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3.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omments13.xml" ContentType="application/vnd.openxmlformats-officedocument.spreadsheetml.comments+xml"/>
  <Override PartName="/xl/comments11.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ctrlProps/ctrlProps20.xml" ContentType="application/vnd.ms-excel.controlproperties+xml"/>
  <Override PartName="/xl/ctrlProps/ctrlProps18.xml" ContentType="application/vnd.ms-excel.controlproperties+xml"/>
  <Override PartName="/xl/ctrlProps/ctrlProps16.xml" ContentType="application/vnd.ms-excel.controlproperties+xml"/>
  <Override PartName="/xl/ctrlProps/ctrlProps14.xml" ContentType="application/vnd.ms-excel.controlproperties+xml"/>
  <Override PartName="/xl/ctrlProps/ctrlProps24.xml" ContentType="application/vnd.ms-excel.controlproperties+xml"/>
  <Override PartName="/xl/ctrlProps/ctrlProps12.xml" ContentType="application/vnd.ms-excel.controlproperties+xml"/>
  <Override PartName="/xl/ctrlProps/ctrlProps22.xml" ContentType="application/vnd.ms-excel.controlproperties+xml"/>
  <Override PartName="/xl/ctrlProps/ctrlProps10.xml" ContentType="application/vnd.ms-excel.controlproperties+xml"/>
  <Override PartName="/xl/ctrlProps/ctrlProps8.xml" ContentType="application/vnd.ms-excel.controlproperties+xml"/>
  <Override PartName="/xl/ctrlProps/ctrlProps6.xml" ContentType="application/vnd.ms-excel.controlproperties+xml"/>
  <Override PartName="/xl/ctrlProps/ctrlProps25.xml" ContentType="application/vnd.ms-excel.controlproperties+xml"/>
  <Override PartName="/xl/ctrlProps/ctrlProps44.xml" ContentType="application/vnd.ms-excel.controlproperties+xml"/>
  <Override PartName="/xl/ctrlProps/ctrlProps42.xml" ContentType="application/vnd.ms-excel.controlproperties+xml"/>
  <Override PartName="/xl/ctrlProps/ctrlProps38.xml" ContentType="application/vnd.ms-excel.controlproperties+xml"/>
  <Override PartName="/xl/ctrlProps/ctrlProps37.xml" ContentType="application/vnd.ms-excel.controlproperties+xml"/>
  <Override PartName="/xl/ctrlProps/ctrlProps35.xml" ContentType="application/vnd.ms-excel.controlproperties+xml"/>
  <Override PartName="/xl/ctrlProps/ctrlProps33.xml" ContentType="application/vnd.ms-excel.controlproperties+xml"/>
  <Override PartName="/xl/ctrlProps/ctrlProps31.xml" ContentType="application/vnd.ms-excel.controlproperties+xml"/>
  <Override PartName="/xl/ctrlProps/ctrlProps29.xml" ContentType="application/vnd.ms-excel.controlproperties+xml"/>
  <Override PartName="/xl/ctrlProps/ctrlProps27.xml" ContentType="application/vnd.ms-excel.controlproperties+xml"/>
  <Override PartName="/xl/ctrlProps/ctrlProps2.xml" ContentType="application/vnd.ms-excel.controlproperties+xml"/>
  <Override PartName="/xl/ctrlProps/ctrlProps46.xml" ContentType="application/vnd.ms-excel.controlproperties+xml"/>
  <Override PartName="/xl/ctrlProps/ctrlProps4.xml" ContentType="application/vnd.ms-excel.controlproperties+xml"/>
  <Override PartName="/xl/ctrlProps/ctrlProps50.xml" ContentType="application/vnd.ms-excel.controlproperties+xml"/>
  <Override PartName="/xl/ctrlProps/ctrlProps48.xml" ContentType="application/vnd.ms-excel.controlproperties+xml"/>
  <Override PartName="/xl/comments29.xml" ContentType="application/vnd.openxmlformats-officedocument.spreadsheetml.comments+xml"/>
  <Override PartName="/xl/drawings/_rels/drawing40.xml.rels" ContentType="application/vnd.openxmlformats-package.relationships+xml"/>
  <Override PartName="/xl/drawings/_rels/drawing39.xml.rels" ContentType="application/vnd.openxmlformats-package.relationships+xml"/>
  <Override PartName="/xl/drawings/drawing28.xml" ContentType="application/vnd.openxmlformats-officedocument.drawing+xml"/>
  <Override PartName="/xl/drawings/vmlDrawing15.vml" ContentType="application/vnd.openxmlformats-officedocument.vmlDrawing"/>
  <Override PartName="/xl/drawings/vmlDrawing9.vml" ContentType="application/vnd.openxmlformats-officedocument.vmlDrawing"/>
  <Override PartName="/xl/drawings/drawing26.xml" ContentType="application/vnd.openxmlformats-officedocument.drawing+xml"/>
  <Override PartName="/xl/drawings/vmlDrawing13.vml" ContentType="application/vnd.openxmlformats-officedocument.vmlDrawing"/>
  <Override PartName="/xl/drawings/vmlDrawing7.vml" ContentType="application/vnd.openxmlformats-officedocument.vmlDrawing"/>
  <Override PartName="/xl/drawings/vmlDrawing14.vml" ContentType="application/vnd.openxmlformats-officedocument.vmlDrawing"/>
  <Override PartName="/xl/drawings/vmlDrawing8.vml" ContentType="application/vnd.openxmlformats-officedocument.vmlDrawing"/>
  <Override PartName="/xl/drawings/drawing23.xml" ContentType="application/vnd.openxmlformats-officedocument.drawing+xml"/>
  <Override PartName="/xl/drawings/vmlDrawing10.vml" ContentType="application/vnd.openxmlformats-officedocument.vmlDrawing"/>
  <Override PartName="/xl/drawings/vmlDrawing4.vml" ContentType="application/vnd.openxmlformats-officedocument.vmlDrawing"/>
  <Override PartName="/xl/drawings/vmlDrawing12.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5.vml" ContentType="application/vnd.openxmlformats-officedocument.vmlDrawing"/>
  <Override PartName="/xl/drawings/drawing21.xml" ContentType="application/vnd.openxmlformats-officedocument.drawing+xml"/>
  <Override PartName="/xl/drawings/vmlDrawing2.vml" ContentType="application/vnd.openxmlformats-officedocument.vmlDrawing"/>
  <Override PartName="/xl/drawings/drawing19.xml" ContentType="application/vnd.openxmlformats-officedocument.drawing+xml"/>
  <Override PartName="/xl/drawings/drawing1.xml" ContentType="application/vnd.openxmlformats-officedocument.drawing+xml"/>
  <Override PartName="/xl/drawings/drawing13.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drawing15.xml" ContentType="application/vnd.openxmlformats-officedocument.drawing+xml"/>
  <Override PartName="/xl/drawings/drawing17.xml" ContentType="application/vnd.openxmlformats-officedocument.drawing+xml"/>
  <Override PartName="/xl/drawings/drawing5.xml" ContentType="application/vnd.openxmlformats-officedocument.drawing+xml"/>
  <Override PartName="/xl/drawings/vmlDrawing25.vml" ContentType="application/vnd.openxmlformats-officedocument.vmlDrawing"/>
  <Override PartName="/xl/drawings/drawing43.xml" ContentType="application/vnd.openxmlformats-officedocument.drawing+xml"/>
  <Override PartName="/xl/drawings/drawing45.xml" ContentType="application/vnd.openxmlformats-officedocument.drawing+xml"/>
  <Override PartName="/xl/drawings/vmlDrawing27.vml" ContentType="application/vnd.openxmlformats-officedocument.vmlDrawing"/>
  <Override PartName="/xl/drawings/drawing40.xml" ContentType="application/vnd.openxmlformats-officedocument.drawing+xml"/>
  <Override PartName="/xl/drawings/vmlDrawing22.vml" ContentType="application/vnd.openxmlformats-officedocument.vmlDrawing"/>
  <Override PartName="/xl/drawings/drawing47.xml" ContentType="application/vnd.openxmlformats-officedocument.drawing+xml"/>
  <Override PartName="/xl/drawings/vmlDrawing28.vml" ContentType="application/vnd.openxmlformats-officedocument.vmlDrawing"/>
  <Override PartName="/xl/drawings/drawing41.xml" ContentType="application/vnd.openxmlformats-officedocument.drawing+xml"/>
  <Override PartName="/xl/drawings/vmlDrawing26.vml" ContentType="application/vnd.openxmlformats-officedocument.vmlDrawing"/>
  <Override PartName="/xl/drawings/drawing39.xml" ContentType="application/vnd.openxmlformats-officedocument.drawing+xml"/>
  <Override PartName="/xl/drawings/vmlDrawing24.vml" ContentType="application/vnd.openxmlformats-officedocument.vmlDrawing"/>
  <Override PartName="/xl/drawings/drawing49.xml" ContentType="application/vnd.openxmlformats-officedocument.drawing+xml"/>
  <Override PartName="/xl/drawings/vmlDrawing2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drawing36.xml" ContentType="application/vnd.openxmlformats-officedocument.drawing+xml"/>
  <Override PartName="/xl/drawings/vmlDrawing23.vml" ContentType="application/vnd.openxmlformats-officedocument.vmlDrawing"/>
  <Override PartName="/xl/drawings/vmlDrawing19.vml" ContentType="application/vnd.openxmlformats-officedocument.vmlDrawing"/>
  <Override PartName="/xl/drawings/drawing34.xml" ContentType="application/vnd.openxmlformats-officedocument.drawing+xml"/>
  <Override PartName="/xl/drawings/vmlDrawing21.vml" ContentType="application/vnd.openxmlformats-officedocument.vmlDrawing"/>
  <Override PartName="/xl/drawings/drawing32.xml" ContentType="application/vnd.openxmlformats-officedocument.drawing+xml"/>
  <Override PartName="/xl/drawings/vmlDrawing17.vml" ContentType="application/vnd.openxmlformats-officedocument.vmlDrawing"/>
  <Override PartName="/xl/drawings/drawing30.xml" ContentType="application/vnd.openxmlformats-officedocument.drawing+xml"/>
  <Override PartName="/xl/drawings/vmlDrawing16.vml" ContentType="application/vnd.openxmlformats-officedocument.vmlDrawing"/>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comments24.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5.xml" ContentType="application/vnd.openxmlformats-officedocument.spreadsheetml.comments+xml"/>
  <Override PartName="/xl/comments12.xml" ContentType="application/vnd.openxmlformats-officedocument.spreadsheetml.comments+xml"/>
  <Override PartName="/xl/_rels/workbook.xml.rels" ContentType="application/vnd.openxmlformats-package.relationships+xml"/>
  <Override PartName="/xl/comments2.xml" ContentType="application/vnd.openxmlformats-officedocument.spreadsheetml.comments+xml"/>
  <Override PartName="/xl/comments26.xml" ContentType="application/vnd.openxmlformats-officedocument.spreadsheetml.comment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2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9.xml" ContentType="application/vnd.openxmlformats-officedocument.spreadsheetml.externalLink+xml"/>
  <Override PartName="/xl/externalLinks/_rels/externalLink13.xml.rels" ContentType="application/vnd.openxmlformats-package.relationships+xml"/>
  <Override PartName="/xl/externalLinks/_rels/externalLink12.xml.rels" ContentType="application/vnd.openxmlformats-package.relationships+xml"/>
  <Override PartName="/xl/externalLinks/_rels/externalLink9.xml.rels" ContentType="application/vnd.openxmlformats-package.relationships+xml"/>
  <Override PartName="/xl/externalLinks/_rels/externalLink8.xml.rels" ContentType="application/vnd.openxmlformats-package.relationships+xml"/>
  <Override PartName="/xl/externalLinks/_rels/externalLink15.xml.rels" ContentType="application/vnd.openxmlformats-package.relationships+xml"/>
  <Override PartName="/xl/externalLinks/_rels/externalLink14.xml.rels" ContentType="application/vnd.openxmlformats-package.relationships+xml"/>
  <Override PartName="/xl/externalLinks/_rels/externalLink1.xml.rels" ContentType="application/vnd.openxmlformats-package.relationships+xml"/>
  <Override PartName="/xl/externalLinks/_rels/externalLink2.xml.rels" ContentType="application/vnd.openxmlformats-package.relationships+xml"/>
  <Override PartName="/xl/externalLinks/_rels/externalLink3.xml.rels" ContentType="application/vnd.openxmlformats-package.relationships+xml"/>
  <Override PartName="/xl/externalLinks/_rels/externalLink4.xml.rels" ContentType="application/vnd.openxmlformats-package.relationships+xml"/>
  <Override PartName="/xl/externalLinks/_rels/externalLink10.xml.rels" ContentType="application/vnd.openxmlformats-package.relationships+xml"/>
  <Override PartName="/xl/externalLinks/_rels/externalLink6.xml.rels" ContentType="application/vnd.openxmlformats-package.relationships+xml"/>
  <Override PartName="/xl/externalLinks/_rels/externalLink5.xml.rels" ContentType="application/vnd.openxmlformats-package.relationships+xml"/>
  <Override PartName="/xl/externalLinks/_rels/externalLink11.xml.rels" ContentType="application/vnd.openxmlformats-package.relationships+xml"/>
  <Override PartName="/xl/externalLinks/_rels/externalLink7.xml.rels" ContentType="application/vnd.openxmlformats-package.relationships+xml"/>
  <Override PartName="/xl/externalLinks/externalLink8.xml" ContentType="application/vnd.openxmlformats-officedocument.spreadsheetml.externalLink+xml"/>
  <Override PartName="/xl/externalLinks/externalLink15.xml" ContentType="application/vnd.openxmlformats-officedocument.spreadsheetml.externalLink+xml"/>
  <Override PartName="/xl/externalLinks/externalLink14.xml" ContentType="application/vnd.openxmlformats-officedocument.spreadsheetml.externalLink+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10.xml" ContentType="application/vnd.openxmlformats-officedocument.spreadsheetml.externalLink+xml"/>
  <Override PartName="/xl/externalLinks/externalLink5.xml" ContentType="application/vnd.openxmlformats-officedocument.spreadsheetml.externalLink+xml"/>
  <Override PartName="/xl/externalLinks/externalLink11.xml" ContentType="application/vnd.openxmlformats-officedocument.spreadsheetml.externalLink+xml"/>
  <Override PartName="/xl/externalLinks/externalLink6.xml" ContentType="application/vnd.openxmlformats-officedocument.spreadsheetml.externalLink+xml"/>
  <Override PartName="/xl/externalLinks/externalLink12.xml" ContentType="application/vnd.openxmlformats-officedocument.spreadsheetml.externalLink+xml"/>
  <Override PartName="/xl/externalLinks/externalLink7.xml" ContentType="application/vnd.openxmlformats-officedocument.spreadsheetml.externalLink+xml"/>
  <Override PartName="/xl/externalLinks/externalLink13.xml" ContentType="application/vnd.openxmlformats-officedocument.spreadsheetml.externalLink+xml"/>
  <Override PartName="/xl/comments9.xml" ContentType="application/vnd.openxmlformats-officedocument.spreadsheetml.comments+xml"/>
  <Override PartName="/xl/comments19.xml" ContentType="application/vnd.openxmlformats-officedocument.spreadsheetml.comments+xml"/>
  <Override PartName="/xl/comments21.xml" ContentType="application/vnd.openxmlformats-officedocument.spreadsheetml.comments+xml"/>
  <Override PartName="/xl/sharedStrings.xml" ContentType="application/vnd.openxmlformats-officedocument.spreadsheetml.sharedStrings+xml"/>
  <Override PartName="/xl/comments8.xml" ContentType="application/vnd.openxmlformats-officedocument.spreadsheetml.comments+xml"/>
  <Override PartName="/xl/theme/theme1.xml" ContentType="application/vnd.openxmlformats-officedocument.theme+xml"/>
  <Override PartName="/xl/comments18.xml" ContentType="application/vnd.openxmlformats-officedocument.spreadsheetml.comments+xml"/>
  <Override PartName="/xl/comments2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media/image1.png" ContentType="image/png"/>
  <Override PartName="/xl/comments25.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8"/>
  </bookViews>
  <sheets>
    <sheet name="说明" sheetId="1" state="visible" r:id="rId3"/>
    <sheet name="作业流程" sheetId="2" state="visible" r:id="rId4"/>
    <sheet name="项目信息" sheetId="3" state="visible" r:id="rId5"/>
    <sheet name="输入" sheetId="4" state="visible" r:id="rId6"/>
    <sheet name="柴油加氢物料平衡(杜邦)" sheetId="5" state="visible" r:id="rId7"/>
    <sheet name="物流参数" sheetId="6" state="visible" r:id="rId8"/>
    <sheet name="反应器选型" sheetId="7" state="hidden" r:id="rId9"/>
    <sheet name="塔径核算" sheetId="8" state="hidden" r:id="rId10"/>
    <sheet name="高压容器核算" sheetId="9" state="hidden" r:id="rId11"/>
    <sheet name="汽液分离罐核算" sheetId="10" state="visible" r:id="rId12"/>
    <sheet name="卧式回流罐核算" sheetId="11" state="visible" r:id="rId13"/>
    <sheet name="缓冲罐核算" sheetId="12" state="visible" r:id="rId14"/>
    <sheet name="净化风罐核算" sheetId="13" state="hidden" r:id="rId15"/>
    <sheet name="泄放量" sheetId="14" state="hidden" r:id="rId16"/>
    <sheet name="容器选型（详细设计新模板）" sheetId="15" state="visible" r:id="rId17"/>
    <sheet name="安全阀选型(详细设计新模板)" sheetId="16" state="visible" r:id="rId18"/>
    <sheet name="机泵选型(基础设计)" sheetId="17" state="visible" r:id="rId19"/>
    <sheet name="机泵选型（详细设计新模板）" sheetId="18" state="visible" r:id="rId20"/>
    <sheet name="安全阀选型(基础设计)" sheetId="19" state="visible" r:id="rId21"/>
    <sheet name="单相流管径核算" sheetId="20" state="visible" r:id="rId22"/>
    <sheet name="混相流管径核算" sheetId="21" state="visible" r:id="rId23"/>
    <sheet name="燃料消耗校核" sheetId="22" state="visible" r:id="rId24"/>
    <sheet name="两相流" sheetId="23" state="visible" r:id="rId25"/>
    <sheet name="两相流 调整" sheetId="24" state="visible" r:id="rId26"/>
    <sheet name="辅助剂用量" sheetId="25" state="visible" r:id="rId27"/>
    <sheet name="电耗" sheetId="26" state="visible" r:id="rId28"/>
    <sheet name="其他设备选型" sheetId="27" state="hidden" r:id="rId29"/>
    <sheet name="安全阀数据源" sheetId="28" state="hidden" r:id="rId30"/>
    <sheet name="水耗" sheetId="29" state="visible" r:id="rId31"/>
    <sheet name="汽耗" sheetId="30" state="visible" r:id="rId32"/>
    <sheet name="能耗" sheetId="31" state="visible" r:id="rId33"/>
    <sheet name="塔釜物料停留时间" sheetId="32" state="hidden" r:id="rId34"/>
    <sheet name="操作介质重" sheetId="33" state="visible" r:id="rId35"/>
    <sheet name="原料油粘度" sheetId="34" state="visible" r:id="rId36"/>
    <sheet name="混合器压降" sheetId="35" state="visible"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function="false" hidden="false" localSheetId="8" name="_xlnm.Print_Area" vbProcedure="false">高压容器核算!$A$1:$D$37</definedName>
    <definedName function="false" hidden="false" localSheetId="16" name="_xlnm.Print_Area" vbProcedure="false">'机泵选型(基础设计)'!$A$1:$U$103</definedName>
    <definedName function="false" hidden="false" localSheetId="9" name="_xlnm.Print_Area" vbProcedure="false">汽液分离罐核算!$A$1:$I$39</definedName>
    <definedName function="false" hidden="false" localSheetId="14" name="_xlnm.Print_Area" vbProcedure="false">'容器选型（详细设计新模板）'!$A$1:$E$56</definedName>
    <definedName function="false" hidden="false" localSheetId="10" name="_xlnm.Print_Area" vbProcedure="false">卧式回流罐核算!$A$1:$B$46</definedName>
    <definedName function="false" hidden="false" name="kju" vbProcedure="false">#N/A</definedName>
    <definedName function="false" hidden="false" name="kjui" vbProcedure="false">#N/A</definedName>
    <definedName function="false" hidden="false" name="kjuiop" vbProcedure="false">#N/A</definedName>
    <definedName function="false" hidden="false" name="lokiuj" vbProcedure="false">#N/A</definedName>
    <definedName function="false" hidden="false" name="p" vbProcedure="false">#N/A</definedName>
    <definedName function="false" hidden="false" name="power01" vbProcedure="false">evaluate([3]电耗!$H1)</definedName>
    <definedName function="false" hidden="false" name="pp" vbProcedure="false">#N/A</definedName>
    <definedName function="false" hidden="false" name="ppp" vbProcedure="false">#N/A</definedName>
    <definedName function="false" hidden="false" name="sreti" vbProcedure="false">#N/A</definedName>
    <definedName function="false" hidden="false" name="swerttyyu" vbProcedure="false">#N/A</definedName>
    <definedName function="false" hidden="false" name="_xlnm.Print_Area" vbProcedure="false">#N/A</definedName>
    <definedName function="false" hidden="true" localSheetId="8" name="Z_1861587D_0D3C_48EE_80BF_1C3F94E5DAA5_.wvu.PrintArea" vbProcedure="false">高压容器核算!$A$1:$D$37</definedName>
    <definedName function="false" hidden="true" localSheetId="8" name="Z_1DB5A81C_7B15_4203_B4A2_D5AE5727D0AB_.wvu.PrintArea" vbProcedure="false">高压容器核算!$A$1:$D$37</definedName>
    <definedName function="false" hidden="true" localSheetId="8" name="Z_1DB5A81C_7B15_4203_B4A2_D5AE5727D0AB_.wvu.Rows" vbProcedure="false">高压容器核算!$18:$19</definedName>
    <definedName function="false" hidden="true" localSheetId="8" name="Z_37280180_41A6_4A73_A990_18418F0B6740_.wvu.PrintArea" vbProcedure="false">高压容器核算!$A$1:$D$37</definedName>
    <definedName function="false" hidden="true" localSheetId="8" name="Z_37280180_41A6_4A73_A990_18418F0B6740_.wvu.Rows" vbProcedure="false">高压容器核算!$18:$19</definedName>
    <definedName function="false" hidden="true" localSheetId="8" name="Z_82D29864_6282_46CF_B4FD_1681A233DB8B_.wvu.PrintArea" vbProcedure="false">高压容器核算!$A$1:$D$37</definedName>
    <definedName function="false" hidden="true" localSheetId="8" name="Z_82D29864_6282_46CF_B4FD_1681A233DB8B_.wvu.Rows" vbProcedure="false">高压容器核算!$18:$19</definedName>
    <definedName function="false" hidden="true" localSheetId="8" name="Z_84050A56_5F66_4E5B_B9B9_F241F0DA3125_.wvu.PrintArea" vbProcedure="false">高压容器核算!$A$1:$D$37</definedName>
    <definedName function="false" hidden="true" localSheetId="8" name="Z_84050A56_5F66_4E5B_B9B9_F241F0DA3125_.wvu.Rows" vbProcedure="false">高压容器核算!$18:$19</definedName>
    <definedName function="false" hidden="true" localSheetId="8" name="Z_887E1E42_8921_42E2_9809_628A58F22C54_.wvu.PrintArea" vbProcedure="false">高压容器核算!$A$1:$D$37</definedName>
    <definedName function="false" hidden="true" localSheetId="8" name="Z_A9AF6EC0_DFC7_434A_A855_17749D115113_.wvu.PrintArea" vbProcedure="false">高压容器核算!$A$1:$D$37</definedName>
    <definedName function="false" hidden="true" localSheetId="8" name="Z_A9AF6EC0_DFC7_434A_A855_17749D115113_.wvu.Rows" vbProcedure="false">高压容器核算!$18:$19</definedName>
    <definedName function="false" hidden="true" localSheetId="9" name="Z_1861587D_0D3C_48EE_80BF_1C3F94E5DAA5_.wvu.PrintArea" vbProcedure="false">汽液分离罐核算!$A$1:$I$39</definedName>
    <definedName function="false" hidden="true" localSheetId="9" name="Z_1DB5A81C_7B15_4203_B4A2_D5AE5727D0AB_.wvu.Cols" vbProcedure="false">汽液分离罐核算!$J:$J</definedName>
    <definedName function="false" hidden="true" localSheetId="9" name="Z_1DB5A81C_7B15_4203_B4A2_D5AE5727D0AB_.wvu.PrintArea" vbProcedure="false">汽液分离罐核算!$A$1:$I$39</definedName>
    <definedName function="false" hidden="true" localSheetId="9" name="Z_37280180_41A6_4A73_A990_18418F0B6740_.wvu.Cols" vbProcedure="false">汽液分离罐核算!$J:$J</definedName>
    <definedName function="false" hidden="true" localSheetId="9" name="Z_37280180_41A6_4A73_A990_18418F0B6740_.wvu.PrintArea" vbProcedure="false">汽液分离罐核算!$A$1:$I$39</definedName>
    <definedName function="false" hidden="true" localSheetId="9" name="Z_82D29864_6282_46CF_B4FD_1681A233DB8B_.wvu.Cols" vbProcedure="false">汽液分离罐核算!$J:$J</definedName>
    <definedName function="false" hidden="true" localSheetId="9" name="Z_82D29864_6282_46CF_B4FD_1681A233DB8B_.wvu.PrintArea" vbProcedure="false">汽液分离罐核算!$A$1:$I$39</definedName>
    <definedName function="false" hidden="true" localSheetId="9" name="Z_84050A56_5F66_4E5B_B9B9_F241F0DA3125_.wvu.Cols" vbProcedure="false">汽液分离罐核算!$J:$J</definedName>
    <definedName function="false" hidden="true" localSheetId="9" name="Z_84050A56_5F66_4E5B_B9B9_F241F0DA3125_.wvu.PrintArea" vbProcedure="false">汽液分离罐核算!$A$1:$I$39</definedName>
    <definedName function="false" hidden="true" localSheetId="9" name="Z_887E1E42_8921_42E2_9809_628A58F22C54_.wvu.PrintArea" vbProcedure="false">汽液分离罐核算!$A$1:$I$39</definedName>
    <definedName function="false" hidden="true" localSheetId="9" name="Z_A9AF6EC0_DFC7_434A_A855_17749D115113_.wvu.Cols" vbProcedure="false">汽液分离罐核算!$J:$J</definedName>
    <definedName function="false" hidden="true" localSheetId="9" name="Z_A9AF6EC0_DFC7_434A_A855_17749D115113_.wvu.PrintArea" vbProcedure="false">汽液分离罐核算!$A$1:$I$39</definedName>
    <definedName function="false" hidden="true" localSheetId="10" name="Z_1861587D_0D3C_48EE_80BF_1C3F94E5DAA5_.wvu.PrintArea" vbProcedure="false">卧式回流罐核算!$A$1:$B$46</definedName>
    <definedName function="false" hidden="true" localSheetId="10" name="Z_1DB5A81C_7B15_4203_B4A2_D5AE5727D0AB_.wvu.PrintArea" vbProcedure="false">卧式回流罐核算!$A$1:$B$46</definedName>
    <definedName function="false" hidden="true" localSheetId="10" name="Z_37280180_41A6_4A73_A990_18418F0B6740_.wvu.PrintArea" vbProcedure="false">卧式回流罐核算!$A$1:$B$46</definedName>
    <definedName function="false" hidden="true" localSheetId="10" name="Z_82D29864_6282_46CF_B4FD_1681A233DB8B_.wvu.PrintArea" vbProcedure="false">卧式回流罐核算!$A$1:$B$46</definedName>
    <definedName function="false" hidden="true" localSheetId="10" name="Z_84050A56_5F66_4E5B_B9B9_F241F0DA3125_.wvu.PrintArea" vbProcedure="false">卧式回流罐核算!$A$1:$B$46</definedName>
    <definedName function="false" hidden="true" localSheetId="10" name="Z_887E1E42_8921_42E2_9809_628A58F22C54_.wvu.PrintArea" vbProcedure="false">卧式回流罐核算!$A$1:$B$46</definedName>
    <definedName function="false" hidden="true" localSheetId="10" name="Z_A9AF6EC0_DFC7_434A_A855_17749D115113_.wvu.PrintArea" vbProcedure="false">卧式回流罐核算!$A$1:$B$46</definedName>
    <definedName function="false" hidden="true" localSheetId="11" name="Z_1DB5A81C_7B15_4203_B4A2_D5AE5727D0AB_.wvu.Cols" vbProcedure="false">缓冲罐核算!$N:$N</definedName>
    <definedName function="false" hidden="true" localSheetId="11" name="Z_37280180_41A6_4A73_A990_18418F0B6740_.wvu.Cols" vbProcedure="false">缓冲罐核算!$N:$N</definedName>
    <definedName function="false" hidden="true" localSheetId="11" name="Z_82D29864_6282_46CF_B4FD_1681A233DB8B_.wvu.Cols" vbProcedure="false">缓冲罐核算!$N:$N</definedName>
    <definedName function="false" hidden="true" localSheetId="11" name="Z_84050A56_5F66_4E5B_B9B9_F241F0DA3125_.wvu.Cols" vbProcedure="false">缓冲罐核算!$N:$N</definedName>
    <definedName function="false" hidden="true" localSheetId="11" name="Z_A9AF6EC0_DFC7_434A_A855_17749D115113_.wvu.Cols" vbProcedure="false">缓冲罐核算!$N:$N</definedName>
    <definedName function="false" hidden="true" localSheetId="14" name="Z_0C974298_ED5E_4F93_B1B1_40117B845DF1_.wvu.PrintArea" vbProcedure="false">'容器选型（详细设计新模板）'!$A$1:$E$56</definedName>
    <definedName function="false" hidden="true" localSheetId="14" name="Z_1861587D_0D3C_48EE_80BF_1C3F94E5DAA5_.wvu.PrintArea" vbProcedure="false">'容器选型（详细设计新模板）'!$A$1:$E$56</definedName>
    <definedName function="false" hidden="true" localSheetId="14" name="Z_1DB5A81C_7B15_4203_B4A2_D5AE5727D0AB_.wvu.PrintArea" vbProcedure="false">'容器选型（详细设计新模板）'!$A$1:$E$56</definedName>
    <definedName function="false" hidden="true" localSheetId="14" name="Z_37280180_41A6_4A73_A990_18418F0B6740_.wvu.PrintArea" vbProcedure="false">'容器选型（详细设计新模板）'!$A$1:$E$56</definedName>
    <definedName function="false" hidden="true" localSheetId="14" name="Z_7DA8F920_8F3F_42CC_83D0_CC0E13769167_.wvu.PrintArea" vbProcedure="false">'容器选型（详细设计新模板）'!$A$1:$E$56</definedName>
    <definedName function="false" hidden="true" localSheetId="14" name="Z_82D29864_6282_46CF_B4FD_1681A233DB8B_.wvu.PrintArea" vbProcedure="false">'容器选型（详细设计新模板）'!$A$1:$E$56</definedName>
    <definedName function="false" hidden="true" localSheetId="14" name="Z_84050A56_5F66_4E5B_B9B9_F241F0DA3125_.wvu.PrintArea" vbProcedure="false">'容器选型（详细设计新模板）'!$A$1:$E$56</definedName>
    <definedName function="false" hidden="true" localSheetId="14" name="Z_887E1E42_8921_42E2_9809_628A58F22C54_.wvu.PrintArea" vbProcedure="false">'容器选型（详细设计新模板）'!$A$1:$E$56</definedName>
    <definedName function="false" hidden="true" localSheetId="14" name="Z_8E743E10_7FDB_497C_92C2_BEF5B01C7BFB_.wvu.PrintArea" vbProcedure="false">'容器选型（详细设计新模板）'!$A$1:$E$56</definedName>
    <definedName function="false" hidden="true" localSheetId="14" name="Z_A9AF6EC0_DFC7_434A_A855_17749D115113_.wvu.PrintArea" vbProcedure="false">'容器选型（详细设计新模板）'!$A$1:$E$56</definedName>
    <definedName function="false" hidden="true" localSheetId="14" name="Z_E5F7CBF3_A458_4BDD_8DB2_86494FD6A0F6_.wvu.PrintArea" vbProcedure="false">'容器选型（详细设计新模板）'!$A$1:$E$56</definedName>
    <definedName function="false" hidden="true" localSheetId="16" name="Z_1DB5A81C_7B15_4203_B4A2_D5AE5727D0AB_.wvu.PrintArea" vbProcedure="false">'机泵选型(基础设计)'!$A$1:$U$103</definedName>
    <definedName function="false" hidden="true" localSheetId="16" name="Z_37280180_41A6_4A73_A990_18418F0B6740_.wvu.PrintArea" vbProcedure="false">'机泵选型(基础设计)'!$A$1:$U$103</definedName>
    <definedName function="false" hidden="true" localSheetId="16" name="Z_82D29864_6282_46CF_B4FD_1681A233DB8B_.wvu.PrintArea" vbProcedure="false">'机泵选型(基础设计)'!$A$1:$U$103</definedName>
    <definedName function="false" hidden="true" localSheetId="16" name="Z_84050A56_5F66_4E5B_B9B9_F241F0DA3125_.wvu.PrintArea" vbProcedure="false">'机泵选型(基础设计)'!$A$1:$U$103</definedName>
    <definedName function="false" hidden="true" localSheetId="16" name="Z_A9AF6EC0_DFC7_434A_A855_17749D115113_.wvu.PrintArea" vbProcedure="false">'机泵选型(基础设计)'!$A$1:$U$103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4" authorId="0">
      <text>
        <r>
          <rPr>
            <b val="true"/>
            <sz val="9"/>
            <color rgb="FF000000"/>
            <rFont val="宋体"/>
            <family val="3"/>
          </rPr>
          <t xml:space="preserve">杨光耀:
</t>
        </r>
        <r>
          <rPr>
            <sz val="9"/>
            <color rgb="FF000000"/>
            <rFont val="宋体"/>
            <family val="3"/>
          </rPr>
          <t xml:space="preserve">合同附件一(技术福建)
合同附件二(BEDD)</t>
        </r>
      </text>
    </comment>
    <comment ref="H17" authorId="0">
      <text>
        <r>
          <rPr>
            <b val="true"/>
            <sz val="9"/>
            <color rgb="FF000000"/>
            <rFont val="宋体"/>
            <family val="3"/>
          </rPr>
          <t xml:space="preserve">杨光耀:
</t>
        </r>
        <r>
          <rPr>
            <sz val="9"/>
            <color rgb="FF000000"/>
            <rFont val="宋体"/>
            <family val="3"/>
          </rPr>
          <t xml:space="preserve">自控专业条件含调节阀、节流装置、测量参数表、报警及联锁保护系统数据表（此表由自控完善后发电气专业）。</t>
        </r>
      </text>
    </comment>
    <comment ref="J12" authorId="0">
      <text>
        <r>
          <rPr>
            <b val="true"/>
            <sz val="9"/>
            <color rgb="FF000000"/>
            <rFont val="宋体"/>
            <family val="3"/>
          </rPr>
          <t xml:space="preserve">杨光耀:
</t>
        </r>
        <r>
          <rPr>
            <sz val="9"/>
            <color rgb="FF000000"/>
            <rFont val="宋体"/>
            <family val="3"/>
          </rPr>
          <t xml:space="preserve">设备基础条件由设备专业发起</t>
        </r>
      </text>
    </comment>
    <comment ref="L12" authorId="0">
      <text>
        <r>
          <rPr>
            <b val="true"/>
            <sz val="9"/>
            <color rgb="FF000000"/>
            <rFont val="宋体"/>
            <family val="3"/>
          </rPr>
          <t xml:space="preserve">杨光耀:
</t>
        </r>
        <r>
          <rPr>
            <sz val="9"/>
            <color rgb="FF000000"/>
            <rFont val="宋体"/>
            <family val="3"/>
          </rPr>
          <t xml:space="preserve">设备基础条件由设备专业发起</t>
        </r>
      </text>
    </comment>
    <comment ref="O20" authorId="0">
      <text>
        <r>
          <rPr>
            <b val="true"/>
            <sz val="9"/>
            <color rgb="FF000000"/>
            <rFont val="宋体"/>
            <family val="3"/>
          </rPr>
          <t xml:space="preserve">杨光耀:
</t>
        </r>
        <r>
          <rPr>
            <sz val="9"/>
            <color rgb="FF000000"/>
            <rFont val="宋体"/>
            <family val="3"/>
          </rPr>
          <t xml:space="preserve">基础设计2012.4.19~2012.9.5共20周</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31" authorId="0">
      <text>
        <r>
          <rPr>
            <b val="true"/>
            <sz val="9"/>
            <color rgb="FF000000"/>
            <rFont val="宋体"/>
            <family val="3"/>
          </rPr>
          <t xml:space="preserve">杨光耀:
</t>
        </r>
        <r>
          <rPr>
            <sz val="9"/>
            <color rgb="FF000000"/>
            <rFont val="宋体"/>
            <family val="3"/>
          </rPr>
          <t xml:space="preserve">裂解反应器出口和入口压降基本为0</t>
        </r>
      </text>
    </comment>
    <comment ref="C32" authorId="0">
      <text>
        <r>
          <rPr>
            <b val="true"/>
            <sz val="9"/>
            <color rgb="FF000000"/>
            <rFont val="宋体"/>
            <family val="3"/>
          </rPr>
          <t xml:space="preserve">杨光耀:
</t>
        </r>
        <r>
          <rPr>
            <sz val="9"/>
            <color rgb="FF000000"/>
            <rFont val="宋体"/>
            <family val="3"/>
          </rPr>
          <t xml:space="preserve">裂解反应器与裂解热高分之间压降0.3MPa</t>
        </r>
      </text>
    </comment>
    <comment ref="C33" authorId="0">
      <text>
        <r>
          <rPr>
            <b val="true"/>
            <sz val="9"/>
            <color rgb="FF000000"/>
            <rFont val="宋体"/>
            <family val="3"/>
          </rPr>
          <t xml:space="preserve">杨光耀:
</t>
        </r>
        <r>
          <rPr>
            <sz val="9"/>
            <color rgb="FF000000"/>
            <rFont val="宋体"/>
            <family val="3"/>
          </rPr>
          <t xml:space="preserve">精制反应器出口和入口压降0.3MPa</t>
        </r>
      </text>
    </comment>
    <comment ref="C34" authorId="0">
      <text>
        <r>
          <rPr>
            <b val="true"/>
            <sz val="9"/>
            <color rgb="FF000000"/>
            <rFont val="宋体"/>
            <family val="3"/>
          </rPr>
          <t xml:space="preserve">杨光耀:
</t>
        </r>
        <r>
          <rPr>
            <sz val="9"/>
            <color rgb="FF000000"/>
            <rFont val="宋体"/>
            <family val="3"/>
          </rPr>
          <t xml:space="preserve">精制反应器与精制热高分之间压降0.4MPa</t>
        </r>
      </text>
    </comment>
    <comment ref="F37" authorId="0">
      <text>
        <r>
          <rPr>
            <b val="true"/>
            <sz val="9"/>
            <color rgb="FF000000"/>
            <rFont val="宋体"/>
            <family val="3"/>
          </rPr>
          <t xml:space="preserve">杨光耀:
</t>
        </r>
        <r>
          <rPr>
            <sz val="9"/>
            <color rgb="FF000000"/>
            <rFont val="宋体"/>
            <family val="3"/>
          </rPr>
          <t xml:space="preserve">考虑炉前混氢,炉压降0.5MPa,炉前冷换及管线压降0.3MPa</t>
        </r>
      </text>
    </comment>
    <comment ref="F51" authorId="0">
      <text>
        <r>
          <rPr>
            <b val="true"/>
            <sz val="9"/>
            <color rgb="FF000000"/>
            <rFont val="宋体"/>
            <family val="3"/>
          </rPr>
          <t xml:space="preserve">杨光耀:
</t>
        </r>
        <r>
          <rPr>
            <sz val="9"/>
            <color rgb="FF000000"/>
            <rFont val="宋体"/>
            <family val="3"/>
          </rPr>
          <t xml:space="preserve">裂解热高分与精制反应器入口压降0.05MPa考虑,实际取值为400℃对应的饱和压力</t>
        </r>
      </text>
    </comment>
    <comment ref="F54" authorId="0">
      <text>
        <r>
          <rPr>
            <b val="true"/>
            <sz val="9"/>
            <color rgb="FF000000"/>
            <rFont val="宋体"/>
            <family val="3"/>
          </rPr>
          <t xml:space="preserve">杨光耀:
</t>
        </r>
        <r>
          <rPr>
            <sz val="9"/>
            <color rgb="FF000000"/>
            <rFont val="宋体"/>
            <family val="3"/>
          </rPr>
          <t xml:space="preserve">热高分与冷高分压降暂定0.2MPa</t>
        </r>
      </text>
    </comment>
    <comment ref="I11" authorId="0">
      <text>
        <r>
          <rPr>
            <b val="true"/>
            <sz val="9"/>
            <color rgb="FF000000"/>
            <rFont val="宋体"/>
            <family val="3"/>
          </rPr>
          <t xml:space="preserve">杨光耀:
</t>
        </r>
        <r>
          <rPr>
            <sz val="9"/>
            <color rgb="FF000000"/>
            <rFont val="宋体"/>
            <family val="3"/>
          </rPr>
          <t xml:space="preserve">计算的总氢耗和提供给业主的氢耗接近,为3750kg/h</t>
        </r>
      </text>
    </comment>
    <comment ref="I16" authorId="0">
      <text>
        <r>
          <rPr>
            <b val="true"/>
            <sz val="9"/>
            <color rgb="FF000000"/>
            <rFont val="宋体"/>
            <family val="3"/>
          </rPr>
          <t xml:space="preserve">杨光耀:
</t>
        </r>
        <r>
          <rPr>
            <sz val="9"/>
            <color rgb="FF000000"/>
            <rFont val="宋体"/>
            <family val="3"/>
          </rPr>
          <t xml:space="preserve">加上了耗氢量的增加值</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I7" authorId="0">
      <text>
        <r>
          <rPr>
            <b val="true"/>
            <sz val="9"/>
            <color rgb="FF000000"/>
            <rFont val="宋体"/>
            <family val="3"/>
          </rPr>
          <t xml:space="preserve">杨光耀:
</t>
        </r>
        <r>
          <rPr>
            <sz val="9"/>
            <color rgb="FF000000"/>
            <rFont val="宋体"/>
            <family val="3"/>
          </rPr>
          <t xml:space="preserve">氢耗3w%（(相当于一次进料）=125000*0.03</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EK1" authorId="0">
      <text>
        <r>
          <rPr>
            <b val="true"/>
            <sz val="9"/>
            <color rgb="FF000000"/>
            <rFont val="Tahoma"/>
            <family val="2"/>
          </rPr>
          <t xml:space="preserve">chengyan:
</t>
        </r>
        <r>
          <rPr>
            <sz val="9"/>
            <color rgb="FF000000"/>
            <rFont val="宋体"/>
            <family val="3"/>
          </rPr>
          <t xml:space="preserve">后补充</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14" authorId="0">
      <text>
        <r>
          <rPr>
            <b val="true"/>
            <sz val="9"/>
            <color rgb="FF000000"/>
            <rFont val="宋体"/>
            <family val="3"/>
          </rPr>
          <t xml:space="preserve">杨光耀:
</t>
        </r>
        <r>
          <rPr>
            <sz val="9"/>
            <color rgb="FF000000"/>
            <rFont val="宋体"/>
            <family val="3"/>
          </rPr>
          <t xml:space="preserve">见hysys计算</t>
        </r>
      </text>
    </comment>
    <comment ref="G15" authorId="0">
      <text>
        <r>
          <rPr>
            <b val="true"/>
            <sz val="9"/>
            <color rgb="FF000000"/>
            <rFont val="宋体"/>
            <family val="3"/>
          </rPr>
          <t xml:space="preserve">杨光耀:
</t>
        </r>
        <r>
          <rPr>
            <sz val="9"/>
            <color rgb="FF000000"/>
            <rFont val="宋体"/>
            <family val="3"/>
          </rPr>
          <t xml:space="preserve">12~18t/m2?</t>
        </r>
      </text>
    </comment>
    <comment ref="G16" authorId="0">
      <text>
        <r>
          <rPr>
            <b val="true"/>
            <sz val="9"/>
            <color rgb="FF000000"/>
            <rFont val="宋体"/>
            <family val="3"/>
          </rPr>
          <t xml:space="preserve">杨光耀:
</t>
        </r>
        <r>
          <rPr>
            <sz val="9"/>
            <color rgb="FF000000"/>
            <rFont val="宋体"/>
            <family val="3"/>
          </rPr>
          <t xml:space="preserve">见石油大学实验数据</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28" authorId="0">
      <text>
        <r>
          <rPr>
            <b val="true"/>
            <sz val="9"/>
            <color rgb="FF000000"/>
            <rFont val="Tahoma"/>
            <family val="2"/>
          </rPr>
          <t xml:space="preserve">chengyan:
</t>
        </r>
        <r>
          <rPr>
            <sz val="9"/>
            <color rgb="FF000000"/>
            <rFont val="宋体"/>
            <family val="3"/>
          </rPr>
          <t xml:space="preserve">最下层塔板距受液盘</t>
        </r>
        <r>
          <rPr>
            <sz val="9"/>
            <color rgb="FF000000"/>
            <rFont val="Tahoma"/>
            <family val="2"/>
          </rPr>
          <t xml:space="preserve">+</t>
        </r>
        <r>
          <rPr>
            <sz val="9"/>
            <color rgb="FF000000"/>
            <rFont val="宋体"/>
            <family val="3"/>
          </rPr>
          <t xml:space="preserve">受液盘下气相空间</t>
        </r>
      </text>
    </comment>
    <comment ref="D35" authorId="0">
      <text>
        <r>
          <rPr>
            <b val="true"/>
            <sz val="9"/>
            <color rgb="FF000000"/>
            <rFont val="Tahoma"/>
            <family val="2"/>
          </rPr>
          <t xml:space="preserve">chengyan:
</t>
        </r>
        <r>
          <rPr>
            <sz val="9"/>
            <color rgb="FF000000"/>
            <rFont val="宋体"/>
            <family val="3"/>
          </rPr>
          <t xml:space="preserve">有一个</t>
        </r>
        <r>
          <rPr>
            <sz val="9"/>
            <color rgb="FF000000"/>
            <rFont val="Tahoma"/>
            <family val="2"/>
          </rPr>
          <t xml:space="preserve">700</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7"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8"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A9" authorId="0">
      <text>
        <r>
          <rPr>
            <sz val="9"/>
            <color rgb="FF000000"/>
            <rFont val="宋体"/>
            <family val="3"/>
          </rPr>
          <t xml:space="preserve">微软用户:
采用液面控制仪表时，卧罐分水斗高度应不小于1 m，分水斗中低水位至高水位的高度按水流率5 min 来考虑。</t>
        </r>
      </text>
    </comment>
    <comment ref="A38" authorId="0">
      <text>
        <r>
          <rPr>
            <b val="true"/>
            <sz val="9"/>
            <color rgb="FF000000"/>
            <rFont val="宋体"/>
            <family val="3"/>
          </rPr>
          <t xml:space="preserve">YGY:
</t>
        </r>
        <r>
          <rPr>
            <sz val="9"/>
            <color rgb="FF000000"/>
            <rFont val="宋体"/>
            <family val="3"/>
          </rPr>
          <t xml:space="preserve">&gt;=1.2m</t>
        </r>
      </text>
    </comment>
    <comment ref="A39" authorId="0">
      <text>
        <r>
          <rPr>
            <b val="true"/>
            <sz val="9"/>
            <color rgb="FF000000"/>
            <rFont val="宋体"/>
            <family val="3"/>
          </rPr>
          <t xml:space="preserve">YGY:
</t>
        </r>
        <r>
          <rPr>
            <sz val="9"/>
            <color rgb="FF000000"/>
            <rFont val="宋体"/>
            <family val="3"/>
          </rPr>
          <t xml:space="preserve">t1=1min</t>
        </r>
      </text>
    </comment>
    <comment ref="A41" authorId="0">
      <text>
        <r>
          <rPr>
            <b val="true"/>
            <sz val="9"/>
            <color rgb="FF000000"/>
            <rFont val="宋体"/>
            <family val="3"/>
          </rPr>
          <t xml:space="preserve">YGY:
</t>
        </r>
        <r>
          <rPr>
            <sz val="9"/>
            <color rgb="FF000000"/>
            <rFont val="宋体"/>
            <family val="3"/>
          </rPr>
          <t xml:space="preserve">t3=1min</t>
        </r>
      </text>
    </comment>
    <comment ref="A42" authorId="0">
      <text>
        <r>
          <rPr>
            <b val="true"/>
            <sz val="9"/>
            <color rgb="FF000000"/>
            <rFont val="宋体"/>
            <family val="3"/>
          </rPr>
          <t xml:space="preserve">YGY:
</t>
        </r>
        <r>
          <rPr>
            <sz val="9"/>
            <color rgb="FF000000"/>
            <rFont val="宋体"/>
            <family val="3"/>
          </rPr>
          <t xml:space="preserve">t4=3min</t>
        </r>
      </text>
    </comment>
    <comment ref="A44" authorId="0">
      <text>
        <r>
          <rPr>
            <b val="true"/>
            <sz val="9"/>
            <color rgb="FF000000"/>
            <rFont val="宋体"/>
            <family val="3"/>
          </rPr>
          <t xml:space="preserve">YGY:
</t>
        </r>
        <r>
          <rPr>
            <sz val="9"/>
            <color rgb="FF000000"/>
            <rFont val="宋体"/>
            <family val="3"/>
          </rPr>
          <t xml:space="preserve">t5=1min</t>
        </r>
      </text>
    </comment>
    <comment ref="A45" authorId="0">
      <text>
        <r>
          <rPr>
            <b val="true"/>
            <sz val="9"/>
            <color rgb="FF000000"/>
            <rFont val="宋体"/>
            <family val="3"/>
          </rPr>
          <t xml:space="preserve">YGY:
</t>
        </r>
        <r>
          <rPr>
            <sz val="9"/>
            <color rgb="FF000000"/>
            <rFont val="宋体"/>
            <family val="3"/>
          </rPr>
          <t xml:space="preserve">t6=1min</t>
        </r>
      </text>
    </comment>
    <comment ref="A48" authorId="0">
      <text>
        <r>
          <rPr>
            <b val="true"/>
            <sz val="9"/>
            <color rgb="FF000000"/>
            <rFont val="宋体"/>
            <family val="3"/>
          </rPr>
          <t xml:space="preserve">YGY:
</t>
        </r>
        <r>
          <rPr>
            <sz val="9"/>
            <color rgb="FF000000"/>
            <rFont val="宋体"/>
            <family val="3"/>
          </rPr>
          <t xml:space="preserve">0.785*D2*L+2封头</t>
        </r>
      </text>
    </comment>
    <comment ref="A49" authorId="0">
      <text>
        <r>
          <rPr>
            <b val="true"/>
            <sz val="9"/>
            <color rgb="FF000000"/>
            <rFont val="宋体"/>
            <family val="3"/>
          </rPr>
          <t xml:space="preserve">YGY:
</t>
        </r>
        <r>
          <rPr>
            <sz val="9"/>
            <color rgb="FF000000"/>
            <rFont val="宋体"/>
            <family val="3"/>
          </rPr>
          <t xml:space="preserve">0.785*D*D*（0.5*L4+L5+..+L6）+封头</t>
        </r>
      </text>
    </comment>
    <comment ref="A52" authorId="0">
      <text>
        <r>
          <rPr>
            <b val="true"/>
            <sz val="9"/>
            <color rgb="FF000000"/>
            <rFont val="宋体"/>
            <family val="3"/>
          </rPr>
          <t xml:space="preserve">YGY:
</t>
        </r>
        <r>
          <rPr>
            <sz val="9"/>
            <color rgb="FF000000"/>
            <rFont val="宋体"/>
            <family val="3"/>
          </rPr>
          <t xml:space="preserve">0.785*D*D*（L5+..+L6）+封头</t>
        </r>
      </text>
    </comment>
    <comment ref="A53" authorId="0">
      <text>
        <r>
          <rPr>
            <b val="true"/>
            <sz val="9"/>
            <color rgb="FF000000"/>
            <rFont val="宋体"/>
            <family val="3"/>
          </rPr>
          <t xml:space="preserve">YGY:
</t>
        </r>
        <r>
          <rPr>
            <sz val="9"/>
            <color rgb="FF000000"/>
            <rFont val="宋体"/>
            <family val="3"/>
          </rPr>
          <t xml:space="preserve">0.785*D*D*（L4+L5+..+L6）+封头</t>
        </r>
      </text>
    </comment>
    <comment ref="D14" authorId="0">
      <text>
        <r>
          <rPr>
            <b val="true"/>
            <sz val="9"/>
            <color rgb="FF000000"/>
            <rFont val="宋体"/>
            <family val="3"/>
          </rPr>
          <t xml:space="preserve">YGY:
</t>
        </r>
        <r>
          <rPr>
            <sz val="9"/>
            <color rgb="FF000000"/>
            <rFont val="宋体"/>
            <family val="3"/>
          </rPr>
          <t xml:space="preserve">本来取12*1.05=12.6，但由于循环氢脱硫塔是12.7,故取此值</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7"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8"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A9" authorId="0">
      <text>
        <r>
          <rPr>
            <sz val="9"/>
            <color rgb="FF000000"/>
            <rFont val="宋体"/>
            <family val="3"/>
          </rPr>
          <t xml:space="preserve">微软用户:
采用液面控制仪表时，卧罐分水斗高度应不小于1 m，分水斗中低水位至高水位的高度按水流率5 min 来考虑。</t>
        </r>
      </text>
    </comment>
    <comment ref="A28" authorId="0">
      <text>
        <r>
          <rPr>
            <sz val="9"/>
            <color rgb="FF000000"/>
            <rFont val="宋体"/>
            <family val="3"/>
          </rPr>
          <t xml:space="preserve">微软用户:
对于立式容器，此系数为1；对于卧式容器，则为高液面以上弓形面积与圆截面积之比</t>
        </r>
      </text>
    </comment>
    <comment ref="A35" authorId="0">
      <text>
        <r>
          <rPr>
            <sz val="9"/>
            <color rgb="FF000000"/>
            <rFont val="宋体"/>
            <family val="3"/>
          </rPr>
          <t xml:space="preserve">微软用户:
1、下一工序，停留时间按液体产品15 min 或回流5 min 考虑，取二者中较大值。
2、当塔顶液体去储罐时，停留时间按液体产品3 min 或回流5 min 考虑，取二者中较大值。
3、作为其它装置进料，停留时间按照20 min～30 min。</t>
        </r>
      </text>
    </comment>
    <comment ref="A59"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B33" authorId="0">
      <text>
        <r>
          <rPr>
            <b val="true"/>
            <sz val="9"/>
            <color rgb="FF000000"/>
            <rFont val="宋体"/>
            <family val="3"/>
          </rPr>
          <t xml:space="preserve">汤兰珍:
</t>
        </r>
        <r>
          <rPr>
            <sz val="9"/>
            <color rgb="FF000000"/>
            <rFont val="宋体"/>
            <family val="3"/>
          </rPr>
          <t xml:space="preserve">
</t>
        </r>
      </text>
    </comment>
    <comment ref="C32" authorId="0">
      <text>
        <r>
          <rPr>
            <b val="true"/>
            <sz val="9"/>
            <color rgb="FF000000"/>
            <rFont val="宋体"/>
            <family val="3"/>
          </rPr>
          <t xml:space="preserve">汤兰珍:
</t>
        </r>
      </text>
    </comment>
    <comment ref="C33" authorId="0">
      <text>
        <r>
          <rPr>
            <b val="true"/>
            <sz val="9"/>
            <color rgb="FF000000"/>
            <rFont val="宋体"/>
            <family val="3"/>
          </rPr>
          <t xml:space="preserve">汤兰珍:
</t>
        </r>
        <r>
          <rPr>
            <sz val="9"/>
            <color rgb="FF000000"/>
            <rFont val="宋体"/>
            <family val="3"/>
          </rPr>
          <t xml:space="preserve">
</t>
        </r>
      </text>
    </comment>
    <comment ref="F15" authorId="0">
      <text>
        <r>
          <rPr>
            <b val="true"/>
            <sz val="9"/>
            <color rgb="FF000000"/>
            <rFont val="宋体"/>
            <family val="3"/>
          </rPr>
          <t xml:space="preserve">汤兰珍:
</t>
        </r>
        <r>
          <rPr>
            <sz val="9"/>
            <color rgb="FF000000"/>
            <rFont val="宋体"/>
            <family val="3"/>
          </rPr>
          <t xml:space="preserve">2450改为1708.9</t>
        </r>
      </text>
    </comment>
    <comment ref="F16" authorId="0">
      <text>
        <r>
          <rPr>
            <b val="true"/>
            <sz val="9"/>
            <color rgb="FF000000"/>
            <rFont val="宋体"/>
            <family val="3"/>
          </rPr>
          <t xml:space="preserve">杨光耀:
</t>
        </r>
        <r>
          <rPr>
            <sz val="9"/>
            <color rgb="FF000000"/>
            <rFont val="宋体"/>
            <family val="3"/>
          </rPr>
          <t xml:space="preserve">取1%气体进料</t>
        </r>
      </text>
    </comment>
    <comment ref="F21" authorId="0">
      <text>
        <r>
          <rPr>
            <b val="true"/>
            <sz val="9"/>
            <color rgb="FF000000"/>
            <rFont val="宋体"/>
            <family val="3"/>
          </rPr>
          <t xml:space="preserve">YGY:
</t>
        </r>
        <r>
          <rPr>
            <sz val="9"/>
            <color rgb="FF000000"/>
            <rFont val="宋体"/>
            <family val="3"/>
          </rPr>
          <t xml:space="preserve">取液化气密度</t>
        </r>
      </text>
    </comment>
    <comment ref="F33" authorId="0">
      <text>
        <r>
          <rPr>
            <b val="true"/>
            <sz val="9"/>
            <color rgb="FF000000"/>
            <rFont val="宋体"/>
            <family val="3"/>
          </rPr>
          <t xml:space="preserve">汤兰珍:
</t>
        </r>
        <r>
          <rPr>
            <sz val="9"/>
            <color rgb="FF000000"/>
            <rFont val="宋体"/>
            <family val="3"/>
          </rPr>
          <t xml:space="preserve">2.32改为0.75
</t>
        </r>
      </text>
    </comment>
    <comment ref="G16" authorId="0">
      <text>
        <r>
          <rPr>
            <b val="true"/>
            <sz val="9"/>
            <color rgb="FF000000"/>
            <rFont val="宋体"/>
            <family val="3"/>
          </rPr>
          <t xml:space="preserve">杨光耀:
</t>
        </r>
        <r>
          <rPr>
            <sz val="9"/>
            <color rgb="FF000000"/>
            <rFont val="宋体"/>
            <family val="3"/>
          </rPr>
          <t xml:space="preserve">取1%气体进料</t>
        </r>
      </text>
    </comment>
    <comment ref="G21" authorId="0">
      <text>
        <r>
          <rPr>
            <b val="true"/>
            <sz val="9"/>
            <color rgb="FF000000"/>
            <rFont val="宋体"/>
            <family val="3"/>
          </rPr>
          <t xml:space="preserve">YGY:
</t>
        </r>
        <r>
          <rPr>
            <sz val="9"/>
            <color rgb="FF000000"/>
            <rFont val="宋体"/>
            <family val="3"/>
          </rPr>
          <t xml:space="preserve">汤兰珍：改取水密度</t>
        </r>
      </text>
    </comment>
    <comment ref="G33" authorId="0">
      <text>
        <r>
          <rPr>
            <b val="true"/>
            <sz val="9"/>
            <color rgb="FF000000"/>
            <rFont val="宋体"/>
            <family val="3"/>
          </rPr>
          <t xml:space="preserve">汤兰珍:
</t>
        </r>
        <r>
          <rPr>
            <sz val="9"/>
            <color rgb="FF000000"/>
            <rFont val="宋体"/>
            <family val="3"/>
          </rPr>
          <t xml:space="preserve">2.32改为0.75
</t>
        </r>
      </text>
    </comment>
    <comment ref="I6" authorId="0">
      <text>
        <r>
          <rPr>
            <b val="true"/>
            <sz val="9"/>
            <color rgb="FF000000"/>
            <rFont val="宋体"/>
            <family val="3"/>
          </rPr>
          <t xml:space="preserve">niuchunpeng:
</t>
        </r>
        <r>
          <rPr>
            <sz val="9"/>
            <color rgb="FF000000"/>
            <rFont val="宋体"/>
            <family val="3"/>
          </rPr>
          <t xml:space="preserve">1-21号改</t>
        </r>
      </text>
    </comment>
    <comment ref="I21" authorId="0">
      <text>
        <r>
          <rPr>
            <b val="true"/>
            <sz val="9"/>
            <color rgb="FF000000"/>
            <rFont val="宋体"/>
            <family val="3"/>
          </rPr>
          <t xml:space="preserve">汤兰珍:
</t>
        </r>
      </text>
    </comment>
    <comment ref="I33" authorId="0">
      <text>
        <r>
          <rPr>
            <sz val="9"/>
            <color rgb="FF000000"/>
            <rFont val="宋体"/>
            <family val="3"/>
          </rPr>
          <t xml:space="preserve">原根据杜邦数据表填写的液位高度1.06
直径放大、挡板抬高、汤兰珍圆整成1.1米
</t>
        </r>
      </text>
    </comment>
    <comment ref="I41" authorId="0">
      <text>
        <r>
          <rPr>
            <b val="true"/>
            <sz val="9"/>
            <color rgb="FF000000"/>
            <rFont val="宋体"/>
            <family val="3"/>
          </rPr>
          <t xml:space="preserve">汤兰珍:
</t>
        </r>
        <r>
          <rPr>
            <sz val="9"/>
            <color rgb="FF000000"/>
            <rFont val="宋体"/>
            <family val="3"/>
          </rPr>
          <t xml:space="preserve">核算
</t>
        </r>
      </text>
    </comment>
    <comment ref="K21" authorId="0">
      <text>
        <r>
          <rPr>
            <b val="true"/>
            <sz val="9"/>
            <color rgb="FF000000"/>
            <rFont val="宋体"/>
            <family val="3"/>
          </rPr>
          <t xml:space="preserve">汤兰珍:
</t>
        </r>
      </text>
    </comment>
    <comment ref="K28" authorId="0">
      <text>
        <r>
          <rPr>
            <b val="true"/>
            <sz val="9"/>
            <color rgb="FF000000"/>
            <rFont val="宋体"/>
            <family val="3"/>
          </rPr>
          <t xml:space="preserve">汤兰珍:
</t>
        </r>
      </text>
    </comment>
    <comment ref="K32" authorId="0">
      <text>
        <r>
          <rPr>
            <b val="true"/>
            <sz val="9"/>
            <color rgb="FF000000"/>
            <rFont val="宋体"/>
            <family val="3"/>
          </rPr>
          <t xml:space="preserve">汤兰珍:
</t>
        </r>
      </text>
    </comment>
    <comment ref="L6" authorId="0">
      <text>
        <r>
          <rPr>
            <b val="true"/>
            <sz val="9"/>
            <color rgb="FF000000"/>
            <rFont val="宋体"/>
            <family val="3"/>
          </rPr>
          <t xml:space="preserve">汤兰珍:
</t>
        </r>
      </text>
    </comment>
    <comment ref="L28" authorId="0">
      <text>
        <r>
          <rPr>
            <b val="true"/>
            <sz val="9"/>
            <color rgb="FF000000"/>
            <rFont val="宋体"/>
            <family val="3"/>
          </rPr>
          <t xml:space="preserve">汤兰珍:
</t>
        </r>
      </text>
    </comment>
    <comment ref="L32" authorId="0">
      <text>
        <r>
          <rPr>
            <b val="true"/>
            <sz val="9"/>
            <color rgb="FF000000"/>
            <rFont val="宋体"/>
            <family val="3"/>
          </rPr>
          <t xml:space="preserve">汤兰珍:
</t>
        </r>
      </text>
    </comment>
    <comment ref="M1" authorId="0">
      <text>
        <r>
          <rPr>
            <b val="true"/>
            <sz val="9"/>
            <color rgb="FF000000"/>
            <rFont val="宋体"/>
            <family val="3"/>
          </rPr>
          <t xml:space="preserve">汤兰珍:
</t>
        </r>
      </text>
    </comment>
    <comment ref="M6" authorId="0">
      <text>
        <r>
          <rPr>
            <b val="true"/>
            <sz val="9"/>
            <color rgb="FF000000"/>
            <rFont val="宋体"/>
            <family val="3"/>
          </rPr>
          <t xml:space="preserve">汤兰珍:
</t>
        </r>
      </text>
    </comment>
    <comment ref="M28" authorId="0">
      <text>
        <r>
          <rPr>
            <b val="true"/>
            <sz val="9"/>
            <color rgb="FF000000"/>
            <rFont val="宋体"/>
            <family val="3"/>
          </rPr>
          <t xml:space="preserve">汤兰珍:
</t>
        </r>
      </text>
    </comment>
    <comment ref="M32" authorId="0">
      <text>
        <r>
          <rPr>
            <b val="true"/>
            <sz val="9"/>
            <color rgb="FF000000"/>
            <rFont val="宋体"/>
            <family val="3"/>
          </rPr>
          <t xml:space="preserve">汤兰珍:
</t>
        </r>
      </text>
    </comment>
    <comment ref="O1" authorId="0">
      <text>
        <r>
          <rPr>
            <b val="true"/>
            <sz val="9"/>
            <color rgb="FF000000"/>
            <rFont val="宋体"/>
            <family val="3"/>
          </rPr>
          <t xml:space="preserve">汤兰珍:
</t>
        </r>
      </text>
    </comment>
    <comment ref="O6" authorId="0">
      <text>
        <r>
          <rPr>
            <b val="true"/>
            <sz val="9"/>
            <color rgb="FF000000"/>
            <rFont val="宋体"/>
            <family val="3"/>
          </rPr>
          <t xml:space="preserve">汤兰珍:
</t>
        </r>
      </text>
    </comment>
    <comment ref="O28" authorId="0">
      <text>
        <r>
          <rPr>
            <b val="true"/>
            <sz val="9"/>
            <color rgb="FF000000"/>
            <rFont val="宋体"/>
            <family val="3"/>
          </rPr>
          <t xml:space="preserve">汤兰珍:
</t>
        </r>
      </text>
    </comment>
    <comment ref="O32" authorId="0">
      <text>
        <r>
          <rPr>
            <b val="true"/>
            <sz val="9"/>
            <color rgb="FF000000"/>
            <rFont val="宋体"/>
            <family val="3"/>
          </rPr>
          <t xml:space="preserve">汤兰珍:
</t>
        </r>
      </text>
    </comment>
    <comment ref="O38" authorId="0">
      <text>
        <r>
          <rPr>
            <b val="true"/>
            <sz val="9"/>
            <color rgb="FF000000"/>
            <rFont val="宋体"/>
            <family val="3"/>
          </rPr>
          <t xml:space="preserve">汤兰珍:
</t>
        </r>
        <r>
          <rPr>
            <sz val="9"/>
            <color rgb="FF000000"/>
            <rFont val="宋体"/>
            <family val="3"/>
          </rPr>
          <t xml:space="preserve">因为有旋分</t>
        </r>
      </text>
    </comment>
    <comment ref="P1" authorId="0">
      <text>
        <r>
          <rPr>
            <b val="true"/>
            <sz val="9"/>
            <color rgb="FF000000"/>
            <rFont val="宋体"/>
            <family val="3"/>
          </rPr>
          <t xml:space="preserve">汤兰珍:
</t>
        </r>
      </text>
    </comment>
    <comment ref="P6" authorId="0">
      <text>
        <r>
          <rPr>
            <b val="true"/>
            <sz val="9"/>
            <color rgb="FF000000"/>
            <rFont val="宋体"/>
            <family val="3"/>
          </rPr>
          <t xml:space="preserve">汤兰珍:
</t>
        </r>
      </text>
    </comment>
    <comment ref="P28" authorId="0">
      <text>
        <r>
          <rPr>
            <b val="true"/>
            <sz val="9"/>
            <color rgb="FF000000"/>
            <rFont val="宋体"/>
            <family val="3"/>
          </rPr>
          <t xml:space="preserve">汤兰珍:
</t>
        </r>
      </text>
    </comment>
    <comment ref="P32" authorId="0">
      <text>
        <r>
          <rPr>
            <b val="true"/>
            <sz val="9"/>
            <color rgb="FF000000"/>
            <rFont val="宋体"/>
            <family val="3"/>
          </rPr>
          <t xml:space="preserve">汤兰珍:
</t>
        </r>
      </text>
    </comment>
    <comment ref="Q1" authorId="0">
      <text>
        <r>
          <rPr>
            <b val="true"/>
            <sz val="9"/>
            <color rgb="FF000000"/>
            <rFont val="宋体"/>
            <family val="3"/>
          </rPr>
          <t xml:space="preserve">汤兰珍:
</t>
        </r>
      </text>
    </comment>
    <comment ref="Q6" authorId="0">
      <text>
        <r>
          <rPr>
            <b val="true"/>
            <sz val="9"/>
            <color rgb="FF000000"/>
            <rFont val="宋体"/>
            <family val="3"/>
          </rPr>
          <t xml:space="preserve">汤兰珍:
</t>
        </r>
      </text>
    </comment>
    <comment ref="Q28" authorId="0">
      <text>
        <r>
          <rPr>
            <b val="true"/>
            <sz val="9"/>
            <color rgb="FF000000"/>
            <rFont val="宋体"/>
            <family val="3"/>
          </rPr>
          <t xml:space="preserve">汤兰珍:
</t>
        </r>
      </text>
    </comment>
    <comment ref="Q32" authorId="0">
      <text>
        <r>
          <rPr>
            <b val="true"/>
            <sz val="9"/>
            <color rgb="FF000000"/>
            <rFont val="宋体"/>
            <family val="3"/>
          </rPr>
          <t xml:space="preserve">汤兰珍:
</t>
        </r>
      </text>
    </comment>
    <comment ref="U16" authorId="0">
      <text>
        <r>
          <rPr>
            <b val="true"/>
            <sz val="9"/>
            <color rgb="FF000000"/>
            <rFont val="宋体"/>
            <family val="3"/>
          </rPr>
          <t xml:space="preserve">杨光耀:
</t>
        </r>
        <r>
          <rPr>
            <sz val="9"/>
            <color rgb="FF000000"/>
            <rFont val="宋体"/>
            <family val="3"/>
          </rPr>
          <t xml:space="preserve">取1%气体进料</t>
        </r>
      </text>
    </comment>
    <comment ref="V16" authorId="0">
      <text>
        <r>
          <rPr>
            <b val="true"/>
            <sz val="9"/>
            <color rgb="FF000000"/>
            <rFont val="宋体"/>
            <family val="3"/>
          </rPr>
          <t xml:space="preserve">杨光耀:
</t>
        </r>
        <r>
          <rPr>
            <sz val="9"/>
            <color rgb="FF000000"/>
            <rFont val="宋体"/>
            <family val="3"/>
          </rPr>
          <t xml:space="preserve">取1%气体进料</t>
        </r>
      </text>
    </comment>
    <comment ref="V21" authorId="0">
      <text>
        <r>
          <rPr>
            <b val="true"/>
            <sz val="9"/>
            <color rgb="FF000000"/>
            <rFont val="宋体"/>
            <family val="3"/>
          </rPr>
          <t xml:space="preserve">YGY:
</t>
        </r>
        <r>
          <rPr>
            <sz val="9"/>
            <color rgb="FF000000"/>
            <rFont val="宋体"/>
            <family val="3"/>
          </rPr>
          <t xml:space="preserve">取液化气密度</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6"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8"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A9" authorId="0">
      <text>
        <r>
          <rPr>
            <sz val="9"/>
            <color rgb="FF000000"/>
            <rFont val="宋体"/>
            <family val="3"/>
          </rPr>
          <t xml:space="preserve">微软用户:
采用液面控制仪表时，卧罐分水斗高度应不小于1 m，分水斗中低水位至高水位的高度按水流率5 min 来考虑。</t>
        </r>
      </text>
    </comment>
    <comment ref="A32" authorId="0">
      <text>
        <r>
          <rPr>
            <sz val="9"/>
            <color rgb="FF000000"/>
            <rFont val="宋体"/>
            <family val="3"/>
          </rPr>
          <t xml:space="preserve">微软用户:
对于立式容器，此系数为1；对于卧式容器，则为高液面以上弓形面积与圆截面积之比</t>
        </r>
      </text>
    </comment>
    <comment ref="A37" authorId="0">
      <text>
        <r>
          <rPr>
            <sz val="9"/>
            <color rgb="FF000000"/>
            <rFont val="宋体"/>
            <family val="3"/>
          </rPr>
          <t xml:space="preserve">微软用户:
1、下一工序，停留时间按液体产品15 min 或回流5 min 考虑，取二者中较大值。
2、当塔顶液体去储罐时，停留时间按液体产品3 min 或回流5 min 考虑，取二者中较大值。
3、作为其它装置进料，停留时间按照20 min～30 min。</t>
        </r>
      </text>
    </comment>
    <comment ref="A42"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B42" authorId="0">
      <text>
        <r>
          <rPr>
            <sz val="9"/>
            <color rgb="FF000000"/>
            <rFont val="宋体"/>
            <family val="3"/>
          </rPr>
          <t xml:space="preserve">微软用户:
分水斗中低水位至高水位的高度考虑减去液位计未测量高度</t>
        </r>
      </text>
    </comment>
    <comment ref="C42" authorId="0">
      <text>
        <r>
          <rPr>
            <sz val="9"/>
            <color rgb="FF000000"/>
            <rFont val="宋体"/>
            <family val="3"/>
          </rPr>
          <t xml:space="preserve">微软用户:
分水斗中低水位至高水位的高度考虑减去液位计未测量高度</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6"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8" authorId="0">
      <text>
        <r>
          <rPr>
            <sz val="9"/>
            <color rgb="FF000000"/>
            <rFont val="宋体"/>
            <family val="3"/>
          </rPr>
          <t xml:space="preserve">微软用户:
分水斗的直径在不影响机械设计的要求下应取大一些。当罐直径不小于1.5 m 时，分水斗直径应不大于罐直径的1/3，罐直径小于1.5 m 时，分水斗直径不大于罐直径的1/2。分水斗的直径一般不小于300 mm。</t>
        </r>
      </text>
    </comment>
    <comment ref="A9" authorId="0">
      <text>
        <r>
          <rPr>
            <sz val="9"/>
            <color rgb="FF000000"/>
            <rFont val="宋体"/>
            <family val="3"/>
          </rPr>
          <t xml:space="preserve">微软用户:
采用液面控制仪表时，卧罐分水斗高度应不小于1 m，分水斗中低水位至高水位的高度按水流率5 min 来考虑。</t>
        </r>
      </text>
    </comment>
    <comment ref="A19" authorId="0">
      <text>
        <r>
          <rPr>
            <sz val="9"/>
            <color rgb="FF000000"/>
            <rFont val="宋体"/>
            <family val="3"/>
          </rPr>
          <t xml:space="preserve">qiupeng:
罐内空间缓冲容积取50 %罐总容积</t>
        </r>
      </text>
    </comment>
    <comment ref="A21" authorId="0">
      <text>
        <r>
          <rPr>
            <sz val="9"/>
            <color rgb="FF000000"/>
            <rFont val="宋体"/>
            <family val="3"/>
          </rPr>
          <t xml:space="preserve">qiupeng:
液体在罐内的流速取0.003 m/s～0.005 m/s
</t>
        </r>
      </text>
    </comment>
    <comment ref="A23" authorId="0">
      <text>
        <r>
          <rPr>
            <sz val="9"/>
            <color rgb="FF000000"/>
            <rFont val="宋体"/>
            <family val="3"/>
          </rPr>
          <t xml:space="preserve">杨光耀:
15~30</t>
        </r>
      </text>
    </comment>
    <comment ref="A32" authorId="0">
      <text>
        <r>
          <rPr>
            <sz val="10"/>
            <rFont val="Noto Sans SC"/>
            <family val="2"/>
          </rPr>
          <t xml:space="preserve">张学智</t>
        </r>
        <r>
          <rPr>
            <sz val="10"/>
            <rFont val="Arial"/>
            <family val="2"/>
          </rPr>
          <t xml:space="preserve">:
</t>
        </r>
        <r>
          <rPr>
            <sz val="9"/>
            <color rgb="FF000000"/>
            <rFont val="宋体"/>
            <family val="3"/>
          </rPr>
          <t xml:space="preserve">根据最新的计算文件修改，按照高低液位间确定停留时间。</t>
        </r>
      </text>
    </comment>
    <comment ref="B5" authorId="0">
      <text>
        <r>
          <rPr>
            <b val="true"/>
            <sz val="9"/>
            <color rgb="FF000000"/>
            <rFont val="宋体"/>
            <family val="3"/>
          </rPr>
          <t xml:space="preserve">汤兰珍:
</t>
        </r>
      </text>
    </comment>
    <comment ref="B30" authorId="0">
      <text>
        <r>
          <rPr>
            <b val="true"/>
            <sz val="9"/>
            <color rgb="FF000000"/>
            <rFont val="宋体"/>
            <family val="3"/>
          </rPr>
          <t xml:space="preserve">汤兰珍:
</t>
        </r>
        <r>
          <rPr>
            <sz val="9"/>
            <color rgb="FF000000"/>
            <rFont val="宋体"/>
            <family val="3"/>
          </rPr>
          <t xml:space="preserve">
</t>
        </r>
      </text>
    </comment>
    <comment ref="C5" authorId="0">
      <text>
        <r>
          <rPr>
            <b val="true"/>
            <sz val="9"/>
            <color rgb="FF000000"/>
            <rFont val="宋体"/>
            <family val="3"/>
          </rPr>
          <t xml:space="preserve">汤兰珍:
</t>
        </r>
      </text>
    </comment>
    <comment ref="C30" authorId="0">
      <text>
        <r>
          <rPr>
            <b val="true"/>
            <sz val="9"/>
            <color rgb="FF000000"/>
            <rFont val="宋体"/>
            <family val="3"/>
          </rPr>
          <t xml:space="preserve">汤兰珍:
</t>
        </r>
        <r>
          <rPr>
            <sz val="9"/>
            <color rgb="FF000000"/>
            <rFont val="宋体"/>
            <family val="3"/>
          </rPr>
          <t xml:space="preserve">
</t>
        </r>
      </text>
    </comment>
    <comment ref="D4" authorId="0">
      <text>
        <r>
          <rPr>
            <sz val="10"/>
            <rFont val="Noto Sans SC"/>
            <family val="2"/>
          </rPr>
          <t xml:space="preserve">张学智</t>
        </r>
        <r>
          <rPr>
            <sz val="10"/>
            <rFont val="Arial"/>
            <family val="2"/>
          </rPr>
          <t xml:space="preserve">:
</t>
        </r>
        <r>
          <rPr>
            <sz val="9"/>
            <color rgb="FF000000"/>
            <rFont val="宋体"/>
            <family val="3"/>
          </rPr>
          <t xml:space="preserve">基础设计尺寸停留时间偏小，故进行修改。</t>
        </r>
      </text>
    </comment>
    <comment ref="E18" authorId="0">
      <text>
        <r>
          <rPr>
            <sz val="10"/>
            <rFont val="Noto Sans SC"/>
            <family val="2"/>
          </rPr>
          <t xml:space="preserve">张学智</t>
        </r>
        <r>
          <rPr>
            <sz val="10"/>
            <rFont val="Arial"/>
            <family val="2"/>
          </rPr>
          <t xml:space="preserve">:
</t>
        </r>
        <r>
          <rPr>
            <sz val="9"/>
            <color rgb="FF000000"/>
            <rFont val="宋体"/>
            <family val="3"/>
          </rPr>
          <t xml:space="preserve">该数据需泵厂家返回后修改。</t>
        </r>
      </text>
    </comment>
    <comment ref="H14" authorId="0">
      <text>
        <r>
          <rPr>
            <b val="true"/>
            <sz val="9"/>
            <color rgb="FF000000"/>
            <rFont val="宋体"/>
            <family val="3"/>
          </rPr>
          <t xml:space="preserve">汤兰珍:
</t>
        </r>
      </text>
    </comment>
    <comment ref="J14" authorId="0">
      <text>
        <r>
          <rPr>
            <b val="true"/>
            <sz val="9"/>
            <color rgb="FF000000"/>
            <rFont val="宋体"/>
            <family val="3"/>
          </rPr>
          <t xml:space="preserve">汤兰珍:
</t>
        </r>
      </text>
    </comment>
    <comment ref="K14" authorId="0">
      <text>
        <r>
          <rPr>
            <b val="true"/>
            <sz val="9"/>
            <color rgb="FF000000"/>
            <rFont val="宋体"/>
            <family val="3"/>
          </rPr>
          <t xml:space="preserve">汤兰珍:
</t>
        </r>
      </text>
    </comment>
    <comment ref="W24" authorId="0">
      <text>
        <r>
          <rPr>
            <b val="true"/>
            <sz val="9"/>
            <color rgb="FF000000"/>
            <rFont val="宋体"/>
            <family val="3"/>
          </rPr>
          <t xml:space="preserve">YGY:
</t>
        </r>
        <r>
          <rPr>
            <sz val="9"/>
            <color rgb="FF000000"/>
            <rFont val="宋体"/>
            <family val="3"/>
          </rPr>
          <t xml:space="preserve">1天</t>
        </r>
      </text>
    </comment>
    <comment ref="X24" authorId="0">
      <text>
        <r>
          <rPr>
            <b val="true"/>
            <sz val="9"/>
            <color rgb="FF000000"/>
            <rFont val="宋体"/>
            <family val="3"/>
          </rPr>
          <t xml:space="preserve">YGY:
</t>
        </r>
        <r>
          <rPr>
            <sz val="9"/>
            <color rgb="FF000000"/>
            <rFont val="宋体"/>
            <family val="3"/>
          </rPr>
          <t xml:space="preserve">8h</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6"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15" authorId="0">
      <text>
        <r>
          <rPr>
            <sz val="9"/>
            <color rgb="FF000000"/>
            <rFont val="宋体"/>
            <family val="3"/>
          </rPr>
          <t xml:space="preserve">qiupeng:
罐内空间缓冲容积取50 %罐总容积</t>
        </r>
      </text>
    </comment>
    <comment ref="A17" authorId="0">
      <text>
        <r>
          <rPr>
            <sz val="9"/>
            <color rgb="FF000000"/>
            <rFont val="宋体"/>
            <family val="3"/>
          </rPr>
          <t xml:space="preserve">qiupeng:
液体在罐内的流速取0.003 m/s～0.005 m/s</t>
        </r>
      </text>
    </comment>
    <comment ref="A20" authorId="0">
      <text>
        <r>
          <rPr>
            <sz val="9"/>
            <color rgb="FF000000"/>
            <rFont val="宋体"/>
            <family val="3"/>
          </rPr>
          <t xml:space="preserve">杨光耀:
15~30</t>
        </r>
      </text>
    </comment>
    <comment ref="B11" authorId="0">
      <text>
        <r>
          <rPr>
            <b val="true"/>
            <sz val="9"/>
            <color rgb="FF000000"/>
            <rFont val="宋体"/>
            <family val="3"/>
          </rPr>
          <t xml:space="preserve">qiupeng:
</t>
        </r>
        <r>
          <rPr>
            <sz val="9"/>
            <color rgb="FF000000"/>
            <rFont val="宋体"/>
            <family val="3"/>
          </rPr>
          <t xml:space="preserve">仪表确定</t>
        </r>
      </text>
    </comment>
    <comment ref="B12" authorId="0">
      <text>
        <r>
          <rPr>
            <b val="true"/>
            <sz val="9"/>
            <color rgb="FF000000"/>
            <rFont val="宋体"/>
            <family val="3"/>
          </rPr>
          <t xml:space="preserve">qiupeng:
</t>
        </r>
        <r>
          <rPr>
            <sz val="9"/>
            <color rgb="FF000000"/>
            <rFont val="宋体"/>
            <family val="3"/>
          </rPr>
          <t xml:space="preserve">对气体,填气体的流量80*1.29</t>
        </r>
      </text>
    </comment>
    <comment ref="B17" authorId="0">
      <text>
        <r>
          <rPr>
            <b val="true"/>
            <sz val="9"/>
            <color rgb="FF000000"/>
            <rFont val="宋体"/>
            <family val="3"/>
          </rPr>
          <t xml:space="preserve">qiupeng:
</t>
        </r>
        <r>
          <rPr>
            <sz val="9"/>
            <color rgb="FF000000"/>
            <rFont val="宋体"/>
            <family val="3"/>
          </rPr>
          <t xml:space="preserve">以空气中夹带的水为重组分</t>
        </r>
      </text>
    </comment>
    <comment ref="B21" authorId="0">
      <text>
        <r>
          <rPr>
            <b val="true"/>
            <sz val="9"/>
            <color rgb="FF000000"/>
            <rFont val="宋体"/>
            <family val="3"/>
          </rPr>
          <t xml:space="preserve">qiupeng:
</t>
        </r>
        <r>
          <rPr>
            <sz val="9"/>
            <color rgb="FF000000"/>
            <rFont val="宋体"/>
            <family val="3"/>
          </rPr>
          <t xml:space="preserve">仪表要求</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13" authorId="0">
      <text>
        <r>
          <rPr>
            <b val="true"/>
            <sz val="9"/>
            <color rgb="FF000000"/>
            <rFont val="宋体"/>
            <family val="3"/>
          </rPr>
          <t xml:space="preserve">杨光耀:
</t>
        </r>
        <r>
          <rPr>
            <sz val="9"/>
            <color rgb="FF000000"/>
            <rFont val="宋体"/>
            <family val="3"/>
          </rPr>
          <t xml:space="preserve">共4台，取2台的长度</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A7" authorId="0">
      <text>
        <r>
          <rPr>
            <b val="true"/>
            <sz val="9"/>
            <color rgb="FF000000"/>
            <rFont val="宋体"/>
            <family val="3"/>
          </rPr>
          <t xml:space="preserve">杨光耀:
</t>
        </r>
        <r>
          <rPr>
            <sz val="9"/>
            <color rgb="FF000000"/>
            <rFont val="宋体"/>
            <family val="3"/>
          </rPr>
          <t xml:space="preserve">当直径不大于2m时,封头处直边高度取25mm,否则取40mm</t>
        </r>
      </text>
    </comment>
    <comment ref="A9" authorId="0">
      <text>
        <r>
          <rPr>
            <b val="true"/>
            <sz val="9"/>
            <color rgb="FF000000"/>
            <rFont val="宋体"/>
            <family val="3"/>
          </rPr>
          <t xml:space="preserve">杨光耀:
</t>
        </r>
        <r>
          <rPr>
            <sz val="9"/>
            <color rgb="FF000000"/>
            <rFont val="宋体"/>
            <family val="3"/>
          </rPr>
          <t xml:space="preserve">分水斗的直径在不影响机械设计的要求下应取大一些。当罐直径不小于1.5 m 时，分水斗直径应不大于罐直径的1/3，罐直径小于1.5 m 时，分水斗直径不大于罐直径的1/2。分水斗的直径一般不小于300 mm。</t>
        </r>
      </text>
    </comment>
    <comment ref="A10" authorId="0">
      <text>
        <r>
          <rPr>
            <b val="true"/>
            <sz val="9"/>
            <color rgb="FF000000"/>
            <rFont val="宋体"/>
            <family val="3"/>
          </rPr>
          <t xml:space="preserve">杨光耀</t>
        </r>
        <r>
          <rPr>
            <sz val="9"/>
            <color rgb="FF000000"/>
            <rFont val="宋体"/>
            <family val="3"/>
          </rPr>
          <t xml:space="preserve">:
采用液面控制仪表时，卧罐分水斗高度应不小于1 m，分水斗中低水位至高水位的高度按水流率5 min 来考虑。</t>
        </r>
      </text>
    </comment>
    <comment ref="A35" authorId="0">
      <text>
        <r>
          <rPr>
            <b val="true"/>
            <sz val="9"/>
            <color rgb="FF000000"/>
            <rFont val="宋体"/>
            <family val="3"/>
          </rPr>
          <t xml:space="preserve">尹玲玲:
</t>
        </r>
        <r>
          <rPr>
            <sz val="9"/>
            <color rgb="FF000000"/>
            <rFont val="宋体"/>
            <family val="3"/>
          </rPr>
          <t xml:space="preserve">对于立式容器，此系数为1；对于卧式容器，则为高液面以下弓形面积与圆截面积之比</t>
        </r>
      </text>
    </comment>
    <comment ref="A36" authorId="0">
      <text>
        <r>
          <rPr>
            <b val="true"/>
            <sz val="9"/>
            <color rgb="FF000000"/>
            <rFont val="宋体"/>
            <family val="3"/>
          </rPr>
          <t xml:space="preserve">杨光耀</t>
        </r>
        <r>
          <rPr>
            <sz val="9"/>
            <color rgb="FF000000"/>
            <rFont val="宋体"/>
            <family val="3"/>
          </rPr>
          <t xml:space="preserve">:
对于立式容器，此系数为1；对于卧式容器，则为高液面以上弓形面积与圆截面积之比</t>
        </r>
      </text>
    </comment>
    <comment ref="A40" authorId="0">
      <text>
        <r>
          <rPr>
            <b val="true"/>
            <sz val="9"/>
            <color rgb="FF000000"/>
            <rFont val="宋体"/>
            <family val="3"/>
          </rPr>
          <t xml:space="preserve">杨光耀:
</t>
        </r>
        <r>
          <rPr>
            <sz val="9"/>
            <color rgb="FF000000"/>
            <rFont val="宋体"/>
            <family val="3"/>
          </rPr>
          <t xml:space="preserve">修改公式,见SEPR0103中3.1.2.3原公式为IF(B3="立式",MAX(1.5,1.2*B5),MAX(0.3,0.25*B5))</t>
        </r>
      </text>
    </comment>
    <comment ref="A43" authorId="0">
      <text>
        <r>
          <rPr>
            <b val="true"/>
            <sz val="9"/>
            <color rgb="FF000000"/>
            <rFont val="宋体"/>
            <family val="3"/>
          </rPr>
          <t xml:space="preserve">尹玲玲:
</t>
        </r>
        <r>
          <rPr>
            <sz val="9"/>
            <color rgb="FF000000"/>
            <rFont val="宋体"/>
            <family val="3"/>
          </rPr>
          <t xml:space="preserve">修改单位
</t>
        </r>
      </text>
    </comment>
    <comment ref="A45" authorId="0">
      <text>
        <r>
          <rPr>
            <b val="true"/>
            <sz val="9"/>
            <color rgb="FF000000"/>
            <rFont val="宋体"/>
            <family val="3"/>
          </rPr>
          <t xml:space="preserve">杨光耀</t>
        </r>
        <r>
          <rPr>
            <sz val="9"/>
            <color rgb="FF000000"/>
            <rFont val="宋体"/>
            <family val="3"/>
          </rPr>
          <t xml:space="preserve">:
液体在罐内的流速取0.003 m/s～0.005 m/s</t>
        </r>
      </text>
    </comment>
    <comment ref="A47" authorId="0">
      <text>
        <r>
          <rPr>
            <b val="true"/>
            <sz val="9"/>
            <color rgb="FF000000"/>
            <rFont val="宋体"/>
            <family val="3"/>
          </rPr>
          <t xml:space="preserve">杨光耀</t>
        </r>
        <r>
          <rPr>
            <sz val="9"/>
            <color rgb="FF000000"/>
            <rFont val="宋体"/>
            <family val="3"/>
          </rPr>
          <t xml:space="preserve">:
1、下一工序，停留时间按液体产品15 min 或回流5 min 考虑，取二者中较大值。
2、当塔顶液体去储罐时，停留时间按液体产品3 min 或回流5 min 考虑，取二者中较大值。
3、作为其它装置进料，停留时间按照20 min～30 min。</t>
        </r>
      </text>
    </comment>
    <comment ref="A52" authorId="0">
      <text>
        <r>
          <rPr>
            <b val="true"/>
            <sz val="9"/>
            <color rgb="FF000000"/>
            <rFont val="宋体"/>
            <family val="3"/>
          </rPr>
          <t xml:space="preserve">杨光耀</t>
        </r>
        <r>
          <rPr>
            <sz val="9"/>
            <color rgb="FF000000"/>
            <rFont val="宋体"/>
            <family val="3"/>
          </rPr>
          <t xml:space="preserve">:
分水斗的直径在不影响机械设计的要求下应取大一些。当罐直径不小于1.5 m 时，分水斗直径应不大于罐直径的1/3，罐直径小于1.5 m 时，分水斗直径不大于罐直径的1/2。分水斗的直径一般不小于300 mm。</t>
        </r>
      </text>
    </comment>
    <comment ref="A64" authorId="0">
      <text>
        <r>
          <rPr>
            <sz val="10"/>
            <rFont val="Noto Sans SC"/>
            <family val="2"/>
          </rPr>
          <t xml:space="preserve">张学智</t>
        </r>
        <r>
          <rPr>
            <sz val="10"/>
            <rFont val="Arial"/>
            <family val="2"/>
          </rPr>
          <t xml:space="preserve">:
</t>
        </r>
        <r>
          <rPr>
            <sz val="9"/>
            <color rgb="FF000000"/>
            <rFont val="宋体"/>
            <family val="3"/>
          </rPr>
          <t xml:space="preserve">根据统一规定，按照高低液位间确定停留时间。</t>
        </r>
      </text>
    </comment>
    <comment ref="B6" authorId="0">
      <text>
        <r>
          <rPr>
            <b val="true"/>
            <sz val="9"/>
            <color rgb="FF000000"/>
            <rFont val="宋体"/>
            <family val="3"/>
          </rPr>
          <t xml:space="preserve">汤兰珍:
</t>
        </r>
      </text>
    </comment>
    <comment ref="B35" authorId="0">
      <text>
        <r>
          <rPr>
            <b val="true"/>
            <sz val="9"/>
            <color rgb="FF000000"/>
            <rFont val="宋体"/>
            <family val="3"/>
          </rPr>
          <t xml:space="preserve">汤兰珍:
</t>
        </r>
        <r>
          <rPr>
            <sz val="9"/>
            <color rgb="FF000000"/>
            <rFont val="宋体"/>
            <family val="3"/>
          </rPr>
          <t xml:space="preserve">
</t>
        </r>
      </text>
    </comment>
    <comment ref="C6" authorId="0">
      <text>
        <r>
          <rPr>
            <b val="true"/>
            <sz val="9"/>
            <color rgb="FF000000"/>
            <rFont val="宋体"/>
            <family val="3"/>
          </rPr>
          <t xml:space="preserve">汤兰珍:
</t>
        </r>
      </text>
    </comment>
    <comment ref="C35" authorId="0">
      <text>
        <r>
          <rPr>
            <b val="true"/>
            <sz val="9"/>
            <color rgb="FF000000"/>
            <rFont val="宋体"/>
            <family val="3"/>
          </rPr>
          <t xml:space="preserve">汤兰珍:
</t>
        </r>
        <r>
          <rPr>
            <sz val="9"/>
            <color rgb="FF000000"/>
            <rFont val="宋体"/>
            <family val="3"/>
          </rPr>
          <t xml:space="preserve">
</t>
        </r>
      </text>
    </comment>
    <comment ref="I18" authorId="0">
      <text>
        <r>
          <rPr>
            <b val="true"/>
            <sz val="9"/>
            <color rgb="FF000000"/>
            <rFont val="宋体"/>
            <family val="3"/>
          </rPr>
          <t xml:space="preserve">汤兰珍:
</t>
        </r>
      </text>
    </comment>
    <comment ref="I64" authorId="0">
      <text>
        <r>
          <rPr>
            <b val="true"/>
            <sz val="9"/>
            <color rgb="FF000000"/>
            <rFont val="宋体"/>
            <family val="3"/>
          </rPr>
          <t xml:space="preserve">汤兰珍:
</t>
        </r>
      </text>
    </comment>
    <comment ref="J18" authorId="0">
      <text>
        <r>
          <rPr>
            <b val="true"/>
            <sz val="9"/>
            <color rgb="FF000000"/>
            <rFont val="宋体"/>
            <family val="3"/>
          </rPr>
          <t xml:space="preserve">汤兰珍:
</t>
        </r>
      </text>
    </comment>
    <comment ref="J67" authorId="0">
      <text>
        <r>
          <rPr>
            <b val="true"/>
            <sz val="9"/>
            <color rgb="FF000000"/>
            <rFont val="宋体"/>
            <family val="3"/>
          </rPr>
          <t xml:space="preserve">汤兰珍:
</t>
        </r>
      </text>
    </comment>
    <comment ref="K67" authorId="0">
      <text>
        <r>
          <rPr>
            <b val="true"/>
            <sz val="9"/>
            <color rgb="FF000000"/>
            <rFont val="宋体"/>
            <family val="3"/>
          </rPr>
          <t xml:space="preserve">汤兰珍:
</t>
        </r>
      </text>
    </comment>
    <comment ref="L6" authorId="0">
      <text>
        <r>
          <rPr>
            <b val="true"/>
            <sz val="9"/>
            <color rgb="FF000000"/>
            <rFont val="宋体"/>
            <family val="3"/>
          </rPr>
          <t xml:space="preserve">汤兰珍:
</t>
        </r>
        <r>
          <rPr>
            <sz val="9"/>
            <color rgb="FF000000"/>
            <rFont val="宋体"/>
            <family val="3"/>
          </rPr>
          <t xml:space="preserve">原2.2，配管平面布不下，要求调整成细长型汤兰珍:</t>
        </r>
      </text>
    </comment>
    <comment ref="L7" authorId="0">
      <text>
        <r>
          <rPr>
            <b val="true"/>
            <sz val="9"/>
            <color rgb="FF000000"/>
            <rFont val="宋体"/>
            <family val="3"/>
          </rPr>
          <t xml:space="preserve">汤兰珍:
</t>
        </r>
        <r>
          <rPr>
            <sz val="9"/>
            <color rgb="FF000000"/>
            <rFont val="宋体"/>
            <family val="3"/>
          </rPr>
          <t xml:space="preserve">原3.5，配管平面布不下，要求调整成细长型汤兰珍:</t>
        </r>
      </text>
    </comment>
    <comment ref="L9" authorId="0">
      <text>
        <r>
          <rPr>
            <b val="true"/>
            <sz val="9"/>
            <color rgb="FF000000"/>
            <rFont val="宋体"/>
            <family val="3"/>
          </rPr>
          <t xml:space="preserve">颜艳艳:
</t>
        </r>
        <r>
          <rPr>
            <sz val="9"/>
            <color rgb="FF000000"/>
            <rFont val="宋体"/>
            <family val="3"/>
          </rPr>
          <t xml:space="preserve">10.14
</t>
        </r>
      </text>
    </comment>
    <comment ref="L18" authorId="0">
      <text>
        <r>
          <rPr>
            <b val="true"/>
            <sz val="9"/>
            <color rgb="FF000000"/>
            <rFont val="宋体"/>
            <family val="3"/>
          </rPr>
          <t xml:space="preserve">汤兰珍:
</t>
        </r>
      </text>
    </comment>
    <comment ref="L64" authorId="0">
      <text>
        <r>
          <rPr>
            <b val="true"/>
            <sz val="9"/>
            <color rgb="FF000000"/>
            <rFont val="宋体"/>
            <family val="3"/>
          </rPr>
          <t xml:space="preserve">汤兰珍:
</t>
        </r>
        <r>
          <rPr>
            <sz val="9"/>
            <color rgb="FF000000"/>
            <rFont val="宋体"/>
            <family val="3"/>
          </rPr>
          <t xml:space="preserve">原1.8，配管平面布不下，要求调整成细长型汤兰珍:
</t>
        </r>
      </text>
    </comment>
    <comment ref="L67" authorId="0">
      <text>
        <r>
          <rPr>
            <b val="true"/>
            <sz val="9"/>
            <color rgb="FF000000"/>
            <rFont val="宋体"/>
            <family val="3"/>
          </rPr>
          <t xml:space="preserve">汤兰珍:
</t>
        </r>
      </text>
    </comment>
    <comment ref="L69" authorId="0">
      <text>
        <r>
          <rPr>
            <b val="true"/>
            <sz val="9"/>
            <color rgb="FF000000"/>
            <rFont val="宋体"/>
            <family val="3"/>
          </rPr>
          <t xml:space="preserve">汤兰珍:
</t>
        </r>
      </text>
    </comment>
    <comment ref="L71" authorId="0">
      <text>
        <r>
          <rPr>
            <b val="true"/>
            <sz val="9"/>
            <color rgb="FF000000"/>
            <rFont val="宋体"/>
            <family val="3"/>
          </rPr>
          <t xml:space="preserve">汤兰珍:
</t>
        </r>
      </text>
    </comment>
    <comment ref="M6" authorId="0">
      <text>
        <r>
          <rPr>
            <b val="true"/>
            <sz val="9"/>
            <color rgb="FF000000"/>
            <rFont val="宋体"/>
            <family val="3"/>
          </rPr>
          <t xml:space="preserve">汤兰珍:
</t>
        </r>
        <r>
          <rPr>
            <sz val="9"/>
            <color rgb="FF000000"/>
            <rFont val="宋体"/>
            <family val="3"/>
          </rPr>
          <t xml:space="preserve">原3，配管平面布不下，要求调整成细长型汤兰珍:
</t>
        </r>
      </text>
    </comment>
    <comment ref="M7" authorId="0">
      <text>
        <r>
          <rPr>
            <b val="true"/>
            <sz val="9"/>
            <color rgb="FF000000"/>
            <rFont val="宋体"/>
            <family val="3"/>
          </rPr>
          <t xml:space="preserve">汤兰珍:
</t>
        </r>
        <r>
          <rPr>
            <sz val="9"/>
            <color rgb="FF000000"/>
            <rFont val="宋体"/>
            <family val="3"/>
          </rPr>
          <t xml:space="preserve">原5.1，配管平面布不下，要求调整成细长型汤兰珍:
</t>
        </r>
      </text>
    </comment>
    <comment ref="M9" authorId="0">
      <text>
        <r>
          <rPr>
            <b val="true"/>
            <sz val="9"/>
            <color rgb="FF000000"/>
            <rFont val="宋体"/>
            <family val="3"/>
          </rPr>
          <t xml:space="preserve">颜艳艳:
</t>
        </r>
        <r>
          <rPr>
            <sz val="9"/>
            <color rgb="FF000000"/>
            <rFont val="宋体"/>
            <family val="3"/>
          </rPr>
          <t xml:space="preserve">10.14
</t>
        </r>
      </text>
    </comment>
    <comment ref="M18" authorId="0">
      <text>
        <r>
          <rPr>
            <b val="true"/>
            <sz val="9"/>
            <color rgb="FF000000"/>
            <rFont val="宋体"/>
            <family val="3"/>
          </rPr>
          <t xml:space="preserve">汤兰珍:
</t>
        </r>
      </text>
    </comment>
    <comment ref="M67" authorId="0">
      <text>
        <r>
          <rPr>
            <b val="true"/>
            <sz val="9"/>
            <color rgb="FF000000"/>
            <rFont val="宋体"/>
            <family val="3"/>
          </rPr>
          <t xml:space="preserve">汤兰珍:
</t>
        </r>
      </text>
    </comment>
    <comment ref="M69" authorId="0">
      <text>
        <r>
          <rPr>
            <b val="true"/>
            <sz val="9"/>
            <color rgb="FF000000"/>
            <rFont val="宋体"/>
            <family val="3"/>
          </rPr>
          <t xml:space="preserve">汤兰珍:
</t>
        </r>
      </text>
    </comment>
    <comment ref="M71" authorId="0">
      <text>
        <r>
          <rPr>
            <b val="true"/>
            <sz val="9"/>
            <color rgb="FF000000"/>
            <rFont val="宋体"/>
            <family val="3"/>
          </rPr>
          <t xml:space="preserve">汤兰珍:
</t>
        </r>
      </text>
    </comment>
    <comment ref="T6" authorId="0">
      <text>
        <r>
          <rPr>
            <b val="true"/>
            <sz val="9"/>
            <color rgb="FF000000"/>
            <rFont val="宋体"/>
            <family val="3"/>
          </rPr>
          <t xml:space="preserve">汤兰珍:
</t>
        </r>
        <r>
          <rPr>
            <sz val="9"/>
            <color rgb="FF000000"/>
            <rFont val="宋体"/>
            <family val="3"/>
          </rPr>
          <t xml:space="preserve">原2，配管平面布不下，要求调整成细长型</t>
        </r>
        <r>
          <rPr>
            <b val="true"/>
            <sz val="9"/>
            <color rgb="FF000000"/>
            <rFont val="宋体"/>
            <family val="3"/>
          </rPr>
          <t xml:space="preserve">汤兰珍:
</t>
        </r>
      </text>
    </comment>
    <comment ref="T7" authorId="0">
      <text>
        <r>
          <rPr>
            <b val="true"/>
            <sz val="9"/>
            <color rgb="FF000000"/>
            <rFont val="宋体"/>
            <family val="3"/>
          </rPr>
          <t xml:space="preserve">汤兰珍:
</t>
        </r>
        <r>
          <rPr>
            <sz val="9"/>
            <color rgb="FF000000"/>
            <rFont val="宋体"/>
            <family val="3"/>
          </rPr>
          <t xml:space="preserve">原5.1，配管平面布不下，要求调整成细长型</t>
        </r>
      </text>
    </comment>
    <comment ref="T35" authorId="0">
      <text>
        <r>
          <rPr>
            <b val="true"/>
            <sz val="9"/>
            <color rgb="FF000000"/>
            <rFont val="宋体"/>
            <family val="3"/>
          </rPr>
          <t xml:space="preserve">汤兰珍:
</t>
        </r>
        <r>
          <rPr>
            <sz val="9"/>
            <color rgb="FF000000"/>
            <rFont val="宋体"/>
            <family val="3"/>
          </rPr>
          <t xml:space="preserve">原0.22
</t>
        </r>
      </text>
    </comment>
    <comment ref="T64" authorId="0">
      <text>
        <r>
          <rPr>
            <b val="true"/>
            <sz val="9"/>
            <color rgb="FF000000"/>
            <rFont val="宋体"/>
            <family val="3"/>
          </rPr>
          <t xml:space="preserve">汤兰珍:
</t>
        </r>
        <r>
          <rPr>
            <sz val="9"/>
            <color rgb="FF000000"/>
            <rFont val="宋体"/>
            <family val="3"/>
          </rPr>
          <t xml:space="preserve">原0.9
</t>
        </r>
      </text>
    </comment>
    <comment ref="T67" authorId="0">
      <text>
        <r>
          <rPr>
            <b val="true"/>
            <sz val="9"/>
            <color rgb="FF000000"/>
            <rFont val="宋体"/>
            <family val="3"/>
          </rPr>
          <t xml:space="preserve">汤兰珍:
</t>
        </r>
      </text>
    </comment>
    <comment ref="T69" authorId="0">
      <text>
        <r>
          <rPr>
            <b val="true"/>
            <sz val="9"/>
            <color rgb="FF000000"/>
            <rFont val="宋体"/>
            <family val="3"/>
          </rPr>
          <t xml:space="preserve">汤兰珍:
</t>
        </r>
      </text>
    </comment>
    <comment ref="T71" authorId="0">
      <text>
        <r>
          <rPr>
            <b val="true"/>
            <sz val="9"/>
            <color rgb="FF000000"/>
            <rFont val="宋体"/>
            <family val="3"/>
          </rPr>
          <t xml:space="preserve">汤兰珍:
</t>
        </r>
      </text>
    </comment>
    <comment ref="U67" authorId="0">
      <text>
        <r>
          <rPr>
            <b val="true"/>
            <sz val="9"/>
            <color rgb="FF000000"/>
            <rFont val="宋体"/>
            <family val="3"/>
          </rPr>
          <t xml:space="preserve">汤兰珍:
</t>
        </r>
      </text>
    </comment>
    <comment ref="V67" authorId="0">
      <text>
        <r>
          <rPr>
            <b val="true"/>
            <sz val="9"/>
            <color rgb="FF000000"/>
            <rFont val="宋体"/>
            <family val="3"/>
          </rPr>
          <t xml:space="preserve">汤兰珍:
</t>
        </r>
      </text>
    </comment>
    <comment ref="W67" authorId="0">
      <text>
        <r>
          <rPr>
            <b val="true"/>
            <sz val="9"/>
            <color rgb="FF000000"/>
            <rFont val="宋体"/>
            <family val="3"/>
          </rPr>
          <t xml:space="preserve">汤兰珍:
</t>
        </r>
      </text>
    </comment>
    <comment ref="X67" authorId="0">
      <text>
        <r>
          <rPr>
            <b val="true"/>
            <sz val="9"/>
            <color rgb="FF000000"/>
            <rFont val="宋体"/>
            <family val="3"/>
          </rPr>
          <t xml:space="preserve">汤兰珍:
</t>
        </r>
      </text>
    </comment>
    <comment ref="X80" authorId="0">
      <text>
        <r>
          <rPr>
            <b val="true"/>
            <sz val="9"/>
            <color rgb="FF000000"/>
            <rFont val="宋体"/>
            <family val="3"/>
          </rPr>
          <t xml:space="preserve">颜艳艳:
</t>
        </r>
        <r>
          <rPr>
            <sz val="9"/>
            <color rgb="FF000000"/>
            <rFont val="宋体"/>
            <family val="3"/>
          </rPr>
          <t xml:space="preserve">不小于2/3切线长度
</t>
        </r>
      </text>
    </comment>
    <comment ref="Y67" authorId="0">
      <text>
        <r>
          <rPr>
            <b val="true"/>
            <sz val="9"/>
            <color rgb="FF000000"/>
            <rFont val="宋体"/>
            <family val="3"/>
          </rPr>
          <t xml:space="preserve">汤兰珍:
颜艳艳:
</t>
        </r>
        <r>
          <rPr>
            <sz val="9"/>
            <color rgb="FF000000"/>
            <rFont val="宋体"/>
            <family val="3"/>
          </rPr>
          <t xml:space="preserve">依据画图算出面积0.224m2,</t>
        </r>
      </text>
    </comment>
    <comment ref="Z67" authorId="0">
      <text>
        <r>
          <rPr>
            <b val="true"/>
            <sz val="9"/>
            <color rgb="FF000000"/>
            <rFont val="宋体"/>
            <family val="3"/>
          </rPr>
          <t xml:space="preserve">汤兰珍:
</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4" authorId="0">
      <text>
        <r>
          <rPr>
            <b val="true"/>
            <sz val="9"/>
            <color rgb="FF000000"/>
            <rFont val="宋体"/>
            <family val="3"/>
          </rPr>
          <t xml:space="preserve">杨光耀:
</t>
        </r>
        <r>
          <rPr>
            <sz val="9"/>
            <color rgb="FF000000"/>
            <rFont val="宋体"/>
            <family val="3"/>
          </rPr>
          <t xml:space="preserve">蒸汽只能输“饱和蒸汽”或“过热蒸汽”</t>
        </r>
      </text>
    </comment>
    <comment ref="A7" authorId="0">
      <text>
        <r>
          <rPr>
            <b val="true"/>
            <sz val="9"/>
            <color rgb="FF000000"/>
            <rFont val="宋体"/>
            <family val="3"/>
          </rPr>
          <t xml:space="preserve">杨光耀:
</t>
        </r>
        <r>
          <rPr>
            <sz val="9"/>
            <color rgb="FF000000"/>
            <rFont val="宋体"/>
            <family val="3"/>
          </rPr>
          <t xml:space="preserve">蒸汽安全阀定压按TSG G0001-2012锅炉安全技术监察规程表6-3</t>
        </r>
      </text>
    </comment>
    <comment ref="A11" authorId="0">
      <text>
        <r>
          <rPr>
            <b val="true"/>
            <sz val="9"/>
            <color rgb="FF000000"/>
            <rFont val="宋体"/>
            <family val="3"/>
          </rPr>
          <t xml:space="preserve">wangjiamin:
</t>
        </r>
        <r>
          <rPr>
            <sz val="9"/>
            <color rgb="FF000000"/>
            <rFont val="宋体"/>
            <family val="3"/>
          </rPr>
          <t xml:space="preserve">包括操作故障，蒸汽故障等。</t>
        </r>
      </text>
    </comment>
    <comment ref="A14" authorId="0">
      <text>
        <r>
          <rPr>
            <b val="true"/>
            <sz val="9"/>
            <color rgb="FF000000"/>
            <rFont val="宋体"/>
            <family val="3"/>
          </rPr>
          <t xml:space="preserve">wangjiamin:
</t>
        </r>
        <r>
          <rPr>
            <sz val="9"/>
            <color rgb="FF000000"/>
            <rFont val="宋体"/>
            <family val="3"/>
          </rPr>
          <t xml:space="preserve">无火压力容器Pa=0.1Ps；着火有爆炸危险容器Pa=0.2Ps</t>
        </r>
      </text>
    </comment>
    <comment ref="A28" authorId="0">
      <text>
        <r>
          <rPr>
            <b val="true"/>
            <sz val="9"/>
            <color rgb="FF000000"/>
            <rFont val="宋体"/>
            <family val="3"/>
          </rPr>
          <t xml:space="preserve">杨光耀:
</t>
        </r>
        <r>
          <rPr>
            <sz val="9"/>
            <color rgb="FF000000"/>
            <rFont val="宋体"/>
            <family val="3"/>
          </rPr>
          <t xml:space="preserve">通常由制造厂提供
气相初算：容器上0.65,管道上0.62
</t>
        </r>
      </text>
    </comment>
    <comment ref="A29" authorId="0">
      <text>
        <r>
          <rPr>
            <b val="true"/>
            <sz val="9"/>
            <color rgb="FF000000"/>
            <rFont val="宋体"/>
            <family val="3"/>
          </rPr>
          <t xml:space="preserve">杨光耀:
</t>
        </r>
        <r>
          <rPr>
            <sz val="9"/>
            <color rgb="FF000000"/>
            <rFont val="宋体"/>
            <family val="3"/>
          </rPr>
          <t xml:space="preserve">循环计算值（先假定粘度校正系数为1，算出泄放面积）</t>
        </r>
      </text>
    </comment>
    <comment ref="A30" authorId="0">
      <text>
        <r>
          <rPr>
            <b val="true"/>
            <sz val="9"/>
            <color rgb="FF000000"/>
            <rFont val="宋体"/>
            <family val="3"/>
          </rPr>
          <t xml:space="preserve">杨光耀:
</t>
        </r>
        <r>
          <rPr>
            <sz val="9"/>
            <color rgb="FF000000"/>
            <rFont val="宋体"/>
            <family val="3"/>
          </rPr>
          <t xml:space="preserve">查图B.2
当液体粘度不大于20℃水的粘度0.001Pa.S (1cP)时，取1</t>
        </r>
      </text>
    </comment>
    <comment ref="A31" authorId="0">
      <text>
        <r>
          <rPr>
            <b val="true"/>
            <sz val="9"/>
            <color rgb="FF000000"/>
            <rFont val="宋体"/>
            <family val="3"/>
          </rPr>
          <t xml:space="preserve">杨光耀:
</t>
        </r>
        <r>
          <rPr>
            <sz val="9"/>
            <color rgb="FF000000"/>
            <rFont val="宋体"/>
            <family val="3"/>
          </rPr>
          <t xml:space="preserve">饱和蒸汽中蒸汽量不小于98%，过热度不大于11℃</t>
        </r>
      </text>
    </comment>
    <comment ref="A39" authorId="0">
      <text>
        <r>
          <rPr>
            <b val="true"/>
            <sz val="9"/>
            <color rgb="FF000000"/>
            <rFont val="宋体"/>
            <family val="3"/>
          </rPr>
          <t xml:space="preserve">杨光耀:
</t>
        </r>
        <r>
          <rPr>
            <sz val="9"/>
            <color rgb="FF000000"/>
            <rFont val="宋体"/>
            <family val="3"/>
          </rPr>
          <t xml:space="preserve">容器置于地下用砂土覆盖时，F=0.3；
容器置于地面上时，F=1；
容器置于大于10L/（m2.min)喷淋装置下时,F=0.5</t>
        </r>
      </text>
    </comment>
    <comment ref="A40" authorId="0">
      <text>
        <r>
          <rPr>
            <b val="true"/>
            <sz val="9"/>
            <color rgb="FF000000"/>
            <rFont val="宋体"/>
            <family val="3"/>
          </rPr>
          <t xml:space="preserve">wangjiamin:
</t>
        </r>
        <r>
          <rPr>
            <sz val="9"/>
            <color rgb="FF000000"/>
            <rFont val="宋体"/>
            <family val="3"/>
          </rPr>
          <t xml:space="preserve">无火压力容器Pa=0.1Ps；着火有爆炸危险容器Pa=0.2Ps</t>
        </r>
      </text>
    </comment>
    <comment ref="A43" authorId="0">
      <text>
        <r>
          <rPr>
            <b val="true"/>
            <sz val="9"/>
            <color rgb="FF000000"/>
            <rFont val="宋体"/>
            <family val="3"/>
          </rPr>
          <t xml:space="preserve">杨光耀:
</t>
        </r>
        <r>
          <rPr>
            <sz val="9"/>
            <color rgb="FF000000"/>
            <rFont val="宋体"/>
            <family val="3"/>
          </rPr>
          <t xml:space="preserve">此值可能不等于动力故障的温度</t>
        </r>
      </text>
    </comment>
    <comment ref="A52" authorId="0">
      <text>
        <r>
          <rPr>
            <b val="true"/>
            <sz val="9"/>
            <color rgb="FF000000"/>
            <rFont val="宋体"/>
            <family val="3"/>
          </rPr>
          <t xml:space="preserve">杨光耀:
</t>
        </r>
        <r>
          <rPr>
            <sz val="9"/>
            <color rgb="FF000000"/>
            <rFont val="宋体"/>
            <family val="3"/>
          </rPr>
          <t xml:space="preserve">导热系数取值见SH3010第7页</t>
        </r>
      </text>
    </comment>
    <comment ref="A69" authorId="0">
      <text>
        <r>
          <rPr>
            <b val="true"/>
            <sz val="9"/>
            <color rgb="FF000000"/>
            <rFont val="宋体"/>
            <family val="3"/>
          </rPr>
          <t xml:space="preserve">杨光耀:
</t>
        </r>
        <r>
          <rPr>
            <sz val="9"/>
            <color rgb="FF000000"/>
            <rFont val="宋体"/>
            <family val="3"/>
          </rPr>
          <t xml:space="preserve">蒸汽最小喉径大于20mm，
见TSG G0001-2012第6.1.6条</t>
        </r>
      </text>
    </comment>
    <comment ref="B1" authorId="0">
      <text>
        <r>
          <rPr>
            <b val="true"/>
            <sz val="9"/>
            <color rgb="FF000000"/>
            <rFont val="宋体"/>
            <family val="3"/>
          </rPr>
          <t xml:space="preserve">汤兰珍:
</t>
        </r>
        <r>
          <rPr>
            <sz val="9"/>
            <color rgb="FF000000"/>
            <rFont val="宋体"/>
            <family val="3"/>
          </rPr>
          <t xml:space="preserve">氢气返流
</t>
        </r>
      </text>
    </comment>
    <comment ref="B32" authorId="0">
      <text>
        <r>
          <rPr>
            <b val="true"/>
            <sz val="9"/>
            <color rgb="FF000000"/>
            <rFont val="宋体"/>
            <family val="3"/>
          </rPr>
          <t xml:space="preserve">汤兰珍:
</t>
        </r>
        <r>
          <rPr>
            <sz val="9"/>
            <color rgb="FF000000"/>
            <rFont val="宋体"/>
            <family val="3"/>
          </rPr>
          <t xml:space="preserve">工艺包2507
</t>
        </r>
      </text>
    </comment>
    <comment ref="B86" authorId="0">
      <text>
        <r>
          <rPr>
            <b val="true"/>
            <sz val="9"/>
            <color rgb="FF000000"/>
            <rFont val="宋体"/>
            <family val="3"/>
          </rPr>
          <t xml:space="preserve">杨光耀:
</t>
        </r>
        <r>
          <rPr>
            <sz val="9"/>
            <color rgb="FF000000"/>
            <rFont val="宋体"/>
            <family val="3"/>
          </rPr>
          <t xml:space="preserve">蒸汽最小喉径大于20mm，
见TSG G0001-2012第6.1.6条
</t>
        </r>
      </text>
    </comment>
    <comment ref="D1" authorId="0">
      <text>
        <r>
          <rPr>
            <b val="true"/>
            <sz val="9"/>
            <color rgb="FF000000"/>
            <rFont val="宋体"/>
            <family val="3"/>
          </rPr>
          <t xml:space="preserve">汤兰珍:
</t>
        </r>
        <r>
          <rPr>
            <sz val="9"/>
            <color rgb="FF000000"/>
            <rFont val="宋体"/>
            <family val="3"/>
          </rPr>
          <t xml:space="preserve">超压
</t>
        </r>
      </text>
    </comment>
    <comment ref="F1" authorId="0">
      <text>
        <r>
          <rPr>
            <b val="true"/>
            <sz val="9"/>
            <color rgb="FF000000"/>
            <rFont val="宋体"/>
            <family val="3"/>
          </rPr>
          <t xml:space="preserve">汤兰珍:
</t>
        </r>
        <r>
          <rPr>
            <sz val="9"/>
            <color rgb="FF000000"/>
            <rFont val="宋体"/>
            <family val="3"/>
          </rPr>
          <t xml:space="preserve">控制阀失灵
</t>
        </r>
      </text>
    </comment>
    <comment ref="F32" authorId="0">
      <text>
        <r>
          <rPr>
            <b val="true"/>
            <sz val="9"/>
            <color rgb="FF000000"/>
            <rFont val="宋体"/>
            <family val="3"/>
          </rPr>
          <t xml:space="preserve">汤兰珍:
</t>
        </r>
        <r>
          <rPr>
            <sz val="9"/>
            <color rgb="FF000000"/>
            <rFont val="宋体"/>
            <family val="3"/>
          </rPr>
          <t xml:space="preserve">工艺包1012.71
</t>
        </r>
      </text>
    </comment>
    <comment ref="G23" authorId="0">
      <text>
        <r>
          <rPr>
            <b val="true"/>
            <sz val="9"/>
            <color rgb="FF000000"/>
            <rFont val="宋体"/>
            <family val="3"/>
          </rPr>
          <t xml:space="preserve">汤兰珍:
</t>
        </r>
        <r>
          <rPr>
            <sz val="9"/>
            <color rgb="FF000000"/>
            <rFont val="宋体"/>
            <family val="3"/>
          </rPr>
          <t xml:space="preserve">工艺包提供密度
</t>
        </r>
      </text>
    </comment>
    <comment ref="H1" authorId="0">
      <text>
        <r>
          <rPr>
            <b val="true"/>
            <sz val="9"/>
            <color rgb="FF000000"/>
            <rFont val="宋体"/>
            <family val="3"/>
          </rPr>
          <t xml:space="preserve">汤兰珍:
</t>
        </r>
        <r>
          <rPr>
            <sz val="9"/>
            <color rgb="FF000000"/>
            <rFont val="宋体"/>
            <family val="3"/>
          </rPr>
          <t xml:space="preserve">火灾
</t>
        </r>
      </text>
    </comment>
    <comment ref="H14" authorId="0">
      <text>
        <r>
          <rPr>
            <b val="true"/>
            <sz val="9"/>
            <color rgb="FF000000"/>
            <rFont val="宋体"/>
            <family val="3"/>
          </rPr>
          <t xml:space="preserve">汤兰珍:
</t>
        </r>
        <r>
          <rPr>
            <sz val="9"/>
            <color rgb="FF000000"/>
            <rFont val="宋体"/>
            <family val="3"/>
          </rPr>
          <t xml:space="preserve">20%改21%
</t>
        </r>
      </text>
    </comment>
    <comment ref="H35" authorId="0">
      <text>
        <r>
          <rPr>
            <b val="true"/>
            <sz val="9"/>
            <color rgb="FF000000"/>
            <rFont val="宋体"/>
            <family val="3"/>
          </rPr>
          <t xml:space="preserve">汤兰珍:
</t>
        </r>
      </text>
    </comment>
    <comment ref="H36" authorId="0">
      <text>
        <r>
          <rPr>
            <b val="true"/>
            <sz val="9"/>
            <color rgb="FF000000"/>
            <rFont val="宋体"/>
            <family val="3"/>
          </rPr>
          <t xml:space="preserve">汤兰珍:
</t>
        </r>
      </text>
    </comment>
    <comment ref="H38" authorId="0">
      <text>
        <r>
          <rPr>
            <b val="true"/>
            <sz val="9"/>
            <color rgb="FF000000"/>
            <rFont val="宋体"/>
            <family val="3"/>
          </rPr>
          <t xml:space="preserve">汤兰珍:
</t>
        </r>
      </text>
    </comment>
    <comment ref="H39" authorId="0">
      <text>
        <r>
          <rPr>
            <b val="true"/>
            <sz val="9"/>
            <color rgb="FF000000"/>
            <rFont val="宋体"/>
            <family val="3"/>
          </rPr>
          <t xml:space="preserve">汤兰珍:
</t>
        </r>
      </text>
    </comment>
    <comment ref="H45" authorId="0">
      <text>
        <r>
          <rPr>
            <b val="true"/>
            <sz val="9"/>
            <color rgb="FF000000"/>
            <rFont val="宋体"/>
            <family val="3"/>
          </rPr>
          <t xml:space="preserve">汤兰珍:
</t>
        </r>
      </text>
    </comment>
    <comment ref="H46" authorId="0">
      <text>
        <r>
          <rPr>
            <b val="true"/>
            <sz val="9"/>
            <color rgb="FF000000"/>
            <rFont val="宋体"/>
            <family val="3"/>
          </rPr>
          <t xml:space="preserve">汤兰珍:
</t>
        </r>
      </text>
    </comment>
    <comment ref="H49" authorId="0">
      <text>
        <r>
          <rPr>
            <b val="true"/>
            <sz val="9"/>
            <color rgb="FF000000"/>
            <rFont val="宋体"/>
            <family val="3"/>
          </rPr>
          <t xml:space="preserve">汤兰珍:
</t>
        </r>
      </text>
    </comment>
    <comment ref="H53" authorId="0">
      <text>
        <r>
          <rPr>
            <b val="true"/>
            <sz val="9"/>
            <color rgb="FF000000"/>
            <rFont val="宋体"/>
            <family val="3"/>
          </rPr>
          <t xml:space="preserve">汤兰珍:
</t>
        </r>
        <r>
          <rPr>
            <sz val="9"/>
            <color rgb="FF000000"/>
            <rFont val="宋体"/>
            <family val="3"/>
          </rPr>
          <t xml:space="preserve">工艺包
</t>
        </r>
      </text>
    </comment>
    <comment ref="H54" authorId="0">
      <text>
        <r>
          <rPr>
            <b val="true"/>
            <sz val="9"/>
            <color rgb="FF000000"/>
            <rFont val="宋体"/>
            <family val="3"/>
          </rPr>
          <t xml:space="preserve">汤兰珍:
</t>
        </r>
        <r>
          <rPr>
            <sz val="9"/>
            <color rgb="FF000000"/>
            <rFont val="宋体"/>
            <family val="3"/>
          </rPr>
          <t xml:space="preserve">650.56
</t>
        </r>
      </text>
    </comment>
    <comment ref="H61" authorId="0">
      <text>
        <r>
          <rPr>
            <b val="true"/>
            <sz val="9"/>
            <color rgb="FF000000"/>
            <rFont val="宋体"/>
            <family val="3"/>
          </rPr>
          <t xml:space="preserve">汤兰珍:
</t>
        </r>
        <r>
          <rPr>
            <sz val="9"/>
            <color rgb="FF000000"/>
            <rFont val="宋体"/>
            <family val="3"/>
          </rPr>
          <t xml:space="preserve">计算泄放比工艺包小，选大一档
</t>
        </r>
      </text>
    </comment>
    <comment ref="J1" authorId="0">
      <text>
        <r>
          <rPr>
            <b val="true"/>
            <sz val="9"/>
            <color rgb="FF000000"/>
            <rFont val="宋体"/>
            <family val="3"/>
          </rPr>
          <t xml:space="preserve">汤兰珍:
</t>
        </r>
        <r>
          <rPr>
            <sz val="9"/>
            <color rgb="FF000000"/>
            <rFont val="宋体"/>
            <family val="3"/>
          </rPr>
          <t xml:space="preserve">出口阀关闭
</t>
        </r>
      </text>
    </comment>
    <comment ref="J32" authorId="0">
      <text>
        <r>
          <rPr>
            <b val="true"/>
            <sz val="9"/>
            <color rgb="FF000000"/>
            <rFont val="宋体"/>
            <family val="3"/>
          </rPr>
          <t xml:space="preserve">汤兰珍:
</t>
        </r>
        <r>
          <rPr>
            <sz val="9"/>
            <color rgb="FF000000"/>
            <rFont val="宋体"/>
            <family val="3"/>
          </rPr>
          <t xml:space="preserve">工艺包611.2
</t>
        </r>
      </text>
    </comment>
    <comment ref="L1" authorId="0">
      <text>
        <r>
          <rPr>
            <b val="true"/>
            <sz val="9"/>
            <color rgb="FF000000"/>
            <rFont val="宋体"/>
            <family val="3"/>
          </rPr>
          <t xml:space="preserve">颜艳艳:
</t>
        </r>
        <r>
          <rPr>
            <sz val="9"/>
            <color rgb="FF000000"/>
            <rFont val="宋体"/>
            <family val="3"/>
          </rPr>
          <t xml:space="preserve">DUPONT修改泄放条件
</t>
        </r>
        <r>
          <rPr>
            <b val="true"/>
            <sz val="9"/>
            <color rgb="FF000000"/>
            <rFont val="宋体"/>
            <family val="3"/>
          </rPr>
          <t xml:space="preserve">汤兰珍:
仪表失气
</t>
        </r>
      </text>
    </comment>
    <comment ref="L32" authorId="0">
      <text>
        <r>
          <rPr>
            <b val="true"/>
            <sz val="9"/>
            <color rgb="FF000000"/>
            <rFont val="宋体"/>
            <family val="3"/>
          </rPr>
          <t xml:space="preserve">汤兰珍:
</t>
        </r>
        <r>
          <rPr>
            <sz val="9"/>
            <color rgb="FF000000"/>
            <rFont val="宋体"/>
            <family val="3"/>
          </rPr>
          <t xml:space="preserve">工艺包3915
</t>
        </r>
      </text>
    </comment>
    <comment ref="N1" authorId="0">
      <text>
        <r>
          <rPr>
            <b val="true"/>
            <sz val="9"/>
            <color rgb="FF000000"/>
            <rFont val="宋体"/>
            <family val="3"/>
          </rPr>
          <t xml:space="preserve">颜艳艳:
</t>
        </r>
        <r>
          <rPr>
            <sz val="9"/>
            <color rgb="FF000000"/>
            <rFont val="宋体"/>
            <family val="3"/>
          </rPr>
          <t xml:space="preserve">DUPONT修改参数
</t>
        </r>
        <r>
          <rPr>
            <b val="true"/>
            <sz val="9"/>
            <color rgb="FF000000"/>
            <rFont val="宋体"/>
            <family val="3"/>
          </rPr>
          <t xml:space="preserve">汤兰珍:
换热管破裂
</t>
        </r>
      </text>
    </comment>
    <comment ref="N14" authorId="0">
      <text>
        <r>
          <rPr>
            <b val="true"/>
            <sz val="9"/>
            <color rgb="FF000000"/>
            <rFont val="宋体"/>
            <family val="3"/>
          </rPr>
          <t xml:space="preserve">汤兰珍:
</t>
        </r>
        <r>
          <rPr>
            <sz val="9"/>
            <color rgb="FF000000"/>
            <rFont val="宋体"/>
            <family val="3"/>
          </rPr>
          <t xml:space="preserve">
</t>
        </r>
      </text>
    </comment>
    <comment ref="N32" authorId="0">
      <text>
        <r>
          <rPr>
            <b val="true"/>
            <sz val="9"/>
            <color rgb="FF000000"/>
            <rFont val="宋体"/>
            <family val="3"/>
          </rPr>
          <t xml:space="preserve">汤兰珍:
</t>
        </r>
        <r>
          <rPr>
            <sz val="9"/>
            <color rgb="FF000000"/>
            <rFont val="宋体"/>
            <family val="3"/>
          </rPr>
          <t xml:space="preserve">工艺包8461
</t>
        </r>
      </text>
    </comment>
    <comment ref="P1" authorId="0">
      <text>
        <r>
          <rPr>
            <b val="true"/>
            <sz val="9"/>
            <color rgb="FF000000"/>
            <rFont val="宋体"/>
            <family val="3"/>
          </rPr>
          <t xml:space="preserve">汤兰珍:
</t>
        </r>
        <r>
          <rPr>
            <sz val="9"/>
            <color rgb="FF000000"/>
            <rFont val="宋体"/>
            <family val="3"/>
          </rPr>
          <t xml:space="preserve">火灾
</t>
        </r>
      </text>
    </comment>
    <comment ref="P32" authorId="0">
      <text>
        <r>
          <rPr>
            <b val="true"/>
            <sz val="9"/>
            <color rgb="FF000000"/>
            <rFont val="宋体"/>
            <family val="3"/>
          </rPr>
          <t xml:space="preserve">汤兰珍:
</t>
        </r>
        <r>
          <rPr>
            <sz val="9"/>
            <color rgb="FF000000"/>
            <rFont val="宋体"/>
            <family val="3"/>
          </rPr>
          <t xml:space="preserve">工艺包7418
</t>
        </r>
      </text>
    </comment>
    <comment ref="R1" authorId="0">
      <text>
        <r>
          <rPr>
            <b val="true"/>
            <sz val="9"/>
            <color rgb="FF000000"/>
            <rFont val="宋体"/>
            <family val="3"/>
          </rPr>
          <t xml:space="preserve">颜艳艳:
</t>
        </r>
        <r>
          <rPr>
            <sz val="9"/>
            <color rgb="FF000000"/>
            <rFont val="宋体"/>
            <family val="3"/>
          </rPr>
          <t xml:space="preserve">新版计算模板使得蒸汽安全阀的泄放面积增大较多
</t>
        </r>
      </text>
    </comment>
    <comment ref="R32" authorId="0">
      <text>
        <r>
          <rPr>
            <b val="true"/>
            <sz val="9"/>
            <color rgb="FF000000"/>
            <rFont val="宋体"/>
            <family val="3"/>
          </rPr>
          <t xml:space="preserve">汤兰珍:
</t>
        </r>
        <r>
          <rPr>
            <sz val="9"/>
            <color rgb="FF000000"/>
            <rFont val="宋体"/>
            <family val="3"/>
          </rPr>
          <t xml:space="preserve">工艺包959.77
</t>
        </r>
      </text>
    </comment>
    <comment ref="T1" authorId="0">
      <text>
        <r>
          <rPr>
            <b val="true"/>
            <sz val="9"/>
            <color rgb="FF000000"/>
            <rFont val="宋体"/>
            <family val="3"/>
          </rPr>
          <t xml:space="preserve">汤兰珍:
</t>
        </r>
        <r>
          <rPr>
            <sz val="9"/>
            <color rgb="FF000000"/>
            <rFont val="宋体"/>
            <family val="3"/>
          </rPr>
          <t xml:space="preserve">火灾
</t>
        </r>
      </text>
    </comment>
    <comment ref="V1" authorId="0">
      <text>
        <r>
          <rPr>
            <b val="true"/>
            <sz val="9"/>
            <color rgb="FF000000"/>
            <rFont val="宋体"/>
            <family val="3"/>
          </rPr>
          <t xml:space="preserve">汤兰珍:
</t>
        </r>
        <r>
          <rPr>
            <sz val="9"/>
            <color rgb="FF000000"/>
            <rFont val="宋体"/>
            <family val="3"/>
          </rPr>
          <t xml:space="preserve">火灾
</t>
        </r>
      </text>
    </comment>
    <comment ref="V12" authorId="0">
      <text>
        <r>
          <rPr>
            <b val="true"/>
            <sz val="9"/>
            <color rgb="FF000000"/>
            <rFont val="宋体"/>
            <family val="3"/>
          </rPr>
          <t xml:space="preserve">汤兰珍:
</t>
        </r>
        <r>
          <rPr>
            <sz val="9"/>
            <color rgb="FF000000"/>
            <rFont val="宋体"/>
            <family val="3"/>
          </rPr>
          <t xml:space="preserve">177.6改179
</t>
        </r>
      </text>
    </comment>
    <comment ref="V32" authorId="0">
      <text>
        <r>
          <rPr>
            <b val="true"/>
            <sz val="9"/>
            <color rgb="FF000000"/>
            <rFont val="宋体"/>
            <family val="3"/>
          </rPr>
          <t xml:space="preserve">汤兰珍:
</t>
        </r>
        <r>
          <rPr>
            <sz val="9"/>
            <color rgb="FF000000"/>
            <rFont val="宋体"/>
            <family val="3"/>
          </rPr>
          <t xml:space="preserve">工艺包2023
</t>
        </r>
      </text>
    </comment>
    <comment ref="V61" authorId="0">
      <text>
        <r>
          <rPr>
            <b val="true"/>
            <sz val="9"/>
            <color rgb="FF000000"/>
            <rFont val="宋体"/>
            <family val="3"/>
          </rPr>
          <t xml:space="preserve">汤兰珍:
</t>
        </r>
        <r>
          <rPr>
            <sz val="9"/>
            <color rgb="FF000000"/>
            <rFont val="宋体"/>
            <family val="3"/>
          </rPr>
          <t xml:space="preserve">M改L
</t>
        </r>
        <r>
          <rPr>
            <b val="true"/>
            <sz val="9"/>
            <color rgb="FF000000"/>
            <rFont val="宋体"/>
            <family val="3"/>
          </rPr>
          <t xml:space="preserve">汤兰珍:
</t>
        </r>
        <r>
          <rPr>
            <sz val="9"/>
            <color rgb="FF000000"/>
            <rFont val="宋体"/>
            <family val="3"/>
          </rPr>
          <t xml:space="preserve">计算泄放比工艺包小，选大一档，仍选M
</t>
        </r>
      </text>
    </comment>
    <comment ref="X1" authorId="0">
      <text>
        <r>
          <rPr>
            <b val="true"/>
            <sz val="9"/>
            <color rgb="FF000000"/>
            <rFont val="宋体"/>
            <family val="3"/>
          </rPr>
          <t xml:space="preserve">汤兰珍:
</t>
        </r>
        <r>
          <rPr>
            <sz val="9"/>
            <color rgb="FF000000"/>
            <rFont val="宋体"/>
            <family val="3"/>
          </rPr>
          <t xml:space="preserve">火灾
</t>
        </r>
      </text>
    </comment>
    <comment ref="X12" authorId="0">
      <text>
        <r>
          <rPr>
            <b val="true"/>
            <sz val="9"/>
            <color rgb="FF000000"/>
            <rFont val="宋体"/>
            <family val="3"/>
          </rPr>
          <t xml:space="preserve">汤兰珍:
</t>
        </r>
        <r>
          <rPr>
            <sz val="9"/>
            <color rgb="FF000000"/>
            <rFont val="宋体"/>
            <family val="3"/>
          </rPr>
          <t xml:space="preserve">177.6改179
</t>
        </r>
      </text>
    </comment>
    <comment ref="X28" authorId="0">
      <text>
        <r>
          <rPr>
            <b val="true"/>
            <sz val="9"/>
            <color rgb="FF000000"/>
            <rFont val="宋体"/>
            <family val="3"/>
          </rPr>
          <t xml:space="preserve">汤兰珍:
</t>
        </r>
        <r>
          <rPr>
            <sz val="9"/>
            <color rgb="FF000000"/>
            <rFont val="宋体"/>
            <family val="3"/>
          </rPr>
          <t xml:space="preserve">0.975改0.98
</t>
        </r>
      </text>
    </comment>
    <comment ref="Z1" authorId="0">
      <text>
        <r>
          <rPr>
            <b val="true"/>
            <sz val="9"/>
            <color rgb="FF000000"/>
            <rFont val="宋体"/>
            <family val="3"/>
          </rPr>
          <t xml:space="preserve">颜艳艳:
</t>
        </r>
        <r>
          <rPr>
            <sz val="9"/>
            <color rgb="FF000000"/>
            <rFont val="宋体"/>
            <family val="3"/>
          </rPr>
          <t xml:space="preserve">调整泄放量
</t>
        </r>
        <r>
          <rPr>
            <b val="true"/>
            <sz val="9"/>
            <color rgb="FF000000"/>
            <rFont val="宋体"/>
            <family val="3"/>
          </rPr>
          <t xml:space="preserve">汤兰珍:
超压
</t>
        </r>
      </text>
    </comment>
    <comment ref="Z12" authorId="0">
      <text>
        <r>
          <rPr>
            <b val="true"/>
            <sz val="9"/>
            <color rgb="FF000000"/>
            <rFont val="宋体"/>
            <family val="3"/>
          </rPr>
          <t xml:space="preserve">汤兰珍:
</t>
        </r>
        <r>
          <rPr>
            <sz val="9"/>
            <color rgb="FF000000"/>
            <rFont val="宋体"/>
            <family val="3"/>
          </rPr>
          <t xml:space="preserve">221改169.61
</t>
        </r>
      </text>
    </comment>
    <comment ref="Z25" authorId="0">
      <text>
        <r>
          <rPr>
            <b val="true"/>
            <sz val="9"/>
            <color rgb="FF000000"/>
            <rFont val="宋体"/>
            <family val="3"/>
          </rPr>
          <t xml:space="preserve">汤兰珍:
</t>
        </r>
      </text>
    </comment>
    <comment ref="Z61" authorId="0">
      <text>
        <r>
          <rPr>
            <b val="true"/>
            <sz val="9"/>
            <color rgb="FF000000"/>
            <rFont val="宋体"/>
            <family val="3"/>
          </rPr>
          <t xml:space="preserve">汤兰珍:
</t>
        </r>
      </text>
    </comment>
    <comment ref="AD1" authorId="0">
      <text>
        <r>
          <rPr>
            <b val="true"/>
            <sz val="9"/>
            <color rgb="FF000000"/>
            <rFont val="宋体"/>
            <family val="3"/>
          </rPr>
          <t xml:space="preserve">汤兰珍:
</t>
        </r>
        <r>
          <rPr>
            <sz val="9"/>
            <color rgb="FF000000"/>
            <rFont val="宋体"/>
            <family val="3"/>
          </rPr>
          <t xml:space="preserve">火灾
</t>
        </r>
        <r>
          <rPr>
            <b val="true"/>
            <sz val="9"/>
            <color rgb="FF000000"/>
            <rFont val="宋体"/>
            <family val="3"/>
          </rPr>
          <t xml:space="preserve">汤兰珍:
</t>
        </r>
        <r>
          <rPr>
            <sz val="9"/>
            <color rgb="FF000000"/>
            <rFont val="宋体"/>
            <family val="3"/>
          </rPr>
          <t xml:space="preserve">超压
</t>
        </r>
      </text>
    </comment>
    <comment ref="AD14" authorId="0">
      <text>
        <r>
          <rPr>
            <b val="true"/>
            <sz val="9"/>
            <color rgb="FF000000"/>
            <rFont val="宋体"/>
            <family val="3"/>
          </rPr>
          <t xml:space="preserve">汤兰珍:
</t>
        </r>
        <r>
          <rPr>
            <sz val="9"/>
            <color rgb="FF000000"/>
            <rFont val="宋体"/>
            <family val="3"/>
          </rPr>
          <t xml:space="preserve">10%改21%
</t>
        </r>
      </text>
    </comment>
    <comment ref="AD32" authorId="0">
      <text>
        <r>
          <rPr>
            <b val="true"/>
            <sz val="9"/>
            <color rgb="FF000000"/>
            <rFont val="宋体"/>
            <family val="3"/>
          </rPr>
          <t xml:space="preserve">汤兰珍:
</t>
        </r>
        <r>
          <rPr>
            <sz val="9"/>
            <color rgb="FF000000"/>
            <rFont val="宋体"/>
            <family val="3"/>
          </rPr>
          <t xml:space="preserve">工艺包1777
</t>
        </r>
      </text>
    </comment>
    <comment ref="AD61" authorId="0">
      <text>
        <r>
          <rPr>
            <b val="true"/>
            <sz val="9"/>
            <color rgb="FF000000"/>
            <rFont val="宋体"/>
            <family val="3"/>
          </rPr>
          <t xml:space="preserve">汤兰珍:
</t>
        </r>
        <r>
          <rPr>
            <sz val="9"/>
            <color rgb="FF000000"/>
            <rFont val="宋体"/>
            <family val="3"/>
          </rPr>
          <t xml:space="preserve">P改N
</t>
        </r>
      </text>
    </comment>
    <comment ref="AF14" authorId="0">
      <text>
        <r>
          <rPr>
            <b val="true"/>
            <sz val="9"/>
            <color rgb="FF000000"/>
            <rFont val="宋体"/>
            <family val="3"/>
          </rPr>
          <t xml:space="preserve">汤兰珍:
</t>
        </r>
        <r>
          <rPr>
            <sz val="9"/>
            <color rgb="FF000000"/>
            <rFont val="宋体"/>
            <family val="3"/>
          </rPr>
          <t xml:space="preserve">10%改21%
</t>
        </r>
      </text>
    </comment>
    <comment ref="AF61" authorId="0">
      <text>
        <r>
          <rPr>
            <b val="true"/>
            <sz val="9"/>
            <color rgb="FF000000"/>
            <rFont val="宋体"/>
            <family val="3"/>
          </rPr>
          <t xml:space="preserve">汤兰珍:
</t>
        </r>
        <r>
          <rPr>
            <sz val="9"/>
            <color rgb="FF000000"/>
            <rFont val="宋体"/>
            <family val="3"/>
          </rPr>
          <t xml:space="preserve">P改N
</t>
        </r>
      </text>
    </comment>
    <comment ref="AH1" authorId="0">
      <text>
        <r>
          <rPr>
            <b val="true"/>
            <sz val="9"/>
            <color rgb="FF000000"/>
            <rFont val="宋体"/>
            <family val="3"/>
          </rPr>
          <t xml:space="preserve">颜艳艳:
</t>
        </r>
        <r>
          <rPr>
            <sz val="9"/>
            <color rgb="FF000000"/>
            <rFont val="宋体"/>
            <family val="3"/>
          </rPr>
          <t xml:space="preserve">火灾工况调整
</t>
        </r>
        <r>
          <rPr>
            <b val="true"/>
            <sz val="9"/>
            <color rgb="FF000000"/>
            <rFont val="宋体"/>
            <family val="3"/>
          </rPr>
          <t xml:space="preserve">汤兰珍:
火灾
张学智:
</t>
        </r>
        <r>
          <rPr>
            <sz val="9"/>
            <color rgb="FF000000"/>
            <rFont val="宋体"/>
            <family val="3"/>
          </rPr>
          <t xml:space="preserve">采用阀门关闭工况
</t>
        </r>
      </text>
    </comment>
    <comment ref="AH28" authorId="0">
      <text>
        <r>
          <rPr>
            <b val="true"/>
            <sz val="9"/>
            <color rgb="FF000000"/>
            <rFont val="宋体"/>
            <family val="3"/>
          </rPr>
          <t xml:space="preserve">汤兰珍:
</t>
        </r>
        <r>
          <rPr>
            <sz val="9"/>
            <color rgb="FF000000"/>
            <rFont val="宋体"/>
            <family val="3"/>
          </rPr>
          <t xml:space="preserve">工艺包0.74
</t>
        </r>
      </text>
    </comment>
    <comment ref="AH32" authorId="0">
      <text>
        <r>
          <rPr>
            <b val="true"/>
            <sz val="9"/>
            <color rgb="FF000000"/>
            <rFont val="宋体"/>
            <family val="3"/>
          </rPr>
          <t xml:space="preserve">汤兰珍:
</t>
        </r>
        <r>
          <rPr>
            <sz val="9"/>
            <color rgb="FF000000"/>
            <rFont val="宋体"/>
            <family val="3"/>
          </rPr>
          <t xml:space="preserve">工艺包348mm2
</t>
        </r>
      </text>
    </comment>
    <comment ref="AH36" authorId="0">
      <text>
        <r>
          <rPr>
            <b val="true"/>
            <sz val="9"/>
            <color rgb="FF000000"/>
            <rFont val="宋体"/>
            <family val="3"/>
          </rPr>
          <t xml:space="preserve">汤兰珍:
</t>
        </r>
        <r>
          <rPr>
            <sz val="9"/>
            <color rgb="FF000000"/>
            <rFont val="宋体"/>
            <family val="3"/>
          </rPr>
          <t xml:space="preserve">3.4改4m
</t>
        </r>
      </text>
    </comment>
    <comment ref="AH61" authorId="0">
      <text>
        <r>
          <rPr>
            <b val="true"/>
            <sz val="9"/>
            <color rgb="FF000000"/>
            <rFont val="宋体"/>
            <family val="3"/>
          </rPr>
          <t xml:space="preserve">汤兰珍:
</t>
        </r>
        <r>
          <rPr>
            <sz val="9"/>
            <color rgb="FF000000"/>
            <rFont val="宋体"/>
            <family val="3"/>
          </rPr>
          <t xml:space="preserve">计算泄放比工艺包小，选大一档
</t>
        </r>
      </text>
    </comment>
    <comment ref="AJ1" authorId="0">
      <text>
        <r>
          <rPr>
            <b val="true"/>
            <sz val="9"/>
            <color rgb="FF000000"/>
            <rFont val="宋体"/>
            <family val="3"/>
          </rPr>
          <t xml:space="preserve">颜艳艳:
</t>
        </r>
        <r>
          <rPr>
            <sz val="9"/>
            <color rgb="FF000000"/>
            <rFont val="宋体"/>
            <family val="3"/>
          </rPr>
          <t xml:space="preserve">火灾工况调整
</t>
        </r>
        <r>
          <rPr>
            <b val="true"/>
            <sz val="9"/>
            <color rgb="FF000000"/>
            <rFont val="宋体"/>
            <family val="3"/>
          </rPr>
          <t xml:space="preserve">汤兰珍:
火灾
张学智:
</t>
        </r>
        <r>
          <rPr>
            <sz val="9"/>
            <color rgb="FF000000"/>
            <rFont val="宋体"/>
            <family val="3"/>
          </rPr>
          <t xml:space="preserve">采用阀门关闭工况
</t>
        </r>
      </text>
    </comment>
    <comment ref="AJ25" authorId="0">
      <text>
        <r>
          <rPr>
            <b val="true"/>
            <sz val="9"/>
            <color rgb="FF000000"/>
            <rFont val="宋体"/>
            <family val="3"/>
          </rPr>
          <t xml:space="preserve">汤兰珍:
</t>
        </r>
        <r>
          <rPr>
            <sz val="9"/>
            <color rgb="FF000000"/>
            <rFont val="宋体"/>
            <family val="3"/>
          </rPr>
          <t xml:space="preserve">火灾工况泄放量454.24
考虑出口阀关闭工况
</t>
        </r>
      </text>
    </comment>
    <comment ref="AJ28" authorId="0">
      <text>
        <r>
          <rPr>
            <b val="true"/>
            <sz val="9"/>
            <color rgb="FF000000"/>
            <rFont val="宋体"/>
            <family val="3"/>
          </rPr>
          <t xml:space="preserve">汤兰珍:
</t>
        </r>
        <r>
          <rPr>
            <sz val="9"/>
            <color rgb="FF000000"/>
            <rFont val="宋体"/>
            <family val="3"/>
          </rPr>
          <t xml:space="preserve">工艺包0.74
</t>
        </r>
      </text>
    </comment>
    <comment ref="AJ32" authorId="0">
      <text>
        <r>
          <rPr>
            <b val="true"/>
            <sz val="9"/>
            <color rgb="FF000000"/>
            <rFont val="宋体"/>
            <family val="3"/>
          </rPr>
          <t xml:space="preserve">汤兰珍:
</t>
        </r>
        <r>
          <rPr>
            <sz val="9"/>
            <color rgb="FF000000"/>
            <rFont val="宋体"/>
            <family val="3"/>
          </rPr>
          <t xml:space="preserve">工艺包348mm2
</t>
        </r>
      </text>
    </comment>
    <comment ref="AJ36" authorId="0">
      <text>
        <r>
          <rPr>
            <b val="true"/>
            <sz val="9"/>
            <color rgb="FF000000"/>
            <rFont val="宋体"/>
            <family val="3"/>
          </rPr>
          <t xml:space="preserve">汤兰珍:
</t>
        </r>
        <r>
          <rPr>
            <sz val="9"/>
            <color rgb="FF000000"/>
            <rFont val="宋体"/>
            <family val="3"/>
          </rPr>
          <t xml:space="preserve">3.4改4m
</t>
        </r>
      </text>
    </comment>
    <comment ref="AJ37" authorId="0">
      <text>
        <r>
          <rPr>
            <b val="true"/>
            <sz val="9"/>
            <color rgb="FF000000"/>
            <rFont val="宋体"/>
            <family val="3"/>
          </rPr>
          <t xml:space="preserve">汤兰珍:
</t>
        </r>
        <r>
          <rPr>
            <sz val="9"/>
            <color rgb="FF000000"/>
            <rFont val="宋体"/>
            <family val="3"/>
          </rPr>
          <t xml:space="preserve">修改公式，去掉3.14//2*d2
</t>
        </r>
      </text>
    </comment>
    <comment ref="AJ61" authorId="0">
      <text>
        <r>
          <rPr>
            <b val="true"/>
            <sz val="9"/>
            <color rgb="FF000000"/>
            <rFont val="宋体"/>
            <family val="3"/>
          </rPr>
          <t xml:space="preserve">汤兰珍:
</t>
        </r>
        <r>
          <rPr>
            <sz val="9"/>
            <color rgb="FF000000"/>
            <rFont val="宋体"/>
            <family val="3"/>
          </rPr>
          <t xml:space="preserve">计算泄放比工艺包小，选大一档
</t>
        </r>
      </text>
    </comment>
    <comment ref="AL1" authorId="0">
      <text>
        <r>
          <rPr>
            <b val="true"/>
            <sz val="9"/>
            <color rgb="FF000000"/>
            <rFont val="宋体"/>
            <family val="3"/>
          </rPr>
          <t xml:space="preserve">张学智:
</t>
        </r>
        <r>
          <rPr>
            <sz val="9"/>
            <color rgb="FF000000"/>
            <rFont val="宋体"/>
            <family val="3"/>
          </rPr>
          <t xml:space="preserve">火灾工况
</t>
        </r>
      </text>
    </comment>
    <comment ref="AL25" authorId="0">
      <text>
        <r>
          <rPr>
            <b val="true"/>
            <sz val="9"/>
            <color rgb="FF000000"/>
            <rFont val="宋体"/>
            <family val="3"/>
          </rPr>
          <t xml:space="preserve">汤兰珍:
</t>
        </r>
        <r>
          <rPr>
            <sz val="9"/>
            <color rgb="FF000000"/>
            <rFont val="宋体"/>
            <family val="3"/>
          </rPr>
          <t xml:space="preserve">火灾工况泄放量454.24
考虑出口阀关闭工况
</t>
        </r>
      </text>
    </comment>
    <comment ref="AL26" authorId="0">
      <text>
        <r>
          <rPr>
            <b val="true"/>
            <sz val="9"/>
            <color rgb="FF000000"/>
            <rFont val="宋体"/>
            <family val="3"/>
          </rPr>
          <t xml:space="preserve">汤兰珍:
</t>
        </r>
        <r>
          <rPr>
            <sz val="9"/>
            <color rgb="FF000000"/>
            <rFont val="宋体"/>
            <family val="3"/>
          </rPr>
          <t xml:space="preserve">考虑二台压缩机同时工作工况
</t>
        </r>
      </text>
    </comment>
    <comment ref="AL32" authorId="0">
      <text>
        <r>
          <rPr>
            <b val="true"/>
            <sz val="9"/>
            <color rgb="FF000000"/>
            <rFont val="宋体"/>
            <family val="3"/>
          </rPr>
          <t xml:space="preserve">汤兰珍:
</t>
        </r>
        <r>
          <rPr>
            <sz val="9"/>
            <color rgb="FF000000"/>
            <rFont val="宋体"/>
            <family val="3"/>
          </rPr>
          <t xml:space="preserve">工艺包961.39
</t>
        </r>
      </text>
    </comment>
    <comment ref="AL36" authorId="0">
      <text>
        <r>
          <rPr>
            <b val="true"/>
            <sz val="9"/>
            <color rgb="FF000000"/>
            <rFont val="宋体"/>
            <family val="3"/>
          </rPr>
          <t xml:space="preserve">汤兰珍:
</t>
        </r>
        <r>
          <rPr>
            <sz val="9"/>
            <color rgb="FF000000"/>
            <rFont val="宋体"/>
            <family val="3"/>
          </rPr>
          <t xml:space="preserve">取高报警液位
</t>
        </r>
      </text>
    </comment>
    <comment ref="AL37" authorId="0">
      <text>
        <r>
          <rPr>
            <b val="true"/>
            <sz val="9"/>
            <color rgb="FF000000"/>
            <rFont val="宋体"/>
            <family val="3"/>
          </rPr>
          <t xml:space="preserve">汤兰珍:
</t>
        </r>
        <r>
          <rPr>
            <sz val="9"/>
            <color rgb="FF000000"/>
            <rFont val="宋体"/>
            <family val="3"/>
          </rPr>
          <t xml:space="preserve">修改公式，去掉3.14//2*d2
</t>
        </r>
      </text>
    </comment>
    <comment ref="AL61" authorId="0">
      <text>
        <r>
          <rPr>
            <b val="true"/>
            <sz val="9"/>
            <color rgb="FF000000"/>
            <rFont val="宋体"/>
            <family val="3"/>
          </rPr>
          <t xml:space="preserve">汤兰珍:
</t>
        </r>
        <r>
          <rPr>
            <sz val="9"/>
            <color rgb="FF000000"/>
            <rFont val="宋体"/>
            <family val="3"/>
          </rPr>
          <t xml:space="preserve">计算泄放比工艺包小，选大一档
</t>
        </r>
        <r>
          <rPr>
            <b val="true"/>
            <sz val="9"/>
            <color rgb="FF000000"/>
            <rFont val="宋体"/>
            <family val="3"/>
          </rPr>
          <t xml:space="preserve">汤兰珍:
</t>
        </r>
        <r>
          <rPr>
            <sz val="9"/>
            <color rgb="FF000000"/>
            <rFont val="宋体"/>
            <family val="3"/>
          </rPr>
          <t xml:space="preserve">选用火灾工况
</t>
        </r>
      </text>
    </comment>
    <comment ref="AN1" authorId="0">
      <text>
        <r>
          <rPr>
            <b val="true"/>
            <sz val="9"/>
            <color rgb="FF000000"/>
            <rFont val="宋体"/>
            <family val="3"/>
          </rPr>
          <t xml:space="preserve">汤兰珍:
</t>
        </r>
        <r>
          <rPr>
            <sz val="9"/>
            <color rgb="FF000000"/>
            <rFont val="宋体"/>
            <family val="3"/>
          </rPr>
          <t xml:space="preserve">控制阀故障
</t>
        </r>
      </text>
    </comment>
    <comment ref="AN32" authorId="0">
      <text>
        <r>
          <rPr>
            <b val="true"/>
            <sz val="9"/>
            <color rgb="FF000000"/>
            <rFont val="宋体"/>
            <family val="3"/>
          </rPr>
          <t xml:space="preserve">汤兰珍:
</t>
        </r>
        <r>
          <rPr>
            <sz val="9"/>
            <color rgb="FF000000"/>
            <rFont val="宋体"/>
            <family val="3"/>
          </rPr>
          <t xml:space="preserve">工艺包334
</t>
        </r>
      </text>
    </comment>
    <comment ref="AP1" authorId="0">
      <text>
        <r>
          <rPr>
            <b val="true"/>
            <sz val="9"/>
            <color rgb="FF000000"/>
            <rFont val="宋体"/>
            <family val="3"/>
          </rPr>
          <t xml:space="preserve">汤兰珍:
</t>
        </r>
        <r>
          <rPr>
            <sz val="9"/>
            <color rgb="FF000000"/>
            <rFont val="宋体"/>
            <family val="3"/>
          </rPr>
          <t xml:space="preserve">火灾
</t>
        </r>
      </text>
    </comment>
    <comment ref="AP32" authorId="0">
      <text>
        <r>
          <rPr>
            <b val="true"/>
            <sz val="9"/>
            <color rgb="FF000000"/>
            <rFont val="宋体"/>
            <family val="3"/>
          </rPr>
          <t xml:space="preserve">汤兰珍:
</t>
        </r>
        <r>
          <rPr>
            <sz val="9"/>
            <color rgb="FF000000"/>
            <rFont val="宋体"/>
            <family val="3"/>
          </rPr>
          <t xml:space="preserve">工艺包437
</t>
        </r>
      </text>
    </comment>
    <comment ref="AR1" authorId="0">
      <text>
        <r>
          <rPr>
            <b val="true"/>
            <sz val="9"/>
            <color rgb="FF000000"/>
            <rFont val="宋体"/>
            <family val="3"/>
          </rPr>
          <t xml:space="preserve">颜艳艳:
</t>
        </r>
        <r>
          <rPr>
            <sz val="9"/>
            <color rgb="FF000000"/>
            <rFont val="宋体"/>
            <family val="3"/>
          </rPr>
          <t xml:space="preserve">核算满罐
</t>
        </r>
        <r>
          <rPr>
            <b val="true"/>
            <sz val="9"/>
            <color rgb="FF000000"/>
            <rFont val="宋体"/>
            <family val="3"/>
          </rPr>
          <t xml:space="preserve">汤兰珍:
</t>
        </r>
      </text>
    </comment>
    <comment ref="AR4" authorId="0">
      <text>
        <r>
          <rPr>
            <b val="true"/>
            <sz val="9"/>
            <color rgb="FF000000"/>
            <rFont val="宋体"/>
            <family val="3"/>
          </rPr>
          <t xml:space="preserve">汤兰珍:
</t>
        </r>
      </text>
    </comment>
    <comment ref="AT1" authorId="0">
      <text>
        <r>
          <rPr>
            <b val="true"/>
            <sz val="9"/>
            <color rgb="FF000000"/>
            <rFont val="宋体"/>
            <family val="3"/>
          </rPr>
          <t xml:space="preserve">汤兰珍:
</t>
        </r>
        <r>
          <rPr>
            <sz val="9"/>
            <color rgb="FF000000"/>
            <rFont val="宋体"/>
            <family val="3"/>
          </rPr>
          <t xml:space="preserve">超压
是否填沙？如填沙，可不考虑火灾
</t>
        </r>
      </text>
    </comment>
    <comment ref="AT25" authorId="0">
      <text>
        <r>
          <rPr>
            <b val="true"/>
            <sz val="9"/>
            <color rgb="FF000000"/>
            <rFont val="宋体"/>
            <family val="3"/>
          </rPr>
          <t xml:space="preserve">汤兰珍:
</t>
        </r>
        <r>
          <rPr>
            <sz val="9"/>
            <color rgb="FF000000"/>
            <rFont val="宋体"/>
            <family val="3"/>
          </rPr>
          <t xml:space="preserve">按25m/s估算量
</t>
        </r>
      </text>
    </comment>
    <comment ref="AT62" authorId="0">
      <text>
        <r>
          <rPr>
            <b val="true"/>
            <sz val="9"/>
            <color rgb="FF000000"/>
            <rFont val="宋体"/>
            <family val="3"/>
          </rPr>
          <t xml:space="preserve">汤兰珍:
</t>
        </r>
        <r>
          <rPr>
            <sz val="9"/>
            <color rgb="FF000000"/>
            <rFont val="宋体"/>
            <family val="3"/>
          </rPr>
          <t xml:space="preserve">PID和容器数据表管口没改
</t>
        </r>
      </text>
    </comment>
    <comment ref="AV1" authorId="0">
      <text>
        <r>
          <rPr>
            <b val="true"/>
            <sz val="9"/>
            <color rgb="FF000000"/>
            <rFont val="宋体"/>
            <family val="3"/>
          </rPr>
          <t xml:space="preserve">汤兰珍:
</t>
        </r>
        <r>
          <rPr>
            <sz val="9"/>
            <color rgb="FF000000"/>
            <rFont val="宋体"/>
            <family val="3"/>
          </rPr>
          <t xml:space="preserve">超压
</t>
        </r>
      </text>
    </comment>
    <comment ref="AV25" authorId="0">
      <text>
        <r>
          <rPr>
            <b val="true"/>
            <sz val="9"/>
            <color rgb="FF000000"/>
            <rFont val="宋体"/>
            <family val="3"/>
          </rPr>
          <t xml:space="preserve">汤兰珍:
</t>
        </r>
        <r>
          <rPr>
            <sz val="9"/>
            <color rgb="FF000000"/>
            <rFont val="宋体"/>
            <family val="3"/>
          </rPr>
          <t xml:space="preserve">按25m/s估算量
</t>
        </r>
      </text>
    </comment>
    <comment ref="AX1" authorId="0">
      <text>
        <r>
          <rPr>
            <b val="true"/>
            <sz val="9"/>
            <color rgb="FF000000"/>
            <rFont val="宋体"/>
            <family val="3"/>
          </rPr>
          <t xml:space="preserve">汤兰珍:
</t>
        </r>
        <r>
          <rPr>
            <sz val="9"/>
            <color rgb="FF000000"/>
            <rFont val="宋体"/>
            <family val="3"/>
          </rPr>
          <t xml:space="preserve">超压
</t>
        </r>
      </text>
    </comment>
    <comment ref="AX18" authorId="0">
      <text>
        <r>
          <rPr>
            <b val="true"/>
            <sz val="9"/>
            <color rgb="FF000000"/>
            <rFont val="宋体"/>
            <family val="3"/>
          </rPr>
          <t xml:space="preserve">汤兰珍:
</t>
        </r>
        <r>
          <rPr>
            <sz val="9"/>
            <color rgb="FF000000"/>
            <rFont val="宋体"/>
            <family val="3"/>
          </rPr>
          <t xml:space="preserve">一般规定14.99
</t>
        </r>
      </text>
    </comment>
    <comment ref="AX25" authorId="0">
      <text>
        <r>
          <rPr>
            <b val="true"/>
            <sz val="9"/>
            <color rgb="FF000000"/>
            <rFont val="宋体"/>
            <family val="3"/>
          </rPr>
          <t xml:space="preserve">汤兰珍:
</t>
        </r>
        <r>
          <rPr>
            <sz val="9"/>
            <color rgb="FF000000"/>
            <rFont val="宋体"/>
            <family val="3"/>
          </rPr>
          <t xml:space="preserve">来源？能耗1370
</t>
        </r>
      </text>
    </comment>
    <comment ref="AZ1" authorId="0">
      <text>
        <r>
          <rPr>
            <b val="true"/>
            <sz val="9"/>
            <color rgb="FF000000"/>
            <rFont val="宋体"/>
            <family val="3"/>
          </rPr>
          <t xml:space="preserve">汤兰珍:
</t>
        </r>
        <r>
          <rPr>
            <sz val="9"/>
            <color rgb="FF000000"/>
            <rFont val="宋体"/>
            <family val="3"/>
          </rPr>
          <t xml:space="preserve">超压
</t>
        </r>
      </text>
    </comment>
    <comment ref="AZ25" authorId="0">
      <text>
        <r>
          <rPr>
            <b val="true"/>
            <sz val="9"/>
            <color rgb="FF000000"/>
            <rFont val="宋体"/>
            <family val="3"/>
          </rPr>
          <t xml:space="preserve">汤兰珍:
</t>
        </r>
        <r>
          <rPr>
            <sz val="9"/>
            <color rgb="FF000000"/>
            <rFont val="宋体"/>
            <family val="3"/>
          </rPr>
          <t xml:space="preserve">仪表用风500NM3/H,缺电机正压通风的用量，留有余量。
</t>
        </r>
      </text>
    </comment>
    <comment ref="BB1" authorId="0">
      <text>
        <r>
          <rPr>
            <b val="true"/>
            <sz val="9"/>
            <color rgb="FF000000"/>
            <rFont val="宋体"/>
            <family val="3"/>
          </rPr>
          <t xml:space="preserve">汤兰珍:
</t>
        </r>
        <r>
          <rPr>
            <sz val="9"/>
            <color rgb="FF000000"/>
            <rFont val="宋体"/>
            <family val="3"/>
          </rPr>
          <t xml:space="preserve">超压
</t>
        </r>
      </text>
    </comment>
    <comment ref="BB18" authorId="0">
      <text>
        <r>
          <rPr>
            <b val="true"/>
            <sz val="9"/>
            <color rgb="FF000000"/>
            <rFont val="宋体"/>
            <family val="3"/>
          </rPr>
          <t xml:space="preserve">汤兰珍:
</t>
        </r>
        <r>
          <rPr>
            <sz val="9"/>
            <color rgb="FF000000"/>
            <rFont val="宋体"/>
            <family val="3"/>
          </rPr>
          <t xml:space="preserve">D-102顶流股300 M=27.3
</t>
        </r>
      </text>
    </comment>
    <comment ref="BB19" authorId="0">
      <text>
        <r>
          <rPr>
            <b val="true"/>
            <sz val="9"/>
            <color rgb="FF000000"/>
            <rFont val="宋体"/>
            <family val="3"/>
          </rPr>
          <t xml:space="preserve">汤兰珍:
</t>
        </r>
        <r>
          <rPr>
            <sz val="9"/>
            <color rgb="FF000000"/>
            <rFont val="宋体"/>
            <family val="3"/>
          </rPr>
          <t xml:space="preserve">?
</t>
        </r>
      </text>
    </comment>
    <comment ref="BB22" authorId="0">
      <text>
        <r>
          <rPr>
            <b val="true"/>
            <sz val="9"/>
            <color rgb="FF000000"/>
            <rFont val="宋体"/>
            <family val="3"/>
          </rPr>
          <t xml:space="preserve">汤兰珍:
</t>
        </r>
        <r>
          <rPr>
            <sz val="9"/>
            <color rgb="FF000000"/>
            <rFont val="宋体"/>
            <family val="3"/>
          </rPr>
          <t xml:space="preserve">?
</t>
        </r>
      </text>
    </comment>
    <comment ref="BD1" authorId="0">
      <text>
        <r>
          <rPr>
            <b val="true"/>
            <sz val="9"/>
            <color rgb="FF000000"/>
            <rFont val="宋体"/>
            <family val="3"/>
          </rPr>
          <t xml:space="preserve">颜艳艳:
</t>
        </r>
        <r>
          <rPr>
            <sz val="9"/>
            <color rgb="FF000000"/>
            <rFont val="宋体"/>
            <family val="3"/>
          </rPr>
          <t xml:space="preserve">对满罐校核
</t>
        </r>
      </text>
    </comment>
    <comment ref="BF1" authorId="0">
      <text>
        <r>
          <rPr>
            <b val="true"/>
            <sz val="9"/>
            <color rgb="FF000000"/>
            <rFont val="宋体"/>
            <family val="3"/>
          </rPr>
          <t xml:space="preserve">颜艳艳:
</t>
        </r>
        <r>
          <rPr>
            <sz val="9"/>
            <color rgb="FF000000"/>
            <rFont val="宋体"/>
            <family val="3"/>
          </rPr>
          <t xml:space="preserve">满罐校核
</t>
        </r>
      </text>
    </comment>
    <comment ref="BG25" authorId="0">
      <text>
        <r>
          <rPr>
            <b val="true"/>
            <sz val="9"/>
            <color rgb="FF000000"/>
            <rFont val="宋体"/>
            <family val="3"/>
          </rPr>
          <t xml:space="preserve">汤兰珍:
</t>
        </r>
        <r>
          <rPr>
            <sz val="9"/>
            <color rgb="FF000000"/>
            <rFont val="宋体"/>
            <family val="3"/>
          </rPr>
          <t xml:space="preserve">即使用P-206全量，也能核算通过。实际量用3m/s流速，也只有9980kg/h
</t>
        </r>
      </text>
    </comment>
    <comment ref="BH1" authorId="0">
      <text>
        <r>
          <rPr>
            <b val="true"/>
            <sz val="9"/>
            <color rgb="FF000000"/>
            <rFont val="宋体"/>
            <family val="3"/>
          </rPr>
          <t xml:space="preserve">颜艳艳:
</t>
        </r>
        <r>
          <rPr>
            <sz val="9"/>
            <color rgb="FF000000"/>
            <rFont val="宋体"/>
            <family val="3"/>
          </rPr>
          <t xml:space="preserve">断风工况校核
</t>
        </r>
        <r>
          <rPr>
            <b val="true"/>
            <sz val="9"/>
            <color rgb="FF000000"/>
            <rFont val="宋体"/>
            <family val="3"/>
          </rPr>
          <t xml:space="preserve">汤兰珍:冷凝器故障
</t>
        </r>
      </text>
    </comment>
    <comment ref="BH18" authorId="0">
      <text>
        <r>
          <rPr>
            <b val="true"/>
            <sz val="9"/>
            <color rgb="FF000000"/>
            <rFont val="宋体"/>
            <family val="3"/>
          </rPr>
          <t xml:space="preserve">汤兰珍:
</t>
        </r>
        <r>
          <rPr>
            <sz val="9"/>
            <color rgb="FF000000"/>
            <rFont val="宋体"/>
            <family val="3"/>
          </rPr>
          <t xml:space="preserve">工艺包流股502
</t>
        </r>
      </text>
    </comment>
    <comment ref="BH19" authorId="0">
      <text>
        <r>
          <rPr>
            <b val="true"/>
            <sz val="9"/>
            <color rgb="FF000000"/>
            <rFont val="宋体"/>
            <family val="3"/>
          </rPr>
          <t xml:space="preserve">汤兰珍:
</t>
        </r>
        <r>
          <rPr>
            <sz val="9"/>
            <color rgb="FF000000"/>
            <rFont val="宋体"/>
            <family val="3"/>
          </rPr>
          <t xml:space="preserve">武总模拟文件
</t>
        </r>
      </text>
    </comment>
    <comment ref="BH22" authorId="0">
      <text>
        <r>
          <rPr>
            <b val="true"/>
            <sz val="9"/>
            <color rgb="FF000000"/>
            <rFont val="宋体"/>
            <family val="3"/>
          </rPr>
          <t xml:space="preserve">汤兰珍:
</t>
        </r>
        <r>
          <rPr>
            <sz val="9"/>
            <color rgb="FF000000"/>
            <rFont val="宋体"/>
            <family val="3"/>
          </rPr>
          <t xml:space="preserve">武总模拟文件
</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9" authorId="0">
      <text>
        <r>
          <rPr>
            <b val="true"/>
            <sz val="9"/>
            <color rgb="FF000000"/>
            <rFont val="宋体"/>
            <family val="3"/>
          </rPr>
          <t xml:space="preserve">wangjiamin:
</t>
        </r>
        <r>
          <rPr>
            <sz val="9"/>
            <color rgb="FF000000"/>
            <rFont val="宋体"/>
            <family val="3"/>
          </rPr>
          <t xml:space="preserve">泵入口介质密度</t>
        </r>
      </text>
    </comment>
    <comment ref="A25" authorId="0">
      <text>
        <r>
          <rPr>
            <b val="true"/>
            <sz val="9"/>
            <color rgb="FF000000"/>
            <rFont val="宋体"/>
            <family val="3"/>
          </rPr>
          <t xml:space="preserve">MC SYSTEM:
</t>
        </r>
        <r>
          <rPr>
            <sz val="9"/>
            <color rgb="FF000000"/>
            <rFont val="宋体"/>
            <family val="3"/>
          </rPr>
          <t xml:space="preserve">查图较复杂，一般取1</t>
        </r>
      </text>
    </comment>
    <comment ref="A34" authorId="0">
      <text>
        <r>
          <rPr>
            <b val="true"/>
            <sz val="9"/>
            <color rgb="FF000000"/>
            <rFont val="宋体"/>
            <family val="3"/>
          </rPr>
          <t xml:space="preserve">杨光耀:
</t>
        </r>
        <r>
          <rPr>
            <sz val="9"/>
            <color rgb="FF000000"/>
            <rFont val="宋体"/>
            <family val="3"/>
          </rPr>
          <t xml:space="preserve">为简化压降计算，各管件的当量长度均按弯头考虑。</t>
        </r>
      </text>
    </comment>
    <comment ref="A40" authorId="0">
      <text>
        <r>
          <rPr>
            <b val="true"/>
            <sz val="9"/>
            <color rgb="FF000000"/>
            <rFont val="宋体"/>
            <family val="3"/>
          </rPr>
          <t xml:space="preserve">杨光耀:
</t>
        </r>
        <r>
          <rPr>
            <sz val="9"/>
            <color rgb="FF000000"/>
            <rFont val="宋体"/>
            <family val="3"/>
          </rPr>
          <t xml:space="preserve">以装置边界为界</t>
        </r>
      </text>
    </comment>
    <comment ref="A47" authorId="0">
      <text>
        <r>
          <rPr>
            <b val="true"/>
            <sz val="9"/>
            <color rgb="FF000000"/>
            <rFont val="宋体"/>
            <family val="3"/>
          </rPr>
          <t xml:space="preserve">wangjiamin:
</t>
        </r>
        <r>
          <rPr>
            <sz val="9"/>
            <color rgb="FF000000"/>
            <rFont val="宋体"/>
            <family val="3"/>
          </rPr>
          <t xml:space="preserve">泵出口至目标设备间的设备</t>
        </r>
      </text>
    </comment>
    <comment ref="A64" authorId="0">
      <text>
        <r>
          <rPr>
            <b val="true"/>
            <sz val="9"/>
            <color rgb="FF000000"/>
            <rFont val="宋体"/>
            <family val="3"/>
          </rPr>
          <t xml:space="preserve">MC SYSTEM:
</t>
        </r>
        <r>
          <rPr>
            <sz val="9"/>
            <color rgb="FF000000"/>
            <rFont val="宋体"/>
            <family val="3"/>
          </rPr>
          <t xml:space="preserve">系统压力降是流量增加的平方，但其中的调节阀压力降除外：当调节阀压降&gt;0.2Mpa时，取0.1MPa，当调节阀压降&gt;0.1Mpa时，取0.05MPa，否则，调节阀全开。此时，泵所需扬程不考虑扬程系数。</t>
        </r>
      </text>
    </comment>
    <comment ref="A66" authorId="0">
      <text>
        <r>
          <rPr>
            <b val="true"/>
            <sz val="9"/>
            <color rgb="FF000000"/>
            <rFont val="宋体"/>
            <family val="3"/>
          </rPr>
          <t xml:space="preserve">杨光耀:
</t>
        </r>
        <r>
          <rPr>
            <sz val="9"/>
            <color rgb="FF000000"/>
            <rFont val="宋体"/>
            <family val="3"/>
          </rPr>
          <t xml:space="preserve">可用于确定泵入口管线的设计压力（实际的设计压力应考虑最大的静高差，此处为低液位操作时的静高差，故设计压力应略高于此计算值）。</t>
        </r>
      </text>
    </comment>
    <comment ref="A80" authorId="0">
      <text>
        <r>
          <rPr>
            <b val="true"/>
            <sz val="9"/>
            <color rgb="FF000000"/>
            <rFont val="宋体"/>
            <family val="3"/>
          </rPr>
          <t xml:space="preserve">MC SYSTEM:
</t>
        </r>
        <r>
          <rPr>
            <sz val="9"/>
            <color rgb="FF000000"/>
            <rFont val="宋体"/>
            <family val="3"/>
          </rPr>
          <t xml:space="preserve">或称为“装置气蚀余量”
一般NPSHa≥NPSHr(1+0.1~0.3)且
NPSHr*0.1~0.3≥0.6</t>
        </r>
      </text>
    </comment>
    <comment ref="A81" authorId="0">
      <text>
        <r>
          <rPr>
            <b val="true"/>
            <sz val="9"/>
            <color rgb="FF000000"/>
            <rFont val="宋体"/>
            <family val="3"/>
          </rPr>
          <t xml:space="preserve">MC SYSTEM:
</t>
        </r>
        <r>
          <rPr>
            <sz val="9"/>
            <color rgb="FF000000"/>
            <rFont val="宋体"/>
            <family val="3"/>
          </rPr>
          <t xml:space="preserve">或称为“装置气蚀余量”
一般NPSHa≥NPSHr(1+0.1~0.3)且
NPSHr*0.1~0.3≥0.6</t>
        </r>
      </text>
    </comment>
    <comment ref="A82" authorId="0">
      <text>
        <r>
          <rPr>
            <b val="true"/>
            <sz val="9"/>
            <color rgb="FF000000"/>
            <rFont val="宋体"/>
            <family val="3"/>
          </rPr>
          <t xml:space="preserve">杨光耀:
</t>
        </r>
        <r>
          <rPr>
            <sz val="9"/>
            <color rgb="FF000000"/>
            <rFont val="宋体"/>
            <family val="3"/>
          </rPr>
          <t xml:space="preserve">包括泵入口距离地面的高度，按1米考虑。</t>
        </r>
      </text>
    </comment>
    <comment ref="A85" authorId="0">
      <text>
        <r>
          <rPr>
            <b val="true"/>
            <sz val="9"/>
            <color rgb="FF000000"/>
            <rFont val="宋体"/>
            <family val="3"/>
          </rPr>
          <t xml:space="preserve">杨光耀:
</t>
        </r>
        <r>
          <rPr>
            <sz val="9"/>
            <color rgb="FF000000"/>
            <rFont val="宋体"/>
            <family val="3"/>
          </rPr>
          <t xml:space="preserve">可确定泵出口管线的设计压力</t>
        </r>
      </text>
    </comment>
    <comment ref="A89" authorId="0">
      <text>
        <r>
          <rPr>
            <b val="true"/>
            <sz val="9"/>
            <color rgb="FF000000"/>
            <rFont val="宋体"/>
            <family val="3"/>
          </rPr>
          <t xml:space="preserve">杨光耀:
</t>
        </r>
        <r>
          <rPr>
            <sz val="9"/>
            <color rgb="FF000000"/>
            <rFont val="宋体"/>
            <family val="3"/>
          </rPr>
          <t xml:space="preserve">按正常流量的60%计</t>
        </r>
      </text>
    </comment>
    <comment ref="M58" authorId="0">
      <text>
        <r>
          <rPr>
            <b val="true"/>
            <sz val="9"/>
            <color rgb="FF000000"/>
            <rFont val="宋体"/>
            <family val="3"/>
          </rPr>
          <t xml:space="preserve">wangjiamin:
</t>
        </r>
        <r>
          <rPr>
            <sz val="9"/>
            <color rgb="FF000000"/>
            <rFont val="宋体"/>
            <family val="3"/>
          </rPr>
          <t xml:space="preserve">回流泵出口调节阀压降比例控制在50%左右</t>
        </r>
      </text>
    </comment>
    <comment ref="T58" authorId="0">
      <text>
        <r>
          <rPr>
            <b val="true"/>
            <sz val="9"/>
            <color rgb="FF000000"/>
            <rFont val="宋体"/>
            <family val="3"/>
          </rPr>
          <t xml:space="preserve">wangjiamin:
</t>
        </r>
        <r>
          <rPr>
            <sz val="9"/>
            <color rgb="FF000000"/>
            <rFont val="宋体"/>
            <family val="3"/>
          </rPr>
          <t xml:space="preserve">回流泵出口调节阀压降比例控制在50%左右</t>
        </r>
      </text>
    </comment>
    <comment ref="U28" authorId="0">
      <text>
        <r>
          <rPr>
            <b val="true"/>
            <sz val="9"/>
            <color rgb="FF000000"/>
            <rFont val="宋体"/>
            <family val="3"/>
          </rPr>
          <t xml:space="preserve">YGY:
</t>
        </r>
        <r>
          <rPr>
            <sz val="9"/>
            <color rgb="FF000000"/>
            <rFont val="宋体"/>
            <family val="3"/>
          </rPr>
          <t xml:space="preserve">精制反应器入口压力</t>
        </r>
      </text>
    </comment>
    <comment ref="V28" authorId="0">
      <text>
        <r>
          <rPr>
            <b val="true"/>
            <sz val="9"/>
            <color rgb="FF000000"/>
            <rFont val="宋体"/>
            <family val="3"/>
          </rPr>
          <t xml:space="preserve">YGY:
</t>
        </r>
        <r>
          <rPr>
            <sz val="9"/>
            <color rgb="FF000000"/>
            <rFont val="宋体"/>
            <family val="3"/>
          </rPr>
          <t xml:space="preserve">精制热高分压力</t>
        </r>
      </text>
    </comment>
    <comment ref="V31" authorId="0">
      <text>
        <r>
          <rPr>
            <b val="true"/>
            <sz val="9"/>
            <color rgb="FF000000"/>
            <rFont val="Tahoma"/>
            <family val="2"/>
          </rPr>
          <t xml:space="preserve">chengyan:
</t>
        </r>
        <r>
          <rPr>
            <sz val="9"/>
            <color rgb="FF000000"/>
            <rFont val="宋体"/>
            <family val="3"/>
          </rPr>
          <t xml:space="preserve">空冷前管线高度</t>
        </r>
      </text>
    </comment>
    <comment ref="W31" authorId="0">
      <text>
        <r>
          <rPr>
            <b val="true"/>
            <sz val="9"/>
            <color rgb="FF000000"/>
            <rFont val="Tahoma"/>
            <family val="2"/>
          </rPr>
          <t xml:space="preserve">chengyan:
</t>
        </r>
        <r>
          <rPr>
            <sz val="9"/>
            <color rgb="FF000000"/>
            <rFont val="宋体"/>
            <family val="3"/>
          </rPr>
          <t xml:space="preserve">空冷前管线高度</t>
        </r>
      </text>
    </comment>
    <comment ref="AA28" authorId="0">
      <text>
        <r>
          <rPr>
            <b val="true"/>
            <sz val="9"/>
            <color rgb="FF000000"/>
            <rFont val="宋体"/>
            <family val="3"/>
          </rPr>
          <t xml:space="preserve">YGY:
</t>
        </r>
        <r>
          <rPr>
            <sz val="9"/>
            <color rgb="FF000000"/>
            <rFont val="宋体"/>
            <family val="3"/>
          </rPr>
          <t xml:space="preserve">吸收塔进料缓冲罐压力</t>
        </r>
      </text>
    </comment>
    <comment ref="AB26" authorId="0">
      <text>
        <r>
          <rPr>
            <b val="true"/>
            <sz val="9"/>
            <color rgb="FF000000"/>
            <rFont val="宋体"/>
            <family val="3"/>
          </rPr>
          <t xml:space="preserve">YGY:
</t>
        </r>
        <r>
          <rPr>
            <sz val="9"/>
            <color rgb="FF000000"/>
            <rFont val="宋体"/>
            <family val="3"/>
          </rPr>
          <t xml:space="preserve">解吸塔最高操作压力</t>
        </r>
      </text>
    </comment>
    <comment ref="AB28" authorId="0">
      <text>
        <r>
          <rPr>
            <b val="true"/>
            <sz val="9"/>
            <color rgb="FF000000"/>
            <rFont val="宋体"/>
            <family val="3"/>
          </rPr>
          <t xml:space="preserve">YGY:
</t>
        </r>
        <r>
          <rPr>
            <sz val="9"/>
            <color rgb="FF000000"/>
            <rFont val="宋体"/>
            <family val="3"/>
          </rPr>
          <t xml:space="preserve">稳定塔最高操作压力</t>
        </r>
      </text>
    </comment>
    <comment ref="AC28" authorId="0">
      <text>
        <r>
          <rPr>
            <b val="true"/>
            <sz val="9"/>
            <color rgb="FF000000"/>
            <rFont val="宋体"/>
            <family val="3"/>
          </rPr>
          <t xml:space="preserve">YGY:
</t>
        </r>
        <r>
          <rPr>
            <sz val="9"/>
            <color rgb="FF000000"/>
            <rFont val="宋体"/>
            <family val="3"/>
          </rPr>
          <t xml:space="preserve">吸收塔压力为0.9，正常操作时不用泵</t>
        </r>
      </text>
    </comment>
    <comment ref="AC33" authorId="0">
      <text>
        <r>
          <rPr>
            <b val="true"/>
            <sz val="9"/>
            <color rgb="FF000000"/>
            <rFont val="宋体"/>
            <family val="3"/>
          </rPr>
          <t xml:space="preserve">YGY:
</t>
        </r>
        <r>
          <rPr>
            <sz val="9"/>
            <color rgb="FF000000"/>
            <rFont val="宋体"/>
            <family val="3"/>
          </rPr>
          <t xml:space="preserve">调整其值，使第39行的入口压降包含3组换热器的压降0.05*3=0.15MPa，并考虑管长为150时，压降为0.05,故入口总压降0.2MPa</t>
        </r>
      </text>
    </comment>
    <comment ref="AD28" authorId="0">
      <text>
        <r>
          <rPr>
            <b val="true"/>
            <sz val="9"/>
            <color rgb="FF000000"/>
            <rFont val="宋体"/>
            <family val="3"/>
          </rPr>
          <t xml:space="preserve">YGY:
</t>
        </r>
        <r>
          <rPr>
            <sz val="9"/>
            <color rgb="FF000000"/>
            <rFont val="宋体"/>
            <family val="3"/>
          </rPr>
          <t xml:space="preserve">液化气塔操作压力</t>
        </r>
      </text>
    </comment>
    <comment ref="AF28" authorId="0">
      <text>
        <r>
          <rPr>
            <b val="true"/>
            <sz val="9"/>
            <color rgb="FF000000"/>
            <rFont val="宋体"/>
            <family val="3"/>
          </rPr>
          <t xml:space="preserve">YGY:
</t>
        </r>
        <r>
          <rPr>
            <sz val="9"/>
            <color rgb="FF000000"/>
            <rFont val="宋体"/>
            <family val="3"/>
          </rPr>
          <t xml:space="preserve">循环氢脱硫塔顶压力</t>
        </r>
      </text>
    </comment>
    <comment ref="AG58" authorId="0">
      <text>
        <r>
          <rPr>
            <b val="true"/>
            <sz val="9"/>
            <color rgb="FF000000"/>
            <rFont val="宋体"/>
            <family val="3"/>
          </rPr>
          <t xml:space="preserve">wangjiamin:
</t>
        </r>
        <r>
          <rPr>
            <sz val="9"/>
            <color rgb="FF000000"/>
            <rFont val="宋体"/>
            <family val="3"/>
          </rPr>
          <t xml:space="preserve">回流泵出口调节阀压降比例控制在50%左右</t>
        </r>
      </text>
    </comment>
    <comment ref="AJ28" authorId="0">
      <text>
        <r>
          <rPr>
            <b val="true"/>
            <sz val="9"/>
            <color rgb="FF000000"/>
            <rFont val="宋体"/>
            <family val="3"/>
          </rPr>
          <t xml:space="preserve">YGY:
</t>
        </r>
        <r>
          <rPr>
            <sz val="9"/>
            <color rgb="FF000000"/>
            <rFont val="宋体"/>
            <family val="3"/>
          </rPr>
          <t xml:space="preserve">汽提塔压力</t>
        </r>
      </text>
    </comment>
    <comment ref="AK58" authorId="0">
      <text>
        <r>
          <rPr>
            <b val="true"/>
            <sz val="9"/>
            <color rgb="FF000000"/>
            <rFont val="宋体"/>
            <family val="3"/>
          </rPr>
          <t xml:space="preserve">wangjiamin:
</t>
        </r>
        <r>
          <rPr>
            <sz val="9"/>
            <color rgb="FF000000"/>
            <rFont val="宋体"/>
            <family val="3"/>
          </rPr>
          <t xml:space="preserve">回流泵出口调节阀压降比例控制在50%左右</t>
        </r>
      </text>
    </comment>
    <comment ref="AM28" authorId="0">
      <text>
        <r>
          <rPr>
            <b val="true"/>
            <sz val="9"/>
            <color rgb="FF000000"/>
            <rFont val="宋体"/>
            <family val="3"/>
          </rPr>
          <t xml:space="preserve">YGY:
</t>
        </r>
        <r>
          <rPr>
            <sz val="9"/>
            <color rgb="FF000000"/>
            <rFont val="宋体"/>
            <family val="3"/>
          </rPr>
          <t xml:space="preserve">热媒水出装置压力</t>
        </r>
      </text>
    </comment>
    <comment ref="AO27" authorId="0">
      <text>
        <r>
          <rPr>
            <b val="true"/>
            <sz val="9"/>
            <color rgb="FF000000"/>
            <rFont val="宋体"/>
            <family val="3"/>
          </rPr>
          <t xml:space="preserve">YGY:
</t>
        </r>
        <r>
          <rPr>
            <sz val="9"/>
            <color rgb="FF000000"/>
            <rFont val="宋体"/>
            <family val="3"/>
          </rPr>
          <t xml:space="preserve">取最低操作压力</t>
        </r>
      </text>
    </comment>
    <comment ref="AO28" authorId="0">
      <text>
        <r>
          <rPr>
            <b val="true"/>
            <sz val="9"/>
            <color rgb="FF000000"/>
            <rFont val="宋体"/>
            <family val="3"/>
          </rPr>
          <t xml:space="preserve">YGY:
</t>
        </r>
        <r>
          <rPr>
            <sz val="9"/>
            <color rgb="FF000000"/>
            <rFont val="宋体"/>
            <family val="3"/>
          </rPr>
          <t xml:space="preserve">取常压塔最高操作压力</t>
        </r>
      </text>
    </comment>
    <comment ref="AQ19" authorId="0">
      <text>
        <r>
          <rPr>
            <sz val="10"/>
            <rFont val="Arial"/>
            <family val="2"/>
          </rPr>
          <t xml:space="preserve">chengyan:
</t>
        </r>
        <r>
          <rPr>
            <sz val="9"/>
            <color rgb="FF000000"/>
            <rFont val="宋体"/>
            <family val="3"/>
          </rPr>
          <t xml:space="preserve">取</t>
        </r>
        <r>
          <rPr>
            <sz val="9"/>
            <color rgb="FF000000"/>
            <rFont val="Tahoma"/>
            <family val="2"/>
          </rPr>
          <t xml:space="preserve">200</t>
        </r>
        <r>
          <rPr>
            <sz val="9"/>
            <color rgb="FF000000"/>
            <rFont val="宋体"/>
            <family val="3"/>
          </rPr>
          <t xml:space="preserve">℃时柴油密度</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A17" authorId="0">
      <text>
        <r>
          <rPr>
            <b val="true"/>
            <sz val="9"/>
            <color rgb="FF000000"/>
            <rFont val="宋体"/>
            <family val="3"/>
          </rPr>
          <t xml:space="preserve">杨光耀:
</t>
        </r>
        <r>
          <rPr>
            <sz val="9"/>
            <color rgb="FF000000"/>
            <rFont val="宋体"/>
            <family val="3"/>
          </rPr>
          <t xml:space="preserve">取最大流量的40%,没有参加水运的泵不输入此行</t>
        </r>
      </text>
    </comment>
    <comment ref="A19" authorId="0">
      <text>
        <r>
          <rPr>
            <b val="true"/>
            <sz val="9"/>
            <color rgb="FF000000"/>
            <rFont val="宋体"/>
            <family val="3"/>
          </rPr>
          <t xml:space="preserve">wangjiamin:
</t>
        </r>
        <r>
          <rPr>
            <sz val="9"/>
            <color rgb="FF000000"/>
            <rFont val="宋体"/>
            <family val="3"/>
          </rPr>
          <t xml:space="preserve">泵入口介质密度</t>
        </r>
      </text>
    </comment>
    <comment ref="A22" authorId="0">
      <text>
        <r>
          <rPr>
            <b val="true"/>
            <sz val="9"/>
            <color rgb="FF000000"/>
            <rFont val="宋体"/>
            <family val="3"/>
          </rPr>
          <t xml:space="preserve">尹玲玲:
</t>
        </r>
        <r>
          <rPr>
            <sz val="9"/>
            <color rgb="FF000000"/>
            <rFont val="宋体"/>
            <family val="3"/>
          </rPr>
          <t xml:space="preserve">介质粘度&lt;=20mm2/s,粘度对流量，扬程及效率的校正系数取1，介质粘度〉20mm2/s，查图19-42，图19-43</t>
        </r>
      </text>
    </comment>
    <comment ref="A24" authorId="0">
      <text>
        <r>
          <rPr>
            <b val="true"/>
            <sz val="9"/>
            <color rgb="FF000000"/>
            <rFont val="宋体"/>
            <family val="3"/>
          </rPr>
          <t xml:space="preserve">尹玲玲:
</t>
        </r>
        <r>
          <rPr>
            <sz val="9"/>
            <color rgb="FF000000"/>
            <rFont val="宋体"/>
            <family val="3"/>
          </rPr>
          <t xml:space="preserve">取额定流量下的效率校正系数</t>
        </r>
      </text>
    </comment>
    <comment ref="A25" authorId="0">
      <text>
        <r>
          <rPr>
            <b val="true"/>
            <sz val="9"/>
            <color rgb="FF000000"/>
            <rFont val="宋体"/>
            <family val="3"/>
          </rPr>
          <t xml:space="preserve">MC SYSTEM:
</t>
        </r>
        <r>
          <rPr>
            <sz val="9"/>
            <color rgb="FF000000"/>
            <rFont val="宋体"/>
            <family val="3"/>
          </rPr>
          <t xml:space="preserve">查图较复杂，一般取1</t>
        </r>
      </text>
    </comment>
    <comment ref="A27" authorId="0">
      <text>
        <r>
          <rPr>
            <sz val="9"/>
            <color rgb="FF000000"/>
            <rFont val="宋体"/>
            <family val="3"/>
          </rPr>
          <t xml:space="preserve">@袁兴才 - 原值: 排入侧(设备)压力(Mpa，绝) -2013/8/15 13:28</t>
        </r>
      </text>
    </comment>
    <comment ref="A34" authorId="0">
      <text>
        <r>
          <rPr>
            <b val="true"/>
            <sz val="9"/>
            <color rgb="FF000000"/>
            <rFont val="宋体"/>
            <family val="3"/>
          </rPr>
          <t xml:space="preserve">杨光耀:
</t>
        </r>
        <r>
          <rPr>
            <sz val="9"/>
            <color rgb="FF000000"/>
            <rFont val="宋体"/>
            <family val="3"/>
          </rPr>
          <t xml:space="preserve">为简化压降计算，各管件的当量长度均按弯头考虑。</t>
        </r>
      </text>
    </comment>
    <comment ref="A37" authorId="0">
      <text>
        <r>
          <rPr>
            <sz val="10"/>
            <rFont val="Noto Sans SC"/>
            <family val="2"/>
          </rPr>
          <t xml:space="preserve">杨光耀</t>
        </r>
        <r>
          <rPr>
            <sz val="10"/>
            <rFont val="Arial"/>
            <family val="2"/>
          </rPr>
          <t xml:space="preserve">:
</t>
        </r>
        <r>
          <rPr>
            <sz val="9"/>
            <color rgb="FF000000"/>
            <rFont val="宋体"/>
            <family val="3"/>
          </rPr>
          <t xml:space="preserve">考虑泵入口过滤器当量长度比值250、由容器进入泵入口管当量长度比值20</t>
        </r>
      </text>
    </comment>
    <comment ref="A40" authorId="0">
      <text>
        <r>
          <rPr>
            <b val="true"/>
            <sz val="9"/>
            <color rgb="FF000000"/>
            <rFont val="宋体"/>
            <family val="3"/>
          </rPr>
          <t xml:space="preserve">杨光耀:
</t>
        </r>
        <r>
          <rPr>
            <sz val="9"/>
            <color rgb="FF000000"/>
            <rFont val="宋体"/>
            <family val="3"/>
          </rPr>
          <t xml:space="preserve">以装置边界为界</t>
        </r>
      </text>
    </comment>
    <comment ref="A42" authorId="0">
      <text>
        <r>
          <rPr>
            <b val="true"/>
            <sz val="9"/>
            <color rgb="FF000000"/>
            <rFont val="宋体"/>
            <family val="3"/>
          </rPr>
          <t xml:space="preserve">杨光耀:
</t>
        </r>
        <r>
          <rPr>
            <sz val="9"/>
            <color rgb="FF000000"/>
            <rFont val="宋体"/>
            <family val="3"/>
          </rPr>
          <t xml:space="preserve">管径大于40，一般为旋启式止回阀，否则一般能为升降式止回阀。</t>
        </r>
      </text>
    </comment>
    <comment ref="A43" authorId="0">
      <text>
        <r>
          <rPr>
            <b val="true"/>
            <sz val="9"/>
            <color rgb="FF000000"/>
            <rFont val="宋体"/>
            <family val="3"/>
          </rPr>
          <t xml:space="preserve">杨光耀:
</t>
        </r>
        <r>
          <rPr>
            <sz val="9"/>
            <color rgb="FF000000"/>
            <rFont val="宋体"/>
            <family val="3"/>
          </rPr>
          <t xml:space="preserve">考虑出口闸阀非全开的情形，平均取截止阀全开时的压降</t>
        </r>
      </text>
    </comment>
    <comment ref="A48" authorId="0">
      <text>
        <r>
          <rPr>
            <b val="true"/>
            <sz val="9"/>
            <color rgb="FF000000"/>
            <rFont val="宋体"/>
            <family val="3"/>
          </rPr>
          <t xml:space="preserve">wangjiamin:
</t>
        </r>
        <r>
          <rPr>
            <sz val="9"/>
            <color rgb="FF000000"/>
            <rFont val="宋体"/>
            <family val="3"/>
          </rPr>
          <t xml:space="preserve">泵出口至目标设备间的设备</t>
        </r>
      </text>
    </comment>
    <comment ref="A65" authorId="0">
      <text>
        <r>
          <rPr>
            <b val="true"/>
            <sz val="9"/>
            <color rgb="FF000000"/>
            <rFont val="宋体"/>
            <family val="3"/>
          </rPr>
          <t xml:space="preserve">MC SYSTEM:
</t>
        </r>
        <r>
          <rPr>
            <sz val="9"/>
            <color rgb="FF000000"/>
            <rFont val="宋体"/>
            <family val="3"/>
          </rPr>
          <t xml:space="preserve">系统压力降是流量增加的平方，但其中的调节阀压力降除外：当调节阀压降&gt;0.2Mpa时，取0.1MPa，当调节阀压降&gt;0.1Mpa时，取0.05MPa，否则，调节阀全开。此时，泵所需扬程不考虑扬程系数。</t>
        </r>
      </text>
    </comment>
    <comment ref="A67" authorId="0">
      <text>
        <r>
          <rPr>
            <b val="true"/>
            <sz val="9"/>
            <color rgb="FF000000"/>
            <rFont val="宋体"/>
            <family val="3"/>
          </rPr>
          <t xml:space="preserve">杨光耀:
</t>
        </r>
        <r>
          <rPr>
            <sz val="9"/>
            <color rgb="FF000000"/>
            <rFont val="宋体"/>
            <family val="3"/>
          </rPr>
          <t xml:space="preserve">可用于确定泵入口管线的设计压力（实际的设计压力应考虑最大的静高差，此处为低液位操作时的静高差，故设计压力应略高于此计算值）。</t>
        </r>
      </text>
    </comment>
    <comment ref="A82" authorId="0">
      <text>
        <r>
          <rPr>
            <b val="true"/>
            <sz val="9"/>
            <color rgb="FF000000"/>
            <rFont val="宋体"/>
            <family val="3"/>
          </rPr>
          <t xml:space="preserve">MC SYSTEM:
</t>
        </r>
        <r>
          <rPr>
            <sz val="9"/>
            <color rgb="FF000000"/>
            <rFont val="宋体"/>
            <family val="3"/>
          </rPr>
          <t xml:space="preserve">或称为“装置气蚀余量”
一般NPSHa≥NPSHr(1+0.1~0.3)且
NPSHr*0.1~0.3≥0.6</t>
        </r>
      </text>
    </comment>
    <comment ref="A83" authorId="0">
      <text>
        <r>
          <rPr>
            <b val="true"/>
            <sz val="9"/>
            <color rgb="FF000000"/>
            <rFont val="宋体"/>
            <family val="3"/>
          </rPr>
          <t xml:space="preserve">MC SYSTEM:
</t>
        </r>
        <r>
          <rPr>
            <sz val="9"/>
            <color rgb="FF000000"/>
            <rFont val="宋体"/>
            <family val="3"/>
          </rPr>
          <t xml:space="preserve">或称为“装置气蚀余量”
一般NPSHa≥NPSHr(1+0.1~0.3)且
NPSHr*0.1~0.3≥0.6
</t>
        </r>
      </text>
    </comment>
    <comment ref="A84" authorId="0">
      <text>
        <r>
          <rPr>
            <b val="true"/>
            <sz val="9"/>
            <color rgb="FF000000"/>
            <rFont val="宋体"/>
            <family val="3"/>
          </rPr>
          <t xml:space="preserve">杨光耀:
</t>
        </r>
        <r>
          <rPr>
            <sz val="9"/>
            <color rgb="FF000000"/>
            <rFont val="宋体"/>
            <family val="3"/>
          </rPr>
          <t xml:space="preserve">包括泵入口距离地面的高度，按1米考虑。</t>
        </r>
      </text>
    </comment>
    <comment ref="A87" authorId="0">
      <text>
        <r>
          <rPr>
            <b val="true"/>
            <sz val="9"/>
            <color rgb="FF000000"/>
            <rFont val="宋体"/>
            <family val="3"/>
          </rPr>
          <t xml:space="preserve">杨光耀:
</t>
        </r>
        <r>
          <rPr>
            <sz val="9"/>
            <color rgb="FF000000"/>
            <rFont val="宋体"/>
            <family val="3"/>
          </rPr>
          <t xml:space="preserve">可确定泵出口管线的设计压力</t>
        </r>
      </text>
    </comment>
    <comment ref="A91" authorId="0">
      <text>
        <r>
          <rPr>
            <b val="true"/>
            <sz val="9"/>
            <color rgb="FF000000"/>
            <rFont val="宋体"/>
            <family val="3"/>
          </rPr>
          <t xml:space="preserve">杨光耀:
</t>
        </r>
        <r>
          <rPr>
            <sz val="9"/>
            <color rgb="FF000000"/>
            <rFont val="宋体"/>
            <family val="3"/>
          </rPr>
          <t xml:space="preserve">按正常流量的60%计</t>
        </r>
      </text>
    </comment>
    <comment ref="A99" authorId="0">
      <text>
        <r>
          <rPr>
            <b val="true"/>
            <sz val="9"/>
            <color rgb="FF000000"/>
            <rFont val="宋体"/>
            <family val="3"/>
          </rPr>
          <t xml:space="preserve">杨光耀:
</t>
        </r>
        <r>
          <rPr>
            <sz val="9"/>
            <color rgb="FF000000"/>
            <rFont val="宋体"/>
            <family val="3"/>
          </rPr>
          <t xml:space="preserve">G:高原；H：海上；
W：户外；F：防腐；
T：热带：TH：湿热带；TA：干热带</t>
        </r>
      </text>
    </comment>
    <comment ref="B20" authorId="0">
      <text>
        <r>
          <rPr>
            <b val="true"/>
            <sz val="9"/>
            <color rgb="FF000000"/>
            <rFont val="宋体"/>
            <family val="3"/>
          </rPr>
          <t xml:space="preserve">汤兰珍:
</t>
        </r>
        <r>
          <rPr>
            <sz val="9"/>
            <color rgb="FF000000"/>
            <rFont val="宋体"/>
            <family val="3"/>
          </rPr>
          <t xml:space="preserve">0.4
</t>
        </r>
      </text>
    </comment>
    <comment ref="B39" authorId="0">
      <text>
        <r>
          <rPr>
            <b val="true"/>
            <sz val="9"/>
            <color rgb="FF000000"/>
            <rFont val="宋体"/>
            <family val="3"/>
          </rPr>
          <t xml:space="preserve">汤兰珍:
</t>
        </r>
        <r>
          <rPr>
            <sz val="9"/>
            <color rgb="FF000000"/>
            <rFont val="宋体"/>
            <family val="3"/>
          </rPr>
          <t xml:space="preserve">过滤器0.02孔板0.03
</t>
        </r>
      </text>
    </comment>
    <comment ref="B53" authorId="0">
      <text>
        <r>
          <rPr>
            <b val="true"/>
            <sz val="9"/>
            <color rgb="FF000000"/>
            <rFont val="宋体"/>
            <family val="3"/>
          </rPr>
          <t xml:space="preserve">袁兴才:
</t>
        </r>
        <r>
          <rPr>
            <sz val="9"/>
            <color rgb="FF000000"/>
            <rFont val="宋体"/>
            <family val="3"/>
          </rPr>
          <t xml:space="preserve">第1个电脱盐罐前的混合器压降+混合阀
</t>
        </r>
      </text>
    </comment>
    <comment ref="B59" authorId="0">
      <text>
        <r>
          <rPr>
            <b val="true"/>
            <sz val="9"/>
            <color rgb="FF000000"/>
            <rFont val="宋体"/>
            <family val="3"/>
          </rPr>
          <t xml:space="preserve">wangjiamin:
</t>
        </r>
        <r>
          <rPr>
            <sz val="9"/>
            <color rgb="FF000000"/>
            <rFont val="宋体"/>
            <family val="3"/>
          </rPr>
          <t xml:space="preserve">SH3035T-2007:6.1.4规定</t>
        </r>
      </text>
    </comment>
    <comment ref="B109" authorId="0">
      <text>
        <r>
          <rPr>
            <b val="true"/>
            <sz val="9"/>
            <color rgb="FF000000"/>
            <rFont val="宋体"/>
            <family val="3"/>
          </rPr>
          <t xml:space="preserve">汤兰珍:
</t>
        </r>
        <r>
          <rPr>
            <sz val="9"/>
            <color rgb="FF000000"/>
            <rFont val="宋体"/>
            <family val="3"/>
          </rPr>
          <t xml:space="preserve">D-101
</t>
        </r>
      </text>
    </comment>
    <comment ref="C57" authorId="0">
      <text>
        <r>
          <rPr>
            <sz val="9"/>
            <color rgb="FF000000"/>
            <rFont val="宋体"/>
            <family val="3"/>
          </rPr>
          <t xml:space="preserve">@袁兴才 - 原值: 0.05 -2013/8/14 10:18</t>
        </r>
      </text>
    </comment>
    <comment ref="D1" authorId="0">
      <text>
        <r>
          <rPr>
            <b val="true"/>
            <sz val="9"/>
            <color rgb="FF000000"/>
            <rFont val="宋体"/>
            <family val="3"/>
          </rPr>
          <t xml:space="preserve">颜艳艳:
</t>
        </r>
        <r>
          <rPr>
            <sz val="9"/>
            <color rgb="FF000000"/>
            <rFont val="宋体"/>
            <family val="3"/>
          </rPr>
          <t xml:space="preserve">末期工况</t>
        </r>
      </text>
    </comment>
    <comment ref="D7" authorId="0">
      <text>
        <r>
          <rPr>
            <sz val="9"/>
            <color rgb="FF000000"/>
            <rFont val="宋体"/>
            <family val="3"/>
          </rPr>
          <t xml:space="preserve">@袁兴才 - 原值: 0.70  -2013/12/2 15:19</t>
        </r>
      </text>
    </comment>
    <comment ref="D64" authorId="0">
      <text>
        <r>
          <rPr>
            <b val="true"/>
            <sz val="9"/>
            <color rgb="FF000000"/>
            <rFont val="宋体"/>
            <family val="3"/>
          </rPr>
          <t xml:space="preserve">汤兰珍:
</t>
        </r>
        <r>
          <rPr>
            <sz val="9"/>
            <color rgb="FF000000"/>
            <rFont val="宋体"/>
            <family val="3"/>
          </rPr>
          <t xml:space="preserve">工艺包norm107.6/rated142.1米
</t>
        </r>
      </text>
    </comment>
    <comment ref="D109" authorId="0">
      <text>
        <r>
          <rPr>
            <b val="true"/>
            <sz val="9"/>
            <color rgb="FF000000"/>
            <rFont val="宋体"/>
            <family val="3"/>
          </rPr>
          <t xml:space="preserve">汤兰珍:
</t>
        </r>
        <r>
          <rPr>
            <sz val="9"/>
            <color rgb="FF000000"/>
            <rFont val="宋体"/>
            <family val="3"/>
          </rPr>
          <t xml:space="preserve">R-102
</t>
        </r>
      </text>
    </comment>
    <comment ref="E30" authorId="0">
      <text>
        <r>
          <rPr>
            <b val="true"/>
            <sz val="9"/>
            <color rgb="FF000000"/>
            <rFont val="宋体"/>
            <family val="3"/>
          </rPr>
          <t xml:space="preserve">汤兰珍:
</t>
        </r>
        <r>
          <rPr>
            <sz val="9"/>
            <color rgb="FF000000"/>
            <rFont val="宋体"/>
            <family val="3"/>
          </rPr>
          <t xml:space="preserve">待确认</t>
        </r>
      </text>
    </comment>
    <comment ref="E53" authorId="0">
      <text>
        <r>
          <rPr>
            <b val="true"/>
            <sz val="9"/>
            <color rgb="FF000000"/>
            <rFont val="宋体"/>
            <family val="3"/>
          </rPr>
          <t xml:space="preserve">汤兰珍:
</t>
        </r>
        <r>
          <rPr>
            <sz val="9"/>
            <color rgb="FF000000"/>
            <rFont val="宋体"/>
            <family val="3"/>
          </rPr>
          <t xml:space="preserve">无混合设备
</t>
        </r>
      </text>
    </comment>
    <comment ref="E64" authorId="0">
      <text>
        <r>
          <rPr>
            <b val="true"/>
            <sz val="9"/>
            <color rgb="FF000000"/>
            <rFont val="宋体"/>
            <family val="3"/>
          </rPr>
          <t xml:space="preserve">兰珍:
</t>
        </r>
        <r>
          <rPr>
            <sz val="9"/>
            <color rgb="FF000000"/>
            <rFont val="宋体"/>
            <family val="3"/>
          </rPr>
          <t xml:space="preserve">工艺包279.6m</t>
        </r>
        <r>
          <rPr>
            <b val="true"/>
            <sz val="9"/>
            <color rgb="FF000000"/>
            <rFont val="宋体"/>
            <family val="3"/>
          </rPr>
          <t xml:space="preserve">汤兰珍:
</t>
        </r>
        <r>
          <rPr>
            <sz val="9"/>
            <color rgb="FF000000"/>
            <rFont val="宋体"/>
            <family val="3"/>
          </rPr>
          <t xml:space="preserve">为什么高？
</t>
        </r>
      </text>
    </comment>
    <comment ref="E109" authorId="0">
      <text>
        <r>
          <rPr>
            <b val="true"/>
            <sz val="9"/>
            <color rgb="FF000000"/>
            <rFont val="宋体"/>
            <family val="3"/>
          </rPr>
          <t xml:space="preserve">汤兰珍:
</t>
        </r>
        <r>
          <rPr>
            <sz val="9"/>
            <color rgb="FF000000"/>
            <rFont val="宋体"/>
            <family val="3"/>
          </rPr>
          <t xml:space="preserve">D-104
</t>
        </r>
      </text>
    </comment>
    <comment ref="F1" authorId="0">
      <text>
        <r>
          <rPr>
            <b val="true"/>
            <sz val="9"/>
            <color rgb="FF000000"/>
            <rFont val="宋体"/>
            <family val="3"/>
          </rPr>
          <t xml:space="preserve">颜艳艳:
</t>
        </r>
        <r>
          <rPr>
            <sz val="9"/>
            <color rgb="FF000000"/>
            <rFont val="宋体"/>
            <family val="3"/>
          </rPr>
          <t xml:space="preserve">校核NPSH
</t>
        </r>
      </text>
    </comment>
    <comment ref="F20" authorId="0">
      <text>
        <r>
          <rPr>
            <b val="true"/>
            <sz val="9"/>
            <color rgb="FF000000"/>
            <rFont val="宋体"/>
            <family val="3"/>
          </rPr>
          <t xml:space="preserve">颜艳艳:
</t>
        </r>
        <r>
          <rPr>
            <sz val="9"/>
            <color rgb="FF000000"/>
            <rFont val="宋体"/>
            <family val="3"/>
          </rPr>
          <t xml:space="preserve">按45度
</t>
        </r>
      </text>
    </comment>
    <comment ref="F30" authorId="0">
      <text>
        <r>
          <rPr>
            <b val="true"/>
            <sz val="9"/>
            <color rgb="FF000000"/>
            <rFont val="宋体"/>
            <family val="3"/>
          </rPr>
          <t xml:space="preserve">汤兰珍:
</t>
        </r>
        <r>
          <rPr>
            <sz val="9"/>
            <color rgb="FF000000"/>
            <rFont val="宋体"/>
            <family val="3"/>
          </rPr>
          <t xml:space="preserve">待确认
</t>
        </r>
      </text>
    </comment>
    <comment ref="F53" authorId="0">
      <text>
        <r>
          <rPr>
            <b val="true"/>
            <sz val="9"/>
            <color rgb="FF000000"/>
            <rFont val="宋体"/>
            <family val="3"/>
          </rPr>
          <t xml:space="preserve">汤兰珍:
</t>
        </r>
        <r>
          <rPr>
            <sz val="9"/>
            <color rgb="FF000000"/>
            <rFont val="宋体"/>
            <family val="3"/>
          </rPr>
          <t xml:space="preserve">无混合设备
</t>
        </r>
      </text>
    </comment>
    <comment ref="F64" authorId="0">
      <text>
        <r>
          <rPr>
            <b val="true"/>
            <sz val="9"/>
            <color rgb="FF000000"/>
            <rFont val="宋体"/>
            <family val="3"/>
          </rPr>
          <t xml:space="preserve">兰珍:
</t>
        </r>
        <r>
          <rPr>
            <sz val="9"/>
            <color rgb="FF000000"/>
            <rFont val="宋体"/>
            <family val="3"/>
          </rPr>
          <t xml:space="preserve">工艺包279.6m</t>
        </r>
        <r>
          <rPr>
            <b val="true"/>
            <sz val="9"/>
            <color rgb="FF000000"/>
            <rFont val="宋体"/>
            <family val="3"/>
          </rPr>
          <t xml:space="preserve">汤兰珍:
</t>
        </r>
        <r>
          <rPr>
            <sz val="9"/>
            <color rgb="FF000000"/>
            <rFont val="宋体"/>
            <family val="3"/>
          </rPr>
          <t xml:space="preserve">为什么高？
</t>
        </r>
      </text>
    </comment>
    <comment ref="F109" authorId="0">
      <text>
        <r>
          <rPr>
            <b val="true"/>
            <sz val="9"/>
            <color rgb="FF000000"/>
            <rFont val="宋体"/>
            <family val="3"/>
          </rPr>
          <t xml:space="preserve">汤兰珍:
</t>
        </r>
        <r>
          <rPr>
            <sz val="9"/>
            <color rgb="FF000000"/>
            <rFont val="宋体"/>
            <family val="3"/>
          </rPr>
          <t xml:space="preserve">D-104
</t>
        </r>
      </text>
    </comment>
    <comment ref="G31" authorId="0">
      <text>
        <r>
          <rPr>
            <b val="true"/>
            <sz val="9"/>
            <color rgb="FF000000"/>
            <rFont val="宋体"/>
            <family val="3"/>
          </rPr>
          <t xml:space="preserve">汤兰珍:
</t>
        </r>
        <r>
          <rPr>
            <sz val="9"/>
            <color rgb="FF000000"/>
            <rFont val="宋体"/>
            <family val="3"/>
          </rPr>
          <t xml:space="preserve">管架最高层9米</t>
        </r>
      </text>
    </comment>
    <comment ref="G109" authorId="0">
      <text>
        <r>
          <rPr>
            <b val="true"/>
            <sz val="9"/>
            <color rgb="FF000000"/>
            <rFont val="宋体"/>
            <family val="3"/>
          </rPr>
          <t xml:space="preserve">汤兰珍:
</t>
        </r>
        <r>
          <rPr>
            <sz val="9"/>
            <color rgb="FF000000"/>
            <rFont val="宋体"/>
            <family val="3"/>
          </rPr>
          <t xml:space="preserve">D-108，HH3.2，考虑安全阀泄放，液位高一些，取3.6
</t>
        </r>
      </text>
    </comment>
    <comment ref="H1" authorId="0">
      <text>
        <r>
          <rPr>
            <b val="true"/>
            <sz val="9"/>
            <color rgb="FF000000"/>
            <rFont val="宋体"/>
            <family val="3"/>
          </rPr>
          <t xml:space="preserve">颜艳艳:
</t>
        </r>
        <r>
          <rPr>
            <sz val="9"/>
            <color rgb="FF000000"/>
            <rFont val="宋体"/>
            <family val="3"/>
          </rPr>
          <t xml:space="preserve">校核NPSH
</t>
        </r>
      </text>
    </comment>
    <comment ref="H31" authorId="0">
      <text>
        <r>
          <rPr>
            <b val="true"/>
            <sz val="9"/>
            <color rgb="FF000000"/>
            <rFont val="宋体"/>
            <family val="3"/>
          </rPr>
          <t xml:space="preserve">汤兰珍:
</t>
        </r>
        <r>
          <rPr>
            <sz val="9"/>
            <color rgb="FF000000"/>
            <rFont val="宋体"/>
            <family val="3"/>
          </rPr>
          <t xml:space="preserve">管架最高层9米
</t>
        </r>
      </text>
    </comment>
    <comment ref="H109" authorId="0">
      <text>
        <r>
          <rPr>
            <b val="true"/>
            <sz val="9"/>
            <color rgb="FF000000"/>
            <rFont val="宋体"/>
            <family val="3"/>
          </rPr>
          <t xml:space="preserve">汤兰珍:
</t>
        </r>
        <r>
          <rPr>
            <sz val="9"/>
            <color rgb="FF000000"/>
            <rFont val="宋体"/>
            <family val="3"/>
          </rPr>
          <t xml:space="preserve">D-108，HH3.2，考虑安全阀泄放，液位高一些，取3.6
</t>
        </r>
      </text>
    </comment>
    <comment ref="J20" authorId="0">
      <text>
        <r>
          <rPr>
            <b val="true"/>
            <sz val="9"/>
            <color rgb="FF000000"/>
            <rFont val="宋体"/>
            <family val="3"/>
          </rPr>
          <t xml:space="preserve">汤兰珍:
</t>
        </r>
        <r>
          <rPr>
            <sz val="9"/>
            <color rgb="FF000000"/>
            <rFont val="宋体"/>
            <family val="3"/>
          </rPr>
          <t xml:space="preserve">原0.05</t>
        </r>
      </text>
    </comment>
    <comment ref="J31" authorId="0">
      <text>
        <r>
          <rPr>
            <b val="true"/>
            <sz val="9"/>
            <color rgb="FF000000"/>
            <rFont val="宋体"/>
            <family val="3"/>
          </rPr>
          <t xml:space="preserve">汤兰珍:
</t>
        </r>
        <r>
          <rPr>
            <sz val="9"/>
            <color rgb="FF000000"/>
            <rFont val="宋体"/>
            <family val="3"/>
          </rPr>
          <t xml:space="preserve">反冲洗过滤器进口高度，待确认
</t>
        </r>
      </text>
    </comment>
    <comment ref="J54" authorId="0">
      <text>
        <r>
          <rPr>
            <b val="true"/>
            <sz val="9"/>
            <color rgb="FF000000"/>
            <rFont val="宋体"/>
            <family val="3"/>
          </rPr>
          <t xml:space="preserve">汤兰珍:
</t>
        </r>
        <r>
          <rPr>
            <sz val="9"/>
            <color rgb="FF000000"/>
            <rFont val="宋体"/>
            <family val="3"/>
          </rPr>
          <t xml:space="preserve">反冲洗过滤器
</t>
        </r>
      </text>
    </comment>
    <comment ref="J109" authorId="0">
      <text>
        <r>
          <rPr>
            <b val="true"/>
            <sz val="9"/>
            <color rgb="FF000000"/>
            <rFont val="宋体"/>
            <family val="3"/>
          </rPr>
          <t xml:space="preserve">汤兰珍:
</t>
        </r>
        <r>
          <rPr>
            <sz val="9"/>
            <color rgb="FF000000"/>
            <rFont val="宋体"/>
            <family val="3"/>
          </rPr>
          <t xml:space="preserve">D-110
</t>
        </r>
      </text>
    </comment>
    <comment ref="K1" authorId="0">
      <text>
        <r>
          <rPr>
            <sz val="10"/>
            <rFont val="Noto Sans SC"/>
            <family val="2"/>
          </rPr>
          <t xml:space="preserve">颜艳艳</t>
        </r>
        <r>
          <rPr>
            <sz val="10"/>
            <rFont val="Arial"/>
            <family val="2"/>
          </rPr>
          <t xml:space="preserve">:
</t>
        </r>
        <r>
          <rPr>
            <sz val="9"/>
            <color rgb="FF000000"/>
            <rFont val="宋体"/>
            <family val="3"/>
          </rPr>
          <t xml:space="preserve">校核NPSH.
</t>
        </r>
      </text>
    </comment>
    <comment ref="K20" authorId="0">
      <text>
        <r>
          <rPr>
            <b val="true"/>
            <sz val="9"/>
            <color rgb="FF000000"/>
            <rFont val="宋体"/>
            <family val="3"/>
          </rPr>
          <t xml:space="preserve">汤兰珍:
</t>
        </r>
        <r>
          <rPr>
            <sz val="9"/>
            <color rgb="FF000000"/>
            <rFont val="宋体"/>
            <family val="3"/>
          </rPr>
          <t xml:space="preserve">原0.05
</t>
        </r>
      </text>
    </comment>
    <comment ref="K31" authorId="0">
      <text>
        <r>
          <rPr>
            <b val="true"/>
            <sz val="9"/>
            <color rgb="FF000000"/>
            <rFont val="宋体"/>
            <family val="3"/>
          </rPr>
          <t xml:space="preserve">汤兰珍:
</t>
        </r>
        <r>
          <rPr>
            <sz val="9"/>
            <color rgb="FF000000"/>
            <rFont val="宋体"/>
            <family val="3"/>
          </rPr>
          <t xml:space="preserve">反冲洗过滤器进口高度，待确认
</t>
        </r>
      </text>
    </comment>
    <comment ref="K33" authorId="0">
      <text>
        <r>
          <rPr>
            <sz val="9"/>
            <color rgb="FF000000"/>
            <rFont val="宋体"/>
            <family val="3"/>
          </rPr>
          <t xml:space="preserve">@张学智 - 原值: 28.4 -2015/2/15 16:57</t>
        </r>
      </text>
    </comment>
    <comment ref="K34" authorId="0">
      <text>
        <r>
          <rPr>
            <sz val="9"/>
            <color rgb="FF000000"/>
            <rFont val="宋体"/>
            <family val="3"/>
          </rPr>
          <t xml:space="preserve">@张学智 - 原值: 6 -2015/2/15 16:57</t>
        </r>
      </text>
    </comment>
    <comment ref="K54" authorId="0">
      <text>
        <r>
          <rPr>
            <b val="true"/>
            <sz val="9"/>
            <color rgb="FF000000"/>
            <rFont val="宋体"/>
            <family val="3"/>
          </rPr>
          <t xml:space="preserve">汤兰珍:
</t>
        </r>
        <r>
          <rPr>
            <sz val="9"/>
            <color rgb="FF000000"/>
            <rFont val="宋体"/>
            <family val="3"/>
          </rPr>
          <t xml:space="preserve">反冲洗过滤器
</t>
        </r>
      </text>
    </comment>
    <comment ref="K109" authorId="0">
      <text>
        <r>
          <rPr>
            <b val="true"/>
            <sz val="9"/>
            <color rgb="FF000000"/>
            <rFont val="宋体"/>
            <family val="3"/>
          </rPr>
          <t xml:space="preserve">汤兰珍:
</t>
        </r>
        <r>
          <rPr>
            <sz val="9"/>
            <color rgb="FF000000"/>
            <rFont val="宋体"/>
            <family val="3"/>
          </rPr>
          <t xml:space="preserve">D-110
</t>
        </r>
      </text>
    </comment>
    <comment ref="L4" authorId="0">
      <text>
        <r>
          <rPr>
            <b val="true"/>
            <sz val="9"/>
            <color rgb="FF000000"/>
            <rFont val="宋体"/>
            <family val="3"/>
          </rPr>
          <t xml:space="preserve">颜艳艳:
</t>
        </r>
        <r>
          <rPr>
            <sz val="9"/>
            <color rgb="FF000000"/>
            <rFont val="宋体"/>
            <family val="3"/>
          </rPr>
          <t xml:space="preserve">改成初期
</t>
        </r>
      </text>
    </comment>
    <comment ref="L64" authorId="0">
      <text>
        <r>
          <rPr>
            <b val="true"/>
            <sz val="9"/>
            <color rgb="FF000000"/>
            <rFont val="宋体"/>
            <family val="3"/>
          </rPr>
          <t xml:space="preserve">汤兰珍:
</t>
        </r>
        <r>
          <rPr>
            <sz val="9"/>
            <color rgb="FF000000"/>
            <rFont val="宋体"/>
            <family val="3"/>
          </rPr>
          <t xml:space="preserve">工艺包57
</t>
        </r>
      </text>
    </comment>
    <comment ref="L83" authorId="0">
      <text>
        <r>
          <rPr>
            <b val="true"/>
            <sz val="9"/>
            <color rgb="FF000000"/>
            <rFont val="宋体"/>
            <family val="3"/>
          </rPr>
          <t xml:space="preserve">汤兰珍:
</t>
        </r>
        <r>
          <rPr>
            <sz val="9"/>
            <color rgb="FF000000"/>
            <rFont val="宋体"/>
            <family val="3"/>
          </rPr>
          <t xml:space="preserve">工艺包2.24
</t>
        </r>
      </text>
    </comment>
    <comment ref="M4" authorId="0">
      <text>
        <r>
          <rPr>
            <b val="true"/>
            <sz val="9"/>
            <color rgb="FF000000"/>
            <rFont val="宋体"/>
            <family val="3"/>
          </rPr>
          <t xml:space="preserve">颜艳艳:
</t>
        </r>
        <r>
          <rPr>
            <sz val="9"/>
            <color rgb="FF000000"/>
            <rFont val="宋体"/>
            <family val="3"/>
          </rPr>
          <t xml:space="preserve">改成初期</t>
        </r>
      </text>
    </comment>
    <comment ref="M64" authorId="0">
      <text>
        <r>
          <rPr>
            <b val="true"/>
            <sz val="9"/>
            <color rgb="FF000000"/>
            <rFont val="宋体"/>
            <family val="3"/>
          </rPr>
          <t xml:space="preserve">汤兰珍:
</t>
        </r>
        <r>
          <rPr>
            <sz val="9"/>
            <color rgb="FF000000"/>
            <rFont val="宋体"/>
            <family val="3"/>
          </rPr>
          <t xml:space="preserve">工艺包57
</t>
        </r>
      </text>
    </comment>
    <comment ref="M83" authorId="0">
      <text>
        <r>
          <rPr>
            <b val="true"/>
            <sz val="9"/>
            <color rgb="FF000000"/>
            <rFont val="宋体"/>
            <family val="3"/>
          </rPr>
          <t xml:space="preserve">汤兰珍:
</t>
        </r>
        <r>
          <rPr>
            <sz val="9"/>
            <color rgb="FF000000"/>
            <rFont val="宋体"/>
            <family val="3"/>
          </rPr>
          <t xml:space="preserve">工艺包2.24
</t>
        </r>
      </text>
    </comment>
    <comment ref="M109" authorId="0">
      <text>
        <r>
          <rPr>
            <b val="true"/>
            <sz val="9"/>
            <color rgb="FF000000"/>
            <rFont val="宋体"/>
            <family val="3"/>
          </rPr>
          <t xml:space="preserve">汤兰珍:
</t>
        </r>
        <r>
          <rPr>
            <sz val="9"/>
            <color rgb="FF000000"/>
            <rFont val="宋体"/>
            <family val="3"/>
          </rPr>
          <t xml:space="preserve">D-201
</t>
        </r>
      </text>
    </comment>
    <comment ref="N4" authorId="0">
      <text>
        <r>
          <rPr>
            <b val="true"/>
            <sz val="9"/>
            <color rgb="FF000000"/>
            <rFont val="宋体"/>
            <family val="3"/>
          </rPr>
          <t xml:space="preserve">颜艳艳:
</t>
        </r>
        <r>
          <rPr>
            <sz val="9"/>
            <color rgb="FF000000"/>
            <rFont val="宋体"/>
            <family val="3"/>
          </rPr>
          <t xml:space="preserve">改成初期</t>
        </r>
      </text>
    </comment>
    <comment ref="N57" authorId="0">
      <text>
        <r>
          <rPr>
            <b val="true"/>
            <sz val="9"/>
            <color rgb="FF000000"/>
            <rFont val="宋体"/>
            <family val="3"/>
          </rPr>
          <t xml:space="preserve">汤兰珍:
</t>
        </r>
      </text>
    </comment>
    <comment ref="O31" authorId="0">
      <text>
        <r>
          <rPr>
            <b val="true"/>
            <sz val="9"/>
            <color rgb="FF000000"/>
            <rFont val="宋体"/>
            <family val="3"/>
          </rPr>
          <t xml:space="preserve">汤兰珍:
</t>
        </r>
        <r>
          <rPr>
            <sz val="9"/>
            <color rgb="FF000000"/>
            <rFont val="宋体"/>
            <family val="3"/>
          </rPr>
          <t xml:space="preserve">炉子进口标高？</t>
        </r>
        <r>
          <rPr>
            <b val="true"/>
            <sz val="9"/>
            <color rgb="FF000000"/>
            <rFont val="宋体"/>
            <family val="3"/>
          </rPr>
          <t xml:space="preserve">待确认
</t>
        </r>
      </text>
    </comment>
    <comment ref="O64" authorId="0">
      <text>
        <r>
          <rPr>
            <b val="true"/>
            <sz val="9"/>
            <color rgb="FF000000"/>
            <rFont val="宋体"/>
            <family val="3"/>
          </rPr>
          <t xml:space="preserve">汤兰珍:
</t>
        </r>
        <r>
          <rPr>
            <sz val="9"/>
            <color rgb="FF000000"/>
            <rFont val="宋体"/>
            <family val="3"/>
          </rPr>
          <t xml:space="preserve">工艺包72.8
</t>
        </r>
      </text>
    </comment>
    <comment ref="O83" authorId="0">
      <text>
        <r>
          <rPr>
            <b val="true"/>
            <sz val="9"/>
            <color rgb="FF000000"/>
            <rFont val="宋体"/>
            <family val="3"/>
          </rPr>
          <t xml:space="preserve">汤兰珍:
</t>
        </r>
        <r>
          <rPr>
            <sz val="9"/>
            <color rgb="FF000000"/>
            <rFont val="宋体"/>
            <family val="3"/>
          </rPr>
          <t xml:space="preserve">工艺包3.66
</t>
        </r>
      </text>
    </comment>
    <comment ref="O109" authorId="0">
      <text>
        <r>
          <rPr>
            <b val="true"/>
            <sz val="9"/>
            <color rgb="FF000000"/>
            <rFont val="宋体"/>
            <family val="3"/>
          </rPr>
          <t xml:space="preserve">汤兰珍:
</t>
        </r>
        <r>
          <rPr>
            <sz val="9"/>
            <color rgb="FF000000"/>
            <rFont val="宋体"/>
            <family val="3"/>
          </rPr>
          <t xml:space="preserve">D-202
</t>
        </r>
      </text>
    </comment>
    <comment ref="P1" authorId="0">
      <text>
        <r>
          <rPr>
            <sz val="10"/>
            <rFont val="Noto Sans SC"/>
            <family val="2"/>
          </rPr>
          <t xml:space="preserve">张学智</t>
        </r>
        <r>
          <rPr>
            <sz val="10"/>
            <rFont val="Arial"/>
            <family val="2"/>
          </rPr>
          <t xml:space="preserve">:
</t>
        </r>
        <r>
          <rPr>
            <sz val="9"/>
            <color rgb="FF000000"/>
            <rFont val="宋体"/>
            <family val="3"/>
          </rPr>
          <t xml:space="preserve">核算NPSH</t>
        </r>
      </text>
    </comment>
    <comment ref="P26" authorId="0">
      <text>
        <r>
          <rPr>
            <sz val="9"/>
            <color rgb="FF000000"/>
            <rFont val="宋体"/>
            <family val="3"/>
          </rPr>
          <t xml:space="preserve">@张学智 - 原值: 0.2 -2015/2/15 17:05</t>
        </r>
      </text>
    </comment>
    <comment ref="P33" authorId="0">
      <text>
        <r>
          <rPr>
            <sz val="9"/>
            <color rgb="FF000000"/>
            <rFont val="宋体"/>
            <family val="3"/>
          </rPr>
          <t xml:space="preserve">@张学智 - 原值: 45 -2015/2/15 17:09</t>
        </r>
      </text>
    </comment>
    <comment ref="P34" authorId="0">
      <text>
        <r>
          <rPr>
            <sz val="9"/>
            <color rgb="FF000000"/>
            <rFont val="宋体"/>
            <family val="3"/>
          </rPr>
          <t xml:space="preserve">@张学智 - 原值: 5 -2015/2/15 17:11</t>
        </r>
      </text>
    </comment>
    <comment ref="P64" authorId="0">
      <text>
        <r>
          <rPr>
            <b val="true"/>
            <sz val="9"/>
            <color rgb="FF000000"/>
            <rFont val="宋体"/>
            <family val="3"/>
          </rPr>
          <t xml:space="preserve">汤兰珍:
</t>
        </r>
        <r>
          <rPr>
            <sz val="9"/>
            <color rgb="FF000000"/>
            <rFont val="宋体"/>
            <family val="3"/>
          </rPr>
          <t xml:space="preserve">工艺包72.8
</t>
        </r>
      </text>
    </comment>
    <comment ref="P82" authorId="0">
      <text>
        <r>
          <rPr>
            <b val="true"/>
            <sz val="9"/>
            <color rgb="FF000000"/>
            <rFont val="宋体"/>
            <family val="3"/>
          </rPr>
          <t xml:space="preserve">颜艳艳:
</t>
        </r>
        <r>
          <rPr>
            <sz val="9"/>
            <color rgb="FF000000"/>
            <rFont val="宋体"/>
            <family val="3"/>
          </rPr>
          <t xml:space="preserve">泵进口标高0.9米应减</t>
        </r>
      </text>
    </comment>
    <comment ref="P83" authorId="0">
      <text>
        <r>
          <rPr>
            <b val="true"/>
            <sz val="9"/>
            <color rgb="FF000000"/>
            <rFont val="宋体"/>
            <family val="3"/>
          </rPr>
          <t xml:space="preserve">汤兰珍:
</t>
        </r>
        <r>
          <rPr>
            <sz val="9"/>
            <color rgb="FF000000"/>
            <rFont val="宋体"/>
            <family val="3"/>
          </rPr>
          <t xml:space="preserve">工艺包3.66
</t>
        </r>
      </text>
    </comment>
    <comment ref="P115" authorId="0">
      <text>
        <r>
          <rPr>
            <b val="true"/>
            <sz val="9"/>
            <color rgb="FF000000"/>
            <rFont val="宋体"/>
            <family val="3"/>
          </rPr>
          <t xml:space="preserve">颜艳艳:计算出来4.5米，应减去泵的标高0.97，与泵的必须汽蚀余量仍有1.5米的余量。</t>
        </r>
      </text>
    </comment>
    <comment ref="Q4" authorId="0">
      <text>
        <r>
          <rPr>
            <b val="true"/>
            <sz val="9"/>
            <color rgb="FF000000"/>
            <rFont val="宋体"/>
            <family val="3"/>
          </rPr>
          <t xml:space="preserve">颜艳艳:
</t>
        </r>
        <r>
          <rPr>
            <sz val="9"/>
            <color rgb="FF000000"/>
            <rFont val="宋体"/>
            <family val="3"/>
          </rPr>
          <t xml:space="preserve">改成初期</t>
        </r>
      </text>
    </comment>
    <comment ref="Q64" authorId="0">
      <text>
        <r>
          <rPr>
            <b val="true"/>
            <sz val="9"/>
            <color rgb="FF000000"/>
            <rFont val="宋体"/>
            <family val="3"/>
          </rPr>
          <t xml:space="preserve">汤兰珍:
</t>
        </r>
        <r>
          <rPr>
            <sz val="9"/>
            <color rgb="FF000000"/>
            <rFont val="宋体"/>
            <family val="3"/>
          </rPr>
          <t xml:space="preserve">工艺包169
</t>
        </r>
      </text>
    </comment>
    <comment ref="Q83" authorId="0">
      <text>
        <r>
          <rPr>
            <b val="true"/>
            <sz val="9"/>
            <color rgb="FF000000"/>
            <rFont val="宋体"/>
            <family val="3"/>
          </rPr>
          <t xml:space="preserve">汤兰珍:
</t>
        </r>
        <r>
          <rPr>
            <sz val="9"/>
            <color rgb="FF000000"/>
            <rFont val="宋体"/>
            <family val="3"/>
          </rPr>
          <t xml:space="preserve">工艺包2.83
</t>
        </r>
      </text>
    </comment>
    <comment ref="R4" authorId="0">
      <text>
        <r>
          <rPr>
            <b val="true"/>
            <sz val="9"/>
            <color rgb="FF000000"/>
            <rFont val="宋体"/>
            <family val="3"/>
          </rPr>
          <t xml:space="preserve">颜艳艳:
</t>
        </r>
        <r>
          <rPr>
            <sz val="9"/>
            <color rgb="FF000000"/>
            <rFont val="宋体"/>
            <family val="3"/>
          </rPr>
          <t xml:space="preserve">改成初期</t>
        </r>
      </text>
    </comment>
    <comment ref="R109" authorId="0">
      <text>
        <r>
          <rPr>
            <b val="true"/>
            <sz val="9"/>
            <color rgb="FF000000"/>
            <rFont val="宋体"/>
            <family val="3"/>
          </rPr>
          <t xml:space="preserve">汤兰珍:
</t>
        </r>
        <r>
          <rPr>
            <sz val="9"/>
            <color rgb="FF000000"/>
            <rFont val="宋体"/>
            <family val="3"/>
          </rPr>
          <t xml:space="preserve">D-203
</t>
        </r>
      </text>
    </comment>
    <comment ref="S1" authorId="0">
      <text>
        <r>
          <rPr>
            <sz val="10"/>
            <rFont val="Noto Sans SC"/>
            <family val="2"/>
          </rPr>
          <t xml:space="preserve">张学智</t>
        </r>
        <r>
          <rPr>
            <sz val="10"/>
            <rFont val="Arial"/>
            <family val="2"/>
          </rPr>
          <t xml:space="preserve">:
</t>
        </r>
        <r>
          <rPr>
            <sz val="9"/>
            <color rgb="FF000000"/>
            <rFont val="宋体"/>
            <family val="3"/>
          </rPr>
          <t xml:space="preserve">核算NPSH</t>
        </r>
      </text>
    </comment>
    <comment ref="S4" authorId="0">
      <text>
        <r>
          <rPr>
            <b val="true"/>
            <sz val="9"/>
            <color rgb="FF000000"/>
            <rFont val="宋体"/>
            <family val="3"/>
          </rPr>
          <t xml:space="preserve">颜艳艳:
</t>
        </r>
        <r>
          <rPr>
            <sz val="9"/>
            <color rgb="FF000000"/>
            <rFont val="宋体"/>
            <family val="3"/>
          </rPr>
          <t xml:space="preserve">改成初期</t>
        </r>
      </text>
    </comment>
    <comment ref="S33" authorId="0">
      <text>
        <r>
          <rPr>
            <sz val="9"/>
            <color rgb="FF000000"/>
            <rFont val="宋体"/>
            <family val="3"/>
          </rPr>
          <t xml:space="preserve">@张学智 - 原值: 35 -2015/2/15 17:17</t>
        </r>
      </text>
    </comment>
    <comment ref="S34" authorId="0">
      <text>
        <r>
          <rPr>
            <sz val="9"/>
            <color rgb="FF000000"/>
            <rFont val="宋体"/>
            <family val="3"/>
          </rPr>
          <t xml:space="preserve">@张学智 - 原值: 5 -2015/2/15 17:17</t>
        </r>
      </text>
    </comment>
    <comment ref="S57" authorId="0">
      <text>
        <r>
          <rPr>
            <b val="true"/>
            <sz val="9"/>
            <color rgb="FF000000"/>
            <rFont val="宋体"/>
            <family val="3"/>
          </rPr>
          <t xml:space="preserve">汤兰珍:
</t>
        </r>
      </text>
    </comment>
    <comment ref="T64" authorId="0">
      <text>
        <r>
          <rPr>
            <b val="true"/>
            <sz val="9"/>
            <color rgb="FF000000"/>
            <rFont val="宋体"/>
            <family val="3"/>
          </rPr>
          <t xml:space="preserve">汤兰珍:
</t>
        </r>
        <r>
          <rPr>
            <sz val="9"/>
            <color rgb="FF000000"/>
            <rFont val="宋体"/>
            <family val="3"/>
          </rPr>
          <t xml:space="preserve">工艺包44
</t>
        </r>
      </text>
    </comment>
    <comment ref="T83" authorId="0">
      <text>
        <r>
          <rPr>
            <b val="true"/>
            <sz val="9"/>
            <color rgb="FF000000"/>
            <rFont val="宋体"/>
            <family val="3"/>
          </rPr>
          <t xml:space="preserve">汤兰珍:
</t>
        </r>
        <r>
          <rPr>
            <sz val="9"/>
            <color rgb="FF000000"/>
            <rFont val="宋体"/>
            <family val="3"/>
          </rPr>
          <t xml:space="preserve">工艺包10.78
</t>
        </r>
      </text>
    </comment>
    <comment ref="U109" authorId="0">
      <text>
        <r>
          <rPr>
            <b val="true"/>
            <sz val="9"/>
            <color rgb="FF000000"/>
            <rFont val="宋体"/>
            <family val="3"/>
          </rPr>
          <t xml:space="preserve">汤兰珍:
</t>
        </r>
        <r>
          <rPr>
            <sz val="9"/>
            <color rgb="FF000000"/>
            <rFont val="宋体"/>
            <family val="3"/>
          </rPr>
          <t xml:space="preserve">D-203
</t>
        </r>
      </text>
    </comment>
    <comment ref="V109" authorId="0">
      <text>
        <r>
          <rPr>
            <b val="true"/>
            <sz val="9"/>
            <color rgb="FF000000"/>
            <rFont val="宋体"/>
            <family val="3"/>
          </rPr>
          <t xml:space="preserve">汤兰珍:
</t>
        </r>
        <r>
          <rPr>
            <sz val="9"/>
            <color rgb="FF000000"/>
            <rFont val="宋体"/>
            <family val="3"/>
          </rPr>
          <t xml:space="preserve">D-203
</t>
        </r>
      </text>
    </comment>
    <comment ref="W57" authorId="0">
      <text>
        <r>
          <rPr>
            <b val="true"/>
            <sz val="9"/>
            <color rgb="FF000000"/>
            <rFont val="宋体"/>
            <family val="3"/>
          </rPr>
          <t xml:space="preserve">颜艳艳:
</t>
        </r>
        <r>
          <rPr>
            <sz val="9"/>
            <color rgb="FF000000"/>
            <rFont val="宋体"/>
            <family val="3"/>
          </rPr>
          <t xml:space="preserve">2个</t>
        </r>
      </text>
    </comment>
    <comment ref="W64" authorId="0">
      <text>
        <r>
          <rPr>
            <b val="true"/>
            <sz val="9"/>
            <color rgb="FF000000"/>
            <rFont val="宋体"/>
            <family val="3"/>
          </rPr>
          <t xml:space="preserve">汤兰珍:
</t>
        </r>
        <r>
          <rPr>
            <sz val="9"/>
            <color rgb="FF000000"/>
            <rFont val="宋体"/>
            <family val="3"/>
          </rPr>
          <t xml:space="preserve">工艺包36.8
</t>
        </r>
      </text>
    </comment>
    <comment ref="W83" authorId="0">
      <text>
        <r>
          <rPr>
            <b val="true"/>
            <sz val="9"/>
            <color rgb="FF000000"/>
            <rFont val="宋体"/>
            <family val="3"/>
          </rPr>
          <t xml:space="preserve">汤兰珍:
</t>
        </r>
        <r>
          <rPr>
            <sz val="9"/>
            <color rgb="FF000000"/>
            <rFont val="宋体"/>
            <family val="3"/>
          </rPr>
          <t xml:space="preserve">工艺包23.5
</t>
        </r>
      </text>
    </comment>
    <comment ref="W109" authorId="0">
      <text>
        <r>
          <rPr>
            <b val="true"/>
            <sz val="9"/>
            <color rgb="FF000000"/>
            <rFont val="宋体"/>
            <family val="3"/>
          </rPr>
          <t xml:space="preserve">汤兰珍:
</t>
        </r>
        <r>
          <rPr>
            <sz val="9"/>
            <color rgb="FF000000"/>
            <rFont val="宋体"/>
            <family val="3"/>
          </rPr>
          <t xml:space="preserve">C-202
</t>
        </r>
      </text>
    </comment>
    <comment ref="X1" authorId="0">
      <text>
        <r>
          <rPr>
            <sz val="10"/>
            <rFont val="Noto Sans SC"/>
            <family val="2"/>
          </rPr>
          <t xml:space="preserve">张学智</t>
        </r>
        <r>
          <rPr>
            <sz val="10"/>
            <rFont val="Arial"/>
            <family val="2"/>
          </rPr>
          <t xml:space="preserve">:
</t>
        </r>
        <r>
          <rPr>
            <sz val="9"/>
            <color rgb="FF000000"/>
            <rFont val="宋体"/>
            <family val="3"/>
          </rPr>
          <t xml:space="preserve">NPSH校核</t>
        </r>
      </text>
    </comment>
    <comment ref="X30" authorId="0">
      <text>
        <r>
          <rPr>
            <b val="true"/>
            <sz val="9"/>
            <color rgb="FF000000"/>
            <rFont val="宋体"/>
            <family val="3"/>
          </rPr>
          <t xml:space="preserve">颜艳艳:
</t>
        </r>
        <r>
          <rPr>
            <sz val="9"/>
            <color rgb="FF000000"/>
            <rFont val="宋体"/>
            <family val="3"/>
          </rPr>
          <t xml:space="preserve">29.2</t>
        </r>
      </text>
    </comment>
    <comment ref="X33" authorId="0">
      <text>
        <r>
          <rPr>
            <sz val="9"/>
            <color rgb="FF000000"/>
            <rFont val="宋体"/>
            <family val="3"/>
          </rPr>
          <t xml:space="preserve">@张学智 - 原值: 54 -2015/2/15 17:25</t>
        </r>
      </text>
    </comment>
    <comment ref="X34" authorId="0">
      <text>
        <r>
          <rPr>
            <sz val="9"/>
            <color rgb="FF000000"/>
            <rFont val="宋体"/>
            <family val="3"/>
          </rPr>
          <t xml:space="preserve">@张学智 - 原值: 5 -2015/2/15 17:26</t>
        </r>
      </text>
    </comment>
    <comment ref="X57" authorId="0">
      <text>
        <r>
          <rPr>
            <b val="true"/>
            <sz val="9"/>
            <color rgb="FF000000"/>
            <rFont val="宋体"/>
            <family val="3"/>
          </rPr>
          <t xml:space="preserve">颜艳艳:
</t>
        </r>
        <r>
          <rPr>
            <sz val="9"/>
            <color rgb="FF000000"/>
            <rFont val="宋体"/>
            <family val="3"/>
          </rPr>
          <t xml:space="preserve">2个
</t>
        </r>
      </text>
    </comment>
    <comment ref="X64" authorId="0">
      <text>
        <r>
          <rPr>
            <b val="true"/>
            <sz val="9"/>
            <color rgb="FF000000"/>
            <rFont val="宋体"/>
            <family val="3"/>
          </rPr>
          <t xml:space="preserve">汤兰珍:
</t>
        </r>
        <r>
          <rPr>
            <sz val="9"/>
            <color rgb="FF000000"/>
            <rFont val="宋体"/>
            <family val="3"/>
          </rPr>
          <t xml:space="preserve">工艺包36.8
</t>
        </r>
      </text>
    </comment>
    <comment ref="X83" authorId="0">
      <text>
        <r>
          <rPr>
            <b val="true"/>
            <sz val="9"/>
            <color rgb="FF000000"/>
            <rFont val="宋体"/>
            <family val="3"/>
          </rPr>
          <t xml:space="preserve">汤兰珍:
</t>
        </r>
        <r>
          <rPr>
            <sz val="9"/>
            <color rgb="FF000000"/>
            <rFont val="宋体"/>
            <family val="3"/>
          </rPr>
          <t xml:space="preserve">工艺包23.5
</t>
        </r>
      </text>
    </comment>
    <comment ref="X109" authorId="0">
      <text>
        <r>
          <rPr>
            <b val="true"/>
            <sz val="9"/>
            <color rgb="FF000000"/>
            <rFont val="宋体"/>
            <family val="3"/>
          </rPr>
          <t xml:space="preserve">汤兰珍:
</t>
        </r>
        <r>
          <rPr>
            <sz val="9"/>
            <color rgb="FF000000"/>
            <rFont val="宋体"/>
            <family val="3"/>
          </rPr>
          <t xml:space="preserve">C-202
</t>
        </r>
      </text>
    </comment>
    <comment ref="Y64" authorId="0">
      <text>
        <r>
          <rPr>
            <b val="true"/>
            <sz val="9"/>
            <color rgb="FF000000"/>
            <rFont val="宋体"/>
            <family val="3"/>
          </rPr>
          <t xml:space="preserve">汤兰珍:
</t>
        </r>
        <r>
          <rPr>
            <sz val="9"/>
            <color rgb="FF000000"/>
            <rFont val="宋体"/>
            <family val="3"/>
          </rPr>
          <t xml:space="preserve">工艺包173
</t>
        </r>
      </text>
    </comment>
    <comment ref="Y83" authorId="0">
      <text>
        <r>
          <rPr>
            <b val="true"/>
            <sz val="9"/>
            <color rgb="FF000000"/>
            <rFont val="宋体"/>
            <family val="3"/>
          </rPr>
          <t xml:space="preserve">汤兰珍:
</t>
        </r>
        <r>
          <rPr>
            <sz val="9"/>
            <color rgb="FF000000"/>
            <rFont val="宋体"/>
            <family val="3"/>
          </rPr>
          <t xml:space="preserve">工艺包2.21
</t>
        </r>
      </text>
    </comment>
    <comment ref="Z1" authorId="0">
      <text>
        <r>
          <rPr>
            <sz val="10"/>
            <rFont val="Noto Sans SC"/>
            <family val="2"/>
          </rPr>
          <t xml:space="preserve">张学智</t>
        </r>
        <r>
          <rPr>
            <sz val="10"/>
            <rFont val="Arial"/>
            <family val="2"/>
          </rPr>
          <t xml:space="preserve">:
</t>
        </r>
        <r>
          <rPr>
            <sz val="9"/>
            <color rgb="FF000000"/>
            <rFont val="宋体"/>
            <family val="3"/>
          </rPr>
          <t xml:space="preserve">NPSH校核</t>
        </r>
      </text>
    </comment>
    <comment ref="Z33" authorId="0">
      <text>
        <r>
          <rPr>
            <sz val="9"/>
            <color rgb="FF000000"/>
            <rFont val="宋体"/>
            <family val="3"/>
          </rPr>
          <t xml:space="preserve">@张学智 - 原值: 40 -2015/2/15 17:31</t>
        </r>
      </text>
    </comment>
    <comment ref="Z34" authorId="0">
      <text>
        <r>
          <rPr>
            <sz val="9"/>
            <color rgb="FF000000"/>
            <rFont val="宋体"/>
            <family val="3"/>
          </rPr>
          <t xml:space="preserve">@张学智 - 原值: 5 -2015/2/15 17:31</t>
        </r>
      </text>
    </comment>
    <comment ref="Z56" authorId="0">
      <text>
        <r>
          <rPr>
            <b val="true"/>
            <sz val="9"/>
            <color rgb="FF000000"/>
            <rFont val="宋体"/>
            <family val="3"/>
          </rPr>
          <t xml:space="preserve">颜艳艳:
</t>
        </r>
        <r>
          <rPr>
            <sz val="9"/>
            <color rgb="FF000000"/>
            <rFont val="宋体"/>
            <family val="3"/>
          </rPr>
          <t xml:space="preserve">3个</t>
        </r>
        <r>
          <rPr>
            <b val="true"/>
            <sz val="9"/>
            <color rgb="FF000000"/>
            <rFont val="宋体"/>
            <family val="3"/>
          </rPr>
          <t xml:space="preserve">汤兰珍:2
</t>
        </r>
      </text>
    </comment>
    <comment ref="Z64" authorId="0">
      <text>
        <r>
          <rPr>
            <b val="true"/>
            <sz val="9"/>
            <color rgb="FF000000"/>
            <rFont val="宋体"/>
            <family val="3"/>
          </rPr>
          <t xml:space="preserve">汤兰珍:
</t>
        </r>
        <r>
          <rPr>
            <sz val="9"/>
            <color rgb="FF000000"/>
            <rFont val="宋体"/>
            <family val="3"/>
          </rPr>
          <t xml:space="preserve">工艺包173
</t>
        </r>
      </text>
    </comment>
    <comment ref="Z83" authorId="0">
      <text>
        <r>
          <rPr>
            <b val="true"/>
            <sz val="9"/>
            <color rgb="FF000000"/>
            <rFont val="宋体"/>
            <family val="3"/>
          </rPr>
          <t xml:space="preserve">汤兰珍:
</t>
        </r>
        <r>
          <rPr>
            <sz val="9"/>
            <color rgb="FF000000"/>
            <rFont val="宋体"/>
            <family val="3"/>
          </rPr>
          <t xml:space="preserve">工艺包2.21
</t>
        </r>
      </text>
    </comment>
    <comment ref="Z109" authorId="0">
      <text>
        <r>
          <rPr>
            <b val="true"/>
            <sz val="9"/>
            <color rgb="FF000000"/>
            <rFont val="宋体"/>
            <family val="3"/>
          </rPr>
          <t xml:space="preserve">汤兰珍:
</t>
        </r>
        <r>
          <rPr>
            <sz val="9"/>
            <color rgb="FF000000"/>
            <rFont val="宋体"/>
            <family val="3"/>
          </rPr>
          <t xml:space="preserve">C-203
</t>
        </r>
      </text>
    </comment>
    <comment ref="AA4" authorId="0">
      <text>
        <r>
          <rPr>
            <b val="true"/>
            <sz val="9"/>
            <color rgb="FF000000"/>
            <rFont val="宋体"/>
            <family val="3"/>
          </rPr>
          <t xml:space="preserve">颜艳艳:
</t>
        </r>
        <r>
          <rPr>
            <sz val="9"/>
            <color rgb="FF000000"/>
            <rFont val="宋体"/>
            <family val="3"/>
          </rPr>
          <t xml:space="preserve">改初期</t>
        </r>
      </text>
    </comment>
    <comment ref="AA56" authorId="0">
      <text>
        <r>
          <rPr>
            <b val="true"/>
            <sz val="9"/>
            <color rgb="FF000000"/>
            <rFont val="宋体"/>
            <family val="3"/>
          </rPr>
          <t xml:space="preserve">颜艳艳:
</t>
        </r>
        <r>
          <rPr>
            <sz val="9"/>
            <color rgb="FF000000"/>
            <rFont val="宋体"/>
            <family val="3"/>
          </rPr>
          <t xml:space="preserve">3个</t>
        </r>
      </text>
    </comment>
    <comment ref="AA57" authorId="0">
      <text>
        <r>
          <rPr>
            <b val="true"/>
            <sz val="9"/>
            <color rgb="FF000000"/>
            <rFont val="宋体"/>
            <family val="3"/>
          </rPr>
          <t xml:space="preserve">汤兰珍:
</t>
        </r>
      </text>
    </comment>
    <comment ref="AA64" authorId="0">
      <text>
        <r>
          <rPr>
            <b val="true"/>
            <sz val="9"/>
            <color rgb="FF000000"/>
            <rFont val="宋体"/>
            <family val="3"/>
          </rPr>
          <t xml:space="preserve">汤兰珍:
</t>
        </r>
        <r>
          <rPr>
            <sz val="9"/>
            <color rgb="FF000000"/>
            <rFont val="宋体"/>
            <family val="3"/>
          </rPr>
          <t xml:space="preserve">工艺包214
</t>
        </r>
      </text>
    </comment>
    <comment ref="AA83" authorId="0">
      <text>
        <r>
          <rPr>
            <b val="true"/>
            <sz val="9"/>
            <color rgb="FF000000"/>
            <rFont val="宋体"/>
            <family val="3"/>
          </rPr>
          <t xml:space="preserve">汤兰珍:
</t>
        </r>
        <r>
          <rPr>
            <sz val="9"/>
            <color rgb="FF000000"/>
            <rFont val="宋体"/>
            <family val="3"/>
          </rPr>
          <t xml:space="preserve">工艺包3.43
</t>
        </r>
      </text>
    </comment>
    <comment ref="AB1" authorId="0">
      <text>
        <r>
          <rPr>
            <sz val="10"/>
            <rFont val="Noto Sans SC"/>
            <family val="2"/>
          </rPr>
          <t xml:space="preserve">张学智</t>
        </r>
        <r>
          <rPr>
            <sz val="10"/>
            <rFont val="Arial"/>
            <family val="2"/>
          </rPr>
          <t xml:space="preserve">:
</t>
        </r>
        <r>
          <rPr>
            <sz val="9"/>
            <color rgb="FF000000"/>
            <rFont val="宋体"/>
            <family val="3"/>
          </rPr>
          <t xml:space="preserve">NPSH校核</t>
        </r>
      </text>
    </comment>
    <comment ref="AB4" authorId="0">
      <text>
        <r>
          <rPr>
            <b val="true"/>
            <sz val="9"/>
            <color rgb="FF000000"/>
            <rFont val="宋体"/>
            <family val="3"/>
          </rPr>
          <t xml:space="preserve">颜艳艳:
</t>
        </r>
        <r>
          <rPr>
            <sz val="9"/>
            <color rgb="FF000000"/>
            <rFont val="宋体"/>
            <family val="3"/>
          </rPr>
          <t xml:space="preserve">改初期
</t>
        </r>
      </text>
    </comment>
    <comment ref="AB33" authorId="0">
      <text>
        <r>
          <rPr>
            <sz val="9"/>
            <color rgb="FF000000"/>
            <rFont val="宋体"/>
            <family val="3"/>
          </rPr>
          <t xml:space="preserve">@张学智 - 原值: 25 -2015/2/15 17:39</t>
        </r>
      </text>
    </comment>
    <comment ref="AB34" authorId="0">
      <text>
        <r>
          <rPr>
            <sz val="9"/>
            <color rgb="FF000000"/>
            <rFont val="宋体"/>
            <family val="3"/>
          </rPr>
          <t xml:space="preserve">@张学智 - 原值: 10 -2015/2/15 17:40</t>
        </r>
      </text>
    </comment>
    <comment ref="AB64" authorId="0">
      <text>
        <r>
          <rPr>
            <b val="true"/>
            <sz val="9"/>
            <color rgb="FF000000"/>
            <rFont val="宋体"/>
            <family val="3"/>
          </rPr>
          <t xml:space="preserve">汤兰珍:
</t>
        </r>
        <r>
          <rPr>
            <sz val="9"/>
            <color rgb="FF000000"/>
            <rFont val="宋体"/>
            <family val="3"/>
          </rPr>
          <t xml:space="preserve">工艺包214
</t>
        </r>
      </text>
    </comment>
    <comment ref="AB83" authorId="0">
      <text>
        <r>
          <rPr>
            <b val="true"/>
            <sz val="9"/>
            <color rgb="FF000000"/>
            <rFont val="宋体"/>
            <family val="3"/>
          </rPr>
          <t xml:space="preserve">汤兰珍:
</t>
        </r>
        <r>
          <rPr>
            <sz val="9"/>
            <color rgb="FF000000"/>
            <rFont val="宋体"/>
            <family val="3"/>
          </rPr>
          <t xml:space="preserve">工艺包3.43
</t>
        </r>
      </text>
    </comment>
    <comment ref="AB109" authorId="0">
      <text>
        <r>
          <rPr>
            <b val="true"/>
            <sz val="9"/>
            <color rgb="FF000000"/>
            <rFont val="宋体"/>
            <family val="3"/>
          </rPr>
          <t xml:space="preserve">汤兰珍:
</t>
        </r>
        <r>
          <rPr>
            <sz val="9"/>
            <color rgb="FF000000"/>
            <rFont val="宋体"/>
            <family val="3"/>
          </rPr>
          <t xml:space="preserve">C-202
</t>
        </r>
        <r>
          <rPr>
            <b val="true"/>
            <sz val="9"/>
            <color rgb="FF000000"/>
            <rFont val="宋体"/>
            <family val="3"/>
          </rPr>
          <t xml:space="preserve">HL0.3+7.9+2.3=10.5
上口0.3+7.9+0.25+3=11.45
</t>
        </r>
        <r>
          <rPr>
            <sz val="9"/>
            <color rgb="FF000000"/>
            <rFont val="宋体"/>
            <family val="3"/>
          </rPr>
          <t xml:space="preserve">
</t>
        </r>
      </text>
    </comment>
    <comment ref="AC64" authorId="0">
      <text>
        <r>
          <rPr>
            <b val="true"/>
            <sz val="9"/>
            <color rgb="FF000000"/>
            <rFont val="宋体"/>
            <family val="3"/>
          </rPr>
          <t xml:space="preserve">汤兰珍:
</t>
        </r>
        <r>
          <rPr>
            <sz val="9"/>
            <color rgb="FF000000"/>
            <rFont val="宋体"/>
            <family val="3"/>
          </rPr>
          <t xml:space="preserve">工艺包266
</t>
        </r>
      </text>
    </comment>
    <comment ref="AC83" authorId="0">
      <text>
        <r>
          <rPr>
            <b val="true"/>
            <sz val="9"/>
            <color rgb="FF000000"/>
            <rFont val="宋体"/>
            <family val="3"/>
          </rPr>
          <t xml:space="preserve">汤兰珍:
</t>
        </r>
        <r>
          <rPr>
            <sz val="9"/>
            <color rgb="FF000000"/>
            <rFont val="宋体"/>
            <family val="3"/>
          </rPr>
          <t xml:space="preserve">工艺包50
</t>
        </r>
      </text>
    </comment>
    <comment ref="AC109" authorId="0">
      <text>
        <r>
          <rPr>
            <b val="true"/>
            <sz val="9"/>
            <color rgb="FF000000"/>
            <rFont val="宋体"/>
            <family val="3"/>
          </rPr>
          <t xml:space="preserve">汤兰珍:
</t>
        </r>
        <r>
          <rPr>
            <sz val="9"/>
            <color rgb="FF000000"/>
            <rFont val="宋体"/>
            <family val="3"/>
          </rPr>
          <t xml:space="preserve">D-301横梁4m
</t>
        </r>
      </text>
    </comment>
    <comment ref="AD1" authorId="0">
      <text>
        <r>
          <rPr>
            <sz val="10"/>
            <rFont val="Noto Sans SC"/>
            <family val="2"/>
          </rPr>
          <t xml:space="preserve">颜艳艳</t>
        </r>
        <r>
          <rPr>
            <sz val="10"/>
            <rFont val="Arial"/>
            <family val="2"/>
          </rPr>
          <t xml:space="preserve">:
</t>
        </r>
        <r>
          <rPr>
            <sz val="9"/>
            <color rgb="FF000000"/>
            <rFont val="宋体"/>
            <family val="3"/>
          </rPr>
          <t xml:space="preserve">NPSH校核
</t>
        </r>
      </text>
    </comment>
    <comment ref="AD33" authorId="0">
      <text>
        <r>
          <rPr>
            <sz val="9"/>
            <color rgb="FF000000"/>
            <rFont val="宋体"/>
            <family val="3"/>
          </rPr>
          <t xml:space="preserve">@张学智 - 原值: 15 -2015/2/15 17:43</t>
        </r>
      </text>
    </comment>
    <comment ref="AD34" authorId="0">
      <text>
        <r>
          <rPr>
            <sz val="9"/>
            <color rgb="FF000000"/>
            <rFont val="宋体"/>
            <family val="3"/>
          </rPr>
          <t xml:space="preserve">@张学智 - 原值: 5 -2015/2/15 17:44</t>
        </r>
      </text>
    </comment>
    <comment ref="AD64" authorId="0">
      <text>
        <r>
          <rPr>
            <b val="true"/>
            <sz val="9"/>
            <color rgb="FF000000"/>
            <rFont val="宋体"/>
            <family val="3"/>
          </rPr>
          <t xml:space="preserve">汤兰珍:
</t>
        </r>
        <r>
          <rPr>
            <sz val="9"/>
            <color rgb="FF000000"/>
            <rFont val="宋体"/>
            <family val="3"/>
          </rPr>
          <t xml:space="preserve">工艺包266
</t>
        </r>
      </text>
    </comment>
    <comment ref="AD83" authorId="0">
      <text>
        <r>
          <rPr>
            <b val="true"/>
            <sz val="9"/>
            <color rgb="FF000000"/>
            <rFont val="宋体"/>
            <family val="3"/>
          </rPr>
          <t xml:space="preserve">汤兰珍:
</t>
        </r>
        <r>
          <rPr>
            <sz val="9"/>
            <color rgb="FF000000"/>
            <rFont val="宋体"/>
            <family val="3"/>
          </rPr>
          <t xml:space="preserve">工艺包50
</t>
        </r>
      </text>
    </comment>
    <comment ref="AD109" authorId="0">
      <text>
        <r>
          <rPr>
            <b val="true"/>
            <sz val="9"/>
            <color rgb="FF000000"/>
            <rFont val="宋体"/>
            <family val="3"/>
          </rPr>
          <t xml:space="preserve">汤兰珍:
</t>
        </r>
        <r>
          <rPr>
            <sz val="9"/>
            <color rgb="FF000000"/>
            <rFont val="宋体"/>
            <family val="3"/>
          </rPr>
          <t xml:space="preserve">D-301横梁4m
</t>
        </r>
      </text>
    </comment>
    <comment ref="AE20" authorId="0">
      <text>
        <r>
          <rPr>
            <b val="true"/>
            <sz val="9"/>
            <color rgb="FF000000"/>
            <rFont val="宋体"/>
            <family val="3"/>
          </rPr>
          <t xml:space="preserve">汤兰珍:
</t>
        </r>
        <r>
          <rPr>
            <sz val="9"/>
            <color rgb="FF000000"/>
            <rFont val="宋体"/>
            <family val="3"/>
          </rPr>
          <t xml:space="preserve">考虑柴油流股523
</t>
        </r>
      </text>
    </comment>
    <comment ref="AE109" authorId="0">
      <text>
        <r>
          <rPr>
            <b val="true"/>
            <sz val="9"/>
            <color rgb="FF000000"/>
            <rFont val="宋体"/>
            <family val="3"/>
          </rPr>
          <t xml:space="preserve">汤兰珍:
</t>
        </r>
        <r>
          <rPr>
            <sz val="9"/>
            <color rgb="FF000000"/>
            <rFont val="宋体"/>
            <family val="3"/>
          </rPr>
          <t xml:space="preserve">D-402
</t>
        </r>
      </text>
    </comment>
    <comment ref="AF20" authorId="0">
      <text>
        <r>
          <rPr>
            <b val="true"/>
            <sz val="9"/>
            <color rgb="FF000000"/>
            <rFont val="宋体"/>
            <family val="3"/>
          </rPr>
          <t xml:space="preserve">汤兰珍:
</t>
        </r>
        <r>
          <rPr>
            <sz val="9"/>
            <color rgb="FF000000"/>
            <rFont val="宋体"/>
            <family val="3"/>
          </rPr>
          <t xml:space="preserve">考虑蜡油，流股118
</t>
        </r>
      </text>
    </comment>
    <comment ref="AF109" authorId="0">
      <text>
        <r>
          <rPr>
            <b val="true"/>
            <sz val="9"/>
            <color rgb="FF000000"/>
            <rFont val="宋体"/>
            <family val="3"/>
          </rPr>
          <t xml:space="preserve">汤兰珍:
</t>
        </r>
        <r>
          <rPr>
            <sz val="9"/>
            <color rgb="FF000000"/>
            <rFont val="宋体"/>
            <family val="3"/>
          </rPr>
          <t xml:space="preserve">D-403
</t>
        </r>
      </text>
    </comment>
    <comment ref="AG109" authorId="0">
      <text>
        <r>
          <rPr>
            <b val="true"/>
            <sz val="9"/>
            <color rgb="FF000000"/>
            <rFont val="宋体"/>
            <family val="3"/>
          </rPr>
          <t xml:space="preserve">汤兰珍:
</t>
        </r>
        <r>
          <rPr>
            <sz val="9"/>
            <color rgb="FF000000"/>
            <rFont val="宋体"/>
            <family val="3"/>
          </rPr>
          <t xml:space="preserve">D-413
</t>
        </r>
      </text>
    </comment>
    <comment ref="AH109" authorId="0">
      <text>
        <r>
          <rPr>
            <b val="true"/>
            <sz val="9"/>
            <color rgb="FF000000"/>
            <rFont val="宋体"/>
            <family val="3"/>
          </rPr>
          <t xml:space="preserve">汤兰珍:
</t>
        </r>
        <r>
          <rPr>
            <sz val="9"/>
            <color rgb="FF000000"/>
            <rFont val="宋体"/>
            <family val="3"/>
          </rPr>
          <t xml:space="preserve">D-412
</t>
        </r>
      </text>
    </comment>
    <comment ref="AI40" authorId="0">
      <text>
        <r>
          <rPr>
            <b val="true"/>
            <sz val="9"/>
            <color rgb="FF000000"/>
            <rFont val="宋体"/>
            <family val="3"/>
          </rPr>
          <t xml:space="preserve">汤兰珍:
</t>
        </r>
        <r>
          <rPr>
            <sz val="9"/>
            <color rgb="FF000000"/>
            <rFont val="宋体"/>
            <family val="3"/>
          </rPr>
          <t xml:space="preserve">足够
</t>
        </r>
      </text>
    </comment>
    <comment ref="AI68" authorId="0">
      <text>
        <r>
          <rPr>
            <b val="true"/>
            <sz val="9"/>
            <color rgb="FF000000"/>
            <rFont val="宋体"/>
            <family val="3"/>
          </rPr>
          <t xml:space="preserve">汤兰珍:
</t>
        </r>
        <r>
          <rPr>
            <sz val="9"/>
            <color rgb="FF000000"/>
            <rFont val="宋体"/>
            <family val="3"/>
          </rPr>
          <t xml:space="preserve">建议出口取2.0
</t>
        </r>
      </text>
    </comment>
    <comment ref="AJ40" authorId="0">
      <text>
        <r>
          <rPr>
            <b val="true"/>
            <sz val="9"/>
            <color rgb="FF000000"/>
            <rFont val="宋体"/>
            <family val="3"/>
          </rPr>
          <t xml:space="preserve">汤兰珍:
</t>
        </r>
        <r>
          <rPr>
            <sz val="9"/>
            <color rgb="FF000000"/>
            <rFont val="宋体"/>
            <family val="3"/>
          </rPr>
          <t xml:space="preserve">足够
</t>
        </r>
      </text>
    </comment>
    <comment ref="AJ68" authorId="0">
      <text>
        <r>
          <rPr>
            <b val="true"/>
            <sz val="9"/>
            <color rgb="FF000000"/>
            <rFont val="宋体"/>
            <family val="3"/>
          </rPr>
          <t xml:space="preserve">汤兰珍:
</t>
        </r>
        <r>
          <rPr>
            <sz val="9"/>
            <color rgb="FF000000"/>
            <rFont val="宋体"/>
            <family val="3"/>
          </rPr>
          <t xml:space="preserve">建议出口2.0
</t>
        </r>
      </text>
    </comment>
    <comment ref="AK31" authorId="0">
      <text>
        <r>
          <rPr>
            <b val="true"/>
            <sz val="9"/>
            <color rgb="FF000000"/>
            <rFont val="Tahoma"/>
            <family val="2"/>
          </rPr>
          <t xml:space="preserve">chengyan:
</t>
        </r>
        <r>
          <rPr>
            <sz val="9"/>
            <color rgb="FF000000"/>
            <rFont val="宋体"/>
            <family val="3"/>
          </rPr>
          <t xml:space="preserve">空冷前管线高度</t>
        </r>
      </text>
    </comment>
    <comment ref="AK40" authorId="0">
      <text>
        <r>
          <rPr>
            <b val="true"/>
            <sz val="9"/>
            <color rgb="FF000000"/>
            <rFont val="宋体"/>
            <family val="3"/>
          </rPr>
          <t xml:space="preserve">汤兰珍:
</t>
        </r>
        <r>
          <rPr>
            <sz val="9"/>
            <color rgb="FF000000"/>
            <rFont val="宋体"/>
            <family val="3"/>
          </rPr>
          <t xml:space="preserve">足够
</t>
        </r>
      </text>
    </comment>
    <comment ref="AK68" authorId="0">
      <text>
        <r>
          <rPr>
            <b val="true"/>
            <sz val="9"/>
            <color rgb="FF000000"/>
            <rFont val="宋体"/>
            <family val="3"/>
          </rPr>
          <t xml:space="preserve">汤兰珍:
</t>
        </r>
        <r>
          <rPr>
            <sz val="9"/>
            <color rgb="FF000000"/>
            <rFont val="宋体"/>
            <family val="3"/>
          </rPr>
          <t xml:space="preserve">建议出口2.0
</t>
        </r>
      </text>
    </comment>
    <comment ref="AL31" authorId="0">
      <text>
        <r>
          <rPr>
            <b val="true"/>
            <sz val="9"/>
            <color rgb="FF000000"/>
            <rFont val="宋体"/>
            <family val="3"/>
          </rPr>
          <t xml:space="preserve">汤兰珍:
</t>
        </r>
        <r>
          <rPr>
            <sz val="9"/>
            <color rgb="FF000000"/>
            <rFont val="宋体"/>
            <family val="3"/>
          </rPr>
          <t xml:space="preserve">D-407高液面
</t>
        </r>
      </text>
    </comment>
    <comment ref="AN28" authorId="0">
      <text>
        <r>
          <rPr>
            <b val="true"/>
            <sz val="9"/>
            <color rgb="FF000000"/>
            <rFont val="宋体"/>
            <family val="3"/>
          </rPr>
          <t xml:space="preserve">YGY:
</t>
        </r>
        <r>
          <rPr>
            <sz val="9"/>
            <color rgb="FF000000"/>
            <rFont val="宋体"/>
            <family val="3"/>
          </rPr>
          <t xml:space="preserve">热媒水出装置压力</t>
        </r>
      </text>
    </comment>
    <comment ref="AQ33" authorId="0">
      <text>
        <r>
          <rPr>
            <b val="true"/>
            <sz val="9"/>
            <color rgb="FF000000"/>
            <rFont val="宋体"/>
            <family val="3"/>
          </rPr>
          <t xml:space="preserve">YGY:
</t>
        </r>
        <r>
          <rPr>
            <sz val="9"/>
            <color rgb="FF000000"/>
            <rFont val="宋体"/>
            <family val="3"/>
          </rPr>
          <t xml:space="preserve">调整其值，使第39行的入口压降包含3组换热器的压降0.05*3=0.15MPa，并考虑管长为150时，压降为0.05,故入口总压降0.2MPa</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0" authorId="0">
      <text>
        <r>
          <rPr>
            <b val="true"/>
            <sz val="9"/>
            <color rgb="FF000000"/>
            <rFont val="宋体"/>
            <family val="3"/>
          </rPr>
          <t xml:space="preserve">wangjiamin:
</t>
        </r>
        <r>
          <rPr>
            <sz val="9"/>
            <color rgb="FF000000"/>
            <rFont val="宋体"/>
            <family val="3"/>
          </rPr>
          <t xml:space="preserve">无火压力容器Pa=0.1Ps；着火有爆炸危险容器Pa=0.2Ps</t>
        </r>
      </text>
    </comment>
    <comment ref="A14" authorId="0">
      <text>
        <r>
          <rPr>
            <b val="true"/>
            <sz val="9"/>
            <color rgb="FF000000"/>
            <rFont val="宋体"/>
            <family val="3"/>
          </rPr>
          <t xml:space="preserve">wangjiamin:
</t>
        </r>
        <r>
          <rPr>
            <sz val="9"/>
            <color rgb="FF000000"/>
            <rFont val="宋体"/>
            <family val="3"/>
          </rPr>
          <t xml:space="preserve">包括操作故障，蒸汽故障等。</t>
        </r>
      </text>
    </comment>
    <comment ref="B10" authorId="0">
      <text>
        <r>
          <rPr>
            <b val="true"/>
            <sz val="9"/>
            <color rgb="FF000000"/>
            <rFont val="Tahoma"/>
            <family val="2"/>
          </rPr>
          <t xml:space="preserve">chengyan:
</t>
        </r>
        <r>
          <rPr>
            <sz val="9"/>
            <color rgb="FF000000"/>
            <rFont val="宋体"/>
            <family val="3"/>
          </rPr>
          <t xml:space="preserve">液体最大允许超压</t>
        </r>
        <r>
          <rPr>
            <sz val="9"/>
            <color rgb="FF000000"/>
            <rFont val="Tahoma"/>
            <family val="2"/>
          </rPr>
          <t xml:space="preserve">20%</t>
        </r>
      </text>
    </comment>
    <comment ref="X8" authorId="0">
      <text>
        <r>
          <rPr>
            <b val="true"/>
            <sz val="9"/>
            <color rgb="FF000000"/>
            <rFont val="宋体"/>
            <family val="3"/>
          </rPr>
          <t xml:space="preserve">YGY:
</t>
        </r>
        <r>
          <rPr>
            <sz val="9"/>
            <color rgb="FF000000"/>
            <rFont val="宋体"/>
            <family val="3"/>
          </rPr>
          <t xml:space="preserve">防高压冲击，取安全阀最高操作压力低于容器设计用的最高操作压力</t>
        </r>
      </text>
    </comment>
    <comment ref="Z8" authorId="0">
      <text>
        <r>
          <rPr>
            <b val="true"/>
            <sz val="9"/>
            <color rgb="FF000000"/>
            <rFont val="宋体"/>
            <family val="3"/>
          </rPr>
          <t xml:space="preserve">YGY:
</t>
        </r>
        <r>
          <rPr>
            <sz val="9"/>
            <color rgb="FF000000"/>
            <rFont val="宋体"/>
            <family val="3"/>
          </rPr>
          <t xml:space="preserve">防高压冲击，取安全阀最高操作压力低于容器设计用的最高操作压力</t>
        </r>
      </text>
    </comment>
    <comment ref="AL16" authorId="0">
      <text>
        <r>
          <rPr>
            <b val="true"/>
            <sz val="9"/>
            <color rgb="FF000000"/>
            <rFont val="宋体"/>
            <family val="3"/>
          </rPr>
          <t xml:space="preserve">秦士江:计算有误
</t>
        </r>
      </text>
    </comment>
    <comment ref="AN10" authorId="0">
      <text>
        <r>
          <rPr>
            <b val="true"/>
            <sz val="9"/>
            <color rgb="FF000000"/>
            <rFont val="宋体"/>
            <family val="3"/>
          </rPr>
          <t xml:space="preserve">chengyan:
</t>
        </r>
        <r>
          <rPr>
            <sz val="9"/>
            <color rgb="FF000000"/>
            <rFont val="宋体"/>
            <family val="3"/>
          </rPr>
          <t xml:space="preserve">蒸汽最大允许超压3%</t>
        </r>
      </text>
    </comment>
    <comment ref="AP10" authorId="0">
      <text>
        <r>
          <rPr>
            <b val="true"/>
            <sz val="9"/>
            <color rgb="FF000000"/>
            <rFont val="Tahoma"/>
            <family val="2"/>
          </rPr>
          <t xml:space="preserve">chengyan:
</t>
        </r>
        <r>
          <rPr>
            <sz val="9"/>
            <color rgb="FF000000"/>
            <rFont val="宋体"/>
            <family val="3"/>
          </rPr>
          <t xml:space="preserve">液体最大允许超压</t>
        </r>
        <r>
          <rPr>
            <sz val="9"/>
            <color rgb="FF000000"/>
            <rFont val="Tahoma"/>
            <family val="2"/>
          </rPr>
          <t xml:space="preserve">20%</t>
        </r>
      </text>
    </comment>
    <comment ref="AV19" authorId="0">
      <text>
        <r>
          <rPr>
            <b val="true"/>
            <sz val="9"/>
            <color rgb="FF000000"/>
            <rFont val="宋体"/>
            <family val="3"/>
          </rPr>
          <t xml:space="preserve">张学智:
</t>
        </r>
        <r>
          <rPr>
            <sz val="9"/>
            <color rgb="FF000000"/>
            <rFont val="宋体"/>
            <family val="3"/>
          </rPr>
          <t xml:space="preserve">1.288</t>
        </r>
      </text>
    </comment>
    <comment ref="AV22" authorId="0">
      <text>
        <r>
          <rPr>
            <b val="true"/>
            <sz val="9"/>
            <color rgb="FF000000"/>
            <rFont val="宋体"/>
            <family val="3"/>
          </rPr>
          <t xml:space="preserve">张学智:
</t>
        </r>
        <r>
          <rPr>
            <sz val="9"/>
            <color rgb="FF000000"/>
            <rFont val="宋体"/>
            <family val="3"/>
          </rPr>
          <t xml:space="preserve">0.9937</t>
        </r>
      </text>
    </comment>
    <comment ref="AZ2" authorId="0">
      <text>
        <r>
          <rPr>
            <b val="true"/>
            <sz val="9"/>
            <color rgb="FF000000"/>
            <rFont val="宋体"/>
            <family val="3"/>
          </rPr>
          <t xml:space="preserve">秦士江:
</t>
        </r>
        <r>
          <rPr>
            <sz val="9"/>
            <color rgb="FF000000"/>
            <rFont val="宋体"/>
            <family val="3"/>
          </rPr>
          <t xml:space="preserve">已删除</t>
        </r>
      </text>
    </comment>
    <comment ref="BB10" authorId="0">
      <text>
        <r>
          <rPr>
            <b val="true"/>
            <sz val="9"/>
            <color rgb="FF000000"/>
            <rFont val="宋体"/>
            <family val="3"/>
          </rPr>
          <t xml:space="preserve">chengyan:
</t>
        </r>
        <r>
          <rPr>
            <sz val="9"/>
            <color rgb="FF000000"/>
            <rFont val="宋体"/>
            <family val="3"/>
          </rPr>
          <t xml:space="preserve">蒸汽最大允许超压3%</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37" authorId="0">
      <text>
        <r>
          <rPr>
            <b val="true"/>
            <sz val="9"/>
            <color rgb="FF000000"/>
            <rFont val="宋体"/>
            <family val="3"/>
          </rPr>
          <t xml:space="preserve">YGY:
</t>
        </r>
        <r>
          <rPr>
            <sz val="9"/>
            <color rgb="FF000000"/>
            <rFont val="宋体"/>
            <family val="3"/>
          </rPr>
          <t xml:space="preserve">当选泵时，计算泵出入直径用到</t>
        </r>
      </text>
    </comment>
    <comment ref="EI13" authorId="0">
      <text>
        <r>
          <rPr>
            <b val="true"/>
            <sz val="9"/>
            <color rgb="FF000000"/>
            <rFont val="宋体"/>
            <family val="3"/>
          </rPr>
          <t xml:space="preserve">颜艳艳:
</t>
        </r>
        <r>
          <rPr>
            <sz val="9"/>
            <color rgb="FF000000"/>
            <rFont val="宋体"/>
            <family val="3"/>
          </rPr>
          <t xml:space="preserve">过热后
</t>
        </r>
      </text>
    </comment>
    <comment ref="EK13" authorId="0">
      <text>
        <r>
          <rPr>
            <b val="true"/>
            <sz val="9"/>
            <color rgb="FF000000"/>
            <rFont val="宋体"/>
            <family val="3"/>
          </rPr>
          <t xml:space="preserve">颜艳艳:
</t>
        </r>
        <r>
          <rPr>
            <sz val="9"/>
            <color rgb="FF000000"/>
            <rFont val="宋体"/>
            <family val="3"/>
          </rPr>
          <t xml:space="preserve">过热后
</t>
        </r>
      </text>
    </comment>
    <comment ref="IT10" authorId="0">
      <text>
        <r>
          <rPr>
            <b val="true"/>
            <sz val="9"/>
            <color rgb="FF000000"/>
            <rFont val="宋体"/>
            <family val="3"/>
          </rPr>
          <t xml:space="preserve">YGY:
</t>
        </r>
        <r>
          <rPr>
            <sz val="9"/>
            <color rgb="FF000000"/>
            <rFont val="宋体"/>
            <family val="3"/>
          </rPr>
          <t xml:space="preserve">一般原料油量的4~6%</t>
        </r>
      </text>
    </comment>
    <comment ref="IV10" authorId="0">
      <text>
        <r>
          <rPr>
            <b val="true"/>
            <sz val="9"/>
            <color rgb="FF000000"/>
            <rFont val="宋体"/>
            <family val="3"/>
          </rPr>
          <t xml:space="preserve">YGY:
</t>
        </r>
        <r>
          <rPr>
            <sz val="9"/>
            <color rgb="FF000000"/>
            <rFont val="宋体"/>
            <family val="3"/>
          </rPr>
          <t xml:space="preserve">计算回流比0，考虑回流比1</t>
        </r>
      </text>
    </comment>
    <comment ref="JA10" authorId="0">
      <text>
        <r>
          <rPr>
            <b val="true"/>
            <sz val="9"/>
            <color rgb="FF000000"/>
            <rFont val="宋体"/>
            <family val="3"/>
          </rPr>
          <t xml:space="preserve">YGY:
</t>
        </r>
        <r>
          <rPr>
            <sz val="16"/>
            <color rgb="FF000000"/>
            <rFont val="宋体"/>
            <family val="3"/>
          </rPr>
          <t xml:space="preserve">破乳剂用量根据原油不同，使用量差别很大，对于轻质原油破乳剂用量可以小于5ppm就能达到脱盐脱水效果（实际上这种油即使不加破乳剂都可以）；而对于某些特殊油，比如奥里油要加到800-1000ppm；对于国内如山东地炼炼制的一些重油、特稠油以及燃料油，使用量大多在10-150ppm都有，视油品性质而定。
本次设计，破乳剂占原料油量50ppm,浓度1~2%</t>
        </r>
      </text>
    </comment>
    <comment ref="JB7" authorId="0">
      <text>
        <r>
          <rPr>
            <b val="true"/>
            <sz val="9"/>
            <color rgb="FF000000"/>
            <rFont val="宋体"/>
            <family val="3"/>
          </rPr>
          <t xml:space="preserve">YGY:
</t>
        </r>
        <r>
          <rPr>
            <sz val="9"/>
            <color rgb="FF000000"/>
            <rFont val="宋体"/>
            <family val="3"/>
          </rPr>
          <t xml:space="preserve">性质按原料油考虑</t>
        </r>
      </text>
    </comment>
    <comment ref="JB10" authorId="0">
      <text>
        <r>
          <rPr>
            <b val="true"/>
            <sz val="9"/>
            <color rgb="FF000000"/>
            <rFont val="宋体"/>
            <family val="3"/>
          </rPr>
          <t xml:space="preserve">YGY:
</t>
        </r>
        <r>
          <rPr>
            <sz val="16"/>
            <color rgb="FF000000"/>
            <rFont val="宋体"/>
            <family val="3"/>
          </rPr>
          <t xml:space="preserve">按1h泵送污油罐量</t>
        </r>
      </text>
    </comment>
    <comment ref="JC10" authorId="0">
      <text>
        <r>
          <rPr>
            <b val="true"/>
            <sz val="9"/>
            <color rgb="FF000000"/>
            <rFont val="宋体"/>
            <family val="3"/>
          </rPr>
          <t xml:space="preserve">YGY:
</t>
        </r>
        <r>
          <rPr>
            <sz val="9"/>
            <color rgb="FF000000"/>
            <rFont val="宋体"/>
            <family val="3"/>
          </rPr>
          <t xml:space="preserve">取循环量30%</t>
        </r>
      </text>
    </comment>
    <comment ref="JD10" authorId="0">
      <text>
        <r>
          <rPr>
            <b val="true"/>
            <sz val="9"/>
            <color rgb="FF000000"/>
            <rFont val="宋体"/>
            <family val="3"/>
          </rPr>
          <t xml:space="preserve">YGY:
</t>
        </r>
        <r>
          <rPr>
            <sz val="9"/>
            <color rgb="FF000000"/>
            <rFont val="宋体"/>
            <family val="3"/>
          </rPr>
          <t xml:space="preserve">加入量0.5%</t>
        </r>
      </text>
    </comment>
    <comment ref="JE10" authorId="0">
      <text>
        <r>
          <rPr>
            <b val="true"/>
            <sz val="9"/>
            <color rgb="FF000000"/>
            <rFont val="宋体"/>
            <family val="3"/>
          </rPr>
          <t xml:space="preserve">YGY:
</t>
        </r>
        <r>
          <rPr>
            <sz val="12"/>
            <color rgb="FF000000"/>
            <rFont val="宋体"/>
            <family val="3"/>
          </rPr>
          <t xml:space="preserve">20吨油车1小时卸料完</t>
        </r>
      </text>
    </comment>
    <comment ref="JF10" authorId="0">
      <text>
        <r>
          <rPr>
            <b val="true"/>
            <sz val="9"/>
            <color rgb="FF000000"/>
            <rFont val="宋体"/>
            <family val="3"/>
          </rPr>
          <t xml:space="preserve">YGY:
</t>
        </r>
        <r>
          <rPr>
            <sz val="9"/>
            <color rgb="FF000000"/>
            <rFont val="宋体"/>
            <family val="3"/>
          </rPr>
          <t xml:space="preserve">回流比2.5</t>
        </r>
      </text>
    </comment>
    <comment ref="JG10" authorId="0">
      <text>
        <r>
          <rPr>
            <b val="true"/>
            <sz val="9"/>
            <color rgb="FF000000"/>
            <rFont val="宋体"/>
            <family val="3"/>
          </rPr>
          <t xml:space="preserve">YGY:
</t>
        </r>
        <r>
          <rPr>
            <sz val="12"/>
            <color rgb="FF000000"/>
            <rFont val="宋体"/>
            <family val="3"/>
          </rPr>
          <t xml:space="preserve">干气脱硫、液化气的MDEA浓度取30wt%,H2S/MDEA摩尔比分别取0.25、0.2;公式中的119为MDEA分子量</t>
        </r>
      </text>
    </comment>
    <comment ref="JH10" authorId="0">
      <text>
        <r>
          <rPr>
            <b val="true"/>
            <sz val="9"/>
            <color rgb="FF000000"/>
            <rFont val="宋体"/>
            <family val="3"/>
          </rPr>
          <t xml:space="preserve">YGY:
</t>
        </r>
        <r>
          <rPr>
            <sz val="12"/>
            <color rgb="FF000000"/>
            <rFont val="宋体"/>
            <family val="3"/>
          </rPr>
          <t xml:space="preserve">循环氢脱硫和干气脱硫、液化气的MDEA浓度取30wt%,H2S/MDEA摩尔比分别取0.4、0.25、0.2;公式中的119为MDEA分子量</t>
        </r>
      </text>
    </comment>
    <comment ref="JI10" authorId="0">
      <text>
        <r>
          <rPr>
            <b val="true"/>
            <sz val="9"/>
            <color rgb="FF000000"/>
            <rFont val="宋体"/>
            <family val="3"/>
          </rPr>
          <t xml:space="preserve">YGY:
</t>
        </r>
        <r>
          <rPr>
            <sz val="12"/>
            <color rgb="FF000000"/>
            <rFont val="宋体"/>
            <family val="3"/>
          </rPr>
          <t xml:space="preserve">按1h泵送罐量</t>
        </r>
      </text>
    </comment>
    <comment ref="JK10" authorId="0">
      <text>
        <r>
          <rPr>
            <b val="true"/>
            <sz val="9"/>
            <color rgb="FF000000"/>
            <rFont val="宋体"/>
            <family val="3"/>
          </rPr>
          <t xml:space="preserve">YGY:
</t>
        </r>
        <r>
          <rPr>
            <sz val="9"/>
            <color rgb="FF000000"/>
            <rFont val="宋体"/>
            <family val="3"/>
          </rPr>
          <t xml:space="preserve">电脱盐注水量为原料油的6%</t>
        </r>
      </text>
    </comment>
    <comment ref="JL10" authorId="0">
      <text>
        <r>
          <rPr>
            <b val="true"/>
            <sz val="9"/>
            <color rgb="FF000000"/>
            <rFont val="宋体"/>
            <family val="3"/>
          </rPr>
          <t xml:space="preserve">YGY:
</t>
        </r>
        <r>
          <rPr>
            <sz val="12"/>
            <color rgb="FF000000"/>
            <rFont val="宋体"/>
            <family val="3"/>
          </rPr>
          <t xml:space="preserve">缓蚀剂占塔顶气量50PPM，浓度1%</t>
        </r>
      </text>
    </comment>
    <comment ref="JM10" authorId="0">
      <text>
        <r>
          <rPr>
            <b val="true"/>
            <sz val="9"/>
            <color rgb="FF000000"/>
            <rFont val="宋体"/>
            <family val="3"/>
          </rPr>
          <t xml:space="preserve">YGY:
</t>
        </r>
        <r>
          <rPr>
            <sz val="12"/>
            <color rgb="FF000000"/>
            <rFont val="宋体"/>
            <family val="3"/>
          </rPr>
          <t xml:space="preserve">按1h泵送罐量</t>
        </r>
      </text>
    </comment>
    <comment ref="JN10" authorId="0">
      <text>
        <r>
          <rPr>
            <b val="true"/>
            <sz val="9"/>
            <color rgb="FF000000"/>
            <rFont val="宋体"/>
            <family val="3"/>
          </rPr>
          <t xml:space="preserve">YGY:
</t>
        </r>
        <r>
          <rPr>
            <sz val="10"/>
            <color rgb="FF000000"/>
            <rFont val="宋体"/>
            <family val="3"/>
          </rPr>
          <t xml:space="preserve">每台泵封油量约0.5m3/h,考虑循环量2倍,7台泵</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A22" authorId="0">
      <text>
        <r>
          <rPr>
            <b val="true"/>
            <sz val="9"/>
            <color rgb="FF000000"/>
            <rFont val="宋体"/>
            <family val="3"/>
          </rPr>
          <t xml:space="preserve">YGY:
</t>
        </r>
        <r>
          <rPr>
            <sz val="9"/>
            <color rgb="FF000000"/>
            <rFont val="宋体"/>
            <family val="3"/>
          </rPr>
          <t xml:space="preserve">伯克流型用到</t>
        </r>
      </text>
    </comment>
    <comment ref="A25" authorId="0">
      <text>
        <r>
          <rPr>
            <b val="true"/>
            <sz val="9"/>
            <color rgb="FF000000"/>
            <rFont val="宋体"/>
            <family val="3"/>
          </rPr>
          <t xml:space="preserve">YGY:
</t>
        </r>
        <r>
          <rPr>
            <sz val="9"/>
            <color rgb="FF000000"/>
            <rFont val="宋体"/>
            <family val="3"/>
          </rPr>
          <t xml:space="preserve">流量取50%,估流速/4</t>
        </r>
      </text>
    </comment>
    <comment ref="A30" authorId="0">
      <text>
        <r>
          <rPr>
            <b val="true"/>
            <sz val="9"/>
            <color rgb="FF000000"/>
            <rFont val="宋体"/>
            <family val="3"/>
          </rPr>
          <t xml:space="preserve">YGY:
</t>
        </r>
        <r>
          <rPr>
            <sz val="9"/>
            <color rgb="FF000000"/>
            <rFont val="宋体"/>
            <family val="3"/>
          </rPr>
          <t xml:space="preserve">流量取50%,估流速/4</t>
        </r>
      </text>
    </comment>
    <comment ref="A31" authorId="0">
      <text>
        <r>
          <rPr>
            <b val="true"/>
            <sz val="9"/>
            <color rgb="FF000000"/>
            <rFont val="宋体"/>
            <family val="3"/>
          </rPr>
          <t xml:space="preserve">YGY:
</t>
        </r>
        <r>
          <rPr>
            <sz val="9"/>
            <color rgb="FF000000"/>
            <rFont val="宋体"/>
            <family val="3"/>
          </rPr>
          <t xml:space="preserve">流量取50%,估流速/4</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J15" authorId="0">
      <text>
        <r>
          <rPr>
            <b val="true"/>
            <sz val="9"/>
            <color rgb="FF000000"/>
            <rFont val="宋体"/>
            <family val="3"/>
          </rPr>
          <t xml:space="preserve">汤兰珍:
</t>
        </r>
        <r>
          <rPr>
            <sz val="9"/>
            <color rgb="FF000000"/>
            <rFont val="宋体"/>
            <family val="3"/>
          </rPr>
          <t xml:space="preserve">每个长明灯22kW
</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L3" authorId="0">
      <text>
        <r>
          <rPr>
            <b val="true"/>
            <sz val="9"/>
            <color rgb="FF000000"/>
            <rFont val="宋体"/>
            <family val="3"/>
          </rPr>
          <t xml:space="preserve">huangchunhong:
</t>
        </r>
        <r>
          <rPr>
            <sz val="9"/>
            <color rgb="FF000000"/>
            <rFont val="宋体"/>
            <family val="3"/>
          </rPr>
          <t xml:space="preserve">可减小管径，避开柱状流，减少管线震动。</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L3" authorId="0">
      <text>
        <r>
          <rPr>
            <b val="true"/>
            <sz val="9"/>
            <color rgb="FF000000"/>
            <rFont val="宋体"/>
            <family val="3"/>
          </rPr>
          <t xml:space="preserve">huangchunhong:
</t>
        </r>
        <r>
          <rPr>
            <sz val="9"/>
            <color rgb="FF000000"/>
            <rFont val="宋体"/>
            <family val="3"/>
          </rPr>
          <t xml:space="preserve">可减小管径，避开柱状流，减少管线震动。</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C17" authorId="0">
      <text>
        <r>
          <rPr>
            <b val="true"/>
            <sz val="9"/>
            <color rgb="FF000000"/>
            <rFont val="宋体"/>
            <family val="3"/>
          </rPr>
          <t xml:space="preserve">YGY:
</t>
        </r>
        <r>
          <rPr>
            <sz val="9"/>
            <color rgb="FF000000"/>
            <rFont val="宋体"/>
            <family val="3"/>
          </rPr>
          <t xml:space="preserve">30wt%</t>
        </r>
      </text>
    </comment>
    <comment ref="C24" authorId="0">
      <text>
        <r>
          <rPr>
            <b val="true"/>
            <sz val="9"/>
            <color rgb="FF000000"/>
            <rFont val="宋体"/>
            <family val="3"/>
          </rPr>
          <t xml:space="preserve">YGY:
</t>
        </r>
        <r>
          <rPr>
            <sz val="9"/>
            <color rgb="FF000000"/>
            <rFont val="宋体"/>
            <family val="3"/>
          </rPr>
          <t xml:space="preserve">30wt%浓度</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I41" authorId="0">
      <text>
        <r>
          <rPr>
            <b val="true"/>
            <sz val="9"/>
            <color rgb="FF000000"/>
            <rFont val="Tahoma"/>
            <family val="2"/>
          </rPr>
          <t xml:space="preserve">chengyan:
</t>
        </r>
        <r>
          <rPr>
            <sz val="9"/>
            <color rgb="FF000000"/>
            <rFont val="宋体"/>
            <family val="3"/>
          </rPr>
          <t xml:space="preserve">泵计算有改动
</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F9" authorId="0">
      <text>
        <r>
          <rPr>
            <b val="true"/>
            <sz val="9"/>
            <color rgb="FF000000"/>
            <rFont val="Tahoma"/>
            <family val="2"/>
          </rPr>
          <t xml:space="preserve">chengyan:
</t>
        </r>
        <r>
          <rPr>
            <sz val="9"/>
            <color rgb="FF000000"/>
            <rFont val="宋体"/>
            <family val="3"/>
          </rPr>
          <t xml:space="preserve">用作电脱盐注水</t>
        </r>
      </text>
    </comment>
  </commentList>
</comments>
</file>

<file path=xl/sharedStrings.xml><?xml version="1.0" encoding="utf-8"?>
<sst xmlns="http://schemas.openxmlformats.org/spreadsheetml/2006/main" count="8519" uniqueCount="2315">
  <si>
    <t xml:space="preserve">说明：</t>
  </si>
  <si>
    <t xml:space="preserve">本计算输入数据来自杜邦工艺包及Htri5.0的计算结果：</t>
  </si>
  <si>
    <t xml:space="preserve">表Streams中的数据为Aspen Plus计算结果的物流数据表。</t>
  </si>
  <si>
    <t xml:space="preserve">表TraySizingT-101、TraySizingT-103为Aspen Plus进行的塔板塔径等计算数据，可供确定塔径用。</t>
  </si>
  <si>
    <t xml:space="preserve">表HydraulicsT-101、HydraulicsT-103为Aspen Plus塔的水力学计算数据，可供塔内件厂家选型计算用。</t>
  </si>
  <si>
    <t xml:space="preserve">文字颜色意义定义：</t>
  </si>
  <si>
    <t xml:space="preserve">输入文字及数据</t>
  </si>
  <si>
    <t xml:space="preserve">链接文字及数据</t>
  </si>
  <si>
    <t xml:space="preserve">公式计算数据</t>
  </si>
  <si>
    <t xml:space="preserve">提示注意数据</t>
  </si>
  <si>
    <t xml:space="preserve">判断文字或数据</t>
  </si>
  <si>
    <t xml:space="preserve">通过</t>
  </si>
  <si>
    <t xml:space="preserve">警告</t>
  </si>
  <si>
    <t xml:space="preserve">未通过</t>
  </si>
  <si>
    <t xml:space="preserve">工艺专业作业流程——惠州二期340万吨/年柴油加氢装置</t>
  </si>
  <si>
    <t xml:space="preserve">表头</t>
  </si>
  <si>
    <t xml:space="preserve">项目信息</t>
  </si>
  <si>
    <t xml:space="preserve">输入</t>
  </si>
  <si>
    <t xml:space="preserve">序列</t>
  </si>
  <si>
    <t xml:space="preserve">主流程项</t>
  </si>
  <si>
    <t xml:space="preserve">进度</t>
  </si>
  <si>
    <t xml:space="preserve">外部专业条件1</t>
  </si>
  <si>
    <t xml:space="preserve">外部专业条件2</t>
  </si>
  <si>
    <t xml:space="preserve">外部专业条件3</t>
  </si>
  <si>
    <t xml:space="preserve">外部专业条件4</t>
  </si>
  <si>
    <t xml:space="preserve">外部专业条件5</t>
  </si>
  <si>
    <t xml:space="preserve">开始时间</t>
  </si>
  <si>
    <t xml:space="preserve">完成时间</t>
  </si>
  <si>
    <t xml:space="preserve">整理基础设计资料</t>
  </si>
  <si>
    <t xml:space="preserve">完成</t>
  </si>
  <si>
    <t xml:space="preserve">PFD图</t>
  </si>
  <si>
    <t xml:space="preserve">流程模拟</t>
  </si>
  <si>
    <t xml:space="preserve">不需要</t>
  </si>
  <si>
    <t xml:space="preserve">下游装置物料条件发下游装置工艺专业</t>
  </si>
  <si>
    <t xml:space="preserve">未开始</t>
  </si>
  <si>
    <t xml:space="preserve">换热网络设计</t>
  </si>
  <si>
    <t xml:space="preserve">进行中</t>
  </si>
  <si>
    <t xml:space="preserve">燃料消耗、化学药剂消耗发项目工程师、安全环保专业</t>
  </si>
  <si>
    <t xml:space="preserve">加热炉条件发工业炉专业</t>
  </si>
  <si>
    <t xml:space="preserve">分析化验项目条件发项目工程师、管道专业</t>
  </si>
  <si>
    <t xml:space="preserve">反应器计算</t>
  </si>
  <si>
    <t xml:space="preserve">反应器数据表共享给设备、自控、管道专业编辑</t>
  </si>
  <si>
    <t xml:space="preserve">反应器汇总表共享给设备专业编辑</t>
  </si>
  <si>
    <t xml:space="preserve">反应器数据表订货资料发项目工程师</t>
  </si>
  <si>
    <t xml:space="preserve">污染物的排放（处理）资料提项目工程师</t>
  </si>
  <si>
    <t xml:space="preserve">塔径计算</t>
  </si>
  <si>
    <t xml:space="preserve">塔数据表共享给设备、自控、管道专业编辑</t>
  </si>
  <si>
    <t xml:space="preserve">塔汇总表共享给设备专业编辑</t>
  </si>
  <si>
    <t xml:space="preserve">塔数据表订货资料发项目工程师</t>
  </si>
  <si>
    <t xml:space="preserve">换热器计算</t>
  </si>
  <si>
    <t xml:space="preserve">换热器数据表共享给设备、管道专业编辑</t>
  </si>
  <si>
    <t xml:space="preserve">换热器汇总表共享给设备专业编辑</t>
  </si>
  <si>
    <t xml:space="preserve">换热器数据表订货资料发项目工程师</t>
  </si>
  <si>
    <t xml:space="preserve">给排水设计条件发给排水专业</t>
  </si>
  <si>
    <t xml:space="preserve">公用工程（含氢气、氮气）消耗给项目工程师</t>
  </si>
  <si>
    <t xml:space="preserve">空冷计算</t>
  </si>
  <si>
    <t xml:space="preserve">空冷器数据表共享给设备、管道、电气专业编辑</t>
  </si>
  <si>
    <t xml:space="preserve">空冷器汇总表共享给设备、电气专业编辑</t>
  </si>
  <si>
    <t xml:space="preserve">空冷器数据表订货资料发项目工程师</t>
  </si>
  <si>
    <t xml:space="preserve">容器选型</t>
  </si>
  <si>
    <t xml:space="preserve">容器数据表共享给设备、自控、管道专业编辑</t>
  </si>
  <si>
    <t xml:space="preserve">容器汇总表共享给设备、管道专业编辑</t>
  </si>
  <si>
    <t xml:space="preserve">容器数据表订货资料发项目工程师</t>
  </si>
  <si>
    <t xml:space="preserve">设备基础条件发管道</t>
  </si>
  <si>
    <t xml:space="preserve">安全阀选型</t>
  </si>
  <si>
    <t xml:space="preserve">安全阀数据表共享给管道专业编辑</t>
  </si>
  <si>
    <t xml:space="preserve">安全阀汇总表共享给管道专业编辑</t>
  </si>
  <si>
    <t xml:space="preserve">安全阀数据表订货资料发项目工程师</t>
  </si>
  <si>
    <t xml:space="preserve">管径核算</t>
  </si>
  <si>
    <t xml:space="preserve">管道表共享给管道专业编辑</t>
  </si>
  <si>
    <t xml:space="preserve">界区条件表共享给管道专业编辑</t>
  </si>
  <si>
    <t xml:space="preserve">界区条件表发项目工程师</t>
  </si>
  <si>
    <t xml:space="preserve">机泵、压缩机选型</t>
  </si>
  <si>
    <t xml:space="preserve">泵、压缩机数据表共享给电气、管道、机械专业编辑</t>
  </si>
  <si>
    <t xml:space="preserve">电专业条件发电气专业</t>
  </si>
  <si>
    <t xml:space="preserve">过滤器、喷射器选型</t>
  </si>
  <si>
    <t xml:space="preserve">过滤器、喷射器数据表共享给管道、自控专业编辑</t>
  </si>
  <si>
    <t xml:space="preserve">P&amp;ID图</t>
  </si>
  <si>
    <t xml:space="preserve">P&amp;ID图共享给管道、自控专业编辑</t>
  </si>
  <si>
    <t xml:space="preserve">“图例符号说明”共享给自控签字</t>
  </si>
  <si>
    <t xml:space="preserve">自控专业条件发自控专业</t>
  </si>
  <si>
    <t xml:space="preserve">盲板、限流或降压孔板设计条件发管道专业</t>
  </si>
  <si>
    <t xml:space="preserve">说明书</t>
  </si>
  <si>
    <t xml:space="preserve">目录</t>
  </si>
  <si>
    <t xml:space="preserve">签字检查</t>
  </si>
  <si>
    <t xml:space="preserve">注：</t>
  </si>
  <si>
    <t xml:space="preserve">以本专业主流程为Y轴，以外专业条件为X轴。每完成一个Y轴主流程后，就要完成X轴上的所有任务：主流程项1--〉外部专业条件1--〉外部专业条件2--&gt;外部专业条件X……--&gt;主流程项2--&gt;……</t>
  </si>
  <si>
    <r>
      <rPr>
        <sz val="11"/>
        <color rgb="FF000000"/>
        <rFont val="宋体"/>
        <family val="3"/>
      </rPr>
      <t xml:space="preserve">公称规模，万吨</t>
    </r>
    <r>
      <rPr>
        <sz val="11"/>
        <color rgb="FF000000"/>
        <rFont val="Arial"/>
        <family val="2"/>
      </rPr>
      <t xml:space="preserve">/</t>
    </r>
    <r>
      <rPr>
        <sz val="11"/>
        <color rgb="FF000000"/>
        <rFont val="宋体"/>
        <family val="3"/>
      </rPr>
      <t xml:space="preserve">年</t>
    </r>
  </si>
  <si>
    <t xml:space="preserve">操作弹性</t>
  </si>
  <si>
    <r>
      <rPr>
        <sz val="11"/>
        <color rgb="FF000000"/>
        <rFont val="宋体"/>
        <family val="3"/>
      </rPr>
      <t xml:space="preserve">年工作时数，</t>
    </r>
    <r>
      <rPr>
        <sz val="11"/>
        <color rgb="FF000000"/>
        <rFont val="Arial"/>
        <family val="2"/>
      </rPr>
      <t xml:space="preserve">h</t>
    </r>
  </si>
  <si>
    <t xml:space="preserve">基本风压</t>
  </si>
  <si>
    <t xml:space="preserve">Pa</t>
  </si>
  <si>
    <t xml:space="preserve">抗震设防烈度</t>
  </si>
  <si>
    <r>
      <rPr>
        <sz val="11"/>
        <color theme="1"/>
        <rFont val="Arial"/>
        <family val="2"/>
      </rPr>
      <t xml:space="preserve">7  </t>
    </r>
    <r>
      <rPr>
        <sz val="11"/>
        <color rgb="FF000000"/>
        <rFont val="宋体"/>
        <family val="3"/>
      </rPr>
      <t xml:space="preserve">度</t>
    </r>
    <r>
      <rPr>
        <sz val="11"/>
        <color rgb="FF000000"/>
        <rFont val="Arial"/>
        <family val="2"/>
      </rPr>
      <t xml:space="preserve">Grade</t>
    </r>
  </si>
  <si>
    <t xml:space="preserve">地面粗糙度类别</t>
  </si>
  <si>
    <r>
      <rPr>
        <sz val="9"/>
        <rFont val="Arial"/>
        <family val="2"/>
      </rPr>
      <t xml:space="preserve">A</t>
    </r>
    <r>
      <rPr>
        <sz val="9"/>
        <rFont val="宋体"/>
        <family val="3"/>
      </rPr>
      <t xml:space="preserve">类 </t>
    </r>
    <r>
      <rPr>
        <sz val="9"/>
        <rFont val="Arial"/>
        <family val="2"/>
      </rPr>
      <t xml:space="preserve">Category A</t>
    </r>
  </si>
  <si>
    <t xml:space="preserve">合同技术附件中没有定</t>
  </si>
  <si>
    <t xml:space="preserve">场地土类别 </t>
  </si>
  <si>
    <r>
      <rPr>
        <sz val="11"/>
        <color rgb="FF000000"/>
        <rFont val="宋体"/>
        <family val="3"/>
      </rPr>
      <t xml:space="preserve">Ⅲ类 </t>
    </r>
    <r>
      <rPr>
        <sz val="11"/>
        <color rgb="FF000000"/>
        <rFont val="Arial"/>
        <family val="2"/>
      </rPr>
      <t xml:space="preserve">Class</t>
    </r>
    <r>
      <rPr>
        <sz val="11"/>
        <color rgb="FF000000"/>
        <rFont val="宋体"/>
        <family val="3"/>
      </rPr>
      <t xml:space="preserve">Ⅲ</t>
    </r>
  </si>
  <si>
    <t xml:space="preserve">设计地震分组 </t>
  </si>
  <si>
    <r>
      <rPr>
        <sz val="9"/>
        <color rgb="FF000000"/>
        <rFont val="宋体"/>
        <family val="3"/>
      </rPr>
      <t xml:space="preserve">第二组 </t>
    </r>
    <r>
      <rPr>
        <sz val="9"/>
        <color rgb="FF000000"/>
        <rFont val="Arial"/>
        <family val="2"/>
      </rPr>
      <t xml:space="preserve">Number 2</t>
    </r>
  </si>
  <si>
    <t xml:space="preserve">基本加速度</t>
  </si>
  <si>
    <t xml:space="preserve">0.10g</t>
  </si>
  <si>
    <t xml:space="preserve">最高气温，℃</t>
  </si>
  <si>
    <t xml:space="preserve">最低气温，℃</t>
  </si>
  <si>
    <r>
      <rPr>
        <sz val="11"/>
        <color rgb="FF000000"/>
        <rFont val="宋体"/>
        <family val="3"/>
      </rPr>
      <t xml:space="preserve">年平均气压，</t>
    </r>
    <r>
      <rPr>
        <sz val="11"/>
        <color rgb="FF000000"/>
        <rFont val="Arial"/>
        <family val="2"/>
      </rPr>
      <t xml:space="preserve">Kpa</t>
    </r>
  </si>
  <si>
    <r>
      <rPr>
        <sz val="11"/>
        <color rgb="FF000000"/>
        <rFont val="宋体"/>
        <family val="3"/>
      </rPr>
      <t xml:space="preserve">海拔高度，</t>
    </r>
    <r>
      <rPr>
        <sz val="11"/>
        <color rgb="FF000000"/>
        <rFont val="Arial"/>
        <family val="2"/>
      </rPr>
      <t xml:space="preserve">m</t>
    </r>
  </si>
  <si>
    <r>
      <rPr>
        <sz val="11"/>
        <color rgb="FF000000"/>
        <rFont val="宋体"/>
        <family val="3"/>
      </rPr>
      <t xml:space="preserve">非净化压缩空气压力，</t>
    </r>
    <r>
      <rPr>
        <sz val="11"/>
        <color rgb="FF000000"/>
        <rFont val="Arial"/>
        <family val="2"/>
      </rPr>
      <t xml:space="preserve">MPaG</t>
    </r>
  </si>
  <si>
    <t xml:space="preserve">非净化压缩空气温度，℃</t>
  </si>
  <si>
    <t xml:space="preserve">常温</t>
  </si>
  <si>
    <r>
      <rPr>
        <sz val="11"/>
        <color rgb="FF000000"/>
        <rFont val="宋体"/>
        <family val="3"/>
      </rPr>
      <t xml:space="preserve">净化压缩空气压力，</t>
    </r>
    <r>
      <rPr>
        <sz val="11"/>
        <color rgb="FF000000"/>
        <rFont val="Arial"/>
        <family val="2"/>
      </rPr>
      <t xml:space="preserve">MPaG</t>
    </r>
  </si>
  <si>
    <t xml:space="preserve">净化压缩空气温度，℃</t>
  </si>
  <si>
    <r>
      <rPr>
        <sz val="11"/>
        <color rgb="FF000000"/>
        <rFont val="宋体"/>
        <family val="3"/>
      </rPr>
      <t xml:space="preserve">氮气压力，</t>
    </r>
    <r>
      <rPr>
        <sz val="11"/>
        <color rgb="FF000000"/>
        <rFont val="Arial"/>
        <family val="2"/>
      </rPr>
      <t xml:space="preserve">MPaG</t>
    </r>
  </si>
  <si>
    <t xml:space="preserve">氮气温度，℃</t>
  </si>
  <si>
    <r>
      <rPr>
        <sz val="11"/>
        <color rgb="FF000000"/>
        <rFont val="宋体"/>
        <family val="3"/>
      </rPr>
      <t xml:space="preserve">新鲜水压力，</t>
    </r>
    <r>
      <rPr>
        <sz val="11"/>
        <color rgb="FF000000"/>
        <rFont val="Arial"/>
        <family val="2"/>
      </rPr>
      <t xml:space="preserve">MPaG</t>
    </r>
  </si>
  <si>
    <t xml:space="preserve">新鲜水温度，℃</t>
  </si>
  <si>
    <r>
      <rPr>
        <sz val="11"/>
        <color rgb="FF000000"/>
        <rFont val="宋体"/>
        <family val="3"/>
      </rPr>
      <t xml:space="preserve">循环水给水压力，</t>
    </r>
    <r>
      <rPr>
        <sz val="11"/>
        <color rgb="FF000000"/>
        <rFont val="Arial"/>
        <family val="2"/>
      </rPr>
      <t xml:space="preserve">MPaG</t>
    </r>
  </si>
  <si>
    <t xml:space="preserve">循环水给水温度，℃</t>
  </si>
  <si>
    <r>
      <rPr>
        <sz val="11"/>
        <color rgb="FF000000"/>
        <rFont val="宋体"/>
        <family val="3"/>
      </rPr>
      <t xml:space="preserve">循环水回水压力，</t>
    </r>
    <r>
      <rPr>
        <sz val="11"/>
        <color rgb="FF000000"/>
        <rFont val="Arial"/>
        <family val="2"/>
      </rPr>
      <t xml:space="preserve">MPaG</t>
    </r>
  </si>
  <si>
    <t xml:space="preserve">循环水回水温度，℃</t>
  </si>
  <si>
    <r>
      <rPr>
        <sz val="11"/>
        <color rgb="FF000000"/>
        <rFont val="宋体"/>
        <family val="3"/>
      </rPr>
      <t xml:space="preserve">低温热水给水压力，</t>
    </r>
    <r>
      <rPr>
        <sz val="11"/>
        <color rgb="FF000000"/>
        <rFont val="Arial"/>
        <family val="2"/>
      </rPr>
      <t xml:space="preserve">MPaG</t>
    </r>
  </si>
  <si>
    <t xml:space="preserve">低温热水给水温度，℃</t>
  </si>
  <si>
    <r>
      <rPr>
        <sz val="11"/>
        <color rgb="FF000000"/>
        <rFont val="宋体"/>
        <family val="3"/>
      </rPr>
      <t xml:space="preserve">低温热水回水压力，</t>
    </r>
    <r>
      <rPr>
        <sz val="11"/>
        <color rgb="FF000000"/>
        <rFont val="Arial"/>
        <family val="2"/>
      </rPr>
      <t xml:space="preserve">MPaG</t>
    </r>
  </si>
  <si>
    <t xml:space="preserve">低温热水回水温度，℃</t>
  </si>
  <si>
    <r>
      <rPr>
        <sz val="11"/>
        <color rgb="FF000000"/>
        <rFont val="宋体"/>
        <family val="3"/>
      </rPr>
      <t xml:space="preserve">冷凝水压力，</t>
    </r>
    <r>
      <rPr>
        <sz val="11"/>
        <color rgb="FF000000"/>
        <rFont val="Arial"/>
        <family val="2"/>
      </rPr>
      <t xml:space="preserve">MPaG</t>
    </r>
  </si>
  <si>
    <t xml:space="preserve">冷凝水温度，℃</t>
  </si>
  <si>
    <r>
      <rPr>
        <sz val="11"/>
        <color rgb="FF000000"/>
        <rFont val="宋体"/>
        <family val="3"/>
      </rPr>
      <t xml:space="preserve">中压蒸汽压力，</t>
    </r>
    <r>
      <rPr>
        <sz val="11"/>
        <color rgb="FF000000"/>
        <rFont val="Arial"/>
        <family val="2"/>
      </rPr>
      <t xml:space="preserve">MPaG</t>
    </r>
  </si>
  <si>
    <t xml:space="preserve">中压蒸汽温度，℃</t>
  </si>
  <si>
    <r>
      <rPr>
        <sz val="11"/>
        <color rgb="FF000000"/>
        <rFont val="宋体"/>
        <family val="3"/>
      </rPr>
      <t xml:space="preserve">低压蒸汽压力，</t>
    </r>
    <r>
      <rPr>
        <sz val="11"/>
        <color rgb="FF000000"/>
        <rFont val="Arial"/>
        <family val="2"/>
      </rPr>
      <t xml:space="preserve">MPaG</t>
    </r>
  </si>
  <si>
    <t xml:space="preserve">低压蒸汽温度，℃</t>
  </si>
  <si>
    <r>
      <rPr>
        <sz val="11"/>
        <color rgb="FF000000"/>
        <rFont val="宋体"/>
        <family val="3"/>
      </rPr>
      <t xml:space="preserve">高压电，</t>
    </r>
    <r>
      <rPr>
        <sz val="11"/>
        <color rgb="FF000000"/>
        <rFont val="Arial"/>
        <family val="2"/>
      </rPr>
      <t xml:space="preserve">v</t>
    </r>
  </si>
  <si>
    <r>
      <rPr>
        <sz val="11"/>
        <color rgb="FF000000"/>
        <rFont val="宋体"/>
        <family val="3"/>
      </rPr>
      <t xml:space="preserve">中压电，</t>
    </r>
    <r>
      <rPr>
        <sz val="11"/>
        <color rgb="FF000000"/>
        <rFont val="Arial"/>
        <family val="2"/>
      </rPr>
      <t xml:space="preserve">v</t>
    </r>
  </si>
  <si>
    <r>
      <rPr>
        <sz val="11"/>
        <color rgb="FF000000"/>
        <rFont val="宋体"/>
        <family val="3"/>
      </rPr>
      <t xml:space="preserve">低压电，</t>
    </r>
    <r>
      <rPr>
        <sz val="11"/>
        <color rgb="FF000000"/>
        <rFont val="Arial"/>
        <family val="2"/>
      </rPr>
      <t xml:space="preserve">v</t>
    </r>
  </si>
  <si>
    <r>
      <rPr>
        <sz val="11"/>
        <color rgb="FF000000"/>
        <rFont val="宋体"/>
        <family val="3"/>
      </rPr>
      <t xml:space="preserve">频率，</t>
    </r>
    <r>
      <rPr>
        <sz val="11"/>
        <color rgb="FF000000"/>
        <rFont val="Arial"/>
        <family val="2"/>
      </rPr>
      <t xml:space="preserve">HZ</t>
    </r>
  </si>
  <si>
    <t xml:space="preserve">50±0.5</t>
  </si>
  <si>
    <r>
      <rPr>
        <sz val="11"/>
        <color rgb="FF000000"/>
        <rFont val="宋体"/>
        <family val="3"/>
      </rPr>
      <t xml:space="preserve">空气湿度（最大）</t>
    </r>
    <r>
      <rPr>
        <sz val="11"/>
        <color rgb="FF000000"/>
        <rFont val="Arial"/>
        <family val="2"/>
      </rPr>
      <t xml:space="preserve">,%</t>
    </r>
  </si>
  <si>
    <r>
      <rPr>
        <sz val="11"/>
        <color rgb="FF000000"/>
        <rFont val="宋体"/>
        <family val="3"/>
      </rPr>
      <t xml:space="preserve">空气湿度（最小）</t>
    </r>
    <r>
      <rPr>
        <sz val="11"/>
        <color rgb="FF000000"/>
        <rFont val="Arial"/>
        <family val="2"/>
      </rPr>
      <t xml:space="preserve">,%</t>
    </r>
  </si>
  <si>
    <r>
      <rPr>
        <sz val="11"/>
        <color rgb="FF000000"/>
        <rFont val="宋体"/>
        <family val="3"/>
      </rPr>
      <t xml:space="preserve">空气湿度（年平均）</t>
    </r>
    <r>
      <rPr>
        <sz val="11"/>
        <color rgb="FF000000"/>
        <rFont val="Arial"/>
        <family val="2"/>
      </rPr>
      <t xml:space="preserve">,%</t>
    </r>
  </si>
  <si>
    <r>
      <rPr>
        <sz val="11"/>
        <color rgb="FF000000"/>
        <rFont val="宋体"/>
        <family val="3"/>
      </rPr>
      <t xml:space="preserve">年平均降雨量，</t>
    </r>
    <r>
      <rPr>
        <sz val="11"/>
        <color rgb="FF000000"/>
        <rFont val="Arial"/>
        <family val="2"/>
      </rPr>
      <t xml:space="preserve">mm</t>
    </r>
  </si>
  <si>
    <r>
      <rPr>
        <sz val="11"/>
        <color rgb="FF000000"/>
        <rFont val="宋体"/>
        <family val="3"/>
      </rPr>
      <t xml:space="preserve">风压，</t>
    </r>
    <r>
      <rPr>
        <sz val="11"/>
        <color rgb="FF000000"/>
        <rFont val="Arial"/>
        <family val="2"/>
      </rPr>
      <t xml:space="preserve">Pa</t>
    </r>
  </si>
  <si>
    <r>
      <rPr>
        <sz val="11"/>
        <color rgb="FF000000"/>
        <rFont val="宋体"/>
        <family val="3"/>
      </rPr>
      <t xml:space="preserve">年平均风速（夏季），</t>
    </r>
    <r>
      <rPr>
        <sz val="11"/>
        <color rgb="FF000000"/>
        <rFont val="Arial"/>
        <family val="2"/>
      </rPr>
      <t xml:space="preserve">m/s</t>
    </r>
  </si>
  <si>
    <r>
      <rPr>
        <sz val="11"/>
        <color rgb="FF000000"/>
        <rFont val="宋体"/>
        <family val="3"/>
      </rPr>
      <t xml:space="preserve">年平均风速（冬季），</t>
    </r>
    <r>
      <rPr>
        <sz val="11"/>
        <color rgb="FF000000"/>
        <rFont val="Arial"/>
        <family val="2"/>
      </rPr>
      <t xml:space="preserve">m/s</t>
    </r>
  </si>
  <si>
    <r>
      <rPr>
        <sz val="11"/>
        <color rgb="FF000000"/>
        <rFont val="宋体"/>
        <family val="3"/>
      </rPr>
      <t xml:space="preserve">除盐水压力，</t>
    </r>
    <r>
      <rPr>
        <sz val="11"/>
        <color rgb="FF000000"/>
        <rFont val="Arial"/>
        <family val="2"/>
      </rPr>
      <t xml:space="preserve">MPaG</t>
    </r>
  </si>
  <si>
    <t xml:space="preserve">除盐水温度，℃</t>
  </si>
  <si>
    <r>
      <rPr>
        <sz val="11"/>
        <color rgb="FF000000"/>
        <rFont val="宋体"/>
        <family val="3"/>
      </rPr>
      <t xml:space="preserve">除氧水压力，</t>
    </r>
    <r>
      <rPr>
        <sz val="11"/>
        <color rgb="FF000000"/>
        <rFont val="Arial"/>
        <family val="2"/>
      </rPr>
      <t xml:space="preserve">MPaG</t>
    </r>
  </si>
  <si>
    <t xml:space="preserve">除氧水温度，℃</t>
  </si>
  <si>
    <r>
      <rPr>
        <sz val="11"/>
        <color rgb="FF000000"/>
        <rFont val="宋体"/>
        <family val="3"/>
      </rPr>
      <t xml:space="preserve">净化水压力，</t>
    </r>
    <r>
      <rPr>
        <sz val="11"/>
        <color rgb="FF000000"/>
        <rFont val="Arial"/>
        <family val="2"/>
      </rPr>
      <t xml:space="preserve">MPaG</t>
    </r>
  </si>
  <si>
    <t xml:space="preserve">净化水温度，℃</t>
  </si>
  <si>
    <r>
      <rPr>
        <sz val="11"/>
        <color rgb="FF000000"/>
        <rFont val="宋体"/>
        <family val="3"/>
      </rPr>
      <t xml:space="preserve">燃料气压力，</t>
    </r>
    <r>
      <rPr>
        <sz val="11"/>
        <color rgb="FF000000"/>
        <rFont val="Arial"/>
        <family val="2"/>
      </rPr>
      <t xml:space="preserve">MPaG</t>
    </r>
  </si>
  <si>
    <t xml:space="preserve">燃料气温度，℃</t>
  </si>
  <si>
    <t xml:space="preserve">惠州柴油加氢</t>
  </si>
  <si>
    <t xml:space="preserve">装置规模</t>
  </si>
  <si>
    <t xml:space="preserve">万吨/年</t>
  </si>
  <si>
    <t xml:space="preserve">%</t>
  </si>
  <si>
    <t xml:space="preserve">60~110</t>
  </si>
  <si>
    <t xml:space="preserve">年开工时数</t>
  </si>
  <si>
    <t xml:space="preserve">小时</t>
  </si>
  <si>
    <t xml:space="preserve">生产方案</t>
  </si>
  <si>
    <t xml:space="preserve">混合芳烃</t>
  </si>
  <si>
    <t xml:space="preserve">低硫中芳烃</t>
  </si>
  <si>
    <t xml:space="preserve">蜡油</t>
  </si>
  <si>
    <t xml:space="preserve">减压尾油</t>
  </si>
  <si>
    <t xml:space="preserve">兼产液化气</t>
  </si>
  <si>
    <t xml:space="preserve">物料平衡</t>
  </si>
  <si>
    <t xml:space="preserve">按氢耗3%(相对于新鲜原料)修订:</t>
  </si>
  <si>
    <t xml:space="preserve">wt%</t>
  </si>
  <si>
    <t xml:space="preserve">kg/h</t>
  </si>
  <si>
    <t xml:space="preserve">进料</t>
  </si>
  <si>
    <t xml:space="preserve">委内瑞拉玛瑞燃料油</t>
  </si>
  <si>
    <t xml:space="preserve">催化剂与助剂</t>
  </si>
  <si>
    <t xml:space="preserve">耗氢量</t>
  </si>
  <si>
    <t xml:space="preserve">合计</t>
  </si>
  <si>
    <t xml:space="preserve">出料</t>
  </si>
  <si>
    <r>
      <rPr>
        <sz val="10.5"/>
        <color rgb="FF000000"/>
        <rFont val="Times New Roman"/>
        <family val="1"/>
      </rPr>
      <t xml:space="preserve">NH</t>
    </r>
    <r>
      <rPr>
        <vertAlign val="subscript"/>
        <sz val="10.5"/>
        <color rgb="FF000000"/>
        <rFont val="Times New Roman"/>
        <family val="1"/>
      </rPr>
      <t xml:space="preserve">3</t>
    </r>
  </si>
  <si>
    <r>
      <rPr>
        <sz val="10.5"/>
        <color rgb="FF000000"/>
        <rFont val="Times New Roman"/>
        <family val="1"/>
      </rPr>
      <t xml:space="preserve">H</t>
    </r>
    <r>
      <rPr>
        <vertAlign val="subscript"/>
        <sz val="10.5"/>
        <color rgb="FF000000"/>
        <rFont val="Times New Roman"/>
        <family val="1"/>
      </rPr>
      <t xml:space="preserve">2</t>
    </r>
    <r>
      <rPr>
        <sz val="10.5"/>
        <color rgb="FF000000"/>
        <rFont val="Times New Roman"/>
        <family val="1"/>
      </rPr>
      <t xml:space="preserve">S</t>
    </r>
  </si>
  <si>
    <t xml:space="preserve">干气</t>
  </si>
  <si>
    <t xml:space="preserve">液化气</t>
  </si>
  <si>
    <t xml:space="preserve">混合芳烃（C5～180℃）</t>
  </si>
  <si>
    <t xml:space="preserve">低硫中芳烃（180～360℃）</t>
  </si>
  <si>
    <r>
      <rPr>
        <sz val="10.5"/>
        <color rgb="FF000000"/>
        <rFont val="宋体"/>
        <family val="3"/>
      </rPr>
      <t xml:space="preserve">蜡油（</t>
    </r>
    <r>
      <rPr>
        <sz val="10.5"/>
        <color rgb="FF000000"/>
        <rFont val="Times New Roman"/>
        <family val="1"/>
      </rPr>
      <t xml:space="preserve">360</t>
    </r>
    <r>
      <rPr>
        <sz val="10.5"/>
        <color rgb="FF000000"/>
        <rFont val="宋体"/>
        <family val="3"/>
      </rPr>
      <t xml:space="preserve">～</t>
    </r>
    <r>
      <rPr>
        <sz val="10.5"/>
        <color rgb="FF000000"/>
        <rFont val="Times New Roman"/>
        <family val="1"/>
      </rPr>
      <t xml:space="preserve">540</t>
    </r>
    <r>
      <rPr>
        <sz val="10.5"/>
        <color rgb="FF000000"/>
        <rFont val="宋体"/>
        <family val="3"/>
      </rPr>
      <t xml:space="preserve">℃）</t>
    </r>
  </si>
  <si>
    <r>
      <rPr>
        <sz val="10.5"/>
        <color rgb="FF000000"/>
        <rFont val="宋体"/>
        <family val="3"/>
      </rPr>
      <t xml:space="preserve">减压尾油（</t>
    </r>
    <r>
      <rPr>
        <sz val="10.5"/>
        <color rgb="FF000000"/>
        <rFont val="Times New Roman"/>
        <family val="1"/>
      </rPr>
      <t xml:space="preserve">&gt;540</t>
    </r>
    <r>
      <rPr>
        <sz val="10.5"/>
        <color rgb="FF000000"/>
        <rFont val="宋体"/>
        <family val="3"/>
      </rPr>
      <t xml:space="preserve">℃）</t>
    </r>
  </si>
  <si>
    <t xml:space="preserve">反应器型式</t>
  </si>
  <si>
    <t xml:space="preserve">临氢热裂解反应器</t>
  </si>
  <si>
    <t xml:space="preserve">浆液床</t>
  </si>
  <si>
    <t xml:space="preserve">后加氢精制反应器</t>
  </si>
  <si>
    <t xml:space="preserve">滴流床</t>
  </si>
  <si>
    <t xml:space="preserve">主要操作条件</t>
  </si>
  <si>
    <t xml:space="preserve">反应器名称</t>
  </si>
  <si>
    <r>
      <rPr>
        <sz val="10.5"/>
        <color theme="1"/>
        <rFont val="宋体"/>
        <family val="3"/>
      </rPr>
      <t xml:space="preserve">出口总压</t>
    </r>
    <r>
      <rPr>
        <sz val="10.5"/>
        <color rgb="FF000000"/>
        <rFont val="Arial"/>
        <family val="2"/>
      </rPr>
      <t xml:space="preserve">MPaG </t>
    </r>
  </si>
  <si>
    <r>
      <rPr>
        <sz val="10.5"/>
        <color theme="1"/>
        <rFont val="宋体"/>
        <family val="3"/>
      </rPr>
      <t xml:space="preserve">体积空速</t>
    </r>
    <r>
      <rPr>
        <sz val="10.5"/>
        <color rgb="FF000000"/>
        <rFont val="Arial"/>
        <family val="2"/>
      </rPr>
      <t xml:space="preserve">/hr </t>
    </r>
  </si>
  <si>
    <t xml:space="preserve">温度℃ </t>
  </si>
  <si>
    <t xml:space="preserve">氢油比，Nm3/m3</t>
  </si>
  <si>
    <t xml:space="preserve">加氢裂解反应器入口</t>
  </si>
  <si>
    <t xml:space="preserve">加氢裂解反应器出口</t>
  </si>
  <si>
    <t xml:space="preserve">加氢精制反应器入口</t>
  </si>
  <si>
    <t xml:space="preserve">加氢精制反应器出口</t>
  </si>
  <si>
    <t xml:space="preserve">原来</t>
  </si>
  <si>
    <t xml:space="preserve">调整后</t>
  </si>
  <si>
    <t xml:space="preserve">惠州高压蜡油加氢循环氢压缩机入口、出口压降</t>
  </si>
  <si>
    <t xml:space="preserve">新氢压缩机入口压力</t>
  </si>
  <si>
    <t xml:space="preserve">MPaG</t>
  </si>
  <si>
    <t xml:space="preserve">sor</t>
  </si>
  <si>
    <t xml:space="preserve">eor</t>
  </si>
  <si>
    <t xml:space="preserve">新氢压缩机出口压力</t>
  </si>
  <si>
    <t xml:space="preserve">1.5MPG系统压降</t>
  </si>
  <si>
    <t xml:space="preserve">循环氢压缩机入口压力</t>
  </si>
  <si>
    <t xml:space="preserve">2.25MPa系统压降</t>
  </si>
  <si>
    <t xml:space="preserve">循环氢压缩机出口压力</t>
  </si>
  <si>
    <t xml:space="preserve">低硫中芳烃汽提塔顶压力</t>
  </si>
  <si>
    <t xml:space="preserve">减压塔顶压力</t>
  </si>
  <si>
    <t xml:space="preserve">kPaA</t>
  </si>
  <si>
    <t xml:space="preserve">硫化氢汽提塔顶压力</t>
  </si>
  <si>
    <t xml:space="preserve">汽提蒸汽压力</t>
  </si>
  <si>
    <t xml:space="preserve">常压塔顶压力</t>
  </si>
  <si>
    <t xml:space="preserve">吸收脱吸塔顶压力</t>
  </si>
  <si>
    <t xml:space="preserve">稳定塔顶压力</t>
  </si>
  <si>
    <t xml:space="preserve">循环氢脱硫塔顶压力</t>
  </si>
  <si>
    <t xml:space="preserve">裂解热高分罐压力</t>
  </si>
  <si>
    <t xml:space="preserve">裂解热低分罐压力</t>
  </si>
  <si>
    <t xml:space="preserve">裂解冷低分罐压力</t>
  </si>
  <si>
    <t xml:space="preserve">精制热高分罐压力</t>
  </si>
  <si>
    <t xml:space="preserve">精制热低分罐压力</t>
  </si>
  <si>
    <t xml:space="preserve">精制冷高分罐压力</t>
  </si>
  <si>
    <t xml:space="preserve">基准</t>
  </si>
  <si>
    <t xml:space="preserve">精制冷低分罐压力</t>
  </si>
  <si>
    <t xml:space="preserve">设计要点</t>
  </si>
  <si>
    <t xml:space="preserve">反应器</t>
  </si>
  <si>
    <t xml:space="preserve">加氢裂解反应器</t>
  </si>
  <si>
    <t xml:space="preserve">加氢精制反应器</t>
  </si>
  <si>
    <t xml:space="preserve">裂解热高分罐前加换热器,降温至400℃,防止裂解热高分中发生二次裂解反应</t>
  </si>
  <si>
    <t xml:space="preserve">裂解热高分罐顶设蜡油洗涤线,防止雾沫夹带渣油至精制反应器</t>
  </si>
  <si>
    <t xml:space="preserve">裂解热低分油进减压塔前增设汽提闪蒸塔,尽量让低硫中芳烃从塔顶闪蒸出去,降低减压塔进料中低硫中芳烃含量</t>
  </si>
  <si>
    <t xml:space="preserve">计算</t>
  </si>
  <si>
    <t xml:space="preserve">初步</t>
  </si>
  <si>
    <t xml:space="preserve">最终确定</t>
  </si>
  <si>
    <t xml:space="preserve">低硫中芳烃汽提塔直径 mm</t>
  </si>
  <si>
    <t xml:space="preserve">减压塔直径 mm</t>
  </si>
  <si>
    <t xml:space="preserve">硫化氢汽提塔直径 mm</t>
  </si>
  <si>
    <t xml:space="preserve">常压塔直径 mm</t>
  </si>
  <si>
    <t xml:space="preserve">吸收塔直径 mm</t>
  </si>
  <si>
    <t xml:space="preserve">解吸塔直径 mm</t>
  </si>
  <si>
    <t xml:space="preserve">稳定塔直径 mm</t>
  </si>
  <si>
    <t xml:space="preserve">循环氢脱硫塔直径 mm</t>
  </si>
  <si>
    <t xml:space="preserve">设计参考</t>
  </si>
  <si>
    <t xml:space="preserve">参考装置</t>
  </si>
  <si>
    <r>
      <rPr>
        <sz val="11"/>
        <color theme="1"/>
        <rFont val="宋体"/>
        <family val="3"/>
      </rPr>
      <t xml:space="preserve">中国海洋石油总公司惠州炼油项目400万吨</t>
    </r>
    <r>
      <rPr>
        <sz val="11"/>
        <color rgb="FF000000"/>
        <rFont val="宋体"/>
        <family val="3"/>
      </rPr>
      <t xml:space="preserve">/年高压蜡油加氢裂化装置</t>
    </r>
  </si>
  <si>
    <r>
      <rPr>
        <sz val="11"/>
        <color theme="1"/>
        <rFont val="宋体"/>
        <family val="3"/>
      </rPr>
      <t xml:space="preserve">中国石油股份有限公司抚顺分公司5万吨</t>
    </r>
    <r>
      <rPr>
        <sz val="11"/>
        <color rgb="FF000000"/>
        <rFont val="宋体"/>
        <family val="3"/>
      </rPr>
      <t xml:space="preserve">/年悬浮床渣油加氢工业试验装置</t>
    </r>
  </si>
  <si>
    <t xml:space="preserve">其他</t>
  </si>
  <si>
    <t xml:space="preserve">参见技术附件</t>
  </si>
  <si>
    <t xml:space="preserve">硫分布</t>
  </si>
  <si>
    <t xml:space="preserve">项目</t>
  </si>
  <si>
    <t xml:space="preserve">硫含量W%</t>
  </si>
  <si>
    <t xml:space="preserve">总硫量kg/h</t>
  </si>
  <si>
    <t xml:space="preserve">硫分布W%</t>
  </si>
  <si>
    <t xml:space="preserve">流量kg/h</t>
  </si>
  <si>
    <t xml:space="preserve">（对组分）</t>
  </si>
  <si>
    <t xml:space="preserve">（对原料）</t>
  </si>
  <si>
    <t xml:space="preserve">原料</t>
  </si>
  <si>
    <r>
      <rPr>
        <sz val="12"/>
        <rFont val="宋体"/>
        <family val="3"/>
      </rPr>
      <t xml:space="preserve">H</t>
    </r>
    <r>
      <rPr>
        <vertAlign val="subscript"/>
        <sz val="12"/>
        <rFont val="宋体"/>
        <family val="3"/>
      </rPr>
      <t xml:space="preserve">2</t>
    </r>
    <r>
      <rPr>
        <sz val="12"/>
        <rFont val="宋体"/>
        <family val="3"/>
      </rPr>
      <t xml:space="preserve">S </t>
    </r>
  </si>
  <si>
    <t xml:space="preserve">尾油</t>
  </si>
  <si>
    <t xml:space="preserve">氮分布</t>
  </si>
  <si>
    <t xml:space="preserve">N含量W%</t>
  </si>
  <si>
    <t xml:space="preserve">总N量kg/h</t>
  </si>
  <si>
    <t xml:space="preserve">N分布W%</t>
  </si>
  <si>
    <r>
      <rPr>
        <sz val="12"/>
        <rFont val="宋体"/>
        <family val="3"/>
      </rPr>
      <t xml:space="preserve">NH</t>
    </r>
    <r>
      <rPr>
        <vertAlign val="subscript"/>
        <sz val="12"/>
        <rFont val="宋体"/>
        <family val="3"/>
      </rPr>
      <t xml:space="preserve">3</t>
    </r>
  </si>
  <si>
    <t xml:space="preserve">处理能力：</t>
  </si>
  <si>
    <t xml:space="preserve">操作时数</t>
  </si>
  <si>
    <t xml:space="preserve">小时/年</t>
  </si>
  <si>
    <t xml:space="preserve">加氢装置物料平衡</t>
  </si>
  <si>
    <t xml:space="preserve">总物料平衡（按氢耗3w%调整）</t>
  </si>
  <si>
    <t xml:space="preserve">产品硫分布计算</t>
  </si>
  <si>
    <t xml:space="preserve">产品氮分布计算</t>
  </si>
  <si>
    <t xml:space="preserve">进出料名称</t>
  </si>
  <si>
    <r>
      <rPr>
        <sz val="10.5"/>
        <color rgb="FF000000"/>
        <rFont val="宋体"/>
        <family val="3"/>
      </rPr>
      <t xml:space="preserve">百分率，</t>
    </r>
    <r>
      <rPr>
        <sz val="10.5"/>
        <color rgb="FF000000"/>
        <rFont val="Times New Roman"/>
        <family val="1"/>
      </rPr>
      <t xml:space="preserve">wt%</t>
    </r>
  </si>
  <si>
    <t xml:space="preserve">数量</t>
  </si>
  <si>
    <t xml:space="preserve">单位</t>
  </si>
  <si>
    <t xml:space="preserve">数值</t>
  </si>
  <si>
    <t xml:space="preserve">备注</t>
  </si>
  <si>
    <t xml:space="preserve">原料油硫含量（m,%)</t>
  </si>
  <si>
    <t xml:space="preserve">见本次“设计基础数据”表1</t>
  </si>
  <si>
    <t xml:space="preserve">原料油氮含量（m,%)</t>
  </si>
  <si>
    <t xml:space="preserve">见“设计基础数据”表1</t>
  </si>
  <si>
    <t xml:space="preserve">原料油硫占总进料（m,%)</t>
  </si>
  <si>
    <t xml:space="preserve">原料油氮占总进料（m,%)</t>
  </si>
  <si>
    <t xml:space="preserve">减压尾油硫含量(m,%)</t>
  </si>
  <si>
    <t xml:space="preserve">见本次“设计基础数据”表16</t>
  </si>
  <si>
    <t xml:space="preserve">减压尾油氮含量(m,%)</t>
  </si>
  <si>
    <t xml:space="preserve">见“设计基础数据”表16</t>
  </si>
  <si>
    <t xml:space="preserve">总进料</t>
  </si>
  <si>
    <t xml:space="preserve">减压尾油硫占总出料含量(m,%)</t>
  </si>
  <si>
    <t xml:space="preserve">尾油未精制</t>
  </si>
  <si>
    <t xml:space="preserve">减压尾油氮占总出料含量(m,%)</t>
  </si>
  <si>
    <t xml:space="preserve">液化气中硫含量(m,ppm)</t>
  </si>
  <si>
    <t xml:space="preserve">液化气中氮含量(m,ppm)</t>
  </si>
  <si>
    <t xml:space="preserve">液化气中硫占总出料含量(m,%)</t>
  </si>
  <si>
    <t xml:space="preserve">液化气中氮占总出料含量(m,%)</t>
  </si>
  <si>
    <t xml:space="preserve">石脑油中硫含量(m,%)</t>
  </si>
  <si>
    <t xml:space="preserve">380#精制后实验数据，GB17920-2011为0.015</t>
  </si>
  <si>
    <t xml:space="preserve">石脑油中氮含量(m,%)</t>
  </si>
  <si>
    <t xml:space="preserve">380#精制后实验数据</t>
  </si>
  <si>
    <t xml:space="preserve">石脑油中硫占总出料含量(m,%)</t>
  </si>
  <si>
    <t xml:space="preserve">石脑油中氮占总出料含量(m,%)</t>
  </si>
  <si>
    <r>
      <rPr>
        <sz val="10.5"/>
        <color rgb="FF000000"/>
        <rFont val="宋体"/>
        <family val="3"/>
      </rPr>
      <t xml:space="preserve">石脑油（</t>
    </r>
    <r>
      <rPr>
        <sz val="10.5"/>
        <color rgb="FF000000"/>
        <rFont val="Times New Roman"/>
        <family val="1"/>
      </rPr>
      <t xml:space="preserve">C</t>
    </r>
    <r>
      <rPr>
        <vertAlign val="subscript"/>
        <sz val="10.5"/>
        <color rgb="FF000000"/>
        <rFont val="Times New Roman"/>
        <family val="1"/>
      </rPr>
      <t xml:space="preserve">5</t>
    </r>
    <r>
      <rPr>
        <sz val="10.5"/>
        <color rgb="FF000000"/>
        <rFont val="宋体"/>
        <family val="3"/>
      </rPr>
      <t xml:space="preserve">～</t>
    </r>
    <r>
      <rPr>
        <sz val="10.5"/>
        <color rgb="FF000000"/>
        <rFont val="Times New Roman"/>
        <family val="1"/>
      </rPr>
      <t xml:space="preserve">180</t>
    </r>
    <r>
      <rPr>
        <sz val="10.5"/>
        <color rgb="FF000000"/>
        <rFont val="宋体"/>
        <family val="3"/>
      </rPr>
      <t xml:space="preserve">℃）</t>
    </r>
  </si>
  <si>
    <t xml:space="preserve">柴油中硫含量(m,%)</t>
  </si>
  <si>
    <t xml:space="preserve">380#精制后实验数据，GB19147-2009为0.035</t>
  </si>
  <si>
    <t xml:space="preserve">柴油中氮含量(m,%)</t>
  </si>
  <si>
    <r>
      <rPr>
        <sz val="10.5"/>
        <color rgb="FF000000"/>
        <rFont val="宋体"/>
        <family val="3"/>
      </rPr>
      <t xml:space="preserve">柴油馏分（</t>
    </r>
    <r>
      <rPr>
        <sz val="10.5"/>
        <color rgb="FF000000"/>
        <rFont val="Times New Roman"/>
        <family val="1"/>
      </rPr>
      <t xml:space="preserve">180</t>
    </r>
    <r>
      <rPr>
        <sz val="10.5"/>
        <color rgb="FF000000"/>
        <rFont val="宋体"/>
        <family val="3"/>
      </rPr>
      <t xml:space="preserve">～</t>
    </r>
    <r>
      <rPr>
        <sz val="10.5"/>
        <color rgb="FF000000"/>
        <rFont val="Times New Roman"/>
        <family val="1"/>
      </rPr>
      <t xml:space="preserve">360</t>
    </r>
    <r>
      <rPr>
        <sz val="10.5"/>
        <color rgb="FF000000"/>
        <rFont val="宋体"/>
        <family val="3"/>
      </rPr>
      <t xml:space="preserve">℃）</t>
    </r>
  </si>
  <si>
    <t xml:space="preserve">柴油中硫占总出料含量(m,%)</t>
  </si>
  <si>
    <t xml:space="preserve">柴油中氮占总出料含量(m,%)</t>
  </si>
  <si>
    <t xml:space="preserve">蜡油中硫含量(m,%)</t>
  </si>
  <si>
    <t xml:space="preserve">蜡油中氮含量(m,%)</t>
  </si>
  <si>
    <t xml:space="preserve">蜡油中硫占总出料含量(m,%)</t>
  </si>
  <si>
    <t xml:space="preserve">蜡油中氮占总出料含量(m,%)</t>
  </si>
  <si>
    <t xml:space="preserve">H2S中硫占总出料含量(m,%)</t>
  </si>
  <si>
    <t xml:space="preserve">NH3中氮占总出料含量(m,%)</t>
  </si>
  <si>
    <t xml:space="preserve">甲苯不溶物</t>
  </si>
  <si>
    <t xml:space="preserve">H2S占总出料含量(m,%)</t>
  </si>
  <si>
    <t xml:space="preserve">NH3占总出料含量(m,%)</t>
  </si>
  <si>
    <t xml:space="preserve">注：本表数据由石油大学提供</t>
  </si>
  <si>
    <t xml:space="preserve">注：按精制后仅蜡油减少计算产品分布</t>
  </si>
  <si>
    <t xml:space="preserve">修改后物料平衡</t>
  </si>
  <si>
    <t xml:space="preserve">S%</t>
  </si>
  <si>
    <t xml:space="preserve">S，kg/h</t>
  </si>
  <si>
    <t xml:space="preserve">分布，%</t>
  </si>
  <si>
    <t xml:space="preserve">N%</t>
  </si>
  <si>
    <t xml:space="preserve">N，kg/h</t>
  </si>
  <si>
    <t xml:space="preserve">Unit</t>
  </si>
  <si>
    <t xml:space="preserve">TOTAL MASS FLOW</t>
  </si>
  <si>
    <t xml:space="preserve">TOTAL MOLAR FLOW</t>
  </si>
  <si>
    <t xml:space="preserve">kmol/h</t>
  </si>
  <si>
    <t xml:space="preserve">TEMPERATURE</t>
  </si>
  <si>
    <t xml:space="preserve">°C</t>
  </si>
  <si>
    <t xml:space="preserve">PRESSURE</t>
  </si>
  <si>
    <t xml:space="preserve">MPa(g)</t>
  </si>
  <si>
    <t xml:space="preserve">ENTHALPY</t>
  </si>
  <si>
    <t xml:space="preserve">kJ/kg</t>
  </si>
  <si>
    <t xml:space="preserve">ENERGY</t>
  </si>
  <si>
    <t xml:space="preserve">MW</t>
  </si>
  <si>
    <t xml:space="preserve">SPECIFIC HEAT</t>
  </si>
  <si>
    <t xml:space="preserve">kJ/(kg-°C)</t>
  </si>
  <si>
    <t xml:space="preserve">CRITICAL TEMP.</t>
  </si>
  <si>
    <t xml:space="preserve">CRITICAL PRESS.</t>
  </si>
  <si>
    <t xml:space="preserve">PHASE</t>
  </si>
  <si>
    <t xml:space="preserve">LIQUID</t>
  </si>
  <si>
    <t xml:space="preserve">VAPOR</t>
  </si>
  <si>
    <t xml:space="preserve">MIXED</t>
  </si>
  <si>
    <t xml:space="preserve">VAPOR FRACTION</t>
  </si>
  <si>
    <t xml:space="preserve">LIQ. FLOW @ P&amp;T</t>
  </si>
  <si>
    <t xml:space="preserve">m³/h</t>
  </si>
  <si>
    <t xml:space="preserve">LIQ. FLOW @ 15.6°C</t>
  </si>
  <si>
    <t xml:space="preserve">LIQUID DENSITY</t>
  </si>
  <si>
    <t xml:space="preserve">kg/m³</t>
  </si>
  <si>
    <t xml:space="preserve">LIQ. DENISTY @ 15.6°C</t>
  </si>
  <si>
    <t xml:space="preserve">API LIQUID GRAVITY</t>
  </si>
  <si>
    <t xml:space="preserve">LIQ. VISC @ P&amp;T</t>
  </si>
  <si>
    <t xml:space="preserve">cP</t>
  </si>
  <si>
    <t xml:space="preserve">SURFACE TENSION</t>
  </si>
  <si>
    <t xml:space="preserve">dyne/cm</t>
  </si>
  <si>
    <t xml:space="preserve">LIQ. THERM. COND.</t>
  </si>
  <si>
    <t xml:space="preserve">W/(m.K)</t>
  </si>
  <si>
    <t xml:space="preserve">VAPOR PRESSURE</t>
  </si>
  <si>
    <t xml:space="preserve">MPa(a)</t>
  </si>
  <si>
    <t xml:space="preserve">VAP. FLOW @ 0°C</t>
  </si>
  <si>
    <t xml:space="preserve">Nm³/hr</t>
  </si>
  <si>
    <t xml:space="preserve">VAP. DENSITY @ 0°C</t>
  </si>
  <si>
    <t xml:space="preserve">VAP. VISC @ P&amp;T</t>
  </si>
  <si>
    <t xml:space="preserve">VAP. THERM COND</t>
  </si>
  <si>
    <t xml:space="preserve">VAPOR MW</t>
  </si>
  <si>
    <t xml:space="preserve">g/mol</t>
  </si>
  <si>
    <t xml:space="preserve">VAP. DENSITY</t>
  </si>
  <si>
    <t xml:space="preserve"> DENSITY</t>
  </si>
  <si>
    <r>
      <rPr>
        <sz val="12"/>
        <rFont val="宋体"/>
        <family val="3"/>
      </rPr>
      <t xml:space="preserve">汽相</t>
    </r>
    <r>
      <rPr>
        <sz val="12"/>
        <rFont val="Arial"/>
        <family val="2"/>
      </rPr>
      <t xml:space="preserve">H2</t>
    </r>
    <r>
      <rPr>
        <sz val="12"/>
        <rFont val="宋体"/>
        <family val="3"/>
      </rPr>
      <t xml:space="preserve">分压</t>
    </r>
  </si>
  <si>
    <t xml:space="preserve">MPaA</t>
  </si>
  <si>
    <r>
      <rPr>
        <sz val="12"/>
        <rFont val="宋体"/>
        <family val="3"/>
      </rPr>
      <t xml:space="preserve">汽相</t>
    </r>
    <r>
      <rPr>
        <sz val="12"/>
        <rFont val="Arial"/>
        <family val="2"/>
      </rPr>
      <t xml:space="preserve">H2S</t>
    </r>
    <r>
      <rPr>
        <sz val="12"/>
        <rFont val="宋体"/>
        <family val="3"/>
      </rPr>
      <t xml:space="preserve">浓度</t>
    </r>
  </si>
  <si>
    <t xml:space="preserve">mol%</t>
  </si>
  <si>
    <r>
      <rPr>
        <sz val="12"/>
        <rFont val="宋体"/>
        <family val="3"/>
      </rPr>
      <t xml:space="preserve">液相</t>
    </r>
    <r>
      <rPr>
        <sz val="12"/>
        <rFont val="Arial"/>
        <family val="2"/>
      </rPr>
      <t xml:space="preserve">H2S</t>
    </r>
    <r>
      <rPr>
        <sz val="12"/>
        <rFont val="宋体"/>
        <family val="3"/>
      </rPr>
      <t xml:space="preserve">浓度</t>
    </r>
  </si>
  <si>
    <t xml:space="preserve">mg/l</t>
  </si>
  <si>
    <t xml:space="preserve">Phase Comp Mole Frac (Vapour Phase-Ammonia)</t>
  </si>
  <si>
    <t xml:space="preserve">&lt;empty&gt;</t>
  </si>
  <si>
    <t xml:space="preserve">Phase Comp Mass Flow (Liquid Phase-Ammonia)</t>
  </si>
  <si>
    <r>
      <rPr>
        <sz val="12"/>
        <rFont val="宋体"/>
        <family val="3"/>
      </rPr>
      <t xml:space="preserve">汽相</t>
    </r>
    <r>
      <rPr>
        <sz val="12"/>
        <rFont val="Arial"/>
        <family val="2"/>
      </rPr>
      <t xml:space="preserve">NH3</t>
    </r>
    <r>
      <rPr>
        <sz val="12"/>
        <rFont val="宋体"/>
        <family val="3"/>
      </rPr>
      <t xml:space="preserve">浓度</t>
    </r>
  </si>
  <si>
    <r>
      <rPr>
        <sz val="12"/>
        <rFont val="宋体"/>
        <family val="3"/>
      </rPr>
      <t xml:space="preserve">液相</t>
    </r>
    <r>
      <rPr>
        <sz val="12"/>
        <rFont val="Arial"/>
        <family val="2"/>
      </rPr>
      <t xml:space="preserve">NH3</t>
    </r>
    <r>
      <rPr>
        <sz val="12"/>
        <rFont val="宋体"/>
        <family val="3"/>
      </rPr>
      <t xml:space="preserve">浓度</t>
    </r>
  </si>
  <si>
    <r>
      <rPr>
        <sz val="12"/>
        <rFont val="宋体"/>
        <family val="3"/>
      </rPr>
      <t xml:space="preserve">液相总</t>
    </r>
    <r>
      <rPr>
        <sz val="12"/>
        <rFont val="Arial"/>
        <family val="2"/>
      </rPr>
      <t xml:space="preserve">mol</t>
    </r>
    <r>
      <rPr>
        <sz val="12"/>
        <rFont val="宋体"/>
        <family val="3"/>
      </rPr>
      <t xml:space="preserve">流率</t>
    </r>
  </si>
  <si>
    <r>
      <rPr>
        <sz val="12"/>
        <rFont val="Arial"/>
        <family val="2"/>
      </rPr>
      <t xml:space="preserve">H2S mol</t>
    </r>
    <r>
      <rPr>
        <sz val="12"/>
        <rFont val="宋体"/>
        <family val="3"/>
      </rPr>
      <t xml:space="preserve">流率</t>
    </r>
  </si>
  <si>
    <r>
      <rPr>
        <sz val="12"/>
        <rFont val="Arial"/>
        <family val="2"/>
      </rPr>
      <t xml:space="preserve">H2S mol</t>
    </r>
    <r>
      <rPr>
        <sz val="12"/>
        <rFont val="宋体"/>
        <family val="3"/>
      </rPr>
      <t xml:space="preserve">含量</t>
    </r>
  </si>
  <si>
    <r>
      <rPr>
        <sz val="12"/>
        <rFont val="Arial"/>
        <family val="2"/>
      </rPr>
      <t xml:space="preserve">NH3 mol</t>
    </r>
    <r>
      <rPr>
        <sz val="12"/>
        <rFont val="宋体"/>
        <family val="3"/>
      </rPr>
      <t xml:space="preserve">流率</t>
    </r>
  </si>
  <si>
    <r>
      <rPr>
        <sz val="12"/>
        <rFont val="Arial"/>
        <family val="2"/>
      </rPr>
      <t xml:space="preserve">NH3 mol</t>
    </r>
    <r>
      <rPr>
        <sz val="12"/>
        <rFont val="宋体"/>
        <family val="3"/>
      </rPr>
      <t xml:space="preserve">含量</t>
    </r>
  </si>
  <si>
    <t xml:space="preserve">新增</t>
  </si>
  <si>
    <t xml:space="preserve">手输</t>
  </si>
  <si>
    <t xml:space="preserve">编号</t>
  </si>
  <si>
    <t xml:space="preserve">131-R-101</t>
  </si>
  <si>
    <t xml:space="preserve">131-R-102</t>
  </si>
  <si>
    <t xml:space="preserve">加氢反应器</t>
  </si>
  <si>
    <t xml:space="preserve">在线精制反应器</t>
  </si>
  <si>
    <t xml:space="preserve">立式 Vertical</t>
  </si>
  <si>
    <t xml:space="preserve">反应器规格</t>
  </si>
  <si>
    <t xml:space="preserve">反应器数量</t>
  </si>
  <si>
    <t xml:space="preserve">台</t>
  </si>
  <si>
    <t xml:space="preserve">介质</t>
  </si>
  <si>
    <t xml:space="preserve">柴油,催化剂, H2,H2S</t>
  </si>
  <si>
    <t xml:space="preserve">液化气,混合芳烃,低硫中芳烃,蜡油,H2,H2S</t>
  </si>
  <si>
    <t xml:space="preserve">入口温度</t>
  </si>
  <si>
    <t xml:space="preserve">℃ </t>
  </si>
  <si>
    <t xml:space="preserve">入口压力</t>
  </si>
  <si>
    <t xml:space="preserve">出口温度</t>
  </si>
  <si>
    <t xml:space="preserve">出口压力</t>
  </si>
  <si>
    <t xml:space="preserve">最高操作压力</t>
  </si>
  <si>
    <t xml:space="preserve">最高操作温度</t>
  </si>
  <si>
    <t xml:space="preserve">新鲜原料体积流量        m³/h</t>
  </si>
  <si>
    <t xml:space="preserve">cum/h</t>
  </si>
  <si>
    <t xml:space="preserve">进料标准液体体积流量</t>
  </si>
  <si>
    <t xml:space="preserve">反应进料量</t>
  </si>
  <si>
    <t xml:space="preserve">t/h</t>
  </si>
  <si>
    <t xml:space="preserve">新鲜原料体积空速  </t>
  </si>
  <si>
    <r>
      <rPr>
        <sz val="12"/>
        <rFont val="宋体"/>
        <family val="3"/>
      </rPr>
      <t xml:space="preserve">h</t>
    </r>
    <r>
      <rPr>
        <vertAlign val="superscript"/>
        <sz val="12"/>
        <rFont val="宋体"/>
        <family val="3"/>
      </rPr>
      <t xml:space="preserve">-1</t>
    </r>
  </si>
  <si>
    <t xml:space="preserve">喷淋密度</t>
  </si>
  <si>
    <t xml:space="preserve">t/m2.h</t>
  </si>
  <si>
    <t xml:space="preserve">催化剂体积  </t>
  </si>
  <si>
    <t xml:space="preserve">cum</t>
  </si>
  <si>
    <t xml:space="preserve">直径取值</t>
  </si>
  <si>
    <t xml:space="preserve">m</t>
  </si>
  <si>
    <t xml:space="preserve">计算高度        </t>
  </si>
  <si>
    <t xml:space="preserve">计算直径        </t>
  </si>
  <si>
    <t xml:space="preserve">最高液位高度</t>
  </si>
  <si>
    <t xml:space="preserve">高度取值</t>
  </si>
  <si>
    <t xml:space="preserve">催化剂计算高度        </t>
  </si>
  <si>
    <t xml:space="preserve">长径比</t>
  </si>
  <si>
    <t xml:space="preserve">催化剂高度圆整取值</t>
  </si>
  <si>
    <t xml:space="preserve">设备尺寸取可研</t>
  </si>
  <si>
    <t xml:space="preserve">床层数</t>
  </si>
  <si>
    <t xml:space="preserve">冷氢箱高</t>
  </si>
  <si>
    <t xml:space="preserve">瓷球高</t>
  </si>
  <si>
    <t xml:space="preserve">保护剂距上切线</t>
  </si>
  <si>
    <t xml:space="preserve">上层保护剂</t>
  </si>
  <si>
    <t xml:space="preserve">反应器总高1</t>
  </si>
  <si>
    <t xml:space="preserve">切线下部装填</t>
  </si>
  <si>
    <t xml:space="preserve">反应器总高</t>
  </si>
  <si>
    <t xml:space="preserve">瓷球量</t>
  </si>
  <si>
    <t xml:space="preserve">瓷球密度</t>
  </si>
  <si>
    <t xml:space="preserve">kg/cum</t>
  </si>
  <si>
    <t xml:space="preserve">t</t>
  </si>
  <si>
    <t xml:space="preserve">催化剂密度</t>
  </si>
  <si>
    <t xml:space="preserve">催化剂量</t>
  </si>
  <si>
    <t xml:space="preserve">进口混相流速</t>
  </si>
  <si>
    <t xml:space="preserve">m/s</t>
  </si>
  <si>
    <t xml:space="preserve">进口液相质量流量</t>
  </si>
  <si>
    <t xml:space="preserve">进口液相分子量</t>
  </si>
  <si>
    <t xml:space="preserve">进口液相标准密度</t>
  </si>
  <si>
    <t xml:space="preserve">进口液相实际密度</t>
  </si>
  <si>
    <t xml:space="preserve">进口液相H2S浓度</t>
  </si>
  <si>
    <t xml:space="preserve">进口汽相质量流量</t>
  </si>
  <si>
    <t xml:space="preserve">进口汽相分子量</t>
  </si>
  <si>
    <t xml:space="preserve">进口汽相密度</t>
  </si>
  <si>
    <t xml:space="preserve">进口汽相H2分压</t>
  </si>
  <si>
    <t xml:space="preserve">进口汽相H2S浓度</t>
  </si>
  <si>
    <t xml:space="preserve">出口液相质量流量</t>
  </si>
  <si>
    <t xml:space="preserve">出口液相分子量</t>
  </si>
  <si>
    <t xml:space="preserve">出口液相标准密度</t>
  </si>
  <si>
    <t xml:space="preserve">出口液相实际密度</t>
  </si>
  <si>
    <t xml:space="preserve">出口液相H2S浓度</t>
  </si>
  <si>
    <t xml:space="preserve">出口汽相质量流量</t>
  </si>
  <si>
    <t xml:space="preserve">出口汽相分子量</t>
  </si>
  <si>
    <t xml:space="preserve">出口汽相密度</t>
  </si>
  <si>
    <t xml:space="preserve">出口汽相H2分压</t>
  </si>
  <si>
    <t xml:space="preserve">出口汽相H2S浓度</t>
  </si>
  <si>
    <t xml:space="preserve">入口混相密度</t>
  </si>
  <si>
    <t xml:space="preserve">出口混相密度</t>
  </si>
  <si>
    <t xml:space="preserve">操作介质重</t>
  </si>
  <si>
    <t xml:space="preserve">kg</t>
  </si>
  <si>
    <t xml:space="preserve"> </t>
  </si>
  <si>
    <t xml:space="preserve">HYSYS计算泛点率 %</t>
  </si>
  <si>
    <t xml:space="preserve">HYSYS计算塔径 mm</t>
  </si>
  <si>
    <t xml:space="preserve">选取塔径 mm</t>
  </si>
  <si>
    <t xml:space="preserve">参考塔径 mm</t>
  </si>
  <si>
    <t xml:space="preserve">汽提塔</t>
  </si>
  <si>
    <t xml:space="preserve">常压塔</t>
  </si>
  <si>
    <t xml:space="preserve">常压侧线汽提塔</t>
  </si>
  <si>
    <t xml:space="preserve">吸收塔</t>
  </si>
  <si>
    <t xml:space="preserve">循环氢脱硫塔</t>
  </si>
  <si>
    <t xml:space="preserve">设备编号</t>
  </si>
  <si>
    <t xml:space="preserve">217-T-101</t>
  </si>
  <si>
    <t xml:space="preserve">217-T-102</t>
  </si>
  <si>
    <t xml:space="preserve">217-T-103</t>
  </si>
  <si>
    <t xml:space="preserve">217-T-201</t>
  </si>
  <si>
    <t xml:space="preserve">设备表选取塔径 mm</t>
  </si>
  <si>
    <t xml:space="preserve">塔釜液位高度(m)</t>
  </si>
  <si>
    <t xml:space="preserve">塔釜介质</t>
  </si>
  <si>
    <t xml:space="preserve">混合芳烃,低硫中芳烃,蜡油</t>
  </si>
  <si>
    <t xml:space="preserve">胺液</t>
  </si>
  <si>
    <t xml:space="preserve">温度(℃)</t>
  </si>
  <si>
    <t xml:space="preserve">正常操作压力(MPaG)</t>
  </si>
  <si>
    <t xml:space="preserve">操作条件下液体产品质量流量(kg/h)</t>
  </si>
  <si>
    <t xml:space="preserve">操作条件下液体产品密度(kg/m3)</t>
  </si>
  <si>
    <t xml:space="preserve">操作条件下液体产品体积流量(m3/h)</t>
  </si>
  <si>
    <r>
      <rPr>
        <sz val="12"/>
        <rFont val="宋体"/>
        <family val="0"/>
      </rPr>
      <t xml:space="preserve">液体产品停留时间(min</t>
    </r>
    <r>
      <rPr>
        <sz val="12"/>
        <rFont val="宋体"/>
        <family val="3"/>
      </rPr>
      <t xml:space="preserve">)</t>
    </r>
  </si>
  <si>
    <t xml:space="preserve">液体产品最小停留时间(min)</t>
  </si>
  <si>
    <t xml:space="preserve">塔板数</t>
  </si>
  <si>
    <t xml:space="preserve">塔板间距 mm</t>
  </si>
  <si>
    <t xml:space="preserve">进料处塔板间距 mm</t>
  </si>
  <si>
    <t xml:space="preserve">塔顶切线距第一块塔板间距 mm</t>
  </si>
  <si>
    <t xml:space="preserve">最下层塔板距塔釜最高液位 mm</t>
  </si>
  <si>
    <t xml:space="preserve">最高液位距正常液位 mm</t>
  </si>
  <si>
    <t xml:space="preserve">塔釜正常液位高度(NL) mm</t>
  </si>
  <si>
    <t xml:space="preserve">总人孔数</t>
  </si>
  <si>
    <t xml:space="preserve">塔板间人孔数</t>
  </si>
  <si>
    <t xml:space="preserve">人孔处塔板间距 mm</t>
  </si>
  <si>
    <t xml:space="preserve">侧线抽出、返回口</t>
  </si>
  <si>
    <t xml:space="preserve">侧线抽出口塔板间距 mm</t>
  </si>
  <si>
    <t xml:space="preserve">液位计口距塔底切线（LL） mm</t>
  </si>
  <si>
    <t xml:space="preserve">塔切线高度 mm</t>
  </si>
  <si>
    <t xml:space="preserve">H2S</t>
  </si>
  <si>
    <t xml:space="preserve">MDEA</t>
  </si>
  <si>
    <t xml:space="preserve">容器编号</t>
  </si>
  <si>
    <t xml:space="preserve">217-V-203</t>
  </si>
  <si>
    <t xml:space="preserve">217-V-207</t>
  </si>
  <si>
    <t xml:space="preserve">217-V-209</t>
  </si>
  <si>
    <t xml:space="preserve">容器名称</t>
  </si>
  <si>
    <t xml:space="preserve">高压闪蒸罐</t>
  </si>
  <si>
    <t xml:space="preserve">热高压分离器</t>
  </si>
  <si>
    <t xml:space="preserve">冷高压分离器</t>
  </si>
  <si>
    <t xml:space="preserve">容器形式</t>
  </si>
  <si>
    <t xml:space="preserve">立式</t>
  </si>
  <si>
    <t xml:space="preserve">容器规格</t>
  </si>
  <si>
    <t xml:space="preserve">分水包规格</t>
  </si>
  <si>
    <r>
      <rPr>
        <sz val="12"/>
        <color rgb="FF0000FF"/>
        <rFont val="宋体"/>
        <family val="3"/>
      </rPr>
      <t xml:space="preserve">容器直径</t>
    </r>
    <r>
      <rPr>
        <sz val="12"/>
        <color rgb="FF0000FF"/>
        <rFont val="Times New Roman"/>
        <family val="1"/>
      </rPr>
      <t xml:space="preserve">(m)</t>
    </r>
  </si>
  <si>
    <r>
      <rPr>
        <sz val="12"/>
        <color rgb="FF0000FF"/>
        <rFont val="宋体"/>
        <family val="3"/>
      </rPr>
      <t xml:space="preserve">容器切线长度</t>
    </r>
    <r>
      <rPr>
        <sz val="12"/>
        <color rgb="FF0000FF"/>
        <rFont val="Times New Roman"/>
        <family val="1"/>
      </rPr>
      <t xml:space="preserve">(m)</t>
    </r>
  </si>
  <si>
    <r>
      <rPr>
        <sz val="12"/>
        <color rgb="FF0000FF"/>
        <rFont val="宋体"/>
        <family val="3"/>
      </rPr>
      <t xml:space="preserve">分水包直径</t>
    </r>
    <r>
      <rPr>
        <sz val="12"/>
        <color rgb="FF0000FF"/>
        <rFont val="Times New Roman"/>
        <family val="1"/>
      </rPr>
      <t xml:space="preserve">(m)</t>
    </r>
  </si>
  <si>
    <r>
      <rPr>
        <sz val="12"/>
        <color rgb="FF0000FF"/>
        <rFont val="宋体"/>
        <family val="3"/>
      </rPr>
      <t xml:space="preserve">分水包长度</t>
    </r>
    <r>
      <rPr>
        <sz val="12"/>
        <color rgb="FF0000FF"/>
        <rFont val="Times New Roman"/>
        <family val="1"/>
      </rPr>
      <t xml:space="preserve">(m)</t>
    </r>
  </si>
  <si>
    <r>
      <rPr>
        <sz val="12"/>
        <rFont val="宋体"/>
        <family val="3"/>
      </rPr>
      <t xml:space="preserve">容器容积，m</t>
    </r>
    <r>
      <rPr>
        <vertAlign val="superscript"/>
        <sz val="12"/>
        <rFont val="宋体"/>
        <family val="3"/>
      </rPr>
      <t xml:space="preserve">3</t>
    </r>
  </si>
  <si>
    <t xml:space="preserve">油气, H2,H2S</t>
  </si>
  <si>
    <t xml:space="preserve">最高操作压力(MPaG)</t>
  </si>
  <si>
    <t xml:space="preserve">操作条件下气体产品流量(kg/h)</t>
  </si>
  <si>
    <t xml:space="preserve">操作条件下液体产品流量(kg/h)</t>
  </si>
  <si>
    <t xml:space="preserve">介质最大流量系数</t>
  </si>
  <si>
    <t xml:space="preserve">最大气体产品流量(kg/h)</t>
  </si>
  <si>
    <t xml:space="preserve">最大液体产品流量(kg/h)</t>
  </si>
  <si>
    <t xml:space="preserve">操作条件下的气体密度(kg/m3)</t>
  </si>
  <si>
    <t xml:space="preserve">操作条件下的液体密度(kg/m3)</t>
  </si>
  <si>
    <t xml:space="preserve">操作条件下气体产品流率(m3/s)</t>
  </si>
  <si>
    <t xml:space="preserve">操作条件下的液体产品流率(m3/s)</t>
  </si>
  <si>
    <t xml:space="preserve">操作条件下气体产品流速(m/s)</t>
  </si>
  <si>
    <t xml:space="preserve">操作条件下液体产品流速(m/s)</t>
  </si>
  <si>
    <t xml:space="preserve">气相H2S分压(MPaA)</t>
  </si>
  <si>
    <t xml:space="preserve">气相H2分压(MPaA)</t>
  </si>
  <si>
    <t xml:space="preserve">液相H2S浓度(wt%)</t>
  </si>
  <si>
    <t xml:space="preserve">按气相计算：</t>
  </si>
  <si>
    <r>
      <rPr>
        <sz val="12"/>
        <rFont val="宋体"/>
        <family val="3"/>
      </rPr>
      <t xml:space="preserve">气体在容器的气体空间的临界速度</t>
    </r>
    <r>
      <rPr>
        <sz val="12"/>
        <rFont val="Times New Roman"/>
        <family val="1"/>
      </rPr>
      <t xml:space="preserve">uc(m/s)</t>
    </r>
  </si>
  <si>
    <r>
      <rPr>
        <sz val="12"/>
        <rFont val="宋体"/>
        <family val="3"/>
      </rPr>
      <t xml:space="preserve">气体允许速度</t>
    </r>
    <r>
      <rPr>
        <sz val="12"/>
        <rFont val="Times New Roman"/>
        <family val="1"/>
      </rPr>
      <t xml:space="preserve">uo(m/s)</t>
    </r>
  </si>
  <si>
    <t xml:space="preserve">容器计算直径(m)</t>
  </si>
  <si>
    <t xml:space="preserve">按液相计算：</t>
  </si>
  <si>
    <t xml:space="preserve">最高液速(m/s)</t>
  </si>
  <si>
    <t xml:space="preserve">容器计算直径（m）</t>
  </si>
  <si>
    <t xml:space="preserve">取直径(m)</t>
  </si>
  <si>
    <t xml:space="preserve">切线高度计算：</t>
  </si>
  <si>
    <t xml:space="preserve">从顶部切线到油入口-L1(m)</t>
  </si>
  <si>
    <t xml:space="preserve">从油入口到HHL-L2(m)</t>
  </si>
  <si>
    <t xml:space="preserve">取L2(m)</t>
  </si>
  <si>
    <t xml:space="preserve">从HHL到HL-L3(m),取L3=L2</t>
  </si>
  <si>
    <t xml:space="preserve">从HL到LL-L4(m)</t>
  </si>
  <si>
    <t xml:space="preserve">取L4(m)</t>
  </si>
  <si>
    <t xml:space="preserve">从LL到LLL（LLSD）(m),取L5=L2</t>
  </si>
  <si>
    <t xml:space="preserve">从LLL到底部切线(m),取L6=L2</t>
  </si>
  <si>
    <t xml:space="preserve">总高(m)</t>
  </si>
  <si>
    <t xml:space="preserve">高径比</t>
  </si>
  <si>
    <t xml:space="preserve">罐体容积(m3)</t>
  </si>
  <si>
    <t xml:space="preserve">正常操作液体体积(m3)</t>
  </si>
  <si>
    <t xml:space="preserve">正常操作液位(距罐底)(m)</t>
  </si>
  <si>
    <t xml:space="preserve">液位控制要求体积范围：</t>
  </si>
  <si>
    <t xml:space="preserve">低液位体积(m3)</t>
  </si>
  <si>
    <t xml:space="preserve">高液位体积(m3)</t>
  </si>
  <si>
    <t xml:space="preserve">正常液位到放空时间(min)</t>
  </si>
  <si>
    <t xml:space="preserve">操作介质重,kg</t>
  </si>
  <si>
    <t xml:space="preserve">132-D-102</t>
  </si>
  <si>
    <t xml:space="preserve">131-D-105</t>
  </si>
  <si>
    <t xml:space="preserve">132-D-202</t>
  </si>
  <si>
    <t xml:space="preserve">132-D-302</t>
  </si>
  <si>
    <t xml:space="preserve">132-D-405</t>
  </si>
  <si>
    <t xml:space="preserve">132-D-406</t>
  </si>
  <si>
    <t xml:space="preserve">132-D-103</t>
  </si>
  <si>
    <t xml:space="preserve">132-D-401</t>
  </si>
  <si>
    <t xml:space="preserve">132-D-402</t>
  </si>
  <si>
    <t xml:space="preserve">132-D-403</t>
  </si>
  <si>
    <t xml:space="preserve">132-D-409</t>
  </si>
  <si>
    <t xml:space="preserve">132-D-410</t>
  </si>
  <si>
    <t xml:space="preserve">132-D-411</t>
  </si>
  <si>
    <t xml:space="preserve">参考：</t>
  </si>
  <si>
    <t xml:space="preserve">217-V-501</t>
  </si>
  <si>
    <t xml:space="preserve">217-V-506</t>
  </si>
  <si>
    <t xml:space="preserve">131-D-110</t>
  </si>
  <si>
    <t xml:space="preserve">热低分罐</t>
  </si>
  <si>
    <t xml:space="preserve">新氢压缩机入口分液罐</t>
  </si>
  <si>
    <t xml:space="preserve">预闪蒸罐</t>
  </si>
  <si>
    <t xml:space="preserve">低分气分液罐</t>
  </si>
  <si>
    <t xml:space="preserve">燃料气分液罐</t>
  </si>
  <si>
    <t xml:space="preserve">净化压缩空气分液罐</t>
  </si>
  <si>
    <t xml:space="preserve">冷低分罐</t>
  </si>
  <si>
    <t xml:space="preserve">0.4MPaG汽包</t>
  </si>
  <si>
    <t xml:space="preserve">低压放空罐</t>
  </si>
  <si>
    <t xml:space="preserve">地下轻污油罐</t>
  </si>
  <si>
    <t xml:space="preserve">地下重污油罐</t>
  </si>
  <si>
    <t xml:space="preserve">汽包</t>
  </si>
  <si>
    <t xml:space="preserve">高压放空罐</t>
  </si>
  <si>
    <t xml:space="preserve">1.0MPaG汽包</t>
  </si>
  <si>
    <t xml:space="preserve">火炬气分液罐</t>
  </si>
  <si>
    <t xml:space="preserve">卧式</t>
  </si>
  <si>
    <t xml:space="preserve">H2、C1</t>
  </si>
  <si>
    <t xml:space="preserve">汽提塔底油</t>
  </si>
  <si>
    <t xml:space="preserve">低分气、富胺液</t>
  </si>
  <si>
    <t xml:space="preserve">燃料气</t>
  </si>
  <si>
    <t xml:space="preserve">空气</t>
  </si>
  <si>
    <t xml:space="preserve">蒸汽，除氧水</t>
  </si>
  <si>
    <t xml:space="preserve">污油</t>
  </si>
  <si>
    <t xml:space="preserve">蒸汽、水</t>
  </si>
  <si>
    <t xml:space="preserve">火炬气</t>
  </si>
  <si>
    <t xml:space="preserve">是否允许有一定液沫夹带？</t>
  </si>
  <si>
    <t xml:space="preserve">否</t>
  </si>
  <si>
    <t xml:space="preserve">是</t>
  </si>
  <si>
    <t xml:space="preserve">是否安装破沫网？</t>
  </si>
  <si>
    <t xml:space="preserve">结构系数</t>
  </si>
  <si>
    <r>
      <rPr>
        <sz val="12"/>
        <rFont val="宋体"/>
        <family val="0"/>
      </rPr>
      <t xml:space="preserve">气相空间截面积（m</t>
    </r>
    <r>
      <rPr>
        <vertAlign val="superscript"/>
        <sz val="12"/>
        <rFont val="宋体"/>
        <family val="3"/>
      </rPr>
      <t xml:space="preserve">2</t>
    </r>
    <r>
      <rPr>
        <sz val="12"/>
        <rFont val="宋体"/>
        <family val="3"/>
      </rPr>
      <t xml:space="preserve">）</t>
    </r>
  </si>
  <si>
    <t xml:space="preserve">实际气体流速(m/s)</t>
  </si>
  <si>
    <t xml:space="preserve">气体流速是否合适</t>
  </si>
  <si>
    <t xml:space="preserve">气体空间高度(m)</t>
  </si>
  <si>
    <t xml:space="preserve">液体空间高度(m)</t>
  </si>
  <si>
    <r>
      <rPr>
        <sz val="12"/>
        <rFont val="宋体"/>
        <family val="3"/>
      </rPr>
      <t xml:space="preserve">液体空间容积（m</t>
    </r>
    <r>
      <rPr>
        <vertAlign val="superscript"/>
        <sz val="12"/>
        <rFont val="宋体"/>
        <family val="3"/>
      </rPr>
      <t xml:space="preserve">3</t>
    </r>
    <r>
      <rPr>
        <sz val="12"/>
        <rFont val="宋体"/>
        <family val="3"/>
      </rPr>
      <t xml:space="preserve">）</t>
    </r>
  </si>
  <si>
    <t xml:space="preserve">塔顶油品去向</t>
  </si>
  <si>
    <t xml:space="preserve">下一工序</t>
  </si>
  <si>
    <t xml:space="preserve">液体产品停留时间(min)</t>
  </si>
  <si>
    <t xml:space="preserve">液体的停留时间是否合适</t>
  </si>
  <si>
    <t xml:space="preserve">核算检查</t>
  </si>
  <si>
    <t xml:space="preserve">核算油水分离时间,min</t>
  </si>
  <si>
    <t xml:space="preserve">液体流速（m/s）</t>
  </si>
  <si>
    <t xml:space="preserve">总容积（m3）</t>
  </si>
  <si>
    <t xml:space="preserve">装满系数</t>
  </si>
  <si>
    <t xml:space="preserve">操作介质重（kg）</t>
  </si>
  <si>
    <t xml:space="preserve">操作条件下水流率(kg/h，指分水包)</t>
  </si>
  <si>
    <t xml:space="preserve">最大水流率(kg/h，指分水包)</t>
  </si>
  <si>
    <t xml:space="preserve">分水斗中水的停留时间(min)</t>
  </si>
  <si>
    <t xml:space="preserve">分水斗中水的最小停留时间(min)</t>
  </si>
  <si>
    <t xml:space="preserve">分水斗中水的停留时间是否合适</t>
  </si>
  <si>
    <t xml:space="preserve">132-D-201</t>
  </si>
  <si>
    <t xml:space="preserve">132-D-203</t>
  </si>
  <si>
    <t xml:space="preserve">汽提塔顶回流罐</t>
  </si>
  <si>
    <t xml:space="preserve">分馏塔顶回流罐</t>
  </si>
  <si>
    <t xml:space="preserve">不凝气，粗石脑油</t>
  </si>
  <si>
    <t xml:space="preserve">石脑油</t>
  </si>
  <si>
    <t xml:space="preserve">操作条件下回流流量(kg/h)</t>
  </si>
  <si>
    <t xml:space="preserve">最大回流流量(kg/h)</t>
  </si>
  <si>
    <t xml:space="preserve">操作条件下回流流率(m3/s)</t>
  </si>
  <si>
    <r>
      <rPr>
        <sz val="12"/>
        <rFont val="宋体"/>
        <family val="0"/>
      </rPr>
      <t xml:space="preserve">液体空间截面积（m</t>
    </r>
    <r>
      <rPr>
        <vertAlign val="superscript"/>
        <sz val="12"/>
        <rFont val="宋体"/>
        <family val="3"/>
      </rPr>
      <t xml:space="preserve">2</t>
    </r>
    <r>
      <rPr>
        <sz val="12"/>
        <rFont val="宋体"/>
        <family val="3"/>
      </rPr>
      <t xml:space="preserve">）</t>
    </r>
  </si>
  <si>
    <r>
      <rPr>
        <sz val="12"/>
        <rFont val="宋体"/>
        <family val="0"/>
      </rPr>
      <t xml:space="preserve">回流停留时间(min</t>
    </r>
    <r>
      <rPr>
        <sz val="12"/>
        <rFont val="宋体"/>
        <family val="3"/>
      </rPr>
      <t xml:space="preserve">)</t>
    </r>
  </si>
  <si>
    <t xml:space="preserve">最小停留时间要求</t>
  </si>
  <si>
    <r>
      <rPr>
        <sz val="12"/>
        <rFont val="宋体"/>
        <family val="3"/>
      </rPr>
      <t xml:space="preserve">容积，m</t>
    </r>
    <r>
      <rPr>
        <vertAlign val="superscript"/>
        <sz val="12"/>
        <rFont val="宋体"/>
        <family val="3"/>
      </rPr>
      <t xml:space="preserve">3</t>
    </r>
  </si>
  <si>
    <t xml:space="preserve">水相H2S浓度(wt%)</t>
  </si>
  <si>
    <t xml:space="preserve">132-D-110</t>
  </si>
  <si>
    <t xml:space="preserve">132-D-101</t>
  </si>
  <si>
    <t xml:space="preserve">132-D-104</t>
  </si>
  <si>
    <t xml:space="preserve">132-D-109</t>
  </si>
  <si>
    <t xml:space="preserve">132-D-301</t>
  </si>
  <si>
    <t xml:space="preserve">132-D-407</t>
  </si>
  <si>
    <t xml:space="preserve">132-D-108</t>
  </si>
  <si>
    <t xml:space="preserve">132-D-415</t>
  </si>
  <si>
    <t xml:space="preserve">132-D-412</t>
  </si>
  <si>
    <t xml:space="preserve">132-D-413</t>
  </si>
  <si>
    <t xml:space="preserve">原料油缓冲罐</t>
  </si>
  <si>
    <t xml:space="preserve">加氢进料缓冲罐</t>
  </si>
  <si>
    <t xml:space="preserve">除氧水罐</t>
  </si>
  <si>
    <t xml:space="preserve">循环泵封油罐</t>
  </si>
  <si>
    <t xml:space="preserve">贫胺液罐</t>
  </si>
  <si>
    <t xml:space="preserve">硫化剂罐</t>
  </si>
  <si>
    <t xml:space="preserve">反冲洗污油罐</t>
  </si>
  <si>
    <t xml:space="preserve">压缩机区污油罐</t>
  </si>
  <si>
    <t xml:space="preserve">排污扩容器</t>
  </si>
  <si>
    <t xml:space="preserve">废胺液罐</t>
  </si>
  <si>
    <t xml:space="preserve">容器直径(m)</t>
  </si>
  <si>
    <t xml:space="preserve">容器切线长度(m)</t>
  </si>
  <si>
    <t xml:space="preserve">原料蜡油</t>
  </si>
  <si>
    <t xml:space="preserve">除氧水</t>
  </si>
  <si>
    <t xml:space="preserve">柴油</t>
  </si>
  <si>
    <t xml:space="preserve">贫胺液</t>
  </si>
  <si>
    <t xml:space="preserve">硫化剂</t>
  </si>
  <si>
    <t xml:space="preserve">反冲洗污油</t>
  </si>
  <si>
    <t xml:space="preserve">压缩机污油</t>
  </si>
  <si>
    <t xml:space="preserve">汽包排污水</t>
  </si>
  <si>
    <t xml:space="preserve">废胺液、污油</t>
  </si>
  <si>
    <t xml:space="preserve">压力(MPaG)</t>
  </si>
  <si>
    <t xml:space="preserve">正常质量流率(kg/h)</t>
  </si>
  <si>
    <t xml:space="preserve">最大液体质量流率(kg/h)</t>
  </si>
  <si>
    <t xml:space="preserve">介质密度(kg/cum)</t>
  </si>
  <si>
    <t xml:space="preserve">介质体积流率(cum/h)</t>
  </si>
  <si>
    <r>
      <rPr>
        <sz val="12"/>
        <rFont val="宋体"/>
        <family val="3"/>
      </rPr>
      <t xml:space="preserve">罐体介质流通面积</t>
    </r>
    <r>
      <rPr>
        <sz val="12"/>
        <rFont val="Times New Roman"/>
        <family val="1"/>
      </rPr>
      <t xml:space="preserve">(m</t>
    </r>
    <r>
      <rPr>
        <vertAlign val="superscript"/>
        <sz val="12"/>
        <rFont val="Times New Roman"/>
        <family val="1"/>
      </rPr>
      <t xml:space="preserve">2</t>
    </r>
    <r>
      <rPr>
        <sz val="12"/>
        <rFont val="Times New Roman"/>
        <family val="1"/>
      </rPr>
      <t xml:space="preserve">)</t>
    </r>
  </si>
  <si>
    <r>
      <rPr>
        <sz val="12"/>
        <rFont val="宋体"/>
        <family val="3"/>
      </rPr>
      <t xml:space="preserve">介质在罐内流速</t>
    </r>
    <r>
      <rPr>
        <sz val="12"/>
        <rFont val="Times New Roman"/>
        <family val="1"/>
      </rPr>
      <t xml:space="preserve">(m/s)</t>
    </r>
  </si>
  <si>
    <t xml:space="preserve">介质在罐内的最大流速(m/s)</t>
  </si>
  <si>
    <r>
      <rPr>
        <sz val="12"/>
        <rFont val="宋体"/>
        <family val="0"/>
      </rPr>
      <t xml:space="preserve">罐体流通容积</t>
    </r>
    <r>
      <rPr>
        <sz val="12"/>
        <rFont val="Times New Roman"/>
        <family val="1"/>
      </rPr>
      <t xml:space="preserve">(cum)</t>
    </r>
  </si>
  <si>
    <r>
      <rPr>
        <sz val="12"/>
        <rFont val="宋体"/>
        <family val="3"/>
      </rPr>
      <t xml:space="preserve">介质停留时间</t>
    </r>
    <r>
      <rPr>
        <sz val="12"/>
        <rFont val="Times New Roman"/>
        <family val="1"/>
      </rPr>
      <t xml:space="preserve">(min)</t>
    </r>
  </si>
  <si>
    <r>
      <rPr>
        <sz val="12"/>
        <color rgb="FF0000FF"/>
        <rFont val="宋体"/>
        <family val="3"/>
      </rPr>
      <t xml:space="preserve">要求的最小停留时间(min</t>
    </r>
    <r>
      <rPr>
        <sz val="12"/>
        <rFont val="宋体"/>
        <family val="3"/>
      </rPr>
      <t xml:space="preserve">)</t>
    </r>
  </si>
  <si>
    <t xml:space="preserve">高高</t>
  </si>
  <si>
    <t xml:space="preserve">最高液位高度，m</t>
  </si>
  <si>
    <t xml:space="preserve">低液位高度,m</t>
  </si>
  <si>
    <t xml:space="preserve">高低液位差,m</t>
  </si>
  <si>
    <t xml:space="preserve">、</t>
  </si>
  <si>
    <t xml:space="preserve">停留时间,(min)</t>
  </si>
  <si>
    <t xml:space="preserve">正常气体质量流率(kg/h)</t>
  </si>
  <si>
    <t xml:space="preserve">最大气体质量流率(kg/h)</t>
  </si>
  <si>
    <t xml:space="preserve">气体密度(kg/cum)</t>
  </si>
  <si>
    <t xml:space="preserve">气体体积流率(cum/h)</t>
  </si>
  <si>
    <r>
      <rPr>
        <sz val="12"/>
        <rFont val="宋体"/>
        <family val="3"/>
      </rPr>
      <t xml:space="preserve">气体在罐内流速</t>
    </r>
    <r>
      <rPr>
        <sz val="12"/>
        <rFont val="Times New Roman"/>
        <family val="1"/>
      </rPr>
      <t xml:space="preserve">(m/s)</t>
    </r>
  </si>
  <si>
    <t xml:space="preserve">222-V-113</t>
  </si>
  <si>
    <t xml:space="preserve">净化压缩空气罐</t>
  </si>
  <si>
    <t xml:space="preserve">净化空气</t>
  </si>
  <si>
    <t xml:space="preserve">空气质量流率(Nm3/h)</t>
  </si>
  <si>
    <t xml:space="preserve">空气质量流率(kg/h)</t>
  </si>
  <si>
    <t xml:space="preserve">空气密度(kg/cum)</t>
  </si>
  <si>
    <t xml:space="preserve">空气体积流率(cum/h)</t>
  </si>
  <si>
    <r>
      <rPr>
        <sz val="12"/>
        <rFont val="宋体"/>
        <family val="3"/>
      </rPr>
      <t xml:space="preserve">罐体流通面积</t>
    </r>
    <r>
      <rPr>
        <sz val="12"/>
        <rFont val="Times New Roman"/>
        <family val="1"/>
      </rPr>
      <t xml:space="preserve">(m</t>
    </r>
    <r>
      <rPr>
        <vertAlign val="superscript"/>
        <sz val="12"/>
        <rFont val="Times New Roman"/>
        <family val="1"/>
      </rPr>
      <t xml:space="preserve">2</t>
    </r>
    <r>
      <rPr>
        <sz val="12"/>
        <rFont val="Times New Roman"/>
        <family val="1"/>
      </rPr>
      <t xml:space="preserve">)</t>
    </r>
  </si>
  <si>
    <r>
      <rPr>
        <sz val="12"/>
        <rFont val="宋体"/>
        <family val="3"/>
      </rPr>
      <t xml:space="preserve">空气在罐内流速</t>
    </r>
    <r>
      <rPr>
        <sz val="12"/>
        <rFont val="Times New Roman"/>
        <family val="1"/>
      </rPr>
      <t xml:space="preserve">(m/s)</t>
    </r>
  </si>
  <si>
    <t xml:space="preserve">空气在罐内的最大流速(m/s)</t>
  </si>
  <si>
    <r>
      <rPr>
        <sz val="12"/>
        <rFont val="宋体"/>
        <family val="3"/>
      </rPr>
      <t xml:space="preserve">罐体流通容积</t>
    </r>
    <r>
      <rPr>
        <sz val="12"/>
        <rFont val="Times New Roman"/>
        <family val="1"/>
      </rPr>
      <t xml:space="preserve">(cum)</t>
    </r>
  </si>
  <si>
    <r>
      <rPr>
        <sz val="12"/>
        <rFont val="宋体"/>
        <family val="3"/>
      </rPr>
      <t xml:space="preserve">罐总容积</t>
    </r>
    <r>
      <rPr>
        <sz val="12"/>
        <rFont val="Times New Roman"/>
        <family val="1"/>
      </rPr>
      <t xml:space="preserve">(cum)</t>
    </r>
  </si>
  <si>
    <r>
      <rPr>
        <sz val="12"/>
        <rFont val="宋体"/>
        <family val="3"/>
      </rPr>
      <t xml:space="preserve">液体停留时间</t>
    </r>
    <r>
      <rPr>
        <sz val="12"/>
        <rFont val="Times New Roman"/>
        <family val="1"/>
      </rPr>
      <t xml:space="preserve">(min)</t>
    </r>
  </si>
  <si>
    <t xml:space="preserve">要求出口最低压力(MPaG)</t>
  </si>
  <si>
    <t xml:space="preserve">要求的最小容积(cum)</t>
  </si>
  <si>
    <r>
      <rPr>
        <sz val="12"/>
        <rFont val="宋体"/>
        <family val="3"/>
      </rPr>
      <t xml:space="preserve">直径 </t>
    </r>
    <r>
      <rPr>
        <sz val="12"/>
        <rFont val="Times New Roman"/>
        <family val="1"/>
      </rPr>
      <t xml:space="preserve">m</t>
    </r>
  </si>
  <si>
    <r>
      <rPr>
        <sz val="12"/>
        <rFont val="宋体"/>
        <family val="3"/>
      </rPr>
      <t xml:space="preserve">高度或长度 </t>
    </r>
    <r>
      <rPr>
        <sz val="12"/>
        <rFont val="Times New Roman"/>
        <family val="1"/>
      </rPr>
      <t xml:space="preserve">m</t>
    </r>
  </si>
  <si>
    <r>
      <rPr>
        <sz val="12"/>
        <rFont val="宋体"/>
        <family val="3"/>
      </rPr>
      <t xml:space="preserve">体积  </t>
    </r>
    <r>
      <rPr>
        <sz val="12"/>
        <rFont val="Times New Roman"/>
        <family val="1"/>
      </rPr>
      <t xml:space="preserve">m3</t>
    </r>
  </si>
  <si>
    <t xml:space="preserve">裂解反应器1</t>
  </si>
  <si>
    <t xml:space="preserve">裂解反应器2</t>
  </si>
  <si>
    <t xml:space="preserve">精制反应器</t>
  </si>
  <si>
    <t xml:space="preserve">精制催化剂体积</t>
  </si>
  <si>
    <t xml:space="preserve">精制催化剂空隙率</t>
  </si>
  <si>
    <t xml:space="preserve">裂解热高分</t>
  </si>
  <si>
    <t xml:space="preserve">精制热高分</t>
  </si>
  <si>
    <t xml:space="preserve">精制冷高分</t>
  </si>
  <si>
    <t xml:space="preserve">循环氢分液罐</t>
  </si>
  <si>
    <t xml:space="preserve">裂解高压换热器1</t>
  </si>
  <si>
    <t xml:space="preserve">裂解高压换热器2</t>
  </si>
  <si>
    <t xml:space="preserve">精制高压换热器1</t>
  </si>
  <si>
    <t xml:space="preserve">精制高压换热器2</t>
  </si>
  <si>
    <t xml:space="preserve">管线</t>
  </si>
  <si>
    <t xml:space="preserve">加热炉</t>
  </si>
  <si>
    <r>
      <rPr>
        <sz val="12"/>
        <rFont val="宋体"/>
        <family val="3"/>
      </rPr>
      <t xml:space="preserve">总体积  </t>
    </r>
    <r>
      <rPr>
        <sz val="12"/>
        <rFont val="Times New Roman"/>
        <family val="1"/>
      </rPr>
      <t xml:space="preserve">m3</t>
    </r>
  </si>
  <si>
    <r>
      <rPr>
        <sz val="12"/>
        <rFont val="宋体"/>
        <family val="3"/>
      </rPr>
      <t xml:space="preserve">气密压力  </t>
    </r>
    <r>
      <rPr>
        <sz val="12"/>
        <rFont val="Times New Roman"/>
        <family val="1"/>
      </rPr>
      <t xml:space="preserve">Bar</t>
    </r>
  </si>
  <si>
    <t xml:space="preserve">安全系数</t>
  </si>
  <si>
    <r>
      <rPr>
        <sz val="12"/>
        <rFont val="Times New Roman"/>
        <family val="1"/>
      </rPr>
      <t xml:space="preserve">0.7MPa/min  </t>
    </r>
    <r>
      <rPr>
        <sz val="12"/>
        <rFont val="宋体"/>
        <family val="3"/>
      </rPr>
      <t xml:space="preserve">泄放量   </t>
    </r>
    <r>
      <rPr>
        <sz val="12"/>
        <rFont val="Times New Roman"/>
        <family val="1"/>
      </rPr>
      <t xml:space="preserve">NM3/h</t>
    </r>
  </si>
  <si>
    <r>
      <rPr>
        <sz val="12"/>
        <rFont val="Times New Roman"/>
        <family val="1"/>
      </rPr>
      <t xml:space="preserve">1.4MPa/min  </t>
    </r>
    <r>
      <rPr>
        <sz val="12"/>
        <rFont val="宋体"/>
        <family val="3"/>
      </rPr>
      <t xml:space="preserve">泄放量   </t>
    </r>
    <r>
      <rPr>
        <sz val="12"/>
        <rFont val="Times New Roman"/>
        <family val="1"/>
      </rPr>
      <t xml:space="preserve">NM3/h</t>
    </r>
  </si>
  <si>
    <r>
      <rPr>
        <sz val="12"/>
        <rFont val="Times New Roman"/>
        <family val="1"/>
      </rPr>
      <t xml:space="preserve">2.1Mpa/min  </t>
    </r>
    <r>
      <rPr>
        <sz val="12"/>
        <rFont val="宋体"/>
        <family val="3"/>
      </rPr>
      <t xml:space="preserve">泄放量   </t>
    </r>
    <r>
      <rPr>
        <sz val="12"/>
        <rFont val="Times New Roman"/>
        <family val="1"/>
      </rPr>
      <t xml:space="preserve">NM3/h</t>
    </r>
  </si>
  <si>
    <r>
      <rPr>
        <sz val="12"/>
        <rFont val="宋体"/>
        <family val="3"/>
      </rPr>
      <t xml:space="preserve">气密氮气量  </t>
    </r>
    <r>
      <rPr>
        <sz val="12"/>
        <rFont val="Times New Roman"/>
        <family val="1"/>
      </rPr>
      <t xml:space="preserve">NM3</t>
    </r>
  </si>
  <si>
    <t xml:space="preserve">容器类别</t>
  </si>
  <si>
    <t xml:space="preserve">缓冲罐</t>
  </si>
  <si>
    <t xml:space="preserve">卧式回流罐</t>
  </si>
  <si>
    <t xml:space="preserve">汽液分离罐</t>
  </si>
  <si>
    <t xml:space="preserve">正常操作温度(℃)</t>
  </si>
  <si>
    <t xml:space="preserve">最高操作温度(℃)</t>
  </si>
  <si>
    <t xml:space="preserve">操作条件下水流量(kg/h，指分水包)</t>
  </si>
  <si>
    <t xml:space="preserve">最大水流量(kg/h，指分水包)</t>
  </si>
  <si>
    <t xml:space="preserve">气体空间最小高度(m)</t>
  </si>
  <si>
    <t xml:space="preserve">允许最小结构系数</t>
  </si>
  <si>
    <t xml:space="preserve">液体的流速是否合适</t>
  </si>
  <si>
    <t xml:space="preserve">液体最小停留时间要求</t>
  </si>
  <si>
    <r>
      <rPr>
        <sz val="11"/>
        <color rgb="FF0000FF"/>
        <rFont val="宋体"/>
        <family val="3"/>
      </rPr>
      <t xml:space="preserve">模拟中物流编号               </t>
    </r>
    <r>
      <rPr>
        <sz val="12"/>
        <rFont val="宋体"/>
        <family val="3"/>
      </rPr>
      <t xml:space="preserve">        进</t>
    </r>
  </si>
  <si>
    <t xml:space="preserve">卧式(特殊)</t>
  </si>
  <si>
    <t xml:space="preserve">拱高占直径</t>
  </si>
  <si>
    <t xml:space="preserve">拱高占直径1</t>
  </si>
  <si>
    <t xml:space="preserve">拱形面积占圆面积</t>
  </si>
  <si>
    <t xml:space="preserve">拱形面积占圆面积1</t>
  </si>
  <si>
    <t xml:space="preserve">拱高占直径2</t>
  </si>
  <si>
    <t xml:space="preserve">拱形面积占圆面积2</t>
  </si>
  <si>
    <t xml:space="preserve">波形板流速</t>
  </si>
  <si>
    <t xml:space="preserve">长度</t>
  </si>
  <si>
    <t xml:space="preserve">宽度</t>
  </si>
  <si>
    <t xml:space="preserve">132-PSV-0702A/B</t>
  </si>
  <si>
    <t xml:space="preserve">132-PSV-2201A/B</t>
  </si>
  <si>
    <t xml:space="preserve">132-PSV-3201A/B</t>
  </si>
  <si>
    <t xml:space="preserve">132-PSV-5101A/B</t>
  </si>
  <si>
    <t xml:space="preserve">132-PSV-5601A/B</t>
  </si>
  <si>
    <t xml:space="preserve">132-PSV-1501A/B</t>
  </si>
  <si>
    <t xml:space="preserve">132-PSV-0701A/B</t>
  </si>
  <si>
    <t xml:space="preserve">132-PSV-1301A/B</t>
  </si>
  <si>
    <t xml:space="preserve">132-PSV-2401A/B</t>
  </si>
  <si>
    <t xml:space="preserve">名称</t>
  </si>
  <si>
    <t xml:space="preserve">加氢进料缓冲罐顶安全阀</t>
  </si>
  <si>
    <t xml:space="preserve">加氢进料泵入口安全阀</t>
  </si>
  <si>
    <t xml:space="preserve">1#加氢反应器顶安全阀</t>
  </si>
  <si>
    <t xml:space="preserve">循环泵冲洗液罐顶安全阀</t>
  </si>
  <si>
    <t xml:space="preserve">冷低分罐顶安全阀</t>
  </si>
  <si>
    <t xml:space="preserve">汽提塔顶回流罐安全阀</t>
  </si>
  <si>
    <t xml:space="preserve">预闪蒸罐顶安全阀</t>
  </si>
  <si>
    <t xml:space="preserve">分馏塔顶回流罐安全阀</t>
  </si>
  <si>
    <t xml:space="preserve">分一中低压蒸汽发生器安全阀一</t>
  </si>
  <si>
    <t xml:space="preserve">分一中低压蒸汽发生器安全阀二</t>
  </si>
  <si>
    <t xml:space="preserve">分一低低压蒸汽发生器安全阀</t>
  </si>
  <si>
    <t xml:space="preserve">分一中低低压蒸汽发生器安全阀二</t>
  </si>
  <si>
    <t xml:space="preserve">低低压蒸汽安全阀</t>
  </si>
  <si>
    <t xml:space="preserve">柴油/锅炉给水换热器管程泄放阀</t>
  </si>
  <si>
    <t xml:space="preserve">加氢蜡油/低压蒸汽发生器安全阀</t>
  </si>
  <si>
    <t xml:space="preserve">加氢蜡油/低压蒸汽发生器安全阀二</t>
  </si>
  <si>
    <t xml:space="preserve">注水罐顶安全阀</t>
  </si>
  <si>
    <t xml:space="preserve">新氢缓冲罐顶安全阀</t>
  </si>
  <si>
    <t xml:space="preserve">低分气脱硫塔顶安全阀</t>
  </si>
  <si>
    <t xml:space="preserve">贫胺液罐顶安全阀</t>
  </si>
  <si>
    <t xml:space="preserve">原料油缓冲罐顶安全阀</t>
  </si>
  <si>
    <t xml:space="preserve">污油罐安全阀</t>
  </si>
  <si>
    <t xml:space="preserve">硫化剂罐安全阀</t>
  </si>
  <si>
    <t xml:space="preserve">燃料气分液罐安全阀</t>
  </si>
  <si>
    <t xml:space="preserve">净化风罐安全阀</t>
  </si>
  <si>
    <t xml:space="preserve">液力透平出口安全阀</t>
  </si>
  <si>
    <t xml:space="preserve">安装部位</t>
  </si>
  <si>
    <t xml:space="preserve">加氢进料缓冲罐D-101顶</t>
  </si>
  <si>
    <t xml:space="preserve">进料泵P-101A/B入口</t>
  </si>
  <si>
    <t xml:space="preserve">1#加氢反应器顶部</t>
  </si>
  <si>
    <t xml:space="preserve">132-D-109罐顶</t>
  </si>
  <si>
    <t xml:space="preserve">132-D-103罐顶</t>
  </si>
  <si>
    <t xml:space="preserve">D-201</t>
  </si>
  <si>
    <t xml:space="preserve">132-D-202罐顶</t>
  </si>
  <si>
    <t xml:space="preserve">132-D-203罐顶</t>
  </si>
  <si>
    <t xml:space="preserve">汽包132-D-411安全阀</t>
  </si>
  <si>
    <t xml:space="preserve">汽包132-D-411安全阀2</t>
  </si>
  <si>
    <t xml:space="preserve">汽包132-D-410安全阀</t>
  </si>
  <si>
    <t xml:space="preserve">汽包132-D-410安全阀2</t>
  </si>
  <si>
    <t xml:space="preserve">低低压蒸汽总管LS-02605上</t>
  </si>
  <si>
    <t xml:space="preserve">E-205 TUBE SIDE</t>
  </si>
  <si>
    <t xml:space="preserve">汽包132-D-409安全阀</t>
  </si>
  <si>
    <t xml:space="preserve">汽包132-D-409安全阀2</t>
  </si>
  <si>
    <t xml:space="preserve">132-D-104罐顶</t>
  </si>
  <si>
    <t xml:space="preserve">132-D-105罐顶出口线上</t>
  </si>
  <si>
    <t xml:space="preserve">132-C-301塔顶</t>
  </si>
  <si>
    <t xml:space="preserve">132-D-301罐顶</t>
  </si>
  <si>
    <t xml:space="preserve">原料油缓冲罐D-110顶</t>
  </si>
  <si>
    <t xml:space="preserve">净化风罐顶</t>
  </si>
  <si>
    <t xml:space="preserve">液力透平出口管线</t>
  </si>
  <si>
    <t xml:space="preserve">操作介质</t>
  </si>
  <si>
    <t xml:space="preserve">H2</t>
  </si>
  <si>
    <t xml:space="preserve">烃类</t>
  </si>
  <si>
    <t xml:space="preserve">烃类, H2S，H2</t>
  </si>
  <si>
    <t xml:space="preserve">烃类、H2、H2S</t>
  </si>
  <si>
    <t xml:space="preserve">低压蒸汽</t>
  </si>
  <si>
    <t xml:space="preserve">低低压蒸汽</t>
  </si>
  <si>
    <t xml:space="preserve">热水</t>
  </si>
  <si>
    <t xml:space="preserve">水</t>
  </si>
  <si>
    <t xml:space="preserve">贫胺液、烃类</t>
  </si>
  <si>
    <t xml:space="preserve">原料蜡油，燃料气</t>
  </si>
  <si>
    <t xml:space="preserve">油气、氮气</t>
  </si>
  <si>
    <t xml:space="preserve">氮气</t>
  </si>
  <si>
    <t xml:space="preserve">净化压缩空气</t>
  </si>
  <si>
    <t xml:space="preserve">反应产物</t>
  </si>
  <si>
    <t xml:space="preserve">轻烃</t>
  </si>
  <si>
    <t xml:space="preserve">最高操作温度，℃</t>
  </si>
  <si>
    <r>
      <rPr>
        <sz val="12"/>
        <rFont val="宋体"/>
        <family val="3"/>
      </rPr>
      <t xml:space="preserve">最高操作压力，</t>
    </r>
    <r>
      <rPr>
        <sz val="12"/>
        <rFont val="Arial"/>
        <family val="2"/>
      </rPr>
      <t xml:space="preserve">MPaG</t>
    </r>
  </si>
  <si>
    <r>
      <rPr>
        <sz val="12"/>
        <rFont val="宋体"/>
        <family val="3"/>
      </rPr>
      <t xml:space="preserve">容器设计压力，</t>
    </r>
    <r>
      <rPr>
        <sz val="12"/>
        <rFont val="Arial"/>
        <family val="2"/>
      </rPr>
      <t xml:space="preserve">MPaG</t>
    </r>
  </si>
  <si>
    <r>
      <rPr>
        <sz val="12"/>
        <rFont val="宋体"/>
        <family val="3"/>
      </rPr>
      <t xml:space="preserve">定压值</t>
    </r>
    <r>
      <rPr>
        <sz val="12"/>
        <rFont val="Arial"/>
        <family val="2"/>
      </rPr>
      <t xml:space="preserve">Ps</t>
    </r>
    <r>
      <rPr>
        <sz val="12"/>
        <rFont val="宋体"/>
        <family val="3"/>
      </rPr>
      <t xml:space="preserve">≤设备设计压力</t>
    </r>
    <r>
      <rPr>
        <sz val="12"/>
        <rFont val="Arial"/>
        <family val="2"/>
      </rPr>
      <t xml:space="preserve">PD</t>
    </r>
    <r>
      <rPr>
        <sz val="12"/>
        <rFont val="宋体"/>
        <family val="3"/>
      </rPr>
      <t xml:space="preserve">，</t>
    </r>
    <r>
      <rPr>
        <sz val="12"/>
        <rFont val="Arial"/>
        <family val="2"/>
      </rPr>
      <t xml:space="preserve">MPaG</t>
    </r>
  </si>
  <si>
    <r>
      <rPr>
        <sz val="12"/>
        <rFont val="Arial"/>
        <family val="2"/>
      </rPr>
      <t xml:space="preserve">Po</t>
    </r>
    <r>
      <rPr>
        <sz val="12"/>
        <rFont val="宋体"/>
        <family val="3"/>
      </rPr>
      <t xml:space="preserve">：安全阀出口压力，背压，</t>
    </r>
    <r>
      <rPr>
        <sz val="12"/>
        <rFont val="Arial"/>
        <family val="2"/>
      </rPr>
      <t xml:space="preserve">MPaA</t>
    </r>
  </si>
  <si>
    <r>
      <rPr>
        <sz val="12"/>
        <rFont val="Arial"/>
        <family val="2"/>
      </rPr>
      <t xml:space="preserve">Tg:</t>
    </r>
    <r>
      <rPr>
        <sz val="12"/>
        <rFont val="宋体"/>
        <family val="3"/>
      </rPr>
      <t xml:space="preserve">过热蒸汽的过热度，℃</t>
    </r>
  </si>
  <si>
    <t xml:space="preserve">动力故障</t>
  </si>
  <si>
    <t xml:space="preserve">介质泄放温度，℃</t>
  </si>
  <si>
    <t xml:space="preserve">227.33</t>
  </si>
  <si>
    <r>
      <rPr>
        <sz val="12"/>
        <rFont val="Arial"/>
        <family val="2"/>
      </rPr>
      <t xml:space="preserve">Tf</t>
    </r>
    <r>
      <rPr>
        <sz val="12"/>
        <rFont val="宋体"/>
        <family val="3"/>
      </rPr>
      <t xml:space="preserve">：泄放温度，</t>
    </r>
    <r>
      <rPr>
        <sz val="12"/>
        <rFont val="Arial"/>
        <family val="2"/>
      </rPr>
      <t xml:space="preserve">K</t>
    </r>
  </si>
  <si>
    <r>
      <rPr>
        <sz val="12"/>
        <rFont val="Arial"/>
        <family val="2"/>
      </rPr>
      <t xml:space="preserve">Pa</t>
    </r>
    <r>
      <rPr>
        <sz val="12"/>
        <rFont val="宋体"/>
        <family val="3"/>
      </rPr>
      <t xml:space="preserve">：积聚压力，</t>
    </r>
    <r>
      <rPr>
        <sz val="12"/>
        <rFont val="Arial"/>
        <family val="2"/>
      </rPr>
      <t xml:space="preserve">MPaG</t>
    </r>
  </si>
  <si>
    <r>
      <rPr>
        <sz val="12"/>
        <rFont val="Arial"/>
        <family val="2"/>
      </rPr>
      <t xml:space="preserve">Pf</t>
    </r>
    <r>
      <rPr>
        <sz val="12"/>
        <rFont val="宋体"/>
        <family val="3"/>
      </rPr>
      <t xml:space="preserve">：泄放压力，</t>
    </r>
    <r>
      <rPr>
        <sz val="12"/>
        <rFont val="Arial"/>
        <family val="2"/>
      </rPr>
      <t xml:space="preserve">MPaA</t>
    </r>
  </si>
  <si>
    <t xml:space="preserve">泄放状态</t>
  </si>
  <si>
    <r>
      <rPr>
        <sz val="12"/>
        <rFont val="宋体"/>
        <family val="3"/>
      </rPr>
      <t xml:space="preserve">液态 </t>
    </r>
    <r>
      <rPr>
        <sz val="12"/>
        <rFont val="Arial"/>
        <family val="2"/>
      </rPr>
      <t xml:space="preserve">Liquid</t>
    </r>
  </si>
  <si>
    <t xml:space="preserve">相态</t>
  </si>
  <si>
    <t xml:space="preserve">气态</t>
  </si>
  <si>
    <t xml:space="preserve">液态</t>
  </si>
  <si>
    <r>
      <rPr>
        <sz val="12"/>
        <rFont val="Arial"/>
        <family val="2"/>
      </rPr>
      <t xml:space="preserve">M</t>
    </r>
    <r>
      <rPr>
        <sz val="12"/>
        <rFont val="宋体"/>
        <family val="3"/>
      </rPr>
      <t xml:space="preserve">：气体分子量</t>
    </r>
  </si>
  <si>
    <r>
      <rPr>
        <i val="true"/>
        <sz val="12"/>
        <rFont val="Arial"/>
        <family val="2"/>
      </rPr>
      <t xml:space="preserve">k</t>
    </r>
    <r>
      <rPr>
        <sz val="12"/>
        <rFont val="Arial"/>
        <family val="2"/>
      </rPr>
      <t xml:space="preserve">:</t>
    </r>
    <r>
      <rPr>
        <sz val="12"/>
        <rFont val="宋体"/>
        <family val="3"/>
      </rPr>
      <t xml:space="preserve">气体绝热指数</t>
    </r>
    <r>
      <rPr>
        <sz val="12"/>
        <rFont val="Arial"/>
        <family val="2"/>
      </rPr>
      <t xml:space="preserve">CP/CV</t>
    </r>
  </si>
  <si>
    <r>
      <rPr>
        <sz val="11"/>
        <color rgb="FF008000"/>
        <rFont val="Arial"/>
        <family val="2"/>
      </rPr>
      <t xml:space="preserve">90%</t>
    </r>
    <r>
      <rPr>
        <sz val="11"/>
        <color rgb="FF008000"/>
        <rFont val="宋体"/>
        <family val="3"/>
      </rPr>
      <t xml:space="preserve">流量</t>
    </r>
  </si>
  <si>
    <r>
      <rPr>
        <sz val="11"/>
        <color rgb="FF008000"/>
        <rFont val="Arial"/>
        <family val="2"/>
      </rPr>
      <t xml:space="preserve">10%</t>
    </r>
    <r>
      <rPr>
        <sz val="11"/>
        <color rgb="FF008000"/>
        <rFont val="宋体"/>
        <family val="3"/>
      </rPr>
      <t xml:space="preserve">流量</t>
    </r>
  </si>
  <si>
    <r>
      <rPr>
        <sz val="12"/>
        <rFont val="Arial"/>
        <family val="2"/>
      </rPr>
      <t xml:space="preserve">C</t>
    </r>
    <r>
      <rPr>
        <sz val="12"/>
        <rFont val="宋体"/>
        <family val="3"/>
      </rPr>
      <t xml:space="preserve">： 气体特性因数</t>
    </r>
  </si>
  <si>
    <r>
      <rPr>
        <sz val="12"/>
        <rFont val="Arial"/>
        <family val="2"/>
      </rPr>
      <t xml:space="preserve">Pcf</t>
    </r>
    <r>
      <rPr>
        <sz val="12"/>
        <rFont val="宋体"/>
        <family val="3"/>
      </rPr>
      <t xml:space="preserve">：临界流动压力，</t>
    </r>
    <r>
      <rPr>
        <sz val="12"/>
        <rFont val="Arial"/>
        <family val="2"/>
      </rPr>
      <t xml:space="preserve">MPaA</t>
    </r>
  </si>
  <si>
    <r>
      <rPr>
        <sz val="12"/>
        <rFont val="Arial"/>
        <family val="2"/>
      </rPr>
      <t xml:space="preserve">Z</t>
    </r>
    <r>
      <rPr>
        <sz val="12"/>
        <rFont val="宋体"/>
        <family val="3"/>
      </rPr>
      <t xml:space="preserve">：在</t>
    </r>
    <r>
      <rPr>
        <sz val="12"/>
        <rFont val="Arial"/>
        <family val="2"/>
      </rPr>
      <t xml:space="preserve">Pf</t>
    </r>
    <r>
      <rPr>
        <sz val="12"/>
        <rFont val="宋体"/>
        <family val="3"/>
      </rPr>
      <t xml:space="preserve">压力下气体的压缩系数</t>
    </r>
  </si>
  <si>
    <r>
      <rPr>
        <sz val="12"/>
        <rFont val="宋体"/>
        <family val="3"/>
      </rPr>
      <t xml:space="preserve">液体或</t>
    </r>
    <r>
      <rPr>
        <sz val="12"/>
        <color rgb="FFFF0000"/>
        <rFont val="宋体"/>
        <family val="3"/>
      </rPr>
      <t xml:space="preserve">蒸汽</t>
    </r>
    <r>
      <rPr>
        <sz val="12"/>
        <rFont val="宋体"/>
        <family val="3"/>
      </rPr>
      <t xml:space="preserve">泄放介质密度，</t>
    </r>
    <r>
      <rPr>
        <sz val="12"/>
        <rFont val="Arial"/>
        <family val="2"/>
      </rPr>
      <t xml:space="preserve">kg/m3</t>
    </r>
  </si>
  <si>
    <r>
      <rPr>
        <sz val="12"/>
        <rFont val="Symbol"/>
        <family val="1"/>
        <charset val="2"/>
      </rPr>
      <t xml:space="preserve">m</t>
    </r>
    <r>
      <rPr>
        <sz val="12"/>
        <rFont val="宋体"/>
        <family val="3"/>
      </rPr>
      <t xml:space="preserve">：液体动力黏度，</t>
    </r>
    <r>
      <rPr>
        <sz val="12"/>
        <rFont val="Arial"/>
        <family val="2"/>
      </rPr>
      <t xml:space="preserve">Pa.S</t>
    </r>
  </si>
  <si>
    <r>
      <rPr>
        <sz val="12"/>
        <rFont val="宋体"/>
        <family val="3"/>
      </rPr>
      <t xml:space="preserve">实际进料量下的泄放量，</t>
    </r>
    <r>
      <rPr>
        <sz val="12"/>
        <rFont val="Arial"/>
        <family val="2"/>
      </rPr>
      <t xml:space="preserve">kg/h</t>
    </r>
  </si>
  <si>
    <r>
      <rPr>
        <sz val="12"/>
        <rFont val="Arial"/>
        <family val="2"/>
      </rPr>
      <t xml:space="preserve">Ws</t>
    </r>
    <r>
      <rPr>
        <sz val="12"/>
        <rFont val="宋体"/>
        <family val="3"/>
      </rPr>
      <t xml:space="preserve">：容器的安全泄放量，</t>
    </r>
    <r>
      <rPr>
        <sz val="12"/>
        <rFont val="Arial"/>
        <family val="2"/>
      </rPr>
      <t xml:space="preserve">kg/h</t>
    </r>
  </si>
  <si>
    <r>
      <rPr>
        <i val="true"/>
        <sz val="12"/>
        <rFont val="Arial"/>
        <family val="2"/>
      </rPr>
      <t xml:space="preserve">K</t>
    </r>
    <r>
      <rPr>
        <sz val="12"/>
        <rFont val="宋体"/>
        <family val="3"/>
      </rPr>
      <t xml:space="preserve">：泄放系数</t>
    </r>
  </si>
  <si>
    <r>
      <rPr>
        <sz val="12"/>
        <rFont val="Arial"/>
        <family val="2"/>
      </rPr>
      <t xml:space="preserve">Re</t>
    </r>
    <r>
      <rPr>
        <sz val="12"/>
        <rFont val="宋体"/>
        <family val="3"/>
      </rPr>
      <t xml:space="preserve">：雷诺数</t>
    </r>
  </si>
  <si>
    <r>
      <rPr>
        <sz val="12"/>
        <rFont val="Symbol"/>
        <family val="1"/>
        <charset val="2"/>
      </rPr>
      <t xml:space="preserve">z</t>
    </r>
    <r>
      <rPr>
        <sz val="12"/>
        <rFont val="宋体"/>
        <family val="3"/>
      </rPr>
      <t xml:space="preserve">：液体粘度校正系数</t>
    </r>
  </si>
  <si>
    <r>
      <rPr>
        <sz val="12"/>
        <rFont val="宋体"/>
        <family val="3"/>
      </rPr>
      <t xml:space="preserve">泄放喷嘴分面积</t>
    </r>
    <r>
      <rPr>
        <sz val="12"/>
        <rFont val="Arial"/>
        <family val="2"/>
      </rPr>
      <t xml:space="preserve">A0</t>
    </r>
    <r>
      <rPr>
        <sz val="12"/>
        <rFont val="宋体"/>
        <family val="3"/>
      </rPr>
      <t xml:space="preserve">，</t>
    </r>
    <r>
      <rPr>
        <sz val="12"/>
        <rFont val="Arial"/>
        <family val="2"/>
      </rPr>
      <t xml:space="preserve">mm2</t>
    </r>
  </si>
  <si>
    <r>
      <rPr>
        <sz val="12"/>
        <rFont val="宋体"/>
        <family val="3"/>
      </rPr>
      <t xml:space="preserve">泄放喷嘴总面积</t>
    </r>
    <r>
      <rPr>
        <sz val="12"/>
        <rFont val="Arial"/>
        <family val="2"/>
      </rPr>
      <t xml:space="preserve">A0</t>
    </r>
    <r>
      <rPr>
        <sz val="12"/>
        <rFont val="宋体"/>
        <family val="3"/>
      </rPr>
      <t xml:space="preserve">，</t>
    </r>
    <r>
      <rPr>
        <sz val="12"/>
        <rFont val="Arial"/>
        <family val="2"/>
      </rPr>
      <t xml:space="preserve">mm2</t>
    </r>
  </si>
  <si>
    <t xml:space="preserve">火灾</t>
  </si>
  <si>
    <r>
      <rPr>
        <sz val="12"/>
        <rFont val="宋体"/>
        <family val="3"/>
      </rPr>
      <t xml:space="preserve">容器直径，</t>
    </r>
    <r>
      <rPr>
        <sz val="12"/>
        <rFont val="Arial"/>
        <family val="2"/>
      </rPr>
      <t xml:space="preserve">m</t>
    </r>
  </si>
  <si>
    <r>
      <rPr>
        <sz val="12"/>
        <rFont val="宋体"/>
        <family val="3"/>
      </rPr>
      <t xml:space="preserve">容器长度，</t>
    </r>
    <r>
      <rPr>
        <sz val="12"/>
        <rFont val="Arial"/>
        <family val="2"/>
      </rPr>
      <t xml:space="preserve">m</t>
    </r>
  </si>
  <si>
    <r>
      <rPr>
        <sz val="12"/>
        <rFont val="宋体"/>
        <family val="3"/>
      </rPr>
      <t xml:space="preserve">容器的受热面积</t>
    </r>
    <r>
      <rPr>
        <sz val="12"/>
        <rFont val="Arial"/>
        <family val="2"/>
      </rPr>
      <t xml:space="preserve">A,m2</t>
    </r>
  </si>
  <si>
    <r>
      <rPr>
        <sz val="12"/>
        <rFont val="宋体"/>
        <family val="3"/>
      </rPr>
      <t xml:space="preserve">容器保温厚度，</t>
    </r>
    <r>
      <rPr>
        <sz val="12"/>
        <rFont val="Arial"/>
        <family val="2"/>
      </rPr>
      <t xml:space="preserve">m</t>
    </r>
  </si>
  <si>
    <r>
      <rPr>
        <sz val="12"/>
        <rFont val="宋体"/>
        <family val="3"/>
      </rPr>
      <t xml:space="preserve">系数</t>
    </r>
    <r>
      <rPr>
        <sz val="12"/>
        <rFont val="Arial"/>
        <family val="2"/>
      </rPr>
      <t xml:space="preserve">F</t>
    </r>
  </si>
  <si>
    <r>
      <rPr>
        <sz val="12"/>
        <rFont val="Arial"/>
        <family val="2"/>
      </rPr>
      <t xml:space="preserve">Pf</t>
    </r>
    <r>
      <rPr>
        <sz val="12"/>
        <rFont val="宋体"/>
        <family val="3"/>
      </rPr>
      <t xml:space="preserve">：泄放压力，</t>
    </r>
    <r>
      <rPr>
        <sz val="12"/>
        <rFont val="Arial"/>
        <family val="2"/>
      </rPr>
      <t xml:space="preserve">MPaA</t>
    </r>
    <r>
      <rPr>
        <sz val="12"/>
        <rFont val="宋体"/>
        <family val="3"/>
      </rPr>
      <t xml:space="preserve">。</t>
    </r>
  </si>
  <si>
    <r>
      <rPr>
        <sz val="12"/>
        <rFont val="Arial"/>
        <family val="2"/>
      </rPr>
      <t xml:space="preserve">t</t>
    </r>
    <r>
      <rPr>
        <sz val="12"/>
        <rFont val="宋体"/>
        <family val="3"/>
      </rPr>
      <t xml:space="preserve">：泄放压力下的饱和温度，℃</t>
    </r>
  </si>
  <si>
    <t xml:space="preserve">保温材料类型</t>
  </si>
  <si>
    <t xml:space="preserve">复合硅酸铝镁板</t>
  </si>
  <si>
    <r>
      <rPr>
        <sz val="12"/>
        <rFont val="宋体"/>
        <family val="3"/>
      </rPr>
      <t xml:space="preserve">液体泄放介质密度，</t>
    </r>
    <r>
      <rPr>
        <sz val="12"/>
        <rFont val="Arial"/>
        <family val="2"/>
      </rPr>
      <t xml:space="preserve">kg/cum</t>
    </r>
  </si>
  <si>
    <r>
      <rPr>
        <sz val="12"/>
        <rFont val="Arial"/>
        <family val="2"/>
      </rPr>
      <t xml:space="preserve">Ws</t>
    </r>
    <r>
      <rPr>
        <sz val="12"/>
        <rFont val="宋体"/>
        <family val="3"/>
      </rPr>
      <t xml:space="preserve">：安全泄放量,</t>
    </r>
    <r>
      <rPr>
        <sz val="12"/>
        <rFont val="Arial"/>
        <family val="2"/>
      </rPr>
      <t xml:space="preserve">kg/h</t>
    </r>
  </si>
  <si>
    <r>
      <rPr>
        <sz val="12"/>
        <rFont val="宋体"/>
        <family val="3"/>
      </rPr>
      <t xml:space="preserve">蒸发潜热</t>
    </r>
    <r>
      <rPr>
        <sz val="12"/>
        <rFont val="Arial"/>
        <family val="2"/>
      </rPr>
      <t xml:space="preserve">Hv</t>
    </r>
    <r>
      <rPr>
        <sz val="12"/>
        <rFont val="宋体"/>
        <family val="3"/>
      </rPr>
      <t xml:space="preserve">，</t>
    </r>
    <r>
      <rPr>
        <sz val="12"/>
        <rFont val="Arial"/>
        <family val="2"/>
      </rPr>
      <t xml:space="preserve">kJ/kg</t>
    </r>
  </si>
  <si>
    <r>
      <rPr>
        <sz val="12"/>
        <rFont val="宋体"/>
        <family val="3"/>
      </rPr>
      <t xml:space="preserve">火灾工况喷嘴面积，</t>
    </r>
    <r>
      <rPr>
        <sz val="12"/>
        <rFont val="Arial"/>
        <family val="2"/>
      </rPr>
      <t xml:space="preserve">mm2</t>
    </r>
  </si>
  <si>
    <t xml:space="preserve">比工艺包小</t>
  </si>
  <si>
    <r>
      <rPr>
        <sz val="12"/>
        <rFont val="Arial"/>
        <family val="2"/>
      </rPr>
      <t xml:space="preserve">10%</t>
    </r>
    <r>
      <rPr>
        <sz val="12"/>
        <rFont val="宋体"/>
        <family val="3"/>
      </rPr>
      <t xml:space="preserve">流量</t>
    </r>
  </si>
  <si>
    <t xml:space="preserve">（不采用）</t>
  </si>
  <si>
    <t xml:space="preserve">最大安全阀工况</t>
  </si>
  <si>
    <t xml:space="preserve">泄放温度，℃</t>
  </si>
  <si>
    <r>
      <rPr>
        <sz val="12"/>
        <rFont val="宋体"/>
        <family val="3"/>
      </rPr>
      <t xml:space="preserve">安全阀所需喷嘴面积</t>
    </r>
    <r>
      <rPr>
        <sz val="12"/>
        <rFont val="Arial"/>
        <family val="2"/>
      </rPr>
      <t xml:space="preserve">A0</t>
    </r>
    <r>
      <rPr>
        <sz val="12"/>
        <rFont val="宋体"/>
        <family val="3"/>
      </rPr>
      <t xml:space="preserve">，</t>
    </r>
    <r>
      <rPr>
        <sz val="12"/>
        <rFont val="Arial"/>
        <family val="2"/>
      </rPr>
      <t xml:space="preserve">mm2</t>
    </r>
  </si>
  <si>
    <r>
      <rPr>
        <sz val="12"/>
        <rFont val="宋体"/>
        <family val="3"/>
      </rPr>
      <t xml:space="preserve">安全阀所需喉径</t>
    </r>
    <r>
      <rPr>
        <sz val="12"/>
        <rFont val="Arial"/>
        <family val="2"/>
      </rPr>
      <t xml:space="preserve">do</t>
    </r>
    <r>
      <rPr>
        <sz val="12"/>
        <rFont val="宋体"/>
        <family val="3"/>
      </rPr>
      <t xml:space="preserve">，</t>
    </r>
    <r>
      <rPr>
        <sz val="12"/>
        <rFont val="Arial"/>
        <family val="2"/>
      </rPr>
      <t xml:space="preserve">mm</t>
    </r>
  </si>
  <si>
    <t xml:space="preserve">新选安全阀流道代号</t>
  </si>
  <si>
    <t xml:space="preserve">P</t>
  </si>
  <si>
    <t xml:space="preserve">G</t>
  </si>
  <si>
    <t xml:space="preserve">L</t>
  </si>
  <si>
    <t xml:space="preserve">J</t>
  </si>
  <si>
    <t xml:space="preserve">Q</t>
  </si>
  <si>
    <t xml:space="preserve">R</t>
  </si>
  <si>
    <t xml:space="preserve">K</t>
  </si>
  <si>
    <t xml:space="preserve">M</t>
  </si>
  <si>
    <t xml:space="preserve">D</t>
  </si>
  <si>
    <t xml:space="preserve">N</t>
  </si>
  <si>
    <t xml:space="preserve">H</t>
  </si>
  <si>
    <t xml:space="preserve">F</t>
  </si>
  <si>
    <r>
      <rPr>
        <sz val="11"/>
        <rFont val="宋体"/>
        <family val="3"/>
      </rPr>
      <t xml:space="preserve">新选安全阀入口径</t>
    </r>
    <r>
      <rPr>
        <sz val="11"/>
        <rFont val="Arial"/>
        <family val="2"/>
      </rPr>
      <t xml:space="preserve">Inlet</t>
    </r>
    <r>
      <rPr>
        <sz val="11"/>
        <rFont val="宋体"/>
        <family val="3"/>
      </rPr>
      <t xml:space="preserve">，</t>
    </r>
    <r>
      <rPr>
        <sz val="11"/>
        <rFont val="Arial"/>
        <family val="2"/>
      </rPr>
      <t xml:space="preserve">inch</t>
    </r>
  </si>
  <si>
    <r>
      <rPr>
        <sz val="11"/>
        <rFont val="宋体"/>
        <family val="3"/>
      </rPr>
      <t xml:space="preserve">新选安全阀出口径</t>
    </r>
    <r>
      <rPr>
        <sz val="11"/>
        <rFont val="Arial"/>
        <family val="2"/>
      </rPr>
      <t xml:space="preserve">Outlet</t>
    </r>
    <r>
      <rPr>
        <sz val="11"/>
        <rFont val="宋体"/>
        <family val="3"/>
      </rPr>
      <t xml:space="preserve">，</t>
    </r>
    <r>
      <rPr>
        <sz val="11"/>
        <rFont val="Arial"/>
        <family val="2"/>
      </rPr>
      <t xml:space="preserve">inch</t>
    </r>
  </si>
  <si>
    <r>
      <rPr>
        <sz val="12"/>
        <rFont val="宋体"/>
        <family val="3"/>
      </rPr>
      <t xml:space="preserve">新选安全阀喉径</t>
    </r>
    <r>
      <rPr>
        <sz val="12"/>
        <rFont val="Arial"/>
        <family val="2"/>
      </rPr>
      <t xml:space="preserve">do</t>
    </r>
    <r>
      <rPr>
        <sz val="12"/>
        <rFont val="宋体"/>
        <family val="3"/>
      </rPr>
      <t xml:space="preserve">，</t>
    </r>
    <r>
      <rPr>
        <sz val="12"/>
        <rFont val="Arial"/>
        <family val="2"/>
      </rPr>
      <t xml:space="preserve">mm</t>
    </r>
  </si>
  <si>
    <r>
      <rPr>
        <sz val="12"/>
        <rFont val="宋体"/>
        <family val="3"/>
      </rPr>
      <t xml:space="preserve">新选安全阀流道面积</t>
    </r>
    <r>
      <rPr>
        <sz val="12"/>
        <rFont val="Arial"/>
        <family val="2"/>
      </rPr>
      <t xml:space="preserve">A</t>
    </r>
    <r>
      <rPr>
        <sz val="12"/>
        <rFont val="宋体"/>
        <family val="3"/>
      </rPr>
      <t xml:space="preserve">，</t>
    </r>
    <r>
      <rPr>
        <sz val="12"/>
        <rFont val="Arial"/>
        <family val="2"/>
      </rPr>
      <t xml:space="preserve">mm2</t>
    </r>
  </si>
  <si>
    <t xml:space="preserve">新选安全阀型号</t>
  </si>
  <si>
    <t xml:space="preserve">WFB-30-1 1/2G3</t>
  </si>
  <si>
    <t xml:space="preserve">WFB-60-6Q8</t>
  </si>
  <si>
    <r>
      <rPr>
        <sz val="12"/>
        <rFont val="宋体"/>
        <family val="3"/>
      </rPr>
      <t xml:space="preserve">安全阀入口直径，</t>
    </r>
    <r>
      <rPr>
        <sz val="12"/>
        <rFont val="Arial"/>
        <family val="2"/>
      </rPr>
      <t xml:space="preserve">mm</t>
    </r>
  </si>
  <si>
    <r>
      <rPr>
        <sz val="12"/>
        <rFont val="宋体"/>
        <family val="3"/>
      </rPr>
      <t xml:space="preserve">安全阀出口直径，</t>
    </r>
    <r>
      <rPr>
        <sz val="12"/>
        <rFont val="Arial"/>
        <family val="2"/>
      </rPr>
      <t xml:space="preserve">mm</t>
    </r>
  </si>
  <si>
    <r>
      <rPr>
        <sz val="12"/>
        <rFont val="宋体"/>
        <family val="3"/>
      </rPr>
      <t xml:space="preserve">新选安全阀动力故障工况泄放量</t>
    </r>
    <r>
      <rPr>
        <i val="true"/>
        <sz val="12"/>
        <rFont val="Arial"/>
        <family val="2"/>
      </rPr>
      <t xml:space="preserve">W</t>
    </r>
    <r>
      <rPr>
        <sz val="12"/>
        <rFont val="宋体"/>
        <family val="3"/>
      </rPr>
      <t xml:space="preserve">，</t>
    </r>
    <r>
      <rPr>
        <sz val="12"/>
        <rFont val="Arial"/>
        <family val="2"/>
      </rPr>
      <t xml:space="preserve">kg/h</t>
    </r>
  </si>
  <si>
    <r>
      <rPr>
        <sz val="12"/>
        <rFont val="宋体"/>
        <family val="3"/>
      </rPr>
      <t xml:space="preserve">新选安全阀火灾工况泄放量</t>
    </r>
    <r>
      <rPr>
        <i val="true"/>
        <sz val="12"/>
        <rFont val="Arial"/>
        <family val="2"/>
      </rPr>
      <t xml:space="preserve">W</t>
    </r>
    <r>
      <rPr>
        <sz val="12"/>
        <rFont val="宋体"/>
        <family val="3"/>
      </rPr>
      <t xml:space="preserve">，</t>
    </r>
    <r>
      <rPr>
        <sz val="12"/>
        <rFont val="Arial"/>
        <family val="2"/>
      </rPr>
      <t xml:space="preserve">kg/h</t>
    </r>
  </si>
  <si>
    <t xml:space="preserve">`</t>
  </si>
  <si>
    <r>
      <rPr>
        <sz val="12"/>
        <rFont val="Arial"/>
        <family val="2"/>
      </rPr>
      <t xml:space="preserve">90%</t>
    </r>
    <r>
      <rPr>
        <sz val="12"/>
        <rFont val="宋体"/>
        <family val="3"/>
      </rPr>
      <t xml:space="preserve">流量</t>
    </r>
  </si>
  <si>
    <t xml:space="preserve">（采用）</t>
  </si>
  <si>
    <t xml:space="preserve">已删除</t>
  </si>
  <si>
    <r>
      <rPr>
        <sz val="12"/>
        <rFont val="宋体"/>
        <family val="3"/>
      </rPr>
      <t xml:space="preserve">安全阀所需喷嘴面积</t>
    </r>
    <r>
      <rPr>
        <sz val="12"/>
        <rFont val="Arial"/>
        <family val="2"/>
      </rPr>
      <t xml:space="preserve">A1</t>
    </r>
    <r>
      <rPr>
        <sz val="12"/>
        <rFont val="宋体"/>
        <family val="3"/>
      </rPr>
      <t xml:space="preserve">，</t>
    </r>
    <r>
      <rPr>
        <sz val="12"/>
        <rFont val="Arial"/>
        <family val="2"/>
      </rPr>
      <t xml:space="preserve">mm2</t>
    </r>
  </si>
  <si>
    <t xml:space="preserve">WFO-30-4N6</t>
  </si>
  <si>
    <t xml:space="preserve">泵设备编号</t>
  </si>
  <si>
    <t xml:space="preserve">132-P-101A/B</t>
  </si>
  <si>
    <t xml:space="preserve">132-P-101-T</t>
  </si>
  <si>
    <t xml:space="preserve">132-P-102A/B</t>
  </si>
  <si>
    <t xml:space="preserve">132-P-103A/B</t>
  </si>
  <si>
    <t xml:space="preserve">132-P-104A/B</t>
  </si>
  <si>
    <t xml:space="preserve">132-P-105A/B/C/D</t>
  </si>
  <si>
    <t xml:space="preserve">132-P-106A/B</t>
  </si>
  <si>
    <t xml:space="preserve">132-P-201A/B</t>
  </si>
  <si>
    <t xml:space="preserve">132-P-202A/B</t>
  </si>
  <si>
    <t xml:space="preserve">132-P-203A/B</t>
  </si>
  <si>
    <t xml:space="preserve">132-P-204A/B</t>
  </si>
  <si>
    <t xml:space="preserve">132-P-205A/B</t>
  </si>
  <si>
    <t xml:space="preserve">132-P-206A/B</t>
  </si>
  <si>
    <t xml:space="preserve">132-P-207A/B</t>
  </si>
  <si>
    <t xml:space="preserve">132-P-301A/B</t>
  </si>
  <si>
    <t xml:space="preserve">132-P-401</t>
  </si>
  <si>
    <t xml:space="preserve">132-P-404</t>
  </si>
  <si>
    <t xml:space="preserve">132-P-406A/B</t>
  </si>
  <si>
    <t xml:space="preserve">泵名称</t>
  </si>
  <si>
    <t xml:space="preserve">反应进料泵</t>
  </si>
  <si>
    <t xml:space="preserve">液力透平</t>
  </si>
  <si>
    <t xml:space="preserve">循环油泵</t>
  </si>
  <si>
    <t xml:space="preserve">注水泵</t>
  </si>
  <si>
    <t xml:space="preserve">反冲洗污油泵</t>
  </si>
  <si>
    <t xml:space="preserve">循环油冲洗液泵</t>
  </si>
  <si>
    <t xml:space="preserve">原料油泵</t>
  </si>
  <si>
    <t xml:space="preserve">汽提塔顶回流泵</t>
  </si>
  <si>
    <t xml:space="preserve">分馏塔进料泵</t>
  </si>
  <si>
    <t xml:space="preserve">分馏塔顶回流泵</t>
  </si>
  <si>
    <t xml:space="preserve">分馏塔切水泵</t>
  </si>
  <si>
    <t xml:space="preserve">分馏塔中段回流泵</t>
  </si>
  <si>
    <t xml:space="preserve">柴油产品泵</t>
  </si>
  <si>
    <t xml:space="preserve">加氢蜡油泵</t>
  </si>
  <si>
    <t xml:space="preserve">贫胺液泵</t>
  </si>
  <si>
    <t xml:space="preserve">地下轻污油泵</t>
  </si>
  <si>
    <t xml:space="preserve">地下废胺液泵</t>
  </si>
  <si>
    <t xml:space="preserve">排污水泵</t>
  </si>
  <si>
    <t xml:space="preserve">介质名称</t>
  </si>
  <si>
    <t xml:space="preserve">原料油</t>
  </si>
  <si>
    <t xml:space="preserve">循环油</t>
  </si>
  <si>
    <t xml:space="preserve">锅炉给水</t>
  </si>
  <si>
    <t xml:space="preserve">粗石脑油</t>
  </si>
  <si>
    <t xml:space="preserve">分馏塔进料</t>
  </si>
  <si>
    <t xml:space="preserve">切水</t>
  </si>
  <si>
    <t xml:space="preserve">加氢蜡油</t>
  </si>
  <si>
    <t xml:space="preserve">轻污油</t>
  </si>
  <si>
    <t xml:space="preserve">废胺液</t>
  </si>
  <si>
    <t xml:space="preserve">污水</t>
  </si>
  <si>
    <t xml:space="preserve">模拟的介质质量流量(KG/H)</t>
  </si>
  <si>
    <t xml:space="preserve">介质正常工况质量流量(KG/H)</t>
  </si>
  <si>
    <t xml:space="preserve">介质额定流量系数</t>
  </si>
  <si>
    <t xml:space="preserve">介质最小流量系数</t>
  </si>
  <si>
    <t xml:space="preserve">介质额定质量流量(KG/H)</t>
  </si>
  <si>
    <t xml:space="preserve">介质最小质量流量(KG/H)</t>
  </si>
  <si>
    <t xml:space="preserve">模拟的介质体积流量(CUM/H)</t>
  </si>
  <si>
    <t xml:space="preserve">介质正常工况体积流量(CUM/H)</t>
  </si>
  <si>
    <t xml:space="preserve">介质额定体积流量(CUM/H)</t>
  </si>
  <si>
    <t xml:space="preserve">介质最小体积流量(CUM/H)</t>
  </si>
  <si>
    <t xml:space="preserve">粘度校正后正常工况介质体积流量(CUM/H)</t>
  </si>
  <si>
    <t xml:space="preserve">粘度校正后介质额定体积流量(CUM/H)</t>
  </si>
  <si>
    <t xml:space="preserve">粘度校正后最小介质体积流量（CUM/H)</t>
  </si>
  <si>
    <t xml:space="preserve">泵开工（介质为水）时体积流量(CUM/H)</t>
  </si>
  <si>
    <t xml:space="preserve">输送温度(C)</t>
  </si>
  <si>
    <t xml:space="preserve">输送密度(KG/CUM)</t>
  </si>
  <si>
    <t xml:space="preserve">操作温度时介质饱和蒸汽压(Mpa，绝)</t>
  </si>
  <si>
    <t xml:space="preserve">介质输送粘度(cS)</t>
  </si>
  <si>
    <t xml:space="preserve">粘度对流量的校正系数KQ</t>
  </si>
  <si>
    <t xml:space="preserve">粘度对扬程的校正系数KH</t>
  </si>
  <si>
    <t xml:space="preserve">粘度对效率的校正系数Kη</t>
  </si>
  <si>
    <t xml:space="preserve">粘度对泵所需气蚀余量的校正系数K△h</t>
  </si>
  <si>
    <t xml:space="preserve">泵入口侧设备最高操作压力(MPa，表)</t>
  </si>
  <si>
    <t xml:space="preserve">排入侧(设备)压力(Mpa，绝)</t>
  </si>
  <si>
    <t xml:space="preserve">排出侧(设备)压力(Mpa，绝)</t>
  </si>
  <si>
    <t xml:space="preserve">排出口侧与进口侧压差(Mpa)</t>
  </si>
  <si>
    <t xml:space="preserve">泵入口(设备)液面高度(m）</t>
  </si>
  <si>
    <t xml:space="preserve">泵出口(设备)液面高度(m）</t>
  </si>
  <si>
    <t xml:space="preserve">泵出口与泵进口(设备)高差(m)</t>
  </si>
  <si>
    <t xml:space="preserve">泵入口直管段估算长度(m)</t>
  </si>
  <si>
    <t xml:space="preserve">泵入口弯头三通大小头等管件个数估算(个)</t>
  </si>
  <si>
    <t xml:space="preserve">泵入口阀门个数估算(个)</t>
  </si>
  <si>
    <t xml:space="preserve">泵入口管径(m)</t>
  </si>
  <si>
    <t xml:space="preserve">泵入口当量管长(m)</t>
  </si>
  <si>
    <t xml:space="preserve">泵入口每100m管线压降(kpa)</t>
  </si>
  <si>
    <t xml:space="preserve">泵入口管线压降(Mpa)</t>
  </si>
  <si>
    <t xml:space="preserve">泵出口直管段估算长度(m)</t>
  </si>
  <si>
    <t xml:space="preserve">泵出口弯头三通大小头等管件个数估算(个)</t>
  </si>
  <si>
    <t xml:space="preserve">泵出口阀门(不含调节阀）个数估算(个)</t>
  </si>
  <si>
    <t xml:space="preserve">泵出口管径(m)</t>
  </si>
  <si>
    <t xml:space="preserve">泵出口当量管长(m)</t>
  </si>
  <si>
    <t xml:space="preserve">泵出口每100m管线压降(kpa)</t>
  </si>
  <si>
    <t xml:space="preserve">泵出口管线压力降(Mpa)</t>
  </si>
  <si>
    <t xml:space="preserve">加热炉压降(Mpa)</t>
  </si>
  <si>
    <t xml:space="preserve">容器压降(Mpa)</t>
  </si>
  <si>
    <t xml:space="preserve">换热器、冷却器总压降Mpa)</t>
  </si>
  <si>
    <t xml:space="preserve">空冷器压降(Mpa)</t>
  </si>
  <si>
    <t xml:space="preserve">蒸汽发生器压降(Mpa)</t>
  </si>
  <si>
    <t xml:space="preserve">混合设备的压降(Mpa)</t>
  </si>
  <si>
    <t xml:space="preserve">过滤设备压降(Mpa)</t>
  </si>
  <si>
    <t xml:space="preserve">孔板压降(Mpa)</t>
  </si>
  <si>
    <t xml:space="preserve">流量计压降(Mpa)</t>
  </si>
  <si>
    <t xml:space="preserve">调节阀压降(Mpa)</t>
  </si>
  <si>
    <t xml:space="preserve">泵出口系统压力降(Mpa)</t>
  </si>
  <si>
    <t xml:space="preserve">调节阀压力降占泵出口系统压降比例</t>
  </si>
  <si>
    <t xml:space="preserve">计算扬程(Mpa)</t>
  </si>
  <si>
    <t xml:space="preserve">以米计的泵计算扬程(m)</t>
  </si>
  <si>
    <t xml:space="preserve">粘度校正后泵的计算扬程(m)</t>
  </si>
  <si>
    <t xml:space="preserve">选用扬程系数</t>
  </si>
  <si>
    <t xml:space="preserve">正常工况泵所需的扬程(m)</t>
  </si>
  <si>
    <t xml:space="preserve">额定流量下泵所需的一般扬程(m)</t>
  </si>
  <si>
    <t xml:space="preserve">泵的正常入口压力(Mpa，绝)</t>
  </si>
  <si>
    <t xml:space="preserve">泵入口最大压力(Mpa，绝)</t>
  </si>
  <si>
    <t xml:space="preserve">泵出口所需的压力(Mpa，绝)</t>
  </si>
  <si>
    <t xml:space="preserve">选用的泵型号</t>
  </si>
  <si>
    <t xml:space="preserve">SCS-40II×9         Φ=160</t>
  </si>
  <si>
    <t xml:space="preserve">EAP40-400                  Φ=324</t>
  </si>
  <si>
    <t xml:space="preserve">HSA200-95D</t>
  </si>
  <si>
    <t xml:space="preserve">EAP-65-40-250      Φ=250</t>
  </si>
  <si>
    <t xml:space="preserve">EAP200-315  
Φ=315</t>
  </si>
  <si>
    <t xml:space="preserve">EAP50-450
Φ=410</t>
  </si>
  <si>
    <t xml:space="preserve">SCS25I×4         Φ=165   </t>
  </si>
  <si>
    <t xml:space="preserve">EAP150-250       Φ=240</t>
  </si>
  <si>
    <t xml:space="preserve">EAP50-400       Φ=409</t>
  </si>
  <si>
    <t xml:space="preserve">480HDD270×2-2      Φ=320</t>
  </si>
  <si>
    <t xml:space="preserve">SCS-100×4       Φ=258</t>
  </si>
  <si>
    <t xml:space="preserve">ZX-65-40-315</t>
  </si>
  <si>
    <t xml:space="preserve">ZX-65-40-250</t>
  </si>
  <si>
    <t xml:space="preserve">HC 32-200              Φ=200   </t>
  </si>
  <si>
    <t xml:space="preserve">泵重（kg）</t>
  </si>
  <si>
    <t xml:space="preserve">选泵后泵零流量时的扬程(m)</t>
  </si>
  <si>
    <t xml:space="preserve">选泵后的正常工况时的扬程(m)</t>
  </si>
  <si>
    <t xml:space="preserve">泵开工（介质为水）时的扬程(m)</t>
  </si>
  <si>
    <t xml:space="preserve">选泵后的额定流量时的扬程(m)</t>
  </si>
  <si>
    <t xml:space="preserve">正常工况时泵效率</t>
  </si>
  <si>
    <t xml:space="preserve">最小流量时泵效率</t>
  </si>
  <si>
    <t xml:space="preserve">泵开工(介质为水)情况下的泵效率</t>
  </si>
  <si>
    <t xml:space="preserve">额定流量时泵效率</t>
  </si>
  <si>
    <t xml:space="preserve">额定流量时泵所需的气蚀余量NPSHr(m)</t>
  </si>
  <si>
    <t xml:space="preserve">粘度校正后泵所需的气蚀余量NPSHr(m)</t>
  </si>
  <si>
    <t xml:space="preserve">有效气蚀余量NPSHa(m)</t>
  </si>
  <si>
    <t xml:space="preserve">提供给泵厂家的最大有效气蚀余量(m)</t>
  </si>
  <si>
    <t xml:space="preserve">泵所需气蚀余量的安全余量(m)</t>
  </si>
  <si>
    <t xml:space="preserve">正常工况时泵出口压力(Mpa，绝)</t>
  </si>
  <si>
    <t xml:space="preserve">泵零流量时泵出口压力(Mpa，绝)</t>
  </si>
  <si>
    <t xml:space="preserve">泵出口最大压力(Mpa，绝)</t>
  </si>
  <si>
    <t xml:space="preserve">泵正常工况下所需的轴功率(KW)</t>
  </si>
  <si>
    <t xml:space="preserve">泵最小流量下所需的轴功率(KW)</t>
  </si>
  <si>
    <t xml:space="preserve">泵额定工况下所需的轴功率(KW)</t>
  </si>
  <si>
    <t xml:space="preserve">泵开工(介质为水)情况下的轴功率(KW)</t>
  </si>
  <si>
    <t xml:space="preserve">泵所需的最大轴功率(KW)</t>
  </si>
  <si>
    <t xml:space="preserve">功率裕量系数</t>
  </si>
  <si>
    <t xml:space="preserve">电机的配用功率</t>
  </si>
  <si>
    <t xml:space="preserve">新选电机功率（kw）</t>
  </si>
  <si>
    <t xml:space="preserve">新选电机型号</t>
  </si>
  <si>
    <t xml:space="preserve">新选电机质量（t）</t>
  </si>
  <si>
    <t xml:space="preserve">新选电机转速（r/min）</t>
  </si>
  <si>
    <t xml:space="preserve">最大允许安装高度(m)</t>
  </si>
  <si>
    <t xml:space="preserve">最大自吸高度为5.8米</t>
  </si>
  <si>
    <t xml:space="preserve">最大自吸高度为5.5米</t>
  </si>
  <si>
    <t xml:space="preserve">出</t>
  </si>
  <si>
    <t xml:space="preserve">电机选型</t>
  </si>
  <si>
    <t xml:space="preserve">功率</t>
  </si>
  <si>
    <t xml:space="preserve">型号</t>
  </si>
  <si>
    <t xml:space="preserve">转速r/min</t>
  </si>
  <si>
    <t xml:space="preserve">质量/t</t>
  </si>
  <si>
    <t xml:space="preserve">YB2-63 1-2WTH</t>
  </si>
  <si>
    <t xml:space="preserve">YB2-63 2-2WTH</t>
  </si>
  <si>
    <t xml:space="preserve">YB2-71 1-2WTH</t>
  </si>
  <si>
    <t xml:space="preserve">YB2-71 2-2WTH</t>
  </si>
  <si>
    <t xml:space="preserve">YB2-80 1-2WTH</t>
  </si>
  <si>
    <t xml:space="preserve">YB2-80 2-2WTH</t>
  </si>
  <si>
    <t xml:space="preserve">YB2-90S-2WTH</t>
  </si>
  <si>
    <t xml:space="preserve">YB2-90L-2WTH</t>
  </si>
  <si>
    <t xml:space="preserve">YB2-100L-2WTH</t>
  </si>
  <si>
    <t xml:space="preserve">YB2-112M-2WTH</t>
  </si>
  <si>
    <t xml:space="preserve">YB2-132S1-2WTH</t>
  </si>
  <si>
    <t xml:space="preserve">YB2-132S2-2WTH</t>
  </si>
  <si>
    <t xml:space="preserve">YB2-160M1-2WTH</t>
  </si>
  <si>
    <t xml:space="preserve">YB2-160M2-2WTH</t>
  </si>
  <si>
    <t xml:space="preserve">YB2-160L-2WTH</t>
  </si>
  <si>
    <t xml:space="preserve">YB2-180M-2WTH</t>
  </si>
  <si>
    <t xml:space="preserve">YB2-200L1-2WTH</t>
  </si>
  <si>
    <t xml:space="preserve">YB2-200L2-2WTH</t>
  </si>
  <si>
    <t xml:space="preserve">YB2-225M-2WTH</t>
  </si>
  <si>
    <t xml:space="preserve">YB2-250M-2WTH</t>
  </si>
  <si>
    <t xml:space="preserve">YB2-280S-2WTH</t>
  </si>
  <si>
    <t xml:space="preserve">YB2-280M-2WTH</t>
  </si>
  <si>
    <t xml:space="preserve">YB2-315S-2WTH</t>
  </si>
  <si>
    <t xml:space="preserve">YB2-315M-2WTH</t>
  </si>
  <si>
    <t xml:space="preserve">YB2-315L1-2WTH</t>
  </si>
  <si>
    <t xml:space="preserve">YB2-315L-2WTH</t>
  </si>
  <si>
    <t xml:space="preserve">YB2-4001-2</t>
  </si>
  <si>
    <t xml:space="preserve">YB2-4002-2</t>
  </si>
  <si>
    <t xml:space="preserve">YB2-4003-2WTH</t>
  </si>
  <si>
    <t xml:space="preserve">YB2-4004-2WTH</t>
  </si>
  <si>
    <t xml:space="preserve">YB2-4005-2WTH</t>
  </si>
  <si>
    <t xml:space="preserve">YB2-4501-2WTH</t>
  </si>
  <si>
    <t xml:space="preserve">YB2-4502-2WTH</t>
  </si>
  <si>
    <t xml:space="preserve">YB2-4503-2</t>
  </si>
  <si>
    <t xml:space="preserve">YB2-4504-2</t>
  </si>
  <si>
    <t xml:space="preserve">YB2-5001-2</t>
  </si>
  <si>
    <t xml:space="preserve">YB2-5002-2</t>
  </si>
  <si>
    <t xml:space="preserve">YB2-5003-2</t>
  </si>
  <si>
    <t xml:space="preserve">YB2-5004-2</t>
  </si>
  <si>
    <t xml:space="preserve">YB2-5005-2</t>
  </si>
  <si>
    <t xml:space="preserve">YB2-5601-2</t>
  </si>
  <si>
    <t xml:space="preserve">YB2-5602-2</t>
  </si>
  <si>
    <t xml:space="preserve">YB2-5603-2</t>
  </si>
  <si>
    <t xml:space="preserve">YB2-5604-2</t>
  </si>
  <si>
    <t xml:space="preserve">132-P-205A/B校核换热器设计压力</t>
  </si>
  <si>
    <t xml:space="preserve">132-P-207A/B（至罐区）</t>
  </si>
  <si>
    <t xml:space="preserve">132-P-402</t>
  </si>
  <si>
    <t xml:space="preserve">132-P-405A/B</t>
  </si>
  <si>
    <t xml:space="preserve">132-P-403</t>
  </si>
  <si>
    <t xml:space="preserve">132-P-407A/B</t>
  </si>
  <si>
    <t xml:space="preserve">132-P-408</t>
  </si>
  <si>
    <t xml:space="preserve">冲洗油泵</t>
  </si>
  <si>
    <t xml:space="preserve">分馏塔进料泵（至炉子进口）</t>
  </si>
  <si>
    <t xml:space="preserve">分馏塔进料泵（至C-202）</t>
  </si>
  <si>
    <t xml:space="preserve">分馏塔顶回流泵（进口）</t>
  </si>
  <si>
    <t xml:space="preserve">分馏塔顶回流泵（出装置）</t>
  </si>
  <si>
    <t xml:space="preserve">分馏塔顶回流泵（回流）</t>
  </si>
  <si>
    <t xml:space="preserve">分馏塔切水泵（去D-104）</t>
  </si>
  <si>
    <t xml:space="preserve">分馏塔切水泵(去含硫污水)</t>
  </si>
  <si>
    <t xml:space="preserve">柴油泵(至罐区)</t>
  </si>
  <si>
    <t xml:space="preserve">柴油泵（至柴加）</t>
  </si>
  <si>
    <t xml:space="preserve">加氢蜡油泵（至催化）</t>
  </si>
  <si>
    <t xml:space="preserve">轻污油泵</t>
  </si>
  <si>
    <t xml:space="preserve">重污油泵</t>
  </si>
  <si>
    <t xml:space="preserve">废胺液泵</t>
  </si>
  <si>
    <t xml:space="preserve">硫化剂泵</t>
  </si>
  <si>
    <t xml:space="preserve">阻垢剂泵</t>
  </si>
  <si>
    <t xml:space="preserve">缓蚀剂泵</t>
  </si>
  <si>
    <t xml:space="preserve">硫化剂气动隔膜泵</t>
  </si>
  <si>
    <t xml:space="preserve">粗石脑油（入口）</t>
  </si>
  <si>
    <t xml:space="preserve">粗石脑油（回流）</t>
  </si>
  <si>
    <t xml:space="preserve">粗石脑油（出装置）</t>
  </si>
  <si>
    <t xml:space="preserve">重污油</t>
  </si>
  <si>
    <t xml:space="preserve">锅炉排污水</t>
  </si>
  <si>
    <t xml:space="preserve">二甲基二硫</t>
  </si>
  <si>
    <t xml:space="preserve">阻垢剂</t>
  </si>
  <si>
    <t xml:space="preserve">缓蚀剂</t>
  </si>
  <si>
    <t xml:space="preserve">模拟的介质质量流量(kg/h)</t>
  </si>
  <si>
    <t xml:space="preserve">介质正常工况质量流量(kg/h)</t>
  </si>
  <si>
    <t xml:space="preserve">介质额定质量流量(kg/h)</t>
  </si>
  <si>
    <t xml:space="preserve">介质最小质量流量(kg/h)</t>
  </si>
  <si>
    <r>
      <rPr>
        <sz val="11"/>
        <rFont val="宋体"/>
        <family val="3"/>
      </rPr>
      <t xml:space="preserve">模拟的介质体积流量(m</t>
    </r>
    <r>
      <rPr>
        <vertAlign val="superscript"/>
        <sz val="11"/>
        <rFont val="宋体"/>
        <family val="3"/>
      </rPr>
      <t xml:space="preserve">3</t>
    </r>
    <r>
      <rPr>
        <sz val="11"/>
        <rFont val="宋体"/>
        <family val="3"/>
      </rPr>
      <t xml:space="preserve">/h)</t>
    </r>
  </si>
  <si>
    <r>
      <rPr>
        <sz val="11"/>
        <rFont val="宋体"/>
        <family val="3"/>
      </rPr>
      <t xml:space="preserve">介质正常工况体积流量(m</t>
    </r>
    <r>
      <rPr>
        <vertAlign val="superscript"/>
        <sz val="11"/>
        <rFont val="宋体"/>
        <family val="3"/>
      </rPr>
      <t xml:space="preserve">3</t>
    </r>
    <r>
      <rPr>
        <sz val="11"/>
        <rFont val="宋体"/>
        <family val="3"/>
      </rPr>
      <t xml:space="preserve">/h)</t>
    </r>
  </si>
  <si>
    <r>
      <rPr>
        <sz val="11"/>
        <rFont val="宋体"/>
        <family val="3"/>
      </rPr>
      <t xml:space="preserve">介质额定体积流量(m</t>
    </r>
    <r>
      <rPr>
        <vertAlign val="superscript"/>
        <sz val="11"/>
        <rFont val="宋体"/>
        <family val="3"/>
      </rPr>
      <t xml:space="preserve">3</t>
    </r>
    <r>
      <rPr>
        <sz val="11"/>
        <rFont val="宋体"/>
        <family val="3"/>
      </rPr>
      <t xml:space="preserve">/h)</t>
    </r>
  </si>
  <si>
    <r>
      <rPr>
        <sz val="11"/>
        <rFont val="宋体"/>
        <family val="3"/>
      </rPr>
      <t xml:space="preserve">介质最小体积流量(m</t>
    </r>
    <r>
      <rPr>
        <vertAlign val="superscript"/>
        <sz val="11"/>
        <rFont val="宋体"/>
        <family val="3"/>
      </rPr>
      <t xml:space="preserve">3</t>
    </r>
    <r>
      <rPr>
        <sz val="11"/>
        <rFont val="宋体"/>
        <family val="3"/>
      </rPr>
      <t xml:space="preserve">/h)</t>
    </r>
  </si>
  <si>
    <r>
      <rPr>
        <sz val="11"/>
        <rFont val="宋体"/>
        <family val="3"/>
      </rPr>
      <t xml:space="preserve">粘度校正后正常工况介质体积流量(m</t>
    </r>
    <r>
      <rPr>
        <vertAlign val="superscript"/>
        <sz val="11"/>
        <rFont val="宋体"/>
        <family val="3"/>
      </rPr>
      <t xml:space="preserve">3</t>
    </r>
    <r>
      <rPr>
        <sz val="11"/>
        <rFont val="宋体"/>
        <family val="3"/>
      </rPr>
      <t xml:space="preserve">/h)</t>
    </r>
  </si>
  <si>
    <r>
      <rPr>
        <sz val="11"/>
        <rFont val="宋体"/>
        <family val="3"/>
      </rPr>
      <t xml:space="preserve">粘度校正后介质额定体积流量(m</t>
    </r>
    <r>
      <rPr>
        <vertAlign val="superscript"/>
        <sz val="11"/>
        <rFont val="宋体"/>
        <family val="3"/>
      </rPr>
      <t xml:space="preserve">3</t>
    </r>
    <r>
      <rPr>
        <sz val="11"/>
        <rFont val="宋体"/>
        <family val="3"/>
      </rPr>
      <t xml:space="preserve">/h)</t>
    </r>
  </si>
  <si>
    <r>
      <rPr>
        <sz val="11"/>
        <rFont val="宋体"/>
        <family val="3"/>
      </rPr>
      <t xml:space="preserve">粘度校正后最小介质体积流量(m</t>
    </r>
    <r>
      <rPr>
        <vertAlign val="superscript"/>
        <sz val="11"/>
        <rFont val="宋体"/>
        <family val="3"/>
      </rPr>
      <t xml:space="preserve">3</t>
    </r>
    <r>
      <rPr>
        <sz val="11"/>
        <rFont val="宋体"/>
        <family val="3"/>
      </rPr>
      <t xml:space="preserve">/h)</t>
    </r>
  </si>
  <si>
    <r>
      <rPr>
        <sz val="11"/>
        <color rgb="FF0000FF"/>
        <rFont val="宋体"/>
        <family val="3"/>
      </rPr>
      <t xml:space="preserve">开工水运时体积流量(m</t>
    </r>
    <r>
      <rPr>
        <vertAlign val="superscript"/>
        <sz val="11"/>
        <rFont val="宋体"/>
        <family val="3"/>
      </rPr>
      <t xml:space="preserve">3</t>
    </r>
    <r>
      <rPr>
        <sz val="11"/>
        <rFont val="宋体"/>
        <family val="3"/>
      </rPr>
      <t xml:space="preserve">/h)</t>
    </r>
  </si>
  <si>
    <t xml:space="preserve">输送温度(℃)</t>
  </si>
  <si>
    <r>
      <rPr>
        <sz val="11"/>
        <rFont val="宋体"/>
        <family val="3"/>
      </rPr>
      <t xml:space="preserve">输送密度(kg/m</t>
    </r>
    <r>
      <rPr>
        <vertAlign val="superscript"/>
        <sz val="11"/>
        <rFont val="宋体"/>
        <family val="3"/>
      </rPr>
      <t xml:space="preserve">3</t>
    </r>
    <r>
      <rPr>
        <sz val="11"/>
        <rFont val="宋体"/>
        <family val="3"/>
      </rPr>
      <t xml:space="preserve">)</t>
    </r>
  </si>
  <si>
    <t xml:space="preserve">操作温度时介质饱和蒸汽压(MPaA)</t>
  </si>
  <si>
    <r>
      <rPr>
        <sz val="11"/>
        <rFont val="宋体"/>
        <family val="3"/>
      </rPr>
      <t xml:space="preserve">介质输送粘度(mm</t>
    </r>
    <r>
      <rPr>
        <vertAlign val="superscript"/>
        <sz val="11"/>
        <rFont val="宋体"/>
        <family val="3"/>
      </rPr>
      <t xml:space="preserve">2</t>
    </r>
    <r>
      <rPr>
        <sz val="11"/>
        <rFont val="宋体"/>
        <family val="3"/>
      </rPr>
      <t xml:space="preserve">/s)</t>
    </r>
  </si>
  <si>
    <t xml:space="preserve">泵入口侧设备最高操作压力(MPaG)</t>
  </si>
  <si>
    <t xml:space="preserve">入口侧(设备)正常压力(MPaA)</t>
  </si>
  <si>
    <t xml:space="preserve">排出侧(设备)压力(MPaA)</t>
  </si>
  <si>
    <t xml:space="preserve">排出口侧与进口侧压差(MPa)</t>
  </si>
  <si>
    <t xml:space="preserve">泵入口每100m管线压降(kPa)</t>
  </si>
  <si>
    <t xml:space="preserve">泵入口管线压降(MPa)</t>
  </si>
  <si>
    <t xml:space="preserve">泵出口止回阀个数</t>
  </si>
  <si>
    <t xml:space="preserve">泵出口闸阀个数估算</t>
  </si>
  <si>
    <t xml:space="preserve">泵出口管线压力降(MPa)</t>
  </si>
  <si>
    <t xml:space="preserve">加热炉压降(MPa)</t>
  </si>
  <si>
    <t xml:space="preserve">容器压降(MPa)</t>
  </si>
  <si>
    <t xml:space="preserve">换热器、冷却器总压降MPa)</t>
  </si>
  <si>
    <t xml:space="preserve">空冷器压降(MPa)</t>
  </si>
  <si>
    <t xml:space="preserve">蒸汽发生器压降(MPa)</t>
  </si>
  <si>
    <t xml:space="preserve">混合设备的压降(MPa)</t>
  </si>
  <si>
    <t xml:space="preserve">过滤设备压降(MPa)</t>
  </si>
  <si>
    <t xml:space="preserve">孔板压降(MPa)</t>
  </si>
  <si>
    <t xml:space="preserve">流量计压降(MPa)</t>
  </si>
  <si>
    <t xml:space="preserve">调节阀压降(MPa)</t>
  </si>
  <si>
    <t xml:space="preserve">泵出口系统压力降(MPa)</t>
  </si>
  <si>
    <t xml:space="preserve">计算扬程(MPa)</t>
  </si>
  <si>
    <t xml:space="preserve">泵的正常入口压力(MPaA)</t>
  </si>
  <si>
    <t xml:space="preserve">泵入口最大压力(MPaA)</t>
  </si>
  <si>
    <t xml:space="preserve">泵出口所需的压力(MPaA)</t>
  </si>
  <si>
    <t xml:space="preserve">选用泵型号</t>
  </si>
  <si>
    <t xml:space="preserve">SCS-40II×10         Φ=180</t>
  </si>
  <si>
    <t xml:space="preserve">EAP-65-40-250          Φ=250</t>
  </si>
  <si>
    <t xml:space="preserve">EAP50-400
Φ=397</t>
  </si>
  <si>
    <t xml:space="preserve">EAP50-400          Φ=409</t>
  </si>
  <si>
    <t xml:space="preserve">选泵后最小流量时的扬程(m)</t>
  </si>
  <si>
    <t xml:space="preserve">正常工况时泵出口压力(MPaA)</t>
  </si>
  <si>
    <t xml:space="preserve">泵零流量时出口压力(MPaA)</t>
  </si>
  <si>
    <t xml:space="preserve">泵出口最大压力(MPaA)</t>
  </si>
  <si>
    <t xml:space="preserve">泵最小流量所需的轴功率(kW)</t>
  </si>
  <si>
    <t xml:space="preserve">泵正常工况下所需的轴功率(kW)</t>
  </si>
  <si>
    <t xml:space="preserve">泵额定工况下所需的轴功率(kW)</t>
  </si>
  <si>
    <t xml:space="preserve">泵开工水运时所需的轴功率(kW)</t>
  </si>
  <si>
    <t xml:space="preserve">泵所需的最大轴功率(kW)</t>
  </si>
  <si>
    <t xml:space="preserve">新选电机功率（kW）</t>
  </si>
  <si>
    <t xml:space="preserve">特性环境代号</t>
  </si>
  <si>
    <t xml:space="preserve">WTH</t>
  </si>
  <si>
    <t xml:space="preserve">电压</t>
  </si>
  <si>
    <t xml:space="preserve">年操作时间</t>
  </si>
  <si>
    <t xml:space="preserve">工作</t>
  </si>
  <si>
    <t xml:space="preserve">备用</t>
  </si>
  <si>
    <t xml:space="preserve">吸入侧设备高液位（m）</t>
  </si>
  <si>
    <t xml:space="preserve">吸入侧设备设计压力(MPaG)</t>
  </si>
  <si>
    <t xml:space="preserve">P设计1(MPaG)</t>
  </si>
  <si>
    <t xml:space="preserve">P设计2(MPaG)</t>
  </si>
  <si>
    <t xml:space="preserve">校核NPSH</t>
  </si>
  <si>
    <t xml:space="preserve">校核汽蚀余量通过</t>
  </si>
  <si>
    <t xml:space="preserve">YB3-63 1-2WTH</t>
  </si>
  <si>
    <t xml:space="preserve">YB3-63 2-2WTH</t>
  </si>
  <si>
    <t xml:space="preserve">YB3-71 1-2WTH</t>
  </si>
  <si>
    <t xml:space="preserve">YB3-71 2-2WTH</t>
  </si>
  <si>
    <t xml:space="preserve">YB3-80 1-2WTH</t>
  </si>
  <si>
    <t xml:space="preserve">YB3-80 2-2WTH</t>
  </si>
  <si>
    <t xml:space="preserve">YB3-90S-2WTH</t>
  </si>
  <si>
    <t xml:space="preserve">YB3-90L-2WTH</t>
  </si>
  <si>
    <t xml:space="preserve">YB3-100L-2WTH</t>
  </si>
  <si>
    <t xml:space="preserve">YB3-112M-2WTH</t>
  </si>
  <si>
    <t xml:space="preserve">YB3-132S1-2WTH</t>
  </si>
  <si>
    <t xml:space="preserve">YB3-132S2-2WTH</t>
  </si>
  <si>
    <t xml:space="preserve">YB3-160M1-2WTH</t>
  </si>
  <si>
    <t xml:space="preserve">YB3-160M2-2WTH</t>
  </si>
  <si>
    <t xml:space="preserve">YB3-160L-2WTH</t>
  </si>
  <si>
    <t xml:space="preserve">YB3-180M-2WTH</t>
  </si>
  <si>
    <t xml:space="preserve">YB3-200L1-2WTH</t>
  </si>
  <si>
    <t xml:space="preserve">YB3-200L2-2WTH</t>
  </si>
  <si>
    <t xml:space="preserve">YB3-225M-2WTH</t>
  </si>
  <si>
    <t xml:space="preserve">YB3-250M-2WTH</t>
  </si>
  <si>
    <t xml:space="preserve">YB3-280S-2WTH</t>
  </si>
  <si>
    <t xml:space="preserve">YB3-280M-2WTH</t>
  </si>
  <si>
    <t xml:space="preserve">YB3-315S-2WTH</t>
  </si>
  <si>
    <t xml:space="preserve">YB3-315M-2WTH</t>
  </si>
  <si>
    <t xml:space="preserve">YB3-315L1-2WTH</t>
  </si>
  <si>
    <t xml:space="preserve">YB3-3551-2WTH</t>
  </si>
  <si>
    <t xml:space="preserve">YB3-3552-2WTH</t>
  </si>
  <si>
    <t xml:space="preserve">YB3-3553-2WTH</t>
  </si>
  <si>
    <t xml:space="preserve">YB3-3554-2WTH</t>
  </si>
  <si>
    <t xml:space="preserve">YB3-3555-2WTH</t>
  </si>
  <si>
    <t xml:space="preserve">YB3-4001-2WTH</t>
  </si>
  <si>
    <t xml:space="preserve">YB3-4002-2WTH</t>
  </si>
  <si>
    <t xml:space="preserve">YB3-4003-2WTH</t>
  </si>
  <si>
    <t xml:space="preserve">YB3-4004-2WTH</t>
  </si>
  <si>
    <t xml:space="preserve">YB3-4501-2WTH</t>
  </si>
  <si>
    <t xml:space="preserve">YB3-4502-2WTH</t>
  </si>
  <si>
    <t xml:space="preserve">YB3-4503-2WTH</t>
  </si>
  <si>
    <t xml:space="preserve">YB3-4504-2WTH</t>
  </si>
  <si>
    <t xml:space="preserve">YB3-5001-2WTH</t>
  </si>
  <si>
    <t xml:space="preserve">YB3-5002-2WTH</t>
  </si>
  <si>
    <t xml:space="preserve">YB3-5003-2WTH</t>
  </si>
  <si>
    <t xml:space="preserve">YB3-5004-2WTH</t>
  </si>
  <si>
    <t xml:space="preserve">YB3-5601-2WTH</t>
  </si>
  <si>
    <t xml:space="preserve">YB3-5602-2WTH</t>
  </si>
  <si>
    <t xml:space="preserve">YB3-5603-2WTH</t>
  </si>
  <si>
    <t xml:space="preserve">YB3-5604-2WTH</t>
  </si>
  <si>
    <t xml:space="preserve">模拟编号</t>
  </si>
  <si>
    <t xml:space="preserve">132-PSV-0702AB</t>
  </si>
  <si>
    <t xml:space="preserve">132-PSV-1101A/B</t>
  </si>
  <si>
    <t xml:space="preserve">132-PSV-1801A/B</t>
  </si>
  <si>
    <t xml:space="preserve">132-PSV-2001A/B</t>
  </si>
  <si>
    <t xml:space="preserve">132-PSV-2101A/B</t>
  </si>
  <si>
    <t xml:space="preserve">132-PSV-2501</t>
  </si>
  <si>
    <t xml:space="preserve">132-PSV-2502</t>
  </si>
  <si>
    <t xml:space="preserve">132-PSV-2601</t>
  </si>
  <si>
    <t xml:space="preserve">132-PSV-2602</t>
  </si>
  <si>
    <t xml:space="preserve">132-PSV-2201</t>
  </si>
  <si>
    <t xml:space="preserve">132-PSV-2801</t>
  </si>
  <si>
    <t xml:space="preserve">132-PSV-3001</t>
  </si>
  <si>
    <t xml:space="preserve">132-PSV-3002</t>
  </si>
  <si>
    <t xml:space="preserve">132-PSV-3301A/B</t>
  </si>
  <si>
    <t xml:space="preserve">132-PSV-3701A/B</t>
  </si>
  <si>
    <t xml:space="preserve">132-PSV-3702A/B</t>
  </si>
  <si>
    <t xml:space="preserve">132-PSV-4201A/B</t>
  </si>
  <si>
    <t xml:space="preserve">132-PSV-4601A/B</t>
  </si>
  <si>
    <t xml:space="preserve">132-PSV-5501A/B</t>
  </si>
  <si>
    <t xml:space="preserve">132-PSV-5601</t>
  </si>
  <si>
    <t xml:space="preserve">132-PSV-5901</t>
  </si>
  <si>
    <t xml:space="preserve">217-PSV-502AB</t>
  </si>
  <si>
    <t xml:space="preserve">217-PSV-503AB</t>
  </si>
  <si>
    <t xml:space="preserve">217-PSV-504AB</t>
  </si>
  <si>
    <t xml:space="preserve">217-PSV-505AB</t>
  </si>
  <si>
    <t xml:space="preserve">217-PSV-506AB</t>
  </si>
  <si>
    <t xml:space="preserve">217-PSV-206AB</t>
  </si>
  <si>
    <t xml:space="preserve">217-PSV-207AB</t>
  </si>
  <si>
    <t xml:space="preserve">分一低低压蒸汽发生器安全阀一</t>
  </si>
  <si>
    <t xml:space="preserve">低压蒸汽安全阀</t>
  </si>
  <si>
    <t xml:space="preserve">加氢蜡油/低压蒸汽发生器安全阀一</t>
  </si>
  <si>
    <t xml:space="preserve">压缩机区污油罐安全阀</t>
  </si>
  <si>
    <t xml:space="preserve">低压蒸汽主管安全阀</t>
  </si>
  <si>
    <t xml:space="preserve">1.0MPa汽包B顶部安全阀</t>
  </si>
  <si>
    <t xml:space="preserve">硫化剂罐顶安全阀</t>
  </si>
  <si>
    <t xml:space="preserve">净化压缩空气罐顶安全阀 </t>
  </si>
  <si>
    <t xml:space="preserve">燃料气分液罐顶安全阀</t>
  </si>
  <si>
    <t xml:space="preserve">热媒水罐顶安全阀</t>
  </si>
  <si>
    <t xml:space="preserve">新氢分液罐顶安全阀</t>
  </si>
  <si>
    <t xml:space="preserve">低压闪蒸罐顶安全阀</t>
  </si>
  <si>
    <t xml:space="preserve">CHARGE PUMP P-101</t>
  </si>
  <si>
    <t xml:space="preserve">1#加氢反应器顶</t>
  </si>
  <si>
    <t xml:space="preserve">D-109</t>
  </si>
  <si>
    <t xml:space="preserve">D-103</t>
  </si>
  <si>
    <t xml:space="preserve">D-202</t>
  </si>
  <si>
    <t xml:space="preserve">D-203</t>
  </si>
  <si>
    <t xml:space="preserve">E-206</t>
  </si>
  <si>
    <t xml:space="preserve">E-207</t>
  </si>
  <si>
    <t xml:space="preserve">管线LS-02605上</t>
  </si>
  <si>
    <t xml:space="preserve">E-106 SHELL SIDE</t>
  </si>
  <si>
    <t xml:space="preserve">D-104</t>
  </si>
  <si>
    <t xml:space="preserve">D-105</t>
  </si>
  <si>
    <t xml:space="preserve">C-301</t>
  </si>
  <si>
    <t xml:space="preserve">D-300</t>
  </si>
  <si>
    <t xml:space="preserve">压缩机区污油罐顶</t>
  </si>
  <si>
    <t xml:space="preserve">硫化剂罐顶</t>
  </si>
  <si>
    <t xml:space="preserve">燃料气分液罐顶</t>
  </si>
  <si>
    <t xml:space="preserve">净化风罐V-403顶</t>
  </si>
  <si>
    <t xml:space="preserve">MS主管</t>
  </si>
  <si>
    <t xml:space="preserve">1.0MPa汽包V-501B顶部</t>
  </si>
  <si>
    <t xml:space="preserve">硫化剂罐V-504顶</t>
  </si>
  <si>
    <t xml:space="preserve">净化压缩空气管V-508顶</t>
  </si>
  <si>
    <t xml:space="preserve">燃料气分液罐V-509顶</t>
  </si>
  <si>
    <t xml:space="preserve">热媒水罐V-511顶</t>
  </si>
  <si>
    <t xml:space="preserve">新氢分液罐V-215顶</t>
  </si>
  <si>
    <t xml:space="preserve">低压闪蒸罐V-204顶</t>
  </si>
  <si>
    <t xml:space="preserve">Hydrogen</t>
  </si>
  <si>
    <t xml:space="preserve">VGO</t>
  </si>
  <si>
    <t xml:space="preserve">VGO+H2</t>
  </si>
  <si>
    <t xml:space="preserve">DIESEL</t>
  </si>
  <si>
    <t xml:space="preserve">轻烃,柴油, H2S，H2</t>
  </si>
  <si>
    <t xml:space="preserve">油汽、H20、H2S</t>
  </si>
  <si>
    <t xml:space="preserve">油气、蜡油</t>
  </si>
  <si>
    <t xml:space="preserve">中压蒸气</t>
  </si>
  <si>
    <t xml:space="preserve">低压蒸气</t>
  </si>
  <si>
    <t xml:space="preserve">热水/STEAM</t>
  </si>
  <si>
    <t xml:space="preserve">脱硫低分气</t>
  </si>
  <si>
    <t xml:space="preserve">油气</t>
  </si>
  <si>
    <t xml:space="preserve">净化风</t>
  </si>
  <si>
    <t xml:space="preserve">水蒸汽</t>
  </si>
  <si>
    <t xml:space="preserve">氢气</t>
  </si>
  <si>
    <t xml:space="preserve">H2S,H2,轻烃</t>
  </si>
  <si>
    <r>
      <rPr>
        <sz val="12"/>
        <rFont val="Arial"/>
        <family val="2"/>
      </rPr>
      <t xml:space="preserve">M</t>
    </r>
    <r>
      <rPr>
        <sz val="12"/>
        <rFont val="宋体"/>
        <family val="3"/>
      </rPr>
      <t xml:space="preserve">：分子量</t>
    </r>
  </si>
  <si>
    <r>
      <rPr>
        <sz val="12"/>
        <rFont val="宋体"/>
        <family val="3"/>
      </rPr>
      <t xml:space="preserve">容器设计压力（</t>
    </r>
    <r>
      <rPr>
        <sz val="12"/>
        <rFont val="Arial"/>
        <family val="2"/>
      </rPr>
      <t xml:space="preserve">Mpa</t>
    </r>
    <r>
      <rPr>
        <sz val="12"/>
        <rFont val="宋体"/>
        <family val="3"/>
      </rPr>
      <t xml:space="preserve">，表压）</t>
    </r>
  </si>
  <si>
    <r>
      <rPr>
        <sz val="12"/>
        <rFont val="宋体"/>
        <family val="3"/>
      </rPr>
      <t xml:space="preserve">最高操作压力（</t>
    </r>
    <r>
      <rPr>
        <sz val="12"/>
        <rFont val="Arial"/>
        <family val="2"/>
      </rPr>
      <t xml:space="preserve">Mpa</t>
    </r>
    <r>
      <rPr>
        <sz val="12"/>
        <rFont val="宋体"/>
        <family val="3"/>
      </rPr>
      <t xml:space="preserve">，表压）</t>
    </r>
  </si>
  <si>
    <r>
      <rPr>
        <sz val="12"/>
        <rFont val="宋体"/>
        <family val="3"/>
      </rPr>
      <t xml:space="preserve">定压值</t>
    </r>
    <r>
      <rPr>
        <sz val="12"/>
        <rFont val="Arial"/>
        <family val="2"/>
      </rPr>
      <t xml:space="preserve">Ps</t>
    </r>
    <r>
      <rPr>
        <sz val="12"/>
        <rFont val="宋体"/>
        <family val="3"/>
      </rPr>
      <t xml:space="preserve">≤设备设计压力</t>
    </r>
    <r>
      <rPr>
        <sz val="12"/>
        <rFont val="Arial"/>
        <family val="2"/>
      </rPr>
      <t xml:space="preserve">PD</t>
    </r>
    <r>
      <rPr>
        <sz val="12"/>
        <rFont val="宋体"/>
        <family val="3"/>
      </rPr>
      <t xml:space="preserve">（</t>
    </r>
    <r>
      <rPr>
        <sz val="12"/>
        <rFont val="Arial"/>
        <family val="2"/>
      </rPr>
      <t xml:space="preserve">Mpa</t>
    </r>
    <r>
      <rPr>
        <sz val="12"/>
        <rFont val="宋体"/>
        <family val="3"/>
      </rPr>
      <t xml:space="preserve">，表压）</t>
    </r>
  </si>
  <si>
    <r>
      <rPr>
        <sz val="12"/>
        <rFont val="Arial"/>
        <family val="2"/>
      </rPr>
      <t xml:space="preserve">Pa</t>
    </r>
    <r>
      <rPr>
        <sz val="12"/>
        <rFont val="宋体"/>
        <family val="3"/>
      </rPr>
      <t xml:space="preserve">：积聚压力（</t>
    </r>
    <r>
      <rPr>
        <sz val="12"/>
        <rFont val="Arial"/>
        <family val="2"/>
      </rPr>
      <t xml:space="preserve">Mpa</t>
    </r>
    <r>
      <rPr>
        <sz val="12"/>
        <rFont val="宋体"/>
        <family val="3"/>
      </rPr>
      <t xml:space="preserve">，表压）</t>
    </r>
  </si>
  <si>
    <r>
      <rPr>
        <sz val="12"/>
        <rFont val="Arial"/>
        <family val="2"/>
      </rPr>
      <t xml:space="preserve">Pm</t>
    </r>
    <r>
      <rPr>
        <sz val="12"/>
        <rFont val="宋体"/>
        <family val="3"/>
      </rPr>
      <t xml:space="preserve">：最高泄放压力（</t>
    </r>
    <r>
      <rPr>
        <sz val="12"/>
        <rFont val="Arial"/>
        <family val="2"/>
      </rPr>
      <t xml:space="preserve">Mpa</t>
    </r>
    <r>
      <rPr>
        <sz val="12"/>
        <rFont val="宋体"/>
        <family val="3"/>
      </rPr>
      <t xml:space="preserve">，绝压）</t>
    </r>
  </si>
  <si>
    <r>
      <rPr>
        <sz val="12"/>
        <rFont val="Arial"/>
        <family val="2"/>
      </rPr>
      <t xml:space="preserve">P2</t>
    </r>
    <r>
      <rPr>
        <sz val="12"/>
        <rFont val="宋体"/>
        <family val="3"/>
      </rPr>
      <t xml:space="preserve">：安全阀出口压力（背压，</t>
    </r>
    <r>
      <rPr>
        <sz val="12"/>
        <rFont val="Arial"/>
        <family val="2"/>
      </rPr>
      <t xml:space="preserve">Mpa</t>
    </r>
    <r>
      <rPr>
        <sz val="12"/>
        <rFont val="宋体"/>
        <family val="3"/>
      </rPr>
      <t xml:space="preserve">，表压）</t>
    </r>
  </si>
  <si>
    <t xml:space="preserve">动力故障工况</t>
  </si>
  <si>
    <r>
      <rPr>
        <sz val="12"/>
        <rFont val="Arial"/>
        <family val="2"/>
      </rPr>
      <t xml:space="preserve">T1</t>
    </r>
    <r>
      <rPr>
        <sz val="12"/>
        <rFont val="宋体"/>
        <family val="3"/>
      </rPr>
      <t xml:space="preserve">：进口温度，</t>
    </r>
    <r>
      <rPr>
        <sz val="12"/>
        <rFont val="Arial"/>
        <family val="2"/>
      </rPr>
      <t xml:space="preserve">K</t>
    </r>
  </si>
  <si>
    <r>
      <rPr>
        <sz val="12"/>
        <rFont val="Arial"/>
        <family val="2"/>
      </rPr>
      <t xml:space="preserve">K:</t>
    </r>
    <r>
      <rPr>
        <sz val="12"/>
        <rFont val="宋体"/>
        <family val="3"/>
      </rPr>
      <t xml:space="preserve">气体绝热指数（</t>
    </r>
    <r>
      <rPr>
        <sz val="12"/>
        <rFont val="Arial"/>
        <family val="2"/>
      </rPr>
      <t xml:space="preserve">CP/CV</t>
    </r>
    <r>
      <rPr>
        <sz val="12"/>
        <rFont val="宋体"/>
        <family val="3"/>
      </rPr>
      <t xml:space="preserve">）</t>
    </r>
  </si>
  <si>
    <r>
      <rPr>
        <sz val="12"/>
        <rFont val="Arial"/>
        <family val="2"/>
      </rPr>
      <t xml:space="preserve">Pcf</t>
    </r>
    <r>
      <rPr>
        <sz val="12"/>
        <rFont val="宋体"/>
        <family val="3"/>
      </rPr>
      <t xml:space="preserve">：临界流动压力（</t>
    </r>
    <r>
      <rPr>
        <sz val="12"/>
        <rFont val="Arial"/>
        <family val="2"/>
      </rPr>
      <t xml:space="preserve">Mpa</t>
    </r>
    <r>
      <rPr>
        <sz val="12"/>
        <rFont val="宋体"/>
        <family val="3"/>
      </rPr>
      <t xml:space="preserve">，绝压）</t>
    </r>
  </si>
  <si>
    <r>
      <rPr>
        <sz val="12"/>
        <rFont val="Arial"/>
        <family val="2"/>
      </rPr>
      <t xml:space="preserve">Z</t>
    </r>
    <r>
      <rPr>
        <sz val="12"/>
        <rFont val="宋体"/>
        <family val="3"/>
      </rPr>
      <t xml:space="preserve">：在</t>
    </r>
    <r>
      <rPr>
        <sz val="12"/>
        <rFont val="Arial"/>
        <family val="2"/>
      </rPr>
      <t xml:space="preserve">Pm</t>
    </r>
    <r>
      <rPr>
        <sz val="12"/>
        <rFont val="宋体"/>
        <family val="3"/>
      </rPr>
      <t xml:space="preserve">压力下气体的压缩系数</t>
    </r>
  </si>
  <si>
    <r>
      <rPr>
        <sz val="12"/>
        <rFont val="宋体"/>
        <family val="3"/>
      </rPr>
      <t xml:space="preserve">实际进料量下的泄放量</t>
    </r>
    <r>
      <rPr>
        <sz val="12"/>
        <rFont val="Arial"/>
        <family val="2"/>
      </rPr>
      <t xml:space="preserve">(kg/h)</t>
    </r>
  </si>
  <si>
    <t xml:space="preserve">2557.51</t>
  </si>
  <si>
    <r>
      <rPr>
        <sz val="12"/>
        <rFont val="Arial"/>
        <family val="2"/>
      </rPr>
      <t xml:space="preserve">KF</t>
    </r>
    <r>
      <rPr>
        <sz val="12"/>
        <rFont val="宋体"/>
        <family val="3"/>
      </rPr>
      <t xml:space="preserve">：流量系数</t>
    </r>
  </si>
  <si>
    <r>
      <rPr>
        <sz val="12"/>
        <rFont val="Arial"/>
        <family val="2"/>
      </rPr>
      <t xml:space="preserve">Kb</t>
    </r>
    <r>
      <rPr>
        <sz val="12"/>
        <rFont val="宋体"/>
        <family val="3"/>
      </rPr>
      <t xml:space="preserve">：背压校正系数</t>
    </r>
  </si>
  <si>
    <r>
      <rPr>
        <sz val="12"/>
        <rFont val="Arial"/>
        <family val="2"/>
      </rPr>
      <t xml:space="preserve">Kv</t>
    </r>
    <r>
      <rPr>
        <sz val="12"/>
        <rFont val="宋体"/>
        <family val="3"/>
      </rPr>
      <t xml:space="preserve">：粘度校正系数</t>
    </r>
  </si>
  <si>
    <r>
      <rPr>
        <sz val="12"/>
        <rFont val="宋体"/>
        <family val="3"/>
      </rPr>
      <t xml:space="preserve">安全泄放量</t>
    </r>
    <r>
      <rPr>
        <sz val="12"/>
        <rFont val="Arial"/>
        <family val="2"/>
      </rPr>
      <t xml:space="preserve">G(kg/h)</t>
    </r>
  </si>
  <si>
    <r>
      <rPr>
        <sz val="12"/>
        <rFont val="宋体"/>
        <family val="3"/>
      </rPr>
      <t xml:space="preserve">泄放喷嘴分面积</t>
    </r>
    <r>
      <rPr>
        <sz val="12"/>
        <rFont val="Arial"/>
        <family val="2"/>
      </rPr>
      <t xml:space="preserve">A0</t>
    </r>
    <r>
      <rPr>
        <sz val="12"/>
        <rFont val="宋体"/>
        <family val="3"/>
      </rPr>
      <t xml:space="preserve">（</t>
    </r>
    <r>
      <rPr>
        <sz val="12"/>
        <rFont val="Arial"/>
        <family val="2"/>
      </rPr>
      <t xml:space="preserve">mm2</t>
    </r>
    <r>
      <rPr>
        <sz val="12"/>
        <rFont val="宋体"/>
        <family val="3"/>
      </rPr>
      <t xml:space="preserve">）</t>
    </r>
  </si>
  <si>
    <r>
      <rPr>
        <sz val="12"/>
        <rFont val="宋体"/>
        <family val="3"/>
      </rPr>
      <t xml:space="preserve">泄放喷嘴总面积</t>
    </r>
    <r>
      <rPr>
        <sz val="12"/>
        <rFont val="Arial"/>
        <family val="2"/>
      </rPr>
      <t xml:space="preserve">A0</t>
    </r>
    <r>
      <rPr>
        <sz val="12"/>
        <rFont val="宋体"/>
        <family val="3"/>
      </rPr>
      <t xml:space="preserve">（</t>
    </r>
    <r>
      <rPr>
        <sz val="12"/>
        <rFont val="Arial"/>
        <family val="2"/>
      </rPr>
      <t xml:space="preserve">mm2</t>
    </r>
    <r>
      <rPr>
        <sz val="12"/>
        <rFont val="宋体"/>
        <family val="3"/>
      </rPr>
      <t xml:space="preserve">）</t>
    </r>
  </si>
  <si>
    <t xml:space="preserve">火灾工况</t>
  </si>
  <si>
    <r>
      <rPr>
        <b val="true"/>
        <sz val="12"/>
        <color rgb="FF0000FF"/>
        <rFont val="宋体"/>
        <family val="3"/>
      </rPr>
      <t xml:space="preserve">气态 </t>
    </r>
    <r>
      <rPr>
        <b val="true"/>
        <sz val="12"/>
        <color rgb="FF0000FF"/>
        <rFont val="Arial"/>
        <family val="2"/>
      </rPr>
      <t xml:space="preserve">GAS</t>
    </r>
  </si>
  <si>
    <r>
      <rPr>
        <sz val="12"/>
        <rFont val="宋体"/>
        <family val="3"/>
      </rPr>
      <t xml:space="preserve">气态 </t>
    </r>
    <r>
      <rPr>
        <sz val="12"/>
        <rFont val="Arial"/>
        <family val="2"/>
      </rPr>
      <t xml:space="preserve">GAS</t>
    </r>
  </si>
  <si>
    <r>
      <rPr>
        <sz val="12"/>
        <rFont val="宋体"/>
        <family val="3"/>
      </rPr>
      <t xml:space="preserve">泄放温度，</t>
    </r>
    <r>
      <rPr>
        <sz val="12"/>
        <rFont val="Arial"/>
        <family val="2"/>
      </rPr>
      <t xml:space="preserve">K</t>
    </r>
  </si>
  <si>
    <r>
      <rPr>
        <sz val="12"/>
        <rFont val="宋体"/>
        <family val="3"/>
      </rPr>
      <t xml:space="preserve">安全泄放量</t>
    </r>
    <r>
      <rPr>
        <sz val="12"/>
        <rFont val="Arial"/>
        <family val="2"/>
      </rPr>
      <t xml:space="preserve">Gv</t>
    </r>
    <r>
      <rPr>
        <sz val="12"/>
        <rFont val="宋体"/>
        <family val="3"/>
      </rPr>
      <t xml:space="preserve">（</t>
    </r>
    <r>
      <rPr>
        <sz val="12"/>
        <rFont val="Arial"/>
        <family val="2"/>
      </rPr>
      <t xml:space="preserve">kg/h</t>
    </r>
    <r>
      <rPr>
        <sz val="12"/>
        <rFont val="宋体"/>
        <family val="3"/>
      </rPr>
      <t xml:space="preserve">）</t>
    </r>
  </si>
  <si>
    <r>
      <rPr>
        <sz val="12"/>
        <rFont val="宋体"/>
        <family val="3"/>
      </rPr>
      <t xml:space="preserve">容器的受热面积</t>
    </r>
    <r>
      <rPr>
        <sz val="12"/>
        <rFont val="Arial"/>
        <family val="2"/>
      </rPr>
      <t xml:space="preserve">A</t>
    </r>
    <r>
      <rPr>
        <sz val="12"/>
        <rFont val="宋体"/>
        <family val="3"/>
      </rPr>
      <t xml:space="preserve">（</t>
    </r>
    <r>
      <rPr>
        <sz val="12"/>
        <rFont val="Arial"/>
        <family val="2"/>
      </rPr>
      <t xml:space="preserve">m2)</t>
    </r>
  </si>
  <si>
    <r>
      <rPr>
        <sz val="12"/>
        <rFont val="宋体"/>
        <family val="3"/>
      </rPr>
      <t xml:space="preserve">蒸发潜热</t>
    </r>
    <r>
      <rPr>
        <sz val="12"/>
        <rFont val="Arial"/>
        <family val="2"/>
      </rPr>
      <t xml:space="preserve">Hv</t>
    </r>
    <r>
      <rPr>
        <sz val="12"/>
        <rFont val="宋体"/>
        <family val="3"/>
      </rPr>
      <t xml:space="preserve">（</t>
    </r>
    <r>
      <rPr>
        <sz val="12"/>
        <rFont val="Arial"/>
        <family val="2"/>
      </rPr>
      <t xml:space="preserve">kJ/kg</t>
    </r>
    <r>
      <rPr>
        <sz val="12"/>
        <rFont val="宋体"/>
        <family val="3"/>
      </rPr>
      <t xml:space="preserve">）</t>
    </r>
  </si>
  <si>
    <r>
      <rPr>
        <sz val="12"/>
        <rFont val="宋体"/>
        <family val="3"/>
      </rPr>
      <t xml:space="preserve">火灾工况喷嘴面积（</t>
    </r>
    <r>
      <rPr>
        <sz val="12"/>
        <rFont val="Arial"/>
        <family val="2"/>
      </rPr>
      <t xml:space="preserve">mm2</t>
    </r>
    <r>
      <rPr>
        <sz val="12"/>
        <rFont val="宋体"/>
        <family val="3"/>
      </rPr>
      <t xml:space="preserve">）</t>
    </r>
  </si>
  <si>
    <t xml:space="preserve">泄放温度（℃）</t>
  </si>
  <si>
    <r>
      <rPr>
        <sz val="12"/>
        <rFont val="宋体"/>
        <family val="3"/>
      </rPr>
      <t xml:space="preserve">安全阀喷嘴面积</t>
    </r>
    <r>
      <rPr>
        <sz val="12"/>
        <rFont val="Arial"/>
        <family val="2"/>
      </rPr>
      <t xml:space="preserve">A0</t>
    </r>
    <r>
      <rPr>
        <sz val="12"/>
        <rFont val="宋体"/>
        <family val="3"/>
      </rPr>
      <t xml:space="preserve">（</t>
    </r>
    <r>
      <rPr>
        <sz val="12"/>
        <rFont val="Arial"/>
        <family val="2"/>
      </rPr>
      <t xml:space="preserve">mm2</t>
    </r>
    <r>
      <rPr>
        <sz val="12"/>
        <rFont val="宋体"/>
        <family val="3"/>
      </rPr>
      <t xml:space="preserve">）</t>
    </r>
  </si>
  <si>
    <r>
      <rPr>
        <sz val="12"/>
        <rFont val="宋体"/>
        <family val="3"/>
      </rPr>
      <t xml:space="preserve">安全阀所需喉径</t>
    </r>
    <r>
      <rPr>
        <sz val="12"/>
        <rFont val="Arial"/>
        <family val="2"/>
      </rPr>
      <t xml:space="preserve">do</t>
    </r>
    <r>
      <rPr>
        <sz val="12"/>
        <rFont val="宋体"/>
        <family val="3"/>
      </rPr>
      <t xml:space="preserve">（</t>
    </r>
    <r>
      <rPr>
        <sz val="12"/>
        <rFont val="Arial"/>
        <family val="2"/>
      </rPr>
      <t xml:space="preserve">mm</t>
    </r>
    <r>
      <rPr>
        <sz val="12"/>
        <rFont val="宋体"/>
        <family val="3"/>
      </rPr>
      <t xml:space="preserve">）</t>
    </r>
  </si>
  <si>
    <t xml:space="preserve">E</t>
  </si>
  <si>
    <r>
      <rPr>
        <sz val="11"/>
        <rFont val="宋体"/>
        <family val="3"/>
      </rPr>
      <t xml:space="preserve">新选安全阀入口径</t>
    </r>
    <r>
      <rPr>
        <sz val="11"/>
        <rFont val="Arial"/>
        <family val="2"/>
      </rPr>
      <t xml:space="preserve">Inlet</t>
    </r>
    <r>
      <rPr>
        <sz val="11"/>
        <rFont val="宋体"/>
        <family val="3"/>
      </rPr>
      <t xml:space="preserve">（</t>
    </r>
    <r>
      <rPr>
        <sz val="11"/>
        <rFont val="Arial"/>
        <family val="2"/>
      </rPr>
      <t xml:space="preserve">inch</t>
    </r>
    <r>
      <rPr>
        <sz val="11"/>
        <rFont val="宋体"/>
        <family val="3"/>
      </rPr>
      <t xml:space="preserve">）</t>
    </r>
  </si>
  <si>
    <r>
      <rPr>
        <sz val="11"/>
        <rFont val="宋体"/>
        <family val="3"/>
      </rPr>
      <t xml:space="preserve">新选安全阀出口径</t>
    </r>
    <r>
      <rPr>
        <sz val="11"/>
        <rFont val="Arial"/>
        <family val="2"/>
      </rPr>
      <t xml:space="preserve">Outlet</t>
    </r>
    <r>
      <rPr>
        <sz val="11"/>
        <rFont val="宋体"/>
        <family val="3"/>
      </rPr>
      <t xml:space="preserve">（</t>
    </r>
    <r>
      <rPr>
        <sz val="11"/>
        <rFont val="Arial"/>
        <family val="2"/>
      </rPr>
      <t xml:space="preserve">inch</t>
    </r>
    <r>
      <rPr>
        <sz val="11"/>
        <rFont val="宋体"/>
        <family val="3"/>
      </rPr>
      <t xml:space="preserve">）</t>
    </r>
  </si>
  <si>
    <r>
      <rPr>
        <sz val="12"/>
        <rFont val="宋体"/>
        <family val="3"/>
      </rPr>
      <t xml:space="preserve">新选安全阀喉径</t>
    </r>
    <r>
      <rPr>
        <sz val="12"/>
        <rFont val="Arial"/>
        <family val="2"/>
      </rPr>
      <t xml:space="preserve">do</t>
    </r>
    <r>
      <rPr>
        <sz val="12"/>
        <rFont val="宋体"/>
        <family val="3"/>
      </rPr>
      <t xml:space="preserve">（</t>
    </r>
    <r>
      <rPr>
        <sz val="12"/>
        <rFont val="Arial"/>
        <family val="2"/>
      </rPr>
      <t xml:space="preserve">mm</t>
    </r>
    <r>
      <rPr>
        <sz val="12"/>
        <rFont val="宋体"/>
        <family val="3"/>
      </rPr>
      <t xml:space="preserve">）</t>
    </r>
  </si>
  <si>
    <r>
      <rPr>
        <sz val="12"/>
        <rFont val="宋体"/>
        <family val="3"/>
      </rPr>
      <t xml:space="preserve">新选安全阀流道面积</t>
    </r>
    <r>
      <rPr>
        <sz val="12"/>
        <rFont val="Arial"/>
        <family val="2"/>
      </rPr>
      <t xml:space="preserve">A</t>
    </r>
    <r>
      <rPr>
        <sz val="12"/>
        <rFont val="宋体"/>
        <family val="3"/>
      </rPr>
      <t xml:space="preserve">（</t>
    </r>
    <r>
      <rPr>
        <sz val="12"/>
        <rFont val="Arial"/>
        <family val="2"/>
      </rPr>
      <t xml:space="preserve">mm2</t>
    </r>
    <r>
      <rPr>
        <sz val="12"/>
        <rFont val="宋体"/>
        <family val="3"/>
      </rPr>
      <t xml:space="preserve">）</t>
    </r>
  </si>
  <si>
    <t xml:space="preserve">WFB-30-11/2G2</t>
  </si>
  <si>
    <t xml:space="preserve">WFB-150-3L4</t>
  </si>
  <si>
    <t xml:space="preserve">WFO-30-3J4</t>
  </si>
  <si>
    <t xml:space="preserve">WFB-30-4M6</t>
  </si>
  <si>
    <t xml:space="preserve">WFB-30-6Q8</t>
  </si>
  <si>
    <t xml:space="preserve">WFB-30-6R8</t>
  </si>
  <si>
    <t xml:space="preserve">WFS-30-3K4</t>
  </si>
  <si>
    <t xml:space="preserve">WFS-30-4M6</t>
  </si>
  <si>
    <t xml:space="preserve">WFS-30-11/2H3</t>
  </si>
  <si>
    <t xml:space="preserve">WFO-30-1D2</t>
  </si>
  <si>
    <t xml:space="preserve">WFS-30-4P6</t>
  </si>
  <si>
    <t xml:space="preserve">WFB-15-1 1/2G3</t>
  </si>
  <si>
    <t xml:space="preserve">WFB-30-3J4</t>
  </si>
  <si>
    <t xml:space="preserve">WFB-30-2H3</t>
  </si>
  <si>
    <t xml:space="preserve">WFB-30-1 1/2H3</t>
  </si>
  <si>
    <t xml:space="preserve">WFB-30-3L4</t>
  </si>
  <si>
    <t xml:space="preserve">WFO-30-1 1/2H3</t>
  </si>
  <si>
    <r>
      <rPr>
        <sz val="12"/>
        <rFont val="宋体"/>
        <family val="3"/>
      </rPr>
      <t xml:space="preserve">安全阀入口直径（</t>
    </r>
    <r>
      <rPr>
        <sz val="12"/>
        <rFont val="Arial"/>
        <family val="2"/>
      </rPr>
      <t xml:space="preserve">mm</t>
    </r>
    <r>
      <rPr>
        <sz val="12"/>
        <rFont val="宋体"/>
        <family val="3"/>
      </rPr>
      <t xml:space="preserve">）</t>
    </r>
  </si>
  <si>
    <r>
      <rPr>
        <sz val="12"/>
        <rFont val="宋体"/>
        <family val="3"/>
      </rPr>
      <t xml:space="preserve">安全阀出口直径（</t>
    </r>
    <r>
      <rPr>
        <sz val="12"/>
        <rFont val="Arial"/>
        <family val="2"/>
      </rPr>
      <t xml:space="preserve">mm</t>
    </r>
    <r>
      <rPr>
        <sz val="12"/>
        <rFont val="宋体"/>
        <family val="3"/>
      </rPr>
      <t xml:space="preserve">）</t>
    </r>
  </si>
  <si>
    <t xml:space="preserve">背压/定压</t>
  </si>
  <si>
    <t xml:space="preserve">面积余量%</t>
  </si>
  <si>
    <t xml:space="preserve">样本上不能选出来，温度压力太高</t>
  </si>
  <si>
    <t xml:space="preserve">压力等级1500lb不够</t>
  </si>
  <si>
    <t xml:space="preserve">火灾工况温度较高，选型压力等级高于管道</t>
  </si>
  <si>
    <r>
      <rPr>
        <sz val="10"/>
        <rFont val="宋体"/>
        <family val="3"/>
      </rPr>
      <t xml:space="preserve">安全阀数据表上定压为</t>
    </r>
    <r>
      <rPr>
        <sz val="10"/>
        <rFont val="Arial"/>
        <family val="2"/>
      </rPr>
      <t xml:space="preserve">1.3MPa.g,</t>
    </r>
    <r>
      <rPr>
        <sz val="10"/>
        <rFont val="宋体"/>
        <family val="3"/>
      </rPr>
      <t xml:space="preserve">但设备设计压力为</t>
    </r>
    <r>
      <rPr>
        <sz val="10"/>
        <rFont val="Arial"/>
        <family val="2"/>
      </rPr>
      <t xml:space="preserve">1.2MPa.g</t>
    </r>
  </si>
  <si>
    <t xml:space="preserve">数据表为混相，按气相计算。</t>
  </si>
  <si>
    <r>
      <rPr>
        <sz val="12"/>
        <rFont val="宋体"/>
        <family val="3"/>
      </rPr>
      <t xml:space="preserve">要求 </t>
    </r>
    <r>
      <rPr>
        <sz val="12"/>
        <rFont val="Arial"/>
        <family val="2"/>
      </rPr>
      <t xml:space="preserve">two PSVS equipped with manual lifting device</t>
    </r>
  </si>
  <si>
    <r>
      <rPr>
        <sz val="12"/>
        <color rgb="FFFF0000"/>
        <rFont val="宋体"/>
        <family val="3"/>
      </rPr>
      <t xml:space="preserve">工况</t>
    </r>
    <r>
      <rPr>
        <sz val="12"/>
        <color rgb="FFFF0000"/>
        <rFont val="Arial"/>
        <family val="2"/>
      </rPr>
      <t xml:space="preserve">;Closed Outlets - Feed Continues</t>
    </r>
  </si>
  <si>
    <r>
      <rPr>
        <sz val="12"/>
        <color rgb="FFFF0000"/>
        <rFont val="宋体"/>
        <family val="3"/>
      </rPr>
      <t xml:space="preserve">选型喉径为</t>
    </r>
    <r>
      <rPr>
        <sz val="12"/>
        <color rgb="FFFF0000"/>
        <rFont val="Arial"/>
        <family val="2"/>
      </rPr>
      <t xml:space="preserve">D,</t>
    </r>
    <r>
      <rPr>
        <sz val="12"/>
        <color rgb="FFFF0000"/>
        <rFont val="宋体"/>
        <family val="3"/>
      </rPr>
      <t xml:space="preserve">却表示面积为</t>
    </r>
    <r>
      <rPr>
        <sz val="12"/>
        <color rgb="FFFF0000"/>
        <rFont val="Arial"/>
        <family val="2"/>
      </rPr>
      <t xml:space="preserve">1185.8mm2</t>
    </r>
  </si>
  <si>
    <t xml:space="preserve">将被压修改0.32改为2.99</t>
  </si>
  <si>
    <t xml:space="preserve">泄放温度从附件选出，数据表无数据</t>
  </si>
  <si>
    <r>
      <rPr>
        <sz val="12"/>
        <rFont val="宋体"/>
        <family val="3"/>
      </rPr>
      <t xml:space="preserve">现将定压改为</t>
    </r>
    <r>
      <rPr>
        <sz val="12"/>
        <rFont val="Arial"/>
        <family val="2"/>
      </rPr>
      <t xml:space="preserve">1.2MPa.g,</t>
    </r>
  </si>
  <si>
    <t xml:space="preserve"> as per ASME SECTION #1 vessel</t>
  </si>
  <si>
    <t xml:space="preserve">as per ASME SECTION #1 vessel</t>
  </si>
  <si>
    <t xml:space="preserve">数据表显示排放热水，但排放至火炬</t>
  </si>
  <si>
    <r>
      <rPr>
        <sz val="12"/>
        <color rgb="FFFF0000"/>
        <rFont val="宋体"/>
        <family val="3"/>
      </rPr>
      <t xml:space="preserve">实际火灾工况只需要</t>
    </r>
    <r>
      <rPr>
        <sz val="12"/>
        <color rgb="FFFF0000"/>
        <rFont val="Arial"/>
        <family val="2"/>
      </rPr>
      <t xml:space="preserve">70mm2</t>
    </r>
    <r>
      <rPr>
        <sz val="12"/>
        <color rgb="FFFF0000"/>
        <rFont val="宋体"/>
        <family val="3"/>
      </rPr>
      <t xml:space="preserve">的喉径，但考虑</t>
    </r>
  </si>
  <si>
    <t xml:space="preserve">压力等级比管道高一级</t>
  </si>
  <si>
    <t xml:space="preserve">要求平衡式，改成普通式</t>
  </si>
  <si>
    <t xml:space="preserve">现将排放点火炬改为就地，背压</t>
  </si>
  <si>
    <t xml:space="preserve">到外部关闭，选择氢气进气量作为泄放量。</t>
  </si>
  <si>
    <r>
      <rPr>
        <sz val="12"/>
        <rFont val="宋体"/>
        <family val="3"/>
      </rPr>
      <t xml:space="preserve">背压改为</t>
    </r>
    <r>
      <rPr>
        <sz val="12"/>
        <rFont val="Arial"/>
        <family val="2"/>
      </rPr>
      <t xml:space="preserve">0</t>
    </r>
  </si>
  <si>
    <r>
      <rPr>
        <sz val="12"/>
        <color rgb="FFFF0000"/>
        <rFont val="宋体"/>
        <family val="3"/>
      </rPr>
      <t xml:space="preserve">也有</t>
    </r>
    <r>
      <rPr>
        <sz val="12"/>
        <color rgb="FFFF0000"/>
        <rFont val="Arial"/>
        <family val="2"/>
      </rPr>
      <t xml:space="preserve">0.32MP</t>
    </r>
    <r>
      <rPr>
        <sz val="12"/>
        <color rgb="FFFF0000"/>
        <rFont val="宋体"/>
        <family val="3"/>
      </rPr>
      <t xml:space="preserve">，改成</t>
    </r>
    <r>
      <rPr>
        <sz val="12"/>
        <color rgb="FFFF0000"/>
        <rFont val="Arial"/>
        <family val="2"/>
      </rPr>
      <t xml:space="preserve">0</t>
    </r>
  </si>
  <si>
    <r>
      <rPr>
        <sz val="12"/>
        <color rgb="FFFF0000"/>
        <rFont val="宋体"/>
        <family val="3"/>
      </rPr>
      <t xml:space="preserve">因此将</t>
    </r>
    <r>
      <rPr>
        <sz val="12"/>
        <color rgb="FFFF0000"/>
        <rFont val="Arial"/>
        <family val="2"/>
      </rPr>
      <t xml:space="preserve">D</t>
    </r>
    <r>
      <rPr>
        <sz val="12"/>
        <color rgb="FFFF0000"/>
        <rFont val="宋体"/>
        <family val="3"/>
      </rPr>
      <t xml:space="preserve">调为</t>
    </r>
    <r>
      <rPr>
        <sz val="12"/>
        <color rgb="FFFF0000"/>
        <rFont val="Arial"/>
        <family val="2"/>
      </rPr>
      <t xml:space="preserve">J</t>
    </r>
  </si>
  <si>
    <r>
      <rPr>
        <sz val="12"/>
        <color rgb="FFFF0000"/>
        <rFont val="宋体"/>
        <family val="3"/>
      </rPr>
      <t xml:space="preserve">背压校正系数</t>
    </r>
    <r>
      <rPr>
        <sz val="12"/>
        <color rgb="FFFF0000"/>
        <rFont val="Arial"/>
        <family val="2"/>
      </rPr>
      <t xml:space="preserve">0.39</t>
    </r>
    <r>
      <rPr>
        <sz val="12"/>
        <color rgb="FFFF0000"/>
        <rFont val="宋体"/>
        <family val="3"/>
      </rPr>
      <t xml:space="preserve">太小，应在</t>
    </r>
    <r>
      <rPr>
        <sz val="12"/>
        <color rgb="FFFF0000"/>
        <rFont val="Arial"/>
        <family val="2"/>
      </rPr>
      <t xml:space="preserve">0.82</t>
    </r>
    <r>
      <rPr>
        <sz val="12"/>
        <color rgb="FFFF0000"/>
        <rFont val="宋体"/>
        <family val="3"/>
      </rPr>
      <t xml:space="preserve">左右。</t>
    </r>
  </si>
  <si>
    <r>
      <rPr>
        <sz val="12"/>
        <rFont val="Arial"/>
        <family val="2"/>
      </rPr>
      <t xml:space="preserve">HG/T20615</t>
    </r>
    <r>
      <rPr>
        <sz val="12"/>
        <rFont val="宋体"/>
        <family val="3"/>
      </rPr>
      <t xml:space="preserve">，美标</t>
    </r>
    <r>
      <rPr>
        <sz val="12"/>
        <rFont val="Arial"/>
        <family val="2"/>
      </rPr>
      <t xml:space="preserve">(API)</t>
    </r>
  </si>
  <si>
    <r>
      <rPr>
        <sz val="12"/>
        <color rgb="FFFF0000"/>
        <rFont val="宋体"/>
        <family val="3"/>
      </rPr>
      <t xml:space="preserve">故将数据表推荐吼径代号由</t>
    </r>
    <r>
      <rPr>
        <sz val="12"/>
        <color rgb="FFFF0000"/>
        <rFont val="Arial"/>
        <family val="2"/>
      </rPr>
      <t xml:space="preserve">H</t>
    </r>
    <r>
      <rPr>
        <sz val="12"/>
        <color rgb="FFFF0000"/>
        <rFont val="宋体"/>
        <family val="3"/>
      </rPr>
      <t xml:space="preserve">改为</t>
    </r>
    <r>
      <rPr>
        <sz val="12"/>
        <color rgb="FFFF0000"/>
        <rFont val="Arial"/>
        <family val="2"/>
      </rPr>
      <t xml:space="preserve">G</t>
    </r>
  </si>
  <si>
    <t xml:space="preserve">DN/CLASS 300</t>
  </si>
  <si>
    <t xml:space="preserve">inch</t>
  </si>
  <si>
    <t xml:space="preserve">mm</t>
  </si>
  <si>
    <r>
      <rPr>
        <sz val="12"/>
        <color rgb="FFFF0000"/>
        <rFont val="宋体"/>
        <family val="3"/>
      </rPr>
      <t xml:space="preserve">流道面积 </t>
    </r>
    <r>
      <rPr>
        <sz val="12"/>
        <color rgb="FFFF0000"/>
        <rFont val="Arial"/>
        <family val="2"/>
      </rPr>
      <t xml:space="preserve">/mm2</t>
    </r>
  </si>
  <si>
    <t xml:space="preserve">流道面积代号</t>
  </si>
  <si>
    <t xml:space="preserve">API</t>
  </si>
  <si>
    <t xml:space="preserve">Actual</t>
  </si>
  <si>
    <t xml:space="preserve">T</t>
  </si>
  <si>
    <r>
      <rPr>
        <sz val="12"/>
        <rFont val="Arial"/>
        <family val="2"/>
      </rPr>
      <t xml:space="preserve">HG/T20592-B</t>
    </r>
    <r>
      <rPr>
        <sz val="12"/>
        <rFont val="宋体"/>
        <family val="3"/>
      </rPr>
      <t xml:space="preserve">系列，欧标</t>
    </r>
  </si>
  <si>
    <t xml:space="preserve">喉径</t>
  </si>
  <si>
    <t xml:space="preserve">DN/IN</t>
  </si>
  <si>
    <t xml:space="preserve">DN/OUT</t>
  </si>
  <si>
    <t xml:space="preserve">序号</t>
  </si>
  <si>
    <t xml:space="preserve">循环水总管</t>
  </si>
  <si>
    <t xml:space="preserve">管线编号</t>
  </si>
  <si>
    <t xml:space="preserve">200/2</t>
  </si>
  <si>
    <t xml:space="preserve">201/1</t>
  </si>
  <si>
    <t xml:space="preserve">523-1</t>
  </si>
  <si>
    <t xml:space="preserve">524-1</t>
  </si>
  <si>
    <t xml:space="preserve">管线说明</t>
  </si>
  <si>
    <t xml:space="preserve">进装置</t>
  </si>
  <si>
    <t xml:space="preserve">进E-101</t>
  </si>
  <si>
    <t xml:space="preserve">进SR-101</t>
  </si>
  <si>
    <t xml:space="preserve">进D-101</t>
  </si>
  <si>
    <t xml:space="preserve">进P-101</t>
  </si>
  <si>
    <t xml:space="preserve">出P-101</t>
  </si>
  <si>
    <t xml:space="preserve">与原料油混合氢</t>
  </si>
  <si>
    <t xml:space="preserve">混合油</t>
  </si>
  <si>
    <t xml:space="preserve">出E-102</t>
  </si>
  <si>
    <t xml:space="preserve">出E-101</t>
  </si>
  <si>
    <t xml:space="preserve">进A-204</t>
  </si>
  <si>
    <t xml:space="preserve">出A-204</t>
  </si>
  <si>
    <t xml:space="preserve">出装置</t>
  </si>
  <si>
    <t xml:space="preserve">进F-101</t>
  </si>
  <si>
    <t xml:space="preserve">出F-101</t>
  </si>
  <si>
    <t xml:space="preserve">出R-102</t>
  </si>
  <si>
    <t xml:space="preserve">进P-102</t>
  </si>
  <si>
    <t xml:space="preserve">进R-101</t>
  </si>
  <si>
    <t xml:space="preserve">进R-102</t>
  </si>
  <si>
    <t xml:space="preserve">出R-101</t>
  </si>
  <si>
    <t xml:space="preserve">进A-101</t>
  </si>
  <si>
    <t xml:space="preserve">进E-203</t>
  </si>
  <si>
    <t xml:space="preserve">E-103管程出口</t>
  </si>
  <si>
    <t xml:space="preserve">P-101 T出口</t>
  </si>
  <si>
    <t xml:space="preserve">出DS-101</t>
  </si>
  <si>
    <t xml:space="preserve">进DS-101</t>
  </si>
  <si>
    <t xml:space="preserve">出D-102</t>
  </si>
  <si>
    <t xml:space="preserve">进E-104</t>
  </si>
  <si>
    <t xml:space="preserve">出E-104</t>
  </si>
  <si>
    <t xml:space="preserve">出A-101</t>
  </si>
  <si>
    <t xml:space="preserve">进E-105</t>
  </si>
  <si>
    <t xml:space="preserve">进D-103</t>
  </si>
  <si>
    <t xml:space="preserve">出D-103</t>
  </si>
  <si>
    <t xml:space="preserve">进C-301</t>
  </si>
  <si>
    <t xml:space="preserve">进C-201</t>
  </si>
  <si>
    <t xml:space="preserve">发蒸汽</t>
  </si>
  <si>
    <t xml:space="preserve">进D-104</t>
  </si>
  <si>
    <t xml:space="preserve">出D-104</t>
  </si>
  <si>
    <t xml:space="preserve">出P-103</t>
  </si>
  <si>
    <t xml:space="preserve">去C-201</t>
  </si>
  <si>
    <t xml:space="preserve">去A-101</t>
  </si>
  <si>
    <t xml:space="preserve">出C-201</t>
  </si>
  <si>
    <t xml:space="preserve">进E-202</t>
  </si>
  <si>
    <t xml:space="preserve">进D-202</t>
  </si>
  <si>
    <t xml:space="preserve">出D-202</t>
  </si>
  <si>
    <t xml:space="preserve">去C-202</t>
  </si>
  <si>
    <t xml:space="preserve">进P-202</t>
  </si>
  <si>
    <t xml:space="preserve">出P-202</t>
  </si>
  <si>
    <t xml:space="preserve">出F-201</t>
  </si>
  <si>
    <t xml:space="preserve">出E-202管程</t>
  </si>
  <si>
    <t xml:space="preserve">出E-203</t>
  </si>
  <si>
    <t xml:space="preserve">进A-201</t>
  </si>
  <si>
    <t xml:space="preserve">进E-201</t>
  </si>
  <si>
    <t xml:space="preserve">进D-201</t>
  </si>
  <si>
    <t xml:space="preserve">出D-201</t>
  </si>
  <si>
    <t xml:space="preserve">出P-201</t>
  </si>
  <si>
    <t xml:space="preserve">回流</t>
  </si>
  <si>
    <t xml:space="preserve">进DS-201</t>
  </si>
  <si>
    <t xml:space="preserve">出DS-201</t>
  </si>
  <si>
    <t xml:space="preserve">进F-201</t>
  </si>
  <si>
    <t xml:space="preserve">出C-202</t>
  </si>
  <si>
    <t xml:space="preserve">出P-207</t>
  </si>
  <si>
    <t xml:space="preserve">出A-202</t>
  </si>
  <si>
    <t xml:space="preserve">出D-203</t>
  </si>
  <si>
    <t xml:space="preserve">出P-203</t>
  </si>
  <si>
    <t xml:space="preserve">进E-204</t>
  </si>
  <si>
    <t xml:space="preserve">出E-204</t>
  </si>
  <si>
    <t xml:space="preserve">出P-204</t>
  </si>
  <si>
    <t xml:space="preserve">进P-205</t>
  </si>
  <si>
    <t xml:space="preserve">出P-205</t>
  </si>
  <si>
    <t xml:space="preserve">进E-207</t>
  </si>
  <si>
    <t xml:space="preserve">出E-207</t>
  </si>
  <si>
    <t xml:space="preserve">进C-203</t>
  </si>
  <si>
    <t xml:space="preserve">出C-203</t>
  </si>
  <si>
    <t xml:space="preserve">进P-206</t>
  </si>
  <si>
    <t xml:space="preserve">出P-206</t>
  </si>
  <si>
    <t xml:space="preserve">出E-205</t>
  </si>
  <si>
    <t xml:space="preserve">出A-203</t>
  </si>
  <si>
    <t xml:space="preserve">P-105入口</t>
  </si>
  <si>
    <t xml:space="preserve">P-105出口</t>
  </si>
  <si>
    <t xml:space="preserve">出E-206</t>
  </si>
  <si>
    <t xml:space="preserve">出E-106</t>
  </si>
  <si>
    <t xml:space="preserve">进C-202</t>
  </si>
  <si>
    <t xml:space="preserve">汽提蒸汽</t>
  </si>
  <si>
    <t xml:space="preserve">进D-105</t>
  </si>
  <si>
    <t xml:space="preserve">E-204出口</t>
  </si>
  <si>
    <t xml:space="preserve">出K-101</t>
  </si>
  <si>
    <t xml:space="preserve">出K-101AB</t>
  </si>
  <si>
    <t xml:space="preserve">进D-301</t>
  </si>
  <si>
    <t xml:space="preserve">出D-301</t>
  </si>
  <si>
    <t xml:space="preserve">出P-301</t>
  </si>
  <si>
    <t xml:space="preserve">出C-301</t>
  </si>
  <si>
    <t xml:space="preserve">出D-302</t>
  </si>
  <si>
    <t xml:space="preserve">水运</t>
  </si>
  <si>
    <t xml:space="preserve">混氢油</t>
  </si>
  <si>
    <t xml:space="preserve">释放气</t>
  </si>
  <si>
    <t xml:space="preserve">MS</t>
  </si>
  <si>
    <t xml:space="preserve">LS</t>
  </si>
  <si>
    <t xml:space="preserve">低分气</t>
  </si>
  <si>
    <t xml:space="preserve">低分油气</t>
  </si>
  <si>
    <t xml:space="preserve">酸性水</t>
  </si>
  <si>
    <t xml:space="preserve">冷低分油</t>
  </si>
  <si>
    <t xml:space="preserve">低分油</t>
  </si>
  <si>
    <t xml:space="preserve">闪蒸气</t>
  </si>
  <si>
    <t xml:space="preserve">拔头油</t>
  </si>
  <si>
    <t xml:space="preserve">汽提塔顶气</t>
  </si>
  <si>
    <t xml:space="preserve">汽提塔顶油气</t>
  </si>
  <si>
    <t xml:space="preserve">不稳定石脑油</t>
  </si>
  <si>
    <t xml:space="preserve">不凝气</t>
  </si>
  <si>
    <t xml:space="preserve">分馏塔顶气</t>
  </si>
  <si>
    <t xml:space="preserve">分一中</t>
  </si>
  <si>
    <t xml:space="preserve">柴油馏分</t>
  </si>
  <si>
    <t xml:space="preserve">富胺液</t>
  </si>
  <si>
    <t xml:space="preserve">新鲜水</t>
  </si>
  <si>
    <t xml:space="preserve">管道类型</t>
  </si>
  <si>
    <t xml:space="preserve">泵出口</t>
  </si>
  <si>
    <t xml:space="preserve">泵入口</t>
  </si>
  <si>
    <t xml:space="preserve">压缩机出口</t>
  </si>
  <si>
    <t xml:space="preserve">鼓风机出口</t>
  </si>
  <si>
    <t xml:space="preserve">余压</t>
  </si>
  <si>
    <t xml:space="preserve">流体性质</t>
  </si>
  <si>
    <t xml:space="preserve">不饱和液体</t>
  </si>
  <si>
    <t xml:space="preserve">饱和液体</t>
  </si>
  <si>
    <t xml:space="preserve">常压气体</t>
  </si>
  <si>
    <t xml:space="preserve">过热蒸汽</t>
  </si>
  <si>
    <t xml:space="preserve">饱和蒸汽</t>
  </si>
  <si>
    <t xml:space="preserve">两相流</t>
  </si>
  <si>
    <t xml:space="preserve">输送温度</t>
  </si>
  <si>
    <t xml:space="preserve">C</t>
  </si>
  <si>
    <t xml:space="preserve">压力</t>
  </si>
  <si>
    <t xml:space="preserve">bar</t>
  </si>
  <si>
    <t xml:space="preserve">汽化率</t>
  </si>
  <si>
    <t xml:space="preserve">介质操作流量</t>
  </si>
  <si>
    <t xml:space="preserve">介质最大操作流量</t>
  </si>
  <si>
    <t xml:space="preserve">输送密度</t>
  </si>
  <si>
    <t xml:space="preserve">kg/m3</t>
  </si>
  <si>
    <r>
      <rPr>
        <sz val="14"/>
        <rFont val="宋体"/>
        <family val="3"/>
      </rPr>
      <t xml:space="preserve">介质粘度</t>
    </r>
    <r>
      <rPr>
        <sz val="14"/>
        <color rgb="FFFF0000"/>
        <rFont val="宋体"/>
        <family val="3"/>
      </rPr>
      <t xml:space="preserve">/10</t>
    </r>
    <r>
      <rPr>
        <vertAlign val="superscript"/>
        <sz val="14"/>
        <color rgb="FFFF0000"/>
        <rFont val="宋体"/>
        <family val="3"/>
      </rPr>
      <t xml:space="preserve">-6</t>
    </r>
    <r>
      <rPr>
        <sz val="14"/>
        <color rgb="FFFF0000"/>
        <rFont val="宋体"/>
        <family val="3"/>
      </rPr>
      <t xml:space="preserve"> m2/s</t>
    </r>
  </si>
  <si>
    <t xml:space="preserve">cst</t>
  </si>
  <si>
    <t xml:space="preserve">动力粘度</t>
  </si>
  <si>
    <t xml:space="preserve">cp</t>
  </si>
  <si>
    <t xml:space="preserve">介质正常流量</t>
  </si>
  <si>
    <t xml:space="preserve">m3/h</t>
  </si>
  <si>
    <t xml:space="preserve">介质最大流量</t>
  </si>
  <si>
    <t xml:space="preserve">摩擦系数λ1</t>
  </si>
  <si>
    <t xml:space="preserve">摩擦系数λ2</t>
  </si>
  <si>
    <t xml:space="preserve">雷诺数Re1</t>
  </si>
  <si>
    <t xml:space="preserve">管径选型1</t>
  </si>
  <si>
    <t xml:space="preserve">管径选型1后最大流速</t>
  </si>
  <si>
    <t xml:space="preserve">管径选型1后一般流速范围</t>
  </si>
  <si>
    <t xml:space="preserve">侵蚀速度</t>
  </si>
  <si>
    <t xml:space="preserve">管径选型1后100米管线压力降</t>
  </si>
  <si>
    <t xml:space="preserve">kPa</t>
  </si>
  <si>
    <t xml:space="preserve">最大100米管线允许压力降</t>
  </si>
  <si>
    <t xml:space="preserve">选用管径</t>
  </si>
  <si>
    <t xml:space="preserve">核算检查1</t>
  </si>
  <si>
    <t xml:space="preserve">管径太小</t>
  </si>
  <si>
    <t xml:space="preserve">未算</t>
  </si>
  <si>
    <t xml:space="preserve">两台一起启用</t>
  </si>
  <si>
    <t xml:space="preserve">DN250改DN300</t>
  </si>
  <si>
    <t xml:space="preserve">设定选SCH160系列</t>
  </si>
  <si>
    <t xml:space="preserve">设定选SCH40系列</t>
  </si>
  <si>
    <t xml:space="preserve">实际按总量选管径</t>
  </si>
  <si>
    <t xml:space="preserve">DN400改DN500</t>
  </si>
  <si>
    <t xml:space="preserve">400改300</t>
  </si>
  <si>
    <t xml:space="preserve">SCH80</t>
  </si>
  <si>
    <t xml:space="preserve">DN550改DN600</t>
  </si>
  <si>
    <t xml:space="preserve">150//200</t>
  </si>
  <si>
    <t xml:space="preserve">合流出炉0.38</t>
  </si>
  <si>
    <t xml:space="preserve">E-106</t>
  </si>
  <si>
    <t xml:space="preserve">合流进炉1.0</t>
  </si>
  <si>
    <t xml:space="preserve">合流出炉1.0</t>
  </si>
  <si>
    <t xml:space="preserve">200调成300</t>
  </si>
  <si>
    <t xml:space="preserve">原有管径过大</t>
  </si>
  <si>
    <t xml:space="preserve">300改250</t>
  </si>
  <si>
    <t xml:space="preserve">泵出口管径计算-泵编号</t>
  </si>
  <si>
    <t xml:space="preserve">SCH160</t>
  </si>
  <si>
    <t xml:space="preserve">DN400改DN300</t>
  </si>
  <si>
    <t xml:space="preserve">DN550改DN400</t>
  </si>
  <si>
    <t xml:space="preserve">摩擦系数λ1'</t>
  </si>
  <si>
    <t xml:space="preserve">摩擦系数λ2'</t>
  </si>
  <si>
    <t xml:space="preserve">雷诺数Re2</t>
  </si>
  <si>
    <t xml:space="preserve">管径选型2</t>
  </si>
  <si>
    <t xml:space="preserve">管径选型2后最大流速</t>
  </si>
  <si>
    <t xml:space="preserve">管径选型2后100米管线压力降</t>
  </si>
  <si>
    <t xml:space="preserve">说明：本计算的流速范围和100m允许压力降根据《SHT 3035-2007 石油化工企业工艺装置管径选择导则》确定,适用于单相介质的管径选择，混相介质时需要另外计算。</t>
  </si>
  <si>
    <t xml:space="preserve">流量系数</t>
  </si>
  <si>
    <t xml:space="preserve">正常</t>
  </si>
  <si>
    <t xml:space="preserve">公用工程</t>
  </si>
  <si>
    <t xml:space="preserve">负压管道</t>
  </si>
  <si>
    <t xml:space="preserve">净化水</t>
  </si>
  <si>
    <t xml:space="preserve">通风机管道</t>
  </si>
  <si>
    <t xml:space="preserve">压缩机入口</t>
  </si>
  <si>
    <t xml:space="preserve">鼓风机入口</t>
  </si>
  <si>
    <t xml:space="preserve">液氨</t>
  </si>
  <si>
    <t xml:space="preserve">碱液</t>
  </si>
  <si>
    <t xml:space="preserve">往复式真空泵入口</t>
  </si>
  <si>
    <t xml:space="preserve">往复式真空泵出口</t>
  </si>
  <si>
    <t xml:space="preserve">油封式真空泵入口</t>
  </si>
  <si>
    <t xml:space="preserve">凝结水</t>
  </si>
  <si>
    <t xml:space="preserve">加热蒸汽管道</t>
  </si>
  <si>
    <t xml:space="preserve">自流</t>
  </si>
  <si>
    <t xml:space="preserve">除盐水</t>
  </si>
  <si>
    <t xml:space="preserve">循环水</t>
  </si>
  <si>
    <t xml:space="preserve">DMDS</t>
  </si>
  <si>
    <t xml:space="preserve">冷却水</t>
  </si>
  <si>
    <t xml:space="preserve">泵送</t>
  </si>
  <si>
    <t xml:space="preserve">负压液体</t>
  </si>
  <si>
    <t xml:space="preserve">负压气体</t>
  </si>
  <si>
    <t xml:space="preserve">精制冷低分油</t>
  </si>
  <si>
    <t xml:space="preserve">F-201出口2路</t>
  </si>
  <si>
    <t xml:space="preserve">R-201AB出口2路</t>
  </si>
  <si>
    <t xml:space="preserve">精制进料</t>
  </si>
  <si>
    <t xml:space="preserve">进口压力</t>
  </si>
  <si>
    <t xml:space="preserve">Mpa</t>
  </si>
  <si>
    <r>
      <rPr>
        <sz val="12"/>
        <rFont val="宋体"/>
        <family val="3"/>
      </rPr>
      <t xml:space="preserve">两相流均相密度ρ</t>
    </r>
    <r>
      <rPr>
        <vertAlign val="subscript"/>
        <sz val="12"/>
        <rFont val="宋体"/>
        <family val="3"/>
      </rPr>
      <t xml:space="preserve">H</t>
    </r>
  </si>
  <si>
    <t xml:space="preserve">Vapor Phase</t>
  </si>
  <si>
    <r>
      <rPr>
        <sz val="12"/>
        <rFont val="宋体"/>
        <family val="3"/>
      </rPr>
      <t xml:space="preserve">气相质量流量q</t>
    </r>
    <r>
      <rPr>
        <vertAlign val="subscript"/>
        <sz val="12"/>
        <rFont val="宋体"/>
        <family val="3"/>
      </rPr>
      <t xml:space="preserve">mg</t>
    </r>
  </si>
  <si>
    <r>
      <rPr>
        <sz val="12"/>
        <rFont val="宋体"/>
        <family val="3"/>
      </rPr>
      <t xml:space="preserve">气相密度ρ</t>
    </r>
    <r>
      <rPr>
        <vertAlign val="subscript"/>
        <sz val="12"/>
        <rFont val="宋体"/>
        <family val="3"/>
      </rPr>
      <t xml:space="preserve">g</t>
    </r>
  </si>
  <si>
    <t xml:space="preserve">气相动力粘度</t>
  </si>
  <si>
    <t xml:space="preserve">气体绝热指数Cp/Cv</t>
  </si>
  <si>
    <r>
      <rPr>
        <sz val="12"/>
        <rFont val="宋体"/>
        <family val="3"/>
      </rPr>
      <t xml:space="preserve">气相体积流量q</t>
    </r>
    <r>
      <rPr>
        <vertAlign val="subscript"/>
        <sz val="12"/>
        <rFont val="宋体"/>
        <family val="3"/>
      </rPr>
      <t xml:space="preserve">vg</t>
    </r>
  </si>
  <si>
    <t xml:space="preserve">Liquid Phase</t>
  </si>
  <si>
    <r>
      <rPr>
        <sz val="12"/>
        <rFont val="宋体"/>
        <family val="3"/>
      </rPr>
      <t xml:space="preserve">液体质量流量q</t>
    </r>
    <r>
      <rPr>
        <vertAlign val="subscript"/>
        <sz val="12"/>
        <rFont val="宋体"/>
        <family val="3"/>
      </rPr>
      <t xml:space="preserve">ml</t>
    </r>
  </si>
  <si>
    <r>
      <rPr>
        <sz val="12"/>
        <rFont val="宋体"/>
        <family val="3"/>
      </rPr>
      <t xml:space="preserve">液体体积流量q</t>
    </r>
    <r>
      <rPr>
        <vertAlign val="subscript"/>
        <sz val="12"/>
        <rFont val="宋体"/>
        <family val="3"/>
      </rPr>
      <t xml:space="preserve">vl</t>
    </r>
  </si>
  <si>
    <r>
      <rPr>
        <sz val="12"/>
        <rFont val="宋体"/>
        <family val="3"/>
      </rPr>
      <t xml:space="preserve">液相密度ρ</t>
    </r>
    <r>
      <rPr>
        <vertAlign val="subscript"/>
        <sz val="12"/>
        <rFont val="宋体"/>
        <family val="3"/>
      </rPr>
      <t xml:space="preserve">l</t>
    </r>
  </si>
  <si>
    <t xml:space="preserve">液相动力粘度</t>
  </si>
  <si>
    <t xml:space="preserve">液相绝热指数 Cp/Cv</t>
  </si>
  <si>
    <t xml:space="preserve">液相表面张力</t>
  </si>
  <si>
    <t xml:space="preserve">流型判断</t>
  </si>
  <si>
    <r>
      <rPr>
        <sz val="12"/>
        <rFont val="宋体"/>
        <family val="3"/>
      </rPr>
      <t xml:space="preserve">格里菲思X轴u</t>
    </r>
    <r>
      <rPr>
        <vertAlign val="subscript"/>
        <sz val="12"/>
        <rFont val="宋体"/>
        <family val="3"/>
      </rPr>
      <t xml:space="preserve">H</t>
    </r>
    <r>
      <rPr>
        <vertAlign val="superscript"/>
        <sz val="12"/>
        <rFont val="宋体"/>
        <family val="3"/>
      </rPr>
      <t xml:space="preserve">2</t>
    </r>
    <r>
      <rPr>
        <sz val="12"/>
        <rFont val="宋体"/>
        <family val="3"/>
      </rPr>
      <t xml:space="preserve">/9.807di</t>
    </r>
  </si>
  <si>
    <t xml:space="preserve">两相流体积含气率β</t>
  </si>
  <si>
    <t xml:space="preserve">格里菲思流型判断</t>
  </si>
  <si>
    <t xml:space="preserve">块状流和沫状流</t>
  </si>
  <si>
    <t xml:space="preserve">泡状流</t>
  </si>
  <si>
    <r>
      <rPr>
        <sz val="12"/>
        <rFont val="宋体"/>
        <family val="3"/>
      </rPr>
      <t xml:space="preserve">气相表观流速-X轴u</t>
    </r>
    <r>
      <rPr>
        <vertAlign val="subscript"/>
        <sz val="12"/>
        <rFont val="宋体"/>
        <family val="3"/>
      </rPr>
      <t xml:space="preserve">gs</t>
    </r>
  </si>
  <si>
    <r>
      <rPr>
        <sz val="12"/>
        <rFont val="宋体"/>
        <family val="3"/>
      </rPr>
      <t xml:space="preserve">液相表观流速-Y轴u</t>
    </r>
    <r>
      <rPr>
        <vertAlign val="subscript"/>
        <sz val="12"/>
        <rFont val="宋体"/>
        <family val="3"/>
      </rPr>
      <t xml:space="preserve">ls</t>
    </r>
  </si>
  <si>
    <r>
      <rPr>
        <sz val="12"/>
        <rFont val="宋体"/>
        <family val="3"/>
      </rPr>
      <t xml:space="preserve">海威特流型X轴ρ</t>
    </r>
    <r>
      <rPr>
        <vertAlign val="subscript"/>
        <sz val="12"/>
        <rFont val="宋体"/>
        <family val="3"/>
      </rPr>
      <t xml:space="preserve">l</t>
    </r>
    <r>
      <rPr>
        <sz val="12"/>
        <rFont val="宋体"/>
        <family val="3"/>
      </rPr>
      <t xml:space="preserve">u</t>
    </r>
    <r>
      <rPr>
        <vertAlign val="subscript"/>
        <sz val="12"/>
        <rFont val="宋体"/>
        <family val="3"/>
      </rPr>
      <t xml:space="preserve">ls</t>
    </r>
    <r>
      <rPr>
        <vertAlign val="superscript"/>
        <sz val="12"/>
        <rFont val="宋体"/>
        <family val="3"/>
      </rPr>
      <t xml:space="preserve">2</t>
    </r>
  </si>
  <si>
    <t xml:space="preserve">kg/s2.m</t>
  </si>
  <si>
    <r>
      <rPr>
        <sz val="12"/>
        <rFont val="宋体"/>
        <family val="3"/>
      </rPr>
      <t xml:space="preserve">海威特流型Y轴ρ</t>
    </r>
    <r>
      <rPr>
        <vertAlign val="subscript"/>
        <sz val="12"/>
        <rFont val="宋体"/>
        <family val="3"/>
      </rPr>
      <t xml:space="preserve">g</t>
    </r>
    <r>
      <rPr>
        <sz val="12"/>
        <rFont val="宋体"/>
        <family val="3"/>
      </rPr>
      <t xml:space="preserve">u</t>
    </r>
    <r>
      <rPr>
        <vertAlign val="subscript"/>
        <sz val="12"/>
        <rFont val="宋体"/>
        <family val="3"/>
      </rPr>
      <t xml:space="preserve">gs</t>
    </r>
    <r>
      <rPr>
        <vertAlign val="superscript"/>
        <sz val="12"/>
        <rFont val="宋体"/>
        <family val="3"/>
      </rPr>
      <t xml:space="preserve">2</t>
    </r>
  </si>
  <si>
    <t xml:space="preserve">海威特流型判断</t>
  </si>
  <si>
    <t xml:space="preserve">环状流</t>
  </si>
  <si>
    <t xml:space="preserve">沫状流</t>
  </si>
  <si>
    <r>
      <rPr>
        <sz val="12"/>
        <rFont val="宋体"/>
        <family val="3"/>
      </rPr>
      <t xml:space="preserve">气相表观质量流速G</t>
    </r>
    <r>
      <rPr>
        <vertAlign val="subscript"/>
        <sz val="12"/>
        <rFont val="宋体"/>
        <family val="3"/>
      </rPr>
      <t xml:space="preserve">g</t>
    </r>
  </si>
  <si>
    <t xml:space="preserve">kg/m2.s</t>
  </si>
  <si>
    <r>
      <rPr>
        <sz val="12"/>
        <rFont val="宋体"/>
        <family val="3"/>
      </rPr>
      <t xml:space="preserve">液相表观质量流速G</t>
    </r>
    <r>
      <rPr>
        <vertAlign val="subscript"/>
        <sz val="12"/>
        <rFont val="宋体"/>
        <family val="3"/>
      </rPr>
      <t xml:space="preserve">l</t>
    </r>
  </si>
  <si>
    <t xml:space="preserve">曼德汉流型判断</t>
  </si>
  <si>
    <t xml:space="preserve">环、雾状流</t>
  </si>
  <si>
    <t xml:space="preserve">块状流</t>
  </si>
  <si>
    <t xml:space="preserve">伯克流型X轴</t>
  </si>
  <si>
    <t xml:space="preserve">伯克流型Y轴</t>
  </si>
  <si>
    <t xml:space="preserve">伯克流型判断</t>
  </si>
  <si>
    <t xml:space="preserve">雾状流</t>
  </si>
  <si>
    <t xml:space="preserve">波状流</t>
  </si>
  <si>
    <t xml:space="preserve">泡状(沫状)流</t>
  </si>
  <si>
    <t xml:space="preserve">塞状流</t>
  </si>
  <si>
    <t xml:space="preserve">管径选型</t>
  </si>
  <si>
    <t xml:space="preserve">均相流速最大值</t>
  </si>
  <si>
    <r>
      <rPr>
        <sz val="12"/>
        <rFont val="宋体"/>
        <family val="3"/>
      </rPr>
      <t xml:space="preserve">两相流均相流速u</t>
    </r>
    <r>
      <rPr>
        <vertAlign val="subscript"/>
        <sz val="12"/>
        <rFont val="宋体"/>
        <family val="3"/>
      </rPr>
      <t xml:space="preserve">H</t>
    </r>
  </si>
  <si>
    <t xml:space="preserve">管壁是否受流体严重侵蚀</t>
  </si>
  <si>
    <t xml:space="preserve">进出口压差〉进口绝对压力的30%</t>
  </si>
  <si>
    <t xml:space="preserve">极限质量流速</t>
  </si>
  <si>
    <t xml:space="preserve">出口两相流质量流速G</t>
  </si>
  <si>
    <t xml:space="preserve">是否符合极限质量流速判断</t>
  </si>
  <si>
    <t xml:space="preserve">均相法压降计算</t>
  </si>
  <si>
    <t xml:space="preserve">两相流质量含气率χ</t>
  </si>
  <si>
    <t xml:space="preserve">两相流的均相动力粘度</t>
  </si>
  <si>
    <t xml:space="preserve">Pa·S</t>
  </si>
  <si>
    <t xml:space="preserve">两相流的均相比容Vh</t>
  </si>
  <si>
    <t xml:space="preserve">m3/kg</t>
  </si>
  <si>
    <t xml:space="preserve">两相流的均相雷诺数ReH</t>
  </si>
  <si>
    <t xml:space="preserve">两相流的阻力系数λh</t>
  </si>
  <si>
    <t xml:space="preserve">直管长度L</t>
  </si>
  <si>
    <t xml:space="preserve">两相流直管阻力降△Pft</t>
  </si>
  <si>
    <t xml:space="preserve">kpa</t>
  </si>
  <si>
    <t xml:space="preserve">休马克法计算截面含气率</t>
  </si>
  <si>
    <t xml:space="preserve">假定截面含气率</t>
  </si>
  <si>
    <t xml:space="preserve">计算函数Z</t>
  </si>
  <si>
    <t xml:space="preserve">班可夫因子</t>
  </si>
  <si>
    <t xml:space="preserve">计算截面含气率</t>
  </si>
  <si>
    <t xml:space="preserve">截面含气率核算</t>
  </si>
  <si>
    <t xml:space="preserve">杜克勒法压降计算</t>
  </si>
  <si>
    <t xml:space="preserve">校正系数A</t>
  </si>
  <si>
    <t xml:space="preserve">校正系数B</t>
  </si>
  <si>
    <t xml:space="preserve">两相流雷诺数Re</t>
  </si>
  <si>
    <t xml:space="preserve">苏宁系数</t>
  </si>
  <si>
    <t xml:space="preserve">阻力系数λ</t>
  </si>
  <si>
    <t xml:space="preserve">两相流的真实密度ρg</t>
  </si>
  <si>
    <t xml:space="preserve">两相流在垂直或倾斜向上管段内的提升高度△Z</t>
  </si>
  <si>
    <t xml:space="preserve">两相流在管道出口端的均相比容Vh2</t>
  </si>
  <si>
    <t xml:space="preserve">两相流在管道进口端的均相比容Vh1</t>
  </si>
  <si>
    <t xml:space="preserve">两相流直管阻力降△Pf</t>
  </si>
  <si>
    <t xml:space="preserve">两相流加速度压力降△Pa</t>
  </si>
  <si>
    <t xml:space="preserve">两相流在垂直或倾斜向上管段内的重力压力降△Ph</t>
  </si>
  <si>
    <t xml:space="preserve">两相流管道的压力降△P</t>
  </si>
  <si>
    <t xml:space="preserve">压降判断</t>
  </si>
  <si>
    <t xml:space="preserve">方法修正</t>
  </si>
  <si>
    <t xml:space="preserve">说明：本计算的流速范围和100m允许压力降根据《SHT 3035-2007 石油化工企业工艺装置管径选择导则》确定。</t>
  </si>
  <si>
    <t xml:space="preserve">注：本计算方法不适用于水和水蒸汽两相流</t>
  </si>
  <si>
    <t xml:space="preserve">设计工况</t>
  </si>
  <si>
    <r>
      <rPr>
        <sz val="12"/>
        <rFont val="宋体"/>
        <family val="3"/>
      </rPr>
      <t xml:space="preserve">设计工况无</t>
    </r>
    <r>
      <rPr>
        <sz val="12"/>
        <rFont val="Arial"/>
        <family val="2"/>
      </rPr>
      <t xml:space="preserve">1.1</t>
    </r>
    <r>
      <rPr>
        <sz val="12"/>
        <rFont val="宋体"/>
        <family val="3"/>
      </rPr>
      <t xml:space="preserve">倍</t>
    </r>
  </si>
  <si>
    <t xml:space="preserve">MAX</t>
  </si>
  <si>
    <t xml:space="preserve">NOR</t>
  </si>
  <si>
    <t xml:space="preserve">使用地点</t>
  </si>
  <si>
    <t xml:space="preserve">燃料</t>
  </si>
  <si>
    <r>
      <rPr>
        <sz val="12"/>
        <rFont val="宋体"/>
        <family val="3"/>
      </rPr>
      <t xml:space="preserve">热负荷</t>
    </r>
    <r>
      <rPr>
        <sz val="12"/>
        <rFont val="宋体"/>
        <family val="0"/>
      </rPr>
      <t xml:space="preserve"> </t>
    </r>
    <r>
      <rPr>
        <sz val="12"/>
        <rFont val="Arial"/>
        <family val="2"/>
      </rPr>
      <t xml:space="preserve">KW</t>
    </r>
  </si>
  <si>
    <r>
      <rPr>
        <sz val="12"/>
        <color rgb="FF000000"/>
        <rFont val="宋体"/>
        <family val="3"/>
      </rPr>
      <t xml:space="preserve">效率</t>
    </r>
    <r>
      <rPr>
        <sz val="12"/>
        <color rgb="FF000000"/>
        <rFont val="宋体"/>
        <family val="0"/>
      </rPr>
      <t xml:space="preserve"> </t>
    </r>
    <r>
      <rPr>
        <sz val="12"/>
        <color rgb="FF000000"/>
        <rFont val="Arial"/>
        <family val="2"/>
      </rPr>
      <t xml:space="preserve">%</t>
    </r>
  </si>
  <si>
    <t xml:space="preserve">D-101</t>
  </si>
  <si>
    <t xml:space="preserve">NM3/H</t>
  </si>
  <si>
    <t xml:space="preserve">此颜色数据目前不采用</t>
  </si>
  <si>
    <r>
      <rPr>
        <sz val="12"/>
        <color rgb="FF000000"/>
        <rFont val="Arial"/>
        <family val="2"/>
      </rPr>
      <t xml:space="preserve">(</t>
    </r>
    <r>
      <rPr>
        <sz val="12"/>
        <color rgb="FF000000"/>
        <rFont val="宋体"/>
        <family val="3"/>
      </rPr>
      <t xml:space="preserve">热值</t>
    </r>
    <r>
      <rPr>
        <sz val="12"/>
        <color rgb="FF000000"/>
        <rFont val="Arial"/>
        <family val="2"/>
      </rPr>
      <t xml:space="preserve">11884Kcal/Kg)</t>
    </r>
  </si>
  <si>
    <t xml:space="preserve">除以效率</t>
  </si>
  <si>
    <r>
      <rPr>
        <sz val="12"/>
        <color rgb="FF000000"/>
        <rFont val="Arial"/>
        <family val="2"/>
      </rPr>
      <t xml:space="preserve">1.1</t>
    </r>
    <r>
      <rPr>
        <sz val="12"/>
        <color rgb="FF000000"/>
        <rFont val="宋体"/>
        <family val="3"/>
      </rPr>
      <t xml:space="preserve">倍工况</t>
    </r>
  </si>
  <si>
    <t xml:space="preserve">最大工况</t>
  </si>
  <si>
    <t xml:space="preserve">正常工况</t>
  </si>
  <si>
    <t xml:space="preserve">其中一路</t>
  </si>
  <si>
    <t xml:space="preserve">D-110</t>
  </si>
  <si>
    <t xml:space="preserve">kg/s</t>
  </si>
  <si>
    <t xml:space="preserve">Kw</t>
  </si>
  <si>
    <t xml:space="preserve">D-301</t>
  </si>
  <si>
    <t xml:space="preserve">反应进料加热炉</t>
  </si>
  <si>
    <t xml:space="preserve">分馏塔进料加热炉</t>
  </si>
  <si>
    <t xml:space="preserve">燃料气热值</t>
  </si>
  <si>
    <t xml:space="preserve">Kcal/Kg)</t>
  </si>
  <si>
    <t xml:space="preserve">分子量</t>
  </si>
  <si>
    <t xml:space="preserve">kcal</t>
  </si>
  <si>
    <r>
      <rPr>
        <sz val="12"/>
        <rFont val="宋体"/>
        <family val="3"/>
      </rPr>
      <t xml:space="preserve">长明灯燃料气按照</t>
    </r>
    <r>
      <rPr>
        <sz val="12"/>
        <rFont val="Arial"/>
        <family val="2"/>
      </rPr>
      <t xml:space="preserve">60kg/h</t>
    </r>
    <r>
      <rPr>
        <sz val="12"/>
        <rFont val="宋体"/>
        <family val="3"/>
      </rPr>
      <t xml:space="preserve">估计</t>
    </r>
  </si>
  <si>
    <t xml:space="preserve">kJ</t>
  </si>
  <si>
    <t xml:space="preserve">f-101</t>
  </si>
  <si>
    <t xml:space="preserve">f-201</t>
  </si>
  <si>
    <t xml:space="preserve">正常1.1</t>
  </si>
  <si>
    <t xml:space="preserve">最大1</t>
  </si>
  <si>
    <t xml:space="preserve">最小</t>
  </si>
  <si>
    <r>
      <rPr>
        <sz val="12"/>
        <color rgb="FF000000"/>
        <rFont val="宋体"/>
        <family val="3"/>
      </rPr>
      <t xml:space="preserve">最大</t>
    </r>
    <r>
      <rPr>
        <sz val="12"/>
        <color rgb="FF000000"/>
        <rFont val="Arial"/>
        <family val="2"/>
      </rPr>
      <t xml:space="preserve">2</t>
    </r>
  </si>
  <si>
    <t xml:space="preserve">1/2 F-101</t>
  </si>
  <si>
    <r>
      <rPr>
        <sz val="12"/>
        <rFont val="Arial"/>
        <family val="2"/>
      </rPr>
      <t xml:space="preserve">F-101</t>
    </r>
    <r>
      <rPr>
        <sz val="12"/>
        <rFont val="宋体"/>
        <family val="3"/>
      </rPr>
      <t xml:space="preserve">长明灯</t>
    </r>
  </si>
  <si>
    <t xml:space="preserve"> F-201</t>
  </si>
  <si>
    <r>
      <rPr>
        <sz val="12"/>
        <rFont val="宋体"/>
        <family val="3"/>
      </rPr>
      <t xml:space="preserve">炉子</t>
    </r>
    <r>
      <rPr>
        <sz val="12"/>
        <rFont val="Arial"/>
        <family val="2"/>
      </rPr>
      <t xml:space="preserve">+</t>
    </r>
    <r>
      <rPr>
        <sz val="12"/>
        <rFont val="宋体"/>
        <family val="3"/>
      </rPr>
      <t xml:space="preserve">某一路</t>
    </r>
  </si>
  <si>
    <t xml:space="preserve">仅考虑炉子</t>
  </si>
  <si>
    <t xml:space="preserve">最大，燃料气罐安全阀采用</t>
  </si>
  <si>
    <t xml:space="preserve">采用</t>
  </si>
  <si>
    <t xml:space="preserve">2.57t/h</t>
  </si>
  <si>
    <t xml:space="preserve">避开柱状流</t>
  </si>
  <si>
    <t xml:space="preserve">工况1</t>
  </si>
  <si>
    <r>
      <rPr>
        <sz val="9"/>
        <rFont val="宋体"/>
        <family val="3"/>
      </rPr>
      <t xml:space="preserve">流量，</t>
    </r>
    <r>
      <rPr>
        <sz val="9"/>
        <rFont val="Arial"/>
        <family val="2"/>
      </rPr>
      <t xml:space="preserve">kg/h</t>
    </r>
  </si>
  <si>
    <r>
      <rPr>
        <sz val="9"/>
        <rFont val="宋体"/>
        <family val="3"/>
      </rPr>
      <t xml:space="preserve">密度，</t>
    </r>
    <r>
      <rPr>
        <sz val="9"/>
        <rFont val="Arial"/>
        <family val="2"/>
      </rPr>
      <t xml:space="preserve">kg/m</t>
    </r>
    <r>
      <rPr>
        <b val="true"/>
        <sz val="9"/>
        <rFont val="Arial"/>
        <family val="2"/>
      </rPr>
      <t xml:space="preserve">³</t>
    </r>
  </si>
  <si>
    <r>
      <rPr>
        <sz val="9"/>
        <rFont val="宋体"/>
        <family val="3"/>
      </rPr>
      <t xml:space="preserve">粘度，</t>
    </r>
    <r>
      <rPr>
        <sz val="9"/>
        <color rgb="FF000000"/>
        <rFont val="Arial"/>
        <family val="2"/>
      </rPr>
      <t xml:space="preserve">c</t>
    </r>
    <r>
      <rPr>
        <sz val="9"/>
        <rFont val="Arial"/>
        <family val="2"/>
      </rPr>
      <t xml:space="preserve">p</t>
    </r>
  </si>
  <si>
    <r>
      <rPr>
        <sz val="9"/>
        <rFont val="宋体"/>
        <family val="3"/>
      </rPr>
      <t xml:space="preserve">表面张力，</t>
    </r>
    <r>
      <rPr>
        <sz val="9"/>
        <rFont val="Arial"/>
        <family val="2"/>
      </rPr>
      <t xml:space="preserve">dyne/cm</t>
    </r>
  </si>
  <si>
    <t xml:space="preserve">路数</t>
  </si>
  <si>
    <r>
      <rPr>
        <sz val="9"/>
        <color rgb="FF000000"/>
        <rFont val="宋体"/>
        <family val="3"/>
      </rPr>
      <t xml:space="preserve">管径</t>
    </r>
    <r>
      <rPr>
        <sz val="9"/>
        <rFont val="Arial"/>
        <family val="2"/>
      </rPr>
      <t xml:space="preserve">,mm</t>
    </r>
  </si>
  <si>
    <r>
      <rPr>
        <sz val="9"/>
        <color rgb="FF000000"/>
        <rFont val="宋体"/>
        <family val="3"/>
      </rPr>
      <t xml:space="preserve">管速，</t>
    </r>
    <r>
      <rPr>
        <sz val="9"/>
        <rFont val="Arial"/>
        <family val="2"/>
      </rPr>
      <t xml:space="preserve">m/s</t>
    </r>
  </si>
  <si>
    <r>
      <rPr>
        <sz val="9"/>
        <rFont val="Arial"/>
        <family val="2"/>
      </rPr>
      <t xml:space="preserve">100</t>
    </r>
    <r>
      <rPr>
        <sz val="9"/>
        <rFont val="宋体"/>
        <family val="3"/>
      </rPr>
      <t xml:space="preserve">米压降</t>
    </r>
    <r>
      <rPr>
        <sz val="9"/>
        <rFont val="Arial"/>
        <family val="2"/>
      </rPr>
      <t xml:space="preserve">,kpa</t>
    </r>
  </si>
  <si>
    <t xml:space="preserve">两相流核算</t>
  </si>
  <si>
    <t xml:space="preserve">Bx</t>
  </si>
  <si>
    <t xml:space="preserve">By</t>
  </si>
  <si>
    <t xml:space="preserve">流动型式</t>
  </si>
  <si>
    <t xml:space="preserve">气相</t>
  </si>
  <si>
    <t xml:space="preserve">液相</t>
  </si>
  <si>
    <t xml:space="preserve">F2</t>
  </si>
  <si>
    <t xml:space="preserve">气泡流</t>
  </si>
  <si>
    <t xml:space="preserve">PS12</t>
  </si>
  <si>
    <t xml:space="preserve">F3</t>
  </si>
  <si>
    <t xml:space="preserve">分散流</t>
  </si>
  <si>
    <t xml:space="preserve">PSV1101</t>
  </si>
  <si>
    <t xml:space="preserve">E-106蒸汽上</t>
  </si>
  <si>
    <t xml:space="preserve">柱状流</t>
  </si>
  <si>
    <r>
      <rPr>
        <sz val="12"/>
        <rFont val="Arial"/>
        <family val="2"/>
      </rPr>
      <t xml:space="preserve">1.</t>
    </r>
    <r>
      <rPr>
        <sz val="12"/>
        <rFont val="宋体"/>
        <family val="3"/>
      </rPr>
      <t xml:space="preserve">分散流：在水平和垂直管线中，大部分液体成为液滴状被气体带走，气体单相速度约＞</t>
    </r>
    <r>
      <rPr>
        <sz val="12"/>
        <rFont val="Arial"/>
        <family val="2"/>
      </rPr>
      <t xml:space="preserve">50m/s</t>
    </r>
    <r>
      <rPr>
        <sz val="12"/>
        <rFont val="宋体"/>
        <family val="3"/>
      </rPr>
      <t xml:space="preserve">。
</t>
    </r>
    <r>
      <rPr>
        <sz val="12"/>
        <rFont val="Arial"/>
        <family val="2"/>
      </rPr>
      <t xml:space="preserve">2.</t>
    </r>
    <r>
      <rPr>
        <sz val="12"/>
        <rFont val="宋体"/>
        <family val="3"/>
      </rPr>
      <t xml:space="preserve">环状流：在水平和垂直管线中，液体如膜状沿管内壁流动，气体则沿管中心流动，部分液体如雾状
                   而被气体带走，气体单相速度约＞</t>
    </r>
    <r>
      <rPr>
        <sz val="12"/>
        <rFont val="Arial"/>
        <family val="2"/>
      </rPr>
      <t xml:space="preserve">6m/s</t>
    </r>
    <r>
      <rPr>
        <sz val="12"/>
        <rFont val="宋体"/>
        <family val="3"/>
      </rPr>
      <t xml:space="preserve">。
</t>
    </r>
    <r>
      <rPr>
        <sz val="12"/>
        <rFont val="Arial"/>
        <family val="2"/>
      </rPr>
      <t xml:space="preserve">3.</t>
    </r>
    <r>
      <rPr>
        <sz val="12"/>
        <rFont val="宋体"/>
        <family val="3"/>
      </rPr>
      <t xml:space="preserve">气泡流：在水平和垂直管线中，气泡状气体与液体同速度流动，液体单相速度约</t>
    </r>
    <r>
      <rPr>
        <sz val="12"/>
        <rFont val="Arial"/>
        <family val="2"/>
      </rPr>
      <t xml:space="preserve">1.5~4.5m/s</t>
    </r>
    <r>
      <rPr>
        <sz val="12"/>
        <rFont val="宋体"/>
        <family val="3"/>
      </rPr>
      <t xml:space="preserve">，气体
                   单相速度约</t>
    </r>
    <r>
      <rPr>
        <sz val="12"/>
        <rFont val="Arial"/>
        <family val="2"/>
      </rPr>
      <t xml:space="preserve">0.3~3m/s</t>
    </r>
    <r>
      <rPr>
        <sz val="12"/>
        <rFont val="宋体"/>
        <family val="3"/>
      </rPr>
      <t xml:space="preserve">。
</t>
    </r>
    <r>
      <rPr>
        <sz val="12"/>
        <rFont val="Arial"/>
        <family val="2"/>
      </rPr>
      <t xml:space="preserve">4.</t>
    </r>
    <r>
      <rPr>
        <sz val="12"/>
        <rFont val="宋体"/>
        <family val="3"/>
      </rPr>
      <t xml:space="preserve">层流：在水平管线中，液体沿管底流动，气体在光滑的气液界面上流动，在界面上没有波动，液体
               单相速度＜</t>
    </r>
    <r>
      <rPr>
        <sz val="12"/>
        <rFont val="Arial"/>
        <family val="2"/>
      </rPr>
      <t xml:space="preserve">0.2m/s</t>
    </r>
    <r>
      <rPr>
        <sz val="12"/>
        <rFont val="宋体"/>
        <family val="3"/>
      </rPr>
      <t xml:space="preserve">，气体单相速度约</t>
    </r>
    <r>
      <rPr>
        <sz val="12"/>
        <rFont val="Arial"/>
        <family val="2"/>
      </rPr>
      <t xml:space="preserve">1~3m/s</t>
    </r>
    <r>
      <rPr>
        <sz val="12"/>
        <rFont val="宋体"/>
        <family val="3"/>
      </rPr>
      <t xml:space="preserve">。
</t>
    </r>
    <r>
      <rPr>
        <sz val="12"/>
        <rFont val="Arial"/>
        <family val="2"/>
      </rPr>
      <t xml:space="preserve">5.</t>
    </r>
    <r>
      <rPr>
        <sz val="12"/>
        <rFont val="宋体"/>
        <family val="3"/>
      </rPr>
      <t xml:space="preserve">波状流：与层流相似，但气液界面有波动，液体单相速度＜</t>
    </r>
    <r>
      <rPr>
        <sz val="12"/>
        <rFont val="Arial"/>
        <family val="2"/>
      </rPr>
      <t xml:space="preserve">0.3m/s</t>
    </r>
    <r>
      <rPr>
        <sz val="12"/>
        <rFont val="宋体"/>
        <family val="3"/>
      </rPr>
      <t xml:space="preserve">，气体单相速度约</t>
    </r>
    <r>
      <rPr>
        <sz val="12"/>
        <rFont val="Arial"/>
        <family val="2"/>
      </rPr>
      <t xml:space="preserve">4.5m/s</t>
    </r>
    <r>
      <rPr>
        <sz val="12"/>
        <rFont val="宋体"/>
        <family val="3"/>
      </rPr>
      <t xml:space="preserve">。
</t>
    </r>
    <r>
      <rPr>
        <sz val="12"/>
        <rFont val="Arial"/>
        <family val="2"/>
      </rPr>
      <t xml:space="preserve">6.</t>
    </r>
    <r>
      <rPr>
        <sz val="12"/>
        <rFont val="宋体"/>
        <family val="3"/>
      </rPr>
      <t xml:space="preserve">柱状流：在水平或垂直管线中，由于气体快速运动而周期性地卷起波状，形成泡沫栓，沿管以比液
                   体大得多的速度流动，碰撞回弯管件，会引起严重震动。
</t>
    </r>
    <r>
      <rPr>
        <sz val="12"/>
        <rFont val="Arial"/>
        <family val="2"/>
      </rPr>
      <t xml:space="preserve">7.</t>
    </r>
    <r>
      <rPr>
        <sz val="12"/>
        <rFont val="宋体"/>
        <family val="3"/>
      </rPr>
      <t xml:space="preserve">活塞流：在水平管线中，液体和气体沿管上部作活塞状交替运动，液体单相速度＜</t>
    </r>
    <r>
      <rPr>
        <sz val="12"/>
        <rFont val="Arial"/>
        <family val="2"/>
      </rPr>
      <t xml:space="preserve">0.6m/s</t>
    </r>
    <r>
      <rPr>
        <sz val="12"/>
        <rFont val="宋体"/>
        <family val="3"/>
      </rPr>
      <t xml:space="preserve">，气体单
                   相速度＜</t>
    </r>
    <r>
      <rPr>
        <sz val="12"/>
        <rFont val="Arial"/>
        <family val="2"/>
      </rPr>
      <t xml:space="preserve">0.9m/s</t>
    </r>
    <r>
      <rPr>
        <sz val="12"/>
        <rFont val="宋体"/>
        <family val="3"/>
      </rPr>
      <t xml:space="preserve">。</t>
    </r>
  </si>
  <si>
    <t xml:space="preserve">一、</t>
  </si>
  <si>
    <t xml:space="preserve">催化剂</t>
  </si>
  <si>
    <t xml:space="preserve">供应商</t>
  </si>
  <si>
    <t xml:space="preserve">外观</t>
  </si>
  <si>
    <t xml:space="preserve">装填量 m3</t>
  </si>
  <si>
    <t xml:space="preserve">装填形式</t>
  </si>
  <si>
    <t xml:space="preserve">堆密度 kg/m3</t>
  </si>
  <si>
    <t xml:space="preserve">装填重量 kg</t>
  </si>
  <si>
    <t xml:space="preserve">规格 mm</t>
  </si>
  <si>
    <t xml:space="preserve">抗压碎强度N/cm</t>
  </si>
  <si>
    <t xml:space="preserve">磨耗 wt%</t>
  </si>
  <si>
    <t xml:space="preserve">再生周期 年</t>
  </si>
  <si>
    <t xml:space="preserve">保证寿命 年</t>
  </si>
  <si>
    <t xml:space="preserve">二、</t>
  </si>
  <si>
    <t xml:space="preserve">MDEA一次装入量</t>
  </si>
  <si>
    <t xml:space="preserve">循环氢脱硫</t>
  </si>
  <si>
    <t xml:space="preserve">干气脱硫</t>
  </si>
  <si>
    <t xml:space="preserve">液化气脱硫</t>
  </si>
  <si>
    <t xml:space="preserve">缓冲罐存液</t>
  </si>
  <si>
    <t xml:space="preserve">管线直径</t>
  </si>
  <si>
    <t xml:space="preserve">管长</t>
  </si>
  <si>
    <t xml:space="preserve">管道存液</t>
  </si>
  <si>
    <t xml:space="preserve">一次购买MDEA量</t>
  </si>
  <si>
    <t xml:space="preserve">每年补充MDEA量</t>
  </si>
  <si>
    <t xml:space="preserve">三、</t>
  </si>
  <si>
    <t xml:space="preserve">破乳剂</t>
  </si>
  <si>
    <t xml:space="preserve">破乳剂占重芳烃量</t>
  </si>
  <si>
    <t xml:space="preserve">ppm</t>
  </si>
  <si>
    <t xml:space="preserve">破乳剂流量</t>
  </si>
  <si>
    <t xml:space="preserve">破乳剂年消耗量</t>
  </si>
  <si>
    <t xml:space="preserve">四、</t>
  </si>
  <si>
    <t xml:space="preserve">缓蚀剂占塔顶气量</t>
  </si>
  <si>
    <t xml:space="preserve">汽提塔顶不凝气量</t>
  </si>
  <si>
    <t xml:space="preserve">常压塔顶气量</t>
  </si>
  <si>
    <t xml:space="preserve">减压塔顶气量</t>
  </si>
  <si>
    <t xml:space="preserve">不凝气量合计</t>
  </si>
  <si>
    <t xml:space="preserve">缓蚀剂流量</t>
  </si>
  <si>
    <t xml:space="preserve">缓蚀剂年消耗量</t>
  </si>
  <si>
    <t xml:space="preserve">五、</t>
  </si>
  <si>
    <t xml:space="preserve">硫化剂DMDS</t>
  </si>
  <si>
    <t xml:space="preserve">DMDS流量</t>
  </si>
  <si>
    <t xml:space="preserve">总用量</t>
  </si>
  <si>
    <r>
      <rPr>
        <sz val="10.5"/>
        <color rgb="FF000000"/>
        <rFont val="宋体"/>
        <family val="3"/>
      </rPr>
      <t xml:space="preserve">设备数量</t>
    </r>
    <r>
      <rPr>
        <sz val="10.5"/>
        <color rgb="FF000000"/>
        <rFont val="Arial"/>
        <family val="2"/>
      </rPr>
      <t xml:space="preserve">(</t>
    </r>
    <r>
      <rPr>
        <sz val="10.5"/>
        <color rgb="FF000000"/>
        <rFont val="宋体"/>
        <family val="3"/>
      </rPr>
      <t xml:space="preserve">台</t>
    </r>
    <r>
      <rPr>
        <sz val="10.5"/>
        <color rgb="FF000000"/>
        <rFont val="Arial"/>
        <family val="2"/>
      </rPr>
      <t xml:space="preserve">)</t>
    </r>
  </si>
  <si>
    <t xml:space="preserve">设备容量kW</t>
  </si>
  <si>
    <t xml:space="preserve">轴功率</t>
  </si>
  <si>
    <t xml:space="preserve">年工作</t>
  </si>
  <si>
    <r>
      <rPr>
        <sz val="10.5"/>
        <color rgb="FF000000"/>
        <rFont val="宋体"/>
        <family val="3"/>
      </rPr>
      <t xml:space="preserve">年用电量</t>
    </r>
    <r>
      <rPr>
        <sz val="10.5"/>
        <color rgb="FF000000"/>
        <rFont val="Arial"/>
        <family val="2"/>
      </rPr>
      <t xml:space="preserve">X10</t>
    </r>
    <r>
      <rPr>
        <vertAlign val="superscript"/>
        <sz val="10.5"/>
        <color rgb="FF000000"/>
        <rFont val="Arial"/>
        <family val="2"/>
      </rPr>
      <t xml:space="preserve">4</t>
    </r>
    <r>
      <rPr>
        <sz val="10.5"/>
        <color rgb="FF000000"/>
        <rFont val="Arial"/>
        <family val="2"/>
      </rPr>
      <t xml:space="preserve">kWh/a</t>
    </r>
  </si>
  <si>
    <t xml:space="preserve">V</t>
  </si>
  <si>
    <t xml:space="preserve">操作</t>
  </si>
  <si>
    <t xml:space="preserve">kW</t>
  </si>
  <si>
    <t xml:space="preserve">时数</t>
  </si>
  <si>
    <t xml:space="preserve">217-C-201</t>
  </si>
  <si>
    <t xml:space="preserve">新氢压缩机</t>
  </si>
  <si>
    <t xml:space="preserve">仪表用电</t>
  </si>
  <si>
    <t xml:space="preserve">照明用电</t>
  </si>
  <si>
    <t xml:space="preserve">   </t>
  </si>
  <si>
    <t xml:space="preserve">折合连续用电量</t>
  </si>
  <si>
    <t xml:space="preserve">混合器选型</t>
  </si>
  <si>
    <t xml:space="preserve">222-MI-101</t>
  </si>
  <si>
    <t xml:space="preserve">设备名称</t>
  </si>
  <si>
    <t xml:space="preserve">原料混合器</t>
  </si>
  <si>
    <t xml:space="preserve">混合C4+甲醇</t>
  </si>
  <si>
    <t xml:space="preserve">质量流量  </t>
  </si>
  <si>
    <t xml:space="preserve">  kg/hr</t>
  </si>
  <si>
    <t xml:space="preserve">体积流量  </t>
  </si>
  <si>
    <t xml:space="preserve">  cum/hr</t>
  </si>
  <si>
    <t xml:space="preserve">额定流量系数</t>
  </si>
  <si>
    <t xml:space="preserve">额定质量流量  </t>
  </si>
  <si>
    <t xml:space="preserve">额定体积流量</t>
  </si>
  <si>
    <t xml:space="preserve">输送密度  </t>
  </si>
  <si>
    <t xml:space="preserve">  kg/cum</t>
  </si>
  <si>
    <t xml:space="preserve">操作温度  </t>
  </si>
  <si>
    <t xml:space="preserve">  ℃</t>
  </si>
  <si>
    <t xml:space="preserve">操作压力</t>
  </si>
  <si>
    <t xml:space="preserve">  MPaG</t>
  </si>
  <si>
    <t xml:space="preserve">操作温度下饱和蒸汽压 </t>
  </si>
  <si>
    <t xml:space="preserve">  MPa</t>
  </si>
  <si>
    <t xml:space="preserve">流体粘度</t>
  </si>
  <si>
    <t xml:space="preserve">Pa·s</t>
  </si>
  <si>
    <t xml:space="preserve">设备参数</t>
  </si>
  <si>
    <t xml:space="preserve">SV-10/250</t>
  </si>
  <si>
    <t xml:space="preserve">公称直径</t>
  </si>
  <si>
    <t xml:space="preserve">（DN）m</t>
  </si>
  <si>
    <t xml:space="preserve">水力直径</t>
  </si>
  <si>
    <t xml:space="preserve">（dh）m</t>
  </si>
  <si>
    <t xml:space="preserve">空隙率</t>
  </si>
  <si>
    <t xml:space="preserve">（ε）</t>
  </si>
  <si>
    <t xml:space="preserve">单位长度</t>
  </si>
  <si>
    <t xml:space="preserve">（L）m</t>
  </si>
  <si>
    <t xml:space="preserve">处理量</t>
  </si>
  <si>
    <t xml:space="preserve">（m3/h）</t>
  </si>
  <si>
    <t xml:space="preserve">88～176</t>
  </si>
  <si>
    <t xml:space="preserve">流型</t>
  </si>
  <si>
    <t xml:space="preserve">湍流</t>
  </si>
  <si>
    <t xml:space="preserve">表观速度</t>
  </si>
  <si>
    <t xml:space="preserve">  m/s</t>
  </si>
  <si>
    <t xml:space="preserve">雷诺数Re</t>
  </si>
  <si>
    <t xml:space="preserve">摩擦系数f</t>
  </si>
  <si>
    <t xml:space="preserve">压力降△P</t>
  </si>
  <si>
    <t xml:space="preserve">过滤器选型</t>
  </si>
  <si>
    <t xml:space="preserve">222-FL-101</t>
  </si>
  <si>
    <t xml:space="preserve">混合碳四过滤分离器</t>
  </si>
  <si>
    <t xml:space="preserve">混合碳四</t>
  </si>
  <si>
    <t xml:space="preserve">操作温度    ℃  </t>
  </si>
  <si>
    <t xml:space="preserve">操作压力    MPaG</t>
  </si>
  <si>
    <t xml:space="preserve">操作密度    kg/cum</t>
  </si>
  <si>
    <t xml:space="preserve">操作粘度    mPa·s</t>
  </si>
  <si>
    <t xml:space="preserve">最大流速    m/s</t>
  </si>
  <si>
    <t xml:space="preserve">允许压降    MPa</t>
  </si>
  <si>
    <t xml:space="preserve">设计流量    cum/hr</t>
  </si>
  <si>
    <t xml:space="preserve">最大流量    cum/hr</t>
  </si>
  <si>
    <t xml:space="preserve">A-101OUT</t>
  </si>
  <si>
    <t xml:space="preserve">C4-OUT</t>
  </si>
  <si>
    <t xml:space="preserve">CH4O-CYC</t>
  </si>
  <si>
    <t xml:space="preserve">DMW</t>
  </si>
  <si>
    <t xml:space="preserve">E-101IN</t>
  </si>
  <si>
    <t xml:space="preserve">E-103OUT</t>
  </si>
  <si>
    <t xml:space="preserve">E-108IN</t>
  </si>
  <si>
    <t xml:space="preserve">E-108OUT</t>
  </si>
  <si>
    <t xml:space="preserve">E-110OUT</t>
  </si>
  <si>
    <t xml:space="preserve">FE-CH4O</t>
  </si>
  <si>
    <t xml:space="preserve">FE-WATER</t>
  </si>
  <si>
    <t xml:space="preserve">FEED-C4</t>
  </si>
  <si>
    <t xml:space="preserve">H2O</t>
  </si>
  <si>
    <t xml:space="preserve">H2O-1</t>
  </si>
  <si>
    <t xml:space="preserve">H2O-2</t>
  </si>
  <si>
    <t xml:space="preserve">H2O-3</t>
  </si>
  <si>
    <t xml:space="preserve">H2O-4</t>
  </si>
  <si>
    <t xml:space="preserve">MI-101IN</t>
  </si>
  <si>
    <t xml:space="preserve">MTBE</t>
  </si>
  <si>
    <t xml:space="preserve">MTBE-1</t>
  </si>
  <si>
    <t xml:space="preserve">MTBE-2</t>
  </si>
  <si>
    <t xml:space="preserve">MTBE-3</t>
  </si>
  <si>
    <t xml:space="preserve">MTBE-4</t>
  </si>
  <si>
    <t xml:space="preserve">P-101OUT</t>
  </si>
  <si>
    <t xml:space="preserve">P-102OUT</t>
  </si>
  <si>
    <t xml:space="preserve">P-104OUT</t>
  </si>
  <si>
    <t xml:space="preserve">PSV01IN</t>
  </si>
  <si>
    <t xml:space="preserve">PSV01OUT</t>
  </si>
  <si>
    <t xml:space="preserve">PSV02IN</t>
  </si>
  <si>
    <t xml:space="preserve">PSV02OUT</t>
  </si>
  <si>
    <t xml:space="preserve">PSV05IN</t>
  </si>
  <si>
    <t xml:space="preserve">PSV05OUT</t>
  </si>
  <si>
    <t xml:space="preserve">PSV07IN</t>
  </si>
  <si>
    <t xml:space="preserve">PSV07OUT</t>
  </si>
  <si>
    <t xml:space="preserve">PSV08IN</t>
  </si>
  <si>
    <t xml:space="preserve">PSV08OUT</t>
  </si>
  <si>
    <t xml:space="preserve">PSV09IN</t>
  </si>
  <si>
    <t xml:space="preserve">PSV09OUT</t>
  </si>
  <si>
    <t xml:space="preserve">PSV10IN</t>
  </si>
  <si>
    <t xml:space="preserve">PSV10OUT</t>
  </si>
  <si>
    <t xml:space="preserve">PSV11IN</t>
  </si>
  <si>
    <t xml:space="preserve">PSV11OUT</t>
  </si>
  <si>
    <t xml:space="preserve">PSV13IN</t>
  </si>
  <si>
    <t xml:space="preserve">PSV13OUT</t>
  </si>
  <si>
    <t xml:space="preserve">PSV14IN</t>
  </si>
  <si>
    <t xml:space="preserve">PSV14OUT</t>
  </si>
  <si>
    <t xml:space="preserve">R-101ABP</t>
  </si>
  <si>
    <t xml:space="preserve">R-101CFE</t>
  </si>
  <si>
    <t xml:space="preserve">R-101CPR</t>
  </si>
  <si>
    <t xml:space="preserve">R-101IN</t>
  </si>
  <si>
    <t xml:space="preserve">REC-CH4O</t>
  </si>
  <si>
    <t xml:space="preserve">T-101F</t>
  </si>
  <si>
    <t xml:space="preserve">T-101F1</t>
  </si>
  <si>
    <t xml:space="preserve">T-101L18</t>
  </si>
  <si>
    <t xml:space="preserve">T-101RBI</t>
  </si>
  <si>
    <t xml:space="preserve">T-101RBO</t>
  </si>
  <si>
    <t xml:space="preserve">T-101TOP</t>
  </si>
  <si>
    <t xml:space="preserve">T-101V2</t>
  </si>
  <si>
    <t xml:space="preserve">T-101V3</t>
  </si>
  <si>
    <t xml:space="preserve">T-101V19</t>
  </si>
  <si>
    <t xml:space="preserve">T-102BOT</t>
  </si>
  <si>
    <t xml:space="preserve">T-102TOP</t>
  </si>
  <si>
    <t xml:space="preserve">T-103BOT</t>
  </si>
  <si>
    <t xml:space="preserve">T-103F</t>
  </si>
  <si>
    <t xml:space="preserve">T-103GAS</t>
  </si>
  <si>
    <t xml:space="preserve">T-103REI</t>
  </si>
  <si>
    <t xml:space="preserve">T-103REO</t>
  </si>
  <si>
    <t xml:space="preserve">T-103V2</t>
  </si>
  <si>
    <t xml:space="preserve">T-103V3</t>
  </si>
  <si>
    <t xml:space="preserve">V-101GAS</t>
  </si>
  <si>
    <t xml:space="preserve">V-101LIQ</t>
  </si>
  <si>
    <t xml:space="preserve">V-102GAS</t>
  </si>
  <si>
    <t xml:space="preserve">V-102LIQ</t>
  </si>
  <si>
    <t xml:space="preserve">V-106GAS</t>
  </si>
  <si>
    <t xml:space="preserve">V-106LIQ</t>
  </si>
  <si>
    <t xml:space="preserve">V-111GAS</t>
  </si>
  <si>
    <t xml:space="preserve">V-111LIQ</t>
  </si>
  <si>
    <t xml:space="preserve">XR-101CF</t>
  </si>
  <si>
    <t xml:space="preserve">XR-101IN</t>
  </si>
  <si>
    <t xml:space="preserve">ZPSV01IN</t>
  </si>
  <si>
    <t xml:space="preserve">ZPSV01OT</t>
  </si>
  <si>
    <t xml:space="preserve">ZPSV02IN</t>
  </si>
  <si>
    <t xml:space="preserve">ZPSV02OT</t>
  </si>
  <si>
    <t xml:space="preserve">ZPSV05IN</t>
  </si>
  <si>
    <t xml:space="preserve">ZPSV05OT</t>
  </si>
  <si>
    <t xml:space="preserve">ZPSV07IN</t>
  </si>
  <si>
    <t xml:space="preserve">ZPSV07OT</t>
  </si>
  <si>
    <t xml:space="preserve">ZPSV08IN</t>
  </si>
  <si>
    <t xml:space="preserve">ZPSV08OT</t>
  </si>
  <si>
    <t xml:space="preserve">ZPSV09IN</t>
  </si>
  <si>
    <t xml:space="preserve">ZPSV09OT</t>
  </si>
  <si>
    <t xml:space="preserve">ZPSV10IN</t>
  </si>
  <si>
    <t xml:space="preserve">ZPSV10OT</t>
  </si>
  <si>
    <t xml:space="preserve">ZPSV11IN</t>
  </si>
  <si>
    <t xml:space="preserve">ZPSV11OT</t>
  </si>
  <si>
    <t xml:space="preserve">ZPSV12IN</t>
  </si>
  <si>
    <t xml:space="preserve">ZPSV12OT</t>
  </si>
  <si>
    <t xml:space="preserve">ZPSV13IN</t>
  </si>
  <si>
    <t xml:space="preserve">ZPSV13OT</t>
  </si>
  <si>
    <t xml:space="preserve">ZPSV14IN</t>
  </si>
  <si>
    <t xml:space="preserve">ZPSV14OT</t>
  </si>
  <si>
    <t xml:space="preserve">ZPSV15IN</t>
  </si>
  <si>
    <t xml:space="preserve">ZPSV15OT</t>
  </si>
  <si>
    <t xml:space="preserve">ZQSV12IN</t>
  </si>
  <si>
    <t xml:space="preserve">ZQSV12OT</t>
  </si>
  <si>
    <t xml:space="preserve">ZQSV15IN</t>
  </si>
  <si>
    <t xml:space="preserve">ZQSV15OT</t>
  </si>
  <si>
    <t xml:space="preserve">MX1</t>
  </si>
  <si>
    <t xml:space="preserve">E-101</t>
  </si>
  <si>
    <t xml:space="preserve">T-102</t>
  </si>
  <si>
    <t xml:space="preserve">E-108</t>
  </si>
  <si>
    <t xml:space="preserve">V-111</t>
  </si>
  <si>
    <t xml:space="preserve">V-102</t>
  </si>
  <si>
    <t xml:space="preserve">V-101</t>
  </si>
  <si>
    <t xml:space="preserve">P-105</t>
  </si>
  <si>
    <t xml:space="preserve">E-107</t>
  </si>
  <si>
    <t xml:space="preserve">MI-101</t>
  </si>
  <si>
    <t xml:space="preserve">E-102</t>
  </si>
  <si>
    <t xml:space="preserve">E-105</t>
  </si>
  <si>
    <t xml:space="preserve">P-110</t>
  </si>
  <si>
    <t xml:space="preserve">SP1</t>
  </si>
  <si>
    <t xml:space="preserve">E-103</t>
  </si>
  <si>
    <t xml:space="preserve">PSV-101</t>
  </si>
  <si>
    <t xml:space="preserve">PSV-102</t>
  </si>
  <si>
    <t xml:space="preserve">PSV-1056</t>
  </si>
  <si>
    <t xml:space="preserve">PSV-107</t>
  </si>
  <si>
    <t xml:space="preserve">PSV-108</t>
  </si>
  <si>
    <t xml:space="preserve">PSV-109</t>
  </si>
  <si>
    <t xml:space="preserve">PSV-110</t>
  </si>
  <si>
    <t xml:space="preserve">PSV-111</t>
  </si>
  <si>
    <t xml:space="preserve">PSV-113</t>
  </si>
  <si>
    <t xml:space="preserve">PSV-114</t>
  </si>
  <si>
    <t xml:space="preserve">E-110</t>
  </si>
  <si>
    <t xml:space="preserve">R-101C</t>
  </si>
  <si>
    <t xml:space="preserve">R-101AB</t>
  </si>
  <si>
    <t xml:space="preserve">T-101</t>
  </si>
  <si>
    <t xml:space="preserve">P-104</t>
  </si>
  <si>
    <t xml:space="preserve">A-101</t>
  </si>
  <si>
    <t xml:space="preserve">V-106</t>
  </si>
  <si>
    <t xml:space="preserve">T-103</t>
  </si>
  <si>
    <t xml:space="preserve">A-102</t>
  </si>
  <si>
    <t xml:space="preserve">P-101</t>
  </si>
  <si>
    <t xml:space="preserve">P-102</t>
  </si>
  <si>
    <t xml:space="preserve">P-107</t>
  </si>
  <si>
    <t xml:space="preserve">P-109</t>
  </si>
  <si>
    <t xml:space="preserve">XR-101C</t>
  </si>
  <si>
    <t xml:space="preserve">XR-101AB</t>
  </si>
  <si>
    <t xml:space="preserve">ZPSV-101</t>
  </si>
  <si>
    <t xml:space="preserve">ZPSV-102</t>
  </si>
  <si>
    <t xml:space="preserve">ZPSV-105</t>
  </si>
  <si>
    <t xml:space="preserve">ZPSV-107</t>
  </si>
  <si>
    <t xml:space="preserve">ZPSV-108</t>
  </si>
  <si>
    <t xml:space="preserve">ZPSV-109</t>
  </si>
  <si>
    <t xml:space="preserve">ZPSV-110</t>
  </si>
  <si>
    <t xml:space="preserve">ZPSV-111</t>
  </si>
  <si>
    <t xml:space="preserve">ZPSV-112</t>
  </si>
  <si>
    <t xml:space="preserve">ZPSV-113</t>
  </si>
  <si>
    <t xml:space="preserve">ZPSV-114</t>
  </si>
  <si>
    <t xml:space="preserve">ZPSV-115</t>
  </si>
  <si>
    <t xml:space="preserve">PSV-112</t>
  </si>
  <si>
    <t xml:space="preserve">PSV-115</t>
  </si>
  <si>
    <t xml:space="preserve">MISSING</t>
  </si>
  <si>
    <t xml:space="preserve">Substream: MIXED          </t>
  </si>
  <si>
    <t xml:space="preserve">Mole Flow   kmol/hr       </t>
  </si>
  <si>
    <t xml:space="preserve">  PROPYLEN                </t>
  </si>
  <si>
    <t xml:space="preserve">  PROPANE                 </t>
  </si>
  <si>
    <t xml:space="preserve">  ISOBUT                  </t>
  </si>
  <si>
    <t xml:space="preserve">  ISOBUTYL                </t>
  </si>
  <si>
    <t xml:space="preserve">  NBUT                    </t>
  </si>
  <si>
    <t xml:space="preserve">  1BUTENE                 </t>
  </si>
  <si>
    <t xml:space="preserve">  CIS2B                   </t>
  </si>
  <si>
    <t xml:space="preserve">  TRANS2B                 </t>
  </si>
  <si>
    <t xml:space="preserve">  PENTANE                 </t>
  </si>
  <si>
    <t xml:space="preserve">  MTBE                    </t>
  </si>
  <si>
    <t xml:space="preserve">  METHANOL                </t>
  </si>
  <si>
    <t xml:space="preserve">  H2O                     </t>
  </si>
  <si>
    <t xml:space="preserve">  TBA                     </t>
  </si>
  <si>
    <t xml:space="preserve">  DME                     </t>
  </si>
  <si>
    <t xml:space="preserve">Mole Frac                 </t>
  </si>
  <si>
    <t xml:space="preserve">Mass Flow   kg/hr         </t>
  </si>
  <si>
    <t xml:space="preserve">Mass Frac                 </t>
  </si>
  <si>
    <t xml:space="preserve">Total Flow  kmol/hr       </t>
  </si>
  <si>
    <t xml:space="preserve">Total Flow  kg/hr         </t>
  </si>
  <si>
    <t xml:space="preserve">Total Flow  cum/hr        </t>
  </si>
  <si>
    <t xml:space="preserve">Temperature C             </t>
  </si>
  <si>
    <t xml:space="preserve">Pressure    MPa           </t>
  </si>
  <si>
    <t xml:space="preserve">Vapor Frac                </t>
  </si>
  <si>
    <t xml:space="preserve">Liquid Frac               </t>
  </si>
  <si>
    <t xml:space="preserve">Solid Frac                </t>
  </si>
  <si>
    <t xml:space="preserve">Enthalpy    kJ/kmol       </t>
  </si>
  <si>
    <t xml:space="preserve">Enthalpy    kJ/kg         </t>
  </si>
  <si>
    <t xml:space="preserve">Enthalpy    Watt          </t>
  </si>
  <si>
    <t xml:space="preserve">Entropy     J/kmol-K      </t>
  </si>
  <si>
    <t xml:space="preserve">Entropy     J/kg-K        </t>
  </si>
  <si>
    <t xml:space="preserve">Density     kmol/cum      </t>
  </si>
  <si>
    <t xml:space="preserve">Density     kg/cum        </t>
  </si>
  <si>
    <t xml:space="preserve">Average MW                </t>
  </si>
  <si>
    <t xml:space="preserve">Liq Vol 60F cum/hr        </t>
  </si>
  <si>
    <t xml:space="preserve">*** ALL PHASES ***        </t>
  </si>
  <si>
    <t xml:space="preserve">MASSVFRA                  </t>
  </si>
  <si>
    <t xml:space="preserve">Enthalpy    kJ/hr         </t>
  </si>
  <si>
    <t xml:space="preserve">CPMX        kJ/kg-K       </t>
  </si>
  <si>
    <t xml:space="preserve">CPCVMX                    </t>
  </si>
  <si>
    <t xml:space="preserve">ZCMX                      </t>
  </si>
  <si>
    <t xml:space="preserve">PBUB        MPa           </t>
  </si>
  <si>
    <t xml:space="preserve">TBUB        C             </t>
  </si>
  <si>
    <t xml:space="preserve">HFLMX       kJ/hr         </t>
  </si>
  <si>
    <t xml:space="preserve">*** VAPOR PHASE ***       </t>
  </si>
  <si>
    <t xml:space="preserve">KINVISC     cs            </t>
  </si>
  <si>
    <t xml:space="preserve">MUMX        cP            </t>
  </si>
  <si>
    <t xml:space="preserve">KMX         Watt/m-K      </t>
  </si>
  <si>
    <t xml:space="preserve">ZMX                       </t>
  </si>
  <si>
    <t xml:space="preserve">HIGMX       kJ/hr         </t>
  </si>
  <si>
    <t xml:space="preserve">HIGMX       kJ/kg         </t>
  </si>
  <si>
    <t xml:space="preserve">*** LIQUID PHASE ***      </t>
  </si>
  <si>
    <t xml:space="preserve">SIGMAMX     dyne/cm       </t>
  </si>
  <si>
    <t xml:space="preserve">给水t/h</t>
  </si>
  <si>
    <t xml:space="preserve">排水t/h</t>
  </si>
  <si>
    <t xml:space="preserve">生产给水</t>
  </si>
  <si>
    <t xml:space="preserve">循环热水</t>
  </si>
  <si>
    <t xml:space="preserve">含油污水</t>
  </si>
  <si>
    <t xml:space="preserve">含硫污水</t>
  </si>
  <si>
    <t xml:space="preserve">含盐污水</t>
  </si>
  <si>
    <t xml:space="preserve">电脱盐注水</t>
  </si>
  <si>
    <t xml:space="preserve">连续</t>
  </si>
  <si>
    <t xml:space="preserve">反应产物高压注水</t>
  </si>
  <si>
    <t xml:space="preserve">反应产物低压注水</t>
  </si>
  <si>
    <t xml:space="preserve">常压塔顶回流罐</t>
  </si>
  <si>
    <t xml:space="preserve">减顶分液罐</t>
  </si>
  <si>
    <t xml:space="preserve">稳定塔重沸器</t>
  </si>
  <si>
    <t xml:space="preserve">常一中油产汽</t>
  </si>
  <si>
    <t xml:space="preserve">常底重油产汽</t>
  </si>
  <si>
    <t xml:space="preserve">减压蜡油产汽</t>
  </si>
  <si>
    <t xml:space="preserve">减压渣油产汽</t>
  </si>
  <si>
    <t xml:space="preserve">新氢压缩机一级水冷器</t>
  </si>
  <si>
    <t xml:space="preserve">新氢压缩机二级水冷器</t>
  </si>
  <si>
    <t xml:space="preserve">汽提塔顶水冷器</t>
  </si>
  <si>
    <t xml:space="preserve">常顶油气水冷器</t>
  </si>
  <si>
    <t xml:space="preserve">电脱盐切水冷却器</t>
  </si>
  <si>
    <t xml:space="preserve">减顶循环油水冷器</t>
  </si>
  <si>
    <t xml:space="preserve">精制低分气水冷器</t>
  </si>
  <si>
    <t xml:space="preserve">闪蒸气水冷器</t>
  </si>
  <si>
    <t xml:space="preserve">富气冷凝器</t>
  </si>
  <si>
    <t xml:space="preserve">吸收塔一中冷却器</t>
  </si>
  <si>
    <t xml:space="preserve">吸收塔二中冷却器</t>
  </si>
  <si>
    <t xml:space="preserve">循环吸收剂冷却器</t>
  </si>
  <si>
    <t xml:space="preserve">液化气冷却器</t>
  </si>
  <si>
    <t xml:space="preserve">机泵冷却</t>
  </si>
  <si>
    <t xml:space="preserve">取样冷却器</t>
  </si>
  <si>
    <t xml:space="preserve">间断</t>
  </si>
  <si>
    <t xml:space="preserve">生活用水</t>
  </si>
  <si>
    <t xml:space="preserve">冲洗地面用水</t>
  </si>
  <si>
    <t xml:space="preserve">开工用水</t>
  </si>
  <si>
    <r>
      <rPr>
        <sz val="10.5"/>
        <color rgb="FF000000"/>
        <rFont val="宋体"/>
        <family val="3"/>
      </rPr>
      <t xml:space="preserve">连续</t>
    </r>
    <r>
      <rPr>
        <sz val="10.5"/>
        <color rgb="FF000000"/>
        <rFont val="Arial"/>
        <family val="2"/>
      </rPr>
      <t xml:space="preserve">/</t>
    </r>
    <r>
      <rPr>
        <sz val="10.5"/>
        <color rgb="FF000000"/>
        <rFont val="宋体"/>
        <family val="3"/>
      </rPr>
      <t xml:space="preserve">间断</t>
    </r>
  </si>
  <si>
    <t xml:space="preserve">蒸汽用量t/h</t>
  </si>
  <si>
    <r>
      <rPr>
        <sz val="10.5"/>
        <color rgb="FF000000"/>
        <rFont val="宋体"/>
        <family val="3"/>
      </rPr>
      <t xml:space="preserve">压力，</t>
    </r>
    <r>
      <rPr>
        <sz val="10.5"/>
        <color rgb="FF000000"/>
        <rFont val="Arial"/>
        <family val="2"/>
      </rPr>
      <t xml:space="preserve">MPa</t>
    </r>
    <r>
      <rPr>
        <sz val="10.5"/>
        <color rgb="FF000000"/>
        <rFont val="宋体"/>
        <family val="3"/>
      </rPr>
      <t xml:space="preserve">（</t>
    </r>
    <r>
      <rPr>
        <sz val="10.5"/>
        <color rgb="FF000000"/>
        <rFont val="Arial"/>
        <family val="2"/>
      </rPr>
      <t xml:space="preserve">G</t>
    </r>
    <r>
      <rPr>
        <sz val="10.5"/>
        <color rgb="FF000000"/>
        <rFont val="宋体"/>
        <family val="3"/>
      </rPr>
      <t xml:space="preserve">）</t>
    </r>
  </si>
  <si>
    <t xml:space="preserve">最大</t>
  </si>
  <si>
    <t xml:space="preserve">汽提塔底吹汽</t>
  </si>
  <si>
    <t xml:space="preserve">常压塔底吹汽</t>
  </si>
  <si>
    <t xml:space="preserve">侧线低硫中芳烃汽提塔吹汽</t>
  </si>
  <si>
    <t xml:space="preserve">减压塔底吹汽</t>
  </si>
  <si>
    <t xml:space="preserve">抽真空用蒸汽</t>
  </si>
  <si>
    <t xml:space="preserve">稳定塔重沸器用蒸汽</t>
  </si>
  <si>
    <t xml:space="preserve">负号表产出</t>
  </si>
  <si>
    <t xml:space="preserve">减二中油产汽</t>
  </si>
  <si>
    <t xml:space="preserve">伴热</t>
  </si>
  <si>
    <t xml:space="preserve">吹扫、消防</t>
  </si>
  <si>
    <t xml:space="preserve">装置能耗汇总</t>
  </si>
  <si>
    <t xml:space="preserve">项     目</t>
  </si>
  <si>
    <t xml:space="preserve">单  位</t>
  </si>
  <si>
    <t xml:space="preserve">数  量</t>
  </si>
  <si>
    <t xml:space="preserve">备   注</t>
  </si>
  <si>
    <t xml:space="preserve">电</t>
  </si>
  <si>
    <t xml:space="preserve">kWh/h</t>
  </si>
  <si>
    <t xml:space="preserve">0.3MPa蒸汽</t>
  </si>
  <si>
    <t xml:space="preserve">1.0MPa蒸汽</t>
  </si>
  <si>
    <r>
      <rPr>
        <sz val="10.5"/>
        <color rgb="FF000000"/>
        <rFont val="宋体"/>
        <family val="3"/>
      </rPr>
      <t xml:space="preserve">正常</t>
    </r>
    <r>
      <rPr>
        <sz val="10.5"/>
        <color rgb="FF000000"/>
        <rFont val="Arial"/>
        <family val="2"/>
      </rPr>
      <t xml:space="preserve">/</t>
    </r>
    <r>
      <rPr>
        <sz val="10.5"/>
        <color rgb="FF000000"/>
        <rFont val="宋体"/>
        <family val="3"/>
      </rPr>
      <t xml:space="preserve">最大</t>
    </r>
  </si>
  <si>
    <r>
      <rPr>
        <sz val="10.5"/>
        <color rgb="FF000000"/>
        <rFont val="Arial"/>
        <family val="2"/>
      </rPr>
      <t xml:space="preserve">Nm</t>
    </r>
    <r>
      <rPr>
        <vertAlign val="superscript"/>
        <sz val="10.5"/>
        <color rgb="FF000000"/>
        <rFont val="Arial"/>
        <family val="2"/>
      </rPr>
      <t xml:space="preserve">3</t>
    </r>
    <r>
      <rPr>
        <sz val="10.5"/>
        <color rgb="FF000000"/>
        <rFont val="Arial"/>
        <family val="2"/>
      </rPr>
      <t xml:space="preserve">/min</t>
    </r>
  </si>
  <si>
    <t xml:space="preserve">3/50</t>
  </si>
  <si>
    <t xml:space="preserve">能耗计算</t>
  </si>
  <si>
    <t xml:space="preserve">消耗</t>
  </si>
  <si>
    <t xml:space="preserve">能耗折算值</t>
  </si>
  <si>
    <t xml:space="preserve">单位能耗</t>
  </si>
  <si>
    <r>
      <rPr>
        <sz val="10.5"/>
        <color rgb="FF000000"/>
        <rFont val="Arial"/>
        <family val="2"/>
      </rPr>
      <t xml:space="preserve">MJ/t</t>
    </r>
    <r>
      <rPr>
        <sz val="10.5"/>
        <color rgb="FF000000"/>
        <rFont val="宋体"/>
        <family val="3"/>
      </rPr>
      <t xml:space="preserve">原料</t>
    </r>
  </si>
  <si>
    <t xml:space="preserve">MJ/ t</t>
  </si>
  <si>
    <t xml:space="preserve">MJ/kWh</t>
  </si>
  <si>
    <r>
      <rPr>
        <sz val="10.5"/>
        <color rgb="FF000000"/>
        <rFont val="Arial"/>
        <family val="2"/>
      </rPr>
      <t xml:space="preserve">Nm</t>
    </r>
    <r>
      <rPr>
        <vertAlign val="superscript"/>
        <sz val="10.5"/>
        <color rgb="FF000000"/>
        <rFont val="Arial"/>
        <family val="2"/>
      </rPr>
      <t xml:space="preserve">3</t>
    </r>
    <r>
      <rPr>
        <sz val="10.5"/>
        <color rgb="FF000000"/>
        <rFont val="Arial"/>
        <family val="2"/>
      </rPr>
      <t xml:space="preserve">/h</t>
    </r>
  </si>
  <si>
    <r>
      <rPr>
        <sz val="10.5"/>
        <color rgb="FF000000"/>
        <rFont val="Arial"/>
        <family val="2"/>
      </rPr>
      <t xml:space="preserve">MJ/ Nm</t>
    </r>
    <r>
      <rPr>
        <vertAlign val="superscript"/>
        <sz val="10.5"/>
        <color rgb="FF000000"/>
        <rFont val="Arial"/>
        <family val="2"/>
      </rPr>
      <t xml:space="preserve">3</t>
    </r>
  </si>
  <si>
    <t xml:space="preserve">非净化压缩空气</t>
  </si>
  <si>
    <t xml:space="preserve">标准燃料</t>
  </si>
  <si>
    <r>
      <rPr>
        <sz val="10.5"/>
        <color rgb="FF000000"/>
        <rFont val="宋体"/>
        <family val="3"/>
      </rPr>
      <t xml:space="preserve">折合kg标油</t>
    </r>
    <r>
      <rPr>
        <sz val="10.5"/>
        <color rgb="FF000000"/>
        <rFont val="Arial"/>
        <family val="2"/>
      </rPr>
      <t xml:space="preserve">/</t>
    </r>
    <r>
      <rPr>
        <sz val="10.5"/>
        <color rgb="FF000000"/>
        <rFont val="宋体"/>
        <family val="3"/>
      </rPr>
      <t xml:space="preserve">吨原料</t>
    </r>
  </si>
  <si>
    <t xml:space="preserve">催化蒸馏塔</t>
  </si>
  <si>
    <t xml:space="preserve">塔径(m)</t>
  </si>
  <si>
    <t xml:space="preserve">塔器操作介质重计算</t>
  </si>
  <si>
    <r>
      <rPr>
        <sz val="12"/>
        <rFont val="Times New Roman"/>
        <family val="1"/>
      </rPr>
      <t xml:space="preserve">1.</t>
    </r>
    <r>
      <rPr>
        <sz val="12"/>
        <rFont val="宋体"/>
        <family val="3"/>
      </rPr>
      <t xml:space="preserve">汽提塔</t>
    </r>
  </si>
  <si>
    <r>
      <rPr>
        <sz val="12"/>
        <rFont val="宋体"/>
        <family val="3"/>
      </rPr>
      <t xml:space="preserve">塔内径</t>
    </r>
    <r>
      <rPr>
        <sz val="12"/>
        <rFont val="Times New Roman"/>
        <family val="1"/>
      </rPr>
      <t xml:space="preserve">mm</t>
    </r>
  </si>
  <si>
    <r>
      <rPr>
        <sz val="12"/>
        <rFont val="宋体"/>
        <family val="3"/>
      </rPr>
      <t xml:space="preserve">板间距</t>
    </r>
    <r>
      <rPr>
        <sz val="12"/>
        <rFont val="Times New Roman"/>
        <family val="1"/>
      </rPr>
      <t xml:space="preserve">mm</t>
    </r>
  </si>
  <si>
    <t xml:space="preserve">集油箱数量</t>
  </si>
  <si>
    <t xml:space="preserve">集油箱液位高</t>
  </si>
  <si>
    <r>
      <rPr>
        <sz val="12"/>
        <rFont val="宋体"/>
        <family val="3"/>
      </rPr>
      <t xml:space="preserve">操作介质密度</t>
    </r>
    <r>
      <rPr>
        <sz val="12"/>
        <rFont val="Times New Roman"/>
        <family val="1"/>
      </rPr>
      <t xml:space="preserve">kg/m3</t>
    </r>
  </si>
  <si>
    <t xml:space="preserve">塔截面积</t>
  </si>
  <si>
    <t xml:space="preserve">降液管面积</t>
  </si>
  <si>
    <t xml:space="preserve">降液管截面积与塔截面积之比</t>
  </si>
  <si>
    <r>
      <rPr>
        <sz val="12"/>
        <rFont val="宋体"/>
        <family val="3"/>
      </rPr>
      <t xml:space="preserve">塔板液面高度</t>
    </r>
    <r>
      <rPr>
        <sz val="12"/>
        <rFont val="Times New Roman"/>
        <family val="1"/>
      </rPr>
      <t xml:space="preserve">mm</t>
    </r>
  </si>
  <si>
    <r>
      <rPr>
        <sz val="12"/>
        <rFont val="宋体"/>
        <family val="3"/>
      </rPr>
      <t xml:space="preserve">塔底液位计最高点位置</t>
    </r>
    <r>
      <rPr>
        <sz val="12"/>
        <rFont val="Times New Roman"/>
        <family val="1"/>
      </rPr>
      <t xml:space="preserve">(</t>
    </r>
    <r>
      <rPr>
        <sz val="12"/>
        <rFont val="宋体"/>
        <family val="3"/>
      </rPr>
      <t xml:space="preserve">相对塔底切线</t>
    </r>
    <r>
      <rPr>
        <sz val="12"/>
        <rFont val="Times New Roman"/>
        <family val="1"/>
      </rPr>
      <t xml:space="preserve">)mm</t>
    </r>
  </si>
  <si>
    <r>
      <rPr>
        <sz val="12"/>
        <rFont val="宋体"/>
        <family val="3"/>
      </rPr>
      <t xml:space="preserve">塔底液面高度</t>
    </r>
    <r>
      <rPr>
        <sz val="12"/>
        <rFont val="Times New Roman"/>
        <family val="1"/>
      </rPr>
      <t xml:space="preserve">mm</t>
    </r>
  </si>
  <si>
    <t xml:space="preserve">a</t>
  </si>
  <si>
    <r>
      <rPr>
        <sz val="12"/>
        <rFont val="宋体"/>
        <family val="3"/>
      </rPr>
      <t xml:space="preserve">塔底封头介质体积</t>
    </r>
    <r>
      <rPr>
        <sz val="12"/>
        <rFont val="Times New Roman"/>
        <family val="1"/>
      </rPr>
      <t xml:space="preserve">M3</t>
    </r>
  </si>
  <si>
    <t xml:space="preserve">V=0.1309D^3</t>
  </si>
  <si>
    <t xml:space="preserve">b</t>
  </si>
  <si>
    <r>
      <rPr>
        <sz val="12"/>
        <rFont val="宋体"/>
        <family val="3"/>
      </rPr>
      <t xml:space="preserve">塔底介质体积</t>
    </r>
    <r>
      <rPr>
        <sz val="12"/>
        <rFont val="Times New Roman"/>
        <family val="1"/>
      </rPr>
      <t xml:space="preserve">M3</t>
    </r>
    <r>
      <rPr>
        <sz val="12"/>
        <rFont val="宋体"/>
        <family val="3"/>
      </rPr>
      <t xml:space="preserve">（去封头）</t>
    </r>
  </si>
  <si>
    <t xml:space="preserve">V=D^2*H</t>
  </si>
  <si>
    <t xml:space="preserve">c</t>
  </si>
  <si>
    <r>
      <rPr>
        <sz val="12"/>
        <rFont val="宋体"/>
        <family val="3"/>
      </rPr>
      <t xml:space="preserve">塔板上介质体积</t>
    </r>
    <r>
      <rPr>
        <sz val="12"/>
        <rFont val="Times New Roman"/>
        <family val="1"/>
      </rPr>
      <t xml:space="preserve">M3</t>
    </r>
  </si>
  <si>
    <t xml:space="preserve">V=0.25*N*H1*PI()*D^2*Ab</t>
  </si>
  <si>
    <t xml:space="preserve">d</t>
  </si>
  <si>
    <r>
      <rPr>
        <sz val="12"/>
        <rFont val="宋体"/>
        <family val="3"/>
      </rPr>
      <t xml:space="preserve">降液管中介质体积</t>
    </r>
    <r>
      <rPr>
        <sz val="12"/>
        <rFont val="Times New Roman"/>
        <family val="1"/>
      </rPr>
      <t xml:space="preserve">M3</t>
    </r>
  </si>
  <si>
    <t xml:space="preserve">V=N*0.5*H2*Aj*0.25*PI()*D^2</t>
  </si>
  <si>
    <t xml:space="preserve">e</t>
  </si>
  <si>
    <t xml:space="preserve">集油箱体积</t>
  </si>
  <si>
    <t xml:space="preserve">M3</t>
  </si>
  <si>
    <t xml:space="preserve">V=N*0.25*PI()*D^2*h</t>
  </si>
  <si>
    <r>
      <rPr>
        <sz val="12"/>
        <rFont val="宋体"/>
        <family val="3"/>
      </rPr>
      <t xml:space="preserve">总操作介质重</t>
    </r>
    <r>
      <rPr>
        <sz val="12"/>
        <rFont val="Times New Roman"/>
        <family val="1"/>
      </rPr>
      <t xml:space="preserve">KG</t>
    </r>
  </si>
  <si>
    <r>
      <rPr>
        <sz val="12"/>
        <rFont val="Times New Roman"/>
        <family val="1"/>
      </rPr>
      <t xml:space="preserve">1.</t>
    </r>
    <r>
      <rPr>
        <sz val="12"/>
        <rFont val="宋体"/>
        <family val="3"/>
      </rPr>
      <t xml:space="preserve">常压塔</t>
    </r>
  </si>
  <si>
    <r>
      <rPr>
        <sz val="12"/>
        <rFont val="Times New Roman"/>
        <family val="1"/>
      </rPr>
      <t xml:space="preserve">1.</t>
    </r>
    <r>
      <rPr>
        <sz val="12"/>
        <rFont val="宋体"/>
        <family val="3"/>
      </rPr>
      <t xml:space="preserve">低硫中芳烃汽提塔</t>
    </r>
  </si>
  <si>
    <r>
      <rPr>
        <sz val="12"/>
        <rFont val="Times New Roman"/>
        <family val="1"/>
      </rPr>
      <t xml:space="preserve">1.</t>
    </r>
    <r>
      <rPr>
        <sz val="12"/>
        <rFont val="宋体"/>
        <family val="3"/>
      </rPr>
      <t xml:space="preserve">循环氢脱硫塔</t>
    </r>
  </si>
  <si>
    <t xml:space="preserve">解吸塔</t>
  </si>
  <si>
    <t xml:space="preserve">稳定塔</t>
  </si>
  <si>
    <t xml:space="preserve">干气脱硫塔</t>
  </si>
  <si>
    <t xml:space="preserve">液化气脱硫塔</t>
  </si>
  <si>
    <t xml:space="preserve">减压塔</t>
  </si>
  <si>
    <t xml:space="preserve">填料高度mm</t>
  </si>
  <si>
    <t xml:space="preserve">填料部分液体体积占空隙体积</t>
  </si>
  <si>
    <t xml:space="preserve">f</t>
  </si>
  <si>
    <t xml:space="preserve">填料持液量 </t>
  </si>
  <si>
    <r>
      <rPr>
        <sz val="12"/>
        <rFont val="Times New Roman"/>
        <family val="1"/>
      </rPr>
      <t xml:space="preserve">2. </t>
    </r>
    <r>
      <rPr>
        <sz val="12"/>
        <rFont val="宋体"/>
        <family val="3"/>
      </rPr>
      <t xml:space="preserve">催化剂罐操作介质重的计算</t>
    </r>
  </si>
  <si>
    <r>
      <rPr>
        <sz val="12"/>
        <rFont val="宋体"/>
        <family val="3"/>
      </rPr>
      <t xml:space="preserve">充水重</t>
    </r>
    <r>
      <rPr>
        <sz val="12"/>
        <rFont val="Times New Roman"/>
        <family val="1"/>
      </rPr>
      <t xml:space="preserve">(kg)</t>
    </r>
  </si>
  <si>
    <r>
      <rPr>
        <sz val="12"/>
        <rFont val="宋体"/>
        <family val="3"/>
      </rPr>
      <t xml:space="preserve">介质密度</t>
    </r>
    <r>
      <rPr>
        <sz val="12"/>
        <rFont val="Times New Roman"/>
        <family val="1"/>
      </rPr>
      <t xml:space="preserve">(kg/m3)</t>
    </r>
  </si>
  <si>
    <t xml:space="preserve">系数</t>
  </si>
  <si>
    <r>
      <rPr>
        <sz val="12"/>
        <rFont val="宋体"/>
        <family val="3"/>
      </rPr>
      <t xml:space="preserve">操作介质重</t>
    </r>
    <r>
      <rPr>
        <sz val="12"/>
        <rFont val="Times New Roman"/>
        <family val="1"/>
      </rPr>
      <t xml:space="preserve">(kg)</t>
    </r>
  </si>
  <si>
    <t xml:space="preserve">常压下柴油粘度计算</t>
  </si>
  <si>
    <t xml:space="preserve">温度1</t>
  </si>
  <si>
    <t xml:space="preserve">℃</t>
  </si>
  <si>
    <t xml:space="preserve">温度1下粘度</t>
  </si>
  <si>
    <t xml:space="preserve">mm2/s</t>
  </si>
  <si>
    <t xml:space="preserve">温度2</t>
  </si>
  <si>
    <t xml:space="preserve">温度2下粘度</t>
  </si>
  <si>
    <t xml:space="preserve">系数b</t>
  </si>
  <si>
    <t xml:space="preserve">系数a</t>
  </si>
  <si>
    <t xml:space="preserve">计算温度</t>
  </si>
  <si>
    <t xml:space="preserve">计算粘度</t>
  </si>
  <si>
    <t xml:space="preserve">MI-201</t>
  </si>
  <si>
    <t xml:space="preserve">重芳烃-裂解催化剂混合器</t>
  </si>
  <si>
    <t xml:space="preserve">精制进料混合器</t>
  </si>
  <si>
    <t xml:space="preserve">重芳烃流率，m3/h</t>
  </si>
  <si>
    <t xml:space="preserve">高压闪蒸气</t>
  </si>
  <si>
    <t xml:space="preserve">裂解催化剂流率，m3/h</t>
  </si>
  <si>
    <t xml:space="preserve">减压蜡油</t>
  </si>
  <si>
    <t xml:space="preserve">循环重芳烃流率，m3/h</t>
  </si>
  <si>
    <t xml:space="preserve">流体总流率，m3/h</t>
  </si>
  <si>
    <t xml:space="preserve">流体粘度，cp</t>
  </si>
  <si>
    <t xml:space="preserve">流体密度，kg/m3</t>
  </si>
  <si>
    <t xml:space="preserve">管道内径，mm</t>
  </si>
  <si>
    <t xml:space="preserve">流体线速度，m/s</t>
  </si>
  <si>
    <t xml:space="preserve">混合器长度，mm</t>
  </si>
  <si>
    <t xml:space="preserve">雷诺数</t>
  </si>
  <si>
    <t xml:space="preserve">摩擦系数</t>
  </si>
  <si>
    <t xml:space="preserve">压降，kpa</t>
  </si>
</sst>
</file>

<file path=xl/styles.xml><?xml version="1.0" encoding="utf-8"?>
<styleSheet xmlns="http://schemas.openxmlformats.org/spreadsheetml/2006/main">
  <numFmts count="32">
    <numFmt numFmtId="164" formatCode="General"/>
    <numFmt numFmtId="165" formatCode="@"/>
    <numFmt numFmtId="166" formatCode="0.000_ "/>
    <numFmt numFmtId="167" formatCode="0%"/>
    <numFmt numFmtId="168" formatCode="0.00"/>
    <numFmt numFmtId="169" formatCode="0.0_ "/>
    <numFmt numFmtId="170" formatCode="0.00_ "/>
    <numFmt numFmtId="171" formatCode="General"/>
    <numFmt numFmtId="172" formatCode="yyyy\-m\-d"/>
    <numFmt numFmtId="173" formatCode="0.00%"/>
    <numFmt numFmtId="174" formatCode="0.00000000000_ "/>
    <numFmt numFmtId="175" formatCode="0.0000_ "/>
    <numFmt numFmtId="176" formatCode="0_ "/>
    <numFmt numFmtId="177" formatCode="0.00_);[RED]\(0.00\)"/>
    <numFmt numFmtId="178" formatCode="0.00E+00"/>
    <numFmt numFmtId="179" formatCode="0.00000_ "/>
    <numFmt numFmtId="180" formatCode="0.000"/>
    <numFmt numFmtId="181" formatCode="m\月d\日"/>
    <numFmt numFmtId="182" formatCode="0"/>
    <numFmt numFmtId="183" formatCode="0_);[RED]\(0\)"/>
    <numFmt numFmtId="184" formatCode="0.0"/>
    <numFmt numFmtId="185" formatCode="0.0000"/>
    <numFmt numFmtId="186" formatCode="0.0000_);[RED]\(0.0000\)"/>
    <numFmt numFmtId="187" formatCode="0.0_);[RED]\(0.0\)"/>
    <numFmt numFmtId="188" formatCode="0.000_);[RED]\(0.000\)"/>
    <numFmt numFmtId="189" formatCode="0.0000000"/>
    <numFmt numFmtId="190" formatCode="#"/>
    <numFmt numFmtId="191" formatCode="# ?/?"/>
    <numFmt numFmtId="192" formatCode="0.00000"/>
    <numFmt numFmtId="193" formatCode="0.0%"/>
    <numFmt numFmtId="194" formatCode="0.000000_ "/>
    <numFmt numFmtId="195" formatCode="0.000E+00"/>
  </numFmts>
  <fonts count="175">
    <font>
      <sz val="12"/>
      <name val="宋体"/>
      <family val="0"/>
    </font>
    <font>
      <sz val="10"/>
      <name val="Arial"/>
      <family val="0"/>
    </font>
    <font>
      <sz val="10"/>
      <name val="Arial"/>
      <family val="0"/>
    </font>
    <font>
      <sz val="10"/>
      <name val="Arial"/>
      <family val="0"/>
    </font>
    <font>
      <sz val="11"/>
      <color rgb="FF000000"/>
      <name val="宋体"/>
      <family val="3"/>
    </font>
    <font>
      <sz val="11"/>
      <color rgb="FFFFFFFF"/>
      <name val="宋体"/>
      <family val="3"/>
    </font>
    <font>
      <sz val="10"/>
      <name val="Arial"/>
      <family val="2"/>
    </font>
    <font>
      <sz val="8"/>
      <color rgb="FF000000"/>
      <name val="Arial"/>
      <family val="2"/>
    </font>
    <font>
      <b val="true"/>
      <sz val="10"/>
      <color rgb="FF000000"/>
      <name val="Arial"/>
      <family val="2"/>
    </font>
    <font>
      <b val="true"/>
      <sz val="8"/>
      <color rgb="FF000000"/>
      <name val="Arial"/>
      <family val="2"/>
    </font>
    <font>
      <sz val="11"/>
      <color rgb="FF008000"/>
      <name val="宋体"/>
      <family val="3"/>
    </font>
    <font>
      <sz val="11"/>
      <color rgb="FF800080"/>
      <name val="宋体"/>
      <family val="3"/>
    </font>
    <font>
      <sz val="11"/>
      <color theme="1"/>
      <name val="宋体"/>
      <family val="3"/>
    </font>
    <font>
      <sz val="11"/>
      <color theme="1"/>
      <name val="宋体"/>
      <family val="2"/>
    </font>
    <font>
      <sz val="12"/>
      <name val="宋体"/>
      <family val="3"/>
    </font>
    <font>
      <sz val="12"/>
      <name val="Times New Roman"/>
      <family val="1"/>
    </font>
    <font>
      <b val="true"/>
      <sz val="15"/>
      <color rgb="FF003366"/>
      <name val="宋体"/>
      <family val="3"/>
    </font>
    <font>
      <b val="true"/>
      <sz val="13"/>
      <color rgb="FF003366"/>
      <name val="宋体"/>
      <family val="3"/>
    </font>
    <font>
      <b val="true"/>
      <sz val="11"/>
      <color rgb="FF003366"/>
      <name val="宋体"/>
      <family val="3"/>
    </font>
    <font>
      <b val="true"/>
      <sz val="18"/>
      <color rgb="FF003366"/>
      <name val="宋体"/>
      <family val="3"/>
    </font>
    <font>
      <b val="true"/>
      <sz val="11"/>
      <color rgb="FFFFFFFF"/>
      <name val="宋体"/>
      <family val="3"/>
    </font>
    <font>
      <b val="true"/>
      <sz val="11"/>
      <color rgb="FF000000"/>
      <name val="宋体"/>
      <family val="3"/>
    </font>
    <font>
      <i val="true"/>
      <sz val="11"/>
      <color rgb="FF808080"/>
      <name val="宋体"/>
      <family val="3"/>
    </font>
    <font>
      <sz val="11"/>
      <color rgb="FFFF0000"/>
      <name val="宋体"/>
      <family val="3"/>
    </font>
    <font>
      <b val="true"/>
      <sz val="11"/>
      <color rgb="FFFF9900"/>
      <name val="宋体"/>
      <family val="3"/>
    </font>
    <font>
      <u val="single"/>
      <sz val="11"/>
      <color rgb="FF0000FF"/>
      <name val="宋体"/>
      <family val="3"/>
    </font>
    <font>
      <sz val="11"/>
      <color rgb="FF333399"/>
      <name val="宋体"/>
      <family val="3"/>
    </font>
    <font>
      <b val="true"/>
      <sz val="11"/>
      <color rgb="FF333333"/>
      <name val="宋体"/>
      <family val="3"/>
    </font>
    <font>
      <sz val="11"/>
      <color rgb="FF993300"/>
      <name val="宋体"/>
      <family val="3"/>
    </font>
    <font>
      <sz val="11"/>
      <color rgb="FFFF9900"/>
      <name val="宋体"/>
      <family val="3"/>
    </font>
    <font>
      <b val="true"/>
      <sz val="12"/>
      <color rgb="FF0000FF"/>
      <name val="宋体"/>
      <family val="3"/>
    </font>
    <font>
      <sz val="12"/>
      <color rgb="FFFF0000"/>
      <name val="宋体"/>
      <family val="3"/>
    </font>
    <font>
      <b val="true"/>
      <sz val="16"/>
      <color theme="1"/>
      <name val="宋体"/>
      <family val="3"/>
    </font>
    <font>
      <sz val="12"/>
      <color theme="1"/>
      <name val="宋体"/>
      <family val="3"/>
    </font>
    <font>
      <sz val="11"/>
      <color rgb="FF0070C0"/>
      <name val="宋体"/>
      <family val="3"/>
    </font>
    <font>
      <b val="true"/>
      <sz val="9"/>
      <color rgb="FF000000"/>
      <name val="宋体"/>
      <family val="3"/>
    </font>
    <font>
      <sz val="9"/>
      <color rgb="FF000000"/>
      <name val="宋体"/>
      <family val="3"/>
    </font>
    <font>
      <sz val="11"/>
      <color rgb="FF000000"/>
      <name val="Arial"/>
      <family val="2"/>
    </font>
    <font>
      <sz val="11"/>
      <color theme="1"/>
      <name val="Arial"/>
      <family val="2"/>
    </font>
    <font>
      <sz val="9"/>
      <name val="Arial"/>
      <family val="2"/>
    </font>
    <font>
      <sz val="9"/>
      <name val="宋体"/>
      <family val="3"/>
    </font>
    <font>
      <sz val="9"/>
      <color rgb="FF000000"/>
      <name val="Arial"/>
      <family val="2"/>
    </font>
    <font>
      <sz val="11"/>
      <color theme="1"/>
      <name val="Arial"/>
      <family val="2"/>
    </font>
    <font>
      <sz val="12"/>
      <color rgb="FF000000"/>
      <name val="宋体"/>
      <family val="0"/>
    </font>
    <font>
      <b val="true"/>
      <sz val="11"/>
      <color theme="1"/>
      <name val="Arial"/>
      <family val="2"/>
    </font>
    <font>
      <sz val="11"/>
      <color theme="1"/>
      <name val="宋体"/>
      <family val="3"/>
    </font>
    <font>
      <sz val="10"/>
      <name val="Times New Roman"/>
      <family val="1"/>
    </font>
    <font>
      <sz val="10.5"/>
      <color rgb="FF000000"/>
      <name val="宋体"/>
      <family val="3"/>
    </font>
    <font>
      <sz val="11"/>
      <color theme="1"/>
      <name val="宋体"/>
      <family val="3"/>
    </font>
    <font>
      <sz val="10.5"/>
      <color rgb="FF000000"/>
      <name val="Times New Roman"/>
      <family val="1"/>
    </font>
    <font>
      <vertAlign val="subscript"/>
      <sz val="10.5"/>
      <color rgb="FF000000"/>
      <name val="Times New Roman"/>
      <family val="1"/>
    </font>
    <font>
      <sz val="10.5"/>
      <color theme="1"/>
      <name val="宋体"/>
      <family val="3"/>
    </font>
    <font>
      <sz val="10.5"/>
      <color rgb="FF000000"/>
      <name val="Arial"/>
      <family val="2"/>
    </font>
    <font>
      <sz val="10.5"/>
      <color theme="1"/>
      <name val="Times New Roman"/>
      <family val="1"/>
    </font>
    <font>
      <b val="true"/>
      <sz val="11"/>
      <color theme="1"/>
      <name val="宋体"/>
      <family val="3"/>
    </font>
    <font>
      <sz val="9"/>
      <color theme="1"/>
      <name val="宋体"/>
      <family val="3"/>
    </font>
    <font>
      <b val="true"/>
      <sz val="11"/>
      <color theme="1"/>
      <name val="宋体"/>
      <family val="3"/>
    </font>
    <font>
      <sz val="9"/>
      <color theme="1"/>
      <name val="宋体"/>
      <family val="3"/>
    </font>
    <font>
      <sz val="12"/>
      <color theme="1"/>
      <name val="宋体"/>
      <family val="3"/>
    </font>
    <font>
      <vertAlign val="subscript"/>
      <sz val="12"/>
      <name val="宋体"/>
      <family val="3"/>
    </font>
    <font>
      <b val="true"/>
      <sz val="10.5"/>
      <color rgb="FF0070C0"/>
      <name val="Times New Roman"/>
      <family val="1"/>
    </font>
    <font>
      <sz val="10.5"/>
      <name val="Times New Roman"/>
      <family val="1"/>
    </font>
    <font>
      <b val="true"/>
      <sz val="12"/>
      <color rgb="FF0070C0"/>
      <name val="宋体"/>
      <family val="3"/>
    </font>
    <font>
      <sz val="10.5"/>
      <color rgb="FFFF0000"/>
      <name val="Times New Roman"/>
      <family val="1"/>
    </font>
    <font>
      <sz val="10.5"/>
      <name val="宋体"/>
      <family val="3"/>
    </font>
    <font>
      <sz val="10"/>
      <name val="宋体"/>
      <family val="3"/>
    </font>
    <font>
      <b val="true"/>
      <sz val="12"/>
      <color rgb="FFFF0000"/>
      <name val="宋体"/>
      <family val="3"/>
    </font>
    <font>
      <sz val="8"/>
      <name val="宋体"/>
      <family val="3"/>
    </font>
    <font>
      <sz val="12"/>
      <color rgb="FFFF0000"/>
      <name val="宋体"/>
      <family val="0"/>
    </font>
    <font>
      <i val="true"/>
      <sz val="11"/>
      <color rgb="FF000000"/>
      <name val="Arial"/>
      <family val="2"/>
    </font>
    <font>
      <b val="true"/>
      <sz val="11"/>
      <color rgb="FF000000"/>
      <name val="Arial"/>
      <family val="2"/>
    </font>
    <font>
      <b val="true"/>
      <sz val="11"/>
      <color rgb="FF000000"/>
      <name val="宋体"/>
      <family val="0"/>
    </font>
    <font>
      <sz val="11"/>
      <name val="Arial"/>
      <family val="2"/>
    </font>
    <font>
      <sz val="12"/>
      <name val="Arial"/>
      <family val="2"/>
    </font>
    <font>
      <sz val="11"/>
      <color rgb="FF0000FF"/>
      <name val="Arial"/>
      <family val="2"/>
    </font>
    <font>
      <sz val="11"/>
      <color rgb="FF000000"/>
      <name val="宋体"/>
      <family val="0"/>
    </font>
    <font>
      <i val="true"/>
      <sz val="11"/>
      <color rgb="FF000000"/>
      <name val="宋体"/>
      <family val="0"/>
    </font>
    <font>
      <sz val="11"/>
      <name val="宋体"/>
      <family val="0"/>
    </font>
    <font>
      <sz val="11"/>
      <color theme="1"/>
      <name val="Arial"/>
      <family val="2"/>
    </font>
    <font>
      <i val="true"/>
      <sz val="11"/>
      <color theme="1"/>
      <name val="宋体"/>
      <family val="2"/>
    </font>
    <font>
      <i val="true"/>
      <sz val="11"/>
      <color theme="1"/>
      <name val="Arial"/>
      <family val="2"/>
    </font>
    <font>
      <sz val="10"/>
      <name val="宋体"/>
      <family val="0"/>
    </font>
    <font>
      <sz val="11"/>
      <color rgb="FFFF0000"/>
      <name val="宋体"/>
      <family val="0"/>
    </font>
    <font>
      <b val="true"/>
      <sz val="9"/>
      <color rgb="FF000000"/>
      <name val="Tahoma"/>
      <family val="2"/>
    </font>
    <font>
      <b val="true"/>
      <sz val="11"/>
      <color rgb="FFFF0000"/>
      <name val="宋体"/>
      <family val="3"/>
    </font>
    <font>
      <vertAlign val="superscript"/>
      <sz val="12"/>
      <name val="宋体"/>
      <family val="3"/>
    </font>
    <font>
      <sz val="9"/>
      <color rgb="FF000000"/>
      <name val="Tahoma"/>
      <family val="2"/>
    </font>
    <font>
      <sz val="12"/>
      <color rgb="FF0000FF"/>
      <name val="宋体"/>
      <family val="3"/>
    </font>
    <font>
      <sz val="12"/>
      <color rgb="FF0000FF"/>
      <name val="Times New Roman"/>
      <family val="1"/>
    </font>
    <font>
      <b val="true"/>
      <sz val="11"/>
      <color rgb="FF008000"/>
      <name val="宋体"/>
      <family val="3"/>
    </font>
    <font>
      <sz val="12"/>
      <color rgb="FF000000"/>
      <name val="Times New Roman"/>
      <family val="0"/>
    </font>
    <font>
      <b val="true"/>
      <sz val="12"/>
      <color rgb="FF3333FF"/>
      <name val="宋体"/>
      <family val="3"/>
    </font>
    <font>
      <b val="true"/>
      <sz val="12"/>
      <color theme="1"/>
      <name val="宋体"/>
      <family val="3"/>
    </font>
    <font>
      <b val="true"/>
      <sz val="11"/>
      <color theme="1"/>
      <name val="宋体"/>
      <family val="3"/>
    </font>
    <font>
      <b val="true"/>
      <sz val="12"/>
      <name val="宋体"/>
      <family val="3"/>
    </font>
    <font>
      <vertAlign val="superscript"/>
      <sz val="12"/>
      <name val="Times New Roman"/>
      <family val="1"/>
    </font>
    <font>
      <sz val="10"/>
      <name val="Noto Sans SC"/>
      <family val="2"/>
    </font>
    <font>
      <sz val="11"/>
      <name val="宋体"/>
      <family val="3"/>
    </font>
    <font>
      <sz val="11"/>
      <color rgb="FF0000FF"/>
      <name val="宋体"/>
      <family val="3"/>
    </font>
    <font>
      <b val="true"/>
      <sz val="11"/>
      <color rgb="FFFF0000"/>
      <name val="宋体"/>
      <family val="0"/>
    </font>
    <font>
      <b val="true"/>
      <sz val="12"/>
      <color rgb="FF0000FF"/>
      <name val="Arial"/>
      <family val="2"/>
    </font>
    <font>
      <b val="true"/>
      <strike val="true"/>
      <sz val="12"/>
      <color rgb="FF0000FF"/>
      <name val="宋体"/>
      <family val="3"/>
    </font>
    <font>
      <sz val="12"/>
      <color rgb="FF0066CC"/>
      <name val="宋体"/>
      <family val="3"/>
    </font>
    <font>
      <sz val="11"/>
      <color rgb="FF008000"/>
      <name val="Arial"/>
      <family val="2"/>
    </font>
    <font>
      <strike val="true"/>
      <sz val="11"/>
      <color rgb="FF008000"/>
      <name val="宋体"/>
      <family val="3"/>
    </font>
    <font>
      <sz val="12"/>
      <color rgb="FFFF00FF"/>
      <name val="宋体"/>
      <family val="3"/>
    </font>
    <font>
      <b val="true"/>
      <sz val="12"/>
      <color rgb="FF3333FF"/>
      <name val="Arial"/>
      <family val="2"/>
    </font>
    <font>
      <strike val="true"/>
      <sz val="12"/>
      <name val="宋体"/>
      <family val="3"/>
    </font>
    <font>
      <sz val="12"/>
      <color rgb="FF008000"/>
      <name val="Arial"/>
      <family val="2"/>
    </font>
    <font>
      <strike val="true"/>
      <sz val="12"/>
      <color rgb="FF008000"/>
      <name val="宋体"/>
      <family val="3"/>
    </font>
    <font>
      <sz val="12"/>
      <color rgb="FF0000FF"/>
      <name val="Arial"/>
      <family val="2"/>
    </font>
    <font>
      <i val="true"/>
      <sz val="12"/>
      <name val="Arial"/>
      <family val="2"/>
    </font>
    <font>
      <b val="true"/>
      <sz val="11"/>
      <color rgb="FF3366FF"/>
      <name val="Arial"/>
      <family val="2"/>
    </font>
    <font>
      <sz val="12"/>
      <name val="Symbol"/>
      <family val="1"/>
      <charset val="2"/>
    </font>
    <font>
      <b val="true"/>
      <sz val="12"/>
      <color rgb="FF0066CC"/>
      <name val="Arial"/>
      <family val="2"/>
    </font>
    <font>
      <b val="true"/>
      <sz val="11"/>
      <color rgb="FF3366FF"/>
      <name val="宋体"/>
      <family val="3"/>
    </font>
    <font>
      <sz val="12"/>
      <color rgb="FF0066CC"/>
      <name val="Arial"/>
      <family val="2"/>
    </font>
    <font>
      <b val="true"/>
      <strike val="true"/>
      <sz val="12"/>
      <color rgb="FF0000FF"/>
      <name val="Arial"/>
      <family val="2"/>
    </font>
    <font>
      <strike val="true"/>
      <sz val="12"/>
      <name val="Arial"/>
      <family val="2"/>
    </font>
    <font>
      <sz val="10"/>
      <color rgb="FF000000"/>
      <name val="宋体"/>
      <family val="3"/>
    </font>
    <font>
      <b val="true"/>
      <sz val="11"/>
      <color rgb="FF0000FF"/>
      <name val="宋体"/>
      <family val="3"/>
    </font>
    <font>
      <b val="true"/>
      <sz val="10"/>
      <color rgb="FF0000FF"/>
      <name val="宋体"/>
      <family val="3"/>
    </font>
    <font>
      <b val="true"/>
      <sz val="11"/>
      <color rgb="FF3333FF"/>
      <name val="宋体"/>
      <family val="3"/>
    </font>
    <font>
      <b val="true"/>
      <strike val="true"/>
      <sz val="11"/>
      <color rgb="FF0000FF"/>
      <name val="宋体"/>
      <family val="3"/>
    </font>
    <font>
      <vertAlign val="superscript"/>
      <sz val="11"/>
      <name val="宋体"/>
      <family val="3"/>
    </font>
    <font>
      <b val="true"/>
      <sz val="12"/>
      <color rgb="FF3366FF"/>
      <name val="宋体"/>
      <family val="3"/>
    </font>
    <font>
      <sz val="11"/>
      <color rgb="FF3333FF"/>
      <name val="Arial"/>
      <family val="2"/>
    </font>
    <font>
      <sz val="12"/>
      <color rgb="FF3333FF"/>
      <name val="Arial"/>
      <family val="2"/>
    </font>
    <font>
      <sz val="12"/>
      <color rgb="FF339966"/>
      <name val="Arial"/>
      <family val="2"/>
    </font>
    <font>
      <sz val="12"/>
      <color rgb="FFFF0000"/>
      <name val="Arial"/>
      <family val="2"/>
    </font>
    <font>
      <sz val="12"/>
      <color rgb="FF3333FF"/>
      <name val="宋体"/>
      <family val="3"/>
    </font>
    <font>
      <b val="true"/>
      <sz val="11"/>
      <color rgb="FF3333FF"/>
      <name val="Arial"/>
      <family val="2"/>
    </font>
    <font>
      <sz val="11"/>
      <color rgb="FFFF0000"/>
      <name val="Arial"/>
      <family val="2"/>
    </font>
    <font>
      <b val="true"/>
      <sz val="12"/>
      <color rgb="FF0066CC"/>
      <name val="宋体"/>
      <family val="3"/>
    </font>
    <font>
      <b val="true"/>
      <sz val="12"/>
      <color rgb="FFFF0000"/>
      <name val="Arial"/>
      <family val="2"/>
    </font>
    <font>
      <sz val="14"/>
      <name val="宋体"/>
      <family val="3"/>
    </font>
    <font>
      <sz val="14"/>
      <color theme="1"/>
      <name val="宋体"/>
      <family val="3"/>
    </font>
    <font>
      <strike val="true"/>
      <sz val="14"/>
      <name val="宋体"/>
      <family val="3"/>
    </font>
    <font>
      <b val="true"/>
      <sz val="14"/>
      <color rgb="FF0000FF"/>
      <name val="宋体"/>
      <family val="3"/>
    </font>
    <font>
      <b val="true"/>
      <sz val="14"/>
      <color rgb="FF000000"/>
      <name val="宋体"/>
      <family val="3"/>
    </font>
    <font>
      <b val="true"/>
      <strike val="true"/>
      <sz val="14"/>
      <color theme="1"/>
      <name val="宋体"/>
      <family val="3"/>
    </font>
    <font>
      <b val="true"/>
      <sz val="14"/>
      <name val="宋体"/>
      <family val="3"/>
    </font>
    <font>
      <b val="true"/>
      <strike val="true"/>
      <sz val="14"/>
      <color rgb="FF000000"/>
      <name val="宋体"/>
      <family val="3"/>
    </font>
    <font>
      <b val="true"/>
      <sz val="14"/>
      <color rgb="FFFF0000"/>
      <name val="宋体"/>
      <family val="3"/>
    </font>
    <font>
      <b val="true"/>
      <strike val="true"/>
      <sz val="14"/>
      <color rgb="FF3333FF"/>
      <name val="宋体"/>
      <family val="3"/>
    </font>
    <font>
      <b val="true"/>
      <strike val="true"/>
      <sz val="14"/>
      <color rgb="FF0000FF"/>
      <name val="宋体"/>
      <family val="3"/>
    </font>
    <font>
      <sz val="14"/>
      <color rgb="FF008000"/>
      <name val="宋体"/>
      <family val="3"/>
    </font>
    <font>
      <strike val="true"/>
      <sz val="14"/>
      <color theme="1"/>
      <name val="宋体"/>
      <family val="3"/>
    </font>
    <font>
      <strike val="true"/>
      <sz val="14"/>
      <color rgb="FF008000"/>
      <name val="宋体"/>
      <family val="3"/>
    </font>
    <font>
      <sz val="14"/>
      <color rgb="FFFF0000"/>
      <name val="宋体"/>
      <family val="3"/>
    </font>
    <font>
      <sz val="14"/>
      <color rgb="FF0000FF"/>
      <name val="宋体"/>
      <family val="3"/>
    </font>
    <font>
      <b val="true"/>
      <sz val="14"/>
      <color rgb="FF3333FF"/>
      <name val="宋体"/>
      <family val="3"/>
    </font>
    <font>
      <vertAlign val="superscript"/>
      <sz val="14"/>
      <color rgb="FFFF0000"/>
      <name val="宋体"/>
      <family val="3"/>
    </font>
    <font>
      <b val="true"/>
      <sz val="14"/>
      <color rgb="FF00B050"/>
      <name val="宋体"/>
      <family val="3"/>
    </font>
    <font>
      <b val="true"/>
      <strike val="true"/>
      <sz val="14"/>
      <name val="宋体"/>
      <family val="3"/>
    </font>
    <font>
      <sz val="16"/>
      <color rgb="FF000000"/>
      <name val="宋体"/>
      <family val="3"/>
    </font>
    <font>
      <sz val="12"/>
      <color rgb="FF000000"/>
      <name val="宋体"/>
      <family val="3"/>
    </font>
    <font>
      <b val="true"/>
      <sz val="12"/>
      <color rgb="FF00B050"/>
      <name val="宋体"/>
      <family val="3"/>
    </font>
    <font>
      <b val="true"/>
      <sz val="12"/>
      <color rgb="FF0033CC"/>
      <name val="宋体"/>
      <family val="3"/>
    </font>
    <font>
      <sz val="12"/>
      <color rgb="FF000000"/>
      <name val="Arial"/>
      <family val="2"/>
    </font>
    <font>
      <sz val="10.5"/>
      <color rgb="FF000000"/>
      <name val="宋体"/>
      <family val="0"/>
    </font>
    <font>
      <b val="true"/>
      <sz val="12"/>
      <name val="宋体"/>
      <family val="0"/>
    </font>
    <font>
      <strike val="true"/>
      <sz val="12"/>
      <name val="宋体"/>
      <family val="0"/>
    </font>
    <font>
      <b val="true"/>
      <sz val="9"/>
      <name val="Arial"/>
      <family val="2"/>
    </font>
    <font>
      <sz val="10"/>
      <color rgb="FF008000"/>
      <name val="宋体"/>
      <family val="3"/>
    </font>
    <font>
      <b val="true"/>
      <sz val="9"/>
      <color rgb="FF0000FF"/>
      <name val="宋体"/>
      <family val="3"/>
    </font>
    <font>
      <vertAlign val="superscript"/>
      <sz val="10.5"/>
      <color rgb="FF000000"/>
      <name val="Arial"/>
      <family val="2"/>
    </font>
    <font>
      <b val="true"/>
      <sz val="10.5"/>
      <color rgb="FF3333FF"/>
      <name val="Arial"/>
      <family val="2"/>
    </font>
    <font>
      <b val="true"/>
      <sz val="10.5"/>
      <color rgb="FF3333FF"/>
      <name val="宋体"/>
      <family val="3"/>
    </font>
    <font>
      <b val="true"/>
      <sz val="10.5"/>
      <color rgb="FF0000FF"/>
      <name val="Arial"/>
      <family val="2"/>
    </font>
    <font>
      <sz val="12"/>
      <color rgb="FF993300"/>
      <name val="宋体"/>
      <family val="3"/>
    </font>
    <font>
      <sz val="12"/>
      <color rgb="FF993366"/>
      <name val="宋体"/>
      <family val="3"/>
    </font>
    <font>
      <sz val="10.5"/>
      <color rgb="FFFF0000"/>
      <name val="Arial"/>
      <family val="2"/>
    </font>
    <font>
      <b val="true"/>
      <sz val="10.5"/>
      <color rgb="FF0000FF"/>
      <name val="宋体"/>
      <family val="3"/>
    </font>
    <font>
      <sz val="12"/>
      <name val="宋体="/>
      <family val="1"/>
    </font>
  </fonts>
  <fills count="46">
    <fill>
      <patternFill patternType="none"/>
    </fill>
    <fill>
      <patternFill patternType="gray125"/>
    </fill>
    <fill>
      <patternFill patternType="solid">
        <fgColor rgb="FFCCCCFF"/>
        <bgColor rgb="FFC6D9F1"/>
      </patternFill>
    </fill>
    <fill>
      <patternFill patternType="solid">
        <fgColor rgb="FFFF99CC"/>
        <bgColor rgb="FFD99694"/>
      </patternFill>
    </fill>
    <fill>
      <patternFill patternType="solid">
        <fgColor rgb="FFCCFFCC"/>
        <bgColor rgb="FFCCFFFF"/>
      </patternFill>
    </fill>
    <fill>
      <patternFill patternType="solid">
        <fgColor rgb="FFCC99FF"/>
        <bgColor rgb="FFB3A2C7"/>
      </patternFill>
    </fill>
    <fill>
      <patternFill patternType="solid">
        <fgColor rgb="FFCCFFFF"/>
        <bgColor rgb="FFCCFFCC"/>
      </patternFill>
    </fill>
    <fill>
      <patternFill patternType="solid">
        <fgColor rgb="FFFFCC99"/>
        <bgColor rgb="FFFFC7CE"/>
      </patternFill>
    </fill>
    <fill>
      <patternFill patternType="solid">
        <fgColor rgb="FF99CCFF"/>
        <bgColor rgb="FF93CDDD"/>
      </patternFill>
    </fill>
    <fill>
      <patternFill patternType="solid">
        <fgColor rgb="FFFF8080"/>
        <bgColor rgb="FFD99694"/>
      </patternFill>
    </fill>
    <fill>
      <patternFill patternType="solid">
        <fgColor rgb="FF00FF00"/>
        <bgColor rgb="FF00B050"/>
      </patternFill>
    </fill>
    <fill>
      <patternFill patternType="solid">
        <fgColor rgb="FFFFCC00"/>
        <bgColor rgb="FFFFC000"/>
      </patternFill>
    </fill>
    <fill>
      <patternFill patternType="solid">
        <fgColor rgb="FF0066CC"/>
        <bgColor rgb="FF0070C0"/>
      </patternFill>
    </fill>
    <fill>
      <patternFill patternType="solid">
        <fgColor rgb="FF800080"/>
        <bgColor rgb="FF7030A0"/>
      </patternFill>
    </fill>
    <fill>
      <patternFill patternType="solid">
        <fgColor rgb="FF33CCCC"/>
        <bgColor rgb="FF00B0F0"/>
      </patternFill>
    </fill>
    <fill>
      <patternFill patternType="solid">
        <fgColor rgb="FFFF9900"/>
        <bgColor rgb="FFFFC000"/>
      </patternFill>
    </fill>
    <fill>
      <patternFill patternType="solid">
        <fgColor rgb="FF339966"/>
        <bgColor rgb="FF00B050"/>
      </patternFill>
    </fill>
    <fill>
      <patternFill patternType="solid">
        <fgColor rgb="FF993366"/>
        <bgColor rgb="FF7030A0"/>
      </patternFill>
    </fill>
    <fill>
      <patternFill patternType="solid">
        <fgColor rgb="FF993300"/>
        <bgColor rgb="FF993366"/>
      </patternFill>
    </fill>
    <fill>
      <patternFill patternType="solid">
        <fgColor rgb="FF1833AB"/>
        <bgColor rgb="FF003366"/>
      </patternFill>
    </fill>
    <fill>
      <patternFill patternType="solid">
        <fgColor rgb="FFFF0000"/>
        <bgColor rgb="FFF11598"/>
      </patternFill>
    </fill>
    <fill>
      <patternFill patternType="solid">
        <fgColor rgb="FFFF6600"/>
        <bgColor rgb="FFE46C0A"/>
      </patternFill>
    </fill>
    <fill>
      <patternFill patternType="solid">
        <fgColor rgb="FF969696"/>
        <bgColor rgb="FF808080"/>
      </patternFill>
    </fill>
    <fill>
      <patternFill patternType="solid">
        <fgColor rgb="FFFFFFCC"/>
        <bgColor rgb="FFFFFFFF"/>
      </patternFill>
    </fill>
    <fill>
      <patternFill patternType="solid">
        <fgColor rgb="FFC0C0C0"/>
        <bgColor rgb="FFBFBFBF"/>
      </patternFill>
    </fill>
    <fill>
      <patternFill patternType="solid">
        <fgColor rgb="FFFFFF99"/>
        <bgColor rgb="FFFFFFCC"/>
      </patternFill>
    </fill>
    <fill>
      <patternFill patternType="solid">
        <fgColor rgb="FF92D050"/>
        <bgColor rgb="FFBFBFBF"/>
      </patternFill>
    </fill>
    <fill>
      <patternFill patternType="solid">
        <fgColor rgb="FFFFFF00"/>
        <bgColor rgb="FFFFCC00"/>
      </patternFill>
    </fill>
    <fill>
      <patternFill patternType="solid">
        <fgColor rgb="FF00B0F0"/>
        <bgColor rgb="FF33CCCC"/>
      </patternFill>
    </fill>
    <fill>
      <patternFill patternType="solid">
        <fgColor theme="1"/>
        <bgColor rgb="FF333333"/>
      </patternFill>
    </fill>
    <fill>
      <patternFill patternType="solid">
        <fgColor rgb="FFFF3399"/>
        <bgColor rgb="FFF11598"/>
      </patternFill>
    </fill>
    <fill>
      <patternFill patternType="solid">
        <fgColor rgb="FF00B050"/>
        <bgColor rgb="FF339966"/>
      </patternFill>
    </fill>
    <fill>
      <patternFill patternType="solid">
        <fgColor rgb="FFFFC000"/>
        <bgColor rgb="FFFFCC00"/>
      </patternFill>
    </fill>
    <fill>
      <patternFill patternType="solid">
        <fgColor theme="3" tint="0.7999"/>
        <bgColor rgb="FFCCCCFF"/>
      </patternFill>
    </fill>
    <fill>
      <patternFill patternType="solid">
        <fgColor rgb="FFFF66CC"/>
        <bgColor rgb="FFFF8080"/>
      </patternFill>
    </fill>
    <fill>
      <patternFill patternType="solid">
        <fgColor theme="0"/>
        <bgColor rgb="FFFFFFCC"/>
      </patternFill>
    </fill>
    <fill>
      <patternFill patternType="solid">
        <fgColor theme="5" tint="0.3999"/>
        <bgColor rgb="FFFF8080"/>
      </patternFill>
    </fill>
    <fill>
      <patternFill patternType="solid">
        <fgColor theme="7" tint="0.7999"/>
        <bgColor rgb="FFEEECE1"/>
      </patternFill>
    </fill>
    <fill>
      <patternFill patternType="solid">
        <fgColor rgb="FF7030A0"/>
        <bgColor rgb="FF993366"/>
      </patternFill>
    </fill>
    <fill>
      <patternFill patternType="solid">
        <fgColor theme="7" tint="0.3999"/>
        <bgColor rgb="FFBFBFBF"/>
      </patternFill>
    </fill>
    <fill>
      <patternFill patternType="solid">
        <fgColor theme="9" tint="-0.25"/>
        <bgColor rgb="FFFF6600"/>
      </patternFill>
    </fill>
    <fill>
      <patternFill patternType="solid">
        <fgColor rgb="FF00FFFF"/>
        <bgColor rgb="FF33CCCC"/>
      </patternFill>
    </fill>
    <fill>
      <patternFill patternType="solid">
        <fgColor theme="8" tint="0.3999"/>
        <bgColor rgb="FF99CCFF"/>
      </patternFill>
    </fill>
    <fill>
      <patternFill patternType="solid">
        <fgColor rgb="FFF11598"/>
        <bgColor rgb="FFFF3399"/>
      </patternFill>
    </fill>
    <fill>
      <patternFill patternType="solid">
        <fgColor theme="2"/>
        <bgColor rgb="FFE6E0EC"/>
      </patternFill>
    </fill>
    <fill>
      <patternFill patternType="solid">
        <fgColor theme="4" tint="0.5999"/>
        <bgColor rgb="FFC6D9F1"/>
      </patternFill>
    </fill>
  </fills>
  <borders count="21">
    <border diagonalUp="false" diagonalDown="false">
      <left/>
      <right/>
      <top/>
      <bottom/>
      <diagonal/>
    </border>
    <border diagonalUp="false" diagonalDown="false">
      <left/>
      <right/>
      <top/>
      <bottom style="thick">
        <color rgb="FF1833AB"/>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style="thin">
        <color rgb="FF1833AB"/>
      </top>
      <bottom style="double">
        <color rgb="FF1833AB"/>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double">
        <color rgb="FFFF9900"/>
      </bottom>
      <diagonal/>
    </border>
    <border diagonalUp="false" diagonalDown="false">
      <left style="thin"/>
      <right style="thin"/>
      <top style="thin"/>
      <bottom style="thin"/>
      <diagonal/>
    </border>
    <border diagonalUp="false" diagonalDown="false">
      <left/>
      <right/>
      <top style="thin"/>
      <bottom/>
      <diagonal/>
    </border>
    <border diagonalUp="false" diagonalDown="false">
      <left/>
      <right/>
      <top/>
      <bottom style="thin"/>
      <diagonal/>
    </border>
    <border diagonalUp="false" diagonalDown="false">
      <left/>
      <right style="thin"/>
      <top/>
      <bottom/>
      <diagonal/>
    </border>
    <border diagonalUp="false" diagonalDown="false">
      <left style="thin"/>
      <right style="thin"/>
      <top/>
      <bottom/>
      <diagonal/>
    </border>
    <border diagonalUp="false" diagonalDown="false">
      <left style="thin"/>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s>
  <cellStyleXfs count="20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center" textRotation="0" wrapText="false" indent="0" shrinkToFit="false"/>
    </xf>
    <xf numFmtId="164" fontId="25" fillId="0" borderId="0" applyFont="true" applyBorder="false" applyAlignment="true" applyProtection="false">
      <alignment horizontal="general" vertical="center" textRotation="0" wrapText="false" indent="0" shrinkToFit="false"/>
    </xf>
    <xf numFmtId="164" fontId="4" fillId="2" borderId="0" applyFont="true" applyBorder="false" applyAlignment="true" applyProtection="false">
      <alignment horizontal="general" vertical="center" textRotation="0" wrapText="false" indent="0" shrinkToFit="false"/>
    </xf>
    <xf numFmtId="164" fontId="4" fillId="3" borderId="0" applyFont="true" applyBorder="false" applyAlignment="true" applyProtection="false">
      <alignment horizontal="general" vertical="center" textRotation="0" wrapText="false" indent="0" shrinkToFit="false"/>
    </xf>
    <xf numFmtId="164" fontId="4" fillId="4"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6" borderId="0" applyFont="true" applyBorder="false" applyAlignment="true" applyProtection="false">
      <alignment horizontal="general" vertical="center" textRotation="0" wrapText="false" indent="0" shrinkToFit="false"/>
    </xf>
    <xf numFmtId="164" fontId="4" fillId="7"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9" borderId="0" applyFont="true" applyBorder="false" applyAlignment="true" applyProtection="false">
      <alignment horizontal="general" vertical="center" textRotation="0" wrapText="false" indent="0" shrinkToFit="false"/>
    </xf>
    <xf numFmtId="164" fontId="4" fillId="10"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11" borderId="0" applyFont="true" applyBorder="false" applyAlignment="true" applyProtection="false">
      <alignment horizontal="general" vertical="center" textRotation="0" wrapText="false" indent="0" shrinkToFit="false"/>
    </xf>
    <xf numFmtId="164" fontId="5" fillId="12" borderId="0" applyFont="true" applyBorder="false" applyAlignment="true" applyProtection="false">
      <alignment horizontal="general" vertical="center" textRotation="0" wrapText="false" indent="0" shrinkToFit="false"/>
    </xf>
    <xf numFmtId="164" fontId="5" fillId="9" borderId="0" applyFont="true" applyBorder="false" applyAlignment="true" applyProtection="false">
      <alignment horizontal="general" vertical="center" textRotation="0" wrapText="false" indent="0" shrinkToFit="false"/>
    </xf>
    <xf numFmtId="164" fontId="5" fillId="10"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15" borderId="0" applyFont="true" applyBorder="false" applyAlignment="true" applyProtection="false">
      <alignment horizontal="general" vertical="center" textRotation="0" wrapText="false" indent="0" shrinkToFit="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5" fontId="7" fillId="16" borderId="0" applyFont="true" applyBorder="true" applyAlignment="true" applyProtection="true">
      <alignment horizontal="center" vertical="bottom" textRotation="0" wrapText="false" indent="0" shrinkToFit="false"/>
      <protection locked="true" hidden="false"/>
    </xf>
    <xf numFmtId="165" fontId="8" fillId="17" borderId="0" applyFont="true" applyBorder="true" applyAlignment="true" applyProtection="true">
      <alignment horizontal="center" vertical="bottom" textRotation="0" wrapText="false" indent="0" shrinkToFit="false"/>
      <protection locked="true" hidden="false"/>
    </xf>
    <xf numFmtId="165" fontId="9" fillId="18" borderId="0" applyFont="true" applyBorder="true" applyAlignment="true" applyProtection="true">
      <alignment horizontal="center" vertical="bottom" textRotation="0" wrapText="false" indent="0" shrinkToFit="false"/>
      <protection locked="true" hidden="false"/>
    </xf>
    <xf numFmtId="165" fontId="8" fillId="18" borderId="0" applyFont="true" applyBorder="true" applyAlignment="true" applyProtection="true">
      <alignment horizontal="center" vertical="bottom" textRotation="0" wrapText="false" indent="0" shrinkToFit="false"/>
      <protection locked="true" hidden="false"/>
    </xf>
    <xf numFmtId="165" fontId="7" fillId="18" borderId="0" applyFont="true" applyBorder="true" applyAlignment="true" applyProtection="true">
      <alignment horizontal="center" vertical="bottom" textRotation="0" wrapText="false" indent="0" shrinkToFit="false"/>
      <protection locked="true" hidden="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1" fillId="3" borderId="0" applyFont="true" applyBorder="false" applyAlignment="true" applyProtection="false">
      <alignment horizontal="general" vertical="center" textRotation="0" wrapText="false" indent="0" shrinkToFit="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6" fontId="10" fillId="0" borderId="0" applyFont="true" applyBorder="true" applyAlignment="true" applyProtection="true">
      <alignment horizontal="center"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3"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center"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19"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20" borderId="0" applyFont="true" applyBorder="false" applyAlignment="true" applyProtection="false">
      <alignment horizontal="general" vertical="center" textRotation="0" wrapText="false" indent="0" shrinkToFit="false"/>
    </xf>
    <xf numFmtId="164" fontId="5" fillId="16"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21" borderId="0" applyFont="true" applyBorder="false" applyAlignment="true" applyProtection="false">
      <alignment horizontal="general" vertical="center" textRotation="0" wrapText="false" indent="0" shrinkToFit="false"/>
    </xf>
    <xf numFmtId="164" fontId="16" fillId="0" borderId="1" applyFont="true" applyBorder="true" applyAlignment="true" applyProtection="false">
      <alignment horizontal="general" vertical="center" textRotation="0" wrapText="false" indent="0" shrinkToFit="false"/>
    </xf>
    <xf numFmtId="164" fontId="17" fillId="0" borderId="2" applyFont="true" applyBorder="true" applyAlignment="true" applyProtection="false">
      <alignment horizontal="general" vertical="center" textRotation="0" wrapText="false" indent="0" shrinkToFit="false"/>
    </xf>
    <xf numFmtId="164" fontId="18" fillId="0" borderId="3" applyFont="true" applyBorder="true" applyAlignment="true" applyProtection="false">
      <alignment horizontal="general" vertical="center" textRotation="0" wrapText="false" indent="0" shrinkToFit="false"/>
    </xf>
    <xf numFmtId="164" fontId="18" fillId="0" borderId="0" applyFont="true" applyBorder="false" applyAlignment="true" applyProtection="false">
      <alignment horizontal="general" vertical="center" textRotation="0" wrapText="false" indent="0" shrinkToFit="false"/>
    </xf>
    <xf numFmtId="164" fontId="19" fillId="0" borderId="0" applyFont="true" applyBorder="false" applyAlignment="true" applyProtection="false">
      <alignment horizontal="general" vertical="center" textRotation="0" wrapText="false" indent="0" shrinkToFit="false"/>
    </xf>
    <xf numFmtId="164" fontId="20" fillId="22" borderId="4" applyFont="true" applyBorder="true" applyAlignment="true" applyProtection="false">
      <alignment horizontal="general" vertical="center" textRotation="0" wrapText="false" indent="0" shrinkToFit="false"/>
    </xf>
    <xf numFmtId="164" fontId="21" fillId="0" borderId="5" applyFont="true" applyBorder="true" applyAlignment="true" applyProtection="false">
      <alignment horizontal="general" vertical="center" textRotation="0" wrapText="false" indent="0" shrinkToFit="false"/>
    </xf>
    <xf numFmtId="164" fontId="0" fillId="23" borderId="6" applyFont="true" applyBorder="tru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7" fontId="0" fillId="0" borderId="0" applyFont="true" applyBorder="false" applyAlignment="true" applyProtection="false">
      <alignment horizontal="general" vertical="center" textRotation="0" wrapText="false" indent="0" shrinkToFit="false"/>
    </xf>
    <xf numFmtId="164" fontId="22" fillId="0" borderId="0" applyFont="true" applyBorder="false" applyAlignment="true" applyProtection="false">
      <alignment horizontal="general" vertical="center" textRotation="0" wrapText="false" indent="0" shrinkToFit="false"/>
    </xf>
    <xf numFmtId="164" fontId="23" fillId="0" borderId="0" applyFont="true" applyBorder="false" applyAlignment="true" applyProtection="false">
      <alignment horizontal="general" vertical="center" textRotation="0" wrapText="false" indent="0" shrinkToFit="false"/>
    </xf>
    <xf numFmtId="164" fontId="24" fillId="24" borderId="7" applyFont="true" applyBorder="true" applyAlignment="true" applyProtection="false">
      <alignment horizontal="general" vertical="center" textRotation="0" wrapText="false" indent="0" shrinkToFit="false"/>
    </xf>
    <xf numFmtId="164" fontId="25" fillId="0" borderId="0" applyFont="true" applyBorder="false" applyAlignment="true" applyProtection="false">
      <alignment horizontal="general" vertical="center" textRotation="0" wrapText="false" indent="0" shrinkToFit="false"/>
    </xf>
    <xf numFmtId="164" fontId="26" fillId="7" borderId="7" applyFont="true" applyBorder="true" applyAlignment="true" applyProtection="false">
      <alignment horizontal="general" vertical="center" textRotation="0" wrapText="false" indent="0" shrinkToFit="false"/>
    </xf>
    <xf numFmtId="164" fontId="27" fillId="24" borderId="8" applyFont="true" applyBorder="true" applyAlignment="true" applyProtection="false">
      <alignment horizontal="general" vertical="center" textRotation="0" wrapText="false" indent="0" shrinkToFit="false"/>
    </xf>
    <xf numFmtId="164" fontId="28" fillId="25" borderId="0" applyFont="true" applyBorder="false" applyAlignment="true" applyProtection="false">
      <alignment horizontal="general" vertical="center" textRotation="0" wrapText="false" indent="0" shrinkToFit="false"/>
    </xf>
    <xf numFmtId="164" fontId="29" fillId="0" borderId="9" applyFont="true" applyBorder="true" applyAlignment="true" applyProtection="false">
      <alignment horizontal="general" vertical="center" textRotation="0" wrapText="false" indent="0" shrinkToFit="false"/>
    </xf>
  </cellStyleXfs>
  <cellXfs count="1399">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173" applyFont="true" applyBorder="true" applyAlignment="true" applyProtection="false">
      <alignment horizontal="general" vertical="center" textRotation="0" wrapText="false" indent="0" shrinkToFit="false"/>
      <protection locked="true" hidden="false"/>
    </xf>
    <xf numFmtId="164" fontId="23" fillId="20" borderId="0" xfId="173" applyFont="true" applyBorder="true" applyAlignment="true" applyProtection="false">
      <alignment horizontal="general" vertical="center" textRotation="0" wrapText="false" indent="0" shrinkToFit="false"/>
      <protection locked="true" hidden="false"/>
    </xf>
    <xf numFmtId="168" fontId="4" fillId="0" borderId="0" xfId="173" applyFont="true" applyBorder="true" applyAlignment="true" applyProtection="false">
      <alignment horizontal="general" vertical="center" textRotation="0" wrapText="false" indent="0" shrinkToFit="false"/>
      <protection locked="true" hidden="false"/>
    </xf>
    <xf numFmtId="164" fontId="4" fillId="0" borderId="0" xfId="173" applyFont="true" applyBorder="true" applyAlignment="true" applyProtection="false">
      <alignment horizontal="general" vertical="center" textRotation="0" wrapText="false" indent="0" shrinkToFit="false"/>
      <protection locked="true" hidden="false"/>
    </xf>
    <xf numFmtId="164" fontId="30" fillId="0" borderId="0" xfId="168" applyFont="true" applyBorder="true" applyAlignment="true" applyProtection="false">
      <alignment horizontal="left" vertical="bottom" textRotation="0" wrapText="false" indent="0" shrinkToFit="false"/>
      <protection locked="true" hidden="false"/>
    </xf>
    <xf numFmtId="169" fontId="10" fillId="0" borderId="0" xfId="89" applyFont="true" applyBorder="true" applyAlignment="true" applyProtection="true">
      <alignment horizontal="left" vertical="center" textRotation="0" wrapText="false" indent="0" shrinkToFit="false"/>
      <protection locked="false" hidden="false"/>
    </xf>
    <xf numFmtId="170" fontId="31" fillId="25" borderId="0" xfId="168" applyFont="true" applyBorder="false" applyAlignment="true" applyProtection="false">
      <alignment horizontal="left" vertical="bottom" textRotation="0" wrapText="false" indent="0" shrinkToFit="false"/>
      <protection locked="true" hidden="false"/>
    </xf>
    <xf numFmtId="164" fontId="0" fillId="26" borderId="0" xfId="0" applyFont="true" applyBorder="false" applyAlignment="true" applyProtection="false">
      <alignment horizontal="center" vertical="center" textRotation="0" wrapText="false" indent="0" shrinkToFit="false"/>
      <protection locked="true" hidden="false"/>
    </xf>
    <xf numFmtId="164" fontId="0" fillId="27" borderId="0" xfId="0" applyFont="true" applyBorder="false" applyAlignment="true" applyProtection="false">
      <alignment horizontal="general" vertical="center" textRotation="0" wrapText="false" indent="0" shrinkToFit="false"/>
      <protection locked="true" hidden="false"/>
    </xf>
    <xf numFmtId="164" fontId="0" fillId="2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2" fillId="0" borderId="10" xfId="0" applyFont="true" applyBorder="true" applyAlignment="true" applyProtection="false">
      <alignment horizontal="center" vertical="center" textRotation="0" wrapText="false" indent="0" shrinkToFit="false"/>
      <protection locked="true" hidden="false"/>
    </xf>
    <xf numFmtId="164" fontId="25" fillId="0" borderId="0" xfId="20" applyFont="true" applyBorder="true" applyAlignment="true" applyProtection="true">
      <alignment horizontal="general" vertical="center" textRotation="0" wrapText="false" indent="0" shrinkToFit="false"/>
      <protection locked="true" hidden="false"/>
    </xf>
    <xf numFmtId="164" fontId="25" fillId="0" borderId="0" xfId="20" applyFont="true" applyBorder="true" applyAlignment="true" applyProtection="true">
      <alignment horizontal="general" vertical="center" textRotation="0" wrapText="true" indent="0" shrinkToFit="false"/>
      <protection locked="true" hidden="false"/>
    </xf>
    <xf numFmtId="164" fontId="33" fillId="0" borderId="10" xfId="0" applyFont="true" applyBorder="true" applyAlignment="true" applyProtection="false">
      <alignment horizontal="general" vertical="center" textRotation="0" wrapText="false" indent="0" shrinkToFit="false"/>
      <protection locked="true" hidden="false"/>
    </xf>
    <xf numFmtId="164" fontId="33" fillId="0" borderId="10" xfId="0" applyFont="true" applyBorder="true" applyAlignment="true" applyProtection="false">
      <alignment horizontal="general" vertical="center" textRotation="0" wrapText="true" indent="0" shrinkToFit="false"/>
      <protection locked="true" hidden="false"/>
    </xf>
    <xf numFmtId="171" fontId="12" fillId="0" borderId="10" xfId="0" applyFont="true" applyBorder="true" applyAlignment="true" applyProtection="false">
      <alignment horizontal="general" vertical="center" textRotation="0" wrapText="false" indent="0" shrinkToFit="false"/>
      <protection locked="true" hidden="false"/>
    </xf>
    <xf numFmtId="164" fontId="25" fillId="0" borderId="10" xfId="20" applyFont="true" applyBorder="true" applyAlignment="true" applyProtection="true">
      <alignment horizontal="general" vertical="center" textRotation="0" wrapText="true" indent="0" shrinkToFit="false"/>
      <protection locked="true" hidden="false"/>
    </xf>
    <xf numFmtId="164" fontId="12" fillId="0" borderId="10" xfId="0" applyFont="true" applyBorder="true" applyAlignment="true" applyProtection="false">
      <alignment horizontal="general" vertical="center" textRotation="0" wrapText="false" indent="0" shrinkToFit="false"/>
      <protection locked="true" hidden="false"/>
    </xf>
    <xf numFmtId="172" fontId="34" fillId="27" borderId="10" xfId="0" applyFont="true" applyBorder="true" applyAlignment="true" applyProtection="false">
      <alignment horizontal="general" vertical="center" textRotation="0" wrapText="false" indent="0" shrinkToFit="false"/>
      <protection locked="true" hidden="false"/>
    </xf>
    <xf numFmtId="172" fontId="12" fillId="27" borderId="10" xfId="0" applyFont="true" applyBorder="true" applyAlignment="true" applyProtection="false">
      <alignment horizontal="general" vertical="center" textRotation="0" wrapText="true" indent="0" shrinkToFit="false"/>
      <protection locked="true" hidden="false"/>
    </xf>
    <xf numFmtId="164" fontId="12" fillId="0" borderId="10" xfId="0" applyFont="true" applyBorder="true" applyAlignment="true" applyProtection="false">
      <alignment horizontal="general" vertical="center" textRotation="0" wrapText="true" indent="0" shrinkToFit="false"/>
      <protection locked="true" hidden="false"/>
    </xf>
    <xf numFmtId="172" fontId="12" fillId="27" borderId="10" xfId="0" applyFont="true" applyBorder="tru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right"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2" fillId="0" borderId="0" xfId="66" applyFont="true" applyBorder="false" applyAlignment="true" applyProtection="false">
      <alignment horizontal="general" vertical="center" textRotation="0" wrapText="false" indent="0" shrinkToFit="false"/>
      <protection locked="true" hidden="false"/>
    </xf>
    <xf numFmtId="164" fontId="12" fillId="0" borderId="0" xfId="66" applyFont="true" applyBorder="false" applyAlignment="true" applyProtection="false">
      <alignment horizontal="center" vertical="center" textRotation="0" wrapText="false" indent="0" shrinkToFit="false"/>
      <protection locked="true" hidden="false"/>
    </xf>
    <xf numFmtId="164" fontId="4" fillId="28" borderId="0" xfId="66" applyFont="true" applyBorder="false" applyAlignment="true" applyProtection="false">
      <alignment horizontal="general" vertical="center" textRotation="0" wrapText="false" indent="0" shrinkToFit="false"/>
      <protection locked="true" hidden="false"/>
    </xf>
    <xf numFmtId="164" fontId="38" fillId="28" borderId="0" xfId="66" applyFont="true" applyBorder="false" applyAlignment="true" applyProtection="false">
      <alignment horizontal="center" vertical="center" textRotation="0" wrapText="false" indent="0" shrinkToFit="false"/>
      <protection locked="true" hidden="false"/>
    </xf>
    <xf numFmtId="164" fontId="4" fillId="0" borderId="0" xfId="66" applyFont="true" applyBorder="false" applyAlignment="true" applyProtection="false">
      <alignment horizontal="left" vertical="center" textRotation="0" wrapText="false" indent="0" shrinkToFit="false"/>
      <protection locked="true" hidden="false"/>
    </xf>
    <xf numFmtId="164" fontId="38" fillId="0" borderId="0" xfId="66" applyFont="true" applyBorder="false" applyAlignment="true" applyProtection="false">
      <alignment horizontal="general" vertical="center" textRotation="0" wrapText="false" indent="0" shrinkToFit="false"/>
      <protection locked="true" hidden="false"/>
    </xf>
    <xf numFmtId="164" fontId="4" fillId="26" borderId="0" xfId="66" applyFont="true" applyBorder="false" applyAlignment="true" applyProtection="false">
      <alignment horizontal="left" vertical="center" textRotation="0" wrapText="false" indent="0" shrinkToFit="false"/>
      <protection locked="true" hidden="false"/>
    </xf>
    <xf numFmtId="164" fontId="38" fillId="26" borderId="0" xfId="66" applyFont="true" applyBorder="false" applyAlignment="true" applyProtection="false">
      <alignment horizontal="center" vertical="center" textRotation="0" wrapText="false" indent="0" shrinkToFit="false"/>
      <protection locked="true" hidden="false"/>
    </xf>
    <xf numFmtId="165" fontId="39" fillId="20" borderId="0" xfId="169" applyFont="true" applyBorder="true" applyAlignment="true" applyProtection="true">
      <alignment horizontal="center" vertical="center" textRotation="0" wrapText="false" indent="0" shrinkToFit="true"/>
      <protection locked="false" hidden="false"/>
    </xf>
    <xf numFmtId="165" fontId="14" fillId="20" borderId="0" xfId="169" applyFont="true" applyBorder="true" applyAlignment="true" applyProtection="true">
      <alignment horizontal="center" vertical="center" textRotation="0" wrapText="false" indent="0" shrinkToFit="true"/>
      <protection locked="false" hidden="false"/>
    </xf>
    <xf numFmtId="164" fontId="4" fillId="20" borderId="0" xfId="66" applyFont="true" applyBorder="false" applyAlignment="true" applyProtection="false">
      <alignment horizontal="left" vertical="center" textRotation="0" wrapText="false" indent="0" shrinkToFit="false"/>
      <protection locked="true" hidden="false"/>
    </xf>
    <xf numFmtId="164" fontId="4" fillId="20" borderId="0" xfId="66" applyFont="true" applyBorder="false" applyAlignment="true" applyProtection="false">
      <alignment horizontal="center" vertical="center" textRotation="0" wrapText="false" indent="0" shrinkToFit="false"/>
      <protection locked="true" hidden="false"/>
    </xf>
    <xf numFmtId="165" fontId="36" fillId="0" borderId="0" xfId="170" applyFont="true" applyBorder="true" applyAlignment="true" applyProtection="true">
      <alignment horizontal="general" vertical="center" textRotation="0" wrapText="false" indent="0" shrinkToFit="true"/>
      <protection locked="false" hidden="false"/>
    </xf>
    <xf numFmtId="165" fontId="36" fillId="20" borderId="0" xfId="170" applyFont="true" applyBorder="true" applyAlignment="true" applyProtection="true">
      <alignment horizontal="center" vertical="center" textRotation="0" wrapText="false" indent="0" shrinkToFit="true"/>
      <protection locked="false" hidden="false"/>
    </xf>
    <xf numFmtId="164" fontId="4" fillId="0" borderId="0" xfId="66" applyFont="true" applyBorder="false" applyAlignment="true" applyProtection="false">
      <alignment horizontal="general" vertical="center" textRotation="0" wrapText="false" indent="0" shrinkToFit="false"/>
      <protection locked="true" hidden="false"/>
    </xf>
    <xf numFmtId="164" fontId="38" fillId="0" borderId="0" xfId="66" applyFont="true" applyBorder="false" applyAlignment="true" applyProtection="false">
      <alignment horizontal="center" vertical="center" textRotation="0" wrapText="false" indent="0" shrinkToFit="false"/>
      <protection locked="true" hidden="false"/>
    </xf>
    <xf numFmtId="164" fontId="38" fillId="20" borderId="0" xfId="66" applyFont="true" applyBorder="false" applyAlignment="true" applyProtection="false">
      <alignment horizontal="center" vertical="center" textRotation="0" wrapText="false" indent="0" shrinkToFit="false"/>
      <protection locked="true" hidden="false"/>
    </xf>
    <xf numFmtId="164" fontId="4" fillId="26" borderId="0" xfId="66" applyFont="true" applyBorder="false" applyAlignment="true" applyProtection="false">
      <alignment horizontal="general" vertical="center" textRotation="0" wrapText="false" indent="0" shrinkToFit="false"/>
      <protection locked="true" hidden="false"/>
    </xf>
    <xf numFmtId="164" fontId="4" fillId="0" borderId="0" xfId="66" applyFont="true" applyBorder="false" applyAlignment="true" applyProtection="false">
      <alignment horizontal="center" vertical="center" textRotation="0" wrapText="false" indent="0" shrinkToFit="false"/>
      <protection locked="true" hidden="false"/>
    </xf>
    <xf numFmtId="164" fontId="42" fillId="0" borderId="0" xfId="66" applyFont="true" applyBorder="false" applyAlignment="true" applyProtection="false">
      <alignment horizontal="center" vertical="center" textRotation="0" wrapText="false" indent="0" shrinkToFit="false"/>
      <protection locked="true" hidden="false"/>
    </xf>
    <xf numFmtId="164" fontId="12" fillId="0" borderId="0" xfId="66" applyFont="true" applyBorder="false" applyAlignment="true" applyProtection="false">
      <alignment horizontal="general" vertical="center" textRotation="0" wrapText="false" indent="0" shrinkToFit="false"/>
      <protection locked="true" hidden="false"/>
    </xf>
    <xf numFmtId="164" fontId="38" fillId="0" borderId="0" xfId="66" applyFont="true" applyBorder="false" applyAlignment="true" applyProtection="false">
      <alignment horizontal="center" vertical="center" textRotation="0" wrapText="false" indent="0" shrinkToFit="false"/>
      <protection locked="true" hidden="false"/>
    </xf>
    <xf numFmtId="164" fontId="4" fillId="26" borderId="0" xfId="66" applyFont="true" applyBorder="false" applyAlignment="true" applyProtection="false">
      <alignment horizontal="center" vertical="center" textRotation="0" wrapText="false" indent="0" shrinkToFit="false"/>
      <protection locked="true" hidden="false"/>
    </xf>
    <xf numFmtId="164" fontId="12" fillId="0" borderId="0" xfId="130" applyFont="true" applyBorder="false" applyAlignment="true" applyProtection="false">
      <alignment horizontal="general" vertical="center" textRotation="0" wrapText="false" indent="0" shrinkToFit="false"/>
      <protection locked="true" hidden="false"/>
    </xf>
    <xf numFmtId="164" fontId="12" fillId="0" borderId="0" xfId="130" applyFont="true" applyBorder="true" applyAlignment="true" applyProtection="false">
      <alignment horizontal="general" vertical="center" textRotation="0" wrapText="false" indent="0" shrinkToFit="false"/>
      <protection locked="true" hidden="false"/>
    </xf>
    <xf numFmtId="164" fontId="44" fillId="0" borderId="0" xfId="130" applyFont="true" applyBorder="true" applyAlignment="true" applyProtection="false">
      <alignment horizontal="right" vertical="center" textRotation="0" wrapText="false" indent="0" shrinkToFit="false"/>
      <protection locked="true" hidden="false"/>
    </xf>
    <xf numFmtId="164" fontId="45" fillId="0" borderId="0" xfId="130" applyFont="true" applyBorder="false" applyAlignment="true" applyProtection="false">
      <alignment horizontal="general" vertical="center" textRotation="0" wrapText="false" indent="0" shrinkToFit="false"/>
      <protection locked="true" hidden="false"/>
    </xf>
    <xf numFmtId="164" fontId="0" fillId="0" borderId="10" xfId="84" applyFont="true" applyBorder="true" applyAlignment="false" applyProtection="false">
      <alignment horizontal="general" vertical="bottom" textRotation="0" wrapText="false" indent="0" shrinkToFit="false"/>
      <protection locked="true" hidden="false"/>
    </xf>
    <xf numFmtId="164" fontId="46" fillId="0" borderId="10" xfId="84" applyFont="true" applyBorder="true" applyAlignment="true" applyProtection="false">
      <alignment horizontal="center" vertical="bottom" textRotation="0" wrapText="false" indent="0" shrinkToFit="false"/>
      <protection locked="true" hidden="false"/>
    </xf>
    <xf numFmtId="164" fontId="12" fillId="0" borderId="10" xfId="130" applyFont="true" applyBorder="true" applyAlignment="true" applyProtection="false">
      <alignment horizontal="general" vertical="center" textRotation="0" wrapText="false" indent="0" shrinkToFit="false"/>
      <protection locked="true" hidden="false"/>
    </xf>
    <xf numFmtId="164" fontId="47" fillId="0" borderId="10" xfId="84" applyFont="true" applyBorder="true" applyAlignment="true" applyProtection="false">
      <alignment horizontal="left" vertical="center" textRotation="0" wrapText="true" indent="0" shrinkToFit="false"/>
      <protection locked="true" hidden="false"/>
    </xf>
    <xf numFmtId="173" fontId="12" fillId="0" borderId="0" xfId="130" applyFont="true" applyBorder="false" applyAlignment="true" applyProtection="false">
      <alignment horizontal="general" vertical="center" textRotation="0" wrapText="false" indent="0" shrinkToFit="false"/>
      <protection locked="true" hidden="false"/>
    </xf>
    <xf numFmtId="168" fontId="12" fillId="0" borderId="10" xfId="130" applyFont="true" applyBorder="true" applyAlignment="true" applyProtection="false">
      <alignment horizontal="general" vertical="center" textRotation="0" wrapText="false" indent="0" shrinkToFit="false"/>
      <protection locked="true" hidden="false"/>
    </xf>
    <xf numFmtId="168" fontId="48" fillId="0" borderId="10" xfId="130" applyFont="true" applyBorder="true" applyAlignment="true" applyProtection="false">
      <alignment horizontal="general" vertical="center" textRotation="0" wrapText="false" indent="0" shrinkToFit="false"/>
      <protection locked="true" hidden="false"/>
    </xf>
    <xf numFmtId="170" fontId="12" fillId="0" borderId="10" xfId="130" applyFont="true" applyBorder="true" applyAlignment="true" applyProtection="false">
      <alignment horizontal="general" vertical="center" textRotation="0" wrapText="false" indent="0" shrinkToFit="false"/>
      <protection locked="true" hidden="false"/>
    </xf>
    <xf numFmtId="173" fontId="12" fillId="0" borderId="0" xfId="190" applyFont="true" applyBorder="true" applyAlignment="true" applyProtection="true">
      <alignment horizontal="general" vertical="center" textRotation="0" wrapText="false" indent="0" shrinkToFit="false"/>
      <protection locked="true" hidden="false"/>
    </xf>
    <xf numFmtId="164" fontId="47" fillId="0" borderId="10" xfId="84" applyFont="true" applyBorder="true" applyAlignment="true" applyProtection="false">
      <alignment horizontal="center" vertical="center" textRotation="0" wrapText="true" indent="0" shrinkToFit="false"/>
      <protection locked="true" hidden="false"/>
    </xf>
    <xf numFmtId="164" fontId="49" fillId="0" borderId="10" xfId="84" applyFont="true" applyBorder="true" applyAlignment="true" applyProtection="false">
      <alignment horizontal="left" vertical="center" textRotation="0" wrapText="true" indent="0" shrinkToFit="false"/>
      <protection locked="true" hidden="false"/>
    </xf>
    <xf numFmtId="164" fontId="47" fillId="0" borderId="0" xfId="84" applyFont="true" applyBorder="true" applyAlignment="true" applyProtection="false">
      <alignment horizontal="center" vertical="center" textRotation="0" wrapText="true" indent="0" shrinkToFit="false"/>
      <protection locked="true" hidden="false"/>
    </xf>
    <xf numFmtId="174" fontId="12" fillId="0" borderId="0" xfId="130" applyFont="true" applyBorder="false" applyAlignment="true" applyProtection="false">
      <alignment horizontal="general" vertical="center" textRotation="0" wrapText="false" indent="0" shrinkToFit="false"/>
      <protection locked="true" hidden="false"/>
    </xf>
    <xf numFmtId="164" fontId="51" fillId="0" borderId="10" xfId="130" applyFont="true" applyBorder="true" applyAlignment="true" applyProtection="false">
      <alignment horizontal="center" vertical="center" textRotation="0" wrapText="true" indent="0" shrinkToFit="false"/>
      <protection locked="true" hidden="false"/>
    </xf>
    <xf numFmtId="164" fontId="51" fillId="27" borderId="10" xfId="130" applyFont="true" applyBorder="true" applyAlignment="true" applyProtection="false">
      <alignment horizontal="center" vertical="center" textRotation="0" wrapText="true" indent="0" shrinkToFit="false"/>
      <protection locked="true" hidden="false"/>
    </xf>
    <xf numFmtId="164" fontId="51" fillId="0" borderId="10" xfId="130" applyFont="true" applyBorder="true" applyAlignment="true" applyProtection="false">
      <alignment horizontal="justify" vertical="center" textRotation="0" wrapText="true" indent="0" shrinkToFit="false"/>
      <protection locked="true" hidden="false"/>
    </xf>
    <xf numFmtId="170" fontId="53" fillId="27" borderId="10" xfId="130" applyFont="true" applyBorder="true" applyAlignment="true" applyProtection="false">
      <alignment horizontal="center" vertical="center" textRotation="0" wrapText="true" indent="0" shrinkToFit="false"/>
      <protection locked="true" hidden="false"/>
    </xf>
    <xf numFmtId="164" fontId="54" fillId="0" borderId="10" xfId="130" applyFont="true" applyBorder="true" applyAlignment="true" applyProtection="false">
      <alignment horizontal="general" vertical="center" textRotation="0" wrapText="false" indent="0" shrinkToFit="false"/>
      <protection locked="true" hidden="false"/>
    </xf>
    <xf numFmtId="164" fontId="51" fillId="0" borderId="10" xfId="130" applyFont="true" applyBorder="true" applyAlignment="true" applyProtection="false">
      <alignment horizontal="center" vertical="center" textRotation="0" wrapText="true" indent="0" shrinkToFit="false"/>
      <protection locked="true" hidden="false"/>
    </xf>
    <xf numFmtId="170" fontId="45" fillId="0" borderId="0" xfId="130" applyFont="true" applyBorder="false" applyAlignment="true" applyProtection="false">
      <alignment horizontal="right" vertical="center" textRotation="0" wrapText="false" indent="0" shrinkToFit="false"/>
      <protection locked="true" hidden="false"/>
    </xf>
    <xf numFmtId="168" fontId="54" fillId="0" borderId="0" xfId="130" applyFont="true" applyBorder="true" applyAlignment="true" applyProtection="false">
      <alignment horizontal="general" vertical="center" textRotation="0" wrapText="false" indent="0" shrinkToFit="false"/>
      <protection locked="true" hidden="false"/>
    </xf>
    <xf numFmtId="164" fontId="55" fillId="0" borderId="0" xfId="130" applyFont="true" applyBorder="false" applyAlignment="true" applyProtection="false">
      <alignment horizontal="general" vertical="center" textRotation="0" wrapText="false" indent="0" shrinkToFit="false"/>
      <protection locked="true" hidden="false"/>
    </xf>
    <xf numFmtId="170" fontId="48" fillId="27" borderId="0" xfId="130" applyFont="true" applyBorder="false" applyAlignment="true" applyProtection="false">
      <alignment horizontal="general" vertical="center" textRotation="0" wrapText="false" indent="0" shrinkToFit="false"/>
      <protection locked="true" hidden="false"/>
    </xf>
    <xf numFmtId="170" fontId="45" fillId="0" borderId="0" xfId="130" applyFont="true" applyBorder="false" applyAlignment="true" applyProtection="false">
      <alignment horizontal="general" vertical="center" textRotation="0" wrapText="false" indent="0" shrinkToFit="false"/>
      <protection locked="true" hidden="false"/>
    </xf>
    <xf numFmtId="170" fontId="48" fillId="0" borderId="0" xfId="130" applyFont="true" applyBorder="false" applyAlignment="true" applyProtection="false">
      <alignment horizontal="general" vertical="center" textRotation="0" wrapText="false" indent="0" shrinkToFit="false"/>
      <protection locked="true" hidden="false"/>
    </xf>
    <xf numFmtId="164" fontId="55" fillId="0" borderId="0" xfId="130" applyFont="true" applyBorder="true" applyAlignment="true" applyProtection="false">
      <alignment horizontal="center" vertical="center" textRotation="0" wrapText="false" indent="0" shrinkToFit="false"/>
      <protection locked="true" hidden="false"/>
    </xf>
    <xf numFmtId="170" fontId="12" fillId="0" borderId="0" xfId="130" applyFont="true" applyBorder="false" applyAlignment="true" applyProtection="false">
      <alignment horizontal="general" vertical="center" textRotation="0" wrapText="false" indent="0" shrinkToFit="false"/>
      <protection locked="true" hidden="false"/>
    </xf>
    <xf numFmtId="170" fontId="12" fillId="27" borderId="0" xfId="130" applyFont="true" applyBorder="false" applyAlignment="true" applyProtection="false">
      <alignment horizontal="general" vertical="center" textRotation="0" wrapText="false" indent="0" shrinkToFit="false"/>
      <protection locked="true" hidden="false"/>
    </xf>
    <xf numFmtId="170" fontId="54" fillId="0" borderId="0" xfId="130" applyFont="true" applyBorder="false" applyAlignment="true" applyProtection="false">
      <alignment horizontal="general" vertical="center" textRotation="0" wrapText="false" indent="0" shrinkToFit="false"/>
      <protection locked="true" hidden="false"/>
    </xf>
    <xf numFmtId="164" fontId="56" fillId="0" borderId="0" xfId="130" applyFont="true" applyBorder="false" applyAlignment="true" applyProtection="false">
      <alignment horizontal="left" vertical="center" textRotation="0" wrapText="false" indent="0" shrinkToFit="false"/>
      <protection locked="true" hidden="false"/>
    </xf>
    <xf numFmtId="164" fontId="12" fillId="0" borderId="0" xfId="130" applyFont="true" applyBorder="false" applyAlignment="true" applyProtection="false">
      <alignment horizontal="center" vertical="center" textRotation="0" wrapText="false" indent="0" shrinkToFit="false"/>
      <protection locked="true" hidden="false"/>
    </xf>
    <xf numFmtId="164" fontId="12" fillId="0" borderId="0" xfId="130" applyFont="true" applyBorder="false" applyAlignment="true" applyProtection="false">
      <alignment horizontal="right" vertical="center" textRotation="0" wrapText="false" indent="0" shrinkToFit="false"/>
      <protection locked="true" hidden="false"/>
    </xf>
    <xf numFmtId="164" fontId="57" fillId="0" borderId="0" xfId="130" applyFont="true" applyBorder="false" applyAlignment="true" applyProtection="false">
      <alignment horizontal="general" vertical="center" textRotation="0" wrapText="false" indent="0" shrinkToFit="false"/>
      <protection locked="true" hidden="false"/>
    </xf>
    <xf numFmtId="164" fontId="58" fillId="0" borderId="0" xfId="130" applyFont="true" applyBorder="false" applyAlignment="true" applyProtection="false">
      <alignment horizontal="center" vertical="bottom" textRotation="0" wrapText="false" indent="0" shrinkToFit="false"/>
      <protection locked="true" hidden="false"/>
    </xf>
    <xf numFmtId="164" fontId="58" fillId="0" borderId="0" xfId="130" applyFont="true" applyBorder="false" applyAlignment="true" applyProtection="false">
      <alignment horizontal="general" vertical="bottom" textRotation="0" wrapText="false" indent="0" shrinkToFit="false"/>
      <protection locked="true" hidden="false"/>
    </xf>
    <xf numFmtId="164" fontId="12" fillId="0" borderId="0" xfId="130" applyFont="true" applyBorder="false" applyAlignment="true" applyProtection="false">
      <alignment horizontal="general" vertical="center" textRotation="0" wrapText="false" indent="0" shrinkToFit="false"/>
      <protection locked="true" hidden="false"/>
    </xf>
    <xf numFmtId="164" fontId="58" fillId="0" borderId="0" xfId="130" applyFont="true" applyBorder="false" applyAlignment="true" applyProtection="false">
      <alignment horizontal="center" vertical="bottom" textRotation="0" wrapText="false" indent="0" shrinkToFit="false"/>
      <protection locked="true" hidden="false"/>
    </xf>
    <xf numFmtId="164" fontId="58" fillId="0" borderId="0" xfId="130" applyFont="true" applyBorder="false" applyAlignment="true" applyProtection="false">
      <alignment horizontal="general" vertical="bottom" textRotation="0" wrapText="false" indent="0" shrinkToFit="false"/>
      <protection locked="true" hidden="false"/>
    </xf>
    <xf numFmtId="164" fontId="58" fillId="0" borderId="0" xfId="130" applyFont="true" applyBorder="false" applyAlignment="true" applyProtection="false">
      <alignment horizontal="left" vertical="bottom" textRotation="0" wrapText="false" indent="0" shrinkToFit="false"/>
      <protection locked="true" hidden="false"/>
    </xf>
    <xf numFmtId="164" fontId="12" fillId="0" borderId="0" xfId="130" applyFont="true" applyBorder="false" applyAlignment="true" applyProtection="false">
      <alignment horizontal="general" vertical="bottom" textRotation="0" wrapText="false" indent="0" shrinkToFit="false"/>
      <protection locked="true" hidden="false"/>
    </xf>
    <xf numFmtId="164" fontId="14" fillId="0" borderId="0" xfId="130" applyFont="true" applyBorder="false" applyAlignment="true" applyProtection="false">
      <alignment horizontal="left" vertical="bottom" textRotation="0" wrapText="false" indent="0" shrinkToFit="false"/>
      <protection locked="true" hidden="false"/>
    </xf>
    <xf numFmtId="170" fontId="12" fillId="0" borderId="0" xfId="130" applyFont="true" applyBorder="false" applyAlignment="true" applyProtection="false">
      <alignment horizontal="general" vertical="bottom" textRotation="0" wrapText="false" indent="0" shrinkToFit="false"/>
      <protection locked="true" hidden="false"/>
    </xf>
    <xf numFmtId="170" fontId="48" fillId="0" borderId="0" xfId="130" applyFont="true" applyBorder="false" applyAlignment="true" applyProtection="false">
      <alignment horizontal="general" vertical="center" textRotation="0" wrapText="false" indent="0" shrinkToFit="false"/>
      <protection locked="true" hidden="false"/>
    </xf>
    <xf numFmtId="164" fontId="45" fillId="0" borderId="0" xfId="130" applyFont="true" applyBorder="false" applyAlignment="true" applyProtection="false">
      <alignment horizontal="general" vertical="bottom" textRotation="0" wrapText="false" indent="0" shrinkToFit="false"/>
      <protection locked="true" hidden="false"/>
    </xf>
    <xf numFmtId="175" fontId="12" fillId="0" borderId="0" xfId="130" applyFont="true" applyBorder="false" applyAlignment="true" applyProtection="false">
      <alignment horizontal="general" vertical="bottom" textRotation="0" wrapText="false" indent="0" shrinkToFit="false"/>
      <protection locked="true" hidden="false"/>
    </xf>
    <xf numFmtId="176" fontId="12" fillId="0" borderId="0" xfId="130" applyFont="true" applyBorder="false" applyAlignment="true" applyProtection="false">
      <alignment horizontal="general" vertical="bottom" textRotation="0" wrapText="false" indent="0" shrinkToFit="false"/>
      <protection locked="true" hidden="false"/>
    </xf>
    <xf numFmtId="164" fontId="14" fillId="0" borderId="0" xfId="84" applyFont="true" applyBorder="false" applyAlignment="true" applyProtection="false">
      <alignment horizontal="general" vertical="center" textRotation="0" wrapText="false" indent="0" shrinkToFit="false"/>
      <protection locked="true" hidden="false"/>
    </xf>
    <xf numFmtId="168" fontId="48" fillId="0" borderId="0" xfId="130" applyFont="true" applyBorder="false" applyAlignment="true" applyProtection="false">
      <alignment horizontal="general" vertical="center" textRotation="0" wrapText="false" indent="0" shrinkToFit="false"/>
      <protection locked="true" hidden="false"/>
    </xf>
    <xf numFmtId="170" fontId="12" fillId="0" borderId="0" xfId="130" applyFont="true" applyBorder="false" applyAlignment="true" applyProtection="false">
      <alignment horizontal="general" vertical="center" textRotation="0" wrapText="false" indent="0" shrinkToFit="false"/>
      <protection locked="true" hidden="false"/>
    </xf>
    <xf numFmtId="164" fontId="14" fillId="29" borderId="0" xfId="83" applyFont="true" applyBorder="false" applyAlignment="true" applyProtection="false">
      <alignment horizontal="general" vertical="center" textRotation="0" wrapText="false" indent="0" shrinkToFit="false"/>
      <protection locked="true" hidden="false"/>
    </xf>
    <xf numFmtId="164" fontId="14" fillId="29" borderId="0" xfId="83" applyFont="true" applyBorder="true" applyAlignment="true" applyProtection="false">
      <alignment horizontal="general" vertical="center" textRotation="0" wrapText="false" indent="0" shrinkToFit="false"/>
      <protection locked="true" hidden="false"/>
    </xf>
    <xf numFmtId="164" fontId="60" fillId="29" borderId="0" xfId="83" applyFont="true" applyBorder="true" applyAlignment="true" applyProtection="false">
      <alignment horizontal="general" vertical="center" textRotation="0" wrapText="true" indent="0" shrinkToFit="false"/>
      <protection locked="true" hidden="false"/>
    </xf>
    <xf numFmtId="164" fontId="14" fillId="29" borderId="0" xfId="83" applyFont="true" applyBorder="true" applyAlignment="true" applyProtection="false">
      <alignment horizontal="center" vertical="center" textRotation="0" wrapText="false" indent="0" shrinkToFit="false"/>
      <protection locked="true" hidden="false"/>
    </xf>
    <xf numFmtId="164" fontId="31" fillId="29" borderId="0" xfId="83" applyFont="true" applyBorder="true" applyAlignment="true" applyProtection="false">
      <alignment horizontal="center" vertical="center" textRotation="0" wrapText="false" indent="0" shrinkToFit="false"/>
      <protection locked="true" hidden="false"/>
    </xf>
    <xf numFmtId="164" fontId="31" fillId="29" borderId="0" xfId="83" applyFont="true" applyBorder="false" applyAlignment="true" applyProtection="false">
      <alignment horizontal="general" vertical="center" textRotation="0" wrapText="false" indent="0" shrinkToFit="false"/>
      <protection locked="true" hidden="false"/>
    </xf>
    <xf numFmtId="164" fontId="47" fillId="29" borderId="10" xfId="83" applyFont="true" applyBorder="true" applyAlignment="true" applyProtection="false">
      <alignment horizontal="center" vertical="center" textRotation="0" wrapText="true" indent="0" shrinkToFit="false"/>
      <protection locked="true" hidden="false"/>
    </xf>
    <xf numFmtId="164" fontId="47" fillId="29" borderId="10" xfId="83" applyFont="true" applyBorder="true" applyAlignment="true" applyProtection="false">
      <alignment horizontal="left" vertical="center" textRotation="0" wrapText="true" indent="0" shrinkToFit="false"/>
      <protection locked="true" hidden="false"/>
    </xf>
    <xf numFmtId="164" fontId="47" fillId="29" borderId="0" xfId="83" applyFont="true" applyBorder="true" applyAlignment="true" applyProtection="false">
      <alignment horizontal="center" vertical="center" textRotation="0" wrapText="true" indent="0" shrinkToFit="false"/>
      <protection locked="true" hidden="false"/>
    </xf>
    <xf numFmtId="164" fontId="61" fillId="29" borderId="10" xfId="83" applyFont="true" applyBorder="true" applyAlignment="true" applyProtection="false">
      <alignment horizontal="center" vertical="center" textRotation="0" wrapText="true" indent="0" shrinkToFit="false"/>
      <protection locked="true" hidden="false"/>
    </xf>
    <xf numFmtId="170" fontId="61" fillId="29" borderId="10" xfId="83" applyFont="true" applyBorder="true" applyAlignment="true" applyProtection="false">
      <alignment horizontal="center" vertical="center" textRotation="0" wrapText="true" indent="0" shrinkToFit="false"/>
      <protection locked="true" hidden="false"/>
    </xf>
    <xf numFmtId="170" fontId="61" fillId="29" borderId="0" xfId="83" applyFont="true" applyBorder="true" applyAlignment="true" applyProtection="false">
      <alignment horizontal="center" vertical="center" textRotation="0" wrapText="true" indent="0" shrinkToFit="false"/>
      <protection locked="true" hidden="false"/>
    </xf>
    <xf numFmtId="164" fontId="62" fillId="29" borderId="0" xfId="83" applyFont="true" applyBorder="false" applyAlignment="true" applyProtection="false">
      <alignment horizontal="general" vertical="center" textRotation="0" wrapText="false" indent="0" shrinkToFit="false"/>
      <protection locked="true" hidden="false"/>
    </xf>
    <xf numFmtId="171" fontId="0" fillId="29" borderId="0" xfId="19" applyFont="true" applyBorder="true" applyAlignment="true" applyProtection="true">
      <alignment horizontal="general" vertical="center" textRotation="0" wrapText="false" indent="0" shrinkToFit="false"/>
      <protection locked="true" hidden="false"/>
    </xf>
    <xf numFmtId="164" fontId="63" fillId="29" borderId="10" xfId="83" applyFont="true" applyBorder="true" applyAlignment="true" applyProtection="false">
      <alignment horizontal="center" vertical="center" textRotation="0" wrapText="true" indent="0" shrinkToFit="false"/>
      <protection locked="true" hidden="false"/>
    </xf>
    <xf numFmtId="170" fontId="60" fillId="29" borderId="10" xfId="83" applyFont="true" applyBorder="true" applyAlignment="true" applyProtection="false">
      <alignment horizontal="center" vertical="center" textRotation="0" wrapText="true" indent="0" shrinkToFit="false"/>
      <protection locked="true" hidden="false"/>
    </xf>
    <xf numFmtId="164" fontId="49" fillId="29" borderId="10" xfId="83" applyFont="true" applyBorder="true" applyAlignment="true" applyProtection="false">
      <alignment horizontal="left" vertical="center" textRotation="0" wrapText="true" indent="0" shrinkToFit="false"/>
      <protection locked="true" hidden="false"/>
    </xf>
    <xf numFmtId="171" fontId="14" fillId="29" borderId="0" xfId="83" applyFont="true" applyBorder="false" applyAlignment="true" applyProtection="false">
      <alignment horizontal="general" vertical="center" textRotation="0" wrapText="false" indent="0" shrinkToFit="false"/>
      <protection locked="true" hidden="false"/>
    </xf>
    <xf numFmtId="164" fontId="49" fillId="29" borderId="10" xfId="83" applyFont="true" applyBorder="true" applyAlignment="true" applyProtection="false">
      <alignment horizontal="center" vertical="center" textRotation="0" wrapText="true" indent="0" shrinkToFit="false"/>
      <protection locked="true" hidden="false"/>
    </xf>
    <xf numFmtId="170" fontId="63" fillId="29" borderId="10" xfId="83" applyFont="true" applyBorder="true" applyAlignment="true" applyProtection="false">
      <alignment horizontal="center" vertical="center" textRotation="0" wrapText="true" indent="0" shrinkToFit="false"/>
      <protection locked="true" hidden="false"/>
    </xf>
    <xf numFmtId="164" fontId="64" fillId="29" borderId="0" xfId="83" applyFont="true" applyBorder="true" applyAlignment="true" applyProtection="false">
      <alignment horizontal="center" vertical="center" textRotation="0" wrapText="true" indent="0" shrinkToFit="false"/>
      <protection locked="true" hidden="false"/>
    </xf>
    <xf numFmtId="164" fontId="14" fillId="29" borderId="11" xfId="83" applyFont="true" applyBorder="true" applyAlignment="true" applyProtection="false">
      <alignment horizontal="left" vertical="center" textRotation="0" wrapText="false" indent="0" shrinkToFit="false"/>
      <protection locked="true" hidden="false"/>
    </xf>
    <xf numFmtId="164" fontId="14" fillId="29" borderId="0" xfId="83" applyFont="true" applyBorder="true" applyAlignment="true" applyProtection="false">
      <alignment horizontal="left" vertical="center" textRotation="0" wrapText="false" indent="0" shrinkToFit="false"/>
      <protection locked="true" hidden="false"/>
    </xf>
    <xf numFmtId="164" fontId="65" fillId="29" borderId="0" xfId="83" applyFont="true" applyBorder="false" applyAlignment="true" applyProtection="false">
      <alignment horizontal="general" vertical="center" textRotation="0" wrapText="false" indent="0" shrinkToFit="false"/>
      <protection locked="true" hidden="false"/>
    </xf>
    <xf numFmtId="164" fontId="66" fillId="29" borderId="12" xfId="83" applyFont="true" applyBorder="true" applyAlignment="true" applyProtection="false">
      <alignment horizontal="center" vertical="center" textRotation="0" wrapText="false" indent="0" shrinkToFit="false"/>
      <protection locked="true" hidden="false"/>
    </xf>
    <xf numFmtId="164" fontId="14" fillId="29" borderId="0" xfId="83" applyFont="true" applyBorder="false" applyAlignment="true" applyProtection="false">
      <alignment horizontal="center" vertical="center" textRotation="0" wrapText="false" indent="0" shrinkToFit="false"/>
      <protection locked="true" hidden="false"/>
    </xf>
    <xf numFmtId="164" fontId="65" fillId="29" borderId="0" xfId="83" applyFont="true" applyBorder="false" applyAlignment="true" applyProtection="false">
      <alignment horizontal="center" vertical="center" textRotation="0" wrapText="false" indent="0" shrinkToFit="false"/>
      <protection locked="true" hidden="false"/>
    </xf>
    <xf numFmtId="166" fontId="67" fillId="29" borderId="0" xfId="83" applyFont="true" applyBorder="false" applyAlignment="true" applyProtection="false">
      <alignment horizontal="general" vertical="center" textRotation="0" wrapText="false" indent="0" shrinkToFit="false"/>
      <protection locked="true" hidden="false"/>
    </xf>
    <xf numFmtId="177" fontId="14" fillId="29" borderId="0" xfId="83" applyFont="true" applyBorder="false" applyAlignment="true" applyProtection="false">
      <alignment horizontal="general" vertical="center" textRotation="0" wrapText="false" indent="0" shrinkToFit="false"/>
      <protection locked="true" hidden="false"/>
    </xf>
    <xf numFmtId="170" fontId="14" fillId="29" borderId="0" xfId="83" applyFont="true" applyBorder="false" applyAlignment="true" applyProtection="false">
      <alignment horizontal="general" vertical="center" textRotation="0" wrapText="false" indent="0" shrinkToFit="false"/>
      <protection locked="true" hidden="false"/>
    </xf>
    <xf numFmtId="170" fontId="67" fillId="29" borderId="0" xfId="83" applyFont="true" applyBorder="false" applyAlignment="true" applyProtection="false">
      <alignment horizontal="general" vertical="center" textRotation="0" wrapText="false" indent="0" shrinkToFit="false"/>
      <protection locked="true" hidden="false"/>
    </xf>
    <xf numFmtId="166" fontId="65" fillId="29" borderId="0" xfId="83"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8" fillId="30" borderId="0" xfId="0" applyFont="true" applyBorder="false" applyAlignment="true" applyProtection="false">
      <alignment horizontal="general" vertical="center" textRotation="0" wrapText="false" indent="0" shrinkToFit="false"/>
      <protection locked="true" hidden="false"/>
    </xf>
    <xf numFmtId="164" fontId="69" fillId="0" borderId="0" xfId="0" applyFont="true" applyBorder="false" applyAlignment="true" applyProtection="false">
      <alignment horizontal="center" vertical="center" textRotation="0" wrapText="false" indent="0" shrinkToFit="false"/>
      <protection locked="true" hidden="false"/>
    </xf>
    <xf numFmtId="164" fontId="70" fillId="0" borderId="0" xfId="0" applyFont="true" applyBorder="false" applyAlignment="true" applyProtection="false">
      <alignment horizontal="center" vertical="center" textRotation="0" wrapText="false" indent="0" shrinkToFit="false"/>
      <protection locked="true" hidden="false"/>
    </xf>
    <xf numFmtId="164" fontId="71" fillId="26" borderId="0" xfId="0" applyFont="true" applyBorder="false" applyAlignment="true" applyProtection="false">
      <alignment horizontal="center" vertical="center" textRotation="0" wrapText="false" indent="0" shrinkToFit="false"/>
      <protection locked="true" hidden="false"/>
    </xf>
    <xf numFmtId="176" fontId="72" fillId="0" borderId="0" xfId="0" applyFont="true" applyBorder="false" applyAlignment="true" applyProtection="false">
      <alignment horizontal="left" vertical="center" textRotation="0" wrapText="false" indent="0" shrinkToFit="false"/>
      <protection locked="true" hidden="false"/>
    </xf>
    <xf numFmtId="176" fontId="72" fillId="0" borderId="0" xfId="0" applyFont="true" applyBorder="false" applyAlignment="true" applyProtection="false">
      <alignment horizontal="center" vertical="center" textRotation="0" wrapText="false" indent="0" shrinkToFit="false"/>
      <protection locked="true" hidden="false"/>
    </xf>
    <xf numFmtId="176" fontId="73" fillId="0" borderId="0" xfId="0" applyFont="true" applyBorder="false" applyAlignment="true" applyProtection="false">
      <alignment horizontal="general" vertical="center" textRotation="0" wrapText="false" indent="0" shrinkToFit="false"/>
      <protection locked="true" hidden="false"/>
    </xf>
    <xf numFmtId="169" fontId="72" fillId="0" borderId="0" xfId="0" applyFont="true" applyBorder="false" applyAlignment="true" applyProtection="false">
      <alignment horizontal="left" vertical="center" textRotation="0" wrapText="false" indent="0" shrinkToFit="false"/>
      <protection locked="true" hidden="false"/>
    </xf>
    <xf numFmtId="169" fontId="72" fillId="0" borderId="0" xfId="0" applyFont="true" applyBorder="false" applyAlignment="true" applyProtection="false">
      <alignment horizontal="center" vertical="center" textRotation="0" wrapText="false" indent="0" shrinkToFit="false"/>
      <protection locked="true" hidden="false"/>
    </xf>
    <xf numFmtId="169" fontId="73" fillId="0" borderId="0" xfId="0" applyFont="true" applyBorder="false" applyAlignment="true" applyProtection="false">
      <alignment horizontal="general" vertical="center" textRotation="0" wrapText="false" indent="0" shrinkToFit="false"/>
      <protection locked="true" hidden="false"/>
    </xf>
    <xf numFmtId="170" fontId="72" fillId="0" borderId="0" xfId="0" applyFont="true" applyBorder="false" applyAlignment="true" applyProtection="false">
      <alignment horizontal="left" vertical="center" textRotation="0" wrapText="false" indent="0" shrinkToFit="false"/>
      <protection locked="true" hidden="false"/>
    </xf>
    <xf numFmtId="170" fontId="72" fillId="0" borderId="0" xfId="0" applyFont="true" applyBorder="false" applyAlignment="true" applyProtection="false">
      <alignment horizontal="center" vertical="center" textRotation="0" wrapText="false" indent="0" shrinkToFit="false"/>
      <protection locked="true" hidden="false"/>
    </xf>
    <xf numFmtId="170" fontId="73" fillId="0" borderId="0" xfId="0" applyFont="true" applyBorder="false" applyAlignment="true" applyProtection="false">
      <alignment horizontal="general" vertical="center" textRotation="0" wrapText="false" indent="0" shrinkToFit="false"/>
      <protection locked="true" hidden="false"/>
    </xf>
    <xf numFmtId="176" fontId="37" fillId="31" borderId="0" xfId="0" applyFont="true" applyBorder="false" applyAlignment="true" applyProtection="false">
      <alignment horizontal="left" vertical="center" textRotation="0" wrapText="false" indent="0" shrinkToFit="false"/>
      <protection locked="true" hidden="false"/>
    </xf>
    <xf numFmtId="176" fontId="37" fillId="31" borderId="0" xfId="0" applyFont="true" applyBorder="false" applyAlignment="true" applyProtection="false">
      <alignment horizontal="center" vertical="center" textRotation="0" wrapText="false" indent="0" shrinkToFit="false"/>
      <protection locked="true" hidden="false"/>
    </xf>
    <xf numFmtId="176" fontId="74" fillId="31" borderId="0" xfId="0" applyFont="true" applyBorder="false" applyAlignment="true" applyProtection="false">
      <alignment horizontal="center" vertical="center" textRotation="0" wrapText="false" indent="0" shrinkToFit="false"/>
      <protection locked="true" hidden="false"/>
    </xf>
    <xf numFmtId="176" fontId="73" fillId="31" borderId="0" xfId="0" applyFont="true" applyBorder="false" applyAlignment="true" applyProtection="false">
      <alignment horizontal="general" vertical="center" textRotation="0" wrapText="false" indent="0" shrinkToFit="false"/>
      <protection locked="true" hidden="false"/>
    </xf>
    <xf numFmtId="176" fontId="68" fillId="30" borderId="0" xfId="0" applyFont="true" applyBorder="false" applyAlignment="true" applyProtection="false">
      <alignment horizontal="general" vertical="center" textRotation="0" wrapText="false" indent="0" shrinkToFit="false"/>
      <protection locked="true" hidden="false"/>
    </xf>
    <xf numFmtId="164" fontId="72" fillId="32" borderId="0" xfId="0" applyFont="true" applyBorder="false" applyAlignment="true" applyProtection="false">
      <alignment horizontal="left" vertical="center" textRotation="0" wrapText="false" indent="0" shrinkToFit="false"/>
      <protection locked="true" hidden="false"/>
    </xf>
    <xf numFmtId="164" fontId="72" fillId="32" borderId="0" xfId="0" applyFont="true" applyBorder="false" applyAlignment="true" applyProtection="false">
      <alignment horizontal="center" vertical="center" textRotation="0" wrapText="false" indent="0" shrinkToFit="false"/>
      <protection locked="true" hidden="false"/>
    </xf>
    <xf numFmtId="164" fontId="72" fillId="20" borderId="0" xfId="0" applyFont="true" applyBorder="false" applyAlignment="true" applyProtection="false">
      <alignment horizontal="center" vertical="center" textRotation="0" wrapText="false" indent="0" shrinkToFit="false"/>
      <protection locked="true" hidden="false"/>
    </xf>
    <xf numFmtId="164" fontId="73" fillId="32" borderId="0" xfId="0" applyFont="true" applyBorder="false" applyAlignment="true" applyProtection="false">
      <alignment horizontal="general" vertical="center" textRotation="0" wrapText="false" indent="0" shrinkToFit="false"/>
      <protection locked="true" hidden="false"/>
    </xf>
    <xf numFmtId="164" fontId="0" fillId="30" borderId="0" xfId="0" applyFont="true" applyBorder="false" applyAlignment="true" applyProtection="false">
      <alignment horizontal="general" vertical="center" textRotation="0" wrapText="false" indent="0" shrinkToFit="false"/>
      <protection locked="true" hidden="false"/>
    </xf>
    <xf numFmtId="166" fontId="72" fillId="31" borderId="0" xfId="0" applyFont="true" applyBorder="false" applyAlignment="true" applyProtection="false">
      <alignment horizontal="left" vertical="center" textRotation="0" wrapText="false" indent="0" shrinkToFit="false"/>
      <protection locked="true" hidden="false"/>
    </xf>
    <xf numFmtId="166" fontId="72" fillId="31" borderId="0" xfId="0" applyFont="true" applyBorder="false" applyAlignment="true" applyProtection="false">
      <alignment horizontal="center" vertical="center" textRotation="0" wrapText="false" indent="0" shrinkToFit="false"/>
      <protection locked="true" hidden="false"/>
    </xf>
    <xf numFmtId="166" fontId="73" fillId="31" borderId="0" xfId="0" applyFont="true" applyBorder="false" applyAlignment="true" applyProtection="false">
      <alignment horizontal="general" vertical="center" textRotation="0" wrapText="false" indent="0" shrinkToFit="false"/>
      <protection locked="true" hidden="false"/>
    </xf>
    <xf numFmtId="166" fontId="72" fillId="0" borderId="0" xfId="0" applyFont="true" applyBorder="false" applyAlignment="true" applyProtection="false">
      <alignment horizontal="left" vertical="center" textRotation="0" wrapText="false" indent="0" shrinkToFit="false"/>
      <protection locked="true" hidden="false"/>
    </xf>
    <xf numFmtId="166" fontId="72" fillId="0" borderId="0" xfId="0" applyFont="true" applyBorder="false" applyAlignment="true" applyProtection="false">
      <alignment horizontal="center" vertical="center" textRotation="0" wrapText="false" indent="0" shrinkToFit="false"/>
      <protection locked="true" hidden="false"/>
    </xf>
    <xf numFmtId="166" fontId="73" fillId="0" borderId="0" xfId="0" applyFont="true" applyBorder="false" applyAlignment="true" applyProtection="false">
      <alignment horizontal="general" vertical="center" textRotation="0" wrapText="false" indent="0" shrinkToFit="false"/>
      <protection locked="true" hidden="false"/>
    </xf>
    <xf numFmtId="170" fontId="75" fillId="0" borderId="0" xfId="0" applyFont="true" applyBorder="false" applyAlignment="true" applyProtection="false">
      <alignment horizontal="center" vertical="center" textRotation="0" wrapText="false" indent="0" shrinkToFit="false"/>
      <protection locked="true" hidden="false"/>
    </xf>
    <xf numFmtId="170" fontId="0" fillId="0" borderId="0" xfId="0" applyFont="true" applyBorder="false" applyAlignment="true" applyProtection="false">
      <alignment horizontal="general" vertical="center" textRotation="0" wrapText="false" indent="0" shrinkToFit="false"/>
      <protection locked="true" hidden="false"/>
    </xf>
    <xf numFmtId="170" fontId="68" fillId="30" borderId="0" xfId="0" applyFont="true" applyBorder="false" applyAlignment="true" applyProtection="false">
      <alignment horizontal="general" vertical="center" textRotation="0" wrapText="false" indent="0" shrinkToFit="false"/>
      <protection locked="true" hidden="false"/>
    </xf>
    <xf numFmtId="166" fontId="75" fillId="0" borderId="0" xfId="0" applyFont="true" applyBorder="false" applyAlignment="true" applyProtection="false">
      <alignment horizontal="left" vertical="center" textRotation="0" wrapText="false" indent="0" shrinkToFit="false"/>
      <protection locked="true" hidden="false"/>
    </xf>
    <xf numFmtId="166" fontId="76" fillId="0" borderId="0" xfId="0" applyFont="true" applyBorder="false" applyAlignment="true" applyProtection="false">
      <alignment horizontal="center" vertical="center" textRotation="0" wrapText="false" indent="0" shrinkToFit="false"/>
      <protection locked="true" hidden="false"/>
    </xf>
    <xf numFmtId="166" fontId="75"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6" fontId="68" fillId="30" borderId="0" xfId="0" applyFont="true" applyBorder="false" applyAlignment="true" applyProtection="false">
      <alignment horizontal="general" vertical="center" textRotation="0" wrapText="false" indent="0" shrinkToFit="false"/>
      <protection locked="true" hidden="false"/>
    </xf>
    <xf numFmtId="169" fontId="75" fillId="0" borderId="0" xfId="0" applyFont="true" applyBorder="false" applyAlignment="true" applyProtection="false">
      <alignment horizontal="left" vertical="center" textRotation="0" wrapText="false" indent="0" shrinkToFit="false"/>
      <protection locked="true" hidden="false"/>
    </xf>
    <xf numFmtId="169" fontId="76" fillId="0" borderId="0" xfId="0" applyFont="true" applyBorder="false" applyAlignment="true" applyProtection="false">
      <alignment horizontal="center" vertical="center" textRotation="0" wrapText="false" indent="0" shrinkToFit="false"/>
      <protection locked="true" hidden="false"/>
    </xf>
    <xf numFmtId="169" fontId="75" fillId="0" borderId="0" xfId="0" applyFont="true" applyBorder="false" applyAlignment="true" applyProtection="false">
      <alignment horizontal="center" vertical="center" textRotation="0" wrapText="false" indent="0" shrinkToFit="false"/>
      <protection locked="true" hidden="false"/>
    </xf>
    <xf numFmtId="169" fontId="0" fillId="0" borderId="0" xfId="0" applyFont="true" applyBorder="false" applyAlignment="true" applyProtection="false">
      <alignment horizontal="general" vertical="center" textRotation="0" wrapText="false" indent="0" shrinkToFit="false"/>
      <protection locked="true" hidden="false"/>
    </xf>
    <xf numFmtId="169" fontId="68" fillId="30" borderId="0" xfId="0" applyFont="true" applyBorder="false" applyAlignment="true" applyProtection="false">
      <alignment horizontal="general" vertical="center" textRotation="0" wrapText="false" indent="0" shrinkToFit="false"/>
      <protection locked="true" hidden="false"/>
    </xf>
    <xf numFmtId="170" fontId="75" fillId="0" borderId="0" xfId="0" applyFont="true" applyBorder="false" applyAlignment="true" applyProtection="false">
      <alignment horizontal="left" vertical="center" textRotation="0" wrapText="false" indent="0" shrinkToFit="false"/>
      <protection locked="true" hidden="false"/>
    </xf>
    <xf numFmtId="170" fontId="76" fillId="0" borderId="0" xfId="0" applyFont="true" applyBorder="false" applyAlignment="true" applyProtection="false">
      <alignment horizontal="center" vertical="center" textRotation="0" wrapText="false" indent="0" shrinkToFit="false"/>
      <protection locked="true" hidden="false"/>
    </xf>
    <xf numFmtId="178" fontId="0" fillId="0" borderId="0" xfId="0" applyFont="true" applyBorder="false" applyAlignment="true" applyProtection="false">
      <alignment horizontal="general" vertical="center" textRotation="0" wrapText="false" indent="0" shrinkToFit="false"/>
      <protection locked="true" hidden="false"/>
    </xf>
    <xf numFmtId="164" fontId="14" fillId="0" borderId="0" xfId="167" applyFont="true" applyBorder="false" applyAlignment="true" applyProtection="false">
      <alignment horizontal="general" vertical="center" textRotation="0" wrapText="false" indent="0" shrinkToFit="false"/>
      <protection locked="true" hidden="false"/>
    </xf>
    <xf numFmtId="164" fontId="75" fillId="0" borderId="0" xfId="0" applyFont="true" applyBorder="false" applyAlignment="true" applyProtection="false">
      <alignment horizontal="left" vertical="center" textRotation="0" wrapText="false" indent="0" shrinkToFit="false"/>
      <protection locked="true" hidden="false"/>
    </xf>
    <xf numFmtId="164" fontId="75" fillId="0" borderId="0" xfId="0" applyFont="true" applyBorder="fals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76" fontId="73" fillId="0" borderId="0" xfId="0" applyFont="true" applyBorder="false" applyAlignment="true" applyProtection="false">
      <alignment horizontal="general" vertical="center" textRotation="0" wrapText="false" indent="0" shrinkToFit="false"/>
      <protection locked="true" hidden="false"/>
    </xf>
    <xf numFmtId="179" fontId="0" fillId="0" borderId="0" xfId="0" applyFont="true" applyBorder="false" applyAlignment="true" applyProtection="false">
      <alignment horizontal="general" vertical="center" textRotation="0" wrapText="false" indent="0" shrinkToFit="false"/>
      <protection locked="true" hidden="false"/>
    </xf>
    <xf numFmtId="179" fontId="77" fillId="0" borderId="0" xfId="0" applyFont="true" applyBorder="false" applyAlignment="true" applyProtection="false">
      <alignment horizontal="general" vertical="center" textRotation="0" wrapText="false" indent="0" shrinkToFit="false"/>
      <protection locked="true" hidden="false"/>
    </xf>
    <xf numFmtId="164" fontId="78" fillId="0" borderId="0" xfId="150" applyFont="true" applyBorder="false" applyAlignment="true" applyProtection="false">
      <alignment horizontal="left" vertical="center" textRotation="0" wrapText="false" indent="0" shrinkToFit="false"/>
      <protection locked="true" hidden="false"/>
    </xf>
    <xf numFmtId="164" fontId="79" fillId="0" borderId="0" xfId="150" applyFont="true" applyBorder="false" applyAlignment="true" applyProtection="false">
      <alignment horizontal="center" vertical="center" textRotation="0" wrapText="false" indent="0" shrinkToFit="false"/>
      <protection locked="true" hidden="false"/>
    </xf>
    <xf numFmtId="164" fontId="78" fillId="0" borderId="0" xfId="15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80" fillId="0" borderId="0" xfId="150" applyFont="true" applyBorder="false" applyAlignment="true" applyProtection="false">
      <alignment horizontal="center" vertical="center" textRotation="0" wrapText="false" indent="0" shrinkToFit="false"/>
      <protection locked="true" hidden="false"/>
    </xf>
    <xf numFmtId="164" fontId="14" fillId="33" borderId="0" xfId="0" applyFont="true" applyBorder="false" applyAlignment="true" applyProtection="false">
      <alignment horizontal="general" vertical="center" textRotation="0" wrapText="false" indent="0" shrinkToFit="false"/>
      <protection locked="true" hidden="false"/>
    </xf>
    <xf numFmtId="164" fontId="73" fillId="33" borderId="0" xfId="0" applyFont="true" applyBorder="false" applyAlignment="true" applyProtection="false">
      <alignment horizontal="general" vertical="center" textRotation="0" wrapText="false" indent="0" shrinkToFit="false"/>
      <protection locked="true" hidden="false"/>
    </xf>
    <xf numFmtId="166" fontId="73" fillId="33" borderId="0" xfId="0" applyFont="true" applyBorder="false" applyAlignment="true" applyProtection="false">
      <alignment horizontal="general" vertical="center" textRotation="0" wrapText="false" indent="0" shrinkToFit="false"/>
      <protection locked="true" hidden="false"/>
    </xf>
    <xf numFmtId="179" fontId="0" fillId="33" borderId="0" xfId="0" applyFont="true" applyBorder="false" applyAlignment="true" applyProtection="false">
      <alignment horizontal="general" vertical="center" textRotation="0" wrapText="false" indent="0" shrinkToFit="false"/>
      <protection locked="true" hidden="false"/>
    </xf>
    <xf numFmtId="179" fontId="81" fillId="33"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73" fillId="0" borderId="0" xfId="0" applyFont="true" applyBorder="false" applyAlignment="true" applyProtection="false">
      <alignment horizontal="left" vertical="center" textRotation="0" wrapText="false" indent="0" shrinkToFit="false"/>
      <protection locked="true" hidden="false"/>
    </xf>
    <xf numFmtId="164" fontId="73" fillId="26" borderId="0" xfId="0" applyFont="true" applyBorder="false" applyAlignment="true" applyProtection="false">
      <alignment horizontal="left" vertical="center" textRotation="0" wrapText="false" indent="0" shrinkToFit="false"/>
      <protection locked="true" hidden="false"/>
    </xf>
    <xf numFmtId="171" fontId="73" fillId="26" borderId="0" xfId="0" applyFont="true" applyBorder="false" applyAlignment="true" applyProtection="false">
      <alignment horizontal="general" vertical="center" textRotation="0" wrapText="false" indent="0" shrinkToFit="false"/>
      <protection locked="true" hidden="false"/>
    </xf>
    <xf numFmtId="164" fontId="82" fillId="0" borderId="0" xfId="0" applyFont="true" applyBorder="false" applyAlignment="true" applyProtection="false">
      <alignment horizontal="left" vertical="center" textRotation="0" wrapText="false" indent="0" shrinkToFit="false"/>
      <protection locked="true" hidden="false"/>
    </xf>
    <xf numFmtId="164" fontId="82"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82" fillId="34"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71" fontId="0" fillId="0" borderId="0" xfId="168" applyFont="true" applyBorder="false" applyAlignment="false" applyProtection="false">
      <alignment horizontal="general" vertical="bottom" textRotation="0" wrapText="false" indent="0" shrinkToFit="false"/>
      <protection locked="true" hidden="false"/>
    </xf>
    <xf numFmtId="171" fontId="0" fillId="0" borderId="0" xfId="168" applyFont="tru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70" fontId="10" fillId="0" borderId="0" xfId="89" applyFont="true" applyBorder="true" applyAlignment="true" applyProtection="true">
      <alignment horizontal="center" vertical="center" textRotation="0" wrapText="false" indent="0" shrinkToFit="false"/>
      <protection locked="false" hidden="false"/>
    </xf>
    <xf numFmtId="170" fontId="23" fillId="0" borderId="0" xfId="89" applyFont="true" applyBorder="true" applyAlignment="true" applyProtection="true">
      <alignment horizontal="center" vertical="center" textRotation="0" wrapText="false" indent="0" shrinkToFit="false"/>
      <protection locked="false" hidden="false"/>
    </xf>
    <xf numFmtId="170" fontId="84" fillId="0" borderId="0" xfId="89" applyFont="true" applyBorder="true" applyAlignment="true" applyProtection="true">
      <alignment horizontal="center" vertical="center" textRotation="0" wrapText="false" indent="0" shrinkToFit="false"/>
      <protection locked="false" hidden="false"/>
    </xf>
    <xf numFmtId="170" fontId="31" fillId="26" borderId="0" xfId="0" applyFont="true" applyBorder="false" applyAlignment="true" applyProtection="false">
      <alignment horizontal="center" vertical="center" textRotation="0" wrapText="false" indent="0" shrinkToFit="false"/>
      <protection locked="true" hidden="false"/>
    </xf>
    <xf numFmtId="180" fontId="0" fillId="0" borderId="0" xfId="0" applyFont="false" applyBorder="false" applyAlignment="true" applyProtection="false">
      <alignment horizontal="center" vertical="center" textRotation="0" wrapText="false" indent="0" shrinkToFit="false"/>
      <protection locked="true" hidden="false"/>
    </xf>
    <xf numFmtId="181" fontId="0" fillId="0" borderId="0" xfId="0" applyFont="false" applyBorder="false" applyAlignment="true" applyProtection="false">
      <alignment horizontal="general" vertical="center" textRotation="0" wrapText="false" indent="0" shrinkToFit="false"/>
      <protection locked="true" hidden="false"/>
    </xf>
    <xf numFmtId="164" fontId="31" fillId="26" borderId="0" xfId="0" applyFont="true" applyBorder="false" applyAlignment="true" applyProtection="false">
      <alignment horizontal="general" vertical="center" textRotation="0" wrapText="false" indent="0" shrinkToFit="false"/>
      <protection locked="true" hidden="false"/>
    </xf>
    <xf numFmtId="181" fontId="14" fillId="0" borderId="0" xfId="0" applyFont="true" applyBorder="false" applyAlignment="true" applyProtection="false">
      <alignment horizontal="general" vertical="center" textRotation="0" wrapText="false" indent="0" shrinkToFit="false"/>
      <protection locked="true" hidden="false"/>
    </xf>
    <xf numFmtId="164" fontId="66"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9" fontId="10" fillId="0" borderId="0" xfId="89" applyFont="true" applyBorder="true" applyAlignment="true" applyProtection="true">
      <alignment horizontal="center" vertical="center" textRotation="0" wrapText="false" indent="0" shrinkToFit="false"/>
      <protection locked="false" hidden="false"/>
    </xf>
    <xf numFmtId="173" fontId="10" fillId="0" borderId="0" xfId="19"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center" vertical="center" textRotation="0" wrapText="false" indent="0" shrinkToFit="false"/>
      <protection locked="true" hidden="false"/>
    </xf>
    <xf numFmtId="164" fontId="14" fillId="0" borderId="14"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27" borderId="10" xfId="0" applyFont="fals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0" fillId="35" borderId="1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10" xfId="168" applyFont="true" applyBorder="true" applyAlignment="false" applyProtection="false">
      <alignment horizontal="general" vertical="bottom" textRotation="0" wrapText="false" indent="0" shrinkToFit="false"/>
      <protection locked="true" hidden="false"/>
    </xf>
    <xf numFmtId="168" fontId="30" fillId="0" borderId="0" xfId="168" applyFont="true" applyBorder="true" applyAlignment="true" applyProtection="false">
      <alignment horizontal="center" vertical="bottom" textRotation="0" wrapText="false" indent="0" shrinkToFit="false"/>
      <protection locked="true" hidden="false"/>
    </xf>
    <xf numFmtId="168" fontId="30" fillId="0" borderId="13" xfId="168" applyFont="true" applyBorder="true" applyAlignment="true" applyProtection="false">
      <alignment horizontal="center" vertical="bottom" textRotation="0" wrapText="false" indent="0" shrinkToFit="false"/>
      <protection locked="true" hidden="false"/>
    </xf>
    <xf numFmtId="164" fontId="0" fillId="0" borderId="10" xfId="168" applyFont="true" applyBorder="true" applyAlignment="false" applyProtection="false">
      <alignment horizontal="general" vertical="bottom" textRotation="0" wrapText="false" indent="0" shrinkToFit="false"/>
      <protection locked="true" hidden="false"/>
    </xf>
    <xf numFmtId="170" fontId="0" fillId="27" borderId="1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70"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70" fontId="0" fillId="0" borderId="10" xfId="0" applyFont="false" applyBorder="true" applyAlignment="true" applyProtection="false">
      <alignment horizontal="center" vertical="center" textRotation="0" wrapText="false" indent="0" shrinkToFit="false"/>
      <protection locked="true" hidden="false"/>
    </xf>
    <xf numFmtId="164" fontId="0" fillId="26" borderId="10" xfId="168" applyFont="true" applyBorder="true" applyAlignment="true" applyProtection="false">
      <alignment horizontal="left" vertical="bottom" textRotation="0" wrapText="false" indent="0" shrinkToFit="false"/>
      <protection locked="true" hidden="false"/>
    </xf>
    <xf numFmtId="177" fontId="0" fillId="26" borderId="0" xfId="0" applyFont="false" applyBorder="false" applyAlignment="true" applyProtection="false">
      <alignment horizontal="center" vertical="center" textRotation="0" wrapText="false" indent="0" shrinkToFit="false"/>
      <protection locked="true" hidden="false"/>
    </xf>
    <xf numFmtId="177" fontId="0" fillId="26" borderId="13" xfId="0" applyFont="false" applyBorder="true" applyAlignment="true" applyProtection="false">
      <alignment horizontal="center" vertical="center" textRotation="0" wrapText="false" indent="0" shrinkToFit="false"/>
      <protection locked="true" hidden="false"/>
    </xf>
    <xf numFmtId="177"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4" fillId="0" borderId="10" xfId="168" applyFont="true" applyBorder="true" applyAlignment="false" applyProtection="false">
      <alignment horizontal="general" vertical="bottom" textRotation="0" wrapText="false" indent="0" shrinkToFit="false"/>
      <protection locked="true" hidden="false"/>
    </xf>
    <xf numFmtId="182" fontId="0" fillId="0" borderId="0" xfId="0" applyFont="fals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4" fontId="14"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true" applyAlignment="true" applyProtection="false">
      <alignment horizontal="center" vertical="bottom" textRotation="0" wrapText="true" indent="0" shrinkToFit="false"/>
      <protection locked="true" hidden="false"/>
    </xf>
    <xf numFmtId="164" fontId="87" fillId="0" borderId="0" xfId="168" applyFont="true" applyBorder="true" applyAlignment="true" applyProtection="false">
      <alignment horizontal="left" vertical="bottom" textRotation="0" wrapText="false" indent="0" shrinkToFit="false"/>
      <protection locked="true" hidden="false"/>
    </xf>
    <xf numFmtId="169" fontId="89" fillId="0" borderId="0" xfId="89" applyFont="true" applyBorder="true" applyAlignment="true" applyProtection="true">
      <alignment horizontal="center" vertical="center" textRotation="0" wrapText="false" indent="0" shrinkToFit="false"/>
      <protection locked="false" hidden="false"/>
    </xf>
    <xf numFmtId="164" fontId="87" fillId="0" borderId="0" xfId="168" applyFont="true" applyBorder="true" applyAlignment="true" applyProtection="false">
      <alignment horizontal="left" vertical="bottom" textRotation="0" wrapText="false" indent="0" shrinkToFit="false"/>
      <protection locked="true" hidden="false"/>
    </xf>
    <xf numFmtId="164" fontId="87" fillId="0" borderId="0" xfId="168" applyFont="true" applyBorder="true" applyAlignment="true" applyProtection="false">
      <alignment horizontal="center" vertical="bottom" textRotation="0" wrapText="false" indent="0" shrinkToFit="false"/>
      <protection locked="true" hidden="false"/>
    </xf>
    <xf numFmtId="170" fontId="0" fillId="0" borderId="0" xfId="168" applyFont="true" applyBorder="true" applyAlignment="true" applyProtection="false">
      <alignment horizontal="center" vertical="bottom"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4" fontId="30" fillId="0" borderId="0" xfId="168" applyFont="true" applyBorder="true" applyAlignment="true" applyProtection="false">
      <alignment horizontal="center" vertical="bottom" textRotation="0" wrapText="false" indent="0" shrinkToFit="false"/>
      <protection locked="true" hidden="false"/>
    </xf>
    <xf numFmtId="170" fontId="84" fillId="26" borderId="0" xfId="89" applyFont="true" applyBorder="true" applyAlignment="true" applyProtection="true">
      <alignment horizontal="center" vertical="center" textRotation="0" wrapText="false" indent="0" shrinkToFit="false"/>
      <protection locked="false" hidden="false"/>
    </xf>
    <xf numFmtId="170" fontId="89" fillId="0" borderId="0" xfId="89" applyFont="true" applyBorder="true" applyAlignment="true" applyProtection="true">
      <alignment horizontal="center" vertical="center" textRotation="0" wrapText="false" indent="0" shrinkToFit="false"/>
      <protection locked="false" hidden="false"/>
    </xf>
    <xf numFmtId="164" fontId="87" fillId="0" borderId="0" xfId="168" applyFont="true" applyBorder="true" applyAlignment="false" applyProtection="false">
      <alignment horizontal="general" vertical="bottom" textRotation="0" wrapText="false" indent="0" shrinkToFit="false"/>
      <protection locked="true" hidden="false"/>
    </xf>
    <xf numFmtId="164" fontId="0" fillId="0" borderId="0" xfId="168" applyFont="true" applyBorder="true" applyAlignment="false" applyProtection="false">
      <alignment horizontal="general" vertical="bottom" textRotation="0" wrapText="false" indent="0" shrinkToFit="false"/>
      <protection locked="true" hidden="false"/>
    </xf>
    <xf numFmtId="166" fontId="14" fillId="0" borderId="0" xfId="168" applyFont="true" applyBorder="true" applyAlignment="true" applyProtection="false">
      <alignment horizontal="center" vertical="bottom" textRotation="0" wrapText="false" indent="0" shrinkToFit="false"/>
      <protection locked="true" hidden="false"/>
    </xf>
    <xf numFmtId="180" fontId="14"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false" applyProtection="false">
      <alignment horizontal="general" vertical="bottom" textRotation="0" wrapText="false" indent="0" shrinkToFit="false"/>
      <protection locked="true" hidden="false"/>
    </xf>
    <xf numFmtId="164" fontId="31" fillId="0" borderId="0" xfId="168" applyFont="true" applyBorder="true" applyAlignment="false" applyProtection="false">
      <alignment horizontal="general" vertical="bottom" textRotation="0" wrapText="false" indent="0" shrinkToFit="false"/>
      <protection locked="true" hidden="false"/>
    </xf>
    <xf numFmtId="164" fontId="14" fillId="0" borderId="0" xfId="168" applyFont="true" applyBorder="true" applyAlignment="true" applyProtection="false">
      <alignment horizontal="right" vertical="bottom" textRotation="0" wrapText="false" indent="0" shrinkToFit="false"/>
      <protection locked="true" hidden="false"/>
    </xf>
    <xf numFmtId="175" fontId="14" fillId="0" borderId="0" xfId="168" applyFont="true" applyBorder="true" applyAlignment="true" applyProtection="false">
      <alignment horizontal="center" vertical="bottom" textRotation="0" wrapText="false" indent="0" shrinkToFit="false"/>
      <protection locked="true" hidden="false"/>
    </xf>
    <xf numFmtId="164" fontId="31" fillId="0" borderId="0" xfId="168"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70" fontId="0" fillId="0" borderId="0" xfId="0" applyFont="false" applyBorder="false" applyAlignment="true" applyProtection="false">
      <alignment horizontal="general" vertical="center" textRotation="0" wrapText="false" indent="0" shrinkToFit="false"/>
      <protection locked="true" hidden="false"/>
    </xf>
    <xf numFmtId="164" fontId="33" fillId="29" borderId="0" xfId="0" applyFont="true" applyBorder="false" applyAlignment="true" applyProtection="false">
      <alignment horizontal="general" vertical="center" textRotation="0" wrapText="false" indent="0" shrinkToFit="false"/>
      <protection locked="true" hidden="false"/>
    </xf>
    <xf numFmtId="164" fontId="0" fillId="27" borderId="0" xfId="0" applyFont="false" applyBorder="false" applyAlignment="true" applyProtection="false">
      <alignment horizontal="general" vertical="center" textRotation="0" wrapText="false" indent="0" shrinkToFit="false"/>
      <protection locked="true" hidden="false"/>
    </xf>
    <xf numFmtId="164" fontId="91" fillId="0" borderId="0" xfId="168" applyFont="true" applyBorder="true" applyAlignment="true" applyProtection="false">
      <alignment horizontal="center" vertical="bottom" textRotation="0" wrapText="false" indent="0" shrinkToFit="false"/>
      <protection locked="true" hidden="false"/>
    </xf>
    <xf numFmtId="164" fontId="91"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true" applyProtection="false">
      <alignment horizontal="center" vertical="bottom" textRotation="0" wrapText="false" indent="0" shrinkToFit="false"/>
      <protection locked="true" hidden="false"/>
    </xf>
    <xf numFmtId="164" fontId="91" fillId="0" borderId="0" xfId="0" applyFont="true" applyBorder="false" applyAlignment="true" applyProtection="false">
      <alignment horizontal="general" vertical="center" textRotation="0" wrapText="false" indent="0" shrinkToFit="false"/>
      <protection locked="true" hidden="false"/>
    </xf>
    <xf numFmtId="164" fontId="33" fillId="29" borderId="0" xfId="168" applyFont="true" applyBorder="true" applyAlignment="true" applyProtection="false">
      <alignment horizontal="center" vertical="bottom" textRotation="0" wrapText="false" indent="0" shrinkToFit="false"/>
      <protection locked="true" hidden="false"/>
    </xf>
    <xf numFmtId="164" fontId="14" fillId="27" borderId="0" xfId="168" applyFont="true" applyBorder="true" applyAlignment="true" applyProtection="false">
      <alignment horizontal="center" vertical="bottom" textRotation="0" wrapText="false" indent="0" shrinkToFit="false"/>
      <protection locked="true" hidden="false"/>
    </xf>
    <xf numFmtId="171" fontId="91" fillId="0" borderId="0" xfId="168" applyFont="true" applyBorder="true" applyAlignment="true" applyProtection="false">
      <alignment horizontal="center" vertical="center" textRotation="0" wrapText="true" indent="0" shrinkToFit="false"/>
      <protection locked="true" hidden="false"/>
    </xf>
    <xf numFmtId="171" fontId="91" fillId="0" borderId="0" xfId="168" applyFont="true" applyBorder="true" applyAlignment="true" applyProtection="false">
      <alignment horizontal="center" vertical="center" textRotation="0" wrapText="true" indent="0" shrinkToFit="false"/>
      <protection locked="true" hidden="false"/>
    </xf>
    <xf numFmtId="164" fontId="0" fillId="0" borderId="0" xfId="168" applyFont="true" applyBorder="true" applyAlignment="true" applyProtection="false">
      <alignment horizontal="center" vertical="bottom" textRotation="0" wrapText="true" indent="0" shrinkToFit="false"/>
      <protection locked="true" hidden="false"/>
    </xf>
    <xf numFmtId="171" fontId="91" fillId="0" borderId="0" xfId="168" applyFont="true" applyBorder="true" applyAlignment="true" applyProtection="false">
      <alignment horizontal="center" vertical="bottom" textRotation="0" wrapText="true" indent="0" shrinkToFit="false"/>
      <protection locked="true" hidden="false"/>
    </xf>
    <xf numFmtId="171" fontId="33" fillId="29" borderId="0" xfId="168" applyFont="true" applyBorder="true" applyAlignment="true" applyProtection="false">
      <alignment horizontal="center" vertical="bottom" textRotation="0" wrapText="true" indent="0" shrinkToFit="false"/>
      <protection locked="true" hidden="false"/>
    </xf>
    <xf numFmtId="171" fontId="0" fillId="27" borderId="0" xfId="168" applyFont="true" applyBorder="true" applyAlignment="true" applyProtection="false">
      <alignment horizontal="center" vertical="bottom" textRotation="0" wrapText="true" indent="0" shrinkToFit="false"/>
      <protection locked="true" hidden="false"/>
    </xf>
    <xf numFmtId="164" fontId="30" fillId="0" borderId="0" xfId="168" applyFont="true" applyBorder="true" applyAlignment="true" applyProtection="false">
      <alignment horizontal="center" vertical="bottom" textRotation="0" wrapText="false" indent="0" shrinkToFit="false"/>
      <protection locked="true" hidden="false"/>
    </xf>
    <xf numFmtId="164" fontId="30" fillId="31" borderId="0" xfId="168" applyFont="true" applyBorder="true" applyAlignment="true" applyProtection="false">
      <alignment horizontal="center" vertical="bottom" textRotation="0" wrapText="false" indent="0" shrinkToFit="false"/>
      <protection locked="true" hidden="false"/>
    </xf>
    <xf numFmtId="164" fontId="92" fillId="29" borderId="0" xfId="168" applyFont="true" applyBorder="true" applyAlignment="true" applyProtection="false">
      <alignment horizontal="center" vertical="bottom" textRotation="0" wrapText="false" indent="0" shrinkToFit="false"/>
      <protection locked="true" hidden="false"/>
    </xf>
    <xf numFmtId="164" fontId="30" fillId="27" borderId="0" xfId="168" applyFont="true" applyBorder="true" applyAlignment="true" applyProtection="false">
      <alignment horizontal="center" vertical="bottom" textRotation="0" wrapText="false" indent="0" shrinkToFit="false"/>
      <protection locked="true" hidden="false"/>
    </xf>
    <xf numFmtId="164" fontId="87" fillId="0" borderId="0" xfId="168" applyFont="true" applyBorder="true" applyAlignment="true" applyProtection="false">
      <alignment horizontal="center" vertical="bottom" textRotation="0" wrapText="false" indent="0" shrinkToFit="false"/>
      <protection locked="true" hidden="false"/>
    </xf>
    <xf numFmtId="164" fontId="87" fillId="27" borderId="0" xfId="168" applyFont="true" applyBorder="true" applyAlignment="true" applyProtection="false">
      <alignment horizontal="center" vertical="bottom" textRotation="0" wrapText="false" indent="0" shrinkToFit="false"/>
      <protection locked="true" hidden="false"/>
    </xf>
    <xf numFmtId="170" fontId="33" fillId="29" borderId="0" xfId="168" applyFont="true" applyBorder="true" applyAlignment="true" applyProtection="false">
      <alignment horizontal="center" vertical="bottom" textRotation="0" wrapText="false" indent="0" shrinkToFit="false"/>
      <protection locked="true" hidden="false"/>
    </xf>
    <xf numFmtId="170" fontId="0" fillId="27" borderId="0" xfId="168" applyFont="true" applyBorder="true" applyAlignment="true" applyProtection="false">
      <alignment horizontal="center" vertical="bottom" textRotation="0" wrapText="false" indent="0" shrinkToFit="false"/>
      <protection locked="true" hidden="false"/>
    </xf>
    <xf numFmtId="183" fontId="0" fillId="0" borderId="0" xfId="168" applyFont="true" applyBorder="true" applyAlignment="false" applyProtection="false">
      <alignment horizontal="general" vertical="bottom" textRotation="0" wrapText="false" indent="0" shrinkToFit="false"/>
      <protection locked="true" hidden="false"/>
    </xf>
    <xf numFmtId="183" fontId="10" fillId="0" borderId="0" xfId="89" applyFont="true" applyBorder="true" applyAlignment="true" applyProtection="true">
      <alignment horizontal="center" vertical="center" textRotation="0" wrapText="false" indent="0" shrinkToFit="false"/>
      <protection locked="false" hidden="false"/>
    </xf>
    <xf numFmtId="183" fontId="0" fillId="0" borderId="0" xfId="0" applyFont="false" applyBorder="false" applyAlignment="true" applyProtection="false">
      <alignment horizontal="general" vertical="center" textRotation="0" wrapText="false" indent="0" shrinkToFit="false"/>
      <protection locked="true" hidden="false"/>
    </xf>
    <xf numFmtId="183" fontId="12" fillId="29" borderId="0" xfId="89" applyFont="true" applyBorder="true" applyAlignment="true" applyProtection="true">
      <alignment horizontal="center" vertical="center" textRotation="0" wrapText="false" indent="0" shrinkToFit="false"/>
      <protection locked="false" hidden="false"/>
    </xf>
    <xf numFmtId="183" fontId="10" fillId="27" borderId="0" xfId="89" applyFont="true" applyBorder="true" applyAlignment="true" applyProtection="true">
      <alignment horizontal="center" vertical="center" textRotation="0" wrapText="false" indent="0" shrinkToFit="false"/>
      <protection locked="false" hidden="false"/>
    </xf>
    <xf numFmtId="170" fontId="12" fillId="29" borderId="0" xfId="89" applyFont="true" applyBorder="true" applyAlignment="true" applyProtection="true">
      <alignment horizontal="center" vertical="center" textRotation="0" wrapText="false" indent="0" shrinkToFit="false"/>
      <protection locked="false" hidden="false"/>
    </xf>
    <xf numFmtId="170" fontId="10" fillId="27" borderId="0" xfId="89" applyFont="true" applyBorder="true" applyAlignment="true" applyProtection="true">
      <alignment horizontal="center" vertical="center" textRotation="0" wrapText="false" indent="0" shrinkToFit="false"/>
      <protection locked="false" hidden="false"/>
    </xf>
    <xf numFmtId="170" fontId="93" fillId="29" borderId="0" xfId="89" applyFont="true" applyBorder="true" applyAlignment="true" applyProtection="true">
      <alignment horizontal="center" vertical="center" textRotation="0" wrapText="false" indent="0" shrinkToFit="false"/>
      <protection locked="false" hidden="false"/>
    </xf>
    <xf numFmtId="170" fontId="84" fillId="27" borderId="0" xfId="89" applyFont="true" applyBorder="true" applyAlignment="true" applyProtection="true">
      <alignment horizontal="center" vertical="center" textRotation="0" wrapText="false" indent="0" shrinkToFit="false"/>
      <protection locked="false" hidden="false"/>
    </xf>
    <xf numFmtId="184" fontId="30" fillId="0" borderId="0" xfId="168" applyFont="true" applyBorder="true" applyAlignment="true" applyProtection="false">
      <alignment horizontal="center" vertical="bottom" textRotation="0" wrapText="false" indent="0" shrinkToFit="false"/>
      <protection locked="true" hidden="false"/>
    </xf>
    <xf numFmtId="184" fontId="30" fillId="27" borderId="0" xfId="168" applyFont="true" applyBorder="true" applyAlignment="true" applyProtection="false">
      <alignment horizontal="center" vertical="bottom" textRotation="0" wrapText="false" indent="0" shrinkToFit="false"/>
      <protection locked="true" hidden="false"/>
    </xf>
    <xf numFmtId="184" fontId="30" fillId="0" borderId="0" xfId="168" applyFont="true" applyBorder="true" applyAlignment="true" applyProtection="false">
      <alignment horizontal="center" vertical="bottom" textRotation="0" wrapText="false" indent="0" shrinkToFit="false"/>
      <protection locked="true" hidden="false"/>
    </xf>
    <xf numFmtId="166" fontId="33" fillId="29" borderId="0" xfId="168" applyFont="true" applyBorder="true" applyAlignment="true" applyProtection="false">
      <alignment horizontal="center" vertical="bottom" textRotation="0" wrapText="false" indent="0" shrinkToFit="false"/>
      <protection locked="true" hidden="false"/>
    </xf>
    <xf numFmtId="166" fontId="14" fillId="27" borderId="0" xfId="168" applyFont="true" applyBorder="true" applyAlignment="true" applyProtection="false">
      <alignment horizontal="center" vertical="bottom" textRotation="0" wrapText="false" indent="0" shrinkToFit="false"/>
      <protection locked="true" hidden="false"/>
    </xf>
    <xf numFmtId="185" fontId="14" fillId="0" borderId="0" xfId="168" applyFont="true" applyBorder="true" applyAlignment="true" applyProtection="false">
      <alignment horizontal="center" vertical="bottom" textRotation="0" wrapText="false" indent="0" shrinkToFit="false"/>
      <protection locked="true" hidden="false"/>
    </xf>
    <xf numFmtId="180" fontId="33" fillId="29" borderId="0" xfId="168" applyFont="true" applyBorder="true" applyAlignment="true" applyProtection="false">
      <alignment horizontal="center" vertical="bottom" textRotation="0" wrapText="false" indent="0" shrinkToFit="false"/>
      <protection locked="true" hidden="false"/>
    </xf>
    <xf numFmtId="180" fontId="14" fillId="27" borderId="0" xfId="168" applyFont="true" applyBorder="true" applyAlignment="true" applyProtection="false">
      <alignment horizontal="center" vertical="bottom" textRotation="0" wrapText="false" indent="0" shrinkToFit="false"/>
      <protection locked="true" hidden="false"/>
    </xf>
    <xf numFmtId="175" fontId="33" fillId="29" borderId="0" xfId="168" applyFont="true" applyBorder="true" applyAlignment="true" applyProtection="false">
      <alignment horizontal="center" vertical="bottom" textRotation="0" wrapText="false" indent="0" shrinkToFit="false"/>
      <protection locked="true" hidden="false"/>
    </xf>
    <xf numFmtId="175" fontId="14" fillId="27" borderId="0" xfId="168" applyFont="true" applyBorder="true" applyAlignment="true" applyProtection="false">
      <alignment horizontal="center" vertical="bottom" textRotation="0" wrapText="false" indent="0" shrinkToFit="false"/>
      <protection locked="true" hidden="false"/>
    </xf>
    <xf numFmtId="164" fontId="87" fillId="0" borderId="0" xfId="168" applyFont="true" applyBorder="true" applyAlignment="false" applyProtection="false">
      <alignment horizontal="general" vertical="bottom" textRotation="0" wrapText="false" indent="0" shrinkToFit="false"/>
      <protection locked="true" hidden="false"/>
    </xf>
    <xf numFmtId="171" fontId="31" fillId="0" borderId="0" xfId="168" applyFont="true" applyBorder="true" applyAlignment="true" applyProtection="false">
      <alignment horizontal="center" vertical="bottom" textRotation="0" wrapText="false" indent="0" shrinkToFit="false"/>
      <protection locked="true" hidden="false"/>
    </xf>
    <xf numFmtId="164" fontId="31" fillId="27" borderId="0" xfId="168" applyFont="true" applyBorder="true" applyAlignment="true" applyProtection="false">
      <alignment horizontal="center" vertical="bottom" textRotation="0" wrapText="false" indent="0" shrinkToFit="false"/>
      <protection locked="true" hidden="false"/>
    </xf>
    <xf numFmtId="164" fontId="14" fillId="32" borderId="0" xfId="168" applyFont="true" applyBorder="true" applyAlignment="true" applyProtection="false">
      <alignment horizontal="center" vertical="bottom" textRotation="0" wrapText="false" indent="0" shrinkToFit="false"/>
      <protection locked="true" hidden="false"/>
    </xf>
    <xf numFmtId="168" fontId="14" fillId="0" borderId="0" xfId="168" applyFont="true" applyBorder="true" applyAlignment="true" applyProtection="false">
      <alignment horizontal="center" vertical="bottom" textRotation="0" wrapText="false" indent="0" shrinkToFit="false"/>
      <protection locked="true" hidden="false"/>
    </xf>
    <xf numFmtId="168" fontId="14" fillId="0" borderId="0" xfId="168" applyFont="true" applyBorder="true" applyAlignment="true" applyProtection="false">
      <alignment horizontal="center" vertical="bottom" textRotation="0" wrapText="false" indent="0" shrinkToFit="false"/>
      <protection locked="true" hidden="false"/>
    </xf>
    <xf numFmtId="168" fontId="33" fillId="29" borderId="0" xfId="168" applyFont="true" applyBorder="true" applyAlignment="true" applyProtection="false">
      <alignment horizontal="center" vertical="bottom" textRotation="0" wrapText="false" indent="0" shrinkToFit="false"/>
      <protection locked="true" hidden="false"/>
    </xf>
    <xf numFmtId="168" fontId="14" fillId="27" borderId="0" xfId="168" applyFont="true" applyBorder="true" applyAlignment="true" applyProtection="false">
      <alignment horizontal="center" vertical="bottom" textRotation="0" wrapText="false" indent="0" shrinkToFit="false"/>
      <protection locked="true" hidden="false"/>
    </xf>
    <xf numFmtId="170" fontId="14" fillId="0" borderId="0" xfId="168" applyFont="true" applyBorder="true" applyAlignment="true" applyProtection="false">
      <alignment horizontal="center" vertical="bottom" textRotation="0" wrapText="false" indent="0" shrinkToFit="false"/>
      <protection locked="true" hidden="false"/>
    </xf>
    <xf numFmtId="170" fontId="14" fillId="0" borderId="0" xfId="168" applyFont="true" applyBorder="true" applyAlignment="true" applyProtection="false">
      <alignment horizontal="center" vertical="bottom" textRotation="0" wrapText="false" indent="0" shrinkToFit="false"/>
      <protection locked="true" hidden="false"/>
    </xf>
    <xf numFmtId="170" fontId="14" fillId="27" borderId="0" xfId="168" applyFont="true" applyBorder="true" applyAlignment="true" applyProtection="false">
      <alignment horizontal="center" vertical="bottom" textRotation="0" wrapText="false" indent="0" shrinkToFit="false"/>
      <protection locked="true" hidden="false"/>
    </xf>
    <xf numFmtId="164" fontId="94" fillId="0" borderId="0" xfId="168" applyFont="true" applyBorder="true" applyAlignment="false" applyProtection="false">
      <alignment horizontal="general" vertical="bottom" textRotation="0" wrapText="false" indent="0" shrinkToFit="false"/>
      <protection locked="true" hidden="false"/>
    </xf>
    <xf numFmtId="170" fontId="94" fillId="0" borderId="0" xfId="168" applyFont="true" applyBorder="true" applyAlignment="true" applyProtection="false">
      <alignment horizontal="center" vertical="bottom" textRotation="0" wrapText="false" indent="0" shrinkToFit="false"/>
      <protection locked="true" hidden="false"/>
    </xf>
    <xf numFmtId="170" fontId="92" fillId="29" borderId="0" xfId="168" applyFont="true" applyBorder="true" applyAlignment="true" applyProtection="false">
      <alignment horizontal="center" vertical="bottom" textRotation="0" wrapText="false" indent="0" shrinkToFit="false"/>
      <protection locked="true" hidden="false"/>
    </xf>
    <xf numFmtId="170" fontId="94" fillId="27" borderId="0" xfId="168" applyFont="tru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8" fontId="33" fillId="29" borderId="0" xfId="0" applyFont="true" applyBorder="false" applyAlignment="true" applyProtection="false">
      <alignment horizontal="center" vertical="center" textRotation="0" wrapText="false" indent="0" shrinkToFit="false"/>
      <protection locked="true" hidden="false"/>
    </xf>
    <xf numFmtId="168" fontId="0" fillId="27" borderId="0" xfId="0" applyFont="false" applyBorder="false" applyAlignment="true" applyProtection="false">
      <alignment horizontal="center" vertical="center" textRotation="0" wrapText="false" indent="0" shrinkToFit="false"/>
      <protection locked="true" hidden="false"/>
    </xf>
    <xf numFmtId="164" fontId="14" fillId="26" borderId="0" xfId="0" applyFont="true" applyBorder="true" applyAlignment="true" applyProtection="false">
      <alignment horizontal="center" vertical="center" textRotation="0" wrapText="true" indent="0" shrinkToFit="false"/>
      <protection locked="true" hidden="false"/>
    </xf>
    <xf numFmtId="180" fontId="14" fillId="26" borderId="0" xfId="0" applyFont="true" applyBorder="true" applyAlignment="true" applyProtection="false">
      <alignment horizontal="center" vertical="center" textRotation="0" wrapText="true" indent="0" shrinkToFit="false"/>
      <protection locked="true" hidden="false"/>
    </xf>
    <xf numFmtId="164" fontId="0" fillId="27" borderId="0" xfId="0" applyFont="false" applyBorder="false" applyAlignment="true" applyProtection="false">
      <alignment horizontal="center" vertical="center" textRotation="0" wrapText="false" indent="0" shrinkToFit="false"/>
      <protection locked="true" hidden="false"/>
    </xf>
    <xf numFmtId="166" fontId="0" fillId="0" borderId="0" xfId="168" applyFont="true" applyBorder="true" applyAlignment="false" applyProtection="false">
      <alignment horizontal="general" vertical="bottom" textRotation="0" wrapText="false" indent="0" shrinkToFit="false"/>
      <protection locked="true" hidden="false"/>
    </xf>
    <xf numFmtId="164" fontId="33" fillId="29" borderId="0" xfId="0" applyFont="true" applyBorder="false" applyAlignment="true" applyProtection="false">
      <alignment horizontal="center" vertical="center" textRotation="0" wrapText="false" indent="0" shrinkToFit="false"/>
      <protection locked="true" hidden="false"/>
    </xf>
    <xf numFmtId="164" fontId="30" fillId="0" borderId="0" xfId="168" applyFont="true" applyBorder="false" applyAlignment="true" applyProtection="false">
      <alignment horizontal="center" vertical="bottom" textRotation="0" wrapText="false" indent="0" shrinkToFit="false"/>
      <protection locked="true" hidden="false"/>
    </xf>
    <xf numFmtId="171" fontId="14"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true" applyAlignment="true" applyProtection="false">
      <alignment horizontal="general" vertical="bottom" textRotation="0" wrapText="true" indent="0" shrinkToFit="false"/>
      <protection locked="true" hidden="false"/>
    </xf>
    <xf numFmtId="164" fontId="30" fillId="0" borderId="0" xfId="168" applyFont="true" applyBorder="false" applyAlignment="true" applyProtection="false">
      <alignment horizontal="center" vertical="bottom" textRotation="0" wrapText="false" indent="0" shrinkToFit="false"/>
      <protection locked="true" hidden="false"/>
    </xf>
    <xf numFmtId="171" fontId="0" fillId="32" borderId="0" xfId="168" applyFont="true" applyBorder="false" applyAlignment="false" applyProtection="false">
      <alignment horizontal="general" vertical="bottom" textRotation="0" wrapText="false" indent="0" shrinkToFit="false"/>
      <protection locked="true" hidden="false"/>
    </xf>
    <xf numFmtId="171" fontId="0" fillId="0" borderId="0" xfId="168" applyFont="true" applyBorder="false" applyAlignment="false" applyProtection="false">
      <alignment horizontal="general" vertical="bottom" textRotation="0" wrapText="false" indent="0" shrinkToFit="false"/>
      <protection locked="true" hidden="false"/>
    </xf>
    <xf numFmtId="164" fontId="87" fillId="0" borderId="0" xfId="168" applyFont="true" applyBorder="false" applyAlignment="false" applyProtection="false">
      <alignment horizontal="general" vertical="bottom" textRotation="0" wrapText="false" indent="0" shrinkToFit="false"/>
      <protection locked="true" hidden="false"/>
    </xf>
    <xf numFmtId="164" fontId="30" fillId="32" borderId="0" xfId="168" applyFont="true" applyBorder="false" applyAlignment="true" applyProtection="false">
      <alignment horizontal="center" vertical="bottom" textRotation="0" wrapText="false" indent="0" shrinkToFit="false"/>
      <protection locked="true" hidden="false"/>
    </xf>
    <xf numFmtId="164" fontId="87" fillId="0" borderId="0" xfId="168" applyFont="true" applyBorder="false" applyAlignment="true" applyProtection="false">
      <alignment horizontal="center" vertical="bottom" textRotation="0" wrapText="false" indent="0" shrinkToFit="false"/>
      <protection locked="true" hidden="false"/>
    </xf>
    <xf numFmtId="164" fontId="87" fillId="0" borderId="0" xfId="168" applyFont="true" applyBorder="false" applyAlignment="true" applyProtection="false">
      <alignment horizontal="center" vertical="bottom" textRotation="0" wrapText="false" indent="0" shrinkToFit="false"/>
      <protection locked="true" hidden="false"/>
    </xf>
    <xf numFmtId="164" fontId="87" fillId="0" borderId="0" xfId="168" applyFont="true" applyBorder="false" applyAlignment="true" applyProtection="false">
      <alignment horizontal="left" vertical="bottom" textRotation="0" wrapText="false" indent="0" shrinkToFit="false"/>
      <protection locked="true" hidden="false"/>
    </xf>
    <xf numFmtId="164" fontId="87" fillId="0" borderId="0" xfId="168" applyFont="true" applyBorder="false" applyAlignment="true" applyProtection="false">
      <alignment horizontal="center" vertical="bottom" textRotation="0" wrapText="true" indent="0" shrinkToFit="false"/>
      <protection locked="true" hidden="false"/>
    </xf>
    <xf numFmtId="164" fontId="87" fillId="0" borderId="0" xfId="168" applyFont="true" applyBorder="false" applyAlignment="true" applyProtection="false">
      <alignment horizontal="center" vertical="bottom" textRotation="0" wrapText="true" indent="0" shrinkToFit="false"/>
      <protection locked="true" hidden="false"/>
    </xf>
    <xf numFmtId="176" fontId="10" fillId="0" borderId="0" xfId="89" applyFont="true" applyBorder="true" applyAlignment="true" applyProtection="true">
      <alignment horizontal="center" vertical="center" textRotation="0" wrapText="false" indent="0" shrinkToFit="false"/>
      <protection locked="false" hidden="false"/>
    </xf>
    <xf numFmtId="164" fontId="14" fillId="0" borderId="0" xfId="168" applyFont="true" applyBorder="false" applyAlignment="false" applyProtection="false">
      <alignment horizontal="general" vertical="bottom" textRotation="0" wrapText="false" indent="0" shrinkToFit="false"/>
      <protection locked="true" hidden="false"/>
    </xf>
    <xf numFmtId="169" fontId="23" fillId="0" borderId="0" xfId="89" applyFont="true" applyBorder="true" applyAlignment="true" applyProtection="true">
      <alignment horizontal="center" vertical="center" textRotation="0" wrapText="false" indent="0" shrinkToFit="false"/>
      <protection locked="false" hidden="false"/>
    </xf>
    <xf numFmtId="168" fontId="30" fillId="0" borderId="0" xfId="168" applyFont="true" applyBorder="true" applyAlignment="true" applyProtection="false">
      <alignment horizontal="center" vertical="bottom" textRotation="0" wrapText="false" indent="0" shrinkToFit="false"/>
      <protection locked="true" hidden="false"/>
    </xf>
    <xf numFmtId="171" fontId="0" fillId="0" borderId="0" xfId="168" applyFont="true" applyBorder="false" applyAlignment="true" applyProtection="false">
      <alignment horizontal="center" vertical="bottom" textRotation="0" wrapText="false" indent="0" shrinkToFit="false"/>
      <protection locked="true" hidden="false"/>
    </xf>
    <xf numFmtId="170" fontId="14" fillId="0" borderId="0" xfId="168" applyFont="true" applyBorder="false" applyAlignment="true" applyProtection="false">
      <alignment horizontal="center" vertical="bottom" textRotation="0" wrapText="false" indent="0" shrinkToFit="false"/>
      <protection locked="true" hidden="false"/>
    </xf>
    <xf numFmtId="170" fontId="14" fillId="20" borderId="0" xfId="168" applyFont="true" applyBorder="false" applyAlignment="true" applyProtection="false">
      <alignment horizontal="center" vertical="bottom" textRotation="0" wrapText="false" indent="0" shrinkToFit="false"/>
      <protection locked="true" hidden="false"/>
    </xf>
    <xf numFmtId="170" fontId="14" fillId="0" borderId="0" xfId="168" applyFont="true" applyBorder="false" applyAlignment="true" applyProtection="false">
      <alignment horizontal="center" vertical="bottom" textRotation="0" wrapText="false" indent="0" shrinkToFit="false"/>
      <protection locked="true" hidden="false"/>
    </xf>
    <xf numFmtId="175" fontId="14" fillId="0" borderId="0" xfId="168" applyFont="true" applyBorder="false" applyAlignment="true" applyProtection="false">
      <alignment horizontal="center" vertical="bottom" textRotation="0" wrapText="false" indent="0" shrinkToFit="false"/>
      <protection locked="true" hidden="false"/>
    </xf>
    <xf numFmtId="175" fontId="14" fillId="0" borderId="0" xfId="168" applyFont="true" applyBorder="false" applyAlignment="true" applyProtection="false">
      <alignment horizontal="center" vertical="bottom" textRotation="0" wrapText="false" indent="0" shrinkToFit="false"/>
      <protection locked="true" hidden="false"/>
    </xf>
    <xf numFmtId="164" fontId="14" fillId="0" borderId="0" xfId="168" applyFont="true" applyBorder="false" applyAlignment="false" applyProtection="false">
      <alignment horizontal="general" vertical="bottom" textRotation="0" wrapText="false" indent="0" shrinkToFit="false"/>
      <protection locked="true" hidden="false"/>
    </xf>
    <xf numFmtId="179" fontId="14" fillId="0" borderId="0" xfId="168" applyFont="true" applyBorder="false" applyAlignment="true" applyProtection="false">
      <alignment horizontal="center" vertical="bottom" textRotation="0" wrapText="false" indent="0" shrinkToFit="false"/>
      <protection locked="true" hidden="false"/>
    </xf>
    <xf numFmtId="164" fontId="66" fillId="25" borderId="0" xfId="168" applyFont="true" applyBorder="false" applyAlignment="false" applyProtection="false">
      <alignment horizontal="general" vertical="bottom" textRotation="0" wrapText="false" indent="0" shrinkToFit="false"/>
      <protection locked="true" hidden="false"/>
    </xf>
    <xf numFmtId="170" fontId="66" fillId="25" borderId="0" xfId="168" applyFont="true" applyBorder="false" applyAlignment="true" applyProtection="false">
      <alignment horizontal="center" vertical="bottom" textRotation="0" wrapText="false" indent="0" shrinkToFit="false"/>
      <protection locked="true" hidden="false"/>
    </xf>
    <xf numFmtId="170" fontId="66" fillId="0" borderId="0" xfId="168"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27" borderId="0" xfId="168" applyFont="true" applyBorder="false" applyAlignment="false" applyProtection="false">
      <alignment horizontal="general" vertical="bottom" textRotation="0" wrapText="false" indent="0" shrinkToFit="false"/>
      <protection locked="true" hidden="false"/>
    </xf>
    <xf numFmtId="168" fontId="0" fillId="27" borderId="0" xfId="0" applyFont="false" applyBorder="false" applyAlignment="true" applyProtection="false">
      <alignment horizontal="general" vertical="center" textRotation="0" wrapText="false" indent="0" shrinkToFit="false"/>
      <protection locked="true" hidden="false"/>
    </xf>
    <xf numFmtId="164" fontId="14" fillId="0" borderId="0" xfId="168" applyFont="true" applyBorder="false" applyAlignment="true" applyProtection="false">
      <alignment horizontal="center" vertical="bottom" textRotation="0" wrapText="false" indent="0" shrinkToFit="false"/>
      <protection locked="true" hidden="false"/>
    </xf>
    <xf numFmtId="169" fontId="97" fillId="0" borderId="0" xfId="89" applyFont="true" applyBorder="true" applyAlignment="true" applyProtection="true">
      <alignment horizontal="center" vertical="center" textRotation="0" wrapText="false" indent="0" shrinkToFit="false"/>
      <protection locked="false" hidden="false"/>
    </xf>
    <xf numFmtId="166" fontId="14" fillId="0" borderId="0" xfId="168" applyFont="true" applyBorder="false" applyAlignment="true" applyProtection="false">
      <alignment horizontal="center" vertical="bottom" textRotation="0" wrapText="false" indent="0" shrinkToFit="false"/>
      <protection locked="true" hidden="false"/>
    </xf>
    <xf numFmtId="164" fontId="14" fillId="0" borderId="0" xfId="96" applyFont="true" applyBorder="false" applyAlignment="false" applyProtection="false">
      <alignment horizontal="general" vertical="bottom" textRotation="0" wrapText="false" indent="0" shrinkToFit="false"/>
      <protection locked="true" hidden="false"/>
    </xf>
    <xf numFmtId="166" fontId="14" fillId="0" borderId="0" xfId="96" applyFont="true" applyBorder="false" applyAlignment="false" applyProtection="false">
      <alignment horizontal="general" vertical="bottom" textRotation="0" wrapText="false" indent="0" shrinkToFit="false"/>
      <protection locked="true" hidden="false"/>
    </xf>
    <xf numFmtId="164" fontId="15" fillId="0" borderId="0" xfId="96" applyFont="true" applyBorder="false" applyAlignment="false" applyProtection="false">
      <alignment horizontal="general" vertical="bottom"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14" fillId="27" borderId="0" xfId="83" applyFont="true" applyBorder="false" applyAlignment="true" applyProtection="false">
      <alignment horizontal="general" vertical="center" textRotation="0" wrapText="false" indent="0" shrinkToFit="false"/>
      <protection locked="true" hidden="false"/>
    </xf>
    <xf numFmtId="164" fontId="0" fillId="0" borderId="0" xfId="168" applyFont="true" applyBorder="true" applyAlignment="false" applyProtection="true">
      <alignment horizontal="general" vertical="bottom" textRotation="0" wrapText="false" indent="0" shrinkToFit="false"/>
      <protection locked="false" hidden="false"/>
    </xf>
    <xf numFmtId="164" fontId="91" fillId="0" borderId="0" xfId="168" applyFont="true" applyBorder="false" applyAlignment="true" applyProtection="false">
      <alignment horizontal="center" vertical="bottom" textRotation="0" wrapText="false" indent="0" shrinkToFit="false"/>
      <protection locked="true" hidden="false"/>
    </xf>
    <xf numFmtId="164" fontId="14" fillId="0" borderId="0" xfId="83" applyFont="true" applyBorder="false" applyAlignment="true" applyProtection="true">
      <alignment horizontal="general" vertical="center" textRotation="0" wrapText="false" indent="0" shrinkToFit="false"/>
      <protection locked="false" hidden="false"/>
    </xf>
    <xf numFmtId="164" fontId="14" fillId="27" borderId="0" xfId="83" applyFont="true" applyBorder="false" applyAlignment="true" applyProtection="true">
      <alignment horizontal="general" vertical="center" textRotation="0" wrapText="false" indent="0" shrinkToFit="false"/>
      <protection locked="false" hidden="false"/>
    </xf>
    <xf numFmtId="164" fontId="30" fillId="0" borderId="0" xfId="168" applyFont="true" applyBorder="true" applyAlignment="true" applyProtection="true">
      <alignment horizontal="center" vertical="bottom" textRotation="0" wrapText="false" indent="0" shrinkToFit="false"/>
      <protection locked="false" hidden="false"/>
    </xf>
    <xf numFmtId="164" fontId="91" fillId="0" borderId="0" xfId="168" applyFont="true" applyBorder="true" applyAlignment="true" applyProtection="true">
      <alignment horizontal="center" vertical="bottom" textRotation="0" wrapText="false" indent="0" shrinkToFit="false"/>
      <protection locked="false" hidden="false"/>
    </xf>
    <xf numFmtId="164" fontId="0" fillId="0" borderId="0" xfId="168" applyFont="true" applyBorder="true" applyAlignment="false" applyProtection="true">
      <alignment horizontal="general" vertical="bottom" textRotation="0" wrapText="false" indent="0" shrinkToFit="false"/>
      <protection locked="true" hidden="true"/>
    </xf>
    <xf numFmtId="171" fontId="0" fillId="0" borderId="0" xfId="168" applyFont="true" applyBorder="false" applyAlignment="false" applyProtection="true">
      <alignment horizontal="general" vertical="bottom" textRotation="0" wrapText="false" indent="0" shrinkToFit="false"/>
      <protection locked="true" hidden="true"/>
    </xf>
    <xf numFmtId="164" fontId="14" fillId="27" borderId="0" xfId="83" applyFont="true" applyBorder="false" applyAlignment="true" applyProtection="true">
      <alignment horizontal="general" vertical="center" textRotation="0" wrapText="false" indent="0" shrinkToFit="false"/>
      <protection locked="true" hidden="true"/>
    </xf>
    <xf numFmtId="164" fontId="87" fillId="0" borderId="0" xfId="168" applyFont="true" applyBorder="true" applyAlignment="true" applyProtection="true">
      <alignment horizontal="left" vertical="bottom" textRotation="0" wrapText="false" indent="0" shrinkToFit="false"/>
      <protection locked="false" hidden="false"/>
    </xf>
    <xf numFmtId="164" fontId="30" fillId="27" borderId="0" xfId="168" applyFont="true" applyBorder="false" applyAlignment="true" applyProtection="false">
      <alignment horizontal="center" vertical="bottom" textRotation="0" wrapText="false" indent="0" shrinkToFit="false"/>
      <protection locked="true" hidden="false"/>
    </xf>
    <xf numFmtId="164" fontId="14" fillId="0" borderId="0" xfId="168" applyFont="true" applyBorder="true" applyAlignment="false" applyProtection="true">
      <alignment horizontal="general" vertical="bottom" textRotation="0" wrapText="false" indent="0" shrinkToFit="false"/>
      <protection locked="true" hidden="true"/>
    </xf>
    <xf numFmtId="171" fontId="0" fillId="0" borderId="0" xfId="168" applyFont="true" applyBorder="true" applyAlignment="true" applyProtection="true">
      <alignment horizontal="center" vertical="bottom" textRotation="0" wrapText="true" indent="0" shrinkToFit="false"/>
      <protection locked="true" hidden="true"/>
    </xf>
    <xf numFmtId="164" fontId="87" fillId="0" borderId="0" xfId="168" applyFont="true" applyBorder="false" applyAlignment="true" applyProtection="true">
      <alignment horizontal="center" vertical="bottom" textRotation="0" wrapText="false" indent="0" shrinkToFit="false"/>
      <protection locked="false" hidden="false"/>
    </xf>
    <xf numFmtId="164" fontId="87" fillId="0" borderId="0" xfId="168" applyFont="true" applyBorder="false" applyAlignment="true" applyProtection="true">
      <alignment horizontal="center" vertical="bottom" textRotation="0" wrapText="true" indent="0" shrinkToFit="false"/>
      <protection locked="false" hidden="false"/>
    </xf>
    <xf numFmtId="164" fontId="14" fillId="0" borderId="0" xfId="83" applyFont="true" applyBorder="false" applyAlignment="true" applyProtection="true">
      <alignment horizontal="general" vertical="center" textRotation="0" wrapText="false" indent="0" shrinkToFit="false"/>
      <protection locked="true" hidden="true"/>
    </xf>
    <xf numFmtId="170" fontId="0" fillId="0" borderId="0" xfId="168" applyFont="true" applyBorder="true" applyAlignment="true" applyProtection="true">
      <alignment horizontal="center" vertical="bottom" textRotation="0" wrapText="false" indent="0" shrinkToFit="false"/>
      <protection locked="true" hidden="true"/>
    </xf>
    <xf numFmtId="183" fontId="0" fillId="0" borderId="0" xfId="168" applyFont="true" applyBorder="true" applyAlignment="false" applyProtection="true">
      <alignment horizontal="general" vertical="bottom" textRotation="0" wrapText="false" indent="0" shrinkToFit="false"/>
      <protection locked="false" hidden="false"/>
    </xf>
    <xf numFmtId="183" fontId="14" fillId="0" borderId="0" xfId="83" applyFont="true" applyBorder="false" applyAlignment="true" applyProtection="true">
      <alignment horizontal="general" vertical="center" textRotation="0" wrapText="false" indent="0" shrinkToFit="false"/>
      <protection locked="false" hidden="false"/>
    </xf>
    <xf numFmtId="164" fontId="30" fillId="0" borderId="0" xfId="168" applyFont="true" applyBorder="false" applyAlignment="true" applyProtection="true">
      <alignment horizontal="center" vertical="bottom" textRotation="0" wrapText="false" indent="0" shrinkToFit="false"/>
      <protection locked="false" hidden="false"/>
    </xf>
    <xf numFmtId="183" fontId="14" fillId="0" borderId="0" xfId="83" applyFont="true" applyBorder="false" applyAlignment="true" applyProtection="true">
      <alignment horizontal="general" vertical="center" textRotation="0" wrapText="false" indent="0" shrinkToFit="false"/>
      <protection locked="false" hidden="false"/>
    </xf>
    <xf numFmtId="183" fontId="14" fillId="27" borderId="0" xfId="83" applyFont="true" applyBorder="false" applyAlignment="true" applyProtection="true">
      <alignment horizontal="general" vertical="center" textRotation="0" wrapText="false" indent="0" shrinkToFit="false"/>
      <protection locked="false" hidden="false"/>
    </xf>
    <xf numFmtId="170" fontId="12" fillId="0" borderId="0" xfId="89" applyFont="true" applyBorder="true" applyAlignment="true" applyProtection="true">
      <alignment horizontal="center" vertical="center" textRotation="0" wrapText="false" indent="0" shrinkToFit="false"/>
      <protection locked="false" hidden="false"/>
    </xf>
    <xf numFmtId="164" fontId="87" fillId="0" borderId="0" xfId="168" applyFont="true" applyBorder="true" applyAlignment="false" applyProtection="true">
      <alignment horizontal="general" vertical="bottom" textRotation="0" wrapText="false" indent="0" shrinkToFit="false"/>
      <protection locked="false" hidden="false"/>
    </xf>
    <xf numFmtId="168" fontId="30" fillId="0" borderId="0" xfId="168" applyFont="true" applyBorder="true" applyAlignment="true" applyProtection="true">
      <alignment horizontal="center" vertical="bottom" textRotation="0" wrapText="false" indent="0" shrinkToFit="false"/>
      <protection locked="false" hidden="false"/>
    </xf>
    <xf numFmtId="164" fontId="0" fillId="0" borderId="0" xfId="168" applyFont="true" applyBorder="true" applyAlignment="false" applyProtection="true">
      <alignment horizontal="general" vertical="bottom" textRotation="0" wrapText="false" indent="0" shrinkToFit="false"/>
      <protection locked="true" hidden="true"/>
    </xf>
    <xf numFmtId="171" fontId="12" fillId="0" borderId="0" xfId="89" applyFont="true" applyBorder="true" applyAlignment="true" applyProtection="true">
      <alignment horizontal="center" vertical="center" textRotation="0" wrapText="false" indent="0" shrinkToFit="false"/>
      <protection locked="true" hidden="true"/>
    </xf>
    <xf numFmtId="164" fontId="12" fillId="0" borderId="0" xfId="89" applyFont="true" applyBorder="true" applyAlignment="true" applyProtection="true">
      <alignment horizontal="center" vertical="center" textRotation="0" wrapText="false" indent="0" shrinkToFit="false"/>
      <protection locked="true" hidden="true"/>
    </xf>
    <xf numFmtId="164" fontId="14" fillId="27" borderId="0" xfId="83" applyFont="true" applyBorder="false" applyAlignment="true" applyProtection="true">
      <alignment horizontal="general" vertical="center" textRotation="0" wrapText="false" indent="0" shrinkToFit="false"/>
      <protection locked="true" hidden="true"/>
    </xf>
    <xf numFmtId="166" fontId="14" fillId="0" borderId="0" xfId="168" applyFont="true" applyBorder="true" applyAlignment="true" applyProtection="true">
      <alignment horizontal="center" vertical="bottom" textRotation="0" wrapText="false" indent="0" shrinkToFit="false"/>
      <protection locked="true" hidden="true"/>
    </xf>
    <xf numFmtId="175" fontId="14" fillId="0" borderId="0" xfId="168" applyFont="true" applyBorder="true" applyAlignment="true" applyProtection="true">
      <alignment horizontal="center" vertical="bottom" textRotation="0" wrapText="false" indent="0" shrinkToFit="false"/>
      <protection locked="true" hidden="true"/>
    </xf>
    <xf numFmtId="186" fontId="0" fillId="0" borderId="0" xfId="168" applyFont="true" applyBorder="true" applyAlignment="false" applyProtection="true">
      <alignment horizontal="general" vertical="bottom" textRotation="0" wrapText="false" indent="0" shrinkToFit="false"/>
      <protection locked="true" hidden="true"/>
    </xf>
    <xf numFmtId="186" fontId="14" fillId="0" borderId="0" xfId="168" applyFont="true" applyBorder="true" applyAlignment="true" applyProtection="true">
      <alignment horizontal="center" vertical="bottom" textRotation="0" wrapText="false" indent="0" shrinkToFit="false"/>
      <protection locked="true" hidden="true"/>
    </xf>
    <xf numFmtId="186" fontId="14" fillId="27" borderId="0" xfId="83" applyFont="true" applyBorder="false" applyAlignment="true" applyProtection="true">
      <alignment horizontal="general" vertical="center" textRotation="0" wrapText="false" indent="0" shrinkToFit="false"/>
      <protection locked="true" hidden="true"/>
    </xf>
    <xf numFmtId="171" fontId="0" fillId="0" borderId="0" xfId="168" applyFont="true" applyBorder="true" applyAlignment="true" applyProtection="true">
      <alignment horizontal="center" vertical="bottom" textRotation="0" wrapText="false" indent="0" shrinkToFit="false"/>
      <protection locked="true" hidden="true"/>
    </xf>
    <xf numFmtId="164" fontId="0" fillId="0" borderId="0" xfId="168" applyFont="true" applyBorder="true" applyAlignment="true" applyProtection="true">
      <alignment horizontal="center" vertical="bottom" textRotation="0" wrapText="false" indent="0" shrinkToFit="false"/>
      <protection locked="true" hidden="true"/>
    </xf>
    <xf numFmtId="175" fontId="14" fillId="32" borderId="0" xfId="168" applyFont="true" applyBorder="true" applyAlignment="true" applyProtection="true">
      <alignment horizontal="center" vertical="bottom" textRotation="0" wrapText="false" indent="0" shrinkToFit="false"/>
      <protection locked="true" hidden="true"/>
    </xf>
    <xf numFmtId="164" fontId="31" fillId="0" borderId="0" xfId="168" applyFont="true" applyBorder="true" applyAlignment="false" applyProtection="true">
      <alignment horizontal="general" vertical="bottom" textRotation="0" wrapText="false" indent="0" shrinkToFit="false"/>
      <protection locked="fals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8" fontId="30" fillId="27" borderId="0" xfId="168" applyFont="true" applyBorder="true" applyAlignment="true" applyProtection="true">
      <alignment horizontal="center" vertical="bottom" textRotation="0" wrapText="false" indent="0" shrinkToFit="false"/>
      <protection locked="false" hidden="false"/>
    </xf>
    <xf numFmtId="164" fontId="31" fillId="0" borderId="0" xfId="168" applyFont="true" applyBorder="true" applyAlignment="false" applyProtection="true">
      <alignment horizontal="general" vertical="bottom" textRotation="0" wrapText="false" indent="0" shrinkToFit="false"/>
      <protection locked="true" hidden="true"/>
    </xf>
    <xf numFmtId="171" fontId="14" fillId="0" borderId="0" xfId="168" applyFont="true" applyBorder="true" applyAlignment="true" applyProtection="true">
      <alignment horizontal="center" vertical="bottom" textRotation="0" wrapText="false" indent="0" shrinkToFit="false"/>
      <protection locked="true" hidden="true"/>
    </xf>
    <xf numFmtId="171" fontId="31" fillId="0" borderId="0" xfId="168" applyFont="true" applyBorder="true" applyAlignment="true" applyProtection="true">
      <alignment horizontal="center" vertical="bottom" textRotation="0" wrapText="false" indent="0" shrinkToFit="false"/>
      <protection locked="true" hidden="true"/>
    </xf>
    <xf numFmtId="170" fontId="0" fillId="0" borderId="0" xfId="168" applyFont="true" applyBorder="true" applyAlignment="false" applyProtection="true">
      <alignment horizontal="general" vertical="bottom" textRotation="0" wrapText="false" indent="0" shrinkToFit="false"/>
      <protection locked="true" hidden="true"/>
    </xf>
    <xf numFmtId="170" fontId="14" fillId="0" borderId="0" xfId="168" applyFont="true" applyBorder="true" applyAlignment="true" applyProtection="true">
      <alignment horizontal="center" vertical="bottom" textRotation="0" wrapText="false" indent="0" shrinkToFit="false"/>
      <protection locked="true" hidden="true"/>
    </xf>
    <xf numFmtId="170" fontId="14" fillId="27" borderId="0" xfId="83" applyFont="true" applyBorder="false" applyAlignment="true" applyProtection="true">
      <alignment horizontal="general" vertical="center" textRotation="0" wrapText="false" indent="0" shrinkToFit="false"/>
      <protection locked="true" hidden="true"/>
    </xf>
    <xf numFmtId="168" fontId="14" fillId="0" borderId="0" xfId="168" applyFont="true" applyBorder="true" applyAlignment="true" applyProtection="true">
      <alignment horizontal="center" vertical="bottom" textRotation="0" wrapText="false" indent="0" shrinkToFit="false"/>
      <protection locked="true" hidden="true"/>
    </xf>
    <xf numFmtId="164" fontId="14" fillId="0" borderId="0" xfId="168" applyFont="true" applyBorder="false" applyAlignment="false" applyProtection="true">
      <alignment horizontal="general" vertical="bottom" textRotation="0" wrapText="false" indent="0" shrinkToFit="false"/>
      <protection locked="true" hidden="true"/>
    </xf>
    <xf numFmtId="179" fontId="14" fillId="0" borderId="0" xfId="168" applyFont="true" applyBorder="false" applyAlignment="true" applyProtection="true">
      <alignment horizontal="center" vertical="bottom" textRotation="0" wrapText="false" indent="0" shrinkToFit="false"/>
      <protection locked="true" hidden="true"/>
    </xf>
    <xf numFmtId="164" fontId="87" fillId="0" borderId="0" xfId="168" applyFont="true" applyBorder="false" applyAlignment="false" applyProtection="true">
      <alignment horizontal="general" vertical="bottom" textRotation="0" wrapText="false" indent="0" shrinkToFit="false"/>
      <protection locked="false" hidden="false"/>
    </xf>
    <xf numFmtId="164" fontId="31" fillId="0" borderId="0" xfId="168" applyFont="true" applyBorder="true" applyAlignment="true" applyProtection="false">
      <alignment horizontal="center" vertical="bottom" textRotation="0" wrapText="false" indent="0" shrinkToFit="false"/>
      <protection locked="true" hidden="false"/>
    </xf>
    <xf numFmtId="164" fontId="14" fillId="0" borderId="0" xfId="168" applyFont="true" applyBorder="true" applyAlignment="false" applyProtection="true">
      <alignment horizontal="general" vertical="bottom" textRotation="0" wrapText="false" indent="0" shrinkToFit="false"/>
      <protection locked="true" hidden="true"/>
    </xf>
    <xf numFmtId="171" fontId="14" fillId="0" borderId="0" xfId="168" applyFont="true" applyBorder="true" applyAlignment="true" applyProtection="true">
      <alignment horizontal="center" vertical="bottom" textRotation="0" wrapText="false" indent="0" shrinkToFit="false"/>
      <protection locked="true" hidden="true"/>
    </xf>
    <xf numFmtId="164" fontId="14" fillId="0" borderId="0" xfId="168" applyFont="true" applyBorder="true" applyAlignment="true" applyProtection="true">
      <alignment horizontal="center" vertical="bottom" textRotation="0" wrapText="false" indent="0" shrinkToFit="false"/>
      <protection locked="true" hidden="true"/>
    </xf>
    <xf numFmtId="164" fontId="14" fillId="0" borderId="0" xfId="168" applyFont="true" applyBorder="true" applyAlignment="true" applyProtection="true">
      <alignment horizontal="center" vertical="bottom" textRotation="0" wrapText="false" indent="0" shrinkToFit="false"/>
      <protection locked="true" hidden="true"/>
    </xf>
    <xf numFmtId="164" fontId="31" fillId="0" borderId="0" xfId="168" applyFont="true" applyBorder="true" applyAlignment="true" applyProtection="true">
      <alignment horizontal="center" vertical="bottom" textRotation="0" wrapText="false" indent="0" shrinkToFit="false"/>
      <protection locked="true" hidden="true"/>
    </xf>
    <xf numFmtId="164" fontId="94" fillId="0" borderId="0" xfId="168" applyFont="true" applyBorder="true" applyAlignment="false" applyProtection="true">
      <alignment horizontal="general" vertical="bottom" textRotation="0" wrapText="false" indent="0" shrinkToFit="false"/>
      <protection locked="true" hidden="true"/>
    </xf>
    <xf numFmtId="170" fontId="94" fillId="0" borderId="0" xfId="168" applyFont="true" applyBorder="true" applyAlignment="true" applyProtection="true">
      <alignment horizontal="center" vertical="bottom" textRotation="0" wrapText="false" indent="0" shrinkToFit="false"/>
      <protection locked="true" hidden="true"/>
    </xf>
    <xf numFmtId="183" fontId="14" fillId="0" borderId="0" xfId="83" applyFont="true" applyBorder="false" applyAlignment="true" applyProtection="true">
      <alignment horizontal="general" vertical="center" textRotation="0" wrapText="false" indent="0" shrinkToFit="false"/>
      <protection locked="true" hidden="true"/>
    </xf>
    <xf numFmtId="183" fontId="14" fillId="27" borderId="0" xfId="83" applyFont="true" applyBorder="false" applyAlignment="true" applyProtection="true">
      <alignment horizontal="general" vertical="center" textRotation="0" wrapText="false" indent="0" shrinkToFit="false"/>
      <protection locked="true" hidden="true"/>
    </xf>
    <xf numFmtId="164" fontId="14" fillId="0" borderId="0" xfId="168" applyFont="true" applyBorder="true" applyAlignment="false" applyProtection="true">
      <alignment horizontal="general" vertical="bottom" textRotation="0" wrapText="false" indent="0" shrinkToFit="false"/>
      <protection locked="false" hidden="false"/>
    </xf>
    <xf numFmtId="164" fontId="14" fillId="0" borderId="0" xfId="83" applyFont="true" applyBorder="false" applyAlignment="true" applyProtection="true">
      <alignment horizontal="general" vertical="center" textRotation="0" wrapText="false" indent="0" shrinkToFit="false"/>
      <protection locked="false" hidden="false"/>
    </xf>
    <xf numFmtId="170" fontId="14" fillId="0" borderId="0" xfId="168" applyFont="true" applyBorder="true" applyAlignment="true" applyProtection="true">
      <alignment horizontal="center" vertical="bottom" textRotation="0" wrapText="false" indent="0" shrinkToFit="false"/>
      <protection locked="false" hidden="false"/>
    </xf>
    <xf numFmtId="171" fontId="0" fillId="0" borderId="0" xfId="168" applyFont="true" applyBorder="true" applyAlignment="true" applyProtection="true">
      <alignment horizontal="general" vertical="bottom" textRotation="0" wrapText="true" indent="0" shrinkToFit="false"/>
      <protection locked="false" hidden="false"/>
    </xf>
    <xf numFmtId="168" fontId="14" fillId="0" borderId="0" xfId="83" applyFont="true" applyBorder="false" applyAlignment="true" applyProtection="false">
      <alignment horizontal="center" vertical="center" textRotation="0" wrapText="false" indent="0" shrinkToFit="false"/>
      <protection locked="true" hidden="false"/>
    </xf>
    <xf numFmtId="164" fontId="98" fillId="0" borderId="0" xfId="93" applyFont="true" applyBorder="true" applyAlignment="true" applyProtection="true">
      <alignment horizontal="general" vertical="center" textRotation="0" wrapText="false" indent="0" shrinkToFit="false"/>
      <protection locked="true" hidden="false"/>
    </xf>
    <xf numFmtId="164" fontId="14" fillId="0" borderId="0" xfId="83" applyFont="true" applyBorder="false" applyAlignment="true" applyProtection="false">
      <alignment horizontal="center" vertical="center" textRotation="0" wrapText="false" indent="0" shrinkToFit="false"/>
      <protection locked="true" hidden="false"/>
    </xf>
    <xf numFmtId="168" fontId="14" fillId="0" borderId="0" xfId="83" applyFont="true" applyBorder="false" applyAlignment="true" applyProtection="false">
      <alignment horizontal="general" vertical="center" textRotation="0" wrapText="false" indent="0" shrinkToFit="false"/>
      <protection locked="true" hidden="false"/>
    </xf>
    <xf numFmtId="168" fontId="14" fillId="27" borderId="0" xfId="83" applyFont="true" applyBorder="false" applyAlignment="true" applyProtection="false">
      <alignment horizontal="general" vertical="center" textRotation="0" wrapText="false" indent="0" shrinkToFit="false"/>
      <protection locked="true" hidden="false"/>
    </xf>
    <xf numFmtId="164" fontId="14" fillId="32" borderId="0" xfId="83" applyFont="true" applyBorder="false" applyAlignment="true" applyProtection="false">
      <alignment horizontal="general" vertical="center" textRotation="0" wrapText="false" indent="0" shrinkToFit="false"/>
      <protection locked="true" hidden="false"/>
    </xf>
    <xf numFmtId="170" fontId="14" fillId="32" borderId="0" xfId="83" applyFont="true" applyBorder="false" applyAlignment="true" applyProtection="false">
      <alignment horizontal="general" vertical="center" textRotation="0" wrapText="false" indent="0" shrinkToFit="false"/>
      <protection locked="true" hidden="false"/>
    </xf>
    <xf numFmtId="164" fontId="14" fillId="36" borderId="0" xfId="83" applyFont="true" applyBorder="false" applyAlignment="true" applyProtection="false">
      <alignment horizontal="general" vertical="center" textRotation="0" wrapText="false" indent="0" shrinkToFit="false"/>
      <protection locked="true" hidden="false"/>
    </xf>
    <xf numFmtId="171" fontId="100" fillId="37" borderId="0" xfId="171" applyFont="true" applyBorder="true" applyAlignment="true" applyProtection="true">
      <alignment horizontal="center" vertical="bottom" textRotation="0" wrapText="false" indent="0" shrinkToFit="false"/>
      <protection locked="false" hidden="false"/>
    </xf>
    <xf numFmtId="171" fontId="101" fillId="0" borderId="0" xfId="171" applyFont="true" applyBorder="true" applyAlignment="true" applyProtection="true">
      <alignment horizontal="center" vertical="bottom" textRotation="0" wrapText="false" indent="0" shrinkToFit="false"/>
      <protection locked="false" hidden="false"/>
    </xf>
    <xf numFmtId="164" fontId="100" fillId="36" borderId="0" xfId="171" applyFont="true" applyBorder="true" applyAlignment="true" applyProtection="true">
      <alignment horizontal="center" vertical="bottom" textRotation="0" wrapText="false" indent="0" shrinkToFit="false"/>
      <protection locked="false" hidden="false"/>
    </xf>
    <xf numFmtId="164" fontId="100" fillId="37" borderId="0" xfId="171" applyFont="true" applyBorder="true" applyAlignment="true" applyProtection="false">
      <alignment horizontal="center" vertical="bottom" textRotation="0" wrapText="false" indent="0" shrinkToFit="false"/>
      <protection locked="true" hidden="false"/>
    </xf>
    <xf numFmtId="164" fontId="30" fillId="0" borderId="0" xfId="171" applyFont="true" applyBorder="true" applyAlignment="true" applyProtection="true">
      <alignment horizontal="center" vertical="bottom" textRotation="0" wrapText="false" indent="0" shrinkToFit="false"/>
      <protection locked="false" hidden="false"/>
    </xf>
    <xf numFmtId="164" fontId="102" fillId="0" borderId="0" xfId="83" applyFont="true" applyBorder="false" applyAlignment="true" applyProtection="true">
      <alignment horizontal="general" vertical="center" textRotation="0" wrapText="false" indent="0" shrinkToFit="false"/>
      <protection locked="false" hidden="false"/>
    </xf>
    <xf numFmtId="164" fontId="30" fillId="36" borderId="0" xfId="171" applyFont="true" applyBorder="true" applyAlignment="true" applyProtection="true">
      <alignment horizontal="center" vertical="bottom" textRotation="0" wrapText="false" indent="0" shrinkToFit="false"/>
      <protection locked="false" hidden="false"/>
    </xf>
    <xf numFmtId="164" fontId="30" fillId="0" borderId="0" xfId="171" applyFont="true" applyBorder="true" applyAlignment="true" applyProtection="false">
      <alignment horizontal="center" vertical="bottom" textRotation="0" wrapText="false" indent="0" shrinkToFit="false"/>
      <protection locked="true" hidden="false"/>
    </xf>
    <xf numFmtId="164" fontId="102" fillId="27" borderId="0" xfId="83" applyFont="true" applyBorder="false" applyAlignment="true" applyProtection="true">
      <alignment horizontal="general" vertical="center" textRotation="0" wrapText="false" indent="0" shrinkToFit="false"/>
      <protection locked="false" hidden="false"/>
    </xf>
    <xf numFmtId="164" fontId="30" fillId="27" borderId="0" xfId="171" applyFont="true" applyBorder="true" applyAlignment="true" applyProtection="true">
      <alignment horizontal="center" vertical="bottom" textRotation="0" wrapText="false" indent="0" shrinkToFit="false"/>
      <protection locked="false" hidden="false"/>
    </xf>
    <xf numFmtId="187" fontId="14" fillId="0" borderId="0" xfId="83" applyFont="true" applyBorder="false" applyAlignment="true" applyProtection="true">
      <alignment horizontal="general" vertical="center" textRotation="0" wrapText="false" indent="0" shrinkToFit="false"/>
      <protection locked="false" hidden="false"/>
    </xf>
    <xf numFmtId="169" fontId="30" fillId="0" borderId="0" xfId="171" applyFont="true" applyBorder="true" applyAlignment="true" applyProtection="true">
      <alignment horizontal="center" vertical="bottom" textRotation="0" wrapText="false" indent="0" shrinkToFit="false"/>
      <protection locked="false" hidden="false"/>
    </xf>
    <xf numFmtId="169" fontId="30" fillId="35" borderId="0" xfId="171" applyFont="true" applyBorder="true" applyAlignment="true" applyProtection="true">
      <alignment horizontal="center" vertical="bottom" textRotation="0" wrapText="false" indent="0" shrinkToFit="false"/>
      <protection locked="false" hidden="false"/>
    </xf>
    <xf numFmtId="169" fontId="30" fillId="37" borderId="0" xfId="171" applyFont="true" applyBorder="true" applyAlignment="true" applyProtection="true">
      <alignment horizontal="center" vertical="bottom" textRotation="0" wrapText="false" indent="0" shrinkToFit="false"/>
      <protection locked="false" hidden="false"/>
    </xf>
    <xf numFmtId="169" fontId="101" fillId="0" borderId="0" xfId="171" applyFont="true" applyBorder="true" applyAlignment="true" applyProtection="true">
      <alignment horizontal="center" vertical="bottom" textRotation="0" wrapText="false" indent="0" shrinkToFit="false"/>
      <protection locked="false" hidden="false"/>
    </xf>
    <xf numFmtId="169" fontId="30" fillId="36" borderId="0" xfId="171" applyFont="true" applyBorder="true" applyAlignment="true" applyProtection="true">
      <alignment horizontal="center" vertical="bottom" textRotation="0" wrapText="false" indent="0" shrinkToFit="false"/>
      <protection locked="false" hidden="false"/>
    </xf>
    <xf numFmtId="187" fontId="14" fillId="27" borderId="0" xfId="83" applyFont="true" applyBorder="false" applyAlignment="true" applyProtection="true">
      <alignment horizontal="general" vertical="center" textRotation="0" wrapText="false" indent="0" shrinkToFit="false"/>
      <protection locked="false" hidden="false"/>
    </xf>
    <xf numFmtId="188" fontId="14" fillId="0" borderId="0" xfId="83" applyFont="true" applyBorder="false" applyAlignment="true" applyProtection="true">
      <alignment horizontal="general" vertical="center" textRotation="0" wrapText="false" indent="0" shrinkToFit="false"/>
      <protection locked="false" hidden="false"/>
    </xf>
    <xf numFmtId="170" fontId="103" fillId="0" borderId="0" xfId="89" applyFont="true" applyBorder="true" applyAlignment="true" applyProtection="true">
      <alignment horizontal="center" vertical="center" textRotation="0" wrapText="false" indent="0" shrinkToFit="false"/>
      <protection locked="false" hidden="false"/>
    </xf>
    <xf numFmtId="170" fontId="104" fillId="0" borderId="0" xfId="89" applyFont="true" applyBorder="true" applyAlignment="true" applyProtection="true">
      <alignment horizontal="center" vertical="center" textRotation="0" wrapText="false" indent="0" shrinkToFit="false"/>
      <protection locked="false" hidden="false"/>
    </xf>
    <xf numFmtId="170" fontId="103" fillId="36" borderId="0" xfId="89" applyFont="true" applyBorder="true" applyAlignment="true" applyProtection="true">
      <alignment horizontal="center" vertical="center" textRotation="0" wrapText="false" indent="0" shrinkToFit="false"/>
      <protection locked="false" hidden="false"/>
    </xf>
    <xf numFmtId="188" fontId="105" fillId="27" borderId="0" xfId="83" applyFont="true" applyBorder="false" applyAlignment="true" applyProtection="true">
      <alignment horizontal="general" vertical="center" textRotation="0" wrapText="false" indent="0" shrinkToFit="false"/>
      <protection locked="false" hidden="false"/>
    </xf>
    <xf numFmtId="188" fontId="105" fillId="0" borderId="0" xfId="83" applyFont="true" applyBorder="false" applyAlignment="true" applyProtection="true">
      <alignment horizontal="general" vertical="center" textRotation="0" wrapText="false" indent="0" shrinkToFit="false"/>
      <protection locked="false" hidden="false"/>
    </xf>
    <xf numFmtId="188" fontId="14" fillId="0" borderId="0" xfId="83" applyFont="true" applyBorder="false" applyAlignment="true" applyProtection="true">
      <alignment horizontal="general" vertical="center" textRotation="0" wrapText="false" indent="0" shrinkToFit="false"/>
      <protection locked="true" hidden="true"/>
    </xf>
    <xf numFmtId="188" fontId="73" fillId="0" borderId="0" xfId="83" applyFont="true" applyBorder="true" applyAlignment="true" applyProtection="true">
      <alignment horizontal="center" vertical="center" textRotation="0" wrapText="false" indent="0" shrinkToFit="false"/>
      <protection locked="true" hidden="true"/>
    </xf>
    <xf numFmtId="188" fontId="106" fillId="0" borderId="0" xfId="83" applyFont="true" applyBorder="true" applyAlignment="true" applyProtection="true">
      <alignment horizontal="center" vertical="center" textRotation="0" wrapText="false" indent="0" shrinkToFit="false"/>
      <protection locked="true" hidden="true"/>
    </xf>
    <xf numFmtId="188" fontId="73" fillId="37" borderId="0" xfId="83" applyFont="true" applyBorder="true" applyAlignment="true" applyProtection="true">
      <alignment horizontal="center" vertical="center" textRotation="0" wrapText="false" indent="0" shrinkToFit="false"/>
      <protection locked="true" hidden="true"/>
    </xf>
    <xf numFmtId="188" fontId="73" fillId="32" borderId="0" xfId="83" applyFont="true" applyBorder="true" applyAlignment="true" applyProtection="true">
      <alignment horizontal="center" vertical="center" textRotation="0" wrapText="false" indent="0" shrinkToFit="false"/>
      <protection locked="true" hidden="true"/>
    </xf>
    <xf numFmtId="188" fontId="107" fillId="0" borderId="0" xfId="83" applyFont="true" applyBorder="true" applyAlignment="true" applyProtection="true">
      <alignment horizontal="center" vertical="center" textRotation="0" wrapText="false" indent="0" shrinkToFit="false"/>
      <protection locked="true" hidden="true"/>
    </xf>
    <xf numFmtId="188" fontId="73" fillId="36" borderId="0" xfId="83" applyFont="true" applyBorder="true" applyAlignment="true" applyProtection="true">
      <alignment horizontal="center" vertical="center" textRotation="0" wrapText="false" indent="0" shrinkToFit="false"/>
      <protection locked="true" hidden="true"/>
    </xf>
    <xf numFmtId="188" fontId="73" fillId="27" borderId="0" xfId="83" applyFont="true" applyBorder="true" applyAlignment="true" applyProtection="true">
      <alignment horizontal="center" vertical="center" textRotation="0" wrapText="false" indent="0" shrinkToFit="false"/>
      <protection locked="true" hidden="true"/>
    </xf>
    <xf numFmtId="188" fontId="73" fillId="38" borderId="0" xfId="83" applyFont="true" applyBorder="true" applyAlignment="true" applyProtection="true">
      <alignment horizontal="center" vertical="center" textRotation="0" wrapText="false" indent="0" shrinkToFit="false"/>
      <protection locked="true" hidden="true"/>
    </xf>
    <xf numFmtId="188" fontId="14" fillId="27" borderId="0" xfId="83" applyFont="true" applyBorder="false" applyAlignment="true" applyProtection="true">
      <alignment horizontal="general" vertical="center" textRotation="0" wrapText="false" indent="0" shrinkToFit="false"/>
      <protection locked="true" hidden="true"/>
    </xf>
    <xf numFmtId="188" fontId="106" fillId="37" borderId="0" xfId="83" applyFont="true" applyBorder="true" applyAlignment="true" applyProtection="true">
      <alignment horizontal="center" vertical="center" textRotation="0" wrapText="false" indent="0" shrinkToFit="false"/>
      <protection locked="true" hidden="true"/>
    </xf>
    <xf numFmtId="188" fontId="73" fillId="0" borderId="0" xfId="83" applyFont="true" applyBorder="false" applyAlignment="true" applyProtection="true">
      <alignment horizontal="general" vertical="center" textRotation="0" wrapText="false" indent="0" shrinkToFit="false"/>
      <protection locked="false" hidden="false"/>
    </xf>
    <xf numFmtId="164" fontId="100" fillId="38" borderId="0" xfId="171" applyFont="true" applyBorder="true" applyAlignment="true" applyProtection="true">
      <alignment horizontal="center" vertical="bottom" textRotation="0" wrapText="false" indent="0" shrinkToFit="false"/>
      <protection locked="false" hidden="false"/>
    </xf>
    <xf numFmtId="188" fontId="102" fillId="27" borderId="0" xfId="83" applyFont="true" applyBorder="false" applyAlignment="true" applyProtection="true">
      <alignment horizontal="general" vertical="center" textRotation="0" wrapText="false" indent="0" shrinkToFit="false"/>
      <protection locked="false" hidden="false"/>
    </xf>
    <xf numFmtId="188" fontId="102" fillId="0" borderId="0" xfId="83" applyFont="true" applyBorder="false" applyAlignment="true" applyProtection="true">
      <alignment horizontal="general" vertical="center" textRotation="0" wrapText="false" indent="0" shrinkToFit="false"/>
      <protection locked="false" hidden="false"/>
    </xf>
    <xf numFmtId="176" fontId="73" fillId="0" borderId="0" xfId="83" applyFont="true" applyBorder="false" applyAlignment="true" applyProtection="true">
      <alignment horizontal="general" vertical="center" textRotation="0" wrapText="false" indent="0" shrinkToFit="false"/>
      <protection locked="false" hidden="false"/>
    </xf>
    <xf numFmtId="176" fontId="14" fillId="0" borderId="0" xfId="83" applyFont="true" applyBorder="fals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true">
      <alignment horizontal="left" vertical="center" textRotation="0" wrapText="false" indent="0" shrinkToFit="false"/>
      <protection locked="false" hidden="false"/>
    </xf>
    <xf numFmtId="164" fontId="14" fillId="0" borderId="0" xfId="83" applyFont="true" applyBorder="true" applyAlignment="true" applyProtection="true">
      <alignment horizontal="center" vertical="center" textRotation="0" wrapText="false" indent="0" shrinkToFit="false"/>
      <protection locked="false" hidden="false"/>
    </xf>
    <xf numFmtId="164" fontId="107" fillId="0" borderId="0" xfId="83" applyFont="true" applyBorder="false" applyAlignment="true" applyProtection="true">
      <alignment horizontal="general" vertical="center" textRotation="0" wrapText="false" indent="0" shrinkToFit="false"/>
      <protection locked="false" hidden="false"/>
    </xf>
    <xf numFmtId="164" fontId="14" fillId="36" borderId="0" xfId="83" applyFont="true" applyBorder="false" applyAlignment="true" applyProtection="true">
      <alignment horizontal="general" vertical="center" textRotation="0" wrapText="false" indent="0" shrinkToFit="false"/>
      <protection locked="false" hidden="false"/>
    </xf>
    <xf numFmtId="170" fontId="14" fillId="0" borderId="0" xfId="83" applyFont="true" applyBorder="false" applyAlignment="true" applyProtection="true">
      <alignment horizontal="general" vertical="center" textRotation="0" wrapText="false" indent="0" shrinkToFit="false"/>
      <protection locked="false" hidden="false"/>
    </xf>
    <xf numFmtId="169" fontId="108" fillId="37" borderId="0" xfId="89" applyFont="true" applyBorder="true" applyAlignment="true" applyProtection="true">
      <alignment horizontal="center" vertical="center" textRotation="0" wrapText="false" indent="0" shrinkToFit="false"/>
      <protection locked="false" hidden="false"/>
    </xf>
    <xf numFmtId="169" fontId="108" fillId="0" borderId="0" xfId="89" applyFont="true" applyBorder="true" applyAlignment="true" applyProtection="true">
      <alignment horizontal="center" vertical="center" textRotation="0" wrapText="false" indent="0" shrinkToFit="false"/>
      <protection locked="false" hidden="false"/>
    </xf>
    <xf numFmtId="169" fontId="108" fillId="27" borderId="0" xfId="89" applyFont="true" applyBorder="true" applyAlignment="true" applyProtection="true">
      <alignment horizontal="center" vertical="center" textRotation="0" wrapText="false" indent="0" shrinkToFit="false"/>
      <protection locked="false" hidden="false"/>
    </xf>
    <xf numFmtId="169" fontId="109" fillId="0" borderId="0" xfId="89" applyFont="true" applyBorder="true" applyAlignment="true" applyProtection="true">
      <alignment horizontal="center" vertical="center" textRotation="0" wrapText="false" indent="0" shrinkToFit="false"/>
      <protection locked="false" hidden="false"/>
    </xf>
    <xf numFmtId="169" fontId="108" fillId="36" borderId="0" xfId="89" applyFont="true" applyBorder="true" applyAlignment="true" applyProtection="true">
      <alignment horizontal="center" vertical="center" textRotation="0" wrapText="false" indent="0" shrinkToFit="false"/>
      <protection locked="false" hidden="false"/>
    </xf>
    <xf numFmtId="170" fontId="14" fillId="27" borderId="0" xfId="83" applyFont="true" applyBorder="false" applyAlignment="true" applyProtection="true">
      <alignment horizontal="general" vertical="center" textRotation="0" wrapText="false" indent="0" shrinkToFit="false"/>
      <protection locked="false" hidden="false"/>
    </xf>
    <xf numFmtId="170" fontId="73" fillId="0" borderId="0" xfId="83" applyFont="true" applyBorder="false" applyAlignment="true" applyProtection="true">
      <alignment horizontal="general" vertical="center" textRotation="0" wrapText="false" indent="0" shrinkToFit="false"/>
      <protection locked="true" hidden="true"/>
    </xf>
    <xf numFmtId="170" fontId="73" fillId="0" borderId="0" xfId="83" applyFont="true" applyBorder="true" applyAlignment="true" applyProtection="true">
      <alignment horizontal="center" vertical="center" textRotation="0" wrapText="false" indent="0" shrinkToFit="false"/>
      <protection locked="true" hidden="true"/>
    </xf>
    <xf numFmtId="170" fontId="107" fillId="0" borderId="0" xfId="83" applyFont="true" applyBorder="true" applyAlignment="true" applyProtection="true">
      <alignment horizontal="center" vertical="center" textRotation="0" wrapText="false" indent="0" shrinkToFit="false"/>
      <protection locked="true" hidden="true"/>
    </xf>
    <xf numFmtId="170" fontId="73" fillId="36" borderId="0" xfId="83" applyFont="true" applyBorder="true" applyAlignment="true" applyProtection="true">
      <alignment horizontal="center" vertical="center" textRotation="0" wrapText="false" indent="0" shrinkToFit="false"/>
      <protection locked="true" hidden="true"/>
    </xf>
    <xf numFmtId="188" fontId="73" fillId="27" borderId="0" xfId="83" applyFont="true" applyBorder="false" applyAlignment="true" applyProtection="true">
      <alignment horizontal="general" vertical="center" textRotation="0" wrapText="false" indent="0" shrinkToFit="false"/>
      <protection locked="true" hidden="true"/>
    </xf>
    <xf numFmtId="188" fontId="107" fillId="27" borderId="0" xfId="83" applyFont="true" applyBorder="true" applyAlignment="true" applyProtection="true">
      <alignment horizontal="center" vertical="center" textRotation="0" wrapText="false" indent="0" shrinkToFit="false"/>
      <protection locked="true" hidden="true"/>
    </xf>
    <xf numFmtId="171" fontId="73" fillId="0" borderId="0" xfId="83" applyFont="true" applyBorder="true" applyAlignment="true" applyProtection="true">
      <alignment horizontal="center" vertical="center" textRotation="0" wrapText="false" indent="0" shrinkToFit="false"/>
      <protection locked="true" hidden="true"/>
    </xf>
    <xf numFmtId="164" fontId="14" fillId="0" borderId="0" xfId="83" applyFont="true" applyBorder="true" applyAlignment="true" applyProtection="true">
      <alignment horizontal="center" vertical="center" textRotation="0" wrapText="false" indent="0" shrinkToFit="false"/>
      <protection locked="true" hidden="true"/>
    </xf>
    <xf numFmtId="171" fontId="73" fillId="36" borderId="0" xfId="83" applyFont="true" applyBorder="true" applyAlignment="true" applyProtection="true">
      <alignment horizontal="center" vertical="center" textRotation="0" wrapText="false" indent="0" shrinkToFit="false"/>
      <protection locked="true" hidden="true"/>
    </xf>
    <xf numFmtId="164" fontId="14" fillId="0" borderId="0" xfId="83" applyFont="true" applyBorder="false" applyAlignment="true" applyProtection="true">
      <alignment horizontal="center" vertical="center" textRotation="0" wrapText="false" indent="0" shrinkToFit="false"/>
      <protection locked="false" hidden="false"/>
    </xf>
    <xf numFmtId="164" fontId="14" fillId="36" borderId="0" xfId="83" applyFont="true" applyBorder="false" applyAlignment="true" applyProtection="true">
      <alignment horizontal="center" vertical="center" textRotation="0" wrapText="false" indent="0" shrinkToFit="false"/>
      <protection locked="false" hidden="false"/>
    </xf>
    <xf numFmtId="177" fontId="73" fillId="0" borderId="0" xfId="83" applyFont="true" applyBorder="false" applyAlignment="true" applyProtection="true">
      <alignment horizontal="general" vertical="center" textRotation="0" wrapText="false" indent="0" shrinkToFit="false"/>
      <protection locked="false" hidden="false"/>
    </xf>
    <xf numFmtId="177" fontId="103" fillId="37" borderId="0" xfId="89" applyFont="true" applyBorder="true" applyAlignment="true" applyProtection="true">
      <alignment horizontal="center" vertical="center" textRotation="0" wrapText="false" indent="0" shrinkToFit="false"/>
      <protection locked="false" hidden="false"/>
    </xf>
    <xf numFmtId="177" fontId="10" fillId="0" borderId="0" xfId="89" applyFont="true" applyBorder="true" applyAlignment="true" applyProtection="true">
      <alignment horizontal="general" vertical="center" textRotation="0" wrapText="false" indent="0" shrinkToFit="false"/>
      <protection locked="false" hidden="false"/>
    </xf>
    <xf numFmtId="177" fontId="10" fillId="0" borderId="0" xfId="89" applyFont="true" applyBorder="true" applyAlignment="true" applyProtection="true">
      <alignment horizontal="center" vertical="center" textRotation="0" wrapText="false" indent="0" shrinkToFit="false"/>
      <protection locked="false" hidden="false"/>
    </xf>
    <xf numFmtId="177" fontId="100" fillId="37" borderId="0" xfId="171" applyFont="true" applyBorder="true" applyAlignment="true" applyProtection="true">
      <alignment horizontal="center" vertical="bottom" textRotation="0" wrapText="false" indent="0" shrinkToFit="false"/>
      <protection locked="false" hidden="false"/>
    </xf>
    <xf numFmtId="177" fontId="30" fillId="0" borderId="0" xfId="171" applyFont="true" applyBorder="true" applyAlignment="true" applyProtection="true">
      <alignment horizontal="center" vertical="bottom" textRotation="0" wrapText="false" indent="0" shrinkToFit="false"/>
      <protection locked="false" hidden="false"/>
    </xf>
    <xf numFmtId="177" fontId="110" fillId="37" borderId="0" xfId="171" applyFont="true" applyBorder="true" applyAlignment="true" applyProtection="true">
      <alignment horizontal="center" vertical="bottom" textRotation="0" wrapText="false" indent="0" shrinkToFit="false"/>
      <protection locked="false" hidden="false"/>
    </xf>
    <xf numFmtId="177" fontId="87" fillId="0" borderId="0" xfId="171" applyFont="true" applyBorder="true" applyAlignment="true" applyProtection="true">
      <alignment horizontal="center" vertical="bottom" textRotation="0" wrapText="false" indent="0" shrinkToFit="false"/>
      <protection locked="false" hidden="false"/>
    </xf>
    <xf numFmtId="177" fontId="87" fillId="0" borderId="0" xfId="171" applyFont="true" applyBorder="true" applyAlignment="true" applyProtection="true">
      <alignment horizontal="general" vertical="bottom" textRotation="0" wrapText="false" indent="0" shrinkToFit="false"/>
      <protection locked="false" hidden="false"/>
    </xf>
    <xf numFmtId="177" fontId="87" fillId="36" borderId="0" xfId="171" applyFont="true" applyBorder="true" applyAlignment="true" applyProtection="true">
      <alignment horizontal="general" vertical="bottom" textRotation="0" wrapText="false" indent="0" shrinkToFit="false"/>
      <protection locked="false" hidden="false"/>
    </xf>
    <xf numFmtId="177" fontId="110" fillId="27" borderId="0" xfId="171" applyFont="true" applyBorder="true" applyAlignment="true" applyProtection="true">
      <alignment horizontal="center" vertical="bottom" textRotation="0" wrapText="false" indent="0" shrinkToFit="false"/>
      <protection locked="false" hidden="false"/>
    </xf>
    <xf numFmtId="177" fontId="110" fillId="28" borderId="0" xfId="171" applyFont="true" applyBorder="true" applyAlignment="true" applyProtection="true">
      <alignment horizontal="center" vertical="bottom" textRotation="0" wrapText="false" indent="0" shrinkToFit="false"/>
      <protection locked="false" hidden="false"/>
    </xf>
    <xf numFmtId="177" fontId="14" fillId="27" borderId="0" xfId="83" applyFont="true" applyBorder="false" applyAlignment="true" applyProtection="true">
      <alignment horizontal="general" vertical="center" textRotation="0" wrapText="false" indent="0" shrinkToFit="false"/>
      <protection locked="false" hidden="false"/>
    </xf>
    <xf numFmtId="186" fontId="111" fillId="0" borderId="0" xfId="83" applyFont="true" applyBorder="false" applyAlignment="true" applyProtection="true">
      <alignment horizontal="general" vertical="center" textRotation="0" wrapText="false" indent="0" shrinkToFit="false"/>
      <protection locked="false" hidden="false"/>
    </xf>
    <xf numFmtId="166" fontId="112" fillId="37" borderId="0" xfId="89" applyFont="true" applyBorder="tru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true">
      <alignment horizontal="center" vertical="center" textRotation="0" wrapText="false" indent="0" shrinkToFit="false"/>
      <protection locked="false" hidden="false"/>
    </xf>
    <xf numFmtId="177" fontId="103" fillId="0" borderId="0" xfId="89" applyFont="true" applyBorder="true" applyAlignment="true" applyProtection="true">
      <alignment horizontal="center" vertical="center" textRotation="0" wrapText="false" indent="0" shrinkToFit="false"/>
      <protection locked="false" hidden="false"/>
    </xf>
    <xf numFmtId="166" fontId="103" fillId="37" borderId="0" xfId="89" applyFont="true" applyBorder="true" applyAlignment="true" applyProtection="true">
      <alignment horizontal="center" vertical="center" textRotation="0" wrapText="false" indent="0" shrinkToFit="false"/>
      <protection locked="false" hidden="false"/>
    </xf>
    <xf numFmtId="166" fontId="73" fillId="37" borderId="0" xfId="83" applyFont="true" applyBorder="false" applyAlignment="true" applyProtection="true">
      <alignment horizontal="center" vertical="center" textRotation="0" wrapText="false" indent="0" shrinkToFit="false"/>
      <protection locked="false" hidden="false"/>
    </xf>
    <xf numFmtId="166" fontId="10" fillId="0" borderId="0" xfId="89" applyFont="true" applyBorder="true" applyAlignment="true" applyProtection="true">
      <alignment horizontal="center" vertical="center" textRotation="0" wrapText="false" indent="0" shrinkToFit="false"/>
      <protection locked="false" hidden="false"/>
    </xf>
    <xf numFmtId="166" fontId="10" fillId="36" borderId="0" xfId="89" applyFont="true" applyBorder="true" applyAlignment="true" applyProtection="true">
      <alignment horizontal="center" vertical="center" textRotation="0" wrapText="false" indent="0" shrinkToFit="false"/>
      <protection locked="false" hidden="false"/>
    </xf>
    <xf numFmtId="166" fontId="103" fillId="27" borderId="0" xfId="89" applyFont="true" applyBorder="true" applyAlignment="true" applyProtection="true">
      <alignment horizontal="center" vertical="center" textRotation="0" wrapText="false" indent="0" shrinkToFit="false"/>
      <protection locked="false" hidden="false"/>
    </xf>
    <xf numFmtId="166" fontId="103" fillId="28" borderId="0" xfId="89" applyFont="true" applyBorder="true" applyAlignment="true" applyProtection="true">
      <alignment horizontal="center" vertical="center" textRotation="0" wrapText="false" indent="0" shrinkToFit="false"/>
      <protection locked="false" hidden="false"/>
    </xf>
    <xf numFmtId="186" fontId="14" fillId="27" borderId="0" xfId="83" applyFont="true" applyBorder="false" applyAlignment="true" applyProtection="true">
      <alignment horizontal="general" vertical="center" textRotation="0" wrapText="false" indent="0" shrinkToFit="false"/>
      <protection locked="false" hidden="false"/>
    </xf>
    <xf numFmtId="177" fontId="73" fillId="0" borderId="0" xfId="83" applyFont="true" applyBorder="false" applyAlignment="true" applyProtection="true">
      <alignment horizontal="general" vertical="center" textRotation="0" wrapText="false" indent="0" shrinkToFit="false"/>
      <protection locked="true" hidden="true"/>
    </xf>
    <xf numFmtId="177" fontId="73" fillId="0" borderId="0" xfId="83" applyFont="true" applyBorder="false" applyAlignment="true" applyProtection="true">
      <alignment horizontal="center" vertical="center" textRotation="0" wrapText="false" indent="0" shrinkToFit="false"/>
      <protection locked="true" hidden="true"/>
    </xf>
    <xf numFmtId="177" fontId="14" fillId="36" borderId="0" xfId="83" applyFont="true" applyBorder="false" applyAlignment="true" applyProtection="true">
      <alignment horizontal="center" vertical="center" textRotation="0" wrapText="false" indent="0" shrinkToFit="false"/>
      <protection locked="true" hidden="true"/>
    </xf>
    <xf numFmtId="177" fontId="14" fillId="27" borderId="0" xfId="83" applyFont="true" applyBorder="false" applyAlignment="true" applyProtection="true">
      <alignment horizontal="general" vertical="center" textRotation="0" wrapText="false" indent="0" shrinkToFit="false"/>
      <protection locked="true" hidden="true"/>
    </xf>
    <xf numFmtId="188" fontId="73" fillId="0" borderId="0" xfId="83" applyFont="true" applyBorder="false" applyAlignment="true" applyProtection="true">
      <alignment horizontal="general" vertical="center" textRotation="0" wrapText="false" indent="0" shrinkToFit="false"/>
      <protection locked="true" hidden="true"/>
    </xf>
    <xf numFmtId="188" fontId="73" fillId="0" borderId="0" xfId="83" applyFont="true" applyBorder="false" applyAlignment="true" applyProtection="true">
      <alignment horizontal="center" vertical="center" textRotation="0" wrapText="false" indent="0" shrinkToFit="false"/>
      <protection locked="true" hidden="true"/>
    </xf>
    <xf numFmtId="188" fontId="14" fillId="36" borderId="0" xfId="83" applyFont="true" applyBorder="false" applyAlignment="true" applyProtection="true">
      <alignment horizontal="center" vertical="center" textRotation="0" wrapText="false" indent="0" shrinkToFit="false"/>
      <protection locked="true" hidden="true"/>
    </xf>
    <xf numFmtId="186" fontId="73" fillId="0" borderId="0" xfId="83" applyFont="true" applyBorder="false" applyAlignment="true" applyProtection="true">
      <alignment horizontal="general" vertical="center" textRotation="0" wrapText="false" indent="0" shrinkToFit="false"/>
      <protection locked="false" hidden="false"/>
    </xf>
    <xf numFmtId="186" fontId="14" fillId="0" borderId="0" xfId="83" applyFont="true" applyBorder="false" applyAlignment="true" applyProtection="true">
      <alignment horizontal="center" vertical="center" textRotation="0" wrapText="false" indent="0" shrinkToFit="false"/>
      <protection locked="false" hidden="false"/>
    </xf>
    <xf numFmtId="186" fontId="73" fillId="37" borderId="0" xfId="83" applyFont="true" applyBorder="false" applyAlignment="true" applyProtection="true">
      <alignment horizontal="center" vertical="center" textRotation="0" wrapText="false" indent="0" shrinkToFit="false"/>
      <protection locked="false" hidden="false"/>
    </xf>
    <xf numFmtId="186" fontId="105" fillId="27" borderId="0" xfId="83" applyFont="true" applyBorder="false" applyAlignment="true" applyProtection="true">
      <alignment horizontal="general" vertical="center" textRotation="0" wrapText="false" indent="0" shrinkToFit="false"/>
      <protection locked="false" hidden="false"/>
    </xf>
    <xf numFmtId="186" fontId="105" fillId="0" borderId="0" xfId="83" applyFont="true" applyBorder="false" applyAlignment="true" applyProtection="true">
      <alignment horizontal="general" vertical="center" textRotation="0" wrapText="false" indent="0" shrinkToFit="false"/>
      <protection locked="false" hidden="false"/>
    </xf>
    <xf numFmtId="177" fontId="14" fillId="0" borderId="0" xfId="83" applyFont="true" applyBorder="false" applyAlignment="true" applyProtection="true">
      <alignment horizontal="general" vertical="center" textRotation="0" wrapText="false" indent="0" shrinkToFit="false"/>
      <protection locked="false" hidden="false"/>
    </xf>
    <xf numFmtId="177" fontId="14" fillId="0" borderId="0" xfId="83" applyFont="true" applyBorder="false" applyAlignment="true" applyProtection="true">
      <alignment horizontal="center" vertical="center" textRotation="0" wrapText="false" indent="0" shrinkToFit="false"/>
      <protection locked="false" hidden="false"/>
    </xf>
    <xf numFmtId="177" fontId="73" fillId="37" borderId="0" xfId="83" applyFont="true" applyBorder="false" applyAlignment="true" applyProtection="true">
      <alignment horizontal="center" vertical="center" textRotation="0" wrapText="false" indent="0" shrinkToFit="false"/>
      <protection locked="false" hidden="false"/>
    </xf>
    <xf numFmtId="177" fontId="73" fillId="27" borderId="0" xfId="83" applyFont="true" applyBorder="false" applyAlignment="true" applyProtection="true">
      <alignment horizontal="center" vertical="center" textRotation="0" wrapText="false" indent="0" shrinkToFit="false"/>
      <protection locked="false" hidden="false"/>
    </xf>
    <xf numFmtId="177" fontId="14" fillId="39" borderId="0" xfId="83" applyFont="true" applyBorder="false" applyAlignment="true" applyProtection="true">
      <alignment horizontal="center" vertical="center" textRotation="0" wrapText="false" indent="0" shrinkToFit="false"/>
      <protection locked="false" hidden="false"/>
    </xf>
    <xf numFmtId="164" fontId="30" fillId="0" borderId="0" xfId="171" applyFont="true" applyBorder="true" applyAlignment="true" applyProtection="true">
      <alignment horizontal="general" vertical="bottom" textRotation="0" wrapText="false" indent="0" shrinkToFit="false"/>
      <protection locked="false" hidden="false"/>
    </xf>
    <xf numFmtId="177" fontId="73" fillId="37" borderId="0" xfId="83" applyFont="true" applyBorder="false" applyAlignment="true" applyProtection="true">
      <alignment horizontal="general" vertical="center" textRotation="0" wrapText="false" indent="0" shrinkToFit="false"/>
      <protection locked="false" hidden="false"/>
    </xf>
    <xf numFmtId="177" fontId="14" fillId="36" borderId="0" xfId="83" applyFont="true" applyBorder="false" applyAlignment="true" applyProtection="true">
      <alignment horizontal="general" vertical="center" textRotation="0" wrapText="false" indent="0" shrinkToFit="false"/>
      <protection locked="false" hidden="false"/>
    </xf>
    <xf numFmtId="188" fontId="113" fillId="0" borderId="0" xfId="83" applyFont="true" applyBorder="false" applyAlignment="true" applyProtection="true">
      <alignment horizontal="general" vertical="center" textRotation="0" wrapText="false" indent="0" shrinkToFit="false"/>
      <protection locked="false" hidden="false"/>
    </xf>
    <xf numFmtId="166" fontId="30" fillId="0" borderId="0" xfId="171" applyFont="true" applyBorder="true" applyAlignment="true" applyProtection="true">
      <alignment horizontal="center" vertical="bottom" textRotation="0" wrapText="false" indent="0" shrinkToFit="false"/>
      <protection locked="false" hidden="false"/>
    </xf>
    <xf numFmtId="175" fontId="100" fillId="37" borderId="0" xfId="171" applyFont="true" applyBorder="true" applyAlignment="true" applyProtection="true">
      <alignment horizontal="center" vertical="bottom" textRotation="0" wrapText="false" indent="0" shrinkToFit="false"/>
      <protection locked="false" hidden="false"/>
    </xf>
    <xf numFmtId="179" fontId="100" fillId="37" borderId="0" xfId="171" applyFont="true" applyBorder="true" applyAlignment="true" applyProtection="true">
      <alignment horizontal="center" vertical="bottom" textRotation="0" wrapText="false" indent="0" shrinkToFit="false"/>
      <protection locked="false" hidden="false"/>
    </xf>
    <xf numFmtId="164" fontId="30" fillId="39" borderId="0" xfId="171" applyFont="true" applyBorder="true" applyAlignment="true" applyProtection="true">
      <alignment horizontal="center" vertical="bottom" textRotation="0" wrapText="false" indent="0" shrinkToFit="false"/>
      <protection locked="false" hidden="false"/>
    </xf>
    <xf numFmtId="189" fontId="100" fillId="0" borderId="0" xfId="171" applyFont="true" applyBorder="true" applyAlignment="true" applyProtection="true">
      <alignment horizontal="center" vertical="bottom" textRotation="0" wrapText="false" indent="0" shrinkToFit="false"/>
      <protection locked="false" hidden="false"/>
    </xf>
    <xf numFmtId="189" fontId="30" fillId="36" borderId="0" xfId="171" applyFont="true" applyBorder="true" applyAlignment="true" applyProtection="true">
      <alignment horizontal="center" vertical="bottom" textRotation="0" wrapText="false" indent="0" shrinkToFit="false"/>
      <protection locked="false" hidden="false"/>
    </xf>
    <xf numFmtId="169" fontId="103" fillId="37" borderId="0" xfId="89" applyFont="true" applyBorder="true" applyAlignment="true" applyProtection="true">
      <alignment horizontal="center" vertical="center" textRotation="0" wrapText="false" indent="0" shrinkToFit="false"/>
      <protection locked="false" hidden="false"/>
    </xf>
    <xf numFmtId="183" fontId="73" fillId="37" borderId="0" xfId="83" applyFont="true" applyBorder="false" applyAlignment="true" applyProtection="true">
      <alignment horizontal="center" vertical="center" textRotation="0" wrapText="false" indent="0" shrinkToFit="false"/>
      <protection locked="false" hidden="false"/>
    </xf>
    <xf numFmtId="169" fontId="103" fillId="27" borderId="0" xfId="89" applyFont="true" applyBorder="true" applyAlignment="true" applyProtection="true">
      <alignment horizontal="center" vertical="center" textRotation="0" wrapText="false" indent="0" shrinkToFit="false"/>
      <protection locked="false" hidden="false"/>
    </xf>
    <xf numFmtId="169" fontId="10" fillId="36" borderId="0" xfId="89" applyFont="true" applyBorder="true" applyAlignment="true" applyProtection="true">
      <alignment horizontal="center" vertical="center" textRotation="0" wrapText="false" indent="0" shrinkToFit="false"/>
      <protection locked="false" hidden="false"/>
    </xf>
    <xf numFmtId="169" fontId="103" fillId="28" borderId="0" xfId="89" applyFont="true" applyBorder="true" applyAlignment="true" applyProtection="true">
      <alignment horizontal="center" vertical="center" textRotation="0" wrapText="false" indent="0" shrinkToFit="false"/>
      <protection locked="false" hidden="false"/>
    </xf>
    <xf numFmtId="164" fontId="102" fillId="27" borderId="0" xfId="83" applyFont="true" applyBorder="false" applyAlignment="true" applyProtection="true">
      <alignment horizontal="center" vertical="center" textRotation="0" wrapText="false" indent="0" shrinkToFit="false"/>
      <protection locked="false" hidden="false"/>
    </xf>
    <xf numFmtId="164" fontId="102" fillId="0" borderId="0" xfId="83" applyFont="true" applyBorder="false" applyAlignment="true" applyProtection="true">
      <alignment horizontal="center" vertical="center" textRotation="0" wrapText="false" indent="0" shrinkToFit="false"/>
      <protection locked="false" hidden="false"/>
    </xf>
    <xf numFmtId="183" fontId="73" fillId="0" borderId="0" xfId="83" applyFont="true" applyBorder="false" applyAlignment="true" applyProtection="true">
      <alignment horizontal="general" vertical="center" textRotation="0" wrapText="false" indent="0" shrinkToFit="false"/>
      <protection locked="true" hidden="true"/>
    </xf>
    <xf numFmtId="183" fontId="73" fillId="0" borderId="0" xfId="83" applyFont="true" applyBorder="false" applyAlignment="true" applyProtection="true">
      <alignment horizontal="center" vertical="center" textRotation="0" wrapText="false" indent="0" shrinkToFit="false"/>
      <protection locked="true" hidden="true"/>
    </xf>
    <xf numFmtId="183" fontId="14" fillId="36" borderId="0" xfId="83" applyFont="true" applyBorder="false" applyAlignment="true" applyProtection="true">
      <alignment horizontal="center" vertical="center" textRotation="0" wrapText="false" indent="0" shrinkToFit="false"/>
      <protection locked="true" hidden="true"/>
    </xf>
    <xf numFmtId="164" fontId="111" fillId="0" borderId="0" xfId="83" applyFont="true" applyBorder="false" applyAlignment="true" applyProtection="true">
      <alignment horizontal="general" vertical="center" textRotation="0" wrapText="false" indent="0" shrinkToFit="false"/>
      <protection locked="false" hidden="false"/>
    </xf>
    <xf numFmtId="180" fontId="100" fillId="37" borderId="0" xfId="171" applyFont="true" applyBorder="true" applyAlignment="true" applyProtection="true">
      <alignment horizontal="center" vertical="bottom" textRotation="0" wrapText="false" indent="0" shrinkToFit="false"/>
      <protection locked="false" hidden="false"/>
    </xf>
    <xf numFmtId="164" fontId="100" fillId="27" borderId="0" xfId="171" applyFont="true" applyBorder="true" applyAlignment="true" applyProtection="true">
      <alignment horizontal="center" vertical="bottom" textRotation="0" wrapText="false" indent="0" shrinkToFit="false"/>
      <protection locked="false" hidden="false"/>
    </xf>
    <xf numFmtId="164" fontId="73" fillId="0" borderId="0" xfId="83" applyFont="true" applyBorder="false" applyAlignment="true" applyProtection="true">
      <alignment horizontal="general" vertical="center" textRotation="0" wrapText="false" indent="0" shrinkToFit="false"/>
      <protection locked="true" hidden="true"/>
    </xf>
    <xf numFmtId="164" fontId="30" fillId="0" borderId="0" xfId="171" applyFont="true" applyBorder="true" applyAlignment="true" applyProtection="true">
      <alignment horizontal="general" vertical="bottom" textRotation="0" wrapText="false" indent="0" shrinkToFit="false"/>
      <protection locked="true" hidden="true"/>
    </xf>
    <xf numFmtId="183" fontId="73" fillId="32" borderId="0" xfId="83" applyFont="true" applyBorder="false" applyAlignment="true" applyProtection="true">
      <alignment horizontal="center" vertical="center" textRotation="0" wrapText="false" indent="0" shrinkToFit="false"/>
      <protection locked="true" hidden="true"/>
    </xf>
    <xf numFmtId="164" fontId="30" fillId="36" borderId="0" xfId="171" applyFont="true" applyBorder="true" applyAlignment="true" applyProtection="true">
      <alignment horizontal="general" vertical="bottom" textRotation="0" wrapText="false" indent="0" shrinkToFit="false"/>
      <protection locked="true" hidden="true"/>
    </xf>
    <xf numFmtId="164" fontId="102" fillId="27" borderId="0" xfId="83" applyFont="true" applyBorder="false" applyAlignment="true" applyProtection="true">
      <alignment horizontal="general" vertical="center" textRotation="0" wrapText="false" indent="0" shrinkToFit="false"/>
      <protection locked="true" hidden="true"/>
    </xf>
    <xf numFmtId="164" fontId="102" fillId="0" borderId="0" xfId="83" applyFont="true" applyBorder="false" applyAlignment="true" applyProtection="true">
      <alignment horizontal="general" vertical="center" textRotation="0" wrapText="false" indent="0" shrinkToFit="false"/>
      <protection locked="true" hidden="true"/>
    </xf>
    <xf numFmtId="164" fontId="113" fillId="0" borderId="0" xfId="83" applyFont="true" applyBorder="false" applyAlignment="true" applyProtection="true">
      <alignment horizontal="general" vertical="center" textRotation="0" wrapText="false" indent="0" shrinkToFit="false"/>
      <protection locked="false" hidden="false"/>
    </xf>
    <xf numFmtId="164" fontId="114" fillId="0" borderId="0" xfId="83" applyFont="true" applyBorder="false" applyAlignment="true" applyProtection="true">
      <alignment horizontal="center" vertical="center" textRotation="0" wrapText="false" indent="0" shrinkToFit="false"/>
      <protection locked="false" hidden="false"/>
    </xf>
    <xf numFmtId="164" fontId="102" fillId="36" borderId="0" xfId="83" applyFont="true" applyBorder="false" applyAlignment="true" applyProtection="true">
      <alignment horizontal="general" vertical="center" textRotation="0" wrapText="false" indent="0" shrinkToFit="false"/>
      <protection locked="false" hidden="false"/>
    </xf>
    <xf numFmtId="190" fontId="14" fillId="0" borderId="0" xfId="83" applyFont="true" applyBorder="false" applyAlignment="true" applyProtection="true">
      <alignment horizontal="general" vertical="center" textRotation="0" wrapText="false" indent="0" shrinkToFit="false"/>
      <protection locked="true" hidden="true"/>
    </xf>
    <xf numFmtId="190" fontId="73" fillId="0" borderId="0" xfId="83" applyFont="true" applyBorder="false" applyAlignment="true" applyProtection="true">
      <alignment horizontal="center" vertical="center" textRotation="0" wrapText="false" indent="0" shrinkToFit="false"/>
      <protection locked="true" hidden="true"/>
    </xf>
    <xf numFmtId="190" fontId="73" fillId="38" borderId="0" xfId="83" applyFont="true" applyBorder="false" applyAlignment="true" applyProtection="true">
      <alignment horizontal="center" vertical="center" textRotation="0" wrapText="false" indent="0" shrinkToFit="false"/>
      <protection locked="true" hidden="true"/>
    </xf>
    <xf numFmtId="190" fontId="14" fillId="36" borderId="0" xfId="83" applyFont="true" applyBorder="false" applyAlignment="true" applyProtection="true">
      <alignment horizontal="center" vertical="center" textRotation="0" wrapText="false" indent="0" shrinkToFit="false"/>
      <protection locked="true" hidden="true"/>
    </xf>
    <xf numFmtId="190" fontId="14" fillId="27" borderId="0" xfId="83" applyFont="true" applyBorder="false" applyAlignment="true" applyProtection="true">
      <alignment horizontal="general" vertical="center" textRotation="0" wrapText="false" indent="0" shrinkToFit="false"/>
      <protection locked="true" hidden="true"/>
    </xf>
    <xf numFmtId="183" fontId="73" fillId="0" borderId="0" xfId="83" applyFont="true" applyBorder="true" applyAlignment="true" applyProtection="true">
      <alignment horizontal="center" vertical="center" textRotation="0" wrapText="false" indent="0" shrinkToFit="false"/>
      <protection locked="true" hidden="true"/>
    </xf>
    <xf numFmtId="183" fontId="14" fillId="36" borderId="0" xfId="83" applyFont="true" applyBorder="true" applyAlignment="true" applyProtection="true">
      <alignment horizontal="center" vertical="center" textRotation="0" wrapText="false" indent="0" shrinkToFit="false"/>
      <protection locked="true" hidden="true"/>
    </xf>
    <xf numFmtId="164" fontId="14" fillId="0" borderId="0" xfId="83" applyFont="true" applyBorder="false" applyAlignment="true" applyProtection="true">
      <alignment horizontal="center" vertical="center" textRotation="0" wrapText="false" indent="0" shrinkToFit="false"/>
      <protection locked="true" hidden="true"/>
    </xf>
    <xf numFmtId="164" fontId="14" fillId="36" borderId="0" xfId="83" applyFont="true" applyBorder="false" applyAlignment="true" applyProtection="true">
      <alignment horizontal="general" vertical="center" textRotation="0" wrapText="false" indent="0" shrinkToFit="false"/>
      <protection locked="true" hidden="true"/>
    </xf>
    <xf numFmtId="183" fontId="31" fillId="0" borderId="0" xfId="83" applyFont="true" applyBorder="true" applyAlignment="true" applyProtection="true">
      <alignment horizontal="center" vertical="center" textRotation="0" wrapText="false" indent="0" shrinkToFit="false"/>
      <protection locked="false" hidden="false"/>
    </xf>
    <xf numFmtId="164" fontId="31" fillId="0" borderId="0" xfId="83" applyFont="true" applyBorder="tru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true">
      <alignment horizontal="general" vertical="center" textRotation="0" wrapText="false" indent="0" shrinkToFit="false"/>
      <protection locked="false" hidden="false"/>
    </xf>
    <xf numFmtId="164" fontId="31" fillId="36" borderId="0" xfId="83" applyFont="true" applyBorder="false" applyAlignment="true" applyProtection="true">
      <alignment horizontal="general" vertical="center" textRotation="0" wrapText="false" indent="0" shrinkToFit="false"/>
      <protection locked="false" hidden="false"/>
    </xf>
    <xf numFmtId="164" fontId="31" fillId="27" borderId="0" xfId="83" applyFont="true" applyBorder="false" applyAlignment="true" applyProtection="true">
      <alignment horizontal="general" vertical="center" textRotation="0" wrapText="false" indent="0" shrinkToFit="false"/>
      <protection locked="false" hidden="false"/>
    </xf>
    <xf numFmtId="164" fontId="10" fillId="0" borderId="0" xfId="89" applyFont="true" applyBorder="true" applyAlignment="true" applyProtection="true">
      <alignment horizontal="center" vertical="center" textRotation="0" wrapText="false" indent="0" shrinkToFit="false"/>
      <protection locked="false" hidden="false"/>
    </xf>
    <xf numFmtId="164" fontId="73" fillId="27" borderId="0" xfId="83" applyFont="true" applyBorder="true" applyAlignment="true" applyProtection="true">
      <alignment horizontal="center" vertical="center" textRotation="0" wrapText="false" indent="0" shrinkToFit="false"/>
      <protection locked="false" hidden="false"/>
    </xf>
    <xf numFmtId="164" fontId="73" fillId="36" borderId="0" xfId="83" applyFont="true" applyBorder="true" applyAlignment="true" applyProtection="true">
      <alignment horizontal="center" vertical="center" textRotation="0" wrapText="false" indent="0" shrinkToFit="false"/>
      <protection locked="false" hidden="false"/>
    </xf>
    <xf numFmtId="164" fontId="73" fillId="37" borderId="0" xfId="83" applyFont="true" applyBorder="true" applyAlignment="true" applyProtection="true">
      <alignment horizontal="center" vertical="center" textRotation="0" wrapText="false" indent="0" shrinkToFit="false"/>
      <protection locked="false" hidden="false"/>
    </xf>
    <xf numFmtId="170" fontId="14" fillId="0" borderId="0" xfId="83" applyFont="true" applyBorder="false" applyAlignment="true" applyProtection="true">
      <alignment horizontal="general" vertical="center" textRotation="0" wrapText="false" indent="0" shrinkToFit="false"/>
      <protection locked="true" hidden="true"/>
    </xf>
    <xf numFmtId="170" fontId="73" fillId="27" borderId="0" xfId="83" applyFont="true" applyBorder="true" applyAlignment="true" applyProtection="true">
      <alignment horizontal="center" vertical="center" textRotation="0" wrapText="false" indent="0" shrinkToFit="false"/>
      <protection locked="true" hidden="true"/>
    </xf>
    <xf numFmtId="164" fontId="31" fillId="27" borderId="0" xfId="83" applyFont="true" applyBorder="false" applyAlignment="true" applyProtection="true">
      <alignment horizontal="general" vertical="center" textRotation="0" wrapText="false" indent="0" shrinkToFit="false"/>
      <protection locked="true" hidden="true"/>
    </xf>
    <xf numFmtId="164" fontId="31" fillId="0" borderId="0" xfId="83" applyFont="true" applyBorder="false" applyAlignment="true" applyProtection="true">
      <alignment horizontal="general" vertical="center" textRotation="0" wrapText="false" indent="0" shrinkToFit="false"/>
      <protection locked="true" hidden="true"/>
    </xf>
    <xf numFmtId="169" fontId="100" fillId="0" borderId="0" xfId="171" applyFont="true" applyBorder="true" applyAlignment="true" applyProtection="true">
      <alignment horizontal="center" vertical="bottom" textRotation="0" wrapText="false" indent="0" shrinkToFit="false"/>
      <protection locked="true" hidden="true"/>
    </xf>
    <xf numFmtId="169" fontId="100" fillId="36" borderId="0" xfId="171" applyFont="true" applyBorder="true" applyAlignment="true" applyProtection="true">
      <alignment horizontal="center" vertical="bottom" textRotation="0" wrapText="false" indent="0" shrinkToFit="false"/>
      <protection locked="true" hidden="true"/>
    </xf>
    <xf numFmtId="177" fontId="103" fillId="27" borderId="0" xfId="89" applyFont="true" applyBorder="true" applyAlignment="true" applyProtection="true">
      <alignment horizontal="center" vertical="center" textRotation="0" wrapText="false" indent="0" shrinkToFit="false"/>
      <protection locked="false" hidden="false"/>
    </xf>
    <xf numFmtId="177" fontId="103" fillId="36" borderId="0" xfId="89" applyFont="true" applyBorder="true" applyAlignment="true" applyProtection="true">
      <alignment horizontal="center" vertical="center" textRotation="0" wrapText="false" indent="0" shrinkToFit="false"/>
      <protection locked="false" hidden="false"/>
    </xf>
    <xf numFmtId="166" fontId="115" fillId="0" borderId="0" xfId="89" applyFont="true" applyBorder="true" applyAlignment="true" applyProtection="true">
      <alignment horizontal="center" vertical="center" textRotation="0" wrapText="false" indent="0" shrinkToFit="false"/>
      <protection locked="false" hidden="false"/>
    </xf>
    <xf numFmtId="164" fontId="14" fillId="36" borderId="0" xfId="83" applyFont="true" applyBorder="false" applyAlignment="true" applyProtection="true">
      <alignment horizontal="center" vertical="center" textRotation="0" wrapText="false" indent="0" shrinkToFit="false"/>
      <protection locked="false" hidden="false"/>
    </xf>
    <xf numFmtId="188" fontId="14" fillId="27" borderId="0" xfId="83" applyFont="true" applyBorder="false" applyAlignment="true" applyProtection="true">
      <alignment horizontal="general" vertical="center" textRotation="0" wrapText="false" indent="0" shrinkToFit="false"/>
      <protection locked="false" hidden="false"/>
    </xf>
    <xf numFmtId="190" fontId="73" fillId="0" borderId="0" xfId="83" applyFont="true" applyBorder="false" applyAlignment="true" applyProtection="true">
      <alignment horizontal="general" vertical="center" textRotation="0" wrapText="false" indent="0" shrinkToFit="false"/>
      <protection locked="true" hidden="true"/>
    </xf>
    <xf numFmtId="190" fontId="73" fillId="36" borderId="0" xfId="83" applyFont="true" applyBorder="false" applyAlignment="true" applyProtection="true">
      <alignment horizontal="general" vertical="center" textRotation="0" wrapText="false" indent="0" shrinkToFit="false"/>
      <protection locked="true" hidden="true"/>
    </xf>
    <xf numFmtId="168" fontId="116" fillId="0" borderId="0" xfId="83" applyFont="true" applyBorder="false" applyAlignment="true" applyProtection="true">
      <alignment horizontal="general" vertical="center" textRotation="0" wrapText="false" indent="0" shrinkToFit="false"/>
      <protection locked="false" hidden="false"/>
    </xf>
    <xf numFmtId="164" fontId="116" fillId="37" borderId="0" xfId="83" applyFont="true" applyBorder="false" applyAlignment="true" applyProtection="true">
      <alignment horizontal="general" vertical="center" textRotation="0" wrapText="false" indent="0" shrinkToFit="false"/>
      <protection locked="false" hidden="false"/>
    </xf>
    <xf numFmtId="190" fontId="73" fillId="35" borderId="0" xfId="83" applyFont="true" applyBorder="false" applyAlignment="true" applyProtection="true">
      <alignment horizontal="general" vertical="center" textRotation="0" wrapText="false" indent="0" shrinkToFit="false"/>
      <protection locked="true" hidden="true"/>
    </xf>
    <xf numFmtId="190" fontId="14" fillId="20" borderId="0" xfId="83" applyFont="true" applyBorder="false" applyAlignment="true" applyProtection="true">
      <alignment horizontal="general" vertical="center" textRotation="0" wrapText="false" indent="0" shrinkToFit="false"/>
      <protection locked="true" hidden="true"/>
    </xf>
    <xf numFmtId="164" fontId="73" fillId="20" borderId="0" xfId="83" applyFont="true" applyBorder="false" applyAlignment="true" applyProtection="true">
      <alignment horizontal="right" vertical="center" textRotation="0" wrapText="false" indent="0" shrinkToFit="false"/>
      <protection locked="true" hidden="true"/>
    </xf>
    <xf numFmtId="164" fontId="14" fillId="20" borderId="0" xfId="83" applyFont="true" applyBorder="false" applyAlignment="true" applyProtection="true">
      <alignment horizontal="center" vertical="center" textRotation="0" wrapText="false" indent="0" shrinkToFit="false"/>
      <protection locked="true" hidden="true"/>
    </xf>
    <xf numFmtId="171" fontId="73" fillId="20" borderId="0" xfId="83" applyFont="true" applyBorder="true" applyAlignment="true" applyProtection="true">
      <alignment horizontal="center" vertical="center" textRotation="0" wrapText="false" indent="0" shrinkToFit="false"/>
      <protection locked="true" hidden="true"/>
    </xf>
    <xf numFmtId="164" fontId="14" fillId="27" borderId="0" xfId="83" applyFont="true" applyBorder="true" applyAlignment="true" applyProtection="true">
      <alignment horizontal="center" vertical="center" textRotation="0" wrapText="false" indent="0" shrinkToFit="false"/>
      <protection locked="true" hidden="true"/>
    </xf>
    <xf numFmtId="171" fontId="73" fillId="37" borderId="0" xfId="83" applyFont="true" applyBorder="true" applyAlignment="true" applyProtection="true">
      <alignment horizontal="center" vertical="center" textRotation="0" wrapText="false" indent="0" shrinkToFit="false"/>
      <protection locked="true" hidden="true"/>
    </xf>
    <xf numFmtId="169" fontId="73" fillId="20" borderId="0" xfId="83" applyFont="true" applyBorder="true" applyAlignment="true" applyProtection="true">
      <alignment horizontal="center" vertical="center" textRotation="0" wrapText="false" indent="0" shrinkToFit="false"/>
      <protection locked="true" hidden="true"/>
    </xf>
    <xf numFmtId="169" fontId="73" fillId="0" borderId="0" xfId="83" applyFont="true" applyBorder="true" applyAlignment="true" applyProtection="true">
      <alignment horizontal="center" vertical="center" textRotation="0" wrapText="false" indent="0" shrinkToFit="false"/>
      <protection locked="true" hidden="true"/>
    </xf>
    <xf numFmtId="169" fontId="73" fillId="36" borderId="0" xfId="83" applyFont="true" applyBorder="true" applyAlignment="true" applyProtection="true">
      <alignment horizontal="center" vertical="center" textRotation="0" wrapText="false" indent="0" shrinkToFit="false"/>
      <protection locked="true" hidden="true"/>
    </xf>
    <xf numFmtId="176" fontId="14" fillId="27" borderId="0" xfId="83" applyFont="true" applyBorder="false" applyAlignment="true" applyProtection="true">
      <alignment horizontal="general" vertical="center" textRotation="0" wrapText="false" indent="0" shrinkToFit="false"/>
      <protection locked="true" hidden="true"/>
    </xf>
    <xf numFmtId="176" fontId="73" fillId="27" borderId="0" xfId="83" applyFont="true" applyBorder="true" applyAlignment="true" applyProtection="true">
      <alignment horizontal="center" vertical="center" textRotation="0" wrapText="false" indent="0" shrinkToFit="false"/>
      <protection locked="true" hidden="true"/>
    </xf>
    <xf numFmtId="176" fontId="73" fillId="20" borderId="0" xfId="83" applyFont="true" applyBorder="true" applyAlignment="true" applyProtection="true">
      <alignment horizontal="center" vertical="center" textRotation="0" wrapText="false" indent="0" shrinkToFit="false"/>
      <protection locked="true" hidden="true"/>
    </xf>
    <xf numFmtId="176" fontId="73" fillId="36" borderId="0" xfId="83" applyFont="true" applyBorder="true" applyAlignment="true" applyProtection="true">
      <alignment horizontal="center" vertical="center" textRotation="0" wrapText="false" indent="0" shrinkToFit="false"/>
      <protection locked="true" hidden="true"/>
    </xf>
    <xf numFmtId="177" fontId="14" fillId="0" borderId="0" xfId="83" applyFont="true" applyBorder="false" applyAlignment="true" applyProtection="true">
      <alignment horizontal="general" vertical="center" textRotation="0" wrapText="false" indent="0" shrinkToFit="false"/>
      <protection locked="true" hidden="true"/>
    </xf>
    <xf numFmtId="177" fontId="73" fillId="0" borderId="0" xfId="83" applyFont="true" applyBorder="true" applyAlignment="true" applyProtection="true">
      <alignment horizontal="center" vertical="center" textRotation="0" wrapText="false" indent="0" shrinkToFit="false"/>
      <protection locked="true" hidden="true"/>
    </xf>
    <xf numFmtId="177" fontId="73" fillId="20" borderId="0" xfId="83" applyFont="true" applyBorder="true" applyAlignment="true" applyProtection="true">
      <alignment horizontal="center" vertical="center" textRotation="0" wrapText="false" indent="0" shrinkToFit="false"/>
      <protection locked="true" hidden="true"/>
    </xf>
    <xf numFmtId="177" fontId="73" fillId="36" borderId="0" xfId="83" applyFont="true" applyBorder="true" applyAlignment="true" applyProtection="true">
      <alignment horizontal="center" vertical="center" textRotation="0" wrapText="false" indent="0" shrinkToFit="false"/>
      <protection locked="true" hidden="true"/>
    </xf>
    <xf numFmtId="164" fontId="97" fillId="0" borderId="0" xfId="88" applyFont="true" applyBorder="false" applyAlignment="true" applyProtection="true">
      <alignment horizontal="general" vertical="center" textRotation="0" wrapText="false" indent="0" shrinkToFit="false"/>
      <protection locked="false" hidden="false"/>
    </xf>
    <xf numFmtId="176" fontId="100" fillId="0" borderId="0" xfId="171" applyFont="true" applyBorder="true" applyAlignment="true" applyProtection="true">
      <alignment horizontal="center" vertical="bottom" textRotation="0" wrapText="false" indent="0" shrinkToFit="false"/>
      <protection locked="false" hidden="false"/>
    </xf>
    <xf numFmtId="176" fontId="100" fillId="20" borderId="0" xfId="171" applyFont="true" applyBorder="true" applyAlignment="true" applyProtection="true">
      <alignment horizontal="center" vertical="bottom" textRotation="0" wrapText="false" indent="0" shrinkToFit="false"/>
      <protection locked="false" hidden="false"/>
    </xf>
    <xf numFmtId="176" fontId="100" fillId="27" borderId="0" xfId="171" applyFont="true" applyBorder="true" applyAlignment="true" applyProtection="true">
      <alignment horizontal="center" vertical="bottom" textRotation="0" wrapText="false" indent="0" shrinkToFit="false"/>
      <protection locked="false" hidden="false"/>
    </xf>
    <xf numFmtId="176" fontId="117" fillId="0" borderId="0" xfId="171" applyFont="true" applyBorder="true" applyAlignment="true" applyProtection="true">
      <alignment horizontal="center" vertical="bottom" textRotation="0" wrapText="false" indent="0" shrinkToFit="false"/>
      <protection locked="false" hidden="false"/>
    </xf>
    <xf numFmtId="176" fontId="100" fillId="36" borderId="0" xfId="171" applyFont="true" applyBorder="true" applyAlignment="true" applyProtection="true">
      <alignment horizontal="center" vertical="bottom" textRotation="0" wrapText="false" indent="0" shrinkToFit="false"/>
      <protection locked="false" hidden="false"/>
    </xf>
    <xf numFmtId="176" fontId="100" fillId="32" borderId="0" xfId="171" applyFont="true" applyBorder="true" applyAlignment="true" applyProtection="true">
      <alignment horizontal="center" vertical="bottom" textRotation="0" wrapText="false" indent="0" shrinkToFit="false"/>
      <protection locked="false" hidden="false"/>
    </xf>
    <xf numFmtId="176" fontId="30" fillId="0" borderId="0" xfId="171" applyFont="true" applyBorder="true" applyAlignment="true" applyProtection="true">
      <alignment horizontal="center" vertical="bottom" textRotation="0" wrapText="false" indent="0" shrinkToFit="false"/>
      <protection locked="false" hidden="false"/>
    </xf>
    <xf numFmtId="170" fontId="97" fillId="27" borderId="0" xfId="83" applyFont="true" applyBorder="false" applyAlignment="true" applyProtection="true">
      <alignment horizontal="general" vertical="center" textRotation="0" wrapText="false" indent="0" shrinkToFit="false"/>
      <protection locked="false" hidden="false"/>
    </xf>
    <xf numFmtId="170" fontId="97" fillId="0" borderId="0" xfId="83" applyFont="true" applyBorder="false" applyAlignment="true" applyProtection="true">
      <alignment horizontal="general" vertical="center" textRotation="0" wrapText="false" indent="0" shrinkToFit="false"/>
      <protection locked="false" hidden="false"/>
    </xf>
    <xf numFmtId="191" fontId="97" fillId="0" borderId="0" xfId="85" applyFont="true" applyBorder="false" applyAlignment="true" applyProtection="true">
      <alignment horizontal="general" vertical="center" textRotation="0" wrapText="false" indent="0" shrinkToFit="false"/>
      <protection locked="false" hidden="false"/>
    </xf>
    <xf numFmtId="191" fontId="100" fillId="0" borderId="0" xfId="171" applyFont="true" applyBorder="true" applyAlignment="true" applyProtection="true">
      <alignment horizontal="center" vertical="bottom" textRotation="0" wrapText="false" indent="0" shrinkToFit="false"/>
      <protection locked="false" hidden="false"/>
    </xf>
    <xf numFmtId="191" fontId="100" fillId="20" borderId="0" xfId="171" applyFont="true" applyBorder="true" applyAlignment="true" applyProtection="true">
      <alignment horizontal="center" vertical="bottom" textRotation="0" wrapText="false" indent="0" shrinkToFit="false"/>
      <protection locked="false" hidden="false"/>
    </xf>
    <xf numFmtId="191" fontId="100" fillId="35" borderId="0" xfId="171" applyFont="true" applyBorder="true" applyAlignment="true" applyProtection="true">
      <alignment horizontal="center" vertical="bottom" textRotation="0" wrapText="false" indent="0" shrinkToFit="false"/>
      <protection locked="false" hidden="false"/>
    </xf>
    <xf numFmtId="191" fontId="100" fillId="27" borderId="0" xfId="171" applyFont="true" applyBorder="true" applyAlignment="true" applyProtection="true">
      <alignment horizontal="center" vertical="bottom" textRotation="0" wrapText="false" indent="0" shrinkToFit="false"/>
      <protection locked="false" hidden="false"/>
    </xf>
    <xf numFmtId="191" fontId="117" fillId="0" borderId="0" xfId="171" applyFont="true" applyBorder="true" applyAlignment="true" applyProtection="true">
      <alignment horizontal="center" vertical="bottom" textRotation="0" wrapText="false" indent="0" shrinkToFit="false"/>
      <protection locked="false" hidden="false"/>
    </xf>
    <xf numFmtId="191" fontId="100" fillId="36" borderId="0" xfId="171" applyFont="true" applyBorder="true" applyAlignment="true" applyProtection="true">
      <alignment horizontal="center" vertical="bottom" textRotation="0" wrapText="false" indent="0" shrinkToFit="false"/>
      <protection locked="false" hidden="false"/>
    </xf>
    <xf numFmtId="191" fontId="30" fillId="0" borderId="0" xfId="171" applyFont="true" applyBorder="true" applyAlignment="true" applyProtection="true">
      <alignment horizontal="center" vertical="bottom" textRotation="0" wrapText="false" indent="0" shrinkToFit="false"/>
      <protection locked="false" hidden="false"/>
    </xf>
    <xf numFmtId="191" fontId="97" fillId="27" borderId="0" xfId="83" applyFont="true" applyBorder="false" applyAlignment="true" applyProtection="true">
      <alignment horizontal="general" vertical="center" textRotation="0" wrapText="false" indent="0" shrinkToFit="false"/>
      <protection locked="false" hidden="false"/>
    </xf>
    <xf numFmtId="191" fontId="97" fillId="0" borderId="0" xfId="83" applyFont="true" applyBorder="false" applyAlignment="true" applyProtection="true">
      <alignment horizontal="general" vertical="center" textRotation="0" wrapText="false" indent="0" shrinkToFit="false"/>
      <protection locked="false" hidden="false"/>
    </xf>
    <xf numFmtId="164" fontId="97" fillId="0" borderId="0" xfId="85" applyFont="true" applyBorder="false" applyAlignment="true" applyProtection="true">
      <alignment horizontal="general" vertical="center" textRotation="0" wrapText="false" indent="0" shrinkToFit="false"/>
      <protection locked="false" hidden="false"/>
    </xf>
    <xf numFmtId="164" fontId="100" fillId="0" borderId="0" xfId="171" applyFont="true" applyBorder="true" applyAlignment="true" applyProtection="true">
      <alignment horizontal="center" vertical="bottom" textRotation="0" wrapText="false" indent="0" shrinkToFit="false"/>
      <protection locked="false" hidden="false"/>
    </xf>
    <xf numFmtId="164" fontId="100" fillId="20" borderId="0" xfId="171" applyFont="true" applyBorder="true" applyAlignment="true" applyProtection="true">
      <alignment horizontal="center" vertical="bottom" textRotation="0" wrapText="false" indent="0" shrinkToFit="false"/>
      <protection locked="false" hidden="false"/>
    </xf>
    <xf numFmtId="164" fontId="100" fillId="35" borderId="0" xfId="171" applyFont="true" applyBorder="true" applyAlignment="true" applyProtection="true">
      <alignment horizontal="center" vertical="bottom" textRotation="0" wrapText="false" indent="0" shrinkToFit="false"/>
      <protection locked="false" hidden="false"/>
    </xf>
    <xf numFmtId="164" fontId="117" fillId="0" borderId="0" xfId="171" applyFont="true" applyBorder="true" applyAlignment="true" applyProtection="true">
      <alignment horizontal="center" vertical="bottom" textRotation="0" wrapText="false" indent="0" shrinkToFit="false"/>
      <protection locked="false" hidden="false"/>
    </xf>
    <xf numFmtId="164" fontId="97" fillId="27" borderId="0" xfId="83" applyFont="true" applyBorder="false" applyAlignment="true" applyProtection="true">
      <alignment horizontal="general" vertical="center" textRotation="0" wrapText="false" indent="0" shrinkToFit="false"/>
      <protection locked="false" hidden="false"/>
    </xf>
    <xf numFmtId="164" fontId="97" fillId="0" borderId="0" xfId="83" applyFont="true" applyBorder="false" applyAlignment="true" applyProtection="true">
      <alignment horizontal="general" vertical="center" textRotation="0" wrapText="false" indent="0" shrinkToFit="false"/>
      <protection locked="false" hidden="false"/>
    </xf>
    <xf numFmtId="164" fontId="14" fillId="0" borderId="0" xfId="83" applyFont="true" applyBorder="false" applyAlignment="true" applyProtection="true">
      <alignment horizontal="left" vertical="center" textRotation="0" wrapText="false" indent="0" shrinkToFit="false"/>
      <protection locked="true" hidden="true"/>
    </xf>
    <xf numFmtId="168" fontId="100" fillId="0" borderId="0" xfId="171" applyFont="true" applyBorder="true" applyAlignment="true" applyProtection="true">
      <alignment horizontal="center" vertical="bottom" textRotation="0" wrapText="false" indent="0" shrinkToFit="false"/>
      <protection locked="true" hidden="true"/>
    </xf>
    <xf numFmtId="168" fontId="100" fillId="20" borderId="0" xfId="171" applyFont="true" applyBorder="true" applyAlignment="true" applyProtection="true">
      <alignment horizontal="center" vertical="bottom" textRotation="0" wrapText="false" indent="0" shrinkToFit="false"/>
      <protection locked="true" hidden="true"/>
    </xf>
    <xf numFmtId="168" fontId="117" fillId="0" borderId="0" xfId="171" applyFont="true" applyBorder="true" applyAlignment="true" applyProtection="true">
      <alignment horizontal="center" vertical="bottom" textRotation="0" wrapText="false" indent="0" shrinkToFit="false"/>
      <protection locked="true" hidden="true"/>
    </xf>
    <xf numFmtId="168" fontId="100" fillId="36" borderId="0" xfId="171" applyFont="true" applyBorder="true" applyAlignment="true" applyProtection="true">
      <alignment horizontal="center" vertical="bottom" textRotation="0" wrapText="false" indent="0" shrinkToFit="false"/>
      <protection locked="true" hidden="true"/>
    </xf>
    <xf numFmtId="164" fontId="102" fillId="27" borderId="0" xfId="83" applyFont="true" applyBorder="false" applyAlignment="true" applyProtection="true">
      <alignment horizontal="center" vertical="center" textRotation="0" wrapText="false" indent="0" shrinkToFit="false"/>
      <protection locked="true" hidden="true"/>
    </xf>
    <xf numFmtId="164" fontId="102" fillId="0" borderId="0" xfId="83" applyFont="true" applyBorder="false" applyAlignment="true" applyProtection="true">
      <alignment horizontal="center" vertical="center" textRotation="0" wrapText="false" indent="0" shrinkToFit="false"/>
      <protection locked="true" hidden="true"/>
    </xf>
    <xf numFmtId="176" fontId="100" fillId="27" borderId="0" xfId="171" applyFont="true" applyBorder="true" applyAlignment="true" applyProtection="true">
      <alignment horizontal="center" vertical="bottom" textRotation="0" wrapText="false" indent="0" shrinkToFit="false"/>
      <protection locked="true" hidden="true"/>
    </xf>
    <xf numFmtId="176" fontId="100" fillId="20" borderId="0" xfId="171" applyFont="true" applyBorder="true" applyAlignment="true" applyProtection="true">
      <alignment horizontal="center" vertical="bottom" textRotation="0" wrapText="false" indent="0" shrinkToFit="false"/>
      <protection locked="true" hidden="true"/>
    </xf>
    <xf numFmtId="176" fontId="117" fillId="27" borderId="0" xfId="171" applyFont="true" applyBorder="true" applyAlignment="true" applyProtection="true">
      <alignment horizontal="center" vertical="bottom" textRotation="0" wrapText="false" indent="0" shrinkToFit="false"/>
      <protection locked="true" hidden="true"/>
    </xf>
    <xf numFmtId="176" fontId="100" fillId="36" borderId="0" xfId="171" applyFont="true" applyBorder="true" applyAlignment="true" applyProtection="true">
      <alignment horizontal="center" vertical="bottom" textRotation="0" wrapText="false" indent="0" shrinkToFit="false"/>
      <protection locked="true" hidden="true"/>
    </xf>
    <xf numFmtId="171" fontId="100" fillId="0" borderId="0" xfId="171" applyFont="true" applyBorder="true" applyAlignment="true" applyProtection="true">
      <alignment horizontal="center" vertical="bottom" textRotation="0" wrapText="false" indent="0" shrinkToFit="false"/>
      <protection locked="true" hidden="true"/>
    </xf>
    <xf numFmtId="164" fontId="100" fillId="20" borderId="0" xfId="171" applyFont="true" applyBorder="true" applyAlignment="true" applyProtection="true">
      <alignment horizontal="center" vertical="bottom" textRotation="0" wrapText="false" indent="0" shrinkToFit="false"/>
      <protection locked="true" hidden="true"/>
    </xf>
    <xf numFmtId="171" fontId="117" fillId="0" borderId="0" xfId="171" applyFont="true" applyBorder="true" applyAlignment="true" applyProtection="true">
      <alignment horizontal="center" vertical="bottom" textRotation="0" wrapText="false" indent="0" shrinkToFit="false"/>
      <protection locked="true" hidden="true"/>
    </xf>
    <xf numFmtId="171" fontId="100" fillId="36" borderId="0" xfId="171" applyFont="true" applyBorder="true" applyAlignment="true" applyProtection="true">
      <alignment horizontal="center" vertical="bottom" textRotation="0" wrapText="false" indent="0" shrinkToFit="false"/>
      <protection locked="true" hidden="true"/>
    </xf>
    <xf numFmtId="176" fontId="100" fillId="0" borderId="0" xfId="171" applyFont="true" applyBorder="true" applyAlignment="true" applyProtection="true">
      <alignment horizontal="center" vertical="bottom" textRotation="0" wrapText="false" indent="0" shrinkToFit="false"/>
      <protection locked="true" hidden="true"/>
    </xf>
    <xf numFmtId="176" fontId="117" fillId="0" borderId="0" xfId="171" applyFont="true" applyBorder="true" applyAlignment="true" applyProtection="true">
      <alignment horizontal="center" vertical="bottom" textRotation="0" wrapText="false" indent="0" shrinkToFit="false"/>
      <protection locked="true" hidden="true"/>
    </xf>
    <xf numFmtId="171" fontId="118" fillId="0" borderId="0" xfId="83" applyFont="true" applyBorder="true" applyAlignment="true" applyProtection="true">
      <alignment horizontal="center" vertical="center" textRotation="0" wrapText="false" indent="0" shrinkToFit="false"/>
      <protection locked="true" hidden="true"/>
    </xf>
    <xf numFmtId="170" fontId="73" fillId="20" borderId="0" xfId="83" applyFont="true" applyBorder="true" applyAlignment="true" applyProtection="true">
      <alignment horizontal="center" vertical="center" textRotation="0" wrapText="false" indent="0" shrinkToFit="false"/>
      <protection locked="true" hidden="true"/>
    </xf>
    <xf numFmtId="170" fontId="118" fillId="0" borderId="0" xfId="83" applyFont="true" applyBorder="true" applyAlignment="true" applyProtection="true">
      <alignment horizontal="center" vertical="center" textRotation="0" wrapText="false" indent="0" shrinkToFit="false"/>
      <protection locked="true" hidden="true"/>
    </xf>
    <xf numFmtId="164" fontId="73" fillId="0" borderId="0" xfId="83" applyFont="true" applyBorder="false" applyAlignment="true" applyProtection="true">
      <alignment horizontal="right" vertical="center" textRotation="0" wrapText="false" indent="0" shrinkToFit="false"/>
      <protection locked="true" hidden="true"/>
    </xf>
    <xf numFmtId="170" fontId="14" fillId="0" borderId="0" xfId="83" applyFont="true" applyBorder="true" applyAlignment="true" applyProtection="true">
      <alignment horizontal="center" vertical="center" textRotation="0" wrapText="false" indent="0" shrinkToFit="false"/>
      <protection locked="false" hidden="false"/>
    </xf>
    <xf numFmtId="170" fontId="14" fillId="36" borderId="0" xfId="83" applyFont="true" applyBorder="true" applyAlignment="true" applyProtection="true">
      <alignment horizontal="center" vertical="center" textRotation="0" wrapText="false" indent="0" shrinkToFit="false"/>
      <protection locked="false" hidden="false"/>
    </xf>
    <xf numFmtId="164" fontId="97" fillId="0" borderId="0" xfId="96" applyFont="true" applyBorder="false" applyAlignment="false" applyProtection="false">
      <alignment horizontal="general" vertical="bottom" textRotation="0" wrapText="false" indent="0" shrinkToFit="false"/>
      <protection locked="true" hidden="false"/>
    </xf>
    <xf numFmtId="190" fontId="97" fillId="0" borderId="0" xfId="96" applyFont="true" applyBorder="false" applyAlignment="false" applyProtection="false">
      <alignment horizontal="general" vertical="bottom" textRotation="0" wrapText="false" indent="0" shrinkToFit="false"/>
      <protection locked="true" hidden="false"/>
    </xf>
    <xf numFmtId="164" fontId="97" fillId="0" borderId="0" xfId="96" applyFont="true" applyBorder="false" applyAlignment="false" applyProtection="false">
      <alignment horizontal="general" vertical="bottom" textRotation="0" wrapText="false" indent="0" shrinkToFit="false"/>
      <protection locked="true" hidden="false"/>
    </xf>
    <xf numFmtId="164" fontId="97" fillId="36" borderId="0" xfId="96" applyFont="true" applyBorder="false" applyAlignment="false" applyProtection="false">
      <alignment horizontal="general" vertical="bottom" textRotation="0" wrapText="false" indent="0" shrinkToFit="false"/>
      <protection locked="true" hidden="false"/>
    </xf>
    <xf numFmtId="191" fontId="97" fillId="0" borderId="0" xfId="96" applyFont="true" applyBorder="false" applyAlignment="true" applyProtection="false">
      <alignment horizontal="left" vertical="bottom" textRotation="0" wrapText="false" indent="0" shrinkToFit="false"/>
      <protection locked="true" hidden="false"/>
    </xf>
    <xf numFmtId="164" fontId="97" fillId="0" borderId="0" xfId="96" applyFont="true" applyBorder="false" applyAlignment="true" applyProtection="false">
      <alignment horizontal="right" vertical="bottom" textRotation="0" wrapText="false" indent="0" shrinkToFit="false"/>
      <protection locked="true" hidden="false"/>
    </xf>
    <xf numFmtId="164" fontId="65" fillId="0" borderId="0" xfId="96" applyFont="true" applyBorder="false" applyAlignment="false" applyProtection="false">
      <alignment horizontal="general" vertical="bottom" textRotation="0" wrapText="false" indent="0" shrinkToFit="false"/>
      <protection locked="true" hidden="false"/>
    </xf>
    <xf numFmtId="176" fontId="14" fillId="0" borderId="0" xfId="83" applyFont="true" applyBorder="false" applyAlignment="true" applyProtection="true">
      <alignment horizontal="general" vertical="center" textRotation="0" wrapText="false" indent="0" shrinkToFit="false"/>
      <protection locked="true" hidden="true"/>
    </xf>
    <xf numFmtId="169" fontId="73" fillId="0" borderId="0" xfId="83" applyFont="true" applyBorder="false" applyAlignment="true" applyProtection="true">
      <alignment horizontal="center" vertical="center" textRotation="0" wrapText="false" indent="0" shrinkToFit="false"/>
      <protection locked="true" hidden="true"/>
    </xf>
    <xf numFmtId="176" fontId="73" fillId="27" borderId="0" xfId="83" applyFont="true" applyBorder="false" applyAlignment="true" applyProtection="true">
      <alignment horizontal="center" vertical="center" textRotation="0" wrapText="false" indent="0" shrinkToFit="false"/>
      <protection locked="true" hidden="true"/>
    </xf>
    <xf numFmtId="164" fontId="119" fillId="0" borderId="0" xfId="83" applyFont="true" applyBorder="false" applyAlignment="true" applyProtection="false">
      <alignment horizontal="general" vertical="center" textRotation="0" wrapText="false" indent="0" shrinkToFit="false"/>
      <protection locked="true" hidden="false"/>
    </xf>
    <xf numFmtId="164" fontId="100" fillId="0" borderId="0" xfId="171" applyFont="true" applyBorder="true" applyAlignment="true" applyProtection="true">
      <alignment horizontal="left" vertical="bottom" textRotation="0" wrapText="false" indent="0" shrinkToFit="false"/>
      <protection locked="true" hidden="true"/>
    </xf>
    <xf numFmtId="164" fontId="30" fillId="0" borderId="0" xfId="171" applyFont="true" applyBorder="true" applyAlignment="true" applyProtection="true">
      <alignment horizontal="center" vertical="bottom" textRotation="0" wrapText="false" indent="0" shrinkToFit="false"/>
      <protection locked="true" hidden="true"/>
    </xf>
    <xf numFmtId="170" fontId="14" fillId="0" borderId="0" xfId="83" applyFont="true" applyBorder="false" applyAlignment="true" applyProtection="true">
      <alignment horizontal="center" vertical="center" textRotation="0" wrapText="false" indent="0" shrinkToFit="false"/>
      <protection locked="true" hidden="true"/>
    </xf>
    <xf numFmtId="164" fontId="14" fillId="0" borderId="0" xfId="83" applyFont="true" applyBorder="false" applyAlignment="true" applyProtection="false">
      <alignment horizontal="center" vertical="center" textRotation="0" wrapText="false" indent="0" shrinkToFit="false"/>
      <protection locked="true" hidden="false"/>
    </xf>
    <xf numFmtId="164" fontId="97" fillId="0" borderId="0" xfId="89" applyFont="true" applyBorder="true" applyAlignment="true" applyProtection="true">
      <alignment horizontal="general" vertical="center" textRotation="0" wrapText="false" indent="0" shrinkToFit="false"/>
      <protection locked="true" hidden="false"/>
    </xf>
    <xf numFmtId="170" fontId="120" fillId="0" borderId="0" xfId="89" applyFont="true" applyBorder="true" applyAlignment="true" applyProtection="true">
      <alignment horizontal="center" vertical="center" textRotation="0" wrapText="false" indent="0" shrinkToFit="false"/>
      <protection locked="false" hidden="false"/>
    </xf>
    <xf numFmtId="170" fontId="120" fillId="26" borderId="0" xfId="89" applyFont="true" applyBorder="true" applyAlignment="true" applyProtection="true">
      <alignment horizontal="center" vertical="center" textRotation="0" wrapText="false" indent="0" shrinkToFit="false"/>
      <protection locked="false" hidden="false"/>
    </xf>
    <xf numFmtId="170" fontId="121" fillId="0" borderId="0" xfId="89" applyFont="true" applyBorder="true" applyAlignment="true" applyProtection="true">
      <alignment horizontal="center" vertical="center" textRotation="0" wrapText="false" indent="0" shrinkToFit="false"/>
      <protection locked="false" hidden="false"/>
    </xf>
    <xf numFmtId="170" fontId="120" fillId="40" borderId="0" xfId="89" applyFont="true" applyBorder="true" applyAlignment="true" applyProtection="true">
      <alignment horizontal="center" vertical="center" textRotation="0" wrapText="false" indent="0" shrinkToFit="false"/>
      <protection locked="false" hidden="false"/>
    </xf>
    <xf numFmtId="164" fontId="97" fillId="0" borderId="0" xfId="89" applyFont="true" applyBorder="true" applyAlignment="true" applyProtection="true">
      <alignment horizontal="general" vertical="center" textRotation="0" wrapText="false" indent="0" shrinkToFit="false"/>
      <protection locked="true" hidden="false"/>
    </xf>
    <xf numFmtId="176" fontId="120" fillId="0" borderId="0" xfId="89" applyFont="true" applyBorder="true" applyAlignment="true" applyProtection="true">
      <alignment horizontal="center" vertical="center" textRotation="0" wrapText="false" indent="0" shrinkToFit="false"/>
      <protection locked="false" hidden="false"/>
    </xf>
    <xf numFmtId="164" fontId="10" fillId="0" borderId="0" xfId="89" applyFont="true" applyBorder="true" applyAlignment="true" applyProtection="true">
      <alignment horizontal="center" vertical="center" textRotation="0" wrapText="false" indent="0" shrinkToFit="false"/>
      <protection locked="false" hidden="false"/>
    </xf>
    <xf numFmtId="192" fontId="10" fillId="0" borderId="0" xfId="89" applyFont="true" applyBorder="true" applyAlignment="true" applyProtection="true">
      <alignment horizontal="center" vertical="center" textRotation="0" wrapText="false" indent="0" shrinkToFit="false"/>
      <protection locked="false" hidden="false"/>
    </xf>
    <xf numFmtId="170" fontId="97" fillId="0" borderId="0" xfId="89" applyFont="true" applyBorder="true" applyAlignment="true" applyProtection="true">
      <alignment horizontal="center" vertical="center" textRotation="0" wrapText="false" indent="0" shrinkToFit="false"/>
      <protection locked="true" hidden="false"/>
    </xf>
    <xf numFmtId="164" fontId="98" fillId="0" borderId="0" xfId="89" applyFont="true" applyBorder="true" applyAlignment="true" applyProtection="true">
      <alignment horizontal="general" vertical="center" textRotation="0" wrapText="false" indent="0" shrinkToFit="false"/>
      <protection locked="true" hidden="false"/>
    </xf>
    <xf numFmtId="171" fontId="97" fillId="0" borderId="0" xfId="89" applyFont="true" applyBorder="true" applyAlignment="true" applyProtection="true">
      <alignment horizontal="center" vertical="center" textRotation="0" wrapText="false" indent="0" shrinkToFit="false"/>
      <protection locked="true" hidden="false"/>
    </xf>
    <xf numFmtId="164" fontId="97" fillId="3" borderId="0" xfId="89" applyFont="true" applyBorder="true" applyAlignment="true" applyProtection="true">
      <alignment horizontal="general" vertical="center" textRotation="0" wrapText="false" indent="0" shrinkToFit="false"/>
      <protection locked="true" hidden="false"/>
    </xf>
    <xf numFmtId="170" fontId="97" fillId="3" borderId="0" xfId="89" applyFont="true" applyBorder="true" applyAlignment="true" applyProtection="true">
      <alignment horizontal="center" vertical="center" textRotation="0" wrapText="false" indent="0" shrinkToFit="false"/>
      <protection locked="true" hidden="false"/>
    </xf>
    <xf numFmtId="164" fontId="97" fillId="41" borderId="0" xfId="89" applyFont="true" applyBorder="true" applyAlignment="true" applyProtection="true">
      <alignment horizontal="general" vertical="center" textRotation="0" wrapText="false" indent="0" shrinkToFit="false"/>
      <protection locked="true" hidden="false"/>
    </xf>
    <xf numFmtId="170" fontId="97" fillId="41" borderId="0" xfId="89" applyFont="true" applyBorder="true" applyAlignment="true" applyProtection="true">
      <alignment horizontal="center" vertical="center" textRotation="0" wrapText="false" indent="0" shrinkToFit="false"/>
      <protection locked="true" hidden="false"/>
    </xf>
    <xf numFmtId="164" fontId="120" fillId="0" borderId="0" xfId="89" applyFont="true" applyBorder="true" applyAlignment="true" applyProtection="true">
      <alignment horizontal="center" vertical="center" textRotation="0" wrapText="false" indent="0" shrinkToFit="false"/>
      <protection locked="false" hidden="false"/>
    </xf>
    <xf numFmtId="169" fontId="120" fillId="0" borderId="0" xfId="89" applyFont="true" applyBorder="true" applyAlignment="true" applyProtection="true">
      <alignment horizontal="center" vertical="center" textRotation="0" wrapText="false" indent="0" shrinkToFit="false"/>
      <protection locked="false" hidden="false"/>
    </xf>
    <xf numFmtId="166" fontId="120" fillId="0" borderId="0" xfId="89" applyFont="true" applyBorder="true" applyAlignment="true" applyProtection="true">
      <alignment horizontal="center" vertical="center" textRotation="0" wrapText="false" indent="0" shrinkToFit="false"/>
      <protection locked="false" hidden="false"/>
    </xf>
    <xf numFmtId="175" fontId="120" fillId="0" borderId="0" xfId="89" applyFont="true" applyBorder="true" applyAlignment="true" applyProtection="true">
      <alignment horizontal="center" vertical="center" textRotation="0" wrapText="false" indent="0" shrinkToFit="false"/>
      <protection locked="false" hidden="false"/>
    </xf>
    <xf numFmtId="175" fontId="10" fillId="0" borderId="0" xfId="89" applyFont="true" applyBorder="true" applyAlignment="true" applyProtection="true">
      <alignment horizontal="center" vertical="center" textRotation="0" wrapText="false" indent="0" shrinkToFit="false"/>
      <protection locked="false" hidden="false"/>
    </xf>
    <xf numFmtId="175" fontId="23" fillId="0" borderId="0" xfId="89" applyFont="true" applyBorder="true" applyAlignment="true" applyProtection="true">
      <alignment horizontal="center" vertical="center" textRotation="0" wrapText="false" indent="0" shrinkToFit="false"/>
      <protection locked="false" hidden="false"/>
    </xf>
    <xf numFmtId="164" fontId="97" fillId="0" borderId="0" xfId="89" applyFont="true" applyBorder="true" applyAlignment="true" applyProtection="true">
      <alignment horizontal="right" vertical="center" textRotation="0" wrapText="false" indent="0" shrinkToFit="false"/>
      <protection locked="true" hidden="false"/>
    </xf>
    <xf numFmtId="164" fontId="98" fillId="0" borderId="0" xfId="89" applyFont="true" applyBorder="true" applyAlignment="true" applyProtection="true">
      <alignment horizontal="right" vertical="center" textRotation="0" wrapText="false" indent="0" shrinkToFit="false"/>
      <protection locked="true" hidden="false"/>
    </xf>
    <xf numFmtId="164" fontId="120" fillId="0" borderId="0" xfId="89" applyFont="true" applyBorder="true" applyAlignment="true" applyProtection="true">
      <alignment horizontal="center" vertical="center" textRotation="0" wrapText="false" indent="0" shrinkToFit="false"/>
      <protection locked="true" hidden="false"/>
    </xf>
    <xf numFmtId="164" fontId="23" fillId="0" borderId="0" xfId="89" applyFont="true" applyBorder="true" applyAlignment="true" applyProtection="true">
      <alignment horizontal="general" vertical="center" textRotation="0" wrapText="false" indent="0" shrinkToFit="false"/>
      <protection locked="true" hidden="false"/>
    </xf>
    <xf numFmtId="166" fontId="97" fillId="0" borderId="0" xfId="89" applyFont="true" applyBorder="true" applyAlignment="true" applyProtection="true">
      <alignment horizontal="center" vertical="center" textRotation="0" wrapText="false" indent="0" shrinkToFit="false"/>
      <protection locked="false" hidden="false"/>
    </xf>
    <xf numFmtId="175" fontId="97" fillId="0" borderId="0" xfId="89" applyFont="true" applyBorder="true" applyAlignment="true" applyProtection="true">
      <alignment horizontal="center" vertical="center" textRotation="0" wrapText="false" indent="0" shrinkToFit="false"/>
      <protection locked="false" hidden="false"/>
    </xf>
    <xf numFmtId="170" fontId="97" fillId="0" borderId="0" xfId="89" applyFont="true" applyBorder="true" applyAlignment="true" applyProtection="true">
      <alignment horizontal="center" vertical="center" textRotation="0" wrapText="false" indent="0" shrinkToFit="false"/>
      <protection locked="false" hidden="false"/>
    </xf>
    <xf numFmtId="164" fontId="120" fillId="38" borderId="0" xfId="89" applyFont="true" applyBorder="true" applyAlignment="true" applyProtection="true">
      <alignment horizontal="center" vertical="center" textRotation="0" wrapText="false" indent="0" shrinkToFit="false"/>
      <protection locked="false" hidden="false"/>
    </xf>
    <xf numFmtId="164" fontId="84" fillId="0" borderId="0" xfId="89" applyFont="true" applyBorder="true" applyAlignment="true" applyProtection="true">
      <alignment horizontal="center" vertical="center" textRotation="0" wrapText="false" indent="0" shrinkToFit="false"/>
      <protection locked="false" hidden="false"/>
    </xf>
    <xf numFmtId="171" fontId="97" fillId="0" borderId="0" xfId="89" applyFont="true" applyBorder="true" applyAlignment="true" applyProtection="true">
      <alignment horizontal="center" vertical="center" textRotation="0" wrapText="false" indent="0" shrinkToFit="false"/>
      <protection locked="false" hidden="false"/>
    </xf>
    <xf numFmtId="171" fontId="97" fillId="27" borderId="0" xfId="89" applyFont="true" applyBorder="true" applyAlignment="true" applyProtection="true">
      <alignment horizontal="center" vertical="center" textRotation="0" wrapText="false" indent="0" shrinkToFit="false"/>
      <protection locked="false" hidden="false"/>
    </xf>
    <xf numFmtId="164" fontId="23" fillId="0" borderId="0" xfId="89" applyFont="true" applyBorder="true" applyAlignment="true" applyProtection="true">
      <alignment horizontal="center" vertical="center" textRotation="0" wrapText="false" indent="0" shrinkToFit="false"/>
      <protection locked="false" hidden="false"/>
    </xf>
    <xf numFmtId="164" fontId="98" fillId="0" borderId="0" xfId="89" applyFont="true" applyBorder="true" applyAlignment="true" applyProtection="true">
      <alignment horizontal="center" vertical="center" textRotation="0" wrapText="false" indent="0" shrinkToFit="false"/>
      <protection locked="false" hidden="false"/>
    </xf>
    <xf numFmtId="193" fontId="84" fillId="0" borderId="0" xfId="19" applyFont="true" applyBorder="true" applyAlignment="true" applyProtection="true">
      <alignment horizontal="center" vertical="center" textRotation="0" wrapText="false" indent="0" shrinkToFit="false"/>
      <protection locked="true" hidden="false"/>
    </xf>
    <xf numFmtId="188" fontId="97" fillId="0" borderId="0" xfId="89" applyFont="true" applyBorder="true" applyAlignment="true" applyProtection="true">
      <alignment horizontal="general" vertical="center" textRotation="0" wrapText="false" indent="0" shrinkToFit="false"/>
      <protection locked="true" hidden="false"/>
    </xf>
    <xf numFmtId="188" fontId="97" fillId="0" borderId="0" xfId="89" applyFont="true" applyBorder="true" applyAlignment="true" applyProtection="true">
      <alignment horizontal="center" vertical="center" textRotation="0" wrapText="false" indent="0" shrinkToFit="false"/>
      <protection locked="true" hidden="false"/>
    </xf>
    <xf numFmtId="170" fontId="120" fillId="0" borderId="0" xfId="89" applyFont="true" applyBorder="true" applyAlignment="true" applyProtection="true">
      <alignment horizontal="center" vertical="center" textRotation="0" wrapText="true" indent="0" shrinkToFit="false"/>
      <protection locked="false" hidden="false"/>
    </xf>
    <xf numFmtId="164" fontId="98" fillId="0" borderId="0" xfId="89" applyFont="true" applyBorder="true" applyAlignment="true" applyProtection="true">
      <alignment horizontal="general" vertical="center" textRotation="0" wrapText="false" indent="0" shrinkToFit="false"/>
      <protection locked="true" hidden="false"/>
    </xf>
    <xf numFmtId="164" fontId="120" fillId="0" borderId="0" xfId="89" applyFont="true" applyBorder="true" applyAlignment="true" applyProtection="true">
      <alignment horizontal="center" vertical="center" textRotation="0" wrapText="false" indent="0" shrinkToFit="false"/>
      <protection locked="false" hidden="false"/>
    </xf>
    <xf numFmtId="168" fontId="120" fillId="0" borderId="0" xfId="89" applyFont="true" applyBorder="true" applyAlignment="true" applyProtection="true">
      <alignment horizontal="center" vertical="center" textRotation="0" wrapText="false" indent="0" shrinkToFit="false"/>
      <protection locked="false" hidden="false"/>
    </xf>
    <xf numFmtId="166" fontId="97" fillId="0" borderId="0" xfId="89" applyFont="true" applyBorder="true" applyAlignment="true" applyProtection="true">
      <alignment horizontal="center" vertical="center" textRotation="0" wrapText="false" indent="0" shrinkToFit="false"/>
      <protection locked="true" hidden="false"/>
    </xf>
    <xf numFmtId="166" fontId="97" fillId="41" borderId="0" xfId="89" applyFont="true" applyBorder="true" applyAlignment="true" applyProtection="true">
      <alignment horizontal="center" vertical="center" textRotation="0" wrapText="false" indent="0" shrinkToFit="false"/>
      <protection locked="true" hidden="false"/>
    </xf>
    <xf numFmtId="164" fontId="97" fillId="40" borderId="0" xfId="89" applyFont="true" applyBorder="true" applyAlignment="true" applyProtection="true">
      <alignment horizontal="general" vertical="center" textRotation="0" wrapText="false" indent="0" shrinkToFit="false"/>
      <protection locked="true" hidden="false"/>
    </xf>
    <xf numFmtId="166" fontId="97" fillId="40" borderId="0" xfId="89" applyFont="true" applyBorder="true" applyAlignment="true" applyProtection="true">
      <alignment horizontal="center" vertical="center" textRotation="0" wrapText="false" indent="0" shrinkToFit="false"/>
      <protection locked="true" hidden="false"/>
    </xf>
    <xf numFmtId="166" fontId="122" fillId="40" borderId="0" xfId="89" applyFont="true" applyBorder="true" applyAlignment="true" applyProtection="true">
      <alignment horizontal="center" vertical="center" textRotation="0" wrapText="false" indent="0" shrinkToFit="false"/>
      <protection locked="true" hidden="false"/>
    </xf>
    <xf numFmtId="166" fontId="122" fillId="0" borderId="0" xfId="89" applyFont="true" applyBorder="true" applyAlignment="true" applyProtection="true">
      <alignment horizontal="center" vertical="center" textRotation="0" wrapText="false" indent="0" shrinkToFit="false"/>
      <protection locked="true" hidden="false"/>
    </xf>
    <xf numFmtId="170" fontId="122" fillId="3" borderId="0" xfId="89" applyFont="true" applyBorder="true" applyAlignment="true" applyProtection="true">
      <alignment horizontal="center" vertical="center" textRotation="0" wrapText="false" indent="0" shrinkToFit="false"/>
      <protection locked="true" hidden="false"/>
    </xf>
    <xf numFmtId="164" fontId="97" fillId="9" borderId="0" xfId="89" applyFont="true" applyBorder="true" applyAlignment="true" applyProtection="true">
      <alignment horizontal="general" vertical="center" textRotation="0" wrapText="false" indent="0" shrinkToFit="false"/>
      <protection locked="true" hidden="false"/>
    </xf>
    <xf numFmtId="170" fontId="97" fillId="9" borderId="0" xfId="89" applyFont="true" applyBorder="true" applyAlignment="true" applyProtection="true">
      <alignment horizontal="center" vertical="center" textRotation="0" wrapText="false" indent="0" shrinkToFit="false"/>
      <protection locked="true" hidden="false"/>
    </xf>
    <xf numFmtId="170" fontId="122" fillId="0" borderId="0" xfId="89" applyFont="true" applyBorder="true" applyAlignment="true" applyProtection="true">
      <alignment horizontal="center" vertical="center" textRotation="0" wrapText="false" indent="0" shrinkToFit="false"/>
      <protection locked="true" hidden="false"/>
    </xf>
    <xf numFmtId="164" fontId="31" fillId="0" borderId="0" xfId="83" applyFont="true" applyBorder="false" applyAlignment="true" applyProtection="false">
      <alignment horizontal="center" vertical="center" textRotation="0" wrapText="false" indent="0" shrinkToFit="false"/>
      <protection locked="true" hidden="false"/>
    </xf>
    <xf numFmtId="164" fontId="97" fillId="0" borderId="0" xfId="89" applyFont="true" applyBorder="true" applyAlignment="true" applyProtection="true">
      <alignment horizontal="general" vertical="center" textRotation="0" wrapText="false" indent="0" shrinkToFit="false"/>
      <protection locked="false" hidden="false"/>
    </xf>
    <xf numFmtId="164" fontId="97" fillId="0" borderId="0" xfId="89" applyFont="true" applyBorder="true" applyAlignment="true" applyProtection="true">
      <alignment horizontal="left" vertical="center" textRotation="0" wrapText="true" indent="0" shrinkToFit="false"/>
      <protection locked="true" hidden="false"/>
    </xf>
    <xf numFmtId="164" fontId="97" fillId="0" borderId="0" xfId="89" applyFont="true" applyBorder="true" applyAlignment="true" applyProtection="true">
      <alignment horizontal="center" vertical="center" textRotation="0" wrapText="true" indent="0" shrinkToFit="false"/>
      <protection locked="false" hidden="false"/>
    </xf>
    <xf numFmtId="164" fontId="40" fillId="32" borderId="0" xfId="83" applyFont="true" applyBorder="false" applyAlignment="true" applyProtection="false">
      <alignment horizontal="general" vertical="center" textRotation="0" wrapText="false" indent="0" shrinkToFit="false"/>
      <protection locked="true" hidden="false"/>
    </xf>
    <xf numFmtId="164" fontId="98" fillId="0" borderId="0" xfId="93" applyFont="true" applyBorder="true" applyAlignment="true" applyProtection="true">
      <alignment horizontal="right" vertical="center" textRotation="0" wrapText="false" indent="0" shrinkToFit="false"/>
      <protection locked="true" hidden="false"/>
    </xf>
    <xf numFmtId="164" fontId="14" fillId="0" borderId="0" xfId="83" applyFont="true" applyBorder="false" applyAlignment="true" applyProtection="true">
      <alignment horizontal="center" vertical="center" textRotation="0" wrapText="false" indent="0" shrinkToFit="false"/>
      <protection locked="false" hidden="false"/>
    </xf>
    <xf numFmtId="170" fontId="120" fillId="32" borderId="0" xfId="89" applyFont="true" applyBorder="true" applyAlignment="true" applyProtection="true">
      <alignment horizontal="center" vertical="center" textRotation="0" wrapText="false" indent="0" shrinkToFit="false"/>
      <protection locked="false" hidden="false"/>
    </xf>
    <xf numFmtId="170" fontId="123" fillId="32" borderId="0" xfId="89" applyFont="true" applyBorder="true" applyAlignment="true" applyProtection="true">
      <alignment horizontal="center" vertical="center" textRotation="0" wrapText="false" indent="0" shrinkToFit="false"/>
      <protection locked="false" hidden="false"/>
    </xf>
    <xf numFmtId="170" fontId="123" fillId="30" borderId="0" xfId="89" applyFont="true" applyBorder="true" applyAlignment="true" applyProtection="true">
      <alignment horizontal="center" vertical="center" textRotation="0" wrapText="false" indent="0" shrinkToFit="false"/>
      <protection locked="false" hidden="false"/>
    </xf>
    <xf numFmtId="170" fontId="120" fillId="42" borderId="0" xfId="89" applyFont="true" applyBorder="true" applyAlignment="true" applyProtection="true">
      <alignment horizontal="center" vertical="center" textRotation="0" wrapText="false" indent="0" shrinkToFit="false"/>
      <protection locked="false" hidden="false"/>
    </xf>
    <xf numFmtId="170" fontId="120" fillId="31" borderId="0" xfId="89" applyFont="true" applyBorder="true" applyAlignment="true" applyProtection="true">
      <alignment horizontal="center" vertical="center" textRotation="0" wrapText="false" indent="0" shrinkToFit="false"/>
      <protection locked="false" hidden="false"/>
    </xf>
    <xf numFmtId="170" fontId="120" fillId="27" borderId="0" xfId="89" applyFont="true" applyBorder="true" applyAlignment="true" applyProtection="true">
      <alignment horizontal="center" vertical="center" textRotation="0" wrapText="false" indent="0" shrinkToFit="false"/>
      <protection locked="false" hidden="false"/>
    </xf>
    <xf numFmtId="176" fontId="10" fillId="37" borderId="0" xfId="89" applyFont="true" applyBorder="true" applyAlignment="true" applyProtection="true">
      <alignment horizontal="center" vertical="center" textRotation="0" wrapText="false" indent="0" shrinkToFit="false"/>
      <protection locked="false" hidden="false"/>
    </xf>
    <xf numFmtId="176" fontId="10" fillId="27" borderId="0" xfId="89" applyFont="true" applyBorder="true" applyAlignment="true" applyProtection="true">
      <alignment horizontal="center" vertical="center" textRotation="0" wrapText="false" indent="0" shrinkToFit="false"/>
      <protection locked="false" hidden="false"/>
    </xf>
    <xf numFmtId="176" fontId="97" fillId="37" borderId="0" xfId="89" applyFont="true" applyBorder="true" applyAlignment="true" applyProtection="true">
      <alignment horizontal="center" vertical="center" textRotation="0" wrapText="false" indent="0" shrinkToFit="false"/>
      <protection locked="false" hidden="false"/>
    </xf>
    <xf numFmtId="176" fontId="120" fillId="37" borderId="0" xfId="89" applyFont="true" applyBorder="true" applyAlignment="true" applyProtection="true">
      <alignment horizontal="center" vertical="center" textRotation="0" wrapText="false" indent="0" shrinkToFit="false"/>
      <protection locked="false" hidden="false"/>
    </xf>
    <xf numFmtId="176" fontId="120" fillId="27" borderId="0" xfId="89" applyFont="true" applyBorder="true" applyAlignment="true" applyProtection="true">
      <alignment horizontal="center" vertical="center" textRotation="0" wrapText="false" indent="0" shrinkToFit="false"/>
      <protection locked="false" hidden="false"/>
    </xf>
    <xf numFmtId="164" fontId="10" fillId="37" borderId="0" xfId="89" applyFont="true" applyBorder="true" applyAlignment="true" applyProtection="true">
      <alignment horizontal="center" vertical="center" textRotation="0" wrapText="false" indent="0" shrinkToFit="false"/>
      <protection locked="false" hidden="false"/>
    </xf>
    <xf numFmtId="177" fontId="10" fillId="37" borderId="0" xfId="89" applyFont="true" applyBorder="true" applyAlignment="true" applyProtection="true">
      <alignment horizontal="center" vertical="center" textRotation="0" wrapText="false" indent="0" shrinkToFit="false"/>
      <protection locked="false" hidden="false"/>
    </xf>
    <xf numFmtId="170" fontId="120" fillId="37" borderId="0" xfId="89" applyFont="true" applyBorder="true" applyAlignment="true" applyProtection="true">
      <alignment horizontal="center" vertical="center" textRotation="0" wrapText="false" indent="0" shrinkToFit="false"/>
      <protection locked="false" hidden="false"/>
    </xf>
    <xf numFmtId="170" fontId="98" fillId="0" borderId="0" xfId="89" applyFont="true" applyBorder="true" applyAlignment="true" applyProtection="true">
      <alignment horizontal="general" vertical="center" textRotation="0" wrapText="false" indent="0" shrinkToFit="false"/>
      <protection locked="true" hidden="false"/>
    </xf>
    <xf numFmtId="170" fontId="14" fillId="0" borderId="0" xfId="83" applyFont="true" applyBorder="false" applyAlignment="true" applyProtection="false">
      <alignment horizontal="general" vertical="center" textRotation="0" wrapText="false" indent="0" shrinkToFit="false"/>
      <protection locked="true" hidden="false"/>
    </xf>
    <xf numFmtId="176" fontId="10" fillId="32" borderId="0" xfId="89" applyFont="true" applyBorder="true" applyAlignment="true" applyProtection="true">
      <alignment horizontal="center" vertical="center" textRotation="0" wrapText="false" indent="0" shrinkToFit="false"/>
      <protection locked="false" hidden="false"/>
    </xf>
    <xf numFmtId="164" fontId="120" fillId="37" borderId="0" xfId="89" applyFont="true" applyBorder="true" applyAlignment="true" applyProtection="true">
      <alignment horizontal="center" vertical="center" textRotation="0" wrapText="false" indent="0" shrinkToFit="false"/>
      <protection locked="false" hidden="false"/>
    </xf>
    <xf numFmtId="169" fontId="10" fillId="37" borderId="0" xfId="89" applyFont="true" applyBorder="true" applyAlignment="true" applyProtection="true">
      <alignment horizontal="center" vertical="center" textRotation="0" wrapText="false" indent="0" shrinkToFit="false"/>
      <protection locked="false" hidden="false"/>
    </xf>
    <xf numFmtId="169" fontId="120" fillId="37" borderId="0" xfId="89" applyFont="true" applyBorder="true" applyAlignment="true" applyProtection="true">
      <alignment horizontal="center" vertical="center" textRotation="0" wrapText="false" indent="0" shrinkToFit="false"/>
      <protection locked="false" hidden="false"/>
    </xf>
    <xf numFmtId="179" fontId="10" fillId="27" borderId="0" xfId="89" applyFont="true" applyBorder="true" applyAlignment="true" applyProtection="true">
      <alignment horizontal="center" vertical="center" textRotation="0" wrapText="false" indent="0" shrinkToFit="false"/>
      <protection locked="false" hidden="false"/>
    </xf>
    <xf numFmtId="166" fontId="10" fillId="32" borderId="0" xfId="89" applyFont="true" applyBorder="true" applyAlignment="true" applyProtection="true">
      <alignment horizontal="center" vertical="center" textRotation="0" wrapText="false" indent="0" shrinkToFit="false"/>
      <protection locked="false" hidden="false"/>
    </xf>
    <xf numFmtId="166" fontId="10" fillId="30" borderId="0" xfId="89" applyFont="true" applyBorder="true" applyAlignment="true" applyProtection="true">
      <alignment horizontal="center" vertical="center" textRotation="0" wrapText="false" indent="0" shrinkToFit="false"/>
      <protection locked="false" hidden="false"/>
    </xf>
    <xf numFmtId="166" fontId="120" fillId="27" borderId="0" xfId="89" applyFont="true" applyBorder="true" applyAlignment="true" applyProtection="true">
      <alignment horizontal="center" vertical="center" textRotation="0" wrapText="false" indent="0" shrinkToFit="false"/>
      <protection locked="false" hidden="false"/>
    </xf>
    <xf numFmtId="179" fontId="97" fillId="27" borderId="0" xfId="89" applyFont="true" applyBorder="true" applyAlignment="true" applyProtection="true">
      <alignment horizontal="center" vertical="center" textRotation="0" wrapText="false" indent="0" shrinkToFit="false"/>
      <protection locked="false" hidden="false"/>
    </xf>
    <xf numFmtId="194" fontId="120" fillId="27" borderId="0" xfId="89" applyFont="true" applyBorder="true" applyAlignment="true" applyProtection="true">
      <alignment horizontal="center" vertical="center" textRotation="0" wrapText="false" indent="0" shrinkToFit="false"/>
      <protection locked="false" hidden="false"/>
    </xf>
    <xf numFmtId="166" fontId="120" fillId="37" borderId="0" xfId="89" applyFont="true" applyBorder="true" applyAlignment="true" applyProtection="true">
      <alignment horizontal="center" vertical="center" textRotation="0" wrapText="false" indent="0" shrinkToFit="false"/>
      <protection locked="false" hidden="false"/>
    </xf>
    <xf numFmtId="166" fontId="10" fillId="37" borderId="0" xfId="89" applyFont="true" applyBorder="true" applyAlignment="true" applyProtection="true">
      <alignment horizontal="center" vertical="center" textRotation="0" wrapText="false" indent="0" shrinkToFit="false"/>
      <protection locked="false" hidden="false"/>
    </xf>
    <xf numFmtId="166" fontId="10" fillId="27" borderId="0" xfId="89" applyFont="true" applyBorder="true" applyAlignment="true" applyProtection="true">
      <alignment horizontal="center" vertical="center" textRotation="0" wrapText="false" indent="0" shrinkToFit="false"/>
      <protection locked="false" hidden="false"/>
    </xf>
    <xf numFmtId="166" fontId="97" fillId="37" borderId="0" xfId="89" applyFont="true" applyBorder="true" applyAlignment="true" applyProtection="true">
      <alignment horizontal="center" vertical="center" textRotation="0" wrapText="false" indent="0" shrinkToFit="false"/>
      <protection locked="false" hidden="false"/>
    </xf>
    <xf numFmtId="166" fontId="97" fillId="30" borderId="0" xfId="89" applyFont="true" applyBorder="true" applyAlignment="true" applyProtection="true">
      <alignment horizontal="center" vertical="center" textRotation="0" wrapText="false" indent="0" shrinkToFit="false"/>
      <protection locked="false" hidden="false"/>
    </xf>
    <xf numFmtId="164" fontId="120" fillId="27" borderId="0" xfId="89" applyFont="true" applyBorder="true" applyAlignment="true" applyProtection="true">
      <alignment horizontal="center" vertical="center" textRotation="0" wrapText="false" indent="0" shrinkToFit="false"/>
      <protection locked="false" hidden="false"/>
    </xf>
    <xf numFmtId="164" fontId="120" fillId="30" borderId="0" xfId="89" applyFont="true" applyBorder="true" applyAlignment="true" applyProtection="true">
      <alignment horizontal="center" vertical="center" textRotation="0" wrapText="false" indent="0" shrinkToFit="false"/>
      <protection locked="false" hidden="false"/>
    </xf>
    <xf numFmtId="164" fontId="120" fillId="6" borderId="0" xfId="89" applyFont="true" applyBorder="true" applyAlignment="true" applyProtection="true">
      <alignment horizontal="center" vertical="center" textRotation="0" wrapText="false" indent="0" shrinkToFit="false"/>
      <protection locked="false" hidden="false"/>
    </xf>
    <xf numFmtId="164" fontId="120" fillId="27" borderId="0" xfId="89" applyFont="true" applyBorder="true" applyAlignment="true" applyProtection="true">
      <alignment horizontal="center" vertical="center" textRotation="0" wrapText="false" indent="0" shrinkToFit="false"/>
      <protection locked="true" hidden="false"/>
    </xf>
    <xf numFmtId="164" fontId="10" fillId="27" borderId="0" xfId="89" applyFont="true" applyBorder="true" applyAlignment="true" applyProtection="true">
      <alignment horizontal="center" vertical="center" textRotation="0" wrapText="false" indent="0" shrinkToFit="false"/>
      <protection locked="false" hidden="false"/>
    </xf>
    <xf numFmtId="164" fontId="31" fillId="0" borderId="0" xfId="83" applyFont="true" applyBorder="false" applyAlignment="true" applyProtection="false">
      <alignment horizontal="general" vertical="center" textRotation="0" wrapText="false" indent="0" shrinkToFit="false"/>
      <protection locked="true" hidden="false"/>
    </xf>
    <xf numFmtId="177" fontId="97" fillId="37" borderId="0" xfId="89" applyFont="true" applyBorder="true" applyAlignment="true" applyProtection="true">
      <alignment horizontal="center" vertical="center" textRotation="0" wrapText="false" indent="0" shrinkToFit="false"/>
      <protection locked="false" hidden="false"/>
    </xf>
    <xf numFmtId="177" fontId="120" fillId="37" borderId="0" xfId="89" applyFont="true" applyBorder="true" applyAlignment="true" applyProtection="true">
      <alignment horizontal="center" vertical="center" textRotation="0" wrapText="false" indent="0" shrinkToFit="false"/>
      <protection locked="false" hidden="false"/>
    </xf>
    <xf numFmtId="164" fontId="120" fillId="20" borderId="0" xfId="89" applyFont="true" applyBorder="true" applyAlignment="true" applyProtection="true">
      <alignment horizontal="center" vertical="center" textRotation="0" wrapText="false" indent="0" shrinkToFit="false"/>
      <protection locked="false" hidden="false"/>
    </xf>
    <xf numFmtId="184" fontId="120" fillId="27" borderId="0" xfId="89" applyFont="true" applyBorder="true" applyAlignment="true" applyProtection="true">
      <alignment horizontal="center" vertical="center" textRotation="0" wrapText="false" indent="0" shrinkToFit="false"/>
      <protection locked="false" hidden="false"/>
    </xf>
    <xf numFmtId="170" fontId="10" fillId="32" borderId="0" xfId="89" applyFont="true" applyBorder="true" applyAlignment="true" applyProtection="true">
      <alignment horizontal="center" vertical="center" textRotation="0" wrapText="false" indent="0" shrinkToFit="false"/>
      <protection locked="false" hidden="false"/>
    </xf>
    <xf numFmtId="170" fontId="10" fillId="37" borderId="0" xfId="89" applyFont="true" applyBorder="true" applyAlignment="true" applyProtection="true">
      <alignment horizontal="center" vertical="center" textRotation="0" wrapText="false" indent="0" shrinkToFit="false"/>
      <protection locked="false" hidden="false"/>
    </xf>
    <xf numFmtId="170" fontId="10" fillId="38" borderId="0" xfId="89" applyFont="true" applyBorder="true" applyAlignment="true" applyProtection="true">
      <alignment horizontal="center" vertical="center" textRotation="0" wrapText="false" indent="0" shrinkToFit="false"/>
      <protection locked="false" hidden="false"/>
    </xf>
    <xf numFmtId="170" fontId="97" fillId="37" borderId="0" xfId="89" applyFont="true" applyBorder="true" applyAlignment="true" applyProtection="true">
      <alignment horizontal="center" vertical="center" textRotation="0" wrapText="false" indent="0" shrinkToFit="false"/>
      <protection locked="false" hidden="false"/>
    </xf>
    <xf numFmtId="164" fontId="10" fillId="37" borderId="0" xfId="89" applyFont="true" applyBorder="true" applyAlignment="true" applyProtection="true">
      <alignment horizontal="center" vertical="center" textRotation="0" wrapText="false" indent="0" shrinkToFit="false"/>
      <protection locked="false" hidden="false"/>
    </xf>
    <xf numFmtId="188" fontId="10" fillId="32" borderId="0" xfId="89" applyFont="true" applyBorder="true" applyAlignment="true" applyProtection="true">
      <alignment horizontal="center" vertical="center" textRotation="0" wrapText="false" indent="0" shrinkToFit="false"/>
      <protection locked="false" hidden="false"/>
    </xf>
    <xf numFmtId="188" fontId="10" fillId="0" borderId="0" xfId="89" applyFont="true" applyBorder="true" applyAlignment="true" applyProtection="true">
      <alignment horizontal="center" vertical="center" textRotation="0" wrapText="false" indent="0" shrinkToFit="false"/>
      <protection locked="false" hidden="false"/>
    </xf>
    <xf numFmtId="188" fontId="120" fillId="0" borderId="0" xfId="89" applyFont="true" applyBorder="true" applyAlignment="true" applyProtection="true">
      <alignment horizontal="center" vertical="center" textRotation="0" wrapText="false" indent="0" shrinkToFit="false"/>
      <protection locked="false" hidden="false"/>
    </xf>
    <xf numFmtId="188" fontId="14" fillId="0" borderId="0" xfId="83" applyFont="true" applyBorder="false" applyAlignment="true" applyProtection="false">
      <alignment horizontal="general" vertical="center" textRotation="0" wrapText="false" indent="0" shrinkToFit="false"/>
      <protection locked="true" hidden="false"/>
    </xf>
    <xf numFmtId="186" fontId="97" fillId="0" borderId="0" xfId="89" applyFont="true" applyBorder="true" applyAlignment="true" applyProtection="true">
      <alignment horizontal="general" vertical="center" textRotation="0" wrapText="false" indent="0" shrinkToFit="false"/>
      <protection locked="true" hidden="false"/>
    </xf>
    <xf numFmtId="186" fontId="97" fillId="27" borderId="0" xfId="89" applyFont="true" applyBorder="true" applyAlignment="true" applyProtection="true">
      <alignment horizontal="center" vertical="center" textRotation="0" wrapText="false" indent="0" shrinkToFit="false"/>
      <protection locked="false" hidden="false"/>
    </xf>
    <xf numFmtId="188" fontId="97" fillId="27" borderId="0" xfId="89" applyFont="true" applyBorder="true" applyAlignment="true" applyProtection="true">
      <alignment horizontal="center" vertical="center" textRotation="0" wrapText="false" indent="0" shrinkToFit="false"/>
      <protection locked="false" hidden="false"/>
    </xf>
    <xf numFmtId="186" fontId="97" fillId="0" borderId="0" xfId="89" applyFont="true" applyBorder="true" applyAlignment="true" applyProtection="true">
      <alignment horizontal="center" vertical="center" textRotation="0" wrapText="false" indent="0" shrinkToFit="false"/>
      <protection locked="false" hidden="false"/>
    </xf>
    <xf numFmtId="186" fontId="14" fillId="0" borderId="0" xfId="83" applyFont="true" applyBorder="false" applyAlignment="true" applyProtection="false">
      <alignment horizontal="general" vertical="center" textRotation="0" wrapText="false" indent="0" shrinkToFit="false"/>
      <protection locked="true" hidden="false"/>
    </xf>
    <xf numFmtId="170" fontId="10" fillId="30" borderId="0" xfId="89" applyFont="true" applyBorder="true" applyAlignment="true" applyProtection="true">
      <alignment horizontal="center" vertical="center" textRotation="0" wrapText="false" indent="0" shrinkToFit="false"/>
      <protection locked="false" hidden="false"/>
    </xf>
    <xf numFmtId="170" fontId="97" fillId="27" borderId="0" xfId="89" applyFont="true" applyBorder="true" applyAlignment="true" applyProtection="true">
      <alignment horizontal="center" vertical="center" textRotation="0" wrapText="false" indent="0" shrinkToFit="false"/>
      <protection locked="false" hidden="false"/>
    </xf>
    <xf numFmtId="170" fontId="97" fillId="0" borderId="0" xfId="89" applyFont="true" applyBorder="true" applyAlignment="true" applyProtection="true">
      <alignment horizontal="general" vertical="center" textRotation="0" wrapText="false" indent="0" shrinkToFit="false"/>
      <protection locked="true" hidden="false"/>
    </xf>
    <xf numFmtId="170" fontId="97" fillId="30" borderId="0" xfId="89" applyFont="true" applyBorder="true" applyAlignment="true" applyProtection="true">
      <alignment horizontal="center" vertical="center" textRotation="0" wrapText="false" indent="0" shrinkToFit="false"/>
      <protection locked="false" hidden="false"/>
    </xf>
    <xf numFmtId="170" fontId="14" fillId="0" borderId="0" xfId="83" applyFont="true" applyBorder="false" applyAlignment="true" applyProtection="false">
      <alignment horizontal="general" vertical="center" textRotation="0" wrapText="false" indent="0" shrinkToFit="false"/>
      <protection locked="true" hidden="false"/>
    </xf>
    <xf numFmtId="186" fontId="97" fillId="0" borderId="0" xfId="89" applyFont="true" applyBorder="true" applyAlignment="true" applyProtection="true">
      <alignment horizontal="center" vertical="center" textRotation="0" wrapText="false" indent="0" shrinkToFit="false"/>
      <protection locked="true" hidden="false"/>
    </xf>
    <xf numFmtId="180" fontId="10" fillId="27" borderId="0" xfId="89" applyFont="true" applyBorder="true" applyAlignment="true" applyProtection="true">
      <alignment horizontal="center" vertical="center" textRotation="0" wrapText="false" indent="0" shrinkToFit="false"/>
      <protection locked="false" hidden="false"/>
    </xf>
    <xf numFmtId="164" fontId="98" fillId="30" borderId="0" xfId="89" applyFont="true" applyBorder="true" applyAlignment="true" applyProtection="true">
      <alignment horizontal="center" vertical="center" textRotation="0" wrapText="false" indent="0" shrinkToFit="false"/>
      <protection locked="false" hidden="false"/>
    </xf>
    <xf numFmtId="164" fontId="98" fillId="27" borderId="0" xfId="89" applyFont="true" applyBorder="true" applyAlignment="true" applyProtection="true">
      <alignment horizontal="center" vertical="center" textRotation="0" wrapText="false" indent="0" shrinkToFit="false"/>
      <protection locked="false" hidden="false"/>
    </xf>
    <xf numFmtId="164" fontId="98" fillId="37" borderId="0" xfId="89" applyFont="true" applyBorder="true" applyAlignment="true" applyProtection="true">
      <alignment horizontal="center" vertical="center" textRotation="0" wrapText="false" indent="0" shrinkToFit="false"/>
      <protection locked="false" hidden="false"/>
    </xf>
    <xf numFmtId="193" fontId="84" fillId="0" borderId="0" xfId="192" applyFont="true" applyBorder="true" applyAlignment="true" applyProtection="true">
      <alignment horizontal="center" vertical="center" textRotation="0" wrapText="false" indent="0" shrinkToFit="false"/>
      <protection locked="true" hidden="false"/>
    </xf>
    <xf numFmtId="164" fontId="125" fillId="0" borderId="0" xfId="83" applyFont="true" applyBorder="false" applyAlignment="true" applyProtection="false">
      <alignment horizontal="center" vertical="center" textRotation="0" wrapText="false" indent="0" shrinkToFit="false"/>
      <protection locked="true" hidden="false"/>
    </xf>
    <xf numFmtId="164" fontId="125" fillId="28" borderId="0" xfId="83" applyFont="true" applyBorder="false" applyAlignment="true" applyProtection="false">
      <alignment horizontal="center" vertical="center" textRotation="0" wrapText="false" indent="0" shrinkToFit="false"/>
      <protection locked="true" hidden="false"/>
    </xf>
    <xf numFmtId="170" fontId="120" fillId="28" borderId="0" xfId="89" applyFont="true" applyBorder="true" applyAlignment="true" applyProtection="true">
      <alignment horizontal="center" vertical="center" textRotation="0" wrapText="true" indent="0" shrinkToFit="false"/>
      <protection locked="fals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98" fillId="32" borderId="0" xfId="89" applyFont="true" applyBorder="true" applyAlignment="true" applyProtection="true">
      <alignment horizontal="general" vertical="center" textRotation="0" wrapText="false" indent="0" shrinkToFit="false"/>
      <protection locked="true" hidden="false"/>
    </xf>
    <xf numFmtId="164" fontId="120" fillId="32" borderId="0" xfId="89" applyFont="true" applyBorder="true" applyAlignment="true" applyProtection="true">
      <alignment horizontal="center" vertical="center" textRotation="0" wrapText="false" indent="0" shrinkToFit="false"/>
      <protection locked="false" hidden="false"/>
    </xf>
    <xf numFmtId="166" fontId="97" fillId="32" borderId="0" xfId="89" applyFont="true" applyBorder="true" applyAlignment="true" applyProtection="true">
      <alignment horizontal="center" vertical="center" textRotation="0" wrapText="false" indent="0" shrinkToFit="false"/>
      <protection locked="true" hidden="false"/>
    </xf>
    <xf numFmtId="164" fontId="97" fillId="26" borderId="0" xfId="89" applyFont="true" applyBorder="true" applyAlignment="true" applyProtection="true">
      <alignment horizontal="general" vertical="center" textRotation="0" wrapText="false" indent="0" shrinkToFit="false"/>
      <protection locked="true" hidden="false"/>
    </xf>
    <xf numFmtId="166" fontId="97" fillId="26" borderId="0" xfId="89" applyFont="true" applyBorder="true" applyAlignment="true" applyProtection="true">
      <alignment horizontal="center" vertical="center" textRotation="0" wrapText="false" indent="0" shrinkToFit="false"/>
      <protection locked="true" hidden="false"/>
    </xf>
    <xf numFmtId="164" fontId="14" fillId="26" borderId="0" xfId="83" applyFont="true" applyBorder="false" applyAlignment="true" applyProtection="false">
      <alignment horizontal="general" vertical="center" textRotation="0" wrapText="false" indent="0" shrinkToFit="false"/>
      <protection locked="true" hidden="false"/>
    </xf>
    <xf numFmtId="177" fontId="97" fillId="0" borderId="0" xfId="89" applyFont="true" applyBorder="true" applyAlignment="true" applyProtection="true">
      <alignment horizontal="general" vertical="center" textRotation="0" wrapText="false" indent="0" shrinkToFit="false"/>
      <protection locked="true" hidden="false"/>
    </xf>
    <xf numFmtId="177" fontId="97" fillId="0" borderId="0" xfId="89" applyFont="true" applyBorder="true" applyAlignment="true" applyProtection="true">
      <alignment horizontal="center" vertical="center" textRotation="0" wrapText="false" indent="0" shrinkToFit="false"/>
      <protection locked="true" hidden="false"/>
    </xf>
    <xf numFmtId="177" fontId="14" fillId="0" borderId="0" xfId="83" applyFont="true" applyBorder="false" applyAlignment="true" applyProtection="false">
      <alignment horizontal="general" vertical="center" textRotation="0" wrapText="false" indent="0" shrinkToFit="false"/>
      <protection locked="true" hidden="false"/>
    </xf>
    <xf numFmtId="170" fontId="14" fillId="0" borderId="0" xfId="83" applyFont="true" applyBorder="false" applyAlignment="true" applyProtection="false">
      <alignment horizontal="center" vertical="center" textRotation="0" wrapText="false" indent="0" shrinkToFit="false"/>
      <protection locked="true" hidden="false"/>
    </xf>
    <xf numFmtId="171" fontId="14" fillId="0" borderId="0" xfId="83" applyFont="true" applyBorder="false" applyAlignment="true" applyProtection="false">
      <alignment horizontal="center" vertical="top" textRotation="0" wrapText="false" indent="0" shrinkToFit="false"/>
      <protection locked="true" hidden="false"/>
    </xf>
    <xf numFmtId="171" fontId="14" fillId="0" borderId="0" xfId="83" applyFont="true" applyBorder="false" applyAlignment="true" applyProtection="false">
      <alignment horizontal="center" vertical="center" textRotation="0" wrapText="false" indent="0" shrinkToFit="false"/>
      <protection locked="true" hidden="false"/>
    </xf>
    <xf numFmtId="171" fontId="14" fillId="0" borderId="0" xfId="83" applyFont="true" applyBorder="false" applyAlignment="true" applyProtection="false">
      <alignment horizontal="center" vertical="center" textRotation="0" wrapText="false" indent="0" shrinkToFit="false"/>
      <protection locked="true" hidden="false"/>
    </xf>
    <xf numFmtId="176" fontId="120" fillId="0" borderId="0" xfId="83" applyFont="true" applyBorder="false" applyAlignment="true" applyProtection="true">
      <alignment horizontal="center" vertical="center" textRotation="0" wrapText="false" indent="0" shrinkToFit="false"/>
      <protection locked="false" hidden="false"/>
    </xf>
    <xf numFmtId="164" fontId="14" fillId="30" borderId="0" xfId="83" applyFont="true" applyBorder="false" applyAlignment="true" applyProtection="false">
      <alignment horizontal="general" vertical="center" textRotation="0" wrapText="false" indent="0" shrinkToFit="false"/>
      <protection locked="true" hidden="false"/>
    </xf>
    <xf numFmtId="164" fontId="14" fillId="27" borderId="0" xfId="83" applyFont="true" applyBorder="false" applyAlignment="true" applyProtection="true">
      <alignment horizontal="center" vertical="top" textRotation="0" wrapText="false" indent="0" shrinkToFit="false"/>
      <protection locked="false" hidden="false"/>
    </xf>
    <xf numFmtId="171" fontId="14" fillId="35" borderId="0" xfId="83" applyFont="true" applyBorder="false" applyAlignment="true" applyProtection="true">
      <alignment horizontal="general" vertical="center" textRotation="0" wrapText="false" indent="0" shrinkToFit="false"/>
      <protection locked="false" hidden="false"/>
    </xf>
    <xf numFmtId="164" fontId="14" fillId="35" borderId="0" xfId="83" applyFont="true" applyBorder="false" applyAlignment="true" applyProtection="true">
      <alignment horizontal="center" vertical="top" textRotation="0" wrapText="false" indent="0" shrinkToFit="false"/>
      <protection locked="false" hidden="false"/>
    </xf>
    <xf numFmtId="168" fontId="14" fillId="0" borderId="0" xfId="83" applyFont="true" applyBorder="false" applyAlignment="true" applyProtection="true">
      <alignment horizontal="general" vertical="center" textRotation="0" wrapText="false" indent="0" shrinkToFit="false"/>
      <protection locked="false" hidden="false"/>
    </xf>
    <xf numFmtId="164" fontId="120" fillId="0" borderId="10" xfId="89" applyFont="true" applyBorder="true" applyAlignment="true" applyProtection="true">
      <alignment horizontal="center" vertical="center" textRotation="0" wrapText="false" indent="0" shrinkToFit="false"/>
      <protection locked="false" hidden="false"/>
    </xf>
    <xf numFmtId="164" fontId="14" fillId="32" borderId="10" xfId="83" applyFont="true" applyBorder="true" applyAlignment="true" applyProtection="true">
      <alignment horizontal="center" vertical="center" textRotation="0" wrapText="false" indent="0" shrinkToFit="false"/>
      <protection locked="false" hidden="false"/>
    </xf>
    <xf numFmtId="164" fontId="14" fillId="0" borderId="10" xfId="83" applyFont="true" applyBorder="true" applyAlignment="true" applyProtection="true">
      <alignment horizontal="center" vertical="center" textRotation="0" wrapText="false" indent="0" shrinkToFit="false"/>
      <protection locked="false" hidden="false"/>
    </xf>
    <xf numFmtId="164" fontId="14" fillId="38" borderId="0" xfId="83" applyFont="true" applyBorder="false" applyAlignment="true" applyProtection="true">
      <alignment horizontal="general" vertical="center" textRotation="0" wrapText="false" indent="0" shrinkToFit="false"/>
      <protection locked="false" hidden="false"/>
    </xf>
    <xf numFmtId="164" fontId="14" fillId="38" borderId="0" xfId="83" applyFont="true" applyBorder="false" applyAlignment="true" applyProtection="true">
      <alignment horizontal="center" vertical="center" textRotation="0" wrapText="false" indent="0" shrinkToFit="false"/>
      <protection locked="false" hidden="false"/>
    </xf>
    <xf numFmtId="164" fontId="14" fillId="32" borderId="10" xfId="83" applyFont="true" applyBorder="true" applyAlignment="true" applyProtection="true">
      <alignment horizontal="left" vertical="center" textRotation="0" wrapText="false" indent="0" shrinkToFit="false"/>
      <protection locked="false" hidden="false"/>
    </xf>
    <xf numFmtId="164" fontId="14" fillId="0" borderId="10" xfId="83" applyFont="true" applyBorder="true" applyAlignment="true" applyProtection="true">
      <alignment horizontal="left" vertical="center" textRotation="0" wrapText="false" indent="0" shrinkToFit="false"/>
      <protection locked="false" hidden="false"/>
    </xf>
    <xf numFmtId="164" fontId="14" fillId="0" borderId="10" xfId="83" applyFont="true" applyBorder="true" applyAlignment="true" applyProtection="true">
      <alignment horizontal="left" vertical="center" textRotation="0" wrapText="false" indent="0" shrinkToFit="false"/>
      <protection locked="false" hidden="false"/>
    </xf>
    <xf numFmtId="164" fontId="14" fillId="0" borderId="15" xfId="83" applyFont="true" applyBorder="true" applyAlignment="true" applyProtection="false">
      <alignment horizontal="general" vertical="center" textRotation="0" wrapText="false" indent="0" shrinkToFit="false"/>
      <protection locked="true" hidden="false"/>
    </xf>
    <xf numFmtId="164" fontId="100" fillId="0" borderId="0" xfId="171" applyFont="true" applyBorder="true" applyAlignment="true" applyProtection="false">
      <alignment horizontal="center" vertical="bottom" textRotation="0" wrapText="false" indent="0" shrinkToFit="false"/>
      <protection locked="true" hidden="false"/>
    </xf>
    <xf numFmtId="164" fontId="106" fillId="0" borderId="0" xfId="171" applyFont="true" applyBorder="true" applyAlignment="true" applyProtection="false">
      <alignment horizontal="center" vertical="bottom" textRotation="0" wrapText="false" indent="0" shrinkToFit="false"/>
      <protection locked="true" hidden="false"/>
    </xf>
    <xf numFmtId="164" fontId="106" fillId="20" borderId="0" xfId="171" applyFont="true" applyBorder="true" applyAlignment="true" applyProtection="false">
      <alignment horizontal="center" vertical="bottom" textRotation="0" wrapText="false" indent="0" shrinkToFit="false"/>
      <protection locked="true" hidden="false"/>
    </xf>
    <xf numFmtId="164" fontId="100" fillId="20" borderId="0" xfId="171" applyFont="true" applyBorder="true" applyAlignment="true" applyProtection="false">
      <alignment horizontal="center" vertical="bottom" textRotation="0" wrapText="false" indent="0" shrinkToFit="false"/>
      <protection locked="true" hidden="false"/>
    </xf>
    <xf numFmtId="164" fontId="102" fillId="0" borderId="0" xfId="83" applyFont="true" applyBorder="false" applyAlignment="true" applyProtection="false">
      <alignment horizontal="general" vertical="center" textRotation="0" wrapText="false" indent="0" shrinkToFit="false"/>
      <protection locked="true" hidden="false"/>
    </xf>
    <xf numFmtId="164" fontId="91" fillId="0" borderId="0" xfId="171" applyFont="true" applyBorder="true" applyAlignment="true" applyProtection="false">
      <alignment horizontal="center" vertical="bottom" textRotation="0" wrapText="false" indent="0" shrinkToFit="false"/>
      <protection locked="true" hidden="false"/>
    </xf>
    <xf numFmtId="164" fontId="30" fillId="20" borderId="0" xfId="171" applyFont="true" applyBorder="true" applyAlignment="true" applyProtection="false">
      <alignment horizontal="center" vertical="bottom" textRotation="0" wrapText="false" indent="0" shrinkToFit="false"/>
      <protection locked="true" hidden="false"/>
    </xf>
    <xf numFmtId="164" fontId="31" fillId="0" borderId="0" xfId="171" applyFont="true" applyBorder="true" applyAlignment="true" applyProtection="false">
      <alignment horizontal="center" vertical="bottom" textRotation="0" wrapText="false" indent="0" shrinkToFit="false"/>
      <protection locked="true" hidden="false"/>
    </xf>
    <xf numFmtId="183" fontId="73" fillId="0" borderId="0" xfId="83" applyFont="true" applyBorder="false" applyAlignment="true" applyProtection="false">
      <alignment horizontal="general" vertical="center" textRotation="0" wrapText="false" indent="0" shrinkToFit="false"/>
      <protection locked="true" hidden="false"/>
    </xf>
    <xf numFmtId="169" fontId="126" fillId="0" borderId="0" xfId="89" applyFont="true" applyBorder="true" applyAlignment="true" applyProtection="true">
      <alignment horizontal="center" vertical="center" textRotation="0" wrapText="false" indent="0" shrinkToFit="false"/>
      <protection locked="false" hidden="false"/>
    </xf>
    <xf numFmtId="164" fontId="110" fillId="0" borderId="0" xfId="171" applyFont="true" applyBorder="true" applyAlignment="true" applyProtection="false">
      <alignment horizontal="center" vertical="bottom" textRotation="0" wrapText="false" indent="0" shrinkToFit="false"/>
      <protection locked="true" hidden="false"/>
    </xf>
    <xf numFmtId="188" fontId="127" fillId="0" borderId="0" xfId="83" applyFont="true" applyBorder="true" applyAlignment="true" applyProtection="false">
      <alignment horizontal="center" vertical="center" textRotation="0" wrapText="false" indent="0" shrinkToFit="false"/>
      <protection locked="true" hidden="false"/>
    </xf>
    <xf numFmtId="188" fontId="127" fillId="27" borderId="0" xfId="83" applyFont="true" applyBorder="true" applyAlignment="true" applyProtection="false">
      <alignment horizontal="center" vertical="center" textRotation="0" wrapText="false" indent="0" shrinkToFit="false"/>
      <protection locked="true" hidden="false"/>
    </xf>
    <xf numFmtId="188" fontId="73" fillId="0" borderId="0" xfId="83" applyFont="true" applyBorder="true" applyAlignment="true" applyProtection="false">
      <alignment horizontal="center" vertical="center" textRotation="0" wrapText="false" indent="0" shrinkToFit="false"/>
      <protection locked="true" hidden="false"/>
    </xf>
    <xf numFmtId="188" fontId="14" fillId="40" borderId="0" xfId="83" applyFont="true" applyBorder="false" applyAlignment="true" applyProtection="false">
      <alignment horizontal="general" vertical="center" textRotation="0" wrapText="false" indent="0" shrinkToFit="false"/>
      <protection locked="true" hidden="false"/>
    </xf>
    <xf numFmtId="170" fontId="103" fillId="40" borderId="0" xfId="89" applyFont="true" applyBorder="true" applyAlignment="true" applyProtection="true">
      <alignment horizontal="center" vertical="center" textRotation="0" wrapText="false" indent="0" shrinkToFit="false"/>
      <protection locked="false" hidden="false"/>
    </xf>
    <xf numFmtId="164" fontId="100" fillId="40" borderId="0" xfId="171" applyFont="true" applyBorder="true" applyAlignment="true" applyProtection="false">
      <alignment horizontal="center" vertical="bottom" textRotation="0" wrapText="false" indent="0" shrinkToFit="false"/>
      <protection locked="true" hidden="false"/>
    </xf>
    <xf numFmtId="169" fontId="126" fillId="40" borderId="0" xfId="89" applyFont="true" applyBorder="true" applyAlignment="true" applyProtection="true">
      <alignment horizontal="center" vertical="center" textRotation="0" wrapText="false" indent="0" shrinkToFit="false"/>
      <protection locked="false" hidden="false"/>
    </xf>
    <xf numFmtId="164" fontId="128" fillId="40" borderId="0" xfId="171" applyFont="true" applyBorder="true" applyAlignment="true" applyProtection="false">
      <alignment horizontal="center" vertical="bottom" textRotation="0" wrapText="false" indent="0" shrinkToFit="false"/>
      <protection locked="true" hidden="false"/>
    </xf>
    <xf numFmtId="168" fontId="127" fillId="40" borderId="0" xfId="171" applyFont="true" applyBorder="true" applyAlignment="true" applyProtection="false">
      <alignment horizontal="center" vertical="bottom" textRotation="0" wrapText="false" indent="0" shrinkToFit="false"/>
      <protection locked="true" hidden="false"/>
    </xf>
    <xf numFmtId="171" fontId="128" fillId="0" borderId="0" xfId="171" applyFont="true" applyBorder="true" applyAlignment="true" applyProtection="false">
      <alignment horizontal="center" vertical="bottom" textRotation="0" wrapText="false" indent="0" shrinkToFit="false"/>
      <protection locked="true" hidden="false"/>
    </xf>
    <xf numFmtId="188" fontId="105" fillId="40" borderId="0" xfId="83" applyFont="true" applyBorder="false" applyAlignment="true" applyProtection="false">
      <alignment horizontal="general" vertical="center" textRotation="0" wrapText="false" indent="0" shrinkToFit="false"/>
      <protection locked="true" hidden="false"/>
    </xf>
    <xf numFmtId="188" fontId="73" fillId="40" borderId="0" xfId="83" applyFont="true" applyBorder="true" applyAlignment="true" applyProtection="false">
      <alignment horizontal="center" vertical="center" textRotation="0" wrapText="false" indent="0" shrinkToFit="false"/>
      <protection locked="true" hidden="false"/>
    </xf>
    <xf numFmtId="188" fontId="73" fillId="0" borderId="0" xfId="83" applyFont="true" applyBorder="false" applyAlignment="true" applyProtection="false">
      <alignment horizontal="general" vertical="center" textRotation="0" wrapText="false" indent="0" shrinkToFit="false"/>
      <protection locked="true" hidden="false"/>
    </xf>
    <xf numFmtId="188" fontId="129" fillId="0" borderId="0" xfId="83" applyFont="true" applyBorder="true" applyAlignment="true" applyProtection="false">
      <alignment horizontal="center" vertical="center" textRotation="0" wrapText="false" indent="0" shrinkToFit="false"/>
      <protection locked="true" hidden="false"/>
    </xf>
    <xf numFmtId="164" fontId="100" fillId="32" borderId="0" xfId="171" applyFont="true" applyBorder="true" applyAlignment="true" applyProtection="false">
      <alignment horizontal="center" vertical="bottom" textRotation="0" wrapText="false" indent="0" shrinkToFit="false"/>
      <protection locked="true" hidden="false"/>
    </xf>
    <xf numFmtId="188" fontId="102" fillId="0" borderId="0" xfId="83" applyFont="true" applyBorder="false" applyAlignment="true" applyProtection="false">
      <alignment horizontal="general" vertical="center" textRotation="0" wrapText="false" indent="0" shrinkToFit="false"/>
      <protection locked="true" hidden="false"/>
    </xf>
    <xf numFmtId="176" fontId="14" fillId="0" borderId="0" xfId="83" applyFont="true" applyBorder="false" applyAlignment="true" applyProtection="false">
      <alignment horizontal="general" vertical="center" textRotation="0" wrapText="false" indent="0" shrinkToFit="false"/>
      <protection locked="true" hidden="false"/>
    </xf>
    <xf numFmtId="176" fontId="14" fillId="0" borderId="0" xfId="83" applyFont="true" applyBorder="false" applyAlignment="true" applyProtection="false">
      <alignment horizontal="center" vertical="center" textRotation="0" wrapText="false" indent="0" shrinkToFit="false"/>
      <protection locked="true" hidden="false"/>
    </xf>
    <xf numFmtId="164" fontId="31" fillId="0" borderId="0" xfId="83" applyFont="true" applyBorder="false" applyAlignment="true" applyProtection="false">
      <alignment horizontal="left" vertical="center" textRotation="0" wrapText="false" indent="0" shrinkToFit="false"/>
      <protection locked="true" hidden="false"/>
    </xf>
    <xf numFmtId="164" fontId="14" fillId="0" borderId="0" xfId="83" applyFont="true" applyBorder="true" applyAlignment="true" applyProtection="false">
      <alignment horizontal="center" vertical="center" textRotation="0" wrapText="false" indent="0" shrinkToFit="false"/>
      <protection locked="true" hidden="false"/>
    </xf>
    <xf numFmtId="164" fontId="100" fillId="27" borderId="0" xfId="171" applyFont="true" applyBorder="true" applyAlignment="true" applyProtection="false">
      <alignment horizontal="center" vertical="bottom" textRotation="0" wrapText="false" indent="0" shrinkToFit="false"/>
      <protection locked="true" hidden="false"/>
    </xf>
    <xf numFmtId="170" fontId="73" fillId="0" borderId="0" xfId="83" applyFont="true" applyBorder="false" applyAlignment="true" applyProtection="false">
      <alignment horizontal="general" vertical="center" textRotation="0" wrapText="false" indent="0" shrinkToFit="false"/>
      <protection locked="true" hidden="false"/>
    </xf>
    <xf numFmtId="170" fontId="73" fillId="0" borderId="0" xfId="83" applyFont="true" applyBorder="true" applyAlignment="true" applyProtection="false">
      <alignment horizontal="center" vertical="center" textRotation="0" wrapText="false" indent="0" shrinkToFit="false"/>
      <protection locked="true" hidden="false"/>
    </xf>
    <xf numFmtId="170" fontId="73" fillId="20" borderId="0" xfId="83" applyFont="true" applyBorder="true" applyAlignment="true" applyProtection="false">
      <alignment horizontal="center" vertical="center" textRotation="0" wrapText="false" indent="0" shrinkToFit="false"/>
      <protection locked="true" hidden="false"/>
    </xf>
    <xf numFmtId="164" fontId="14" fillId="0" borderId="15" xfId="83" applyFont="true" applyBorder="true" applyAlignment="true" applyProtection="false">
      <alignment horizontal="center" vertical="center" textRotation="0" wrapText="false" indent="0" shrinkToFit="false"/>
      <protection locked="true" hidden="false"/>
    </xf>
    <xf numFmtId="186" fontId="73" fillId="0" borderId="0" xfId="83" applyFont="true" applyBorder="false" applyAlignment="true" applyProtection="false">
      <alignment horizontal="general" vertical="center" textRotation="0" wrapText="false" indent="0" shrinkToFit="false"/>
      <protection locked="true" hidden="false"/>
    </xf>
    <xf numFmtId="166" fontId="126" fillId="0" borderId="0" xfId="89" applyFont="true" applyBorder="true" applyAlignment="true" applyProtection="true">
      <alignment horizontal="center" vertical="center" textRotation="0" wrapText="false" indent="0" shrinkToFit="false"/>
      <protection locked="false" hidden="false"/>
    </xf>
    <xf numFmtId="164" fontId="14" fillId="0" borderId="0" xfId="83" applyFont="true" applyBorder="false" applyAlignment="true" applyProtection="false">
      <alignment horizontal="center" vertical="center" textRotation="0" wrapText="false" indent="0" shrinkToFit="false"/>
      <protection locked="true" hidden="false"/>
    </xf>
    <xf numFmtId="164" fontId="106" fillId="0" borderId="0" xfId="83" applyFont="true" applyBorder="false" applyAlignment="true" applyProtection="false">
      <alignment horizontal="center" vertical="center" textRotation="0" wrapText="false" indent="0" shrinkToFit="false"/>
      <protection locked="true" hidden="false"/>
    </xf>
    <xf numFmtId="164" fontId="127" fillId="0" borderId="0" xfId="83" applyFont="true" applyBorder="false" applyAlignment="true" applyProtection="false">
      <alignment horizontal="center" vertical="center" textRotation="0" wrapText="false" indent="0" shrinkToFit="false"/>
      <protection locked="true" hidden="false"/>
    </xf>
    <xf numFmtId="164" fontId="100" fillId="43" borderId="0" xfId="171" applyFont="true" applyBorder="true" applyAlignment="true" applyProtection="false">
      <alignment horizontal="center" vertical="bottom" textRotation="0" wrapText="false" indent="0" shrinkToFit="false"/>
      <protection locked="true" hidden="false"/>
    </xf>
    <xf numFmtId="166" fontId="103" fillId="0" borderId="15" xfId="89" applyFont="true" applyBorder="true" applyAlignment="true" applyProtection="true">
      <alignment horizontal="center" vertical="center" textRotation="0" wrapText="false" indent="0" shrinkToFit="false"/>
      <protection locked="false" hidden="false"/>
    </xf>
    <xf numFmtId="177" fontId="73" fillId="0" borderId="0" xfId="83" applyFont="true" applyBorder="false" applyAlignment="true" applyProtection="false">
      <alignment horizontal="general" vertical="center" textRotation="0" wrapText="false" indent="0" shrinkToFit="false"/>
      <protection locked="true" hidden="false"/>
    </xf>
    <xf numFmtId="177" fontId="73" fillId="0" borderId="0" xfId="83" applyFont="true" applyBorder="false" applyAlignment="true" applyProtection="false">
      <alignment horizontal="center" vertical="center" textRotation="0" wrapText="false" indent="0" shrinkToFit="false"/>
      <protection locked="true" hidden="false"/>
    </xf>
    <xf numFmtId="177" fontId="130" fillId="0" borderId="0" xfId="83" applyFont="true" applyBorder="false" applyAlignment="true" applyProtection="false">
      <alignment horizontal="center" vertical="center" textRotation="0" wrapText="false" indent="0" shrinkToFit="false"/>
      <protection locked="true" hidden="false"/>
    </xf>
    <xf numFmtId="177" fontId="73" fillId="0" borderId="15" xfId="83" applyFont="true" applyBorder="true" applyAlignment="true" applyProtection="false">
      <alignment horizontal="center" vertical="center" textRotation="0" wrapText="false" indent="0" shrinkToFit="false"/>
      <protection locked="true" hidden="false"/>
    </xf>
    <xf numFmtId="188" fontId="73" fillId="0" borderId="0" xfId="83" applyFont="true" applyBorder="false" applyAlignment="true" applyProtection="false">
      <alignment horizontal="center" vertical="center" textRotation="0" wrapText="false" indent="0" shrinkToFit="false"/>
      <protection locked="true" hidden="false"/>
    </xf>
    <xf numFmtId="188" fontId="130" fillId="0" borderId="0" xfId="83" applyFont="true" applyBorder="false" applyAlignment="true" applyProtection="false">
      <alignment horizontal="center" vertical="center" textRotation="0" wrapText="false" indent="0" shrinkToFit="false"/>
      <protection locked="true" hidden="false"/>
    </xf>
    <xf numFmtId="188" fontId="73" fillId="0" borderId="15" xfId="83" applyFont="true" applyBorder="true" applyAlignment="true" applyProtection="false">
      <alignment horizontal="center" vertical="center" textRotation="0" wrapText="false" indent="0" shrinkToFit="false"/>
      <protection locked="true" hidden="false"/>
    </xf>
    <xf numFmtId="186" fontId="14" fillId="0" borderId="0" xfId="83" applyFont="true" applyBorder="false" applyAlignment="true" applyProtection="false">
      <alignment horizontal="center" vertical="center" textRotation="0" wrapText="false" indent="0" shrinkToFit="false"/>
      <protection locked="true" hidden="false"/>
    </xf>
    <xf numFmtId="186" fontId="127" fillId="0" borderId="0" xfId="83" applyFont="true" applyBorder="false" applyAlignment="true" applyProtection="false">
      <alignment horizontal="center" vertical="center" textRotation="0" wrapText="false" indent="0" shrinkToFit="false"/>
      <protection locked="true" hidden="false"/>
    </xf>
    <xf numFmtId="186" fontId="105" fillId="0" borderId="0" xfId="83" applyFont="true" applyBorder="false" applyAlignment="true" applyProtection="false">
      <alignment horizontal="general" vertical="center" textRotation="0" wrapText="false" indent="0" shrinkToFit="false"/>
      <protection locked="true" hidden="false"/>
    </xf>
    <xf numFmtId="177" fontId="127" fillId="0" borderId="0" xfId="83" applyFont="true" applyBorder="false" applyAlignment="true" applyProtection="false">
      <alignment horizontal="general" vertical="center" textRotation="0" wrapText="false" indent="0" shrinkToFit="false"/>
      <protection locked="true" hidden="false"/>
    </xf>
    <xf numFmtId="177" fontId="14" fillId="0" borderId="15" xfId="83" applyFont="true" applyBorder="true" applyAlignment="true" applyProtection="false">
      <alignment horizontal="general" vertical="center" textRotation="0" wrapText="false" indent="0" shrinkToFit="false"/>
      <protection locked="true" hidden="false"/>
    </xf>
    <xf numFmtId="183" fontId="14" fillId="0" borderId="0" xfId="83" applyFont="true" applyBorder="false" applyAlignment="true" applyProtection="false">
      <alignment horizontal="general" vertical="center" textRotation="0" wrapText="false" indent="0" shrinkToFit="false"/>
      <protection locked="true" hidden="false"/>
    </xf>
    <xf numFmtId="183" fontId="130" fillId="0" borderId="0" xfId="83" applyFont="true" applyBorder="false" applyAlignment="true" applyProtection="false">
      <alignment horizontal="center" vertical="center" textRotation="0" wrapText="false" indent="0" shrinkToFit="false"/>
      <protection locked="true" hidden="false"/>
    </xf>
    <xf numFmtId="183" fontId="73" fillId="0" borderId="0" xfId="83" applyFont="true" applyBorder="false" applyAlignment="true" applyProtection="false">
      <alignment horizontal="center" vertical="center" textRotation="0" wrapText="false" indent="0" shrinkToFit="false"/>
      <protection locked="true" hidden="false"/>
    </xf>
    <xf numFmtId="169" fontId="131" fillId="0" borderId="0" xfId="89" applyFont="true" applyBorder="true" applyAlignment="true" applyProtection="true">
      <alignment horizontal="center" vertical="center" textRotation="0" wrapText="false" indent="0" shrinkToFit="false"/>
      <protection locked="false" hidden="false"/>
    </xf>
    <xf numFmtId="169" fontId="126" fillId="27" borderId="0" xfId="89" applyFont="true" applyBorder="true" applyAlignment="true" applyProtection="true">
      <alignment horizontal="center" vertical="center" textRotation="0" wrapText="false" indent="0" shrinkToFit="false"/>
      <protection locked="false" hidden="false"/>
    </xf>
    <xf numFmtId="169" fontId="126" fillId="32" borderId="0" xfId="89" applyFont="true" applyBorder="true" applyAlignment="true" applyProtection="true">
      <alignment horizontal="center" vertical="center" textRotation="0" wrapText="false" indent="0" shrinkToFit="false"/>
      <protection locked="false" hidden="false"/>
    </xf>
    <xf numFmtId="169" fontId="132" fillId="0" borderId="15" xfId="89" applyFont="true" applyBorder="true" applyAlignment="true" applyProtection="true">
      <alignment horizontal="center" vertical="center" textRotation="0" wrapText="false" indent="0" shrinkToFit="false"/>
      <protection locked="false" hidden="false"/>
    </xf>
    <xf numFmtId="164" fontId="102" fillId="0" borderId="0" xfId="83" applyFont="true" applyBorder="false" applyAlignment="true" applyProtection="false">
      <alignment horizontal="center" vertical="center" textRotation="0" wrapText="false" indent="0" shrinkToFit="false"/>
      <protection locked="true" hidden="false"/>
    </xf>
    <xf numFmtId="164" fontId="73" fillId="0" borderId="0" xfId="83" applyFont="true" applyBorder="false" applyAlignment="true" applyProtection="false">
      <alignment horizontal="general" vertical="center" textRotation="0" wrapText="false" indent="0" shrinkToFit="false"/>
      <protection locked="true" hidden="false"/>
    </xf>
    <xf numFmtId="164" fontId="133" fillId="0" borderId="0" xfId="83" applyFont="true" applyBorder="false" applyAlignment="true" applyProtection="false">
      <alignment horizontal="center" vertical="center" textRotation="0" wrapText="false" indent="0" shrinkToFit="false"/>
      <protection locked="true" hidden="false"/>
    </xf>
    <xf numFmtId="164" fontId="116" fillId="0" borderId="15" xfId="83" applyFont="true" applyBorder="true" applyAlignment="true" applyProtection="false">
      <alignment horizontal="general" vertical="center" textRotation="0" wrapText="false" indent="0" shrinkToFit="false"/>
      <protection locked="true" hidden="false"/>
    </xf>
    <xf numFmtId="183" fontId="73" fillId="0" borderId="15" xfId="83" applyFont="true" applyBorder="true" applyAlignment="true" applyProtection="false">
      <alignment horizontal="center" vertical="center" textRotation="0" wrapText="false" indent="0" shrinkToFit="false"/>
      <protection locked="true" hidden="false"/>
    </xf>
    <xf numFmtId="183" fontId="73" fillId="0" borderId="0" xfId="83" applyFont="true" applyBorder="true" applyAlignment="true" applyProtection="false">
      <alignment horizontal="center" vertical="center" textRotation="0" wrapText="false" indent="0" shrinkToFit="false"/>
      <protection locked="true" hidden="false"/>
    </xf>
    <xf numFmtId="164" fontId="31" fillId="0" borderId="0" xfId="83" applyFont="true" applyBorder="true" applyAlignment="true" applyProtection="false">
      <alignment horizontal="center" vertical="center" textRotation="0" wrapText="false" indent="0" shrinkToFit="false"/>
      <protection locked="true" hidden="false"/>
    </xf>
    <xf numFmtId="164" fontId="31" fillId="0" borderId="15" xfId="83" applyFont="true" applyBorder="true" applyAlignment="true" applyProtection="false">
      <alignment horizontal="general" vertical="center" textRotation="0" wrapText="false" indent="0" shrinkToFit="false"/>
      <protection locked="true" hidden="false"/>
    </xf>
    <xf numFmtId="164" fontId="94" fillId="0" borderId="0" xfId="83" applyFont="true" applyBorder="true" applyAlignment="true" applyProtection="false">
      <alignment horizontal="center" vertical="center" textRotation="0" wrapText="false" indent="0" shrinkToFit="false"/>
      <protection locked="true" hidden="false"/>
    </xf>
    <xf numFmtId="164" fontId="14" fillId="0" borderId="0" xfId="83" applyFont="true" applyBorder="true" applyAlignment="true" applyProtection="false">
      <alignment horizontal="center" vertical="center" textRotation="0" wrapText="false" indent="0" shrinkToFit="false"/>
      <protection locked="true" hidden="false"/>
    </xf>
    <xf numFmtId="164" fontId="94" fillId="0" borderId="0" xfId="171" applyFont="true" applyBorder="true" applyAlignment="true" applyProtection="false">
      <alignment horizontal="center" vertical="bottom" textRotation="0" wrapText="false" indent="0" shrinkToFit="false"/>
      <protection locked="true" hidden="false"/>
    </xf>
    <xf numFmtId="170" fontId="31" fillId="0" borderId="0" xfId="83" applyFont="true" applyBorder="false" applyAlignment="true" applyProtection="false">
      <alignment horizontal="general" vertical="center" textRotation="0" wrapText="false" indent="0" shrinkToFit="false"/>
      <protection locked="true" hidden="false"/>
    </xf>
    <xf numFmtId="170" fontId="127" fillId="0" borderId="0" xfId="83" applyFont="true" applyBorder="true" applyAlignment="true" applyProtection="false">
      <alignment horizontal="center" vertical="center" textRotation="0" wrapText="false" indent="0" shrinkToFit="false"/>
      <protection locked="true" hidden="false"/>
    </xf>
    <xf numFmtId="171" fontId="127" fillId="0" borderId="0" xfId="83" applyFont="true" applyBorder="true" applyAlignment="true" applyProtection="false">
      <alignment horizontal="center" vertical="center" textRotation="0" wrapText="false" indent="0" shrinkToFit="false"/>
      <protection locked="true" hidden="false"/>
    </xf>
    <xf numFmtId="164" fontId="102" fillId="0" borderId="0" xfId="83" applyFont="true" applyBorder="true" applyAlignment="true" applyProtection="false">
      <alignment horizontal="center" vertical="center" textRotation="0" wrapText="false" indent="0" shrinkToFit="false"/>
      <protection locked="true" hidden="false"/>
    </xf>
    <xf numFmtId="183" fontId="130" fillId="0" borderId="0" xfId="83" applyFont="true" applyBorder="true" applyAlignment="true" applyProtection="false">
      <alignment horizontal="center" vertical="center" textRotation="0" wrapText="false" indent="0" shrinkToFit="false"/>
      <protection locked="true" hidden="false"/>
    </xf>
    <xf numFmtId="187" fontId="73" fillId="0" borderId="0" xfId="83" applyFont="true" applyBorder="true" applyAlignment="true" applyProtection="false">
      <alignment horizontal="center" vertical="center" textRotation="0" wrapText="false" indent="0" shrinkToFit="false"/>
      <protection locked="true" hidden="false"/>
    </xf>
    <xf numFmtId="169" fontId="73" fillId="0" borderId="0" xfId="83" applyFont="true" applyBorder="true" applyAlignment="true" applyProtection="false">
      <alignment horizontal="center" vertical="center" textRotation="0" wrapText="false" indent="0" shrinkToFit="false"/>
      <protection locked="true" hidden="false"/>
    </xf>
    <xf numFmtId="176" fontId="14" fillId="27" borderId="0" xfId="83" applyFont="true" applyBorder="false" applyAlignment="true" applyProtection="false">
      <alignment horizontal="general" vertical="center" textRotation="0" wrapText="false" indent="0" shrinkToFit="false"/>
      <protection locked="true" hidden="false"/>
    </xf>
    <xf numFmtId="176" fontId="73" fillId="27" borderId="0" xfId="83" applyFont="true" applyBorder="true" applyAlignment="true" applyProtection="false">
      <alignment horizontal="center" vertical="center" textRotation="0" wrapText="false" indent="0" shrinkToFit="false"/>
      <protection locked="true" hidden="false"/>
    </xf>
    <xf numFmtId="176" fontId="73" fillId="0" borderId="0" xfId="83" applyFont="true" applyBorder="true" applyAlignment="true" applyProtection="false">
      <alignment horizontal="center" vertical="center" textRotation="0" wrapText="false" indent="0" shrinkToFit="false"/>
      <protection locked="true" hidden="false"/>
    </xf>
    <xf numFmtId="176" fontId="100" fillId="0" borderId="0" xfId="171" applyFont="true" applyBorder="true" applyAlignment="true" applyProtection="false">
      <alignment horizontal="center" vertical="bottom" textRotation="0" wrapText="false" indent="0" shrinkToFit="false"/>
      <protection locked="true" hidden="false"/>
    </xf>
    <xf numFmtId="191" fontId="100" fillId="0" borderId="0" xfId="171" applyFont="true" applyBorder="true" applyAlignment="true" applyProtection="false">
      <alignment horizontal="center" vertical="bottom" textRotation="0" wrapText="false" indent="0" shrinkToFit="false"/>
      <protection locked="true" hidden="false"/>
    </xf>
    <xf numFmtId="164" fontId="14" fillId="0" borderId="0" xfId="83" applyFont="true" applyBorder="false" applyAlignment="true" applyProtection="false">
      <alignment horizontal="left" vertical="center" textRotation="0" wrapText="false" indent="0" shrinkToFit="false"/>
      <protection locked="true" hidden="false"/>
    </xf>
    <xf numFmtId="169" fontId="100" fillId="0" borderId="0" xfId="171" applyFont="true" applyBorder="true" applyAlignment="true" applyProtection="false">
      <alignment horizontal="center" vertical="bottom" textRotation="0" wrapText="false" indent="0" shrinkToFit="false"/>
      <protection locked="true" hidden="false"/>
    </xf>
    <xf numFmtId="176" fontId="100" fillId="27" borderId="0" xfId="171" applyFont="true" applyBorder="true" applyAlignment="true" applyProtection="false">
      <alignment horizontal="center" vertical="bottom" textRotation="0" wrapText="false" indent="0" shrinkToFit="false"/>
      <protection locked="true" hidden="false"/>
    </xf>
    <xf numFmtId="176" fontId="106" fillId="27" borderId="0" xfId="171" applyFont="true" applyBorder="true" applyAlignment="true" applyProtection="false">
      <alignment horizontal="center" vertical="bottom" textRotation="0" wrapText="false" indent="0" shrinkToFit="false"/>
      <protection locked="true" hidden="false"/>
    </xf>
    <xf numFmtId="176" fontId="134" fillId="0" borderId="0" xfId="171" applyFont="true" applyBorder="true" applyAlignment="true" applyProtection="false">
      <alignment horizontal="center" vertical="bottom" textRotation="0" wrapText="false" indent="0" shrinkToFit="false"/>
      <protection locked="true" hidden="false"/>
    </xf>
    <xf numFmtId="171" fontId="73" fillId="0" borderId="0" xfId="83" applyFont="true" applyBorder="true" applyAlignment="true" applyProtection="false">
      <alignment horizontal="center" vertical="center" textRotation="0" wrapText="false" indent="0" shrinkToFit="false"/>
      <protection locked="true" hidden="false"/>
    </xf>
    <xf numFmtId="164" fontId="97" fillId="28" borderId="0" xfId="96" applyFont="true" applyBorder="false" applyAlignment="false" applyProtection="false">
      <alignment horizontal="general" vertical="bottom" textRotation="0" wrapText="false" indent="0" shrinkToFit="false"/>
      <protection locked="true" hidden="false"/>
    </xf>
    <xf numFmtId="180" fontId="97" fillId="28" borderId="0" xfId="96" applyFont="true" applyBorder="false" applyAlignment="false" applyProtection="false">
      <alignment horizontal="general" vertical="bottom" textRotation="0" wrapText="false" indent="0" shrinkToFit="false"/>
      <protection locked="true" hidden="false"/>
    </xf>
    <xf numFmtId="180" fontId="97" fillId="0" borderId="15" xfId="96" applyFont="true" applyBorder="true" applyAlignment="false" applyProtection="false">
      <alignment horizontal="general" vertical="bottom" textRotation="0" wrapText="false" indent="0" shrinkToFit="false"/>
      <protection locked="true" hidden="false"/>
    </xf>
    <xf numFmtId="180" fontId="97" fillId="0" borderId="0" xfId="96" applyFont="true" applyBorder="false" applyAlignment="false" applyProtection="false">
      <alignment horizontal="general" vertical="bottom" textRotation="0" wrapText="false" indent="0" shrinkToFit="false"/>
      <protection locked="true" hidden="false"/>
    </xf>
    <xf numFmtId="164" fontId="14" fillId="28" borderId="0" xfId="83" applyFont="true" applyBorder="false" applyAlignment="true" applyProtection="false">
      <alignment horizontal="general" vertical="center" textRotation="0" wrapText="false" indent="0" shrinkToFit="false"/>
      <protection locked="true" hidden="false"/>
    </xf>
    <xf numFmtId="180" fontId="14" fillId="0" borderId="0" xfId="83" applyFont="true" applyBorder="false" applyAlignment="true" applyProtection="false">
      <alignment horizontal="general" vertical="center" textRotation="0" wrapText="false" indent="0" shrinkToFit="false"/>
      <protection locked="true" hidden="false"/>
    </xf>
    <xf numFmtId="164" fontId="97" fillId="32" borderId="0" xfId="96" applyFont="true" applyBorder="false" applyAlignment="false" applyProtection="false">
      <alignment horizontal="general" vertical="bottom" textRotation="0" wrapText="false" indent="0" shrinkToFit="false"/>
      <protection locked="true" hidden="false"/>
    </xf>
    <xf numFmtId="180" fontId="73" fillId="32" borderId="0" xfId="83" applyFont="true" applyBorder="true" applyAlignment="true" applyProtection="false">
      <alignment horizontal="center" vertical="center" textRotation="0" wrapText="false" indent="0" shrinkToFit="false"/>
      <protection locked="true" hidden="false"/>
    </xf>
    <xf numFmtId="180" fontId="73" fillId="0" borderId="0" xfId="83" applyFont="true" applyBorder="true" applyAlignment="true" applyProtection="false">
      <alignment horizontal="center" vertical="center" textRotation="0" wrapText="false" indent="0" shrinkToFit="false"/>
      <protection locked="true" hidden="false"/>
    </xf>
    <xf numFmtId="164" fontId="14" fillId="0" borderId="0" xfId="171" applyFont="true" applyBorder="true" applyAlignment="true" applyProtection="false">
      <alignment horizontal="center" vertical="bottom" textRotation="0" wrapText="false" indent="0" shrinkToFit="false"/>
      <protection locked="true" hidden="false"/>
    </xf>
    <xf numFmtId="164" fontId="97" fillId="0" borderId="15" xfId="96" applyFont="true" applyBorder="true" applyAlignment="false" applyProtection="false">
      <alignment horizontal="general" vertical="bottom" textRotation="0" wrapText="false" indent="0" shrinkToFit="false"/>
      <protection locked="true" hidden="false"/>
    </xf>
    <xf numFmtId="164" fontId="97" fillId="0" borderId="0" xfId="96" applyFont="true" applyBorder="true" applyAlignment="true" applyProtection="false">
      <alignment horizontal="center" vertical="bottom" textRotation="0" wrapText="false" indent="0" shrinkToFit="false"/>
      <protection locked="true" hidden="false"/>
    </xf>
    <xf numFmtId="164" fontId="73" fillId="27" borderId="0" xfId="83" applyFont="true" applyBorder="false" applyAlignment="true" applyProtection="true">
      <alignment horizontal="center" vertical="center" textRotation="0" wrapText="false" indent="0" shrinkToFit="false"/>
      <protection locked="true" hidden="false"/>
    </xf>
    <xf numFmtId="164" fontId="129" fillId="0" borderId="0" xfId="83" applyFont="true" applyBorder="false" applyAlignment="true" applyProtection="true">
      <alignment horizontal="center" vertical="center" textRotation="0" wrapText="false" indent="0" shrinkToFit="false"/>
      <protection locked="true" hidden="false"/>
    </xf>
    <xf numFmtId="164" fontId="73" fillId="0" borderId="0" xfId="83" applyFont="true" applyBorder="false" applyAlignment="true" applyProtection="true">
      <alignment horizontal="center" vertical="center" textRotation="0" wrapText="false" indent="0" shrinkToFit="false"/>
      <protection locked="true" hidden="false"/>
    </xf>
    <xf numFmtId="191" fontId="73" fillId="0" borderId="0" xfId="83" applyFont="true" applyBorder="false" applyAlignment="true" applyProtection="true">
      <alignment horizontal="center" vertical="center" textRotation="0" wrapText="false" indent="0" shrinkToFit="false"/>
      <protection locked="true" hidden="false"/>
    </xf>
    <xf numFmtId="165" fontId="31" fillId="0" borderId="0" xfId="83" applyFont="true" applyBorder="false" applyAlignment="true" applyProtection="true">
      <alignment horizontal="center" vertical="center" textRotation="0" wrapText="false" indent="0" shrinkToFit="false"/>
      <protection locked="true" hidden="false"/>
    </xf>
    <xf numFmtId="165" fontId="14" fillId="0" borderId="0" xfId="83" applyFont="true" applyBorder="false" applyAlignment="true" applyProtection="true">
      <alignment horizontal="center" vertical="center" textRotation="0" wrapText="false" indent="0" shrinkToFit="false"/>
      <protection locked="true" hidden="false"/>
    </xf>
    <xf numFmtId="165" fontId="73" fillId="0" borderId="0" xfId="83" applyFont="true" applyBorder="false" applyAlignment="true" applyProtection="true">
      <alignment horizontal="center" vertical="center" textRotation="0" wrapText="false" indent="0" shrinkToFit="false"/>
      <protection locked="true" hidden="false"/>
    </xf>
    <xf numFmtId="184" fontId="73" fillId="0" borderId="0" xfId="83" applyFont="true" applyBorder="false" applyAlignment="true" applyProtection="true">
      <alignment horizontal="center" vertical="center" textRotation="0" wrapText="false" indent="0" shrinkToFit="false"/>
      <protection locked="true" hidden="false"/>
    </xf>
    <xf numFmtId="164" fontId="73" fillId="0" borderId="0" xfId="83" applyFont="true" applyBorder="false" applyAlignment="true" applyProtection="true">
      <alignment horizontal="center" vertical="center" textRotation="0" wrapText="false" indent="0" shrinkToFit="false"/>
      <protection locked="true" hidden="false"/>
    </xf>
    <xf numFmtId="183" fontId="73" fillId="0" borderId="0" xfId="83" applyFont="true" applyBorder="false" applyAlignment="true" applyProtection="true">
      <alignment horizontal="center" vertical="center" textRotation="0" wrapText="false" indent="0" shrinkToFit="false"/>
      <protection locked="true" hidden="false"/>
    </xf>
    <xf numFmtId="164" fontId="73" fillId="31" borderId="0" xfId="83" applyFont="true" applyBorder="false" applyAlignment="true" applyProtection="true">
      <alignment horizontal="center" vertical="center" textRotation="0" wrapText="false" indent="0" shrinkToFit="false"/>
      <protection locked="true" hidden="false"/>
    </xf>
    <xf numFmtId="164" fontId="73" fillId="0" borderId="0" xfId="83" applyFont="true" applyBorder="false" applyAlignment="true" applyProtection="false">
      <alignment horizontal="center" vertical="center" textRotation="0" wrapText="false" indent="0" shrinkToFit="false"/>
      <protection locked="true" hidden="false"/>
    </xf>
    <xf numFmtId="164" fontId="31" fillId="0" borderId="0" xfId="83" applyFont="true" applyBorder="false" applyAlignment="true" applyProtection="true">
      <alignment horizontal="center" vertical="center" textRotation="0" wrapText="false" indent="0" shrinkToFit="false"/>
      <protection locked="true" hidden="false"/>
    </xf>
    <xf numFmtId="184" fontId="129" fillId="0" borderId="0" xfId="83" applyFont="true" applyBorder="false" applyAlignment="true" applyProtection="true">
      <alignment horizontal="center" vertical="center" textRotation="0" wrapText="false" indent="0" shrinkToFit="false"/>
      <protection locked="true" hidden="false"/>
    </xf>
    <xf numFmtId="182" fontId="73" fillId="0" borderId="0" xfId="83" applyFont="true" applyBorder="false" applyAlignment="true" applyProtection="true">
      <alignment horizontal="center" vertical="center" textRotation="0" wrapText="false" indent="0" shrinkToFit="false"/>
      <protection locked="true" hidden="false"/>
    </xf>
    <xf numFmtId="164" fontId="135" fillId="0" borderId="0" xfId="0" applyFont="true" applyBorder="false" applyAlignment="true" applyProtection="false">
      <alignment horizontal="general" vertical="center" textRotation="0" wrapText="false" indent="0" shrinkToFit="false"/>
      <protection locked="true" hidden="false"/>
    </xf>
    <xf numFmtId="164" fontId="135" fillId="0" borderId="0" xfId="0" applyFont="true" applyBorder="false" applyAlignment="true" applyProtection="false">
      <alignment horizontal="general" vertical="center" textRotation="0" wrapText="false" indent="0" shrinkToFit="false"/>
      <protection locked="true" hidden="false"/>
    </xf>
    <xf numFmtId="164" fontId="135" fillId="0" borderId="0" xfId="171" applyFont="true" applyBorder="true" applyAlignment="false" applyProtection="false">
      <alignment horizontal="general" vertical="bottom" textRotation="0" wrapText="false" indent="0" shrinkToFit="false"/>
      <protection locked="true" hidden="false"/>
    </xf>
    <xf numFmtId="171" fontId="135" fillId="0" borderId="0" xfId="171" applyFont="true" applyBorder="true" applyAlignment="true" applyProtection="false">
      <alignment horizontal="center" vertical="bottom" textRotation="0" wrapText="false" indent="0" shrinkToFit="false"/>
      <protection locked="true" hidden="false"/>
    </xf>
    <xf numFmtId="171" fontId="136" fillId="0" borderId="0" xfId="171" applyFont="true" applyBorder="true" applyAlignment="true" applyProtection="false">
      <alignment horizontal="center" vertical="bottom" textRotation="0" wrapText="false" indent="0" shrinkToFit="false"/>
      <protection locked="true" hidden="false"/>
    </xf>
    <xf numFmtId="171" fontId="135" fillId="30" borderId="0" xfId="171" applyFont="true" applyBorder="true" applyAlignment="true" applyProtection="false">
      <alignment horizontal="center" vertical="bottom" textRotation="0" wrapText="false" indent="0" shrinkToFit="false"/>
      <protection locked="true" hidden="false"/>
    </xf>
    <xf numFmtId="171" fontId="137" fillId="0" borderId="0" xfId="171" applyFont="true" applyBorder="true" applyAlignment="true" applyProtection="false">
      <alignment horizontal="center" vertical="bottom" textRotation="0" wrapText="false" indent="0" shrinkToFit="false"/>
      <protection locked="true" hidden="false"/>
    </xf>
    <xf numFmtId="171" fontId="135" fillId="27" borderId="0" xfId="171" applyFont="true" applyBorder="true" applyAlignment="true" applyProtection="false">
      <alignment horizontal="center" vertical="bottom" textRotation="0" wrapText="false" indent="0" shrinkToFit="false"/>
      <protection locked="true" hidden="false"/>
    </xf>
    <xf numFmtId="170" fontId="138" fillId="0" borderId="0" xfId="89" applyFont="true" applyBorder="true" applyAlignment="true" applyProtection="true">
      <alignment horizontal="center" vertical="center" textRotation="0" wrapText="false" indent="0" shrinkToFit="false"/>
      <protection locked="false" hidden="false"/>
    </xf>
    <xf numFmtId="164" fontId="138" fillId="0" borderId="0" xfId="171" applyFont="true" applyBorder="true" applyAlignment="true" applyProtection="false">
      <alignment horizontal="center" vertical="bottom" textRotation="0" wrapText="false" indent="0" shrinkToFit="false"/>
      <protection locked="true" hidden="false"/>
    </xf>
    <xf numFmtId="171" fontId="139" fillId="0" borderId="0" xfId="0" applyFont="true" applyBorder="false" applyAlignment="true" applyProtection="false">
      <alignment horizontal="center" vertical="center" textRotation="0" wrapText="false" indent="0" shrinkToFit="false"/>
      <protection locked="true" hidden="false"/>
    </xf>
    <xf numFmtId="171" fontId="140" fillId="0" borderId="0" xfId="0" applyFont="true" applyBorder="false" applyAlignment="true" applyProtection="false">
      <alignment horizontal="center" vertical="center" textRotation="0" wrapText="false" indent="0" shrinkToFit="false"/>
      <protection locked="true" hidden="false"/>
    </xf>
    <xf numFmtId="171" fontId="139" fillId="20" borderId="0" xfId="0" applyFont="true" applyBorder="false" applyAlignment="true" applyProtection="false">
      <alignment horizontal="center" vertical="center" textRotation="0" wrapText="false" indent="0" shrinkToFit="false"/>
      <protection locked="true" hidden="false"/>
    </xf>
    <xf numFmtId="171" fontId="139" fillId="27" borderId="0" xfId="0" applyFont="true" applyBorder="false" applyAlignment="true" applyProtection="false">
      <alignment horizontal="center" vertical="center" textRotation="0" wrapText="false" indent="0" shrinkToFit="false"/>
      <protection locked="true" hidden="false"/>
    </xf>
    <xf numFmtId="171" fontId="139" fillId="28" borderId="0" xfId="0" applyFont="true" applyBorder="false" applyAlignment="true" applyProtection="false">
      <alignment horizontal="center" vertical="center" textRotation="0" wrapText="false" indent="0" shrinkToFit="false"/>
      <protection locked="true" hidden="false"/>
    </xf>
    <xf numFmtId="171" fontId="141" fillId="0" borderId="0" xfId="0" applyFont="true" applyBorder="false" applyAlignment="true" applyProtection="false">
      <alignment horizontal="center" vertical="center" textRotation="0" wrapText="false" indent="0" shrinkToFit="false"/>
      <protection locked="true" hidden="false"/>
    </xf>
    <xf numFmtId="164" fontId="139" fillId="32" borderId="0" xfId="0" applyFont="true" applyBorder="false" applyAlignment="true" applyProtection="false">
      <alignment horizontal="center" vertical="center" textRotation="0" wrapText="false" indent="0" shrinkToFit="false"/>
      <protection locked="true" hidden="false"/>
    </xf>
    <xf numFmtId="171" fontId="142" fillId="0" borderId="0" xfId="0" applyFont="true" applyBorder="false" applyAlignment="true" applyProtection="false">
      <alignment horizontal="center" vertical="center" textRotation="0" wrapText="false" indent="0" shrinkToFit="false"/>
      <protection locked="true" hidden="false"/>
    </xf>
    <xf numFmtId="164" fontId="139" fillId="0" borderId="0" xfId="0" applyFont="true" applyBorder="false" applyAlignment="true" applyProtection="false">
      <alignment horizontal="center" vertical="center" textRotation="0" wrapText="false" indent="0" shrinkToFit="false"/>
      <protection locked="true" hidden="false"/>
    </xf>
    <xf numFmtId="164" fontId="143" fillId="0" borderId="0" xfId="0" applyFont="true" applyBorder="false" applyAlignment="true" applyProtection="false">
      <alignment horizontal="center" vertical="center" textRotation="0" wrapText="false" indent="0" shrinkToFit="false"/>
      <protection locked="true" hidden="false"/>
    </xf>
    <xf numFmtId="164" fontId="141" fillId="0" borderId="0" xfId="0" applyFont="true" applyBorder="false" applyAlignment="true" applyProtection="false">
      <alignment horizontal="center" vertical="center" textRotation="0" wrapText="false" indent="0" shrinkToFit="false"/>
      <protection locked="true" hidden="false"/>
    </xf>
    <xf numFmtId="164" fontId="135" fillId="0" borderId="0" xfId="171" applyFont="true" applyBorder="true" applyAlignment="true" applyProtection="false">
      <alignment horizontal="general" vertical="center" textRotation="0" wrapText="false" indent="0" shrinkToFit="false"/>
      <protection locked="true" hidden="false"/>
    </xf>
    <xf numFmtId="164" fontId="144" fillId="0" borderId="0" xfId="171" applyFont="true" applyBorder="true" applyAlignment="true" applyProtection="false">
      <alignment horizontal="center" vertical="bottom" textRotation="0" wrapText="false" indent="0" shrinkToFit="false"/>
      <protection locked="true" hidden="false"/>
    </xf>
    <xf numFmtId="164" fontId="138" fillId="28" borderId="0" xfId="171" applyFont="true" applyBorder="true" applyAlignment="true" applyProtection="false">
      <alignment horizontal="center" vertical="bottom" textRotation="0" wrapText="false" indent="0" shrinkToFit="false"/>
      <protection locked="true" hidden="false"/>
    </xf>
    <xf numFmtId="164" fontId="145" fillId="0" borderId="0" xfId="171" applyFont="true" applyBorder="true" applyAlignment="true" applyProtection="false">
      <alignment horizontal="center" vertical="bottom" textRotation="0" wrapText="false" indent="0" shrinkToFit="false"/>
      <protection locked="true" hidden="false"/>
    </xf>
    <xf numFmtId="164" fontId="138" fillId="27" borderId="0" xfId="171" applyFont="true" applyBorder="true" applyAlignment="true" applyProtection="false">
      <alignment horizontal="center" vertical="bottom" textRotation="0" wrapText="false" indent="0" shrinkToFit="false"/>
      <protection locked="true" hidden="false"/>
    </xf>
    <xf numFmtId="164" fontId="135" fillId="0" borderId="0" xfId="166" applyFont="true" applyBorder="true" applyAlignment="true" applyProtection="false">
      <alignment horizontal="general" vertical="center" textRotation="0" wrapText="false" indent="0" shrinkToFit="false"/>
      <protection locked="true" hidden="false"/>
    </xf>
    <xf numFmtId="164" fontId="138" fillId="35" borderId="0" xfId="171" applyFont="true" applyBorder="true" applyAlignment="true" applyProtection="false">
      <alignment horizontal="center" vertical="bottom" textRotation="0" wrapText="false" indent="0" shrinkToFit="false"/>
      <protection locked="true" hidden="false"/>
    </xf>
    <xf numFmtId="176" fontId="135" fillId="0" borderId="0" xfId="171" applyFont="true" applyBorder="true" applyAlignment="false" applyProtection="false">
      <alignment horizontal="general" vertical="bottom" textRotation="0" wrapText="false" indent="0" shrinkToFit="false"/>
      <protection locked="true" hidden="false"/>
    </xf>
    <xf numFmtId="176" fontId="146" fillId="0" borderId="0" xfId="89" applyFont="true" applyBorder="true" applyAlignment="true" applyProtection="true">
      <alignment horizontal="center" vertical="center" textRotation="0" wrapText="false" indent="0" shrinkToFit="false"/>
      <protection locked="false" hidden="false"/>
    </xf>
    <xf numFmtId="176" fontId="147" fillId="0" borderId="0" xfId="89" applyFont="true" applyBorder="true" applyAlignment="true" applyProtection="true">
      <alignment horizontal="center" vertical="center" textRotation="0" wrapText="false" indent="0" shrinkToFit="false"/>
      <protection locked="false" hidden="false"/>
    </xf>
    <xf numFmtId="176" fontId="148" fillId="0" borderId="0" xfId="89" applyFont="true" applyBorder="true" applyAlignment="true" applyProtection="true">
      <alignment horizontal="center" vertical="center" textRotation="0" wrapText="false" indent="0" shrinkToFit="false"/>
      <protection locked="false" hidden="false"/>
    </xf>
    <xf numFmtId="176" fontId="146" fillId="27" borderId="0" xfId="89" applyFont="true" applyBorder="true" applyAlignment="true" applyProtection="true">
      <alignment horizontal="center" vertical="center" textRotation="0" wrapText="false" indent="0" shrinkToFit="false"/>
      <protection locked="false" hidden="false"/>
    </xf>
    <xf numFmtId="176" fontId="138" fillId="0" borderId="0" xfId="171" applyFont="true" applyBorder="true" applyAlignment="true" applyProtection="false">
      <alignment horizontal="center" vertical="bottom" textRotation="0" wrapText="false" indent="0" shrinkToFit="false"/>
      <protection locked="true" hidden="false"/>
    </xf>
    <xf numFmtId="176" fontId="149" fillId="0" borderId="0" xfId="89" applyFont="true" applyBorder="true" applyAlignment="true" applyProtection="true">
      <alignment horizontal="center" vertical="center" textRotation="0" wrapText="false" indent="0" shrinkToFit="false"/>
      <protection locked="false" hidden="false"/>
    </xf>
    <xf numFmtId="176" fontId="135" fillId="0" borderId="0" xfId="0" applyFont="true" applyBorder="false" applyAlignment="true" applyProtection="false">
      <alignment horizontal="general" vertical="center" textRotation="0" wrapText="false" indent="0" shrinkToFit="false"/>
      <protection locked="true" hidden="false"/>
    </xf>
    <xf numFmtId="166" fontId="135" fillId="0" borderId="0" xfId="171" applyFont="true" applyBorder="true" applyAlignment="false" applyProtection="false">
      <alignment horizontal="general" vertical="bottom" textRotation="0" wrapText="false" indent="0" shrinkToFit="false"/>
      <protection locked="true" hidden="false"/>
    </xf>
    <xf numFmtId="169" fontId="146" fillId="0" borderId="0" xfId="89" applyFont="true" applyBorder="true" applyAlignment="true" applyProtection="true">
      <alignment horizontal="center" vertical="center" textRotation="0" wrapText="false" indent="0" shrinkToFit="false"/>
      <protection locked="false" hidden="false"/>
    </xf>
    <xf numFmtId="169" fontId="147" fillId="0" borderId="0" xfId="89" applyFont="true" applyBorder="true" applyAlignment="true" applyProtection="true">
      <alignment horizontal="center" vertical="center" textRotation="0" wrapText="false" indent="0" shrinkToFit="false"/>
      <protection locked="false" hidden="false"/>
    </xf>
    <xf numFmtId="164" fontId="138" fillId="32" borderId="0" xfId="171" applyFont="true" applyBorder="true" applyAlignment="true" applyProtection="false">
      <alignment horizontal="center" vertical="bottom" textRotation="0" wrapText="false" indent="0" shrinkToFit="false"/>
      <protection locked="true" hidden="false"/>
    </xf>
    <xf numFmtId="169" fontId="148" fillId="0" borderId="0" xfId="89" applyFont="true" applyBorder="true" applyAlignment="true" applyProtection="true">
      <alignment horizontal="center" vertical="center" textRotation="0" wrapText="false" indent="0" shrinkToFit="false"/>
      <protection locked="false" hidden="false"/>
    </xf>
    <xf numFmtId="169" fontId="146" fillId="27" borderId="0" xfId="89" applyFont="true" applyBorder="true" applyAlignment="true" applyProtection="true">
      <alignment horizontal="center" vertical="center" textRotation="0" wrapText="false" indent="0" shrinkToFit="false"/>
      <protection locked="false" hidden="false"/>
    </xf>
    <xf numFmtId="188" fontId="138" fillId="0" borderId="0" xfId="171" applyFont="true" applyBorder="true" applyAlignment="true" applyProtection="false">
      <alignment horizontal="center" vertical="bottom" textRotation="0" wrapText="false" indent="0" shrinkToFit="false"/>
      <protection locked="true" hidden="false"/>
    </xf>
    <xf numFmtId="170" fontId="146" fillId="0" borderId="0" xfId="89" applyFont="true" applyBorder="true" applyAlignment="true" applyProtection="true">
      <alignment horizontal="center" vertical="center" textRotation="0" wrapText="false" indent="0" shrinkToFit="false"/>
      <protection locked="false" hidden="false"/>
    </xf>
    <xf numFmtId="170" fontId="149" fillId="0" borderId="0" xfId="89" applyFont="true" applyBorder="true" applyAlignment="true" applyProtection="true">
      <alignment horizontal="center" vertical="center" textRotation="0" wrapText="false" indent="0" shrinkToFit="false"/>
      <protection locked="false" hidden="false"/>
    </xf>
    <xf numFmtId="166" fontId="135" fillId="0" borderId="0" xfId="0" applyFont="true" applyBorder="false" applyAlignment="true" applyProtection="false">
      <alignment horizontal="general" vertical="center" textRotation="0" wrapText="false" indent="0" shrinkToFit="false"/>
      <protection locked="true" hidden="false"/>
    </xf>
    <xf numFmtId="166" fontId="135" fillId="0" borderId="0" xfId="166" applyFont="true" applyBorder="true" applyAlignment="true" applyProtection="false">
      <alignment horizontal="general" vertical="center" textRotation="0" wrapText="false" indent="0" shrinkToFit="false"/>
      <protection locked="true" hidden="false"/>
    </xf>
    <xf numFmtId="166" fontId="146" fillId="0" borderId="0" xfId="89" applyFont="true" applyBorder="true" applyAlignment="true" applyProtection="true">
      <alignment horizontal="center" vertical="center" textRotation="0" wrapText="false" indent="0" shrinkToFit="false"/>
      <protection locked="false" hidden="false"/>
    </xf>
    <xf numFmtId="166" fontId="147" fillId="0" borderId="0" xfId="89" applyFont="true" applyBorder="true" applyAlignment="true" applyProtection="true">
      <alignment horizontal="center" vertical="center" textRotation="0" wrapText="false" indent="0" shrinkToFit="false"/>
      <protection locked="false" hidden="false"/>
    </xf>
    <xf numFmtId="166" fontId="146" fillId="28" borderId="0" xfId="89" applyFont="true" applyBorder="true" applyAlignment="true" applyProtection="true">
      <alignment horizontal="center" vertical="center" textRotation="0" wrapText="false" indent="0" shrinkToFit="false"/>
      <protection locked="false" hidden="false"/>
    </xf>
    <xf numFmtId="166" fontId="148" fillId="0" borderId="0" xfId="89" applyFont="true" applyBorder="true" applyAlignment="true" applyProtection="true">
      <alignment horizontal="center" vertical="center" textRotation="0" wrapText="false" indent="0" shrinkToFit="false"/>
      <protection locked="false" hidden="false"/>
    </xf>
    <xf numFmtId="166" fontId="146" fillId="27" borderId="0" xfId="89" applyFont="true" applyBorder="true" applyAlignment="true" applyProtection="true">
      <alignment horizontal="center" vertical="center" textRotation="0" wrapText="false" indent="0" shrinkToFit="false"/>
      <protection locked="false" hidden="false"/>
    </xf>
    <xf numFmtId="164" fontId="146" fillId="0" borderId="0" xfId="89" applyFont="true" applyBorder="true" applyAlignment="true" applyProtection="true">
      <alignment horizontal="center" vertical="center" textRotation="0" wrapText="false" indent="0" shrinkToFit="false"/>
      <protection locked="false" hidden="false"/>
    </xf>
    <xf numFmtId="164" fontId="149" fillId="0" borderId="0" xfId="89" applyFont="true" applyBorder="true" applyAlignment="true" applyProtection="true">
      <alignment horizontal="center" vertical="center" textRotation="0" wrapText="false" indent="0" shrinkToFit="false"/>
      <protection locked="false" hidden="false"/>
    </xf>
    <xf numFmtId="183" fontId="135" fillId="0" borderId="0" xfId="171" applyFont="true" applyBorder="true" applyAlignment="false" applyProtection="false">
      <alignment horizontal="general" vertical="bottom" textRotation="0" wrapText="false" indent="0" shrinkToFit="false"/>
      <protection locked="true" hidden="false"/>
    </xf>
    <xf numFmtId="183" fontId="146" fillId="0" borderId="0" xfId="89" applyFont="true" applyBorder="true" applyAlignment="true" applyProtection="true">
      <alignment horizontal="center" vertical="center" textRotation="0" wrapText="false" indent="0" shrinkToFit="false"/>
      <protection locked="false" hidden="false"/>
    </xf>
    <xf numFmtId="183" fontId="147" fillId="0" borderId="0" xfId="89" applyFont="true" applyBorder="true" applyAlignment="true" applyProtection="true">
      <alignment horizontal="center" vertical="center" textRotation="0" wrapText="false" indent="0" shrinkToFit="false"/>
      <protection locked="false" hidden="false"/>
    </xf>
    <xf numFmtId="183" fontId="148" fillId="0" borderId="0" xfId="89" applyFont="true" applyBorder="true" applyAlignment="true" applyProtection="true">
      <alignment horizontal="center" vertical="center" textRotation="0" wrapText="false" indent="0" shrinkToFit="false"/>
      <protection locked="false" hidden="false"/>
    </xf>
    <xf numFmtId="183" fontId="146" fillId="27" borderId="0" xfId="89" applyFont="true" applyBorder="true" applyAlignment="true" applyProtection="true">
      <alignment horizontal="center" vertical="center" textRotation="0" wrapText="false" indent="0" shrinkToFit="false"/>
      <protection locked="false" hidden="false"/>
    </xf>
    <xf numFmtId="170" fontId="135" fillId="0" borderId="0" xfId="171" applyFont="true" applyBorder="true" applyAlignment="false" applyProtection="false">
      <alignment horizontal="general" vertical="bottom" textRotation="0" wrapText="false" indent="0" shrinkToFit="false"/>
      <protection locked="true" hidden="false"/>
    </xf>
    <xf numFmtId="183" fontId="149" fillId="0" borderId="0" xfId="89" applyFont="true" applyBorder="true" applyAlignment="true" applyProtection="true">
      <alignment horizontal="center" vertical="center" textRotation="0" wrapText="false" indent="0" shrinkToFit="false"/>
      <protection locked="false" hidden="false"/>
    </xf>
    <xf numFmtId="183" fontId="138" fillId="0" borderId="0" xfId="171" applyFont="true" applyBorder="true" applyAlignment="true" applyProtection="false">
      <alignment horizontal="center" vertical="bottom" textRotation="0" wrapText="false" indent="0" shrinkToFit="false"/>
      <protection locked="true" hidden="false"/>
    </xf>
    <xf numFmtId="183" fontId="135" fillId="0" borderId="0" xfId="0" applyFont="true" applyBorder="false" applyAlignment="true" applyProtection="false">
      <alignment horizontal="general" vertical="center" textRotation="0" wrapText="false" indent="0" shrinkToFit="false"/>
      <protection locked="true" hidden="false"/>
    </xf>
    <xf numFmtId="164" fontId="150" fillId="0" borderId="0" xfId="171" applyFont="true" applyBorder="true" applyAlignment="false" applyProtection="false">
      <alignment horizontal="general" vertical="bottom" textRotation="0" wrapText="false" indent="0" shrinkToFit="false"/>
      <protection locked="true" hidden="false"/>
    </xf>
    <xf numFmtId="164" fontId="140" fillId="0" borderId="0" xfId="171" applyFont="true" applyBorder="true" applyAlignment="true" applyProtection="false">
      <alignment horizontal="center" vertical="bottom" textRotation="0" wrapText="false" indent="0" shrinkToFit="false"/>
      <protection locked="true" hidden="false"/>
    </xf>
    <xf numFmtId="164" fontId="138" fillId="26" borderId="0" xfId="171" applyFont="true" applyBorder="true" applyAlignment="true" applyProtection="false">
      <alignment horizontal="center" vertical="bottom" textRotation="0" wrapText="false" indent="0" shrinkToFit="false"/>
      <protection locked="true" hidden="false"/>
    </xf>
    <xf numFmtId="164" fontId="138" fillId="0" borderId="0" xfId="171" applyFont="true" applyBorder="true" applyAlignment="true" applyProtection="true">
      <alignment horizontal="center" vertical="bottom" textRotation="0" wrapText="false" indent="0" shrinkToFit="false"/>
      <protection locked="false" hidden="false"/>
    </xf>
    <xf numFmtId="176" fontId="135" fillId="0" borderId="0" xfId="171" applyFont="true" applyBorder="true" applyAlignment="true" applyProtection="false">
      <alignment horizontal="center" vertical="bottom" textRotation="0" wrapText="false" indent="0" shrinkToFit="false"/>
      <protection locked="true" hidden="false"/>
    </xf>
    <xf numFmtId="176" fontId="147" fillId="0" borderId="0" xfId="171" applyFont="true" applyBorder="true" applyAlignment="true" applyProtection="false">
      <alignment horizontal="center" vertical="bottom" textRotation="0" wrapText="false" indent="0" shrinkToFit="false"/>
      <protection locked="true" hidden="false"/>
    </xf>
    <xf numFmtId="176" fontId="137" fillId="0" borderId="0" xfId="171" applyFont="true" applyBorder="true" applyAlignment="true" applyProtection="false">
      <alignment horizontal="center" vertical="bottom" textRotation="0" wrapText="false" indent="0" shrinkToFit="false"/>
      <protection locked="true" hidden="false"/>
    </xf>
    <xf numFmtId="176" fontId="135" fillId="27" borderId="0" xfId="171" applyFont="true" applyBorder="true" applyAlignment="true" applyProtection="false">
      <alignment horizontal="center" vertical="bottom" textRotation="0" wrapText="false" indent="0" shrinkToFit="false"/>
      <protection locked="true" hidden="false"/>
    </xf>
    <xf numFmtId="170" fontId="135" fillId="0" borderId="0" xfId="171" applyFont="true" applyBorder="true" applyAlignment="false" applyProtection="true">
      <alignment horizontal="general" vertical="bottom" textRotation="0" wrapText="false" indent="0" shrinkToFit="false"/>
      <protection locked="true" hidden="true"/>
    </xf>
    <xf numFmtId="187" fontId="146" fillId="0" borderId="0" xfId="89" applyFont="true" applyBorder="true" applyAlignment="true" applyProtection="true">
      <alignment horizontal="center" vertical="center" textRotation="0" wrapText="false" indent="0" shrinkToFit="false"/>
      <protection locked="false" hidden="false"/>
    </xf>
    <xf numFmtId="187" fontId="147" fillId="0" borderId="0" xfId="89" applyFont="true" applyBorder="true" applyAlignment="true" applyProtection="true">
      <alignment horizontal="center" vertical="center" textRotation="0" wrapText="false" indent="0" shrinkToFit="false"/>
      <protection locked="false" hidden="false"/>
    </xf>
    <xf numFmtId="187" fontId="146" fillId="26" borderId="0" xfId="89" applyFont="true" applyBorder="true" applyAlignment="true" applyProtection="true">
      <alignment horizontal="center" vertical="center" textRotation="0" wrapText="false" indent="0" shrinkToFit="false"/>
      <protection locked="false" hidden="false"/>
    </xf>
    <xf numFmtId="177" fontId="146" fillId="20" borderId="0" xfId="89" applyFont="true" applyBorder="true" applyAlignment="true" applyProtection="true">
      <alignment horizontal="center" vertical="center" textRotation="0" wrapText="false" indent="0" shrinkToFit="false"/>
      <protection locked="false" hidden="false"/>
    </xf>
    <xf numFmtId="187" fontId="148" fillId="0" borderId="0" xfId="89" applyFont="true" applyBorder="true" applyAlignment="true" applyProtection="true">
      <alignment horizontal="center" vertical="center" textRotation="0" wrapText="false" indent="0" shrinkToFit="false"/>
      <protection locked="false" hidden="false"/>
    </xf>
    <xf numFmtId="187" fontId="146" fillId="20" borderId="0" xfId="89" applyFont="true" applyBorder="true" applyAlignment="true" applyProtection="true">
      <alignment horizontal="center" vertical="center" textRotation="0" wrapText="false" indent="0" shrinkToFit="false"/>
      <protection locked="false" hidden="false"/>
    </xf>
    <xf numFmtId="187" fontId="146" fillId="27" borderId="0" xfId="89" applyFont="true" applyBorder="true" applyAlignment="true" applyProtection="true">
      <alignment horizontal="center" vertical="center" textRotation="0" wrapText="false" indent="0" shrinkToFit="false"/>
      <protection locked="false" hidden="false"/>
    </xf>
    <xf numFmtId="170" fontId="151" fillId="0" borderId="0" xfId="89" applyFont="true" applyBorder="true" applyAlignment="true" applyProtection="true">
      <alignment horizontal="center" vertical="center" textRotation="0" wrapText="false" indent="0" shrinkToFit="false"/>
      <protection locked="false" hidden="false"/>
    </xf>
    <xf numFmtId="168" fontId="138" fillId="0" borderId="0" xfId="171" applyFont="true" applyBorder="true" applyAlignment="true" applyProtection="false">
      <alignment horizontal="center" vertical="bottom" textRotation="0" wrapText="false" indent="0" shrinkToFit="false"/>
      <protection locked="true" hidden="false"/>
    </xf>
    <xf numFmtId="170" fontId="138" fillId="0" borderId="0" xfId="171" applyFont="true" applyBorder="true" applyAlignment="false" applyProtection="false">
      <alignment horizontal="general" vertical="bottom" textRotation="0" wrapText="false" indent="0" shrinkToFit="false"/>
      <protection locked="true" hidden="false"/>
    </xf>
    <xf numFmtId="177" fontId="146" fillId="0" borderId="0" xfId="89" applyFont="true" applyBorder="true" applyAlignment="true" applyProtection="true">
      <alignment horizontal="center" vertical="center" textRotation="0" wrapText="false" indent="0" shrinkToFit="false"/>
      <protection locked="false" hidden="false"/>
    </xf>
    <xf numFmtId="177" fontId="147" fillId="0" borderId="0" xfId="89" applyFont="true" applyBorder="true" applyAlignment="true" applyProtection="true">
      <alignment horizontal="center" vertical="center" textRotation="0" wrapText="false" indent="0" shrinkToFit="false"/>
      <protection locked="false" hidden="false"/>
    </xf>
    <xf numFmtId="177" fontId="148" fillId="0" borderId="0" xfId="89" applyFont="true" applyBorder="true" applyAlignment="true" applyProtection="true">
      <alignment horizontal="center" vertical="center" textRotation="0" wrapText="false" indent="0" shrinkToFit="false"/>
      <protection locked="false" hidden="false"/>
    </xf>
    <xf numFmtId="177" fontId="146" fillId="27" borderId="0" xfId="89" applyFont="true" applyBorder="true" applyAlignment="true" applyProtection="true">
      <alignment horizontal="center" vertical="center" textRotation="0" wrapText="false" indent="0" shrinkToFit="false"/>
      <protection locked="false" hidden="false"/>
    </xf>
    <xf numFmtId="170" fontId="135" fillId="38" borderId="0" xfId="171" applyFont="true" applyBorder="true" applyAlignment="false" applyProtection="true">
      <alignment horizontal="general" vertical="bottom" textRotation="0" wrapText="false" indent="0" shrinkToFit="false"/>
      <protection locked="false" hidden="false"/>
    </xf>
    <xf numFmtId="166" fontId="149" fillId="0" borderId="0" xfId="89" applyFont="true" applyBorder="true" applyAlignment="true" applyProtection="true">
      <alignment horizontal="center" vertical="center" textRotation="0" wrapText="false" indent="0" shrinkToFit="false"/>
      <protection locked="false" hidden="false"/>
    </xf>
    <xf numFmtId="166" fontId="151" fillId="0" borderId="0" xfId="89" applyFont="true" applyBorder="true" applyAlignment="true" applyProtection="true">
      <alignment horizontal="center" vertical="center" textRotation="0" wrapText="false" indent="0" shrinkToFit="false"/>
      <protection locked="false" hidden="false"/>
    </xf>
    <xf numFmtId="180" fontId="138" fillId="0" borderId="0" xfId="171" applyFont="true" applyBorder="true" applyAlignment="true" applyProtection="false">
      <alignment horizontal="center" vertical="bottom" textRotation="0" wrapText="false" indent="0" shrinkToFit="false"/>
      <protection locked="true" hidden="false"/>
    </xf>
    <xf numFmtId="164" fontId="138" fillId="38" borderId="0" xfId="171" applyFont="true" applyBorder="true" applyAlignment="true" applyProtection="false">
      <alignment horizontal="center" vertical="bottom" textRotation="0" wrapText="false" indent="0" shrinkToFit="false"/>
      <protection locked="true" hidden="false"/>
    </xf>
    <xf numFmtId="170" fontId="147" fillId="0" borderId="0" xfId="171" applyFont="true" applyBorder="true" applyAlignment="false" applyProtection="false">
      <alignment horizontal="general" vertical="bottom" textRotation="0" wrapText="false" indent="0" shrinkToFit="false"/>
      <protection locked="true" hidden="false"/>
    </xf>
    <xf numFmtId="170" fontId="137" fillId="0" borderId="0" xfId="171" applyFont="true" applyBorder="true" applyAlignment="false" applyProtection="false">
      <alignment horizontal="general" vertical="bottom" textRotation="0" wrapText="false" indent="0" shrinkToFit="false"/>
      <protection locked="true" hidden="false"/>
    </xf>
    <xf numFmtId="170" fontId="135" fillId="27" borderId="0" xfId="171" applyFont="true" applyBorder="true" applyAlignment="false" applyProtection="false">
      <alignment horizontal="general" vertical="bottom" textRotation="0" wrapText="false" indent="0" shrinkToFit="false"/>
      <protection locked="true" hidden="false"/>
    </xf>
    <xf numFmtId="170" fontId="146" fillId="38" borderId="0" xfId="89" applyFont="true" applyBorder="true" applyAlignment="true" applyProtection="true">
      <alignment horizontal="right" vertical="center" textRotation="0" wrapText="false" indent="0" shrinkToFit="false"/>
      <protection locked="true" hidden="true"/>
    </xf>
    <xf numFmtId="170" fontId="135" fillId="38" borderId="0" xfId="171" applyFont="true" applyBorder="true" applyAlignment="false" applyProtection="true">
      <alignment horizontal="general" vertical="bottom" textRotation="0" wrapText="false" indent="0" shrinkToFit="false"/>
      <protection locked="true" hidden="true"/>
    </xf>
    <xf numFmtId="194" fontId="135" fillId="0" borderId="0" xfId="171" applyFont="true" applyBorder="true" applyAlignment="false" applyProtection="false">
      <alignment horizontal="general" vertical="bottom" textRotation="0" wrapText="false" indent="0" shrinkToFit="false"/>
      <protection locked="true" hidden="false"/>
    </xf>
    <xf numFmtId="194" fontId="147" fillId="0" borderId="0" xfId="171" applyFont="true" applyBorder="true" applyAlignment="false" applyProtection="false">
      <alignment horizontal="general" vertical="bottom" textRotation="0" wrapText="false" indent="0" shrinkToFit="false"/>
      <protection locked="true" hidden="false"/>
    </xf>
    <xf numFmtId="194" fontId="137" fillId="0" borderId="0" xfId="171" applyFont="true" applyBorder="true" applyAlignment="false" applyProtection="false">
      <alignment horizontal="general" vertical="bottom" textRotation="0" wrapText="false" indent="0" shrinkToFit="false"/>
      <protection locked="true" hidden="false"/>
    </xf>
    <xf numFmtId="194" fontId="135" fillId="27" borderId="0" xfId="171" applyFont="true" applyBorder="true" applyAlignment="false" applyProtection="false">
      <alignment horizontal="general" vertical="bottom" textRotation="0" wrapText="false" indent="0" shrinkToFit="false"/>
      <protection locked="true" hidden="false"/>
    </xf>
    <xf numFmtId="194" fontId="135" fillId="0" borderId="0" xfId="171" applyFont="true" applyBorder="true" applyAlignment="false" applyProtection="true">
      <alignment horizontal="general" vertical="bottom" textRotation="0" wrapText="false" indent="0" shrinkToFit="false"/>
      <protection locked="true" hidden="true"/>
    </xf>
    <xf numFmtId="166" fontId="150" fillId="24" borderId="0" xfId="171" applyFont="true" applyBorder="true" applyAlignment="false" applyProtection="false">
      <alignment horizontal="general" vertical="bottom" textRotation="0" wrapText="false" indent="0" shrinkToFit="false"/>
      <protection locked="true" hidden="false"/>
    </xf>
    <xf numFmtId="170" fontId="138" fillId="24" borderId="0" xfId="171" applyFont="true" applyBorder="true" applyAlignment="false" applyProtection="false">
      <alignment horizontal="general" vertical="bottom" textRotation="0" wrapText="false" indent="0" shrinkToFit="false"/>
      <protection locked="true" hidden="false"/>
    </xf>
    <xf numFmtId="170" fontId="140" fillId="0" borderId="0" xfId="171" applyFont="true" applyBorder="true" applyAlignment="false" applyProtection="false">
      <alignment horizontal="general" vertical="bottom" textRotation="0" wrapText="false" indent="0" shrinkToFit="false"/>
      <protection locked="true" hidden="false"/>
    </xf>
    <xf numFmtId="166" fontId="138" fillId="24" borderId="0" xfId="171" applyFont="true" applyBorder="true" applyAlignment="false" applyProtection="false">
      <alignment horizontal="general" vertical="bottom" textRotation="0" wrapText="false" indent="0" shrinkToFit="false"/>
      <protection locked="true" hidden="false"/>
    </xf>
    <xf numFmtId="170" fontId="138" fillId="26" borderId="0" xfId="171" applyFont="true" applyBorder="true" applyAlignment="false" applyProtection="false">
      <alignment horizontal="general" vertical="bottom" textRotation="0" wrapText="false" indent="0" shrinkToFit="false"/>
      <protection locked="true" hidden="false"/>
    </xf>
    <xf numFmtId="166" fontId="138" fillId="27" borderId="0" xfId="171" applyFont="true" applyBorder="true" applyAlignment="false" applyProtection="false">
      <alignment horizontal="general" vertical="bottom" textRotation="0" wrapText="false" indent="0" shrinkToFit="false"/>
      <protection locked="true" hidden="false"/>
    </xf>
    <xf numFmtId="166" fontId="143" fillId="24" borderId="0" xfId="171" applyFont="true" applyBorder="true" applyAlignment="false" applyProtection="false">
      <alignment horizontal="general" vertical="bottom" textRotation="0" wrapText="false" indent="0" shrinkToFit="false"/>
      <protection locked="true" hidden="false"/>
    </xf>
    <xf numFmtId="170" fontId="143" fillId="24" borderId="0" xfId="171" applyFont="true" applyBorder="true" applyAlignment="false" applyProtection="false">
      <alignment horizontal="general" vertical="bottom" textRotation="0" wrapText="false" indent="0" shrinkToFit="false"/>
      <protection locked="true" hidden="false"/>
    </xf>
    <xf numFmtId="170" fontId="138" fillId="27" borderId="0" xfId="171" applyFont="true" applyBorder="true" applyAlignment="false" applyProtection="false">
      <alignment horizontal="general" vertical="bottom" textRotation="0" wrapText="false" indent="0" shrinkToFit="false"/>
      <protection locked="true" hidden="false"/>
    </xf>
    <xf numFmtId="170" fontId="138" fillId="38" borderId="0" xfId="171" applyFont="true" applyBorder="true" applyAlignment="false" applyProtection="false">
      <alignment horizontal="general" vertical="bottom" textRotation="0" wrapText="false" indent="0" shrinkToFit="false"/>
      <protection locked="true" hidden="false"/>
    </xf>
    <xf numFmtId="170" fontId="145" fillId="24" borderId="0" xfId="171" applyFont="true" applyBorder="true" applyAlignment="false" applyProtection="false">
      <alignment horizontal="general" vertical="bottom" textRotation="0" wrapText="false" indent="0" shrinkToFit="false"/>
      <protection locked="true" hidden="false"/>
    </xf>
    <xf numFmtId="170" fontId="138" fillId="24" borderId="0" xfId="171" applyFont="true" applyBorder="true" applyAlignment="false" applyProtection="true">
      <alignment horizontal="general" vertical="bottom" textRotation="0" wrapText="false" indent="0" shrinkToFit="false"/>
      <protection locked="false" hidden="false"/>
    </xf>
    <xf numFmtId="170" fontId="153" fillId="0" borderId="0" xfId="171" applyFont="true" applyBorder="true" applyAlignment="false" applyProtection="false">
      <alignment horizontal="general" vertical="bottom" textRotation="0" wrapText="false" indent="0" shrinkToFit="false"/>
      <protection locked="true" hidden="false"/>
    </xf>
    <xf numFmtId="166" fontId="138" fillId="0" borderId="0" xfId="171" applyFont="true" applyBorder="true" applyAlignment="false" applyProtection="false">
      <alignment horizontal="general" vertical="bottom" textRotation="0" wrapText="false" indent="0" shrinkToFit="false"/>
      <protection locked="true" hidden="false"/>
    </xf>
    <xf numFmtId="164" fontId="135" fillId="3" borderId="0" xfId="89" applyFont="true" applyBorder="true" applyAlignment="true" applyProtection="true">
      <alignment horizontal="general" vertical="center" textRotation="0" wrapText="false" indent="0" shrinkToFit="false"/>
      <protection locked="true" hidden="false"/>
    </xf>
    <xf numFmtId="170" fontId="135" fillId="3" borderId="0" xfId="89" applyFont="true" applyBorder="true" applyAlignment="true" applyProtection="true">
      <alignment horizontal="general" vertical="center" textRotation="0" wrapText="false" indent="0" shrinkToFit="false"/>
      <protection locked="true" hidden="false"/>
    </xf>
    <xf numFmtId="170" fontId="147" fillId="0" borderId="0" xfId="89" applyFont="true" applyBorder="true" applyAlignment="true" applyProtection="true">
      <alignment horizontal="general" vertical="center" textRotation="0" wrapText="false" indent="0" shrinkToFit="false"/>
      <protection locked="true" hidden="false"/>
    </xf>
    <xf numFmtId="170" fontId="137" fillId="3" borderId="0" xfId="89" applyFont="true" applyBorder="true" applyAlignment="true" applyProtection="true">
      <alignment horizontal="general" vertical="center" textRotation="0" wrapText="false" indent="0" shrinkToFit="false"/>
      <protection locked="true" hidden="false"/>
    </xf>
    <xf numFmtId="170" fontId="135" fillId="27" borderId="0" xfId="89" applyFont="true" applyBorder="true" applyAlignment="true" applyProtection="true">
      <alignment horizontal="general" vertical="center" textRotation="0" wrapText="false" indent="0" shrinkToFit="false"/>
      <protection locked="true" hidden="false"/>
    </xf>
    <xf numFmtId="170" fontId="135" fillId="3" borderId="0" xfId="89" applyFont="true" applyBorder="true" applyAlignment="true" applyProtection="true">
      <alignment horizontal="general" vertical="center" textRotation="0" wrapText="false" indent="0" shrinkToFit="false"/>
      <protection locked="true" hidden="true"/>
    </xf>
    <xf numFmtId="170" fontId="135" fillId="0" borderId="0" xfId="89" applyFont="true" applyBorder="true" applyAlignment="true" applyProtection="true">
      <alignment horizontal="general" vertical="center" textRotation="0" wrapText="false" indent="0" shrinkToFit="false"/>
      <protection locked="true" hidden="false"/>
    </xf>
    <xf numFmtId="164" fontId="135" fillId="3" borderId="0" xfId="89" applyFont="true" applyBorder="true" applyAlignment="true" applyProtection="true">
      <alignment horizontal="left" vertical="center" textRotation="0" wrapText="false" indent="0" shrinkToFit="false"/>
      <protection locked="true" hidden="false"/>
    </xf>
    <xf numFmtId="170" fontId="135" fillId="3" borderId="0" xfId="89" applyFont="true" applyBorder="true" applyAlignment="true" applyProtection="true">
      <alignment horizontal="right" vertical="center" textRotation="0" wrapText="false" indent="0" shrinkToFit="false"/>
      <protection locked="true" hidden="false"/>
    </xf>
    <xf numFmtId="170" fontId="147" fillId="0" borderId="0" xfId="89" applyFont="true" applyBorder="true" applyAlignment="true" applyProtection="true">
      <alignment horizontal="right" vertical="center" textRotation="0" wrapText="false" indent="0" shrinkToFit="false"/>
      <protection locked="true" hidden="false"/>
    </xf>
    <xf numFmtId="170" fontId="137" fillId="3" borderId="0" xfId="89" applyFont="true" applyBorder="true" applyAlignment="true" applyProtection="true">
      <alignment horizontal="right" vertical="center" textRotation="0" wrapText="false" indent="0" shrinkToFit="false"/>
      <protection locked="true" hidden="false"/>
    </xf>
    <xf numFmtId="170" fontId="135" fillId="27" borderId="0" xfId="89" applyFont="true" applyBorder="true" applyAlignment="true" applyProtection="true">
      <alignment horizontal="right" vertical="center" textRotation="0" wrapText="false" indent="0" shrinkToFit="false"/>
      <protection locked="true" hidden="false"/>
    </xf>
    <xf numFmtId="170" fontId="135" fillId="3" borderId="0" xfId="89" applyFont="true" applyBorder="true" applyAlignment="true" applyProtection="true">
      <alignment horizontal="right" vertical="center" textRotation="0" wrapText="false" indent="0" shrinkToFit="false"/>
      <protection locked="true" hidden="true"/>
    </xf>
    <xf numFmtId="170" fontId="135" fillId="0" borderId="0" xfId="89" applyFont="true" applyBorder="true" applyAlignment="true" applyProtection="true">
      <alignment horizontal="right" vertical="center" textRotation="0" wrapText="false" indent="0" shrinkToFit="false"/>
      <protection locked="true" hidden="false"/>
    </xf>
    <xf numFmtId="164" fontId="135" fillId="41" borderId="0" xfId="89" applyFont="true" applyBorder="true" applyAlignment="true" applyProtection="true">
      <alignment horizontal="general" vertical="center" textRotation="0" wrapText="false" indent="0" shrinkToFit="false"/>
      <protection locked="true" hidden="false"/>
    </xf>
    <xf numFmtId="170" fontId="135" fillId="41" borderId="0" xfId="89" applyFont="true" applyBorder="true" applyAlignment="true" applyProtection="true">
      <alignment horizontal="general" vertical="center" textRotation="0" wrapText="false" indent="0" shrinkToFit="false"/>
      <protection locked="true" hidden="false"/>
    </xf>
    <xf numFmtId="170" fontId="137" fillId="41" borderId="0" xfId="89" applyFont="true" applyBorder="true" applyAlignment="true" applyProtection="true">
      <alignment horizontal="general" vertical="center" textRotation="0" wrapText="false" indent="0" shrinkToFit="false"/>
      <protection locked="true" hidden="false"/>
    </xf>
    <xf numFmtId="170" fontId="135" fillId="41" borderId="0" xfId="89" applyFont="true" applyBorder="true" applyAlignment="true" applyProtection="true">
      <alignment horizontal="general" vertical="center" textRotation="0" wrapText="false" indent="0" shrinkToFit="false"/>
      <protection locked="true" hidden="true"/>
    </xf>
    <xf numFmtId="171" fontId="147" fillId="0" borderId="0" xfId="171" applyFont="true" applyBorder="true" applyAlignment="false" applyProtection="false">
      <alignment horizontal="general" vertical="bottom" textRotation="0" wrapText="false" indent="0" shrinkToFit="false"/>
      <protection locked="true" hidden="false"/>
    </xf>
    <xf numFmtId="171" fontId="137" fillId="0" borderId="0" xfId="171" applyFont="true" applyBorder="true" applyAlignment="false" applyProtection="false">
      <alignment horizontal="general" vertical="bottom" textRotation="0" wrapText="false" indent="0" shrinkToFit="false"/>
      <protection locked="true" hidden="false"/>
    </xf>
    <xf numFmtId="171" fontId="135" fillId="27" borderId="0" xfId="171" applyFont="true" applyBorder="true" applyAlignment="false" applyProtection="false">
      <alignment horizontal="general" vertical="bottom" textRotation="0" wrapText="false" indent="0" shrinkToFit="false"/>
      <protection locked="true" hidden="false"/>
    </xf>
    <xf numFmtId="171" fontId="135" fillId="0" borderId="0" xfId="171" applyFont="true" applyBorder="true" applyAlignment="false" applyProtection="true">
      <alignment horizontal="general" vertical="bottom" textRotation="0" wrapText="false" indent="0" shrinkToFit="false"/>
      <protection locked="true" hidden="true"/>
    </xf>
    <xf numFmtId="164" fontId="141" fillId="0" borderId="0" xfId="168" applyFont="true" applyBorder="false" applyAlignment="false" applyProtection="false">
      <alignment horizontal="general" vertical="bottom" textRotation="0" wrapText="false" indent="0" shrinkToFit="false"/>
      <protection locked="true" hidden="false"/>
    </xf>
    <xf numFmtId="170" fontId="141" fillId="0" borderId="0" xfId="168" applyFont="true" applyBorder="false" applyAlignment="true" applyProtection="false">
      <alignment horizontal="center" vertical="bottom" textRotation="0" wrapText="false" indent="0" shrinkToFit="false"/>
      <protection locked="true" hidden="false"/>
    </xf>
    <xf numFmtId="170" fontId="140" fillId="0" borderId="0" xfId="168" applyFont="true" applyBorder="false" applyAlignment="true" applyProtection="false">
      <alignment horizontal="center" vertical="bottom" textRotation="0" wrapText="false" indent="0" shrinkToFit="false"/>
      <protection locked="true" hidden="false"/>
    </xf>
    <xf numFmtId="170" fontId="154" fillId="0" borderId="0" xfId="168" applyFont="true" applyBorder="false" applyAlignment="true" applyProtection="false">
      <alignment horizontal="center" vertical="bottom" textRotation="0" wrapText="false" indent="0" shrinkToFit="false"/>
      <protection locked="true" hidden="false"/>
    </xf>
    <xf numFmtId="170" fontId="141" fillId="27" borderId="0" xfId="168" applyFont="true" applyBorder="false" applyAlignment="true" applyProtection="false">
      <alignment horizontal="center" vertical="bottom" textRotation="0" wrapText="false" indent="0" shrinkToFit="false"/>
      <protection locked="true" hidden="false"/>
    </xf>
    <xf numFmtId="170" fontId="141" fillId="0" borderId="0" xfId="168" applyFont="true" applyBorder="false" applyAlignment="true" applyProtection="true">
      <alignment horizontal="center" vertical="bottom" textRotation="0" wrapText="false" indent="0" shrinkToFit="false"/>
      <protection locked="true" hidden="true"/>
    </xf>
    <xf numFmtId="164" fontId="135" fillId="0" borderId="0" xfId="171" applyFont="true" applyBorder="true" applyAlignment="true" applyProtection="false">
      <alignment horizontal="general" vertical="center" textRotation="0" wrapText="true" indent="0" shrinkToFit="false"/>
      <protection locked="true" hidden="false"/>
    </xf>
    <xf numFmtId="164" fontId="135" fillId="0" borderId="0" xfId="0" applyFont="true" applyBorder="false" applyAlignment="true" applyProtection="false">
      <alignment horizontal="general" vertical="center" textRotation="0" wrapText="true" indent="0" shrinkToFit="false"/>
      <protection locked="true" hidden="false"/>
    </xf>
    <xf numFmtId="164" fontId="136" fillId="0" borderId="0" xfId="0" applyFont="true" applyBorder="false" applyAlignment="true" applyProtection="false">
      <alignment horizontal="general" vertical="center" textRotation="0" wrapText="true" indent="0" shrinkToFit="false"/>
      <protection locked="true" hidden="false"/>
    </xf>
    <xf numFmtId="164" fontId="135" fillId="27" borderId="0" xfId="0" applyFont="true" applyBorder="false" applyAlignment="true" applyProtection="false">
      <alignment horizontal="general" vertical="center" textRotation="0" wrapText="true" indent="0" shrinkToFit="false"/>
      <protection locked="true" hidden="false"/>
    </xf>
    <xf numFmtId="164" fontId="137" fillId="0" borderId="0" xfId="0" applyFont="true" applyBorder="false" applyAlignment="true" applyProtection="false">
      <alignment horizontal="general" vertical="center" textRotation="0" wrapText="false" indent="0" shrinkToFit="false"/>
      <protection locked="true" hidden="false"/>
    </xf>
    <xf numFmtId="164" fontId="135" fillId="26" borderId="0" xfId="0" applyFont="true" applyBorder="false" applyAlignment="true" applyProtection="false">
      <alignment horizontal="general" vertical="center" textRotation="0" wrapText="false" indent="0" shrinkToFit="false"/>
      <protection locked="true" hidden="false"/>
    </xf>
    <xf numFmtId="164" fontId="135" fillId="27" borderId="0" xfId="0" applyFont="true" applyBorder="false" applyAlignment="true" applyProtection="false">
      <alignment horizontal="general" vertical="center" textRotation="0" wrapText="false" indent="0" shrinkToFit="false"/>
      <protection locked="true" hidden="false"/>
    </xf>
    <xf numFmtId="164" fontId="135" fillId="26" borderId="0" xfId="0" applyFont="true" applyBorder="false" applyAlignment="true" applyProtection="false">
      <alignment horizontal="general" vertical="center" textRotation="0" wrapText="false" indent="0" shrinkToFit="true"/>
      <protection locked="true" hidden="false"/>
    </xf>
    <xf numFmtId="164" fontId="135" fillId="30" borderId="0" xfId="0" applyFont="true" applyBorder="false" applyAlignment="true" applyProtection="false">
      <alignment horizontal="general" vertical="center" textRotation="0" wrapText="false" indent="0" shrinkToFit="false"/>
      <protection locked="true" hidden="false"/>
    </xf>
    <xf numFmtId="164" fontId="135" fillId="26" borderId="0" xfId="0" applyFont="true" applyBorder="false" applyAlignment="true" applyProtection="false">
      <alignment horizontal="general" vertical="center" textRotation="0" wrapText="true" indent="0" shrinkToFit="false"/>
      <protection locked="true" hidden="false"/>
    </xf>
    <xf numFmtId="164" fontId="137" fillId="0" borderId="0" xfId="0" applyFont="true" applyBorder="false" applyAlignment="true" applyProtection="false">
      <alignment horizontal="general" vertical="center" textRotation="0" wrapText="false" indent="0" shrinkToFit="false"/>
      <protection locked="true" hidden="false"/>
    </xf>
    <xf numFmtId="164" fontId="135" fillId="32" borderId="0" xfId="0" applyFont="true" applyBorder="false" applyAlignment="true" applyProtection="false">
      <alignment horizontal="general" vertical="center" textRotation="0" wrapText="false" indent="0" shrinkToFit="false"/>
      <protection locked="true" hidden="false"/>
    </xf>
    <xf numFmtId="170" fontId="141" fillId="26" borderId="0" xfId="168" applyFont="true" applyBorder="false" applyAlignment="true" applyProtection="false">
      <alignment horizontal="center" vertical="bottom" textRotation="0" wrapText="false" indent="0" shrinkToFit="false"/>
      <protection locked="true" hidden="false"/>
    </xf>
    <xf numFmtId="170" fontId="135" fillId="0" borderId="0" xfId="168" applyFont="true" applyBorder="false" applyAlignment="true" applyProtection="false">
      <alignment horizontal="left" vertical="bottom" textRotation="0" wrapText="true" indent="0" shrinkToFit="false"/>
      <protection locked="true" hidden="false"/>
    </xf>
    <xf numFmtId="164" fontId="135" fillId="0" borderId="0" xfId="171" applyFont="true" applyBorder="false" applyAlignment="false" applyProtection="false">
      <alignment horizontal="general" vertical="bottom" textRotation="0" wrapText="false" indent="0" shrinkToFit="false"/>
      <protection locked="true" hidden="false"/>
    </xf>
    <xf numFmtId="164" fontId="135" fillId="0" borderId="0" xfId="0" applyFont="true" applyBorder="false" applyAlignment="true" applyProtection="false">
      <alignment horizontal="general" vertical="bottom" textRotation="0" wrapText="false" indent="0" shrinkToFit="false"/>
      <protection locked="true" hidden="false"/>
    </xf>
    <xf numFmtId="164" fontId="14" fillId="0" borderId="0" xfId="171" applyFont="true" applyBorder="true" applyAlignment="false" applyProtection="false">
      <alignment horizontal="general" vertical="bottom" textRotation="0" wrapText="false" indent="0" shrinkToFit="false"/>
      <protection locked="true" hidden="false"/>
    </xf>
    <xf numFmtId="171" fontId="0" fillId="0" borderId="0" xfId="171"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14" fillId="0" borderId="0" xfId="171" applyFont="true" applyBorder="true" applyAlignment="true" applyProtection="false">
      <alignment horizontal="general" vertical="center" textRotation="0" wrapText="false" indent="0" shrinkToFit="false"/>
      <protection locked="true" hidden="false"/>
    </xf>
    <xf numFmtId="169" fontId="122" fillId="0" borderId="0" xfId="89" applyFont="true" applyBorder="true" applyAlignment="true" applyProtection="true">
      <alignment horizontal="center" vertical="center" textRotation="0" wrapText="false" indent="0" shrinkToFit="false"/>
      <protection locked="false" hidden="false"/>
    </xf>
    <xf numFmtId="164" fontId="14" fillId="0" borderId="0" xfId="166" applyFont="true" applyBorder="true" applyAlignment="true" applyProtection="false">
      <alignment horizontal="general" vertical="center" textRotation="0" wrapText="false" indent="0" shrinkToFit="false"/>
      <protection locked="true" hidden="false"/>
    </xf>
    <xf numFmtId="188" fontId="14" fillId="44" borderId="0" xfId="171" applyFont="true" applyBorder="true" applyAlignment="false" applyProtection="false">
      <alignment horizontal="general" vertical="bottom" textRotation="0" wrapText="false" indent="0" shrinkToFit="false"/>
      <protection locked="true" hidden="false"/>
    </xf>
    <xf numFmtId="188" fontId="10" fillId="44" borderId="0" xfId="89" applyFont="true" applyBorder="true" applyAlignment="true" applyProtection="true">
      <alignment horizontal="center" vertical="center" textRotation="0" wrapText="false" indent="0" shrinkToFit="false"/>
      <protection locked="false" hidden="false"/>
    </xf>
    <xf numFmtId="176" fontId="14" fillId="0" borderId="0" xfId="171" applyFont="true" applyBorder="true" applyAlignment="false" applyProtection="false">
      <alignment horizontal="general" vertical="bottom" textRotation="0" wrapText="false" indent="0" shrinkToFit="false"/>
      <protection locked="true" hidden="false"/>
    </xf>
    <xf numFmtId="176" fontId="10" fillId="44" borderId="0" xfId="89" applyFont="true" applyBorder="true" applyAlignment="true" applyProtection="true">
      <alignment horizontal="center" vertical="center" textRotation="0" wrapText="false" indent="0" shrinkToFit="false"/>
      <protection locked="false" hidden="false"/>
    </xf>
    <xf numFmtId="170" fontId="14" fillId="0" borderId="0" xfId="171" applyFont="true" applyBorder="true" applyAlignment="false" applyProtection="false">
      <alignment horizontal="general" vertical="bottom" textRotation="0" wrapText="false" indent="0" shrinkToFit="false"/>
      <protection locked="true" hidden="false"/>
    </xf>
    <xf numFmtId="170" fontId="10" fillId="44" borderId="0" xfId="89" applyFont="true" applyBorder="true" applyAlignment="true" applyProtection="true">
      <alignment horizontal="center" vertical="center" textRotation="0" wrapText="false" indent="0" shrinkToFit="false"/>
      <protection locked="false" hidden="false"/>
    </xf>
    <xf numFmtId="166" fontId="14" fillId="0" borderId="0" xfId="171" applyFont="true" applyBorder="true" applyAlignment="false" applyProtection="false">
      <alignment horizontal="general" vertical="bottom" textRotation="0" wrapText="false" indent="0" shrinkToFit="false"/>
      <protection locked="true" hidden="false"/>
    </xf>
    <xf numFmtId="164" fontId="14" fillId="26" borderId="0" xfId="166" applyFont="true" applyBorder="true" applyAlignment="true" applyProtection="false">
      <alignment horizontal="general" vertical="center" textRotation="0" wrapText="false" indent="0" shrinkToFit="false"/>
      <protection locked="true" hidden="false"/>
    </xf>
    <xf numFmtId="170" fontId="10" fillId="26" borderId="0" xfId="89" applyFont="true" applyBorder="true" applyAlignment="true" applyProtection="true">
      <alignment horizontal="center" vertical="center" textRotation="0" wrapText="false" indent="0" shrinkToFit="false"/>
      <protection locked="false" hidden="false"/>
    </xf>
    <xf numFmtId="164" fontId="94" fillId="0" borderId="0" xfId="0" applyFont="true" applyBorder="false" applyAlignment="true" applyProtection="false">
      <alignment horizontal="general" vertical="center" textRotation="0" wrapText="false" indent="0" shrinkToFit="false"/>
      <protection locked="true" hidden="false"/>
    </xf>
    <xf numFmtId="170" fontId="0" fillId="0" borderId="0" xfId="171" applyFont="true" applyBorder="true" applyAlignment="false" applyProtection="false">
      <alignment horizontal="general" vertical="bottom" textRotation="0" wrapText="false" indent="0" shrinkToFit="false"/>
      <protection locked="true" hidden="false"/>
    </xf>
    <xf numFmtId="179" fontId="14" fillId="0" borderId="0" xfId="171" applyFont="true" applyBorder="true" applyAlignment="false" applyProtection="false">
      <alignment horizontal="general" vertical="bottom" textRotation="0" wrapText="false" indent="0" shrinkToFit="false"/>
      <protection locked="true" hidden="false"/>
    </xf>
    <xf numFmtId="166" fontId="87" fillId="27" borderId="0" xfId="171" applyFont="true" applyBorder="true" applyAlignment="false" applyProtection="false">
      <alignment horizontal="general" vertical="bottom" textRotation="0" wrapText="false" indent="0" shrinkToFit="false"/>
      <protection locked="true" hidden="false"/>
    </xf>
    <xf numFmtId="170" fontId="30" fillId="27" borderId="0" xfId="171" applyFont="true" applyBorder="true" applyAlignment="false" applyProtection="false">
      <alignment horizontal="general" vertical="bottom" textRotation="0" wrapText="false" indent="0" shrinkToFit="false"/>
      <protection locked="true" hidden="false"/>
    </xf>
    <xf numFmtId="170" fontId="30" fillId="20" borderId="0" xfId="171" applyFont="true" applyBorder="true" applyAlignment="false" applyProtection="false">
      <alignment horizontal="general" vertical="bottom" textRotation="0" wrapText="false" indent="0" shrinkToFit="false"/>
      <protection locked="true" hidden="false"/>
    </xf>
    <xf numFmtId="170" fontId="157" fillId="27" borderId="0" xfId="171" applyFont="true" applyBorder="true" applyAlignment="false" applyProtection="false">
      <alignment horizontal="general" vertical="bottom" textRotation="0" wrapText="false" indent="0" shrinkToFit="false"/>
      <protection locked="true" hidden="false"/>
    </xf>
    <xf numFmtId="170" fontId="31" fillId="0" borderId="0" xfId="171" applyFont="true" applyBorder="true" applyAlignment="true" applyProtection="false">
      <alignment horizontal="center" vertical="bottom" textRotation="0" wrapText="false" indent="0" shrinkToFit="false"/>
      <protection locked="true" hidden="false"/>
    </xf>
    <xf numFmtId="170" fontId="0" fillId="0" borderId="0" xfId="171" applyFont="true" applyBorder="true" applyAlignment="true" applyProtection="false">
      <alignment horizontal="center" vertical="bottom" textRotation="0" wrapText="false" indent="0" shrinkToFit="false"/>
      <protection locked="true" hidden="false"/>
    </xf>
    <xf numFmtId="164" fontId="94" fillId="0" borderId="0" xfId="168" applyFont="true" applyBorder="false" applyAlignment="false" applyProtection="false">
      <alignment horizontal="general" vertical="bottom" textRotation="0" wrapText="false" indent="0" shrinkToFit="false"/>
      <protection locked="true" hidden="false"/>
    </xf>
    <xf numFmtId="170" fontId="94" fillId="0" borderId="0" xfId="168" applyFont="true" applyBorder="false" applyAlignment="true" applyProtection="false">
      <alignment horizontal="center" vertical="bottom" textRotation="0" wrapText="false" indent="0" shrinkToFit="false"/>
      <protection locked="true" hidden="false"/>
    </xf>
    <xf numFmtId="164" fontId="94" fillId="0" borderId="0" xfId="166" applyFont="true" applyBorder="true" applyAlignment="true" applyProtection="false">
      <alignment horizontal="general" vertical="center" textRotation="0" wrapText="false" indent="0" shrinkToFit="false"/>
      <protection locked="true" hidden="false"/>
    </xf>
    <xf numFmtId="194" fontId="0" fillId="0" borderId="0" xfId="0" applyFont="false" applyBorder="false" applyAlignment="true" applyProtection="false">
      <alignment horizontal="general" vertical="center" textRotation="0" wrapText="false" indent="0" shrinkToFit="false"/>
      <protection locked="true" hidden="false"/>
    </xf>
    <xf numFmtId="164" fontId="158" fillId="0" borderId="0" xfId="0" applyFont="true" applyBorder="false" applyAlignment="true" applyProtection="false">
      <alignment horizontal="general" vertical="center" textRotation="0" wrapText="false" indent="0" shrinkToFit="false"/>
      <protection locked="true" hidden="false"/>
    </xf>
    <xf numFmtId="164" fontId="14" fillId="27" borderId="0" xfId="0" applyFont="true" applyBorder="false" applyAlignment="true" applyProtection="false">
      <alignment horizontal="general" vertical="center" textRotation="0" wrapText="false" indent="0" shrinkToFit="false"/>
      <protection locked="true" hidden="false"/>
    </xf>
    <xf numFmtId="194" fontId="0" fillId="27" borderId="0" xfId="0" applyFont="false" applyBorder="false" applyAlignment="true" applyProtection="false">
      <alignment horizontal="general" vertical="center" textRotation="0" wrapText="false" indent="0" shrinkToFit="false"/>
      <protection locked="true" hidden="false"/>
    </xf>
    <xf numFmtId="171" fontId="0" fillId="0" borderId="0" xfId="0" applyFont="false" applyBorder="false" applyAlignment="false" applyProtection="false">
      <alignment horizontal="general" vertical="center" textRotation="0" wrapText="false" indent="0" shrinkToFit="false"/>
      <protection locked="true" hidden="false"/>
    </xf>
    <xf numFmtId="194" fontId="31" fillId="0" borderId="0" xfId="0" applyFont="true" applyBorder="false" applyAlignment="true" applyProtection="false">
      <alignment horizontal="general" vertical="center" textRotation="0" wrapText="false" indent="0" shrinkToFit="false"/>
      <protection locked="true" hidden="false"/>
    </xf>
    <xf numFmtId="164" fontId="14" fillId="0" borderId="0" xfId="171" applyFont="true" applyBorder="true" applyAlignment="true" applyProtection="false">
      <alignment horizontal="general" vertical="center" textRotation="0" wrapText="true" indent="0" shrinkToFit="false"/>
      <protection locked="true" hidden="false"/>
    </xf>
    <xf numFmtId="164" fontId="14" fillId="0" borderId="0" xfId="171"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4" fillId="0" borderId="12" xfId="0" applyFont="true" applyBorder="true" applyAlignment="true" applyProtection="false">
      <alignment horizontal="center" vertical="center" textRotation="0" wrapText="false" indent="0" shrinkToFit="false"/>
      <protection locked="true" hidden="false"/>
    </xf>
    <xf numFmtId="164" fontId="14" fillId="27" borderId="0" xfId="0" applyFont="true" applyBorder="fals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center" vertical="center" textRotation="0" wrapText="false" indent="0" shrinkToFit="false"/>
      <protection locked="true" hidden="false"/>
    </xf>
    <xf numFmtId="164" fontId="47" fillId="0" borderId="10" xfId="0" applyFont="true" applyBorder="true" applyAlignment="true" applyProtection="false">
      <alignment horizontal="center" vertical="center" textRotation="0" wrapText="true" indent="0" shrinkToFit="false"/>
      <protection locked="true" hidden="false"/>
    </xf>
    <xf numFmtId="170" fontId="156" fillId="0" borderId="10" xfId="0" applyFont="true" applyBorder="true" applyAlignment="true" applyProtection="false">
      <alignment horizontal="center" vertical="center" textRotation="0" wrapText="true" indent="0" shrinkToFit="false"/>
      <protection locked="true" hidden="false"/>
    </xf>
    <xf numFmtId="170" fontId="156" fillId="0" borderId="16" xfId="0" applyFont="true" applyBorder="true" applyAlignment="true" applyProtection="false">
      <alignment horizontal="center" vertical="center" textRotation="0" wrapText="true" indent="0" shrinkToFit="false"/>
      <protection locked="true" hidden="false"/>
    </xf>
    <xf numFmtId="170" fontId="43" fillId="0" borderId="17" xfId="0" applyFont="true" applyBorder="true" applyAlignment="true" applyProtection="false">
      <alignment horizontal="center" vertical="center" textRotation="0" wrapText="true" indent="0" shrinkToFit="false"/>
      <protection locked="true" hidden="false"/>
    </xf>
    <xf numFmtId="170" fontId="43" fillId="0" borderId="18" xfId="0" applyFont="true" applyBorder="true" applyAlignment="true" applyProtection="false">
      <alignment horizontal="center" vertical="center" textRotation="0" wrapText="true" indent="0" shrinkToFit="false"/>
      <protection locked="true" hidden="false"/>
    </xf>
    <xf numFmtId="164" fontId="14" fillId="0" borderId="10" xfId="0" applyFont="true" applyBorder="true" applyAlignment="true" applyProtection="true">
      <alignment horizontal="center" vertical="center" textRotation="0" wrapText="false" indent="0" shrinkToFit="false"/>
      <protection locked="false" hidden="false"/>
    </xf>
    <xf numFmtId="164" fontId="0" fillId="0" borderId="18" xfId="0" applyFont="true" applyBorder="true" applyAlignment="true" applyProtection="true">
      <alignment horizontal="center" vertical="center" textRotation="0" wrapText="false" indent="0" shrinkToFit="false"/>
      <protection locked="false" hidden="false"/>
    </xf>
    <xf numFmtId="164" fontId="73" fillId="37" borderId="0" xfId="0" applyFont="true" applyBorder="false" applyAlignment="true" applyProtection="false">
      <alignment horizontal="center" vertical="center" textRotation="0" wrapText="false" indent="0" shrinkToFit="false"/>
      <protection locked="true" hidden="false"/>
    </xf>
    <xf numFmtId="164" fontId="14" fillId="37" borderId="0" xfId="0" applyFont="true" applyBorder="false" applyAlignment="true" applyProtection="false">
      <alignment horizontal="left" vertical="center" textRotation="0" wrapText="false" indent="0" shrinkToFit="false"/>
      <protection locked="true" hidden="false"/>
    </xf>
    <xf numFmtId="164" fontId="160" fillId="0" borderId="14" xfId="0" applyFont="true" applyBorder="true" applyAlignment="true" applyProtection="false">
      <alignment horizontal="center" vertical="center" textRotation="0" wrapText="true" indent="0" shrinkToFit="false"/>
      <protection locked="true" hidden="false"/>
    </xf>
    <xf numFmtId="170" fontId="43" fillId="0" borderId="14" xfId="0" applyFont="true" applyBorder="true" applyAlignment="true" applyProtection="false">
      <alignment horizontal="center" vertical="center" textRotation="0" wrapText="true" indent="0" shrinkToFit="false"/>
      <protection locked="true" hidden="false"/>
    </xf>
    <xf numFmtId="170" fontId="159" fillId="0" borderId="10" xfId="0" applyFont="true" applyBorder="true" applyAlignment="true" applyProtection="false">
      <alignment horizontal="center" vertical="center" textRotation="0" wrapText="true" indent="0" shrinkToFit="false"/>
      <protection locked="true" hidden="false"/>
    </xf>
    <xf numFmtId="164" fontId="160" fillId="0" borderId="19" xfId="0" applyFont="true" applyBorder="true" applyAlignment="true" applyProtection="false">
      <alignment horizontal="center" vertical="center" textRotation="0" wrapText="true" indent="0" shrinkToFit="false"/>
      <protection locked="true" hidden="false"/>
    </xf>
    <xf numFmtId="170" fontId="43" fillId="0" borderId="19" xfId="0" applyFont="true" applyBorder="true" applyAlignment="true" applyProtection="false">
      <alignment horizontal="center" vertical="center" textRotation="0" wrapText="true" indent="0" shrinkToFit="false"/>
      <protection locked="true" hidden="false"/>
    </xf>
    <xf numFmtId="166" fontId="159" fillId="0" borderId="10" xfId="0" applyFont="true" applyBorder="true" applyAlignment="true" applyProtection="false">
      <alignment horizontal="center" vertical="center" textRotation="0" wrapText="true" indent="0" shrinkToFit="false"/>
      <protection locked="true" hidden="false"/>
    </xf>
    <xf numFmtId="170" fontId="159" fillId="27" borderId="10" xfId="0" applyFont="true" applyBorder="true" applyAlignment="true" applyProtection="false">
      <alignment horizontal="center" vertical="center" textRotation="0" wrapText="true" indent="0" shrinkToFit="false"/>
      <protection locked="true" hidden="false"/>
    </xf>
    <xf numFmtId="176" fontId="159" fillId="0" borderId="10" xfId="0" applyFont="true" applyBorder="true" applyAlignment="true" applyProtection="false">
      <alignment horizontal="center" vertical="center" textRotation="0" wrapText="true" indent="0" shrinkToFit="false"/>
      <protection locked="true" hidden="false"/>
    </xf>
    <xf numFmtId="164" fontId="161"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73"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70" fontId="156" fillId="0" borderId="0" xfId="0" applyFont="true" applyBorder="true" applyAlignment="true" applyProtection="false">
      <alignment horizontal="center" vertical="center" textRotation="0" wrapText="true" indent="0" shrinkToFit="false"/>
      <protection locked="true" hidden="false"/>
    </xf>
    <xf numFmtId="170" fontId="43" fillId="0" borderId="0" xfId="0" applyFont="true" applyBorder="true" applyAlignment="true" applyProtection="false">
      <alignment horizontal="center" vertical="center" textRotation="0" wrapText="true" indent="0" shrinkToFit="false"/>
      <protection locked="true" hidden="false"/>
    </xf>
    <xf numFmtId="170" fontId="0" fillId="0" borderId="0" xfId="0" applyFont="true" applyBorder="true" applyAlignment="true" applyProtection="false">
      <alignment horizontal="center" vertical="center" textRotation="0" wrapText="false" indent="0" shrinkToFit="false"/>
      <protection locked="true" hidden="false"/>
    </xf>
    <xf numFmtId="168" fontId="73" fillId="0" borderId="0" xfId="0" applyFont="true" applyBorder="true" applyAlignment="true" applyProtection="false">
      <alignment horizontal="center" vertical="center" textRotation="0" wrapText="false" indent="0" shrinkToFit="false"/>
      <protection locked="true" hidden="false"/>
    </xf>
    <xf numFmtId="170" fontId="159" fillId="0" borderId="0" xfId="0" applyFont="true" applyBorder="true" applyAlignment="true" applyProtection="false">
      <alignment horizontal="center" vertical="center" textRotation="0" wrapText="true" indent="0" shrinkToFit="false"/>
      <protection locked="true" hidden="false"/>
    </xf>
    <xf numFmtId="169" fontId="0" fillId="0" borderId="0" xfId="0" applyFont="true" applyBorder="true" applyAlignment="true" applyProtection="false">
      <alignment horizontal="center" vertical="center" textRotation="0" wrapText="false" indent="0" shrinkToFit="false"/>
      <protection locked="true" hidden="false"/>
    </xf>
    <xf numFmtId="170" fontId="43" fillId="37" borderId="0" xfId="0" applyFont="true" applyBorder="true" applyAlignment="true" applyProtection="false">
      <alignment horizontal="center" vertical="center" textRotation="0" wrapText="true" indent="0" shrinkToFit="false"/>
      <protection locked="true" hidden="false"/>
    </xf>
    <xf numFmtId="164" fontId="14" fillId="37" borderId="0" xfId="0" applyFont="true" applyBorder="true" applyAlignment="true" applyProtection="false">
      <alignment horizontal="center" vertical="center" textRotation="0" wrapText="false" indent="0" shrinkToFit="false"/>
      <protection locked="true" hidden="false"/>
    </xf>
    <xf numFmtId="170" fontId="0" fillId="37"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9" fontId="0" fillId="0" borderId="0" xfId="0" applyFont="true" applyBorder="true" applyAlignment="true" applyProtection="false">
      <alignment horizontal="center" vertical="center" textRotation="0" wrapText="false" indent="0" shrinkToFit="false"/>
      <protection locked="true" hidden="false"/>
    </xf>
    <xf numFmtId="169" fontId="14" fillId="0" borderId="12" xfId="0" applyFont="true" applyBorder="true" applyAlignment="true" applyProtection="false">
      <alignment horizontal="center" vertical="center" textRotation="0" wrapText="false" indent="0" shrinkToFit="false"/>
      <protection locked="true" hidden="false"/>
    </xf>
    <xf numFmtId="170" fontId="156" fillId="0" borderId="14" xfId="0" applyFont="true" applyBorder="true" applyAlignment="true" applyProtection="false">
      <alignment horizontal="center" vertical="center" textRotation="0" wrapText="true" indent="0" shrinkToFit="false"/>
      <protection locked="true" hidden="false"/>
    </xf>
    <xf numFmtId="170" fontId="156" fillId="0" borderId="19" xfId="0" applyFont="true" applyBorder="true" applyAlignment="true" applyProtection="false">
      <alignment horizontal="center" vertical="center" textRotation="0" wrapText="true" indent="0" shrinkToFit="false"/>
      <protection locked="true" hidden="false"/>
    </xf>
    <xf numFmtId="164" fontId="160" fillId="0" borderId="0" xfId="0" applyFont="true" applyBorder="true" applyAlignment="true" applyProtection="false">
      <alignment horizontal="center" vertical="center" textRotation="0" wrapText="true" indent="0" shrinkToFit="false"/>
      <protection locked="true" hidden="false"/>
    </xf>
    <xf numFmtId="170" fontId="43" fillId="0" borderId="0" xfId="0" applyFont="true" applyBorder="true" applyAlignment="true" applyProtection="false">
      <alignment horizontal="center" vertical="center" textRotation="0" wrapText="true" indent="0" shrinkToFit="false"/>
      <protection locked="true" hidden="false"/>
    </xf>
    <xf numFmtId="170" fontId="43" fillId="0" borderId="1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73" fillId="0" borderId="0" xfId="0" applyFont="true" applyBorder="true" applyAlignment="true" applyProtection="false">
      <alignment horizontal="general" vertical="center" textRotation="0" wrapText="false" indent="0" shrinkToFit="false"/>
      <protection locked="true" hidden="false"/>
    </xf>
    <xf numFmtId="170" fontId="156" fillId="0" borderId="11" xfId="0" applyFont="true" applyBorder="true" applyAlignment="true" applyProtection="false">
      <alignment horizontal="general" vertical="center" textRotation="0" wrapText="true" indent="0" shrinkToFit="false"/>
      <protection locked="true" hidden="false"/>
    </xf>
    <xf numFmtId="170" fontId="156" fillId="0" borderId="11" xfId="0" applyFont="true" applyBorder="true" applyAlignment="true" applyProtection="false">
      <alignment horizontal="center" vertical="center" textRotation="0" wrapText="true" indent="0" shrinkToFit="false"/>
      <protection locked="true" hidden="false"/>
    </xf>
    <xf numFmtId="164" fontId="162" fillId="0" borderId="0" xfId="0" applyFont="true" applyBorder="true" applyAlignment="true" applyProtection="false">
      <alignment horizontal="general" vertical="center" textRotation="0" wrapText="false" indent="0" shrinkToFit="false"/>
      <protection locked="true" hidden="false"/>
    </xf>
    <xf numFmtId="164" fontId="162" fillId="0" borderId="0" xfId="0" applyFont="true" applyBorder="true" applyAlignment="true" applyProtection="false">
      <alignment horizontal="center" vertical="center" textRotation="0" wrapText="false" indent="0" shrinkToFit="false"/>
      <protection locked="true" hidden="false"/>
    </xf>
    <xf numFmtId="164" fontId="162" fillId="0" borderId="0" xfId="0" applyFont="true" applyBorder="false" applyAlignment="true" applyProtection="false">
      <alignment horizontal="center" vertical="center" textRotation="0" wrapText="false" indent="0" shrinkToFit="false"/>
      <protection locked="true" hidden="false"/>
    </xf>
    <xf numFmtId="170" fontId="159" fillId="27" borderId="0" xfId="0" applyFont="true" applyBorder="true" applyAlignment="true" applyProtection="false">
      <alignment horizontal="center" vertical="center" textRotation="0" wrapText="true" indent="0" shrinkToFit="false"/>
      <protection locked="true" hidden="false"/>
    </xf>
    <xf numFmtId="170" fontId="73" fillId="0" borderId="0" xfId="0" applyFont="true" applyBorder="false" applyAlignment="true" applyProtection="false">
      <alignment horizontal="center" vertical="center" textRotation="0" wrapText="false" indent="0" shrinkToFit="false"/>
      <protection locked="true" hidden="false"/>
    </xf>
    <xf numFmtId="170" fontId="73" fillId="27" borderId="0" xfId="0" applyFont="true" applyBorder="false" applyAlignment="true" applyProtection="false">
      <alignment horizontal="center" vertical="center"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true"/>
      <protection locked="true" hidden="false"/>
    </xf>
    <xf numFmtId="164" fontId="57" fillId="0" borderId="0" xfId="83" applyFont="true" applyBorder="true" applyAlignment="true" applyProtection="false">
      <alignment horizontal="general" vertical="bottom" textRotation="0" wrapText="false" indent="0" shrinkToFit="true"/>
      <protection locked="true" hidden="false"/>
    </xf>
    <xf numFmtId="164" fontId="57" fillId="0" borderId="0" xfId="83" applyFont="true" applyBorder="true" applyAlignment="true" applyProtection="false">
      <alignment horizontal="general" vertical="bottom" textRotation="0" wrapText="false" indent="0" shrinkToFit="false"/>
      <protection locked="true" hidden="false"/>
    </xf>
    <xf numFmtId="164" fontId="57" fillId="0" borderId="0" xfId="83" applyFont="true" applyBorder="false" applyAlignment="true" applyProtection="false">
      <alignment horizontal="general" vertical="bottom" textRotation="0" wrapText="false" indent="0" shrinkToFit="false"/>
      <protection locked="true" hidden="false"/>
    </xf>
    <xf numFmtId="164" fontId="12" fillId="32" borderId="0" xfId="83" applyFont="true" applyBorder="true" applyAlignment="true" applyProtection="false">
      <alignment horizontal="center" vertical="center" textRotation="0" wrapText="false" indent="0" shrinkToFit="false"/>
      <protection locked="true" hidden="false"/>
    </xf>
    <xf numFmtId="164" fontId="57" fillId="0" borderId="10" xfId="83" applyFont="true" applyBorder="true" applyAlignment="true" applyProtection="false">
      <alignment horizontal="center" vertical="center" textRotation="0" wrapText="false" indent="0" shrinkToFit="true"/>
      <protection locked="true" hidden="false"/>
    </xf>
    <xf numFmtId="164" fontId="36" fillId="0" borderId="10" xfId="83" applyFont="true" applyBorder="true" applyAlignment="true" applyProtection="false">
      <alignment horizontal="center" vertical="center" textRotation="0" wrapText="false" indent="0" shrinkToFit="false"/>
      <protection locked="true" hidden="false"/>
    </xf>
    <xf numFmtId="164" fontId="40" fillId="0" borderId="10" xfId="83" applyFont="true" applyBorder="true" applyAlignment="true" applyProtection="false">
      <alignment horizontal="center" vertical="center" textRotation="0" wrapText="false" indent="0" shrinkToFit="false"/>
      <protection locked="true" hidden="false"/>
    </xf>
    <xf numFmtId="170" fontId="40" fillId="0" borderId="10" xfId="83" applyFont="true" applyBorder="true" applyAlignment="true" applyProtection="false">
      <alignment horizontal="center" vertical="center" textRotation="0" wrapText="false" indent="0" shrinkToFit="false"/>
      <protection locked="true" hidden="false"/>
    </xf>
    <xf numFmtId="164" fontId="36" fillId="0" borderId="10" xfId="83" applyFont="true" applyBorder="true" applyAlignment="true" applyProtection="false">
      <alignment horizontal="center" vertical="center" textRotation="0" wrapText="false" indent="0" shrinkToFit="false"/>
      <protection locked="true" hidden="false"/>
    </xf>
    <xf numFmtId="164" fontId="39" fillId="0" borderId="10" xfId="83" applyFont="true" applyBorder="true" applyAlignment="true" applyProtection="false">
      <alignment horizontal="center" vertical="center" textRotation="0" wrapText="false" indent="0" shrinkToFit="false"/>
      <protection locked="true" hidden="false"/>
    </xf>
    <xf numFmtId="164" fontId="30" fillId="27" borderId="10" xfId="171" applyFont="true" applyBorder="true" applyAlignment="true" applyProtection="false">
      <alignment horizontal="left" vertical="center" textRotation="0" wrapText="false" indent="0" shrinkToFit="true"/>
      <protection locked="true" hidden="false"/>
    </xf>
    <xf numFmtId="176" fontId="10" fillId="0" borderId="10" xfId="94" applyFont="true" applyBorder="true" applyAlignment="true" applyProtection="true">
      <alignment horizontal="left" vertical="center" textRotation="0" wrapText="false" indent="0" shrinkToFit="false"/>
      <protection locked="false" hidden="false"/>
    </xf>
    <xf numFmtId="164" fontId="40" fillId="0" borderId="10" xfId="172" applyFont="true" applyBorder="true" applyAlignment="true" applyProtection="false">
      <alignment horizontal="center" vertical="bottom" textRotation="0" wrapText="false" indent="0" shrinkToFit="false"/>
      <protection locked="true" hidden="false"/>
    </xf>
    <xf numFmtId="170" fontId="164" fillId="0" borderId="10" xfId="94" applyFont="true" applyBorder="true" applyAlignment="true" applyProtection="true">
      <alignment horizontal="center" vertical="center" textRotation="0" wrapText="false" indent="0" shrinkToFit="false"/>
      <protection locked="false" hidden="false"/>
    </xf>
    <xf numFmtId="170" fontId="121" fillId="0" borderId="10" xfId="171" applyFont="true" applyBorder="true" applyAlignment="true" applyProtection="false">
      <alignment horizontal="center" vertical="center" textRotation="0" wrapText="true" indent="0" shrinkToFit="false"/>
      <protection locked="true" hidden="false"/>
    </xf>
    <xf numFmtId="164" fontId="121" fillId="0" borderId="10" xfId="171" applyFont="true" applyBorder="true" applyAlignment="true" applyProtection="false">
      <alignment horizontal="center" vertical="center" textRotation="0" wrapText="true" indent="0" shrinkToFit="false"/>
      <protection locked="true" hidden="false"/>
    </xf>
    <xf numFmtId="164" fontId="57" fillId="0" borderId="10" xfId="83" applyFont="true" applyBorder="true" applyAlignment="true" applyProtection="false">
      <alignment horizontal="center" vertical="center" textRotation="0" wrapText="false" indent="0" shrinkToFit="false"/>
      <protection locked="true" hidden="false"/>
    </xf>
    <xf numFmtId="176" fontId="165" fillId="0" borderId="10" xfId="172" applyFont="true" applyBorder="true" applyAlignment="true" applyProtection="false">
      <alignment horizontal="center" vertical="center" textRotation="0" wrapText="false" indent="0" shrinkToFit="false"/>
      <protection locked="true" hidden="false"/>
    </xf>
    <xf numFmtId="184" fontId="57" fillId="0" borderId="10" xfId="83" applyFont="true" applyBorder="true" applyAlignment="true" applyProtection="true">
      <alignment horizontal="center" vertical="bottom" textRotation="0" wrapText="false" indent="0" shrinkToFit="false"/>
      <protection locked="true" hidden="true"/>
    </xf>
    <xf numFmtId="184" fontId="40" fillId="0" borderId="10" xfId="83" applyFont="true" applyBorder="true" applyAlignment="true" applyProtection="true">
      <alignment horizontal="center" vertical="center" textRotation="0" wrapText="false" indent="0" shrinkToFit="false"/>
      <protection locked="true" hidden="true"/>
    </xf>
    <xf numFmtId="184" fontId="57" fillId="0" borderId="10" xfId="83" applyFont="true" applyBorder="true" applyAlignment="true" applyProtection="true">
      <alignment horizontal="center" vertical="center" textRotation="0" wrapText="false" indent="0" shrinkToFit="false"/>
      <protection locked="true" hidden="true"/>
    </xf>
    <xf numFmtId="180" fontId="57" fillId="0" borderId="10" xfId="83" applyFont="true" applyBorder="true" applyAlignment="true" applyProtection="true">
      <alignment horizontal="center" vertical="bottom" textRotation="0" wrapText="false" indent="0" shrinkToFit="false"/>
      <protection locked="true" hidden="true"/>
    </xf>
    <xf numFmtId="164" fontId="30" fillId="27" borderId="20" xfId="171" applyFont="true" applyBorder="true" applyAlignment="true" applyProtection="false">
      <alignment horizontal="left" vertical="center" textRotation="0" wrapText="false" indent="0" shrinkToFit="true"/>
      <protection locked="true" hidden="false"/>
    </xf>
    <xf numFmtId="176" fontId="10" fillId="0" borderId="14" xfId="94" applyFont="true" applyBorder="true" applyAlignment="true" applyProtection="true">
      <alignment horizontal="left" vertical="center" textRotation="0" wrapText="false" indent="0" shrinkToFit="false"/>
      <protection locked="false" hidden="false"/>
    </xf>
    <xf numFmtId="176" fontId="165" fillId="0" borderId="20" xfId="172" applyFont="true" applyBorder="true" applyAlignment="true" applyProtection="false">
      <alignment horizontal="center" vertical="center" textRotation="0" wrapText="false" indent="0" shrinkToFit="false"/>
      <protection locked="true" hidden="false"/>
    </xf>
    <xf numFmtId="176" fontId="165" fillId="0" borderId="14" xfId="172" applyFont="true" applyBorder="true" applyAlignment="true" applyProtection="false">
      <alignment horizontal="center" vertical="center" textRotation="0" wrapText="false" indent="0" shrinkToFit="false"/>
      <protection locked="true" hidden="false"/>
    </xf>
    <xf numFmtId="164" fontId="30" fillId="27" borderId="19" xfId="171" applyFont="true" applyBorder="true" applyAlignment="true" applyProtection="false">
      <alignment horizontal="left" vertical="center" textRotation="0" wrapText="false" indent="0" shrinkToFit="true"/>
      <protection locked="true" hidden="false"/>
    </xf>
    <xf numFmtId="176" fontId="165" fillId="0" borderId="19" xfId="172" applyFont="true" applyBorder="true" applyAlignment="true" applyProtection="false">
      <alignment horizontal="center" vertical="center" textRotation="0" wrapText="false" indent="0" shrinkToFit="false"/>
      <protection locked="true" hidden="false"/>
    </xf>
    <xf numFmtId="168" fontId="121" fillId="0" borderId="10" xfId="171" applyFont="true" applyBorder="true" applyAlignment="true" applyProtection="false">
      <alignment horizontal="center" vertical="center" textRotation="0" wrapText="true" indent="0" shrinkToFit="false"/>
      <protection locked="true" hidden="false"/>
    </xf>
    <xf numFmtId="164" fontId="73" fillId="26" borderId="0" xfId="83" applyFont="true" applyBorder="true" applyAlignment="true" applyProtection="false">
      <alignment horizontal="left" vertical="center" textRotation="0" wrapText="true" indent="0" shrinkToFit="false"/>
      <protection locked="true" hidden="false"/>
    </xf>
    <xf numFmtId="164" fontId="14" fillId="0" borderId="0" xfId="83" applyFont="true" applyBorder="false" applyAlignment="true" applyProtection="false">
      <alignment horizontal="general" vertical="center" textRotation="0" wrapText="true" indent="0" shrinkToFit="false"/>
      <protection locked="true" hidden="false"/>
    </xf>
    <xf numFmtId="182" fontId="0" fillId="0" borderId="0" xfId="0" applyFont="false" applyBorder="false" applyAlignment="true" applyProtection="false">
      <alignment horizontal="general" vertical="center" textRotation="0" wrapText="false" indent="0" shrinkToFit="false"/>
      <protection locked="true" hidden="false"/>
    </xf>
    <xf numFmtId="176" fontId="0" fillId="0" borderId="0" xfId="0" applyFont="false" applyBorder="false" applyAlignment="false" applyProtection="false">
      <alignment horizontal="general" vertical="center" textRotation="0" wrapText="false" indent="0" shrinkToFit="false"/>
      <protection locked="true" hidden="false"/>
    </xf>
    <xf numFmtId="164" fontId="0" fillId="35" borderId="0" xfId="0" applyFont="false" applyBorder="false" applyAlignment="true" applyProtection="false">
      <alignment horizontal="general" vertical="center" textRotation="0" wrapText="false" indent="0" shrinkToFit="false"/>
      <protection locked="true" hidden="false"/>
    </xf>
    <xf numFmtId="164" fontId="52" fillId="0" borderId="10" xfId="0" applyFont="true" applyBorder="true" applyAlignment="true" applyProtection="false">
      <alignment horizontal="center" vertical="center" textRotation="0" wrapText="true" indent="0" shrinkToFit="false"/>
      <protection locked="true" hidden="false"/>
    </xf>
    <xf numFmtId="164" fontId="47" fillId="35" borderId="10" xfId="0" applyFont="true" applyBorder="true" applyAlignment="true" applyProtection="false">
      <alignment horizontal="center" vertical="center" textRotation="0" wrapText="true" indent="0" shrinkToFit="false"/>
      <protection locked="true" hidden="false"/>
    </xf>
    <xf numFmtId="171" fontId="47" fillId="0" borderId="10" xfId="0" applyFont="true" applyBorder="true" applyAlignment="true" applyProtection="false">
      <alignment horizontal="justify" vertical="center" textRotation="0" wrapText="true" indent="0" shrinkToFit="false"/>
      <protection locked="true" hidden="false"/>
    </xf>
    <xf numFmtId="171" fontId="52" fillId="0" borderId="10" xfId="0" applyFont="true" applyBorder="true" applyAlignment="true" applyProtection="false">
      <alignment horizontal="justify" vertical="center" textRotation="0" wrapText="true" indent="0" shrinkToFit="false"/>
      <protection locked="true" hidden="false"/>
    </xf>
    <xf numFmtId="164" fontId="167" fillId="0" borderId="10" xfId="0" applyFont="true" applyBorder="true" applyAlignment="true" applyProtection="false">
      <alignment horizontal="center" vertical="center" textRotation="0" wrapText="true" indent="0" shrinkToFit="false"/>
      <protection locked="true" hidden="false"/>
    </xf>
    <xf numFmtId="171" fontId="52" fillId="0" borderId="10" xfId="0" applyFont="true" applyBorder="true" applyAlignment="true" applyProtection="false">
      <alignment horizontal="center" vertical="center" textRotation="0" wrapText="true" indent="0" shrinkToFit="false"/>
      <protection locked="true" hidden="false"/>
    </xf>
    <xf numFmtId="171" fontId="52" fillId="0" borderId="10" xfId="0" applyFont="true" applyBorder="true" applyAlignment="true" applyProtection="false">
      <alignment horizontal="justify" vertical="center" textRotation="0" wrapText="true" indent="0" shrinkToFit="false"/>
      <protection locked="true" hidden="false"/>
    </xf>
    <xf numFmtId="177" fontId="0" fillId="0" borderId="10" xfId="0" applyFont="false" applyBorder="true" applyAlignment="true" applyProtection="false">
      <alignment horizontal="center" vertical="center" textRotation="0" wrapText="false" indent="0" shrinkToFit="false"/>
      <protection locked="true" hidden="false"/>
    </xf>
    <xf numFmtId="177" fontId="52" fillId="0" borderId="10" xfId="0" applyFont="true" applyBorder="true" applyAlignment="true" applyProtection="false">
      <alignment horizontal="justify" vertical="center" textRotation="0" wrapText="true" indent="0" shrinkToFit="false"/>
      <protection locked="true" hidden="false"/>
    </xf>
    <xf numFmtId="164" fontId="167" fillId="0" borderId="10" xfId="0" applyFont="true" applyBorder="true" applyAlignment="true" applyProtection="false">
      <alignment horizontal="justify" vertical="center" textRotation="0" wrapText="true" indent="0" shrinkToFit="false"/>
      <protection locked="true" hidden="false"/>
    </xf>
    <xf numFmtId="171" fontId="52" fillId="26" borderId="10" xfId="0" applyFont="true" applyBorder="true" applyAlignment="true" applyProtection="false">
      <alignment horizontal="center" vertical="center" textRotation="0" wrapText="true" indent="0" shrinkToFit="false"/>
      <protection locked="true" hidden="false"/>
    </xf>
    <xf numFmtId="171" fontId="47" fillId="26" borderId="10" xfId="0" applyFont="true" applyBorder="true" applyAlignment="true" applyProtection="false">
      <alignment horizontal="justify" vertical="center" textRotation="0" wrapText="true" indent="0" shrinkToFit="false"/>
      <protection locked="true" hidden="false"/>
    </xf>
    <xf numFmtId="171" fontId="52" fillId="26" borderId="10" xfId="0" applyFont="true" applyBorder="true" applyAlignment="true" applyProtection="false">
      <alignment horizontal="justify" vertical="center" textRotation="0" wrapText="true" indent="0" shrinkToFit="false"/>
      <protection locked="true" hidden="false"/>
    </xf>
    <xf numFmtId="164" fontId="167" fillId="26" borderId="10" xfId="0" applyFont="true" applyBorder="true" applyAlignment="true" applyProtection="false">
      <alignment horizontal="center" vertical="center" textRotation="0" wrapText="true" indent="0" shrinkToFit="false"/>
      <protection locked="true" hidden="false"/>
    </xf>
    <xf numFmtId="171" fontId="52" fillId="26" borderId="10" xfId="0" applyFont="true" applyBorder="true" applyAlignment="true" applyProtection="false">
      <alignment horizontal="center" vertical="center" textRotation="0" wrapText="true" indent="0" shrinkToFit="false"/>
      <protection locked="true" hidden="false"/>
    </xf>
    <xf numFmtId="171" fontId="52" fillId="26" borderId="10" xfId="0" applyFont="true" applyBorder="true" applyAlignment="true" applyProtection="false">
      <alignment horizontal="justify" vertical="center" textRotation="0" wrapText="true" indent="0" shrinkToFit="false"/>
      <protection locked="true" hidden="false"/>
    </xf>
    <xf numFmtId="177" fontId="0" fillId="26" borderId="10" xfId="0" applyFont="false" applyBorder="true" applyAlignment="true" applyProtection="false">
      <alignment horizontal="center" vertical="center" textRotation="0" wrapText="false" indent="0" shrinkToFit="false"/>
      <protection locked="true" hidden="false"/>
    </xf>
    <xf numFmtId="177" fontId="52" fillId="26" borderId="10" xfId="0" applyFont="true" applyBorder="true" applyAlignment="true" applyProtection="false">
      <alignment horizontal="justify" vertical="center" textRotation="0" wrapText="true" indent="0" shrinkToFit="false"/>
      <protection locked="true" hidden="false"/>
    </xf>
    <xf numFmtId="171" fontId="52" fillId="27" borderId="10" xfId="0" applyFont="true" applyBorder="true" applyAlignment="true" applyProtection="false">
      <alignment horizontal="center" vertical="center" textRotation="0" wrapText="true" indent="0" shrinkToFit="false"/>
      <protection locked="true" hidden="false"/>
    </xf>
    <xf numFmtId="171" fontId="52" fillId="27" borderId="10" xfId="0" applyFont="true" applyBorder="true" applyAlignment="true" applyProtection="false">
      <alignment horizontal="justify" vertical="center" textRotation="0" wrapText="true" indent="0" shrinkToFit="false"/>
      <protection locked="true" hidden="false"/>
    </xf>
    <xf numFmtId="164" fontId="168" fillId="0" borderId="10" xfId="0" applyFont="true" applyBorder="true" applyAlignment="true" applyProtection="false">
      <alignment horizontal="left" vertical="center" textRotation="0" wrapText="true" indent="0" shrinkToFit="false"/>
      <protection locked="true" hidden="false"/>
    </xf>
    <xf numFmtId="164" fontId="168" fillId="0" borderId="10" xfId="0" applyFont="true" applyBorder="true" applyAlignment="true" applyProtection="false">
      <alignment horizontal="center" vertical="center" textRotation="0" wrapText="true" indent="0" shrinkToFit="false"/>
      <protection locked="true" hidden="false"/>
    </xf>
    <xf numFmtId="164" fontId="52" fillId="31" borderId="10" xfId="0" applyFont="true" applyBorder="true" applyAlignment="true" applyProtection="false">
      <alignment horizontal="center" vertical="center" textRotation="0" wrapText="true" indent="0" shrinkToFit="false"/>
      <protection locked="true" hidden="false"/>
    </xf>
    <xf numFmtId="164" fontId="167" fillId="0" borderId="10" xfId="0" applyFont="true" applyBorder="true" applyAlignment="true" applyProtection="false">
      <alignment horizontal="justify" vertical="center" textRotation="0" wrapText="true" indent="0" shrinkToFit="false"/>
      <protection locked="true" hidden="false"/>
    </xf>
    <xf numFmtId="177" fontId="0" fillId="45" borderId="10" xfId="0" applyFont="false" applyBorder="true" applyAlignment="true" applyProtection="false">
      <alignment horizontal="center" vertical="center" textRotation="0" wrapText="false" indent="0" shrinkToFit="false"/>
      <protection locked="true" hidden="false"/>
    </xf>
    <xf numFmtId="171" fontId="47" fillId="35" borderId="10" xfId="0" applyFont="true" applyBorder="true" applyAlignment="true" applyProtection="false">
      <alignment horizontal="justify" vertical="center" textRotation="0" wrapText="true" indent="0" shrinkToFit="false"/>
      <protection locked="true" hidden="false"/>
    </xf>
    <xf numFmtId="171" fontId="52" fillId="35" borderId="10" xfId="0" applyFont="true" applyBorder="true" applyAlignment="true" applyProtection="false">
      <alignment horizontal="justify" vertical="center" textRotation="0" wrapText="true" indent="0" shrinkToFit="false"/>
      <protection locked="true" hidden="false"/>
    </xf>
    <xf numFmtId="171" fontId="169" fillId="35" borderId="10" xfId="168" applyFont="true" applyBorder="true" applyAlignment="true" applyProtection="false">
      <alignment horizontal="center" vertical="center" textRotation="0" wrapText="false" indent="0" shrinkToFit="false"/>
      <protection locked="true" hidden="false"/>
    </xf>
    <xf numFmtId="164" fontId="160" fillId="35" borderId="10" xfId="0" applyFont="true" applyBorder="true" applyAlignment="true" applyProtection="false">
      <alignment horizontal="justify" vertical="center" textRotation="0" wrapText="true" indent="0" shrinkToFit="false"/>
      <protection locked="true" hidden="false"/>
    </xf>
    <xf numFmtId="177" fontId="52" fillId="35" borderId="10" xfId="0" applyFont="true" applyBorder="true" applyAlignment="true" applyProtection="false">
      <alignment horizontal="center" vertical="center" textRotation="0" wrapText="true" indent="0" shrinkToFit="false"/>
      <protection locked="true" hidden="false"/>
    </xf>
    <xf numFmtId="164" fontId="36" fillId="0" borderId="10" xfId="0" applyFont="true" applyBorder="true" applyAlignment="true" applyProtection="false">
      <alignment horizontal="justify" vertical="center" textRotation="0" wrapText="true" indent="0" shrinkToFit="false"/>
      <protection locked="true" hidden="false"/>
    </xf>
    <xf numFmtId="177" fontId="52" fillId="26" borderId="10" xfId="0" applyFont="true" applyBorder="true" applyAlignment="true" applyProtection="false">
      <alignment horizontal="center" vertical="center" textRotation="0" wrapText="true" indent="0" shrinkToFit="false"/>
      <protection locked="true" hidden="false"/>
    </xf>
    <xf numFmtId="164" fontId="169" fillId="0" borderId="10" xfId="168" applyFont="true" applyBorder="true" applyAlignment="true" applyProtection="false">
      <alignment horizontal="center" vertical="bottom" textRotation="0" wrapText="false" indent="0" shrinkToFit="false"/>
      <protection locked="true" hidden="false"/>
    </xf>
    <xf numFmtId="164" fontId="169" fillId="0" borderId="10" xfId="168" applyFont="true" applyBorder="true" applyAlignment="true" applyProtection="false">
      <alignment horizontal="left" vertical="bottom" textRotation="0" wrapText="false" indent="0" shrinkToFit="false"/>
      <protection locked="true" hidden="false"/>
    </xf>
    <xf numFmtId="169" fontId="52" fillId="35" borderId="10" xfId="0" applyFont="true" applyBorder="true" applyAlignment="true" applyProtection="false">
      <alignment horizontal="justify" vertical="center" textRotation="0" wrapText="true" indent="0" shrinkToFit="false"/>
      <protection locked="true" hidden="false"/>
    </xf>
    <xf numFmtId="169" fontId="52" fillId="0" borderId="10" xfId="0" applyFont="true" applyBorder="true" applyAlignment="true" applyProtection="false">
      <alignment horizontal="justify" vertical="center" textRotation="0" wrapText="true" indent="0" shrinkToFit="false"/>
      <protection locked="true" hidden="false"/>
    </xf>
    <xf numFmtId="170" fontId="52" fillId="0" borderId="10" xfId="0" applyFont="true" applyBorder="true" applyAlignment="true" applyProtection="false">
      <alignment horizontal="justify" vertical="center" textRotation="0" wrapText="true" indent="0" shrinkToFit="false"/>
      <protection locked="true" hidden="false"/>
    </xf>
    <xf numFmtId="164" fontId="160" fillId="0" borderId="10" xfId="0" applyFont="true" applyBorder="true" applyAlignment="true" applyProtection="false">
      <alignment horizontal="justify" vertical="center" textRotation="0" wrapText="true" indent="0" shrinkToFit="false"/>
      <protection locked="true" hidden="false"/>
    </xf>
    <xf numFmtId="164" fontId="47" fillId="0" borderId="0" xfId="0" applyFont="true" applyBorder="true" applyAlignment="true" applyProtection="false">
      <alignment horizontal="justify" vertical="center" textRotation="0" wrapText="true" indent="0" shrinkToFit="false"/>
      <protection locked="true" hidden="false"/>
    </xf>
    <xf numFmtId="164" fontId="14" fillId="0" borderId="0" xfId="83" applyFont="true" applyBorder="false" applyAlignment="true" applyProtection="false">
      <alignment horizontal="left" vertical="center" textRotation="0" wrapText="false" indent="0" shrinkToFit="false"/>
      <protection locked="true" hidden="false"/>
    </xf>
    <xf numFmtId="164" fontId="170" fillId="0" borderId="0" xfId="83" applyFont="true" applyBorder="true" applyAlignment="true" applyProtection="false">
      <alignment horizontal="left" vertical="center" textRotation="0" wrapText="false" indent="0" shrinkToFit="false"/>
      <protection locked="true" hidden="false"/>
    </xf>
    <xf numFmtId="164" fontId="14" fillId="0" borderId="0" xfId="83" applyFont="true" applyBorder="true" applyAlignment="true" applyProtection="false">
      <alignment horizontal="left" vertical="center" textRotation="0" wrapText="false" indent="0" shrinkToFit="false"/>
      <protection locked="true" hidden="false"/>
    </xf>
    <xf numFmtId="164" fontId="30" fillId="0" borderId="0" xfId="83" applyFont="true" applyBorder="false" applyAlignment="true" applyProtection="false">
      <alignment horizontal="center" vertical="center" textRotation="0" wrapText="false" indent="0" shrinkToFit="false"/>
      <protection locked="true" hidden="false"/>
    </xf>
    <xf numFmtId="183" fontId="14" fillId="0" borderId="0" xfId="83" applyFont="true" applyBorder="false" applyAlignment="true" applyProtection="false">
      <alignment horizontal="general" vertical="center" textRotation="0" wrapText="false" indent="0" shrinkToFit="false"/>
      <protection locked="true" hidden="false"/>
    </xf>
    <xf numFmtId="183" fontId="14" fillId="0" borderId="0" xfId="83" applyFont="true" applyBorder="true" applyAlignment="true" applyProtection="false">
      <alignment horizontal="left" vertical="center" textRotation="0" wrapText="false" indent="0" shrinkToFit="false"/>
      <protection locked="true" hidden="false"/>
    </xf>
    <xf numFmtId="183" fontId="14" fillId="0" borderId="0" xfId="83" applyFont="true" applyBorder="false" applyAlignment="true" applyProtection="false">
      <alignment horizontal="left" vertical="center" textRotation="0" wrapText="false" indent="0" shrinkToFit="false"/>
      <protection locked="true" hidden="false"/>
    </xf>
    <xf numFmtId="183" fontId="14" fillId="0" borderId="0" xfId="83" applyFont="true" applyBorder="false" applyAlignment="true" applyProtection="false">
      <alignment horizontal="center" vertical="center" textRotation="0" wrapText="false" indent="0" shrinkToFit="false"/>
      <protection locked="true" hidden="false"/>
    </xf>
    <xf numFmtId="177" fontId="14" fillId="0" borderId="0" xfId="83" applyFont="true" applyBorder="false" applyAlignment="true" applyProtection="false">
      <alignment horizontal="general" vertical="center" textRotation="0" wrapText="false" indent="0" shrinkToFit="false"/>
      <protection locked="true" hidden="false"/>
    </xf>
    <xf numFmtId="177" fontId="14" fillId="0" borderId="0" xfId="83" applyFont="true" applyBorder="true" applyAlignment="true" applyProtection="false">
      <alignment horizontal="left" vertical="center" textRotation="0" wrapText="false" indent="0" shrinkToFit="false"/>
      <protection locked="true" hidden="false"/>
    </xf>
    <xf numFmtId="177" fontId="14" fillId="0" borderId="0" xfId="83" applyFont="true" applyBorder="false" applyAlignment="true" applyProtection="false">
      <alignment horizontal="left" vertical="center" textRotation="0" wrapText="false" indent="0" shrinkToFit="false"/>
      <protection locked="true" hidden="false"/>
    </xf>
    <xf numFmtId="177" fontId="14" fillId="0" borderId="0" xfId="83" applyFont="true" applyBorder="false" applyAlignment="true" applyProtection="false">
      <alignment horizontal="center" vertical="center" textRotation="0" wrapText="false" indent="0" shrinkToFit="false"/>
      <protection locked="true" hidden="false"/>
    </xf>
    <xf numFmtId="164" fontId="87" fillId="0" borderId="0" xfId="83" applyFont="true" applyBorder="false" applyAlignment="true" applyProtection="false">
      <alignment horizontal="center" vertical="center" textRotation="0" wrapText="false" indent="0" shrinkToFit="false"/>
      <protection locked="true" hidden="false"/>
    </xf>
    <xf numFmtId="186" fontId="14" fillId="0" borderId="0" xfId="83" applyFont="true" applyBorder="false" applyAlignment="true" applyProtection="false">
      <alignment horizontal="general" vertical="center" textRotation="0" wrapText="false" indent="0" shrinkToFit="false"/>
      <protection locked="true" hidden="false"/>
    </xf>
    <xf numFmtId="186" fontId="14" fillId="0" borderId="0" xfId="83" applyFont="true" applyBorder="false" applyAlignment="true" applyProtection="false">
      <alignment horizontal="left" vertical="center" textRotation="0" wrapText="false" indent="0" shrinkToFit="false"/>
      <protection locked="true" hidden="false"/>
    </xf>
    <xf numFmtId="186" fontId="14" fillId="0" borderId="0" xfId="83" applyFont="true" applyBorder="true" applyAlignment="true" applyProtection="false">
      <alignment horizontal="left" vertical="center" textRotation="0" wrapText="false" indent="0" shrinkToFit="false"/>
      <protection locked="true" hidden="false"/>
    </xf>
    <xf numFmtId="186" fontId="14" fillId="0" borderId="0" xfId="83" applyFont="true" applyBorder="false" applyAlignment="true" applyProtection="false">
      <alignment horizontal="center" vertical="center" textRotation="0" wrapText="false" indent="0" shrinkToFit="false"/>
      <protection locked="true" hidden="false"/>
    </xf>
    <xf numFmtId="195" fontId="14" fillId="0" borderId="0" xfId="83" applyFont="true" applyBorder="false" applyAlignment="true" applyProtection="false">
      <alignment horizontal="center" vertical="center" textRotation="0" wrapText="false" indent="0" shrinkToFit="false"/>
      <protection locked="true" hidden="false"/>
    </xf>
    <xf numFmtId="178" fontId="14" fillId="0" borderId="0" xfId="83" applyFont="true" applyBorder="false" applyAlignment="true" applyProtection="false">
      <alignment horizontal="general" vertical="center" textRotation="0" wrapText="false" indent="0" shrinkToFit="false"/>
      <protection locked="true" hidden="false"/>
    </xf>
    <xf numFmtId="177" fontId="14" fillId="0" borderId="0" xfId="83" applyFont="true" applyBorder="true" applyAlignment="true" applyProtection="false">
      <alignment horizontal="center" vertical="center" textRotation="0" wrapText="false" indent="0" shrinkToFit="false"/>
      <protection locked="true" hidden="false"/>
    </xf>
    <xf numFmtId="175" fontId="14" fillId="0" borderId="0" xfId="83" applyFont="true" applyBorder="false" applyAlignment="true" applyProtection="false">
      <alignment horizontal="center" vertical="center" textRotation="0" wrapText="false" indent="0" shrinkToFit="false"/>
      <protection locked="true" hidden="false"/>
    </xf>
    <xf numFmtId="178" fontId="14" fillId="0" borderId="0" xfId="83" applyFont="true" applyBorder="false" applyAlignment="true" applyProtection="false">
      <alignment horizontal="center" vertical="center" textRotation="0" wrapText="false" indent="0" shrinkToFit="false"/>
      <protection locked="true" hidden="false"/>
    </xf>
    <xf numFmtId="178" fontId="30" fillId="0" borderId="0" xfId="83" applyFont="true" applyBorder="false" applyAlignment="true" applyProtection="false">
      <alignment horizontal="center" vertical="center" textRotation="0" wrapText="false" indent="0" shrinkToFit="false"/>
      <protection locked="true" hidden="false"/>
    </xf>
    <xf numFmtId="171" fontId="171" fillId="0" borderId="0" xfId="83" applyFont="true" applyBorder="false" applyAlignment="true" applyProtection="false">
      <alignment horizontal="center" vertical="center" textRotation="0" wrapText="false" indent="0" shrinkToFit="false"/>
      <protection locked="true" hidden="false"/>
    </xf>
    <xf numFmtId="170" fontId="171" fillId="0" borderId="0" xfId="83" applyFont="true" applyBorder="false" applyAlignment="true" applyProtection="false">
      <alignment horizontal="center" vertical="center" textRotation="0" wrapText="false" indent="0" shrinkToFit="false"/>
      <protection locked="true" hidden="false"/>
    </xf>
    <xf numFmtId="175" fontId="171" fillId="0" borderId="0" xfId="83" applyFont="true" applyBorder="false" applyAlignment="true" applyProtection="false">
      <alignment horizontal="center" vertical="center" textRotation="0" wrapText="false" indent="0" shrinkToFit="false"/>
      <protection locked="true" hidden="false"/>
    </xf>
    <xf numFmtId="164" fontId="14" fillId="0" borderId="0" xfId="83" applyFont="true" applyBorder="fals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47" fillId="0" borderId="10" xfId="0" applyFont="true" applyBorder="true" applyAlignment="true" applyProtection="false">
      <alignment horizontal="left" vertical="center" textRotation="0" wrapText="true" indent="0" shrinkToFit="false"/>
      <protection locked="true" hidden="false"/>
    </xf>
    <xf numFmtId="180" fontId="160" fillId="0" borderId="10" xfId="0" applyFont="true" applyBorder="true" applyAlignment="true" applyProtection="false">
      <alignment horizontal="left" vertical="center" textRotation="0" wrapText="true" indent="0" shrinkToFit="false"/>
      <protection locked="true" hidden="false"/>
    </xf>
    <xf numFmtId="168" fontId="52" fillId="0" borderId="10" xfId="0" applyFont="true" applyBorder="true" applyAlignment="true" applyProtection="false">
      <alignment horizontal="left" vertical="center" textRotation="0" wrapText="tru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47" fillId="0" borderId="10" xfId="0" applyFont="true" applyBorder="true" applyAlignment="true" applyProtection="false">
      <alignment horizontal="general" vertical="center" textRotation="0" wrapText="true" indent="0" shrinkToFit="false"/>
      <protection locked="true" hidden="false"/>
    </xf>
    <xf numFmtId="180" fontId="52" fillId="27" borderId="10" xfId="0" applyFont="true" applyBorder="true" applyAlignment="true" applyProtection="false">
      <alignment horizontal="left" vertical="center" textRotation="0" wrapText="true" indent="0" shrinkToFit="false"/>
      <protection locked="true" hidden="false"/>
    </xf>
    <xf numFmtId="180" fontId="52" fillId="20" borderId="10" xfId="0" applyFont="true" applyBorder="true" applyAlignment="true" applyProtection="false">
      <alignment horizontal="left" vertical="center" textRotation="0" wrapText="true" indent="0" shrinkToFit="false"/>
      <protection locked="true" hidden="false"/>
    </xf>
    <xf numFmtId="164" fontId="47" fillId="20" borderId="10" xfId="0" applyFont="true" applyBorder="true" applyAlignment="true" applyProtection="false">
      <alignment horizontal="justify" vertical="center" textRotation="0" wrapText="true" indent="0" shrinkToFit="false"/>
      <protection locked="true" hidden="false"/>
    </xf>
    <xf numFmtId="180" fontId="172" fillId="0" borderId="10" xfId="0" applyFont="true" applyBorder="true" applyAlignment="true" applyProtection="false">
      <alignment horizontal="left" vertical="center" textRotation="0" wrapText="true" indent="0" shrinkToFit="false"/>
      <protection locked="true" hidden="false"/>
    </xf>
    <xf numFmtId="164" fontId="47" fillId="27" borderId="10" xfId="0" applyFont="true" applyBorder="true" applyAlignment="true" applyProtection="false">
      <alignment horizontal="center" vertical="center" textRotation="0" wrapText="true" indent="0" shrinkToFit="false"/>
      <protection locked="true" hidden="false"/>
    </xf>
    <xf numFmtId="164" fontId="47" fillId="27" borderId="10" xfId="0" applyFont="true" applyBorder="true" applyAlignment="true" applyProtection="false">
      <alignment horizontal="justify" vertical="center" textRotation="0" wrapText="true" indent="0" shrinkToFit="false"/>
      <protection locked="true" hidden="false"/>
    </xf>
    <xf numFmtId="164" fontId="160" fillId="27" borderId="10" xfId="0" applyFont="true" applyBorder="true" applyAlignment="true" applyProtection="false">
      <alignment horizontal="justify" vertical="center" textRotation="0" wrapText="true" indent="0" shrinkToFit="false"/>
      <protection locked="true" hidden="false"/>
    </xf>
    <xf numFmtId="164" fontId="169" fillId="27" borderId="10" xfId="168" applyFont="true" applyBorder="true" applyAlignment="true" applyProtection="false">
      <alignment horizontal="left" vertical="bottom" textRotation="0" wrapText="false" indent="0" shrinkToFit="false"/>
      <protection locked="true" hidden="false"/>
    </xf>
    <xf numFmtId="166" fontId="160" fillId="27" borderId="10" xfId="0" applyFont="true" applyBorder="true" applyAlignment="true" applyProtection="false">
      <alignment horizontal="justify" vertical="center" textRotation="0" wrapText="true" indent="0" shrinkToFit="false"/>
      <protection locked="true" hidden="false"/>
    </xf>
    <xf numFmtId="164" fontId="173" fillId="27" borderId="10" xfId="168" applyFont="true" applyBorder="true" applyAlignment="true" applyProtection="false">
      <alignment horizontal="left" vertical="bottom" textRotation="0" wrapText="false" indent="0" shrinkToFit="false"/>
      <protection locked="true" hidden="false"/>
    </xf>
    <xf numFmtId="164" fontId="52" fillId="20" borderId="10" xfId="0" applyFont="true" applyBorder="true" applyAlignment="true" applyProtection="false">
      <alignment horizontal="justify" vertical="center" textRotation="0" wrapText="true" indent="0" shrinkToFit="false"/>
      <protection locked="true" hidden="false"/>
    </xf>
    <xf numFmtId="180" fontId="52" fillId="0" borderId="10" xfId="0" applyFont="true" applyBorder="true" applyAlignment="true" applyProtection="false">
      <alignment horizontal="justify" vertical="center" textRotation="0" wrapText="true" indent="0" shrinkToFit="false"/>
      <protection locked="true" hidden="false"/>
    </xf>
    <xf numFmtId="164" fontId="160" fillId="0" borderId="10" xfId="0" applyFont="true" applyBorder="true" applyAlignment="true" applyProtection="false">
      <alignment horizontal="general" vertical="center" textRotation="0" wrapText="true" indent="0" shrinkToFit="false"/>
      <protection locked="true" hidden="false"/>
    </xf>
    <xf numFmtId="171" fontId="52" fillId="27" borderId="10" xfId="0" applyFont="true" applyBorder="true" applyAlignment="true" applyProtection="false">
      <alignment horizontal="center" vertical="center" textRotation="0" wrapText="true" indent="0" shrinkToFit="false"/>
      <protection locked="true" hidden="false"/>
    </xf>
    <xf numFmtId="164" fontId="169" fillId="27" borderId="10" xfId="168" applyFont="true" applyBorder="true" applyAlignment="true" applyProtection="false">
      <alignment horizontal="left" vertical="center" textRotation="0" wrapText="false" indent="0" shrinkToFit="false"/>
      <protection locked="true" hidden="false"/>
    </xf>
    <xf numFmtId="164" fontId="47" fillId="0" borderId="10" xfId="0" applyFont="true" applyBorder="true" applyAlignment="true" applyProtection="false">
      <alignment horizontal="justify" vertical="center" textRotation="0" wrapText="true" indent="0" shrinkToFit="false"/>
      <protection locked="true" hidden="false"/>
    </xf>
    <xf numFmtId="164" fontId="160" fillId="0" borderId="10" xfId="0" applyFont="true" applyBorder="true" applyAlignment="true" applyProtection="false">
      <alignment horizontal="center" vertical="center" textRotation="0" wrapText="true" indent="0" shrinkToFit="false"/>
      <protection locked="true" hidden="false"/>
    </xf>
    <xf numFmtId="164" fontId="173" fillId="0" borderId="10" xfId="168" applyFont="true" applyBorder="true" applyAlignment="true" applyProtection="false">
      <alignment horizontal="left" vertical="center" textRotation="0" wrapText="false" indent="0" shrinkToFit="false"/>
      <protection locked="true" hidden="false"/>
    </xf>
    <xf numFmtId="166" fontId="52" fillId="0" borderId="10" xfId="0" applyFont="true" applyBorder="true" applyAlignment="true" applyProtection="false">
      <alignment horizontal="justify" vertical="center" textRotation="0" wrapText="true" indent="0" shrinkToFit="false"/>
      <protection locked="true" hidden="false"/>
    </xf>
    <xf numFmtId="180" fontId="0" fillId="0" borderId="0" xfId="0" applyFont="false" applyBorder="false" applyAlignment="true" applyProtection="false">
      <alignment horizontal="general" vertical="center" textRotation="0" wrapText="false" indent="0" shrinkToFit="false"/>
      <protection locked="true" hidden="false"/>
    </xf>
    <xf numFmtId="187" fontId="0" fillId="0" borderId="0" xfId="0" applyFont="false" applyBorder="false" applyAlignment="true" applyProtection="false">
      <alignment horizontal="general" vertical="center" textRotation="0" wrapText="false" indent="0" shrinkToFit="false"/>
      <protection locked="true" hidden="false"/>
    </xf>
    <xf numFmtId="164" fontId="0" fillId="0" borderId="12" xfId="0" applyFont="true" applyBorder="true" applyAlignment="true" applyProtection="false">
      <alignment horizontal="general" vertical="center" textRotation="0" wrapText="false" indent="0" shrinkToFit="false"/>
      <protection locked="true" hidden="false"/>
    </xf>
    <xf numFmtId="168" fontId="52" fillId="0" borderId="10" xfId="0" applyFont="true" applyBorder="true" applyAlignment="true" applyProtection="false">
      <alignment horizontal="justify" vertical="center" textRotation="0" wrapText="true" indent="0" shrinkToFit="false"/>
      <protection locked="true" hidden="false"/>
    </xf>
    <xf numFmtId="170" fontId="52" fillId="26" borderId="10" xfId="0" applyFont="true" applyBorder="true" applyAlignment="true" applyProtection="false">
      <alignment horizontal="justify" vertical="center" textRotation="0" wrapText="true" indent="0" shrinkToFit="false"/>
      <protection locked="true" hidden="false"/>
    </xf>
    <xf numFmtId="165" fontId="52" fillId="26" borderId="10" xfId="0" applyFont="true" applyBorder="true" applyAlignment="true" applyProtection="false">
      <alignment horizontal="justify" vertical="center" textRotation="0" wrapText="true" indent="0" shrinkToFit="false"/>
      <protection locked="true" hidden="false"/>
    </xf>
    <xf numFmtId="164" fontId="0" fillId="0" borderId="11" xfId="0" applyFont="fals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47" fillId="0" borderId="10" xfId="0" applyFont="true" applyBorder="true" applyAlignment="true" applyProtection="false">
      <alignment horizontal="center" vertical="center" textRotation="0" wrapText="false" indent="0" shrinkToFit="false"/>
      <protection locked="true" hidden="false"/>
    </xf>
    <xf numFmtId="164" fontId="47" fillId="0" borderId="10" xfId="0" applyFont="true" applyBorder="true" applyAlignment="true" applyProtection="false">
      <alignment horizontal="general" vertical="center" textRotation="0" wrapText="false" indent="0" shrinkToFit="false"/>
      <protection locked="true" hidden="false"/>
    </xf>
    <xf numFmtId="164" fontId="52" fillId="0" borderId="10" xfId="0" applyFont="true" applyBorder="true" applyAlignment="true" applyProtection="false">
      <alignment horizontal="center" vertical="center" textRotation="0" wrapText="false" indent="0" shrinkToFit="false"/>
      <protection locked="true" hidden="false"/>
    </xf>
    <xf numFmtId="164" fontId="47" fillId="0" borderId="10" xfId="0" applyFont="true" applyBorder="true" applyAlignment="true" applyProtection="false">
      <alignment horizontal="left" vertical="center" textRotation="0" wrapText="false" indent="0" shrinkToFit="false"/>
      <protection locked="true" hidden="false"/>
    </xf>
    <xf numFmtId="164" fontId="52" fillId="0" borderId="10" xfId="0" applyFont="true" applyBorder="true" applyAlignment="true" applyProtection="false">
      <alignment horizontal="general" vertical="center" textRotation="0" wrapText="false" indent="0" shrinkToFit="false"/>
      <protection locked="true" hidden="false"/>
    </xf>
    <xf numFmtId="168" fontId="160" fillId="0" borderId="10" xfId="0" applyFont="true" applyBorder="true" applyAlignment="true" applyProtection="false">
      <alignment horizontal="left" vertical="center" textRotation="0" wrapText="false" indent="0" shrinkToFit="false"/>
      <protection locked="true" hidden="false"/>
    </xf>
    <xf numFmtId="164" fontId="169" fillId="0" borderId="10" xfId="0" applyFont="true" applyBorder="true" applyAlignment="true" applyProtection="false">
      <alignment horizontal="left" vertical="center" textRotation="0" wrapText="false" indent="0" shrinkToFit="false"/>
      <protection locked="true" hidden="false"/>
    </xf>
    <xf numFmtId="170" fontId="52" fillId="0" borderId="10" xfId="0" applyFont="true" applyBorder="true" applyAlignment="true" applyProtection="false">
      <alignment horizontal="left" vertical="center" textRotation="0" wrapText="false" indent="0" shrinkToFit="false"/>
      <protection locked="true" hidden="false"/>
    </xf>
    <xf numFmtId="171" fontId="52" fillId="0" borderId="10" xfId="0" applyFont="true" applyBorder="true" applyAlignment="true" applyProtection="false">
      <alignment horizontal="left" vertical="center" textRotation="0" wrapText="false" indent="0" shrinkToFit="false"/>
      <protection locked="true" hidden="false"/>
    </xf>
    <xf numFmtId="164" fontId="160" fillId="0" borderId="10" xfId="0" applyFont="true" applyBorder="true" applyAlignment="true" applyProtection="false">
      <alignment horizontal="left" vertical="center" textRotation="0" wrapText="false" indent="0" shrinkToFit="false"/>
      <protection locked="true" hidden="false"/>
    </xf>
    <xf numFmtId="164" fontId="52" fillId="26" borderId="10" xfId="0" applyFont="true" applyBorder="true" applyAlignment="true" applyProtection="false">
      <alignment horizontal="left" vertical="center" textRotation="0" wrapText="false" indent="0" shrinkToFit="false"/>
      <protection locked="true" hidden="false"/>
    </xf>
    <xf numFmtId="166" fontId="52" fillId="0" borderId="10" xfId="0" applyFont="true" applyBorder="true" applyAlignment="true" applyProtection="false">
      <alignment horizontal="left" vertical="center" textRotation="0" wrapText="false" indent="0" shrinkToFit="false"/>
      <protection locked="true" hidden="false"/>
    </xf>
    <xf numFmtId="164" fontId="47" fillId="0" borderId="10" xfId="0" applyFont="true" applyBorder="true" applyAlignment="true" applyProtection="false">
      <alignment horizontal="right" vertical="center" textRotation="0" wrapText="false" indent="0" shrinkToFit="false"/>
      <protection locked="true" hidden="false"/>
    </xf>
    <xf numFmtId="177" fontId="0" fillId="0" borderId="0" xfId="0" applyFont="false" applyBorder="false" applyAlignment="true" applyProtection="false">
      <alignment horizontal="general" vertical="center" textRotation="0" wrapText="false" indent="0" shrinkToFit="false"/>
      <protection locked="true" hidden="false"/>
    </xf>
    <xf numFmtId="164" fontId="14" fillId="0" borderId="10" xfId="96" applyFont="true" applyBorder="true" applyAlignment="false" applyProtection="false">
      <alignment horizontal="general" vertical="bottom" textRotation="0" wrapText="false" indent="0" shrinkToFit="false"/>
      <protection locked="true" hidden="false"/>
    </xf>
    <xf numFmtId="164" fontId="14" fillId="0" borderId="14" xfId="96" applyFont="true" applyBorder="true" applyAlignment="false" applyProtection="false">
      <alignment horizontal="general" vertical="bottom" textRotation="0" wrapText="false" indent="0" shrinkToFit="false"/>
      <protection locked="true" hidden="false"/>
    </xf>
    <xf numFmtId="164" fontId="14" fillId="27" borderId="10" xfId="96" applyFont="true" applyBorder="true" applyAlignment="false" applyProtection="false">
      <alignment horizontal="general" vertical="bottom" textRotation="0" wrapText="false" indent="0" shrinkToFit="false"/>
      <protection locked="true" hidden="false"/>
    </xf>
    <xf numFmtId="180" fontId="14" fillId="0" borderId="0" xfId="96" applyFont="true" applyBorder="false" applyAlignment="false" applyProtection="false">
      <alignment horizontal="general" vertical="bottom" textRotation="0" wrapText="false" indent="0" shrinkToFit="false"/>
      <protection locked="true" hidden="false"/>
    </xf>
    <xf numFmtId="164" fontId="14" fillId="27" borderId="15" xfId="96" applyFont="true" applyBorder="true" applyAlignment="false" applyProtection="false">
      <alignment horizontal="general" vertical="bottom" textRotation="0" wrapText="false" indent="0" shrinkToFit="false"/>
      <protection locked="true" hidden="false"/>
    </xf>
    <xf numFmtId="164" fontId="14" fillId="0" borderId="10" xfId="96" applyFont="true" applyBorder="true" applyAlignment="true" applyProtection="false">
      <alignment horizontal="center" vertical="bottom" textRotation="0" wrapText="false" indent="0" shrinkToFit="false"/>
      <protection locked="true" hidden="false"/>
    </xf>
    <xf numFmtId="171" fontId="14" fillId="27" borderId="10" xfId="96" applyFont="true" applyBorder="true" applyAlignment="true" applyProtection="false">
      <alignment horizontal="center" vertical="bottom" textRotation="0" wrapText="false" indent="0" shrinkToFit="false"/>
      <protection locked="true" hidden="false"/>
    </xf>
    <xf numFmtId="164" fontId="14" fillId="0" borderId="10" xfId="96" applyFont="true" applyBorder="true" applyAlignment="false" applyProtection="false">
      <alignment horizontal="general" vertical="bottom" textRotation="0" wrapText="false" indent="0" shrinkToFit="false"/>
      <protection locked="true" hidden="false"/>
    </xf>
    <xf numFmtId="164" fontId="15" fillId="0" borderId="0" xfId="96" applyFont="true" applyBorder="false" applyAlignment="true" applyProtection="false">
      <alignment horizontal="right" vertical="bottom" textRotation="0" wrapText="false" indent="0" shrinkToFit="false"/>
      <protection locked="true" hidden="false"/>
    </xf>
    <xf numFmtId="185" fontId="14" fillId="0" borderId="0" xfId="96" applyFont="true" applyBorder="false" applyAlignment="false" applyProtection="false">
      <alignment horizontal="general" vertical="bottom" textRotation="0" wrapText="false" indent="0" shrinkToFit="false"/>
      <protection locked="true" hidden="false"/>
    </xf>
    <xf numFmtId="164" fontId="15" fillId="0" borderId="0" xfId="96" applyFont="true" applyBorder="true" applyAlignment="true" applyProtection="false">
      <alignment horizontal="right" vertical="bottom" textRotation="0" wrapText="false" indent="0" shrinkToFit="false"/>
      <protection locked="true" hidden="false"/>
    </xf>
    <xf numFmtId="164" fontId="14" fillId="0" borderId="0" xfId="96" applyFont="true" applyBorder="true" applyAlignment="true" applyProtection="false">
      <alignment horizontal="left" vertical="bottom" textRotation="0" wrapText="false" indent="0" shrinkToFit="false"/>
      <protection locked="true" hidden="false"/>
    </xf>
    <xf numFmtId="182" fontId="14" fillId="3" borderId="0" xfId="96" applyFont="true" applyBorder="false" applyAlignment="false" applyProtection="false">
      <alignment horizontal="general" vertical="bottom" textRotation="0" wrapText="false" indent="0" shrinkToFit="false"/>
      <protection locked="true" hidden="false"/>
    </xf>
    <xf numFmtId="164" fontId="14" fillId="26" borderId="10" xfId="96" applyFont="true" applyBorder="true" applyAlignment="false" applyProtection="false">
      <alignment horizontal="general" vertical="bottom" textRotation="0" wrapText="false" indent="0" shrinkToFit="false"/>
      <protection locked="true" hidden="false"/>
    </xf>
    <xf numFmtId="164" fontId="14" fillId="26" borderId="0" xfId="96" applyFont="true" applyBorder="false" applyAlignment="false" applyProtection="false">
      <alignment horizontal="general" vertical="bottom" textRotation="0" wrapText="false" indent="0" shrinkToFit="false"/>
      <protection locked="true" hidden="false"/>
    </xf>
    <xf numFmtId="185" fontId="14" fillId="26" borderId="0" xfId="96" applyFont="true" applyBorder="false" applyAlignment="false" applyProtection="false">
      <alignment horizontal="general" vertical="bottom" textRotation="0" wrapText="false" indent="0" shrinkToFit="false"/>
      <protection locked="true" hidden="false"/>
    </xf>
    <xf numFmtId="164" fontId="14" fillId="27" borderId="0" xfId="96" applyFont="true" applyBorder="false" applyAlignment="false" applyProtection="false">
      <alignment horizontal="general" vertical="bottom" textRotation="0" wrapText="false" indent="0" shrinkToFit="false"/>
      <protection locked="true" hidden="false"/>
    </xf>
    <xf numFmtId="171" fontId="174" fillId="0" borderId="0" xfId="0" applyFont="true" applyBorder="false" applyAlignment="true" applyProtection="false">
      <alignment horizontal="general" vertical="center" textRotation="0" wrapText="false" indent="0" shrinkToFit="false"/>
      <protection locked="true" hidden="false"/>
    </xf>
    <xf numFmtId="164" fontId="97" fillId="0" borderId="0" xfId="0" applyFont="true" applyBorder="false" applyAlignment="true" applyProtection="false">
      <alignment horizontal="center" vertical="center" textRotation="0" wrapText="false" indent="0" shrinkToFit="false"/>
      <protection locked="true" hidden="false"/>
    </xf>
    <xf numFmtId="166" fontId="97" fillId="0" borderId="0" xfId="0" applyFont="true" applyBorder="false" applyAlignment="true" applyProtection="false">
      <alignment horizontal="center" vertical="center" textRotation="0" wrapText="false" indent="0" shrinkToFit="false"/>
      <protection locked="true" hidden="false"/>
    </xf>
    <xf numFmtId="176" fontId="97"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cellXfs>
  <cellStyles count="188">
    <cellStyle name="Normal" xfId="0" builtinId="0"/>
    <cellStyle name="Comma" xfId="15" builtinId="3"/>
    <cellStyle name="Comma [0]" xfId="16" builtinId="6"/>
    <cellStyle name="Currency" xfId="17" builtinId="4"/>
    <cellStyle name="Currency [0]" xfId="18" builtinId="7"/>
    <cellStyle name="Percent" xfId="19" builtinId="5"/>
    <cellStyle name="20% - 强调文字颜色 1 2" xfId="21"/>
    <cellStyle name="20% - 强调文字颜色 2 2" xfId="22"/>
    <cellStyle name="20% - 强调文字颜色 3 2" xfId="23"/>
    <cellStyle name="20% - 强调文字颜色 4 2" xfId="24"/>
    <cellStyle name="20% - 强调文字颜色 5 2" xfId="25"/>
    <cellStyle name="20% - 强调文字颜色 6 2" xfId="26"/>
    <cellStyle name="40% - 强调文字颜色 1 2" xfId="27"/>
    <cellStyle name="40% - 强调文字颜色 2 2" xfId="28"/>
    <cellStyle name="40% - 强调文字颜色 3 2" xfId="29"/>
    <cellStyle name="40% - 强调文字颜色 4 2" xfId="30"/>
    <cellStyle name="40% - 强调文字颜色 5 2" xfId="31"/>
    <cellStyle name="40% - 强调文字颜色 6 2" xfId="32"/>
    <cellStyle name="60% - 强调文字颜色 1 2" xfId="33"/>
    <cellStyle name="60% - 强调文字颜色 2 2" xfId="34"/>
    <cellStyle name="60% - 强调文字颜色 3 2" xfId="35"/>
    <cellStyle name="60% - 强调文字颜色 4 2" xfId="36"/>
    <cellStyle name="60% - 强调文字颜色 5 2" xfId="37"/>
    <cellStyle name="60% - 强调文字颜色 6 2" xfId="38"/>
    <cellStyle name="Normal 2" xfId="39"/>
    <cellStyle name="Normal 3" xfId="40"/>
    <cellStyle name="pmxBorderCellsS" xfId="41"/>
    <cellStyle name="pmxSubHeadingM" xfId="42"/>
    <cellStyle name="pmxSubSubHeadingB" xfId="43"/>
    <cellStyle name="pmxSubSubHeadingM" xfId="44"/>
    <cellStyle name="pmxSubSubHeadingS" xfId="45"/>
    <cellStyle name="好 2" xfId="46"/>
    <cellStyle name="好_Cal-234" xfId="47"/>
    <cellStyle name="好_Cal-256" xfId="48"/>
    <cellStyle name="好_Cal-MTBE-20111130" xfId="49"/>
    <cellStyle name="好_Cal-MTBE-邱鹏" xfId="50"/>
    <cellStyle name="好_Calculate-256" xfId="51"/>
    <cellStyle name="好_设备汇总" xfId="52"/>
    <cellStyle name="好_（气液分离罐）" xfId="53"/>
    <cellStyle name="好_（缓冲罐核算）" xfId="54"/>
    <cellStyle name="差 2" xfId="55"/>
    <cellStyle name="差 2 2" xfId="56"/>
    <cellStyle name="差 3" xfId="57"/>
    <cellStyle name="差_Cal-234" xfId="58"/>
    <cellStyle name="差_Cal-256" xfId="59"/>
    <cellStyle name="差_Cal-MTBE-20111130" xfId="60"/>
    <cellStyle name="差_Cal-MTBE-邱鹏" xfId="61"/>
    <cellStyle name="差_Calculate-256" xfId="62"/>
    <cellStyle name="差_设备汇总" xfId="63"/>
    <cellStyle name="差_（气液分离罐）" xfId="64"/>
    <cellStyle name="差_（缓冲罐核算）" xfId="65"/>
    <cellStyle name="常规 10" xfId="66"/>
    <cellStyle name="常规 10 3" xfId="67"/>
    <cellStyle name="常规 11" xfId="68"/>
    <cellStyle name="常规 11 2" xfId="69"/>
    <cellStyle name="常规 11 2 2" xfId="70"/>
    <cellStyle name="常规 11 2 2 2" xfId="71"/>
    <cellStyle name="常规 11 2 3" xfId="72"/>
    <cellStyle name="常规 11 3" xfId="73"/>
    <cellStyle name="常规 11 3 2" xfId="74"/>
    <cellStyle name="常规 11 4" xfId="75"/>
    <cellStyle name="常规 12" xfId="76"/>
    <cellStyle name="常规 12 2" xfId="77"/>
    <cellStyle name="常规 13" xfId="78"/>
    <cellStyle name="常规 14" xfId="79"/>
    <cellStyle name="常规 15" xfId="80"/>
    <cellStyle name="常规 16" xfId="81"/>
    <cellStyle name="常规 16 2" xfId="82"/>
    <cellStyle name="常规 2" xfId="83"/>
    <cellStyle name="常规 2 2" xfId="84"/>
    <cellStyle name="常规 2 2 2" xfId="85"/>
    <cellStyle name="常规 2 2 2 2" xfId="86"/>
    <cellStyle name="常规 2 2 3" xfId="87"/>
    <cellStyle name="常规 2 3" xfId="88"/>
    <cellStyle name="常规 3" xfId="89"/>
    <cellStyle name="常规 3 2" xfId="90"/>
    <cellStyle name="常规 3 2 2" xfId="91"/>
    <cellStyle name="常规 3 2 3" xfId="92"/>
    <cellStyle name="常规 3 3" xfId="93"/>
    <cellStyle name="常规 3 4" xfId="94"/>
    <cellStyle name="常规 3_Calculate-256" xfId="95"/>
    <cellStyle name="常规 4" xfId="96"/>
    <cellStyle name="常规 4 2" xfId="97"/>
    <cellStyle name="常规 5" xfId="98"/>
    <cellStyle name="常规 5 2" xfId="99"/>
    <cellStyle name="常规 5 2 2" xfId="100"/>
    <cellStyle name="常规 5 2 2 2" xfId="101"/>
    <cellStyle name="常规 5 2 2 2 2" xfId="102"/>
    <cellStyle name="常规 5 2 2 2 2 2" xfId="103"/>
    <cellStyle name="常规 5 2 2 2 3" xfId="104"/>
    <cellStyle name="常规 5 2 2 3" xfId="105"/>
    <cellStyle name="常规 5 2 2 3 2" xfId="106"/>
    <cellStyle name="常规 5 2 2 4" xfId="107"/>
    <cellStyle name="常规 5 2 3" xfId="108"/>
    <cellStyle name="常规 5 2 3 2" xfId="109"/>
    <cellStyle name="常规 5 2 3 2 2" xfId="110"/>
    <cellStyle name="常规 5 2 3 3" xfId="111"/>
    <cellStyle name="常规 5 2 4" xfId="112"/>
    <cellStyle name="常规 5 2 4 2" xfId="113"/>
    <cellStyle name="常规 5 2 5" xfId="114"/>
    <cellStyle name="常规 5 3" xfId="115"/>
    <cellStyle name="常规 5 3 2" xfId="116"/>
    <cellStyle name="常规 5 3 2 2" xfId="117"/>
    <cellStyle name="常规 5 3 2 2 2" xfId="118"/>
    <cellStyle name="常规 5 3 2 3" xfId="119"/>
    <cellStyle name="常规 5 3 3" xfId="120"/>
    <cellStyle name="常规 5 3 3 2" xfId="121"/>
    <cellStyle name="常规 5 3 4" xfId="122"/>
    <cellStyle name="常规 5 4" xfId="123"/>
    <cellStyle name="常规 5 4 2" xfId="124"/>
    <cellStyle name="常规 5 4 2 2" xfId="125"/>
    <cellStyle name="常规 5 4 3" xfId="126"/>
    <cellStyle name="常规 5 5" xfId="127"/>
    <cellStyle name="常规 5 5 2" xfId="128"/>
    <cellStyle name="常规 5 6" xfId="129"/>
    <cellStyle name="常规 6" xfId="130"/>
    <cellStyle name="常规 6 2" xfId="131"/>
    <cellStyle name="常规 7" xfId="132"/>
    <cellStyle name="常规 7 2" xfId="133"/>
    <cellStyle name="常规 8" xfId="134"/>
    <cellStyle name="常规 8 2" xfId="135"/>
    <cellStyle name="常规 8 2 2" xfId="136"/>
    <cellStyle name="常规 8 2 2 2" xfId="137"/>
    <cellStyle name="常规 8 2 2 2 2" xfId="138"/>
    <cellStyle name="常规 8 2 2 3" xfId="139"/>
    <cellStyle name="常规 8 2 3" xfId="140"/>
    <cellStyle name="常规 8 2 3 2" xfId="141"/>
    <cellStyle name="常规 8 2 4" xfId="142"/>
    <cellStyle name="常规 8 3" xfId="143"/>
    <cellStyle name="常规 8 3 2" xfId="144"/>
    <cellStyle name="常规 8 3 2 2" xfId="145"/>
    <cellStyle name="常规 8 3 3" xfId="146"/>
    <cellStyle name="常规 8 4" xfId="147"/>
    <cellStyle name="常规 8 4 2" xfId="148"/>
    <cellStyle name="常规 8 5" xfId="149"/>
    <cellStyle name="常规 9" xfId="150"/>
    <cellStyle name="常规 9 2" xfId="151"/>
    <cellStyle name="常规 9 2 2" xfId="152"/>
    <cellStyle name="常规 9 2 2 2" xfId="153"/>
    <cellStyle name="常规 9 2 2 2 2" xfId="154"/>
    <cellStyle name="常规 9 2 2 3" xfId="155"/>
    <cellStyle name="常规 9 2 3" xfId="156"/>
    <cellStyle name="常规 9 2 3 2" xfId="157"/>
    <cellStyle name="常规 9 2 4" xfId="158"/>
    <cellStyle name="常规 9 3" xfId="159"/>
    <cellStyle name="常规 9 3 2" xfId="160"/>
    <cellStyle name="常规 9 3 2 2" xfId="161"/>
    <cellStyle name="常规 9 3 3" xfId="162"/>
    <cellStyle name="常规 9 4" xfId="163"/>
    <cellStyle name="常规 9 4 2" xfId="164"/>
    <cellStyle name="常规 9 5" xfId="165"/>
    <cellStyle name="常规_Sheet1" xfId="166"/>
    <cellStyle name="常规_streams" xfId="167"/>
    <cellStyle name="常规_容器计算-20080416" xfId="168"/>
    <cellStyle name="常规_滑阀01" xfId="169"/>
    <cellStyle name="常规_滑阀01_空冷器数据表（校核版）" xfId="170"/>
    <cellStyle name="常规_管径核算-2008.4.11" xfId="171"/>
    <cellStyle name="常规_管径核算-2008.4.11 2" xfId="172"/>
    <cellStyle name="常规_说明" xfId="173"/>
    <cellStyle name="强调文字颜色 1 2" xfId="174"/>
    <cellStyle name="强调文字颜色 2 2" xfId="175"/>
    <cellStyle name="强调文字颜色 2 2 2" xfId="176"/>
    <cellStyle name="强调文字颜色 2 3" xfId="177"/>
    <cellStyle name="强调文字颜色 3 2" xfId="178"/>
    <cellStyle name="强调文字颜色 4 2" xfId="179"/>
    <cellStyle name="强调文字颜色 5 2" xfId="180"/>
    <cellStyle name="强调文字颜色 6 2" xfId="181"/>
    <cellStyle name="标题 1 2" xfId="182"/>
    <cellStyle name="标题 2 2" xfId="183"/>
    <cellStyle name="标题 3 2" xfId="184"/>
    <cellStyle name="标题 4 2" xfId="185"/>
    <cellStyle name="标题 5" xfId="186"/>
    <cellStyle name="检查单元格 2" xfId="187"/>
    <cellStyle name="汇总 2" xfId="188"/>
    <cellStyle name="注释 2" xfId="189"/>
    <cellStyle name="百分比 2" xfId="190"/>
    <cellStyle name="百分比 2 2" xfId="191"/>
    <cellStyle name="百分比 2 3" xfId="192"/>
    <cellStyle name="百分比 3" xfId="193"/>
    <cellStyle name="解释性文本 2" xfId="194"/>
    <cellStyle name="警告文本 2" xfId="195"/>
    <cellStyle name="计算 2" xfId="196"/>
    <cellStyle name="超链接 2" xfId="197"/>
    <cellStyle name="输入 2" xfId="198"/>
    <cellStyle name="输出 2" xfId="199"/>
    <cellStyle name="适中 2" xfId="200"/>
    <cellStyle name="链接单元格 2" xfId="201"/>
    <cellStyle name="*unknown*" xfId="20" builtinId="8"/>
  </cellStyles>
  <dxfs count="709">
    <dxf>
      <font>
        <name val="宋体"/>
        <family val="0"/>
        <b val="0"/>
        <color rgb="FF800080"/>
        <sz val="12"/>
      </font>
      <fill>
        <patternFill>
          <bgColor rgb="FFFF99CC"/>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strike val="0"/>
        <sz val="12"/>
      </font>
      <fill>
        <patternFill>
          <bgColor theme="0" tint="-0.25"/>
        </patternFill>
      </fill>
    </dxf>
    <dxf>
      <font>
        <name val="宋体"/>
        <family val="0"/>
        <sz val="12"/>
      </font>
      <fill>
        <patternFill>
          <bgColor rgb="FF00B050"/>
        </patternFill>
      </fill>
    </dxf>
    <dxf>
      <font>
        <name val="宋体"/>
        <family val="0"/>
        <sz val="12"/>
      </font>
      <fill>
        <patternFill>
          <bgColor rgb="FFFFFF00"/>
        </patternFill>
      </fill>
    </dxf>
    <dxf>
      <font>
        <name val="宋体"/>
        <family val="0"/>
        <sz val="12"/>
      </font>
      <fill>
        <patternFill>
          <bgColor rgb="FFFF0000"/>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b val="0"/>
        <color rgb="FF800080"/>
        <sz val="12"/>
      </font>
      <fill>
        <patternFill>
          <bgColor rgb="FFFF99CC"/>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theme="0" tint="-0.5"/>
        </patternFill>
      </fill>
    </dxf>
    <dxf>
      <font>
        <name val="宋体"/>
        <family val="0"/>
        <sz val="12"/>
      </font>
      <fill>
        <patternFill>
          <bgColor rgb="FFFFFFFF"/>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9C0006"/>
        <sz val="12"/>
      </font>
      <fill>
        <patternFill>
          <bgColor rgb="FFFFC7CE"/>
        </patternFill>
      </fill>
    </dxf>
    <dxf>
      <font>
        <name val="宋体"/>
        <family val="0"/>
        <color rgb="FFFF0000"/>
        <sz val="12"/>
      </font>
    </dxf>
    <dxf>
      <font>
        <name val="宋体"/>
        <family val="0"/>
        <color rgb="FFFF0000"/>
        <sz val="12"/>
      </font>
      <fill>
        <patternFill>
          <bgColor rgb="FFFFFF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9C0006"/>
        <sz val="12"/>
      </font>
      <fill>
        <patternFill>
          <bgColor rgb="FFFFC7CE"/>
        </patternFill>
      </fill>
    </dxf>
    <dxf>
      <font>
        <name val="宋体"/>
        <family val="0"/>
        <color rgb="FFFF0000"/>
        <sz val="12"/>
      </font>
    </dxf>
    <dxf>
      <font>
        <name val="宋体"/>
        <family val="0"/>
        <color rgb="FF9C0006"/>
        <sz val="12"/>
      </font>
      <fill>
        <patternFill>
          <bgColor rgb="FFFFC7CE"/>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FF0000"/>
        <sz val="12"/>
      </font>
    </dxf>
    <dxf>
      <font>
        <name val="宋体"/>
        <family val="0"/>
        <color rgb="FF9C0006"/>
        <sz val="12"/>
      </font>
      <fill>
        <patternFill>
          <bgColor rgb="FFFFC7CE"/>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9C0006"/>
        <sz val="12"/>
      </font>
      <fill>
        <patternFill>
          <bgColor rgb="FFFFC7CE"/>
        </patternFill>
      </fill>
    </dxf>
    <dxf>
      <font>
        <name val="宋体"/>
        <family val="0"/>
        <color rgb="FFFF0000"/>
        <sz val="12"/>
      </font>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fill>
        <patternFill>
          <bgColor rgb="FFFFFF00"/>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FF0000"/>
        <sz val="12"/>
      </font>
      <fill>
        <patternFill>
          <bgColor rgb="FFFFFF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9C0006"/>
        <sz val="12"/>
      </font>
      <fill>
        <patternFill>
          <bgColor rgb="FFFFC7CE"/>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color rgb="FFFF0000"/>
        <sz val="12"/>
      </font>
      <fill>
        <patternFill>
          <bgColor rgb="FFFFFF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color rgb="FFFF0000"/>
        <sz val="12"/>
      </font>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b val="0"/>
        <color rgb="FF800080"/>
        <sz val="12"/>
      </font>
      <fill>
        <patternFill>
          <bgColor rgb="FFFF99CC"/>
        </patternFill>
      </fill>
    </dxf>
    <dxf>
      <font>
        <name val="宋体"/>
        <family val="0"/>
        <sz val="12"/>
      </font>
      <fill>
        <patternFill>
          <bgColor rgb="FFFF0000"/>
        </patternFill>
      </fill>
    </dxf>
    <dxf>
      <font>
        <name val="宋体"/>
        <family val="0"/>
        <sz val="12"/>
      </font>
      <fill>
        <patternFill>
          <bgColor rgb="FFFF0000"/>
        </patternFill>
      </fill>
    </dxf>
    <dxf>
      <font>
        <name val="宋体"/>
        <family val="0"/>
        <b val="0"/>
        <color rgb="FF800080"/>
        <sz val="12"/>
      </font>
      <fill>
        <patternFill>
          <bgColor rgb="FFFF99CC"/>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b val="0"/>
        <color rgb="FF800080"/>
        <sz val="12"/>
      </font>
      <fill>
        <patternFill>
          <bgColor rgb="FFFF99CC"/>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
      <font>
        <name val="宋体"/>
        <family val="0"/>
        <sz val="12"/>
      </font>
      <fill>
        <patternFill>
          <bgColor rgb="FFFF0000"/>
        </patternFill>
      </fill>
    </dxf>
  </dxfs>
  <colors>
    <indexedColors>
      <rgbColor rgb="FF000000"/>
      <rgbColor rgb="FFFFFFFF"/>
      <rgbColor rgb="FFFF0000"/>
      <rgbColor rgb="FF00FF00"/>
      <rgbColor rgb="FF0000FF"/>
      <rgbColor rgb="FFFFFF00"/>
      <rgbColor rgb="FFFF00FF"/>
      <rgbColor rgb="FF00FFFF"/>
      <rgbColor rgb="FF9C0006"/>
      <rgbColor rgb="FF008000"/>
      <rgbColor rgb="FFC6D9F1"/>
      <rgbColor rgb="FFE46C0A"/>
      <rgbColor rgb="FF800080"/>
      <rgbColor rgb="FF0070C0"/>
      <rgbColor rgb="FFC0C0C0"/>
      <rgbColor rgb="FF808080"/>
      <rgbColor rgb="FFB3A2C7"/>
      <rgbColor rgb="FF993366"/>
      <rgbColor rgb="FFFFFFCC"/>
      <rgbColor rgb="FFCCFFFF"/>
      <rgbColor rgb="FFFF66CC"/>
      <rgbColor rgb="FFFF8080"/>
      <rgbColor rgb="FF0066CC"/>
      <rgbColor rgb="FFCCCCFF"/>
      <rgbColor rgb="FFE6E0EC"/>
      <rgbColor rgb="FFF11598"/>
      <rgbColor rgb="FFFFC000"/>
      <rgbColor rgb="FF93CDDD"/>
      <rgbColor rgb="FFFF3399"/>
      <rgbColor rgb="FFFFC7CE"/>
      <rgbColor rgb="FF00B050"/>
      <rgbColor rgb="FF3333FF"/>
      <rgbColor rgb="FF00B0F0"/>
      <rgbColor rgb="FFEEECE1"/>
      <rgbColor rgb="FFCCFFCC"/>
      <rgbColor rgb="FFFFFF99"/>
      <rgbColor rgb="FF99CCFF"/>
      <rgbColor rgb="FFFF99CC"/>
      <rgbColor rgb="FFCC99FF"/>
      <rgbColor rgb="FFFFCC99"/>
      <rgbColor rgb="FF3366FF"/>
      <rgbColor rgb="FF33CCCC"/>
      <rgbColor rgb="FF92D050"/>
      <rgbColor rgb="FFFFCC00"/>
      <rgbColor rgb="FFFF9900"/>
      <rgbColor rgb="FFFF6600"/>
      <rgbColor rgb="FFD99694"/>
      <rgbColor rgb="FF969696"/>
      <rgbColor rgb="FF003366"/>
      <rgbColor rgb="FF339966"/>
      <rgbColor rgb="FFB9CDE5"/>
      <rgbColor rgb="FFBFBFBF"/>
      <rgbColor rgb="FF993300"/>
      <rgbColor rgb="FF7030A0"/>
      <rgbColor rgb="FF1833A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externalLink" Target="externalLinks/externalLink1.xml"/><Relationship Id="rId39" Type="http://schemas.openxmlformats.org/officeDocument/2006/relationships/externalLink" Target="externalLinks/externalLink2.xml"/><Relationship Id="rId40" Type="http://schemas.openxmlformats.org/officeDocument/2006/relationships/externalLink" Target="externalLinks/externalLink3.xml"/><Relationship Id="rId41" Type="http://schemas.openxmlformats.org/officeDocument/2006/relationships/externalLink" Target="externalLinks/externalLink4.xml"/><Relationship Id="rId42" Type="http://schemas.openxmlformats.org/officeDocument/2006/relationships/externalLink" Target="externalLinks/externalLink5.xml"/><Relationship Id="rId43" Type="http://schemas.openxmlformats.org/officeDocument/2006/relationships/externalLink" Target="externalLinks/externalLink6.xml"/><Relationship Id="rId44" Type="http://schemas.openxmlformats.org/officeDocument/2006/relationships/externalLink" Target="externalLinks/externalLink7.xml"/><Relationship Id="rId45" Type="http://schemas.openxmlformats.org/officeDocument/2006/relationships/externalLink" Target="externalLinks/externalLink8.xml"/><Relationship Id="rId46" Type="http://schemas.openxmlformats.org/officeDocument/2006/relationships/externalLink" Target="externalLinks/externalLink9.xml"/><Relationship Id="rId47" Type="http://schemas.openxmlformats.org/officeDocument/2006/relationships/externalLink" Target="externalLinks/externalLink10.xml"/><Relationship Id="rId48" Type="http://schemas.openxmlformats.org/officeDocument/2006/relationships/externalLink" Target="externalLinks/externalLink11.xml"/><Relationship Id="rId49" Type="http://schemas.openxmlformats.org/officeDocument/2006/relationships/externalLink" Target="externalLinks/externalLink12.xml"/><Relationship Id="rId50" Type="http://schemas.openxmlformats.org/officeDocument/2006/relationships/externalLink" Target="externalLinks/externalLink13.xml"/><Relationship Id="rId51" Type="http://schemas.openxmlformats.org/officeDocument/2006/relationships/externalLink" Target="externalLinks/externalLink14.xml"/><Relationship Id="rId52" Type="http://schemas.openxmlformats.org/officeDocument/2006/relationships/externalLink" Target="externalLinks/externalLink15.xml"/><Relationship Id="rId53" Type="http://schemas.openxmlformats.org/officeDocument/2006/relationships/sharedStrings" Target="sharedStrings.xml"/>
</Relationships>
</file>

<file path=xl/ctrlProps/ctrlProps2.xml><?xml version="1.0" encoding="utf-8"?>
<formControlPr xmlns="http://schemas.microsoft.com/office/spreadsheetml/2009/9/main" objectType="Button" lockText="1"/>
</file>

<file path=xl/ctrlProps/ctrlProps4.xml><?xml version="1.0" encoding="utf-8"?>
<formControlPr xmlns="http://schemas.microsoft.com/office/spreadsheetml/2009/9/main" objectType="Button" lockText="1"/>
</file>

<file path=xl/ctrlProps/ctrlProps6.xml><?xml version="1.0" encoding="utf-8"?>
<formControlPr xmlns="http://schemas.microsoft.com/office/spreadsheetml/2009/9/main" objectType="Button" lockText="1"/>
</file>

<file path=xl/ctrlProps/ctrlProps8.xml><?xml version="1.0" encoding="utf-8"?>
<formControlPr xmlns="http://schemas.microsoft.com/office/spreadsheetml/2009/9/main" objectType="Button" lockText="1"/>
</file>

<file path=xl/ctrlProps/ctrlProps10.xml><?xml version="1.0" encoding="utf-8"?>
<formControlPr xmlns="http://schemas.microsoft.com/office/spreadsheetml/2009/9/main" objectType="Button" lockText="1"/>
</file>

<file path=xl/ctrlProps/ctrlProps12.xml><?xml version="1.0" encoding="utf-8"?>
<formControlPr xmlns="http://schemas.microsoft.com/office/spreadsheetml/2009/9/main" objectType="Button" lockText="1"/>
</file>

<file path=xl/ctrlProps/ctrlProps14.xml><?xml version="1.0" encoding="utf-8"?>
<formControlPr xmlns="http://schemas.microsoft.com/office/spreadsheetml/2009/9/main" objectType="Button" lockText="1"/>
</file>

<file path=xl/ctrlProps/ctrlProps16.xml><?xml version="1.0" encoding="utf-8"?>
<formControlPr xmlns="http://schemas.microsoft.com/office/spreadsheetml/2009/9/main" objectType="Button" lockText="1"/>
</file>

<file path=xl/ctrlProps/ctrlProps18.xml><?xml version="1.0" encoding="utf-8"?>
<formControlPr xmlns="http://schemas.microsoft.com/office/spreadsheetml/2009/9/main" objectType="Button" lockText="1"/>
</file>

<file path=xl/ctrlProps/ctrlProps20.xml><?xml version="1.0" encoding="utf-8"?>
<formControlPr xmlns="http://schemas.microsoft.com/office/spreadsheetml/2009/9/main" objectType="Button" lockText="1"/>
</file>

<file path=xl/ctrlProps/ctrlProps22.xml><?xml version="1.0" encoding="utf-8"?>
<formControlPr xmlns="http://schemas.microsoft.com/office/spreadsheetml/2009/9/main" objectType="Button" lockText="1"/>
</file>

<file path=xl/ctrlProps/ctrlProps24.xml><?xml version="1.0" encoding="utf-8"?>
<formControlPr xmlns="http://schemas.microsoft.com/office/spreadsheetml/2009/9/main" objectType="Button" lockText="1"/>
</file>

<file path=xl/ctrlProps/ctrlProps25.xml><?xml version="1.0" encoding="utf-8"?>
<formControlPr xmlns="http://schemas.microsoft.com/office/spreadsheetml/2009/9/main" objectType="Button" lockText="1"/>
</file>

<file path=xl/ctrlProps/ctrlProps27.xml><?xml version="1.0" encoding="utf-8"?>
<formControlPr xmlns="http://schemas.microsoft.com/office/spreadsheetml/2009/9/main" objectType="Button" lockText="1"/>
</file>

<file path=xl/ctrlProps/ctrlProps29.xml><?xml version="1.0" encoding="utf-8"?>
<formControlPr xmlns="http://schemas.microsoft.com/office/spreadsheetml/2009/9/main" objectType="Button" lockText="1"/>
</file>

<file path=xl/ctrlProps/ctrlProps31.xml><?xml version="1.0" encoding="utf-8"?>
<formControlPr xmlns="http://schemas.microsoft.com/office/spreadsheetml/2009/9/main" objectType="Button" lockText="1"/>
</file>

<file path=xl/ctrlProps/ctrlProps33.xml><?xml version="1.0" encoding="utf-8"?>
<formControlPr xmlns="http://schemas.microsoft.com/office/spreadsheetml/2009/9/main" objectType="Button" lockText="1"/>
</file>

<file path=xl/ctrlProps/ctrlProps35.xml><?xml version="1.0" encoding="utf-8"?>
<formControlPr xmlns="http://schemas.microsoft.com/office/spreadsheetml/2009/9/main" objectType="Button" lockText="1"/>
</file>

<file path=xl/ctrlProps/ctrlProps37.xml><?xml version="1.0" encoding="utf-8"?>
<formControlPr xmlns="http://schemas.microsoft.com/office/spreadsheetml/2009/9/main" objectType="Button" lockText="1"/>
</file>

<file path=xl/ctrlProps/ctrlProps38.xml><?xml version="1.0" encoding="utf-8"?>
<formControlPr xmlns="http://schemas.microsoft.com/office/spreadsheetml/2009/9/main" objectType="Button" lockText="1"/>
</file>

<file path=xl/ctrlProps/ctrlProps42.xml><?xml version="1.0" encoding="utf-8"?>
<formControlPr xmlns="http://schemas.microsoft.com/office/spreadsheetml/2009/9/main" objectType="Button" lockText="1"/>
</file>

<file path=xl/ctrlProps/ctrlProps44.xml><?xml version="1.0" encoding="utf-8"?>
<formControlPr xmlns="http://schemas.microsoft.com/office/spreadsheetml/2009/9/main" objectType="Button" lockText="1"/>
</file>

<file path=xl/ctrlProps/ctrlProps46.xml><?xml version="1.0" encoding="utf-8"?>
<formControlPr xmlns="http://schemas.microsoft.com/office/spreadsheetml/2009/9/main" objectType="Button" lockText="1"/>
</file>

<file path=xl/ctrlProps/ctrlProps48.xml><?xml version="1.0" encoding="utf-8"?>
<formControlPr xmlns="http://schemas.microsoft.com/office/spreadsheetml/2009/9/main" objectType="Button" lockText="1"/>
</file>

<file path=xl/ctrlProps/ctrlProps50.xml><?xml version="1.0" encoding="utf-8"?>
<formControlPr xmlns="http://schemas.microsoft.com/office/spreadsheetml/2009/9/main" objectType="Button" lockText="1"/>
</file>

<file path=xl/drawings/_rels/drawing39.xml.rels><?xml version="1.0" encoding="UTF-8"?>
<Relationships xmlns="http://schemas.openxmlformats.org/package/2006/relationships"><Relationship Id="rId1" Type="http://schemas.openxmlformats.org/officeDocument/2006/relationships/image" Target="../media/image1.png"/>
</Relationships>
</file>

<file path=xl/drawings/_rels/drawing40.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5.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2"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7.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3"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619200</xdr:colOff>
      <xdr:row>31</xdr:row>
      <xdr:rowOff>104400</xdr:rowOff>
    </xdr:from>
    <xdr:to>
      <xdr:col>6</xdr:col>
      <xdr:colOff>377640</xdr:colOff>
      <xdr:row>53</xdr:row>
      <xdr:rowOff>91440</xdr:rowOff>
    </xdr:to>
    <xdr:grpSp>
      <xdr:nvGrpSpPr>
        <xdr:cNvPr id="0" name="组合 2"/>
        <xdr:cNvGrpSpPr/>
      </xdr:nvGrpSpPr>
      <xdr:grpSpPr>
        <a:xfrm>
          <a:off x="9477360" y="5523480"/>
          <a:ext cx="1130040" cy="4178160"/>
          <a:chOff x="9477360" y="5523480"/>
          <a:chExt cx="1130040" cy="4178160"/>
        </a:xfrm>
      </xdr:grpSpPr>
      <xdr:sp>
        <xdr:nvSpPr>
          <xdr:cNvPr id="1" name="Rectangle 1"/>
          <xdr:cNvSpPr/>
        </xdr:nvSpPr>
        <xdr:spPr>
          <a:xfrm>
            <a:off x="9477360" y="5765760"/>
            <a:ext cx="758520" cy="3641760"/>
          </a:xfrm>
          <a:prstGeom prst="rect">
            <a:avLst/>
          </a:prstGeom>
          <a:noFill/>
          <a:ln w="19080">
            <a:solidFill>
              <a:srgbClr val="000000"/>
            </a:solidFill>
            <a:miter/>
          </a:ln>
        </xdr:spPr>
        <xdr:style>
          <a:lnRef idx="0"/>
          <a:fillRef idx="0"/>
          <a:effectRef idx="0"/>
          <a:fontRef idx="minor"/>
        </xdr:style>
      </xdr:sp>
      <xdr:sp>
        <xdr:nvSpPr>
          <xdr:cNvPr id="2" name="Text Box 2"/>
          <xdr:cNvSpPr/>
        </xdr:nvSpPr>
        <xdr:spPr>
          <a:xfrm>
            <a:off x="10321920" y="5912640"/>
            <a:ext cx="247320" cy="206280"/>
          </a:xfrm>
          <a:prstGeom prst="rect">
            <a:avLst/>
          </a:prstGeom>
          <a:noFill/>
          <a:ln w="0">
            <a:noFill/>
          </a:ln>
        </xdr:spPr>
        <xdr:style>
          <a:lnRef idx="0"/>
          <a:fillRef idx="0"/>
          <a:effectRef idx="0"/>
          <a:fontRef idx="minor"/>
        </xdr:style>
      </xdr:sp>
      <xdr:sp>
        <xdr:nvSpPr>
          <xdr:cNvPr id="3" name="Text Box 3"/>
          <xdr:cNvSpPr/>
        </xdr:nvSpPr>
        <xdr:spPr>
          <a:xfrm>
            <a:off x="10360080" y="6077160"/>
            <a:ext cx="247320" cy="19944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L1</a:t>
            </a:r>
            <a:endParaRPr b="0" lang="en-US" sz="1200" spc="-1" strike="noStrike">
              <a:latin typeface="Times New Roman"/>
            </a:endParaRPr>
          </a:p>
        </xdr:txBody>
      </xdr:sp>
      <xdr:sp>
        <xdr:nvSpPr>
          <xdr:cNvPr id="4" name="Text Box 4"/>
          <xdr:cNvSpPr/>
        </xdr:nvSpPr>
        <xdr:spPr>
          <a:xfrm>
            <a:off x="10321920" y="6592320"/>
            <a:ext cx="209160" cy="199080"/>
          </a:xfrm>
          <a:prstGeom prst="rect">
            <a:avLst/>
          </a:prstGeom>
          <a:noFill/>
          <a:ln w="0">
            <a:noFill/>
          </a:ln>
        </xdr:spPr>
        <xdr:style>
          <a:lnRef idx="0"/>
          <a:fillRef idx="0"/>
          <a:effectRef idx="0"/>
          <a:fontRef idx="minor"/>
        </xdr:style>
      </xdr:sp>
      <xdr:sp>
        <xdr:nvSpPr>
          <xdr:cNvPr id="5" name="Text Box 5"/>
          <xdr:cNvSpPr/>
        </xdr:nvSpPr>
        <xdr:spPr>
          <a:xfrm>
            <a:off x="10321920" y="7222320"/>
            <a:ext cx="209160" cy="178200"/>
          </a:xfrm>
          <a:prstGeom prst="rect">
            <a:avLst/>
          </a:prstGeom>
          <a:noFill/>
          <a:ln w="0">
            <a:noFill/>
          </a:ln>
        </xdr:spPr>
        <xdr:style>
          <a:lnRef idx="0"/>
          <a:fillRef idx="0"/>
          <a:effectRef idx="0"/>
          <a:fontRef idx="minor"/>
        </xdr:style>
      </xdr:sp>
      <xdr:sp>
        <xdr:nvSpPr>
          <xdr:cNvPr id="6" name="Text Box 6"/>
          <xdr:cNvSpPr/>
        </xdr:nvSpPr>
        <xdr:spPr>
          <a:xfrm>
            <a:off x="10302840" y="8409600"/>
            <a:ext cx="209160" cy="20952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L5</a:t>
            </a:r>
            <a:endParaRPr b="0" lang="en-US" sz="1200" spc="-1" strike="noStrike">
              <a:latin typeface="Times New Roman"/>
            </a:endParaRPr>
          </a:p>
        </xdr:txBody>
      </xdr:sp>
      <xdr:sp>
        <xdr:nvSpPr>
          <xdr:cNvPr id="7" name="Text Box 7"/>
          <xdr:cNvSpPr/>
        </xdr:nvSpPr>
        <xdr:spPr>
          <a:xfrm>
            <a:off x="10321920" y="7642800"/>
            <a:ext cx="209160" cy="19908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L4</a:t>
            </a:r>
            <a:endParaRPr b="0" lang="en-US" sz="1200" spc="-1" strike="noStrike">
              <a:latin typeface="Times New Roman"/>
            </a:endParaRPr>
          </a:p>
        </xdr:txBody>
      </xdr:sp>
      <xdr:sp>
        <xdr:nvSpPr>
          <xdr:cNvPr id="8" name="Line 8"/>
          <xdr:cNvSpPr/>
        </xdr:nvSpPr>
        <xdr:spPr>
          <a:xfrm>
            <a:off x="9635760" y="7421760"/>
            <a:ext cx="457200" cy="360"/>
          </a:xfrm>
          <a:prstGeom prst="line">
            <a:avLst/>
          </a:prstGeom>
          <a:ln w="9360">
            <a:solidFill>
              <a:srgbClr val="000000"/>
            </a:solidFill>
            <a:round/>
          </a:ln>
        </xdr:spPr>
        <xdr:style>
          <a:lnRef idx="0"/>
          <a:fillRef idx="0"/>
          <a:effectRef idx="0"/>
          <a:fontRef idx="minor"/>
        </xdr:style>
      </xdr:sp>
      <xdr:sp>
        <xdr:nvSpPr>
          <xdr:cNvPr id="9" name="Text Box 9"/>
          <xdr:cNvSpPr/>
        </xdr:nvSpPr>
        <xdr:spPr>
          <a:xfrm>
            <a:off x="9769320" y="7191000"/>
            <a:ext cx="228240" cy="17820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HL</a:t>
            </a:r>
            <a:endParaRPr b="0" lang="en-US" sz="1200" spc="-1" strike="noStrike">
              <a:latin typeface="Times New Roman"/>
            </a:endParaRPr>
          </a:p>
        </xdr:txBody>
      </xdr:sp>
      <xdr:sp>
        <xdr:nvSpPr>
          <xdr:cNvPr id="10" name="Line 10"/>
          <xdr:cNvSpPr/>
        </xdr:nvSpPr>
        <xdr:spPr>
          <a:xfrm>
            <a:off x="9626400" y="8136000"/>
            <a:ext cx="447480" cy="360"/>
          </a:xfrm>
          <a:prstGeom prst="line">
            <a:avLst/>
          </a:prstGeom>
          <a:ln w="9360">
            <a:solidFill>
              <a:srgbClr val="000000"/>
            </a:solidFill>
            <a:round/>
          </a:ln>
        </xdr:spPr>
        <xdr:style>
          <a:lnRef idx="0"/>
          <a:fillRef idx="0"/>
          <a:effectRef idx="0"/>
          <a:fontRef idx="minor"/>
        </xdr:style>
      </xdr:sp>
      <xdr:sp>
        <xdr:nvSpPr>
          <xdr:cNvPr id="11" name="Text Box 11"/>
          <xdr:cNvSpPr/>
        </xdr:nvSpPr>
        <xdr:spPr>
          <a:xfrm>
            <a:off x="9750240" y="7306560"/>
            <a:ext cx="237600" cy="199440"/>
          </a:xfrm>
          <a:prstGeom prst="rect">
            <a:avLst/>
          </a:prstGeom>
          <a:noFill/>
          <a:ln w="0">
            <a:noFill/>
          </a:ln>
        </xdr:spPr>
        <xdr:style>
          <a:lnRef idx="0"/>
          <a:fillRef idx="0"/>
          <a:effectRef idx="0"/>
          <a:fontRef idx="minor"/>
        </xdr:style>
      </xdr:sp>
      <xdr:sp>
        <xdr:nvSpPr>
          <xdr:cNvPr id="12" name="Text Box 12"/>
          <xdr:cNvSpPr/>
        </xdr:nvSpPr>
        <xdr:spPr>
          <a:xfrm>
            <a:off x="9769320" y="7852680"/>
            <a:ext cx="190080" cy="23076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LL</a:t>
            </a:r>
            <a:endParaRPr b="0" lang="en-US" sz="1200" spc="-1" strike="noStrike">
              <a:latin typeface="Times New Roman"/>
            </a:endParaRPr>
          </a:p>
        </xdr:txBody>
      </xdr:sp>
      <xdr:sp>
        <xdr:nvSpPr>
          <xdr:cNvPr id="13" name="Line 13"/>
          <xdr:cNvSpPr/>
        </xdr:nvSpPr>
        <xdr:spPr>
          <a:xfrm>
            <a:off x="10226520" y="6497280"/>
            <a:ext cx="171360" cy="360"/>
          </a:xfrm>
          <a:prstGeom prst="line">
            <a:avLst/>
          </a:prstGeom>
          <a:ln w="9360">
            <a:solidFill>
              <a:srgbClr val="000000"/>
            </a:solidFill>
            <a:round/>
          </a:ln>
        </xdr:spPr>
        <xdr:style>
          <a:lnRef idx="0"/>
          <a:fillRef idx="0"/>
          <a:effectRef idx="0"/>
          <a:fontRef idx="minor"/>
        </xdr:style>
      </xdr:sp>
      <xdr:sp>
        <xdr:nvSpPr>
          <xdr:cNvPr id="14" name="Line 14"/>
          <xdr:cNvSpPr/>
        </xdr:nvSpPr>
        <xdr:spPr>
          <a:xfrm>
            <a:off x="10416960" y="6434280"/>
            <a:ext cx="360" cy="105120"/>
          </a:xfrm>
          <a:prstGeom prst="line">
            <a:avLst/>
          </a:prstGeom>
          <a:ln w="9360">
            <a:solidFill>
              <a:srgbClr val="000000"/>
            </a:solidFill>
            <a:round/>
          </a:ln>
        </xdr:spPr>
        <xdr:style>
          <a:lnRef idx="0"/>
          <a:fillRef idx="0"/>
          <a:effectRef idx="0"/>
          <a:fontRef idx="minor"/>
        </xdr:style>
      </xdr:sp>
      <xdr:sp>
        <xdr:nvSpPr>
          <xdr:cNvPr id="15" name="Rectangle 15"/>
          <xdr:cNvSpPr/>
        </xdr:nvSpPr>
        <xdr:spPr>
          <a:xfrm>
            <a:off x="9477360" y="6024960"/>
            <a:ext cx="758520" cy="209520"/>
          </a:xfrm>
          <a:prstGeom prst="rect">
            <a:avLst/>
          </a:prstGeom>
          <a:solidFill>
            <a:srgbClr val="00ff00"/>
          </a:solidFill>
          <a:ln w="9360">
            <a:solidFill>
              <a:srgbClr val="000000"/>
            </a:solidFill>
            <a:miter/>
          </a:ln>
        </xdr:spPr>
        <xdr:style>
          <a:lnRef idx="0"/>
          <a:fillRef idx="0"/>
          <a:effectRef idx="0"/>
          <a:fontRef idx="minor"/>
        </xdr:style>
      </xdr:sp>
      <xdr:sp>
        <xdr:nvSpPr>
          <xdr:cNvPr id="16" name="Text Box 16"/>
          <xdr:cNvSpPr/>
        </xdr:nvSpPr>
        <xdr:spPr>
          <a:xfrm>
            <a:off x="10321920" y="8913960"/>
            <a:ext cx="209160" cy="199440"/>
          </a:xfrm>
          <a:prstGeom prst="rect">
            <a:avLst/>
          </a:prstGeom>
          <a:noFill/>
          <a:ln w="0">
            <a:noFill/>
          </a:ln>
        </xdr:spPr>
        <xdr:style>
          <a:lnRef idx="0"/>
          <a:fillRef idx="0"/>
          <a:effectRef idx="0"/>
          <a:fontRef idx="minor"/>
        </xdr:style>
      </xdr:sp>
      <xdr:sp>
        <xdr:nvSpPr>
          <xdr:cNvPr id="17" name="Text Box 17"/>
          <xdr:cNvSpPr/>
        </xdr:nvSpPr>
        <xdr:spPr>
          <a:xfrm>
            <a:off x="10321920" y="8682840"/>
            <a:ext cx="209160" cy="199440"/>
          </a:xfrm>
          <a:prstGeom prst="rect">
            <a:avLst/>
          </a:prstGeom>
          <a:noFill/>
          <a:ln w="0">
            <a:noFill/>
          </a:ln>
        </xdr:spPr>
        <xdr:style>
          <a:lnRef idx="0"/>
          <a:fillRef idx="0"/>
          <a:effectRef idx="0"/>
          <a:fontRef idx="minor"/>
        </xdr:style>
      </xdr:sp>
      <xdr:sp>
        <xdr:nvSpPr>
          <xdr:cNvPr id="18" name="Arc 18"/>
          <xdr:cNvSpPr/>
        </xdr:nvSpPr>
        <xdr:spPr>
          <a:xfrm>
            <a:off x="9477360" y="9365760"/>
            <a:ext cx="758520" cy="335880"/>
          </a:xfrm>
          <a:custGeom>
            <a:avLst/>
            <a:gdLst>
              <a:gd name="textAreaLeft" fmla="*/ 0 w 758520"/>
              <a:gd name="textAreaRight" fmla="*/ 758880 w 758520"/>
              <a:gd name="textAreaTop" fmla="*/ 0 h 335880"/>
              <a:gd name="textAreaBottom" fmla="*/ 336240 h 335880"/>
            </a:gdLst>
            <a:ahLst/>
            <a:rect l="textAreaLeft" t="textAreaTop" r="textAreaRight" b="textAreaBottom"/>
            <a:pathLst>
              <a:path fill="none" w="42893" h="21600">
                <a:moveTo>
                  <a:pt x="42892" y="3012"/>
                </a:moveTo>
                <a:cubicBezTo>
                  <a:pt x="41391" y="13672"/>
                  <a:pt x="32269" y="21599"/>
                  <a:pt x="21504" y="21600"/>
                </a:cubicBezTo>
                <a:cubicBezTo>
                  <a:pt x="10363" y="21600"/>
                  <a:pt x="1050" y="13127"/>
                  <a:pt x="0" y="2035"/>
                </a:cubicBezTo>
              </a:path>
              <a:path stroke="0" w="42893" h="21600">
                <a:moveTo>
                  <a:pt x="42892" y="3012"/>
                </a:moveTo>
                <a:cubicBezTo>
                  <a:pt x="41391" y="13672"/>
                  <a:pt x="32269" y="21599"/>
                  <a:pt x="21504" y="21600"/>
                </a:cubicBezTo>
                <a:cubicBezTo>
                  <a:pt x="10363" y="21600"/>
                  <a:pt x="1050" y="13127"/>
                  <a:pt x="0" y="2035"/>
                </a:cubicBezTo>
                <a:lnTo>
                  <a:pt x="21504" y="0"/>
                </a:lnTo>
                <a:close/>
              </a:path>
            </a:pathLst>
          </a:custGeom>
          <a:noFill/>
          <a:ln w="19080">
            <a:solidFill>
              <a:srgbClr val="000000"/>
            </a:solidFill>
            <a:round/>
          </a:ln>
        </xdr:spPr>
        <xdr:style>
          <a:lnRef idx="0"/>
          <a:fillRef idx="0"/>
          <a:effectRef idx="0"/>
          <a:fontRef idx="minor"/>
        </xdr:style>
      </xdr:sp>
      <xdr:sp>
        <xdr:nvSpPr>
          <xdr:cNvPr id="19" name="Arc 19"/>
          <xdr:cNvSpPr/>
        </xdr:nvSpPr>
        <xdr:spPr>
          <a:xfrm flipV="1">
            <a:off x="9477360" y="5523480"/>
            <a:ext cx="758520" cy="293760"/>
          </a:xfrm>
          <a:custGeom>
            <a:avLst/>
            <a:gdLst>
              <a:gd name="textAreaLeft" fmla="*/ 0 w 758520"/>
              <a:gd name="textAreaRight" fmla="*/ 758880 w 758520"/>
              <a:gd name="textAreaTop" fmla="*/ 360 h 293760"/>
              <a:gd name="textAreaBottom" fmla="*/ 294480 h 293760"/>
            </a:gdLst>
            <a:ahLst/>
            <a:rect l="textAreaLeft" t="textAreaTop" r="textAreaRight" b="textAreaBottom"/>
            <a:pathLst>
              <a:path fill="none" w="42893" h="21600">
                <a:moveTo>
                  <a:pt x="42892" y="3012"/>
                </a:moveTo>
                <a:cubicBezTo>
                  <a:pt x="41391" y="13672"/>
                  <a:pt x="32269" y="21599"/>
                  <a:pt x="21504" y="21600"/>
                </a:cubicBezTo>
                <a:cubicBezTo>
                  <a:pt x="10363" y="21600"/>
                  <a:pt x="1050" y="13127"/>
                  <a:pt x="0" y="2035"/>
                </a:cubicBezTo>
              </a:path>
              <a:path stroke="0" w="42893" h="21600">
                <a:moveTo>
                  <a:pt x="42892" y="3012"/>
                </a:moveTo>
                <a:cubicBezTo>
                  <a:pt x="41391" y="13672"/>
                  <a:pt x="32269" y="21599"/>
                  <a:pt x="21504" y="21600"/>
                </a:cubicBezTo>
                <a:cubicBezTo>
                  <a:pt x="10363" y="21600"/>
                  <a:pt x="1050" y="13127"/>
                  <a:pt x="0" y="2035"/>
                </a:cubicBezTo>
                <a:lnTo>
                  <a:pt x="21504" y="0"/>
                </a:lnTo>
                <a:close/>
              </a:path>
            </a:pathLst>
          </a:custGeom>
          <a:noFill/>
          <a:ln w="19080">
            <a:solidFill>
              <a:srgbClr val="000000"/>
            </a:solidFill>
            <a:round/>
          </a:ln>
        </xdr:spPr>
        <xdr:style>
          <a:lnRef idx="0"/>
          <a:fillRef idx="0"/>
          <a:effectRef idx="0"/>
          <a:fontRef idx="minor"/>
        </xdr:style>
      </xdr:sp>
      <xdr:sp>
        <xdr:nvSpPr>
          <xdr:cNvPr id="20" name="Text Box 20"/>
          <xdr:cNvSpPr/>
        </xdr:nvSpPr>
        <xdr:spPr>
          <a:xfrm>
            <a:off x="10036080" y="8714520"/>
            <a:ext cx="171000" cy="209520"/>
          </a:xfrm>
          <a:prstGeom prst="rect">
            <a:avLst/>
          </a:prstGeom>
          <a:noFill/>
          <a:ln w="0">
            <a:noFill/>
          </a:ln>
        </xdr:spPr>
        <xdr:style>
          <a:lnRef idx="0"/>
          <a:fillRef idx="0"/>
          <a:effectRef idx="0"/>
          <a:fontRef idx="minor"/>
        </xdr:style>
      </xdr:sp>
      <xdr:sp>
        <xdr:nvSpPr>
          <xdr:cNvPr id="21" name="Line 21"/>
          <xdr:cNvSpPr/>
        </xdr:nvSpPr>
        <xdr:spPr>
          <a:xfrm>
            <a:off x="10226520" y="5765400"/>
            <a:ext cx="266760" cy="360"/>
          </a:xfrm>
          <a:prstGeom prst="line">
            <a:avLst/>
          </a:prstGeom>
          <a:ln w="9360">
            <a:solidFill>
              <a:srgbClr val="000000"/>
            </a:solidFill>
            <a:round/>
          </a:ln>
        </xdr:spPr>
        <xdr:style>
          <a:lnRef idx="0"/>
          <a:fillRef idx="0"/>
          <a:effectRef idx="0"/>
          <a:fontRef idx="minor"/>
        </xdr:style>
      </xdr:sp>
      <xdr:sp>
        <xdr:nvSpPr>
          <xdr:cNvPr id="22" name="Line 22"/>
          <xdr:cNvSpPr/>
        </xdr:nvSpPr>
        <xdr:spPr>
          <a:xfrm>
            <a:off x="10235880" y="7432200"/>
            <a:ext cx="285840" cy="360"/>
          </a:xfrm>
          <a:prstGeom prst="line">
            <a:avLst/>
          </a:prstGeom>
          <a:ln w="9360">
            <a:solidFill>
              <a:srgbClr val="000000"/>
            </a:solidFill>
            <a:round/>
          </a:ln>
        </xdr:spPr>
        <xdr:style>
          <a:lnRef idx="0"/>
          <a:fillRef idx="0"/>
          <a:effectRef idx="0"/>
          <a:fontRef idx="minor"/>
        </xdr:style>
      </xdr:sp>
      <xdr:sp>
        <xdr:nvSpPr>
          <xdr:cNvPr id="23" name="Text Box 23"/>
          <xdr:cNvSpPr/>
        </xdr:nvSpPr>
        <xdr:spPr>
          <a:xfrm>
            <a:off x="9664560" y="8472600"/>
            <a:ext cx="475920" cy="20952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  </a:t>
            </a:r>
            <a:r>
              <a:rPr b="0" lang="en-US" sz="1200" spc="-1" strike="noStrike">
                <a:solidFill>
                  <a:srgbClr val="000000"/>
                </a:solidFill>
                <a:latin typeface="Times New Roman"/>
              </a:rPr>
              <a:t>LLL</a:t>
            </a:r>
            <a:endParaRPr b="0" lang="en-US" sz="1200" spc="-1" strike="noStrike">
              <a:latin typeface="Times New Roman"/>
            </a:endParaRPr>
          </a:p>
        </xdr:txBody>
      </xdr:sp>
      <xdr:sp>
        <xdr:nvSpPr>
          <xdr:cNvPr id="24" name="Line 24"/>
          <xdr:cNvSpPr/>
        </xdr:nvSpPr>
        <xdr:spPr>
          <a:xfrm>
            <a:off x="9654840" y="8735400"/>
            <a:ext cx="457200" cy="360"/>
          </a:xfrm>
          <a:prstGeom prst="line">
            <a:avLst/>
          </a:prstGeom>
          <a:ln w="9360">
            <a:solidFill>
              <a:srgbClr val="000000"/>
            </a:solidFill>
            <a:round/>
          </a:ln>
        </xdr:spPr>
        <xdr:style>
          <a:lnRef idx="0"/>
          <a:fillRef idx="0"/>
          <a:effectRef idx="0"/>
          <a:fontRef idx="minor"/>
        </xdr:style>
      </xdr:sp>
      <xdr:sp>
        <xdr:nvSpPr>
          <xdr:cNvPr id="25" name="Line 25"/>
          <xdr:cNvSpPr/>
        </xdr:nvSpPr>
        <xdr:spPr>
          <a:xfrm>
            <a:off x="10264680" y="8157240"/>
            <a:ext cx="285480" cy="360"/>
          </a:xfrm>
          <a:prstGeom prst="line">
            <a:avLst/>
          </a:prstGeom>
          <a:ln w="9360">
            <a:solidFill>
              <a:srgbClr val="000000"/>
            </a:solidFill>
            <a:round/>
          </a:ln>
        </xdr:spPr>
        <xdr:style>
          <a:lnRef idx="0"/>
          <a:fillRef idx="0"/>
          <a:effectRef idx="0"/>
          <a:fontRef idx="minor"/>
        </xdr:style>
      </xdr:sp>
      <xdr:sp>
        <xdr:nvSpPr>
          <xdr:cNvPr id="26" name="Text Box 26"/>
          <xdr:cNvSpPr/>
        </xdr:nvSpPr>
        <xdr:spPr>
          <a:xfrm>
            <a:off x="10283760" y="8945640"/>
            <a:ext cx="209160" cy="19944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L6</a:t>
            </a:r>
            <a:endParaRPr b="0" lang="en-US" sz="1200" spc="-1" strike="noStrike">
              <a:latin typeface="Times New Roman"/>
            </a:endParaRPr>
          </a:p>
        </xdr:txBody>
      </xdr:sp>
      <xdr:sp>
        <xdr:nvSpPr>
          <xdr:cNvPr id="27" name="Line 27"/>
          <xdr:cNvSpPr/>
        </xdr:nvSpPr>
        <xdr:spPr>
          <a:xfrm>
            <a:off x="10264680" y="8724600"/>
            <a:ext cx="285480" cy="360"/>
          </a:xfrm>
          <a:prstGeom prst="line">
            <a:avLst/>
          </a:prstGeom>
          <a:ln w="9360">
            <a:solidFill>
              <a:srgbClr val="000000"/>
            </a:solidFill>
            <a:round/>
          </a:ln>
        </xdr:spPr>
        <xdr:style>
          <a:lnRef idx="0"/>
          <a:fillRef idx="0"/>
          <a:effectRef idx="0"/>
          <a:fontRef idx="minor"/>
        </xdr:style>
      </xdr:sp>
      <xdr:sp>
        <xdr:nvSpPr>
          <xdr:cNvPr id="28" name="Text Box 28"/>
          <xdr:cNvSpPr/>
        </xdr:nvSpPr>
        <xdr:spPr>
          <a:xfrm>
            <a:off x="10036080" y="8966520"/>
            <a:ext cx="199800" cy="136080"/>
          </a:xfrm>
          <a:prstGeom prst="rect">
            <a:avLst/>
          </a:prstGeom>
          <a:noFill/>
          <a:ln w="0">
            <a:noFill/>
          </a:ln>
        </xdr:spPr>
        <xdr:style>
          <a:lnRef idx="0"/>
          <a:fillRef idx="0"/>
          <a:effectRef idx="0"/>
          <a:fontRef idx="minor"/>
        </xdr:style>
      </xdr:sp>
      <xdr:sp>
        <xdr:nvSpPr>
          <xdr:cNvPr id="29" name="Text Box 29"/>
          <xdr:cNvSpPr/>
        </xdr:nvSpPr>
        <xdr:spPr>
          <a:xfrm>
            <a:off x="10036080" y="9082080"/>
            <a:ext cx="199800" cy="136080"/>
          </a:xfrm>
          <a:prstGeom prst="rect">
            <a:avLst/>
          </a:prstGeom>
          <a:noFill/>
          <a:ln w="0">
            <a:noFill/>
          </a:ln>
        </xdr:spPr>
        <xdr:style>
          <a:lnRef idx="0"/>
          <a:fillRef idx="0"/>
          <a:effectRef idx="0"/>
          <a:fontRef idx="minor"/>
        </xdr:style>
      </xdr:sp>
      <xdr:sp>
        <xdr:nvSpPr>
          <xdr:cNvPr id="30" name="Text Box 30"/>
          <xdr:cNvSpPr/>
        </xdr:nvSpPr>
        <xdr:spPr>
          <a:xfrm>
            <a:off x="10321920" y="9082080"/>
            <a:ext cx="209160" cy="199440"/>
          </a:xfrm>
          <a:prstGeom prst="rect">
            <a:avLst/>
          </a:prstGeom>
          <a:noFill/>
          <a:ln w="0">
            <a:noFill/>
          </a:ln>
        </xdr:spPr>
        <xdr:style>
          <a:lnRef idx="0"/>
          <a:fillRef idx="0"/>
          <a:effectRef idx="0"/>
          <a:fontRef idx="minor"/>
        </xdr:style>
      </xdr:sp>
      <xdr:sp>
        <xdr:nvSpPr>
          <xdr:cNvPr id="31" name="Line 31"/>
          <xdr:cNvSpPr/>
        </xdr:nvSpPr>
        <xdr:spPr>
          <a:xfrm>
            <a:off x="10254960" y="9418320"/>
            <a:ext cx="276120" cy="360"/>
          </a:xfrm>
          <a:prstGeom prst="line">
            <a:avLst/>
          </a:prstGeom>
          <a:ln w="9360">
            <a:solidFill>
              <a:srgbClr val="000000"/>
            </a:solidFill>
            <a:round/>
          </a:ln>
        </xdr:spPr>
        <xdr:style>
          <a:lnRef idx="0"/>
          <a:fillRef idx="0"/>
          <a:effectRef idx="0"/>
          <a:fontRef idx="minor"/>
        </xdr:style>
      </xdr:sp>
      <xdr:sp>
        <xdr:nvSpPr>
          <xdr:cNvPr id="32" name="Line 32"/>
          <xdr:cNvSpPr/>
        </xdr:nvSpPr>
        <xdr:spPr>
          <a:xfrm>
            <a:off x="9626400" y="7012080"/>
            <a:ext cx="457200" cy="360"/>
          </a:xfrm>
          <a:prstGeom prst="line">
            <a:avLst/>
          </a:prstGeom>
          <a:ln w="9360">
            <a:solidFill>
              <a:srgbClr val="000000"/>
            </a:solidFill>
            <a:round/>
          </a:ln>
        </xdr:spPr>
        <xdr:style>
          <a:lnRef idx="0"/>
          <a:fillRef idx="0"/>
          <a:effectRef idx="0"/>
          <a:fontRef idx="minor"/>
        </xdr:style>
      </xdr:sp>
      <xdr:sp>
        <xdr:nvSpPr>
          <xdr:cNvPr id="33" name="Text Box 33"/>
          <xdr:cNvSpPr/>
        </xdr:nvSpPr>
        <xdr:spPr>
          <a:xfrm>
            <a:off x="9664560" y="6833520"/>
            <a:ext cx="342720" cy="17820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HHL</a:t>
            </a:r>
            <a:endParaRPr b="0" lang="en-US" sz="1200" spc="-1" strike="noStrike">
              <a:latin typeface="Times New Roman"/>
            </a:endParaRPr>
          </a:p>
        </xdr:txBody>
      </xdr:sp>
      <xdr:sp>
        <xdr:nvSpPr>
          <xdr:cNvPr id="34" name="Text Box 34"/>
          <xdr:cNvSpPr/>
        </xdr:nvSpPr>
        <xdr:spPr>
          <a:xfrm>
            <a:off x="9664560" y="6633720"/>
            <a:ext cx="466200" cy="209880"/>
          </a:xfrm>
          <a:prstGeom prst="rect">
            <a:avLst/>
          </a:prstGeom>
          <a:noFill/>
          <a:ln w="0">
            <a:noFill/>
          </a:ln>
        </xdr:spPr>
        <xdr:style>
          <a:lnRef idx="0"/>
          <a:fillRef idx="0"/>
          <a:effectRef idx="0"/>
          <a:fontRef idx="minor"/>
        </xdr:style>
      </xdr:sp>
      <xdr:sp>
        <xdr:nvSpPr>
          <xdr:cNvPr id="35" name="Text Box 35"/>
          <xdr:cNvSpPr/>
        </xdr:nvSpPr>
        <xdr:spPr>
          <a:xfrm>
            <a:off x="10321920" y="6980760"/>
            <a:ext cx="209160" cy="177840"/>
          </a:xfrm>
          <a:prstGeom prst="rect">
            <a:avLst/>
          </a:prstGeom>
          <a:noFill/>
          <a:ln w="0">
            <a:noFill/>
          </a:ln>
        </xdr:spPr>
        <xdr:style>
          <a:lnRef idx="0"/>
          <a:fillRef idx="0"/>
          <a:effectRef idx="0"/>
          <a:fontRef idx="minor"/>
        </xdr:style>
      </xdr:sp>
      <xdr:sp>
        <xdr:nvSpPr>
          <xdr:cNvPr id="36" name="Line 36"/>
          <xdr:cNvSpPr/>
        </xdr:nvSpPr>
        <xdr:spPr>
          <a:xfrm>
            <a:off x="10235880" y="7012080"/>
            <a:ext cx="285840" cy="360"/>
          </a:xfrm>
          <a:prstGeom prst="line">
            <a:avLst/>
          </a:prstGeom>
          <a:ln w="9360">
            <a:solidFill>
              <a:srgbClr val="000000"/>
            </a:solidFill>
            <a:round/>
          </a:ln>
        </xdr:spPr>
        <xdr:style>
          <a:lnRef idx="0"/>
          <a:fillRef idx="0"/>
          <a:effectRef idx="0"/>
          <a:fontRef idx="minor"/>
        </xdr:style>
      </xdr:sp>
      <xdr:sp>
        <xdr:nvSpPr>
          <xdr:cNvPr id="37" name="Text Box 38"/>
          <xdr:cNvSpPr/>
        </xdr:nvSpPr>
        <xdr:spPr>
          <a:xfrm>
            <a:off x="10302840" y="7211880"/>
            <a:ext cx="209160" cy="19908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L3</a:t>
            </a:r>
            <a:endParaRPr b="0" lang="en-US" sz="1200" spc="-1" strike="noStrike">
              <a:latin typeface="Times New Roman"/>
            </a:endParaRPr>
          </a:p>
        </xdr:txBody>
      </xdr:sp>
      <xdr:sp>
        <xdr:nvSpPr>
          <xdr:cNvPr id="38" name="Text Box 39"/>
          <xdr:cNvSpPr/>
        </xdr:nvSpPr>
        <xdr:spPr>
          <a:xfrm>
            <a:off x="10312200" y="6812640"/>
            <a:ext cx="209160" cy="199440"/>
          </a:xfrm>
          <a:prstGeom prst="rect">
            <a:avLst/>
          </a:prstGeom>
          <a:noFill/>
          <a:ln w="0">
            <a:noFill/>
          </a:ln>
        </xdr:spPr>
        <xdr:style>
          <a:lnRef idx="0"/>
          <a:fillRef idx="0"/>
          <a:effectRef idx="0"/>
          <a:fontRef idx="minor"/>
        </xdr:style>
        <xdr:txBody>
          <a:bodyPr vertOverflow="clip" lIns="0" rIns="0" tIns="0" bIns="0" anchor="t">
            <a:noAutofit/>
          </a:bodyPr>
          <a:p>
            <a:pPr>
              <a:lnSpc>
                <a:spcPct val="100000"/>
              </a:lnSpc>
            </a:pPr>
            <a:r>
              <a:rPr b="0" lang="en-US" sz="1200" spc="-1" strike="noStrike">
                <a:solidFill>
                  <a:srgbClr val="000000"/>
                </a:solidFill>
                <a:latin typeface="Times New Roman"/>
              </a:rPr>
              <a:t>L2</a:t>
            </a:r>
            <a:endParaRPr b="0" lang="en-US" sz="1200" spc="-1" strike="noStrike">
              <a:latin typeface="Times New Roman"/>
            </a:endParaRPr>
          </a:p>
        </xdr:txBody>
      </xdr:sp>
    </xdr:grp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5.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7.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80"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1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9"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Button 2" descr="容器复用参考" hidden="0"/>
            <xdr:cNvSpPr/>
          </xdr:nvSpPr>
          <xdr:spPr>
            <a:xfrm>
              <a:off x="0" y="0"/>
              <a:ext cx="0" cy="0"/>
            </a:xfrm>
            <a:prstGeom prst="rect">
              <a:avLst/>
            </a:prstGeom>
          </xdr:spPr>
          <xdr:txBody>
            <a:bodyPr anchor="ctr">
              <a:noAutofit/>
            </a:bodyPr>
            <a:p>
              <a:r>
                <a:t>容器复用参考</a:t>
              </a:r>
            </a:p>
          </xdr:txBody>
        </xdr:sp>
        <xdr:clientData/>
      </xdr:twoCellAnchor>
    </mc:Choice>
  </mc:AlternateContent>
</xdr:wsDr>
</file>

<file path=xl/drawings/drawing2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28.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5"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0.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4.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62"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6.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45" descr="返回" hidden="0"/>
            <xdr:cNvSpPr/>
          </xdr:nvSpPr>
          <xdr:spPr>
            <a:xfrm>
              <a:off x="0" y="0"/>
              <a:ext cx="0" cy="0"/>
            </a:xfrm>
            <a:prstGeom prst="rect">
              <a:avLst/>
            </a:prstGeom>
          </xdr:spPr>
          <xdr:txBody>
            <a:bodyPr anchor="ctr">
              <a:noAutofit/>
            </a:bodyPr>
            <a:p>
              <a:r>
                <a:t>返回</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2" name="Button 64"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39.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314280</xdr:colOff>
      <xdr:row>26</xdr:row>
      <xdr:rowOff>66600</xdr:rowOff>
    </xdr:from>
    <xdr:to>
      <xdr:col>8</xdr:col>
      <xdr:colOff>447120</xdr:colOff>
      <xdr:row>44</xdr:row>
      <xdr:rowOff>9000</xdr:rowOff>
    </xdr:to>
    <xdr:pic>
      <xdr:nvPicPr>
        <xdr:cNvPr id="39" name="图片 1" descr="1"/>
        <xdr:cNvPicPr/>
      </xdr:nvPicPr>
      <xdr:blipFill>
        <a:blip r:embed="rId1"/>
        <a:stretch/>
      </xdr:blipFill>
      <xdr:spPr>
        <a:xfrm>
          <a:off x="314280" y="5143320"/>
          <a:ext cx="5314320" cy="3495240"/>
        </a:xfrm>
        <a:prstGeom prst="rect">
          <a:avLst/>
        </a:prstGeom>
        <a:ln w="0">
          <a:noFill/>
        </a:ln>
      </xdr:spPr>
    </xdr:pic>
    <xdr:clientData/>
  </xdr:twoCellAnchor>
</xdr:wsDr>
</file>

<file path=xl/drawings/drawing40.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314280</xdr:colOff>
      <xdr:row>26</xdr:row>
      <xdr:rowOff>66600</xdr:rowOff>
    </xdr:from>
    <xdr:to>
      <xdr:col>8</xdr:col>
      <xdr:colOff>447120</xdr:colOff>
      <xdr:row>44</xdr:row>
      <xdr:rowOff>9000</xdr:rowOff>
    </xdr:to>
    <xdr:pic>
      <xdr:nvPicPr>
        <xdr:cNvPr id="40" name="图片 1" descr="1"/>
        <xdr:cNvPicPr/>
      </xdr:nvPicPr>
      <xdr:blipFill>
        <a:blip r:embed="rId1"/>
        <a:stretch/>
      </xdr:blipFill>
      <xdr:spPr>
        <a:xfrm>
          <a:off x="314280" y="5143320"/>
          <a:ext cx="5314320" cy="3495240"/>
        </a:xfrm>
        <a:prstGeom prst="rect">
          <a:avLst/>
        </a:prstGeom>
        <a:ln w="0">
          <a:noFill/>
        </a:ln>
      </xdr:spPr>
    </xdr:pic>
    <xdr:clientData/>
  </xdr:twoCellAnchor>
</xdr:wsDr>
</file>

<file path=xl/drawings/drawing4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028"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8"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5.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3"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7.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drawings/drawing49.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Button 1" descr="返回" hidden="0"/>
            <xdr:cNvSpPr/>
          </xdr:nvSpPr>
          <xdr:spPr>
            <a:xfrm>
              <a:off x="0" y="0"/>
              <a:ext cx="0" cy="0"/>
            </a:xfrm>
            <a:prstGeom prst="rect">
              <a:avLst/>
            </a:prstGeom>
          </xdr:spPr>
          <xdr:txBody>
            <a:bodyPr anchor="ctr">
              <a:noAutofit/>
            </a:bodyPr>
            <a:p>
              <a:r>
                <a:t>返回</a:t>
              </a:r>
            </a:p>
          </xdr:txBody>
        </xdr:sp>
        <xdr:clientData/>
      </xdr:twoCellAnchor>
    </mc:Choice>
  </mc:AlternateContent>
</xdr:wsDr>
</file>

<file path=xl/externalLinks/_rels/externalLink1.xml.rels><?xml version="1.0" encoding="UTF-8"?>
<Relationships xmlns="http://schemas.openxmlformats.org/package/2006/relationships"><Relationship Id="rId1" Type="http://schemas.openxmlformats.org/officeDocument/2006/relationships/externalLinkPath" Target="https://go.cnhoto.com/PWA/1216/Shared%20Documents/132/02Cal/PrParaLib.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Wuhfs1/01&#20844;&#21496;&#25991;&#20214;/Users/zhangxuezhi/Desktop/PrParaLib.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Wuhfs1/01&#20844;&#21496;&#25991;&#20214;/&#39033;&#30446;&#31649;&#29702;/1216&amp;1217&#24800;&#24030;&#21152;&#27682;/05&#35814;&#32454;&#35774;&#35745;/1216D132&#34593;&#27833;&#21152;&#27682;&#35013;&#32622;/01-Cal/1216D132&#24800;&#24030;&#34593;&#27833;&#21152;&#27682;&#35013;&#32622;&#35745;&#31639;14.7.17&#35745;&#31639;.xlsm"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file://Wuhfs1/01&#20844;&#21496;&#25991;&#20214;/&#19978;&#28023;&#25991;&#20214;&#26381;&#21153;&#22120;/00&#39033;&#30446;&#31649;&#29702;/1303&#23665;&#19996;&#26131;&#36798;&#21033;&#39033;&#30446;/06&#21508;&#19987;&#19994;&#25152;&#25552;&#36164;&#26009;&#21450;&#25991;&#20214;/&#24037;&#33402;/&#21407;&#26009;&#39044;&#22788;&#29702;/01-Cal/Cal-&#21407;&#26009;&#39044;&#22788;&#29702;-130826.xls" TargetMode="External"/>
</Relationships>
</file>

<file path=xl/externalLinks/_rels/externalLink5.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113.xls" TargetMode="External"/>
</Relationships>
</file>

<file path=xl/externalLinks/_rels/externalLink6.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114.xls" TargetMode="External"/>
</Relationships>
</file>

<file path=xl/externalLinks/_rels/externalLink7.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124.xls" TargetMode="External"/>
</Relationships>
</file>

<file path=xl/externalLinks/_rels/externalLink8.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112.xls" TargetMode="External"/>
</Relationships>
</file>

<file path=xl/externalLinks/_rels/externalLink9.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206.xls" TargetMode="External"/>
</Relationships>
</file>

<file path=xl/externalLinks/_rels/externalLink10.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207.xls" TargetMode="External"/>
</Relationships>
</file>

<file path=xl/externalLinks/_rels/externalLink11.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301.xls" TargetMode="External"/>
</Relationships>
</file>

<file path=xl/externalLinks/_rels/externalLink12.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306.xls" TargetMode="External"/>
</Relationships>
</file>

<file path=xl/externalLinks/_rels/externalLink13.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307.xls" TargetMode="External"/>
</Relationships>
</file>

<file path=xl/externalLinks/_rels/externalLink14.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308.xls" TargetMode="External"/>
</Relationships>
</file>

<file path=xl/externalLinks/_rels/externalLink15.xml.rels><?xml version="1.0" encoding="UTF-8"?>
<Relationships xmlns="http://schemas.openxmlformats.org/package/2006/relationships"><Relationship Id="rId1" Type="http://schemas.openxmlformats.org/officeDocument/2006/relationships/externalLinkPath" Target="file://Wuhfs1/01&#20844;&#21496;&#25991;&#20214;/Documents%20and%20Settings/chengyan/Application%20Data/Microsoft/Excel/02-Htri/E-309.xls"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externalLinks/externalLink2.xml><?xml version="1.0" encoding="utf-8"?>
<externalLink xmlns="http://schemas.openxmlformats.org/spreadsheetml/2006/main">
  <externalBook xmlns:r="http://schemas.openxmlformats.org/officeDocument/2006/relationships" r:id="rId1"/>
</externalLink>
</file>

<file path=xl/externalLinks/externalLink3.xml><?xml version="1.0" encoding="utf-8"?>
<externalLink xmlns="http://schemas.openxmlformats.org/spreadsheetml/2006/main">
  <externalBook xmlns:r="http://schemas.openxmlformats.org/officeDocument/2006/relationships" r:id="rId1">
    <sheetNames>
      <sheetName val="项目信息"/>
    </sheetNames>
    <sheetDataSet>
      <sheetData sheetId="0"/>
    </sheetDataSet>
  </externalBook>
</externalLink>
</file>

<file path=xl/externalLinks/externalLink4.xml><?xml version="1.0" encoding="UTF-8" standalone="yes"?>
<externalLink xmlns="http://schemas.openxmlformats.org/spreadsheetml/2006/main"><externalBook xmlns:r="http://schemas.openxmlformats.org/officeDocument/2006/relationships" r:id="rId1"><sheetNames><sheetName val="管径核算"/></sheetNames><sheetDataSet><sheetData sheetId="0"><row r="2"><cell r="A2" t="str"><v>管线编号</v></cell></row><row r="2"><cell r="C2" t="str"><v>混合碳四</v></cell><cell r="D2"><v>101</v></cell><cell r="E2"><v>102</v></cell><cell r="F2"><v>103</v></cell><cell r="G2" t="str"><v>F1</v></cell><cell r="H2"><v>104</v></cell><cell r="I2"><v>105</v></cell><cell r="J2"><v>106</v></cell><cell r="K2"><v>107</v></cell><cell r="L2"><v>108</v></cell><cell r="M2"><v>109</v></cell><cell r="N2" t="str"><v>H3</v></cell><cell r="O2" t="str"><v>H1</v></cell><cell r="P2" t="str"><v>H2</v></cell><cell r="Q2" t="str"><v>H4</v></cell><cell r="R2" t="str"><v>H6</v></cell><cell r="S2" t="str"><v>S11</v></cell><cell r="T2" t="str"><v>S21</v></cell><cell r="U2" t="str"><v>冷低分油</v></cell><cell r="V2" t="str"><v>热低分油</v></cell><cell r="W2" t="str"><v>低分气</v></cell><cell r="X2"><v>3</v></cell><cell r="Y2" t="str"><v>fuel gas for begin</v></cell></row><row r="2"><cell r="AA2"><v>110</v></cell><cell r="AB2" t="str"><v>F2</v></cell><cell r="AC2" t="str"><v>PS11</v></cell><cell r="AD2" t="str"><v>PS12</v></cell><cell r="AE2" t="str"><v>Reflux @COL1</v></cell><cell r="AF2" t="str"><v>不凝气</v></cell><cell r="AG2"><v>112</v></cell><cell r="AH2" t="str"><v>F3</v></cell><cell r="AI2" t="str"><v>PS21</v></cell><cell r="AJ2" t="str"><v>PS22</v></cell><cell r="AK2" t="str"><v>Reflux @COL2</v></cell><cell r="AL2" t="str"><v>异丁烷</v></cell><cell r="AM2" t="str"><v>S35</v></cell><cell r="AN2" t="str"><v>S13</v></cell><cell r="AO2" t="str"><v>S31</v></cell><cell r="AP2" t="str"><v>S32</v></cell><cell r="AQ2" t="str"><v>S33</v></cell><cell r="AR2" t="str"><v>S34</v></cell><cell r="AS2" t="str"><v>S15</v></cell><cell r="AT2"><v>6</v></cell><cell r="AU2" t="str"><v>S35</v></cell><cell r="AV2" t="str"><v>和</v></cell><cell r="AW2" t="str"><v>正丁烷</v></cell></row><row r="3"><cell r="A3" t="str"><v>管线说明</v></cell></row><row r="3"><cell r="C3" t="str"><v>混合碳四进装置</v></cell><cell r="D3" t="str"><v>高速泵出口</v></cell><cell r="E3" t="str"><v>原料和氢气混合</v></cell><cell r="F3" t="str"><v>E101出料</v></cell><cell r="G3" t="str"><v>反应器R101进料</v></cell><cell r="H3" t="str"><v>反应器R101出料</v></cell><cell r="I3" t="str"><v>反应产物冷却</v></cell><cell r="J3" t="str"><v>热高分进料</v></cell><cell r="K3" t="str"><v>热高分不凝气</v></cell><cell r="L3" t="str"><v>循环氢冷却</v></cell><cell r="M3" t="str"><v>循环氢</v></cell><cell r="N3" t="str"><v>循环氢</v></cell><cell r="O3" t="str"><v>新氢进装置</v></cell><cell r="P3" t="str"><v>新氢出压缩机</v></cell><cell r="Q3" t="str"><v>循环氢压缩机进口</v></cell><cell r="R3" t="str"><v>循环氢压缩机出口</v></cell><cell r="S3" t="str"><v>循环冷却水</v></cell><cell r="T3" t="str"><v>冷冻水</v></cell><cell r="U3" t="str"><v>高压自流</v></cell><cell r="V3" t="str"><v>高压自流</v></cell><cell r="W3" t="str"><v>高压放气</v></cell><cell r="X3" t="str"><v>循环冷却水</v></cell><cell r="Y3" t="str"><v>燃料气</v></cell></row><row r="3"><cell r="AA3" t="str"><v>高分罐自流</v></cell><cell r="AB3" t="str"><v>T101进料</v></cell><cell r="AC3" t="str"><v>T101塔顶蒸气</v></cell><cell r="AD3" t="str"><v>T101塔顶冷凝</v></cell><cell r="AE3" t="str"><v>T101塔顶回流</v></cell><cell r="AF3" t="str"><v>T101塔顶冷凝</v></cell><cell r="AG3" t="str"><v>T101塔底液</v></cell><cell r="AH3" t="str"><v>T102塔进料</v></cell><cell r="AI3" t="str"><v>T102塔顶蒸气</v></cell><cell r="AJ3" t="str"><v>T102塔顶液</v></cell><cell r="AK3" t="str"><v>T102塔顶回流</v></cell><cell r="AL3" t="str"><v>T102塔顶产品</v></cell><cell r="AM3" t="str"><v>E104循环水进料</v></cell><cell r="AN3" t="str"><v>E105循环水进料</v></cell><cell r="AO3" t="str"><v>E106蒸汽进口</v></cell><cell r="AP3" t="str"><v>E106蒸汽凝液出口</v></cell><cell r="AQ3" t="str"><v>E108蒸汽进口</v></cell><cell r="AR3" t="str"><v>E108蒸汽凝液出口</v></cell><cell r="AS3" t="str"><v>E107循环水进料</v></cell><cell r="AT3" t="str"><v>E110循环水进料</v></cell><cell r="AU3" t="str"><v>E104蒸汽凝液进口</v></cell><cell r="AV3" t="str"><v>P103进口</v></cell><cell r="AW3" t="str"><v>P104进口</v></cell></row><row r="4"><cell r="A4" t="str"><v>介质名称</v></cell></row><row r="4"><cell r="C4" t="str"><v>液化石油气</v></cell><cell r="D4" t="str"><v>液化石油气</v></cell><cell r="E4" t="str"><v>原料+氢气</v></cell><cell r="F4" t="str"><v>原料+氢气</v></cell><cell r="G4" t="str"><v>原料+氢气</v></cell><cell r="H4" t="str"><v>加氢油+氢气</v></cell><cell r="I4" t="str"><v>加氢油+氢气</v></cell><cell r="J4" t="str"><v>加氢油+氢气</v></cell><cell r="K4" t="str"><v>循环氢气</v></cell><cell r="L4" t="str"><v>循环氢气</v></cell><cell r="M4" t="str"><v>循环氢气</v></cell><cell r="N4" t="str"><v>循环氢气</v></cell><cell r="O4" t="str"><v>氢气</v></cell><cell r="P4" t="str"><v>氢气</v></cell><cell r="Q4" t="str"><v>循环氢气</v></cell><cell r="R4" t="str"><v>循环氢气</v></cell><cell r="S4" t="str"><v>循环水</v></cell><cell r="T4" t="str"><v>冷冻水</v></cell><cell r="U4" t="str"><v>加氢油</v></cell><cell r="V4" t="str"><v>加氢油</v></cell><cell r="W4" t="str"><v>循环氢气</v></cell><cell r="X4" t="str"><v>循环水</v></cell></row><row r="4"><cell r="AA4" t="str"><v>加氢油</v></cell><cell r="AB4" t="str"><v>加氢油</v></cell><cell r="AC4" t="str"><v>混合碳三</v></cell><cell r="AD4" t="str"><v>混合碳三</v></cell><cell r="AE4" t="str"><v>混合碳三</v></cell><cell r="AF4" t="str"><v>混合碳三</v></cell><cell r="AG4" t="str"><v>混合碳四</v></cell><cell r="AH4" t="str"><v>混合碳四</v></cell><cell r="AI4" t="str"><v>异丁烷</v></cell><cell r="AJ4" t="str"><v>异丁烷</v></cell><cell r="AK4" t="str"><v>异丁烷</v></cell><cell r="AL4" t="str"><v>异丁烷</v></cell><cell r="AM4" t="str"><v>凝结水</v></cell><cell r="AN4" t="str"><v>循环水</v></cell><cell r="AO4" t="str"><v>低压蒸汽</v></cell><cell r="AP4" t="str"><v>凝结水</v></cell><cell r="AQ4" t="str"><v>低压蒸汽</v></cell><cell r="AR4" t="str"><v>凝结水</v></cell><cell r="AS4" t="str"><v>循环水</v></cell><cell r="AT4" t="str"><v>循环水</v></cell><cell r="AU4" t="str"><v>凝结水</v></cell><cell r="AV4" t="str"><v>异丁烷</v></cell><cell r="AW4" t="str"><v>重碳四</v></cell></row><row r="5"><cell r="A5" t="str"><v>管道类型</v></cell></row><row r="5"><cell r="C5" t="str"><v>泵送</v></cell><cell r="D5" t="str"><v>高速泵出口</v></cell><cell r="E5" t="str"><v>高速泵出口</v></cell><cell r="F5" t="str"><v>高速泵出口</v></cell><cell r="G5" t="str"><v>高速泵出口</v></cell><cell r="H5" t="str"><v>高速泵出口</v></cell><cell r="I5" t="str"><v>高速泵出口</v></cell><cell r="J5" t="str"><v>高速泵出口</v></cell><cell r="K5" t="str"><v>压缩机入口</v></cell><cell r="L5" t="str"><v>压缩机入口</v></cell><cell r="M5" t="str"><v>压缩机入口</v></cell><cell r="N5" t="str"><v>压缩机出口</v></cell><cell r="O5" t="str"><v>压缩机出口</v></cell><cell r="P5" t="str"><v>压缩机入口</v></cell><cell r="Q5" t="str"><v>压缩机入口</v></cell><cell r="R5" t="str"><v>压缩机出口</v></cell><cell r="S5" t="str"><v>泵送</v></cell><cell r="T5" t="str"><v>泵送</v></cell><cell r="U5" t="str"><v>自流</v></cell><cell r="V5" t="str"><v>自流</v></cell><cell r="W5" t="str"><v>自流</v></cell><cell r="X5" t="str"><v>泵送</v></cell><cell r="Y5" t="str"><v>泵送</v></cell></row><row r="5"><cell r="AA5" t="str"><v>自流</v></cell><cell r="AB5" t="str"><v>自流</v></cell><cell r="AC5" t="str"><v>塔顶出口</v></cell><cell r="AD5" t="str"><v>塔顶出口</v></cell><cell r="AE5" t="str"><v>泵出口</v></cell><cell r="AF5" t="str"><v>塔顶出口</v></cell><cell r="AG5" t="str"><v>余压</v></cell><cell r="AH5" t="str"><v>余压</v></cell><cell r="AI5" t="str"><v>塔顶出口</v></cell><cell r="AJ5" t="str"><v>泵入口</v></cell><cell r="AK5" t="str"><v>泵出口</v></cell><cell r="AL5" t="str"><v>泵出口</v></cell><cell r="AM5" t="str"><v>泵出口</v></cell><cell r="AN5" t="str"><v>泵出口</v></cell><cell r="AO5" t="str"><v>加热蒸汽管道</v></cell><cell r="AP5" t="str"><v>加热蒸汽管道</v></cell><cell r="AQ5" t="str"><v>加热蒸汽管道</v></cell><cell r="AR5" t="str"><v>加热蒸汽管道</v></cell><cell r="AS5" t="str"><v>泵出口</v></cell><cell r="AT5" t="str"><v>泵出口</v></cell><cell r="AU5" t="str"><v>加热蒸汽管道</v></cell><cell r="AV5" t="str"><v>泵入口</v></cell><cell r="AW5" t="str"><v>泵入口</v></cell></row><row r="6"><cell r="A6" t="str"><v>流体性质</v></cell></row><row r="6"><cell r="C6" t="str"><v>饱和液体</v></cell><cell r="D6" t="str"><v>不饱和液体</v></cell><cell r="E6" t="str"><v>两相流</v></cell><cell r="F6" t="str"><v>中压气体</v></cell><cell r="G6" t="str"><v>中压气体</v></cell><cell r="H6" t="str"><v>中压气体</v></cell><cell r="I6" t="str"><v>两相流</v></cell><cell r="J6" t="str"><v>两相流</v></cell><cell r="K6" t="str"><v>中压气体</v></cell><cell r="L6" t="str"><v>两相流</v></cell><cell r="M6" t="str"><v>中压气体</v></cell><cell r="N6" t="str"><v>中压气体</v></cell><cell r="O6" t="str"><v>低压气体</v></cell><cell r="P6" t="str"><v>中压气体</v></cell><cell r="Q6" t="str"><v>中压气体</v></cell><cell r="R6" t="str"><v>中压气体</v></cell><cell r="S6" t="str"><v>不饱和液体</v></cell><cell r="T6" t="str"><v>不饱和液体</v></cell><cell r="U6" t="str"><v>饱和液体</v></cell><cell r="V6" t="str"><v>饱和液体</v></cell><cell r="W6" t="str"><v>中压气体</v></cell><cell r="X6" t="str"><v>不饱和液体</v></cell><cell r="Y6" t="str"><v>低压气体</v></cell></row><row r="6"><cell r="AA6" t="str"><v>饱和液体</v></cell><cell r="AB6" t="str"><v>两相流</v></cell><cell r="AC6" t="str"><v>中压气体</v></cell><cell r="AD6" t="str"><v>两相流</v></cell><cell r="AE6" t="str"><v>饱和液体</v></cell><cell r="AF6" t="str"><v>中压气体</v></cell><cell r="AG6" t="str"><v>饱和液体</v></cell><cell r="AH6" t="str"><v>两相流</v></cell><cell r="AI6" t="str"><v>低压气体</v></cell><cell r="AJ6" t="str"><v>饱和液体</v></cell><cell r="AK6" t="str"><v>饱和液体</v></cell><cell r="AL6" t="str"><v>饱和液体</v></cell><cell r="AM6" t="str"><v>饱和液体</v></cell><cell r="AN6" t="str"><v>饱和液体</v></cell><cell r="AO6" t="str"><v>过热蒸汽</v></cell><cell r="AP6" t="str"><v>饱和液体</v></cell><cell r="AQ6" t="str"><v>过热蒸汽</v></cell><cell r="AR6" t="str"><v>饱和液体</v></cell><cell r="AS6" t="str"><v>饱和液体</v></cell><cell r="AT6" t="str"><v>饱和液体</v></cell><cell r="AU6" t="str"><v>饱和液体</v></cell><cell r="AV6" t="str"><v>饱和液体</v></cell><cell r="AW6" t="str"><v>饱和液体</v></cell></row><row r="7"><cell r="A7" t="str"><v>输送温度(C)</v></cell></row><row r="7"><cell r="C7"><v>40</v></cell><cell r="D7"><v>42.900304</v></cell><cell r="E7"><v>31.333873</v></cell><cell r="F7"><v>210</v></cell><cell r="G7"><v>240</v></cell><cell r="H7"><v>280.458607</v></cell><cell r="I7"><v>57.803473</v></cell><cell r="J7"><v>35</v></cell><cell r="K7"><v>35</v></cell><cell r="L7"><v>9</v></cell><cell r="M7"><v>9</v></cell><cell r="N7"><v>9</v></cell><cell r="O7"><v>40</v></cell><cell r="P7"><v>117.845693</v></cell><cell r="Q7"><v>13.190216</v></cell><cell r="R7"><v>41.401192</v></cell><cell r="S7"><v>30</v></cell><cell r="T7"><v>-5</v></cell><cell r="U7"><v>9</v></cell><cell r="V7"><v>35</v></cell><cell r="W7"><v>9</v></cell><cell r="X7"><v>32</v></cell><cell r="Y7"><v>40</v></cell></row><row r="7"><cell r="AA7"><v>28.172569</v></cell><cell r="AB7"><v>100</v></cell><cell r="AC7"><v>89.26258</v></cell><cell r="AD7"><v>40</v></cell><cell r="AE7"><v>40</v></cell><cell r="AF7"><v>40.431745</v></cell><cell r="AG7"><v>110.121056</v></cell><cell r="AH7"><v>61.344831</v></cell><cell r="AI7"><v>48.580093</v></cell><cell r="AJ7"><v>40</v></cell><cell r="AK7"><v>45.251565</v></cell><cell r="AL7"><v>45.25224</v></cell><cell r="AM7"><v>182.188524</v></cell><cell r="AN7"><v>31.5</v></cell><cell r="AO7"><v>250</v></cell><cell r="AP7"><v>182.188524</v></cell><cell r="AQ7"><v>250</v></cell><cell r="AR7"><v>182.188524</v></cell><cell r="AS7"><v>31.5</v></cell><cell r="AT7"><v>32</v></cell><cell r="AU7"><v>182.188524</v></cell><cell r="AV7"><v>45.251565</v></cell><cell r="AW7"><v>66.616051</v></cell></row><row r="8"><cell r="A8" t="str"><v>压力(bar)</v></cell></row><row r="8"><cell r="C8"><v>4.87499</v></cell><cell r="D8"><v>37</v></cell><cell r="E8"><v>35</v></cell><cell r="F8"><v>34</v></cell><cell r="G8"><v>31</v></cell><cell r="H8"><v>28</v></cell><cell r="I8"><v>27</v></cell><cell r="J8"><v>26.5</v></cell><cell r="K8"><v>26.5</v></cell><cell r="L8"><v>26</v></cell><cell r="M8"><v>26</v></cell><cell r="N8"><v>26</v></cell><cell r="O8"><v>15</v></cell><cell r="P8"><v>27</v></cell><cell r="Q8"><v>26</v></cell><cell r="R8"><v>35</v></cell><cell r="S8"><v>5</v></cell><cell r="T8"><v>5</v></cell><cell r="U8"><v>26</v></cell><cell r="V8"><v>26.5</v></cell><cell r="W8"><v>26</v></cell><cell r="X8"><v>5</v></cell><cell r="Y8"><v>3</v></cell></row><row r="8"><cell r="AA8"><v>26</v></cell><cell r="AB8"><v>23</v></cell><cell r="AC8"><v>21.5</v></cell><cell r="AD8"><v>21</v></cell><cell r="AE8"><v>21</v></cell><cell r="AF8"><v>21</v></cell><cell r="AG8"><v>22</v></cell><cell r="AH8"><v>8</v></cell><cell r="AI8"><v>6.5</v></cell><cell r="AJ8"><v>6</v></cell><cell r="AK8"><v>6</v></cell><cell r="AL8"><v>6</v></cell><cell r="AM8"><v>10.5</v></cell><cell r="AN8"><v>5</v></cell><cell r="AO8"><v>11</v></cell><cell r="AP8"><v>10.5</v></cell><cell r="AQ8"><v>11</v></cell><cell r="AR8"><v>10.5</v></cell><cell r="AS8"><v>5</v></cell><cell r="AT8"><v>5</v></cell><cell r="AU8"><v>10.5</v></cell><cell r="AV8"><v>6</v></cell><cell r="AW8"><v>7.5</v></cell></row><row r="9"><cell r="A9" t="str"><v>汽化率</v></cell></row><row r="9"><cell r="C9"><v>0</v></cell><cell r="D9"><v>0</v></cell><cell r="E9"><v>0.720286</v></cell><cell r="F9"><v>1</v></cell><cell r="G9"><v>1</v></cell><cell r="H9"><v>1</v></cell><cell r="I9"><v>0.936823</v></cell><cell r="J9"><v>0.764446</v></cell><cell r="K9"><v>1</v></cell><cell r="L9"><v>0.883118</v></cell><cell r="M9"><v>1</v></cell><cell r="N9"><v>1</v></cell><cell r="O9"><v>1</v></cell><cell r="P9"><v>1</v></cell><cell r="Q9"><v>1</v></cell><cell r="R9"><v>1</v></cell><cell r="S9"><v>0</v></cell><cell r="T9"><v>0</v></cell><cell r="U9"><v>0</v></cell><cell r="V9"><v>0</v></cell><cell r="W9"><v>1</v></cell><cell r="X9"><v>0</v></cell><cell r="Y9"><v>1</v></cell></row><row r="9"><cell r="AA9"><v>0.00034</v></cell><cell r="AB9"><v>0.15088</v></cell><cell r="AC9"><v>1</v></cell><cell r="AD9"><v>0.0499</v></cell><cell r="AE9"><v>0</v></cell><cell r="AF9"><v>1</v></cell><cell r="AG9"><v>0</v></cell><cell r="AH9"><v>0.514999</v></cell><cell r="AI9"><v>1</v></cell><cell r="AJ9"><v>0</v></cell><cell r="AK9"><v>0</v></cell><cell r="AL9"><v>0</v></cell><cell r="AM9"><v>0</v></cell><cell r="AN9"><v>0</v></cell><cell r="AO9"><v>1</v></cell><cell r="AP9"><v>0</v></cell><cell r="AQ9"><v>1</v></cell><cell r="AR9"><v>0</v></cell><cell r="AS9"><v>0</v></cell><cell r="AT9"><v>0</v></cell><cell r="AU9"><v>0</v></cell><cell r="AV9"><v>0</v></cell><cell r="AW9"><v>0</v></cell></row><row r="10"><cell r="A10" t="str"><v>介质操作流量(kg/h)</v></cell></row><row r="10"><cell r="C10"><v>25000</v></cell><cell r="D10"><v>25000</v></cell><cell r="E10"><v>32541.596671</v></cell><cell r="F10"><v>32541.596671</v></cell><cell r="G10"><v>32541.596671</v></cell><cell r="H10"><v>32541.596671</v></cell><cell r="I10"><v>32541.596671</v></cell><cell r="J10"><v>32541.596671</v></cell><cell r="K10"><v>14286.243213</v></cell><cell r="L10"><v>14286.243213</v></cell><cell r="M10"><v>7444.943683</v></cell><cell r="N10"><v>7439.767446</v></cell><cell r="O10"><v>100</v></cell><cell r="P10"><v>100</v></cell><cell r="Q10"><v>7539.767446</v></cell><cell r="R10"><v>7541.596671</v></cell><cell r="S10"><v>1045097.7813</v></cell><cell r="T10"><v>198467.537516</v></cell><cell r="U10"><v>6808.979681</v></cell><cell r="V10"><v>18253.496242</v></cell><cell r="W10"><v>5.176236</v></cell><cell r="X10"><v>3015.223988</v></cell><cell r="Y10"><v>145</v></cell></row><row r="10"><cell r="AA10"><v>25062.475923</v></cell><cell r="AB10"><v>25062.475923</v></cell><cell r="AC10"><v>23672.748747</v></cell><cell r="AD10"><v>23672.748747</v></cell><cell r="AE10"><v>22982.34</v></cell><cell r="AF10"><v>594.925846</v></cell><cell r="AG10"><v>24463.149608</v></cell><cell r="AH10"><v>24463.149608</v></cell><cell r="AI10"><v>90731.56298</v></cell><cell r="AJ10"><v>90731.56298</v></cell><cell r="AK10"><v>74397.654663</v></cell><cell r="AL10"><v>16271.856199</v></cell><cell r="AM10"><v>15111.151841</v></cell><cell r="AN10"><v>233627.444112</v></cell><cell r="AO10"><v>4006.127073</v></cell><cell r="AP10"><v>4006.127073</v></cell><cell r="AQ10"><v>11105.024767</v></cell><cell r="AR10"><v>11105.024767</v></cell><cell r="AS10"><v>811470.337187</v></cell><cell r="AT10"><v>16726.492669</v></cell><cell r="AU10"><v>15111.151841</v></cell><cell r="AV10"><v>90654.211835</v></cell><cell r="AW10"><v>8191.293409</v></cell></row><row r="11"><cell r="A11" t="str"><v>介质最大流量系数</v></cell></row><row r="11"><cell r="C11"><v>1.1</v></cell><cell r="D11"><v>1.1</v></cell><cell r="E11"><v>1.1</v></cell><cell r="F11"><v>1.1</v></cell><cell r="G11"><v>1.1</v></cell><cell r="H11"><v>1.1</v></cell><cell r="I11"><v>1.1</v></cell><cell r="J11"><v>1.1</v></cell><cell r="K11"><v>1.1</v></cell><cell r="L11"><v>1.1</v></cell><cell r="M11"><v>1.1</v></cell><cell r="N11"><v>1.1</v></cell><cell r="O11"><v>1.1</v></cell><cell r="P11"><v>1.1</v></cell><cell r="Q11"><v>1.1</v></cell><cell r="R11"><v>1.1</v></cell><cell r="S11"><v>1.1</v></cell><cell r="T11"><v>1.1</v></cell><cell r="U11"><v>1.1</v></cell><cell r="V11"><v>1.1</v></cell><cell r="W11"><v>1.1</v></cell><cell r="X11"><v>1.1</v></cell><cell r="Y11"><v>1.5</v></cell></row><row r="11"><cell r="AA11"><v>1.1</v></cell><cell r="AB11"><v>1.1</v></cell><cell r="AC11"><v>1.1</v></cell><cell r="AD11"><v>1.1</v></cell><cell r="AE11"><v>1.2</v></cell><cell r="AF11"><v>1.1</v></cell><cell r="AG11"><v>1.1</v></cell><cell r="AH11"><v>1.1</v></cell><cell r="AI11"><v>1.1</v></cell><cell r="AJ11"><v>1.1</v></cell><cell r="AK11"><v>1.2</v></cell><cell r="AL11"><v>1.1</v></cell><cell r="AM11"><v>1.1</v></cell><cell r="AN11"><v>1.1</v></cell><cell r="AO11"><v>1.2</v></cell><cell r="AP11"><v>1.2</v></cell><cell r="AQ11"><v>1.2</v></cell><cell r="AR11"><v>1.2</v></cell><cell r="AS11"><v>1.1</v></cell><cell r="AT11"><v>1.1</v></cell><cell r="AU11"><v>1.2</v></cell><cell r="AV11"><v>1.2</v></cell><cell r="AW11"><v>1.1</v></cell></row><row r="12"><cell r="A12" t="str"><v>介质最大操作流量(kg/h)</v></cell></row><row r="12"><cell r="C12"><v>27500</v></cell><cell r="D12"><v>27500</v></cell><cell r="E12"><v>35795.7563381</v></cell><cell r="F12"><v>35795.7563381</v></cell><cell r="G12"><v>35795.7563381</v></cell><cell r="H12"><v>35795.7563381</v></cell><cell r="I12"><v>35795.7563381</v></cell><cell r="J12"><v>35795.7563381</v></cell><cell r="K12"><v>15714.8675343</v></cell><cell r="L12"><v>15714.8675343</v></cell><cell r="M12"><v>8189.4380513</v></cell><cell r="N12"><v>8183.7441906</v></cell><cell r="O12"><v>110</v></cell><cell r="P12"><v>110</v></cell><cell r="Q12"><v>8293.7441906</v></cell><cell r="R12"><v>8295.7563381</v></cell><cell r="S12"><v>1149607.55943</v></cell><cell r="T12"><v>218314.2912676</v></cell><cell r="U12"><v>7489.8776491</v></cell><cell r="V12"><v>20078.8458662</v></cell><cell r="W12"><v>5.6938596</v></cell><cell r="X12"><v>3316.7463868</v></cell><cell r="Y12"><v>217.5</v></cell></row><row r="12"><cell r="AA12"><v>27568.7235153</v></cell><cell r="AB12"><v>27568.7235153</v></cell><cell r="AC12"><v>26040.0236217</v></cell><cell r="AD12"><v>26040.0236217</v></cell><cell r="AE12"><v>27578.808</v></cell><cell r="AF12"><v>654.4184306</v></cell><cell r="AG12"><v>26909.4645688</v></cell><cell r="AH12"><v>26909.4645688</v></cell><cell r="AI12"><v>99804.719278</v></cell><cell r="AJ12"><v>99804.719278</v></cell><cell r="AK12"><v>89277.1855956</v></cell><cell r="AL12"><v>17899.0418189</v></cell><cell r="AM12"><v>16622.2670251</v></cell><cell r="AN12"><v>256990.1885232</v></cell><cell r="AO12"><v>4807.3524876</v></cell><cell r="AP12"><v>4807.3524876</v></cell><cell r="AQ12"><v>13326.0297204</v></cell><cell r="AR12"><v>13326.0297204</v></cell><cell r="AS12"><v>892617.3709057</v></cell><cell r="AT12"><v>18399.1419359</v></cell><cell r="AU12"><v>18133.3822092</v></cell><cell r="AV12"><v>108785.054202</v></cell><cell r="AW12"><v>9010.4227499</v></cell></row><row r="13"><cell r="A13" t="str"><v>输送密度(kg/m3)</v></cell></row><row r="13"><cell r="C13"><v>541.071054</v></cell><cell r="D13"><v>545.024865</v></cell><cell r="E13"><v>42.65158</v></cell><cell r="F13"><v>19.960012</v></cell><cell r="G13"><v>17.032343</v></cell><cell r="H13"><v>14.52909</v></cell><cell r="I13"><v>26.168156</v></cell><cell r="J13"><v>31.754863</v></cell><cell r="K13"><v>14.416296</v></cell><cell r="L13"><v>16.944519</v></cell><cell r="M13"><v>8.957302</v></cell><cell r="N13"><v>8.957302</v></cell><cell r="O13"><v>1.235783</v></cell><cell r="P13"><v>1.774975</v></cell><cell r="Q13"><v>8.504099</v></cell><cell r="R13"><v>10.381838</v></cell><cell r="S13"><v>1003.688869</v></cell><cell r="T13"><v>1080.494599</v></cell><cell r="U13"><v>570.838219</v></cell><cell r="V13"><v>540.130441</v></cell><cell r="W13"><v>8.957302</v></cell><cell r="X13"><v>1002.175473</v></cell><cell r="Y13"><v>7.202502</v></cell></row><row r="13"><cell r="AA13"><v>546.843836</v></cell><cell r="AB13"><v>220.714909</v></cell><cell r="AC13"><v>53.229679</v></cell><cell r="AD13"><v>331.325343</v></cell><cell r="AE13"><v>509.2944</v></cell><cell r="AF13"><v>22.454897</v></cell><cell r="AG13"><v>421.323377</v></cell><cell r="AH13"><v>37.954778</v></cell><cell r="AI13"><v>16.604317</v></cell><cell r="AJ13"><v>531.919828</v></cell><cell r="AK13"><v>524.560464</v></cell><cell r="AL13"><v>524.560287</v></cell><cell r="AM13"><v>872.439862</v></cell><cell r="AN13"><v>1002.554177</v></cell><cell r="AO13"><v>4.734293</v></cell><cell r="AP13"><v>872.439862</v></cell><cell r="AQ13"><v>4.734293</v></cell><cell r="AR13"><v>872.439862</v></cell><cell r="AS13"><v>1002.554177</v></cell><cell r="AT13"><v>1002.175473</v></cell><cell r="AU13"><v>872.439862</v></cell><cell r="AV13"><v>524.560464</v></cell><cell r="AW13"><v>520.049596</v></cell></row><row r="14"><cell r="A14" t="str"><v>介质粘度(cs)</v></cell></row><row r="14"><cell r="C14"><v>0.26356981942708</v></cell><cell r="D14"><v>0.257252483333948</v></cell><cell r="E14" t="e"><v>#VALUE!</v></cell><cell r="F14"><v>0.92174293281988</v></cell><cell r="G14"><v>1.12192432949477</v></cell><cell r="H14"><v>1.3827431724905</v></cell><cell r="I14" t="e"><v>#VALUE!</v></cell><cell r="J14" t="e"><v>#VALUE!</v></cell><cell r="K14"><v>0.849802196070336</v></cell><cell r="L14" t="e"><v>#VALUE!</v></cell><cell r="M14"><v>1.09340960034618</v></cell><cell r="N14"><v>1.09340960034618</v></cell><cell r="O14"><v>7.37103520601918</v></cell><cell r="P14"><v>6.20121410160707</v></cell><cell r="Q14"><v>1.15073919059503</v></cell><cell r="R14"><v>1.01244114963073</v></cell><cell r="S14"><v>0.794301924254976</v></cell><cell r="T14"><v>4.19832547446172</v></cell><cell r="U14"><v>0.322830521619296</v></cell><cell r="V14"><v>0.266891086036752</v></cell><cell r="W14"><v>1.09340960034618</v></cell><cell r="X14"><v>0.762513173179603</v></cell><cell r="Y14"><v>1.0810132367891</v></cell></row><row r="14"><cell r="AA14"><v>0.27</v></cell><cell r="AB14" t="e"><v>#VALUE!</v></cell><cell r="AC14"><v>0.217209651029457</v></cell><cell r="AD14" t="e"><v>#VALUE!</v></cell><cell r="AE14"><v>0.238457363756601</v></cell><cell r="AF14"><v>0.565578189915545</v></cell><cell r="AG14"><v>0.178568301943521</v></cell><cell r="AH14" t="e"><v>#VALUE!</v></cell><cell r="AI14"><v>0.507157265185915</v></cell><cell r="AJ14"><v>0.271418722146225</v></cell><cell r="AK14"><v>0.261893545984053</v></cell><cell r="AL14"><v>0.261893634353605</v></cell><cell r="AM14"><v>0.168975543669049</v></cell><cell r="AN14"><v>0.770264607854704</v></cell><cell r="AO14"><v>3.80901646771757</v></cell><cell r="AP14"><v>0.168975543669049</v></cell><cell r="AQ14"><v>3.80901646771757</v></cell><cell r="AR14"><v>0.168975543669049</v></cell><cell r="AS14"><v>0.770264607854704</v></cell><cell r="AT14"><v>0.762513173179603</v></cell><cell r="AU14"><v>0.168975543669049</v></cell><cell r="AV14"><v>0.261893545984053</v></cell><cell r="AW14"><v>0.223505605799951</v></cell></row><row r="15"><cell r="A15" t="str"><v>动力粘度（cp）</v></cell></row><row r="15"><cell r="C15"><v>0.14261</v></cell><cell r="D15"><v>0.140209</v></cell><cell r="E15" t="str"><v><empty></v></cell><cell r="F15"><v>0.018398</v></cell><cell r="G15"><v>0.019109</v></cell><cell r="H15"><v>0.02009</v></cell><cell r="I15" t="str"><v><empty></v></cell><cell r="J15" t="str"><v><empty></v></cell><cell r="K15"><v>0.012251</v></cell><cell r="L15" t="str"><v><empty></v></cell><cell r="M15"><v>0.009794</v></cell><cell r="N15"><v>0.009794</v></cell><cell r="O15"><v>0.009109</v></cell><cell r="P15"><v>0.011007</v></cell><cell r="Q15"><v>0.009786</v></cell><cell r="R15"><v>0.010511</v></cell><cell r="S15"><v>0.797232</v></cell><cell r="T15"><v>4.536268</v></cell><cell r="U15"><v>0.184284</v></cell><cell r="V15"><v>0.144156</v></cell><cell r="W15"><v>0.009794</v></cell><cell r="X15"><v>0.764172</v></cell><cell r="Y15"><v>0.007786</v></cell></row><row r="15"><cell r="AA15" t="str"><v><empty></v></cell><cell r="AB15" t="str"><v><empty></v></cell><cell r="AC15"><v>0.011562</v></cell><cell r="AD15" t="str"><v><empty></v></cell><cell r="AE15"><v>0.121445</v></cell><cell r="AF15"><v>0.0127</v></cell><cell r="AG15"><v>0.075235</v></cell><cell r="AH15" t="str"><v><empty></v></cell><cell r="AI15"><v>0.008421</v></cell><cell r="AJ15"><v>0.144373</v></cell><cell r="AK15"><v>0.137379</v></cell><cell r="AL15"><v>0.137379</v></cell><cell r="AM15"><v>0.147421</v></cell><cell r="AN15"><v>0.772232</v></cell><cell r="AO15"><v>0.018033</v></cell><cell r="AP15"><v>0.147421</v></cell><cell r="AQ15"><v>0.018033</v></cell><cell r="AR15"><v>0.147421</v></cell><cell r="AS15"><v>0.772232</v></cell><cell r="AT15"><v>0.764172</v></cell><cell r="AU15"><v>0.147421</v></cell><cell r="AV15"><v>0.137379</v></cell><cell r="AW15"><v>0.116234</v></cell></row><row r="16"><cell r="A16" t="str"><v>介质正常流量(m3/h)</v></cell></row><row r="16"><cell r="C16"><v>46.2046524484749</v></cell><cell r="D16"><v>45.8694668912032</v></cell><cell r="E16"><v>762.963451084344</v></cell><cell r="F16"><v>1630.33953441511</v></cell><cell r="G16"><v>1910.57664063012</v></cell><cell r="H16"><v>2239.75463508038</v></cell><cell r="I16"><v>1243.55711846872</v></cell><cell r="J16"><v>1024.77521855471</v></cell><cell r="K16"><v>990.978765488722</v></cell><cell r="L16"><v>843.118840552511</v></cell><cell r="M16"><v>831.159168575538</v></cell><cell r="N16"><v>830.581289544553</v></cell><cell r="O16"><v>80.9203557582521</v></cell><cell r="P16"><v>56.3388216735447</v></cell><cell r="Q16"><v>886.603912536766</v></cell><cell r="R16"><v>726.422110516462</v></cell><cell r="S16"><v>1041.25672165843</v></cell><cell r="T16"><v>183.682119003355</v></cell><cell r="U16"><v>11.9280374970829</v></cell><cell r="V16"><v>33.7946074807511</v></cell><cell r="W16"><v>0.57787891934424</v></cell><cell r="X16"><v>3.00867868874696</v></cell><cell r="Y16"><v>20.1318930560519</v></cell></row><row r="16"><cell r="AA16"><v>45.8311391170184</v></cell><cell r="AB16"><v>113.55135018541</v></cell><cell r="AC16"><v>444.728376945501</v></cell><cell r="AD16"><v>71.4486508416593</v></cell><cell r="AE16"><v>45.1258446980764</v></cell><cell r="AF16"><v>26.4942585129649</v></cell><cell r="AG16"><v>58.0626448553316</v></cell><cell r="AH16"><v>644.534124478346</v></cell><cell r="AI16"><v>5464.33574955236</v></cell><cell r="AJ16"><v>170.573756051072</v></cell><cell r="AK16"><v>141.82855889612</v></cell><cell r="AL16"><v>31.0199925580718</v></cell><cell r="AM16"><v>17.3205655761291</v></cell><cell r="AN16"><v>233.032238528093</v></cell><cell r="AO16"><v>846.193311863039</v></cell><cell r="AP16"><v>4.59186615317676</v></cell><cell r="AQ16"><v>2345.65641944848</v></cell><cell r="AR16"><v>12.7286994218061</v></cell><cell r="AS16"><v>809.402978715035</v></cell><cell r="AT16"><v>16.6901836251584</v></cell><cell r="AU16"><v>17.3205655761291</v></cell><cell r="AV16"><v>172.819375565826</v></cell><cell r="AW16"><v>15.750985044511</v></cell></row><row r="17"><cell r="A17" t="str"><v>介质最大流量(m3/h)</v></cell></row><row r="17"><cell r="C17"><v>50.8251176933224</v></cell><cell r="D17"><v>50.4564135803235</v></cell><cell r="E17"><v>839.259796192779</v></cell><cell r="F17"><v>1793.37348785662</v></cell><cell r="G17"><v>2101.63430469314</v></cell><cell r="H17"><v>2463.73009858842</v></cell><cell r="I17"><v>1367.91283031559</v></cell><cell r="J17"><v>1127.25274041019</v></cell><cell r="K17"><v>1090.07664203759</v></cell><cell r="L17"><v>927.430724607763</v></cell><cell r="M17"><v>914.275085433092</v></cell><cell r="N17"><v>913.639418499008</v></cell><cell r="O17"><v>89.0123913340773</v></cell><cell r="P17"><v>61.9727038408992</v></cell><cell r="Q17"><v>975.264303790443</v></cell><cell r="R17"><v>799.064321568108</v></cell><cell r="S17"><v>1145.38239382428</v></cell><cell r="T17"><v>202.05033090369</v></cell><cell r="U17"><v>13.1208412467912</v></cell><cell r="V17"><v>37.1740682288262</v></cell><cell r="W17"><v>0.635666811278664</v></cell><cell r="X17"><v>3.30954655762165</v></cell><cell r="Y17"><v>30.1978395840779</v></cell></row><row r="17"><cell r="AA17"><v>50.4142530287203</v></cell><cell r="AB17"><v>124.906485203952</v></cell><cell r="AC17"><v>489.201214640051</v></cell><cell r="AD17"><v>78.5935159258252</v></cell><cell r="AE17"><v>54.1510136376917</v></cell><cell r="AF17"><v>29.1436843642614</v></cell><cell r="AG17"><v>63.8689093408648</v></cell><cell r="AH17"><v>708.987536926181</v></cell><cell r="AI17"><v>6010.7693245076</v></cell><cell r="AJ17"><v>187.631131656179</v></cell><cell r="AK17"><v>170.194270675344</v></cell><cell r="AL17"><v>34.121991813879</v></cell><cell r="AM17"><v>19.052622133742</v></cell><cell r="AN17"><v>256.335462380902</v></cell><cell r="AO17"><v>1015.43197423565</v></cell><cell r="AP17"><v>5.51023938381211</v></cell><cell r="AQ17"><v>2814.78770333818</v></cell><cell r="AR17"><v>15.2744393061673</v></cell><cell r="AS17"><v>890.343276586538</v></cell><cell r="AT17"><v>18.3592019876743</v></cell><cell r="AU17"><v>20.7846786913549</v></cell><cell r="AV17"><v>207.383250678991</v></cell><cell r="AW17"><v>17.3260835489621</v></cell></row><row r="18"><cell r="A18" t="str"><v>摩擦系数λ1</v></cell></row><row r="18"><cell r="C18"><v>0.00014075959778742</v></cell><cell r="D18"><v>9.22598342620962E-005</v></cell><cell r="E18" t="e"><v>#VALUE!</v></cell><cell r="F18"><v>2.32513702648744E-005</v></cell><cell r="G18"><v>2.41499312094513E-005</v></cell><cell r="H18"><v>2.5389717829184E-005</v></cell><cell r="I18" t="e"><v>#VALUE!</v></cell><cell r="J18" t="e"><v>#VALUE!</v></cell><cell r="K18"><v>2.82137155221478E-005</v></cell><cell r="L18" t="e"><v>#VALUE!</v></cell><cell r="M18"><v>4.32818150984951E-005</v></cell><cell r="N18"><v>4.33119285307181E-005</v></cell><cell r="O18"><v>0.00119877444428451</v></cell><cell r="P18"><v>0.000905348440295285</v></cell><cell r="Q18"><v>4.27025729395023E-005</v></cell><cell r="R18"><v>4.58550864245712E-005</v></cell><cell r="S18"><v>5.01954757696965E-005</v></cell><cell r="T18"><v>0.000751996823106879</v></cell><cell r="U18"><v>0.000356182326303663</v></cell><cell r="V18"><v>0.000194874362895898</v></cell><cell r="W18"><v>0.0124503857979549</v></cell><cell r="X18"><v>0.00166766310023075</v></cell><cell r="Y18"><v>0.000259110254870303</v></cell></row><row r="18"><cell r="AA18"><v>0.000145368784306553</v></cell><cell r="AB18" t="e"><v>#VALUE!</v></cell><cell r="AC18"><v>1.60690817033451E-005</v></cell><cell r="AD18" t="e"><v>#VALUE!</v></cell><cell r="AE18"><v>0.000119526686164733</v></cell><cell r="AF18"><v>0.00017558510650369</v></cell><cell r="AG18"><v>7.58884355666164E-005</v></cell><cell r="AH18" t="e"><v>#VALUE!</v></cell><cell r="AI18"><v>6.10719874457098E-006</v></cell><cell r="AJ18"><v>7.8528197751153E-005</v></cell><cell r="AK18"><v>4.17677028935631E-005</v></cell><cell r="AL18"><v>0.000138886502076816</v></cell><cell r="AM18"><v>0.000128389219061214</v></cell><cell r="AN18"><v>0.000135937954877536</v></cell><cell r="AO18"><v>6.78783829809092E-005</v></cell><cell r="AP18"><v>0.000277455195958205</v></cell><cell r="AQ18"><v>4.89741235948173E-005</v></cell><cell r="AR18"><v>0.000160146714899829</v></cell><cell r="AS18"><v>6.26198356251832E-005</v></cell><cell r="AT18"><v>0.000601247121345114</v></cell><cell r="AU18"><v>0.000117690117472779</v></cell><cell r="AV18"><v>6.85554277742311E-005</v></cell><cell r="AW18"><v>0.00018674435173676</v></cell></row><row r="19"><cell r="A19" t="str"><v>摩擦系数λ2</v></cell></row><row r="19"><cell r="C19"><v>0.0199015851716382</v></cell><cell r="D19"><v>0.0186008681376089</v></cell><cell r="E19" t="e"><v>#VALUE!</v></cell><cell r="F19"><v>0.0149197984093885</v></cell><cell r="G19"><v>0.0150105888844203</v></cell><cell r="H19"><v>0.0151313071367446</v></cell><cell r="I19" t="e"><v>#VALUE!</v></cell><cell r="J19" t="e"><v>#VALUE!</v></cell><cell r="K19"><v>0.0153888027182655</v></cell><cell r="L19" t="e"><v>#VALUE!</v></cell><cell r="M19"><v>0.0164793493772832</v></cell><cell r="N19"><v>0.0164811833292804</v></cell><cell r="O19"><v>0.0280368477311464</v></cell><cell r="P19"><v>0.0268053639388509</v></cell><cell r="Q19"><v>0.0164438623893655</v></cell><cell r="R19"><v>0.0166323336856001</v></cell><cell r="S19"><v>0.0168747566579714</v></cell><cell r="T19"><v>0.0260211057546737</v></cell><cell r="U19"><v>0.0230886619645237</v></cell><cell r="V19"><v>0.0209648587234521</v></cell><cell r="W19"><v>0.0407718517364744</v></cell><cell r="X19"><v>0.0295575557852575</v></cell><cell r="Y19"><v>0.0219426321739745</v></cell></row><row r="19"><cell r="AA19"><v>0.020004448007586</v></cell><cell r="AB19" t="e"><v>#VALUE!</v></cell><cell r="AC19"><v>0.0140633814396694</v></cell><cell r="AD19" t="e"><v>#VALUE!</v></cell><cell r="AE19"><v>0.0193876677022044</v></cell><cell r="AF19"><v>0.0206181272130518</v></cell><cell r="AG19"><v>0.01802848707245</v></cell><cell r="AH19" t="e"><v>#VALUE!</v></cell><cell r="AI19"><v>0.0120466395341943</v></cell><cell r="AJ19"><v>0.018127390385659</v></cell><cell r="AK19"><v>0.0163857257359645</v></cell><cell r="AL19"><v>0.0198589733608068</v></cell><cell r="AM19"><v>0.0196108201124279</v></cell><cell r="AN19"><v>0.0197909072697564</v></cell><cell r="AO19"><v>0.0177095785028271</v></cell><cell r="AP19"><v>0.0221841117759552</v></cell><cell r="AQ19"><v>0.0168083798663456</v></cell><cell r="AR19"><v>0.0203167423154021</v></cell><cell r="AS19"><v>0.0174825627024298</v></cell><cell r="AT19"><v>0.0251061239387353</v></cell><cell r="AU19"><v>0.0193396934658233</v></cell><cell r="AV19"><v>0.0177377235535274</v></cell><cell r="AW19"><v>0.0208223998930608</v></cell></row><row r="20"><cell r="A20" t="str"><v>雷诺数Re</v></cell></row><row r="20"><cell r="C20"><v>454675.922679569</v></cell><cell r="D20"><v>693692.986898131</v></cell><cell r="E20" t="e"><v>#VALUE!</v></cell><cell r="F20"><v>2752525.9488334</v></cell><cell r="G20"><v>2650111.06843042</v></cell><cell r="H20"><v>2520705.44582563</v></cell><cell r="I20" t="e"><v>#VALUE!</v></cell><cell r="J20" t="e"><v>#VALUE!</v></cell><cell r="K20"><v>2268400.27325574</v></cell><cell r="L20" t="e"><v>#VALUE!</v></cell><cell r="M20"><v>1478681.05471911</v></cell><cell r="N20"><v>1477652.97392863</v></cell><cell r="O20"><v>53387.8581622571</v></cell><cell r="P20"><v>70691.0148087581</v></cell><cell r="Q20"><v>1498738.73152024</v></cell><cell r="R20"><v>1395701.21856113</v></cell><cell r="S20"><v>1275015.30802578</v></cell><cell r="T20"><v>85106.7425199799</v></cell><cell r="U20"><v>179683.255663384</v></cell><cell r="V20"><v>328416.724749929</v></cell><cell r="W20"><v>5140.40295928119</v></cell><cell r="X20"><v>38377.0558880535</v></cell><cell r="Y20"><v>246999.100950424</v></cell></row><row r="20"><cell r="AA20"><v>440259.580523402</v></cell><cell r="AB20" t="e"><v>#VALUE!</v></cell><cell r="AC20"><v>3982803.82049942</v></cell><cell r="AD20" t="e"><v>#VALUE!</v></cell><cell r="AE20"><v>535445.280494051</v></cell><cell r="AF20"><v>364495.607141115</v></cell><cell r="AG20"><v>843343.251473666</v></cell><cell r="AH20" t="e"><v>#VALUE!</v></cell><cell r="AI20"><v>10479436.2647676</v></cell><cell r="AJ20"><v>814993.872682635</v></cell><cell r="AK20"><v>1532284.4103515</v></cell><cell r="AL20"><v>460807.919005711</v></cell><cell r="AM20"><v>498484.222179792</v></cell><cell r="AN20"><v>470803.022288045</v></cell><cell r="AO20"><v>942862.767046175</v></cell><cell r="AP20"><v>230667.873344282</v></cell><cell r="AQ20"><v>1306812.56349777</v></cell><cell r="AR20"><v>399633.548774519</v></cell><cell r="AS20"><v>1022040.37045191</v></cell><cell r="AT20"><v>106445.416082523</v></cell><cell r="AU20"><v>543800.969650682</v></cell><cell r="AV20"><v>933551.172793594</v></cell><cell r="AW20"><v>342714.515350998</v></cell></row><row r="21"><cell r="A21" t="str"><v>管径选型（m）</v></cell></row><row r="21"><cell r="C21"><v>0.15</v></cell><cell r="D21"><v>0.1</v></cell><cell r="E21"><v>0.25</v></cell><cell r="F21"><v>0.25</v></cell><cell r="G21"><v>0.25</v></cell><cell r="H21"><v>0.25</v></cell><cell r="I21"><v>0.25</v></cell><cell r="J21"><v>0.25</v></cell><cell r="K21"><v>0.2</v></cell><cell r="L21"><v>0.2</v></cell><cell r="M21"><v>0.2</v></cell><cell r="N21"><v>0.2</v></cell><cell r="O21"><v>0.08</v></cell><cell r="P21"><v>0.05</v></cell><cell r="Q21"><v>0.2</v></cell><cell r="R21"><v>0.2</v></cell><cell r="S21"><v>0.4</v></cell><cell r="T21"><v>0.2</v></cell><cell r="U21"><v>0.08</v></cell><cell r="V21"><v>0.15</v></cell><cell r="W21"><v>0.04</v></cell><cell r="X21"><v>0.04</v></cell><cell r="Y21"><v>0.04</v></cell></row><row r="21"><cell r="AA21"><v>0.15</v></cell><cell r="AB21"><v>0.15</v></cell><cell r="AC21"><v>0.2</v></cell><cell r="AD21"><v>0.1</v></cell><cell r="AE21"><v>0.15</v></cell><cell r="AF21"><v>0.05</v></cell><cell r="AG21"><v>0.15</v></cell><cell r="AH21"><v>0.15</v></cell><cell r="AI21"><v>0.4</v></cell><cell r="AJ21"><v>0.3</v></cell><cell r="AK21"><v>0.15</v></cell><cell r="AL21"><v>0.1</v></cell><cell r="AM21"><v>0.08</v></cell><cell r="AN21"><v>0.25</v></cell><cell r="AO21"><v>0.1</v></cell><cell r="AP21"><v>0.05</v></cell><cell r="AQ21"><v>0.2</v></cell><cell r="AR21"><v>0.08</v></cell><cell r="AS21"><v>0.4</v></cell><cell r="AT21"><v>0.08</v></cell><cell r="AU21"><v>0.08</v></cell><cell r="AV21"><v>0.3</v></cell><cell r="AW21"><v>0.08</v></cell></row><row r="22"><cell r="A22" t="str"><v>管径选型后最大流速(m/s)</v></cell></row><row r="22"><cell r="C22"><v>0.799325590836241</v></cell><cell r="D22"><v>1.78543572471067</v></cell><cell r="E22"><v>4.75164781991665</v></cell><cell r="F22"><v>10.1535653948004</v></cell><cell r="G22"><v>11.898849566557</v></cell><cell r="H22"><v>13.9489319099132</v></cell><cell r="I22"><v>7.74472940022983</v></cell><cell r="J22"><v>6.3821811205106</v></cell><cell r="K22"><v>9.64328239594475</v></cell><cell r="L22"><v>8.20444731606301</v></cell><cell r="M22"><v>8.08806692704433</v></cell><cell r="N22"><v>8.08244354652342</v></cell><cell r="O22"><v>4.92150960578541</v></cell><cell r="P22"><v>8.77179106028297</v></cell><cell r="Q22"><v>8.62760353671658</v></cell><cell r="R22"><v>7.06886342505403</v></cell><cell r="S22"><v>2.53313515973168</v></cell><cell r="T22"><v>1.78742330948063</v></cell><cell r="U22"><v>0.725453448270035</v></cell><cell r="V22"><v>0.584635813931371</v></cell><cell r="W22"><v>0.140584485863116</v></cell><cell r="X22"><v>0.731941471519297</v></cell><cell r="Y22"><v>6.67857386413612</v></cell></row><row r="22"><cell r="AA22"><v>0.792863930623893</v></cell><cell r="AB22"><v>1.96440174890228</v></cell><cell r="AC22"><v>4.32768236588863</v></cell><cell r="AD22"><v>2.78108690466473</v></cell><cell r="AE22"><v>0.851631888616681</v></cell><cell r="AF22"><v>4.12507917399312</v></cell><cell r="AG22"><v>1.00446503642156</v></cell><cell r="AH22"><v>11.1502325536869</v></cell><cell r="AI22"><v>13.2934565740172</v></cell><cell r="AJ22"><v>0.737717746544699</v></cell><cell r="AK22"><v>2.67664182865997</v></cell><cell r="AL22"><v>1.2074307082052</v></cell><cell r="AM22"><v>1.05342257905067</v></cell><cell r="AN22"><v>1.45129773464064</v></cell><cell r="AO22"><v>35.9317754506598</v></cell><cell r="AP22"><v>0.779934803087347</v></cell><cell r="AQ22"><v>24.9008112467991</v></cell><cell r="AR22"><v>0.844526235523229</v></cell><cell r="AS22"><v>1.96908898749677</v></cell><cell r="AT22"><v>1.01508326630365</v></cell><cell r="AU22"><v>1.14918826805527</v></cell><cell r="AV22"><v>0.815378039942562</v></cell><cell r="AW22"><v>0.957961979662184</v></cell></row><row r="23"><cell r="A23" t="str"><v>管径选型后一般流速范围(m/s)</v></cell></row><row r="23"><cell r="C23" t="e"><v>#VALUE!</v></cell><cell r="D23" t="e"><v>#VALUE!</v></cell><cell r="E23" t="e"><v>#VALUE!</v></cell><cell r="F23" t="e"><v>#VALUE!</v></cell><cell r="G23" t="e"><v>#VALUE!</v></cell><cell r="H23" t="e"><v>#VALUE!</v></cell><cell r="I23" t="e"><v>#VALUE!</v></cell><cell r="J23" t="e"><v>#VALUE!</v></cell><cell r="K23" t="e"><v>#VALUE!</v></cell><cell r="L23" t="e"><v>#VALUE!</v></cell><cell r="M23" t="e"><v>#VALUE!</v></cell><cell r="N23" t="e"><v>#VALUE!</v></cell><cell r="O23" t="e"><v>#VALUE!</v></cell><cell r="P23" t="e"><v>#VALUE!</v></cell><cell r="Q23" t="e"><v>#VALUE!</v></cell><cell r="R23" t="e"><v>#VALUE!</v></cell><cell r="S23" t="e"><v>#VALUE!</v></cell><cell r="T23" t="e"><v>#VALUE!</v></cell><cell r="U23" t="e"><v>#VALUE!</v></cell><cell r="V23" t="e"><v>#VALUE!</v></cell><cell r="W23" t="e"><v>#VALUE!</v></cell><cell r="X23" t="e"><v>#VALUE!</v></cell><cell r="Y23" t="e"><v>#VALUE!</v></cell></row><row r="23"><cell r="AA23" t="e"><v>#VALUE!</v></cell><cell r="AB23" t="e"><v>#VALUE!</v></cell><cell r="AC23" t="e"><v>#VALUE!</v></cell><cell r="AD23" t="e"><v>#VALUE!</v></cell><cell r="AE23" t="e"><v>#VALUE!</v></cell><cell r="AF23" t="e"><v>#VALUE!</v></cell><cell r="AG23" t="e"><v>#VALUE!</v></cell><cell r="AH23" t="e"><v>#VALUE!</v></cell><cell r="AI23" t="e"><v>#VALUE!</v></cell><cell r="AJ23" t="e"><v>#VALUE!</v></cell><cell r="AK23" t="e"><v>#VALUE!</v></cell><cell r="AL23" t="e"><v>#VALUE!</v></cell><cell r="AM23" t="e"><v>#VALUE!</v></cell><cell r="AN23" t="e"><v>#VALUE!</v></cell><cell r="AO23" t="e"><v>#VALUE!</v></cell><cell r="AP23" t="e"><v>#VALUE!</v></cell><cell r="AQ23" t="e"><v>#VALUE!</v></cell><cell r="AR23" t="e"><v>#VALUE!</v></cell><cell r="AS23" t="e"><v>#VALUE!</v></cell><cell r="AT23" t="e"><v>#VALUE!</v></cell><cell r="AU23" t="e"><v>#VALUE!</v></cell><cell r="AV23" t="e"><v>#VALUE!</v></cell><cell r="AW23" t="e"><v>#VALUE!</v></cell></row><row r="24"><cell r="A24" t="str"><v>管径选型后100米管线压力降（kPa）</v></cell></row><row r="24"><cell r="C24"><v>2.29333843916113</v></cell><cell r="D24"><v>16.1587579316486</v></cell><cell r="E24" t="e"><v>#VALUE!</v></cell><cell r="F24"><v>6.14031836860718</v></cell><cell r="G24"><v>7.23955827609035</v></cell><cell r="H24"><v>8.55513298908035</v></cell><cell r="I24" t="e"><v>#VALUE!</v></cell><cell r="J24" t="e"><v>#VALUE!</v></cell><cell r="K24"><v>5.15760765059684</v></cell><cell r="L24" t="e"><v>#VALUE!</v></cell><cell r="M24"><v>2.4140527707225</v></cell><cell r="N24"><v>2.41096538795661</v></cell><cell r="O24"><v>0.524503138294721</v></cell><cell r="P24"><v>3.66092224972523</v></cell><cell r="Q24"><v>2.60227092475055</v></cell><cell r="R24"><v>2.15708186518662</v></cell><cell r="S24"><v>13.5851164500644</v></cell><cell r="T24"><v>22.4565580034129</v></cell><cell r="U24"><v>4.33521782750048</v></cell><cell r="V24"><v>1.29014989624813</v></cell><cell r="W24"><v>0.00902240795402196</v></cell><cell r="X24"><v>19.8369550977456</v></cell><cell r="Y24"><v>8.81149483038975</v></cell></row><row r="24"><cell r="AA24"><v>2.29227100426557</v></cell><cell r="AB24" t="e"><v>#VALUE!</v></cell><cell r="AC24"><v>3.5050512118864</v></cell><cell r="AD24" t="e"><v>#VALUE!</v></cell><cell r="AE24"><v>2.38713534569023</v></cell><cell r="AF24"><v>7.87816113272088</v></cell><cell r="AG24"><v>2.55460191442103</v></cell><cell r="AH24" t="e"><v>#VALUE!</v></cell><cell r="AI24"><v>4.41847891435665</v></cell><cell r="AJ24"><v>0.874602428185767</v></cell><cell r="AK24"><v>20.5267646301646</v></cell><cell r="AL24"><v>7.59358117185379</v></cell><cell r="AM24"><v>11.8663326633022</v></cell><cell r="AN24"><v>8.35827363493071</v></cell><cell r="AO24"><v>54.1241034638372</v></cell><cell r="AP24"><v>11.7731898091164</v></cell><cell r="AQ24"><v>12.3352509170138</v></cell><cell r="AR24"><v>7.9012514188467</v></cell><cell r="AS24"><v>8.49480951698583</v></cell><cell r="AT24"><v>16.2034238493636</v></cell><cell r="AU24"><v>13.9266759786439</v></cell><cell r="AV24"><v>1.03100366202913</v></cell><cell r="AW24"><v>6.21086528071004</v></cell></row><row r="25"><cell r="A25" t="str"><v>最大100米管线允许压力降(kPa)</v></cell></row><row r="25"><cell r="C25" t="e"><v>#VALUE!</v></cell><cell r="D25" t="e"><v>#VALUE!</v></cell><cell r="E25" t="e"><v>#VALUE!</v></cell><cell r="F25" t="e"><v>#VALUE!</v></cell><cell r="G25" t="e"><v>#VALUE!</v></cell><cell r="H25" t="e"><v>#VALUE!</v></cell><cell r="I25" t="e"><v>#VALUE!</v></cell><cell r="J25" t="e"><v>#VALUE!</v></cell><cell r="K25" t="e"><v>#VALUE!</v></cell><cell r="L25" t="e"><v>#VALUE!</v></cell><cell r="M25" t="e"><v>#VALUE!</v></cell><cell r="N25" t="e"><v>#VALUE!</v></cell><cell r="O25" t="e"><v>#VALUE!</v></cell><cell r="P25" t="e"><v>#VALUE!</v></cell><cell r="Q25" t="e"><v>#VALUE!</v></cell><cell r="R25" t="e"><v>#VALUE!</v></cell><cell r="S25" t="e"><v>#VALUE!</v></cell><cell r="T25" t="e"><v>#VALUE!</v></cell><cell r="U25" t="e"><v>#VALUE!</v></cell><cell r="V25" t="e"><v>#VALUE!</v></cell><cell r="W25" t="e"><v>#VALUE!</v></cell><cell r="X25" t="e"><v>#VALUE!</v></cell><cell r="Y25" t="e"><v>#VALUE!</v></cell></row><row r="25"><cell r="AA25" t="e"><v>#VALUE!</v></cell><cell r="AB25" t="e"><v>#VALUE!</v></cell><cell r="AC25" t="e"><v>#VALUE!</v></cell><cell r="AD25" t="e"><v>#VALUE!</v></cell><cell r="AE25" t="e"><v>#VALUE!</v></cell><cell r="AF25" t="e"><v>#VALUE!</v></cell><cell r="AG25" t="e"><v>#VALUE!</v></cell><cell r="AH25" t="e"><v>#VALUE!</v></cell><cell r="AI25" t="e"><v>#VALUE!</v></cell><cell r="AJ25" t="e"><v>#VALUE!</v></cell><cell r="AK25" t="e"><v>#VALUE!</v></cell><cell r="AL25" t="e"><v>#VALUE!</v></cell><cell r="AM25" t="e"><v>#VALUE!</v></cell><cell r="AN25" t="e"><v>#VALUE!</v></cell><cell r="AO25" t="e"><v>#VALUE!</v></cell><cell r="AP25" t="e"><v>#VALUE!</v></cell><cell r="AQ25" t="e"><v>#VALUE!</v></cell><cell r="AR25" t="e"><v>#VALUE!</v></cell><cell r="AS25" t="e"><v>#VALUE!</v></cell><cell r="AT25" t="e"><v>#VALUE!</v></cell><cell r="AU25" t="e"><v>#VALUE!</v></cell><cell r="AV25" t="e"><v>#VALUE!</v></cell><cell r="AW25" t="e"><v>#VALUE!</v></cell></row><row r="26"><cell r="A26" t="str"><v>选用管径</v></cell></row><row r="26"><cell r="C26" t="str"><v>管径DN150</v></cell><cell r="D26" t="str"><v>管径DN100</v></cell><cell r="E26" t="str"><v>管径DN250</v></cell><cell r="F26" t="str"><v>管径DN250</v></cell><cell r="G26" t="str"><v>管径DN250</v></cell><cell r="H26" t="str"><v>管径DN250</v></cell><cell r="I26" t="str"><v>管径DN250</v></cell><cell r="J26" t="str"><v>管径DN250</v></cell><cell r="K26" t="str"><v>管径DN200</v></cell><cell r="L26" t="str"><v>管径DN200</v></cell><cell r="M26" t="str"><v>管径DN200</v></cell><cell r="N26" t="str"><v>管径DN200</v></cell><cell r="O26" t="str"><v>管径DN80</v></cell><cell r="P26" t="str"><v>管径DN50</v></cell><cell r="Q26" t="str"><v>管径DN200</v></cell><cell r="R26" t="str"><v>管径DN200</v></cell><cell r="S26" t="str"><v>管径DN400</v></cell><cell r="T26" t="str"><v>管径DN200</v></cell><cell r="U26" t="str"><v>管径DN80</v></cell><cell r="V26" t="str"><v>管径DN150</v></cell><cell r="W26" t="str"><v>管径DN40</v></cell><cell r="X26" t="str"><v>管径DN40</v></cell><cell r="Y26" t="str"><v>管径DN40</v></cell></row><row r="26"><cell r="AA26" t="str"><v>管径DN150</v></cell><cell r="AB26" t="str"><v>管径DN150</v></cell><cell r="AC26" t="str"><v>管径DN200</v></cell><cell r="AD26" t="str"><v>管径DN100</v></cell><cell r="AE26" t="str"><v>管径DN150</v></cell><cell r="AF26" t="str"><v>管径DN50</v></cell><cell r="AG26" t="str"><v>管径DN150</v></cell><cell r="AH26" t="str"><v>管径DN150</v></cell><cell r="AI26" t="str"><v>管径DN400</v></cell><cell r="AJ26" t="str"><v>管径DN300</v></cell><cell r="AK26" t="str"><v>管径DN150</v></cell><cell r="AL26" t="str"><v>管径DN100</v></cell><cell r="AM26" t="str"><v>管径DN80</v></cell><cell r="AN26" t="str"><v>管径DN250</v></cell><cell r="AO26" t="str"><v>管径DN100</v></cell><cell r="AP26" t="str"><v>管径DN50</v></cell><cell r="AQ26" t="str"><v>管径DN200</v></cell><cell r="AR26" t="str"><v>管径DN80</v></cell><cell r="AS26" t="str"><v>管径DN400</v></cell><cell r="AT26" t="str"><v>管径DN80</v></cell><cell r="AU26" t="str"><v>管径DN80</v></cell><cell r="AV26" t="str"><v>管径DN300</v></cell><cell r="AW26" t="str"><v>管径DN80</v></cell></row><row r="27"><cell r="A27" t="str"><v>核算检查</v></cell></row><row r="27"><cell r="C27" t="e"><v>#VALUE!</v></cell><cell r="D27" t="e"><v>#VALUE!</v></cell><cell r="E27" t="e"><v>#VALUE!</v></cell><cell r="F27" t="e"><v>#VALUE!</v></cell><cell r="G27" t="e"><v>#VALUE!</v></cell><cell r="H27" t="e"><v>#VALUE!</v></cell><cell r="I27" t="e"><v>#VALUE!</v></cell><cell r="J27" t="e"><v>#VALUE!</v></cell><cell r="K27" t="e"><v>#VALUE!</v></cell><cell r="L27" t="e"><v>#VALUE!</v></cell><cell r="M27" t="e"><v>#VALUE!</v></cell><cell r="N27" t="e"><v>#VALUE!</v></cell><cell r="O27" t="e"><v>#VALUE!</v></cell><cell r="P27" t="e"><v>#VALUE!</v></cell><cell r="Q27" t="e"><v>#VALUE!</v></cell><cell r="R27" t="e"><v>#VALUE!</v></cell><cell r="S27" t="e"><v>#VALUE!</v></cell><cell r="T27" t="e"><v>#VALUE!</v></cell><cell r="U27" t="e"><v>#VALUE!</v></cell><cell r="V27" t="e"><v>#VALUE!</v></cell><cell r="W27" t="e"><v>#VALUE!</v></cell><cell r="X27" t="e"><v>#VALUE!</v></cell><cell r="Y27" t="e"><v>#VALUE!</v></cell></row><row r="27"><cell r="AA27" t="e"><v>#VALUE!</v></cell><cell r="AB27" t="e"><v>#VALUE!</v></cell><cell r="AC27" t="e"><v>#VALUE!</v></cell><cell r="AD27" t="e"><v>#VALUE!</v></cell><cell r="AE27" t="e"><v>#VALUE!</v></cell><cell r="AF27" t="e"><v>#VALUE!</v></cell><cell r="AG27" t="e"><v>#VALUE!</v></cell><cell r="AH27" t="e"><v>#VALUE!</v></cell><cell r="AI27" t="e"><v>#VALUE!</v></cell><cell r="AJ27" t="e"><v>#VALUE!</v></cell><cell r="AK27" t="e"><v>#VALUE!</v></cell><cell r="AL27" t="e"><v>#VALUE!</v></cell><cell r="AM27" t="e"><v>#VALUE!</v></cell><cell r="AN27" t="e"><v>#VALUE!</v></cell><cell r="AO27" t="e"><v>#VALUE!</v></cell><cell r="AP27" t="e"><v>#VALUE!</v></cell><cell r="AQ27" t="e"><v>#VALUE!</v></cell><cell r="AR27" t="e"><v>#VALUE!</v></cell><cell r="AS27" t="e"><v>#VALUE!</v></cell><cell r="AT27" t="e"><v>#VALUE!</v></cell><cell r="AU27" t="e"><v>#VALUE!</v></cell><cell r="AV27" t="e"><v>#VALUE!</v></cell><cell r="AW27" t="e"><v>#VALUE!</v></cell></row></sheetData></sheetDataSet></externalBook></externalLink>
</file>

<file path=xl/externalLinks/externalLink5.xml><?xml version="1.0" encoding="utf-8"?>
<externalLink xmlns="http://schemas.openxmlformats.org/spreadsheetml/2006/main">
  <externalBook xmlns:r="http://schemas.openxmlformats.org/officeDocument/2006/relationships" r:id="rId1"/>
</externalLink>
</file>

<file path=xl/externalLinks/externalLink6.xml><?xml version="1.0" encoding="utf-8"?>
<externalLink xmlns="http://schemas.openxmlformats.org/spreadsheetml/2006/main">
  <externalBook xmlns:r="http://schemas.openxmlformats.org/officeDocument/2006/relationships" r:id="rId1"/>
</externalLink>
</file>

<file path=xl/externalLinks/externalLink7.xml><?xml version="1.0" encoding="utf-8"?>
<externalLink xmlns="http://schemas.openxmlformats.org/spreadsheetml/2006/main">
  <externalBook xmlns:r="http://schemas.openxmlformats.org/officeDocument/2006/relationships" r:id="rId1"/>
</externalLink>
</file>

<file path=xl/externalLinks/externalLink8.xml><?xml version="1.0" encoding="utf-8"?>
<externalLink xmlns="http://schemas.openxmlformats.org/spreadsheetml/2006/main">
  <externalBook xmlns:r="http://schemas.openxmlformats.org/officeDocument/2006/relationships" r:id="rId1"/>
</externalLink>
</file>

<file path=xl/externalLinks/externalLink9.xml><?xml version="1.0" encoding="utf-8"?>
<externalLink xmlns="http://schemas.openxmlformats.org/spreadsheetml/2006/main">
  <externalBook xmlns:r="http://schemas.openxmlformats.org/officeDocument/2006/relationships" r:id="rId1"/>
</externalLink>
</file>

<file path=xl/externalLinks/externalLink10.xml><?xml version="1.0" encoding="utf-8"?>
<externalLink xmlns="http://schemas.openxmlformats.org/spreadsheetml/2006/main">
  <externalBook xmlns:r="http://schemas.openxmlformats.org/officeDocument/2006/relationships" r:id="rId1"/>
</externalLink>
</file>

<file path=xl/externalLinks/externalLink11.xml><?xml version="1.0" encoding="utf-8"?>
<externalLink xmlns="http://schemas.openxmlformats.org/spreadsheetml/2006/main">
  <externalBook xmlns:r="http://schemas.openxmlformats.org/officeDocument/2006/relationships" r:id="rId1"/>
</externalLink>
</file>

<file path=xl/externalLinks/externalLink12.xml><?xml version="1.0" encoding="utf-8"?>
<externalLink xmlns="http://schemas.openxmlformats.org/spreadsheetml/2006/main">
  <externalBook xmlns:r="http://schemas.openxmlformats.org/officeDocument/2006/relationships" r:id="rId1"/>
</externalLink>
</file>

<file path=xl/externalLinks/externalLink13.xml><?xml version="1.0" encoding="utf-8"?>
<externalLink xmlns="http://schemas.openxmlformats.org/spreadsheetml/2006/main">
  <externalBook xmlns:r="http://schemas.openxmlformats.org/officeDocument/2006/relationships" r:id="rId1"/>
</externalLink>
</file>

<file path=xl/externalLinks/externalLink14.xml><?xml version="1.0" encoding="utf-8"?>
<externalLink xmlns="http://schemas.openxmlformats.org/spreadsheetml/2006/main">
  <externalBook xmlns:r="http://schemas.openxmlformats.org/officeDocument/2006/relationships" r:id="rId1"/>
</externalLink>
</file>

<file path=xl/externalLinks/externalLink15.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2" TargetMode="External"/><Relationship Id="rId3"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665;&#19996;&#29577;&#30343;&#8212;2012.06.05&#21457;&#20986;/ASPEN" TargetMode="External"/><Relationship Id="rId4"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1-NextUnit" TargetMode="External"/><Relationship Id="rId5"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665;&#19996;&#29577;&#30343;&#8212;2012.06.05&#21457;&#20986;/ASPEN" TargetMode="External"/><Relationship Id="rId6"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3-Safe" TargetMode="External"/><Relationship Id="rId7"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6-Equipment" TargetMode="External"/><Relationship Id="rId8"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4-Pipe" TargetMode="External"/><Relationship Id="rId9"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10"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11"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12"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2-Project%20Engineer" TargetMode="External"/><Relationship Id="rId13"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14"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15"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16"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665;&#19996;&#29577;&#30343;&#8212;2012.06.05&#21457;&#20986;/HTRI" TargetMode="External"/><Relationship Id="rId17"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18"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19"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20"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5-Water" TargetMode="External"/><Relationship Id="rId21"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2-Project%20Engineer" TargetMode="External"/><Relationship Id="rId22"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23"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24"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25"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26"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27"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28"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6-Equipment" TargetMode="External"/><Relationship Id="rId29"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30"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31"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3-Order" TargetMode="External"/><Relationship Id="rId32"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33"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34"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35"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36"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7-Electric" TargetMode="External"/><Relationship Id="rId37"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1" TargetMode="External"/><Relationship Id="rId38"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2" TargetMode="External"/><Relationship Id="rId39"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2" TargetMode="External"/><Relationship Id="rId40"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2" TargetMode="External"/><Relationship Id="rId41"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02-Devolve/08-Instrument" TargetMode="External"/><Relationship Id="rId42"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PR-00" TargetMode="External"/><Relationship Id="rId43"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 TargetMode="External"/><Relationship Id="rId44" Type="http://schemas.openxmlformats.org/officeDocument/2006/relationships/hyperlink" Target="../../../../../media/pangzy/F8A6CB1CA6CAD9F01/nas/work/hoto/1216&amp;1217&#24800;&#24030;&#21152;&#27682;/1216&amp;1217&#24800;&#24030;&#21152;&#27682;/05&#35814;&#32454;&#35774;&#35745;/chengyan/Application%20Data/Microsoft/Application%20Data/Microsoft/My%20Documents/My%20RTX%20Files/chengyan/&#23384;&#26723;&#25991;&#20214;" TargetMode="External"/><Relationship Id="rId45"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2.vml"/><Relationship Id="rId3" Type="http://schemas.openxmlformats.org/officeDocument/2006/relationships/ctrlProp" Target="../ctrlProps/ctrlProps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Relationship Id="rId4" Type="http://schemas.openxmlformats.org/officeDocument/2006/relationships/ctrlProp" Target="../ctrlProps/ctrlProps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4.vml"/><Relationship Id="rId4" Type="http://schemas.openxmlformats.org/officeDocument/2006/relationships/ctrlProp" Target="../ctrlProps/ctrlProps6.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5.vml"/><Relationship Id="rId4" Type="http://schemas.openxmlformats.org/officeDocument/2006/relationships/ctrlProp" Target="../ctrlProps/ctrlProps8.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6.vml"/><Relationship Id="rId4" Type="http://schemas.openxmlformats.org/officeDocument/2006/relationships/ctrlProp" Target="../ctrlProps/ctrlProps10.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7.vml"/><Relationship Id="rId4" Type="http://schemas.openxmlformats.org/officeDocument/2006/relationships/ctrlProp" Target="../ctrlProps/ctrlProps1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8.vml"/><Relationship Id="rId4" Type="http://schemas.openxmlformats.org/officeDocument/2006/relationships/ctrlProp" Target="../ctrlProps/ctrlProps14.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9.vml"/><Relationship Id="rId4" Type="http://schemas.openxmlformats.org/officeDocument/2006/relationships/ctrlProp" Target="../ctrlProps/ctrlProps16.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0.vml"/><Relationship Id="rId4" Type="http://schemas.openxmlformats.org/officeDocument/2006/relationships/ctrlProp" Target="../ctrlProps/ctrlProps18.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9.xml"/><Relationship Id="rId3" Type="http://schemas.openxmlformats.org/officeDocument/2006/relationships/vmlDrawing" Target="../drawings/vmlDrawing11.vml"/><Relationship Id="rId4" Type="http://schemas.openxmlformats.org/officeDocument/2006/relationships/ctrlProp" Target="../ctrlProps/ctrlProps20.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2.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1.xml"/><Relationship Id="rId3" Type="http://schemas.openxmlformats.org/officeDocument/2006/relationships/vmlDrawing" Target="../drawings/vmlDrawing13.vml"/><Relationship Id="rId4" Type="http://schemas.openxmlformats.org/officeDocument/2006/relationships/ctrlProp" Target="../ctrlProps/ctrlProps22.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3.xml"/><Relationship Id="rId3" Type="http://schemas.openxmlformats.org/officeDocument/2006/relationships/vmlDrawing" Target="../drawings/vmlDrawing14.vml"/><Relationship Id="rId4" Type="http://schemas.openxmlformats.org/officeDocument/2006/relationships/ctrlProp" Target="../ctrlProps/ctrlProps24.xml"/><Relationship Id="rId5" Type="http://schemas.openxmlformats.org/officeDocument/2006/relationships/ctrlProp" Target="../ctrlProps/ctrlProps25.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6.xml"/><Relationship Id="rId3" Type="http://schemas.openxmlformats.org/officeDocument/2006/relationships/vmlDrawing" Target="../drawings/vmlDrawing15.vml"/><Relationship Id="rId4" Type="http://schemas.openxmlformats.org/officeDocument/2006/relationships/ctrlProp" Target="../ctrlProps/ctrlProps27.x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8.xml"/><Relationship Id="rId3" Type="http://schemas.openxmlformats.org/officeDocument/2006/relationships/vmlDrawing" Target="../drawings/vmlDrawing16.vml"/><Relationship Id="rId4" Type="http://schemas.openxmlformats.org/officeDocument/2006/relationships/ctrlProp" Target="../ctrlProps/ctrlProps29.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0.xml"/><Relationship Id="rId3" Type="http://schemas.openxmlformats.org/officeDocument/2006/relationships/vmlDrawing" Target="../drawings/vmlDrawing17.vml"/><Relationship Id="rId4" Type="http://schemas.openxmlformats.org/officeDocument/2006/relationships/ctrlProp" Target="../ctrlProps/ctrlProps31.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2.xml"/><Relationship Id="rId3" Type="http://schemas.openxmlformats.org/officeDocument/2006/relationships/vmlDrawing" Target="../drawings/vmlDrawing18.vml"/><Relationship Id="rId4" Type="http://schemas.openxmlformats.org/officeDocument/2006/relationships/ctrlProp" Target="../ctrlProps/ctrlProps33.x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34.xml"/><Relationship Id="rId3" Type="http://schemas.openxmlformats.org/officeDocument/2006/relationships/vmlDrawing" Target="../drawings/vmlDrawing19.vml"/><Relationship Id="rId4" Type="http://schemas.openxmlformats.org/officeDocument/2006/relationships/ctrlProp" Target="../ctrlProps/ctrlProps35.x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6.xml"/><Relationship Id="rId3" Type="http://schemas.openxmlformats.org/officeDocument/2006/relationships/vmlDrawing" Target="../drawings/vmlDrawing20.vml"/><Relationship Id="rId4" Type="http://schemas.openxmlformats.org/officeDocument/2006/relationships/ctrlProp" Target="../ctrlProps/ctrlProps37.xml"/><Relationship Id="rId5" Type="http://schemas.openxmlformats.org/officeDocument/2006/relationships/ctrlProp" Target="../ctrlProps/ctrlProps38.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39.xml"/><Relationship Id="rId3" Type="http://schemas.openxmlformats.org/officeDocument/2006/relationships/vmlDrawing" Target="../drawings/vmlDrawing2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0.xml"/><Relationship Id="rId3" Type="http://schemas.openxmlformats.org/officeDocument/2006/relationships/vmlDrawing" Target="../drawings/vmlDrawing2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41.xml"/><Relationship Id="rId3" Type="http://schemas.openxmlformats.org/officeDocument/2006/relationships/vmlDrawing" Target="../drawings/vmlDrawing25.vml"/><Relationship Id="rId4" Type="http://schemas.openxmlformats.org/officeDocument/2006/relationships/ctrlProp" Target="../ctrlProps/ctrlProps42.xml"/>
</Relationships>
</file>

<file path=xl/worksheets/_rels/sheet27.xml.rels><?xml version="1.0" encoding="UTF-8"?>
<Relationships xmlns="http://schemas.openxmlformats.org/package/2006/relationships"><Relationship Id="rId1" Type="http://schemas.openxmlformats.org/officeDocument/2006/relationships/drawing" Target="../drawings/drawing43.xml"/><Relationship Id="rId2" Type="http://schemas.openxmlformats.org/officeDocument/2006/relationships/vmlDrawing" Target="../drawings/vmlDrawing26.vml"/><Relationship Id="rId3" Type="http://schemas.openxmlformats.org/officeDocument/2006/relationships/ctrlProp" Target="../ctrlProps/ctrlProps44.x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45.xml"/><Relationship Id="rId3" Type="http://schemas.openxmlformats.org/officeDocument/2006/relationships/vmlDrawing" Target="../drawings/vmlDrawing27.vml"/><Relationship Id="rId4" Type="http://schemas.openxmlformats.org/officeDocument/2006/relationships/ctrlProp" Target="../ctrlProps/ctrlProps46.xml"/>
</Relationships>
</file>

<file path=xl/worksheets/_rels/sheet30.xml.rels><?xml version="1.0" encoding="UTF-8"?>
<Relationships xmlns="http://schemas.openxmlformats.org/package/2006/relationships"><Relationship Id="rId1" Type="http://schemas.openxmlformats.org/officeDocument/2006/relationships/drawing" Target="../drawings/drawing47.xml"/><Relationship Id="rId2" Type="http://schemas.openxmlformats.org/officeDocument/2006/relationships/vmlDrawing" Target="../drawings/vmlDrawing28.vml"/><Relationship Id="rId3" Type="http://schemas.openxmlformats.org/officeDocument/2006/relationships/ctrlProp" Target="../ctrlProps/ctrlProps48.xml"/>
</Relationships>
</file>

<file path=xl/worksheets/_rels/sheet31.xml.rels><?xml version="1.0" encoding="UTF-8"?>
<Relationships xmlns="http://schemas.openxmlformats.org/package/2006/relationships"><Relationship Id="rId1" Type="http://schemas.openxmlformats.org/officeDocument/2006/relationships/drawing" Target="../drawings/drawing49.xml"/><Relationship Id="rId2" Type="http://schemas.openxmlformats.org/officeDocument/2006/relationships/vmlDrawing" Target="../drawings/vmlDrawing29.vml"/><Relationship Id="rId3" Type="http://schemas.openxmlformats.org/officeDocument/2006/relationships/ctrlProp" Target="../ctrlProps/ctrlProps5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62" zoomScaleNormal="62" zoomScalePageLayoutView="100" workbookViewId="0">
      <selection pane="topLeft" activeCell="G35" activeCellId="0" sqref="G35"/>
    </sheetView>
  </sheetViews>
  <sheetFormatPr defaultColWidth="9.00390625" defaultRowHeight="13.5" zeroHeight="false" outlineLevelRow="0" outlineLevelCol="0"/>
  <cols>
    <col collapsed="false" customWidth="true" hidden="false" outlineLevel="0" max="1" min="1" style="1" width="6.62"/>
    <col collapsed="false" customWidth="true" hidden="false" outlineLevel="0" max="2" min="2" style="1" width="6"/>
    <col collapsed="false" customWidth="false" hidden="false" outlineLevel="0" max="16384" min="3" style="1" width="9"/>
  </cols>
  <sheetData>
    <row r="1" customFormat="false" ht="13.5" hidden="false" customHeight="false" outlineLevel="0" collapsed="false">
      <c r="A1" s="1" t="s">
        <v>0</v>
      </c>
    </row>
    <row r="2" customFormat="false" ht="13.5" hidden="false" customHeight="false" outlineLevel="0" collapsed="false">
      <c r="A2" s="1" t="n">
        <v>1</v>
      </c>
      <c r="B2" s="1" t="s">
        <v>1</v>
      </c>
    </row>
    <row r="3" customFormat="false" ht="13.5" hidden="false" customHeight="false" outlineLevel="0" collapsed="false">
      <c r="B3" s="2" t="n">
        <v>1.1</v>
      </c>
      <c r="C3" s="2" t="s">
        <v>2</v>
      </c>
      <c r="D3" s="2"/>
      <c r="E3" s="2"/>
      <c r="F3" s="2"/>
      <c r="G3" s="2"/>
      <c r="H3" s="2"/>
      <c r="I3" s="2"/>
      <c r="J3" s="2"/>
      <c r="K3" s="2"/>
      <c r="L3" s="2"/>
    </row>
    <row r="4" customFormat="false" ht="13.5" hidden="false" customHeight="false" outlineLevel="0" collapsed="false">
      <c r="B4" s="2" t="n">
        <v>1.2</v>
      </c>
      <c r="C4" s="2" t="s">
        <v>3</v>
      </c>
      <c r="D4" s="2"/>
      <c r="E4" s="2"/>
      <c r="F4" s="2"/>
      <c r="G4" s="2"/>
      <c r="H4" s="2"/>
      <c r="I4" s="2"/>
      <c r="J4" s="2"/>
      <c r="K4" s="2"/>
      <c r="L4" s="2"/>
    </row>
    <row r="5" customFormat="false" ht="13.5" hidden="false" customHeight="false" outlineLevel="0" collapsed="false">
      <c r="B5" s="2" t="n">
        <v>1.3</v>
      </c>
      <c r="C5" s="2" t="s">
        <v>4</v>
      </c>
      <c r="D5" s="2"/>
      <c r="E5" s="2"/>
      <c r="F5" s="2"/>
      <c r="G5" s="2"/>
      <c r="H5" s="2"/>
      <c r="I5" s="2"/>
      <c r="J5" s="2"/>
      <c r="K5" s="2"/>
      <c r="L5" s="2"/>
    </row>
    <row r="6" customFormat="false" ht="13.5" hidden="false" customHeight="false" outlineLevel="0" collapsed="false">
      <c r="C6" s="3"/>
    </row>
    <row r="7" customFormat="false" ht="13.5" hidden="false" customHeight="false" outlineLevel="0" collapsed="false">
      <c r="A7" s="1" t="n">
        <v>2</v>
      </c>
      <c r="B7" s="1" t="s">
        <v>5</v>
      </c>
      <c r="C7" s="4"/>
    </row>
    <row r="8" customFormat="false" ht="15" hidden="false" customHeight="false" outlineLevel="0" collapsed="false">
      <c r="B8" s="5" t="s">
        <v>6</v>
      </c>
      <c r="C8" s="4"/>
    </row>
    <row r="9" customFormat="false" ht="13.5" hidden="false" customHeight="false" outlineLevel="0" collapsed="false">
      <c r="B9" s="6" t="s">
        <v>7</v>
      </c>
      <c r="C9" s="4"/>
    </row>
    <row r="10" customFormat="false" ht="13.5" hidden="false" customHeight="false" outlineLevel="0" collapsed="false">
      <c r="B10" s="1" t="s">
        <v>8</v>
      </c>
      <c r="C10" s="4"/>
    </row>
    <row r="11" customFormat="false" ht="15" hidden="false" customHeight="false" outlineLevel="0" collapsed="false">
      <c r="B11" s="7" t="s">
        <v>9</v>
      </c>
    </row>
    <row r="12" customFormat="false" ht="15" hidden="false" customHeight="false" outlineLevel="0" collapsed="false">
      <c r="B12" s="1" t="s">
        <v>10</v>
      </c>
      <c r="D12" s="8" t="s">
        <v>11</v>
      </c>
      <c r="E12" s="9" t="s">
        <v>12</v>
      </c>
      <c r="F12" s="10" t="s">
        <v>13</v>
      </c>
    </row>
    <row r="18" customFormat="false" ht="13.5" hidden="false" customHeight="false" outlineLevel="0" collapsed="false">
      <c r="B18" s="4"/>
    </row>
  </sheetData>
  <conditionalFormatting sqref="B11">
    <cfRule type="cellIs" priority="2" operator="equal" aboveAverage="0" equalAverage="0" bottom="0" percent="0" rank="0" text="" dxfId="0">
      <formula>"核算未通过"</formula>
    </cfRule>
  </conditionalFormatting>
  <printOptions headings="false" gridLines="false" gridLinesSet="true" horizontalCentered="false" verticalCentered="false"/>
  <pageMargins left="0.698611111111111" right="0.698611111111111" top="0.75" bottom="0.75"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A1" activeCellId="0" sqref="A1"/>
    </sheetView>
  </sheetViews>
  <sheetFormatPr defaultColWidth="8.50390625" defaultRowHeight="14.25" zeroHeight="false" outlineLevelRow="0" outlineLevelCol="0"/>
  <cols>
    <col collapsed="false" customWidth="true" hidden="false" outlineLevel="0" max="1" min="1" style="0" width="4.63"/>
    <col collapsed="false" customWidth="true" hidden="false" outlineLevel="0" max="2" min="2" style="11" width="11.38"/>
    <col collapsed="false" customWidth="true" hidden="false" outlineLevel="0" max="4" min="4" style="11" width="23.63"/>
    <col collapsed="false" customWidth="true" hidden="false" outlineLevel="0" max="6" min="6" style="11" width="24.5"/>
    <col collapsed="false" customWidth="true" hidden="false" outlineLevel="0" max="8" min="8" style="11" width="19.37"/>
    <col collapsed="false" customWidth="true" hidden="false" outlineLevel="0" max="10" min="10" style="11" width="19.88"/>
    <col collapsed="false" customWidth="true" hidden="false" outlineLevel="0" max="12" min="12" style="11" width="20.75"/>
    <col collapsed="false" customWidth="true" hidden="false" outlineLevel="0" max="13" min="13" style="0" width="8.88"/>
    <col collapsed="false" customWidth="true" hidden="false" outlineLevel="0" max="14" min="14" style="0" width="10.5"/>
    <col collapsed="false" customWidth="true" hidden="false" outlineLevel="0" max="15" min="15" style="11" width="10.5"/>
  </cols>
  <sheetData>
    <row r="1" customFormat="false" ht="27.75" hidden="false" customHeight="true" outlineLevel="0" collapsed="false">
      <c r="A1" s="12" t="s">
        <v>14</v>
      </c>
      <c r="B1" s="12"/>
      <c r="C1" s="12"/>
      <c r="D1" s="12"/>
      <c r="E1" s="12"/>
      <c r="F1" s="12"/>
      <c r="G1" s="12"/>
      <c r="H1" s="12"/>
      <c r="I1" s="12"/>
      <c r="J1" s="12"/>
      <c r="K1" s="12"/>
      <c r="L1" s="12"/>
      <c r="M1" s="12"/>
      <c r="N1" s="12"/>
      <c r="O1" s="12"/>
    </row>
    <row r="2" customFormat="false" ht="24" hidden="false" customHeight="true" outlineLevel="0" collapsed="false">
      <c r="A2" s="13" t="s">
        <v>15</v>
      </c>
      <c r="B2" s="14" t="s">
        <v>16</v>
      </c>
      <c r="C2" s="13" t="s">
        <v>17</v>
      </c>
    </row>
    <row r="3" customFormat="false" ht="27.75" hidden="false" customHeight="true" outlineLevel="0" collapsed="false">
      <c r="A3" s="15" t="s">
        <v>18</v>
      </c>
      <c r="B3" s="16" t="s">
        <v>19</v>
      </c>
      <c r="C3" s="15" t="s">
        <v>20</v>
      </c>
      <c r="D3" s="16" t="s">
        <v>21</v>
      </c>
      <c r="E3" s="15" t="s">
        <v>20</v>
      </c>
      <c r="F3" s="16" t="s">
        <v>22</v>
      </c>
      <c r="G3" s="15" t="s">
        <v>20</v>
      </c>
      <c r="H3" s="16" t="s">
        <v>23</v>
      </c>
      <c r="I3" s="15" t="s">
        <v>20</v>
      </c>
      <c r="J3" s="16" t="s">
        <v>24</v>
      </c>
      <c r="K3" s="15" t="s">
        <v>20</v>
      </c>
      <c r="L3" s="16" t="s">
        <v>25</v>
      </c>
      <c r="M3" s="15" t="s">
        <v>20</v>
      </c>
      <c r="N3" s="15" t="s">
        <v>26</v>
      </c>
      <c r="O3" s="16" t="s">
        <v>27</v>
      </c>
    </row>
    <row r="4" customFormat="false" ht="27.75" hidden="false" customHeight="true" outlineLevel="0" collapsed="false">
      <c r="A4" s="17" t="n">
        <f aca="false">ROW()-2</f>
        <v>2</v>
      </c>
      <c r="B4" s="18" t="s">
        <v>28</v>
      </c>
      <c r="C4" s="19" t="s">
        <v>29</v>
      </c>
      <c r="D4" s="16"/>
      <c r="E4" s="15"/>
      <c r="F4" s="16"/>
      <c r="G4" s="15"/>
      <c r="H4" s="16"/>
      <c r="I4" s="15"/>
      <c r="J4" s="16"/>
      <c r="K4" s="15"/>
      <c r="L4" s="16"/>
      <c r="M4" s="15"/>
      <c r="N4" s="20" t="n">
        <v>41771</v>
      </c>
      <c r="O4" s="21" t="n">
        <f aca="false">N4+2</f>
        <v>41773</v>
      </c>
    </row>
    <row r="5" customFormat="false" ht="27.75" hidden="false" customHeight="true" outlineLevel="0" collapsed="false">
      <c r="A5" s="17" t="n">
        <f aca="false">ROW()-2</f>
        <v>3</v>
      </c>
      <c r="B5" s="13" t="s">
        <v>30</v>
      </c>
      <c r="C5" s="19" t="s">
        <v>29</v>
      </c>
      <c r="D5" s="22"/>
      <c r="E5" s="17"/>
      <c r="F5" s="22"/>
      <c r="G5" s="17"/>
      <c r="H5" s="22"/>
      <c r="I5" s="17"/>
      <c r="J5" s="22"/>
      <c r="K5" s="17"/>
      <c r="L5" s="22"/>
      <c r="M5" s="17"/>
      <c r="N5" s="21" t="n">
        <f aca="false">N4</f>
        <v>41771</v>
      </c>
      <c r="O5" s="21" t="n">
        <f aca="false">N17-1</f>
        <v>41817</v>
      </c>
    </row>
    <row r="6" customFormat="false" ht="27.75" hidden="false" customHeight="true" outlineLevel="0" collapsed="false">
      <c r="A6" s="17" t="n">
        <f aca="false">ROW()-2</f>
        <v>4</v>
      </c>
      <c r="B6" s="18" t="s">
        <v>31</v>
      </c>
      <c r="C6" s="19" t="s">
        <v>32</v>
      </c>
      <c r="D6" s="18" t="s">
        <v>33</v>
      </c>
      <c r="E6" s="19" t="s">
        <v>34</v>
      </c>
      <c r="F6" s="22"/>
      <c r="G6" s="17"/>
      <c r="H6" s="22"/>
      <c r="I6" s="17"/>
      <c r="J6" s="22"/>
      <c r="K6" s="17"/>
      <c r="L6" s="22"/>
      <c r="M6" s="17"/>
      <c r="N6" s="21" t="n">
        <f aca="false">N5</f>
        <v>41771</v>
      </c>
      <c r="O6" s="21" t="n">
        <f aca="false">N6+30</f>
        <v>41801</v>
      </c>
    </row>
    <row r="7" customFormat="false" ht="27.75" hidden="false" customHeight="true" outlineLevel="0" collapsed="false">
      <c r="A7" s="17" t="n">
        <f aca="false">ROW()-2</f>
        <v>5</v>
      </c>
      <c r="B7" s="18" t="s">
        <v>35</v>
      </c>
      <c r="C7" s="19" t="s">
        <v>36</v>
      </c>
      <c r="D7" s="18" t="s">
        <v>37</v>
      </c>
      <c r="E7" s="19" t="s">
        <v>32</v>
      </c>
      <c r="F7" s="18" t="s">
        <v>38</v>
      </c>
      <c r="G7" s="19" t="s">
        <v>34</v>
      </c>
      <c r="H7" s="18" t="s">
        <v>39</v>
      </c>
      <c r="I7" s="19" t="s">
        <v>34</v>
      </c>
      <c r="J7" s="22"/>
      <c r="K7" s="17"/>
      <c r="L7" s="22"/>
      <c r="M7" s="17"/>
      <c r="N7" s="23" t="n">
        <f aca="false">O6+1</f>
        <v>41802</v>
      </c>
      <c r="O7" s="21" t="n">
        <f aca="false">N7+15</f>
        <v>41817</v>
      </c>
    </row>
    <row r="8" customFormat="false" ht="27.75" hidden="false" customHeight="true" outlineLevel="0" collapsed="false">
      <c r="A8" s="17" t="n">
        <f aca="false">ROW()-2</f>
        <v>6</v>
      </c>
      <c r="B8" s="18" t="s">
        <v>40</v>
      </c>
      <c r="C8" s="19" t="s">
        <v>32</v>
      </c>
      <c r="D8" s="18" t="s">
        <v>41</v>
      </c>
      <c r="E8" s="19" t="s">
        <v>34</v>
      </c>
      <c r="F8" s="18" t="s">
        <v>42</v>
      </c>
      <c r="G8" s="19" t="s">
        <v>34</v>
      </c>
      <c r="H8" s="18" t="s">
        <v>43</v>
      </c>
      <c r="I8" s="19" t="s">
        <v>34</v>
      </c>
      <c r="J8" s="18" t="s">
        <v>44</v>
      </c>
      <c r="K8" s="19" t="s">
        <v>34</v>
      </c>
      <c r="L8" s="22"/>
      <c r="M8" s="17"/>
      <c r="N8" s="23" t="n">
        <f aca="false">O6+1</f>
        <v>41802</v>
      </c>
      <c r="O8" s="21" t="n">
        <f aca="false">N8+45</f>
        <v>41847</v>
      </c>
    </row>
    <row r="9" customFormat="false" ht="27.75" hidden="false" customHeight="true" outlineLevel="0" collapsed="false">
      <c r="A9" s="17" t="n">
        <f aca="false">ROW()-2</f>
        <v>7</v>
      </c>
      <c r="B9" s="18" t="s">
        <v>45</v>
      </c>
      <c r="C9" s="19" t="s">
        <v>32</v>
      </c>
      <c r="D9" s="18" t="s">
        <v>46</v>
      </c>
      <c r="E9" s="19" t="s">
        <v>34</v>
      </c>
      <c r="F9" s="18" t="s">
        <v>47</v>
      </c>
      <c r="G9" s="19" t="s">
        <v>34</v>
      </c>
      <c r="H9" s="18" t="s">
        <v>48</v>
      </c>
      <c r="I9" s="19" t="s">
        <v>34</v>
      </c>
      <c r="J9" s="22"/>
      <c r="K9" s="17"/>
      <c r="L9" s="22"/>
      <c r="M9" s="17"/>
      <c r="N9" s="23" t="n">
        <f aca="false">N8</f>
        <v>41802</v>
      </c>
      <c r="O9" s="21" t="n">
        <f aca="false">N9+45</f>
        <v>41847</v>
      </c>
    </row>
    <row r="10" customFormat="false" ht="27.75" hidden="false" customHeight="true" outlineLevel="0" collapsed="false">
      <c r="A10" s="17" t="n">
        <f aca="false">ROW()-2</f>
        <v>8</v>
      </c>
      <c r="B10" s="18" t="s">
        <v>49</v>
      </c>
      <c r="C10" s="19" t="s">
        <v>36</v>
      </c>
      <c r="D10" s="18" t="s">
        <v>50</v>
      </c>
      <c r="E10" s="19" t="s">
        <v>34</v>
      </c>
      <c r="F10" s="18" t="s">
        <v>51</v>
      </c>
      <c r="G10" s="19" t="s">
        <v>34</v>
      </c>
      <c r="H10" s="18" t="s">
        <v>52</v>
      </c>
      <c r="I10" s="19" t="s">
        <v>34</v>
      </c>
      <c r="J10" s="18" t="s">
        <v>53</v>
      </c>
      <c r="K10" s="19" t="s">
        <v>34</v>
      </c>
      <c r="L10" s="18" t="s">
        <v>54</v>
      </c>
      <c r="M10" s="19" t="s">
        <v>34</v>
      </c>
      <c r="N10" s="23" t="n">
        <f aca="false">O7+1</f>
        <v>41818</v>
      </c>
      <c r="O10" s="21" t="n">
        <f aca="false">N10+30</f>
        <v>41848</v>
      </c>
    </row>
    <row r="11" customFormat="false" ht="27.75" hidden="false" customHeight="true" outlineLevel="0" collapsed="false">
      <c r="A11" s="17" t="n">
        <f aca="false">ROW()-2</f>
        <v>9</v>
      </c>
      <c r="B11" s="18" t="s">
        <v>55</v>
      </c>
      <c r="C11" s="19" t="s">
        <v>36</v>
      </c>
      <c r="D11" s="18" t="s">
        <v>56</v>
      </c>
      <c r="E11" s="19" t="s">
        <v>34</v>
      </c>
      <c r="F11" s="18" t="s">
        <v>57</v>
      </c>
      <c r="G11" s="19" t="s">
        <v>34</v>
      </c>
      <c r="H11" s="18" t="s">
        <v>58</v>
      </c>
      <c r="I11" s="19" t="s">
        <v>34</v>
      </c>
      <c r="J11" s="22"/>
      <c r="K11" s="22"/>
      <c r="L11" s="22"/>
      <c r="M11" s="17"/>
      <c r="N11" s="23" t="n">
        <f aca="false">N10</f>
        <v>41818</v>
      </c>
      <c r="O11" s="21" t="n">
        <f aca="false">N11+30</f>
        <v>41848</v>
      </c>
    </row>
    <row r="12" customFormat="false" ht="27.75" hidden="false" customHeight="true" outlineLevel="0" collapsed="false">
      <c r="A12" s="17" t="n">
        <f aca="false">ROW()-2</f>
        <v>10</v>
      </c>
      <c r="B12" s="18" t="s">
        <v>59</v>
      </c>
      <c r="C12" s="19" t="s">
        <v>29</v>
      </c>
      <c r="D12" s="18" t="s">
        <v>60</v>
      </c>
      <c r="E12" s="19" t="s">
        <v>34</v>
      </c>
      <c r="F12" s="18" t="s">
        <v>61</v>
      </c>
      <c r="G12" s="19" t="s">
        <v>34</v>
      </c>
      <c r="H12" s="18" t="s">
        <v>62</v>
      </c>
      <c r="I12" s="19" t="s">
        <v>34</v>
      </c>
      <c r="J12" s="18" t="s">
        <v>63</v>
      </c>
      <c r="K12" s="19" t="s">
        <v>34</v>
      </c>
      <c r="L12" s="22"/>
      <c r="M12" s="17"/>
      <c r="N12" s="23" t="n">
        <f aca="false">N11</f>
        <v>41818</v>
      </c>
      <c r="O12" s="21" t="n">
        <f aca="false">N12+30</f>
        <v>41848</v>
      </c>
    </row>
    <row r="13" customFormat="false" ht="27.75" hidden="false" customHeight="true" outlineLevel="0" collapsed="false">
      <c r="A13" s="17" t="n">
        <f aca="false">ROW()-2</f>
        <v>11</v>
      </c>
      <c r="B13" s="18" t="s">
        <v>64</v>
      </c>
      <c r="C13" s="19" t="s">
        <v>34</v>
      </c>
      <c r="D13" s="18" t="s">
        <v>65</v>
      </c>
      <c r="E13" s="19" t="s">
        <v>34</v>
      </c>
      <c r="F13" s="18" t="s">
        <v>66</v>
      </c>
      <c r="G13" s="19" t="s">
        <v>34</v>
      </c>
      <c r="H13" s="18" t="s">
        <v>67</v>
      </c>
      <c r="I13" s="19" t="s">
        <v>34</v>
      </c>
      <c r="J13" s="22"/>
      <c r="K13" s="17"/>
      <c r="L13" s="22"/>
      <c r="M13" s="17"/>
      <c r="N13" s="23" t="n">
        <f aca="false">N12</f>
        <v>41818</v>
      </c>
      <c r="O13" s="21" t="n">
        <f aca="false">N13+30</f>
        <v>41848</v>
      </c>
    </row>
    <row r="14" customFormat="false" ht="27.75" hidden="false" customHeight="true" outlineLevel="0" collapsed="false">
      <c r="A14" s="17" t="n">
        <f aca="false">ROW()-2</f>
        <v>12</v>
      </c>
      <c r="B14" s="18" t="s">
        <v>68</v>
      </c>
      <c r="C14" s="19" t="s">
        <v>36</v>
      </c>
      <c r="D14" s="18" t="s">
        <v>69</v>
      </c>
      <c r="E14" s="19" t="s">
        <v>34</v>
      </c>
      <c r="F14" s="18" t="s">
        <v>70</v>
      </c>
      <c r="G14" s="19" t="s">
        <v>34</v>
      </c>
      <c r="H14" s="18" t="s">
        <v>71</v>
      </c>
      <c r="I14" s="19" t="s">
        <v>34</v>
      </c>
      <c r="J14" s="22"/>
      <c r="K14" s="17"/>
      <c r="L14" s="22"/>
      <c r="M14" s="17"/>
      <c r="N14" s="23" t="n">
        <f aca="false">N13</f>
        <v>41818</v>
      </c>
      <c r="O14" s="21" t="n">
        <f aca="false">N14+30</f>
        <v>41848</v>
      </c>
    </row>
    <row r="15" customFormat="false" ht="27.75" hidden="false" customHeight="true" outlineLevel="0" collapsed="false">
      <c r="A15" s="17" t="n">
        <f aca="false">ROW()-2</f>
        <v>13</v>
      </c>
      <c r="B15" s="18" t="s">
        <v>72</v>
      </c>
      <c r="C15" s="19" t="s">
        <v>34</v>
      </c>
      <c r="D15" s="18" t="s">
        <v>73</v>
      </c>
      <c r="E15" s="19" t="s">
        <v>34</v>
      </c>
      <c r="F15" s="18" t="s">
        <v>74</v>
      </c>
      <c r="G15" s="19" t="s">
        <v>34</v>
      </c>
      <c r="H15" s="22"/>
      <c r="I15" s="22"/>
      <c r="J15" s="22"/>
      <c r="K15" s="17"/>
      <c r="L15" s="22"/>
      <c r="M15" s="17"/>
      <c r="N15" s="23" t="n">
        <f aca="false">N14</f>
        <v>41818</v>
      </c>
      <c r="O15" s="21" t="n">
        <f aca="false">N15+30</f>
        <v>41848</v>
      </c>
    </row>
    <row r="16" customFormat="false" ht="27.75" hidden="false" customHeight="true" outlineLevel="0" collapsed="false">
      <c r="A16" s="17" t="n">
        <f aca="false">ROW()-2</f>
        <v>14</v>
      </c>
      <c r="B16" s="18" t="s">
        <v>75</v>
      </c>
      <c r="C16" s="19" t="s">
        <v>34</v>
      </c>
      <c r="D16" s="18" t="s">
        <v>76</v>
      </c>
      <c r="E16" s="19" t="s">
        <v>34</v>
      </c>
      <c r="F16" s="22"/>
      <c r="G16" s="22"/>
      <c r="H16" s="22"/>
      <c r="I16" s="22"/>
      <c r="J16" s="22"/>
      <c r="K16" s="17"/>
      <c r="L16" s="22"/>
      <c r="M16" s="17"/>
      <c r="N16" s="23" t="n">
        <f aca="false">O15+1</f>
        <v>41849</v>
      </c>
      <c r="O16" s="21" t="n">
        <f aca="false">N16+15</f>
        <v>41864</v>
      </c>
    </row>
    <row r="17" customFormat="false" ht="27.75" hidden="false" customHeight="true" outlineLevel="0" collapsed="false">
      <c r="A17" s="17" t="n">
        <f aca="false">ROW()-2</f>
        <v>15</v>
      </c>
      <c r="B17" s="18" t="s">
        <v>77</v>
      </c>
      <c r="C17" s="19" t="s">
        <v>36</v>
      </c>
      <c r="D17" s="18" t="s">
        <v>78</v>
      </c>
      <c r="E17" s="19" t="s">
        <v>34</v>
      </c>
      <c r="F17" s="18" t="s">
        <v>79</v>
      </c>
      <c r="G17" s="19" t="s">
        <v>34</v>
      </c>
      <c r="H17" s="18" t="s">
        <v>80</v>
      </c>
      <c r="I17" s="19" t="s">
        <v>34</v>
      </c>
      <c r="J17" s="22" t="s">
        <v>81</v>
      </c>
      <c r="K17" s="19" t="s">
        <v>34</v>
      </c>
      <c r="L17" s="22"/>
      <c r="M17" s="17"/>
      <c r="N17" s="23" t="n">
        <f aca="false">O7+1</f>
        <v>41818</v>
      </c>
      <c r="O17" s="21" t="n">
        <f aca="false">N17+31</f>
        <v>41849</v>
      </c>
    </row>
    <row r="18" customFormat="false" ht="27.75" hidden="false" customHeight="true" outlineLevel="0" collapsed="false">
      <c r="A18" s="17" t="n">
        <f aca="false">ROW()-2</f>
        <v>16</v>
      </c>
      <c r="B18" s="13" t="s">
        <v>82</v>
      </c>
      <c r="C18" s="19" t="s">
        <v>34</v>
      </c>
      <c r="D18" s="22"/>
      <c r="E18" s="17"/>
      <c r="F18" s="22"/>
      <c r="G18" s="17"/>
      <c r="H18" s="22"/>
      <c r="I18" s="17"/>
      <c r="J18" s="22"/>
      <c r="K18" s="17"/>
      <c r="L18" s="22"/>
      <c r="M18" s="17"/>
      <c r="N18" s="23" t="n">
        <f aca="false">O17+1</f>
        <v>41850</v>
      </c>
      <c r="O18" s="21" t="n">
        <f aca="false">N18+15</f>
        <v>41865</v>
      </c>
    </row>
    <row r="19" customFormat="false" ht="27.75" hidden="false" customHeight="true" outlineLevel="0" collapsed="false">
      <c r="A19" s="17" t="n">
        <f aca="false">ROW()-2</f>
        <v>17</v>
      </c>
      <c r="B19" s="18" t="s">
        <v>83</v>
      </c>
      <c r="C19" s="19" t="s">
        <v>34</v>
      </c>
      <c r="D19" s="22"/>
      <c r="E19" s="17"/>
      <c r="F19" s="22"/>
      <c r="G19" s="17"/>
      <c r="H19" s="22"/>
      <c r="I19" s="17"/>
      <c r="J19" s="22"/>
      <c r="K19" s="17"/>
      <c r="L19" s="22"/>
      <c r="M19" s="17"/>
      <c r="N19" s="23" t="n">
        <f aca="false">O18+1</f>
        <v>41866</v>
      </c>
      <c r="O19" s="21" t="n">
        <f aca="false">N19+15</f>
        <v>41881</v>
      </c>
    </row>
    <row r="20" customFormat="false" ht="27.75" hidden="false" customHeight="true" outlineLevel="0" collapsed="false">
      <c r="A20" s="17" t="n">
        <f aca="false">ROW()-2</f>
        <v>18</v>
      </c>
      <c r="B20" s="18" t="s">
        <v>84</v>
      </c>
      <c r="C20" s="19" t="s">
        <v>34</v>
      </c>
      <c r="D20" s="22"/>
      <c r="E20" s="17"/>
      <c r="F20" s="22"/>
      <c r="G20" s="17"/>
      <c r="H20" s="22"/>
      <c r="I20" s="17"/>
      <c r="J20" s="22"/>
      <c r="K20" s="17"/>
      <c r="L20" s="22"/>
      <c r="M20" s="17"/>
      <c r="N20" s="23" t="n">
        <f aca="false">O19+1</f>
        <v>41882</v>
      </c>
      <c r="O20" s="21" t="n">
        <f aca="false">N20+1</f>
        <v>41883</v>
      </c>
    </row>
    <row r="21" customFormat="false" ht="15" hidden="false" customHeight="false" outlineLevel="0" collapsed="false"/>
    <row r="22" customFormat="false" ht="15" hidden="false" customHeight="false" outlineLevel="0" collapsed="false">
      <c r="A22" s="24" t="s">
        <v>85</v>
      </c>
      <c r="B22" s="25" t="s">
        <v>86</v>
      </c>
    </row>
    <row r="23" customFormat="false" ht="15" hidden="false" customHeight="false" outlineLevel="0" collapsed="false">
      <c r="B23" s="26"/>
    </row>
  </sheetData>
  <mergeCells count="1">
    <mergeCell ref="A1:O1"/>
  </mergeCells>
  <conditionalFormatting sqref="F7">
    <cfRule type="cellIs" priority="2" operator="equal" aboveAverage="0" equalAverage="0" bottom="0" percent="0" rank="0" text="" dxfId="1">
      <formula>"完成"</formula>
    </cfRule>
    <cfRule type="cellIs" priority="3" operator="equal" aboveAverage="0" equalAverage="0" bottom="0" percent="0" rank="0" text="" dxfId="2">
      <formula>"进行中"</formula>
    </cfRule>
    <cfRule type="cellIs" priority="4" operator="equal" aboveAverage="0" equalAverage="0" bottom="0" percent="0" rank="0" text="" dxfId="3">
      <formula>"未开始"</formula>
    </cfRule>
  </conditionalFormatting>
  <conditionalFormatting sqref="D7">
    <cfRule type="cellIs" priority="5" operator="equal" aboveAverage="0" equalAverage="0" bottom="0" percent="0" rank="0" text="" dxfId="4">
      <formula>"完成"</formula>
    </cfRule>
    <cfRule type="cellIs" priority="6" operator="equal" aboveAverage="0" equalAverage="0" bottom="0" percent="0" rank="0" text="" dxfId="5">
      <formula>"进行中"</formula>
    </cfRule>
    <cfRule type="cellIs" priority="7" operator="equal" aboveAverage="0" equalAverage="0" bottom="0" percent="0" rank="0" text="" dxfId="6">
      <formula>"未开始"</formula>
    </cfRule>
  </conditionalFormatting>
  <conditionalFormatting sqref="H7">
    <cfRule type="cellIs" priority="8" operator="equal" aboveAverage="0" equalAverage="0" bottom="0" percent="0" rank="0" text="" dxfId="7">
      <formula>"完成"</formula>
    </cfRule>
    <cfRule type="cellIs" priority="9" operator="equal" aboveAverage="0" equalAverage="0" bottom="0" percent="0" rank="0" text="" dxfId="8">
      <formula>"进行中"</formula>
    </cfRule>
    <cfRule type="cellIs" priority="10" operator="equal" aboveAverage="0" equalAverage="0" bottom="0" percent="0" rank="0" text="" dxfId="9">
      <formula>"未开始"</formula>
    </cfRule>
  </conditionalFormatting>
  <conditionalFormatting sqref="I7:I14">
    <cfRule type="cellIs" priority="11" operator="equal" aboveAverage="0" equalAverage="0" bottom="0" percent="0" rank="0" text="" dxfId="10">
      <formula>"不需要"</formula>
    </cfRule>
    <cfRule type="cellIs" priority="12" operator="equal" aboveAverage="0" equalAverage="0" bottom="0" percent="0" rank="0" text="" dxfId="11">
      <formula>"完成"</formula>
    </cfRule>
    <cfRule type="cellIs" priority="13" operator="equal" aboveAverage="0" equalAverage="0" bottom="0" percent="0" rank="0" text="" dxfId="12">
      <formula>"进行中"</formula>
    </cfRule>
    <cfRule type="cellIs" priority="14" operator="equal" aboveAverage="0" equalAverage="0" bottom="0" percent="0" rank="0" text="" dxfId="13">
      <formula>"未开始"</formula>
    </cfRule>
  </conditionalFormatting>
  <conditionalFormatting sqref="G7:G15">
    <cfRule type="cellIs" priority="15" operator="equal" aboveAverage="0" equalAverage="0" bottom="0" percent="0" rank="0" text="" dxfId="14">
      <formula>"不需要"</formula>
    </cfRule>
    <cfRule type="cellIs" priority="16" operator="equal" aboveAverage="0" equalAverage="0" bottom="0" percent="0" rank="0" text="" dxfId="15">
      <formula>"完成"</formula>
    </cfRule>
    <cfRule type="cellIs" priority="17" operator="equal" aboveAverage="0" equalAverage="0" bottom="0" percent="0" rank="0" text="" dxfId="16">
      <formula>"进行中"</formula>
    </cfRule>
    <cfRule type="cellIs" priority="18" operator="equal" aboveAverage="0" equalAverage="0" bottom="0" percent="0" rank="0" text="" dxfId="17">
      <formula>"未开始"</formula>
    </cfRule>
  </conditionalFormatting>
  <conditionalFormatting sqref="M10">
    <cfRule type="cellIs" priority="19" operator="equal" aboveAverage="0" equalAverage="0" bottom="0" percent="0" rank="0" text="" dxfId="18">
      <formula>"不需要"</formula>
    </cfRule>
    <cfRule type="cellIs" priority="20" operator="equal" aboveAverage="0" equalAverage="0" bottom="0" percent="0" rank="0" text="" dxfId="19">
      <formula>"完成"</formula>
    </cfRule>
    <cfRule type="cellIs" priority="21" operator="equal" aboveAverage="0" equalAverage="0" bottom="0" percent="0" rank="0" text="" dxfId="20">
      <formula>"进行中"</formula>
    </cfRule>
    <cfRule type="cellIs" priority="22" operator="equal" aboveAverage="0" equalAverage="0" bottom="0" percent="0" rank="0" text="" dxfId="21">
      <formula>"未开始"</formula>
    </cfRule>
  </conditionalFormatting>
  <conditionalFormatting sqref="K17">
    <cfRule type="cellIs" priority="23" operator="equal" aboveAverage="0" equalAverage="0" bottom="0" percent="0" rank="0" text="" dxfId="22">
      <formula>"不需要"</formula>
    </cfRule>
    <cfRule type="cellIs" priority="24" operator="equal" aboveAverage="0" equalAverage="0" bottom="0" percent="0" rank="0" text="" dxfId="23">
      <formula>"完成"</formula>
    </cfRule>
    <cfRule type="cellIs" priority="25" operator="equal" aboveAverage="0" equalAverage="0" bottom="0" percent="0" rank="0" text="" dxfId="24">
      <formula>"进行中"</formula>
    </cfRule>
    <cfRule type="cellIs" priority="26" operator="equal" aboveAverage="0" equalAverage="0" bottom="0" percent="0" rank="0" text="" dxfId="25">
      <formula>"未开始"</formula>
    </cfRule>
  </conditionalFormatting>
  <conditionalFormatting sqref="K12">
    <cfRule type="cellIs" priority="27" operator="equal" aboveAverage="0" equalAverage="0" bottom="0" percent="0" rank="0" text="" dxfId="26">
      <formula>"不需要"</formula>
    </cfRule>
    <cfRule type="cellIs" priority="28" operator="equal" aboveAverage="0" equalAverage="0" bottom="0" percent="0" rank="0" text="" dxfId="27">
      <formula>"完成"</formula>
    </cfRule>
    <cfRule type="cellIs" priority="29" operator="equal" aboveAverage="0" equalAverage="0" bottom="0" percent="0" rank="0" text="" dxfId="28">
      <formula>"进行中"</formula>
    </cfRule>
    <cfRule type="cellIs" priority="30" operator="equal" aboveAverage="0" equalAverage="0" bottom="0" percent="0" rank="0" text="" dxfId="29">
      <formula>"未开始"</formula>
    </cfRule>
  </conditionalFormatting>
  <conditionalFormatting sqref="I17">
    <cfRule type="cellIs" priority="31" operator="equal" aboveAverage="0" equalAverage="0" bottom="0" percent="0" rank="0" text="" dxfId="30">
      <formula>"不需要"</formula>
    </cfRule>
    <cfRule type="cellIs" priority="32" operator="equal" aboveAverage="0" equalAverage="0" bottom="0" percent="0" rank="0" text="" dxfId="31">
      <formula>"完成"</formula>
    </cfRule>
    <cfRule type="cellIs" priority="33" operator="equal" aboveAverage="0" equalAverage="0" bottom="0" percent="0" rank="0" text="" dxfId="32">
      <formula>"进行中"</formula>
    </cfRule>
    <cfRule type="cellIs" priority="34" operator="equal" aboveAverage="0" equalAverage="0" bottom="0" percent="0" rank="0" text="" dxfId="33">
      <formula>"未开始"</formula>
    </cfRule>
  </conditionalFormatting>
  <conditionalFormatting sqref="G17">
    <cfRule type="cellIs" priority="35" operator="equal" aboveAverage="0" equalAverage="0" bottom="0" percent="0" rank="0" text="" dxfId="34">
      <formula>"不需要"</formula>
    </cfRule>
    <cfRule type="cellIs" priority="36" operator="equal" aboveAverage="0" equalAverage="0" bottom="0" percent="0" rank="0" text="" dxfId="35">
      <formula>"完成"</formula>
    </cfRule>
    <cfRule type="cellIs" priority="37" operator="equal" aboveAverage="0" equalAverage="0" bottom="0" percent="0" rank="0" text="" dxfId="36">
      <formula>"进行中"</formula>
    </cfRule>
    <cfRule type="cellIs" priority="38" operator="equal" aboveAverage="0" equalAverage="0" bottom="0" percent="0" rank="0" text="" dxfId="37">
      <formula>"未开始"</formula>
    </cfRule>
  </conditionalFormatting>
  <conditionalFormatting sqref="E6:E17">
    <cfRule type="cellIs" priority="39" operator="equal" aboveAverage="0" equalAverage="0" bottom="0" percent="0" rank="0" text="" dxfId="38">
      <formula>"不需要"</formula>
    </cfRule>
    <cfRule type="cellIs" priority="40" operator="equal" aboveAverage="0" equalAverage="0" bottom="0" percent="0" rank="0" text="" dxfId="39">
      <formula>"完成"</formula>
    </cfRule>
    <cfRule type="cellIs" priority="41" operator="equal" aboveAverage="0" equalAverage="0" bottom="0" percent="0" rank="0" text="" dxfId="40">
      <formula>"进行中"</formula>
    </cfRule>
    <cfRule type="cellIs" priority="42" operator="equal" aboveAverage="0" equalAverage="0" bottom="0" percent="0" rank="0" text="" dxfId="41">
      <formula>"未开始"</formula>
    </cfRule>
  </conditionalFormatting>
  <conditionalFormatting sqref="H14">
    <cfRule type="cellIs" priority="43" operator="equal" aboveAverage="0" equalAverage="0" bottom="0" percent="0" rank="0" text="" dxfId="42">
      <formula>"完成"</formula>
    </cfRule>
    <cfRule type="cellIs" priority="44" operator="equal" aboveAverage="0" equalAverage="0" bottom="0" percent="0" rank="0" text="" dxfId="43">
      <formula>"进行中"</formula>
    </cfRule>
    <cfRule type="cellIs" priority="45" operator="equal" aboveAverage="0" equalAverage="0" bottom="0" percent="0" rank="0" text="" dxfId="44">
      <formula>"未开始"</formula>
    </cfRule>
  </conditionalFormatting>
  <conditionalFormatting sqref="H15:I15">
    <cfRule type="cellIs" priority="46" operator="equal" aboveAverage="0" equalAverage="0" bottom="0" percent="0" rank="0" text="" dxfId="45">
      <formula>"完成"</formula>
    </cfRule>
    <cfRule type="cellIs" priority="47" operator="equal" aboveAverage="0" equalAverage="0" bottom="0" percent="0" rank="0" text="" dxfId="46">
      <formula>"进行中"</formula>
    </cfRule>
    <cfRule type="cellIs" priority="48" operator="equal" aboveAverage="0" equalAverage="0" bottom="0" percent="0" rank="0" text="" dxfId="47">
      <formula>"未开始"</formula>
    </cfRule>
  </conditionalFormatting>
  <conditionalFormatting sqref="F12:F13 F8:F9">
    <cfRule type="cellIs" priority="49" operator="equal" aboveAverage="0" equalAverage="0" bottom="0" percent="0" rank="0" text="" dxfId="48">
      <formula>"完成"</formula>
    </cfRule>
    <cfRule type="cellIs" priority="50" operator="equal" aboveAverage="0" equalAverage="0" bottom="0" percent="0" rank="0" text="" dxfId="49">
      <formula>"进行中"</formula>
    </cfRule>
    <cfRule type="cellIs" priority="51" operator="equal" aboveAverage="0" equalAverage="0" bottom="0" percent="0" rank="0" text="" dxfId="50">
      <formula>"未开始"</formula>
    </cfRule>
  </conditionalFormatting>
  <conditionalFormatting sqref="C20">
    <cfRule type="cellIs" priority="52" operator="equal" aboveAverage="0" equalAverage="0" bottom="0" percent="0" rank="0" text="" dxfId="51">
      <formula>"不需要"</formula>
    </cfRule>
    <cfRule type="cellIs" priority="53" operator="equal" aboveAverage="0" equalAverage="0" bottom="0" percent="0" rank="0" text="" dxfId="52">
      <formula>"完成"</formula>
    </cfRule>
    <cfRule type="cellIs" priority="54" operator="equal" aboveAverage="0" equalAverage="0" bottom="0" percent="0" rank="0" text="" dxfId="53">
      <formula>"进行中"</formula>
    </cfRule>
    <cfRule type="cellIs" priority="55" operator="equal" aboveAverage="0" equalAverage="0" bottom="0" percent="0" rank="0" text="" dxfId="54">
      <formula>"未开始"</formula>
    </cfRule>
  </conditionalFormatting>
  <conditionalFormatting sqref="K10 K8 C4:C19">
    <cfRule type="cellIs" priority="56" operator="equal" aboveAverage="0" equalAverage="0" bottom="0" percent="0" rank="0" text="" dxfId="55">
      <formula>"不需要"</formula>
    </cfRule>
    <cfRule type="cellIs" priority="57" operator="equal" aboveAverage="0" equalAverage="0" bottom="0" percent="0" rank="0" text="" dxfId="56">
      <formula>"完成"</formula>
    </cfRule>
    <cfRule type="cellIs" priority="58" operator="equal" aboveAverage="0" equalAverage="0" bottom="0" percent="0" rank="0" text="" dxfId="57">
      <formula>"进行中"</formula>
    </cfRule>
    <cfRule type="cellIs" priority="59" operator="equal" aboveAverage="0" equalAverage="0" bottom="0" percent="0" rank="0" text="" dxfId="58">
      <formula>"未开始"</formula>
    </cfRule>
  </conditionalFormatting>
  <dataValidations count="1">
    <dataValidation allowBlank="true" errorStyle="stop" operator="equal" showDropDown="false" showErrorMessage="true" showInputMessage="true" sqref="C4:C18 E6:E17 G7:G15 I7:I14 K8 K10 M10 K12 G17 I17 K17 C19:C20" type="list">
      <formula1>"完成,进行中,未开始,不需要"</formula1>
      <formula2>0</formula2>
    </dataValidation>
  </dataValidations>
  <hyperlinks>
    <hyperlink ref="A2" location="表头!A1" display="表头"/>
    <hyperlink ref="B2" location="项目信息!A1" display="项目信息"/>
    <hyperlink ref="C2" location="输入!A1" display="输入"/>
    <hyperlink ref="B4" location="输入!A1" display="整理基础设计资料"/>
    <hyperlink ref="B5" r:id="rId2" display="PFD图"/>
    <hyperlink ref="B6" r:id="rId3" display="流程模拟"/>
    <hyperlink ref="D6" r:id="rId4" display="下游装置物料条件发下游装置工艺专业"/>
    <hyperlink ref="B7" r:id="rId5" display="换热网络设计"/>
    <hyperlink ref="D7" r:id="rId6" display="燃料消耗、化学药剂消耗发项目工程师、安全环保专业"/>
    <hyperlink ref="F7" r:id="rId7" display="加热炉条件发工业炉专业"/>
    <hyperlink ref="H7" r:id="rId8" display="分析化验项目条件发项目工程师、管道专业"/>
    <hyperlink ref="B8" location="反应器选型!A1" display="反应器计算"/>
    <hyperlink ref="D8" r:id="rId9" display="反应器数据表共享给设备、自控、管道专业编辑"/>
    <hyperlink ref="F8" r:id="rId10" display="反应器汇总表共享给设备专业编辑"/>
    <hyperlink ref="H8" r:id="rId11" display="反应器数据表订货资料发项目工程师"/>
    <hyperlink ref="J8" r:id="rId12" display="污染物的排放（处理）资料提项目工程师"/>
    <hyperlink ref="B9" location="'TraySizingT-101'!A1" display="塔径计算"/>
    <hyperlink ref="D9" r:id="rId13" display="塔数据表共享给设备、自控、管道专业编辑"/>
    <hyperlink ref="F9" r:id="rId14" display="塔汇总表共享给设备专业编辑"/>
    <hyperlink ref="H9" r:id="rId15" display="塔数据表订货资料发项目工程师"/>
    <hyperlink ref="B10" r:id="rId16" display="换热器计算"/>
    <hyperlink ref="D10" r:id="rId17" display="换热器数据表共享给设备、管道专业编辑"/>
    <hyperlink ref="F10" r:id="rId18" display="换热器汇总表共享给设备专业编辑"/>
    <hyperlink ref="H10" r:id="rId19" display="换热器数据表订货资料发项目工程师"/>
    <hyperlink ref="J10" r:id="rId20" display="给排水设计条件发给排水专业"/>
    <hyperlink ref="L10" r:id="rId21" display="公用工程（含氢气、氮气）消耗给项目工程师"/>
    <hyperlink ref="B11" location="空冷器数据!A1" display="空冷计算"/>
    <hyperlink ref="D11" r:id="rId22" display="空冷器数据表共享给设备、管道、电气专业编辑"/>
    <hyperlink ref="F11" r:id="rId23" display="空冷器汇总表共享给设备、电气专业编辑"/>
    <hyperlink ref="H11" r:id="rId24" display="空冷器数据表订货资料发项目工程师"/>
    <hyperlink ref="B12" location="卧式回流罐核算!A1" display="容器选型"/>
    <hyperlink ref="D12" r:id="rId25" display="容器数据表共享给设备、自控、管道专业编辑"/>
    <hyperlink ref="F12" r:id="rId26" display="容器汇总表共享给设备、管道专业编辑"/>
    <hyperlink ref="H12" r:id="rId27" display="容器数据表订货资料发项目工程师"/>
    <hyperlink ref="J12" r:id="rId28" display="设备基础条件发管道"/>
    <hyperlink ref="B13" location="安全阀选型!A1" display="安全阀选型"/>
    <hyperlink ref="D13" r:id="rId29" display="安全阀数据表共享给管道专业编辑"/>
    <hyperlink ref="F13" r:id="rId30" display="安全阀汇总表共享给管道专业编辑"/>
    <hyperlink ref="H13" r:id="rId31" display="安全阀数据表订货资料发项目工程师"/>
    <hyperlink ref="B14" location="单相流管径核算!A1" display="管径核算"/>
    <hyperlink ref="D14" r:id="rId32" display="管道表共享给管道专业编辑"/>
    <hyperlink ref="F14" r:id="rId33" display="界区条件表共享给管道专业编辑"/>
    <hyperlink ref="H14" r:id="rId34" display="界区条件表发项目工程师"/>
    <hyperlink ref="B15" location="机泵选型!A1" display="机泵、压缩机选型"/>
    <hyperlink ref="D15" r:id="rId35" display="泵、压缩机数据表共享给电气、管道、机械专业编辑"/>
    <hyperlink ref="F15" r:id="rId36" display="电专业条件发电气专业"/>
    <hyperlink ref="B16" location="其他设备选型!A1" display="过滤器、喷射器选型"/>
    <hyperlink ref="D16" r:id="rId37" display="过滤器、喷射器数据表共享给管道、自控专业编辑"/>
    <hyperlink ref="B17" r:id="rId38" display="P&amp;ID图"/>
    <hyperlink ref="D17" r:id="rId39" display="P&amp;ID图共享给管道、自控专业编辑"/>
    <hyperlink ref="F17" r:id="rId40" display="“图例符号说明”共享给自控签字"/>
    <hyperlink ref="H17" r:id="rId41" display="自控专业条件发自控专业"/>
    <hyperlink ref="B18" r:id="rId42" display="说明书"/>
    <hyperlink ref="B19" r:id="rId43" display="目录"/>
    <hyperlink ref="B20" r:id="rId44" display="签字检查"/>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55"/>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9.00390625" defaultRowHeight="14.25" zeroHeight="false" outlineLevelRow="0" outlineLevelCol="0"/>
  <cols>
    <col collapsed="false" customWidth="true" hidden="false" outlineLevel="0" max="1" min="1" style="27" width="25.75"/>
    <col collapsed="false" customWidth="true" hidden="false" outlineLevel="0" max="2" min="2" style="28" width="13.63"/>
    <col collapsed="false" customWidth="true" hidden="false" outlineLevel="0" max="3" min="3" style="27" width="14.63"/>
    <col collapsed="false" customWidth="false" hidden="false" outlineLevel="0" max="16384" min="4" style="27" width="9"/>
  </cols>
  <sheetData>
    <row r="1" customFormat="false" ht="13.8" hidden="false" customHeight="false" outlineLevel="0" collapsed="false">
      <c r="A1" s="29" t="s">
        <v>87</v>
      </c>
      <c r="B1" s="30" t="n">
        <v>260</v>
      </c>
    </row>
    <row r="2" customFormat="false" ht="13.8" hidden="false" customHeight="false" outlineLevel="0" collapsed="false">
      <c r="A2" s="29" t="s">
        <v>88</v>
      </c>
      <c r="B2" s="30" t="str">
        <f aca="false">输入!D3</f>
        <v>60~110</v>
      </c>
    </row>
    <row r="3" customFormat="false" ht="13.8" hidden="false" customHeight="false" outlineLevel="0" collapsed="false">
      <c r="A3" s="29" t="s">
        <v>89</v>
      </c>
      <c r="B3" s="30" t="n">
        <v>8400</v>
      </c>
    </row>
    <row r="4" customFormat="false" ht="13.8" hidden="false" customHeight="false" outlineLevel="0" collapsed="false"/>
    <row r="5" customFormat="false" ht="13.8" hidden="false" customHeight="false" outlineLevel="0" collapsed="false">
      <c r="A5" s="31" t="s">
        <v>90</v>
      </c>
      <c r="B5" s="28" t="n">
        <v>714</v>
      </c>
      <c r="C5" s="32" t="s">
        <v>91</v>
      </c>
    </row>
    <row r="6" customFormat="false" ht="13.8" hidden="false" customHeight="false" outlineLevel="0" collapsed="false">
      <c r="A6" s="33" t="s">
        <v>92</v>
      </c>
      <c r="B6" s="34" t="s">
        <v>93</v>
      </c>
      <c r="C6" s="34" t="n">
        <v>7</v>
      </c>
    </row>
    <row r="7" customFormat="false" ht="15" hidden="false" customHeight="false" outlineLevel="0" collapsed="false">
      <c r="A7" s="31" t="s">
        <v>94</v>
      </c>
      <c r="B7" s="35" t="s">
        <v>95</v>
      </c>
      <c r="C7" s="36" t="s">
        <v>96</v>
      </c>
    </row>
    <row r="8" customFormat="false" ht="13.25" hidden="false" customHeight="false" outlineLevel="0" collapsed="false">
      <c r="A8" s="37" t="s">
        <v>97</v>
      </c>
      <c r="B8" s="38" t="s">
        <v>98</v>
      </c>
      <c r="C8" s="39"/>
    </row>
    <row r="9" customFormat="false" ht="12.8" hidden="false" customHeight="false" outlineLevel="0" collapsed="false">
      <c r="A9" s="37" t="s">
        <v>99</v>
      </c>
      <c r="B9" s="40" t="s">
        <v>100</v>
      </c>
      <c r="C9" s="39"/>
    </row>
    <row r="10" customFormat="false" ht="13.8" hidden="false" customHeight="false" outlineLevel="0" collapsed="false">
      <c r="A10" s="33" t="s">
        <v>101</v>
      </c>
      <c r="B10" s="34" t="s">
        <v>102</v>
      </c>
      <c r="C10" s="39"/>
    </row>
    <row r="11" customFormat="false" ht="13.8" hidden="false" customHeight="false" outlineLevel="0" collapsed="false">
      <c r="A11" s="31" t="s">
        <v>103</v>
      </c>
      <c r="B11" s="28" t="n">
        <v>38.9</v>
      </c>
    </row>
    <row r="12" customFormat="false" ht="13.8" hidden="false" customHeight="false" outlineLevel="0" collapsed="false">
      <c r="A12" s="33" t="s">
        <v>104</v>
      </c>
      <c r="B12" s="34" t="n">
        <v>0.5</v>
      </c>
    </row>
    <row r="13" s="41" customFormat="true" ht="13.8" hidden="false" customHeight="false" outlineLevel="0" collapsed="false">
      <c r="A13" s="41" t="s">
        <v>105</v>
      </c>
      <c r="B13" s="42" t="n">
        <v>101.07</v>
      </c>
    </row>
    <row r="14" s="41" customFormat="true" ht="13.8" hidden="false" customHeight="false" outlineLevel="0" collapsed="false">
      <c r="A14" s="41" t="s">
        <v>106</v>
      </c>
      <c r="B14" s="43" t="n">
        <v>350</v>
      </c>
    </row>
    <row r="15" s="41" customFormat="true" ht="13.8" hidden="false" customHeight="false" outlineLevel="0" collapsed="false">
      <c r="A15" s="44" t="s">
        <v>107</v>
      </c>
      <c r="B15" s="34" t="n">
        <v>0.5</v>
      </c>
    </row>
    <row r="16" s="41" customFormat="true" ht="13.8" hidden="false" customHeight="false" outlineLevel="0" collapsed="false">
      <c r="A16" s="44" t="s">
        <v>108</v>
      </c>
      <c r="B16" s="45" t="s">
        <v>109</v>
      </c>
    </row>
    <row r="17" s="41" customFormat="true" ht="13.8" hidden="false" customHeight="false" outlineLevel="0" collapsed="false">
      <c r="A17" s="41" t="s">
        <v>110</v>
      </c>
      <c r="B17" s="45" t="n">
        <v>0.5</v>
      </c>
    </row>
    <row r="18" s="41" customFormat="true" ht="13.8" hidden="false" customHeight="false" outlineLevel="0" collapsed="false">
      <c r="A18" s="41" t="s">
        <v>111</v>
      </c>
      <c r="B18" s="45" t="s">
        <v>109</v>
      </c>
    </row>
    <row r="19" s="41" customFormat="true" ht="13.8" hidden="false" customHeight="false" outlineLevel="0" collapsed="false">
      <c r="A19" s="44" t="s">
        <v>112</v>
      </c>
      <c r="B19" s="34" t="n">
        <v>0.6</v>
      </c>
    </row>
    <row r="20" s="41" customFormat="true" ht="13.8" hidden="false" customHeight="false" outlineLevel="0" collapsed="false">
      <c r="A20" s="44" t="s">
        <v>113</v>
      </c>
      <c r="B20" s="34" t="n">
        <v>40</v>
      </c>
    </row>
    <row r="21" s="41" customFormat="true" ht="13.8" hidden="false" customHeight="false" outlineLevel="0" collapsed="false">
      <c r="A21" s="41" t="s">
        <v>114</v>
      </c>
      <c r="B21" s="45" t="n">
        <v>0.35</v>
      </c>
    </row>
    <row r="22" s="41" customFormat="true" ht="13.8" hidden="false" customHeight="false" outlineLevel="0" collapsed="false">
      <c r="A22" s="41" t="s">
        <v>115</v>
      </c>
      <c r="B22" s="45" t="s">
        <v>109</v>
      </c>
    </row>
    <row r="23" s="41" customFormat="true" ht="13.8" hidden="false" customHeight="false" outlineLevel="0" collapsed="false">
      <c r="A23" s="44" t="s">
        <v>116</v>
      </c>
      <c r="B23" s="34" t="n">
        <v>0.4</v>
      </c>
    </row>
    <row r="24" s="41" customFormat="true" ht="13.8" hidden="false" customHeight="false" outlineLevel="0" collapsed="false">
      <c r="A24" s="44" t="s">
        <v>117</v>
      </c>
      <c r="B24" s="34" t="n">
        <v>33</v>
      </c>
    </row>
    <row r="25" s="41" customFormat="true" ht="13.8" hidden="false" customHeight="false" outlineLevel="0" collapsed="false">
      <c r="A25" s="44" t="s">
        <v>118</v>
      </c>
      <c r="B25" s="34" t="n">
        <v>0.2</v>
      </c>
    </row>
    <row r="26" s="41" customFormat="true" ht="13.8" hidden="false" customHeight="false" outlineLevel="0" collapsed="false">
      <c r="A26" s="44" t="s">
        <v>119</v>
      </c>
      <c r="B26" s="34" t="n">
        <v>43</v>
      </c>
    </row>
    <row r="27" s="41" customFormat="true" ht="13.8" hidden="false" customHeight="false" outlineLevel="0" collapsed="false">
      <c r="A27" s="41" t="s">
        <v>120</v>
      </c>
      <c r="B27" s="45" t="n">
        <v>0.8</v>
      </c>
    </row>
    <row r="28" s="41" customFormat="true" ht="13.8" hidden="false" customHeight="false" outlineLevel="0" collapsed="false">
      <c r="A28" s="41" t="s">
        <v>121</v>
      </c>
      <c r="B28" s="45" t="n">
        <v>105</v>
      </c>
    </row>
    <row r="29" s="41" customFormat="true" ht="13.8" hidden="false" customHeight="false" outlineLevel="0" collapsed="false">
      <c r="A29" s="41" t="s">
        <v>122</v>
      </c>
      <c r="B29" s="45" t="n">
        <v>0.5</v>
      </c>
    </row>
    <row r="30" s="41" customFormat="true" ht="13.8" hidden="false" customHeight="false" outlineLevel="0" collapsed="false">
      <c r="A30" s="41" t="s">
        <v>123</v>
      </c>
      <c r="B30" s="45" t="n">
        <v>65</v>
      </c>
    </row>
    <row r="31" s="41" customFormat="true" ht="13.8" hidden="false" customHeight="false" outlineLevel="0" collapsed="false">
      <c r="A31" s="44" t="s">
        <v>124</v>
      </c>
      <c r="B31" s="34" t="n">
        <v>0.8</v>
      </c>
    </row>
    <row r="32" s="41" customFormat="true" ht="13.8" hidden="false" customHeight="false" outlineLevel="0" collapsed="false">
      <c r="A32" s="44" t="s">
        <v>125</v>
      </c>
      <c r="B32" s="46" t="n">
        <v>175</v>
      </c>
    </row>
    <row r="33" s="47" customFormat="true" ht="13.8" hidden="false" customHeight="false" outlineLevel="0" collapsed="false">
      <c r="A33" s="41" t="s">
        <v>126</v>
      </c>
      <c r="B33" s="42" t="n">
        <v>3.5</v>
      </c>
    </row>
    <row r="34" s="47" customFormat="true" ht="13.8" hidden="false" customHeight="false" outlineLevel="0" collapsed="false">
      <c r="A34" s="41" t="s">
        <v>127</v>
      </c>
      <c r="B34" s="42" t="n">
        <v>440</v>
      </c>
    </row>
    <row r="35" s="47" customFormat="true" ht="13.8" hidden="false" customHeight="false" outlineLevel="0" collapsed="false">
      <c r="A35" s="41" t="s">
        <v>128</v>
      </c>
      <c r="B35" s="42" t="n">
        <v>1.1</v>
      </c>
    </row>
    <row r="36" s="47" customFormat="true" ht="13.8" hidden="false" customHeight="false" outlineLevel="0" collapsed="false">
      <c r="A36" s="41" t="s">
        <v>129</v>
      </c>
      <c r="B36" s="43" t="n">
        <v>250</v>
      </c>
    </row>
    <row r="37" s="47" customFormat="true" ht="13.8" hidden="false" customHeight="false" outlineLevel="0" collapsed="false">
      <c r="A37" s="44" t="s">
        <v>130</v>
      </c>
      <c r="B37" s="34" t="n">
        <v>110000</v>
      </c>
    </row>
    <row r="38" s="47" customFormat="true" ht="13.8" hidden="false" customHeight="false" outlineLevel="0" collapsed="false">
      <c r="A38" s="44" t="s">
        <v>131</v>
      </c>
      <c r="B38" s="34" t="n">
        <v>10000</v>
      </c>
    </row>
    <row r="39" s="47" customFormat="true" ht="13.8" hidden="false" customHeight="false" outlineLevel="0" collapsed="false">
      <c r="A39" s="44" t="s">
        <v>132</v>
      </c>
      <c r="B39" s="34" t="n">
        <v>380</v>
      </c>
      <c r="C39" s="34" t="n">
        <v>220</v>
      </c>
    </row>
    <row r="40" s="47" customFormat="true" ht="13.8" hidden="false" customHeight="false" outlineLevel="0" collapsed="false">
      <c r="A40" s="44" t="s">
        <v>133</v>
      </c>
      <c r="B40" s="34" t="s">
        <v>134</v>
      </c>
    </row>
    <row r="41" s="41" customFormat="true" ht="13.8" hidden="false" customHeight="false" outlineLevel="0" collapsed="false">
      <c r="A41" s="41" t="s">
        <v>135</v>
      </c>
      <c r="B41" s="48" t="n">
        <v>71</v>
      </c>
    </row>
    <row r="42" s="41" customFormat="true" ht="13.8" hidden="false" customHeight="false" outlineLevel="0" collapsed="false">
      <c r="A42" s="41" t="s">
        <v>136</v>
      </c>
      <c r="B42" s="48" t="n">
        <v>45</v>
      </c>
    </row>
    <row r="43" s="41" customFormat="true" ht="13.8" hidden="false" customHeight="false" outlineLevel="0" collapsed="false">
      <c r="A43" s="41" t="s">
        <v>137</v>
      </c>
      <c r="B43" s="48" t="n">
        <v>53</v>
      </c>
    </row>
    <row r="44" s="41" customFormat="true" ht="13.8" hidden="false" customHeight="false" outlineLevel="0" collapsed="false">
      <c r="A44" s="44" t="s">
        <v>138</v>
      </c>
      <c r="B44" s="34" t="n">
        <v>1729</v>
      </c>
    </row>
    <row r="45" s="41" customFormat="true" ht="13.8" hidden="false" customHeight="false" outlineLevel="0" collapsed="false">
      <c r="A45" s="41" t="s">
        <v>139</v>
      </c>
      <c r="B45" s="45" t="n">
        <v>900</v>
      </c>
    </row>
    <row r="46" s="41" customFormat="true" ht="13.8" hidden="false" customHeight="false" outlineLevel="0" collapsed="false">
      <c r="A46" s="41" t="s">
        <v>140</v>
      </c>
      <c r="B46" s="45" t="n">
        <v>1.7</v>
      </c>
    </row>
    <row r="47" s="41" customFormat="true" ht="13.8" hidden="false" customHeight="false" outlineLevel="0" collapsed="false">
      <c r="A47" s="41" t="s">
        <v>141</v>
      </c>
      <c r="B47" s="45" t="n">
        <v>2.6</v>
      </c>
    </row>
    <row r="48" s="41" customFormat="true" ht="13.8" hidden="false" customHeight="false" outlineLevel="0" collapsed="false">
      <c r="A48" s="44" t="s">
        <v>142</v>
      </c>
      <c r="B48" s="34" t="n">
        <v>0.4</v>
      </c>
    </row>
    <row r="49" s="41" customFormat="true" ht="13.8" hidden="false" customHeight="false" outlineLevel="0" collapsed="false">
      <c r="A49" s="44" t="s">
        <v>143</v>
      </c>
      <c r="B49" s="49" t="s">
        <v>109</v>
      </c>
    </row>
    <row r="50" s="41" customFormat="true" ht="13.8" hidden="false" customHeight="false" outlineLevel="0" collapsed="false">
      <c r="A50" s="41" t="s">
        <v>144</v>
      </c>
      <c r="B50" s="45" t="n">
        <v>1.6</v>
      </c>
    </row>
    <row r="51" s="41" customFormat="true" ht="13.8" hidden="false" customHeight="false" outlineLevel="0" collapsed="false">
      <c r="A51" s="41" t="s">
        <v>145</v>
      </c>
      <c r="B51" s="45" t="n">
        <v>104</v>
      </c>
    </row>
    <row r="52" s="41" customFormat="true" ht="13.8" hidden="false" customHeight="false" outlineLevel="0" collapsed="false">
      <c r="A52" s="41" t="s">
        <v>146</v>
      </c>
      <c r="B52" s="45" t="n">
        <v>0.6</v>
      </c>
    </row>
    <row r="53" s="41" customFormat="true" ht="13.8" hidden="false" customHeight="false" outlineLevel="0" collapsed="false">
      <c r="A53" s="41" t="s">
        <v>147</v>
      </c>
      <c r="B53" s="45" t="n">
        <v>40</v>
      </c>
    </row>
    <row r="54" s="41" customFormat="true" ht="13.8" hidden="false" customHeight="false" outlineLevel="0" collapsed="false">
      <c r="A54" s="41" t="s">
        <v>148</v>
      </c>
      <c r="B54" s="45" t="n">
        <v>0.5</v>
      </c>
    </row>
    <row r="55" s="41" customFormat="true" ht="13.8" hidden="false" customHeight="false" outlineLevel="0" collapsed="false">
      <c r="A55" s="41" t="s">
        <v>149</v>
      </c>
      <c r="B55" s="49" t="s">
        <v>109</v>
      </c>
    </row>
    <row r="56" s="41" customFormat="true" ht="14.25" hidden="false" customHeight="false" outlineLevel="0" collapsed="false">
      <c r="B56" s="45"/>
    </row>
    <row r="57" s="41" customFormat="true" ht="14.25" hidden="false" customHeight="false" outlineLevel="0" collapsed="false">
      <c r="B57" s="45"/>
    </row>
    <row r="58" s="41" customFormat="true" ht="14.25" hidden="false" customHeight="false" outlineLevel="0" collapsed="false">
      <c r="B58" s="45"/>
    </row>
    <row r="59" s="41" customFormat="true" ht="14.25" hidden="false" customHeight="false" outlineLevel="0" collapsed="false">
      <c r="B59" s="45"/>
    </row>
    <row r="60" s="41" customFormat="true" ht="14.25" hidden="false" customHeight="false" outlineLevel="0" collapsed="false">
      <c r="B60" s="45"/>
    </row>
    <row r="61" s="41" customFormat="true" ht="14.25" hidden="false" customHeight="false" outlineLevel="0" collapsed="false">
      <c r="B61" s="45"/>
    </row>
    <row r="62" s="41" customFormat="true" ht="14.25" hidden="false" customHeight="false" outlineLevel="0" collapsed="false">
      <c r="B62" s="45"/>
    </row>
    <row r="63" s="41" customFormat="true" ht="14.25" hidden="false" customHeight="false" outlineLevel="0" collapsed="false">
      <c r="B63" s="45"/>
    </row>
    <row r="64" s="41" customFormat="true" ht="14.25" hidden="false" customHeight="false" outlineLevel="0" collapsed="false">
      <c r="B64" s="45"/>
    </row>
    <row r="65" s="41" customFormat="true" ht="14.25" hidden="false" customHeight="false" outlineLevel="0" collapsed="false">
      <c r="B65" s="45"/>
    </row>
    <row r="66" s="41" customFormat="true" ht="14.25" hidden="false" customHeight="false" outlineLevel="0" collapsed="false">
      <c r="B66" s="45"/>
    </row>
    <row r="67" s="41" customFormat="true" ht="14.25" hidden="false" customHeight="false" outlineLevel="0" collapsed="false">
      <c r="B67" s="45"/>
    </row>
    <row r="68" s="41" customFormat="true" ht="14.25" hidden="false" customHeight="false" outlineLevel="0" collapsed="false">
      <c r="B68" s="45"/>
    </row>
    <row r="69" s="41" customFormat="true" ht="14.25" hidden="false" customHeight="false" outlineLevel="0" collapsed="false">
      <c r="B69" s="45"/>
    </row>
    <row r="70" s="41" customFormat="true" ht="14.25" hidden="false" customHeight="false" outlineLevel="0" collapsed="false">
      <c r="B70" s="45"/>
    </row>
    <row r="71" s="41" customFormat="true" ht="14.25" hidden="false" customHeight="false" outlineLevel="0" collapsed="false">
      <c r="B71" s="45"/>
    </row>
    <row r="72" s="41" customFormat="true" ht="14.25" hidden="false" customHeight="false" outlineLevel="0" collapsed="false">
      <c r="B72" s="45"/>
    </row>
    <row r="73" s="41" customFormat="true" ht="14.25" hidden="false" customHeight="false" outlineLevel="0" collapsed="false">
      <c r="B73" s="45"/>
    </row>
    <row r="74" s="41" customFormat="true" ht="14.25" hidden="false" customHeight="false" outlineLevel="0" collapsed="false">
      <c r="B74" s="45"/>
    </row>
    <row r="75" s="41" customFormat="true" ht="14.25" hidden="false" customHeight="false" outlineLevel="0" collapsed="false">
      <c r="B75" s="45"/>
    </row>
    <row r="76" s="41" customFormat="true" ht="14.25" hidden="false" customHeight="false" outlineLevel="0" collapsed="false">
      <c r="B76" s="45"/>
    </row>
    <row r="77" s="41" customFormat="true" ht="14.25" hidden="false" customHeight="false" outlineLevel="0" collapsed="false">
      <c r="B77" s="45"/>
    </row>
    <row r="78" s="41" customFormat="true" ht="14.25" hidden="false" customHeight="false" outlineLevel="0" collapsed="false">
      <c r="B78" s="45"/>
    </row>
    <row r="79" s="41" customFormat="true" ht="14.25" hidden="false" customHeight="false" outlineLevel="0" collapsed="false">
      <c r="B79" s="45"/>
    </row>
    <row r="80" s="41" customFormat="true" ht="14.25" hidden="false" customHeight="false" outlineLevel="0" collapsed="false">
      <c r="B80" s="45"/>
    </row>
    <row r="81" s="41" customFormat="true" ht="14.25" hidden="false" customHeight="false" outlineLevel="0" collapsed="false">
      <c r="B81" s="45"/>
    </row>
    <row r="82" s="41" customFormat="true" ht="14.25" hidden="false" customHeight="false" outlineLevel="0" collapsed="false">
      <c r="B82" s="45"/>
    </row>
    <row r="83" s="41" customFormat="true" ht="14.25" hidden="false" customHeight="false" outlineLevel="0" collapsed="false">
      <c r="B83" s="45"/>
    </row>
    <row r="84" s="41" customFormat="true" ht="14.25" hidden="false" customHeight="false" outlineLevel="0" collapsed="false">
      <c r="B84" s="45"/>
    </row>
    <row r="85" s="41" customFormat="true" ht="14.25" hidden="false" customHeight="false" outlineLevel="0" collapsed="false">
      <c r="B85" s="45"/>
    </row>
    <row r="86" s="41" customFormat="true" ht="14.25" hidden="false" customHeight="false" outlineLevel="0" collapsed="false">
      <c r="B86" s="45"/>
    </row>
    <row r="87" s="41" customFormat="true" ht="14.25" hidden="false" customHeight="false" outlineLevel="0" collapsed="false">
      <c r="B87" s="45"/>
    </row>
    <row r="88" s="41" customFormat="true" ht="14.25" hidden="false" customHeight="false" outlineLevel="0" collapsed="false">
      <c r="B88" s="45"/>
    </row>
    <row r="89" s="41" customFormat="true" ht="14.25" hidden="false" customHeight="false" outlineLevel="0" collapsed="false">
      <c r="B89" s="45"/>
    </row>
    <row r="90" s="41" customFormat="true" ht="14.25" hidden="false" customHeight="false" outlineLevel="0" collapsed="false">
      <c r="B90" s="45"/>
    </row>
    <row r="91" s="41" customFormat="true" ht="14.25" hidden="false" customHeight="false" outlineLevel="0" collapsed="false">
      <c r="B91" s="45"/>
    </row>
    <row r="92" s="41" customFormat="true" ht="14.25" hidden="false" customHeight="false" outlineLevel="0" collapsed="false">
      <c r="B92" s="45"/>
    </row>
    <row r="93" s="41" customFormat="true" ht="14.25" hidden="false" customHeight="false" outlineLevel="0" collapsed="false">
      <c r="B93" s="45"/>
    </row>
    <row r="94" s="41" customFormat="true" ht="14.25" hidden="false" customHeight="false" outlineLevel="0" collapsed="false">
      <c r="B94" s="45"/>
    </row>
    <row r="95" s="41" customFormat="true" ht="14.25" hidden="false" customHeight="false" outlineLevel="0" collapsed="false">
      <c r="B95" s="45"/>
    </row>
    <row r="96" s="41" customFormat="true" ht="14.25" hidden="false" customHeight="false" outlineLevel="0" collapsed="false">
      <c r="B96" s="45"/>
    </row>
    <row r="97" s="41" customFormat="true" ht="14.25" hidden="false" customHeight="false" outlineLevel="0" collapsed="false">
      <c r="B97" s="45"/>
    </row>
    <row r="98" s="41" customFormat="true" ht="14.25" hidden="false" customHeight="false" outlineLevel="0" collapsed="false">
      <c r="B98" s="45"/>
    </row>
    <row r="99" s="41" customFormat="true" ht="14.25" hidden="false" customHeight="false" outlineLevel="0" collapsed="false">
      <c r="B99" s="45"/>
    </row>
    <row r="100" s="41" customFormat="true" ht="14.25" hidden="false" customHeight="false" outlineLevel="0" collapsed="false">
      <c r="B100" s="45"/>
    </row>
    <row r="101" s="41" customFormat="true" ht="14.25" hidden="false" customHeight="false" outlineLevel="0" collapsed="false">
      <c r="B101" s="45"/>
    </row>
    <row r="102" s="41" customFormat="true" ht="14.25" hidden="false" customHeight="false" outlineLevel="0" collapsed="false">
      <c r="B102" s="45"/>
    </row>
    <row r="103" s="41" customFormat="true" ht="14.25" hidden="false" customHeight="false" outlineLevel="0" collapsed="false">
      <c r="B103" s="45"/>
    </row>
    <row r="104" s="41" customFormat="true" ht="14.25" hidden="false" customHeight="false" outlineLevel="0" collapsed="false">
      <c r="B104" s="45"/>
    </row>
    <row r="105" s="41" customFormat="true" ht="14.25" hidden="false" customHeight="false" outlineLevel="0" collapsed="false">
      <c r="B105" s="45"/>
    </row>
    <row r="106" s="41" customFormat="true" ht="14.25" hidden="false" customHeight="false" outlineLevel="0" collapsed="false">
      <c r="B106" s="45"/>
    </row>
    <row r="107" s="41" customFormat="true" ht="14.25" hidden="false" customHeight="false" outlineLevel="0" collapsed="false">
      <c r="B107" s="45"/>
    </row>
    <row r="108" s="41" customFormat="true" ht="14.25" hidden="false" customHeight="false" outlineLevel="0" collapsed="false">
      <c r="B108" s="45"/>
    </row>
    <row r="109" s="41" customFormat="true" ht="14.25" hidden="false" customHeight="false" outlineLevel="0" collapsed="false">
      <c r="B109" s="45"/>
    </row>
    <row r="110" s="41" customFormat="true" ht="14.25" hidden="false" customHeight="false" outlineLevel="0" collapsed="false">
      <c r="B110" s="45"/>
    </row>
    <row r="111" s="41" customFormat="true" ht="14.25" hidden="false" customHeight="false" outlineLevel="0" collapsed="false">
      <c r="B111" s="45"/>
    </row>
    <row r="112" s="41" customFormat="true" ht="14.25" hidden="false" customHeight="false" outlineLevel="0" collapsed="false">
      <c r="B112" s="45"/>
    </row>
    <row r="113" s="41" customFormat="true" ht="14.25" hidden="false" customHeight="false" outlineLevel="0" collapsed="false">
      <c r="B113" s="45"/>
    </row>
    <row r="114" s="41" customFormat="true" ht="14.25" hidden="false" customHeight="false" outlineLevel="0" collapsed="false">
      <c r="B114" s="45"/>
    </row>
    <row r="115" s="41" customFormat="true" ht="14.25" hidden="false" customHeight="false" outlineLevel="0" collapsed="false">
      <c r="B115" s="45"/>
    </row>
    <row r="116" s="41" customFormat="true" ht="14.25" hidden="false" customHeight="false" outlineLevel="0" collapsed="false">
      <c r="B116" s="45"/>
    </row>
    <row r="117" s="41" customFormat="true" ht="14.25" hidden="false" customHeight="false" outlineLevel="0" collapsed="false">
      <c r="B117" s="45"/>
    </row>
    <row r="118" s="41" customFormat="true" ht="14.25" hidden="false" customHeight="false" outlineLevel="0" collapsed="false">
      <c r="B118" s="45"/>
    </row>
    <row r="119" s="41" customFormat="true" ht="14.25" hidden="false" customHeight="false" outlineLevel="0" collapsed="false">
      <c r="B119" s="45"/>
    </row>
    <row r="120" s="41" customFormat="true" ht="14.25" hidden="false" customHeight="false" outlineLevel="0" collapsed="false">
      <c r="B120" s="45"/>
    </row>
    <row r="121" s="41" customFormat="true" ht="14.25" hidden="false" customHeight="false" outlineLevel="0" collapsed="false">
      <c r="B121" s="45"/>
    </row>
    <row r="122" s="41" customFormat="true" ht="14.25" hidden="false" customHeight="false" outlineLevel="0" collapsed="false">
      <c r="B122" s="45"/>
    </row>
    <row r="123" s="41" customFormat="true" ht="14.25" hidden="false" customHeight="false" outlineLevel="0" collapsed="false">
      <c r="B123" s="45"/>
    </row>
    <row r="124" s="41" customFormat="true" ht="14.25" hidden="false" customHeight="false" outlineLevel="0" collapsed="false">
      <c r="B124" s="45"/>
    </row>
    <row r="125" s="41" customFormat="true" ht="14.25" hidden="false" customHeight="false" outlineLevel="0" collapsed="false">
      <c r="B125" s="45"/>
    </row>
    <row r="126" s="41" customFormat="true" ht="14.25" hidden="false" customHeight="false" outlineLevel="0" collapsed="false">
      <c r="B126" s="45"/>
    </row>
    <row r="127" s="41" customFormat="true" ht="14.25" hidden="false" customHeight="false" outlineLevel="0" collapsed="false">
      <c r="B127" s="45"/>
    </row>
    <row r="128" s="41" customFormat="true" ht="14.25" hidden="false" customHeight="false" outlineLevel="0" collapsed="false">
      <c r="B128" s="45"/>
    </row>
    <row r="129" s="41" customFormat="true" ht="14.25" hidden="false" customHeight="false" outlineLevel="0" collapsed="false">
      <c r="B129" s="45"/>
    </row>
    <row r="130" s="41" customFormat="true" ht="14.25" hidden="false" customHeight="false" outlineLevel="0" collapsed="false">
      <c r="B130" s="45"/>
    </row>
    <row r="131" s="41" customFormat="true" ht="14.25" hidden="false" customHeight="false" outlineLevel="0" collapsed="false">
      <c r="B131" s="45"/>
    </row>
    <row r="132" s="41" customFormat="true" ht="14.25" hidden="false" customHeight="false" outlineLevel="0" collapsed="false">
      <c r="B132" s="45"/>
    </row>
    <row r="133" s="41" customFormat="true" ht="14.25" hidden="false" customHeight="false" outlineLevel="0" collapsed="false">
      <c r="B133" s="45"/>
    </row>
    <row r="134" s="41" customFormat="true" ht="14.25" hidden="false" customHeight="false" outlineLevel="0" collapsed="false">
      <c r="B134" s="45"/>
    </row>
    <row r="135" s="41" customFormat="true" ht="14.25" hidden="false" customHeight="false" outlineLevel="0" collapsed="false">
      <c r="B135" s="45"/>
    </row>
    <row r="136" s="41" customFormat="true" ht="14.25" hidden="false" customHeight="false" outlineLevel="0" collapsed="false">
      <c r="B136" s="45"/>
    </row>
    <row r="137" s="41" customFormat="true" ht="14.25" hidden="false" customHeight="false" outlineLevel="0" collapsed="false">
      <c r="B137" s="45"/>
    </row>
    <row r="138" s="41" customFormat="true" ht="14.25" hidden="false" customHeight="false" outlineLevel="0" collapsed="false">
      <c r="B138" s="45"/>
    </row>
    <row r="139" s="41" customFormat="true" ht="14.25" hidden="false" customHeight="false" outlineLevel="0" collapsed="false">
      <c r="B139" s="45"/>
    </row>
    <row r="140" s="41" customFormat="true" ht="14.25" hidden="false" customHeight="false" outlineLevel="0" collapsed="false">
      <c r="B140" s="45"/>
    </row>
    <row r="141" s="41" customFormat="true" ht="14.25" hidden="false" customHeight="false" outlineLevel="0" collapsed="false">
      <c r="B141" s="45"/>
    </row>
    <row r="142" s="41" customFormat="true" ht="14.25" hidden="false" customHeight="false" outlineLevel="0" collapsed="false">
      <c r="B142" s="45"/>
    </row>
    <row r="143" s="41" customFormat="true" ht="14.25" hidden="false" customHeight="false" outlineLevel="0" collapsed="false">
      <c r="B143" s="45"/>
    </row>
    <row r="144" s="41" customFormat="true" ht="14.25" hidden="false" customHeight="false" outlineLevel="0" collapsed="false">
      <c r="B144" s="45"/>
    </row>
    <row r="145" s="41" customFormat="true" ht="14.25" hidden="false" customHeight="false" outlineLevel="0" collapsed="false">
      <c r="B145" s="45"/>
    </row>
    <row r="146" s="41" customFormat="true" ht="14.25" hidden="false" customHeight="false" outlineLevel="0" collapsed="false">
      <c r="B146" s="45"/>
    </row>
    <row r="147" s="41" customFormat="true" ht="14.25" hidden="false" customHeight="false" outlineLevel="0" collapsed="false">
      <c r="B147" s="45"/>
    </row>
    <row r="148" s="41" customFormat="true" ht="14.25" hidden="false" customHeight="false" outlineLevel="0" collapsed="false">
      <c r="B148" s="45"/>
    </row>
    <row r="149" s="41" customFormat="true" ht="14.25" hidden="false" customHeight="false" outlineLevel="0" collapsed="false">
      <c r="B149" s="45"/>
    </row>
    <row r="150" s="41" customFormat="true" ht="14.25" hidden="false" customHeight="false" outlineLevel="0" collapsed="false">
      <c r="B150" s="45"/>
    </row>
    <row r="151" s="41" customFormat="true" ht="14.25" hidden="false" customHeight="false" outlineLevel="0" collapsed="false">
      <c r="B151" s="45"/>
    </row>
    <row r="152" s="41" customFormat="true" ht="14.25" hidden="false" customHeight="false" outlineLevel="0" collapsed="false">
      <c r="B152" s="45"/>
    </row>
    <row r="153" s="41" customFormat="true" ht="14.25" hidden="false" customHeight="false" outlineLevel="0" collapsed="false">
      <c r="B153" s="45"/>
    </row>
    <row r="154" s="41" customFormat="true" ht="14.25" hidden="false" customHeight="false" outlineLevel="0" collapsed="false">
      <c r="B154" s="45"/>
    </row>
    <row r="155" s="41" customFormat="true" ht="14.25" hidden="false" customHeight="false" outlineLevel="0" collapsed="false">
      <c r="B155" s="45"/>
    </row>
    <row r="156" s="41" customFormat="true" ht="14.25" hidden="false" customHeight="false" outlineLevel="0" collapsed="false">
      <c r="B156" s="45"/>
    </row>
    <row r="157" s="41" customFormat="true" ht="14.25" hidden="false" customHeight="false" outlineLevel="0" collapsed="false">
      <c r="B157" s="45"/>
    </row>
    <row r="158" s="41" customFormat="true" ht="14.25" hidden="false" customHeight="false" outlineLevel="0" collapsed="false">
      <c r="B158" s="45"/>
    </row>
    <row r="159" s="41" customFormat="true" ht="14.25" hidden="false" customHeight="false" outlineLevel="0" collapsed="false">
      <c r="B159" s="45"/>
    </row>
    <row r="160" s="41" customFormat="true" ht="14.25" hidden="false" customHeight="false" outlineLevel="0" collapsed="false">
      <c r="B160" s="45"/>
    </row>
    <row r="161" s="41" customFormat="true" ht="14.25" hidden="false" customHeight="false" outlineLevel="0" collapsed="false">
      <c r="B161" s="45"/>
    </row>
    <row r="162" s="41" customFormat="true" ht="14.25" hidden="false" customHeight="false" outlineLevel="0" collapsed="false">
      <c r="B162" s="45"/>
    </row>
    <row r="163" s="41" customFormat="true" ht="14.25" hidden="false" customHeight="false" outlineLevel="0" collapsed="false">
      <c r="B163" s="45"/>
    </row>
    <row r="164" s="41" customFormat="true" ht="14.25" hidden="false" customHeight="false" outlineLevel="0" collapsed="false">
      <c r="B164" s="45"/>
    </row>
    <row r="165" s="41" customFormat="true" ht="14.25" hidden="false" customHeight="false" outlineLevel="0" collapsed="false">
      <c r="B165" s="45"/>
    </row>
    <row r="166" s="41" customFormat="true" ht="14.25" hidden="false" customHeight="false" outlineLevel="0" collapsed="false">
      <c r="B166" s="45"/>
    </row>
    <row r="167" s="41" customFormat="true" ht="14.25" hidden="false" customHeight="false" outlineLevel="0" collapsed="false">
      <c r="B167" s="45"/>
    </row>
    <row r="168" s="41" customFormat="true" ht="14.25" hidden="false" customHeight="false" outlineLevel="0" collapsed="false">
      <c r="B168" s="45"/>
    </row>
    <row r="169" s="41" customFormat="true" ht="14.25" hidden="false" customHeight="false" outlineLevel="0" collapsed="false">
      <c r="B169" s="45"/>
    </row>
    <row r="170" s="41" customFormat="true" ht="14.25" hidden="false" customHeight="false" outlineLevel="0" collapsed="false">
      <c r="B170" s="45"/>
    </row>
    <row r="171" s="41" customFormat="true" ht="14.25" hidden="false" customHeight="false" outlineLevel="0" collapsed="false">
      <c r="B171" s="45"/>
    </row>
    <row r="172" s="41" customFormat="true" ht="14.25" hidden="false" customHeight="false" outlineLevel="0" collapsed="false">
      <c r="B172" s="45"/>
    </row>
    <row r="173" s="41" customFormat="true" ht="14.25" hidden="false" customHeight="false" outlineLevel="0" collapsed="false">
      <c r="B173" s="45"/>
    </row>
    <row r="174" s="41" customFormat="true" ht="14.25" hidden="false" customHeight="false" outlineLevel="0" collapsed="false">
      <c r="B174" s="45"/>
    </row>
    <row r="175" s="41" customFormat="true" ht="14.25" hidden="false" customHeight="false" outlineLevel="0" collapsed="false">
      <c r="B175" s="45"/>
    </row>
    <row r="176" s="41" customFormat="true" ht="14.25" hidden="false" customHeight="false" outlineLevel="0" collapsed="false">
      <c r="B176" s="45"/>
    </row>
    <row r="177" s="41" customFormat="true" ht="14.25" hidden="false" customHeight="false" outlineLevel="0" collapsed="false">
      <c r="B177" s="45"/>
    </row>
    <row r="178" s="41" customFormat="true" ht="14.25" hidden="false" customHeight="false" outlineLevel="0" collapsed="false">
      <c r="B178" s="45"/>
    </row>
    <row r="179" s="41" customFormat="true" ht="14.25" hidden="false" customHeight="false" outlineLevel="0" collapsed="false">
      <c r="B179" s="45"/>
    </row>
    <row r="180" s="41" customFormat="true" ht="14.25" hidden="false" customHeight="false" outlineLevel="0" collapsed="false">
      <c r="B180" s="45"/>
    </row>
    <row r="181" s="41" customFormat="true" ht="14.25" hidden="false" customHeight="false" outlineLevel="0" collapsed="false">
      <c r="B181" s="45"/>
    </row>
    <row r="182" s="41" customFormat="true" ht="14.25" hidden="false" customHeight="false" outlineLevel="0" collapsed="false">
      <c r="B182" s="45"/>
    </row>
    <row r="183" s="41" customFormat="true" ht="14.25" hidden="false" customHeight="false" outlineLevel="0" collapsed="false">
      <c r="B183" s="45"/>
    </row>
    <row r="184" s="41" customFormat="true" ht="14.25" hidden="false" customHeight="false" outlineLevel="0" collapsed="false">
      <c r="B184" s="45"/>
    </row>
    <row r="185" s="41" customFormat="true" ht="14.25" hidden="false" customHeight="false" outlineLevel="0" collapsed="false">
      <c r="B185" s="45"/>
    </row>
    <row r="186" s="41" customFormat="true" ht="14.25" hidden="false" customHeight="false" outlineLevel="0" collapsed="false">
      <c r="B186" s="45"/>
    </row>
    <row r="187" s="41" customFormat="true" ht="14.25" hidden="false" customHeight="false" outlineLevel="0" collapsed="false">
      <c r="B187" s="45"/>
    </row>
    <row r="188" s="41" customFormat="true" ht="14.25" hidden="false" customHeight="false" outlineLevel="0" collapsed="false">
      <c r="B188" s="45"/>
    </row>
    <row r="189" s="41" customFormat="true" ht="14.25" hidden="false" customHeight="false" outlineLevel="0" collapsed="false">
      <c r="B189" s="45"/>
    </row>
    <row r="190" s="41" customFormat="true" ht="14.25" hidden="false" customHeight="false" outlineLevel="0" collapsed="false">
      <c r="B190" s="45"/>
    </row>
    <row r="191" s="41" customFormat="true" ht="14.25" hidden="false" customHeight="false" outlineLevel="0" collapsed="false">
      <c r="B191" s="45"/>
    </row>
    <row r="192" s="41" customFormat="true" ht="14.25" hidden="false" customHeight="false" outlineLevel="0" collapsed="false">
      <c r="B192" s="45"/>
    </row>
    <row r="193" s="41" customFormat="true" ht="14.25" hidden="false" customHeight="false" outlineLevel="0" collapsed="false">
      <c r="B193" s="45"/>
    </row>
    <row r="194" s="41" customFormat="true" ht="14.25" hidden="false" customHeight="false" outlineLevel="0" collapsed="false">
      <c r="B194" s="45"/>
    </row>
    <row r="195" s="41" customFormat="true" ht="14.25" hidden="false" customHeight="false" outlineLevel="0" collapsed="false">
      <c r="B195" s="45"/>
    </row>
    <row r="196" s="41" customFormat="true" ht="14.25" hidden="false" customHeight="false" outlineLevel="0" collapsed="false">
      <c r="B196" s="45"/>
    </row>
    <row r="197" s="41" customFormat="true" ht="14.25" hidden="false" customHeight="false" outlineLevel="0" collapsed="false">
      <c r="B197" s="45"/>
    </row>
    <row r="198" s="41" customFormat="true" ht="14.25" hidden="false" customHeight="false" outlineLevel="0" collapsed="false">
      <c r="B198" s="45"/>
    </row>
    <row r="199" s="41" customFormat="true" ht="14.25" hidden="false" customHeight="false" outlineLevel="0" collapsed="false">
      <c r="B199" s="45"/>
    </row>
    <row r="200" s="41" customFormat="true" ht="14.25" hidden="false" customHeight="false" outlineLevel="0" collapsed="false">
      <c r="B200" s="45"/>
    </row>
    <row r="201" s="41" customFormat="true" ht="14.25" hidden="false" customHeight="false" outlineLevel="0" collapsed="false">
      <c r="B201" s="45"/>
    </row>
    <row r="202" s="41" customFormat="true" ht="14.25" hidden="false" customHeight="false" outlineLevel="0" collapsed="false">
      <c r="B202" s="45"/>
    </row>
    <row r="203" s="41" customFormat="true" ht="14.25" hidden="false" customHeight="false" outlineLevel="0" collapsed="false">
      <c r="B203" s="45"/>
    </row>
    <row r="204" s="41" customFormat="true" ht="14.25" hidden="false" customHeight="false" outlineLevel="0" collapsed="false">
      <c r="B204" s="45"/>
    </row>
    <row r="205" s="41" customFormat="true" ht="14.25" hidden="false" customHeight="false" outlineLevel="0" collapsed="false">
      <c r="B205" s="45"/>
    </row>
    <row r="206" s="41" customFormat="true" ht="14.25" hidden="false" customHeight="false" outlineLevel="0" collapsed="false">
      <c r="B206" s="45"/>
    </row>
    <row r="207" s="41" customFormat="true" ht="14.25" hidden="false" customHeight="false" outlineLevel="0" collapsed="false">
      <c r="B207" s="45"/>
    </row>
    <row r="208" s="41" customFormat="true" ht="14.25" hidden="false" customHeight="false" outlineLevel="0" collapsed="false">
      <c r="B208" s="45"/>
    </row>
    <row r="209" s="41" customFormat="true" ht="14.25" hidden="false" customHeight="false" outlineLevel="0" collapsed="false">
      <c r="B209" s="45"/>
    </row>
    <row r="210" s="41" customFormat="true" ht="14.25" hidden="false" customHeight="false" outlineLevel="0" collapsed="false">
      <c r="B210" s="45"/>
    </row>
    <row r="211" s="41" customFormat="true" ht="14.25" hidden="false" customHeight="false" outlineLevel="0" collapsed="false">
      <c r="B211" s="45"/>
    </row>
    <row r="212" s="41" customFormat="true" ht="14.25" hidden="false" customHeight="false" outlineLevel="0" collapsed="false">
      <c r="B212" s="45"/>
    </row>
    <row r="213" s="41" customFormat="true" ht="14.25" hidden="false" customHeight="false" outlineLevel="0" collapsed="false">
      <c r="B213" s="45"/>
    </row>
    <row r="214" s="41" customFormat="true" ht="14.25" hidden="false" customHeight="false" outlineLevel="0" collapsed="false">
      <c r="B214" s="45"/>
    </row>
    <row r="215" s="41" customFormat="true" ht="14.25" hidden="false" customHeight="false" outlineLevel="0" collapsed="false">
      <c r="B215" s="45"/>
    </row>
    <row r="216" s="41" customFormat="true" ht="14.25" hidden="false" customHeight="false" outlineLevel="0" collapsed="false">
      <c r="B216" s="45"/>
    </row>
    <row r="217" s="41" customFormat="true" ht="14.25" hidden="false" customHeight="false" outlineLevel="0" collapsed="false">
      <c r="B217" s="45"/>
    </row>
    <row r="218" s="41" customFormat="true" ht="14.25" hidden="false" customHeight="false" outlineLevel="0" collapsed="false">
      <c r="B218" s="45"/>
    </row>
    <row r="219" s="41" customFormat="true" ht="14.25" hidden="false" customHeight="false" outlineLevel="0" collapsed="false">
      <c r="B219" s="45"/>
    </row>
    <row r="220" s="41" customFormat="true" ht="14.25" hidden="false" customHeight="false" outlineLevel="0" collapsed="false">
      <c r="B220" s="45"/>
    </row>
    <row r="221" s="41" customFormat="true" ht="14.25" hidden="false" customHeight="false" outlineLevel="0" collapsed="false">
      <c r="B221" s="45"/>
    </row>
    <row r="222" s="41" customFormat="true" ht="14.25" hidden="false" customHeight="false" outlineLevel="0" collapsed="false">
      <c r="B222" s="45"/>
    </row>
    <row r="223" s="41" customFormat="true" ht="14.25" hidden="false" customHeight="false" outlineLevel="0" collapsed="false">
      <c r="B223" s="45"/>
    </row>
    <row r="224" s="41" customFormat="true" ht="14.25" hidden="false" customHeight="false" outlineLevel="0" collapsed="false">
      <c r="B224" s="45"/>
    </row>
    <row r="225" s="41" customFormat="true" ht="14.25" hidden="false" customHeight="false" outlineLevel="0" collapsed="false">
      <c r="B225" s="45"/>
    </row>
    <row r="226" s="41" customFormat="true" ht="14.25" hidden="false" customHeight="false" outlineLevel="0" collapsed="false">
      <c r="B226" s="45"/>
    </row>
    <row r="227" s="41" customFormat="true" ht="14.25" hidden="false" customHeight="false" outlineLevel="0" collapsed="false">
      <c r="B227" s="45"/>
    </row>
    <row r="228" s="41" customFormat="true" ht="14.25" hidden="false" customHeight="false" outlineLevel="0" collapsed="false">
      <c r="B228" s="45"/>
    </row>
    <row r="229" s="41" customFormat="true" ht="14.25" hidden="false" customHeight="false" outlineLevel="0" collapsed="false">
      <c r="B229" s="45"/>
    </row>
    <row r="230" s="41" customFormat="true" ht="14.25" hidden="false" customHeight="false" outlineLevel="0" collapsed="false">
      <c r="B230" s="45"/>
    </row>
    <row r="231" s="41" customFormat="true" ht="14.25" hidden="false" customHeight="false" outlineLevel="0" collapsed="false">
      <c r="B231" s="45"/>
    </row>
    <row r="232" s="41" customFormat="true" ht="14.25" hidden="false" customHeight="false" outlineLevel="0" collapsed="false">
      <c r="B232" s="45"/>
    </row>
    <row r="233" s="41" customFormat="true" ht="14.25" hidden="false" customHeight="false" outlineLevel="0" collapsed="false">
      <c r="B233" s="45"/>
    </row>
    <row r="234" s="41" customFormat="true" ht="14.25" hidden="false" customHeight="false" outlineLevel="0" collapsed="false">
      <c r="B234" s="45"/>
    </row>
    <row r="235" s="41" customFormat="true" ht="14.25" hidden="false" customHeight="false" outlineLevel="0" collapsed="false">
      <c r="B235" s="45"/>
    </row>
    <row r="236" s="41" customFormat="true" ht="14.25" hidden="false" customHeight="false" outlineLevel="0" collapsed="false">
      <c r="B236" s="45"/>
    </row>
    <row r="237" s="41" customFormat="true" ht="14.25" hidden="false" customHeight="false" outlineLevel="0" collapsed="false">
      <c r="B237" s="45"/>
    </row>
    <row r="238" s="41" customFormat="true" ht="14.25" hidden="false" customHeight="false" outlineLevel="0" collapsed="false">
      <c r="B238" s="45"/>
    </row>
    <row r="239" s="41" customFormat="true" ht="14.25" hidden="false" customHeight="false" outlineLevel="0" collapsed="false">
      <c r="B239" s="45"/>
    </row>
    <row r="240" s="41" customFormat="true" ht="14.25" hidden="false" customHeight="false" outlineLevel="0" collapsed="false">
      <c r="B240" s="45"/>
    </row>
    <row r="241" s="41" customFormat="true" ht="14.25" hidden="false" customHeight="false" outlineLevel="0" collapsed="false">
      <c r="B241" s="45"/>
    </row>
    <row r="242" s="41" customFormat="true" ht="14.25" hidden="false" customHeight="false" outlineLevel="0" collapsed="false">
      <c r="B242" s="45"/>
    </row>
    <row r="243" s="41" customFormat="true" ht="14.25" hidden="false" customHeight="false" outlineLevel="0" collapsed="false">
      <c r="B243" s="45"/>
    </row>
    <row r="244" s="41" customFormat="true" ht="14.25" hidden="false" customHeight="false" outlineLevel="0" collapsed="false">
      <c r="B244" s="45"/>
    </row>
    <row r="245" s="41" customFormat="true" ht="14.25" hidden="false" customHeight="false" outlineLevel="0" collapsed="false">
      <c r="B245" s="45"/>
    </row>
    <row r="246" s="41" customFormat="true" ht="14.25" hidden="false" customHeight="false" outlineLevel="0" collapsed="false">
      <c r="B246" s="45"/>
    </row>
    <row r="247" s="41" customFormat="true" ht="14.25" hidden="false" customHeight="false" outlineLevel="0" collapsed="false">
      <c r="B247" s="45"/>
    </row>
    <row r="248" s="41" customFormat="true" ht="14.25" hidden="false" customHeight="false" outlineLevel="0" collapsed="false">
      <c r="B248" s="45"/>
    </row>
    <row r="249" s="41" customFormat="true" ht="14.25" hidden="false" customHeight="false" outlineLevel="0" collapsed="false">
      <c r="B249" s="45"/>
    </row>
    <row r="250" s="41" customFormat="true" ht="14.25" hidden="false" customHeight="false" outlineLevel="0" collapsed="false">
      <c r="B250" s="45"/>
    </row>
    <row r="251" s="41" customFormat="true" ht="14.25" hidden="false" customHeight="false" outlineLevel="0" collapsed="false">
      <c r="B251" s="45"/>
    </row>
    <row r="252" s="41" customFormat="true" ht="14.25" hidden="false" customHeight="false" outlineLevel="0" collapsed="false">
      <c r="B252" s="45"/>
    </row>
    <row r="253" s="41" customFormat="true" ht="14.25" hidden="false" customHeight="false" outlineLevel="0" collapsed="false">
      <c r="B253" s="45"/>
    </row>
    <row r="254" s="41" customFormat="true" ht="14.25" hidden="false" customHeight="false" outlineLevel="0" collapsed="false">
      <c r="B254" s="45"/>
    </row>
    <row r="255" s="41" customFormat="true" ht="14.25" hidden="false" customHeight="false" outlineLevel="0" collapsed="false">
      <c r="B255" s="45"/>
    </row>
    <row r="256" s="41" customFormat="true" ht="14.25" hidden="false" customHeight="false" outlineLevel="0" collapsed="false">
      <c r="B256" s="45"/>
    </row>
    <row r="257" s="41" customFormat="true" ht="14.25" hidden="false" customHeight="false" outlineLevel="0" collapsed="false">
      <c r="B257" s="45"/>
    </row>
    <row r="258" s="41" customFormat="true" ht="14.25" hidden="false" customHeight="false" outlineLevel="0" collapsed="false">
      <c r="B258" s="45"/>
    </row>
    <row r="259" s="41" customFormat="true" ht="14.25" hidden="false" customHeight="false" outlineLevel="0" collapsed="false">
      <c r="B259" s="45"/>
    </row>
    <row r="260" s="41" customFormat="true" ht="14.25" hidden="false" customHeight="false" outlineLevel="0" collapsed="false">
      <c r="B260" s="45"/>
    </row>
    <row r="261" s="41" customFormat="true" ht="14.25" hidden="false" customHeight="false" outlineLevel="0" collapsed="false">
      <c r="B261" s="45"/>
    </row>
    <row r="262" s="41" customFormat="true" ht="14.25" hidden="false" customHeight="false" outlineLevel="0" collapsed="false">
      <c r="B262" s="45"/>
    </row>
    <row r="263" s="41" customFormat="true" ht="14.25" hidden="false" customHeight="false" outlineLevel="0" collapsed="false">
      <c r="B263" s="45"/>
    </row>
    <row r="264" s="41" customFormat="true" ht="14.25" hidden="false" customHeight="false" outlineLevel="0" collapsed="false">
      <c r="B264" s="45"/>
    </row>
    <row r="265" s="41" customFormat="true" ht="14.25" hidden="false" customHeight="false" outlineLevel="0" collapsed="false">
      <c r="B265" s="45"/>
    </row>
    <row r="266" s="41" customFormat="true" ht="14.25" hidden="false" customHeight="false" outlineLevel="0" collapsed="false">
      <c r="B266" s="45"/>
    </row>
    <row r="267" s="41" customFormat="true" ht="14.25" hidden="false" customHeight="false" outlineLevel="0" collapsed="false">
      <c r="B267" s="45"/>
    </row>
    <row r="268" s="41" customFormat="true" ht="14.25" hidden="false" customHeight="false" outlineLevel="0" collapsed="false">
      <c r="B268" s="45"/>
    </row>
    <row r="269" s="41" customFormat="true" ht="14.25" hidden="false" customHeight="false" outlineLevel="0" collapsed="false">
      <c r="B269" s="45"/>
    </row>
    <row r="270" s="41" customFormat="true" ht="14.25" hidden="false" customHeight="false" outlineLevel="0" collapsed="false">
      <c r="B270" s="45"/>
    </row>
    <row r="271" s="41" customFormat="true" ht="14.25" hidden="false" customHeight="false" outlineLevel="0" collapsed="false">
      <c r="B271" s="45"/>
    </row>
    <row r="272" s="41" customFormat="true" ht="14.25" hidden="false" customHeight="false" outlineLevel="0" collapsed="false">
      <c r="B272" s="45"/>
    </row>
    <row r="273" s="41" customFormat="true" ht="14.25" hidden="false" customHeight="false" outlineLevel="0" collapsed="false">
      <c r="B273" s="45"/>
    </row>
    <row r="274" s="41" customFormat="true" ht="14.25" hidden="false" customHeight="false" outlineLevel="0" collapsed="false">
      <c r="B274" s="45"/>
    </row>
    <row r="275" s="41" customFormat="true" ht="14.25" hidden="false" customHeight="false" outlineLevel="0" collapsed="false">
      <c r="B275" s="45"/>
    </row>
    <row r="276" s="41" customFormat="true" ht="14.25" hidden="false" customHeight="false" outlineLevel="0" collapsed="false">
      <c r="B276" s="45"/>
    </row>
    <row r="277" s="41" customFormat="true" ht="14.25" hidden="false" customHeight="false" outlineLevel="0" collapsed="false">
      <c r="B277" s="45"/>
    </row>
    <row r="278" s="41" customFormat="true" ht="14.25" hidden="false" customHeight="false" outlineLevel="0" collapsed="false">
      <c r="B278" s="45"/>
    </row>
    <row r="279" s="41" customFormat="true" ht="14.25" hidden="false" customHeight="false" outlineLevel="0" collapsed="false">
      <c r="B279" s="45"/>
    </row>
    <row r="280" s="41" customFormat="true" ht="14.25" hidden="false" customHeight="false" outlineLevel="0" collapsed="false">
      <c r="B280" s="45"/>
    </row>
    <row r="281" s="41" customFormat="true" ht="14.25" hidden="false" customHeight="false" outlineLevel="0" collapsed="false">
      <c r="B281" s="45"/>
    </row>
    <row r="282" s="41" customFormat="true" ht="14.25" hidden="false" customHeight="false" outlineLevel="0" collapsed="false">
      <c r="B282" s="45"/>
    </row>
    <row r="283" s="41" customFormat="true" ht="14.25" hidden="false" customHeight="false" outlineLevel="0" collapsed="false">
      <c r="B283" s="45"/>
    </row>
    <row r="284" s="41" customFormat="true" ht="14.25" hidden="false" customHeight="false" outlineLevel="0" collapsed="false">
      <c r="B284" s="45"/>
    </row>
    <row r="285" s="41" customFormat="true" ht="14.25" hidden="false" customHeight="false" outlineLevel="0" collapsed="false">
      <c r="B285" s="45"/>
    </row>
    <row r="286" s="41" customFormat="true" ht="14.25" hidden="false" customHeight="false" outlineLevel="0" collapsed="false">
      <c r="B286" s="45"/>
    </row>
    <row r="287" s="41" customFormat="true" ht="14.25" hidden="false" customHeight="false" outlineLevel="0" collapsed="false">
      <c r="B287" s="45"/>
    </row>
    <row r="288" s="41" customFormat="true" ht="14.25" hidden="false" customHeight="false" outlineLevel="0" collapsed="false">
      <c r="B288" s="45"/>
    </row>
    <row r="289" s="41" customFormat="true" ht="14.25" hidden="false" customHeight="false" outlineLevel="0" collapsed="false">
      <c r="B289" s="45"/>
    </row>
    <row r="290" s="41" customFormat="true" ht="14.25" hidden="false" customHeight="false" outlineLevel="0" collapsed="false">
      <c r="B290" s="45"/>
    </row>
    <row r="291" s="41" customFormat="true" ht="14.25" hidden="false" customHeight="false" outlineLevel="0" collapsed="false">
      <c r="B291" s="45"/>
    </row>
    <row r="292" s="41" customFormat="true" ht="14.25" hidden="false" customHeight="false" outlineLevel="0" collapsed="false">
      <c r="B292" s="45"/>
    </row>
    <row r="293" s="41" customFormat="true" ht="14.25" hidden="false" customHeight="false" outlineLevel="0" collapsed="false">
      <c r="B293" s="45"/>
    </row>
    <row r="294" s="41" customFormat="true" ht="14.25" hidden="false" customHeight="false" outlineLevel="0" collapsed="false">
      <c r="B294" s="45"/>
    </row>
    <row r="295" s="41" customFormat="true" ht="14.25" hidden="false" customHeight="false" outlineLevel="0" collapsed="false">
      <c r="B295" s="45"/>
    </row>
    <row r="296" s="41" customFormat="true" ht="14.25" hidden="false" customHeight="false" outlineLevel="0" collapsed="false">
      <c r="B296" s="45"/>
    </row>
    <row r="297" s="41" customFormat="true" ht="14.25" hidden="false" customHeight="false" outlineLevel="0" collapsed="false">
      <c r="B297" s="45"/>
    </row>
    <row r="298" s="41" customFormat="true" ht="14.25" hidden="false" customHeight="false" outlineLevel="0" collapsed="false">
      <c r="B298" s="45"/>
    </row>
    <row r="299" s="41" customFormat="true" ht="14.25" hidden="false" customHeight="false" outlineLevel="0" collapsed="false">
      <c r="B299" s="45"/>
    </row>
    <row r="300" s="41" customFormat="true" ht="14.25" hidden="false" customHeight="false" outlineLevel="0" collapsed="false">
      <c r="B300" s="45"/>
    </row>
    <row r="301" s="41" customFormat="true" ht="14.25" hidden="false" customHeight="false" outlineLevel="0" collapsed="false">
      <c r="B301" s="45"/>
    </row>
    <row r="302" s="41" customFormat="true" ht="14.25" hidden="false" customHeight="false" outlineLevel="0" collapsed="false">
      <c r="B302" s="45"/>
    </row>
    <row r="303" s="41" customFormat="true" ht="14.25" hidden="false" customHeight="false" outlineLevel="0" collapsed="false">
      <c r="B303" s="45"/>
    </row>
    <row r="304" s="41" customFormat="true" ht="14.25" hidden="false" customHeight="false" outlineLevel="0" collapsed="false">
      <c r="B304" s="45"/>
    </row>
    <row r="305" s="41" customFormat="true" ht="14.25" hidden="false" customHeight="false" outlineLevel="0" collapsed="false">
      <c r="B305" s="45"/>
    </row>
    <row r="306" s="41" customFormat="true" ht="14.25" hidden="false" customHeight="false" outlineLevel="0" collapsed="false">
      <c r="B306" s="45"/>
    </row>
    <row r="307" s="41" customFormat="true" ht="14.25" hidden="false" customHeight="false" outlineLevel="0" collapsed="false">
      <c r="B307" s="45"/>
    </row>
    <row r="308" s="41" customFormat="true" ht="14.25" hidden="false" customHeight="false" outlineLevel="0" collapsed="false">
      <c r="B308" s="45"/>
    </row>
    <row r="309" s="41" customFormat="true" ht="14.25" hidden="false" customHeight="false" outlineLevel="0" collapsed="false">
      <c r="B309" s="45"/>
    </row>
    <row r="310" s="41" customFormat="true" ht="14.25" hidden="false" customHeight="false" outlineLevel="0" collapsed="false">
      <c r="B310" s="45"/>
    </row>
    <row r="311" s="41" customFormat="true" ht="14.25" hidden="false" customHeight="false" outlineLevel="0" collapsed="false">
      <c r="B311" s="45"/>
    </row>
    <row r="312" s="41" customFormat="true" ht="14.25" hidden="false" customHeight="false" outlineLevel="0" collapsed="false">
      <c r="B312" s="45"/>
    </row>
    <row r="313" s="41" customFormat="true" ht="14.25" hidden="false" customHeight="false" outlineLevel="0" collapsed="false">
      <c r="B313" s="45"/>
    </row>
    <row r="314" s="41" customFormat="true" ht="14.25" hidden="false" customHeight="false" outlineLevel="0" collapsed="false">
      <c r="B314" s="45"/>
    </row>
    <row r="315" s="41" customFormat="true" ht="14.25" hidden="false" customHeight="false" outlineLevel="0" collapsed="false">
      <c r="B315" s="45"/>
    </row>
    <row r="316" s="41" customFormat="true" ht="14.25" hidden="false" customHeight="false" outlineLevel="0" collapsed="false">
      <c r="B316" s="45"/>
    </row>
    <row r="317" s="41" customFormat="true" ht="14.25" hidden="false" customHeight="false" outlineLevel="0" collapsed="false">
      <c r="B317" s="45"/>
    </row>
    <row r="318" s="41" customFormat="true" ht="14.25" hidden="false" customHeight="false" outlineLevel="0" collapsed="false">
      <c r="B318" s="45"/>
    </row>
    <row r="319" s="41" customFormat="true" ht="14.25" hidden="false" customHeight="false" outlineLevel="0" collapsed="false">
      <c r="B319" s="45"/>
    </row>
    <row r="320" s="41" customFormat="true" ht="14.25" hidden="false" customHeight="false" outlineLevel="0" collapsed="false">
      <c r="B320" s="45"/>
    </row>
    <row r="321" s="41" customFormat="true" ht="14.25" hidden="false" customHeight="false" outlineLevel="0" collapsed="false">
      <c r="B321" s="45"/>
    </row>
    <row r="322" s="41" customFormat="true" ht="14.25" hidden="false" customHeight="false" outlineLevel="0" collapsed="false">
      <c r="B322" s="45"/>
    </row>
    <row r="323" s="41" customFormat="true" ht="14.25" hidden="false" customHeight="false" outlineLevel="0" collapsed="false">
      <c r="B323" s="45"/>
    </row>
    <row r="324" s="41" customFormat="true" ht="14.25" hidden="false" customHeight="false" outlineLevel="0" collapsed="false">
      <c r="B324" s="45"/>
    </row>
    <row r="325" s="41" customFormat="true" ht="14.25" hidden="false" customHeight="false" outlineLevel="0" collapsed="false">
      <c r="B325" s="45"/>
    </row>
    <row r="326" s="41" customFormat="true" ht="14.25" hidden="false" customHeight="false" outlineLevel="0" collapsed="false">
      <c r="B326" s="45"/>
    </row>
    <row r="327" s="41" customFormat="true" ht="14.25" hidden="false" customHeight="false" outlineLevel="0" collapsed="false">
      <c r="B327" s="45"/>
    </row>
    <row r="328" s="41" customFormat="true" ht="14.25" hidden="false" customHeight="false" outlineLevel="0" collapsed="false">
      <c r="B328" s="45"/>
    </row>
    <row r="329" s="41" customFormat="true" ht="14.25" hidden="false" customHeight="false" outlineLevel="0" collapsed="false">
      <c r="B329" s="45"/>
    </row>
    <row r="330" s="41" customFormat="true" ht="14.25" hidden="false" customHeight="false" outlineLevel="0" collapsed="false">
      <c r="B330" s="45"/>
    </row>
    <row r="331" s="41" customFormat="true" ht="14.25" hidden="false" customHeight="false" outlineLevel="0" collapsed="false">
      <c r="B331" s="45"/>
    </row>
    <row r="332" s="41" customFormat="true" ht="14.25" hidden="false" customHeight="false" outlineLevel="0" collapsed="false">
      <c r="B332" s="45"/>
    </row>
    <row r="333" s="41" customFormat="true" ht="14.25" hidden="false" customHeight="false" outlineLevel="0" collapsed="false">
      <c r="B333" s="45"/>
    </row>
    <row r="334" s="41" customFormat="true" ht="14.25" hidden="false" customHeight="false" outlineLevel="0" collapsed="false">
      <c r="B334" s="45"/>
    </row>
    <row r="335" s="41" customFormat="true" ht="14.25" hidden="false" customHeight="false" outlineLevel="0" collapsed="false">
      <c r="B335" s="45"/>
    </row>
    <row r="336" s="41" customFormat="true" ht="14.25" hidden="false" customHeight="false" outlineLevel="0" collapsed="false">
      <c r="B336" s="45"/>
    </row>
    <row r="337" s="41" customFormat="true" ht="14.25" hidden="false" customHeight="false" outlineLevel="0" collapsed="false">
      <c r="B337" s="45"/>
    </row>
    <row r="338" s="41" customFormat="true" ht="14.25" hidden="false" customHeight="false" outlineLevel="0" collapsed="false">
      <c r="B338" s="45"/>
    </row>
    <row r="339" s="41" customFormat="true" ht="14.25" hidden="false" customHeight="false" outlineLevel="0" collapsed="false">
      <c r="B339" s="45"/>
    </row>
    <row r="340" s="41" customFormat="true" ht="14.25" hidden="false" customHeight="false" outlineLevel="0" collapsed="false">
      <c r="B340" s="45"/>
    </row>
    <row r="341" s="41" customFormat="true" ht="14.25" hidden="false" customHeight="false" outlineLevel="0" collapsed="false">
      <c r="B341" s="45"/>
    </row>
    <row r="342" s="41" customFormat="true" ht="14.25" hidden="false" customHeight="false" outlineLevel="0" collapsed="false">
      <c r="B342" s="45"/>
    </row>
    <row r="343" s="41" customFormat="true" ht="14.25" hidden="false" customHeight="false" outlineLevel="0" collapsed="false">
      <c r="B343" s="45"/>
    </row>
    <row r="344" s="41" customFormat="true" ht="14.25" hidden="false" customHeight="false" outlineLevel="0" collapsed="false">
      <c r="B344" s="45"/>
    </row>
    <row r="345" s="41" customFormat="true" ht="14.25" hidden="false" customHeight="false" outlineLevel="0" collapsed="false">
      <c r="B345" s="45"/>
    </row>
    <row r="346" s="41" customFormat="true" ht="14.25" hidden="false" customHeight="false" outlineLevel="0" collapsed="false">
      <c r="B346" s="45"/>
    </row>
    <row r="347" s="41" customFormat="true" ht="14.25" hidden="false" customHeight="false" outlineLevel="0" collapsed="false">
      <c r="B347" s="45"/>
    </row>
    <row r="348" s="41" customFormat="true" ht="14.25" hidden="false" customHeight="false" outlineLevel="0" collapsed="false">
      <c r="B348" s="45"/>
    </row>
    <row r="349" s="41" customFormat="true" ht="14.25" hidden="false" customHeight="false" outlineLevel="0" collapsed="false">
      <c r="B349" s="45"/>
    </row>
    <row r="350" s="41" customFormat="true" ht="14.25" hidden="false" customHeight="false" outlineLevel="0" collapsed="false">
      <c r="B350" s="45"/>
    </row>
    <row r="351" s="41" customFormat="true" ht="14.25" hidden="false" customHeight="false" outlineLevel="0" collapsed="false">
      <c r="B351" s="45"/>
    </row>
    <row r="352" s="41" customFormat="true" ht="14.25" hidden="false" customHeight="false" outlineLevel="0" collapsed="false">
      <c r="B352" s="45"/>
    </row>
    <row r="353" s="41" customFormat="true" ht="14.25" hidden="false" customHeight="false" outlineLevel="0" collapsed="false">
      <c r="B353" s="45"/>
    </row>
    <row r="354" s="41" customFormat="true" ht="14.25" hidden="false" customHeight="false" outlineLevel="0" collapsed="false">
      <c r="B354" s="45"/>
    </row>
    <row r="355" s="41" customFormat="true" ht="14.25" hidden="false" customHeight="false" outlineLevel="0" collapsed="false">
      <c r="B355" s="45"/>
    </row>
    <row r="356" s="41" customFormat="true" ht="14.25" hidden="false" customHeight="false" outlineLevel="0" collapsed="false">
      <c r="B356" s="45"/>
    </row>
    <row r="357" s="41" customFormat="true" ht="14.25" hidden="false" customHeight="false" outlineLevel="0" collapsed="false">
      <c r="B357" s="45"/>
    </row>
    <row r="358" s="41" customFormat="true" ht="14.25" hidden="false" customHeight="false" outlineLevel="0" collapsed="false">
      <c r="B358" s="45"/>
    </row>
    <row r="359" s="41" customFormat="true" ht="14.25" hidden="false" customHeight="false" outlineLevel="0" collapsed="false">
      <c r="B359" s="45"/>
    </row>
    <row r="360" s="41" customFormat="true" ht="14.25" hidden="false" customHeight="false" outlineLevel="0" collapsed="false">
      <c r="B360" s="45"/>
    </row>
    <row r="361" s="41" customFormat="true" ht="14.25" hidden="false" customHeight="false" outlineLevel="0" collapsed="false">
      <c r="B361" s="45"/>
    </row>
    <row r="362" s="41" customFormat="true" ht="14.25" hidden="false" customHeight="false" outlineLevel="0" collapsed="false">
      <c r="B362" s="45"/>
    </row>
    <row r="363" s="41" customFormat="true" ht="14.25" hidden="false" customHeight="false" outlineLevel="0" collapsed="false">
      <c r="B363" s="45"/>
    </row>
    <row r="364" s="41" customFormat="true" ht="14.25" hidden="false" customHeight="false" outlineLevel="0" collapsed="false">
      <c r="B364" s="45"/>
    </row>
    <row r="365" s="41" customFormat="true" ht="14.25" hidden="false" customHeight="false" outlineLevel="0" collapsed="false">
      <c r="B365" s="45"/>
    </row>
    <row r="366" s="41" customFormat="true" ht="14.25" hidden="false" customHeight="false" outlineLevel="0" collapsed="false">
      <c r="B366" s="45"/>
    </row>
    <row r="367" s="41" customFormat="true" ht="14.25" hidden="false" customHeight="false" outlineLevel="0" collapsed="false">
      <c r="B367" s="45"/>
    </row>
    <row r="368" s="41" customFormat="true" ht="14.25" hidden="false" customHeight="false" outlineLevel="0" collapsed="false">
      <c r="B368" s="45"/>
    </row>
    <row r="369" s="41" customFormat="true" ht="14.25" hidden="false" customHeight="false" outlineLevel="0" collapsed="false">
      <c r="B369" s="45"/>
    </row>
    <row r="370" s="41" customFormat="true" ht="14.25" hidden="false" customHeight="false" outlineLevel="0" collapsed="false">
      <c r="B370" s="45"/>
    </row>
    <row r="371" s="41" customFormat="true" ht="14.25" hidden="false" customHeight="false" outlineLevel="0" collapsed="false">
      <c r="B371" s="45"/>
    </row>
    <row r="372" s="41" customFormat="true" ht="14.25" hidden="false" customHeight="false" outlineLevel="0" collapsed="false">
      <c r="B372" s="45"/>
    </row>
    <row r="373" s="41" customFormat="true" ht="14.25" hidden="false" customHeight="false" outlineLevel="0" collapsed="false">
      <c r="B373" s="45"/>
    </row>
    <row r="374" s="41" customFormat="true" ht="14.25" hidden="false" customHeight="false" outlineLevel="0" collapsed="false">
      <c r="B374" s="45"/>
    </row>
    <row r="375" s="41" customFormat="true" ht="14.25" hidden="false" customHeight="false" outlineLevel="0" collapsed="false">
      <c r="B375" s="45"/>
    </row>
    <row r="376" s="41" customFormat="true" ht="14.25" hidden="false" customHeight="false" outlineLevel="0" collapsed="false">
      <c r="B376" s="45"/>
    </row>
    <row r="377" s="41" customFormat="true" ht="14.25" hidden="false" customHeight="false" outlineLevel="0" collapsed="false">
      <c r="B377" s="45"/>
    </row>
    <row r="378" s="41" customFormat="true" ht="14.25" hidden="false" customHeight="false" outlineLevel="0" collapsed="false">
      <c r="B378" s="45"/>
    </row>
    <row r="379" s="41" customFormat="true" ht="14.25" hidden="false" customHeight="false" outlineLevel="0" collapsed="false">
      <c r="B379" s="45"/>
    </row>
    <row r="380" s="41" customFormat="true" ht="14.25" hidden="false" customHeight="false" outlineLevel="0" collapsed="false">
      <c r="B380" s="45"/>
    </row>
    <row r="381" s="41" customFormat="true" ht="14.25" hidden="false" customHeight="false" outlineLevel="0" collapsed="false">
      <c r="B381" s="45"/>
    </row>
    <row r="382" s="41" customFormat="true" ht="14.25" hidden="false" customHeight="false" outlineLevel="0" collapsed="false">
      <c r="B382" s="45"/>
    </row>
    <row r="383" s="41" customFormat="true" ht="14.25" hidden="false" customHeight="false" outlineLevel="0" collapsed="false">
      <c r="B383" s="45"/>
    </row>
    <row r="384" s="41" customFormat="true" ht="14.25" hidden="false" customHeight="false" outlineLevel="0" collapsed="false">
      <c r="B384" s="45"/>
    </row>
    <row r="385" s="41" customFormat="true" ht="14.25" hidden="false" customHeight="false" outlineLevel="0" collapsed="false">
      <c r="B385" s="45"/>
    </row>
    <row r="386" s="41" customFormat="true" ht="14.25" hidden="false" customHeight="false" outlineLevel="0" collapsed="false">
      <c r="B386" s="45"/>
    </row>
    <row r="387" s="41" customFormat="true" ht="14.25" hidden="false" customHeight="false" outlineLevel="0" collapsed="false">
      <c r="B387" s="45"/>
    </row>
    <row r="388" s="41" customFormat="true" ht="14.25" hidden="false" customHeight="false" outlineLevel="0" collapsed="false">
      <c r="B388" s="45"/>
    </row>
    <row r="389" s="41" customFormat="true" ht="14.25" hidden="false" customHeight="false" outlineLevel="0" collapsed="false">
      <c r="B389" s="45"/>
    </row>
    <row r="390" s="41" customFormat="true" ht="14.25" hidden="false" customHeight="false" outlineLevel="0" collapsed="false">
      <c r="B390" s="45"/>
    </row>
    <row r="391" s="41" customFormat="true" ht="14.25" hidden="false" customHeight="false" outlineLevel="0" collapsed="false">
      <c r="B391" s="45"/>
    </row>
    <row r="392" s="41" customFormat="true" ht="14.25" hidden="false" customHeight="false" outlineLevel="0" collapsed="false">
      <c r="B392" s="45"/>
    </row>
    <row r="393" s="41" customFormat="true" ht="14.25" hidden="false" customHeight="false" outlineLevel="0" collapsed="false">
      <c r="B393" s="45"/>
    </row>
    <row r="394" s="41" customFormat="true" ht="14.25" hidden="false" customHeight="false" outlineLevel="0" collapsed="false">
      <c r="B394" s="45"/>
    </row>
    <row r="395" s="41" customFormat="true" ht="14.25" hidden="false" customHeight="false" outlineLevel="0" collapsed="false">
      <c r="B395" s="45"/>
    </row>
    <row r="396" s="41" customFormat="true" ht="14.25" hidden="false" customHeight="false" outlineLevel="0" collapsed="false">
      <c r="B396" s="45"/>
    </row>
    <row r="397" s="41" customFormat="true" ht="14.25" hidden="false" customHeight="false" outlineLevel="0" collapsed="false">
      <c r="B397" s="45"/>
    </row>
    <row r="398" s="41" customFormat="true" ht="14.25" hidden="false" customHeight="false" outlineLevel="0" collapsed="false">
      <c r="B398" s="45"/>
    </row>
    <row r="399" s="41" customFormat="true" ht="14.25" hidden="false" customHeight="false" outlineLevel="0" collapsed="false">
      <c r="B399" s="45"/>
    </row>
    <row r="400" s="41" customFormat="true" ht="14.25" hidden="false" customHeight="false" outlineLevel="0" collapsed="false">
      <c r="B400" s="45"/>
    </row>
    <row r="401" s="41" customFormat="true" ht="14.25" hidden="false" customHeight="false" outlineLevel="0" collapsed="false">
      <c r="B401" s="45"/>
    </row>
    <row r="402" s="41" customFormat="true" ht="14.25" hidden="false" customHeight="false" outlineLevel="0" collapsed="false">
      <c r="B402" s="45"/>
    </row>
    <row r="403" s="41" customFormat="true" ht="14.25" hidden="false" customHeight="false" outlineLevel="0" collapsed="false">
      <c r="B403" s="45"/>
    </row>
    <row r="404" s="41" customFormat="true" ht="14.25" hidden="false" customHeight="false" outlineLevel="0" collapsed="false">
      <c r="B404" s="45"/>
    </row>
    <row r="405" s="41" customFormat="true" ht="14.25" hidden="false" customHeight="false" outlineLevel="0" collapsed="false">
      <c r="B405" s="45"/>
    </row>
    <row r="406" s="41" customFormat="true" ht="14.25" hidden="false" customHeight="false" outlineLevel="0" collapsed="false">
      <c r="B406" s="45"/>
    </row>
    <row r="407" s="41" customFormat="true" ht="14.25" hidden="false" customHeight="false" outlineLevel="0" collapsed="false">
      <c r="B407" s="45"/>
    </row>
    <row r="408" s="41" customFormat="true" ht="14.25" hidden="false" customHeight="false" outlineLevel="0" collapsed="false">
      <c r="B408" s="45"/>
    </row>
    <row r="409" s="41" customFormat="true" ht="14.25" hidden="false" customHeight="false" outlineLevel="0" collapsed="false">
      <c r="B409" s="45"/>
    </row>
    <row r="410" s="41" customFormat="true" ht="14.25" hidden="false" customHeight="false" outlineLevel="0" collapsed="false">
      <c r="B410" s="45"/>
    </row>
    <row r="411" s="41" customFormat="true" ht="14.25" hidden="false" customHeight="false" outlineLevel="0" collapsed="false">
      <c r="B411" s="45"/>
    </row>
    <row r="412" s="41" customFormat="true" ht="14.25" hidden="false" customHeight="false" outlineLevel="0" collapsed="false">
      <c r="B412" s="45"/>
    </row>
    <row r="413" s="41" customFormat="true" ht="14.25" hidden="false" customHeight="false" outlineLevel="0" collapsed="false">
      <c r="B413" s="45"/>
    </row>
    <row r="414" s="41" customFormat="true" ht="14.25" hidden="false" customHeight="false" outlineLevel="0" collapsed="false">
      <c r="B414" s="45"/>
    </row>
    <row r="415" s="41" customFormat="true" ht="14.25" hidden="false" customHeight="false" outlineLevel="0" collapsed="false">
      <c r="B415" s="45"/>
    </row>
    <row r="416" s="41" customFormat="true" ht="14.25" hidden="false" customHeight="false" outlineLevel="0" collapsed="false">
      <c r="B416" s="45"/>
    </row>
    <row r="417" s="41" customFormat="true" ht="14.25" hidden="false" customHeight="false" outlineLevel="0" collapsed="false">
      <c r="B417" s="45"/>
    </row>
    <row r="418" s="41" customFormat="true" ht="14.25" hidden="false" customHeight="false" outlineLevel="0" collapsed="false">
      <c r="B418" s="45"/>
    </row>
    <row r="419" s="41" customFormat="true" ht="14.25" hidden="false" customHeight="false" outlineLevel="0" collapsed="false">
      <c r="B419" s="45"/>
    </row>
    <row r="420" s="41" customFormat="true" ht="14.25" hidden="false" customHeight="false" outlineLevel="0" collapsed="false">
      <c r="B420" s="45"/>
    </row>
    <row r="421" s="41" customFormat="true" ht="14.25" hidden="false" customHeight="false" outlineLevel="0" collapsed="false">
      <c r="B421" s="45"/>
    </row>
    <row r="422" s="41" customFormat="true" ht="14.25" hidden="false" customHeight="false" outlineLevel="0" collapsed="false">
      <c r="B422" s="45"/>
    </row>
    <row r="423" s="41" customFormat="true" ht="14.25" hidden="false" customHeight="false" outlineLevel="0" collapsed="false">
      <c r="B423" s="45"/>
    </row>
    <row r="424" s="41" customFormat="true" ht="14.25" hidden="false" customHeight="false" outlineLevel="0" collapsed="false">
      <c r="B424" s="45"/>
    </row>
    <row r="425" s="41" customFormat="true" ht="14.25" hidden="false" customHeight="false" outlineLevel="0" collapsed="false">
      <c r="B425" s="45"/>
    </row>
    <row r="426" s="41" customFormat="true" ht="14.25" hidden="false" customHeight="false" outlineLevel="0" collapsed="false">
      <c r="B426" s="45"/>
    </row>
    <row r="427" s="41" customFormat="true" ht="14.25" hidden="false" customHeight="false" outlineLevel="0" collapsed="false">
      <c r="B427" s="45"/>
    </row>
    <row r="428" s="41" customFormat="true" ht="14.25" hidden="false" customHeight="false" outlineLevel="0" collapsed="false">
      <c r="B428" s="45"/>
    </row>
    <row r="429" s="41" customFormat="true" ht="14.25" hidden="false" customHeight="false" outlineLevel="0" collapsed="false">
      <c r="B429" s="45"/>
    </row>
    <row r="430" s="41" customFormat="true" ht="14.25" hidden="false" customHeight="false" outlineLevel="0" collapsed="false">
      <c r="B430" s="45"/>
    </row>
    <row r="431" s="41" customFormat="true" ht="14.25" hidden="false" customHeight="false" outlineLevel="0" collapsed="false">
      <c r="B431" s="45"/>
    </row>
    <row r="432" s="41" customFormat="true" ht="14.25" hidden="false" customHeight="false" outlineLevel="0" collapsed="false">
      <c r="B432" s="45"/>
    </row>
    <row r="433" s="41" customFormat="true" ht="14.25" hidden="false" customHeight="false" outlineLevel="0" collapsed="false">
      <c r="B433" s="45"/>
    </row>
    <row r="434" s="41" customFormat="true" ht="14.25" hidden="false" customHeight="false" outlineLevel="0" collapsed="false">
      <c r="B434" s="45"/>
    </row>
    <row r="435" s="41" customFormat="true" ht="14.25" hidden="false" customHeight="false" outlineLevel="0" collapsed="false">
      <c r="B435" s="45"/>
    </row>
    <row r="436" s="41" customFormat="true" ht="14.25" hidden="false" customHeight="false" outlineLevel="0" collapsed="false">
      <c r="B436" s="45"/>
    </row>
    <row r="437" s="41" customFormat="true" ht="14.25" hidden="false" customHeight="false" outlineLevel="0" collapsed="false">
      <c r="B437" s="45"/>
    </row>
    <row r="438" s="41" customFormat="true" ht="14.25" hidden="false" customHeight="false" outlineLevel="0" collapsed="false">
      <c r="B438" s="45"/>
    </row>
    <row r="439" s="41" customFormat="true" ht="14.25" hidden="false" customHeight="false" outlineLevel="0" collapsed="false">
      <c r="B439" s="45"/>
    </row>
    <row r="440" s="41" customFormat="true" ht="14.25" hidden="false" customHeight="false" outlineLevel="0" collapsed="false">
      <c r="B440" s="45"/>
    </row>
    <row r="441" s="41" customFormat="true" ht="14.25" hidden="false" customHeight="false" outlineLevel="0" collapsed="false">
      <c r="B441" s="45"/>
    </row>
    <row r="442" s="41" customFormat="true" ht="14.25" hidden="false" customHeight="false" outlineLevel="0" collapsed="false">
      <c r="B442" s="45"/>
    </row>
    <row r="443" s="41" customFormat="true" ht="14.25" hidden="false" customHeight="false" outlineLevel="0" collapsed="false">
      <c r="B443" s="45"/>
    </row>
    <row r="444" s="41" customFormat="true" ht="14.25" hidden="false" customHeight="false" outlineLevel="0" collapsed="false">
      <c r="B444" s="45"/>
    </row>
    <row r="445" s="41" customFormat="true" ht="14.25" hidden="false" customHeight="false" outlineLevel="0" collapsed="false">
      <c r="B445" s="45"/>
    </row>
    <row r="446" s="41" customFormat="true" ht="14.25" hidden="false" customHeight="false" outlineLevel="0" collapsed="false">
      <c r="B446" s="45"/>
    </row>
    <row r="447" s="41" customFormat="true" ht="14.25" hidden="false" customHeight="false" outlineLevel="0" collapsed="false">
      <c r="B447" s="45"/>
    </row>
    <row r="448" s="41" customFormat="true" ht="14.25" hidden="false" customHeight="false" outlineLevel="0" collapsed="false">
      <c r="B448" s="45"/>
    </row>
    <row r="449" s="41" customFormat="true" ht="14.25" hidden="false" customHeight="false" outlineLevel="0" collapsed="false">
      <c r="B449" s="45"/>
    </row>
    <row r="450" s="41" customFormat="true" ht="14.25" hidden="false" customHeight="false" outlineLevel="0" collapsed="false">
      <c r="B450" s="45"/>
    </row>
    <row r="451" s="41" customFormat="true" ht="14.25" hidden="false" customHeight="false" outlineLevel="0" collapsed="false">
      <c r="B451" s="45"/>
    </row>
    <row r="452" s="41" customFormat="true" ht="14.25" hidden="false" customHeight="false" outlineLevel="0" collapsed="false">
      <c r="B452" s="45"/>
    </row>
    <row r="453" s="41" customFormat="true" ht="14.25" hidden="false" customHeight="false" outlineLevel="0" collapsed="false">
      <c r="B453" s="45"/>
    </row>
    <row r="454" s="41" customFormat="true" ht="14.25" hidden="false" customHeight="false" outlineLevel="0" collapsed="false">
      <c r="B454" s="45"/>
    </row>
    <row r="455" s="41" customFormat="true" ht="14.25" hidden="false" customHeight="false" outlineLevel="0" collapsed="false">
      <c r="B455" s="45"/>
    </row>
    <row r="456" s="41" customFormat="true" ht="14.25" hidden="false" customHeight="false" outlineLevel="0" collapsed="false">
      <c r="B456" s="45"/>
    </row>
    <row r="457" s="41" customFormat="true" ht="14.25" hidden="false" customHeight="false" outlineLevel="0" collapsed="false">
      <c r="B457" s="45"/>
    </row>
    <row r="458" s="41" customFormat="true" ht="14.25" hidden="false" customHeight="false" outlineLevel="0" collapsed="false">
      <c r="B458" s="45"/>
    </row>
    <row r="459" s="41" customFormat="true" ht="14.25" hidden="false" customHeight="false" outlineLevel="0" collapsed="false">
      <c r="B459" s="45"/>
    </row>
    <row r="460" s="41" customFormat="true" ht="14.25" hidden="false" customHeight="false" outlineLevel="0" collapsed="false">
      <c r="B460" s="45"/>
    </row>
    <row r="461" s="41" customFormat="true" ht="14.25" hidden="false" customHeight="false" outlineLevel="0" collapsed="false">
      <c r="B461" s="45"/>
    </row>
    <row r="462" s="41" customFormat="true" ht="14.25" hidden="false" customHeight="false" outlineLevel="0" collapsed="false">
      <c r="B462" s="45"/>
    </row>
    <row r="463" s="41" customFormat="true" ht="14.25" hidden="false" customHeight="false" outlineLevel="0" collapsed="false">
      <c r="B463" s="45"/>
    </row>
    <row r="464" s="41" customFormat="true" ht="14.25" hidden="false" customHeight="false" outlineLevel="0" collapsed="false">
      <c r="B464" s="45"/>
    </row>
    <row r="465" s="41" customFormat="true" ht="14.25" hidden="false" customHeight="false" outlineLevel="0" collapsed="false">
      <c r="B465" s="45"/>
    </row>
    <row r="466" s="41" customFormat="true" ht="14.25" hidden="false" customHeight="false" outlineLevel="0" collapsed="false">
      <c r="B466" s="45"/>
    </row>
    <row r="467" s="41" customFormat="true" ht="14.25" hidden="false" customHeight="false" outlineLevel="0" collapsed="false">
      <c r="B467" s="45"/>
    </row>
    <row r="468" s="41" customFormat="true" ht="14.25" hidden="false" customHeight="false" outlineLevel="0" collapsed="false">
      <c r="B468" s="45"/>
    </row>
    <row r="469" s="41" customFormat="true" ht="14.25" hidden="false" customHeight="false" outlineLevel="0" collapsed="false">
      <c r="B469" s="45"/>
    </row>
    <row r="470" s="41" customFormat="true" ht="14.25" hidden="false" customHeight="false" outlineLevel="0" collapsed="false">
      <c r="B470" s="45"/>
    </row>
    <row r="471" s="41" customFormat="true" ht="14.25" hidden="false" customHeight="false" outlineLevel="0" collapsed="false">
      <c r="B471" s="45"/>
    </row>
    <row r="472" s="41" customFormat="true" ht="14.25" hidden="false" customHeight="false" outlineLevel="0" collapsed="false">
      <c r="B472" s="45"/>
    </row>
    <row r="473" s="41" customFormat="true" ht="14.25" hidden="false" customHeight="false" outlineLevel="0" collapsed="false">
      <c r="B473" s="45"/>
    </row>
    <row r="474" s="41" customFormat="true" ht="14.25" hidden="false" customHeight="false" outlineLevel="0" collapsed="false">
      <c r="B474" s="45"/>
    </row>
    <row r="475" s="41" customFormat="true" ht="14.25" hidden="false" customHeight="false" outlineLevel="0" collapsed="false">
      <c r="B475" s="45"/>
    </row>
    <row r="476" s="41" customFormat="true" ht="14.25" hidden="false" customHeight="false" outlineLevel="0" collapsed="false">
      <c r="B476" s="45"/>
    </row>
    <row r="477" s="41" customFormat="true" ht="14.25" hidden="false" customHeight="false" outlineLevel="0" collapsed="false">
      <c r="B477" s="45"/>
    </row>
    <row r="478" s="41" customFormat="true" ht="14.25" hidden="false" customHeight="false" outlineLevel="0" collapsed="false">
      <c r="B478" s="45"/>
    </row>
    <row r="479" s="41" customFormat="true" ht="14.25" hidden="false" customHeight="false" outlineLevel="0" collapsed="false">
      <c r="B479" s="45"/>
    </row>
    <row r="480" s="41" customFormat="true" ht="14.25" hidden="false" customHeight="false" outlineLevel="0" collapsed="false">
      <c r="B480" s="45"/>
    </row>
    <row r="481" s="41" customFormat="true" ht="14.25" hidden="false" customHeight="false" outlineLevel="0" collapsed="false">
      <c r="B481" s="45"/>
    </row>
    <row r="482" s="41" customFormat="true" ht="14.25" hidden="false" customHeight="false" outlineLevel="0" collapsed="false">
      <c r="B482" s="45"/>
    </row>
    <row r="483" s="41" customFormat="true" ht="14.25" hidden="false" customHeight="false" outlineLevel="0" collapsed="false">
      <c r="B483" s="45"/>
    </row>
    <row r="484" s="41" customFormat="true" ht="14.25" hidden="false" customHeight="false" outlineLevel="0" collapsed="false">
      <c r="B484" s="45"/>
    </row>
    <row r="485" s="41" customFormat="true" ht="14.25" hidden="false" customHeight="false" outlineLevel="0" collapsed="false">
      <c r="B485" s="45"/>
    </row>
    <row r="486" s="41" customFormat="true" ht="14.25" hidden="false" customHeight="false" outlineLevel="0" collapsed="false">
      <c r="B486" s="45"/>
    </row>
    <row r="487" s="41" customFormat="true" ht="14.25" hidden="false" customHeight="false" outlineLevel="0" collapsed="false">
      <c r="B487" s="45"/>
    </row>
    <row r="488" s="41" customFormat="true" ht="14.25" hidden="false" customHeight="false" outlineLevel="0" collapsed="false">
      <c r="B488" s="45"/>
    </row>
    <row r="489" s="41" customFormat="true" ht="14.25" hidden="false" customHeight="false" outlineLevel="0" collapsed="false">
      <c r="B489" s="45"/>
    </row>
    <row r="490" s="41" customFormat="true" ht="14.25" hidden="false" customHeight="false" outlineLevel="0" collapsed="false">
      <c r="B490" s="45"/>
    </row>
    <row r="491" s="41" customFormat="true" ht="14.25" hidden="false" customHeight="false" outlineLevel="0" collapsed="false">
      <c r="B491" s="45"/>
    </row>
    <row r="492" s="41" customFormat="true" ht="14.25" hidden="false" customHeight="false" outlineLevel="0" collapsed="false">
      <c r="B492" s="45"/>
    </row>
    <row r="493" s="41" customFormat="true" ht="14.25" hidden="false" customHeight="false" outlineLevel="0" collapsed="false">
      <c r="B493" s="45"/>
    </row>
    <row r="494" s="41" customFormat="true" ht="14.25" hidden="false" customHeight="false" outlineLevel="0" collapsed="false">
      <c r="B494" s="45"/>
    </row>
    <row r="495" s="41" customFormat="true" ht="14.25" hidden="false" customHeight="false" outlineLevel="0" collapsed="false">
      <c r="B495" s="45"/>
    </row>
    <row r="496" s="41" customFormat="true" ht="14.25" hidden="false" customHeight="false" outlineLevel="0" collapsed="false">
      <c r="B496" s="45"/>
    </row>
    <row r="497" s="41" customFormat="true" ht="14.25" hidden="false" customHeight="false" outlineLevel="0" collapsed="false">
      <c r="B497" s="45"/>
    </row>
    <row r="498" s="41" customFormat="true" ht="14.25" hidden="false" customHeight="false" outlineLevel="0" collapsed="false">
      <c r="B498" s="45"/>
    </row>
    <row r="499" s="41" customFormat="true" ht="14.25" hidden="false" customHeight="false" outlineLevel="0" collapsed="false">
      <c r="B499" s="45"/>
    </row>
    <row r="500" s="41" customFormat="true" ht="14.25" hidden="false" customHeight="false" outlineLevel="0" collapsed="false">
      <c r="B500" s="45"/>
    </row>
    <row r="501" s="41" customFormat="true" ht="14.25" hidden="false" customHeight="false" outlineLevel="0" collapsed="false">
      <c r="B501" s="45"/>
    </row>
    <row r="502" s="41" customFormat="true" ht="14.25" hidden="false" customHeight="false" outlineLevel="0" collapsed="false">
      <c r="B502" s="45"/>
    </row>
    <row r="503" s="41" customFormat="true" ht="14.25" hidden="false" customHeight="false" outlineLevel="0" collapsed="false">
      <c r="B503" s="45"/>
    </row>
    <row r="504" s="41" customFormat="true" ht="14.25" hidden="false" customHeight="false" outlineLevel="0" collapsed="false">
      <c r="B504" s="45"/>
    </row>
    <row r="505" s="41" customFormat="true" ht="14.25" hidden="false" customHeight="false" outlineLevel="0" collapsed="false">
      <c r="B505" s="45"/>
    </row>
    <row r="506" s="41" customFormat="true" ht="14.25" hidden="false" customHeight="false" outlineLevel="0" collapsed="false">
      <c r="B506" s="45"/>
    </row>
    <row r="507" s="41" customFormat="true" ht="14.25" hidden="false" customHeight="false" outlineLevel="0" collapsed="false">
      <c r="B507" s="45"/>
    </row>
    <row r="508" s="41" customFormat="true" ht="14.25" hidden="false" customHeight="false" outlineLevel="0" collapsed="false">
      <c r="B508" s="45"/>
    </row>
    <row r="509" s="41" customFormat="true" ht="14.25" hidden="false" customHeight="false" outlineLevel="0" collapsed="false">
      <c r="B509" s="45"/>
    </row>
    <row r="510" s="41" customFormat="true" ht="14.25" hidden="false" customHeight="false" outlineLevel="0" collapsed="false">
      <c r="B510" s="45"/>
    </row>
    <row r="511" s="41" customFormat="true" ht="14.25" hidden="false" customHeight="false" outlineLevel="0" collapsed="false">
      <c r="B511" s="45"/>
    </row>
    <row r="512" s="41" customFormat="true" ht="14.25" hidden="false" customHeight="false" outlineLevel="0" collapsed="false">
      <c r="B512" s="45"/>
    </row>
    <row r="513" s="41" customFormat="true" ht="14.25" hidden="false" customHeight="false" outlineLevel="0" collapsed="false">
      <c r="B513" s="45"/>
    </row>
    <row r="514" s="41" customFormat="true" ht="14.25" hidden="false" customHeight="false" outlineLevel="0" collapsed="false">
      <c r="B514" s="45"/>
    </row>
    <row r="515" s="41" customFormat="true" ht="14.25" hidden="false" customHeight="false" outlineLevel="0" collapsed="false">
      <c r="B515" s="45"/>
    </row>
    <row r="516" s="41" customFormat="true" ht="14.25" hidden="false" customHeight="false" outlineLevel="0" collapsed="false">
      <c r="B516" s="45"/>
    </row>
    <row r="517" s="41" customFormat="true" ht="14.25" hidden="false" customHeight="false" outlineLevel="0" collapsed="false">
      <c r="B517" s="45"/>
    </row>
    <row r="518" s="41" customFormat="true" ht="14.25" hidden="false" customHeight="false" outlineLevel="0" collapsed="false">
      <c r="B518" s="45"/>
    </row>
    <row r="519" s="41" customFormat="true" ht="14.25" hidden="false" customHeight="false" outlineLevel="0" collapsed="false">
      <c r="B519" s="45"/>
    </row>
    <row r="520" s="41" customFormat="true" ht="14.25" hidden="false" customHeight="false" outlineLevel="0" collapsed="false">
      <c r="B520" s="45"/>
    </row>
    <row r="521" s="41" customFormat="true" ht="14.25" hidden="false" customHeight="false" outlineLevel="0" collapsed="false">
      <c r="B521" s="45"/>
    </row>
    <row r="522" s="41" customFormat="true" ht="14.25" hidden="false" customHeight="false" outlineLevel="0" collapsed="false">
      <c r="B522" s="45"/>
    </row>
    <row r="523" s="41" customFormat="true" ht="14.25" hidden="false" customHeight="false" outlineLevel="0" collapsed="false">
      <c r="B523" s="45"/>
    </row>
    <row r="524" s="41" customFormat="true" ht="14.25" hidden="false" customHeight="false" outlineLevel="0" collapsed="false">
      <c r="B524" s="45"/>
    </row>
    <row r="525" s="41" customFormat="true" ht="14.25" hidden="false" customHeight="false" outlineLevel="0" collapsed="false">
      <c r="B525" s="45"/>
    </row>
    <row r="526" s="41" customFormat="true" ht="14.25" hidden="false" customHeight="false" outlineLevel="0" collapsed="false">
      <c r="B526" s="45"/>
    </row>
    <row r="527" s="41" customFormat="true" ht="14.25" hidden="false" customHeight="false" outlineLevel="0" collapsed="false">
      <c r="B527" s="45"/>
    </row>
    <row r="528" s="41" customFormat="true" ht="14.25" hidden="false" customHeight="false" outlineLevel="0" collapsed="false">
      <c r="B528" s="45"/>
    </row>
    <row r="529" s="41" customFormat="true" ht="14.25" hidden="false" customHeight="false" outlineLevel="0" collapsed="false">
      <c r="B529" s="45"/>
    </row>
    <row r="530" s="41" customFormat="true" ht="14.25" hidden="false" customHeight="false" outlineLevel="0" collapsed="false">
      <c r="B530" s="45"/>
    </row>
    <row r="531" s="41" customFormat="true" ht="14.25" hidden="false" customHeight="false" outlineLevel="0" collapsed="false">
      <c r="B531" s="45"/>
    </row>
    <row r="532" s="41" customFormat="true" ht="14.25" hidden="false" customHeight="false" outlineLevel="0" collapsed="false">
      <c r="B532" s="45"/>
    </row>
    <row r="533" s="41" customFormat="true" ht="14.25" hidden="false" customHeight="false" outlineLevel="0" collapsed="false">
      <c r="B533" s="45"/>
    </row>
    <row r="534" s="41" customFormat="true" ht="14.25" hidden="false" customHeight="false" outlineLevel="0" collapsed="false">
      <c r="B534" s="45"/>
    </row>
    <row r="535" s="41" customFormat="true" ht="14.25" hidden="false" customHeight="false" outlineLevel="0" collapsed="false">
      <c r="B535" s="45"/>
    </row>
    <row r="536" s="41" customFormat="true" ht="14.25" hidden="false" customHeight="false" outlineLevel="0" collapsed="false">
      <c r="B536" s="45"/>
    </row>
    <row r="537" s="41" customFormat="true" ht="14.25" hidden="false" customHeight="false" outlineLevel="0" collapsed="false">
      <c r="B537" s="45"/>
    </row>
    <row r="538" s="41" customFormat="true" ht="14.25" hidden="false" customHeight="false" outlineLevel="0" collapsed="false">
      <c r="B538" s="45"/>
    </row>
    <row r="539" s="41" customFormat="true" ht="14.25" hidden="false" customHeight="false" outlineLevel="0" collapsed="false">
      <c r="B539" s="45"/>
    </row>
    <row r="540" s="41" customFormat="true" ht="14.25" hidden="false" customHeight="false" outlineLevel="0" collapsed="false">
      <c r="B540" s="45"/>
    </row>
    <row r="541" s="41" customFormat="true" ht="14.25" hidden="false" customHeight="false" outlineLevel="0" collapsed="false">
      <c r="B541" s="45"/>
    </row>
    <row r="542" s="41" customFormat="true" ht="14.25" hidden="false" customHeight="false" outlineLevel="0" collapsed="false">
      <c r="B542" s="45"/>
    </row>
    <row r="543" s="41" customFormat="true" ht="14.25" hidden="false" customHeight="false" outlineLevel="0" collapsed="false">
      <c r="B543" s="45"/>
    </row>
    <row r="544" s="41" customFormat="true" ht="14.25" hidden="false" customHeight="false" outlineLevel="0" collapsed="false">
      <c r="B544" s="45"/>
    </row>
    <row r="545" s="41" customFormat="true" ht="14.25" hidden="false" customHeight="false" outlineLevel="0" collapsed="false">
      <c r="B545" s="45"/>
    </row>
    <row r="546" s="41" customFormat="true" ht="14.25" hidden="false" customHeight="false" outlineLevel="0" collapsed="false">
      <c r="B546" s="45"/>
    </row>
    <row r="547" s="41" customFormat="true" ht="14.25" hidden="false" customHeight="false" outlineLevel="0" collapsed="false">
      <c r="B547" s="45"/>
    </row>
    <row r="548" s="41" customFormat="true" ht="14.25" hidden="false" customHeight="false" outlineLevel="0" collapsed="false">
      <c r="B548" s="45"/>
    </row>
    <row r="549" s="41" customFormat="true" ht="14.25" hidden="false" customHeight="false" outlineLevel="0" collapsed="false">
      <c r="B549" s="45"/>
    </row>
    <row r="550" s="41" customFormat="true" ht="14.25" hidden="false" customHeight="false" outlineLevel="0" collapsed="false">
      <c r="B550" s="45"/>
    </row>
    <row r="551" s="41" customFormat="true" ht="14.25" hidden="false" customHeight="false" outlineLevel="0" collapsed="false">
      <c r="B551" s="45"/>
    </row>
    <row r="552" s="41" customFormat="true" ht="14.25" hidden="false" customHeight="false" outlineLevel="0" collapsed="false">
      <c r="B552" s="45"/>
    </row>
    <row r="553" s="41" customFormat="true" ht="14.25" hidden="false" customHeight="false" outlineLevel="0" collapsed="false">
      <c r="B553" s="45"/>
    </row>
    <row r="554" s="41" customFormat="true" ht="14.25" hidden="false" customHeight="false" outlineLevel="0" collapsed="false">
      <c r="B554" s="45"/>
    </row>
    <row r="555" s="41" customFormat="true" ht="14.25" hidden="false" customHeight="false" outlineLevel="0" collapsed="false">
      <c r="B555" s="45"/>
    </row>
    <row r="556" s="41" customFormat="true" ht="14.25" hidden="false" customHeight="false" outlineLevel="0" collapsed="false">
      <c r="B556" s="45"/>
    </row>
    <row r="557" s="41" customFormat="true" ht="14.25" hidden="false" customHeight="false" outlineLevel="0" collapsed="false">
      <c r="B557" s="45"/>
    </row>
    <row r="558" s="41" customFormat="true" ht="14.25" hidden="false" customHeight="false" outlineLevel="0" collapsed="false">
      <c r="B558" s="45"/>
    </row>
    <row r="559" s="41" customFormat="true" ht="14.25" hidden="false" customHeight="false" outlineLevel="0" collapsed="false">
      <c r="B559" s="45"/>
    </row>
    <row r="560" s="41" customFormat="true" ht="14.25" hidden="false" customHeight="false" outlineLevel="0" collapsed="false">
      <c r="B560" s="45"/>
    </row>
    <row r="561" s="41" customFormat="true" ht="14.25" hidden="false" customHeight="false" outlineLevel="0" collapsed="false">
      <c r="B561" s="45"/>
    </row>
    <row r="562" s="41" customFormat="true" ht="14.25" hidden="false" customHeight="false" outlineLevel="0" collapsed="false">
      <c r="B562" s="45"/>
    </row>
    <row r="563" s="41" customFormat="true" ht="14.25" hidden="false" customHeight="false" outlineLevel="0" collapsed="false">
      <c r="B563" s="45"/>
    </row>
    <row r="564" s="41" customFormat="true" ht="14.25" hidden="false" customHeight="false" outlineLevel="0" collapsed="false">
      <c r="B564" s="45"/>
    </row>
    <row r="565" s="41" customFormat="true" ht="14.25" hidden="false" customHeight="false" outlineLevel="0" collapsed="false">
      <c r="B565" s="45"/>
    </row>
    <row r="566" s="41" customFormat="true" ht="14.25" hidden="false" customHeight="false" outlineLevel="0" collapsed="false">
      <c r="B566" s="45"/>
    </row>
    <row r="567" s="41" customFormat="true" ht="14.25" hidden="false" customHeight="false" outlineLevel="0" collapsed="false">
      <c r="B567" s="45"/>
    </row>
    <row r="568" s="41" customFormat="true" ht="14.25" hidden="false" customHeight="false" outlineLevel="0" collapsed="false">
      <c r="B568" s="45"/>
    </row>
    <row r="569" s="41" customFormat="true" ht="14.25" hidden="false" customHeight="false" outlineLevel="0" collapsed="false">
      <c r="B569" s="45"/>
    </row>
    <row r="570" s="41" customFormat="true" ht="14.25" hidden="false" customHeight="false" outlineLevel="0" collapsed="false">
      <c r="B570" s="45"/>
    </row>
    <row r="571" s="41" customFormat="true" ht="14.25" hidden="false" customHeight="false" outlineLevel="0" collapsed="false">
      <c r="B571" s="45"/>
    </row>
    <row r="572" s="41" customFormat="true" ht="14.25" hidden="false" customHeight="false" outlineLevel="0" collapsed="false">
      <c r="B572" s="45"/>
    </row>
    <row r="573" s="41" customFormat="true" ht="14.25" hidden="false" customHeight="false" outlineLevel="0" collapsed="false">
      <c r="B573" s="45"/>
    </row>
    <row r="574" s="41" customFormat="true" ht="14.25" hidden="false" customHeight="false" outlineLevel="0" collapsed="false">
      <c r="B574" s="45"/>
    </row>
    <row r="575" s="41" customFormat="true" ht="14.25" hidden="false" customHeight="false" outlineLevel="0" collapsed="false">
      <c r="B575" s="45"/>
    </row>
    <row r="576" s="41" customFormat="true" ht="14.25" hidden="false" customHeight="false" outlineLevel="0" collapsed="false">
      <c r="B576" s="45"/>
    </row>
    <row r="577" s="41" customFormat="true" ht="14.25" hidden="false" customHeight="false" outlineLevel="0" collapsed="false">
      <c r="B577" s="45"/>
    </row>
    <row r="578" s="41" customFormat="true" ht="14.25" hidden="false" customHeight="false" outlineLevel="0" collapsed="false">
      <c r="B578" s="45"/>
    </row>
    <row r="579" s="41" customFormat="true" ht="14.25" hidden="false" customHeight="false" outlineLevel="0" collapsed="false">
      <c r="B579" s="45"/>
    </row>
    <row r="580" s="41" customFormat="true" ht="14.25" hidden="false" customHeight="false" outlineLevel="0" collapsed="false">
      <c r="B580" s="45"/>
    </row>
    <row r="581" s="41" customFormat="true" ht="14.25" hidden="false" customHeight="false" outlineLevel="0" collapsed="false">
      <c r="B581" s="45"/>
    </row>
    <row r="582" s="41" customFormat="true" ht="14.25" hidden="false" customHeight="false" outlineLevel="0" collapsed="false">
      <c r="B582" s="45"/>
    </row>
    <row r="583" s="41" customFormat="true" ht="14.25" hidden="false" customHeight="false" outlineLevel="0" collapsed="false">
      <c r="B583" s="45"/>
    </row>
    <row r="584" s="41" customFormat="true" ht="14.25" hidden="false" customHeight="false" outlineLevel="0" collapsed="false">
      <c r="B584" s="45"/>
    </row>
    <row r="585" s="41" customFormat="true" ht="14.25" hidden="false" customHeight="false" outlineLevel="0" collapsed="false">
      <c r="B585" s="45"/>
    </row>
    <row r="586" s="41" customFormat="true" ht="14.25" hidden="false" customHeight="false" outlineLevel="0" collapsed="false">
      <c r="B586" s="45"/>
    </row>
    <row r="587" s="41" customFormat="true" ht="14.25" hidden="false" customHeight="false" outlineLevel="0" collapsed="false">
      <c r="B587" s="45"/>
    </row>
    <row r="588" s="41" customFormat="true" ht="14.25" hidden="false" customHeight="false" outlineLevel="0" collapsed="false">
      <c r="B588" s="45"/>
    </row>
    <row r="589" s="41" customFormat="true" ht="14.25" hidden="false" customHeight="false" outlineLevel="0" collapsed="false">
      <c r="B589" s="45"/>
    </row>
    <row r="590" s="41" customFormat="true" ht="14.25" hidden="false" customHeight="false" outlineLevel="0" collapsed="false">
      <c r="B590" s="45"/>
    </row>
    <row r="591" s="41" customFormat="true" ht="14.25" hidden="false" customHeight="false" outlineLevel="0" collapsed="false">
      <c r="B591" s="45"/>
    </row>
    <row r="592" s="41" customFormat="true" ht="14.25" hidden="false" customHeight="false" outlineLevel="0" collapsed="false">
      <c r="B592" s="45"/>
    </row>
    <row r="593" s="41" customFormat="true" ht="14.25" hidden="false" customHeight="false" outlineLevel="0" collapsed="false">
      <c r="B593" s="45"/>
    </row>
    <row r="594" s="41" customFormat="true" ht="14.25" hidden="false" customHeight="false" outlineLevel="0" collapsed="false">
      <c r="B594" s="45"/>
    </row>
    <row r="595" s="41" customFormat="true" ht="14.25" hidden="false" customHeight="false" outlineLevel="0" collapsed="false">
      <c r="B595" s="45"/>
    </row>
    <row r="596" s="41" customFormat="true" ht="14.25" hidden="false" customHeight="false" outlineLevel="0" collapsed="false">
      <c r="B596" s="45"/>
    </row>
    <row r="597" s="41" customFormat="true" ht="14.25" hidden="false" customHeight="false" outlineLevel="0" collapsed="false">
      <c r="B597" s="45"/>
    </row>
    <row r="598" s="41" customFormat="true" ht="14.25" hidden="false" customHeight="false" outlineLevel="0" collapsed="false">
      <c r="B598" s="45"/>
    </row>
    <row r="599" s="41" customFormat="true" ht="14.25" hidden="false" customHeight="false" outlineLevel="0" collapsed="false">
      <c r="B599" s="45"/>
    </row>
    <row r="600" s="41" customFormat="true" ht="14.25" hidden="false" customHeight="false" outlineLevel="0" collapsed="false">
      <c r="B600" s="45"/>
    </row>
    <row r="601" s="41" customFormat="true" ht="14.25" hidden="false" customHeight="false" outlineLevel="0" collapsed="false">
      <c r="B601" s="45"/>
    </row>
    <row r="602" s="41" customFormat="true" ht="14.25" hidden="false" customHeight="false" outlineLevel="0" collapsed="false">
      <c r="B602" s="45"/>
    </row>
    <row r="603" s="41" customFormat="true" ht="14.25" hidden="false" customHeight="false" outlineLevel="0" collapsed="false">
      <c r="B603" s="45"/>
    </row>
    <row r="604" s="41" customFormat="true" ht="14.25" hidden="false" customHeight="false" outlineLevel="0" collapsed="false">
      <c r="B604" s="45"/>
    </row>
    <row r="605" s="41" customFormat="true" ht="14.25" hidden="false" customHeight="false" outlineLevel="0" collapsed="false">
      <c r="B605" s="45"/>
    </row>
    <row r="606" s="41" customFormat="true" ht="14.25" hidden="false" customHeight="false" outlineLevel="0" collapsed="false">
      <c r="B606" s="45"/>
    </row>
    <row r="607" s="41" customFormat="true" ht="14.25" hidden="false" customHeight="false" outlineLevel="0" collapsed="false">
      <c r="B607" s="45"/>
    </row>
    <row r="608" s="41" customFormat="true" ht="14.25" hidden="false" customHeight="false" outlineLevel="0" collapsed="false">
      <c r="B608" s="45"/>
    </row>
    <row r="609" s="41" customFormat="true" ht="14.25" hidden="false" customHeight="false" outlineLevel="0" collapsed="false">
      <c r="B609" s="45"/>
    </row>
    <row r="610" s="41" customFormat="true" ht="14.25" hidden="false" customHeight="false" outlineLevel="0" collapsed="false">
      <c r="B610" s="45"/>
    </row>
    <row r="611" s="41" customFormat="true" ht="14.25" hidden="false" customHeight="false" outlineLevel="0" collapsed="false">
      <c r="B611" s="45"/>
    </row>
    <row r="612" s="41" customFormat="true" ht="14.25" hidden="false" customHeight="false" outlineLevel="0" collapsed="false">
      <c r="B612" s="45"/>
    </row>
    <row r="613" s="41" customFormat="true" ht="14.25" hidden="false" customHeight="false" outlineLevel="0" collapsed="false">
      <c r="B613" s="45"/>
    </row>
    <row r="614" s="41" customFormat="true" ht="14.25" hidden="false" customHeight="false" outlineLevel="0" collapsed="false">
      <c r="B614" s="45"/>
    </row>
    <row r="615" s="41" customFormat="true" ht="14.25" hidden="false" customHeight="false" outlineLevel="0" collapsed="false">
      <c r="B615" s="45"/>
    </row>
    <row r="616" s="41" customFormat="true" ht="14.25" hidden="false" customHeight="false" outlineLevel="0" collapsed="false">
      <c r="B616" s="45"/>
    </row>
    <row r="617" s="41" customFormat="true" ht="14.25" hidden="false" customHeight="false" outlineLevel="0" collapsed="false">
      <c r="B617" s="45"/>
    </row>
    <row r="618" s="41" customFormat="true" ht="14.25" hidden="false" customHeight="false" outlineLevel="0" collapsed="false">
      <c r="B618" s="45"/>
    </row>
    <row r="619" s="41" customFormat="true" ht="14.25" hidden="false" customHeight="false" outlineLevel="0" collapsed="false">
      <c r="B619" s="45"/>
    </row>
    <row r="620" s="41" customFormat="true" ht="14.25" hidden="false" customHeight="false" outlineLevel="0" collapsed="false">
      <c r="B620" s="45"/>
    </row>
    <row r="621" s="41" customFormat="true" ht="14.25" hidden="false" customHeight="false" outlineLevel="0" collapsed="false">
      <c r="B621" s="45"/>
    </row>
    <row r="622" s="41" customFormat="true" ht="14.25" hidden="false" customHeight="false" outlineLevel="0" collapsed="false">
      <c r="B622" s="45"/>
    </row>
    <row r="623" s="41" customFormat="true" ht="14.25" hidden="false" customHeight="false" outlineLevel="0" collapsed="false">
      <c r="B623" s="45"/>
    </row>
    <row r="624" s="41" customFormat="true" ht="14.25" hidden="false" customHeight="false" outlineLevel="0" collapsed="false">
      <c r="B624" s="45"/>
    </row>
    <row r="625" s="41" customFormat="true" ht="14.25" hidden="false" customHeight="false" outlineLevel="0" collapsed="false">
      <c r="B625" s="45"/>
    </row>
    <row r="626" s="41" customFormat="true" ht="14.25" hidden="false" customHeight="false" outlineLevel="0" collapsed="false">
      <c r="B626" s="45"/>
    </row>
    <row r="627" s="41" customFormat="true" ht="14.25" hidden="false" customHeight="false" outlineLevel="0" collapsed="false">
      <c r="B627" s="45"/>
    </row>
    <row r="628" s="41" customFormat="true" ht="14.25" hidden="false" customHeight="false" outlineLevel="0" collapsed="false">
      <c r="B628" s="45"/>
    </row>
    <row r="629" s="41" customFormat="true" ht="14.25" hidden="false" customHeight="false" outlineLevel="0" collapsed="false">
      <c r="B629" s="45"/>
    </row>
    <row r="630" s="41" customFormat="true" ht="14.25" hidden="false" customHeight="false" outlineLevel="0" collapsed="false">
      <c r="B630" s="45"/>
    </row>
    <row r="631" s="41" customFormat="true" ht="14.25" hidden="false" customHeight="false" outlineLevel="0" collapsed="false">
      <c r="B631" s="45"/>
    </row>
    <row r="632" s="41" customFormat="true" ht="14.25" hidden="false" customHeight="false" outlineLevel="0" collapsed="false">
      <c r="B632" s="45"/>
    </row>
    <row r="633" s="41" customFormat="true" ht="14.25" hidden="false" customHeight="false" outlineLevel="0" collapsed="false">
      <c r="B633" s="45"/>
    </row>
    <row r="634" s="41" customFormat="true" ht="14.25" hidden="false" customHeight="false" outlineLevel="0" collapsed="false">
      <c r="B634" s="45"/>
    </row>
    <row r="635" s="41" customFormat="true" ht="14.25" hidden="false" customHeight="false" outlineLevel="0" collapsed="false">
      <c r="B635" s="45"/>
    </row>
    <row r="636" s="41" customFormat="true" ht="14.25" hidden="false" customHeight="false" outlineLevel="0" collapsed="false">
      <c r="B636" s="45"/>
    </row>
    <row r="637" s="41" customFormat="true" ht="14.25" hidden="false" customHeight="false" outlineLevel="0" collapsed="false">
      <c r="B637" s="45"/>
    </row>
    <row r="638" s="41" customFormat="true" ht="14.25" hidden="false" customHeight="false" outlineLevel="0" collapsed="false">
      <c r="B638" s="45"/>
    </row>
    <row r="639" s="41" customFormat="true" ht="14.25" hidden="false" customHeight="false" outlineLevel="0" collapsed="false">
      <c r="B639" s="45"/>
    </row>
    <row r="640" s="41" customFormat="true" ht="14.25" hidden="false" customHeight="false" outlineLevel="0" collapsed="false">
      <c r="B640" s="45"/>
    </row>
    <row r="641" s="41" customFormat="true" ht="14.25" hidden="false" customHeight="false" outlineLevel="0" collapsed="false">
      <c r="B641" s="45"/>
    </row>
    <row r="642" s="41" customFormat="true" ht="14.25" hidden="false" customHeight="false" outlineLevel="0" collapsed="false">
      <c r="B642" s="45"/>
    </row>
    <row r="643" s="41" customFormat="true" ht="14.25" hidden="false" customHeight="false" outlineLevel="0" collapsed="false">
      <c r="B643" s="45"/>
    </row>
    <row r="644" s="41" customFormat="true" ht="14.25" hidden="false" customHeight="false" outlineLevel="0" collapsed="false">
      <c r="B644" s="45"/>
    </row>
    <row r="645" s="41" customFormat="true" ht="14.25" hidden="false" customHeight="false" outlineLevel="0" collapsed="false">
      <c r="B645" s="45"/>
    </row>
    <row r="646" s="41" customFormat="true" ht="14.25" hidden="false" customHeight="false" outlineLevel="0" collapsed="false">
      <c r="B646" s="45"/>
    </row>
    <row r="647" s="41" customFormat="true" ht="14.25" hidden="false" customHeight="false" outlineLevel="0" collapsed="false">
      <c r="B647" s="45"/>
    </row>
    <row r="648" s="41" customFormat="true" ht="14.25" hidden="false" customHeight="false" outlineLevel="0" collapsed="false">
      <c r="B648" s="45"/>
    </row>
    <row r="649" s="41" customFormat="true" ht="14.25" hidden="false" customHeight="false" outlineLevel="0" collapsed="false">
      <c r="B649" s="45"/>
    </row>
    <row r="650" s="41" customFormat="true" ht="14.25" hidden="false" customHeight="false" outlineLevel="0" collapsed="false">
      <c r="B650" s="45"/>
    </row>
    <row r="651" s="41" customFormat="true" ht="14.25" hidden="false" customHeight="false" outlineLevel="0" collapsed="false">
      <c r="B651" s="45"/>
    </row>
    <row r="652" s="41" customFormat="true" ht="14.25" hidden="false" customHeight="false" outlineLevel="0" collapsed="false">
      <c r="B652" s="45"/>
    </row>
    <row r="653" s="41" customFormat="true" ht="14.25" hidden="false" customHeight="false" outlineLevel="0" collapsed="false">
      <c r="B653" s="45"/>
    </row>
    <row r="654" s="41" customFormat="true" ht="14.25" hidden="false" customHeight="false" outlineLevel="0" collapsed="false">
      <c r="B654" s="45"/>
    </row>
    <row r="655" s="41" customFormat="true" ht="14.25" hidden="false" customHeight="false" outlineLevel="0" collapsed="false">
      <c r="B655" s="45"/>
    </row>
    <row r="656" s="41" customFormat="true" ht="14.25" hidden="false" customHeight="false" outlineLevel="0" collapsed="false">
      <c r="B656" s="45"/>
    </row>
    <row r="657" s="41" customFormat="true" ht="14.25" hidden="false" customHeight="false" outlineLevel="0" collapsed="false">
      <c r="B657" s="45"/>
    </row>
    <row r="658" s="41" customFormat="true" ht="14.25" hidden="false" customHeight="false" outlineLevel="0" collapsed="false">
      <c r="B658" s="45"/>
    </row>
    <row r="659" s="41" customFormat="true" ht="14.25" hidden="false" customHeight="false" outlineLevel="0" collapsed="false">
      <c r="B659" s="45"/>
    </row>
    <row r="660" s="41" customFormat="true" ht="14.25" hidden="false" customHeight="false" outlineLevel="0" collapsed="false">
      <c r="B660" s="45"/>
    </row>
    <row r="661" s="41" customFormat="true" ht="14.25" hidden="false" customHeight="false" outlineLevel="0" collapsed="false">
      <c r="B661" s="45"/>
    </row>
    <row r="662" s="41" customFormat="true" ht="14.25" hidden="false" customHeight="false" outlineLevel="0" collapsed="false">
      <c r="B662" s="45"/>
    </row>
    <row r="663" s="41" customFormat="true" ht="14.25" hidden="false" customHeight="false" outlineLevel="0" collapsed="false">
      <c r="B663" s="45"/>
    </row>
    <row r="664" s="41" customFormat="true" ht="14.25" hidden="false" customHeight="false" outlineLevel="0" collapsed="false">
      <c r="B664" s="45"/>
    </row>
    <row r="665" s="41" customFormat="true" ht="14.25" hidden="false" customHeight="false" outlineLevel="0" collapsed="false">
      <c r="B665" s="45"/>
    </row>
    <row r="666" s="41" customFormat="true" ht="14.25" hidden="false" customHeight="false" outlineLevel="0" collapsed="false">
      <c r="B666" s="45"/>
    </row>
    <row r="667" s="41" customFormat="true" ht="14.25" hidden="false" customHeight="false" outlineLevel="0" collapsed="false">
      <c r="B667" s="45"/>
    </row>
    <row r="668" s="41" customFormat="true" ht="14.25" hidden="false" customHeight="false" outlineLevel="0" collapsed="false">
      <c r="B668" s="45"/>
    </row>
    <row r="669" s="41" customFormat="true" ht="14.25" hidden="false" customHeight="false" outlineLevel="0" collapsed="false">
      <c r="B669" s="45"/>
    </row>
    <row r="670" s="41" customFormat="true" ht="14.25" hidden="false" customHeight="false" outlineLevel="0" collapsed="false">
      <c r="B670" s="45"/>
    </row>
    <row r="671" s="41" customFormat="true" ht="14.25" hidden="false" customHeight="false" outlineLevel="0" collapsed="false">
      <c r="B671" s="45"/>
    </row>
    <row r="672" s="41" customFormat="true" ht="14.25" hidden="false" customHeight="false" outlineLevel="0" collapsed="false">
      <c r="B672" s="45"/>
    </row>
    <row r="673" s="41" customFormat="true" ht="14.25" hidden="false" customHeight="false" outlineLevel="0" collapsed="false">
      <c r="B673" s="45"/>
    </row>
    <row r="674" s="41" customFormat="true" ht="14.25" hidden="false" customHeight="false" outlineLevel="0" collapsed="false">
      <c r="B674" s="45"/>
    </row>
    <row r="675" s="41" customFormat="true" ht="14.25" hidden="false" customHeight="false" outlineLevel="0" collapsed="false">
      <c r="B675" s="45"/>
    </row>
    <row r="676" s="41" customFormat="true" ht="14.25" hidden="false" customHeight="false" outlineLevel="0" collapsed="false">
      <c r="B676" s="45"/>
    </row>
    <row r="677" s="41" customFormat="true" ht="14.25" hidden="false" customHeight="false" outlineLevel="0" collapsed="false">
      <c r="B677" s="45"/>
    </row>
    <row r="678" s="41" customFormat="true" ht="14.25" hidden="false" customHeight="false" outlineLevel="0" collapsed="false">
      <c r="B678" s="45"/>
    </row>
    <row r="679" s="41" customFormat="true" ht="14.25" hidden="false" customHeight="false" outlineLevel="0" collapsed="false">
      <c r="B679" s="45"/>
    </row>
    <row r="680" s="41" customFormat="true" ht="14.25" hidden="false" customHeight="false" outlineLevel="0" collapsed="false">
      <c r="B680" s="45"/>
    </row>
    <row r="681" s="41" customFormat="true" ht="14.25" hidden="false" customHeight="false" outlineLevel="0" collapsed="false">
      <c r="B681" s="45"/>
    </row>
    <row r="682" s="41" customFormat="true" ht="14.25" hidden="false" customHeight="false" outlineLevel="0" collapsed="false">
      <c r="B682" s="45"/>
    </row>
    <row r="683" s="41" customFormat="true" ht="14.25" hidden="false" customHeight="false" outlineLevel="0" collapsed="false">
      <c r="B683" s="45"/>
    </row>
    <row r="684" s="41" customFormat="true" ht="14.25" hidden="false" customHeight="false" outlineLevel="0" collapsed="false">
      <c r="B684" s="45"/>
    </row>
    <row r="685" s="41" customFormat="true" ht="14.25" hidden="false" customHeight="false" outlineLevel="0" collapsed="false">
      <c r="B685" s="45"/>
    </row>
    <row r="686" s="41" customFormat="true" ht="14.25" hidden="false" customHeight="false" outlineLevel="0" collapsed="false">
      <c r="B686" s="45"/>
    </row>
    <row r="687" s="41" customFormat="true" ht="14.25" hidden="false" customHeight="false" outlineLevel="0" collapsed="false">
      <c r="B687" s="45"/>
    </row>
    <row r="688" s="41" customFormat="true" ht="14.25" hidden="false" customHeight="false" outlineLevel="0" collapsed="false">
      <c r="B688" s="45"/>
    </row>
    <row r="689" s="41" customFormat="true" ht="14.25" hidden="false" customHeight="false" outlineLevel="0" collapsed="false">
      <c r="B689" s="45"/>
    </row>
    <row r="690" s="41" customFormat="true" ht="14.25" hidden="false" customHeight="false" outlineLevel="0" collapsed="false">
      <c r="B690" s="45"/>
    </row>
    <row r="691" s="41" customFormat="true" ht="14.25" hidden="false" customHeight="false" outlineLevel="0" collapsed="false">
      <c r="B691" s="45"/>
    </row>
    <row r="692" s="41" customFormat="true" ht="14.25" hidden="false" customHeight="false" outlineLevel="0" collapsed="false">
      <c r="B692" s="45"/>
    </row>
    <row r="693" s="41" customFormat="true" ht="14.25" hidden="false" customHeight="false" outlineLevel="0" collapsed="false">
      <c r="B693" s="45"/>
    </row>
    <row r="694" s="41" customFormat="true" ht="14.25" hidden="false" customHeight="false" outlineLevel="0" collapsed="false">
      <c r="B694" s="45"/>
    </row>
    <row r="695" s="41" customFormat="true" ht="14.25" hidden="false" customHeight="false" outlineLevel="0" collapsed="false">
      <c r="B695" s="45"/>
    </row>
    <row r="696" s="41" customFormat="true" ht="14.25" hidden="false" customHeight="false" outlineLevel="0" collapsed="false">
      <c r="B696" s="45"/>
    </row>
    <row r="697" s="41" customFormat="true" ht="14.25" hidden="false" customHeight="false" outlineLevel="0" collapsed="false">
      <c r="B697" s="45"/>
    </row>
    <row r="698" s="41" customFormat="true" ht="14.25" hidden="false" customHeight="false" outlineLevel="0" collapsed="false">
      <c r="B698" s="45"/>
    </row>
    <row r="699" s="41" customFormat="true" ht="14.25" hidden="false" customHeight="false" outlineLevel="0" collapsed="false">
      <c r="B699" s="45"/>
    </row>
    <row r="700" s="41" customFormat="true" ht="14.25" hidden="false" customHeight="false" outlineLevel="0" collapsed="false">
      <c r="B700" s="45"/>
    </row>
    <row r="701" s="41" customFormat="true" ht="14.25" hidden="false" customHeight="false" outlineLevel="0" collapsed="false">
      <c r="B701" s="45"/>
    </row>
    <row r="702" s="41" customFormat="true" ht="14.25" hidden="false" customHeight="false" outlineLevel="0" collapsed="false">
      <c r="B702" s="45"/>
    </row>
    <row r="703" s="41" customFormat="true" ht="14.25" hidden="false" customHeight="false" outlineLevel="0" collapsed="false">
      <c r="B703" s="45"/>
    </row>
    <row r="704" s="41" customFormat="true" ht="14.25" hidden="false" customHeight="false" outlineLevel="0" collapsed="false">
      <c r="B704" s="45"/>
    </row>
    <row r="705" s="41" customFormat="true" ht="14.25" hidden="false" customHeight="false" outlineLevel="0" collapsed="false">
      <c r="B705" s="45"/>
    </row>
    <row r="706" s="41" customFormat="true" ht="14.25" hidden="false" customHeight="false" outlineLevel="0" collapsed="false">
      <c r="B706" s="45"/>
    </row>
    <row r="707" s="41" customFormat="true" ht="14.25" hidden="false" customHeight="false" outlineLevel="0" collapsed="false">
      <c r="B707" s="45"/>
    </row>
    <row r="708" s="41" customFormat="true" ht="14.25" hidden="false" customHeight="false" outlineLevel="0" collapsed="false">
      <c r="B708" s="45"/>
    </row>
    <row r="709" s="41" customFormat="true" ht="14.25" hidden="false" customHeight="false" outlineLevel="0" collapsed="false">
      <c r="B709" s="45"/>
    </row>
    <row r="710" s="41" customFormat="true" ht="14.25" hidden="false" customHeight="false" outlineLevel="0" collapsed="false">
      <c r="B710" s="45"/>
    </row>
    <row r="711" s="41" customFormat="true" ht="14.25" hidden="false" customHeight="false" outlineLevel="0" collapsed="false">
      <c r="B711" s="45"/>
    </row>
    <row r="712" s="41" customFormat="true" ht="14.25" hidden="false" customHeight="false" outlineLevel="0" collapsed="false">
      <c r="B712" s="45"/>
    </row>
    <row r="713" s="41" customFormat="true" ht="14.25" hidden="false" customHeight="false" outlineLevel="0" collapsed="false">
      <c r="B713" s="45"/>
    </row>
    <row r="714" s="41" customFormat="true" ht="14.25" hidden="false" customHeight="false" outlineLevel="0" collapsed="false">
      <c r="B714" s="45"/>
    </row>
    <row r="715" s="41" customFormat="true" ht="14.25" hidden="false" customHeight="false" outlineLevel="0" collapsed="false">
      <c r="B715" s="45"/>
    </row>
    <row r="716" s="41" customFormat="true" ht="14.25" hidden="false" customHeight="false" outlineLevel="0" collapsed="false">
      <c r="B716" s="45"/>
    </row>
    <row r="717" s="41" customFormat="true" ht="14.25" hidden="false" customHeight="false" outlineLevel="0" collapsed="false">
      <c r="B717" s="45"/>
    </row>
    <row r="718" s="41" customFormat="true" ht="14.25" hidden="false" customHeight="false" outlineLevel="0" collapsed="false">
      <c r="B718" s="45"/>
    </row>
    <row r="719" s="41" customFormat="true" ht="14.25" hidden="false" customHeight="false" outlineLevel="0" collapsed="false">
      <c r="B719" s="45"/>
    </row>
    <row r="720" s="41" customFormat="true" ht="14.25" hidden="false" customHeight="false" outlineLevel="0" collapsed="false">
      <c r="B720" s="45"/>
    </row>
    <row r="721" s="41" customFormat="true" ht="14.25" hidden="false" customHeight="false" outlineLevel="0" collapsed="false">
      <c r="B721" s="45"/>
    </row>
    <row r="722" s="41" customFormat="true" ht="14.25" hidden="false" customHeight="false" outlineLevel="0" collapsed="false">
      <c r="B722" s="45"/>
    </row>
    <row r="723" s="41" customFormat="true" ht="14.25" hidden="false" customHeight="false" outlineLevel="0" collapsed="false">
      <c r="B723" s="45"/>
    </row>
    <row r="724" s="41" customFormat="true" ht="14.25" hidden="false" customHeight="false" outlineLevel="0" collapsed="false">
      <c r="B724" s="45"/>
    </row>
    <row r="725" s="41" customFormat="true" ht="14.25" hidden="false" customHeight="false" outlineLevel="0" collapsed="false">
      <c r="B725" s="45"/>
    </row>
    <row r="726" s="41" customFormat="true" ht="14.25" hidden="false" customHeight="false" outlineLevel="0" collapsed="false">
      <c r="B726" s="45"/>
    </row>
    <row r="727" s="41" customFormat="true" ht="14.25" hidden="false" customHeight="false" outlineLevel="0" collapsed="false">
      <c r="B727" s="45"/>
    </row>
    <row r="728" s="41" customFormat="true" ht="14.25" hidden="false" customHeight="false" outlineLevel="0" collapsed="false">
      <c r="B728" s="45"/>
    </row>
    <row r="729" s="41" customFormat="true" ht="14.25" hidden="false" customHeight="false" outlineLevel="0" collapsed="false">
      <c r="B729" s="45"/>
    </row>
    <row r="730" s="41" customFormat="true" ht="14.25" hidden="false" customHeight="false" outlineLevel="0" collapsed="false">
      <c r="B730" s="45"/>
    </row>
    <row r="731" s="41" customFormat="true" ht="14.25" hidden="false" customHeight="false" outlineLevel="0" collapsed="false">
      <c r="B731" s="45"/>
    </row>
    <row r="732" s="41" customFormat="true" ht="14.25" hidden="false" customHeight="false" outlineLevel="0" collapsed="false">
      <c r="B732" s="45"/>
    </row>
    <row r="733" s="41" customFormat="true" ht="14.25" hidden="false" customHeight="false" outlineLevel="0" collapsed="false">
      <c r="B733" s="45"/>
    </row>
    <row r="734" s="41" customFormat="true" ht="14.25" hidden="false" customHeight="false" outlineLevel="0" collapsed="false">
      <c r="B734" s="45"/>
    </row>
    <row r="735" s="41" customFormat="true" ht="14.25" hidden="false" customHeight="false" outlineLevel="0" collapsed="false">
      <c r="B735" s="45"/>
    </row>
    <row r="736" s="41" customFormat="true" ht="14.25" hidden="false" customHeight="false" outlineLevel="0" collapsed="false">
      <c r="B736" s="45"/>
    </row>
    <row r="737" s="41" customFormat="true" ht="14.25" hidden="false" customHeight="false" outlineLevel="0" collapsed="false">
      <c r="B737" s="45"/>
    </row>
    <row r="738" s="41" customFormat="true" ht="14.25" hidden="false" customHeight="false" outlineLevel="0" collapsed="false">
      <c r="B738" s="45"/>
    </row>
    <row r="739" s="41" customFormat="true" ht="14.25" hidden="false" customHeight="false" outlineLevel="0" collapsed="false">
      <c r="B739" s="45"/>
    </row>
    <row r="740" s="41" customFormat="true" ht="14.25" hidden="false" customHeight="false" outlineLevel="0" collapsed="false">
      <c r="B740" s="45"/>
    </row>
    <row r="741" s="41" customFormat="true" ht="14.25" hidden="false" customHeight="false" outlineLevel="0" collapsed="false">
      <c r="B741" s="45"/>
    </row>
    <row r="742" s="41" customFormat="true" ht="14.25" hidden="false" customHeight="false" outlineLevel="0" collapsed="false">
      <c r="B742" s="45"/>
    </row>
    <row r="743" s="41" customFormat="true" ht="14.25" hidden="false" customHeight="false" outlineLevel="0" collapsed="false">
      <c r="B743" s="45"/>
    </row>
    <row r="744" s="41" customFormat="true" ht="14.25" hidden="false" customHeight="false" outlineLevel="0" collapsed="false">
      <c r="B744" s="45"/>
    </row>
    <row r="745" s="41" customFormat="true" ht="14.25" hidden="false" customHeight="false" outlineLevel="0" collapsed="false">
      <c r="B745" s="45"/>
    </row>
    <row r="746" s="41" customFormat="true" ht="14.25" hidden="false" customHeight="false" outlineLevel="0" collapsed="false">
      <c r="B746" s="45"/>
    </row>
    <row r="747" s="41" customFormat="true" ht="14.25" hidden="false" customHeight="false" outlineLevel="0" collapsed="false">
      <c r="B747" s="45"/>
    </row>
    <row r="748" s="41" customFormat="true" ht="14.25" hidden="false" customHeight="false" outlineLevel="0" collapsed="false">
      <c r="B748" s="45"/>
    </row>
    <row r="749" s="41" customFormat="true" ht="14.25" hidden="false" customHeight="false" outlineLevel="0" collapsed="false">
      <c r="B749" s="45"/>
    </row>
    <row r="750" s="41" customFormat="true" ht="14.25" hidden="false" customHeight="false" outlineLevel="0" collapsed="false">
      <c r="B750" s="45"/>
    </row>
    <row r="751" s="41" customFormat="true" ht="14.25" hidden="false" customHeight="false" outlineLevel="0" collapsed="false">
      <c r="B751" s="45"/>
    </row>
    <row r="752" s="41" customFormat="true" ht="14.25" hidden="false" customHeight="false" outlineLevel="0" collapsed="false">
      <c r="B752" s="45"/>
    </row>
    <row r="753" s="41" customFormat="true" ht="14.25" hidden="false" customHeight="false" outlineLevel="0" collapsed="false">
      <c r="B753" s="45"/>
    </row>
    <row r="754" s="41" customFormat="true" ht="14.25" hidden="false" customHeight="false" outlineLevel="0" collapsed="false">
      <c r="B754" s="45"/>
    </row>
    <row r="755" s="41" customFormat="true" ht="14.25" hidden="false" customHeight="false" outlineLevel="0" collapsed="false">
      <c r="B755" s="45"/>
    </row>
    <row r="756" s="41" customFormat="true" ht="14.25" hidden="false" customHeight="false" outlineLevel="0" collapsed="false">
      <c r="B756" s="45"/>
    </row>
    <row r="757" s="41" customFormat="true" ht="14.25" hidden="false" customHeight="false" outlineLevel="0" collapsed="false">
      <c r="B757" s="45"/>
    </row>
    <row r="758" s="41" customFormat="true" ht="14.25" hidden="false" customHeight="false" outlineLevel="0" collapsed="false">
      <c r="B758" s="45"/>
    </row>
    <row r="759" s="41" customFormat="true" ht="14.25" hidden="false" customHeight="false" outlineLevel="0" collapsed="false">
      <c r="B759" s="45"/>
    </row>
    <row r="760" s="41" customFormat="true" ht="14.25" hidden="false" customHeight="false" outlineLevel="0" collapsed="false">
      <c r="B760" s="45"/>
    </row>
    <row r="761" s="41" customFormat="true" ht="14.25" hidden="false" customHeight="false" outlineLevel="0" collapsed="false">
      <c r="B761" s="45"/>
    </row>
    <row r="762" s="41" customFormat="true" ht="14.25" hidden="false" customHeight="false" outlineLevel="0" collapsed="false">
      <c r="B762" s="45"/>
    </row>
    <row r="763" s="41" customFormat="true" ht="14.25" hidden="false" customHeight="false" outlineLevel="0" collapsed="false">
      <c r="B763" s="45"/>
    </row>
    <row r="764" s="41" customFormat="true" ht="14.25" hidden="false" customHeight="false" outlineLevel="0" collapsed="false">
      <c r="B764" s="45"/>
    </row>
    <row r="765" s="41" customFormat="true" ht="14.25" hidden="false" customHeight="false" outlineLevel="0" collapsed="false">
      <c r="B765" s="45"/>
    </row>
    <row r="766" s="41" customFormat="true" ht="14.25" hidden="false" customHeight="false" outlineLevel="0" collapsed="false">
      <c r="B766" s="45"/>
    </row>
    <row r="767" s="41" customFormat="true" ht="14.25" hidden="false" customHeight="false" outlineLevel="0" collapsed="false">
      <c r="B767" s="45"/>
    </row>
    <row r="768" s="41" customFormat="true" ht="14.25" hidden="false" customHeight="false" outlineLevel="0" collapsed="false">
      <c r="B768" s="45"/>
    </row>
    <row r="769" s="41" customFormat="true" ht="14.25" hidden="false" customHeight="false" outlineLevel="0" collapsed="false">
      <c r="B769" s="45"/>
    </row>
    <row r="770" s="41" customFormat="true" ht="14.25" hidden="false" customHeight="false" outlineLevel="0" collapsed="false">
      <c r="B770" s="45"/>
    </row>
    <row r="771" s="41" customFormat="true" ht="14.25" hidden="false" customHeight="false" outlineLevel="0" collapsed="false">
      <c r="B771" s="45"/>
    </row>
    <row r="772" s="41" customFormat="true" ht="14.25" hidden="false" customHeight="false" outlineLevel="0" collapsed="false">
      <c r="B772" s="45"/>
    </row>
    <row r="773" s="41" customFormat="true" ht="14.25" hidden="false" customHeight="false" outlineLevel="0" collapsed="false">
      <c r="B773" s="45"/>
    </row>
    <row r="774" s="41" customFormat="true" ht="14.25" hidden="false" customHeight="false" outlineLevel="0" collapsed="false">
      <c r="B774" s="45"/>
    </row>
    <row r="775" s="41" customFormat="true" ht="14.25" hidden="false" customHeight="false" outlineLevel="0" collapsed="false">
      <c r="B775" s="45"/>
    </row>
    <row r="776" s="41" customFormat="true" ht="14.25" hidden="false" customHeight="false" outlineLevel="0" collapsed="false">
      <c r="B776" s="45"/>
    </row>
    <row r="777" s="41" customFormat="true" ht="14.25" hidden="false" customHeight="false" outlineLevel="0" collapsed="false">
      <c r="B777" s="45"/>
    </row>
    <row r="778" s="41" customFormat="true" ht="14.25" hidden="false" customHeight="false" outlineLevel="0" collapsed="false">
      <c r="B778" s="45"/>
    </row>
    <row r="779" s="41" customFormat="true" ht="14.25" hidden="false" customHeight="false" outlineLevel="0" collapsed="false">
      <c r="B779" s="45"/>
    </row>
    <row r="780" s="41" customFormat="true" ht="14.25" hidden="false" customHeight="false" outlineLevel="0" collapsed="false">
      <c r="B780" s="45"/>
    </row>
    <row r="781" s="41" customFormat="true" ht="14.25" hidden="false" customHeight="false" outlineLevel="0" collapsed="false">
      <c r="B781" s="45"/>
    </row>
    <row r="782" s="41" customFormat="true" ht="14.25" hidden="false" customHeight="false" outlineLevel="0" collapsed="false">
      <c r="B782" s="45"/>
    </row>
    <row r="783" s="41" customFormat="true" ht="14.25" hidden="false" customHeight="false" outlineLevel="0" collapsed="false">
      <c r="B783" s="45"/>
    </row>
    <row r="784" s="41" customFormat="true" ht="14.25" hidden="false" customHeight="false" outlineLevel="0" collapsed="false">
      <c r="B784" s="45"/>
    </row>
    <row r="785" s="41" customFormat="true" ht="14.25" hidden="false" customHeight="false" outlineLevel="0" collapsed="false">
      <c r="B785" s="45"/>
    </row>
    <row r="786" s="41" customFormat="true" ht="14.25" hidden="false" customHeight="false" outlineLevel="0" collapsed="false">
      <c r="B786" s="45"/>
    </row>
    <row r="787" s="41" customFormat="true" ht="14.25" hidden="false" customHeight="false" outlineLevel="0" collapsed="false">
      <c r="B787" s="45"/>
    </row>
    <row r="788" s="41" customFormat="true" ht="14.25" hidden="false" customHeight="false" outlineLevel="0" collapsed="false">
      <c r="B788" s="45"/>
    </row>
    <row r="789" s="41" customFormat="true" ht="14.25" hidden="false" customHeight="false" outlineLevel="0" collapsed="false">
      <c r="B789" s="45"/>
    </row>
    <row r="790" s="41" customFormat="true" ht="14.25" hidden="false" customHeight="false" outlineLevel="0" collapsed="false">
      <c r="B790" s="45"/>
    </row>
    <row r="791" s="41" customFormat="true" ht="14.25" hidden="false" customHeight="false" outlineLevel="0" collapsed="false">
      <c r="B791" s="45"/>
    </row>
    <row r="792" s="41" customFormat="true" ht="14.25" hidden="false" customHeight="false" outlineLevel="0" collapsed="false">
      <c r="B792" s="45"/>
    </row>
    <row r="793" s="41" customFormat="true" ht="14.25" hidden="false" customHeight="false" outlineLevel="0" collapsed="false">
      <c r="B793" s="45"/>
    </row>
    <row r="794" s="41" customFormat="true" ht="14.25" hidden="false" customHeight="false" outlineLevel="0" collapsed="false">
      <c r="B794" s="45"/>
    </row>
    <row r="795" s="41" customFormat="true" ht="14.25" hidden="false" customHeight="false" outlineLevel="0" collapsed="false">
      <c r="B795" s="45"/>
    </row>
    <row r="796" s="41" customFormat="true" ht="14.25" hidden="false" customHeight="false" outlineLevel="0" collapsed="false">
      <c r="B796" s="45"/>
    </row>
    <row r="797" s="41" customFormat="true" ht="14.25" hidden="false" customHeight="false" outlineLevel="0" collapsed="false">
      <c r="B797" s="45"/>
    </row>
    <row r="798" s="41" customFormat="true" ht="14.25" hidden="false" customHeight="false" outlineLevel="0" collapsed="false">
      <c r="B798" s="45"/>
    </row>
    <row r="799" s="41" customFormat="true" ht="14.25" hidden="false" customHeight="false" outlineLevel="0" collapsed="false">
      <c r="B799" s="45"/>
    </row>
    <row r="800" s="41" customFormat="true" ht="14.25" hidden="false" customHeight="false" outlineLevel="0" collapsed="false">
      <c r="B800" s="45"/>
    </row>
    <row r="801" s="41" customFormat="true" ht="14.25" hidden="false" customHeight="false" outlineLevel="0" collapsed="false">
      <c r="B801" s="45"/>
    </row>
    <row r="802" s="41" customFormat="true" ht="14.25" hidden="false" customHeight="false" outlineLevel="0" collapsed="false">
      <c r="B802" s="45"/>
    </row>
    <row r="803" s="41" customFormat="true" ht="14.25" hidden="false" customHeight="false" outlineLevel="0" collapsed="false">
      <c r="B803" s="45"/>
    </row>
    <row r="804" s="41" customFormat="true" ht="14.25" hidden="false" customHeight="false" outlineLevel="0" collapsed="false">
      <c r="B804" s="45"/>
    </row>
    <row r="805" s="41" customFormat="true" ht="14.25" hidden="false" customHeight="false" outlineLevel="0" collapsed="false">
      <c r="B805" s="45"/>
    </row>
    <row r="806" s="41" customFormat="true" ht="14.25" hidden="false" customHeight="false" outlineLevel="0" collapsed="false">
      <c r="B806" s="45"/>
    </row>
    <row r="807" s="41" customFormat="true" ht="14.25" hidden="false" customHeight="false" outlineLevel="0" collapsed="false">
      <c r="B807" s="45"/>
    </row>
    <row r="808" s="41" customFormat="true" ht="14.25" hidden="false" customHeight="false" outlineLevel="0" collapsed="false">
      <c r="B808" s="45"/>
    </row>
    <row r="809" s="41" customFormat="true" ht="14.25" hidden="false" customHeight="false" outlineLevel="0" collapsed="false">
      <c r="B809" s="45"/>
    </row>
    <row r="810" s="41" customFormat="true" ht="14.25" hidden="false" customHeight="false" outlineLevel="0" collapsed="false">
      <c r="B810" s="45"/>
    </row>
    <row r="811" s="41" customFormat="true" ht="14.25" hidden="false" customHeight="false" outlineLevel="0" collapsed="false">
      <c r="B811" s="45"/>
    </row>
    <row r="812" s="41" customFormat="true" ht="14.25" hidden="false" customHeight="false" outlineLevel="0" collapsed="false">
      <c r="B812" s="45"/>
    </row>
    <row r="813" s="41" customFormat="true" ht="14.25" hidden="false" customHeight="false" outlineLevel="0" collapsed="false">
      <c r="B813" s="45"/>
    </row>
    <row r="814" s="41" customFormat="true" ht="14.25" hidden="false" customHeight="false" outlineLevel="0" collapsed="false">
      <c r="B814" s="45"/>
    </row>
    <row r="815" s="41" customFormat="true" ht="14.25" hidden="false" customHeight="false" outlineLevel="0" collapsed="false">
      <c r="B815" s="45"/>
    </row>
    <row r="816" s="41" customFormat="true" ht="14.25" hidden="false" customHeight="false" outlineLevel="0" collapsed="false">
      <c r="B816" s="45"/>
    </row>
    <row r="817" s="41" customFormat="true" ht="14.25" hidden="false" customHeight="false" outlineLevel="0" collapsed="false">
      <c r="B817" s="45"/>
    </row>
    <row r="818" s="41" customFormat="true" ht="14.25" hidden="false" customHeight="false" outlineLevel="0" collapsed="false">
      <c r="B818" s="45"/>
    </row>
    <row r="819" s="41" customFormat="true" ht="14.25" hidden="false" customHeight="false" outlineLevel="0" collapsed="false">
      <c r="B819" s="45"/>
    </row>
    <row r="820" s="41" customFormat="true" ht="14.25" hidden="false" customHeight="false" outlineLevel="0" collapsed="false">
      <c r="B820" s="45"/>
    </row>
    <row r="821" s="41" customFormat="true" ht="14.25" hidden="false" customHeight="false" outlineLevel="0" collapsed="false">
      <c r="B821" s="45"/>
    </row>
    <row r="822" s="41" customFormat="true" ht="14.25" hidden="false" customHeight="false" outlineLevel="0" collapsed="false">
      <c r="B822" s="45"/>
    </row>
    <row r="823" s="41" customFormat="true" ht="14.25" hidden="false" customHeight="false" outlineLevel="0" collapsed="false">
      <c r="B823" s="45"/>
    </row>
    <row r="824" s="41" customFormat="true" ht="14.25" hidden="false" customHeight="false" outlineLevel="0" collapsed="false">
      <c r="B824" s="45"/>
    </row>
    <row r="825" s="41" customFormat="true" ht="14.25" hidden="false" customHeight="false" outlineLevel="0" collapsed="false">
      <c r="B825" s="45"/>
    </row>
    <row r="826" s="41" customFormat="true" ht="14.25" hidden="false" customHeight="false" outlineLevel="0" collapsed="false">
      <c r="B826" s="45"/>
    </row>
    <row r="827" s="41" customFormat="true" ht="14.25" hidden="false" customHeight="false" outlineLevel="0" collapsed="false">
      <c r="B827" s="45"/>
    </row>
    <row r="828" s="41" customFormat="true" ht="14.25" hidden="false" customHeight="false" outlineLevel="0" collapsed="false">
      <c r="B828" s="45"/>
    </row>
    <row r="829" s="41" customFormat="true" ht="14.25" hidden="false" customHeight="false" outlineLevel="0" collapsed="false">
      <c r="B829" s="45"/>
    </row>
    <row r="830" s="41" customFormat="true" ht="14.25" hidden="false" customHeight="false" outlineLevel="0" collapsed="false">
      <c r="B830" s="45"/>
    </row>
    <row r="831" s="41" customFormat="true" ht="14.25" hidden="false" customHeight="false" outlineLevel="0" collapsed="false">
      <c r="B831" s="45"/>
    </row>
    <row r="832" s="41" customFormat="true" ht="14.25" hidden="false" customHeight="false" outlineLevel="0" collapsed="false">
      <c r="B832" s="45"/>
    </row>
    <row r="833" s="41" customFormat="true" ht="14.25" hidden="false" customHeight="false" outlineLevel="0" collapsed="false">
      <c r="B833" s="45"/>
    </row>
    <row r="834" s="41" customFormat="true" ht="14.25" hidden="false" customHeight="false" outlineLevel="0" collapsed="false">
      <c r="B834" s="45"/>
    </row>
    <row r="835" s="41" customFormat="true" ht="14.25" hidden="false" customHeight="false" outlineLevel="0" collapsed="false">
      <c r="B835" s="45"/>
    </row>
    <row r="836" s="41" customFormat="true" ht="14.25" hidden="false" customHeight="false" outlineLevel="0" collapsed="false">
      <c r="B836" s="45"/>
    </row>
    <row r="837" s="41" customFormat="true" ht="14.25" hidden="false" customHeight="false" outlineLevel="0" collapsed="false">
      <c r="B837" s="45"/>
    </row>
    <row r="838" s="41" customFormat="true" ht="14.25" hidden="false" customHeight="false" outlineLevel="0" collapsed="false">
      <c r="B838" s="45"/>
    </row>
    <row r="839" s="41" customFormat="true" ht="14.25" hidden="false" customHeight="false" outlineLevel="0" collapsed="false">
      <c r="B839" s="45"/>
    </row>
    <row r="840" s="41" customFormat="true" ht="14.25" hidden="false" customHeight="false" outlineLevel="0" collapsed="false">
      <c r="B840" s="45"/>
    </row>
    <row r="841" s="41" customFormat="true" ht="14.25" hidden="false" customHeight="false" outlineLevel="0" collapsed="false">
      <c r="B841" s="45"/>
    </row>
    <row r="842" s="41" customFormat="true" ht="14.25" hidden="false" customHeight="false" outlineLevel="0" collapsed="false">
      <c r="B842" s="45"/>
    </row>
    <row r="843" s="41" customFormat="true" ht="14.25" hidden="false" customHeight="false" outlineLevel="0" collapsed="false">
      <c r="B843" s="45"/>
    </row>
    <row r="844" s="41" customFormat="true" ht="14.25" hidden="false" customHeight="false" outlineLevel="0" collapsed="false">
      <c r="B844" s="45"/>
    </row>
    <row r="845" s="41" customFormat="true" ht="14.25" hidden="false" customHeight="false" outlineLevel="0" collapsed="false">
      <c r="B845" s="45"/>
    </row>
    <row r="846" s="41" customFormat="true" ht="14.25" hidden="false" customHeight="false" outlineLevel="0" collapsed="false">
      <c r="B846" s="45"/>
    </row>
    <row r="847" s="41" customFormat="true" ht="14.25" hidden="false" customHeight="false" outlineLevel="0" collapsed="false">
      <c r="B847" s="45"/>
    </row>
    <row r="848" s="41" customFormat="true" ht="14.25" hidden="false" customHeight="false" outlineLevel="0" collapsed="false">
      <c r="B848" s="45"/>
    </row>
    <row r="849" s="41" customFormat="true" ht="14.25" hidden="false" customHeight="false" outlineLevel="0" collapsed="false">
      <c r="B849" s="45"/>
    </row>
    <row r="850" s="41" customFormat="true" ht="14.25" hidden="false" customHeight="false" outlineLevel="0" collapsed="false">
      <c r="B850" s="45"/>
    </row>
    <row r="851" s="41" customFormat="true" ht="14.25" hidden="false" customHeight="false" outlineLevel="0" collapsed="false">
      <c r="B851" s="45"/>
    </row>
    <row r="852" s="41" customFormat="true" ht="14.25" hidden="false" customHeight="false" outlineLevel="0" collapsed="false">
      <c r="B852" s="45"/>
    </row>
    <row r="853" s="41" customFormat="true" ht="14.25" hidden="false" customHeight="false" outlineLevel="0" collapsed="false">
      <c r="B853" s="45"/>
    </row>
    <row r="854" s="41" customFormat="true" ht="14.25" hidden="false" customHeight="false" outlineLevel="0" collapsed="false">
      <c r="B854" s="45"/>
    </row>
    <row r="855" s="41" customFormat="true" ht="14.25" hidden="false" customHeight="false" outlineLevel="0" collapsed="false">
      <c r="B855" s="45"/>
    </row>
    <row r="856" s="41" customFormat="true" ht="14.25" hidden="false" customHeight="false" outlineLevel="0" collapsed="false">
      <c r="B856" s="45"/>
    </row>
    <row r="857" s="41" customFormat="true" ht="14.25" hidden="false" customHeight="false" outlineLevel="0" collapsed="false">
      <c r="B857" s="45"/>
    </row>
    <row r="858" s="41" customFormat="true" ht="14.25" hidden="false" customHeight="false" outlineLevel="0" collapsed="false">
      <c r="B858" s="45"/>
    </row>
    <row r="859" s="41" customFormat="true" ht="14.25" hidden="false" customHeight="false" outlineLevel="0" collapsed="false">
      <c r="B859" s="45"/>
    </row>
    <row r="860" s="41" customFormat="true" ht="14.25" hidden="false" customHeight="false" outlineLevel="0" collapsed="false">
      <c r="B860" s="45"/>
    </row>
    <row r="861" s="41" customFormat="true" ht="14.25" hidden="false" customHeight="false" outlineLevel="0" collapsed="false">
      <c r="B861" s="45"/>
    </row>
    <row r="862" s="41" customFormat="true" ht="14.25" hidden="false" customHeight="false" outlineLevel="0" collapsed="false">
      <c r="B862" s="45"/>
    </row>
    <row r="863" s="41" customFormat="true" ht="14.25" hidden="false" customHeight="false" outlineLevel="0" collapsed="false">
      <c r="B863" s="45"/>
    </row>
    <row r="864" s="41" customFormat="true" ht="14.25" hidden="false" customHeight="false" outlineLevel="0" collapsed="false">
      <c r="B864" s="45"/>
    </row>
    <row r="865" s="41" customFormat="true" ht="14.25" hidden="false" customHeight="false" outlineLevel="0" collapsed="false">
      <c r="B865" s="45"/>
    </row>
    <row r="866" s="41" customFormat="true" ht="14.25" hidden="false" customHeight="false" outlineLevel="0" collapsed="false">
      <c r="B866" s="45"/>
    </row>
    <row r="867" s="41" customFormat="true" ht="14.25" hidden="false" customHeight="false" outlineLevel="0" collapsed="false">
      <c r="B867" s="45"/>
    </row>
    <row r="868" s="41" customFormat="true" ht="14.25" hidden="false" customHeight="false" outlineLevel="0" collapsed="false">
      <c r="B868" s="45"/>
    </row>
    <row r="869" s="41" customFormat="true" ht="14.25" hidden="false" customHeight="false" outlineLevel="0" collapsed="false">
      <c r="B869" s="45"/>
    </row>
    <row r="870" s="41" customFormat="true" ht="14.25" hidden="false" customHeight="false" outlineLevel="0" collapsed="false">
      <c r="B870" s="45"/>
    </row>
    <row r="871" s="41" customFormat="true" ht="14.25" hidden="false" customHeight="false" outlineLevel="0" collapsed="false">
      <c r="B871" s="45"/>
    </row>
    <row r="872" s="41" customFormat="true" ht="14.25" hidden="false" customHeight="false" outlineLevel="0" collapsed="false">
      <c r="B872" s="45"/>
    </row>
    <row r="873" s="41" customFormat="true" ht="14.25" hidden="false" customHeight="false" outlineLevel="0" collapsed="false">
      <c r="B873" s="45"/>
    </row>
    <row r="874" s="41" customFormat="true" ht="14.25" hidden="false" customHeight="false" outlineLevel="0" collapsed="false">
      <c r="B874" s="45"/>
    </row>
    <row r="875" s="41" customFormat="true" ht="14.25" hidden="false" customHeight="false" outlineLevel="0" collapsed="false">
      <c r="B875" s="45"/>
    </row>
    <row r="876" s="41" customFormat="true" ht="14.25" hidden="false" customHeight="false" outlineLevel="0" collapsed="false">
      <c r="B876" s="45"/>
    </row>
    <row r="877" s="41" customFormat="true" ht="14.25" hidden="false" customHeight="false" outlineLevel="0" collapsed="false">
      <c r="B877" s="45"/>
    </row>
    <row r="878" s="41" customFormat="true" ht="14.25" hidden="false" customHeight="false" outlineLevel="0" collapsed="false">
      <c r="B878" s="45"/>
    </row>
    <row r="879" s="41" customFormat="true" ht="14.25" hidden="false" customHeight="false" outlineLevel="0" collapsed="false">
      <c r="B879" s="45"/>
    </row>
    <row r="880" s="41" customFormat="true" ht="14.25" hidden="false" customHeight="false" outlineLevel="0" collapsed="false">
      <c r="B880" s="45"/>
    </row>
    <row r="881" s="41" customFormat="true" ht="14.25" hidden="false" customHeight="false" outlineLevel="0" collapsed="false">
      <c r="B881" s="45"/>
    </row>
    <row r="882" s="41" customFormat="true" ht="14.25" hidden="false" customHeight="false" outlineLevel="0" collapsed="false">
      <c r="B882" s="45"/>
    </row>
    <row r="883" s="41" customFormat="true" ht="14.25" hidden="false" customHeight="false" outlineLevel="0" collapsed="false">
      <c r="B883" s="45"/>
    </row>
    <row r="884" s="41" customFormat="true" ht="14.25" hidden="false" customHeight="false" outlineLevel="0" collapsed="false">
      <c r="B884" s="45"/>
    </row>
    <row r="885" s="41" customFormat="true" ht="14.25" hidden="false" customHeight="false" outlineLevel="0" collapsed="false">
      <c r="B885" s="45"/>
    </row>
    <row r="886" s="41" customFormat="true" ht="14.25" hidden="false" customHeight="false" outlineLevel="0" collapsed="false">
      <c r="B886" s="45"/>
    </row>
    <row r="887" s="41" customFormat="true" ht="14.25" hidden="false" customHeight="false" outlineLevel="0" collapsed="false">
      <c r="B887" s="45"/>
    </row>
    <row r="888" s="41" customFormat="true" ht="14.25" hidden="false" customHeight="false" outlineLevel="0" collapsed="false">
      <c r="B888" s="45"/>
    </row>
    <row r="889" s="41" customFormat="true" ht="14.25" hidden="false" customHeight="false" outlineLevel="0" collapsed="false">
      <c r="B889" s="45"/>
    </row>
    <row r="890" s="41" customFormat="true" ht="14.25" hidden="false" customHeight="false" outlineLevel="0" collapsed="false">
      <c r="B890" s="45"/>
    </row>
    <row r="891" s="41" customFormat="true" ht="14.25" hidden="false" customHeight="false" outlineLevel="0" collapsed="false">
      <c r="B891" s="45"/>
    </row>
    <row r="892" s="41" customFormat="true" ht="14.25" hidden="false" customHeight="false" outlineLevel="0" collapsed="false">
      <c r="B892" s="45"/>
    </row>
    <row r="893" s="41" customFormat="true" ht="14.25" hidden="false" customHeight="false" outlineLevel="0" collapsed="false">
      <c r="B893" s="45"/>
    </row>
    <row r="894" s="41" customFormat="true" ht="14.25" hidden="false" customHeight="false" outlineLevel="0" collapsed="false">
      <c r="B894" s="45"/>
    </row>
    <row r="895" s="41" customFormat="true" ht="14.25" hidden="false" customHeight="false" outlineLevel="0" collapsed="false">
      <c r="B895" s="45"/>
    </row>
    <row r="896" s="41" customFormat="true" ht="14.25" hidden="false" customHeight="false" outlineLevel="0" collapsed="false">
      <c r="B896" s="45"/>
    </row>
    <row r="897" s="41" customFormat="true" ht="14.25" hidden="false" customHeight="false" outlineLevel="0" collapsed="false">
      <c r="B897" s="45"/>
    </row>
    <row r="898" s="41" customFormat="true" ht="14.25" hidden="false" customHeight="false" outlineLevel="0" collapsed="false">
      <c r="B898" s="45"/>
    </row>
    <row r="899" s="41" customFormat="true" ht="14.25" hidden="false" customHeight="false" outlineLevel="0" collapsed="false">
      <c r="B899" s="45"/>
    </row>
    <row r="900" s="41" customFormat="true" ht="14.25" hidden="false" customHeight="false" outlineLevel="0" collapsed="false">
      <c r="B900" s="45"/>
    </row>
    <row r="901" s="41" customFormat="true" ht="14.25" hidden="false" customHeight="false" outlineLevel="0" collapsed="false">
      <c r="B901" s="45"/>
    </row>
    <row r="902" s="41" customFormat="true" ht="14.25" hidden="false" customHeight="false" outlineLevel="0" collapsed="false">
      <c r="B902" s="45"/>
    </row>
    <row r="903" s="41" customFormat="true" ht="14.25" hidden="false" customHeight="false" outlineLevel="0" collapsed="false">
      <c r="B903" s="45"/>
    </row>
    <row r="904" s="41" customFormat="true" ht="14.25" hidden="false" customHeight="false" outlineLevel="0" collapsed="false">
      <c r="B904" s="45"/>
    </row>
    <row r="905" s="41" customFormat="true" ht="14.25" hidden="false" customHeight="false" outlineLevel="0" collapsed="false">
      <c r="B905" s="45"/>
    </row>
    <row r="906" s="41" customFormat="true" ht="14.25" hidden="false" customHeight="false" outlineLevel="0" collapsed="false">
      <c r="B906" s="45"/>
    </row>
    <row r="907" s="41" customFormat="true" ht="14.25" hidden="false" customHeight="false" outlineLevel="0" collapsed="false">
      <c r="B907" s="45"/>
    </row>
    <row r="908" s="41" customFormat="true" ht="14.25" hidden="false" customHeight="false" outlineLevel="0" collapsed="false">
      <c r="B908" s="45"/>
    </row>
    <row r="909" s="41" customFormat="true" ht="14.25" hidden="false" customHeight="false" outlineLevel="0" collapsed="false">
      <c r="B909" s="45"/>
    </row>
    <row r="910" s="41" customFormat="true" ht="14.25" hidden="false" customHeight="false" outlineLevel="0" collapsed="false">
      <c r="B910" s="45"/>
    </row>
    <row r="911" s="41" customFormat="true" ht="14.25" hidden="false" customHeight="false" outlineLevel="0" collapsed="false">
      <c r="B911" s="45"/>
    </row>
    <row r="912" s="41" customFormat="true" ht="14.25" hidden="false" customHeight="false" outlineLevel="0" collapsed="false">
      <c r="B912" s="45"/>
    </row>
    <row r="913" s="41" customFormat="true" ht="14.25" hidden="false" customHeight="false" outlineLevel="0" collapsed="false">
      <c r="B913" s="45"/>
    </row>
    <row r="914" s="41" customFormat="true" ht="14.25" hidden="false" customHeight="false" outlineLevel="0" collapsed="false">
      <c r="B914" s="45"/>
    </row>
    <row r="915" s="41" customFormat="true" ht="14.25" hidden="false" customHeight="false" outlineLevel="0" collapsed="false">
      <c r="B915" s="45"/>
    </row>
    <row r="916" s="41" customFormat="true" ht="14.25" hidden="false" customHeight="false" outlineLevel="0" collapsed="false">
      <c r="B916" s="45"/>
    </row>
    <row r="917" s="41" customFormat="true" ht="14.25" hidden="false" customHeight="false" outlineLevel="0" collapsed="false">
      <c r="B917" s="45"/>
    </row>
    <row r="918" s="41" customFormat="true" ht="14.25" hidden="false" customHeight="false" outlineLevel="0" collapsed="false">
      <c r="B918" s="45"/>
    </row>
    <row r="919" s="41" customFormat="true" ht="14.25" hidden="false" customHeight="false" outlineLevel="0" collapsed="false">
      <c r="B919" s="45"/>
    </row>
    <row r="920" s="41" customFormat="true" ht="14.25" hidden="false" customHeight="false" outlineLevel="0" collapsed="false">
      <c r="B920" s="45"/>
    </row>
    <row r="921" s="41" customFormat="true" ht="14.25" hidden="false" customHeight="false" outlineLevel="0" collapsed="false">
      <c r="B921" s="45"/>
    </row>
    <row r="922" s="41" customFormat="true" ht="14.25" hidden="false" customHeight="false" outlineLevel="0" collapsed="false">
      <c r="B922" s="45"/>
    </row>
    <row r="923" s="41" customFormat="true" ht="14.25" hidden="false" customHeight="false" outlineLevel="0" collapsed="false">
      <c r="B923" s="45"/>
    </row>
    <row r="924" s="41" customFormat="true" ht="14.25" hidden="false" customHeight="false" outlineLevel="0" collapsed="false">
      <c r="B924" s="45"/>
    </row>
    <row r="925" s="41" customFormat="true" ht="14.25" hidden="false" customHeight="false" outlineLevel="0" collapsed="false">
      <c r="B925" s="45"/>
    </row>
    <row r="926" s="41" customFormat="true" ht="14.25" hidden="false" customHeight="false" outlineLevel="0" collapsed="false">
      <c r="B926" s="45"/>
    </row>
    <row r="927" s="41" customFormat="true" ht="14.25" hidden="false" customHeight="false" outlineLevel="0" collapsed="false">
      <c r="B927" s="45"/>
    </row>
    <row r="928" s="41" customFormat="true" ht="14.25" hidden="false" customHeight="false" outlineLevel="0" collapsed="false">
      <c r="B928" s="45"/>
    </row>
    <row r="929" s="41" customFormat="true" ht="14.25" hidden="false" customHeight="false" outlineLevel="0" collapsed="false">
      <c r="B929" s="45"/>
    </row>
    <row r="930" s="41" customFormat="true" ht="14.25" hidden="false" customHeight="false" outlineLevel="0" collapsed="false">
      <c r="B930" s="45"/>
    </row>
    <row r="931" s="41" customFormat="true" ht="14.25" hidden="false" customHeight="false" outlineLevel="0" collapsed="false">
      <c r="B931" s="45"/>
    </row>
    <row r="932" s="41" customFormat="true" ht="14.25" hidden="false" customHeight="false" outlineLevel="0" collapsed="false">
      <c r="B932" s="45"/>
    </row>
    <row r="933" s="41" customFormat="true" ht="14.25" hidden="false" customHeight="false" outlineLevel="0" collapsed="false">
      <c r="B933" s="45"/>
    </row>
    <row r="934" s="41" customFormat="true" ht="14.25" hidden="false" customHeight="false" outlineLevel="0" collapsed="false">
      <c r="B934" s="45"/>
    </row>
    <row r="935" s="41" customFormat="true" ht="14.25" hidden="false" customHeight="false" outlineLevel="0" collapsed="false">
      <c r="B935" s="45"/>
    </row>
    <row r="936" s="41" customFormat="true" ht="14.25" hidden="false" customHeight="false" outlineLevel="0" collapsed="false">
      <c r="B936" s="45"/>
    </row>
    <row r="937" s="41" customFormat="true" ht="14.25" hidden="false" customHeight="false" outlineLevel="0" collapsed="false">
      <c r="B937" s="45"/>
    </row>
    <row r="938" s="41" customFormat="true" ht="14.25" hidden="false" customHeight="false" outlineLevel="0" collapsed="false">
      <c r="B938" s="45"/>
    </row>
    <row r="939" s="41" customFormat="true" ht="14.25" hidden="false" customHeight="false" outlineLevel="0" collapsed="false">
      <c r="B939" s="45"/>
    </row>
    <row r="940" s="41" customFormat="true" ht="14.25" hidden="false" customHeight="false" outlineLevel="0" collapsed="false">
      <c r="B940" s="45"/>
    </row>
    <row r="941" s="41" customFormat="true" ht="14.25" hidden="false" customHeight="false" outlineLevel="0" collapsed="false">
      <c r="B941" s="45"/>
    </row>
    <row r="942" s="41" customFormat="true" ht="14.25" hidden="false" customHeight="false" outlineLevel="0" collapsed="false">
      <c r="B942" s="45"/>
    </row>
    <row r="943" s="41" customFormat="true" ht="14.25" hidden="false" customHeight="false" outlineLevel="0" collapsed="false">
      <c r="B943" s="45"/>
    </row>
    <row r="944" s="41" customFormat="true" ht="14.25" hidden="false" customHeight="false" outlineLevel="0" collapsed="false">
      <c r="B944" s="45"/>
    </row>
    <row r="945" s="41" customFormat="true" ht="14.25" hidden="false" customHeight="false" outlineLevel="0" collapsed="false">
      <c r="B945" s="45"/>
    </row>
    <row r="946" s="41" customFormat="true" ht="14.25" hidden="false" customHeight="false" outlineLevel="0" collapsed="false">
      <c r="B946" s="45"/>
    </row>
    <row r="947" s="41" customFormat="true" ht="14.25" hidden="false" customHeight="false" outlineLevel="0" collapsed="false">
      <c r="B947" s="45"/>
    </row>
    <row r="948" s="41" customFormat="true" ht="14.25" hidden="false" customHeight="false" outlineLevel="0" collapsed="false">
      <c r="B948" s="45"/>
    </row>
    <row r="949" s="41" customFormat="true" ht="14.25" hidden="false" customHeight="false" outlineLevel="0" collapsed="false">
      <c r="B949" s="45"/>
    </row>
    <row r="950" s="41" customFormat="true" ht="14.25" hidden="false" customHeight="false" outlineLevel="0" collapsed="false">
      <c r="B950" s="45"/>
    </row>
    <row r="951" s="41" customFormat="true" ht="14.25" hidden="false" customHeight="false" outlineLevel="0" collapsed="false">
      <c r="B951" s="45"/>
    </row>
    <row r="952" s="41" customFormat="true" ht="14.25" hidden="false" customHeight="false" outlineLevel="0" collapsed="false">
      <c r="B952" s="45"/>
    </row>
    <row r="953" s="41" customFormat="true" ht="14.25" hidden="false" customHeight="false" outlineLevel="0" collapsed="false">
      <c r="B953" s="45"/>
    </row>
    <row r="954" s="41" customFormat="true" ht="14.25" hidden="false" customHeight="false" outlineLevel="0" collapsed="false">
      <c r="B954" s="45"/>
    </row>
    <row r="955" s="41" customFormat="true" ht="14.25" hidden="false" customHeight="false" outlineLevel="0" collapsed="false">
      <c r="B955" s="45"/>
    </row>
    <row r="956" s="41" customFormat="true" ht="14.25" hidden="false" customHeight="false" outlineLevel="0" collapsed="false">
      <c r="B956" s="45"/>
    </row>
    <row r="957" s="41" customFormat="true" ht="14.25" hidden="false" customHeight="false" outlineLevel="0" collapsed="false">
      <c r="B957" s="45"/>
    </row>
    <row r="958" s="41" customFormat="true" ht="14.25" hidden="false" customHeight="false" outlineLevel="0" collapsed="false">
      <c r="B958" s="45"/>
    </row>
    <row r="959" s="41" customFormat="true" ht="14.25" hidden="false" customHeight="false" outlineLevel="0" collapsed="false">
      <c r="B959" s="45"/>
    </row>
    <row r="960" s="41" customFormat="true" ht="14.25" hidden="false" customHeight="false" outlineLevel="0" collapsed="false">
      <c r="B960" s="45"/>
    </row>
    <row r="961" s="41" customFormat="true" ht="14.25" hidden="false" customHeight="false" outlineLevel="0" collapsed="false">
      <c r="B961" s="45"/>
    </row>
    <row r="962" s="41" customFormat="true" ht="14.25" hidden="false" customHeight="false" outlineLevel="0" collapsed="false">
      <c r="B962" s="45"/>
    </row>
    <row r="963" s="41" customFormat="true" ht="14.25" hidden="false" customHeight="false" outlineLevel="0" collapsed="false">
      <c r="B963" s="45"/>
    </row>
    <row r="964" s="41" customFormat="true" ht="14.25" hidden="false" customHeight="false" outlineLevel="0" collapsed="false">
      <c r="B964" s="45"/>
    </row>
    <row r="965" s="41" customFormat="true" ht="14.25" hidden="false" customHeight="false" outlineLevel="0" collapsed="false">
      <c r="B965" s="45"/>
    </row>
    <row r="966" s="41" customFormat="true" ht="14.25" hidden="false" customHeight="false" outlineLevel="0" collapsed="false">
      <c r="B966" s="45"/>
    </row>
    <row r="967" s="41" customFormat="true" ht="14.25" hidden="false" customHeight="false" outlineLevel="0" collapsed="false">
      <c r="B967" s="45"/>
    </row>
    <row r="968" s="41" customFormat="true" ht="14.25" hidden="false" customHeight="false" outlineLevel="0" collapsed="false">
      <c r="B968" s="45"/>
    </row>
    <row r="969" s="41" customFormat="true" ht="14.25" hidden="false" customHeight="false" outlineLevel="0" collapsed="false">
      <c r="B969" s="45"/>
    </row>
    <row r="970" s="41" customFormat="true" ht="14.25" hidden="false" customHeight="false" outlineLevel="0" collapsed="false">
      <c r="B970" s="45"/>
    </row>
    <row r="971" s="41" customFormat="true" ht="14.25" hidden="false" customHeight="false" outlineLevel="0" collapsed="false">
      <c r="B971" s="45"/>
    </row>
    <row r="972" s="41" customFormat="true" ht="14.25" hidden="false" customHeight="false" outlineLevel="0" collapsed="false">
      <c r="B972" s="45"/>
    </row>
    <row r="973" s="41" customFormat="true" ht="14.25" hidden="false" customHeight="false" outlineLevel="0" collapsed="false">
      <c r="B973" s="45"/>
    </row>
    <row r="974" s="41" customFormat="true" ht="14.25" hidden="false" customHeight="false" outlineLevel="0" collapsed="false">
      <c r="B974" s="45"/>
    </row>
    <row r="975" s="41" customFormat="true" ht="14.25" hidden="false" customHeight="false" outlineLevel="0" collapsed="false">
      <c r="B975" s="45"/>
    </row>
    <row r="976" s="41" customFormat="true" ht="14.25" hidden="false" customHeight="false" outlineLevel="0" collapsed="false">
      <c r="B976" s="45"/>
    </row>
    <row r="977" s="41" customFormat="true" ht="14.25" hidden="false" customHeight="false" outlineLevel="0" collapsed="false">
      <c r="B977" s="45"/>
    </row>
    <row r="978" s="41" customFormat="true" ht="14.25" hidden="false" customHeight="false" outlineLevel="0" collapsed="false">
      <c r="B978" s="45"/>
    </row>
    <row r="979" s="41" customFormat="true" ht="14.25" hidden="false" customHeight="false" outlineLevel="0" collapsed="false">
      <c r="B979" s="45"/>
    </row>
    <row r="980" s="41" customFormat="true" ht="14.25" hidden="false" customHeight="false" outlineLevel="0" collapsed="false">
      <c r="B980" s="45"/>
    </row>
    <row r="981" s="41" customFormat="true" ht="14.25" hidden="false" customHeight="false" outlineLevel="0" collapsed="false">
      <c r="B981" s="45"/>
    </row>
    <row r="982" s="41" customFormat="true" ht="14.25" hidden="false" customHeight="false" outlineLevel="0" collapsed="false">
      <c r="B982" s="45"/>
    </row>
    <row r="983" s="41" customFormat="true" ht="14.25" hidden="false" customHeight="false" outlineLevel="0" collapsed="false">
      <c r="B983" s="45"/>
    </row>
    <row r="984" s="41" customFormat="true" ht="14.25" hidden="false" customHeight="false" outlineLevel="0" collapsed="false">
      <c r="B984" s="45"/>
    </row>
    <row r="985" s="41" customFormat="true" ht="14.25" hidden="false" customHeight="false" outlineLevel="0" collapsed="false">
      <c r="B985" s="45"/>
    </row>
    <row r="986" s="41" customFormat="true" ht="14.25" hidden="false" customHeight="false" outlineLevel="0" collapsed="false">
      <c r="B986" s="45"/>
    </row>
    <row r="987" s="41" customFormat="true" ht="14.25" hidden="false" customHeight="false" outlineLevel="0" collapsed="false">
      <c r="B987" s="45"/>
    </row>
    <row r="988" s="41" customFormat="true" ht="14.25" hidden="false" customHeight="false" outlineLevel="0" collapsed="false">
      <c r="B988" s="45"/>
    </row>
    <row r="989" s="41" customFormat="true" ht="14.25" hidden="false" customHeight="false" outlineLevel="0" collapsed="false">
      <c r="B989" s="45"/>
    </row>
    <row r="990" s="41" customFormat="true" ht="14.25" hidden="false" customHeight="false" outlineLevel="0" collapsed="false">
      <c r="B990" s="45"/>
    </row>
    <row r="991" s="41" customFormat="true" ht="14.25" hidden="false" customHeight="false" outlineLevel="0" collapsed="false">
      <c r="B991" s="45"/>
    </row>
    <row r="992" s="41" customFormat="true" ht="14.25" hidden="false" customHeight="false" outlineLevel="0" collapsed="false">
      <c r="B992" s="45"/>
    </row>
    <row r="993" s="41" customFormat="true" ht="14.25" hidden="false" customHeight="false" outlineLevel="0" collapsed="false">
      <c r="B993" s="45"/>
    </row>
    <row r="994" s="41" customFormat="true" ht="14.25" hidden="false" customHeight="false" outlineLevel="0" collapsed="false">
      <c r="B994" s="45"/>
    </row>
    <row r="995" s="41" customFormat="true" ht="14.25" hidden="false" customHeight="false" outlineLevel="0" collapsed="false">
      <c r="B995" s="45"/>
    </row>
    <row r="996" s="41" customFormat="true" ht="14.25" hidden="false" customHeight="false" outlineLevel="0" collapsed="false">
      <c r="B996" s="45"/>
    </row>
    <row r="997" s="41" customFormat="true" ht="14.25" hidden="false" customHeight="false" outlineLevel="0" collapsed="false">
      <c r="B997" s="45"/>
    </row>
    <row r="998" s="41" customFormat="true" ht="14.25" hidden="false" customHeight="false" outlineLevel="0" collapsed="false">
      <c r="B998" s="45"/>
    </row>
    <row r="999" s="41" customFormat="true" ht="14.25" hidden="false" customHeight="false" outlineLevel="0" collapsed="false">
      <c r="B999" s="45"/>
    </row>
    <row r="1000" s="41" customFormat="true" ht="14.25" hidden="false" customHeight="false" outlineLevel="0" collapsed="false">
      <c r="B1000" s="45"/>
    </row>
    <row r="1001" s="41" customFormat="true" ht="14.25" hidden="false" customHeight="false" outlineLevel="0" collapsed="false">
      <c r="B1001" s="45"/>
    </row>
    <row r="1002" s="41" customFormat="true" ht="14.25" hidden="false" customHeight="false" outlineLevel="0" collapsed="false">
      <c r="B1002" s="45"/>
    </row>
    <row r="1003" s="41" customFormat="true" ht="14.25" hidden="false" customHeight="false" outlineLevel="0" collapsed="false">
      <c r="B1003" s="45"/>
    </row>
    <row r="1004" s="41" customFormat="true" ht="14.25" hidden="false" customHeight="false" outlineLevel="0" collapsed="false">
      <c r="B1004" s="45"/>
    </row>
    <row r="1005" s="41" customFormat="true" ht="14.25" hidden="false" customHeight="false" outlineLevel="0" collapsed="false">
      <c r="B1005" s="45"/>
    </row>
    <row r="1006" s="41" customFormat="true" ht="14.25" hidden="false" customHeight="false" outlineLevel="0" collapsed="false">
      <c r="B1006" s="45"/>
    </row>
    <row r="1007" s="41" customFormat="true" ht="14.25" hidden="false" customHeight="false" outlineLevel="0" collapsed="false">
      <c r="B1007" s="45"/>
    </row>
    <row r="1008" s="41" customFormat="true" ht="14.25" hidden="false" customHeight="false" outlineLevel="0" collapsed="false">
      <c r="B1008" s="45"/>
    </row>
    <row r="1009" s="41" customFormat="true" ht="14.25" hidden="false" customHeight="false" outlineLevel="0" collapsed="false">
      <c r="B1009" s="45"/>
    </row>
    <row r="1010" s="41" customFormat="true" ht="14.25" hidden="false" customHeight="false" outlineLevel="0" collapsed="false">
      <c r="B1010" s="45"/>
    </row>
    <row r="1011" s="41" customFormat="true" ht="14.25" hidden="false" customHeight="false" outlineLevel="0" collapsed="false">
      <c r="B1011" s="45"/>
    </row>
    <row r="1012" s="41" customFormat="true" ht="14.25" hidden="false" customHeight="false" outlineLevel="0" collapsed="false">
      <c r="B1012" s="45"/>
    </row>
    <row r="1013" s="41" customFormat="true" ht="14.25" hidden="false" customHeight="false" outlineLevel="0" collapsed="false">
      <c r="B1013" s="45"/>
    </row>
    <row r="1014" s="41" customFormat="true" ht="14.25" hidden="false" customHeight="false" outlineLevel="0" collapsed="false">
      <c r="B1014" s="45"/>
    </row>
    <row r="1015" s="41" customFormat="true" ht="14.25" hidden="false" customHeight="false" outlineLevel="0" collapsed="false">
      <c r="B1015" s="45"/>
    </row>
    <row r="1016" s="41" customFormat="true" ht="14.25" hidden="false" customHeight="false" outlineLevel="0" collapsed="false">
      <c r="B1016" s="45"/>
    </row>
    <row r="1017" s="41" customFormat="true" ht="14.25" hidden="false" customHeight="false" outlineLevel="0" collapsed="false">
      <c r="B1017" s="45"/>
    </row>
    <row r="1018" s="41" customFormat="true" ht="14.25" hidden="false" customHeight="false" outlineLevel="0" collapsed="false">
      <c r="B1018" s="45"/>
    </row>
    <row r="1019" s="41" customFormat="true" ht="14.25" hidden="false" customHeight="false" outlineLevel="0" collapsed="false">
      <c r="B1019" s="45"/>
    </row>
    <row r="1020" s="41" customFormat="true" ht="14.25" hidden="false" customHeight="false" outlineLevel="0" collapsed="false">
      <c r="B1020" s="45"/>
    </row>
    <row r="1021" s="41" customFormat="true" ht="14.25" hidden="false" customHeight="false" outlineLevel="0" collapsed="false">
      <c r="B1021" s="45"/>
    </row>
    <row r="1022" s="41" customFormat="true" ht="14.25" hidden="false" customHeight="false" outlineLevel="0" collapsed="false">
      <c r="B1022" s="45"/>
    </row>
    <row r="1023" s="41" customFormat="true" ht="14.25" hidden="false" customHeight="false" outlineLevel="0" collapsed="false">
      <c r="B1023" s="45"/>
    </row>
    <row r="1024" s="41" customFormat="true" ht="14.25" hidden="false" customHeight="false" outlineLevel="0" collapsed="false">
      <c r="B1024" s="45"/>
    </row>
    <row r="1025" s="41" customFormat="true" ht="14.25" hidden="false" customHeight="false" outlineLevel="0" collapsed="false">
      <c r="B1025" s="45"/>
    </row>
    <row r="1026" s="41" customFormat="true" ht="14.25" hidden="false" customHeight="false" outlineLevel="0" collapsed="false">
      <c r="B1026" s="45"/>
    </row>
    <row r="1027" s="41" customFormat="true" ht="14.25" hidden="false" customHeight="false" outlineLevel="0" collapsed="false">
      <c r="B1027" s="45"/>
    </row>
    <row r="1028" s="41" customFormat="true" ht="14.25" hidden="false" customHeight="false" outlineLevel="0" collapsed="false">
      <c r="B1028" s="45"/>
    </row>
    <row r="1029" s="41" customFormat="true" ht="14.25" hidden="false" customHeight="false" outlineLevel="0" collapsed="false">
      <c r="B1029" s="45"/>
    </row>
    <row r="1030" s="41" customFormat="true" ht="14.25" hidden="false" customHeight="false" outlineLevel="0" collapsed="false">
      <c r="B1030" s="45"/>
    </row>
    <row r="1031" s="41" customFormat="true" ht="14.25" hidden="false" customHeight="false" outlineLevel="0" collapsed="false">
      <c r="B1031" s="45"/>
    </row>
    <row r="1032" s="41" customFormat="true" ht="14.25" hidden="false" customHeight="false" outlineLevel="0" collapsed="false">
      <c r="B1032" s="45"/>
    </row>
    <row r="1033" s="41" customFormat="true" ht="14.25" hidden="false" customHeight="false" outlineLevel="0" collapsed="false">
      <c r="B1033" s="45"/>
    </row>
    <row r="1034" s="41" customFormat="true" ht="14.25" hidden="false" customHeight="false" outlineLevel="0" collapsed="false">
      <c r="B1034" s="45"/>
    </row>
    <row r="1035" s="41" customFormat="true" ht="14.25" hidden="false" customHeight="false" outlineLevel="0" collapsed="false">
      <c r="B1035" s="45"/>
    </row>
    <row r="1036" s="41" customFormat="true" ht="14.25" hidden="false" customHeight="false" outlineLevel="0" collapsed="false">
      <c r="B1036" s="45"/>
    </row>
    <row r="1037" s="41" customFormat="true" ht="14.25" hidden="false" customHeight="false" outlineLevel="0" collapsed="false">
      <c r="B1037" s="45"/>
    </row>
    <row r="1038" s="41" customFormat="true" ht="14.25" hidden="false" customHeight="false" outlineLevel="0" collapsed="false">
      <c r="B1038" s="45"/>
    </row>
    <row r="1039" s="41" customFormat="true" ht="14.25" hidden="false" customHeight="false" outlineLevel="0" collapsed="false">
      <c r="B1039" s="45"/>
    </row>
    <row r="1040" s="41" customFormat="true" ht="14.25" hidden="false" customHeight="false" outlineLevel="0" collapsed="false">
      <c r="B1040" s="45"/>
    </row>
    <row r="1041" s="41" customFormat="true" ht="14.25" hidden="false" customHeight="false" outlineLevel="0" collapsed="false">
      <c r="B1041" s="45"/>
    </row>
    <row r="1042" s="41" customFormat="true" ht="14.25" hidden="false" customHeight="false" outlineLevel="0" collapsed="false">
      <c r="B1042" s="45"/>
    </row>
    <row r="1043" s="41" customFormat="true" ht="14.25" hidden="false" customHeight="false" outlineLevel="0" collapsed="false">
      <c r="B1043" s="45"/>
    </row>
    <row r="1044" s="41" customFormat="true" ht="14.25" hidden="false" customHeight="false" outlineLevel="0" collapsed="false">
      <c r="B1044" s="45"/>
    </row>
    <row r="1045" s="41" customFormat="true" ht="14.25" hidden="false" customHeight="false" outlineLevel="0" collapsed="false">
      <c r="B1045" s="45"/>
    </row>
    <row r="1046" s="41" customFormat="true" ht="14.25" hidden="false" customHeight="false" outlineLevel="0" collapsed="false">
      <c r="B1046" s="45"/>
    </row>
    <row r="1047" s="41" customFormat="true" ht="14.25" hidden="false" customHeight="false" outlineLevel="0" collapsed="false">
      <c r="B1047" s="45"/>
    </row>
    <row r="1048" s="41" customFormat="true" ht="14.25" hidden="false" customHeight="false" outlineLevel="0" collapsed="false">
      <c r="B1048" s="45"/>
    </row>
    <row r="1049" s="41" customFormat="true" ht="14.25" hidden="false" customHeight="false" outlineLevel="0" collapsed="false">
      <c r="B1049" s="45"/>
    </row>
    <row r="1050" s="41" customFormat="true" ht="14.25" hidden="false" customHeight="false" outlineLevel="0" collapsed="false">
      <c r="B1050" s="45"/>
    </row>
    <row r="1051" s="41" customFormat="true" ht="14.25" hidden="false" customHeight="false" outlineLevel="0" collapsed="false">
      <c r="B1051" s="45"/>
    </row>
    <row r="1052" s="41" customFormat="true" ht="14.25" hidden="false" customHeight="false" outlineLevel="0" collapsed="false">
      <c r="B1052" s="45"/>
    </row>
    <row r="1053" s="41" customFormat="true" ht="14.25" hidden="false" customHeight="false" outlineLevel="0" collapsed="false">
      <c r="B1053" s="45"/>
    </row>
    <row r="1054" s="41" customFormat="true" ht="14.25" hidden="false" customHeight="false" outlineLevel="0" collapsed="false">
      <c r="B1054" s="45"/>
    </row>
    <row r="1055" s="41" customFormat="true" ht="14.25" hidden="false" customHeight="false" outlineLevel="0" collapsed="false">
      <c r="B1055" s="45"/>
    </row>
  </sheetData>
  <dataValidations count="6">
    <dataValidation allowBlank="true" errorStyle="stop" operator="equal" showDropDown="false" showErrorMessage="true" showInputMessage="true" sqref="B6" type="list">
      <formula1>"6  度Grade,7  度Grade,8  度Grade"</formula1>
      <formula2>0</formula2>
    </dataValidation>
    <dataValidation allowBlank="true" errorStyle="stop" operator="equal" showDropDown="false" showErrorMessage="true" showInputMessage="true" sqref="C6" type="list">
      <formula1>"6,7,8"</formula1>
      <formula2>0</formula2>
    </dataValidation>
    <dataValidation allowBlank="true" errorStyle="stop" operator="equal" showDropDown="false" showErrorMessage="true" showInputMessage="true" sqref="B7" type="list">
      <formula1>"A类 Category A,B类 CategoryB,C类 CategoryC"</formula1>
      <formula2>0</formula2>
    </dataValidation>
    <dataValidation allowBlank="true" errorStyle="stop" operator="equal" showDropDown="false" showErrorMessage="true" showInputMessage="true" sqref="B8" type="list">
      <formula1>"Ⅰ类 ClassⅠ,Ⅱ类 ClassⅡ,Ⅲ类 ClassⅢ,Ⅳ类 ClassⅣ"</formula1>
      <formula2>0</formula2>
    </dataValidation>
    <dataValidation allowBlank="true" errorStyle="stop" operator="equal" showDropDown="false" showErrorMessage="true" showInputMessage="true" sqref="B9" type="list">
      <formula1>"第一组 Number 1 ,第二组 Number 2,第三组 Number 3"</formula1>
      <formula2>0</formula2>
    </dataValidation>
    <dataValidation allowBlank="true" errorStyle="stop" operator="equal" showDropDown="false" showErrorMessage="true" showInputMessage="true" sqref="B10" type="list">
      <formula1>"0.05g,0.10g,0.15g,0.2g,0.3g,0.4g"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anchor moveWithCells="true" sizeWithCells="false">
                  <from>
                    <xdr:col>2</xdr:col>
                    <xdr:colOff>23040</xdr:colOff>
                    <xdr:row>0</xdr:row>
                    <xdr:rowOff>30600</xdr:rowOff>
                  </from>
                  <to>
                    <xdr:col>3</xdr:col>
                    <xdr:colOff>-535320</xdr:colOff>
                    <xdr:row>1</xdr:row>
                    <xdr:rowOff>5760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5"/>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0" ySplit="1" topLeftCell="A2" activePane="bottomLeft" state="frozen"/>
      <selection pane="topLeft" activeCell="A1" activeCellId="0" sqref="A1"/>
      <selection pane="bottomLeft" activeCell="L13" activeCellId="0" sqref="L13"/>
    </sheetView>
  </sheetViews>
  <sheetFormatPr defaultColWidth="9.00390625" defaultRowHeight="13.5" zeroHeight="false" outlineLevelRow="0" outlineLevelCol="0"/>
  <cols>
    <col collapsed="false" customWidth="false" hidden="false" outlineLevel="0" max="1" min="1" style="50" width="9"/>
    <col collapsed="false" customWidth="true" hidden="false" outlineLevel="0" max="2" min="2" style="50" width="24.5"/>
    <col collapsed="false" customWidth="true" hidden="false" outlineLevel="0" max="3" min="3" style="50" width="13"/>
    <col collapsed="false" customWidth="true" hidden="false" outlineLevel="0" max="4" min="4" style="50" width="15"/>
    <col collapsed="false" customWidth="true" hidden="false" outlineLevel="0" max="5" min="5" style="50" width="11.63"/>
    <col collapsed="false" customWidth="true" hidden="false" outlineLevel="0" max="6" min="6" style="50" width="10.5"/>
    <col collapsed="false" customWidth="true" hidden="false" outlineLevel="0" max="7" min="7" style="50" width="16.37"/>
    <col collapsed="false" customWidth="true" hidden="false" outlineLevel="0" max="8" min="8" style="50" width="8.5"/>
    <col collapsed="false" customWidth="true" hidden="false" outlineLevel="0" max="9" min="9" style="50" width="10.5"/>
    <col collapsed="false" customWidth="true" hidden="false" outlineLevel="0" max="10" min="10" style="50" width="8.5"/>
    <col collapsed="false" customWidth="true" hidden="false" outlineLevel="0" max="11" min="11" style="50" width="13.88"/>
    <col collapsed="false" customWidth="true" hidden="false" outlineLevel="0" max="12" min="12" style="50" width="9.12"/>
    <col collapsed="false" customWidth="false" hidden="false" outlineLevel="0" max="16384" min="13" style="50" width="9"/>
  </cols>
  <sheetData>
    <row r="1" customFormat="false" ht="13.8" hidden="false" customHeight="false" outlineLevel="0" collapsed="false">
      <c r="B1" s="50" t="s">
        <v>150</v>
      </c>
      <c r="D1" s="51"/>
    </row>
    <row r="2" customFormat="false" ht="13.8" hidden="false" customHeight="false" outlineLevel="0" collapsed="false">
      <c r="A2" s="50" t="n">
        <v>1</v>
      </c>
      <c r="B2" s="50" t="s">
        <v>151</v>
      </c>
      <c r="C2" s="50" t="s">
        <v>152</v>
      </c>
      <c r="D2" s="51" t="n">
        <v>340</v>
      </c>
    </row>
    <row r="3" customFormat="false" ht="13.8" hidden="false" customHeight="false" outlineLevel="0" collapsed="false">
      <c r="A3" s="50" t="n">
        <v>2</v>
      </c>
      <c r="B3" s="50" t="s">
        <v>88</v>
      </c>
      <c r="C3" s="50" t="s">
        <v>153</v>
      </c>
      <c r="D3" s="52" t="s">
        <v>154</v>
      </c>
    </row>
    <row r="4" customFormat="false" ht="13.8" hidden="false" customHeight="false" outlineLevel="0" collapsed="false">
      <c r="A4" s="50" t="n">
        <v>3</v>
      </c>
      <c r="B4" s="50" t="s">
        <v>155</v>
      </c>
      <c r="C4" s="50" t="s">
        <v>156</v>
      </c>
      <c r="D4" s="51" t="n">
        <v>8400</v>
      </c>
    </row>
    <row r="5" customFormat="false" ht="13.8" hidden="false" customHeight="false" outlineLevel="0" collapsed="false">
      <c r="A5" s="50" t="n">
        <v>4</v>
      </c>
      <c r="B5" s="50" t="s">
        <v>157</v>
      </c>
      <c r="C5" s="50" t="s">
        <v>158</v>
      </c>
      <c r="D5" s="50" t="s">
        <v>159</v>
      </c>
      <c r="E5" s="50" t="s">
        <v>160</v>
      </c>
      <c r="F5" s="50" t="s">
        <v>161</v>
      </c>
      <c r="G5" s="50" t="s">
        <v>162</v>
      </c>
    </row>
    <row r="6" customFormat="false" ht="13.8" hidden="false" customHeight="false" outlineLevel="0" collapsed="false">
      <c r="A6" s="50" t="n">
        <v>5</v>
      </c>
      <c r="B6" s="50" t="s">
        <v>163</v>
      </c>
      <c r="G6" s="53" t="s">
        <v>164</v>
      </c>
    </row>
    <row r="7" customFormat="false" ht="15" hidden="false" customHeight="false" outlineLevel="0" collapsed="false">
      <c r="B7" s="54"/>
      <c r="C7" s="55" t="s">
        <v>165</v>
      </c>
      <c r="D7" s="56" t="s">
        <v>166</v>
      </c>
      <c r="E7" s="56" t="s">
        <v>152</v>
      </c>
      <c r="G7" s="54"/>
      <c r="H7" s="55" t="s">
        <v>165</v>
      </c>
      <c r="I7" s="56" t="s">
        <v>166</v>
      </c>
      <c r="J7" s="56" t="s">
        <v>152</v>
      </c>
    </row>
    <row r="8" customFormat="false" ht="13.8" hidden="false" customHeight="false" outlineLevel="0" collapsed="false">
      <c r="B8" s="57" t="s">
        <v>167</v>
      </c>
      <c r="C8" s="56"/>
      <c r="D8" s="56"/>
      <c r="E8" s="56"/>
      <c r="G8" s="57" t="s">
        <v>167</v>
      </c>
      <c r="H8" s="56"/>
      <c r="I8" s="56"/>
      <c r="J8" s="56"/>
      <c r="L8" s="58"/>
      <c r="M8" s="58"/>
      <c r="N8" s="58"/>
    </row>
    <row r="9" customFormat="false" ht="13.8" hidden="false" customHeight="false" outlineLevel="0" collapsed="false">
      <c r="B9" s="57" t="s">
        <v>168</v>
      </c>
      <c r="C9" s="59" t="e">
        <f aca="false">#REF!</f>
        <v>#REF!</v>
      </c>
      <c r="D9" s="59" t="e">
        <f aca="false">#REF!</f>
        <v>#REF!</v>
      </c>
      <c r="E9" s="56" t="e">
        <f aca="false">D9*0.8/1000</f>
        <v>#REF!</v>
      </c>
      <c r="G9" s="57" t="s">
        <v>168</v>
      </c>
      <c r="H9" s="60" t="e">
        <f aca="false">#REF!</f>
        <v>#REF!</v>
      </c>
      <c r="I9" s="60" t="e">
        <f aca="false">#REF!</f>
        <v>#REF!</v>
      </c>
      <c r="J9" s="56" t="e">
        <f aca="false">I9*0.8/1000</f>
        <v>#REF!</v>
      </c>
    </row>
    <row r="10" customFormat="false" ht="13.8" hidden="false" customHeight="false" outlineLevel="0" collapsed="false">
      <c r="B10" s="57" t="s">
        <v>169</v>
      </c>
      <c r="C10" s="59" t="e">
        <f aca="false">#REF!</f>
        <v>#REF!</v>
      </c>
      <c r="D10" s="59" t="e">
        <f aca="false">#REF!</f>
        <v>#REF!</v>
      </c>
      <c r="E10" s="61" t="e">
        <f aca="false">D10*0.8/1000</f>
        <v>#REF!</v>
      </c>
      <c r="G10" s="57" t="s">
        <v>169</v>
      </c>
      <c r="H10" s="60" t="e">
        <f aca="false">#REF!</f>
        <v>#REF!</v>
      </c>
      <c r="I10" s="60" t="e">
        <f aca="false">#REF!</f>
        <v>#REF!</v>
      </c>
      <c r="J10" s="61" t="e">
        <f aca="false">I10*0.8/1000</f>
        <v>#REF!</v>
      </c>
      <c r="O10" s="62"/>
    </row>
    <row r="11" customFormat="false" ht="13.8" hidden="false" customHeight="false" outlineLevel="0" collapsed="false">
      <c r="B11" s="57" t="s">
        <v>170</v>
      </c>
      <c r="C11" s="59" t="e">
        <f aca="false">#REF!</f>
        <v>#REF!</v>
      </c>
      <c r="D11" s="59" t="e">
        <f aca="false">#REF!</f>
        <v>#REF!</v>
      </c>
      <c r="E11" s="61" t="e">
        <f aca="false">D11*0.8/1000</f>
        <v>#REF!</v>
      </c>
      <c r="G11" s="57" t="s">
        <v>170</v>
      </c>
      <c r="H11" s="60" t="e">
        <f aca="false">#REF!</f>
        <v>#REF!</v>
      </c>
      <c r="I11" s="60" t="e">
        <f aca="false">#REF!</f>
        <v>#REF!</v>
      </c>
      <c r="J11" s="61" t="e">
        <f aca="false">I11*0.8/1000</f>
        <v>#REF!</v>
      </c>
      <c r="L11" s="58"/>
      <c r="M11" s="58"/>
      <c r="N11" s="58"/>
    </row>
    <row r="12" customFormat="false" ht="13.8" hidden="false" customHeight="false" outlineLevel="0" collapsed="false">
      <c r="B12" s="63" t="s">
        <v>171</v>
      </c>
      <c r="C12" s="59" t="e">
        <f aca="false">#REF!</f>
        <v>#REF!</v>
      </c>
      <c r="D12" s="59" t="e">
        <f aca="false">#REF!</f>
        <v>#REF!</v>
      </c>
      <c r="E12" s="61" t="e">
        <f aca="false">D12*0.8/1000</f>
        <v>#REF!</v>
      </c>
      <c r="G12" s="63" t="s">
        <v>171</v>
      </c>
      <c r="H12" s="60" t="e">
        <f aca="false">#REF!</f>
        <v>#REF!</v>
      </c>
      <c r="I12" s="60" t="e">
        <f aca="false">#REF!</f>
        <v>#REF!</v>
      </c>
      <c r="J12" s="61" t="e">
        <f aca="false">I12*0.8/1000</f>
        <v>#REF!</v>
      </c>
    </row>
    <row r="13" customFormat="false" ht="13.8" hidden="false" customHeight="false" outlineLevel="0" collapsed="false">
      <c r="B13" s="57" t="s">
        <v>172</v>
      </c>
      <c r="C13" s="56"/>
      <c r="D13" s="56"/>
      <c r="E13" s="56"/>
      <c r="G13" s="57" t="s">
        <v>172</v>
      </c>
      <c r="H13" s="56"/>
      <c r="I13" s="56"/>
      <c r="J13" s="56"/>
    </row>
    <row r="14" customFormat="false" ht="13.8" hidden="false" customHeight="false" outlineLevel="0" collapsed="false">
      <c r="B14" s="64" t="s">
        <v>173</v>
      </c>
      <c r="C14" s="59" t="e">
        <f aca="false">D14/$D$22*100</f>
        <v>#REF!</v>
      </c>
      <c r="D14" s="59" t="e">
        <f aca="false">#REF!</f>
        <v>#REF!</v>
      </c>
      <c r="E14" s="61" t="e">
        <f aca="false">D14*0.8/1000</f>
        <v>#REF!</v>
      </c>
      <c r="G14" s="64" t="s">
        <v>173</v>
      </c>
      <c r="H14" s="61" t="e">
        <f aca="false">#REF!</f>
        <v>#REF!</v>
      </c>
      <c r="I14" s="59" t="e">
        <f aca="false">#REF!</f>
        <v>#REF!</v>
      </c>
      <c r="J14" s="61" t="e">
        <f aca="false">I14*0.8/1000</f>
        <v>#REF!</v>
      </c>
      <c r="L14" s="58"/>
      <c r="M14" s="58"/>
      <c r="N14" s="58"/>
    </row>
    <row r="15" customFormat="false" ht="13.8" hidden="false" customHeight="false" outlineLevel="0" collapsed="false">
      <c r="B15" s="64" t="s">
        <v>174</v>
      </c>
      <c r="C15" s="59" t="e">
        <f aca="false">D15/$D$22*100</f>
        <v>#REF!</v>
      </c>
      <c r="D15" s="59" t="e">
        <f aca="false">#REF!</f>
        <v>#REF!</v>
      </c>
      <c r="E15" s="61" t="e">
        <f aca="false">D15*0.8/1000</f>
        <v>#REF!</v>
      </c>
      <c r="G15" s="64" t="s">
        <v>174</v>
      </c>
      <c r="H15" s="61" t="e">
        <f aca="false">#REF!</f>
        <v>#REF!</v>
      </c>
      <c r="I15" s="59" t="e">
        <f aca="false">#REF!</f>
        <v>#REF!</v>
      </c>
      <c r="J15" s="61" t="e">
        <f aca="false">I15*0.8/1000</f>
        <v>#REF!</v>
      </c>
      <c r="L15" s="58"/>
    </row>
    <row r="16" customFormat="false" ht="13.8" hidden="false" customHeight="false" outlineLevel="0" collapsed="false">
      <c r="B16" s="57" t="s">
        <v>175</v>
      </c>
      <c r="C16" s="59" t="e">
        <f aca="false">D16/$D$22*100</f>
        <v>#REF!</v>
      </c>
      <c r="D16" s="59" t="e">
        <f aca="false">#REF!</f>
        <v>#REF!</v>
      </c>
      <c r="E16" s="61" t="e">
        <f aca="false">D16*0.8/1000</f>
        <v>#REF!</v>
      </c>
      <c r="G16" s="57" t="s">
        <v>175</v>
      </c>
      <c r="H16" s="61" t="e">
        <f aca="false">#REF!</f>
        <v>#REF!</v>
      </c>
      <c r="I16" s="59" t="e">
        <f aca="false">#REF!</f>
        <v>#REF!</v>
      </c>
      <c r="J16" s="61" t="e">
        <f aca="false">I16*0.8/1000</f>
        <v>#REF!</v>
      </c>
      <c r="L16" s="58"/>
    </row>
    <row r="17" customFormat="false" ht="13.8" hidden="false" customHeight="false" outlineLevel="0" collapsed="false">
      <c r="B17" s="57" t="s">
        <v>176</v>
      </c>
      <c r="C17" s="59" t="e">
        <f aca="false">D17/$D$22*100</f>
        <v>#REF!</v>
      </c>
      <c r="D17" s="59" t="e">
        <f aca="false">#REF!</f>
        <v>#REF!</v>
      </c>
      <c r="E17" s="61" t="e">
        <f aca="false">D17*0.8/1000</f>
        <v>#REF!</v>
      </c>
      <c r="G17" s="57" t="s">
        <v>176</v>
      </c>
      <c r="H17" s="61" t="e">
        <f aca="false">#REF!</f>
        <v>#REF!</v>
      </c>
      <c r="I17" s="59" t="e">
        <f aca="false">#REF!</f>
        <v>#REF!</v>
      </c>
      <c r="J17" s="61" t="e">
        <f aca="false">I17*0.8/1000</f>
        <v>#REF!</v>
      </c>
      <c r="L17" s="58"/>
    </row>
    <row r="18" customFormat="false" ht="21.65" hidden="false" customHeight="false" outlineLevel="0" collapsed="false">
      <c r="B18" s="57" t="s">
        <v>177</v>
      </c>
      <c r="C18" s="59" t="e">
        <f aca="false">D18/$D$22*100</f>
        <v>#REF!</v>
      </c>
      <c r="D18" s="59" t="e">
        <f aca="false">#REF!</f>
        <v>#REF!</v>
      </c>
      <c r="E18" s="61" t="e">
        <f aca="false">D18*0.8/1000</f>
        <v>#REF!</v>
      </c>
      <c r="G18" s="57" t="s">
        <v>177</v>
      </c>
      <c r="H18" s="61" t="e">
        <f aca="false">#REF!</f>
        <v>#REF!</v>
      </c>
      <c r="I18" s="59" t="e">
        <f aca="false">#REF!</f>
        <v>#REF!</v>
      </c>
      <c r="J18" s="61" t="e">
        <f aca="false">I18*0.8/1000</f>
        <v>#REF!</v>
      </c>
      <c r="L18" s="58"/>
    </row>
    <row r="19" customFormat="false" ht="17.25" hidden="false" customHeight="true" outlineLevel="0" collapsed="false">
      <c r="B19" s="57" t="s">
        <v>178</v>
      </c>
      <c r="C19" s="59" t="e">
        <f aca="false">D19/$D$22*100</f>
        <v>#REF!</v>
      </c>
      <c r="D19" s="59" t="e">
        <f aca="false">#REF!</f>
        <v>#REF!</v>
      </c>
      <c r="E19" s="61" t="e">
        <f aca="false">D19*0.8/1000</f>
        <v>#REF!</v>
      </c>
      <c r="G19" s="57" t="s">
        <v>178</v>
      </c>
      <c r="H19" s="61" t="e">
        <f aca="false">#REF!</f>
        <v>#REF!</v>
      </c>
      <c r="I19" s="59" t="e">
        <f aca="false">#REF!</f>
        <v>#REF!</v>
      </c>
      <c r="J19" s="61" t="e">
        <f aca="false">I19*0.8/1000</f>
        <v>#REF!</v>
      </c>
      <c r="L19" s="58"/>
    </row>
    <row r="20" customFormat="false" ht="13.8" hidden="false" customHeight="false" outlineLevel="0" collapsed="false">
      <c r="B20" s="57" t="s">
        <v>179</v>
      </c>
      <c r="C20" s="59" t="e">
        <f aca="false">D20/$D$22*100</f>
        <v>#REF!</v>
      </c>
      <c r="D20" s="59" t="e">
        <f aca="false">#REF!</f>
        <v>#REF!</v>
      </c>
      <c r="E20" s="61" t="e">
        <f aca="false">D20*0.8/1000</f>
        <v>#REF!</v>
      </c>
      <c r="G20" s="57" t="s">
        <v>179</v>
      </c>
      <c r="H20" s="61" t="e">
        <f aca="false">#REF!</f>
        <v>#REF!</v>
      </c>
      <c r="I20" s="59" t="e">
        <f aca="false">#REF!</f>
        <v>#REF!</v>
      </c>
      <c r="J20" s="61" t="e">
        <f aca="false">I20*0.8/1000</f>
        <v>#REF!</v>
      </c>
      <c r="L20" s="58"/>
      <c r="N20" s="58"/>
    </row>
    <row r="21" customFormat="false" ht="13.8" hidden="false" customHeight="false" outlineLevel="0" collapsed="false">
      <c r="B21" s="57" t="s">
        <v>180</v>
      </c>
      <c r="C21" s="59" t="e">
        <f aca="false">D21/$D$22*100</f>
        <v>#REF!</v>
      </c>
      <c r="D21" s="59" t="e">
        <f aca="false">#REF!</f>
        <v>#REF!</v>
      </c>
      <c r="E21" s="61" t="e">
        <f aca="false">D21*0.8/1000</f>
        <v>#REF!</v>
      </c>
      <c r="G21" s="57" t="s">
        <v>180</v>
      </c>
      <c r="H21" s="61" t="e">
        <f aca="false">#REF!</f>
        <v>#REF!</v>
      </c>
      <c r="I21" s="59" t="e">
        <f aca="false">#REF!</f>
        <v>#REF!</v>
      </c>
      <c r="J21" s="61" t="e">
        <f aca="false">I21*0.8/1000</f>
        <v>#REF!</v>
      </c>
      <c r="L21" s="58"/>
    </row>
    <row r="22" customFormat="false" ht="13.8" hidden="false" customHeight="false" outlineLevel="0" collapsed="false">
      <c r="B22" s="63" t="s">
        <v>171</v>
      </c>
      <c r="C22" s="56" t="e">
        <f aca="false">SUM(C14:C21)</f>
        <v>#REF!</v>
      </c>
      <c r="D22" s="59" t="e">
        <f aca="false">D12</f>
        <v>#REF!</v>
      </c>
      <c r="E22" s="61" t="e">
        <f aca="false">D22*0.8/1000</f>
        <v>#REF!</v>
      </c>
      <c r="G22" s="63" t="s">
        <v>171</v>
      </c>
      <c r="H22" s="61" t="e">
        <f aca="false">#REF!</f>
        <v>#REF!</v>
      </c>
      <c r="I22" s="59" t="e">
        <f aca="false">#REF!</f>
        <v>#REF!</v>
      </c>
      <c r="J22" s="61" t="e">
        <f aca="false">I22*0.8/1000</f>
        <v>#REF!</v>
      </c>
    </row>
    <row r="23" customFormat="false" ht="13.8" hidden="false" customHeight="false" outlineLevel="0" collapsed="false">
      <c r="B23" s="65"/>
    </row>
    <row r="24" customFormat="false" ht="13.8" hidden="false" customHeight="false" outlineLevel="0" collapsed="false">
      <c r="A24" s="50" t="n">
        <v>6</v>
      </c>
      <c r="B24" s="50" t="s">
        <v>181</v>
      </c>
      <c r="L24" s="66"/>
    </row>
    <row r="25" customFormat="false" ht="13.8" hidden="false" customHeight="false" outlineLevel="0" collapsed="false">
      <c r="B25" s="50" t="s">
        <v>182</v>
      </c>
      <c r="C25" s="50" t="s">
        <v>183</v>
      </c>
    </row>
    <row r="26" customFormat="false" ht="13.8" hidden="false" customHeight="false" outlineLevel="0" collapsed="false">
      <c r="B26" s="50" t="s">
        <v>184</v>
      </c>
      <c r="C26" s="50" t="s">
        <v>185</v>
      </c>
    </row>
    <row r="27" customFormat="false" ht="13.8" hidden="false" customHeight="false" outlineLevel="0" collapsed="false"/>
    <row r="28" customFormat="false" ht="13.8" hidden="false" customHeight="false" outlineLevel="0" collapsed="false">
      <c r="A28" s="50" t="n">
        <v>7</v>
      </c>
      <c r="B28" s="50" t="s">
        <v>186</v>
      </c>
    </row>
    <row r="29" customFormat="false" ht="13.8" hidden="false" customHeight="true" outlineLevel="0" collapsed="false">
      <c r="B29" s="67" t="s">
        <v>187</v>
      </c>
      <c r="C29" s="67" t="s">
        <v>188</v>
      </c>
      <c r="D29" s="67" t="s">
        <v>189</v>
      </c>
      <c r="E29" s="68" t="s">
        <v>190</v>
      </c>
      <c r="F29" s="68" t="s">
        <v>191</v>
      </c>
    </row>
    <row r="30" customFormat="false" ht="13.8" hidden="false" customHeight="false" outlineLevel="0" collapsed="false">
      <c r="B30" s="67"/>
      <c r="C30" s="67"/>
      <c r="D30" s="67"/>
      <c r="E30" s="68"/>
      <c r="F30" s="68"/>
    </row>
    <row r="31" customFormat="false" ht="13.8" hidden="false" customHeight="false" outlineLevel="0" collapsed="false">
      <c r="B31" s="69" t="s">
        <v>192</v>
      </c>
      <c r="C31" s="70" t="n">
        <f aca="false">C32</f>
        <v>13.25</v>
      </c>
      <c r="D31" s="71" t="n">
        <v>1</v>
      </c>
      <c r="E31" s="71" t="n">
        <v>440</v>
      </c>
      <c r="F31" s="71" t="n">
        <v>800</v>
      </c>
    </row>
    <row r="32" customFormat="false" ht="13.8" hidden="false" customHeight="false" outlineLevel="0" collapsed="false">
      <c r="B32" s="69" t="s">
        <v>193</v>
      </c>
      <c r="C32" s="70" t="n">
        <f aca="false">F51+0.3</f>
        <v>13.25</v>
      </c>
      <c r="D32" s="71"/>
      <c r="E32" s="71" t="n">
        <v>440</v>
      </c>
      <c r="F32" s="71"/>
    </row>
    <row r="33" customFormat="false" ht="13.8" hidden="false" customHeight="false" outlineLevel="0" collapsed="false">
      <c r="B33" s="69" t="s">
        <v>194</v>
      </c>
      <c r="C33" s="70" t="n">
        <f aca="false">C34+0.3</f>
        <v>12.9</v>
      </c>
      <c r="D33" s="71" t="n">
        <v>1</v>
      </c>
      <c r="E33" s="71" t="n">
        <v>360</v>
      </c>
      <c r="F33" s="71" t="n">
        <v>800</v>
      </c>
    </row>
    <row r="34" customFormat="false" ht="13.8" hidden="false" customHeight="false" outlineLevel="0" collapsed="false">
      <c r="B34" s="69" t="s">
        <v>195</v>
      </c>
      <c r="C34" s="70" t="n">
        <f aca="false">F54+0.4</f>
        <v>12.6</v>
      </c>
      <c r="D34" s="72"/>
      <c r="E34" s="71" t="n">
        <v>370</v>
      </c>
      <c r="F34" s="71"/>
    </row>
    <row r="35" customFormat="false" ht="13.8" hidden="false" customHeight="false" outlineLevel="0" collapsed="false">
      <c r="D35" s="50" t="s">
        <v>196</v>
      </c>
      <c r="F35" s="50" t="s">
        <v>197</v>
      </c>
      <c r="H35" s="50" t="s">
        <v>198</v>
      </c>
    </row>
    <row r="36" customFormat="false" ht="13.8" hidden="false" customHeight="false" outlineLevel="0" collapsed="false">
      <c r="B36" s="50" t="s">
        <v>199</v>
      </c>
      <c r="C36" s="50" t="s">
        <v>200</v>
      </c>
      <c r="D36" s="73" t="n">
        <v>2</v>
      </c>
      <c r="F36" s="74" t="n">
        <f aca="false">D36</f>
        <v>2</v>
      </c>
      <c r="H36" s="50" t="s">
        <v>201</v>
      </c>
      <c r="I36" s="50" t="s">
        <v>202</v>
      </c>
    </row>
    <row r="37" customFormat="false" ht="13.8" hidden="false" customHeight="false" outlineLevel="0" collapsed="false">
      <c r="B37" s="50" t="s">
        <v>203</v>
      </c>
      <c r="C37" s="50" t="s">
        <v>200</v>
      </c>
      <c r="D37" s="73" t="n">
        <v>11</v>
      </c>
      <c r="E37" s="75" t="s">
        <v>204</v>
      </c>
      <c r="F37" s="76" t="n">
        <f aca="false">C31+0.5+0.3</f>
        <v>14.05</v>
      </c>
      <c r="H37" s="50" t="n">
        <v>13.86</v>
      </c>
      <c r="I37" s="50" t="n">
        <v>13.92</v>
      </c>
      <c r="J37" s="53" t="n">
        <f aca="false">I37-H37</f>
        <v>0.0600000000000005</v>
      </c>
    </row>
    <row r="38" customFormat="false" ht="13.8" hidden="false" customHeight="false" outlineLevel="0" collapsed="false">
      <c r="B38" s="50" t="s">
        <v>205</v>
      </c>
      <c r="C38" s="50" t="s">
        <v>200</v>
      </c>
      <c r="D38" s="77" t="n">
        <v>11</v>
      </c>
      <c r="F38" s="78" t="n">
        <f aca="false">F49-0.1</f>
        <v>11.8</v>
      </c>
      <c r="G38" s="79" t="s">
        <v>206</v>
      </c>
      <c r="H38" s="50" t="n">
        <v>15.89</v>
      </c>
      <c r="I38" s="50" t="n">
        <v>16.35</v>
      </c>
      <c r="J38" s="53" t="n">
        <f aca="false">I38-H38</f>
        <v>0.460000000000001</v>
      </c>
    </row>
    <row r="39" customFormat="false" ht="13.8" hidden="false" customHeight="false" outlineLevel="0" collapsed="false">
      <c r="B39" s="50" t="s">
        <v>207</v>
      </c>
      <c r="C39" s="50" t="s">
        <v>200</v>
      </c>
      <c r="D39" s="77" t="n">
        <v>12.5</v>
      </c>
      <c r="F39" s="78" t="n">
        <f aca="false">F37</f>
        <v>14.05</v>
      </c>
      <c r="G39" s="79"/>
      <c r="H39" s="53" t="n">
        <f aca="false">H38-H37</f>
        <v>2.03</v>
      </c>
      <c r="I39" s="53" t="n">
        <f aca="false">I38-I37</f>
        <v>2.43</v>
      </c>
    </row>
    <row r="40" customFormat="false" ht="13.8" hidden="false" customHeight="false" outlineLevel="0" collapsed="false">
      <c r="B40" s="50" t="s">
        <v>208</v>
      </c>
      <c r="C40" s="50" t="s">
        <v>200</v>
      </c>
      <c r="D40" s="77"/>
      <c r="F40" s="77"/>
      <c r="G40" s="75"/>
    </row>
    <row r="41" customFormat="false" ht="13.8" hidden="false" customHeight="false" outlineLevel="0" collapsed="false">
      <c r="B41" s="50" t="s">
        <v>209</v>
      </c>
      <c r="C41" s="50" t="s">
        <v>210</v>
      </c>
      <c r="D41" s="80" t="n">
        <v>2</v>
      </c>
      <c r="F41" s="74" t="n">
        <v>2</v>
      </c>
    </row>
    <row r="42" customFormat="false" ht="13.8" hidden="false" customHeight="false" outlineLevel="0" collapsed="false">
      <c r="B42" s="50" t="s">
        <v>211</v>
      </c>
      <c r="C42" s="50" t="s">
        <v>200</v>
      </c>
      <c r="D42" s="80" t="n">
        <v>0.9</v>
      </c>
      <c r="F42" s="74" t="n">
        <v>0.9</v>
      </c>
    </row>
    <row r="43" customFormat="false" ht="13.8" hidden="false" customHeight="false" outlineLevel="0" collapsed="false">
      <c r="B43" s="50" t="s">
        <v>212</v>
      </c>
      <c r="C43" s="50" t="s">
        <v>200</v>
      </c>
      <c r="D43" s="80" t="n">
        <v>1</v>
      </c>
      <c r="F43" s="74" t="n">
        <v>1</v>
      </c>
    </row>
    <row r="44" customFormat="false" ht="13.8" hidden="false" customHeight="false" outlineLevel="0" collapsed="false">
      <c r="B44" s="50" t="s">
        <v>213</v>
      </c>
      <c r="C44" s="50" t="s">
        <v>200</v>
      </c>
      <c r="D44" s="80" t="n">
        <v>0.15</v>
      </c>
      <c r="F44" s="74" t="n">
        <v>0.15</v>
      </c>
    </row>
    <row r="45" customFormat="false" ht="13.8" hidden="false" customHeight="false" outlineLevel="0" collapsed="false">
      <c r="B45" s="50" t="s">
        <v>212</v>
      </c>
      <c r="C45" s="50" t="s">
        <v>200</v>
      </c>
      <c r="D45" s="80" t="n">
        <v>1</v>
      </c>
      <c r="F45" s="74" t="n">
        <v>1</v>
      </c>
    </row>
    <row r="46" customFormat="false" ht="13.8" hidden="false" customHeight="false" outlineLevel="0" collapsed="false">
      <c r="D46" s="80"/>
      <c r="F46" s="80"/>
    </row>
    <row r="47" customFormat="false" ht="13.8" hidden="false" customHeight="false" outlineLevel="0" collapsed="false">
      <c r="B47" s="50" t="s">
        <v>214</v>
      </c>
      <c r="C47" s="50" t="s">
        <v>200</v>
      </c>
      <c r="D47" s="80" t="n">
        <v>0.85</v>
      </c>
      <c r="F47" s="74" t="n">
        <v>0.85</v>
      </c>
    </row>
    <row r="48" customFormat="false" ht="13.8" hidden="false" customHeight="false" outlineLevel="0" collapsed="false">
      <c r="B48" s="50" t="s">
        <v>215</v>
      </c>
      <c r="C48" s="50" t="s">
        <v>200</v>
      </c>
      <c r="D48" s="80" t="n">
        <v>1.1</v>
      </c>
      <c r="F48" s="74" t="n">
        <v>1.1</v>
      </c>
    </row>
    <row r="49" customFormat="false" ht="13.8" hidden="false" customHeight="false" outlineLevel="0" collapsed="false">
      <c r="B49" s="50" t="s">
        <v>216</v>
      </c>
      <c r="C49" s="50" t="s">
        <v>200</v>
      </c>
      <c r="D49" s="80" t="n">
        <v>11.5</v>
      </c>
      <c r="F49" s="74" t="n">
        <f aca="false">F56-0.1</f>
        <v>11.9</v>
      </c>
    </row>
    <row r="50" customFormat="false" ht="13.8" hidden="false" customHeight="false" outlineLevel="0" collapsed="false">
      <c r="D50" s="80"/>
    </row>
    <row r="51" customFormat="false" ht="13.8" hidden="false" customHeight="false" outlineLevel="0" collapsed="false">
      <c r="B51" s="50" t="s">
        <v>217</v>
      </c>
      <c r="C51" s="50" t="s">
        <v>200</v>
      </c>
      <c r="D51" s="80" t="n">
        <v>11.8</v>
      </c>
      <c r="F51" s="81" t="n">
        <f aca="false">C33+0.05</f>
        <v>12.95</v>
      </c>
    </row>
    <row r="52" customFormat="false" ht="13.8" hidden="false" customHeight="false" outlineLevel="0" collapsed="false">
      <c r="B52" s="50" t="s">
        <v>218</v>
      </c>
      <c r="C52" s="50" t="s">
        <v>200</v>
      </c>
      <c r="D52" s="80" t="n">
        <v>2.4</v>
      </c>
      <c r="F52" s="74" t="n">
        <v>1.5</v>
      </c>
    </row>
    <row r="53" customFormat="false" ht="13.8" hidden="false" customHeight="false" outlineLevel="0" collapsed="false">
      <c r="B53" s="50" t="s">
        <v>219</v>
      </c>
      <c r="C53" s="50" t="s">
        <v>200</v>
      </c>
      <c r="D53" s="80"/>
      <c r="F53" s="81" t="n">
        <f aca="false">F52-0.1</f>
        <v>1.4</v>
      </c>
    </row>
    <row r="54" customFormat="false" ht="13.8" hidden="false" customHeight="false" outlineLevel="0" collapsed="false">
      <c r="B54" s="50" t="s">
        <v>220</v>
      </c>
      <c r="C54" s="50" t="s">
        <v>200</v>
      </c>
      <c r="D54" s="80" t="n">
        <v>12</v>
      </c>
      <c r="F54" s="76" t="n">
        <f aca="false">F56+0.2</f>
        <v>12.2</v>
      </c>
    </row>
    <row r="55" customFormat="false" ht="13.8" hidden="false" customHeight="false" outlineLevel="0" collapsed="false">
      <c r="B55" s="50" t="s">
        <v>221</v>
      </c>
      <c r="C55" s="50" t="s">
        <v>200</v>
      </c>
      <c r="D55" s="80" t="n">
        <v>2.4</v>
      </c>
      <c r="F55" s="80" t="n">
        <f aca="false">F57+0.1</f>
        <v>2.4</v>
      </c>
    </row>
    <row r="56" customFormat="false" ht="13.8" hidden="false" customHeight="false" outlineLevel="0" collapsed="false">
      <c r="B56" s="50" t="s">
        <v>222</v>
      </c>
      <c r="C56" s="50" t="s">
        <v>200</v>
      </c>
      <c r="D56" s="80" t="n">
        <v>11.8</v>
      </c>
      <c r="F56" s="82" t="n">
        <v>12</v>
      </c>
      <c r="G56" s="83" t="s">
        <v>223</v>
      </c>
    </row>
    <row r="57" customFormat="false" ht="13.8" hidden="false" customHeight="false" outlineLevel="0" collapsed="false">
      <c r="B57" s="50" t="s">
        <v>224</v>
      </c>
      <c r="C57" s="50" t="s">
        <v>200</v>
      </c>
      <c r="D57" s="80" t="n">
        <v>2.4</v>
      </c>
      <c r="F57" s="82" t="n">
        <v>2.3</v>
      </c>
    </row>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c r="A63" s="50" t="n">
        <v>8</v>
      </c>
      <c r="B63" s="50" t="s">
        <v>225</v>
      </c>
    </row>
    <row r="64" customFormat="false" ht="13.8" hidden="false" customHeight="false" outlineLevel="0" collapsed="false">
      <c r="A64" s="50" t="n">
        <v>8.1</v>
      </c>
      <c r="B64" s="50" t="s">
        <v>226</v>
      </c>
    </row>
    <row r="65" customFormat="false" ht="13.8" hidden="false" customHeight="false" outlineLevel="0" collapsed="false">
      <c r="B65" s="50" t="s">
        <v>227</v>
      </c>
    </row>
    <row r="66" customFormat="false" ht="13.8" hidden="false" customHeight="false" outlineLevel="0" collapsed="false">
      <c r="B66" s="50" t="s">
        <v>228</v>
      </c>
    </row>
    <row r="67" customFormat="false" ht="13.8" hidden="false" customHeight="false" outlineLevel="0" collapsed="false"/>
    <row r="68" customFormat="false" ht="13.8" hidden="false" customHeight="false" outlineLevel="0" collapsed="false">
      <c r="A68" s="50" t="n">
        <v>8.2</v>
      </c>
      <c r="B68" s="50" t="s">
        <v>229</v>
      </c>
    </row>
    <row r="69" customFormat="false" ht="13.8" hidden="false" customHeight="false" outlineLevel="0" collapsed="false">
      <c r="B69" s="50" t="s">
        <v>230</v>
      </c>
    </row>
    <row r="70" customFormat="false" ht="13.8" hidden="false" customHeight="false" outlineLevel="0" collapsed="false">
      <c r="B70" s="50" t="s">
        <v>231</v>
      </c>
    </row>
    <row r="71" customFormat="false" ht="13.8" hidden="false" customHeight="false" outlineLevel="0" collapsed="false"/>
    <row r="72" customFormat="false" ht="13.8" hidden="false" customHeight="false" outlineLevel="0" collapsed="false">
      <c r="A72" s="50" t="n">
        <v>8.3</v>
      </c>
      <c r="C72" s="84" t="s">
        <v>232</v>
      </c>
      <c r="D72" s="84" t="s">
        <v>233</v>
      </c>
      <c r="E72" s="50" t="s">
        <v>234</v>
      </c>
    </row>
    <row r="73" customFormat="false" ht="13.8" hidden="false" customHeight="false" outlineLevel="0" collapsed="false">
      <c r="B73" s="50" t="s">
        <v>235</v>
      </c>
      <c r="C73" s="84"/>
      <c r="D73" s="84"/>
    </row>
    <row r="74" customFormat="false" ht="13.8" hidden="false" customHeight="false" outlineLevel="0" collapsed="false">
      <c r="B74" s="50" t="s">
        <v>236</v>
      </c>
      <c r="D74" s="85"/>
      <c r="E74" s="85"/>
      <c r="F74" s="53"/>
    </row>
    <row r="75" customFormat="false" ht="13.8" hidden="false" customHeight="false" outlineLevel="0" collapsed="false">
      <c r="B75" s="50" t="s">
        <v>237</v>
      </c>
      <c r="D75" s="85"/>
      <c r="E75" s="85"/>
      <c r="F75" s="53"/>
    </row>
    <row r="76" customFormat="false" ht="13.8" hidden="false" customHeight="false" outlineLevel="0" collapsed="false">
      <c r="B76" s="50" t="s">
        <v>238</v>
      </c>
      <c r="D76" s="85"/>
      <c r="E76" s="85"/>
      <c r="F76" s="53"/>
    </row>
    <row r="77" customFormat="false" ht="13.8" hidden="false" customHeight="false" outlineLevel="0" collapsed="false">
      <c r="B77" s="50" t="s">
        <v>239</v>
      </c>
      <c r="C77" s="86"/>
      <c r="D77" s="85"/>
    </row>
    <row r="78" customFormat="false" ht="13.8" hidden="false" customHeight="false" outlineLevel="0" collapsed="false">
      <c r="B78" s="50" t="s">
        <v>240</v>
      </c>
      <c r="C78" s="86"/>
      <c r="D78" s="85"/>
    </row>
    <row r="79" customFormat="false" ht="13.8" hidden="false" customHeight="false" outlineLevel="0" collapsed="false">
      <c r="B79" s="50" t="s">
        <v>241</v>
      </c>
      <c r="D79" s="85"/>
    </row>
    <row r="80" customFormat="false" ht="13.8" hidden="false" customHeight="false" outlineLevel="0" collapsed="false">
      <c r="B80" s="50" t="s">
        <v>242</v>
      </c>
      <c r="D80" s="85"/>
    </row>
    <row r="81" customFormat="false" ht="13.8" hidden="false" customHeight="false" outlineLevel="0" collapsed="false"/>
    <row r="82" customFormat="false" ht="13.8" hidden="false" customHeight="false" outlineLevel="0" collapsed="false">
      <c r="A82" s="50" t="n">
        <v>9</v>
      </c>
      <c r="B82" s="50" t="s">
        <v>243</v>
      </c>
    </row>
    <row r="83" customFormat="false" ht="13.8" hidden="false" customHeight="false" outlineLevel="0" collapsed="false">
      <c r="B83" s="50" t="s">
        <v>244</v>
      </c>
      <c r="C83" s="50" t="s">
        <v>245</v>
      </c>
    </row>
    <row r="84" customFormat="false" ht="13.8" hidden="false" customHeight="false" outlineLevel="0" collapsed="false">
      <c r="C84" s="50" t="s">
        <v>246</v>
      </c>
    </row>
    <row r="85" customFormat="false" ht="13.8" hidden="false" customHeight="false" outlineLevel="0" collapsed="false"/>
    <row r="86" customFormat="false" ht="13.8" hidden="false" customHeight="false" outlineLevel="0" collapsed="false">
      <c r="A86" s="50" t="n">
        <v>10</v>
      </c>
      <c r="B86" s="50" t="s">
        <v>247</v>
      </c>
    </row>
    <row r="87" customFormat="false" ht="13.8" hidden="false" customHeight="false" outlineLevel="0" collapsed="false">
      <c r="B87" s="50" t="s">
        <v>248</v>
      </c>
    </row>
    <row r="88" customFormat="false" ht="15" hidden="false" customHeight="false" outlineLevel="0" collapsed="false">
      <c r="B88" s="87"/>
      <c r="C88" s="88"/>
      <c r="D88" s="88"/>
      <c r="E88" s="88"/>
      <c r="F88" s="88"/>
      <c r="G88" s="88"/>
    </row>
    <row r="89" s="89" customFormat="true" ht="13.5" hidden="false" customHeight="false" outlineLevel="0" collapsed="false">
      <c r="A89" s="89" t="n">
        <v>11</v>
      </c>
      <c r="B89" s="89" t="s">
        <v>249</v>
      </c>
    </row>
    <row r="90" s="89" customFormat="true" ht="15" hidden="false" customHeight="false" outlineLevel="0" collapsed="false">
      <c r="B90" s="90" t="s">
        <v>250</v>
      </c>
      <c r="C90" s="91" t="s">
        <v>251</v>
      </c>
      <c r="D90" s="91" t="s">
        <v>252</v>
      </c>
      <c r="E90" s="91" t="s">
        <v>253</v>
      </c>
      <c r="F90" s="91"/>
      <c r="G90" s="91" t="s">
        <v>254</v>
      </c>
    </row>
    <row r="91" s="89" customFormat="true" ht="15" hidden="false" customHeight="false" outlineLevel="0" collapsed="false">
      <c r="B91" s="90"/>
      <c r="C91" s="91" t="s">
        <v>255</v>
      </c>
      <c r="D91" s="91"/>
      <c r="E91" s="91" t="s">
        <v>256</v>
      </c>
      <c r="F91" s="91"/>
      <c r="G91" s="91"/>
    </row>
    <row r="92" s="89" customFormat="true" ht="15" hidden="false" customHeight="false" outlineLevel="0" collapsed="false">
      <c r="B92" s="92" t="s">
        <v>257</v>
      </c>
      <c r="C92" s="93" t="n">
        <v>2.84</v>
      </c>
      <c r="D92" s="93" t="n">
        <f aca="false">125000*C92/100</f>
        <v>3550</v>
      </c>
      <c r="E92" s="93" t="n">
        <v>100</v>
      </c>
      <c r="F92" s="93"/>
      <c r="G92" s="89" t="n">
        <v>125000</v>
      </c>
    </row>
    <row r="93" s="89" customFormat="true" ht="13.8" hidden="false" customHeight="false" outlineLevel="0" collapsed="false">
      <c r="B93" s="94" t="s">
        <v>258</v>
      </c>
      <c r="C93" s="95" t="n">
        <f aca="false">32/34*100</f>
        <v>94.1176470588235</v>
      </c>
      <c r="D93" s="95" t="e">
        <f aca="false">C93*G93/100</f>
        <v>#REF!</v>
      </c>
      <c r="E93" s="95" t="e">
        <f aca="false">D93*100/$D$92</f>
        <v>#REF!</v>
      </c>
      <c r="F93" s="93"/>
      <c r="G93" s="96" t="e">
        <f aca="false">I15</f>
        <v>#REF!</v>
      </c>
    </row>
    <row r="94" s="89" customFormat="true" ht="13.8" hidden="false" customHeight="false" outlineLevel="0" collapsed="false">
      <c r="B94" s="93" t="s">
        <v>175</v>
      </c>
      <c r="C94" s="97"/>
      <c r="D94" s="98" t="e">
        <f aca="false">C94*G94/100</f>
        <v>#REF!</v>
      </c>
      <c r="E94" s="95" t="e">
        <f aca="false">D94*100/$D$92</f>
        <v>#REF!</v>
      </c>
      <c r="F94" s="93"/>
      <c r="G94" s="96" t="e">
        <f aca="false">I16</f>
        <v>#REF!</v>
      </c>
    </row>
    <row r="95" s="89" customFormat="true" ht="13.8" hidden="false" customHeight="false" outlineLevel="0" collapsed="false">
      <c r="B95" s="93" t="s">
        <v>176</v>
      </c>
      <c r="C95" s="93" t="n">
        <v>0.002</v>
      </c>
      <c r="D95" s="98" t="e">
        <f aca="false">C95*G95/100</f>
        <v>#REF!</v>
      </c>
      <c r="E95" s="95" t="e">
        <f aca="false">D95*100/$D$92</f>
        <v>#REF!</v>
      </c>
      <c r="F95" s="93"/>
      <c r="G95" s="96" t="e">
        <f aca="false">I17</f>
        <v>#REF!</v>
      </c>
    </row>
    <row r="96" s="89" customFormat="true" ht="15" hidden="false" customHeight="false" outlineLevel="0" collapsed="false">
      <c r="B96" s="91" t="s">
        <v>158</v>
      </c>
      <c r="C96" s="93" t="n">
        <v>0.005</v>
      </c>
      <c r="D96" s="98" t="e">
        <f aca="false">C96*G96/100</f>
        <v>#REF!</v>
      </c>
      <c r="E96" s="95" t="e">
        <f aca="false">D96*100/$D$92</f>
        <v>#REF!</v>
      </c>
      <c r="F96" s="93"/>
      <c r="G96" s="96" t="e">
        <f aca="false">I18</f>
        <v>#REF!</v>
      </c>
    </row>
    <row r="97" s="89" customFormat="true" ht="15" hidden="false" customHeight="false" outlineLevel="0" collapsed="false">
      <c r="B97" s="91" t="s">
        <v>159</v>
      </c>
      <c r="C97" s="93" t="n">
        <v>0.004</v>
      </c>
      <c r="D97" s="98" t="e">
        <f aca="false">C97*G97/100</f>
        <v>#REF!</v>
      </c>
      <c r="E97" s="95" t="e">
        <f aca="false">D97*100/$D$92</f>
        <v>#REF!</v>
      </c>
      <c r="F97" s="93"/>
      <c r="G97" s="96" t="e">
        <f aca="false">I19</f>
        <v>#REF!</v>
      </c>
    </row>
    <row r="98" s="89" customFormat="true" ht="15" hidden="false" customHeight="false" outlineLevel="0" collapsed="false">
      <c r="B98" s="91" t="s">
        <v>160</v>
      </c>
      <c r="C98" s="93" t="n">
        <v>0.023</v>
      </c>
      <c r="D98" s="98" t="e">
        <f aca="false">C98*G98/100</f>
        <v>#REF!</v>
      </c>
      <c r="E98" s="95" t="e">
        <f aca="false">D98*100/$D$92</f>
        <v>#REF!</v>
      </c>
      <c r="F98" s="93"/>
      <c r="G98" s="96" t="e">
        <f aca="false">I20</f>
        <v>#REF!</v>
      </c>
    </row>
    <row r="99" s="89" customFormat="true" ht="15" hidden="false" customHeight="false" outlineLevel="0" collapsed="false">
      <c r="B99" s="91" t="s">
        <v>259</v>
      </c>
      <c r="C99" s="93" t="n">
        <v>3.89</v>
      </c>
      <c r="D99" s="98" t="e">
        <f aca="false">C99*G99/100</f>
        <v>#REF!</v>
      </c>
      <c r="E99" s="95" t="e">
        <f aca="false">D99*100/$D$92</f>
        <v>#REF!</v>
      </c>
      <c r="F99" s="93"/>
      <c r="G99" s="96" t="e">
        <f aca="false">I21</f>
        <v>#REF!</v>
      </c>
    </row>
    <row r="100" s="89" customFormat="true" ht="15" hidden="false" customHeight="false" outlineLevel="0" collapsed="false">
      <c r="B100" s="90" t="s">
        <v>171</v>
      </c>
      <c r="C100" s="93"/>
      <c r="D100" s="99" t="e">
        <f aca="false">SUM(D93:D99)</f>
        <v>#REF!</v>
      </c>
      <c r="E100" s="95" t="e">
        <f aca="false">SUM(E93:E99)</f>
        <v>#REF!</v>
      </c>
      <c r="F100" s="93"/>
    </row>
    <row r="101" s="89" customFormat="true" ht="13.5" hidden="false" customHeight="false" outlineLevel="0" collapsed="false"/>
    <row r="102" s="89" customFormat="true" ht="15" hidden="false" customHeight="false" outlineLevel="0" collapsed="false">
      <c r="A102" s="89" t="n">
        <v>12</v>
      </c>
      <c r="B102" s="100" t="s">
        <v>260</v>
      </c>
      <c r="C102" s="100"/>
      <c r="D102" s="100"/>
    </row>
    <row r="103" s="89" customFormat="true" ht="15" hidden="false" customHeight="false" outlineLevel="0" collapsed="false">
      <c r="B103" s="90" t="s">
        <v>250</v>
      </c>
      <c r="C103" s="91" t="s">
        <v>261</v>
      </c>
      <c r="D103" s="91" t="s">
        <v>262</v>
      </c>
      <c r="E103" s="91" t="s">
        <v>263</v>
      </c>
      <c r="F103" s="91"/>
      <c r="G103" s="91" t="s">
        <v>254</v>
      </c>
    </row>
    <row r="104" s="89" customFormat="true" ht="15" hidden="false" customHeight="false" outlineLevel="0" collapsed="false">
      <c r="B104" s="90"/>
      <c r="C104" s="91" t="s">
        <v>255</v>
      </c>
      <c r="D104" s="91"/>
      <c r="E104" s="91" t="s">
        <v>256</v>
      </c>
      <c r="F104" s="91"/>
      <c r="G104" s="91"/>
    </row>
    <row r="105" s="89" customFormat="true" ht="15" hidden="false" customHeight="false" outlineLevel="0" collapsed="false">
      <c r="B105" s="92" t="s">
        <v>257</v>
      </c>
      <c r="C105" s="93" t="n">
        <v>0.5</v>
      </c>
      <c r="D105" s="93" t="n">
        <f aca="false">125000*C105/100</f>
        <v>625</v>
      </c>
      <c r="E105" s="93" t="n">
        <v>100</v>
      </c>
      <c r="F105" s="93"/>
      <c r="G105" s="89" t="n">
        <v>125000</v>
      </c>
    </row>
    <row r="106" s="89" customFormat="true" ht="13.8" hidden="false" customHeight="false" outlineLevel="0" collapsed="false">
      <c r="B106" s="94" t="s">
        <v>264</v>
      </c>
      <c r="C106" s="95" t="n">
        <f aca="false">14/17*100</f>
        <v>82.3529411764706</v>
      </c>
      <c r="D106" s="95" t="e">
        <f aca="false">C106*G106/100</f>
        <v>#REF!</v>
      </c>
      <c r="E106" s="95" t="e">
        <f aca="false">D106*100/$D$105</f>
        <v>#REF!</v>
      </c>
      <c r="F106" s="93"/>
      <c r="G106" s="101" t="e">
        <f aca="false">I14</f>
        <v>#REF!</v>
      </c>
    </row>
    <row r="107" s="89" customFormat="true" ht="13.8" hidden="false" customHeight="false" outlineLevel="0" collapsed="false">
      <c r="B107" s="93" t="s">
        <v>175</v>
      </c>
      <c r="C107" s="93" t="n">
        <v>0</v>
      </c>
      <c r="D107" s="93" t="e">
        <f aca="false">C107*G107/100</f>
        <v>#REF!</v>
      </c>
      <c r="E107" s="95" t="e">
        <f aca="false">D107*100/$D$105</f>
        <v>#REF!</v>
      </c>
      <c r="F107" s="93"/>
      <c r="G107" s="102" t="e">
        <f aca="false">I16</f>
        <v>#REF!</v>
      </c>
    </row>
    <row r="108" s="89" customFormat="true" ht="13.8" hidden="false" customHeight="false" outlineLevel="0" collapsed="false">
      <c r="B108" s="93" t="s">
        <v>176</v>
      </c>
      <c r="C108" s="93" t="n">
        <v>0</v>
      </c>
      <c r="D108" s="93" t="e">
        <f aca="false">C108*G108/100</f>
        <v>#REF!</v>
      </c>
      <c r="E108" s="95" t="e">
        <f aca="false">D108*100/$D$105</f>
        <v>#REF!</v>
      </c>
      <c r="F108" s="93"/>
      <c r="G108" s="102" t="e">
        <f aca="false">I17</f>
        <v>#REF!</v>
      </c>
    </row>
    <row r="109" s="89" customFormat="true" ht="15" hidden="false" customHeight="false" outlineLevel="0" collapsed="false">
      <c r="B109" s="91" t="s">
        <v>158</v>
      </c>
      <c r="C109" s="93" t="n">
        <v>0.0017</v>
      </c>
      <c r="D109" s="98" t="e">
        <f aca="false">C109*G109/100</f>
        <v>#REF!</v>
      </c>
      <c r="E109" s="95" t="e">
        <f aca="false">D109*100/$D$105</f>
        <v>#REF!</v>
      </c>
      <c r="F109" s="93"/>
      <c r="G109" s="102" t="e">
        <f aca="false">I18</f>
        <v>#REF!</v>
      </c>
    </row>
    <row r="110" s="89" customFormat="true" ht="15" hidden="false" customHeight="false" outlineLevel="0" collapsed="false">
      <c r="B110" s="91" t="s">
        <v>159</v>
      </c>
      <c r="C110" s="93" t="n">
        <v>0.0019</v>
      </c>
      <c r="D110" s="98" t="e">
        <f aca="false">C110*G110/100</f>
        <v>#REF!</v>
      </c>
      <c r="E110" s="95" t="e">
        <f aca="false">D110*100/$D$105</f>
        <v>#REF!</v>
      </c>
      <c r="F110" s="93"/>
      <c r="G110" s="102" t="e">
        <f aca="false">I19</f>
        <v>#REF!</v>
      </c>
    </row>
    <row r="111" s="89" customFormat="true" ht="15" hidden="false" customHeight="false" outlineLevel="0" collapsed="false">
      <c r="B111" s="91" t="s">
        <v>160</v>
      </c>
      <c r="C111" s="93" t="n">
        <v>0.0053</v>
      </c>
      <c r="D111" s="98" t="e">
        <f aca="false">C111*G111/100</f>
        <v>#REF!</v>
      </c>
      <c r="E111" s="95" t="e">
        <f aca="false">D111*100/$D$105</f>
        <v>#REF!</v>
      </c>
      <c r="F111" s="93"/>
      <c r="G111" s="102" t="e">
        <f aca="false">I20</f>
        <v>#REF!</v>
      </c>
    </row>
    <row r="112" s="89" customFormat="true" ht="15" hidden="false" customHeight="false" outlineLevel="0" collapsed="false">
      <c r="B112" s="91" t="s">
        <v>259</v>
      </c>
      <c r="C112" s="93" t="n">
        <v>1.53</v>
      </c>
      <c r="D112" s="98" t="e">
        <f aca="false">C112*G112/100</f>
        <v>#REF!</v>
      </c>
      <c r="E112" s="95" t="e">
        <f aca="false">D112*100/$D$105</f>
        <v>#REF!</v>
      </c>
      <c r="F112" s="93"/>
      <c r="G112" s="102" t="e">
        <f aca="false">I21</f>
        <v>#REF!</v>
      </c>
    </row>
    <row r="113" s="89" customFormat="true" ht="15" hidden="false" customHeight="false" outlineLevel="0" collapsed="false">
      <c r="B113" s="90" t="s">
        <v>171</v>
      </c>
      <c r="C113" s="93"/>
      <c r="D113" s="99" t="e">
        <f aca="false">SUM(D106:D112)</f>
        <v>#REF!</v>
      </c>
      <c r="E113" s="95" t="e">
        <f aca="false">SUM(E106:E112)</f>
        <v>#REF!</v>
      </c>
      <c r="F113" s="93"/>
    </row>
    <row r="114" s="89" customFormat="true" ht="13.5" hidden="false" customHeight="false" outlineLevel="0" collapsed="false"/>
    <row r="115" s="89" customFormat="true" ht="13.5" hidden="false" customHeight="false" outlineLevel="0" collapsed="false"/>
  </sheetData>
  <mergeCells count="6">
    <mergeCell ref="B29:B30"/>
    <mergeCell ref="C29:C30"/>
    <mergeCell ref="D29:D30"/>
    <mergeCell ref="E29:E30"/>
    <mergeCell ref="F29:F30"/>
    <mergeCell ref="G38:G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
              <controlPr defaultSize="0" print="false" autoFill="0" autoPict="0">
                <anchor moveWithCells="true" sizeWithCells="false">
                  <from>
                    <xdr:col>4</xdr:col>
                    <xdr:colOff>60840</xdr:colOff>
                    <xdr:row>0</xdr:row>
                    <xdr:rowOff>30600</xdr:rowOff>
                  </from>
                  <to>
                    <xdr:col>5</xdr:col>
                    <xdr:colOff>-268560</xdr:colOff>
                    <xdr:row>1</xdr:row>
                    <xdr:rowOff>-3960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38"/>
  <sheetViews>
    <sheetView showFormulas="false" showGridLines="true" showRowColHeaders="true" showZeros="true" rightToLeft="false" tabSelected="false" showOutlineSymbols="true" defaultGridColor="true" view="normal" topLeftCell="A11" colorId="64" zoomScale="62" zoomScaleNormal="62" zoomScalePageLayoutView="100" workbookViewId="0">
      <selection pane="topLeft" activeCell="I43" activeCellId="0" sqref="I43"/>
    </sheetView>
  </sheetViews>
  <sheetFormatPr defaultColWidth="9.00390625" defaultRowHeight="14.25" zeroHeight="false" outlineLevelRow="0" outlineLevelCol="0"/>
  <cols>
    <col collapsed="false" customWidth="true" hidden="false" outlineLevel="0" max="1" min="1" style="103" width="3"/>
    <col collapsed="false" customWidth="true" hidden="false" outlineLevel="0" max="2" min="2" style="104" width="5.5"/>
    <col collapsed="false" customWidth="true" hidden="false" outlineLevel="0" max="3" min="3" style="104" width="21.37"/>
    <col collapsed="false" customWidth="true" hidden="false" outlineLevel="0" max="4" min="4" style="104" width="14.75"/>
    <col collapsed="false" customWidth="true" hidden="false" outlineLevel="0" max="5" min="5" style="104" width="3.12"/>
    <col collapsed="false" customWidth="true" hidden="false" outlineLevel="0" max="6" min="6" style="103" width="6"/>
    <col collapsed="false" customWidth="true" hidden="false" outlineLevel="0" max="7" min="7" style="103" width="23"/>
    <col collapsed="false" customWidth="true" hidden="false" outlineLevel="0" max="8" min="8" style="103" width="15.75"/>
    <col collapsed="false" customWidth="true" hidden="false" outlineLevel="0" max="9" min="9" style="103" width="11.38"/>
    <col collapsed="false" customWidth="true" hidden="false" outlineLevel="0" max="10" min="10" style="103" width="4.63"/>
    <col collapsed="false" customWidth="true" hidden="false" outlineLevel="0" max="11" min="11" style="103" width="9.12"/>
    <col collapsed="false" customWidth="true" hidden="false" outlineLevel="0" max="12" min="12" style="103" width="5.5"/>
    <col collapsed="false" customWidth="true" hidden="false" outlineLevel="0" max="13" min="13" style="103" width="30.37"/>
    <col collapsed="false" customWidth="true" hidden="false" outlineLevel="0" max="14" min="14" style="103" width="10.5"/>
    <col collapsed="false" customWidth="true" hidden="false" outlineLevel="0" max="15" min="15" style="103" width="42.12"/>
    <col collapsed="false" customWidth="true" hidden="false" outlineLevel="0" max="16" min="16" style="103" width="3.75"/>
    <col collapsed="false" customWidth="true" hidden="false" outlineLevel="0" max="17" min="17" style="103" width="30.5"/>
    <col collapsed="false" customWidth="false" hidden="false" outlineLevel="0" max="18" min="18" style="103" width="9"/>
    <col collapsed="false" customWidth="true" hidden="false" outlineLevel="0" max="19" min="19" style="103" width="25"/>
    <col collapsed="false" customWidth="false" hidden="false" outlineLevel="0" max="257" min="20" style="103" width="9"/>
    <col collapsed="false" customWidth="true" hidden="false" outlineLevel="0" max="258" min="258" style="103" width="3"/>
    <col collapsed="false" customWidth="true" hidden="false" outlineLevel="0" max="259" min="259" style="103" width="5.5"/>
    <col collapsed="false" customWidth="true" hidden="false" outlineLevel="0" max="260" min="260" style="103" width="21.37"/>
    <col collapsed="false" customWidth="true" hidden="false" outlineLevel="0" max="261" min="261" style="103" width="14.75"/>
    <col collapsed="false" customWidth="true" hidden="false" outlineLevel="0" max="262" min="262" style="103" width="3.12"/>
    <col collapsed="false" customWidth="true" hidden="false" outlineLevel="0" max="263" min="263" style="103" width="6"/>
    <col collapsed="false" customWidth="true" hidden="false" outlineLevel="0" max="264" min="264" style="103" width="23"/>
    <col collapsed="false" customWidth="true" hidden="false" outlineLevel="0" max="265" min="265" style="103" width="15.75"/>
    <col collapsed="false" customWidth="true" hidden="false" outlineLevel="0" max="266" min="266" style="103" width="11.38"/>
    <col collapsed="false" customWidth="true" hidden="false" outlineLevel="0" max="267" min="267" style="103" width="4.63"/>
    <col collapsed="false" customWidth="true" hidden="false" outlineLevel="0" max="268" min="268" style="103" width="5.5"/>
    <col collapsed="false" customWidth="true" hidden="false" outlineLevel="0" max="269" min="269" style="103" width="30.37"/>
    <col collapsed="false" customWidth="true" hidden="false" outlineLevel="0" max="270" min="270" style="103" width="10.5"/>
    <col collapsed="false" customWidth="true" hidden="false" outlineLevel="0" max="271" min="271" style="103" width="42.12"/>
    <col collapsed="false" customWidth="true" hidden="false" outlineLevel="0" max="272" min="272" style="103" width="3.75"/>
    <col collapsed="false" customWidth="true" hidden="false" outlineLevel="0" max="273" min="273" style="103" width="30.5"/>
    <col collapsed="false" customWidth="false" hidden="false" outlineLevel="0" max="274" min="274" style="103" width="9"/>
    <col collapsed="false" customWidth="true" hidden="false" outlineLevel="0" max="275" min="275" style="103" width="25"/>
    <col collapsed="false" customWidth="false" hidden="false" outlineLevel="0" max="513" min="276" style="103" width="9"/>
    <col collapsed="false" customWidth="true" hidden="false" outlineLevel="0" max="514" min="514" style="103" width="3"/>
    <col collapsed="false" customWidth="true" hidden="false" outlineLevel="0" max="515" min="515" style="103" width="5.5"/>
    <col collapsed="false" customWidth="true" hidden="false" outlineLevel="0" max="516" min="516" style="103" width="21.37"/>
    <col collapsed="false" customWidth="true" hidden="false" outlineLevel="0" max="517" min="517" style="103" width="14.75"/>
    <col collapsed="false" customWidth="true" hidden="false" outlineLevel="0" max="518" min="518" style="103" width="3.12"/>
    <col collapsed="false" customWidth="true" hidden="false" outlineLevel="0" max="519" min="519" style="103" width="6"/>
    <col collapsed="false" customWidth="true" hidden="false" outlineLevel="0" max="520" min="520" style="103" width="23"/>
    <col collapsed="false" customWidth="true" hidden="false" outlineLevel="0" max="521" min="521" style="103" width="15.75"/>
    <col collapsed="false" customWidth="true" hidden="false" outlineLevel="0" max="522" min="522" style="103" width="11.38"/>
    <col collapsed="false" customWidth="true" hidden="false" outlineLevel="0" max="523" min="523" style="103" width="4.63"/>
    <col collapsed="false" customWidth="true" hidden="false" outlineLevel="0" max="524" min="524" style="103" width="5.5"/>
    <col collapsed="false" customWidth="true" hidden="false" outlineLevel="0" max="525" min="525" style="103" width="30.37"/>
    <col collapsed="false" customWidth="true" hidden="false" outlineLevel="0" max="526" min="526" style="103" width="10.5"/>
    <col collapsed="false" customWidth="true" hidden="false" outlineLevel="0" max="527" min="527" style="103" width="42.12"/>
    <col collapsed="false" customWidth="true" hidden="false" outlineLevel="0" max="528" min="528" style="103" width="3.75"/>
    <col collapsed="false" customWidth="true" hidden="false" outlineLevel="0" max="529" min="529" style="103" width="30.5"/>
    <col collapsed="false" customWidth="false" hidden="false" outlineLevel="0" max="530" min="530" style="103" width="9"/>
    <col collapsed="false" customWidth="true" hidden="false" outlineLevel="0" max="531" min="531" style="103" width="25"/>
    <col collapsed="false" customWidth="false" hidden="false" outlineLevel="0" max="769" min="532" style="103" width="9"/>
    <col collapsed="false" customWidth="true" hidden="false" outlineLevel="0" max="770" min="770" style="103" width="3"/>
    <col collapsed="false" customWidth="true" hidden="false" outlineLevel="0" max="771" min="771" style="103" width="5.5"/>
    <col collapsed="false" customWidth="true" hidden="false" outlineLevel="0" max="772" min="772" style="103" width="21.37"/>
    <col collapsed="false" customWidth="true" hidden="false" outlineLevel="0" max="773" min="773" style="103" width="14.75"/>
    <col collapsed="false" customWidth="true" hidden="false" outlineLevel="0" max="774" min="774" style="103" width="3.12"/>
    <col collapsed="false" customWidth="true" hidden="false" outlineLevel="0" max="775" min="775" style="103" width="6"/>
    <col collapsed="false" customWidth="true" hidden="false" outlineLevel="0" max="776" min="776" style="103" width="23"/>
    <col collapsed="false" customWidth="true" hidden="false" outlineLevel="0" max="777" min="777" style="103" width="15.75"/>
    <col collapsed="false" customWidth="true" hidden="false" outlineLevel="0" max="778" min="778" style="103" width="11.38"/>
    <col collapsed="false" customWidth="true" hidden="false" outlineLevel="0" max="779" min="779" style="103" width="4.63"/>
    <col collapsed="false" customWidth="true" hidden="false" outlineLevel="0" max="780" min="780" style="103" width="5.5"/>
    <col collapsed="false" customWidth="true" hidden="false" outlineLevel="0" max="781" min="781" style="103" width="30.37"/>
    <col collapsed="false" customWidth="true" hidden="false" outlineLevel="0" max="782" min="782" style="103" width="10.5"/>
    <col collapsed="false" customWidth="true" hidden="false" outlineLevel="0" max="783" min="783" style="103" width="42.12"/>
    <col collapsed="false" customWidth="true" hidden="false" outlineLevel="0" max="784" min="784" style="103" width="3.75"/>
    <col collapsed="false" customWidth="true" hidden="false" outlineLevel="0" max="785" min="785" style="103" width="30.5"/>
    <col collapsed="false" customWidth="false" hidden="false" outlineLevel="0" max="786" min="786" style="103" width="9"/>
    <col collapsed="false" customWidth="true" hidden="false" outlineLevel="0" max="787" min="787" style="103" width="25"/>
    <col collapsed="false" customWidth="false" hidden="false" outlineLevel="0" max="1025" min="788" style="103" width="9"/>
    <col collapsed="false" customWidth="true" hidden="false" outlineLevel="0" max="1026" min="1026" style="103" width="3"/>
    <col collapsed="false" customWidth="true" hidden="false" outlineLevel="0" max="1027" min="1027" style="103" width="5.5"/>
    <col collapsed="false" customWidth="true" hidden="false" outlineLevel="0" max="1028" min="1028" style="103" width="21.37"/>
    <col collapsed="false" customWidth="true" hidden="false" outlineLevel="0" max="1029" min="1029" style="103" width="14.75"/>
    <col collapsed="false" customWidth="true" hidden="false" outlineLevel="0" max="1030" min="1030" style="103" width="3.12"/>
    <col collapsed="false" customWidth="true" hidden="false" outlineLevel="0" max="1031" min="1031" style="103" width="6"/>
    <col collapsed="false" customWidth="true" hidden="false" outlineLevel="0" max="1032" min="1032" style="103" width="23"/>
    <col collapsed="false" customWidth="true" hidden="false" outlineLevel="0" max="1033" min="1033" style="103" width="15.75"/>
    <col collapsed="false" customWidth="true" hidden="false" outlineLevel="0" max="1034" min="1034" style="103" width="11.38"/>
    <col collapsed="false" customWidth="true" hidden="false" outlineLevel="0" max="1035" min="1035" style="103" width="4.63"/>
    <col collapsed="false" customWidth="true" hidden="false" outlineLevel="0" max="1036" min="1036" style="103" width="5.5"/>
    <col collapsed="false" customWidth="true" hidden="false" outlineLevel="0" max="1037" min="1037" style="103" width="30.37"/>
    <col collapsed="false" customWidth="true" hidden="false" outlineLevel="0" max="1038" min="1038" style="103" width="10.5"/>
    <col collapsed="false" customWidth="true" hidden="false" outlineLevel="0" max="1039" min="1039" style="103" width="42.12"/>
    <col collapsed="false" customWidth="true" hidden="false" outlineLevel="0" max="1040" min="1040" style="103" width="3.75"/>
    <col collapsed="false" customWidth="true" hidden="false" outlineLevel="0" max="1041" min="1041" style="103" width="30.5"/>
    <col collapsed="false" customWidth="false" hidden="false" outlineLevel="0" max="1042" min="1042" style="103" width="9"/>
    <col collapsed="false" customWidth="true" hidden="false" outlineLevel="0" max="1043" min="1043" style="103" width="25"/>
    <col collapsed="false" customWidth="false" hidden="false" outlineLevel="0" max="1281" min="1044" style="103" width="9"/>
    <col collapsed="false" customWidth="true" hidden="false" outlineLevel="0" max="1282" min="1282" style="103" width="3"/>
    <col collapsed="false" customWidth="true" hidden="false" outlineLevel="0" max="1283" min="1283" style="103" width="5.5"/>
    <col collapsed="false" customWidth="true" hidden="false" outlineLevel="0" max="1284" min="1284" style="103" width="21.37"/>
    <col collapsed="false" customWidth="true" hidden="false" outlineLevel="0" max="1285" min="1285" style="103" width="14.75"/>
    <col collapsed="false" customWidth="true" hidden="false" outlineLevel="0" max="1286" min="1286" style="103" width="3.12"/>
    <col collapsed="false" customWidth="true" hidden="false" outlineLevel="0" max="1287" min="1287" style="103" width="6"/>
    <col collapsed="false" customWidth="true" hidden="false" outlineLevel="0" max="1288" min="1288" style="103" width="23"/>
    <col collapsed="false" customWidth="true" hidden="false" outlineLevel="0" max="1289" min="1289" style="103" width="15.75"/>
    <col collapsed="false" customWidth="true" hidden="false" outlineLevel="0" max="1290" min="1290" style="103" width="11.38"/>
    <col collapsed="false" customWidth="true" hidden="false" outlineLevel="0" max="1291" min="1291" style="103" width="4.63"/>
    <col collapsed="false" customWidth="true" hidden="false" outlineLevel="0" max="1292" min="1292" style="103" width="5.5"/>
    <col collapsed="false" customWidth="true" hidden="false" outlineLevel="0" max="1293" min="1293" style="103" width="30.37"/>
    <col collapsed="false" customWidth="true" hidden="false" outlineLevel="0" max="1294" min="1294" style="103" width="10.5"/>
    <col collapsed="false" customWidth="true" hidden="false" outlineLevel="0" max="1295" min="1295" style="103" width="42.12"/>
    <col collapsed="false" customWidth="true" hidden="false" outlineLevel="0" max="1296" min="1296" style="103" width="3.75"/>
    <col collapsed="false" customWidth="true" hidden="false" outlineLevel="0" max="1297" min="1297" style="103" width="30.5"/>
    <col collapsed="false" customWidth="false" hidden="false" outlineLevel="0" max="1298" min="1298" style="103" width="9"/>
    <col collapsed="false" customWidth="true" hidden="false" outlineLevel="0" max="1299" min="1299" style="103" width="25"/>
    <col collapsed="false" customWidth="false" hidden="false" outlineLevel="0" max="1537" min="1300" style="103" width="9"/>
    <col collapsed="false" customWidth="true" hidden="false" outlineLevel="0" max="1538" min="1538" style="103" width="3"/>
    <col collapsed="false" customWidth="true" hidden="false" outlineLevel="0" max="1539" min="1539" style="103" width="5.5"/>
    <col collapsed="false" customWidth="true" hidden="false" outlineLevel="0" max="1540" min="1540" style="103" width="21.37"/>
    <col collapsed="false" customWidth="true" hidden="false" outlineLevel="0" max="1541" min="1541" style="103" width="14.75"/>
    <col collapsed="false" customWidth="true" hidden="false" outlineLevel="0" max="1542" min="1542" style="103" width="3.12"/>
    <col collapsed="false" customWidth="true" hidden="false" outlineLevel="0" max="1543" min="1543" style="103" width="6"/>
    <col collapsed="false" customWidth="true" hidden="false" outlineLevel="0" max="1544" min="1544" style="103" width="23"/>
    <col collapsed="false" customWidth="true" hidden="false" outlineLevel="0" max="1545" min="1545" style="103" width="15.75"/>
    <col collapsed="false" customWidth="true" hidden="false" outlineLevel="0" max="1546" min="1546" style="103" width="11.38"/>
    <col collapsed="false" customWidth="true" hidden="false" outlineLevel="0" max="1547" min="1547" style="103" width="4.63"/>
    <col collapsed="false" customWidth="true" hidden="false" outlineLevel="0" max="1548" min="1548" style="103" width="5.5"/>
    <col collapsed="false" customWidth="true" hidden="false" outlineLevel="0" max="1549" min="1549" style="103" width="30.37"/>
    <col collapsed="false" customWidth="true" hidden="false" outlineLevel="0" max="1550" min="1550" style="103" width="10.5"/>
    <col collapsed="false" customWidth="true" hidden="false" outlineLevel="0" max="1551" min="1551" style="103" width="42.12"/>
    <col collapsed="false" customWidth="true" hidden="false" outlineLevel="0" max="1552" min="1552" style="103" width="3.75"/>
    <col collapsed="false" customWidth="true" hidden="false" outlineLevel="0" max="1553" min="1553" style="103" width="30.5"/>
    <col collapsed="false" customWidth="false" hidden="false" outlineLevel="0" max="1554" min="1554" style="103" width="9"/>
    <col collapsed="false" customWidth="true" hidden="false" outlineLevel="0" max="1555" min="1555" style="103" width="25"/>
    <col collapsed="false" customWidth="false" hidden="false" outlineLevel="0" max="1793" min="1556" style="103" width="9"/>
    <col collapsed="false" customWidth="true" hidden="false" outlineLevel="0" max="1794" min="1794" style="103" width="3"/>
    <col collapsed="false" customWidth="true" hidden="false" outlineLevel="0" max="1795" min="1795" style="103" width="5.5"/>
    <col collapsed="false" customWidth="true" hidden="false" outlineLevel="0" max="1796" min="1796" style="103" width="21.37"/>
    <col collapsed="false" customWidth="true" hidden="false" outlineLevel="0" max="1797" min="1797" style="103" width="14.75"/>
    <col collapsed="false" customWidth="true" hidden="false" outlineLevel="0" max="1798" min="1798" style="103" width="3.12"/>
    <col collapsed="false" customWidth="true" hidden="false" outlineLevel="0" max="1799" min="1799" style="103" width="6"/>
    <col collapsed="false" customWidth="true" hidden="false" outlineLevel="0" max="1800" min="1800" style="103" width="23"/>
    <col collapsed="false" customWidth="true" hidden="false" outlineLevel="0" max="1801" min="1801" style="103" width="15.75"/>
    <col collapsed="false" customWidth="true" hidden="false" outlineLevel="0" max="1802" min="1802" style="103" width="11.38"/>
    <col collapsed="false" customWidth="true" hidden="false" outlineLevel="0" max="1803" min="1803" style="103" width="4.63"/>
    <col collapsed="false" customWidth="true" hidden="false" outlineLevel="0" max="1804" min="1804" style="103" width="5.5"/>
    <col collapsed="false" customWidth="true" hidden="false" outlineLevel="0" max="1805" min="1805" style="103" width="30.37"/>
    <col collapsed="false" customWidth="true" hidden="false" outlineLevel="0" max="1806" min="1806" style="103" width="10.5"/>
    <col collapsed="false" customWidth="true" hidden="false" outlineLevel="0" max="1807" min="1807" style="103" width="42.12"/>
    <col collapsed="false" customWidth="true" hidden="false" outlineLevel="0" max="1808" min="1808" style="103" width="3.75"/>
    <col collapsed="false" customWidth="true" hidden="false" outlineLevel="0" max="1809" min="1809" style="103" width="30.5"/>
    <col collapsed="false" customWidth="false" hidden="false" outlineLevel="0" max="1810" min="1810" style="103" width="9"/>
    <col collapsed="false" customWidth="true" hidden="false" outlineLevel="0" max="1811" min="1811" style="103" width="25"/>
    <col collapsed="false" customWidth="false" hidden="false" outlineLevel="0" max="2049" min="1812" style="103" width="9"/>
    <col collapsed="false" customWidth="true" hidden="false" outlineLevel="0" max="2050" min="2050" style="103" width="3"/>
    <col collapsed="false" customWidth="true" hidden="false" outlineLevel="0" max="2051" min="2051" style="103" width="5.5"/>
    <col collapsed="false" customWidth="true" hidden="false" outlineLevel="0" max="2052" min="2052" style="103" width="21.37"/>
    <col collapsed="false" customWidth="true" hidden="false" outlineLevel="0" max="2053" min="2053" style="103" width="14.75"/>
    <col collapsed="false" customWidth="true" hidden="false" outlineLevel="0" max="2054" min="2054" style="103" width="3.12"/>
    <col collapsed="false" customWidth="true" hidden="false" outlineLevel="0" max="2055" min="2055" style="103" width="6"/>
    <col collapsed="false" customWidth="true" hidden="false" outlineLevel="0" max="2056" min="2056" style="103" width="23"/>
    <col collapsed="false" customWidth="true" hidden="false" outlineLevel="0" max="2057" min="2057" style="103" width="15.75"/>
    <col collapsed="false" customWidth="true" hidden="false" outlineLevel="0" max="2058" min="2058" style="103" width="11.38"/>
    <col collapsed="false" customWidth="true" hidden="false" outlineLevel="0" max="2059" min="2059" style="103" width="4.63"/>
    <col collapsed="false" customWidth="true" hidden="false" outlineLevel="0" max="2060" min="2060" style="103" width="5.5"/>
    <col collapsed="false" customWidth="true" hidden="false" outlineLevel="0" max="2061" min="2061" style="103" width="30.37"/>
    <col collapsed="false" customWidth="true" hidden="false" outlineLevel="0" max="2062" min="2062" style="103" width="10.5"/>
    <col collapsed="false" customWidth="true" hidden="false" outlineLevel="0" max="2063" min="2063" style="103" width="42.12"/>
    <col collapsed="false" customWidth="true" hidden="false" outlineLevel="0" max="2064" min="2064" style="103" width="3.75"/>
    <col collapsed="false" customWidth="true" hidden="false" outlineLevel="0" max="2065" min="2065" style="103" width="30.5"/>
    <col collapsed="false" customWidth="false" hidden="false" outlineLevel="0" max="2066" min="2066" style="103" width="9"/>
    <col collapsed="false" customWidth="true" hidden="false" outlineLevel="0" max="2067" min="2067" style="103" width="25"/>
    <col collapsed="false" customWidth="false" hidden="false" outlineLevel="0" max="2305" min="2068" style="103" width="9"/>
    <col collapsed="false" customWidth="true" hidden="false" outlineLevel="0" max="2306" min="2306" style="103" width="3"/>
    <col collapsed="false" customWidth="true" hidden="false" outlineLevel="0" max="2307" min="2307" style="103" width="5.5"/>
    <col collapsed="false" customWidth="true" hidden="false" outlineLevel="0" max="2308" min="2308" style="103" width="21.37"/>
    <col collapsed="false" customWidth="true" hidden="false" outlineLevel="0" max="2309" min="2309" style="103" width="14.75"/>
    <col collapsed="false" customWidth="true" hidden="false" outlineLevel="0" max="2310" min="2310" style="103" width="3.12"/>
    <col collapsed="false" customWidth="true" hidden="false" outlineLevel="0" max="2311" min="2311" style="103" width="6"/>
    <col collapsed="false" customWidth="true" hidden="false" outlineLevel="0" max="2312" min="2312" style="103" width="23"/>
    <col collapsed="false" customWidth="true" hidden="false" outlineLevel="0" max="2313" min="2313" style="103" width="15.75"/>
    <col collapsed="false" customWidth="true" hidden="false" outlineLevel="0" max="2314" min="2314" style="103" width="11.38"/>
    <col collapsed="false" customWidth="true" hidden="false" outlineLevel="0" max="2315" min="2315" style="103" width="4.63"/>
    <col collapsed="false" customWidth="true" hidden="false" outlineLevel="0" max="2316" min="2316" style="103" width="5.5"/>
    <col collapsed="false" customWidth="true" hidden="false" outlineLevel="0" max="2317" min="2317" style="103" width="30.37"/>
    <col collapsed="false" customWidth="true" hidden="false" outlineLevel="0" max="2318" min="2318" style="103" width="10.5"/>
    <col collapsed="false" customWidth="true" hidden="false" outlineLevel="0" max="2319" min="2319" style="103" width="42.12"/>
    <col collapsed="false" customWidth="true" hidden="false" outlineLevel="0" max="2320" min="2320" style="103" width="3.75"/>
    <col collapsed="false" customWidth="true" hidden="false" outlineLevel="0" max="2321" min="2321" style="103" width="30.5"/>
    <col collapsed="false" customWidth="false" hidden="false" outlineLevel="0" max="2322" min="2322" style="103" width="9"/>
    <col collapsed="false" customWidth="true" hidden="false" outlineLevel="0" max="2323" min="2323" style="103" width="25"/>
    <col collapsed="false" customWidth="false" hidden="false" outlineLevel="0" max="2561" min="2324" style="103" width="9"/>
    <col collapsed="false" customWidth="true" hidden="false" outlineLevel="0" max="2562" min="2562" style="103" width="3"/>
    <col collapsed="false" customWidth="true" hidden="false" outlineLevel="0" max="2563" min="2563" style="103" width="5.5"/>
    <col collapsed="false" customWidth="true" hidden="false" outlineLevel="0" max="2564" min="2564" style="103" width="21.37"/>
    <col collapsed="false" customWidth="true" hidden="false" outlineLevel="0" max="2565" min="2565" style="103" width="14.75"/>
    <col collapsed="false" customWidth="true" hidden="false" outlineLevel="0" max="2566" min="2566" style="103" width="3.12"/>
    <col collapsed="false" customWidth="true" hidden="false" outlineLevel="0" max="2567" min="2567" style="103" width="6"/>
    <col collapsed="false" customWidth="true" hidden="false" outlineLevel="0" max="2568" min="2568" style="103" width="23"/>
    <col collapsed="false" customWidth="true" hidden="false" outlineLevel="0" max="2569" min="2569" style="103" width="15.75"/>
    <col collapsed="false" customWidth="true" hidden="false" outlineLevel="0" max="2570" min="2570" style="103" width="11.38"/>
    <col collapsed="false" customWidth="true" hidden="false" outlineLevel="0" max="2571" min="2571" style="103" width="4.63"/>
    <col collapsed="false" customWidth="true" hidden="false" outlineLevel="0" max="2572" min="2572" style="103" width="5.5"/>
    <col collapsed="false" customWidth="true" hidden="false" outlineLevel="0" max="2573" min="2573" style="103" width="30.37"/>
    <col collapsed="false" customWidth="true" hidden="false" outlineLevel="0" max="2574" min="2574" style="103" width="10.5"/>
    <col collapsed="false" customWidth="true" hidden="false" outlineLevel="0" max="2575" min="2575" style="103" width="42.12"/>
    <col collapsed="false" customWidth="true" hidden="false" outlineLevel="0" max="2576" min="2576" style="103" width="3.75"/>
    <col collapsed="false" customWidth="true" hidden="false" outlineLevel="0" max="2577" min="2577" style="103" width="30.5"/>
    <col collapsed="false" customWidth="false" hidden="false" outlineLevel="0" max="2578" min="2578" style="103" width="9"/>
    <col collapsed="false" customWidth="true" hidden="false" outlineLevel="0" max="2579" min="2579" style="103" width="25"/>
    <col collapsed="false" customWidth="false" hidden="false" outlineLevel="0" max="2817" min="2580" style="103" width="9"/>
    <col collapsed="false" customWidth="true" hidden="false" outlineLevel="0" max="2818" min="2818" style="103" width="3"/>
    <col collapsed="false" customWidth="true" hidden="false" outlineLevel="0" max="2819" min="2819" style="103" width="5.5"/>
    <col collapsed="false" customWidth="true" hidden="false" outlineLevel="0" max="2820" min="2820" style="103" width="21.37"/>
    <col collapsed="false" customWidth="true" hidden="false" outlineLevel="0" max="2821" min="2821" style="103" width="14.75"/>
    <col collapsed="false" customWidth="true" hidden="false" outlineLevel="0" max="2822" min="2822" style="103" width="3.12"/>
    <col collapsed="false" customWidth="true" hidden="false" outlineLevel="0" max="2823" min="2823" style="103" width="6"/>
    <col collapsed="false" customWidth="true" hidden="false" outlineLevel="0" max="2824" min="2824" style="103" width="23"/>
    <col collapsed="false" customWidth="true" hidden="false" outlineLevel="0" max="2825" min="2825" style="103" width="15.75"/>
    <col collapsed="false" customWidth="true" hidden="false" outlineLevel="0" max="2826" min="2826" style="103" width="11.38"/>
    <col collapsed="false" customWidth="true" hidden="false" outlineLevel="0" max="2827" min="2827" style="103" width="4.63"/>
    <col collapsed="false" customWidth="true" hidden="false" outlineLevel="0" max="2828" min="2828" style="103" width="5.5"/>
    <col collapsed="false" customWidth="true" hidden="false" outlineLevel="0" max="2829" min="2829" style="103" width="30.37"/>
    <col collapsed="false" customWidth="true" hidden="false" outlineLevel="0" max="2830" min="2830" style="103" width="10.5"/>
    <col collapsed="false" customWidth="true" hidden="false" outlineLevel="0" max="2831" min="2831" style="103" width="42.12"/>
    <col collapsed="false" customWidth="true" hidden="false" outlineLevel="0" max="2832" min="2832" style="103" width="3.75"/>
    <col collapsed="false" customWidth="true" hidden="false" outlineLevel="0" max="2833" min="2833" style="103" width="30.5"/>
    <col collapsed="false" customWidth="false" hidden="false" outlineLevel="0" max="2834" min="2834" style="103" width="9"/>
    <col collapsed="false" customWidth="true" hidden="false" outlineLevel="0" max="2835" min="2835" style="103" width="25"/>
    <col collapsed="false" customWidth="false" hidden="false" outlineLevel="0" max="3073" min="2836" style="103" width="9"/>
    <col collapsed="false" customWidth="true" hidden="false" outlineLevel="0" max="3074" min="3074" style="103" width="3"/>
    <col collapsed="false" customWidth="true" hidden="false" outlineLevel="0" max="3075" min="3075" style="103" width="5.5"/>
    <col collapsed="false" customWidth="true" hidden="false" outlineLevel="0" max="3076" min="3076" style="103" width="21.37"/>
    <col collapsed="false" customWidth="true" hidden="false" outlineLevel="0" max="3077" min="3077" style="103" width="14.75"/>
    <col collapsed="false" customWidth="true" hidden="false" outlineLevel="0" max="3078" min="3078" style="103" width="3.12"/>
    <col collapsed="false" customWidth="true" hidden="false" outlineLevel="0" max="3079" min="3079" style="103" width="6"/>
    <col collapsed="false" customWidth="true" hidden="false" outlineLevel="0" max="3080" min="3080" style="103" width="23"/>
    <col collapsed="false" customWidth="true" hidden="false" outlineLevel="0" max="3081" min="3081" style="103" width="15.75"/>
    <col collapsed="false" customWidth="true" hidden="false" outlineLevel="0" max="3082" min="3082" style="103" width="11.38"/>
    <col collapsed="false" customWidth="true" hidden="false" outlineLevel="0" max="3083" min="3083" style="103" width="4.63"/>
    <col collapsed="false" customWidth="true" hidden="false" outlineLevel="0" max="3084" min="3084" style="103" width="5.5"/>
    <col collapsed="false" customWidth="true" hidden="false" outlineLevel="0" max="3085" min="3085" style="103" width="30.37"/>
    <col collapsed="false" customWidth="true" hidden="false" outlineLevel="0" max="3086" min="3086" style="103" width="10.5"/>
    <col collapsed="false" customWidth="true" hidden="false" outlineLevel="0" max="3087" min="3087" style="103" width="42.12"/>
    <col collapsed="false" customWidth="true" hidden="false" outlineLevel="0" max="3088" min="3088" style="103" width="3.75"/>
    <col collapsed="false" customWidth="true" hidden="false" outlineLevel="0" max="3089" min="3089" style="103" width="30.5"/>
    <col collapsed="false" customWidth="false" hidden="false" outlineLevel="0" max="3090" min="3090" style="103" width="9"/>
    <col collapsed="false" customWidth="true" hidden="false" outlineLevel="0" max="3091" min="3091" style="103" width="25"/>
    <col collapsed="false" customWidth="false" hidden="false" outlineLevel="0" max="3329" min="3092" style="103" width="9"/>
    <col collapsed="false" customWidth="true" hidden="false" outlineLevel="0" max="3330" min="3330" style="103" width="3"/>
    <col collapsed="false" customWidth="true" hidden="false" outlineLevel="0" max="3331" min="3331" style="103" width="5.5"/>
    <col collapsed="false" customWidth="true" hidden="false" outlineLevel="0" max="3332" min="3332" style="103" width="21.37"/>
    <col collapsed="false" customWidth="true" hidden="false" outlineLevel="0" max="3333" min="3333" style="103" width="14.75"/>
    <col collapsed="false" customWidth="true" hidden="false" outlineLevel="0" max="3334" min="3334" style="103" width="3.12"/>
    <col collapsed="false" customWidth="true" hidden="false" outlineLevel="0" max="3335" min="3335" style="103" width="6"/>
    <col collapsed="false" customWidth="true" hidden="false" outlineLevel="0" max="3336" min="3336" style="103" width="23"/>
    <col collapsed="false" customWidth="true" hidden="false" outlineLevel="0" max="3337" min="3337" style="103" width="15.75"/>
    <col collapsed="false" customWidth="true" hidden="false" outlineLevel="0" max="3338" min="3338" style="103" width="11.38"/>
    <col collapsed="false" customWidth="true" hidden="false" outlineLevel="0" max="3339" min="3339" style="103" width="4.63"/>
    <col collapsed="false" customWidth="true" hidden="false" outlineLevel="0" max="3340" min="3340" style="103" width="5.5"/>
    <col collapsed="false" customWidth="true" hidden="false" outlineLevel="0" max="3341" min="3341" style="103" width="30.37"/>
    <col collapsed="false" customWidth="true" hidden="false" outlineLevel="0" max="3342" min="3342" style="103" width="10.5"/>
    <col collapsed="false" customWidth="true" hidden="false" outlineLevel="0" max="3343" min="3343" style="103" width="42.12"/>
    <col collapsed="false" customWidth="true" hidden="false" outlineLevel="0" max="3344" min="3344" style="103" width="3.75"/>
    <col collapsed="false" customWidth="true" hidden="false" outlineLevel="0" max="3345" min="3345" style="103" width="30.5"/>
    <col collapsed="false" customWidth="false" hidden="false" outlineLevel="0" max="3346" min="3346" style="103" width="9"/>
    <col collapsed="false" customWidth="true" hidden="false" outlineLevel="0" max="3347" min="3347" style="103" width="25"/>
    <col collapsed="false" customWidth="false" hidden="false" outlineLevel="0" max="3585" min="3348" style="103" width="9"/>
    <col collapsed="false" customWidth="true" hidden="false" outlineLevel="0" max="3586" min="3586" style="103" width="3"/>
    <col collapsed="false" customWidth="true" hidden="false" outlineLevel="0" max="3587" min="3587" style="103" width="5.5"/>
    <col collapsed="false" customWidth="true" hidden="false" outlineLevel="0" max="3588" min="3588" style="103" width="21.37"/>
    <col collapsed="false" customWidth="true" hidden="false" outlineLevel="0" max="3589" min="3589" style="103" width="14.75"/>
    <col collapsed="false" customWidth="true" hidden="false" outlineLevel="0" max="3590" min="3590" style="103" width="3.12"/>
    <col collapsed="false" customWidth="true" hidden="false" outlineLevel="0" max="3591" min="3591" style="103" width="6"/>
    <col collapsed="false" customWidth="true" hidden="false" outlineLevel="0" max="3592" min="3592" style="103" width="23"/>
    <col collapsed="false" customWidth="true" hidden="false" outlineLevel="0" max="3593" min="3593" style="103" width="15.75"/>
    <col collapsed="false" customWidth="true" hidden="false" outlineLevel="0" max="3594" min="3594" style="103" width="11.38"/>
    <col collapsed="false" customWidth="true" hidden="false" outlineLevel="0" max="3595" min="3595" style="103" width="4.63"/>
    <col collapsed="false" customWidth="true" hidden="false" outlineLevel="0" max="3596" min="3596" style="103" width="5.5"/>
    <col collapsed="false" customWidth="true" hidden="false" outlineLevel="0" max="3597" min="3597" style="103" width="30.37"/>
    <col collapsed="false" customWidth="true" hidden="false" outlineLevel="0" max="3598" min="3598" style="103" width="10.5"/>
    <col collapsed="false" customWidth="true" hidden="false" outlineLevel="0" max="3599" min="3599" style="103" width="42.12"/>
    <col collapsed="false" customWidth="true" hidden="false" outlineLevel="0" max="3600" min="3600" style="103" width="3.75"/>
    <col collapsed="false" customWidth="true" hidden="false" outlineLevel="0" max="3601" min="3601" style="103" width="30.5"/>
    <col collapsed="false" customWidth="false" hidden="false" outlineLevel="0" max="3602" min="3602" style="103" width="9"/>
    <col collapsed="false" customWidth="true" hidden="false" outlineLevel="0" max="3603" min="3603" style="103" width="25"/>
    <col collapsed="false" customWidth="false" hidden="false" outlineLevel="0" max="3841" min="3604" style="103" width="9"/>
    <col collapsed="false" customWidth="true" hidden="false" outlineLevel="0" max="3842" min="3842" style="103" width="3"/>
    <col collapsed="false" customWidth="true" hidden="false" outlineLevel="0" max="3843" min="3843" style="103" width="5.5"/>
    <col collapsed="false" customWidth="true" hidden="false" outlineLevel="0" max="3844" min="3844" style="103" width="21.37"/>
    <col collapsed="false" customWidth="true" hidden="false" outlineLevel="0" max="3845" min="3845" style="103" width="14.75"/>
    <col collapsed="false" customWidth="true" hidden="false" outlineLevel="0" max="3846" min="3846" style="103" width="3.12"/>
    <col collapsed="false" customWidth="true" hidden="false" outlineLevel="0" max="3847" min="3847" style="103" width="6"/>
    <col collapsed="false" customWidth="true" hidden="false" outlineLevel="0" max="3848" min="3848" style="103" width="23"/>
    <col collapsed="false" customWidth="true" hidden="false" outlineLevel="0" max="3849" min="3849" style="103" width="15.75"/>
    <col collapsed="false" customWidth="true" hidden="false" outlineLevel="0" max="3850" min="3850" style="103" width="11.38"/>
    <col collapsed="false" customWidth="true" hidden="false" outlineLevel="0" max="3851" min="3851" style="103" width="4.63"/>
    <col collapsed="false" customWidth="true" hidden="false" outlineLevel="0" max="3852" min="3852" style="103" width="5.5"/>
    <col collapsed="false" customWidth="true" hidden="false" outlineLevel="0" max="3853" min="3853" style="103" width="30.37"/>
    <col collapsed="false" customWidth="true" hidden="false" outlineLevel="0" max="3854" min="3854" style="103" width="10.5"/>
    <col collapsed="false" customWidth="true" hidden="false" outlineLevel="0" max="3855" min="3855" style="103" width="42.12"/>
    <col collapsed="false" customWidth="true" hidden="false" outlineLevel="0" max="3856" min="3856" style="103" width="3.75"/>
    <col collapsed="false" customWidth="true" hidden="false" outlineLevel="0" max="3857" min="3857" style="103" width="30.5"/>
    <col collapsed="false" customWidth="false" hidden="false" outlineLevel="0" max="3858" min="3858" style="103" width="9"/>
    <col collapsed="false" customWidth="true" hidden="false" outlineLevel="0" max="3859" min="3859" style="103" width="25"/>
    <col collapsed="false" customWidth="false" hidden="false" outlineLevel="0" max="4097" min="3860" style="103" width="9"/>
    <col collapsed="false" customWidth="true" hidden="false" outlineLevel="0" max="4098" min="4098" style="103" width="3"/>
    <col collapsed="false" customWidth="true" hidden="false" outlineLevel="0" max="4099" min="4099" style="103" width="5.5"/>
    <col collapsed="false" customWidth="true" hidden="false" outlineLevel="0" max="4100" min="4100" style="103" width="21.37"/>
    <col collapsed="false" customWidth="true" hidden="false" outlineLevel="0" max="4101" min="4101" style="103" width="14.75"/>
    <col collapsed="false" customWidth="true" hidden="false" outlineLevel="0" max="4102" min="4102" style="103" width="3.12"/>
    <col collapsed="false" customWidth="true" hidden="false" outlineLevel="0" max="4103" min="4103" style="103" width="6"/>
    <col collapsed="false" customWidth="true" hidden="false" outlineLevel="0" max="4104" min="4104" style="103" width="23"/>
    <col collapsed="false" customWidth="true" hidden="false" outlineLevel="0" max="4105" min="4105" style="103" width="15.75"/>
    <col collapsed="false" customWidth="true" hidden="false" outlineLevel="0" max="4106" min="4106" style="103" width="11.38"/>
    <col collapsed="false" customWidth="true" hidden="false" outlineLevel="0" max="4107" min="4107" style="103" width="4.63"/>
    <col collapsed="false" customWidth="true" hidden="false" outlineLevel="0" max="4108" min="4108" style="103" width="5.5"/>
    <col collapsed="false" customWidth="true" hidden="false" outlineLevel="0" max="4109" min="4109" style="103" width="30.37"/>
    <col collapsed="false" customWidth="true" hidden="false" outlineLevel="0" max="4110" min="4110" style="103" width="10.5"/>
    <col collapsed="false" customWidth="true" hidden="false" outlineLevel="0" max="4111" min="4111" style="103" width="42.12"/>
    <col collapsed="false" customWidth="true" hidden="false" outlineLevel="0" max="4112" min="4112" style="103" width="3.75"/>
    <col collapsed="false" customWidth="true" hidden="false" outlineLevel="0" max="4113" min="4113" style="103" width="30.5"/>
    <col collapsed="false" customWidth="false" hidden="false" outlineLevel="0" max="4114" min="4114" style="103" width="9"/>
    <col collapsed="false" customWidth="true" hidden="false" outlineLevel="0" max="4115" min="4115" style="103" width="25"/>
    <col collapsed="false" customWidth="false" hidden="false" outlineLevel="0" max="4353" min="4116" style="103" width="9"/>
    <col collapsed="false" customWidth="true" hidden="false" outlineLevel="0" max="4354" min="4354" style="103" width="3"/>
    <col collapsed="false" customWidth="true" hidden="false" outlineLevel="0" max="4355" min="4355" style="103" width="5.5"/>
    <col collapsed="false" customWidth="true" hidden="false" outlineLevel="0" max="4356" min="4356" style="103" width="21.37"/>
    <col collapsed="false" customWidth="true" hidden="false" outlineLevel="0" max="4357" min="4357" style="103" width="14.75"/>
    <col collapsed="false" customWidth="true" hidden="false" outlineLevel="0" max="4358" min="4358" style="103" width="3.12"/>
    <col collapsed="false" customWidth="true" hidden="false" outlineLevel="0" max="4359" min="4359" style="103" width="6"/>
    <col collapsed="false" customWidth="true" hidden="false" outlineLevel="0" max="4360" min="4360" style="103" width="23"/>
    <col collapsed="false" customWidth="true" hidden="false" outlineLevel="0" max="4361" min="4361" style="103" width="15.75"/>
    <col collapsed="false" customWidth="true" hidden="false" outlineLevel="0" max="4362" min="4362" style="103" width="11.38"/>
    <col collapsed="false" customWidth="true" hidden="false" outlineLevel="0" max="4363" min="4363" style="103" width="4.63"/>
    <col collapsed="false" customWidth="true" hidden="false" outlineLevel="0" max="4364" min="4364" style="103" width="5.5"/>
    <col collapsed="false" customWidth="true" hidden="false" outlineLevel="0" max="4365" min="4365" style="103" width="30.37"/>
    <col collapsed="false" customWidth="true" hidden="false" outlineLevel="0" max="4366" min="4366" style="103" width="10.5"/>
    <col collapsed="false" customWidth="true" hidden="false" outlineLevel="0" max="4367" min="4367" style="103" width="42.12"/>
    <col collapsed="false" customWidth="true" hidden="false" outlineLevel="0" max="4368" min="4368" style="103" width="3.75"/>
    <col collapsed="false" customWidth="true" hidden="false" outlineLevel="0" max="4369" min="4369" style="103" width="30.5"/>
    <col collapsed="false" customWidth="false" hidden="false" outlineLevel="0" max="4370" min="4370" style="103" width="9"/>
    <col collapsed="false" customWidth="true" hidden="false" outlineLevel="0" max="4371" min="4371" style="103" width="25"/>
    <col collapsed="false" customWidth="false" hidden="false" outlineLevel="0" max="4609" min="4372" style="103" width="9"/>
    <col collapsed="false" customWidth="true" hidden="false" outlineLevel="0" max="4610" min="4610" style="103" width="3"/>
    <col collapsed="false" customWidth="true" hidden="false" outlineLevel="0" max="4611" min="4611" style="103" width="5.5"/>
    <col collapsed="false" customWidth="true" hidden="false" outlineLevel="0" max="4612" min="4612" style="103" width="21.37"/>
    <col collapsed="false" customWidth="true" hidden="false" outlineLevel="0" max="4613" min="4613" style="103" width="14.75"/>
    <col collapsed="false" customWidth="true" hidden="false" outlineLevel="0" max="4614" min="4614" style="103" width="3.12"/>
    <col collapsed="false" customWidth="true" hidden="false" outlineLevel="0" max="4615" min="4615" style="103" width="6"/>
    <col collapsed="false" customWidth="true" hidden="false" outlineLevel="0" max="4616" min="4616" style="103" width="23"/>
    <col collapsed="false" customWidth="true" hidden="false" outlineLevel="0" max="4617" min="4617" style="103" width="15.75"/>
    <col collapsed="false" customWidth="true" hidden="false" outlineLevel="0" max="4618" min="4618" style="103" width="11.38"/>
    <col collapsed="false" customWidth="true" hidden="false" outlineLevel="0" max="4619" min="4619" style="103" width="4.63"/>
    <col collapsed="false" customWidth="true" hidden="false" outlineLevel="0" max="4620" min="4620" style="103" width="5.5"/>
    <col collapsed="false" customWidth="true" hidden="false" outlineLevel="0" max="4621" min="4621" style="103" width="30.37"/>
    <col collapsed="false" customWidth="true" hidden="false" outlineLevel="0" max="4622" min="4622" style="103" width="10.5"/>
    <col collapsed="false" customWidth="true" hidden="false" outlineLevel="0" max="4623" min="4623" style="103" width="42.12"/>
    <col collapsed="false" customWidth="true" hidden="false" outlineLevel="0" max="4624" min="4624" style="103" width="3.75"/>
    <col collapsed="false" customWidth="true" hidden="false" outlineLevel="0" max="4625" min="4625" style="103" width="30.5"/>
    <col collapsed="false" customWidth="false" hidden="false" outlineLevel="0" max="4626" min="4626" style="103" width="9"/>
    <col collapsed="false" customWidth="true" hidden="false" outlineLevel="0" max="4627" min="4627" style="103" width="25"/>
    <col collapsed="false" customWidth="false" hidden="false" outlineLevel="0" max="4865" min="4628" style="103" width="9"/>
    <col collapsed="false" customWidth="true" hidden="false" outlineLevel="0" max="4866" min="4866" style="103" width="3"/>
    <col collapsed="false" customWidth="true" hidden="false" outlineLevel="0" max="4867" min="4867" style="103" width="5.5"/>
    <col collapsed="false" customWidth="true" hidden="false" outlineLevel="0" max="4868" min="4868" style="103" width="21.37"/>
    <col collapsed="false" customWidth="true" hidden="false" outlineLevel="0" max="4869" min="4869" style="103" width="14.75"/>
    <col collapsed="false" customWidth="true" hidden="false" outlineLevel="0" max="4870" min="4870" style="103" width="3.12"/>
    <col collapsed="false" customWidth="true" hidden="false" outlineLevel="0" max="4871" min="4871" style="103" width="6"/>
    <col collapsed="false" customWidth="true" hidden="false" outlineLevel="0" max="4872" min="4872" style="103" width="23"/>
    <col collapsed="false" customWidth="true" hidden="false" outlineLevel="0" max="4873" min="4873" style="103" width="15.75"/>
    <col collapsed="false" customWidth="true" hidden="false" outlineLevel="0" max="4874" min="4874" style="103" width="11.38"/>
    <col collapsed="false" customWidth="true" hidden="false" outlineLevel="0" max="4875" min="4875" style="103" width="4.63"/>
    <col collapsed="false" customWidth="true" hidden="false" outlineLevel="0" max="4876" min="4876" style="103" width="5.5"/>
    <col collapsed="false" customWidth="true" hidden="false" outlineLevel="0" max="4877" min="4877" style="103" width="30.37"/>
    <col collapsed="false" customWidth="true" hidden="false" outlineLevel="0" max="4878" min="4878" style="103" width="10.5"/>
    <col collapsed="false" customWidth="true" hidden="false" outlineLevel="0" max="4879" min="4879" style="103" width="42.12"/>
    <col collapsed="false" customWidth="true" hidden="false" outlineLevel="0" max="4880" min="4880" style="103" width="3.75"/>
    <col collapsed="false" customWidth="true" hidden="false" outlineLevel="0" max="4881" min="4881" style="103" width="30.5"/>
    <col collapsed="false" customWidth="false" hidden="false" outlineLevel="0" max="4882" min="4882" style="103" width="9"/>
    <col collapsed="false" customWidth="true" hidden="false" outlineLevel="0" max="4883" min="4883" style="103" width="25"/>
    <col collapsed="false" customWidth="false" hidden="false" outlineLevel="0" max="5121" min="4884" style="103" width="9"/>
    <col collapsed="false" customWidth="true" hidden="false" outlineLevel="0" max="5122" min="5122" style="103" width="3"/>
    <col collapsed="false" customWidth="true" hidden="false" outlineLevel="0" max="5123" min="5123" style="103" width="5.5"/>
    <col collapsed="false" customWidth="true" hidden="false" outlineLevel="0" max="5124" min="5124" style="103" width="21.37"/>
    <col collapsed="false" customWidth="true" hidden="false" outlineLevel="0" max="5125" min="5125" style="103" width="14.75"/>
    <col collapsed="false" customWidth="true" hidden="false" outlineLevel="0" max="5126" min="5126" style="103" width="3.12"/>
    <col collapsed="false" customWidth="true" hidden="false" outlineLevel="0" max="5127" min="5127" style="103" width="6"/>
    <col collapsed="false" customWidth="true" hidden="false" outlineLevel="0" max="5128" min="5128" style="103" width="23"/>
    <col collapsed="false" customWidth="true" hidden="false" outlineLevel="0" max="5129" min="5129" style="103" width="15.75"/>
    <col collapsed="false" customWidth="true" hidden="false" outlineLevel="0" max="5130" min="5130" style="103" width="11.38"/>
    <col collapsed="false" customWidth="true" hidden="false" outlineLevel="0" max="5131" min="5131" style="103" width="4.63"/>
    <col collapsed="false" customWidth="true" hidden="false" outlineLevel="0" max="5132" min="5132" style="103" width="5.5"/>
    <col collapsed="false" customWidth="true" hidden="false" outlineLevel="0" max="5133" min="5133" style="103" width="30.37"/>
    <col collapsed="false" customWidth="true" hidden="false" outlineLevel="0" max="5134" min="5134" style="103" width="10.5"/>
    <col collapsed="false" customWidth="true" hidden="false" outlineLevel="0" max="5135" min="5135" style="103" width="42.12"/>
    <col collapsed="false" customWidth="true" hidden="false" outlineLevel="0" max="5136" min="5136" style="103" width="3.75"/>
    <col collapsed="false" customWidth="true" hidden="false" outlineLevel="0" max="5137" min="5137" style="103" width="30.5"/>
    <col collapsed="false" customWidth="false" hidden="false" outlineLevel="0" max="5138" min="5138" style="103" width="9"/>
    <col collapsed="false" customWidth="true" hidden="false" outlineLevel="0" max="5139" min="5139" style="103" width="25"/>
    <col collapsed="false" customWidth="false" hidden="false" outlineLevel="0" max="5377" min="5140" style="103" width="9"/>
    <col collapsed="false" customWidth="true" hidden="false" outlineLevel="0" max="5378" min="5378" style="103" width="3"/>
    <col collapsed="false" customWidth="true" hidden="false" outlineLevel="0" max="5379" min="5379" style="103" width="5.5"/>
    <col collapsed="false" customWidth="true" hidden="false" outlineLevel="0" max="5380" min="5380" style="103" width="21.37"/>
    <col collapsed="false" customWidth="true" hidden="false" outlineLevel="0" max="5381" min="5381" style="103" width="14.75"/>
    <col collapsed="false" customWidth="true" hidden="false" outlineLevel="0" max="5382" min="5382" style="103" width="3.12"/>
    <col collapsed="false" customWidth="true" hidden="false" outlineLevel="0" max="5383" min="5383" style="103" width="6"/>
    <col collapsed="false" customWidth="true" hidden="false" outlineLevel="0" max="5384" min="5384" style="103" width="23"/>
    <col collapsed="false" customWidth="true" hidden="false" outlineLevel="0" max="5385" min="5385" style="103" width="15.75"/>
    <col collapsed="false" customWidth="true" hidden="false" outlineLevel="0" max="5386" min="5386" style="103" width="11.38"/>
    <col collapsed="false" customWidth="true" hidden="false" outlineLevel="0" max="5387" min="5387" style="103" width="4.63"/>
    <col collapsed="false" customWidth="true" hidden="false" outlineLevel="0" max="5388" min="5388" style="103" width="5.5"/>
    <col collapsed="false" customWidth="true" hidden="false" outlineLevel="0" max="5389" min="5389" style="103" width="30.37"/>
    <col collapsed="false" customWidth="true" hidden="false" outlineLevel="0" max="5390" min="5390" style="103" width="10.5"/>
    <col collapsed="false" customWidth="true" hidden="false" outlineLevel="0" max="5391" min="5391" style="103" width="42.12"/>
    <col collapsed="false" customWidth="true" hidden="false" outlineLevel="0" max="5392" min="5392" style="103" width="3.75"/>
    <col collapsed="false" customWidth="true" hidden="false" outlineLevel="0" max="5393" min="5393" style="103" width="30.5"/>
    <col collapsed="false" customWidth="false" hidden="false" outlineLevel="0" max="5394" min="5394" style="103" width="9"/>
    <col collapsed="false" customWidth="true" hidden="false" outlineLevel="0" max="5395" min="5395" style="103" width="25"/>
    <col collapsed="false" customWidth="false" hidden="false" outlineLevel="0" max="5633" min="5396" style="103" width="9"/>
    <col collapsed="false" customWidth="true" hidden="false" outlineLevel="0" max="5634" min="5634" style="103" width="3"/>
    <col collapsed="false" customWidth="true" hidden="false" outlineLevel="0" max="5635" min="5635" style="103" width="5.5"/>
    <col collapsed="false" customWidth="true" hidden="false" outlineLevel="0" max="5636" min="5636" style="103" width="21.37"/>
    <col collapsed="false" customWidth="true" hidden="false" outlineLevel="0" max="5637" min="5637" style="103" width="14.75"/>
    <col collapsed="false" customWidth="true" hidden="false" outlineLevel="0" max="5638" min="5638" style="103" width="3.12"/>
    <col collapsed="false" customWidth="true" hidden="false" outlineLevel="0" max="5639" min="5639" style="103" width="6"/>
    <col collapsed="false" customWidth="true" hidden="false" outlineLevel="0" max="5640" min="5640" style="103" width="23"/>
    <col collapsed="false" customWidth="true" hidden="false" outlineLevel="0" max="5641" min="5641" style="103" width="15.75"/>
    <col collapsed="false" customWidth="true" hidden="false" outlineLevel="0" max="5642" min="5642" style="103" width="11.38"/>
    <col collapsed="false" customWidth="true" hidden="false" outlineLevel="0" max="5643" min="5643" style="103" width="4.63"/>
    <col collapsed="false" customWidth="true" hidden="false" outlineLevel="0" max="5644" min="5644" style="103" width="5.5"/>
    <col collapsed="false" customWidth="true" hidden="false" outlineLevel="0" max="5645" min="5645" style="103" width="30.37"/>
    <col collapsed="false" customWidth="true" hidden="false" outlineLevel="0" max="5646" min="5646" style="103" width="10.5"/>
    <col collapsed="false" customWidth="true" hidden="false" outlineLevel="0" max="5647" min="5647" style="103" width="42.12"/>
    <col collapsed="false" customWidth="true" hidden="false" outlineLevel="0" max="5648" min="5648" style="103" width="3.75"/>
    <col collapsed="false" customWidth="true" hidden="false" outlineLevel="0" max="5649" min="5649" style="103" width="30.5"/>
    <col collapsed="false" customWidth="false" hidden="false" outlineLevel="0" max="5650" min="5650" style="103" width="9"/>
    <col collapsed="false" customWidth="true" hidden="false" outlineLevel="0" max="5651" min="5651" style="103" width="25"/>
    <col collapsed="false" customWidth="false" hidden="false" outlineLevel="0" max="5889" min="5652" style="103" width="9"/>
    <col collapsed="false" customWidth="true" hidden="false" outlineLevel="0" max="5890" min="5890" style="103" width="3"/>
    <col collapsed="false" customWidth="true" hidden="false" outlineLevel="0" max="5891" min="5891" style="103" width="5.5"/>
    <col collapsed="false" customWidth="true" hidden="false" outlineLevel="0" max="5892" min="5892" style="103" width="21.37"/>
    <col collapsed="false" customWidth="true" hidden="false" outlineLevel="0" max="5893" min="5893" style="103" width="14.75"/>
    <col collapsed="false" customWidth="true" hidden="false" outlineLevel="0" max="5894" min="5894" style="103" width="3.12"/>
    <col collapsed="false" customWidth="true" hidden="false" outlineLevel="0" max="5895" min="5895" style="103" width="6"/>
    <col collapsed="false" customWidth="true" hidden="false" outlineLevel="0" max="5896" min="5896" style="103" width="23"/>
    <col collapsed="false" customWidth="true" hidden="false" outlineLevel="0" max="5897" min="5897" style="103" width="15.75"/>
    <col collapsed="false" customWidth="true" hidden="false" outlineLevel="0" max="5898" min="5898" style="103" width="11.38"/>
    <col collapsed="false" customWidth="true" hidden="false" outlineLevel="0" max="5899" min="5899" style="103" width="4.63"/>
    <col collapsed="false" customWidth="true" hidden="false" outlineLevel="0" max="5900" min="5900" style="103" width="5.5"/>
    <col collapsed="false" customWidth="true" hidden="false" outlineLevel="0" max="5901" min="5901" style="103" width="30.37"/>
    <col collapsed="false" customWidth="true" hidden="false" outlineLevel="0" max="5902" min="5902" style="103" width="10.5"/>
    <col collapsed="false" customWidth="true" hidden="false" outlineLevel="0" max="5903" min="5903" style="103" width="42.12"/>
    <col collapsed="false" customWidth="true" hidden="false" outlineLevel="0" max="5904" min="5904" style="103" width="3.75"/>
    <col collapsed="false" customWidth="true" hidden="false" outlineLevel="0" max="5905" min="5905" style="103" width="30.5"/>
    <col collapsed="false" customWidth="false" hidden="false" outlineLevel="0" max="5906" min="5906" style="103" width="9"/>
    <col collapsed="false" customWidth="true" hidden="false" outlineLevel="0" max="5907" min="5907" style="103" width="25"/>
    <col collapsed="false" customWidth="false" hidden="false" outlineLevel="0" max="6145" min="5908" style="103" width="9"/>
    <col collapsed="false" customWidth="true" hidden="false" outlineLevel="0" max="6146" min="6146" style="103" width="3"/>
    <col collapsed="false" customWidth="true" hidden="false" outlineLevel="0" max="6147" min="6147" style="103" width="5.5"/>
    <col collapsed="false" customWidth="true" hidden="false" outlineLevel="0" max="6148" min="6148" style="103" width="21.37"/>
    <col collapsed="false" customWidth="true" hidden="false" outlineLevel="0" max="6149" min="6149" style="103" width="14.75"/>
    <col collapsed="false" customWidth="true" hidden="false" outlineLevel="0" max="6150" min="6150" style="103" width="3.12"/>
    <col collapsed="false" customWidth="true" hidden="false" outlineLevel="0" max="6151" min="6151" style="103" width="6"/>
    <col collapsed="false" customWidth="true" hidden="false" outlineLevel="0" max="6152" min="6152" style="103" width="23"/>
    <col collapsed="false" customWidth="true" hidden="false" outlineLevel="0" max="6153" min="6153" style="103" width="15.75"/>
    <col collapsed="false" customWidth="true" hidden="false" outlineLevel="0" max="6154" min="6154" style="103" width="11.38"/>
    <col collapsed="false" customWidth="true" hidden="false" outlineLevel="0" max="6155" min="6155" style="103" width="4.63"/>
    <col collapsed="false" customWidth="true" hidden="false" outlineLevel="0" max="6156" min="6156" style="103" width="5.5"/>
    <col collapsed="false" customWidth="true" hidden="false" outlineLevel="0" max="6157" min="6157" style="103" width="30.37"/>
    <col collapsed="false" customWidth="true" hidden="false" outlineLevel="0" max="6158" min="6158" style="103" width="10.5"/>
    <col collapsed="false" customWidth="true" hidden="false" outlineLevel="0" max="6159" min="6159" style="103" width="42.12"/>
    <col collapsed="false" customWidth="true" hidden="false" outlineLevel="0" max="6160" min="6160" style="103" width="3.75"/>
    <col collapsed="false" customWidth="true" hidden="false" outlineLevel="0" max="6161" min="6161" style="103" width="30.5"/>
    <col collapsed="false" customWidth="false" hidden="false" outlineLevel="0" max="6162" min="6162" style="103" width="9"/>
    <col collapsed="false" customWidth="true" hidden="false" outlineLevel="0" max="6163" min="6163" style="103" width="25"/>
    <col collapsed="false" customWidth="false" hidden="false" outlineLevel="0" max="6401" min="6164" style="103" width="9"/>
    <col collapsed="false" customWidth="true" hidden="false" outlineLevel="0" max="6402" min="6402" style="103" width="3"/>
    <col collapsed="false" customWidth="true" hidden="false" outlineLevel="0" max="6403" min="6403" style="103" width="5.5"/>
    <col collapsed="false" customWidth="true" hidden="false" outlineLevel="0" max="6404" min="6404" style="103" width="21.37"/>
    <col collapsed="false" customWidth="true" hidden="false" outlineLevel="0" max="6405" min="6405" style="103" width="14.75"/>
    <col collapsed="false" customWidth="true" hidden="false" outlineLevel="0" max="6406" min="6406" style="103" width="3.12"/>
    <col collapsed="false" customWidth="true" hidden="false" outlineLevel="0" max="6407" min="6407" style="103" width="6"/>
    <col collapsed="false" customWidth="true" hidden="false" outlineLevel="0" max="6408" min="6408" style="103" width="23"/>
    <col collapsed="false" customWidth="true" hidden="false" outlineLevel="0" max="6409" min="6409" style="103" width="15.75"/>
    <col collapsed="false" customWidth="true" hidden="false" outlineLevel="0" max="6410" min="6410" style="103" width="11.38"/>
    <col collapsed="false" customWidth="true" hidden="false" outlineLevel="0" max="6411" min="6411" style="103" width="4.63"/>
    <col collapsed="false" customWidth="true" hidden="false" outlineLevel="0" max="6412" min="6412" style="103" width="5.5"/>
    <col collapsed="false" customWidth="true" hidden="false" outlineLevel="0" max="6413" min="6413" style="103" width="30.37"/>
    <col collapsed="false" customWidth="true" hidden="false" outlineLevel="0" max="6414" min="6414" style="103" width="10.5"/>
    <col collapsed="false" customWidth="true" hidden="false" outlineLevel="0" max="6415" min="6415" style="103" width="42.12"/>
    <col collapsed="false" customWidth="true" hidden="false" outlineLevel="0" max="6416" min="6416" style="103" width="3.75"/>
    <col collapsed="false" customWidth="true" hidden="false" outlineLevel="0" max="6417" min="6417" style="103" width="30.5"/>
    <col collapsed="false" customWidth="false" hidden="false" outlineLevel="0" max="6418" min="6418" style="103" width="9"/>
    <col collapsed="false" customWidth="true" hidden="false" outlineLevel="0" max="6419" min="6419" style="103" width="25"/>
    <col collapsed="false" customWidth="false" hidden="false" outlineLevel="0" max="6657" min="6420" style="103" width="9"/>
    <col collapsed="false" customWidth="true" hidden="false" outlineLevel="0" max="6658" min="6658" style="103" width="3"/>
    <col collapsed="false" customWidth="true" hidden="false" outlineLevel="0" max="6659" min="6659" style="103" width="5.5"/>
    <col collapsed="false" customWidth="true" hidden="false" outlineLevel="0" max="6660" min="6660" style="103" width="21.37"/>
    <col collapsed="false" customWidth="true" hidden="false" outlineLevel="0" max="6661" min="6661" style="103" width="14.75"/>
    <col collapsed="false" customWidth="true" hidden="false" outlineLevel="0" max="6662" min="6662" style="103" width="3.12"/>
    <col collapsed="false" customWidth="true" hidden="false" outlineLevel="0" max="6663" min="6663" style="103" width="6"/>
    <col collapsed="false" customWidth="true" hidden="false" outlineLevel="0" max="6664" min="6664" style="103" width="23"/>
    <col collapsed="false" customWidth="true" hidden="false" outlineLevel="0" max="6665" min="6665" style="103" width="15.75"/>
    <col collapsed="false" customWidth="true" hidden="false" outlineLevel="0" max="6666" min="6666" style="103" width="11.38"/>
    <col collapsed="false" customWidth="true" hidden="false" outlineLevel="0" max="6667" min="6667" style="103" width="4.63"/>
    <col collapsed="false" customWidth="true" hidden="false" outlineLevel="0" max="6668" min="6668" style="103" width="5.5"/>
    <col collapsed="false" customWidth="true" hidden="false" outlineLevel="0" max="6669" min="6669" style="103" width="30.37"/>
    <col collapsed="false" customWidth="true" hidden="false" outlineLevel="0" max="6670" min="6670" style="103" width="10.5"/>
    <col collapsed="false" customWidth="true" hidden="false" outlineLevel="0" max="6671" min="6671" style="103" width="42.12"/>
    <col collapsed="false" customWidth="true" hidden="false" outlineLevel="0" max="6672" min="6672" style="103" width="3.75"/>
    <col collapsed="false" customWidth="true" hidden="false" outlineLevel="0" max="6673" min="6673" style="103" width="30.5"/>
    <col collapsed="false" customWidth="false" hidden="false" outlineLevel="0" max="6674" min="6674" style="103" width="9"/>
    <col collapsed="false" customWidth="true" hidden="false" outlineLevel="0" max="6675" min="6675" style="103" width="25"/>
    <col collapsed="false" customWidth="false" hidden="false" outlineLevel="0" max="6913" min="6676" style="103" width="9"/>
    <col collapsed="false" customWidth="true" hidden="false" outlineLevel="0" max="6914" min="6914" style="103" width="3"/>
    <col collapsed="false" customWidth="true" hidden="false" outlineLevel="0" max="6915" min="6915" style="103" width="5.5"/>
    <col collapsed="false" customWidth="true" hidden="false" outlineLevel="0" max="6916" min="6916" style="103" width="21.37"/>
    <col collapsed="false" customWidth="true" hidden="false" outlineLevel="0" max="6917" min="6917" style="103" width="14.75"/>
    <col collapsed="false" customWidth="true" hidden="false" outlineLevel="0" max="6918" min="6918" style="103" width="3.12"/>
    <col collapsed="false" customWidth="true" hidden="false" outlineLevel="0" max="6919" min="6919" style="103" width="6"/>
    <col collapsed="false" customWidth="true" hidden="false" outlineLevel="0" max="6920" min="6920" style="103" width="23"/>
    <col collapsed="false" customWidth="true" hidden="false" outlineLevel="0" max="6921" min="6921" style="103" width="15.75"/>
    <col collapsed="false" customWidth="true" hidden="false" outlineLevel="0" max="6922" min="6922" style="103" width="11.38"/>
    <col collapsed="false" customWidth="true" hidden="false" outlineLevel="0" max="6923" min="6923" style="103" width="4.63"/>
    <col collapsed="false" customWidth="true" hidden="false" outlineLevel="0" max="6924" min="6924" style="103" width="5.5"/>
    <col collapsed="false" customWidth="true" hidden="false" outlineLevel="0" max="6925" min="6925" style="103" width="30.37"/>
    <col collapsed="false" customWidth="true" hidden="false" outlineLevel="0" max="6926" min="6926" style="103" width="10.5"/>
    <col collapsed="false" customWidth="true" hidden="false" outlineLevel="0" max="6927" min="6927" style="103" width="42.12"/>
    <col collapsed="false" customWidth="true" hidden="false" outlineLevel="0" max="6928" min="6928" style="103" width="3.75"/>
    <col collapsed="false" customWidth="true" hidden="false" outlineLevel="0" max="6929" min="6929" style="103" width="30.5"/>
    <col collapsed="false" customWidth="false" hidden="false" outlineLevel="0" max="6930" min="6930" style="103" width="9"/>
    <col collapsed="false" customWidth="true" hidden="false" outlineLevel="0" max="6931" min="6931" style="103" width="25"/>
    <col collapsed="false" customWidth="false" hidden="false" outlineLevel="0" max="7169" min="6932" style="103" width="9"/>
    <col collapsed="false" customWidth="true" hidden="false" outlineLevel="0" max="7170" min="7170" style="103" width="3"/>
    <col collapsed="false" customWidth="true" hidden="false" outlineLevel="0" max="7171" min="7171" style="103" width="5.5"/>
    <col collapsed="false" customWidth="true" hidden="false" outlineLevel="0" max="7172" min="7172" style="103" width="21.37"/>
    <col collapsed="false" customWidth="true" hidden="false" outlineLevel="0" max="7173" min="7173" style="103" width="14.75"/>
    <col collapsed="false" customWidth="true" hidden="false" outlineLevel="0" max="7174" min="7174" style="103" width="3.12"/>
    <col collapsed="false" customWidth="true" hidden="false" outlineLevel="0" max="7175" min="7175" style="103" width="6"/>
    <col collapsed="false" customWidth="true" hidden="false" outlineLevel="0" max="7176" min="7176" style="103" width="23"/>
    <col collapsed="false" customWidth="true" hidden="false" outlineLevel="0" max="7177" min="7177" style="103" width="15.75"/>
    <col collapsed="false" customWidth="true" hidden="false" outlineLevel="0" max="7178" min="7178" style="103" width="11.38"/>
    <col collapsed="false" customWidth="true" hidden="false" outlineLevel="0" max="7179" min="7179" style="103" width="4.63"/>
    <col collapsed="false" customWidth="true" hidden="false" outlineLevel="0" max="7180" min="7180" style="103" width="5.5"/>
    <col collapsed="false" customWidth="true" hidden="false" outlineLevel="0" max="7181" min="7181" style="103" width="30.37"/>
    <col collapsed="false" customWidth="true" hidden="false" outlineLevel="0" max="7182" min="7182" style="103" width="10.5"/>
    <col collapsed="false" customWidth="true" hidden="false" outlineLevel="0" max="7183" min="7183" style="103" width="42.12"/>
    <col collapsed="false" customWidth="true" hidden="false" outlineLevel="0" max="7184" min="7184" style="103" width="3.75"/>
    <col collapsed="false" customWidth="true" hidden="false" outlineLevel="0" max="7185" min="7185" style="103" width="30.5"/>
    <col collapsed="false" customWidth="false" hidden="false" outlineLevel="0" max="7186" min="7186" style="103" width="9"/>
    <col collapsed="false" customWidth="true" hidden="false" outlineLevel="0" max="7187" min="7187" style="103" width="25"/>
    <col collapsed="false" customWidth="false" hidden="false" outlineLevel="0" max="7425" min="7188" style="103" width="9"/>
    <col collapsed="false" customWidth="true" hidden="false" outlineLevel="0" max="7426" min="7426" style="103" width="3"/>
    <col collapsed="false" customWidth="true" hidden="false" outlineLevel="0" max="7427" min="7427" style="103" width="5.5"/>
    <col collapsed="false" customWidth="true" hidden="false" outlineLevel="0" max="7428" min="7428" style="103" width="21.37"/>
    <col collapsed="false" customWidth="true" hidden="false" outlineLevel="0" max="7429" min="7429" style="103" width="14.75"/>
    <col collapsed="false" customWidth="true" hidden="false" outlineLevel="0" max="7430" min="7430" style="103" width="3.12"/>
    <col collapsed="false" customWidth="true" hidden="false" outlineLevel="0" max="7431" min="7431" style="103" width="6"/>
    <col collapsed="false" customWidth="true" hidden="false" outlineLevel="0" max="7432" min="7432" style="103" width="23"/>
    <col collapsed="false" customWidth="true" hidden="false" outlineLevel="0" max="7433" min="7433" style="103" width="15.75"/>
    <col collapsed="false" customWidth="true" hidden="false" outlineLevel="0" max="7434" min="7434" style="103" width="11.38"/>
    <col collapsed="false" customWidth="true" hidden="false" outlineLevel="0" max="7435" min="7435" style="103" width="4.63"/>
    <col collapsed="false" customWidth="true" hidden="false" outlineLevel="0" max="7436" min="7436" style="103" width="5.5"/>
    <col collapsed="false" customWidth="true" hidden="false" outlineLevel="0" max="7437" min="7437" style="103" width="30.37"/>
    <col collapsed="false" customWidth="true" hidden="false" outlineLevel="0" max="7438" min="7438" style="103" width="10.5"/>
    <col collapsed="false" customWidth="true" hidden="false" outlineLevel="0" max="7439" min="7439" style="103" width="42.12"/>
    <col collapsed="false" customWidth="true" hidden="false" outlineLevel="0" max="7440" min="7440" style="103" width="3.75"/>
    <col collapsed="false" customWidth="true" hidden="false" outlineLevel="0" max="7441" min="7441" style="103" width="30.5"/>
    <col collapsed="false" customWidth="false" hidden="false" outlineLevel="0" max="7442" min="7442" style="103" width="9"/>
    <col collapsed="false" customWidth="true" hidden="false" outlineLevel="0" max="7443" min="7443" style="103" width="25"/>
    <col collapsed="false" customWidth="false" hidden="false" outlineLevel="0" max="7681" min="7444" style="103" width="9"/>
    <col collapsed="false" customWidth="true" hidden="false" outlineLevel="0" max="7682" min="7682" style="103" width="3"/>
    <col collapsed="false" customWidth="true" hidden="false" outlineLevel="0" max="7683" min="7683" style="103" width="5.5"/>
    <col collapsed="false" customWidth="true" hidden="false" outlineLevel="0" max="7684" min="7684" style="103" width="21.37"/>
    <col collapsed="false" customWidth="true" hidden="false" outlineLevel="0" max="7685" min="7685" style="103" width="14.75"/>
    <col collapsed="false" customWidth="true" hidden="false" outlineLevel="0" max="7686" min="7686" style="103" width="3.12"/>
    <col collapsed="false" customWidth="true" hidden="false" outlineLevel="0" max="7687" min="7687" style="103" width="6"/>
    <col collapsed="false" customWidth="true" hidden="false" outlineLevel="0" max="7688" min="7688" style="103" width="23"/>
    <col collapsed="false" customWidth="true" hidden="false" outlineLevel="0" max="7689" min="7689" style="103" width="15.75"/>
    <col collapsed="false" customWidth="true" hidden="false" outlineLevel="0" max="7690" min="7690" style="103" width="11.38"/>
    <col collapsed="false" customWidth="true" hidden="false" outlineLevel="0" max="7691" min="7691" style="103" width="4.63"/>
    <col collapsed="false" customWidth="true" hidden="false" outlineLevel="0" max="7692" min="7692" style="103" width="5.5"/>
    <col collapsed="false" customWidth="true" hidden="false" outlineLevel="0" max="7693" min="7693" style="103" width="30.37"/>
    <col collapsed="false" customWidth="true" hidden="false" outlineLevel="0" max="7694" min="7694" style="103" width="10.5"/>
    <col collapsed="false" customWidth="true" hidden="false" outlineLevel="0" max="7695" min="7695" style="103" width="42.12"/>
    <col collapsed="false" customWidth="true" hidden="false" outlineLevel="0" max="7696" min="7696" style="103" width="3.75"/>
    <col collapsed="false" customWidth="true" hidden="false" outlineLevel="0" max="7697" min="7697" style="103" width="30.5"/>
    <col collapsed="false" customWidth="false" hidden="false" outlineLevel="0" max="7698" min="7698" style="103" width="9"/>
    <col collapsed="false" customWidth="true" hidden="false" outlineLevel="0" max="7699" min="7699" style="103" width="25"/>
    <col collapsed="false" customWidth="false" hidden="false" outlineLevel="0" max="7937" min="7700" style="103" width="9"/>
    <col collapsed="false" customWidth="true" hidden="false" outlineLevel="0" max="7938" min="7938" style="103" width="3"/>
    <col collapsed="false" customWidth="true" hidden="false" outlineLevel="0" max="7939" min="7939" style="103" width="5.5"/>
    <col collapsed="false" customWidth="true" hidden="false" outlineLevel="0" max="7940" min="7940" style="103" width="21.37"/>
    <col collapsed="false" customWidth="true" hidden="false" outlineLevel="0" max="7941" min="7941" style="103" width="14.75"/>
    <col collapsed="false" customWidth="true" hidden="false" outlineLevel="0" max="7942" min="7942" style="103" width="3.12"/>
    <col collapsed="false" customWidth="true" hidden="false" outlineLevel="0" max="7943" min="7943" style="103" width="6"/>
    <col collapsed="false" customWidth="true" hidden="false" outlineLevel="0" max="7944" min="7944" style="103" width="23"/>
    <col collapsed="false" customWidth="true" hidden="false" outlineLevel="0" max="7945" min="7945" style="103" width="15.75"/>
    <col collapsed="false" customWidth="true" hidden="false" outlineLevel="0" max="7946" min="7946" style="103" width="11.38"/>
    <col collapsed="false" customWidth="true" hidden="false" outlineLevel="0" max="7947" min="7947" style="103" width="4.63"/>
    <col collapsed="false" customWidth="true" hidden="false" outlineLevel="0" max="7948" min="7948" style="103" width="5.5"/>
    <col collapsed="false" customWidth="true" hidden="false" outlineLevel="0" max="7949" min="7949" style="103" width="30.37"/>
    <col collapsed="false" customWidth="true" hidden="false" outlineLevel="0" max="7950" min="7950" style="103" width="10.5"/>
    <col collapsed="false" customWidth="true" hidden="false" outlineLevel="0" max="7951" min="7951" style="103" width="42.12"/>
    <col collapsed="false" customWidth="true" hidden="false" outlineLevel="0" max="7952" min="7952" style="103" width="3.75"/>
    <col collapsed="false" customWidth="true" hidden="false" outlineLevel="0" max="7953" min="7953" style="103" width="30.5"/>
    <col collapsed="false" customWidth="false" hidden="false" outlineLevel="0" max="7954" min="7954" style="103" width="9"/>
    <col collapsed="false" customWidth="true" hidden="false" outlineLevel="0" max="7955" min="7955" style="103" width="25"/>
    <col collapsed="false" customWidth="false" hidden="false" outlineLevel="0" max="8193" min="7956" style="103" width="9"/>
    <col collapsed="false" customWidth="true" hidden="false" outlineLevel="0" max="8194" min="8194" style="103" width="3"/>
    <col collapsed="false" customWidth="true" hidden="false" outlineLevel="0" max="8195" min="8195" style="103" width="5.5"/>
    <col collapsed="false" customWidth="true" hidden="false" outlineLevel="0" max="8196" min="8196" style="103" width="21.37"/>
    <col collapsed="false" customWidth="true" hidden="false" outlineLevel="0" max="8197" min="8197" style="103" width="14.75"/>
    <col collapsed="false" customWidth="true" hidden="false" outlineLevel="0" max="8198" min="8198" style="103" width="3.12"/>
    <col collapsed="false" customWidth="true" hidden="false" outlineLevel="0" max="8199" min="8199" style="103" width="6"/>
    <col collapsed="false" customWidth="true" hidden="false" outlineLevel="0" max="8200" min="8200" style="103" width="23"/>
    <col collapsed="false" customWidth="true" hidden="false" outlineLevel="0" max="8201" min="8201" style="103" width="15.75"/>
    <col collapsed="false" customWidth="true" hidden="false" outlineLevel="0" max="8202" min="8202" style="103" width="11.38"/>
    <col collapsed="false" customWidth="true" hidden="false" outlineLevel="0" max="8203" min="8203" style="103" width="4.63"/>
    <col collapsed="false" customWidth="true" hidden="false" outlineLevel="0" max="8204" min="8204" style="103" width="5.5"/>
    <col collapsed="false" customWidth="true" hidden="false" outlineLevel="0" max="8205" min="8205" style="103" width="30.37"/>
    <col collapsed="false" customWidth="true" hidden="false" outlineLevel="0" max="8206" min="8206" style="103" width="10.5"/>
    <col collapsed="false" customWidth="true" hidden="false" outlineLevel="0" max="8207" min="8207" style="103" width="42.12"/>
    <col collapsed="false" customWidth="true" hidden="false" outlineLevel="0" max="8208" min="8208" style="103" width="3.75"/>
    <col collapsed="false" customWidth="true" hidden="false" outlineLevel="0" max="8209" min="8209" style="103" width="30.5"/>
    <col collapsed="false" customWidth="false" hidden="false" outlineLevel="0" max="8210" min="8210" style="103" width="9"/>
    <col collapsed="false" customWidth="true" hidden="false" outlineLevel="0" max="8211" min="8211" style="103" width="25"/>
    <col collapsed="false" customWidth="false" hidden="false" outlineLevel="0" max="8449" min="8212" style="103" width="9"/>
    <col collapsed="false" customWidth="true" hidden="false" outlineLevel="0" max="8450" min="8450" style="103" width="3"/>
    <col collapsed="false" customWidth="true" hidden="false" outlineLevel="0" max="8451" min="8451" style="103" width="5.5"/>
    <col collapsed="false" customWidth="true" hidden="false" outlineLevel="0" max="8452" min="8452" style="103" width="21.37"/>
    <col collapsed="false" customWidth="true" hidden="false" outlineLevel="0" max="8453" min="8453" style="103" width="14.75"/>
    <col collapsed="false" customWidth="true" hidden="false" outlineLevel="0" max="8454" min="8454" style="103" width="3.12"/>
    <col collapsed="false" customWidth="true" hidden="false" outlineLevel="0" max="8455" min="8455" style="103" width="6"/>
    <col collapsed="false" customWidth="true" hidden="false" outlineLevel="0" max="8456" min="8456" style="103" width="23"/>
    <col collapsed="false" customWidth="true" hidden="false" outlineLevel="0" max="8457" min="8457" style="103" width="15.75"/>
    <col collapsed="false" customWidth="true" hidden="false" outlineLevel="0" max="8458" min="8458" style="103" width="11.38"/>
    <col collapsed="false" customWidth="true" hidden="false" outlineLevel="0" max="8459" min="8459" style="103" width="4.63"/>
    <col collapsed="false" customWidth="true" hidden="false" outlineLevel="0" max="8460" min="8460" style="103" width="5.5"/>
    <col collapsed="false" customWidth="true" hidden="false" outlineLevel="0" max="8461" min="8461" style="103" width="30.37"/>
    <col collapsed="false" customWidth="true" hidden="false" outlineLevel="0" max="8462" min="8462" style="103" width="10.5"/>
    <col collapsed="false" customWidth="true" hidden="false" outlineLevel="0" max="8463" min="8463" style="103" width="42.12"/>
    <col collapsed="false" customWidth="true" hidden="false" outlineLevel="0" max="8464" min="8464" style="103" width="3.75"/>
    <col collapsed="false" customWidth="true" hidden="false" outlineLevel="0" max="8465" min="8465" style="103" width="30.5"/>
    <col collapsed="false" customWidth="false" hidden="false" outlineLevel="0" max="8466" min="8466" style="103" width="9"/>
    <col collapsed="false" customWidth="true" hidden="false" outlineLevel="0" max="8467" min="8467" style="103" width="25"/>
    <col collapsed="false" customWidth="false" hidden="false" outlineLevel="0" max="8705" min="8468" style="103" width="9"/>
    <col collapsed="false" customWidth="true" hidden="false" outlineLevel="0" max="8706" min="8706" style="103" width="3"/>
    <col collapsed="false" customWidth="true" hidden="false" outlineLevel="0" max="8707" min="8707" style="103" width="5.5"/>
    <col collapsed="false" customWidth="true" hidden="false" outlineLevel="0" max="8708" min="8708" style="103" width="21.37"/>
    <col collapsed="false" customWidth="true" hidden="false" outlineLevel="0" max="8709" min="8709" style="103" width="14.75"/>
    <col collapsed="false" customWidth="true" hidden="false" outlineLevel="0" max="8710" min="8710" style="103" width="3.12"/>
    <col collapsed="false" customWidth="true" hidden="false" outlineLevel="0" max="8711" min="8711" style="103" width="6"/>
    <col collapsed="false" customWidth="true" hidden="false" outlineLevel="0" max="8712" min="8712" style="103" width="23"/>
    <col collapsed="false" customWidth="true" hidden="false" outlineLevel="0" max="8713" min="8713" style="103" width="15.75"/>
    <col collapsed="false" customWidth="true" hidden="false" outlineLevel="0" max="8714" min="8714" style="103" width="11.38"/>
    <col collapsed="false" customWidth="true" hidden="false" outlineLevel="0" max="8715" min="8715" style="103" width="4.63"/>
    <col collapsed="false" customWidth="true" hidden="false" outlineLevel="0" max="8716" min="8716" style="103" width="5.5"/>
    <col collapsed="false" customWidth="true" hidden="false" outlineLevel="0" max="8717" min="8717" style="103" width="30.37"/>
    <col collapsed="false" customWidth="true" hidden="false" outlineLevel="0" max="8718" min="8718" style="103" width="10.5"/>
    <col collapsed="false" customWidth="true" hidden="false" outlineLevel="0" max="8719" min="8719" style="103" width="42.12"/>
    <col collapsed="false" customWidth="true" hidden="false" outlineLevel="0" max="8720" min="8720" style="103" width="3.75"/>
    <col collapsed="false" customWidth="true" hidden="false" outlineLevel="0" max="8721" min="8721" style="103" width="30.5"/>
    <col collapsed="false" customWidth="false" hidden="false" outlineLevel="0" max="8722" min="8722" style="103" width="9"/>
    <col collapsed="false" customWidth="true" hidden="false" outlineLevel="0" max="8723" min="8723" style="103" width="25"/>
    <col collapsed="false" customWidth="false" hidden="false" outlineLevel="0" max="8961" min="8724" style="103" width="9"/>
    <col collapsed="false" customWidth="true" hidden="false" outlineLevel="0" max="8962" min="8962" style="103" width="3"/>
    <col collapsed="false" customWidth="true" hidden="false" outlineLevel="0" max="8963" min="8963" style="103" width="5.5"/>
    <col collapsed="false" customWidth="true" hidden="false" outlineLevel="0" max="8964" min="8964" style="103" width="21.37"/>
    <col collapsed="false" customWidth="true" hidden="false" outlineLevel="0" max="8965" min="8965" style="103" width="14.75"/>
    <col collapsed="false" customWidth="true" hidden="false" outlineLevel="0" max="8966" min="8966" style="103" width="3.12"/>
    <col collapsed="false" customWidth="true" hidden="false" outlineLevel="0" max="8967" min="8967" style="103" width="6"/>
    <col collapsed="false" customWidth="true" hidden="false" outlineLevel="0" max="8968" min="8968" style="103" width="23"/>
    <col collapsed="false" customWidth="true" hidden="false" outlineLevel="0" max="8969" min="8969" style="103" width="15.75"/>
    <col collapsed="false" customWidth="true" hidden="false" outlineLevel="0" max="8970" min="8970" style="103" width="11.38"/>
    <col collapsed="false" customWidth="true" hidden="false" outlineLevel="0" max="8971" min="8971" style="103" width="4.63"/>
    <col collapsed="false" customWidth="true" hidden="false" outlineLevel="0" max="8972" min="8972" style="103" width="5.5"/>
    <col collapsed="false" customWidth="true" hidden="false" outlineLevel="0" max="8973" min="8973" style="103" width="30.37"/>
    <col collapsed="false" customWidth="true" hidden="false" outlineLevel="0" max="8974" min="8974" style="103" width="10.5"/>
    <col collapsed="false" customWidth="true" hidden="false" outlineLevel="0" max="8975" min="8975" style="103" width="42.12"/>
    <col collapsed="false" customWidth="true" hidden="false" outlineLevel="0" max="8976" min="8976" style="103" width="3.75"/>
    <col collapsed="false" customWidth="true" hidden="false" outlineLevel="0" max="8977" min="8977" style="103" width="30.5"/>
    <col collapsed="false" customWidth="false" hidden="false" outlineLevel="0" max="8978" min="8978" style="103" width="9"/>
    <col collapsed="false" customWidth="true" hidden="false" outlineLevel="0" max="8979" min="8979" style="103" width="25"/>
    <col collapsed="false" customWidth="false" hidden="false" outlineLevel="0" max="9217" min="8980" style="103" width="9"/>
    <col collapsed="false" customWidth="true" hidden="false" outlineLevel="0" max="9218" min="9218" style="103" width="3"/>
    <col collapsed="false" customWidth="true" hidden="false" outlineLevel="0" max="9219" min="9219" style="103" width="5.5"/>
    <col collapsed="false" customWidth="true" hidden="false" outlineLevel="0" max="9220" min="9220" style="103" width="21.37"/>
    <col collapsed="false" customWidth="true" hidden="false" outlineLevel="0" max="9221" min="9221" style="103" width="14.75"/>
    <col collapsed="false" customWidth="true" hidden="false" outlineLevel="0" max="9222" min="9222" style="103" width="3.12"/>
    <col collapsed="false" customWidth="true" hidden="false" outlineLevel="0" max="9223" min="9223" style="103" width="6"/>
    <col collapsed="false" customWidth="true" hidden="false" outlineLevel="0" max="9224" min="9224" style="103" width="23"/>
    <col collapsed="false" customWidth="true" hidden="false" outlineLevel="0" max="9225" min="9225" style="103" width="15.75"/>
    <col collapsed="false" customWidth="true" hidden="false" outlineLevel="0" max="9226" min="9226" style="103" width="11.38"/>
    <col collapsed="false" customWidth="true" hidden="false" outlineLevel="0" max="9227" min="9227" style="103" width="4.63"/>
    <col collapsed="false" customWidth="true" hidden="false" outlineLevel="0" max="9228" min="9228" style="103" width="5.5"/>
    <col collapsed="false" customWidth="true" hidden="false" outlineLevel="0" max="9229" min="9229" style="103" width="30.37"/>
    <col collapsed="false" customWidth="true" hidden="false" outlineLevel="0" max="9230" min="9230" style="103" width="10.5"/>
    <col collapsed="false" customWidth="true" hidden="false" outlineLevel="0" max="9231" min="9231" style="103" width="42.12"/>
    <col collapsed="false" customWidth="true" hidden="false" outlineLevel="0" max="9232" min="9232" style="103" width="3.75"/>
    <col collapsed="false" customWidth="true" hidden="false" outlineLevel="0" max="9233" min="9233" style="103" width="30.5"/>
    <col collapsed="false" customWidth="false" hidden="false" outlineLevel="0" max="9234" min="9234" style="103" width="9"/>
    <col collapsed="false" customWidth="true" hidden="false" outlineLevel="0" max="9235" min="9235" style="103" width="25"/>
    <col collapsed="false" customWidth="false" hidden="false" outlineLevel="0" max="9473" min="9236" style="103" width="9"/>
    <col collapsed="false" customWidth="true" hidden="false" outlineLevel="0" max="9474" min="9474" style="103" width="3"/>
    <col collapsed="false" customWidth="true" hidden="false" outlineLevel="0" max="9475" min="9475" style="103" width="5.5"/>
    <col collapsed="false" customWidth="true" hidden="false" outlineLevel="0" max="9476" min="9476" style="103" width="21.37"/>
    <col collapsed="false" customWidth="true" hidden="false" outlineLevel="0" max="9477" min="9477" style="103" width="14.75"/>
    <col collapsed="false" customWidth="true" hidden="false" outlineLevel="0" max="9478" min="9478" style="103" width="3.12"/>
    <col collapsed="false" customWidth="true" hidden="false" outlineLevel="0" max="9479" min="9479" style="103" width="6"/>
    <col collapsed="false" customWidth="true" hidden="false" outlineLevel="0" max="9480" min="9480" style="103" width="23"/>
    <col collapsed="false" customWidth="true" hidden="false" outlineLevel="0" max="9481" min="9481" style="103" width="15.75"/>
    <col collapsed="false" customWidth="true" hidden="false" outlineLevel="0" max="9482" min="9482" style="103" width="11.38"/>
    <col collapsed="false" customWidth="true" hidden="false" outlineLevel="0" max="9483" min="9483" style="103" width="4.63"/>
    <col collapsed="false" customWidth="true" hidden="false" outlineLevel="0" max="9484" min="9484" style="103" width="5.5"/>
    <col collapsed="false" customWidth="true" hidden="false" outlineLevel="0" max="9485" min="9485" style="103" width="30.37"/>
    <col collapsed="false" customWidth="true" hidden="false" outlineLevel="0" max="9486" min="9486" style="103" width="10.5"/>
    <col collapsed="false" customWidth="true" hidden="false" outlineLevel="0" max="9487" min="9487" style="103" width="42.12"/>
    <col collapsed="false" customWidth="true" hidden="false" outlineLevel="0" max="9488" min="9488" style="103" width="3.75"/>
    <col collapsed="false" customWidth="true" hidden="false" outlineLevel="0" max="9489" min="9489" style="103" width="30.5"/>
    <col collapsed="false" customWidth="false" hidden="false" outlineLevel="0" max="9490" min="9490" style="103" width="9"/>
    <col collapsed="false" customWidth="true" hidden="false" outlineLevel="0" max="9491" min="9491" style="103" width="25"/>
    <col collapsed="false" customWidth="false" hidden="false" outlineLevel="0" max="9729" min="9492" style="103" width="9"/>
    <col collapsed="false" customWidth="true" hidden="false" outlineLevel="0" max="9730" min="9730" style="103" width="3"/>
    <col collapsed="false" customWidth="true" hidden="false" outlineLevel="0" max="9731" min="9731" style="103" width="5.5"/>
    <col collapsed="false" customWidth="true" hidden="false" outlineLevel="0" max="9732" min="9732" style="103" width="21.37"/>
    <col collapsed="false" customWidth="true" hidden="false" outlineLevel="0" max="9733" min="9733" style="103" width="14.75"/>
    <col collapsed="false" customWidth="true" hidden="false" outlineLevel="0" max="9734" min="9734" style="103" width="3.12"/>
    <col collapsed="false" customWidth="true" hidden="false" outlineLevel="0" max="9735" min="9735" style="103" width="6"/>
    <col collapsed="false" customWidth="true" hidden="false" outlineLevel="0" max="9736" min="9736" style="103" width="23"/>
    <col collapsed="false" customWidth="true" hidden="false" outlineLevel="0" max="9737" min="9737" style="103" width="15.75"/>
    <col collapsed="false" customWidth="true" hidden="false" outlineLevel="0" max="9738" min="9738" style="103" width="11.38"/>
    <col collapsed="false" customWidth="true" hidden="false" outlineLevel="0" max="9739" min="9739" style="103" width="4.63"/>
    <col collapsed="false" customWidth="true" hidden="false" outlineLevel="0" max="9740" min="9740" style="103" width="5.5"/>
    <col collapsed="false" customWidth="true" hidden="false" outlineLevel="0" max="9741" min="9741" style="103" width="30.37"/>
    <col collapsed="false" customWidth="true" hidden="false" outlineLevel="0" max="9742" min="9742" style="103" width="10.5"/>
    <col collapsed="false" customWidth="true" hidden="false" outlineLevel="0" max="9743" min="9743" style="103" width="42.12"/>
    <col collapsed="false" customWidth="true" hidden="false" outlineLevel="0" max="9744" min="9744" style="103" width="3.75"/>
    <col collapsed="false" customWidth="true" hidden="false" outlineLevel="0" max="9745" min="9745" style="103" width="30.5"/>
    <col collapsed="false" customWidth="false" hidden="false" outlineLevel="0" max="9746" min="9746" style="103" width="9"/>
    <col collapsed="false" customWidth="true" hidden="false" outlineLevel="0" max="9747" min="9747" style="103" width="25"/>
    <col collapsed="false" customWidth="false" hidden="false" outlineLevel="0" max="9985" min="9748" style="103" width="9"/>
    <col collapsed="false" customWidth="true" hidden="false" outlineLevel="0" max="9986" min="9986" style="103" width="3"/>
    <col collapsed="false" customWidth="true" hidden="false" outlineLevel="0" max="9987" min="9987" style="103" width="5.5"/>
    <col collapsed="false" customWidth="true" hidden="false" outlineLevel="0" max="9988" min="9988" style="103" width="21.37"/>
    <col collapsed="false" customWidth="true" hidden="false" outlineLevel="0" max="9989" min="9989" style="103" width="14.75"/>
    <col collapsed="false" customWidth="true" hidden="false" outlineLevel="0" max="9990" min="9990" style="103" width="3.12"/>
    <col collapsed="false" customWidth="true" hidden="false" outlineLevel="0" max="9991" min="9991" style="103" width="6"/>
    <col collapsed="false" customWidth="true" hidden="false" outlineLevel="0" max="9992" min="9992" style="103" width="23"/>
    <col collapsed="false" customWidth="true" hidden="false" outlineLevel="0" max="9993" min="9993" style="103" width="15.75"/>
    <col collapsed="false" customWidth="true" hidden="false" outlineLevel="0" max="9994" min="9994" style="103" width="11.38"/>
    <col collapsed="false" customWidth="true" hidden="false" outlineLevel="0" max="9995" min="9995" style="103" width="4.63"/>
    <col collapsed="false" customWidth="true" hidden="false" outlineLevel="0" max="9996" min="9996" style="103" width="5.5"/>
    <col collapsed="false" customWidth="true" hidden="false" outlineLevel="0" max="9997" min="9997" style="103" width="30.37"/>
    <col collapsed="false" customWidth="true" hidden="false" outlineLevel="0" max="9998" min="9998" style="103" width="10.5"/>
    <col collapsed="false" customWidth="true" hidden="false" outlineLevel="0" max="9999" min="9999" style="103" width="42.12"/>
    <col collapsed="false" customWidth="true" hidden="false" outlineLevel="0" max="10000" min="10000" style="103" width="3.75"/>
    <col collapsed="false" customWidth="true" hidden="false" outlineLevel="0" max="10001" min="10001" style="103" width="30.5"/>
    <col collapsed="false" customWidth="false" hidden="false" outlineLevel="0" max="10002" min="10002" style="103" width="9"/>
    <col collapsed="false" customWidth="true" hidden="false" outlineLevel="0" max="10003" min="10003" style="103" width="25"/>
    <col collapsed="false" customWidth="false" hidden="false" outlineLevel="0" max="10241" min="10004" style="103" width="9"/>
    <col collapsed="false" customWidth="true" hidden="false" outlineLevel="0" max="10242" min="10242" style="103" width="3"/>
    <col collapsed="false" customWidth="true" hidden="false" outlineLevel="0" max="10243" min="10243" style="103" width="5.5"/>
    <col collapsed="false" customWidth="true" hidden="false" outlineLevel="0" max="10244" min="10244" style="103" width="21.37"/>
    <col collapsed="false" customWidth="true" hidden="false" outlineLevel="0" max="10245" min="10245" style="103" width="14.75"/>
    <col collapsed="false" customWidth="true" hidden="false" outlineLevel="0" max="10246" min="10246" style="103" width="3.12"/>
    <col collapsed="false" customWidth="true" hidden="false" outlineLevel="0" max="10247" min="10247" style="103" width="6"/>
    <col collapsed="false" customWidth="true" hidden="false" outlineLevel="0" max="10248" min="10248" style="103" width="23"/>
    <col collapsed="false" customWidth="true" hidden="false" outlineLevel="0" max="10249" min="10249" style="103" width="15.75"/>
    <col collapsed="false" customWidth="true" hidden="false" outlineLevel="0" max="10250" min="10250" style="103" width="11.38"/>
    <col collapsed="false" customWidth="true" hidden="false" outlineLevel="0" max="10251" min="10251" style="103" width="4.63"/>
    <col collapsed="false" customWidth="true" hidden="false" outlineLevel="0" max="10252" min="10252" style="103" width="5.5"/>
    <col collapsed="false" customWidth="true" hidden="false" outlineLevel="0" max="10253" min="10253" style="103" width="30.37"/>
    <col collapsed="false" customWidth="true" hidden="false" outlineLevel="0" max="10254" min="10254" style="103" width="10.5"/>
    <col collapsed="false" customWidth="true" hidden="false" outlineLevel="0" max="10255" min="10255" style="103" width="42.12"/>
    <col collapsed="false" customWidth="true" hidden="false" outlineLevel="0" max="10256" min="10256" style="103" width="3.75"/>
    <col collapsed="false" customWidth="true" hidden="false" outlineLevel="0" max="10257" min="10257" style="103" width="30.5"/>
    <col collapsed="false" customWidth="false" hidden="false" outlineLevel="0" max="10258" min="10258" style="103" width="9"/>
    <col collapsed="false" customWidth="true" hidden="false" outlineLevel="0" max="10259" min="10259" style="103" width="25"/>
    <col collapsed="false" customWidth="false" hidden="false" outlineLevel="0" max="10497" min="10260" style="103" width="9"/>
    <col collapsed="false" customWidth="true" hidden="false" outlineLevel="0" max="10498" min="10498" style="103" width="3"/>
    <col collapsed="false" customWidth="true" hidden="false" outlineLevel="0" max="10499" min="10499" style="103" width="5.5"/>
    <col collapsed="false" customWidth="true" hidden="false" outlineLevel="0" max="10500" min="10500" style="103" width="21.37"/>
    <col collapsed="false" customWidth="true" hidden="false" outlineLevel="0" max="10501" min="10501" style="103" width="14.75"/>
    <col collapsed="false" customWidth="true" hidden="false" outlineLevel="0" max="10502" min="10502" style="103" width="3.12"/>
    <col collapsed="false" customWidth="true" hidden="false" outlineLevel="0" max="10503" min="10503" style="103" width="6"/>
    <col collapsed="false" customWidth="true" hidden="false" outlineLevel="0" max="10504" min="10504" style="103" width="23"/>
    <col collapsed="false" customWidth="true" hidden="false" outlineLevel="0" max="10505" min="10505" style="103" width="15.75"/>
    <col collapsed="false" customWidth="true" hidden="false" outlineLevel="0" max="10506" min="10506" style="103" width="11.38"/>
    <col collapsed="false" customWidth="true" hidden="false" outlineLevel="0" max="10507" min="10507" style="103" width="4.63"/>
    <col collapsed="false" customWidth="true" hidden="false" outlineLevel="0" max="10508" min="10508" style="103" width="5.5"/>
    <col collapsed="false" customWidth="true" hidden="false" outlineLevel="0" max="10509" min="10509" style="103" width="30.37"/>
    <col collapsed="false" customWidth="true" hidden="false" outlineLevel="0" max="10510" min="10510" style="103" width="10.5"/>
    <col collapsed="false" customWidth="true" hidden="false" outlineLevel="0" max="10511" min="10511" style="103" width="42.12"/>
    <col collapsed="false" customWidth="true" hidden="false" outlineLevel="0" max="10512" min="10512" style="103" width="3.75"/>
    <col collapsed="false" customWidth="true" hidden="false" outlineLevel="0" max="10513" min="10513" style="103" width="30.5"/>
    <col collapsed="false" customWidth="false" hidden="false" outlineLevel="0" max="10514" min="10514" style="103" width="9"/>
    <col collapsed="false" customWidth="true" hidden="false" outlineLevel="0" max="10515" min="10515" style="103" width="25"/>
    <col collapsed="false" customWidth="false" hidden="false" outlineLevel="0" max="10753" min="10516" style="103" width="9"/>
    <col collapsed="false" customWidth="true" hidden="false" outlineLevel="0" max="10754" min="10754" style="103" width="3"/>
    <col collapsed="false" customWidth="true" hidden="false" outlineLevel="0" max="10755" min="10755" style="103" width="5.5"/>
    <col collapsed="false" customWidth="true" hidden="false" outlineLevel="0" max="10756" min="10756" style="103" width="21.37"/>
    <col collapsed="false" customWidth="true" hidden="false" outlineLevel="0" max="10757" min="10757" style="103" width="14.75"/>
    <col collapsed="false" customWidth="true" hidden="false" outlineLevel="0" max="10758" min="10758" style="103" width="3.12"/>
    <col collapsed="false" customWidth="true" hidden="false" outlineLevel="0" max="10759" min="10759" style="103" width="6"/>
    <col collapsed="false" customWidth="true" hidden="false" outlineLevel="0" max="10760" min="10760" style="103" width="23"/>
    <col collapsed="false" customWidth="true" hidden="false" outlineLevel="0" max="10761" min="10761" style="103" width="15.75"/>
    <col collapsed="false" customWidth="true" hidden="false" outlineLevel="0" max="10762" min="10762" style="103" width="11.38"/>
    <col collapsed="false" customWidth="true" hidden="false" outlineLevel="0" max="10763" min="10763" style="103" width="4.63"/>
    <col collapsed="false" customWidth="true" hidden="false" outlineLevel="0" max="10764" min="10764" style="103" width="5.5"/>
    <col collapsed="false" customWidth="true" hidden="false" outlineLevel="0" max="10765" min="10765" style="103" width="30.37"/>
    <col collapsed="false" customWidth="true" hidden="false" outlineLevel="0" max="10766" min="10766" style="103" width="10.5"/>
    <col collapsed="false" customWidth="true" hidden="false" outlineLevel="0" max="10767" min="10767" style="103" width="42.12"/>
    <col collapsed="false" customWidth="true" hidden="false" outlineLevel="0" max="10768" min="10768" style="103" width="3.75"/>
    <col collapsed="false" customWidth="true" hidden="false" outlineLevel="0" max="10769" min="10769" style="103" width="30.5"/>
    <col collapsed="false" customWidth="false" hidden="false" outlineLevel="0" max="10770" min="10770" style="103" width="9"/>
    <col collapsed="false" customWidth="true" hidden="false" outlineLevel="0" max="10771" min="10771" style="103" width="25"/>
    <col collapsed="false" customWidth="false" hidden="false" outlineLevel="0" max="11009" min="10772" style="103" width="9"/>
    <col collapsed="false" customWidth="true" hidden="false" outlineLevel="0" max="11010" min="11010" style="103" width="3"/>
    <col collapsed="false" customWidth="true" hidden="false" outlineLevel="0" max="11011" min="11011" style="103" width="5.5"/>
    <col collapsed="false" customWidth="true" hidden="false" outlineLevel="0" max="11012" min="11012" style="103" width="21.37"/>
    <col collapsed="false" customWidth="true" hidden="false" outlineLevel="0" max="11013" min="11013" style="103" width="14.75"/>
    <col collapsed="false" customWidth="true" hidden="false" outlineLevel="0" max="11014" min="11014" style="103" width="3.12"/>
    <col collapsed="false" customWidth="true" hidden="false" outlineLevel="0" max="11015" min="11015" style="103" width="6"/>
    <col collapsed="false" customWidth="true" hidden="false" outlineLevel="0" max="11016" min="11016" style="103" width="23"/>
    <col collapsed="false" customWidth="true" hidden="false" outlineLevel="0" max="11017" min="11017" style="103" width="15.75"/>
    <col collapsed="false" customWidth="true" hidden="false" outlineLevel="0" max="11018" min="11018" style="103" width="11.38"/>
    <col collapsed="false" customWidth="true" hidden="false" outlineLevel="0" max="11019" min="11019" style="103" width="4.63"/>
    <col collapsed="false" customWidth="true" hidden="false" outlineLevel="0" max="11020" min="11020" style="103" width="5.5"/>
    <col collapsed="false" customWidth="true" hidden="false" outlineLevel="0" max="11021" min="11021" style="103" width="30.37"/>
    <col collapsed="false" customWidth="true" hidden="false" outlineLevel="0" max="11022" min="11022" style="103" width="10.5"/>
    <col collapsed="false" customWidth="true" hidden="false" outlineLevel="0" max="11023" min="11023" style="103" width="42.12"/>
    <col collapsed="false" customWidth="true" hidden="false" outlineLevel="0" max="11024" min="11024" style="103" width="3.75"/>
    <col collapsed="false" customWidth="true" hidden="false" outlineLevel="0" max="11025" min="11025" style="103" width="30.5"/>
    <col collapsed="false" customWidth="false" hidden="false" outlineLevel="0" max="11026" min="11026" style="103" width="9"/>
    <col collapsed="false" customWidth="true" hidden="false" outlineLevel="0" max="11027" min="11027" style="103" width="25"/>
    <col collapsed="false" customWidth="false" hidden="false" outlineLevel="0" max="11265" min="11028" style="103" width="9"/>
    <col collapsed="false" customWidth="true" hidden="false" outlineLevel="0" max="11266" min="11266" style="103" width="3"/>
    <col collapsed="false" customWidth="true" hidden="false" outlineLevel="0" max="11267" min="11267" style="103" width="5.5"/>
    <col collapsed="false" customWidth="true" hidden="false" outlineLevel="0" max="11268" min="11268" style="103" width="21.37"/>
    <col collapsed="false" customWidth="true" hidden="false" outlineLevel="0" max="11269" min="11269" style="103" width="14.75"/>
    <col collapsed="false" customWidth="true" hidden="false" outlineLevel="0" max="11270" min="11270" style="103" width="3.12"/>
    <col collapsed="false" customWidth="true" hidden="false" outlineLevel="0" max="11271" min="11271" style="103" width="6"/>
    <col collapsed="false" customWidth="true" hidden="false" outlineLevel="0" max="11272" min="11272" style="103" width="23"/>
    <col collapsed="false" customWidth="true" hidden="false" outlineLevel="0" max="11273" min="11273" style="103" width="15.75"/>
    <col collapsed="false" customWidth="true" hidden="false" outlineLevel="0" max="11274" min="11274" style="103" width="11.38"/>
    <col collapsed="false" customWidth="true" hidden="false" outlineLevel="0" max="11275" min="11275" style="103" width="4.63"/>
    <col collapsed="false" customWidth="true" hidden="false" outlineLevel="0" max="11276" min="11276" style="103" width="5.5"/>
    <col collapsed="false" customWidth="true" hidden="false" outlineLevel="0" max="11277" min="11277" style="103" width="30.37"/>
    <col collapsed="false" customWidth="true" hidden="false" outlineLevel="0" max="11278" min="11278" style="103" width="10.5"/>
    <col collapsed="false" customWidth="true" hidden="false" outlineLevel="0" max="11279" min="11279" style="103" width="42.12"/>
    <col collapsed="false" customWidth="true" hidden="false" outlineLevel="0" max="11280" min="11280" style="103" width="3.75"/>
    <col collapsed="false" customWidth="true" hidden="false" outlineLevel="0" max="11281" min="11281" style="103" width="30.5"/>
    <col collapsed="false" customWidth="false" hidden="false" outlineLevel="0" max="11282" min="11282" style="103" width="9"/>
    <col collapsed="false" customWidth="true" hidden="false" outlineLevel="0" max="11283" min="11283" style="103" width="25"/>
    <col collapsed="false" customWidth="false" hidden="false" outlineLevel="0" max="11521" min="11284" style="103" width="9"/>
    <col collapsed="false" customWidth="true" hidden="false" outlineLevel="0" max="11522" min="11522" style="103" width="3"/>
    <col collapsed="false" customWidth="true" hidden="false" outlineLevel="0" max="11523" min="11523" style="103" width="5.5"/>
    <col collapsed="false" customWidth="true" hidden="false" outlineLevel="0" max="11524" min="11524" style="103" width="21.37"/>
    <col collapsed="false" customWidth="true" hidden="false" outlineLevel="0" max="11525" min="11525" style="103" width="14.75"/>
    <col collapsed="false" customWidth="true" hidden="false" outlineLevel="0" max="11526" min="11526" style="103" width="3.12"/>
    <col collapsed="false" customWidth="true" hidden="false" outlineLevel="0" max="11527" min="11527" style="103" width="6"/>
    <col collapsed="false" customWidth="true" hidden="false" outlineLevel="0" max="11528" min="11528" style="103" width="23"/>
    <col collapsed="false" customWidth="true" hidden="false" outlineLevel="0" max="11529" min="11529" style="103" width="15.75"/>
    <col collapsed="false" customWidth="true" hidden="false" outlineLevel="0" max="11530" min="11530" style="103" width="11.38"/>
    <col collapsed="false" customWidth="true" hidden="false" outlineLevel="0" max="11531" min="11531" style="103" width="4.63"/>
    <col collapsed="false" customWidth="true" hidden="false" outlineLevel="0" max="11532" min="11532" style="103" width="5.5"/>
    <col collapsed="false" customWidth="true" hidden="false" outlineLevel="0" max="11533" min="11533" style="103" width="30.37"/>
    <col collapsed="false" customWidth="true" hidden="false" outlineLevel="0" max="11534" min="11534" style="103" width="10.5"/>
    <col collapsed="false" customWidth="true" hidden="false" outlineLevel="0" max="11535" min="11535" style="103" width="42.12"/>
    <col collapsed="false" customWidth="true" hidden="false" outlineLevel="0" max="11536" min="11536" style="103" width="3.75"/>
    <col collapsed="false" customWidth="true" hidden="false" outlineLevel="0" max="11537" min="11537" style="103" width="30.5"/>
    <col collapsed="false" customWidth="false" hidden="false" outlineLevel="0" max="11538" min="11538" style="103" width="9"/>
    <col collapsed="false" customWidth="true" hidden="false" outlineLevel="0" max="11539" min="11539" style="103" width="25"/>
    <col collapsed="false" customWidth="false" hidden="false" outlineLevel="0" max="11777" min="11540" style="103" width="9"/>
    <col collapsed="false" customWidth="true" hidden="false" outlineLevel="0" max="11778" min="11778" style="103" width="3"/>
    <col collapsed="false" customWidth="true" hidden="false" outlineLevel="0" max="11779" min="11779" style="103" width="5.5"/>
    <col collapsed="false" customWidth="true" hidden="false" outlineLevel="0" max="11780" min="11780" style="103" width="21.37"/>
    <col collapsed="false" customWidth="true" hidden="false" outlineLevel="0" max="11781" min="11781" style="103" width="14.75"/>
    <col collapsed="false" customWidth="true" hidden="false" outlineLevel="0" max="11782" min="11782" style="103" width="3.12"/>
    <col collapsed="false" customWidth="true" hidden="false" outlineLevel="0" max="11783" min="11783" style="103" width="6"/>
    <col collapsed="false" customWidth="true" hidden="false" outlineLevel="0" max="11784" min="11784" style="103" width="23"/>
    <col collapsed="false" customWidth="true" hidden="false" outlineLevel="0" max="11785" min="11785" style="103" width="15.75"/>
    <col collapsed="false" customWidth="true" hidden="false" outlineLevel="0" max="11786" min="11786" style="103" width="11.38"/>
    <col collapsed="false" customWidth="true" hidden="false" outlineLevel="0" max="11787" min="11787" style="103" width="4.63"/>
    <col collapsed="false" customWidth="true" hidden="false" outlineLevel="0" max="11788" min="11788" style="103" width="5.5"/>
    <col collapsed="false" customWidth="true" hidden="false" outlineLevel="0" max="11789" min="11789" style="103" width="30.37"/>
    <col collapsed="false" customWidth="true" hidden="false" outlineLevel="0" max="11790" min="11790" style="103" width="10.5"/>
    <col collapsed="false" customWidth="true" hidden="false" outlineLevel="0" max="11791" min="11791" style="103" width="42.12"/>
    <col collapsed="false" customWidth="true" hidden="false" outlineLevel="0" max="11792" min="11792" style="103" width="3.75"/>
    <col collapsed="false" customWidth="true" hidden="false" outlineLevel="0" max="11793" min="11793" style="103" width="30.5"/>
    <col collapsed="false" customWidth="false" hidden="false" outlineLevel="0" max="11794" min="11794" style="103" width="9"/>
    <col collapsed="false" customWidth="true" hidden="false" outlineLevel="0" max="11795" min="11795" style="103" width="25"/>
    <col collapsed="false" customWidth="false" hidden="false" outlineLevel="0" max="12033" min="11796" style="103" width="9"/>
    <col collapsed="false" customWidth="true" hidden="false" outlineLevel="0" max="12034" min="12034" style="103" width="3"/>
    <col collapsed="false" customWidth="true" hidden="false" outlineLevel="0" max="12035" min="12035" style="103" width="5.5"/>
    <col collapsed="false" customWidth="true" hidden="false" outlineLevel="0" max="12036" min="12036" style="103" width="21.37"/>
    <col collapsed="false" customWidth="true" hidden="false" outlineLevel="0" max="12037" min="12037" style="103" width="14.75"/>
    <col collapsed="false" customWidth="true" hidden="false" outlineLevel="0" max="12038" min="12038" style="103" width="3.12"/>
    <col collapsed="false" customWidth="true" hidden="false" outlineLevel="0" max="12039" min="12039" style="103" width="6"/>
    <col collapsed="false" customWidth="true" hidden="false" outlineLevel="0" max="12040" min="12040" style="103" width="23"/>
    <col collapsed="false" customWidth="true" hidden="false" outlineLevel="0" max="12041" min="12041" style="103" width="15.75"/>
    <col collapsed="false" customWidth="true" hidden="false" outlineLevel="0" max="12042" min="12042" style="103" width="11.38"/>
    <col collapsed="false" customWidth="true" hidden="false" outlineLevel="0" max="12043" min="12043" style="103" width="4.63"/>
    <col collapsed="false" customWidth="true" hidden="false" outlineLevel="0" max="12044" min="12044" style="103" width="5.5"/>
    <col collapsed="false" customWidth="true" hidden="false" outlineLevel="0" max="12045" min="12045" style="103" width="30.37"/>
    <col collapsed="false" customWidth="true" hidden="false" outlineLevel="0" max="12046" min="12046" style="103" width="10.5"/>
    <col collapsed="false" customWidth="true" hidden="false" outlineLevel="0" max="12047" min="12047" style="103" width="42.12"/>
    <col collapsed="false" customWidth="true" hidden="false" outlineLevel="0" max="12048" min="12048" style="103" width="3.75"/>
    <col collapsed="false" customWidth="true" hidden="false" outlineLevel="0" max="12049" min="12049" style="103" width="30.5"/>
    <col collapsed="false" customWidth="false" hidden="false" outlineLevel="0" max="12050" min="12050" style="103" width="9"/>
    <col collapsed="false" customWidth="true" hidden="false" outlineLevel="0" max="12051" min="12051" style="103" width="25"/>
    <col collapsed="false" customWidth="false" hidden="false" outlineLevel="0" max="12289" min="12052" style="103" width="9"/>
    <col collapsed="false" customWidth="true" hidden="false" outlineLevel="0" max="12290" min="12290" style="103" width="3"/>
    <col collapsed="false" customWidth="true" hidden="false" outlineLevel="0" max="12291" min="12291" style="103" width="5.5"/>
    <col collapsed="false" customWidth="true" hidden="false" outlineLevel="0" max="12292" min="12292" style="103" width="21.37"/>
    <col collapsed="false" customWidth="true" hidden="false" outlineLevel="0" max="12293" min="12293" style="103" width="14.75"/>
    <col collapsed="false" customWidth="true" hidden="false" outlineLevel="0" max="12294" min="12294" style="103" width="3.12"/>
    <col collapsed="false" customWidth="true" hidden="false" outlineLevel="0" max="12295" min="12295" style="103" width="6"/>
    <col collapsed="false" customWidth="true" hidden="false" outlineLevel="0" max="12296" min="12296" style="103" width="23"/>
    <col collapsed="false" customWidth="true" hidden="false" outlineLevel="0" max="12297" min="12297" style="103" width="15.75"/>
    <col collapsed="false" customWidth="true" hidden="false" outlineLevel="0" max="12298" min="12298" style="103" width="11.38"/>
    <col collapsed="false" customWidth="true" hidden="false" outlineLevel="0" max="12299" min="12299" style="103" width="4.63"/>
    <col collapsed="false" customWidth="true" hidden="false" outlineLevel="0" max="12300" min="12300" style="103" width="5.5"/>
    <col collapsed="false" customWidth="true" hidden="false" outlineLevel="0" max="12301" min="12301" style="103" width="30.37"/>
    <col collapsed="false" customWidth="true" hidden="false" outlineLevel="0" max="12302" min="12302" style="103" width="10.5"/>
    <col collapsed="false" customWidth="true" hidden="false" outlineLevel="0" max="12303" min="12303" style="103" width="42.12"/>
    <col collapsed="false" customWidth="true" hidden="false" outlineLevel="0" max="12304" min="12304" style="103" width="3.75"/>
    <col collapsed="false" customWidth="true" hidden="false" outlineLevel="0" max="12305" min="12305" style="103" width="30.5"/>
    <col collapsed="false" customWidth="false" hidden="false" outlineLevel="0" max="12306" min="12306" style="103" width="9"/>
    <col collapsed="false" customWidth="true" hidden="false" outlineLevel="0" max="12307" min="12307" style="103" width="25"/>
    <col collapsed="false" customWidth="false" hidden="false" outlineLevel="0" max="12545" min="12308" style="103" width="9"/>
    <col collapsed="false" customWidth="true" hidden="false" outlineLevel="0" max="12546" min="12546" style="103" width="3"/>
    <col collapsed="false" customWidth="true" hidden="false" outlineLevel="0" max="12547" min="12547" style="103" width="5.5"/>
    <col collapsed="false" customWidth="true" hidden="false" outlineLevel="0" max="12548" min="12548" style="103" width="21.37"/>
    <col collapsed="false" customWidth="true" hidden="false" outlineLevel="0" max="12549" min="12549" style="103" width="14.75"/>
    <col collapsed="false" customWidth="true" hidden="false" outlineLevel="0" max="12550" min="12550" style="103" width="3.12"/>
    <col collapsed="false" customWidth="true" hidden="false" outlineLevel="0" max="12551" min="12551" style="103" width="6"/>
    <col collapsed="false" customWidth="true" hidden="false" outlineLevel="0" max="12552" min="12552" style="103" width="23"/>
    <col collapsed="false" customWidth="true" hidden="false" outlineLevel="0" max="12553" min="12553" style="103" width="15.75"/>
    <col collapsed="false" customWidth="true" hidden="false" outlineLevel="0" max="12554" min="12554" style="103" width="11.38"/>
    <col collapsed="false" customWidth="true" hidden="false" outlineLevel="0" max="12555" min="12555" style="103" width="4.63"/>
    <col collapsed="false" customWidth="true" hidden="false" outlineLevel="0" max="12556" min="12556" style="103" width="5.5"/>
    <col collapsed="false" customWidth="true" hidden="false" outlineLevel="0" max="12557" min="12557" style="103" width="30.37"/>
    <col collapsed="false" customWidth="true" hidden="false" outlineLevel="0" max="12558" min="12558" style="103" width="10.5"/>
    <col collapsed="false" customWidth="true" hidden="false" outlineLevel="0" max="12559" min="12559" style="103" width="42.12"/>
    <col collapsed="false" customWidth="true" hidden="false" outlineLevel="0" max="12560" min="12560" style="103" width="3.75"/>
    <col collapsed="false" customWidth="true" hidden="false" outlineLevel="0" max="12561" min="12561" style="103" width="30.5"/>
    <col collapsed="false" customWidth="false" hidden="false" outlineLevel="0" max="12562" min="12562" style="103" width="9"/>
    <col collapsed="false" customWidth="true" hidden="false" outlineLevel="0" max="12563" min="12563" style="103" width="25"/>
    <col collapsed="false" customWidth="false" hidden="false" outlineLevel="0" max="12801" min="12564" style="103" width="9"/>
    <col collapsed="false" customWidth="true" hidden="false" outlineLevel="0" max="12802" min="12802" style="103" width="3"/>
    <col collapsed="false" customWidth="true" hidden="false" outlineLevel="0" max="12803" min="12803" style="103" width="5.5"/>
    <col collapsed="false" customWidth="true" hidden="false" outlineLevel="0" max="12804" min="12804" style="103" width="21.37"/>
    <col collapsed="false" customWidth="true" hidden="false" outlineLevel="0" max="12805" min="12805" style="103" width="14.75"/>
    <col collapsed="false" customWidth="true" hidden="false" outlineLevel="0" max="12806" min="12806" style="103" width="3.12"/>
    <col collapsed="false" customWidth="true" hidden="false" outlineLevel="0" max="12807" min="12807" style="103" width="6"/>
    <col collapsed="false" customWidth="true" hidden="false" outlineLevel="0" max="12808" min="12808" style="103" width="23"/>
    <col collapsed="false" customWidth="true" hidden="false" outlineLevel="0" max="12809" min="12809" style="103" width="15.75"/>
    <col collapsed="false" customWidth="true" hidden="false" outlineLevel="0" max="12810" min="12810" style="103" width="11.38"/>
    <col collapsed="false" customWidth="true" hidden="false" outlineLevel="0" max="12811" min="12811" style="103" width="4.63"/>
    <col collapsed="false" customWidth="true" hidden="false" outlineLevel="0" max="12812" min="12812" style="103" width="5.5"/>
    <col collapsed="false" customWidth="true" hidden="false" outlineLevel="0" max="12813" min="12813" style="103" width="30.37"/>
    <col collapsed="false" customWidth="true" hidden="false" outlineLevel="0" max="12814" min="12814" style="103" width="10.5"/>
    <col collapsed="false" customWidth="true" hidden="false" outlineLevel="0" max="12815" min="12815" style="103" width="42.12"/>
    <col collapsed="false" customWidth="true" hidden="false" outlineLevel="0" max="12816" min="12816" style="103" width="3.75"/>
    <col collapsed="false" customWidth="true" hidden="false" outlineLevel="0" max="12817" min="12817" style="103" width="30.5"/>
    <col collapsed="false" customWidth="false" hidden="false" outlineLevel="0" max="12818" min="12818" style="103" width="9"/>
    <col collapsed="false" customWidth="true" hidden="false" outlineLevel="0" max="12819" min="12819" style="103" width="25"/>
    <col collapsed="false" customWidth="false" hidden="false" outlineLevel="0" max="13057" min="12820" style="103" width="9"/>
    <col collapsed="false" customWidth="true" hidden="false" outlineLevel="0" max="13058" min="13058" style="103" width="3"/>
    <col collapsed="false" customWidth="true" hidden="false" outlineLevel="0" max="13059" min="13059" style="103" width="5.5"/>
    <col collapsed="false" customWidth="true" hidden="false" outlineLevel="0" max="13060" min="13060" style="103" width="21.37"/>
    <col collapsed="false" customWidth="true" hidden="false" outlineLevel="0" max="13061" min="13061" style="103" width="14.75"/>
    <col collapsed="false" customWidth="true" hidden="false" outlineLevel="0" max="13062" min="13062" style="103" width="3.12"/>
    <col collapsed="false" customWidth="true" hidden="false" outlineLevel="0" max="13063" min="13063" style="103" width="6"/>
    <col collapsed="false" customWidth="true" hidden="false" outlineLevel="0" max="13064" min="13064" style="103" width="23"/>
    <col collapsed="false" customWidth="true" hidden="false" outlineLevel="0" max="13065" min="13065" style="103" width="15.75"/>
    <col collapsed="false" customWidth="true" hidden="false" outlineLevel="0" max="13066" min="13066" style="103" width="11.38"/>
    <col collapsed="false" customWidth="true" hidden="false" outlineLevel="0" max="13067" min="13067" style="103" width="4.63"/>
    <col collapsed="false" customWidth="true" hidden="false" outlineLevel="0" max="13068" min="13068" style="103" width="5.5"/>
    <col collapsed="false" customWidth="true" hidden="false" outlineLevel="0" max="13069" min="13069" style="103" width="30.37"/>
    <col collapsed="false" customWidth="true" hidden="false" outlineLevel="0" max="13070" min="13070" style="103" width="10.5"/>
    <col collapsed="false" customWidth="true" hidden="false" outlineLevel="0" max="13071" min="13071" style="103" width="42.12"/>
    <col collapsed="false" customWidth="true" hidden="false" outlineLevel="0" max="13072" min="13072" style="103" width="3.75"/>
    <col collapsed="false" customWidth="true" hidden="false" outlineLevel="0" max="13073" min="13073" style="103" width="30.5"/>
    <col collapsed="false" customWidth="false" hidden="false" outlineLevel="0" max="13074" min="13074" style="103" width="9"/>
    <col collapsed="false" customWidth="true" hidden="false" outlineLevel="0" max="13075" min="13075" style="103" width="25"/>
    <col collapsed="false" customWidth="false" hidden="false" outlineLevel="0" max="13313" min="13076" style="103" width="9"/>
    <col collapsed="false" customWidth="true" hidden="false" outlineLevel="0" max="13314" min="13314" style="103" width="3"/>
    <col collapsed="false" customWidth="true" hidden="false" outlineLevel="0" max="13315" min="13315" style="103" width="5.5"/>
    <col collapsed="false" customWidth="true" hidden="false" outlineLevel="0" max="13316" min="13316" style="103" width="21.37"/>
    <col collapsed="false" customWidth="true" hidden="false" outlineLevel="0" max="13317" min="13317" style="103" width="14.75"/>
    <col collapsed="false" customWidth="true" hidden="false" outlineLevel="0" max="13318" min="13318" style="103" width="3.12"/>
    <col collapsed="false" customWidth="true" hidden="false" outlineLevel="0" max="13319" min="13319" style="103" width="6"/>
    <col collapsed="false" customWidth="true" hidden="false" outlineLevel="0" max="13320" min="13320" style="103" width="23"/>
    <col collapsed="false" customWidth="true" hidden="false" outlineLevel="0" max="13321" min="13321" style="103" width="15.75"/>
    <col collapsed="false" customWidth="true" hidden="false" outlineLevel="0" max="13322" min="13322" style="103" width="11.38"/>
    <col collapsed="false" customWidth="true" hidden="false" outlineLevel="0" max="13323" min="13323" style="103" width="4.63"/>
    <col collapsed="false" customWidth="true" hidden="false" outlineLevel="0" max="13324" min="13324" style="103" width="5.5"/>
    <col collapsed="false" customWidth="true" hidden="false" outlineLevel="0" max="13325" min="13325" style="103" width="30.37"/>
    <col collapsed="false" customWidth="true" hidden="false" outlineLevel="0" max="13326" min="13326" style="103" width="10.5"/>
    <col collapsed="false" customWidth="true" hidden="false" outlineLevel="0" max="13327" min="13327" style="103" width="42.12"/>
    <col collapsed="false" customWidth="true" hidden="false" outlineLevel="0" max="13328" min="13328" style="103" width="3.75"/>
    <col collapsed="false" customWidth="true" hidden="false" outlineLevel="0" max="13329" min="13329" style="103" width="30.5"/>
    <col collapsed="false" customWidth="false" hidden="false" outlineLevel="0" max="13330" min="13330" style="103" width="9"/>
    <col collapsed="false" customWidth="true" hidden="false" outlineLevel="0" max="13331" min="13331" style="103" width="25"/>
    <col collapsed="false" customWidth="false" hidden="false" outlineLevel="0" max="13569" min="13332" style="103" width="9"/>
    <col collapsed="false" customWidth="true" hidden="false" outlineLevel="0" max="13570" min="13570" style="103" width="3"/>
    <col collapsed="false" customWidth="true" hidden="false" outlineLevel="0" max="13571" min="13571" style="103" width="5.5"/>
    <col collapsed="false" customWidth="true" hidden="false" outlineLevel="0" max="13572" min="13572" style="103" width="21.37"/>
    <col collapsed="false" customWidth="true" hidden="false" outlineLevel="0" max="13573" min="13573" style="103" width="14.75"/>
    <col collapsed="false" customWidth="true" hidden="false" outlineLevel="0" max="13574" min="13574" style="103" width="3.12"/>
    <col collapsed="false" customWidth="true" hidden="false" outlineLevel="0" max="13575" min="13575" style="103" width="6"/>
    <col collapsed="false" customWidth="true" hidden="false" outlineLevel="0" max="13576" min="13576" style="103" width="23"/>
    <col collapsed="false" customWidth="true" hidden="false" outlineLevel="0" max="13577" min="13577" style="103" width="15.75"/>
    <col collapsed="false" customWidth="true" hidden="false" outlineLevel="0" max="13578" min="13578" style="103" width="11.38"/>
    <col collapsed="false" customWidth="true" hidden="false" outlineLevel="0" max="13579" min="13579" style="103" width="4.63"/>
    <col collapsed="false" customWidth="true" hidden="false" outlineLevel="0" max="13580" min="13580" style="103" width="5.5"/>
    <col collapsed="false" customWidth="true" hidden="false" outlineLevel="0" max="13581" min="13581" style="103" width="30.37"/>
    <col collapsed="false" customWidth="true" hidden="false" outlineLevel="0" max="13582" min="13582" style="103" width="10.5"/>
    <col collapsed="false" customWidth="true" hidden="false" outlineLevel="0" max="13583" min="13583" style="103" width="42.12"/>
    <col collapsed="false" customWidth="true" hidden="false" outlineLevel="0" max="13584" min="13584" style="103" width="3.75"/>
    <col collapsed="false" customWidth="true" hidden="false" outlineLevel="0" max="13585" min="13585" style="103" width="30.5"/>
    <col collapsed="false" customWidth="false" hidden="false" outlineLevel="0" max="13586" min="13586" style="103" width="9"/>
    <col collapsed="false" customWidth="true" hidden="false" outlineLevel="0" max="13587" min="13587" style="103" width="25"/>
    <col collapsed="false" customWidth="false" hidden="false" outlineLevel="0" max="13825" min="13588" style="103" width="9"/>
    <col collapsed="false" customWidth="true" hidden="false" outlineLevel="0" max="13826" min="13826" style="103" width="3"/>
    <col collapsed="false" customWidth="true" hidden="false" outlineLevel="0" max="13827" min="13827" style="103" width="5.5"/>
    <col collapsed="false" customWidth="true" hidden="false" outlineLevel="0" max="13828" min="13828" style="103" width="21.37"/>
    <col collapsed="false" customWidth="true" hidden="false" outlineLevel="0" max="13829" min="13829" style="103" width="14.75"/>
    <col collapsed="false" customWidth="true" hidden="false" outlineLevel="0" max="13830" min="13830" style="103" width="3.12"/>
    <col collapsed="false" customWidth="true" hidden="false" outlineLevel="0" max="13831" min="13831" style="103" width="6"/>
    <col collapsed="false" customWidth="true" hidden="false" outlineLevel="0" max="13832" min="13832" style="103" width="23"/>
    <col collapsed="false" customWidth="true" hidden="false" outlineLevel="0" max="13833" min="13833" style="103" width="15.75"/>
    <col collapsed="false" customWidth="true" hidden="false" outlineLevel="0" max="13834" min="13834" style="103" width="11.38"/>
    <col collapsed="false" customWidth="true" hidden="false" outlineLevel="0" max="13835" min="13835" style="103" width="4.63"/>
    <col collapsed="false" customWidth="true" hidden="false" outlineLevel="0" max="13836" min="13836" style="103" width="5.5"/>
    <col collapsed="false" customWidth="true" hidden="false" outlineLevel="0" max="13837" min="13837" style="103" width="30.37"/>
    <col collapsed="false" customWidth="true" hidden="false" outlineLevel="0" max="13838" min="13838" style="103" width="10.5"/>
    <col collapsed="false" customWidth="true" hidden="false" outlineLevel="0" max="13839" min="13839" style="103" width="42.12"/>
    <col collapsed="false" customWidth="true" hidden="false" outlineLevel="0" max="13840" min="13840" style="103" width="3.75"/>
    <col collapsed="false" customWidth="true" hidden="false" outlineLevel="0" max="13841" min="13841" style="103" width="30.5"/>
    <col collapsed="false" customWidth="false" hidden="false" outlineLevel="0" max="13842" min="13842" style="103" width="9"/>
    <col collapsed="false" customWidth="true" hidden="false" outlineLevel="0" max="13843" min="13843" style="103" width="25"/>
    <col collapsed="false" customWidth="false" hidden="false" outlineLevel="0" max="14081" min="13844" style="103" width="9"/>
    <col collapsed="false" customWidth="true" hidden="false" outlineLevel="0" max="14082" min="14082" style="103" width="3"/>
    <col collapsed="false" customWidth="true" hidden="false" outlineLevel="0" max="14083" min="14083" style="103" width="5.5"/>
    <col collapsed="false" customWidth="true" hidden="false" outlineLevel="0" max="14084" min="14084" style="103" width="21.37"/>
    <col collapsed="false" customWidth="true" hidden="false" outlineLevel="0" max="14085" min="14085" style="103" width="14.75"/>
    <col collapsed="false" customWidth="true" hidden="false" outlineLevel="0" max="14086" min="14086" style="103" width="3.12"/>
    <col collapsed="false" customWidth="true" hidden="false" outlineLevel="0" max="14087" min="14087" style="103" width="6"/>
    <col collapsed="false" customWidth="true" hidden="false" outlineLevel="0" max="14088" min="14088" style="103" width="23"/>
    <col collapsed="false" customWidth="true" hidden="false" outlineLevel="0" max="14089" min="14089" style="103" width="15.75"/>
    <col collapsed="false" customWidth="true" hidden="false" outlineLevel="0" max="14090" min="14090" style="103" width="11.38"/>
    <col collapsed="false" customWidth="true" hidden="false" outlineLevel="0" max="14091" min="14091" style="103" width="4.63"/>
    <col collapsed="false" customWidth="true" hidden="false" outlineLevel="0" max="14092" min="14092" style="103" width="5.5"/>
    <col collapsed="false" customWidth="true" hidden="false" outlineLevel="0" max="14093" min="14093" style="103" width="30.37"/>
    <col collapsed="false" customWidth="true" hidden="false" outlineLevel="0" max="14094" min="14094" style="103" width="10.5"/>
    <col collapsed="false" customWidth="true" hidden="false" outlineLevel="0" max="14095" min="14095" style="103" width="42.12"/>
    <col collapsed="false" customWidth="true" hidden="false" outlineLevel="0" max="14096" min="14096" style="103" width="3.75"/>
    <col collapsed="false" customWidth="true" hidden="false" outlineLevel="0" max="14097" min="14097" style="103" width="30.5"/>
    <col collapsed="false" customWidth="false" hidden="false" outlineLevel="0" max="14098" min="14098" style="103" width="9"/>
    <col collapsed="false" customWidth="true" hidden="false" outlineLevel="0" max="14099" min="14099" style="103" width="25"/>
    <col collapsed="false" customWidth="false" hidden="false" outlineLevel="0" max="14337" min="14100" style="103" width="9"/>
    <col collapsed="false" customWidth="true" hidden="false" outlineLevel="0" max="14338" min="14338" style="103" width="3"/>
    <col collapsed="false" customWidth="true" hidden="false" outlineLevel="0" max="14339" min="14339" style="103" width="5.5"/>
    <col collapsed="false" customWidth="true" hidden="false" outlineLevel="0" max="14340" min="14340" style="103" width="21.37"/>
    <col collapsed="false" customWidth="true" hidden="false" outlineLevel="0" max="14341" min="14341" style="103" width="14.75"/>
    <col collapsed="false" customWidth="true" hidden="false" outlineLevel="0" max="14342" min="14342" style="103" width="3.12"/>
    <col collapsed="false" customWidth="true" hidden="false" outlineLevel="0" max="14343" min="14343" style="103" width="6"/>
    <col collapsed="false" customWidth="true" hidden="false" outlineLevel="0" max="14344" min="14344" style="103" width="23"/>
    <col collapsed="false" customWidth="true" hidden="false" outlineLevel="0" max="14345" min="14345" style="103" width="15.75"/>
    <col collapsed="false" customWidth="true" hidden="false" outlineLevel="0" max="14346" min="14346" style="103" width="11.38"/>
    <col collapsed="false" customWidth="true" hidden="false" outlineLevel="0" max="14347" min="14347" style="103" width="4.63"/>
    <col collapsed="false" customWidth="true" hidden="false" outlineLevel="0" max="14348" min="14348" style="103" width="5.5"/>
    <col collapsed="false" customWidth="true" hidden="false" outlineLevel="0" max="14349" min="14349" style="103" width="30.37"/>
    <col collapsed="false" customWidth="true" hidden="false" outlineLevel="0" max="14350" min="14350" style="103" width="10.5"/>
    <col collapsed="false" customWidth="true" hidden="false" outlineLevel="0" max="14351" min="14351" style="103" width="42.12"/>
    <col collapsed="false" customWidth="true" hidden="false" outlineLevel="0" max="14352" min="14352" style="103" width="3.75"/>
    <col collapsed="false" customWidth="true" hidden="false" outlineLevel="0" max="14353" min="14353" style="103" width="30.5"/>
    <col collapsed="false" customWidth="false" hidden="false" outlineLevel="0" max="14354" min="14354" style="103" width="9"/>
    <col collapsed="false" customWidth="true" hidden="false" outlineLevel="0" max="14355" min="14355" style="103" width="25"/>
    <col collapsed="false" customWidth="false" hidden="false" outlineLevel="0" max="14593" min="14356" style="103" width="9"/>
    <col collapsed="false" customWidth="true" hidden="false" outlineLevel="0" max="14594" min="14594" style="103" width="3"/>
    <col collapsed="false" customWidth="true" hidden="false" outlineLevel="0" max="14595" min="14595" style="103" width="5.5"/>
    <col collapsed="false" customWidth="true" hidden="false" outlineLevel="0" max="14596" min="14596" style="103" width="21.37"/>
    <col collapsed="false" customWidth="true" hidden="false" outlineLevel="0" max="14597" min="14597" style="103" width="14.75"/>
    <col collapsed="false" customWidth="true" hidden="false" outlineLevel="0" max="14598" min="14598" style="103" width="3.12"/>
    <col collapsed="false" customWidth="true" hidden="false" outlineLevel="0" max="14599" min="14599" style="103" width="6"/>
    <col collapsed="false" customWidth="true" hidden="false" outlineLevel="0" max="14600" min="14600" style="103" width="23"/>
    <col collapsed="false" customWidth="true" hidden="false" outlineLevel="0" max="14601" min="14601" style="103" width="15.75"/>
    <col collapsed="false" customWidth="true" hidden="false" outlineLevel="0" max="14602" min="14602" style="103" width="11.38"/>
    <col collapsed="false" customWidth="true" hidden="false" outlineLevel="0" max="14603" min="14603" style="103" width="4.63"/>
    <col collapsed="false" customWidth="true" hidden="false" outlineLevel="0" max="14604" min="14604" style="103" width="5.5"/>
    <col collapsed="false" customWidth="true" hidden="false" outlineLevel="0" max="14605" min="14605" style="103" width="30.37"/>
    <col collapsed="false" customWidth="true" hidden="false" outlineLevel="0" max="14606" min="14606" style="103" width="10.5"/>
    <col collapsed="false" customWidth="true" hidden="false" outlineLevel="0" max="14607" min="14607" style="103" width="42.12"/>
    <col collapsed="false" customWidth="true" hidden="false" outlineLevel="0" max="14608" min="14608" style="103" width="3.75"/>
    <col collapsed="false" customWidth="true" hidden="false" outlineLevel="0" max="14609" min="14609" style="103" width="30.5"/>
    <col collapsed="false" customWidth="false" hidden="false" outlineLevel="0" max="14610" min="14610" style="103" width="9"/>
    <col collapsed="false" customWidth="true" hidden="false" outlineLevel="0" max="14611" min="14611" style="103" width="25"/>
    <col collapsed="false" customWidth="false" hidden="false" outlineLevel="0" max="14849" min="14612" style="103" width="9"/>
    <col collapsed="false" customWidth="true" hidden="false" outlineLevel="0" max="14850" min="14850" style="103" width="3"/>
    <col collapsed="false" customWidth="true" hidden="false" outlineLevel="0" max="14851" min="14851" style="103" width="5.5"/>
    <col collapsed="false" customWidth="true" hidden="false" outlineLevel="0" max="14852" min="14852" style="103" width="21.37"/>
    <col collapsed="false" customWidth="true" hidden="false" outlineLevel="0" max="14853" min="14853" style="103" width="14.75"/>
    <col collapsed="false" customWidth="true" hidden="false" outlineLevel="0" max="14854" min="14854" style="103" width="3.12"/>
    <col collapsed="false" customWidth="true" hidden="false" outlineLevel="0" max="14855" min="14855" style="103" width="6"/>
    <col collapsed="false" customWidth="true" hidden="false" outlineLevel="0" max="14856" min="14856" style="103" width="23"/>
    <col collapsed="false" customWidth="true" hidden="false" outlineLevel="0" max="14857" min="14857" style="103" width="15.75"/>
    <col collapsed="false" customWidth="true" hidden="false" outlineLevel="0" max="14858" min="14858" style="103" width="11.38"/>
    <col collapsed="false" customWidth="true" hidden="false" outlineLevel="0" max="14859" min="14859" style="103" width="4.63"/>
    <col collapsed="false" customWidth="true" hidden="false" outlineLevel="0" max="14860" min="14860" style="103" width="5.5"/>
    <col collapsed="false" customWidth="true" hidden="false" outlineLevel="0" max="14861" min="14861" style="103" width="30.37"/>
    <col collapsed="false" customWidth="true" hidden="false" outlineLevel="0" max="14862" min="14862" style="103" width="10.5"/>
    <col collapsed="false" customWidth="true" hidden="false" outlineLevel="0" max="14863" min="14863" style="103" width="42.12"/>
    <col collapsed="false" customWidth="true" hidden="false" outlineLevel="0" max="14864" min="14864" style="103" width="3.75"/>
    <col collapsed="false" customWidth="true" hidden="false" outlineLevel="0" max="14865" min="14865" style="103" width="30.5"/>
    <col collapsed="false" customWidth="false" hidden="false" outlineLevel="0" max="14866" min="14866" style="103" width="9"/>
    <col collapsed="false" customWidth="true" hidden="false" outlineLevel="0" max="14867" min="14867" style="103" width="25"/>
    <col collapsed="false" customWidth="false" hidden="false" outlineLevel="0" max="15105" min="14868" style="103" width="9"/>
    <col collapsed="false" customWidth="true" hidden="false" outlineLevel="0" max="15106" min="15106" style="103" width="3"/>
    <col collapsed="false" customWidth="true" hidden="false" outlineLevel="0" max="15107" min="15107" style="103" width="5.5"/>
    <col collapsed="false" customWidth="true" hidden="false" outlineLevel="0" max="15108" min="15108" style="103" width="21.37"/>
    <col collapsed="false" customWidth="true" hidden="false" outlineLevel="0" max="15109" min="15109" style="103" width="14.75"/>
    <col collapsed="false" customWidth="true" hidden="false" outlineLevel="0" max="15110" min="15110" style="103" width="3.12"/>
    <col collapsed="false" customWidth="true" hidden="false" outlineLevel="0" max="15111" min="15111" style="103" width="6"/>
    <col collapsed="false" customWidth="true" hidden="false" outlineLevel="0" max="15112" min="15112" style="103" width="23"/>
    <col collapsed="false" customWidth="true" hidden="false" outlineLevel="0" max="15113" min="15113" style="103" width="15.75"/>
    <col collapsed="false" customWidth="true" hidden="false" outlineLevel="0" max="15114" min="15114" style="103" width="11.38"/>
    <col collapsed="false" customWidth="true" hidden="false" outlineLevel="0" max="15115" min="15115" style="103" width="4.63"/>
    <col collapsed="false" customWidth="true" hidden="false" outlineLevel="0" max="15116" min="15116" style="103" width="5.5"/>
    <col collapsed="false" customWidth="true" hidden="false" outlineLevel="0" max="15117" min="15117" style="103" width="30.37"/>
    <col collapsed="false" customWidth="true" hidden="false" outlineLevel="0" max="15118" min="15118" style="103" width="10.5"/>
    <col collapsed="false" customWidth="true" hidden="false" outlineLevel="0" max="15119" min="15119" style="103" width="42.12"/>
    <col collapsed="false" customWidth="true" hidden="false" outlineLevel="0" max="15120" min="15120" style="103" width="3.75"/>
    <col collapsed="false" customWidth="true" hidden="false" outlineLevel="0" max="15121" min="15121" style="103" width="30.5"/>
    <col collapsed="false" customWidth="false" hidden="false" outlineLevel="0" max="15122" min="15122" style="103" width="9"/>
    <col collapsed="false" customWidth="true" hidden="false" outlineLevel="0" max="15123" min="15123" style="103" width="25"/>
    <col collapsed="false" customWidth="false" hidden="false" outlineLevel="0" max="15361" min="15124" style="103" width="9"/>
    <col collapsed="false" customWidth="true" hidden="false" outlineLevel="0" max="15362" min="15362" style="103" width="3"/>
    <col collapsed="false" customWidth="true" hidden="false" outlineLevel="0" max="15363" min="15363" style="103" width="5.5"/>
    <col collapsed="false" customWidth="true" hidden="false" outlineLevel="0" max="15364" min="15364" style="103" width="21.37"/>
    <col collapsed="false" customWidth="true" hidden="false" outlineLevel="0" max="15365" min="15365" style="103" width="14.75"/>
    <col collapsed="false" customWidth="true" hidden="false" outlineLevel="0" max="15366" min="15366" style="103" width="3.12"/>
    <col collapsed="false" customWidth="true" hidden="false" outlineLevel="0" max="15367" min="15367" style="103" width="6"/>
    <col collapsed="false" customWidth="true" hidden="false" outlineLevel="0" max="15368" min="15368" style="103" width="23"/>
    <col collapsed="false" customWidth="true" hidden="false" outlineLevel="0" max="15369" min="15369" style="103" width="15.75"/>
    <col collapsed="false" customWidth="true" hidden="false" outlineLevel="0" max="15370" min="15370" style="103" width="11.38"/>
    <col collapsed="false" customWidth="true" hidden="false" outlineLevel="0" max="15371" min="15371" style="103" width="4.63"/>
    <col collapsed="false" customWidth="true" hidden="false" outlineLevel="0" max="15372" min="15372" style="103" width="5.5"/>
    <col collapsed="false" customWidth="true" hidden="false" outlineLevel="0" max="15373" min="15373" style="103" width="30.37"/>
    <col collapsed="false" customWidth="true" hidden="false" outlineLevel="0" max="15374" min="15374" style="103" width="10.5"/>
    <col collapsed="false" customWidth="true" hidden="false" outlineLevel="0" max="15375" min="15375" style="103" width="42.12"/>
    <col collapsed="false" customWidth="true" hidden="false" outlineLevel="0" max="15376" min="15376" style="103" width="3.75"/>
    <col collapsed="false" customWidth="true" hidden="false" outlineLevel="0" max="15377" min="15377" style="103" width="30.5"/>
    <col collapsed="false" customWidth="false" hidden="false" outlineLevel="0" max="15378" min="15378" style="103" width="9"/>
    <col collapsed="false" customWidth="true" hidden="false" outlineLevel="0" max="15379" min="15379" style="103" width="25"/>
    <col collapsed="false" customWidth="false" hidden="false" outlineLevel="0" max="15617" min="15380" style="103" width="9"/>
    <col collapsed="false" customWidth="true" hidden="false" outlineLevel="0" max="15618" min="15618" style="103" width="3"/>
    <col collapsed="false" customWidth="true" hidden="false" outlineLevel="0" max="15619" min="15619" style="103" width="5.5"/>
    <col collapsed="false" customWidth="true" hidden="false" outlineLevel="0" max="15620" min="15620" style="103" width="21.37"/>
    <col collapsed="false" customWidth="true" hidden="false" outlineLevel="0" max="15621" min="15621" style="103" width="14.75"/>
    <col collapsed="false" customWidth="true" hidden="false" outlineLevel="0" max="15622" min="15622" style="103" width="3.12"/>
    <col collapsed="false" customWidth="true" hidden="false" outlineLevel="0" max="15623" min="15623" style="103" width="6"/>
    <col collapsed="false" customWidth="true" hidden="false" outlineLevel="0" max="15624" min="15624" style="103" width="23"/>
    <col collapsed="false" customWidth="true" hidden="false" outlineLevel="0" max="15625" min="15625" style="103" width="15.75"/>
    <col collapsed="false" customWidth="true" hidden="false" outlineLevel="0" max="15626" min="15626" style="103" width="11.38"/>
    <col collapsed="false" customWidth="true" hidden="false" outlineLevel="0" max="15627" min="15627" style="103" width="4.63"/>
    <col collapsed="false" customWidth="true" hidden="false" outlineLevel="0" max="15628" min="15628" style="103" width="5.5"/>
    <col collapsed="false" customWidth="true" hidden="false" outlineLevel="0" max="15629" min="15629" style="103" width="30.37"/>
    <col collapsed="false" customWidth="true" hidden="false" outlineLevel="0" max="15630" min="15630" style="103" width="10.5"/>
    <col collapsed="false" customWidth="true" hidden="false" outlineLevel="0" max="15631" min="15631" style="103" width="42.12"/>
    <col collapsed="false" customWidth="true" hidden="false" outlineLevel="0" max="15632" min="15632" style="103" width="3.75"/>
    <col collapsed="false" customWidth="true" hidden="false" outlineLevel="0" max="15633" min="15633" style="103" width="30.5"/>
    <col collapsed="false" customWidth="false" hidden="false" outlineLevel="0" max="15634" min="15634" style="103" width="9"/>
    <col collapsed="false" customWidth="true" hidden="false" outlineLevel="0" max="15635" min="15635" style="103" width="25"/>
    <col collapsed="false" customWidth="false" hidden="false" outlineLevel="0" max="15873" min="15636" style="103" width="9"/>
    <col collapsed="false" customWidth="true" hidden="false" outlineLevel="0" max="15874" min="15874" style="103" width="3"/>
    <col collapsed="false" customWidth="true" hidden="false" outlineLevel="0" max="15875" min="15875" style="103" width="5.5"/>
    <col collapsed="false" customWidth="true" hidden="false" outlineLevel="0" max="15876" min="15876" style="103" width="21.37"/>
    <col collapsed="false" customWidth="true" hidden="false" outlineLevel="0" max="15877" min="15877" style="103" width="14.75"/>
    <col collapsed="false" customWidth="true" hidden="false" outlineLevel="0" max="15878" min="15878" style="103" width="3.12"/>
    <col collapsed="false" customWidth="true" hidden="false" outlineLevel="0" max="15879" min="15879" style="103" width="6"/>
    <col collapsed="false" customWidth="true" hidden="false" outlineLevel="0" max="15880" min="15880" style="103" width="23"/>
    <col collapsed="false" customWidth="true" hidden="false" outlineLevel="0" max="15881" min="15881" style="103" width="15.75"/>
    <col collapsed="false" customWidth="true" hidden="false" outlineLevel="0" max="15882" min="15882" style="103" width="11.38"/>
    <col collapsed="false" customWidth="true" hidden="false" outlineLevel="0" max="15883" min="15883" style="103" width="4.63"/>
    <col collapsed="false" customWidth="true" hidden="false" outlineLevel="0" max="15884" min="15884" style="103" width="5.5"/>
    <col collapsed="false" customWidth="true" hidden="false" outlineLevel="0" max="15885" min="15885" style="103" width="30.37"/>
    <col collapsed="false" customWidth="true" hidden="false" outlineLevel="0" max="15886" min="15886" style="103" width="10.5"/>
    <col collapsed="false" customWidth="true" hidden="false" outlineLevel="0" max="15887" min="15887" style="103" width="42.12"/>
    <col collapsed="false" customWidth="true" hidden="false" outlineLevel="0" max="15888" min="15888" style="103" width="3.75"/>
    <col collapsed="false" customWidth="true" hidden="false" outlineLevel="0" max="15889" min="15889" style="103" width="30.5"/>
    <col collapsed="false" customWidth="false" hidden="false" outlineLevel="0" max="15890" min="15890" style="103" width="9"/>
    <col collapsed="false" customWidth="true" hidden="false" outlineLevel="0" max="15891" min="15891" style="103" width="25"/>
    <col collapsed="false" customWidth="false" hidden="false" outlineLevel="0" max="16129" min="15892" style="103" width="9"/>
    <col collapsed="false" customWidth="true" hidden="false" outlineLevel="0" max="16130" min="16130" style="103" width="3"/>
    <col collapsed="false" customWidth="true" hidden="false" outlineLevel="0" max="16131" min="16131" style="103" width="5.5"/>
    <col collapsed="false" customWidth="true" hidden="false" outlineLevel="0" max="16132" min="16132" style="103" width="21.37"/>
    <col collapsed="false" customWidth="true" hidden="false" outlineLevel="0" max="16133" min="16133" style="103" width="14.75"/>
    <col collapsed="false" customWidth="true" hidden="false" outlineLevel="0" max="16134" min="16134" style="103" width="3.12"/>
    <col collapsed="false" customWidth="true" hidden="false" outlineLevel="0" max="16135" min="16135" style="103" width="6"/>
    <col collapsed="false" customWidth="true" hidden="false" outlineLevel="0" max="16136" min="16136" style="103" width="23"/>
    <col collapsed="false" customWidth="true" hidden="false" outlineLevel="0" max="16137" min="16137" style="103" width="15.75"/>
    <col collapsed="false" customWidth="true" hidden="false" outlineLevel="0" max="16138" min="16138" style="103" width="11.38"/>
    <col collapsed="false" customWidth="true" hidden="false" outlineLevel="0" max="16139" min="16139" style="103" width="4.63"/>
    <col collapsed="false" customWidth="true" hidden="false" outlineLevel="0" max="16140" min="16140" style="103" width="5.5"/>
    <col collapsed="false" customWidth="true" hidden="false" outlineLevel="0" max="16141" min="16141" style="103" width="30.37"/>
    <col collapsed="false" customWidth="true" hidden="false" outlineLevel="0" max="16142" min="16142" style="103" width="10.5"/>
    <col collapsed="false" customWidth="true" hidden="false" outlineLevel="0" max="16143" min="16143" style="103" width="42.12"/>
    <col collapsed="false" customWidth="true" hidden="false" outlineLevel="0" max="16144" min="16144" style="103" width="3.75"/>
    <col collapsed="false" customWidth="true" hidden="false" outlineLevel="0" max="16145" min="16145" style="103" width="30.5"/>
    <col collapsed="false" customWidth="false" hidden="false" outlineLevel="0" max="16146" min="16146" style="103" width="9"/>
    <col collapsed="false" customWidth="true" hidden="false" outlineLevel="0" max="16147" min="16147" style="103" width="25"/>
    <col collapsed="false" customWidth="false" hidden="false" outlineLevel="0" max="16384" min="16148" style="103" width="9"/>
  </cols>
  <sheetData>
    <row r="1" customFormat="false" ht="15" hidden="false" customHeight="false" outlineLevel="0" collapsed="false">
      <c r="G1" s="103" t="s">
        <v>265</v>
      </c>
      <c r="H1" s="105" t="n">
        <v>260</v>
      </c>
      <c r="I1" s="103" t="s">
        <v>152</v>
      </c>
    </row>
    <row r="2" customFormat="false" ht="15" hidden="false" customHeight="false" outlineLevel="0" collapsed="false">
      <c r="G2" s="103" t="s">
        <v>266</v>
      </c>
      <c r="H2" s="105" t="n">
        <v>8400</v>
      </c>
      <c r="I2" s="103" t="s">
        <v>267</v>
      </c>
    </row>
    <row r="3" customFormat="false" ht="15" hidden="false" customHeight="false" outlineLevel="0" collapsed="false">
      <c r="B3" s="106" t="s">
        <v>268</v>
      </c>
      <c r="C3" s="106"/>
      <c r="D3" s="106"/>
      <c r="F3" s="107" t="s">
        <v>269</v>
      </c>
      <c r="G3" s="107"/>
      <c r="H3" s="107"/>
      <c r="I3" s="107"/>
      <c r="J3" s="107"/>
      <c r="K3" s="107"/>
      <c r="M3" s="108" t="s">
        <v>270</v>
      </c>
      <c r="Q3" s="108" t="s">
        <v>271</v>
      </c>
    </row>
    <row r="4" customFormat="false" ht="15" hidden="false" customHeight="true" outlineLevel="0" collapsed="false">
      <c r="B4" s="109" t="s">
        <v>167</v>
      </c>
      <c r="C4" s="110" t="s">
        <v>272</v>
      </c>
      <c r="D4" s="109" t="s">
        <v>273</v>
      </c>
      <c r="F4" s="109" t="s">
        <v>167</v>
      </c>
      <c r="G4" s="110" t="s">
        <v>272</v>
      </c>
      <c r="H4" s="109" t="s">
        <v>273</v>
      </c>
      <c r="I4" s="109" t="s">
        <v>274</v>
      </c>
      <c r="J4" s="109" t="s">
        <v>275</v>
      </c>
      <c r="K4" s="111" t="s">
        <v>152</v>
      </c>
      <c r="M4" s="103" t="s">
        <v>250</v>
      </c>
      <c r="N4" s="103" t="s">
        <v>276</v>
      </c>
      <c r="O4" s="103" t="s">
        <v>277</v>
      </c>
      <c r="Q4" s="103" t="s">
        <v>250</v>
      </c>
      <c r="R4" s="103" t="s">
        <v>276</v>
      </c>
      <c r="S4" s="103" t="s">
        <v>277</v>
      </c>
    </row>
    <row r="5" customFormat="false" ht="15" hidden="false" customHeight="false" outlineLevel="0" collapsed="false">
      <c r="B5" s="109"/>
      <c r="C5" s="110" t="s">
        <v>168</v>
      </c>
      <c r="D5" s="112" t="n">
        <v>97.8</v>
      </c>
      <c r="F5" s="109"/>
      <c r="G5" s="110" t="s">
        <v>168</v>
      </c>
      <c r="H5" s="113" t="e">
        <f aca="false">I5/$I$8*100</f>
        <v>#REF!</v>
      </c>
      <c r="I5" s="113" t="n">
        <f aca="false">H1/H2*10000*1000</f>
        <v>309523.80952381</v>
      </c>
      <c r="J5" s="113" t="s">
        <v>166</v>
      </c>
      <c r="K5" s="114" t="n">
        <f aca="false">I5*$H$2/1000/10000</f>
        <v>260</v>
      </c>
      <c r="M5" s="103" t="s">
        <v>278</v>
      </c>
      <c r="N5" s="115" t="n">
        <v>2.84</v>
      </c>
      <c r="O5" s="103" t="s">
        <v>279</v>
      </c>
      <c r="Q5" s="103" t="s">
        <v>280</v>
      </c>
      <c r="R5" s="115" t="n">
        <v>0.5</v>
      </c>
      <c r="S5" s="103" t="s">
        <v>281</v>
      </c>
    </row>
    <row r="6" customFormat="false" ht="15" hidden="false" customHeight="false" outlineLevel="0" collapsed="false">
      <c r="B6" s="109"/>
      <c r="C6" s="110" t="s">
        <v>169</v>
      </c>
      <c r="D6" s="112" t="n">
        <v>0.3</v>
      </c>
      <c r="F6" s="109"/>
      <c r="G6" s="110" t="s">
        <v>169</v>
      </c>
      <c r="H6" s="113" t="e">
        <f aca="false">I6/$I$8*100</f>
        <v>#REF!</v>
      </c>
      <c r="I6" s="113" t="e">
        <f aca="false">#REF!</f>
        <v>#REF!</v>
      </c>
      <c r="J6" s="113" t="s">
        <v>166</v>
      </c>
      <c r="K6" s="114" t="e">
        <f aca="false">I6*$H$2/1000/10000</f>
        <v>#REF!</v>
      </c>
      <c r="M6" s="103" t="s">
        <v>282</v>
      </c>
      <c r="N6" s="116" t="e">
        <f aca="false">N5*H5/100</f>
        <v>#REF!</v>
      </c>
      <c r="Q6" s="103" t="s">
        <v>283</v>
      </c>
      <c r="R6" s="116" t="e">
        <f aca="false">R5*H5/100</f>
        <v>#REF!</v>
      </c>
    </row>
    <row r="7" customFormat="false" ht="15" hidden="false" customHeight="false" outlineLevel="0" collapsed="false">
      <c r="B7" s="109"/>
      <c r="C7" s="110" t="s">
        <v>170</v>
      </c>
      <c r="D7" s="117" t="n">
        <v>1.9</v>
      </c>
      <c r="F7" s="109"/>
      <c r="G7" s="110" t="s">
        <v>170</v>
      </c>
      <c r="H7" s="113" t="e">
        <f aca="false">I7/$I$8*100</f>
        <v>#REF!</v>
      </c>
      <c r="I7" s="118" t="n">
        <v>3750</v>
      </c>
      <c r="J7" s="113" t="s">
        <v>166</v>
      </c>
      <c r="K7" s="114" t="n">
        <f aca="false">I7*$H$2/1000/10000</f>
        <v>3.15</v>
      </c>
      <c r="M7" s="103" t="s">
        <v>284</v>
      </c>
      <c r="N7" s="115" t="n">
        <v>3.89</v>
      </c>
      <c r="O7" s="103" t="s">
        <v>285</v>
      </c>
      <c r="Q7" s="103" t="s">
        <v>286</v>
      </c>
      <c r="R7" s="115" t="n">
        <v>1.53</v>
      </c>
      <c r="S7" s="103" t="s">
        <v>287</v>
      </c>
    </row>
    <row r="8" customFormat="false" ht="15" hidden="false" customHeight="false" outlineLevel="0" collapsed="false">
      <c r="B8" s="109"/>
      <c r="C8" s="110" t="s">
        <v>288</v>
      </c>
      <c r="D8" s="112" t="n">
        <v>100</v>
      </c>
      <c r="F8" s="109"/>
      <c r="G8" s="110" t="s">
        <v>288</v>
      </c>
      <c r="H8" s="113" t="e">
        <f aca="false">SUM(H5:H7)</f>
        <v>#REF!</v>
      </c>
      <c r="I8" s="113" t="e">
        <f aca="false">SUM(I5:I7)</f>
        <v>#REF!</v>
      </c>
      <c r="J8" s="113" t="s">
        <v>166</v>
      </c>
      <c r="K8" s="114" t="e">
        <f aca="false">I8*$H$2/1000/10000</f>
        <v>#REF!</v>
      </c>
      <c r="M8" s="103" t="s">
        <v>289</v>
      </c>
      <c r="N8" s="116" t="e">
        <f aca="false">N7*H16/100</f>
        <v>#REF!</v>
      </c>
      <c r="O8" s="103" t="s">
        <v>290</v>
      </c>
      <c r="Q8" s="103" t="s">
        <v>291</v>
      </c>
      <c r="R8" s="116" t="e">
        <f aca="false">R7*H16/100</f>
        <v>#REF!</v>
      </c>
      <c r="S8" s="103" t="s">
        <v>290</v>
      </c>
    </row>
    <row r="9" customFormat="false" ht="15" hidden="false" customHeight="true" outlineLevel="0" collapsed="false">
      <c r="B9" s="109" t="s">
        <v>172</v>
      </c>
      <c r="C9" s="119" t="s">
        <v>173</v>
      </c>
      <c r="D9" s="112" t="n">
        <v>0.03</v>
      </c>
      <c r="F9" s="109" t="s">
        <v>172</v>
      </c>
      <c r="G9" s="119" t="s">
        <v>173</v>
      </c>
      <c r="H9" s="113" t="e">
        <f aca="false">I9/$I$17*100</f>
        <v>#REF!</v>
      </c>
      <c r="I9" s="113" t="e">
        <f aca="false">#REF!</f>
        <v>#REF!</v>
      </c>
      <c r="J9" s="113" t="s">
        <v>166</v>
      </c>
      <c r="K9" s="114" t="e">
        <f aca="false">I9*$H$2/1000/10000</f>
        <v>#REF!</v>
      </c>
      <c r="M9" s="103" t="s">
        <v>292</v>
      </c>
      <c r="N9" s="115" t="n">
        <v>20</v>
      </c>
      <c r="Q9" s="103" t="s">
        <v>293</v>
      </c>
      <c r="R9" s="115" t="n">
        <v>0</v>
      </c>
    </row>
    <row r="10" customFormat="false" ht="15" hidden="false" customHeight="false" outlineLevel="0" collapsed="false">
      <c r="B10" s="109"/>
      <c r="C10" s="119" t="s">
        <v>174</v>
      </c>
      <c r="D10" s="112" t="n">
        <v>1.1</v>
      </c>
      <c r="F10" s="109"/>
      <c r="G10" s="119" t="s">
        <v>174</v>
      </c>
      <c r="H10" s="113" t="e">
        <f aca="false">I10/$I$17*100</f>
        <v>#REF!</v>
      </c>
      <c r="I10" s="113" t="e">
        <f aca="false">#REF!</f>
        <v>#REF!</v>
      </c>
      <c r="J10" s="113" t="s">
        <v>166</v>
      </c>
      <c r="K10" s="114" t="e">
        <f aca="false">I10*$H$2/1000/10000</f>
        <v>#REF!</v>
      </c>
      <c r="M10" s="103" t="s">
        <v>294</v>
      </c>
      <c r="N10" s="120" t="e">
        <f aca="false">N9/1000000*H12</f>
        <v>#REF!</v>
      </c>
      <c r="Q10" s="103" t="s">
        <v>295</v>
      </c>
      <c r="R10" s="120" t="e">
        <f aca="false">R9/1000000*H12</f>
        <v>#REF!</v>
      </c>
    </row>
    <row r="11" customFormat="false" ht="15" hidden="false" customHeight="false" outlineLevel="0" collapsed="false">
      <c r="B11" s="109"/>
      <c r="C11" s="110" t="s">
        <v>175</v>
      </c>
      <c r="D11" s="121" t="n">
        <v>1.74</v>
      </c>
      <c r="F11" s="109"/>
      <c r="G11" s="110" t="s">
        <v>175</v>
      </c>
      <c r="H11" s="113" t="e">
        <f aca="false">I11/$I$17*100</f>
        <v>#REF!</v>
      </c>
      <c r="I11" s="122" t="e">
        <f aca="false">#REF!+I7-#REF!</f>
        <v>#REF!</v>
      </c>
      <c r="J11" s="113" t="s">
        <v>166</v>
      </c>
      <c r="K11" s="114" t="e">
        <f aca="false">I11*$H$2/1000/10000</f>
        <v>#REF!</v>
      </c>
      <c r="M11" s="103" t="s">
        <v>296</v>
      </c>
      <c r="N11" s="115" t="n">
        <v>0.005</v>
      </c>
      <c r="O11" s="103" t="s">
        <v>297</v>
      </c>
      <c r="Q11" s="103" t="s">
        <v>298</v>
      </c>
      <c r="R11" s="115" t="n">
        <v>0.0017</v>
      </c>
      <c r="S11" s="103" t="s">
        <v>299</v>
      </c>
    </row>
    <row r="12" customFormat="false" ht="15" hidden="false" customHeight="false" outlineLevel="0" collapsed="false">
      <c r="B12" s="109"/>
      <c r="C12" s="110" t="s">
        <v>176</v>
      </c>
      <c r="D12" s="121" t="n">
        <v>1.74</v>
      </c>
      <c r="F12" s="109"/>
      <c r="G12" s="110" t="s">
        <v>176</v>
      </c>
      <c r="H12" s="113" t="e">
        <f aca="false">I12/$I$17*100</f>
        <v>#REF!</v>
      </c>
      <c r="I12" s="113" t="e">
        <f aca="false">#REF!</f>
        <v>#REF!</v>
      </c>
      <c r="J12" s="113" t="s">
        <v>166</v>
      </c>
      <c r="K12" s="114" t="e">
        <f aca="false">I12*$H$2/1000/10000</f>
        <v>#REF!</v>
      </c>
      <c r="M12" s="103" t="s">
        <v>300</v>
      </c>
      <c r="N12" s="120" t="e">
        <f aca="false">N11*H13/100</f>
        <v>#REF!</v>
      </c>
      <c r="Q12" s="103" t="s">
        <v>301</v>
      </c>
      <c r="R12" s="120" t="e">
        <f aca="false">R11*H13/100</f>
        <v>#REF!</v>
      </c>
    </row>
    <row r="13" customFormat="false" ht="15" hidden="false" customHeight="false" outlineLevel="0" collapsed="false">
      <c r="B13" s="109"/>
      <c r="C13" s="110" t="s">
        <v>302</v>
      </c>
      <c r="D13" s="121" t="n">
        <v>11.54</v>
      </c>
      <c r="F13" s="109"/>
      <c r="G13" s="110" t="s">
        <v>302</v>
      </c>
      <c r="H13" s="113" t="e">
        <f aca="false">I13/$I$17*100</f>
        <v>#REF!</v>
      </c>
      <c r="I13" s="113" t="e">
        <f aca="false">#REF!</f>
        <v>#REF!</v>
      </c>
      <c r="J13" s="113" t="s">
        <v>166</v>
      </c>
      <c r="K13" s="114" t="e">
        <f aca="false">I13*$H$2/1000/10000</f>
        <v>#REF!</v>
      </c>
      <c r="M13" s="103" t="s">
        <v>303</v>
      </c>
      <c r="N13" s="115" t="n">
        <v>0.004</v>
      </c>
      <c r="O13" s="103" t="s">
        <v>304</v>
      </c>
      <c r="Q13" s="103" t="s">
        <v>305</v>
      </c>
      <c r="R13" s="115" t="n">
        <v>0.0019</v>
      </c>
      <c r="S13" s="103" t="s">
        <v>299</v>
      </c>
    </row>
    <row r="14" customFormat="false" ht="15" hidden="false" customHeight="false" outlineLevel="0" collapsed="false">
      <c r="B14" s="109"/>
      <c r="C14" s="110" t="s">
        <v>306</v>
      </c>
      <c r="D14" s="121" t="n">
        <v>43.28</v>
      </c>
      <c r="F14" s="109"/>
      <c r="G14" s="110" t="s">
        <v>306</v>
      </c>
      <c r="H14" s="113" t="e">
        <f aca="false">I14/$I$17*100</f>
        <v>#REF!</v>
      </c>
      <c r="I14" s="113" t="e">
        <f aca="false">#REF!</f>
        <v>#REF!</v>
      </c>
      <c r="J14" s="113" t="s">
        <v>166</v>
      </c>
      <c r="K14" s="114" t="e">
        <f aca="false">I14*$H$2/1000/10000</f>
        <v>#REF!</v>
      </c>
      <c r="M14" s="103" t="s">
        <v>307</v>
      </c>
      <c r="N14" s="120" t="e">
        <f aca="false">N13*H14/100</f>
        <v>#REF!</v>
      </c>
      <c r="Q14" s="103" t="s">
        <v>308</v>
      </c>
      <c r="R14" s="120" t="e">
        <f aca="false">R13*H14/100</f>
        <v>#REF!</v>
      </c>
    </row>
    <row r="15" customFormat="false" ht="15" hidden="false" customHeight="false" outlineLevel="0" collapsed="false">
      <c r="B15" s="109"/>
      <c r="C15" s="110" t="s">
        <v>179</v>
      </c>
      <c r="D15" s="121" t="n">
        <v>26.53</v>
      </c>
      <c r="F15" s="109"/>
      <c r="G15" s="110" t="s">
        <v>179</v>
      </c>
      <c r="H15" s="113" t="e">
        <f aca="false">I15/$I$17*100</f>
        <v>#REF!</v>
      </c>
      <c r="I15" s="113" t="e">
        <f aca="false">#REF!</f>
        <v>#REF!</v>
      </c>
      <c r="J15" s="113" t="s">
        <v>166</v>
      </c>
      <c r="K15" s="114" t="e">
        <f aca="false">I15*$H$2/1000/10000</f>
        <v>#REF!</v>
      </c>
      <c r="M15" s="103" t="s">
        <v>309</v>
      </c>
      <c r="N15" s="115" t="n">
        <v>0.023</v>
      </c>
      <c r="O15" s="103" t="s">
        <v>299</v>
      </c>
      <c r="Q15" s="103" t="s">
        <v>310</v>
      </c>
      <c r="R15" s="115" t="n">
        <v>0.0053</v>
      </c>
      <c r="S15" s="103" t="s">
        <v>299</v>
      </c>
    </row>
    <row r="16" customFormat="false" ht="15" hidden="false" customHeight="false" outlineLevel="0" collapsed="false">
      <c r="B16" s="109"/>
      <c r="C16" s="110" t="s">
        <v>180</v>
      </c>
      <c r="D16" s="121" t="n">
        <v>14.04</v>
      </c>
      <c r="F16" s="109"/>
      <c r="G16" s="110" t="s">
        <v>180</v>
      </c>
      <c r="H16" s="113" t="e">
        <f aca="false">I16/$I$17*100</f>
        <v>#REF!</v>
      </c>
      <c r="I16" s="113" t="e">
        <f aca="false">#REF!</f>
        <v>#REF!</v>
      </c>
      <c r="J16" s="113" t="s">
        <v>166</v>
      </c>
      <c r="K16" s="114" t="e">
        <f aca="false">I16*$H$2/1000/10000</f>
        <v>#REF!</v>
      </c>
      <c r="M16" s="103" t="s">
        <v>311</v>
      </c>
      <c r="N16" s="120" t="e">
        <f aca="false">N15*H15/100</f>
        <v>#REF!</v>
      </c>
      <c r="Q16" s="103" t="s">
        <v>312</v>
      </c>
      <c r="R16" s="120" t="e">
        <f aca="false">R15*H15/100</f>
        <v>#REF!</v>
      </c>
    </row>
    <row r="17" customFormat="false" ht="15" hidden="false" customHeight="false" outlineLevel="0" collapsed="false">
      <c r="B17" s="109"/>
      <c r="C17" s="110" t="s">
        <v>171</v>
      </c>
      <c r="D17" s="112" t="n">
        <v>100</v>
      </c>
      <c r="F17" s="109"/>
      <c r="G17" s="110" t="s">
        <v>171</v>
      </c>
      <c r="H17" s="113" t="e">
        <f aca="false">SUM(H9:H16)</f>
        <v>#REF!</v>
      </c>
      <c r="I17" s="113" t="e">
        <f aca="false">SUM(I9:I16)</f>
        <v>#REF!</v>
      </c>
      <c r="J17" s="113" t="s">
        <v>166</v>
      </c>
      <c r="K17" s="114" t="e">
        <f aca="false">I17*$H$2/1000/10000</f>
        <v>#REF!</v>
      </c>
      <c r="M17" s="103" t="s">
        <v>313</v>
      </c>
      <c r="N17" s="103" t="e">
        <f aca="false">N6-N8-N10-N12-N14-N16</f>
        <v>#REF!</v>
      </c>
      <c r="Q17" s="103" t="s">
        <v>314</v>
      </c>
      <c r="R17" s="103" t="e">
        <f aca="false">R6-R8-R10-R12-R14-R16</f>
        <v>#REF!</v>
      </c>
    </row>
    <row r="18" customFormat="false" ht="15" hidden="false" customHeight="false" outlineLevel="0" collapsed="false">
      <c r="B18" s="109"/>
      <c r="C18" s="110" t="s">
        <v>315</v>
      </c>
      <c r="D18" s="112" t="n">
        <v>0.31</v>
      </c>
      <c r="F18" s="109"/>
      <c r="G18" s="110"/>
      <c r="H18" s="112"/>
      <c r="I18" s="112"/>
      <c r="J18" s="112"/>
      <c r="K18" s="123"/>
      <c r="M18" s="103" t="s">
        <v>316</v>
      </c>
      <c r="N18" s="103" t="e">
        <f aca="false">N17*34/32</f>
        <v>#REF!</v>
      </c>
      <c r="Q18" s="103" t="s">
        <v>317</v>
      </c>
      <c r="R18" s="103" t="e">
        <f aca="false">R17*17/14</f>
        <v>#REF!</v>
      </c>
    </row>
    <row r="19" customFormat="false" ht="15" hidden="false" customHeight="false" outlineLevel="0" collapsed="false">
      <c r="B19" s="124" t="s">
        <v>318</v>
      </c>
      <c r="C19" s="124"/>
      <c r="D19" s="124"/>
      <c r="F19" s="124" t="s">
        <v>319</v>
      </c>
      <c r="G19" s="124"/>
      <c r="H19" s="124"/>
      <c r="I19" s="125"/>
      <c r="J19" s="125"/>
      <c r="K19" s="125"/>
    </row>
    <row r="20" customFormat="false" ht="15" hidden="false" customHeight="false" outlineLevel="0" collapsed="false">
      <c r="B20" s="125"/>
      <c r="C20" s="125"/>
      <c r="D20" s="125"/>
      <c r="F20" s="125"/>
      <c r="G20" s="125"/>
      <c r="H20" s="125"/>
      <c r="I20" s="125"/>
      <c r="J20" s="125"/>
      <c r="K20" s="125"/>
    </row>
    <row r="21" customFormat="false" ht="15" hidden="false" customHeight="false" outlineLevel="0" collapsed="false"/>
    <row r="22" customFormat="false" ht="15" hidden="false" customHeight="false" outlineLevel="0" collapsed="false">
      <c r="F22" s="103" t="s">
        <v>320</v>
      </c>
      <c r="P22" s="126"/>
    </row>
    <row r="23" customFormat="false" ht="15" hidden="false" customHeight="false" outlineLevel="0" collapsed="false">
      <c r="F23" s="127"/>
      <c r="G23" s="127"/>
      <c r="H23" s="127"/>
      <c r="I23" s="127"/>
      <c r="J23" s="127"/>
      <c r="P23" s="126"/>
    </row>
    <row r="24" customFormat="false" ht="15" hidden="false" customHeight="true" outlineLevel="0" collapsed="false">
      <c r="F24" s="109" t="s">
        <v>167</v>
      </c>
      <c r="G24" s="110" t="s">
        <v>272</v>
      </c>
      <c r="H24" s="109" t="s">
        <v>273</v>
      </c>
      <c r="I24" s="109" t="s">
        <v>274</v>
      </c>
      <c r="J24" s="109" t="s">
        <v>275</v>
      </c>
      <c r="L24" s="128" t="s">
        <v>321</v>
      </c>
      <c r="M24" s="128" t="s">
        <v>322</v>
      </c>
      <c r="N24" s="128" t="s">
        <v>323</v>
      </c>
      <c r="O24" s="128"/>
      <c r="P24" s="129" t="s">
        <v>324</v>
      </c>
      <c r="Q24" s="128" t="s">
        <v>325</v>
      </c>
      <c r="R24" s="103" t="s">
        <v>323</v>
      </c>
    </row>
    <row r="25" customFormat="false" ht="15" hidden="false" customHeight="false" outlineLevel="0" collapsed="false">
      <c r="F25" s="109"/>
      <c r="G25" s="110" t="s">
        <v>168</v>
      </c>
      <c r="H25" s="118" t="n">
        <f aca="false">I25/1293.75</f>
        <v>96.6183574879227</v>
      </c>
      <c r="I25" s="113" t="n">
        <v>125000</v>
      </c>
      <c r="J25" s="113" t="s">
        <v>166</v>
      </c>
      <c r="L25" s="130" t="n">
        <v>2.84</v>
      </c>
      <c r="M25" s="103" t="n">
        <f aca="false">L25*I25/100</f>
        <v>3550</v>
      </c>
      <c r="N25" s="103" t="n">
        <f aca="false">M25/35.5</f>
        <v>100</v>
      </c>
      <c r="P25" s="126" t="n">
        <v>0.5</v>
      </c>
      <c r="Q25" s="103" t="n">
        <f aca="false">P25*I25/100</f>
        <v>625</v>
      </c>
      <c r="R25" s="103" t="n">
        <f aca="false">Q25/6.25</f>
        <v>100</v>
      </c>
    </row>
    <row r="26" customFormat="false" ht="15" hidden="false" customHeight="false" outlineLevel="0" collapsed="false">
      <c r="F26" s="109"/>
      <c r="G26" s="110" t="s">
        <v>169</v>
      </c>
      <c r="H26" s="118" t="n">
        <f aca="false">I26/1293.75</f>
        <v>0.483091787439614</v>
      </c>
      <c r="I26" s="113" t="n">
        <v>625</v>
      </c>
      <c r="J26" s="113" t="s">
        <v>166</v>
      </c>
      <c r="L26" s="130"/>
      <c r="P26" s="126"/>
      <c r="R26" s="103" t="n">
        <f aca="false">Q26/6.25</f>
        <v>0</v>
      </c>
    </row>
    <row r="27" customFormat="false" ht="15" hidden="false" customHeight="false" outlineLevel="0" collapsed="false">
      <c r="F27" s="109"/>
      <c r="G27" s="110" t="s">
        <v>170</v>
      </c>
      <c r="H27" s="118" t="n">
        <f aca="false">I27/1293.75</f>
        <v>2.89855072463768</v>
      </c>
      <c r="I27" s="113" t="n">
        <v>3750</v>
      </c>
      <c r="J27" s="113" t="s">
        <v>166</v>
      </c>
      <c r="L27" s="130"/>
      <c r="P27" s="126"/>
      <c r="R27" s="103" t="n">
        <f aca="false">Q27/6.25</f>
        <v>0</v>
      </c>
    </row>
    <row r="28" customFormat="false" ht="15" hidden="false" customHeight="false" outlineLevel="0" collapsed="false">
      <c r="F28" s="109"/>
      <c r="G28" s="110" t="s">
        <v>288</v>
      </c>
      <c r="H28" s="113" t="n">
        <f aca="false">SUM(H25:H27)</f>
        <v>100</v>
      </c>
      <c r="I28" s="113" t="n">
        <f aca="false">SUM(I25:I27)</f>
        <v>129375</v>
      </c>
      <c r="J28" s="113" t="s">
        <v>166</v>
      </c>
      <c r="L28" s="130"/>
      <c r="M28" s="103" t="n">
        <v>3550</v>
      </c>
      <c r="N28" s="103" t="n">
        <f aca="false">M28/35.5</f>
        <v>100</v>
      </c>
      <c r="P28" s="126"/>
      <c r="Q28" s="103" t="n">
        <v>625</v>
      </c>
      <c r="R28" s="103" t="n">
        <f aca="false">Q28/6.25</f>
        <v>100</v>
      </c>
    </row>
    <row r="29" customFormat="false" ht="15" hidden="false" customHeight="true" outlineLevel="0" collapsed="false">
      <c r="F29" s="109" t="s">
        <v>172</v>
      </c>
      <c r="G29" s="119" t="s">
        <v>173</v>
      </c>
      <c r="H29" s="113" t="n">
        <f aca="false">I29/$I$37*100</f>
        <v>0.28224154589372</v>
      </c>
      <c r="I29" s="113" t="n">
        <v>365.15</v>
      </c>
      <c r="J29" s="113" t="s">
        <v>166</v>
      </c>
      <c r="L29" s="130"/>
      <c r="M29" s="103" t="n">
        <f aca="false">L29*I29/100</f>
        <v>0</v>
      </c>
      <c r="N29" s="131" t="n">
        <f aca="false">M29/35.5</f>
        <v>0</v>
      </c>
      <c r="P29" s="126" t="n">
        <v>82.35</v>
      </c>
      <c r="Q29" s="103" t="n">
        <f aca="false">P29*I29/100</f>
        <v>300.701025</v>
      </c>
      <c r="R29" s="132" t="n">
        <f aca="false">Q29/6.25</f>
        <v>48.112164</v>
      </c>
    </row>
    <row r="30" customFormat="false" ht="15" hidden="false" customHeight="false" outlineLevel="0" collapsed="false">
      <c r="F30" s="109"/>
      <c r="G30" s="119" t="s">
        <v>174</v>
      </c>
      <c r="H30" s="113" t="n">
        <f aca="false">I30/$I$37*100</f>
        <v>2.2360193236715</v>
      </c>
      <c r="I30" s="113" t="n">
        <v>2892.85</v>
      </c>
      <c r="J30" s="113" t="s">
        <v>166</v>
      </c>
      <c r="L30" s="133" t="n">
        <v>94.12</v>
      </c>
      <c r="M30" s="103" t="n">
        <f aca="false">L30*I30/100</f>
        <v>2722.75042</v>
      </c>
      <c r="N30" s="131" t="n">
        <f aca="false">M30/35.5</f>
        <v>76.6971949295775</v>
      </c>
      <c r="P30" s="126"/>
      <c r="Q30" s="103" t="n">
        <f aca="false">P30*I30/100</f>
        <v>0</v>
      </c>
      <c r="R30" s="132" t="n">
        <f aca="false">Q30/6.25</f>
        <v>0</v>
      </c>
    </row>
    <row r="31" customFormat="false" ht="15" hidden="false" customHeight="false" outlineLevel="0" collapsed="false">
      <c r="F31" s="109"/>
      <c r="G31" s="110" t="s">
        <v>175</v>
      </c>
      <c r="H31" s="113" t="n">
        <f aca="false">I31/$I$37*100</f>
        <v>2.02280193236715</v>
      </c>
      <c r="I31" s="113" t="n">
        <v>2617</v>
      </c>
      <c r="J31" s="113" t="s">
        <v>166</v>
      </c>
      <c r="L31" s="130"/>
      <c r="M31" s="103" t="n">
        <f aca="false">L31*I31/100</f>
        <v>0</v>
      </c>
      <c r="N31" s="131" t="n">
        <f aca="false">M31/35.5</f>
        <v>0</v>
      </c>
      <c r="P31" s="126"/>
      <c r="Q31" s="103" t="n">
        <f aca="false">P31*I31/100</f>
        <v>0</v>
      </c>
      <c r="R31" s="132" t="n">
        <f aca="false">Q31/6.25</f>
        <v>0</v>
      </c>
    </row>
    <row r="32" customFormat="false" ht="15" hidden="false" customHeight="false" outlineLevel="0" collapsed="false">
      <c r="F32" s="109"/>
      <c r="G32" s="110" t="s">
        <v>176</v>
      </c>
      <c r="H32" s="113" t="n">
        <f aca="false">I32/$I$37*100</f>
        <v>1.73913043478261</v>
      </c>
      <c r="I32" s="113" t="n">
        <v>2250</v>
      </c>
      <c r="J32" s="113" t="s">
        <v>166</v>
      </c>
      <c r="L32" s="130" t="n">
        <v>0.002</v>
      </c>
      <c r="M32" s="103" t="n">
        <f aca="false">L32*I32/100</f>
        <v>0.045</v>
      </c>
      <c r="N32" s="131" t="n">
        <f aca="false">M32/35.5</f>
        <v>0.00126760563380282</v>
      </c>
      <c r="P32" s="126"/>
      <c r="Q32" s="103" t="n">
        <f aca="false">P32*I32/100</f>
        <v>0</v>
      </c>
      <c r="R32" s="132" t="n">
        <f aca="false">Q32/6.25</f>
        <v>0</v>
      </c>
    </row>
    <row r="33" customFormat="false" ht="15" hidden="false" customHeight="false" outlineLevel="0" collapsed="false">
      <c r="F33" s="109"/>
      <c r="G33" s="110" t="s">
        <v>302</v>
      </c>
      <c r="H33" s="113" t="n">
        <f aca="false">I33/$I$37*100</f>
        <v>10.743961352657</v>
      </c>
      <c r="I33" s="113" t="n">
        <v>13900</v>
      </c>
      <c r="J33" s="113" t="s">
        <v>166</v>
      </c>
      <c r="L33" s="130" t="n">
        <v>0.005</v>
      </c>
      <c r="M33" s="103" t="n">
        <f aca="false">L33*I33/100</f>
        <v>0.695</v>
      </c>
      <c r="N33" s="131" t="n">
        <f aca="false">M33/35.5</f>
        <v>0.0195774647887324</v>
      </c>
      <c r="P33" s="126" t="n">
        <v>0.0017</v>
      </c>
      <c r="Q33" s="103" t="n">
        <f aca="false">P33*I33/100</f>
        <v>0.2363</v>
      </c>
      <c r="R33" s="132" t="n">
        <f aca="false">Q33/6.25</f>
        <v>0.037808</v>
      </c>
    </row>
    <row r="34" customFormat="false" ht="15" hidden="false" customHeight="false" outlineLevel="0" collapsed="false">
      <c r="F34" s="109"/>
      <c r="G34" s="110" t="s">
        <v>306</v>
      </c>
      <c r="H34" s="113" t="n">
        <f aca="false">I34/$I$37*100</f>
        <v>41.7391304347826</v>
      </c>
      <c r="I34" s="113" t="n">
        <v>54000</v>
      </c>
      <c r="J34" s="113" t="s">
        <v>166</v>
      </c>
      <c r="L34" s="130" t="n">
        <v>0.004</v>
      </c>
      <c r="M34" s="103" t="n">
        <f aca="false">L34*I34/100</f>
        <v>2.16</v>
      </c>
      <c r="N34" s="131" t="n">
        <f aca="false">M34/35.5</f>
        <v>0.0608450704225352</v>
      </c>
      <c r="P34" s="126" t="n">
        <v>0.0019</v>
      </c>
      <c r="Q34" s="103" t="n">
        <f aca="false">P34*I34/100</f>
        <v>1.026</v>
      </c>
      <c r="R34" s="132" t="n">
        <f aca="false">Q34/6.25</f>
        <v>0.16416</v>
      </c>
    </row>
    <row r="35" customFormat="false" ht="15" hidden="false" customHeight="false" outlineLevel="0" collapsed="false">
      <c r="F35" s="109"/>
      <c r="G35" s="110" t="s">
        <v>179</v>
      </c>
      <c r="H35" s="113" t="n">
        <f aca="false">I35/$I$37*100</f>
        <v>25.0048309178744</v>
      </c>
      <c r="I35" s="113" t="n">
        <v>32350</v>
      </c>
      <c r="J35" s="113" t="s">
        <v>166</v>
      </c>
      <c r="L35" s="130" t="n">
        <v>0.023</v>
      </c>
      <c r="M35" s="103" t="n">
        <f aca="false">L35*I35/100</f>
        <v>7.4405</v>
      </c>
      <c r="N35" s="131" t="n">
        <f aca="false">M35/35.5</f>
        <v>0.209591549295775</v>
      </c>
      <c r="P35" s="126" t="n">
        <v>0.0053</v>
      </c>
      <c r="Q35" s="103" t="n">
        <f aca="false">P35*I35/100</f>
        <v>1.71455</v>
      </c>
      <c r="R35" s="132" t="n">
        <f aca="false">Q35/6.25</f>
        <v>0.274328</v>
      </c>
    </row>
    <row r="36" customFormat="false" ht="15" hidden="false" customHeight="false" outlineLevel="0" collapsed="false">
      <c r="F36" s="109"/>
      <c r="G36" s="110" t="s">
        <v>180</v>
      </c>
      <c r="H36" s="113" t="n">
        <f aca="false">I36/$I$37*100</f>
        <v>16.231884057971</v>
      </c>
      <c r="I36" s="113" t="n">
        <v>21000</v>
      </c>
      <c r="J36" s="113" t="s">
        <v>166</v>
      </c>
      <c r="L36" s="130" t="n">
        <v>3.89</v>
      </c>
      <c r="M36" s="103" t="n">
        <f aca="false">L36*I36/100</f>
        <v>816.9</v>
      </c>
      <c r="N36" s="131" t="n">
        <f aca="false">M36/35.5</f>
        <v>23.0112676056338</v>
      </c>
      <c r="P36" s="126" t="n">
        <v>1.53</v>
      </c>
      <c r="Q36" s="103" t="n">
        <f aca="false">P36*I36/100</f>
        <v>321.3</v>
      </c>
      <c r="R36" s="132" t="n">
        <f aca="false">Q36/6.25</f>
        <v>51.408</v>
      </c>
    </row>
    <row r="37" customFormat="false" ht="15" hidden="false" customHeight="false" outlineLevel="0" collapsed="false">
      <c r="F37" s="109"/>
      <c r="G37" s="110" t="s">
        <v>171</v>
      </c>
      <c r="H37" s="113" t="n">
        <f aca="false">SUM(H29:H36)</f>
        <v>100</v>
      </c>
      <c r="I37" s="113" t="n">
        <f aca="false">SUM(I29:I36)</f>
        <v>129375</v>
      </c>
      <c r="J37" s="113" t="s">
        <v>166</v>
      </c>
      <c r="L37" s="134"/>
      <c r="M37" s="103" t="n">
        <f aca="false">SUM(M30:M36)</f>
        <v>3549.99092</v>
      </c>
      <c r="N37" s="131" t="n">
        <f aca="false">M37/35.5</f>
        <v>99.9997442253521</v>
      </c>
      <c r="Q37" s="103" t="n">
        <f aca="false">SUM(Q29:Q36)</f>
        <v>624.977875</v>
      </c>
      <c r="R37" s="132" t="n">
        <f aca="false">Q37/6.25</f>
        <v>99.99646</v>
      </c>
    </row>
    <row r="38" customFormat="false" ht="15" hidden="false" customHeight="false" outlineLevel="0" collapsed="false">
      <c r="F38" s="109"/>
      <c r="G38" s="110"/>
      <c r="H38" s="112"/>
      <c r="I38" s="112"/>
      <c r="J38" s="112"/>
      <c r="L38" s="134"/>
      <c r="P38" s="126"/>
    </row>
  </sheetData>
  <mergeCells count="11">
    <mergeCell ref="B3:D3"/>
    <mergeCell ref="F3:J3"/>
    <mergeCell ref="B4:B8"/>
    <mergeCell ref="F4:F8"/>
    <mergeCell ref="B9:B18"/>
    <mergeCell ref="F9:F18"/>
    <mergeCell ref="B19:D19"/>
    <mergeCell ref="F19:H19"/>
    <mergeCell ref="F23:J23"/>
    <mergeCell ref="F24:F28"/>
    <mergeCell ref="F29:F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2">
              <controlPr defaultSize="0" print="false" autoFill="0" autoPict="0">
                <anchor moveWithCells="true" sizeWithCells="false">
                  <from>
                    <xdr:col>10</xdr:col>
                    <xdr:colOff>7560</xdr:colOff>
                    <xdr:row>0</xdr:row>
                    <xdr:rowOff>7560</xdr:rowOff>
                  </from>
                  <to>
                    <xdr:col>11</xdr:col>
                    <xdr:colOff>7560</xdr:colOff>
                    <xdr:row>1</xdr:row>
                    <xdr:rowOff>-76320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A172"/>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2" ySplit="1" topLeftCell="AT2" activePane="bottomRight" state="frozen"/>
      <selection pane="topLeft" activeCell="A1" activeCellId="0" sqref="A1"/>
      <selection pane="topRight" activeCell="AT1" activeCellId="0" sqref="AT1"/>
      <selection pane="bottomLeft" activeCell="A2" activeCellId="0" sqref="A2"/>
      <selection pane="bottomRight" activeCell="AT8" activeCellId="0" sqref="AT8"/>
    </sheetView>
  </sheetViews>
  <sheetFormatPr defaultColWidth="9.00390625" defaultRowHeight="15" zeroHeight="false" outlineLevelRow="0" outlineLevelCol="0"/>
  <cols>
    <col collapsed="false" customWidth="true" hidden="false" outlineLevel="0" max="1" min="1" style="135" width="23.13"/>
    <col collapsed="false" customWidth="true" hidden="false" outlineLevel="0" max="2" min="2" style="135" width="10"/>
    <col collapsed="false" customWidth="true" hidden="false" outlineLevel="0" max="3" min="3" style="136" width="14.5"/>
    <col collapsed="false" customWidth="true" hidden="false" outlineLevel="0" max="6" min="4" style="136" width="11.63"/>
    <col collapsed="false" customWidth="true" hidden="false" outlineLevel="0" max="8" min="7" style="136" width="10.5"/>
    <col collapsed="false" customWidth="true" hidden="false" outlineLevel="0" max="9" min="9" style="136" width="11.63"/>
    <col collapsed="false" customWidth="true" hidden="false" outlineLevel="0" max="10" min="10" style="136" width="11.75"/>
    <col collapsed="false" customWidth="true" hidden="false" outlineLevel="0" max="14" min="11" style="136" width="10.5"/>
    <col collapsed="false" customWidth="true" hidden="false" outlineLevel="0" max="15" min="15" style="136" width="11.63"/>
    <col collapsed="false" customWidth="true" hidden="false" outlineLevel="0" max="21" min="16" style="136" width="10.5"/>
    <col collapsed="false" customWidth="true" hidden="false" outlineLevel="0" max="24" min="22" style="136" width="14.38"/>
    <col collapsed="false" customWidth="true" hidden="false" outlineLevel="0" max="25" min="25" style="136" width="10.5"/>
    <col collapsed="false" customWidth="true" hidden="false" outlineLevel="0" max="26" min="26" style="136" width="14.25"/>
    <col collapsed="false" customWidth="true" hidden="false" outlineLevel="0" max="27" min="27" style="136" width="11.88"/>
    <col collapsed="false" customWidth="true" hidden="false" outlineLevel="0" max="28" min="28" style="136" width="10.5"/>
    <col collapsed="false" customWidth="true" hidden="false" outlineLevel="0" max="31" min="29" style="136" width="9.5"/>
    <col collapsed="false" customWidth="true" hidden="false" outlineLevel="0" max="32" min="32" style="136" width="12.87"/>
    <col collapsed="false" customWidth="true" hidden="false" outlineLevel="0" max="33" min="33" style="136" width="10.5"/>
    <col collapsed="false" customWidth="true" hidden="false" outlineLevel="0" max="37" min="34" style="136" width="11.63"/>
    <col collapsed="false" customWidth="true" hidden="false" outlineLevel="0" max="38" min="38" style="136" width="10.5"/>
    <col collapsed="false" customWidth="true" hidden="false" outlineLevel="0" max="39" min="39" style="136" width="14"/>
    <col collapsed="false" customWidth="true" hidden="false" outlineLevel="0" max="40" min="40" style="136" width="9.5"/>
    <col collapsed="false" customWidth="true" hidden="false" outlineLevel="0" max="47" min="41" style="136" width="10.5"/>
    <col collapsed="false" customWidth="true" hidden="false" outlineLevel="0" max="49" min="48" style="136" width="9.62"/>
    <col collapsed="false" customWidth="true" hidden="false" outlineLevel="0" max="50" min="50" style="136" width="10.5"/>
    <col collapsed="false" customWidth="true" hidden="false" outlineLevel="0" max="52" min="51" style="136" width="12"/>
    <col collapsed="false" customWidth="true" hidden="false" outlineLevel="0" max="58" min="53" style="136" width="14.5"/>
    <col collapsed="false" customWidth="true" hidden="false" outlineLevel="0" max="59" min="59" style="136" width="12.62"/>
    <col collapsed="false" customWidth="true" hidden="false" outlineLevel="0" max="60" min="60" style="136" width="13.75"/>
    <col collapsed="false" customWidth="true" hidden="false" outlineLevel="0" max="61" min="61" style="136" width="12.37"/>
    <col collapsed="false" customWidth="true" hidden="false" outlineLevel="0" max="62" min="62" style="136" width="11.38"/>
    <col collapsed="false" customWidth="true" hidden="false" outlineLevel="0" max="63" min="63" style="136" width="11.5"/>
    <col collapsed="false" customWidth="true" hidden="false" outlineLevel="0" max="64" min="64" style="136" width="15.75"/>
    <col collapsed="false" customWidth="true" hidden="false" outlineLevel="0" max="65" min="65" style="136" width="13.37"/>
    <col collapsed="false" customWidth="true" hidden="false" outlineLevel="0" max="67" min="66" style="136" width="18.25"/>
    <col collapsed="false" customWidth="true" hidden="false" outlineLevel="0" max="68" min="68" style="136" width="20.75"/>
    <col collapsed="false" customWidth="true" hidden="false" outlineLevel="0" max="69" min="69" style="136" width="10.37"/>
    <col collapsed="false" customWidth="true" hidden="false" outlineLevel="0" max="70" min="70" style="136" width="7.37"/>
    <col collapsed="false" customWidth="true" hidden="false" outlineLevel="0" max="71" min="71" style="136" width="10.25"/>
    <col collapsed="false" customWidth="true" hidden="false" outlineLevel="0" max="72" min="72" style="136" width="7.5"/>
    <col collapsed="false" customWidth="true" hidden="false" outlineLevel="0" max="73" min="73" style="136" width="10.37"/>
    <col collapsed="false" customWidth="true" hidden="false" outlineLevel="0" max="74" min="74" style="136" width="11.75"/>
    <col collapsed="false" customWidth="true" hidden="false" outlineLevel="0" max="75" min="75" style="136" width="9.87"/>
    <col collapsed="false" customWidth="true" hidden="false" outlineLevel="0" max="76" min="76" style="136" width="9.75"/>
    <col collapsed="false" customWidth="true" hidden="false" outlineLevel="0" max="77" min="77" style="136" width="10.63"/>
    <col collapsed="false" customWidth="true" hidden="false" outlineLevel="0" max="78" min="78" style="136" width="13.25"/>
    <col collapsed="false" customWidth="true" hidden="false" outlineLevel="0" max="86" min="79" style="136" width="10.5"/>
    <col collapsed="false" customWidth="true" hidden="false" outlineLevel="0" max="88" min="87" style="136" width="9.5"/>
    <col collapsed="false" customWidth="true" hidden="false" outlineLevel="0" max="91" min="89" style="136" width="10.5"/>
    <col collapsed="false" customWidth="true" hidden="false" outlineLevel="0" max="92" min="92" style="136" width="9.5"/>
    <col collapsed="false" customWidth="true" hidden="false" outlineLevel="0" max="97" min="93" style="136" width="11.63"/>
    <col collapsed="false" customWidth="true" hidden="false" outlineLevel="0" max="99" min="98" style="136" width="14.5"/>
    <col collapsed="false" customWidth="true" hidden="false" outlineLevel="0" max="101" min="100" style="136" width="12"/>
    <col collapsed="false" customWidth="true" hidden="false" outlineLevel="0" max="106" min="102" style="136" width="10.5"/>
    <col collapsed="false" customWidth="true" hidden="false" outlineLevel="0" max="108" min="107" style="136" width="9.5"/>
    <col collapsed="false" customWidth="true" hidden="false" outlineLevel="0" max="112" min="109" style="136" width="11.63"/>
    <col collapsed="false" customWidth="true" hidden="false" outlineLevel="0" max="113" min="113" style="136" width="13.75"/>
    <col collapsed="false" customWidth="true" hidden="false" outlineLevel="0" max="114" min="114" style="136" width="11.88"/>
    <col collapsed="false" customWidth="true" hidden="false" outlineLevel="0" max="115" min="115" style="136" width="14"/>
    <col collapsed="false" customWidth="true" hidden="false" outlineLevel="0" max="119" min="116" style="136" width="10.5"/>
    <col collapsed="false" customWidth="true" hidden="false" outlineLevel="0" max="120" min="120" style="136" width="13.12"/>
    <col collapsed="false" customWidth="true" hidden="false" outlineLevel="0" max="121" min="121" style="136" width="12.5"/>
    <col collapsed="false" customWidth="true" hidden="false" outlineLevel="0" max="122" min="122" style="136" width="14"/>
    <col collapsed="false" customWidth="true" hidden="false" outlineLevel="0" max="124" min="123" style="136" width="11.63"/>
    <col collapsed="false" customWidth="true" hidden="false" outlineLevel="0" max="130" min="125" style="136" width="10.5"/>
    <col collapsed="false" customWidth="true" hidden="false" outlineLevel="0" max="131" min="131" style="136" width="14"/>
    <col collapsed="false" customWidth="true" hidden="false" outlineLevel="0" max="132" min="132" style="136" width="12"/>
    <col collapsed="false" customWidth="true" hidden="false" outlineLevel="0" max="134" min="133" style="136" width="11.63"/>
    <col collapsed="false" customWidth="true" hidden="false" outlineLevel="0" max="135" min="135" style="136" width="10.5"/>
    <col collapsed="false" customWidth="true" hidden="false" outlineLevel="0" max="136" min="136" style="136" width="20.75"/>
    <col collapsed="false" customWidth="true" hidden="false" outlineLevel="0" max="137" min="137" style="136" width="10.5"/>
    <col collapsed="false" customWidth="true" hidden="false" outlineLevel="0" max="138" min="138" style="136" width="22"/>
    <col collapsed="false" customWidth="true" hidden="false" outlineLevel="0" max="139" min="139" style="136" width="10.5"/>
    <col collapsed="false" customWidth="true" hidden="false" outlineLevel="0" max="140" min="140" style="136" width="14.5"/>
    <col collapsed="false" customWidth="true" hidden="false" outlineLevel="0" max="145" min="141" style="136" width="10.5"/>
    <col collapsed="false" customWidth="true" hidden="false" outlineLevel="0" max="146" min="146" style="136" width="8.63"/>
    <col collapsed="false" customWidth="true" hidden="false" outlineLevel="0" max="147" min="147" style="136" width="9.12"/>
    <col collapsed="false" customWidth="true" hidden="false" outlineLevel="0" max="148" min="148" style="136" width="8.25"/>
    <col collapsed="false" customWidth="true" hidden="false" outlineLevel="0" max="149" min="149" style="136" width="9.5"/>
    <col collapsed="false" customWidth="true" hidden="false" outlineLevel="0" max="150" min="150" style="136" width="14.5"/>
    <col collapsed="false" customWidth="true" hidden="false" outlineLevel="0" max="151" min="151" style="136" width="9.87"/>
    <col collapsed="false" customWidth="true" hidden="false" outlineLevel="0" max="153" min="152" style="136" width="14.5"/>
    <col collapsed="false" customWidth="true" hidden="false" outlineLevel="0" max="155" min="154" style="136" width="14.38"/>
    <col collapsed="false" customWidth="true" hidden="false" outlineLevel="0" max="158" min="156" style="136" width="10.5"/>
    <col collapsed="false" customWidth="true" hidden="false" outlineLevel="0" max="160" min="159" style="136" width="11.63"/>
    <col collapsed="false" customWidth="true" hidden="false" outlineLevel="0" max="161" min="161" style="136" width="9.5"/>
    <col collapsed="false" customWidth="true" hidden="false" outlineLevel="0" max="162" min="162" style="136" width="11.63"/>
    <col collapsed="false" customWidth="true" hidden="false" outlineLevel="0" max="167" min="163" style="136" width="10.75"/>
    <col collapsed="false" customWidth="true" hidden="false" outlineLevel="0" max="169" min="168" style="136" width="11.63"/>
    <col collapsed="false" customWidth="true" hidden="false" outlineLevel="0" max="175" min="170" style="136" width="12"/>
    <col collapsed="false" customWidth="true" hidden="false" outlineLevel="0" max="176" min="176" style="136" width="17"/>
    <col collapsed="false" customWidth="true" hidden="false" outlineLevel="0" max="177" min="177" style="136" width="19.5"/>
    <col collapsed="false" customWidth="true" hidden="false" outlineLevel="0" max="178" min="178" style="136" width="17"/>
    <col collapsed="false" customWidth="true" hidden="false" outlineLevel="0" max="179" min="179" style="136" width="19.5"/>
    <col collapsed="false" customWidth="true" hidden="false" outlineLevel="0" max="180" min="180" style="136" width="18.25"/>
    <col collapsed="false" customWidth="true" hidden="false" outlineLevel="0" max="181" min="181" style="137" width="5.13"/>
    <col collapsed="false" customWidth="true" hidden="false" outlineLevel="0" max="183" min="182" style="136" width="10.63"/>
    <col collapsed="false" customWidth="true" hidden="false" outlineLevel="0" max="192" min="184" style="136" width="10.5"/>
    <col collapsed="false" customWidth="true" hidden="false" outlineLevel="0" max="200" min="193" style="136" width="13.88"/>
    <col collapsed="false" customWidth="true" hidden="false" outlineLevel="0" max="201" min="201" style="136" width="10.5"/>
    <col collapsed="false" customWidth="true" hidden="false" outlineLevel="0" max="202" min="202" style="136" width="12.75"/>
    <col collapsed="false" customWidth="true" hidden="false" outlineLevel="0" max="203" min="203" style="136" width="10.5"/>
    <col collapsed="false" customWidth="true" hidden="false" outlineLevel="0" max="204" min="204" style="136" width="12.75"/>
    <col collapsed="false" customWidth="true" hidden="false" outlineLevel="0" max="208" min="205" style="136" width="10.5"/>
    <col collapsed="false" customWidth="true" hidden="false" outlineLevel="0" max="211" min="209" style="136" width="9.5"/>
    <col collapsed="false" customWidth="true" hidden="false" outlineLevel="0" max="213" min="212" style="136" width="10.5"/>
    <col collapsed="false" customWidth="true" hidden="false" outlineLevel="0" max="214" min="214" style="136" width="9.5"/>
    <col collapsed="false" customWidth="true" hidden="false" outlineLevel="0" max="225" min="215" style="136" width="10.5"/>
    <col collapsed="false" customWidth="true" hidden="false" outlineLevel="0" max="226" min="226" style="136" width="9.5"/>
    <col collapsed="false" customWidth="true" hidden="false" outlineLevel="0" max="227" min="227" style="136" width="13.88"/>
    <col collapsed="false" customWidth="true" hidden="false" outlineLevel="0" max="228" min="228" style="136" width="14"/>
    <col collapsed="false" customWidth="true" hidden="false" outlineLevel="0" max="229" min="229" style="136" width="13.88"/>
    <col collapsed="false" customWidth="true" hidden="false" outlineLevel="0" max="230" min="230" style="136" width="10.5"/>
    <col collapsed="false" customWidth="true" hidden="false" outlineLevel="0" max="231" min="231" style="136" width="9.5"/>
    <col collapsed="false" customWidth="true" hidden="false" outlineLevel="0" max="232" min="232" style="136" width="10.5"/>
    <col collapsed="false" customWidth="true" hidden="false" outlineLevel="0" max="233" min="233" style="136" width="9.5"/>
    <col collapsed="false" customWidth="true" hidden="false" outlineLevel="0" max="234" min="234" style="136" width="11.88"/>
    <col collapsed="false" customWidth="true" hidden="false" outlineLevel="0" max="235" min="235" style="136" width="9.5"/>
    <col collapsed="false" customWidth="false" hidden="false" outlineLevel="0" max="16384" min="236" style="136" width="9"/>
  </cols>
  <sheetData>
    <row r="1" customFormat="false" ht="15" hidden="false" customHeight="false" outlineLevel="0" collapsed="false">
      <c r="B1" s="138" t="s">
        <v>326</v>
      </c>
      <c r="C1" s="139" t="n">
        <v>100</v>
      </c>
      <c r="D1" s="139" t="n">
        <v>101</v>
      </c>
      <c r="E1" s="139" t="n">
        <v>102</v>
      </c>
      <c r="F1" s="139" t="n">
        <v>103</v>
      </c>
      <c r="G1" s="139" t="n">
        <v>104</v>
      </c>
      <c r="H1" s="139" t="n">
        <v>105</v>
      </c>
      <c r="I1" s="139" t="n">
        <v>106</v>
      </c>
      <c r="J1" s="139" t="n">
        <v>107</v>
      </c>
      <c r="K1" s="139" t="n">
        <v>108</v>
      </c>
      <c r="L1" s="139" t="n">
        <v>109</v>
      </c>
      <c r="M1" s="139" t="n">
        <v>110</v>
      </c>
      <c r="N1" s="139" t="n">
        <v>111</v>
      </c>
      <c r="O1" s="139" t="n">
        <v>112</v>
      </c>
      <c r="P1" s="139" t="n">
        <v>113</v>
      </c>
      <c r="Q1" s="139" t="n">
        <v>114</v>
      </c>
      <c r="R1" s="139" t="n">
        <v>115</v>
      </c>
      <c r="S1" s="139" t="n">
        <v>116</v>
      </c>
      <c r="T1" s="139" t="n">
        <v>117</v>
      </c>
      <c r="U1" s="139" t="n">
        <v>118</v>
      </c>
      <c r="V1" s="139" t="n">
        <v>119</v>
      </c>
      <c r="W1" s="139" t="n">
        <v>120</v>
      </c>
      <c r="X1" s="139" t="n">
        <v>121</v>
      </c>
      <c r="Y1" s="139" t="n">
        <v>200</v>
      </c>
      <c r="Z1" s="139" t="n">
        <v>201</v>
      </c>
      <c r="AA1" s="139" t="n">
        <v>202</v>
      </c>
      <c r="AB1" s="139" t="n">
        <v>203</v>
      </c>
      <c r="AC1" s="139" t="n">
        <v>204</v>
      </c>
      <c r="AD1" s="139" t="n">
        <v>205</v>
      </c>
      <c r="AE1" s="139" t="n">
        <v>206</v>
      </c>
      <c r="AF1" s="139" t="n">
        <v>207</v>
      </c>
      <c r="AG1" s="139" t="n">
        <v>208</v>
      </c>
      <c r="AH1" s="139" t="n">
        <v>209</v>
      </c>
      <c r="AI1" s="139" t="n">
        <v>210</v>
      </c>
      <c r="AJ1" s="139" t="n">
        <v>211</v>
      </c>
      <c r="AK1" s="139" t="n">
        <v>212</v>
      </c>
      <c r="AL1" s="139" t="n">
        <v>213</v>
      </c>
      <c r="AM1" s="139" t="n">
        <v>214</v>
      </c>
      <c r="AN1" s="139" t="n">
        <v>215</v>
      </c>
      <c r="AO1" s="139" t="n">
        <v>216</v>
      </c>
      <c r="AP1" s="139" t="n">
        <v>217</v>
      </c>
      <c r="AQ1" s="139" t="n">
        <v>218</v>
      </c>
      <c r="AR1" s="139" t="n">
        <v>219</v>
      </c>
      <c r="AS1" s="139" t="n">
        <v>220</v>
      </c>
      <c r="AT1" s="139" t="n">
        <v>221</v>
      </c>
      <c r="AU1" s="139" t="n">
        <v>222</v>
      </c>
      <c r="AV1" s="139" t="n">
        <v>223</v>
      </c>
      <c r="AW1" s="139" t="n">
        <v>224</v>
      </c>
      <c r="AX1" s="139" t="n">
        <v>225</v>
      </c>
      <c r="AY1" s="139" t="n">
        <v>300</v>
      </c>
      <c r="AZ1" s="139" t="n">
        <v>301</v>
      </c>
      <c r="BA1" s="139" t="n">
        <v>302</v>
      </c>
      <c r="BB1" s="139" t="n">
        <v>303</v>
      </c>
      <c r="BC1" s="139" t="n">
        <v>304</v>
      </c>
      <c r="BD1" s="139" t="n">
        <v>305</v>
      </c>
      <c r="BE1" s="139" t="n">
        <v>306</v>
      </c>
      <c r="BF1" s="139" t="n">
        <v>307</v>
      </c>
      <c r="BG1" s="139" t="n">
        <v>308</v>
      </c>
      <c r="BH1" s="139" t="n">
        <v>309</v>
      </c>
      <c r="BI1" s="139" t="n">
        <v>310</v>
      </c>
      <c r="BJ1" s="139" t="n">
        <v>311</v>
      </c>
      <c r="BK1" s="139" t="n">
        <v>312</v>
      </c>
      <c r="BL1" s="139" t="n">
        <v>313</v>
      </c>
      <c r="BM1" s="139" t="n">
        <v>314</v>
      </c>
      <c r="BN1" s="139" t="n">
        <v>315</v>
      </c>
      <c r="BO1" s="139" t="n">
        <v>316</v>
      </c>
      <c r="BP1" s="139" t="n">
        <v>317</v>
      </c>
      <c r="BQ1" s="139" t="n">
        <v>318</v>
      </c>
      <c r="BR1" s="139" t="n">
        <v>319</v>
      </c>
      <c r="BS1" s="139" t="n">
        <v>320</v>
      </c>
      <c r="BT1" s="139" t="n">
        <v>321</v>
      </c>
      <c r="BU1" s="139" t="n">
        <v>322</v>
      </c>
      <c r="BV1" s="139" t="n">
        <v>400</v>
      </c>
      <c r="BW1" s="139" t="n">
        <v>401</v>
      </c>
      <c r="BX1" s="139" t="n">
        <v>402</v>
      </c>
      <c r="BY1" s="139" t="n">
        <v>403</v>
      </c>
      <c r="BZ1" s="139" t="n">
        <v>404</v>
      </c>
      <c r="CA1" s="139" t="n">
        <v>405</v>
      </c>
      <c r="CB1" s="139" t="n">
        <v>406</v>
      </c>
      <c r="CC1" s="139" t="n">
        <v>407</v>
      </c>
      <c r="CD1" s="139" t="n">
        <v>408</v>
      </c>
      <c r="CE1" s="139" t="n">
        <v>409</v>
      </c>
      <c r="CF1" s="139" t="n">
        <v>410</v>
      </c>
      <c r="CG1" s="139" t="n">
        <v>411</v>
      </c>
      <c r="CH1" s="139" t="n">
        <v>412</v>
      </c>
      <c r="CI1" s="139" t="n">
        <v>413</v>
      </c>
      <c r="CJ1" s="139" t="n">
        <v>414</v>
      </c>
      <c r="CK1" s="139" t="n">
        <v>415</v>
      </c>
      <c r="CL1" s="139" t="n">
        <v>416</v>
      </c>
      <c r="CM1" s="139" t="n">
        <v>417</v>
      </c>
      <c r="CN1" s="139" t="n">
        <v>418</v>
      </c>
      <c r="CO1" s="139" t="n">
        <v>419</v>
      </c>
      <c r="CP1" s="139" t="n">
        <v>420</v>
      </c>
      <c r="CQ1" s="139" t="n">
        <v>421</v>
      </c>
      <c r="CR1" s="139" t="n">
        <v>422</v>
      </c>
      <c r="CS1" s="139" t="n">
        <v>423</v>
      </c>
      <c r="CT1" s="139" t="n">
        <v>424</v>
      </c>
      <c r="CU1" s="139" t="n">
        <v>425</v>
      </c>
      <c r="CV1" s="139" t="n">
        <v>426</v>
      </c>
      <c r="CW1" s="139" t="n">
        <v>427</v>
      </c>
      <c r="CX1" s="139" t="n">
        <v>428</v>
      </c>
      <c r="CY1" s="139" t="n">
        <v>429</v>
      </c>
      <c r="CZ1" s="139" t="n">
        <v>500</v>
      </c>
      <c r="DA1" s="139" t="n">
        <v>501</v>
      </c>
      <c r="DB1" s="139" t="n">
        <v>502</v>
      </c>
      <c r="DC1" s="139" t="n">
        <v>503</v>
      </c>
      <c r="DD1" s="139" t="n">
        <v>504</v>
      </c>
      <c r="DE1" s="139" t="n">
        <v>505</v>
      </c>
      <c r="DF1" s="139" t="n">
        <v>506</v>
      </c>
      <c r="DG1" s="139" t="n">
        <v>507</v>
      </c>
      <c r="DH1" s="139" t="n">
        <v>508</v>
      </c>
      <c r="DI1" s="139" t="n">
        <v>509</v>
      </c>
      <c r="DJ1" s="139" t="n">
        <v>510</v>
      </c>
      <c r="DK1" s="139" t="n">
        <v>511</v>
      </c>
      <c r="DL1" s="139" t="n">
        <v>512</v>
      </c>
      <c r="DM1" s="139" t="n">
        <v>513</v>
      </c>
      <c r="DN1" s="139" t="n">
        <v>514</v>
      </c>
      <c r="DO1" s="139" t="n">
        <v>515</v>
      </c>
      <c r="DP1" s="139" t="n">
        <v>516</v>
      </c>
      <c r="DQ1" s="139" t="n">
        <v>517</v>
      </c>
      <c r="DR1" s="139" t="n">
        <v>518</v>
      </c>
      <c r="DS1" s="139" t="n">
        <v>519</v>
      </c>
      <c r="DT1" s="139" t="n">
        <v>520</v>
      </c>
      <c r="DU1" s="139" t="n">
        <v>521</v>
      </c>
      <c r="DV1" s="139" t="n">
        <v>522</v>
      </c>
      <c r="DW1" s="139" t="n">
        <v>523</v>
      </c>
      <c r="DX1" s="139" t="n">
        <v>524</v>
      </c>
      <c r="DY1" s="139" t="n">
        <v>525</v>
      </c>
      <c r="DZ1" s="139" t="n">
        <v>526</v>
      </c>
      <c r="EA1" s="139" t="n">
        <v>527</v>
      </c>
      <c r="EB1" s="139" t="n">
        <v>528</v>
      </c>
      <c r="EC1" s="139" t="n">
        <v>529</v>
      </c>
      <c r="ED1" s="139" t="n">
        <v>530</v>
      </c>
      <c r="EE1" s="139" t="n">
        <v>531</v>
      </c>
      <c r="EF1" s="139" t="n">
        <v>532</v>
      </c>
      <c r="EG1" s="139" t="n">
        <v>533</v>
      </c>
      <c r="EH1" s="139" t="n">
        <v>600</v>
      </c>
      <c r="EI1" s="139" t="n">
        <v>601</v>
      </c>
      <c r="EJ1" s="139" t="n">
        <v>602</v>
      </c>
      <c r="EK1" s="139" t="n">
        <v>603</v>
      </c>
      <c r="EL1" s="139" t="n">
        <v>604</v>
      </c>
      <c r="EM1" s="139" t="n">
        <v>605</v>
      </c>
      <c r="EN1" s="139" t="n">
        <v>606</v>
      </c>
      <c r="EO1" s="139" t="n">
        <v>607</v>
      </c>
      <c r="EP1" s="139" t="n">
        <v>608</v>
      </c>
      <c r="EQ1" s="139" t="n">
        <v>609</v>
      </c>
      <c r="ER1" s="139" t="n">
        <v>610</v>
      </c>
      <c r="ES1" s="139" t="n">
        <v>611</v>
      </c>
      <c r="ET1" s="139" t="n">
        <v>612</v>
      </c>
      <c r="EU1" s="139" t="n">
        <v>613</v>
      </c>
      <c r="EV1" s="139" t="n">
        <v>614</v>
      </c>
      <c r="EW1" s="139" t="n">
        <v>700</v>
      </c>
      <c r="EX1" s="139" t="n">
        <v>701</v>
      </c>
      <c r="EY1" s="139" t="n">
        <v>702</v>
      </c>
      <c r="EZ1" s="139" t="n">
        <v>703</v>
      </c>
      <c r="FA1" s="139" t="n">
        <v>704</v>
      </c>
      <c r="FB1" s="139" t="n">
        <v>705</v>
      </c>
      <c r="FC1" s="139" t="n">
        <v>706</v>
      </c>
      <c r="FD1" s="139" t="n">
        <v>707</v>
      </c>
      <c r="FE1" s="139" t="n">
        <v>708</v>
      </c>
      <c r="FF1" s="139" t="n">
        <v>709</v>
      </c>
      <c r="FG1" s="139" t="n">
        <v>710</v>
      </c>
      <c r="FH1" s="139" t="n">
        <v>711</v>
      </c>
      <c r="FI1" s="139" t="n">
        <v>712</v>
      </c>
      <c r="FJ1" s="139"/>
      <c r="FK1" s="139"/>
      <c r="FL1" s="139"/>
      <c r="FM1" s="139"/>
      <c r="FN1" s="139"/>
      <c r="FO1" s="139"/>
      <c r="FP1" s="139"/>
      <c r="FQ1" s="139"/>
      <c r="FR1" s="139"/>
      <c r="FS1" s="139"/>
      <c r="FT1" s="140"/>
      <c r="FU1" s="139"/>
      <c r="FV1" s="140"/>
      <c r="FW1" s="139"/>
      <c r="FX1" s="139"/>
    </row>
    <row r="2" customFormat="false" ht="10.5" hidden="false" customHeight="true" outlineLevel="0" collapsed="false"/>
    <row r="3" s="143" customFormat="true" ht="15" hidden="false" customHeight="false" outlineLevel="0" collapsed="false">
      <c r="A3" s="141" t="s">
        <v>327</v>
      </c>
      <c r="B3" s="142" t="s">
        <v>166</v>
      </c>
      <c r="C3" s="142" t="n">
        <v>26676.4</v>
      </c>
      <c r="D3" s="142" t="n">
        <v>236419</v>
      </c>
      <c r="E3" s="142" t="n">
        <v>46428.6</v>
      </c>
      <c r="F3" s="142" t="n">
        <v>263095.4</v>
      </c>
      <c r="G3" s="142" t="n">
        <v>46428.6</v>
      </c>
      <c r="H3" s="142" t="n">
        <v>309524</v>
      </c>
      <c r="I3" s="142" t="n">
        <v>309524</v>
      </c>
      <c r="J3" s="142" t="n">
        <v>309524</v>
      </c>
      <c r="K3" s="142" t="n">
        <v>309524</v>
      </c>
      <c r="L3" s="142" t="n">
        <v>309524</v>
      </c>
      <c r="M3" s="142" t="n">
        <v>309524</v>
      </c>
      <c r="N3" s="142" t="n">
        <v>446</v>
      </c>
      <c r="O3" s="142" t="n">
        <v>309970</v>
      </c>
      <c r="P3" s="142" t="n">
        <v>268934.3</v>
      </c>
      <c r="Q3" s="142" t="n">
        <v>309970</v>
      </c>
      <c r="R3" s="142" t="n">
        <v>268934.3</v>
      </c>
      <c r="S3" s="142" t="n">
        <v>40340.14</v>
      </c>
      <c r="T3" s="142" t="n">
        <v>40340.14</v>
      </c>
      <c r="U3" s="142" t="n">
        <v>40340.14</v>
      </c>
      <c r="V3" s="142" t="n">
        <v>228594.15</v>
      </c>
      <c r="W3" s="142" t="n">
        <v>309524</v>
      </c>
      <c r="X3" s="142" t="n">
        <v>309524</v>
      </c>
      <c r="Y3" s="142" t="n">
        <v>309970</v>
      </c>
      <c r="Z3" s="142" t="n">
        <v>309970</v>
      </c>
      <c r="AA3" s="142" t="n">
        <v>741526.97</v>
      </c>
      <c r="AB3" s="142" t="n">
        <v>428894.98</v>
      </c>
      <c r="AC3" s="142" t="n">
        <v>428894.98</v>
      </c>
      <c r="AD3" s="142" t="n">
        <v>738864.98</v>
      </c>
      <c r="AE3" s="142" t="n">
        <v>739147.94</v>
      </c>
      <c r="AF3" s="142" t="n">
        <v>282.96</v>
      </c>
      <c r="AG3" s="142" t="n">
        <v>605.14</v>
      </c>
      <c r="AH3" s="142" t="n">
        <v>736.13</v>
      </c>
      <c r="AI3" s="142" t="n">
        <v>667.64</v>
      </c>
      <c r="AJ3" s="142" t="n">
        <v>479.56</v>
      </c>
      <c r="AK3" s="142" t="n">
        <v>16.66</v>
      </c>
      <c r="AL3" s="142" t="n">
        <v>19.15</v>
      </c>
      <c r="AM3" s="142" t="n">
        <v>19.15</v>
      </c>
      <c r="AN3" s="142" t="n">
        <v>24.85</v>
      </c>
      <c r="AO3" s="142" t="n">
        <v>26.92</v>
      </c>
      <c r="AP3" s="142" t="n">
        <v>109.44</v>
      </c>
      <c r="AQ3" s="142" t="n">
        <v>312631.98</v>
      </c>
      <c r="AR3" s="142" t="n">
        <v>312631.98</v>
      </c>
      <c r="AS3" s="142" t="n">
        <v>312631.98</v>
      </c>
      <c r="AT3" s="142" t="n">
        <v>312631.98</v>
      </c>
      <c r="AU3" s="142" t="n">
        <v>6702.76</v>
      </c>
      <c r="AV3" s="142" t="n">
        <v>5215.35</v>
      </c>
      <c r="AW3" s="142" t="n">
        <v>5238.27</v>
      </c>
      <c r="AX3" s="142" t="n">
        <v>22.9</v>
      </c>
      <c r="AY3" s="142" t="n">
        <v>12588.46</v>
      </c>
      <c r="AZ3" s="142" t="n">
        <v>12697.9</v>
      </c>
      <c r="BA3" s="142" t="n">
        <v>12697.9</v>
      </c>
      <c r="BB3" s="142" t="n">
        <v>23397.9</v>
      </c>
      <c r="BC3" s="142" t="n">
        <v>23397.9</v>
      </c>
      <c r="BD3" s="142" t="n">
        <v>27715.9</v>
      </c>
      <c r="BE3" s="142" t="n">
        <v>27715.9</v>
      </c>
      <c r="BF3" s="142" t="n">
        <v>11306.67</v>
      </c>
      <c r="BG3" s="142" t="n">
        <v>16068.71</v>
      </c>
      <c r="BH3" s="142" t="n">
        <v>4604.55</v>
      </c>
      <c r="BI3" s="142" t="n">
        <v>4604.55</v>
      </c>
      <c r="BJ3" s="142" t="n">
        <v>11804.68</v>
      </c>
      <c r="BK3" s="142" t="n">
        <v>11804.68</v>
      </c>
      <c r="BL3" s="142" t="n">
        <v>300043.52</v>
      </c>
      <c r="BM3" s="142" t="n">
        <v>300043.52</v>
      </c>
      <c r="BN3" s="142" t="n">
        <v>32429.87</v>
      </c>
      <c r="BO3" s="142" t="n">
        <v>3189.14</v>
      </c>
      <c r="BP3" s="142" t="n">
        <v>13100</v>
      </c>
      <c r="BQ3" s="142" t="n">
        <v>13100</v>
      </c>
      <c r="BR3" s="142" t="n">
        <v>13100</v>
      </c>
      <c r="BS3" s="142" t="n">
        <v>2400</v>
      </c>
      <c r="BT3" s="142" t="n">
        <v>10700</v>
      </c>
      <c r="BU3" s="142" t="n">
        <v>4318</v>
      </c>
      <c r="BV3" s="142" t="n">
        <v>6542.55</v>
      </c>
      <c r="BW3" s="142" t="n">
        <v>300816.72</v>
      </c>
      <c r="BX3" s="142" t="n">
        <v>300816.72</v>
      </c>
      <c r="BY3" s="142" t="n">
        <v>300816.72</v>
      </c>
      <c r="BZ3" s="142" t="n">
        <v>300816.72</v>
      </c>
      <c r="CA3" s="142" t="n">
        <v>7799.01</v>
      </c>
      <c r="CB3" s="142" t="n">
        <v>7799.01</v>
      </c>
      <c r="CC3" s="142" t="n">
        <v>293017.71</v>
      </c>
      <c r="CD3" s="142" t="n">
        <v>293017.71</v>
      </c>
      <c r="CE3" s="142" t="n">
        <v>293017.71</v>
      </c>
      <c r="CF3" s="142" t="n">
        <v>268934.3</v>
      </c>
      <c r="CG3" s="142" t="n">
        <v>312631.98</v>
      </c>
      <c r="CH3" s="142" t="n">
        <v>20673.98</v>
      </c>
      <c r="CI3" s="142" t="n">
        <v>23073.98</v>
      </c>
      <c r="CJ3" s="142" t="n">
        <v>23073.98</v>
      </c>
      <c r="CK3" s="143" t="n">
        <v>23073.98</v>
      </c>
      <c r="CL3" s="143" t="n">
        <v>15182.02</v>
      </c>
      <c r="CM3" s="143" t="n">
        <v>15182.02</v>
      </c>
      <c r="CN3" s="143" t="n">
        <v>7350.08</v>
      </c>
      <c r="CO3" s="142" t="n">
        <v>7831.94</v>
      </c>
      <c r="CP3" s="142" t="n">
        <v>4762.04</v>
      </c>
      <c r="CQ3" s="142" t="n">
        <v>3129.924249227</v>
      </c>
      <c r="CR3" s="142" t="n">
        <v>3129.924249227</v>
      </c>
      <c r="CS3" s="142" t="n">
        <v>2950</v>
      </c>
      <c r="CT3" s="142" t="n">
        <v>2950</v>
      </c>
      <c r="CU3" s="142" t="n">
        <v>26811.03</v>
      </c>
      <c r="CV3" s="142" t="n">
        <v>27191.6</v>
      </c>
      <c r="CW3" s="142" t="n">
        <v>6702.76</v>
      </c>
      <c r="CX3" s="142" t="n">
        <v>20108.27</v>
      </c>
      <c r="CY3" s="142" t="n">
        <v>380.58</v>
      </c>
      <c r="CZ3" s="142" t="n">
        <v>268934.3</v>
      </c>
      <c r="DA3" s="142" t="n">
        <v>268934.3</v>
      </c>
      <c r="DB3" s="142" t="n">
        <v>64817.89</v>
      </c>
      <c r="DC3" s="142" t="n">
        <v>64817.89</v>
      </c>
      <c r="DD3" s="142" t="n">
        <v>54907.02</v>
      </c>
      <c r="DE3" s="142" t="n">
        <v>54907.02</v>
      </c>
      <c r="DF3" s="142" t="n">
        <v>50827.5</v>
      </c>
      <c r="DG3" s="142" t="n">
        <v>4079.53</v>
      </c>
      <c r="DH3" s="142" t="n">
        <v>4079.53</v>
      </c>
      <c r="DI3" s="142" t="n">
        <v>4079.53</v>
      </c>
      <c r="DJ3" s="142" t="n">
        <v>9910.86</v>
      </c>
      <c r="DK3" s="142" t="n">
        <v>125000</v>
      </c>
      <c r="DL3" s="142" t="n">
        <v>125000</v>
      </c>
      <c r="DM3" s="142" t="n">
        <v>125000</v>
      </c>
      <c r="DN3" s="142" t="n">
        <v>125000</v>
      </c>
      <c r="DO3" s="142" t="n">
        <v>125000</v>
      </c>
      <c r="DP3" s="142" t="n">
        <v>30583.42</v>
      </c>
      <c r="DQ3" s="142" t="n">
        <v>30583.42</v>
      </c>
      <c r="DR3" s="142" t="n">
        <v>3941.42</v>
      </c>
      <c r="DS3" s="142" t="n">
        <v>27112</v>
      </c>
      <c r="DT3" s="142" t="n">
        <v>27112</v>
      </c>
      <c r="DU3" s="142" t="n">
        <v>27112</v>
      </c>
      <c r="DV3" s="142" t="n">
        <v>4066.8</v>
      </c>
      <c r="DW3" s="142" t="n">
        <v>4066.8</v>
      </c>
      <c r="DX3" s="142" t="n">
        <v>23045.2</v>
      </c>
      <c r="DY3" s="142" t="n">
        <v>32429.87</v>
      </c>
      <c r="DZ3" s="142" t="n">
        <v>3337.47</v>
      </c>
      <c r="EA3" s="142" t="n">
        <v>5215.35</v>
      </c>
      <c r="EB3" s="142" t="n">
        <v>5215.35</v>
      </c>
      <c r="EC3" s="143" t="n">
        <v>268934.3</v>
      </c>
      <c r="ED3" s="143" t="n">
        <v>470</v>
      </c>
      <c r="EE3" s="142" t="n">
        <v>8750</v>
      </c>
      <c r="EF3" s="142" t="n">
        <v>23473.55</v>
      </c>
      <c r="EG3" s="142" t="n">
        <v>3981.73</v>
      </c>
      <c r="EH3" s="142" t="n">
        <v>3217.43</v>
      </c>
      <c r="EI3" s="142" t="n">
        <v>4044.54</v>
      </c>
      <c r="EJ3" s="142" t="n">
        <v>4044.54</v>
      </c>
      <c r="EK3" s="142" t="n">
        <v>4044.54</v>
      </c>
      <c r="EL3" s="142" t="n">
        <v>4044.54</v>
      </c>
      <c r="EM3" s="142" t="n">
        <v>4044.54</v>
      </c>
      <c r="EN3" s="142" t="n">
        <v>4044.54</v>
      </c>
      <c r="EO3" s="142" t="n">
        <v>4044.54</v>
      </c>
      <c r="EP3" s="142" t="n">
        <v>4044.54</v>
      </c>
      <c r="EQ3" s="142" t="n">
        <v>4044.54</v>
      </c>
      <c r="ER3" s="142" t="n">
        <v>3217.43</v>
      </c>
      <c r="ES3" s="142" t="n">
        <v>827.11</v>
      </c>
      <c r="ET3" s="142" t="n">
        <v>827.11</v>
      </c>
      <c r="EU3" s="142" t="n">
        <v>827.11</v>
      </c>
      <c r="EV3" s="142" t="n">
        <v>446</v>
      </c>
      <c r="EW3" s="142" t="n">
        <v>164000</v>
      </c>
      <c r="EX3" s="142" t="n">
        <v>164000</v>
      </c>
      <c r="EY3" s="142" t="n">
        <v>164000</v>
      </c>
      <c r="EZ3" s="142" t="n">
        <v>164000</v>
      </c>
      <c r="FA3" s="142" t="n">
        <v>164000</v>
      </c>
      <c r="FB3" s="142" t="n">
        <v>6070.86</v>
      </c>
      <c r="FC3" s="142" t="n">
        <v>6068.37</v>
      </c>
      <c r="FD3" s="142" t="n">
        <v>6068.37</v>
      </c>
      <c r="FE3" s="142" t="n">
        <v>2.49</v>
      </c>
      <c r="FF3" s="142" t="n">
        <v>2.49</v>
      </c>
      <c r="FG3" s="142" t="n">
        <v>169484.76</v>
      </c>
      <c r="FH3" s="142" t="n">
        <v>169484.76</v>
      </c>
      <c r="FI3" s="142" t="n">
        <v>169487.26</v>
      </c>
      <c r="FJ3" s="142"/>
      <c r="FK3" s="142"/>
      <c r="FL3" s="142"/>
      <c r="FM3" s="142"/>
      <c r="FN3" s="142"/>
      <c r="FO3" s="142"/>
      <c r="FP3" s="142"/>
      <c r="FQ3" s="142"/>
      <c r="FR3" s="142"/>
      <c r="FS3" s="142"/>
      <c r="FT3" s="142"/>
      <c r="FU3" s="142"/>
      <c r="FV3" s="142"/>
      <c r="FW3" s="142"/>
      <c r="FX3" s="142"/>
    </row>
    <row r="4" s="146" customFormat="true" ht="15" hidden="false" customHeight="false" outlineLevel="0" collapsed="false">
      <c r="A4" s="144" t="s">
        <v>328</v>
      </c>
      <c r="B4" s="145" t="s">
        <v>329</v>
      </c>
      <c r="C4" s="145" t="n">
        <v>62.66</v>
      </c>
      <c r="D4" s="145" t="n">
        <v>577.2</v>
      </c>
      <c r="E4" s="145" t="n">
        <v>112.92</v>
      </c>
      <c r="F4" s="145" t="n">
        <v>639.86</v>
      </c>
      <c r="G4" s="145" t="n">
        <v>112.92</v>
      </c>
      <c r="H4" s="145" t="n">
        <v>752.77</v>
      </c>
      <c r="I4" s="145" t="n">
        <v>752.77</v>
      </c>
      <c r="J4" s="145" t="n">
        <v>752.77</v>
      </c>
      <c r="K4" s="145" t="n">
        <v>752.77</v>
      </c>
      <c r="L4" s="145" t="n">
        <v>752.77</v>
      </c>
      <c r="M4" s="145" t="n">
        <v>752.77</v>
      </c>
      <c r="N4" s="145" t="n">
        <v>219.7</v>
      </c>
      <c r="O4" s="145" t="n">
        <v>972.47</v>
      </c>
      <c r="P4" s="145" t="n">
        <v>704.12</v>
      </c>
      <c r="Q4" s="145" t="n">
        <v>972.47</v>
      </c>
      <c r="R4" s="145" t="n">
        <v>704.12</v>
      </c>
      <c r="S4" s="145" t="n">
        <v>105.62</v>
      </c>
      <c r="T4" s="145" t="n">
        <v>105.62</v>
      </c>
      <c r="U4" s="145" t="n">
        <v>105.62</v>
      </c>
      <c r="V4" s="145" t="n">
        <v>598.5</v>
      </c>
      <c r="W4" s="145"/>
      <c r="X4" s="145"/>
      <c r="Y4" s="145" t="n">
        <v>972.47</v>
      </c>
      <c r="Z4" s="145" t="n">
        <v>972.47</v>
      </c>
      <c r="AA4" s="145" t="n">
        <v>3460.4</v>
      </c>
      <c r="AB4" s="145" t="n">
        <v>2001.47</v>
      </c>
      <c r="AC4" s="145" t="n">
        <v>2001.47</v>
      </c>
      <c r="AD4" s="145" t="n">
        <v>2973.95</v>
      </c>
      <c r="AE4" s="145" t="n">
        <v>3113.34</v>
      </c>
      <c r="AF4" s="145" t="n">
        <v>139.39</v>
      </c>
      <c r="AG4" s="145" t="n">
        <v>298.09</v>
      </c>
      <c r="AH4" s="145" t="n">
        <v>362.62</v>
      </c>
      <c r="AI4" s="145" t="n">
        <v>328.88</v>
      </c>
      <c r="AJ4" s="145" t="n">
        <v>236.23</v>
      </c>
      <c r="AK4" s="145" t="n">
        <v>1</v>
      </c>
      <c r="AL4" s="145" t="n">
        <v>1</v>
      </c>
      <c r="AM4" s="145" t="n">
        <v>1</v>
      </c>
      <c r="AN4" s="145" t="n">
        <v>1</v>
      </c>
      <c r="AO4" s="145" t="n">
        <v>1</v>
      </c>
      <c r="AP4" s="145" t="n">
        <v>5.01</v>
      </c>
      <c r="AQ4" s="145" t="n">
        <v>1458.92</v>
      </c>
      <c r="AR4" s="145" t="n">
        <v>1458.92</v>
      </c>
      <c r="AS4" s="145" t="n">
        <v>1458.92</v>
      </c>
      <c r="AT4" s="145" t="n">
        <v>1458.92</v>
      </c>
      <c r="AU4" s="145" t="n">
        <v>372.1</v>
      </c>
      <c r="AV4" s="145" t="n">
        <v>289.5</v>
      </c>
      <c r="AW4" s="145" t="n">
        <v>290.770842724</v>
      </c>
      <c r="AX4" s="145" t="n">
        <v>1.27</v>
      </c>
      <c r="AY4" s="145" t="n">
        <v>486.49</v>
      </c>
      <c r="AZ4" s="145" t="n">
        <v>491.5</v>
      </c>
      <c r="BA4" s="145" t="n">
        <v>491.5</v>
      </c>
      <c r="BB4" s="145" t="n">
        <v>1085.45</v>
      </c>
      <c r="BC4" s="145" t="n">
        <v>1085.45</v>
      </c>
      <c r="BD4" s="145" t="n">
        <v>1524.93</v>
      </c>
      <c r="BE4" s="145" t="n">
        <v>1524.93</v>
      </c>
      <c r="BF4" s="145" t="n">
        <v>616.19</v>
      </c>
      <c r="BG4" s="145" t="n">
        <v>875.82</v>
      </c>
      <c r="BH4" s="145" t="n">
        <v>47.11</v>
      </c>
      <c r="BI4" s="145" t="n">
        <v>47.11</v>
      </c>
      <c r="BJ4" s="145" t="n">
        <v>861.62</v>
      </c>
      <c r="BK4" s="145" t="n">
        <v>861.62</v>
      </c>
      <c r="BL4" s="145" t="n">
        <v>972.43</v>
      </c>
      <c r="BM4" s="145" t="n">
        <v>972.43</v>
      </c>
      <c r="BN4" s="145" t="n">
        <v>1800.15</v>
      </c>
      <c r="BO4" s="145" t="n">
        <v>177.03</v>
      </c>
      <c r="BP4" s="145" t="n">
        <v>727.17</v>
      </c>
      <c r="BQ4" s="145" t="n">
        <v>727.17</v>
      </c>
      <c r="BR4" s="145" t="n">
        <v>727.17</v>
      </c>
      <c r="BS4" s="145" t="n">
        <v>133.22</v>
      </c>
      <c r="BT4" s="145" t="n">
        <v>593.95</v>
      </c>
      <c r="BU4" s="145" t="n">
        <v>439.48</v>
      </c>
      <c r="BV4" s="145" t="n">
        <v>50.93</v>
      </c>
      <c r="BW4" s="145" t="n">
        <v>902.93</v>
      </c>
      <c r="BX4" s="145" t="n">
        <v>902.93</v>
      </c>
      <c r="BY4" s="145" t="n">
        <v>902.93</v>
      </c>
      <c r="BZ4" s="145" t="n">
        <v>902.93</v>
      </c>
      <c r="CA4" s="145" t="n">
        <v>77.42</v>
      </c>
      <c r="CB4" s="145" t="n">
        <v>77.42</v>
      </c>
      <c r="CC4" s="145" t="n">
        <v>825.51</v>
      </c>
      <c r="CD4" s="145" t="n">
        <v>825.51</v>
      </c>
      <c r="CE4" s="145" t="n">
        <v>825.51</v>
      </c>
      <c r="CF4" s="145" t="n">
        <v>704.12</v>
      </c>
      <c r="CG4" s="145" t="n">
        <v>1458.92</v>
      </c>
      <c r="CH4" s="145" t="n">
        <v>423.1</v>
      </c>
      <c r="CI4" s="145" t="n">
        <v>556.32</v>
      </c>
      <c r="CJ4" s="145" t="n">
        <v>556.32</v>
      </c>
      <c r="CK4" s="146" t="n">
        <v>556.32</v>
      </c>
      <c r="CL4" s="146" t="n">
        <v>183.76</v>
      </c>
      <c r="CM4" s="146" t="n">
        <v>183.76</v>
      </c>
      <c r="CN4" s="146" t="n">
        <v>88.97</v>
      </c>
      <c r="CO4" s="145" t="n">
        <v>94.8</v>
      </c>
      <c r="CP4" s="145" t="n">
        <v>259.63</v>
      </c>
      <c r="CQ4" s="145" t="n">
        <v>112.92</v>
      </c>
      <c r="CR4" s="145" t="n">
        <v>112.92</v>
      </c>
      <c r="CS4" s="145" t="n">
        <v>163.75</v>
      </c>
      <c r="CT4" s="145" t="n">
        <v>163.75</v>
      </c>
      <c r="CU4" s="145" t="n">
        <v>1488.25</v>
      </c>
      <c r="CV4" s="145" t="n">
        <v>1509.38</v>
      </c>
      <c r="CW4" s="145" t="n">
        <v>372.06</v>
      </c>
      <c r="CX4" s="145" t="n">
        <v>1116.19</v>
      </c>
      <c r="CY4" s="145" t="n">
        <v>21.13</v>
      </c>
      <c r="CZ4" s="145" t="n">
        <v>704.12</v>
      </c>
      <c r="DA4" s="145" t="n">
        <v>704.12</v>
      </c>
      <c r="DB4" s="145" t="n">
        <v>1034.58</v>
      </c>
      <c r="DC4" s="145" t="n">
        <v>1034.58</v>
      </c>
      <c r="DD4" s="145" t="n">
        <v>484.44</v>
      </c>
      <c r="DE4" s="145" t="n">
        <v>484.44</v>
      </c>
      <c r="DF4" s="145" t="n">
        <v>448.45</v>
      </c>
      <c r="DG4" s="145" t="n">
        <v>35.99</v>
      </c>
      <c r="DH4" s="145" t="n">
        <v>35.99</v>
      </c>
      <c r="DI4" s="145" t="n">
        <v>35.99</v>
      </c>
      <c r="DJ4" s="145" t="n">
        <v>550.14</v>
      </c>
      <c r="DK4" s="145" t="n">
        <v>588.69</v>
      </c>
      <c r="DL4" s="145" t="n">
        <v>588.69</v>
      </c>
      <c r="DM4" s="145" t="n">
        <v>588.69</v>
      </c>
      <c r="DN4" s="145" t="n">
        <v>588.69</v>
      </c>
      <c r="DO4" s="145" t="n">
        <v>588.69</v>
      </c>
      <c r="DP4" s="145" t="n">
        <v>144.03</v>
      </c>
      <c r="DQ4" s="145" t="n">
        <v>144.03</v>
      </c>
      <c r="DR4" s="145" t="n">
        <v>45.65</v>
      </c>
      <c r="DS4" s="145" t="n">
        <v>124.47</v>
      </c>
      <c r="DT4" s="145" t="n">
        <v>124.47</v>
      </c>
      <c r="DU4" s="145" t="n">
        <v>124.47</v>
      </c>
      <c r="DV4" s="145" t="n">
        <v>18.67</v>
      </c>
      <c r="DW4" s="145" t="n">
        <v>18.67</v>
      </c>
      <c r="DX4" s="145" t="n">
        <v>105.8</v>
      </c>
      <c r="DY4" s="145" t="n">
        <v>1800.15</v>
      </c>
      <c r="DZ4" s="145" t="n">
        <v>185.26</v>
      </c>
      <c r="EA4" s="145" t="n">
        <v>289.5</v>
      </c>
      <c r="EB4" s="145" t="n">
        <v>289.5</v>
      </c>
      <c r="EC4" s="146" t="n">
        <v>704.12</v>
      </c>
      <c r="ED4" s="146" t="n">
        <v>26.09</v>
      </c>
      <c r="EE4" s="145" t="n">
        <v>485.7</v>
      </c>
      <c r="EF4" s="145" t="n">
        <v>1302.99</v>
      </c>
      <c r="EG4" s="145" t="n">
        <v>221.02</v>
      </c>
      <c r="EH4" s="145" t="n">
        <v>1584.92</v>
      </c>
      <c r="EI4" s="145" t="n">
        <v>1992.36</v>
      </c>
      <c r="EJ4" s="145" t="n">
        <v>1992.36</v>
      </c>
      <c r="EK4" s="145" t="n">
        <v>1992.36</v>
      </c>
      <c r="EL4" s="145" t="n">
        <v>1992.36</v>
      </c>
      <c r="EM4" s="145" t="n">
        <v>1992.36</v>
      </c>
      <c r="EN4" s="145" t="n">
        <v>1992.36</v>
      </c>
      <c r="EO4" s="145" t="n">
        <v>1992.36</v>
      </c>
      <c r="EP4" s="145" t="n">
        <v>1992.36</v>
      </c>
      <c r="EQ4" s="145" t="n">
        <v>1992.36</v>
      </c>
      <c r="ER4" s="145" t="n">
        <v>1584.92</v>
      </c>
      <c r="ES4" s="145" t="n">
        <v>407.44</v>
      </c>
      <c r="ET4" s="145" t="n">
        <v>407.44</v>
      </c>
      <c r="EU4" s="145" t="n">
        <v>407.44</v>
      </c>
      <c r="EV4" s="145" t="n">
        <v>219.7</v>
      </c>
      <c r="EW4" s="145" t="n">
        <v>6781.83</v>
      </c>
      <c r="EX4" s="145" t="n">
        <v>6781.83</v>
      </c>
      <c r="EY4" s="145" t="n">
        <v>6781.83</v>
      </c>
      <c r="EZ4" s="145" t="n">
        <v>6781.83</v>
      </c>
      <c r="FA4" s="145" t="n">
        <v>6781.83</v>
      </c>
      <c r="FB4" s="145" t="n">
        <v>697.04</v>
      </c>
      <c r="FC4" s="145" t="n">
        <v>696.9</v>
      </c>
      <c r="FD4" s="145" t="n">
        <v>696.9</v>
      </c>
      <c r="FE4" s="145" t="n">
        <v>0.14</v>
      </c>
      <c r="FF4" s="145" t="n">
        <v>0.14</v>
      </c>
      <c r="FG4" s="145" t="n">
        <v>6943.87</v>
      </c>
      <c r="FH4" s="145" t="n">
        <v>6943.87</v>
      </c>
      <c r="FI4" s="145" t="n">
        <v>6944.01</v>
      </c>
      <c r="FJ4" s="145"/>
      <c r="FK4" s="145"/>
      <c r="FL4" s="145"/>
      <c r="FM4" s="145"/>
      <c r="FN4" s="145"/>
      <c r="FO4" s="145"/>
      <c r="FP4" s="145"/>
      <c r="FQ4" s="145"/>
      <c r="FR4" s="145"/>
      <c r="FS4" s="145"/>
      <c r="FT4" s="145"/>
      <c r="FU4" s="145"/>
      <c r="FV4" s="145"/>
      <c r="FW4" s="145"/>
      <c r="FX4" s="145"/>
    </row>
    <row r="5" s="143" customFormat="true" ht="15" hidden="false" customHeight="false" outlineLevel="0" collapsed="false">
      <c r="A5" s="141" t="s">
        <v>330</v>
      </c>
      <c r="B5" s="142" t="s">
        <v>331</v>
      </c>
      <c r="C5" s="142" t="n">
        <v>115</v>
      </c>
      <c r="D5" s="142" t="n">
        <v>115</v>
      </c>
      <c r="E5" s="142" t="n">
        <v>90</v>
      </c>
      <c r="F5" s="142" t="n">
        <v>120.18</v>
      </c>
      <c r="G5" s="142" t="n">
        <v>90.21</v>
      </c>
      <c r="H5" s="142" t="n">
        <v>115.79</v>
      </c>
      <c r="I5" s="142" t="n">
        <v>184.97</v>
      </c>
      <c r="J5" s="142" t="n">
        <v>185</v>
      </c>
      <c r="K5" s="142" t="n">
        <v>184.99</v>
      </c>
      <c r="L5" s="142" t="n">
        <v>187.05</v>
      </c>
      <c r="M5" s="142" t="n">
        <v>187.47</v>
      </c>
      <c r="N5" s="142" t="n">
        <v>109.24</v>
      </c>
      <c r="O5" s="142" t="n">
        <v>186.03</v>
      </c>
      <c r="P5" s="142" t="n">
        <v>281.11</v>
      </c>
      <c r="Q5" s="142" t="n">
        <v>204</v>
      </c>
      <c r="R5" s="142" t="n">
        <v>139.76</v>
      </c>
      <c r="S5" s="142" t="n">
        <v>139.76</v>
      </c>
      <c r="T5" s="142" t="n">
        <v>120</v>
      </c>
      <c r="U5" s="142" t="n">
        <v>120.06</v>
      </c>
      <c r="V5" s="142" t="n">
        <v>139.76</v>
      </c>
      <c r="W5" s="142"/>
      <c r="X5" s="142"/>
      <c r="Y5" s="142" t="n">
        <v>326.78</v>
      </c>
      <c r="Z5" s="142" t="n">
        <v>344.3</v>
      </c>
      <c r="AA5" s="142" t="n">
        <v>417.67</v>
      </c>
      <c r="AB5" s="142" t="n">
        <v>417.67</v>
      </c>
      <c r="AC5" s="142" t="n">
        <v>418.15</v>
      </c>
      <c r="AD5" s="142" t="n">
        <v>388.36</v>
      </c>
      <c r="AE5" s="142" t="n">
        <v>387.28</v>
      </c>
      <c r="AF5" s="142" t="n">
        <v>109.37</v>
      </c>
      <c r="AG5" s="142" t="n">
        <v>109.41</v>
      </c>
      <c r="AH5" s="142" t="n">
        <v>109.42</v>
      </c>
      <c r="AI5" s="142" t="n">
        <v>109.45</v>
      </c>
      <c r="AJ5" s="142" t="n">
        <v>109.46</v>
      </c>
      <c r="AK5" s="142" t="n">
        <v>387.28</v>
      </c>
      <c r="AL5" s="142" t="n">
        <v>393.83</v>
      </c>
      <c r="AM5" s="142" t="n">
        <v>393.83</v>
      </c>
      <c r="AN5" s="142" t="n">
        <v>406.73</v>
      </c>
      <c r="AO5" s="142" t="n">
        <v>410.9</v>
      </c>
      <c r="AP5" s="142" t="n">
        <v>396.73</v>
      </c>
      <c r="AQ5" s="142" t="n">
        <v>417.67</v>
      </c>
      <c r="AR5" s="142" t="n">
        <v>287</v>
      </c>
      <c r="AS5" s="142" t="n">
        <v>287.04</v>
      </c>
      <c r="AT5" s="142" t="n">
        <v>285.17</v>
      </c>
      <c r="AU5" s="142" t="n">
        <v>275.13</v>
      </c>
      <c r="AV5" s="142" t="n">
        <v>205.43</v>
      </c>
      <c r="AW5" s="142" t="n">
        <v>200</v>
      </c>
      <c r="AX5" s="142" t="n">
        <v>152</v>
      </c>
      <c r="AY5" s="142" t="n">
        <v>285.17</v>
      </c>
      <c r="AZ5" s="142" t="n">
        <v>286.43</v>
      </c>
      <c r="BA5" s="142" t="n">
        <v>189</v>
      </c>
      <c r="BB5" s="142" t="n">
        <v>120.79</v>
      </c>
      <c r="BC5" s="142" t="n">
        <v>55</v>
      </c>
      <c r="BD5" s="142" t="n">
        <v>51.97</v>
      </c>
      <c r="BE5" s="142" t="n">
        <v>40</v>
      </c>
      <c r="BF5" s="142" t="n">
        <v>40.41</v>
      </c>
      <c r="BG5" s="142" t="n">
        <v>40.3</v>
      </c>
      <c r="BH5" s="142" t="n">
        <v>39.7</v>
      </c>
      <c r="BI5" s="142" t="n">
        <v>255.99</v>
      </c>
      <c r="BJ5" s="142" t="n">
        <v>40</v>
      </c>
      <c r="BK5" s="142" t="n">
        <v>39.96</v>
      </c>
      <c r="BL5" s="142" t="n">
        <v>285.17</v>
      </c>
      <c r="BM5" s="142" t="n">
        <v>285.41</v>
      </c>
      <c r="BN5" s="142" t="n">
        <v>104</v>
      </c>
      <c r="BO5" s="142" t="n">
        <v>104</v>
      </c>
      <c r="BP5" s="142" t="n">
        <v>95.46</v>
      </c>
      <c r="BQ5" s="142" t="n">
        <v>95.46</v>
      </c>
      <c r="BR5" s="142" t="n">
        <v>96.13</v>
      </c>
      <c r="BS5" s="142" t="n">
        <v>96.51</v>
      </c>
      <c r="BT5" s="142" t="n">
        <v>96.16</v>
      </c>
      <c r="BU5" s="142" t="n">
        <v>48</v>
      </c>
      <c r="BV5" s="142" t="n">
        <v>222.94</v>
      </c>
      <c r="BW5" s="142" t="n">
        <v>282.47</v>
      </c>
      <c r="BX5" s="142" t="n">
        <v>282.3</v>
      </c>
      <c r="BY5" s="142" t="n">
        <v>311</v>
      </c>
      <c r="BZ5" s="142" t="n">
        <v>335</v>
      </c>
      <c r="CA5" s="142" t="n">
        <v>335</v>
      </c>
      <c r="CB5" s="142" t="n">
        <v>334.31</v>
      </c>
      <c r="CC5" s="142" t="n">
        <v>335</v>
      </c>
      <c r="CD5" s="142" t="n">
        <v>335.25</v>
      </c>
      <c r="CE5" s="142" t="n">
        <v>357</v>
      </c>
      <c r="CF5" s="142" t="n">
        <v>298.96</v>
      </c>
      <c r="CG5" s="142" t="n">
        <v>395.66</v>
      </c>
      <c r="CH5" s="142" t="n">
        <v>159.23</v>
      </c>
      <c r="CI5" s="142" t="n">
        <v>143.33</v>
      </c>
      <c r="CJ5" s="142" t="n">
        <v>55</v>
      </c>
      <c r="CK5" s="143" t="n">
        <v>40</v>
      </c>
      <c r="CL5" s="143" t="n">
        <v>39.99</v>
      </c>
      <c r="CM5" s="143" t="n">
        <v>40.28</v>
      </c>
      <c r="CN5" s="143" t="n">
        <v>40.41</v>
      </c>
      <c r="CO5" s="142" t="n">
        <v>40.43</v>
      </c>
      <c r="CP5" s="142" t="n">
        <v>40.02</v>
      </c>
      <c r="CQ5" s="142" t="n">
        <v>39.97</v>
      </c>
      <c r="CR5" s="142" t="n">
        <v>39.31</v>
      </c>
      <c r="CS5" s="142" t="n">
        <v>260</v>
      </c>
      <c r="CT5" s="142" t="n">
        <v>258.67</v>
      </c>
      <c r="CU5" s="142" t="n">
        <v>275.13</v>
      </c>
      <c r="CV5" s="142" t="n">
        <v>260</v>
      </c>
      <c r="CW5" s="142" t="n">
        <v>198.9</v>
      </c>
      <c r="CX5" s="142" t="n">
        <v>198.9</v>
      </c>
      <c r="CY5" s="142" t="n">
        <v>152</v>
      </c>
      <c r="CZ5" s="142" t="n">
        <v>330.49</v>
      </c>
      <c r="DA5" s="142" t="n">
        <v>331</v>
      </c>
      <c r="DB5" s="142" t="n">
        <v>129.2</v>
      </c>
      <c r="DC5" s="142" t="n">
        <v>92.4</v>
      </c>
      <c r="DD5" s="142" t="n">
        <v>92.39</v>
      </c>
      <c r="DE5" s="142" t="n">
        <v>92.95</v>
      </c>
      <c r="DF5" s="142" t="n">
        <v>92.95</v>
      </c>
      <c r="DG5" s="142" t="n">
        <v>92.95</v>
      </c>
      <c r="DH5" s="142" t="n">
        <v>39.94</v>
      </c>
      <c r="DI5" s="142" t="n">
        <v>40</v>
      </c>
      <c r="DJ5" s="142" t="n">
        <v>92.58</v>
      </c>
      <c r="DK5" s="142" t="n">
        <v>234.36</v>
      </c>
      <c r="DL5" s="142" t="n">
        <v>234.5</v>
      </c>
      <c r="DM5" s="142" t="n">
        <v>214</v>
      </c>
      <c r="DN5" s="142" t="n">
        <v>181</v>
      </c>
      <c r="DO5" s="142" t="n">
        <v>181</v>
      </c>
      <c r="DP5" s="142" t="n">
        <v>234.39</v>
      </c>
      <c r="DQ5" s="142" t="n">
        <v>234.39</v>
      </c>
      <c r="DR5" s="142" t="n">
        <v>231.78</v>
      </c>
      <c r="DS5" s="142" t="n">
        <v>223.17</v>
      </c>
      <c r="DT5" s="142" t="n">
        <v>223.81</v>
      </c>
      <c r="DU5" s="142" t="n">
        <v>129.34</v>
      </c>
      <c r="DV5" s="142" t="n">
        <v>50</v>
      </c>
      <c r="DW5" s="142" t="n">
        <v>50.04</v>
      </c>
      <c r="DX5" s="142" t="n">
        <v>129.35</v>
      </c>
      <c r="DY5" s="142" t="n">
        <v>152</v>
      </c>
      <c r="DZ5" s="142" t="n">
        <v>199.23</v>
      </c>
      <c r="EA5" s="142" t="n">
        <v>166.94</v>
      </c>
      <c r="EB5" s="142" t="n">
        <v>158.41</v>
      </c>
      <c r="EC5" s="143" t="n">
        <v>214</v>
      </c>
      <c r="ED5" s="143" t="n">
        <v>221.39</v>
      </c>
      <c r="EE5" s="142" t="n">
        <v>221.39</v>
      </c>
      <c r="EF5" s="142" t="n">
        <v>199.23</v>
      </c>
      <c r="EG5" s="142" t="n">
        <v>260</v>
      </c>
      <c r="EH5" s="142" t="n">
        <v>40</v>
      </c>
      <c r="EI5" s="142" t="n">
        <v>40</v>
      </c>
      <c r="EJ5" s="142" t="n">
        <v>40</v>
      </c>
      <c r="EK5" s="142" t="n">
        <v>108.03</v>
      </c>
      <c r="EL5" s="142" t="n">
        <v>40</v>
      </c>
      <c r="EM5" s="142" t="n">
        <v>40</v>
      </c>
      <c r="EN5" s="142" t="n">
        <v>107.73</v>
      </c>
      <c r="EO5" s="142" t="n">
        <v>40</v>
      </c>
      <c r="EP5" s="142" t="n">
        <v>40</v>
      </c>
      <c r="EQ5" s="142" t="n">
        <v>109.17</v>
      </c>
      <c r="ER5" s="142" t="n">
        <v>109.18</v>
      </c>
      <c r="ES5" s="142" t="n">
        <v>109.18</v>
      </c>
      <c r="ET5" s="142" t="n">
        <v>38.84</v>
      </c>
      <c r="EU5" s="142" t="n">
        <v>40</v>
      </c>
      <c r="EV5" s="142" t="n">
        <v>109.18</v>
      </c>
      <c r="EW5" s="142" t="n">
        <v>40</v>
      </c>
      <c r="EX5" s="142" t="n">
        <v>40</v>
      </c>
      <c r="EY5" s="142" t="n">
        <v>40</v>
      </c>
      <c r="EZ5" s="142" t="n">
        <v>50</v>
      </c>
      <c r="FA5" s="142" t="n">
        <v>50</v>
      </c>
      <c r="FB5" s="142" t="n">
        <v>50</v>
      </c>
      <c r="FC5" s="142" t="n">
        <v>50</v>
      </c>
      <c r="FD5" s="142" t="n">
        <v>50</v>
      </c>
      <c r="FE5" s="142" t="n">
        <v>50</v>
      </c>
      <c r="FF5" s="142" t="n">
        <v>50</v>
      </c>
      <c r="FG5" s="142" t="n">
        <v>50</v>
      </c>
      <c r="FH5" s="142" t="n">
        <v>50</v>
      </c>
      <c r="FI5" s="142" t="n">
        <v>50</v>
      </c>
      <c r="FJ5" s="142"/>
      <c r="FK5" s="142"/>
      <c r="FL5" s="142"/>
      <c r="FM5" s="142"/>
      <c r="FN5" s="142"/>
      <c r="FO5" s="142"/>
      <c r="FP5" s="142"/>
      <c r="FQ5" s="142"/>
      <c r="FR5" s="142"/>
      <c r="FS5" s="142"/>
      <c r="FT5" s="142"/>
      <c r="FU5" s="142"/>
      <c r="FV5" s="142"/>
      <c r="FW5" s="142"/>
      <c r="FX5" s="142"/>
    </row>
    <row r="6" s="149" customFormat="true" ht="15" hidden="false" customHeight="false" outlineLevel="0" collapsed="false">
      <c r="A6" s="147" t="s">
        <v>332</v>
      </c>
      <c r="B6" s="148" t="s">
        <v>333</v>
      </c>
      <c r="C6" s="148" t="n">
        <v>0.4</v>
      </c>
      <c r="D6" s="148" t="n">
        <v>0.4</v>
      </c>
      <c r="E6" s="148" t="n">
        <v>0.4</v>
      </c>
      <c r="F6" s="148" t="n">
        <v>0.2</v>
      </c>
      <c r="G6" s="148" t="n">
        <v>0.2</v>
      </c>
      <c r="H6" s="148" t="n">
        <v>0.2</v>
      </c>
      <c r="I6" s="148" t="n">
        <v>0.9</v>
      </c>
      <c r="J6" s="148" t="n">
        <v>0.6</v>
      </c>
      <c r="K6" s="148" t="n">
        <v>0.42</v>
      </c>
      <c r="L6" s="148" t="n">
        <v>16.06</v>
      </c>
      <c r="M6" s="148" t="n">
        <v>15.1</v>
      </c>
      <c r="N6" s="148" t="n">
        <v>15.1</v>
      </c>
      <c r="O6" s="148" t="n">
        <v>15.1</v>
      </c>
      <c r="P6" s="148" t="n">
        <v>1.32</v>
      </c>
      <c r="Q6" s="148" t="n">
        <v>15.03</v>
      </c>
      <c r="R6" s="148" t="n">
        <v>1.15</v>
      </c>
      <c r="S6" s="148" t="n">
        <v>1.15</v>
      </c>
      <c r="T6" s="148" t="n">
        <v>1.12</v>
      </c>
      <c r="U6" s="148" t="n">
        <v>1</v>
      </c>
      <c r="V6" s="148" t="n">
        <v>1.15</v>
      </c>
      <c r="W6" s="148"/>
      <c r="X6" s="148"/>
      <c r="Y6" s="148" t="n">
        <v>14.7</v>
      </c>
      <c r="Z6" s="148" t="n">
        <v>14.36</v>
      </c>
      <c r="AA6" s="148" t="n">
        <v>13.83</v>
      </c>
      <c r="AB6" s="148" t="n">
        <v>13.86</v>
      </c>
      <c r="AC6" s="148" t="n">
        <v>14.4</v>
      </c>
      <c r="AD6" s="148" t="n">
        <v>14.21</v>
      </c>
      <c r="AE6" s="148" t="n">
        <v>14.21</v>
      </c>
      <c r="AF6" s="148" t="n">
        <v>14.21</v>
      </c>
      <c r="AG6" s="148" t="n">
        <v>14.01</v>
      </c>
      <c r="AH6" s="148" t="n">
        <v>13.99</v>
      </c>
      <c r="AI6" s="148" t="n">
        <v>13.83</v>
      </c>
      <c r="AJ6" s="148" t="n">
        <v>13.82</v>
      </c>
      <c r="AK6" s="148" t="n">
        <v>14.18</v>
      </c>
      <c r="AL6" s="148" t="n">
        <v>13.98</v>
      </c>
      <c r="AM6" s="148" t="n">
        <v>13.98</v>
      </c>
      <c r="AN6" s="148" t="n">
        <v>13.8</v>
      </c>
      <c r="AO6" s="148" t="n">
        <v>13.79</v>
      </c>
      <c r="AP6" s="148" t="n">
        <v>2.99</v>
      </c>
      <c r="AQ6" s="148" t="n">
        <v>13.85</v>
      </c>
      <c r="AR6" s="148" t="n">
        <v>13.47</v>
      </c>
      <c r="AS6" s="148" t="n">
        <v>13.37</v>
      </c>
      <c r="AT6" s="148" t="n">
        <v>2.99</v>
      </c>
      <c r="AU6" s="148" t="n">
        <v>1.25</v>
      </c>
      <c r="AV6" s="148" t="n">
        <v>0.33</v>
      </c>
      <c r="AW6" s="148" t="n">
        <v>0.3</v>
      </c>
      <c r="AX6" s="148" t="n">
        <v>2.38</v>
      </c>
      <c r="AY6" s="148" t="n">
        <v>2.99</v>
      </c>
      <c r="AZ6" s="148" t="n">
        <v>2.99</v>
      </c>
      <c r="BA6" s="148" t="n">
        <v>2.88</v>
      </c>
      <c r="BB6" s="148" t="n">
        <v>2.88</v>
      </c>
      <c r="BC6" s="148" t="n">
        <v>2.85</v>
      </c>
      <c r="BD6" s="148" t="n">
        <v>2.85</v>
      </c>
      <c r="BE6" s="148" t="n">
        <v>2.81</v>
      </c>
      <c r="BF6" s="148" t="n">
        <v>0.91</v>
      </c>
      <c r="BG6" s="148" t="n">
        <v>0.9</v>
      </c>
      <c r="BH6" s="148" t="n">
        <v>1.28</v>
      </c>
      <c r="BI6" s="148" t="n">
        <v>1.21</v>
      </c>
      <c r="BJ6" s="148" t="n">
        <v>2.81</v>
      </c>
      <c r="BK6" s="148" t="n">
        <v>2.8</v>
      </c>
      <c r="BL6" s="148" t="n">
        <v>2.99</v>
      </c>
      <c r="BM6" s="148" t="n">
        <v>1.22</v>
      </c>
      <c r="BN6" s="148" t="n">
        <v>2.49</v>
      </c>
      <c r="BO6" s="148" t="n">
        <v>2.5</v>
      </c>
      <c r="BP6" s="148" t="n">
        <v>0.4</v>
      </c>
      <c r="BQ6" s="148" t="n">
        <v>0.4</v>
      </c>
      <c r="BR6" s="148" t="n">
        <v>3.01</v>
      </c>
      <c r="BS6" s="148" t="n">
        <v>1.06</v>
      </c>
      <c r="BT6" s="148" t="n">
        <v>2.9</v>
      </c>
      <c r="BU6" s="148" t="n">
        <v>2.86</v>
      </c>
      <c r="BV6" s="148" t="n">
        <v>1.07</v>
      </c>
      <c r="BW6" s="148" t="n">
        <v>1.09</v>
      </c>
      <c r="BX6" s="148" t="n">
        <v>0.3</v>
      </c>
      <c r="BY6" s="148" t="n">
        <v>0.23</v>
      </c>
      <c r="BZ6" s="148" t="n">
        <v>0.2</v>
      </c>
      <c r="CA6" s="148" t="n">
        <v>0.2</v>
      </c>
      <c r="CB6" s="148" t="n">
        <v>0.08</v>
      </c>
      <c r="CC6" s="148" t="n">
        <v>0.2</v>
      </c>
      <c r="CD6" s="148" t="n">
        <v>0.54</v>
      </c>
      <c r="CE6" s="148" t="n">
        <v>0.2</v>
      </c>
      <c r="CF6" s="148" t="n">
        <v>1.36</v>
      </c>
      <c r="CG6" s="148" t="n">
        <v>13.78</v>
      </c>
      <c r="CH6" s="148" t="n">
        <v>1.06</v>
      </c>
      <c r="CI6" s="148" t="n">
        <v>1.06</v>
      </c>
      <c r="CJ6" s="148" t="n">
        <v>1.02</v>
      </c>
      <c r="CK6" s="149" t="n">
        <v>0.99</v>
      </c>
      <c r="CL6" s="149" t="n">
        <v>1</v>
      </c>
      <c r="CM6" s="149" t="n">
        <v>1.38</v>
      </c>
      <c r="CN6" s="149" t="n">
        <v>1.06</v>
      </c>
      <c r="CO6" s="148" t="n">
        <v>1</v>
      </c>
      <c r="CP6" s="148" t="n">
        <v>0.91</v>
      </c>
      <c r="CQ6" s="148" t="n">
        <v>0.98</v>
      </c>
      <c r="CR6" s="148" t="n">
        <v>0.9</v>
      </c>
      <c r="CS6" s="148" t="n">
        <v>1.2</v>
      </c>
      <c r="CT6" s="148" t="n">
        <v>1.09</v>
      </c>
      <c r="CU6" s="148" t="n">
        <v>1.25</v>
      </c>
      <c r="CV6" s="148" t="n">
        <v>1.2</v>
      </c>
      <c r="CW6" s="148" t="n">
        <v>1.42</v>
      </c>
      <c r="CX6" s="148" t="n">
        <v>1.42</v>
      </c>
      <c r="CY6" s="148" t="n">
        <v>2.38</v>
      </c>
      <c r="CZ6" s="148" t="n">
        <v>0.14</v>
      </c>
      <c r="DA6" s="148" t="n">
        <v>1.48</v>
      </c>
      <c r="DB6" s="148" t="n">
        <v>0.08</v>
      </c>
      <c r="DC6" s="148" t="n">
        <v>0.04</v>
      </c>
      <c r="DD6" s="148" t="n">
        <v>0.06</v>
      </c>
      <c r="DE6" s="148" t="n">
        <v>1.16</v>
      </c>
      <c r="DF6" s="148" t="n">
        <v>1.15</v>
      </c>
      <c r="DG6" s="148" t="n">
        <v>1.16</v>
      </c>
      <c r="DH6" s="148" t="n">
        <v>1.12</v>
      </c>
      <c r="DI6" s="148" t="n">
        <v>1</v>
      </c>
      <c r="DJ6" s="148" t="n">
        <v>0.4</v>
      </c>
      <c r="DK6" s="148" t="n">
        <v>0.24</v>
      </c>
      <c r="DL6" s="148" t="n">
        <v>0.53</v>
      </c>
      <c r="DM6" s="148" t="n">
        <v>0.46</v>
      </c>
      <c r="DN6" s="148" t="n">
        <v>0.39</v>
      </c>
      <c r="DO6" s="148" t="n">
        <v>0.09</v>
      </c>
      <c r="DP6" s="148" t="n">
        <v>0.09</v>
      </c>
      <c r="DQ6" s="148" t="n">
        <v>0.09</v>
      </c>
      <c r="DR6" s="148" t="n">
        <v>0.09</v>
      </c>
      <c r="DS6" s="148" t="n">
        <v>0.11</v>
      </c>
      <c r="DT6" s="148" t="n">
        <v>1.22</v>
      </c>
      <c r="DU6" s="148" t="n">
        <v>1.13</v>
      </c>
      <c r="DV6" s="148" t="n">
        <v>1.08</v>
      </c>
      <c r="DW6" s="148" t="n">
        <v>1</v>
      </c>
      <c r="DX6" s="148" t="n">
        <v>1.1</v>
      </c>
      <c r="DY6" s="148" t="n">
        <v>2.38</v>
      </c>
      <c r="DZ6" s="148" t="n">
        <v>1.43</v>
      </c>
      <c r="EA6" s="148" t="n">
        <v>0.63</v>
      </c>
      <c r="EB6" s="148" t="n">
        <v>0.38</v>
      </c>
      <c r="EC6" s="149" t="n">
        <v>1.26</v>
      </c>
      <c r="ED6" s="149" t="n">
        <v>0.3</v>
      </c>
      <c r="EE6" s="148" t="n">
        <v>0.3</v>
      </c>
      <c r="EF6" s="148" t="n">
        <v>1.43</v>
      </c>
      <c r="EG6" s="148" t="n">
        <v>1.2</v>
      </c>
      <c r="EH6" s="148" t="n">
        <v>2.4</v>
      </c>
      <c r="EI6" s="148" t="n">
        <v>2.39</v>
      </c>
      <c r="EJ6" s="148" t="n">
        <v>2.38</v>
      </c>
      <c r="EK6" s="148" t="n">
        <v>4.48</v>
      </c>
      <c r="EL6" s="148" t="n">
        <v>4.41</v>
      </c>
      <c r="EM6" s="148" t="n">
        <v>4.4</v>
      </c>
      <c r="EN6" s="148" t="n">
        <v>8.17</v>
      </c>
      <c r="EO6" s="148" t="n">
        <v>8.1</v>
      </c>
      <c r="EP6" s="148" t="n">
        <v>8.1</v>
      </c>
      <c r="EQ6" s="148" t="n">
        <v>15.12</v>
      </c>
      <c r="ER6" s="148" t="n">
        <v>15.07</v>
      </c>
      <c r="ES6" s="148" t="n">
        <v>15.08</v>
      </c>
      <c r="ET6" s="148" t="n">
        <v>15.05</v>
      </c>
      <c r="EU6" s="148" t="n">
        <v>2.39</v>
      </c>
      <c r="EV6" s="148" t="n">
        <v>15.07</v>
      </c>
      <c r="EW6" s="148" t="n">
        <v>0.7</v>
      </c>
      <c r="EX6" s="148" t="n">
        <v>0.4</v>
      </c>
      <c r="EY6" s="148" t="n">
        <v>0.4</v>
      </c>
      <c r="EZ6" s="148" t="n">
        <v>3.09</v>
      </c>
      <c r="FA6" s="148" t="n">
        <v>2.98</v>
      </c>
      <c r="FB6" s="148" t="n">
        <v>2.78</v>
      </c>
      <c r="FC6" s="148" t="n">
        <v>2.78</v>
      </c>
      <c r="FD6" s="148" t="n">
        <v>2.7</v>
      </c>
      <c r="FE6" s="148" t="n">
        <v>2.7</v>
      </c>
      <c r="FF6" s="148" t="n">
        <v>0.7</v>
      </c>
      <c r="FG6" s="148" t="n">
        <v>2.8</v>
      </c>
      <c r="FH6" s="148" t="n">
        <v>0.7</v>
      </c>
      <c r="FI6" s="148" t="n">
        <v>0.7</v>
      </c>
      <c r="FJ6" s="148"/>
      <c r="FK6" s="148"/>
      <c r="FL6" s="148"/>
      <c r="FM6" s="148"/>
      <c r="FN6" s="148"/>
      <c r="FO6" s="148"/>
      <c r="FP6" s="148"/>
      <c r="FQ6" s="148"/>
      <c r="FR6" s="148"/>
      <c r="FS6" s="148"/>
      <c r="FT6" s="148"/>
      <c r="FU6" s="148"/>
      <c r="FV6" s="148"/>
      <c r="FW6" s="148"/>
      <c r="FX6" s="148"/>
    </row>
    <row r="7" s="153" customFormat="true" ht="15" hidden="false" customHeight="false" outlineLevel="0" collapsed="false">
      <c r="A7" s="150" t="s">
        <v>334</v>
      </c>
      <c r="B7" s="151" t="s">
        <v>335</v>
      </c>
      <c r="C7" s="151" t="n">
        <v>-1954.7</v>
      </c>
      <c r="D7" s="151" t="n">
        <v>-1938.69</v>
      </c>
      <c r="E7" s="151" t="n">
        <v>-2005.69</v>
      </c>
      <c r="F7" s="151" t="n">
        <v>-1940.31</v>
      </c>
      <c r="G7" s="151" t="n">
        <v>-2005.69</v>
      </c>
      <c r="H7" s="151" t="n">
        <v>-1950.12</v>
      </c>
      <c r="I7" s="151" t="n">
        <v>-1787.08</v>
      </c>
      <c r="J7" s="151" t="n">
        <v>-1787.08</v>
      </c>
      <c r="K7" s="151" t="n">
        <v>-1787.08</v>
      </c>
      <c r="L7" s="151" t="n">
        <v>-1763.91</v>
      </c>
      <c r="M7" s="151" t="n">
        <v>-1763.91</v>
      </c>
      <c r="N7" s="151" t="n">
        <v>1184.49</v>
      </c>
      <c r="O7" s="151" t="n">
        <v>-1759.67</v>
      </c>
      <c r="P7" s="151" t="n">
        <v>-1515.95</v>
      </c>
      <c r="Q7" s="151" t="n">
        <v>-1713.95</v>
      </c>
      <c r="R7" s="151" t="n">
        <v>-1891.17</v>
      </c>
      <c r="S7" s="151" t="n">
        <v>-1891.17</v>
      </c>
      <c r="T7" s="151" t="n">
        <v>-1937.47</v>
      </c>
      <c r="U7" s="151" t="n">
        <v>-1937.47</v>
      </c>
      <c r="V7" s="151" t="n">
        <v>-1891.17</v>
      </c>
      <c r="W7" s="151"/>
      <c r="X7" s="151"/>
      <c r="Y7" s="151" t="n">
        <v>-1369.63</v>
      </c>
      <c r="Z7" s="151" t="n">
        <v>-1316.91</v>
      </c>
      <c r="AA7" s="151" t="n">
        <v>-1039.9</v>
      </c>
      <c r="AB7" s="151" t="n">
        <v>-1039.9</v>
      </c>
      <c r="AC7" s="151" t="n">
        <v>-1038.25</v>
      </c>
      <c r="AD7" s="151" t="n">
        <v>-1155.15</v>
      </c>
      <c r="AE7" s="151" t="n">
        <v>-1154.26</v>
      </c>
      <c r="AF7" s="151" t="n">
        <v>1184.49</v>
      </c>
      <c r="AG7" s="151" t="n">
        <v>1184.49</v>
      </c>
      <c r="AH7" s="151" t="n">
        <v>1184.49</v>
      </c>
      <c r="AI7" s="151" t="n">
        <v>1184.49</v>
      </c>
      <c r="AJ7" s="151" t="n">
        <v>1184.49</v>
      </c>
      <c r="AK7" s="151" t="n">
        <v>-383.73</v>
      </c>
      <c r="AL7" s="151" t="n">
        <v>-457.06</v>
      </c>
      <c r="AM7" s="151" t="n">
        <v>-457.06</v>
      </c>
      <c r="AN7" s="152" t="n">
        <v>-555.85</v>
      </c>
      <c r="AO7" s="151" t="n">
        <v>-585.74</v>
      </c>
      <c r="AP7" s="151" t="n">
        <v>-510.54</v>
      </c>
      <c r="AQ7" s="151" t="n">
        <v>-1039.9</v>
      </c>
      <c r="AR7" s="151" t="n">
        <v>-1454.64</v>
      </c>
      <c r="AS7" s="151" t="n">
        <v>-1454.64</v>
      </c>
      <c r="AT7" s="151" t="n">
        <v>-1467.97</v>
      </c>
      <c r="AU7" s="151" t="n">
        <v>-12937.4</v>
      </c>
      <c r="AV7" s="151" t="n">
        <v>-13054.8</v>
      </c>
      <c r="AW7" s="151" t="n">
        <v>-13064.55</v>
      </c>
      <c r="AX7" s="151" t="n">
        <v>-15283.46</v>
      </c>
      <c r="AY7" s="151" t="n">
        <v>-913.34</v>
      </c>
      <c r="AZ7" s="152" t="n">
        <v>-909.86</v>
      </c>
      <c r="BA7" s="152" t="n">
        <v>-1163.94</v>
      </c>
      <c r="BB7" s="151" t="n">
        <v>-7755.02</v>
      </c>
      <c r="BC7" s="151" t="n">
        <v>-8045.51</v>
      </c>
      <c r="BD7" s="151" t="n">
        <v>-7137.58</v>
      </c>
      <c r="BE7" s="151" t="n">
        <v>-7184.24</v>
      </c>
      <c r="BF7" s="151" t="n">
        <v>-15038.04</v>
      </c>
      <c r="BG7" s="151" t="n">
        <v>-15046.91</v>
      </c>
      <c r="BH7" s="151" t="n">
        <v>-2159.8</v>
      </c>
      <c r="BI7" s="151" t="n">
        <v>-1459.16</v>
      </c>
      <c r="BJ7" s="151" t="n">
        <v>-1621.61</v>
      </c>
      <c r="BK7" s="151" t="n">
        <v>-1621.61</v>
      </c>
      <c r="BL7" s="151" t="n">
        <v>-1491.24</v>
      </c>
      <c r="BM7" s="151" t="n">
        <v>-1491.24</v>
      </c>
      <c r="BN7" s="151" t="n">
        <v>-15487.73</v>
      </c>
      <c r="BO7" s="151" t="n">
        <v>-15542.66</v>
      </c>
      <c r="BP7" s="151" t="n">
        <v>-15581.92</v>
      </c>
      <c r="BQ7" s="151" t="n">
        <v>-15581.92</v>
      </c>
      <c r="BR7" s="151" t="n">
        <v>-15576.78</v>
      </c>
      <c r="BS7" s="151" t="n">
        <v>-15576.78</v>
      </c>
      <c r="BT7" s="151" t="n">
        <v>-15576.78</v>
      </c>
      <c r="BU7" s="151" t="n">
        <v>-2217.78</v>
      </c>
      <c r="BV7" s="151" t="n">
        <v>-1661.64</v>
      </c>
      <c r="BW7" s="151" t="n">
        <v>-1539.27</v>
      </c>
      <c r="BX7" s="151" t="n">
        <v>-1539.27</v>
      </c>
      <c r="BY7" s="151" t="n">
        <v>-1452.16</v>
      </c>
      <c r="BZ7" s="151" t="n">
        <v>-1375.93</v>
      </c>
      <c r="CA7" s="151" t="n">
        <v>-2217.41</v>
      </c>
      <c r="CB7" s="151" t="n">
        <v>-2217.41</v>
      </c>
      <c r="CC7" s="151" t="n">
        <v>-1353.54</v>
      </c>
      <c r="CD7" s="151" t="n">
        <v>-1352.58</v>
      </c>
      <c r="CE7" s="151" t="n">
        <v>-1283.44</v>
      </c>
      <c r="CF7" s="151" t="n">
        <v>-1463.26</v>
      </c>
      <c r="CG7" s="151" t="n">
        <v>-1113.24</v>
      </c>
      <c r="CH7" s="151" t="n">
        <v>-2706.75</v>
      </c>
      <c r="CI7" s="151" t="n">
        <v>-4045.41</v>
      </c>
      <c r="CJ7" s="151" t="n">
        <v>-4659.97</v>
      </c>
      <c r="CK7" s="153" t="n">
        <v>-4709.53</v>
      </c>
      <c r="CL7" s="153" t="n">
        <v>-2165.93</v>
      </c>
      <c r="CM7" s="153" t="n">
        <v>-2164.99</v>
      </c>
      <c r="CN7" s="153" t="n">
        <v>-2164.99</v>
      </c>
      <c r="CO7" s="151" t="n">
        <v>-2164.99</v>
      </c>
      <c r="CP7" s="151" t="n">
        <v>-15067.97</v>
      </c>
      <c r="CQ7" s="151" t="n">
        <v>-1287.6</v>
      </c>
      <c r="CR7" s="151" t="n">
        <v>-1287.6</v>
      </c>
      <c r="CS7" s="151" t="n">
        <v>-13003.06</v>
      </c>
      <c r="CT7" s="151" t="n">
        <v>-13003.06</v>
      </c>
      <c r="CU7" s="151" t="n">
        <v>-12937.39</v>
      </c>
      <c r="CV7" s="152" t="n">
        <v>-12970.23</v>
      </c>
      <c r="CW7" s="152" t="n">
        <v>-13134.41</v>
      </c>
      <c r="CX7" s="151" t="n">
        <v>-13134.41</v>
      </c>
      <c r="CY7" s="151" t="n">
        <v>-15283.46</v>
      </c>
      <c r="CZ7" s="151" t="n">
        <v>-1368.33</v>
      </c>
      <c r="DA7" s="151" t="n">
        <v>-1365.82</v>
      </c>
      <c r="DB7" s="151" t="n">
        <v>-3448.21</v>
      </c>
      <c r="DC7" s="151" t="n">
        <v>-4141.4</v>
      </c>
      <c r="DD7" s="151" t="n">
        <v>-2073.88</v>
      </c>
      <c r="DE7" s="151" t="n">
        <v>-2071.65</v>
      </c>
      <c r="DF7" s="151" t="n">
        <v>-2071.65</v>
      </c>
      <c r="DG7" s="151" t="n">
        <v>-2071.65</v>
      </c>
      <c r="DH7" s="151" t="n">
        <v>-2192.73</v>
      </c>
      <c r="DI7" s="151" t="n">
        <v>-2192.73</v>
      </c>
      <c r="DJ7" s="151" t="n">
        <v>-15594.55</v>
      </c>
      <c r="DK7" s="151" t="n">
        <v>-1659.23</v>
      </c>
      <c r="DL7" s="151" t="n">
        <v>-1658.66</v>
      </c>
      <c r="DM7" s="151" t="n">
        <v>-1716.04</v>
      </c>
      <c r="DN7" s="151" t="n">
        <v>-1804.6</v>
      </c>
      <c r="DO7" s="151" t="n">
        <v>-1804.86</v>
      </c>
      <c r="DP7" s="151" t="n">
        <v>-1659.23</v>
      </c>
      <c r="DQ7" s="151" t="n">
        <v>-1659.23</v>
      </c>
      <c r="DR7" s="151" t="n">
        <v>-2790.33</v>
      </c>
      <c r="DS7" s="151" t="n">
        <v>-1692.41</v>
      </c>
      <c r="DT7" s="151" t="n">
        <v>-1689.87</v>
      </c>
      <c r="DU7" s="151" t="n">
        <v>-1934.21</v>
      </c>
      <c r="DV7" s="151" t="n">
        <v>-2110.94</v>
      </c>
      <c r="DW7" s="151" t="n">
        <v>-2110.94</v>
      </c>
      <c r="DX7" s="151" t="n">
        <v>-1934.21</v>
      </c>
      <c r="DY7" s="151" t="n">
        <v>-15283.46</v>
      </c>
      <c r="DZ7" s="151" t="n">
        <v>-13134.41</v>
      </c>
      <c r="EA7" s="151" t="n">
        <v>-13160.88</v>
      </c>
      <c r="EB7" s="151" t="n">
        <v>-13160.88</v>
      </c>
      <c r="EC7" s="153" t="n">
        <v>-1703.53</v>
      </c>
      <c r="ED7" s="153" t="n">
        <v>-13058.92</v>
      </c>
      <c r="EE7" s="151" t="n">
        <v>-13058.92</v>
      </c>
      <c r="EF7" s="151" t="n">
        <v>-13134.41</v>
      </c>
      <c r="EG7" s="151" t="n">
        <v>-13003.06</v>
      </c>
      <c r="EH7" s="151" t="n">
        <v>173.76</v>
      </c>
      <c r="EI7" s="151" t="n">
        <v>173.76</v>
      </c>
      <c r="EJ7" s="151" t="n">
        <v>173.76</v>
      </c>
      <c r="EK7" s="151" t="n">
        <v>1139.12</v>
      </c>
      <c r="EL7" s="151" t="n">
        <v>174.89</v>
      </c>
      <c r="EM7" s="151" t="n">
        <v>174.89</v>
      </c>
      <c r="EN7" s="151" t="n">
        <v>1143.82</v>
      </c>
      <c r="EO7" s="151" t="n">
        <v>178.59</v>
      </c>
      <c r="EP7" s="151" t="n">
        <v>178.59</v>
      </c>
      <c r="EQ7" s="151" t="n">
        <v>1184.49</v>
      </c>
      <c r="ER7" s="151" t="n">
        <v>1184.49</v>
      </c>
      <c r="ES7" s="151" t="n">
        <v>1184.5</v>
      </c>
      <c r="ET7" s="152" t="n">
        <v>173.75</v>
      </c>
      <c r="EU7" s="151" t="n">
        <v>173.75</v>
      </c>
      <c r="EV7" s="151" t="n">
        <v>1184.49</v>
      </c>
      <c r="EW7" s="151" t="n">
        <v>-1042.59</v>
      </c>
      <c r="EX7" s="151" t="n">
        <v>-1042.59</v>
      </c>
      <c r="EY7" s="152" t="n">
        <v>-1042.59</v>
      </c>
      <c r="EZ7" s="151" t="n">
        <v>-1039.2</v>
      </c>
      <c r="FA7" s="151" t="n">
        <v>-1039.2</v>
      </c>
      <c r="FB7" s="151" t="n">
        <v>-2539.36</v>
      </c>
      <c r="FC7" s="151" t="n">
        <v>-2533.94</v>
      </c>
      <c r="FD7" s="152" t="n">
        <v>-2533.94</v>
      </c>
      <c r="FE7" s="151" t="n">
        <v>-15749.02</v>
      </c>
      <c r="FF7" s="151" t="n">
        <v>-15749.02</v>
      </c>
      <c r="FG7" s="151" t="n">
        <v>-997.97</v>
      </c>
      <c r="FH7" s="151" t="n">
        <v>-997.97</v>
      </c>
      <c r="FI7" s="151" t="n">
        <v>-11762.43</v>
      </c>
      <c r="FJ7" s="151"/>
      <c r="FK7" s="151"/>
      <c r="FL7" s="151"/>
      <c r="FM7" s="151"/>
      <c r="FN7" s="151"/>
      <c r="FO7" s="151"/>
      <c r="FP7" s="151"/>
      <c r="FQ7" s="151"/>
      <c r="FR7" s="151"/>
      <c r="FS7" s="151"/>
      <c r="FT7" s="151"/>
      <c r="FU7" s="151"/>
      <c r="FV7" s="151"/>
      <c r="FW7" s="151"/>
      <c r="FX7" s="151"/>
      <c r="FY7" s="154"/>
    </row>
    <row r="8" s="143" customFormat="true" ht="15" hidden="false" customHeight="false" outlineLevel="0" collapsed="false">
      <c r="A8" s="141" t="s">
        <v>336</v>
      </c>
      <c r="B8" s="142" t="s">
        <v>337</v>
      </c>
      <c r="C8" s="142" t="n">
        <v>-14.48</v>
      </c>
      <c r="D8" s="142" t="n">
        <v>-127.32</v>
      </c>
      <c r="E8" s="142" t="n">
        <v>-25.87</v>
      </c>
      <c r="F8" s="142" t="n">
        <v>-141.8</v>
      </c>
      <c r="G8" s="142" t="n">
        <v>-25.87</v>
      </c>
      <c r="H8" s="142" t="n">
        <v>-167.67</v>
      </c>
      <c r="I8" s="142" t="n">
        <v>-153.65</v>
      </c>
      <c r="J8" s="142" t="n">
        <v>-153.65</v>
      </c>
      <c r="K8" s="142" t="n">
        <v>-153.65</v>
      </c>
      <c r="L8" s="142" t="n">
        <v>-151.66</v>
      </c>
      <c r="M8" s="142" t="n">
        <v>-151.66</v>
      </c>
      <c r="N8" s="142" t="n">
        <v>0.15</v>
      </c>
      <c r="O8" s="142" t="n">
        <v>-151.51</v>
      </c>
      <c r="P8" s="142" t="n">
        <v>-113.25</v>
      </c>
      <c r="Q8" s="142" t="n">
        <v>-147.58</v>
      </c>
      <c r="R8" s="142" t="n">
        <v>-141.28</v>
      </c>
      <c r="S8" s="142" t="n">
        <v>-21.19</v>
      </c>
      <c r="T8" s="142" t="n">
        <v>-21.71</v>
      </c>
      <c r="U8" s="142" t="n">
        <v>-21.71</v>
      </c>
      <c r="V8" s="142" t="n">
        <v>-120.09</v>
      </c>
      <c r="W8" s="142"/>
      <c r="X8" s="142"/>
      <c r="Y8" s="142" t="n">
        <v>-117.93</v>
      </c>
      <c r="Z8" s="142" t="n">
        <v>-113.39</v>
      </c>
      <c r="AA8" s="142" t="n">
        <v>-214.2</v>
      </c>
      <c r="AB8" s="142" t="n">
        <v>-123.89</v>
      </c>
      <c r="AC8" s="142" t="n">
        <v>-123.69</v>
      </c>
      <c r="AD8" s="142" t="n">
        <v>-237.08</v>
      </c>
      <c r="AE8" s="142" t="n">
        <v>-236.99</v>
      </c>
      <c r="AF8" s="142" t="n">
        <v>0.09</v>
      </c>
      <c r="AG8" s="142" t="n">
        <v>0.2</v>
      </c>
      <c r="AH8" s="142" t="n">
        <v>0.24</v>
      </c>
      <c r="AI8" s="142" t="n">
        <v>0.22</v>
      </c>
      <c r="AJ8" s="142" t="n">
        <v>0.16</v>
      </c>
      <c r="AK8" s="142" t="n">
        <v>0</v>
      </c>
      <c r="AL8" s="142" t="n">
        <v>0</v>
      </c>
      <c r="AM8" s="142" t="n">
        <v>0</v>
      </c>
      <c r="AN8" s="142" t="n">
        <v>0</v>
      </c>
      <c r="AO8" s="142" t="n">
        <v>0</v>
      </c>
      <c r="AP8" s="142" t="n">
        <v>-0.02</v>
      </c>
      <c r="AQ8" s="142" t="n">
        <v>-90.31</v>
      </c>
      <c r="AR8" s="142" t="n">
        <v>-126.32</v>
      </c>
      <c r="AS8" s="142" t="n">
        <v>-126.32</v>
      </c>
      <c r="AT8" s="142" t="n">
        <v>-127.48</v>
      </c>
      <c r="AU8" s="142" t="n">
        <v>-24.09</v>
      </c>
      <c r="AV8" s="142" t="n">
        <v>-18.91</v>
      </c>
      <c r="AW8" s="142" t="n">
        <v>-19.009889957</v>
      </c>
      <c r="AX8" s="142" t="n">
        <v>-0.1</v>
      </c>
      <c r="AY8" s="142" t="n">
        <v>-3.19</v>
      </c>
      <c r="AZ8" s="142" t="n">
        <v>-3.21</v>
      </c>
      <c r="BA8" s="142" t="n">
        <v>-4.11</v>
      </c>
      <c r="BB8" s="142" t="n">
        <v>-50.4</v>
      </c>
      <c r="BC8" s="142" t="n">
        <v>-52.29</v>
      </c>
      <c r="BD8" s="142" t="n">
        <v>-54.95</v>
      </c>
      <c r="BE8" s="142" t="n">
        <v>-55.31</v>
      </c>
      <c r="BF8" s="142" t="n">
        <v>-47.23</v>
      </c>
      <c r="BG8" s="142" t="n">
        <v>-67.16</v>
      </c>
      <c r="BH8" s="142" t="n">
        <v>-2.76</v>
      </c>
      <c r="BI8" s="142" t="n">
        <v>-1.87</v>
      </c>
      <c r="BJ8" s="142" t="n">
        <v>-5.32</v>
      </c>
      <c r="BK8" s="142" t="n">
        <v>-5.32</v>
      </c>
      <c r="BL8" s="142" t="n">
        <v>-124.29</v>
      </c>
      <c r="BM8" s="142" t="n">
        <v>-124.29</v>
      </c>
      <c r="BN8" s="142" t="n">
        <v>-139.52</v>
      </c>
      <c r="BO8" s="142" t="n">
        <v>-13.77</v>
      </c>
      <c r="BP8" s="142" t="n">
        <v>-56.7</v>
      </c>
      <c r="BQ8" s="142" t="n">
        <v>-56.7</v>
      </c>
      <c r="BR8" s="142" t="n">
        <v>-56.68</v>
      </c>
      <c r="BS8" s="142" t="n">
        <v>-10.38</v>
      </c>
      <c r="BT8" s="142" t="n">
        <v>-46.3</v>
      </c>
      <c r="BU8" s="142" t="n">
        <v>-2.66</v>
      </c>
      <c r="BV8" s="142" t="n">
        <v>-3.02</v>
      </c>
      <c r="BW8" s="142" t="n">
        <v>-128.62</v>
      </c>
      <c r="BX8" s="142" t="n">
        <v>-128.62</v>
      </c>
      <c r="BY8" s="142" t="n">
        <v>-121.34</v>
      </c>
      <c r="BZ8" s="142" t="n">
        <v>-114.97</v>
      </c>
      <c r="CA8" s="142" t="n">
        <v>-4.8</v>
      </c>
      <c r="CB8" s="142" t="n">
        <v>-4.8</v>
      </c>
      <c r="CC8" s="142" t="n">
        <v>-110.17</v>
      </c>
      <c r="CD8" s="142" t="n">
        <v>-110.09</v>
      </c>
      <c r="CE8" s="142" t="n">
        <v>-104.46</v>
      </c>
      <c r="CF8" s="142" t="n">
        <v>-109.31</v>
      </c>
      <c r="CG8" s="142" t="n">
        <v>-96.68</v>
      </c>
      <c r="CH8" s="142" t="n">
        <v>-15.54</v>
      </c>
      <c r="CI8" s="142" t="n">
        <v>-25.93</v>
      </c>
      <c r="CJ8" s="142" t="n">
        <v>-29.87</v>
      </c>
      <c r="CK8" s="143" t="n">
        <v>-30.19</v>
      </c>
      <c r="CL8" s="143" t="n">
        <v>-9.13</v>
      </c>
      <c r="CM8" s="143" t="n">
        <v>-9.13</v>
      </c>
      <c r="CN8" s="143" t="n">
        <v>-4.42</v>
      </c>
      <c r="CO8" s="142" t="n">
        <v>-4.71</v>
      </c>
      <c r="CP8" s="142" t="n">
        <v>-19.93</v>
      </c>
      <c r="CQ8" s="142" t="n">
        <v>-1.12</v>
      </c>
      <c r="CR8" s="142" t="n">
        <v>-1.12</v>
      </c>
      <c r="CS8" s="142" t="n">
        <v>-10.66</v>
      </c>
      <c r="CT8" s="142" t="n">
        <v>-10.66</v>
      </c>
      <c r="CU8" s="142" t="n">
        <v>-96.35</v>
      </c>
      <c r="CV8" s="142" t="n">
        <v>-97.97</v>
      </c>
      <c r="CW8" s="142" t="n">
        <v>-24.45</v>
      </c>
      <c r="CX8" s="142" t="n">
        <v>-73.36</v>
      </c>
      <c r="CY8" s="142" t="n">
        <v>-1.62</v>
      </c>
      <c r="CZ8" s="142" t="n">
        <v>-102.22</v>
      </c>
      <c r="DA8" s="142" t="n">
        <v>-102.03</v>
      </c>
      <c r="DB8" s="142" t="n">
        <v>-62.08</v>
      </c>
      <c r="DC8" s="142" t="n">
        <v>-74.57</v>
      </c>
      <c r="DD8" s="142" t="n">
        <v>-31.63</v>
      </c>
      <c r="DE8" s="142" t="n">
        <v>-31.6</v>
      </c>
      <c r="DF8" s="142" t="n">
        <v>-29.25</v>
      </c>
      <c r="DG8" s="142" t="n">
        <v>-2.35</v>
      </c>
      <c r="DH8" s="142" t="n">
        <v>-2.48</v>
      </c>
      <c r="DI8" s="142" t="n">
        <v>-2.48</v>
      </c>
      <c r="DJ8" s="142" t="n">
        <v>-42.93</v>
      </c>
      <c r="DK8" s="142" t="n">
        <v>-57.61</v>
      </c>
      <c r="DL8" s="142" t="n">
        <v>-57.59</v>
      </c>
      <c r="DM8" s="142" t="n">
        <v>-59.58</v>
      </c>
      <c r="DN8" s="142" t="n">
        <v>-62.66</v>
      </c>
      <c r="DO8" s="142" t="n">
        <v>-62.67</v>
      </c>
      <c r="DP8" s="142" t="n">
        <v>-14.1</v>
      </c>
      <c r="DQ8" s="142" t="n">
        <v>-14.1</v>
      </c>
      <c r="DR8" s="142" t="n">
        <v>-3.05</v>
      </c>
      <c r="DS8" s="142" t="n">
        <v>-12.75</v>
      </c>
      <c r="DT8" s="142" t="n">
        <v>-12.73</v>
      </c>
      <c r="DU8" s="142" t="n">
        <v>-14.57</v>
      </c>
      <c r="DV8" s="142" t="n">
        <v>-2.38</v>
      </c>
      <c r="DW8" s="142" t="n">
        <v>-2.38</v>
      </c>
      <c r="DX8" s="142" t="n">
        <v>-12.38</v>
      </c>
      <c r="DY8" s="142" t="n">
        <v>-137.68</v>
      </c>
      <c r="DZ8" s="142" t="n">
        <v>-12.18</v>
      </c>
      <c r="EA8" s="142" t="n">
        <v>-19.07</v>
      </c>
      <c r="EB8" s="142" t="n">
        <v>-19.07</v>
      </c>
      <c r="EC8" s="143" t="n">
        <v>-127.26</v>
      </c>
      <c r="ED8" s="143" t="n">
        <v>-1.7</v>
      </c>
      <c r="EE8" s="142" t="n">
        <v>-31.74</v>
      </c>
      <c r="EF8" s="142" t="n">
        <v>-85.64</v>
      </c>
      <c r="EG8" s="142" t="n">
        <v>-14.38</v>
      </c>
      <c r="EH8" s="142" t="n">
        <v>0.16</v>
      </c>
      <c r="EI8" s="142" t="n">
        <v>0.2</v>
      </c>
      <c r="EJ8" s="142" t="n">
        <v>0.2</v>
      </c>
      <c r="EK8" s="142" t="n">
        <v>1.28</v>
      </c>
      <c r="EL8" s="142" t="n">
        <v>0.2</v>
      </c>
      <c r="EM8" s="142" t="n">
        <v>0.2</v>
      </c>
      <c r="EN8" s="142" t="n">
        <v>1.29</v>
      </c>
      <c r="EO8" s="142" t="n">
        <v>0.2</v>
      </c>
      <c r="EP8" s="142" t="n">
        <v>0.2</v>
      </c>
      <c r="EQ8" s="142" t="n">
        <v>1.33</v>
      </c>
      <c r="ER8" s="142" t="n">
        <v>1.06</v>
      </c>
      <c r="ES8" s="142" t="n">
        <v>0.27</v>
      </c>
      <c r="ET8" s="142" t="n">
        <v>0.04</v>
      </c>
      <c r="EU8" s="142" t="n">
        <v>0.04</v>
      </c>
      <c r="EV8" s="142" t="n">
        <v>0.15</v>
      </c>
      <c r="EW8" s="142" t="n">
        <v>-47.5</v>
      </c>
      <c r="EX8" s="142" t="n">
        <v>-47.5</v>
      </c>
      <c r="EY8" s="142" t="n">
        <v>-47.5</v>
      </c>
      <c r="EZ8" s="142" t="n">
        <v>-47.34</v>
      </c>
      <c r="FA8" s="142" t="n">
        <v>-47.34</v>
      </c>
      <c r="FB8" s="142" t="n">
        <v>-4.28</v>
      </c>
      <c r="FC8" s="142" t="n">
        <v>-4.27</v>
      </c>
      <c r="FD8" s="142" t="n">
        <v>-4.27</v>
      </c>
      <c r="FE8" s="142" t="n">
        <v>-0.01</v>
      </c>
      <c r="FF8" s="142" t="n">
        <v>-0.01</v>
      </c>
      <c r="FG8" s="142" t="n">
        <v>-46.98</v>
      </c>
      <c r="FH8" s="142" t="n">
        <v>-46.98</v>
      </c>
      <c r="FI8" s="142" t="n">
        <v>-553.77</v>
      </c>
      <c r="FJ8" s="142"/>
      <c r="FK8" s="142"/>
      <c r="FL8" s="142"/>
      <c r="FM8" s="142"/>
      <c r="FN8" s="142"/>
      <c r="FO8" s="142"/>
      <c r="FP8" s="142"/>
      <c r="FQ8" s="142"/>
      <c r="FR8" s="142"/>
      <c r="FS8" s="142"/>
      <c r="FT8" s="142"/>
      <c r="FU8" s="142"/>
      <c r="FV8" s="142"/>
      <c r="FW8" s="142"/>
      <c r="FX8" s="142"/>
    </row>
    <row r="9" s="149" customFormat="true" ht="15" hidden="false" customHeight="false" outlineLevel="0" collapsed="false">
      <c r="A9" s="147" t="s">
        <v>338</v>
      </c>
      <c r="B9" s="148" t="s">
        <v>339</v>
      </c>
      <c r="C9" s="148" t="n">
        <v>2.17</v>
      </c>
      <c r="D9" s="148" t="n">
        <v>2.25</v>
      </c>
      <c r="E9" s="148" t="n">
        <v>2.12</v>
      </c>
      <c r="F9" s="148" t="n">
        <v>2.24</v>
      </c>
      <c r="G9" s="148" t="n">
        <v>2.12</v>
      </c>
      <c r="H9" s="148" t="n">
        <v>2.22</v>
      </c>
      <c r="I9" s="148" t="n">
        <v>2.49</v>
      </c>
      <c r="J9" s="148" t="n">
        <v>2.49</v>
      </c>
      <c r="K9" s="148" t="n">
        <v>2.49</v>
      </c>
      <c r="L9" s="148" t="n">
        <v>2.49</v>
      </c>
      <c r="M9" s="148" t="n">
        <v>2.49</v>
      </c>
      <c r="N9" s="148" t="n">
        <v>14.36</v>
      </c>
      <c r="O9" s="148" t="n">
        <v>2.51</v>
      </c>
      <c r="P9" s="148" t="n">
        <v>2.92</v>
      </c>
      <c r="Q9" s="148" t="n">
        <v>2.58</v>
      </c>
      <c r="R9" s="148" t="n">
        <v>2.38</v>
      </c>
      <c r="S9" s="148" t="n">
        <v>2.38</v>
      </c>
      <c r="T9" s="148" t="n">
        <v>2.3</v>
      </c>
      <c r="U9" s="148" t="n">
        <v>2.3</v>
      </c>
      <c r="V9" s="148" t="n">
        <v>2.38</v>
      </c>
      <c r="W9" s="148"/>
      <c r="X9" s="148"/>
      <c r="Y9" s="148" t="n">
        <v>3</v>
      </c>
      <c r="Z9" s="148" t="n">
        <v>3.06</v>
      </c>
      <c r="AA9" s="148" t="n">
        <v>3.36</v>
      </c>
      <c r="AB9" s="148" t="n">
        <v>3.36</v>
      </c>
      <c r="AC9" s="148" t="n">
        <v>3.36</v>
      </c>
      <c r="AD9" s="148" t="n">
        <v>3.24</v>
      </c>
      <c r="AE9" s="148" t="n">
        <v>3.25</v>
      </c>
      <c r="AF9" s="148" t="n">
        <v>14.35</v>
      </c>
      <c r="AG9" s="148" t="n">
        <v>14.35</v>
      </c>
      <c r="AH9" s="148" t="n">
        <v>14.35</v>
      </c>
      <c r="AI9" s="148" t="n">
        <v>14.35</v>
      </c>
      <c r="AJ9" s="148" t="n">
        <v>14.35</v>
      </c>
      <c r="AK9" s="148" t="n">
        <v>3.55</v>
      </c>
      <c r="AL9" s="148" t="n">
        <v>3.42</v>
      </c>
      <c r="AM9" s="148" t="n">
        <v>3.42</v>
      </c>
      <c r="AN9" s="148" t="n">
        <v>3.24</v>
      </c>
      <c r="AO9" s="148" t="n">
        <v>3.22</v>
      </c>
      <c r="AP9" s="148" t="n">
        <v>3.25</v>
      </c>
      <c r="AQ9" s="148" t="n">
        <v>3.36</v>
      </c>
      <c r="AR9" s="148" t="n">
        <v>2.95</v>
      </c>
      <c r="AS9" s="148" t="n">
        <v>2.95</v>
      </c>
      <c r="AT9" s="148" t="n">
        <v>2.93</v>
      </c>
      <c r="AU9" s="148" t="n">
        <v>2.26</v>
      </c>
      <c r="AV9" s="148" t="n">
        <v>2.12</v>
      </c>
      <c r="AW9" s="148" t="n">
        <v>2.11</v>
      </c>
      <c r="AX9" s="148" t="n">
        <v>4.31</v>
      </c>
      <c r="AY9" s="148" t="n">
        <v>2.49</v>
      </c>
      <c r="AZ9" s="148" t="n">
        <v>2.49</v>
      </c>
      <c r="BA9" s="148" t="n">
        <v>2.32</v>
      </c>
      <c r="BB9" s="148" t="n">
        <v>3.21</v>
      </c>
      <c r="BC9" s="148" t="n">
        <v>3.17</v>
      </c>
      <c r="BD9" s="148" t="n">
        <v>3.22</v>
      </c>
      <c r="BE9" s="148" t="n">
        <v>3.21</v>
      </c>
      <c r="BF9" s="148" t="n">
        <v>4.22</v>
      </c>
      <c r="BG9" s="148" t="n">
        <v>4.22</v>
      </c>
      <c r="BH9" s="148" t="n">
        <v>2.13</v>
      </c>
      <c r="BI9" s="148" t="n">
        <v>2.71</v>
      </c>
      <c r="BJ9" s="148" t="n">
        <v>2.68</v>
      </c>
      <c r="BK9" s="148" t="n">
        <v>2.68</v>
      </c>
      <c r="BL9" s="148" t="n">
        <v>2.95</v>
      </c>
      <c r="BM9" s="148" t="n">
        <v>2.94</v>
      </c>
      <c r="BN9" s="148" t="n">
        <v>4.22</v>
      </c>
      <c r="BO9" s="148" t="n">
        <v>4.4</v>
      </c>
      <c r="BP9" s="148" t="n">
        <v>4.39</v>
      </c>
      <c r="BQ9" s="148" t="n">
        <v>4.39</v>
      </c>
      <c r="BR9" s="148" t="n">
        <v>4.38</v>
      </c>
      <c r="BS9" s="148" t="n">
        <v>4.39</v>
      </c>
      <c r="BT9" s="148" t="n">
        <v>4.38</v>
      </c>
      <c r="BU9" s="148" t="n">
        <v>3.63</v>
      </c>
      <c r="BV9" s="148" t="n">
        <v>2.75</v>
      </c>
      <c r="BW9" s="148" t="n">
        <v>2.94</v>
      </c>
      <c r="BX9" s="148" t="n">
        <v>2.94</v>
      </c>
      <c r="BY9" s="148" t="n">
        <v>3.04</v>
      </c>
      <c r="BZ9" s="148" t="n">
        <v>3.12</v>
      </c>
      <c r="CA9" s="148" t="n">
        <v>2.76</v>
      </c>
      <c r="CB9" s="148" t="n">
        <v>2.75</v>
      </c>
      <c r="CC9" s="148" t="n">
        <v>3.13</v>
      </c>
      <c r="CD9" s="148" t="n">
        <v>3.13</v>
      </c>
      <c r="CE9" s="148" t="n">
        <v>3.21</v>
      </c>
      <c r="CF9" s="148" t="n">
        <v>2.98</v>
      </c>
      <c r="CG9" s="148" t="n">
        <v>3.3</v>
      </c>
      <c r="CH9" s="148" t="n">
        <v>2.12</v>
      </c>
      <c r="CI9" s="148" t="n">
        <v>2.34</v>
      </c>
      <c r="CJ9" s="148" t="n">
        <v>2.55</v>
      </c>
      <c r="CK9" s="149" t="n">
        <v>2.52</v>
      </c>
      <c r="CL9" s="149" t="n">
        <v>2.18</v>
      </c>
      <c r="CM9" s="149" t="n">
        <v>2.18</v>
      </c>
      <c r="CN9" s="149" t="n">
        <v>2.18</v>
      </c>
      <c r="CO9" s="148" t="n">
        <v>2.18</v>
      </c>
      <c r="CP9" s="148" t="n">
        <v>4.22</v>
      </c>
      <c r="CQ9" s="148" t="n">
        <v>1.58</v>
      </c>
      <c r="CR9" s="148" t="n">
        <v>1.57</v>
      </c>
      <c r="CS9" s="148" t="n">
        <v>2.08</v>
      </c>
      <c r="CT9" s="148" t="n">
        <v>2.07</v>
      </c>
      <c r="CU9" s="148" t="n">
        <v>2.26</v>
      </c>
      <c r="CV9" s="148" t="n">
        <v>2.3</v>
      </c>
      <c r="CW9" s="148" t="n">
        <v>2.83</v>
      </c>
      <c r="CX9" s="148" t="n">
        <v>2.83</v>
      </c>
      <c r="CY9" s="148" t="n">
        <v>4.31</v>
      </c>
      <c r="CZ9" s="148" t="n">
        <v>3.1</v>
      </c>
      <c r="DA9" s="148" t="n">
        <v>3.09</v>
      </c>
      <c r="DB9" s="148" t="n">
        <v>2.06</v>
      </c>
      <c r="DC9" s="148" t="n">
        <v>2.69</v>
      </c>
      <c r="DD9" s="148" t="n">
        <v>2.39</v>
      </c>
      <c r="DE9" s="148" t="n">
        <v>2.38</v>
      </c>
      <c r="DF9" s="148" t="n">
        <v>2.38</v>
      </c>
      <c r="DG9" s="148" t="n">
        <v>2.38</v>
      </c>
      <c r="DH9" s="148" t="n">
        <v>2.12</v>
      </c>
      <c r="DI9" s="148" t="n">
        <v>2.12</v>
      </c>
      <c r="DJ9" s="148" t="n">
        <v>4.38</v>
      </c>
      <c r="DK9" s="148" t="n">
        <v>2.84</v>
      </c>
      <c r="DL9" s="148" t="n">
        <v>2.84</v>
      </c>
      <c r="DM9" s="148" t="n">
        <v>2.75</v>
      </c>
      <c r="DN9" s="148" t="n">
        <v>2.61</v>
      </c>
      <c r="DO9" s="148" t="n">
        <v>2.61</v>
      </c>
      <c r="DP9" s="148" t="n">
        <v>2.84</v>
      </c>
      <c r="DQ9" s="148" t="n">
        <v>2.84</v>
      </c>
      <c r="DR9" s="148" t="n">
        <v>2.39</v>
      </c>
      <c r="DS9" s="148" t="n">
        <v>2.79</v>
      </c>
      <c r="DT9" s="148" t="n">
        <v>2.78</v>
      </c>
      <c r="DU9" s="148" t="n">
        <v>2.39</v>
      </c>
      <c r="DV9" s="148" t="n">
        <v>2.04</v>
      </c>
      <c r="DW9" s="148" t="n">
        <v>2.04</v>
      </c>
      <c r="DX9" s="148" t="n">
        <v>2.39</v>
      </c>
      <c r="DY9" s="148" t="n">
        <v>4.31</v>
      </c>
      <c r="DZ9" s="148" t="n">
        <v>2.83</v>
      </c>
      <c r="EA9" s="148" t="n">
        <v>2.46</v>
      </c>
      <c r="EB9" s="148" t="n">
        <v>2.28</v>
      </c>
      <c r="EC9" s="149" t="n">
        <v>2.67</v>
      </c>
      <c r="ED9" s="149" t="n">
        <v>1.99</v>
      </c>
      <c r="EE9" s="148" t="n">
        <v>1.99</v>
      </c>
      <c r="EF9" s="148" t="n">
        <v>2.83</v>
      </c>
      <c r="EG9" s="148" t="n">
        <v>2.08</v>
      </c>
      <c r="EH9" s="148" t="n">
        <v>14.1</v>
      </c>
      <c r="EI9" s="148" t="n">
        <v>14.1</v>
      </c>
      <c r="EJ9" s="148" t="n">
        <v>14.1</v>
      </c>
      <c r="EK9" s="148" t="n">
        <v>14.2</v>
      </c>
      <c r="EL9" s="148" t="n">
        <v>14.16</v>
      </c>
      <c r="EM9" s="148" t="n">
        <v>14.16</v>
      </c>
      <c r="EN9" s="148" t="n">
        <v>14.26</v>
      </c>
      <c r="EO9" s="148" t="n">
        <v>14.26</v>
      </c>
      <c r="EP9" s="148" t="n">
        <v>14.26</v>
      </c>
      <c r="EQ9" s="148" t="n">
        <v>14.37</v>
      </c>
      <c r="ER9" s="148" t="n">
        <v>14.36</v>
      </c>
      <c r="ES9" s="148" t="n">
        <v>14.36</v>
      </c>
      <c r="ET9" s="148" t="n">
        <v>14.41</v>
      </c>
      <c r="EU9" s="148" t="n">
        <v>14.1</v>
      </c>
      <c r="EV9" s="148" t="n">
        <v>14.36</v>
      </c>
      <c r="EW9" s="148" t="n">
        <v>3.8</v>
      </c>
      <c r="EX9" s="148" t="n">
        <v>3.8</v>
      </c>
      <c r="EY9" s="148" t="n">
        <v>3.8</v>
      </c>
      <c r="EZ9" s="148" t="n">
        <v>3.81</v>
      </c>
      <c r="FA9" s="148" t="n">
        <v>3.81</v>
      </c>
      <c r="FB9" s="148" t="n">
        <v>4.16</v>
      </c>
      <c r="FC9" s="148" t="n">
        <v>4.16</v>
      </c>
      <c r="FD9" s="148" t="n">
        <v>4.16</v>
      </c>
      <c r="FE9" s="148" t="n">
        <v>4.32</v>
      </c>
      <c r="FF9" s="148" t="n">
        <v>4.32</v>
      </c>
      <c r="FG9" s="148" t="n">
        <v>3.77</v>
      </c>
      <c r="FH9" s="148" t="n">
        <v>3.77</v>
      </c>
      <c r="FI9" s="148" t="n">
        <v>3.78</v>
      </c>
      <c r="FJ9" s="148"/>
      <c r="FK9" s="148"/>
      <c r="FL9" s="148"/>
      <c r="FM9" s="148"/>
      <c r="FN9" s="148"/>
      <c r="FO9" s="148"/>
      <c r="FP9" s="148"/>
      <c r="FQ9" s="148"/>
      <c r="FR9" s="148"/>
      <c r="FS9" s="148"/>
      <c r="FT9" s="148"/>
      <c r="FU9" s="148"/>
      <c r="FV9" s="148"/>
      <c r="FW9" s="148"/>
      <c r="FX9" s="148"/>
    </row>
    <row r="10" s="153" customFormat="true" ht="15" hidden="false" customHeight="false" outlineLevel="0" collapsed="false">
      <c r="A10" s="150" t="s">
        <v>340</v>
      </c>
      <c r="B10" s="151" t="s">
        <v>331</v>
      </c>
      <c r="C10" s="151" t="n">
        <v>629.92</v>
      </c>
      <c r="D10" s="151" t="n">
        <v>593.23</v>
      </c>
      <c r="E10" s="151" t="n">
        <v>596.82</v>
      </c>
      <c r="F10" s="151" t="n">
        <v>596.82</v>
      </c>
      <c r="G10" s="151" t="n">
        <v>596.82</v>
      </c>
      <c r="H10" s="151" t="n">
        <v>596.82</v>
      </c>
      <c r="I10" s="151" t="n">
        <v>596.82</v>
      </c>
      <c r="J10" s="151" t="n">
        <v>596.82</v>
      </c>
      <c r="K10" s="151" t="n">
        <v>596.82</v>
      </c>
      <c r="L10" s="151" t="n">
        <v>596.82</v>
      </c>
      <c r="M10" s="151" t="n">
        <v>596.82</v>
      </c>
      <c r="N10" s="151" t="n">
        <v>-239.55</v>
      </c>
      <c r="O10" s="151" t="n">
        <v>407.87</v>
      </c>
      <c r="P10" s="151" t="n">
        <v>563.4</v>
      </c>
      <c r="Q10" s="151" t="n">
        <v>407.87</v>
      </c>
      <c r="R10" s="151" t="n">
        <v>563.4</v>
      </c>
      <c r="S10" s="151" t="n">
        <v>563.4</v>
      </c>
      <c r="T10" s="151" t="n">
        <v>563.4</v>
      </c>
      <c r="U10" s="151" t="n">
        <v>563.4</v>
      </c>
      <c r="V10" s="151" t="n">
        <v>563.4</v>
      </c>
      <c r="W10" s="151"/>
      <c r="X10" s="151"/>
      <c r="Y10" s="151" t="n">
        <v>407.87</v>
      </c>
      <c r="Z10" s="151" t="n">
        <v>407.87</v>
      </c>
      <c r="AA10" s="151" t="n">
        <v>297.26</v>
      </c>
      <c r="AB10" s="151" t="n">
        <v>297.26</v>
      </c>
      <c r="AC10" s="151" t="n">
        <v>297.26</v>
      </c>
      <c r="AD10" s="151" t="n">
        <v>333.43</v>
      </c>
      <c r="AE10" s="151" t="n">
        <v>307.78</v>
      </c>
      <c r="AF10" s="151" t="n">
        <v>-239.55</v>
      </c>
      <c r="AG10" s="151" t="n">
        <v>-239.55</v>
      </c>
      <c r="AH10" s="151" t="n">
        <v>-239.55</v>
      </c>
      <c r="AI10" s="151" t="n">
        <v>-239.55</v>
      </c>
      <c r="AJ10" s="151" t="n">
        <v>-239.55</v>
      </c>
      <c r="AK10" s="151" t="n">
        <v>-141.74</v>
      </c>
      <c r="AL10" s="151" t="n">
        <v>-128.88</v>
      </c>
      <c r="AM10" s="151" t="n">
        <v>-128.88</v>
      </c>
      <c r="AN10" s="151" t="n">
        <v>-101.52</v>
      </c>
      <c r="AO10" s="151" t="n">
        <v>-92.68</v>
      </c>
      <c r="AP10" s="151" t="n">
        <v>-116.2</v>
      </c>
      <c r="AQ10" s="151" t="n">
        <v>297.26</v>
      </c>
      <c r="AR10" s="151" t="n">
        <v>297.26</v>
      </c>
      <c r="AS10" s="151" t="n">
        <v>297.26</v>
      </c>
      <c r="AT10" s="151" t="n">
        <v>297.26</v>
      </c>
      <c r="AU10" s="151" t="n">
        <v>374.15</v>
      </c>
      <c r="AV10" s="151" t="n">
        <v>374.15</v>
      </c>
      <c r="AW10" s="151" t="n">
        <v>374.15</v>
      </c>
      <c r="AX10" s="151" t="n">
        <v>374.15</v>
      </c>
      <c r="AY10" s="151" t="n">
        <v>-45.67</v>
      </c>
      <c r="AZ10" s="151" t="n">
        <v>-46.39</v>
      </c>
      <c r="BA10" s="151" t="n">
        <v>-46.39</v>
      </c>
      <c r="BB10" s="151" t="n">
        <v>183.72</v>
      </c>
      <c r="BC10" s="151" t="n">
        <v>183.72</v>
      </c>
      <c r="BD10" s="151" t="n">
        <v>83.33</v>
      </c>
      <c r="BE10" s="151" t="n">
        <v>83.33</v>
      </c>
      <c r="BF10" s="151" t="n">
        <v>364.28</v>
      </c>
      <c r="BG10" s="151" t="n">
        <v>364.42</v>
      </c>
      <c r="BH10" s="151" t="n">
        <v>226.74</v>
      </c>
      <c r="BI10" s="151" t="n">
        <v>226.74</v>
      </c>
      <c r="BJ10" s="151" t="n">
        <v>-125.44</v>
      </c>
      <c r="BK10" s="151" t="n">
        <v>-125.44</v>
      </c>
      <c r="BL10" s="151" t="n">
        <v>468.83</v>
      </c>
      <c r="BM10" s="151" t="n">
        <v>468.83</v>
      </c>
      <c r="BN10" s="151" t="n">
        <v>374.15</v>
      </c>
      <c r="BO10" s="151" t="n">
        <v>374.15</v>
      </c>
      <c r="BP10" s="151" t="n">
        <v>374.15</v>
      </c>
      <c r="BQ10" s="151" t="n">
        <v>374.15</v>
      </c>
      <c r="BR10" s="151" t="n">
        <v>374.15</v>
      </c>
      <c r="BS10" s="151" t="n">
        <v>374.15</v>
      </c>
      <c r="BT10" s="151" t="n">
        <v>374.15</v>
      </c>
      <c r="BU10" s="151" t="n">
        <v>-164.64</v>
      </c>
      <c r="BV10" s="151" t="n">
        <v>294.24</v>
      </c>
      <c r="BW10" s="151" t="n">
        <v>527.36</v>
      </c>
      <c r="BX10" s="151" t="n">
        <v>527.36</v>
      </c>
      <c r="BY10" s="151" t="n">
        <v>527.36</v>
      </c>
      <c r="BZ10" s="151" t="n">
        <v>527.36</v>
      </c>
      <c r="CA10" s="151" t="n">
        <v>379.4</v>
      </c>
      <c r="CB10" s="151" t="n">
        <v>379.4</v>
      </c>
      <c r="CC10" s="151" t="n">
        <v>541.24</v>
      </c>
      <c r="CD10" s="151" t="n">
        <v>541.24</v>
      </c>
      <c r="CE10" s="151" t="n">
        <v>541.24</v>
      </c>
      <c r="CF10" s="151" t="n">
        <v>563.4</v>
      </c>
      <c r="CG10" s="151" t="n">
        <v>297.26</v>
      </c>
      <c r="CH10" s="151" t="n">
        <v>203.06</v>
      </c>
      <c r="CI10" s="151" t="n">
        <v>244.03</v>
      </c>
      <c r="CJ10" s="151" t="n">
        <v>244.03</v>
      </c>
      <c r="CK10" s="153" t="n">
        <v>244.03</v>
      </c>
      <c r="CL10" s="153" t="n">
        <v>216.51</v>
      </c>
      <c r="CM10" s="153" t="n">
        <v>216.51</v>
      </c>
      <c r="CN10" s="153" t="n">
        <v>216.51</v>
      </c>
      <c r="CO10" s="151" t="n">
        <v>216.51</v>
      </c>
      <c r="CP10" s="151" t="n">
        <v>364.74</v>
      </c>
      <c r="CQ10" s="151" t="n">
        <v>11.29</v>
      </c>
      <c r="CR10" s="151" t="n">
        <v>11.29</v>
      </c>
      <c r="CS10" s="151" t="n">
        <v>374.15</v>
      </c>
      <c r="CT10" s="151" t="n">
        <v>374.15</v>
      </c>
      <c r="CU10" s="151" t="n">
        <v>374.15</v>
      </c>
      <c r="CV10" s="151" t="n">
        <v>374.15</v>
      </c>
      <c r="CW10" s="151" t="n">
        <v>374.15</v>
      </c>
      <c r="CX10" s="151" t="n">
        <v>374.15</v>
      </c>
      <c r="CY10" s="151" t="n">
        <v>374.15</v>
      </c>
      <c r="CZ10" s="151" t="n">
        <v>563.4</v>
      </c>
      <c r="DA10" s="151" t="n">
        <v>563.4</v>
      </c>
      <c r="DB10" s="151" t="n">
        <v>337.68</v>
      </c>
      <c r="DC10" s="151" t="n">
        <v>337.68</v>
      </c>
      <c r="DD10" s="151" t="n">
        <v>296.27</v>
      </c>
      <c r="DE10" s="151" t="n">
        <v>296.27</v>
      </c>
      <c r="DF10" s="151" t="n">
        <v>296.27</v>
      </c>
      <c r="DG10" s="151" t="n">
        <v>296.27</v>
      </c>
      <c r="DH10" s="151" t="n">
        <v>296.27</v>
      </c>
      <c r="DI10" s="151" t="n">
        <v>296.27</v>
      </c>
      <c r="DJ10" s="151" t="n">
        <v>374.15</v>
      </c>
      <c r="DK10" s="151" t="n">
        <v>431.41</v>
      </c>
      <c r="DL10" s="151" t="n">
        <v>431.41</v>
      </c>
      <c r="DM10" s="151" t="n">
        <v>431.41</v>
      </c>
      <c r="DN10" s="151" t="n">
        <v>431.41</v>
      </c>
      <c r="DO10" s="151" t="n">
        <v>431.41</v>
      </c>
      <c r="DP10" s="151" t="n">
        <v>431.41</v>
      </c>
      <c r="DQ10" s="151" t="n">
        <v>431.41</v>
      </c>
      <c r="DR10" s="151" t="n">
        <v>382.05</v>
      </c>
      <c r="DS10" s="151" t="n">
        <v>437.51</v>
      </c>
      <c r="DT10" s="151" t="n">
        <v>437.51</v>
      </c>
      <c r="DU10" s="151" t="n">
        <v>437.51</v>
      </c>
      <c r="DV10" s="151" t="n">
        <v>437.51</v>
      </c>
      <c r="DW10" s="151" t="n">
        <v>437.51</v>
      </c>
      <c r="DX10" s="151" t="n">
        <v>437.51</v>
      </c>
      <c r="DY10" s="151" t="n">
        <v>374.15</v>
      </c>
      <c r="DZ10" s="151" t="n">
        <v>374.15</v>
      </c>
      <c r="EA10" s="151" t="n">
        <v>374.15</v>
      </c>
      <c r="EB10" s="151" t="n">
        <v>374.15</v>
      </c>
      <c r="EC10" s="153" t="n">
        <v>563.4</v>
      </c>
      <c r="ED10" s="153" t="n">
        <v>374.15</v>
      </c>
      <c r="EE10" s="151" t="n">
        <v>374.15</v>
      </c>
      <c r="EF10" s="151" t="n">
        <v>374.15</v>
      </c>
      <c r="EG10" s="151" t="n">
        <v>374.15</v>
      </c>
      <c r="EH10" s="151" t="n">
        <v>-239.55</v>
      </c>
      <c r="EI10" s="151" t="n">
        <v>-239.55</v>
      </c>
      <c r="EJ10" s="151" t="n">
        <v>-239.55</v>
      </c>
      <c r="EK10" s="151" t="n">
        <v>-239.55</v>
      </c>
      <c r="EL10" s="151" t="n">
        <v>-239.55</v>
      </c>
      <c r="EM10" s="151" t="n">
        <v>-239.55</v>
      </c>
      <c r="EN10" s="151" t="n">
        <v>-239.55</v>
      </c>
      <c r="EO10" s="151" t="n">
        <v>-239.55</v>
      </c>
      <c r="EP10" s="151" t="n">
        <v>-239.55</v>
      </c>
      <c r="EQ10" s="151" t="n">
        <v>-239.55</v>
      </c>
      <c r="ER10" s="151" t="n">
        <v>-239.55</v>
      </c>
      <c r="ES10" s="151" t="n">
        <v>-239.55</v>
      </c>
      <c r="ET10" s="151" t="n">
        <v>-239.55</v>
      </c>
      <c r="EU10" s="151" t="n">
        <v>-239.55</v>
      </c>
      <c r="EV10" s="151" t="n">
        <v>-239.55</v>
      </c>
      <c r="EW10" s="151" t="n">
        <v>375.82</v>
      </c>
      <c r="EX10" s="151" t="n">
        <v>375.82</v>
      </c>
      <c r="EY10" s="151" t="n">
        <v>375.82</v>
      </c>
      <c r="EZ10" s="151" t="n">
        <v>375.82</v>
      </c>
      <c r="FA10" s="151" t="n">
        <v>375.82</v>
      </c>
      <c r="FB10" s="151" t="n">
        <v>-177.48</v>
      </c>
      <c r="FC10" s="151" t="n">
        <v>-177.59</v>
      </c>
      <c r="FD10" s="151" t="n">
        <v>-177.59</v>
      </c>
      <c r="FE10" s="151" t="n">
        <v>374.07</v>
      </c>
      <c r="FF10" s="151" t="n">
        <v>374.07</v>
      </c>
      <c r="FG10" s="151" t="n">
        <v>369.21</v>
      </c>
      <c r="FH10" s="151" t="n">
        <v>369.21</v>
      </c>
      <c r="FI10" s="151" t="n">
        <v>369.21</v>
      </c>
      <c r="FJ10" s="151"/>
      <c r="FK10" s="151"/>
      <c r="FL10" s="151"/>
      <c r="FM10" s="151"/>
      <c r="FN10" s="151"/>
      <c r="FO10" s="151"/>
      <c r="FP10" s="151"/>
      <c r="FQ10" s="151"/>
      <c r="FR10" s="151"/>
      <c r="FS10" s="151"/>
      <c r="FT10" s="151"/>
      <c r="FU10" s="151"/>
      <c r="FV10" s="151"/>
      <c r="FW10" s="151"/>
      <c r="FX10" s="151"/>
      <c r="FY10" s="154"/>
    </row>
    <row r="11" s="149" customFormat="true" ht="15" hidden="false" customHeight="false" outlineLevel="0" collapsed="false">
      <c r="A11" s="147" t="s">
        <v>341</v>
      </c>
      <c r="B11" s="148" t="s">
        <v>333</v>
      </c>
      <c r="C11" s="148" t="n">
        <v>1</v>
      </c>
      <c r="D11" s="148" t="n">
        <v>0.98</v>
      </c>
      <c r="E11" s="148" t="n">
        <v>0.98</v>
      </c>
      <c r="F11" s="148" t="n">
        <v>0.98</v>
      </c>
      <c r="G11" s="148" t="n">
        <v>0.98</v>
      </c>
      <c r="H11" s="148" t="n">
        <v>0.98</v>
      </c>
      <c r="I11" s="148" t="n">
        <v>0.98</v>
      </c>
      <c r="J11" s="148" t="n">
        <v>0.98</v>
      </c>
      <c r="K11" s="148" t="n">
        <v>0.98</v>
      </c>
      <c r="L11" s="148" t="n">
        <v>0.98</v>
      </c>
      <c r="M11" s="148" t="n">
        <v>0.98</v>
      </c>
      <c r="N11" s="148" t="n">
        <v>1.22</v>
      </c>
      <c r="O11" s="148" t="n">
        <v>1.04</v>
      </c>
      <c r="P11" s="148" t="n">
        <v>1.18</v>
      </c>
      <c r="Q11" s="148" t="n">
        <v>1.04</v>
      </c>
      <c r="R11" s="148" t="n">
        <v>1.18</v>
      </c>
      <c r="S11" s="148" t="n">
        <v>1.18</v>
      </c>
      <c r="T11" s="148" t="n">
        <v>1.18</v>
      </c>
      <c r="U11" s="148" t="n">
        <v>1.18</v>
      </c>
      <c r="V11" s="148" t="n">
        <v>1.18</v>
      </c>
      <c r="W11" s="148"/>
      <c r="X11" s="148"/>
      <c r="Y11" s="148" t="n">
        <v>1.04</v>
      </c>
      <c r="Z11" s="148" t="n">
        <v>1.04</v>
      </c>
      <c r="AA11" s="148" t="n">
        <v>2.68</v>
      </c>
      <c r="AB11" s="148" t="n">
        <v>2.68</v>
      </c>
      <c r="AC11" s="148" t="n">
        <v>2.68</v>
      </c>
      <c r="AD11" s="148" t="n">
        <v>2.14</v>
      </c>
      <c r="AE11" s="148" t="n">
        <v>2.1</v>
      </c>
      <c r="AF11" s="148" t="n">
        <v>1.22</v>
      </c>
      <c r="AG11" s="148" t="n">
        <v>1.22</v>
      </c>
      <c r="AH11" s="148" t="n">
        <v>1.22</v>
      </c>
      <c r="AI11" s="148" t="n">
        <v>1.22</v>
      </c>
      <c r="AJ11" s="148" t="n">
        <v>1.22</v>
      </c>
      <c r="AK11" s="148" t="n">
        <v>2.75</v>
      </c>
      <c r="AL11" s="148" t="n">
        <v>2.9</v>
      </c>
      <c r="AM11" s="148" t="n">
        <v>2.9</v>
      </c>
      <c r="AN11" s="148" t="n">
        <v>3.22</v>
      </c>
      <c r="AO11" s="148" t="n">
        <v>3.3</v>
      </c>
      <c r="AP11" s="148" t="n">
        <v>3.04</v>
      </c>
      <c r="AQ11" s="148" t="n">
        <v>2.68</v>
      </c>
      <c r="AR11" s="148" t="n">
        <v>2.68</v>
      </c>
      <c r="AS11" s="148" t="n">
        <v>2.68</v>
      </c>
      <c r="AT11" s="148" t="n">
        <v>2.68</v>
      </c>
      <c r="AU11" s="148" t="n">
        <v>22.02</v>
      </c>
      <c r="AV11" s="148" t="n">
        <v>22.02</v>
      </c>
      <c r="AW11" s="148" t="n">
        <v>22.02</v>
      </c>
      <c r="AX11" s="148" t="n">
        <v>22.02</v>
      </c>
      <c r="AY11" s="148" t="n">
        <v>4.47</v>
      </c>
      <c r="AZ11" s="148" t="n">
        <v>4.45</v>
      </c>
      <c r="BA11" s="148" t="n">
        <v>4.45</v>
      </c>
      <c r="BB11" s="148" t="n">
        <v>14.07</v>
      </c>
      <c r="BC11" s="148" t="n">
        <v>14.07</v>
      </c>
      <c r="BD11" s="148" t="n">
        <v>10.72</v>
      </c>
      <c r="BE11" s="148" t="n">
        <v>10.72</v>
      </c>
      <c r="BF11" s="148" t="n">
        <v>21.56</v>
      </c>
      <c r="BG11" s="148" t="n">
        <v>21.56</v>
      </c>
      <c r="BH11" s="148" t="n">
        <v>3.73</v>
      </c>
      <c r="BI11" s="148" t="n">
        <v>3.73</v>
      </c>
      <c r="BJ11" s="148" t="n">
        <v>3.35</v>
      </c>
      <c r="BK11" s="148" t="n">
        <v>3.35</v>
      </c>
      <c r="BL11" s="148" t="n">
        <v>1.79</v>
      </c>
      <c r="BM11" s="148" t="n">
        <v>1.79</v>
      </c>
      <c r="BN11" s="148" t="n">
        <v>22.02</v>
      </c>
      <c r="BO11" s="148" t="n">
        <v>22.02</v>
      </c>
      <c r="BP11" s="148" t="n">
        <v>22.02</v>
      </c>
      <c r="BQ11" s="148" t="n">
        <v>22.02</v>
      </c>
      <c r="BR11" s="148" t="n">
        <v>22.02</v>
      </c>
      <c r="BS11" s="148" t="n">
        <v>22.02</v>
      </c>
      <c r="BT11" s="148" t="n">
        <v>22.02</v>
      </c>
      <c r="BU11" s="148" t="n">
        <v>2.46</v>
      </c>
      <c r="BV11" s="148" t="n">
        <v>3.23</v>
      </c>
      <c r="BW11" s="148" t="n">
        <v>2.21</v>
      </c>
      <c r="BX11" s="148" t="n">
        <v>2.21</v>
      </c>
      <c r="BY11" s="148" t="n">
        <v>2.21</v>
      </c>
      <c r="BZ11" s="148" t="n">
        <v>2.21</v>
      </c>
      <c r="CA11" s="148" t="n">
        <v>12.21</v>
      </c>
      <c r="CB11" s="148" t="n">
        <v>12.21</v>
      </c>
      <c r="CC11" s="148" t="n">
        <v>1.27</v>
      </c>
      <c r="CD11" s="148" t="n">
        <v>1.27</v>
      </c>
      <c r="CE11" s="148" t="n">
        <v>1.27</v>
      </c>
      <c r="CF11" s="148" t="n">
        <v>1.18</v>
      </c>
      <c r="CG11" s="148" t="n">
        <v>2.68</v>
      </c>
      <c r="CH11" s="148" t="n">
        <v>9.66</v>
      </c>
      <c r="CI11" s="148" t="n">
        <v>12.62</v>
      </c>
      <c r="CJ11" s="148" t="n">
        <v>12.62</v>
      </c>
      <c r="CK11" s="149" t="n">
        <v>12.62</v>
      </c>
      <c r="CL11" s="149" t="n">
        <v>3.98</v>
      </c>
      <c r="CM11" s="149" t="n">
        <v>3.98</v>
      </c>
      <c r="CN11" s="149" t="n">
        <v>3.98</v>
      </c>
      <c r="CO11" s="148" t="n">
        <v>3.98</v>
      </c>
      <c r="CP11" s="148" t="n">
        <v>21.58</v>
      </c>
      <c r="CQ11" s="148" t="n">
        <v>6.08</v>
      </c>
      <c r="CR11" s="148" t="n">
        <v>6.08</v>
      </c>
      <c r="CS11" s="148" t="n">
        <v>22.02</v>
      </c>
      <c r="CT11" s="148" t="n">
        <v>22.02</v>
      </c>
      <c r="CU11" s="148" t="n">
        <v>22.02</v>
      </c>
      <c r="CV11" s="148" t="n">
        <v>22.02</v>
      </c>
      <c r="CW11" s="148" t="n">
        <v>22.02</v>
      </c>
      <c r="CX11" s="148" t="n">
        <v>22.02</v>
      </c>
      <c r="CY11" s="148" t="n">
        <v>22.02</v>
      </c>
      <c r="CZ11" s="148" t="n">
        <v>1.18</v>
      </c>
      <c r="DA11" s="148" t="n">
        <v>1.18</v>
      </c>
      <c r="DB11" s="148" t="n">
        <v>12.94</v>
      </c>
      <c r="DC11" s="148" t="n">
        <v>12.94</v>
      </c>
      <c r="DD11" s="148" t="n">
        <v>2.63</v>
      </c>
      <c r="DE11" s="148" t="n">
        <v>2.63</v>
      </c>
      <c r="DF11" s="148" t="n">
        <v>2.63</v>
      </c>
      <c r="DG11" s="148" t="n">
        <v>2.63</v>
      </c>
      <c r="DH11" s="148" t="n">
        <v>2.63</v>
      </c>
      <c r="DI11" s="148" t="n">
        <v>2.63</v>
      </c>
      <c r="DJ11" s="148" t="n">
        <v>22.02</v>
      </c>
      <c r="DK11" s="148" t="n">
        <v>1.76</v>
      </c>
      <c r="DL11" s="148" t="n">
        <v>1.76</v>
      </c>
      <c r="DM11" s="148" t="n">
        <v>1.76</v>
      </c>
      <c r="DN11" s="148" t="n">
        <v>1.76</v>
      </c>
      <c r="DO11" s="148" t="n">
        <v>1.76</v>
      </c>
      <c r="DP11" s="148" t="n">
        <v>1.76</v>
      </c>
      <c r="DQ11" s="148" t="n">
        <v>1.76</v>
      </c>
      <c r="DR11" s="148" t="n">
        <v>13.32</v>
      </c>
      <c r="DS11" s="148" t="n">
        <v>1.77</v>
      </c>
      <c r="DT11" s="148" t="n">
        <v>1.77</v>
      </c>
      <c r="DU11" s="148" t="n">
        <v>1.77</v>
      </c>
      <c r="DV11" s="148" t="n">
        <v>1.77</v>
      </c>
      <c r="DW11" s="148" t="n">
        <v>1.77</v>
      </c>
      <c r="DX11" s="148" t="n">
        <v>1.77</v>
      </c>
      <c r="DY11" s="148" t="n">
        <v>22.02</v>
      </c>
      <c r="DZ11" s="148" t="n">
        <v>22.02</v>
      </c>
      <c r="EA11" s="148" t="n">
        <v>22.02</v>
      </c>
      <c r="EB11" s="148" t="n">
        <v>22.02</v>
      </c>
      <c r="EC11" s="149" t="n">
        <v>1.18</v>
      </c>
      <c r="ED11" s="149" t="n">
        <v>22.02</v>
      </c>
      <c r="EE11" s="148" t="n">
        <v>22.02</v>
      </c>
      <c r="EF11" s="148" t="n">
        <v>22.02</v>
      </c>
      <c r="EG11" s="148" t="n">
        <v>22.02</v>
      </c>
      <c r="EH11" s="148" t="n">
        <v>1.22</v>
      </c>
      <c r="EI11" s="148" t="n">
        <v>1.22</v>
      </c>
      <c r="EJ11" s="148" t="n">
        <v>1.22</v>
      </c>
      <c r="EK11" s="148" t="n">
        <v>1.22</v>
      </c>
      <c r="EL11" s="148" t="n">
        <v>1.22</v>
      </c>
      <c r="EM11" s="148" t="n">
        <v>1.22</v>
      </c>
      <c r="EN11" s="148" t="n">
        <v>1.22</v>
      </c>
      <c r="EO11" s="148" t="n">
        <v>1.22</v>
      </c>
      <c r="EP11" s="148" t="n">
        <v>1.22</v>
      </c>
      <c r="EQ11" s="148" t="n">
        <v>1.22</v>
      </c>
      <c r="ER11" s="148" t="n">
        <v>1.22</v>
      </c>
      <c r="ES11" s="148" t="n">
        <v>1.22</v>
      </c>
      <c r="ET11" s="148" t="n">
        <v>1.22</v>
      </c>
      <c r="EU11" s="148" t="n">
        <v>1.22</v>
      </c>
      <c r="EV11" s="148" t="n">
        <v>1.22</v>
      </c>
      <c r="EW11" s="148" t="n">
        <v>20.89</v>
      </c>
      <c r="EX11" s="148" t="n">
        <v>20.89</v>
      </c>
      <c r="EY11" s="148" t="n">
        <v>20.89</v>
      </c>
      <c r="EZ11" s="148" t="n">
        <v>20.89</v>
      </c>
      <c r="FA11" s="148" t="n">
        <v>20.89</v>
      </c>
      <c r="FB11" s="148" t="n">
        <v>2.13</v>
      </c>
      <c r="FC11" s="148" t="n">
        <v>2.12</v>
      </c>
      <c r="FD11" s="148" t="n">
        <v>2.12</v>
      </c>
      <c r="FE11" s="148" t="n">
        <v>22.02</v>
      </c>
      <c r="FF11" s="148" t="n">
        <v>22.02</v>
      </c>
      <c r="FG11" s="148" t="n">
        <v>20.6</v>
      </c>
      <c r="FH11" s="148" t="n">
        <v>20.6</v>
      </c>
      <c r="FI11" s="148" t="n">
        <v>20.6</v>
      </c>
      <c r="FJ11" s="148"/>
      <c r="FK11" s="148"/>
      <c r="FL11" s="148"/>
      <c r="FM11" s="148"/>
      <c r="FN11" s="148"/>
      <c r="FO11" s="148"/>
      <c r="FP11" s="148"/>
      <c r="FQ11" s="148"/>
      <c r="FR11" s="148"/>
      <c r="FS11" s="148"/>
      <c r="FT11" s="148"/>
      <c r="FU11" s="148"/>
      <c r="FV11" s="148"/>
      <c r="FW11" s="148"/>
      <c r="FX11" s="148"/>
    </row>
    <row r="12" s="143" customFormat="true" ht="15" hidden="false" customHeight="false" outlineLevel="0" collapsed="false">
      <c r="A12" s="141" t="s">
        <v>342</v>
      </c>
      <c r="B12" s="142"/>
      <c r="C12" s="142" t="s">
        <v>343</v>
      </c>
      <c r="D12" s="142" t="s">
        <v>343</v>
      </c>
      <c r="E12" s="142" t="s">
        <v>343</v>
      </c>
      <c r="F12" s="142" t="s">
        <v>343</v>
      </c>
      <c r="G12" s="142" t="s">
        <v>343</v>
      </c>
      <c r="H12" s="142" t="s">
        <v>343</v>
      </c>
      <c r="I12" s="142" t="s">
        <v>343</v>
      </c>
      <c r="J12" s="142" t="s">
        <v>343</v>
      </c>
      <c r="K12" s="142" t="s">
        <v>343</v>
      </c>
      <c r="L12" s="142" t="s">
        <v>343</v>
      </c>
      <c r="M12" s="142" t="s">
        <v>343</v>
      </c>
      <c r="N12" s="142" t="s">
        <v>344</v>
      </c>
      <c r="O12" s="142" t="s">
        <v>345</v>
      </c>
      <c r="P12" s="142" t="s">
        <v>343</v>
      </c>
      <c r="Q12" s="142" t="s">
        <v>345</v>
      </c>
      <c r="R12" s="142" t="s">
        <v>343</v>
      </c>
      <c r="S12" s="142" t="s">
        <v>343</v>
      </c>
      <c r="T12" s="142" t="s">
        <v>343</v>
      </c>
      <c r="U12" s="142" t="s">
        <v>343</v>
      </c>
      <c r="V12" s="142" t="s">
        <v>343</v>
      </c>
      <c r="W12" s="142"/>
      <c r="X12" s="142"/>
      <c r="Y12" s="142" t="s">
        <v>343</v>
      </c>
      <c r="Z12" s="142" t="s">
        <v>343</v>
      </c>
      <c r="AA12" s="142" t="s">
        <v>343</v>
      </c>
      <c r="AB12" s="142" t="s">
        <v>343</v>
      </c>
      <c r="AC12" s="142" t="s">
        <v>343</v>
      </c>
      <c r="AD12" s="142" t="s">
        <v>343</v>
      </c>
      <c r="AE12" s="142" t="s">
        <v>343</v>
      </c>
      <c r="AF12" s="142" t="s">
        <v>344</v>
      </c>
      <c r="AG12" s="142" t="s">
        <v>344</v>
      </c>
      <c r="AH12" s="142" t="s">
        <v>344</v>
      </c>
      <c r="AI12" s="142" t="s">
        <v>344</v>
      </c>
      <c r="AJ12" s="142" t="s">
        <v>344</v>
      </c>
      <c r="AK12" s="142" t="s">
        <v>344</v>
      </c>
      <c r="AL12" s="142" t="s">
        <v>344</v>
      </c>
      <c r="AM12" s="142" t="s">
        <v>344</v>
      </c>
      <c r="AN12" s="142" t="s">
        <v>344</v>
      </c>
      <c r="AO12" s="142" t="s">
        <v>344</v>
      </c>
      <c r="AP12" s="142" t="s">
        <v>344</v>
      </c>
      <c r="AQ12" s="142" t="s">
        <v>343</v>
      </c>
      <c r="AR12" s="142" t="s">
        <v>345</v>
      </c>
      <c r="AS12" s="142" t="s">
        <v>345</v>
      </c>
      <c r="AT12" s="142" t="s">
        <v>345</v>
      </c>
      <c r="AU12" s="142" t="s">
        <v>344</v>
      </c>
      <c r="AV12" s="142" t="s">
        <v>344</v>
      </c>
      <c r="AW12" s="142" t="s">
        <v>344</v>
      </c>
      <c r="AX12" s="142" t="s">
        <v>343</v>
      </c>
      <c r="AY12" s="142" t="s">
        <v>344</v>
      </c>
      <c r="AZ12" s="142" t="s">
        <v>345</v>
      </c>
      <c r="BA12" s="142" t="s">
        <v>345</v>
      </c>
      <c r="BB12" s="142" t="s">
        <v>345</v>
      </c>
      <c r="BC12" s="142" t="s">
        <v>345</v>
      </c>
      <c r="BD12" s="142" t="s">
        <v>345</v>
      </c>
      <c r="BE12" s="142" t="s">
        <v>345</v>
      </c>
      <c r="BF12" s="142" t="s">
        <v>345</v>
      </c>
      <c r="BG12" s="142" t="s">
        <v>345</v>
      </c>
      <c r="BH12" s="142" t="s">
        <v>345</v>
      </c>
      <c r="BI12" s="142" t="s">
        <v>345</v>
      </c>
      <c r="BJ12" s="142" t="s">
        <v>344</v>
      </c>
      <c r="BK12" s="142" t="s">
        <v>344</v>
      </c>
      <c r="BL12" s="142" t="s">
        <v>343</v>
      </c>
      <c r="BM12" s="142" t="s">
        <v>345</v>
      </c>
      <c r="BN12" s="142" t="s">
        <v>343</v>
      </c>
      <c r="BO12" s="142" t="s">
        <v>343</v>
      </c>
      <c r="BP12" s="142" t="s">
        <v>343</v>
      </c>
      <c r="BQ12" s="142" t="s">
        <v>343</v>
      </c>
      <c r="BR12" s="142" t="s">
        <v>343</v>
      </c>
      <c r="BS12" s="142" t="s">
        <v>343</v>
      </c>
      <c r="BT12" s="142" t="s">
        <v>343</v>
      </c>
      <c r="BU12" s="142" t="s">
        <v>344</v>
      </c>
      <c r="BV12" s="142" t="s">
        <v>345</v>
      </c>
      <c r="BW12" s="142" t="s">
        <v>343</v>
      </c>
      <c r="BX12" s="142" t="s">
        <v>345</v>
      </c>
      <c r="BY12" s="142" t="s">
        <v>345</v>
      </c>
      <c r="BZ12" s="142" t="s">
        <v>345</v>
      </c>
      <c r="CA12" s="142" t="s">
        <v>344</v>
      </c>
      <c r="CB12" s="142" t="s">
        <v>344</v>
      </c>
      <c r="CC12" s="142" t="s">
        <v>343</v>
      </c>
      <c r="CD12" s="142" t="s">
        <v>343</v>
      </c>
      <c r="CE12" s="142" t="s">
        <v>345</v>
      </c>
      <c r="CF12" s="142" t="s">
        <v>343</v>
      </c>
      <c r="CG12" s="142" t="s">
        <v>343</v>
      </c>
      <c r="CH12" s="142" t="s">
        <v>345</v>
      </c>
      <c r="CI12" s="142" t="s">
        <v>345</v>
      </c>
      <c r="CJ12" s="142" t="s">
        <v>345</v>
      </c>
      <c r="CK12" s="143" t="s">
        <v>345</v>
      </c>
      <c r="CL12" s="143" t="s">
        <v>343</v>
      </c>
      <c r="CM12" s="143" t="s">
        <v>343</v>
      </c>
      <c r="CN12" s="143" t="s">
        <v>343</v>
      </c>
      <c r="CO12" s="142" t="s">
        <v>343</v>
      </c>
      <c r="CP12" s="142" t="s">
        <v>343</v>
      </c>
      <c r="CQ12" s="142" t="s">
        <v>344</v>
      </c>
      <c r="CR12" s="142" t="s">
        <v>344</v>
      </c>
      <c r="CS12" s="142" t="s">
        <v>344</v>
      </c>
      <c r="CT12" s="142" t="s">
        <v>344</v>
      </c>
      <c r="CU12" s="142" t="s">
        <v>344</v>
      </c>
      <c r="CV12" s="142" t="s">
        <v>344</v>
      </c>
      <c r="CW12" s="142" t="s">
        <v>344</v>
      </c>
      <c r="CX12" s="142" t="s">
        <v>344</v>
      </c>
      <c r="CY12" s="142" t="s">
        <v>343</v>
      </c>
      <c r="CZ12" s="142" t="s">
        <v>343</v>
      </c>
      <c r="DA12" s="142" t="s">
        <v>343</v>
      </c>
      <c r="DB12" s="142" t="s">
        <v>344</v>
      </c>
      <c r="DC12" s="142" t="s">
        <v>343</v>
      </c>
      <c r="DD12" s="142" t="s">
        <v>343</v>
      </c>
      <c r="DE12" s="142" t="s">
        <v>343</v>
      </c>
      <c r="DF12" s="142" t="s">
        <v>343</v>
      </c>
      <c r="DG12" s="142" t="s">
        <v>343</v>
      </c>
      <c r="DH12" s="142" t="s">
        <v>343</v>
      </c>
      <c r="DI12" s="142" t="s">
        <v>343</v>
      </c>
      <c r="DJ12" s="142" t="s">
        <v>343</v>
      </c>
      <c r="DK12" s="142" t="s">
        <v>343</v>
      </c>
      <c r="DL12" s="142" t="s">
        <v>343</v>
      </c>
      <c r="DM12" s="142" t="s">
        <v>343</v>
      </c>
      <c r="DN12" s="142" t="s">
        <v>343</v>
      </c>
      <c r="DO12" s="142" t="s">
        <v>343</v>
      </c>
      <c r="DP12" s="142" t="s">
        <v>343</v>
      </c>
      <c r="DQ12" s="142" t="s">
        <v>343</v>
      </c>
      <c r="DR12" s="142" t="s">
        <v>344</v>
      </c>
      <c r="DS12" s="142" t="s">
        <v>343</v>
      </c>
      <c r="DT12" s="142" t="s">
        <v>343</v>
      </c>
      <c r="DU12" s="142" t="s">
        <v>343</v>
      </c>
      <c r="DV12" s="142" t="s">
        <v>343</v>
      </c>
      <c r="DW12" s="142" t="s">
        <v>343</v>
      </c>
      <c r="DX12" s="142" t="s">
        <v>343</v>
      </c>
      <c r="DY12" s="142" t="s">
        <v>343</v>
      </c>
      <c r="DZ12" s="142" t="s">
        <v>344</v>
      </c>
      <c r="EA12" s="142" t="s">
        <v>344</v>
      </c>
      <c r="EB12" s="142" t="s">
        <v>344</v>
      </c>
      <c r="EC12" s="143" t="s">
        <v>343</v>
      </c>
      <c r="ED12" s="143" t="s">
        <v>344</v>
      </c>
      <c r="EE12" s="142" t="s">
        <v>344</v>
      </c>
      <c r="EF12" s="142" t="s">
        <v>344</v>
      </c>
      <c r="EG12" s="142" t="s">
        <v>344</v>
      </c>
      <c r="EH12" s="142" t="s">
        <v>344</v>
      </c>
      <c r="EI12" s="142" t="s">
        <v>344</v>
      </c>
      <c r="EJ12" s="142" t="s">
        <v>344</v>
      </c>
      <c r="EK12" s="142" t="s">
        <v>344</v>
      </c>
      <c r="EL12" s="142" t="s">
        <v>344</v>
      </c>
      <c r="EM12" s="142" t="s">
        <v>344</v>
      </c>
      <c r="EN12" s="142" t="s">
        <v>344</v>
      </c>
      <c r="EO12" s="142" t="s">
        <v>344</v>
      </c>
      <c r="EP12" s="142" t="s">
        <v>344</v>
      </c>
      <c r="EQ12" s="142" t="s">
        <v>344</v>
      </c>
      <c r="ER12" s="142" t="s">
        <v>344</v>
      </c>
      <c r="ES12" s="142" t="s">
        <v>344</v>
      </c>
      <c r="ET12" s="142" t="s">
        <v>344</v>
      </c>
      <c r="EU12" s="142" t="s">
        <v>344</v>
      </c>
      <c r="EV12" s="142" t="s">
        <v>344</v>
      </c>
      <c r="EW12" s="142" t="s">
        <v>343</v>
      </c>
      <c r="EX12" s="142" t="s">
        <v>343</v>
      </c>
      <c r="EY12" s="142" t="s">
        <v>343</v>
      </c>
      <c r="EZ12" s="142" t="s">
        <v>343</v>
      </c>
      <c r="FA12" s="142" t="s">
        <v>343</v>
      </c>
      <c r="FB12" s="142" t="s">
        <v>345</v>
      </c>
      <c r="FC12" s="142" t="s">
        <v>344</v>
      </c>
      <c r="FD12" s="142" t="s">
        <v>344</v>
      </c>
      <c r="FE12" s="142" t="s">
        <v>343</v>
      </c>
      <c r="FF12" s="142" t="s">
        <v>345</v>
      </c>
      <c r="FG12" s="142" t="s">
        <v>343</v>
      </c>
      <c r="FH12" s="142" t="s">
        <v>345</v>
      </c>
      <c r="FI12" s="142" t="s">
        <v>345</v>
      </c>
      <c r="FJ12" s="142"/>
      <c r="FK12" s="142"/>
      <c r="FL12" s="142"/>
      <c r="FM12" s="142"/>
      <c r="FN12" s="142"/>
      <c r="FO12" s="142"/>
      <c r="FP12" s="142"/>
      <c r="FQ12" s="142"/>
      <c r="FR12" s="142"/>
      <c r="FS12" s="142"/>
      <c r="FT12" s="142"/>
      <c r="FU12" s="142"/>
      <c r="FV12" s="142"/>
      <c r="FW12" s="142"/>
      <c r="FX12" s="142"/>
    </row>
    <row r="13" s="158" customFormat="true" ht="15" hidden="false" customHeight="false" outlineLevel="0" collapsed="false">
      <c r="A13" s="155" t="s">
        <v>346</v>
      </c>
      <c r="B13" s="155"/>
      <c r="C13" s="156" t="n">
        <v>0</v>
      </c>
      <c r="D13" s="156" t="n">
        <v>0</v>
      </c>
      <c r="E13" s="156" t="n">
        <v>0</v>
      </c>
      <c r="F13" s="156" t="n">
        <v>0</v>
      </c>
      <c r="G13" s="156" t="n">
        <v>0</v>
      </c>
      <c r="H13" s="156" t="n">
        <v>0</v>
      </c>
      <c r="I13" s="156" t="n">
        <v>0</v>
      </c>
      <c r="J13" s="156" t="n">
        <v>0</v>
      </c>
      <c r="K13" s="156" t="n">
        <v>0</v>
      </c>
      <c r="L13" s="156" t="n">
        <v>0</v>
      </c>
      <c r="M13" s="156" t="n">
        <v>0</v>
      </c>
      <c r="N13" s="156" t="n">
        <v>1</v>
      </c>
      <c r="O13" s="156" t="n">
        <v>0</v>
      </c>
      <c r="P13" s="156" t="n">
        <v>0</v>
      </c>
      <c r="Q13" s="156" t="n">
        <v>0</v>
      </c>
      <c r="R13" s="156" t="n">
        <v>0</v>
      </c>
      <c r="S13" s="156" t="n">
        <v>0</v>
      </c>
      <c r="T13" s="156" t="n">
        <v>0</v>
      </c>
      <c r="U13" s="156" t="n">
        <v>0</v>
      </c>
      <c r="V13" s="156" t="n">
        <v>0</v>
      </c>
      <c r="W13" s="156"/>
      <c r="X13" s="156"/>
      <c r="Y13" s="156" t="n">
        <v>0</v>
      </c>
      <c r="Z13" s="156" t="n">
        <v>0</v>
      </c>
      <c r="AA13" s="156" t="n">
        <v>0</v>
      </c>
      <c r="AB13" s="156" t="n">
        <v>0</v>
      </c>
      <c r="AC13" s="156" t="n">
        <v>0</v>
      </c>
      <c r="AD13" s="156" t="n">
        <v>0</v>
      </c>
      <c r="AE13" s="156" t="n">
        <v>0</v>
      </c>
      <c r="AF13" s="156" t="n">
        <v>1</v>
      </c>
      <c r="AG13" s="156" t="n">
        <v>1</v>
      </c>
      <c r="AH13" s="156" t="n">
        <v>1</v>
      </c>
      <c r="AI13" s="156" t="n">
        <v>1</v>
      </c>
      <c r="AJ13" s="156" t="n">
        <v>1</v>
      </c>
      <c r="AK13" s="156" t="n">
        <v>1</v>
      </c>
      <c r="AL13" s="156" t="n">
        <v>1</v>
      </c>
      <c r="AM13" s="156" t="n">
        <v>1</v>
      </c>
      <c r="AN13" s="156" t="n">
        <v>1</v>
      </c>
      <c r="AO13" s="156" t="n">
        <v>1</v>
      </c>
      <c r="AP13" s="156" t="n">
        <v>1</v>
      </c>
      <c r="AQ13" s="156" t="n">
        <v>0</v>
      </c>
      <c r="AR13" s="156" t="n">
        <v>0</v>
      </c>
      <c r="AS13" s="156" t="n">
        <v>0</v>
      </c>
      <c r="AT13" s="156" t="n">
        <v>0.04</v>
      </c>
      <c r="AU13" s="156" t="n">
        <v>1</v>
      </c>
      <c r="AV13" s="156" t="n">
        <v>1</v>
      </c>
      <c r="AW13" s="156" t="n">
        <v>1</v>
      </c>
      <c r="AX13" s="156" t="n">
        <v>0</v>
      </c>
      <c r="AY13" s="156" t="n">
        <v>1</v>
      </c>
      <c r="AZ13" s="156" t="n">
        <v>1</v>
      </c>
      <c r="BA13" s="156" t="n">
        <v>0.91</v>
      </c>
      <c r="BB13" s="156" t="n">
        <v>0.45</v>
      </c>
      <c r="BC13" s="156" t="n">
        <v>0.32</v>
      </c>
      <c r="BD13" s="156" t="n">
        <v>0.44</v>
      </c>
      <c r="BE13" s="156" t="n">
        <v>0.43</v>
      </c>
      <c r="BF13" s="157" t="n">
        <v>0</v>
      </c>
      <c r="BG13" s="157" t="n">
        <v>0</v>
      </c>
      <c r="BH13" s="156" t="n">
        <v>0.01</v>
      </c>
      <c r="BI13" s="156" t="n">
        <v>0.7</v>
      </c>
      <c r="BJ13" s="156" t="n">
        <v>1</v>
      </c>
      <c r="BK13" s="156" t="n">
        <v>1</v>
      </c>
      <c r="BL13" s="156" t="n">
        <v>0</v>
      </c>
      <c r="BM13" s="156" t="n">
        <v>0.01</v>
      </c>
      <c r="BN13" s="156" t="n">
        <v>0</v>
      </c>
      <c r="BO13" s="156" t="n">
        <v>0</v>
      </c>
      <c r="BP13" s="156" t="n">
        <v>0</v>
      </c>
      <c r="BQ13" s="156" t="n">
        <v>0</v>
      </c>
      <c r="BR13" s="156" t="n">
        <v>0</v>
      </c>
      <c r="BS13" s="156" t="n">
        <v>0</v>
      </c>
      <c r="BT13" s="156" t="n">
        <v>0</v>
      </c>
      <c r="BU13" s="156" t="n">
        <v>1</v>
      </c>
      <c r="BV13" s="156" t="n">
        <v>0.15</v>
      </c>
      <c r="BW13" s="156" t="n">
        <v>0</v>
      </c>
      <c r="BX13" s="156" t="n">
        <v>0.01</v>
      </c>
      <c r="BY13" s="156" t="n">
        <v>0.01</v>
      </c>
      <c r="BZ13" s="156" t="n">
        <v>0.03</v>
      </c>
      <c r="CA13" s="156" t="n">
        <v>1</v>
      </c>
      <c r="CB13" s="156" t="n">
        <v>1</v>
      </c>
      <c r="CC13" s="156" t="n">
        <v>0</v>
      </c>
      <c r="CD13" s="156" t="n">
        <v>0</v>
      </c>
      <c r="CE13" s="156" t="n">
        <v>0</v>
      </c>
      <c r="CF13" s="156" t="n">
        <v>0</v>
      </c>
      <c r="CG13" s="156" t="n">
        <v>0</v>
      </c>
      <c r="CH13" s="156" t="n">
        <v>1</v>
      </c>
      <c r="CI13" s="156" t="n">
        <v>0.79</v>
      </c>
      <c r="CJ13" s="156" t="n">
        <v>0.17</v>
      </c>
      <c r="CK13" s="158" t="n">
        <v>0.14</v>
      </c>
      <c r="CL13" s="158" t="n">
        <v>0</v>
      </c>
      <c r="CM13" s="158" t="n">
        <v>0</v>
      </c>
      <c r="CN13" s="158" t="n">
        <v>0</v>
      </c>
      <c r="CO13" s="156" t="n">
        <v>0</v>
      </c>
      <c r="CP13" s="156" t="n">
        <v>0</v>
      </c>
      <c r="CQ13" s="156" t="n">
        <v>1</v>
      </c>
      <c r="CR13" s="156" t="n">
        <v>1</v>
      </c>
      <c r="CS13" s="156" t="n">
        <v>1</v>
      </c>
      <c r="CT13" s="156" t="n">
        <v>1</v>
      </c>
      <c r="CU13" s="156" t="n">
        <v>1</v>
      </c>
      <c r="CV13" s="156" t="n">
        <v>1</v>
      </c>
      <c r="CW13" s="156" t="n">
        <v>1</v>
      </c>
      <c r="CX13" s="156" t="n">
        <v>1</v>
      </c>
      <c r="CY13" s="158" t="n">
        <v>0</v>
      </c>
      <c r="CZ13" s="156" t="n">
        <v>0</v>
      </c>
      <c r="DA13" s="156" t="n">
        <v>0</v>
      </c>
      <c r="DB13" s="156" t="n">
        <v>1</v>
      </c>
      <c r="DC13" s="156" t="n">
        <v>0</v>
      </c>
      <c r="DD13" s="156" t="n">
        <v>0</v>
      </c>
      <c r="DE13" s="156" t="n">
        <v>0</v>
      </c>
      <c r="DF13" s="156" t="n">
        <v>0</v>
      </c>
      <c r="DG13" s="156" t="n">
        <v>0</v>
      </c>
      <c r="DH13" s="156" t="n">
        <v>0</v>
      </c>
      <c r="DI13" s="156" t="n">
        <v>0</v>
      </c>
      <c r="DJ13" s="156" t="n">
        <v>0</v>
      </c>
      <c r="DK13" s="156" t="n">
        <v>0</v>
      </c>
      <c r="DL13" s="156" t="n">
        <v>0</v>
      </c>
      <c r="DM13" s="156" t="n">
        <v>0</v>
      </c>
      <c r="DN13" s="156" t="n">
        <v>0</v>
      </c>
      <c r="DO13" s="156" t="n">
        <v>0</v>
      </c>
      <c r="DP13" s="156" t="n">
        <v>0</v>
      </c>
      <c r="DQ13" s="156" t="n">
        <v>0</v>
      </c>
      <c r="DR13" s="156" t="n">
        <v>1</v>
      </c>
      <c r="DS13" s="156" t="n">
        <v>0</v>
      </c>
      <c r="DT13" s="156" t="n">
        <v>0</v>
      </c>
      <c r="DU13" s="156" t="n">
        <v>0</v>
      </c>
      <c r="DV13" s="156" t="n">
        <v>0</v>
      </c>
      <c r="DW13" s="156" t="n">
        <v>0</v>
      </c>
      <c r="DX13" s="156" t="n">
        <v>0</v>
      </c>
      <c r="DY13" s="156" t="n">
        <v>0</v>
      </c>
      <c r="DZ13" s="156" t="n">
        <v>1</v>
      </c>
      <c r="EA13" s="156" t="n">
        <v>1</v>
      </c>
      <c r="EB13" s="156" t="n">
        <v>1</v>
      </c>
      <c r="EC13" s="158" t="n">
        <v>0</v>
      </c>
      <c r="ED13" s="158" t="n">
        <v>1</v>
      </c>
      <c r="EE13" s="156" t="n">
        <v>1</v>
      </c>
      <c r="EF13" s="156" t="n">
        <v>1</v>
      </c>
      <c r="EG13" s="156" t="n">
        <v>1</v>
      </c>
      <c r="EH13" s="156" t="n">
        <v>1</v>
      </c>
      <c r="EI13" s="156" t="n">
        <v>1</v>
      </c>
      <c r="EJ13" s="156" t="n">
        <v>1</v>
      </c>
      <c r="EK13" s="156" t="n">
        <v>1</v>
      </c>
      <c r="EL13" s="156" t="n">
        <v>1</v>
      </c>
      <c r="EM13" s="156" t="n">
        <v>1</v>
      </c>
      <c r="EN13" s="156" t="n">
        <v>1</v>
      </c>
      <c r="EO13" s="156" t="n">
        <v>1</v>
      </c>
      <c r="EP13" s="156" t="n">
        <v>1</v>
      </c>
      <c r="EQ13" s="156" t="n">
        <v>1</v>
      </c>
      <c r="ER13" s="156" t="n">
        <v>1</v>
      </c>
      <c r="ES13" s="156" t="n">
        <v>1</v>
      </c>
      <c r="ET13" s="156" t="n">
        <v>1</v>
      </c>
      <c r="EU13" s="156" t="n">
        <v>1</v>
      </c>
      <c r="EV13" s="156" t="n">
        <v>1</v>
      </c>
      <c r="EW13" s="156" t="n">
        <v>0</v>
      </c>
      <c r="EX13" s="156" t="n">
        <v>0</v>
      </c>
      <c r="EY13" s="156" t="n">
        <v>0</v>
      </c>
      <c r="EZ13" s="156" t="n">
        <v>0</v>
      </c>
      <c r="FA13" s="156" t="n">
        <v>0</v>
      </c>
      <c r="FB13" s="156" t="n">
        <v>1</v>
      </c>
      <c r="FC13" s="156" t="n">
        <v>1</v>
      </c>
      <c r="FD13" s="156" t="n">
        <v>1</v>
      </c>
      <c r="FE13" s="156" t="n">
        <v>0</v>
      </c>
      <c r="FF13" s="156" t="n">
        <v>3.6E-006</v>
      </c>
      <c r="FG13" s="156" t="n">
        <v>0</v>
      </c>
      <c r="FH13" s="156" t="n">
        <v>8.79E-005</v>
      </c>
      <c r="FI13" s="156" t="n">
        <v>0</v>
      </c>
      <c r="FJ13" s="156"/>
      <c r="FK13" s="156"/>
      <c r="FL13" s="156"/>
      <c r="FM13" s="156"/>
      <c r="FN13" s="156"/>
      <c r="FO13" s="156"/>
      <c r="FP13" s="156"/>
      <c r="FQ13" s="156"/>
      <c r="FR13" s="156"/>
      <c r="FS13" s="156"/>
      <c r="FT13" s="156"/>
      <c r="FU13" s="156"/>
      <c r="FV13" s="156"/>
      <c r="FW13" s="156"/>
      <c r="FX13" s="156"/>
      <c r="FY13" s="159"/>
    </row>
    <row r="14" s="149" customFormat="true" ht="15" hidden="false" customHeight="false" outlineLevel="0" collapsed="false">
      <c r="A14" s="147" t="s">
        <v>347</v>
      </c>
      <c r="B14" s="148" t="s">
        <v>348</v>
      </c>
      <c r="C14" s="148" t="n">
        <v>30.28</v>
      </c>
      <c r="D14" s="148" t="n">
        <v>282.25</v>
      </c>
      <c r="E14" s="148" t="n">
        <v>53.84</v>
      </c>
      <c r="F14" s="148" t="n">
        <v>312.69</v>
      </c>
      <c r="G14" s="148" t="n">
        <v>53.87</v>
      </c>
      <c r="H14" s="148" t="n">
        <v>366.55</v>
      </c>
      <c r="I14" s="148" t="n">
        <v>388.76</v>
      </c>
      <c r="J14" s="148" t="n">
        <v>388.8</v>
      </c>
      <c r="K14" s="148" t="n">
        <v>388.79</v>
      </c>
      <c r="L14" s="148" t="n">
        <v>383.59</v>
      </c>
      <c r="M14" s="148" t="n">
        <v>384.04</v>
      </c>
      <c r="N14" s="148"/>
      <c r="O14" s="148" t="n">
        <v>390.2</v>
      </c>
      <c r="P14" s="148" t="n">
        <v>389.28</v>
      </c>
      <c r="Q14" s="148" t="n">
        <v>396.81</v>
      </c>
      <c r="R14" s="148" t="n">
        <v>337.65</v>
      </c>
      <c r="S14" s="148" t="n">
        <v>50.65</v>
      </c>
      <c r="T14" s="148" t="n">
        <v>49.76</v>
      </c>
      <c r="U14" s="148" t="n">
        <v>49.77</v>
      </c>
      <c r="V14" s="148" t="n">
        <v>287</v>
      </c>
      <c r="W14" s="148"/>
      <c r="X14" s="148"/>
      <c r="Y14" s="148" t="n">
        <v>452.85</v>
      </c>
      <c r="Z14" s="148" t="n">
        <v>461.92</v>
      </c>
      <c r="AA14" s="148" t="n">
        <v>1470.82</v>
      </c>
      <c r="AB14" s="148" t="n">
        <v>850.28</v>
      </c>
      <c r="AC14" s="148" t="n">
        <v>845.04</v>
      </c>
      <c r="AD14" s="148" t="n">
        <v>1338.07</v>
      </c>
      <c r="AE14" s="148" t="n">
        <v>1343.3</v>
      </c>
      <c r="AF14" s="148"/>
      <c r="AG14" s="148"/>
      <c r="AH14" s="148"/>
      <c r="AI14" s="148"/>
      <c r="AJ14" s="148"/>
      <c r="AK14" s="148"/>
      <c r="AL14" s="148"/>
      <c r="AM14" s="148"/>
      <c r="AN14" s="148"/>
      <c r="AO14" s="148"/>
      <c r="AP14" s="148"/>
      <c r="AQ14" s="148" t="n">
        <v>619.9</v>
      </c>
      <c r="AR14" s="148" t="n">
        <v>509.28</v>
      </c>
      <c r="AS14" s="148" t="n">
        <v>509.1</v>
      </c>
      <c r="AT14" s="148" t="n">
        <v>455.8</v>
      </c>
      <c r="AU14" s="148"/>
      <c r="AV14" s="148"/>
      <c r="AW14" s="148"/>
      <c r="AX14" s="148" t="n">
        <v>0.03</v>
      </c>
      <c r="AY14" s="148"/>
      <c r="AZ14" s="148" t="n">
        <v>0.01</v>
      </c>
      <c r="BA14" s="148" t="n">
        <v>1.73</v>
      </c>
      <c r="BB14" s="148" t="n">
        <v>14.95</v>
      </c>
      <c r="BC14" s="148" t="n">
        <v>18.13</v>
      </c>
      <c r="BD14" s="148" t="n">
        <v>17.4</v>
      </c>
      <c r="BE14" s="148" t="n">
        <v>17.98</v>
      </c>
      <c r="BF14" s="148" t="n">
        <v>11.52</v>
      </c>
      <c r="BG14" s="148" t="n">
        <v>16.36</v>
      </c>
      <c r="BH14" s="148" t="n">
        <v>6.4</v>
      </c>
      <c r="BI14" s="148" t="n">
        <v>2.31</v>
      </c>
      <c r="BJ14" s="148"/>
      <c r="BK14" s="148"/>
      <c r="BL14" s="148" t="n">
        <v>455.8</v>
      </c>
      <c r="BM14" s="148" t="n">
        <v>446.09</v>
      </c>
      <c r="BN14" s="148" t="n">
        <v>33.92</v>
      </c>
      <c r="BO14" s="148" t="n">
        <v>3.37</v>
      </c>
      <c r="BP14" s="148" t="n">
        <v>13.76</v>
      </c>
      <c r="BQ14" s="148" t="n">
        <v>13.76</v>
      </c>
      <c r="BR14" s="148" t="n">
        <v>13.75</v>
      </c>
      <c r="BS14" s="148" t="n">
        <v>2.52</v>
      </c>
      <c r="BT14" s="148" t="n">
        <v>11.24</v>
      </c>
      <c r="BU14" s="148"/>
      <c r="BV14" s="148" t="n">
        <v>8.85</v>
      </c>
      <c r="BW14" s="148" t="n">
        <v>447.55</v>
      </c>
      <c r="BX14" s="148" t="n">
        <v>442.83</v>
      </c>
      <c r="BY14" s="148" t="n">
        <v>454.91</v>
      </c>
      <c r="BZ14" s="148" t="n">
        <v>463.08</v>
      </c>
      <c r="CA14" s="148"/>
      <c r="CB14" s="148"/>
      <c r="CC14" s="148" t="n">
        <v>463.08</v>
      </c>
      <c r="CD14" s="148" t="n">
        <v>462.76</v>
      </c>
      <c r="CE14" s="148" t="n">
        <v>476.54</v>
      </c>
      <c r="CF14" s="148" t="n">
        <v>397.4</v>
      </c>
      <c r="CG14" s="148" t="n">
        <v>601.23</v>
      </c>
      <c r="CH14" s="148" t="n">
        <v>0</v>
      </c>
      <c r="CI14" s="148" t="n">
        <v>6.95</v>
      </c>
      <c r="CJ14" s="148" t="n">
        <v>26.58</v>
      </c>
      <c r="CK14" s="149" t="n">
        <v>27.05</v>
      </c>
      <c r="CL14" s="149" t="n">
        <v>22.2</v>
      </c>
      <c r="CM14" s="149" t="n">
        <v>22.19</v>
      </c>
      <c r="CN14" s="149" t="n">
        <v>10.75</v>
      </c>
      <c r="CO14" s="148" t="n">
        <v>11.46</v>
      </c>
      <c r="CP14" s="148" t="n">
        <v>4.85</v>
      </c>
      <c r="CQ14" s="148"/>
      <c r="CR14" s="148"/>
      <c r="CS14" s="148"/>
      <c r="CT14" s="148"/>
      <c r="CU14" s="148"/>
      <c r="CV14" s="148"/>
      <c r="CW14" s="148"/>
      <c r="CX14" s="148"/>
      <c r="CY14" s="148" t="n">
        <v>0.42</v>
      </c>
      <c r="CZ14" s="148" t="n">
        <v>414.21</v>
      </c>
      <c r="DA14" s="148" t="n">
        <v>413.21</v>
      </c>
      <c r="DB14" s="148"/>
      <c r="DC14" s="148" t="n">
        <v>93.22</v>
      </c>
      <c r="DD14" s="148" t="n">
        <v>82.83</v>
      </c>
      <c r="DE14" s="148" t="n">
        <v>82.65</v>
      </c>
      <c r="DF14" s="148" t="n">
        <v>76.51</v>
      </c>
      <c r="DG14" s="148" t="n">
        <v>6.14</v>
      </c>
      <c r="DH14" s="148" t="n">
        <v>5.75</v>
      </c>
      <c r="DI14" s="148" t="n">
        <v>5.75</v>
      </c>
      <c r="DJ14" s="148" t="n">
        <v>10.39</v>
      </c>
      <c r="DK14" s="148" t="n">
        <v>194.25</v>
      </c>
      <c r="DL14" s="148" t="n">
        <v>194.08</v>
      </c>
      <c r="DM14" s="148" t="n">
        <v>188.82</v>
      </c>
      <c r="DN14" s="148" t="n">
        <v>181.22</v>
      </c>
      <c r="DO14" s="148" t="n">
        <v>181.36</v>
      </c>
      <c r="DP14" s="148" t="n">
        <v>47.56</v>
      </c>
      <c r="DQ14" s="148" t="n">
        <v>47.55</v>
      </c>
      <c r="DR14" s="148"/>
      <c r="DS14" s="148" t="n">
        <v>41.25</v>
      </c>
      <c r="DT14" s="148" t="n">
        <v>41.14</v>
      </c>
      <c r="DU14" s="148" t="n">
        <v>36.87</v>
      </c>
      <c r="DV14" s="148" t="n">
        <v>5.12</v>
      </c>
      <c r="DW14" s="148" t="n">
        <v>5.12</v>
      </c>
      <c r="DX14" s="148" t="n">
        <v>31.34</v>
      </c>
      <c r="DY14" s="148" t="n">
        <v>35.41</v>
      </c>
      <c r="DZ14" s="148"/>
      <c r="EA14" s="148"/>
      <c r="EB14" s="148"/>
      <c r="EC14" s="149" t="n">
        <v>362.38</v>
      </c>
      <c r="EE14" s="148"/>
      <c r="EF14" s="148"/>
      <c r="EG14" s="148"/>
      <c r="EH14" s="148"/>
      <c r="EI14" s="148"/>
      <c r="EJ14" s="148"/>
      <c r="EK14" s="148"/>
      <c r="EL14" s="148"/>
      <c r="EM14" s="148"/>
      <c r="EN14" s="148"/>
      <c r="EO14" s="148"/>
      <c r="EP14" s="148"/>
      <c r="EQ14" s="148"/>
      <c r="ER14" s="148"/>
      <c r="ES14" s="148"/>
      <c r="ET14" s="148"/>
      <c r="EU14" s="148"/>
      <c r="EV14" s="148"/>
      <c r="EW14" s="148" t="n">
        <v>162.41</v>
      </c>
      <c r="EX14" s="148" t="n">
        <v>162.41</v>
      </c>
      <c r="EY14" s="148" t="n">
        <v>162.41</v>
      </c>
      <c r="EZ14" s="148" t="n">
        <v>162.5</v>
      </c>
      <c r="FA14" s="148" t="n">
        <v>162.5</v>
      </c>
      <c r="FB14" s="148" t="n">
        <v>0</v>
      </c>
      <c r="FC14" s="148"/>
      <c r="FD14" s="148"/>
      <c r="FE14" s="148" t="n">
        <v>0</v>
      </c>
      <c r="FF14" s="148" t="n">
        <v>0</v>
      </c>
      <c r="FG14" s="148" t="n">
        <v>161.93</v>
      </c>
      <c r="FH14" s="148" t="n">
        <v>161.92</v>
      </c>
      <c r="FI14" s="148" t="n">
        <v>176.57</v>
      </c>
      <c r="FJ14" s="148"/>
      <c r="FK14" s="148"/>
      <c r="FL14" s="148"/>
      <c r="FM14" s="148"/>
      <c r="FN14" s="148"/>
      <c r="FO14" s="148"/>
      <c r="FP14" s="148"/>
      <c r="FQ14" s="148"/>
      <c r="FR14" s="148"/>
      <c r="FS14" s="148"/>
      <c r="FT14" s="148"/>
      <c r="FU14" s="148"/>
      <c r="FV14" s="148"/>
      <c r="FW14" s="148"/>
      <c r="FX14" s="148"/>
    </row>
    <row r="15" s="149" customFormat="true" ht="15" hidden="false" customHeight="false" outlineLevel="0" collapsed="false">
      <c r="A15" s="147" t="s">
        <v>349</v>
      </c>
      <c r="B15" s="148" t="s">
        <v>348</v>
      </c>
      <c r="C15" s="148" t="n">
        <v>28.16</v>
      </c>
      <c r="D15" s="148" t="n">
        <v>260.38</v>
      </c>
      <c r="E15" s="148" t="n">
        <v>50.92</v>
      </c>
      <c r="F15" s="148" t="n">
        <v>288.57</v>
      </c>
      <c r="G15" s="148" t="n">
        <v>50.92</v>
      </c>
      <c r="H15" s="148" t="n">
        <v>339.49</v>
      </c>
      <c r="I15" s="148" t="n">
        <v>339.49</v>
      </c>
      <c r="J15" s="148" t="n">
        <v>339.49</v>
      </c>
      <c r="K15" s="148" t="n">
        <v>339.49</v>
      </c>
      <c r="L15" s="148" t="n">
        <v>339.49</v>
      </c>
      <c r="M15" s="148" t="n">
        <v>339.49</v>
      </c>
      <c r="N15" s="148"/>
      <c r="O15" s="148" t="n">
        <v>344.24</v>
      </c>
      <c r="P15" s="148" t="n">
        <v>304.3</v>
      </c>
      <c r="Q15" s="148" t="n">
        <v>344.46</v>
      </c>
      <c r="R15" s="148" t="n">
        <v>304.3</v>
      </c>
      <c r="S15" s="148" t="n">
        <v>45.65</v>
      </c>
      <c r="T15" s="148" t="n">
        <v>45.65</v>
      </c>
      <c r="U15" s="148" t="n">
        <v>45.65</v>
      </c>
      <c r="V15" s="148" t="n">
        <v>258.66</v>
      </c>
      <c r="W15" s="148"/>
      <c r="X15" s="148"/>
      <c r="Y15" s="148" t="n">
        <v>346.52</v>
      </c>
      <c r="Z15" s="148" t="n">
        <v>346.52</v>
      </c>
      <c r="AA15" s="148" t="n">
        <v>869.32</v>
      </c>
      <c r="AB15" s="148" t="n">
        <v>502.81</v>
      </c>
      <c r="AC15" s="148" t="n">
        <v>502.81</v>
      </c>
      <c r="AD15" s="148" t="n">
        <v>846.45</v>
      </c>
      <c r="AE15" s="148" t="n">
        <v>851.69</v>
      </c>
      <c r="AF15" s="148"/>
      <c r="AG15" s="148"/>
      <c r="AH15" s="148"/>
      <c r="AI15" s="148"/>
      <c r="AJ15" s="148"/>
      <c r="AK15" s="148"/>
      <c r="AL15" s="148"/>
      <c r="AM15" s="148"/>
      <c r="AN15" s="148"/>
      <c r="AO15" s="148"/>
      <c r="AP15" s="148"/>
      <c r="AQ15" s="148" t="n">
        <v>366.51</v>
      </c>
      <c r="AR15" s="148" t="n">
        <v>363.48</v>
      </c>
      <c r="AS15" s="148" t="n">
        <v>363.33</v>
      </c>
      <c r="AT15" s="148" t="n">
        <v>344.71</v>
      </c>
      <c r="AU15" s="148"/>
      <c r="AV15" s="148"/>
      <c r="AW15" s="148"/>
      <c r="AX15" s="148" t="n">
        <v>0.02</v>
      </c>
      <c r="AY15" s="148"/>
      <c r="AZ15" s="148" t="n">
        <v>0.01</v>
      </c>
      <c r="BA15" s="148" t="n">
        <v>1.43</v>
      </c>
      <c r="BB15" s="148" t="n">
        <v>13.2</v>
      </c>
      <c r="BC15" s="148" t="n">
        <v>16.79</v>
      </c>
      <c r="BD15" s="148" t="n">
        <v>16.19</v>
      </c>
      <c r="BE15" s="148" t="n">
        <v>16.88</v>
      </c>
      <c r="BF15" s="148" t="n">
        <v>11.3</v>
      </c>
      <c r="BG15" s="148" t="n">
        <v>16.05</v>
      </c>
      <c r="BH15" s="148" t="n">
        <v>6.2</v>
      </c>
      <c r="BI15" s="148" t="n">
        <v>1.71</v>
      </c>
      <c r="BJ15" s="148"/>
      <c r="BK15" s="148"/>
      <c r="BL15" s="148" t="n">
        <v>344.71</v>
      </c>
      <c r="BM15" s="148" t="n">
        <v>340.85</v>
      </c>
      <c r="BN15" s="148" t="n">
        <v>32.47</v>
      </c>
      <c r="BO15" s="148" t="n">
        <v>3.14</v>
      </c>
      <c r="BP15" s="148" t="n">
        <v>12.91</v>
      </c>
      <c r="BQ15" s="148" t="n">
        <v>12.91</v>
      </c>
      <c r="BR15" s="148" t="n">
        <v>12.91</v>
      </c>
      <c r="BS15" s="148" t="n">
        <v>2.37</v>
      </c>
      <c r="BT15" s="148" t="n">
        <v>10.55</v>
      </c>
      <c r="BU15" s="148"/>
      <c r="BV15" s="148" t="n">
        <v>6.89</v>
      </c>
      <c r="BW15" s="148" t="n">
        <v>346.51</v>
      </c>
      <c r="BX15" s="148" t="n">
        <v>342.71</v>
      </c>
      <c r="BY15" s="148" t="n">
        <v>339.78</v>
      </c>
      <c r="BZ15" s="148" t="n">
        <v>335.25</v>
      </c>
      <c r="CA15" s="148"/>
      <c r="CB15" s="148"/>
      <c r="CC15" s="148" t="n">
        <v>335.25</v>
      </c>
      <c r="CD15" s="148" t="n">
        <v>335.25</v>
      </c>
      <c r="CE15" s="148" t="n">
        <v>334.45</v>
      </c>
      <c r="CF15" s="148" t="n">
        <v>304.3</v>
      </c>
      <c r="CG15" s="148" t="n">
        <v>366.51</v>
      </c>
      <c r="CH15" s="148" t="n">
        <v>0</v>
      </c>
      <c r="CI15" s="148" t="n">
        <v>5.54</v>
      </c>
      <c r="CJ15" s="148" t="n">
        <v>24.04</v>
      </c>
      <c r="CK15" s="149" t="n">
        <v>25.03</v>
      </c>
      <c r="CL15" s="149" t="n">
        <v>21.44</v>
      </c>
      <c r="CM15" s="149" t="n">
        <v>21.44</v>
      </c>
      <c r="CN15" s="149" t="n">
        <v>10.38</v>
      </c>
      <c r="CO15" s="148" t="n">
        <v>11.06</v>
      </c>
      <c r="CP15" s="148" t="n">
        <v>4.75</v>
      </c>
      <c r="CQ15" s="148"/>
      <c r="CR15" s="148"/>
      <c r="CS15" s="148"/>
      <c r="CT15" s="148"/>
      <c r="CU15" s="148"/>
      <c r="CV15" s="148"/>
      <c r="CW15" s="148"/>
      <c r="CX15" s="148"/>
      <c r="CY15" s="148" t="n">
        <v>0.38</v>
      </c>
      <c r="CZ15" s="148" t="n">
        <v>304.3</v>
      </c>
      <c r="DA15" s="148" t="n">
        <v>304.3</v>
      </c>
      <c r="DB15" s="148"/>
      <c r="DC15" s="148" t="n">
        <v>80.79</v>
      </c>
      <c r="DD15" s="148" t="n">
        <v>75.38</v>
      </c>
      <c r="DE15" s="148" t="n">
        <v>75.38</v>
      </c>
      <c r="DF15" s="148" t="n">
        <v>69.78</v>
      </c>
      <c r="DG15" s="148" t="n">
        <v>5.6</v>
      </c>
      <c r="DH15" s="148" t="n">
        <v>5.6</v>
      </c>
      <c r="DI15" s="148" t="n">
        <v>5.6</v>
      </c>
      <c r="DJ15" s="148" t="n">
        <v>9.77</v>
      </c>
      <c r="DK15" s="148" t="n">
        <v>153.3</v>
      </c>
      <c r="DL15" s="148" t="n">
        <v>153.3</v>
      </c>
      <c r="DM15" s="148" t="n">
        <v>153.3</v>
      </c>
      <c r="DN15" s="148" t="n">
        <v>153.3</v>
      </c>
      <c r="DO15" s="148" t="n">
        <v>153.29</v>
      </c>
      <c r="DP15" s="148" t="n">
        <v>37.51</v>
      </c>
      <c r="DQ15" s="148" t="n">
        <v>37.51</v>
      </c>
      <c r="DR15" s="148"/>
      <c r="DS15" s="148" t="n">
        <v>33.12</v>
      </c>
      <c r="DT15" s="148" t="n">
        <v>33.12</v>
      </c>
      <c r="DU15" s="148" t="n">
        <v>33.12</v>
      </c>
      <c r="DV15" s="148" t="n">
        <v>4.97</v>
      </c>
      <c r="DW15" s="148" t="n">
        <v>4.97</v>
      </c>
      <c r="DX15" s="148" t="n">
        <v>28.15</v>
      </c>
      <c r="DY15" s="148" t="n">
        <v>32.47</v>
      </c>
      <c r="DZ15" s="148"/>
      <c r="EA15" s="148"/>
      <c r="EB15" s="148"/>
      <c r="EC15" s="149" t="n">
        <v>304.3</v>
      </c>
      <c r="EE15" s="148"/>
      <c r="EF15" s="148"/>
      <c r="EG15" s="148"/>
      <c r="EH15" s="148"/>
      <c r="EI15" s="148"/>
      <c r="EJ15" s="148"/>
      <c r="EK15" s="148"/>
      <c r="EL15" s="148"/>
      <c r="EM15" s="148"/>
      <c r="EN15" s="148"/>
      <c r="EO15" s="148"/>
      <c r="EP15" s="148"/>
      <c r="EQ15" s="148"/>
      <c r="ER15" s="148"/>
      <c r="ES15" s="148"/>
      <c r="ET15" s="148"/>
      <c r="EU15" s="148"/>
      <c r="EV15" s="148"/>
      <c r="EW15" s="148" t="n">
        <v>159.44</v>
      </c>
      <c r="EX15" s="148" t="n">
        <v>159.44</v>
      </c>
      <c r="EY15" s="148" t="n">
        <v>159.44</v>
      </c>
      <c r="EZ15" s="148" t="n">
        <v>159.44</v>
      </c>
      <c r="FA15" s="148" t="n">
        <v>159.44</v>
      </c>
      <c r="FB15" s="148" t="n">
        <v>0</v>
      </c>
      <c r="FC15" s="148"/>
      <c r="FD15" s="148"/>
      <c r="FE15" s="148" t="n">
        <v>0</v>
      </c>
      <c r="FF15" s="148" t="n">
        <v>0</v>
      </c>
      <c r="FG15" s="148" t="n">
        <v>158.04</v>
      </c>
      <c r="FH15" s="148" t="n">
        <v>158.03</v>
      </c>
      <c r="FI15" s="148" t="n">
        <v>169.71</v>
      </c>
      <c r="FJ15" s="148"/>
      <c r="FK15" s="148"/>
      <c r="FL15" s="148"/>
      <c r="FM15" s="148"/>
      <c r="FN15" s="148"/>
      <c r="FO15" s="148"/>
      <c r="FP15" s="148"/>
      <c r="FQ15" s="148"/>
      <c r="FR15" s="148"/>
      <c r="FS15" s="148"/>
      <c r="FT15" s="148"/>
      <c r="FU15" s="148"/>
      <c r="FV15" s="148"/>
      <c r="FW15" s="148"/>
      <c r="FX15" s="148"/>
    </row>
    <row r="16" s="146" customFormat="true" ht="15" hidden="false" customHeight="false" outlineLevel="0" collapsed="false">
      <c r="A16" s="144" t="s">
        <v>350</v>
      </c>
      <c r="B16" s="145" t="s">
        <v>351</v>
      </c>
      <c r="C16" s="145" t="n">
        <v>880.95</v>
      </c>
      <c r="D16" s="145" t="n">
        <v>837.63</v>
      </c>
      <c r="E16" s="145" t="n">
        <v>862.28</v>
      </c>
      <c r="F16" s="145" t="n">
        <v>841.4</v>
      </c>
      <c r="G16" s="145" t="n">
        <v>861.9</v>
      </c>
      <c r="H16" s="145" t="n">
        <v>844.42</v>
      </c>
      <c r="I16" s="145" t="n">
        <v>796.18</v>
      </c>
      <c r="J16" s="145" t="n">
        <v>796.1</v>
      </c>
      <c r="K16" s="145" t="n">
        <v>796.12</v>
      </c>
      <c r="L16" s="145" t="n">
        <v>806.91</v>
      </c>
      <c r="M16" s="145" t="n">
        <v>805.96</v>
      </c>
      <c r="N16" s="145"/>
      <c r="O16" s="145" t="n">
        <v>793.98</v>
      </c>
      <c r="P16" s="145" t="n">
        <v>690.85</v>
      </c>
      <c r="Q16" s="145" t="n">
        <v>780.79</v>
      </c>
      <c r="R16" s="145" t="n">
        <v>796.5</v>
      </c>
      <c r="S16" s="145" t="n">
        <v>796.5</v>
      </c>
      <c r="T16" s="145" t="n">
        <v>810.68</v>
      </c>
      <c r="U16" s="145" t="n">
        <v>810.57</v>
      </c>
      <c r="V16" s="145" t="n">
        <v>796.5</v>
      </c>
      <c r="W16" s="145"/>
      <c r="X16" s="145"/>
      <c r="Y16" s="145" t="n">
        <v>684.49</v>
      </c>
      <c r="Z16" s="145" t="n">
        <v>671.05</v>
      </c>
      <c r="AA16" s="145" t="n">
        <v>504.16</v>
      </c>
      <c r="AB16" s="145" t="n">
        <v>504.42</v>
      </c>
      <c r="AC16" s="145" t="n">
        <v>507.54</v>
      </c>
      <c r="AD16" s="145" t="n">
        <v>552.19</v>
      </c>
      <c r="AE16" s="145" t="n">
        <v>550.25</v>
      </c>
      <c r="AF16" s="145"/>
      <c r="AG16" s="145"/>
      <c r="AH16" s="145"/>
      <c r="AI16" s="145"/>
      <c r="AJ16" s="145"/>
      <c r="AK16" s="145"/>
      <c r="AL16" s="145"/>
      <c r="AM16" s="145"/>
      <c r="AN16" s="145"/>
      <c r="AO16" s="145"/>
      <c r="AP16" s="145"/>
      <c r="AQ16" s="145" t="n">
        <v>504.32</v>
      </c>
      <c r="AR16" s="145" t="n">
        <v>611.62</v>
      </c>
      <c r="AS16" s="145" t="n">
        <v>611.71</v>
      </c>
      <c r="AT16" s="145" t="n">
        <v>658.27</v>
      </c>
      <c r="AU16" s="145"/>
      <c r="AV16" s="145"/>
      <c r="AW16" s="145"/>
      <c r="AX16" s="145" t="n">
        <v>915.82</v>
      </c>
      <c r="AY16" s="145"/>
      <c r="AZ16" s="145" t="n">
        <v>658.2</v>
      </c>
      <c r="BA16" s="145" t="n">
        <v>684.78</v>
      </c>
      <c r="BB16" s="145" t="n">
        <v>866.02</v>
      </c>
      <c r="BC16" s="145" t="n">
        <v>876.08</v>
      </c>
      <c r="BD16" s="145" t="n">
        <v>884.36</v>
      </c>
      <c r="BE16" s="145" t="n">
        <v>885.03</v>
      </c>
      <c r="BF16" s="145" t="n">
        <v>981.69</v>
      </c>
      <c r="BG16" s="145" t="n">
        <v>982.03</v>
      </c>
      <c r="BH16" s="145" t="n">
        <v>713.58</v>
      </c>
      <c r="BI16" s="145" t="n">
        <v>597.33</v>
      </c>
      <c r="BJ16" s="145"/>
      <c r="BK16" s="145"/>
      <c r="BL16" s="145" t="n">
        <v>658.27</v>
      </c>
      <c r="BM16" s="145" t="n">
        <v>666.44</v>
      </c>
      <c r="BN16" s="145" t="n">
        <v>956.14</v>
      </c>
      <c r="BO16" s="145" t="n">
        <v>945.65</v>
      </c>
      <c r="BP16" s="145" t="n">
        <v>951.87</v>
      </c>
      <c r="BQ16" s="145" t="n">
        <v>951.87</v>
      </c>
      <c r="BR16" s="145" t="n">
        <v>952.44</v>
      </c>
      <c r="BS16" s="145" t="n">
        <v>951.28</v>
      </c>
      <c r="BT16" s="145" t="n">
        <v>952.37</v>
      </c>
      <c r="BU16" s="145"/>
      <c r="BV16" s="145" t="n">
        <v>625.81</v>
      </c>
      <c r="BW16" s="145" t="n">
        <v>672.14</v>
      </c>
      <c r="BX16" s="145" t="n">
        <v>674.5</v>
      </c>
      <c r="BY16" s="145" t="n">
        <v>651.88</v>
      </c>
      <c r="BZ16" s="145" t="n">
        <v>632.75</v>
      </c>
      <c r="CA16" s="145"/>
      <c r="CB16" s="145"/>
      <c r="CC16" s="145" t="n">
        <v>632.75</v>
      </c>
      <c r="CD16" s="145" t="n">
        <v>633.2</v>
      </c>
      <c r="CE16" s="145" t="n">
        <v>613.66</v>
      </c>
      <c r="CF16" s="145" t="n">
        <v>676.74</v>
      </c>
      <c r="CG16" s="145" t="n">
        <v>519.37</v>
      </c>
      <c r="CH16" s="145" t="n">
        <v>604.68</v>
      </c>
      <c r="CI16" s="145" t="n">
        <v>704.93</v>
      </c>
      <c r="CJ16" s="145" t="n">
        <v>724.67</v>
      </c>
      <c r="CK16" s="146" t="n">
        <v>737.51</v>
      </c>
      <c r="CL16" s="146" t="n">
        <v>683.77</v>
      </c>
      <c r="CM16" s="146" t="n">
        <v>684.03</v>
      </c>
      <c r="CN16" s="146" t="n">
        <v>683.42</v>
      </c>
      <c r="CO16" s="145" t="n">
        <v>683.31</v>
      </c>
      <c r="CP16" s="145" t="n">
        <v>982.78</v>
      </c>
      <c r="CQ16" s="145"/>
      <c r="CR16" s="145"/>
      <c r="CS16" s="145"/>
      <c r="CT16" s="145"/>
      <c r="CU16" s="145"/>
      <c r="CV16" s="145"/>
      <c r="CW16" s="145"/>
      <c r="CX16" s="145"/>
      <c r="CY16" s="145" t="n">
        <v>915.82</v>
      </c>
      <c r="CZ16" s="145" t="n">
        <v>649.28</v>
      </c>
      <c r="DA16" s="145" t="n">
        <v>650.85</v>
      </c>
      <c r="DB16" s="145"/>
      <c r="DC16" s="145" t="n">
        <v>695.34</v>
      </c>
      <c r="DD16" s="145" t="n">
        <v>662.92</v>
      </c>
      <c r="DE16" s="145" t="n">
        <v>664.36</v>
      </c>
      <c r="DF16" s="145" t="n">
        <v>664.35</v>
      </c>
      <c r="DG16" s="145" t="n">
        <v>664.36</v>
      </c>
      <c r="DH16" s="145" t="n">
        <v>709.47</v>
      </c>
      <c r="DI16" s="145" t="n">
        <v>709.28</v>
      </c>
      <c r="DJ16" s="145" t="n">
        <v>954.26</v>
      </c>
      <c r="DK16" s="145" t="n">
        <v>643.5</v>
      </c>
      <c r="DL16" s="145" t="n">
        <v>644.06</v>
      </c>
      <c r="DM16" s="145" t="n">
        <v>662</v>
      </c>
      <c r="DN16" s="145" t="n">
        <v>689.76</v>
      </c>
      <c r="DO16" s="145" t="n">
        <v>689.25</v>
      </c>
      <c r="DP16" s="145" t="n">
        <v>643.12</v>
      </c>
      <c r="DQ16" s="145" t="n">
        <v>643.13</v>
      </c>
      <c r="DR16" s="145"/>
      <c r="DS16" s="145" t="n">
        <v>657.22</v>
      </c>
      <c r="DT16" s="145" t="n">
        <v>658.97</v>
      </c>
      <c r="DU16" s="145" t="n">
        <v>735.34</v>
      </c>
      <c r="DV16" s="145" t="n">
        <v>794.55</v>
      </c>
      <c r="DW16" s="145" t="n">
        <v>794.45</v>
      </c>
      <c r="DX16" s="145" t="n">
        <v>735.3</v>
      </c>
      <c r="DY16" s="145" t="n">
        <v>915.82</v>
      </c>
      <c r="DZ16" s="145"/>
      <c r="EA16" s="145"/>
      <c r="EB16" s="145"/>
      <c r="EC16" s="146" t="n">
        <v>742.13</v>
      </c>
      <c r="EE16" s="145"/>
      <c r="EF16" s="145"/>
      <c r="EG16" s="145"/>
      <c r="EH16" s="145"/>
      <c r="EI16" s="145"/>
      <c r="EJ16" s="145"/>
      <c r="EK16" s="145"/>
      <c r="EL16" s="145"/>
      <c r="EM16" s="145"/>
      <c r="EN16" s="145"/>
      <c r="EO16" s="145"/>
      <c r="EP16" s="145"/>
      <c r="EQ16" s="145"/>
      <c r="ER16" s="145"/>
      <c r="ES16" s="145"/>
      <c r="ET16" s="145"/>
      <c r="EU16" s="145"/>
      <c r="EV16" s="145"/>
      <c r="EW16" s="145" t="n">
        <v>1009.82</v>
      </c>
      <c r="EX16" s="145" t="n">
        <v>1009.82</v>
      </c>
      <c r="EY16" s="145" t="n">
        <v>1009.82</v>
      </c>
      <c r="EZ16" s="145" t="n">
        <v>1009.26</v>
      </c>
      <c r="FA16" s="145" t="n">
        <v>1009.26</v>
      </c>
      <c r="FB16" s="145" t="n">
        <v>984.43</v>
      </c>
      <c r="FC16" s="145"/>
      <c r="FD16" s="145"/>
      <c r="FE16" s="145" t="n">
        <v>984.45</v>
      </c>
      <c r="FF16" s="145" t="n">
        <v>983.57</v>
      </c>
      <c r="FG16" s="145" t="n">
        <v>1046.65</v>
      </c>
      <c r="FH16" s="145" t="n">
        <v>1046.64</v>
      </c>
      <c r="FI16" s="145" t="n">
        <v>965.06</v>
      </c>
      <c r="FJ16" s="145"/>
      <c r="FK16" s="145"/>
      <c r="FL16" s="145"/>
      <c r="FM16" s="145"/>
      <c r="FN16" s="145"/>
      <c r="FO16" s="145"/>
      <c r="FP16" s="145"/>
      <c r="FQ16" s="145"/>
      <c r="FR16" s="145"/>
      <c r="FS16" s="145"/>
      <c r="FT16" s="145"/>
      <c r="FU16" s="145"/>
      <c r="FV16" s="145"/>
      <c r="FW16" s="145"/>
      <c r="FX16" s="145"/>
    </row>
    <row r="17" s="146" customFormat="true" ht="15" hidden="false" customHeight="false" outlineLevel="0" collapsed="false">
      <c r="A17" s="144" t="s">
        <v>352</v>
      </c>
      <c r="B17" s="145" t="s">
        <v>351</v>
      </c>
      <c r="C17" s="145" t="n">
        <v>947.36</v>
      </c>
      <c r="D17" s="145" t="n">
        <v>907.99</v>
      </c>
      <c r="E17" s="145" t="n">
        <v>911.73</v>
      </c>
      <c r="F17" s="145" t="n">
        <v>911.73</v>
      </c>
      <c r="G17" s="145" t="n">
        <v>911.73</v>
      </c>
      <c r="H17" s="145" t="n">
        <v>911.73</v>
      </c>
      <c r="I17" s="145" t="n">
        <v>911.73</v>
      </c>
      <c r="J17" s="145" t="n">
        <v>911.73</v>
      </c>
      <c r="K17" s="145" t="n">
        <v>911.73</v>
      </c>
      <c r="L17" s="145" t="n">
        <v>911.73</v>
      </c>
      <c r="M17" s="145" t="n">
        <v>911.73</v>
      </c>
      <c r="N17" s="145"/>
      <c r="O17" s="145" t="n">
        <v>899.97</v>
      </c>
      <c r="P17" s="145" t="n">
        <v>883.77</v>
      </c>
      <c r="Q17" s="145" t="n">
        <v>899.43</v>
      </c>
      <c r="R17" s="145" t="n">
        <v>883.77</v>
      </c>
      <c r="S17" s="145" t="n">
        <v>883.77</v>
      </c>
      <c r="T17" s="145" t="n">
        <v>883.77</v>
      </c>
      <c r="U17" s="145" t="n">
        <v>883.77</v>
      </c>
      <c r="V17" s="145" t="n">
        <v>883.77</v>
      </c>
      <c r="W17" s="145"/>
      <c r="X17" s="145"/>
      <c r="Y17" s="145" t="n">
        <v>894.52</v>
      </c>
      <c r="Z17" s="145" t="n">
        <v>894.52</v>
      </c>
      <c r="AA17" s="145" t="n">
        <v>853</v>
      </c>
      <c r="AB17" s="145" t="n">
        <v>853</v>
      </c>
      <c r="AC17" s="145" t="n">
        <v>853</v>
      </c>
      <c r="AD17" s="145" t="n">
        <v>872.9</v>
      </c>
      <c r="AE17" s="145" t="n">
        <v>867.86</v>
      </c>
      <c r="AF17" s="145"/>
      <c r="AG17" s="145"/>
      <c r="AH17" s="145"/>
      <c r="AI17" s="145"/>
      <c r="AJ17" s="145"/>
      <c r="AK17" s="145"/>
      <c r="AL17" s="145"/>
      <c r="AM17" s="145"/>
      <c r="AN17" s="145"/>
      <c r="AO17" s="145"/>
      <c r="AP17" s="145"/>
      <c r="AQ17" s="145" t="n">
        <v>853</v>
      </c>
      <c r="AR17" s="145" t="n">
        <v>856.95</v>
      </c>
      <c r="AS17" s="145" t="n">
        <v>857.13</v>
      </c>
      <c r="AT17" s="145" t="n">
        <v>870.43</v>
      </c>
      <c r="AU17" s="145"/>
      <c r="AV17" s="145"/>
      <c r="AW17" s="145"/>
      <c r="AX17" s="145" t="n">
        <v>998.86</v>
      </c>
      <c r="AY17" s="145"/>
      <c r="AZ17" s="145" t="n">
        <v>871.28</v>
      </c>
      <c r="BA17" s="145" t="n">
        <v>828.25</v>
      </c>
      <c r="BB17" s="145" t="n">
        <v>981.1</v>
      </c>
      <c r="BC17" s="145" t="n">
        <v>945.83</v>
      </c>
      <c r="BD17" s="145" t="n">
        <v>950.69</v>
      </c>
      <c r="BE17" s="145" t="n">
        <v>942.52</v>
      </c>
      <c r="BF17" s="145" t="n">
        <v>1000.81</v>
      </c>
      <c r="BG17" s="145" t="n">
        <v>1001.05</v>
      </c>
      <c r="BH17" s="145" t="n">
        <v>736.49</v>
      </c>
      <c r="BI17" s="145" t="n">
        <v>805.63</v>
      </c>
      <c r="BJ17" s="145"/>
      <c r="BK17" s="145"/>
      <c r="BL17" s="145" t="n">
        <v>870.43</v>
      </c>
      <c r="BM17" s="145" t="n">
        <v>872.19</v>
      </c>
      <c r="BN17" s="145" t="n">
        <v>998.86</v>
      </c>
      <c r="BO17" s="145" t="n">
        <v>1014.39</v>
      </c>
      <c r="BP17" s="145" t="n">
        <v>1014.39</v>
      </c>
      <c r="BQ17" s="145" t="n">
        <v>1014.39</v>
      </c>
      <c r="BR17" s="145" t="n">
        <v>1014.39</v>
      </c>
      <c r="BS17" s="145" t="n">
        <v>1014.39</v>
      </c>
      <c r="BT17" s="145" t="n">
        <v>1014.39</v>
      </c>
      <c r="BU17" s="145"/>
      <c r="BV17" s="145" t="n">
        <v>804.67</v>
      </c>
      <c r="BW17" s="145" t="n">
        <v>868.14</v>
      </c>
      <c r="BX17" s="145" t="n">
        <v>871.56</v>
      </c>
      <c r="BY17" s="145" t="n">
        <v>872.76</v>
      </c>
      <c r="BZ17" s="145" t="n">
        <v>874.03</v>
      </c>
      <c r="CA17" s="145"/>
      <c r="CB17" s="145"/>
      <c r="CC17" s="145" t="n">
        <v>874.03</v>
      </c>
      <c r="CD17" s="145" t="n">
        <v>874.03</v>
      </c>
      <c r="CE17" s="145" t="n">
        <v>874.39</v>
      </c>
      <c r="CF17" s="145" t="n">
        <v>883.77</v>
      </c>
      <c r="CG17" s="145" t="n">
        <v>853</v>
      </c>
      <c r="CH17" s="145" t="n">
        <v>739.48</v>
      </c>
      <c r="CI17" s="145" t="n">
        <v>884.08</v>
      </c>
      <c r="CJ17" s="145" t="n">
        <v>800.81</v>
      </c>
      <c r="CK17" s="146" t="n">
        <v>796.95</v>
      </c>
      <c r="CL17" s="146" t="n">
        <v>708.19</v>
      </c>
      <c r="CM17" s="146" t="n">
        <v>708.19</v>
      </c>
      <c r="CN17" s="146" t="n">
        <v>708.19</v>
      </c>
      <c r="CO17" s="145" t="n">
        <v>708.19</v>
      </c>
      <c r="CP17" s="145" t="n">
        <v>1001.55</v>
      </c>
      <c r="CQ17" s="145"/>
      <c r="CR17" s="145"/>
      <c r="CS17" s="145"/>
      <c r="CT17" s="145"/>
      <c r="CU17" s="145"/>
      <c r="CV17" s="145"/>
      <c r="CW17" s="145"/>
      <c r="CX17" s="145"/>
      <c r="CY17" s="145" t="n">
        <v>998.86</v>
      </c>
      <c r="CZ17" s="145" t="n">
        <v>883.77</v>
      </c>
      <c r="DA17" s="145" t="n">
        <v>883.77</v>
      </c>
      <c r="DB17" s="145"/>
      <c r="DC17" s="145" t="n">
        <v>802.31</v>
      </c>
      <c r="DD17" s="145" t="n">
        <v>728.41</v>
      </c>
      <c r="DE17" s="145" t="n">
        <v>728.41</v>
      </c>
      <c r="DF17" s="145" t="n">
        <v>728.41</v>
      </c>
      <c r="DG17" s="145" t="n">
        <v>728.41</v>
      </c>
      <c r="DH17" s="145" t="n">
        <v>728.41</v>
      </c>
      <c r="DI17" s="145" t="n">
        <v>728.41</v>
      </c>
      <c r="DJ17" s="145" t="n">
        <v>1014.39</v>
      </c>
      <c r="DK17" s="145" t="n">
        <v>815.42</v>
      </c>
      <c r="DL17" s="145" t="n">
        <v>815.42</v>
      </c>
      <c r="DM17" s="145" t="n">
        <v>815.42</v>
      </c>
      <c r="DN17" s="145" t="n">
        <v>815.42</v>
      </c>
      <c r="DO17" s="145" t="n">
        <v>815.42</v>
      </c>
      <c r="DP17" s="145" t="n">
        <v>815.42</v>
      </c>
      <c r="DQ17" s="145" t="n">
        <v>815.42</v>
      </c>
      <c r="DR17" s="145"/>
      <c r="DS17" s="145" t="n">
        <v>818.54</v>
      </c>
      <c r="DT17" s="145" t="n">
        <v>818.54</v>
      </c>
      <c r="DU17" s="145" t="n">
        <v>818.54</v>
      </c>
      <c r="DV17" s="145" t="n">
        <v>818.54</v>
      </c>
      <c r="DW17" s="145" t="n">
        <v>818.54</v>
      </c>
      <c r="DX17" s="145" t="n">
        <v>818.54</v>
      </c>
      <c r="DY17" s="145" t="n">
        <v>998.86</v>
      </c>
      <c r="DZ17" s="145"/>
      <c r="EA17" s="145"/>
      <c r="EB17" s="145"/>
      <c r="EC17" s="146" t="n">
        <v>883.77</v>
      </c>
      <c r="EE17" s="145"/>
      <c r="EF17" s="145"/>
      <c r="EG17" s="145"/>
      <c r="EH17" s="145"/>
      <c r="EI17" s="145"/>
      <c r="EJ17" s="145"/>
      <c r="EK17" s="145"/>
      <c r="EL17" s="145"/>
      <c r="EM17" s="145"/>
      <c r="EN17" s="145"/>
      <c r="EO17" s="145"/>
      <c r="EP17" s="145"/>
      <c r="EQ17" s="145"/>
      <c r="ER17" s="145"/>
      <c r="ES17" s="145"/>
      <c r="ET17" s="145"/>
      <c r="EU17" s="145"/>
      <c r="EV17" s="145"/>
      <c r="EW17" s="145" t="n">
        <v>1028.62</v>
      </c>
      <c r="EX17" s="145" t="n">
        <v>1028.62</v>
      </c>
      <c r="EY17" s="145" t="n">
        <v>1028.62</v>
      </c>
      <c r="EZ17" s="145" t="n">
        <v>1028.62</v>
      </c>
      <c r="FA17" s="145" t="n">
        <v>1028.62</v>
      </c>
      <c r="FB17" s="145" t="n">
        <v>1014.21</v>
      </c>
      <c r="FC17" s="145"/>
      <c r="FD17" s="145"/>
      <c r="FE17" s="145" t="n">
        <v>1014.21</v>
      </c>
      <c r="FF17" s="145" t="n">
        <v>1014.25</v>
      </c>
      <c r="FG17" s="145" t="n">
        <v>1072.41</v>
      </c>
      <c r="FH17" s="145" t="n">
        <v>1072.39</v>
      </c>
      <c r="FI17" s="145" t="n">
        <v>997.34</v>
      </c>
      <c r="FJ17" s="145"/>
      <c r="FK17" s="145"/>
      <c r="FL17" s="145"/>
      <c r="FM17" s="145"/>
      <c r="FN17" s="145"/>
      <c r="FO17" s="145"/>
      <c r="FP17" s="145"/>
      <c r="FQ17" s="145"/>
      <c r="FR17" s="145"/>
      <c r="FS17" s="145"/>
      <c r="FT17" s="145"/>
      <c r="FU17" s="145"/>
      <c r="FV17" s="145"/>
      <c r="FW17" s="145"/>
      <c r="FX17" s="145"/>
    </row>
    <row r="18" s="149" customFormat="true" ht="15" hidden="false" customHeight="false" outlineLevel="0" collapsed="false">
      <c r="A18" s="147" t="s">
        <v>353</v>
      </c>
      <c r="B18" s="148"/>
      <c r="C18" s="148" t="n">
        <v>17.72</v>
      </c>
      <c r="D18" s="148" t="n">
        <v>24.19</v>
      </c>
      <c r="E18" s="148" t="n">
        <v>23.55</v>
      </c>
      <c r="F18" s="148" t="n">
        <v>23.55</v>
      </c>
      <c r="G18" s="148" t="n">
        <v>23.55</v>
      </c>
      <c r="H18" s="148" t="n">
        <v>23.55</v>
      </c>
      <c r="I18" s="148" t="n">
        <v>23.55</v>
      </c>
      <c r="J18" s="148" t="n">
        <v>23.55</v>
      </c>
      <c r="K18" s="148" t="n">
        <v>23.55</v>
      </c>
      <c r="L18" s="148" t="n">
        <v>23.55</v>
      </c>
      <c r="M18" s="148" t="n">
        <v>23.55</v>
      </c>
      <c r="N18" s="148"/>
      <c r="O18" s="148" t="n">
        <v>25.57</v>
      </c>
      <c r="P18" s="148" t="n">
        <v>28.45</v>
      </c>
      <c r="Q18" s="148" t="n">
        <v>25.67</v>
      </c>
      <c r="R18" s="148" t="n">
        <v>28.45</v>
      </c>
      <c r="S18" s="148" t="n">
        <v>28.45</v>
      </c>
      <c r="T18" s="148" t="n">
        <v>28.45</v>
      </c>
      <c r="U18" s="148" t="n">
        <v>28.45</v>
      </c>
      <c r="V18" s="148" t="n">
        <v>28.45</v>
      </c>
      <c r="W18" s="148"/>
      <c r="X18" s="148"/>
      <c r="Y18" s="148" t="n">
        <v>26.53</v>
      </c>
      <c r="Z18" s="148" t="n">
        <v>26.53</v>
      </c>
      <c r="AA18" s="148" t="n">
        <v>34.22</v>
      </c>
      <c r="AB18" s="148" t="n">
        <v>34.22</v>
      </c>
      <c r="AC18" s="148" t="n">
        <v>34.22</v>
      </c>
      <c r="AD18" s="148" t="n">
        <v>30.44</v>
      </c>
      <c r="AE18" s="148" t="n">
        <v>31.39</v>
      </c>
      <c r="AF18" s="148"/>
      <c r="AG18" s="148"/>
      <c r="AH18" s="148"/>
      <c r="AI18" s="148"/>
      <c r="AJ18" s="148"/>
      <c r="AK18" s="148"/>
      <c r="AL18" s="148"/>
      <c r="AM18" s="148"/>
      <c r="AN18" s="148"/>
      <c r="AO18" s="148"/>
      <c r="AP18" s="148"/>
      <c r="AQ18" s="148" t="n">
        <v>34.22</v>
      </c>
      <c r="AR18" s="148" t="n">
        <v>33.46</v>
      </c>
      <c r="AS18" s="148" t="n">
        <v>33.42</v>
      </c>
      <c r="AT18" s="148" t="n">
        <v>30.9</v>
      </c>
      <c r="AU18" s="148"/>
      <c r="AV18" s="148"/>
      <c r="AW18" s="148"/>
      <c r="AX18" s="148" t="n">
        <v>10.02</v>
      </c>
      <c r="AY18" s="148"/>
      <c r="AZ18" s="148" t="n">
        <v>30.75</v>
      </c>
      <c r="BA18" s="148" t="n">
        <v>39.17</v>
      </c>
      <c r="BB18" s="148" t="n">
        <v>12.58</v>
      </c>
      <c r="BC18" s="148" t="n">
        <v>17.96</v>
      </c>
      <c r="BD18" s="148" t="n">
        <v>17.19</v>
      </c>
      <c r="BE18" s="148" t="n">
        <v>18.48</v>
      </c>
      <c r="BF18" s="148" t="n">
        <v>9.75</v>
      </c>
      <c r="BG18" s="148" t="n">
        <v>9.71</v>
      </c>
      <c r="BH18" s="148" t="n">
        <v>60.44</v>
      </c>
      <c r="BI18" s="148" t="n">
        <v>43.97</v>
      </c>
      <c r="BJ18" s="148"/>
      <c r="BK18" s="148"/>
      <c r="BL18" s="148" t="n">
        <v>30.9</v>
      </c>
      <c r="BM18" s="148" t="n">
        <v>30.58</v>
      </c>
      <c r="BN18" s="148" t="n">
        <v>10.02</v>
      </c>
      <c r="BO18" s="148" t="n">
        <v>7.86</v>
      </c>
      <c r="BP18" s="148" t="n">
        <v>7.86</v>
      </c>
      <c r="BQ18" s="148" t="n">
        <v>7.86</v>
      </c>
      <c r="BR18" s="148" t="n">
        <v>7.86</v>
      </c>
      <c r="BS18" s="148" t="n">
        <v>7.86</v>
      </c>
      <c r="BT18" s="148" t="n">
        <v>7.86</v>
      </c>
      <c r="BU18" s="148"/>
      <c r="BV18" s="148" t="n">
        <v>44.18</v>
      </c>
      <c r="BW18" s="148" t="n">
        <v>31.33</v>
      </c>
      <c r="BX18" s="148" t="n">
        <v>30.69</v>
      </c>
      <c r="BY18" s="148" t="n">
        <v>30.47</v>
      </c>
      <c r="BZ18" s="148" t="n">
        <v>30.23</v>
      </c>
      <c r="CA18" s="148"/>
      <c r="CB18" s="148"/>
      <c r="CC18" s="148" t="n">
        <v>30.23</v>
      </c>
      <c r="CD18" s="148" t="n">
        <v>30.23</v>
      </c>
      <c r="CE18" s="148" t="n">
        <v>30.17</v>
      </c>
      <c r="CF18" s="148" t="n">
        <v>28.45</v>
      </c>
      <c r="CG18" s="148" t="n">
        <v>34.22</v>
      </c>
      <c r="CH18" s="148" t="n">
        <v>59.66</v>
      </c>
      <c r="CI18" s="148" t="n">
        <v>28.4</v>
      </c>
      <c r="CJ18" s="148" t="n">
        <v>45.02</v>
      </c>
      <c r="CK18" s="149" t="n">
        <v>45.88</v>
      </c>
      <c r="CL18" s="149" t="n">
        <v>68.11</v>
      </c>
      <c r="CM18" s="149" t="n">
        <v>68.11</v>
      </c>
      <c r="CN18" s="149" t="n">
        <v>68.11</v>
      </c>
      <c r="CO18" s="148" t="n">
        <v>68.11</v>
      </c>
      <c r="CP18" s="148" t="n">
        <v>9.64</v>
      </c>
      <c r="CQ18" s="148"/>
      <c r="CR18" s="148"/>
      <c r="CS18" s="148"/>
      <c r="CT18" s="148"/>
      <c r="CU18" s="148"/>
      <c r="CV18" s="148"/>
      <c r="CW18" s="148"/>
      <c r="CX18" s="148"/>
      <c r="CY18" s="148" t="n">
        <v>10.02</v>
      </c>
      <c r="CZ18" s="148" t="n">
        <v>28.45</v>
      </c>
      <c r="DA18" s="148" t="n">
        <v>28.45</v>
      </c>
      <c r="DB18" s="148"/>
      <c r="DC18" s="148" t="n">
        <v>44.69</v>
      </c>
      <c r="DD18" s="148" t="n">
        <v>62.57</v>
      </c>
      <c r="DE18" s="148" t="n">
        <v>62.57</v>
      </c>
      <c r="DF18" s="148" t="n">
        <v>62.57</v>
      </c>
      <c r="DG18" s="148" t="n">
        <v>62.57</v>
      </c>
      <c r="DH18" s="148" t="n">
        <v>62.57</v>
      </c>
      <c r="DI18" s="148" t="n">
        <v>62.57</v>
      </c>
      <c r="DJ18" s="148" t="n">
        <v>7.86</v>
      </c>
      <c r="DK18" s="148" t="n">
        <v>41.86</v>
      </c>
      <c r="DL18" s="148" t="n">
        <v>41.86</v>
      </c>
      <c r="DM18" s="148" t="n">
        <v>41.86</v>
      </c>
      <c r="DN18" s="148" t="n">
        <v>41.86</v>
      </c>
      <c r="DO18" s="148" t="n">
        <v>41.86</v>
      </c>
      <c r="DP18" s="148" t="n">
        <v>41.86</v>
      </c>
      <c r="DQ18" s="148" t="n">
        <v>41.86</v>
      </c>
      <c r="DR18" s="148"/>
      <c r="DS18" s="148" t="n">
        <v>41.2</v>
      </c>
      <c r="DT18" s="148" t="n">
        <v>41.2</v>
      </c>
      <c r="DU18" s="148" t="n">
        <v>41.2</v>
      </c>
      <c r="DV18" s="148" t="n">
        <v>41.2</v>
      </c>
      <c r="DW18" s="148" t="n">
        <v>41.2</v>
      </c>
      <c r="DX18" s="148" t="n">
        <v>41.2</v>
      </c>
      <c r="DY18" s="148" t="n">
        <v>10.02</v>
      </c>
      <c r="DZ18" s="148"/>
      <c r="EA18" s="148"/>
      <c r="EB18" s="148"/>
      <c r="EC18" s="149" t="n">
        <v>28.45</v>
      </c>
      <c r="EE18" s="148"/>
      <c r="EF18" s="148"/>
      <c r="EG18" s="148"/>
      <c r="EH18" s="148"/>
      <c r="EI18" s="148"/>
      <c r="EJ18" s="148"/>
      <c r="EK18" s="148"/>
      <c r="EL18" s="148"/>
      <c r="EM18" s="148"/>
      <c r="EN18" s="148"/>
      <c r="EO18" s="148"/>
      <c r="EP18" s="148"/>
      <c r="EQ18" s="148"/>
      <c r="ER18" s="148"/>
      <c r="ES18" s="148"/>
      <c r="ET18" s="148"/>
      <c r="EU18" s="148"/>
      <c r="EV18" s="148"/>
      <c r="EW18" s="148" t="n">
        <v>5.93</v>
      </c>
      <c r="EX18" s="148" t="n">
        <v>5.93</v>
      </c>
      <c r="EY18" s="148" t="n">
        <v>5.93</v>
      </c>
      <c r="EZ18" s="148" t="n">
        <v>5.93</v>
      </c>
      <c r="FA18" s="148" t="n">
        <v>5.93</v>
      </c>
      <c r="FB18" s="148" t="n">
        <v>7.88</v>
      </c>
      <c r="FC18" s="148"/>
      <c r="FD18" s="148"/>
      <c r="FE18" s="148" t="n">
        <v>7.88</v>
      </c>
      <c r="FF18" s="148" t="n">
        <v>7.87</v>
      </c>
      <c r="FG18" s="148" t="n">
        <v>0.32</v>
      </c>
      <c r="FH18" s="148" t="n">
        <v>0.32</v>
      </c>
      <c r="FI18" s="148" t="n">
        <v>10.24</v>
      </c>
      <c r="FJ18" s="148"/>
      <c r="FK18" s="148"/>
      <c r="FL18" s="148"/>
      <c r="FM18" s="148"/>
      <c r="FN18" s="148"/>
      <c r="FO18" s="148"/>
      <c r="FP18" s="148"/>
      <c r="FQ18" s="148"/>
      <c r="FR18" s="148"/>
      <c r="FS18" s="148"/>
      <c r="FT18" s="148"/>
      <c r="FU18" s="148"/>
      <c r="FV18" s="148"/>
      <c r="FW18" s="148"/>
      <c r="FX18" s="148"/>
    </row>
    <row r="19" s="162" customFormat="true" ht="15" hidden="false" customHeight="false" outlineLevel="0" collapsed="false">
      <c r="A19" s="160" t="s">
        <v>354</v>
      </c>
      <c r="B19" s="161" t="s">
        <v>355</v>
      </c>
      <c r="C19" s="161" t="n">
        <v>6.44</v>
      </c>
      <c r="D19" s="161" t="n">
        <v>3.55</v>
      </c>
      <c r="E19" s="161" t="n">
        <v>8.36</v>
      </c>
      <c r="F19" s="161" t="n">
        <v>3.75</v>
      </c>
      <c r="G19" s="161" t="n">
        <v>8.32</v>
      </c>
      <c r="H19" s="161" t="n">
        <v>4.26</v>
      </c>
      <c r="I19" s="161" t="n">
        <v>0.9</v>
      </c>
      <c r="J19" s="161" t="n">
        <v>0.9</v>
      </c>
      <c r="K19" s="161" t="n">
        <v>0.9</v>
      </c>
      <c r="L19" s="161" t="n">
        <v>0.88</v>
      </c>
      <c r="M19" s="161" t="n">
        <v>0.87</v>
      </c>
      <c r="N19" s="161"/>
      <c r="O19" s="161" t="n">
        <v>0.79</v>
      </c>
      <c r="P19" s="161" t="n">
        <v>0.21</v>
      </c>
      <c r="Q19" s="161" t="n">
        <v>0.6</v>
      </c>
      <c r="R19" s="161" t="n">
        <v>1.54</v>
      </c>
      <c r="S19" s="161" t="n">
        <v>1.54</v>
      </c>
      <c r="T19" s="161" t="n">
        <v>2.38</v>
      </c>
      <c r="U19" s="161" t="n">
        <v>2.38</v>
      </c>
      <c r="V19" s="161" t="n">
        <v>1.54</v>
      </c>
      <c r="W19" s="161" t="n">
        <v>4.26</v>
      </c>
      <c r="X19" s="161" t="n">
        <v>4.26</v>
      </c>
      <c r="Y19" s="161" t="n">
        <v>0.11</v>
      </c>
      <c r="Z19" s="161" t="n">
        <v>0.08</v>
      </c>
      <c r="AA19" s="161" t="n">
        <v>0.05</v>
      </c>
      <c r="AB19" s="161" t="n">
        <v>0.05</v>
      </c>
      <c r="AC19" s="161" t="n">
        <v>0.05</v>
      </c>
      <c r="AD19" s="161" t="n">
        <v>0.06</v>
      </c>
      <c r="AE19" s="161" t="n">
        <v>0.06</v>
      </c>
      <c r="AF19" s="161"/>
      <c r="AG19" s="161"/>
      <c r="AH19" s="161"/>
      <c r="AI19" s="161"/>
      <c r="AJ19" s="161"/>
      <c r="AK19" s="161"/>
      <c r="AL19" s="161"/>
      <c r="AM19" s="161"/>
      <c r="AN19" s="161"/>
      <c r="AO19" s="161"/>
      <c r="AP19" s="161"/>
      <c r="AQ19" s="161" t="n">
        <v>0.05</v>
      </c>
      <c r="AR19" s="161" t="n">
        <v>0.14</v>
      </c>
      <c r="AS19" s="161" t="n">
        <v>0.14</v>
      </c>
      <c r="AT19" s="161" t="n">
        <v>0.18</v>
      </c>
      <c r="AU19" s="161"/>
      <c r="AV19" s="161"/>
      <c r="AW19" s="161"/>
      <c r="AX19" s="161" t="n">
        <v>0.18</v>
      </c>
      <c r="AY19" s="161"/>
      <c r="AZ19" s="161" t="n">
        <v>0.17</v>
      </c>
      <c r="BA19" s="161" t="n">
        <v>0.32</v>
      </c>
      <c r="BB19" s="161" t="n">
        <v>0.29</v>
      </c>
      <c r="BC19" s="161" t="n">
        <v>1.34</v>
      </c>
      <c r="BD19" s="161" t="n">
        <v>0.96</v>
      </c>
      <c r="BE19" s="161" t="n">
        <v>1.62</v>
      </c>
      <c r="BF19" s="161" t="n">
        <v>0.63</v>
      </c>
      <c r="BG19" s="161" t="n">
        <v>0.63</v>
      </c>
      <c r="BH19" s="161" t="n">
        <v>0.47</v>
      </c>
      <c r="BI19" s="161" t="n">
        <v>0.15</v>
      </c>
      <c r="BJ19" s="161"/>
      <c r="BK19" s="161"/>
      <c r="BL19" s="161" t="n">
        <v>0.18</v>
      </c>
      <c r="BM19" s="161" t="n">
        <v>0.18</v>
      </c>
      <c r="BN19" s="161" t="n">
        <v>0.27</v>
      </c>
      <c r="BO19" s="161" t="n">
        <v>0.27</v>
      </c>
      <c r="BP19" s="161" t="n">
        <v>0.29</v>
      </c>
      <c r="BQ19" s="161" t="n">
        <v>0.29</v>
      </c>
      <c r="BR19" s="161" t="n">
        <v>0.29</v>
      </c>
      <c r="BS19" s="161" t="n">
        <v>0.29</v>
      </c>
      <c r="BT19" s="161" t="n">
        <v>0.29</v>
      </c>
      <c r="BU19" s="161"/>
      <c r="BV19" s="161" t="n">
        <v>0.18</v>
      </c>
      <c r="BW19" s="161" t="n">
        <v>0.2</v>
      </c>
      <c r="BX19" s="161" t="n">
        <v>0.19</v>
      </c>
      <c r="BY19" s="161" t="n">
        <v>0.14</v>
      </c>
      <c r="BZ19" s="161" t="n">
        <v>0.11</v>
      </c>
      <c r="CA19" s="161"/>
      <c r="CB19" s="161"/>
      <c r="CC19" s="161" t="n">
        <v>0.11</v>
      </c>
      <c r="CD19" s="161" t="n">
        <v>0.11</v>
      </c>
      <c r="CE19" s="161" t="n">
        <v>0.09</v>
      </c>
      <c r="CF19" s="161" t="n">
        <v>0.17</v>
      </c>
      <c r="CG19" s="161" t="n">
        <v>0.05</v>
      </c>
      <c r="CH19" s="161" t="n">
        <v>0.16</v>
      </c>
      <c r="CI19" s="161" t="n">
        <v>0.53</v>
      </c>
      <c r="CJ19" s="161" t="n">
        <v>0.51</v>
      </c>
      <c r="CK19" s="162" t="n">
        <v>0.56</v>
      </c>
      <c r="CL19" s="162" t="n">
        <v>0.29</v>
      </c>
      <c r="CM19" s="162" t="n">
        <v>0.29</v>
      </c>
      <c r="CN19" s="162" t="n">
        <v>0.29</v>
      </c>
      <c r="CO19" s="161" t="n">
        <v>0.29</v>
      </c>
      <c r="CP19" s="161" t="n">
        <v>0.64</v>
      </c>
      <c r="CQ19" s="161"/>
      <c r="CR19" s="161"/>
      <c r="CS19" s="161"/>
      <c r="CT19" s="161"/>
      <c r="CU19" s="161"/>
      <c r="CV19" s="161"/>
      <c r="CW19" s="161"/>
      <c r="CX19" s="161"/>
      <c r="CY19" s="161" t="n">
        <v>0.18</v>
      </c>
      <c r="CZ19" s="161" t="n">
        <v>0.12</v>
      </c>
      <c r="DA19" s="161" t="n">
        <v>0.12</v>
      </c>
      <c r="DB19" s="161"/>
      <c r="DC19" s="161" t="n">
        <v>0.39</v>
      </c>
      <c r="DD19" s="161" t="n">
        <v>0.26</v>
      </c>
      <c r="DE19" s="161" t="n">
        <v>0.26</v>
      </c>
      <c r="DF19" s="161" t="n">
        <v>0.26</v>
      </c>
      <c r="DG19" s="161" t="n">
        <v>0.26</v>
      </c>
      <c r="DH19" s="161" t="n">
        <v>0.42</v>
      </c>
      <c r="DI19" s="161" t="n">
        <v>0.42</v>
      </c>
      <c r="DJ19" s="161" t="n">
        <v>0.3</v>
      </c>
      <c r="DK19" s="161" t="n">
        <v>0.22</v>
      </c>
      <c r="DL19" s="161" t="n">
        <v>0.22</v>
      </c>
      <c r="DM19" s="161" t="n">
        <v>0.26</v>
      </c>
      <c r="DN19" s="161" t="n">
        <v>0.34</v>
      </c>
      <c r="DO19" s="161" t="n">
        <v>0.34</v>
      </c>
      <c r="DP19" s="161" t="n">
        <v>0.22</v>
      </c>
      <c r="DQ19" s="161" t="n">
        <v>0.22</v>
      </c>
      <c r="DR19" s="161"/>
      <c r="DS19" s="161" t="n">
        <v>0.25</v>
      </c>
      <c r="DT19" s="161" t="n">
        <v>0.25</v>
      </c>
      <c r="DU19" s="161" t="n">
        <v>0.59</v>
      </c>
      <c r="DV19" s="161" t="n">
        <v>1.75</v>
      </c>
      <c r="DW19" s="161" t="n">
        <v>1.75</v>
      </c>
      <c r="DX19" s="161" t="n">
        <v>0.59</v>
      </c>
      <c r="DY19" s="161" t="n">
        <v>0.18</v>
      </c>
      <c r="DZ19" s="161"/>
      <c r="EA19" s="161"/>
      <c r="EB19" s="161"/>
      <c r="EC19" s="162" t="n">
        <v>0.46</v>
      </c>
      <c r="EE19" s="161"/>
      <c r="EF19" s="161"/>
      <c r="EG19" s="161"/>
      <c r="EH19" s="161"/>
      <c r="EI19" s="161"/>
      <c r="EJ19" s="161"/>
      <c r="EK19" s="161"/>
      <c r="EL19" s="161"/>
      <c r="EM19" s="161"/>
      <c r="EN19" s="161"/>
      <c r="EO19" s="161"/>
      <c r="EP19" s="161"/>
      <c r="EQ19" s="161"/>
      <c r="ER19" s="161"/>
      <c r="ES19" s="161"/>
      <c r="ET19" s="161"/>
      <c r="EU19" s="161"/>
      <c r="EV19" s="161"/>
      <c r="EW19" s="161" t="n">
        <v>1.32</v>
      </c>
      <c r="EX19" s="161" t="n">
        <v>1.32</v>
      </c>
      <c r="EY19" s="161" t="n">
        <v>1.32</v>
      </c>
      <c r="EZ19" s="161" t="n">
        <v>1.3</v>
      </c>
      <c r="FA19" s="161" t="n">
        <v>1.3</v>
      </c>
      <c r="FB19" s="161" t="n">
        <v>0.49</v>
      </c>
      <c r="FC19" s="161"/>
      <c r="FD19" s="161"/>
      <c r="FE19" s="161" t="n">
        <v>0.49</v>
      </c>
      <c r="FF19" s="161" t="n">
        <v>0.49</v>
      </c>
      <c r="FG19" s="161" t="n">
        <v>1.1</v>
      </c>
      <c r="FH19" s="161" t="n">
        <v>1.1</v>
      </c>
      <c r="FI19" s="161" t="n">
        <v>0.8</v>
      </c>
      <c r="FJ19" s="161"/>
      <c r="FK19" s="161"/>
      <c r="FL19" s="161"/>
      <c r="FM19" s="161"/>
      <c r="FN19" s="161"/>
      <c r="FO19" s="161"/>
      <c r="FP19" s="161"/>
      <c r="FQ19" s="161"/>
      <c r="FR19" s="161"/>
      <c r="FS19" s="161"/>
      <c r="FT19" s="161"/>
      <c r="FU19" s="161"/>
      <c r="FV19" s="161"/>
      <c r="FW19" s="161"/>
      <c r="FX19" s="161"/>
    </row>
    <row r="20" s="149" customFormat="true" ht="15" hidden="false" customHeight="false" outlineLevel="0" collapsed="false">
      <c r="A20" s="147" t="s">
        <v>356</v>
      </c>
      <c r="B20" s="148" t="s">
        <v>357</v>
      </c>
      <c r="C20" s="148" t="n">
        <v>26.89</v>
      </c>
      <c r="D20" s="148" t="n">
        <v>24.7</v>
      </c>
      <c r="E20" s="148" t="n">
        <v>26.85</v>
      </c>
      <c r="F20" s="148" t="n">
        <v>24.9</v>
      </c>
      <c r="G20" s="148" t="n">
        <v>26.84</v>
      </c>
      <c r="H20" s="148" t="n">
        <v>25.18</v>
      </c>
      <c r="I20" s="148" t="n">
        <v>20.81</v>
      </c>
      <c r="J20" s="148" t="n">
        <v>20.81</v>
      </c>
      <c r="K20" s="148" t="n">
        <v>20.81</v>
      </c>
      <c r="L20" s="148" t="n">
        <v>20.68</v>
      </c>
      <c r="M20" s="148" t="n">
        <v>20.65</v>
      </c>
      <c r="N20" s="148"/>
      <c r="O20" s="148" t="n">
        <v>17.51</v>
      </c>
      <c r="P20" s="148" t="n">
        <v>13.42</v>
      </c>
      <c r="Q20" s="148" t="n">
        <v>16.43</v>
      </c>
      <c r="R20" s="148" t="n">
        <v>22.24</v>
      </c>
      <c r="S20" s="148" t="n">
        <v>22.24</v>
      </c>
      <c r="T20" s="148" t="n">
        <v>23.52</v>
      </c>
      <c r="U20" s="148" t="n">
        <v>23.52</v>
      </c>
      <c r="V20" s="148" t="n">
        <v>22.24</v>
      </c>
      <c r="W20" s="148"/>
      <c r="X20" s="148"/>
      <c r="Y20" s="148" t="n">
        <v>9.59</v>
      </c>
      <c r="Z20" s="148" t="n">
        <v>8.83</v>
      </c>
      <c r="AA20" s="148" t="n">
        <v>2.94</v>
      </c>
      <c r="AB20" s="148" t="n">
        <v>2.94</v>
      </c>
      <c r="AC20" s="148" t="n">
        <v>2.93</v>
      </c>
      <c r="AD20" s="148" t="n">
        <v>4.79</v>
      </c>
      <c r="AE20" s="148" t="n">
        <v>4.61</v>
      </c>
      <c r="AF20" s="148"/>
      <c r="AG20" s="148"/>
      <c r="AH20" s="148"/>
      <c r="AI20" s="148"/>
      <c r="AJ20" s="148"/>
      <c r="AK20" s="148"/>
      <c r="AL20" s="148"/>
      <c r="AM20" s="148"/>
      <c r="AN20" s="148"/>
      <c r="AO20" s="148"/>
      <c r="AP20" s="148"/>
      <c r="AQ20" s="148" t="n">
        <v>2.94</v>
      </c>
      <c r="AR20" s="148" t="n">
        <v>7.16</v>
      </c>
      <c r="AS20" s="148" t="n">
        <v>7.18</v>
      </c>
      <c r="AT20" s="148" t="n">
        <v>10.26</v>
      </c>
      <c r="AU20" s="148"/>
      <c r="AV20" s="148"/>
      <c r="AW20" s="148"/>
      <c r="AX20" s="148" t="n">
        <v>48.26</v>
      </c>
      <c r="AY20" s="148"/>
      <c r="AZ20" s="148" t="n">
        <v>10.24</v>
      </c>
      <c r="BA20" s="148" t="n">
        <v>11.95</v>
      </c>
      <c r="BB20" s="148"/>
      <c r="BC20" s="148"/>
      <c r="BD20" s="148"/>
      <c r="BE20" s="148"/>
      <c r="BF20" s="148" t="n">
        <v>67.38</v>
      </c>
      <c r="BG20" s="148" t="n">
        <v>67.42</v>
      </c>
      <c r="BH20" s="148" t="n">
        <v>15.84</v>
      </c>
      <c r="BI20" s="148" t="n">
        <v>7.1</v>
      </c>
      <c r="BJ20" s="148"/>
      <c r="BK20" s="148"/>
      <c r="BL20" s="148" t="n">
        <v>10.26</v>
      </c>
      <c r="BM20" s="148" t="n">
        <v>11.05</v>
      </c>
      <c r="BN20" s="148" t="n">
        <v>57.84</v>
      </c>
      <c r="BO20" s="148" t="n">
        <v>57.84</v>
      </c>
      <c r="BP20" s="148" t="n">
        <v>59.46</v>
      </c>
      <c r="BQ20" s="148" t="n">
        <v>59.46</v>
      </c>
      <c r="BR20" s="148" t="n">
        <v>59.34</v>
      </c>
      <c r="BS20" s="148" t="n">
        <v>59.27</v>
      </c>
      <c r="BT20" s="148" t="n">
        <v>59.33</v>
      </c>
      <c r="BU20" s="148"/>
      <c r="BV20" s="148" t="n">
        <v>8.99</v>
      </c>
      <c r="BW20" s="148" t="n">
        <v>12.37</v>
      </c>
      <c r="BX20" s="148" t="n">
        <v>12.25</v>
      </c>
      <c r="BY20" s="148" t="n">
        <v>10.62</v>
      </c>
      <c r="BZ20" s="148" t="n">
        <v>9.36</v>
      </c>
      <c r="CA20" s="148"/>
      <c r="CB20" s="148"/>
      <c r="CC20" s="148" t="n">
        <v>9.36</v>
      </c>
      <c r="CD20" s="148" t="n">
        <v>9.35</v>
      </c>
      <c r="CE20" s="148" t="n">
        <v>8.19</v>
      </c>
      <c r="CF20" s="148" t="n">
        <v>12.36</v>
      </c>
      <c r="CG20" s="148" t="n">
        <v>3.53</v>
      </c>
      <c r="CH20" s="148"/>
      <c r="CI20" s="148"/>
      <c r="CJ20" s="148"/>
      <c r="CL20" s="149" t="n">
        <v>15.29</v>
      </c>
      <c r="CM20" s="149" t="n">
        <v>15.26</v>
      </c>
      <c r="CN20" s="149" t="n">
        <v>15.25</v>
      </c>
      <c r="CO20" s="148" t="n">
        <v>15.25</v>
      </c>
      <c r="CP20" s="148" t="n">
        <v>67.53</v>
      </c>
      <c r="CQ20" s="148"/>
      <c r="CR20" s="148"/>
      <c r="CS20" s="148"/>
      <c r="CT20" s="148"/>
      <c r="CU20" s="148"/>
      <c r="CV20" s="148"/>
      <c r="CW20" s="148"/>
      <c r="CX20" s="148"/>
      <c r="CY20" s="148" t="n">
        <v>48.26</v>
      </c>
      <c r="CZ20" s="148" t="n">
        <v>10.54</v>
      </c>
      <c r="DA20" s="148" t="n">
        <v>10.51</v>
      </c>
      <c r="DB20" s="148"/>
      <c r="DC20" s="148"/>
      <c r="DD20" s="148" t="n">
        <v>15.26</v>
      </c>
      <c r="DE20" s="148" t="n">
        <v>15.21</v>
      </c>
      <c r="DF20" s="148" t="n">
        <v>15.21</v>
      </c>
      <c r="DG20" s="148" t="n">
        <v>15.21</v>
      </c>
      <c r="DH20" s="148"/>
      <c r="DI20" s="148"/>
      <c r="DJ20" s="148" t="n">
        <v>60</v>
      </c>
      <c r="DK20" s="148" t="n">
        <v>11.17</v>
      </c>
      <c r="DL20" s="148" t="n">
        <v>11.16</v>
      </c>
      <c r="DM20" s="148" t="n">
        <v>12.61</v>
      </c>
      <c r="DN20" s="148" t="n">
        <v>15</v>
      </c>
      <c r="DO20" s="148" t="n">
        <v>15</v>
      </c>
      <c r="DP20" s="148" t="n">
        <v>11.17</v>
      </c>
      <c r="DQ20" s="148" t="n">
        <v>11.17</v>
      </c>
      <c r="DR20" s="148"/>
      <c r="DS20" s="148" t="n">
        <v>12.3</v>
      </c>
      <c r="DT20" s="148" t="n">
        <v>12.26</v>
      </c>
      <c r="DU20" s="148" t="n">
        <v>19.23</v>
      </c>
      <c r="DV20" s="148"/>
      <c r="DW20" s="148"/>
      <c r="DX20" s="148" t="n">
        <v>19.23</v>
      </c>
      <c r="DY20" s="148" t="n">
        <v>48.26</v>
      </c>
      <c r="DZ20" s="148"/>
      <c r="EA20" s="148"/>
      <c r="EB20" s="148"/>
      <c r="EC20" s="149" t="n">
        <v>17.51</v>
      </c>
      <c r="EE20" s="148"/>
      <c r="EF20" s="148"/>
      <c r="EG20" s="148"/>
      <c r="EH20" s="148"/>
      <c r="EI20" s="148"/>
      <c r="EJ20" s="148"/>
      <c r="EK20" s="148"/>
      <c r="EL20" s="148"/>
      <c r="EM20" s="148"/>
      <c r="EN20" s="148"/>
      <c r="EO20" s="148"/>
      <c r="EP20" s="148"/>
      <c r="EQ20" s="148"/>
      <c r="ER20" s="148"/>
      <c r="ES20" s="148"/>
      <c r="ET20" s="148"/>
      <c r="EU20" s="148"/>
      <c r="EV20" s="148"/>
      <c r="EW20" s="148" t="n">
        <v>57.7</v>
      </c>
      <c r="EX20" s="148" t="n">
        <v>57.7</v>
      </c>
      <c r="EY20" s="148" t="n">
        <v>57.7</v>
      </c>
      <c r="EZ20" s="148" t="n">
        <v>57.56</v>
      </c>
      <c r="FA20" s="148" t="n">
        <v>57.56</v>
      </c>
      <c r="FB20" s="148" t="n">
        <v>66.68</v>
      </c>
      <c r="FC20" s="148"/>
      <c r="FD20" s="148"/>
      <c r="FE20" s="148" t="n">
        <v>66.68</v>
      </c>
      <c r="FF20" s="148" t="n">
        <v>66.62</v>
      </c>
      <c r="FG20" s="148" t="n">
        <v>55.97</v>
      </c>
      <c r="FH20" s="148" t="n">
        <v>55.97</v>
      </c>
      <c r="FI20" s="148"/>
      <c r="FJ20" s="148"/>
      <c r="FK20" s="148"/>
      <c r="FL20" s="148"/>
      <c r="FM20" s="148"/>
      <c r="FN20" s="148"/>
      <c r="FO20" s="148"/>
      <c r="FP20" s="148"/>
      <c r="FQ20" s="148"/>
      <c r="FR20" s="148"/>
      <c r="FS20" s="148"/>
      <c r="FT20" s="148"/>
      <c r="FU20" s="148"/>
      <c r="FV20" s="148"/>
      <c r="FW20" s="148"/>
      <c r="FX20" s="148"/>
    </row>
    <row r="21" s="165" customFormat="true" ht="15" hidden="false" customHeight="false" outlineLevel="0" collapsed="false">
      <c r="A21" s="163" t="s">
        <v>358</v>
      </c>
      <c r="B21" s="164" t="s">
        <v>359</v>
      </c>
      <c r="C21" s="164" t="n">
        <v>0.12</v>
      </c>
      <c r="D21" s="164" t="n">
        <v>0.12</v>
      </c>
      <c r="E21" s="164" t="n">
        <v>0.12</v>
      </c>
      <c r="F21" s="164" t="n">
        <v>0.12</v>
      </c>
      <c r="G21" s="164" t="n">
        <v>0.12</v>
      </c>
      <c r="H21" s="164" t="n">
        <v>0.12</v>
      </c>
      <c r="I21" s="164" t="n">
        <v>0.11</v>
      </c>
      <c r="J21" s="164" t="n">
        <v>0.11</v>
      </c>
      <c r="K21" s="164" t="n">
        <v>0.11</v>
      </c>
      <c r="L21" s="164" t="n">
        <v>0.11</v>
      </c>
      <c r="M21" s="164" t="n">
        <v>0.11</v>
      </c>
      <c r="N21" s="164"/>
      <c r="O21" s="164" t="n">
        <v>0.11</v>
      </c>
      <c r="P21" s="164" t="n">
        <v>0.1</v>
      </c>
      <c r="Q21" s="164" t="n">
        <v>0.1</v>
      </c>
      <c r="R21" s="164" t="n">
        <v>0.12</v>
      </c>
      <c r="S21" s="164" t="n">
        <v>0.12</v>
      </c>
      <c r="T21" s="164" t="n">
        <v>0.12</v>
      </c>
      <c r="U21" s="164" t="n">
        <v>0.12</v>
      </c>
      <c r="V21" s="164" t="n">
        <v>0.12</v>
      </c>
      <c r="W21" s="164"/>
      <c r="X21" s="164"/>
      <c r="Y21" s="164" t="n">
        <v>0.09</v>
      </c>
      <c r="Z21" s="164" t="n">
        <v>0.09</v>
      </c>
      <c r="AA21" s="164" t="n">
        <v>0.07</v>
      </c>
      <c r="AB21" s="164" t="n">
        <v>0.07</v>
      </c>
      <c r="AC21" s="164" t="n">
        <v>0.07</v>
      </c>
      <c r="AD21" s="164" t="n">
        <v>0.07</v>
      </c>
      <c r="AE21" s="164" t="n">
        <v>0.07</v>
      </c>
      <c r="AF21" s="164"/>
      <c r="AG21" s="164"/>
      <c r="AH21" s="164"/>
      <c r="AI21" s="164"/>
      <c r="AJ21" s="164"/>
      <c r="AK21" s="164"/>
      <c r="AL21" s="164"/>
      <c r="AM21" s="164"/>
      <c r="AN21" s="164"/>
      <c r="AO21" s="164"/>
      <c r="AP21" s="164"/>
      <c r="AQ21" s="164" t="n">
        <v>0.07</v>
      </c>
      <c r="AR21" s="164" t="n">
        <v>0.07</v>
      </c>
      <c r="AS21" s="164" t="n">
        <v>0.07</v>
      </c>
      <c r="AT21" s="164" t="n">
        <v>0.08</v>
      </c>
      <c r="AU21" s="164"/>
      <c r="AV21" s="164"/>
      <c r="AW21" s="164"/>
      <c r="AX21" s="164" t="n">
        <v>0.69</v>
      </c>
      <c r="AY21" s="164"/>
      <c r="AZ21" s="164" t="n">
        <v>0.08</v>
      </c>
      <c r="BA21" s="164" t="n">
        <v>0.09</v>
      </c>
      <c r="BB21" s="164" t="n">
        <v>0.46</v>
      </c>
      <c r="BC21" s="164" t="n">
        <v>0.35</v>
      </c>
      <c r="BD21" s="164" t="n">
        <v>0.37</v>
      </c>
      <c r="BE21" s="164" t="n">
        <v>0.35</v>
      </c>
      <c r="BF21" s="164" t="n">
        <v>0.61</v>
      </c>
      <c r="BG21" s="164" t="n">
        <v>0.61</v>
      </c>
      <c r="BH21" s="164" t="n">
        <v>0.11</v>
      </c>
      <c r="BI21" s="164" t="n">
        <v>0.06</v>
      </c>
      <c r="BJ21" s="164"/>
      <c r="BK21" s="164"/>
      <c r="BL21" s="164" t="n">
        <v>0.08</v>
      </c>
      <c r="BM21" s="164" t="n">
        <v>0.08</v>
      </c>
      <c r="BN21" s="164" t="n">
        <v>0.68</v>
      </c>
      <c r="BO21" s="164" t="n">
        <v>0.68</v>
      </c>
      <c r="BP21" s="164" t="n">
        <v>0.68</v>
      </c>
      <c r="BQ21" s="164" t="n">
        <v>0.68</v>
      </c>
      <c r="BR21" s="164" t="n">
        <v>0.68</v>
      </c>
      <c r="BS21" s="164" t="n">
        <v>0.68</v>
      </c>
      <c r="BT21" s="164" t="n">
        <v>0.68</v>
      </c>
      <c r="BU21" s="164"/>
      <c r="BV21" s="164" t="n">
        <v>0.08</v>
      </c>
      <c r="BW21" s="164" t="n">
        <v>0.1</v>
      </c>
      <c r="BX21" s="164" t="n">
        <v>0.1</v>
      </c>
      <c r="BY21" s="164" t="n">
        <v>0.09</v>
      </c>
      <c r="BZ21" s="164" t="n">
        <v>0.09</v>
      </c>
      <c r="CA21" s="164"/>
      <c r="CB21" s="164"/>
      <c r="CC21" s="164" t="n">
        <v>0.09</v>
      </c>
      <c r="CD21" s="164" t="n">
        <v>0.09</v>
      </c>
      <c r="CE21" s="164" t="n">
        <v>0.09</v>
      </c>
      <c r="CF21" s="164" t="n">
        <v>0.1</v>
      </c>
      <c r="CG21" s="164" t="n">
        <v>0.07</v>
      </c>
      <c r="CH21" s="164" t="n">
        <v>0.09</v>
      </c>
      <c r="CI21" s="164" t="n">
        <v>0.29</v>
      </c>
      <c r="CJ21" s="164" t="n">
        <v>0.15</v>
      </c>
      <c r="CK21" s="165" t="n">
        <v>0.15</v>
      </c>
      <c r="CL21" s="165" t="n">
        <v>0.11</v>
      </c>
      <c r="CM21" s="165" t="n">
        <v>0.11</v>
      </c>
      <c r="CN21" s="165" t="n">
        <v>0.11</v>
      </c>
      <c r="CO21" s="164" t="n">
        <v>0.11</v>
      </c>
      <c r="CP21" s="164" t="n">
        <v>0.61</v>
      </c>
      <c r="CQ21" s="164"/>
      <c r="CR21" s="164"/>
      <c r="CS21" s="164"/>
      <c r="CT21" s="164"/>
      <c r="CU21" s="164"/>
      <c r="CV21" s="164"/>
      <c r="CW21" s="164"/>
      <c r="CX21" s="164"/>
      <c r="CY21" s="164" t="n">
        <v>0.69</v>
      </c>
      <c r="CZ21" s="164" t="n">
        <v>0.09</v>
      </c>
      <c r="DA21" s="164" t="n">
        <v>0.09</v>
      </c>
      <c r="DB21" s="164"/>
      <c r="DC21" s="164" t="n">
        <v>0.13</v>
      </c>
      <c r="DD21" s="164" t="n">
        <v>0.1</v>
      </c>
      <c r="DE21" s="164" t="n">
        <v>0.1</v>
      </c>
      <c r="DF21" s="164" t="n">
        <v>0.1</v>
      </c>
      <c r="DG21" s="164" t="n">
        <v>0.1</v>
      </c>
      <c r="DH21" s="164" t="n">
        <v>0.11</v>
      </c>
      <c r="DI21" s="164" t="n">
        <v>0.11</v>
      </c>
      <c r="DJ21" s="164" t="n">
        <v>0.68</v>
      </c>
      <c r="DK21" s="164" t="n">
        <v>0.1</v>
      </c>
      <c r="DL21" s="164" t="n">
        <v>0.1</v>
      </c>
      <c r="DM21" s="164" t="n">
        <v>0.1</v>
      </c>
      <c r="DN21" s="164" t="n">
        <v>0.1</v>
      </c>
      <c r="DO21" s="164" t="n">
        <v>0.1</v>
      </c>
      <c r="DP21" s="164" t="n">
        <v>0.1</v>
      </c>
      <c r="DQ21" s="164" t="n">
        <v>0.1</v>
      </c>
      <c r="DR21" s="164"/>
      <c r="DS21" s="164" t="n">
        <v>0.1</v>
      </c>
      <c r="DT21" s="164" t="n">
        <v>0.1</v>
      </c>
      <c r="DU21" s="164" t="n">
        <v>0.11</v>
      </c>
      <c r="DV21" s="164" t="n">
        <v>0.12</v>
      </c>
      <c r="DW21" s="164" t="n">
        <v>0.12</v>
      </c>
      <c r="DX21" s="164" t="n">
        <v>0.11</v>
      </c>
      <c r="DY21" s="164" t="n">
        <v>0.69</v>
      </c>
      <c r="DZ21" s="164"/>
      <c r="EA21" s="164"/>
      <c r="EB21" s="164"/>
      <c r="EC21" s="165" t="n">
        <v>0.11</v>
      </c>
      <c r="EE21" s="164"/>
      <c r="EF21" s="164"/>
      <c r="EG21" s="164"/>
      <c r="EH21" s="164"/>
      <c r="EI21" s="164"/>
      <c r="EJ21" s="164"/>
      <c r="EK21" s="164"/>
      <c r="EL21" s="164"/>
      <c r="EM21" s="164"/>
      <c r="EN21" s="164"/>
      <c r="EO21" s="164"/>
      <c r="EP21" s="164"/>
      <c r="EQ21" s="164"/>
      <c r="ER21" s="164"/>
      <c r="ES21" s="164"/>
      <c r="ET21" s="164"/>
      <c r="EU21" s="164"/>
      <c r="EV21" s="164"/>
      <c r="EW21" s="164" t="n">
        <v>0.46</v>
      </c>
      <c r="EX21" s="164" t="n">
        <v>0.46</v>
      </c>
      <c r="EY21" s="164" t="n">
        <v>0.46</v>
      </c>
      <c r="EZ21" s="164" t="n">
        <v>0.46</v>
      </c>
      <c r="FA21" s="164" t="n">
        <v>0.46</v>
      </c>
      <c r="FB21" s="164" t="n">
        <v>0.65</v>
      </c>
      <c r="FC21" s="164"/>
      <c r="FD21" s="164"/>
      <c r="FE21" s="164" t="n">
        <v>0.65</v>
      </c>
      <c r="FF21" s="164" t="n">
        <v>0.65</v>
      </c>
      <c r="FG21" s="164" t="n">
        <v>0.47</v>
      </c>
      <c r="FH21" s="164" t="n">
        <v>0.47</v>
      </c>
      <c r="FI21" s="164" t="n">
        <v>0.42</v>
      </c>
      <c r="FJ21" s="164"/>
      <c r="FK21" s="164"/>
      <c r="FL21" s="164"/>
      <c r="FM21" s="164"/>
      <c r="FN21" s="164"/>
      <c r="FO21" s="164"/>
      <c r="FP21" s="164"/>
      <c r="FQ21" s="164"/>
      <c r="FR21" s="164"/>
      <c r="FS21" s="164"/>
      <c r="FT21" s="164"/>
      <c r="FU21" s="164"/>
      <c r="FV21" s="164"/>
      <c r="FW21" s="164"/>
      <c r="FX21" s="164"/>
    </row>
    <row r="22" s="149" customFormat="true" ht="15" hidden="false" customHeight="false" outlineLevel="0" collapsed="false">
      <c r="A22" s="147" t="s">
        <v>360</v>
      </c>
      <c r="B22" s="148" t="s">
        <v>361</v>
      </c>
      <c r="C22" s="148" t="n">
        <v>4.26E-007</v>
      </c>
      <c r="D22" s="148" t="n">
        <v>2.55E-006</v>
      </c>
      <c r="E22" s="148" t="n">
        <v>2.84E-007</v>
      </c>
      <c r="F22" s="148" t="n">
        <v>2.39E-006</v>
      </c>
      <c r="G22" s="148" t="n">
        <v>2.84E-007</v>
      </c>
      <c r="H22" s="148" t="n">
        <v>1.74E-006</v>
      </c>
      <c r="I22" s="148" t="n">
        <v>9.64E-005</v>
      </c>
      <c r="J22" s="148" t="n">
        <v>9.65E-005</v>
      </c>
      <c r="K22" s="148" t="n">
        <v>9.65E-005</v>
      </c>
      <c r="L22" s="148" t="n">
        <v>0</v>
      </c>
      <c r="M22" s="148" t="n">
        <v>0</v>
      </c>
      <c r="N22" s="148" t="n">
        <v>0</v>
      </c>
      <c r="O22" s="148" t="n">
        <v>23.92</v>
      </c>
      <c r="P22" s="148" t="n">
        <v>0.2</v>
      </c>
      <c r="Q22" s="148" t="n">
        <v>22.5</v>
      </c>
      <c r="R22" s="148" t="n">
        <v>0.15</v>
      </c>
      <c r="S22" s="148" t="n">
        <v>0.15</v>
      </c>
      <c r="T22" s="148" t="n">
        <v>0.13</v>
      </c>
      <c r="U22" s="148" t="n">
        <v>0.13</v>
      </c>
      <c r="V22" s="148" t="n">
        <v>0.15</v>
      </c>
      <c r="W22" s="148"/>
      <c r="X22" s="148"/>
      <c r="Y22" s="148" t="n">
        <v>14.66</v>
      </c>
      <c r="Z22" s="148" t="n">
        <v>13.73</v>
      </c>
      <c r="AA22" s="148" t="n">
        <v>11.04</v>
      </c>
      <c r="AB22" s="148" t="n">
        <v>11.04</v>
      </c>
      <c r="AC22" s="148" t="n">
        <v>11.02</v>
      </c>
      <c r="AD22" s="148" t="n">
        <v>12.09</v>
      </c>
      <c r="AE22" s="148" t="n">
        <v>14.29</v>
      </c>
      <c r="AF22" s="148" t="n">
        <v>0</v>
      </c>
      <c r="AG22" s="148" t="n">
        <v>0</v>
      </c>
      <c r="AH22" s="148" t="n">
        <v>0</v>
      </c>
      <c r="AI22" s="148" t="n">
        <v>0</v>
      </c>
      <c r="AJ22" s="148" t="n">
        <v>0</v>
      </c>
      <c r="AK22" s="148" t="n">
        <v>0</v>
      </c>
      <c r="AL22" s="148" t="n">
        <v>0</v>
      </c>
      <c r="AM22" s="148" t="n">
        <v>0</v>
      </c>
      <c r="AN22" s="148" t="n">
        <v>0</v>
      </c>
      <c r="AO22" s="148" t="n">
        <v>0</v>
      </c>
      <c r="AP22" s="148" t="n">
        <v>0</v>
      </c>
      <c r="AQ22" s="148" t="n">
        <v>11.04</v>
      </c>
      <c r="AR22" s="148" t="n">
        <v>15.69</v>
      </c>
      <c r="AS22" s="148" t="n">
        <v>15.69</v>
      </c>
      <c r="AT22" s="148" t="n">
        <v>15.75</v>
      </c>
      <c r="AU22" s="148" t="n">
        <v>5.96</v>
      </c>
      <c r="AV22" s="148" t="n">
        <v>1.74</v>
      </c>
      <c r="AW22" s="148" t="n">
        <v>1.55</v>
      </c>
      <c r="AX22" s="148" t="n">
        <v>0.5</v>
      </c>
      <c r="AY22" s="148" t="n">
        <v>0</v>
      </c>
      <c r="AZ22" s="148" t="n">
        <v>0</v>
      </c>
      <c r="BA22" s="148" t="n">
        <v>0</v>
      </c>
      <c r="BB22" s="148" t="n">
        <v>0</v>
      </c>
      <c r="BC22" s="148" t="n">
        <v>0</v>
      </c>
      <c r="BD22" s="148" t="n">
        <v>0</v>
      </c>
      <c r="BE22" s="148" t="n">
        <v>0</v>
      </c>
      <c r="BF22" s="148" t="n">
        <v>2.38</v>
      </c>
      <c r="BG22" s="148" t="n">
        <v>1.91</v>
      </c>
      <c r="BH22" s="148" t="n">
        <v>2.91</v>
      </c>
      <c r="BI22" s="148" t="n">
        <v>6.32</v>
      </c>
      <c r="BJ22" s="148" t="n">
        <v>0</v>
      </c>
      <c r="BK22" s="148" t="n">
        <v>0</v>
      </c>
      <c r="BL22" s="148" t="n">
        <v>3.09</v>
      </c>
      <c r="BM22" s="148" t="n">
        <v>3.09</v>
      </c>
      <c r="BN22" s="148" t="n">
        <v>0.12</v>
      </c>
      <c r="BO22" s="148" t="n">
        <v>0.12</v>
      </c>
      <c r="BP22" s="148" t="n">
        <v>0.09</v>
      </c>
      <c r="BQ22" s="148" t="n">
        <v>0.09</v>
      </c>
      <c r="BR22" s="148" t="n">
        <v>0.09</v>
      </c>
      <c r="BS22" s="148" t="n">
        <v>0.09</v>
      </c>
      <c r="BT22" s="148" t="n">
        <v>0.09</v>
      </c>
      <c r="BU22" s="148" t="n">
        <v>0</v>
      </c>
      <c r="BV22" s="148" t="n">
        <v>4.57</v>
      </c>
      <c r="BW22" s="148" t="n">
        <v>1.19</v>
      </c>
      <c r="BX22" s="148" t="n">
        <v>1.19</v>
      </c>
      <c r="BY22" s="148" t="n">
        <v>1.23</v>
      </c>
      <c r="BZ22" s="148" t="n">
        <v>1.25</v>
      </c>
      <c r="CA22" s="148" t="n">
        <v>13.04</v>
      </c>
      <c r="CB22" s="148" t="n">
        <v>13.08</v>
      </c>
      <c r="CC22" s="148" t="n">
        <v>0.3</v>
      </c>
      <c r="CD22" s="148" t="n">
        <v>0.3</v>
      </c>
      <c r="CE22" s="148" t="n">
        <v>0.34</v>
      </c>
      <c r="CF22" s="148" t="n">
        <v>0.2</v>
      </c>
      <c r="CG22" s="148" t="n">
        <v>11.88</v>
      </c>
      <c r="CH22" s="148" t="n">
        <v>11.55</v>
      </c>
      <c r="CI22" s="148" t="n">
        <v>11.85</v>
      </c>
      <c r="CJ22" s="148" t="n">
        <v>15.17</v>
      </c>
      <c r="CK22" s="149" t="n">
        <v>16.29</v>
      </c>
      <c r="CL22" s="149" t="n">
        <v>1.09</v>
      </c>
      <c r="CM22" s="149" t="n">
        <v>1.09</v>
      </c>
      <c r="CN22" s="149" t="n">
        <v>1.09</v>
      </c>
      <c r="CO22" s="148" t="n">
        <v>1.09</v>
      </c>
      <c r="CP22" s="148" t="n">
        <v>0.83</v>
      </c>
      <c r="CQ22" s="148" t="n">
        <v>74.92</v>
      </c>
      <c r="CR22" s="148" t="n">
        <v>76.38</v>
      </c>
      <c r="CS22" s="148" t="n">
        <v>4.61</v>
      </c>
      <c r="CT22" s="148" t="n">
        <v>4.51</v>
      </c>
      <c r="CU22" s="148" t="n">
        <v>5.96</v>
      </c>
      <c r="CV22" s="148" t="n">
        <v>4.69</v>
      </c>
      <c r="CW22" s="148" t="n">
        <v>1.52</v>
      </c>
      <c r="CX22" s="148" t="n">
        <v>1.52</v>
      </c>
      <c r="CY22" s="148" t="n">
        <v>0.5</v>
      </c>
      <c r="CZ22" s="148" t="n">
        <v>0.22</v>
      </c>
      <c r="DA22" s="148" t="n">
        <v>0.22</v>
      </c>
      <c r="DB22" s="148" t="n">
        <v>0.44</v>
      </c>
      <c r="DC22" s="148" t="n">
        <v>0.14</v>
      </c>
      <c r="DD22" s="148" t="n">
        <v>0.14</v>
      </c>
      <c r="DE22" s="148" t="n">
        <v>0.14</v>
      </c>
      <c r="DF22" s="148" t="n">
        <v>0.14</v>
      </c>
      <c r="DG22" s="148" t="n">
        <v>0.14</v>
      </c>
      <c r="DH22" s="148" t="n">
        <v>0.02</v>
      </c>
      <c r="DI22" s="148" t="n">
        <v>0.02</v>
      </c>
      <c r="DJ22" s="148" t="n">
        <v>0.08</v>
      </c>
      <c r="DK22" s="148" t="n">
        <v>0.19</v>
      </c>
      <c r="DL22" s="148" t="n">
        <v>0.19</v>
      </c>
      <c r="DM22" s="148" t="n">
        <v>0.16</v>
      </c>
      <c r="DN22" s="148" t="n">
        <v>0.12</v>
      </c>
      <c r="DO22" s="148" t="n">
        <v>0.12</v>
      </c>
      <c r="DP22" s="148" t="n">
        <v>0.19</v>
      </c>
      <c r="DQ22" s="148" t="n">
        <v>0.19</v>
      </c>
      <c r="DR22" s="148" t="n">
        <v>3.12</v>
      </c>
      <c r="DS22" s="148" t="n">
        <v>0.2</v>
      </c>
      <c r="DT22" s="148" t="n">
        <v>0.2</v>
      </c>
      <c r="DU22" s="148" t="n">
        <v>0.12</v>
      </c>
      <c r="DV22" s="148" t="n">
        <v>0.01</v>
      </c>
      <c r="DW22" s="148" t="n">
        <v>0.01</v>
      </c>
      <c r="DX22" s="148" t="n">
        <v>0.12</v>
      </c>
      <c r="DY22" s="148" t="n">
        <v>0.5</v>
      </c>
      <c r="DZ22" s="148" t="n">
        <v>1.53</v>
      </c>
      <c r="EA22" s="148" t="n">
        <v>0.74</v>
      </c>
      <c r="EB22" s="148" t="n">
        <v>0.59</v>
      </c>
      <c r="EC22" s="149" t="n">
        <v>0.18</v>
      </c>
      <c r="ED22" s="149" t="n">
        <v>2.36</v>
      </c>
      <c r="EE22" s="148" t="n">
        <v>2.36</v>
      </c>
      <c r="EF22" s="148" t="n">
        <v>1.53</v>
      </c>
      <c r="EG22" s="148" t="n">
        <v>4.61</v>
      </c>
      <c r="EH22" s="148" t="n">
        <v>0</v>
      </c>
      <c r="EI22" s="148" t="n">
        <v>0</v>
      </c>
      <c r="EJ22" s="148" t="n">
        <v>0</v>
      </c>
      <c r="EK22" s="148" t="n">
        <v>0</v>
      </c>
      <c r="EL22" s="148" t="n">
        <v>0</v>
      </c>
      <c r="EM22" s="148" t="n">
        <v>0</v>
      </c>
      <c r="EN22" s="148" t="n">
        <v>0</v>
      </c>
      <c r="EO22" s="148" t="n">
        <v>0</v>
      </c>
      <c r="EP22" s="148" t="n">
        <v>0</v>
      </c>
      <c r="EQ22" s="148" t="n">
        <v>0</v>
      </c>
      <c r="ER22" s="148" t="n">
        <v>0</v>
      </c>
      <c r="ES22" s="148" t="n">
        <v>0</v>
      </c>
      <c r="ET22" s="148" t="n">
        <v>0</v>
      </c>
      <c r="EU22" s="148" t="n">
        <v>0</v>
      </c>
      <c r="EV22" s="148" t="n">
        <v>0</v>
      </c>
      <c r="EW22" s="148" t="n">
        <v>0.01</v>
      </c>
      <c r="EX22" s="148" t="n">
        <v>0.01</v>
      </c>
      <c r="EY22" s="148" t="n">
        <v>0.01</v>
      </c>
      <c r="EZ22" s="148" t="n">
        <v>0.02</v>
      </c>
      <c r="FA22" s="148" t="n">
        <v>0.02</v>
      </c>
      <c r="FB22" s="148" t="n">
        <v>0</v>
      </c>
      <c r="FC22" s="148" t="n">
        <v>0</v>
      </c>
      <c r="FD22" s="148" t="n">
        <v>0</v>
      </c>
      <c r="FE22" s="148" t="n">
        <v>2.29</v>
      </c>
      <c r="FF22" s="148" t="n">
        <v>2.27</v>
      </c>
      <c r="FG22" s="148" t="n">
        <v>2.89</v>
      </c>
      <c r="FH22" s="148" t="n">
        <v>2.89</v>
      </c>
      <c r="FI22" s="148" t="n">
        <v>2.29</v>
      </c>
      <c r="FJ22" s="148"/>
      <c r="FK22" s="148"/>
      <c r="FL22" s="148"/>
      <c r="FM22" s="148"/>
      <c r="FN22" s="148"/>
      <c r="FO22" s="148"/>
      <c r="FP22" s="148"/>
      <c r="FQ22" s="148"/>
      <c r="FR22" s="148"/>
      <c r="FS22" s="148"/>
      <c r="FT22" s="148"/>
      <c r="FU22" s="148"/>
      <c r="FV22" s="148"/>
      <c r="FW22" s="148"/>
      <c r="FX22" s="148"/>
    </row>
    <row r="23" s="146" customFormat="true" ht="15" hidden="false" customHeight="false" outlineLevel="0" collapsed="false">
      <c r="A23" s="144" t="s">
        <v>362</v>
      </c>
      <c r="B23" s="145" t="s">
        <v>363</v>
      </c>
      <c r="C23" s="145"/>
      <c r="D23" s="145"/>
      <c r="E23" s="145"/>
      <c r="F23" s="145"/>
      <c r="G23" s="145"/>
      <c r="H23" s="145"/>
      <c r="I23" s="145"/>
      <c r="J23" s="145"/>
      <c r="K23" s="145"/>
      <c r="L23" s="145"/>
      <c r="M23" s="145"/>
      <c r="N23" s="145" t="n">
        <v>4924.39</v>
      </c>
      <c r="O23" s="145" t="n">
        <v>1809.15</v>
      </c>
      <c r="P23" s="145"/>
      <c r="Q23" s="145" t="n">
        <v>1637.83</v>
      </c>
      <c r="R23" s="145"/>
      <c r="S23" s="145"/>
      <c r="T23" s="145"/>
      <c r="U23" s="145"/>
      <c r="V23" s="145"/>
      <c r="W23" s="145"/>
      <c r="X23" s="145"/>
      <c r="Y23" s="145"/>
      <c r="Z23" s="145"/>
      <c r="AA23" s="145"/>
      <c r="AB23" s="145"/>
      <c r="AC23" s="145"/>
      <c r="AD23" s="145"/>
      <c r="AE23" s="145"/>
      <c r="AF23" s="145" t="n">
        <v>3124.23</v>
      </c>
      <c r="AG23" s="145" t="n">
        <v>6681.49</v>
      </c>
      <c r="AH23" s="145" t="n">
        <v>8127.78</v>
      </c>
      <c r="AI23" s="145" t="n">
        <v>7371.57</v>
      </c>
      <c r="AJ23" s="145" t="n">
        <v>5294.93</v>
      </c>
      <c r="AK23" s="145" t="n">
        <v>22.48</v>
      </c>
      <c r="AL23" s="145" t="n">
        <v>22.48</v>
      </c>
      <c r="AM23" s="145" t="n">
        <v>22.48</v>
      </c>
      <c r="AN23" s="145" t="n">
        <v>22.44</v>
      </c>
      <c r="AO23" s="145" t="n">
        <v>22.44</v>
      </c>
      <c r="AP23" s="145" t="n">
        <v>112.35</v>
      </c>
      <c r="AQ23" s="145"/>
      <c r="AR23" s="145" t="n">
        <v>1587.11</v>
      </c>
      <c r="AS23" s="145" t="n">
        <v>1665.59</v>
      </c>
      <c r="AT23" s="145" t="n">
        <v>10904.22</v>
      </c>
      <c r="AU23" s="145" t="n">
        <v>8339.43</v>
      </c>
      <c r="AV23" s="145" t="n">
        <v>6488.82</v>
      </c>
      <c r="AW23" s="145" t="n">
        <v>6517.34</v>
      </c>
      <c r="AX23" s="145"/>
      <c r="AY23" s="145" t="n">
        <v>10904.22</v>
      </c>
      <c r="AZ23" s="145" t="n">
        <v>11015.9</v>
      </c>
      <c r="BA23" s="145" t="n">
        <v>10888.31</v>
      </c>
      <c r="BB23" s="145" t="n">
        <v>10986.93</v>
      </c>
      <c r="BC23" s="145" t="n">
        <v>9483.93</v>
      </c>
      <c r="BD23" s="145" t="n">
        <v>19539.95</v>
      </c>
      <c r="BE23" s="145" t="n">
        <v>19312.42</v>
      </c>
      <c r="BF23" s="145" t="n">
        <v>0.79</v>
      </c>
      <c r="BG23" s="145" t="n">
        <v>0.78</v>
      </c>
      <c r="BH23" s="145" t="n">
        <v>35.81</v>
      </c>
      <c r="BI23" s="145" t="n">
        <v>896.8</v>
      </c>
      <c r="BJ23" s="145" t="n">
        <v>19312.42</v>
      </c>
      <c r="BK23" s="145" t="n">
        <v>19312.42</v>
      </c>
      <c r="BL23" s="145"/>
      <c r="BM23" s="145" t="n">
        <v>1620.78</v>
      </c>
      <c r="BN23" s="145"/>
      <c r="BO23" s="145"/>
      <c r="BP23" s="145"/>
      <c r="BQ23" s="145"/>
      <c r="BR23" s="145"/>
      <c r="BS23" s="145"/>
      <c r="BT23" s="145"/>
      <c r="BU23" s="145" t="n">
        <v>9850.47</v>
      </c>
      <c r="BV23" s="145" t="n">
        <v>358.69</v>
      </c>
      <c r="BW23" s="145"/>
      <c r="BX23" s="145" t="n">
        <v>971.48</v>
      </c>
      <c r="BY23" s="145" t="n">
        <v>1314.39</v>
      </c>
      <c r="BZ23" s="145" t="n">
        <v>1735.26</v>
      </c>
      <c r="CA23" s="145" t="n">
        <v>1735.26</v>
      </c>
      <c r="CB23" s="145" t="n">
        <v>1735.26</v>
      </c>
      <c r="CC23" s="145"/>
      <c r="CD23" s="145"/>
      <c r="CE23" s="145" t="n">
        <v>97.24</v>
      </c>
      <c r="CF23" s="145"/>
      <c r="CG23" s="145"/>
      <c r="CH23" s="145" t="n">
        <v>9483.27</v>
      </c>
      <c r="CI23" s="145" t="n">
        <v>9410.11</v>
      </c>
      <c r="CJ23" s="145" t="n">
        <v>2876.67</v>
      </c>
      <c r="CK23" s="146" t="n">
        <v>2531.09</v>
      </c>
      <c r="CO23" s="145"/>
      <c r="CP23" s="145"/>
      <c r="CQ23" s="145" t="n">
        <v>2531.09</v>
      </c>
      <c r="CR23" s="145" t="n">
        <v>2531.09</v>
      </c>
      <c r="CS23" s="145" t="n">
        <v>3670.33</v>
      </c>
      <c r="CT23" s="145" t="n">
        <v>3670.33</v>
      </c>
      <c r="CU23" s="145" t="n">
        <v>33357.7</v>
      </c>
      <c r="CV23" s="145" t="n">
        <v>33831.21</v>
      </c>
      <c r="CW23" s="145" t="n">
        <v>8339.43</v>
      </c>
      <c r="CX23" s="145" t="n">
        <v>25018.28</v>
      </c>
      <c r="CY23" s="145"/>
      <c r="CZ23" s="145"/>
      <c r="DA23" s="145"/>
      <c r="DB23" s="145" t="n">
        <v>23189.1</v>
      </c>
      <c r="DC23" s="145"/>
      <c r="DD23" s="145"/>
      <c r="DE23" s="145"/>
      <c r="DF23" s="145"/>
      <c r="DG23" s="145"/>
      <c r="DH23" s="145"/>
      <c r="DI23" s="145"/>
      <c r="DJ23" s="145"/>
      <c r="DK23" s="145"/>
      <c r="DL23" s="145"/>
      <c r="DM23" s="145"/>
      <c r="DN23" s="145"/>
      <c r="DO23" s="145"/>
      <c r="DP23" s="145"/>
      <c r="DQ23" s="145"/>
      <c r="DR23" s="145" t="n">
        <v>1023.29</v>
      </c>
      <c r="DS23" s="145"/>
      <c r="DT23" s="145"/>
      <c r="DU23" s="145"/>
      <c r="DV23" s="145"/>
      <c r="DW23" s="145"/>
      <c r="DX23" s="145"/>
      <c r="DY23" s="145"/>
      <c r="DZ23" s="145" t="n">
        <v>4152.41</v>
      </c>
      <c r="EA23" s="145" t="n">
        <v>6488.82</v>
      </c>
      <c r="EB23" s="145" t="n">
        <v>6488.82</v>
      </c>
      <c r="ED23" s="146" t="n">
        <v>584.76</v>
      </c>
      <c r="EE23" s="145" t="n">
        <v>10886.56</v>
      </c>
      <c r="EF23" s="145" t="n">
        <v>29205.29</v>
      </c>
      <c r="EG23" s="145" t="n">
        <v>4953.99</v>
      </c>
      <c r="EH23" s="145" t="n">
        <v>35524.42</v>
      </c>
      <c r="EI23" s="145" t="n">
        <v>44656.69</v>
      </c>
      <c r="EJ23" s="145" t="n">
        <v>44656.69</v>
      </c>
      <c r="EK23" s="145" t="n">
        <v>44656.69</v>
      </c>
      <c r="EL23" s="145" t="n">
        <v>44656.69</v>
      </c>
      <c r="EM23" s="145" t="n">
        <v>44656.69</v>
      </c>
      <c r="EN23" s="145" t="n">
        <v>44656.69</v>
      </c>
      <c r="EO23" s="145" t="n">
        <v>44656.69</v>
      </c>
      <c r="EP23" s="145" t="n">
        <v>44656.69</v>
      </c>
      <c r="EQ23" s="145" t="n">
        <v>44656.69</v>
      </c>
      <c r="ER23" s="145" t="n">
        <v>35524.39</v>
      </c>
      <c r="ES23" s="145" t="n">
        <v>9132.26</v>
      </c>
      <c r="ET23" s="145" t="n">
        <v>9132.26</v>
      </c>
      <c r="EU23" s="145" t="n">
        <v>9132.26</v>
      </c>
      <c r="EV23" s="145" t="n">
        <v>4924.39</v>
      </c>
      <c r="EW23" s="145"/>
      <c r="EX23" s="145"/>
      <c r="EY23" s="145"/>
      <c r="EZ23" s="145"/>
      <c r="FA23" s="145"/>
      <c r="FB23" s="145" t="n">
        <v>15620.35</v>
      </c>
      <c r="FC23" s="145" t="n">
        <v>15620.35</v>
      </c>
      <c r="FD23" s="145" t="n">
        <v>15620.35</v>
      </c>
      <c r="FE23" s="145"/>
      <c r="FF23" s="145" t="n">
        <v>8.53E-005</v>
      </c>
      <c r="FG23" s="145"/>
      <c r="FH23" s="145" t="n">
        <v>38.87</v>
      </c>
      <c r="FI23" s="145" t="n">
        <v>187.52</v>
      </c>
      <c r="FJ23" s="145"/>
      <c r="FK23" s="145"/>
      <c r="FL23" s="145"/>
      <c r="FM23" s="145"/>
      <c r="FN23" s="145"/>
      <c r="FO23" s="145"/>
      <c r="FP23" s="145"/>
      <c r="FQ23" s="145"/>
      <c r="FR23" s="145"/>
      <c r="FS23" s="145"/>
      <c r="FT23" s="145"/>
      <c r="FU23" s="145"/>
      <c r="FV23" s="145"/>
      <c r="FW23" s="145"/>
      <c r="FX23" s="145"/>
    </row>
    <row r="24" s="158" customFormat="true" ht="15" hidden="false" customHeight="false" outlineLevel="0" collapsed="false">
      <c r="A24" s="155" t="s">
        <v>364</v>
      </c>
      <c r="B24" s="155" t="s">
        <v>351</v>
      </c>
      <c r="C24" s="156"/>
      <c r="D24" s="156"/>
      <c r="E24" s="156"/>
      <c r="F24" s="156"/>
      <c r="G24" s="156"/>
      <c r="H24" s="156"/>
      <c r="I24" s="156"/>
      <c r="J24" s="156"/>
      <c r="K24" s="156"/>
      <c r="L24" s="156"/>
      <c r="M24" s="156"/>
      <c r="N24" s="156" t="n">
        <v>0.09</v>
      </c>
      <c r="O24" s="156" t="n">
        <v>0.09</v>
      </c>
      <c r="P24" s="156"/>
      <c r="Q24" s="156" t="n">
        <v>0.09</v>
      </c>
      <c r="R24" s="156"/>
      <c r="S24" s="156"/>
      <c r="T24" s="156"/>
      <c r="U24" s="156"/>
      <c r="V24" s="156"/>
      <c r="W24" s="156"/>
      <c r="X24" s="156"/>
      <c r="Y24" s="156"/>
      <c r="Z24" s="156"/>
      <c r="AA24" s="156"/>
      <c r="AB24" s="156"/>
      <c r="AC24" s="156"/>
      <c r="AD24" s="156"/>
      <c r="AE24" s="156"/>
      <c r="AF24" s="156" t="n">
        <v>0.09</v>
      </c>
      <c r="AG24" s="156" t="n">
        <v>0.09</v>
      </c>
      <c r="AH24" s="156" t="n">
        <v>0.09</v>
      </c>
      <c r="AI24" s="156" t="n">
        <v>0.09</v>
      </c>
      <c r="AJ24" s="156" t="n">
        <v>0.09</v>
      </c>
      <c r="AK24" s="156" t="n">
        <v>0.74</v>
      </c>
      <c r="AL24" s="156" t="n">
        <v>0.85</v>
      </c>
      <c r="AM24" s="156" t="n">
        <v>0.85</v>
      </c>
      <c r="AN24" s="156" t="n">
        <v>1.11</v>
      </c>
      <c r="AO24" s="156" t="n">
        <v>1.2</v>
      </c>
      <c r="AP24" s="156" t="n">
        <v>0.97</v>
      </c>
      <c r="AQ24" s="156"/>
      <c r="AR24" s="156" t="n">
        <v>0.72</v>
      </c>
      <c r="AS24" s="156" t="n">
        <v>0.73</v>
      </c>
      <c r="AT24" s="156" t="n">
        <v>1.15</v>
      </c>
      <c r="AU24" s="156" t="n">
        <v>0.8</v>
      </c>
      <c r="AV24" s="156" t="n">
        <v>0.8</v>
      </c>
      <c r="AW24" s="156" t="n">
        <v>0.8</v>
      </c>
      <c r="AX24" s="156"/>
      <c r="AY24" s="156" t="n">
        <v>1.15</v>
      </c>
      <c r="AZ24" s="156" t="n">
        <v>1.15</v>
      </c>
      <c r="BA24" s="156" t="n">
        <v>1.06</v>
      </c>
      <c r="BB24" s="156" t="n">
        <v>0.95</v>
      </c>
      <c r="BC24" s="156" t="n">
        <v>0.79</v>
      </c>
      <c r="BD24" s="156" t="n">
        <v>0.63</v>
      </c>
      <c r="BE24" s="156" t="n">
        <v>0.61</v>
      </c>
      <c r="BF24" s="156" t="n">
        <v>0.83</v>
      </c>
      <c r="BG24" s="156" t="n">
        <v>0.86</v>
      </c>
      <c r="BH24" s="156" t="n">
        <v>1.04</v>
      </c>
      <c r="BI24" s="156" t="n">
        <v>3.6</v>
      </c>
      <c r="BJ24" s="156" t="n">
        <v>0.61</v>
      </c>
      <c r="BK24" s="156" t="n">
        <v>0.61</v>
      </c>
      <c r="BL24" s="156"/>
      <c r="BM24" s="156" t="n">
        <v>1.7</v>
      </c>
      <c r="BN24" s="156"/>
      <c r="BO24" s="156"/>
      <c r="BP24" s="156"/>
      <c r="BQ24" s="156"/>
      <c r="BR24" s="156"/>
      <c r="BS24" s="156"/>
      <c r="BT24" s="156"/>
      <c r="BU24" s="156" t="n">
        <v>0.44</v>
      </c>
      <c r="BV24" s="156" t="n">
        <v>2.79</v>
      </c>
      <c r="BW24" s="156"/>
      <c r="BX24" s="156" t="n">
        <v>2.19</v>
      </c>
      <c r="BY24" s="156" t="n">
        <v>3.25</v>
      </c>
      <c r="BZ24" s="156" t="n">
        <v>4.49</v>
      </c>
      <c r="CA24" s="156" t="n">
        <v>4.49</v>
      </c>
      <c r="CB24" s="156" t="n">
        <v>4.49</v>
      </c>
      <c r="CC24" s="156"/>
      <c r="CD24" s="156"/>
      <c r="CE24" s="156" t="n">
        <v>5.96</v>
      </c>
      <c r="CF24" s="156"/>
      <c r="CG24" s="156"/>
      <c r="CH24" s="156" t="n">
        <v>2.18</v>
      </c>
      <c r="CI24" s="156" t="n">
        <v>1.93</v>
      </c>
      <c r="CJ24" s="156" t="n">
        <v>1.33</v>
      </c>
      <c r="CK24" s="158" t="n">
        <v>1.24</v>
      </c>
      <c r="CO24" s="156"/>
      <c r="CP24" s="156"/>
      <c r="CQ24" s="156" t="n">
        <v>1.24</v>
      </c>
      <c r="CR24" s="156" t="n">
        <v>1.24</v>
      </c>
      <c r="CS24" s="156" t="n">
        <v>0.8</v>
      </c>
      <c r="CT24" s="156" t="n">
        <v>0.8</v>
      </c>
      <c r="CU24" s="156" t="n">
        <v>0.8</v>
      </c>
      <c r="CV24" s="156" t="n">
        <v>0.8</v>
      </c>
      <c r="CW24" s="156" t="n">
        <v>0.8</v>
      </c>
      <c r="CX24" s="156" t="n">
        <v>0.8</v>
      </c>
      <c r="CZ24" s="156"/>
      <c r="DA24" s="156"/>
      <c r="DB24" s="156" t="n">
        <v>2.8</v>
      </c>
      <c r="DC24" s="156"/>
      <c r="DD24" s="156"/>
      <c r="DE24" s="156"/>
      <c r="DF24" s="156"/>
      <c r="DG24" s="156"/>
      <c r="DH24" s="156"/>
      <c r="DI24" s="156"/>
      <c r="DJ24" s="156"/>
      <c r="DK24" s="156"/>
      <c r="DL24" s="156"/>
      <c r="DM24" s="156"/>
      <c r="DN24" s="156"/>
      <c r="DO24" s="156"/>
      <c r="DP24" s="156"/>
      <c r="DQ24" s="156"/>
      <c r="DR24" s="156" t="n">
        <v>3.85</v>
      </c>
      <c r="DS24" s="156"/>
      <c r="DT24" s="156"/>
      <c r="DU24" s="156"/>
      <c r="DV24" s="156"/>
      <c r="DW24" s="156"/>
      <c r="DX24" s="156"/>
      <c r="DY24" s="156"/>
      <c r="DZ24" s="156" t="n">
        <v>0.8</v>
      </c>
      <c r="EA24" s="156" t="n">
        <v>0.8</v>
      </c>
      <c r="EB24" s="156" t="n">
        <v>0.8</v>
      </c>
      <c r="ED24" s="158" t="n">
        <v>0.8</v>
      </c>
      <c r="EE24" s="156" t="n">
        <v>0.8</v>
      </c>
      <c r="EF24" s="156" t="n">
        <v>0.8</v>
      </c>
      <c r="EG24" s="156" t="n">
        <v>0.8</v>
      </c>
      <c r="EH24" s="156" t="n">
        <v>0.09</v>
      </c>
      <c r="EI24" s="156" t="n">
        <v>0.09</v>
      </c>
      <c r="EJ24" s="156" t="n">
        <v>0.09</v>
      </c>
      <c r="EK24" s="156" t="n">
        <v>0.09</v>
      </c>
      <c r="EL24" s="156" t="n">
        <v>0.09</v>
      </c>
      <c r="EM24" s="156" t="n">
        <v>0.09</v>
      </c>
      <c r="EN24" s="156" t="n">
        <v>0.09</v>
      </c>
      <c r="EO24" s="156" t="n">
        <v>0.09</v>
      </c>
      <c r="EP24" s="156" t="n">
        <v>0.09</v>
      </c>
      <c r="EQ24" s="156" t="n">
        <v>0.09</v>
      </c>
      <c r="ER24" s="156" t="n">
        <v>0.09</v>
      </c>
      <c r="ES24" s="156" t="n">
        <v>0.09</v>
      </c>
      <c r="ET24" s="156" t="n">
        <v>0.09</v>
      </c>
      <c r="EU24" s="156" t="n">
        <v>0.09</v>
      </c>
      <c r="EV24" s="156" t="n">
        <v>0.09</v>
      </c>
      <c r="EW24" s="156"/>
      <c r="EX24" s="156"/>
      <c r="EY24" s="156"/>
      <c r="EZ24" s="156"/>
      <c r="FA24" s="156"/>
      <c r="FB24" s="156" t="n">
        <v>0.39</v>
      </c>
      <c r="FC24" s="156" t="n">
        <v>0.39</v>
      </c>
      <c r="FD24" s="156" t="n">
        <v>0.39</v>
      </c>
      <c r="FE24" s="156"/>
      <c r="FF24" s="156" t="n">
        <v>0.11</v>
      </c>
      <c r="FG24" s="156"/>
      <c r="FH24" s="156" t="n">
        <v>0.38</v>
      </c>
      <c r="FI24" s="156" t="n">
        <v>1.21</v>
      </c>
      <c r="FJ24" s="156"/>
      <c r="FK24" s="156"/>
      <c r="FL24" s="156"/>
      <c r="FM24" s="156"/>
      <c r="FN24" s="156"/>
      <c r="FO24" s="156"/>
      <c r="FP24" s="156"/>
      <c r="FQ24" s="156"/>
      <c r="FR24" s="156"/>
      <c r="FS24" s="156"/>
      <c r="FT24" s="156"/>
      <c r="FU24" s="156"/>
      <c r="FV24" s="156"/>
      <c r="FW24" s="156"/>
      <c r="FX24" s="156"/>
      <c r="FY24" s="159"/>
    </row>
    <row r="25" s="165" customFormat="true" ht="15" hidden="false" customHeight="false" outlineLevel="0" collapsed="false">
      <c r="A25" s="163" t="s">
        <v>365</v>
      </c>
      <c r="B25" s="164" t="s">
        <v>355</v>
      </c>
      <c r="C25" s="164"/>
      <c r="D25" s="164"/>
      <c r="E25" s="164"/>
      <c r="F25" s="164"/>
      <c r="G25" s="164"/>
      <c r="H25" s="164"/>
      <c r="I25" s="164"/>
      <c r="J25" s="164"/>
      <c r="K25" s="164"/>
      <c r="L25" s="164"/>
      <c r="M25" s="164"/>
      <c r="N25" s="164" t="n">
        <v>0.01</v>
      </c>
      <c r="O25" s="164" t="n">
        <v>0.01</v>
      </c>
      <c r="P25" s="164"/>
      <c r="Q25" s="164" t="n">
        <v>0.01</v>
      </c>
      <c r="R25" s="164"/>
      <c r="S25" s="164"/>
      <c r="T25" s="164"/>
      <c r="U25" s="164"/>
      <c r="V25" s="164"/>
      <c r="W25" s="164"/>
      <c r="X25" s="164"/>
      <c r="Y25" s="164"/>
      <c r="Z25" s="164"/>
      <c r="AA25" s="164"/>
      <c r="AB25" s="164"/>
      <c r="AC25" s="164"/>
      <c r="AD25" s="164"/>
      <c r="AE25" s="164"/>
      <c r="AF25" s="164" t="n">
        <v>0.01</v>
      </c>
      <c r="AG25" s="164" t="n">
        <v>0.01</v>
      </c>
      <c r="AH25" s="164" t="n">
        <v>0.01</v>
      </c>
      <c r="AI25" s="164" t="n">
        <v>0.01</v>
      </c>
      <c r="AJ25" s="164" t="n">
        <v>0.01</v>
      </c>
      <c r="AK25" s="164" t="n">
        <v>0.02</v>
      </c>
      <c r="AL25" s="164" t="n">
        <v>0.03</v>
      </c>
      <c r="AM25" s="164" t="n">
        <v>0.03</v>
      </c>
      <c r="AN25" s="164" t="n">
        <v>0.03</v>
      </c>
      <c r="AO25" s="164" t="n">
        <v>0.03</v>
      </c>
      <c r="AP25" s="164" t="n">
        <v>0.03</v>
      </c>
      <c r="AQ25" s="164"/>
      <c r="AR25" s="164" t="n">
        <v>0.02</v>
      </c>
      <c r="AS25" s="164" t="n">
        <v>0.02</v>
      </c>
      <c r="AT25" s="164" t="n">
        <v>0.02</v>
      </c>
      <c r="AU25" s="164" t="n">
        <v>0.019</v>
      </c>
      <c r="AV25" s="164" t="n">
        <v>0.02</v>
      </c>
      <c r="AW25" s="164" t="n">
        <v>0.02</v>
      </c>
      <c r="AX25" s="164"/>
      <c r="AY25" s="164" t="n">
        <v>0.02</v>
      </c>
      <c r="AZ25" s="164" t="n">
        <v>0.02</v>
      </c>
      <c r="BA25" s="164" t="n">
        <v>0.02</v>
      </c>
      <c r="BB25" s="164" t="n">
        <v>0.02</v>
      </c>
      <c r="BC25" s="164" t="n">
        <v>0.01</v>
      </c>
      <c r="BD25" s="164" t="n">
        <v>0.01</v>
      </c>
      <c r="BE25" s="164" t="n">
        <v>0.01</v>
      </c>
      <c r="BF25" s="164" t="n">
        <v>0.01</v>
      </c>
      <c r="BG25" s="164" t="n">
        <v>0.01</v>
      </c>
      <c r="BH25" s="164" t="n">
        <v>0.01</v>
      </c>
      <c r="BI25" s="164" t="n">
        <v>0.01</v>
      </c>
      <c r="BJ25" s="164" t="n">
        <v>0.01</v>
      </c>
      <c r="BK25" s="164" t="n">
        <v>0.01</v>
      </c>
      <c r="BL25" s="164"/>
      <c r="BM25" s="164" t="n">
        <v>0.02</v>
      </c>
      <c r="BN25" s="164"/>
      <c r="BO25" s="164"/>
      <c r="BP25" s="164"/>
      <c r="BQ25" s="164"/>
      <c r="BR25" s="164"/>
      <c r="BS25" s="164"/>
      <c r="BT25" s="164"/>
      <c r="BU25" s="164" t="n">
        <v>0.01</v>
      </c>
      <c r="BV25" s="164" t="n">
        <v>0.02</v>
      </c>
      <c r="BW25" s="164"/>
      <c r="BX25" s="164" t="n">
        <v>0.02</v>
      </c>
      <c r="BY25" s="164" t="n">
        <v>0.02</v>
      </c>
      <c r="BZ25" s="164" t="n">
        <v>0.01</v>
      </c>
      <c r="CA25" s="164" t="n">
        <v>0.01</v>
      </c>
      <c r="CB25" s="164" t="n">
        <v>0.01</v>
      </c>
      <c r="CC25" s="164"/>
      <c r="CD25" s="164"/>
      <c r="CE25" s="164" t="n">
        <v>0.01</v>
      </c>
      <c r="CF25" s="164"/>
      <c r="CG25" s="164"/>
      <c r="CH25" s="164" t="n">
        <v>0.01</v>
      </c>
      <c r="CI25" s="164" t="n">
        <v>0.01</v>
      </c>
      <c r="CJ25" s="164" t="n">
        <v>0.01</v>
      </c>
      <c r="CK25" s="165" t="n">
        <v>0.01</v>
      </c>
      <c r="CO25" s="164"/>
      <c r="CP25" s="164"/>
      <c r="CQ25" s="164" t="n">
        <v>0.01</v>
      </c>
      <c r="CR25" s="164" t="n">
        <v>0.01</v>
      </c>
      <c r="CS25" s="164" t="n">
        <v>0.02</v>
      </c>
      <c r="CT25" s="164" t="n">
        <v>0.02</v>
      </c>
      <c r="CU25" s="164" t="n">
        <v>0.02</v>
      </c>
      <c r="CV25" s="164" t="n">
        <v>0.02</v>
      </c>
      <c r="CW25" s="164" t="n">
        <v>0.02</v>
      </c>
      <c r="CX25" s="164" t="n">
        <v>0.02</v>
      </c>
      <c r="CY25" s="164"/>
      <c r="CZ25" s="164"/>
      <c r="DA25" s="164"/>
      <c r="DB25" s="164" t="n">
        <v>0.01</v>
      </c>
      <c r="DC25" s="164"/>
      <c r="DD25" s="164"/>
      <c r="DE25" s="164"/>
      <c r="DF25" s="164"/>
      <c r="DG25" s="164"/>
      <c r="DH25" s="164"/>
      <c r="DI25" s="164"/>
      <c r="DJ25" s="164"/>
      <c r="DK25" s="164"/>
      <c r="DL25" s="164"/>
      <c r="DM25" s="164"/>
      <c r="DN25" s="164"/>
      <c r="DO25" s="164"/>
      <c r="DP25" s="164"/>
      <c r="DQ25" s="164"/>
      <c r="DR25" s="164" t="n">
        <v>0.01</v>
      </c>
      <c r="DS25" s="164"/>
      <c r="DT25" s="164"/>
      <c r="DU25" s="164"/>
      <c r="DV25" s="164"/>
      <c r="DW25" s="164"/>
      <c r="DX25" s="164"/>
      <c r="DY25" s="164"/>
      <c r="DZ25" s="164" t="n">
        <v>0.02</v>
      </c>
      <c r="EA25" s="164" t="n">
        <v>0.01</v>
      </c>
      <c r="EB25" s="164" t="n">
        <v>0.01</v>
      </c>
      <c r="ED25" s="165" t="n">
        <v>0.02</v>
      </c>
      <c r="EE25" s="164" t="n">
        <v>0.02</v>
      </c>
      <c r="EF25" s="164" t="n">
        <v>0.02</v>
      </c>
      <c r="EG25" s="164" t="n">
        <v>0.02</v>
      </c>
      <c r="EH25" s="164" t="n">
        <v>0.01</v>
      </c>
      <c r="EI25" s="164" t="n">
        <v>0.01</v>
      </c>
      <c r="EJ25" s="164" t="n">
        <v>0.01</v>
      </c>
      <c r="EK25" s="164" t="n">
        <v>0.01</v>
      </c>
      <c r="EL25" s="164" t="n">
        <v>0.01</v>
      </c>
      <c r="EM25" s="164" t="n">
        <v>0.01</v>
      </c>
      <c r="EN25" s="164" t="n">
        <v>0.01</v>
      </c>
      <c r="EO25" s="164" t="n">
        <v>0.01</v>
      </c>
      <c r="EP25" s="164" t="n">
        <v>0.01</v>
      </c>
      <c r="EQ25" s="164" t="n">
        <v>0.01</v>
      </c>
      <c r="ER25" s="164" t="n">
        <v>0.01</v>
      </c>
      <c r="ES25" s="164" t="n">
        <v>0.01</v>
      </c>
      <c r="ET25" s="164" t="n">
        <v>0.01</v>
      </c>
      <c r="EU25" s="164" t="n">
        <v>0.01</v>
      </c>
      <c r="EV25" s="164" t="n">
        <v>0.01</v>
      </c>
      <c r="EW25" s="164"/>
      <c r="EX25" s="164"/>
      <c r="EY25" s="164"/>
      <c r="EZ25" s="164"/>
      <c r="FA25" s="164"/>
      <c r="FB25" s="164" t="n">
        <v>0.01</v>
      </c>
      <c r="FC25" s="164" t="n">
        <v>0.01</v>
      </c>
      <c r="FD25" s="164" t="n">
        <v>0.01</v>
      </c>
      <c r="FE25" s="164"/>
      <c r="FF25" s="164" t="n">
        <v>0.01</v>
      </c>
      <c r="FG25" s="164"/>
      <c r="FH25" s="164" t="n">
        <v>0.01</v>
      </c>
      <c r="FI25" s="164" t="n">
        <v>0.01</v>
      </c>
      <c r="FJ25" s="164"/>
      <c r="FK25" s="164"/>
      <c r="FL25" s="164"/>
      <c r="FM25" s="164"/>
      <c r="FN25" s="164"/>
      <c r="FO25" s="164"/>
      <c r="FP25" s="164"/>
      <c r="FQ25" s="164"/>
      <c r="FR25" s="164"/>
      <c r="FS25" s="164"/>
      <c r="FT25" s="164"/>
      <c r="FU25" s="164"/>
      <c r="FV25" s="164"/>
      <c r="FW25" s="164"/>
      <c r="FX25" s="164"/>
    </row>
    <row r="26" s="165" customFormat="true" ht="13.8" hidden="false" customHeight="false" outlineLevel="0" collapsed="false">
      <c r="A26" s="163" t="s">
        <v>366</v>
      </c>
      <c r="B26" s="164" t="s">
        <v>359</v>
      </c>
      <c r="C26" s="164"/>
      <c r="D26" s="164"/>
      <c r="E26" s="164"/>
      <c r="F26" s="164"/>
      <c r="G26" s="164"/>
      <c r="H26" s="164"/>
      <c r="I26" s="164"/>
      <c r="J26" s="164"/>
      <c r="K26" s="164"/>
      <c r="L26" s="164"/>
      <c r="M26" s="164"/>
      <c r="N26" s="164" t="n">
        <v>0.22</v>
      </c>
      <c r="O26" s="164" t="n">
        <v>0.25</v>
      </c>
      <c r="P26" s="164"/>
      <c r="Q26" s="164" t="n">
        <v>0.25</v>
      </c>
      <c r="R26" s="164"/>
      <c r="S26" s="164"/>
      <c r="T26" s="164"/>
      <c r="U26" s="164"/>
      <c r="V26" s="164"/>
      <c r="W26" s="164"/>
      <c r="X26" s="164"/>
      <c r="Y26" s="164"/>
      <c r="Z26" s="164"/>
      <c r="AA26" s="164"/>
      <c r="AB26" s="164"/>
      <c r="AC26" s="164"/>
      <c r="AD26" s="164"/>
      <c r="AE26" s="164"/>
      <c r="AF26" s="164" t="n">
        <v>0.22</v>
      </c>
      <c r="AG26" s="164" t="n">
        <v>0.22</v>
      </c>
      <c r="AH26" s="164" t="n">
        <v>0.22</v>
      </c>
      <c r="AI26" s="164" t="n">
        <v>0.22</v>
      </c>
      <c r="AJ26" s="164" t="n">
        <v>0.22</v>
      </c>
      <c r="AK26" s="164" t="n">
        <v>0.18</v>
      </c>
      <c r="AL26" s="164" t="n">
        <v>0.17</v>
      </c>
      <c r="AM26" s="164" t="n">
        <v>0.17</v>
      </c>
      <c r="AN26" s="164" t="n">
        <v>0.15</v>
      </c>
      <c r="AO26" s="164" t="n">
        <v>0.15</v>
      </c>
      <c r="AP26" s="164" t="n">
        <v>0.16</v>
      </c>
      <c r="AQ26" s="164"/>
      <c r="AR26" s="164" t="n">
        <v>0.14</v>
      </c>
      <c r="AS26" s="164" t="n">
        <v>0.14</v>
      </c>
      <c r="AT26" s="164" t="n">
        <v>0.09</v>
      </c>
      <c r="AU26" s="164" t="n">
        <v>0.042</v>
      </c>
      <c r="AV26" s="164" t="n">
        <v>0.03</v>
      </c>
      <c r="AW26" s="164" t="n">
        <v>0.03</v>
      </c>
      <c r="AX26" s="164"/>
      <c r="AY26" s="164" t="n">
        <v>0.09</v>
      </c>
      <c r="AZ26" s="164" t="n">
        <v>0.1</v>
      </c>
      <c r="BA26" s="164" t="n">
        <v>0.08</v>
      </c>
      <c r="BB26" s="164" t="n">
        <v>0.07</v>
      </c>
      <c r="BC26" s="164" t="n">
        <v>0.07</v>
      </c>
      <c r="BD26" s="164" t="n">
        <v>0.09</v>
      </c>
      <c r="BE26" s="164" t="n">
        <v>0.09</v>
      </c>
      <c r="BF26" s="164" t="n">
        <v>0.06</v>
      </c>
      <c r="BG26" s="164" t="n">
        <v>0.06</v>
      </c>
      <c r="BH26" s="164" t="n">
        <v>0.05</v>
      </c>
      <c r="BI26" s="164" t="n">
        <v>0.04</v>
      </c>
      <c r="BJ26" s="164" t="n">
        <v>0.09</v>
      </c>
      <c r="BK26" s="164" t="n">
        <v>0.09</v>
      </c>
      <c r="BL26" s="164"/>
      <c r="BM26" s="164" t="n">
        <v>0.07</v>
      </c>
      <c r="BN26" s="164"/>
      <c r="BO26" s="164"/>
      <c r="BP26" s="164"/>
      <c r="BQ26" s="164"/>
      <c r="BR26" s="164"/>
      <c r="BS26" s="164"/>
      <c r="BT26" s="164"/>
      <c r="BU26" s="164" t="n">
        <v>0.11</v>
      </c>
      <c r="BV26" s="164" t="n">
        <v>0.04</v>
      </c>
      <c r="BW26" s="164"/>
      <c r="BX26" s="164" t="n">
        <v>0.04</v>
      </c>
      <c r="BY26" s="164" t="n">
        <v>0.04</v>
      </c>
      <c r="BZ26" s="164" t="n">
        <v>0.04</v>
      </c>
      <c r="CA26" s="164" t="n">
        <v>0.04</v>
      </c>
      <c r="CB26" s="164" t="n">
        <v>0.04</v>
      </c>
      <c r="CC26" s="164"/>
      <c r="CD26" s="164"/>
      <c r="CE26" s="164" t="n">
        <v>0.04</v>
      </c>
      <c r="CF26" s="164"/>
      <c r="CG26" s="164"/>
      <c r="CH26" s="164" t="n">
        <v>0.03</v>
      </c>
      <c r="CI26" s="164" t="n">
        <v>0.03</v>
      </c>
      <c r="CJ26" s="164" t="n">
        <v>0.04</v>
      </c>
      <c r="CK26" s="164" t="n">
        <v>0.04</v>
      </c>
      <c r="CL26" s="164"/>
      <c r="CM26" s="164"/>
      <c r="CN26" s="164"/>
      <c r="CO26" s="164"/>
      <c r="CP26" s="164"/>
      <c r="CQ26" s="164" t="n">
        <v>0.04</v>
      </c>
      <c r="CR26" s="164" t="n">
        <v>0.04</v>
      </c>
      <c r="CS26" s="164" t="n">
        <v>0.04</v>
      </c>
      <c r="CT26" s="164" t="n">
        <v>0.04</v>
      </c>
      <c r="CU26" s="164" t="n">
        <v>0.04</v>
      </c>
      <c r="CV26" s="164" t="n">
        <v>0.04</v>
      </c>
      <c r="CW26" s="164" t="n">
        <v>0.03</v>
      </c>
      <c r="CX26" s="164" t="n">
        <v>0.03</v>
      </c>
      <c r="CY26" s="164"/>
      <c r="CZ26" s="164"/>
      <c r="DA26" s="164"/>
      <c r="DB26" s="164" t="n">
        <v>0.02</v>
      </c>
      <c r="DC26" s="164"/>
      <c r="DD26" s="164"/>
      <c r="DE26" s="164"/>
      <c r="DF26" s="164"/>
      <c r="DG26" s="164"/>
      <c r="DH26" s="164"/>
      <c r="DI26" s="164"/>
      <c r="DJ26" s="164"/>
      <c r="DK26" s="164"/>
      <c r="DL26" s="164"/>
      <c r="DM26" s="164"/>
      <c r="DN26" s="164"/>
      <c r="DO26" s="164"/>
      <c r="DP26" s="164"/>
      <c r="DQ26" s="164"/>
      <c r="DR26" s="164" t="n">
        <v>0.03</v>
      </c>
      <c r="DS26" s="164"/>
      <c r="DT26" s="164"/>
      <c r="DU26" s="164"/>
      <c r="DV26" s="164"/>
      <c r="DW26" s="164"/>
      <c r="DX26" s="164"/>
      <c r="DY26" s="164"/>
      <c r="DZ26" s="164" t="n">
        <v>0.03</v>
      </c>
      <c r="EA26" s="164" t="n">
        <v>0.03</v>
      </c>
      <c r="EB26" s="164" t="n">
        <v>0.03</v>
      </c>
      <c r="EC26" s="164"/>
      <c r="ED26" s="164" t="n">
        <v>0.04</v>
      </c>
      <c r="EE26" s="164" t="n">
        <v>0.04</v>
      </c>
      <c r="EF26" s="164" t="n">
        <v>0.03</v>
      </c>
      <c r="EG26" s="164" t="n">
        <v>0.04</v>
      </c>
      <c r="EH26" s="164" t="n">
        <v>0.18</v>
      </c>
      <c r="EI26" s="164" t="n">
        <v>0.18</v>
      </c>
      <c r="EJ26" s="164" t="n">
        <v>0.18</v>
      </c>
      <c r="EK26" s="164" t="n">
        <v>0.21</v>
      </c>
      <c r="EL26" s="164" t="n">
        <v>0.18</v>
      </c>
      <c r="EM26" s="164" t="n">
        <v>0.18</v>
      </c>
      <c r="EN26" s="164" t="n">
        <v>0.21</v>
      </c>
      <c r="EO26" s="164" t="n">
        <v>0.19</v>
      </c>
      <c r="EP26" s="164" t="n">
        <v>0.19</v>
      </c>
      <c r="EQ26" s="164" t="n">
        <v>0.22</v>
      </c>
      <c r="ER26" s="164" t="n">
        <v>0.22</v>
      </c>
      <c r="ES26" s="164" t="n">
        <v>0.22</v>
      </c>
      <c r="ET26" s="164" t="n">
        <v>0.19</v>
      </c>
      <c r="EU26" s="164" t="n">
        <v>0.18</v>
      </c>
      <c r="EV26" s="164" t="n">
        <v>0.22</v>
      </c>
      <c r="EW26" s="164"/>
      <c r="EX26" s="164"/>
      <c r="EY26" s="164"/>
      <c r="EZ26" s="164"/>
      <c r="FA26" s="164"/>
      <c r="FB26" s="164" t="n">
        <v>0.12</v>
      </c>
      <c r="FC26" s="164" t="n">
        <v>0.12</v>
      </c>
      <c r="FD26" s="164" t="n">
        <v>0.12</v>
      </c>
      <c r="FE26" s="164"/>
      <c r="FF26" s="164" t="n">
        <v>0.18</v>
      </c>
      <c r="FG26" s="164"/>
      <c r="FH26" s="164" t="n">
        <v>0.11</v>
      </c>
      <c r="FI26" s="164" t="n">
        <v>0.04</v>
      </c>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row>
    <row r="27" s="146" customFormat="true" ht="15" hidden="false" customHeight="false" outlineLevel="0" collapsed="false">
      <c r="A27" s="144" t="s">
        <v>367</v>
      </c>
      <c r="B27" s="145" t="s">
        <v>368</v>
      </c>
      <c r="C27" s="145"/>
      <c r="D27" s="145"/>
      <c r="E27" s="145"/>
      <c r="F27" s="145"/>
      <c r="G27" s="145"/>
      <c r="H27" s="145"/>
      <c r="I27" s="145"/>
      <c r="J27" s="145"/>
      <c r="K27" s="145"/>
      <c r="L27" s="145"/>
      <c r="M27" s="145"/>
      <c r="N27" s="145" t="n">
        <v>2.03</v>
      </c>
      <c r="O27" s="145" t="n">
        <v>2.03</v>
      </c>
      <c r="P27" s="145"/>
      <c r="Q27" s="145" t="n">
        <v>2.03</v>
      </c>
      <c r="R27" s="145"/>
      <c r="S27" s="145"/>
      <c r="T27" s="145"/>
      <c r="U27" s="145"/>
      <c r="V27" s="145"/>
      <c r="W27" s="145"/>
      <c r="X27" s="145"/>
      <c r="Y27" s="145"/>
      <c r="Z27" s="145"/>
      <c r="AA27" s="145"/>
      <c r="AB27" s="145"/>
      <c r="AC27" s="145"/>
      <c r="AD27" s="145"/>
      <c r="AE27" s="145"/>
      <c r="AF27" s="145" t="n">
        <v>2.03</v>
      </c>
      <c r="AG27" s="145" t="n">
        <v>2.03</v>
      </c>
      <c r="AH27" s="145" t="n">
        <v>2.03</v>
      </c>
      <c r="AI27" s="145" t="n">
        <v>2.03</v>
      </c>
      <c r="AJ27" s="145" t="n">
        <v>2.03</v>
      </c>
      <c r="AK27" s="145" t="n">
        <v>16.61</v>
      </c>
      <c r="AL27" s="145" t="n">
        <v>19.1</v>
      </c>
      <c r="AM27" s="145" t="n">
        <v>19.1</v>
      </c>
      <c r="AN27" s="145" t="n">
        <v>24.82</v>
      </c>
      <c r="AO27" s="145" t="n">
        <v>26.89</v>
      </c>
      <c r="AP27" s="145" t="n">
        <v>21.83</v>
      </c>
      <c r="AQ27" s="145"/>
      <c r="AR27" s="145" t="n">
        <v>16.21</v>
      </c>
      <c r="AS27" s="145" t="n">
        <v>16.27</v>
      </c>
      <c r="AT27" s="145" t="n">
        <v>25.88</v>
      </c>
      <c r="AU27" s="145" t="n">
        <v>18.02</v>
      </c>
      <c r="AV27" s="145" t="n">
        <v>18.02</v>
      </c>
      <c r="AW27" s="145" t="n">
        <v>18.02</v>
      </c>
      <c r="AX27" s="145"/>
      <c r="AY27" s="145" t="n">
        <v>25.88</v>
      </c>
      <c r="AZ27" s="145" t="n">
        <v>25.82</v>
      </c>
      <c r="BA27" s="145" t="n">
        <v>23.69</v>
      </c>
      <c r="BB27" s="145" t="n">
        <v>21.32</v>
      </c>
      <c r="BC27" s="145" t="n">
        <v>17.77</v>
      </c>
      <c r="BD27" s="145" t="n">
        <v>14.14</v>
      </c>
      <c r="BE27" s="145" t="n">
        <v>13.7</v>
      </c>
      <c r="BF27" s="145" t="n">
        <v>18.57</v>
      </c>
      <c r="BG27" s="145" t="n">
        <v>19.19</v>
      </c>
      <c r="BH27" s="145" t="n">
        <v>23.27</v>
      </c>
      <c r="BI27" s="145" t="n">
        <v>80.66</v>
      </c>
      <c r="BJ27" s="145" t="n">
        <v>13.7</v>
      </c>
      <c r="BK27" s="145" t="n">
        <v>13.7</v>
      </c>
      <c r="BL27" s="145"/>
      <c r="BM27" s="145" t="n">
        <v>38.12</v>
      </c>
      <c r="BN27" s="145"/>
      <c r="BO27" s="145"/>
      <c r="BP27" s="145"/>
      <c r="BQ27" s="145"/>
      <c r="BR27" s="145"/>
      <c r="BS27" s="145"/>
      <c r="BT27" s="145"/>
      <c r="BU27" s="145" t="n">
        <v>9.83</v>
      </c>
      <c r="BV27" s="145" t="n">
        <v>62.63</v>
      </c>
      <c r="BW27" s="145"/>
      <c r="BX27" s="145" t="n">
        <v>49.09</v>
      </c>
      <c r="BY27" s="145" t="n">
        <v>72.85</v>
      </c>
      <c r="BZ27" s="145" t="n">
        <v>100.74</v>
      </c>
      <c r="CA27" s="145" t="n">
        <v>100.74</v>
      </c>
      <c r="CB27" s="145" t="n">
        <v>100.74</v>
      </c>
      <c r="CC27" s="145"/>
      <c r="CD27" s="145"/>
      <c r="CE27" s="145" t="n">
        <v>133.58</v>
      </c>
      <c r="CF27" s="145"/>
      <c r="CG27" s="145"/>
      <c r="CH27" s="145" t="n">
        <v>48.86</v>
      </c>
      <c r="CI27" s="145" t="n">
        <v>43.29</v>
      </c>
      <c r="CJ27" s="145" t="n">
        <v>29.78</v>
      </c>
      <c r="CK27" s="146" t="n">
        <v>27.72</v>
      </c>
      <c r="CO27" s="145"/>
      <c r="CP27" s="145"/>
      <c r="CQ27" s="145" t="n">
        <v>27.72</v>
      </c>
      <c r="CR27" s="145" t="n">
        <v>27.72</v>
      </c>
      <c r="CS27" s="145" t="n">
        <v>18.02</v>
      </c>
      <c r="CT27" s="145" t="n">
        <v>18.02</v>
      </c>
      <c r="CU27" s="145" t="n">
        <v>18.02</v>
      </c>
      <c r="CV27" s="145" t="n">
        <v>18.02</v>
      </c>
      <c r="CW27" s="145" t="n">
        <v>18.02</v>
      </c>
      <c r="CX27" s="145" t="n">
        <v>18.02</v>
      </c>
      <c r="CY27" s="145"/>
      <c r="CZ27" s="145"/>
      <c r="DA27" s="145"/>
      <c r="DB27" s="145" t="n">
        <v>62.65</v>
      </c>
      <c r="DC27" s="145"/>
      <c r="DD27" s="145"/>
      <c r="DE27" s="145"/>
      <c r="DF27" s="145"/>
      <c r="DG27" s="145"/>
      <c r="DH27" s="145"/>
      <c r="DI27" s="145"/>
      <c r="DJ27" s="145"/>
      <c r="DK27" s="145"/>
      <c r="DL27" s="145"/>
      <c r="DM27" s="145"/>
      <c r="DN27" s="145"/>
      <c r="DO27" s="145"/>
      <c r="DP27" s="145"/>
      <c r="DQ27" s="145"/>
      <c r="DR27" s="145" t="n">
        <v>86.33</v>
      </c>
      <c r="DS27" s="145"/>
      <c r="DT27" s="145"/>
      <c r="DU27" s="145"/>
      <c r="DV27" s="145"/>
      <c r="DW27" s="145"/>
      <c r="DX27" s="145"/>
      <c r="DY27" s="145"/>
      <c r="DZ27" s="145" t="n">
        <v>18.02</v>
      </c>
      <c r="EA27" s="145" t="n">
        <v>18.02</v>
      </c>
      <c r="EB27" s="145" t="n">
        <v>18.02</v>
      </c>
      <c r="ED27" s="146" t="n">
        <v>18.02</v>
      </c>
      <c r="EE27" s="145" t="n">
        <v>18.02</v>
      </c>
      <c r="EF27" s="145" t="n">
        <v>18.02</v>
      </c>
      <c r="EG27" s="145" t="n">
        <v>18.02</v>
      </c>
      <c r="EH27" s="145" t="n">
        <v>2.03</v>
      </c>
      <c r="EI27" s="145" t="n">
        <v>2.03</v>
      </c>
      <c r="EJ27" s="145" t="n">
        <v>2.03</v>
      </c>
      <c r="EK27" s="145" t="n">
        <v>2.03</v>
      </c>
      <c r="EL27" s="145" t="n">
        <v>2.03</v>
      </c>
      <c r="EM27" s="145" t="n">
        <v>2.03</v>
      </c>
      <c r="EN27" s="145" t="n">
        <v>2.03</v>
      </c>
      <c r="EO27" s="145" t="n">
        <v>2.03</v>
      </c>
      <c r="EP27" s="145" t="n">
        <v>2.03</v>
      </c>
      <c r="EQ27" s="145" t="n">
        <v>2.03</v>
      </c>
      <c r="ER27" s="145" t="n">
        <v>2.03</v>
      </c>
      <c r="ES27" s="145" t="n">
        <v>2.03</v>
      </c>
      <c r="ET27" s="145" t="n">
        <v>2.03</v>
      </c>
      <c r="EU27" s="145" t="n">
        <v>2.03</v>
      </c>
      <c r="EV27" s="145" t="n">
        <v>2.03</v>
      </c>
      <c r="EW27" s="145"/>
      <c r="EX27" s="145"/>
      <c r="EY27" s="145"/>
      <c r="EZ27" s="145"/>
      <c r="FA27" s="145"/>
      <c r="FB27" s="145" t="n">
        <v>8.71</v>
      </c>
      <c r="FC27" s="145" t="n">
        <v>8.71</v>
      </c>
      <c r="FD27" s="145" t="n">
        <v>8.71</v>
      </c>
      <c r="FE27" s="145"/>
      <c r="FF27" s="145" t="n">
        <v>2.36</v>
      </c>
      <c r="FG27" s="145"/>
      <c r="FH27" s="145" t="n">
        <v>8.59</v>
      </c>
      <c r="FI27" s="145" t="n">
        <v>27.01</v>
      </c>
      <c r="FJ27" s="145"/>
      <c r="FK27" s="145"/>
      <c r="FL27" s="145"/>
      <c r="FM27" s="145"/>
      <c r="FN27" s="145"/>
      <c r="FO27" s="145"/>
      <c r="FP27" s="145"/>
      <c r="FQ27" s="145"/>
      <c r="FR27" s="145"/>
      <c r="FS27" s="145"/>
      <c r="FT27" s="145"/>
      <c r="FU27" s="145"/>
      <c r="FV27" s="145"/>
      <c r="FW27" s="145"/>
      <c r="FX27" s="145"/>
    </row>
    <row r="28" s="167" customFormat="true" ht="15" hidden="false" customHeight="false" outlineLevel="0" collapsed="false">
      <c r="A28" s="155" t="s">
        <v>369</v>
      </c>
      <c r="B28" s="155" t="s">
        <v>351</v>
      </c>
      <c r="C28" s="166"/>
      <c r="D28" s="166"/>
      <c r="E28" s="166"/>
      <c r="F28" s="166"/>
      <c r="G28" s="166"/>
      <c r="H28" s="166"/>
      <c r="I28" s="166"/>
      <c r="J28" s="166"/>
      <c r="K28" s="166"/>
      <c r="L28" s="166"/>
      <c r="M28" s="166"/>
      <c r="N28" s="166" t="n">
        <v>9.1</v>
      </c>
      <c r="O28" s="166"/>
      <c r="P28" s="166"/>
      <c r="Q28" s="166"/>
      <c r="R28" s="166"/>
      <c r="S28" s="166"/>
      <c r="T28" s="166"/>
      <c r="U28" s="166"/>
      <c r="V28" s="166"/>
      <c r="W28" s="166"/>
      <c r="X28" s="166"/>
      <c r="Y28" s="166"/>
      <c r="Z28" s="166"/>
      <c r="AA28" s="166"/>
      <c r="AB28" s="166"/>
      <c r="AC28" s="166"/>
      <c r="AD28" s="166"/>
      <c r="AE28" s="166"/>
      <c r="AF28" s="166" t="n">
        <v>8.7</v>
      </c>
      <c r="AG28" s="166" t="n">
        <v>8.6</v>
      </c>
      <c r="AH28" s="166" t="n">
        <v>8.6</v>
      </c>
      <c r="AI28" s="166" t="n">
        <v>8.5</v>
      </c>
      <c r="AJ28" s="166" t="n">
        <v>8.5</v>
      </c>
      <c r="AK28" s="166" t="n">
        <v>41.5</v>
      </c>
      <c r="AL28" s="166" t="n">
        <v>46.7</v>
      </c>
      <c r="AM28" s="166" t="n">
        <v>52.6</v>
      </c>
      <c r="AN28" s="166" t="n">
        <v>58.9</v>
      </c>
      <c r="AO28" s="166" t="n">
        <v>63.5</v>
      </c>
      <c r="AP28" s="166" t="n">
        <v>12</v>
      </c>
      <c r="AQ28" s="166"/>
      <c r="AR28" s="166"/>
      <c r="AS28" s="166"/>
      <c r="AT28" s="166"/>
      <c r="AU28" s="166" t="n">
        <v>5.6</v>
      </c>
      <c r="AV28" s="166" t="n">
        <v>2</v>
      </c>
      <c r="AW28" s="166" t="n">
        <v>1.9</v>
      </c>
      <c r="AX28" s="166"/>
      <c r="AY28" s="166" t="n">
        <v>17.4</v>
      </c>
      <c r="AZ28" s="166" t="n">
        <v>17.3</v>
      </c>
      <c r="BA28" s="166"/>
      <c r="BB28" s="166"/>
      <c r="BC28" s="166"/>
      <c r="BD28" s="166"/>
      <c r="BE28" s="166"/>
      <c r="BF28" s="166"/>
      <c r="BG28" s="166"/>
      <c r="BH28" s="166"/>
      <c r="BI28" s="166"/>
      <c r="BJ28" s="166" t="n">
        <v>15.6</v>
      </c>
      <c r="BK28" s="166" t="n">
        <v>15.5</v>
      </c>
      <c r="BL28" s="166"/>
      <c r="BM28" s="166"/>
      <c r="BN28" s="166"/>
      <c r="BO28" s="166"/>
      <c r="BP28" s="166"/>
      <c r="BQ28" s="166"/>
      <c r="BR28" s="166"/>
      <c r="BS28" s="166"/>
      <c r="BT28" s="166"/>
      <c r="BU28" s="166" t="n">
        <v>11</v>
      </c>
      <c r="BV28" s="166"/>
      <c r="BW28" s="166"/>
      <c r="BX28" s="166"/>
      <c r="BY28" s="166"/>
      <c r="BZ28" s="166"/>
      <c r="CA28" s="166" t="n">
        <v>6.2</v>
      </c>
      <c r="CB28" s="166" t="n">
        <v>3.7</v>
      </c>
      <c r="CC28" s="166"/>
      <c r="CD28" s="166"/>
      <c r="CE28" s="166"/>
      <c r="CF28" s="166"/>
      <c r="CG28" s="166"/>
      <c r="CH28" s="166" t="n">
        <v>17.1</v>
      </c>
      <c r="CI28" s="166" t="n">
        <v>19.8</v>
      </c>
      <c r="CJ28" s="166"/>
      <c r="CO28" s="166"/>
      <c r="CP28" s="166"/>
      <c r="CQ28" s="166" t="n">
        <v>12.1</v>
      </c>
      <c r="CR28" s="166" t="n">
        <v>11.2</v>
      </c>
      <c r="CS28" s="166" t="n">
        <v>5.5</v>
      </c>
      <c r="CT28" s="166" t="n">
        <v>5</v>
      </c>
      <c r="CU28" s="166" t="n">
        <v>5.6</v>
      </c>
      <c r="CV28" s="166" t="n">
        <v>5.5</v>
      </c>
      <c r="CW28" s="166" t="n">
        <v>7.7</v>
      </c>
      <c r="CX28" s="166" t="n">
        <v>7.7</v>
      </c>
      <c r="CY28" s="166"/>
      <c r="CZ28" s="166"/>
      <c r="DA28" s="166"/>
      <c r="DB28" s="166" t="n">
        <v>3.4</v>
      </c>
      <c r="DC28" s="166"/>
      <c r="DD28" s="166"/>
      <c r="DE28" s="166"/>
      <c r="DF28" s="166"/>
      <c r="DG28" s="166"/>
      <c r="DH28" s="166"/>
      <c r="DI28" s="166"/>
      <c r="DJ28" s="166"/>
      <c r="DK28" s="166"/>
      <c r="DL28" s="166"/>
      <c r="DM28" s="166"/>
      <c r="DN28" s="166"/>
      <c r="DO28" s="166"/>
      <c r="DP28" s="166"/>
      <c r="DQ28" s="166"/>
      <c r="DR28" s="166" t="n">
        <v>4.1</v>
      </c>
      <c r="DS28" s="166"/>
      <c r="DT28" s="166"/>
      <c r="DU28" s="166"/>
      <c r="DV28" s="166"/>
      <c r="DW28" s="166"/>
      <c r="DX28" s="166"/>
      <c r="DY28" s="166"/>
      <c r="DZ28" s="166" t="n">
        <v>7.7</v>
      </c>
      <c r="EA28" s="166" t="n">
        <v>3.8</v>
      </c>
      <c r="EB28" s="166" t="n">
        <v>2.5</v>
      </c>
      <c r="ED28" s="167" t="n">
        <v>1.8</v>
      </c>
      <c r="EE28" s="166" t="n">
        <v>1.8</v>
      </c>
      <c r="EF28" s="166" t="n">
        <v>7.7</v>
      </c>
      <c r="EG28" s="166" t="n">
        <v>5.5</v>
      </c>
      <c r="EH28" s="166" t="n">
        <v>1.9</v>
      </c>
      <c r="EI28" s="166" t="n">
        <v>1.9</v>
      </c>
      <c r="EJ28" s="166" t="n">
        <v>1.9</v>
      </c>
      <c r="EK28" s="166" t="n">
        <v>2.9</v>
      </c>
      <c r="EL28" s="166" t="n">
        <v>3.5</v>
      </c>
      <c r="EM28" s="166" t="n">
        <v>3.5</v>
      </c>
      <c r="EN28" s="166" t="n">
        <v>5.2</v>
      </c>
      <c r="EO28" s="166" t="n">
        <v>6.2</v>
      </c>
      <c r="EP28" s="166" t="n">
        <v>6.2</v>
      </c>
      <c r="EQ28" s="166" t="n">
        <v>9.2</v>
      </c>
      <c r="ER28" s="166" t="n">
        <v>9.2</v>
      </c>
      <c r="ES28" s="166" t="n">
        <v>9.2</v>
      </c>
      <c r="ET28" s="166" t="n">
        <v>11.2</v>
      </c>
      <c r="EU28" s="166" t="n">
        <v>1.9</v>
      </c>
      <c r="EV28" s="166" t="n">
        <v>9.2</v>
      </c>
      <c r="EW28" s="166"/>
      <c r="EX28" s="166"/>
      <c r="EY28" s="166"/>
      <c r="EZ28" s="166"/>
      <c r="FA28" s="166"/>
      <c r="FB28" s="166" t="n">
        <v>9.2</v>
      </c>
      <c r="FC28" s="166" t="n">
        <v>9.2</v>
      </c>
      <c r="FD28" s="166" t="n">
        <v>8.9</v>
      </c>
      <c r="FE28" s="166"/>
      <c r="FF28" s="166"/>
      <c r="FG28" s="166"/>
      <c r="FH28" s="166"/>
      <c r="FI28" s="166"/>
      <c r="FJ28" s="166"/>
      <c r="FK28" s="166"/>
      <c r="FL28" s="166"/>
      <c r="FM28" s="166"/>
      <c r="FN28" s="166"/>
      <c r="FO28" s="166"/>
      <c r="FP28" s="166"/>
      <c r="FQ28" s="166"/>
      <c r="FR28" s="166"/>
      <c r="FS28" s="166"/>
      <c r="FT28" s="166"/>
      <c r="FU28" s="166"/>
      <c r="FV28" s="166"/>
      <c r="FW28" s="166"/>
      <c r="FX28" s="166"/>
      <c r="FY28" s="168"/>
    </row>
    <row r="29" s="167" customFormat="true" ht="15" hidden="false" customHeight="false" outlineLevel="0" collapsed="false">
      <c r="A29" s="155" t="s">
        <v>370</v>
      </c>
      <c r="B29" s="155" t="s">
        <v>351</v>
      </c>
      <c r="C29" s="166"/>
      <c r="D29" s="166"/>
      <c r="E29" s="166"/>
      <c r="F29" s="166"/>
      <c r="G29" s="166"/>
      <c r="H29" s="166"/>
      <c r="I29" s="166"/>
      <c r="J29" s="166"/>
      <c r="K29" s="166"/>
      <c r="L29" s="166"/>
      <c r="M29" s="166"/>
      <c r="N29" s="166"/>
      <c r="O29" s="166" t="n">
        <v>752.7</v>
      </c>
      <c r="P29" s="166"/>
      <c r="Q29" s="166" t="n">
        <v>743</v>
      </c>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t="n">
        <v>585.3</v>
      </c>
      <c r="AS29" s="166" t="n">
        <v>583.9</v>
      </c>
      <c r="AT29" s="166" t="n">
        <v>264.8</v>
      </c>
      <c r="AU29" s="166"/>
      <c r="AV29" s="166"/>
      <c r="AW29" s="166"/>
      <c r="AX29" s="166"/>
      <c r="AY29" s="166"/>
      <c r="AZ29" s="166" t="n">
        <v>17.3</v>
      </c>
      <c r="BA29" s="166" t="n">
        <v>20.7</v>
      </c>
      <c r="BB29" s="166" t="n">
        <v>43.8</v>
      </c>
      <c r="BC29" s="166" t="n">
        <v>59.1</v>
      </c>
      <c r="BD29" s="166" t="n">
        <v>34.6</v>
      </c>
      <c r="BE29" s="166" t="n">
        <v>35.9</v>
      </c>
      <c r="BF29" s="166"/>
      <c r="BG29" s="166"/>
      <c r="BH29" s="166" t="n">
        <v>496.2</v>
      </c>
      <c r="BI29" s="166" t="n">
        <v>38.4</v>
      </c>
      <c r="BJ29" s="166"/>
      <c r="BK29" s="166"/>
      <c r="BL29" s="166"/>
      <c r="BM29" s="166" t="n">
        <v>431.4</v>
      </c>
      <c r="BN29" s="166"/>
      <c r="BO29" s="166"/>
      <c r="BP29" s="166"/>
      <c r="BQ29" s="166"/>
      <c r="BR29" s="166"/>
      <c r="BS29" s="166"/>
      <c r="BT29" s="166"/>
      <c r="BU29" s="166"/>
      <c r="BV29" s="166" t="n">
        <v>85.3</v>
      </c>
      <c r="BW29" s="166"/>
      <c r="BX29" s="166" t="n">
        <v>323.8</v>
      </c>
      <c r="BY29" s="166" t="n">
        <v>233.8</v>
      </c>
      <c r="BZ29" s="166" t="n">
        <v>174.1</v>
      </c>
      <c r="CA29" s="166"/>
      <c r="CB29" s="166"/>
      <c r="CC29" s="166"/>
      <c r="CD29" s="166"/>
      <c r="CE29" s="166" t="n">
        <v>289.6</v>
      </c>
      <c r="CF29" s="166"/>
      <c r="CG29" s="166"/>
      <c r="CH29" s="166" t="n">
        <v>17.1</v>
      </c>
      <c r="CI29" s="166" t="n">
        <v>19.8</v>
      </c>
      <c r="CJ29" s="166" t="n">
        <v>71.6</v>
      </c>
      <c r="CK29" s="167" t="n">
        <v>81.2</v>
      </c>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c r="DX29" s="166"/>
      <c r="DY29" s="166"/>
      <c r="DZ29" s="166"/>
      <c r="EA29" s="166"/>
      <c r="EB29" s="166"/>
      <c r="EE29" s="166"/>
      <c r="EF29" s="166"/>
      <c r="EG29" s="166"/>
      <c r="EH29" s="166"/>
      <c r="EI29" s="166"/>
      <c r="EJ29" s="166"/>
      <c r="EK29" s="166"/>
      <c r="EL29" s="166"/>
      <c r="EM29" s="166"/>
      <c r="EN29" s="166"/>
      <c r="EO29" s="166"/>
      <c r="EP29" s="166"/>
      <c r="EQ29" s="166"/>
      <c r="ER29" s="166"/>
      <c r="ES29" s="166"/>
      <c r="ET29" s="166"/>
      <c r="EU29" s="166"/>
      <c r="EV29" s="166"/>
      <c r="EW29" s="166"/>
      <c r="EX29" s="166"/>
      <c r="EY29" s="166"/>
      <c r="EZ29" s="166"/>
      <c r="FA29" s="166"/>
      <c r="FB29" s="166"/>
      <c r="FC29" s="166"/>
      <c r="FD29" s="166"/>
      <c r="FE29" s="166"/>
      <c r="FF29" s="166"/>
      <c r="FG29" s="166"/>
      <c r="FH29" s="166"/>
      <c r="FI29" s="166"/>
      <c r="FJ29" s="166"/>
      <c r="FK29" s="166"/>
      <c r="FL29" s="166"/>
      <c r="FM29" s="166"/>
      <c r="FN29" s="166"/>
      <c r="FO29" s="166"/>
      <c r="FP29" s="166"/>
      <c r="FQ29" s="166"/>
      <c r="FR29" s="166"/>
      <c r="FS29" s="166"/>
      <c r="FT29" s="166"/>
      <c r="FU29" s="166"/>
      <c r="FV29" s="166"/>
      <c r="FW29" s="166"/>
      <c r="FX29" s="166"/>
      <c r="FY29" s="168"/>
    </row>
    <row r="30" s="172" customFormat="true" ht="15" hidden="false" customHeight="false" outlineLevel="0" collapsed="false">
      <c r="A30" s="169"/>
      <c r="B30" s="170"/>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1"/>
      <c r="CF30" s="171"/>
      <c r="CG30" s="171"/>
      <c r="CH30" s="171"/>
      <c r="CI30" s="171"/>
      <c r="CJ30" s="171"/>
      <c r="CO30" s="171"/>
      <c r="CP30" s="171"/>
      <c r="CQ30" s="171"/>
      <c r="CR30" s="171"/>
      <c r="CS30" s="171"/>
      <c r="CT30" s="171"/>
      <c r="CU30" s="171"/>
      <c r="CV30" s="171"/>
      <c r="CW30" s="171"/>
      <c r="CX30" s="171"/>
      <c r="CY30" s="171"/>
      <c r="CZ30" s="171"/>
      <c r="DA30" s="171"/>
      <c r="DB30" s="171"/>
      <c r="DC30" s="171"/>
      <c r="DD30" s="171"/>
      <c r="DE30" s="171"/>
      <c r="DF30" s="171"/>
      <c r="DG30" s="171"/>
      <c r="DH30" s="171"/>
      <c r="DI30" s="171"/>
      <c r="DJ30" s="171"/>
      <c r="DK30" s="171"/>
      <c r="DL30" s="171"/>
      <c r="DM30" s="171"/>
      <c r="DN30" s="171"/>
      <c r="DO30" s="171"/>
      <c r="DP30" s="171"/>
      <c r="DQ30" s="171"/>
      <c r="DR30" s="171"/>
      <c r="DS30" s="171"/>
      <c r="DT30" s="171"/>
      <c r="DU30" s="171"/>
      <c r="DV30" s="171"/>
      <c r="DW30" s="171"/>
      <c r="DX30" s="171"/>
      <c r="DY30" s="171"/>
      <c r="DZ30" s="171"/>
      <c r="EA30" s="171"/>
      <c r="EB30" s="171"/>
      <c r="EE30" s="171"/>
      <c r="EF30" s="171"/>
      <c r="EG30" s="171"/>
      <c r="EH30" s="171"/>
      <c r="EI30" s="171"/>
      <c r="EJ30" s="171"/>
      <c r="EK30" s="171"/>
      <c r="EL30" s="171"/>
      <c r="EM30" s="171"/>
      <c r="EN30" s="171"/>
      <c r="EO30" s="171"/>
      <c r="EP30" s="171"/>
      <c r="EQ30" s="171"/>
      <c r="ER30" s="171"/>
      <c r="ES30" s="171"/>
      <c r="ET30" s="171"/>
      <c r="EU30" s="171"/>
      <c r="EV30" s="171"/>
      <c r="EW30" s="171"/>
      <c r="EX30" s="171"/>
      <c r="EY30" s="171"/>
      <c r="EZ30" s="171"/>
      <c r="FA30" s="171"/>
      <c r="FB30" s="171"/>
      <c r="FC30" s="171"/>
      <c r="FD30" s="171"/>
      <c r="FE30" s="171"/>
      <c r="FF30" s="171"/>
      <c r="FG30" s="171"/>
      <c r="FH30" s="171"/>
      <c r="FI30" s="171"/>
      <c r="FJ30" s="171"/>
      <c r="FK30" s="171"/>
      <c r="FL30" s="171"/>
      <c r="FM30" s="171"/>
      <c r="FN30" s="171"/>
      <c r="FO30" s="171"/>
      <c r="FP30" s="171"/>
      <c r="FQ30" s="171"/>
      <c r="FR30" s="171"/>
      <c r="FS30" s="171"/>
      <c r="FT30" s="171"/>
      <c r="FU30" s="171"/>
      <c r="FV30" s="171"/>
      <c r="FW30" s="171"/>
      <c r="FX30" s="171"/>
      <c r="FY30" s="173"/>
    </row>
    <row r="31" s="172" customFormat="true" ht="15" hidden="false" customHeight="false" outlineLevel="0" collapsed="false">
      <c r="A31" s="169"/>
      <c r="B31" s="170"/>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O31" s="171"/>
      <c r="CP31" s="171"/>
      <c r="CQ31" s="171"/>
      <c r="CR31" s="171"/>
      <c r="CS31" s="171"/>
      <c r="CT31" s="171"/>
      <c r="CU31" s="171"/>
      <c r="CV31" s="171"/>
      <c r="CW31" s="171"/>
      <c r="CX31" s="171"/>
      <c r="CY31" s="171"/>
      <c r="CZ31" s="171"/>
      <c r="DA31" s="171"/>
      <c r="DB31" s="171"/>
      <c r="DC31" s="171"/>
      <c r="DD31" s="171"/>
      <c r="DE31" s="171"/>
      <c r="DF31" s="171"/>
      <c r="DG31" s="171"/>
      <c r="DH31" s="171"/>
      <c r="DI31" s="171"/>
      <c r="DJ31" s="171"/>
      <c r="DK31" s="171"/>
      <c r="DL31" s="171"/>
      <c r="DM31" s="171"/>
      <c r="DN31" s="171"/>
      <c r="DO31" s="171"/>
      <c r="DP31" s="171"/>
      <c r="DQ31" s="171"/>
      <c r="DR31" s="171"/>
      <c r="DS31" s="171"/>
      <c r="DT31" s="171"/>
      <c r="DU31" s="171"/>
      <c r="DV31" s="171"/>
      <c r="DW31" s="171"/>
      <c r="DX31" s="171"/>
      <c r="DY31" s="171"/>
      <c r="DZ31" s="171"/>
      <c r="EA31" s="171"/>
      <c r="EB31" s="171"/>
      <c r="EE31" s="171"/>
      <c r="EF31" s="171"/>
      <c r="EG31" s="171"/>
      <c r="EH31" s="171"/>
      <c r="EI31" s="171"/>
      <c r="EJ31" s="171"/>
      <c r="EK31" s="171"/>
      <c r="EL31" s="171"/>
      <c r="EM31" s="171"/>
      <c r="EN31" s="171"/>
      <c r="EO31" s="171"/>
      <c r="EP31" s="171"/>
      <c r="EQ31" s="171"/>
      <c r="ER31" s="171"/>
      <c r="ES31" s="171"/>
      <c r="ET31" s="171"/>
      <c r="EU31" s="171"/>
      <c r="EV31" s="171"/>
      <c r="EW31" s="171"/>
      <c r="EX31" s="171"/>
      <c r="EY31" s="171"/>
      <c r="EZ31" s="171"/>
      <c r="FA31" s="171"/>
      <c r="FB31" s="171"/>
      <c r="FC31" s="171"/>
      <c r="FD31" s="171"/>
      <c r="FE31" s="171"/>
      <c r="FF31" s="171"/>
      <c r="FG31" s="171"/>
      <c r="FH31" s="171"/>
      <c r="FI31" s="171"/>
      <c r="FJ31" s="171"/>
      <c r="FK31" s="171"/>
      <c r="FL31" s="171"/>
      <c r="FM31" s="171"/>
      <c r="FN31" s="171"/>
      <c r="FO31" s="171"/>
      <c r="FP31" s="171"/>
      <c r="FQ31" s="171"/>
      <c r="FR31" s="171"/>
      <c r="FS31" s="171"/>
      <c r="FT31" s="171"/>
      <c r="FU31" s="171"/>
      <c r="FV31" s="171"/>
      <c r="FW31" s="171"/>
      <c r="FX31" s="171"/>
      <c r="FY31" s="173"/>
    </row>
    <row r="32" s="177" customFormat="true" ht="15" hidden="false" customHeight="false" outlineLevel="0" collapsed="false">
      <c r="A32" s="174"/>
      <c r="B32" s="175"/>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176"/>
      <c r="CH32" s="176"/>
      <c r="CI32" s="176"/>
      <c r="CJ32" s="176"/>
      <c r="CO32" s="176"/>
      <c r="CP32" s="176"/>
      <c r="CQ32" s="176"/>
      <c r="CR32" s="176"/>
      <c r="CS32" s="176"/>
      <c r="CT32" s="176"/>
      <c r="CU32" s="176"/>
      <c r="CV32" s="176"/>
      <c r="CW32" s="176"/>
      <c r="CX32" s="176"/>
      <c r="CY32" s="176"/>
      <c r="CZ32" s="176"/>
      <c r="DA32" s="176"/>
      <c r="DB32" s="176"/>
      <c r="DC32" s="176"/>
      <c r="DD32" s="176"/>
      <c r="DE32" s="176"/>
      <c r="DF32" s="176"/>
      <c r="DG32" s="176"/>
      <c r="DH32" s="176"/>
      <c r="DI32" s="176"/>
      <c r="DJ32" s="176"/>
      <c r="DK32" s="176"/>
      <c r="DL32" s="176"/>
      <c r="DM32" s="176"/>
      <c r="DN32" s="176"/>
      <c r="DO32" s="176"/>
      <c r="DP32" s="176"/>
      <c r="DQ32" s="176"/>
      <c r="DR32" s="176"/>
      <c r="DS32" s="176"/>
      <c r="DT32" s="176"/>
      <c r="DU32" s="176"/>
      <c r="DV32" s="176"/>
      <c r="DW32" s="176"/>
      <c r="DX32" s="176"/>
      <c r="DY32" s="176"/>
      <c r="DZ32" s="176"/>
      <c r="EA32" s="176"/>
      <c r="EB32" s="176"/>
      <c r="EE32" s="176"/>
      <c r="EF32" s="176"/>
      <c r="EG32" s="176"/>
      <c r="EH32" s="176"/>
      <c r="EI32" s="176"/>
      <c r="EJ32" s="176"/>
      <c r="EK32" s="176"/>
      <c r="EL32" s="176"/>
      <c r="EM32" s="176"/>
      <c r="EN32" s="176"/>
      <c r="EO32" s="176"/>
      <c r="EP32" s="176"/>
      <c r="EQ32" s="176"/>
      <c r="ER32" s="176"/>
      <c r="ES32" s="176"/>
      <c r="ET32" s="176"/>
      <c r="EU32" s="176"/>
      <c r="EV32" s="176"/>
      <c r="EW32" s="176"/>
      <c r="EX32" s="176"/>
      <c r="EY32" s="176"/>
      <c r="EZ32" s="176"/>
      <c r="FA32" s="176"/>
      <c r="FB32" s="176"/>
      <c r="FC32" s="176"/>
      <c r="FD32" s="176"/>
      <c r="FE32" s="176"/>
      <c r="FF32" s="176"/>
      <c r="FG32" s="176"/>
      <c r="FH32" s="176"/>
      <c r="FI32" s="176"/>
      <c r="FJ32" s="176"/>
      <c r="FK32" s="176"/>
      <c r="FL32" s="176"/>
      <c r="FM32" s="176"/>
      <c r="FN32" s="176"/>
      <c r="FO32" s="176"/>
      <c r="FP32" s="176"/>
      <c r="FQ32" s="176"/>
      <c r="FR32" s="176"/>
      <c r="FS32" s="176"/>
      <c r="FT32" s="176"/>
      <c r="FU32" s="176"/>
      <c r="FV32" s="176"/>
      <c r="FW32" s="176"/>
      <c r="FX32" s="176"/>
      <c r="FY32" s="178"/>
    </row>
    <row r="33" s="167" customFormat="true" ht="15" hidden="false" customHeight="false" outlineLevel="0" collapsed="false">
      <c r="A33" s="179"/>
      <c r="B33" s="180"/>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c r="BN33" s="166"/>
      <c r="BO33" s="166"/>
      <c r="BP33" s="166"/>
      <c r="BQ33" s="166"/>
      <c r="BR33" s="166"/>
      <c r="BS33" s="166"/>
      <c r="BT33" s="166"/>
      <c r="BU33" s="166"/>
      <c r="BV33" s="166"/>
      <c r="BW33" s="166"/>
      <c r="BX33" s="166"/>
      <c r="BY33" s="166"/>
      <c r="BZ33" s="166"/>
      <c r="CA33" s="166"/>
      <c r="CB33" s="166"/>
      <c r="CC33" s="166"/>
      <c r="CD33" s="166"/>
      <c r="CE33" s="166"/>
      <c r="CF33" s="166"/>
      <c r="CG33" s="166"/>
      <c r="CH33" s="166"/>
      <c r="CI33" s="166"/>
      <c r="CJ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c r="DX33" s="166"/>
      <c r="DY33" s="166"/>
      <c r="DZ33" s="166"/>
      <c r="EA33" s="166"/>
      <c r="EB33" s="166"/>
      <c r="EE33" s="166"/>
      <c r="EF33" s="166"/>
      <c r="EG33" s="166"/>
      <c r="EH33" s="166"/>
      <c r="EI33" s="166"/>
      <c r="EJ33" s="166"/>
      <c r="EK33" s="166"/>
      <c r="EL33" s="166"/>
      <c r="EM33" s="166"/>
      <c r="EN33" s="166"/>
      <c r="EO33" s="166"/>
      <c r="EP33" s="166"/>
      <c r="EQ33" s="166"/>
      <c r="ER33" s="166"/>
      <c r="ES33" s="166"/>
      <c r="ET33" s="166"/>
      <c r="EU33" s="166"/>
      <c r="EV33" s="166"/>
      <c r="EW33" s="166"/>
      <c r="EX33" s="166"/>
      <c r="EY33" s="166"/>
      <c r="EZ33" s="166"/>
      <c r="FA33" s="166"/>
      <c r="FB33" s="166"/>
      <c r="FC33" s="166"/>
      <c r="FD33" s="166"/>
      <c r="FE33" s="166"/>
      <c r="FF33" s="166"/>
      <c r="FG33" s="166"/>
      <c r="FH33" s="166"/>
      <c r="FI33" s="166"/>
      <c r="FJ33" s="166"/>
      <c r="FK33" s="166"/>
      <c r="FL33" s="166"/>
      <c r="FM33" s="166"/>
      <c r="FN33" s="166"/>
      <c r="FO33" s="166"/>
      <c r="FP33" s="166"/>
      <c r="FQ33" s="166"/>
      <c r="FR33" s="166"/>
      <c r="FS33" s="166"/>
      <c r="FT33" s="166"/>
      <c r="FU33" s="166"/>
      <c r="FV33" s="166"/>
      <c r="FW33" s="166"/>
      <c r="FX33" s="166"/>
      <c r="FY33" s="168"/>
    </row>
    <row r="34" s="167" customFormat="true" ht="15" hidden="false" customHeight="false" outlineLevel="0" collapsed="false">
      <c r="A34" s="179"/>
      <c r="B34" s="180"/>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6"/>
      <c r="CJ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c r="DX34" s="166"/>
      <c r="DY34" s="166"/>
      <c r="DZ34" s="166"/>
      <c r="EA34" s="166"/>
      <c r="EB34" s="166"/>
      <c r="EE34" s="166"/>
      <c r="EF34" s="166"/>
      <c r="EG34" s="166"/>
      <c r="EH34" s="166"/>
      <c r="EI34" s="166"/>
      <c r="EJ34" s="166"/>
      <c r="EK34" s="166"/>
      <c r="EL34" s="166"/>
      <c r="EM34" s="166"/>
      <c r="EN34" s="166"/>
      <c r="EO34" s="166"/>
      <c r="EP34" s="166"/>
      <c r="EQ34" s="166"/>
      <c r="ER34" s="166"/>
      <c r="ES34" s="166"/>
      <c r="ET34" s="166"/>
      <c r="EU34" s="166"/>
      <c r="EV34" s="166"/>
      <c r="EW34" s="166"/>
      <c r="EX34" s="166"/>
      <c r="EY34" s="166"/>
      <c r="EZ34" s="166"/>
      <c r="FA34" s="166"/>
      <c r="FB34" s="166"/>
      <c r="FC34" s="166"/>
      <c r="FD34" s="166"/>
      <c r="FE34" s="166"/>
      <c r="FF34" s="166"/>
      <c r="FG34" s="166"/>
      <c r="FH34" s="166"/>
      <c r="FI34" s="166"/>
      <c r="FJ34" s="166"/>
      <c r="FK34" s="166"/>
      <c r="FL34" s="166"/>
      <c r="FM34" s="166"/>
      <c r="FN34" s="166"/>
      <c r="FO34" s="166"/>
      <c r="FP34" s="166"/>
      <c r="FQ34" s="166"/>
      <c r="FR34" s="166"/>
      <c r="FS34" s="166"/>
      <c r="FT34" s="166"/>
      <c r="FU34" s="166"/>
      <c r="FV34" s="166"/>
      <c r="FW34" s="166"/>
      <c r="FX34" s="166"/>
      <c r="FY34" s="168"/>
    </row>
    <row r="35" s="172" customFormat="true" ht="15" hidden="false" customHeight="false" outlineLevel="0" collapsed="false">
      <c r="A35" s="169"/>
      <c r="B35" s="170"/>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c r="BO35" s="171"/>
      <c r="BP35" s="171"/>
      <c r="BQ35" s="171"/>
      <c r="BR35" s="171"/>
      <c r="BS35" s="171"/>
      <c r="BT35" s="171"/>
      <c r="BU35" s="171"/>
      <c r="BV35" s="171"/>
      <c r="BW35" s="171"/>
      <c r="BX35" s="171"/>
      <c r="BY35" s="171"/>
      <c r="BZ35" s="171"/>
      <c r="CA35" s="171"/>
      <c r="CB35" s="171"/>
      <c r="CC35" s="171"/>
      <c r="CD35" s="171"/>
      <c r="CE35" s="171"/>
      <c r="CF35" s="171"/>
      <c r="CG35" s="171"/>
      <c r="CH35" s="171"/>
      <c r="CI35" s="171"/>
      <c r="CJ35" s="171"/>
      <c r="CO35" s="171"/>
      <c r="CP35" s="171"/>
      <c r="CQ35" s="171"/>
      <c r="CR35" s="171"/>
      <c r="CS35" s="171"/>
      <c r="CT35" s="171"/>
      <c r="CU35" s="171"/>
      <c r="CV35" s="171"/>
      <c r="CW35" s="171"/>
      <c r="CX35" s="171"/>
      <c r="CY35" s="171"/>
      <c r="CZ35" s="171"/>
      <c r="DA35" s="171"/>
      <c r="DB35" s="171"/>
      <c r="DC35" s="171"/>
      <c r="DD35" s="171"/>
      <c r="DE35" s="171"/>
      <c r="DF35" s="171"/>
      <c r="DG35" s="171"/>
      <c r="DH35" s="171"/>
      <c r="DI35" s="171"/>
      <c r="DJ35" s="171"/>
      <c r="DK35" s="171"/>
      <c r="DL35" s="171"/>
      <c r="DM35" s="171"/>
      <c r="DN35" s="171"/>
      <c r="DO35" s="171"/>
      <c r="DP35" s="171"/>
      <c r="DQ35" s="171"/>
      <c r="DR35" s="171"/>
      <c r="DS35" s="171"/>
      <c r="DT35" s="171"/>
      <c r="DU35" s="171"/>
      <c r="DV35" s="171"/>
      <c r="DW35" s="171"/>
      <c r="DX35" s="171"/>
      <c r="DY35" s="171"/>
      <c r="DZ35" s="171"/>
      <c r="EA35" s="171"/>
      <c r="EB35" s="171"/>
      <c r="EE35" s="171"/>
      <c r="EF35" s="171"/>
      <c r="EG35" s="171"/>
      <c r="EH35" s="171"/>
      <c r="EI35" s="171"/>
      <c r="EJ35" s="171"/>
      <c r="EK35" s="171"/>
      <c r="EL35" s="171"/>
      <c r="EM35" s="171"/>
      <c r="EN35" s="171"/>
      <c r="EO35" s="171"/>
      <c r="EP35" s="171"/>
      <c r="EQ35" s="171"/>
      <c r="ER35" s="171"/>
      <c r="ES35" s="171"/>
      <c r="ET35" s="171"/>
      <c r="EU35" s="171"/>
      <c r="EV35" s="171"/>
      <c r="EW35" s="171"/>
      <c r="EX35" s="171"/>
      <c r="EY35" s="171"/>
      <c r="EZ35" s="171"/>
      <c r="FA35" s="171"/>
      <c r="FB35" s="171"/>
      <c r="FC35" s="171"/>
      <c r="FD35" s="171"/>
      <c r="FE35" s="171"/>
      <c r="FF35" s="171"/>
      <c r="FG35" s="171"/>
      <c r="FH35" s="171"/>
      <c r="FI35" s="171"/>
      <c r="FJ35" s="171"/>
      <c r="FK35" s="171"/>
      <c r="FL35" s="171"/>
      <c r="FM35" s="171"/>
      <c r="FN35" s="171"/>
      <c r="FO35" s="171"/>
      <c r="FP35" s="171"/>
      <c r="FQ35" s="171"/>
      <c r="FR35" s="171"/>
      <c r="FS35" s="171"/>
      <c r="FT35" s="171"/>
      <c r="FU35" s="171"/>
      <c r="FV35" s="171"/>
      <c r="FW35" s="171"/>
      <c r="FX35" s="171"/>
      <c r="FY35" s="173"/>
    </row>
    <row r="36" customFormat="false" ht="15" hidden="false" customHeight="false" outlineLevel="0" collapsed="false">
      <c r="L36" s="181"/>
      <c r="AB36" s="182"/>
      <c r="AC36" s="182"/>
      <c r="AG36" s="182"/>
      <c r="AY36" s="181"/>
      <c r="AZ36" s="181"/>
      <c r="BA36" s="181"/>
      <c r="BB36" s="181"/>
      <c r="BD36" s="181"/>
      <c r="BE36" s="181"/>
      <c r="CW36" s="182"/>
      <c r="FL36" s="181"/>
      <c r="FN36" s="181"/>
      <c r="FO36" s="181"/>
      <c r="FP36" s="181"/>
      <c r="FQ36" s="181"/>
      <c r="FS36" s="181"/>
    </row>
    <row r="37" s="136" customFormat="true" ht="15" hidden="false" customHeight="false" outlineLevel="0" collapsed="false">
      <c r="A37" s="183"/>
      <c r="B37" s="138"/>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c r="DX37" s="184"/>
      <c r="DY37" s="184"/>
      <c r="DZ37" s="184"/>
      <c r="EA37" s="184"/>
      <c r="EB37" s="184"/>
      <c r="EC37" s="184"/>
      <c r="ED37" s="184"/>
      <c r="EE37" s="184"/>
      <c r="EF37" s="184"/>
      <c r="EG37" s="184"/>
      <c r="EH37" s="184"/>
      <c r="EI37" s="184"/>
      <c r="EJ37" s="184"/>
      <c r="EK37" s="184"/>
      <c r="EL37" s="184"/>
      <c r="EM37" s="184"/>
      <c r="EN37" s="184"/>
      <c r="EO37" s="184"/>
      <c r="EP37" s="184"/>
      <c r="EQ37" s="184"/>
      <c r="ER37" s="184"/>
      <c r="ES37" s="184"/>
      <c r="ET37" s="184"/>
      <c r="EU37" s="184"/>
      <c r="EV37" s="184"/>
      <c r="EW37" s="184"/>
      <c r="EX37" s="184"/>
      <c r="EY37" s="184"/>
      <c r="EZ37" s="184"/>
      <c r="FA37" s="184"/>
      <c r="FB37" s="184"/>
      <c r="FC37" s="184"/>
      <c r="FD37" s="184"/>
      <c r="FE37" s="184"/>
      <c r="FF37" s="184"/>
      <c r="FG37" s="184"/>
      <c r="FH37" s="184"/>
      <c r="FI37" s="184"/>
      <c r="FJ37" s="184"/>
      <c r="FK37" s="184"/>
      <c r="FL37" s="184"/>
      <c r="FM37" s="184"/>
      <c r="FN37" s="184"/>
      <c r="FO37" s="184"/>
      <c r="FP37" s="184"/>
      <c r="FQ37" s="184"/>
      <c r="FR37" s="184"/>
      <c r="FS37" s="184"/>
      <c r="FT37" s="184"/>
      <c r="FU37" s="184"/>
      <c r="FV37" s="184"/>
      <c r="FW37" s="184"/>
      <c r="FX37" s="184"/>
      <c r="FZ37" s="184"/>
      <c r="GA37" s="184"/>
      <c r="GB37" s="184"/>
      <c r="GC37" s="184"/>
      <c r="GD37" s="184"/>
      <c r="GE37" s="184"/>
      <c r="GF37" s="184"/>
      <c r="GG37" s="184"/>
      <c r="GH37" s="184"/>
      <c r="GI37" s="184"/>
      <c r="GJ37" s="184"/>
      <c r="GK37" s="184"/>
      <c r="GL37" s="184"/>
      <c r="GM37" s="184"/>
      <c r="GN37" s="184"/>
      <c r="GO37" s="184"/>
      <c r="GP37" s="184"/>
      <c r="GQ37" s="184"/>
      <c r="GR37" s="184"/>
      <c r="GS37" s="184"/>
      <c r="GT37" s="184"/>
      <c r="GU37" s="184"/>
      <c r="GV37" s="184"/>
      <c r="GW37" s="184"/>
      <c r="GX37" s="184"/>
      <c r="GY37" s="184"/>
      <c r="GZ37" s="184"/>
      <c r="HA37" s="184"/>
      <c r="HB37" s="184"/>
      <c r="HC37" s="184"/>
      <c r="HD37" s="184"/>
      <c r="HE37" s="184"/>
      <c r="HF37" s="184"/>
      <c r="HG37" s="184"/>
      <c r="HH37" s="184"/>
      <c r="HI37" s="184"/>
      <c r="HJ37" s="184"/>
      <c r="HK37" s="184"/>
      <c r="HL37" s="184"/>
      <c r="HM37" s="184"/>
      <c r="HN37" s="184"/>
      <c r="HO37" s="184"/>
      <c r="HP37" s="184"/>
      <c r="HQ37" s="184"/>
      <c r="HR37" s="184"/>
      <c r="HS37" s="184"/>
      <c r="HT37" s="184"/>
      <c r="HU37" s="184"/>
      <c r="HV37" s="184"/>
      <c r="HW37" s="184"/>
      <c r="HX37" s="184"/>
      <c r="HY37" s="184"/>
      <c r="HZ37" s="184"/>
      <c r="IA37" s="184"/>
    </row>
    <row r="38" customFormat="false" ht="15" hidden="false" customHeight="false" outlineLevel="0" collapsed="false">
      <c r="AY38" s="181"/>
      <c r="AZ38" s="181"/>
      <c r="BA38" s="181"/>
      <c r="BB38" s="181"/>
      <c r="BD38" s="181"/>
      <c r="BE38" s="181"/>
      <c r="FN38" s="181"/>
      <c r="FS38" s="181"/>
    </row>
    <row r="39" customFormat="false" ht="15" hidden="false" customHeight="false" outlineLevel="0" collapsed="false">
      <c r="AY39" s="181"/>
      <c r="AZ39" s="181"/>
      <c r="BA39" s="181"/>
      <c r="BB39" s="181"/>
      <c r="BD39" s="181"/>
      <c r="BE39" s="181"/>
      <c r="FN39" s="181"/>
      <c r="FS39" s="181"/>
    </row>
    <row r="40" s="136" customFormat="true" ht="15" hidden="false" customHeight="false" outlineLevel="0" collapsed="false">
      <c r="A40" s="26" t="s">
        <v>371</v>
      </c>
      <c r="B40" s="185" t="s">
        <v>372</v>
      </c>
      <c r="C40" s="136" t="n">
        <f aca="false">IF(C14="&lt;empty&gt;","",C14*C5)</f>
        <v>3482.2</v>
      </c>
      <c r="D40" s="136" t="n">
        <f aca="false">IF(D14="&lt;empty&gt;","",D14*D5)</f>
        <v>32458.75</v>
      </c>
      <c r="E40" s="136" t="n">
        <f aca="false">IF(E14="&lt;empty&gt;","",E14*E5)</f>
        <v>4845.6</v>
      </c>
      <c r="F40" s="136" t="n">
        <f aca="false">IF(F14="&lt;empty&gt;","",F14*F5)</f>
        <v>37579.0842</v>
      </c>
      <c r="G40" s="136" t="n">
        <f aca="false">IF(G14="&lt;empty&gt;","",G14*G5)</f>
        <v>4859.6127</v>
      </c>
      <c r="H40" s="136" t="n">
        <f aca="false">IF(H14="&lt;empty&gt;","",H14*H5)</f>
        <v>42442.8245</v>
      </c>
      <c r="I40" s="136" t="n">
        <f aca="false">IF(I14="&lt;empty&gt;","",I14*I5)</f>
        <v>71908.9372</v>
      </c>
      <c r="K40" s="136" t="n">
        <f aca="false">IF(K14="&lt;empty&gt;","",K14*K5)</f>
        <v>71922.2621</v>
      </c>
      <c r="V40" s="136" t="n">
        <f aca="false">IF(V14="&lt;empty&gt;","",V14*V5)</f>
        <v>40111.12</v>
      </c>
      <c r="Y40" s="136" t="n">
        <f aca="false">IF(Y14="&lt;empty&gt;","",Y14*Y5)</f>
        <v>147982.323</v>
      </c>
      <c r="Z40" s="136" t="n">
        <f aca="false">IF(Z14="&lt;empty&gt;","",Z14*Z5)</f>
        <v>159039.056</v>
      </c>
      <c r="AA40" s="136" t="n">
        <f aca="false">IF(AA14="&lt;empty&gt;","",AA14*AA5)</f>
        <v>614317.3894</v>
      </c>
      <c r="AB40" s="136" t="n">
        <f aca="false">IF(AB14="&lt;empty&gt;","",AB14*AB5)</f>
        <v>355136.4476</v>
      </c>
      <c r="AC40" s="136" t="n">
        <f aca="false">IF(AC14="&lt;empty&gt;","",AC14*AC5)</f>
        <v>353353.476</v>
      </c>
      <c r="AD40" s="136" t="n">
        <f aca="false">IF(AD14="&lt;empty&gt;","",AD14*AD5)</f>
        <v>519652.8652</v>
      </c>
      <c r="AE40" s="136" t="n">
        <f aca="false">IF(AE14="&lt;empty&gt;","",AE14*AE5)</f>
        <v>520233.224</v>
      </c>
      <c r="AF40" s="136" t="n">
        <f aca="false">IF(AF14="&lt;empty&gt;","",AF14*AF5)</f>
        <v>0</v>
      </c>
      <c r="AG40" s="136" t="n">
        <f aca="false">IF(AG14="&lt;empty&gt;","",AG14*AG5)</f>
        <v>0</v>
      </c>
      <c r="AH40" s="136" t="n">
        <f aca="false">IF(AH14="&lt;empty&gt;","",AH14*AH5)</f>
        <v>0</v>
      </c>
      <c r="AI40" s="136" t="n">
        <f aca="false">IF(AI14="&lt;empty&gt;","",AI14*AI5)</f>
        <v>0</v>
      </c>
      <c r="AJ40" s="136" t="n">
        <f aca="false">IF(AJ14="&lt;empty&gt;","",AJ14*AJ5)</f>
        <v>0</v>
      </c>
      <c r="AL40" s="136" t="n">
        <f aca="false">IF(AL14="&lt;empty&gt;","",AL14*AL5)</f>
        <v>0</v>
      </c>
      <c r="AM40" s="136" t="n">
        <f aca="false">IF(AM14="&lt;empty&gt;","",AM14*AM5)</f>
        <v>0</v>
      </c>
      <c r="AN40" s="136" t="n">
        <f aca="false">IF(AN14="&lt;empty&gt;","",AN14*AN5)</f>
        <v>0</v>
      </c>
      <c r="AO40" s="136" t="n">
        <f aca="false">IF(AO14="&lt;empty&gt;","",AO14*AO5)</f>
        <v>0</v>
      </c>
      <c r="AP40" s="136" t="n">
        <f aca="false">IF(AP14="&lt;empty&gt;","",AP14*AP5)</f>
        <v>0</v>
      </c>
      <c r="AQ40" s="136" t="n">
        <f aca="false">IF(AQ14="&lt;empty&gt;","",AQ14*AQ5)</f>
        <v>258913.633</v>
      </c>
      <c r="AR40" s="136" t="n">
        <f aca="false">IF(AR14="&lt;empty&gt;","",AR14*AR5)</f>
        <v>146163.36</v>
      </c>
      <c r="AS40" s="136" t="n">
        <f aca="false">IF(AS14="&lt;empty&gt;","",AS14*AS5)</f>
        <v>146132.064</v>
      </c>
      <c r="AT40" s="136" t="n">
        <f aca="false">IF(AT14="&lt;empty&gt;","",AT14*AT5)</f>
        <v>129980.486</v>
      </c>
      <c r="AV40" s="136" t="n">
        <f aca="false">IF(AV14="&lt;empty&gt;","",AV14*AV5)</f>
        <v>0</v>
      </c>
      <c r="AW40" s="136" t="n">
        <f aca="false">IF(AW14="&lt;empty&gt;","",AW14*AW5)</f>
        <v>0</v>
      </c>
      <c r="AX40" s="136" t="n">
        <f aca="false">IF(AX14="&lt;empty&gt;","",AX14*AX5)</f>
        <v>4.56</v>
      </c>
      <c r="AY40" s="136" t="n">
        <f aca="false">IF(AY14="&lt;empty&gt;","",AY14*AY5)</f>
        <v>0</v>
      </c>
      <c r="AZ40" s="136" t="n">
        <f aca="false">IF(AZ14="&lt;empty&gt;","",AZ14*AZ5)</f>
        <v>2.8643</v>
      </c>
      <c r="BA40" s="136" t="n">
        <f aca="false">IF(BA14="&lt;empty&gt;","",BA14*BA5)</f>
        <v>326.97</v>
      </c>
      <c r="BB40" s="136" t="n">
        <f aca="false">IF(BB14="&lt;empty&gt;","",BB14*BB5)</f>
        <v>1805.8105</v>
      </c>
      <c r="BC40" s="136" t="n">
        <f aca="false">IF(BC14="&lt;empty&gt;","",BC14*BC5)</f>
        <v>997.15</v>
      </c>
      <c r="BD40" s="136" t="n">
        <f aca="false">IF(BD14="&lt;empty&gt;","",BD14*BD5)</f>
        <v>904.278</v>
      </c>
      <c r="BE40" s="136" t="n">
        <f aca="false">IF(BE14="&lt;empty&gt;","",BE14*BE5)</f>
        <v>719.2</v>
      </c>
      <c r="BF40" s="136" t="n">
        <f aca="false">IF(BF14="&lt;empty&gt;","",BF14*BF5)</f>
        <v>465.5232</v>
      </c>
      <c r="BG40" s="136" t="n">
        <f aca="false">IF(BG14="&lt;empty&gt;","",BG14*BG5)</f>
        <v>659.308</v>
      </c>
      <c r="BH40" s="136" t="n">
        <f aca="false">IF(BH14="&lt;empty&gt;","",BH14*BH5)</f>
        <v>254.08</v>
      </c>
      <c r="BI40" s="136" t="n">
        <f aca="false">IF(BI14="&lt;empty&gt;","",BI14*BI5)</f>
        <v>591.3369</v>
      </c>
      <c r="BJ40" s="136" t="n">
        <f aca="false">IF(BJ14="&lt;empty&gt;","",BJ14*BJ5)</f>
        <v>0</v>
      </c>
      <c r="BK40" s="136" t="n">
        <f aca="false">IF(BK14="&lt;empty&gt;","",BK14*BK5)</f>
        <v>0</v>
      </c>
      <c r="BM40" s="136" t="n">
        <f aca="false">IF(BM14="&lt;empty&gt;","",BM14*BM5)</f>
        <v>127318.5469</v>
      </c>
      <c r="BO40" s="136" t="n">
        <f aca="false">IF(BO14="&lt;empty&gt;","",BO14*BO5)</f>
        <v>350.48</v>
      </c>
      <c r="BP40" s="136" t="n">
        <f aca="false">IF(BP14="&lt;empty&gt;","",BP14*BP5)</f>
        <v>1313.5296</v>
      </c>
      <c r="BQ40" s="136" t="n">
        <f aca="false">IF(BQ14="&lt;empty&gt;","",BQ14*BQ5)</f>
        <v>1313.5296</v>
      </c>
      <c r="BS40" s="136" t="n">
        <f aca="false">IF(BS14="&lt;empty&gt;","",BS14*BS5)</f>
        <v>243.2052</v>
      </c>
      <c r="BT40" s="136" t="n">
        <f aca="false">IF(BT14="&lt;empty&gt;","",BT14*BT5)</f>
        <v>1080.8384</v>
      </c>
      <c r="BU40" s="136" t="n">
        <f aca="false">IF(BU14="&lt;empty&gt;","",BU14*BU5)</f>
        <v>0</v>
      </c>
      <c r="BV40" s="136" t="n">
        <f aca="false">IF(BV14="&lt;empty&gt;","",BV14*BV5)</f>
        <v>1973.019</v>
      </c>
      <c r="BW40" s="136" t="n">
        <f aca="false">IF(BW14="&lt;empty&gt;","",BW14*BW5)</f>
        <v>126419.4485</v>
      </c>
      <c r="BX40" s="136" t="n">
        <f aca="false">IF(BX14="&lt;empty&gt;","",BX14*BX5)</f>
        <v>125010.909</v>
      </c>
      <c r="BY40" s="136" t="n">
        <f aca="false">IF(BY14="&lt;empty&gt;","",BY14*BY5)</f>
        <v>141477.01</v>
      </c>
      <c r="BZ40" s="136" t="n">
        <f aca="false">IF(BZ14="&lt;empty&gt;","",BZ14*BZ5)</f>
        <v>155131.8</v>
      </c>
      <c r="CA40" s="136" t="n">
        <f aca="false">IF(CA14="&lt;empty&gt;","",CA14*CA5)</f>
        <v>0</v>
      </c>
      <c r="CB40" s="136" t="n">
        <f aca="false">IF(CB14="&lt;empty&gt;","",CB14*CB5)</f>
        <v>0</v>
      </c>
      <c r="CC40" s="136" t="n">
        <f aca="false">IF(CC14="&lt;empty&gt;","",CC14*CC5)</f>
        <v>155131.8</v>
      </c>
      <c r="CD40" s="136" t="n">
        <f aca="false">IF(CD14="&lt;empty&gt;","",CD14*CD5)</f>
        <v>155140.29</v>
      </c>
      <c r="CE40" s="136" t="n">
        <f aca="false">IF(CE14="&lt;empty&gt;","",CE14*CE5)</f>
        <v>170124.78</v>
      </c>
      <c r="CF40" s="136" t="n">
        <f aca="false">IF(CF14="&lt;empty&gt;","",CF14*CF5)</f>
        <v>118806.704</v>
      </c>
      <c r="CG40" s="136" t="n">
        <f aca="false">IF(CG14="&lt;empty&gt;","",CG14*CG5)</f>
        <v>237882.6618</v>
      </c>
      <c r="CH40" s="136" t="n">
        <f aca="false">IF(CH14="&lt;empty&gt;","",CH14*CH5)</f>
        <v>0</v>
      </c>
      <c r="CI40" s="136" t="n">
        <f aca="false">IF(CI14="&lt;empty&gt;","",CI14*CI5)</f>
        <v>996.1435</v>
      </c>
      <c r="CJ40" s="136" t="n">
        <f aca="false">IF(CJ14="&lt;empty&gt;","",CJ14*CJ5)</f>
        <v>1461.9</v>
      </c>
      <c r="CK40" s="136" t="n">
        <f aca="false">IF(CK14="&lt;empty&gt;","",CK14*CK5)</f>
        <v>1082</v>
      </c>
      <c r="CM40" s="136" t="n">
        <f aca="false">IF(CM14="&lt;empty&gt;","",CM14*CM5)</f>
        <v>893.8132</v>
      </c>
      <c r="CN40" s="136" t="n">
        <f aca="false">IF(CN14="&lt;empty&gt;","",CN14*CN5)</f>
        <v>434.4075</v>
      </c>
      <c r="CO40" s="136" t="n">
        <f aca="false">IF(CO14="&lt;empty&gt;","",CO14*CO5)</f>
        <v>463.3278</v>
      </c>
      <c r="CP40" s="136" t="n">
        <f aca="false">IF(CP14="&lt;empty&gt;","",CP14*CP5)</f>
        <v>194.097</v>
      </c>
      <c r="CQ40" s="136" t="n">
        <f aca="false">IF(CQ14="&lt;empty&gt;","",CQ14*CQ5)</f>
        <v>0</v>
      </c>
      <c r="CR40" s="136" t="n">
        <f aca="false">IF(CR14="&lt;empty&gt;","",CR14*CR5)</f>
        <v>0</v>
      </c>
      <c r="CS40" s="136" t="n">
        <f aca="false">IF(CS14="&lt;empty&gt;","",CS14*CS5)</f>
        <v>0</v>
      </c>
      <c r="CT40" s="136" t="n">
        <f aca="false">IF(CT14="&lt;empty&gt;","",CT14*CT5)</f>
        <v>0</v>
      </c>
      <c r="CV40" s="136" t="n">
        <f aca="false">IF(CV14="&lt;empty&gt;","",CV14*CV5)</f>
        <v>0</v>
      </c>
      <c r="CW40" s="136" t="n">
        <f aca="false">IF(CW14="&lt;empty&gt;","",CW14*CW5)</f>
        <v>0</v>
      </c>
      <c r="CX40" s="136" t="n">
        <f aca="false">IF(CX14="&lt;empty&gt;","",CX14*CX5)</f>
        <v>0</v>
      </c>
      <c r="CY40" s="136" t="n">
        <f aca="false">IF(CY14="&lt;empty&gt;","",CY14*CY5)</f>
        <v>63.84</v>
      </c>
      <c r="CZ40" s="136" t="n">
        <f aca="false">IF(CZ14="&lt;empty&gt;","",CZ14*CZ5)</f>
        <v>136892.2629</v>
      </c>
      <c r="DB40" s="136" t="n">
        <f aca="false">IF(DB14="&lt;empty&gt;","",DB14*DB5)</f>
        <v>0</v>
      </c>
      <c r="DC40" s="136" t="n">
        <f aca="false">IF(DC14="&lt;empty&gt;","",DC14*DC5)</f>
        <v>8613.528</v>
      </c>
      <c r="DD40" s="136" t="n">
        <f aca="false">IF(DD14="&lt;empty&gt;","",DD14*DD5)</f>
        <v>7652.6637</v>
      </c>
      <c r="DE40" s="136" t="n">
        <f aca="false">IF(DE14="&lt;empty&gt;","",DE14*DE5)</f>
        <v>7682.3175</v>
      </c>
      <c r="DF40" s="136" t="n">
        <f aca="false">IF(DF14="&lt;empty&gt;","",DF14*DF5)</f>
        <v>7111.6045</v>
      </c>
      <c r="DG40" s="136" t="n">
        <f aca="false">IF(DG14="&lt;empty&gt;","",DG14*DG5)</f>
        <v>570.713</v>
      </c>
      <c r="DH40" s="136" t="n">
        <f aca="false">IF(DH14="&lt;empty&gt;","",DH14*DH5)</f>
        <v>229.655</v>
      </c>
      <c r="DI40" s="136" t="n">
        <f aca="false">IF(DI14="&lt;empty&gt;","",DI14*DI5)</f>
        <v>230</v>
      </c>
      <c r="DJ40" s="136" t="n">
        <f aca="false">IF(DJ14="&lt;empty&gt;","",DJ14*DJ5)</f>
        <v>961.9062</v>
      </c>
      <c r="DL40" s="136" t="n">
        <f aca="false">IF(DL14="&lt;empty&gt;","",DL14*DL5)</f>
        <v>45511.76</v>
      </c>
      <c r="DM40" s="136" t="n">
        <f aca="false">IF(DM14="&lt;empty&gt;","",DM14*DM5)</f>
        <v>40407.48</v>
      </c>
      <c r="DN40" s="136" t="n">
        <f aca="false">IF(DN14="&lt;empty&gt;","",DN14*DN5)</f>
        <v>32800.82</v>
      </c>
      <c r="DO40" s="136" t="n">
        <f aca="false">IF(DO14="&lt;empty&gt;","",DO14*DO5)</f>
        <v>32826.16</v>
      </c>
      <c r="DP40" s="136" t="n">
        <f aca="false">IF(DP14="&lt;empty&gt;","",DP14*DP5)</f>
        <v>11147.5884</v>
      </c>
      <c r="DQ40" s="136" t="n">
        <f aca="false">IF(DQ14="&lt;empty&gt;","",DQ14*DQ5)</f>
        <v>11145.2445</v>
      </c>
      <c r="DR40" s="136" t="n">
        <f aca="false">IF(DR14="&lt;empty&gt;","",DR14*DR5)</f>
        <v>0</v>
      </c>
      <c r="DS40" s="136" t="n">
        <f aca="false">IF(DS14="&lt;empty&gt;","",DS14*DS5)</f>
        <v>9205.7625</v>
      </c>
      <c r="DT40" s="136" t="n">
        <f aca="false">IF(DT14="&lt;empty&gt;","",DT14*DT5)</f>
        <v>9207.5434</v>
      </c>
      <c r="DU40" s="136" t="n">
        <f aca="false">IF(DU14="&lt;empty&gt;","",DU14*DU5)</f>
        <v>4768.7658</v>
      </c>
      <c r="DV40" s="136" t="n">
        <f aca="false">IF(DV14="&lt;empty&gt;","",DV14*DV5)</f>
        <v>256</v>
      </c>
      <c r="DW40" s="136" t="n">
        <f aca="false">IF(DW14="&lt;empty&gt;","",DW14*DW5)</f>
        <v>256.2048</v>
      </c>
      <c r="DX40" s="136" t="n">
        <f aca="false">IF(DX14="&lt;empty&gt;","",DX14*DX5)</f>
        <v>4053.829</v>
      </c>
      <c r="DY40" s="136" t="n">
        <f aca="false">IF(DY14="&lt;empty&gt;","",DY14*DY5)</f>
        <v>5382.32</v>
      </c>
      <c r="DZ40" s="136" t="n">
        <f aca="false">IF(DZ14="&lt;empty&gt;","",DZ14*DZ5)</f>
        <v>0</v>
      </c>
      <c r="EA40" s="136" t="n">
        <f aca="false">IF(EA14="&lt;empty&gt;","",EA14*EA5)</f>
        <v>0</v>
      </c>
      <c r="EB40" s="136" t="n">
        <f aca="false">IF(EB14="&lt;empty&gt;","",EB14*EB5)</f>
        <v>0</v>
      </c>
      <c r="EC40" s="136" t="n">
        <f aca="false">IF(EC14="&lt;empty&gt;","",EC14*EC5)</f>
        <v>77549.32</v>
      </c>
      <c r="EE40" s="136" t="n">
        <f aca="false">IF(EE14="&lt;empty&gt;","",EE14*EE5)</f>
        <v>0</v>
      </c>
      <c r="EF40" s="136" t="n">
        <f aca="false">IF(EF14="&lt;empty&gt;","",EF14*EF5)</f>
        <v>0</v>
      </c>
      <c r="EG40" s="136" t="n">
        <f aca="false">IF(EG14="&lt;empty&gt;","",EG14*EG5)</f>
        <v>0</v>
      </c>
      <c r="EH40" s="136" t="n">
        <f aca="false">IF(EH14="&lt;empty&gt;","",EH14*EH5)</f>
        <v>0</v>
      </c>
      <c r="EI40" s="136" t="n">
        <f aca="false">IF(EI14="&lt;empty&gt;","",EI14*EI5)</f>
        <v>0</v>
      </c>
      <c r="EJ40" s="136" t="n">
        <f aca="false">IF(EJ14="&lt;empty&gt;","",EJ14*EJ5)</f>
        <v>0</v>
      </c>
      <c r="EK40" s="136" t="n">
        <f aca="false">IF(EK14="&lt;empty&gt;","",EK14*EK5)</f>
        <v>0</v>
      </c>
      <c r="EL40" s="136" t="n">
        <f aca="false">IF(EL14="&lt;empty&gt;","",EL14*EL5)</f>
        <v>0</v>
      </c>
      <c r="EM40" s="136" t="n">
        <f aca="false">IF(EM14="&lt;empty&gt;","",EM14*EM5)</f>
        <v>0</v>
      </c>
      <c r="EN40" s="136" t="n">
        <f aca="false">IF(EN14="&lt;empty&gt;","",EN14*EN5)</f>
        <v>0</v>
      </c>
      <c r="EO40" s="136" t="n">
        <f aca="false">IF(EO14="&lt;empty&gt;","",EO14*EO5)</f>
        <v>0</v>
      </c>
      <c r="EP40" s="136" t="n">
        <f aca="false">IF(EP14="&lt;empty&gt;","",EP14*EP5)</f>
        <v>0</v>
      </c>
      <c r="ER40" s="136" t="n">
        <f aca="false">IF(ER14="&lt;empty&gt;","",ER14*ER5)</f>
        <v>0</v>
      </c>
      <c r="ET40" s="136" t="n">
        <f aca="false">IF(ET14="&lt;empty&gt;","",ET14*ET5)</f>
        <v>0</v>
      </c>
      <c r="EU40" s="136" t="n">
        <f aca="false">IF(EU14="&lt;empty&gt;","",EU14*EU5)</f>
        <v>0</v>
      </c>
      <c r="EV40" s="136" t="n">
        <f aca="false">IF(EV14="&lt;empty&gt;","",EV14*EV5)</f>
        <v>0</v>
      </c>
      <c r="EW40" s="136" t="n">
        <f aca="false">IF(EW14="&lt;empty&gt;","",EW14*EW5)</f>
        <v>6496.4</v>
      </c>
      <c r="EX40" s="136" t="n">
        <f aca="false">IF(EX14="&lt;empty&gt;","",EX14*EX5)</f>
        <v>6496.4</v>
      </c>
      <c r="EY40" s="136" t="n">
        <f aca="false">IF(EY14="&lt;empty&gt;","",EY14*EY5)</f>
        <v>6496.4</v>
      </c>
      <c r="EZ40" s="136" t="n">
        <f aca="false">IF(EZ14="&lt;empty&gt;","",EZ14*EZ5)</f>
        <v>8125</v>
      </c>
      <c r="FA40" s="136" t="n">
        <f aca="false">IF(FA14="&lt;empty&gt;","",FA14*FA5)</f>
        <v>8125</v>
      </c>
      <c r="FB40" s="136" t="n">
        <f aca="false">IF(FB14="&lt;empty&gt;","",FB14*FB5)</f>
        <v>0</v>
      </c>
      <c r="FC40" s="136" t="n">
        <f aca="false">IF(FC14="&lt;empty&gt;","",FC14*FC5)</f>
        <v>0</v>
      </c>
      <c r="FD40" s="136" t="n">
        <f aca="false">IF(FD14="&lt;empty&gt;","",FD14*FD5)</f>
        <v>0</v>
      </c>
      <c r="FE40" s="136" t="n">
        <f aca="false">IF(FE14="&lt;empty&gt;","",FE14*FE5)</f>
        <v>0</v>
      </c>
      <c r="FF40" s="136" t="n">
        <f aca="false">IF(FF14="&lt;empty&gt;","",FF14*FF5)</f>
        <v>0</v>
      </c>
      <c r="FG40" s="136" t="n">
        <f aca="false">IF(FG14="&lt;empty&gt;","",FG14*FG5)</f>
        <v>8096.5</v>
      </c>
      <c r="FH40" s="136" t="n">
        <f aca="false">IF(FH14="&lt;empty&gt;","",FH14*FH5)</f>
        <v>8096</v>
      </c>
      <c r="FI40" s="136" t="n">
        <f aca="false">IF(FI14="&lt;empty&gt;","",FI14*FI5)</f>
        <v>8828.5</v>
      </c>
    </row>
    <row r="41" customFormat="false" ht="15" hidden="false" customHeight="false" outlineLevel="0" collapsed="false">
      <c r="A41" s="26" t="s">
        <v>373</v>
      </c>
      <c r="B41" s="185" t="s">
        <v>374</v>
      </c>
      <c r="C41" s="186" t="n">
        <f aca="false">IF(C15="&lt;empty&gt;","",C15*100)</f>
        <v>2816</v>
      </c>
      <c r="D41" s="186" t="n">
        <f aca="false">IF(D15="&lt;empty&gt;","",D15*100)</f>
        <v>26038</v>
      </c>
      <c r="E41" s="186" t="n">
        <f aca="false">IF(E15="&lt;empty&gt;","",E15*100)</f>
        <v>5092</v>
      </c>
      <c r="F41" s="186" t="n">
        <f aca="false">IF(F15="&lt;empty&gt;","",F15*100)</f>
        <v>28857</v>
      </c>
      <c r="G41" s="186" t="n">
        <f aca="false">IF(G15="&lt;empty&gt;","",G15*100)</f>
        <v>5092</v>
      </c>
      <c r="H41" s="186" t="n">
        <f aca="false">IF(H15="&lt;empty&gt;","",H15*100)</f>
        <v>33949</v>
      </c>
      <c r="I41" s="186" t="n">
        <f aca="false">IF(I15="&lt;empty&gt;","",I15*100)</f>
        <v>33949</v>
      </c>
      <c r="J41" s="186"/>
      <c r="K41" s="186" t="n">
        <f aca="false">IF(K15="&lt;empty&gt;","",K15*100)</f>
        <v>33949</v>
      </c>
      <c r="L41" s="187"/>
      <c r="M41" s="187"/>
      <c r="N41" s="187"/>
      <c r="O41" s="187"/>
      <c r="P41" s="187"/>
      <c r="Q41" s="187"/>
      <c r="R41" s="187"/>
      <c r="S41" s="187"/>
      <c r="T41" s="187"/>
      <c r="U41" s="187"/>
      <c r="V41" s="187" t="n">
        <f aca="false">IF(V15="&lt;empty&gt;","",V15*100)</f>
        <v>25866</v>
      </c>
      <c r="W41" s="187"/>
      <c r="X41" s="187"/>
      <c r="Y41" s="187" t="n">
        <f aca="false">IF(Y15="&lt;empty&gt;","",Y15*100)</f>
        <v>34652</v>
      </c>
      <c r="Z41" s="187" t="n">
        <f aca="false">IF(Z15="&lt;empty&gt;","",Z15*100)</f>
        <v>34652</v>
      </c>
      <c r="AA41" s="187" t="n">
        <f aca="false">IF(AA15="&lt;empty&gt;","",AA15*100)</f>
        <v>86932</v>
      </c>
      <c r="AB41" s="187" t="n">
        <f aca="false">IF(AB15="&lt;empty&gt;","",AB15*100)</f>
        <v>50281</v>
      </c>
      <c r="AC41" s="187" t="n">
        <f aca="false">IF(AC15="&lt;empty&gt;","",AC15*100)</f>
        <v>50281</v>
      </c>
      <c r="AD41" s="187" t="n">
        <f aca="false">IF(AD15="&lt;empty&gt;","",AD15*100)</f>
        <v>84645</v>
      </c>
      <c r="AE41" s="187" t="n">
        <f aca="false">IF(AE15="&lt;empty&gt;","",AE15*100)</f>
        <v>85169</v>
      </c>
      <c r="AF41" s="187" t="n">
        <f aca="false">IF(AF15="&lt;empty&gt;","",AF15*100)</f>
        <v>0</v>
      </c>
      <c r="AG41" s="187" t="n">
        <f aca="false">IF(AG15="&lt;empty&gt;","",AG15*100)</f>
        <v>0</v>
      </c>
      <c r="AH41" s="187" t="n">
        <f aca="false">IF(AH15="&lt;empty&gt;","",AH15*100)</f>
        <v>0</v>
      </c>
      <c r="AI41" s="187" t="n">
        <f aca="false">IF(AI15="&lt;empty&gt;","",AI15*100)</f>
        <v>0</v>
      </c>
      <c r="AJ41" s="187" t="n">
        <f aca="false">IF(AJ15="&lt;empty&gt;","",AJ15*100)</f>
        <v>0</v>
      </c>
      <c r="AK41" s="187"/>
      <c r="AL41" s="187" t="n">
        <f aca="false">IF(AL15="&lt;empty&gt;","",AL15*100)</f>
        <v>0</v>
      </c>
      <c r="AM41" s="187" t="n">
        <f aca="false">IF(AM15="&lt;empty&gt;","",AM15*100)</f>
        <v>0</v>
      </c>
      <c r="AN41" s="187" t="n">
        <f aca="false">IF(AN15="&lt;empty&gt;","",AN15*100)</f>
        <v>0</v>
      </c>
      <c r="AO41" s="187" t="n">
        <f aca="false">IF(AO15="&lt;empty&gt;","",AO15*100)</f>
        <v>0</v>
      </c>
      <c r="AP41" s="187" t="n">
        <f aca="false">IF(AP15="&lt;empty&gt;","",AP15*100)</f>
        <v>0</v>
      </c>
      <c r="AQ41" s="187" t="n">
        <f aca="false">IF(AQ15="&lt;empty&gt;","",AQ15*100)</f>
        <v>36651</v>
      </c>
      <c r="AR41" s="187" t="n">
        <f aca="false">IF(AR15="&lt;empty&gt;","",AR15*100)</f>
        <v>36348</v>
      </c>
      <c r="AS41" s="187" t="n">
        <f aca="false">IF(AS15="&lt;empty&gt;","",AS15*100)</f>
        <v>36333</v>
      </c>
      <c r="AT41" s="187" t="n">
        <f aca="false">IF(AT15="&lt;empty&gt;","",AT15*100)</f>
        <v>34471</v>
      </c>
      <c r="AU41" s="187"/>
      <c r="AV41" s="187" t="n">
        <f aca="false">IF(AV15="&lt;empty&gt;","",AV15*100)</f>
        <v>0</v>
      </c>
      <c r="AW41" s="187" t="n">
        <f aca="false">IF(AW15="&lt;empty&gt;","",AW15*100)</f>
        <v>0</v>
      </c>
      <c r="AX41" s="187" t="n">
        <f aca="false">IF(AX15="&lt;empty&gt;","",AX15*100)</f>
        <v>2</v>
      </c>
      <c r="AY41" s="187" t="n">
        <f aca="false">IF(AY15="&lt;empty&gt;","",AY15*100)</f>
        <v>0</v>
      </c>
      <c r="AZ41" s="187" t="n">
        <f aca="false">IF(AZ15="&lt;empty&gt;","",AZ15*100)</f>
        <v>1</v>
      </c>
      <c r="BA41" s="187" t="n">
        <f aca="false">IF(BA15="&lt;empty&gt;","",BA15*100)</f>
        <v>143</v>
      </c>
      <c r="BB41" s="187" t="n">
        <f aca="false">IF(BB15="&lt;empty&gt;","",BB15*100)</f>
        <v>1320</v>
      </c>
      <c r="BC41" s="187" t="n">
        <f aca="false">IF(BC15="&lt;empty&gt;","",BC15*100)</f>
        <v>1679</v>
      </c>
      <c r="BD41" s="187" t="n">
        <f aca="false">IF(BD15="&lt;empty&gt;","",BD15*100)</f>
        <v>1619</v>
      </c>
      <c r="BE41" s="187" t="n">
        <f aca="false">IF(BE15="&lt;empty&gt;","",BE15*100)</f>
        <v>1688</v>
      </c>
      <c r="BF41" s="187" t="n">
        <f aca="false">IF(BF15="&lt;empty&gt;","",BF15*100)</f>
        <v>1130</v>
      </c>
      <c r="BG41" s="187" t="n">
        <f aca="false">IF(BG15="&lt;empty&gt;","",BG15*100)</f>
        <v>1605</v>
      </c>
      <c r="BH41" s="187" t="n">
        <f aca="false">IF(BH15="&lt;empty&gt;","",BH15*100)</f>
        <v>620</v>
      </c>
      <c r="BI41" s="187" t="n">
        <f aca="false">IF(BI15="&lt;empty&gt;","",BI15*100)</f>
        <v>171</v>
      </c>
      <c r="BJ41" s="187" t="n">
        <f aca="false">IF(BJ15="&lt;empty&gt;","",BJ15*100)</f>
        <v>0</v>
      </c>
      <c r="BK41" s="187" t="n">
        <f aca="false">IF(BK15="&lt;empty&gt;","",BK15*100)</f>
        <v>0</v>
      </c>
      <c r="BL41" s="187"/>
      <c r="BM41" s="187" t="n">
        <f aca="false">IF(BM15="&lt;empty&gt;","",BM15*100)</f>
        <v>34085</v>
      </c>
      <c r="BN41" s="187"/>
      <c r="BO41" s="187" t="n">
        <f aca="false">IF(BO15="&lt;empty&gt;","",BO15*100)</f>
        <v>314</v>
      </c>
      <c r="BP41" s="187" t="n">
        <f aca="false">IF(BP15="&lt;empty&gt;","",BP15*100)</f>
        <v>1291</v>
      </c>
      <c r="BQ41" s="187" t="n">
        <f aca="false">IF(BQ15="&lt;empty&gt;","",BQ15*100)</f>
        <v>1291</v>
      </c>
      <c r="BR41" s="187"/>
      <c r="BS41" s="187" t="n">
        <f aca="false">IF(BS15="&lt;empty&gt;","",BS15*100)</f>
        <v>237</v>
      </c>
      <c r="BT41" s="187" t="n">
        <f aca="false">IF(BT15="&lt;empty&gt;","",BT15*100)</f>
        <v>1055</v>
      </c>
      <c r="BU41" s="187" t="n">
        <f aca="false">IF(BU15="&lt;empty&gt;","",BU15*100)</f>
        <v>0</v>
      </c>
      <c r="BV41" s="187" t="n">
        <f aca="false">IF(BV15="&lt;empty&gt;","",BV15*100)</f>
        <v>689</v>
      </c>
      <c r="BW41" s="187" t="n">
        <f aca="false">IF(BW15="&lt;empty&gt;","",BW15*100)</f>
        <v>34651</v>
      </c>
      <c r="BX41" s="187" t="n">
        <f aca="false">IF(BX15="&lt;empty&gt;","",BX15*100)</f>
        <v>34271</v>
      </c>
      <c r="BY41" s="187" t="n">
        <f aca="false">IF(BY15="&lt;empty&gt;","",BY15*100)</f>
        <v>33978</v>
      </c>
      <c r="BZ41" s="187" t="n">
        <f aca="false">IF(BZ15="&lt;empty&gt;","",BZ15*100)</f>
        <v>33525</v>
      </c>
      <c r="CA41" s="187" t="n">
        <f aca="false">IF(CA15="&lt;empty&gt;","",CA15*100)</f>
        <v>0</v>
      </c>
      <c r="CB41" s="187" t="n">
        <f aca="false">IF(CB15="&lt;empty&gt;","",CB15*100)</f>
        <v>0</v>
      </c>
      <c r="CC41" s="187" t="n">
        <f aca="false">IF(CC15="&lt;empty&gt;","",CC15*100)</f>
        <v>33525</v>
      </c>
      <c r="CD41" s="187" t="n">
        <f aca="false">IF(CD15="&lt;empty&gt;","",CD15*100)</f>
        <v>33525</v>
      </c>
      <c r="CE41" s="187" t="n">
        <f aca="false">IF(CE15="&lt;empty&gt;","",CE15*100)</f>
        <v>33445</v>
      </c>
      <c r="CF41" s="187" t="n">
        <f aca="false">IF(CF15="&lt;empty&gt;","",CF15*100)</f>
        <v>30430</v>
      </c>
      <c r="CG41" s="187" t="n">
        <f aca="false">IF(CG15="&lt;empty&gt;","",CG15*100)</f>
        <v>36651</v>
      </c>
      <c r="CH41" s="187" t="n">
        <f aca="false">IF(CH15="&lt;empty&gt;","",CH15*100)</f>
        <v>0</v>
      </c>
      <c r="CI41" s="187" t="n">
        <f aca="false">IF(CI15="&lt;empty&gt;","",CI15*100)</f>
        <v>554</v>
      </c>
      <c r="CJ41" s="187" t="n">
        <f aca="false">IF(CJ15="&lt;empty&gt;","",CJ15*100)</f>
        <v>2404</v>
      </c>
      <c r="CK41" s="187" t="n">
        <f aca="false">IF(CK15="&lt;empty&gt;","",CK15*100)</f>
        <v>2503</v>
      </c>
      <c r="CL41" s="187"/>
      <c r="CM41" s="187" t="n">
        <f aca="false">IF(CM15="&lt;empty&gt;","",CM15*100)</f>
        <v>2144</v>
      </c>
      <c r="CN41" s="187" t="n">
        <f aca="false">IF(CN15="&lt;empty&gt;","",CN15*100)</f>
        <v>1038</v>
      </c>
      <c r="CO41" s="187" t="n">
        <f aca="false">IF(CO15="&lt;empty&gt;","",CO15*100)</f>
        <v>1106</v>
      </c>
      <c r="CP41" s="187" t="n">
        <f aca="false">IF(CP15="&lt;empty&gt;","",CP15*100)</f>
        <v>475</v>
      </c>
      <c r="CQ41" s="187" t="n">
        <f aca="false">IF(CQ15="&lt;empty&gt;","",CQ15*100)</f>
        <v>0</v>
      </c>
      <c r="CR41" s="187" t="n">
        <f aca="false">IF(CR15="&lt;empty&gt;","",CR15*100)</f>
        <v>0</v>
      </c>
      <c r="CS41" s="187" t="n">
        <f aca="false">IF(CS15="&lt;empty&gt;","",CS15*100)</f>
        <v>0</v>
      </c>
      <c r="CT41" s="187" t="n">
        <f aca="false">IF(CT15="&lt;empty&gt;","",CT15*100)</f>
        <v>0</v>
      </c>
      <c r="CU41" s="187"/>
      <c r="CV41" s="187" t="n">
        <f aca="false">IF(CV15="&lt;empty&gt;","",CV15*100)</f>
        <v>0</v>
      </c>
      <c r="CW41" s="187" t="n">
        <f aca="false">IF(CW15="&lt;empty&gt;","",CW15*100)</f>
        <v>0</v>
      </c>
      <c r="CX41" s="187" t="n">
        <f aca="false">IF(CX15="&lt;empty&gt;","",CX15*100)</f>
        <v>0</v>
      </c>
      <c r="CY41" s="187" t="n">
        <f aca="false">IF(CY15="&lt;empty&gt;","",CY15*100)</f>
        <v>38</v>
      </c>
      <c r="CZ41" s="187" t="n">
        <f aca="false">IF(CZ15="&lt;empty&gt;","",CZ15*100)</f>
        <v>30430</v>
      </c>
      <c r="DA41" s="187"/>
      <c r="DB41" s="187" t="n">
        <f aca="false">IF(DB15="&lt;empty&gt;","",DB15*100)</f>
        <v>0</v>
      </c>
      <c r="DC41" s="187" t="n">
        <f aca="false">IF(DC15="&lt;empty&gt;","",DC15*100)</f>
        <v>8079</v>
      </c>
      <c r="DD41" s="187" t="n">
        <f aca="false">IF(DD15="&lt;empty&gt;","",DD15*100)</f>
        <v>7538</v>
      </c>
      <c r="DE41" s="187" t="n">
        <f aca="false">IF(DE15="&lt;empty&gt;","",DE15*100)</f>
        <v>7538</v>
      </c>
      <c r="DF41" s="187" t="n">
        <f aca="false">IF(DF15="&lt;empty&gt;","",DF15*100)</f>
        <v>6978</v>
      </c>
      <c r="DG41" s="187" t="n">
        <f aca="false">IF(DG15="&lt;empty&gt;","",DG15*100)</f>
        <v>560</v>
      </c>
      <c r="DH41" s="187" t="n">
        <f aca="false">IF(DH15="&lt;empty&gt;","",DH15*100)</f>
        <v>560</v>
      </c>
      <c r="DI41" s="187" t="n">
        <f aca="false">IF(DI15="&lt;empty&gt;","",DI15*100)</f>
        <v>560</v>
      </c>
      <c r="DJ41" s="187" t="n">
        <f aca="false">IF(DJ15="&lt;empty&gt;","",DJ15*100)</f>
        <v>977</v>
      </c>
      <c r="DK41" s="187"/>
      <c r="DL41" s="187" t="n">
        <f aca="false">IF(DL15="&lt;empty&gt;","",DL15*100)</f>
        <v>15330</v>
      </c>
      <c r="DM41" s="187" t="n">
        <f aca="false">IF(DM15="&lt;empty&gt;","",DM15*100)</f>
        <v>15330</v>
      </c>
      <c r="DN41" s="187" t="n">
        <f aca="false">IF(DN15="&lt;empty&gt;","",DN15*100)</f>
        <v>15330</v>
      </c>
      <c r="DO41" s="187" t="n">
        <f aca="false">IF(DO15="&lt;empty&gt;","",DO15*100)</f>
        <v>15329</v>
      </c>
      <c r="DP41" s="187" t="n">
        <f aca="false">IF(DP15="&lt;empty&gt;","",DP15*100)</f>
        <v>3751</v>
      </c>
      <c r="DQ41" s="187" t="n">
        <f aca="false">IF(DQ15="&lt;empty&gt;","",DQ15*100)</f>
        <v>3751</v>
      </c>
      <c r="DR41" s="187" t="n">
        <f aca="false">IF(DR15="&lt;empty&gt;","",DR15*100)</f>
        <v>0</v>
      </c>
      <c r="DS41" s="187" t="n">
        <f aca="false">IF(DS15="&lt;empty&gt;","",DS15*100)</f>
        <v>3312</v>
      </c>
      <c r="DT41" s="187" t="n">
        <f aca="false">IF(DT15="&lt;empty&gt;","",DT15*100)</f>
        <v>3312</v>
      </c>
      <c r="DU41" s="187" t="n">
        <f aca="false">IF(DU15="&lt;empty&gt;","",DU15*100)</f>
        <v>3312</v>
      </c>
      <c r="DV41" s="187" t="n">
        <f aca="false">IF(DV15="&lt;empty&gt;","",DV15*100)</f>
        <v>497</v>
      </c>
      <c r="DW41" s="187" t="n">
        <f aca="false">IF(DW15="&lt;empty&gt;","",DW15*100)</f>
        <v>497</v>
      </c>
      <c r="DX41" s="187" t="n">
        <f aca="false">IF(DX15="&lt;empty&gt;","",DX15*100)</f>
        <v>2815</v>
      </c>
      <c r="DY41" s="187" t="n">
        <f aca="false">IF(DY15="&lt;empty&gt;","",DY15*100)</f>
        <v>3247</v>
      </c>
      <c r="DZ41" s="187" t="n">
        <f aca="false">IF(DZ15="&lt;empty&gt;","",DZ15*100)</f>
        <v>0</v>
      </c>
      <c r="EA41" s="187" t="n">
        <f aca="false">IF(EA15="&lt;empty&gt;","",EA15*100)</f>
        <v>0</v>
      </c>
      <c r="EB41" s="187" t="n">
        <f aca="false">IF(EB15="&lt;empty&gt;","",EB15*100)</f>
        <v>0</v>
      </c>
      <c r="EC41" s="187" t="n">
        <f aca="false">IF(EC15="&lt;empty&gt;","",EC15*100)</f>
        <v>30430</v>
      </c>
      <c r="ED41" s="187"/>
      <c r="EE41" s="187" t="n">
        <f aca="false">IF(EE15="&lt;empty&gt;","",EE15*100)</f>
        <v>0</v>
      </c>
      <c r="EF41" s="187" t="n">
        <f aca="false">IF(EF15="&lt;empty&gt;","",EF15*100)</f>
        <v>0</v>
      </c>
      <c r="EG41" s="187" t="n">
        <f aca="false">IF(EG15="&lt;empty&gt;","",EG15*100)</f>
        <v>0</v>
      </c>
      <c r="EH41" s="187" t="n">
        <f aca="false">IF(EH15="&lt;empty&gt;","",EH15*100)</f>
        <v>0</v>
      </c>
      <c r="EI41" s="187" t="n">
        <f aca="false">IF(EI15="&lt;empty&gt;","",EI15*100)</f>
        <v>0</v>
      </c>
      <c r="EJ41" s="187" t="n">
        <f aca="false">IF(EJ15="&lt;empty&gt;","",EJ15*100)</f>
        <v>0</v>
      </c>
      <c r="EK41" s="187" t="n">
        <f aca="false">IF(EK15="&lt;empty&gt;","",EK15*100)</f>
        <v>0</v>
      </c>
      <c r="EL41" s="187" t="n">
        <f aca="false">IF(EL15="&lt;empty&gt;","",EL15*100)</f>
        <v>0</v>
      </c>
      <c r="EM41" s="187" t="n">
        <f aca="false">IF(EM15="&lt;empty&gt;","",EM15*100)</f>
        <v>0</v>
      </c>
      <c r="EN41" s="187" t="n">
        <f aca="false">IF(EN15="&lt;empty&gt;","",EN15*100)</f>
        <v>0</v>
      </c>
      <c r="EO41" s="187" t="n">
        <f aca="false">IF(EO15="&lt;empty&gt;","",EO15*100)</f>
        <v>0</v>
      </c>
      <c r="EP41" s="187" t="n">
        <f aca="false">IF(EP15="&lt;empty&gt;","",EP15*100)</f>
        <v>0</v>
      </c>
      <c r="EQ41" s="187"/>
      <c r="ER41" s="187" t="n">
        <f aca="false">IF(ER15="&lt;empty&gt;","",ER15*100)</f>
        <v>0</v>
      </c>
      <c r="ES41" s="187"/>
      <c r="ET41" s="187" t="n">
        <f aca="false">IF(ET15="&lt;empty&gt;","",ET15*100)</f>
        <v>0</v>
      </c>
      <c r="EU41" s="187" t="n">
        <f aca="false">IF(EU15="&lt;empty&gt;","",EU15*100)</f>
        <v>0</v>
      </c>
      <c r="EV41" s="187" t="n">
        <f aca="false">IF(EV15="&lt;empty&gt;","",EV15*100)</f>
        <v>0</v>
      </c>
      <c r="EW41" s="187" t="n">
        <f aca="false">IF(EW15="&lt;empty&gt;","",EW15*100)</f>
        <v>15944</v>
      </c>
      <c r="EX41" s="187" t="n">
        <f aca="false">IF(EX15="&lt;empty&gt;","",EX15*100)</f>
        <v>15944</v>
      </c>
      <c r="EY41" s="187" t="n">
        <f aca="false">IF(EY15="&lt;empty&gt;","",EY15*100)</f>
        <v>15944</v>
      </c>
      <c r="EZ41" s="187" t="n">
        <f aca="false">IF(EZ15="&lt;empty&gt;","",EZ15*100)</f>
        <v>15944</v>
      </c>
      <c r="FA41" s="187" t="n">
        <f aca="false">IF(FA15="&lt;empty&gt;","",FA15*100)</f>
        <v>15944</v>
      </c>
      <c r="FB41" s="187" t="n">
        <f aca="false">IF(FB15="&lt;empty&gt;","",FB15*100)</f>
        <v>0</v>
      </c>
      <c r="FC41" s="187" t="n">
        <f aca="false">IF(FC15="&lt;empty&gt;","",FC15*100)</f>
        <v>0</v>
      </c>
      <c r="FD41" s="187" t="n">
        <f aca="false">IF(FD15="&lt;empty&gt;","",FD15*100)</f>
        <v>0</v>
      </c>
      <c r="FE41" s="187" t="n">
        <f aca="false">IF(FE15="&lt;empty&gt;","",FE15*100)</f>
        <v>0</v>
      </c>
      <c r="FF41" s="187" t="n">
        <f aca="false">IF(FF15="&lt;empty&gt;","",FF15*100)</f>
        <v>0</v>
      </c>
      <c r="FG41" s="187" t="n">
        <f aca="false">IF(FG15="&lt;empty&gt;","",FG15*100)</f>
        <v>15804</v>
      </c>
      <c r="FH41" s="187" t="n">
        <f aca="false">IF(FH15="&lt;empty&gt;","",FH15*100)</f>
        <v>15803</v>
      </c>
      <c r="FI41" s="187" t="n">
        <f aca="false">IF(FI15="&lt;empty&gt;","",FI15*100)</f>
        <v>16971</v>
      </c>
      <c r="FJ41" s="187"/>
      <c r="FK41" s="187"/>
      <c r="FL41" s="187"/>
      <c r="FM41" s="187"/>
      <c r="FN41" s="187"/>
      <c r="FO41" s="187"/>
      <c r="FP41" s="187"/>
      <c r="FQ41" s="187"/>
      <c r="FR41" s="187"/>
      <c r="FS41" s="187"/>
      <c r="FT41" s="187"/>
      <c r="FU41" s="187"/>
      <c r="FV41" s="187"/>
      <c r="FW41" s="187"/>
      <c r="FX41" s="187"/>
      <c r="FY41" s="187"/>
      <c r="FZ41" s="188"/>
      <c r="GA41" s="188"/>
      <c r="GB41" s="188"/>
      <c r="GC41" s="188"/>
      <c r="GD41" s="187"/>
      <c r="GE41" s="187"/>
      <c r="GF41" s="187"/>
      <c r="GG41" s="188"/>
      <c r="GH41" s="187"/>
      <c r="GI41" s="187"/>
      <c r="GJ41" s="187"/>
      <c r="GK41" s="187"/>
      <c r="GL41" s="187"/>
      <c r="GM41" s="187"/>
      <c r="GN41" s="187"/>
      <c r="GO41" s="187"/>
      <c r="GP41" s="188"/>
      <c r="GQ41" s="188"/>
      <c r="GR41" s="187"/>
      <c r="GS41" s="187"/>
      <c r="GT41" s="187"/>
      <c r="GU41" s="187"/>
      <c r="GV41" s="187"/>
      <c r="GW41" s="187"/>
      <c r="GX41" s="187"/>
      <c r="GY41" s="187"/>
      <c r="GZ41" s="187"/>
      <c r="HA41" s="187"/>
      <c r="HB41" s="187"/>
      <c r="HC41" s="187"/>
      <c r="HD41" s="187"/>
      <c r="HE41" s="188"/>
      <c r="HF41" s="187"/>
      <c r="HG41" s="187"/>
      <c r="HH41" s="187"/>
      <c r="HI41" s="187"/>
      <c r="HJ41" s="187"/>
      <c r="HK41" s="187"/>
      <c r="HL41" s="187"/>
      <c r="HM41" s="187"/>
      <c r="HN41" s="187"/>
      <c r="HO41" s="187"/>
      <c r="HP41" s="187"/>
      <c r="HQ41" s="188"/>
      <c r="HR41" s="187"/>
      <c r="HS41" s="187"/>
      <c r="HT41" s="187"/>
      <c r="HU41" s="187"/>
      <c r="HV41" s="188"/>
      <c r="HW41" s="187"/>
      <c r="HX41" s="188"/>
      <c r="HY41" s="187"/>
      <c r="HZ41" s="187"/>
      <c r="IA41" s="187"/>
    </row>
    <row r="42" s="136" customFormat="true" ht="15" hidden="false" customHeight="false" outlineLevel="0" collapsed="false">
      <c r="A42" s="26" t="s">
        <v>375</v>
      </c>
      <c r="B42" s="185" t="s">
        <v>376</v>
      </c>
      <c r="C42" s="136" t="str">
        <f aca="false">IF(OR(C25="&lt;empty&gt;",C27=0),"",C25/C27*1000)</f>
        <v/>
      </c>
      <c r="D42" s="136" t="str">
        <f aca="false">IF(OR(D25="&lt;empty&gt;",D27=0),"",D25/D27*1000)</f>
        <v/>
      </c>
      <c r="E42" s="136" t="str">
        <f aca="false">IF(OR(E25="&lt;empty&gt;",E27=0),"",E25/E27*1000)</f>
        <v/>
      </c>
      <c r="F42" s="136" t="str">
        <f aca="false">IF(OR(F25="&lt;empty&gt;",F27=0),"",F25/F27*1000)</f>
        <v/>
      </c>
      <c r="G42" s="136" t="str">
        <f aca="false">IF(OR(G25="&lt;empty&gt;",G27=0),"",G25/G27*1000)</f>
        <v/>
      </c>
      <c r="H42" s="136" t="str">
        <f aca="false">IF(OR(H25="&lt;empty&gt;",H27=0),"",H25/H27*1000)</f>
        <v/>
      </c>
      <c r="I42" s="136" t="str">
        <f aca="false">IF(OR(I25="&lt;empty&gt;",I27=0),"",I25/I27*1000)</f>
        <v/>
      </c>
      <c r="K42" s="136" t="str">
        <f aca="false">IF(OR(K25="&lt;empty&gt;",K27=0),"",K25/K27*1000)</f>
        <v/>
      </c>
      <c r="V42" s="136" t="str">
        <f aca="false">IF(OR(V25="&lt;empty&gt;",V27=0),"",V25/V27*1000)</f>
        <v/>
      </c>
      <c r="Y42" s="136" t="str">
        <f aca="false">IF(OR(Y25="&lt;empty&gt;",Y27=0),"",Y25/Y27*1000)</f>
        <v/>
      </c>
      <c r="Z42" s="136" t="str">
        <f aca="false">IF(OR(Z25="&lt;empty&gt;",Z27=0),"",Z25/Z27*1000)</f>
        <v/>
      </c>
      <c r="AA42" s="136" t="str">
        <f aca="false">IF(OR(AA25="&lt;empty&gt;",AA27=0),"",AA25/AA27*1000)</f>
        <v/>
      </c>
      <c r="AB42" s="136" t="str">
        <f aca="false">IF(OR(AB25="&lt;empty&gt;",AB27=0),"",AB25/AB27*1000)</f>
        <v/>
      </c>
      <c r="AC42" s="136" t="str">
        <f aca="false">IF(OR(AC25="&lt;empty&gt;",AC27=0),"",AC25/AC27*1000)</f>
        <v/>
      </c>
      <c r="AD42" s="136" t="str">
        <f aca="false">IF(OR(AD25="&lt;empty&gt;",AD27=0),"",AD25/AD27*1000)</f>
        <v/>
      </c>
      <c r="AE42" s="136" t="str">
        <f aca="false">IF(OR(AE25="&lt;empty&gt;",AE27=0),"",AE25/AE27*1000)</f>
        <v/>
      </c>
      <c r="AF42" s="136" t="n">
        <f aca="false">IF(OR(AF25="&lt;empty&gt;",AF27=0),"",AF25/AF27*1000)</f>
        <v>4.92610837438424</v>
      </c>
      <c r="AG42" s="136" t="n">
        <f aca="false">IF(OR(AG25="&lt;empty&gt;",AG27=0),"",AG25/AG27*1000)</f>
        <v>4.92610837438424</v>
      </c>
      <c r="AH42" s="136" t="n">
        <f aca="false">IF(OR(AH25="&lt;empty&gt;",AH27=0),"",AH25/AH27*1000)</f>
        <v>4.92610837438424</v>
      </c>
      <c r="AI42" s="136" t="n">
        <f aca="false">IF(OR(AI25="&lt;empty&gt;",AI27=0),"",AI25/AI27*1000)</f>
        <v>4.92610837438424</v>
      </c>
      <c r="AJ42" s="136" t="n">
        <f aca="false">IF(OR(AJ25="&lt;empty&gt;",AJ27=0),"",AJ25/AJ27*1000)</f>
        <v>4.92610837438424</v>
      </c>
      <c r="AL42" s="136" t="n">
        <f aca="false">IF(OR(AL25="&lt;empty&gt;",AL27=0),"",AL25/AL27*1000)</f>
        <v>1.57068062827225</v>
      </c>
      <c r="AM42" s="136" t="n">
        <f aca="false">IF(OR(AM25="&lt;empty&gt;",AM27=0),"",AM25/AM27*1000)</f>
        <v>1.57068062827225</v>
      </c>
      <c r="AN42" s="136" t="n">
        <f aca="false">IF(OR(AN25="&lt;empty&gt;",AN27=0),"",AN25/AN27*1000)</f>
        <v>1.20870265914585</v>
      </c>
      <c r="AO42" s="136" t="n">
        <f aca="false">IF(OR(AO25="&lt;empty&gt;",AO27=0),"",AO25/AO27*1000)</f>
        <v>1.11565637783563</v>
      </c>
      <c r="AP42" s="136" t="n">
        <f aca="false">IF(OR(AP25="&lt;empty&gt;",AP27=0),"",AP25/AP27*1000)</f>
        <v>1.37425561154375</v>
      </c>
      <c r="AQ42" s="136" t="str">
        <f aca="false">IF(OR(AQ25="&lt;empty&gt;",AQ27=0),"",AQ25/AQ27*1000)</f>
        <v/>
      </c>
      <c r="AR42" s="136" t="n">
        <f aca="false">IF(OR(AR25="&lt;empty&gt;",AR27=0),"",AR25/AR27*1000)</f>
        <v>1.23380629241209</v>
      </c>
      <c r="AS42" s="136" t="n">
        <f aca="false">IF(OR(AS25="&lt;empty&gt;",AS27=0),"",AS25/AS27*1000)</f>
        <v>1.22925629993854</v>
      </c>
      <c r="AT42" s="136" t="n">
        <f aca="false">IF(OR(AT25="&lt;empty&gt;",AT27=0),"",AT25/AT27*1000)</f>
        <v>0.772797527047914</v>
      </c>
      <c r="AV42" s="136" t="n">
        <f aca="false">IF(OR(AV25="&lt;empty&gt;",AV27=0),"",AV25/AV27*1000)</f>
        <v>1.10987791342952</v>
      </c>
      <c r="AW42" s="136" t="n">
        <f aca="false">IF(OR(AW25="&lt;empty&gt;",AW27=0),"",AW25/AW27*1000)</f>
        <v>1.10987791342952</v>
      </c>
      <c r="AX42" s="136" t="str">
        <f aca="false">IF(OR(AX25="&lt;empty&gt;",AX27=0),"",AX25/AX27*1000)</f>
        <v/>
      </c>
      <c r="AY42" s="136" t="n">
        <f aca="false">IF(OR(AY25="&lt;empty&gt;",AY27=0),"",AY25/AY27*1000)</f>
        <v>0.772797527047914</v>
      </c>
      <c r="AZ42" s="136" t="n">
        <f aca="false">IF(OR(AZ25="&lt;empty&gt;",AZ27=0),"",AZ25/AZ27*1000)</f>
        <v>0.774593338497289</v>
      </c>
      <c r="BA42" s="136" t="n">
        <f aca="false">IF(OR(BA25="&lt;empty&gt;",BA27=0),"",BA25/BA27*1000)</f>
        <v>0.844238075137189</v>
      </c>
      <c r="BB42" s="136" t="n">
        <f aca="false">IF(OR(BB25="&lt;empty&gt;",BB27=0),"",BB25/BB27*1000)</f>
        <v>0.938086303939963</v>
      </c>
      <c r="BC42" s="136" t="n">
        <f aca="false">IF(OR(BC25="&lt;empty&gt;",BC27=0),"",BC25/BC27*1000)</f>
        <v>0.56274620146314</v>
      </c>
      <c r="BD42" s="136" t="n">
        <f aca="false">IF(OR(BD25="&lt;empty&gt;",BD27=0),"",BD25/BD27*1000)</f>
        <v>0.707213578500707</v>
      </c>
      <c r="BE42" s="136" t="n">
        <f aca="false">IF(OR(BE25="&lt;empty&gt;",BE27=0),"",BE25/BE27*1000)</f>
        <v>0.72992700729927</v>
      </c>
      <c r="BF42" s="136" t="n">
        <f aca="false">IF(OR(BF25="&lt;empty&gt;",BF27=0),"",BF25/BF27*1000)</f>
        <v>0.53850296176629</v>
      </c>
      <c r="BG42" s="136" t="n">
        <f aca="false">IF(OR(BG25="&lt;empty&gt;",BG27=0),"",BG25/BG27*1000)</f>
        <v>0.521104742053153</v>
      </c>
      <c r="BH42" s="136" t="n">
        <f aca="false">IF(OR(BH25="&lt;empty&gt;",BH27=0),"",BH25/BH27*1000)</f>
        <v>0.429737859905458</v>
      </c>
      <c r="BI42" s="136" t="n">
        <f aca="false">IF(OR(BI25="&lt;empty&gt;",BI27=0),"",BI25/BI27*1000)</f>
        <v>0.123977188197372</v>
      </c>
      <c r="BJ42" s="136" t="n">
        <f aca="false">IF(OR(BJ25="&lt;empty&gt;",BJ27=0),"",BJ25/BJ27*1000)</f>
        <v>0.72992700729927</v>
      </c>
      <c r="BK42" s="136" t="n">
        <f aca="false">IF(OR(BK25="&lt;empty&gt;",BK27=0),"",BK25/BK27*1000)</f>
        <v>0.72992700729927</v>
      </c>
      <c r="BM42" s="136" t="n">
        <f aca="false">IF(OR(BM25="&lt;empty&gt;",BM27=0),"",BM25/BM27*1000)</f>
        <v>0.524658971668416</v>
      </c>
      <c r="BO42" s="136" t="str">
        <f aca="false">IF(OR(BO25="&lt;empty&gt;",BO27=0),"",BO25/BO27*1000)</f>
        <v/>
      </c>
      <c r="BP42" s="136" t="str">
        <f aca="false">IF(OR(BP25="&lt;empty&gt;",BP27=0),"",BP25/BP27*1000)</f>
        <v/>
      </c>
      <c r="BQ42" s="136" t="str">
        <f aca="false">IF(OR(BQ25="&lt;empty&gt;",BQ27=0),"",BQ25/BQ27*1000)</f>
        <v/>
      </c>
      <c r="BS42" s="136" t="str">
        <f aca="false">IF(OR(BS25="&lt;empty&gt;",BS27=0),"",BS25/BS27*1000)</f>
        <v/>
      </c>
      <c r="BT42" s="136" t="str">
        <f aca="false">IF(OR(BT25="&lt;empty&gt;",BT27=0),"",BT25/BT27*1000)</f>
        <v/>
      </c>
      <c r="BU42" s="136" t="n">
        <f aca="false">IF(OR(BU25="&lt;empty&gt;",BU27=0),"",BU25/BU27*1000)</f>
        <v>1.01729399796541</v>
      </c>
      <c r="BV42" s="136" t="n">
        <f aca="false">IF(OR(BV25="&lt;empty&gt;",BV27=0),"",BV25/BV27*1000)</f>
        <v>0.319335781574325</v>
      </c>
      <c r="BW42" s="136" t="str">
        <f aca="false">IF(OR(BW25="&lt;empty&gt;",BW27=0),"",BW25/BW27*1000)</f>
        <v/>
      </c>
      <c r="BX42" s="136" t="n">
        <f aca="false">IF(OR(BX25="&lt;empty&gt;",BX27=0),"",BX25/BX27*1000)</f>
        <v>0.407414952128743</v>
      </c>
      <c r="BY42" s="136" t="n">
        <f aca="false">IF(OR(BY25="&lt;empty&gt;",BY27=0),"",BY25/BY27*1000)</f>
        <v>0.274536719286205</v>
      </c>
      <c r="BZ42" s="136" t="n">
        <f aca="false">IF(OR(BZ25="&lt;empty&gt;",BZ27=0),"",BZ25/BZ27*1000)</f>
        <v>0.0992654357752631</v>
      </c>
      <c r="CA42" s="136" t="n">
        <f aca="false">IF(OR(CA25="&lt;empty&gt;",CA27=0),"",CA25/CA27*1000)</f>
        <v>0.0992654357752631</v>
      </c>
      <c r="CB42" s="136" t="n">
        <f aca="false">IF(OR(CB25="&lt;empty&gt;",CB27=0),"",CB25/CB27*1000)</f>
        <v>0.0992654357752631</v>
      </c>
      <c r="CC42" s="136" t="str">
        <f aca="false">IF(OR(CC25="&lt;empty&gt;",CC27=0),"",CC25/CC27*1000)</f>
        <v/>
      </c>
      <c r="CD42" s="136" t="str">
        <f aca="false">IF(OR(CD25="&lt;empty&gt;",CD27=0),"",CD25/CD27*1000)</f>
        <v/>
      </c>
      <c r="CE42" s="136" t="n">
        <f aca="false">IF(OR(CE25="&lt;empty&gt;",CE27=0),"",CE25/CE27*1000)</f>
        <v>0.074861506213505</v>
      </c>
      <c r="CF42" s="136" t="str">
        <f aca="false">IF(OR(CF25="&lt;empty&gt;",CF27=0),"",CF25/CF27*1000)</f>
        <v/>
      </c>
      <c r="CG42" s="136" t="str">
        <f aca="false">IF(OR(CG25="&lt;empty&gt;",CG27=0),"",CG25/CG27*1000)</f>
        <v/>
      </c>
      <c r="CH42" s="136" t="n">
        <f aca="false">IF(OR(CH25="&lt;empty&gt;",CH27=0),"",CH25/CH27*1000)</f>
        <v>0.204666393778142</v>
      </c>
      <c r="CI42" s="136" t="n">
        <f aca="false">IF(OR(CI25="&lt;empty&gt;",CI27=0),"",CI25/CI27*1000)</f>
        <v>0.231000231000231</v>
      </c>
      <c r="CJ42" s="136" t="n">
        <f aca="false">IF(OR(CJ25="&lt;empty&gt;",CJ27=0),"",CJ25/CJ27*1000)</f>
        <v>0.335795836131632</v>
      </c>
      <c r="CK42" s="136" t="n">
        <f aca="false">IF(OR(CK25="&lt;empty&gt;",CK27=0),"",CK25/CK27*1000)</f>
        <v>0.360750360750361</v>
      </c>
      <c r="CM42" s="136" t="str">
        <f aca="false">IF(OR(CM25="&lt;empty&gt;",CM27=0),"",CM25/CM27*1000)</f>
        <v/>
      </c>
      <c r="CN42" s="136" t="str">
        <f aca="false">IF(OR(CN25="&lt;empty&gt;",CN27=0),"",CN25/CN27*1000)</f>
        <v/>
      </c>
      <c r="CO42" s="136" t="str">
        <f aca="false">IF(OR(CO25="&lt;empty&gt;",CO27=0),"",CO25/CO27*1000)</f>
        <v/>
      </c>
      <c r="CP42" s="136" t="str">
        <f aca="false">IF(OR(CP25="&lt;empty&gt;",CP27=0),"",CP25/CP27*1000)</f>
        <v/>
      </c>
      <c r="CQ42" s="136" t="n">
        <f aca="false">IF(OR(CQ25="&lt;empty&gt;",CQ27=0),"",CQ25/CQ27*1000)</f>
        <v>0.360750360750361</v>
      </c>
      <c r="CR42" s="136" t="n">
        <f aca="false">IF(OR(CR25="&lt;empty&gt;",CR27=0),"",CR25/CR27*1000)</f>
        <v>0.360750360750361</v>
      </c>
      <c r="CS42" s="136" t="n">
        <f aca="false">IF(OR(CS25="&lt;empty&gt;",CS27=0),"",CS25/CS27*1000)</f>
        <v>1.10987791342952</v>
      </c>
      <c r="CT42" s="136" t="n">
        <f aca="false">IF(OR(CT25="&lt;empty&gt;",CT27=0),"",CT25/CT27*1000)</f>
        <v>1.10987791342952</v>
      </c>
      <c r="CV42" s="136" t="n">
        <f aca="false">IF(OR(CV25="&lt;empty&gt;",CV27=0),"",CV25/CV27*1000)</f>
        <v>1.10987791342952</v>
      </c>
      <c r="CW42" s="136" t="n">
        <f aca="false">IF(OR(CW25="&lt;empty&gt;",CW27=0),"",CW25/CW27*1000)</f>
        <v>1.10987791342952</v>
      </c>
      <c r="CX42" s="136" t="n">
        <f aca="false">IF(OR(CX25="&lt;empty&gt;",CX27=0),"",CX25/CX27*1000)</f>
        <v>1.10987791342952</v>
      </c>
      <c r="CY42" s="136" t="str">
        <f aca="false">IF(OR(CY25="&lt;empty&gt;",CY27=0),"",CY25/CY27*1000)</f>
        <v/>
      </c>
      <c r="CZ42" s="136" t="str">
        <f aca="false">IF(OR(CZ25="&lt;empty&gt;",CZ27=0),"",CZ25/CZ27*1000)</f>
        <v/>
      </c>
      <c r="DB42" s="136" t="n">
        <f aca="false">IF(OR(DB25="&lt;empty&gt;",DB27=0),"",DB25/DB27*1000)</f>
        <v>0.159616919393456</v>
      </c>
      <c r="DC42" s="136" t="str">
        <f aca="false">IF(OR(DC25="&lt;empty&gt;",DC27=0),"",DC25/DC27*1000)</f>
        <v/>
      </c>
      <c r="DD42" s="136" t="str">
        <f aca="false">IF(OR(DD25="&lt;empty&gt;",DD27=0),"",DD25/DD27*1000)</f>
        <v/>
      </c>
      <c r="DE42" s="136" t="str">
        <f aca="false">IF(OR(DE25="&lt;empty&gt;",DE27=0),"",DE25/DE27*1000)</f>
        <v/>
      </c>
      <c r="DF42" s="136" t="str">
        <f aca="false">IF(OR(DF25="&lt;empty&gt;",DF27=0),"",DF25/DF27*1000)</f>
        <v/>
      </c>
      <c r="DG42" s="136" t="str">
        <f aca="false">IF(OR(DG25="&lt;empty&gt;",DG27=0),"",DG25/DG27*1000)</f>
        <v/>
      </c>
      <c r="DH42" s="136" t="str">
        <f aca="false">IF(OR(DH25="&lt;empty&gt;",DH27=0),"",DH25/DH27*1000)</f>
        <v/>
      </c>
      <c r="DI42" s="136" t="str">
        <f aca="false">IF(OR(DI25="&lt;empty&gt;",DI27=0),"",DI25/DI27*1000)</f>
        <v/>
      </c>
      <c r="DJ42" s="136" t="str">
        <f aca="false">IF(OR(DJ25="&lt;empty&gt;",DJ27=0),"",DJ25/DJ27*1000)</f>
        <v/>
      </c>
      <c r="DL42" s="136" t="str">
        <f aca="false">IF(OR(DL25="&lt;empty&gt;",DL27=0),"",DL25/DL27*1000)</f>
        <v/>
      </c>
      <c r="DM42" s="136" t="str">
        <f aca="false">IF(OR(DM25="&lt;empty&gt;",DM27=0),"",DM25/DM27*1000)</f>
        <v/>
      </c>
      <c r="DN42" s="136" t="str">
        <f aca="false">IF(OR(DN25="&lt;empty&gt;",DN27=0),"",DN25/DN27*1000)</f>
        <v/>
      </c>
      <c r="DO42" s="136" t="str">
        <f aca="false">IF(OR(DO25="&lt;empty&gt;",DO27=0),"",DO25/DO27*1000)</f>
        <v/>
      </c>
      <c r="DP42" s="136" t="str">
        <f aca="false">IF(OR(DP25="&lt;empty&gt;",DP27=0),"",DP25/DP27*1000)</f>
        <v/>
      </c>
      <c r="DQ42" s="136" t="str">
        <f aca="false">IF(OR(DQ25="&lt;empty&gt;",DQ27=0),"",DQ25/DQ27*1000)</f>
        <v/>
      </c>
      <c r="DR42" s="136" t="n">
        <f aca="false">IF(OR(DR25="&lt;empty&gt;",DR27=0),"",DR25/DR27*1000)</f>
        <v>0.115834588208039</v>
      </c>
      <c r="DS42" s="136" t="str">
        <f aca="false">IF(OR(DS25="&lt;empty&gt;",DS27=0),"",DS25/DS27*1000)</f>
        <v/>
      </c>
      <c r="DT42" s="136" t="str">
        <f aca="false">IF(OR(DT25="&lt;empty&gt;",DT27=0),"",DT25/DT27*1000)</f>
        <v/>
      </c>
      <c r="DU42" s="136" t="str">
        <f aca="false">IF(OR(DU25="&lt;empty&gt;",DU27=0),"",DU25/DU27*1000)</f>
        <v/>
      </c>
      <c r="DV42" s="136" t="str">
        <f aca="false">IF(OR(DV25="&lt;empty&gt;",DV27=0),"",DV25/DV27*1000)</f>
        <v/>
      </c>
      <c r="DW42" s="136" t="str">
        <f aca="false">IF(OR(DW25="&lt;empty&gt;",DW27=0),"",DW25/DW27*1000)</f>
        <v/>
      </c>
      <c r="DX42" s="136" t="str">
        <f aca="false">IF(OR(DX25="&lt;empty&gt;",DX27=0),"",DX25/DX27*1000)</f>
        <v/>
      </c>
      <c r="DY42" s="136" t="str">
        <f aca="false">IF(OR(DY25="&lt;empty&gt;",DY27=0),"",DY25/DY27*1000)</f>
        <v/>
      </c>
      <c r="DZ42" s="136" t="n">
        <f aca="false">IF(OR(DZ25="&lt;empty&gt;",DZ27=0),"",DZ25/DZ27*1000)</f>
        <v>1.10987791342952</v>
      </c>
      <c r="EA42" s="136" t="n">
        <f aca="false">IF(OR(EA25="&lt;empty&gt;",EA27=0),"",EA25/EA27*1000)</f>
        <v>0.554938956714761</v>
      </c>
      <c r="EB42" s="136" t="n">
        <f aca="false">IF(OR(EB25="&lt;empty&gt;",EB27=0),"",EB25/EB27*1000)</f>
        <v>0.554938956714761</v>
      </c>
      <c r="EC42" s="136" t="str">
        <f aca="false">IF(OR(EC25="&lt;empty&gt;",EC27=0),"",EC25/EC27*1000)</f>
        <v/>
      </c>
      <c r="EE42" s="136" t="n">
        <f aca="false">IF(OR(EE25="&lt;empty&gt;",EE27=0),"",EE25/EE27*1000)</f>
        <v>1.10987791342952</v>
      </c>
      <c r="EF42" s="136" t="n">
        <f aca="false">IF(OR(EF25="&lt;empty&gt;",EF27=0),"",EF25/EF27*1000)</f>
        <v>1.10987791342952</v>
      </c>
      <c r="EG42" s="136" t="n">
        <f aca="false">IF(OR(EG25="&lt;empty&gt;",EG27=0),"",EG25/EG27*1000)</f>
        <v>1.10987791342952</v>
      </c>
      <c r="EH42" s="136" t="n">
        <f aca="false">IF(OR(EH25="&lt;empty&gt;",EH27=0),"",EH25/EH27*1000)</f>
        <v>4.92610837438424</v>
      </c>
      <c r="EI42" s="136" t="n">
        <f aca="false">IF(OR(EI25="&lt;empty&gt;",EI27=0),"",EI25/EI27*1000)</f>
        <v>4.92610837438424</v>
      </c>
      <c r="EJ42" s="136" t="n">
        <f aca="false">IF(OR(EJ25="&lt;empty&gt;",EJ27=0),"",EJ25/EJ27*1000)</f>
        <v>4.92610837438424</v>
      </c>
      <c r="EK42" s="136" t="n">
        <f aca="false">IF(OR(EK25="&lt;empty&gt;",EK27=0),"",EK25/EK27*1000)</f>
        <v>4.92610837438424</v>
      </c>
      <c r="EL42" s="136" t="n">
        <f aca="false">IF(OR(EL25="&lt;empty&gt;",EL27=0),"",EL25/EL27*1000)</f>
        <v>4.92610837438424</v>
      </c>
      <c r="EM42" s="136" t="n">
        <f aca="false">IF(OR(EM25="&lt;empty&gt;",EM27=0),"",EM25/EM27*1000)</f>
        <v>4.92610837438424</v>
      </c>
      <c r="EN42" s="136" t="n">
        <f aca="false">IF(OR(EN25="&lt;empty&gt;",EN27=0),"",EN25/EN27*1000)</f>
        <v>4.92610837438424</v>
      </c>
      <c r="EO42" s="136" t="n">
        <f aca="false">IF(OR(EO25="&lt;empty&gt;",EO27=0),"",EO25/EO27*1000)</f>
        <v>4.92610837438424</v>
      </c>
      <c r="EP42" s="136" t="n">
        <f aca="false">IF(OR(EP25="&lt;empty&gt;",EP27=0),"",EP25/EP27*1000)</f>
        <v>4.92610837438424</v>
      </c>
      <c r="ER42" s="136" t="n">
        <f aca="false">IF(OR(ER25="&lt;empty&gt;",ER27=0),"",ER25/ER27*1000)</f>
        <v>4.92610837438424</v>
      </c>
      <c r="ET42" s="136" t="n">
        <f aca="false">IF(OR(ET25="&lt;empty&gt;",ET27=0),"",ET25/ET27*1000)</f>
        <v>4.92610837438424</v>
      </c>
      <c r="EU42" s="136" t="n">
        <f aca="false">IF(OR(EU25="&lt;empty&gt;",EU27=0),"",EU25/EU27*1000)</f>
        <v>4.92610837438424</v>
      </c>
      <c r="EV42" s="136" t="n">
        <f aca="false">IF(OR(EV25="&lt;empty&gt;",EV27=0),"",EV25/EV27*1000)</f>
        <v>4.92610837438424</v>
      </c>
      <c r="EW42" s="136" t="str">
        <f aca="false">IF(OR(EW25="&lt;empty&gt;",EW27=0),"",EW25/EW27*1000)</f>
        <v/>
      </c>
      <c r="EX42" s="136" t="str">
        <f aca="false">IF(OR(EX25="&lt;empty&gt;",EX27=0),"",EX25/EX27*1000)</f>
        <v/>
      </c>
      <c r="EY42" s="136" t="str">
        <f aca="false">IF(OR(EY25="&lt;empty&gt;",EY27=0),"",EY25/EY27*1000)</f>
        <v/>
      </c>
      <c r="EZ42" s="136" t="str">
        <f aca="false">IF(OR(EZ25="&lt;empty&gt;",EZ27=0),"",EZ25/EZ27*1000)</f>
        <v/>
      </c>
      <c r="FA42" s="136" t="str">
        <f aca="false">IF(OR(FA25="&lt;empty&gt;",FA27=0),"",FA25/FA27*1000)</f>
        <v/>
      </c>
      <c r="FB42" s="136" t="n">
        <f aca="false">IF(OR(FB25="&lt;empty&gt;",FB27=0),"",FB25/FB27*1000)</f>
        <v>1.14810562571757</v>
      </c>
      <c r="FC42" s="136" t="n">
        <f aca="false">IF(OR(FC25="&lt;empty&gt;",FC27=0),"",FC25/FC27*1000)</f>
        <v>1.14810562571757</v>
      </c>
      <c r="FD42" s="136" t="n">
        <f aca="false">IF(OR(FD25="&lt;empty&gt;",FD27=0),"",FD25/FD27*1000)</f>
        <v>1.14810562571757</v>
      </c>
      <c r="FE42" s="136" t="str">
        <f aca="false">IF(OR(FE25="&lt;empty&gt;",FE27=0),"",FE25/FE27*1000)</f>
        <v/>
      </c>
      <c r="FF42" s="136" t="n">
        <f aca="false">IF(OR(FF25="&lt;empty&gt;",FF27=0),"",FF25/FF27*1000)</f>
        <v>4.23728813559322</v>
      </c>
      <c r="FG42" s="136" t="str">
        <f aca="false">IF(OR(FG25="&lt;empty&gt;",FG27=0),"",FG25/FG27*1000)</f>
        <v/>
      </c>
      <c r="FH42" s="136" t="n">
        <f aca="false">IF(OR(FH25="&lt;empty&gt;",FH27=0),"",FH25/FH27*1000)</f>
        <v>1.16414435389988</v>
      </c>
      <c r="FI42" s="136" t="n">
        <f aca="false">IF(OR(FI25="&lt;empty&gt;",FI27=0),"",FI25/FI27*1000)</f>
        <v>0.370233246945576</v>
      </c>
    </row>
    <row r="44" s="192" customFormat="true" ht="15" hidden="false" customHeight="false" outlineLevel="0" collapsed="false">
      <c r="A44" s="189" t="s">
        <v>377</v>
      </c>
      <c r="B44" s="190"/>
      <c r="C44" s="191" t="n">
        <v>0</v>
      </c>
      <c r="D44" s="191" t="n">
        <v>0</v>
      </c>
      <c r="E44" s="191" t="n">
        <v>0</v>
      </c>
      <c r="F44" s="191" t="n">
        <v>0</v>
      </c>
      <c r="G44" s="191" t="n">
        <v>0.005831</v>
      </c>
      <c r="H44" s="191" t="n">
        <v>0.005831</v>
      </c>
      <c r="I44" s="191" t="n">
        <v>0.00587</v>
      </c>
      <c r="J44" s="191" t="n">
        <v>0.005893</v>
      </c>
      <c r="K44" s="191" t="s">
        <v>378</v>
      </c>
      <c r="L44" s="191"/>
      <c r="M44" s="191"/>
      <c r="N44" s="191"/>
      <c r="O44" s="191"/>
      <c r="P44" s="191"/>
      <c r="Q44" s="191"/>
      <c r="R44" s="191"/>
      <c r="S44" s="191"/>
      <c r="T44" s="191"/>
      <c r="U44" s="191"/>
      <c r="V44" s="191" t="n">
        <v>0</v>
      </c>
      <c r="W44" s="191"/>
      <c r="X44" s="191"/>
      <c r="Y44" s="191" t="n">
        <v>0</v>
      </c>
      <c r="Z44" s="191" t="n">
        <v>0</v>
      </c>
      <c r="AA44" s="191" t="n">
        <v>0.013495</v>
      </c>
      <c r="AB44" s="191" t="n">
        <v>0.013495</v>
      </c>
      <c r="AC44" s="191" t="n">
        <v>0.00317</v>
      </c>
      <c r="AD44" s="191" t="n">
        <v>5.8E-005</v>
      </c>
      <c r="AE44" s="191" t="n">
        <v>8.1E-005</v>
      </c>
      <c r="AF44" s="191" t="n">
        <v>0.013495</v>
      </c>
      <c r="AG44" s="191" t="n">
        <v>0.006866</v>
      </c>
      <c r="AH44" s="191" t="s">
        <v>378</v>
      </c>
      <c r="AI44" s="191" t="n">
        <v>0</v>
      </c>
      <c r="AJ44" s="191" t="n">
        <v>0</v>
      </c>
      <c r="AK44" s="191" t="n">
        <v>0.007475</v>
      </c>
      <c r="AL44" s="191" t="n">
        <v>0.011101</v>
      </c>
      <c r="AM44" s="191" t="n">
        <v>0.010522</v>
      </c>
      <c r="AN44" s="191" t="n">
        <v>0.007475</v>
      </c>
      <c r="AO44" s="191" t="n">
        <v>0.000514</v>
      </c>
      <c r="AP44" s="191" t="s">
        <v>378</v>
      </c>
      <c r="AQ44" s="191" t="s">
        <v>378</v>
      </c>
      <c r="AR44" s="191" t="s">
        <v>378</v>
      </c>
      <c r="AS44" s="191" t="s">
        <v>378</v>
      </c>
      <c r="AT44" s="191" t="s">
        <v>378</v>
      </c>
      <c r="AU44" s="191" t="s">
        <v>378</v>
      </c>
      <c r="AV44" s="191" t="s">
        <v>378</v>
      </c>
      <c r="AW44" s="191" t="s">
        <v>378</v>
      </c>
      <c r="AX44" s="191" t="n">
        <v>0.005907</v>
      </c>
      <c r="AY44" s="191" t="s">
        <v>378</v>
      </c>
      <c r="AZ44" s="191" t="s">
        <v>378</v>
      </c>
      <c r="BA44" s="191" t="n">
        <v>0</v>
      </c>
      <c r="BB44" s="191" t="n">
        <v>0</v>
      </c>
      <c r="BC44" s="191" t="n">
        <v>0</v>
      </c>
      <c r="BD44" s="191" t="n">
        <v>0</v>
      </c>
      <c r="BE44" s="191" t="n">
        <v>0</v>
      </c>
      <c r="BF44" s="191" t="n">
        <v>0</v>
      </c>
      <c r="BG44" s="191" t="s">
        <v>378</v>
      </c>
      <c r="BH44" s="191" t="s">
        <v>378</v>
      </c>
      <c r="BI44" s="191" t="s">
        <v>378</v>
      </c>
      <c r="BJ44" s="191" t="s">
        <v>378</v>
      </c>
      <c r="BK44" s="191" t="s">
        <v>378</v>
      </c>
      <c r="BL44" s="191" t="s">
        <v>378</v>
      </c>
      <c r="BM44" s="191" t="s">
        <v>378</v>
      </c>
      <c r="BN44" s="191" t="s">
        <v>378</v>
      </c>
      <c r="BO44" s="191" t="s">
        <v>378</v>
      </c>
      <c r="BP44" s="191" t="s">
        <v>378</v>
      </c>
      <c r="BQ44" s="191" t="s">
        <v>378</v>
      </c>
      <c r="BR44" s="191" t="s">
        <v>378</v>
      </c>
      <c r="BS44" s="191" t="s">
        <v>378</v>
      </c>
      <c r="BT44" s="191" t="n">
        <v>0.002758</v>
      </c>
      <c r="BU44" s="191" t="n">
        <v>0.000243</v>
      </c>
      <c r="BV44" s="191" t="n">
        <v>6.9E-005</v>
      </c>
      <c r="BW44" s="191" t="n">
        <v>0</v>
      </c>
      <c r="BX44" s="191" t="s">
        <v>378</v>
      </c>
      <c r="BY44" s="191" t="s">
        <v>378</v>
      </c>
      <c r="BZ44" s="191" t="n">
        <v>0.002864</v>
      </c>
      <c r="CA44" s="191" t="s">
        <v>378</v>
      </c>
      <c r="CB44" s="191" t="s">
        <v>378</v>
      </c>
      <c r="CC44" s="191" t="s">
        <v>378</v>
      </c>
      <c r="CD44" s="191" t="s">
        <v>378</v>
      </c>
      <c r="CE44" s="191" t="s">
        <v>378</v>
      </c>
      <c r="CF44" s="191" t="s">
        <v>378</v>
      </c>
      <c r="CG44" s="191" t="s">
        <v>378</v>
      </c>
      <c r="CH44" s="191" t="s">
        <v>378</v>
      </c>
      <c r="CI44" s="191" t="s">
        <v>378</v>
      </c>
      <c r="CJ44" s="191" t="s">
        <v>378</v>
      </c>
      <c r="CK44" s="191" t="n">
        <v>0</v>
      </c>
      <c r="CL44" s="191" t="n">
        <v>0</v>
      </c>
      <c r="CM44" s="191" t="n">
        <v>0</v>
      </c>
      <c r="CN44" s="191" t="n">
        <v>0</v>
      </c>
      <c r="CO44" s="191" t="n">
        <v>0</v>
      </c>
      <c r="CP44" s="191" t="n">
        <v>0</v>
      </c>
      <c r="CQ44" s="191" t="n">
        <v>0</v>
      </c>
      <c r="CR44" s="191" t="n">
        <v>0</v>
      </c>
      <c r="CS44" s="191" t="n">
        <v>0</v>
      </c>
      <c r="CT44" s="191" t="n">
        <v>0</v>
      </c>
      <c r="CU44" s="191" t="n">
        <v>0.003651</v>
      </c>
      <c r="CV44" s="191" t="s">
        <v>378</v>
      </c>
      <c r="CW44" s="191" t="s">
        <v>378</v>
      </c>
      <c r="CX44" s="191" t="s">
        <v>378</v>
      </c>
      <c r="CY44" s="191" t="s">
        <v>378</v>
      </c>
      <c r="CZ44" s="191" t="n">
        <v>0</v>
      </c>
      <c r="DA44" s="191" t="s">
        <v>378</v>
      </c>
      <c r="DB44" s="191" t="n">
        <v>0</v>
      </c>
      <c r="DC44" s="191" t="n">
        <v>0</v>
      </c>
      <c r="DD44" s="191" t="n">
        <v>8.1E-005</v>
      </c>
      <c r="DE44" s="191" t="n">
        <v>0.006746</v>
      </c>
      <c r="DF44" s="191" t="n">
        <v>0.010141</v>
      </c>
      <c r="DG44" s="191" t="n">
        <v>0.010002</v>
      </c>
      <c r="DH44" s="191" t="n">
        <v>0.010011</v>
      </c>
      <c r="DI44" s="191" t="s">
        <v>378</v>
      </c>
      <c r="DJ44" s="191" t="s">
        <v>378</v>
      </c>
      <c r="DK44" s="191" t="s">
        <v>378</v>
      </c>
      <c r="DL44" s="191" t="s">
        <v>378</v>
      </c>
      <c r="DM44" s="191" t="s">
        <v>378</v>
      </c>
      <c r="DN44" s="191" t="s">
        <v>378</v>
      </c>
      <c r="DO44" s="191" t="s">
        <v>378</v>
      </c>
      <c r="DP44" s="191" t="n">
        <v>0.007475</v>
      </c>
      <c r="DQ44" s="191" t="n">
        <v>0.006942</v>
      </c>
      <c r="DR44" s="191" t="n">
        <v>0.010645</v>
      </c>
      <c r="DS44" s="191" t="n">
        <v>0.004971</v>
      </c>
      <c r="DT44" s="191" t="n">
        <v>0.005835</v>
      </c>
      <c r="DU44" s="191" t="s">
        <v>378</v>
      </c>
      <c r="DV44" s="191" t="s">
        <v>378</v>
      </c>
      <c r="DW44" s="191" t="s">
        <v>378</v>
      </c>
      <c r="DX44" s="191" t="s">
        <v>378</v>
      </c>
      <c r="DY44" s="191" t="s">
        <v>378</v>
      </c>
      <c r="DZ44" s="191" t="s">
        <v>378</v>
      </c>
      <c r="EA44" s="191" t="n">
        <v>0</v>
      </c>
      <c r="EB44" s="191" t="n">
        <v>0</v>
      </c>
      <c r="EC44" s="191" t="n">
        <v>0.003067</v>
      </c>
      <c r="ED44" s="191" t="n">
        <v>0</v>
      </c>
      <c r="EE44" s="191" t="s">
        <v>378</v>
      </c>
      <c r="EF44" s="191" t="s">
        <v>378</v>
      </c>
      <c r="EG44" s="191" t="s">
        <v>378</v>
      </c>
      <c r="EH44" s="191" t="s">
        <v>378</v>
      </c>
      <c r="EI44" s="191" t="s">
        <v>378</v>
      </c>
      <c r="EJ44" s="191" t="s">
        <v>378</v>
      </c>
      <c r="EK44" s="191" t="s">
        <v>378</v>
      </c>
      <c r="EL44" s="191" t="s">
        <v>378</v>
      </c>
      <c r="EM44" s="191" t="s">
        <v>378</v>
      </c>
      <c r="EN44" s="191" t="s">
        <v>378</v>
      </c>
      <c r="EO44" s="191" t="s">
        <v>378</v>
      </c>
      <c r="EP44" s="191" t="s">
        <v>378</v>
      </c>
      <c r="EQ44" s="191" t="s">
        <v>378</v>
      </c>
      <c r="ER44" s="191" t="n">
        <v>6.9E-005</v>
      </c>
      <c r="ES44" s="191" t="n">
        <v>6.9E-005</v>
      </c>
      <c r="ET44" s="191" t="n">
        <v>0</v>
      </c>
      <c r="EU44" s="191" t="n">
        <v>0</v>
      </c>
      <c r="EV44" s="191" t="n">
        <v>0</v>
      </c>
      <c r="EW44" s="191" t="n">
        <v>0</v>
      </c>
      <c r="EX44" s="191" t="s">
        <v>378</v>
      </c>
      <c r="EY44" s="191" t="s">
        <v>378</v>
      </c>
      <c r="EZ44" s="191" t="s">
        <v>378</v>
      </c>
      <c r="FA44" s="191" t="s">
        <v>378</v>
      </c>
      <c r="FB44" s="191" t="s">
        <v>378</v>
      </c>
      <c r="FC44" s="191" t="s">
        <v>378</v>
      </c>
      <c r="FD44" s="191" t="s">
        <v>378</v>
      </c>
      <c r="FE44" s="191" t="n">
        <v>0.010546</v>
      </c>
      <c r="FF44" s="191" t="s">
        <v>378</v>
      </c>
      <c r="FG44" s="191" t="n">
        <v>6E-005</v>
      </c>
      <c r="FH44" s="191" t="n">
        <v>8.1E-005</v>
      </c>
      <c r="FI44" s="191" t="s">
        <v>378</v>
      </c>
      <c r="FJ44" s="191"/>
      <c r="FK44" s="191"/>
      <c r="FL44" s="191"/>
      <c r="FM44" s="191"/>
      <c r="FN44" s="191"/>
      <c r="FO44" s="191"/>
      <c r="FP44" s="191"/>
      <c r="FQ44" s="191"/>
      <c r="FR44" s="191"/>
      <c r="FS44" s="191"/>
      <c r="FT44" s="191"/>
      <c r="FU44" s="191"/>
      <c r="FV44" s="191"/>
      <c r="FW44" s="191"/>
      <c r="FX44" s="191"/>
    </row>
    <row r="45" s="192" customFormat="true" ht="15" hidden="false" customHeight="false" outlineLevel="0" collapsed="false">
      <c r="A45" s="189" t="s">
        <v>379</v>
      </c>
      <c r="B45" s="193" t="s">
        <v>166</v>
      </c>
      <c r="C45" s="191" t="s">
        <v>378</v>
      </c>
      <c r="D45" s="191" t="n">
        <v>0</v>
      </c>
      <c r="E45" s="191" t="n">
        <v>0</v>
      </c>
      <c r="F45" s="191" t="n">
        <v>0</v>
      </c>
      <c r="G45" s="191" t="n">
        <v>0</v>
      </c>
      <c r="H45" s="191" t="n">
        <v>10.360087</v>
      </c>
      <c r="I45" s="191" t="n">
        <v>13.010252</v>
      </c>
      <c r="J45" s="191" t="s">
        <v>378</v>
      </c>
      <c r="K45" s="191" t="n">
        <v>17.339816</v>
      </c>
      <c r="L45" s="191"/>
      <c r="M45" s="191"/>
      <c r="N45" s="191"/>
      <c r="O45" s="191"/>
      <c r="P45" s="191"/>
      <c r="Q45" s="191"/>
      <c r="R45" s="191"/>
      <c r="S45" s="191"/>
      <c r="T45" s="191"/>
      <c r="U45" s="191"/>
      <c r="V45" s="191" t="n">
        <v>0</v>
      </c>
      <c r="W45" s="191"/>
      <c r="X45" s="191"/>
      <c r="Y45" s="191" t="n">
        <v>0</v>
      </c>
      <c r="Z45" s="191" t="s">
        <v>378</v>
      </c>
      <c r="AA45" s="191" t="n">
        <v>8.293006</v>
      </c>
      <c r="AB45" s="191" t="n">
        <v>0</v>
      </c>
      <c r="AC45" s="191" t="n">
        <v>0.116251</v>
      </c>
      <c r="AD45" s="191" t="n">
        <v>0.010311</v>
      </c>
      <c r="AE45" s="191" t="n">
        <v>0.135349</v>
      </c>
      <c r="AF45" s="191" t="n">
        <v>8.293006</v>
      </c>
      <c r="AG45" s="191" t="n">
        <v>6.8577</v>
      </c>
      <c r="AH45" s="191" t="n">
        <v>0.000178</v>
      </c>
      <c r="AI45" s="191" t="n">
        <v>5.4E-005</v>
      </c>
      <c r="AJ45" s="191" t="n">
        <v>2.3E-005</v>
      </c>
      <c r="AK45" s="191" t="n">
        <v>1.449414</v>
      </c>
      <c r="AL45" s="191" t="n">
        <v>0.974607</v>
      </c>
      <c r="AM45" s="191" t="s">
        <v>378</v>
      </c>
      <c r="AN45" s="191" t="n">
        <v>1.449414</v>
      </c>
      <c r="AO45" s="191" t="n">
        <v>0.000557</v>
      </c>
      <c r="AP45" s="191" t="n">
        <v>0.000171</v>
      </c>
      <c r="AQ45" s="191" t="n">
        <v>3.617951</v>
      </c>
      <c r="AR45" s="191" t="n">
        <v>3.617951</v>
      </c>
      <c r="AS45" s="191" t="n">
        <v>3.617951</v>
      </c>
      <c r="AT45" s="191" t="n">
        <v>3.617951</v>
      </c>
      <c r="AU45" s="191" t="n">
        <v>0.363173</v>
      </c>
      <c r="AV45" s="191" t="n">
        <v>0.363293</v>
      </c>
      <c r="AW45" s="191" t="n">
        <v>3.254778</v>
      </c>
      <c r="AX45" s="191" t="n">
        <v>16.33575</v>
      </c>
      <c r="AY45" s="191" t="n">
        <v>0.008385</v>
      </c>
      <c r="AZ45" s="191" t="n">
        <v>0.008385</v>
      </c>
      <c r="BA45" s="191" t="s">
        <v>378</v>
      </c>
      <c r="BB45" s="191" t="s">
        <v>378</v>
      </c>
      <c r="BC45" s="191" t="s">
        <v>378</v>
      </c>
      <c r="BD45" s="191" t="s">
        <v>378</v>
      </c>
      <c r="BE45" s="191" t="s">
        <v>378</v>
      </c>
      <c r="BF45" s="191" t="s">
        <v>378</v>
      </c>
      <c r="BG45" s="191" t="n">
        <v>1.4E-005</v>
      </c>
      <c r="BH45" s="191" t="n">
        <v>1.4E-005</v>
      </c>
      <c r="BI45" s="191" t="n">
        <v>4E-006</v>
      </c>
      <c r="BJ45" s="191" t="n">
        <v>4E-006</v>
      </c>
      <c r="BK45" s="191" t="n">
        <v>0.003383</v>
      </c>
      <c r="BL45" s="191" t="n">
        <v>0.003383</v>
      </c>
      <c r="BM45" s="191" t="n">
        <v>0.003383</v>
      </c>
      <c r="BN45" s="191" t="n">
        <v>0.000702</v>
      </c>
      <c r="BO45" s="191" t="n">
        <v>0.000703</v>
      </c>
      <c r="BP45" s="191" t="n">
        <v>0.000703</v>
      </c>
      <c r="BQ45" s="191" t="n">
        <v>0.000491</v>
      </c>
      <c r="BR45" s="191" t="n">
        <v>0.000491</v>
      </c>
      <c r="BS45" s="191" t="n">
        <v>0.000491</v>
      </c>
      <c r="BT45" s="191" t="n">
        <v>9E-006</v>
      </c>
      <c r="BU45" s="191" t="n">
        <v>0.192044</v>
      </c>
      <c r="BV45" s="191" t="n">
        <v>0.071707</v>
      </c>
      <c r="BW45" s="191" t="s">
        <v>378</v>
      </c>
      <c r="BX45" s="191" t="n">
        <v>1E-006</v>
      </c>
      <c r="BY45" s="191" t="n">
        <v>1E-006</v>
      </c>
      <c r="BZ45" s="191" t="s">
        <v>378</v>
      </c>
      <c r="CA45" s="191" t="n">
        <v>0</v>
      </c>
      <c r="CB45" s="191" t="n">
        <v>0</v>
      </c>
      <c r="CC45" s="191" t="s">
        <v>378</v>
      </c>
      <c r="CD45" s="191" t="s">
        <v>378</v>
      </c>
      <c r="CE45" s="191" t="s">
        <v>378</v>
      </c>
      <c r="CF45" s="191" t="s">
        <v>378</v>
      </c>
      <c r="CG45" s="191" t="s">
        <v>378</v>
      </c>
      <c r="CH45" s="191" t="s">
        <v>378</v>
      </c>
      <c r="CI45" s="191" t="s">
        <v>378</v>
      </c>
      <c r="CJ45" s="191" t="s">
        <v>378</v>
      </c>
      <c r="CK45" s="191" t="s">
        <v>378</v>
      </c>
      <c r="CL45" s="191" t="s">
        <v>378</v>
      </c>
      <c r="CM45" s="191" t="s">
        <v>378</v>
      </c>
      <c r="CN45" s="191" t="s">
        <v>378</v>
      </c>
      <c r="CO45" s="191" t="n">
        <v>1E-006</v>
      </c>
      <c r="CP45" s="191" t="n">
        <v>0.000253</v>
      </c>
      <c r="CQ45" s="191" t="n">
        <v>0.000239</v>
      </c>
      <c r="CR45" s="191" t="n">
        <v>0.000111</v>
      </c>
      <c r="CS45" s="191" t="n">
        <v>7.7E-005</v>
      </c>
      <c r="CT45" s="191" t="s">
        <v>378</v>
      </c>
      <c r="CU45" s="191" t="s">
        <v>378</v>
      </c>
      <c r="CV45" s="191" t="s">
        <v>378</v>
      </c>
      <c r="CW45" s="191" t="s">
        <v>378</v>
      </c>
      <c r="CX45" s="191" t="s">
        <v>378</v>
      </c>
      <c r="CY45" s="191" t="s">
        <v>378</v>
      </c>
      <c r="CZ45" s="191" t="s">
        <v>378</v>
      </c>
      <c r="DA45" s="191" t="s">
        <v>378</v>
      </c>
      <c r="DB45" s="191" t="s">
        <v>378</v>
      </c>
      <c r="DC45" s="191" t="s">
        <v>378</v>
      </c>
      <c r="DD45" s="191" t="n">
        <v>0</v>
      </c>
      <c r="DE45" s="191" t="n">
        <v>6.303413</v>
      </c>
      <c r="DF45" s="191" t="n">
        <v>10.98845</v>
      </c>
      <c r="DG45" s="191" t="n">
        <v>11.016744</v>
      </c>
      <c r="DH45" s="191" t="n">
        <v>9.818254</v>
      </c>
      <c r="DI45" s="191" t="n">
        <v>0</v>
      </c>
      <c r="DJ45" s="191" t="n">
        <v>0</v>
      </c>
      <c r="DK45" s="191" t="n">
        <v>0</v>
      </c>
      <c r="DL45" s="191" t="n">
        <v>0</v>
      </c>
      <c r="DM45" s="191" t="n">
        <v>0</v>
      </c>
      <c r="DN45" s="191" t="n">
        <v>0</v>
      </c>
      <c r="DO45" s="191" t="n">
        <v>0</v>
      </c>
      <c r="DP45" s="191" t="n">
        <v>0</v>
      </c>
      <c r="DQ45" s="191" t="s">
        <v>378</v>
      </c>
      <c r="DR45" s="191" t="n">
        <v>0.957301</v>
      </c>
      <c r="DS45" s="191" t="n">
        <v>6.911247</v>
      </c>
      <c r="DT45" s="191" t="n">
        <v>15.401014</v>
      </c>
      <c r="DU45" s="191" t="n">
        <v>0</v>
      </c>
      <c r="DV45" s="191" t="n">
        <v>0</v>
      </c>
      <c r="DW45" s="191" t="n">
        <v>0</v>
      </c>
      <c r="DX45" s="191" t="n">
        <v>0</v>
      </c>
      <c r="DY45" s="191" t="n">
        <v>0</v>
      </c>
      <c r="DZ45" s="191" t="n">
        <v>0</v>
      </c>
      <c r="EA45" s="191" t="n">
        <v>0</v>
      </c>
      <c r="EB45" s="191" t="s">
        <v>378</v>
      </c>
      <c r="EC45" s="191" t="n">
        <v>2.213913</v>
      </c>
      <c r="ED45" s="191" t="s">
        <v>378</v>
      </c>
      <c r="EE45" s="191" t="n">
        <v>0.000132</v>
      </c>
      <c r="EF45" s="191" t="n">
        <v>0.000132</v>
      </c>
      <c r="EG45" s="191" t="n">
        <v>3.9E-005</v>
      </c>
      <c r="EH45" s="191" t="n">
        <v>3.9E-005</v>
      </c>
      <c r="EI45" s="191" t="n">
        <v>0.000171</v>
      </c>
      <c r="EJ45" s="191" t="n">
        <v>0</v>
      </c>
      <c r="EK45" s="191" t="n">
        <v>0</v>
      </c>
      <c r="EL45" s="191" t="n">
        <v>0</v>
      </c>
      <c r="EM45" s="191" t="n">
        <v>0</v>
      </c>
      <c r="EN45" s="191" t="n">
        <v>0</v>
      </c>
      <c r="EO45" s="191" t="n">
        <v>0.000682</v>
      </c>
      <c r="EP45" s="191" t="n">
        <v>0.000682</v>
      </c>
      <c r="EQ45" s="191" t="n">
        <v>0</v>
      </c>
      <c r="ER45" s="191" t="s">
        <v>378</v>
      </c>
      <c r="ES45" s="191" t="n">
        <v>0.049024</v>
      </c>
      <c r="ET45" s="191" t="s">
        <v>378</v>
      </c>
      <c r="EU45" s="191" t="s">
        <v>378</v>
      </c>
      <c r="EV45" s="191" t="s">
        <v>378</v>
      </c>
      <c r="EW45" s="191" t="s">
        <v>378</v>
      </c>
      <c r="EX45" s="191" t="n">
        <v>0.049024</v>
      </c>
      <c r="EY45" s="191" t="s">
        <v>378</v>
      </c>
      <c r="EZ45" s="191" t="s">
        <v>378</v>
      </c>
      <c r="FA45" s="191" t="s">
        <v>378</v>
      </c>
      <c r="FB45" s="191" t="s">
        <v>378</v>
      </c>
      <c r="FC45" s="191" t="s">
        <v>378</v>
      </c>
      <c r="FD45" s="191" t="s">
        <v>378</v>
      </c>
      <c r="FE45" s="191" t="n">
        <v>0.029568</v>
      </c>
      <c r="FF45" s="191" t="n">
        <v>5.006026</v>
      </c>
      <c r="FG45" s="191" t="n">
        <v>0</v>
      </c>
      <c r="FH45" s="191" t="n">
        <v>0</v>
      </c>
      <c r="FI45" s="191" t="s">
        <v>378</v>
      </c>
      <c r="FJ45" s="191"/>
      <c r="FK45" s="191"/>
      <c r="FL45" s="191"/>
      <c r="FM45" s="191"/>
      <c r="FN45" s="191"/>
      <c r="FO45" s="191"/>
      <c r="FP45" s="191"/>
      <c r="FQ45" s="191"/>
      <c r="FR45" s="191"/>
      <c r="FS45" s="191"/>
      <c r="FT45" s="191"/>
      <c r="FU45" s="191"/>
      <c r="FV45" s="191"/>
      <c r="FW45" s="191"/>
      <c r="FX45" s="191"/>
    </row>
    <row r="46" s="192" customFormat="true" ht="15" hidden="false" customHeight="false" outlineLevel="0" collapsed="false">
      <c r="A46" s="189"/>
      <c r="B46" s="190"/>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191"/>
      <c r="BP46" s="191"/>
      <c r="BQ46" s="191"/>
      <c r="BR46" s="191"/>
      <c r="BS46" s="191"/>
      <c r="BT46" s="191"/>
      <c r="BU46" s="191"/>
      <c r="BV46" s="191"/>
      <c r="BW46" s="191"/>
      <c r="BX46" s="191"/>
      <c r="BY46" s="191"/>
      <c r="BZ46" s="191"/>
      <c r="CA46" s="191"/>
      <c r="CB46" s="191"/>
      <c r="CC46" s="191"/>
      <c r="CD46" s="191"/>
      <c r="CE46" s="191"/>
      <c r="CF46" s="191"/>
      <c r="CG46" s="191"/>
      <c r="CH46" s="191"/>
      <c r="CI46" s="191"/>
      <c r="CJ46" s="191"/>
      <c r="CK46" s="191"/>
      <c r="CL46" s="191"/>
      <c r="CM46" s="191"/>
      <c r="CN46" s="191"/>
      <c r="CO46" s="191"/>
      <c r="CP46" s="191"/>
      <c r="CQ46" s="191"/>
      <c r="CR46" s="191"/>
      <c r="CS46" s="191"/>
      <c r="CT46" s="191"/>
      <c r="CU46" s="191"/>
      <c r="CV46" s="191"/>
      <c r="CW46" s="191"/>
      <c r="CX46" s="191"/>
      <c r="CY46" s="191"/>
      <c r="CZ46" s="191"/>
      <c r="DA46" s="191"/>
      <c r="DB46" s="191"/>
      <c r="DC46" s="191"/>
      <c r="DD46" s="191"/>
      <c r="DE46" s="191"/>
      <c r="DF46" s="191"/>
      <c r="DG46" s="191"/>
      <c r="DH46" s="191"/>
      <c r="DI46" s="191"/>
      <c r="DJ46" s="191"/>
      <c r="DK46" s="191"/>
      <c r="DL46" s="191"/>
      <c r="DM46" s="191"/>
      <c r="DN46" s="191"/>
      <c r="DO46" s="191"/>
      <c r="DP46" s="191"/>
      <c r="DQ46" s="191"/>
      <c r="DR46" s="191"/>
      <c r="DS46" s="191"/>
      <c r="DT46" s="191"/>
      <c r="DU46" s="191"/>
      <c r="DV46" s="191"/>
      <c r="DW46" s="191"/>
      <c r="DX46" s="191"/>
      <c r="DY46" s="191"/>
      <c r="DZ46" s="191"/>
      <c r="EA46" s="191"/>
      <c r="EB46" s="191"/>
      <c r="EC46" s="191"/>
      <c r="ED46" s="191"/>
      <c r="EE46" s="191"/>
      <c r="EF46" s="191"/>
      <c r="EG46" s="191"/>
      <c r="EH46" s="191"/>
      <c r="EI46" s="191"/>
      <c r="EJ46" s="191"/>
      <c r="EK46" s="191"/>
      <c r="EL46" s="191"/>
      <c r="EM46" s="191"/>
      <c r="EN46" s="191"/>
      <c r="EO46" s="191"/>
      <c r="EP46" s="191"/>
      <c r="EQ46" s="191"/>
      <c r="ER46" s="191"/>
      <c r="ES46" s="191"/>
      <c r="ET46" s="191"/>
      <c r="EU46" s="191"/>
      <c r="EV46" s="191"/>
      <c r="EW46" s="191"/>
      <c r="EX46" s="191"/>
      <c r="EY46" s="191"/>
      <c r="EZ46" s="191"/>
      <c r="FA46" s="191"/>
      <c r="FB46" s="191"/>
      <c r="FC46" s="191"/>
      <c r="FD46" s="191"/>
      <c r="FE46" s="191"/>
      <c r="FF46" s="191"/>
      <c r="FG46" s="191"/>
      <c r="FH46" s="191"/>
      <c r="FI46" s="191"/>
      <c r="FJ46" s="191"/>
      <c r="FK46" s="191"/>
      <c r="FL46" s="191"/>
      <c r="FM46" s="191"/>
      <c r="FN46" s="191"/>
      <c r="FO46" s="191"/>
      <c r="FP46" s="191"/>
      <c r="FQ46" s="191"/>
      <c r="FR46" s="191"/>
      <c r="FS46" s="191"/>
      <c r="FT46" s="191"/>
      <c r="FU46" s="191"/>
      <c r="FV46" s="191"/>
      <c r="FW46" s="191"/>
      <c r="FX46" s="191"/>
    </row>
    <row r="47" s="194" customFormat="true" ht="15" hidden="false" customHeight="false" outlineLevel="0" collapsed="false">
      <c r="A47" s="194" t="s">
        <v>380</v>
      </c>
      <c r="B47" s="195" t="s">
        <v>374</v>
      </c>
      <c r="C47" s="196" t="n">
        <f aca="false">IF(C44="&lt;empty&gt;","",C44*100)</f>
        <v>0</v>
      </c>
      <c r="D47" s="196" t="n">
        <f aca="false">IF(D44="&lt;empty&gt;","",D44*100)</f>
        <v>0</v>
      </c>
      <c r="E47" s="196" t="n">
        <f aca="false">IF(E44="&lt;empty&gt;","",E44*100)</f>
        <v>0</v>
      </c>
      <c r="F47" s="196" t="n">
        <f aca="false">IF(F44="&lt;empty&gt;","",F44*100)</f>
        <v>0</v>
      </c>
      <c r="G47" s="196" t="n">
        <f aca="false">IF(G44="&lt;empty&gt;","",G44*100)</f>
        <v>0.5831</v>
      </c>
      <c r="H47" s="196" t="n">
        <f aca="false">IF(H44="&lt;empty&gt;","",H44*100)</f>
        <v>0.5831</v>
      </c>
      <c r="I47" s="196" t="n">
        <f aca="false">IF(I44="&lt;empty&gt;","",I44*100)</f>
        <v>0.587</v>
      </c>
      <c r="J47" s="197"/>
      <c r="K47" s="197" t="str">
        <f aca="false">IF(K44="&lt;empty&gt;","",K44*100)</f>
        <v/>
      </c>
      <c r="L47" s="197"/>
      <c r="M47" s="197"/>
      <c r="N47" s="197"/>
      <c r="O47" s="197"/>
      <c r="P47" s="197"/>
      <c r="Q47" s="197"/>
      <c r="R47" s="197"/>
      <c r="S47" s="197"/>
      <c r="T47" s="197"/>
      <c r="U47" s="197"/>
      <c r="V47" s="197" t="n">
        <f aca="false">IF(V44="&lt;empty&gt;","",V44*100)</f>
        <v>0</v>
      </c>
      <c r="W47" s="197"/>
      <c r="X47" s="197"/>
      <c r="Y47" s="197" t="n">
        <f aca="false">IF(Y44="&lt;empty&gt;","",Y44*100)</f>
        <v>0</v>
      </c>
      <c r="Z47" s="197" t="n">
        <f aca="false">IF(Z44="&lt;empty&gt;","",Z44*100)</f>
        <v>0</v>
      </c>
      <c r="AA47" s="197" t="n">
        <f aca="false">IF(AA44="&lt;empty&gt;","",AA44*100)</f>
        <v>1.3495</v>
      </c>
      <c r="AB47" s="197" t="n">
        <f aca="false">IF(AB44="&lt;empty&gt;","",AB44*100)</f>
        <v>1.3495</v>
      </c>
      <c r="AC47" s="197" t="n">
        <f aca="false">IF(AC44="&lt;empty&gt;","",AC44*100)</f>
        <v>0.317</v>
      </c>
      <c r="AD47" s="197" t="n">
        <f aca="false">IF(AD44="&lt;empty&gt;","",AD44*100)</f>
        <v>0.0058</v>
      </c>
      <c r="AE47" s="197" t="n">
        <f aca="false">IF(AE44="&lt;empty&gt;","",AE44*100)</f>
        <v>0.0081</v>
      </c>
      <c r="AF47" s="197" t="n">
        <f aca="false">IF(AF44="&lt;empty&gt;","",AF44*100)</f>
        <v>1.3495</v>
      </c>
      <c r="AG47" s="197" t="n">
        <f aca="false">IF(AG44="&lt;empty&gt;","",AG44*100)</f>
        <v>0.6866</v>
      </c>
      <c r="AH47" s="197" t="str">
        <f aca="false">IF(AH44="&lt;empty&gt;","",AH44*100)</f>
        <v/>
      </c>
      <c r="AI47" s="197" t="n">
        <f aca="false">IF(AI44="&lt;empty&gt;","",AI44*100)</f>
        <v>0</v>
      </c>
      <c r="AJ47" s="197" t="n">
        <f aca="false">IF(AJ44="&lt;empty&gt;","",AJ44*100)</f>
        <v>0</v>
      </c>
      <c r="AK47" s="197"/>
      <c r="AL47" s="197" t="n">
        <f aca="false">IF(AL44="&lt;empty&gt;","",AL44*100)</f>
        <v>1.1101</v>
      </c>
      <c r="AM47" s="197" t="n">
        <f aca="false">IF(AM44="&lt;empty&gt;","",AM44*100)</f>
        <v>1.0522</v>
      </c>
      <c r="AN47" s="197" t="n">
        <f aca="false">IF(AN44="&lt;empty&gt;","",AN44*100)</f>
        <v>0.7475</v>
      </c>
      <c r="AO47" s="197" t="n">
        <f aca="false">IF(AO44="&lt;empty&gt;","",AO44*100)</f>
        <v>0.0514</v>
      </c>
      <c r="AP47" s="197" t="str">
        <f aca="false">IF(AP44="&lt;empty&gt;","",AP44*100)</f>
        <v/>
      </c>
      <c r="AQ47" s="197" t="str">
        <f aca="false">IF(AQ44="&lt;empty&gt;","",AQ44*100)</f>
        <v/>
      </c>
      <c r="AR47" s="197" t="str">
        <f aca="false">IF(AR44="&lt;empty&gt;","",AR44*100)</f>
        <v/>
      </c>
      <c r="AS47" s="197" t="str">
        <f aca="false">IF(AS44="&lt;empty&gt;","",AS44*100)</f>
        <v/>
      </c>
      <c r="AT47" s="197" t="str">
        <f aca="false">IF(AT44="&lt;empty&gt;","",AT44*100)</f>
        <v/>
      </c>
      <c r="AU47" s="197"/>
      <c r="AV47" s="197" t="str">
        <f aca="false">IF(AV44="&lt;empty&gt;","",AV44*100)</f>
        <v/>
      </c>
      <c r="AW47" s="197" t="str">
        <f aca="false">IF(AW44="&lt;empty&gt;","",AW44*100)</f>
        <v/>
      </c>
      <c r="AX47" s="197" t="n">
        <f aca="false">IF(AX44="&lt;empty&gt;","",AX44*100)</f>
        <v>0.5907</v>
      </c>
      <c r="AY47" s="197" t="str">
        <f aca="false">IF(AY44="&lt;empty&gt;","",AY44*100)</f>
        <v/>
      </c>
      <c r="AZ47" s="197" t="str">
        <f aca="false">IF(AZ44="&lt;empty&gt;","",AZ44*100)</f>
        <v/>
      </c>
      <c r="BA47" s="197" t="n">
        <f aca="false">IF(BA44="&lt;empty&gt;","",BA44*100)</f>
        <v>0</v>
      </c>
      <c r="BB47" s="197" t="n">
        <f aca="false">IF(BB44="&lt;empty&gt;","",BB44*100)</f>
        <v>0</v>
      </c>
      <c r="BC47" s="197" t="n">
        <f aca="false">IF(BC44="&lt;empty&gt;","",BC44*100)</f>
        <v>0</v>
      </c>
      <c r="BD47" s="197" t="n">
        <f aca="false">IF(BD44="&lt;empty&gt;","",BD44*100)</f>
        <v>0</v>
      </c>
      <c r="BE47" s="197" t="n">
        <f aca="false">IF(BE44="&lt;empty&gt;","",BE44*100)</f>
        <v>0</v>
      </c>
      <c r="BF47" s="197" t="n">
        <f aca="false">IF(BF44="&lt;empty&gt;","",BF44*100)</f>
        <v>0</v>
      </c>
      <c r="BG47" s="197" t="str">
        <f aca="false">IF(BG44="&lt;empty&gt;","",BG44*100)</f>
        <v/>
      </c>
      <c r="BH47" s="197" t="str">
        <f aca="false">IF(BH44="&lt;empty&gt;","",BH44*100)</f>
        <v/>
      </c>
      <c r="BI47" s="197" t="str">
        <f aca="false">IF(BI44="&lt;empty&gt;","",BI44*100)</f>
        <v/>
      </c>
      <c r="BJ47" s="197" t="str">
        <f aca="false">IF(BJ44="&lt;empty&gt;","",BJ44*100)</f>
        <v/>
      </c>
      <c r="BK47" s="197" t="str">
        <f aca="false">IF(BK44="&lt;empty&gt;","",BK44*100)</f>
        <v/>
      </c>
      <c r="BL47" s="197"/>
      <c r="BM47" s="197" t="str">
        <f aca="false">IF(BM44="&lt;empty&gt;","",BM44*100)</f>
        <v/>
      </c>
      <c r="BN47" s="197"/>
      <c r="BO47" s="197" t="str">
        <f aca="false">IF(BO44="&lt;empty&gt;","",BO44*100)</f>
        <v/>
      </c>
      <c r="BP47" s="197" t="str">
        <f aca="false">IF(BP44="&lt;empty&gt;","",BP44*100)</f>
        <v/>
      </c>
      <c r="BQ47" s="197" t="str">
        <f aca="false">IF(BQ44="&lt;empty&gt;","",BQ44*100)</f>
        <v/>
      </c>
      <c r="BR47" s="197"/>
      <c r="BS47" s="197" t="str">
        <f aca="false">IF(BS44="&lt;empty&gt;","",BS44*100)</f>
        <v/>
      </c>
      <c r="BT47" s="197" t="n">
        <f aca="false">IF(BT44="&lt;empty&gt;","",BT44*100)</f>
        <v>0.2758</v>
      </c>
      <c r="BU47" s="197" t="n">
        <f aca="false">IF(BU44="&lt;empty&gt;","",BU44*100)</f>
        <v>0.0243</v>
      </c>
      <c r="BV47" s="197" t="n">
        <f aca="false">IF(BV44="&lt;empty&gt;","",BV44*100)</f>
        <v>0.0069</v>
      </c>
      <c r="BW47" s="197" t="n">
        <f aca="false">IF(BW44="&lt;empty&gt;","",BW44*100)</f>
        <v>0</v>
      </c>
      <c r="BX47" s="197" t="str">
        <f aca="false">IF(BX44="&lt;empty&gt;","",BX44*100)</f>
        <v/>
      </c>
      <c r="BY47" s="197" t="str">
        <f aca="false">IF(BY44="&lt;empty&gt;","",BY44*100)</f>
        <v/>
      </c>
      <c r="BZ47" s="197" t="n">
        <f aca="false">IF(BZ44="&lt;empty&gt;","",BZ44*100)</f>
        <v>0.2864</v>
      </c>
      <c r="CA47" s="197" t="str">
        <f aca="false">IF(CA44="&lt;empty&gt;","",CA44*100)</f>
        <v/>
      </c>
      <c r="CB47" s="197" t="str">
        <f aca="false">IF(CB44="&lt;empty&gt;","",CB44*100)</f>
        <v/>
      </c>
      <c r="CC47" s="197" t="str">
        <f aca="false">IF(CC44="&lt;empty&gt;","",CC44*100)</f>
        <v/>
      </c>
      <c r="CD47" s="197" t="str">
        <f aca="false">IF(CD44="&lt;empty&gt;","",CD44*100)</f>
        <v/>
      </c>
      <c r="CE47" s="197" t="str">
        <f aca="false">IF(CE44="&lt;empty&gt;","",CE44*100)</f>
        <v/>
      </c>
      <c r="CF47" s="197" t="str">
        <f aca="false">IF(CF44="&lt;empty&gt;","",CF44*100)</f>
        <v/>
      </c>
      <c r="CG47" s="197" t="str">
        <f aca="false">IF(CG44="&lt;empty&gt;","",CG44*100)</f>
        <v/>
      </c>
      <c r="CH47" s="197" t="str">
        <f aca="false">IF(CH44="&lt;empty&gt;","",CH44*100)</f>
        <v/>
      </c>
      <c r="CI47" s="197" t="str">
        <f aca="false">IF(CI44="&lt;empty&gt;","",CI44*100)</f>
        <v/>
      </c>
      <c r="CJ47" s="197" t="str">
        <f aca="false">IF(CJ44="&lt;empty&gt;","",CJ44*100)</f>
        <v/>
      </c>
      <c r="CK47" s="197" t="n">
        <f aca="false">IF(CK44="&lt;empty&gt;","",CK44*100)</f>
        <v>0</v>
      </c>
      <c r="CL47" s="197"/>
      <c r="CM47" s="197" t="n">
        <f aca="false">IF(CM44="&lt;empty&gt;","",CM44*100)</f>
        <v>0</v>
      </c>
      <c r="CN47" s="197" t="n">
        <f aca="false">IF(CN44="&lt;empty&gt;","",CN44*100)</f>
        <v>0</v>
      </c>
      <c r="CO47" s="197" t="n">
        <f aca="false">IF(CO44="&lt;empty&gt;","",CO44*100)</f>
        <v>0</v>
      </c>
      <c r="CP47" s="197" t="n">
        <f aca="false">IF(CP44="&lt;empty&gt;","",CP44*100)</f>
        <v>0</v>
      </c>
      <c r="CQ47" s="197" t="n">
        <f aca="false">IF(CQ44="&lt;empty&gt;","",CQ44*100)</f>
        <v>0</v>
      </c>
      <c r="CR47" s="197" t="n">
        <f aca="false">IF(CR44="&lt;empty&gt;","",CR44*100)</f>
        <v>0</v>
      </c>
      <c r="CS47" s="197" t="n">
        <f aca="false">IF(CS44="&lt;empty&gt;","",CS44*100)</f>
        <v>0</v>
      </c>
      <c r="CT47" s="197" t="n">
        <f aca="false">IF(CT44="&lt;empty&gt;","",CT44*100)</f>
        <v>0</v>
      </c>
      <c r="CU47" s="197"/>
      <c r="CV47" s="197" t="str">
        <f aca="false">IF(CV44="&lt;empty&gt;","",CV44*100)</f>
        <v/>
      </c>
      <c r="CW47" s="197" t="str">
        <f aca="false">IF(CW44="&lt;empty&gt;","",CW44*100)</f>
        <v/>
      </c>
      <c r="CX47" s="197" t="str">
        <f aca="false">IF(CX44="&lt;empty&gt;","",CX44*100)</f>
        <v/>
      </c>
      <c r="CY47" s="197" t="str">
        <f aca="false">IF(CY44="&lt;empty&gt;","",CY44*100)</f>
        <v/>
      </c>
      <c r="CZ47" s="197" t="n">
        <f aca="false">IF(CZ44="&lt;empty&gt;","",CZ44*100)</f>
        <v>0</v>
      </c>
      <c r="DA47" s="197"/>
      <c r="DB47" s="197" t="n">
        <f aca="false">IF(DB44="&lt;empty&gt;","",DB44*100)</f>
        <v>0</v>
      </c>
      <c r="DC47" s="197" t="n">
        <f aca="false">IF(DC44="&lt;empty&gt;","",DC44*100)</f>
        <v>0</v>
      </c>
      <c r="DD47" s="197" t="n">
        <f aca="false">IF(DD44="&lt;empty&gt;","",DD44*100)</f>
        <v>0.0081</v>
      </c>
      <c r="DE47" s="197" t="n">
        <f aca="false">IF(DE44="&lt;empty&gt;","",DE44*100)</f>
        <v>0.6746</v>
      </c>
      <c r="DF47" s="197" t="n">
        <f aca="false">IF(DF44="&lt;empty&gt;","",DF44*100)</f>
        <v>1.0141</v>
      </c>
      <c r="DG47" s="197" t="n">
        <f aca="false">IF(DG44="&lt;empty&gt;","",DG44*100)</f>
        <v>1.0002</v>
      </c>
      <c r="DH47" s="197" t="n">
        <f aca="false">IF(DH44="&lt;empty&gt;","",DH44*100)</f>
        <v>1.0011</v>
      </c>
      <c r="DI47" s="197" t="str">
        <f aca="false">IF(DI44="&lt;empty&gt;","",DI44*100)</f>
        <v/>
      </c>
      <c r="DJ47" s="197" t="str">
        <f aca="false">IF(DJ44="&lt;empty&gt;","",DJ44*100)</f>
        <v/>
      </c>
      <c r="DK47" s="197"/>
      <c r="DL47" s="197" t="str">
        <f aca="false">IF(DL44="&lt;empty&gt;","",DL44*100)</f>
        <v/>
      </c>
      <c r="DM47" s="197" t="str">
        <f aca="false">IF(DM44="&lt;empty&gt;","",DM44*100)</f>
        <v/>
      </c>
      <c r="DN47" s="197" t="str">
        <f aca="false">IF(DN44="&lt;empty&gt;","",DN44*100)</f>
        <v/>
      </c>
      <c r="DO47" s="197" t="str">
        <f aca="false">IF(DO44="&lt;empty&gt;","",DO44*100)</f>
        <v/>
      </c>
      <c r="DP47" s="197" t="n">
        <f aca="false">IF(DP44="&lt;empty&gt;","",DP44*100)</f>
        <v>0.7475</v>
      </c>
      <c r="DQ47" s="197" t="n">
        <f aca="false">IF(DQ44="&lt;empty&gt;","",DQ44*100)</f>
        <v>0.6942</v>
      </c>
      <c r="DR47" s="197" t="n">
        <f aca="false">IF(DR44="&lt;empty&gt;","",DR44*100)</f>
        <v>1.0645</v>
      </c>
      <c r="DS47" s="197" t="n">
        <f aca="false">IF(DS44="&lt;empty&gt;","",DS44*100)</f>
        <v>0.4971</v>
      </c>
      <c r="DT47" s="197" t="n">
        <f aca="false">IF(DT44="&lt;empty&gt;","",DT44*100)</f>
        <v>0.5835</v>
      </c>
      <c r="DU47" s="197" t="str">
        <f aca="false">IF(DU44="&lt;empty&gt;","",DU44*100)</f>
        <v/>
      </c>
      <c r="DV47" s="197" t="str">
        <f aca="false">IF(DV44="&lt;empty&gt;","",DV44*100)</f>
        <v/>
      </c>
      <c r="DW47" s="197" t="str">
        <f aca="false">IF(DW44="&lt;empty&gt;","",DW44*100)</f>
        <v/>
      </c>
      <c r="DX47" s="197" t="str">
        <f aca="false">IF(DX44="&lt;empty&gt;","",DX44*100)</f>
        <v/>
      </c>
      <c r="DY47" s="197" t="str">
        <f aca="false">IF(DY44="&lt;empty&gt;","",DY44*100)</f>
        <v/>
      </c>
      <c r="DZ47" s="197" t="str">
        <f aca="false">IF(DZ44="&lt;empty&gt;","",DZ44*100)</f>
        <v/>
      </c>
      <c r="EA47" s="197" t="n">
        <f aca="false">IF(EA44="&lt;empty&gt;","",EA44*100)</f>
        <v>0</v>
      </c>
      <c r="EB47" s="197" t="n">
        <f aca="false">IF(EB44="&lt;empty&gt;","",EB44*100)</f>
        <v>0</v>
      </c>
      <c r="EC47" s="197" t="n">
        <f aca="false">IF(EC44="&lt;empty&gt;","",EC44*100)</f>
        <v>0.3067</v>
      </c>
      <c r="ED47" s="197"/>
      <c r="EE47" s="197" t="str">
        <f aca="false">IF(EE44="&lt;empty&gt;","",EE44*100)</f>
        <v/>
      </c>
      <c r="EF47" s="197" t="str">
        <f aca="false">IF(EF44="&lt;empty&gt;","",EF44*100)</f>
        <v/>
      </c>
      <c r="EG47" s="197" t="str">
        <f aca="false">IF(EG44="&lt;empty&gt;","",EG44*100)</f>
        <v/>
      </c>
      <c r="EH47" s="197" t="str">
        <f aca="false">IF(EH44="&lt;empty&gt;","",EH44*100)</f>
        <v/>
      </c>
      <c r="EI47" s="197" t="str">
        <f aca="false">IF(EI44="&lt;empty&gt;","",EI44*100)</f>
        <v/>
      </c>
      <c r="EJ47" s="197" t="str">
        <f aca="false">IF(EJ44="&lt;empty&gt;","",EJ44*100)</f>
        <v/>
      </c>
      <c r="EK47" s="197" t="str">
        <f aca="false">IF(EK44="&lt;empty&gt;","",EK44*100)</f>
        <v/>
      </c>
      <c r="EL47" s="197" t="str">
        <f aca="false">IF(EL44="&lt;empty&gt;","",EL44*100)</f>
        <v/>
      </c>
      <c r="EM47" s="197" t="str">
        <f aca="false">IF(EM44="&lt;empty&gt;","",EM44*100)</f>
        <v/>
      </c>
      <c r="EN47" s="197" t="str">
        <f aca="false">IF(EN44="&lt;empty&gt;","",EN44*100)</f>
        <v/>
      </c>
      <c r="EO47" s="197" t="str">
        <f aca="false">IF(EO44="&lt;empty&gt;","",EO44*100)</f>
        <v/>
      </c>
      <c r="EP47" s="197" t="str">
        <f aca="false">IF(EP44="&lt;empty&gt;","",EP44*100)</f>
        <v/>
      </c>
      <c r="EQ47" s="197"/>
      <c r="ER47" s="197" t="n">
        <f aca="false">IF(ER44="&lt;empty&gt;","",ER44*100)</f>
        <v>0.0069</v>
      </c>
      <c r="ES47" s="197"/>
      <c r="ET47" s="197" t="n">
        <f aca="false">IF(ET44="&lt;empty&gt;","",ET44*100)</f>
        <v>0</v>
      </c>
      <c r="EU47" s="197" t="n">
        <f aca="false">IF(EU44="&lt;empty&gt;","",EU44*100)</f>
        <v>0</v>
      </c>
      <c r="EV47" s="197" t="n">
        <f aca="false">IF(EV44="&lt;empty&gt;","",EV44*100)</f>
        <v>0</v>
      </c>
      <c r="EW47" s="197" t="n">
        <f aca="false">IF(EW44="&lt;empty&gt;","",EW44*100)</f>
        <v>0</v>
      </c>
      <c r="EX47" s="197" t="str">
        <f aca="false">IF(EX44="&lt;empty&gt;","",EX44*100)</f>
        <v/>
      </c>
      <c r="EY47" s="197" t="str">
        <f aca="false">IF(EY44="&lt;empty&gt;","",EY44*100)</f>
        <v/>
      </c>
      <c r="EZ47" s="197" t="str">
        <f aca="false">IF(EZ44="&lt;empty&gt;","",EZ44*100)</f>
        <v/>
      </c>
      <c r="FA47" s="197" t="str">
        <f aca="false">IF(FA44="&lt;empty&gt;","",FA44*100)</f>
        <v/>
      </c>
      <c r="FB47" s="197" t="str">
        <f aca="false">IF(FB44="&lt;empty&gt;","",FB44*100)</f>
        <v/>
      </c>
      <c r="FC47" s="197" t="str">
        <f aca="false">IF(FC44="&lt;empty&gt;","",FC44*100)</f>
        <v/>
      </c>
      <c r="FD47" s="197" t="str">
        <f aca="false">IF(FD44="&lt;empty&gt;","",FD44*100)</f>
        <v/>
      </c>
      <c r="FE47" s="197" t="n">
        <f aca="false">IF(FE44="&lt;empty&gt;","",FE44*100)</f>
        <v>1.0546</v>
      </c>
      <c r="FF47" s="197" t="str">
        <f aca="false">IF(FF44="&lt;empty&gt;","",FF44*100)</f>
        <v/>
      </c>
      <c r="FG47" s="197" t="n">
        <f aca="false">IF(FG44="&lt;empty&gt;","",FG44*100)</f>
        <v>0.006</v>
      </c>
      <c r="FH47" s="197" t="n">
        <f aca="false">IF(FH44="&lt;empty&gt;","",FH44*100)</f>
        <v>0.0081</v>
      </c>
      <c r="FI47" s="197" t="str">
        <f aca="false">IF(FI44="&lt;empty&gt;","",FI44*100)</f>
        <v/>
      </c>
      <c r="FJ47" s="197"/>
      <c r="FK47" s="197"/>
      <c r="FL47" s="197"/>
      <c r="FM47" s="197"/>
      <c r="FN47" s="197"/>
      <c r="FO47" s="197"/>
      <c r="FP47" s="197"/>
      <c r="FQ47" s="197"/>
      <c r="FR47" s="197"/>
      <c r="FS47" s="197"/>
      <c r="FT47" s="197"/>
      <c r="FU47" s="197"/>
      <c r="FV47" s="197"/>
      <c r="FW47" s="197"/>
      <c r="FX47" s="197"/>
      <c r="FY47" s="197"/>
      <c r="FZ47" s="197"/>
      <c r="GA47" s="197"/>
      <c r="GB47" s="197"/>
      <c r="GC47" s="197"/>
      <c r="GD47" s="197"/>
      <c r="GE47" s="197"/>
      <c r="GF47" s="197"/>
      <c r="GG47" s="197"/>
      <c r="GH47" s="197"/>
      <c r="GI47" s="197"/>
      <c r="GJ47" s="197"/>
      <c r="GK47" s="197"/>
      <c r="GL47" s="197"/>
      <c r="GM47" s="197"/>
      <c r="GN47" s="197"/>
      <c r="GO47" s="197"/>
      <c r="GP47" s="197"/>
      <c r="GQ47" s="197"/>
      <c r="GR47" s="197"/>
      <c r="GS47" s="197"/>
      <c r="GT47" s="197"/>
      <c r="GU47" s="197"/>
      <c r="GV47" s="197"/>
      <c r="GW47" s="197"/>
      <c r="GX47" s="197"/>
      <c r="GY47" s="197"/>
      <c r="GZ47" s="197"/>
      <c r="HA47" s="197"/>
      <c r="HB47" s="197"/>
      <c r="HC47" s="197"/>
      <c r="HD47" s="197"/>
      <c r="HE47" s="197"/>
      <c r="HF47" s="197"/>
      <c r="HG47" s="197"/>
      <c r="HH47" s="197"/>
      <c r="HI47" s="197"/>
      <c r="HJ47" s="197"/>
      <c r="HK47" s="197"/>
      <c r="HL47" s="197"/>
      <c r="HM47" s="197"/>
      <c r="HN47" s="197"/>
      <c r="HO47" s="197"/>
      <c r="HP47" s="197"/>
      <c r="HQ47" s="197"/>
      <c r="HR47" s="197"/>
      <c r="HS47" s="197"/>
      <c r="HT47" s="197"/>
      <c r="HU47" s="197"/>
      <c r="HV47" s="197"/>
      <c r="HW47" s="198"/>
      <c r="HX47" s="197"/>
      <c r="HY47" s="197"/>
      <c r="HZ47" s="197"/>
      <c r="IA47" s="197"/>
    </row>
    <row r="48" s="194" customFormat="true" ht="15" hidden="false" customHeight="false" outlineLevel="0" collapsed="false">
      <c r="A48" s="194" t="s">
        <v>381</v>
      </c>
      <c r="B48" s="195" t="s">
        <v>376</v>
      </c>
      <c r="C48" s="194" t="str">
        <f aca="false">IF(OR(C45="&lt;empty&gt;",C27=0),"",C45/C27*1000)</f>
        <v/>
      </c>
      <c r="D48" s="194" t="str">
        <f aca="false">IF(OR(D45="&lt;empty&gt;",D27=0),"",D45/D27*1000)</f>
        <v/>
      </c>
      <c r="E48" s="194" t="str">
        <f aca="false">IF(OR(E45="&lt;empty&gt;",E27=0),"",E45/E27*1000)</f>
        <v/>
      </c>
      <c r="F48" s="194" t="str">
        <f aca="false">IF(OR(F45="&lt;empty&gt;",F27=0),"",F45/F27*1000)</f>
        <v/>
      </c>
      <c r="G48" s="194" t="str">
        <f aca="false">IF(OR(G45="&lt;empty&gt;",G27=0),"",G45/G27*1000)</f>
        <v/>
      </c>
      <c r="H48" s="194" t="str">
        <f aca="false">IF(OR(H45="&lt;empty&gt;",H27=0),"",H45/H27*1000)</f>
        <v/>
      </c>
      <c r="I48" s="194" t="str">
        <f aca="false">IF(OR(I45="&lt;empty&gt;",I27=0),"",I45/I27*1000)</f>
        <v/>
      </c>
      <c r="K48" s="194" t="str">
        <f aca="false">IF(OR(K45="&lt;empty&gt;",K27=0),"",K45/K27*1000)</f>
        <v/>
      </c>
      <c r="V48" s="194" t="str">
        <f aca="false">IF(OR(V45="&lt;empty&gt;",V27=0),"",V45/V27*1000)</f>
        <v/>
      </c>
      <c r="Y48" s="194" t="str">
        <f aca="false">IF(OR(Y45="&lt;empty&gt;",Y27=0),"",Y45/Y27*1000)</f>
        <v/>
      </c>
      <c r="Z48" s="194" t="str">
        <f aca="false">IF(OR(Z45="&lt;empty&gt;",Z27=0),"",Z45/Z27*1000)</f>
        <v/>
      </c>
      <c r="AA48" s="194" t="str">
        <f aca="false">IF(OR(AA45="&lt;empty&gt;",AA27=0),"",AA45/AA27*1000)</f>
        <v/>
      </c>
      <c r="AB48" s="194" t="str">
        <f aca="false">IF(OR(AB45="&lt;empty&gt;",AB27=0),"",AB45/AB27*1000)</f>
        <v/>
      </c>
      <c r="AC48" s="194" t="str">
        <f aca="false">IF(OR(AC45="&lt;empty&gt;",AC27=0),"",AC45/AC27*1000)</f>
        <v/>
      </c>
      <c r="AD48" s="194" t="str">
        <f aca="false">IF(OR(AD45="&lt;empty&gt;",AD27=0),"",AD45/AD27*1000)</f>
        <v/>
      </c>
      <c r="AE48" s="194" t="str">
        <f aca="false">IF(OR(AE45="&lt;empty&gt;",AE27=0),"",AE45/AE27*1000)</f>
        <v/>
      </c>
      <c r="AF48" s="194" t="n">
        <f aca="false">IF(OR(AF45="&lt;empty&gt;",AF27=0),"",AF45/AF27*1000)</f>
        <v>4085.22463054187</v>
      </c>
      <c r="AG48" s="194" t="n">
        <f aca="false">IF(OR(AG45="&lt;empty&gt;",AG27=0),"",AG45/AG27*1000)</f>
        <v>3378.17733990148</v>
      </c>
      <c r="AH48" s="194" t="n">
        <f aca="false">IF(OR(AH45="&lt;empty&gt;",AH27=0),"",AH45/AH27*1000)</f>
        <v>0.0876847290640394</v>
      </c>
      <c r="AI48" s="194" t="n">
        <f aca="false">IF(OR(AI45="&lt;empty&gt;",AI27=0),"",AI45/AI27*1000)</f>
        <v>0.0266009852216749</v>
      </c>
      <c r="AJ48" s="194" t="n">
        <f aca="false">IF(OR(AJ45="&lt;empty&gt;",AJ27=0),"",AJ45/AJ27*1000)</f>
        <v>0.0113300492610837</v>
      </c>
      <c r="AL48" s="194" t="n">
        <f aca="false">IF(OR(AL45="&lt;empty&gt;",AL27=0),"",AL45/AL27*1000)</f>
        <v>51.0265445026178</v>
      </c>
      <c r="AM48" s="194" t="str">
        <f aca="false">IF(OR(AM45="&lt;empty&gt;",AM27=0),"",AM45/AM27*1000)</f>
        <v/>
      </c>
      <c r="AN48" s="194" t="n">
        <f aca="false">IF(OR(AN45="&lt;empty&gt;",AN27=0),"",AN45/AN27*1000)</f>
        <v>58.3970185334408</v>
      </c>
      <c r="AO48" s="194" t="n">
        <f aca="false">IF(OR(AO45="&lt;empty&gt;",AO27=0),"",AO45/AO27*1000)</f>
        <v>0.0207140200818148</v>
      </c>
      <c r="AP48" s="194" t="n">
        <f aca="false">IF(OR(AP45="&lt;empty&gt;",AP27=0),"",AP45/AP27*1000)</f>
        <v>0.00783325698579936</v>
      </c>
      <c r="AQ48" s="194" t="str">
        <f aca="false">IF(OR(AQ45="&lt;empty&gt;",AQ27=0),"",AQ45/AQ27*1000)</f>
        <v/>
      </c>
      <c r="AR48" s="194" t="n">
        <f aca="false">IF(OR(AR45="&lt;empty&gt;",AR27=0),"",AR45/AR27*1000)</f>
        <v>223.192535471931</v>
      </c>
      <c r="AS48" s="194" t="n">
        <f aca="false">IF(OR(AS45="&lt;empty&gt;",AS27=0),"",AS45/AS27*1000)</f>
        <v>222.369452980947</v>
      </c>
      <c r="AT48" s="194" t="n">
        <f aca="false">IF(OR(AT45="&lt;empty&gt;",AT27=0),"",AT45/AT27*1000)</f>
        <v>139.797179289026</v>
      </c>
      <c r="AV48" s="194" t="n">
        <f aca="false">IF(OR(AV45="&lt;empty&gt;",AV27=0),"",AV45/AV27*1000)</f>
        <v>20.1605438401776</v>
      </c>
      <c r="AW48" s="194" t="n">
        <f aca="false">IF(OR(AW45="&lt;empty&gt;",AW27=0),"",AW45/AW27*1000)</f>
        <v>180.620310765816</v>
      </c>
      <c r="AX48" s="194" t="str">
        <f aca="false">IF(OR(AX45="&lt;empty&gt;",AX27=0),"",AX45/AX27*1000)</f>
        <v/>
      </c>
      <c r="AY48" s="194" t="n">
        <f aca="false">IF(OR(AY45="&lt;empty&gt;",AY27=0),"",AY45/AY27*1000)</f>
        <v>0.323995363214838</v>
      </c>
      <c r="AZ48" s="194" t="n">
        <f aca="false">IF(OR(AZ45="&lt;empty&gt;",AZ27=0),"",AZ45/AZ27*1000)</f>
        <v>0.324748257164988</v>
      </c>
      <c r="BA48" s="194" t="str">
        <f aca="false">IF(OR(BA45="&lt;empty&gt;",BA27=0),"",BA45/BA27*1000)</f>
        <v/>
      </c>
      <c r="BB48" s="194" t="str">
        <f aca="false">IF(OR(BB45="&lt;empty&gt;",BB27=0),"",BB45/BB27*1000)</f>
        <v/>
      </c>
      <c r="BC48" s="194" t="str">
        <f aca="false">IF(OR(BC45="&lt;empty&gt;",BC27=0),"",BC45/BC27*1000)</f>
        <v/>
      </c>
      <c r="BD48" s="194" t="str">
        <f aca="false">IF(OR(BD45="&lt;empty&gt;",BD27=0),"",BD45/BD27*1000)</f>
        <v/>
      </c>
      <c r="BE48" s="194" t="str">
        <f aca="false">IF(OR(BE45="&lt;empty&gt;",BE27=0),"",BE45/BE27*1000)</f>
        <v/>
      </c>
      <c r="BF48" s="194" t="str">
        <f aca="false">IF(OR(BF45="&lt;empty&gt;",BF27=0),"",BF45/BF27*1000)</f>
        <v/>
      </c>
      <c r="BG48" s="194" t="n">
        <f aca="false">IF(OR(BG45="&lt;empty&gt;",BG27=0),"",BG45/BG27*1000)</f>
        <v>0.000729546638874414</v>
      </c>
      <c r="BH48" s="194" t="n">
        <f aca="false">IF(OR(BH45="&lt;empty&gt;",BH27=0),"",BH45/BH27*1000)</f>
        <v>0.000601633003867641</v>
      </c>
      <c r="BI48" s="194" t="n">
        <f aca="false">IF(OR(BI45="&lt;empty&gt;",BI27=0),"",BI45/BI27*1000)</f>
        <v>4.95908752789487E-005</v>
      </c>
      <c r="BJ48" s="194" t="n">
        <f aca="false">IF(OR(BJ45="&lt;empty&gt;",BJ27=0),"",BJ45/BJ27*1000)</f>
        <v>0.000291970802919708</v>
      </c>
      <c r="BK48" s="194" t="n">
        <f aca="false">IF(OR(BK45="&lt;empty&gt;",BK27=0),"",BK45/BK27*1000)</f>
        <v>0.246934306569343</v>
      </c>
      <c r="BM48" s="194" t="n">
        <f aca="false">IF(OR(BM45="&lt;empty&gt;",BM27=0),"",BM45/BM27*1000)</f>
        <v>0.0887460650577125</v>
      </c>
      <c r="BO48" s="194" t="str">
        <f aca="false">IF(OR(BO45="&lt;empty&gt;",BO27=0),"",BO45/BO27*1000)</f>
        <v/>
      </c>
      <c r="BP48" s="194" t="str">
        <f aca="false">IF(OR(BP45="&lt;empty&gt;",BP27=0),"",BP45/BP27*1000)</f>
        <v/>
      </c>
      <c r="BQ48" s="194" t="str">
        <f aca="false">IF(OR(BQ45="&lt;empty&gt;",BQ27=0),"",BQ45/BQ27*1000)</f>
        <v/>
      </c>
      <c r="BS48" s="194" t="str">
        <f aca="false">IF(OR(BS45="&lt;empty&gt;",BS27=0),"",BS45/BS27*1000)</f>
        <v/>
      </c>
      <c r="BT48" s="194" t="str">
        <f aca="false">IF(OR(BT45="&lt;empty&gt;",BT27=0),"",BT45/BT27*1000)</f>
        <v/>
      </c>
      <c r="BU48" s="194" t="n">
        <f aca="false">IF(OR(BU45="&lt;empty&gt;",BU27=0),"",BU45/BU27*1000)</f>
        <v>19.536520854527</v>
      </c>
      <c r="BV48" s="194" t="n">
        <f aca="false">IF(OR(BV45="&lt;empty&gt;",BV27=0),"",BV45/BV27*1000)</f>
        <v>1.14493054446751</v>
      </c>
      <c r="BW48" s="194" t="str">
        <f aca="false">IF(OR(BW45="&lt;empty&gt;",BW27=0),"",BW45/BW27*1000)</f>
        <v/>
      </c>
      <c r="BX48" s="194" t="n">
        <f aca="false">IF(OR(BX45="&lt;empty&gt;",BX27=0),"",BX45/BX27*1000)</f>
        <v>2.03707476064372E-005</v>
      </c>
      <c r="BY48" s="194" t="n">
        <f aca="false">IF(OR(BY45="&lt;empty&gt;",BY27=0),"",BY45/BY27*1000)</f>
        <v>1.37268359643102E-005</v>
      </c>
      <c r="BZ48" s="194" t="str">
        <f aca="false">IF(OR(BZ45="&lt;empty&gt;",BZ27=0),"",BZ45/BZ27*1000)</f>
        <v/>
      </c>
      <c r="CA48" s="194" t="n">
        <f aca="false">IF(OR(CA45="&lt;empty&gt;",CA27=0),"",CA45/CA27*1000)</f>
        <v>0</v>
      </c>
      <c r="CB48" s="194" t="n">
        <f aca="false">IF(OR(CB45="&lt;empty&gt;",CB27=0),"",CB45/CB27*1000)</f>
        <v>0</v>
      </c>
      <c r="CC48" s="194" t="str">
        <f aca="false">IF(OR(CC45="&lt;empty&gt;",CC27=0),"",CC45/CC27*1000)</f>
        <v/>
      </c>
      <c r="CD48" s="194" t="str">
        <f aca="false">IF(OR(CD45="&lt;empty&gt;",CD27=0),"",CD45/CD27*1000)</f>
        <v/>
      </c>
      <c r="CE48" s="194" t="str">
        <f aca="false">IF(OR(CE45="&lt;empty&gt;",CE27=0),"",CE45/CE27*1000)</f>
        <v/>
      </c>
      <c r="CF48" s="194" t="str">
        <f aca="false">IF(OR(CF45="&lt;empty&gt;",CF27=0),"",CF45/CF27*1000)</f>
        <v/>
      </c>
      <c r="CG48" s="194" t="str">
        <f aca="false">IF(OR(CG45="&lt;empty&gt;",CG27=0),"",CG45/CG27*1000)</f>
        <v/>
      </c>
      <c r="CH48" s="194" t="str">
        <f aca="false">IF(OR(CH45="&lt;empty&gt;",CH27=0),"",CH45/CH27*1000)</f>
        <v/>
      </c>
      <c r="CI48" s="194" t="str">
        <f aca="false">IF(OR(CI45="&lt;empty&gt;",CI27=0),"",CI45/CI27*1000)</f>
        <v/>
      </c>
      <c r="CJ48" s="194" t="str">
        <f aca="false">IF(OR(CJ45="&lt;empty&gt;",CJ27=0),"",CJ45/CJ27*1000)</f>
        <v/>
      </c>
      <c r="CK48" s="194" t="str">
        <f aca="false">IF(OR(CK45="&lt;empty&gt;",CK27=0),"",CK45/CK27*1000)</f>
        <v/>
      </c>
      <c r="CM48" s="194" t="str">
        <f aca="false">IF(OR(CM45="&lt;empty&gt;",CM27=0),"",CM45/CM27*1000)</f>
        <v/>
      </c>
      <c r="CN48" s="194" t="str">
        <f aca="false">IF(OR(CN45="&lt;empty&gt;",CN27=0),"",CN45/CN27*1000)</f>
        <v/>
      </c>
      <c r="CO48" s="194" t="str">
        <f aca="false">IF(OR(CO45="&lt;empty&gt;",CO27=0),"",CO45/CO27*1000)</f>
        <v/>
      </c>
      <c r="CP48" s="194" t="str">
        <f aca="false">IF(OR(CP45="&lt;empty&gt;",CP27=0),"",CP45/CP27*1000)</f>
        <v/>
      </c>
      <c r="CQ48" s="194" t="n">
        <f aca="false">IF(OR(CQ45="&lt;empty&gt;",CQ27=0),"",CQ45/CQ27*1000)</f>
        <v>0.00862193362193362</v>
      </c>
      <c r="CR48" s="194" t="n">
        <f aca="false">IF(OR(CR45="&lt;empty&gt;",CR27=0),"",CR45/CR27*1000)</f>
        <v>0.004004329004329</v>
      </c>
      <c r="CS48" s="194" t="n">
        <f aca="false">IF(OR(CS45="&lt;empty&gt;",CS27=0),"",CS45/CS27*1000)</f>
        <v>0.00427302996670366</v>
      </c>
      <c r="CT48" s="194" t="str">
        <f aca="false">IF(OR(CT45="&lt;empty&gt;",CT27=0),"",CT45/CT27*1000)</f>
        <v/>
      </c>
      <c r="CV48" s="194" t="str">
        <f aca="false">IF(OR(CV45="&lt;empty&gt;",CV27=0),"",CV45/CV27*1000)</f>
        <v/>
      </c>
      <c r="CW48" s="194" t="str">
        <f aca="false">IF(OR(CW45="&lt;empty&gt;",CW27=0),"",CW45/CW27*1000)</f>
        <v/>
      </c>
      <c r="CX48" s="194" t="str">
        <f aca="false">IF(OR(CX45="&lt;empty&gt;",CX27=0),"",CX45/CX27*1000)</f>
        <v/>
      </c>
      <c r="CY48" s="194" t="str">
        <f aca="false">IF(OR(CY45="&lt;empty&gt;",CY27=0),"",CY45/CY27*1000)</f>
        <v/>
      </c>
      <c r="CZ48" s="194" t="str">
        <f aca="false">IF(OR(CZ45="&lt;empty&gt;",CZ27=0),"",CZ45/CZ27*1000)</f>
        <v/>
      </c>
      <c r="DB48" s="194" t="str">
        <f aca="false">IF(OR(DB45="&lt;empty&gt;",DB27=0),"",DB45/DB27*1000)</f>
        <v/>
      </c>
      <c r="DC48" s="194" t="str">
        <f aca="false">IF(OR(DC45="&lt;empty&gt;",DC27=0),"",DC45/DC27*1000)</f>
        <v/>
      </c>
      <c r="DD48" s="194" t="str">
        <f aca="false">IF(OR(DD45="&lt;empty&gt;",DD27=0),"",DD45/DD27*1000)</f>
        <v/>
      </c>
      <c r="DE48" s="194" t="str">
        <f aca="false">IF(OR(DE45="&lt;empty&gt;",DE27=0),"",DE45/DE27*1000)</f>
        <v/>
      </c>
      <c r="DF48" s="194" t="str">
        <f aca="false">IF(OR(DF45="&lt;empty&gt;",DF27=0),"",DF45/DF27*1000)</f>
        <v/>
      </c>
      <c r="DG48" s="194" t="str">
        <f aca="false">IF(OR(DG45="&lt;empty&gt;",DG27=0),"",DG45/DG27*1000)</f>
        <v/>
      </c>
      <c r="DH48" s="194" t="str">
        <f aca="false">IF(OR(DH45="&lt;empty&gt;",DH27=0),"",DH45/DH27*1000)</f>
        <v/>
      </c>
      <c r="DI48" s="194" t="str">
        <f aca="false">IF(OR(DI45="&lt;empty&gt;",DI27=0),"",DI45/DI27*1000)</f>
        <v/>
      </c>
      <c r="DJ48" s="194" t="str">
        <f aca="false">IF(OR(DJ45="&lt;empty&gt;",DJ27=0),"",DJ45/DJ27*1000)</f>
        <v/>
      </c>
      <c r="DL48" s="194" t="str">
        <f aca="false">IF(OR(DL45="&lt;empty&gt;",DL27=0),"",DL45/DL27*1000)</f>
        <v/>
      </c>
      <c r="DM48" s="194" t="str">
        <f aca="false">IF(OR(DM45="&lt;empty&gt;",DM27=0),"",DM45/DM27*1000)</f>
        <v/>
      </c>
      <c r="DN48" s="194" t="str">
        <f aca="false">IF(OR(DN45="&lt;empty&gt;",DN27=0),"",DN45/DN27*1000)</f>
        <v/>
      </c>
      <c r="DO48" s="194" t="str">
        <f aca="false">IF(OR(DO45="&lt;empty&gt;",DO27=0),"",DO45/DO27*1000)</f>
        <v/>
      </c>
      <c r="DP48" s="194" t="str">
        <f aca="false">IF(OR(DP45="&lt;empty&gt;",DP27=0),"",DP45/DP27*1000)</f>
        <v/>
      </c>
      <c r="DQ48" s="194" t="str">
        <f aca="false">IF(OR(DQ45="&lt;empty&gt;",DQ27=0),"",DQ45/DQ27*1000)</f>
        <v/>
      </c>
      <c r="DR48" s="194" t="n">
        <f aca="false">IF(OR(DR45="&lt;empty&gt;",DR27=0),"",DR45/DR27*1000)</f>
        <v>11.0888567126144</v>
      </c>
      <c r="DS48" s="194" t="str">
        <f aca="false">IF(OR(DS45="&lt;empty&gt;",DS27=0),"",DS45/DS27*1000)</f>
        <v/>
      </c>
      <c r="DT48" s="194" t="str">
        <f aca="false">IF(OR(DT45="&lt;empty&gt;",DT27=0),"",DT45/DT27*1000)</f>
        <v/>
      </c>
      <c r="DU48" s="194" t="str">
        <f aca="false">IF(OR(DU45="&lt;empty&gt;",DU27=0),"",DU45/DU27*1000)</f>
        <v/>
      </c>
      <c r="DV48" s="194" t="str">
        <f aca="false">IF(OR(DV45="&lt;empty&gt;",DV27=0),"",DV45/DV27*1000)</f>
        <v/>
      </c>
      <c r="DW48" s="194" t="str">
        <f aca="false">IF(OR(DW45="&lt;empty&gt;",DW27=0),"",DW45/DW27*1000)</f>
        <v/>
      </c>
      <c r="DX48" s="194" t="str">
        <f aca="false">IF(OR(DX45="&lt;empty&gt;",DX27=0),"",DX45/DX27*1000)</f>
        <v/>
      </c>
      <c r="DY48" s="194" t="str">
        <f aca="false">IF(OR(DY45="&lt;empty&gt;",DY27=0),"",DY45/DY27*1000)</f>
        <v/>
      </c>
      <c r="DZ48" s="194" t="n">
        <f aca="false">IF(OR(DZ45="&lt;empty&gt;",DZ27=0),"",DZ45/DZ27*1000)</f>
        <v>0</v>
      </c>
      <c r="EA48" s="194" t="n">
        <f aca="false">IF(OR(EA45="&lt;empty&gt;",EA27=0),"",EA45/EA27*1000)</f>
        <v>0</v>
      </c>
      <c r="EB48" s="194" t="str">
        <f aca="false">IF(OR(EB45="&lt;empty&gt;",EB27=0),"",EB45/EB27*1000)</f>
        <v/>
      </c>
      <c r="EC48" s="194" t="str">
        <f aca="false">IF(OR(EC45="&lt;empty&gt;",EC27=0),"",EC45/EC27*1000)</f>
        <v/>
      </c>
      <c r="EE48" s="194" t="n">
        <f aca="false">IF(OR(EE45="&lt;empty&gt;",EE27=0),"",EE45/EE27*1000)</f>
        <v>0.00732519422863485</v>
      </c>
      <c r="EF48" s="194" t="n">
        <f aca="false">IF(OR(EF45="&lt;empty&gt;",EF27=0),"",EF45/EF27*1000)</f>
        <v>0.00732519422863485</v>
      </c>
      <c r="EG48" s="194" t="n">
        <f aca="false">IF(OR(EG45="&lt;empty&gt;",EG27=0),"",EG45/EG27*1000)</f>
        <v>0.00216426193118757</v>
      </c>
      <c r="EH48" s="194" t="n">
        <f aca="false">IF(OR(EH45="&lt;empty&gt;",EH27=0),"",EH45/EH27*1000)</f>
        <v>0.0192118226600985</v>
      </c>
      <c r="EI48" s="194" t="n">
        <f aca="false">IF(OR(EI45="&lt;empty&gt;",EI27=0),"",EI45/EI27*1000)</f>
        <v>0.0842364532019705</v>
      </c>
      <c r="EJ48" s="194" t="n">
        <f aca="false">IF(OR(EJ45="&lt;empty&gt;",EJ27=0),"",EJ45/EJ27*1000)</f>
        <v>0</v>
      </c>
      <c r="EK48" s="194" t="n">
        <f aca="false">IF(OR(EK45="&lt;empty&gt;",EK27=0),"",EK45/EK27*1000)</f>
        <v>0</v>
      </c>
      <c r="EL48" s="194" t="n">
        <f aca="false">IF(OR(EL45="&lt;empty&gt;",EL27=0),"",EL45/EL27*1000)</f>
        <v>0</v>
      </c>
      <c r="EM48" s="194" t="n">
        <f aca="false">IF(OR(EM45="&lt;empty&gt;",EM27=0),"",EM45/EM27*1000)</f>
        <v>0</v>
      </c>
      <c r="EN48" s="194" t="n">
        <f aca="false">IF(OR(EN45="&lt;empty&gt;",EN27=0),"",EN45/EN27*1000)</f>
        <v>0</v>
      </c>
      <c r="EO48" s="194" t="n">
        <f aca="false">IF(OR(EO45="&lt;empty&gt;",EO27=0),"",EO45/EO27*1000)</f>
        <v>0.335960591133005</v>
      </c>
      <c r="EP48" s="194" t="n">
        <f aca="false">IF(OR(EP45="&lt;empty&gt;",EP27=0),"",EP45/EP27*1000)</f>
        <v>0.335960591133005</v>
      </c>
      <c r="ER48" s="194" t="str">
        <f aca="false">IF(OR(ER45="&lt;empty&gt;",ER27=0),"",ER45/ER27*1000)</f>
        <v/>
      </c>
      <c r="ET48" s="194" t="str">
        <f aca="false">IF(OR(ET45="&lt;empty&gt;",ET27=0),"",ET45/ET27*1000)</f>
        <v/>
      </c>
      <c r="EU48" s="194" t="str">
        <f aca="false">IF(OR(EU45="&lt;empty&gt;",EU27=0),"",EU45/EU27*1000)</f>
        <v/>
      </c>
      <c r="EV48" s="194" t="str">
        <f aca="false">IF(OR(EV45="&lt;empty&gt;",EV27=0),"",EV45/EV27*1000)</f>
        <v/>
      </c>
      <c r="EW48" s="194" t="str">
        <f aca="false">IF(OR(EW45="&lt;empty&gt;",EW27=0),"",EW45/EW27*1000)</f>
        <v/>
      </c>
      <c r="EX48" s="194" t="str">
        <f aca="false">IF(OR(EX45="&lt;empty&gt;",EX27=0),"",EX45/EX27*1000)</f>
        <v/>
      </c>
      <c r="EY48" s="194" t="str">
        <f aca="false">IF(OR(EY45="&lt;empty&gt;",EY27=0),"",EY45/EY27*1000)</f>
        <v/>
      </c>
      <c r="EZ48" s="194" t="str">
        <f aca="false">IF(OR(EZ45="&lt;empty&gt;",EZ27=0),"",EZ45/EZ27*1000)</f>
        <v/>
      </c>
      <c r="FA48" s="194" t="str">
        <f aca="false">IF(OR(FA45="&lt;empty&gt;",FA27=0),"",FA45/FA27*1000)</f>
        <v/>
      </c>
      <c r="FB48" s="194" t="str">
        <f aca="false">IF(OR(FB45="&lt;empty&gt;",FB27=0),"",FB45/FB27*1000)</f>
        <v/>
      </c>
      <c r="FC48" s="194" t="str">
        <f aca="false">IF(OR(FC45="&lt;empty&gt;",FC27=0),"",FC45/FC27*1000)</f>
        <v/>
      </c>
      <c r="FD48" s="194" t="str">
        <f aca="false">IF(OR(FD45="&lt;empty&gt;",FD27=0),"",FD45/FD27*1000)</f>
        <v/>
      </c>
      <c r="FE48" s="194" t="str">
        <f aca="false">IF(OR(FE45="&lt;empty&gt;",FE27=0),"",FE45/FE27*1000)</f>
        <v/>
      </c>
      <c r="FF48" s="194" t="n">
        <f aca="false">IF(OR(FF45="&lt;empty&gt;",FF27=0),"",FF45/FF27*1000)</f>
        <v>2121.19745762712</v>
      </c>
      <c r="FG48" s="194" t="str">
        <f aca="false">IF(OR(FG45="&lt;empty&gt;",FG27=0),"",FG45/FG27*1000)</f>
        <v/>
      </c>
      <c r="FH48" s="194" t="n">
        <f aca="false">IF(OR(FH45="&lt;empty&gt;",FH27=0),"",FH45/FH27*1000)</f>
        <v>0</v>
      </c>
      <c r="FI48" s="194" t="str">
        <f aca="false">IF(OR(FI45="&lt;empty&gt;",FI27=0),"",FI45/FI27*1000)</f>
        <v/>
      </c>
    </row>
    <row r="50" s="136" customFormat="true" ht="15" hidden="false" customHeight="false" outlineLevel="0" collapsed="false">
      <c r="A50" s="199" t="s">
        <v>382</v>
      </c>
      <c r="B50" s="200" t="s">
        <v>329</v>
      </c>
      <c r="C50" s="136" t="e">
        <f aca="false">C26/C32</f>
        <v>#DIV/0!</v>
      </c>
      <c r="D50" s="136" t="e">
        <f aca="false">D26/D32</f>
        <v>#DIV/0!</v>
      </c>
      <c r="E50" s="136" t="e">
        <f aca="false">E26/E32</f>
        <v>#DIV/0!</v>
      </c>
      <c r="F50" s="136" t="e">
        <f aca="false">F26/F32</f>
        <v>#DIV/0!</v>
      </c>
      <c r="G50" s="136" t="e">
        <f aca="false">G26/G32</f>
        <v>#DIV/0!</v>
      </c>
      <c r="H50" s="136" t="e">
        <f aca="false">H26/H32</f>
        <v>#DIV/0!</v>
      </c>
      <c r="I50" s="136" t="e">
        <f aca="false">I26/I32</f>
        <v>#DIV/0!</v>
      </c>
      <c r="K50" s="136" t="e">
        <f aca="false">K26/K32</f>
        <v>#DIV/0!</v>
      </c>
      <c r="V50" s="136" t="e">
        <f aca="false">V26/V32</f>
        <v>#DIV/0!</v>
      </c>
      <c r="Y50" s="136" t="e">
        <f aca="false">Y26/Y32</f>
        <v>#DIV/0!</v>
      </c>
      <c r="Z50" s="136" t="e">
        <f aca="false">Z26/Z32</f>
        <v>#DIV/0!</v>
      </c>
      <c r="AA50" s="136" t="e">
        <f aca="false">AA26/AA32</f>
        <v>#DIV/0!</v>
      </c>
      <c r="AB50" s="136" t="e">
        <f aca="false">AB26/AB32</f>
        <v>#DIV/0!</v>
      </c>
      <c r="AC50" s="136" t="e">
        <f aca="false">AC26/AC32</f>
        <v>#DIV/0!</v>
      </c>
      <c r="AD50" s="136" t="e">
        <f aca="false">AD26/AD32</f>
        <v>#DIV/0!</v>
      </c>
      <c r="AE50" s="136" t="e">
        <f aca="false">AE26/AE32</f>
        <v>#DIV/0!</v>
      </c>
      <c r="AF50" s="136" t="e">
        <f aca="false">AF26/AF32</f>
        <v>#DIV/0!</v>
      </c>
      <c r="AG50" s="136" t="e">
        <f aca="false">AG26/AG32</f>
        <v>#DIV/0!</v>
      </c>
      <c r="AH50" s="136" t="e">
        <f aca="false">AH26/AH32</f>
        <v>#DIV/0!</v>
      </c>
      <c r="AI50" s="136" t="e">
        <f aca="false">AI26/AI32</f>
        <v>#DIV/0!</v>
      </c>
      <c r="AJ50" s="136" t="e">
        <f aca="false">AJ26/AJ32</f>
        <v>#DIV/0!</v>
      </c>
      <c r="AL50" s="136" t="e">
        <f aca="false">AL26/AL32</f>
        <v>#DIV/0!</v>
      </c>
      <c r="AM50" s="136" t="e">
        <f aca="false">AM26/AM32</f>
        <v>#DIV/0!</v>
      </c>
      <c r="AN50" s="136" t="e">
        <f aca="false">AN26/AN32</f>
        <v>#DIV/0!</v>
      </c>
      <c r="AO50" s="136" t="e">
        <f aca="false">AO26/AO32</f>
        <v>#DIV/0!</v>
      </c>
      <c r="AP50" s="136" t="e">
        <f aca="false">AP26/AP32</f>
        <v>#DIV/0!</v>
      </c>
      <c r="AQ50" s="136" t="e">
        <f aca="false">AQ26/AQ32</f>
        <v>#DIV/0!</v>
      </c>
      <c r="AR50" s="136" t="e">
        <f aca="false">AR26/AR32</f>
        <v>#DIV/0!</v>
      </c>
      <c r="AS50" s="136" t="e">
        <f aca="false">AS26/AS32</f>
        <v>#DIV/0!</v>
      </c>
      <c r="AT50" s="136" t="e">
        <f aca="false">AT26/AT32</f>
        <v>#DIV/0!</v>
      </c>
      <c r="AV50" s="136" t="e">
        <f aca="false">AV26/AV32</f>
        <v>#DIV/0!</v>
      </c>
      <c r="AW50" s="136" t="e">
        <f aca="false">AW26/AW32</f>
        <v>#DIV/0!</v>
      </c>
      <c r="AX50" s="136" t="e">
        <f aca="false">AX26/AX32</f>
        <v>#DIV/0!</v>
      </c>
      <c r="AY50" s="136" t="e">
        <f aca="false">AY26/AY32</f>
        <v>#DIV/0!</v>
      </c>
      <c r="AZ50" s="136" t="e">
        <f aca="false">AZ26/AZ32</f>
        <v>#DIV/0!</v>
      </c>
      <c r="BA50" s="136" t="e">
        <f aca="false">BA26/BA32</f>
        <v>#DIV/0!</v>
      </c>
      <c r="BB50" s="136" t="e">
        <f aca="false">BB26/BB32</f>
        <v>#DIV/0!</v>
      </c>
      <c r="BC50" s="136" t="e">
        <f aca="false">BC26/BC32</f>
        <v>#DIV/0!</v>
      </c>
      <c r="BD50" s="136" t="e">
        <f aca="false">BD26/BD32</f>
        <v>#DIV/0!</v>
      </c>
      <c r="BE50" s="136" t="e">
        <f aca="false">BE26/BE32</f>
        <v>#DIV/0!</v>
      </c>
      <c r="BF50" s="136" t="e">
        <f aca="false">BF26/BF32</f>
        <v>#DIV/0!</v>
      </c>
      <c r="BG50" s="136" t="e">
        <f aca="false">BG26/BG32</f>
        <v>#DIV/0!</v>
      </c>
      <c r="BH50" s="136" t="e">
        <f aca="false">BH26/BH32</f>
        <v>#DIV/0!</v>
      </c>
      <c r="BI50" s="136" t="e">
        <f aca="false">BI26/BI32</f>
        <v>#DIV/0!</v>
      </c>
      <c r="BJ50" s="136" t="e">
        <f aca="false">BJ26/BJ32</f>
        <v>#DIV/0!</v>
      </c>
      <c r="BK50" s="136" t="e">
        <f aca="false">BK26/BK32</f>
        <v>#DIV/0!</v>
      </c>
      <c r="BM50" s="136" t="e">
        <f aca="false">BM26/BM32</f>
        <v>#DIV/0!</v>
      </c>
      <c r="BO50" s="136" t="e">
        <f aca="false">BO26/BO32</f>
        <v>#DIV/0!</v>
      </c>
      <c r="BP50" s="136" t="e">
        <f aca="false">BP26/BP32</f>
        <v>#DIV/0!</v>
      </c>
      <c r="BQ50" s="136" t="e">
        <f aca="false">BQ26/BQ32</f>
        <v>#DIV/0!</v>
      </c>
      <c r="BS50" s="136" t="e">
        <f aca="false">BS26/BS32</f>
        <v>#DIV/0!</v>
      </c>
      <c r="BT50" s="136" t="e">
        <f aca="false">BT26/BT32</f>
        <v>#DIV/0!</v>
      </c>
      <c r="BU50" s="136" t="e">
        <f aca="false">BU26/BU32</f>
        <v>#DIV/0!</v>
      </c>
      <c r="BV50" s="136" t="e">
        <f aca="false">BV26/BV32</f>
        <v>#DIV/0!</v>
      </c>
      <c r="BW50" s="136" t="e">
        <f aca="false">BW26/BW32</f>
        <v>#DIV/0!</v>
      </c>
      <c r="BX50" s="136" t="e">
        <f aca="false">BX26/BX32</f>
        <v>#DIV/0!</v>
      </c>
      <c r="BY50" s="136" t="e">
        <f aca="false">BY26/BY32</f>
        <v>#DIV/0!</v>
      </c>
      <c r="BZ50" s="136" t="e">
        <f aca="false">BZ26/BZ32</f>
        <v>#DIV/0!</v>
      </c>
      <c r="CA50" s="136" t="e">
        <f aca="false">CA26/CA32</f>
        <v>#DIV/0!</v>
      </c>
      <c r="CB50" s="136" t="e">
        <f aca="false">CB26/CB32</f>
        <v>#DIV/0!</v>
      </c>
      <c r="CC50" s="136" t="e">
        <f aca="false">CC26/CC32</f>
        <v>#DIV/0!</v>
      </c>
      <c r="CD50" s="136" t="e">
        <f aca="false">CD26/CD32</f>
        <v>#DIV/0!</v>
      </c>
      <c r="CE50" s="136" t="e">
        <f aca="false">CE26/CE32</f>
        <v>#DIV/0!</v>
      </c>
      <c r="CF50" s="136" t="e">
        <f aca="false">CF26/CF32</f>
        <v>#DIV/0!</v>
      </c>
      <c r="CG50" s="136" t="e">
        <f aca="false">CG26/CG32</f>
        <v>#DIV/0!</v>
      </c>
      <c r="CH50" s="136" t="e">
        <f aca="false">CH26/CH32</f>
        <v>#DIV/0!</v>
      </c>
      <c r="CI50" s="136" t="e">
        <f aca="false">CI26/CI32</f>
        <v>#DIV/0!</v>
      </c>
      <c r="CJ50" s="136" t="e">
        <f aca="false">CJ26/CJ32</f>
        <v>#DIV/0!</v>
      </c>
      <c r="CK50" s="136" t="e">
        <f aca="false">CK26/CK32</f>
        <v>#DIV/0!</v>
      </c>
      <c r="CM50" s="136" t="e">
        <f aca="false">CM26/CM32</f>
        <v>#DIV/0!</v>
      </c>
      <c r="CN50" s="136" t="e">
        <f aca="false">CN26/CN32</f>
        <v>#DIV/0!</v>
      </c>
      <c r="CO50" s="136" t="e">
        <f aca="false">CO26/CO32</f>
        <v>#DIV/0!</v>
      </c>
      <c r="CP50" s="136" t="e">
        <f aca="false">CP26/CP32</f>
        <v>#DIV/0!</v>
      </c>
      <c r="CQ50" s="136" t="e">
        <f aca="false">CQ26/CQ32</f>
        <v>#DIV/0!</v>
      </c>
      <c r="CR50" s="136" t="e">
        <f aca="false">CR26/CR32</f>
        <v>#DIV/0!</v>
      </c>
      <c r="CS50" s="136" t="e">
        <f aca="false">CS26/CS32</f>
        <v>#DIV/0!</v>
      </c>
      <c r="CT50" s="136" t="e">
        <f aca="false">CT26/CT32</f>
        <v>#DIV/0!</v>
      </c>
      <c r="CV50" s="136" t="e">
        <f aca="false">CV26/CV32</f>
        <v>#DIV/0!</v>
      </c>
      <c r="CW50" s="136" t="e">
        <f aca="false">CW26/CW32</f>
        <v>#DIV/0!</v>
      </c>
      <c r="CX50" s="136" t="e">
        <f aca="false">CX26/CX32</f>
        <v>#DIV/0!</v>
      </c>
      <c r="CY50" s="136" t="e">
        <f aca="false">CY26/CY32</f>
        <v>#DIV/0!</v>
      </c>
      <c r="CZ50" s="136" t="e">
        <f aca="false">CZ26/CZ32</f>
        <v>#DIV/0!</v>
      </c>
      <c r="DB50" s="136" t="e">
        <f aca="false">DB26/DB32</f>
        <v>#DIV/0!</v>
      </c>
      <c r="DC50" s="136" t="e">
        <f aca="false">DC26/DC32</f>
        <v>#DIV/0!</v>
      </c>
      <c r="DD50" s="136" t="e">
        <f aca="false">DD26/DD32</f>
        <v>#DIV/0!</v>
      </c>
      <c r="DE50" s="136" t="e">
        <f aca="false">DE26/DE32</f>
        <v>#DIV/0!</v>
      </c>
      <c r="DF50" s="136" t="e">
        <f aca="false">DF26/DF32</f>
        <v>#DIV/0!</v>
      </c>
      <c r="DG50" s="136" t="e">
        <f aca="false">DG26/DG32</f>
        <v>#DIV/0!</v>
      </c>
      <c r="DH50" s="136" t="e">
        <f aca="false">DH26/DH32</f>
        <v>#DIV/0!</v>
      </c>
      <c r="DI50" s="136" t="e">
        <f aca="false">DI26/DI32</f>
        <v>#DIV/0!</v>
      </c>
      <c r="DJ50" s="136" t="e">
        <f aca="false">DJ26/DJ32</f>
        <v>#DIV/0!</v>
      </c>
      <c r="DL50" s="136" t="e">
        <f aca="false">DL26/DL32</f>
        <v>#DIV/0!</v>
      </c>
      <c r="DM50" s="136" t="e">
        <f aca="false">DM26/DM32</f>
        <v>#DIV/0!</v>
      </c>
      <c r="DN50" s="136" t="e">
        <f aca="false">DN26/DN32</f>
        <v>#DIV/0!</v>
      </c>
      <c r="DO50" s="136" t="e">
        <f aca="false">DO26/DO32</f>
        <v>#DIV/0!</v>
      </c>
      <c r="DP50" s="136" t="e">
        <f aca="false">DP26/DP32</f>
        <v>#DIV/0!</v>
      </c>
      <c r="DQ50" s="136" t="e">
        <f aca="false">DQ26/DQ32</f>
        <v>#DIV/0!</v>
      </c>
      <c r="DR50" s="136" t="e">
        <f aca="false">DR26/DR32</f>
        <v>#DIV/0!</v>
      </c>
      <c r="DS50" s="136" t="e">
        <f aca="false">DS26/DS32</f>
        <v>#DIV/0!</v>
      </c>
      <c r="DT50" s="136" t="e">
        <f aca="false">DT26/DT32</f>
        <v>#DIV/0!</v>
      </c>
      <c r="DU50" s="136" t="e">
        <f aca="false">DU26/DU32</f>
        <v>#DIV/0!</v>
      </c>
      <c r="DV50" s="136" t="e">
        <f aca="false">DV26/DV32</f>
        <v>#DIV/0!</v>
      </c>
      <c r="DW50" s="136" t="e">
        <f aca="false">DW26/DW32</f>
        <v>#DIV/0!</v>
      </c>
      <c r="DX50" s="136" t="e">
        <f aca="false">DX26/DX32</f>
        <v>#DIV/0!</v>
      </c>
      <c r="DY50" s="136" t="e">
        <f aca="false">DY26/DY32</f>
        <v>#DIV/0!</v>
      </c>
      <c r="DZ50" s="136" t="e">
        <f aca="false">DZ26/DZ32</f>
        <v>#DIV/0!</v>
      </c>
      <c r="EA50" s="136" t="e">
        <f aca="false">EA26/EA32</f>
        <v>#DIV/0!</v>
      </c>
      <c r="EB50" s="136" t="e">
        <f aca="false">EB26/EB32</f>
        <v>#DIV/0!</v>
      </c>
      <c r="EC50" s="136" t="e">
        <f aca="false">EC26/EC32</f>
        <v>#DIV/0!</v>
      </c>
      <c r="EE50" s="136" t="e">
        <f aca="false">EE26/EE32</f>
        <v>#DIV/0!</v>
      </c>
      <c r="EF50" s="136" t="e">
        <f aca="false">EF26/EF32</f>
        <v>#DIV/0!</v>
      </c>
      <c r="EG50" s="136" t="e">
        <f aca="false">EG26/EG32</f>
        <v>#DIV/0!</v>
      </c>
      <c r="EH50" s="136" t="e">
        <f aca="false">EH26/EH32</f>
        <v>#DIV/0!</v>
      </c>
      <c r="EI50" s="136" t="e">
        <f aca="false">EI26/EI32</f>
        <v>#DIV/0!</v>
      </c>
      <c r="EJ50" s="136" t="e">
        <f aca="false">EJ26/EJ32</f>
        <v>#DIV/0!</v>
      </c>
      <c r="EK50" s="136" t="e">
        <f aca="false">EK26/EK32</f>
        <v>#DIV/0!</v>
      </c>
      <c r="EL50" s="136" t="e">
        <f aca="false">EL26/EL32</f>
        <v>#DIV/0!</v>
      </c>
      <c r="EM50" s="136" t="e">
        <f aca="false">EM26/EM32</f>
        <v>#DIV/0!</v>
      </c>
      <c r="EN50" s="136" t="e">
        <f aca="false">EN26/EN32</f>
        <v>#DIV/0!</v>
      </c>
      <c r="EO50" s="136" t="e">
        <f aca="false">EO26/EO32</f>
        <v>#DIV/0!</v>
      </c>
      <c r="EP50" s="136" t="e">
        <f aca="false">EP26/EP32</f>
        <v>#DIV/0!</v>
      </c>
      <c r="ER50" s="136" t="e">
        <f aca="false">ER26/ER32</f>
        <v>#DIV/0!</v>
      </c>
      <c r="ET50" s="136" t="e">
        <f aca="false">ET26/ET32</f>
        <v>#DIV/0!</v>
      </c>
      <c r="EU50" s="136" t="e">
        <f aca="false">EU26/EU32</f>
        <v>#DIV/0!</v>
      </c>
      <c r="EV50" s="136" t="e">
        <f aca="false">EV26/EV32</f>
        <v>#DIV/0!</v>
      </c>
      <c r="EW50" s="136" t="e">
        <f aca="false">EW26/EW32</f>
        <v>#DIV/0!</v>
      </c>
      <c r="EX50" s="136" t="e">
        <f aca="false">EX26/EX32</f>
        <v>#DIV/0!</v>
      </c>
      <c r="EY50" s="136" t="e">
        <f aca="false">EY26/EY32</f>
        <v>#DIV/0!</v>
      </c>
      <c r="EZ50" s="136" t="e">
        <f aca="false">EZ26/EZ32</f>
        <v>#DIV/0!</v>
      </c>
      <c r="FA50" s="136" t="e">
        <f aca="false">FA26/FA32</f>
        <v>#DIV/0!</v>
      </c>
      <c r="FB50" s="136" t="e">
        <f aca="false">FB26/FB32</f>
        <v>#DIV/0!</v>
      </c>
      <c r="FC50" s="136" t="e">
        <f aca="false">FC26/FC32</f>
        <v>#DIV/0!</v>
      </c>
      <c r="FD50" s="136" t="e">
        <f aca="false">FD26/FD32</f>
        <v>#DIV/0!</v>
      </c>
      <c r="FE50" s="136" t="e">
        <f aca="false">FE26/FE32</f>
        <v>#DIV/0!</v>
      </c>
      <c r="FF50" s="136" t="e">
        <f aca="false">FF26/FF32</f>
        <v>#DIV/0!</v>
      </c>
      <c r="FG50" s="167" t="n">
        <f aca="false">FG6</f>
        <v>2.8</v>
      </c>
      <c r="FH50" s="167" t="n">
        <f aca="false">FH6</f>
        <v>0.7</v>
      </c>
      <c r="FI50" s="136" t="e">
        <f aca="false">FI26/FI32</f>
        <v>#DIV/0!</v>
      </c>
    </row>
    <row r="51" s="136" customFormat="true" ht="15" hidden="false" customHeight="false" outlineLevel="0" collapsed="false">
      <c r="A51" s="200" t="s">
        <v>383</v>
      </c>
      <c r="B51" s="200" t="s">
        <v>329</v>
      </c>
      <c r="C51" s="136" t="n">
        <f aca="false">C25/34</f>
        <v>0</v>
      </c>
      <c r="D51" s="136" t="n">
        <f aca="false">D25/34</f>
        <v>0</v>
      </c>
      <c r="E51" s="136" t="n">
        <f aca="false">E25/34</f>
        <v>0</v>
      </c>
      <c r="F51" s="136" t="n">
        <f aca="false">F25/34</f>
        <v>0</v>
      </c>
      <c r="G51" s="136" t="n">
        <f aca="false">G25/34</f>
        <v>0</v>
      </c>
      <c r="H51" s="136" t="n">
        <f aca="false">H25/34</f>
        <v>0</v>
      </c>
      <c r="I51" s="136" t="n">
        <f aca="false">I25/34</f>
        <v>0</v>
      </c>
      <c r="K51" s="136" t="n">
        <f aca="false">K25/34</f>
        <v>0</v>
      </c>
      <c r="V51" s="136" t="n">
        <f aca="false">V25/34</f>
        <v>0</v>
      </c>
      <c r="Y51" s="136" t="n">
        <f aca="false">Y25/34</f>
        <v>0</v>
      </c>
      <c r="Z51" s="136" t="n">
        <f aca="false">Z25/34</f>
        <v>0</v>
      </c>
      <c r="AA51" s="136" t="n">
        <f aca="false">AA25/34</f>
        <v>0</v>
      </c>
      <c r="AB51" s="136" t="n">
        <f aca="false">AB25/34</f>
        <v>0</v>
      </c>
      <c r="AC51" s="136" t="n">
        <f aca="false">AC25/34</f>
        <v>0</v>
      </c>
      <c r="AD51" s="136" t="n">
        <f aca="false">AD25/34</f>
        <v>0</v>
      </c>
      <c r="AE51" s="136" t="n">
        <f aca="false">AE25/34</f>
        <v>0</v>
      </c>
      <c r="AF51" s="136" t="n">
        <f aca="false">AF25/34</f>
        <v>0.000294117647058824</v>
      </c>
      <c r="AG51" s="136" t="n">
        <f aca="false">AG25/34</f>
        <v>0.000294117647058824</v>
      </c>
      <c r="AH51" s="136" t="n">
        <f aca="false">AH25/34</f>
        <v>0.000294117647058824</v>
      </c>
      <c r="AI51" s="136" t="n">
        <f aca="false">AI25/34</f>
        <v>0.000294117647058824</v>
      </c>
      <c r="AJ51" s="136" t="n">
        <f aca="false">AJ25/34</f>
        <v>0.000294117647058824</v>
      </c>
      <c r="AL51" s="136" t="n">
        <f aca="false">AL25/34</f>
        <v>0.000882352941176471</v>
      </c>
      <c r="AM51" s="136" t="n">
        <f aca="false">AM25/34</f>
        <v>0.000882352941176471</v>
      </c>
      <c r="AN51" s="136" t="n">
        <f aca="false">AN25/34</f>
        <v>0.000882352941176471</v>
      </c>
      <c r="AO51" s="136" t="n">
        <f aca="false">AO25/34</f>
        <v>0.000882352941176471</v>
      </c>
      <c r="AP51" s="136" t="n">
        <f aca="false">AP25/34</f>
        <v>0.000882352941176471</v>
      </c>
      <c r="AQ51" s="136" t="n">
        <f aca="false">AQ25/34</f>
        <v>0</v>
      </c>
      <c r="AR51" s="136" t="n">
        <f aca="false">AR25/34</f>
        <v>0.000588235294117647</v>
      </c>
      <c r="AS51" s="136" t="n">
        <f aca="false">AS25/34</f>
        <v>0.000588235294117647</v>
      </c>
      <c r="AT51" s="136" t="n">
        <f aca="false">AT25/34</f>
        <v>0.000588235294117647</v>
      </c>
      <c r="AV51" s="136" t="n">
        <f aca="false">AV25/34</f>
        <v>0.000588235294117647</v>
      </c>
      <c r="AW51" s="136" t="n">
        <f aca="false">AW25/34</f>
        <v>0.000588235294117647</v>
      </c>
      <c r="AX51" s="136" t="n">
        <f aca="false">AX25/34</f>
        <v>0</v>
      </c>
      <c r="AY51" s="136" t="n">
        <f aca="false">AY25/34</f>
        <v>0.000588235294117647</v>
      </c>
      <c r="AZ51" s="136" t="n">
        <f aca="false">AZ25/34</f>
        <v>0.000588235294117647</v>
      </c>
      <c r="BA51" s="136" t="n">
        <f aca="false">BA25/34</f>
        <v>0.000588235294117647</v>
      </c>
      <c r="BB51" s="136" t="n">
        <f aca="false">BB25/34</f>
        <v>0.000588235294117647</v>
      </c>
      <c r="BC51" s="136" t="n">
        <f aca="false">BC25/34</f>
        <v>0.000294117647058824</v>
      </c>
      <c r="BD51" s="136" t="n">
        <f aca="false">BD25/34</f>
        <v>0.000294117647058824</v>
      </c>
      <c r="BE51" s="136" t="n">
        <f aca="false">BE25/34</f>
        <v>0.000294117647058824</v>
      </c>
      <c r="BF51" s="136" t="n">
        <f aca="false">BF25/34</f>
        <v>0.000294117647058824</v>
      </c>
      <c r="BG51" s="136" t="n">
        <f aca="false">BG25/34</f>
        <v>0.000294117647058824</v>
      </c>
      <c r="BH51" s="136" t="n">
        <f aca="false">BH25/34</f>
        <v>0.000294117647058824</v>
      </c>
      <c r="BI51" s="136" t="n">
        <f aca="false">BI25/34</f>
        <v>0.000294117647058824</v>
      </c>
      <c r="BJ51" s="136" t="n">
        <f aca="false">BJ25/34</f>
        <v>0.000294117647058824</v>
      </c>
      <c r="BK51" s="136" t="n">
        <f aca="false">BK25/34</f>
        <v>0.000294117647058824</v>
      </c>
      <c r="BM51" s="136" t="n">
        <f aca="false">BM25/34</f>
        <v>0.000588235294117647</v>
      </c>
      <c r="BO51" s="136" t="n">
        <f aca="false">BO25/34</f>
        <v>0</v>
      </c>
      <c r="BP51" s="136" t="n">
        <f aca="false">BP25/34</f>
        <v>0</v>
      </c>
      <c r="BQ51" s="136" t="n">
        <f aca="false">BQ25/34</f>
        <v>0</v>
      </c>
      <c r="BS51" s="136" t="n">
        <f aca="false">BS25/34</f>
        <v>0</v>
      </c>
      <c r="BT51" s="136" t="n">
        <f aca="false">BT25/34</f>
        <v>0</v>
      </c>
      <c r="BU51" s="136" t="n">
        <f aca="false">BU25/34</f>
        <v>0.000294117647058824</v>
      </c>
      <c r="BV51" s="136" t="n">
        <f aca="false">BV25/34</f>
        <v>0.000588235294117647</v>
      </c>
      <c r="BW51" s="136" t="n">
        <f aca="false">BW25/34</f>
        <v>0</v>
      </c>
      <c r="BX51" s="136" t="n">
        <f aca="false">BX25/34</f>
        <v>0.000588235294117647</v>
      </c>
      <c r="BY51" s="136" t="n">
        <f aca="false">BY25/34</f>
        <v>0.000588235294117647</v>
      </c>
      <c r="BZ51" s="136" t="n">
        <f aca="false">BZ25/34</f>
        <v>0.000294117647058824</v>
      </c>
      <c r="CA51" s="136" t="n">
        <f aca="false">CA25/34</f>
        <v>0.000294117647058824</v>
      </c>
      <c r="CB51" s="136" t="n">
        <f aca="false">CB25/34</f>
        <v>0.000294117647058824</v>
      </c>
      <c r="CC51" s="136" t="n">
        <f aca="false">CC25/34</f>
        <v>0</v>
      </c>
      <c r="CD51" s="136" t="n">
        <f aca="false">CD25/34</f>
        <v>0</v>
      </c>
      <c r="CE51" s="136" t="n">
        <f aca="false">CE25/34</f>
        <v>0.000294117647058824</v>
      </c>
      <c r="CF51" s="136" t="n">
        <f aca="false">CF25/34</f>
        <v>0</v>
      </c>
      <c r="CG51" s="136" t="n">
        <f aca="false">CG25/34</f>
        <v>0</v>
      </c>
      <c r="CH51" s="136" t="n">
        <f aca="false">CH25/34</f>
        <v>0.000294117647058824</v>
      </c>
      <c r="CI51" s="136" t="n">
        <f aca="false">CI25/34</f>
        <v>0.000294117647058824</v>
      </c>
      <c r="CJ51" s="136" t="n">
        <f aca="false">CJ25/34</f>
        <v>0.000294117647058824</v>
      </c>
      <c r="CK51" s="136" t="n">
        <f aca="false">CK25/34</f>
        <v>0.000294117647058824</v>
      </c>
      <c r="CM51" s="136" t="n">
        <f aca="false">CM25/34</f>
        <v>0</v>
      </c>
      <c r="CN51" s="136" t="n">
        <f aca="false">CN25/34</f>
        <v>0</v>
      </c>
      <c r="CO51" s="136" t="n">
        <f aca="false">CO25/34</f>
        <v>0</v>
      </c>
      <c r="CP51" s="136" t="n">
        <f aca="false">CP25/34</f>
        <v>0</v>
      </c>
      <c r="CQ51" s="136" t="n">
        <f aca="false">CQ25/34</f>
        <v>0.000294117647058824</v>
      </c>
      <c r="CR51" s="136" t="n">
        <f aca="false">CR25/34</f>
        <v>0.000294117647058824</v>
      </c>
      <c r="CS51" s="136" t="n">
        <f aca="false">CS25/34</f>
        <v>0.000588235294117647</v>
      </c>
      <c r="CT51" s="136" t="n">
        <f aca="false">CT25/34</f>
        <v>0.000588235294117647</v>
      </c>
      <c r="CV51" s="136" t="n">
        <f aca="false">CV25/34</f>
        <v>0.000588235294117647</v>
      </c>
      <c r="CW51" s="136" t="n">
        <f aca="false">CW25/34</f>
        <v>0.000588235294117647</v>
      </c>
      <c r="CX51" s="136" t="n">
        <f aca="false">CX25/34</f>
        <v>0.000588235294117647</v>
      </c>
      <c r="CY51" s="136" t="n">
        <f aca="false">CY25/34</f>
        <v>0</v>
      </c>
      <c r="CZ51" s="136" t="n">
        <f aca="false">CZ25/34</f>
        <v>0</v>
      </c>
      <c r="DB51" s="136" t="n">
        <f aca="false">DB25/34</f>
        <v>0.000294117647058824</v>
      </c>
      <c r="DC51" s="136" t="n">
        <f aca="false">DC25/34</f>
        <v>0</v>
      </c>
      <c r="DD51" s="136" t="n">
        <f aca="false">DD25/34</f>
        <v>0</v>
      </c>
      <c r="DE51" s="136" t="n">
        <f aca="false">DE25/34</f>
        <v>0</v>
      </c>
      <c r="DF51" s="136" t="n">
        <f aca="false">DF25/34</f>
        <v>0</v>
      </c>
      <c r="DG51" s="136" t="n">
        <f aca="false">DG25/34</f>
        <v>0</v>
      </c>
      <c r="DH51" s="136" t="n">
        <f aca="false">DH25/34</f>
        <v>0</v>
      </c>
      <c r="DI51" s="136" t="n">
        <f aca="false">DI25/34</f>
        <v>0</v>
      </c>
      <c r="DJ51" s="136" t="n">
        <f aca="false">DJ25/34</f>
        <v>0</v>
      </c>
      <c r="DL51" s="136" t="n">
        <f aca="false">DL25/34</f>
        <v>0</v>
      </c>
      <c r="DM51" s="136" t="n">
        <f aca="false">DM25/34</f>
        <v>0</v>
      </c>
      <c r="DN51" s="136" t="n">
        <f aca="false">DN25/34</f>
        <v>0</v>
      </c>
      <c r="DO51" s="136" t="n">
        <f aca="false">DO25/34</f>
        <v>0</v>
      </c>
      <c r="DP51" s="136" t="n">
        <f aca="false">DP25/34</f>
        <v>0</v>
      </c>
      <c r="DQ51" s="136" t="n">
        <f aca="false">DQ25/34</f>
        <v>0</v>
      </c>
      <c r="DR51" s="136" t="n">
        <f aca="false">DR25/34</f>
        <v>0.000294117647058824</v>
      </c>
      <c r="DS51" s="136" t="n">
        <f aca="false">DS25/34</f>
        <v>0</v>
      </c>
      <c r="DT51" s="136" t="n">
        <f aca="false">DT25/34</f>
        <v>0</v>
      </c>
      <c r="DU51" s="136" t="n">
        <f aca="false">DU25/34</f>
        <v>0</v>
      </c>
      <c r="DV51" s="136" t="n">
        <f aca="false">DV25/34</f>
        <v>0</v>
      </c>
      <c r="DW51" s="136" t="n">
        <f aca="false">DW25/34</f>
        <v>0</v>
      </c>
      <c r="DX51" s="136" t="n">
        <f aca="false">DX25/34</f>
        <v>0</v>
      </c>
      <c r="DY51" s="136" t="n">
        <f aca="false">DY25/34</f>
        <v>0</v>
      </c>
      <c r="DZ51" s="136" t="n">
        <f aca="false">DZ25/34</f>
        <v>0.000588235294117647</v>
      </c>
      <c r="EA51" s="136" t="n">
        <f aca="false">EA25/34</f>
        <v>0.000294117647058824</v>
      </c>
      <c r="EB51" s="136" t="n">
        <f aca="false">EB25/34</f>
        <v>0.000294117647058824</v>
      </c>
      <c r="EC51" s="136" t="n">
        <f aca="false">EC25/34</f>
        <v>0</v>
      </c>
      <c r="EE51" s="136" t="n">
        <f aca="false">EE25/34</f>
        <v>0.000588235294117647</v>
      </c>
      <c r="EF51" s="136" t="n">
        <f aca="false">EF25/34</f>
        <v>0.000588235294117647</v>
      </c>
      <c r="EG51" s="136" t="n">
        <f aca="false">EG25/34</f>
        <v>0.000588235294117647</v>
      </c>
      <c r="EH51" s="136" t="n">
        <f aca="false">EH25/34</f>
        <v>0.000294117647058824</v>
      </c>
      <c r="EI51" s="136" t="n">
        <f aca="false">EI25/34</f>
        <v>0.000294117647058824</v>
      </c>
      <c r="EJ51" s="136" t="n">
        <f aca="false">EJ25/34</f>
        <v>0.000294117647058824</v>
      </c>
      <c r="EK51" s="136" t="n">
        <f aca="false">EK25/34</f>
        <v>0.000294117647058824</v>
      </c>
      <c r="EL51" s="136" t="n">
        <f aca="false">EL25/34</f>
        <v>0.000294117647058824</v>
      </c>
      <c r="EM51" s="136" t="n">
        <f aca="false">EM25/34</f>
        <v>0.000294117647058824</v>
      </c>
      <c r="EN51" s="136" t="n">
        <f aca="false">EN25/34</f>
        <v>0.000294117647058824</v>
      </c>
      <c r="EO51" s="136" t="n">
        <f aca="false">EO25/34</f>
        <v>0.000294117647058824</v>
      </c>
      <c r="EP51" s="136" t="n">
        <f aca="false">EP25/34</f>
        <v>0.000294117647058824</v>
      </c>
      <c r="ER51" s="136" t="n">
        <f aca="false">ER25/34</f>
        <v>0.000294117647058824</v>
      </c>
      <c r="ET51" s="136" t="n">
        <f aca="false">ET25/34</f>
        <v>0.000294117647058824</v>
      </c>
      <c r="EU51" s="136" t="n">
        <f aca="false">EU25/34</f>
        <v>0.000294117647058824</v>
      </c>
      <c r="EV51" s="136" t="n">
        <f aca="false">EV25/34</f>
        <v>0.000294117647058824</v>
      </c>
      <c r="EW51" s="136" t="n">
        <f aca="false">EW25/34</f>
        <v>0</v>
      </c>
      <c r="EX51" s="136" t="n">
        <f aca="false">EX25/34</f>
        <v>0</v>
      </c>
      <c r="EY51" s="136" t="n">
        <f aca="false">EY25/34</f>
        <v>0</v>
      </c>
      <c r="EZ51" s="136" t="n">
        <f aca="false">EZ25/34</f>
        <v>0</v>
      </c>
      <c r="FA51" s="136" t="n">
        <f aca="false">FA25/34</f>
        <v>0</v>
      </c>
      <c r="FB51" s="136" t="n">
        <f aca="false">FB25/34</f>
        <v>0.000294117647058824</v>
      </c>
      <c r="FC51" s="136" t="n">
        <f aca="false">FC25/34</f>
        <v>0.000294117647058824</v>
      </c>
      <c r="FD51" s="136" t="n">
        <f aca="false">FD25/34</f>
        <v>0.000294117647058824</v>
      </c>
      <c r="FE51" s="136" t="n">
        <f aca="false">FE25/34</f>
        <v>0</v>
      </c>
      <c r="FF51" s="136" t="n">
        <f aca="false">FF25/34</f>
        <v>0.000294117647058824</v>
      </c>
      <c r="FG51" s="136" t="n">
        <f aca="false">FG25/34</f>
        <v>0</v>
      </c>
      <c r="FH51" s="136" t="n">
        <f aca="false">FH25/34</f>
        <v>0.000294117647058824</v>
      </c>
      <c r="FI51" s="136" t="n">
        <f aca="false">FI25/34</f>
        <v>0.000294117647058824</v>
      </c>
    </row>
    <row r="52" s="202" customFormat="true" ht="15" hidden="false" customHeight="false" outlineLevel="0" collapsed="false">
      <c r="A52" s="201" t="s">
        <v>384</v>
      </c>
      <c r="B52" s="201" t="s">
        <v>374</v>
      </c>
      <c r="C52" s="202" t="e">
        <f aca="false">C51/C50*100</f>
        <v>#DIV/0!</v>
      </c>
      <c r="D52" s="202" t="e">
        <f aca="false">D51/D50*100</f>
        <v>#DIV/0!</v>
      </c>
      <c r="E52" s="202" t="e">
        <f aca="false">E51/E50*100</f>
        <v>#DIV/0!</v>
      </c>
      <c r="F52" s="202" t="e">
        <f aca="false">F51/F50*100</f>
        <v>#DIV/0!</v>
      </c>
      <c r="G52" s="202" t="e">
        <f aca="false">G51/G50*100</f>
        <v>#DIV/0!</v>
      </c>
      <c r="H52" s="202" t="e">
        <f aca="false">H51/H50*100</f>
        <v>#DIV/0!</v>
      </c>
      <c r="I52" s="202" t="e">
        <f aca="false">I51/I50*100</f>
        <v>#DIV/0!</v>
      </c>
      <c r="K52" s="202" t="e">
        <f aca="false">K51/K50*100</f>
        <v>#DIV/0!</v>
      </c>
      <c r="V52" s="202" t="e">
        <f aca="false">V51/V50*100</f>
        <v>#DIV/0!</v>
      </c>
      <c r="Y52" s="202" t="e">
        <f aca="false">Y51/Y50*100</f>
        <v>#DIV/0!</v>
      </c>
      <c r="Z52" s="202" t="e">
        <f aca="false">Z51/Z50*100</f>
        <v>#DIV/0!</v>
      </c>
      <c r="AA52" s="202" t="e">
        <f aca="false">AA51/AA50*100</f>
        <v>#DIV/0!</v>
      </c>
      <c r="AB52" s="202" t="e">
        <f aca="false">AB51/AB50*100</f>
        <v>#DIV/0!</v>
      </c>
      <c r="AC52" s="202" t="e">
        <f aca="false">AC51/AC50*100</f>
        <v>#DIV/0!</v>
      </c>
      <c r="AD52" s="202" t="e">
        <f aca="false">AD51/AD50*100</f>
        <v>#DIV/0!</v>
      </c>
      <c r="AE52" s="202" t="e">
        <f aca="false">AE51/AE50*100</f>
        <v>#DIV/0!</v>
      </c>
      <c r="AF52" s="202" t="e">
        <f aca="false">AF51/AF50*100</f>
        <v>#DIV/0!</v>
      </c>
      <c r="AG52" s="202" t="e">
        <f aca="false">AG51/AG50*100</f>
        <v>#DIV/0!</v>
      </c>
      <c r="AH52" s="202" t="e">
        <f aca="false">AH51/AH50*100</f>
        <v>#DIV/0!</v>
      </c>
      <c r="AI52" s="202" t="e">
        <f aca="false">AI51/AI50*100</f>
        <v>#DIV/0!</v>
      </c>
      <c r="AJ52" s="202" t="e">
        <f aca="false">AJ51/AJ50*100</f>
        <v>#DIV/0!</v>
      </c>
      <c r="AL52" s="202" t="e">
        <f aca="false">AL51/AL50*100</f>
        <v>#DIV/0!</v>
      </c>
      <c r="AM52" s="202" t="e">
        <f aca="false">AM51/AM50*100</f>
        <v>#DIV/0!</v>
      </c>
      <c r="AN52" s="202" t="e">
        <f aca="false">AN51/AN50*100</f>
        <v>#DIV/0!</v>
      </c>
      <c r="AO52" s="202" t="e">
        <f aca="false">AO51/AO50*100</f>
        <v>#DIV/0!</v>
      </c>
      <c r="AP52" s="202" t="e">
        <f aca="false">AP51/AP50*100</f>
        <v>#DIV/0!</v>
      </c>
      <c r="AQ52" s="202" t="e">
        <f aca="false">AQ51/AQ50*100</f>
        <v>#DIV/0!</v>
      </c>
      <c r="AR52" s="202" t="e">
        <f aca="false">AR51/AR50*100</f>
        <v>#DIV/0!</v>
      </c>
      <c r="AS52" s="202" t="e">
        <f aca="false">AS51/AS50*100</f>
        <v>#DIV/0!</v>
      </c>
      <c r="AT52" s="202" t="e">
        <f aca="false">AT51/AT50*100</f>
        <v>#DIV/0!</v>
      </c>
      <c r="AV52" s="202" t="e">
        <f aca="false">AV51/AV50*100</f>
        <v>#DIV/0!</v>
      </c>
      <c r="AW52" s="202" t="e">
        <f aca="false">AW51/AW50*100</f>
        <v>#DIV/0!</v>
      </c>
      <c r="AX52" s="202" t="e">
        <f aca="false">AX51/AX50*100</f>
        <v>#DIV/0!</v>
      </c>
      <c r="AY52" s="202" t="e">
        <f aca="false">AY51/AY50*100</f>
        <v>#DIV/0!</v>
      </c>
      <c r="AZ52" s="202" t="e">
        <f aca="false">AZ51/AZ50*100</f>
        <v>#DIV/0!</v>
      </c>
      <c r="BA52" s="202" t="e">
        <f aca="false">BA51/BA50*100</f>
        <v>#DIV/0!</v>
      </c>
      <c r="BB52" s="202" t="e">
        <f aca="false">BB51/BB50*100</f>
        <v>#DIV/0!</v>
      </c>
      <c r="BC52" s="202" t="e">
        <f aca="false">BC51/BC50*100</f>
        <v>#DIV/0!</v>
      </c>
      <c r="BD52" s="202" t="e">
        <f aca="false">BD51/BD50*100</f>
        <v>#DIV/0!</v>
      </c>
      <c r="BE52" s="202" t="e">
        <f aca="false">BE51/BE50*100</f>
        <v>#DIV/0!</v>
      </c>
      <c r="BF52" s="202" t="e">
        <f aca="false">BF51/BF50*100</f>
        <v>#DIV/0!</v>
      </c>
      <c r="BG52" s="202" t="e">
        <f aca="false">BG51/BG50*100</f>
        <v>#DIV/0!</v>
      </c>
      <c r="BH52" s="202" t="e">
        <f aca="false">BH51/BH50*100</f>
        <v>#DIV/0!</v>
      </c>
      <c r="BI52" s="202" t="e">
        <f aca="false">BI51/BI50*100</f>
        <v>#DIV/0!</v>
      </c>
      <c r="BJ52" s="202" t="e">
        <f aca="false">BJ51/BJ50*100</f>
        <v>#DIV/0!</v>
      </c>
      <c r="BK52" s="202" t="e">
        <f aca="false">BK51/BK50*100</f>
        <v>#DIV/0!</v>
      </c>
      <c r="BM52" s="202" t="e">
        <f aca="false">BM51/BM50*100</f>
        <v>#DIV/0!</v>
      </c>
      <c r="BO52" s="202" t="e">
        <f aca="false">BO51/BO50*100</f>
        <v>#DIV/0!</v>
      </c>
      <c r="BP52" s="202" t="e">
        <f aca="false">BP51/BP50*100</f>
        <v>#DIV/0!</v>
      </c>
      <c r="BQ52" s="202" t="e">
        <f aca="false">BQ51/BQ50*100</f>
        <v>#DIV/0!</v>
      </c>
      <c r="BS52" s="202" t="e">
        <f aca="false">BS51/BS50*100</f>
        <v>#DIV/0!</v>
      </c>
      <c r="BT52" s="202" t="e">
        <f aca="false">BT51/BT50*100</f>
        <v>#DIV/0!</v>
      </c>
      <c r="BU52" s="202" t="e">
        <f aca="false">BU51/BU50*100</f>
        <v>#DIV/0!</v>
      </c>
      <c r="BV52" s="202" t="e">
        <f aca="false">BV51/BV50*100</f>
        <v>#DIV/0!</v>
      </c>
      <c r="BW52" s="202" t="e">
        <f aca="false">BW51/BW50*100</f>
        <v>#DIV/0!</v>
      </c>
      <c r="BX52" s="202" t="e">
        <f aca="false">BX51/BX50*100</f>
        <v>#DIV/0!</v>
      </c>
      <c r="BY52" s="202" t="e">
        <f aca="false">BY51/BY50*100</f>
        <v>#DIV/0!</v>
      </c>
      <c r="BZ52" s="202" t="e">
        <f aca="false">BZ51/BZ50*100</f>
        <v>#DIV/0!</v>
      </c>
      <c r="CA52" s="202" t="e">
        <f aca="false">CA51/CA50*100</f>
        <v>#DIV/0!</v>
      </c>
      <c r="CB52" s="202" t="e">
        <f aca="false">CB51/CB50*100</f>
        <v>#DIV/0!</v>
      </c>
      <c r="CC52" s="202" t="e">
        <f aca="false">CC51/CC50*100</f>
        <v>#DIV/0!</v>
      </c>
      <c r="CD52" s="202" t="e">
        <f aca="false">CD51/CD50*100</f>
        <v>#DIV/0!</v>
      </c>
      <c r="CE52" s="202" t="e">
        <f aca="false">CE51/CE50*100</f>
        <v>#DIV/0!</v>
      </c>
      <c r="CF52" s="202" t="e">
        <f aca="false">CF51/CF50*100</f>
        <v>#DIV/0!</v>
      </c>
      <c r="CG52" s="202" t="e">
        <f aca="false">CG51/CG50*100</f>
        <v>#DIV/0!</v>
      </c>
      <c r="CH52" s="202" t="e">
        <f aca="false">CH51/CH50*100</f>
        <v>#DIV/0!</v>
      </c>
      <c r="CI52" s="202" t="e">
        <f aca="false">CI51/CI50*100</f>
        <v>#DIV/0!</v>
      </c>
      <c r="CJ52" s="202" t="e">
        <f aca="false">CJ51/CJ50*100</f>
        <v>#DIV/0!</v>
      </c>
      <c r="CK52" s="202" t="e">
        <f aca="false">CK51/CK50*100</f>
        <v>#DIV/0!</v>
      </c>
      <c r="CM52" s="202" t="e">
        <f aca="false">CM51/CM50*100</f>
        <v>#DIV/0!</v>
      </c>
      <c r="CN52" s="202" t="e">
        <f aca="false">CN51/CN50*100</f>
        <v>#DIV/0!</v>
      </c>
      <c r="CO52" s="202" t="e">
        <f aca="false">CO51/CO50*100</f>
        <v>#DIV/0!</v>
      </c>
      <c r="CP52" s="202" t="e">
        <f aca="false">CP51/CP50*100</f>
        <v>#DIV/0!</v>
      </c>
      <c r="CQ52" s="202" t="e">
        <f aca="false">CQ51/CQ50*100</f>
        <v>#DIV/0!</v>
      </c>
      <c r="CR52" s="202" t="e">
        <f aca="false">CR51/CR50*100</f>
        <v>#DIV/0!</v>
      </c>
      <c r="CS52" s="202" t="e">
        <f aca="false">CS51/CS50*100</f>
        <v>#DIV/0!</v>
      </c>
      <c r="CT52" s="202" t="e">
        <f aca="false">CT51/CT50*100</f>
        <v>#DIV/0!</v>
      </c>
      <c r="CV52" s="202" t="e">
        <f aca="false">CV51/CV50*100</f>
        <v>#DIV/0!</v>
      </c>
      <c r="CW52" s="202" t="e">
        <f aca="false">CW51/CW50*100</f>
        <v>#DIV/0!</v>
      </c>
      <c r="CX52" s="202" t="e">
        <f aca="false">CX51/CX50*100</f>
        <v>#DIV/0!</v>
      </c>
      <c r="CY52" s="202" t="e">
        <f aca="false">CY51/CY50*100</f>
        <v>#DIV/0!</v>
      </c>
      <c r="CZ52" s="202" t="e">
        <f aca="false">CZ51/CZ50*100</f>
        <v>#DIV/0!</v>
      </c>
      <c r="DB52" s="202" t="e">
        <f aca="false">DB51/DB50*100</f>
        <v>#DIV/0!</v>
      </c>
      <c r="DC52" s="202" t="e">
        <f aca="false">DC51/DC50*100</f>
        <v>#DIV/0!</v>
      </c>
      <c r="DD52" s="202" t="e">
        <f aca="false">DD51/DD50*100</f>
        <v>#DIV/0!</v>
      </c>
      <c r="DE52" s="202" t="e">
        <f aca="false">DE51/DE50*100</f>
        <v>#DIV/0!</v>
      </c>
      <c r="DF52" s="202" t="e">
        <f aca="false">DF51/DF50*100</f>
        <v>#DIV/0!</v>
      </c>
      <c r="DG52" s="202" t="e">
        <f aca="false">DG51/DG50*100</f>
        <v>#DIV/0!</v>
      </c>
      <c r="DH52" s="202" t="e">
        <f aca="false">DH51/DH50*100</f>
        <v>#DIV/0!</v>
      </c>
      <c r="DI52" s="202" t="e">
        <f aca="false">DI51/DI50*100</f>
        <v>#DIV/0!</v>
      </c>
      <c r="DJ52" s="202" t="e">
        <f aca="false">DJ51/DJ50*100</f>
        <v>#DIV/0!</v>
      </c>
      <c r="DL52" s="202" t="e">
        <f aca="false">DL51/DL50*100</f>
        <v>#DIV/0!</v>
      </c>
      <c r="DM52" s="202" t="e">
        <f aca="false">DM51/DM50*100</f>
        <v>#DIV/0!</v>
      </c>
      <c r="DN52" s="202" t="e">
        <f aca="false">DN51/DN50*100</f>
        <v>#DIV/0!</v>
      </c>
      <c r="DO52" s="202" t="e">
        <f aca="false">DO51/DO50*100</f>
        <v>#DIV/0!</v>
      </c>
      <c r="DP52" s="202" t="e">
        <f aca="false">DP51/DP50*100</f>
        <v>#DIV/0!</v>
      </c>
      <c r="DQ52" s="202" t="e">
        <f aca="false">DQ51/DQ50*100</f>
        <v>#DIV/0!</v>
      </c>
      <c r="DR52" s="202" t="e">
        <f aca="false">DR51/DR50*100</f>
        <v>#DIV/0!</v>
      </c>
      <c r="DS52" s="202" t="e">
        <f aca="false">DS51/DS50*100</f>
        <v>#DIV/0!</v>
      </c>
      <c r="DT52" s="202" t="e">
        <f aca="false">DT51/DT50*100</f>
        <v>#DIV/0!</v>
      </c>
      <c r="DU52" s="202" t="e">
        <f aca="false">DU51/DU50*100</f>
        <v>#DIV/0!</v>
      </c>
      <c r="DV52" s="202" t="e">
        <f aca="false">DV51/DV50*100</f>
        <v>#DIV/0!</v>
      </c>
      <c r="DW52" s="202" t="e">
        <f aca="false">DW51/DW50*100</f>
        <v>#DIV/0!</v>
      </c>
      <c r="DX52" s="202" t="e">
        <f aca="false">DX51/DX50*100</f>
        <v>#DIV/0!</v>
      </c>
      <c r="DY52" s="202" t="e">
        <f aca="false">DY51/DY50*100</f>
        <v>#DIV/0!</v>
      </c>
      <c r="DZ52" s="202" t="e">
        <f aca="false">DZ51/DZ50*100</f>
        <v>#DIV/0!</v>
      </c>
      <c r="EA52" s="202" t="e">
        <f aca="false">EA51/EA50*100</f>
        <v>#DIV/0!</v>
      </c>
      <c r="EB52" s="202" t="e">
        <f aca="false">EB51/EB50*100</f>
        <v>#DIV/0!</v>
      </c>
      <c r="EC52" s="202" t="e">
        <f aca="false">EC51/EC50*100</f>
        <v>#DIV/0!</v>
      </c>
      <c r="EE52" s="202" t="e">
        <f aca="false">EE51/EE50*100</f>
        <v>#DIV/0!</v>
      </c>
      <c r="EF52" s="202" t="e">
        <f aca="false">EF51/EF50*100</f>
        <v>#DIV/0!</v>
      </c>
      <c r="EG52" s="202" t="e">
        <f aca="false">EG51/EG50*100</f>
        <v>#DIV/0!</v>
      </c>
      <c r="EH52" s="202" t="e">
        <f aca="false">EH51/EH50*100</f>
        <v>#DIV/0!</v>
      </c>
      <c r="EI52" s="202" t="e">
        <f aca="false">EI51/EI50*100</f>
        <v>#DIV/0!</v>
      </c>
      <c r="EJ52" s="202" t="e">
        <f aca="false">EJ51/EJ50*100</f>
        <v>#DIV/0!</v>
      </c>
      <c r="EK52" s="202" t="e">
        <f aca="false">EK51/EK50*100</f>
        <v>#DIV/0!</v>
      </c>
      <c r="EL52" s="202" t="e">
        <f aca="false">EL51/EL50*100</f>
        <v>#DIV/0!</v>
      </c>
      <c r="EM52" s="202" t="e">
        <f aca="false">EM51/EM50*100</f>
        <v>#DIV/0!</v>
      </c>
      <c r="EN52" s="202" t="e">
        <f aca="false">EN51/EN50*100</f>
        <v>#DIV/0!</v>
      </c>
      <c r="EO52" s="202" t="e">
        <f aca="false">EO51/EO50*100</f>
        <v>#DIV/0!</v>
      </c>
      <c r="EP52" s="202" t="e">
        <f aca="false">EP51/EP50*100</f>
        <v>#DIV/0!</v>
      </c>
      <c r="ER52" s="202" t="e">
        <f aca="false">ER51/ER50*100</f>
        <v>#DIV/0!</v>
      </c>
      <c r="ET52" s="202" t="e">
        <f aca="false">ET51/ET50*100</f>
        <v>#DIV/0!</v>
      </c>
      <c r="EU52" s="202" t="e">
        <f aca="false">EU51/EU50*100</f>
        <v>#DIV/0!</v>
      </c>
      <c r="EV52" s="202" t="e">
        <f aca="false">EV51/EV50*100</f>
        <v>#DIV/0!</v>
      </c>
      <c r="EW52" s="202" t="e">
        <f aca="false">EW51/EW50*100</f>
        <v>#DIV/0!</v>
      </c>
      <c r="EX52" s="202" t="e">
        <f aca="false">EX51/EX50*100</f>
        <v>#DIV/0!</v>
      </c>
      <c r="EY52" s="202" t="e">
        <f aca="false">EY51/EY50*100</f>
        <v>#DIV/0!</v>
      </c>
      <c r="EZ52" s="202" t="e">
        <f aca="false">EZ51/EZ50*100</f>
        <v>#DIV/0!</v>
      </c>
      <c r="FA52" s="202" t="e">
        <f aca="false">FA51/FA50*100</f>
        <v>#DIV/0!</v>
      </c>
      <c r="FB52" s="202" t="e">
        <f aca="false">FB51/FB50*100</f>
        <v>#DIV/0!</v>
      </c>
      <c r="FC52" s="202" t="e">
        <f aca="false">FC51/FC50*100</f>
        <v>#DIV/0!</v>
      </c>
      <c r="FD52" s="202" t="e">
        <f aca="false">FD51/FD50*100</f>
        <v>#DIV/0!</v>
      </c>
      <c r="FE52" s="202" t="e">
        <f aca="false">FE51/FE50*100</f>
        <v>#DIV/0!</v>
      </c>
      <c r="FF52" s="202" t="e">
        <f aca="false">FF51/FF50*100</f>
        <v>#DIV/0!</v>
      </c>
      <c r="FG52" s="202" t="n">
        <f aca="false">FG51/FG50*100</f>
        <v>0</v>
      </c>
      <c r="FH52" s="202" t="n">
        <f aca="false">FH51/FH50*100</f>
        <v>0.0420168067226891</v>
      </c>
      <c r="FI52" s="202" t="e">
        <f aca="false">FI51/FI50*100</f>
        <v>#DIV/0!</v>
      </c>
    </row>
    <row r="53" s="136" customFormat="true" ht="15" hidden="false" customHeight="false" outlineLevel="0" collapsed="false">
      <c r="A53" s="200" t="s">
        <v>385</v>
      </c>
      <c r="B53" s="200" t="s">
        <v>329</v>
      </c>
      <c r="C53" s="136" t="e">
        <f aca="false">C45/17</f>
        <v>#VALUE!</v>
      </c>
      <c r="D53" s="136" t="n">
        <f aca="false">D45/17</f>
        <v>0</v>
      </c>
      <c r="E53" s="136" t="n">
        <f aca="false">E45/17</f>
        <v>0</v>
      </c>
      <c r="F53" s="136" t="n">
        <f aca="false">F45/17</f>
        <v>0</v>
      </c>
      <c r="G53" s="136" t="n">
        <f aca="false">G45/17</f>
        <v>0</v>
      </c>
      <c r="H53" s="136" t="n">
        <f aca="false">H45/17</f>
        <v>0.609416882352941</v>
      </c>
      <c r="I53" s="136" t="n">
        <f aca="false">I45/17</f>
        <v>0.765308941176471</v>
      </c>
      <c r="K53" s="136" t="n">
        <f aca="false">K45/17</f>
        <v>1.01998917647059</v>
      </c>
      <c r="V53" s="136" t="n">
        <f aca="false">V45/17</f>
        <v>0</v>
      </c>
      <c r="Y53" s="136" t="n">
        <f aca="false">Y45/17</f>
        <v>0</v>
      </c>
      <c r="Z53" s="136" t="e">
        <f aca="false">Z45/17</f>
        <v>#VALUE!</v>
      </c>
      <c r="AA53" s="136" t="n">
        <f aca="false">AA45/17</f>
        <v>0.487823882352941</v>
      </c>
      <c r="AB53" s="136" t="n">
        <f aca="false">AB45/17</f>
        <v>0</v>
      </c>
      <c r="AC53" s="136" t="n">
        <f aca="false">AC45/17</f>
        <v>0.00683829411764706</v>
      </c>
      <c r="AD53" s="136" t="n">
        <f aca="false">AD45/17</f>
        <v>0.000606529411764706</v>
      </c>
      <c r="AE53" s="136" t="n">
        <f aca="false">AE45/17</f>
        <v>0.00796170588235294</v>
      </c>
      <c r="AF53" s="136" t="n">
        <f aca="false">AF45/17</f>
        <v>0.487823882352941</v>
      </c>
      <c r="AG53" s="136" t="n">
        <f aca="false">AG45/17</f>
        <v>0.403394117647059</v>
      </c>
      <c r="AH53" s="136" t="n">
        <f aca="false">AH45/17</f>
        <v>1.04705882352941E-005</v>
      </c>
      <c r="AI53" s="136" t="n">
        <f aca="false">AI45/17</f>
        <v>3.17647058823529E-006</v>
      </c>
      <c r="AJ53" s="136" t="n">
        <f aca="false">AJ45/17</f>
        <v>1.35294117647059E-006</v>
      </c>
      <c r="AL53" s="136" t="n">
        <f aca="false">AL45/17</f>
        <v>0.0573298235294118</v>
      </c>
      <c r="AM53" s="136" t="e">
        <f aca="false">AM45/17</f>
        <v>#VALUE!</v>
      </c>
      <c r="AN53" s="136" t="n">
        <f aca="false">AN45/17</f>
        <v>0.0852596470588235</v>
      </c>
      <c r="AO53" s="136" t="n">
        <f aca="false">AO45/17</f>
        <v>3.27647058823529E-005</v>
      </c>
      <c r="AP53" s="136" t="n">
        <f aca="false">AP45/17</f>
        <v>1.00588235294118E-005</v>
      </c>
      <c r="AQ53" s="136" t="n">
        <f aca="false">AQ45/17</f>
        <v>0.212820647058824</v>
      </c>
      <c r="AR53" s="136" t="n">
        <f aca="false">AR45/17</f>
        <v>0.212820647058824</v>
      </c>
      <c r="AS53" s="136" t="n">
        <f aca="false">AS45/17</f>
        <v>0.212820647058824</v>
      </c>
      <c r="AT53" s="136" t="n">
        <f aca="false">AT45/17</f>
        <v>0.212820647058824</v>
      </c>
      <c r="AV53" s="136" t="n">
        <f aca="false">AV45/17</f>
        <v>0.0213701764705882</v>
      </c>
      <c r="AW53" s="136" t="n">
        <f aca="false">AW45/17</f>
        <v>0.191457529411765</v>
      </c>
      <c r="AX53" s="136" t="n">
        <f aca="false">AX45/17</f>
        <v>0.960926470588235</v>
      </c>
      <c r="AY53" s="136" t="n">
        <f aca="false">AY45/17</f>
        <v>0.000493235294117647</v>
      </c>
      <c r="AZ53" s="136" t="n">
        <f aca="false">AZ45/17</f>
        <v>0.000493235294117647</v>
      </c>
      <c r="BA53" s="136" t="e">
        <f aca="false">BA45/17</f>
        <v>#VALUE!</v>
      </c>
      <c r="BB53" s="136" t="e">
        <f aca="false">BB45/17</f>
        <v>#VALUE!</v>
      </c>
      <c r="BC53" s="136" t="e">
        <f aca="false">BC45/17</f>
        <v>#VALUE!</v>
      </c>
      <c r="BD53" s="136" t="e">
        <f aca="false">BD45/17</f>
        <v>#VALUE!</v>
      </c>
      <c r="BE53" s="136" t="e">
        <f aca="false">BE45/17</f>
        <v>#VALUE!</v>
      </c>
      <c r="BF53" s="136" t="e">
        <f aca="false">BF45/17</f>
        <v>#VALUE!</v>
      </c>
      <c r="BG53" s="136" t="n">
        <f aca="false">BG45/17</f>
        <v>8.23529411764706E-007</v>
      </c>
      <c r="BH53" s="136" t="n">
        <f aca="false">BH45/17</f>
        <v>8.23529411764706E-007</v>
      </c>
      <c r="BI53" s="136" t="n">
        <f aca="false">BI45/17</f>
        <v>2.35294117647059E-007</v>
      </c>
      <c r="BJ53" s="136" t="n">
        <f aca="false">BJ45/17</f>
        <v>2.35294117647059E-007</v>
      </c>
      <c r="BK53" s="136" t="n">
        <f aca="false">BK45/17</f>
        <v>0.000199</v>
      </c>
      <c r="BM53" s="136" t="n">
        <f aca="false">BM45/17</f>
        <v>0.000199</v>
      </c>
      <c r="BO53" s="136" t="n">
        <f aca="false">BO45/17</f>
        <v>4.13529411764706E-005</v>
      </c>
      <c r="BP53" s="136" t="n">
        <f aca="false">BP45/17</f>
        <v>4.13529411764706E-005</v>
      </c>
      <c r="BQ53" s="136" t="n">
        <f aca="false">BQ45/17</f>
        <v>2.88823529411765E-005</v>
      </c>
      <c r="BS53" s="136" t="n">
        <f aca="false">BS45/17</f>
        <v>2.88823529411765E-005</v>
      </c>
      <c r="BT53" s="136" t="n">
        <f aca="false">BT45/17</f>
        <v>5.29411764705882E-007</v>
      </c>
      <c r="BU53" s="136" t="n">
        <f aca="false">BU45/17</f>
        <v>0.0112967058823529</v>
      </c>
      <c r="BV53" s="136" t="n">
        <f aca="false">BV45/17</f>
        <v>0.00421805882352941</v>
      </c>
      <c r="BW53" s="136" t="e">
        <f aca="false">BW45/17</f>
        <v>#VALUE!</v>
      </c>
      <c r="BX53" s="136" t="n">
        <f aca="false">BX45/17</f>
        <v>5.88235294117647E-008</v>
      </c>
      <c r="BY53" s="136" t="n">
        <f aca="false">BY45/17</f>
        <v>5.88235294117647E-008</v>
      </c>
      <c r="BZ53" s="136" t="e">
        <f aca="false">BZ45/17</f>
        <v>#VALUE!</v>
      </c>
      <c r="CA53" s="136" t="n">
        <f aca="false">CA45/17</f>
        <v>0</v>
      </c>
      <c r="CB53" s="136" t="n">
        <f aca="false">CB45/17</f>
        <v>0</v>
      </c>
      <c r="CC53" s="136" t="e">
        <f aca="false">CC45/17</f>
        <v>#VALUE!</v>
      </c>
      <c r="CD53" s="136" t="e">
        <f aca="false">CD45/17</f>
        <v>#VALUE!</v>
      </c>
      <c r="CE53" s="136" t="e">
        <f aca="false">CE45/17</f>
        <v>#VALUE!</v>
      </c>
      <c r="CF53" s="136" t="e">
        <f aca="false">CF45/17</f>
        <v>#VALUE!</v>
      </c>
      <c r="CG53" s="136" t="e">
        <f aca="false">CG45/17</f>
        <v>#VALUE!</v>
      </c>
      <c r="CH53" s="136" t="e">
        <f aca="false">CH45/17</f>
        <v>#VALUE!</v>
      </c>
      <c r="CI53" s="136" t="e">
        <f aca="false">CI45/17</f>
        <v>#VALUE!</v>
      </c>
      <c r="CJ53" s="136" t="e">
        <f aca="false">CJ45/17</f>
        <v>#VALUE!</v>
      </c>
      <c r="CK53" s="136" t="e">
        <f aca="false">CK45/17</f>
        <v>#VALUE!</v>
      </c>
      <c r="CM53" s="136" t="e">
        <f aca="false">CM45/17</f>
        <v>#VALUE!</v>
      </c>
      <c r="CN53" s="136" t="e">
        <f aca="false">CN45/17</f>
        <v>#VALUE!</v>
      </c>
      <c r="CO53" s="136" t="n">
        <f aca="false">CO45/17</f>
        <v>5.88235294117647E-008</v>
      </c>
      <c r="CP53" s="136" t="n">
        <f aca="false">CP45/17</f>
        <v>1.48823529411765E-005</v>
      </c>
      <c r="CQ53" s="136" t="n">
        <f aca="false">CQ45/17</f>
        <v>1.40588235294118E-005</v>
      </c>
      <c r="CR53" s="136" t="n">
        <f aca="false">CR45/17</f>
        <v>6.52941176470588E-006</v>
      </c>
      <c r="CS53" s="136" t="n">
        <f aca="false">CS45/17</f>
        <v>4.52941176470588E-006</v>
      </c>
      <c r="CT53" s="136" t="e">
        <f aca="false">CT45/17</f>
        <v>#VALUE!</v>
      </c>
      <c r="CV53" s="136" t="e">
        <f aca="false">CV45/17</f>
        <v>#VALUE!</v>
      </c>
      <c r="CW53" s="136" t="e">
        <f aca="false">CW45/17</f>
        <v>#VALUE!</v>
      </c>
      <c r="CX53" s="136" t="e">
        <f aca="false">CX45/17</f>
        <v>#VALUE!</v>
      </c>
      <c r="CY53" s="136" t="e">
        <f aca="false">CY45/17</f>
        <v>#VALUE!</v>
      </c>
      <c r="CZ53" s="136" t="e">
        <f aca="false">CZ45/17</f>
        <v>#VALUE!</v>
      </c>
      <c r="DB53" s="136" t="e">
        <f aca="false">DB45/17</f>
        <v>#VALUE!</v>
      </c>
      <c r="DC53" s="136" t="e">
        <f aca="false">DC45/17</f>
        <v>#VALUE!</v>
      </c>
      <c r="DD53" s="136" t="n">
        <f aca="false">DD45/17</f>
        <v>0</v>
      </c>
      <c r="DE53" s="136" t="n">
        <f aca="false">DE45/17</f>
        <v>0.370789</v>
      </c>
      <c r="DF53" s="136" t="n">
        <f aca="false">DF45/17</f>
        <v>0.646379411764706</v>
      </c>
      <c r="DG53" s="136" t="n">
        <f aca="false">DG45/17</f>
        <v>0.648043764705882</v>
      </c>
      <c r="DH53" s="136" t="n">
        <f aca="false">DH45/17</f>
        <v>0.577544352941177</v>
      </c>
      <c r="DI53" s="136" t="n">
        <f aca="false">DI45/17</f>
        <v>0</v>
      </c>
      <c r="DJ53" s="136" t="n">
        <f aca="false">DJ45/17</f>
        <v>0</v>
      </c>
      <c r="DL53" s="136" t="n">
        <f aca="false">DL45/17</f>
        <v>0</v>
      </c>
      <c r="DM53" s="136" t="n">
        <f aca="false">DM45/17</f>
        <v>0</v>
      </c>
      <c r="DN53" s="136" t="n">
        <f aca="false">DN45/17</f>
        <v>0</v>
      </c>
      <c r="DO53" s="136" t="n">
        <f aca="false">DO45/17</f>
        <v>0</v>
      </c>
      <c r="DP53" s="136" t="n">
        <f aca="false">DP45/17</f>
        <v>0</v>
      </c>
      <c r="DQ53" s="136" t="e">
        <f aca="false">DQ45/17</f>
        <v>#VALUE!</v>
      </c>
      <c r="DR53" s="136" t="n">
        <f aca="false">DR45/17</f>
        <v>0.0563118235294118</v>
      </c>
      <c r="DS53" s="136" t="n">
        <f aca="false">DS45/17</f>
        <v>0.406543941176471</v>
      </c>
      <c r="DT53" s="136" t="n">
        <f aca="false">DT45/17</f>
        <v>0.905942</v>
      </c>
      <c r="DU53" s="136" t="n">
        <f aca="false">DU45/17</f>
        <v>0</v>
      </c>
      <c r="DV53" s="136" t="n">
        <f aca="false">DV45/17</f>
        <v>0</v>
      </c>
      <c r="DW53" s="136" t="n">
        <f aca="false">DW45/17</f>
        <v>0</v>
      </c>
      <c r="DX53" s="136" t="n">
        <f aca="false">DX45/17</f>
        <v>0</v>
      </c>
      <c r="DY53" s="136" t="n">
        <f aca="false">DY45/17</f>
        <v>0</v>
      </c>
      <c r="DZ53" s="136" t="n">
        <f aca="false">DZ45/17</f>
        <v>0</v>
      </c>
      <c r="EA53" s="136" t="n">
        <f aca="false">EA45/17</f>
        <v>0</v>
      </c>
      <c r="EB53" s="136" t="e">
        <f aca="false">EB45/17</f>
        <v>#VALUE!</v>
      </c>
      <c r="EC53" s="136" t="n">
        <f aca="false">EC45/17</f>
        <v>0.130230176470588</v>
      </c>
      <c r="EE53" s="136" t="n">
        <f aca="false">EE45/17</f>
        <v>7.76470588235294E-006</v>
      </c>
      <c r="EF53" s="136" t="n">
        <f aca="false">EF45/17</f>
        <v>7.76470588235294E-006</v>
      </c>
      <c r="EG53" s="136" t="n">
        <f aca="false">EG45/17</f>
        <v>2.29411764705882E-006</v>
      </c>
      <c r="EH53" s="136" t="n">
        <f aca="false">EH45/17</f>
        <v>2.29411764705882E-006</v>
      </c>
      <c r="EI53" s="136" t="n">
        <f aca="false">EI45/17</f>
        <v>1.00588235294118E-005</v>
      </c>
      <c r="EJ53" s="136" t="n">
        <f aca="false">EJ45/17</f>
        <v>0</v>
      </c>
      <c r="EK53" s="136" t="n">
        <f aca="false">EK45/17</f>
        <v>0</v>
      </c>
      <c r="EL53" s="136" t="n">
        <f aca="false">EL45/17</f>
        <v>0</v>
      </c>
      <c r="EM53" s="136" t="n">
        <f aca="false">EM45/17</f>
        <v>0</v>
      </c>
      <c r="EN53" s="136" t="n">
        <f aca="false">EN45/17</f>
        <v>0</v>
      </c>
      <c r="EO53" s="136" t="n">
        <f aca="false">EO45/17</f>
        <v>4.01176470588235E-005</v>
      </c>
      <c r="EP53" s="136" t="n">
        <f aca="false">EP45/17</f>
        <v>4.01176470588235E-005</v>
      </c>
      <c r="ER53" s="136" t="e">
        <f aca="false">ER45/17</f>
        <v>#VALUE!</v>
      </c>
      <c r="ET53" s="136" t="e">
        <f aca="false">ET45/17</f>
        <v>#VALUE!</v>
      </c>
      <c r="EU53" s="136" t="e">
        <f aca="false">EU45/17</f>
        <v>#VALUE!</v>
      </c>
      <c r="EV53" s="136" t="e">
        <f aca="false">EV45/17</f>
        <v>#VALUE!</v>
      </c>
      <c r="EW53" s="136" t="e">
        <f aca="false">EW45/17</f>
        <v>#VALUE!</v>
      </c>
      <c r="EX53" s="136" t="n">
        <f aca="false">EX45/17</f>
        <v>0.00288376470588235</v>
      </c>
      <c r="EY53" s="136" t="e">
        <f aca="false">EY45/17</f>
        <v>#VALUE!</v>
      </c>
      <c r="EZ53" s="136" t="e">
        <f aca="false">EZ45/17</f>
        <v>#VALUE!</v>
      </c>
      <c r="FA53" s="136" t="e">
        <f aca="false">FA45/17</f>
        <v>#VALUE!</v>
      </c>
      <c r="FB53" s="136" t="e">
        <f aca="false">FB45/17</f>
        <v>#VALUE!</v>
      </c>
      <c r="FC53" s="136" t="e">
        <f aca="false">FC45/17</f>
        <v>#VALUE!</v>
      </c>
      <c r="FD53" s="136" t="e">
        <f aca="false">FD45/17</f>
        <v>#VALUE!</v>
      </c>
      <c r="FE53" s="136" t="n">
        <f aca="false">FE45/17</f>
        <v>0.00173929411764706</v>
      </c>
      <c r="FF53" s="136" t="n">
        <f aca="false">FF45/17</f>
        <v>0.294472117647059</v>
      </c>
      <c r="FG53" s="136" t="n">
        <f aca="false">FG45/17</f>
        <v>0</v>
      </c>
      <c r="FH53" s="136" t="n">
        <f aca="false">FH45/17</f>
        <v>0</v>
      </c>
      <c r="FI53" s="136" t="e">
        <f aca="false">FI45/17</f>
        <v>#VALUE!</v>
      </c>
    </row>
    <row r="54" s="202" customFormat="true" ht="15" hidden="false" customHeight="false" outlineLevel="0" collapsed="false">
      <c r="A54" s="201" t="s">
        <v>386</v>
      </c>
      <c r="B54" s="201" t="s">
        <v>374</v>
      </c>
      <c r="C54" s="202" t="e">
        <f aca="false">C53/C50*100</f>
        <v>#DIV/0!</v>
      </c>
      <c r="D54" s="202" t="e">
        <f aca="false">D53/D50*100</f>
        <v>#DIV/0!</v>
      </c>
      <c r="E54" s="202" t="e">
        <f aca="false">E53/E50*100</f>
        <v>#DIV/0!</v>
      </c>
      <c r="F54" s="202" t="e">
        <f aca="false">F53/F50*100</f>
        <v>#DIV/0!</v>
      </c>
      <c r="G54" s="202" t="e">
        <f aca="false">G53/G50*100</f>
        <v>#DIV/0!</v>
      </c>
      <c r="H54" s="202" t="e">
        <f aca="false">H53/H50*100</f>
        <v>#DIV/0!</v>
      </c>
      <c r="I54" s="202" t="e">
        <f aca="false">I53/I50*100</f>
        <v>#DIV/0!</v>
      </c>
      <c r="K54" s="202" t="e">
        <f aca="false">K53/K50*100</f>
        <v>#DIV/0!</v>
      </c>
      <c r="V54" s="202" t="e">
        <f aca="false">V53/V50*100</f>
        <v>#DIV/0!</v>
      </c>
      <c r="Y54" s="202" t="e">
        <f aca="false">Y53/Y50*100</f>
        <v>#DIV/0!</v>
      </c>
      <c r="Z54" s="202" t="e">
        <f aca="false">Z53/Z50*100</f>
        <v>#DIV/0!</v>
      </c>
      <c r="AA54" s="202" t="e">
        <f aca="false">AA53/AA50*100</f>
        <v>#DIV/0!</v>
      </c>
      <c r="AB54" s="202" t="e">
        <f aca="false">AB53/AB50*100</f>
        <v>#DIV/0!</v>
      </c>
      <c r="AC54" s="202" t="e">
        <f aca="false">AC53/AC50*100</f>
        <v>#DIV/0!</v>
      </c>
      <c r="AD54" s="202" t="e">
        <f aca="false">AD53/AD50*100</f>
        <v>#DIV/0!</v>
      </c>
      <c r="AE54" s="202" t="e">
        <f aca="false">AE53/AE50*100</f>
        <v>#DIV/0!</v>
      </c>
      <c r="AF54" s="202" t="e">
        <f aca="false">AF53/AF50*100</f>
        <v>#DIV/0!</v>
      </c>
      <c r="AG54" s="202" t="e">
        <f aca="false">AG53/AG50*100</f>
        <v>#DIV/0!</v>
      </c>
      <c r="AH54" s="202" t="e">
        <f aca="false">AH53/AH50*100</f>
        <v>#DIV/0!</v>
      </c>
      <c r="AI54" s="202" t="e">
        <f aca="false">AI53/AI50*100</f>
        <v>#DIV/0!</v>
      </c>
      <c r="AJ54" s="202" t="e">
        <f aca="false">AJ53/AJ50*100</f>
        <v>#DIV/0!</v>
      </c>
      <c r="AL54" s="202" t="e">
        <f aca="false">AL53/AL50*100</f>
        <v>#DIV/0!</v>
      </c>
      <c r="AM54" s="202" t="e">
        <f aca="false">AM53/AM50*100</f>
        <v>#DIV/0!</v>
      </c>
      <c r="AN54" s="202" t="e">
        <f aca="false">AN53/AN50*100</f>
        <v>#DIV/0!</v>
      </c>
      <c r="AO54" s="202" t="e">
        <f aca="false">AO53/AO50*100</f>
        <v>#DIV/0!</v>
      </c>
      <c r="AP54" s="202" t="e">
        <f aca="false">AP53/AP50*100</f>
        <v>#DIV/0!</v>
      </c>
      <c r="AQ54" s="202" t="e">
        <f aca="false">AQ53/AQ50*100</f>
        <v>#DIV/0!</v>
      </c>
      <c r="AR54" s="202" t="e">
        <f aca="false">AR53/AR50*100</f>
        <v>#DIV/0!</v>
      </c>
      <c r="AS54" s="202" t="e">
        <f aca="false">AS53/AS50*100</f>
        <v>#DIV/0!</v>
      </c>
      <c r="AT54" s="202" t="e">
        <f aca="false">AT53/AT50*100</f>
        <v>#DIV/0!</v>
      </c>
      <c r="AV54" s="202" t="e">
        <f aca="false">AV53/AV50*100</f>
        <v>#DIV/0!</v>
      </c>
      <c r="AW54" s="202" t="e">
        <f aca="false">AW53/AW50*100</f>
        <v>#DIV/0!</v>
      </c>
      <c r="AX54" s="202" t="e">
        <f aca="false">AX53/AX50*100</f>
        <v>#DIV/0!</v>
      </c>
      <c r="AY54" s="202" t="e">
        <f aca="false">AY53/AY50*100</f>
        <v>#DIV/0!</v>
      </c>
      <c r="AZ54" s="202" t="e">
        <f aca="false">AZ53/AZ50*100</f>
        <v>#DIV/0!</v>
      </c>
      <c r="BA54" s="202" t="e">
        <f aca="false">BA53/BA50*100</f>
        <v>#DIV/0!</v>
      </c>
      <c r="BB54" s="202" t="e">
        <f aca="false">BB53/BB50*100</f>
        <v>#DIV/0!</v>
      </c>
      <c r="BC54" s="202" t="e">
        <f aca="false">BC53/BC50*100</f>
        <v>#DIV/0!</v>
      </c>
      <c r="BD54" s="202" t="e">
        <f aca="false">BD53/BD50*100</f>
        <v>#DIV/0!</v>
      </c>
      <c r="BE54" s="202" t="e">
        <f aca="false">BE53/BE50*100</f>
        <v>#DIV/0!</v>
      </c>
      <c r="BF54" s="202" t="e">
        <f aca="false">BF53/BF50*100</f>
        <v>#DIV/0!</v>
      </c>
      <c r="BG54" s="202" t="e">
        <f aca="false">BG53/BG50*100</f>
        <v>#DIV/0!</v>
      </c>
      <c r="BH54" s="202" t="e">
        <f aca="false">BH53/BH50*100</f>
        <v>#DIV/0!</v>
      </c>
      <c r="BI54" s="202" t="e">
        <f aca="false">BI53/BI50*100</f>
        <v>#DIV/0!</v>
      </c>
      <c r="BJ54" s="202" t="e">
        <f aca="false">BJ53/BJ50*100</f>
        <v>#DIV/0!</v>
      </c>
      <c r="BK54" s="202" t="e">
        <f aca="false">BK53/BK50*100</f>
        <v>#DIV/0!</v>
      </c>
      <c r="BM54" s="202" t="e">
        <f aca="false">BM53/BM50*100</f>
        <v>#DIV/0!</v>
      </c>
      <c r="BO54" s="202" t="e">
        <f aca="false">BO53/BO50*100</f>
        <v>#DIV/0!</v>
      </c>
      <c r="BP54" s="202" t="e">
        <f aca="false">BP53/BP50*100</f>
        <v>#DIV/0!</v>
      </c>
      <c r="BQ54" s="202" t="e">
        <f aca="false">BQ53/BQ50*100</f>
        <v>#DIV/0!</v>
      </c>
      <c r="BS54" s="202" t="e">
        <f aca="false">BS53/BS50*100</f>
        <v>#DIV/0!</v>
      </c>
      <c r="BT54" s="202" t="e">
        <f aca="false">BT53/BT50*100</f>
        <v>#DIV/0!</v>
      </c>
      <c r="BU54" s="202" t="e">
        <f aca="false">BU53/BU50*100</f>
        <v>#DIV/0!</v>
      </c>
      <c r="BV54" s="202" t="e">
        <f aca="false">BV53/BV50*100</f>
        <v>#DIV/0!</v>
      </c>
      <c r="BW54" s="202" t="e">
        <f aca="false">BW53/BW50*100</f>
        <v>#DIV/0!</v>
      </c>
      <c r="BX54" s="202" t="e">
        <f aca="false">BX53/BX50*100</f>
        <v>#DIV/0!</v>
      </c>
      <c r="BY54" s="202" t="e">
        <f aca="false">BY53/BY50*100</f>
        <v>#DIV/0!</v>
      </c>
      <c r="BZ54" s="202" t="e">
        <f aca="false">BZ53/BZ50*100</f>
        <v>#DIV/0!</v>
      </c>
      <c r="CA54" s="202" t="e">
        <f aca="false">CA53/CA50*100</f>
        <v>#DIV/0!</v>
      </c>
      <c r="CB54" s="202" t="e">
        <f aca="false">CB53/CB50*100</f>
        <v>#DIV/0!</v>
      </c>
      <c r="CC54" s="202" t="e">
        <f aca="false">CC53/CC50*100</f>
        <v>#DIV/0!</v>
      </c>
      <c r="CD54" s="202" t="e">
        <f aca="false">CD53/CD50*100</f>
        <v>#DIV/0!</v>
      </c>
      <c r="CE54" s="202" t="e">
        <f aca="false">CE53/CE50*100</f>
        <v>#DIV/0!</v>
      </c>
      <c r="CF54" s="202" t="e">
        <f aca="false">CF53/CF50*100</f>
        <v>#DIV/0!</v>
      </c>
      <c r="CG54" s="202" t="e">
        <f aca="false">CG53/CG50*100</f>
        <v>#DIV/0!</v>
      </c>
      <c r="CH54" s="202" t="e">
        <f aca="false">CH53/CH50*100</f>
        <v>#DIV/0!</v>
      </c>
      <c r="CI54" s="202" t="e">
        <f aca="false">CI53/CI50*100</f>
        <v>#DIV/0!</v>
      </c>
      <c r="CJ54" s="202" t="e">
        <f aca="false">CJ53/CJ50*100</f>
        <v>#DIV/0!</v>
      </c>
      <c r="CK54" s="202" t="e">
        <f aca="false">CK53/CK50*100</f>
        <v>#DIV/0!</v>
      </c>
      <c r="CM54" s="202" t="e">
        <f aca="false">CM53/CM50*100</f>
        <v>#DIV/0!</v>
      </c>
      <c r="CN54" s="202" t="e">
        <f aca="false">CN53/CN50*100</f>
        <v>#DIV/0!</v>
      </c>
      <c r="CO54" s="202" t="e">
        <f aca="false">CO53/CO50*100</f>
        <v>#DIV/0!</v>
      </c>
      <c r="CP54" s="202" t="e">
        <f aca="false">CP53/CP50*100</f>
        <v>#DIV/0!</v>
      </c>
      <c r="CQ54" s="202" t="e">
        <f aca="false">CQ53/CQ50*100</f>
        <v>#DIV/0!</v>
      </c>
      <c r="CR54" s="202" t="e">
        <f aca="false">CR53/CR50*100</f>
        <v>#DIV/0!</v>
      </c>
      <c r="CS54" s="202" t="e">
        <f aca="false">CS53/CS50*100</f>
        <v>#DIV/0!</v>
      </c>
      <c r="CT54" s="202" t="e">
        <f aca="false">CT53/CT50*100</f>
        <v>#DIV/0!</v>
      </c>
      <c r="CV54" s="202" t="e">
        <f aca="false">CV53/CV50*100</f>
        <v>#DIV/0!</v>
      </c>
      <c r="CW54" s="202" t="e">
        <f aca="false">CW53/CW50*100</f>
        <v>#DIV/0!</v>
      </c>
      <c r="CX54" s="202" t="e">
        <f aca="false">CX53/CX50*100</f>
        <v>#DIV/0!</v>
      </c>
      <c r="CY54" s="202" t="e">
        <f aca="false">CY53/CY50*100</f>
        <v>#DIV/0!</v>
      </c>
      <c r="CZ54" s="202" t="e">
        <f aca="false">CZ53/CZ50*100</f>
        <v>#DIV/0!</v>
      </c>
      <c r="DB54" s="202" t="e">
        <f aca="false">DB53/DB50*100</f>
        <v>#DIV/0!</v>
      </c>
      <c r="DC54" s="202" t="e">
        <f aca="false">DC53/DC50*100</f>
        <v>#DIV/0!</v>
      </c>
      <c r="DD54" s="202" t="e">
        <f aca="false">DD53/DD50*100</f>
        <v>#DIV/0!</v>
      </c>
      <c r="DE54" s="202" t="e">
        <f aca="false">DE53/DE50*100</f>
        <v>#DIV/0!</v>
      </c>
      <c r="DF54" s="202" t="e">
        <f aca="false">DF53/DF50*100</f>
        <v>#DIV/0!</v>
      </c>
      <c r="DG54" s="202" t="e">
        <f aca="false">DG53/DG50*100</f>
        <v>#DIV/0!</v>
      </c>
      <c r="DH54" s="202" t="e">
        <f aca="false">DH53/DH50*100</f>
        <v>#DIV/0!</v>
      </c>
      <c r="DI54" s="202" t="e">
        <f aca="false">DI53/DI50*100</f>
        <v>#DIV/0!</v>
      </c>
      <c r="DJ54" s="202" t="e">
        <f aca="false">DJ53/DJ50*100</f>
        <v>#DIV/0!</v>
      </c>
      <c r="DL54" s="202" t="e">
        <f aca="false">DL53/DL50*100</f>
        <v>#DIV/0!</v>
      </c>
      <c r="DM54" s="202" t="e">
        <f aca="false">DM53/DM50*100</f>
        <v>#DIV/0!</v>
      </c>
      <c r="DN54" s="202" t="e">
        <f aca="false">DN53/DN50*100</f>
        <v>#DIV/0!</v>
      </c>
      <c r="DO54" s="202" t="e">
        <f aca="false">DO53/DO50*100</f>
        <v>#DIV/0!</v>
      </c>
      <c r="DP54" s="202" t="e">
        <f aca="false">DP53/DP50*100</f>
        <v>#DIV/0!</v>
      </c>
      <c r="DQ54" s="202" t="e">
        <f aca="false">DQ53/DQ50*100</f>
        <v>#DIV/0!</v>
      </c>
      <c r="DR54" s="202" t="e">
        <f aca="false">DR53/DR50*100</f>
        <v>#DIV/0!</v>
      </c>
      <c r="DS54" s="202" t="e">
        <f aca="false">DS53/DS50*100</f>
        <v>#DIV/0!</v>
      </c>
      <c r="DT54" s="202" t="e">
        <f aca="false">DT53/DT50*100</f>
        <v>#DIV/0!</v>
      </c>
      <c r="DU54" s="202" t="e">
        <f aca="false">DU53/DU50*100</f>
        <v>#DIV/0!</v>
      </c>
      <c r="DV54" s="202" t="e">
        <f aca="false">DV53/DV50*100</f>
        <v>#DIV/0!</v>
      </c>
      <c r="DW54" s="202" t="e">
        <f aca="false">DW53/DW50*100</f>
        <v>#DIV/0!</v>
      </c>
      <c r="DX54" s="202" t="e">
        <f aca="false">DX53/DX50*100</f>
        <v>#DIV/0!</v>
      </c>
      <c r="DY54" s="202" t="e">
        <f aca="false">DY53/DY50*100</f>
        <v>#DIV/0!</v>
      </c>
      <c r="DZ54" s="202" t="e">
        <f aca="false">DZ53/DZ50*100</f>
        <v>#DIV/0!</v>
      </c>
      <c r="EA54" s="202" t="e">
        <f aca="false">EA53/EA50*100</f>
        <v>#DIV/0!</v>
      </c>
      <c r="EB54" s="202" t="e">
        <f aca="false">EB53/EB50*100</f>
        <v>#DIV/0!</v>
      </c>
      <c r="EC54" s="202" t="e">
        <f aca="false">EC53/EC50*100</f>
        <v>#DIV/0!</v>
      </c>
      <c r="EE54" s="202" t="e">
        <f aca="false">EE53/EE50*100</f>
        <v>#DIV/0!</v>
      </c>
      <c r="EF54" s="202" t="e">
        <f aca="false">EF53/EF50*100</f>
        <v>#DIV/0!</v>
      </c>
      <c r="EG54" s="202" t="e">
        <f aca="false">EG53/EG50*100</f>
        <v>#DIV/0!</v>
      </c>
      <c r="EH54" s="202" t="e">
        <f aca="false">EH53/EH50*100</f>
        <v>#DIV/0!</v>
      </c>
      <c r="EI54" s="202" t="e">
        <f aca="false">EI53/EI50*100</f>
        <v>#DIV/0!</v>
      </c>
      <c r="EJ54" s="202" t="e">
        <f aca="false">EJ53/EJ50*100</f>
        <v>#DIV/0!</v>
      </c>
      <c r="EK54" s="202" t="e">
        <f aca="false">EK53/EK50*100</f>
        <v>#DIV/0!</v>
      </c>
      <c r="EL54" s="202" t="e">
        <f aca="false">EL53/EL50*100</f>
        <v>#DIV/0!</v>
      </c>
      <c r="EM54" s="202" t="e">
        <f aca="false">EM53/EM50*100</f>
        <v>#DIV/0!</v>
      </c>
      <c r="EN54" s="202" t="e">
        <f aca="false">EN53/EN50*100</f>
        <v>#DIV/0!</v>
      </c>
      <c r="EO54" s="202" t="e">
        <f aca="false">EO53/EO50*100</f>
        <v>#DIV/0!</v>
      </c>
      <c r="EP54" s="202" t="e">
        <f aca="false">EP53/EP50*100</f>
        <v>#DIV/0!</v>
      </c>
      <c r="ER54" s="202" t="e">
        <f aca="false">ER53/ER50*100</f>
        <v>#DIV/0!</v>
      </c>
      <c r="ET54" s="202" t="e">
        <f aca="false">ET53/ET50*100</f>
        <v>#DIV/0!</v>
      </c>
      <c r="EU54" s="202" t="e">
        <f aca="false">EU53/EU50*100</f>
        <v>#DIV/0!</v>
      </c>
      <c r="EV54" s="202" t="e">
        <f aca="false">EV53/EV50*100</f>
        <v>#DIV/0!</v>
      </c>
      <c r="EW54" s="202" t="e">
        <f aca="false">EW53/EW50*100</f>
        <v>#DIV/0!</v>
      </c>
      <c r="EX54" s="202" t="e">
        <f aca="false">EX53/EX50*100</f>
        <v>#DIV/0!</v>
      </c>
      <c r="EY54" s="202" t="e">
        <f aca="false">EY53/EY50*100</f>
        <v>#DIV/0!</v>
      </c>
      <c r="EZ54" s="202" t="e">
        <f aca="false">EZ53/EZ50*100</f>
        <v>#DIV/0!</v>
      </c>
      <c r="FA54" s="202" t="e">
        <f aca="false">FA53/FA50*100</f>
        <v>#DIV/0!</v>
      </c>
      <c r="FB54" s="202" t="e">
        <f aca="false">FB53/FB50*100</f>
        <v>#DIV/0!</v>
      </c>
      <c r="FC54" s="202" t="e">
        <f aca="false">FC53/FC50*100</f>
        <v>#DIV/0!</v>
      </c>
      <c r="FD54" s="202" t="e">
        <f aca="false">FD53/FD50*100</f>
        <v>#DIV/0!</v>
      </c>
      <c r="FE54" s="202" t="e">
        <f aca="false">FE53/FE50*100</f>
        <v>#DIV/0!</v>
      </c>
      <c r="FF54" s="202" t="e">
        <f aca="false">FF53/FF50*100</f>
        <v>#DIV/0!</v>
      </c>
      <c r="FG54" s="202" t="n">
        <f aca="false">FG53/FG50*100</f>
        <v>0</v>
      </c>
      <c r="FH54" s="202" t="n">
        <f aca="false">FH53/FH50*100</f>
        <v>0</v>
      </c>
      <c r="FI54" s="202" t="e">
        <f aca="false">FI53/FI50*100</f>
        <v>#DIV/0!</v>
      </c>
    </row>
    <row r="58" s="205" customFormat="true" ht="13.8" hidden="false" customHeight="false" outlineLevel="0" collapsed="false">
      <c r="A58" s="203"/>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5" t="s">
        <v>387</v>
      </c>
      <c r="BL58" s="205" t="s">
        <v>387</v>
      </c>
      <c r="CU58" s="205" t="s">
        <v>387</v>
      </c>
      <c r="DK58" s="205" t="s">
        <v>387</v>
      </c>
      <c r="ED58" s="205" t="s">
        <v>387</v>
      </c>
      <c r="EQ58" s="205" t="s">
        <v>387</v>
      </c>
      <c r="ES58" s="205" t="s">
        <v>387</v>
      </c>
      <c r="FK58" s="205" t="s">
        <v>387</v>
      </c>
      <c r="FU58" s="205" t="s">
        <v>388</v>
      </c>
      <c r="FV58" s="205" t="s">
        <v>388</v>
      </c>
      <c r="FW58" s="205" t="s">
        <v>388</v>
      </c>
      <c r="FX58" s="205" t="s">
        <v>388</v>
      </c>
      <c r="FY58" s="206"/>
      <c r="GN58" s="205" t="s">
        <v>387</v>
      </c>
      <c r="GQ58" s="205" t="s">
        <v>387</v>
      </c>
      <c r="HC58" s="205" t="s">
        <v>387</v>
      </c>
      <c r="HI58" s="205" t="s">
        <v>387</v>
      </c>
      <c r="HJ58" s="205" t="s">
        <v>387</v>
      </c>
      <c r="HK58" s="205" t="s">
        <v>387</v>
      </c>
      <c r="HL58" s="205" t="s">
        <v>387</v>
      </c>
      <c r="HM58" s="205" t="s">
        <v>387</v>
      </c>
      <c r="HN58" s="205" t="s">
        <v>387</v>
      </c>
      <c r="HT58" s="205" t="n">
        <v>203</v>
      </c>
    </row>
    <row r="66" customFormat="false" ht="15" hidden="false" customHeight="false" outlineLevel="0" collapsed="false">
      <c r="AY66" s="181"/>
      <c r="AZ66" s="181"/>
      <c r="BA66" s="181"/>
      <c r="BB66" s="181"/>
      <c r="BD66" s="181"/>
      <c r="BE66" s="181"/>
      <c r="FN66" s="181"/>
      <c r="FS66" s="181"/>
    </row>
    <row r="67" customFormat="false" ht="15" hidden="false" customHeight="false" outlineLevel="0" collapsed="false">
      <c r="AY67" s="181"/>
      <c r="AZ67" s="181"/>
      <c r="BA67" s="181"/>
      <c r="BB67" s="181"/>
      <c r="BD67" s="181"/>
      <c r="BE67" s="181"/>
      <c r="FN67" s="181"/>
      <c r="FS67" s="181"/>
    </row>
    <row r="109" customFormat="false" ht="15" hidden="false" customHeight="false" outlineLevel="0" collapsed="false">
      <c r="AY109" s="181"/>
      <c r="AZ109" s="181"/>
      <c r="BA109" s="181"/>
      <c r="BB109" s="181"/>
      <c r="BD109" s="181"/>
      <c r="BE109" s="181"/>
      <c r="FN109" s="181"/>
      <c r="FS109" s="181"/>
    </row>
    <row r="110" customFormat="false" ht="15" hidden="false" customHeight="false" outlineLevel="0" collapsed="false">
      <c r="AY110" s="181"/>
      <c r="AZ110" s="181"/>
      <c r="BA110" s="181"/>
      <c r="BB110" s="181"/>
      <c r="BD110" s="181"/>
      <c r="BE110" s="181"/>
      <c r="FN110" s="181"/>
      <c r="FS110" s="181"/>
    </row>
    <row r="122" customFormat="false" ht="15" hidden="false" customHeight="false" outlineLevel="0" collapsed="false">
      <c r="AY122" s="181"/>
      <c r="AZ122" s="181"/>
      <c r="BA122" s="181"/>
      <c r="BB122" s="181"/>
      <c r="BD122" s="181"/>
      <c r="BE122" s="181"/>
      <c r="FN122" s="181"/>
      <c r="FS122" s="181"/>
    </row>
    <row r="123" customFormat="false" ht="15" hidden="false" customHeight="false" outlineLevel="0" collapsed="false">
      <c r="AY123" s="181"/>
      <c r="AZ123" s="181"/>
      <c r="BA123" s="181"/>
      <c r="BB123" s="181"/>
      <c r="BD123" s="181"/>
      <c r="BE123" s="181"/>
      <c r="FN123" s="181"/>
      <c r="FS123" s="181"/>
    </row>
    <row r="128" customFormat="false" ht="15" hidden="false" customHeight="false" outlineLevel="0" collapsed="false">
      <c r="AY128" s="181"/>
      <c r="AZ128" s="181"/>
      <c r="BA128" s="181"/>
      <c r="BB128" s="181"/>
      <c r="BD128" s="181"/>
      <c r="BE128" s="181"/>
      <c r="FN128" s="181"/>
      <c r="FS128" s="181"/>
    </row>
    <row r="129" customFormat="false" ht="15" hidden="false" customHeight="false" outlineLevel="0" collapsed="false">
      <c r="AY129" s="181"/>
      <c r="AZ129" s="181"/>
      <c r="BA129" s="181"/>
      <c r="BB129" s="181"/>
      <c r="BD129" s="181"/>
      <c r="BE129" s="181"/>
      <c r="FN129" s="181"/>
      <c r="FS129" s="181"/>
    </row>
    <row r="140" customFormat="false" ht="15" hidden="false" customHeight="false" outlineLevel="0" collapsed="false">
      <c r="AY140" s="181"/>
      <c r="AZ140" s="181"/>
      <c r="BA140" s="181"/>
      <c r="BB140" s="181"/>
      <c r="BD140" s="181"/>
      <c r="BE140" s="181"/>
      <c r="FN140" s="181"/>
      <c r="FS140" s="181"/>
    </row>
    <row r="141" customFormat="false" ht="15" hidden="false" customHeight="false" outlineLevel="0" collapsed="false">
      <c r="AY141" s="181"/>
      <c r="AZ141" s="181"/>
      <c r="BA141" s="181"/>
      <c r="BB141" s="181"/>
      <c r="BD141" s="181"/>
      <c r="BE141" s="181"/>
      <c r="FN141" s="181"/>
      <c r="FS141" s="181"/>
    </row>
    <row r="147" customFormat="false" ht="15" hidden="false" customHeight="false" outlineLevel="0" collapsed="false">
      <c r="AY147" s="181"/>
      <c r="AZ147" s="181"/>
      <c r="BA147" s="181"/>
      <c r="BB147" s="181"/>
      <c r="BD147" s="181"/>
      <c r="BE147" s="181"/>
      <c r="FN147" s="181"/>
      <c r="FS147" s="181"/>
    </row>
    <row r="148" customFormat="false" ht="15" hidden="false" customHeight="false" outlineLevel="0" collapsed="false">
      <c r="AY148" s="181"/>
      <c r="AZ148" s="181"/>
      <c r="BA148" s="181"/>
      <c r="BB148" s="181"/>
      <c r="BD148" s="181"/>
      <c r="BE148" s="181"/>
      <c r="FN148" s="181"/>
      <c r="FS148" s="181"/>
    </row>
    <row r="149" customFormat="false" ht="15" hidden="false" customHeight="false" outlineLevel="0" collapsed="false">
      <c r="AY149" s="181"/>
      <c r="AZ149" s="181"/>
      <c r="BA149" s="181"/>
      <c r="BB149" s="181"/>
      <c r="BD149" s="181"/>
      <c r="BE149" s="181"/>
      <c r="FN149" s="181"/>
      <c r="FS149" s="181"/>
    </row>
    <row r="153" customFormat="false" ht="15" hidden="false" customHeight="false" outlineLevel="0" collapsed="false">
      <c r="AY153" s="181"/>
      <c r="AZ153" s="181"/>
      <c r="BA153" s="181"/>
      <c r="BB153" s="181"/>
      <c r="BD153" s="181"/>
      <c r="BE153" s="181"/>
      <c r="FN153" s="181"/>
      <c r="FS153" s="181"/>
    </row>
    <row r="154" customFormat="false" ht="15" hidden="false" customHeight="false" outlineLevel="0" collapsed="false">
      <c r="AY154" s="181"/>
      <c r="AZ154" s="181"/>
      <c r="BA154" s="181"/>
      <c r="BB154" s="181"/>
      <c r="BD154" s="181"/>
      <c r="BE154" s="181"/>
      <c r="FN154" s="181"/>
      <c r="FS154" s="181"/>
    </row>
    <row r="155" customFormat="false" ht="15" hidden="false" customHeight="false" outlineLevel="0" collapsed="false">
      <c r="AY155" s="181"/>
      <c r="AZ155" s="181"/>
      <c r="BA155" s="181"/>
      <c r="BB155" s="181"/>
      <c r="BD155" s="181"/>
      <c r="BE155" s="181"/>
      <c r="FN155" s="181"/>
      <c r="FS155" s="181"/>
    </row>
    <row r="162" customFormat="false" ht="15" hidden="false" customHeight="false" outlineLevel="0" collapsed="false">
      <c r="AY162" s="181"/>
      <c r="AZ162" s="181"/>
      <c r="BA162" s="181"/>
      <c r="BB162" s="181"/>
      <c r="BD162" s="181"/>
      <c r="BE162" s="181"/>
      <c r="FN162" s="181"/>
      <c r="FS162" s="181"/>
    </row>
    <row r="163" customFormat="false" ht="15" hidden="false" customHeight="false" outlineLevel="0" collapsed="false">
      <c r="AY163" s="181"/>
      <c r="AZ163" s="181"/>
      <c r="BA163" s="181"/>
      <c r="BB163" s="181"/>
      <c r="BD163" s="181"/>
      <c r="BE163" s="181"/>
      <c r="FN163" s="181"/>
      <c r="FS163" s="181"/>
    </row>
    <row r="171" customFormat="false" ht="15" hidden="false" customHeight="false" outlineLevel="0" collapsed="false">
      <c r="AY171" s="181"/>
      <c r="AZ171" s="181"/>
      <c r="BA171" s="181"/>
      <c r="BB171" s="181"/>
      <c r="BD171" s="181"/>
      <c r="BE171" s="181"/>
      <c r="FN171" s="181"/>
      <c r="FS171" s="181"/>
    </row>
    <row r="172" customFormat="false" ht="15" hidden="false" customHeight="false" outlineLevel="0" collapsed="false">
      <c r="AY172" s="181"/>
      <c r="AZ172" s="181"/>
      <c r="BA172" s="181"/>
      <c r="BB172" s="181"/>
      <c r="BD172" s="181"/>
      <c r="BE172" s="181"/>
      <c r="FN172" s="181"/>
      <c r="FS172" s="18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3">
              <controlPr defaultSize="0" print="false" autoFill="0" autoPict="0">
                <anchor moveWithCells="true" sizeWithCells="false">
                  <from>
                    <xdr:col>1</xdr:col>
                    <xdr:colOff>0</xdr:colOff>
                    <xdr:row>2</xdr:row>
                    <xdr:rowOff>23040</xdr:rowOff>
                  </from>
                  <to>
                    <xdr:col>2</xdr:col>
                    <xdr:colOff>-761400</xdr:colOff>
                    <xdr:row>3</xdr:row>
                    <xdr:rowOff>-60840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62" zoomScaleNormal="62" zoomScalePageLayoutView="145" workbookViewId="0">
      <pane xSplit="0" ySplit="5" topLeftCell="A6" activePane="bottomLeft" state="frozen"/>
      <selection pane="topLeft" activeCell="A1" activeCellId="0" sqref="A1"/>
      <selection pane="bottomLeft" activeCell="J34" activeCellId="0" sqref="J34"/>
    </sheetView>
  </sheetViews>
  <sheetFormatPr defaultColWidth="8.50390625" defaultRowHeight="12.8" zeroHeight="false" outlineLevelRow="0" outlineLevelCol="0"/>
  <cols>
    <col collapsed="false" customWidth="true" hidden="false" outlineLevel="0" max="1" min="1" style="0" width="23.88"/>
    <col collapsed="false" customWidth="true" hidden="false" outlineLevel="0" max="2" min="2" style="0" width="7.5"/>
    <col collapsed="false" customWidth="true" hidden="false" outlineLevel="0" max="3" min="3" style="0" width="24.37"/>
    <col collapsed="false" customWidth="true" hidden="false" outlineLevel="0" max="4" min="4" style="0" width="7.75"/>
    <col collapsed="false" customWidth="true" hidden="false" outlineLevel="0" max="5" min="5" style="0" width="21.62"/>
    <col collapsed="false" customWidth="true" hidden="false" outlineLevel="0" max="6" min="6" style="0" width="7.5"/>
    <col collapsed="false" customWidth="true" hidden="false" outlineLevel="0" max="7" min="7" style="0" width="29.38"/>
  </cols>
  <sheetData>
    <row r="1" customFormat="false" ht="15" hidden="false" customHeight="false" outlineLevel="0" collapsed="false">
      <c r="A1" s="0" t="s">
        <v>389</v>
      </c>
      <c r="B1" s="26" t="s">
        <v>275</v>
      </c>
      <c r="C1" s="207" t="s">
        <v>390</v>
      </c>
      <c r="D1" s="207"/>
      <c r="E1" s="0" t="s">
        <v>389</v>
      </c>
      <c r="F1" s="26" t="s">
        <v>275</v>
      </c>
      <c r="G1" s="207" t="s">
        <v>391</v>
      </c>
    </row>
    <row r="2" customFormat="false" ht="15" hidden="false" customHeight="false" outlineLevel="0" collapsed="false">
      <c r="A2" s="26" t="s">
        <v>187</v>
      </c>
      <c r="B2" s="207"/>
      <c r="C2" s="207" t="s">
        <v>392</v>
      </c>
      <c r="D2" s="207"/>
      <c r="E2" s="26" t="s">
        <v>187</v>
      </c>
      <c r="F2" s="207"/>
      <c r="G2" s="207" t="s">
        <v>393</v>
      </c>
    </row>
    <row r="3" customFormat="false" ht="15" hidden="false" customHeight="false" outlineLevel="0" collapsed="false">
      <c r="A3" s="208" t="s">
        <v>181</v>
      </c>
      <c r="B3" s="207"/>
      <c r="C3" s="207" t="s">
        <v>394</v>
      </c>
      <c r="D3" s="207"/>
      <c r="E3" s="208" t="s">
        <v>181</v>
      </c>
      <c r="F3" s="207"/>
      <c r="G3" s="207" t="s">
        <v>394</v>
      </c>
    </row>
    <row r="4" customFormat="false" ht="15" hidden="false" customHeight="false" outlineLevel="0" collapsed="false">
      <c r="A4" s="208" t="s">
        <v>395</v>
      </c>
      <c r="B4" s="207"/>
      <c r="C4" s="209" t="str">
        <f aca="false">CONCATENATE("Φ",C17*1000,"×",C20*1000,"（T-T）")</f>
        <v>Φ4600×22000（T-T）</v>
      </c>
      <c r="D4" s="209"/>
      <c r="E4" s="208" t="s">
        <v>395</v>
      </c>
      <c r="F4" s="207"/>
      <c r="G4" s="210" t="str">
        <f aca="false">CONCATENATE("Φ",G19*1000,"×",G30*1000,"（T-T）")</f>
        <v>Φ4600×21940（T-T）</v>
      </c>
    </row>
    <row r="5" customFormat="false" ht="15" hidden="false" customHeight="false" outlineLevel="0" collapsed="false">
      <c r="A5" s="208" t="s">
        <v>396</v>
      </c>
      <c r="B5" s="0" t="s">
        <v>397</v>
      </c>
      <c r="C5" s="207" t="n">
        <v>2</v>
      </c>
      <c r="D5" s="207"/>
      <c r="E5" s="208" t="s">
        <v>396</v>
      </c>
      <c r="F5" s="0" t="s">
        <v>397</v>
      </c>
      <c r="G5" s="207" t="n">
        <v>1</v>
      </c>
    </row>
    <row r="6" customFormat="false" ht="15" hidden="false" customHeight="false" outlineLevel="0" collapsed="false">
      <c r="A6" s="0" t="s">
        <v>398</v>
      </c>
      <c r="B6" s="207"/>
      <c r="C6" s="207" t="s">
        <v>399</v>
      </c>
      <c r="D6" s="211"/>
      <c r="E6" s="0" t="s">
        <v>398</v>
      </c>
      <c r="F6" s="207"/>
      <c r="G6" s="207" t="s">
        <v>400</v>
      </c>
    </row>
    <row r="7" customFormat="false" ht="15" hidden="false" customHeight="false" outlineLevel="0" collapsed="false">
      <c r="A7" s="212" t="s">
        <v>401</v>
      </c>
      <c r="B7" s="50" t="s">
        <v>402</v>
      </c>
      <c r="C7" s="213" t="n">
        <f aca="false">物流参数!FM4</f>
        <v>0</v>
      </c>
      <c r="D7" s="211"/>
      <c r="E7" s="212" t="s">
        <v>401</v>
      </c>
      <c r="F7" s="50" t="s">
        <v>402</v>
      </c>
      <c r="G7" s="213" t="n">
        <f aca="false">物流参数!DT4</f>
        <v>124.47</v>
      </c>
    </row>
    <row r="8" customFormat="false" ht="15" hidden="false" customHeight="false" outlineLevel="0" collapsed="false">
      <c r="A8" s="212" t="s">
        <v>403</v>
      </c>
      <c r="B8" s="50" t="s">
        <v>200</v>
      </c>
      <c r="C8" s="214" t="n">
        <f aca="false">输入!C31</f>
        <v>13.25</v>
      </c>
      <c r="D8" s="211"/>
      <c r="E8" s="212" t="s">
        <v>403</v>
      </c>
      <c r="F8" s="50" t="s">
        <v>200</v>
      </c>
      <c r="G8" s="213" t="n">
        <f aca="false">物流参数!DT5-0.1</f>
        <v>223.71</v>
      </c>
    </row>
    <row r="9" customFormat="false" ht="15" hidden="false" customHeight="false" outlineLevel="0" collapsed="false">
      <c r="A9" s="212" t="s">
        <v>404</v>
      </c>
      <c r="B9" s="50" t="s">
        <v>402</v>
      </c>
      <c r="C9" s="213" t="n">
        <f aca="false">物流参数!FM4</f>
        <v>0</v>
      </c>
      <c r="D9" s="207"/>
      <c r="E9" s="212" t="s">
        <v>404</v>
      </c>
      <c r="F9" s="50" t="s">
        <v>402</v>
      </c>
      <c r="G9" s="213" t="n">
        <f aca="false">物流参数!M4</f>
        <v>752.77</v>
      </c>
    </row>
    <row r="10" customFormat="false" ht="15" hidden="false" customHeight="false" outlineLevel="0" collapsed="false">
      <c r="A10" s="212" t="s">
        <v>405</v>
      </c>
      <c r="B10" s="50" t="s">
        <v>200</v>
      </c>
      <c r="C10" s="214" t="n">
        <f aca="false">C8</f>
        <v>13.25</v>
      </c>
      <c r="D10" s="207"/>
      <c r="E10" s="212" t="s">
        <v>405</v>
      </c>
      <c r="F10" s="50" t="s">
        <v>200</v>
      </c>
      <c r="G10" s="213" t="n">
        <f aca="false">物流参数!M5-0.1</f>
        <v>187.37</v>
      </c>
    </row>
    <row r="11" customFormat="false" ht="15" hidden="false" customHeight="false" outlineLevel="0" collapsed="false">
      <c r="A11" s="212" t="s">
        <v>406</v>
      </c>
      <c r="B11" s="50" t="s">
        <v>200</v>
      </c>
      <c r="C11" s="215" t="n">
        <v>13.9</v>
      </c>
      <c r="D11" s="211"/>
      <c r="E11" s="212" t="s">
        <v>406</v>
      </c>
      <c r="F11" s="50" t="s">
        <v>200</v>
      </c>
      <c r="G11" s="215" t="n">
        <v>13.9</v>
      </c>
    </row>
    <row r="12" customFormat="false" ht="15" hidden="false" customHeight="false" outlineLevel="0" collapsed="false">
      <c r="A12" s="212" t="s">
        <v>407</v>
      </c>
      <c r="B12" s="50" t="s">
        <v>402</v>
      </c>
      <c r="C12" s="215" t="n">
        <v>460</v>
      </c>
      <c r="D12" s="211"/>
      <c r="E12" s="212" t="s">
        <v>407</v>
      </c>
      <c r="F12" s="50" t="s">
        <v>402</v>
      </c>
      <c r="G12" s="215" t="n">
        <v>420</v>
      </c>
    </row>
    <row r="13" customFormat="false" ht="15" hidden="false" customHeight="false" outlineLevel="0" collapsed="false">
      <c r="A13" s="26" t="s">
        <v>408</v>
      </c>
      <c r="B13" s="0" t="s">
        <v>409</v>
      </c>
      <c r="C13" s="211" t="e">
        <f aca="false">#REF!/2</f>
        <v>#REF!</v>
      </c>
      <c r="D13" s="207"/>
      <c r="E13" s="26" t="s">
        <v>410</v>
      </c>
      <c r="F13" s="0" t="s">
        <v>409</v>
      </c>
      <c r="G13" s="213" t="e">
        <f aca="false">#REF!</f>
        <v>#REF!</v>
      </c>
    </row>
    <row r="14" customFormat="false" ht="15" hidden="false" customHeight="false" outlineLevel="0" collapsed="false">
      <c r="A14" s="26" t="s">
        <v>411</v>
      </c>
      <c r="B14" s="26" t="s">
        <v>412</v>
      </c>
      <c r="C14" s="211" t="e">
        <f aca="false">#REF!/2</f>
        <v>#REF!</v>
      </c>
      <c r="D14" s="211"/>
      <c r="E14" s="26" t="s">
        <v>411</v>
      </c>
      <c r="F14" s="26" t="s">
        <v>412</v>
      </c>
      <c r="G14" s="213" t="n">
        <f aca="false">物流参数!DT7/1000</f>
        <v>-1.68987</v>
      </c>
    </row>
    <row r="15" customFormat="false" ht="15" hidden="false" customHeight="false" outlineLevel="0" collapsed="false">
      <c r="A15" s="26" t="s">
        <v>413</v>
      </c>
      <c r="B15" s="26" t="s">
        <v>414</v>
      </c>
      <c r="C15" s="207" t="n">
        <v>1</v>
      </c>
      <c r="D15" s="211"/>
      <c r="E15" s="26" t="s">
        <v>415</v>
      </c>
      <c r="F15" s="26" t="s">
        <v>416</v>
      </c>
      <c r="G15" s="207" t="n">
        <v>14</v>
      </c>
    </row>
    <row r="16" customFormat="false" ht="15" hidden="false" customHeight="false" outlineLevel="0" collapsed="false">
      <c r="A16" s="26" t="s">
        <v>417</v>
      </c>
      <c r="B16" s="26" t="s">
        <v>418</v>
      </c>
      <c r="C16" s="211" t="e">
        <f aca="false">C13/C15</f>
        <v>#REF!</v>
      </c>
      <c r="D16" s="211"/>
      <c r="E16" s="26" t="s">
        <v>413</v>
      </c>
      <c r="F16" s="26" t="s">
        <v>414</v>
      </c>
      <c r="G16" s="207" t="n">
        <v>1</v>
      </c>
    </row>
    <row r="17" customFormat="false" ht="15" hidden="false" customHeight="false" outlineLevel="0" collapsed="false">
      <c r="A17" s="26" t="s">
        <v>419</v>
      </c>
      <c r="B17" s="0" t="s">
        <v>420</v>
      </c>
      <c r="C17" s="207" t="n">
        <v>4.6</v>
      </c>
      <c r="D17" s="211"/>
      <c r="E17" s="26" t="s">
        <v>417</v>
      </c>
      <c r="F17" s="26" t="s">
        <v>418</v>
      </c>
      <c r="G17" s="216" t="n">
        <v>118</v>
      </c>
    </row>
    <row r="18" customFormat="false" ht="15" hidden="false" customHeight="false" outlineLevel="0" collapsed="false">
      <c r="A18" s="26" t="s">
        <v>421</v>
      </c>
      <c r="B18" s="0" t="s">
        <v>420</v>
      </c>
      <c r="C18" s="211" t="e">
        <f aca="false">C13/C15/(0.785*C17^2)</f>
        <v>#REF!</v>
      </c>
      <c r="D18" s="207"/>
      <c r="E18" s="26" t="s">
        <v>422</v>
      </c>
      <c r="F18" s="0" t="s">
        <v>420</v>
      </c>
      <c r="G18" s="211" t="e">
        <f aca="false">SQRT(G14/G15)</f>
        <v>#VALUE!</v>
      </c>
    </row>
    <row r="19" customFormat="false" ht="15" hidden="false" customHeight="false" outlineLevel="0" collapsed="false">
      <c r="A19" s="26" t="s">
        <v>423</v>
      </c>
      <c r="B19" s="26" t="s">
        <v>420</v>
      </c>
      <c r="C19" s="207" t="n">
        <v>20</v>
      </c>
      <c r="D19" s="207"/>
      <c r="E19" s="26" t="s">
        <v>419</v>
      </c>
      <c r="F19" s="0" t="s">
        <v>420</v>
      </c>
      <c r="G19" s="207" t="n">
        <v>4.6</v>
      </c>
    </row>
    <row r="20" customFormat="false" ht="15" hidden="false" customHeight="false" outlineLevel="0" collapsed="false">
      <c r="A20" s="26" t="s">
        <v>424</v>
      </c>
      <c r="B20" s="0" t="s">
        <v>420</v>
      </c>
      <c r="C20" s="207" t="n">
        <v>22</v>
      </c>
      <c r="D20" s="217"/>
      <c r="E20" s="26" t="s">
        <v>425</v>
      </c>
      <c r="F20" s="0" t="s">
        <v>420</v>
      </c>
      <c r="G20" s="211" t="n">
        <f aca="false">G17/(0.785*G19*G19)</f>
        <v>7.10389751122777</v>
      </c>
      <c r="H20" s="0" t="n">
        <f aca="false">G21/G22</f>
        <v>4.97633333333333</v>
      </c>
    </row>
    <row r="21" customFormat="false" ht="15" hidden="false" customHeight="false" outlineLevel="0" collapsed="false">
      <c r="A21" s="26" t="s">
        <v>426</v>
      </c>
      <c r="C21" s="217" t="n">
        <f aca="false">C20/C17</f>
        <v>4.78260869565218</v>
      </c>
      <c r="D21" s="218"/>
      <c r="E21" s="26" t="s">
        <v>427</v>
      </c>
      <c r="F21" s="26" t="s">
        <v>420</v>
      </c>
      <c r="G21" s="216" t="n">
        <f aca="false">(H21+I21+J21)/1000</f>
        <v>14.929</v>
      </c>
      <c r="H21" s="219" t="n">
        <v>1493</v>
      </c>
      <c r="I21" s="219" t="n">
        <v>6270</v>
      </c>
      <c r="J21" s="219" t="n">
        <v>7166</v>
      </c>
    </row>
    <row r="22" customFormat="false" ht="15" hidden="false" customHeight="false" outlineLevel="0" collapsed="false">
      <c r="A22" s="26" t="s">
        <v>277</v>
      </c>
      <c r="C22" s="220" t="s">
        <v>428</v>
      </c>
      <c r="E22" s="26" t="s">
        <v>429</v>
      </c>
      <c r="G22" s="207" t="n">
        <v>3</v>
      </c>
    </row>
    <row r="23" customFormat="false" ht="15" hidden="false" customHeight="false" outlineLevel="0" collapsed="false">
      <c r="C23" s="26"/>
      <c r="E23" s="26" t="s">
        <v>430</v>
      </c>
      <c r="F23" s="26" t="s">
        <v>420</v>
      </c>
      <c r="G23" s="207" t="n">
        <v>1.58</v>
      </c>
    </row>
    <row r="24" customFormat="false" ht="15" hidden="false" customHeight="false" outlineLevel="0" collapsed="false">
      <c r="E24" s="26" t="s">
        <v>431</v>
      </c>
      <c r="F24" s="26" t="s">
        <v>420</v>
      </c>
      <c r="G24" s="221" t="n">
        <v>1.1</v>
      </c>
    </row>
    <row r="25" customFormat="false" ht="15" hidden="false" customHeight="false" outlineLevel="0" collapsed="false">
      <c r="E25" s="26" t="s">
        <v>432</v>
      </c>
      <c r="F25" s="26" t="s">
        <v>420</v>
      </c>
      <c r="G25" s="221" t="n">
        <v>0</v>
      </c>
    </row>
    <row r="26" customFormat="false" ht="15" hidden="false" customHeight="false" outlineLevel="0" collapsed="false">
      <c r="E26" s="26" t="s">
        <v>433</v>
      </c>
      <c r="F26" s="26" t="s">
        <v>420</v>
      </c>
      <c r="G26" s="207" t="n">
        <v>2.986</v>
      </c>
    </row>
    <row r="27" customFormat="false" ht="15" hidden="false" customHeight="false" outlineLevel="0" collapsed="false">
      <c r="E27" s="26" t="s">
        <v>434</v>
      </c>
      <c r="F27" s="26" t="s">
        <v>420</v>
      </c>
      <c r="G27" s="222" t="n">
        <f aca="false">G21+G24+G25+G26+(G22-1)*G23</f>
        <v>22.175</v>
      </c>
    </row>
    <row r="28" customFormat="false" ht="15" hidden="false" customHeight="false" outlineLevel="0" collapsed="false">
      <c r="E28" s="26" t="s">
        <v>426</v>
      </c>
      <c r="G28" s="223" t="n">
        <f aca="false">G21/G19</f>
        <v>3.2454347826087</v>
      </c>
    </row>
    <row r="29" customFormat="false" ht="15" hidden="false" customHeight="false" outlineLevel="0" collapsed="false">
      <c r="E29" s="26" t="s">
        <v>435</v>
      </c>
      <c r="F29" s="0" t="s">
        <v>420</v>
      </c>
      <c r="G29" s="207" t="n">
        <v>0.235</v>
      </c>
    </row>
    <row r="30" customFormat="false" ht="15" hidden="false" customHeight="false" outlineLevel="0" collapsed="false">
      <c r="E30" s="26" t="s">
        <v>436</v>
      </c>
      <c r="F30" s="0" t="s">
        <v>420</v>
      </c>
      <c r="G30" s="223" t="n">
        <f aca="false">G27-G29</f>
        <v>21.94</v>
      </c>
    </row>
    <row r="31" customFormat="false" ht="15" hidden="false" customHeight="false" outlineLevel="0" collapsed="false">
      <c r="E31" s="220" t="s">
        <v>437</v>
      </c>
      <c r="F31" s="220" t="s">
        <v>418</v>
      </c>
      <c r="G31" s="223" t="n">
        <f aca="false">0.785*G19*G19*(0.4*G22-G29)+3.14*G19*G19*G19/12</f>
        <v>41.4988156666667</v>
      </c>
    </row>
    <row r="32" customFormat="false" ht="15" hidden="false" customHeight="false" outlineLevel="0" collapsed="false">
      <c r="E32" s="26" t="s">
        <v>438</v>
      </c>
      <c r="F32" s="26" t="s">
        <v>439</v>
      </c>
      <c r="G32" s="207" t="n">
        <v>1700</v>
      </c>
    </row>
    <row r="33" customFormat="false" ht="15" hidden="false" customHeight="false" outlineLevel="0" collapsed="false">
      <c r="E33" s="26" t="s">
        <v>437</v>
      </c>
      <c r="F33" s="26" t="s">
        <v>440</v>
      </c>
      <c r="G33" s="223" t="n">
        <f aca="false">G32*G31/1000</f>
        <v>70.5479866333333</v>
      </c>
    </row>
    <row r="34" customFormat="false" ht="15" hidden="false" customHeight="false" outlineLevel="0" collapsed="false">
      <c r="E34" s="26" t="s">
        <v>441</v>
      </c>
      <c r="F34" s="26" t="s">
        <v>439</v>
      </c>
      <c r="G34" s="207" t="n">
        <v>900</v>
      </c>
    </row>
    <row r="35" customFormat="false" ht="15" hidden="false" customHeight="false" outlineLevel="0" collapsed="false">
      <c r="E35" s="26" t="s">
        <v>442</v>
      </c>
      <c r="F35" s="26" t="s">
        <v>440</v>
      </c>
      <c r="G35" s="222" t="n">
        <f aca="false">G17*G34/1000</f>
        <v>106.2</v>
      </c>
    </row>
    <row r="36" customFormat="false" ht="15" hidden="false" customHeight="false" outlineLevel="0" collapsed="false">
      <c r="A36" s="26" t="s">
        <v>443</v>
      </c>
      <c r="B36" s="26" t="s">
        <v>444</v>
      </c>
      <c r="C36" s="211" t="e">
        <f aca="false">C13/(0.785*C17*C17)</f>
        <v>#REF!</v>
      </c>
      <c r="E36" s="26" t="s">
        <v>443</v>
      </c>
      <c r="F36" s="26" t="s">
        <v>444</v>
      </c>
      <c r="G36" s="211" t="e">
        <f aca="false">G13/(0.785*G19*G19)</f>
        <v>#REF!</v>
      </c>
    </row>
    <row r="37" customFormat="false" ht="15" hidden="false" customHeight="false" outlineLevel="0" collapsed="false">
      <c r="A37" s="26" t="s">
        <v>445</v>
      </c>
      <c r="B37" s="26" t="s">
        <v>166</v>
      </c>
      <c r="C37" s="213" t="n">
        <f aca="false">物流参数!FM26</f>
        <v>0</v>
      </c>
      <c r="E37" s="26" t="s">
        <v>445</v>
      </c>
      <c r="F37" s="26" t="s">
        <v>166</v>
      </c>
      <c r="G37" s="213" t="n">
        <f aca="false">物流参数!DT26</f>
        <v>0</v>
      </c>
    </row>
    <row r="38" customFormat="false" ht="15" hidden="false" customHeight="false" outlineLevel="0" collapsed="false">
      <c r="A38" s="26" t="s">
        <v>446</v>
      </c>
      <c r="C38" s="224" t="n">
        <f aca="false">物流参数!FM32</f>
        <v>0</v>
      </c>
      <c r="E38" s="26" t="s">
        <v>446</v>
      </c>
      <c r="G38" s="213" t="n">
        <f aca="false">物流参数!DT32</f>
        <v>0</v>
      </c>
    </row>
    <row r="39" customFormat="false" ht="15" hidden="false" customHeight="false" outlineLevel="0" collapsed="false">
      <c r="A39" s="26" t="s">
        <v>447</v>
      </c>
      <c r="B39" s="26" t="s">
        <v>439</v>
      </c>
      <c r="C39" s="213" t="n">
        <f aca="false">物流参数!FM28</f>
        <v>0</v>
      </c>
      <c r="E39" s="26" t="s">
        <v>447</v>
      </c>
      <c r="F39" s="26" t="s">
        <v>439</v>
      </c>
      <c r="G39" s="213" t="n">
        <f aca="false">物流参数!DT28</f>
        <v>0</v>
      </c>
    </row>
    <row r="40" customFormat="false" ht="15" hidden="false" customHeight="false" outlineLevel="0" collapsed="false">
      <c r="A40" s="26" t="s">
        <v>448</v>
      </c>
      <c r="B40" s="26" t="s">
        <v>439</v>
      </c>
      <c r="C40" s="213" t="n">
        <f aca="false">物流参数!FM29</f>
        <v>0</v>
      </c>
      <c r="E40" s="26" t="s">
        <v>448</v>
      </c>
      <c r="F40" s="26" t="s">
        <v>439</v>
      </c>
      <c r="G40" s="213" t="n">
        <f aca="false">物流参数!DT29</f>
        <v>0</v>
      </c>
    </row>
    <row r="41" customFormat="false" ht="15" hidden="false" customHeight="false" outlineLevel="0" collapsed="false">
      <c r="A41" s="26" t="s">
        <v>449</v>
      </c>
      <c r="B41" s="26" t="s">
        <v>376</v>
      </c>
      <c r="C41" s="213" t="e">
        <f aca="false">物流参数!FM25/物流参数!FM27*1000</f>
        <v>#DIV/0!</v>
      </c>
      <c r="E41" s="26" t="s">
        <v>449</v>
      </c>
      <c r="F41" s="26" t="s">
        <v>376</v>
      </c>
      <c r="G41" s="213" t="e">
        <f aca="false">物流参数!DT25/物流参数!DT27*1000</f>
        <v>#DIV/0!</v>
      </c>
    </row>
    <row r="42" customFormat="false" ht="15" hidden="false" customHeight="false" outlineLevel="0" collapsed="false">
      <c r="A42" s="26" t="s">
        <v>450</v>
      </c>
      <c r="B42" s="26" t="s">
        <v>166</v>
      </c>
      <c r="C42" s="213" t="n">
        <f aca="false">物流参数!FM17</f>
        <v>0</v>
      </c>
      <c r="E42" s="26" t="s">
        <v>450</v>
      </c>
      <c r="F42" s="26" t="s">
        <v>166</v>
      </c>
      <c r="G42" s="213" t="n">
        <f aca="false">物流参数!DT17</f>
        <v>818.54</v>
      </c>
    </row>
    <row r="43" customFormat="false" ht="15" hidden="false" customHeight="false" outlineLevel="0" collapsed="false">
      <c r="A43" s="26" t="s">
        <v>451</v>
      </c>
      <c r="C43" s="213" t="n">
        <f aca="false">物流参数!FM21</f>
        <v>0</v>
      </c>
      <c r="E43" s="26" t="s">
        <v>451</v>
      </c>
      <c r="G43" s="213" t="n">
        <f aca="false">物流参数!DT21</f>
        <v>0.1</v>
      </c>
    </row>
    <row r="44" customFormat="false" ht="15" hidden="false" customHeight="false" outlineLevel="0" collapsed="false">
      <c r="A44" s="26" t="s">
        <v>452</v>
      </c>
      <c r="B44" s="26" t="s">
        <v>439</v>
      </c>
      <c r="C44" s="213" t="n">
        <f aca="false">物流参数!FM18</f>
        <v>0</v>
      </c>
      <c r="E44" s="26" t="s">
        <v>452</v>
      </c>
      <c r="F44" s="26" t="s">
        <v>439</v>
      </c>
      <c r="G44" s="213" t="n">
        <f aca="false">物流参数!DT18</f>
        <v>41.2</v>
      </c>
    </row>
    <row r="45" customFormat="false" ht="15" hidden="false" customHeight="false" outlineLevel="0" collapsed="false">
      <c r="A45" s="26" t="s">
        <v>453</v>
      </c>
      <c r="B45" s="26" t="s">
        <v>372</v>
      </c>
      <c r="C45" s="213" t="n">
        <f aca="false">物流参数!FM14*物流参数!FM5</f>
        <v>0</v>
      </c>
      <c r="E45" s="26" t="s">
        <v>453</v>
      </c>
      <c r="F45" s="26" t="s">
        <v>372</v>
      </c>
      <c r="G45" s="213" t="n">
        <f aca="false">物流参数!DT14*物流参数!DT5</f>
        <v>9207.5434</v>
      </c>
    </row>
    <row r="46" customFormat="false" ht="15" hidden="false" customHeight="false" outlineLevel="0" collapsed="false">
      <c r="A46" s="26" t="s">
        <v>454</v>
      </c>
      <c r="B46" s="26" t="s">
        <v>374</v>
      </c>
      <c r="C46" s="225" t="n">
        <f aca="false">物流参数!FM15</f>
        <v>0</v>
      </c>
      <c r="E46" s="26" t="s">
        <v>454</v>
      </c>
      <c r="F46" s="26" t="s">
        <v>374</v>
      </c>
      <c r="G46" s="225" t="n">
        <f aca="false">物流参数!DT15</f>
        <v>33.12</v>
      </c>
    </row>
    <row r="47" customFormat="false" ht="15" hidden="false" customHeight="false" outlineLevel="0" collapsed="false">
      <c r="A47" s="26" t="s">
        <v>455</v>
      </c>
      <c r="B47" s="26" t="s">
        <v>166</v>
      </c>
      <c r="C47" s="213" t="n">
        <f aca="false">物流参数!H26</f>
        <v>0</v>
      </c>
      <c r="E47" s="26" t="s">
        <v>455</v>
      </c>
      <c r="F47" s="26" t="s">
        <v>166</v>
      </c>
      <c r="G47" s="213" t="n">
        <f aca="false">物流参数!DS26</f>
        <v>0</v>
      </c>
    </row>
    <row r="48" customFormat="false" ht="15" hidden="false" customHeight="false" outlineLevel="0" collapsed="false">
      <c r="A48" s="26" t="s">
        <v>456</v>
      </c>
      <c r="C48" s="224" t="n">
        <f aca="false">物流参数!H32</f>
        <v>0</v>
      </c>
      <c r="E48" s="26" t="s">
        <v>456</v>
      </c>
      <c r="G48" s="213" t="n">
        <f aca="false">物流参数!DS32</f>
        <v>0</v>
      </c>
    </row>
    <row r="49" customFormat="false" ht="15" hidden="false" customHeight="false" outlineLevel="0" collapsed="false">
      <c r="A49" s="26" t="s">
        <v>457</v>
      </c>
      <c r="B49" s="26" t="s">
        <v>439</v>
      </c>
      <c r="C49" s="213" t="n">
        <f aca="false">物流参数!H28</f>
        <v>0</v>
      </c>
      <c r="E49" s="26" t="s">
        <v>457</v>
      </c>
      <c r="F49" s="26" t="s">
        <v>439</v>
      </c>
      <c r="G49" s="213" t="n">
        <f aca="false">物流参数!DS28</f>
        <v>0</v>
      </c>
    </row>
    <row r="50" customFormat="false" ht="15" hidden="false" customHeight="false" outlineLevel="0" collapsed="false">
      <c r="A50" s="26" t="s">
        <v>458</v>
      </c>
      <c r="B50" s="26" t="s">
        <v>439</v>
      </c>
      <c r="C50" s="213" t="n">
        <f aca="false">物流参数!H29</f>
        <v>0</v>
      </c>
      <c r="E50" s="26" t="s">
        <v>458</v>
      </c>
      <c r="F50" s="26" t="s">
        <v>439</v>
      </c>
      <c r="G50" s="213" t="n">
        <f aca="false">物流参数!DS29</f>
        <v>0</v>
      </c>
    </row>
    <row r="51" customFormat="false" ht="15" hidden="false" customHeight="false" outlineLevel="0" collapsed="false">
      <c r="A51" s="26" t="s">
        <v>459</v>
      </c>
      <c r="B51" s="26" t="s">
        <v>376</v>
      </c>
      <c r="C51" s="213" t="e">
        <f aca="false">物流参数!H25/物流参数!H27*1000</f>
        <v>#DIV/0!</v>
      </c>
      <c r="E51" s="26" t="s">
        <v>459</v>
      </c>
      <c r="F51" s="26" t="s">
        <v>376</v>
      </c>
      <c r="G51" s="213" t="e">
        <f aca="false">物流参数!DS25/物流参数!DS27*1000</f>
        <v>#DIV/0!</v>
      </c>
    </row>
    <row r="52" customFormat="false" ht="15" hidden="false" customHeight="false" outlineLevel="0" collapsed="false">
      <c r="A52" s="26" t="s">
        <v>460</v>
      </c>
      <c r="B52" s="26" t="s">
        <v>166</v>
      </c>
      <c r="C52" s="213" t="n">
        <f aca="false">物流参数!G17</f>
        <v>911.73</v>
      </c>
      <c r="E52" s="26" t="s">
        <v>460</v>
      </c>
      <c r="F52" s="26" t="s">
        <v>166</v>
      </c>
      <c r="G52" s="213" t="n">
        <f aca="false">物流参数!DS17</f>
        <v>818.54</v>
      </c>
    </row>
    <row r="53" customFormat="false" ht="15" hidden="false" customHeight="false" outlineLevel="0" collapsed="false">
      <c r="A53" s="26" t="s">
        <v>461</v>
      </c>
      <c r="C53" s="213" t="n">
        <f aca="false">物流参数!G21</f>
        <v>0.12</v>
      </c>
      <c r="E53" s="26" t="s">
        <v>461</v>
      </c>
      <c r="G53" s="213" t="n">
        <f aca="false">物流参数!DS21</f>
        <v>0.1</v>
      </c>
    </row>
    <row r="54" customFormat="false" ht="15" hidden="false" customHeight="false" outlineLevel="0" collapsed="false">
      <c r="A54" s="26" t="s">
        <v>462</v>
      </c>
      <c r="B54" s="26" t="s">
        <v>439</v>
      </c>
      <c r="C54" s="213" t="n">
        <f aca="false">物流参数!G18</f>
        <v>23.55</v>
      </c>
      <c r="E54" s="26" t="s">
        <v>462</v>
      </c>
      <c r="F54" s="26" t="s">
        <v>439</v>
      </c>
      <c r="G54" s="213" t="n">
        <f aca="false">物流参数!DS18</f>
        <v>41.2</v>
      </c>
    </row>
    <row r="55" customFormat="false" ht="15" hidden="false" customHeight="false" outlineLevel="0" collapsed="false">
      <c r="A55" s="26" t="s">
        <v>463</v>
      </c>
      <c r="B55" s="26" t="s">
        <v>372</v>
      </c>
      <c r="C55" s="213" t="n">
        <f aca="false">物流参数!G14*物流参数!G5</f>
        <v>4859.6127</v>
      </c>
      <c r="E55" s="26" t="s">
        <v>463</v>
      </c>
      <c r="F55" s="26" t="s">
        <v>372</v>
      </c>
      <c r="G55" s="213" t="n">
        <f aca="false">物流参数!DS14*物流参数!DS5</f>
        <v>9205.7625</v>
      </c>
    </row>
    <row r="56" customFormat="false" ht="15" hidden="false" customHeight="false" outlineLevel="0" collapsed="false">
      <c r="A56" s="26" t="s">
        <v>464</v>
      </c>
      <c r="B56" s="26" t="s">
        <v>374</v>
      </c>
      <c r="C56" s="225" t="n">
        <f aca="false">物流参数!G15</f>
        <v>50.92</v>
      </c>
      <c r="E56" s="26" t="s">
        <v>464</v>
      </c>
      <c r="F56" s="26" t="s">
        <v>374</v>
      </c>
      <c r="G56" s="225" t="n">
        <f aca="false">物流参数!DS15</f>
        <v>33.12</v>
      </c>
    </row>
    <row r="57" customFormat="false" ht="15" hidden="false" customHeight="false" outlineLevel="0" collapsed="false">
      <c r="A57" s="26" t="s">
        <v>465</v>
      </c>
      <c r="B57" s="26" t="s">
        <v>439</v>
      </c>
      <c r="C57" s="213" t="n">
        <f aca="false">物流参数!FM10</f>
        <v>0</v>
      </c>
      <c r="E57" s="26" t="s">
        <v>465</v>
      </c>
      <c r="F57" s="26" t="s">
        <v>439</v>
      </c>
      <c r="G57" s="213" t="n">
        <f aca="false">物流参数!DT10</f>
        <v>437.51</v>
      </c>
    </row>
    <row r="58" customFormat="false" ht="15" hidden="false" customHeight="false" outlineLevel="0" collapsed="false">
      <c r="A58" s="26" t="s">
        <v>466</v>
      </c>
      <c r="B58" s="26" t="s">
        <v>439</v>
      </c>
      <c r="C58" s="213" t="n">
        <f aca="false">物流参数!FL10</f>
        <v>0</v>
      </c>
      <c r="E58" s="26" t="s">
        <v>466</v>
      </c>
      <c r="F58" s="26" t="s">
        <v>439</v>
      </c>
      <c r="G58" s="213" t="n">
        <f aca="false">物流参数!M10</f>
        <v>596.82</v>
      </c>
    </row>
    <row r="59" customFormat="false" ht="15" hidden="false" customHeight="false" outlineLevel="0" collapsed="false">
      <c r="A59" s="26" t="s">
        <v>467</v>
      </c>
      <c r="B59" s="26" t="s">
        <v>468</v>
      </c>
      <c r="C59" s="211" t="n">
        <f aca="false">0.785*C17*C17*C19*(C57+C58)/2</f>
        <v>0</v>
      </c>
      <c r="E59" s="26" t="s">
        <v>467</v>
      </c>
      <c r="F59" s="26" t="s">
        <v>468</v>
      </c>
      <c r="G59" s="211" t="n">
        <f aca="false">(0.785*G19*G19*G30-G17*(1-泄放量!C7))*(G57+G58)/2</f>
        <v>170166.19462106</v>
      </c>
    </row>
  </sheetData>
  <dataValidations count="1">
    <dataValidation allowBlank="true" errorStyle="stop" operator="equal" showDropDown="false" showErrorMessage="true" showInputMessage="true" sqref="C3 G3" type="list">
      <formula1>"立式 Vertical,卧式 Horizontal"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830520</xdr:colOff>
                    <xdr:row>0</xdr:row>
                    <xdr:rowOff>23040</xdr:rowOff>
                  </from>
                  <to>
                    <xdr:col>1</xdr:col>
                    <xdr:colOff>-432720</xdr:colOff>
                    <xdr:row>1</xdr:row>
                    <xdr:rowOff>-60840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2"/>
  <sheetViews>
    <sheetView showFormulas="false" showGridLines="true" showRowColHeaders="true" showZeros="true" rightToLeft="false" tabSelected="false" showOutlineSymbols="true" defaultGridColor="true" view="normal" topLeftCell="A7" colorId="64" zoomScale="62" zoomScaleNormal="62" zoomScalePageLayoutView="100" workbookViewId="0">
      <selection pane="topLeft" activeCell="H30" activeCellId="0" sqref="H30"/>
    </sheetView>
  </sheetViews>
  <sheetFormatPr defaultColWidth="9.00390625" defaultRowHeight="14.25" zeroHeight="false" outlineLevelRow="0" outlineLevelCol="0"/>
  <cols>
    <col collapsed="false" customWidth="true" hidden="false" outlineLevel="0" max="2" min="2" style="0" width="33.75"/>
    <col collapsed="false" customWidth="true" hidden="false" outlineLevel="0" max="3" min="3" style="226" width="16.25"/>
    <col collapsed="false" customWidth="true" hidden="false" outlineLevel="0" max="4" min="4" style="226" width="15.62"/>
    <col collapsed="false" customWidth="true" hidden="false" outlineLevel="0" max="5" min="5" style="226" width="17.25"/>
    <col collapsed="false" customWidth="true" hidden="false" outlineLevel="0" max="8" min="6" style="226" width="16.75"/>
    <col collapsed="false" customWidth="true" hidden="false" outlineLevel="0" max="9" min="9" style="226" width="17.75"/>
    <col collapsed="false" customWidth="true" hidden="false" outlineLevel="0" max="10" min="10" style="226" width="15.87"/>
    <col collapsed="false" customWidth="true" hidden="false" outlineLevel="0" max="11" min="11" style="226" width="14.38"/>
    <col collapsed="false" customWidth="true" hidden="false" outlineLevel="0" max="12" min="12" style="226" width="17.63"/>
    <col collapsed="false" customWidth="true" hidden="false" outlineLevel="0" max="13" min="13" style="0" width="12.62"/>
    <col collapsed="false" customWidth="true" hidden="false" outlineLevel="0" max="14" min="14" style="0" width="11.5"/>
  </cols>
  <sheetData>
    <row r="1" customFormat="false" ht="15" hidden="false" customHeight="false" outlineLevel="0" collapsed="false"/>
    <row r="2" customFormat="false" ht="15" hidden="false" customHeight="false" outlineLevel="0" collapsed="false">
      <c r="B2" s="227" t="s">
        <v>469</v>
      </c>
      <c r="C2" s="228" t="s">
        <v>470</v>
      </c>
      <c r="D2" s="228" t="s">
        <v>471</v>
      </c>
      <c r="E2" s="228" t="s">
        <v>472</v>
      </c>
      <c r="F2" s="229" t="s">
        <v>473</v>
      </c>
      <c r="G2" s="229"/>
      <c r="H2" s="229"/>
      <c r="I2" s="230"/>
    </row>
    <row r="3" customFormat="false" ht="15" hidden="false" customHeight="false" outlineLevel="0" collapsed="false">
      <c r="B3" s="227" t="s">
        <v>474</v>
      </c>
      <c r="C3" s="228" t="n">
        <v>33.02</v>
      </c>
      <c r="D3" s="231" t="n">
        <v>1829</v>
      </c>
      <c r="E3" s="232" t="n">
        <v>2200</v>
      </c>
    </row>
    <row r="4" customFormat="false" ht="15" hidden="false" customHeight="false" outlineLevel="0" collapsed="false">
      <c r="B4" s="227" t="s">
        <v>475</v>
      </c>
      <c r="C4" s="228" t="n">
        <v>80.92</v>
      </c>
      <c r="D4" s="231" t="n">
        <v>2896</v>
      </c>
      <c r="E4" s="231" t="n">
        <v>3200</v>
      </c>
    </row>
    <row r="5" customFormat="false" ht="15" hidden="false" customHeight="false" outlineLevel="0" collapsed="false">
      <c r="B5" s="227" t="s">
        <v>476</v>
      </c>
      <c r="C5" s="231" t="n">
        <v>27.18</v>
      </c>
      <c r="D5" s="231" t="n">
        <v>1829</v>
      </c>
      <c r="E5" s="231" t="n">
        <v>1600</v>
      </c>
    </row>
    <row r="6" customFormat="false" ht="15" hidden="false" customHeight="false" outlineLevel="0" collapsed="false">
      <c r="B6" s="227"/>
      <c r="C6" s="228"/>
      <c r="D6" s="231"/>
      <c r="E6" s="231"/>
    </row>
    <row r="7" customFormat="false" ht="15" hidden="false" customHeight="false" outlineLevel="0" collapsed="false">
      <c r="B7" s="227" t="s">
        <v>477</v>
      </c>
      <c r="C7" s="228" t="n">
        <v>11.95</v>
      </c>
      <c r="D7" s="231" t="n">
        <v>609.6</v>
      </c>
      <c r="E7" s="231" t="n">
        <v>1000</v>
      </c>
      <c r="J7" s="233"/>
    </row>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15" hidden="false" customHeight="false" outlineLevel="0" collapsed="false">
      <c r="B11" s="227" t="s">
        <v>469</v>
      </c>
      <c r="C11" s="228" t="s">
        <v>474</v>
      </c>
      <c r="D11" s="228" t="s">
        <v>475</v>
      </c>
      <c r="E11" s="228" t="s">
        <v>476</v>
      </c>
      <c r="F11" s="228"/>
      <c r="G11" s="228" t="s">
        <v>478</v>
      </c>
      <c r="H11" s="234"/>
      <c r="I11" s="234"/>
      <c r="J11" s="234"/>
      <c r="K11" s="234"/>
      <c r="L11" s="234"/>
    </row>
    <row r="12" customFormat="false" ht="15" hidden="false" customHeight="false" outlineLevel="0" collapsed="false">
      <c r="B12" s="227" t="s">
        <v>479</v>
      </c>
      <c r="C12" s="228" t="s">
        <v>480</v>
      </c>
      <c r="D12" s="228" t="s">
        <v>481</v>
      </c>
      <c r="E12" s="228" t="s">
        <v>482</v>
      </c>
      <c r="F12" s="228"/>
      <c r="G12" s="228" t="s">
        <v>483</v>
      </c>
      <c r="H12" s="234"/>
      <c r="I12" s="234"/>
      <c r="J12" s="234"/>
      <c r="K12" s="234"/>
      <c r="L12" s="234"/>
    </row>
    <row r="13" customFormat="false" ht="15" hidden="false" customHeight="false" outlineLevel="0" collapsed="false">
      <c r="B13" s="227" t="s">
        <v>484</v>
      </c>
      <c r="C13" s="235" t="n">
        <v>2400</v>
      </c>
      <c r="D13" s="231" t="n">
        <v>3200</v>
      </c>
      <c r="E13" s="231" t="n">
        <v>1400</v>
      </c>
      <c r="F13" s="231"/>
      <c r="G13" s="231" t="n">
        <v>1800</v>
      </c>
      <c r="H13" s="236"/>
      <c r="I13" s="236"/>
      <c r="J13" s="234"/>
      <c r="K13" s="236"/>
      <c r="L13" s="236"/>
    </row>
    <row r="14" customFormat="false" ht="15" hidden="false" customHeight="false" outlineLevel="0" collapsed="false">
      <c r="B14" s="237" t="s">
        <v>485</v>
      </c>
      <c r="C14" s="238" t="n">
        <v>2.6</v>
      </c>
      <c r="D14" s="238" t="n">
        <v>1.05</v>
      </c>
      <c r="E14" s="238" t="n">
        <v>2.6</v>
      </c>
      <c r="F14" s="238"/>
      <c r="G14" s="239" t="n">
        <v>2</v>
      </c>
      <c r="H14" s="238"/>
      <c r="I14" s="238"/>
      <c r="J14" s="238"/>
      <c r="K14" s="238"/>
      <c r="L14" s="238"/>
    </row>
    <row r="15" customFormat="false" ht="15" hidden="false" customHeight="false" outlineLevel="0" collapsed="false">
      <c r="B15" s="240" t="s">
        <v>486</v>
      </c>
      <c r="C15" s="228" t="s">
        <v>487</v>
      </c>
      <c r="D15" s="228" t="s">
        <v>160</v>
      </c>
      <c r="E15" s="228" t="s">
        <v>159</v>
      </c>
      <c r="F15" s="228"/>
      <c r="G15" s="228" t="s">
        <v>488</v>
      </c>
      <c r="H15" s="234"/>
      <c r="I15" s="234"/>
      <c r="J15" s="234"/>
      <c r="K15" s="234"/>
      <c r="L15" s="234"/>
    </row>
    <row r="16" customFormat="false" ht="15" hidden="false" customHeight="false" outlineLevel="0" collapsed="false">
      <c r="B16" s="240" t="s">
        <v>489</v>
      </c>
      <c r="C16" s="231" t="n">
        <v>205</v>
      </c>
      <c r="D16" s="231" t="n">
        <v>346</v>
      </c>
      <c r="E16" s="231" t="n">
        <v>241</v>
      </c>
      <c r="F16" s="231"/>
      <c r="G16" s="231" t="n">
        <v>56</v>
      </c>
      <c r="H16" s="236"/>
      <c r="I16" s="236"/>
      <c r="J16" s="236"/>
      <c r="K16" s="236"/>
      <c r="L16" s="236"/>
    </row>
    <row r="17" customFormat="false" ht="15" hidden="false" customHeight="false" outlineLevel="0" collapsed="false">
      <c r="B17" s="240" t="s">
        <v>490</v>
      </c>
      <c r="C17" s="231" t="n">
        <f aca="false">物流参数!AI5-0.1</f>
        <v>109.35</v>
      </c>
      <c r="D17" s="231" t="n">
        <f aca="false">物流参数!DU5-0.1</f>
        <v>129.24</v>
      </c>
      <c r="E17" s="231" t="n">
        <f aca="false">物流参数!DI5-0.1</f>
        <v>39.9</v>
      </c>
      <c r="F17" s="228"/>
      <c r="G17" s="231" t="n">
        <v>11.9</v>
      </c>
      <c r="H17" s="236"/>
      <c r="I17" s="236"/>
      <c r="J17" s="236"/>
      <c r="K17" s="236"/>
      <c r="L17" s="236"/>
    </row>
    <row r="18" customFormat="false" ht="15" hidden="false" customHeight="false" outlineLevel="0" collapsed="false">
      <c r="B18" s="240" t="s">
        <v>491</v>
      </c>
      <c r="C18" s="231" t="n">
        <f aca="false">物流参数!AI7</f>
        <v>1184.49</v>
      </c>
      <c r="D18" s="231" t="n">
        <f aca="false">物流参数!DU7</f>
        <v>-1934.21</v>
      </c>
      <c r="E18" s="231" t="n">
        <f aca="false">物流参数!DI7</f>
        <v>-2192.73</v>
      </c>
      <c r="F18" s="231"/>
      <c r="G18" s="241" t="n">
        <f aca="false">G42/0.3</f>
        <v>58605.5555555556</v>
      </c>
      <c r="H18" s="242"/>
      <c r="I18" s="242"/>
      <c r="J18" s="242"/>
      <c r="K18" s="243"/>
      <c r="L18" s="243"/>
      <c r="M18" s="244"/>
      <c r="N18" s="244"/>
      <c r="O18" s="244"/>
      <c r="P18" s="244"/>
      <c r="Q18" s="244"/>
      <c r="R18" s="244"/>
      <c r="S18" s="244"/>
      <c r="T18" s="244"/>
      <c r="U18" s="244"/>
      <c r="V18" s="244"/>
      <c r="W18" s="244"/>
      <c r="X18" s="244"/>
    </row>
    <row r="19" customFormat="false" ht="15" hidden="false" customHeight="false" outlineLevel="0" collapsed="false">
      <c r="B19" s="240" t="s">
        <v>492</v>
      </c>
      <c r="C19" s="231" t="n">
        <f aca="false">物流参数!AI10</f>
        <v>-239.55</v>
      </c>
      <c r="D19" s="231" t="n">
        <f aca="false">物流参数!DU10</f>
        <v>437.51</v>
      </c>
      <c r="E19" s="231" t="n">
        <f aca="false">物流参数!DI10</f>
        <v>296.27</v>
      </c>
      <c r="F19" s="231"/>
      <c r="G19" s="231" t="n">
        <v>1009</v>
      </c>
      <c r="H19" s="242"/>
      <c r="I19" s="242"/>
      <c r="J19" s="242"/>
      <c r="K19" s="242"/>
      <c r="L19" s="242"/>
      <c r="M19" s="244"/>
      <c r="N19" s="244"/>
      <c r="O19" s="244"/>
      <c r="P19" s="244"/>
      <c r="Q19" s="244"/>
      <c r="R19" s="244"/>
      <c r="S19" s="244"/>
      <c r="T19" s="244"/>
      <c r="U19" s="244"/>
      <c r="V19" s="244"/>
      <c r="W19" s="244"/>
      <c r="X19" s="244"/>
    </row>
    <row r="20" customFormat="false" ht="15" hidden="false" customHeight="false" outlineLevel="0" collapsed="false">
      <c r="B20" s="240" t="s">
        <v>493</v>
      </c>
      <c r="C20" s="245" t="n">
        <f aca="false">C18/C19</f>
        <v>-4.94464621164684</v>
      </c>
      <c r="D20" s="245" t="n">
        <f aca="false">D18/D19</f>
        <v>-4.42095037827707</v>
      </c>
      <c r="E20" s="245" t="n">
        <f aca="false">E18/E19</f>
        <v>-7.4011205994532</v>
      </c>
      <c r="F20" s="245"/>
      <c r="G20" s="245" t="n">
        <f aca="false">G18/G19</f>
        <v>58.0828102631869</v>
      </c>
      <c r="H20" s="243"/>
      <c r="I20" s="243"/>
      <c r="J20" s="243"/>
      <c r="K20" s="243"/>
      <c r="L20" s="243"/>
      <c r="M20" s="244"/>
      <c r="N20" s="244"/>
      <c r="O20" s="244"/>
      <c r="P20" s="244"/>
      <c r="Q20" s="244"/>
      <c r="R20" s="244"/>
      <c r="S20" s="244"/>
      <c r="T20" s="244"/>
      <c r="U20" s="244"/>
      <c r="V20" s="244"/>
      <c r="W20" s="244"/>
      <c r="X20" s="244"/>
    </row>
    <row r="21" s="8" customFormat="true" ht="15" hidden="false" customHeight="false" outlineLevel="0" collapsed="false">
      <c r="B21" s="246" t="s">
        <v>494</v>
      </c>
      <c r="C21" s="247" t="n">
        <f aca="false">0.785*(C13/1000)^2*C14/C20*60</f>
        <v>-142.653198997037</v>
      </c>
      <c r="D21" s="247" t="n">
        <f aca="false">0.785*(D13/1000)^2*D14/D20*60</f>
        <v>-114.549849391741</v>
      </c>
      <c r="E21" s="247" t="n">
        <f aca="false">0.785*(E13/1000)^2*E14/E20*60</f>
        <v>-32.4304403332832</v>
      </c>
      <c r="F21" s="247"/>
      <c r="G21" s="248" t="n">
        <f aca="false">0.785*(G13/1000)^2*G14/G20*60</f>
        <v>5.25470442316807</v>
      </c>
      <c r="H21" s="249"/>
      <c r="I21" s="249"/>
      <c r="J21" s="249"/>
      <c r="K21" s="249"/>
      <c r="L21" s="249"/>
      <c r="M21" s="250"/>
      <c r="N21" s="250"/>
      <c r="O21" s="250"/>
      <c r="P21" s="250"/>
      <c r="Q21" s="250"/>
      <c r="R21" s="250"/>
      <c r="S21" s="250"/>
      <c r="T21" s="250"/>
      <c r="U21" s="250"/>
      <c r="V21" s="250"/>
      <c r="W21" s="250"/>
      <c r="X21" s="250"/>
    </row>
    <row r="22" customFormat="false" ht="15" hidden="false" customHeight="false" outlineLevel="0" collapsed="false">
      <c r="B22" s="251" t="s">
        <v>495</v>
      </c>
      <c r="C22" s="231" t="n">
        <v>5</v>
      </c>
      <c r="D22" s="231" t="n">
        <v>10</v>
      </c>
      <c r="E22" s="231" t="n">
        <v>3</v>
      </c>
      <c r="F22" s="231"/>
      <c r="G22" s="231" t="n">
        <v>5</v>
      </c>
      <c r="H22" s="242"/>
      <c r="I22" s="242"/>
      <c r="J22" s="242"/>
      <c r="K22" s="242"/>
      <c r="L22" s="242"/>
      <c r="M22" s="244"/>
      <c r="N22" s="244"/>
      <c r="O22" s="244"/>
      <c r="P22" s="244"/>
      <c r="Q22" s="244"/>
      <c r="R22" s="244"/>
      <c r="S22" s="244"/>
      <c r="T22" s="244"/>
      <c r="U22" s="244"/>
      <c r="V22" s="244"/>
      <c r="W22" s="244"/>
      <c r="X22" s="244"/>
    </row>
    <row r="23" customFormat="false" ht="15" hidden="false" customHeight="false" outlineLevel="0" collapsed="false">
      <c r="B23" s="208"/>
      <c r="C23" s="236"/>
      <c r="D23" s="236"/>
      <c r="E23" s="236"/>
      <c r="F23" s="236"/>
      <c r="G23" s="236"/>
      <c r="H23" s="242"/>
      <c r="I23" s="242"/>
      <c r="J23" s="242"/>
      <c r="K23" s="242"/>
      <c r="L23" s="242"/>
      <c r="M23" s="244"/>
      <c r="N23" s="244"/>
      <c r="O23" s="244"/>
      <c r="P23" s="244"/>
      <c r="Q23" s="244"/>
      <c r="R23" s="244"/>
      <c r="S23" s="244"/>
      <c r="T23" s="244"/>
      <c r="U23" s="244"/>
      <c r="V23" s="244"/>
      <c r="W23" s="244"/>
      <c r="X23" s="244"/>
    </row>
    <row r="24" customFormat="false" ht="15" hidden="false" customHeight="false" outlineLevel="0" collapsed="false">
      <c r="B24" s="212" t="s">
        <v>496</v>
      </c>
      <c r="C24" s="226" t="n">
        <v>20</v>
      </c>
      <c r="D24" s="226" t="n">
        <v>30</v>
      </c>
      <c r="E24" s="226" t="n">
        <v>6</v>
      </c>
      <c r="G24" s="226" t="n">
        <v>14</v>
      </c>
      <c r="H24" s="250"/>
      <c r="I24" s="250"/>
      <c r="J24" s="250"/>
      <c r="K24" s="250"/>
      <c r="L24" s="250"/>
      <c r="M24" s="244"/>
      <c r="N24" s="244"/>
      <c r="O24" s="244"/>
      <c r="P24" s="244"/>
      <c r="Q24" s="244"/>
      <c r="R24" s="244"/>
      <c r="S24" s="244"/>
      <c r="T24" s="244"/>
      <c r="U24" s="244"/>
      <c r="V24" s="244"/>
      <c r="W24" s="244"/>
      <c r="X24" s="244"/>
    </row>
    <row r="25" customFormat="false" ht="15" hidden="false" customHeight="false" outlineLevel="0" collapsed="false">
      <c r="B25" s="212" t="s">
        <v>497</v>
      </c>
      <c r="C25" s="226" t="n">
        <v>600</v>
      </c>
      <c r="D25" s="226" t="n">
        <v>600</v>
      </c>
      <c r="E25" s="226" t="n">
        <v>600</v>
      </c>
      <c r="G25" s="226" t="n">
        <v>600</v>
      </c>
      <c r="H25" s="250"/>
      <c r="I25" s="250"/>
      <c r="J25" s="250"/>
      <c r="K25" s="250"/>
      <c r="L25" s="250"/>
      <c r="M25" s="244"/>
      <c r="N25" s="244"/>
      <c r="O25" s="244"/>
      <c r="P25" s="244"/>
      <c r="Q25" s="244"/>
      <c r="R25" s="244"/>
      <c r="S25" s="244"/>
      <c r="T25" s="244"/>
      <c r="U25" s="244"/>
      <c r="V25" s="244"/>
      <c r="W25" s="244"/>
      <c r="X25" s="244"/>
    </row>
    <row r="26" customFormat="false" ht="15" hidden="false" customHeight="false" outlineLevel="0" collapsed="false">
      <c r="B26" s="212" t="s">
        <v>498</v>
      </c>
      <c r="C26" s="226" t="n">
        <v>600</v>
      </c>
      <c r="D26" s="226" t="n">
        <v>3200</v>
      </c>
      <c r="H26" s="250"/>
      <c r="I26" s="250"/>
      <c r="J26" s="250"/>
      <c r="K26" s="250"/>
      <c r="L26" s="250"/>
      <c r="M26" s="244"/>
      <c r="N26" s="244"/>
      <c r="O26" s="244"/>
      <c r="P26" s="244"/>
      <c r="Q26" s="244"/>
      <c r="R26" s="244"/>
      <c r="S26" s="244"/>
      <c r="T26" s="244"/>
      <c r="U26" s="244"/>
      <c r="V26" s="244"/>
      <c r="W26" s="244"/>
      <c r="X26" s="244"/>
    </row>
    <row r="27" customFormat="false" ht="15" hidden="false" customHeight="false" outlineLevel="0" collapsed="false">
      <c r="B27" s="212" t="s">
        <v>499</v>
      </c>
      <c r="C27" s="226" t="n">
        <v>1000</v>
      </c>
      <c r="D27" s="226" t="n">
        <v>1500</v>
      </c>
      <c r="E27" s="226" t="n">
        <v>1500</v>
      </c>
      <c r="G27" s="226" t="n">
        <v>1500</v>
      </c>
      <c r="H27" s="250"/>
      <c r="I27" s="250"/>
      <c r="J27" s="250"/>
      <c r="K27" s="250"/>
      <c r="L27" s="250"/>
      <c r="M27" s="244"/>
      <c r="N27" s="244"/>
      <c r="O27" s="244"/>
      <c r="P27" s="244"/>
      <c r="Q27" s="244"/>
      <c r="R27" s="244"/>
      <c r="S27" s="244"/>
      <c r="T27" s="244"/>
      <c r="U27" s="244"/>
      <c r="V27" s="244"/>
      <c r="W27" s="244"/>
      <c r="X27" s="244"/>
    </row>
    <row r="28" customFormat="false" ht="15" hidden="false" customHeight="false" outlineLevel="0" collapsed="false">
      <c r="B28" s="212" t="s">
        <v>500</v>
      </c>
      <c r="C28" s="226" t="n">
        <f aca="false">750+600</f>
        <v>1350</v>
      </c>
      <c r="D28" s="226" t="n">
        <f aca="false">750+600</f>
        <v>1350</v>
      </c>
      <c r="E28" s="226" t="n">
        <f aca="false">750+600</f>
        <v>1350</v>
      </c>
      <c r="G28" s="226" t="n">
        <f aca="false">750+600</f>
        <v>1350</v>
      </c>
    </row>
    <row r="29" customFormat="false" ht="15" hidden="false" customHeight="false" outlineLevel="0" collapsed="false">
      <c r="B29" s="212" t="s">
        <v>501</v>
      </c>
      <c r="C29" s="226" t="n">
        <v>2600</v>
      </c>
      <c r="D29" s="252" t="n">
        <f aca="false">D30</f>
        <v>1050</v>
      </c>
      <c r="E29" s="226" t="n">
        <v>4300</v>
      </c>
      <c r="G29" s="226" t="n">
        <v>2000</v>
      </c>
    </row>
    <row r="30" customFormat="false" ht="15" hidden="false" customHeight="false" outlineLevel="0" collapsed="false">
      <c r="B30" s="212" t="s">
        <v>502</v>
      </c>
      <c r="C30" s="252" t="n">
        <f aca="false">C14*1000</f>
        <v>2600</v>
      </c>
      <c r="D30" s="252" t="n">
        <f aca="false">D14*1000</f>
        <v>1050</v>
      </c>
      <c r="E30" s="252" t="n">
        <f aca="false">E14*1000</f>
        <v>2600</v>
      </c>
      <c r="F30" s="252"/>
      <c r="G30" s="252" t="n">
        <f aca="false">G14*1000</f>
        <v>2000</v>
      </c>
      <c r="H30" s="252"/>
      <c r="I30" s="252"/>
      <c r="J30" s="252"/>
      <c r="K30" s="252"/>
      <c r="L30" s="252"/>
    </row>
    <row r="31" customFormat="false" ht="15" hidden="false" customHeight="false" outlineLevel="0" collapsed="false">
      <c r="B31" s="212" t="s">
        <v>503</v>
      </c>
      <c r="C31" s="252" t="n">
        <v>5</v>
      </c>
      <c r="D31" s="252" t="n">
        <v>4</v>
      </c>
      <c r="E31" s="252" t="n">
        <v>2</v>
      </c>
      <c r="G31" s="226" t="n">
        <v>4</v>
      </c>
    </row>
    <row r="32" customFormat="false" ht="15" hidden="false" customHeight="false" outlineLevel="0" collapsed="false">
      <c r="B32" s="212" t="s">
        <v>504</v>
      </c>
      <c r="C32" s="226" t="n">
        <v>3</v>
      </c>
      <c r="D32" s="226" t="n">
        <v>2</v>
      </c>
      <c r="E32" s="226" t="n">
        <v>0</v>
      </c>
      <c r="G32" s="226" t="n">
        <v>2</v>
      </c>
    </row>
    <row r="33" customFormat="false" ht="15" hidden="false" customHeight="false" outlineLevel="0" collapsed="false">
      <c r="B33" s="212" t="s">
        <v>505</v>
      </c>
      <c r="C33" s="226" t="n">
        <v>800</v>
      </c>
      <c r="D33" s="226" t="n">
        <v>800</v>
      </c>
      <c r="E33" s="226" t="n">
        <v>800</v>
      </c>
      <c r="G33" s="226" t="n">
        <v>800</v>
      </c>
    </row>
    <row r="34" customFormat="false" ht="15" hidden="false" customHeight="false" outlineLevel="0" collapsed="false">
      <c r="B34" s="212" t="s">
        <v>506</v>
      </c>
      <c r="D34" s="226" t="n">
        <v>3</v>
      </c>
    </row>
    <row r="35" customFormat="false" ht="15" hidden="false" customHeight="false" outlineLevel="0" collapsed="false">
      <c r="B35" s="212" t="s">
        <v>507</v>
      </c>
      <c r="D35" s="226" t="n">
        <v>800</v>
      </c>
    </row>
    <row r="36" customFormat="false" ht="15" hidden="false" customHeight="false" outlineLevel="0" collapsed="false">
      <c r="B36" s="212" t="s">
        <v>508</v>
      </c>
      <c r="C36" s="226" t="n">
        <v>150</v>
      </c>
      <c r="D36" s="226" t="n">
        <v>150</v>
      </c>
      <c r="E36" s="226" t="n">
        <v>150</v>
      </c>
      <c r="G36" s="226" t="n">
        <v>150</v>
      </c>
    </row>
    <row r="37" customFormat="false" ht="15" hidden="false" customHeight="false" outlineLevel="0" collapsed="false">
      <c r="B37" s="212" t="s">
        <v>509</v>
      </c>
      <c r="C37" s="226" t="n">
        <f aca="false">(C24-1)*C25+C27+C28++C29+C30+(C33-C25)*C32+(C35-C25)*C34</f>
        <v>19550</v>
      </c>
      <c r="D37" s="226" t="n">
        <f aca="false">(D24-2)*D25+D26+D27+D28++D29+D30+(D33-D25)*D32+(D35-D25)*D34-100</f>
        <v>25850</v>
      </c>
      <c r="E37" s="226" t="n">
        <f aca="false">(E24-1)*E25+E27+E28++E29+E30+(E33-E25)*E32+(E35-E25)*E34</f>
        <v>12750</v>
      </c>
      <c r="G37" s="226" t="n">
        <f aca="false">(G24-1)*G25+G27+G28++G29+G30+(G33-G25)*G32+(G35-G25)*G34</f>
        <v>15050</v>
      </c>
    </row>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c r="B41" s="26" t="s">
        <v>510</v>
      </c>
      <c r="G41" s="226" t="n">
        <v>1507</v>
      </c>
    </row>
    <row r="42" customFormat="false" ht="15" hidden="false" customHeight="false" outlineLevel="0" collapsed="false">
      <c r="B42" s="253" t="s">
        <v>511</v>
      </c>
      <c r="G42" s="226" t="n">
        <f aca="false">G41/34/0.3*119</f>
        <v>17581.6666666667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510480</xdr:colOff>
                    <xdr:row>0</xdr:row>
                    <xdr:rowOff>30600</xdr:rowOff>
                  </from>
                  <to>
                    <xdr:col>2</xdr:col>
                    <xdr:colOff>342720</xdr:colOff>
                    <xdr:row>1</xdr:row>
                    <xdr:rowOff>-53280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7" topLeftCell="B35" activePane="bottomRight" state="frozen"/>
      <selection pane="topLeft" activeCell="A1" activeCellId="0" sqref="A1"/>
      <selection pane="topRight" activeCell="B1" activeCellId="0" sqref="B1"/>
      <selection pane="bottomLeft" activeCell="A35" activeCellId="0" sqref="A35"/>
      <selection pane="bottomRight" activeCell="J26" activeCellId="0" sqref="J26"/>
    </sheetView>
  </sheetViews>
  <sheetFormatPr defaultColWidth="9.00390625" defaultRowHeight="12.8" zeroHeight="false" outlineLevelRow="0" outlineLevelCol="0"/>
  <cols>
    <col collapsed="false" customWidth="true" hidden="false" outlineLevel="0" max="1" min="1" style="0" width="37.88"/>
    <col collapsed="false" customWidth="true" hidden="false" outlineLevel="0" max="4" min="2" style="0" width="26.13"/>
  </cols>
  <sheetData>
    <row r="1" customFormat="false" ht="15" hidden="false" customHeight="false" outlineLevel="0" collapsed="false">
      <c r="A1" s="254" t="s">
        <v>512</v>
      </c>
      <c r="B1" s="255" t="s">
        <v>513</v>
      </c>
      <c r="C1" s="255" t="s">
        <v>514</v>
      </c>
      <c r="D1" s="255" t="s">
        <v>515</v>
      </c>
    </row>
    <row r="2" customFormat="false" ht="15" hidden="false" customHeight="false" outlineLevel="0" collapsed="false">
      <c r="A2" s="254" t="s">
        <v>516</v>
      </c>
      <c r="B2" s="255" t="s">
        <v>517</v>
      </c>
      <c r="C2" s="255" t="s">
        <v>518</v>
      </c>
      <c r="D2" s="255" t="s">
        <v>519</v>
      </c>
    </row>
    <row r="3" customFormat="false" ht="15" hidden="false" customHeight="false" outlineLevel="0" collapsed="false">
      <c r="A3" s="254" t="s">
        <v>520</v>
      </c>
      <c r="B3" s="255" t="s">
        <v>521</v>
      </c>
      <c r="C3" s="255" t="s">
        <v>521</v>
      </c>
      <c r="D3" s="255" t="s">
        <v>521</v>
      </c>
    </row>
    <row r="4" customFormat="false" ht="15" hidden="false" customHeight="false" outlineLevel="0" collapsed="false">
      <c r="A4" s="254" t="s">
        <v>522</v>
      </c>
      <c r="B4" s="256" t="str">
        <f aca="false">CONCATENATE("Φ",B6*1000,"×",B7*1000,"（T-T）",B3)</f>
        <v>Φ2800×10500（T-T）立式</v>
      </c>
      <c r="C4" s="256" t="str">
        <f aca="false">CONCATENATE("Φ",C6*1000,"×",C7*1000,"（T-T）",C3)</f>
        <v>Φ2400×8500（T-T）立式</v>
      </c>
      <c r="D4" s="256" t="str">
        <f aca="false">CONCATENATE("Φ",D6*1000,"×",D7*1000,"（T-T）",D3)</f>
        <v>Φ2000×6500（T-T）立式</v>
      </c>
    </row>
    <row r="5" customFormat="false" ht="15" hidden="false" customHeight="false" outlineLevel="0" collapsed="false">
      <c r="A5" s="208" t="s">
        <v>523</v>
      </c>
      <c r="B5" s="256" t="str">
        <f aca="false">IF(OR(B8=0,B8=""),"",CONCATENATE("Φ",B8*1000,"×",B9*1000,"（T.L）"))</f>
        <v/>
      </c>
      <c r="C5" s="256" t="str">
        <f aca="false">IF(OR(C8=0,C8=""),"",CONCATENATE("Φ",C8*1000,"×",C9*1000,"（T.L）"))</f>
        <v/>
      </c>
      <c r="D5" s="256" t="str">
        <f aca="false">IF(OR(D8=0,D8=""),"",CONCATENATE("Φ",D8*1000,"×",D9*1000,"（T.L）"))</f>
        <v/>
      </c>
    </row>
    <row r="6" customFormat="false" ht="14.45" hidden="false" customHeight="false" outlineLevel="0" collapsed="false">
      <c r="A6" s="257" t="s">
        <v>524</v>
      </c>
      <c r="B6" s="258" t="n">
        <f aca="false">B36</f>
        <v>2.8</v>
      </c>
      <c r="C6" s="258" t="n">
        <f aca="false">C36</f>
        <v>2.4</v>
      </c>
      <c r="D6" s="258" t="n">
        <f aca="false">D36</f>
        <v>2</v>
      </c>
    </row>
    <row r="7" customFormat="false" ht="14.45" hidden="false" customHeight="false" outlineLevel="0" collapsed="false">
      <c r="A7" s="259" t="s">
        <v>525</v>
      </c>
      <c r="B7" s="258" t="n">
        <f aca="false">B46</f>
        <v>10.5</v>
      </c>
      <c r="C7" s="258" t="n">
        <f aca="false">C46</f>
        <v>8.5</v>
      </c>
      <c r="D7" s="258" t="n">
        <f aca="false">D46</f>
        <v>6.5</v>
      </c>
    </row>
    <row r="8" customFormat="false" ht="15" hidden="false" customHeight="false" outlineLevel="0" collapsed="false">
      <c r="A8" s="259" t="s">
        <v>526</v>
      </c>
      <c r="B8" s="260"/>
      <c r="C8" s="236"/>
      <c r="D8" s="260"/>
    </row>
    <row r="9" customFormat="false" ht="15" hidden="false" customHeight="false" outlineLevel="0" collapsed="false">
      <c r="A9" s="259" t="s">
        <v>527</v>
      </c>
      <c r="B9" s="260"/>
      <c r="C9" s="236"/>
      <c r="D9" s="260"/>
    </row>
    <row r="10" customFormat="false" ht="15" hidden="false" customHeight="false" outlineLevel="0" collapsed="false">
      <c r="A10" s="26" t="s">
        <v>528</v>
      </c>
      <c r="B10" s="261" t="n">
        <f aca="false">0.785*B6*B6*B7+3.14/24*2*B6^3</f>
        <v>70.3653066666667</v>
      </c>
      <c r="C10" s="261" t="n">
        <f aca="false">0.785*C6*C6*C7+3.14/24*2*C6^3</f>
        <v>42.05088</v>
      </c>
      <c r="D10" s="261" t="n">
        <f aca="false">0.785*D6*D6*D7+3.14/24*2*D6^3</f>
        <v>22.5033333333333</v>
      </c>
    </row>
    <row r="11" customFormat="false" ht="15" hidden="false" customHeight="false" outlineLevel="0" collapsed="false">
      <c r="A11" s="262" t="s">
        <v>398</v>
      </c>
      <c r="B11" s="263" t="s">
        <v>529</v>
      </c>
      <c r="C11" s="263" t="s">
        <v>529</v>
      </c>
      <c r="D11" s="263" t="s">
        <v>529</v>
      </c>
    </row>
    <row r="12" customFormat="false" ht="13.8" hidden="false" customHeight="false" outlineLevel="0" collapsed="false">
      <c r="A12" s="262" t="s">
        <v>489</v>
      </c>
      <c r="B12" s="224" t="n">
        <f aca="false">物流参数!J4</f>
        <v>752.77</v>
      </c>
      <c r="C12" s="224" t="n">
        <f aca="false">物流参数!O4</f>
        <v>972.47</v>
      </c>
      <c r="D12" s="224" t="n">
        <f aca="false">物流参数!S4</f>
        <v>105.62</v>
      </c>
    </row>
    <row r="13" customFormat="false" ht="13.8" hidden="false" customHeight="false" outlineLevel="0" collapsed="false">
      <c r="A13" s="212" t="s">
        <v>490</v>
      </c>
      <c r="B13" s="264" t="n">
        <v>12.95</v>
      </c>
      <c r="C13" s="215" t="n">
        <f aca="false">输入!F54</f>
        <v>12.2</v>
      </c>
      <c r="D13" s="215" t="n">
        <f aca="false">输入!F56</f>
        <v>12</v>
      </c>
    </row>
    <row r="14" customFormat="false" ht="15" hidden="false" customHeight="false" outlineLevel="0" collapsed="false">
      <c r="A14" s="262" t="s">
        <v>530</v>
      </c>
      <c r="B14" s="265" t="n">
        <f aca="false">反应器选型!C11</f>
        <v>13.9</v>
      </c>
      <c r="C14" s="265" t="n">
        <f aca="false">B14</f>
        <v>13.9</v>
      </c>
      <c r="D14" s="263" t="n">
        <v>12.7</v>
      </c>
    </row>
    <row r="15" customFormat="false" ht="13.8" hidden="false" customHeight="false" outlineLevel="0" collapsed="false">
      <c r="A15" s="262" t="s">
        <v>531</v>
      </c>
      <c r="B15" s="213" t="n">
        <f aca="false">物流参数!J17</f>
        <v>911.73</v>
      </c>
      <c r="C15" s="213" t="n">
        <f aca="false">物流参数!O17</f>
        <v>899.97</v>
      </c>
      <c r="D15" s="213" t="n">
        <f aca="false">物流参数!S17</f>
        <v>883.77</v>
      </c>
    </row>
    <row r="16" customFormat="false" ht="13.8" hidden="false" customHeight="false" outlineLevel="0" collapsed="false">
      <c r="A16" s="262" t="s">
        <v>532</v>
      </c>
      <c r="B16" s="213" t="n">
        <f aca="false">物流参数!J26</f>
        <v>0</v>
      </c>
      <c r="C16" s="213" t="n">
        <f aca="false">物流参数!O26</f>
        <v>0.25</v>
      </c>
      <c r="D16" s="213" t="n">
        <f aca="false">物流参数!S26</f>
        <v>0</v>
      </c>
    </row>
    <row r="17" customFormat="false" ht="15" hidden="false" customHeight="false" outlineLevel="0" collapsed="false">
      <c r="A17" s="266" t="s">
        <v>533</v>
      </c>
      <c r="B17" s="263" t="n">
        <v>1.3</v>
      </c>
      <c r="C17" s="263" t="n">
        <v>1.3</v>
      </c>
      <c r="D17" s="263" t="n">
        <v>1.3</v>
      </c>
    </row>
    <row r="18" customFormat="false" ht="15" hidden="true" customHeight="false" outlineLevel="0" collapsed="false">
      <c r="A18" s="262" t="s">
        <v>534</v>
      </c>
      <c r="B18" s="261" t="n">
        <f aca="false">B15*$B$17</f>
        <v>1185.249</v>
      </c>
      <c r="C18" s="261" t="n">
        <f aca="false">C15*$B$17</f>
        <v>1169.961</v>
      </c>
      <c r="D18" s="261" t="n">
        <f aca="false">D15*$B$17</f>
        <v>1148.901</v>
      </c>
    </row>
    <row r="19" customFormat="false" ht="15" hidden="true" customHeight="false" outlineLevel="0" collapsed="false">
      <c r="A19" s="262" t="s">
        <v>535</v>
      </c>
      <c r="B19" s="261" t="n">
        <f aca="false">B16*$B$17</f>
        <v>0</v>
      </c>
      <c r="C19" s="261" t="n">
        <f aca="false">C16*$B$17</f>
        <v>0.325</v>
      </c>
      <c r="D19" s="261" t="n">
        <f aca="false">D16*$B$17</f>
        <v>0</v>
      </c>
    </row>
    <row r="20" customFormat="false" ht="13.8" hidden="false" customHeight="false" outlineLevel="0" collapsed="false">
      <c r="A20" s="262" t="s">
        <v>536</v>
      </c>
      <c r="B20" s="213" t="n">
        <f aca="false">物流参数!J18</f>
        <v>23.55</v>
      </c>
      <c r="C20" s="213" t="n">
        <f aca="false">物流参数!O18</f>
        <v>25.57</v>
      </c>
      <c r="D20" s="213" t="n">
        <f aca="false">物流参数!S18</f>
        <v>28.45</v>
      </c>
    </row>
    <row r="21" customFormat="false" ht="13.8" hidden="false" customHeight="false" outlineLevel="0" collapsed="false">
      <c r="A21" s="262" t="s">
        <v>537</v>
      </c>
      <c r="B21" s="213" t="n">
        <f aca="false">物流参数!J29</f>
        <v>0</v>
      </c>
      <c r="C21" s="213" t="n">
        <f aca="false">物流参数!O29</f>
        <v>752.7</v>
      </c>
      <c r="D21" s="213" t="n">
        <f aca="false">物流参数!S29</f>
        <v>0</v>
      </c>
    </row>
    <row r="22" customFormat="false" ht="15" hidden="false" customHeight="false" outlineLevel="0" collapsed="false">
      <c r="A22" s="267" t="s">
        <v>538</v>
      </c>
      <c r="B22" s="268" t="n">
        <f aca="false">B18/B20/3600</f>
        <v>0.0139802901627742</v>
      </c>
      <c r="C22" s="268" t="n">
        <f aca="false">C18/C20/3600</f>
        <v>0.0127097836005736</v>
      </c>
      <c r="D22" s="268" t="n">
        <f aca="false">D18/D20/3600</f>
        <v>0.0112175454012888</v>
      </c>
    </row>
    <row r="23" customFormat="false" ht="15" hidden="false" customHeight="false" outlineLevel="0" collapsed="false">
      <c r="A23" s="267" t="s">
        <v>539</v>
      </c>
      <c r="B23" s="269" t="e">
        <f aca="false">B19/B21/3600</f>
        <v>#DIV/0!</v>
      </c>
      <c r="C23" s="269" t="n">
        <f aca="false">C19/C21/3600</f>
        <v>1.19938591441182E-007</v>
      </c>
      <c r="D23" s="269" t="e">
        <f aca="false">D19/D21/3600</f>
        <v>#DIV/0!</v>
      </c>
    </row>
    <row r="24" customFormat="false" ht="15" hidden="false" customHeight="false" outlineLevel="0" collapsed="false">
      <c r="A24" s="270" t="s">
        <v>540</v>
      </c>
      <c r="B24" s="269" t="n">
        <f aca="false">B22/0.785/B36/B36</f>
        <v>0.00227159270810708</v>
      </c>
      <c r="C24" s="269" t="n">
        <f aca="false">C22/0.785/C36/C36</f>
        <v>0.00281090401640428</v>
      </c>
      <c r="D24" s="269" t="n">
        <f aca="false">D22/0.785/D36/D36</f>
        <v>0.00357246668830854</v>
      </c>
    </row>
    <row r="25" customFormat="false" ht="15" hidden="false" customHeight="false" outlineLevel="0" collapsed="false">
      <c r="A25" s="270" t="s">
        <v>541</v>
      </c>
      <c r="B25" s="269" t="e">
        <f aca="false">B23/0.785/B36/B36</f>
        <v>#DIV/0!</v>
      </c>
      <c r="C25" s="269" t="n">
        <f aca="false">C23/0.785/C36/C36</f>
        <v>2.65256969747837E-008</v>
      </c>
      <c r="D25" s="269" t="e">
        <f aca="false">D23/0.785/D36/D36</f>
        <v>#DIV/0!</v>
      </c>
    </row>
    <row r="26" customFormat="false" ht="15" hidden="false" customHeight="false" outlineLevel="0" collapsed="false">
      <c r="A26" s="270" t="s">
        <v>542</v>
      </c>
      <c r="B26" s="269" t="n">
        <f aca="false">物流参数!J15*(B13+0.1)</f>
        <v>4430.3445</v>
      </c>
      <c r="C26" s="269" t="n">
        <f aca="false">物流参数!O15*(C13+0.1)</f>
        <v>4234.152</v>
      </c>
      <c r="D26" s="269" t="n">
        <f aca="false">物流参数!S15*(D13+0.1)</f>
        <v>552.365</v>
      </c>
    </row>
    <row r="27" customFormat="false" ht="15" hidden="false" customHeight="false" outlineLevel="0" collapsed="false">
      <c r="A27" s="270" t="s">
        <v>543</v>
      </c>
      <c r="B27" s="269" t="n">
        <f aca="false">物流参数!J14*(B13+0.1)</f>
        <v>5073.84</v>
      </c>
      <c r="C27" s="269" t="n">
        <f aca="false">物流参数!O14*(C13+0.1)</f>
        <v>4799.46</v>
      </c>
      <c r="D27" s="269" t="n">
        <f aca="false">物流参数!S14*(D13+0.1)</f>
        <v>612.865</v>
      </c>
    </row>
    <row r="28" customFormat="false" ht="15" hidden="false" customHeight="false" outlineLevel="0" collapsed="false">
      <c r="A28" s="270" t="s">
        <v>544</v>
      </c>
      <c r="B28" s="269" t="e">
        <f aca="false">物流参数!J25*100/B16</f>
        <v>#DIV/0!</v>
      </c>
      <c r="C28" s="269" t="n">
        <f aca="false">物流参数!O25*100/C16</f>
        <v>4</v>
      </c>
      <c r="D28" s="269" t="e">
        <f aca="false">物流参数!S25*100/D16</f>
        <v>#DIV/0!</v>
      </c>
    </row>
    <row r="29" customFormat="false" ht="15" hidden="false" customHeight="false" outlineLevel="0" collapsed="false">
      <c r="A29" s="271" t="s">
        <v>545</v>
      </c>
      <c r="B29" s="269"/>
      <c r="C29" s="269"/>
      <c r="D29" s="269"/>
    </row>
    <row r="30" customFormat="false" ht="15" hidden="false" customHeight="false" outlineLevel="0" collapsed="false">
      <c r="A30" s="272" t="s">
        <v>546</v>
      </c>
      <c r="B30" s="273" t="e">
        <f aca="false">0.0442*SQRT((B21-B20)/B20)</f>
        <v>#VALUE!</v>
      </c>
      <c r="C30" s="273" t="n">
        <f aca="false">0.0442*SQRT((C21-C20)/C20)</f>
        <v>0.235701820504816</v>
      </c>
      <c r="D30" s="273" t="e">
        <f aca="false">0.0442*SQRT((D21-D20)/D20)</f>
        <v>#VALUE!</v>
      </c>
    </row>
    <row r="31" customFormat="false" ht="15" hidden="false" customHeight="false" outlineLevel="0" collapsed="false">
      <c r="A31" s="272" t="s">
        <v>547</v>
      </c>
      <c r="B31" s="273" t="e">
        <f aca="false">0.8*B30</f>
        <v>#VALUE!</v>
      </c>
      <c r="C31" s="273" t="n">
        <f aca="false">0.8*C30</f>
        <v>0.188561456403853</v>
      </c>
      <c r="D31" s="273" t="e">
        <f aca="false">0.8*D30</f>
        <v>#VALUE!</v>
      </c>
    </row>
    <row r="32" customFormat="false" ht="15" hidden="false" customHeight="false" outlineLevel="0" collapsed="false">
      <c r="A32" s="272" t="s">
        <v>548</v>
      </c>
      <c r="B32" s="273" t="e">
        <f aca="false">(B22/(0.785*B31))^0.5</f>
        <v>#VALUE!</v>
      </c>
      <c r="C32" s="273" t="n">
        <f aca="false">(C22/(0.785*C31))^0.5</f>
        <v>0.293027100507915</v>
      </c>
      <c r="D32" s="273" t="e">
        <f aca="false">(D22/(0.785*D31))^0.5</f>
        <v>#VALUE!</v>
      </c>
    </row>
    <row r="33" customFormat="false" ht="15" hidden="false" customHeight="false" outlineLevel="0" collapsed="false">
      <c r="A33" s="274" t="s">
        <v>549</v>
      </c>
      <c r="B33" s="273"/>
      <c r="C33" s="273"/>
      <c r="D33" s="273"/>
    </row>
    <row r="34" customFormat="false" ht="15" hidden="false" customHeight="false" outlineLevel="0" collapsed="false">
      <c r="A34" s="272" t="s">
        <v>550</v>
      </c>
      <c r="B34" s="263" t="n">
        <f aca="false">0.9/60</f>
        <v>0.015</v>
      </c>
      <c r="C34" s="263" t="n">
        <f aca="false">B34</f>
        <v>0.015</v>
      </c>
      <c r="D34" s="263" t="n">
        <f aca="false">C34</f>
        <v>0.015</v>
      </c>
    </row>
    <row r="35" customFormat="false" ht="15" hidden="false" customHeight="false" outlineLevel="0" collapsed="false">
      <c r="A35" s="272" t="s">
        <v>551</v>
      </c>
      <c r="B35" s="273" t="e">
        <f aca="false">(B23/(0.785*B34))^0.5</f>
        <v>#DIV/0!</v>
      </c>
      <c r="C35" s="273" t="n">
        <f aca="false">(C23/(0.785*C34))^0.5</f>
        <v>0.00319153061058749</v>
      </c>
      <c r="D35" s="273" t="e">
        <f aca="false">(D23/(0.785*D34))^0.5</f>
        <v>#DIV/0!</v>
      </c>
    </row>
    <row r="36" customFormat="false" ht="15" hidden="false" customHeight="false" outlineLevel="0" collapsed="false">
      <c r="A36" s="212" t="s">
        <v>552</v>
      </c>
      <c r="B36" s="263" t="n">
        <v>2.8</v>
      </c>
      <c r="C36" s="263" t="n">
        <v>2.4</v>
      </c>
      <c r="D36" s="263" t="n">
        <v>2</v>
      </c>
    </row>
    <row r="37" customFormat="false" ht="15" hidden="false" customHeight="false" outlineLevel="0" collapsed="false">
      <c r="A37" s="274" t="s">
        <v>553</v>
      </c>
      <c r="B37" s="273"/>
      <c r="C37" s="273"/>
      <c r="D37" s="273"/>
    </row>
    <row r="38" customFormat="false" ht="15" hidden="false" customHeight="false" outlineLevel="0" collapsed="false">
      <c r="A38" s="275" t="s">
        <v>554</v>
      </c>
      <c r="B38" s="263" t="n">
        <v>4</v>
      </c>
      <c r="C38" s="263" t="n">
        <v>2</v>
      </c>
      <c r="D38" s="263" t="n">
        <v>2</v>
      </c>
    </row>
    <row r="39" customFormat="false" ht="15" hidden="false" customHeight="false" outlineLevel="0" collapsed="false">
      <c r="A39" s="275" t="s">
        <v>555</v>
      </c>
      <c r="B39" s="273" t="e">
        <f aca="false">B23*60/(0.785*B36*B36)</f>
        <v>#DIV/0!</v>
      </c>
      <c r="C39" s="273" t="n">
        <f aca="false">C23*60/(0.785*C36*C36)</f>
        <v>1.59154181848702E-006</v>
      </c>
      <c r="D39" s="273" t="e">
        <f aca="false">D23*60/(0.785*D36*D36)</f>
        <v>#DIV/0!</v>
      </c>
    </row>
    <row r="40" customFormat="false" ht="15" hidden="false" customHeight="false" outlineLevel="0" collapsed="false">
      <c r="A40" s="275" t="s">
        <v>556</v>
      </c>
      <c r="B40" s="263" t="n">
        <v>1</v>
      </c>
      <c r="C40" s="263" t="n">
        <v>1</v>
      </c>
      <c r="D40" s="263" t="n">
        <v>1</v>
      </c>
    </row>
    <row r="41" customFormat="false" ht="15" hidden="false" customHeight="false" outlineLevel="0" collapsed="false">
      <c r="A41" s="275" t="s">
        <v>557</v>
      </c>
      <c r="B41" s="226" t="n">
        <f aca="false">B40</f>
        <v>1</v>
      </c>
      <c r="C41" s="226" t="n">
        <f aca="false">C40</f>
        <v>1</v>
      </c>
      <c r="D41" s="226" t="n">
        <f aca="false">D40</f>
        <v>1</v>
      </c>
    </row>
    <row r="42" customFormat="false" ht="15" hidden="false" customHeight="false" outlineLevel="0" collapsed="false">
      <c r="A42" s="275" t="s">
        <v>558</v>
      </c>
      <c r="B42" s="273" t="e">
        <f aca="false">B39*3</f>
        <v>#DIV/0!</v>
      </c>
      <c r="C42" s="273" t="n">
        <f aca="false">C39*3</f>
        <v>4.77462545546107E-006</v>
      </c>
      <c r="D42" s="273" t="e">
        <f aca="false">D39*3</f>
        <v>#DIV/0!</v>
      </c>
    </row>
    <row r="43" customFormat="false" ht="15" hidden="false" customHeight="false" outlineLevel="0" collapsed="false">
      <c r="A43" s="275" t="s">
        <v>559</v>
      </c>
      <c r="B43" s="263" t="n">
        <v>2.5</v>
      </c>
      <c r="C43" s="263" t="n">
        <v>2.5</v>
      </c>
      <c r="D43" s="263" t="n">
        <v>0.5</v>
      </c>
    </row>
    <row r="44" customFormat="false" ht="15" hidden="false" customHeight="false" outlineLevel="0" collapsed="false">
      <c r="A44" s="275" t="s">
        <v>560</v>
      </c>
      <c r="B44" s="226" t="n">
        <f aca="false">B40</f>
        <v>1</v>
      </c>
      <c r="C44" s="226" t="n">
        <f aca="false">C40</f>
        <v>1</v>
      </c>
      <c r="D44" s="226" t="n">
        <f aca="false">D40</f>
        <v>1</v>
      </c>
    </row>
    <row r="45" customFormat="false" ht="15" hidden="false" customHeight="false" outlineLevel="0" collapsed="false">
      <c r="A45" s="275" t="s">
        <v>561</v>
      </c>
      <c r="B45" s="226" t="n">
        <f aca="false">B40</f>
        <v>1</v>
      </c>
      <c r="C45" s="226" t="n">
        <f aca="false">C40</f>
        <v>1</v>
      </c>
      <c r="D45" s="226" t="n">
        <f aca="false">D40</f>
        <v>1</v>
      </c>
    </row>
    <row r="46" customFormat="false" ht="15" hidden="false" customHeight="false" outlineLevel="0" collapsed="false">
      <c r="A46" s="275" t="s">
        <v>562</v>
      </c>
      <c r="B46" s="226" t="n">
        <f aca="false">SUM(B38,B40,B41,B43,B44,B45)</f>
        <v>10.5</v>
      </c>
      <c r="C46" s="226" t="n">
        <f aca="false">SUM(C38,C40,C41,C43,C44,C45)</f>
        <v>8.5</v>
      </c>
      <c r="D46" s="226" t="n">
        <f aca="false">SUM(D38,D40,D41,D43,D44,D45)</f>
        <v>6.5</v>
      </c>
    </row>
    <row r="47" customFormat="false" ht="15" hidden="false" customHeight="false" outlineLevel="0" collapsed="false">
      <c r="A47" s="199" t="s">
        <v>563</v>
      </c>
      <c r="B47" s="223" t="n">
        <f aca="false">B7/B6</f>
        <v>3.75</v>
      </c>
      <c r="C47" s="223" t="n">
        <f aca="false">C7/C6</f>
        <v>3.54166666666667</v>
      </c>
      <c r="D47" s="223" t="n">
        <f aca="false">D7/D6</f>
        <v>3.25</v>
      </c>
    </row>
    <row r="48" customFormat="false" ht="15" hidden="false" customHeight="false" outlineLevel="0" collapsed="false">
      <c r="A48" s="199" t="s">
        <v>564</v>
      </c>
      <c r="B48" s="223" t="n">
        <f aca="false">0.785*B6*B6*B7+PI()/6*B6^3</f>
        <v>76.1152403219339</v>
      </c>
      <c r="C48" s="223" t="n">
        <f aca="false">0.785*C6*C6*C7+PI()/6*C6^3</f>
        <v>45.6718294738709</v>
      </c>
      <c r="D48" s="223" t="n">
        <f aca="false">0.785*D6*D6*D7+PI()/6*D6^3</f>
        <v>24.5987902047864</v>
      </c>
    </row>
    <row r="49" customFormat="false" ht="15" hidden="false" customHeight="false" outlineLevel="0" collapsed="false">
      <c r="A49" s="199" t="s">
        <v>565</v>
      </c>
      <c r="B49" s="223" t="n">
        <f aca="false">0.785*B6*B6*(0.5*B43+B44+B45)+PI()/12*B6^3</f>
        <v>25.7488201609669</v>
      </c>
      <c r="C49" s="223" t="n">
        <f aca="false">0.785*C6*C6*(0.5*C43+C44+C45)+PI()/12*C6^3</f>
        <v>18.3143147369354</v>
      </c>
      <c r="D49" s="223" t="n">
        <f aca="false">0.785*D6*D6*(0.5*D43+D44+D45)+PI()/12*D6^3</f>
        <v>9.1593951023932</v>
      </c>
    </row>
    <row r="50" customFormat="false" ht="15" hidden="false" customHeight="false" outlineLevel="0" collapsed="false">
      <c r="A50" s="199" t="s">
        <v>566</v>
      </c>
      <c r="B50" s="223" t="n">
        <f aca="false">0.5*B43+B44+B45+0.5*B6</f>
        <v>4.65</v>
      </c>
      <c r="C50" s="223" t="n">
        <f aca="false">0.5*C43+C44+C45+0.5*C6</f>
        <v>4.45</v>
      </c>
      <c r="D50" s="223" t="n">
        <f aca="false">0.5*D43+D44+D45+0.5*D6</f>
        <v>3.25</v>
      </c>
    </row>
    <row r="51" customFormat="false" ht="15" hidden="false" customHeight="false" outlineLevel="0" collapsed="false">
      <c r="A51" s="274" t="s">
        <v>567</v>
      </c>
    </row>
    <row r="52" customFormat="false" ht="15" hidden="false" customHeight="false" outlineLevel="0" collapsed="false">
      <c r="A52" s="275" t="s">
        <v>568</v>
      </c>
      <c r="B52" s="223" t="n">
        <f aca="false">0.785*B6*B6*(B44+B45)+PI()/12*B6^3</f>
        <v>18.0558201609669</v>
      </c>
      <c r="C52" s="223" t="n">
        <f aca="false">0.785*C6*C6*(C44+C45)+PI()/12*C6^3</f>
        <v>12.6623147369354</v>
      </c>
      <c r="D52" s="223" t="n">
        <f aca="false">0.785*D6*D6*(D44+D45)+PI()/12*D6^3</f>
        <v>8.3743951023932</v>
      </c>
    </row>
    <row r="53" customFormat="false" ht="15" hidden="false" customHeight="false" outlineLevel="0" collapsed="false">
      <c r="A53" s="275" t="s">
        <v>569</v>
      </c>
      <c r="B53" s="223" t="n">
        <f aca="false">0.785*B6*B6*(B43+B44+B45)+PI()/12*B6^3</f>
        <v>33.4418201609669</v>
      </c>
      <c r="C53" s="223" t="n">
        <f aca="false">0.785*C6*C6*(C43+C44+C45)+PI()/12*C6^3</f>
        <v>23.9663147369354</v>
      </c>
      <c r="D53" s="223" t="n">
        <f aca="false">0.785*D6*D6*(D43+D44+D45)+PI()/12*D6^3</f>
        <v>9.9443951023932</v>
      </c>
    </row>
    <row r="54" customFormat="false" ht="15" hidden="false" customHeight="false" outlineLevel="0" collapsed="false">
      <c r="A54" s="199" t="s">
        <v>570</v>
      </c>
      <c r="B54" s="223" t="e">
        <f aca="false">B49/B23/60</f>
        <v>#DIV/0!</v>
      </c>
      <c r="C54" s="223" t="n">
        <f aca="false">C49/C23/60</f>
        <v>2544957.17584455</v>
      </c>
      <c r="D54" s="223" t="e">
        <f aca="false">D49/D23/60</f>
        <v>#DIV/0!</v>
      </c>
    </row>
    <row r="55" customFormat="false" ht="15" hidden="false" customHeight="false" outlineLevel="0" collapsed="false"/>
    <row r="56" customFormat="false" ht="15" hidden="false" customHeight="false" outlineLevel="0" collapsed="false">
      <c r="A56" s="26" t="s">
        <v>571</v>
      </c>
      <c r="B56" s="276" t="n">
        <f aca="false">B49*B21+(B48-B49)*B20</f>
        <v>1186.12919479077</v>
      </c>
      <c r="C56" s="276" t="n">
        <f aca="false">C49*C21+(C48-C49)*C20</f>
        <v>14484.7163543147</v>
      </c>
      <c r="D56" s="276" t="n">
        <f aca="false">D49*D21+(D48-D49)*D20</f>
        <v>439.250790663086</v>
      </c>
    </row>
  </sheetData>
  <dataValidations count="1">
    <dataValidation allowBlank="true" errorStyle="stop" operator="equal" showDropDown="false" showErrorMessage="true" showInputMessage="true" sqref="B3:D3" type="list">
      <formula1>"立式,卧式"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G26" activeCellId="0" sqref="G26"/>
    </sheetView>
  </sheetViews>
  <sheetFormatPr defaultColWidth="9.00390625" defaultRowHeight="14.25" zeroHeight="false" outlineLevelRow="0" outlineLevelCol="0"/>
  <cols>
    <col collapsed="false" customWidth="true" hidden="false" outlineLevel="0" max="1" min="1" style="0" width="37.88"/>
    <col collapsed="false" customWidth="true" hidden="false" outlineLevel="0" max="2" min="2" style="244" width="26.13"/>
    <col collapsed="false" customWidth="true" hidden="false" outlineLevel="0" max="3" min="3" style="0" width="26.13"/>
    <col collapsed="false" customWidth="true" hidden="false" outlineLevel="0" max="4" min="4" style="244" width="26.13"/>
    <col collapsed="false" customWidth="true" hidden="false" outlineLevel="0" max="5" min="5" style="244" width="23"/>
    <col collapsed="false" customWidth="true" hidden="false" outlineLevel="0" max="7" min="6" style="244" width="25"/>
    <col collapsed="false" customWidth="true" hidden="false" outlineLevel="0" max="8" min="8" style="244" width="11.63"/>
    <col collapsed="false" customWidth="true" hidden="false" outlineLevel="0" max="9" min="9" style="0" width="26.13"/>
    <col collapsed="false" customWidth="true" hidden="true" outlineLevel="0" max="10" min="10" style="0" width="26.13"/>
    <col collapsed="false" customWidth="true" hidden="false" outlineLevel="0" max="13" min="11" style="0" width="26.13"/>
    <col collapsed="false" customWidth="true" hidden="false" outlineLevel="0" max="18" min="15" style="0" width="26.13"/>
    <col collapsed="false" customWidth="true" hidden="false" outlineLevel="0" max="19" min="19" style="277" width="26.13"/>
    <col collapsed="false" customWidth="true" hidden="false" outlineLevel="0" max="20" min="20" style="278" width="26.13"/>
    <col collapsed="false" customWidth="true" hidden="false" outlineLevel="0" max="22" min="21" style="278" width="25"/>
  </cols>
  <sheetData>
    <row r="1" customFormat="false" ht="15" hidden="false" customHeight="false" outlineLevel="0" collapsed="false">
      <c r="A1" s="254" t="s">
        <v>512</v>
      </c>
      <c r="B1" s="279" t="s">
        <v>572</v>
      </c>
      <c r="C1" s="280" t="s">
        <v>573</v>
      </c>
      <c r="D1" s="279" t="s">
        <v>574</v>
      </c>
      <c r="E1" s="279" t="s">
        <v>575</v>
      </c>
      <c r="F1" s="279" t="s">
        <v>576</v>
      </c>
      <c r="G1" s="279" t="s">
        <v>577</v>
      </c>
      <c r="H1" s="281"/>
      <c r="I1" s="280" t="s">
        <v>578</v>
      </c>
      <c r="J1" s="280"/>
      <c r="K1" s="280" t="s">
        <v>579</v>
      </c>
      <c r="L1" s="280" t="s">
        <v>580</v>
      </c>
      <c r="M1" s="280" t="s">
        <v>581</v>
      </c>
      <c r="N1" s="282"/>
      <c r="O1" s="280" t="s">
        <v>582</v>
      </c>
      <c r="P1" s="280" t="s">
        <v>583</v>
      </c>
      <c r="Q1" s="280" t="s">
        <v>584</v>
      </c>
      <c r="R1" s="280" t="s">
        <v>585</v>
      </c>
      <c r="S1" s="283" t="s">
        <v>581</v>
      </c>
      <c r="T1" s="284" t="s">
        <v>586</v>
      </c>
      <c r="U1" s="284" t="s">
        <v>587</v>
      </c>
      <c r="V1" s="284" t="s">
        <v>588</v>
      </c>
    </row>
    <row r="2" customFormat="false" ht="15" hidden="false" customHeight="false" outlineLevel="0" collapsed="false">
      <c r="A2" s="254" t="s">
        <v>516</v>
      </c>
      <c r="B2" s="279" t="s">
        <v>589</v>
      </c>
      <c r="C2" s="280" t="s">
        <v>590</v>
      </c>
      <c r="D2" s="279" t="s">
        <v>591</v>
      </c>
      <c r="E2" s="279" t="s">
        <v>592</v>
      </c>
      <c r="F2" s="279" t="s">
        <v>593</v>
      </c>
      <c r="G2" s="279" t="s">
        <v>594</v>
      </c>
      <c r="H2" s="281"/>
      <c r="I2" s="280" t="s">
        <v>595</v>
      </c>
      <c r="J2" s="279" t="s">
        <v>596</v>
      </c>
      <c r="K2" s="280" t="s">
        <v>597</v>
      </c>
      <c r="L2" s="280" t="s">
        <v>598</v>
      </c>
      <c r="M2" s="280" t="s">
        <v>599</v>
      </c>
      <c r="N2" s="282"/>
      <c r="O2" s="280" t="s">
        <v>600</v>
      </c>
      <c r="P2" s="280" t="s">
        <v>600</v>
      </c>
      <c r="Q2" s="280" t="s">
        <v>600</v>
      </c>
      <c r="R2" s="280"/>
      <c r="S2" s="283" t="s">
        <v>601</v>
      </c>
      <c r="T2" s="284" t="s">
        <v>602</v>
      </c>
      <c r="U2" s="284" t="s">
        <v>603</v>
      </c>
      <c r="V2" s="284" t="s">
        <v>593</v>
      </c>
    </row>
    <row r="3" customFormat="false" ht="15" hidden="false" customHeight="false" outlineLevel="0" collapsed="false">
      <c r="A3" s="254" t="s">
        <v>520</v>
      </c>
      <c r="B3" s="279" t="s">
        <v>521</v>
      </c>
      <c r="C3" s="280" t="s">
        <v>521</v>
      </c>
      <c r="D3" s="279" t="s">
        <v>521</v>
      </c>
      <c r="E3" s="279" t="s">
        <v>521</v>
      </c>
      <c r="F3" s="279" t="s">
        <v>521</v>
      </c>
      <c r="G3" s="279" t="s">
        <v>521</v>
      </c>
      <c r="H3" s="281"/>
      <c r="I3" s="280" t="s">
        <v>604</v>
      </c>
      <c r="J3" s="280" t="s">
        <v>604</v>
      </c>
      <c r="K3" s="280" t="s">
        <v>604</v>
      </c>
      <c r="L3" s="280" t="s">
        <v>604</v>
      </c>
      <c r="M3" s="280" t="s">
        <v>604</v>
      </c>
      <c r="N3" s="282"/>
      <c r="O3" s="280" t="s">
        <v>604</v>
      </c>
      <c r="P3" s="280" t="s">
        <v>604</v>
      </c>
      <c r="Q3" s="280" t="s">
        <v>604</v>
      </c>
      <c r="R3" s="280"/>
      <c r="S3" s="283" t="s">
        <v>604</v>
      </c>
      <c r="T3" s="284" t="s">
        <v>604</v>
      </c>
      <c r="U3" s="284" t="s">
        <v>604</v>
      </c>
      <c r="V3" s="284" t="s">
        <v>521</v>
      </c>
    </row>
    <row r="4" customFormat="false" ht="36.75" hidden="false" customHeight="true" outlineLevel="0" collapsed="false">
      <c r="A4" s="254" t="s">
        <v>522</v>
      </c>
      <c r="B4" s="285" t="str">
        <f aca="false">CONCATENATE("Φ",B6*1000,"×",B7*1000,"（T-T）",B3)</f>
        <v>Φ4600×18300（T-T）立式</v>
      </c>
      <c r="C4" s="286" t="str">
        <f aca="false">CONCATENATE("Φ",C6*1000,"×",C7*1000,"（T-T）",C3)</f>
        <v>Φ1400×4200（T-T）立式</v>
      </c>
      <c r="D4" s="285" t="str">
        <f aca="false">CONCATENATE("Φ",D6*1000,"×",D7*1000,"（T-T）",D3)</f>
        <v>Φ4000×12200（T-T）立式</v>
      </c>
      <c r="E4" s="285" t="str">
        <f aca="false">CONCATENATE("Φ",E6*1000,"×",E7*1000,"（T-T）",E3)</f>
        <v>Φ1000×3000（T-T）立式</v>
      </c>
      <c r="F4" s="285" t="str">
        <f aca="false">CONCATENATE("Φ",F6*1000,"×",F7*1000,"（T-T）",F3)</f>
        <v>Φ1400×4000（T-T）立式</v>
      </c>
      <c r="G4" s="285" t="str">
        <f aca="false">CONCATENATE("Φ",G6*1000,"×",G7*1000,"（T-T）",G3)</f>
        <v>Φ1400×4000（T-T）立式</v>
      </c>
      <c r="H4" s="287"/>
      <c r="I4" s="288" t="str">
        <f aca="false">CONCATENATE("Φ",I6*1000,"×",I7*1000,"（T-T）",I3)</f>
        <v>Φ2000×5100（T-T）卧式</v>
      </c>
      <c r="J4" s="288" t="str">
        <f aca="false">CONCATENATE("Φ",J6*1000,"×",J7*1000,"（T-T）",J3)</f>
        <v>Φ2200×4000（T-T）卧式</v>
      </c>
      <c r="K4" s="288" t="str">
        <f aca="false">CONCATENATE("Φ",K6*1000,"×",K7*1000,"（T-T）",K3)</f>
        <v>Φ3600×8000（T-T）卧式</v>
      </c>
      <c r="L4" s="288" t="str">
        <f aca="false">CONCATENATE("Φ",L6*1000,"×",L7*1000,"（T-T）",L3)</f>
        <v>Φ2200×4000（T-T）卧式</v>
      </c>
      <c r="M4" s="288" t="str">
        <f aca="false">CONCATENATE("Φ",M6*1000,"×",M7*1000,"（T-T）",M3)</f>
        <v>Φ2200×4000（T-T）卧式</v>
      </c>
      <c r="N4" s="282"/>
      <c r="O4" s="288" t="str">
        <f aca="false">CONCATENATE("Φ",O6*1000,"×",O7*1000,"（T-T）",O3)</f>
        <v>Φ2200×8250（T-T）卧式</v>
      </c>
      <c r="P4" s="288" t="str">
        <f aca="false">CONCATENATE("Φ",P6*1000,"×",P7*1000,"（T-T）",P3)</f>
        <v>Φ1500×4000（T-T）卧式</v>
      </c>
      <c r="Q4" s="288" t="str">
        <f aca="false">CONCATENATE("Φ",Q6*1000,"×",Q7*1000,"（T-T）",Q3)</f>
        <v>Φ1500×4000（T-T）卧式</v>
      </c>
      <c r="R4" s="288"/>
      <c r="S4" s="289" t="str">
        <f aca="false">CONCATENATE("Φ",S6*1000,"×",S7*1000,"（T-T）",S3)</f>
        <v>Φ3600×8000（T-T）卧式</v>
      </c>
      <c r="T4" s="290" t="str">
        <f aca="false">CONCATENATE("Φ",T6*1000,"×",T7*1000,"（T-T）",T3)</f>
        <v>Φ2200×6000（T-T）卧式</v>
      </c>
      <c r="U4" s="290" t="str">
        <f aca="false">CONCATENATE("Φ",U6*1000,"×",U7*1000,"（T-T）",U3)</f>
        <v>Φ3000×8400（T-T）卧式</v>
      </c>
      <c r="V4" s="290" t="str">
        <f aca="false">CONCATENATE("Φ",V6*1000,"×",V7*1000,"（T-T）",V3)</f>
        <v>Φ1400×4000（T-T）立式</v>
      </c>
    </row>
    <row r="5" customFormat="false" ht="15" hidden="false" customHeight="false" outlineLevel="0" collapsed="false">
      <c r="A5" s="208" t="s">
        <v>523</v>
      </c>
      <c r="B5" s="287" t="str">
        <f aca="false">IF(OR(B8=0,B8=""),"",CONCATENATE("Φ",B8*1000,"×",B9*1000,"（T-T）"))</f>
        <v/>
      </c>
      <c r="C5" s="256" t="str">
        <f aca="false">IF(OR(C8=0,C8=""),"",CONCATENATE("Φ",C8*1000,"×",C9*1000,"（T-T）"))</f>
        <v/>
      </c>
      <c r="D5" s="287" t="str">
        <f aca="false">IF(OR(D8=0,D8=""),"",CONCATENATE("Φ",D8*1000,"×",D9*1000,"（T-T）"))</f>
        <v/>
      </c>
      <c r="E5" s="287" t="str">
        <f aca="false">IF(OR(E8=0,E8=""),"",CONCATENATE("Φ",E8*1000,"×",E9*1000,"（T-T）"))</f>
        <v/>
      </c>
      <c r="F5" s="287" t="str">
        <f aca="false">IF(OR(F8=0,F8=""),"",CONCATENATE("Φ",F8*1000,"×",F9*1000,"（T-T）"))</f>
        <v/>
      </c>
      <c r="G5" s="287" t="str">
        <f aca="false">IF(OR(G8=0,G8=""),"",CONCATENATE("Φ",G8*1000,"×",G9*1000,"（T-T）"))</f>
        <v/>
      </c>
      <c r="H5" s="287"/>
      <c r="I5" s="256" t="str">
        <f aca="false">IF(OR(I8=0,I8=""),"",CONCATENATE("Φ",I8*1000,"×",I9*1000,"（T-T）"))</f>
        <v/>
      </c>
      <c r="J5" s="256"/>
      <c r="K5" s="256" t="str">
        <f aca="false">IF(OR(K8=0,K8=""),"",CONCATENATE("Φ",K8*1000,"×",K9*1000,"（T-T）"))</f>
        <v>Φ600×1100（T-T）</v>
      </c>
      <c r="L5" s="256" t="str">
        <f aca="false">IF(OR(L8=0,L8=""),"",CONCATENATE("Φ",L8*1000,"×",L9*1000,"（T-T）"))</f>
        <v/>
      </c>
      <c r="M5" s="256" t="str">
        <f aca="false">IF(OR(M8=0,M8=""),"",CONCATENATE("Φ",M8*1000,"×",M9*1000,"（T-T）"))</f>
        <v/>
      </c>
      <c r="O5" s="256" t="str">
        <f aca="false">IF(OR(O8=0,O8=""),"",CONCATENATE("Φ",O8*1000,"×",O9*1000,"（T-T）"))</f>
        <v/>
      </c>
      <c r="P5" s="256" t="str">
        <f aca="false">IF(OR(P8=0,P8=""),"",CONCATENATE("Φ",P8*1000,"×",P9*1000,"（T-T）"))</f>
        <v/>
      </c>
      <c r="Q5" s="256" t="str">
        <f aca="false">IF(OR(Q8=0,Q8=""),"",CONCATENATE("Φ",Q8*1000,"×",Q9*1000,"（T-T）"))</f>
        <v/>
      </c>
      <c r="R5" s="256"/>
      <c r="S5" s="289" t="str">
        <f aca="false">IF(OR(S8=0,S8=""),"",CONCATENATE("Φ",S8*1000,"×",S9*1000,"（T-T）"))</f>
        <v>Φ600×1100（T-T）</v>
      </c>
      <c r="T5" s="290"/>
      <c r="U5" s="290" t="str">
        <f aca="false">IF(OR(U8=0,U8=""),"",CONCATENATE("Φ",U8*1000,"×",U9*1000,"（T-T）"))</f>
        <v/>
      </c>
      <c r="V5" s="290" t="str">
        <f aca="false">IF(OR(V8=0,V8=""),"",CONCATENATE("Φ",V8*1000,"×",V9*1000,"（T-T）"))</f>
        <v/>
      </c>
    </row>
    <row r="6" customFormat="false" ht="15" hidden="false" customHeight="false" outlineLevel="0" collapsed="false">
      <c r="A6" s="257" t="s">
        <v>524</v>
      </c>
      <c r="B6" s="291" t="n">
        <v>4.6</v>
      </c>
      <c r="C6" s="263" t="n">
        <v>1.4</v>
      </c>
      <c r="D6" s="291" t="n">
        <v>4</v>
      </c>
      <c r="E6" s="291" t="n">
        <v>1</v>
      </c>
      <c r="F6" s="291" t="n">
        <v>1.4</v>
      </c>
      <c r="G6" s="291" t="n">
        <v>1.4</v>
      </c>
      <c r="H6" s="291"/>
      <c r="I6" s="292" t="n">
        <v>2</v>
      </c>
      <c r="J6" s="263" t="n">
        <v>2.2</v>
      </c>
      <c r="K6" s="263" t="n">
        <v>3.6</v>
      </c>
      <c r="L6" s="263" t="n">
        <v>2.2</v>
      </c>
      <c r="M6" s="263" t="n">
        <v>2.2</v>
      </c>
      <c r="O6" s="263" t="n">
        <v>2.2</v>
      </c>
      <c r="P6" s="263" t="n">
        <v>1.5</v>
      </c>
      <c r="Q6" s="263" t="n">
        <v>1.5</v>
      </c>
      <c r="R6" s="263"/>
      <c r="S6" s="293" t="n">
        <v>3.6</v>
      </c>
      <c r="T6" s="294" t="n">
        <v>2.2</v>
      </c>
      <c r="U6" s="294" t="n">
        <v>3</v>
      </c>
      <c r="V6" s="294" t="n">
        <v>1.4</v>
      </c>
    </row>
    <row r="7" customFormat="false" ht="15" hidden="false" customHeight="false" outlineLevel="0" collapsed="false">
      <c r="A7" s="259" t="s">
        <v>525</v>
      </c>
      <c r="B7" s="291" t="n">
        <v>18.3</v>
      </c>
      <c r="C7" s="263" t="n">
        <v>4.2</v>
      </c>
      <c r="D7" s="291" t="n">
        <v>12.2</v>
      </c>
      <c r="E7" s="291" t="n">
        <v>3</v>
      </c>
      <c r="F7" s="291" t="n">
        <v>4</v>
      </c>
      <c r="G7" s="291" t="n">
        <v>4</v>
      </c>
      <c r="H7" s="291"/>
      <c r="I7" s="292" t="n">
        <v>5.1</v>
      </c>
      <c r="J7" s="263" t="n">
        <v>4</v>
      </c>
      <c r="K7" s="263" t="n">
        <v>8</v>
      </c>
      <c r="L7" s="263" t="n">
        <v>4</v>
      </c>
      <c r="M7" s="263" t="n">
        <v>4</v>
      </c>
      <c r="O7" s="263" t="n">
        <v>8.25</v>
      </c>
      <c r="P7" s="263" t="n">
        <v>4</v>
      </c>
      <c r="Q7" s="263" t="n">
        <v>4</v>
      </c>
      <c r="R7" s="263"/>
      <c r="S7" s="293" t="n">
        <v>8</v>
      </c>
      <c r="T7" s="294" t="n">
        <v>6</v>
      </c>
      <c r="U7" s="294" t="n">
        <v>8.4</v>
      </c>
      <c r="V7" s="294" t="n">
        <v>4</v>
      </c>
    </row>
    <row r="8" customFormat="false" ht="15" hidden="false" customHeight="false" outlineLevel="0" collapsed="false">
      <c r="A8" s="259" t="s">
        <v>526</v>
      </c>
      <c r="B8" s="295"/>
      <c r="C8" s="260"/>
      <c r="D8" s="295"/>
      <c r="E8" s="295"/>
      <c r="F8" s="295"/>
      <c r="G8" s="295"/>
      <c r="H8" s="295"/>
      <c r="I8" s="260"/>
      <c r="J8" s="260"/>
      <c r="K8" s="260" t="n">
        <v>0.6</v>
      </c>
      <c r="L8" s="260"/>
      <c r="M8" s="260"/>
      <c r="O8" s="260"/>
      <c r="P8" s="260"/>
      <c r="Q8" s="260"/>
      <c r="R8" s="260"/>
      <c r="S8" s="283" t="n">
        <v>0.6</v>
      </c>
      <c r="T8" s="296"/>
      <c r="U8" s="296"/>
      <c r="V8" s="296"/>
    </row>
    <row r="9" customFormat="false" ht="15" hidden="false" customHeight="false" outlineLevel="0" collapsed="false">
      <c r="A9" s="259" t="s">
        <v>527</v>
      </c>
      <c r="B9" s="295"/>
      <c r="C9" s="260"/>
      <c r="D9" s="295"/>
      <c r="E9" s="295"/>
      <c r="F9" s="295"/>
      <c r="G9" s="295"/>
      <c r="H9" s="295"/>
      <c r="I9" s="260"/>
      <c r="J9" s="260"/>
      <c r="K9" s="260" t="n">
        <v>1.1</v>
      </c>
      <c r="L9" s="260"/>
      <c r="M9" s="260"/>
      <c r="O9" s="260"/>
      <c r="P9" s="260"/>
      <c r="Q9" s="260"/>
      <c r="R9" s="260"/>
      <c r="S9" s="283" t="n">
        <v>1.1</v>
      </c>
      <c r="T9" s="296"/>
      <c r="U9" s="296"/>
      <c r="V9" s="296"/>
    </row>
    <row r="10" customFormat="false" ht="15" hidden="false" customHeight="false" outlineLevel="0" collapsed="false">
      <c r="A10" s="26" t="s">
        <v>528</v>
      </c>
      <c r="B10" s="261" t="n">
        <f aca="false">0.785*B6*B6*B7+3.14/24*2*B6^3</f>
        <v>329.443566666667</v>
      </c>
      <c r="C10" s="261" t="n">
        <f aca="false">0.785*C6*C6*C7+3.14/24*2*C6^3</f>
        <v>7.18013333333333</v>
      </c>
      <c r="D10" s="261" t="n">
        <f aca="false">0.785*D6*D6*D7+3.14/24*2*D6^3</f>
        <v>169.978666666667</v>
      </c>
      <c r="E10" s="261" t="n">
        <f aca="false">0.785*E6*E6*E7+3.14/24*2*E6^3</f>
        <v>2.61666666666667</v>
      </c>
      <c r="F10" s="261" t="n">
        <f aca="false">0.785*F6*F6*F7+3.14/24*2*F6^3</f>
        <v>6.87241333333333</v>
      </c>
      <c r="G10" s="261" t="n">
        <f aca="false">0.785*G6*G6*G7+3.14/24*2*G6^3</f>
        <v>6.87241333333333</v>
      </c>
      <c r="H10" s="261"/>
      <c r="I10" s="261" t="n">
        <f aca="false">0.785*I6*I6*I7+2*3.14/24*I6^3</f>
        <v>18.1073333333333</v>
      </c>
      <c r="J10" s="261"/>
      <c r="K10" s="261" t="n">
        <f aca="false">0.785*K6*K6*K7+3.14/24*2*K6^3</f>
        <v>93.59712</v>
      </c>
      <c r="L10" s="261" t="n">
        <f aca="false">0.785*L6*L6*L7+3.14/24*2*L6^3</f>
        <v>17.9838266666667</v>
      </c>
      <c r="M10" s="261" t="n">
        <f aca="false">0.785*M6*M6*M7+3.14/24*2*M6^3</f>
        <v>17.9838266666667</v>
      </c>
      <c r="O10" s="261" t="n">
        <f aca="false">0.785*O6*O6*O7+3.14/24*2*O6^3</f>
        <v>34.1312766666667</v>
      </c>
      <c r="P10" s="261" t="n">
        <f aca="false">0.785*P6*P6*P7+3.14/24*2*P6^3</f>
        <v>7.948125</v>
      </c>
      <c r="Q10" s="261" t="n">
        <f aca="false">0.785*Q6*Q6*Q7+3.14/24*2*Q6^3</f>
        <v>7.948125</v>
      </c>
      <c r="R10" s="261"/>
      <c r="S10" s="297" t="n">
        <f aca="false">0.785*S6*S6*S7+3.14/24*2*S6^3</f>
        <v>93.59712</v>
      </c>
      <c r="T10" s="298"/>
      <c r="U10" s="298" t="n">
        <f aca="false">0.785*U6*U6*U7+3.14/24*2*U6^3</f>
        <v>66.411</v>
      </c>
      <c r="V10" s="298" t="n">
        <f aca="false">0.785*V6*V6*V7+3.14/24*2*V6^3</f>
        <v>6.87241333333333</v>
      </c>
    </row>
    <row r="11" customFormat="false" ht="15" hidden="false" customHeight="false" outlineLevel="0" collapsed="false">
      <c r="A11" s="262" t="s">
        <v>398</v>
      </c>
      <c r="B11" s="291" t="s">
        <v>529</v>
      </c>
      <c r="C11" s="263" t="s">
        <v>605</v>
      </c>
      <c r="D11" s="291" t="s">
        <v>606</v>
      </c>
      <c r="E11" s="291" t="s">
        <v>607</v>
      </c>
      <c r="F11" s="291" t="s">
        <v>608</v>
      </c>
      <c r="G11" s="291" t="s">
        <v>609</v>
      </c>
      <c r="H11" s="291"/>
      <c r="I11" s="263" t="s">
        <v>529</v>
      </c>
      <c r="J11" s="263" t="s">
        <v>610</v>
      </c>
      <c r="K11" s="263" t="s">
        <v>529</v>
      </c>
      <c r="L11" s="263" t="s">
        <v>611</v>
      </c>
      <c r="M11" s="263" t="s">
        <v>611</v>
      </c>
      <c r="O11" s="263" t="s">
        <v>612</v>
      </c>
      <c r="P11" s="263" t="s">
        <v>612</v>
      </c>
      <c r="Q11" s="263" t="s">
        <v>612</v>
      </c>
      <c r="R11" s="263"/>
      <c r="S11" s="293" t="s">
        <v>529</v>
      </c>
      <c r="T11" s="294" t="s">
        <v>610</v>
      </c>
      <c r="U11" s="294" t="s">
        <v>613</v>
      </c>
      <c r="V11" s="294" t="s">
        <v>608</v>
      </c>
    </row>
    <row r="12" s="301" customFormat="true" ht="15" hidden="false" customHeight="false" outlineLevel="0" collapsed="false">
      <c r="A12" s="299" t="s">
        <v>489</v>
      </c>
      <c r="B12" s="300" t="n">
        <v>285</v>
      </c>
      <c r="C12" s="300" t="n">
        <f aca="false">物流参数!BA4</f>
        <v>491.5</v>
      </c>
      <c r="D12" s="300" t="n">
        <v>335</v>
      </c>
      <c r="E12" s="300" t="n">
        <v>56</v>
      </c>
      <c r="F12" s="291" t="n">
        <v>40</v>
      </c>
      <c r="G12" s="291" t="n">
        <v>40</v>
      </c>
      <c r="H12" s="300"/>
      <c r="I12" s="300" t="n">
        <v>40</v>
      </c>
      <c r="J12" s="300" t="n">
        <v>152</v>
      </c>
      <c r="K12" s="300" t="n">
        <v>60</v>
      </c>
      <c r="L12" s="300" t="n">
        <v>60</v>
      </c>
      <c r="M12" s="300" t="n">
        <v>60</v>
      </c>
      <c r="O12" s="300" t="n">
        <v>199</v>
      </c>
      <c r="P12" s="300" t="n">
        <v>199</v>
      </c>
      <c r="Q12" s="300" t="n">
        <v>168</v>
      </c>
      <c r="R12" s="300"/>
      <c r="S12" s="302" t="n">
        <v>60</v>
      </c>
      <c r="T12" s="303" t="n">
        <v>188</v>
      </c>
      <c r="U12" s="294" t="n">
        <v>150</v>
      </c>
      <c r="V12" s="294" t="str">
        <f aca="false">项目信息!B55</f>
        <v>常温</v>
      </c>
    </row>
    <row r="13" customFormat="false" ht="15" hidden="false" customHeight="false" outlineLevel="0" collapsed="false">
      <c r="A13" s="262" t="s">
        <v>490</v>
      </c>
      <c r="B13" s="213" t="n">
        <v>2.99</v>
      </c>
      <c r="C13" s="263" t="n">
        <v>2.4</v>
      </c>
      <c r="D13" s="213" t="n">
        <v>0.2</v>
      </c>
      <c r="E13" s="213" t="n">
        <v>2.78</v>
      </c>
      <c r="F13" s="213" t="n">
        <v>0.5</v>
      </c>
      <c r="G13" s="213" t="n">
        <v>0.7</v>
      </c>
      <c r="H13" s="213"/>
      <c r="I13" s="213" t="n">
        <v>2.81</v>
      </c>
      <c r="J13" s="213" t="n">
        <v>0.4</v>
      </c>
      <c r="K13" s="213" t="n">
        <v>0.1</v>
      </c>
      <c r="L13" s="213" t="n">
        <v>0.1</v>
      </c>
      <c r="M13" s="213" t="n">
        <v>0.1</v>
      </c>
      <c r="O13" s="213" t="n">
        <v>1.43</v>
      </c>
      <c r="P13" s="213" t="n">
        <v>1.43</v>
      </c>
      <c r="Q13" s="213" t="n">
        <v>0.66</v>
      </c>
      <c r="R13" s="213"/>
      <c r="S13" s="304" t="n">
        <v>0.4</v>
      </c>
      <c r="T13" s="305" t="n">
        <v>1</v>
      </c>
      <c r="U13" s="305" t="n">
        <v>0.06</v>
      </c>
      <c r="V13" s="305" t="n">
        <f aca="false">项目信息!B54</f>
        <v>0.5</v>
      </c>
    </row>
    <row r="14" customFormat="false" ht="15" hidden="false" customHeight="false" outlineLevel="0" collapsed="false">
      <c r="A14" s="262" t="s">
        <v>530</v>
      </c>
      <c r="B14" s="215"/>
      <c r="C14" s="215"/>
      <c r="D14" s="215"/>
      <c r="E14" s="215"/>
      <c r="F14" s="215" t="n">
        <v>0.6</v>
      </c>
      <c r="G14" s="215" t="n">
        <v>0.8</v>
      </c>
      <c r="H14" s="215"/>
      <c r="I14" s="215"/>
      <c r="J14" s="215" t="n">
        <v>0.5</v>
      </c>
      <c r="K14" s="215"/>
      <c r="L14" s="215"/>
      <c r="M14" s="215"/>
      <c r="O14" s="215"/>
      <c r="P14" s="215"/>
      <c r="Q14" s="215"/>
      <c r="R14" s="215"/>
      <c r="S14" s="306"/>
      <c r="T14" s="307" t="n">
        <v>1.3</v>
      </c>
      <c r="U14" s="307" t="n">
        <v>0.3</v>
      </c>
      <c r="V14" s="307" t="n">
        <v>0.6</v>
      </c>
    </row>
    <row r="15" customFormat="false" ht="15" hidden="false" customHeight="false" outlineLevel="0" collapsed="false">
      <c r="A15" s="262" t="s">
        <v>531</v>
      </c>
      <c r="B15" s="213" t="n">
        <v>12588</v>
      </c>
      <c r="C15" s="213" t="n">
        <v>4045</v>
      </c>
      <c r="D15" s="213" t="n">
        <v>7799</v>
      </c>
      <c r="E15" s="213" t="n">
        <v>6068</v>
      </c>
      <c r="F15" s="308" t="n">
        <v>1708.9</v>
      </c>
      <c r="G15" s="308" t="n">
        <f aca="false">700/22.4*29.2</f>
        <v>912.5</v>
      </c>
      <c r="H15" s="213"/>
      <c r="I15" s="213" t="n">
        <v>11805</v>
      </c>
      <c r="J15" s="213" t="n">
        <v>3461</v>
      </c>
      <c r="K15" s="213" t="n">
        <v>15000</v>
      </c>
      <c r="L15" s="213" t="n">
        <v>10000</v>
      </c>
      <c r="M15" s="213" t="n">
        <v>10000</v>
      </c>
      <c r="O15" s="213" t="n">
        <v>26881</v>
      </c>
      <c r="P15" s="213" t="n">
        <v>4018</v>
      </c>
      <c r="Q15" s="213" t="n">
        <v>5215</v>
      </c>
      <c r="R15" s="213"/>
      <c r="S15" s="304" t="n">
        <v>15000</v>
      </c>
      <c r="T15" s="305" t="n">
        <f aca="false">SUM(物流参数!CK7:CN7)</f>
        <v>-11205.44</v>
      </c>
      <c r="U15" s="305" t="n">
        <f aca="false">'安全阀选型(基础设计)'!V39</f>
        <v>0</v>
      </c>
      <c r="V15" s="309" t="n">
        <v>2450</v>
      </c>
    </row>
    <row r="16" customFormat="false" ht="15" hidden="false" customHeight="false" outlineLevel="0" collapsed="false">
      <c r="A16" s="262" t="s">
        <v>532</v>
      </c>
      <c r="B16" s="213" t="n">
        <v>300044</v>
      </c>
      <c r="C16" s="213" t="n">
        <f aca="false">C15*0.01</f>
        <v>40.45</v>
      </c>
      <c r="D16" s="213" t="n">
        <v>293018</v>
      </c>
      <c r="E16" s="213" t="n">
        <v>2</v>
      </c>
      <c r="F16" s="213" t="n">
        <f aca="false">F15*0.01</f>
        <v>17.089</v>
      </c>
      <c r="G16" s="213" t="n">
        <f aca="false">G15*0.01</f>
        <v>9.125</v>
      </c>
      <c r="H16" s="213"/>
      <c r="I16" s="213" t="n">
        <v>15912</v>
      </c>
      <c r="J16" s="213" t="n">
        <f aca="false">J15/15*85</f>
        <v>19612.3333333333</v>
      </c>
      <c r="K16" s="213" t="n">
        <v>10000</v>
      </c>
      <c r="L16" s="213" t="n">
        <v>20000</v>
      </c>
      <c r="M16" s="213" t="n">
        <v>20000</v>
      </c>
      <c r="O16" s="213" t="n">
        <f aca="false">O15*19</f>
        <v>510739</v>
      </c>
      <c r="P16" s="213" t="n">
        <f aca="false">P15*19</f>
        <v>76342</v>
      </c>
      <c r="Q16" s="213" t="n">
        <f aca="false">Q15*19</f>
        <v>99085</v>
      </c>
      <c r="R16" s="213"/>
      <c r="S16" s="304" t="n">
        <v>15000</v>
      </c>
      <c r="T16" s="305" t="n">
        <f aca="false">T15</f>
        <v>-11205.44</v>
      </c>
      <c r="U16" s="305" t="n">
        <f aca="false">U15*0.01</f>
        <v>0</v>
      </c>
      <c r="V16" s="305" t="n">
        <f aca="false">V15*0.01</f>
        <v>24.5</v>
      </c>
    </row>
    <row r="17" customFormat="false" ht="15" hidden="false" customHeight="false" outlineLevel="0" collapsed="false">
      <c r="A17" s="266" t="s">
        <v>533</v>
      </c>
      <c r="B17" s="291" t="n">
        <v>1.1</v>
      </c>
      <c r="C17" s="263" t="n">
        <v>1.3</v>
      </c>
      <c r="D17" s="291" t="n">
        <v>1.1</v>
      </c>
      <c r="E17" s="291" t="n">
        <v>1.1</v>
      </c>
      <c r="F17" s="291" t="n">
        <v>1.3</v>
      </c>
      <c r="G17" s="291" t="n">
        <v>1.3</v>
      </c>
      <c r="H17" s="291"/>
      <c r="I17" s="263" t="n">
        <v>1.1</v>
      </c>
      <c r="J17" s="263" t="n">
        <v>1.3</v>
      </c>
      <c r="K17" s="263" t="n">
        <v>1.1</v>
      </c>
      <c r="L17" s="263" t="n">
        <v>1.1</v>
      </c>
      <c r="M17" s="263" t="n">
        <v>1.1</v>
      </c>
      <c r="O17" s="263" t="n">
        <v>1.1</v>
      </c>
      <c r="P17" s="263" t="n">
        <v>1.1</v>
      </c>
      <c r="Q17" s="263" t="n">
        <v>1.1</v>
      </c>
      <c r="R17" s="263"/>
      <c r="S17" s="293" t="n">
        <v>1.1</v>
      </c>
      <c r="T17" s="294" t="n">
        <v>1.3</v>
      </c>
      <c r="U17" s="294" t="n">
        <v>1</v>
      </c>
      <c r="V17" s="294" t="n">
        <v>1.3</v>
      </c>
    </row>
    <row r="18" customFormat="false" ht="15" hidden="false" customHeight="false" outlineLevel="0" collapsed="false">
      <c r="A18" s="262" t="s">
        <v>534</v>
      </c>
      <c r="B18" s="261" t="n">
        <f aca="false">B15*B$17</f>
        <v>13846.8</v>
      </c>
      <c r="C18" s="261" t="n">
        <f aca="false">C15*C$17</f>
        <v>5258.5</v>
      </c>
      <c r="D18" s="261" t="n">
        <f aca="false">D15*D$17</f>
        <v>8578.9</v>
      </c>
      <c r="E18" s="261" t="n">
        <f aca="false">E15*E$17</f>
        <v>6674.8</v>
      </c>
      <c r="F18" s="261" t="n">
        <f aca="false">F15*F$17</f>
        <v>2221.57</v>
      </c>
      <c r="G18" s="261" t="n">
        <f aca="false">G15*G$17</f>
        <v>1186.25</v>
      </c>
      <c r="H18" s="261"/>
      <c r="I18" s="261" t="n">
        <f aca="false">I15*I$17</f>
        <v>12985.5</v>
      </c>
      <c r="J18" s="261" t="n">
        <f aca="false">J15*J$17</f>
        <v>4499.3</v>
      </c>
      <c r="K18" s="261" t="n">
        <f aca="false">K15*K$17</f>
        <v>16500</v>
      </c>
      <c r="L18" s="261" t="n">
        <f aca="false">L15*L$17</f>
        <v>11000</v>
      </c>
      <c r="M18" s="261" t="n">
        <f aca="false">M15*M$17</f>
        <v>11000</v>
      </c>
      <c r="O18" s="261" t="n">
        <f aca="false">O15*O$17</f>
        <v>29569.1</v>
      </c>
      <c r="P18" s="261" t="n">
        <f aca="false">P15*P$17</f>
        <v>4419.8</v>
      </c>
      <c r="Q18" s="261" t="n">
        <f aca="false">Q15*Q$17</f>
        <v>5736.5</v>
      </c>
      <c r="R18" s="261"/>
      <c r="S18" s="297" t="n">
        <f aca="false">S15*S$17</f>
        <v>16500</v>
      </c>
      <c r="T18" s="298" t="n">
        <f aca="false">T15*T$17</f>
        <v>-14567.072</v>
      </c>
      <c r="U18" s="298" t="n">
        <f aca="false">U15*U$17</f>
        <v>0</v>
      </c>
      <c r="V18" s="298" t="n">
        <f aca="false">V15*V$17</f>
        <v>3185</v>
      </c>
    </row>
    <row r="19" customFormat="false" ht="15" hidden="false" customHeight="false" outlineLevel="0" collapsed="false">
      <c r="A19" s="262" t="s">
        <v>535</v>
      </c>
      <c r="B19" s="261" t="n">
        <f aca="false">B16*B$17</f>
        <v>330048.4</v>
      </c>
      <c r="C19" s="261" t="n">
        <f aca="false">C16*C$17</f>
        <v>52.585</v>
      </c>
      <c r="D19" s="261" t="n">
        <f aca="false">D16*D$17</f>
        <v>322319.8</v>
      </c>
      <c r="E19" s="261" t="n">
        <f aca="false">E16*E$17</f>
        <v>2.2</v>
      </c>
      <c r="F19" s="261" t="n">
        <f aca="false">F16*F$17</f>
        <v>22.2157</v>
      </c>
      <c r="G19" s="261" t="n">
        <f aca="false">G16*G$17</f>
        <v>11.8625</v>
      </c>
      <c r="H19" s="261"/>
      <c r="I19" s="261" t="n">
        <f aca="false">I16*I$17</f>
        <v>17503.2</v>
      </c>
      <c r="J19" s="261" t="n">
        <f aca="false">J16*J$17</f>
        <v>25496.0333333333</v>
      </c>
      <c r="K19" s="261" t="n">
        <f aca="false">K16*K$17</f>
        <v>11000</v>
      </c>
      <c r="L19" s="261" t="n">
        <f aca="false">L16*L$17</f>
        <v>22000</v>
      </c>
      <c r="M19" s="261" t="n">
        <f aca="false">M16*M$17</f>
        <v>22000</v>
      </c>
      <c r="O19" s="261" t="n">
        <f aca="false">O16*O$17</f>
        <v>561812.9</v>
      </c>
      <c r="P19" s="261" t="n">
        <f aca="false">P16*P$17</f>
        <v>83976.2</v>
      </c>
      <c r="Q19" s="261" t="n">
        <f aca="false">Q16*Q$17</f>
        <v>108993.5</v>
      </c>
      <c r="R19" s="261"/>
      <c r="S19" s="297" t="n">
        <f aca="false">S16*S$17</f>
        <v>16500</v>
      </c>
      <c r="T19" s="298" t="n">
        <f aca="false">T16*T$17</f>
        <v>-14567.072</v>
      </c>
      <c r="U19" s="298" t="n">
        <f aca="false">U16*U$17</f>
        <v>0</v>
      </c>
      <c r="V19" s="298" t="n">
        <f aca="false">V16*V$17</f>
        <v>31.85</v>
      </c>
    </row>
    <row r="20" customFormat="false" ht="15" hidden="false" customHeight="false" outlineLevel="0" collapsed="false">
      <c r="A20" s="262" t="s">
        <v>536</v>
      </c>
      <c r="B20" s="213" t="n">
        <v>17.4</v>
      </c>
      <c r="C20" s="213" t="n">
        <v>1.9</v>
      </c>
      <c r="D20" s="213" t="n">
        <v>6.2</v>
      </c>
      <c r="E20" s="213" t="n">
        <v>9.2</v>
      </c>
      <c r="F20" s="213" t="n">
        <v>3.6</v>
      </c>
      <c r="G20" s="213" t="n">
        <v>3.6</v>
      </c>
      <c r="H20" s="213"/>
      <c r="I20" s="213" t="n">
        <v>15.5</v>
      </c>
      <c r="J20" s="213" t="n">
        <v>2.63</v>
      </c>
      <c r="K20" s="213" t="n">
        <v>15.5</v>
      </c>
      <c r="L20" s="213" t="n">
        <v>15.5</v>
      </c>
      <c r="M20" s="213" t="n">
        <v>15.5</v>
      </c>
      <c r="O20" s="213" t="n">
        <v>7.7408</v>
      </c>
      <c r="P20" s="213" t="n">
        <v>7.7408</v>
      </c>
      <c r="Q20" s="213" t="n">
        <v>3.9091</v>
      </c>
      <c r="R20" s="213"/>
      <c r="S20" s="304" t="n">
        <v>15.5</v>
      </c>
      <c r="T20" s="305" t="n">
        <f aca="false">物流参数!CK10</f>
        <v>244.03</v>
      </c>
      <c r="U20" s="305" t="n">
        <v>3.6</v>
      </c>
      <c r="V20" s="305" t="n">
        <v>3.6</v>
      </c>
    </row>
    <row r="21" customFormat="false" ht="15" hidden="false" customHeight="false" outlineLevel="0" collapsed="false">
      <c r="A21" s="262" t="s">
        <v>537</v>
      </c>
      <c r="B21" s="213" t="n">
        <v>658.3</v>
      </c>
      <c r="C21" s="310" t="n">
        <v>510</v>
      </c>
      <c r="D21" s="213" t="n">
        <v>632.8</v>
      </c>
      <c r="E21" s="213" t="n">
        <v>984.4</v>
      </c>
      <c r="F21" s="308" t="n">
        <v>600</v>
      </c>
      <c r="G21" s="308" t="n">
        <v>998</v>
      </c>
      <c r="H21" s="213"/>
      <c r="I21" s="213" t="n">
        <f aca="false">(11307+4605)/(11307/974.3+4605/496.2)</f>
        <v>761.857809092909</v>
      </c>
      <c r="J21" s="310" t="n">
        <v>902</v>
      </c>
      <c r="K21" s="213" t="n">
        <v>800</v>
      </c>
      <c r="L21" s="213" t="n">
        <v>800</v>
      </c>
      <c r="M21" s="213" t="n">
        <v>850</v>
      </c>
      <c r="O21" s="213" t="n">
        <v>865.34</v>
      </c>
      <c r="P21" s="213" t="n">
        <v>865.34</v>
      </c>
      <c r="Q21" s="213" t="n">
        <v>899.38</v>
      </c>
      <c r="R21" s="213"/>
      <c r="S21" s="304" t="n">
        <v>976.8</v>
      </c>
      <c r="T21" s="309" t="n">
        <v>866.3</v>
      </c>
      <c r="U21" s="309" t="n">
        <v>870</v>
      </c>
      <c r="V21" s="309" t="n">
        <f aca="false">J21</f>
        <v>902</v>
      </c>
    </row>
    <row r="22" customFormat="false" ht="15" hidden="false" customHeight="false" outlineLevel="0" collapsed="false">
      <c r="A22" s="267" t="s">
        <v>538</v>
      </c>
      <c r="B22" s="268" t="n">
        <f aca="false">B18/B20/3600</f>
        <v>0.221053639846743</v>
      </c>
      <c r="C22" s="268" t="n">
        <f aca="false">C18/C20/3600</f>
        <v>0.768786549707602</v>
      </c>
      <c r="D22" s="268" t="n">
        <f aca="false">D18/D20/3600</f>
        <v>0.384359318996416</v>
      </c>
      <c r="E22" s="268" t="n">
        <f aca="false">E18/E20/3600</f>
        <v>0.201533816425121</v>
      </c>
      <c r="F22" s="268" t="n">
        <f aca="false">F18/F20/3600</f>
        <v>0.171417438271605</v>
      </c>
      <c r="G22" s="268" t="n">
        <f aca="false">G18/G20/3600</f>
        <v>0.0915316358024692</v>
      </c>
      <c r="H22" s="268"/>
      <c r="I22" s="268" t="n">
        <f aca="false">I18/I20/3600</f>
        <v>0.232715053763441</v>
      </c>
      <c r="J22" s="268" t="n">
        <f aca="false">J18/J20/3600</f>
        <v>0.475211237853823</v>
      </c>
      <c r="K22" s="268" t="n">
        <f aca="false">K18/K20/3600</f>
        <v>0.295698924731183</v>
      </c>
      <c r="L22" s="268" t="n">
        <f aca="false">L18/L20/3600</f>
        <v>0.197132616487455</v>
      </c>
      <c r="M22" s="268" t="n">
        <f aca="false">M18/M20/3600</f>
        <v>0.197132616487455</v>
      </c>
      <c r="O22" s="268" t="n">
        <f aca="false">O18/O20/3600</f>
        <v>1.06108398213219</v>
      </c>
      <c r="P22" s="268" t="n">
        <f aca="false">P18/P20/3600</f>
        <v>0.158604048964218</v>
      </c>
      <c r="Q22" s="268" t="n">
        <f aca="false">Q18/Q20/3600</f>
        <v>0.40763148096038</v>
      </c>
      <c r="R22" s="268"/>
      <c r="S22" s="311" t="n">
        <f aca="false">S18/S20/3600</f>
        <v>0.295698924731183</v>
      </c>
      <c r="T22" s="312" t="n">
        <f aca="false">T18/T20/3600</f>
        <v>-0.0165816042654136</v>
      </c>
      <c r="U22" s="312" t="n">
        <f aca="false">U18/U20/3600</f>
        <v>0</v>
      </c>
      <c r="V22" s="312" t="n">
        <f aca="false">V18/V20/3600</f>
        <v>0.245756172839506</v>
      </c>
    </row>
    <row r="23" customFormat="false" ht="15" hidden="false" customHeight="false" outlineLevel="0" collapsed="false">
      <c r="A23" s="267" t="s">
        <v>539</v>
      </c>
      <c r="B23" s="269" t="n">
        <f aca="false">B19/B21/3600</f>
        <v>0.139267979813324</v>
      </c>
      <c r="C23" s="269" t="n">
        <f aca="false">C19/C21/3600</f>
        <v>2.86410675381264E-005</v>
      </c>
      <c r="D23" s="269" t="n">
        <f aca="false">D19/D21/3600</f>
        <v>0.14148748068549</v>
      </c>
      <c r="E23" s="269" t="n">
        <f aca="false">E19/E21/3600</f>
        <v>6.20795521242494E-007</v>
      </c>
      <c r="F23" s="269" t="n">
        <f aca="false">F19/F21/3600</f>
        <v>1.02850462962963E-005</v>
      </c>
      <c r="G23" s="269" t="n">
        <f aca="false">G19/G21/3600</f>
        <v>3.30174237363616E-006</v>
      </c>
      <c r="H23" s="269"/>
      <c r="I23" s="313" t="n">
        <f aca="false">I19/I21/3600</f>
        <v>0.00638176828007952</v>
      </c>
      <c r="J23" s="269" t="n">
        <f aca="false">J19/J21/3600</f>
        <v>0.00785169787303934</v>
      </c>
      <c r="K23" s="269" t="n">
        <f aca="false">K19/K21/3600</f>
        <v>0.00381944444444444</v>
      </c>
      <c r="L23" s="269" t="n">
        <f aca="false">L19/L21/3600</f>
        <v>0.00763888888888889</v>
      </c>
      <c r="M23" s="269" t="n">
        <f aca="false">M19/M21/3600</f>
        <v>0.00718954248366013</v>
      </c>
      <c r="O23" s="269" t="n">
        <f aca="false">O19/O21/3600</f>
        <v>0.180344302688988</v>
      </c>
      <c r="P23" s="269" t="n">
        <f aca="false">P19/P21/3600</f>
        <v>0.0269567132251164</v>
      </c>
      <c r="Q23" s="269" t="n">
        <f aca="false">Q19/Q21/3600</f>
        <v>0.0336631593122176</v>
      </c>
      <c r="R23" s="269"/>
      <c r="S23" s="314" t="n">
        <f aca="false">S19/S21/3600</f>
        <v>0.00469219219219219</v>
      </c>
      <c r="T23" s="315" t="n">
        <f aca="false">T19/T21/3600</f>
        <v>-0.00467090948734721</v>
      </c>
      <c r="U23" s="315" t="n">
        <f aca="false">U19/U21/3600</f>
        <v>0</v>
      </c>
      <c r="V23" s="315" t="n">
        <f aca="false">V19/V21/3600</f>
        <v>9.80845035723084E-006</v>
      </c>
    </row>
    <row r="24" customFormat="false" ht="15" hidden="false" customHeight="false" outlineLevel="0" collapsed="false">
      <c r="A24" s="212" t="s">
        <v>546</v>
      </c>
      <c r="B24" s="273" t="n">
        <f aca="false">0.048*SQRT((B21-B20)/B20)</f>
        <v>0.29131426329653</v>
      </c>
      <c r="C24" s="273" t="n">
        <f aca="false">0.048*SQRT((C21-C20)/C20)</f>
        <v>0.784944651082583</v>
      </c>
      <c r="D24" s="273" t="n">
        <f aca="false">0.048*SQRT((D21-D20)/D20)</f>
        <v>0.482548075492267</v>
      </c>
      <c r="E24" s="273" t="n">
        <f aca="false">0.048*SQRT((E21-E20)/E20)</f>
        <v>0.494190246767376</v>
      </c>
      <c r="F24" s="273" t="n">
        <f aca="false">0.048*SQRT((F21-F20)/F20)</f>
        <v>0.61781550644185</v>
      </c>
      <c r="G24" s="273" t="n">
        <f aca="false">0.048*SQRT((G21-G20)/G20)</f>
        <v>0.797756855188346</v>
      </c>
      <c r="H24" s="273"/>
      <c r="I24" s="273" t="n">
        <f aca="false">0.048*SQRT((I21-I20)/I20)</f>
        <v>0.333080285986588</v>
      </c>
      <c r="J24" s="273" t="n">
        <f aca="false">0.048*SQRT((J21-J20)/J20)</f>
        <v>0.887631204889472</v>
      </c>
      <c r="K24" s="273" t="n">
        <f aca="false">0.048*SQRT((K21-K20)/K20)</f>
        <v>0.341485181277692</v>
      </c>
      <c r="L24" s="273" t="n">
        <f aca="false">0.048*SQRT((L21-L20)/L20)</f>
        <v>0.341485181277692</v>
      </c>
      <c r="M24" s="273" t="n">
        <f aca="false">0.048*SQRT((M21-M20)/M20)</f>
        <v>0.352199357036287</v>
      </c>
      <c r="O24" s="273" t="n">
        <f aca="false">0.048*SQRT((O21-O20)/O20)</f>
        <v>0.505231590363059</v>
      </c>
      <c r="P24" s="273" t="n">
        <f aca="false">0.048*SQRT((P21-P20)/P20)</f>
        <v>0.505231590363059</v>
      </c>
      <c r="Q24" s="273" t="n">
        <f aca="false">0.048*SQRT((Q21-Q20)/Q20)</f>
        <v>0.726488235329197</v>
      </c>
      <c r="R24" s="273"/>
      <c r="S24" s="316" t="n">
        <f aca="false">0.048*SQRT((S21-S20)/S20)</f>
        <v>0.378011366956587</v>
      </c>
      <c r="T24" s="317" t="n">
        <f aca="false">0.048*SQRT((T21-T20)/T20)</f>
        <v>0.0766494529040896</v>
      </c>
      <c r="U24" s="317" t="n">
        <f aca="false">0.048*SQRT((U21-U20)/U20)</f>
        <v>0.744644881806086</v>
      </c>
      <c r="V24" s="317" t="n">
        <f aca="false">0.048*SQRT((V21-V20)/V20)</f>
        <v>0.758271719108658</v>
      </c>
    </row>
    <row r="25" customFormat="false" ht="15" hidden="false" customHeight="false" outlineLevel="0" collapsed="false">
      <c r="A25" s="318" t="s">
        <v>614</v>
      </c>
      <c r="B25" s="291" t="s">
        <v>615</v>
      </c>
      <c r="C25" s="263" t="s">
        <v>615</v>
      </c>
      <c r="D25" s="291" t="s">
        <v>615</v>
      </c>
      <c r="E25" s="291" t="s">
        <v>615</v>
      </c>
      <c r="F25" s="291" t="s">
        <v>615</v>
      </c>
      <c r="G25" s="291" t="s">
        <v>615</v>
      </c>
      <c r="H25" s="291"/>
      <c r="I25" s="263" t="s">
        <v>615</v>
      </c>
      <c r="J25" s="263" t="s">
        <v>615</v>
      </c>
      <c r="K25" s="263" t="s">
        <v>615</v>
      </c>
      <c r="L25" s="263" t="s">
        <v>615</v>
      </c>
      <c r="M25" s="263" t="s">
        <v>615</v>
      </c>
      <c r="O25" s="263" t="s">
        <v>615</v>
      </c>
      <c r="P25" s="263" t="s">
        <v>615</v>
      </c>
      <c r="Q25" s="263" t="s">
        <v>615</v>
      </c>
      <c r="R25" s="263"/>
      <c r="S25" s="293" t="s">
        <v>615</v>
      </c>
      <c r="T25" s="294" t="s">
        <v>615</v>
      </c>
      <c r="U25" s="294" t="s">
        <v>616</v>
      </c>
      <c r="V25" s="294" t="s">
        <v>615</v>
      </c>
    </row>
    <row r="26" customFormat="false" ht="15" hidden="false" customHeight="false" outlineLevel="0" collapsed="false">
      <c r="A26" s="318" t="s">
        <v>617</v>
      </c>
      <c r="B26" s="291" t="s">
        <v>615</v>
      </c>
      <c r="C26" s="263" t="s">
        <v>615</v>
      </c>
      <c r="D26" s="291" t="s">
        <v>615</v>
      </c>
      <c r="E26" s="291" t="s">
        <v>615</v>
      </c>
      <c r="F26" s="291" t="s">
        <v>615</v>
      </c>
      <c r="G26" s="291" t="s">
        <v>615</v>
      </c>
      <c r="H26" s="291"/>
      <c r="I26" s="263" t="s">
        <v>615</v>
      </c>
      <c r="J26" s="263" t="s">
        <v>615</v>
      </c>
      <c r="K26" s="263" t="s">
        <v>615</v>
      </c>
      <c r="L26" s="263" t="s">
        <v>615</v>
      </c>
      <c r="M26" s="263" t="s">
        <v>615</v>
      </c>
      <c r="O26" s="263" t="s">
        <v>616</v>
      </c>
      <c r="P26" s="263" t="s">
        <v>616</v>
      </c>
      <c r="Q26" s="263" t="s">
        <v>616</v>
      </c>
      <c r="R26" s="263"/>
      <c r="S26" s="293" t="s">
        <v>615</v>
      </c>
      <c r="T26" s="294" t="s">
        <v>615</v>
      </c>
      <c r="U26" s="294" t="s">
        <v>615</v>
      </c>
      <c r="V26" s="294" t="s">
        <v>615</v>
      </c>
    </row>
    <row r="27" customFormat="false" ht="15" hidden="false" customHeight="false" outlineLevel="0" collapsed="false">
      <c r="A27" s="212" t="s">
        <v>547</v>
      </c>
      <c r="B27" s="273" t="n">
        <f aca="false">IF(B26="是",B24,(IF(B25="是",B24*1.7,B24*0.8)))</f>
        <v>0.233051410637224</v>
      </c>
      <c r="C27" s="273" t="n">
        <f aca="false">IF(C26="是",C24,(IF(C25="是",C24*1.7,C24*0.8)))</f>
        <v>0.627955720866066</v>
      </c>
      <c r="D27" s="273" t="n">
        <f aca="false">IF(D26="是",D24,(IF(D25="是",D24*1.7,D24*0.8)))</f>
        <v>0.386038460393813</v>
      </c>
      <c r="E27" s="273" t="n">
        <f aca="false">IF(E26="是",E24,(IF(E25="是",E24*1.7,E24*0.8)))</f>
        <v>0.395352197413901</v>
      </c>
      <c r="F27" s="273" t="n">
        <f aca="false">IF(F26="是",F24,(IF(F25="是",F24*1.7,F24*0.8)))</f>
        <v>0.49425240515348</v>
      </c>
      <c r="G27" s="273" t="n">
        <f aca="false">IF(G26="是",G24,(IF(G25="是",G24*1.7,G24*0.8)))</f>
        <v>0.638205484150677</v>
      </c>
      <c r="H27" s="273"/>
      <c r="I27" s="273" t="n">
        <f aca="false">IF(I26="是",I24,(IF(I25="是",I24*1.7,I24*0.8)))</f>
        <v>0.26646422878927</v>
      </c>
      <c r="J27" s="273" t="n">
        <f aca="false">IF(J26="是",J24,(IF(J25="是",J24*1.7,J24*0.8)))</f>
        <v>0.710104963911578</v>
      </c>
      <c r="K27" s="273" t="n">
        <f aca="false">IF(K26="是",K24,(IF(K25="是",K24*1.7,K24*0.8)))</f>
        <v>0.273188145022154</v>
      </c>
      <c r="L27" s="273" t="n">
        <f aca="false">IF(L26="是",L24,(IF(L25="是",L24*1.7,L24*0.8)))</f>
        <v>0.273188145022154</v>
      </c>
      <c r="M27" s="273" t="n">
        <f aca="false">IF(M26="是",M24,(IF(M25="是",M24*1.7,M24*0.8)))</f>
        <v>0.28175948562903</v>
      </c>
      <c r="O27" s="273" t="n">
        <f aca="false">IF(O26="是",O24,(IF(O25="是",O24*1.7,O24*0.8)))</f>
        <v>0.505231590363059</v>
      </c>
      <c r="P27" s="273" t="n">
        <f aca="false">IF(P26="是",P24,(IF(P25="是",P24*1.7,P24*0.8)))</f>
        <v>0.505231590363059</v>
      </c>
      <c r="Q27" s="273" t="n">
        <f aca="false">IF(Q26="是",Q24,(IF(Q25="是",Q24*1.7,Q24*0.8)))</f>
        <v>0.726488235329197</v>
      </c>
      <c r="R27" s="273"/>
      <c r="S27" s="316" t="n">
        <f aca="false">IF(S26="是",S24,(IF(S25="是",S24*1.7,S24*0.8)))</f>
        <v>0.302409093565269</v>
      </c>
      <c r="T27" s="317" t="n">
        <f aca="false">IF(T26="是",T24,(IF(T25="是",T24*1.7,T24*0.8)))</f>
        <v>0.0613195623232717</v>
      </c>
      <c r="U27" s="317" t="n">
        <f aca="false">IF(U26="是",U24,(IF(U25="是",U24*1.7,U24*0.8)))</f>
        <v>1.26589629907035</v>
      </c>
      <c r="V27" s="317" t="n">
        <f aca="false">IF(V26="是",V24,(IF(V25="是",V24*1.7,V24*0.8)))</f>
        <v>0.606617375286927</v>
      </c>
    </row>
    <row r="28" customFormat="false" ht="15" hidden="false" customHeight="false" outlineLevel="0" collapsed="false">
      <c r="A28" s="274" t="s">
        <v>618</v>
      </c>
      <c r="B28" s="319" t="n">
        <f aca="false">IF(B3="立式",1,0.3)</f>
        <v>1</v>
      </c>
      <c r="C28" s="319" t="n">
        <f aca="false">IF(C3="立式",1,0.3)</f>
        <v>1</v>
      </c>
      <c r="D28" s="319" t="n">
        <f aca="false">IF(D3="立式",1,0.3)</f>
        <v>1</v>
      </c>
      <c r="E28" s="319" t="n">
        <f aca="false">IF(E3="立式",1,0.3)</f>
        <v>1</v>
      </c>
      <c r="F28" s="319" t="n">
        <f aca="false">IF(F3="立式",1,0.3)</f>
        <v>1</v>
      </c>
      <c r="G28" s="319" t="n">
        <f aca="false">IF(G3="立式",1,0.3)</f>
        <v>1</v>
      </c>
      <c r="H28" s="319"/>
      <c r="I28" s="319" t="n">
        <f aca="false">IF(I3="立式",1,0.49)</f>
        <v>0.49</v>
      </c>
      <c r="J28" s="319" t="n">
        <v>0.3</v>
      </c>
      <c r="K28" s="319" t="n">
        <v>0.5</v>
      </c>
      <c r="L28" s="319" t="n">
        <v>0.5</v>
      </c>
      <c r="M28" s="319" t="n">
        <v>0.5</v>
      </c>
      <c r="O28" s="319" t="n">
        <v>0.5</v>
      </c>
      <c r="P28" s="319" t="n">
        <v>0.5</v>
      </c>
      <c r="Q28" s="319" t="n">
        <v>0.5</v>
      </c>
      <c r="R28" s="319"/>
      <c r="S28" s="283" t="n">
        <f aca="false">IF(S3="立式",1,0.49)</f>
        <v>0.49</v>
      </c>
      <c r="T28" s="320" t="n">
        <v>0.5</v>
      </c>
      <c r="U28" s="320" t="n">
        <v>0.8</v>
      </c>
      <c r="V28" s="320" t="n">
        <f aca="false">IF(V3="立式",1,0.3)</f>
        <v>1</v>
      </c>
    </row>
    <row r="29" customFormat="false" ht="15" hidden="false" customHeight="false" outlineLevel="0" collapsed="false">
      <c r="A29" s="254" t="s">
        <v>619</v>
      </c>
      <c r="B29" s="281" t="n">
        <f aca="false">0.785*B6^2*B28</f>
        <v>16.6106</v>
      </c>
      <c r="C29" s="255" t="n">
        <f aca="false">0.785*C6^2*C28</f>
        <v>1.5386</v>
      </c>
      <c r="D29" s="281" t="n">
        <f aca="false">0.785*D6^2*D28</f>
        <v>12.56</v>
      </c>
      <c r="E29" s="281" t="n">
        <f aca="false">0.785*E6^2*E28</f>
        <v>0.785</v>
      </c>
      <c r="F29" s="281" t="n">
        <f aca="false">0.785*F6^2*F28</f>
        <v>1.5386</v>
      </c>
      <c r="G29" s="281" t="n">
        <f aca="false">0.785*G6^2*G28</f>
        <v>1.5386</v>
      </c>
      <c r="H29" s="281"/>
      <c r="I29" s="255" t="n">
        <f aca="false">0.785*I6^2*I28</f>
        <v>1.5386</v>
      </c>
      <c r="J29" s="255" t="n">
        <f aca="false">0.785*J6^2*J28</f>
        <v>1.13982</v>
      </c>
      <c r="K29" s="255" t="n">
        <f aca="false">0.785*K6^2*K28</f>
        <v>5.0868</v>
      </c>
      <c r="L29" s="255" t="n">
        <f aca="false">0.785*L6^2*L28</f>
        <v>1.8997</v>
      </c>
      <c r="M29" s="255" t="n">
        <f aca="false">0.785*M6^2*M28</f>
        <v>1.8997</v>
      </c>
      <c r="O29" s="255" t="n">
        <f aca="false">0.785*O6^2*O28</f>
        <v>1.8997</v>
      </c>
      <c r="P29" s="255" t="n">
        <f aca="false">0.785*P6^2*P28</f>
        <v>0.883125</v>
      </c>
      <c r="Q29" s="255" t="n">
        <f aca="false">0.785*Q6^2*Q28</f>
        <v>0.883125</v>
      </c>
      <c r="R29" s="255"/>
      <c r="S29" s="283" t="n">
        <f aca="false">0.785*S6^2*S28</f>
        <v>4.985064</v>
      </c>
      <c r="T29" s="284" t="n">
        <f aca="false">0.785*T6^2*T28</f>
        <v>1.8997</v>
      </c>
      <c r="U29" s="284" t="n">
        <f aca="false">0.785*U6^2*U28</f>
        <v>5.652</v>
      </c>
      <c r="V29" s="284" t="n">
        <f aca="false">0.785*V6^2*V28</f>
        <v>1.5386</v>
      </c>
    </row>
    <row r="30" customFormat="false" ht="15" hidden="false" customHeight="false" outlineLevel="0" collapsed="false">
      <c r="A30" s="262" t="s">
        <v>620</v>
      </c>
      <c r="B30" s="273" t="n">
        <f aca="false">B22/B29</f>
        <v>0.0133079864572468</v>
      </c>
      <c r="C30" s="273" t="n">
        <f aca="false">C22/C29</f>
        <v>0.499666287344081</v>
      </c>
      <c r="D30" s="273" t="n">
        <f aca="false">D22/D29</f>
        <v>0.0306018566079949</v>
      </c>
      <c r="E30" s="273" t="n">
        <f aca="false">E22/E29</f>
        <v>0.256730976337734</v>
      </c>
      <c r="F30" s="273" t="n">
        <f aca="false">F22/F29</f>
        <v>0.111411307858836</v>
      </c>
      <c r="G30" s="273" t="n">
        <f aca="false">G22/G29</f>
        <v>0.0594902091527812</v>
      </c>
      <c r="H30" s="273"/>
      <c r="I30" s="273" t="n">
        <f aca="false">I22/I29</f>
        <v>0.151251172340726</v>
      </c>
      <c r="J30" s="273" t="n">
        <f aca="false">J22/J29</f>
        <v>0.416917792154747</v>
      </c>
      <c r="K30" s="273" t="n">
        <f aca="false">K22/K29</f>
        <v>0.0581306370864164</v>
      </c>
      <c r="L30" s="273" t="n">
        <f aca="false">L22/L29</f>
        <v>0.103770393476578</v>
      </c>
      <c r="M30" s="273" t="n">
        <f aca="false">M22/M29</f>
        <v>0.103770393476578</v>
      </c>
      <c r="O30" s="273" t="n">
        <f aca="false">O22/O29</f>
        <v>0.558553446403219</v>
      </c>
      <c r="P30" s="273" t="n">
        <f aca="false">P22/P29</f>
        <v>0.179594110645966</v>
      </c>
      <c r="Q30" s="273" t="n">
        <f aca="false">Q22/Q29</f>
        <v>0.46157846393249</v>
      </c>
      <c r="R30" s="273"/>
      <c r="S30" s="316" t="n">
        <f aca="false">S22/S29</f>
        <v>0.0593169766187922</v>
      </c>
      <c r="T30" s="317" t="n">
        <f aca="false">T22/T29</f>
        <v>-0.00872853832995401</v>
      </c>
      <c r="U30" s="317" t="n">
        <f aca="false">U22/U29</f>
        <v>0</v>
      </c>
      <c r="V30" s="317" t="n">
        <f aca="false">V22/V29</f>
        <v>0.159727136903358</v>
      </c>
    </row>
    <row r="31" customFormat="false" ht="15" hidden="false" customHeight="false" outlineLevel="0" collapsed="false">
      <c r="A31" s="274" t="s">
        <v>621</v>
      </c>
      <c r="B31" s="319" t="str">
        <f aca="false">IF(B30&lt;B27,"是","否")</f>
        <v>是</v>
      </c>
      <c r="C31" s="319" t="str">
        <f aca="false">IF(C30&lt;C27,"是","否")</f>
        <v>是</v>
      </c>
      <c r="D31" s="319" t="str">
        <f aca="false">IF(D30&lt;D27,"是","否")</f>
        <v>是</v>
      </c>
      <c r="E31" s="319" t="str">
        <f aca="false">IF(E30&lt;E27,"是","否")</f>
        <v>是</v>
      </c>
      <c r="F31" s="319" t="str">
        <f aca="false">IF(F30&lt;F27,"是","否")</f>
        <v>是</v>
      </c>
      <c r="G31" s="319" t="str">
        <f aca="false">IF(G30&lt;G27,"是","否")</f>
        <v>是</v>
      </c>
      <c r="H31" s="319"/>
      <c r="I31" s="319" t="str">
        <f aca="false">IF(I30&lt;I27,"是","否")</f>
        <v>是</v>
      </c>
      <c r="J31" s="319" t="str">
        <f aca="false">IF(J30&lt;J27,"是","否")</f>
        <v>是</v>
      </c>
      <c r="K31" s="319" t="str">
        <f aca="false">IF(K30&lt;K27,"是","否")</f>
        <v>是</v>
      </c>
      <c r="L31" s="319" t="str">
        <f aca="false">IF(L30&lt;L27,"是","否")</f>
        <v>是</v>
      </c>
      <c r="M31" s="319" t="str">
        <f aca="false">IF(M30&lt;M27,"是","否")</f>
        <v>是</v>
      </c>
      <c r="O31" s="319" t="str">
        <f aca="false">IF(O30&lt;O27,"是","否")</f>
        <v>否</v>
      </c>
      <c r="P31" s="319" t="str">
        <f aca="false">IF(P30&lt;P27,"是","否")</f>
        <v>是</v>
      </c>
      <c r="Q31" s="319" t="str">
        <f aca="false">IF(Q30&lt;Q27,"是","否")</f>
        <v>是</v>
      </c>
      <c r="R31" s="319"/>
      <c r="S31" s="283" t="str">
        <f aca="false">IF(S30&lt;S27,"是","否")</f>
        <v>是</v>
      </c>
      <c r="T31" s="320" t="str">
        <f aca="false">IF(T30&lt;T27,"是","否")</f>
        <v>是</v>
      </c>
      <c r="U31" s="320" t="str">
        <f aca="false">IF(U30&lt;U27,"是","否")</f>
        <v>是</v>
      </c>
      <c r="V31" s="320" t="str">
        <f aca="false">IF(V30&lt;V27,"是","否")</f>
        <v>是</v>
      </c>
    </row>
    <row r="32" customFormat="false" ht="15" hidden="false" customHeight="false" outlineLevel="0" collapsed="false">
      <c r="A32" s="254" t="s">
        <v>622</v>
      </c>
      <c r="B32" s="281" t="n">
        <f aca="false">B7-B33</f>
        <v>10.5</v>
      </c>
      <c r="C32" s="255" t="n">
        <f aca="false">C7-C33</f>
        <v>3.6</v>
      </c>
      <c r="D32" s="281" t="n">
        <f aca="false">IF(D3="立式",MAX(1.5,1.2*D6),MAX(0.3,0.25*D6))</f>
        <v>4.8</v>
      </c>
      <c r="E32" s="281" t="n">
        <f aca="false">IF(E3="立式",MAX(1.5,1.2*E6),MAX(0.3,0.25*E6))</f>
        <v>1.5</v>
      </c>
      <c r="F32" s="281" t="n">
        <f aca="false">F7-F33</f>
        <v>3.25</v>
      </c>
      <c r="G32" s="281" t="n">
        <f aca="false">G7-G33</f>
        <v>3.25</v>
      </c>
      <c r="H32" s="281"/>
      <c r="I32" s="255" t="n">
        <f aca="false">I6-I33</f>
        <v>0.9</v>
      </c>
      <c r="J32" s="255" t="n">
        <f aca="false">IF(J3="立式",MAX(1.5,1.2*J6),MAX(0.3,0.25*J6))</f>
        <v>0.55</v>
      </c>
      <c r="K32" s="255" t="n">
        <f aca="false">K28*K6</f>
        <v>1.8</v>
      </c>
      <c r="L32" s="255" t="n">
        <v>1.1</v>
      </c>
      <c r="M32" s="255" t="n">
        <v>1.1</v>
      </c>
      <c r="O32" s="255" t="n">
        <v>1.1</v>
      </c>
      <c r="P32" s="255" t="n">
        <v>1.1</v>
      </c>
      <c r="Q32" s="255" t="n">
        <v>1.1</v>
      </c>
      <c r="R32" s="255"/>
      <c r="S32" s="283" t="n">
        <f aca="false">IF(S3="立式",MAX(1.5,1.2*S6),MAX(0.3,0.25*S6))</f>
        <v>0.9</v>
      </c>
      <c r="T32" s="284" t="n">
        <f aca="false">IF(T3="立式",MAX(1.5,1.2*T6),MAX(0.3,0.25*T6))</f>
        <v>0.55</v>
      </c>
      <c r="U32" s="284" t="n">
        <f aca="false">IF(U3="立式",MAX(1.5,1.2*U6),MAX(0.3,0.25*U6))</f>
        <v>0.75</v>
      </c>
      <c r="V32" s="284" t="n">
        <f aca="false">IF(V3="立式",MAX(1.5,1.2*V6),MAX(0.3,0.25*V6))</f>
        <v>1.68</v>
      </c>
    </row>
    <row r="33" customFormat="false" ht="15" hidden="false" customHeight="false" outlineLevel="0" collapsed="false">
      <c r="A33" s="254" t="s">
        <v>623</v>
      </c>
      <c r="B33" s="321" t="n">
        <v>7.8</v>
      </c>
      <c r="C33" s="255" t="n">
        <v>0.6</v>
      </c>
      <c r="D33" s="281" t="n">
        <f aca="false">IF(D3="立式",D7-D32,D6-D32)</f>
        <v>7.4</v>
      </c>
      <c r="E33" s="281" t="n">
        <f aca="false">IF(E3="立式",E7-E32,E6-E32)</f>
        <v>1.5</v>
      </c>
      <c r="F33" s="281" t="n">
        <v>0.75</v>
      </c>
      <c r="G33" s="281" t="n">
        <v>0.75</v>
      </c>
      <c r="H33" s="281"/>
      <c r="I33" s="321" t="n">
        <v>1.1</v>
      </c>
      <c r="J33" s="255" t="n">
        <f aca="false">IF(J3="立式",J7-J32,J6-J32)</f>
        <v>1.65</v>
      </c>
      <c r="K33" s="255" t="n">
        <f aca="false">IF(K3="立式",K7-K32,K6-K32)</f>
        <v>1.8</v>
      </c>
      <c r="L33" s="255" t="n">
        <f aca="false">IF(L3="立式",L7-L32,L6-L32)</f>
        <v>1.1</v>
      </c>
      <c r="M33" s="255" t="n">
        <f aca="false">IF(M3="立式",M7-M32,M6-M32)</f>
        <v>1.1</v>
      </c>
      <c r="O33" s="255" t="n">
        <f aca="false">IF(O3="立式",O7-O32,O6-O32)</f>
        <v>1.1</v>
      </c>
      <c r="P33" s="255" t="n">
        <f aca="false">IF(P3="立式",P7-P32,P6-P32)</f>
        <v>0.4</v>
      </c>
      <c r="Q33" s="255" t="n">
        <f aca="false">IF(Q3="立式",Q7-Q32,Q6-Q32)</f>
        <v>0.4</v>
      </c>
      <c r="R33" s="255"/>
      <c r="S33" s="283" t="n">
        <f aca="false">IF(S3="立式",S7-S32,S6-S32)</f>
        <v>2.7</v>
      </c>
      <c r="T33" s="284" t="n">
        <f aca="false">IF(T3="立式",T7-T32,T6-T32)</f>
        <v>1.65</v>
      </c>
      <c r="U33" s="284" t="n">
        <f aca="false">IF(U3="立式",U7-U32,U6-U32)</f>
        <v>2.25</v>
      </c>
      <c r="V33" s="284" t="n">
        <f aca="false">IF(V3="立式",V7-V32,V6-V32)</f>
        <v>2.32</v>
      </c>
    </row>
    <row r="34" customFormat="false" ht="15" hidden="false" customHeight="false" outlineLevel="0" collapsed="false">
      <c r="A34" s="208" t="s">
        <v>624</v>
      </c>
      <c r="B34" s="322" t="n">
        <f aca="false">IF(B3="立式",0.785*B6^2*B33,0.785*B6^2*(1-B28)*B7)</f>
        <v>129.56268</v>
      </c>
      <c r="C34" s="323" t="n">
        <f aca="false">IF(C3="立式",0.785*C6^2*C33,0.785*C6^2*(1-C28)*C7)</f>
        <v>0.92316</v>
      </c>
      <c r="D34" s="322" t="n">
        <f aca="false">IF(D3="立式",0.785*D6^2*D33,0.785*D6^2*(1-D28)*D7)</f>
        <v>92.944</v>
      </c>
      <c r="E34" s="322" t="n">
        <f aca="false">IF(E3="立式",0.785*E6^2*E33,0.785*E6^2*(1-E28)*E7)</f>
        <v>1.1775</v>
      </c>
      <c r="F34" s="322" t="n">
        <f aca="false">IF(F3="立式",0.785*F6^2*F33,0.785*F6^2*(1-F28)*F7)</f>
        <v>1.15395</v>
      </c>
      <c r="G34" s="322" t="n">
        <f aca="false">IF(G3="立式",0.785*G6^2*G33,0.785*G6^2*(1-G28)*G7)</f>
        <v>1.15395</v>
      </c>
      <c r="H34" s="322"/>
      <c r="I34" s="323" t="n">
        <f aca="false">IF(I3="立式",0.785*I6^2*I33,0.785*I6^2*(1-I28)*I7)</f>
        <v>8.16714</v>
      </c>
      <c r="J34" s="323" t="n">
        <f aca="false">IF(J3="立式",0.785*J6^2*J33,0.785*J6^2*(1-J28)*J7)</f>
        <v>10.63832</v>
      </c>
      <c r="K34" s="323" t="n">
        <f aca="false">IF(K3="立式",0.785*K6^2*K33,0.785*K6^2*(1-K28)*K7)</f>
        <v>40.6944</v>
      </c>
      <c r="L34" s="323" t="n">
        <f aca="false">IF(L3="立式",0.785*L6^2*L33,0.785*L6^2*(1-L28)*L7)</f>
        <v>7.5988</v>
      </c>
      <c r="M34" s="323" t="n">
        <f aca="false">IF(M3="立式",0.785*M6^2*M33,0.785*M6^2*(1-M28)*M7)</f>
        <v>7.5988</v>
      </c>
      <c r="O34" s="323" t="n">
        <f aca="false">IF(O3="立式",0.785*O6^2*O33,0.785*O6^2*(1-O28)*O7)</f>
        <v>15.672525</v>
      </c>
      <c r="P34" s="323" t="n">
        <f aca="false">IF(P3="立式",0.785*P6^2*P33,0.785*P6^2*(1-P28)*P7)</f>
        <v>3.5325</v>
      </c>
      <c r="Q34" s="323" t="n">
        <f aca="false">IF(Q3="立式",0.785*Q6^2*Q33,0.785*Q6^2*(1-Q28)*Q7)</f>
        <v>3.5325</v>
      </c>
      <c r="R34" s="323"/>
      <c r="S34" s="324" t="n">
        <f aca="false">IF(S3="立式",0.785*S6^2*S33,0.785*S6^2*(1-S28)*S7)</f>
        <v>41.508288</v>
      </c>
      <c r="T34" s="325" t="n">
        <f aca="false">IF(T3="立式",0.785*T6^2*T33,0.785*T6^2*(1-T28)*T7)</f>
        <v>11.3982</v>
      </c>
      <c r="U34" s="325" t="n">
        <f aca="false">IF(U3="立式",0.785*U6^2*U33,0.785*U6^2*(1-U28)*U7)</f>
        <v>11.8692</v>
      </c>
      <c r="V34" s="325" t="n">
        <f aca="false">IF(V3="立式",0.785*V6^2*V33,0.785*V6^2*(1-V28)*V7)</f>
        <v>3.569552</v>
      </c>
    </row>
    <row r="35" customFormat="false" ht="15" hidden="false" customHeight="false" outlineLevel="0" collapsed="false">
      <c r="A35" s="318" t="s">
        <v>625</v>
      </c>
      <c r="B35" s="291" t="s">
        <v>626</v>
      </c>
      <c r="C35" s="263" t="s">
        <v>626</v>
      </c>
      <c r="D35" s="291" t="s">
        <v>626</v>
      </c>
      <c r="E35" s="291" t="s">
        <v>626</v>
      </c>
      <c r="F35" s="291" t="s">
        <v>626</v>
      </c>
      <c r="G35" s="291" t="s">
        <v>626</v>
      </c>
      <c r="H35" s="291"/>
      <c r="I35" s="263" t="s">
        <v>626</v>
      </c>
      <c r="J35" s="263" t="s">
        <v>626</v>
      </c>
      <c r="K35" s="263" t="s">
        <v>626</v>
      </c>
      <c r="L35" s="263" t="s">
        <v>626</v>
      </c>
      <c r="M35" s="263" t="s">
        <v>626</v>
      </c>
      <c r="O35" s="263" t="s">
        <v>626</v>
      </c>
      <c r="P35" s="263" t="s">
        <v>626</v>
      </c>
      <c r="Q35" s="263" t="s">
        <v>626</v>
      </c>
      <c r="R35" s="263"/>
      <c r="S35" s="293" t="s">
        <v>626</v>
      </c>
      <c r="T35" s="294" t="s">
        <v>626</v>
      </c>
      <c r="U35" s="294" t="s">
        <v>626</v>
      </c>
      <c r="V35" s="294" t="s">
        <v>626</v>
      </c>
    </row>
    <row r="36" customFormat="false" ht="15" hidden="false" customHeight="false" outlineLevel="0" collapsed="false">
      <c r="A36" s="208" t="s">
        <v>627</v>
      </c>
      <c r="B36" s="326" t="n">
        <f aca="false">IF(B23&lt;&gt;0,B34/B23/60,"")</f>
        <v>15.5052008573288</v>
      </c>
      <c r="C36" s="327" t="n">
        <f aca="false">IF(C23&lt;&gt;0,C34/C23/60,"")</f>
        <v>537.200646572216</v>
      </c>
      <c r="D36" s="328" t="n">
        <f aca="false">IF(D23&lt;&gt;0,D34/D23/60,"")</f>
        <v>10.9484362797445</v>
      </c>
      <c r="E36" s="326" t="n">
        <f aca="false">IF(E23&lt;&gt;0,E34/E23/60,"")</f>
        <v>31612.6636363636</v>
      </c>
      <c r="F36" s="326" t="n">
        <f aca="false">IF(F23&lt;&gt;0,F34/F23/60,"")</f>
        <v>1869.94782968801</v>
      </c>
      <c r="G36" s="326" t="n">
        <f aca="false">IF(G23&lt;&gt;0,G34/G23/60,"")</f>
        <v>5824.95477344573</v>
      </c>
      <c r="H36" s="326"/>
      <c r="I36" s="327" t="n">
        <f aca="false">IF(I23&lt;&gt;0,I34/I23/60,"")</f>
        <v>21.3293548161081</v>
      </c>
      <c r="J36" s="327" t="n">
        <f aca="false">IF(J23&lt;&gt;0,J34/J23/60,"")</f>
        <v>22.5817824628929</v>
      </c>
      <c r="K36" s="327" t="n">
        <f aca="false">IF(K23&lt;&gt;0,K34/K23/60,"")</f>
        <v>177.575563636364</v>
      </c>
      <c r="L36" s="327" t="n">
        <f aca="false">IF(L23&lt;&gt;0,L34/L23/60,"")</f>
        <v>16.5792</v>
      </c>
      <c r="M36" s="327" t="n">
        <f aca="false">IF(M23&lt;&gt;0,M34/M23/60,"")</f>
        <v>17.6154</v>
      </c>
      <c r="O36" s="327" t="n">
        <f aca="false">IF(O23&lt;&gt;0,O34/O23/60,"")</f>
        <v>1.44838925380674</v>
      </c>
      <c r="P36" s="327" t="n">
        <f aca="false">IF(P23&lt;&gt;0,P34/P23/60,"")</f>
        <v>2.18405706616875</v>
      </c>
      <c r="Q36" s="327" t="n">
        <f aca="false">IF(Q23&lt;&gt;0,Q34/Q23/60,"")</f>
        <v>1.7489445792639</v>
      </c>
      <c r="R36" s="327"/>
      <c r="S36" s="297" t="n">
        <f aca="false">IF(S23&lt;&gt;0,S34/S23/60,"")</f>
        <v>147.437438976</v>
      </c>
      <c r="T36" s="328" t="n">
        <f aca="false">IF(T23&lt;&gt;0,T34/T23/60,"")</f>
        <v>-40.6708801604056</v>
      </c>
      <c r="U36" s="328" t="str">
        <f aca="false">IF(U23&lt;&gt;0,U34/U23/60,"")</f>
        <v/>
      </c>
      <c r="V36" s="328" t="n">
        <f aca="false">IF(V23&lt;&gt;0,V34/V23/60,"")</f>
        <v>6065.43655384616</v>
      </c>
    </row>
    <row r="37" customFormat="false" ht="15" hidden="false" customHeight="false" outlineLevel="0" collapsed="false">
      <c r="A37" s="274" t="s">
        <v>628</v>
      </c>
      <c r="B37" s="319" t="str">
        <f aca="false">IF(OR(AND(B35="储罐",B36&gt;3),AND(B35="下一工序",B36&gt;15),B35="其他装置进料"),"是","否")</f>
        <v>是</v>
      </c>
      <c r="C37" s="319" t="str">
        <f aca="false">IF(OR(AND(C35="储罐",C36&gt;3),AND(C35="下一工序",C36&gt;15),C35="其他装置进料"),"是","否")</f>
        <v>是</v>
      </c>
      <c r="D37" s="319" t="str">
        <f aca="false">IF(OR(AND(D35="储罐",D36&gt;3),AND(D35="下一工序",D36&gt;10),D35="其他装置进料"),"是","否")</f>
        <v>是</v>
      </c>
      <c r="E37" s="319" t="str">
        <f aca="false">IF(OR(AND(E35="储罐",E36&gt;3),AND(E35="下一工序",E36&gt;15),E35="其他装置进料"),"是","否")</f>
        <v>是</v>
      </c>
      <c r="F37" s="319" t="str">
        <f aca="false">IF(OR(AND(F35="储罐",F36&gt;3),AND(F35="下一工序",F36&gt;15),F35="其他装置进料"),"是","否")</f>
        <v>是</v>
      </c>
      <c r="G37" s="319" t="str">
        <f aca="false">IF(OR(AND(G35="储罐",G36&gt;3),AND(G35="下一工序",G36&gt;15),G35="其他装置进料"),"是","否")</f>
        <v>是</v>
      </c>
      <c r="H37" s="319"/>
      <c r="I37" s="319" t="str">
        <f aca="false">IF(OR(AND(I35="储罐",I36&gt;3),AND(I35="下一工序",I36&gt;15),I35="其他装置进料"),"是","否")</f>
        <v>是</v>
      </c>
      <c r="J37" s="319" t="str">
        <f aca="false">IF(OR(AND(J35="储罐",J36&gt;3),AND(J35="下一工序",J36&gt;15),J35="其他装置进料"),"是","否")</f>
        <v>是</v>
      </c>
      <c r="K37" s="319" t="str">
        <f aca="false">IF(OR(AND(K35="储罐",K36&gt;3),AND(K35="下一工序",K36&gt;15),K35="其他装置进料"),"是","否")</f>
        <v>是</v>
      </c>
      <c r="L37" s="319" t="str">
        <f aca="false">IF(OR(AND(L35="储罐",L36&gt;3),AND(L35="下一工序",L36&gt;15),L35="其他装置进料"),"是","否")</f>
        <v>是</v>
      </c>
      <c r="M37" s="319" t="str">
        <f aca="false">IF(OR(AND(M35="储罐",M36&gt;3),AND(M35="下一工序",M36&gt;15),M35="其他装置进料"),"是","否")</f>
        <v>是</v>
      </c>
      <c r="O37" s="319" t="str">
        <f aca="false">IF(OR(AND(O35="储罐",O36&gt;3),AND(O35="下一工序",O36&gt;15),O35="其他装置进料"),"是","否")</f>
        <v>否</v>
      </c>
      <c r="P37" s="319" t="str">
        <f aca="false">IF(OR(AND(P35="储罐",P36&gt;3),AND(P35="下一工序",P36&gt;15),P35="其他装置进料"),"是","否")</f>
        <v>否</v>
      </c>
      <c r="Q37" s="319" t="str">
        <f aca="false">IF(OR(AND(Q35="储罐",Q36&gt;3),AND(Q35="下一工序",Q36&gt;15),Q35="其他装置进料"),"是","否")</f>
        <v>否</v>
      </c>
      <c r="R37" s="319"/>
      <c r="S37" s="283" t="str">
        <f aca="false">IF(OR(AND(S35="储罐",S36&gt;3),AND(S35="下一工序",S36&gt;15),S35="其他装置进料"),"是","否")</f>
        <v>是</v>
      </c>
      <c r="T37" s="320" t="str">
        <f aca="false">IF(OR(AND(T35="储罐",T36&gt;3),AND(T35="下一工序",T36&gt;15),T35="其他装置进料"),"是","否")</f>
        <v>否</v>
      </c>
      <c r="U37" s="320" t="str">
        <f aca="false">IF(OR(AND(U35="储罐",U36&gt;3),AND(U35="下一工序",U36&gt;15),U35="其他装置进料"),"是","否")</f>
        <v>是</v>
      </c>
      <c r="V37" s="320" t="str">
        <f aca="false">IF(OR(AND(V35="储罐",V36&gt;3),AND(V35="下一工序",V36&gt;15),V35="其他装置进料"),"是","否")</f>
        <v>是</v>
      </c>
    </row>
    <row r="38" customFormat="false" ht="15" hidden="false" customHeight="false" outlineLevel="0" collapsed="false">
      <c r="A38" s="329" t="s">
        <v>629</v>
      </c>
      <c r="B38" s="330" t="str">
        <f aca="false">IF(OR(B31="否",B37="否"),"核算未通过","核算通过")</f>
        <v>核算通过</v>
      </c>
      <c r="C38" s="330" t="str">
        <f aca="false">IF(OR(C31="否",C37="否"),"核算未通过","核算通过")</f>
        <v>核算通过</v>
      </c>
      <c r="D38" s="330" t="str">
        <f aca="false">IF(OR(D31="否",D37="否"),"核算未通过","核算通过")</f>
        <v>核算通过</v>
      </c>
      <c r="E38" s="330" t="str">
        <f aca="false">IF(OR(E31="否",E37="否"),"核算未通过","核算通过")</f>
        <v>核算通过</v>
      </c>
      <c r="F38" s="330" t="str">
        <f aca="false">IF(OR(F31="否",F37="否"),"核算未通过","核算通过")</f>
        <v>核算通过</v>
      </c>
      <c r="G38" s="330" t="str">
        <f aca="false">IF(OR(G31="否",G37="否"),"核算未通过","核算通过")</f>
        <v>核算通过</v>
      </c>
      <c r="H38" s="330"/>
      <c r="I38" s="330" t="str">
        <f aca="false">IF(OR(I31="否",I37="否"),"核算未通过","核算通过")</f>
        <v>核算通过</v>
      </c>
      <c r="J38" s="330" t="str">
        <f aca="false">IF(OR(J31="否",J37="否"),"核算未通过","核算通过")</f>
        <v>核算通过</v>
      </c>
      <c r="K38" s="330" t="str">
        <f aca="false">IF(OR(K31="否",K37="否"),"核算未通过","核算通过")</f>
        <v>核算通过</v>
      </c>
      <c r="L38" s="330" t="str">
        <f aca="false">IF(OR(L31="否",L37="否"),"核算未通过","核算通过")</f>
        <v>核算通过</v>
      </c>
      <c r="M38" s="330" t="str">
        <f aca="false">IF(OR(M31="否",M37="否"),"核算未通过","核算通过")</f>
        <v>核算通过</v>
      </c>
      <c r="O38" s="330" t="str">
        <f aca="false">IF(OR(O31="否",O37="否"),"核算未通过","核算通过")</f>
        <v>核算未通过</v>
      </c>
      <c r="P38" s="330" t="str">
        <f aca="false">IF(OR(P31="否",P37="否"),"核算未通过","核算通过")</f>
        <v>核算未通过</v>
      </c>
      <c r="Q38" s="330" t="str">
        <f aca="false">IF(OR(Q31="否",Q37="否"),"核算未通过","核算通过")</f>
        <v>核算未通过</v>
      </c>
      <c r="R38" s="330"/>
      <c r="S38" s="331" t="str">
        <f aca="false">IF(OR(S31="否",S37="否"),"核算未通过","核算通过")</f>
        <v>核算通过</v>
      </c>
      <c r="T38" s="332" t="str">
        <f aca="false">IF(OR(T31="否",T37="否"),"核算未通过","核算通过")</f>
        <v>核算未通过</v>
      </c>
      <c r="U38" s="332" t="str">
        <f aca="false">IF(OR(U31="否",U37="否"),"核算未通过","核算通过")</f>
        <v>核算通过</v>
      </c>
      <c r="V38" s="332" t="str">
        <f aca="false">IF(OR(V31="否",V37="否"),"核算未通过","核算通过")</f>
        <v>核算通过</v>
      </c>
    </row>
    <row r="39" s="26" customFormat="true" ht="15" hidden="false" customHeight="false" outlineLevel="0" collapsed="false">
      <c r="A39" s="212" t="s">
        <v>277</v>
      </c>
      <c r="B39" s="326"/>
      <c r="C39" s="326"/>
      <c r="D39" s="326"/>
      <c r="E39" s="326"/>
      <c r="F39" s="326"/>
      <c r="G39" s="326"/>
      <c r="H39" s="326"/>
      <c r="I39" s="326"/>
      <c r="J39" s="326"/>
      <c r="K39" s="326"/>
      <c r="L39" s="326"/>
      <c r="M39" s="326"/>
      <c r="O39" s="326"/>
      <c r="P39" s="326"/>
      <c r="Q39" s="326"/>
      <c r="R39" s="326"/>
      <c r="S39" s="297"/>
      <c r="T39" s="328"/>
      <c r="U39" s="328"/>
      <c r="V39" s="328"/>
    </row>
    <row r="40" customFormat="false" ht="15" hidden="false" customHeight="false" outlineLevel="0" collapsed="false">
      <c r="A40" s="26" t="s">
        <v>426</v>
      </c>
      <c r="B40" s="333" t="n">
        <f aca="false">B7/B6</f>
        <v>3.97826086956522</v>
      </c>
      <c r="C40" s="223" t="n">
        <f aca="false">C7/C6</f>
        <v>3</v>
      </c>
      <c r="D40" s="333" t="n">
        <f aca="false">D7/D6</f>
        <v>3.05</v>
      </c>
      <c r="E40" s="333" t="n">
        <f aca="false">E7/E6</f>
        <v>3</v>
      </c>
      <c r="F40" s="333" t="n">
        <f aca="false">F7/F6</f>
        <v>2.85714285714286</v>
      </c>
      <c r="G40" s="333" t="n">
        <f aca="false">G7/G6</f>
        <v>2.85714285714286</v>
      </c>
      <c r="H40" s="333"/>
      <c r="I40" s="223" t="n">
        <f aca="false">I7/I6</f>
        <v>2.55</v>
      </c>
      <c r="J40" s="223" t="n">
        <f aca="false">J7/J6</f>
        <v>1.81818181818182</v>
      </c>
      <c r="K40" s="223" t="n">
        <f aca="false">K7/K6</f>
        <v>2.22222222222222</v>
      </c>
      <c r="L40" s="223" t="n">
        <f aca="false">L7/L6</f>
        <v>1.81818181818182</v>
      </c>
      <c r="M40" s="223" t="n">
        <f aca="false">M7/M6</f>
        <v>1.81818181818182</v>
      </c>
      <c r="O40" s="223" t="n">
        <f aca="false">O7/O6</f>
        <v>3.75</v>
      </c>
      <c r="P40" s="223" t="n">
        <f aca="false">P7/P6</f>
        <v>2.66666666666667</v>
      </c>
      <c r="Q40" s="223" t="n">
        <f aca="false">Q7/Q6</f>
        <v>2.66666666666667</v>
      </c>
      <c r="R40" s="223"/>
      <c r="S40" s="334" t="n">
        <f aca="false">S7/S6</f>
        <v>2.22222222222222</v>
      </c>
      <c r="T40" s="335" t="n">
        <f aca="false">T7/T6</f>
        <v>2.72727272727273</v>
      </c>
      <c r="U40" s="335" t="n">
        <f aca="false">U7/U6</f>
        <v>2.8</v>
      </c>
      <c r="V40" s="335" t="n">
        <f aca="false">V7/V6</f>
        <v>2.85714285714286</v>
      </c>
    </row>
    <row r="41" customFormat="false" ht="14.25" hidden="false" customHeight="true" outlineLevel="0" collapsed="false">
      <c r="A41" s="26"/>
      <c r="B41" s="250"/>
      <c r="C41" s="226"/>
      <c r="D41" s="250"/>
      <c r="E41" s="250"/>
      <c r="F41" s="250"/>
      <c r="G41" s="250"/>
      <c r="H41" s="336" t="s">
        <v>630</v>
      </c>
      <c r="I41" s="337" t="n">
        <f aca="false">0.785*I6^2*0.32*(5.1-1.8)/(4605/496.2+11307/947.3)/1.1*60</f>
        <v>8.52466156385648</v>
      </c>
      <c r="U41" s="338"/>
      <c r="V41" s="338"/>
    </row>
    <row r="42" customFormat="false" ht="15" hidden="false" customHeight="false" outlineLevel="0" collapsed="false">
      <c r="A42" s="136"/>
      <c r="H42" s="336"/>
      <c r="I42" s="337"/>
    </row>
    <row r="43" customFormat="false" ht="15" hidden="false" customHeight="false" outlineLevel="0" collapsed="false">
      <c r="A43" s="270" t="s">
        <v>542</v>
      </c>
    </row>
    <row r="44" customFormat="false" ht="15" hidden="false" customHeight="false" outlineLevel="0" collapsed="false">
      <c r="A44" s="270" t="s">
        <v>543</v>
      </c>
    </row>
    <row r="45" customFormat="false" ht="15" hidden="false" customHeight="false" outlineLevel="0" collapsed="false">
      <c r="A45" s="270" t="s">
        <v>544</v>
      </c>
    </row>
    <row r="46" customFormat="false" ht="15" hidden="false" customHeight="false" outlineLevel="0" collapsed="false"/>
    <row r="47" customFormat="false" ht="15" hidden="false" customHeight="false" outlineLevel="0" collapsed="false">
      <c r="A47" s="270" t="s">
        <v>631</v>
      </c>
    </row>
    <row r="48" customFormat="false" ht="15" hidden="false" customHeight="false" outlineLevel="0" collapsed="false"/>
    <row r="49" customFormat="false" ht="15" hidden="false" customHeight="false" outlineLevel="0" collapsed="false">
      <c r="A49" s="270" t="s">
        <v>632</v>
      </c>
    </row>
    <row r="50" customFormat="false" ht="15" hidden="false" customHeight="false" outlineLevel="0" collapsed="false">
      <c r="A50" s="26" t="s">
        <v>633</v>
      </c>
      <c r="B50" s="244" t="n">
        <f aca="false">B33/B7</f>
        <v>0.426229508196721</v>
      </c>
      <c r="C50" s="244" t="n">
        <f aca="false">C33/C7</f>
        <v>0.142857142857143</v>
      </c>
      <c r="D50" s="244" t="n">
        <f aca="false">D33/D7</f>
        <v>0.60655737704918</v>
      </c>
      <c r="E50" s="244" t="n">
        <f aca="false">E33/E7</f>
        <v>0.5</v>
      </c>
      <c r="F50" s="244" t="n">
        <f aca="false">F33/F7</f>
        <v>0.1875</v>
      </c>
      <c r="G50" s="244" t="n">
        <f aca="false">G33/G7</f>
        <v>0.1875</v>
      </c>
      <c r="I50" s="244" t="n">
        <f aca="false">1-I28</f>
        <v>0.51</v>
      </c>
      <c r="K50" s="244" t="n">
        <f aca="false">1-K28</f>
        <v>0.5</v>
      </c>
      <c r="L50" s="244" t="n">
        <f aca="false">1-L28</f>
        <v>0.5</v>
      </c>
      <c r="M50" s="244" t="n">
        <f aca="false">1-M28</f>
        <v>0.5</v>
      </c>
      <c r="O50" s="244" t="n">
        <f aca="false">1-O28</f>
        <v>0.5</v>
      </c>
      <c r="P50" s="244" t="n">
        <f aca="false">1-P28</f>
        <v>0.5</v>
      </c>
      <c r="Q50" s="244" t="n">
        <f aca="false">1-Q28</f>
        <v>0.5</v>
      </c>
      <c r="R50" s="244"/>
      <c r="S50" s="277" t="n">
        <f aca="false">1-S28</f>
        <v>0.51</v>
      </c>
    </row>
    <row r="51" customFormat="false" ht="15" hidden="false" customHeight="false" outlineLevel="0" collapsed="false">
      <c r="C51" s="244"/>
    </row>
    <row r="52" customFormat="false" ht="15" hidden="false" customHeight="false" outlineLevel="0" collapsed="false">
      <c r="A52" s="26" t="s">
        <v>634</v>
      </c>
      <c r="B52" s="244" t="n">
        <f aca="false">(B50*0.785*B6*B6*B7+3.14/24*B6*B6*B6)*B21</f>
        <v>93674.4266953333</v>
      </c>
      <c r="C52" s="244" t="n">
        <f aca="false">(C50*0.785*C6*C6*C7+3.14/24*C6*C6*C6)*C21</f>
        <v>653.905</v>
      </c>
      <c r="D52" s="244" t="n">
        <f aca="false">(D50*0.785*D6*D6*D7+3.14/24*D6*D6*D6)*D21</f>
        <v>64113.6085333333</v>
      </c>
      <c r="E52" s="244" t="n">
        <f aca="false">(E50*0.785*E6*E6*E7+3.14/24*E6*E6*E6)*E21</f>
        <v>1287.92333333333</v>
      </c>
      <c r="F52" s="244" t="n">
        <f aca="false">(F50*0.785*F6*F6*F7+3.14/24*F6*F6*F6)*F21</f>
        <v>907.774</v>
      </c>
      <c r="G52" s="244" t="n">
        <f aca="false">(G50*0.785*G6*G6*G7+3.14/24*G6*G6*G6)*G21</f>
        <v>1509.93075333333</v>
      </c>
      <c r="I52" s="0" t="n">
        <f aca="false">I50*I10*I21</f>
        <v>7035.55878394264</v>
      </c>
      <c r="K52" s="0" t="n">
        <f aca="false">K50*K10*K21</f>
        <v>37438.848</v>
      </c>
      <c r="L52" s="0" t="n">
        <f aca="false">L50*L10*L21</f>
        <v>7193.53066666668</v>
      </c>
      <c r="M52" s="0" t="n">
        <f aca="false">M50*M10*M21</f>
        <v>7643.12633333335</v>
      </c>
      <c r="O52" s="0" t="n">
        <f aca="false">O50*O10*O21</f>
        <v>14767.5794753667</v>
      </c>
      <c r="P52" s="0" t="n">
        <f aca="false">P50*P10*P21</f>
        <v>3438.91524375</v>
      </c>
      <c r="Q52" s="0" t="n">
        <f aca="false">Q50*Q10*Q21</f>
        <v>3574.19233125</v>
      </c>
      <c r="S52" s="277" t="n">
        <f aca="false">S50*S10*S21</f>
        <v>46627.09007616</v>
      </c>
    </row>
    <row r="53" customFormat="false" ht="15" hidden="false" customHeight="false" outlineLevel="0" collapsed="false"/>
    <row r="54" customFormat="false" ht="15" hidden="false" customHeight="false" outlineLevel="0" collapsed="false"/>
    <row r="55" customFormat="false" ht="15" hidden="false" customHeight="false" outlineLevel="0" collapsed="false"/>
    <row r="56" customFormat="false" ht="15" hidden="false" customHeight="false" outlineLevel="0" collapsed="false">
      <c r="A56" s="262" t="s">
        <v>635</v>
      </c>
    </row>
    <row r="57" customFormat="false" ht="15" hidden="false" customHeight="false" outlineLevel="0" collapsed="false">
      <c r="A57" s="266" t="s">
        <v>533</v>
      </c>
    </row>
    <row r="58" customFormat="false" ht="15" hidden="false" customHeight="false" outlineLevel="0" collapsed="false">
      <c r="A58" s="262" t="s">
        <v>636</v>
      </c>
    </row>
    <row r="59" customFormat="false" ht="15" hidden="false" customHeight="false" outlineLevel="0" collapsed="false">
      <c r="A59" s="339" t="s">
        <v>637</v>
      </c>
      <c r="I59" s="326"/>
      <c r="K59" s="326"/>
      <c r="L59" s="326"/>
      <c r="M59" s="326"/>
      <c r="O59" s="326"/>
      <c r="P59" s="326"/>
      <c r="Q59" s="326"/>
      <c r="R59" s="326"/>
      <c r="S59" s="297"/>
    </row>
    <row r="60" customFormat="false" ht="15" hidden="false" customHeight="false" outlineLevel="0" collapsed="false">
      <c r="A60" s="254" t="s">
        <v>638</v>
      </c>
      <c r="I60" s="255"/>
      <c r="K60" s="255"/>
      <c r="L60" s="255"/>
      <c r="M60" s="255"/>
      <c r="O60" s="255"/>
      <c r="P60" s="255"/>
      <c r="Q60" s="255"/>
      <c r="R60" s="255"/>
      <c r="S60" s="283"/>
    </row>
    <row r="61" customFormat="false" ht="15" hidden="false" customHeight="false" outlineLevel="0" collapsed="false">
      <c r="A61" s="274" t="s">
        <v>639</v>
      </c>
      <c r="I61" s="319"/>
      <c r="K61" s="319"/>
      <c r="L61" s="319"/>
      <c r="M61" s="319"/>
      <c r="O61" s="319"/>
      <c r="P61" s="319"/>
      <c r="Q61" s="319"/>
      <c r="R61" s="319"/>
      <c r="S61" s="283"/>
    </row>
    <row r="62" customFormat="false" ht="15" hidden="false" customHeight="false" outlineLevel="0" collapsed="false">
      <c r="A62" s="26"/>
      <c r="B62" s="250"/>
      <c r="C62" s="226"/>
      <c r="D62" s="250"/>
      <c r="E62" s="250"/>
      <c r="H62" s="250"/>
      <c r="I62" s="226"/>
      <c r="J62" s="226"/>
      <c r="K62" s="226"/>
      <c r="L62" s="226"/>
      <c r="M62" s="226"/>
      <c r="O62" s="226"/>
      <c r="P62" s="226"/>
      <c r="Q62" s="226"/>
      <c r="R62" s="226"/>
      <c r="S62" s="340"/>
      <c r="T62" s="338"/>
    </row>
    <row r="63" customFormat="false" ht="15" hidden="false" customHeight="false" outlineLevel="0" collapsed="false">
      <c r="A63" s="136"/>
    </row>
  </sheetData>
  <mergeCells count="2">
    <mergeCell ref="H41:H42"/>
    <mergeCell ref="I41:I42"/>
  </mergeCells>
  <conditionalFormatting sqref="O39:R39">
    <cfRule type="cellIs" priority="2" operator="equal" aboveAverage="0" equalAverage="0" bottom="0" percent="0" rank="0" text="" dxfId="59">
      <formula>"核算未通过"</formula>
    </cfRule>
  </conditionalFormatting>
  <conditionalFormatting sqref="O38:R38">
    <cfRule type="cellIs" priority="3" operator="equal" aboveAverage="0" equalAverage="0" bottom="0" percent="0" rank="0" text="" dxfId="60">
      <formula>"核算未通过"</formula>
    </cfRule>
  </conditionalFormatting>
  <conditionalFormatting sqref="M39">
    <cfRule type="cellIs" priority="4" operator="equal" aboveAverage="0" equalAverage="0" bottom="0" percent="0" rank="0" text="" dxfId="61">
      <formula>"核算未通过"</formula>
    </cfRule>
  </conditionalFormatting>
  <conditionalFormatting sqref="M38">
    <cfRule type="cellIs" priority="5" operator="equal" aboveAverage="0" equalAverage="0" bottom="0" percent="0" rank="0" text="" dxfId="62">
      <formula>"核算未通过"</formula>
    </cfRule>
  </conditionalFormatting>
  <conditionalFormatting sqref="F39">
    <cfRule type="cellIs" priority="6" operator="equal" aboveAverage="0" equalAverage="0" bottom="0" percent="0" rank="0" text="" dxfId="63">
      <formula>"核算未通过"</formula>
    </cfRule>
  </conditionalFormatting>
  <conditionalFormatting sqref="F38">
    <cfRule type="cellIs" priority="7" operator="equal" aboveAverage="0" equalAverage="0" bottom="0" percent="0" rank="0" text="" dxfId="64">
      <formula>"核算未通过"</formula>
    </cfRule>
  </conditionalFormatting>
  <conditionalFormatting sqref="G39">
    <cfRule type="cellIs" priority="8" operator="equal" aboveAverage="0" equalAverage="0" bottom="0" percent="0" rank="0" text="" dxfId="65">
      <formula>"核算未通过"</formula>
    </cfRule>
  </conditionalFormatting>
  <conditionalFormatting sqref="G38">
    <cfRule type="cellIs" priority="9" operator="equal" aboveAverage="0" equalAverage="0" bottom="0" percent="0" rank="0" text="" dxfId="66">
      <formula>"核算未通过"</formula>
    </cfRule>
  </conditionalFormatting>
  <conditionalFormatting sqref="S39">
    <cfRule type="cellIs" priority="10" operator="equal" aboveAverage="0" equalAverage="0" bottom="0" percent="0" rank="0" text="" dxfId="67">
      <formula>"核算未通过"</formula>
    </cfRule>
  </conditionalFormatting>
  <conditionalFormatting sqref="S38">
    <cfRule type="cellIs" priority="11" operator="equal" aboveAverage="0" equalAverage="0" bottom="0" percent="0" rank="0" text="" dxfId="68">
      <formula>"核算未通过"</formula>
    </cfRule>
  </conditionalFormatting>
  <conditionalFormatting sqref="L39">
    <cfRule type="cellIs" priority="12" operator="equal" aboveAverage="0" equalAverage="0" bottom="0" percent="0" rank="0" text="" dxfId="69">
      <formula>"核算未通过"</formula>
    </cfRule>
  </conditionalFormatting>
  <conditionalFormatting sqref="L38">
    <cfRule type="cellIs" priority="13" operator="equal" aboveAverage="0" equalAverage="0" bottom="0" percent="0" rank="0" text="" dxfId="70">
      <formula>"核算未通过"</formula>
    </cfRule>
  </conditionalFormatting>
  <conditionalFormatting sqref="K39">
    <cfRule type="cellIs" priority="14" operator="equal" aboveAverage="0" equalAverage="0" bottom="0" percent="0" rank="0" text="" dxfId="71">
      <formula>"核算未通过"</formula>
    </cfRule>
  </conditionalFormatting>
  <conditionalFormatting sqref="K38">
    <cfRule type="cellIs" priority="15" operator="equal" aboveAverage="0" equalAverage="0" bottom="0" percent="0" rank="0" text="" dxfId="72">
      <formula>"核算未通过"</formula>
    </cfRule>
  </conditionalFormatting>
  <conditionalFormatting sqref="E39 H39">
    <cfRule type="cellIs" priority="16" operator="equal" aboveAverage="0" equalAverage="0" bottom="0" percent="0" rank="0" text="" dxfId="73">
      <formula>"核算未通过"</formula>
    </cfRule>
  </conditionalFormatting>
  <conditionalFormatting sqref="E38 H38">
    <cfRule type="cellIs" priority="17" operator="equal" aboveAverage="0" equalAverage="0" bottom="0" percent="0" rank="0" text="" dxfId="74">
      <formula>"核算未通过"</formula>
    </cfRule>
  </conditionalFormatting>
  <conditionalFormatting sqref="D39">
    <cfRule type="cellIs" priority="18" operator="equal" aboveAverage="0" equalAverage="0" bottom="0" percent="0" rank="0" text="" dxfId="75">
      <formula>"核算未通过"</formula>
    </cfRule>
  </conditionalFormatting>
  <conditionalFormatting sqref="D38">
    <cfRule type="cellIs" priority="19" operator="equal" aboveAverage="0" equalAverage="0" bottom="0" percent="0" rank="0" text="" dxfId="76">
      <formula>"核算未通过"</formula>
    </cfRule>
  </conditionalFormatting>
  <conditionalFormatting sqref="B39">
    <cfRule type="cellIs" priority="20" operator="equal" aboveAverage="0" equalAverage="0" bottom="0" percent="0" rank="0" text="" dxfId="77">
      <formula>"核算未通过"</formula>
    </cfRule>
  </conditionalFormatting>
  <conditionalFormatting sqref="U39">
    <cfRule type="cellIs" priority="21" operator="equal" aboveAverage="0" equalAverage="0" bottom="0" percent="0" rank="0" text="" dxfId="78">
      <formula>"核算未通过"</formula>
    </cfRule>
  </conditionalFormatting>
  <conditionalFormatting sqref="V39">
    <cfRule type="cellIs" priority="22" operator="equal" aboveAverage="0" equalAverage="0" bottom="0" percent="0" rank="0" text="" dxfId="79">
      <formula>"核算未通过"</formula>
    </cfRule>
  </conditionalFormatting>
  <conditionalFormatting sqref="J39 T39">
    <cfRule type="cellIs" priority="23" operator="equal" aboveAverage="0" equalAverage="0" bottom="0" percent="0" rank="0" text="" dxfId="80">
      <formula>"核算未通过"</formula>
    </cfRule>
  </conditionalFormatting>
  <conditionalFormatting sqref="C39">
    <cfRule type="cellIs" priority="24" operator="equal" aboveAverage="0" equalAverage="0" bottom="0" percent="0" rank="0" text="" dxfId="81">
      <formula>"核算未通过"</formula>
    </cfRule>
  </conditionalFormatting>
  <conditionalFormatting sqref="I39">
    <cfRule type="cellIs" priority="25" operator="equal" aboveAverage="0" equalAverage="0" bottom="0" percent="0" rank="0" text="" dxfId="82">
      <formula>"核算未通过"</formula>
    </cfRule>
  </conditionalFormatting>
  <conditionalFormatting sqref="B38">
    <cfRule type="cellIs" priority="26" operator="equal" aboveAverage="0" equalAverage="0" bottom="0" percent="0" rank="0" text="" dxfId="83">
      <formula>"核算未通过"</formula>
    </cfRule>
  </conditionalFormatting>
  <conditionalFormatting sqref="U38">
    <cfRule type="cellIs" priority="27" operator="equal" aboveAverage="0" equalAverage="0" bottom="0" percent="0" rank="0" text="" dxfId="84">
      <formula>"核算未通过"</formula>
    </cfRule>
  </conditionalFormatting>
  <conditionalFormatting sqref="V38">
    <cfRule type="cellIs" priority="28" operator="equal" aboveAverage="0" equalAverage="0" bottom="0" percent="0" rank="0" text="" dxfId="85">
      <formula>"核算未通过"</formula>
    </cfRule>
  </conditionalFormatting>
  <conditionalFormatting sqref="J25 T25">
    <cfRule type="cellIs" priority="29" operator="equal" aboveAverage="0" equalAverage="0" bottom="0" percent="0" rank="0" text="" dxfId="86">
      <formula>"核算未通过"</formula>
    </cfRule>
    <cfRule type="cellIs" priority="30" operator="equal" aboveAverage="0" equalAverage="0" bottom="0" percent="0" rank="0" text="" dxfId="87">
      <formula>"核算未通过"</formula>
    </cfRule>
  </conditionalFormatting>
  <conditionalFormatting sqref="J38 T38">
    <cfRule type="cellIs" priority="31" operator="equal" aboveAverage="0" equalAverage="0" bottom="0" percent="0" rank="0" text="" dxfId="88">
      <formula>"核算未通过"</formula>
    </cfRule>
  </conditionalFormatting>
  <conditionalFormatting sqref="C38">
    <cfRule type="cellIs" priority="32" operator="equal" aboveAverage="0" equalAverage="0" bottom="0" percent="0" rank="0" text="" dxfId="89">
      <formula>"核算未通过"</formula>
    </cfRule>
  </conditionalFormatting>
  <conditionalFormatting sqref="I38 J38:J39 T38:T39">
    <cfRule type="cellIs" priority="33" operator="equal" aboveAverage="0" equalAverage="0" bottom="0" percent="0" rank="0" text="" dxfId="90">
      <formula>"核算未通过"</formula>
    </cfRule>
  </conditionalFormatting>
  <dataValidations count="4">
    <dataValidation allowBlank="true" errorStyle="stop" operator="equal" showDropDown="false" showErrorMessage="true" showInputMessage="true" sqref="B3:M3 O3:V3" type="list">
      <formula1>"立式,卧式"</formula1>
      <formula2>0</formula2>
    </dataValidation>
    <dataValidation allowBlank="true" errorStyle="stop" operator="equal" showDropDown="false" showErrorMessage="true" showInputMessage="true" sqref="B25:M25 O25:V25" type="list">
      <formula1>"是,否"</formula1>
      <formula2>0</formula2>
    </dataValidation>
    <dataValidation allowBlank="true" errorStyle="stop" operator="equal" showDropDown="false" showErrorMessage="true" showInputMessage="true" sqref="B26:M26 O26:V26" type="list">
      <formula1>"是,否,"</formula1>
      <formula2>0</formula2>
    </dataValidation>
    <dataValidation allowBlank="true" errorStyle="stop" operator="equal" showDropDown="false" showErrorMessage="true" showInputMessage="true" sqref="B35:M35 O35:V35" type="list">
      <formula1>"下一工序,储罐,其他装置进料"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8"/>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7" topLeftCell="B20" activePane="bottomRight" state="frozen"/>
      <selection pane="topLeft" activeCell="A1" activeCellId="0" sqref="A1"/>
      <selection pane="topRight" activeCell="B1" activeCellId="0" sqref="B1"/>
      <selection pane="bottomLeft" activeCell="A20" activeCellId="0" sqref="A20"/>
      <selection pane="bottomRight" activeCell="G33" activeCellId="0" sqref="G33"/>
    </sheetView>
  </sheetViews>
  <sheetFormatPr defaultColWidth="9.00390625" defaultRowHeight="12.8" zeroHeight="false" outlineLevelRow="0" outlineLevelCol="0"/>
  <cols>
    <col collapsed="false" customWidth="true" hidden="false" outlineLevel="0" max="1" min="1" style="0" width="37.88"/>
    <col collapsed="false" customWidth="true" hidden="false" outlineLevel="0" max="3" min="2" style="0" width="26.13"/>
  </cols>
  <sheetData>
    <row r="1" customFormat="false" ht="15" hidden="false" customHeight="false" outlineLevel="0" collapsed="false">
      <c r="A1" s="254" t="s">
        <v>512</v>
      </c>
      <c r="B1" s="341" t="s">
        <v>640</v>
      </c>
      <c r="C1" s="341" t="s">
        <v>641</v>
      </c>
    </row>
    <row r="2" customFormat="false" ht="15" hidden="false" customHeight="false" outlineLevel="0" collapsed="false">
      <c r="A2" s="254" t="s">
        <v>516</v>
      </c>
      <c r="B2" s="341" t="s">
        <v>642</v>
      </c>
      <c r="C2" s="341" t="s">
        <v>643</v>
      </c>
    </row>
    <row r="3" customFormat="false" ht="15" hidden="false" customHeight="false" outlineLevel="0" collapsed="false">
      <c r="A3" s="254" t="s">
        <v>520</v>
      </c>
      <c r="B3" s="341" t="s">
        <v>604</v>
      </c>
      <c r="C3" s="341" t="s">
        <v>604</v>
      </c>
    </row>
    <row r="4" customFormat="false" ht="15" hidden="false" customHeight="false" outlineLevel="0" collapsed="false">
      <c r="A4" s="254" t="s">
        <v>522</v>
      </c>
      <c r="B4" s="341" t="str">
        <f aca="false">CONCATENATE("Φ",B5*1000,"×",B6*1000,"（T-T）",B3)</f>
        <v>Φ2200×3500（T-T）卧式</v>
      </c>
      <c r="C4" s="341" t="str">
        <f aca="false">CONCATENATE("Φ",C5*1000,"×",C6*1000,"（T-T）",C3)</f>
        <v>Φ3000×5100（T-T）卧式</v>
      </c>
    </row>
    <row r="5" customFormat="false" ht="15" hidden="false" customHeight="false" outlineLevel="0" collapsed="false">
      <c r="A5" s="257" t="s">
        <v>524</v>
      </c>
      <c r="B5" s="291" t="n">
        <v>2.2</v>
      </c>
      <c r="C5" s="291" t="n">
        <v>3</v>
      </c>
    </row>
    <row r="6" customFormat="false" ht="15" hidden="false" customHeight="false" outlineLevel="0" collapsed="false">
      <c r="A6" s="259" t="s">
        <v>525</v>
      </c>
      <c r="B6" s="291" t="n">
        <v>3.5</v>
      </c>
      <c r="C6" s="291" t="n">
        <v>5.1</v>
      </c>
    </row>
    <row r="7" customFormat="false" ht="15" hidden="false" customHeight="false" outlineLevel="0" collapsed="false">
      <c r="A7" s="208" t="s">
        <v>523</v>
      </c>
      <c r="B7" s="256" t="str">
        <f aca="false">CONCATENATE("Φ",B8*1000,"×",B9*1000,"（T-T）")</f>
        <v>Φ1100×2200（T-T）</v>
      </c>
      <c r="C7" s="256" t="str">
        <f aca="false">CONCATENATE("Φ",C8*1000,"×",C9*1000,"（T-T）")</f>
        <v>Φ1400×2800（T-T）</v>
      </c>
    </row>
    <row r="8" customFormat="false" ht="15" hidden="false" customHeight="false" outlineLevel="0" collapsed="false">
      <c r="A8" s="259" t="s">
        <v>526</v>
      </c>
      <c r="B8" s="263" t="n">
        <v>1.1</v>
      </c>
      <c r="C8" s="263" t="n">
        <v>1.4</v>
      </c>
    </row>
    <row r="9" customFormat="false" ht="15" hidden="false" customHeight="false" outlineLevel="0" collapsed="false">
      <c r="A9" s="259" t="s">
        <v>527</v>
      </c>
      <c r="B9" s="263" t="n">
        <v>2.2</v>
      </c>
      <c r="C9" s="263" t="n">
        <v>2.8</v>
      </c>
    </row>
    <row r="10" customFormat="false" ht="15" hidden="false" customHeight="false" outlineLevel="0" collapsed="false">
      <c r="A10" s="262" t="s">
        <v>398</v>
      </c>
      <c r="B10" s="263" t="s">
        <v>644</v>
      </c>
      <c r="C10" s="263" t="s">
        <v>645</v>
      </c>
    </row>
    <row r="11" customFormat="false" ht="13.8" hidden="false" customHeight="false" outlineLevel="0" collapsed="false">
      <c r="A11" s="262" t="s">
        <v>489</v>
      </c>
      <c r="B11" s="224" t="n">
        <v>40</v>
      </c>
      <c r="C11" s="224" t="n">
        <v>40</v>
      </c>
    </row>
    <row r="12" customFormat="false" ht="15" hidden="false" customHeight="false" outlineLevel="0" collapsed="false">
      <c r="A12" s="262" t="s">
        <v>490</v>
      </c>
      <c r="B12" s="263" t="n">
        <v>1.06</v>
      </c>
      <c r="C12" s="263" t="n">
        <v>0.04</v>
      </c>
    </row>
    <row r="13" customFormat="false" ht="15" hidden="false" customHeight="false" outlineLevel="0" collapsed="false">
      <c r="A13" s="262" t="s">
        <v>530</v>
      </c>
      <c r="B13" s="263" t="n">
        <v>1.2</v>
      </c>
      <c r="C13" s="263" t="n">
        <v>0.4</v>
      </c>
    </row>
    <row r="14" customFormat="false" ht="13.8" hidden="false" customHeight="false" outlineLevel="0" collapsed="false">
      <c r="A14" s="262" t="s">
        <v>531</v>
      </c>
      <c r="B14" s="224" t="n">
        <v>3130</v>
      </c>
      <c r="C14" s="224" t="n">
        <v>500</v>
      </c>
    </row>
    <row r="15" customFormat="false" ht="13.8" hidden="false" customHeight="false" outlineLevel="0" collapsed="false">
      <c r="A15" s="262" t="s">
        <v>532</v>
      </c>
      <c r="B15" s="224" t="n">
        <v>15182</v>
      </c>
      <c r="C15" s="224" t="n">
        <v>54907</v>
      </c>
    </row>
    <row r="16" customFormat="false" ht="13.8" hidden="false" customHeight="false" outlineLevel="0" collapsed="false">
      <c r="A16" s="262" t="s">
        <v>646</v>
      </c>
      <c r="B16" s="213" t="n">
        <v>7350</v>
      </c>
      <c r="C16" s="213" t="n">
        <v>50827</v>
      </c>
    </row>
    <row r="17" customFormat="false" ht="13.8" hidden="false" customHeight="false" outlineLevel="0" collapsed="false">
      <c r="A17" s="262" t="s">
        <v>635</v>
      </c>
      <c r="B17" s="213" t="n">
        <v>4762</v>
      </c>
      <c r="C17" s="213" t="n">
        <v>9911</v>
      </c>
    </row>
    <row r="18" customFormat="false" ht="15" hidden="false" customHeight="false" outlineLevel="0" collapsed="false">
      <c r="A18" s="266" t="s">
        <v>533</v>
      </c>
      <c r="B18" s="263" t="n">
        <v>1.2</v>
      </c>
      <c r="C18" s="263" t="n">
        <v>1.2</v>
      </c>
    </row>
    <row r="19" customFormat="false" ht="15" hidden="false" customHeight="false" outlineLevel="0" collapsed="false">
      <c r="A19" s="262" t="s">
        <v>534</v>
      </c>
      <c r="B19" s="261" t="n">
        <f aca="false">B14*B18</f>
        <v>3756</v>
      </c>
      <c r="C19" s="261" t="n">
        <f aca="false">C14*C18</f>
        <v>600</v>
      </c>
    </row>
    <row r="20" customFormat="false" ht="15" hidden="false" customHeight="false" outlineLevel="0" collapsed="false">
      <c r="A20" s="262" t="s">
        <v>535</v>
      </c>
      <c r="B20" s="261" t="n">
        <f aca="false">B15*B18</f>
        <v>18218.4</v>
      </c>
      <c r="C20" s="261" t="n">
        <f aca="false">C15*C18</f>
        <v>65888.4</v>
      </c>
    </row>
    <row r="21" customFormat="false" ht="15" hidden="false" customHeight="false" outlineLevel="0" collapsed="false">
      <c r="A21" s="262" t="s">
        <v>647</v>
      </c>
      <c r="B21" s="261" t="n">
        <f aca="false">B16*B18</f>
        <v>8820</v>
      </c>
      <c r="C21" s="261" t="n">
        <f aca="false">C16*C18</f>
        <v>60992.4</v>
      </c>
    </row>
    <row r="22" customFormat="false" ht="15" hidden="false" customHeight="false" outlineLevel="0" collapsed="false">
      <c r="A22" s="262" t="s">
        <v>636</v>
      </c>
      <c r="B22" s="261" t="n">
        <f aca="false">B17*$B$18</f>
        <v>5714.4</v>
      </c>
      <c r="C22" s="261" t="n">
        <f aca="false">C17*$B$18</f>
        <v>11893.2</v>
      </c>
    </row>
    <row r="23" customFormat="false" ht="13.8" hidden="false" customHeight="false" outlineLevel="0" collapsed="false">
      <c r="A23" s="262" t="s">
        <v>536</v>
      </c>
      <c r="B23" s="213" t="n">
        <v>12.1</v>
      </c>
      <c r="C23" s="213" t="n">
        <v>12.1</v>
      </c>
    </row>
    <row r="24" customFormat="false" ht="13.8" hidden="false" customHeight="false" outlineLevel="0" collapsed="false">
      <c r="A24" s="262" t="s">
        <v>537</v>
      </c>
      <c r="B24" s="213" t="n">
        <v>683.8</v>
      </c>
      <c r="C24" s="213" t="n">
        <v>662.9</v>
      </c>
    </row>
    <row r="25" customFormat="false" ht="15" hidden="false" customHeight="false" outlineLevel="0" collapsed="false">
      <c r="A25" s="267" t="s">
        <v>538</v>
      </c>
      <c r="B25" s="342" t="n">
        <f aca="false">B19/B23/3600</f>
        <v>0.0862258953168044</v>
      </c>
      <c r="C25" s="342" t="n">
        <f aca="false">C19/C23/3600</f>
        <v>0.0137741046831956</v>
      </c>
    </row>
    <row r="26" customFormat="false" ht="15" hidden="false" customHeight="false" outlineLevel="0" collapsed="false">
      <c r="A26" s="267" t="s">
        <v>539</v>
      </c>
      <c r="B26" s="342" t="n">
        <f aca="false">B20/B24/3600</f>
        <v>0.00740079945403139</v>
      </c>
      <c r="C26" s="342" t="n">
        <f aca="false">C20/C24/3600</f>
        <v>0.0276094936390607</v>
      </c>
    </row>
    <row r="27" customFormat="false" ht="15" hidden="false" customHeight="false" outlineLevel="0" collapsed="false">
      <c r="A27" s="262" t="s">
        <v>648</v>
      </c>
      <c r="B27" s="343" t="n">
        <f aca="false">B21/B24/3600</f>
        <v>0.00358291898215853</v>
      </c>
      <c r="C27" s="343" t="n">
        <f aca="false">C21/C24/3600</f>
        <v>0.0255579021471313</v>
      </c>
    </row>
    <row r="28" customFormat="false" ht="15" hidden="false" customHeight="false" outlineLevel="0" collapsed="false">
      <c r="A28" s="212" t="s">
        <v>546</v>
      </c>
      <c r="B28" s="273" t="n">
        <f aca="false">0.048*SQRT((B24-B23)/B23)</f>
        <v>0.357631880546843</v>
      </c>
      <c r="C28" s="273" t="n">
        <f aca="false">0.048*SQRT((C24-C23)/C23)</f>
        <v>0.352024041252632</v>
      </c>
    </row>
    <row r="29" customFormat="false" ht="15" hidden="false" customHeight="false" outlineLevel="0" collapsed="false">
      <c r="A29" s="318" t="s">
        <v>614</v>
      </c>
      <c r="B29" s="263" t="s">
        <v>615</v>
      </c>
      <c r="C29" s="263" t="s">
        <v>615</v>
      </c>
    </row>
    <row r="30" customFormat="false" ht="15" hidden="false" customHeight="false" outlineLevel="0" collapsed="false">
      <c r="A30" s="318" t="s">
        <v>617</v>
      </c>
      <c r="B30" s="263" t="s">
        <v>615</v>
      </c>
      <c r="C30" s="263" t="s">
        <v>615</v>
      </c>
    </row>
    <row r="31" customFormat="false" ht="15" hidden="false" customHeight="false" outlineLevel="0" collapsed="false">
      <c r="A31" s="212" t="s">
        <v>547</v>
      </c>
      <c r="B31" s="273" t="n">
        <f aca="false">IF(B30="是",B28,(IF(B29="是",B28*1.7,B28*0.8)))</f>
        <v>0.286105504437474</v>
      </c>
      <c r="C31" s="273" t="n">
        <f aca="false">IF(C30="是",C28,(IF(C29="是",C28*1.7,C28*0.8)))</f>
        <v>0.281619233002106</v>
      </c>
    </row>
    <row r="32" customFormat="false" ht="15" hidden="false" customHeight="false" outlineLevel="0" collapsed="false">
      <c r="A32" s="318" t="s">
        <v>618</v>
      </c>
      <c r="B32" s="263" t="n">
        <v>0.4</v>
      </c>
      <c r="C32" s="263" t="n">
        <v>0.3</v>
      </c>
    </row>
    <row r="33" customFormat="false" ht="15" hidden="false" customHeight="false" outlineLevel="0" collapsed="false">
      <c r="A33" s="254" t="s">
        <v>619</v>
      </c>
      <c r="B33" s="255" t="n">
        <f aca="false">0.785*B5^2*B32</f>
        <v>1.51976</v>
      </c>
      <c r="C33" s="255" t="n">
        <f aca="false">0.785*C5^2*C32</f>
        <v>2.1195</v>
      </c>
    </row>
    <row r="34" customFormat="false" ht="15" hidden="false" customHeight="false" outlineLevel="0" collapsed="false">
      <c r="A34" s="262" t="s">
        <v>620</v>
      </c>
      <c r="B34" s="273" t="n">
        <f aca="false">B25/B33</f>
        <v>0.0567365211064934</v>
      </c>
      <c r="C34" s="273" t="n">
        <f aca="false">C25/C33</f>
        <v>0.00649875191469478</v>
      </c>
    </row>
    <row r="35" customFormat="false" ht="15" hidden="false" customHeight="false" outlineLevel="0" collapsed="false">
      <c r="A35" s="274" t="s">
        <v>621</v>
      </c>
      <c r="B35" s="319" t="str">
        <f aca="false">IF(B34&lt;B31,"是","否")</f>
        <v>是</v>
      </c>
      <c r="C35" s="319" t="str">
        <f aca="false">IF(C34&lt;C31,"是","否")</f>
        <v>是</v>
      </c>
    </row>
    <row r="36" customFormat="false" ht="15" hidden="false" customHeight="false" outlineLevel="0" collapsed="false">
      <c r="A36" s="254" t="s">
        <v>649</v>
      </c>
      <c r="B36" s="255" t="n">
        <f aca="false">0.785*B5^2*(1-B32)</f>
        <v>2.27964</v>
      </c>
      <c r="C36" s="255" t="n">
        <f aca="false">0.785*C5^2*(1-C32)</f>
        <v>4.9455</v>
      </c>
    </row>
    <row r="37" customFormat="false" ht="15" hidden="false" customHeight="false" outlineLevel="0" collapsed="false">
      <c r="A37" s="318" t="s">
        <v>625</v>
      </c>
      <c r="B37" s="263" t="s">
        <v>626</v>
      </c>
      <c r="C37" s="263" t="s">
        <v>626</v>
      </c>
    </row>
    <row r="38" customFormat="false" ht="15" hidden="false" customHeight="false" outlineLevel="0" collapsed="false">
      <c r="A38" s="254" t="s">
        <v>494</v>
      </c>
      <c r="B38" s="327" t="n">
        <f aca="false">IF(B26&lt;&gt;0,B36*B6/B26/60,"")</f>
        <v>17.9681939533658</v>
      </c>
      <c r="C38" s="327" t="n">
        <f aca="false">IF(C26&lt;&gt;0,C36*C6/C26/60,"")</f>
        <v>15.2254693800426</v>
      </c>
    </row>
    <row r="39" customFormat="false" ht="15" hidden="false" customHeight="false" outlineLevel="0" collapsed="false">
      <c r="A39" s="254" t="s">
        <v>650</v>
      </c>
      <c r="B39" s="327" t="n">
        <f aca="false">B36*B6/B27/60</f>
        <v>37.1147102857143</v>
      </c>
      <c r="C39" s="327" t="n">
        <f aca="false">C36*C6/C27/60</f>
        <v>16.4476527682137</v>
      </c>
    </row>
    <row r="40" customFormat="false" ht="15" hidden="false" customHeight="false" outlineLevel="0" collapsed="false">
      <c r="A40" s="262" t="s">
        <v>651</v>
      </c>
      <c r="B40" s="281" t="str">
        <f aca="false">IF(B37="储罐","液体产品3min或回流5min",IF(B37="下一工序","液体产品15min或回流5min",20))</f>
        <v>液体产品15min或回流5min</v>
      </c>
      <c r="C40" s="281" t="str">
        <f aca="false">IF(C37="储罐","液体产品3min或回流5min",IF(C37="下一工序","液体产品15min或回流5min",20))</f>
        <v>液体产品15min或回流5min</v>
      </c>
    </row>
    <row r="41" customFormat="false" ht="15" hidden="false" customHeight="false" outlineLevel="0" collapsed="false">
      <c r="A41" s="274" t="s">
        <v>628</v>
      </c>
      <c r="B41" s="319" t="str">
        <f aca="false">IF(OR(AND(B37="储罐",B38&gt;3,B39&gt;5),AND(B37="下一工序",B38&gt;15,B39&gt;5),AND(B37="其他装置进料",B36*B6/(B27+B22)/60&gt;20)),"是","否")</f>
        <v>是</v>
      </c>
      <c r="C41" s="319" t="str">
        <f aca="false">IF(OR(AND(C37="储罐",C38&gt;3,C39&gt;5),AND(C37="下一工序",C38&gt;15,C39&gt;5),AND(C37="其他装置进料",C36*C6/(C27+C22)/60&gt;20)),"是","否")</f>
        <v>是</v>
      </c>
    </row>
    <row r="42" customFormat="false" ht="15" hidden="false" customHeight="false" outlineLevel="0" collapsed="false">
      <c r="A42" s="339" t="s">
        <v>637</v>
      </c>
      <c r="B42" s="326" t="n">
        <f aca="false">0.785*B8*B8*(B9-0.2)/(B22/1000)*60</f>
        <v>19.9464510709786</v>
      </c>
      <c r="C42" s="326" t="n">
        <f aca="false">0.785*C8*C8*(C9-0.2)/(C22/1000)*60</f>
        <v>20.1814145898497</v>
      </c>
    </row>
    <row r="43" customFormat="false" ht="15" hidden="false" customHeight="false" outlineLevel="0" collapsed="false">
      <c r="A43" s="254" t="s">
        <v>638</v>
      </c>
      <c r="B43" s="255" t="n">
        <v>5</v>
      </c>
      <c r="C43" s="255" t="n">
        <v>5</v>
      </c>
    </row>
    <row r="44" customFormat="false" ht="15" hidden="false" customHeight="false" outlineLevel="0" collapsed="false">
      <c r="A44" s="274" t="s">
        <v>639</v>
      </c>
      <c r="B44" s="319" t="str">
        <f aca="false">IF(B43&lt;B42,"是","否")</f>
        <v>是</v>
      </c>
      <c r="C44" s="319" t="str">
        <f aca="false">IF(C43&lt;C42,"是","否")</f>
        <v>是</v>
      </c>
    </row>
    <row r="45" customFormat="false" ht="15" hidden="false" customHeight="false" outlineLevel="0" collapsed="false">
      <c r="A45" s="329" t="s">
        <v>629</v>
      </c>
      <c r="B45" s="330" t="str">
        <f aca="false">IF(OR(B35="否",B41="否",B44="否"),"核算未通过","核算通过")</f>
        <v>核算通过</v>
      </c>
      <c r="C45" s="330" t="str">
        <f aca="false">IF(OR(C35="否",C41="否",C44="否"),"核算未通过","核算通过")</f>
        <v>核算通过</v>
      </c>
    </row>
    <row r="46" customFormat="false" ht="15" hidden="false" customHeight="false" outlineLevel="0" collapsed="false">
      <c r="A46" s="254" t="s">
        <v>277</v>
      </c>
      <c r="B46" s="344" t="str">
        <f aca="false">IF(AND(B29="是",B30="是"),"允许液沫夹带时一般不安装破沫网","")</f>
        <v/>
      </c>
      <c r="C46" s="344" t="str">
        <f aca="false">IF(AND(C29="是",C30="是"),"允许液沫夹带时一般不安装破沫网","")</f>
        <v/>
      </c>
    </row>
    <row r="47" customFormat="false" ht="15" hidden="false" customHeight="false" outlineLevel="0" collapsed="false">
      <c r="B47" s="226"/>
      <c r="C47" s="226"/>
    </row>
    <row r="48" customFormat="false" ht="15" hidden="false" customHeight="false" outlineLevel="0" collapsed="false">
      <c r="A48" s="26" t="s">
        <v>652</v>
      </c>
      <c r="B48" s="255" t="n">
        <f aca="false">0.785*B5*B5*B6+3.14/24*2*B5^3</f>
        <v>16.0841266666667</v>
      </c>
      <c r="C48" s="255" t="n">
        <f aca="false">0.785*C5*C5*C6+3.14/24*2*C5^3</f>
        <v>43.0965</v>
      </c>
    </row>
    <row r="49" customFormat="false" ht="15" hidden="false" customHeight="false" outlineLevel="0" collapsed="false">
      <c r="A49" s="26"/>
    </row>
    <row r="50" customFormat="false" ht="15" hidden="false" customHeight="false" outlineLevel="0" collapsed="false">
      <c r="A50" s="136"/>
    </row>
    <row r="51" customFormat="false" ht="15" hidden="false" customHeight="false" outlineLevel="0" collapsed="false">
      <c r="A51" s="270" t="s">
        <v>542</v>
      </c>
    </row>
    <row r="52" customFormat="false" ht="15" hidden="false" customHeight="false" outlineLevel="0" collapsed="false">
      <c r="A52" s="270" t="s">
        <v>543</v>
      </c>
    </row>
    <row r="53" customFormat="false" ht="15" hidden="false" customHeight="false" outlineLevel="0" collapsed="false">
      <c r="A53" s="270" t="s">
        <v>544</v>
      </c>
    </row>
    <row r="54" customFormat="false" ht="15" hidden="false" customHeight="false" outlineLevel="0" collapsed="false">
      <c r="A54" s="270" t="s">
        <v>653</v>
      </c>
    </row>
    <row r="55" customFormat="false" ht="15" hidden="false" customHeight="false" outlineLevel="0" collapsed="false"/>
    <row r="56" customFormat="false" ht="15" hidden="false" customHeight="false" outlineLevel="0" collapsed="false">
      <c r="A56" s="270" t="s">
        <v>634</v>
      </c>
      <c r="B56" s="0" t="n">
        <f aca="false">B23*B48*B32+B24*B48*(1-B32)+B22/60*B42</f>
        <v>8576.54266186668</v>
      </c>
      <c r="C56" s="0" t="n">
        <f aca="false">C23*C48*C32+C24*C48*(1-C32)+C22/60*C42</f>
        <v>24154.86919</v>
      </c>
    </row>
    <row r="57" customFormat="false" ht="15" hidden="false" customHeight="false" outlineLevel="0" collapsed="false">
      <c r="A57" s="26"/>
    </row>
    <row r="58" customFormat="false" ht="15" hidden="false" customHeight="false" outlineLevel="0" collapsed="false">
      <c r="A58" s="136"/>
    </row>
  </sheetData>
  <conditionalFormatting sqref="C45">
    <cfRule type="cellIs" priority="2" operator="equal" aboveAverage="0" equalAverage="0" bottom="0" percent="0" rank="0" text="" dxfId="91">
      <formula>"核算未通过"</formula>
    </cfRule>
  </conditionalFormatting>
  <conditionalFormatting sqref="B45">
    <cfRule type="cellIs" priority="3" operator="equal" aboveAverage="0" equalAverage="0" bottom="0" percent="0" rank="0" text="" dxfId="92">
      <formula>"核算未通过"</formula>
    </cfRule>
  </conditionalFormatting>
  <dataValidations count="3">
    <dataValidation allowBlank="true" errorStyle="stop" operator="equal" showDropDown="false" showErrorMessage="true" showInputMessage="true" sqref="B29:C29" type="list">
      <formula1>"是,否"</formula1>
      <formula2>0</formula2>
    </dataValidation>
    <dataValidation allowBlank="true" errorStyle="stop" operator="equal" showDropDown="false" showErrorMessage="true" showInputMessage="true" sqref="B30:C30" type="list">
      <formula1>"是,否,"</formula1>
      <formula2>0</formula2>
    </dataValidation>
    <dataValidation allowBlank="true" errorStyle="stop" operator="equal" showDropDown="false" showErrorMessage="true" showInputMessage="true" sqref="B37:C37" type="list">
      <formula1>"下一工序,储罐,其他装置进料"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80">
              <controlPr defaultSize="0" print="false" autoFill="0" autoPict="0">
                <anchor moveWithCells="true" sizeWithCells="false">
                  <from>
                    <xdr:col>0</xdr:col>
                    <xdr:colOff>1379520</xdr:colOff>
                    <xdr:row>0</xdr:row>
                    <xdr:rowOff>30600</xdr:rowOff>
                  </from>
                  <to>
                    <xdr:col>1</xdr:col>
                    <xdr:colOff>-950400</xdr:colOff>
                    <xdr:row>1</xdr:row>
                    <xdr:rowOff>-53280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8"/>
  <sheetViews>
    <sheetView showFormulas="false" showGridLines="true" showRowColHeaders="true" showZeros="true" rightToLeft="false" tabSelected="false" showOutlineSymbols="true" defaultGridColor="true" view="normal" topLeftCell="A22" colorId="64" zoomScale="62" zoomScaleNormal="62" zoomScalePageLayoutView="100" workbookViewId="0">
      <pane xSplit="1" ySplit="0" topLeftCell="G22" activePane="topRight" state="frozen"/>
      <selection pane="topLeft" activeCell="A22" activeCellId="0" sqref="A22"/>
      <selection pane="topRight" activeCell="K48" activeCellId="0" sqref="K48"/>
    </sheetView>
  </sheetViews>
  <sheetFormatPr defaultColWidth="9.00390625" defaultRowHeight="14.25" zeroHeight="false" outlineLevelRow="0" outlineLevelCol="0"/>
  <cols>
    <col collapsed="false" customWidth="true" hidden="false" outlineLevel="0" max="1" min="1" style="0" width="26"/>
    <col collapsed="false" customWidth="true" hidden="false" outlineLevel="0" max="7" min="2" style="0" width="26.13"/>
    <col collapsed="false" customWidth="true" hidden="false" outlineLevel="0" max="11" min="8" style="244" width="26.13"/>
    <col collapsed="false" customWidth="true" hidden="false" outlineLevel="0" max="13" min="12" style="0" width="26.13"/>
    <col collapsed="false" customWidth="true" hidden="true" outlineLevel="0" max="14" min="14" style="0" width="26.13"/>
    <col collapsed="false" customWidth="true" hidden="false" outlineLevel="0" max="20" min="15" style="0" width="26.13"/>
    <col collapsed="false" customWidth="true" hidden="false" outlineLevel="0" max="24" min="21" style="0" width="26"/>
  </cols>
  <sheetData>
    <row r="1" customFormat="false" ht="15" hidden="false" customHeight="false" outlineLevel="0" collapsed="false">
      <c r="A1" s="209" t="s">
        <v>512</v>
      </c>
      <c r="B1" s="341" t="s">
        <v>654</v>
      </c>
      <c r="C1" s="341" t="s">
        <v>655</v>
      </c>
      <c r="D1" s="341" t="s">
        <v>656</v>
      </c>
      <c r="E1" s="345" t="s">
        <v>657</v>
      </c>
      <c r="F1" s="345" t="s">
        <v>658</v>
      </c>
      <c r="G1" s="345" t="s">
        <v>659</v>
      </c>
      <c r="H1" s="341" t="s">
        <v>660</v>
      </c>
      <c r="I1" s="341" t="s">
        <v>661</v>
      </c>
      <c r="J1" s="341" t="s">
        <v>662</v>
      </c>
      <c r="K1" s="341" t="s">
        <v>663</v>
      </c>
      <c r="L1" s="345"/>
      <c r="M1" s="341"/>
      <c r="N1" s="341"/>
      <c r="O1" s="341"/>
      <c r="P1" s="341"/>
      <c r="Q1" s="341"/>
      <c r="R1" s="341"/>
      <c r="S1" s="341"/>
      <c r="T1" s="341"/>
      <c r="U1" s="341"/>
      <c r="V1" s="341"/>
      <c r="W1" s="341"/>
      <c r="X1" s="341"/>
    </row>
    <row r="2" customFormat="false" ht="15" hidden="false" customHeight="false" outlineLevel="0" collapsed="false">
      <c r="A2" s="209" t="s">
        <v>516</v>
      </c>
      <c r="B2" s="341" t="s">
        <v>664</v>
      </c>
      <c r="C2" s="341" t="s">
        <v>665</v>
      </c>
      <c r="D2" s="341" t="s">
        <v>666</v>
      </c>
      <c r="E2" s="345" t="s">
        <v>667</v>
      </c>
      <c r="F2" s="345" t="s">
        <v>668</v>
      </c>
      <c r="G2" s="345" t="s">
        <v>669</v>
      </c>
      <c r="H2" s="341" t="s">
        <v>670</v>
      </c>
      <c r="I2" s="341" t="s">
        <v>671</v>
      </c>
      <c r="J2" s="341" t="s">
        <v>672</v>
      </c>
      <c r="K2" s="341" t="s">
        <v>673</v>
      </c>
      <c r="L2" s="345"/>
      <c r="M2" s="341"/>
      <c r="N2" s="341"/>
      <c r="O2" s="341"/>
      <c r="P2" s="341"/>
      <c r="Q2" s="341"/>
      <c r="R2" s="341"/>
      <c r="S2" s="341"/>
      <c r="T2" s="341"/>
      <c r="U2" s="341"/>
      <c r="V2" s="341"/>
      <c r="W2" s="341"/>
      <c r="X2" s="341"/>
    </row>
    <row r="3" customFormat="false" ht="15" hidden="false" customHeight="false" outlineLevel="0" collapsed="false">
      <c r="A3" s="209" t="s">
        <v>520</v>
      </c>
      <c r="B3" s="341" t="s">
        <v>521</v>
      </c>
      <c r="C3" s="341" t="s">
        <v>521</v>
      </c>
      <c r="D3" s="341" t="s">
        <v>521</v>
      </c>
      <c r="E3" s="345" t="s">
        <v>521</v>
      </c>
      <c r="F3" s="345" t="s">
        <v>521</v>
      </c>
      <c r="G3" s="345" t="s">
        <v>521</v>
      </c>
      <c r="H3" s="341" t="s">
        <v>521</v>
      </c>
      <c r="I3" s="341" t="s">
        <v>604</v>
      </c>
      <c r="J3" s="341" t="s">
        <v>521</v>
      </c>
      <c r="K3" s="341" t="s">
        <v>604</v>
      </c>
      <c r="L3" s="345"/>
      <c r="M3" s="341"/>
      <c r="N3" s="341"/>
      <c r="O3" s="341"/>
      <c r="P3" s="341"/>
      <c r="Q3" s="341"/>
      <c r="R3" s="341"/>
      <c r="S3" s="341"/>
      <c r="T3" s="341"/>
      <c r="U3" s="341"/>
      <c r="V3" s="341"/>
      <c r="W3" s="341"/>
      <c r="X3" s="341"/>
    </row>
    <row r="4" s="209" customFormat="true" ht="15" hidden="false" customHeight="false" outlineLevel="0" collapsed="false">
      <c r="A4" s="209" t="s">
        <v>522</v>
      </c>
      <c r="B4" s="209" t="str">
        <f aca="false">CONCATENATE("Φ",B5*1000,"×",B6*1000,"（T-T）",B3)</f>
        <v>Φ4000×12300（T-T）立式</v>
      </c>
      <c r="C4" s="209" t="str">
        <f aca="false">CONCATENATE("Φ",C5*1000,"×",C6*1000,"（T-T）",C3)</f>
        <v>Φ4000×12300（T-T）立式</v>
      </c>
      <c r="D4" s="346" t="str">
        <f aca="false">CONCATENATE("Φ",D5*1000,"×",D6*1000,"（T-T）",D3)</f>
        <v>Φ1400×4000（T-T）立式</v>
      </c>
      <c r="E4" s="209" t="str">
        <f aca="false">CONCATENATE("Φ",E5*1000,"×",E6*1000,"（T-T）",E3)</f>
        <v>Φ1800×5700（T-T）立式</v>
      </c>
      <c r="F4" s="209" t="str">
        <f aca="false">CONCATENATE("Φ",F5*1000,"×",F6*1000,"（T-T）",F3)</f>
        <v>Φ3000×9000（T-T）立式</v>
      </c>
      <c r="G4" s="209" t="str">
        <f aca="false">CONCATENATE("Φ",G5*1000,"×",G6*1000,"（T-T）",G3)</f>
        <v>Φ2200×6000（T-T）立式</v>
      </c>
      <c r="H4" s="347" t="str">
        <f aca="false">CONCATENATE("Φ",H5*1000,"×",H6*1000,"（T-T）",H3)</f>
        <v>Φ2000×4000（T-T）立式</v>
      </c>
      <c r="I4" s="347" t="str">
        <f aca="false">CONCATENATE("Φ",I5*1000,"×",I6*1000,"（T-T）",I3)</f>
        <v>Φ1000×2500（T-T）卧式</v>
      </c>
      <c r="J4" s="347" t="str">
        <f aca="false">CONCATENATE("Φ",J5*1000,"×",J6*1000,"（T-T）",J3)</f>
        <v>Φ2000×2635（T-T）立式</v>
      </c>
      <c r="K4" s="347" t="str">
        <f aca="false">CONCATENATE("Φ",K5*1000,"×",K6*1000,"（T-T）",K3)</f>
        <v>Φ1800×4000（T-T）卧式</v>
      </c>
      <c r="M4" s="347"/>
      <c r="N4" s="347"/>
      <c r="O4" s="347"/>
      <c r="P4" s="347"/>
      <c r="Q4" s="347"/>
      <c r="R4" s="347"/>
      <c r="S4" s="347"/>
      <c r="T4" s="347"/>
      <c r="U4" s="347"/>
      <c r="V4" s="347"/>
      <c r="W4" s="347"/>
      <c r="X4" s="347"/>
    </row>
    <row r="5" customFormat="false" ht="15" hidden="false" customHeight="false" outlineLevel="0" collapsed="false">
      <c r="A5" s="348" t="s">
        <v>674</v>
      </c>
      <c r="B5" s="345" t="n">
        <v>4</v>
      </c>
      <c r="C5" s="345" t="n">
        <v>4</v>
      </c>
      <c r="D5" s="349" t="n">
        <v>1.4</v>
      </c>
      <c r="E5" s="345" t="n">
        <v>1.8</v>
      </c>
      <c r="F5" s="345" t="n">
        <v>3</v>
      </c>
      <c r="G5" s="345" t="n">
        <v>2.2</v>
      </c>
      <c r="H5" s="341" t="n">
        <v>2</v>
      </c>
      <c r="I5" s="341" t="n">
        <v>1</v>
      </c>
      <c r="J5" s="341" t="n">
        <v>2</v>
      </c>
      <c r="K5" s="341" t="n">
        <v>1.8</v>
      </c>
      <c r="L5" s="345"/>
      <c r="M5" s="341"/>
      <c r="N5" s="341"/>
      <c r="O5" s="341"/>
      <c r="P5" s="341"/>
      <c r="Q5" s="341"/>
      <c r="R5" s="341"/>
      <c r="S5" s="341"/>
      <c r="T5" s="341"/>
      <c r="U5" s="341"/>
      <c r="V5" s="341"/>
      <c r="W5" s="341"/>
      <c r="X5" s="341"/>
    </row>
    <row r="6" customFormat="false" ht="15" hidden="false" customHeight="false" outlineLevel="0" collapsed="false">
      <c r="A6" s="348" t="s">
        <v>675</v>
      </c>
      <c r="B6" s="345" t="n">
        <v>12.3</v>
      </c>
      <c r="C6" s="345" t="n">
        <v>12.3</v>
      </c>
      <c r="D6" s="349" t="n">
        <v>4</v>
      </c>
      <c r="E6" s="345" t="n">
        <v>5.7</v>
      </c>
      <c r="F6" s="345" t="n">
        <v>9</v>
      </c>
      <c r="G6" s="345" t="n">
        <v>6</v>
      </c>
      <c r="H6" s="341" t="n">
        <v>4</v>
      </c>
      <c r="I6" s="341" t="n">
        <v>2.5</v>
      </c>
      <c r="J6" s="341" t="n">
        <v>2.635</v>
      </c>
      <c r="K6" s="341" t="n">
        <v>4</v>
      </c>
      <c r="L6" s="345"/>
      <c r="M6" s="341"/>
      <c r="N6" s="341"/>
      <c r="O6" s="341"/>
      <c r="P6" s="341"/>
      <c r="Q6" s="341"/>
      <c r="R6" s="341"/>
      <c r="S6" s="341"/>
      <c r="T6" s="341"/>
      <c r="U6" s="341"/>
      <c r="V6" s="341"/>
      <c r="W6" s="341"/>
      <c r="X6" s="341"/>
    </row>
    <row r="7" customFormat="false" ht="15" hidden="false" customHeight="false" outlineLevel="0" collapsed="false">
      <c r="A7" s="208" t="s">
        <v>523</v>
      </c>
      <c r="B7" s="350"/>
      <c r="C7" s="350"/>
      <c r="D7" s="350"/>
      <c r="E7" s="350"/>
      <c r="F7" s="350"/>
      <c r="G7" s="350"/>
      <c r="H7" s="351"/>
      <c r="I7" s="351"/>
      <c r="J7" s="351"/>
      <c r="K7" s="351"/>
      <c r="L7" s="350"/>
      <c r="M7" s="351"/>
      <c r="N7" s="351"/>
      <c r="O7" s="351"/>
      <c r="P7" s="351"/>
      <c r="Q7" s="351"/>
      <c r="R7" s="351"/>
      <c r="S7" s="351"/>
      <c r="T7" s="351"/>
      <c r="U7" s="351"/>
      <c r="V7" s="351"/>
      <c r="W7" s="351"/>
      <c r="X7" s="351"/>
    </row>
    <row r="8" customFormat="false" ht="15" hidden="false" customHeight="false" outlineLevel="0" collapsed="false">
      <c r="A8" s="352" t="s">
        <v>526</v>
      </c>
      <c r="B8" s="350"/>
      <c r="C8" s="350"/>
      <c r="D8" s="350"/>
      <c r="E8" s="350"/>
      <c r="F8" s="350"/>
      <c r="G8" s="350"/>
      <c r="H8" s="351"/>
      <c r="I8" s="351"/>
      <c r="J8" s="351"/>
      <c r="K8" s="351"/>
      <c r="L8" s="350"/>
      <c r="M8" s="351"/>
      <c r="N8" s="351"/>
      <c r="O8" s="351"/>
      <c r="P8" s="351"/>
      <c r="Q8" s="351"/>
      <c r="R8" s="351"/>
      <c r="S8" s="351"/>
      <c r="T8" s="351"/>
      <c r="U8" s="351"/>
      <c r="V8" s="351"/>
      <c r="W8" s="351"/>
      <c r="X8" s="351"/>
    </row>
    <row r="9" customFormat="false" ht="15" hidden="false" customHeight="false" outlineLevel="0" collapsed="false">
      <c r="A9" s="352" t="s">
        <v>527</v>
      </c>
      <c r="B9" s="353"/>
      <c r="C9" s="353"/>
      <c r="D9" s="353"/>
      <c r="E9" s="353"/>
      <c r="F9" s="353"/>
      <c r="G9" s="353"/>
      <c r="H9" s="354"/>
      <c r="I9" s="354"/>
      <c r="J9" s="354"/>
      <c r="K9" s="354"/>
      <c r="L9" s="353"/>
      <c r="M9" s="354"/>
      <c r="N9" s="354"/>
      <c r="O9" s="354"/>
      <c r="P9" s="354"/>
      <c r="Q9" s="354"/>
      <c r="R9" s="354"/>
      <c r="S9" s="354"/>
      <c r="T9" s="354"/>
      <c r="U9" s="354"/>
      <c r="V9" s="354"/>
      <c r="W9" s="354"/>
      <c r="X9" s="354"/>
    </row>
    <row r="10" customFormat="false" ht="15" hidden="false" customHeight="false" outlineLevel="0" collapsed="false">
      <c r="A10" s="209" t="s">
        <v>398</v>
      </c>
      <c r="B10" s="345" t="s">
        <v>676</v>
      </c>
      <c r="C10" s="345" t="s">
        <v>676</v>
      </c>
      <c r="D10" s="345" t="s">
        <v>677</v>
      </c>
      <c r="E10" s="345" t="s">
        <v>678</v>
      </c>
      <c r="F10" s="345" t="s">
        <v>679</v>
      </c>
      <c r="G10" s="345" t="s">
        <v>680</v>
      </c>
      <c r="H10" s="341" t="s">
        <v>681</v>
      </c>
      <c r="I10" s="341" t="s">
        <v>682</v>
      </c>
      <c r="J10" s="341" t="s">
        <v>683</v>
      </c>
      <c r="K10" s="341" t="s">
        <v>684</v>
      </c>
      <c r="L10" s="345"/>
      <c r="M10" s="341"/>
      <c r="N10" s="341"/>
      <c r="O10" s="341"/>
      <c r="P10" s="341"/>
      <c r="Q10" s="341"/>
      <c r="R10" s="341"/>
      <c r="S10" s="341"/>
      <c r="T10" s="341"/>
      <c r="U10" s="341"/>
      <c r="V10" s="341"/>
      <c r="W10" s="341"/>
      <c r="X10" s="341"/>
    </row>
    <row r="11" customFormat="false" ht="15" hidden="false" customHeight="false" outlineLevel="0" collapsed="false">
      <c r="A11" s="347" t="s">
        <v>489</v>
      </c>
      <c r="B11" s="224" t="n">
        <v>185</v>
      </c>
      <c r="C11" s="224" t="n">
        <v>185</v>
      </c>
      <c r="D11" s="224" t="n">
        <v>104</v>
      </c>
      <c r="E11" s="224" t="n">
        <v>50</v>
      </c>
      <c r="F11" s="224" t="n">
        <v>55</v>
      </c>
      <c r="G11" s="224" t="n">
        <v>40</v>
      </c>
      <c r="H11" s="224" t="n">
        <v>185</v>
      </c>
      <c r="I11" s="224" t="n">
        <v>60</v>
      </c>
      <c r="J11" s="224" t="n">
        <v>43</v>
      </c>
      <c r="K11" s="224" t="n">
        <v>40</v>
      </c>
      <c r="L11" s="224"/>
      <c r="M11" s="355"/>
      <c r="N11" s="341"/>
      <c r="O11" s="341"/>
      <c r="P11" s="341"/>
      <c r="Q11" s="341"/>
      <c r="R11" s="341"/>
      <c r="S11" s="341"/>
      <c r="T11" s="341"/>
      <c r="U11" s="341"/>
      <c r="V11" s="341"/>
      <c r="W11" s="341"/>
      <c r="X11" s="341"/>
    </row>
    <row r="12" customFormat="false" ht="15" hidden="false" customHeight="false" outlineLevel="0" collapsed="false">
      <c r="A12" s="347" t="s">
        <v>685</v>
      </c>
      <c r="B12" s="345" t="n">
        <v>0.2</v>
      </c>
      <c r="C12" s="345" t="n">
        <v>0.4</v>
      </c>
      <c r="D12" s="345" t="n">
        <v>0.4</v>
      </c>
      <c r="E12" s="345" t="n">
        <v>0.2</v>
      </c>
      <c r="F12" s="345" t="n">
        <v>0.4</v>
      </c>
      <c r="G12" s="345" t="n">
        <v>0.6</v>
      </c>
      <c r="H12" s="341" t="n">
        <v>0.15</v>
      </c>
      <c r="I12" s="341" t="n">
        <v>0.1</v>
      </c>
      <c r="J12" s="341" t="n">
        <v>0</v>
      </c>
      <c r="K12" s="341" t="n">
        <v>0.1</v>
      </c>
      <c r="L12" s="213"/>
      <c r="M12" s="341"/>
      <c r="N12" s="341"/>
      <c r="O12" s="341"/>
      <c r="P12" s="341"/>
      <c r="Q12" s="341"/>
      <c r="R12" s="341"/>
      <c r="S12" s="341"/>
      <c r="T12" s="341"/>
      <c r="U12" s="341"/>
      <c r="V12" s="341"/>
      <c r="W12" s="341"/>
      <c r="X12" s="341"/>
    </row>
    <row r="13" customFormat="false" ht="15" hidden="false" customHeight="false" outlineLevel="0" collapsed="false">
      <c r="A13" s="262" t="s">
        <v>530</v>
      </c>
      <c r="B13" s="345" t="n">
        <v>1</v>
      </c>
      <c r="C13" s="345" t="n">
        <v>1.8</v>
      </c>
      <c r="D13" s="345" t="n">
        <v>0.5</v>
      </c>
      <c r="E13" s="345" t="n">
        <v>1</v>
      </c>
      <c r="F13" s="345" t="n">
        <v>1</v>
      </c>
      <c r="G13" s="345" t="n">
        <v>0.7</v>
      </c>
      <c r="H13" s="341" t="n">
        <v>0.2</v>
      </c>
      <c r="I13" s="341" t="n">
        <v>0.8</v>
      </c>
      <c r="J13" s="341"/>
      <c r="K13" s="341"/>
      <c r="L13" s="345"/>
      <c r="M13" s="341"/>
      <c r="N13" s="341"/>
      <c r="O13" s="341"/>
      <c r="P13" s="341"/>
      <c r="Q13" s="341"/>
      <c r="R13" s="341"/>
      <c r="S13" s="341"/>
      <c r="T13" s="341"/>
      <c r="U13" s="341"/>
      <c r="V13" s="341"/>
      <c r="W13" s="341"/>
      <c r="X13" s="341"/>
    </row>
    <row r="14" customFormat="false" ht="15" hidden="false" customHeight="false" outlineLevel="0" collapsed="false">
      <c r="A14" s="356" t="s">
        <v>686</v>
      </c>
      <c r="B14" s="224" t="n">
        <v>309524</v>
      </c>
      <c r="C14" s="224" t="n">
        <v>309524</v>
      </c>
      <c r="D14" s="224" t="n">
        <v>13100</v>
      </c>
      <c r="E14" s="224"/>
      <c r="F14" s="224" t="n">
        <v>164000</v>
      </c>
      <c r="G14" s="224" t="n">
        <v>6000</v>
      </c>
      <c r="H14" s="224" t="n">
        <v>30850</v>
      </c>
      <c r="I14" s="224" t="n">
        <v>100</v>
      </c>
      <c r="J14" s="224" t="n">
        <v>18602</v>
      </c>
      <c r="K14" s="224" t="n">
        <v>20000</v>
      </c>
      <c r="L14" s="224"/>
      <c r="M14" s="224"/>
      <c r="N14" s="341"/>
      <c r="O14" s="357"/>
      <c r="P14" s="341"/>
      <c r="Q14" s="341"/>
      <c r="R14" s="224"/>
      <c r="S14" s="358"/>
      <c r="T14" s="224"/>
      <c r="U14" s="341"/>
      <c r="V14" s="224"/>
      <c r="W14" s="224"/>
      <c r="X14" s="224"/>
    </row>
    <row r="15" customFormat="false" ht="15" hidden="false" customHeight="false" outlineLevel="0" collapsed="false">
      <c r="A15" s="348" t="s">
        <v>533</v>
      </c>
      <c r="B15" s="238" t="n">
        <v>1.1</v>
      </c>
      <c r="C15" s="238" t="n">
        <v>1.1</v>
      </c>
      <c r="D15" s="238" t="n">
        <v>1.1</v>
      </c>
      <c r="E15" s="238" t="n">
        <v>1.1</v>
      </c>
      <c r="F15" s="238" t="n">
        <v>1.1</v>
      </c>
      <c r="G15" s="238" t="n">
        <v>1.1</v>
      </c>
      <c r="H15" s="358" t="n">
        <v>1.1</v>
      </c>
      <c r="I15" s="358" t="n">
        <v>1.1</v>
      </c>
      <c r="J15" s="358" t="n">
        <v>1.1</v>
      </c>
      <c r="K15" s="358" t="n">
        <v>1.1</v>
      </c>
      <c r="L15" s="238"/>
      <c r="M15" s="358"/>
      <c r="N15" s="358"/>
      <c r="O15" s="358"/>
      <c r="P15" s="358"/>
      <c r="Q15" s="358"/>
      <c r="R15" s="358"/>
      <c r="S15" s="358"/>
      <c r="T15" s="358"/>
      <c r="U15" s="358"/>
      <c r="V15" s="358"/>
      <c r="W15" s="358"/>
      <c r="X15" s="358"/>
    </row>
    <row r="16" customFormat="false" ht="15" hidden="false" customHeight="false" outlineLevel="0" collapsed="false">
      <c r="A16" s="209" t="s">
        <v>687</v>
      </c>
      <c r="B16" s="210" t="n">
        <f aca="false">B14*B15</f>
        <v>340476.4</v>
      </c>
      <c r="C16" s="210" t="n">
        <f aca="false">C14*C15</f>
        <v>340476.4</v>
      </c>
      <c r="D16" s="210" t="n">
        <f aca="false">D14*D15</f>
        <v>14410</v>
      </c>
      <c r="E16" s="210" t="n">
        <f aca="false">E14*E15</f>
        <v>0</v>
      </c>
      <c r="F16" s="210" t="n">
        <f aca="false">F14*F15</f>
        <v>180400</v>
      </c>
      <c r="G16" s="210" t="n">
        <f aca="false">G14*G15</f>
        <v>6600</v>
      </c>
      <c r="H16" s="359" t="n">
        <f aca="false">H14*H15</f>
        <v>33935</v>
      </c>
      <c r="I16" s="359" t="n">
        <f aca="false">I14*I15</f>
        <v>110</v>
      </c>
      <c r="J16" s="359" t="n">
        <f aca="false">J14*J15</f>
        <v>20462.2</v>
      </c>
      <c r="K16" s="359" t="n">
        <f aca="false">K14*K15</f>
        <v>22000</v>
      </c>
      <c r="L16" s="210"/>
      <c r="M16" s="359"/>
      <c r="N16" s="359"/>
      <c r="O16" s="359"/>
      <c r="P16" s="359"/>
      <c r="Q16" s="359"/>
      <c r="R16" s="359"/>
      <c r="S16" s="359"/>
      <c r="T16" s="359"/>
      <c r="U16" s="359"/>
      <c r="V16" s="359"/>
      <c r="W16" s="359"/>
      <c r="X16" s="359"/>
    </row>
    <row r="17" customFormat="false" ht="15" hidden="false" customHeight="false" outlineLevel="0" collapsed="false">
      <c r="A17" s="356" t="s">
        <v>688</v>
      </c>
      <c r="B17" s="213" t="n">
        <v>796.1</v>
      </c>
      <c r="C17" s="213" t="n">
        <v>796.1</v>
      </c>
      <c r="D17" s="213" t="n">
        <v>953.7</v>
      </c>
      <c r="E17" s="213" t="n">
        <v>900</v>
      </c>
      <c r="F17" s="213" t="n">
        <v>1009.8</v>
      </c>
      <c r="G17" s="213" t="n">
        <v>1020</v>
      </c>
      <c r="H17" s="213" t="n">
        <v>796.2</v>
      </c>
      <c r="I17" s="213" t="n">
        <v>850</v>
      </c>
      <c r="J17" s="213" t="n">
        <v>960</v>
      </c>
      <c r="K17" s="213" t="n">
        <v>1010</v>
      </c>
      <c r="L17" s="213"/>
      <c r="M17" s="213"/>
      <c r="N17" s="341"/>
      <c r="O17" s="341"/>
      <c r="P17" s="341"/>
      <c r="Q17" s="341"/>
      <c r="R17" s="358"/>
      <c r="S17" s="358"/>
      <c r="T17" s="358"/>
      <c r="U17" s="358"/>
      <c r="V17" s="358"/>
      <c r="W17" s="358"/>
      <c r="X17" s="358"/>
    </row>
    <row r="18" customFormat="false" ht="15" hidden="false" customHeight="false" outlineLevel="0" collapsed="false">
      <c r="A18" s="356" t="s">
        <v>689</v>
      </c>
      <c r="B18" s="360" t="n">
        <f aca="false">B16/B17</f>
        <v>427.680442155508</v>
      </c>
      <c r="C18" s="360" t="n">
        <f aca="false">C16/C17</f>
        <v>427.680442155508</v>
      </c>
      <c r="D18" s="360" t="n">
        <f aca="false">D16/D17</f>
        <v>15.1095732410611</v>
      </c>
      <c r="E18" s="361" t="n">
        <v>10</v>
      </c>
      <c r="F18" s="360" t="n">
        <f aca="false">F16/F17</f>
        <v>178.649237472767</v>
      </c>
      <c r="G18" s="360" t="n">
        <f aca="false">G16/G17</f>
        <v>6.47058823529412</v>
      </c>
      <c r="H18" s="362" t="n">
        <f aca="false">H16/H17</f>
        <v>42.6212007033409</v>
      </c>
      <c r="I18" s="362" t="n">
        <f aca="false">I16/I17</f>
        <v>0.129411764705882</v>
      </c>
      <c r="J18" s="362" t="n">
        <f aca="false">J16/J17</f>
        <v>21.3147916666667</v>
      </c>
      <c r="K18" s="362" t="n">
        <f aca="false">K16/K17</f>
        <v>21.7821782178218</v>
      </c>
      <c r="L18" s="360"/>
      <c r="M18" s="362"/>
      <c r="N18" s="362"/>
      <c r="O18" s="362"/>
      <c r="P18" s="362"/>
      <c r="Q18" s="362"/>
      <c r="R18" s="362"/>
      <c r="S18" s="362"/>
      <c r="T18" s="362"/>
      <c r="U18" s="362"/>
      <c r="V18" s="362"/>
      <c r="W18" s="362"/>
      <c r="X18" s="362"/>
    </row>
    <row r="19" customFormat="false" ht="15" hidden="false" customHeight="false" outlineLevel="0" collapsed="false">
      <c r="A19" s="356" t="s">
        <v>690</v>
      </c>
      <c r="B19" s="363" t="n">
        <f aca="false">0.785*B5*B5</f>
        <v>12.56</v>
      </c>
      <c r="C19" s="363" t="n">
        <f aca="false">0.785*C5*C5</f>
        <v>12.56</v>
      </c>
      <c r="D19" s="363" t="n">
        <f aca="false">0.785*D5*D5</f>
        <v>1.5386</v>
      </c>
      <c r="E19" s="363" t="n">
        <f aca="false">0.785*E5*E5</f>
        <v>2.5434</v>
      </c>
      <c r="F19" s="363" t="n">
        <f aca="false">0.785*F5*F5</f>
        <v>7.065</v>
      </c>
      <c r="G19" s="363" t="n">
        <f aca="false">0.785*G5*G5</f>
        <v>3.7994</v>
      </c>
      <c r="H19" s="364" t="n">
        <f aca="false">0.785*H5*H5</f>
        <v>3.14</v>
      </c>
      <c r="I19" s="364" t="n">
        <f aca="false">0.785*I5*I5</f>
        <v>0.785</v>
      </c>
      <c r="J19" s="364" t="n">
        <f aca="false">0.785*J5*J5</f>
        <v>3.14</v>
      </c>
      <c r="K19" s="364" t="n">
        <f aca="false">0.785*K5*K5</f>
        <v>2.5434</v>
      </c>
      <c r="L19" s="363"/>
      <c r="M19" s="364"/>
      <c r="N19" s="364"/>
      <c r="O19" s="364"/>
      <c r="P19" s="364"/>
      <c r="Q19" s="364"/>
      <c r="R19" s="364"/>
      <c r="S19" s="364"/>
      <c r="T19" s="364"/>
      <c r="U19" s="364"/>
      <c r="V19" s="364"/>
      <c r="W19" s="364"/>
      <c r="X19" s="364"/>
    </row>
    <row r="20" customFormat="false" ht="15" hidden="false" customHeight="false" outlineLevel="0" collapsed="false">
      <c r="A20" s="365" t="s">
        <v>691</v>
      </c>
      <c r="B20" s="366" t="n">
        <f aca="false">B18/B19/3600</f>
        <v>0.00945860850485466</v>
      </c>
      <c r="C20" s="366" t="n">
        <f aca="false">C18/C19/3600</f>
        <v>0.00945860850485466</v>
      </c>
      <c r="D20" s="366" t="n">
        <f aca="false">D18/D19/3600</f>
        <v>0.00272787188227774</v>
      </c>
      <c r="E20" s="366" t="n">
        <f aca="false">E18/E19/3600</f>
        <v>0.00109215136344176</v>
      </c>
      <c r="F20" s="366" t="n">
        <f aca="false">F18/F19/3600</f>
        <v>0.00702403229821369</v>
      </c>
      <c r="G20" s="366" t="n">
        <f aca="false">G18/G19/3600</f>
        <v>0.000473070911437341</v>
      </c>
      <c r="H20" s="366" t="n">
        <f aca="false">H18/H19/3600</f>
        <v>0.00377045299923398</v>
      </c>
      <c r="I20" s="366" t="n">
        <f aca="false">I18/I19/3600</f>
        <v>4.57932642271346E-005</v>
      </c>
      <c r="J20" s="366" t="n">
        <f aca="false">J18/J19/3600</f>
        <v>0.0018855972811984</v>
      </c>
      <c r="K20" s="366" t="n">
        <f aca="false">K18/K19/3600</f>
        <v>0.00237894356393255</v>
      </c>
      <c r="L20" s="366"/>
      <c r="M20" s="366"/>
      <c r="N20" s="366"/>
      <c r="O20" s="366"/>
      <c r="P20" s="366"/>
      <c r="Q20" s="366"/>
      <c r="R20" s="366"/>
      <c r="S20" s="366"/>
      <c r="T20" s="366"/>
      <c r="U20" s="366"/>
      <c r="V20" s="366"/>
      <c r="W20" s="366"/>
      <c r="X20" s="366"/>
    </row>
    <row r="21" customFormat="false" ht="15" hidden="false" customHeight="false" outlineLevel="0" collapsed="false">
      <c r="A21" s="348" t="s">
        <v>692</v>
      </c>
      <c r="B21" s="345" t="n">
        <v>0.015</v>
      </c>
      <c r="C21" s="345" t="n">
        <v>0.015</v>
      </c>
      <c r="D21" s="345" t="n">
        <v>0.015</v>
      </c>
      <c r="E21" s="345" t="n">
        <v>0.015</v>
      </c>
      <c r="F21" s="345" t="n">
        <v>0.015</v>
      </c>
      <c r="G21" s="345" t="n">
        <v>0.015</v>
      </c>
      <c r="H21" s="341" t="n">
        <v>0.015</v>
      </c>
      <c r="I21" s="341" t="n">
        <v>0.015</v>
      </c>
      <c r="J21" s="341" t="n">
        <v>0.015</v>
      </c>
      <c r="K21" s="341" t="n">
        <v>0.015</v>
      </c>
      <c r="L21" s="345"/>
      <c r="M21" s="341"/>
      <c r="N21" s="341"/>
      <c r="O21" s="341"/>
      <c r="P21" s="341"/>
      <c r="Q21" s="341"/>
      <c r="R21" s="341"/>
      <c r="S21" s="341"/>
      <c r="T21" s="341"/>
      <c r="U21" s="341"/>
      <c r="V21" s="341"/>
      <c r="W21" s="341"/>
      <c r="X21" s="341"/>
    </row>
    <row r="22" customFormat="false" ht="15" hidden="false" customHeight="false" outlineLevel="0" collapsed="false">
      <c r="A22" s="209" t="s">
        <v>693</v>
      </c>
      <c r="B22" s="363" t="n">
        <f aca="false">B19*B6*B30</f>
        <v>113.04</v>
      </c>
      <c r="C22" s="363" t="n">
        <f aca="false">C19*C6*C30</f>
        <v>113.04</v>
      </c>
      <c r="D22" s="363" t="n">
        <f aca="false">D19*D6*D30</f>
        <v>4.92352</v>
      </c>
      <c r="E22" s="363" t="n">
        <f aca="false">E19*E6*E30</f>
        <v>6.371217</v>
      </c>
      <c r="F22" s="363" t="n">
        <f aca="false">F19*F6*F30</f>
        <v>50.868</v>
      </c>
      <c r="G22" s="363" t="n">
        <f aca="false">G19*G6*G30</f>
        <v>18.23712</v>
      </c>
      <c r="H22" s="364" t="n">
        <f aca="false">H19*H6*H30</f>
        <v>10.048</v>
      </c>
      <c r="I22" s="364" t="n">
        <f aca="false">I19*I6*I30</f>
        <v>1.57</v>
      </c>
      <c r="J22" s="364" t="n">
        <f aca="false">J19*J6*J30</f>
        <v>5.295296</v>
      </c>
      <c r="K22" s="364" t="n">
        <f aca="false">K19*K6*K30</f>
        <v>8.13888</v>
      </c>
      <c r="L22" s="363"/>
      <c r="M22" s="364"/>
      <c r="N22" s="364"/>
      <c r="O22" s="364"/>
      <c r="P22" s="364"/>
      <c r="Q22" s="364"/>
      <c r="R22" s="364"/>
      <c r="S22" s="364"/>
      <c r="T22" s="364"/>
      <c r="U22" s="364"/>
      <c r="V22" s="364"/>
      <c r="W22" s="364"/>
      <c r="X22" s="364"/>
    </row>
    <row r="23" customFormat="false" ht="15" hidden="false" customHeight="false" outlineLevel="0" collapsed="false">
      <c r="A23" s="365" t="s">
        <v>694</v>
      </c>
      <c r="B23" s="362" t="n">
        <f aca="false">B22/B18*60</f>
        <v>15.858569463258</v>
      </c>
      <c r="C23" s="362" t="n">
        <f aca="false">C22/C18*60</f>
        <v>15.858569463258</v>
      </c>
      <c r="D23" s="362" t="n">
        <f aca="false">D22/D18*60</f>
        <v>19.5512603358779</v>
      </c>
      <c r="E23" s="362" t="n">
        <f aca="false">E22/E18*60</f>
        <v>38.227302</v>
      </c>
      <c r="F23" s="362" t="n">
        <f aca="false">F22/F18*60</f>
        <v>17.084203902439</v>
      </c>
      <c r="G23" s="362" t="n">
        <f aca="false">G22/G18*60</f>
        <v>169.10784</v>
      </c>
      <c r="H23" s="362" t="n">
        <f aca="false">H22/H18*60</f>
        <v>14.145073110358</v>
      </c>
      <c r="I23" s="362" t="n">
        <f aca="false">I22/I18*60</f>
        <v>727.909090909091</v>
      </c>
      <c r="J23" s="362" t="n">
        <f aca="false">J22/J18*60</f>
        <v>14.9059753887656</v>
      </c>
      <c r="K23" s="362" t="n">
        <f aca="false">K22/K18*60</f>
        <v>22.4189149090909</v>
      </c>
      <c r="L23" s="362"/>
      <c r="M23" s="362"/>
      <c r="N23" s="362"/>
      <c r="O23" s="362"/>
      <c r="P23" s="362"/>
      <c r="Q23" s="362"/>
      <c r="R23" s="362"/>
      <c r="S23" s="362"/>
      <c r="T23" s="362"/>
      <c r="U23" s="362"/>
      <c r="V23" s="362"/>
      <c r="W23" s="362"/>
      <c r="X23" s="362"/>
    </row>
    <row r="24" customFormat="false" ht="15" hidden="false" customHeight="false" outlineLevel="0" collapsed="false">
      <c r="A24" s="348" t="s">
        <v>695</v>
      </c>
      <c r="B24" s="345" t="n">
        <v>15</v>
      </c>
      <c r="C24" s="345" t="n">
        <v>15</v>
      </c>
      <c r="D24" s="345" t="n">
        <v>15</v>
      </c>
      <c r="E24" s="345" t="n">
        <v>15</v>
      </c>
      <c r="F24" s="345" t="n">
        <v>15</v>
      </c>
      <c r="G24" s="345" t="n">
        <v>15</v>
      </c>
      <c r="H24" s="341" t="n">
        <v>14</v>
      </c>
      <c r="I24" s="341" t="n">
        <v>15</v>
      </c>
      <c r="J24" s="341" t="n">
        <v>14</v>
      </c>
      <c r="K24" s="341" t="n">
        <v>14</v>
      </c>
      <c r="L24" s="345"/>
      <c r="M24" s="341"/>
      <c r="N24" s="341"/>
      <c r="O24" s="341"/>
      <c r="P24" s="341"/>
      <c r="Q24" s="341"/>
      <c r="R24" s="341"/>
      <c r="S24" s="341"/>
      <c r="T24" s="341"/>
      <c r="U24" s="341"/>
      <c r="V24" s="341"/>
      <c r="W24" s="341"/>
      <c r="X24" s="341"/>
    </row>
    <row r="25" customFormat="false" ht="15" hidden="false" customHeight="false" outlineLevel="0" collapsed="false">
      <c r="A25" s="367" t="s">
        <v>629</v>
      </c>
      <c r="B25" s="368" t="str">
        <f aca="false">IF(AND(B20&lt;B21,B23&gt;B24),"核算通过","核算未通过")</f>
        <v>核算通过</v>
      </c>
      <c r="C25" s="368" t="str">
        <f aca="false">IF(AND(C20&lt;C21,C23&gt;C24),"核算通过","核算未通过")</f>
        <v>核算通过</v>
      </c>
      <c r="D25" s="368" t="str">
        <f aca="false">IF(AND(D20&lt;D21,D23&gt;D24),"核算通过","核算未通过")</f>
        <v>核算通过</v>
      </c>
      <c r="E25" s="368" t="str">
        <f aca="false">IF(AND(E20&lt;E21,E23&gt;E24),"核算通过","核算未通过")</f>
        <v>核算通过</v>
      </c>
      <c r="F25" s="368" t="str">
        <f aca="false">IF(AND(F20&lt;F21,F23&gt;F24),"核算通过","核算未通过")</f>
        <v>核算通过</v>
      </c>
      <c r="G25" s="368" t="str">
        <f aca="false">IF(AND(G20&lt;G21,G23&gt;G24),"核算通过","核算未通过")</f>
        <v>核算通过</v>
      </c>
      <c r="H25" s="369" t="str">
        <f aca="false">IF(AND(H20&lt;H21,H23&gt;H24),"核算通过","核算未通过")</f>
        <v>核算通过</v>
      </c>
      <c r="I25" s="369" t="str">
        <f aca="false">IF(AND(I20&lt;I21,I23&gt;I24),"核算通过","核算未通过")</f>
        <v>核算通过</v>
      </c>
      <c r="J25" s="369" t="str">
        <f aca="false">IF(AND(J20&lt;J21,J23&gt;J24),"核算通过","核算未通过")</f>
        <v>核算通过</v>
      </c>
      <c r="K25" s="369" t="str">
        <f aca="false">IF(AND(K20&lt;K21,K23&gt;K24),"核算通过","核算未通过")</f>
        <v>核算通过</v>
      </c>
      <c r="L25" s="368"/>
      <c r="M25" s="369"/>
      <c r="N25" s="369"/>
      <c r="O25" s="369"/>
      <c r="P25" s="369"/>
      <c r="Q25" s="369"/>
      <c r="R25" s="369"/>
      <c r="S25" s="369"/>
      <c r="T25" s="369"/>
      <c r="U25" s="369"/>
      <c r="V25" s="369"/>
      <c r="W25" s="369"/>
      <c r="X25" s="369"/>
    </row>
    <row r="26" customFormat="false" ht="15" hidden="false" customHeight="false" outlineLevel="0" collapsed="false">
      <c r="A26" s="356" t="s">
        <v>277</v>
      </c>
      <c r="M26" s="244"/>
      <c r="N26" s="244"/>
      <c r="O26" s="244"/>
      <c r="P26" s="370"/>
      <c r="Q26" s="244"/>
      <c r="R26" s="244"/>
      <c r="S26" s="244"/>
      <c r="T26" s="244"/>
      <c r="U26" s="244"/>
      <c r="V26" s="244"/>
      <c r="W26" s="244"/>
      <c r="X26" s="244"/>
    </row>
    <row r="27" customFormat="false" ht="15" hidden="false" customHeight="false" outlineLevel="0" collapsed="false">
      <c r="A27" s="356"/>
      <c r="M27" s="244"/>
      <c r="N27" s="244"/>
      <c r="O27" s="244"/>
      <c r="P27" s="244"/>
      <c r="Q27" s="244"/>
      <c r="R27" s="244"/>
      <c r="S27" s="244"/>
      <c r="T27" s="244"/>
      <c r="U27" s="244"/>
      <c r="V27" s="244"/>
      <c r="W27" s="244"/>
      <c r="X27" s="244"/>
    </row>
    <row r="28" customFormat="false" ht="15" hidden="false" customHeight="false" outlineLevel="0" collapsed="false">
      <c r="A28" s="26" t="s">
        <v>652</v>
      </c>
      <c r="B28" s="0" t="n">
        <f aca="false">0.785*B5*B5*B6+3.14/24*2*B5^3</f>
        <v>171.234666666667</v>
      </c>
      <c r="C28" s="0" t="n">
        <f aca="false">0.785*C5*C5*C6+3.14/24*2*C5^3</f>
        <v>171.234666666667</v>
      </c>
      <c r="D28" s="0" t="n">
        <f aca="false">0.785*D5*D5*D6+3.14/24*2*D5^3</f>
        <v>6.87241333333333</v>
      </c>
      <c r="E28" s="0" t="n">
        <f aca="false">0.785*E5*E5*E6+3.14/24*2*E5^3</f>
        <v>16.02342</v>
      </c>
      <c r="F28" s="0" t="n">
        <f aca="false">0.785*F5*F5*F6+3.14/24*2*F5^3</f>
        <v>70.65</v>
      </c>
      <c r="G28" s="0" t="n">
        <f aca="false">0.785*G5*G5*G6+3.14/24*2*G5^3</f>
        <v>25.5826266666667</v>
      </c>
      <c r="H28" s="244" t="n">
        <f aca="false">0.785*H5*H5*H6+3.14/24*2*H5^3</f>
        <v>14.6533333333333</v>
      </c>
      <c r="I28" s="244" t="n">
        <f aca="false">0.785*I5*I5*I6+3.14/24*2*I5^3</f>
        <v>2.22416666666667</v>
      </c>
      <c r="J28" s="244" t="n">
        <f aca="false">0.785*J5*J5*J6+3.14/24*2*J5^3</f>
        <v>10.3672333333333</v>
      </c>
      <c r="K28" s="244" t="n">
        <f aca="false">0.785*K5*K5*K6+3.14/24*2*K5^3</f>
        <v>11.69964</v>
      </c>
      <c r="M28" s="244"/>
      <c r="N28" s="244"/>
      <c r="O28" s="244"/>
      <c r="P28" s="244"/>
      <c r="Q28" s="244"/>
      <c r="R28" s="244"/>
      <c r="S28" s="244"/>
      <c r="T28" s="244"/>
      <c r="U28" s="244"/>
      <c r="V28" s="244"/>
      <c r="W28" s="244"/>
      <c r="X28" s="244"/>
    </row>
    <row r="29" customFormat="false" ht="15" hidden="false" customHeight="false" outlineLevel="0" collapsed="false">
      <c r="A29" s="356"/>
      <c r="M29" s="244"/>
      <c r="N29" s="244"/>
      <c r="O29" s="244"/>
      <c r="P29" s="244"/>
      <c r="Q29" s="244"/>
      <c r="R29" s="244"/>
      <c r="S29" s="244"/>
      <c r="T29" s="244"/>
      <c r="U29" s="244"/>
      <c r="V29" s="244"/>
      <c r="W29" s="244"/>
      <c r="X29" s="244"/>
    </row>
    <row r="30" customFormat="false" ht="15" hidden="false" customHeight="false" outlineLevel="0" collapsed="false">
      <c r="A30" s="356" t="s">
        <v>633</v>
      </c>
      <c r="B30" s="0" t="n">
        <f aca="false">9000/12300</f>
        <v>0.731707317073171</v>
      </c>
      <c r="C30" s="0" t="n">
        <f aca="false">9000/12300</f>
        <v>0.731707317073171</v>
      </c>
      <c r="D30" s="0" t="n">
        <v>0.8</v>
      </c>
      <c r="E30" s="0" t="n">
        <f aca="false">2.505/5.7</f>
        <v>0.439473684210526</v>
      </c>
      <c r="F30" s="0" t="n">
        <v>0.8</v>
      </c>
      <c r="G30" s="0" t="n">
        <v>0.8</v>
      </c>
      <c r="H30" s="244" t="n">
        <v>0.8</v>
      </c>
      <c r="I30" s="244" t="n">
        <v>0.8</v>
      </c>
      <c r="J30" s="244" t="n">
        <v>0.64</v>
      </c>
      <c r="K30" s="244" t="n">
        <v>0.8</v>
      </c>
      <c r="M30" s="244"/>
      <c r="N30" s="244"/>
      <c r="O30" s="244"/>
      <c r="P30" s="244"/>
      <c r="Q30" s="244"/>
      <c r="R30" s="244"/>
      <c r="S30" s="244"/>
      <c r="T30" s="244"/>
      <c r="U30" s="244"/>
      <c r="V30" s="244"/>
      <c r="W30" s="244"/>
      <c r="X30" s="244"/>
    </row>
    <row r="31" customFormat="false" ht="15" hidden="false" customHeight="false" outlineLevel="0" collapsed="false">
      <c r="A31" s="356" t="s">
        <v>696</v>
      </c>
      <c r="H31" s="244" t="n">
        <v>3.2</v>
      </c>
      <c r="M31" s="244"/>
      <c r="N31" s="244"/>
      <c r="O31" s="244"/>
      <c r="P31" s="244"/>
      <c r="Q31" s="244"/>
      <c r="R31" s="244"/>
      <c r="S31" s="244"/>
      <c r="T31" s="244"/>
      <c r="U31" s="244"/>
      <c r="V31" s="244"/>
      <c r="W31" s="244"/>
      <c r="X31" s="244"/>
    </row>
    <row r="32" customFormat="false" ht="15" hidden="false" customHeight="false" outlineLevel="0" collapsed="false">
      <c r="A32" s="371" t="s">
        <v>697</v>
      </c>
      <c r="B32" s="278" t="n">
        <v>10</v>
      </c>
      <c r="C32" s="278" t="n">
        <v>10</v>
      </c>
      <c r="D32" s="278" t="n">
        <v>3.4</v>
      </c>
      <c r="E32" s="278" t="n">
        <v>4.5</v>
      </c>
      <c r="F32" s="278" t="n">
        <v>8</v>
      </c>
      <c r="G32" s="278" t="n">
        <v>5.4</v>
      </c>
      <c r="H32" s="278" t="n">
        <v>2.8</v>
      </c>
      <c r="I32" s="278" t="n">
        <v>2</v>
      </c>
      <c r="J32" s="278" t="n">
        <v>2.1</v>
      </c>
      <c r="K32" s="278" t="n">
        <v>3.6</v>
      </c>
      <c r="M32" s="244"/>
      <c r="N32" s="244"/>
      <c r="O32" s="244"/>
      <c r="P32" s="244"/>
      <c r="Q32" s="244"/>
      <c r="R32" s="244"/>
      <c r="S32" s="244"/>
      <c r="T32" s="244"/>
      <c r="U32" s="244"/>
      <c r="V32" s="244"/>
      <c r="W32" s="244"/>
      <c r="X32" s="244"/>
    </row>
    <row r="33" customFormat="false" ht="15" hidden="false" customHeight="false" outlineLevel="0" collapsed="false">
      <c r="A33" s="371" t="s">
        <v>698</v>
      </c>
      <c r="B33" s="278" t="n">
        <v>1.35</v>
      </c>
      <c r="C33" s="278" t="n">
        <v>1.35</v>
      </c>
      <c r="D33" s="278" t="n">
        <v>0.8</v>
      </c>
      <c r="E33" s="278" t="n">
        <v>0.55</v>
      </c>
      <c r="F33" s="278" t="n">
        <v>0.3</v>
      </c>
      <c r="G33" s="278" t="n">
        <v>0.4</v>
      </c>
      <c r="H33" s="278" t="n">
        <v>0.4</v>
      </c>
      <c r="I33" s="278" t="n">
        <v>0.1</v>
      </c>
      <c r="J33" s="278" t="n">
        <v>0.4</v>
      </c>
      <c r="K33" s="278" t="n">
        <v>0.2</v>
      </c>
      <c r="M33" s="244"/>
      <c r="N33" s="244"/>
      <c r="O33" s="244"/>
      <c r="P33" s="244"/>
      <c r="Q33" s="244"/>
      <c r="R33" s="244"/>
      <c r="S33" s="244"/>
      <c r="T33" s="244"/>
      <c r="U33" s="244"/>
      <c r="V33" s="244"/>
      <c r="W33" s="244"/>
      <c r="X33" s="244"/>
    </row>
    <row r="34" customFormat="false" ht="15" hidden="false" customHeight="false" outlineLevel="0" collapsed="false">
      <c r="A34" s="371" t="s">
        <v>699</v>
      </c>
      <c r="B34" s="278" t="n">
        <f aca="false">B32-B33</f>
        <v>8.65</v>
      </c>
      <c r="C34" s="278" t="n">
        <f aca="false">C32-C33</f>
        <v>8.65</v>
      </c>
      <c r="D34" s="278" t="n">
        <f aca="false">D32-D33</f>
        <v>2.6</v>
      </c>
      <c r="E34" s="278" t="n">
        <f aca="false">E32-E33</f>
        <v>3.95</v>
      </c>
      <c r="F34" s="278" t="n">
        <f aca="false">F32-F33</f>
        <v>7.7</v>
      </c>
      <c r="G34" s="278" t="n">
        <f aca="false">G32-G33</f>
        <v>5</v>
      </c>
      <c r="H34" s="278" t="n">
        <f aca="false">H32-H33</f>
        <v>2.4</v>
      </c>
      <c r="I34" s="278" t="n">
        <f aca="false">I32-I33</f>
        <v>1.9</v>
      </c>
      <c r="J34" s="278" t="n">
        <f aca="false">J32-J33</f>
        <v>1.7</v>
      </c>
      <c r="K34" s="278" t="n">
        <f aca="false">K32-K33</f>
        <v>3.4</v>
      </c>
      <c r="L34" s="26" t="s">
        <v>700</v>
      </c>
      <c r="M34" s="244"/>
      <c r="N34" s="244"/>
      <c r="O34" s="244"/>
      <c r="P34" s="244"/>
      <c r="Q34" s="244"/>
      <c r="R34" s="244"/>
      <c r="S34" s="244"/>
      <c r="T34" s="244"/>
      <c r="U34" s="244"/>
      <c r="V34" s="244"/>
      <c r="W34" s="244"/>
      <c r="X34" s="244"/>
    </row>
    <row r="35" customFormat="false" ht="15" hidden="false" customHeight="false" outlineLevel="0" collapsed="false">
      <c r="A35" s="371" t="s">
        <v>701</v>
      </c>
      <c r="B35" s="372" t="n">
        <f aca="false">B34*B19/B18*60</f>
        <v>15.2418473174646</v>
      </c>
      <c r="C35" s="372" t="n">
        <f aca="false">C34*C19/C18*60</f>
        <v>15.2418473174646</v>
      </c>
      <c r="D35" s="372" t="n">
        <f aca="false">D34*D19/D18*60</f>
        <v>15.8853990229008</v>
      </c>
      <c r="E35" s="372" t="n">
        <f aca="false">E34*E19/E18*60</f>
        <v>60.27858</v>
      </c>
      <c r="F35" s="372" t="n">
        <f aca="false">F34*F19/F18*60</f>
        <v>18.2706069512195</v>
      </c>
      <c r="G35" s="372" t="n">
        <f aca="false">G34*G19/G18*60</f>
        <v>176.154</v>
      </c>
      <c r="H35" s="372" t="n">
        <f aca="false">H34*H19/H18*60</f>
        <v>10.6088048327685</v>
      </c>
      <c r="I35" s="372" t="n">
        <f aca="false">I34*I19/I18*60</f>
        <v>691.513636363636</v>
      </c>
      <c r="J35" s="372" t="n">
        <f aca="false">J34*J19/J18*60</f>
        <v>15.0261848677073</v>
      </c>
      <c r="K35" s="372" t="n">
        <f aca="false">K34*K19/K18*60</f>
        <v>23.8200970909091</v>
      </c>
      <c r="M35" s="244"/>
      <c r="N35" s="244"/>
      <c r="O35" s="244"/>
      <c r="P35" s="244"/>
      <c r="Q35" s="244"/>
      <c r="R35" s="244"/>
      <c r="S35" s="244"/>
      <c r="T35" s="244"/>
      <c r="U35" s="244"/>
      <c r="V35" s="244"/>
      <c r="W35" s="244"/>
      <c r="X35" s="244"/>
    </row>
    <row r="36" customFormat="false" ht="15" hidden="false" customHeight="false" outlineLevel="0" collapsed="false">
      <c r="A36" s="371"/>
      <c r="B36" s="278"/>
      <c r="C36" s="278"/>
      <c r="D36" s="278"/>
      <c r="E36" s="278"/>
      <c r="F36" s="278"/>
      <c r="G36" s="278"/>
      <c r="H36" s="278"/>
      <c r="I36" s="278"/>
      <c r="J36" s="278"/>
      <c r="K36" s="278"/>
      <c r="M36" s="244"/>
      <c r="N36" s="244"/>
      <c r="O36" s="244"/>
      <c r="P36" s="244"/>
      <c r="Q36" s="244"/>
      <c r="R36" s="244"/>
      <c r="S36" s="244"/>
      <c r="T36" s="244"/>
      <c r="U36" s="244"/>
      <c r="V36" s="244"/>
      <c r="W36" s="244"/>
      <c r="X36" s="244"/>
    </row>
    <row r="37" customFormat="false" ht="15" hidden="false" customHeight="false" outlineLevel="0" collapsed="false">
      <c r="A37" s="270" t="s">
        <v>542</v>
      </c>
      <c r="M37" s="244"/>
      <c r="N37" s="244"/>
      <c r="O37" s="244"/>
      <c r="P37" s="244"/>
      <c r="Q37" s="244"/>
      <c r="R37" s="244"/>
      <c r="S37" s="244"/>
      <c r="T37" s="244"/>
      <c r="U37" s="244"/>
      <c r="V37" s="244"/>
      <c r="W37" s="244"/>
      <c r="X37" s="244"/>
    </row>
    <row r="38" customFormat="false" ht="15" hidden="false" customHeight="false" outlineLevel="0" collapsed="false">
      <c r="A38" s="270" t="s">
        <v>543</v>
      </c>
      <c r="M38" s="244"/>
      <c r="N38" s="244"/>
      <c r="O38" s="244"/>
      <c r="P38" s="244"/>
      <c r="Q38" s="244"/>
      <c r="R38" s="244"/>
    </row>
    <row r="39" customFormat="false" ht="15" hidden="false" customHeight="false" outlineLevel="0" collapsed="false">
      <c r="A39" s="270" t="s">
        <v>544</v>
      </c>
    </row>
    <row r="40" customFormat="false" ht="15" hidden="false" customHeight="false" outlineLevel="0" collapsed="false"/>
    <row r="41" customFormat="false" ht="15" hidden="false" customHeight="false" outlineLevel="0" collapsed="false">
      <c r="A41" s="356" t="s">
        <v>702</v>
      </c>
    </row>
    <row r="42" customFormat="false" ht="15" hidden="false" customHeight="false" outlineLevel="0" collapsed="false">
      <c r="A42" s="348" t="s">
        <v>533</v>
      </c>
    </row>
    <row r="43" customFormat="false" ht="15" hidden="false" customHeight="false" outlineLevel="0" collapsed="false">
      <c r="A43" s="356" t="s">
        <v>703</v>
      </c>
    </row>
    <row r="44" customFormat="false" ht="15" hidden="false" customHeight="false" outlineLevel="0" collapsed="false">
      <c r="A44" s="356" t="s">
        <v>704</v>
      </c>
    </row>
    <row r="45" customFormat="false" ht="15" hidden="false" customHeight="false" outlineLevel="0" collapsed="false">
      <c r="A45" s="356" t="s">
        <v>705</v>
      </c>
    </row>
    <row r="46" customFormat="false" ht="15" hidden="false" customHeight="false" outlineLevel="0" collapsed="false">
      <c r="A46" s="365" t="s">
        <v>706</v>
      </c>
    </row>
    <row r="47" customFormat="false" ht="15" hidden="false" customHeight="false" outlineLevel="0" collapsed="false"/>
    <row r="48" customFormat="false" ht="15" hidden="false" customHeight="false" outlineLevel="0" collapsed="false">
      <c r="A48" s="365" t="s">
        <v>634</v>
      </c>
      <c r="B48" s="0" t="n">
        <f aca="false">B17*B22+3.14/24*B5^3*B17</f>
        <v>96657.1546666667</v>
      </c>
      <c r="C48" s="0" t="n">
        <f aca="false">C17*C22+3.14/24*C5^3*C17</f>
        <v>96657.1546666667</v>
      </c>
      <c r="D48" s="0" t="n">
        <f aca="false">D17*D22+3.14/24*D5^3*D17</f>
        <v>5037.945682</v>
      </c>
      <c r="E48" s="0" t="n">
        <f aca="false">E17*E22+3.14/24*E5^3*E17</f>
        <v>6420.8133</v>
      </c>
      <c r="F48" s="0" t="n">
        <f aca="false">F17*F22+3.14/24*F5^3*F17</f>
        <v>54933.6249</v>
      </c>
      <c r="G48" s="0" t="n">
        <f aca="false">G17*G22+3.14/24*G5^3*G17</f>
        <v>20022.838</v>
      </c>
      <c r="H48" s="244" t="n">
        <f aca="false">H17*H22+3.14/24*H5^3*H17</f>
        <v>8833.5736</v>
      </c>
      <c r="I48" s="244" t="n">
        <f aca="false">I17*I22+3.14/24*I5^3*I17</f>
        <v>1445.70833333333</v>
      </c>
      <c r="J48" s="244" t="n">
        <f aca="false">J17*J22+3.14/24*J5^3*J17</f>
        <v>6088.28416</v>
      </c>
      <c r="K48" s="244" t="n">
        <f aca="false">K17*K22+3.14/24*K5^3*K17</f>
        <v>8990.919</v>
      </c>
      <c r="N48" s="0" t="n">
        <f aca="false">N17*N22</f>
        <v>0</v>
      </c>
      <c r="O48" s="0" t="n">
        <f aca="false">O17*O22</f>
        <v>0</v>
      </c>
      <c r="P48" s="0" t="n">
        <f aca="false">P17*P22</f>
        <v>0</v>
      </c>
      <c r="Q48" s="0" t="n">
        <f aca="false">Q17*Q22</f>
        <v>0</v>
      </c>
      <c r="R48" s="0" t="n">
        <f aca="false">R17*R22</f>
        <v>0</v>
      </c>
      <c r="S48" s="0" t="n">
        <f aca="false">S17*S22</f>
        <v>0</v>
      </c>
      <c r="T48" s="0" t="n">
        <f aca="false">T17*T22</f>
        <v>0</v>
      </c>
      <c r="U48" s="0" t="n">
        <f aca="false">U17*U22</f>
        <v>0</v>
      </c>
      <c r="V48" s="0" t="n">
        <f aca="false">V17*V22</f>
        <v>0</v>
      </c>
      <c r="W48" s="0" t="n">
        <f aca="false">W17*W22</f>
        <v>0</v>
      </c>
      <c r="X48" s="0" t="n">
        <f aca="false">X17*X22</f>
        <v>0</v>
      </c>
    </row>
  </sheetData>
  <conditionalFormatting sqref="K25">
    <cfRule type="cellIs" priority="2" operator="equal" aboveAverage="0" equalAverage="0" bottom="0" percent="0" rank="0" text="" dxfId="93">
      <formula>"核算未通过"</formula>
    </cfRule>
  </conditionalFormatting>
  <conditionalFormatting sqref="J25">
    <cfRule type="cellIs" priority="3" operator="equal" aboveAverage="0" equalAverage="0" bottom="0" percent="0" rank="0" text="" dxfId="94">
      <formula>"核算未通过"</formula>
    </cfRule>
  </conditionalFormatting>
  <conditionalFormatting sqref="B25">
    <cfRule type="cellIs" priority="4" operator="equal" aboveAverage="0" equalAverage="0" bottom="0" percent="0" rank="0" text="" dxfId="95">
      <formula>"核算未通过"</formula>
    </cfRule>
  </conditionalFormatting>
  <conditionalFormatting sqref="I25">
    <cfRule type="cellIs" priority="5" operator="equal" aboveAverage="0" equalAverage="0" bottom="0" percent="0" rank="0" text="" dxfId="96">
      <formula>"核算未通过"</formula>
    </cfRule>
  </conditionalFormatting>
  <conditionalFormatting sqref="H25">
    <cfRule type="cellIs" priority="6" operator="equal" aboveAverage="0" equalAverage="0" bottom="0" percent="0" rank="0" text="" dxfId="97">
      <formula>"核算未通过"</formula>
    </cfRule>
  </conditionalFormatting>
  <conditionalFormatting sqref="G25">
    <cfRule type="cellIs" priority="7" operator="equal" aboveAverage="0" equalAverage="0" bottom="0" percent="0" rank="0" text="" dxfId="98">
      <formula>"核算未通过"</formula>
    </cfRule>
  </conditionalFormatting>
  <conditionalFormatting sqref="E25">
    <cfRule type="cellIs" priority="8" operator="equal" aboveAverage="0" equalAverage="0" bottom="0" percent="0" rank="0" text="" dxfId="99">
      <formula>"核算未通过"</formula>
    </cfRule>
  </conditionalFormatting>
  <conditionalFormatting sqref="F25">
    <cfRule type="cellIs" priority="9" operator="equal" aboveAverage="0" equalAverage="0" bottom="0" percent="0" rank="0" text="" dxfId="100">
      <formula>"核算未通过"</formula>
    </cfRule>
  </conditionalFormatting>
  <conditionalFormatting sqref="X25">
    <cfRule type="cellIs" priority="10" operator="equal" aboveAverage="0" equalAverage="0" bottom="0" percent="0" rank="0" text="" dxfId="101">
      <formula>"核算未通过"</formula>
    </cfRule>
  </conditionalFormatting>
  <conditionalFormatting sqref="W25">
    <cfRule type="cellIs" priority="11" operator="equal" aboveAverage="0" equalAverage="0" bottom="0" percent="0" rank="0" text="" dxfId="102">
      <formula>"核算未通过"</formula>
    </cfRule>
  </conditionalFormatting>
  <conditionalFormatting sqref="S25">
    <cfRule type="cellIs" priority="12" operator="equal" aboveAverage="0" equalAverage="0" bottom="0" percent="0" rank="0" text="" dxfId="103">
      <formula>"核算未通过"</formula>
    </cfRule>
  </conditionalFormatting>
  <conditionalFormatting sqref="T25">
    <cfRule type="cellIs" priority="13" operator="equal" aboveAverage="0" equalAverage="0" bottom="0" percent="0" rank="0" text="" dxfId="104">
      <formula>"核算未通过"</formula>
    </cfRule>
  </conditionalFormatting>
  <conditionalFormatting sqref="Q25">
    <cfRule type="cellIs" priority="14" operator="equal" aboveAverage="0" equalAverage="0" bottom="0" percent="0" rank="0" text="" dxfId="105">
      <formula>"核算未通过"</formula>
    </cfRule>
  </conditionalFormatting>
  <conditionalFormatting sqref="P25">
    <cfRule type="cellIs" priority="15" operator="equal" aboveAverage="0" equalAverage="0" bottom="0" percent="0" rank="0" text="" dxfId="106">
      <formula>"核算未通过"</formula>
    </cfRule>
  </conditionalFormatting>
  <conditionalFormatting sqref="O25">
    <cfRule type="cellIs" priority="16" operator="equal" aboveAverage="0" equalAverage="0" bottom="0" percent="0" rank="0" text="" dxfId="107">
      <formula>"核算未通过"</formula>
    </cfRule>
  </conditionalFormatting>
  <conditionalFormatting sqref="N25">
    <cfRule type="cellIs" priority="17" operator="equal" aboveAverage="0" equalAverage="0" bottom="0" percent="0" rank="0" text="" dxfId="108">
      <formula>"核算未通过"</formula>
    </cfRule>
  </conditionalFormatting>
  <conditionalFormatting sqref="D25">
    <cfRule type="cellIs" priority="18" operator="equal" aboveAverage="0" equalAverage="0" bottom="0" percent="0" rank="0" text="" dxfId="109">
      <formula>"核算未通过"</formula>
    </cfRule>
  </conditionalFormatting>
  <conditionalFormatting sqref="C25">
    <cfRule type="cellIs" priority="19" operator="equal" aboveAverage="0" equalAverage="0" bottom="0" percent="0" rank="0" text="" dxfId="110">
      <formula>"核算未通过"</formula>
    </cfRule>
  </conditionalFormatting>
  <conditionalFormatting sqref="L25:M25 R25 U25:V25">
    <cfRule type="cellIs" priority="20" operator="equal" aboveAverage="0" equalAverage="0" bottom="0" percent="0" rank="0" text="" dxfId="111">
      <formula>"核算未通过"</formula>
    </cfRule>
  </conditionalFormatting>
  <dataValidations count="1">
    <dataValidation allowBlank="true" errorStyle="stop" operator="equal" showDropDown="false" showErrorMessage="true" showInputMessage="true" sqref="B3:X3" type="list">
      <formula1>"卧式,立式"</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9">
              <controlPr defaultSize="0" print="false" autoFill="0" autoPict="0">
                <anchor moveWithCells="true" sizeWithCells="false">
                  <from>
                    <xdr:col>0</xdr:col>
                    <xdr:colOff>861120</xdr:colOff>
                    <xdr:row>0</xdr:row>
                    <xdr:rowOff>30600</xdr:rowOff>
                  </from>
                  <to>
                    <xdr:col>1</xdr:col>
                    <xdr:colOff>-563760</xdr:colOff>
                    <xdr:row>1</xdr:row>
                    <xdr:rowOff>-53280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C13" activeCellId="0" sqref="C13"/>
    </sheetView>
  </sheetViews>
  <sheetFormatPr defaultColWidth="8.50390625" defaultRowHeight="12.8" zeroHeight="false" outlineLevelRow="0" outlineLevelCol="0"/>
  <cols>
    <col collapsed="false" customWidth="true" hidden="false" outlineLevel="0" max="1" min="1" style="0" width="25.37"/>
    <col collapsed="false" customWidth="true" hidden="false" outlineLevel="0" max="2" min="2" style="0" width="22.37"/>
  </cols>
  <sheetData>
    <row r="1" customFormat="false" ht="15" hidden="false" customHeight="false" outlineLevel="0" collapsed="false">
      <c r="A1" s="209" t="s">
        <v>512</v>
      </c>
      <c r="B1" s="373" t="s">
        <v>707</v>
      </c>
    </row>
    <row r="2" customFormat="false" ht="15" hidden="false" customHeight="false" outlineLevel="0" collapsed="false">
      <c r="A2" s="209" t="s">
        <v>516</v>
      </c>
      <c r="B2" s="373" t="s">
        <v>708</v>
      </c>
    </row>
    <row r="3" customFormat="false" ht="15" hidden="false" customHeight="false" outlineLevel="0" collapsed="false">
      <c r="A3" s="209" t="s">
        <v>520</v>
      </c>
      <c r="B3" s="373" t="s">
        <v>521</v>
      </c>
    </row>
    <row r="4" customFormat="false" ht="15" hidden="false" customHeight="false" outlineLevel="0" collapsed="false">
      <c r="A4" s="209" t="s">
        <v>522</v>
      </c>
      <c r="B4" s="256" t="str">
        <f aca="false">CONCATENATE("Φ",B5*1000,"×",B6*1000,"（T.L）")</f>
        <v>Φ1600×4650（T.L）</v>
      </c>
    </row>
    <row r="5" customFormat="false" ht="15" hidden="false" customHeight="false" outlineLevel="0" collapsed="false">
      <c r="A5" s="348" t="s">
        <v>674</v>
      </c>
      <c r="B5" s="350" t="n">
        <v>1.6</v>
      </c>
    </row>
    <row r="6" customFormat="false" ht="15" hidden="false" customHeight="false" outlineLevel="0" collapsed="false">
      <c r="A6" s="348" t="s">
        <v>675</v>
      </c>
      <c r="B6" s="350" t="n">
        <v>4.65</v>
      </c>
    </row>
    <row r="7" customFormat="false" ht="15" hidden="false" customHeight="false" outlineLevel="0" collapsed="false">
      <c r="A7" s="209" t="s">
        <v>398</v>
      </c>
      <c r="B7" s="373" t="s">
        <v>709</v>
      </c>
    </row>
    <row r="8" customFormat="false" ht="15" hidden="false" customHeight="false" outlineLevel="0" collapsed="false">
      <c r="A8" s="347" t="s">
        <v>489</v>
      </c>
      <c r="B8" s="350" t="n">
        <v>40</v>
      </c>
    </row>
    <row r="9" customFormat="false" ht="15" hidden="false" customHeight="false" outlineLevel="0" collapsed="false">
      <c r="A9" s="347" t="s">
        <v>685</v>
      </c>
      <c r="B9" s="350" t="n">
        <v>0.6</v>
      </c>
    </row>
    <row r="10" customFormat="false" ht="15" hidden="false" customHeight="false" outlineLevel="0" collapsed="false">
      <c r="A10" s="212" t="s">
        <v>530</v>
      </c>
      <c r="B10" s="350" t="n">
        <f aca="false">B9*1.2</f>
        <v>0.72</v>
      </c>
    </row>
    <row r="11" customFormat="false" ht="15" hidden="false" customHeight="false" outlineLevel="0" collapsed="false">
      <c r="A11" s="356" t="s">
        <v>710</v>
      </c>
      <c r="B11" s="350" t="n">
        <v>80</v>
      </c>
    </row>
    <row r="12" customFormat="false" ht="13.8" hidden="false" customHeight="false" outlineLevel="0" collapsed="false">
      <c r="A12" s="356" t="s">
        <v>711</v>
      </c>
      <c r="B12" s="374" t="n">
        <f aca="false">B11*1.29</f>
        <v>103.2</v>
      </c>
    </row>
    <row r="13" customFormat="false" ht="15" hidden="false" customHeight="false" outlineLevel="0" collapsed="false">
      <c r="A13" s="356" t="s">
        <v>712</v>
      </c>
      <c r="B13" s="350" t="n">
        <v>7.816</v>
      </c>
    </row>
    <row r="14" customFormat="false" ht="15" hidden="false" customHeight="false" outlineLevel="0" collapsed="false">
      <c r="A14" s="356" t="s">
        <v>713</v>
      </c>
      <c r="B14" s="360" t="n">
        <f aca="false">B12/B13</f>
        <v>13.2036847492323</v>
      </c>
    </row>
    <row r="15" customFormat="false" ht="15" hidden="false" customHeight="false" outlineLevel="0" collapsed="false">
      <c r="A15" s="356" t="s">
        <v>714</v>
      </c>
      <c r="B15" s="363" t="n">
        <f aca="false">0.785*B5*B5</f>
        <v>2.0096</v>
      </c>
    </row>
    <row r="16" customFormat="false" ht="15" hidden="false" customHeight="false" outlineLevel="0" collapsed="false">
      <c r="A16" s="365" t="s">
        <v>715</v>
      </c>
      <c r="B16" s="366" t="n">
        <f aca="false">B14/B15/3600</f>
        <v>0.00182508469751199</v>
      </c>
    </row>
    <row r="17" customFormat="false" ht="15" hidden="false" customHeight="false" outlineLevel="0" collapsed="false">
      <c r="A17" s="348" t="s">
        <v>716</v>
      </c>
      <c r="B17" s="363" t="n">
        <f aca="false">0.048*((1000-B13)/B13)^0.5</f>
        <v>0.540810446078395</v>
      </c>
    </row>
    <row r="18" customFormat="false" ht="15" hidden="false" customHeight="false" outlineLevel="0" collapsed="false">
      <c r="A18" s="356" t="s">
        <v>717</v>
      </c>
      <c r="B18" s="363" t="n">
        <f aca="false">B15*B6</f>
        <v>9.34464</v>
      </c>
    </row>
    <row r="19" customFormat="false" ht="15" hidden="false" customHeight="false" outlineLevel="0" collapsed="false">
      <c r="A19" s="356" t="s">
        <v>718</v>
      </c>
      <c r="B19" s="363" t="n">
        <f aca="false">B18+PI()/24*2*B5^3</f>
        <v>10.4169702924253</v>
      </c>
    </row>
    <row r="20" customFormat="false" ht="15" hidden="false" customHeight="false" outlineLevel="0" collapsed="false">
      <c r="A20" s="365" t="s">
        <v>719</v>
      </c>
      <c r="B20" s="362" t="n">
        <f aca="false">B18/B14*60</f>
        <v>42.4637826976744</v>
      </c>
    </row>
    <row r="21" customFormat="false" ht="15" hidden="false" customHeight="false" outlineLevel="0" collapsed="false">
      <c r="A21" s="356" t="s">
        <v>720</v>
      </c>
      <c r="B21" s="350" t="n">
        <v>0.4</v>
      </c>
    </row>
    <row r="22" customFormat="false" ht="15" hidden="false" customHeight="false" outlineLevel="0" collapsed="false">
      <c r="A22" s="348" t="s">
        <v>695</v>
      </c>
      <c r="B22" s="350" t="n">
        <v>15</v>
      </c>
    </row>
    <row r="23" customFormat="false" ht="15" hidden="false" customHeight="false" outlineLevel="0" collapsed="false">
      <c r="A23" s="356" t="s">
        <v>721</v>
      </c>
      <c r="B23" s="375" t="n">
        <f aca="false">B11*B22/60*0.1/(B9-B21)</f>
        <v>10</v>
      </c>
    </row>
    <row r="24" customFormat="false" ht="15" hidden="false" customHeight="false" outlineLevel="0" collapsed="false">
      <c r="A24" s="367" t="s">
        <v>629</v>
      </c>
      <c r="B24" s="368" t="str">
        <f aca="false">IF(AND(B16&lt;B17,B19&gt;B23),"核算通过","核算未通过")</f>
        <v>核算通过</v>
      </c>
    </row>
    <row r="25" customFormat="false" ht="15" hidden="false" customHeight="false" outlineLevel="0" collapsed="false">
      <c r="A25" s="356" t="s">
        <v>277</v>
      </c>
    </row>
    <row r="26" customFormat="false" ht="15" hidden="false" customHeight="false" outlineLevel="0" collapsed="false">
      <c r="A26" s="356"/>
    </row>
    <row r="27" customFormat="false" ht="15" hidden="false" customHeight="false" outlineLevel="0" collapsed="false">
      <c r="A27" s="209"/>
    </row>
    <row r="28" customFormat="false" ht="15" hidden="false" customHeight="false" outlineLevel="0" collapsed="false"/>
    <row r="29" customFormat="false" ht="15" hidden="false" customHeight="false" outlineLevel="0" collapsed="false">
      <c r="A29" s="26" t="s">
        <v>652</v>
      </c>
    </row>
  </sheetData>
  <conditionalFormatting sqref="B24">
    <cfRule type="cellIs" priority="2" operator="equal" aboveAverage="0" equalAverage="0" bottom="0" percent="0" rank="0" text="" dxfId="112">
      <formula>"核算未通过"</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5"/>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J34" activeCellId="0" sqref="J34"/>
    </sheetView>
  </sheetViews>
  <sheetFormatPr defaultColWidth="9.00390625" defaultRowHeight="14.25" zeroHeight="false" outlineLevelRow="0" outlineLevelCol="0"/>
  <cols>
    <col collapsed="false" customWidth="true" hidden="false" outlineLevel="0" max="1" min="1" style="376" width="5.38"/>
    <col collapsed="false" customWidth="true" hidden="false" outlineLevel="0" max="2" min="2" style="376" width="28.37"/>
    <col collapsed="false" customWidth="true" hidden="false" outlineLevel="0" max="3" min="3" style="376" width="9.87"/>
    <col collapsed="false" customWidth="true" hidden="false" outlineLevel="0" max="4" min="4" style="376" width="13.25"/>
    <col collapsed="false" customWidth="true" hidden="false" outlineLevel="0" max="5" min="5" style="376" width="10.25"/>
    <col collapsed="false" customWidth="true" hidden="false" outlineLevel="0" max="6" min="6" style="376" width="5.38"/>
    <col collapsed="false" customWidth="false" hidden="false" outlineLevel="0" max="250" min="7" style="376" width="9"/>
    <col collapsed="false" customWidth="true" hidden="false" outlineLevel="0" max="251" min="251" style="376" width="5.38"/>
    <col collapsed="false" customWidth="true" hidden="false" outlineLevel="0" max="252" min="252" style="376" width="15"/>
    <col collapsed="false" customWidth="true" hidden="false" outlineLevel="0" max="253" min="253" style="376" width="9.87"/>
    <col collapsed="false" customWidth="true" hidden="false" outlineLevel="0" max="254" min="254" style="376" width="13.25"/>
    <col collapsed="false" customWidth="true" hidden="false" outlineLevel="0" max="255" min="255" style="376" width="10.25"/>
    <col collapsed="false" customWidth="true" hidden="false" outlineLevel="0" max="256" min="256" style="376" width="5.38"/>
    <col collapsed="false" customWidth="true" hidden="false" outlineLevel="0" max="257" min="257" style="376" width="12.75"/>
    <col collapsed="false" customWidth="true" hidden="false" outlineLevel="0" max="258" min="258" style="376" width="12.12"/>
    <col collapsed="false" customWidth="true" hidden="false" outlineLevel="0" max="259" min="259" style="376" width="12.87"/>
    <col collapsed="false" customWidth="true" hidden="false" outlineLevel="0" max="260" min="260" style="376" width="9.75"/>
    <col collapsed="false" customWidth="false" hidden="false" outlineLevel="0" max="506" min="261" style="376" width="9"/>
    <col collapsed="false" customWidth="true" hidden="false" outlineLevel="0" max="507" min="507" style="376" width="5.38"/>
    <col collapsed="false" customWidth="true" hidden="false" outlineLevel="0" max="508" min="508" style="376" width="15"/>
    <col collapsed="false" customWidth="true" hidden="false" outlineLevel="0" max="509" min="509" style="376" width="9.87"/>
    <col collapsed="false" customWidth="true" hidden="false" outlineLevel="0" max="510" min="510" style="376" width="13.25"/>
    <col collapsed="false" customWidth="true" hidden="false" outlineLevel="0" max="511" min="511" style="376" width="10.25"/>
    <col collapsed="false" customWidth="true" hidden="false" outlineLevel="0" max="512" min="512" style="376" width="5.38"/>
    <col collapsed="false" customWidth="true" hidden="false" outlineLevel="0" max="513" min="513" style="376" width="12.75"/>
    <col collapsed="false" customWidth="true" hidden="false" outlineLevel="0" max="514" min="514" style="376" width="12.12"/>
    <col collapsed="false" customWidth="true" hidden="false" outlineLevel="0" max="515" min="515" style="376" width="12.87"/>
    <col collapsed="false" customWidth="true" hidden="false" outlineLevel="0" max="516" min="516" style="376" width="9.75"/>
    <col collapsed="false" customWidth="false" hidden="false" outlineLevel="0" max="762" min="517" style="376" width="9"/>
    <col collapsed="false" customWidth="true" hidden="false" outlineLevel="0" max="763" min="763" style="376" width="5.38"/>
    <col collapsed="false" customWidth="true" hidden="false" outlineLevel="0" max="764" min="764" style="376" width="15"/>
    <col collapsed="false" customWidth="true" hidden="false" outlineLevel="0" max="765" min="765" style="376" width="9.87"/>
    <col collapsed="false" customWidth="true" hidden="false" outlineLevel="0" max="766" min="766" style="376" width="13.25"/>
    <col collapsed="false" customWidth="true" hidden="false" outlineLevel="0" max="767" min="767" style="376" width="10.25"/>
    <col collapsed="false" customWidth="true" hidden="false" outlineLevel="0" max="768" min="768" style="376" width="5.38"/>
    <col collapsed="false" customWidth="true" hidden="false" outlineLevel="0" max="769" min="769" style="376" width="12.75"/>
    <col collapsed="false" customWidth="true" hidden="false" outlineLevel="0" max="770" min="770" style="376" width="12.12"/>
    <col collapsed="false" customWidth="true" hidden="false" outlineLevel="0" max="771" min="771" style="376" width="12.87"/>
    <col collapsed="false" customWidth="true" hidden="false" outlineLevel="0" max="772" min="772" style="376" width="9.75"/>
    <col collapsed="false" customWidth="false" hidden="false" outlineLevel="0" max="1018" min="773" style="376" width="9"/>
    <col collapsed="false" customWidth="true" hidden="false" outlineLevel="0" max="1019" min="1019" style="376" width="5.38"/>
    <col collapsed="false" customWidth="true" hidden="false" outlineLevel="0" max="1020" min="1020" style="376" width="15"/>
    <col collapsed="false" customWidth="true" hidden="false" outlineLevel="0" max="1021" min="1021" style="376" width="9.87"/>
    <col collapsed="false" customWidth="true" hidden="false" outlineLevel="0" max="1022" min="1022" style="376" width="13.25"/>
    <col collapsed="false" customWidth="true" hidden="false" outlineLevel="0" max="1023" min="1023" style="376" width="10.25"/>
    <col collapsed="false" customWidth="true" hidden="false" outlineLevel="0" max="1024" min="1024" style="376" width="5.38"/>
    <col collapsed="false" customWidth="true" hidden="false" outlineLevel="0" max="1025" min="1025" style="376" width="12.75"/>
    <col collapsed="false" customWidth="true" hidden="false" outlineLevel="0" max="1026" min="1026" style="376" width="12.12"/>
    <col collapsed="false" customWidth="true" hidden="false" outlineLevel="0" max="1027" min="1027" style="376" width="12.87"/>
    <col collapsed="false" customWidth="true" hidden="false" outlineLevel="0" max="1028" min="1028" style="376" width="9.75"/>
    <col collapsed="false" customWidth="false" hidden="false" outlineLevel="0" max="1274" min="1029" style="376" width="9"/>
    <col collapsed="false" customWidth="true" hidden="false" outlineLevel="0" max="1275" min="1275" style="376" width="5.38"/>
    <col collapsed="false" customWidth="true" hidden="false" outlineLevel="0" max="1276" min="1276" style="376" width="15"/>
    <col collapsed="false" customWidth="true" hidden="false" outlineLevel="0" max="1277" min="1277" style="376" width="9.87"/>
    <col collapsed="false" customWidth="true" hidden="false" outlineLevel="0" max="1278" min="1278" style="376" width="13.25"/>
    <col collapsed="false" customWidth="true" hidden="false" outlineLevel="0" max="1279" min="1279" style="376" width="10.25"/>
    <col collapsed="false" customWidth="true" hidden="false" outlineLevel="0" max="1280" min="1280" style="376" width="5.38"/>
    <col collapsed="false" customWidth="true" hidden="false" outlineLevel="0" max="1281" min="1281" style="376" width="12.75"/>
    <col collapsed="false" customWidth="true" hidden="false" outlineLevel="0" max="1282" min="1282" style="376" width="12.12"/>
    <col collapsed="false" customWidth="true" hidden="false" outlineLevel="0" max="1283" min="1283" style="376" width="12.87"/>
    <col collapsed="false" customWidth="true" hidden="false" outlineLevel="0" max="1284" min="1284" style="376" width="9.75"/>
    <col collapsed="false" customWidth="false" hidden="false" outlineLevel="0" max="1530" min="1285" style="376" width="9"/>
    <col collapsed="false" customWidth="true" hidden="false" outlineLevel="0" max="1531" min="1531" style="376" width="5.38"/>
    <col collapsed="false" customWidth="true" hidden="false" outlineLevel="0" max="1532" min="1532" style="376" width="15"/>
    <col collapsed="false" customWidth="true" hidden="false" outlineLevel="0" max="1533" min="1533" style="376" width="9.87"/>
    <col collapsed="false" customWidth="true" hidden="false" outlineLevel="0" max="1534" min="1534" style="376" width="13.25"/>
    <col collapsed="false" customWidth="true" hidden="false" outlineLevel="0" max="1535" min="1535" style="376" width="10.25"/>
    <col collapsed="false" customWidth="true" hidden="false" outlineLevel="0" max="1536" min="1536" style="376" width="5.38"/>
    <col collapsed="false" customWidth="true" hidden="false" outlineLevel="0" max="1537" min="1537" style="376" width="12.75"/>
    <col collapsed="false" customWidth="true" hidden="false" outlineLevel="0" max="1538" min="1538" style="376" width="12.12"/>
    <col collapsed="false" customWidth="true" hidden="false" outlineLevel="0" max="1539" min="1539" style="376" width="12.87"/>
    <col collapsed="false" customWidth="true" hidden="false" outlineLevel="0" max="1540" min="1540" style="376" width="9.75"/>
    <col collapsed="false" customWidth="false" hidden="false" outlineLevel="0" max="1786" min="1541" style="376" width="9"/>
    <col collapsed="false" customWidth="true" hidden="false" outlineLevel="0" max="1787" min="1787" style="376" width="5.38"/>
    <col collapsed="false" customWidth="true" hidden="false" outlineLevel="0" max="1788" min="1788" style="376" width="15"/>
    <col collapsed="false" customWidth="true" hidden="false" outlineLevel="0" max="1789" min="1789" style="376" width="9.87"/>
    <col collapsed="false" customWidth="true" hidden="false" outlineLevel="0" max="1790" min="1790" style="376" width="13.25"/>
    <col collapsed="false" customWidth="true" hidden="false" outlineLevel="0" max="1791" min="1791" style="376" width="10.25"/>
    <col collapsed="false" customWidth="true" hidden="false" outlineLevel="0" max="1792" min="1792" style="376" width="5.38"/>
    <col collapsed="false" customWidth="true" hidden="false" outlineLevel="0" max="1793" min="1793" style="376" width="12.75"/>
    <col collapsed="false" customWidth="true" hidden="false" outlineLevel="0" max="1794" min="1794" style="376" width="12.12"/>
    <col collapsed="false" customWidth="true" hidden="false" outlineLevel="0" max="1795" min="1795" style="376" width="12.87"/>
    <col collapsed="false" customWidth="true" hidden="false" outlineLevel="0" max="1796" min="1796" style="376" width="9.75"/>
    <col collapsed="false" customWidth="false" hidden="false" outlineLevel="0" max="2042" min="1797" style="376" width="9"/>
    <col collapsed="false" customWidth="true" hidden="false" outlineLevel="0" max="2043" min="2043" style="376" width="5.38"/>
    <col collapsed="false" customWidth="true" hidden="false" outlineLevel="0" max="2044" min="2044" style="376" width="15"/>
    <col collapsed="false" customWidth="true" hidden="false" outlineLevel="0" max="2045" min="2045" style="376" width="9.87"/>
    <col collapsed="false" customWidth="true" hidden="false" outlineLevel="0" max="2046" min="2046" style="376" width="13.25"/>
    <col collapsed="false" customWidth="true" hidden="false" outlineLevel="0" max="2047" min="2047" style="376" width="10.25"/>
    <col collapsed="false" customWidth="true" hidden="false" outlineLevel="0" max="2048" min="2048" style="376" width="5.38"/>
    <col collapsed="false" customWidth="true" hidden="false" outlineLevel="0" max="2049" min="2049" style="376" width="12.75"/>
    <col collapsed="false" customWidth="true" hidden="false" outlineLevel="0" max="2050" min="2050" style="376" width="12.12"/>
    <col collapsed="false" customWidth="true" hidden="false" outlineLevel="0" max="2051" min="2051" style="376" width="12.87"/>
    <col collapsed="false" customWidth="true" hidden="false" outlineLevel="0" max="2052" min="2052" style="376" width="9.75"/>
    <col collapsed="false" customWidth="false" hidden="false" outlineLevel="0" max="2298" min="2053" style="376" width="9"/>
    <col collapsed="false" customWidth="true" hidden="false" outlineLevel="0" max="2299" min="2299" style="376" width="5.38"/>
    <col collapsed="false" customWidth="true" hidden="false" outlineLevel="0" max="2300" min="2300" style="376" width="15"/>
    <col collapsed="false" customWidth="true" hidden="false" outlineLevel="0" max="2301" min="2301" style="376" width="9.87"/>
    <col collapsed="false" customWidth="true" hidden="false" outlineLevel="0" max="2302" min="2302" style="376" width="13.25"/>
    <col collapsed="false" customWidth="true" hidden="false" outlineLevel="0" max="2303" min="2303" style="376" width="10.25"/>
    <col collapsed="false" customWidth="true" hidden="false" outlineLevel="0" max="2304" min="2304" style="376" width="5.38"/>
    <col collapsed="false" customWidth="true" hidden="false" outlineLevel="0" max="2305" min="2305" style="376" width="12.75"/>
    <col collapsed="false" customWidth="true" hidden="false" outlineLevel="0" max="2306" min="2306" style="376" width="12.12"/>
    <col collapsed="false" customWidth="true" hidden="false" outlineLevel="0" max="2307" min="2307" style="376" width="12.87"/>
    <col collapsed="false" customWidth="true" hidden="false" outlineLevel="0" max="2308" min="2308" style="376" width="9.75"/>
    <col collapsed="false" customWidth="false" hidden="false" outlineLevel="0" max="2554" min="2309" style="376" width="9"/>
    <col collapsed="false" customWidth="true" hidden="false" outlineLevel="0" max="2555" min="2555" style="376" width="5.38"/>
    <col collapsed="false" customWidth="true" hidden="false" outlineLevel="0" max="2556" min="2556" style="376" width="15"/>
    <col collapsed="false" customWidth="true" hidden="false" outlineLevel="0" max="2557" min="2557" style="376" width="9.87"/>
    <col collapsed="false" customWidth="true" hidden="false" outlineLevel="0" max="2558" min="2558" style="376" width="13.25"/>
    <col collapsed="false" customWidth="true" hidden="false" outlineLevel="0" max="2559" min="2559" style="376" width="10.25"/>
    <col collapsed="false" customWidth="true" hidden="false" outlineLevel="0" max="2560" min="2560" style="376" width="5.38"/>
    <col collapsed="false" customWidth="true" hidden="false" outlineLevel="0" max="2561" min="2561" style="376" width="12.75"/>
    <col collapsed="false" customWidth="true" hidden="false" outlineLevel="0" max="2562" min="2562" style="376" width="12.12"/>
    <col collapsed="false" customWidth="true" hidden="false" outlineLevel="0" max="2563" min="2563" style="376" width="12.87"/>
    <col collapsed="false" customWidth="true" hidden="false" outlineLevel="0" max="2564" min="2564" style="376" width="9.75"/>
    <col collapsed="false" customWidth="false" hidden="false" outlineLevel="0" max="2810" min="2565" style="376" width="9"/>
    <col collapsed="false" customWidth="true" hidden="false" outlineLevel="0" max="2811" min="2811" style="376" width="5.38"/>
    <col collapsed="false" customWidth="true" hidden="false" outlineLevel="0" max="2812" min="2812" style="376" width="15"/>
    <col collapsed="false" customWidth="true" hidden="false" outlineLevel="0" max="2813" min="2813" style="376" width="9.87"/>
    <col collapsed="false" customWidth="true" hidden="false" outlineLevel="0" max="2814" min="2814" style="376" width="13.25"/>
    <col collapsed="false" customWidth="true" hidden="false" outlineLevel="0" max="2815" min="2815" style="376" width="10.25"/>
    <col collapsed="false" customWidth="true" hidden="false" outlineLevel="0" max="2816" min="2816" style="376" width="5.38"/>
    <col collapsed="false" customWidth="true" hidden="false" outlineLevel="0" max="2817" min="2817" style="376" width="12.75"/>
    <col collapsed="false" customWidth="true" hidden="false" outlineLevel="0" max="2818" min="2818" style="376" width="12.12"/>
    <col collapsed="false" customWidth="true" hidden="false" outlineLevel="0" max="2819" min="2819" style="376" width="12.87"/>
    <col collapsed="false" customWidth="true" hidden="false" outlineLevel="0" max="2820" min="2820" style="376" width="9.75"/>
    <col collapsed="false" customWidth="false" hidden="false" outlineLevel="0" max="3066" min="2821" style="376" width="9"/>
    <col collapsed="false" customWidth="true" hidden="false" outlineLevel="0" max="3067" min="3067" style="376" width="5.38"/>
    <col collapsed="false" customWidth="true" hidden="false" outlineLevel="0" max="3068" min="3068" style="376" width="15"/>
    <col collapsed="false" customWidth="true" hidden="false" outlineLevel="0" max="3069" min="3069" style="376" width="9.87"/>
    <col collapsed="false" customWidth="true" hidden="false" outlineLevel="0" max="3070" min="3070" style="376" width="13.25"/>
    <col collapsed="false" customWidth="true" hidden="false" outlineLevel="0" max="3071" min="3071" style="376" width="10.25"/>
    <col collapsed="false" customWidth="true" hidden="false" outlineLevel="0" max="3072" min="3072" style="376" width="5.38"/>
    <col collapsed="false" customWidth="true" hidden="false" outlineLevel="0" max="3073" min="3073" style="376" width="12.75"/>
    <col collapsed="false" customWidth="true" hidden="false" outlineLevel="0" max="3074" min="3074" style="376" width="12.12"/>
    <col collapsed="false" customWidth="true" hidden="false" outlineLevel="0" max="3075" min="3075" style="376" width="12.87"/>
    <col collapsed="false" customWidth="true" hidden="false" outlineLevel="0" max="3076" min="3076" style="376" width="9.75"/>
    <col collapsed="false" customWidth="false" hidden="false" outlineLevel="0" max="3322" min="3077" style="376" width="9"/>
    <col collapsed="false" customWidth="true" hidden="false" outlineLevel="0" max="3323" min="3323" style="376" width="5.38"/>
    <col collapsed="false" customWidth="true" hidden="false" outlineLevel="0" max="3324" min="3324" style="376" width="15"/>
    <col collapsed="false" customWidth="true" hidden="false" outlineLevel="0" max="3325" min="3325" style="376" width="9.87"/>
    <col collapsed="false" customWidth="true" hidden="false" outlineLevel="0" max="3326" min="3326" style="376" width="13.25"/>
    <col collapsed="false" customWidth="true" hidden="false" outlineLevel="0" max="3327" min="3327" style="376" width="10.25"/>
    <col collapsed="false" customWidth="true" hidden="false" outlineLevel="0" max="3328" min="3328" style="376" width="5.38"/>
    <col collapsed="false" customWidth="true" hidden="false" outlineLevel="0" max="3329" min="3329" style="376" width="12.75"/>
    <col collapsed="false" customWidth="true" hidden="false" outlineLevel="0" max="3330" min="3330" style="376" width="12.12"/>
    <col collapsed="false" customWidth="true" hidden="false" outlineLevel="0" max="3331" min="3331" style="376" width="12.87"/>
    <col collapsed="false" customWidth="true" hidden="false" outlineLevel="0" max="3332" min="3332" style="376" width="9.75"/>
    <col collapsed="false" customWidth="false" hidden="false" outlineLevel="0" max="3578" min="3333" style="376" width="9"/>
    <col collapsed="false" customWidth="true" hidden="false" outlineLevel="0" max="3579" min="3579" style="376" width="5.38"/>
    <col collapsed="false" customWidth="true" hidden="false" outlineLevel="0" max="3580" min="3580" style="376" width="15"/>
    <col collapsed="false" customWidth="true" hidden="false" outlineLevel="0" max="3581" min="3581" style="376" width="9.87"/>
    <col collapsed="false" customWidth="true" hidden="false" outlineLevel="0" max="3582" min="3582" style="376" width="13.25"/>
    <col collapsed="false" customWidth="true" hidden="false" outlineLevel="0" max="3583" min="3583" style="376" width="10.25"/>
    <col collapsed="false" customWidth="true" hidden="false" outlineLevel="0" max="3584" min="3584" style="376" width="5.38"/>
    <col collapsed="false" customWidth="true" hidden="false" outlineLevel="0" max="3585" min="3585" style="376" width="12.75"/>
    <col collapsed="false" customWidth="true" hidden="false" outlineLevel="0" max="3586" min="3586" style="376" width="12.12"/>
    <col collapsed="false" customWidth="true" hidden="false" outlineLevel="0" max="3587" min="3587" style="376" width="12.87"/>
    <col collapsed="false" customWidth="true" hidden="false" outlineLevel="0" max="3588" min="3588" style="376" width="9.75"/>
    <col collapsed="false" customWidth="false" hidden="false" outlineLevel="0" max="3834" min="3589" style="376" width="9"/>
    <col collapsed="false" customWidth="true" hidden="false" outlineLevel="0" max="3835" min="3835" style="376" width="5.38"/>
    <col collapsed="false" customWidth="true" hidden="false" outlineLevel="0" max="3836" min="3836" style="376" width="15"/>
    <col collapsed="false" customWidth="true" hidden="false" outlineLevel="0" max="3837" min="3837" style="376" width="9.87"/>
    <col collapsed="false" customWidth="true" hidden="false" outlineLevel="0" max="3838" min="3838" style="376" width="13.25"/>
    <col collapsed="false" customWidth="true" hidden="false" outlineLevel="0" max="3839" min="3839" style="376" width="10.25"/>
    <col collapsed="false" customWidth="true" hidden="false" outlineLevel="0" max="3840" min="3840" style="376" width="5.38"/>
    <col collapsed="false" customWidth="true" hidden="false" outlineLevel="0" max="3841" min="3841" style="376" width="12.75"/>
    <col collapsed="false" customWidth="true" hidden="false" outlineLevel="0" max="3842" min="3842" style="376" width="12.12"/>
    <col collapsed="false" customWidth="true" hidden="false" outlineLevel="0" max="3843" min="3843" style="376" width="12.87"/>
    <col collapsed="false" customWidth="true" hidden="false" outlineLevel="0" max="3844" min="3844" style="376" width="9.75"/>
    <col collapsed="false" customWidth="false" hidden="false" outlineLevel="0" max="4090" min="3845" style="376" width="9"/>
    <col collapsed="false" customWidth="true" hidden="false" outlineLevel="0" max="4091" min="4091" style="376" width="5.38"/>
    <col collapsed="false" customWidth="true" hidden="false" outlineLevel="0" max="4092" min="4092" style="376" width="15"/>
    <col collapsed="false" customWidth="true" hidden="false" outlineLevel="0" max="4093" min="4093" style="376" width="9.87"/>
    <col collapsed="false" customWidth="true" hidden="false" outlineLevel="0" max="4094" min="4094" style="376" width="13.25"/>
    <col collapsed="false" customWidth="true" hidden="false" outlineLevel="0" max="4095" min="4095" style="376" width="10.25"/>
    <col collapsed="false" customWidth="true" hidden="false" outlineLevel="0" max="4096" min="4096" style="376" width="5.38"/>
    <col collapsed="false" customWidth="true" hidden="false" outlineLevel="0" max="4097" min="4097" style="376" width="12.75"/>
    <col collapsed="false" customWidth="true" hidden="false" outlineLevel="0" max="4098" min="4098" style="376" width="12.12"/>
    <col collapsed="false" customWidth="true" hidden="false" outlineLevel="0" max="4099" min="4099" style="376" width="12.87"/>
    <col collapsed="false" customWidth="true" hidden="false" outlineLevel="0" max="4100" min="4100" style="376" width="9.75"/>
    <col collapsed="false" customWidth="false" hidden="false" outlineLevel="0" max="4346" min="4101" style="376" width="9"/>
    <col collapsed="false" customWidth="true" hidden="false" outlineLevel="0" max="4347" min="4347" style="376" width="5.38"/>
    <col collapsed="false" customWidth="true" hidden="false" outlineLevel="0" max="4348" min="4348" style="376" width="15"/>
    <col collapsed="false" customWidth="true" hidden="false" outlineLevel="0" max="4349" min="4349" style="376" width="9.87"/>
    <col collapsed="false" customWidth="true" hidden="false" outlineLevel="0" max="4350" min="4350" style="376" width="13.25"/>
    <col collapsed="false" customWidth="true" hidden="false" outlineLevel="0" max="4351" min="4351" style="376" width="10.25"/>
    <col collapsed="false" customWidth="true" hidden="false" outlineLevel="0" max="4352" min="4352" style="376" width="5.38"/>
    <col collapsed="false" customWidth="true" hidden="false" outlineLevel="0" max="4353" min="4353" style="376" width="12.75"/>
    <col collapsed="false" customWidth="true" hidden="false" outlineLevel="0" max="4354" min="4354" style="376" width="12.12"/>
    <col collapsed="false" customWidth="true" hidden="false" outlineLevel="0" max="4355" min="4355" style="376" width="12.87"/>
    <col collapsed="false" customWidth="true" hidden="false" outlineLevel="0" max="4356" min="4356" style="376" width="9.75"/>
    <col collapsed="false" customWidth="false" hidden="false" outlineLevel="0" max="4602" min="4357" style="376" width="9"/>
    <col collapsed="false" customWidth="true" hidden="false" outlineLevel="0" max="4603" min="4603" style="376" width="5.38"/>
    <col collapsed="false" customWidth="true" hidden="false" outlineLevel="0" max="4604" min="4604" style="376" width="15"/>
    <col collapsed="false" customWidth="true" hidden="false" outlineLevel="0" max="4605" min="4605" style="376" width="9.87"/>
    <col collapsed="false" customWidth="true" hidden="false" outlineLevel="0" max="4606" min="4606" style="376" width="13.25"/>
    <col collapsed="false" customWidth="true" hidden="false" outlineLevel="0" max="4607" min="4607" style="376" width="10.25"/>
    <col collapsed="false" customWidth="true" hidden="false" outlineLevel="0" max="4608" min="4608" style="376" width="5.38"/>
    <col collapsed="false" customWidth="true" hidden="false" outlineLevel="0" max="4609" min="4609" style="376" width="12.75"/>
    <col collapsed="false" customWidth="true" hidden="false" outlineLevel="0" max="4610" min="4610" style="376" width="12.12"/>
    <col collapsed="false" customWidth="true" hidden="false" outlineLevel="0" max="4611" min="4611" style="376" width="12.87"/>
    <col collapsed="false" customWidth="true" hidden="false" outlineLevel="0" max="4612" min="4612" style="376" width="9.75"/>
    <col collapsed="false" customWidth="false" hidden="false" outlineLevel="0" max="4858" min="4613" style="376" width="9"/>
    <col collapsed="false" customWidth="true" hidden="false" outlineLevel="0" max="4859" min="4859" style="376" width="5.38"/>
    <col collapsed="false" customWidth="true" hidden="false" outlineLevel="0" max="4860" min="4860" style="376" width="15"/>
    <col collapsed="false" customWidth="true" hidden="false" outlineLevel="0" max="4861" min="4861" style="376" width="9.87"/>
    <col collapsed="false" customWidth="true" hidden="false" outlineLevel="0" max="4862" min="4862" style="376" width="13.25"/>
    <col collapsed="false" customWidth="true" hidden="false" outlineLevel="0" max="4863" min="4863" style="376" width="10.25"/>
    <col collapsed="false" customWidth="true" hidden="false" outlineLevel="0" max="4864" min="4864" style="376" width="5.38"/>
    <col collapsed="false" customWidth="true" hidden="false" outlineLevel="0" max="4865" min="4865" style="376" width="12.75"/>
    <col collapsed="false" customWidth="true" hidden="false" outlineLevel="0" max="4866" min="4866" style="376" width="12.12"/>
    <col collapsed="false" customWidth="true" hidden="false" outlineLevel="0" max="4867" min="4867" style="376" width="12.87"/>
    <col collapsed="false" customWidth="true" hidden="false" outlineLevel="0" max="4868" min="4868" style="376" width="9.75"/>
    <col collapsed="false" customWidth="false" hidden="false" outlineLevel="0" max="5114" min="4869" style="376" width="9"/>
    <col collapsed="false" customWidth="true" hidden="false" outlineLevel="0" max="5115" min="5115" style="376" width="5.38"/>
    <col collapsed="false" customWidth="true" hidden="false" outlineLevel="0" max="5116" min="5116" style="376" width="15"/>
    <col collapsed="false" customWidth="true" hidden="false" outlineLevel="0" max="5117" min="5117" style="376" width="9.87"/>
    <col collapsed="false" customWidth="true" hidden="false" outlineLevel="0" max="5118" min="5118" style="376" width="13.25"/>
    <col collapsed="false" customWidth="true" hidden="false" outlineLevel="0" max="5119" min="5119" style="376" width="10.25"/>
    <col collapsed="false" customWidth="true" hidden="false" outlineLevel="0" max="5120" min="5120" style="376" width="5.38"/>
    <col collapsed="false" customWidth="true" hidden="false" outlineLevel="0" max="5121" min="5121" style="376" width="12.75"/>
    <col collapsed="false" customWidth="true" hidden="false" outlineLevel="0" max="5122" min="5122" style="376" width="12.12"/>
    <col collapsed="false" customWidth="true" hidden="false" outlineLevel="0" max="5123" min="5123" style="376" width="12.87"/>
    <col collapsed="false" customWidth="true" hidden="false" outlineLevel="0" max="5124" min="5124" style="376" width="9.75"/>
    <col collapsed="false" customWidth="false" hidden="false" outlineLevel="0" max="5370" min="5125" style="376" width="9"/>
    <col collapsed="false" customWidth="true" hidden="false" outlineLevel="0" max="5371" min="5371" style="376" width="5.38"/>
    <col collapsed="false" customWidth="true" hidden="false" outlineLevel="0" max="5372" min="5372" style="376" width="15"/>
    <col collapsed="false" customWidth="true" hidden="false" outlineLevel="0" max="5373" min="5373" style="376" width="9.87"/>
    <col collapsed="false" customWidth="true" hidden="false" outlineLevel="0" max="5374" min="5374" style="376" width="13.25"/>
    <col collapsed="false" customWidth="true" hidden="false" outlineLevel="0" max="5375" min="5375" style="376" width="10.25"/>
    <col collapsed="false" customWidth="true" hidden="false" outlineLevel="0" max="5376" min="5376" style="376" width="5.38"/>
    <col collapsed="false" customWidth="true" hidden="false" outlineLevel="0" max="5377" min="5377" style="376" width="12.75"/>
    <col collapsed="false" customWidth="true" hidden="false" outlineLevel="0" max="5378" min="5378" style="376" width="12.12"/>
    <col collapsed="false" customWidth="true" hidden="false" outlineLevel="0" max="5379" min="5379" style="376" width="12.87"/>
    <col collapsed="false" customWidth="true" hidden="false" outlineLevel="0" max="5380" min="5380" style="376" width="9.75"/>
    <col collapsed="false" customWidth="false" hidden="false" outlineLevel="0" max="5626" min="5381" style="376" width="9"/>
    <col collapsed="false" customWidth="true" hidden="false" outlineLevel="0" max="5627" min="5627" style="376" width="5.38"/>
    <col collapsed="false" customWidth="true" hidden="false" outlineLevel="0" max="5628" min="5628" style="376" width="15"/>
    <col collapsed="false" customWidth="true" hidden="false" outlineLevel="0" max="5629" min="5629" style="376" width="9.87"/>
    <col collapsed="false" customWidth="true" hidden="false" outlineLevel="0" max="5630" min="5630" style="376" width="13.25"/>
    <col collapsed="false" customWidth="true" hidden="false" outlineLevel="0" max="5631" min="5631" style="376" width="10.25"/>
    <col collapsed="false" customWidth="true" hidden="false" outlineLevel="0" max="5632" min="5632" style="376" width="5.38"/>
    <col collapsed="false" customWidth="true" hidden="false" outlineLevel="0" max="5633" min="5633" style="376" width="12.75"/>
    <col collapsed="false" customWidth="true" hidden="false" outlineLevel="0" max="5634" min="5634" style="376" width="12.12"/>
    <col collapsed="false" customWidth="true" hidden="false" outlineLevel="0" max="5635" min="5635" style="376" width="12.87"/>
    <col collapsed="false" customWidth="true" hidden="false" outlineLevel="0" max="5636" min="5636" style="376" width="9.75"/>
    <col collapsed="false" customWidth="false" hidden="false" outlineLevel="0" max="5882" min="5637" style="376" width="9"/>
    <col collapsed="false" customWidth="true" hidden="false" outlineLevel="0" max="5883" min="5883" style="376" width="5.38"/>
    <col collapsed="false" customWidth="true" hidden="false" outlineLevel="0" max="5884" min="5884" style="376" width="15"/>
    <col collapsed="false" customWidth="true" hidden="false" outlineLevel="0" max="5885" min="5885" style="376" width="9.87"/>
    <col collapsed="false" customWidth="true" hidden="false" outlineLevel="0" max="5886" min="5886" style="376" width="13.25"/>
    <col collapsed="false" customWidth="true" hidden="false" outlineLevel="0" max="5887" min="5887" style="376" width="10.25"/>
    <col collapsed="false" customWidth="true" hidden="false" outlineLevel="0" max="5888" min="5888" style="376" width="5.38"/>
    <col collapsed="false" customWidth="true" hidden="false" outlineLevel="0" max="5889" min="5889" style="376" width="12.75"/>
    <col collapsed="false" customWidth="true" hidden="false" outlineLevel="0" max="5890" min="5890" style="376" width="12.12"/>
    <col collapsed="false" customWidth="true" hidden="false" outlineLevel="0" max="5891" min="5891" style="376" width="12.87"/>
    <col collapsed="false" customWidth="true" hidden="false" outlineLevel="0" max="5892" min="5892" style="376" width="9.75"/>
    <col collapsed="false" customWidth="false" hidden="false" outlineLevel="0" max="6138" min="5893" style="376" width="9"/>
    <col collapsed="false" customWidth="true" hidden="false" outlineLevel="0" max="6139" min="6139" style="376" width="5.38"/>
    <col collapsed="false" customWidth="true" hidden="false" outlineLevel="0" max="6140" min="6140" style="376" width="15"/>
    <col collapsed="false" customWidth="true" hidden="false" outlineLevel="0" max="6141" min="6141" style="376" width="9.87"/>
    <col collapsed="false" customWidth="true" hidden="false" outlineLevel="0" max="6142" min="6142" style="376" width="13.25"/>
    <col collapsed="false" customWidth="true" hidden="false" outlineLevel="0" max="6143" min="6143" style="376" width="10.25"/>
    <col collapsed="false" customWidth="true" hidden="false" outlineLevel="0" max="6144" min="6144" style="376" width="5.38"/>
    <col collapsed="false" customWidth="true" hidden="false" outlineLevel="0" max="6145" min="6145" style="376" width="12.75"/>
    <col collapsed="false" customWidth="true" hidden="false" outlineLevel="0" max="6146" min="6146" style="376" width="12.12"/>
    <col collapsed="false" customWidth="true" hidden="false" outlineLevel="0" max="6147" min="6147" style="376" width="12.87"/>
    <col collapsed="false" customWidth="true" hidden="false" outlineLevel="0" max="6148" min="6148" style="376" width="9.75"/>
    <col collapsed="false" customWidth="false" hidden="false" outlineLevel="0" max="6394" min="6149" style="376" width="9"/>
    <col collapsed="false" customWidth="true" hidden="false" outlineLevel="0" max="6395" min="6395" style="376" width="5.38"/>
    <col collapsed="false" customWidth="true" hidden="false" outlineLevel="0" max="6396" min="6396" style="376" width="15"/>
    <col collapsed="false" customWidth="true" hidden="false" outlineLevel="0" max="6397" min="6397" style="376" width="9.87"/>
    <col collapsed="false" customWidth="true" hidden="false" outlineLevel="0" max="6398" min="6398" style="376" width="13.25"/>
    <col collapsed="false" customWidth="true" hidden="false" outlineLevel="0" max="6399" min="6399" style="376" width="10.25"/>
    <col collapsed="false" customWidth="true" hidden="false" outlineLevel="0" max="6400" min="6400" style="376" width="5.38"/>
    <col collapsed="false" customWidth="true" hidden="false" outlineLevel="0" max="6401" min="6401" style="376" width="12.75"/>
    <col collapsed="false" customWidth="true" hidden="false" outlineLevel="0" max="6402" min="6402" style="376" width="12.12"/>
    <col collapsed="false" customWidth="true" hidden="false" outlineLevel="0" max="6403" min="6403" style="376" width="12.87"/>
    <col collapsed="false" customWidth="true" hidden="false" outlineLevel="0" max="6404" min="6404" style="376" width="9.75"/>
    <col collapsed="false" customWidth="false" hidden="false" outlineLevel="0" max="6650" min="6405" style="376" width="9"/>
    <col collapsed="false" customWidth="true" hidden="false" outlineLevel="0" max="6651" min="6651" style="376" width="5.38"/>
    <col collapsed="false" customWidth="true" hidden="false" outlineLevel="0" max="6652" min="6652" style="376" width="15"/>
    <col collapsed="false" customWidth="true" hidden="false" outlineLevel="0" max="6653" min="6653" style="376" width="9.87"/>
    <col collapsed="false" customWidth="true" hidden="false" outlineLevel="0" max="6654" min="6654" style="376" width="13.25"/>
    <col collapsed="false" customWidth="true" hidden="false" outlineLevel="0" max="6655" min="6655" style="376" width="10.25"/>
    <col collapsed="false" customWidth="true" hidden="false" outlineLevel="0" max="6656" min="6656" style="376" width="5.38"/>
    <col collapsed="false" customWidth="true" hidden="false" outlineLevel="0" max="6657" min="6657" style="376" width="12.75"/>
    <col collapsed="false" customWidth="true" hidden="false" outlineLevel="0" max="6658" min="6658" style="376" width="12.12"/>
    <col collapsed="false" customWidth="true" hidden="false" outlineLevel="0" max="6659" min="6659" style="376" width="12.87"/>
    <col collapsed="false" customWidth="true" hidden="false" outlineLevel="0" max="6660" min="6660" style="376" width="9.75"/>
    <col collapsed="false" customWidth="false" hidden="false" outlineLevel="0" max="6906" min="6661" style="376" width="9"/>
    <col collapsed="false" customWidth="true" hidden="false" outlineLevel="0" max="6907" min="6907" style="376" width="5.38"/>
    <col collapsed="false" customWidth="true" hidden="false" outlineLevel="0" max="6908" min="6908" style="376" width="15"/>
    <col collapsed="false" customWidth="true" hidden="false" outlineLevel="0" max="6909" min="6909" style="376" width="9.87"/>
    <col collapsed="false" customWidth="true" hidden="false" outlineLevel="0" max="6910" min="6910" style="376" width="13.25"/>
    <col collapsed="false" customWidth="true" hidden="false" outlineLevel="0" max="6911" min="6911" style="376" width="10.25"/>
    <col collapsed="false" customWidth="true" hidden="false" outlineLevel="0" max="6912" min="6912" style="376" width="5.38"/>
    <col collapsed="false" customWidth="true" hidden="false" outlineLevel="0" max="6913" min="6913" style="376" width="12.75"/>
    <col collapsed="false" customWidth="true" hidden="false" outlineLevel="0" max="6914" min="6914" style="376" width="12.12"/>
    <col collapsed="false" customWidth="true" hidden="false" outlineLevel="0" max="6915" min="6915" style="376" width="12.87"/>
    <col collapsed="false" customWidth="true" hidden="false" outlineLevel="0" max="6916" min="6916" style="376" width="9.75"/>
    <col collapsed="false" customWidth="false" hidden="false" outlineLevel="0" max="7162" min="6917" style="376" width="9"/>
    <col collapsed="false" customWidth="true" hidden="false" outlineLevel="0" max="7163" min="7163" style="376" width="5.38"/>
    <col collapsed="false" customWidth="true" hidden="false" outlineLevel="0" max="7164" min="7164" style="376" width="15"/>
    <col collapsed="false" customWidth="true" hidden="false" outlineLevel="0" max="7165" min="7165" style="376" width="9.87"/>
    <col collapsed="false" customWidth="true" hidden="false" outlineLevel="0" max="7166" min="7166" style="376" width="13.25"/>
    <col collapsed="false" customWidth="true" hidden="false" outlineLevel="0" max="7167" min="7167" style="376" width="10.25"/>
    <col collapsed="false" customWidth="true" hidden="false" outlineLevel="0" max="7168" min="7168" style="376" width="5.38"/>
    <col collapsed="false" customWidth="true" hidden="false" outlineLevel="0" max="7169" min="7169" style="376" width="12.75"/>
    <col collapsed="false" customWidth="true" hidden="false" outlineLevel="0" max="7170" min="7170" style="376" width="12.12"/>
    <col collapsed="false" customWidth="true" hidden="false" outlineLevel="0" max="7171" min="7171" style="376" width="12.87"/>
    <col collapsed="false" customWidth="true" hidden="false" outlineLevel="0" max="7172" min="7172" style="376" width="9.75"/>
    <col collapsed="false" customWidth="false" hidden="false" outlineLevel="0" max="7418" min="7173" style="376" width="9"/>
    <col collapsed="false" customWidth="true" hidden="false" outlineLevel="0" max="7419" min="7419" style="376" width="5.38"/>
    <col collapsed="false" customWidth="true" hidden="false" outlineLevel="0" max="7420" min="7420" style="376" width="15"/>
    <col collapsed="false" customWidth="true" hidden="false" outlineLevel="0" max="7421" min="7421" style="376" width="9.87"/>
    <col collapsed="false" customWidth="true" hidden="false" outlineLevel="0" max="7422" min="7422" style="376" width="13.25"/>
    <col collapsed="false" customWidth="true" hidden="false" outlineLevel="0" max="7423" min="7423" style="376" width="10.25"/>
    <col collapsed="false" customWidth="true" hidden="false" outlineLevel="0" max="7424" min="7424" style="376" width="5.38"/>
    <col collapsed="false" customWidth="true" hidden="false" outlineLevel="0" max="7425" min="7425" style="376" width="12.75"/>
    <col collapsed="false" customWidth="true" hidden="false" outlineLevel="0" max="7426" min="7426" style="376" width="12.12"/>
    <col collapsed="false" customWidth="true" hidden="false" outlineLevel="0" max="7427" min="7427" style="376" width="12.87"/>
    <col collapsed="false" customWidth="true" hidden="false" outlineLevel="0" max="7428" min="7428" style="376" width="9.75"/>
    <col collapsed="false" customWidth="false" hidden="false" outlineLevel="0" max="7674" min="7429" style="376" width="9"/>
    <col collapsed="false" customWidth="true" hidden="false" outlineLevel="0" max="7675" min="7675" style="376" width="5.38"/>
    <col collapsed="false" customWidth="true" hidden="false" outlineLevel="0" max="7676" min="7676" style="376" width="15"/>
    <col collapsed="false" customWidth="true" hidden="false" outlineLevel="0" max="7677" min="7677" style="376" width="9.87"/>
    <col collapsed="false" customWidth="true" hidden="false" outlineLevel="0" max="7678" min="7678" style="376" width="13.25"/>
    <col collapsed="false" customWidth="true" hidden="false" outlineLevel="0" max="7679" min="7679" style="376" width="10.25"/>
    <col collapsed="false" customWidth="true" hidden="false" outlineLevel="0" max="7680" min="7680" style="376" width="5.38"/>
    <col collapsed="false" customWidth="true" hidden="false" outlineLevel="0" max="7681" min="7681" style="376" width="12.75"/>
    <col collapsed="false" customWidth="true" hidden="false" outlineLevel="0" max="7682" min="7682" style="376" width="12.12"/>
    <col collapsed="false" customWidth="true" hidden="false" outlineLevel="0" max="7683" min="7683" style="376" width="12.87"/>
    <col collapsed="false" customWidth="true" hidden="false" outlineLevel="0" max="7684" min="7684" style="376" width="9.75"/>
    <col collapsed="false" customWidth="false" hidden="false" outlineLevel="0" max="7930" min="7685" style="376" width="9"/>
    <col collapsed="false" customWidth="true" hidden="false" outlineLevel="0" max="7931" min="7931" style="376" width="5.38"/>
    <col collapsed="false" customWidth="true" hidden="false" outlineLevel="0" max="7932" min="7932" style="376" width="15"/>
    <col collapsed="false" customWidth="true" hidden="false" outlineLevel="0" max="7933" min="7933" style="376" width="9.87"/>
    <col collapsed="false" customWidth="true" hidden="false" outlineLevel="0" max="7934" min="7934" style="376" width="13.25"/>
    <col collapsed="false" customWidth="true" hidden="false" outlineLevel="0" max="7935" min="7935" style="376" width="10.25"/>
    <col collapsed="false" customWidth="true" hidden="false" outlineLevel="0" max="7936" min="7936" style="376" width="5.38"/>
    <col collapsed="false" customWidth="true" hidden="false" outlineLevel="0" max="7937" min="7937" style="376" width="12.75"/>
    <col collapsed="false" customWidth="true" hidden="false" outlineLevel="0" max="7938" min="7938" style="376" width="12.12"/>
    <col collapsed="false" customWidth="true" hidden="false" outlineLevel="0" max="7939" min="7939" style="376" width="12.87"/>
    <col collapsed="false" customWidth="true" hidden="false" outlineLevel="0" max="7940" min="7940" style="376" width="9.75"/>
    <col collapsed="false" customWidth="false" hidden="false" outlineLevel="0" max="8186" min="7941" style="376" width="9"/>
    <col collapsed="false" customWidth="true" hidden="false" outlineLevel="0" max="8187" min="8187" style="376" width="5.38"/>
    <col collapsed="false" customWidth="true" hidden="false" outlineLevel="0" max="8188" min="8188" style="376" width="15"/>
    <col collapsed="false" customWidth="true" hidden="false" outlineLevel="0" max="8189" min="8189" style="376" width="9.87"/>
    <col collapsed="false" customWidth="true" hidden="false" outlineLevel="0" max="8190" min="8190" style="376" width="13.25"/>
    <col collapsed="false" customWidth="true" hidden="false" outlineLevel="0" max="8191" min="8191" style="376" width="10.25"/>
    <col collapsed="false" customWidth="true" hidden="false" outlineLevel="0" max="8192" min="8192" style="376" width="5.38"/>
    <col collapsed="false" customWidth="true" hidden="false" outlineLevel="0" max="8193" min="8193" style="376" width="12.75"/>
    <col collapsed="false" customWidth="true" hidden="false" outlineLevel="0" max="8194" min="8194" style="376" width="12.12"/>
    <col collapsed="false" customWidth="true" hidden="false" outlineLevel="0" max="8195" min="8195" style="376" width="12.87"/>
    <col collapsed="false" customWidth="true" hidden="false" outlineLevel="0" max="8196" min="8196" style="376" width="9.75"/>
    <col collapsed="false" customWidth="false" hidden="false" outlineLevel="0" max="8442" min="8197" style="376" width="9"/>
    <col collapsed="false" customWidth="true" hidden="false" outlineLevel="0" max="8443" min="8443" style="376" width="5.38"/>
    <col collapsed="false" customWidth="true" hidden="false" outlineLevel="0" max="8444" min="8444" style="376" width="15"/>
    <col collapsed="false" customWidth="true" hidden="false" outlineLevel="0" max="8445" min="8445" style="376" width="9.87"/>
    <col collapsed="false" customWidth="true" hidden="false" outlineLevel="0" max="8446" min="8446" style="376" width="13.25"/>
    <col collapsed="false" customWidth="true" hidden="false" outlineLevel="0" max="8447" min="8447" style="376" width="10.25"/>
    <col collapsed="false" customWidth="true" hidden="false" outlineLevel="0" max="8448" min="8448" style="376" width="5.38"/>
    <col collapsed="false" customWidth="true" hidden="false" outlineLevel="0" max="8449" min="8449" style="376" width="12.75"/>
    <col collapsed="false" customWidth="true" hidden="false" outlineLevel="0" max="8450" min="8450" style="376" width="12.12"/>
    <col collapsed="false" customWidth="true" hidden="false" outlineLevel="0" max="8451" min="8451" style="376" width="12.87"/>
    <col collapsed="false" customWidth="true" hidden="false" outlineLevel="0" max="8452" min="8452" style="376" width="9.75"/>
    <col collapsed="false" customWidth="false" hidden="false" outlineLevel="0" max="8698" min="8453" style="376" width="9"/>
    <col collapsed="false" customWidth="true" hidden="false" outlineLevel="0" max="8699" min="8699" style="376" width="5.38"/>
    <col collapsed="false" customWidth="true" hidden="false" outlineLevel="0" max="8700" min="8700" style="376" width="15"/>
    <col collapsed="false" customWidth="true" hidden="false" outlineLevel="0" max="8701" min="8701" style="376" width="9.87"/>
    <col collapsed="false" customWidth="true" hidden="false" outlineLevel="0" max="8702" min="8702" style="376" width="13.25"/>
    <col collapsed="false" customWidth="true" hidden="false" outlineLevel="0" max="8703" min="8703" style="376" width="10.25"/>
    <col collapsed="false" customWidth="true" hidden="false" outlineLevel="0" max="8704" min="8704" style="376" width="5.38"/>
    <col collapsed="false" customWidth="true" hidden="false" outlineLevel="0" max="8705" min="8705" style="376" width="12.75"/>
    <col collapsed="false" customWidth="true" hidden="false" outlineLevel="0" max="8706" min="8706" style="376" width="12.12"/>
    <col collapsed="false" customWidth="true" hidden="false" outlineLevel="0" max="8707" min="8707" style="376" width="12.87"/>
    <col collapsed="false" customWidth="true" hidden="false" outlineLevel="0" max="8708" min="8708" style="376" width="9.75"/>
    <col collapsed="false" customWidth="false" hidden="false" outlineLevel="0" max="8954" min="8709" style="376" width="9"/>
    <col collapsed="false" customWidth="true" hidden="false" outlineLevel="0" max="8955" min="8955" style="376" width="5.38"/>
    <col collapsed="false" customWidth="true" hidden="false" outlineLevel="0" max="8956" min="8956" style="376" width="15"/>
    <col collapsed="false" customWidth="true" hidden="false" outlineLevel="0" max="8957" min="8957" style="376" width="9.87"/>
    <col collapsed="false" customWidth="true" hidden="false" outlineLevel="0" max="8958" min="8958" style="376" width="13.25"/>
    <col collapsed="false" customWidth="true" hidden="false" outlineLevel="0" max="8959" min="8959" style="376" width="10.25"/>
    <col collapsed="false" customWidth="true" hidden="false" outlineLevel="0" max="8960" min="8960" style="376" width="5.38"/>
    <col collapsed="false" customWidth="true" hidden="false" outlineLevel="0" max="8961" min="8961" style="376" width="12.75"/>
    <col collapsed="false" customWidth="true" hidden="false" outlineLevel="0" max="8962" min="8962" style="376" width="12.12"/>
    <col collapsed="false" customWidth="true" hidden="false" outlineLevel="0" max="8963" min="8963" style="376" width="12.87"/>
    <col collapsed="false" customWidth="true" hidden="false" outlineLevel="0" max="8964" min="8964" style="376" width="9.75"/>
    <col collapsed="false" customWidth="false" hidden="false" outlineLevel="0" max="9210" min="8965" style="376" width="9"/>
    <col collapsed="false" customWidth="true" hidden="false" outlineLevel="0" max="9211" min="9211" style="376" width="5.38"/>
    <col collapsed="false" customWidth="true" hidden="false" outlineLevel="0" max="9212" min="9212" style="376" width="15"/>
    <col collapsed="false" customWidth="true" hidden="false" outlineLevel="0" max="9213" min="9213" style="376" width="9.87"/>
    <col collapsed="false" customWidth="true" hidden="false" outlineLevel="0" max="9214" min="9214" style="376" width="13.25"/>
    <col collapsed="false" customWidth="true" hidden="false" outlineLevel="0" max="9215" min="9215" style="376" width="10.25"/>
    <col collapsed="false" customWidth="true" hidden="false" outlineLevel="0" max="9216" min="9216" style="376" width="5.38"/>
    <col collapsed="false" customWidth="true" hidden="false" outlineLevel="0" max="9217" min="9217" style="376" width="12.75"/>
    <col collapsed="false" customWidth="true" hidden="false" outlineLevel="0" max="9218" min="9218" style="376" width="12.12"/>
    <col collapsed="false" customWidth="true" hidden="false" outlineLevel="0" max="9219" min="9219" style="376" width="12.87"/>
    <col collapsed="false" customWidth="true" hidden="false" outlineLevel="0" max="9220" min="9220" style="376" width="9.75"/>
    <col collapsed="false" customWidth="false" hidden="false" outlineLevel="0" max="9466" min="9221" style="376" width="9"/>
    <col collapsed="false" customWidth="true" hidden="false" outlineLevel="0" max="9467" min="9467" style="376" width="5.38"/>
    <col collapsed="false" customWidth="true" hidden="false" outlineLevel="0" max="9468" min="9468" style="376" width="15"/>
    <col collapsed="false" customWidth="true" hidden="false" outlineLevel="0" max="9469" min="9469" style="376" width="9.87"/>
    <col collapsed="false" customWidth="true" hidden="false" outlineLevel="0" max="9470" min="9470" style="376" width="13.25"/>
    <col collapsed="false" customWidth="true" hidden="false" outlineLevel="0" max="9471" min="9471" style="376" width="10.25"/>
    <col collapsed="false" customWidth="true" hidden="false" outlineLevel="0" max="9472" min="9472" style="376" width="5.38"/>
    <col collapsed="false" customWidth="true" hidden="false" outlineLevel="0" max="9473" min="9473" style="376" width="12.75"/>
    <col collapsed="false" customWidth="true" hidden="false" outlineLevel="0" max="9474" min="9474" style="376" width="12.12"/>
    <col collapsed="false" customWidth="true" hidden="false" outlineLevel="0" max="9475" min="9475" style="376" width="12.87"/>
    <col collapsed="false" customWidth="true" hidden="false" outlineLevel="0" max="9476" min="9476" style="376" width="9.75"/>
    <col collapsed="false" customWidth="false" hidden="false" outlineLevel="0" max="9722" min="9477" style="376" width="9"/>
    <col collapsed="false" customWidth="true" hidden="false" outlineLevel="0" max="9723" min="9723" style="376" width="5.38"/>
    <col collapsed="false" customWidth="true" hidden="false" outlineLevel="0" max="9724" min="9724" style="376" width="15"/>
    <col collapsed="false" customWidth="true" hidden="false" outlineLevel="0" max="9725" min="9725" style="376" width="9.87"/>
    <col collapsed="false" customWidth="true" hidden="false" outlineLevel="0" max="9726" min="9726" style="376" width="13.25"/>
    <col collapsed="false" customWidth="true" hidden="false" outlineLevel="0" max="9727" min="9727" style="376" width="10.25"/>
    <col collapsed="false" customWidth="true" hidden="false" outlineLevel="0" max="9728" min="9728" style="376" width="5.38"/>
    <col collapsed="false" customWidth="true" hidden="false" outlineLevel="0" max="9729" min="9729" style="376" width="12.75"/>
    <col collapsed="false" customWidth="true" hidden="false" outlineLevel="0" max="9730" min="9730" style="376" width="12.12"/>
    <col collapsed="false" customWidth="true" hidden="false" outlineLevel="0" max="9731" min="9731" style="376" width="12.87"/>
    <col collapsed="false" customWidth="true" hidden="false" outlineLevel="0" max="9732" min="9732" style="376" width="9.75"/>
    <col collapsed="false" customWidth="false" hidden="false" outlineLevel="0" max="9978" min="9733" style="376" width="9"/>
    <col collapsed="false" customWidth="true" hidden="false" outlineLevel="0" max="9979" min="9979" style="376" width="5.38"/>
    <col collapsed="false" customWidth="true" hidden="false" outlineLevel="0" max="9980" min="9980" style="376" width="15"/>
    <col collapsed="false" customWidth="true" hidden="false" outlineLevel="0" max="9981" min="9981" style="376" width="9.87"/>
    <col collapsed="false" customWidth="true" hidden="false" outlineLevel="0" max="9982" min="9982" style="376" width="13.25"/>
    <col collapsed="false" customWidth="true" hidden="false" outlineLevel="0" max="9983" min="9983" style="376" width="10.25"/>
    <col collapsed="false" customWidth="true" hidden="false" outlineLevel="0" max="9984" min="9984" style="376" width="5.38"/>
    <col collapsed="false" customWidth="true" hidden="false" outlineLevel="0" max="9985" min="9985" style="376" width="12.75"/>
    <col collapsed="false" customWidth="true" hidden="false" outlineLevel="0" max="9986" min="9986" style="376" width="12.12"/>
    <col collapsed="false" customWidth="true" hidden="false" outlineLevel="0" max="9987" min="9987" style="376" width="12.87"/>
    <col collapsed="false" customWidth="true" hidden="false" outlineLevel="0" max="9988" min="9988" style="376" width="9.75"/>
    <col collapsed="false" customWidth="false" hidden="false" outlineLevel="0" max="10234" min="9989" style="376" width="9"/>
    <col collapsed="false" customWidth="true" hidden="false" outlineLevel="0" max="10235" min="10235" style="376" width="5.38"/>
    <col collapsed="false" customWidth="true" hidden="false" outlineLevel="0" max="10236" min="10236" style="376" width="15"/>
    <col collapsed="false" customWidth="true" hidden="false" outlineLevel="0" max="10237" min="10237" style="376" width="9.87"/>
    <col collapsed="false" customWidth="true" hidden="false" outlineLevel="0" max="10238" min="10238" style="376" width="13.25"/>
    <col collapsed="false" customWidth="true" hidden="false" outlineLevel="0" max="10239" min="10239" style="376" width="10.25"/>
    <col collapsed="false" customWidth="true" hidden="false" outlineLevel="0" max="10240" min="10240" style="376" width="5.38"/>
    <col collapsed="false" customWidth="true" hidden="false" outlineLevel="0" max="10241" min="10241" style="376" width="12.75"/>
    <col collapsed="false" customWidth="true" hidden="false" outlineLevel="0" max="10242" min="10242" style="376" width="12.12"/>
    <col collapsed="false" customWidth="true" hidden="false" outlineLevel="0" max="10243" min="10243" style="376" width="12.87"/>
    <col collapsed="false" customWidth="true" hidden="false" outlineLevel="0" max="10244" min="10244" style="376" width="9.75"/>
    <col collapsed="false" customWidth="false" hidden="false" outlineLevel="0" max="10490" min="10245" style="376" width="9"/>
    <col collapsed="false" customWidth="true" hidden="false" outlineLevel="0" max="10491" min="10491" style="376" width="5.38"/>
    <col collapsed="false" customWidth="true" hidden="false" outlineLevel="0" max="10492" min="10492" style="376" width="15"/>
    <col collapsed="false" customWidth="true" hidden="false" outlineLevel="0" max="10493" min="10493" style="376" width="9.87"/>
    <col collapsed="false" customWidth="true" hidden="false" outlineLevel="0" max="10494" min="10494" style="376" width="13.25"/>
    <col collapsed="false" customWidth="true" hidden="false" outlineLevel="0" max="10495" min="10495" style="376" width="10.25"/>
    <col collapsed="false" customWidth="true" hidden="false" outlineLevel="0" max="10496" min="10496" style="376" width="5.38"/>
    <col collapsed="false" customWidth="true" hidden="false" outlineLevel="0" max="10497" min="10497" style="376" width="12.75"/>
    <col collapsed="false" customWidth="true" hidden="false" outlineLevel="0" max="10498" min="10498" style="376" width="12.12"/>
    <col collapsed="false" customWidth="true" hidden="false" outlineLevel="0" max="10499" min="10499" style="376" width="12.87"/>
    <col collapsed="false" customWidth="true" hidden="false" outlineLevel="0" max="10500" min="10500" style="376" width="9.75"/>
    <col collapsed="false" customWidth="false" hidden="false" outlineLevel="0" max="10746" min="10501" style="376" width="9"/>
    <col collapsed="false" customWidth="true" hidden="false" outlineLevel="0" max="10747" min="10747" style="376" width="5.38"/>
    <col collapsed="false" customWidth="true" hidden="false" outlineLevel="0" max="10748" min="10748" style="376" width="15"/>
    <col collapsed="false" customWidth="true" hidden="false" outlineLevel="0" max="10749" min="10749" style="376" width="9.87"/>
    <col collapsed="false" customWidth="true" hidden="false" outlineLevel="0" max="10750" min="10750" style="376" width="13.25"/>
    <col collapsed="false" customWidth="true" hidden="false" outlineLevel="0" max="10751" min="10751" style="376" width="10.25"/>
    <col collapsed="false" customWidth="true" hidden="false" outlineLevel="0" max="10752" min="10752" style="376" width="5.38"/>
    <col collapsed="false" customWidth="true" hidden="false" outlineLevel="0" max="10753" min="10753" style="376" width="12.75"/>
    <col collapsed="false" customWidth="true" hidden="false" outlineLevel="0" max="10754" min="10754" style="376" width="12.12"/>
    <col collapsed="false" customWidth="true" hidden="false" outlineLevel="0" max="10755" min="10755" style="376" width="12.87"/>
    <col collapsed="false" customWidth="true" hidden="false" outlineLevel="0" max="10756" min="10756" style="376" width="9.75"/>
    <col collapsed="false" customWidth="false" hidden="false" outlineLevel="0" max="11002" min="10757" style="376" width="9"/>
    <col collapsed="false" customWidth="true" hidden="false" outlineLevel="0" max="11003" min="11003" style="376" width="5.38"/>
    <col collapsed="false" customWidth="true" hidden="false" outlineLevel="0" max="11004" min="11004" style="376" width="15"/>
    <col collapsed="false" customWidth="true" hidden="false" outlineLevel="0" max="11005" min="11005" style="376" width="9.87"/>
    <col collapsed="false" customWidth="true" hidden="false" outlineLevel="0" max="11006" min="11006" style="376" width="13.25"/>
    <col collapsed="false" customWidth="true" hidden="false" outlineLevel="0" max="11007" min="11007" style="376" width="10.25"/>
    <col collapsed="false" customWidth="true" hidden="false" outlineLevel="0" max="11008" min="11008" style="376" width="5.38"/>
    <col collapsed="false" customWidth="true" hidden="false" outlineLevel="0" max="11009" min="11009" style="376" width="12.75"/>
    <col collapsed="false" customWidth="true" hidden="false" outlineLevel="0" max="11010" min="11010" style="376" width="12.12"/>
    <col collapsed="false" customWidth="true" hidden="false" outlineLevel="0" max="11011" min="11011" style="376" width="12.87"/>
    <col collapsed="false" customWidth="true" hidden="false" outlineLevel="0" max="11012" min="11012" style="376" width="9.75"/>
    <col collapsed="false" customWidth="false" hidden="false" outlineLevel="0" max="11258" min="11013" style="376" width="9"/>
    <col collapsed="false" customWidth="true" hidden="false" outlineLevel="0" max="11259" min="11259" style="376" width="5.38"/>
    <col collapsed="false" customWidth="true" hidden="false" outlineLevel="0" max="11260" min="11260" style="376" width="15"/>
    <col collapsed="false" customWidth="true" hidden="false" outlineLevel="0" max="11261" min="11261" style="376" width="9.87"/>
    <col collapsed="false" customWidth="true" hidden="false" outlineLevel="0" max="11262" min="11262" style="376" width="13.25"/>
    <col collapsed="false" customWidth="true" hidden="false" outlineLevel="0" max="11263" min="11263" style="376" width="10.25"/>
    <col collapsed="false" customWidth="true" hidden="false" outlineLevel="0" max="11264" min="11264" style="376" width="5.38"/>
    <col collapsed="false" customWidth="true" hidden="false" outlineLevel="0" max="11265" min="11265" style="376" width="12.75"/>
    <col collapsed="false" customWidth="true" hidden="false" outlineLevel="0" max="11266" min="11266" style="376" width="12.12"/>
    <col collapsed="false" customWidth="true" hidden="false" outlineLevel="0" max="11267" min="11267" style="376" width="12.87"/>
    <col collapsed="false" customWidth="true" hidden="false" outlineLevel="0" max="11268" min="11268" style="376" width="9.75"/>
    <col collapsed="false" customWidth="false" hidden="false" outlineLevel="0" max="11514" min="11269" style="376" width="9"/>
    <col collapsed="false" customWidth="true" hidden="false" outlineLevel="0" max="11515" min="11515" style="376" width="5.38"/>
    <col collapsed="false" customWidth="true" hidden="false" outlineLevel="0" max="11516" min="11516" style="376" width="15"/>
    <col collapsed="false" customWidth="true" hidden="false" outlineLevel="0" max="11517" min="11517" style="376" width="9.87"/>
    <col collapsed="false" customWidth="true" hidden="false" outlineLevel="0" max="11518" min="11518" style="376" width="13.25"/>
    <col collapsed="false" customWidth="true" hidden="false" outlineLevel="0" max="11519" min="11519" style="376" width="10.25"/>
    <col collapsed="false" customWidth="true" hidden="false" outlineLevel="0" max="11520" min="11520" style="376" width="5.38"/>
    <col collapsed="false" customWidth="true" hidden="false" outlineLevel="0" max="11521" min="11521" style="376" width="12.75"/>
    <col collapsed="false" customWidth="true" hidden="false" outlineLevel="0" max="11522" min="11522" style="376" width="12.12"/>
    <col collapsed="false" customWidth="true" hidden="false" outlineLevel="0" max="11523" min="11523" style="376" width="12.87"/>
    <col collapsed="false" customWidth="true" hidden="false" outlineLevel="0" max="11524" min="11524" style="376" width="9.75"/>
    <col collapsed="false" customWidth="false" hidden="false" outlineLevel="0" max="11770" min="11525" style="376" width="9"/>
    <col collapsed="false" customWidth="true" hidden="false" outlineLevel="0" max="11771" min="11771" style="376" width="5.38"/>
    <col collapsed="false" customWidth="true" hidden="false" outlineLevel="0" max="11772" min="11772" style="376" width="15"/>
    <col collapsed="false" customWidth="true" hidden="false" outlineLevel="0" max="11773" min="11773" style="376" width="9.87"/>
    <col collapsed="false" customWidth="true" hidden="false" outlineLevel="0" max="11774" min="11774" style="376" width="13.25"/>
    <col collapsed="false" customWidth="true" hidden="false" outlineLevel="0" max="11775" min="11775" style="376" width="10.25"/>
    <col collapsed="false" customWidth="true" hidden="false" outlineLevel="0" max="11776" min="11776" style="376" width="5.38"/>
    <col collapsed="false" customWidth="true" hidden="false" outlineLevel="0" max="11777" min="11777" style="376" width="12.75"/>
    <col collapsed="false" customWidth="true" hidden="false" outlineLevel="0" max="11778" min="11778" style="376" width="12.12"/>
    <col collapsed="false" customWidth="true" hidden="false" outlineLevel="0" max="11779" min="11779" style="376" width="12.87"/>
    <col collapsed="false" customWidth="true" hidden="false" outlineLevel="0" max="11780" min="11780" style="376" width="9.75"/>
    <col collapsed="false" customWidth="false" hidden="false" outlineLevel="0" max="12026" min="11781" style="376" width="9"/>
    <col collapsed="false" customWidth="true" hidden="false" outlineLevel="0" max="12027" min="12027" style="376" width="5.38"/>
    <col collapsed="false" customWidth="true" hidden="false" outlineLevel="0" max="12028" min="12028" style="376" width="15"/>
    <col collapsed="false" customWidth="true" hidden="false" outlineLevel="0" max="12029" min="12029" style="376" width="9.87"/>
    <col collapsed="false" customWidth="true" hidden="false" outlineLevel="0" max="12030" min="12030" style="376" width="13.25"/>
    <col collapsed="false" customWidth="true" hidden="false" outlineLevel="0" max="12031" min="12031" style="376" width="10.25"/>
    <col collapsed="false" customWidth="true" hidden="false" outlineLevel="0" max="12032" min="12032" style="376" width="5.38"/>
    <col collapsed="false" customWidth="true" hidden="false" outlineLevel="0" max="12033" min="12033" style="376" width="12.75"/>
    <col collapsed="false" customWidth="true" hidden="false" outlineLevel="0" max="12034" min="12034" style="376" width="12.12"/>
    <col collapsed="false" customWidth="true" hidden="false" outlineLevel="0" max="12035" min="12035" style="376" width="12.87"/>
    <col collapsed="false" customWidth="true" hidden="false" outlineLevel="0" max="12036" min="12036" style="376" width="9.75"/>
    <col collapsed="false" customWidth="false" hidden="false" outlineLevel="0" max="12282" min="12037" style="376" width="9"/>
    <col collapsed="false" customWidth="true" hidden="false" outlineLevel="0" max="12283" min="12283" style="376" width="5.38"/>
    <col collapsed="false" customWidth="true" hidden="false" outlineLevel="0" max="12284" min="12284" style="376" width="15"/>
    <col collapsed="false" customWidth="true" hidden="false" outlineLevel="0" max="12285" min="12285" style="376" width="9.87"/>
    <col collapsed="false" customWidth="true" hidden="false" outlineLevel="0" max="12286" min="12286" style="376" width="13.25"/>
    <col collapsed="false" customWidth="true" hidden="false" outlineLevel="0" max="12287" min="12287" style="376" width="10.25"/>
    <col collapsed="false" customWidth="true" hidden="false" outlineLevel="0" max="12288" min="12288" style="376" width="5.38"/>
    <col collapsed="false" customWidth="true" hidden="false" outlineLevel="0" max="12289" min="12289" style="376" width="12.75"/>
    <col collapsed="false" customWidth="true" hidden="false" outlineLevel="0" max="12290" min="12290" style="376" width="12.12"/>
    <col collapsed="false" customWidth="true" hidden="false" outlineLevel="0" max="12291" min="12291" style="376" width="12.87"/>
    <col collapsed="false" customWidth="true" hidden="false" outlineLevel="0" max="12292" min="12292" style="376" width="9.75"/>
    <col collapsed="false" customWidth="false" hidden="false" outlineLevel="0" max="12538" min="12293" style="376" width="9"/>
    <col collapsed="false" customWidth="true" hidden="false" outlineLevel="0" max="12539" min="12539" style="376" width="5.38"/>
    <col collapsed="false" customWidth="true" hidden="false" outlineLevel="0" max="12540" min="12540" style="376" width="15"/>
    <col collapsed="false" customWidth="true" hidden="false" outlineLevel="0" max="12541" min="12541" style="376" width="9.87"/>
    <col collapsed="false" customWidth="true" hidden="false" outlineLevel="0" max="12542" min="12542" style="376" width="13.25"/>
    <col collapsed="false" customWidth="true" hidden="false" outlineLevel="0" max="12543" min="12543" style="376" width="10.25"/>
    <col collapsed="false" customWidth="true" hidden="false" outlineLevel="0" max="12544" min="12544" style="376" width="5.38"/>
    <col collapsed="false" customWidth="true" hidden="false" outlineLevel="0" max="12545" min="12545" style="376" width="12.75"/>
    <col collapsed="false" customWidth="true" hidden="false" outlineLevel="0" max="12546" min="12546" style="376" width="12.12"/>
    <col collapsed="false" customWidth="true" hidden="false" outlineLevel="0" max="12547" min="12547" style="376" width="12.87"/>
    <col collapsed="false" customWidth="true" hidden="false" outlineLevel="0" max="12548" min="12548" style="376" width="9.75"/>
    <col collapsed="false" customWidth="false" hidden="false" outlineLevel="0" max="12794" min="12549" style="376" width="9"/>
    <col collapsed="false" customWidth="true" hidden="false" outlineLevel="0" max="12795" min="12795" style="376" width="5.38"/>
    <col collapsed="false" customWidth="true" hidden="false" outlineLevel="0" max="12796" min="12796" style="376" width="15"/>
    <col collapsed="false" customWidth="true" hidden="false" outlineLevel="0" max="12797" min="12797" style="376" width="9.87"/>
    <col collapsed="false" customWidth="true" hidden="false" outlineLevel="0" max="12798" min="12798" style="376" width="13.25"/>
    <col collapsed="false" customWidth="true" hidden="false" outlineLevel="0" max="12799" min="12799" style="376" width="10.25"/>
    <col collapsed="false" customWidth="true" hidden="false" outlineLevel="0" max="12800" min="12800" style="376" width="5.38"/>
    <col collapsed="false" customWidth="true" hidden="false" outlineLevel="0" max="12801" min="12801" style="376" width="12.75"/>
    <col collapsed="false" customWidth="true" hidden="false" outlineLevel="0" max="12802" min="12802" style="376" width="12.12"/>
    <col collapsed="false" customWidth="true" hidden="false" outlineLevel="0" max="12803" min="12803" style="376" width="12.87"/>
    <col collapsed="false" customWidth="true" hidden="false" outlineLevel="0" max="12804" min="12804" style="376" width="9.75"/>
    <col collapsed="false" customWidth="false" hidden="false" outlineLevel="0" max="13050" min="12805" style="376" width="9"/>
    <col collapsed="false" customWidth="true" hidden="false" outlineLevel="0" max="13051" min="13051" style="376" width="5.38"/>
    <col collapsed="false" customWidth="true" hidden="false" outlineLevel="0" max="13052" min="13052" style="376" width="15"/>
    <col collapsed="false" customWidth="true" hidden="false" outlineLevel="0" max="13053" min="13053" style="376" width="9.87"/>
    <col collapsed="false" customWidth="true" hidden="false" outlineLevel="0" max="13054" min="13054" style="376" width="13.25"/>
    <col collapsed="false" customWidth="true" hidden="false" outlineLevel="0" max="13055" min="13055" style="376" width="10.25"/>
    <col collapsed="false" customWidth="true" hidden="false" outlineLevel="0" max="13056" min="13056" style="376" width="5.38"/>
    <col collapsed="false" customWidth="true" hidden="false" outlineLevel="0" max="13057" min="13057" style="376" width="12.75"/>
    <col collapsed="false" customWidth="true" hidden="false" outlineLevel="0" max="13058" min="13058" style="376" width="12.12"/>
    <col collapsed="false" customWidth="true" hidden="false" outlineLevel="0" max="13059" min="13059" style="376" width="12.87"/>
    <col collapsed="false" customWidth="true" hidden="false" outlineLevel="0" max="13060" min="13060" style="376" width="9.75"/>
    <col collapsed="false" customWidth="false" hidden="false" outlineLevel="0" max="13306" min="13061" style="376" width="9"/>
    <col collapsed="false" customWidth="true" hidden="false" outlineLevel="0" max="13307" min="13307" style="376" width="5.38"/>
    <col collapsed="false" customWidth="true" hidden="false" outlineLevel="0" max="13308" min="13308" style="376" width="15"/>
    <col collapsed="false" customWidth="true" hidden="false" outlineLevel="0" max="13309" min="13309" style="376" width="9.87"/>
    <col collapsed="false" customWidth="true" hidden="false" outlineLevel="0" max="13310" min="13310" style="376" width="13.25"/>
    <col collapsed="false" customWidth="true" hidden="false" outlineLevel="0" max="13311" min="13311" style="376" width="10.25"/>
    <col collapsed="false" customWidth="true" hidden="false" outlineLevel="0" max="13312" min="13312" style="376" width="5.38"/>
    <col collapsed="false" customWidth="true" hidden="false" outlineLevel="0" max="13313" min="13313" style="376" width="12.75"/>
    <col collapsed="false" customWidth="true" hidden="false" outlineLevel="0" max="13314" min="13314" style="376" width="12.12"/>
    <col collapsed="false" customWidth="true" hidden="false" outlineLevel="0" max="13315" min="13315" style="376" width="12.87"/>
    <col collapsed="false" customWidth="true" hidden="false" outlineLevel="0" max="13316" min="13316" style="376" width="9.75"/>
    <col collapsed="false" customWidth="false" hidden="false" outlineLevel="0" max="13562" min="13317" style="376" width="9"/>
    <col collapsed="false" customWidth="true" hidden="false" outlineLevel="0" max="13563" min="13563" style="376" width="5.38"/>
    <col collapsed="false" customWidth="true" hidden="false" outlineLevel="0" max="13564" min="13564" style="376" width="15"/>
    <col collapsed="false" customWidth="true" hidden="false" outlineLevel="0" max="13565" min="13565" style="376" width="9.87"/>
    <col collapsed="false" customWidth="true" hidden="false" outlineLevel="0" max="13566" min="13566" style="376" width="13.25"/>
    <col collapsed="false" customWidth="true" hidden="false" outlineLevel="0" max="13567" min="13567" style="376" width="10.25"/>
    <col collapsed="false" customWidth="true" hidden="false" outlineLevel="0" max="13568" min="13568" style="376" width="5.38"/>
    <col collapsed="false" customWidth="true" hidden="false" outlineLevel="0" max="13569" min="13569" style="376" width="12.75"/>
    <col collapsed="false" customWidth="true" hidden="false" outlineLevel="0" max="13570" min="13570" style="376" width="12.12"/>
    <col collapsed="false" customWidth="true" hidden="false" outlineLevel="0" max="13571" min="13571" style="376" width="12.87"/>
    <col collapsed="false" customWidth="true" hidden="false" outlineLevel="0" max="13572" min="13572" style="376" width="9.75"/>
    <col collapsed="false" customWidth="false" hidden="false" outlineLevel="0" max="13818" min="13573" style="376" width="9"/>
    <col collapsed="false" customWidth="true" hidden="false" outlineLevel="0" max="13819" min="13819" style="376" width="5.38"/>
    <col collapsed="false" customWidth="true" hidden="false" outlineLevel="0" max="13820" min="13820" style="376" width="15"/>
    <col collapsed="false" customWidth="true" hidden="false" outlineLevel="0" max="13821" min="13821" style="376" width="9.87"/>
    <col collapsed="false" customWidth="true" hidden="false" outlineLevel="0" max="13822" min="13822" style="376" width="13.25"/>
    <col collapsed="false" customWidth="true" hidden="false" outlineLevel="0" max="13823" min="13823" style="376" width="10.25"/>
    <col collapsed="false" customWidth="true" hidden="false" outlineLevel="0" max="13824" min="13824" style="376" width="5.38"/>
    <col collapsed="false" customWidth="true" hidden="false" outlineLevel="0" max="13825" min="13825" style="376" width="12.75"/>
    <col collapsed="false" customWidth="true" hidden="false" outlineLevel="0" max="13826" min="13826" style="376" width="12.12"/>
    <col collapsed="false" customWidth="true" hidden="false" outlineLevel="0" max="13827" min="13827" style="376" width="12.87"/>
    <col collapsed="false" customWidth="true" hidden="false" outlineLevel="0" max="13828" min="13828" style="376" width="9.75"/>
    <col collapsed="false" customWidth="false" hidden="false" outlineLevel="0" max="14074" min="13829" style="376" width="9"/>
    <col collapsed="false" customWidth="true" hidden="false" outlineLevel="0" max="14075" min="14075" style="376" width="5.38"/>
    <col collapsed="false" customWidth="true" hidden="false" outlineLevel="0" max="14076" min="14076" style="376" width="15"/>
    <col collapsed="false" customWidth="true" hidden="false" outlineLevel="0" max="14077" min="14077" style="376" width="9.87"/>
    <col collapsed="false" customWidth="true" hidden="false" outlineLevel="0" max="14078" min="14078" style="376" width="13.25"/>
    <col collapsed="false" customWidth="true" hidden="false" outlineLevel="0" max="14079" min="14079" style="376" width="10.25"/>
    <col collapsed="false" customWidth="true" hidden="false" outlineLevel="0" max="14080" min="14080" style="376" width="5.38"/>
    <col collapsed="false" customWidth="true" hidden="false" outlineLevel="0" max="14081" min="14081" style="376" width="12.75"/>
    <col collapsed="false" customWidth="true" hidden="false" outlineLevel="0" max="14082" min="14082" style="376" width="12.12"/>
    <col collapsed="false" customWidth="true" hidden="false" outlineLevel="0" max="14083" min="14083" style="376" width="12.87"/>
    <col collapsed="false" customWidth="true" hidden="false" outlineLevel="0" max="14084" min="14084" style="376" width="9.75"/>
    <col collapsed="false" customWidth="false" hidden="false" outlineLevel="0" max="14330" min="14085" style="376" width="9"/>
    <col collapsed="false" customWidth="true" hidden="false" outlineLevel="0" max="14331" min="14331" style="376" width="5.38"/>
    <col collapsed="false" customWidth="true" hidden="false" outlineLevel="0" max="14332" min="14332" style="376" width="15"/>
    <col collapsed="false" customWidth="true" hidden="false" outlineLevel="0" max="14333" min="14333" style="376" width="9.87"/>
    <col collapsed="false" customWidth="true" hidden="false" outlineLevel="0" max="14334" min="14334" style="376" width="13.25"/>
    <col collapsed="false" customWidth="true" hidden="false" outlineLevel="0" max="14335" min="14335" style="376" width="10.25"/>
    <col collapsed="false" customWidth="true" hidden="false" outlineLevel="0" max="14336" min="14336" style="376" width="5.38"/>
    <col collapsed="false" customWidth="true" hidden="false" outlineLevel="0" max="14337" min="14337" style="376" width="12.75"/>
    <col collapsed="false" customWidth="true" hidden="false" outlineLevel="0" max="14338" min="14338" style="376" width="12.12"/>
    <col collapsed="false" customWidth="true" hidden="false" outlineLevel="0" max="14339" min="14339" style="376" width="12.87"/>
    <col collapsed="false" customWidth="true" hidden="false" outlineLevel="0" max="14340" min="14340" style="376" width="9.75"/>
    <col collapsed="false" customWidth="false" hidden="false" outlineLevel="0" max="14586" min="14341" style="376" width="9"/>
    <col collapsed="false" customWidth="true" hidden="false" outlineLevel="0" max="14587" min="14587" style="376" width="5.38"/>
    <col collapsed="false" customWidth="true" hidden="false" outlineLevel="0" max="14588" min="14588" style="376" width="15"/>
    <col collapsed="false" customWidth="true" hidden="false" outlineLevel="0" max="14589" min="14589" style="376" width="9.87"/>
    <col collapsed="false" customWidth="true" hidden="false" outlineLevel="0" max="14590" min="14590" style="376" width="13.25"/>
    <col collapsed="false" customWidth="true" hidden="false" outlineLevel="0" max="14591" min="14591" style="376" width="10.25"/>
    <col collapsed="false" customWidth="true" hidden="false" outlineLevel="0" max="14592" min="14592" style="376" width="5.38"/>
    <col collapsed="false" customWidth="true" hidden="false" outlineLevel="0" max="14593" min="14593" style="376" width="12.75"/>
    <col collapsed="false" customWidth="true" hidden="false" outlineLevel="0" max="14594" min="14594" style="376" width="12.12"/>
    <col collapsed="false" customWidth="true" hidden="false" outlineLevel="0" max="14595" min="14595" style="376" width="12.87"/>
    <col collapsed="false" customWidth="true" hidden="false" outlineLevel="0" max="14596" min="14596" style="376" width="9.75"/>
    <col collapsed="false" customWidth="false" hidden="false" outlineLevel="0" max="14842" min="14597" style="376" width="9"/>
    <col collapsed="false" customWidth="true" hidden="false" outlineLevel="0" max="14843" min="14843" style="376" width="5.38"/>
    <col collapsed="false" customWidth="true" hidden="false" outlineLevel="0" max="14844" min="14844" style="376" width="15"/>
    <col collapsed="false" customWidth="true" hidden="false" outlineLevel="0" max="14845" min="14845" style="376" width="9.87"/>
    <col collapsed="false" customWidth="true" hidden="false" outlineLevel="0" max="14846" min="14846" style="376" width="13.25"/>
    <col collapsed="false" customWidth="true" hidden="false" outlineLevel="0" max="14847" min="14847" style="376" width="10.25"/>
    <col collapsed="false" customWidth="true" hidden="false" outlineLevel="0" max="14848" min="14848" style="376" width="5.38"/>
    <col collapsed="false" customWidth="true" hidden="false" outlineLevel="0" max="14849" min="14849" style="376" width="12.75"/>
    <col collapsed="false" customWidth="true" hidden="false" outlineLevel="0" max="14850" min="14850" style="376" width="12.12"/>
    <col collapsed="false" customWidth="true" hidden="false" outlineLevel="0" max="14851" min="14851" style="376" width="12.87"/>
    <col collapsed="false" customWidth="true" hidden="false" outlineLevel="0" max="14852" min="14852" style="376" width="9.75"/>
    <col collapsed="false" customWidth="false" hidden="false" outlineLevel="0" max="15098" min="14853" style="376" width="9"/>
    <col collapsed="false" customWidth="true" hidden="false" outlineLevel="0" max="15099" min="15099" style="376" width="5.38"/>
    <col collapsed="false" customWidth="true" hidden="false" outlineLevel="0" max="15100" min="15100" style="376" width="15"/>
    <col collapsed="false" customWidth="true" hidden="false" outlineLevel="0" max="15101" min="15101" style="376" width="9.87"/>
    <col collapsed="false" customWidth="true" hidden="false" outlineLevel="0" max="15102" min="15102" style="376" width="13.25"/>
    <col collapsed="false" customWidth="true" hidden="false" outlineLevel="0" max="15103" min="15103" style="376" width="10.25"/>
    <col collapsed="false" customWidth="true" hidden="false" outlineLevel="0" max="15104" min="15104" style="376" width="5.38"/>
    <col collapsed="false" customWidth="true" hidden="false" outlineLevel="0" max="15105" min="15105" style="376" width="12.75"/>
    <col collapsed="false" customWidth="true" hidden="false" outlineLevel="0" max="15106" min="15106" style="376" width="12.12"/>
    <col collapsed="false" customWidth="true" hidden="false" outlineLevel="0" max="15107" min="15107" style="376" width="12.87"/>
    <col collapsed="false" customWidth="true" hidden="false" outlineLevel="0" max="15108" min="15108" style="376" width="9.75"/>
    <col collapsed="false" customWidth="false" hidden="false" outlineLevel="0" max="15354" min="15109" style="376" width="9"/>
    <col collapsed="false" customWidth="true" hidden="false" outlineLevel="0" max="15355" min="15355" style="376" width="5.38"/>
    <col collapsed="false" customWidth="true" hidden="false" outlineLevel="0" max="15356" min="15356" style="376" width="15"/>
    <col collapsed="false" customWidth="true" hidden="false" outlineLevel="0" max="15357" min="15357" style="376" width="9.87"/>
    <col collapsed="false" customWidth="true" hidden="false" outlineLevel="0" max="15358" min="15358" style="376" width="13.25"/>
    <col collapsed="false" customWidth="true" hidden="false" outlineLevel="0" max="15359" min="15359" style="376" width="10.25"/>
    <col collapsed="false" customWidth="true" hidden="false" outlineLevel="0" max="15360" min="15360" style="376" width="5.38"/>
    <col collapsed="false" customWidth="true" hidden="false" outlineLevel="0" max="15361" min="15361" style="376" width="12.75"/>
    <col collapsed="false" customWidth="true" hidden="false" outlineLevel="0" max="15362" min="15362" style="376" width="12.12"/>
    <col collapsed="false" customWidth="true" hidden="false" outlineLevel="0" max="15363" min="15363" style="376" width="12.87"/>
    <col collapsed="false" customWidth="true" hidden="false" outlineLevel="0" max="15364" min="15364" style="376" width="9.75"/>
    <col collapsed="false" customWidth="false" hidden="false" outlineLevel="0" max="15610" min="15365" style="376" width="9"/>
    <col collapsed="false" customWidth="true" hidden="false" outlineLevel="0" max="15611" min="15611" style="376" width="5.38"/>
    <col collapsed="false" customWidth="true" hidden="false" outlineLevel="0" max="15612" min="15612" style="376" width="15"/>
    <col collapsed="false" customWidth="true" hidden="false" outlineLevel="0" max="15613" min="15613" style="376" width="9.87"/>
    <col collapsed="false" customWidth="true" hidden="false" outlineLevel="0" max="15614" min="15614" style="376" width="13.25"/>
    <col collapsed="false" customWidth="true" hidden="false" outlineLevel="0" max="15615" min="15615" style="376" width="10.25"/>
    <col collapsed="false" customWidth="true" hidden="false" outlineLevel="0" max="15616" min="15616" style="376" width="5.38"/>
    <col collapsed="false" customWidth="true" hidden="false" outlineLevel="0" max="15617" min="15617" style="376" width="12.75"/>
    <col collapsed="false" customWidth="true" hidden="false" outlineLevel="0" max="15618" min="15618" style="376" width="12.12"/>
    <col collapsed="false" customWidth="true" hidden="false" outlineLevel="0" max="15619" min="15619" style="376" width="12.87"/>
    <col collapsed="false" customWidth="true" hidden="false" outlineLevel="0" max="15620" min="15620" style="376" width="9.75"/>
    <col collapsed="false" customWidth="false" hidden="false" outlineLevel="0" max="15866" min="15621" style="376" width="9"/>
    <col collapsed="false" customWidth="true" hidden="false" outlineLevel="0" max="15867" min="15867" style="376" width="5.38"/>
    <col collapsed="false" customWidth="true" hidden="false" outlineLevel="0" max="15868" min="15868" style="376" width="15"/>
    <col collapsed="false" customWidth="true" hidden="false" outlineLevel="0" max="15869" min="15869" style="376" width="9.87"/>
    <col collapsed="false" customWidth="true" hidden="false" outlineLevel="0" max="15870" min="15870" style="376" width="13.25"/>
    <col collapsed="false" customWidth="true" hidden="false" outlineLevel="0" max="15871" min="15871" style="376" width="10.25"/>
    <col collapsed="false" customWidth="true" hidden="false" outlineLevel="0" max="15872" min="15872" style="376" width="5.38"/>
    <col collapsed="false" customWidth="true" hidden="false" outlineLevel="0" max="15873" min="15873" style="376" width="12.75"/>
    <col collapsed="false" customWidth="true" hidden="false" outlineLevel="0" max="15874" min="15874" style="376" width="12.12"/>
    <col collapsed="false" customWidth="true" hidden="false" outlineLevel="0" max="15875" min="15875" style="376" width="12.87"/>
    <col collapsed="false" customWidth="true" hidden="false" outlineLevel="0" max="15876" min="15876" style="376" width="9.75"/>
    <col collapsed="false" customWidth="false" hidden="false" outlineLevel="0" max="16122" min="15877" style="376" width="9"/>
    <col collapsed="false" customWidth="true" hidden="false" outlineLevel="0" max="16123" min="16123" style="376" width="5.38"/>
    <col collapsed="false" customWidth="true" hidden="false" outlineLevel="0" max="16124" min="16124" style="376" width="15"/>
    <col collapsed="false" customWidth="true" hidden="false" outlineLevel="0" max="16125" min="16125" style="376" width="9.87"/>
    <col collapsed="false" customWidth="true" hidden="false" outlineLevel="0" max="16126" min="16126" style="376" width="13.25"/>
    <col collapsed="false" customWidth="true" hidden="false" outlineLevel="0" max="16127" min="16127" style="376" width="10.25"/>
    <col collapsed="false" customWidth="true" hidden="false" outlineLevel="0" max="16128" min="16128" style="376" width="5.38"/>
    <col collapsed="false" customWidth="true" hidden="false" outlineLevel="0" max="16129" min="16129" style="376" width="12.75"/>
    <col collapsed="false" customWidth="true" hidden="false" outlineLevel="0" max="16130" min="16130" style="376" width="12.12"/>
    <col collapsed="false" customWidth="true" hidden="false" outlineLevel="0" max="16131" min="16131" style="376" width="12.87"/>
    <col collapsed="false" customWidth="true" hidden="false" outlineLevel="0" max="16132" min="16132" style="376" width="9.75"/>
    <col collapsed="false" customWidth="false" hidden="false" outlineLevel="0" max="16384" min="16133" style="376" width="9"/>
  </cols>
  <sheetData>
    <row r="1" customFormat="false" ht="15" hidden="false" customHeight="false" outlineLevel="0" collapsed="false"/>
    <row r="2" customFormat="false" ht="15" hidden="false" customHeight="false" outlineLevel="0" collapsed="false">
      <c r="C2" s="376" t="s">
        <v>722</v>
      </c>
      <c r="D2" s="376" t="s">
        <v>723</v>
      </c>
      <c r="E2" s="376" t="s">
        <v>724</v>
      </c>
    </row>
    <row r="3" customFormat="false" ht="15" hidden="false" customHeight="false" outlineLevel="0" collapsed="false">
      <c r="B3" s="376" t="s">
        <v>725</v>
      </c>
      <c r="C3" s="213" t="n">
        <f aca="false">反应器选型!C17</f>
        <v>4.6</v>
      </c>
      <c r="D3" s="213" t="n">
        <f aca="false">反应器选型!C20</f>
        <v>22</v>
      </c>
      <c r="E3" s="377" t="n">
        <f aca="false">0.785*C3*C3*D3</f>
        <v>365.4332</v>
      </c>
    </row>
    <row r="4" customFormat="false" ht="15" hidden="false" customHeight="false" outlineLevel="0" collapsed="false">
      <c r="B4" s="376" t="s">
        <v>726</v>
      </c>
      <c r="C4" s="213" t="n">
        <f aca="false">C3</f>
        <v>4.6</v>
      </c>
      <c r="D4" s="213" t="n">
        <f aca="false">D3</f>
        <v>22</v>
      </c>
      <c r="E4" s="376" t="n">
        <f aca="false">0.785*C4*C4*D4</f>
        <v>365.4332</v>
      </c>
    </row>
    <row r="5" customFormat="false" ht="15" hidden="false" customHeight="false" outlineLevel="0" collapsed="false">
      <c r="B5" s="376" t="s">
        <v>727</v>
      </c>
      <c r="C5" s="213" t="n">
        <f aca="false">反应器选型!G19</f>
        <v>4.6</v>
      </c>
      <c r="D5" s="213" t="n">
        <f aca="false">反应器选型!G30</f>
        <v>21.94</v>
      </c>
      <c r="E5" s="376" t="n">
        <f aca="false">0.785*C5*C5*D5</f>
        <v>364.436564</v>
      </c>
    </row>
    <row r="6" customFormat="false" ht="15" hidden="false" customHeight="false" outlineLevel="0" collapsed="false">
      <c r="B6" s="376" t="s">
        <v>728</v>
      </c>
      <c r="C6" s="213" t="n">
        <f aca="false">反应器选型!G17</f>
        <v>118</v>
      </c>
    </row>
    <row r="7" customFormat="false" ht="15" hidden="false" customHeight="false" outlineLevel="0" collapsed="false">
      <c r="B7" s="376" t="s">
        <v>729</v>
      </c>
      <c r="C7" s="263" t="n">
        <v>0.7</v>
      </c>
    </row>
    <row r="8" customFormat="false" ht="15" hidden="false" customHeight="false" outlineLevel="0" collapsed="false">
      <c r="B8" s="376" t="s">
        <v>730</v>
      </c>
      <c r="C8" s="213" t="n">
        <f aca="false">高压容器核算!B6</f>
        <v>2.8</v>
      </c>
      <c r="D8" s="213" t="n">
        <f aca="false">高压容器核算!B7</f>
        <v>10.5</v>
      </c>
      <c r="E8" s="376" t="n">
        <f aca="false">0.785*C8*C8*D8</f>
        <v>64.6212</v>
      </c>
    </row>
    <row r="9" customFormat="false" ht="15" hidden="false" customHeight="false" outlineLevel="0" collapsed="false">
      <c r="B9" s="376" t="s">
        <v>731</v>
      </c>
      <c r="C9" s="213" t="n">
        <f aca="false">高压容器核算!C6</f>
        <v>2.4</v>
      </c>
      <c r="D9" s="213" t="n">
        <f aca="false">高压容器核算!C7</f>
        <v>8.5</v>
      </c>
      <c r="E9" s="376" t="n">
        <f aca="false">0.785*C9*C9*D9</f>
        <v>38.4336</v>
      </c>
    </row>
    <row r="10" customFormat="false" ht="15" hidden="false" customHeight="false" outlineLevel="0" collapsed="false">
      <c r="B10" s="376" t="s">
        <v>732</v>
      </c>
      <c r="C10" s="213" t="n">
        <f aca="false">高压容器核算!D6</f>
        <v>2</v>
      </c>
      <c r="D10" s="213" t="n">
        <f aca="false">高压容器核算!D7</f>
        <v>6.5</v>
      </c>
      <c r="E10" s="376" t="n">
        <f aca="false">0.785*C10*C10*D10</f>
        <v>20.41</v>
      </c>
    </row>
    <row r="11" customFormat="false" ht="15" hidden="false" customHeight="false" outlineLevel="0" collapsed="false">
      <c r="B11" s="376" t="s">
        <v>733</v>
      </c>
      <c r="C11" s="263" t="n">
        <v>3</v>
      </c>
      <c r="D11" s="263" t="n">
        <v>4</v>
      </c>
      <c r="E11" s="376" t="n">
        <f aca="false">0.785*C11*C11*D11</f>
        <v>28.26</v>
      </c>
    </row>
    <row r="12" customFormat="false" ht="15" hidden="false" customHeight="true" outlineLevel="0" collapsed="false">
      <c r="B12" s="376" t="s">
        <v>478</v>
      </c>
      <c r="C12" s="263" t="n">
        <v>1.8</v>
      </c>
      <c r="D12" s="263" t="n">
        <v>13.9</v>
      </c>
      <c r="E12" s="376" t="n">
        <f aca="false">0.785*C12*C12*D12</f>
        <v>35.35326</v>
      </c>
    </row>
    <row r="13" customFormat="false" ht="15" hidden="false" customHeight="true" outlineLevel="0" collapsed="false">
      <c r="B13" s="376" t="s">
        <v>734</v>
      </c>
      <c r="C13" s="263" t="n">
        <v>1.4</v>
      </c>
      <c r="D13" s="263" t="n">
        <v>12</v>
      </c>
      <c r="E13" s="376" t="n">
        <f aca="false">0.785*C13*C13*D13</f>
        <v>18.4632</v>
      </c>
    </row>
    <row r="14" customFormat="false" ht="15" hidden="false" customHeight="false" outlineLevel="0" collapsed="false">
      <c r="B14" s="376" t="s">
        <v>735</v>
      </c>
      <c r="C14" s="263" t="n">
        <v>0.9</v>
      </c>
      <c r="D14" s="263" t="n">
        <v>6</v>
      </c>
      <c r="E14" s="376" t="n">
        <f aca="false">0.785*C14*C14*D14</f>
        <v>3.8151</v>
      </c>
    </row>
    <row r="15" customFormat="false" ht="15" hidden="false" customHeight="false" outlineLevel="0" collapsed="false">
      <c r="B15" s="376" t="s">
        <v>736</v>
      </c>
      <c r="C15" s="263"/>
      <c r="D15" s="263"/>
      <c r="E15" s="376" t="n">
        <f aca="false">0.785*C15*C15*D15</f>
        <v>0</v>
      </c>
    </row>
    <row r="16" customFormat="false" ht="15" hidden="false" customHeight="false" outlineLevel="0" collapsed="false">
      <c r="B16" s="376" t="s">
        <v>737</v>
      </c>
      <c r="E16" s="376" t="n">
        <f aca="false">0.785*C16*C16*D16</f>
        <v>0</v>
      </c>
    </row>
    <row r="17" customFormat="false" ht="15" hidden="false" customHeight="false" outlineLevel="0" collapsed="false">
      <c r="B17" s="376" t="s">
        <v>738</v>
      </c>
      <c r="C17" s="263" t="n">
        <v>0.4</v>
      </c>
      <c r="D17" s="263" t="n">
        <v>150</v>
      </c>
      <c r="E17" s="376" t="n">
        <f aca="false">0.785*C17*C17*D17</f>
        <v>18.84</v>
      </c>
    </row>
    <row r="18" customFormat="false" ht="15" hidden="false" customHeight="false" outlineLevel="0" collapsed="false">
      <c r="B18" s="376" t="s">
        <v>739</v>
      </c>
      <c r="C18" s="263" t="n">
        <v>0.1</v>
      </c>
      <c r="D18" s="263" t="n">
        <v>150</v>
      </c>
      <c r="E18" s="376" t="n">
        <f aca="false">0.785*C18*C18*D18</f>
        <v>1.1775</v>
      </c>
    </row>
    <row r="19" customFormat="false" ht="15" hidden="false" customHeight="false" outlineLevel="0" collapsed="false">
      <c r="B19" s="376" t="s">
        <v>740</v>
      </c>
      <c r="D19" s="376" t="n">
        <f aca="false">SUM(E3:E18)</f>
        <v>1324.676824</v>
      </c>
      <c r="E19" s="376" t="n">
        <f aca="false">SUM(E3:E18)-C6*(1-C7)</f>
        <v>1289.276824</v>
      </c>
    </row>
    <row r="20" customFormat="false" ht="15" hidden="false" customHeight="false" outlineLevel="0" collapsed="false">
      <c r="B20" s="376" t="s">
        <v>741</v>
      </c>
      <c r="D20" s="263" t="n">
        <v>100</v>
      </c>
    </row>
    <row r="21" customFormat="false" ht="15" hidden="false" customHeight="false" outlineLevel="0" collapsed="false">
      <c r="B21" s="376" t="s">
        <v>742</v>
      </c>
      <c r="D21" s="263" t="n">
        <v>1.2</v>
      </c>
    </row>
    <row r="22" customFormat="false" ht="15" hidden="false" customHeight="false" outlineLevel="0" collapsed="false">
      <c r="B22" s="378" t="s">
        <v>743</v>
      </c>
      <c r="D22" s="376" t="n">
        <f aca="false">7*100*60*D19*0.65*22.4/8.314/368*D21</f>
        <v>317719.602639529</v>
      </c>
      <c r="E22" s="376" t="n">
        <f aca="false">7*100*60*E19*0.65*22.4/8.314/368*D21</f>
        <v>309229.023103701</v>
      </c>
    </row>
    <row r="23" customFormat="false" ht="15" hidden="false" customHeight="false" outlineLevel="0" collapsed="false">
      <c r="B23" s="378" t="s">
        <v>744</v>
      </c>
      <c r="D23" s="376" t="n">
        <f aca="false">D22*2</f>
        <v>635439.205279058</v>
      </c>
      <c r="E23" s="376" t="n">
        <f aca="false">E22*2</f>
        <v>618458.046207403</v>
      </c>
    </row>
    <row r="24" customFormat="false" ht="15" hidden="false" customHeight="false" outlineLevel="0" collapsed="false">
      <c r="B24" s="378" t="s">
        <v>745</v>
      </c>
      <c r="D24" s="376" t="n">
        <f aca="false">D22*3</f>
        <v>953158.807918587</v>
      </c>
      <c r="E24" s="376" t="n">
        <f aca="false">E22*3</f>
        <v>927687.069311104</v>
      </c>
    </row>
    <row r="25" customFormat="false" ht="15" hidden="false" customHeight="false" outlineLevel="0" collapsed="false">
      <c r="B25" s="376" t="s">
        <v>746</v>
      </c>
      <c r="D25" s="376" t="n">
        <f aca="false">D20*100*0.65*22.4*D19/8.314/313*D21</f>
        <v>88940.2204254881</v>
      </c>
      <c r="E25" s="376" t="n">
        <f aca="false">D20*100*0.65*22.4*E19/8.314/313*D21</f>
        <v>86563.4265192166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1</xdr:col>
                    <xdr:colOff>182880</xdr:colOff>
                    <xdr:row>0</xdr:row>
                    <xdr:rowOff>30600</xdr:rowOff>
                  </from>
                  <to>
                    <xdr:col>2</xdr:col>
                    <xdr:colOff>-584640</xdr:colOff>
                    <xdr:row>1</xdr:row>
                    <xdr:rowOff>-53280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XFD8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5" topLeftCell="J21" activePane="bottomRight" state="frozen"/>
      <selection pane="topLeft" activeCell="A1" activeCellId="0" sqref="A1"/>
      <selection pane="topRight" activeCell="J1" activeCellId="0" sqref="J1"/>
      <selection pane="bottomLeft" activeCell="A21" activeCellId="0" sqref="A21"/>
      <selection pane="bottomRight" activeCell="L35" activeCellId="0" sqref="L35"/>
    </sheetView>
  </sheetViews>
  <sheetFormatPr defaultColWidth="9.00390625" defaultRowHeight="14.25" zeroHeight="false" outlineLevelRow="0" outlineLevelCol="0"/>
  <cols>
    <col collapsed="false" customWidth="true" hidden="false" outlineLevel="0" max="1" min="1" style="379" width="37.88"/>
    <col collapsed="false" customWidth="true" hidden="false" outlineLevel="0" max="4" min="2" style="379" width="26.13"/>
    <col collapsed="false" customWidth="true" hidden="false" outlineLevel="0" max="5" min="5" style="379" width="28.5"/>
    <col collapsed="false" customWidth="true" hidden="false" outlineLevel="0" max="8" min="6" style="379" width="26.13"/>
    <col collapsed="false" customWidth="true" hidden="false" outlineLevel="0" max="9" min="9" style="380" width="23"/>
    <col collapsed="false" customWidth="true" hidden="false" outlineLevel="0" max="10" min="10" style="380" width="24.37"/>
    <col collapsed="false" customWidth="true" hidden="false" outlineLevel="0" max="11" min="11" style="379" width="28.5"/>
    <col collapsed="false" customWidth="true" hidden="false" outlineLevel="0" max="12" min="12" style="380" width="28.63"/>
    <col collapsed="false" customWidth="true" hidden="false" outlineLevel="0" max="13" min="13" style="380" width="26.25"/>
    <col collapsed="false" customWidth="true" hidden="false" outlineLevel="0" max="26" min="14" style="380" width="25.25"/>
    <col collapsed="false" customWidth="false" hidden="false" outlineLevel="0" max="82" min="27" style="380" width="9"/>
    <col collapsed="false" customWidth="false" hidden="false" outlineLevel="0" max="83" min="83" style="381" width="9"/>
    <col collapsed="false" customWidth="false" hidden="false" outlineLevel="0" max="16384" min="84" style="380" width="9"/>
  </cols>
  <sheetData>
    <row r="1" s="384" customFormat="true" ht="15" hidden="false" customHeight="false" outlineLevel="0" collapsed="false">
      <c r="A1" s="382" t="s">
        <v>512</v>
      </c>
      <c r="B1" s="341" t="s">
        <v>655</v>
      </c>
      <c r="C1" s="341" t="s">
        <v>654</v>
      </c>
      <c r="D1" s="341" t="s">
        <v>656</v>
      </c>
      <c r="E1" s="341" t="s">
        <v>660</v>
      </c>
      <c r="F1" s="345" t="s">
        <v>657</v>
      </c>
      <c r="G1" s="345" t="s">
        <v>658</v>
      </c>
      <c r="H1" s="345" t="s">
        <v>659</v>
      </c>
      <c r="I1" s="383" t="s">
        <v>662</v>
      </c>
      <c r="J1" s="383" t="s">
        <v>663</v>
      </c>
      <c r="K1" s="341" t="s">
        <v>661</v>
      </c>
      <c r="L1" s="383" t="s">
        <v>640</v>
      </c>
      <c r="M1" s="383" t="s">
        <v>641</v>
      </c>
      <c r="N1" s="279" t="s">
        <v>572</v>
      </c>
      <c r="O1" s="279" t="s">
        <v>573</v>
      </c>
      <c r="P1" s="279" t="s">
        <v>574</v>
      </c>
      <c r="Q1" s="279" t="s">
        <v>575</v>
      </c>
      <c r="R1" s="279" t="s">
        <v>576</v>
      </c>
      <c r="S1" s="279" t="s">
        <v>577</v>
      </c>
      <c r="T1" s="279" t="s">
        <v>578</v>
      </c>
      <c r="U1" s="279" t="s">
        <v>579</v>
      </c>
      <c r="V1" s="279" t="s">
        <v>580</v>
      </c>
      <c r="W1" s="279" t="s">
        <v>581</v>
      </c>
      <c r="X1" s="279" t="s">
        <v>582</v>
      </c>
      <c r="Y1" s="279" t="s">
        <v>583</v>
      </c>
      <c r="Z1" s="279" t="s">
        <v>584</v>
      </c>
      <c r="CE1" s="385"/>
    </row>
    <row r="2" s="384" customFormat="true" ht="15" hidden="false" customHeight="false" outlineLevel="0" collapsed="false">
      <c r="A2" s="382" t="s">
        <v>516</v>
      </c>
      <c r="B2" s="341" t="s">
        <v>665</v>
      </c>
      <c r="C2" s="341" t="s">
        <v>664</v>
      </c>
      <c r="D2" s="341" t="s">
        <v>666</v>
      </c>
      <c r="E2" s="341" t="s">
        <v>670</v>
      </c>
      <c r="F2" s="345" t="s">
        <v>667</v>
      </c>
      <c r="G2" s="345" t="s">
        <v>668</v>
      </c>
      <c r="H2" s="345" t="s">
        <v>669</v>
      </c>
      <c r="I2" s="383" t="s">
        <v>672</v>
      </c>
      <c r="J2" s="383" t="s">
        <v>673</v>
      </c>
      <c r="K2" s="341" t="s">
        <v>671</v>
      </c>
      <c r="L2" s="383" t="s">
        <v>642</v>
      </c>
      <c r="M2" s="383" t="s">
        <v>643</v>
      </c>
      <c r="N2" s="279" t="s">
        <v>589</v>
      </c>
      <c r="O2" s="279" t="s">
        <v>590</v>
      </c>
      <c r="P2" s="279" t="s">
        <v>591</v>
      </c>
      <c r="Q2" s="279" t="s">
        <v>592</v>
      </c>
      <c r="R2" s="279" t="s">
        <v>593</v>
      </c>
      <c r="S2" s="279" t="s">
        <v>594</v>
      </c>
      <c r="T2" s="279" t="s">
        <v>595</v>
      </c>
      <c r="U2" s="279" t="s">
        <v>597</v>
      </c>
      <c r="V2" s="279" t="s">
        <v>598</v>
      </c>
      <c r="W2" s="279" t="s">
        <v>599</v>
      </c>
      <c r="X2" s="279" t="s">
        <v>600</v>
      </c>
      <c r="Y2" s="279" t="s">
        <v>600</v>
      </c>
      <c r="Z2" s="279" t="s">
        <v>600</v>
      </c>
      <c r="CE2" s="385"/>
    </row>
    <row r="3" s="384" customFormat="true" ht="15" hidden="false" customHeight="false" outlineLevel="0" collapsed="false">
      <c r="A3" s="382" t="s">
        <v>747</v>
      </c>
      <c r="B3" s="386" t="s">
        <v>748</v>
      </c>
      <c r="C3" s="386" t="s">
        <v>748</v>
      </c>
      <c r="D3" s="386" t="s">
        <v>748</v>
      </c>
      <c r="E3" s="386" t="s">
        <v>748</v>
      </c>
      <c r="F3" s="386" t="s">
        <v>748</v>
      </c>
      <c r="G3" s="386" t="s">
        <v>748</v>
      </c>
      <c r="H3" s="386" t="s">
        <v>748</v>
      </c>
      <c r="I3" s="387" t="s">
        <v>748</v>
      </c>
      <c r="J3" s="387" t="s">
        <v>748</v>
      </c>
      <c r="K3" s="386" t="s">
        <v>748</v>
      </c>
      <c r="L3" s="387" t="s">
        <v>749</v>
      </c>
      <c r="M3" s="387" t="s">
        <v>749</v>
      </c>
      <c r="N3" s="386" t="s">
        <v>750</v>
      </c>
      <c r="O3" s="386" t="s">
        <v>750</v>
      </c>
      <c r="P3" s="386" t="s">
        <v>750</v>
      </c>
      <c r="Q3" s="386" t="s">
        <v>750</v>
      </c>
      <c r="R3" s="386" t="s">
        <v>750</v>
      </c>
      <c r="S3" s="386" t="s">
        <v>750</v>
      </c>
      <c r="T3" s="386" t="s">
        <v>750</v>
      </c>
      <c r="U3" s="386" t="s">
        <v>750</v>
      </c>
      <c r="V3" s="386" t="s">
        <v>750</v>
      </c>
      <c r="W3" s="386" t="s">
        <v>750</v>
      </c>
      <c r="X3" s="386" t="s">
        <v>750</v>
      </c>
      <c r="Y3" s="386" t="s">
        <v>750</v>
      </c>
      <c r="Z3" s="386" t="s">
        <v>750</v>
      </c>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5"/>
    </row>
    <row r="4" s="384" customFormat="true" ht="15" hidden="false" customHeight="false" outlineLevel="0" collapsed="false">
      <c r="A4" s="382" t="s">
        <v>520</v>
      </c>
      <c r="B4" s="386" t="s">
        <v>521</v>
      </c>
      <c r="C4" s="386" t="s">
        <v>521</v>
      </c>
      <c r="D4" s="386" t="s">
        <v>521</v>
      </c>
      <c r="E4" s="386" t="s">
        <v>521</v>
      </c>
      <c r="F4" s="386" t="s">
        <v>521</v>
      </c>
      <c r="G4" s="386" t="s">
        <v>521</v>
      </c>
      <c r="H4" s="386" t="s">
        <v>521</v>
      </c>
      <c r="I4" s="386" t="s">
        <v>521</v>
      </c>
      <c r="J4" s="386" t="s">
        <v>604</v>
      </c>
      <c r="K4" s="386" t="s">
        <v>604</v>
      </c>
      <c r="L4" s="386" t="s">
        <v>604</v>
      </c>
      <c r="M4" s="386" t="s">
        <v>604</v>
      </c>
      <c r="N4" s="386" t="s">
        <v>521</v>
      </c>
      <c r="O4" s="386" t="s">
        <v>521</v>
      </c>
      <c r="P4" s="386" t="s">
        <v>521</v>
      </c>
      <c r="Q4" s="386" t="s">
        <v>521</v>
      </c>
      <c r="R4" s="386" t="s">
        <v>521</v>
      </c>
      <c r="S4" s="386" t="s">
        <v>521</v>
      </c>
      <c r="T4" s="386" t="s">
        <v>604</v>
      </c>
      <c r="U4" s="386" t="s">
        <v>604</v>
      </c>
      <c r="V4" s="386" t="s">
        <v>604</v>
      </c>
      <c r="W4" s="386" t="s">
        <v>604</v>
      </c>
      <c r="X4" s="386" t="s">
        <v>604</v>
      </c>
      <c r="Y4" s="386" t="s">
        <v>604</v>
      </c>
      <c r="Z4" s="386" t="s">
        <v>604</v>
      </c>
      <c r="CE4" s="385"/>
    </row>
    <row r="5" customFormat="false" ht="15" hidden="false" customHeight="false" outlineLevel="0" collapsed="false">
      <c r="A5" s="388" t="s">
        <v>522</v>
      </c>
      <c r="B5" s="389" t="str">
        <f aca="false">IF(OR(B6&lt;&gt;"",B7&lt;&gt;""),CONCATENATE("Φ",B6*1000,"×",B7*1000,"（T-T）",B4),"")</f>
        <v>Φ4000×12300（T-T）立式</v>
      </c>
      <c r="C5" s="389" t="str">
        <f aca="false">IF(OR(C6&lt;&gt;"",C7&lt;&gt;""),CONCATENATE("Φ",C6*1000,"×",C7*1000,"（T-T）",C4),"")</f>
        <v>Φ4000×12300（T-T）立式</v>
      </c>
      <c r="D5" s="389" t="str">
        <f aca="false">IF(OR(D6&lt;&gt;"",D7&lt;&gt;""),CONCATENATE("Φ",D6*1000,"×",D7*1000,"（T-T）",D4),"")</f>
        <v>Φ1400×4000（T-T）立式</v>
      </c>
      <c r="E5" s="389" t="str">
        <f aca="false">IF(OR(E6&lt;&gt;"",E7&lt;&gt;""),CONCATENATE("Φ",E6*1000,"×",E7*1000,"（T-T）",E4),"")</f>
        <v>Φ2000×4000（T-T）立式</v>
      </c>
      <c r="F5" s="389" t="str">
        <f aca="false">IF(OR(F6&lt;&gt;"",F7&lt;&gt;""),CONCATENATE("Φ",F6*1000,"×",F7*1000,"（T-T）",F4),"")</f>
        <v>Φ1800×5700（T-T）立式</v>
      </c>
      <c r="G5" s="389" t="str">
        <f aca="false">IF(OR(G6&lt;&gt;"",G7&lt;&gt;""),CONCATENATE("Φ",G6*1000,"×",G7*1000,"（T-T）",G4),"")</f>
        <v>Φ3000×9000（T-T）立式</v>
      </c>
      <c r="H5" s="389" t="str">
        <f aca="false">IF(OR(H6&lt;&gt;"",H7&lt;&gt;""),CONCATENATE("Φ",H6*1000,"×",H7*1000,"（T-T）",H4),"")</f>
        <v>Φ2200×6000（T-T）立式</v>
      </c>
      <c r="I5" s="389" t="str">
        <f aca="false">IF(OR(I6&lt;&gt;"",I7&lt;&gt;""),CONCATENATE("Φ",I6*1000,"×",I7*1000,"（T-T）",I4),"")</f>
        <v>Φ2000×2635（T-T）立式</v>
      </c>
      <c r="J5" s="389" t="str">
        <f aca="false">IF(OR(J6&lt;&gt;"",J7&lt;&gt;""),CONCATENATE("Φ",J6*1000,"×",J7*1000,"（T-T）",J4),"")</f>
        <v>Φ1800×4000（T-T）卧式</v>
      </c>
      <c r="K5" s="389" t="str">
        <f aca="false">IF(OR(K6&lt;&gt;"",K7&lt;&gt;""),CONCATENATE("Φ",K6*1000,"×",K7*1000,"（T-T）",K4),"")</f>
        <v>Φ1000×2500（T-T）卧式</v>
      </c>
      <c r="L5" s="389" t="str">
        <f aca="false">IF(OR(L6&lt;&gt;"",L7&lt;&gt;""),CONCATENATE("Φ",L6*1000,"×",L7*1000,"（T-T）",L4),"")</f>
        <v>Φ1800×6500（T-T）卧式</v>
      </c>
      <c r="M5" s="389" t="str">
        <f aca="false">IF(OR(M6&lt;&gt;"",M7&lt;&gt;""),CONCATENATE("Φ",M6*1000,"×",M7*1000,"（T-T）",M4),"")</f>
        <v>Φ2400×8500（T-T）卧式</v>
      </c>
      <c r="N5" s="389" t="str">
        <f aca="false">IF(OR(N6&lt;&gt;"",N7&lt;&gt;""),CONCATENATE("Φ",N6*1000,"×",N7*1000,"（T-T）",N4),"")</f>
        <v>Φ4600×18300（T-T）立式</v>
      </c>
      <c r="O5" s="389" t="str">
        <f aca="false">IF(OR(O6&lt;&gt;"",O7&lt;&gt;""),CONCATENATE("Φ",O6*1000,"×",O7*1000,"（T-T）",O4),"")</f>
        <v>Φ1400×4200（T-T）立式</v>
      </c>
      <c r="P5" s="389" t="str">
        <f aca="false">IF(OR(P6&lt;&gt;"",P7&lt;&gt;""),CONCATENATE("Φ",P6*1000,"×",P7*1000,"（T-T）",P4),"")</f>
        <v>Φ4000×12200（T-T）立式</v>
      </c>
      <c r="Q5" s="389" t="str">
        <f aca="false">IF(OR(Q6&lt;&gt;"",Q7&lt;&gt;""),CONCATENATE("Φ",Q6*1000,"×",Q7*1000,"（T-T）",Q4),"")</f>
        <v>Φ1000×3000（T-T）立式</v>
      </c>
      <c r="R5" s="389" t="str">
        <f aca="false">IF(OR(R6&lt;&gt;"",R7&lt;&gt;""),CONCATENATE("Φ",R6*1000,"×",R7*1000,"（T-T）",R4),"")</f>
        <v>Φ1400×4000（T-T）立式</v>
      </c>
      <c r="S5" s="389" t="str">
        <f aca="false">IF(OR(S6&lt;&gt;"",S7&lt;&gt;""),CONCATENATE("Φ",S6*1000,"×",S7*1000,"（T-T）",S4),"")</f>
        <v>Φ1400×4000（T-T）立式</v>
      </c>
      <c r="T5" s="389" t="str">
        <f aca="false">IF(OR(T6&lt;&gt;"",T7&lt;&gt;""),CONCATENATE("Φ",T6*1000,"×",T7*1000,"（T-T）",T4),"")</f>
        <v>Φ2000×5100（T-T）卧式</v>
      </c>
      <c r="U5" s="389" t="str">
        <f aca="false">IF(OR(U6&lt;&gt;"",U7&lt;&gt;""),CONCATENATE("Φ",U6*1000,"×",U7*1000,"（T-T）",U4),"")</f>
        <v>Φ3600×8000（T-T）卧式</v>
      </c>
      <c r="V5" s="389" t="str">
        <f aca="false">IF(OR(V6&lt;&gt;"",V7&lt;&gt;""),CONCATENATE("Φ",V6*1000,"×",V7*1000,"（T-T）",V4),"")</f>
        <v>Φ2200×4000（T-T）卧式</v>
      </c>
      <c r="W5" s="389" t="str">
        <f aca="false">IF(OR(W6&lt;&gt;"",W7&lt;&gt;""),CONCATENATE("Φ",W6*1000,"×",W7*1000,"（T-T）",W4),"")</f>
        <v>Φ2200×4000（T-T）卧式</v>
      </c>
      <c r="X5" s="389" t="str">
        <f aca="false">IF(OR(X6&lt;&gt;"",X7&lt;&gt;""),CONCATENATE("Φ",X6*1000,"×",X7*1000,"（T-T）",X4),"")</f>
        <v>Φ2000×8250（T-T）卧式</v>
      </c>
      <c r="Y5" s="389" t="str">
        <f aca="false">IF(OR(Y6&lt;&gt;"",Y7&lt;&gt;""),CONCATENATE("Φ",Y6*1000,"×",Y7*1000,"（T-T）",Y4),"")</f>
        <v>Φ1500×6100（T-T）卧式</v>
      </c>
      <c r="Z5" s="389" t="str">
        <f aca="false">IF(OR(Z6&lt;&gt;"",Z7&lt;&gt;""),CONCATENATE("Φ",Z6*1000,"×",Z7*1000,"（T-T）",Z4),"")</f>
        <v>Φ1500×4000（T-T）卧式</v>
      </c>
      <c r="AA5" s="389" t="str">
        <f aca="false">IF(OR(AA6&lt;&gt;"",AA7&lt;&gt;""),CONCATENATE("Φ",AA6*1000,"×",AA7*1000,"（T-T）",AA4),"")</f>
        <v/>
      </c>
      <c r="AB5" s="389" t="str">
        <f aca="false">IF(OR(AB6&lt;&gt;"",AB7&lt;&gt;""),CONCATENATE("Φ",AB6*1000,"×",AB7*1000,"（T-T）",AB4),"")</f>
        <v/>
      </c>
      <c r="AC5" s="389" t="str">
        <f aca="false">IF(OR(AC6&lt;&gt;"",AC7&lt;&gt;""),CONCATENATE("Φ",AC6*1000,"×",AC7*1000,"（T-T）",AC4),"")</f>
        <v/>
      </c>
      <c r="AD5" s="389" t="str">
        <f aca="false">IF(OR(AD6&lt;&gt;"",AD7&lt;&gt;""),CONCATENATE("Φ",AD6*1000,"×",AD7*1000,"（T-T）",AD4),"")</f>
        <v/>
      </c>
      <c r="AE5" s="389" t="str">
        <f aca="false">IF(OR(AE6&lt;&gt;"",AE7&lt;&gt;""),CONCATENATE("Φ",AE6*1000,"×",AE7*1000,"（T-T）",AE4),"")</f>
        <v/>
      </c>
      <c r="AF5" s="389" t="str">
        <f aca="false">IF(OR(AF6&lt;&gt;"",AF7&lt;&gt;""),CONCATENATE("Φ",AF6*1000,"×",AF7*1000,"（T-T）",AF4),"")</f>
        <v/>
      </c>
      <c r="AG5" s="389" t="str">
        <f aca="false">IF(OR(AG6&lt;&gt;"",AG7&lt;&gt;""),CONCATENATE("Φ",AG6*1000,"×",AG7*1000,"（T-T）",AG4),"")</f>
        <v/>
      </c>
      <c r="AH5" s="389" t="str">
        <f aca="false">IF(OR(AH6&lt;&gt;"",AH7&lt;&gt;""),CONCATENATE("Φ",AH6*1000,"×",AH7*1000,"（T-T）",AH4),"")</f>
        <v/>
      </c>
      <c r="AI5" s="389" t="str">
        <f aca="false">IF(OR(AI6&lt;&gt;"",AI7&lt;&gt;""),CONCATENATE("Φ",AI6*1000,"×",AI7*1000,"（T-T）",AI4),"")</f>
        <v/>
      </c>
      <c r="AJ5" s="389" t="str">
        <f aca="false">IF(OR(AJ6&lt;&gt;"",AJ7&lt;&gt;""),CONCATENATE("Φ",AJ6*1000,"×",AJ7*1000,"（T-T）",AJ4),"")</f>
        <v/>
      </c>
      <c r="AK5" s="389" t="str">
        <f aca="false">IF(OR(AK6&lt;&gt;"",AK7&lt;&gt;""),CONCATENATE("Φ",AK6*1000,"×",AK7*1000,"（T-T）",AK4),"")</f>
        <v/>
      </c>
      <c r="AL5" s="389" t="str">
        <f aca="false">IF(OR(AL6&lt;&gt;"",AL7&lt;&gt;""),CONCATENATE("Φ",AL6*1000,"×",AL7*1000,"（T-T）",AL4),"")</f>
        <v/>
      </c>
      <c r="AM5" s="389" t="str">
        <f aca="false">IF(OR(AM6&lt;&gt;"",AM7&lt;&gt;""),CONCATENATE("Φ",AM6*1000,"×",AM7*1000,"（T-T）",AM4),"")</f>
        <v/>
      </c>
      <c r="AN5" s="389" t="str">
        <f aca="false">IF(OR(AN6&lt;&gt;"",AN7&lt;&gt;""),CONCATENATE("Φ",AN6*1000,"×",AN7*1000,"（T-T）",AN4),"")</f>
        <v/>
      </c>
      <c r="AO5" s="389" t="str">
        <f aca="false">IF(OR(AO6&lt;&gt;"",AO7&lt;&gt;""),CONCATENATE("Φ",AO6*1000,"×",AO7*1000,"（T-T）",AO4),"")</f>
        <v/>
      </c>
      <c r="AP5" s="389" t="str">
        <f aca="false">IF(OR(AP6&lt;&gt;"",AP7&lt;&gt;""),CONCATENATE("Φ",AP6*1000,"×",AP7*1000,"（T-T）",AP4),"")</f>
        <v/>
      </c>
      <c r="AQ5" s="389" t="str">
        <f aca="false">IF(OR(AQ6&lt;&gt;"",AQ7&lt;&gt;""),CONCATENATE("Φ",AQ6*1000,"×",AQ7*1000,"（T-T）",AQ4),"")</f>
        <v/>
      </c>
      <c r="AR5" s="389" t="str">
        <f aca="false">IF(OR(AR6&lt;&gt;"",AR7&lt;&gt;""),CONCATENATE("Φ",AR6*1000,"×",AR7*1000,"（T-T）",AR4),"")</f>
        <v/>
      </c>
      <c r="AS5" s="389" t="str">
        <f aca="false">IF(OR(AS6&lt;&gt;"",AS7&lt;&gt;""),CONCATENATE("Φ",AS6*1000,"×",AS7*1000,"（T-T）",AS4),"")</f>
        <v/>
      </c>
      <c r="AT5" s="389" t="str">
        <f aca="false">IF(OR(AT6&lt;&gt;"",AT7&lt;&gt;""),CONCATENATE("Φ",AT6*1000,"×",AT7*1000,"（T-T）",AT4),"")</f>
        <v/>
      </c>
      <c r="AU5" s="389" t="str">
        <f aca="false">IF(OR(AU6&lt;&gt;"",AU7&lt;&gt;""),CONCATENATE("Φ",AU6*1000,"×",AU7*1000,"（T-T）",AU4),"")</f>
        <v/>
      </c>
      <c r="AV5" s="389" t="str">
        <f aca="false">IF(OR(AV6&lt;&gt;"",AV7&lt;&gt;""),CONCATENATE("Φ",AV6*1000,"×",AV7*1000,"（T-T）",AV4),"")</f>
        <v/>
      </c>
      <c r="AW5" s="389" t="str">
        <f aca="false">IF(OR(AW6&lt;&gt;"",AW7&lt;&gt;""),CONCATENATE("Φ",AW6*1000,"×",AW7*1000,"（T-T）",AW4),"")</f>
        <v/>
      </c>
      <c r="AX5" s="389" t="str">
        <f aca="false">IF(OR(AX6&lt;&gt;"",AX7&lt;&gt;""),CONCATENATE("Φ",AX6*1000,"×",AX7*1000,"（T-T）",AX4),"")</f>
        <v/>
      </c>
      <c r="AY5" s="389" t="str">
        <f aca="false">IF(OR(AY6&lt;&gt;"",AY7&lt;&gt;""),CONCATENATE("Φ",AY6*1000,"×",AY7*1000,"（T-T）",AY4),"")</f>
        <v/>
      </c>
      <c r="AZ5" s="389" t="str">
        <f aca="false">IF(OR(AZ6&lt;&gt;"",AZ7&lt;&gt;""),CONCATENATE("Φ",AZ6*1000,"×",AZ7*1000,"（T-T）",AZ4),"")</f>
        <v/>
      </c>
      <c r="BA5" s="389" t="str">
        <f aca="false">IF(OR(BA6&lt;&gt;"",BA7&lt;&gt;""),CONCATENATE("Φ",BA6*1000,"×",BA7*1000,"（T-T）",BA4),"")</f>
        <v/>
      </c>
      <c r="BB5" s="389" t="str">
        <f aca="false">IF(OR(BB6&lt;&gt;"",BB7&lt;&gt;""),CONCATENATE("Φ",BB6*1000,"×",BB7*1000,"（T-T）",BB4),"")</f>
        <v/>
      </c>
      <c r="BC5" s="389" t="str">
        <f aca="false">IF(OR(BC6&lt;&gt;"",BC7&lt;&gt;""),CONCATENATE("Φ",BC6*1000,"×",BC7*1000,"（T-T）",BC4),"")</f>
        <v/>
      </c>
      <c r="BD5" s="389" t="str">
        <f aca="false">IF(OR(BD6&lt;&gt;"",BD7&lt;&gt;""),CONCATENATE("Φ",BD6*1000,"×",BD7*1000,"（T-T）",BD4),"")</f>
        <v/>
      </c>
      <c r="BE5" s="389" t="str">
        <f aca="false">IF(OR(BE6&lt;&gt;"",BE7&lt;&gt;""),CONCATENATE("Φ",BE6*1000,"×",BE7*1000,"（T-T）",BE4),"")</f>
        <v/>
      </c>
      <c r="BF5" s="389" t="str">
        <f aca="false">IF(OR(BF6&lt;&gt;"",BF7&lt;&gt;""),CONCATENATE("Φ",BF6*1000,"×",BF7*1000,"（T-T）",BF4),"")</f>
        <v/>
      </c>
      <c r="BG5" s="389" t="str">
        <f aca="false">IF(OR(BG6&lt;&gt;"",BG7&lt;&gt;""),CONCATENATE("Φ",BG6*1000,"×",BG7*1000,"（T-T）",BG4),"")</f>
        <v/>
      </c>
      <c r="BH5" s="389" t="str">
        <f aca="false">IF(OR(BH6&lt;&gt;"",BH7&lt;&gt;""),CONCATENATE("Φ",BH6*1000,"×",BH7*1000,"（T-T）",BH4),"")</f>
        <v/>
      </c>
      <c r="BI5" s="389" t="str">
        <f aca="false">IF(OR(BI6&lt;&gt;"",BI7&lt;&gt;""),CONCATENATE("Φ",BI6*1000,"×",BI7*1000,"（T-T）",BI4),"")</f>
        <v/>
      </c>
      <c r="BJ5" s="389" t="str">
        <f aca="false">IF(OR(BJ6&lt;&gt;"",BJ7&lt;&gt;""),CONCATENATE("Φ",BJ6*1000,"×",BJ7*1000,"（T-T）",BJ4),"")</f>
        <v/>
      </c>
      <c r="BK5" s="389" t="str">
        <f aca="false">IF(OR(BK6&lt;&gt;"",BK7&lt;&gt;""),CONCATENATE("Φ",BK6*1000,"×",BK7*1000,"（T-T）",BK4),"")</f>
        <v/>
      </c>
      <c r="BL5" s="389" t="str">
        <f aca="false">IF(OR(BL6&lt;&gt;"",BL7&lt;&gt;""),CONCATENATE("Φ",BL6*1000,"×",BL7*1000,"（T-T）",BL4),"")</f>
        <v/>
      </c>
      <c r="BM5" s="389" t="str">
        <f aca="false">IF(OR(BM6&lt;&gt;"",BM7&lt;&gt;""),CONCATENATE("Φ",BM6*1000,"×",BM7*1000,"（T-T）",BM4),"")</f>
        <v/>
      </c>
      <c r="BN5" s="389" t="str">
        <f aca="false">IF(OR(BN6&lt;&gt;"",BN7&lt;&gt;""),CONCATENATE("Φ",BN6*1000,"×",BN7*1000,"（T-T）",BN4),"")</f>
        <v/>
      </c>
      <c r="BO5" s="389" t="str">
        <f aca="false">IF(OR(BO6&lt;&gt;"",BO7&lt;&gt;""),CONCATENATE("Φ",BO6*1000,"×",BO7*1000,"（T-T）",BO4),"")</f>
        <v/>
      </c>
      <c r="BP5" s="389" t="str">
        <f aca="false">IF(OR(BP6&lt;&gt;"",BP7&lt;&gt;""),CONCATENATE("Φ",BP6*1000,"×",BP7*1000,"（T-T）",BP4),"")</f>
        <v/>
      </c>
      <c r="BQ5" s="389" t="str">
        <f aca="false">IF(OR(BQ6&lt;&gt;"",BQ7&lt;&gt;""),CONCATENATE("Φ",BQ6*1000,"×",BQ7*1000,"（T-T）",BQ4),"")</f>
        <v/>
      </c>
      <c r="BR5" s="389" t="str">
        <f aca="false">IF(OR(BR6&lt;&gt;"",BR7&lt;&gt;""),CONCATENATE("Φ",BR6*1000,"×",BR7*1000,"（T-T）",BR4),"")</f>
        <v/>
      </c>
      <c r="BS5" s="389" t="str">
        <f aca="false">IF(OR(BS6&lt;&gt;"",BS7&lt;&gt;""),CONCATENATE("Φ",BS6*1000,"×",BS7*1000,"（T-T）",BS4),"")</f>
        <v/>
      </c>
      <c r="BT5" s="389" t="str">
        <f aca="false">IF(OR(BT6&lt;&gt;"",BT7&lt;&gt;""),CONCATENATE("Φ",BT6*1000,"×",BT7*1000,"（T-T）",BT4),"")</f>
        <v/>
      </c>
      <c r="BU5" s="389" t="str">
        <f aca="false">IF(OR(BU6&lt;&gt;"",BU7&lt;&gt;""),CONCATENATE("Φ",BU6*1000,"×",BU7*1000,"（T-T）",BU4),"")</f>
        <v/>
      </c>
      <c r="BV5" s="389" t="str">
        <f aca="false">IF(OR(BV6&lt;&gt;"",BV7&lt;&gt;""),CONCATENATE("Φ",BV6*1000,"×",BV7*1000,"（T-T）",BV4),"")</f>
        <v/>
      </c>
      <c r="BW5" s="389" t="str">
        <f aca="false">IF(OR(BW6&lt;&gt;"",BW7&lt;&gt;""),CONCATENATE("Φ",BW6*1000,"×",BW7*1000,"（T-T）",BW4),"")</f>
        <v/>
      </c>
      <c r="BX5" s="389" t="str">
        <f aca="false">IF(OR(BX6&lt;&gt;"",BX7&lt;&gt;""),CONCATENATE("Φ",BX6*1000,"×",BX7*1000,"（T-T）",BX4),"")</f>
        <v/>
      </c>
      <c r="BY5" s="389" t="str">
        <f aca="false">IF(OR(BY6&lt;&gt;"",BY7&lt;&gt;""),CONCATENATE("Φ",BY6*1000,"×",BY7*1000,"（T-T）",BY4),"")</f>
        <v/>
      </c>
      <c r="BZ5" s="389" t="str">
        <f aca="false">IF(OR(BZ6&lt;&gt;"",BZ7&lt;&gt;""),CONCATENATE("Φ",BZ6*1000,"×",BZ7*1000,"（T-T）",BZ4),"")</f>
        <v/>
      </c>
      <c r="CA5" s="389" t="str">
        <f aca="false">IF(OR(CA6&lt;&gt;"",CA7&lt;&gt;""),CONCATENATE("Φ",CA6*1000,"×",CA7*1000,"（T-T）",CA4),"")</f>
        <v/>
      </c>
      <c r="CB5" s="389" t="str">
        <f aca="false">IF(OR(CB6&lt;&gt;"",CB7&lt;&gt;""),CONCATENATE("Φ",CB6*1000,"×",CB7*1000,"（T-T）",CB4),"")</f>
        <v/>
      </c>
      <c r="CC5" s="389" t="str">
        <f aca="false">IF(OR(CC6&lt;&gt;"",CC7&lt;&gt;""),CONCATENATE("Φ",CC6*1000,"×",CC7*1000,"（T-T）",CC4),"")</f>
        <v/>
      </c>
      <c r="CD5" s="389" t="str">
        <f aca="false">IF(OR(CD6&lt;&gt;"",CD7&lt;&gt;""),CONCATENATE("Φ",CD6*1000,"×",CD7*1000,"（T-T）",CD4),"")</f>
        <v/>
      </c>
      <c r="CE5" s="39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c r="IX5" s="0"/>
      <c r="IY5" s="0"/>
      <c r="IZ5" s="0"/>
      <c r="JA5" s="0"/>
      <c r="JB5" s="0"/>
      <c r="JC5" s="0"/>
      <c r="JD5" s="0"/>
      <c r="JE5" s="0"/>
      <c r="JF5" s="0"/>
      <c r="JG5" s="0"/>
      <c r="JH5" s="0"/>
      <c r="JI5" s="0"/>
      <c r="JJ5" s="0"/>
      <c r="JK5" s="0"/>
      <c r="JL5" s="0"/>
      <c r="JM5" s="0"/>
      <c r="JN5" s="0"/>
      <c r="JO5" s="0"/>
      <c r="JP5" s="0"/>
      <c r="JQ5" s="0"/>
      <c r="JR5" s="0"/>
      <c r="JS5" s="0"/>
      <c r="JT5" s="0"/>
      <c r="JU5" s="0"/>
      <c r="JV5" s="0"/>
      <c r="JW5" s="0"/>
      <c r="JX5" s="0"/>
      <c r="JY5" s="0"/>
      <c r="JZ5" s="0"/>
      <c r="KA5" s="0"/>
      <c r="KB5" s="0"/>
      <c r="KC5" s="0"/>
      <c r="KD5" s="0"/>
      <c r="KE5" s="0"/>
      <c r="KF5" s="0"/>
      <c r="KG5" s="0"/>
      <c r="KH5" s="0"/>
      <c r="KI5" s="0"/>
      <c r="KJ5" s="0"/>
      <c r="KK5" s="0"/>
      <c r="KL5" s="0"/>
      <c r="KM5" s="0"/>
      <c r="KN5" s="0"/>
      <c r="KO5" s="0"/>
      <c r="KP5" s="0"/>
      <c r="KQ5" s="0"/>
      <c r="KR5" s="0"/>
      <c r="KS5" s="0"/>
      <c r="KT5" s="0"/>
      <c r="KU5" s="0"/>
      <c r="KV5" s="0"/>
      <c r="KW5" s="0"/>
      <c r="KX5" s="0"/>
      <c r="KY5" s="0"/>
      <c r="KZ5" s="0"/>
      <c r="LA5" s="0"/>
      <c r="LB5" s="0"/>
      <c r="LC5" s="0"/>
      <c r="LD5" s="0"/>
      <c r="LE5" s="0"/>
      <c r="LF5" s="0"/>
      <c r="LG5" s="0"/>
      <c r="LH5" s="0"/>
      <c r="LI5" s="0"/>
      <c r="LJ5" s="0"/>
      <c r="LK5" s="0"/>
      <c r="LL5" s="0"/>
      <c r="LM5" s="0"/>
      <c r="LN5" s="0"/>
      <c r="LO5" s="0"/>
      <c r="LP5" s="0"/>
      <c r="LQ5" s="0"/>
      <c r="LR5" s="0"/>
      <c r="LS5" s="0"/>
      <c r="LT5" s="0"/>
      <c r="LU5" s="0"/>
      <c r="LV5" s="0"/>
      <c r="LW5" s="0"/>
      <c r="LX5" s="0"/>
      <c r="LY5" s="0"/>
      <c r="LZ5" s="0"/>
      <c r="MA5" s="0"/>
      <c r="MB5" s="0"/>
      <c r="MC5" s="0"/>
      <c r="MD5" s="0"/>
      <c r="ME5" s="0"/>
      <c r="MF5" s="0"/>
      <c r="MG5" s="0"/>
      <c r="MH5" s="0"/>
      <c r="MI5" s="0"/>
      <c r="MJ5" s="0"/>
      <c r="MK5" s="0"/>
      <c r="ML5" s="0"/>
      <c r="MM5" s="0"/>
      <c r="MN5" s="0"/>
      <c r="MO5" s="0"/>
      <c r="MP5" s="0"/>
      <c r="MQ5" s="0"/>
      <c r="MR5" s="0"/>
      <c r="MS5" s="0"/>
      <c r="MT5" s="0"/>
      <c r="MU5" s="0"/>
      <c r="MV5" s="0"/>
      <c r="MW5" s="0"/>
      <c r="MX5" s="0"/>
      <c r="MY5" s="0"/>
      <c r="MZ5" s="0"/>
      <c r="NA5" s="0"/>
      <c r="NB5" s="0"/>
      <c r="NC5" s="0"/>
      <c r="ND5" s="0"/>
      <c r="NE5" s="0"/>
      <c r="NF5" s="0"/>
      <c r="NG5" s="0"/>
      <c r="NH5" s="0"/>
      <c r="NI5" s="0"/>
      <c r="NJ5" s="0"/>
      <c r="NK5" s="0"/>
      <c r="NL5" s="0"/>
      <c r="NM5" s="0"/>
      <c r="NN5" s="0"/>
      <c r="NO5" s="0"/>
      <c r="NP5" s="0"/>
      <c r="NQ5" s="0"/>
      <c r="NR5" s="0"/>
      <c r="NS5" s="0"/>
      <c r="NT5" s="0"/>
      <c r="NU5" s="0"/>
      <c r="NV5" s="0"/>
      <c r="NW5" s="0"/>
      <c r="NX5" s="0"/>
      <c r="NY5" s="0"/>
      <c r="NZ5" s="0"/>
      <c r="OA5" s="0"/>
      <c r="OB5" s="0"/>
      <c r="OC5" s="0"/>
      <c r="OD5" s="0"/>
      <c r="OE5" s="0"/>
      <c r="OF5" s="0"/>
      <c r="OG5" s="0"/>
      <c r="OH5" s="0"/>
      <c r="OI5" s="0"/>
      <c r="OJ5" s="0"/>
      <c r="OK5" s="0"/>
      <c r="OL5" s="0"/>
      <c r="OM5" s="0"/>
      <c r="ON5" s="0"/>
      <c r="OO5" s="0"/>
      <c r="OP5" s="0"/>
      <c r="OQ5" s="0"/>
      <c r="OR5" s="0"/>
      <c r="OS5" s="0"/>
      <c r="OT5" s="0"/>
      <c r="OU5" s="0"/>
      <c r="OV5" s="0"/>
      <c r="OW5" s="0"/>
      <c r="OX5" s="0"/>
      <c r="OY5" s="0"/>
      <c r="OZ5" s="0"/>
      <c r="PA5" s="0"/>
      <c r="PB5" s="0"/>
      <c r="PC5" s="0"/>
      <c r="PD5" s="0"/>
      <c r="PE5" s="0"/>
      <c r="PF5" s="0"/>
      <c r="PG5" s="0"/>
      <c r="PH5" s="0"/>
      <c r="PI5" s="0"/>
      <c r="PJ5" s="0"/>
      <c r="PK5" s="0"/>
      <c r="PL5" s="0"/>
      <c r="PM5" s="0"/>
      <c r="PN5" s="0"/>
      <c r="PO5" s="0"/>
      <c r="PP5" s="0"/>
      <c r="PQ5" s="0"/>
      <c r="PR5" s="0"/>
      <c r="PS5" s="0"/>
      <c r="PT5" s="0"/>
      <c r="PU5" s="0"/>
      <c r="PV5" s="0"/>
      <c r="PW5" s="0"/>
      <c r="PX5" s="0"/>
      <c r="PY5" s="0"/>
      <c r="PZ5" s="0"/>
      <c r="QA5" s="0"/>
      <c r="QB5" s="0"/>
      <c r="QC5" s="0"/>
      <c r="QD5" s="0"/>
      <c r="QE5" s="0"/>
      <c r="QF5" s="0"/>
      <c r="QG5" s="0"/>
      <c r="QH5" s="0"/>
      <c r="QI5" s="0"/>
      <c r="QJ5" s="0"/>
      <c r="QK5" s="0"/>
      <c r="QL5" s="0"/>
      <c r="QM5" s="0"/>
      <c r="QN5" s="0"/>
      <c r="QO5" s="0"/>
      <c r="QP5" s="0"/>
      <c r="QQ5" s="0"/>
      <c r="QR5" s="0"/>
      <c r="QS5" s="0"/>
      <c r="QT5" s="0"/>
      <c r="QU5" s="0"/>
      <c r="QV5" s="0"/>
      <c r="QW5" s="0"/>
      <c r="QX5" s="0"/>
      <c r="QY5" s="0"/>
      <c r="QZ5" s="0"/>
      <c r="RA5" s="0"/>
      <c r="RB5" s="0"/>
      <c r="RC5" s="0"/>
      <c r="RD5" s="0"/>
      <c r="RE5" s="0"/>
      <c r="RF5" s="0"/>
      <c r="RG5" s="0"/>
      <c r="RH5" s="0"/>
      <c r="RI5" s="0"/>
      <c r="RJ5" s="0"/>
      <c r="RK5" s="0"/>
      <c r="RL5" s="0"/>
      <c r="RM5" s="0"/>
      <c r="RN5" s="0"/>
      <c r="RO5" s="0"/>
      <c r="RP5" s="0"/>
      <c r="RQ5" s="0"/>
      <c r="RR5" s="0"/>
      <c r="RS5" s="0"/>
      <c r="RT5" s="0"/>
      <c r="RU5" s="0"/>
      <c r="RV5" s="0"/>
      <c r="RW5" s="0"/>
      <c r="RX5" s="0"/>
      <c r="RY5" s="0"/>
      <c r="RZ5" s="0"/>
      <c r="SA5" s="0"/>
      <c r="SB5" s="0"/>
      <c r="SC5" s="0"/>
      <c r="SD5" s="0"/>
      <c r="SE5" s="0"/>
      <c r="SF5" s="0"/>
      <c r="SG5" s="0"/>
      <c r="SH5" s="0"/>
      <c r="SI5" s="0"/>
      <c r="SJ5" s="0"/>
      <c r="SK5" s="0"/>
      <c r="SL5" s="0"/>
      <c r="SM5" s="0"/>
      <c r="SN5" s="0"/>
      <c r="SO5" s="0"/>
      <c r="SP5" s="0"/>
      <c r="SQ5" s="0"/>
      <c r="SR5" s="0"/>
      <c r="SS5" s="0"/>
      <c r="ST5" s="0"/>
      <c r="SU5" s="0"/>
      <c r="SV5" s="0"/>
      <c r="SW5" s="0"/>
      <c r="SX5" s="0"/>
      <c r="SY5" s="0"/>
      <c r="SZ5" s="0"/>
      <c r="TA5" s="0"/>
      <c r="TB5" s="0"/>
      <c r="TC5" s="0"/>
      <c r="TD5" s="0"/>
      <c r="TE5" s="0"/>
      <c r="TF5" s="0"/>
      <c r="TG5" s="0"/>
      <c r="TH5" s="0"/>
      <c r="TI5" s="0"/>
      <c r="TJ5" s="0"/>
      <c r="TK5" s="0"/>
      <c r="TL5" s="0"/>
      <c r="TM5" s="0"/>
      <c r="TN5" s="0"/>
      <c r="TO5" s="0"/>
      <c r="TP5" s="0"/>
      <c r="TQ5" s="0"/>
      <c r="TR5" s="0"/>
      <c r="TS5" s="0"/>
      <c r="TT5" s="0"/>
      <c r="TU5" s="0"/>
      <c r="TV5" s="0"/>
      <c r="TW5" s="0"/>
      <c r="TX5" s="0"/>
      <c r="TY5" s="0"/>
      <c r="TZ5" s="0"/>
      <c r="UA5" s="0"/>
      <c r="UB5" s="0"/>
      <c r="UC5" s="0"/>
      <c r="UD5" s="0"/>
      <c r="UE5" s="0"/>
      <c r="UF5" s="0"/>
      <c r="UG5" s="0"/>
      <c r="UH5" s="0"/>
      <c r="UI5" s="0"/>
      <c r="UJ5" s="0"/>
      <c r="UK5" s="0"/>
      <c r="UL5" s="0"/>
      <c r="UM5" s="0"/>
      <c r="UN5" s="0"/>
      <c r="UO5" s="0"/>
      <c r="UP5" s="0"/>
      <c r="UQ5" s="0"/>
      <c r="UR5" s="0"/>
      <c r="US5" s="0"/>
      <c r="UT5" s="0"/>
      <c r="UU5" s="0"/>
      <c r="UV5" s="0"/>
      <c r="UW5" s="0"/>
      <c r="UX5" s="0"/>
      <c r="UY5" s="0"/>
      <c r="UZ5" s="0"/>
      <c r="VA5" s="0"/>
      <c r="VB5" s="0"/>
      <c r="VC5" s="0"/>
      <c r="VD5" s="0"/>
      <c r="VE5" s="0"/>
      <c r="VF5" s="0"/>
      <c r="VG5" s="0"/>
      <c r="VH5" s="0"/>
      <c r="VI5" s="0"/>
      <c r="VJ5" s="0"/>
      <c r="VK5" s="0"/>
      <c r="VL5" s="0"/>
      <c r="VM5" s="0"/>
      <c r="VN5" s="0"/>
      <c r="VO5" s="0"/>
      <c r="VP5" s="0"/>
      <c r="VQ5" s="0"/>
      <c r="VR5" s="0"/>
      <c r="VS5" s="0"/>
      <c r="VT5" s="0"/>
      <c r="VU5" s="0"/>
      <c r="VV5" s="0"/>
      <c r="VW5" s="0"/>
      <c r="VX5" s="0"/>
      <c r="VY5" s="0"/>
      <c r="VZ5" s="0"/>
      <c r="WA5" s="0"/>
      <c r="WB5" s="0"/>
      <c r="WC5" s="0"/>
      <c r="WD5" s="0"/>
      <c r="WE5" s="0"/>
      <c r="WF5" s="0"/>
      <c r="WG5" s="0"/>
      <c r="WH5" s="0"/>
      <c r="WI5" s="0"/>
      <c r="WJ5" s="0"/>
      <c r="WK5" s="0"/>
      <c r="WL5" s="0"/>
      <c r="WM5" s="0"/>
      <c r="WN5" s="0"/>
      <c r="WO5" s="0"/>
      <c r="WP5" s="0"/>
      <c r="WQ5" s="0"/>
      <c r="WR5" s="0"/>
      <c r="WS5" s="0"/>
      <c r="WT5" s="0"/>
      <c r="WU5" s="0"/>
      <c r="WV5" s="0"/>
      <c r="WW5" s="0"/>
      <c r="WX5" s="0"/>
      <c r="WY5" s="0"/>
      <c r="WZ5" s="0"/>
      <c r="XA5" s="0"/>
      <c r="XB5" s="0"/>
      <c r="XC5" s="0"/>
      <c r="XD5" s="0"/>
      <c r="XE5" s="0"/>
      <c r="XF5" s="0"/>
      <c r="XG5" s="0"/>
      <c r="XH5" s="0"/>
      <c r="XI5" s="0"/>
      <c r="XJ5" s="0"/>
      <c r="XK5" s="0"/>
      <c r="XL5" s="0"/>
      <c r="XM5" s="0"/>
      <c r="XN5" s="0"/>
      <c r="XO5" s="0"/>
      <c r="XP5" s="0"/>
      <c r="XQ5" s="0"/>
      <c r="XR5" s="0"/>
      <c r="XS5" s="0"/>
      <c r="XT5" s="0"/>
      <c r="XU5" s="0"/>
      <c r="XV5" s="0"/>
      <c r="XW5" s="0"/>
      <c r="XX5" s="0"/>
      <c r="XY5" s="0"/>
      <c r="XZ5" s="0"/>
      <c r="YA5" s="0"/>
      <c r="YB5" s="0"/>
      <c r="YC5" s="0"/>
      <c r="YD5" s="0"/>
      <c r="YE5" s="0"/>
      <c r="YF5" s="0"/>
      <c r="YG5" s="0"/>
      <c r="YH5" s="0"/>
      <c r="YI5" s="0"/>
      <c r="YJ5" s="0"/>
      <c r="YK5" s="0"/>
      <c r="YL5" s="0"/>
      <c r="YM5" s="0"/>
      <c r="YN5" s="0"/>
      <c r="YO5" s="0"/>
      <c r="YP5" s="0"/>
      <c r="YQ5" s="0"/>
      <c r="YR5" s="0"/>
      <c r="YS5" s="0"/>
      <c r="YT5" s="0"/>
      <c r="YU5" s="0"/>
      <c r="YV5" s="0"/>
      <c r="YW5" s="0"/>
      <c r="YX5" s="0"/>
      <c r="YY5" s="0"/>
      <c r="YZ5" s="0"/>
      <c r="ZA5" s="0"/>
      <c r="ZB5" s="0"/>
      <c r="ZC5" s="0"/>
      <c r="ZD5" s="0"/>
      <c r="ZE5" s="0"/>
      <c r="ZF5" s="0"/>
      <c r="ZG5" s="0"/>
      <c r="ZH5" s="0"/>
      <c r="ZI5" s="0"/>
      <c r="ZJ5" s="0"/>
      <c r="ZK5" s="0"/>
      <c r="ZL5" s="0"/>
      <c r="ZM5" s="0"/>
      <c r="ZN5" s="0"/>
      <c r="ZO5" s="0"/>
      <c r="ZP5" s="0"/>
      <c r="ZQ5" s="0"/>
      <c r="ZR5" s="0"/>
      <c r="ZS5" s="0"/>
      <c r="ZT5" s="0"/>
      <c r="ZU5" s="0"/>
      <c r="ZV5" s="0"/>
      <c r="ZW5" s="0"/>
      <c r="ZX5" s="0"/>
      <c r="ZY5" s="0"/>
      <c r="ZZ5" s="0"/>
      <c r="AAA5" s="0"/>
      <c r="AAB5" s="0"/>
      <c r="AAC5" s="0"/>
      <c r="AAD5" s="0"/>
      <c r="AAE5" s="0"/>
      <c r="AAF5" s="0"/>
      <c r="AAG5" s="0"/>
      <c r="AAH5" s="0"/>
      <c r="AAI5" s="0"/>
      <c r="AAJ5" s="0"/>
      <c r="AAK5" s="0"/>
      <c r="AAL5" s="0"/>
      <c r="AAM5" s="0"/>
      <c r="AAN5" s="0"/>
      <c r="AAO5" s="0"/>
      <c r="AAP5" s="0"/>
      <c r="AAQ5" s="0"/>
      <c r="AAR5" s="0"/>
      <c r="AAS5" s="0"/>
      <c r="AAT5" s="0"/>
      <c r="AAU5" s="0"/>
      <c r="AAV5" s="0"/>
      <c r="AAW5" s="0"/>
      <c r="AAX5" s="0"/>
      <c r="AAY5" s="0"/>
      <c r="AAZ5" s="0"/>
      <c r="ABA5" s="0"/>
      <c r="ABB5" s="0"/>
      <c r="ABC5" s="0"/>
      <c r="ABD5" s="0"/>
      <c r="ABE5" s="0"/>
      <c r="ABF5" s="0"/>
      <c r="ABG5" s="0"/>
      <c r="ABH5" s="0"/>
      <c r="ABI5" s="0"/>
      <c r="ABJ5" s="0"/>
      <c r="ABK5" s="0"/>
      <c r="ABL5" s="0"/>
      <c r="ABM5" s="0"/>
      <c r="ABN5" s="0"/>
      <c r="ABO5" s="0"/>
      <c r="ABP5" s="0"/>
      <c r="ABQ5" s="0"/>
      <c r="ABR5" s="0"/>
      <c r="ABS5" s="0"/>
      <c r="ABT5" s="0"/>
      <c r="ABU5" s="0"/>
      <c r="ABV5" s="0"/>
      <c r="ABW5" s="0"/>
      <c r="ABX5" s="0"/>
      <c r="ABY5" s="0"/>
      <c r="ABZ5" s="0"/>
      <c r="ACA5" s="0"/>
      <c r="ACB5" s="0"/>
      <c r="ACC5" s="0"/>
      <c r="ACD5" s="0"/>
      <c r="ACE5" s="0"/>
      <c r="ACF5" s="0"/>
      <c r="ACG5" s="0"/>
      <c r="ACH5" s="0"/>
      <c r="ACI5" s="0"/>
      <c r="ACJ5" s="0"/>
      <c r="ACK5" s="0"/>
      <c r="ACL5" s="0"/>
      <c r="ACM5" s="0"/>
      <c r="ACN5" s="0"/>
      <c r="ACO5" s="0"/>
      <c r="ACP5" s="0"/>
      <c r="ACQ5" s="0"/>
      <c r="ACR5" s="0"/>
      <c r="ACS5" s="0"/>
      <c r="ACT5" s="0"/>
      <c r="ACU5" s="0"/>
      <c r="ACV5" s="0"/>
      <c r="ACW5" s="0"/>
      <c r="ACX5" s="0"/>
      <c r="ACY5" s="0"/>
      <c r="ACZ5" s="0"/>
      <c r="ADA5" s="0"/>
      <c r="ADB5" s="0"/>
      <c r="ADC5" s="0"/>
      <c r="ADD5" s="0"/>
      <c r="ADE5" s="0"/>
      <c r="ADF5" s="0"/>
      <c r="ADG5" s="0"/>
      <c r="ADH5" s="0"/>
      <c r="ADI5" s="0"/>
      <c r="ADJ5" s="0"/>
      <c r="ADK5" s="0"/>
      <c r="ADL5" s="0"/>
      <c r="ADM5" s="0"/>
      <c r="ADN5" s="0"/>
      <c r="ADO5" s="0"/>
      <c r="ADP5" s="0"/>
      <c r="ADQ5" s="0"/>
      <c r="ADR5" s="0"/>
      <c r="ADS5" s="0"/>
      <c r="ADT5" s="0"/>
      <c r="ADU5" s="0"/>
      <c r="ADV5" s="0"/>
      <c r="ADW5" s="0"/>
      <c r="ADX5" s="0"/>
      <c r="ADY5" s="0"/>
      <c r="ADZ5" s="0"/>
      <c r="AEA5" s="0"/>
      <c r="AEB5" s="0"/>
      <c r="AEC5" s="0"/>
      <c r="AED5" s="0"/>
      <c r="AEE5" s="0"/>
      <c r="AEF5" s="0"/>
      <c r="AEG5" s="0"/>
      <c r="AEH5" s="0"/>
      <c r="AEI5" s="0"/>
      <c r="AEJ5" s="0"/>
      <c r="AEK5" s="0"/>
      <c r="AEL5" s="0"/>
      <c r="AEM5" s="0"/>
      <c r="AEN5" s="0"/>
      <c r="AEO5" s="0"/>
      <c r="AEP5" s="0"/>
      <c r="AEQ5" s="0"/>
      <c r="AER5" s="0"/>
      <c r="AES5" s="0"/>
      <c r="AET5" s="0"/>
      <c r="AEU5" s="0"/>
      <c r="AEV5" s="0"/>
      <c r="AEW5" s="0"/>
      <c r="AEX5" s="0"/>
      <c r="AEY5" s="0"/>
      <c r="AEZ5" s="0"/>
      <c r="AFA5" s="0"/>
      <c r="AFB5" s="0"/>
      <c r="AFC5" s="0"/>
      <c r="AFD5" s="0"/>
      <c r="AFE5" s="0"/>
      <c r="AFF5" s="0"/>
      <c r="AFG5" s="0"/>
      <c r="AFH5" s="0"/>
      <c r="AFI5" s="0"/>
      <c r="AFJ5" s="0"/>
      <c r="AFK5" s="0"/>
      <c r="AFL5" s="0"/>
      <c r="AFM5" s="0"/>
      <c r="AFN5" s="0"/>
      <c r="AFO5" s="0"/>
      <c r="AFP5" s="0"/>
      <c r="AFQ5" s="0"/>
      <c r="AFR5" s="0"/>
      <c r="AFS5" s="0"/>
      <c r="AFT5" s="0"/>
      <c r="AFU5" s="0"/>
      <c r="AFV5" s="0"/>
      <c r="AFW5" s="0"/>
      <c r="AFX5" s="0"/>
      <c r="AFY5" s="0"/>
      <c r="AFZ5" s="0"/>
      <c r="AGA5" s="0"/>
      <c r="AGB5" s="0"/>
      <c r="AGC5" s="0"/>
      <c r="AGD5" s="0"/>
      <c r="AGE5" s="0"/>
      <c r="AGF5" s="0"/>
      <c r="AGG5" s="0"/>
      <c r="AGH5" s="0"/>
      <c r="AGI5" s="0"/>
      <c r="AGJ5" s="0"/>
      <c r="AGK5" s="0"/>
      <c r="AGL5" s="0"/>
      <c r="AGM5" s="0"/>
      <c r="AGN5" s="0"/>
      <c r="AGO5" s="0"/>
      <c r="AGP5" s="0"/>
      <c r="AGQ5" s="0"/>
      <c r="AGR5" s="0"/>
      <c r="AGS5" s="0"/>
      <c r="AGT5" s="0"/>
      <c r="AGU5" s="0"/>
      <c r="AGV5" s="0"/>
      <c r="AGW5" s="0"/>
      <c r="AGX5" s="0"/>
      <c r="AGY5" s="0"/>
      <c r="AGZ5" s="0"/>
      <c r="AHA5" s="0"/>
      <c r="AHB5" s="0"/>
      <c r="AHC5" s="0"/>
      <c r="AHD5" s="0"/>
      <c r="AHE5" s="0"/>
      <c r="AHF5" s="0"/>
      <c r="AHG5" s="0"/>
      <c r="AHH5" s="0"/>
      <c r="AHI5" s="0"/>
      <c r="AHJ5" s="0"/>
      <c r="AHK5" s="0"/>
      <c r="AHL5" s="0"/>
      <c r="AHM5" s="0"/>
      <c r="AHN5" s="0"/>
      <c r="AHO5" s="0"/>
      <c r="AHP5" s="0"/>
      <c r="AHQ5" s="0"/>
      <c r="AHR5" s="0"/>
      <c r="AHS5" s="0"/>
      <c r="AHT5" s="0"/>
      <c r="AHU5" s="0"/>
      <c r="AHV5" s="0"/>
      <c r="AHW5" s="0"/>
      <c r="AHX5" s="0"/>
      <c r="AHY5" s="0"/>
      <c r="AHZ5" s="0"/>
      <c r="AIA5" s="0"/>
      <c r="AIB5" s="0"/>
      <c r="AIC5" s="0"/>
      <c r="AID5" s="0"/>
      <c r="AIE5" s="0"/>
      <c r="AIF5" s="0"/>
      <c r="AIG5" s="0"/>
      <c r="AIH5" s="0"/>
      <c r="AII5" s="0"/>
      <c r="AIJ5" s="0"/>
      <c r="AIK5" s="0"/>
      <c r="AIL5" s="0"/>
      <c r="AIM5" s="0"/>
      <c r="AIN5" s="0"/>
      <c r="AIO5" s="0"/>
      <c r="AIP5" s="0"/>
      <c r="AIQ5" s="0"/>
      <c r="AIR5" s="0"/>
      <c r="AIS5" s="0"/>
      <c r="AIT5" s="0"/>
      <c r="AIU5" s="0"/>
      <c r="AIV5" s="0"/>
      <c r="AIW5" s="0"/>
      <c r="AIX5" s="0"/>
      <c r="AIY5" s="0"/>
      <c r="AIZ5" s="0"/>
      <c r="AJA5" s="0"/>
      <c r="AJB5" s="0"/>
      <c r="AJC5" s="0"/>
      <c r="AJD5" s="0"/>
      <c r="AJE5" s="0"/>
      <c r="AJF5" s="0"/>
      <c r="AJG5" s="0"/>
      <c r="AJH5" s="0"/>
      <c r="AJI5" s="0"/>
      <c r="AJJ5" s="0"/>
      <c r="AJK5" s="0"/>
      <c r="AJL5" s="0"/>
      <c r="AJM5" s="0"/>
      <c r="AJN5" s="0"/>
      <c r="AJO5" s="0"/>
      <c r="AJP5" s="0"/>
      <c r="AJQ5" s="0"/>
      <c r="AJR5" s="0"/>
      <c r="AJS5" s="0"/>
      <c r="AJT5" s="0"/>
      <c r="AJU5" s="0"/>
      <c r="AJV5" s="0"/>
      <c r="AJW5" s="0"/>
      <c r="AJX5" s="0"/>
      <c r="AJY5" s="0"/>
      <c r="AJZ5" s="0"/>
      <c r="AKA5" s="0"/>
      <c r="AKB5" s="0"/>
      <c r="AKC5" s="0"/>
      <c r="AKD5" s="0"/>
      <c r="AKE5" s="0"/>
      <c r="AKF5" s="0"/>
      <c r="AKG5" s="0"/>
      <c r="AKH5" s="0"/>
      <c r="AKI5" s="0"/>
      <c r="AKJ5" s="0"/>
      <c r="AKK5" s="0"/>
      <c r="AKL5" s="0"/>
      <c r="AKM5" s="0"/>
      <c r="AKN5" s="0"/>
      <c r="AKO5" s="0"/>
      <c r="AKP5" s="0"/>
      <c r="AKQ5" s="0"/>
      <c r="AKR5" s="0"/>
      <c r="AKS5" s="0"/>
      <c r="AKT5" s="0"/>
      <c r="AKU5" s="0"/>
      <c r="AKV5" s="0"/>
      <c r="AKW5" s="0"/>
      <c r="AKX5" s="0"/>
      <c r="AKY5" s="0"/>
      <c r="AKZ5" s="0"/>
      <c r="ALA5" s="0"/>
      <c r="ALB5" s="0"/>
      <c r="ALC5" s="0"/>
      <c r="ALD5" s="0"/>
      <c r="ALE5" s="0"/>
      <c r="ALF5" s="0"/>
      <c r="ALG5" s="0"/>
      <c r="ALH5" s="0"/>
      <c r="ALI5" s="0"/>
      <c r="ALJ5" s="0"/>
      <c r="ALK5" s="0"/>
      <c r="ALL5" s="0"/>
      <c r="ALM5" s="0"/>
      <c r="ALN5" s="0"/>
      <c r="ALO5" s="0"/>
      <c r="ALP5" s="0"/>
      <c r="ALQ5" s="0"/>
      <c r="ALR5" s="0"/>
      <c r="ALS5" s="0"/>
      <c r="ALT5" s="0"/>
      <c r="ALU5" s="0"/>
      <c r="ALV5" s="0"/>
      <c r="ALW5" s="0"/>
      <c r="ALX5" s="0"/>
      <c r="ALY5" s="0"/>
      <c r="ALZ5" s="0"/>
      <c r="AMA5" s="0"/>
      <c r="AMB5" s="0"/>
      <c r="AMC5" s="0"/>
      <c r="AMD5" s="0"/>
      <c r="AME5" s="0"/>
      <c r="AMF5" s="0"/>
      <c r="AMG5" s="0"/>
      <c r="AMH5" s="0"/>
      <c r="AMI5" s="0"/>
      <c r="AMJ5" s="0"/>
      <c r="AMK5" s="0"/>
      <c r="AML5" s="0"/>
      <c r="AMM5" s="0"/>
      <c r="AMN5" s="0"/>
      <c r="AMO5" s="0"/>
      <c r="AMP5" s="0"/>
      <c r="AMQ5" s="0"/>
      <c r="AMR5" s="0"/>
      <c r="AMS5" s="0"/>
      <c r="AMT5" s="0"/>
      <c r="AMU5" s="0"/>
      <c r="AMV5" s="0"/>
      <c r="AMW5" s="0"/>
      <c r="AMX5" s="0"/>
      <c r="AMY5" s="0"/>
      <c r="AMZ5" s="0"/>
      <c r="ANA5" s="0"/>
      <c r="ANB5" s="0"/>
      <c r="ANC5" s="0"/>
      <c r="AND5" s="0"/>
      <c r="ANE5" s="0"/>
      <c r="ANF5" s="0"/>
      <c r="ANG5" s="0"/>
      <c r="ANH5" s="0"/>
      <c r="ANI5" s="0"/>
      <c r="ANJ5" s="0"/>
      <c r="ANK5" s="0"/>
      <c r="ANL5" s="0"/>
      <c r="ANM5" s="0"/>
      <c r="ANN5" s="0"/>
      <c r="ANO5" s="0"/>
      <c r="ANP5" s="0"/>
      <c r="ANQ5" s="0"/>
      <c r="ANR5" s="0"/>
      <c r="ANS5" s="0"/>
      <c r="ANT5" s="0"/>
      <c r="ANU5" s="0"/>
      <c r="ANV5" s="0"/>
      <c r="ANW5" s="0"/>
      <c r="ANX5" s="0"/>
      <c r="ANY5" s="0"/>
      <c r="ANZ5" s="0"/>
      <c r="AOA5" s="0"/>
      <c r="AOB5" s="0"/>
      <c r="AOC5" s="0"/>
      <c r="AOD5" s="0"/>
      <c r="AOE5" s="0"/>
      <c r="AOF5" s="0"/>
      <c r="AOG5" s="0"/>
      <c r="AOH5" s="0"/>
      <c r="AOI5" s="0"/>
      <c r="AOJ5" s="0"/>
      <c r="AOK5" s="0"/>
      <c r="AOL5" s="0"/>
      <c r="AOM5" s="0"/>
      <c r="AON5" s="0"/>
      <c r="AOO5" s="0"/>
      <c r="AOP5" s="0"/>
      <c r="AOQ5" s="0"/>
      <c r="AOR5" s="0"/>
      <c r="AOS5" s="0"/>
      <c r="AOT5" s="0"/>
      <c r="AOU5" s="0"/>
      <c r="AOV5" s="0"/>
      <c r="AOW5" s="0"/>
      <c r="AOX5" s="0"/>
      <c r="AOY5" s="0"/>
      <c r="AOZ5" s="0"/>
      <c r="APA5" s="0"/>
      <c r="APB5" s="0"/>
      <c r="APC5" s="0"/>
      <c r="APD5" s="0"/>
      <c r="APE5" s="0"/>
      <c r="APF5" s="0"/>
      <c r="APG5" s="0"/>
      <c r="APH5" s="0"/>
      <c r="API5" s="0"/>
      <c r="APJ5" s="0"/>
      <c r="APK5" s="0"/>
      <c r="APL5" s="0"/>
      <c r="APM5" s="0"/>
      <c r="APN5" s="0"/>
      <c r="APO5" s="0"/>
      <c r="APP5" s="0"/>
      <c r="APQ5" s="0"/>
      <c r="APR5" s="0"/>
      <c r="APS5" s="0"/>
      <c r="APT5" s="0"/>
      <c r="APU5" s="0"/>
      <c r="APV5" s="0"/>
      <c r="APW5" s="0"/>
      <c r="APX5" s="0"/>
      <c r="APY5" s="0"/>
      <c r="APZ5" s="0"/>
      <c r="AQA5" s="0"/>
      <c r="AQB5" s="0"/>
      <c r="AQC5" s="0"/>
      <c r="AQD5" s="0"/>
      <c r="AQE5" s="0"/>
      <c r="AQF5" s="0"/>
      <c r="AQG5" s="0"/>
      <c r="AQH5" s="0"/>
      <c r="AQI5" s="0"/>
      <c r="AQJ5" s="0"/>
      <c r="AQK5" s="0"/>
      <c r="AQL5" s="0"/>
      <c r="AQM5" s="0"/>
      <c r="AQN5" s="0"/>
      <c r="AQO5" s="0"/>
      <c r="AQP5" s="0"/>
      <c r="AQQ5" s="0"/>
      <c r="AQR5" s="0"/>
      <c r="AQS5" s="0"/>
      <c r="AQT5" s="0"/>
      <c r="AQU5" s="0"/>
      <c r="AQV5" s="0"/>
      <c r="AQW5" s="0"/>
      <c r="AQX5" s="0"/>
      <c r="AQY5" s="0"/>
      <c r="AQZ5" s="0"/>
      <c r="ARA5" s="0"/>
      <c r="ARB5" s="0"/>
      <c r="ARC5" s="0"/>
      <c r="ARD5" s="0"/>
      <c r="ARE5" s="0"/>
      <c r="ARF5" s="0"/>
      <c r="ARG5" s="0"/>
      <c r="ARH5" s="0"/>
      <c r="ARI5" s="0"/>
      <c r="ARJ5" s="0"/>
      <c r="ARK5" s="0"/>
      <c r="ARL5" s="0"/>
      <c r="ARM5" s="0"/>
      <c r="ARN5" s="0"/>
      <c r="ARO5" s="0"/>
      <c r="ARP5" s="0"/>
      <c r="ARQ5" s="0"/>
      <c r="ARR5" s="0"/>
      <c r="ARS5" s="0"/>
      <c r="ART5" s="0"/>
      <c r="ARU5" s="0"/>
      <c r="ARV5" s="0"/>
      <c r="ARW5" s="0"/>
      <c r="ARX5" s="0"/>
      <c r="ARY5" s="0"/>
      <c r="ARZ5" s="0"/>
      <c r="ASA5" s="0"/>
      <c r="ASB5" s="0"/>
      <c r="ASC5" s="0"/>
      <c r="ASD5" s="0"/>
      <c r="ASE5" s="0"/>
      <c r="ASF5" s="0"/>
      <c r="ASG5" s="0"/>
      <c r="ASH5" s="0"/>
      <c r="ASI5" s="0"/>
      <c r="ASJ5" s="0"/>
      <c r="ASK5" s="0"/>
      <c r="ASL5" s="0"/>
      <c r="ASM5" s="0"/>
      <c r="ASN5" s="0"/>
      <c r="ASO5" s="0"/>
      <c r="ASP5" s="0"/>
      <c r="ASQ5" s="0"/>
      <c r="ASR5" s="0"/>
      <c r="ASS5" s="0"/>
      <c r="AST5" s="0"/>
      <c r="ASU5" s="0"/>
      <c r="ASV5" s="0"/>
      <c r="ASW5" s="0"/>
      <c r="ASX5" s="0"/>
      <c r="ASY5" s="0"/>
      <c r="ASZ5" s="0"/>
      <c r="ATA5" s="0"/>
      <c r="ATB5" s="0"/>
      <c r="ATC5" s="0"/>
      <c r="ATD5" s="0"/>
      <c r="ATE5" s="0"/>
      <c r="ATF5" s="0"/>
      <c r="ATG5" s="0"/>
      <c r="ATH5" s="0"/>
      <c r="ATI5" s="0"/>
      <c r="ATJ5" s="0"/>
      <c r="ATK5" s="0"/>
      <c r="ATL5" s="0"/>
      <c r="ATM5" s="0"/>
      <c r="ATN5" s="0"/>
      <c r="ATO5" s="0"/>
      <c r="ATP5" s="0"/>
      <c r="ATQ5" s="0"/>
      <c r="ATR5" s="0"/>
      <c r="ATS5" s="0"/>
      <c r="ATT5" s="0"/>
      <c r="ATU5" s="0"/>
      <c r="ATV5" s="0"/>
      <c r="ATW5" s="0"/>
      <c r="ATX5" s="0"/>
      <c r="ATY5" s="0"/>
      <c r="ATZ5" s="0"/>
      <c r="AUA5" s="0"/>
      <c r="AUB5" s="0"/>
      <c r="AUC5" s="0"/>
      <c r="AUD5" s="0"/>
      <c r="AUE5" s="0"/>
      <c r="AUF5" s="0"/>
      <c r="AUG5" s="0"/>
      <c r="AUH5" s="0"/>
      <c r="AUI5" s="0"/>
      <c r="AUJ5" s="0"/>
      <c r="AUK5" s="0"/>
      <c r="AUL5" s="0"/>
      <c r="AUM5" s="0"/>
      <c r="AUN5" s="0"/>
      <c r="AUO5" s="0"/>
      <c r="AUP5" s="0"/>
      <c r="AUQ5" s="0"/>
      <c r="AUR5" s="0"/>
      <c r="AUS5" s="0"/>
      <c r="AUT5" s="0"/>
      <c r="AUU5" s="0"/>
      <c r="AUV5" s="0"/>
      <c r="AUW5" s="0"/>
      <c r="AUX5" s="0"/>
      <c r="AUY5" s="0"/>
      <c r="AUZ5" s="0"/>
      <c r="AVA5" s="0"/>
      <c r="AVB5" s="0"/>
      <c r="AVC5" s="0"/>
      <c r="AVD5" s="0"/>
      <c r="AVE5" s="0"/>
      <c r="AVF5" s="0"/>
      <c r="AVG5" s="0"/>
      <c r="AVH5" s="0"/>
      <c r="AVI5" s="0"/>
      <c r="AVJ5" s="0"/>
      <c r="AVK5" s="0"/>
      <c r="AVL5" s="0"/>
      <c r="AVM5" s="0"/>
      <c r="AVN5" s="0"/>
      <c r="AVO5" s="0"/>
      <c r="AVP5" s="0"/>
      <c r="AVQ5" s="0"/>
      <c r="AVR5" s="0"/>
      <c r="AVS5" s="0"/>
      <c r="AVT5" s="0"/>
      <c r="AVU5" s="0"/>
      <c r="AVV5" s="0"/>
      <c r="AVW5" s="0"/>
      <c r="AVX5" s="0"/>
      <c r="AVY5" s="0"/>
      <c r="AVZ5" s="0"/>
      <c r="AWA5" s="0"/>
      <c r="AWB5" s="0"/>
      <c r="AWC5" s="0"/>
      <c r="AWD5" s="0"/>
      <c r="AWE5" s="0"/>
      <c r="AWF5" s="0"/>
      <c r="AWG5" s="0"/>
      <c r="AWH5" s="0"/>
      <c r="AWI5" s="0"/>
      <c r="AWJ5" s="0"/>
      <c r="AWK5" s="0"/>
      <c r="AWL5" s="0"/>
      <c r="AWM5" s="0"/>
      <c r="AWN5" s="0"/>
      <c r="AWO5" s="0"/>
      <c r="AWP5" s="0"/>
      <c r="AWQ5" s="0"/>
      <c r="AWR5" s="0"/>
      <c r="AWS5" s="0"/>
      <c r="AWT5" s="0"/>
      <c r="AWU5" s="0"/>
      <c r="AWV5" s="0"/>
      <c r="AWW5" s="0"/>
      <c r="AWX5" s="0"/>
      <c r="AWY5" s="0"/>
      <c r="AWZ5" s="0"/>
      <c r="AXA5" s="0"/>
      <c r="AXB5" s="0"/>
      <c r="AXC5" s="0"/>
      <c r="AXD5" s="0"/>
      <c r="AXE5" s="0"/>
      <c r="AXF5" s="0"/>
      <c r="AXG5" s="0"/>
      <c r="AXH5" s="0"/>
      <c r="AXI5" s="0"/>
      <c r="AXJ5" s="0"/>
      <c r="AXK5" s="0"/>
      <c r="AXL5" s="0"/>
      <c r="AXM5" s="0"/>
      <c r="AXN5" s="0"/>
      <c r="AXO5" s="0"/>
      <c r="AXP5" s="0"/>
      <c r="AXQ5" s="0"/>
      <c r="AXR5" s="0"/>
      <c r="AXS5" s="0"/>
      <c r="AXT5" s="0"/>
      <c r="AXU5" s="0"/>
      <c r="AXV5" s="0"/>
      <c r="AXW5" s="0"/>
      <c r="AXX5" s="0"/>
      <c r="AXY5" s="0"/>
      <c r="AXZ5" s="0"/>
      <c r="AYA5" s="0"/>
      <c r="AYB5" s="0"/>
      <c r="AYC5" s="0"/>
      <c r="AYD5" s="0"/>
      <c r="AYE5" s="0"/>
      <c r="AYF5" s="0"/>
      <c r="AYG5" s="0"/>
      <c r="AYH5" s="0"/>
      <c r="AYI5" s="0"/>
      <c r="AYJ5" s="0"/>
      <c r="AYK5" s="0"/>
      <c r="AYL5" s="0"/>
      <c r="AYM5" s="0"/>
      <c r="AYN5" s="0"/>
      <c r="AYO5" s="0"/>
      <c r="AYP5" s="0"/>
      <c r="AYQ5" s="0"/>
      <c r="AYR5" s="0"/>
      <c r="AYS5" s="0"/>
      <c r="AYT5" s="0"/>
      <c r="AYU5" s="0"/>
      <c r="AYV5" s="0"/>
      <c r="AYW5" s="0"/>
      <c r="AYX5" s="0"/>
      <c r="AYY5" s="0"/>
      <c r="AYZ5" s="0"/>
      <c r="AZA5" s="0"/>
      <c r="AZB5" s="0"/>
      <c r="AZC5" s="0"/>
      <c r="AZD5" s="0"/>
      <c r="AZE5" s="0"/>
      <c r="AZF5" s="0"/>
      <c r="AZG5" s="0"/>
      <c r="AZH5" s="0"/>
      <c r="AZI5" s="0"/>
      <c r="AZJ5" s="0"/>
      <c r="AZK5" s="0"/>
      <c r="AZL5" s="0"/>
      <c r="AZM5" s="0"/>
      <c r="AZN5" s="0"/>
      <c r="AZO5" s="0"/>
      <c r="AZP5" s="0"/>
      <c r="AZQ5" s="0"/>
      <c r="AZR5" s="0"/>
      <c r="AZS5" s="0"/>
      <c r="AZT5" s="0"/>
      <c r="AZU5" s="0"/>
      <c r="AZV5" s="0"/>
      <c r="AZW5" s="0"/>
      <c r="AZX5" s="0"/>
      <c r="AZY5" s="0"/>
      <c r="AZZ5" s="0"/>
      <c r="BAA5" s="0"/>
      <c r="BAB5" s="0"/>
      <c r="BAC5" s="0"/>
      <c r="BAD5" s="0"/>
      <c r="BAE5" s="0"/>
      <c r="BAF5" s="0"/>
      <c r="BAG5" s="0"/>
      <c r="BAH5" s="0"/>
      <c r="BAI5" s="0"/>
      <c r="BAJ5" s="0"/>
      <c r="BAK5" s="0"/>
      <c r="BAL5" s="0"/>
      <c r="BAM5" s="0"/>
      <c r="BAN5" s="0"/>
      <c r="BAO5" s="0"/>
      <c r="BAP5" s="0"/>
      <c r="BAQ5" s="0"/>
      <c r="BAR5" s="0"/>
      <c r="BAS5" s="0"/>
      <c r="BAT5" s="0"/>
      <c r="BAU5" s="0"/>
      <c r="BAV5" s="0"/>
      <c r="BAW5" s="0"/>
      <c r="BAX5" s="0"/>
      <c r="BAY5" s="0"/>
      <c r="BAZ5" s="0"/>
      <c r="BBA5" s="0"/>
      <c r="BBB5" s="0"/>
      <c r="BBC5" s="0"/>
      <c r="BBD5" s="0"/>
      <c r="BBE5" s="0"/>
      <c r="BBF5" s="0"/>
      <c r="BBG5" s="0"/>
      <c r="BBH5" s="0"/>
      <c r="BBI5" s="0"/>
      <c r="BBJ5" s="0"/>
      <c r="BBK5" s="0"/>
      <c r="BBL5" s="0"/>
      <c r="BBM5" s="0"/>
      <c r="BBN5" s="0"/>
      <c r="BBO5" s="0"/>
      <c r="BBP5" s="0"/>
      <c r="BBQ5" s="0"/>
      <c r="BBR5" s="0"/>
      <c r="BBS5" s="0"/>
      <c r="BBT5" s="0"/>
      <c r="BBU5" s="0"/>
      <c r="BBV5" s="0"/>
      <c r="BBW5" s="0"/>
      <c r="BBX5" s="0"/>
      <c r="BBY5" s="0"/>
      <c r="BBZ5" s="0"/>
      <c r="BCA5" s="0"/>
      <c r="BCB5" s="0"/>
      <c r="BCC5" s="0"/>
      <c r="BCD5" s="0"/>
      <c r="BCE5" s="0"/>
      <c r="BCF5" s="0"/>
      <c r="BCG5" s="0"/>
      <c r="BCH5" s="0"/>
      <c r="BCI5" s="0"/>
      <c r="BCJ5" s="0"/>
      <c r="BCK5" s="0"/>
      <c r="BCL5" s="0"/>
      <c r="BCM5" s="0"/>
      <c r="BCN5" s="0"/>
      <c r="BCO5" s="0"/>
      <c r="BCP5" s="0"/>
      <c r="BCQ5" s="0"/>
      <c r="BCR5" s="0"/>
      <c r="BCS5" s="0"/>
      <c r="BCT5" s="0"/>
      <c r="BCU5" s="0"/>
      <c r="BCV5" s="0"/>
      <c r="BCW5" s="0"/>
      <c r="BCX5" s="0"/>
      <c r="BCY5" s="0"/>
      <c r="BCZ5" s="0"/>
      <c r="BDA5" s="0"/>
      <c r="BDB5" s="0"/>
      <c r="BDC5" s="0"/>
      <c r="BDD5" s="0"/>
      <c r="BDE5" s="0"/>
      <c r="BDF5" s="0"/>
      <c r="BDG5" s="0"/>
      <c r="BDH5" s="0"/>
      <c r="BDI5" s="0"/>
      <c r="BDJ5" s="0"/>
      <c r="BDK5" s="0"/>
      <c r="BDL5" s="0"/>
      <c r="BDM5" s="0"/>
      <c r="BDN5" s="0"/>
      <c r="BDO5" s="0"/>
      <c r="BDP5" s="0"/>
      <c r="BDQ5" s="0"/>
      <c r="BDR5" s="0"/>
      <c r="BDS5" s="0"/>
      <c r="BDT5" s="0"/>
      <c r="BDU5" s="0"/>
      <c r="BDV5" s="0"/>
      <c r="BDW5" s="0"/>
      <c r="BDX5" s="0"/>
      <c r="BDY5" s="0"/>
      <c r="BDZ5" s="0"/>
      <c r="BEA5" s="0"/>
      <c r="BEB5" s="0"/>
      <c r="BEC5" s="0"/>
      <c r="BED5" s="0"/>
      <c r="BEE5" s="0"/>
      <c r="BEF5" s="0"/>
      <c r="BEG5" s="0"/>
      <c r="BEH5" s="0"/>
      <c r="BEI5" s="0"/>
      <c r="BEJ5" s="0"/>
      <c r="BEK5" s="0"/>
      <c r="BEL5" s="0"/>
      <c r="BEM5" s="0"/>
      <c r="BEN5" s="0"/>
      <c r="BEO5" s="0"/>
      <c r="BEP5" s="0"/>
      <c r="BEQ5" s="0"/>
      <c r="BER5" s="0"/>
      <c r="BES5" s="0"/>
      <c r="BET5" s="0"/>
      <c r="BEU5" s="0"/>
      <c r="BEV5" s="0"/>
      <c r="BEW5" s="0"/>
      <c r="BEX5" s="0"/>
      <c r="BEY5" s="0"/>
      <c r="BEZ5" s="0"/>
      <c r="BFA5" s="0"/>
      <c r="BFB5" s="0"/>
      <c r="BFC5" s="0"/>
      <c r="BFD5" s="0"/>
      <c r="BFE5" s="0"/>
      <c r="BFF5" s="0"/>
      <c r="BFG5" s="0"/>
      <c r="BFH5" s="0"/>
      <c r="BFI5" s="0"/>
      <c r="BFJ5" s="0"/>
      <c r="BFK5" s="0"/>
      <c r="BFL5" s="0"/>
      <c r="BFM5" s="0"/>
      <c r="BFN5" s="0"/>
      <c r="BFO5" s="0"/>
      <c r="BFP5" s="0"/>
      <c r="BFQ5" s="0"/>
      <c r="BFR5" s="0"/>
      <c r="BFS5" s="0"/>
      <c r="BFT5" s="0"/>
      <c r="BFU5" s="0"/>
      <c r="BFV5" s="0"/>
      <c r="BFW5" s="0"/>
      <c r="BFX5" s="0"/>
      <c r="BFY5" s="0"/>
      <c r="BFZ5" s="0"/>
      <c r="BGA5" s="0"/>
      <c r="BGB5" s="0"/>
      <c r="BGC5" s="0"/>
      <c r="BGD5" s="0"/>
      <c r="BGE5" s="0"/>
      <c r="BGF5" s="0"/>
      <c r="BGG5" s="0"/>
      <c r="BGH5" s="0"/>
      <c r="BGI5" s="0"/>
      <c r="BGJ5" s="0"/>
      <c r="BGK5" s="0"/>
      <c r="BGL5" s="0"/>
      <c r="BGM5" s="0"/>
      <c r="BGN5" s="0"/>
      <c r="BGO5" s="0"/>
      <c r="BGP5" s="0"/>
      <c r="BGQ5" s="0"/>
      <c r="BGR5" s="0"/>
      <c r="BGS5" s="0"/>
      <c r="BGT5" s="0"/>
      <c r="BGU5" s="0"/>
      <c r="BGV5" s="0"/>
      <c r="BGW5" s="0"/>
      <c r="BGX5" s="0"/>
      <c r="BGY5" s="0"/>
      <c r="BGZ5" s="0"/>
      <c r="BHA5" s="0"/>
      <c r="BHB5" s="0"/>
      <c r="BHC5" s="0"/>
      <c r="BHD5" s="0"/>
      <c r="BHE5" s="0"/>
      <c r="BHF5" s="0"/>
      <c r="BHG5" s="0"/>
      <c r="BHH5" s="0"/>
      <c r="BHI5" s="0"/>
      <c r="BHJ5" s="0"/>
      <c r="BHK5" s="0"/>
      <c r="BHL5" s="0"/>
      <c r="BHM5" s="0"/>
      <c r="BHN5" s="0"/>
      <c r="BHO5" s="0"/>
      <c r="BHP5" s="0"/>
      <c r="BHQ5" s="0"/>
      <c r="BHR5" s="0"/>
      <c r="BHS5" s="0"/>
      <c r="BHT5" s="0"/>
      <c r="BHU5" s="0"/>
      <c r="BHV5" s="0"/>
      <c r="BHW5" s="0"/>
      <c r="BHX5" s="0"/>
      <c r="BHY5" s="0"/>
      <c r="BHZ5" s="0"/>
      <c r="BIA5" s="0"/>
      <c r="BIB5" s="0"/>
      <c r="BIC5" s="0"/>
      <c r="BID5" s="0"/>
      <c r="BIE5" s="0"/>
      <c r="BIF5" s="0"/>
      <c r="BIG5" s="0"/>
      <c r="BIH5" s="0"/>
      <c r="BII5" s="0"/>
      <c r="BIJ5" s="0"/>
      <c r="BIK5" s="0"/>
      <c r="BIL5" s="0"/>
      <c r="BIM5" s="0"/>
      <c r="BIN5" s="0"/>
      <c r="BIO5" s="0"/>
      <c r="BIP5" s="0"/>
      <c r="BIQ5" s="0"/>
      <c r="BIR5" s="0"/>
      <c r="BIS5" s="0"/>
      <c r="BIT5" s="0"/>
      <c r="BIU5" s="0"/>
      <c r="BIV5" s="0"/>
      <c r="BIW5" s="0"/>
      <c r="BIX5" s="0"/>
      <c r="BIY5" s="0"/>
      <c r="BIZ5" s="0"/>
      <c r="BJA5" s="0"/>
      <c r="BJB5" s="0"/>
      <c r="BJC5" s="0"/>
      <c r="BJD5" s="0"/>
      <c r="BJE5" s="0"/>
      <c r="BJF5" s="0"/>
      <c r="BJG5" s="0"/>
      <c r="BJH5" s="0"/>
      <c r="BJI5" s="0"/>
      <c r="BJJ5" s="0"/>
      <c r="BJK5" s="0"/>
      <c r="BJL5" s="0"/>
      <c r="BJM5" s="0"/>
      <c r="BJN5" s="0"/>
      <c r="BJO5" s="0"/>
      <c r="BJP5" s="0"/>
      <c r="BJQ5" s="0"/>
      <c r="BJR5" s="0"/>
      <c r="BJS5" s="0"/>
      <c r="BJT5" s="0"/>
      <c r="BJU5" s="0"/>
      <c r="BJV5" s="0"/>
      <c r="BJW5" s="0"/>
      <c r="BJX5" s="0"/>
      <c r="BJY5" s="0"/>
      <c r="BJZ5" s="0"/>
      <c r="BKA5" s="0"/>
      <c r="BKB5" s="0"/>
      <c r="BKC5" s="0"/>
      <c r="BKD5" s="0"/>
      <c r="BKE5" s="0"/>
      <c r="BKF5" s="0"/>
      <c r="BKG5" s="0"/>
      <c r="BKH5" s="0"/>
      <c r="BKI5" s="0"/>
      <c r="BKJ5" s="0"/>
      <c r="BKK5" s="0"/>
      <c r="BKL5" s="0"/>
      <c r="BKM5" s="0"/>
      <c r="BKN5" s="0"/>
      <c r="BKO5" s="0"/>
      <c r="BKP5" s="0"/>
      <c r="BKQ5" s="0"/>
      <c r="BKR5" s="0"/>
      <c r="BKS5" s="0"/>
      <c r="BKT5" s="0"/>
      <c r="BKU5" s="0"/>
      <c r="BKV5" s="0"/>
      <c r="BKW5" s="0"/>
      <c r="BKX5" s="0"/>
      <c r="BKY5" s="0"/>
      <c r="BKZ5" s="0"/>
      <c r="BLA5" s="0"/>
      <c r="BLB5" s="0"/>
      <c r="BLC5" s="0"/>
      <c r="BLD5" s="0"/>
      <c r="BLE5" s="0"/>
      <c r="BLF5" s="0"/>
      <c r="BLG5" s="0"/>
      <c r="BLH5" s="0"/>
      <c r="BLI5" s="0"/>
      <c r="BLJ5" s="0"/>
      <c r="BLK5" s="0"/>
      <c r="BLL5" s="0"/>
      <c r="BLM5" s="0"/>
      <c r="BLN5" s="0"/>
      <c r="BLO5" s="0"/>
      <c r="BLP5" s="0"/>
      <c r="BLQ5" s="0"/>
      <c r="BLR5" s="0"/>
      <c r="BLS5" s="0"/>
      <c r="BLT5" s="0"/>
      <c r="BLU5" s="0"/>
      <c r="BLV5" s="0"/>
      <c r="BLW5" s="0"/>
      <c r="BLX5" s="0"/>
      <c r="BLY5" s="0"/>
      <c r="BLZ5" s="0"/>
      <c r="BMA5" s="0"/>
      <c r="BMB5" s="0"/>
      <c r="BMC5" s="0"/>
      <c r="BMD5" s="0"/>
      <c r="BME5" s="0"/>
      <c r="BMF5" s="0"/>
      <c r="BMG5" s="0"/>
      <c r="BMH5" s="0"/>
      <c r="BMI5" s="0"/>
      <c r="BMJ5" s="0"/>
      <c r="BMK5" s="0"/>
      <c r="BML5" s="0"/>
      <c r="BMM5" s="0"/>
      <c r="BMN5" s="0"/>
      <c r="BMO5" s="0"/>
      <c r="BMP5" s="0"/>
      <c r="BMQ5" s="0"/>
      <c r="BMR5" s="0"/>
      <c r="BMS5" s="0"/>
      <c r="BMT5" s="0"/>
      <c r="BMU5" s="0"/>
      <c r="BMV5" s="0"/>
      <c r="BMW5" s="0"/>
      <c r="BMX5" s="0"/>
      <c r="BMY5" s="0"/>
      <c r="BMZ5" s="0"/>
      <c r="BNA5" s="0"/>
      <c r="BNB5" s="0"/>
      <c r="BNC5" s="0"/>
      <c r="BND5" s="0"/>
      <c r="BNE5" s="0"/>
      <c r="BNF5" s="0"/>
      <c r="BNG5" s="0"/>
      <c r="BNH5" s="0"/>
      <c r="BNI5" s="0"/>
      <c r="BNJ5" s="0"/>
      <c r="BNK5" s="0"/>
      <c r="BNL5" s="0"/>
      <c r="BNM5" s="0"/>
      <c r="BNN5" s="0"/>
      <c r="BNO5" s="0"/>
      <c r="BNP5" s="0"/>
      <c r="BNQ5" s="0"/>
      <c r="BNR5" s="0"/>
      <c r="BNS5" s="0"/>
      <c r="BNT5" s="0"/>
      <c r="BNU5" s="0"/>
      <c r="BNV5" s="0"/>
      <c r="BNW5" s="0"/>
      <c r="BNX5" s="0"/>
      <c r="BNY5" s="0"/>
      <c r="BNZ5" s="0"/>
      <c r="BOA5" s="0"/>
      <c r="BOB5" s="0"/>
      <c r="BOC5" s="0"/>
      <c r="BOD5" s="0"/>
      <c r="BOE5" s="0"/>
      <c r="BOF5" s="0"/>
      <c r="BOG5" s="0"/>
      <c r="BOH5" s="0"/>
      <c r="BOI5" s="0"/>
      <c r="BOJ5" s="0"/>
      <c r="BOK5" s="0"/>
      <c r="BOL5" s="0"/>
      <c r="BOM5" s="0"/>
      <c r="BON5" s="0"/>
      <c r="BOO5" s="0"/>
      <c r="BOP5" s="0"/>
      <c r="BOQ5" s="0"/>
      <c r="BOR5" s="0"/>
      <c r="BOS5" s="0"/>
      <c r="BOT5" s="0"/>
      <c r="BOU5" s="0"/>
      <c r="BOV5" s="0"/>
      <c r="BOW5" s="0"/>
      <c r="BOX5" s="0"/>
      <c r="BOY5" s="0"/>
      <c r="BOZ5" s="0"/>
      <c r="BPA5" s="0"/>
      <c r="BPB5" s="0"/>
      <c r="BPC5" s="0"/>
      <c r="BPD5" s="0"/>
      <c r="BPE5" s="0"/>
      <c r="BPF5" s="0"/>
      <c r="BPG5" s="0"/>
      <c r="BPH5" s="0"/>
      <c r="BPI5" s="0"/>
      <c r="BPJ5" s="0"/>
      <c r="BPK5" s="0"/>
      <c r="BPL5" s="0"/>
      <c r="BPM5" s="0"/>
      <c r="BPN5" s="0"/>
      <c r="BPO5" s="0"/>
      <c r="BPP5" s="0"/>
      <c r="BPQ5" s="0"/>
      <c r="BPR5" s="0"/>
      <c r="BPS5" s="0"/>
      <c r="BPT5" s="0"/>
      <c r="BPU5" s="0"/>
      <c r="BPV5" s="0"/>
      <c r="BPW5" s="0"/>
      <c r="BPX5" s="0"/>
      <c r="BPY5" s="0"/>
      <c r="BPZ5" s="0"/>
      <c r="BQA5" s="0"/>
      <c r="BQB5" s="0"/>
      <c r="BQC5" s="0"/>
      <c r="BQD5" s="0"/>
      <c r="BQE5" s="0"/>
      <c r="BQF5" s="0"/>
      <c r="BQG5" s="0"/>
      <c r="BQH5" s="0"/>
      <c r="BQI5" s="0"/>
      <c r="BQJ5" s="0"/>
      <c r="BQK5" s="0"/>
      <c r="BQL5" s="0"/>
      <c r="BQM5" s="0"/>
      <c r="BQN5" s="0"/>
      <c r="BQO5" s="0"/>
      <c r="BQP5" s="0"/>
      <c r="BQQ5" s="0"/>
      <c r="BQR5" s="0"/>
      <c r="BQS5" s="0"/>
      <c r="BQT5" s="0"/>
      <c r="BQU5" s="0"/>
      <c r="BQV5" s="0"/>
      <c r="BQW5" s="0"/>
      <c r="BQX5" s="0"/>
      <c r="BQY5" s="0"/>
      <c r="BQZ5" s="0"/>
      <c r="BRA5" s="0"/>
      <c r="BRB5" s="0"/>
      <c r="BRC5" s="0"/>
      <c r="BRD5" s="0"/>
      <c r="BRE5" s="0"/>
      <c r="BRF5" s="0"/>
      <c r="BRG5" s="0"/>
      <c r="BRH5" s="0"/>
      <c r="BRI5" s="0"/>
      <c r="BRJ5" s="0"/>
      <c r="BRK5" s="0"/>
      <c r="BRL5" s="0"/>
      <c r="BRM5" s="0"/>
      <c r="BRN5" s="0"/>
      <c r="BRO5" s="0"/>
      <c r="BRP5" s="0"/>
      <c r="BRQ5" s="0"/>
      <c r="BRR5" s="0"/>
      <c r="BRS5" s="0"/>
      <c r="BRT5" s="0"/>
      <c r="BRU5" s="0"/>
      <c r="BRV5" s="0"/>
      <c r="BRW5" s="0"/>
      <c r="BRX5" s="0"/>
      <c r="BRY5" s="0"/>
      <c r="BRZ5" s="0"/>
      <c r="BSA5" s="0"/>
      <c r="BSB5" s="0"/>
      <c r="BSC5" s="0"/>
      <c r="BSD5" s="0"/>
      <c r="BSE5" s="0"/>
      <c r="BSF5" s="0"/>
      <c r="BSG5" s="0"/>
      <c r="BSH5" s="0"/>
      <c r="BSI5" s="0"/>
      <c r="BSJ5" s="0"/>
      <c r="BSK5" s="0"/>
      <c r="BSL5" s="0"/>
      <c r="BSM5" s="0"/>
      <c r="BSN5" s="0"/>
      <c r="BSO5" s="0"/>
      <c r="BSP5" s="0"/>
      <c r="BSQ5" s="0"/>
      <c r="BSR5" s="0"/>
      <c r="BSS5" s="0"/>
      <c r="BST5" s="0"/>
      <c r="BSU5" s="0"/>
      <c r="BSV5" s="0"/>
      <c r="BSW5" s="0"/>
      <c r="BSX5" s="0"/>
      <c r="BSY5" s="0"/>
      <c r="BSZ5" s="0"/>
      <c r="BTA5" s="0"/>
      <c r="BTB5" s="0"/>
      <c r="BTC5" s="0"/>
      <c r="BTD5" s="0"/>
      <c r="BTE5" s="0"/>
      <c r="BTF5" s="0"/>
      <c r="BTG5" s="0"/>
      <c r="BTH5" s="0"/>
      <c r="BTI5" s="0"/>
      <c r="BTJ5" s="0"/>
      <c r="BTK5" s="0"/>
      <c r="BTL5" s="0"/>
      <c r="BTM5" s="0"/>
      <c r="BTN5" s="0"/>
      <c r="BTO5" s="0"/>
      <c r="BTP5" s="0"/>
      <c r="BTQ5" s="0"/>
      <c r="BTR5" s="0"/>
      <c r="BTS5" s="0"/>
      <c r="BTT5" s="0"/>
      <c r="BTU5" s="0"/>
      <c r="BTV5" s="0"/>
      <c r="BTW5" s="0"/>
      <c r="BTX5" s="0"/>
      <c r="BTY5" s="0"/>
      <c r="BTZ5" s="0"/>
      <c r="BUA5" s="0"/>
      <c r="BUB5" s="0"/>
      <c r="BUC5" s="0"/>
      <c r="BUD5" s="0"/>
      <c r="BUE5" s="0"/>
      <c r="BUF5" s="0"/>
      <c r="BUG5" s="0"/>
      <c r="BUH5" s="0"/>
      <c r="BUI5" s="0"/>
      <c r="BUJ5" s="0"/>
      <c r="BUK5" s="0"/>
      <c r="BUL5" s="0"/>
      <c r="BUM5" s="0"/>
      <c r="BUN5" s="0"/>
      <c r="BUO5" s="0"/>
      <c r="BUP5" s="0"/>
      <c r="BUQ5" s="0"/>
      <c r="BUR5" s="0"/>
      <c r="BUS5" s="0"/>
      <c r="BUT5" s="0"/>
      <c r="BUU5" s="0"/>
      <c r="BUV5" s="0"/>
      <c r="BUW5" s="0"/>
      <c r="BUX5" s="0"/>
      <c r="BUY5" s="0"/>
      <c r="BUZ5" s="0"/>
      <c r="BVA5" s="0"/>
      <c r="BVB5" s="0"/>
      <c r="BVC5" s="0"/>
      <c r="BVD5" s="0"/>
      <c r="BVE5" s="0"/>
      <c r="BVF5" s="0"/>
      <c r="BVG5" s="0"/>
      <c r="BVH5" s="0"/>
      <c r="BVI5" s="0"/>
      <c r="BVJ5" s="0"/>
      <c r="BVK5" s="0"/>
      <c r="BVL5" s="0"/>
      <c r="BVM5" s="0"/>
      <c r="BVN5" s="0"/>
      <c r="BVO5" s="0"/>
      <c r="BVP5" s="0"/>
      <c r="BVQ5" s="0"/>
      <c r="BVR5" s="0"/>
      <c r="BVS5" s="0"/>
      <c r="BVT5" s="0"/>
      <c r="BVU5" s="0"/>
      <c r="BVV5" s="0"/>
      <c r="BVW5" s="0"/>
      <c r="BVX5" s="0"/>
      <c r="BVY5" s="0"/>
      <c r="BVZ5" s="0"/>
      <c r="BWA5" s="0"/>
      <c r="BWB5" s="0"/>
      <c r="BWC5" s="0"/>
      <c r="BWD5" s="0"/>
      <c r="BWE5" s="0"/>
      <c r="BWF5" s="0"/>
      <c r="BWG5" s="0"/>
      <c r="BWH5" s="0"/>
      <c r="BWI5" s="0"/>
      <c r="BWJ5" s="0"/>
      <c r="BWK5" s="0"/>
      <c r="BWL5" s="0"/>
      <c r="BWM5" s="0"/>
      <c r="BWN5" s="0"/>
      <c r="BWO5" s="0"/>
      <c r="BWP5" s="0"/>
      <c r="BWQ5" s="0"/>
      <c r="BWR5" s="0"/>
      <c r="BWS5" s="0"/>
      <c r="BWT5" s="0"/>
      <c r="BWU5" s="0"/>
      <c r="BWV5" s="0"/>
      <c r="BWW5" s="0"/>
      <c r="BWX5" s="0"/>
      <c r="BWY5" s="0"/>
      <c r="BWZ5" s="0"/>
      <c r="BXA5" s="0"/>
      <c r="BXB5" s="0"/>
      <c r="BXC5" s="0"/>
      <c r="BXD5" s="0"/>
      <c r="BXE5" s="0"/>
      <c r="BXF5" s="0"/>
      <c r="BXG5" s="0"/>
      <c r="BXH5" s="0"/>
      <c r="BXI5" s="0"/>
      <c r="BXJ5" s="0"/>
      <c r="BXK5" s="0"/>
      <c r="BXL5" s="0"/>
      <c r="BXM5" s="0"/>
      <c r="BXN5" s="0"/>
      <c r="BXO5" s="0"/>
      <c r="BXP5" s="0"/>
      <c r="BXQ5" s="0"/>
      <c r="BXR5" s="0"/>
      <c r="BXS5" s="0"/>
      <c r="BXT5" s="0"/>
      <c r="BXU5" s="0"/>
      <c r="BXV5" s="0"/>
      <c r="BXW5" s="0"/>
      <c r="BXX5" s="0"/>
      <c r="BXY5" s="0"/>
      <c r="BXZ5" s="0"/>
      <c r="BYA5" s="0"/>
      <c r="BYB5" s="0"/>
      <c r="BYC5" s="0"/>
      <c r="BYD5" s="0"/>
      <c r="BYE5" s="0"/>
      <c r="BYF5" s="0"/>
      <c r="BYG5" s="0"/>
      <c r="BYH5" s="0"/>
      <c r="BYI5" s="0"/>
      <c r="BYJ5" s="0"/>
      <c r="BYK5" s="0"/>
      <c r="BYL5" s="0"/>
      <c r="BYM5" s="0"/>
      <c r="BYN5" s="0"/>
      <c r="BYO5" s="0"/>
      <c r="BYP5" s="0"/>
      <c r="BYQ5" s="0"/>
      <c r="BYR5" s="0"/>
      <c r="BYS5" s="0"/>
      <c r="BYT5" s="0"/>
      <c r="BYU5" s="0"/>
      <c r="BYV5" s="0"/>
      <c r="BYW5" s="0"/>
      <c r="BYX5" s="0"/>
      <c r="BYY5" s="0"/>
      <c r="BYZ5" s="0"/>
      <c r="BZA5" s="0"/>
      <c r="BZB5" s="0"/>
      <c r="BZC5" s="0"/>
      <c r="BZD5" s="0"/>
      <c r="BZE5" s="0"/>
      <c r="BZF5" s="0"/>
      <c r="BZG5" s="0"/>
      <c r="BZH5" s="0"/>
      <c r="BZI5" s="0"/>
      <c r="BZJ5" s="0"/>
      <c r="BZK5" s="0"/>
      <c r="BZL5" s="0"/>
      <c r="BZM5" s="0"/>
      <c r="BZN5" s="0"/>
      <c r="BZO5" s="0"/>
      <c r="BZP5" s="0"/>
      <c r="BZQ5" s="0"/>
      <c r="BZR5" s="0"/>
      <c r="BZS5" s="0"/>
      <c r="BZT5" s="0"/>
      <c r="BZU5" s="0"/>
      <c r="BZV5" s="0"/>
      <c r="BZW5" s="0"/>
      <c r="BZX5" s="0"/>
      <c r="BZY5" s="0"/>
      <c r="BZZ5" s="0"/>
      <c r="CAA5" s="0"/>
      <c r="CAB5" s="0"/>
      <c r="CAC5" s="0"/>
      <c r="CAD5" s="0"/>
      <c r="CAE5" s="0"/>
      <c r="CAF5" s="0"/>
      <c r="CAG5" s="0"/>
      <c r="CAH5" s="0"/>
      <c r="CAI5" s="0"/>
      <c r="CAJ5" s="0"/>
      <c r="CAK5" s="0"/>
      <c r="CAL5" s="0"/>
      <c r="CAM5" s="0"/>
      <c r="CAN5" s="0"/>
      <c r="CAO5" s="0"/>
      <c r="CAP5" s="0"/>
      <c r="CAQ5" s="0"/>
      <c r="CAR5" s="0"/>
      <c r="CAS5" s="0"/>
      <c r="CAT5" s="0"/>
      <c r="CAU5" s="0"/>
      <c r="CAV5" s="0"/>
      <c r="CAW5" s="0"/>
      <c r="CAX5" s="0"/>
      <c r="CAY5" s="0"/>
      <c r="CAZ5" s="0"/>
      <c r="CBA5" s="0"/>
      <c r="CBB5" s="0"/>
      <c r="CBC5" s="0"/>
      <c r="CBD5" s="0"/>
      <c r="CBE5" s="0"/>
      <c r="CBF5" s="0"/>
      <c r="CBG5" s="0"/>
      <c r="CBH5" s="0"/>
      <c r="CBI5" s="0"/>
      <c r="CBJ5" s="0"/>
      <c r="CBK5" s="0"/>
      <c r="CBL5" s="0"/>
      <c r="CBM5" s="0"/>
      <c r="CBN5" s="0"/>
      <c r="CBO5" s="0"/>
      <c r="CBP5" s="0"/>
      <c r="CBQ5" s="0"/>
      <c r="CBR5" s="0"/>
      <c r="CBS5" s="0"/>
      <c r="CBT5" s="0"/>
      <c r="CBU5" s="0"/>
      <c r="CBV5" s="0"/>
      <c r="CBW5" s="0"/>
      <c r="CBX5" s="0"/>
      <c r="CBY5" s="0"/>
      <c r="CBZ5" s="0"/>
      <c r="CCA5" s="0"/>
      <c r="CCB5" s="0"/>
      <c r="CCC5" s="0"/>
      <c r="CCD5" s="0"/>
      <c r="CCE5" s="0"/>
      <c r="CCF5" s="0"/>
      <c r="CCG5" s="0"/>
      <c r="CCH5" s="0"/>
      <c r="CCI5" s="0"/>
      <c r="CCJ5" s="0"/>
      <c r="CCK5" s="0"/>
      <c r="CCL5" s="0"/>
      <c r="CCM5" s="0"/>
      <c r="CCN5" s="0"/>
      <c r="CCO5" s="0"/>
      <c r="CCP5" s="0"/>
      <c r="CCQ5" s="0"/>
      <c r="CCR5" s="0"/>
      <c r="CCS5" s="0"/>
      <c r="CCT5" s="0"/>
      <c r="CCU5" s="0"/>
      <c r="CCV5" s="0"/>
      <c r="CCW5" s="0"/>
      <c r="CCX5" s="0"/>
      <c r="CCY5" s="0"/>
      <c r="CCZ5" s="0"/>
      <c r="CDA5" s="0"/>
      <c r="CDB5" s="0"/>
      <c r="CDC5" s="0"/>
      <c r="CDD5" s="0"/>
      <c r="CDE5" s="0"/>
      <c r="CDF5" s="0"/>
      <c r="CDG5" s="0"/>
      <c r="CDH5" s="0"/>
      <c r="CDI5" s="0"/>
      <c r="CDJ5" s="0"/>
      <c r="CDK5" s="0"/>
      <c r="CDL5" s="0"/>
      <c r="CDM5" s="0"/>
      <c r="CDN5" s="0"/>
      <c r="CDO5" s="0"/>
      <c r="CDP5" s="0"/>
      <c r="CDQ5" s="0"/>
      <c r="CDR5" s="0"/>
      <c r="CDS5" s="0"/>
      <c r="CDT5" s="0"/>
      <c r="CDU5" s="0"/>
      <c r="CDV5" s="0"/>
      <c r="CDW5" s="0"/>
      <c r="CDX5" s="0"/>
      <c r="CDY5" s="0"/>
      <c r="CDZ5" s="0"/>
      <c r="CEA5" s="0"/>
      <c r="CEB5" s="0"/>
      <c r="CEC5" s="0"/>
      <c r="CED5" s="0"/>
      <c r="CEE5" s="0"/>
      <c r="CEF5" s="0"/>
      <c r="CEG5" s="0"/>
      <c r="CEH5" s="0"/>
      <c r="CEI5" s="0"/>
      <c r="CEJ5" s="0"/>
      <c r="CEK5" s="0"/>
      <c r="CEL5" s="0"/>
      <c r="CEM5" s="0"/>
      <c r="CEN5" s="0"/>
      <c r="CEO5" s="0"/>
      <c r="CEP5" s="0"/>
      <c r="CEQ5" s="0"/>
      <c r="CER5" s="0"/>
      <c r="CES5" s="0"/>
      <c r="CET5" s="0"/>
      <c r="CEU5" s="0"/>
      <c r="CEV5" s="0"/>
      <c r="CEW5" s="0"/>
      <c r="CEX5" s="0"/>
      <c r="CEY5" s="0"/>
      <c r="CEZ5" s="0"/>
      <c r="CFA5" s="0"/>
      <c r="CFB5" s="0"/>
      <c r="CFC5" s="0"/>
      <c r="CFD5" s="0"/>
      <c r="CFE5" s="0"/>
      <c r="CFF5" s="0"/>
      <c r="CFG5" s="0"/>
      <c r="CFH5" s="0"/>
      <c r="CFI5" s="0"/>
      <c r="CFJ5" s="0"/>
      <c r="CFK5" s="0"/>
      <c r="CFL5" s="0"/>
      <c r="CFM5" s="0"/>
      <c r="CFN5" s="0"/>
      <c r="CFO5" s="0"/>
      <c r="CFP5" s="0"/>
      <c r="CFQ5" s="0"/>
      <c r="CFR5" s="0"/>
      <c r="CFS5" s="0"/>
      <c r="CFT5" s="0"/>
      <c r="CFU5" s="0"/>
      <c r="CFV5" s="0"/>
      <c r="CFW5" s="0"/>
      <c r="CFX5" s="0"/>
      <c r="CFY5" s="0"/>
      <c r="CFZ5" s="0"/>
      <c r="CGA5" s="0"/>
      <c r="CGB5" s="0"/>
      <c r="CGC5" s="0"/>
      <c r="CGD5" s="0"/>
      <c r="CGE5" s="0"/>
      <c r="CGF5" s="0"/>
      <c r="CGG5" s="0"/>
      <c r="CGH5" s="0"/>
      <c r="CGI5" s="0"/>
      <c r="CGJ5" s="0"/>
      <c r="CGK5" s="0"/>
      <c r="CGL5" s="0"/>
      <c r="CGM5" s="0"/>
      <c r="CGN5" s="0"/>
      <c r="CGO5" s="0"/>
      <c r="CGP5" s="0"/>
      <c r="CGQ5" s="0"/>
      <c r="CGR5" s="0"/>
      <c r="CGS5" s="0"/>
      <c r="CGT5" s="0"/>
      <c r="CGU5" s="0"/>
      <c r="CGV5" s="0"/>
      <c r="CGW5" s="0"/>
      <c r="CGX5" s="0"/>
      <c r="CGY5" s="0"/>
      <c r="CGZ5" s="0"/>
      <c r="CHA5" s="0"/>
      <c r="CHB5" s="0"/>
      <c r="CHC5" s="0"/>
      <c r="CHD5" s="0"/>
      <c r="CHE5" s="0"/>
      <c r="CHF5" s="0"/>
      <c r="CHG5" s="0"/>
      <c r="CHH5" s="0"/>
      <c r="CHI5" s="0"/>
      <c r="CHJ5" s="0"/>
      <c r="CHK5" s="0"/>
      <c r="CHL5" s="0"/>
      <c r="CHM5" s="0"/>
      <c r="CHN5" s="0"/>
      <c r="CHO5" s="0"/>
      <c r="CHP5" s="0"/>
      <c r="CHQ5" s="0"/>
      <c r="CHR5" s="0"/>
      <c r="CHS5" s="0"/>
      <c r="CHT5" s="0"/>
      <c r="CHU5" s="0"/>
      <c r="CHV5" s="0"/>
      <c r="CHW5" s="0"/>
      <c r="CHX5" s="0"/>
      <c r="CHY5" s="0"/>
      <c r="CHZ5" s="0"/>
      <c r="CIA5" s="0"/>
      <c r="CIB5" s="0"/>
      <c r="CIC5" s="0"/>
      <c r="CID5" s="0"/>
      <c r="CIE5" s="0"/>
      <c r="CIF5" s="0"/>
      <c r="CIG5" s="0"/>
      <c r="CIH5" s="0"/>
      <c r="CII5" s="0"/>
      <c r="CIJ5" s="0"/>
      <c r="CIK5" s="0"/>
      <c r="CIL5" s="0"/>
      <c r="CIM5" s="0"/>
      <c r="CIN5" s="0"/>
      <c r="CIO5" s="0"/>
      <c r="CIP5" s="0"/>
      <c r="CIQ5" s="0"/>
      <c r="CIR5" s="0"/>
      <c r="CIS5" s="0"/>
      <c r="CIT5" s="0"/>
      <c r="CIU5" s="0"/>
      <c r="CIV5" s="0"/>
      <c r="CIW5" s="0"/>
      <c r="CIX5" s="0"/>
      <c r="CIY5" s="0"/>
      <c r="CIZ5" s="0"/>
      <c r="CJA5" s="0"/>
      <c r="CJB5" s="0"/>
      <c r="CJC5" s="0"/>
      <c r="CJD5" s="0"/>
      <c r="CJE5" s="0"/>
      <c r="CJF5" s="0"/>
      <c r="CJG5" s="0"/>
      <c r="CJH5" s="0"/>
      <c r="CJI5" s="0"/>
      <c r="CJJ5" s="0"/>
      <c r="CJK5" s="0"/>
      <c r="CJL5" s="0"/>
      <c r="CJM5" s="0"/>
      <c r="CJN5" s="0"/>
      <c r="CJO5" s="0"/>
      <c r="CJP5" s="0"/>
      <c r="CJQ5" s="0"/>
      <c r="CJR5" s="0"/>
      <c r="CJS5" s="0"/>
      <c r="CJT5" s="0"/>
      <c r="CJU5" s="0"/>
      <c r="CJV5" s="0"/>
      <c r="CJW5" s="0"/>
      <c r="CJX5" s="0"/>
      <c r="CJY5" s="0"/>
      <c r="CJZ5" s="0"/>
      <c r="CKA5" s="0"/>
      <c r="CKB5" s="0"/>
      <c r="CKC5" s="0"/>
      <c r="CKD5" s="0"/>
      <c r="CKE5" s="0"/>
      <c r="CKF5" s="0"/>
      <c r="CKG5" s="0"/>
      <c r="CKH5" s="0"/>
      <c r="CKI5" s="0"/>
      <c r="CKJ5" s="0"/>
      <c r="CKK5" s="0"/>
      <c r="CKL5" s="0"/>
      <c r="CKM5" s="0"/>
      <c r="CKN5" s="0"/>
      <c r="CKO5" s="0"/>
      <c r="CKP5" s="0"/>
      <c r="CKQ5" s="0"/>
      <c r="CKR5" s="0"/>
      <c r="CKS5" s="0"/>
      <c r="CKT5" s="0"/>
      <c r="CKU5" s="0"/>
      <c r="CKV5" s="0"/>
      <c r="CKW5" s="0"/>
      <c r="CKX5" s="0"/>
      <c r="CKY5" s="0"/>
      <c r="CKZ5" s="0"/>
      <c r="CLA5" s="0"/>
      <c r="CLB5" s="0"/>
      <c r="CLC5" s="0"/>
      <c r="CLD5" s="0"/>
      <c r="CLE5" s="0"/>
      <c r="CLF5" s="0"/>
      <c r="CLG5" s="0"/>
      <c r="CLH5" s="0"/>
      <c r="CLI5" s="0"/>
      <c r="CLJ5" s="0"/>
      <c r="CLK5" s="0"/>
      <c r="CLL5" s="0"/>
      <c r="CLM5" s="0"/>
      <c r="CLN5" s="0"/>
      <c r="CLO5" s="0"/>
      <c r="CLP5" s="0"/>
      <c r="CLQ5" s="0"/>
      <c r="CLR5" s="0"/>
      <c r="CLS5" s="0"/>
      <c r="CLT5" s="0"/>
      <c r="CLU5" s="0"/>
      <c r="CLV5" s="0"/>
      <c r="CLW5" s="0"/>
      <c r="CLX5" s="0"/>
      <c r="CLY5" s="0"/>
      <c r="CLZ5" s="0"/>
      <c r="CMA5" s="0"/>
      <c r="CMB5" s="0"/>
      <c r="CMC5" s="0"/>
      <c r="CMD5" s="0"/>
      <c r="CME5" s="0"/>
      <c r="CMF5" s="0"/>
      <c r="CMG5" s="0"/>
      <c r="CMH5" s="0"/>
      <c r="CMI5" s="0"/>
      <c r="CMJ5" s="0"/>
      <c r="CMK5" s="0"/>
      <c r="CML5" s="0"/>
      <c r="CMM5" s="0"/>
      <c r="CMN5" s="0"/>
      <c r="CMO5" s="0"/>
      <c r="CMP5" s="0"/>
      <c r="CMQ5" s="0"/>
      <c r="CMR5" s="0"/>
      <c r="CMS5" s="0"/>
      <c r="CMT5" s="0"/>
      <c r="CMU5" s="0"/>
      <c r="CMV5" s="0"/>
      <c r="CMW5" s="0"/>
      <c r="CMX5" s="0"/>
      <c r="CMY5" s="0"/>
      <c r="CMZ5" s="0"/>
      <c r="CNA5" s="0"/>
      <c r="CNB5" s="0"/>
      <c r="CNC5" s="0"/>
      <c r="CND5" s="0"/>
      <c r="CNE5" s="0"/>
      <c r="CNF5" s="0"/>
      <c r="CNG5" s="0"/>
      <c r="CNH5" s="0"/>
      <c r="CNI5" s="0"/>
      <c r="CNJ5" s="0"/>
      <c r="CNK5" s="0"/>
      <c r="CNL5" s="0"/>
      <c r="CNM5" s="0"/>
      <c r="CNN5" s="0"/>
      <c r="CNO5" s="0"/>
      <c r="CNP5" s="0"/>
      <c r="CNQ5" s="0"/>
      <c r="CNR5" s="0"/>
      <c r="CNS5" s="0"/>
      <c r="CNT5" s="0"/>
      <c r="CNU5" s="0"/>
      <c r="CNV5" s="0"/>
      <c r="CNW5" s="0"/>
      <c r="CNX5" s="0"/>
      <c r="CNY5" s="0"/>
      <c r="CNZ5" s="0"/>
      <c r="COA5" s="0"/>
      <c r="COB5" s="0"/>
      <c r="COC5" s="0"/>
      <c r="COD5" s="0"/>
      <c r="COE5" s="0"/>
      <c r="COF5" s="0"/>
      <c r="COG5" s="0"/>
      <c r="COH5" s="0"/>
      <c r="COI5" s="0"/>
      <c r="COJ5" s="0"/>
      <c r="COK5" s="0"/>
      <c r="COL5" s="0"/>
      <c r="COM5" s="0"/>
      <c r="CON5" s="0"/>
      <c r="COO5" s="0"/>
      <c r="COP5" s="0"/>
      <c r="COQ5" s="0"/>
      <c r="COR5" s="0"/>
      <c r="COS5" s="0"/>
      <c r="COT5" s="0"/>
      <c r="COU5" s="0"/>
      <c r="COV5" s="0"/>
      <c r="COW5" s="0"/>
      <c r="COX5" s="0"/>
      <c r="COY5" s="0"/>
      <c r="COZ5" s="0"/>
      <c r="CPA5" s="0"/>
      <c r="CPB5" s="0"/>
      <c r="CPC5" s="0"/>
      <c r="CPD5" s="0"/>
      <c r="CPE5" s="0"/>
      <c r="CPF5" s="0"/>
      <c r="CPG5" s="0"/>
      <c r="CPH5" s="0"/>
      <c r="CPI5" s="0"/>
      <c r="CPJ5" s="0"/>
      <c r="CPK5" s="0"/>
      <c r="CPL5" s="0"/>
      <c r="CPM5" s="0"/>
      <c r="CPN5" s="0"/>
      <c r="CPO5" s="0"/>
      <c r="CPP5" s="0"/>
      <c r="CPQ5" s="0"/>
      <c r="CPR5" s="0"/>
      <c r="CPS5" s="0"/>
      <c r="CPT5" s="0"/>
      <c r="CPU5" s="0"/>
      <c r="CPV5" s="0"/>
      <c r="CPW5" s="0"/>
      <c r="CPX5" s="0"/>
      <c r="CPY5" s="0"/>
      <c r="CPZ5" s="0"/>
      <c r="CQA5" s="0"/>
      <c r="CQB5" s="0"/>
      <c r="CQC5" s="0"/>
      <c r="CQD5" s="0"/>
      <c r="CQE5" s="0"/>
      <c r="CQF5" s="0"/>
      <c r="CQG5" s="0"/>
      <c r="CQH5" s="0"/>
      <c r="CQI5" s="0"/>
      <c r="CQJ5" s="0"/>
      <c r="CQK5" s="0"/>
      <c r="CQL5" s="0"/>
      <c r="CQM5" s="0"/>
      <c r="CQN5" s="0"/>
      <c r="CQO5" s="0"/>
      <c r="CQP5" s="0"/>
      <c r="CQQ5" s="0"/>
      <c r="CQR5" s="0"/>
      <c r="CQS5" s="0"/>
      <c r="CQT5" s="0"/>
      <c r="CQU5" s="0"/>
      <c r="CQV5" s="0"/>
      <c r="CQW5" s="0"/>
      <c r="CQX5" s="0"/>
      <c r="CQY5" s="0"/>
      <c r="CQZ5" s="0"/>
      <c r="CRA5" s="0"/>
      <c r="CRB5" s="0"/>
      <c r="CRC5" s="0"/>
      <c r="CRD5" s="0"/>
      <c r="CRE5" s="0"/>
      <c r="CRF5" s="0"/>
      <c r="CRG5" s="0"/>
      <c r="CRH5" s="0"/>
      <c r="CRI5" s="0"/>
      <c r="CRJ5" s="0"/>
      <c r="CRK5" s="0"/>
      <c r="CRL5" s="0"/>
      <c r="CRM5" s="0"/>
      <c r="CRN5" s="0"/>
      <c r="CRO5" s="0"/>
      <c r="CRP5" s="0"/>
      <c r="CRQ5" s="0"/>
      <c r="CRR5" s="0"/>
      <c r="CRS5" s="0"/>
      <c r="CRT5" s="0"/>
      <c r="CRU5" s="0"/>
      <c r="CRV5" s="0"/>
      <c r="CRW5" s="0"/>
      <c r="CRX5" s="0"/>
      <c r="CRY5" s="0"/>
      <c r="CRZ5" s="0"/>
      <c r="CSA5" s="0"/>
      <c r="CSB5" s="0"/>
      <c r="CSC5" s="0"/>
      <c r="CSD5" s="0"/>
      <c r="CSE5" s="0"/>
      <c r="CSF5" s="0"/>
      <c r="CSG5" s="0"/>
      <c r="CSH5" s="0"/>
      <c r="CSI5" s="0"/>
      <c r="CSJ5" s="0"/>
      <c r="CSK5" s="0"/>
      <c r="CSL5" s="0"/>
      <c r="CSM5" s="0"/>
      <c r="CSN5" s="0"/>
      <c r="CSO5" s="0"/>
      <c r="CSP5" s="0"/>
      <c r="CSQ5" s="0"/>
      <c r="CSR5" s="0"/>
      <c r="CSS5" s="0"/>
      <c r="CST5" s="0"/>
      <c r="CSU5" s="0"/>
      <c r="CSV5" s="0"/>
      <c r="CSW5" s="0"/>
      <c r="CSX5" s="0"/>
      <c r="CSY5" s="0"/>
      <c r="CSZ5" s="0"/>
      <c r="CTA5" s="0"/>
      <c r="CTB5" s="0"/>
      <c r="CTC5" s="0"/>
      <c r="CTD5" s="0"/>
      <c r="CTE5" s="0"/>
      <c r="CTF5" s="0"/>
      <c r="CTG5" s="0"/>
      <c r="CTH5" s="0"/>
      <c r="CTI5" s="0"/>
      <c r="CTJ5" s="0"/>
      <c r="CTK5" s="0"/>
      <c r="CTL5" s="0"/>
      <c r="CTM5" s="0"/>
      <c r="CTN5" s="0"/>
      <c r="CTO5" s="0"/>
      <c r="CTP5" s="0"/>
      <c r="CTQ5" s="0"/>
      <c r="CTR5" s="0"/>
      <c r="CTS5" s="0"/>
      <c r="CTT5" s="0"/>
      <c r="CTU5" s="0"/>
      <c r="CTV5" s="0"/>
      <c r="CTW5" s="0"/>
      <c r="CTX5" s="0"/>
      <c r="CTY5" s="0"/>
      <c r="CTZ5" s="0"/>
      <c r="CUA5" s="0"/>
      <c r="CUB5" s="0"/>
      <c r="CUC5" s="0"/>
      <c r="CUD5" s="0"/>
      <c r="CUE5" s="0"/>
      <c r="CUF5" s="0"/>
      <c r="CUG5" s="0"/>
      <c r="CUH5" s="0"/>
      <c r="CUI5" s="0"/>
      <c r="CUJ5" s="0"/>
      <c r="CUK5" s="0"/>
      <c r="CUL5" s="0"/>
      <c r="CUM5" s="0"/>
      <c r="CUN5" s="0"/>
      <c r="CUO5" s="0"/>
      <c r="CUP5" s="0"/>
      <c r="CUQ5" s="0"/>
      <c r="CUR5" s="0"/>
      <c r="CUS5" s="0"/>
      <c r="CUT5" s="0"/>
      <c r="CUU5" s="0"/>
      <c r="CUV5" s="0"/>
      <c r="CUW5" s="0"/>
      <c r="CUX5" s="0"/>
      <c r="CUY5" s="0"/>
      <c r="CUZ5" s="0"/>
      <c r="CVA5" s="0"/>
      <c r="CVB5" s="0"/>
      <c r="CVC5" s="0"/>
      <c r="CVD5" s="0"/>
      <c r="CVE5" s="0"/>
      <c r="CVF5" s="0"/>
      <c r="CVG5" s="0"/>
      <c r="CVH5" s="0"/>
      <c r="CVI5" s="0"/>
      <c r="CVJ5" s="0"/>
      <c r="CVK5" s="0"/>
      <c r="CVL5" s="0"/>
      <c r="CVM5" s="0"/>
      <c r="CVN5" s="0"/>
      <c r="CVO5" s="0"/>
      <c r="CVP5" s="0"/>
      <c r="CVQ5" s="0"/>
      <c r="CVR5" s="0"/>
      <c r="CVS5" s="0"/>
      <c r="CVT5" s="0"/>
      <c r="CVU5" s="0"/>
      <c r="CVV5" s="0"/>
      <c r="CVW5" s="0"/>
      <c r="CVX5" s="0"/>
      <c r="CVY5" s="0"/>
      <c r="CVZ5" s="0"/>
      <c r="CWA5" s="0"/>
      <c r="CWB5" s="0"/>
      <c r="CWC5" s="0"/>
      <c r="CWD5" s="0"/>
      <c r="CWE5" s="0"/>
      <c r="CWF5" s="0"/>
      <c r="CWG5" s="0"/>
      <c r="CWH5" s="0"/>
      <c r="CWI5" s="0"/>
      <c r="CWJ5" s="0"/>
      <c r="CWK5" s="0"/>
      <c r="CWL5" s="0"/>
      <c r="CWM5" s="0"/>
      <c r="CWN5" s="0"/>
      <c r="CWO5" s="0"/>
      <c r="CWP5" s="0"/>
      <c r="CWQ5" s="0"/>
      <c r="CWR5" s="0"/>
      <c r="CWS5" s="0"/>
      <c r="CWT5" s="0"/>
      <c r="CWU5" s="0"/>
      <c r="CWV5" s="0"/>
      <c r="CWW5" s="0"/>
      <c r="CWX5" s="0"/>
      <c r="CWY5" s="0"/>
      <c r="CWZ5" s="0"/>
      <c r="CXA5" s="0"/>
      <c r="CXB5" s="0"/>
      <c r="CXC5" s="0"/>
      <c r="CXD5" s="0"/>
      <c r="CXE5" s="0"/>
      <c r="CXF5" s="0"/>
      <c r="CXG5" s="0"/>
      <c r="CXH5" s="0"/>
      <c r="CXI5" s="0"/>
      <c r="CXJ5" s="0"/>
      <c r="CXK5" s="0"/>
      <c r="CXL5" s="0"/>
      <c r="CXM5" s="0"/>
      <c r="CXN5" s="0"/>
      <c r="CXO5" s="0"/>
      <c r="CXP5" s="0"/>
      <c r="CXQ5" s="0"/>
      <c r="CXR5" s="0"/>
      <c r="CXS5" s="0"/>
      <c r="CXT5" s="0"/>
      <c r="CXU5" s="0"/>
      <c r="CXV5" s="0"/>
      <c r="CXW5" s="0"/>
      <c r="CXX5" s="0"/>
      <c r="CXY5" s="0"/>
      <c r="CXZ5" s="0"/>
      <c r="CYA5" s="0"/>
      <c r="CYB5" s="0"/>
      <c r="CYC5" s="0"/>
      <c r="CYD5" s="0"/>
      <c r="CYE5" s="0"/>
      <c r="CYF5" s="0"/>
      <c r="CYG5" s="0"/>
      <c r="CYH5" s="0"/>
      <c r="CYI5" s="0"/>
      <c r="CYJ5" s="0"/>
      <c r="CYK5" s="0"/>
      <c r="CYL5" s="0"/>
      <c r="CYM5" s="0"/>
      <c r="CYN5" s="0"/>
      <c r="CYO5" s="0"/>
      <c r="CYP5" s="0"/>
      <c r="CYQ5" s="0"/>
      <c r="CYR5" s="0"/>
      <c r="CYS5" s="0"/>
      <c r="CYT5" s="0"/>
      <c r="CYU5" s="0"/>
      <c r="CYV5" s="0"/>
      <c r="CYW5" s="0"/>
      <c r="CYX5" s="0"/>
      <c r="CYY5" s="0"/>
      <c r="CYZ5" s="0"/>
      <c r="CZA5" s="0"/>
      <c r="CZB5" s="0"/>
      <c r="CZC5" s="0"/>
      <c r="CZD5" s="0"/>
      <c r="CZE5" s="0"/>
      <c r="CZF5" s="0"/>
      <c r="CZG5" s="0"/>
      <c r="CZH5" s="0"/>
      <c r="CZI5" s="0"/>
      <c r="CZJ5" s="0"/>
      <c r="CZK5" s="0"/>
      <c r="CZL5" s="0"/>
      <c r="CZM5" s="0"/>
      <c r="CZN5" s="0"/>
      <c r="CZO5" s="0"/>
      <c r="CZP5" s="0"/>
      <c r="CZQ5" s="0"/>
      <c r="CZR5" s="0"/>
      <c r="CZS5" s="0"/>
      <c r="CZT5" s="0"/>
      <c r="CZU5" s="0"/>
      <c r="CZV5" s="0"/>
      <c r="CZW5" s="0"/>
      <c r="CZX5" s="0"/>
      <c r="CZY5" s="0"/>
      <c r="CZZ5" s="0"/>
      <c r="DAA5" s="0"/>
      <c r="DAB5" s="0"/>
      <c r="DAC5" s="0"/>
      <c r="DAD5" s="0"/>
      <c r="DAE5" s="0"/>
      <c r="DAF5" s="0"/>
      <c r="DAG5" s="0"/>
      <c r="DAH5" s="0"/>
      <c r="DAI5" s="0"/>
      <c r="DAJ5" s="0"/>
      <c r="DAK5" s="0"/>
      <c r="DAL5" s="0"/>
      <c r="DAM5" s="0"/>
      <c r="DAN5" s="0"/>
      <c r="DAO5" s="0"/>
      <c r="DAP5" s="0"/>
      <c r="DAQ5" s="0"/>
      <c r="DAR5" s="0"/>
      <c r="DAS5" s="0"/>
      <c r="DAT5" s="0"/>
      <c r="DAU5" s="0"/>
      <c r="DAV5" s="0"/>
      <c r="DAW5" s="0"/>
      <c r="DAX5" s="0"/>
      <c r="DAY5" s="0"/>
      <c r="DAZ5" s="0"/>
      <c r="DBA5" s="0"/>
      <c r="DBB5" s="0"/>
      <c r="DBC5" s="0"/>
      <c r="DBD5" s="0"/>
      <c r="DBE5" s="0"/>
      <c r="DBF5" s="0"/>
      <c r="DBG5" s="0"/>
      <c r="DBH5" s="0"/>
      <c r="DBI5" s="0"/>
      <c r="DBJ5" s="0"/>
      <c r="DBK5" s="0"/>
      <c r="DBL5" s="0"/>
      <c r="DBM5" s="0"/>
      <c r="DBN5" s="0"/>
      <c r="DBO5" s="0"/>
      <c r="DBP5" s="0"/>
      <c r="DBQ5" s="0"/>
      <c r="DBR5" s="0"/>
      <c r="DBS5" s="0"/>
      <c r="DBT5" s="0"/>
      <c r="DBU5" s="0"/>
      <c r="DBV5" s="0"/>
      <c r="DBW5" s="0"/>
      <c r="DBX5" s="0"/>
      <c r="DBY5" s="0"/>
      <c r="DBZ5" s="0"/>
      <c r="DCA5" s="0"/>
      <c r="DCB5" s="0"/>
      <c r="DCC5" s="0"/>
      <c r="DCD5" s="0"/>
      <c r="DCE5" s="0"/>
      <c r="DCF5" s="0"/>
      <c r="DCG5" s="0"/>
      <c r="DCH5" s="0"/>
      <c r="DCI5" s="0"/>
      <c r="DCJ5" s="0"/>
      <c r="DCK5" s="0"/>
      <c r="DCL5" s="0"/>
      <c r="DCM5" s="0"/>
      <c r="DCN5" s="0"/>
      <c r="DCO5" s="0"/>
      <c r="DCP5" s="0"/>
      <c r="DCQ5" s="0"/>
      <c r="DCR5" s="0"/>
      <c r="DCS5" s="0"/>
      <c r="DCT5" s="0"/>
      <c r="DCU5" s="0"/>
      <c r="DCV5" s="0"/>
      <c r="DCW5" s="0"/>
      <c r="DCX5" s="0"/>
      <c r="DCY5" s="0"/>
      <c r="DCZ5" s="0"/>
      <c r="DDA5" s="0"/>
      <c r="DDB5" s="0"/>
      <c r="DDC5" s="0"/>
      <c r="DDD5" s="0"/>
      <c r="DDE5" s="0"/>
      <c r="DDF5" s="0"/>
      <c r="DDG5" s="0"/>
      <c r="DDH5" s="0"/>
      <c r="DDI5" s="0"/>
      <c r="DDJ5" s="0"/>
      <c r="DDK5" s="0"/>
      <c r="DDL5" s="0"/>
      <c r="DDM5" s="0"/>
      <c r="DDN5" s="0"/>
      <c r="DDO5" s="0"/>
      <c r="DDP5" s="0"/>
      <c r="DDQ5" s="0"/>
      <c r="DDR5" s="0"/>
      <c r="DDS5" s="0"/>
      <c r="DDT5" s="0"/>
      <c r="DDU5" s="0"/>
      <c r="DDV5" s="0"/>
      <c r="DDW5" s="0"/>
      <c r="DDX5" s="0"/>
      <c r="DDY5" s="0"/>
      <c r="DDZ5" s="0"/>
      <c r="DEA5" s="0"/>
      <c r="DEB5" s="0"/>
      <c r="DEC5" s="0"/>
      <c r="DED5" s="0"/>
      <c r="DEE5" s="0"/>
      <c r="DEF5" s="0"/>
      <c r="DEG5" s="0"/>
      <c r="DEH5" s="0"/>
      <c r="DEI5" s="0"/>
      <c r="DEJ5" s="0"/>
      <c r="DEK5" s="0"/>
      <c r="DEL5" s="0"/>
      <c r="DEM5" s="0"/>
      <c r="DEN5" s="0"/>
      <c r="DEO5" s="0"/>
      <c r="DEP5" s="0"/>
      <c r="DEQ5" s="0"/>
      <c r="DER5" s="0"/>
      <c r="DES5" s="0"/>
      <c r="DET5" s="0"/>
      <c r="DEU5" s="0"/>
      <c r="DEV5" s="0"/>
      <c r="DEW5" s="0"/>
      <c r="DEX5" s="0"/>
      <c r="DEY5" s="0"/>
      <c r="DEZ5" s="0"/>
      <c r="DFA5" s="0"/>
      <c r="DFB5" s="0"/>
      <c r="DFC5" s="0"/>
      <c r="DFD5" s="0"/>
      <c r="DFE5" s="0"/>
      <c r="DFF5" s="0"/>
      <c r="DFG5" s="0"/>
      <c r="DFH5" s="0"/>
      <c r="DFI5" s="0"/>
      <c r="DFJ5" s="0"/>
      <c r="DFK5" s="0"/>
      <c r="DFL5" s="0"/>
      <c r="DFM5" s="0"/>
      <c r="DFN5" s="0"/>
      <c r="DFO5" s="0"/>
      <c r="DFP5" s="0"/>
      <c r="DFQ5" s="0"/>
      <c r="DFR5" s="0"/>
      <c r="DFS5" s="0"/>
      <c r="DFT5" s="0"/>
      <c r="DFU5" s="0"/>
      <c r="DFV5" s="0"/>
      <c r="DFW5" s="0"/>
      <c r="DFX5" s="0"/>
      <c r="DFY5" s="0"/>
      <c r="DFZ5" s="0"/>
      <c r="DGA5" s="0"/>
      <c r="DGB5" s="0"/>
      <c r="DGC5" s="0"/>
      <c r="DGD5" s="0"/>
      <c r="DGE5" s="0"/>
      <c r="DGF5" s="0"/>
      <c r="DGG5" s="0"/>
      <c r="DGH5" s="0"/>
      <c r="DGI5" s="0"/>
      <c r="DGJ5" s="0"/>
      <c r="DGK5" s="0"/>
      <c r="DGL5" s="0"/>
      <c r="DGM5" s="0"/>
      <c r="DGN5" s="0"/>
      <c r="DGO5" s="0"/>
      <c r="DGP5" s="0"/>
      <c r="DGQ5" s="0"/>
      <c r="DGR5" s="0"/>
      <c r="DGS5" s="0"/>
      <c r="DGT5" s="0"/>
      <c r="DGU5" s="0"/>
      <c r="DGV5" s="0"/>
      <c r="DGW5" s="0"/>
      <c r="DGX5" s="0"/>
      <c r="DGY5" s="0"/>
      <c r="DGZ5" s="0"/>
      <c r="DHA5" s="0"/>
      <c r="DHB5" s="0"/>
      <c r="DHC5" s="0"/>
      <c r="DHD5" s="0"/>
      <c r="DHE5" s="0"/>
      <c r="DHF5" s="0"/>
      <c r="DHG5" s="0"/>
      <c r="DHH5" s="0"/>
      <c r="DHI5" s="0"/>
      <c r="DHJ5" s="0"/>
      <c r="DHK5" s="0"/>
      <c r="DHL5" s="0"/>
      <c r="DHM5" s="0"/>
      <c r="DHN5" s="0"/>
      <c r="DHO5" s="0"/>
      <c r="DHP5" s="0"/>
      <c r="DHQ5" s="0"/>
      <c r="DHR5" s="0"/>
      <c r="DHS5" s="0"/>
      <c r="DHT5" s="0"/>
      <c r="DHU5" s="0"/>
      <c r="DHV5" s="0"/>
      <c r="DHW5" s="0"/>
      <c r="DHX5" s="0"/>
      <c r="DHY5" s="0"/>
      <c r="DHZ5" s="0"/>
      <c r="DIA5" s="0"/>
      <c r="DIB5" s="0"/>
      <c r="DIC5" s="0"/>
      <c r="DID5" s="0"/>
      <c r="DIE5" s="0"/>
      <c r="DIF5" s="0"/>
      <c r="DIG5" s="0"/>
      <c r="DIH5" s="0"/>
      <c r="DII5" s="0"/>
      <c r="DIJ5" s="0"/>
      <c r="DIK5" s="0"/>
      <c r="DIL5" s="0"/>
      <c r="DIM5" s="0"/>
      <c r="DIN5" s="0"/>
      <c r="DIO5" s="0"/>
      <c r="DIP5" s="0"/>
      <c r="DIQ5" s="0"/>
      <c r="DIR5" s="0"/>
      <c r="DIS5" s="0"/>
      <c r="DIT5" s="0"/>
      <c r="DIU5" s="0"/>
      <c r="DIV5" s="0"/>
      <c r="DIW5" s="0"/>
      <c r="DIX5" s="0"/>
      <c r="DIY5" s="0"/>
      <c r="DIZ5" s="0"/>
      <c r="DJA5" s="0"/>
      <c r="DJB5" s="0"/>
      <c r="DJC5" s="0"/>
      <c r="DJD5" s="0"/>
      <c r="DJE5" s="0"/>
      <c r="DJF5" s="0"/>
      <c r="DJG5" s="0"/>
      <c r="DJH5" s="0"/>
      <c r="DJI5" s="0"/>
      <c r="DJJ5" s="0"/>
      <c r="DJK5" s="0"/>
      <c r="DJL5" s="0"/>
      <c r="DJM5" s="0"/>
      <c r="DJN5" s="0"/>
      <c r="DJO5" s="0"/>
      <c r="DJP5" s="0"/>
      <c r="DJQ5" s="0"/>
      <c r="DJR5" s="0"/>
      <c r="DJS5" s="0"/>
      <c r="DJT5" s="0"/>
      <c r="DJU5" s="0"/>
      <c r="DJV5" s="0"/>
      <c r="DJW5" s="0"/>
      <c r="DJX5" s="0"/>
      <c r="DJY5" s="0"/>
      <c r="DJZ5" s="0"/>
      <c r="DKA5" s="0"/>
      <c r="DKB5" s="0"/>
      <c r="DKC5" s="0"/>
      <c r="DKD5" s="0"/>
      <c r="DKE5" s="0"/>
      <c r="DKF5" s="0"/>
      <c r="DKG5" s="0"/>
      <c r="DKH5" s="0"/>
      <c r="DKI5" s="0"/>
      <c r="DKJ5" s="0"/>
      <c r="DKK5" s="0"/>
      <c r="DKL5" s="0"/>
      <c r="DKM5" s="0"/>
      <c r="DKN5" s="0"/>
      <c r="DKO5" s="0"/>
      <c r="DKP5" s="0"/>
      <c r="DKQ5" s="0"/>
      <c r="DKR5" s="0"/>
      <c r="DKS5" s="0"/>
      <c r="DKT5" s="0"/>
      <c r="DKU5" s="0"/>
      <c r="DKV5" s="0"/>
      <c r="DKW5" s="0"/>
      <c r="DKX5" s="0"/>
      <c r="DKY5" s="0"/>
      <c r="DKZ5" s="0"/>
      <c r="DLA5" s="0"/>
      <c r="DLB5" s="0"/>
      <c r="DLC5" s="0"/>
      <c r="DLD5" s="0"/>
      <c r="DLE5" s="0"/>
      <c r="DLF5" s="0"/>
      <c r="DLG5" s="0"/>
      <c r="DLH5" s="0"/>
      <c r="DLI5" s="0"/>
      <c r="DLJ5" s="0"/>
      <c r="DLK5" s="0"/>
      <c r="DLL5" s="0"/>
      <c r="DLM5" s="0"/>
      <c r="DLN5" s="0"/>
      <c r="DLO5" s="0"/>
      <c r="DLP5" s="0"/>
      <c r="DLQ5" s="0"/>
      <c r="DLR5" s="0"/>
      <c r="DLS5" s="0"/>
      <c r="DLT5" s="0"/>
      <c r="DLU5" s="0"/>
      <c r="DLV5" s="0"/>
      <c r="DLW5" s="0"/>
      <c r="DLX5" s="0"/>
      <c r="DLY5" s="0"/>
      <c r="DLZ5" s="0"/>
      <c r="DMA5" s="0"/>
      <c r="DMB5" s="0"/>
      <c r="DMC5" s="0"/>
      <c r="DMD5" s="0"/>
      <c r="DME5" s="0"/>
      <c r="DMF5" s="0"/>
      <c r="DMG5" s="0"/>
      <c r="DMH5" s="0"/>
      <c r="DMI5" s="0"/>
      <c r="DMJ5" s="0"/>
      <c r="DMK5" s="0"/>
      <c r="DML5" s="0"/>
      <c r="DMM5" s="0"/>
      <c r="DMN5" s="0"/>
      <c r="DMO5" s="0"/>
      <c r="DMP5" s="0"/>
      <c r="DMQ5" s="0"/>
      <c r="DMR5" s="0"/>
      <c r="DMS5" s="0"/>
      <c r="DMT5" s="0"/>
      <c r="DMU5" s="0"/>
      <c r="DMV5" s="0"/>
      <c r="DMW5" s="0"/>
      <c r="DMX5" s="0"/>
      <c r="DMY5" s="0"/>
      <c r="DMZ5" s="0"/>
      <c r="DNA5" s="0"/>
      <c r="DNB5" s="0"/>
      <c r="DNC5" s="0"/>
      <c r="DND5" s="0"/>
      <c r="DNE5" s="0"/>
      <c r="DNF5" s="0"/>
      <c r="DNG5" s="0"/>
      <c r="DNH5" s="0"/>
      <c r="DNI5" s="0"/>
      <c r="DNJ5" s="0"/>
      <c r="DNK5" s="0"/>
      <c r="DNL5" s="0"/>
      <c r="DNM5" s="0"/>
      <c r="DNN5" s="0"/>
      <c r="DNO5" s="0"/>
      <c r="DNP5" s="0"/>
      <c r="DNQ5" s="0"/>
      <c r="DNR5" s="0"/>
      <c r="DNS5" s="0"/>
      <c r="DNT5" s="0"/>
      <c r="DNU5" s="0"/>
      <c r="DNV5" s="0"/>
      <c r="DNW5" s="0"/>
      <c r="DNX5" s="0"/>
      <c r="DNY5" s="0"/>
      <c r="DNZ5" s="0"/>
      <c r="DOA5" s="0"/>
      <c r="DOB5" s="0"/>
      <c r="DOC5" s="0"/>
      <c r="DOD5" s="0"/>
      <c r="DOE5" s="0"/>
      <c r="DOF5" s="0"/>
      <c r="DOG5" s="0"/>
      <c r="DOH5" s="0"/>
      <c r="DOI5" s="0"/>
      <c r="DOJ5" s="0"/>
      <c r="DOK5" s="0"/>
      <c r="DOL5" s="0"/>
      <c r="DOM5" s="0"/>
      <c r="DON5" s="0"/>
      <c r="DOO5" s="0"/>
      <c r="DOP5" s="0"/>
      <c r="DOQ5" s="0"/>
      <c r="DOR5" s="0"/>
      <c r="DOS5" s="0"/>
      <c r="DOT5" s="0"/>
      <c r="DOU5" s="0"/>
      <c r="DOV5" s="0"/>
      <c r="DOW5" s="0"/>
      <c r="DOX5" s="0"/>
      <c r="DOY5" s="0"/>
      <c r="DOZ5" s="0"/>
      <c r="DPA5" s="0"/>
      <c r="DPB5" s="0"/>
      <c r="DPC5" s="0"/>
      <c r="DPD5" s="0"/>
      <c r="DPE5" s="0"/>
      <c r="DPF5" s="0"/>
      <c r="DPG5" s="0"/>
      <c r="DPH5" s="0"/>
      <c r="DPI5" s="0"/>
      <c r="DPJ5" s="0"/>
      <c r="DPK5" s="0"/>
      <c r="DPL5" s="0"/>
      <c r="DPM5" s="0"/>
      <c r="DPN5" s="0"/>
      <c r="DPO5" s="0"/>
      <c r="DPP5" s="0"/>
      <c r="DPQ5" s="0"/>
      <c r="DPR5" s="0"/>
      <c r="DPS5" s="0"/>
      <c r="DPT5" s="0"/>
      <c r="DPU5" s="0"/>
      <c r="DPV5" s="0"/>
      <c r="DPW5" s="0"/>
      <c r="DPX5" s="0"/>
      <c r="DPY5" s="0"/>
      <c r="DPZ5" s="0"/>
      <c r="DQA5" s="0"/>
      <c r="DQB5" s="0"/>
      <c r="DQC5" s="0"/>
      <c r="DQD5" s="0"/>
      <c r="DQE5" s="0"/>
      <c r="DQF5" s="0"/>
      <c r="DQG5" s="0"/>
      <c r="DQH5" s="0"/>
      <c r="DQI5" s="0"/>
      <c r="DQJ5" s="0"/>
      <c r="DQK5" s="0"/>
      <c r="DQL5" s="0"/>
      <c r="DQM5" s="0"/>
      <c r="DQN5" s="0"/>
      <c r="DQO5" s="0"/>
      <c r="DQP5" s="0"/>
      <c r="DQQ5" s="0"/>
      <c r="DQR5" s="0"/>
      <c r="DQS5" s="0"/>
      <c r="DQT5" s="0"/>
      <c r="DQU5" s="0"/>
      <c r="DQV5" s="0"/>
      <c r="DQW5" s="0"/>
      <c r="DQX5" s="0"/>
      <c r="DQY5" s="0"/>
      <c r="DQZ5" s="0"/>
      <c r="DRA5" s="0"/>
      <c r="DRB5" s="0"/>
      <c r="DRC5" s="0"/>
      <c r="DRD5" s="0"/>
      <c r="DRE5" s="0"/>
      <c r="DRF5" s="0"/>
      <c r="DRG5" s="0"/>
      <c r="DRH5" s="0"/>
      <c r="DRI5" s="0"/>
      <c r="DRJ5" s="0"/>
      <c r="DRK5" s="0"/>
      <c r="DRL5" s="0"/>
      <c r="DRM5" s="0"/>
      <c r="DRN5" s="0"/>
      <c r="DRO5" s="0"/>
      <c r="DRP5" s="0"/>
      <c r="DRQ5" s="0"/>
      <c r="DRR5" s="0"/>
      <c r="DRS5" s="0"/>
      <c r="DRT5" s="0"/>
      <c r="DRU5" s="0"/>
      <c r="DRV5" s="0"/>
      <c r="DRW5" s="0"/>
      <c r="DRX5" s="0"/>
      <c r="DRY5" s="0"/>
      <c r="DRZ5" s="0"/>
      <c r="DSA5" s="0"/>
      <c r="DSB5" s="0"/>
      <c r="DSC5" s="0"/>
      <c r="DSD5" s="0"/>
      <c r="DSE5" s="0"/>
      <c r="DSF5" s="0"/>
      <c r="DSG5" s="0"/>
      <c r="DSH5" s="0"/>
      <c r="DSI5" s="0"/>
      <c r="DSJ5" s="0"/>
      <c r="DSK5" s="0"/>
      <c r="DSL5" s="0"/>
      <c r="DSM5" s="0"/>
      <c r="DSN5" s="0"/>
      <c r="DSO5" s="0"/>
      <c r="DSP5" s="0"/>
      <c r="DSQ5" s="0"/>
      <c r="DSR5" s="0"/>
      <c r="DSS5" s="0"/>
      <c r="DST5" s="0"/>
      <c r="DSU5" s="0"/>
      <c r="DSV5" s="0"/>
      <c r="DSW5" s="0"/>
      <c r="DSX5" s="0"/>
      <c r="DSY5" s="0"/>
      <c r="DSZ5" s="0"/>
      <c r="DTA5" s="0"/>
      <c r="DTB5" s="0"/>
      <c r="DTC5" s="0"/>
      <c r="DTD5" s="0"/>
      <c r="DTE5" s="0"/>
      <c r="DTF5" s="0"/>
      <c r="DTG5" s="0"/>
      <c r="DTH5" s="0"/>
      <c r="DTI5" s="0"/>
      <c r="DTJ5" s="0"/>
      <c r="DTK5" s="0"/>
      <c r="DTL5" s="0"/>
      <c r="DTM5" s="0"/>
      <c r="DTN5" s="0"/>
      <c r="DTO5" s="0"/>
      <c r="DTP5" s="0"/>
      <c r="DTQ5" s="0"/>
      <c r="DTR5" s="0"/>
      <c r="DTS5" s="0"/>
      <c r="DTT5" s="0"/>
      <c r="DTU5" s="0"/>
      <c r="DTV5" s="0"/>
      <c r="DTW5" s="0"/>
      <c r="DTX5" s="0"/>
      <c r="DTY5" s="0"/>
      <c r="DTZ5" s="0"/>
      <c r="DUA5" s="0"/>
      <c r="DUB5" s="0"/>
      <c r="DUC5" s="0"/>
      <c r="DUD5" s="0"/>
      <c r="DUE5" s="0"/>
      <c r="DUF5" s="0"/>
      <c r="DUG5" s="0"/>
      <c r="DUH5" s="0"/>
      <c r="DUI5" s="0"/>
      <c r="DUJ5" s="0"/>
      <c r="DUK5" s="0"/>
      <c r="DUL5" s="0"/>
      <c r="DUM5" s="0"/>
      <c r="DUN5" s="0"/>
      <c r="DUO5" s="0"/>
      <c r="DUP5" s="0"/>
      <c r="DUQ5" s="0"/>
      <c r="DUR5" s="0"/>
      <c r="DUS5" s="0"/>
      <c r="DUT5" s="0"/>
      <c r="DUU5" s="0"/>
      <c r="DUV5" s="0"/>
      <c r="DUW5" s="0"/>
      <c r="DUX5" s="0"/>
      <c r="DUY5" s="0"/>
      <c r="DUZ5" s="0"/>
      <c r="DVA5" s="0"/>
      <c r="DVB5" s="0"/>
      <c r="DVC5" s="0"/>
      <c r="DVD5" s="0"/>
      <c r="DVE5" s="0"/>
      <c r="DVF5" s="0"/>
      <c r="DVG5" s="0"/>
      <c r="DVH5" s="0"/>
      <c r="DVI5" s="0"/>
      <c r="DVJ5" s="0"/>
      <c r="DVK5" s="0"/>
      <c r="DVL5" s="0"/>
      <c r="DVM5" s="0"/>
      <c r="DVN5" s="0"/>
      <c r="DVO5" s="0"/>
      <c r="DVP5" s="0"/>
      <c r="DVQ5" s="0"/>
      <c r="DVR5" s="0"/>
      <c r="DVS5" s="0"/>
      <c r="DVT5" s="0"/>
      <c r="DVU5" s="0"/>
      <c r="DVV5" s="0"/>
      <c r="DVW5" s="0"/>
      <c r="DVX5" s="0"/>
      <c r="DVY5" s="0"/>
      <c r="DVZ5" s="0"/>
      <c r="DWA5" s="0"/>
      <c r="DWB5" s="0"/>
      <c r="DWC5" s="0"/>
      <c r="DWD5" s="0"/>
      <c r="DWE5" s="0"/>
      <c r="DWF5" s="0"/>
      <c r="DWG5" s="0"/>
      <c r="DWH5" s="0"/>
      <c r="DWI5" s="0"/>
      <c r="DWJ5" s="0"/>
      <c r="DWK5" s="0"/>
      <c r="DWL5" s="0"/>
      <c r="DWM5" s="0"/>
      <c r="DWN5" s="0"/>
      <c r="DWO5" s="0"/>
      <c r="DWP5" s="0"/>
      <c r="DWQ5" s="0"/>
      <c r="DWR5" s="0"/>
      <c r="DWS5" s="0"/>
      <c r="DWT5" s="0"/>
      <c r="DWU5" s="0"/>
      <c r="DWV5" s="0"/>
      <c r="DWW5" s="0"/>
      <c r="DWX5" s="0"/>
      <c r="DWY5" s="0"/>
      <c r="DWZ5" s="0"/>
      <c r="DXA5" s="0"/>
      <c r="DXB5" s="0"/>
      <c r="DXC5" s="0"/>
      <c r="DXD5" s="0"/>
      <c r="DXE5" s="0"/>
      <c r="DXF5" s="0"/>
      <c r="DXG5" s="0"/>
      <c r="DXH5" s="0"/>
      <c r="DXI5" s="0"/>
      <c r="DXJ5" s="0"/>
      <c r="DXK5" s="0"/>
      <c r="DXL5" s="0"/>
      <c r="DXM5" s="0"/>
      <c r="DXN5" s="0"/>
      <c r="DXO5" s="0"/>
      <c r="DXP5" s="0"/>
      <c r="DXQ5" s="0"/>
      <c r="DXR5" s="0"/>
      <c r="DXS5" s="0"/>
      <c r="DXT5" s="0"/>
      <c r="DXU5" s="0"/>
      <c r="DXV5" s="0"/>
      <c r="DXW5" s="0"/>
      <c r="DXX5" s="0"/>
      <c r="DXY5" s="0"/>
      <c r="DXZ5" s="0"/>
      <c r="DYA5" s="0"/>
      <c r="DYB5" s="0"/>
      <c r="DYC5" s="0"/>
      <c r="DYD5" s="0"/>
      <c r="DYE5" s="0"/>
      <c r="DYF5" s="0"/>
      <c r="DYG5" s="0"/>
      <c r="DYH5" s="0"/>
      <c r="DYI5" s="0"/>
      <c r="DYJ5" s="0"/>
      <c r="DYK5" s="0"/>
      <c r="DYL5" s="0"/>
      <c r="DYM5" s="0"/>
      <c r="DYN5" s="0"/>
      <c r="DYO5" s="0"/>
      <c r="DYP5" s="0"/>
      <c r="DYQ5" s="0"/>
      <c r="DYR5" s="0"/>
      <c r="DYS5" s="0"/>
      <c r="DYT5" s="0"/>
      <c r="DYU5" s="0"/>
      <c r="DYV5" s="0"/>
      <c r="DYW5" s="0"/>
      <c r="DYX5" s="0"/>
      <c r="DYY5" s="0"/>
      <c r="DYZ5" s="0"/>
      <c r="DZA5" s="0"/>
      <c r="DZB5" s="0"/>
      <c r="DZC5" s="0"/>
      <c r="DZD5" s="0"/>
      <c r="DZE5" s="0"/>
      <c r="DZF5" s="0"/>
      <c r="DZG5" s="0"/>
      <c r="DZH5" s="0"/>
      <c r="DZI5" s="0"/>
      <c r="DZJ5" s="0"/>
      <c r="DZK5" s="0"/>
      <c r="DZL5" s="0"/>
      <c r="DZM5" s="0"/>
      <c r="DZN5" s="0"/>
      <c r="DZO5" s="0"/>
      <c r="DZP5" s="0"/>
      <c r="DZQ5" s="0"/>
      <c r="DZR5" s="0"/>
      <c r="DZS5" s="0"/>
      <c r="DZT5" s="0"/>
      <c r="DZU5" s="0"/>
      <c r="DZV5" s="0"/>
      <c r="DZW5" s="0"/>
      <c r="DZX5" s="0"/>
      <c r="DZY5" s="0"/>
      <c r="DZZ5" s="0"/>
      <c r="EAA5" s="0"/>
      <c r="EAB5" s="0"/>
      <c r="EAC5" s="0"/>
      <c r="EAD5" s="0"/>
      <c r="EAE5" s="0"/>
      <c r="EAF5" s="0"/>
      <c r="EAG5" s="0"/>
      <c r="EAH5" s="0"/>
      <c r="EAI5" s="0"/>
      <c r="EAJ5" s="0"/>
      <c r="EAK5" s="0"/>
      <c r="EAL5" s="0"/>
      <c r="EAM5" s="0"/>
      <c r="EAN5" s="0"/>
      <c r="EAO5" s="0"/>
      <c r="EAP5" s="0"/>
      <c r="EAQ5" s="0"/>
      <c r="EAR5" s="0"/>
      <c r="EAS5" s="0"/>
      <c r="EAT5" s="0"/>
      <c r="EAU5" s="0"/>
      <c r="EAV5" s="0"/>
      <c r="EAW5" s="0"/>
      <c r="EAX5" s="0"/>
      <c r="EAY5" s="0"/>
      <c r="EAZ5" s="0"/>
      <c r="EBA5" s="0"/>
      <c r="EBB5" s="0"/>
      <c r="EBC5" s="0"/>
      <c r="EBD5" s="0"/>
      <c r="EBE5" s="0"/>
      <c r="EBF5" s="0"/>
      <c r="EBG5" s="0"/>
      <c r="EBH5" s="0"/>
      <c r="EBI5" s="0"/>
      <c r="EBJ5" s="0"/>
      <c r="EBK5" s="0"/>
      <c r="EBL5" s="0"/>
      <c r="EBM5" s="0"/>
      <c r="EBN5" s="0"/>
      <c r="EBO5" s="0"/>
      <c r="EBP5" s="0"/>
      <c r="EBQ5" s="0"/>
      <c r="EBR5" s="0"/>
      <c r="EBS5" s="0"/>
      <c r="EBT5" s="0"/>
      <c r="EBU5" s="0"/>
      <c r="EBV5" s="0"/>
      <c r="EBW5" s="0"/>
      <c r="EBX5" s="0"/>
      <c r="EBY5" s="0"/>
      <c r="EBZ5" s="0"/>
      <c r="ECA5" s="0"/>
      <c r="ECB5" s="0"/>
      <c r="ECC5" s="0"/>
      <c r="ECD5" s="0"/>
      <c r="ECE5" s="0"/>
      <c r="ECF5" s="0"/>
      <c r="ECG5" s="0"/>
      <c r="ECH5" s="0"/>
      <c r="ECI5" s="0"/>
      <c r="ECJ5" s="0"/>
      <c r="ECK5" s="0"/>
      <c r="ECL5" s="0"/>
      <c r="ECM5" s="0"/>
      <c r="ECN5" s="0"/>
      <c r="ECO5" s="0"/>
      <c r="ECP5" s="0"/>
      <c r="ECQ5" s="0"/>
      <c r="ECR5" s="0"/>
      <c r="ECS5" s="0"/>
      <c r="ECT5" s="0"/>
      <c r="ECU5" s="0"/>
      <c r="ECV5" s="0"/>
      <c r="ECW5" s="0"/>
      <c r="ECX5" s="0"/>
      <c r="ECY5" s="0"/>
      <c r="ECZ5" s="0"/>
      <c r="EDA5" s="0"/>
      <c r="EDB5" s="0"/>
      <c r="EDC5" s="0"/>
      <c r="EDD5" s="0"/>
      <c r="EDE5" s="0"/>
      <c r="EDF5" s="0"/>
      <c r="EDG5" s="0"/>
      <c r="EDH5" s="0"/>
      <c r="EDI5" s="0"/>
      <c r="EDJ5" s="0"/>
      <c r="EDK5" s="0"/>
      <c r="EDL5" s="0"/>
      <c r="EDM5" s="0"/>
      <c r="EDN5" s="0"/>
      <c r="EDO5" s="0"/>
      <c r="EDP5" s="0"/>
      <c r="EDQ5" s="0"/>
      <c r="EDR5" s="0"/>
      <c r="EDS5" s="0"/>
      <c r="EDT5" s="0"/>
      <c r="EDU5" s="0"/>
      <c r="EDV5" s="0"/>
      <c r="EDW5" s="0"/>
      <c r="EDX5" s="0"/>
      <c r="EDY5" s="0"/>
      <c r="EDZ5" s="0"/>
      <c r="EEA5" s="0"/>
      <c r="EEB5" s="0"/>
      <c r="EEC5" s="0"/>
      <c r="EED5" s="0"/>
      <c r="EEE5" s="0"/>
      <c r="EEF5" s="0"/>
      <c r="EEG5" s="0"/>
      <c r="EEH5" s="0"/>
      <c r="EEI5" s="0"/>
      <c r="EEJ5" s="0"/>
      <c r="EEK5" s="0"/>
      <c r="EEL5" s="0"/>
      <c r="EEM5" s="0"/>
      <c r="EEN5" s="0"/>
      <c r="EEO5" s="0"/>
      <c r="EEP5" s="0"/>
      <c r="EEQ5" s="0"/>
      <c r="EER5" s="0"/>
      <c r="EES5" s="0"/>
      <c r="EET5" s="0"/>
      <c r="EEU5" s="0"/>
      <c r="EEV5" s="0"/>
      <c r="EEW5" s="0"/>
      <c r="EEX5" s="0"/>
      <c r="EEY5" s="0"/>
      <c r="EEZ5" s="0"/>
      <c r="EFA5" s="0"/>
      <c r="EFB5" s="0"/>
      <c r="EFC5" s="0"/>
      <c r="EFD5" s="0"/>
      <c r="EFE5" s="0"/>
      <c r="EFF5" s="0"/>
      <c r="EFG5" s="0"/>
      <c r="EFH5" s="0"/>
      <c r="EFI5" s="0"/>
      <c r="EFJ5" s="0"/>
      <c r="EFK5" s="0"/>
      <c r="EFL5" s="0"/>
      <c r="EFM5" s="0"/>
      <c r="EFN5" s="0"/>
      <c r="EFO5" s="0"/>
      <c r="EFP5" s="0"/>
      <c r="EFQ5" s="0"/>
      <c r="EFR5" s="0"/>
      <c r="EFS5" s="0"/>
      <c r="EFT5" s="0"/>
      <c r="EFU5" s="0"/>
      <c r="EFV5" s="0"/>
      <c r="EFW5" s="0"/>
      <c r="EFX5" s="0"/>
      <c r="EFY5" s="0"/>
      <c r="EFZ5" s="0"/>
      <c r="EGA5" s="0"/>
      <c r="EGB5" s="0"/>
      <c r="EGC5" s="0"/>
      <c r="EGD5" s="0"/>
      <c r="EGE5" s="0"/>
      <c r="EGF5" s="0"/>
      <c r="EGG5" s="0"/>
      <c r="EGH5" s="0"/>
      <c r="EGI5" s="0"/>
      <c r="EGJ5" s="0"/>
      <c r="EGK5" s="0"/>
      <c r="EGL5" s="0"/>
      <c r="EGM5" s="0"/>
      <c r="EGN5" s="0"/>
      <c r="EGO5" s="0"/>
      <c r="EGP5" s="0"/>
      <c r="EGQ5" s="0"/>
      <c r="EGR5" s="0"/>
      <c r="EGS5" s="0"/>
      <c r="EGT5" s="0"/>
      <c r="EGU5" s="0"/>
      <c r="EGV5" s="0"/>
      <c r="EGW5" s="0"/>
      <c r="EGX5" s="0"/>
      <c r="EGY5" s="0"/>
      <c r="EGZ5" s="0"/>
      <c r="EHA5" s="0"/>
      <c r="EHB5" s="0"/>
      <c r="EHC5" s="0"/>
      <c r="EHD5" s="0"/>
      <c r="EHE5" s="0"/>
      <c r="EHF5" s="0"/>
      <c r="EHG5" s="0"/>
      <c r="EHH5" s="0"/>
      <c r="EHI5" s="0"/>
      <c r="EHJ5" s="0"/>
      <c r="EHK5" s="0"/>
      <c r="EHL5" s="0"/>
      <c r="EHM5" s="0"/>
      <c r="EHN5" s="0"/>
      <c r="EHO5" s="0"/>
      <c r="EHP5" s="0"/>
      <c r="EHQ5" s="0"/>
      <c r="EHR5" s="0"/>
      <c r="EHS5" s="0"/>
      <c r="EHT5" s="0"/>
      <c r="EHU5" s="0"/>
      <c r="EHV5" s="0"/>
      <c r="EHW5" s="0"/>
      <c r="EHX5" s="0"/>
      <c r="EHY5" s="0"/>
      <c r="EHZ5" s="0"/>
      <c r="EIA5" s="0"/>
      <c r="EIB5" s="0"/>
      <c r="EIC5" s="0"/>
      <c r="EID5" s="0"/>
      <c r="EIE5" s="0"/>
      <c r="EIF5" s="0"/>
      <c r="EIG5" s="0"/>
      <c r="EIH5" s="0"/>
      <c r="EII5" s="0"/>
      <c r="EIJ5" s="0"/>
      <c r="EIK5" s="0"/>
      <c r="EIL5" s="0"/>
      <c r="EIM5" s="0"/>
      <c r="EIN5" s="0"/>
      <c r="EIO5" s="0"/>
      <c r="EIP5" s="0"/>
      <c r="EIQ5" s="0"/>
      <c r="EIR5" s="0"/>
      <c r="EIS5" s="0"/>
      <c r="EIT5" s="0"/>
      <c r="EIU5" s="0"/>
      <c r="EIV5" s="0"/>
      <c r="EIW5" s="0"/>
      <c r="EIX5" s="0"/>
      <c r="EIY5" s="0"/>
      <c r="EIZ5" s="0"/>
      <c r="EJA5" s="0"/>
      <c r="EJB5" s="0"/>
      <c r="EJC5" s="0"/>
      <c r="EJD5" s="0"/>
      <c r="EJE5" s="0"/>
      <c r="EJF5" s="0"/>
      <c r="EJG5" s="0"/>
      <c r="EJH5" s="0"/>
      <c r="EJI5" s="0"/>
      <c r="EJJ5" s="0"/>
      <c r="EJK5" s="0"/>
      <c r="EJL5" s="0"/>
      <c r="EJM5" s="0"/>
      <c r="EJN5" s="0"/>
      <c r="EJO5" s="0"/>
      <c r="EJP5" s="0"/>
      <c r="EJQ5" s="0"/>
      <c r="EJR5" s="0"/>
      <c r="EJS5" s="0"/>
      <c r="EJT5" s="0"/>
      <c r="EJU5" s="0"/>
      <c r="EJV5" s="0"/>
      <c r="EJW5" s="0"/>
      <c r="EJX5" s="0"/>
      <c r="EJY5" s="0"/>
      <c r="EJZ5" s="0"/>
      <c r="EKA5" s="0"/>
      <c r="EKB5" s="0"/>
      <c r="EKC5" s="0"/>
      <c r="EKD5" s="0"/>
      <c r="EKE5" s="0"/>
      <c r="EKF5" s="0"/>
      <c r="EKG5" s="0"/>
      <c r="EKH5" s="0"/>
      <c r="EKI5" s="0"/>
      <c r="EKJ5" s="0"/>
      <c r="EKK5" s="0"/>
      <c r="EKL5" s="0"/>
      <c r="EKM5" s="0"/>
      <c r="EKN5" s="0"/>
      <c r="EKO5" s="0"/>
      <c r="EKP5" s="0"/>
      <c r="EKQ5" s="0"/>
      <c r="EKR5" s="0"/>
      <c r="EKS5" s="0"/>
      <c r="EKT5" s="0"/>
      <c r="EKU5" s="0"/>
      <c r="EKV5" s="0"/>
      <c r="EKW5" s="0"/>
      <c r="EKX5" s="0"/>
      <c r="EKY5" s="0"/>
      <c r="EKZ5" s="0"/>
      <c r="ELA5" s="0"/>
      <c r="ELB5" s="0"/>
      <c r="ELC5" s="0"/>
      <c r="ELD5" s="0"/>
      <c r="ELE5" s="0"/>
      <c r="ELF5" s="0"/>
      <c r="ELG5" s="0"/>
      <c r="ELH5" s="0"/>
      <c r="ELI5" s="0"/>
      <c r="ELJ5" s="0"/>
      <c r="ELK5" s="0"/>
      <c r="ELL5" s="0"/>
      <c r="ELM5" s="0"/>
      <c r="ELN5" s="0"/>
      <c r="ELO5" s="0"/>
      <c r="ELP5" s="0"/>
      <c r="ELQ5" s="0"/>
      <c r="ELR5" s="0"/>
      <c r="ELS5" s="0"/>
      <c r="ELT5" s="0"/>
      <c r="ELU5" s="0"/>
      <c r="ELV5" s="0"/>
      <c r="ELW5" s="0"/>
      <c r="ELX5" s="0"/>
      <c r="ELY5" s="0"/>
      <c r="ELZ5" s="0"/>
      <c r="EMA5" s="0"/>
      <c r="EMB5" s="0"/>
      <c r="EMC5" s="0"/>
      <c r="EMD5" s="0"/>
      <c r="EME5" s="0"/>
      <c r="EMF5" s="0"/>
      <c r="EMG5" s="0"/>
      <c r="EMH5" s="0"/>
      <c r="EMI5" s="0"/>
      <c r="EMJ5" s="0"/>
      <c r="EMK5" s="0"/>
      <c r="EML5" s="0"/>
      <c r="EMM5" s="0"/>
      <c r="EMN5" s="0"/>
      <c r="EMO5" s="0"/>
      <c r="EMP5" s="0"/>
      <c r="EMQ5" s="0"/>
      <c r="EMR5" s="0"/>
      <c r="EMS5" s="0"/>
      <c r="EMT5" s="0"/>
      <c r="EMU5" s="0"/>
      <c r="EMV5" s="0"/>
      <c r="EMW5" s="0"/>
      <c r="EMX5" s="0"/>
      <c r="EMY5" s="0"/>
      <c r="EMZ5" s="0"/>
      <c r="ENA5" s="0"/>
      <c r="ENB5" s="0"/>
      <c r="ENC5" s="0"/>
      <c r="END5" s="0"/>
      <c r="ENE5" s="0"/>
      <c r="ENF5" s="0"/>
      <c r="ENG5" s="0"/>
      <c r="ENH5" s="0"/>
      <c r="ENI5" s="0"/>
      <c r="ENJ5" s="0"/>
      <c r="ENK5" s="0"/>
      <c r="ENL5" s="0"/>
      <c r="ENM5" s="0"/>
      <c r="ENN5" s="0"/>
      <c r="ENO5" s="0"/>
      <c r="ENP5" s="0"/>
      <c r="ENQ5" s="0"/>
      <c r="ENR5" s="0"/>
      <c r="ENS5" s="0"/>
      <c r="ENT5" s="0"/>
      <c r="ENU5" s="0"/>
      <c r="ENV5" s="0"/>
      <c r="ENW5" s="0"/>
      <c r="ENX5" s="0"/>
      <c r="ENY5" s="0"/>
      <c r="ENZ5" s="0"/>
      <c r="EOA5" s="0"/>
      <c r="EOB5" s="0"/>
      <c r="EOC5" s="0"/>
      <c r="EOD5" s="0"/>
      <c r="EOE5" s="0"/>
      <c r="EOF5" s="0"/>
      <c r="EOG5" s="0"/>
      <c r="EOH5" s="0"/>
      <c r="EOI5" s="0"/>
      <c r="EOJ5" s="0"/>
      <c r="EOK5" s="0"/>
      <c r="EOL5" s="0"/>
      <c r="EOM5" s="0"/>
      <c r="EON5" s="0"/>
      <c r="EOO5" s="0"/>
      <c r="EOP5" s="0"/>
      <c r="EOQ5" s="0"/>
      <c r="EOR5" s="0"/>
      <c r="EOS5" s="0"/>
      <c r="EOT5" s="0"/>
      <c r="EOU5" s="0"/>
      <c r="EOV5" s="0"/>
      <c r="EOW5" s="0"/>
      <c r="EOX5" s="0"/>
      <c r="EOY5" s="0"/>
      <c r="EOZ5" s="0"/>
      <c r="EPA5" s="0"/>
      <c r="EPB5" s="0"/>
      <c r="EPC5" s="0"/>
      <c r="EPD5" s="0"/>
      <c r="EPE5" s="0"/>
      <c r="EPF5" s="0"/>
      <c r="EPG5" s="0"/>
      <c r="EPH5" s="0"/>
      <c r="EPI5" s="0"/>
      <c r="EPJ5" s="0"/>
      <c r="EPK5" s="0"/>
      <c r="EPL5" s="0"/>
      <c r="EPM5" s="0"/>
      <c r="EPN5" s="0"/>
      <c r="EPO5" s="0"/>
      <c r="EPP5" s="0"/>
      <c r="EPQ5" s="0"/>
      <c r="EPR5" s="0"/>
      <c r="EPS5" s="0"/>
      <c r="EPT5" s="0"/>
      <c r="EPU5" s="0"/>
      <c r="EPV5" s="0"/>
      <c r="EPW5" s="0"/>
      <c r="EPX5" s="0"/>
      <c r="EPY5" s="0"/>
      <c r="EPZ5" s="0"/>
      <c r="EQA5" s="0"/>
      <c r="EQB5" s="0"/>
      <c r="EQC5" s="0"/>
      <c r="EQD5" s="0"/>
      <c r="EQE5" s="0"/>
      <c r="EQF5" s="0"/>
      <c r="EQG5" s="0"/>
      <c r="EQH5" s="0"/>
      <c r="EQI5" s="0"/>
      <c r="EQJ5" s="0"/>
      <c r="EQK5" s="0"/>
      <c r="EQL5" s="0"/>
      <c r="EQM5" s="0"/>
      <c r="EQN5" s="0"/>
      <c r="EQO5" s="0"/>
      <c r="EQP5" s="0"/>
      <c r="EQQ5" s="0"/>
      <c r="EQR5" s="0"/>
      <c r="EQS5" s="0"/>
      <c r="EQT5" s="0"/>
      <c r="EQU5" s="0"/>
      <c r="EQV5" s="0"/>
      <c r="EQW5" s="0"/>
      <c r="EQX5" s="0"/>
      <c r="EQY5" s="0"/>
      <c r="EQZ5" s="0"/>
      <c r="ERA5" s="0"/>
      <c r="ERB5" s="0"/>
      <c r="ERC5" s="0"/>
      <c r="ERD5" s="0"/>
      <c r="ERE5" s="0"/>
      <c r="ERF5" s="0"/>
      <c r="ERG5" s="0"/>
      <c r="ERH5" s="0"/>
      <c r="ERI5" s="0"/>
      <c r="ERJ5" s="0"/>
      <c r="ERK5" s="0"/>
      <c r="ERL5" s="0"/>
      <c r="ERM5" s="0"/>
      <c r="ERN5" s="0"/>
      <c r="ERO5" s="0"/>
      <c r="ERP5" s="0"/>
      <c r="ERQ5" s="0"/>
      <c r="ERR5" s="0"/>
      <c r="ERS5" s="0"/>
      <c r="ERT5" s="0"/>
      <c r="ERU5" s="0"/>
      <c r="ERV5" s="0"/>
      <c r="ERW5" s="0"/>
      <c r="ERX5" s="0"/>
      <c r="ERY5" s="0"/>
      <c r="ERZ5" s="0"/>
      <c r="ESA5" s="0"/>
      <c r="ESB5" s="0"/>
      <c r="ESC5" s="0"/>
      <c r="ESD5" s="0"/>
      <c r="ESE5" s="0"/>
      <c r="ESF5" s="0"/>
      <c r="ESG5" s="0"/>
      <c r="ESH5" s="0"/>
      <c r="ESI5" s="0"/>
      <c r="ESJ5" s="0"/>
      <c r="ESK5" s="0"/>
      <c r="ESL5" s="0"/>
      <c r="ESM5" s="0"/>
      <c r="ESN5" s="0"/>
      <c r="ESO5" s="0"/>
      <c r="ESP5" s="0"/>
      <c r="ESQ5" s="0"/>
      <c r="ESR5" s="0"/>
      <c r="ESS5" s="0"/>
      <c r="EST5" s="0"/>
      <c r="ESU5" s="0"/>
      <c r="ESV5" s="0"/>
      <c r="ESW5" s="0"/>
      <c r="ESX5" s="0"/>
      <c r="ESY5" s="0"/>
      <c r="ESZ5" s="0"/>
      <c r="ETA5" s="0"/>
      <c r="ETB5" s="0"/>
      <c r="ETC5" s="0"/>
      <c r="ETD5" s="0"/>
      <c r="ETE5" s="0"/>
      <c r="ETF5" s="0"/>
      <c r="ETG5" s="0"/>
      <c r="ETH5" s="0"/>
      <c r="ETI5" s="0"/>
      <c r="ETJ5" s="0"/>
      <c r="ETK5" s="0"/>
      <c r="ETL5" s="0"/>
      <c r="ETM5" s="0"/>
      <c r="ETN5" s="0"/>
      <c r="ETO5" s="0"/>
      <c r="ETP5" s="0"/>
      <c r="ETQ5" s="0"/>
      <c r="ETR5" s="0"/>
      <c r="ETS5" s="0"/>
      <c r="ETT5" s="0"/>
      <c r="ETU5" s="0"/>
      <c r="ETV5" s="0"/>
      <c r="ETW5" s="0"/>
      <c r="ETX5" s="0"/>
      <c r="ETY5" s="0"/>
      <c r="ETZ5" s="0"/>
      <c r="EUA5" s="0"/>
      <c r="EUB5" s="0"/>
      <c r="EUC5" s="0"/>
      <c r="EUD5" s="0"/>
      <c r="EUE5" s="0"/>
      <c r="EUF5" s="0"/>
      <c r="EUG5" s="0"/>
      <c r="EUH5" s="0"/>
      <c r="EUI5" s="0"/>
      <c r="EUJ5" s="0"/>
      <c r="EUK5" s="0"/>
      <c r="EUL5" s="0"/>
      <c r="EUM5" s="0"/>
      <c r="EUN5" s="0"/>
      <c r="EUO5" s="0"/>
      <c r="EUP5" s="0"/>
      <c r="EUQ5" s="0"/>
      <c r="EUR5" s="0"/>
      <c r="EUS5" s="0"/>
      <c r="EUT5" s="0"/>
      <c r="EUU5" s="0"/>
      <c r="EUV5" s="0"/>
      <c r="EUW5" s="0"/>
      <c r="EUX5" s="0"/>
      <c r="EUY5" s="0"/>
      <c r="EUZ5" s="0"/>
      <c r="EVA5" s="0"/>
      <c r="EVB5" s="0"/>
      <c r="EVC5" s="0"/>
      <c r="EVD5" s="0"/>
      <c r="EVE5" s="0"/>
      <c r="EVF5" s="0"/>
      <c r="EVG5" s="0"/>
      <c r="EVH5" s="0"/>
      <c r="EVI5" s="0"/>
      <c r="EVJ5" s="0"/>
      <c r="EVK5" s="0"/>
      <c r="EVL5" s="0"/>
      <c r="EVM5" s="0"/>
      <c r="EVN5" s="0"/>
      <c r="EVO5" s="0"/>
      <c r="EVP5" s="0"/>
      <c r="EVQ5" s="0"/>
      <c r="EVR5" s="0"/>
      <c r="EVS5" s="0"/>
      <c r="EVT5" s="0"/>
      <c r="EVU5" s="0"/>
      <c r="EVV5" s="0"/>
      <c r="EVW5" s="0"/>
      <c r="EVX5" s="0"/>
      <c r="EVY5" s="0"/>
      <c r="EVZ5" s="0"/>
      <c r="EWA5" s="0"/>
      <c r="EWB5" s="0"/>
      <c r="EWC5" s="0"/>
      <c r="EWD5" s="0"/>
      <c r="EWE5" s="0"/>
      <c r="EWF5" s="0"/>
      <c r="EWG5" s="0"/>
      <c r="EWH5" s="0"/>
      <c r="EWI5" s="0"/>
      <c r="EWJ5" s="0"/>
      <c r="EWK5" s="0"/>
      <c r="EWL5" s="0"/>
      <c r="EWM5" s="0"/>
      <c r="EWN5" s="0"/>
      <c r="EWO5" s="0"/>
      <c r="EWP5" s="0"/>
      <c r="EWQ5" s="0"/>
      <c r="EWR5" s="0"/>
      <c r="EWS5" s="0"/>
      <c r="EWT5" s="0"/>
      <c r="EWU5" s="0"/>
      <c r="EWV5" s="0"/>
      <c r="EWW5" s="0"/>
      <c r="EWX5" s="0"/>
      <c r="EWY5" s="0"/>
      <c r="EWZ5" s="0"/>
      <c r="EXA5" s="0"/>
      <c r="EXB5" s="0"/>
      <c r="EXC5" s="0"/>
      <c r="EXD5" s="0"/>
      <c r="EXE5" s="0"/>
      <c r="EXF5" s="0"/>
      <c r="EXG5" s="0"/>
      <c r="EXH5" s="0"/>
      <c r="EXI5" s="0"/>
      <c r="EXJ5" s="0"/>
      <c r="EXK5" s="0"/>
      <c r="EXL5" s="0"/>
      <c r="EXM5" s="0"/>
      <c r="EXN5" s="0"/>
      <c r="EXO5" s="0"/>
      <c r="EXP5" s="0"/>
      <c r="EXQ5" s="0"/>
      <c r="EXR5" s="0"/>
      <c r="EXS5" s="0"/>
      <c r="EXT5" s="0"/>
      <c r="EXU5" s="0"/>
      <c r="EXV5" s="0"/>
      <c r="EXW5" s="0"/>
      <c r="EXX5" s="0"/>
      <c r="EXY5" s="0"/>
      <c r="EXZ5" s="0"/>
      <c r="EYA5" s="0"/>
      <c r="EYB5" s="0"/>
      <c r="EYC5" s="0"/>
      <c r="EYD5" s="0"/>
      <c r="EYE5" s="0"/>
      <c r="EYF5" s="0"/>
      <c r="EYG5" s="0"/>
      <c r="EYH5" s="0"/>
      <c r="EYI5" s="0"/>
      <c r="EYJ5" s="0"/>
      <c r="EYK5" s="0"/>
      <c r="EYL5" s="0"/>
      <c r="EYM5" s="0"/>
      <c r="EYN5" s="0"/>
      <c r="EYO5" s="0"/>
      <c r="EYP5" s="0"/>
      <c r="EYQ5" s="0"/>
      <c r="EYR5" s="0"/>
      <c r="EYS5" s="0"/>
      <c r="EYT5" s="0"/>
      <c r="EYU5" s="0"/>
      <c r="EYV5" s="0"/>
      <c r="EYW5" s="0"/>
      <c r="EYX5" s="0"/>
      <c r="EYY5" s="0"/>
      <c r="EYZ5" s="0"/>
      <c r="EZA5" s="0"/>
      <c r="EZB5" s="0"/>
      <c r="EZC5" s="0"/>
      <c r="EZD5" s="0"/>
      <c r="EZE5" s="0"/>
      <c r="EZF5" s="0"/>
      <c r="EZG5" s="0"/>
      <c r="EZH5" s="0"/>
      <c r="EZI5" s="0"/>
      <c r="EZJ5" s="0"/>
      <c r="EZK5" s="0"/>
      <c r="EZL5" s="0"/>
      <c r="EZM5" s="0"/>
      <c r="EZN5" s="0"/>
      <c r="EZO5" s="0"/>
      <c r="EZP5" s="0"/>
      <c r="EZQ5" s="0"/>
      <c r="EZR5" s="0"/>
      <c r="EZS5" s="0"/>
      <c r="EZT5" s="0"/>
      <c r="EZU5" s="0"/>
      <c r="EZV5" s="0"/>
      <c r="EZW5" s="0"/>
      <c r="EZX5" s="0"/>
      <c r="EZY5" s="0"/>
      <c r="EZZ5" s="0"/>
      <c r="FAA5" s="0"/>
      <c r="FAB5" s="0"/>
      <c r="FAC5" s="0"/>
      <c r="FAD5" s="0"/>
      <c r="FAE5" s="0"/>
      <c r="FAF5" s="0"/>
      <c r="FAG5" s="0"/>
      <c r="FAH5" s="0"/>
      <c r="FAI5" s="0"/>
      <c r="FAJ5" s="0"/>
      <c r="FAK5" s="0"/>
      <c r="FAL5" s="0"/>
      <c r="FAM5" s="0"/>
      <c r="FAN5" s="0"/>
      <c r="FAO5" s="0"/>
      <c r="FAP5" s="0"/>
      <c r="FAQ5" s="0"/>
      <c r="FAR5" s="0"/>
      <c r="FAS5" s="0"/>
      <c r="FAT5" s="0"/>
      <c r="FAU5" s="0"/>
      <c r="FAV5" s="0"/>
      <c r="FAW5" s="0"/>
      <c r="FAX5" s="0"/>
      <c r="FAY5" s="0"/>
      <c r="FAZ5" s="0"/>
      <c r="FBA5" s="0"/>
      <c r="FBB5" s="0"/>
      <c r="FBC5" s="0"/>
      <c r="FBD5" s="0"/>
      <c r="FBE5" s="0"/>
      <c r="FBF5" s="0"/>
      <c r="FBG5" s="0"/>
      <c r="FBH5" s="0"/>
      <c r="FBI5" s="0"/>
      <c r="FBJ5" s="0"/>
      <c r="FBK5" s="0"/>
      <c r="FBL5" s="0"/>
      <c r="FBM5" s="0"/>
      <c r="FBN5" s="0"/>
      <c r="FBO5" s="0"/>
      <c r="FBP5" s="0"/>
      <c r="FBQ5" s="0"/>
      <c r="FBR5" s="0"/>
      <c r="FBS5" s="0"/>
      <c r="FBT5" s="0"/>
      <c r="FBU5" s="0"/>
      <c r="FBV5" s="0"/>
      <c r="FBW5" s="0"/>
      <c r="FBX5" s="0"/>
      <c r="FBY5" s="0"/>
      <c r="FBZ5" s="0"/>
      <c r="FCA5" s="0"/>
      <c r="FCB5" s="0"/>
      <c r="FCC5" s="0"/>
      <c r="FCD5" s="0"/>
      <c r="FCE5" s="0"/>
      <c r="FCF5" s="0"/>
      <c r="FCG5" s="0"/>
      <c r="FCH5" s="0"/>
      <c r="FCI5" s="0"/>
      <c r="FCJ5" s="0"/>
      <c r="FCK5" s="0"/>
      <c r="FCL5" s="0"/>
      <c r="FCM5" s="0"/>
      <c r="FCN5" s="0"/>
      <c r="FCO5" s="0"/>
      <c r="FCP5" s="0"/>
      <c r="FCQ5" s="0"/>
      <c r="FCR5" s="0"/>
      <c r="FCS5" s="0"/>
      <c r="FCT5" s="0"/>
      <c r="FCU5" s="0"/>
      <c r="FCV5" s="0"/>
      <c r="FCW5" s="0"/>
      <c r="FCX5" s="0"/>
      <c r="FCY5" s="0"/>
      <c r="FCZ5" s="0"/>
      <c r="FDA5" s="0"/>
      <c r="FDB5" s="0"/>
      <c r="FDC5" s="0"/>
      <c r="FDD5" s="0"/>
      <c r="FDE5" s="0"/>
      <c r="FDF5" s="0"/>
      <c r="FDG5" s="0"/>
      <c r="FDH5" s="0"/>
      <c r="FDI5" s="0"/>
      <c r="FDJ5" s="0"/>
      <c r="FDK5" s="0"/>
      <c r="FDL5" s="0"/>
      <c r="FDM5" s="0"/>
      <c r="FDN5" s="0"/>
      <c r="FDO5" s="0"/>
      <c r="FDP5" s="0"/>
      <c r="FDQ5" s="0"/>
      <c r="FDR5" s="0"/>
      <c r="FDS5" s="0"/>
      <c r="FDT5" s="0"/>
      <c r="FDU5" s="0"/>
      <c r="FDV5" s="0"/>
      <c r="FDW5" s="0"/>
      <c r="FDX5" s="0"/>
      <c r="FDY5" s="0"/>
      <c r="FDZ5" s="0"/>
      <c r="FEA5" s="0"/>
      <c r="FEB5" s="0"/>
      <c r="FEC5" s="0"/>
      <c r="FED5" s="0"/>
      <c r="FEE5" s="0"/>
      <c r="FEF5" s="0"/>
      <c r="FEG5" s="0"/>
      <c r="FEH5" s="0"/>
      <c r="FEI5" s="0"/>
      <c r="FEJ5" s="0"/>
      <c r="FEK5" s="0"/>
      <c r="FEL5" s="0"/>
      <c r="FEM5" s="0"/>
      <c r="FEN5" s="0"/>
      <c r="FEO5" s="0"/>
      <c r="FEP5" s="0"/>
      <c r="FEQ5" s="0"/>
      <c r="FER5" s="0"/>
      <c r="FES5" s="0"/>
      <c r="FET5" s="0"/>
      <c r="FEU5" s="0"/>
      <c r="FEV5" s="0"/>
      <c r="FEW5" s="0"/>
      <c r="FEX5" s="0"/>
      <c r="FEY5" s="0"/>
      <c r="FEZ5" s="0"/>
      <c r="FFA5" s="0"/>
      <c r="FFB5" s="0"/>
      <c r="FFC5" s="0"/>
      <c r="FFD5" s="0"/>
      <c r="FFE5" s="0"/>
      <c r="FFF5" s="0"/>
      <c r="FFG5" s="0"/>
      <c r="FFH5" s="0"/>
      <c r="FFI5" s="0"/>
      <c r="FFJ5" s="0"/>
      <c r="FFK5" s="0"/>
      <c r="FFL5" s="0"/>
      <c r="FFM5" s="0"/>
      <c r="FFN5" s="0"/>
      <c r="FFO5" s="0"/>
      <c r="FFP5" s="0"/>
      <c r="FFQ5" s="0"/>
      <c r="FFR5" s="0"/>
      <c r="FFS5" s="0"/>
      <c r="FFT5" s="0"/>
      <c r="FFU5" s="0"/>
      <c r="FFV5" s="0"/>
      <c r="FFW5" s="0"/>
      <c r="FFX5" s="0"/>
      <c r="FFY5" s="0"/>
      <c r="FFZ5" s="0"/>
      <c r="FGA5" s="0"/>
      <c r="FGB5" s="0"/>
      <c r="FGC5" s="0"/>
      <c r="FGD5" s="0"/>
      <c r="FGE5" s="0"/>
      <c r="FGF5" s="0"/>
      <c r="FGG5" s="0"/>
      <c r="FGH5" s="0"/>
      <c r="FGI5" s="0"/>
      <c r="FGJ5" s="0"/>
      <c r="FGK5" s="0"/>
      <c r="FGL5" s="0"/>
      <c r="FGM5" s="0"/>
      <c r="FGN5" s="0"/>
      <c r="FGO5" s="0"/>
      <c r="FGP5" s="0"/>
      <c r="FGQ5" s="0"/>
      <c r="FGR5" s="0"/>
      <c r="FGS5" s="0"/>
      <c r="FGT5" s="0"/>
      <c r="FGU5" s="0"/>
      <c r="FGV5" s="0"/>
      <c r="FGW5" s="0"/>
      <c r="FGX5" s="0"/>
      <c r="FGY5" s="0"/>
      <c r="FGZ5" s="0"/>
      <c r="FHA5" s="0"/>
      <c r="FHB5" s="0"/>
      <c r="FHC5" s="0"/>
      <c r="FHD5" s="0"/>
      <c r="FHE5" s="0"/>
      <c r="FHF5" s="0"/>
      <c r="FHG5" s="0"/>
      <c r="FHH5" s="0"/>
      <c r="FHI5" s="0"/>
      <c r="FHJ5" s="0"/>
      <c r="FHK5" s="0"/>
      <c r="FHL5" s="0"/>
      <c r="FHM5" s="0"/>
      <c r="FHN5" s="0"/>
      <c r="FHO5" s="0"/>
      <c r="FHP5" s="0"/>
      <c r="FHQ5" s="0"/>
      <c r="FHR5" s="0"/>
      <c r="FHS5" s="0"/>
      <c r="FHT5" s="0"/>
      <c r="FHU5" s="0"/>
      <c r="FHV5" s="0"/>
      <c r="FHW5" s="0"/>
      <c r="FHX5" s="0"/>
      <c r="FHY5" s="0"/>
      <c r="FHZ5" s="0"/>
      <c r="FIA5" s="0"/>
      <c r="FIB5" s="0"/>
      <c r="FIC5" s="0"/>
      <c r="FID5" s="0"/>
      <c r="FIE5" s="0"/>
      <c r="FIF5" s="0"/>
      <c r="FIG5" s="0"/>
      <c r="FIH5" s="0"/>
      <c r="FII5" s="0"/>
      <c r="FIJ5" s="0"/>
      <c r="FIK5" s="0"/>
      <c r="FIL5" s="0"/>
      <c r="FIM5" s="0"/>
      <c r="FIN5" s="0"/>
      <c r="FIO5" s="0"/>
      <c r="FIP5" s="0"/>
      <c r="FIQ5" s="0"/>
      <c r="FIR5" s="0"/>
      <c r="FIS5" s="0"/>
      <c r="FIT5" s="0"/>
      <c r="FIU5" s="0"/>
      <c r="FIV5" s="0"/>
      <c r="FIW5" s="0"/>
      <c r="FIX5" s="0"/>
      <c r="FIY5" s="0"/>
      <c r="FIZ5" s="0"/>
      <c r="FJA5" s="0"/>
      <c r="FJB5" s="0"/>
      <c r="FJC5" s="0"/>
      <c r="FJD5" s="0"/>
      <c r="FJE5" s="0"/>
      <c r="FJF5" s="0"/>
      <c r="FJG5" s="0"/>
      <c r="FJH5" s="0"/>
      <c r="FJI5" s="0"/>
      <c r="FJJ5" s="0"/>
      <c r="FJK5" s="0"/>
      <c r="FJL5" s="0"/>
      <c r="FJM5" s="0"/>
      <c r="FJN5" s="0"/>
      <c r="FJO5" s="0"/>
      <c r="FJP5" s="0"/>
      <c r="FJQ5" s="0"/>
      <c r="FJR5" s="0"/>
      <c r="FJS5" s="0"/>
      <c r="FJT5" s="0"/>
      <c r="FJU5" s="0"/>
      <c r="FJV5" s="0"/>
      <c r="FJW5" s="0"/>
      <c r="FJX5" s="0"/>
      <c r="FJY5" s="0"/>
      <c r="FJZ5" s="0"/>
      <c r="FKA5" s="0"/>
      <c r="FKB5" s="0"/>
      <c r="FKC5" s="0"/>
      <c r="FKD5" s="0"/>
      <c r="FKE5" s="0"/>
      <c r="FKF5" s="0"/>
      <c r="FKG5" s="0"/>
      <c r="FKH5" s="0"/>
      <c r="FKI5" s="0"/>
      <c r="FKJ5" s="0"/>
      <c r="FKK5" s="0"/>
      <c r="FKL5" s="0"/>
      <c r="FKM5" s="0"/>
      <c r="FKN5" s="0"/>
      <c r="FKO5" s="0"/>
      <c r="FKP5" s="0"/>
      <c r="FKQ5" s="0"/>
      <c r="FKR5" s="0"/>
      <c r="FKS5" s="0"/>
      <c r="FKT5" s="0"/>
      <c r="FKU5" s="0"/>
      <c r="FKV5" s="0"/>
      <c r="FKW5" s="0"/>
      <c r="FKX5" s="0"/>
      <c r="FKY5" s="0"/>
      <c r="FKZ5" s="0"/>
      <c r="FLA5" s="0"/>
      <c r="FLB5" s="0"/>
      <c r="FLC5" s="0"/>
      <c r="FLD5" s="0"/>
      <c r="FLE5" s="0"/>
      <c r="FLF5" s="0"/>
      <c r="FLG5" s="0"/>
      <c r="FLH5" s="0"/>
      <c r="FLI5" s="0"/>
      <c r="FLJ5" s="0"/>
      <c r="FLK5" s="0"/>
      <c r="FLL5" s="0"/>
      <c r="FLM5" s="0"/>
      <c r="FLN5" s="0"/>
      <c r="FLO5" s="0"/>
      <c r="FLP5" s="0"/>
      <c r="FLQ5" s="0"/>
      <c r="FLR5" s="0"/>
      <c r="FLS5" s="0"/>
      <c r="FLT5" s="0"/>
      <c r="FLU5" s="0"/>
      <c r="FLV5" s="0"/>
      <c r="FLW5" s="0"/>
      <c r="FLX5" s="0"/>
      <c r="FLY5" s="0"/>
      <c r="FLZ5" s="0"/>
      <c r="FMA5" s="0"/>
      <c r="FMB5" s="0"/>
      <c r="FMC5" s="0"/>
      <c r="FMD5" s="0"/>
      <c r="FME5" s="0"/>
      <c r="FMF5" s="0"/>
      <c r="FMG5" s="0"/>
      <c r="FMH5" s="0"/>
      <c r="FMI5" s="0"/>
      <c r="FMJ5" s="0"/>
      <c r="FMK5" s="0"/>
      <c r="FML5" s="0"/>
      <c r="FMM5" s="0"/>
      <c r="FMN5" s="0"/>
      <c r="FMO5" s="0"/>
      <c r="FMP5" s="0"/>
      <c r="FMQ5" s="0"/>
      <c r="FMR5" s="0"/>
      <c r="FMS5" s="0"/>
      <c r="FMT5" s="0"/>
      <c r="FMU5" s="0"/>
      <c r="FMV5" s="0"/>
      <c r="FMW5" s="0"/>
      <c r="FMX5" s="0"/>
      <c r="FMY5" s="0"/>
      <c r="FMZ5" s="0"/>
      <c r="FNA5" s="0"/>
      <c r="FNB5" s="0"/>
      <c r="FNC5" s="0"/>
      <c r="FND5" s="0"/>
      <c r="FNE5" s="0"/>
      <c r="FNF5" s="0"/>
      <c r="FNG5" s="0"/>
      <c r="FNH5" s="0"/>
      <c r="FNI5" s="0"/>
      <c r="FNJ5" s="0"/>
      <c r="FNK5" s="0"/>
      <c r="FNL5" s="0"/>
      <c r="FNM5" s="0"/>
      <c r="FNN5" s="0"/>
      <c r="FNO5" s="0"/>
      <c r="FNP5" s="0"/>
      <c r="FNQ5" s="0"/>
      <c r="FNR5" s="0"/>
      <c r="FNS5" s="0"/>
      <c r="FNT5" s="0"/>
      <c r="FNU5" s="0"/>
      <c r="FNV5" s="0"/>
      <c r="FNW5" s="0"/>
      <c r="FNX5" s="0"/>
      <c r="FNY5" s="0"/>
      <c r="FNZ5" s="0"/>
      <c r="FOA5" s="0"/>
      <c r="FOB5" s="0"/>
      <c r="FOC5" s="0"/>
      <c r="FOD5" s="0"/>
      <c r="FOE5" s="0"/>
      <c r="FOF5" s="0"/>
      <c r="FOG5" s="0"/>
      <c r="FOH5" s="0"/>
      <c r="FOI5" s="0"/>
      <c r="FOJ5" s="0"/>
      <c r="FOK5" s="0"/>
      <c r="FOL5" s="0"/>
      <c r="FOM5" s="0"/>
      <c r="FON5" s="0"/>
      <c r="FOO5" s="0"/>
      <c r="FOP5" s="0"/>
      <c r="FOQ5" s="0"/>
      <c r="FOR5" s="0"/>
      <c r="FOS5" s="0"/>
      <c r="FOT5" s="0"/>
      <c r="FOU5" s="0"/>
      <c r="FOV5" s="0"/>
      <c r="FOW5" s="0"/>
      <c r="FOX5" s="0"/>
      <c r="FOY5" s="0"/>
      <c r="FOZ5" s="0"/>
      <c r="FPA5" s="0"/>
      <c r="FPB5" s="0"/>
      <c r="FPC5" s="0"/>
      <c r="FPD5" s="0"/>
      <c r="FPE5" s="0"/>
      <c r="FPF5" s="0"/>
      <c r="FPG5" s="0"/>
      <c r="FPH5" s="0"/>
      <c r="FPI5" s="0"/>
      <c r="FPJ5" s="0"/>
      <c r="FPK5" s="0"/>
      <c r="FPL5" s="0"/>
      <c r="FPM5" s="0"/>
      <c r="FPN5" s="0"/>
      <c r="FPO5" s="0"/>
      <c r="FPP5" s="0"/>
      <c r="FPQ5" s="0"/>
      <c r="FPR5" s="0"/>
      <c r="FPS5" s="0"/>
      <c r="FPT5" s="0"/>
      <c r="FPU5" s="0"/>
      <c r="FPV5" s="0"/>
      <c r="FPW5" s="0"/>
      <c r="FPX5" s="0"/>
      <c r="FPY5" s="0"/>
      <c r="FPZ5" s="0"/>
      <c r="FQA5" s="0"/>
      <c r="FQB5" s="0"/>
      <c r="FQC5" s="0"/>
      <c r="FQD5" s="0"/>
      <c r="FQE5" s="0"/>
      <c r="FQF5" s="0"/>
      <c r="FQG5" s="0"/>
      <c r="FQH5" s="0"/>
      <c r="FQI5" s="0"/>
      <c r="FQJ5" s="0"/>
      <c r="FQK5" s="0"/>
      <c r="FQL5" s="0"/>
      <c r="FQM5" s="0"/>
      <c r="FQN5" s="0"/>
      <c r="FQO5" s="0"/>
      <c r="FQP5" s="0"/>
      <c r="FQQ5" s="0"/>
      <c r="FQR5" s="0"/>
      <c r="FQS5" s="0"/>
      <c r="FQT5" s="0"/>
      <c r="FQU5" s="0"/>
      <c r="FQV5" s="0"/>
      <c r="FQW5" s="0"/>
      <c r="FQX5" s="0"/>
      <c r="FQY5" s="0"/>
      <c r="FQZ5" s="0"/>
      <c r="FRA5" s="0"/>
      <c r="FRB5" s="0"/>
      <c r="FRC5" s="0"/>
      <c r="FRD5" s="0"/>
      <c r="FRE5" s="0"/>
      <c r="FRF5" s="0"/>
      <c r="FRG5" s="0"/>
      <c r="FRH5" s="0"/>
      <c r="FRI5" s="0"/>
      <c r="FRJ5" s="0"/>
      <c r="FRK5" s="0"/>
      <c r="FRL5" s="0"/>
      <c r="FRM5" s="0"/>
      <c r="FRN5" s="0"/>
      <c r="FRO5" s="0"/>
      <c r="FRP5" s="0"/>
      <c r="FRQ5" s="0"/>
      <c r="FRR5" s="0"/>
      <c r="FRS5" s="0"/>
      <c r="FRT5" s="0"/>
      <c r="FRU5" s="0"/>
      <c r="FRV5" s="0"/>
      <c r="FRW5" s="0"/>
      <c r="FRX5" s="0"/>
      <c r="FRY5" s="0"/>
      <c r="FRZ5" s="0"/>
      <c r="FSA5" s="0"/>
      <c r="FSB5" s="0"/>
      <c r="FSC5" s="0"/>
      <c r="FSD5" s="0"/>
      <c r="FSE5" s="0"/>
      <c r="FSF5" s="0"/>
      <c r="FSG5" s="0"/>
      <c r="FSH5" s="0"/>
      <c r="FSI5" s="0"/>
      <c r="FSJ5" s="0"/>
      <c r="FSK5" s="0"/>
      <c r="FSL5" s="0"/>
      <c r="FSM5" s="0"/>
      <c r="FSN5" s="0"/>
      <c r="FSO5" s="0"/>
      <c r="FSP5" s="0"/>
      <c r="FSQ5" s="0"/>
      <c r="FSR5" s="0"/>
      <c r="FSS5" s="0"/>
      <c r="FST5" s="0"/>
      <c r="FSU5" s="0"/>
      <c r="FSV5" s="0"/>
      <c r="FSW5" s="0"/>
      <c r="FSX5" s="0"/>
      <c r="FSY5" s="0"/>
      <c r="FSZ5" s="0"/>
      <c r="FTA5" s="0"/>
      <c r="FTB5" s="0"/>
      <c r="FTC5" s="0"/>
      <c r="FTD5" s="0"/>
      <c r="FTE5" s="0"/>
      <c r="FTF5" s="0"/>
      <c r="FTG5" s="0"/>
      <c r="FTH5" s="0"/>
      <c r="FTI5" s="0"/>
      <c r="FTJ5" s="0"/>
      <c r="FTK5" s="0"/>
      <c r="FTL5" s="0"/>
      <c r="FTM5" s="0"/>
      <c r="FTN5" s="0"/>
      <c r="FTO5" s="0"/>
      <c r="FTP5" s="0"/>
      <c r="FTQ5" s="0"/>
      <c r="FTR5" s="0"/>
      <c r="FTS5" s="0"/>
      <c r="FTT5" s="0"/>
      <c r="FTU5" s="0"/>
      <c r="FTV5" s="0"/>
      <c r="FTW5" s="0"/>
      <c r="FTX5" s="0"/>
      <c r="FTY5" s="0"/>
      <c r="FTZ5" s="0"/>
      <c r="FUA5" s="0"/>
      <c r="FUB5" s="0"/>
      <c r="FUC5" s="0"/>
      <c r="FUD5" s="0"/>
      <c r="FUE5" s="0"/>
      <c r="FUF5" s="0"/>
      <c r="FUG5" s="0"/>
      <c r="FUH5" s="0"/>
      <c r="FUI5" s="0"/>
      <c r="FUJ5" s="0"/>
      <c r="FUK5" s="0"/>
      <c r="FUL5" s="0"/>
      <c r="FUM5" s="0"/>
      <c r="FUN5" s="0"/>
      <c r="FUO5" s="0"/>
      <c r="FUP5" s="0"/>
      <c r="FUQ5" s="0"/>
      <c r="FUR5" s="0"/>
      <c r="FUS5" s="0"/>
      <c r="FUT5" s="0"/>
      <c r="FUU5" s="0"/>
      <c r="FUV5" s="0"/>
      <c r="FUW5" s="0"/>
      <c r="FUX5" s="0"/>
      <c r="FUY5" s="0"/>
      <c r="FUZ5" s="0"/>
      <c r="FVA5" s="0"/>
      <c r="FVB5" s="0"/>
      <c r="FVC5" s="0"/>
      <c r="FVD5" s="0"/>
      <c r="FVE5" s="0"/>
      <c r="FVF5" s="0"/>
      <c r="FVG5" s="0"/>
      <c r="FVH5" s="0"/>
      <c r="FVI5" s="0"/>
      <c r="FVJ5" s="0"/>
      <c r="FVK5" s="0"/>
      <c r="FVL5" s="0"/>
      <c r="FVM5" s="0"/>
      <c r="FVN5" s="0"/>
      <c r="FVO5" s="0"/>
      <c r="FVP5" s="0"/>
      <c r="FVQ5" s="0"/>
      <c r="FVR5" s="0"/>
      <c r="FVS5" s="0"/>
      <c r="FVT5" s="0"/>
      <c r="FVU5" s="0"/>
      <c r="FVV5" s="0"/>
      <c r="FVW5" s="0"/>
      <c r="FVX5" s="0"/>
      <c r="FVY5" s="0"/>
      <c r="FVZ5" s="0"/>
      <c r="FWA5" s="0"/>
      <c r="FWB5" s="0"/>
      <c r="FWC5" s="0"/>
      <c r="FWD5" s="0"/>
      <c r="FWE5" s="0"/>
      <c r="FWF5" s="0"/>
      <c r="FWG5" s="0"/>
      <c r="FWH5" s="0"/>
      <c r="FWI5" s="0"/>
      <c r="FWJ5" s="0"/>
      <c r="FWK5" s="0"/>
      <c r="FWL5" s="0"/>
      <c r="FWM5" s="0"/>
      <c r="FWN5" s="0"/>
      <c r="FWO5" s="0"/>
      <c r="FWP5" s="0"/>
      <c r="FWQ5" s="0"/>
      <c r="FWR5" s="0"/>
      <c r="FWS5" s="0"/>
      <c r="FWT5" s="0"/>
      <c r="FWU5" s="0"/>
      <c r="FWV5" s="0"/>
      <c r="FWW5" s="0"/>
      <c r="FWX5" s="0"/>
      <c r="FWY5" s="0"/>
      <c r="FWZ5" s="0"/>
      <c r="FXA5" s="0"/>
      <c r="FXB5" s="0"/>
      <c r="FXC5" s="0"/>
      <c r="FXD5" s="0"/>
      <c r="FXE5" s="0"/>
      <c r="FXF5" s="0"/>
      <c r="FXG5" s="0"/>
      <c r="FXH5" s="0"/>
      <c r="FXI5" s="0"/>
      <c r="FXJ5" s="0"/>
      <c r="FXK5" s="0"/>
      <c r="FXL5" s="0"/>
      <c r="FXM5" s="0"/>
      <c r="FXN5" s="0"/>
      <c r="FXO5" s="0"/>
      <c r="FXP5" s="0"/>
      <c r="FXQ5" s="0"/>
      <c r="FXR5" s="0"/>
      <c r="FXS5" s="0"/>
      <c r="FXT5" s="0"/>
      <c r="FXU5" s="0"/>
      <c r="FXV5" s="0"/>
      <c r="FXW5" s="0"/>
      <c r="FXX5" s="0"/>
      <c r="FXY5" s="0"/>
      <c r="FXZ5" s="0"/>
      <c r="FYA5" s="0"/>
      <c r="FYB5" s="0"/>
      <c r="FYC5" s="0"/>
      <c r="FYD5" s="0"/>
      <c r="FYE5" s="0"/>
      <c r="FYF5" s="0"/>
      <c r="FYG5" s="0"/>
      <c r="FYH5" s="0"/>
      <c r="FYI5" s="0"/>
      <c r="FYJ5" s="0"/>
      <c r="FYK5" s="0"/>
      <c r="FYL5" s="0"/>
      <c r="FYM5" s="0"/>
      <c r="FYN5" s="0"/>
      <c r="FYO5" s="0"/>
      <c r="FYP5" s="0"/>
      <c r="FYQ5" s="0"/>
      <c r="FYR5" s="0"/>
      <c r="FYS5" s="0"/>
      <c r="FYT5" s="0"/>
      <c r="FYU5" s="0"/>
      <c r="FYV5" s="0"/>
      <c r="FYW5" s="0"/>
      <c r="FYX5" s="0"/>
      <c r="FYY5" s="0"/>
      <c r="FYZ5" s="0"/>
      <c r="FZA5" s="0"/>
      <c r="FZB5" s="0"/>
      <c r="FZC5" s="0"/>
      <c r="FZD5" s="0"/>
      <c r="FZE5" s="0"/>
      <c r="FZF5" s="0"/>
      <c r="FZG5" s="0"/>
      <c r="FZH5" s="0"/>
      <c r="FZI5" s="0"/>
      <c r="FZJ5" s="0"/>
      <c r="FZK5" s="0"/>
      <c r="FZL5" s="0"/>
      <c r="FZM5" s="0"/>
      <c r="FZN5" s="0"/>
      <c r="FZO5" s="0"/>
      <c r="FZP5" s="0"/>
      <c r="FZQ5" s="0"/>
      <c r="FZR5" s="0"/>
      <c r="FZS5" s="0"/>
      <c r="FZT5" s="0"/>
      <c r="FZU5" s="0"/>
      <c r="FZV5" s="0"/>
      <c r="FZW5" s="0"/>
      <c r="FZX5" s="0"/>
      <c r="FZY5" s="0"/>
      <c r="FZZ5" s="0"/>
      <c r="GAA5" s="0"/>
      <c r="GAB5" s="0"/>
      <c r="GAC5" s="0"/>
      <c r="GAD5" s="0"/>
      <c r="GAE5" s="0"/>
      <c r="GAF5" s="0"/>
      <c r="GAG5" s="0"/>
      <c r="GAH5" s="0"/>
      <c r="GAI5" s="0"/>
      <c r="GAJ5" s="0"/>
      <c r="GAK5" s="0"/>
      <c r="GAL5" s="0"/>
      <c r="GAM5" s="0"/>
      <c r="GAN5" s="0"/>
      <c r="GAO5" s="0"/>
      <c r="GAP5" s="0"/>
      <c r="GAQ5" s="0"/>
      <c r="GAR5" s="0"/>
      <c r="GAS5" s="0"/>
      <c r="GAT5" s="0"/>
      <c r="GAU5" s="0"/>
      <c r="GAV5" s="0"/>
      <c r="GAW5" s="0"/>
      <c r="GAX5" s="0"/>
      <c r="GAY5" s="0"/>
      <c r="GAZ5" s="0"/>
      <c r="GBA5" s="0"/>
      <c r="GBB5" s="0"/>
      <c r="GBC5" s="0"/>
      <c r="GBD5" s="0"/>
      <c r="GBE5" s="0"/>
      <c r="GBF5" s="0"/>
      <c r="GBG5" s="0"/>
      <c r="GBH5" s="0"/>
      <c r="GBI5" s="0"/>
      <c r="GBJ5" s="0"/>
      <c r="GBK5" s="0"/>
      <c r="GBL5" s="0"/>
      <c r="GBM5" s="0"/>
      <c r="GBN5" s="0"/>
      <c r="GBO5" s="0"/>
      <c r="GBP5" s="0"/>
      <c r="GBQ5" s="0"/>
      <c r="GBR5" s="0"/>
      <c r="GBS5" s="0"/>
      <c r="GBT5" s="0"/>
      <c r="GBU5" s="0"/>
      <c r="GBV5" s="0"/>
      <c r="GBW5" s="0"/>
      <c r="GBX5" s="0"/>
      <c r="GBY5" s="0"/>
      <c r="GBZ5" s="0"/>
      <c r="GCA5" s="0"/>
      <c r="GCB5" s="0"/>
      <c r="GCC5" s="0"/>
      <c r="GCD5" s="0"/>
      <c r="GCE5" s="0"/>
      <c r="GCF5" s="0"/>
      <c r="GCG5" s="0"/>
      <c r="GCH5" s="0"/>
      <c r="GCI5" s="0"/>
      <c r="GCJ5" s="0"/>
      <c r="GCK5" s="0"/>
      <c r="GCL5" s="0"/>
      <c r="GCM5" s="0"/>
      <c r="GCN5" s="0"/>
      <c r="GCO5" s="0"/>
      <c r="GCP5" s="0"/>
      <c r="GCQ5" s="0"/>
      <c r="GCR5" s="0"/>
      <c r="GCS5" s="0"/>
      <c r="GCT5" s="0"/>
      <c r="GCU5" s="0"/>
      <c r="GCV5" s="0"/>
      <c r="GCW5" s="0"/>
      <c r="GCX5" s="0"/>
      <c r="GCY5" s="0"/>
      <c r="GCZ5" s="0"/>
      <c r="GDA5" s="0"/>
      <c r="GDB5" s="0"/>
      <c r="GDC5" s="0"/>
      <c r="GDD5" s="0"/>
      <c r="GDE5" s="0"/>
      <c r="GDF5" s="0"/>
      <c r="GDG5" s="0"/>
      <c r="GDH5" s="0"/>
      <c r="GDI5" s="0"/>
      <c r="GDJ5" s="0"/>
      <c r="GDK5" s="0"/>
      <c r="GDL5" s="0"/>
      <c r="GDM5" s="0"/>
      <c r="GDN5" s="0"/>
      <c r="GDO5" s="0"/>
      <c r="GDP5" s="0"/>
      <c r="GDQ5" s="0"/>
      <c r="GDR5" s="0"/>
      <c r="GDS5" s="0"/>
      <c r="GDT5" s="0"/>
      <c r="GDU5" s="0"/>
      <c r="GDV5" s="0"/>
      <c r="GDW5" s="0"/>
      <c r="GDX5" s="0"/>
      <c r="GDY5" s="0"/>
      <c r="GDZ5" s="0"/>
      <c r="GEA5" s="0"/>
      <c r="GEB5" s="0"/>
      <c r="GEC5" s="0"/>
      <c r="GED5" s="0"/>
      <c r="GEE5" s="0"/>
      <c r="GEF5" s="0"/>
      <c r="GEG5" s="0"/>
      <c r="GEH5" s="0"/>
      <c r="GEI5" s="0"/>
      <c r="GEJ5" s="0"/>
      <c r="GEK5" s="0"/>
      <c r="GEL5" s="0"/>
      <c r="GEM5" s="0"/>
      <c r="GEN5" s="0"/>
      <c r="GEO5" s="0"/>
      <c r="GEP5" s="0"/>
      <c r="GEQ5" s="0"/>
      <c r="GER5" s="0"/>
      <c r="GES5" s="0"/>
      <c r="GET5" s="0"/>
      <c r="GEU5" s="0"/>
      <c r="GEV5" s="0"/>
      <c r="GEW5" s="0"/>
      <c r="GEX5" s="0"/>
      <c r="GEY5" s="0"/>
      <c r="GEZ5" s="0"/>
      <c r="GFA5" s="0"/>
      <c r="GFB5" s="0"/>
      <c r="GFC5" s="0"/>
      <c r="GFD5" s="0"/>
      <c r="GFE5" s="0"/>
      <c r="GFF5" s="0"/>
      <c r="GFG5" s="0"/>
      <c r="GFH5" s="0"/>
      <c r="GFI5" s="0"/>
      <c r="GFJ5" s="0"/>
      <c r="GFK5" s="0"/>
      <c r="GFL5" s="0"/>
      <c r="GFM5" s="0"/>
      <c r="GFN5" s="0"/>
      <c r="GFO5" s="0"/>
      <c r="GFP5" s="0"/>
      <c r="GFQ5" s="0"/>
      <c r="GFR5" s="0"/>
      <c r="GFS5" s="0"/>
      <c r="GFT5" s="0"/>
      <c r="GFU5" s="0"/>
      <c r="GFV5" s="0"/>
      <c r="GFW5" s="0"/>
      <c r="GFX5" s="0"/>
      <c r="GFY5" s="0"/>
      <c r="GFZ5" s="0"/>
      <c r="GGA5" s="0"/>
      <c r="GGB5" s="0"/>
      <c r="GGC5" s="0"/>
      <c r="GGD5" s="0"/>
      <c r="GGE5" s="0"/>
      <c r="GGF5" s="0"/>
      <c r="GGG5" s="0"/>
      <c r="GGH5" s="0"/>
      <c r="GGI5" s="0"/>
      <c r="GGJ5" s="0"/>
      <c r="GGK5" s="0"/>
      <c r="GGL5" s="0"/>
      <c r="GGM5" s="0"/>
      <c r="GGN5" s="0"/>
      <c r="GGO5" s="0"/>
      <c r="GGP5" s="0"/>
      <c r="GGQ5" s="0"/>
      <c r="GGR5" s="0"/>
      <c r="GGS5" s="0"/>
      <c r="GGT5" s="0"/>
      <c r="GGU5" s="0"/>
      <c r="GGV5" s="0"/>
      <c r="GGW5" s="0"/>
      <c r="GGX5" s="0"/>
      <c r="GGY5" s="0"/>
      <c r="GGZ5" s="0"/>
      <c r="GHA5" s="0"/>
      <c r="GHB5" s="0"/>
      <c r="GHC5" s="0"/>
      <c r="GHD5" s="0"/>
      <c r="GHE5" s="0"/>
      <c r="GHF5" s="0"/>
      <c r="GHG5" s="0"/>
      <c r="GHH5" s="0"/>
      <c r="GHI5" s="0"/>
      <c r="GHJ5" s="0"/>
      <c r="GHK5" s="0"/>
      <c r="GHL5" s="0"/>
      <c r="GHM5" s="0"/>
      <c r="GHN5" s="0"/>
      <c r="GHO5" s="0"/>
      <c r="GHP5" s="0"/>
      <c r="GHQ5" s="0"/>
      <c r="GHR5" s="0"/>
      <c r="GHS5" s="0"/>
      <c r="GHT5" s="0"/>
      <c r="GHU5" s="0"/>
      <c r="GHV5" s="0"/>
      <c r="GHW5" s="0"/>
      <c r="GHX5" s="0"/>
      <c r="GHY5" s="0"/>
      <c r="GHZ5" s="0"/>
      <c r="GIA5" s="0"/>
      <c r="GIB5" s="0"/>
      <c r="GIC5" s="0"/>
      <c r="GID5" s="0"/>
      <c r="GIE5" s="0"/>
      <c r="GIF5" s="0"/>
      <c r="GIG5" s="0"/>
      <c r="GIH5" s="0"/>
      <c r="GII5" s="0"/>
      <c r="GIJ5" s="0"/>
      <c r="GIK5" s="0"/>
      <c r="GIL5" s="0"/>
      <c r="GIM5" s="0"/>
      <c r="GIN5" s="0"/>
      <c r="GIO5" s="0"/>
      <c r="GIP5" s="0"/>
      <c r="GIQ5" s="0"/>
      <c r="GIR5" s="0"/>
      <c r="GIS5" s="0"/>
      <c r="GIT5" s="0"/>
      <c r="GIU5" s="0"/>
      <c r="GIV5" s="0"/>
      <c r="GIW5" s="0"/>
      <c r="GIX5" s="0"/>
      <c r="GIY5" s="0"/>
      <c r="GIZ5" s="0"/>
      <c r="GJA5" s="0"/>
      <c r="GJB5" s="0"/>
      <c r="GJC5" s="0"/>
      <c r="GJD5" s="0"/>
      <c r="GJE5" s="0"/>
      <c r="GJF5" s="0"/>
      <c r="GJG5" s="0"/>
      <c r="GJH5" s="0"/>
      <c r="GJI5" s="0"/>
      <c r="GJJ5" s="0"/>
      <c r="GJK5" s="0"/>
      <c r="GJL5" s="0"/>
      <c r="GJM5" s="0"/>
      <c r="GJN5" s="0"/>
      <c r="GJO5" s="0"/>
      <c r="GJP5" s="0"/>
      <c r="GJQ5" s="0"/>
      <c r="GJR5" s="0"/>
      <c r="GJS5" s="0"/>
      <c r="GJT5" s="0"/>
      <c r="GJU5" s="0"/>
      <c r="GJV5" s="0"/>
      <c r="GJW5" s="0"/>
      <c r="GJX5" s="0"/>
      <c r="GJY5" s="0"/>
      <c r="GJZ5" s="0"/>
      <c r="GKA5" s="0"/>
      <c r="GKB5" s="0"/>
      <c r="GKC5" s="0"/>
      <c r="GKD5" s="0"/>
      <c r="GKE5" s="0"/>
      <c r="GKF5" s="0"/>
      <c r="GKG5" s="0"/>
      <c r="GKH5" s="0"/>
      <c r="GKI5" s="0"/>
      <c r="GKJ5" s="0"/>
      <c r="GKK5" s="0"/>
      <c r="GKL5" s="0"/>
      <c r="GKM5" s="0"/>
      <c r="GKN5" s="0"/>
      <c r="GKO5" s="0"/>
      <c r="GKP5" s="0"/>
      <c r="GKQ5" s="0"/>
      <c r="GKR5" s="0"/>
      <c r="GKS5" s="0"/>
      <c r="GKT5" s="0"/>
      <c r="GKU5" s="0"/>
      <c r="GKV5" s="0"/>
      <c r="GKW5" s="0"/>
      <c r="GKX5" s="0"/>
      <c r="GKY5" s="0"/>
      <c r="GKZ5" s="0"/>
      <c r="GLA5" s="0"/>
      <c r="GLB5" s="0"/>
      <c r="GLC5" s="0"/>
      <c r="GLD5" s="0"/>
      <c r="GLE5" s="0"/>
      <c r="GLF5" s="0"/>
      <c r="GLG5" s="0"/>
      <c r="GLH5" s="0"/>
      <c r="GLI5" s="0"/>
      <c r="GLJ5" s="0"/>
      <c r="GLK5" s="0"/>
      <c r="GLL5" s="0"/>
      <c r="GLM5" s="0"/>
      <c r="GLN5" s="0"/>
      <c r="GLO5" s="0"/>
      <c r="GLP5" s="0"/>
      <c r="GLQ5" s="0"/>
      <c r="GLR5" s="0"/>
      <c r="GLS5" s="0"/>
      <c r="GLT5" s="0"/>
      <c r="GLU5" s="0"/>
      <c r="GLV5" s="0"/>
      <c r="GLW5" s="0"/>
      <c r="GLX5" s="0"/>
      <c r="GLY5" s="0"/>
      <c r="GLZ5" s="0"/>
      <c r="GMA5" s="0"/>
      <c r="GMB5" s="0"/>
      <c r="GMC5" s="0"/>
      <c r="GMD5" s="0"/>
      <c r="GME5" s="0"/>
      <c r="GMF5" s="0"/>
      <c r="GMG5" s="0"/>
      <c r="GMH5" s="0"/>
      <c r="GMI5" s="0"/>
      <c r="GMJ5" s="0"/>
      <c r="GMK5" s="0"/>
      <c r="GML5" s="0"/>
      <c r="GMM5" s="0"/>
      <c r="GMN5" s="0"/>
      <c r="GMO5" s="0"/>
      <c r="GMP5" s="0"/>
      <c r="GMQ5" s="0"/>
      <c r="GMR5" s="0"/>
      <c r="GMS5" s="0"/>
      <c r="GMT5" s="0"/>
      <c r="GMU5" s="0"/>
      <c r="GMV5" s="0"/>
      <c r="GMW5" s="0"/>
      <c r="GMX5" s="0"/>
      <c r="GMY5" s="0"/>
      <c r="GMZ5" s="0"/>
      <c r="GNA5" s="0"/>
      <c r="GNB5" s="0"/>
      <c r="GNC5" s="0"/>
      <c r="GND5" s="0"/>
      <c r="GNE5" s="0"/>
      <c r="GNF5" s="0"/>
      <c r="GNG5" s="0"/>
      <c r="GNH5" s="0"/>
      <c r="GNI5" s="0"/>
      <c r="GNJ5" s="0"/>
      <c r="GNK5" s="0"/>
      <c r="GNL5" s="0"/>
      <c r="GNM5" s="0"/>
      <c r="GNN5" s="0"/>
      <c r="GNO5" s="0"/>
      <c r="GNP5" s="0"/>
      <c r="GNQ5" s="0"/>
      <c r="GNR5" s="0"/>
      <c r="GNS5" s="0"/>
      <c r="GNT5" s="0"/>
      <c r="GNU5" s="0"/>
      <c r="GNV5" s="0"/>
      <c r="GNW5" s="0"/>
      <c r="GNX5" s="0"/>
      <c r="GNY5" s="0"/>
      <c r="GNZ5" s="0"/>
      <c r="GOA5" s="0"/>
      <c r="GOB5" s="0"/>
      <c r="GOC5" s="0"/>
      <c r="GOD5" s="0"/>
      <c r="GOE5" s="0"/>
      <c r="GOF5" s="0"/>
      <c r="GOG5" s="0"/>
      <c r="GOH5" s="0"/>
      <c r="GOI5" s="0"/>
      <c r="GOJ5" s="0"/>
      <c r="GOK5" s="0"/>
      <c r="GOL5" s="0"/>
      <c r="GOM5" s="0"/>
      <c r="GON5" s="0"/>
      <c r="GOO5" s="0"/>
      <c r="GOP5" s="0"/>
      <c r="GOQ5" s="0"/>
      <c r="GOR5" s="0"/>
      <c r="GOS5" s="0"/>
      <c r="GOT5" s="0"/>
      <c r="GOU5" s="0"/>
      <c r="GOV5" s="0"/>
      <c r="GOW5" s="0"/>
      <c r="GOX5" s="0"/>
      <c r="GOY5" s="0"/>
      <c r="GOZ5" s="0"/>
      <c r="GPA5" s="0"/>
      <c r="GPB5" s="0"/>
      <c r="GPC5" s="0"/>
      <c r="GPD5" s="0"/>
      <c r="GPE5" s="0"/>
      <c r="GPF5" s="0"/>
      <c r="GPG5" s="0"/>
      <c r="GPH5" s="0"/>
      <c r="GPI5" s="0"/>
      <c r="GPJ5" s="0"/>
      <c r="GPK5" s="0"/>
      <c r="GPL5" s="0"/>
      <c r="GPM5" s="0"/>
      <c r="GPN5" s="0"/>
      <c r="GPO5" s="0"/>
      <c r="GPP5" s="0"/>
      <c r="GPQ5" s="0"/>
      <c r="GPR5" s="0"/>
      <c r="GPS5" s="0"/>
      <c r="GPT5" s="0"/>
      <c r="GPU5" s="0"/>
      <c r="GPV5" s="0"/>
      <c r="GPW5" s="0"/>
      <c r="GPX5" s="0"/>
      <c r="GPY5" s="0"/>
      <c r="GPZ5" s="0"/>
      <c r="GQA5" s="0"/>
      <c r="GQB5" s="0"/>
      <c r="GQC5" s="0"/>
      <c r="GQD5" s="0"/>
      <c r="GQE5" s="0"/>
      <c r="GQF5" s="0"/>
      <c r="GQG5" s="0"/>
      <c r="GQH5" s="0"/>
      <c r="GQI5" s="0"/>
      <c r="GQJ5" s="0"/>
      <c r="GQK5" s="0"/>
      <c r="GQL5" s="0"/>
      <c r="GQM5" s="0"/>
      <c r="GQN5" s="0"/>
      <c r="GQO5" s="0"/>
      <c r="GQP5" s="0"/>
      <c r="GQQ5" s="0"/>
      <c r="GQR5" s="0"/>
      <c r="GQS5" s="0"/>
      <c r="GQT5" s="0"/>
      <c r="GQU5" s="0"/>
      <c r="GQV5" s="0"/>
      <c r="GQW5" s="0"/>
      <c r="GQX5" s="0"/>
      <c r="GQY5" s="0"/>
      <c r="GQZ5" s="0"/>
      <c r="GRA5" s="0"/>
      <c r="GRB5" s="0"/>
      <c r="GRC5" s="0"/>
      <c r="GRD5" s="0"/>
      <c r="GRE5" s="0"/>
      <c r="GRF5" s="0"/>
      <c r="GRG5" s="0"/>
      <c r="GRH5" s="0"/>
      <c r="GRI5" s="0"/>
      <c r="GRJ5" s="0"/>
      <c r="GRK5" s="0"/>
      <c r="GRL5" s="0"/>
      <c r="GRM5" s="0"/>
      <c r="GRN5" s="0"/>
      <c r="GRO5" s="0"/>
      <c r="GRP5" s="0"/>
      <c r="GRQ5" s="0"/>
      <c r="GRR5" s="0"/>
      <c r="GRS5" s="0"/>
      <c r="GRT5" s="0"/>
      <c r="GRU5" s="0"/>
      <c r="GRV5" s="0"/>
      <c r="GRW5" s="0"/>
      <c r="GRX5" s="0"/>
      <c r="GRY5" s="0"/>
      <c r="GRZ5" s="0"/>
      <c r="GSA5" s="0"/>
      <c r="GSB5" s="0"/>
      <c r="GSC5" s="0"/>
      <c r="GSD5" s="0"/>
      <c r="GSE5" s="0"/>
      <c r="GSF5" s="0"/>
      <c r="GSG5" s="0"/>
      <c r="GSH5" s="0"/>
      <c r="GSI5" s="0"/>
      <c r="GSJ5" s="0"/>
      <c r="GSK5" s="0"/>
      <c r="GSL5" s="0"/>
      <c r="GSM5" s="0"/>
      <c r="GSN5" s="0"/>
      <c r="GSO5" s="0"/>
      <c r="GSP5" s="0"/>
      <c r="GSQ5" s="0"/>
      <c r="GSR5" s="0"/>
      <c r="GSS5" s="0"/>
      <c r="GST5" s="0"/>
      <c r="GSU5" s="0"/>
      <c r="GSV5" s="0"/>
      <c r="GSW5" s="0"/>
      <c r="GSX5" s="0"/>
      <c r="GSY5" s="0"/>
      <c r="GSZ5" s="0"/>
      <c r="GTA5" s="0"/>
      <c r="GTB5" s="0"/>
      <c r="GTC5" s="0"/>
      <c r="GTD5" s="0"/>
      <c r="GTE5" s="0"/>
      <c r="GTF5" s="0"/>
      <c r="GTG5" s="0"/>
      <c r="GTH5" s="0"/>
      <c r="GTI5" s="0"/>
      <c r="GTJ5" s="0"/>
      <c r="GTK5" s="0"/>
      <c r="GTL5" s="0"/>
      <c r="GTM5" s="0"/>
      <c r="GTN5" s="0"/>
      <c r="GTO5" s="0"/>
      <c r="GTP5" s="0"/>
      <c r="GTQ5" s="0"/>
      <c r="GTR5" s="0"/>
      <c r="GTS5" s="0"/>
      <c r="GTT5" s="0"/>
      <c r="GTU5" s="0"/>
      <c r="GTV5" s="0"/>
      <c r="GTW5" s="0"/>
      <c r="GTX5" s="0"/>
      <c r="GTY5" s="0"/>
      <c r="GTZ5" s="0"/>
      <c r="GUA5" s="0"/>
      <c r="GUB5" s="0"/>
      <c r="GUC5" s="0"/>
      <c r="GUD5" s="0"/>
      <c r="GUE5" s="0"/>
      <c r="GUF5" s="0"/>
      <c r="GUG5" s="0"/>
      <c r="GUH5" s="0"/>
      <c r="GUI5" s="0"/>
      <c r="GUJ5" s="0"/>
      <c r="GUK5" s="0"/>
      <c r="GUL5" s="0"/>
      <c r="GUM5" s="0"/>
      <c r="GUN5" s="0"/>
      <c r="GUO5" s="0"/>
      <c r="GUP5" s="0"/>
      <c r="GUQ5" s="0"/>
      <c r="GUR5" s="0"/>
      <c r="GUS5" s="0"/>
      <c r="GUT5" s="0"/>
      <c r="GUU5" s="0"/>
      <c r="GUV5" s="0"/>
      <c r="GUW5" s="0"/>
      <c r="GUX5" s="0"/>
      <c r="GUY5" s="0"/>
      <c r="GUZ5" s="0"/>
      <c r="GVA5" s="0"/>
      <c r="GVB5" s="0"/>
      <c r="GVC5" s="0"/>
      <c r="GVD5" s="0"/>
      <c r="GVE5" s="0"/>
      <c r="GVF5" s="0"/>
      <c r="GVG5" s="0"/>
      <c r="GVH5" s="0"/>
      <c r="GVI5" s="0"/>
      <c r="GVJ5" s="0"/>
      <c r="GVK5" s="0"/>
      <c r="GVL5" s="0"/>
      <c r="GVM5" s="0"/>
      <c r="GVN5" s="0"/>
      <c r="GVO5" s="0"/>
      <c r="GVP5" s="0"/>
      <c r="GVQ5" s="0"/>
      <c r="GVR5" s="0"/>
      <c r="GVS5" s="0"/>
      <c r="GVT5" s="0"/>
      <c r="GVU5" s="0"/>
      <c r="GVV5" s="0"/>
      <c r="GVW5" s="0"/>
      <c r="GVX5" s="0"/>
      <c r="GVY5" s="0"/>
      <c r="GVZ5" s="0"/>
      <c r="GWA5" s="0"/>
      <c r="GWB5" s="0"/>
      <c r="GWC5" s="0"/>
      <c r="GWD5" s="0"/>
      <c r="GWE5" s="0"/>
      <c r="GWF5" s="0"/>
      <c r="GWG5" s="0"/>
      <c r="GWH5" s="0"/>
      <c r="GWI5" s="0"/>
      <c r="GWJ5" s="0"/>
      <c r="GWK5" s="0"/>
      <c r="GWL5" s="0"/>
      <c r="GWM5" s="0"/>
      <c r="GWN5" s="0"/>
      <c r="GWO5" s="0"/>
      <c r="GWP5" s="0"/>
      <c r="GWQ5" s="0"/>
      <c r="GWR5" s="0"/>
      <c r="GWS5" s="0"/>
      <c r="GWT5" s="0"/>
      <c r="GWU5" s="0"/>
      <c r="GWV5" s="0"/>
      <c r="GWW5" s="0"/>
      <c r="GWX5" s="0"/>
      <c r="GWY5" s="0"/>
      <c r="GWZ5" s="0"/>
      <c r="GXA5" s="0"/>
      <c r="GXB5" s="0"/>
      <c r="GXC5" s="0"/>
      <c r="GXD5" s="0"/>
      <c r="GXE5" s="0"/>
      <c r="GXF5" s="0"/>
      <c r="GXG5" s="0"/>
      <c r="GXH5" s="0"/>
      <c r="GXI5" s="0"/>
      <c r="GXJ5" s="0"/>
      <c r="GXK5" s="0"/>
      <c r="GXL5" s="0"/>
      <c r="GXM5" s="0"/>
      <c r="GXN5" s="0"/>
      <c r="GXO5" s="0"/>
      <c r="GXP5" s="0"/>
      <c r="GXQ5" s="0"/>
      <c r="GXR5" s="0"/>
      <c r="GXS5" s="0"/>
      <c r="GXT5" s="0"/>
      <c r="GXU5" s="0"/>
      <c r="GXV5" s="0"/>
      <c r="GXW5" s="0"/>
      <c r="GXX5" s="0"/>
      <c r="GXY5" s="0"/>
      <c r="GXZ5" s="0"/>
      <c r="GYA5" s="0"/>
      <c r="GYB5" s="0"/>
      <c r="GYC5" s="0"/>
      <c r="GYD5" s="0"/>
      <c r="GYE5" s="0"/>
      <c r="GYF5" s="0"/>
      <c r="GYG5" s="0"/>
      <c r="GYH5" s="0"/>
      <c r="GYI5" s="0"/>
      <c r="GYJ5" s="0"/>
      <c r="GYK5" s="0"/>
      <c r="GYL5" s="0"/>
      <c r="GYM5" s="0"/>
      <c r="GYN5" s="0"/>
      <c r="GYO5" s="0"/>
      <c r="GYP5" s="0"/>
      <c r="GYQ5" s="0"/>
      <c r="GYR5" s="0"/>
      <c r="GYS5" s="0"/>
      <c r="GYT5" s="0"/>
      <c r="GYU5" s="0"/>
      <c r="GYV5" s="0"/>
      <c r="GYW5" s="0"/>
      <c r="GYX5" s="0"/>
      <c r="GYY5" s="0"/>
      <c r="GYZ5" s="0"/>
      <c r="GZA5" s="0"/>
      <c r="GZB5" s="0"/>
      <c r="GZC5" s="0"/>
      <c r="GZD5" s="0"/>
      <c r="GZE5" s="0"/>
      <c r="GZF5" s="0"/>
      <c r="GZG5" s="0"/>
      <c r="GZH5" s="0"/>
      <c r="GZI5" s="0"/>
      <c r="GZJ5" s="0"/>
      <c r="GZK5" s="0"/>
      <c r="GZL5" s="0"/>
      <c r="GZM5" s="0"/>
      <c r="GZN5" s="0"/>
      <c r="GZO5" s="0"/>
      <c r="GZP5" s="0"/>
      <c r="GZQ5" s="0"/>
      <c r="GZR5" s="0"/>
      <c r="GZS5" s="0"/>
      <c r="GZT5" s="0"/>
      <c r="GZU5" s="0"/>
      <c r="GZV5" s="0"/>
      <c r="GZW5" s="0"/>
      <c r="GZX5" s="0"/>
      <c r="GZY5" s="0"/>
      <c r="GZZ5" s="0"/>
      <c r="HAA5" s="0"/>
      <c r="HAB5" s="0"/>
      <c r="HAC5" s="0"/>
      <c r="HAD5" s="0"/>
      <c r="HAE5" s="0"/>
      <c r="HAF5" s="0"/>
      <c r="HAG5" s="0"/>
      <c r="HAH5" s="0"/>
      <c r="HAI5" s="0"/>
      <c r="HAJ5" s="0"/>
      <c r="HAK5" s="0"/>
      <c r="HAL5" s="0"/>
      <c r="HAM5" s="0"/>
      <c r="HAN5" s="0"/>
      <c r="HAO5" s="0"/>
      <c r="HAP5" s="0"/>
      <c r="HAQ5" s="0"/>
      <c r="HAR5" s="0"/>
      <c r="HAS5" s="0"/>
      <c r="HAT5" s="0"/>
      <c r="HAU5" s="0"/>
      <c r="HAV5" s="0"/>
      <c r="HAW5" s="0"/>
      <c r="HAX5" s="0"/>
      <c r="HAY5" s="0"/>
      <c r="HAZ5" s="0"/>
      <c r="HBA5" s="0"/>
      <c r="HBB5" s="0"/>
      <c r="HBC5" s="0"/>
      <c r="HBD5" s="0"/>
      <c r="HBE5" s="0"/>
      <c r="HBF5" s="0"/>
      <c r="HBG5" s="0"/>
      <c r="HBH5" s="0"/>
      <c r="HBI5" s="0"/>
      <c r="HBJ5" s="0"/>
      <c r="HBK5" s="0"/>
      <c r="HBL5" s="0"/>
      <c r="HBM5" s="0"/>
      <c r="HBN5" s="0"/>
      <c r="HBO5" s="0"/>
      <c r="HBP5" s="0"/>
      <c r="HBQ5" s="0"/>
      <c r="HBR5" s="0"/>
      <c r="HBS5" s="0"/>
      <c r="HBT5" s="0"/>
      <c r="HBU5" s="0"/>
      <c r="HBV5" s="0"/>
      <c r="HBW5" s="0"/>
      <c r="HBX5" s="0"/>
      <c r="HBY5" s="0"/>
      <c r="HBZ5" s="0"/>
      <c r="HCA5" s="0"/>
      <c r="HCB5" s="0"/>
      <c r="HCC5" s="0"/>
      <c r="HCD5" s="0"/>
      <c r="HCE5" s="0"/>
      <c r="HCF5" s="0"/>
      <c r="HCG5" s="0"/>
      <c r="HCH5" s="0"/>
      <c r="HCI5" s="0"/>
      <c r="HCJ5" s="0"/>
      <c r="HCK5" s="0"/>
      <c r="HCL5" s="0"/>
      <c r="HCM5" s="0"/>
      <c r="HCN5" s="0"/>
      <c r="HCO5" s="0"/>
      <c r="HCP5" s="0"/>
      <c r="HCQ5" s="0"/>
      <c r="HCR5" s="0"/>
      <c r="HCS5" s="0"/>
      <c r="HCT5" s="0"/>
      <c r="HCU5" s="0"/>
      <c r="HCV5" s="0"/>
      <c r="HCW5" s="0"/>
      <c r="HCX5" s="0"/>
      <c r="HCY5" s="0"/>
      <c r="HCZ5" s="0"/>
      <c r="HDA5" s="0"/>
      <c r="HDB5" s="0"/>
      <c r="HDC5" s="0"/>
      <c r="HDD5" s="0"/>
      <c r="HDE5" s="0"/>
      <c r="HDF5" s="0"/>
      <c r="HDG5" s="0"/>
      <c r="HDH5" s="0"/>
      <c r="HDI5" s="0"/>
      <c r="HDJ5" s="0"/>
      <c r="HDK5" s="0"/>
      <c r="HDL5" s="0"/>
      <c r="HDM5" s="0"/>
      <c r="HDN5" s="0"/>
      <c r="HDO5" s="0"/>
      <c r="HDP5" s="0"/>
      <c r="HDQ5" s="0"/>
      <c r="HDR5" s="0"/>
      <c r="HDS5" s="0"/>
      <c r="HDT5" s="0"/>
      <c r="HDU5" s="0"/>
      <c r="HDV5" s="0"/>
      <c r="HDW5" s="0"/>
      <c r="HDX5" s="0"/>
      <c r="HDY5" s="0"/>
      <c r="HDZ5" s="0"/>
      <c r="HEA5" s="0"/>
      <c r="HEB5" s="0"/>
      <c r="HEC5" s="0"/>
      <c r="HED5" s="0"/>
      <c r="HEE5" s="0"/>
      <c r="HEF5" s="0"/>
      <c r="HEG5" s="0"/>
      <c r="HEH5" s="0"/>
      <c r="HEI5" s="0"/>
      <c r="HEJ5" s="0"/>
      <c r="HEK5" s="0"/>
      <c r="HEL5" s="0"/>
      <c r="HEM5" s="0"/>
      <c r="HEN5" s="0"/>
      <c r="HEO5" s="0"/>
      <c r="HEP5" s="0"/>
      <c r="HEQ5" s="0"/>
      <c r="HER5" s="0"/>
      <c r="HES5" s="0"/>
      <c r="HET5" s="0"/>
      <c r="HEU5" s="0"/>
      <c r="HEV5" s="0"/>
      <c r="HEW5" s="0"/>
      <c r="HEX5" s="0"/>
      <c r="HEY5" s="0"/>
      <c r="HEZ5" s="0"/>
      <c r="HFA5" s="0"/>
      <c r="HFB5" s="0"/>
      <c r="HFC5" s="0"/>
      <c r="HFD5" s="0"/>
      <c r="HFE5" s="0"/>
      <c r="HFF5" s="0"/>
      <c r="HFG5" s="0"/>
      <c r="HFH5" s="0"/>
      <c r="HFI5" s="0"/>
      <c r="HFJ5" s="0"/>
      <c r="HFK5" s="0"/>
      <c r="HFL5" s="0"/>
      <c r="HFM5" s="0"/>
      <c r="HFN5" s="0"/>
      <c r="HFO5" s="0"/>
      <c r="HFP5" s="0"/>
      <c r="HFQ5" s="0"/>
      <c r="HFR5" s="0"/>
      <c r="HFS5" s="0"/>
      <c r="HFT5" s="0"/>
      <c r="HFU5" s="0"/>
      <c r="HFV5" s="0"/>
      <c r="HFW5" s="0"/>
      <c r="HFX5" s="0"/>
      <c r="HFY5" s="0"/>
      <c r="HFZ5" s="0"/>
      <c r="HGA5" s="0"/>
      <c r="HGB5" s="0"/>
      <c r="HGC5" s="0"/>
      <c r="HGD5" s="0"/>
      <c r="HGE5" s="0"/>
      <c r="HGF5" s="0"/>
      <c r="HGG5" s="0"/>
      <c r="HGH5" s="0"/>
      <c r="HGI5" s="0"/>
      <c r="HGJ5" s="0"/>
      <c r="HGK5" s="0"/>
      <c r="HGL5" s="0"/>
      <c r="HGM5" s="0"/>
      <c r="HGN5" s="0"/>
      <c r="HGO5" s="0"/>
      <c r="HGP5" s="0"/>
      <c r="HGQ5" s="0"/>
      <c r="HGR5" s="0"/>
      <c r="HGS5" s="0"/>
      <c r="HGT5" s="0"/>
      <c r="HGU5" s="0"/>
      <c r="HGV5" s="0"/>
      <c r="HGW5" s="0"/>
      <c r="HGX5" s="0"/>
      <c r="HGY5" s="0"/>
      <c r="HGZ5" s="0"/>
      <c r="HHA5" s="0"/>
      <c r="HHB5" s="0"/>
      <c r="HHC5" s="0"/>
      <c r="HHD5" s="0"/>
      <c r="HHE5" s="0"/>
      <c r="HHF5" s="0"/>
      <c r="HHG5" s="0"/>
      <c r="HHH5" s="0"/>
      <c r="HHI5" s="0"/>
      <c r="HHJ5" s="0"/>
      <c r="HHK5" s="0"/>
      <c r="HHL5" s="0"/>
      <c r="HHM5" s="0"/>
      <c r="HHN5" s="0"/>
      <c r="HHO5" s="0"/>
      <c r="HHP5" s="0"/>
      <c r="HHQ5" s="0"/>
      <c r="HHR5" s="0"/>
      <c r="HHS5" s="0"/>
      <c r="HHT5" s="0"/>
      <c r="HHU5" s="0"/>
      <c r="HHV5" s="0"/>
      <c r="HHW5" s="0"/>
      <c r="HHX5" s="0"/>
      <c r="HHY5" s="0"/>
      <c r="HHZ5" s="0"/>
      <c r="HIA5" s="0"/>
      <c r="HIB5" s="0"/>
      <c r="HIC5" s="0"/>
      <c r="HID5" s="0"/>
      <c r="HIE5" s="0"/>
      <c r="HIF5" s="0"/>
      <c r="HIG5" s="0"/>
      <c r="HIH5" s="0"/>
      <c r="HII5" s="0"/>
      <c r="HIJ5" s="0"/>
      <c r="HIK5" s="0"/>
      <c r="HIL5" s="0"/>
      <c r="HIM5" s="0"/>
      <c r="HIN5" s="0"/>
      <c r="HIO5" s="0"/>
      <c r="HIP5" s="0"/>
      <c r="HIQ5" s="0"/>
      <c r="HIR5" s="0"/>
      <c r="HIS5" s="0"/>
      <c r="HIT5" s="0"/>
      <c r="HIU5" s="0"/>
      <c r="HIV5" s="0"/>
      <c r="HIW5" s="0"/>
      <c r="HIX5" s="0"/>
      <c r="HIY5" s="0"/>
      <c r="HIZ5" s="0"/>
      <c r="HJA5" s="0"/>
      <c r="HJB5" s="0"/>
      <c r="HJC5" s="0"/>
      <c r="HJD5" s="0"/>
      <c r="HJE5" s="0"/>
      <c r="HJF5" s="0"/>
      <c r="HJG5" s="0"/>
      <c r="HJH5" s="0"/>
      <c r="HJI5" s="0"/>
      <c r="HJJ5" s="0"/>
      <c r="HJK5" s="0"/>
      <c r="HJL5" s="0"/>
      <c r="HJM5" s="0"/>
      <c r="HJN5" s="0"/>
      <c r="HJO5" s="0"/>
      <c r="HJP5" s="0"/>
      <c r="HJQ5" s="0"/>
      <c r="HJR5" s="0"/>
      <c r="HJS5" s="0"/>
      <c r="HJT5" s="0"/>
      <c r="HJU5" s="0"/>
      <c r="HJV5" s="0"/>
      <c r="HJW5" s="0"/>
      <c r="HJX5" s="0"/>
      <c r="HJY5" s="0"/>
      <c r="HJZ5" s="0"/>
      <c r="HKA5" s="0"/>
      <c r="HKB5" s="0"/>
      <c r="HKC5" s="0"/>
      <c r="HKD5" s="0"/>
      <c r="HKE5" s="0"/>
      <c r="HKF5" s="0"/>
      <c r="HKG5" s="0"/>
      <c r="HKH5" s="0"/>
      <c r="HKI5" s="0"/>
      <c r="HKJ5" s="0"/>
      <c r="HKK5" s="0"/>
      <c r="HKL5" s="0"/>
      <c r="HKM5" s="0"/>
      <c r="HKN5" s="0"/>
      <c r="HKO5" s="0"/>
      <c r="HKP5" s="0"/>
      <c r="HKQ5" s="0"/>
      <c r="HKR5" s="0"/>
      <c r="HKS5" s="0"/>
      <c r="HKT5" s="0"/>
      <c r="HKU5" s="0"/>
      <c r="HKV5" s="0"/>
      <c r="HKW5" s="0"/>
      <c r="HKX5" s="0"/>
      <c r="HKY5" s="0"/>
      <c r="HKZ5" s="0"/>
      <c r="HLA5" s="0"/>
      <c r="HLB5" s="0"/>
      <c r="HLC5" s="0"/>
      <c r="HLD5" s="0"/>
      <c r="HLE5" s="0"/>
      <c r="HLF5" s="0"/>
      <c r="HLG5" s="0"/>
      <c r="HLH5" s="0"/>
      <c r="HLI5" s="0"/>
      <c r="HLJ5" s="0"/>
      <c r="HLK5" s="0"/>
      <c r="HLL5" s="0"/>
      <c r="HLM5" s="0"/>
      <c r="HLN5" s="0"/>
      <c r="HLO5" s="0"/>
      <c r="HLP5" s="0"/>
      <c r="HLQ5" s="0"/>
      <c r="HLR5" s="0"/>
      <c r="HLS5" s="0"/>
      <c r="HLT5" s="0"/>
      <c r="HLU5" s="0"/>
      <c r="HLV5" s="0"/>
      <c r="HLW5" s="0"/>
      <c r="HLX5" s="0"/>
      <c r="HLY5" s="0"/>
      <c r="HLZ5" s="0"/>
      <c r="HMA5" s="0"/>
      <c r="HMB5" s="0"/>
      <c r="HMC5" s="0"/>
      <c r="HMD5" s="0"/>
      <c r="HME5" s="0"/>
      <c r="HMF5" s="0"/>
      <c r="HMG5" s="0"/>
      <c r="HMH5" s="0"/>
      <c r="HMI5" s="0"/>
      <c r="HMJ5" s="0"/>
      <c r="HMK5" s="0"/>
      <c r="HML5" s="0"/>
      <c r="HMM5" s="0"/>
      <c r="HMN5" s="0"/>
      <c r="HMO5" s="0"/>
      <c r="HMP5" s="0"/>
      <c r="HMQ5" s="0"/>
      <c r="HMR5" s="0"/>
      <c r="HMS5" s="0"/>
      <c r="HMT5" s="0"/>
      <c r="HMU5" s="0"/>
      <c r="HMV5" s="0"/>
      <c r="HMW5" s="0"/>
      <c r="HMX5" s="0"/>
      <c r="HMY5" s="0"/>
      <c r="HMZ5" s="0"/>
      <c r="HNA5" s="0"/>
      <c r="HNB5" s="0"/>
      <c r="HNC5" s="0"/>
      <c r="HND5" s="0"/>
      <c r="HNE5" s="0"/>
      <c r="HNF5" s="0"/>
      <c r="HNG5" s="0"/>
      <c r="HNH5" s="0"/>
      <c r="HNI5" s="0"/>
      <c r="HNJ5" s="0"/>
      <c r="HNK5" s="0"/>
      <c r="HNL5" s="0"/>
      <c r="HNM5" s="0"/>
      <c r="HNN5" s="0"/>
      <c r="HNO5" s="0"/>
      <c r="HNP5" s="0"/>
      <c r="HNQ5" s="0"/>
      <c r="HNR5" s="0"/>
      <c r="HNS5" s="0"/>
      <c r="HNT5" s="0"/>
      <c r="HNU5" s="0"/>
      <c r="HNV5" s="0"/>
      <c r="HNW5" s="0"/>
      <c r="HNX5" s="0"/>
      <c r="HNY5" s="0"/>
      <c r="HNZ5" s="0"/>
      <c r="HOA5" s="0"/>
      <c r="HOB5" s="0"/>
      <c r="HOC5" s="0"/>
      <c r="HOD5" s="0"/>
      <c r="HOE5" s="0"/>
      <c r="HOF5" s="0"/>
      <c r="HOG5" s="0"/>
      <c r="HOH5" s="0"/>
      <c r="HOI5" s="0"/>
      <c r="HOJ5" s="0"/>
      <c r="HOK5" s="0"/>
      <c r="HOL5" s="0"/>
      <c r="HOM5" s="0"/>
      <c r="HON5" s="0"/>
      <c r="HOO5" s="0"/>
      <c r="HOP5" s="0"/>
      <c r="HOQ5" s="0"/>
      <c r="HOR5" s="0"/>
      <c r="HOS5" s="0"/>
      <c r="HOT5" s="0"/>
      <c r="HOU5" s="0"/>
      <c r="HOV5" s="0"/>
      <c r="HOW5" s="0"/>
      <c r="HOX5" s="0"/>
      <c r="HOY5" s="0"/>
      <c r="HOZ5" s="0"/>
      <c r="HPA5" s="0"/>
      <c r="HPB5" s="0"/>
      <c r="HPC5" s="0"/>
      <c r="HPD5" s="0"/>
      <c r="HPE5" s="0"/>
      <c r="HPF5" s="0"/>
      <c r="HPG5" s="0"/>
      <c r="HPH5" s="0"/>
      <c r="HPI5" s="0"/>
      <c r="HPJ5" s="0"/>
      <c r="HPK5" s="0"/>
      <c r="HPL5" s="0"/>
      <c r="HPM5" s="0"/>
      <c r="HPN5" s="0"/>
      <c r="HPO5" s="0"/>
      <c r="HPP5" s="0"/>
      <c r="HPQ5" s="0"/>
      <c r="HPR5" s="0"/>
      <c r="HPS5" s="0"/>
      <c r="HPT5" s="0"/>
      <c r="HPU5" s="0"/>
      <c r="HPV5" s="0"/>
      <c r="HPW5" s="0"/>
      <c r="HPX5" s="0"/>
      <c r="HPY5" s="0"/>
      <c r="HPZ5" s="0"/>
      <c r="HQA5" s="0"/>
      <c r="HQB5" s="0"/>
      <c r="HQC5" s="0"/>
      <c r="HQD5" s="0"/>
      <c r="HQE5" s="0"/>
      <c r="HQF5" s="0"/>
      <c r="HQG5" s="0"/>
      <c r="HQH5" s="0"/>
      <c r="HQI5" s="0"/>
      <c r="HQJ5" s="0"/>
      <c r="HQK5" s="0"/>
      <c r="HQL5" s="0"/>
      <c r="HQM5" s="0"/>
      <c r="HQN5" s="0"/>
      <c r="HQO5" s="0"/>
      <c r="HQP5" s="0"/>
      <c r="HQQ5" s="0"/>
      <c r="HQR5" s="0"/>
      <c r="HQS5" s="0"/>
      <c r="HQT5" s="0"/>
      <c r="HQU5" s="0"/>
      <c r="HQV5" s="0"/>
      <c r="HQW5" s="0"/>
      <c r="HQX5" s="0"/>
      <c r="HQY5" s="0"/>
      <c r="HQZ5" s="0"/>
      <c r="HRA5" s="0"/>
      <c r="HRB5" s="0"/>
      <c r="HRC5" s="0"/>
      <c r="HRD5" s="0"/>
      <c r="HRE5" s="0"/>
      <c r="HRF5" s="0"/>
      <c r="HRG5" s="0"/>
      <c r="HRH5" s="0"/>
      <c r="HRI5" s="0"/>
      <c r="HRJ5" s="0"/>
      <c r="HRK5" s="0"/>
      <c r="HRL5" s="0"/>
      <c r="HRM5" s="0"/>
      <c r="HRN5" s="0"/>
      <c r="HRO5" s="0"/>
      <c r="HRP5" s="0"/>
      <c r="HRQ5" s="0"/>
      <c r="HRR5" s="0"/>
      <c r="HRS5" s="0"/>
      <c r="HRT5" s="0"/>
      <c r="HRU5" s="0"/>
      <c r="HRV5" s="0"/>
      <c r="HRW5" s="0"/>
      <c r="HRX5" s="0"/>
      <c r="HRY5" s="0"/>
      <c r="HRZ5" s="0"/>
      <c r="HSA5" s="0"/>
      <c r="HSB5" s="0"/>
      <c r="HSC5" s="0"/>
      <c r="HSD5" s="0"/>
      <c r="HSE5" s="0"/>
      <c r="HSF5" s="0"/>
      <c r="HSG5" s="0"/>
      <c r="HSH5" s="0"/>
      <c r="HSI5" s="0"/>
      <c r="HSJ5" s="0"/>
      <c r="HSK5" s="0"/>
      <c r="HSL5" s="0"/>
      <c r="HSM5" s="0"/>
      <c r="HSN5" s="0"/>
      <c r="HSO5" s="0"/>
      <c r="HSP5" s="0"/>
      <c r="HSQ5" s="0"/>
      <c r="HSR5" s="0"/>
      <c r="HSS5" s="0"/>
      <c r="HST5" s="0"/>
      <c r="HSU5" s="0"/>
      <c r="HSV5" s="0"/>
      <c r="HSW5" s="0"/>
      <c r="HSX5" s="0"/>
      <c r="HSY5" s="0"/>
      <c r="HSZ5" s="0"/>
      <c r="HTA5" s="0"/>
      <c r="HTB5" s="0"/>
      <c r="HTC5" s="0"/>
      <c r="HTD5" s="0"/>
      <c r="HTE5" s="0"/>
      <c r="HTF5" s="0"/>
      <c r="HTG5" s="0"/>
      <c r="HTH5" s="0"/>
      <c r="HTI5" s="0"/>
      <c r="HTJ5" s="0"/>
      <c r="HTK5" s="0"/>
      <c r="HTL5" s="0"/>
      <c r="HTM5" s="0"/>
      <c r="HTN5" s="0"/>
      <c r="HTO5" s="0"/>
      <c r="HTP5" s="0"/>
      <c r="HTQ5" s="0"/>
      <c r="HTR5" s="0"/>
      <c r="HTS5" s="0"/>
      <c r="HTT5" s="0"/>
      <c r="HTU5" s="0"/>
      <c r="HTV5" s="0"/>
      <c r="HTW5" s="0"/>
      <c r="HTX5" s="0"/>
      <c r="HTY5" s="0"/>
      <c r="HTZ5" s="0"/>
      <c r="HUA5" s="0"/>
      <c r="HUB5" s="0"/>
      <c r="HUC5" s="0"/>
      <c r="HUD5" s="0"/>
      <c r="HUE5" s="0"/>
      <c r="HUF5" s="0"/>
      <c r="HUG5" s="0"/>
      <c r="HUH5" s="0"/>
      <c r="HUI5" s="0"/>
      <c r="HUJ5" s="0"/>
      <c r="HUK5" s="0"/>
      <c r="HUL5" s="0"/>
      <c r="HUM5" s="0"/>
      <c r="HUN5" s="0"/>
      <c r="HUO5" s="0"/>
      <c r="HUP5" s="0"/>
      <c r="HUQ5" s="0"/>
      <c r="HUR5" s="0"/>
      <c r="HUS5" s="0"/>
      <c r="HUT5" s="0"/>
      <c r="HUU5" s="0"/>
      <c r="HUV5" s="0"/>
      <c r="HUW5" s="0"/>
      <c r="HUX5" s="0"/>
      <c r="HUY5" s="0"/>
      <c r="HUZ5" s="0"/>
      <c r="HVA5" s="0"/>
      <c r="HVB5" s="0"/>
      <c r="HVC5" s="0"/>
      <c r="HVD5" s="0"/>
      <c r="HVE5" s="0"/>
      <c r="HVF5" s="0"/>
      <c r="HVG5" s="0"/>
      <c r="HVH5" s="0"/>
      <c r="HVI5" s="0"/>
      <c r="HVJ5" s="0"/>
      <c r="HVK5" s="0"/>
      <c r="HVL5" s="0"/>
      <c r="HVM5" s="0"/>
      <c r="HVN5" s="0"/>
      <c r="HVO5" s="0"/>
      <c r="HVP5" s="0"/>
      <c r="HVQ5" s="0"/>
      <c r="HVR5" s="0"/>
      <c r="HVS5" s="0"/>
      <c r="HVT5" s="0"/>
      <c r="HVU5" s="0"/>
      <c r="HVV5" s="0"/>
      <c r="HVW5" s="0"/>
      <c r="HVX5" s="0"/>
      <c r="HVY5" s="0"/>
      <c r="HVZ5" s="0"/>
      <c r="HWA5" s="0"/>
      <c r="HWB5" s="0"/>
      <c r="HWC5" s="0"/>
      <c r="HWD5" s="0"/>
      <c r="HWE5" s="0"/>
      <c r="HWF5" s="0"/>
      <c r="HWG5" s="0"/>
      <c r="HWH5" s="0"/>
      <c r="HWI5" s="0"/>
      <c r="HWJ5" s="0"/>
      <c r="HWK5" s="0"/>
      <c r="HWL5" s="0"/>
      <c r="HWM5" s="0"/>
      <c r="HWN5" s="0"/>
      <c r="HWO5" s="0"/>
      <c r="HWP5" s="0"/>
      <c r="HWQ5" s="0"/>
      <c r="HWR5" s="0"/>
      <c r="HWS5" s="0"/>
      <c r="HWT5" s="0"/>
      <c r="HWU5" s="0"/>
      <c r="HWV5" s="0"/>
      <c r="HWW5" s="0"/>
      <c r="HWX5" s="0"/>
      <c r="HWY5" s="0"/>
      <c r="HWZ5" s="0"/>
      <c r="HXA5" s="0"/>
      <c r="HXB5" s="0"/>
      <c r="HXC5" s="0"/>
      <c r="HXD5" s="0"/>
      <c r="HXE5" s="0"/>
      <c r="HXF5" s="0"/>
      <c r="HXG5" s="0"/>
      <c r="HXH5" s="0"/>
      <c r="HXI5" s="0"/>
      <c r="HXJ5" s="0"/>
      <c r="HXK5" s="0"/>
      <c r="HXL5" s="0"/>
      <c r="HXM5" s="0"/>
      <c r="HXN5" s="0"/>
      <c r="HXO5" s="0"/>
      <c r="HXP5" s="0"/>
      <c r="HXQ5" s="0"/>
      <c r="HXR5" s="0"/>
      <c r="HXS5" s="0"/>
      <c r="HXT5" s="0"/>
      <c r="HXU5" s="0"/>
      <c r="HXV5" s="0"/>
      <c r="HXW5" s="0"/>
      <c r="HXX5" s="0"/>
      <c r="HXY5" s="0"/>
      <c r="HXZ5" s="0"/>
      <c r="HYA5" s="0"/>
      <c r="HYB5" s="0"/>
      <c r="HYC5" s="0"/>
      <c r="HYD5" s="0"/>
      <c r="HYE5" s="0"/>
      <c r="HYF5" s="0"/>
      <c r="HYG5" s="0"/>
      <c r="HYH5" s="0"/>
      <c r="HYI5" s="0"/>
      <c r="HYJ5" s="0"/>
      <c r="HYK5" s="0"/>
      <c r="HYL5" s="0"/>
      <c r="HYM5" s="0"/>
      <c r="HYN5" s="0"/>
      <c r="HYO5" s="0"/>
      <c r="HYP5" s="0"/>
      <c r="HYQ5" s="0"/>
      <c r="HYR5" s="0"/>
      <c r="HYS5" s="0"/>
      <c r="HYT5" s="0"/>
      <c r="HYU5" s="0"/>
      <c r="HYV5" s="0"/>
      <c r="HYW5" s="0"/>
      <c r="HYX5" s="0"/>
      <c r="HYY5" s="0"/>
      <c r="HYZ5" s="0"/>
      <c r="HZA5" s="0"/>
      <c r="HZB5" s="0"/>
      <c r="HZC5" s="0"/>
      <c r="HZD5" s="0"/>
      <c r="HZE5" s="0"/>
      <c r="HZF5" s="0"/>
      <c r="HZG5" s="0"/>
      <c r="HZH5" s="0"/>
      <c r="HZI5" s="0"/>
      <c r="HZJ5" s="0"/>
      <c r="HZK5" s="0"/>
      <c r="HZL5" s="0"/>
      <c r="HZM5" s="0"/>
      <c r="HZN5" s="0"/>
      <c r="HZO5" s="0"/>
      <c r="HZP5" s="0"/>
      <c r="HZQ5" s="0"/>
      <c r="HZR5" s="0"/>
      <c r="HZS5" s="0"/>
      <c r="HZT5" s="0"/>
      <c r="HZU5" s="0"/>
      <c r="HZV5" s="0"/>
      <c r="HZW5" s="0"/>
      <c r="HZX5" s="0"/>
      <c r="HZY5" s="0"/>
      <c r="HZZ5" s="0"/>
      <c r="IAA5" s="0"/>
      <c r="IAB5" s="0"/>
      <c r="IAC5" s="0"/>
      <c r="IAD5" s="0"/>
      <c r="IAE5" s="0"/>
      <c r="IAF5" s="0"/>
      <c r="IAG5" s="0"/>
      <c r="IAH5" s="0"/>
      <c r="IAI5" s="0"/>
      <c r="IAJ5" s="0"/>
      <c r="IAK5" s="0"/>
      <c r="IAL5" s="0"/>
      <c r="IAM5" s="0"/>
      <c r="IAN5" s="0"/>
      <c r="IAO5" s="0"/>
      <c r="IAP5" s="0"/>
      <c r="IAQ5" s="0"/>
      <c r="IAR5" s="0"/>
      <c r="IAS5" s="0"/>
      <c r="IAT5" s="0"/>
      <c r="IAU5" s="0"/>
      <c r="IAV5" s="0"/>
      <c r="IAW5" s="0"/>
      <c r="IAX5" s="0"/>
      <c r="IAY5" s="0"/>
      <c r="IAZ5" s="0"/>
      <c r="IBA5" s="0"/>
      <c r="IBB5" s="0"/>
      <c r="IBC5" s="0"/>
      <c r="IBD5" s="0"/>
      <c r="IBE5" s="0"/>
      <c r="IBF5" s="0"/>
      <c r="IBG5" s="0"/>
      <c r="IBH5" s="0"/>
      <c r="IBI5" s="0"/>
      <c r="IBJ5" s="0"/>
      <c r="IBK5" s="0"/>
      <c r="IBL5" s="0"/>
      <c r="IBM5" s="0"/>
      <c r="IBN5" s="0"/>
      <c r="IBO5" s="0"/>
      <c r="IBP5" s="0"/>
      <c r="IBQ5" s="0"/>
      <c r="IBR5" s="0"/>
      <c r="IBS5" s="0"/>
      <c r="IBT5" s="0"/>
      <c r="IBU5" s="0"/>
      <c r="IBV5" s="0"/>
      <c r="IBW5" s="0"/>
      <c r="IBX5" s="0"/>
      <c r="IBY5" s="0"/>
      <c r="IBZ5" s="0"/>
      <c r="ICA5" s="0"/>
      <c r="ICB5" s="0"/>
      <c r="ICC5" s="0"/>
      <c r="ICD5" s="0"/>
      <c r="ICE5" s="0"/>
      <c r="ICF5" s="0"/>
      <c r="ICG5" s="0"/>
      <c r="ICH5" s="0"/>
      <c r="ICI5" s="0"/>
      <c r="ICJ5" s="0"/>
      <c r="ICK5" s="0"/>
      <c r="ICL5" s="0"/>
      <c r="ICM5" s="0"/>
      <c r="ICN5" s="0"/>
      <c r="ICO5" s="0"/>
      <c r="ICP5" s="0"/>
      <c r="ICQ5" s="0"/>
      <c r="ICR5" s="0"/>
      <c r="ICS5" s="0"/>
      <c r="ICT5" s="0"/>
      <c r="ICU5" s="0"/>
      <c r="ICV5" s="0"/>
      <c r="ICW5" s="0"/>
      <c r="ICX5" s="0"/>
      <c r="ICY5" s="0"/>
      <c r="ICZ5" s="0"/>
      <c r="IDA5" s="0"/>
      <c r="IDB5" s="0"/>
      <c r="IDC5" s="0"/>
      <c r="IDD5" s="0"/>
      <c r="IDE5" s="0"/>
      <c r="IDF5" s="0"/>
      <c r="IDG5" s="0"/>
      <c r="IDH5" s="0"/>
      <c r="IDI5" s="0"/>
      <c r="IDJ5" s="0"/>
      <c r="IDK5" s="0"/>
      <c r="IDL5" s="0"/>
      <c r="IDM5" s="0"/>
      <c r="IDN5" s="0"/>
      <c r="IDO5" s="0"/>
      <c r="IDP5" s="0"/>
      <c r="IDQ5" s="0"/>
      <c r="IDR5" s="0"/>
      <c r="IDS5" s="0"/>
      <c r="IDT5" s="0"/>
      <c r="IDU5" s="0"/>
      <c r="IDV5" s="0"/>
      <c r="IDW5" s="0"/>
      <c r="IDX5" s="0"/>
      <c r="IDY5" s="0"/>
      <c r="IDZ5" s="0"/>
      <c r="IEA5" s="0"/>
      <c r="IEB5" s="0"/>
      <c r="IEC5" s="0"/>
      <c r="IED5" s="0"/>
      <c r="IEE5" s="0"/>
      <c r="IEF5" s="0"/>
      <c r="IEG5" s="0"/>
      <c r="IEH5" s="0"/>
      <c r="IEI5" s="0"/>
      <c r="IEJ5" s="0"/>
      <c r="IEK5" s="0"/>
      <c r="IEL5" s="0"/>
      <c r="IEM5" s="0"/>
      <c r="IEN5" s="0"/>
      <c r="IEO5" s="0"/>
      <c r="IEP5" s="0"/>
      <c r="IEQ5" s="0"/>
      <c r="IER5" s="0"/>
      <c r="IES5" s="0"/>
      <c r="IET5" s="0"/>
      <c r="IEU5" s="0"/>
      <c r="IEV5" s="0"/>
      <c r="IEW5" s="0"/>
      <c r="IEX5" s="0"/>
      <c r="IEY5" s="0"/>
      <c r="IEZ5" s="0"/>
      <c r="IFA5" s="0"/>
      <c r="IFB5" s="0"/>
      <c r="IFC5" s="0"/>
      <c r="IFD5" s="0"/>
      <c r="IFE5" s="0"/>
      <c r="IFF5" s="0"/>
      <c r="IFG5" s="0"/>
      <c r="IFH5" s="0"/>
      <c r="IFI5" s="0"/>
      <c r="IFJ5" s="0"/>
      <c r="IFK5" s="0"/>
      <c r="IFL5" s="0"/>
      <c r="IFM5" s="0"/>
      <c r="IFN5" s="0"/>
      <c r="IFO5" s="0"/>
      <c r="IFP5" s="0"/>
      <c r="IFQ5" s="0"/>
      <c r="IFR5" s="0"/>
      <c r="IFS5" s="0"/>
      <c r="IFT5" s="0"/>
      <c r="IFU5" s="0"/>
      <c r="IFV5" s="0"/>
      <c r="IFW5" s="0"/>
      <c r="IFX5" s="0"/>
      <c r="IFY5" s="0"/>
      <c r="IFZ5" s="0"/>
      <c r="IGA5" s="0"/>
      <c r="IGB5" s="0"/>
      <c r="IGC5" s="0"/>
      <c r="IGD5" s="0"/>
      <c r="IGE5" s="0"/>
      <c r="IGF5" s="0"/>
      <c r="IGG5" s="0"/>
      <c r="IGH5" s="0"/>
      <c r="IGI5" s="0"/>
      <c r="IGJ5" s="0"/>
      <c r="IGK5" s="0"/>
      <c r="IGL5" s="0"/>
      <c r="IGM5" s="0"/>
      <c r="IGN5" s="0"/>
      <c r="IGO5" s="0"/>
      <c r="IGP5" s="0"/>
      <c r="IGQ5" s="0"/>
      <c r="IGR5" s="0"/>
      <c r="IGS5" s="0"/>
      <c r="IGT5" s="0"/>
      <c r="IGU5" s="0"/>
      <c r="IGV5" s="0"/>
      <c r="IGW5" s="0"/>
      <c r="IGX5" s="0"/>
      <c r="IGY5" s="0"/>
      <c r="IGZ5" s="0"/>
      <c r="IHA5" s="0"/>
      <c r="IHB5" s="0"/>
      <c r="IHC5" s="0"/>
      <c r="IHD5" s="0"/>
      <c r="IHE5" s="0"/>
      <c r="IHF5" s="0"/>
      <c r="IHG5" s="0"/>
      <c r="IHH5" s="0"/>
      <c r="IHI5" s="0"/>
      <c r="IHJ5" s="0"/>
      <c r="IHK5" s="0"/>
      <c r="IHL5" s="0"/>
      <c r="IHM5" s="0"/>
      <c r="IHN5" s="0"/>
      <c r="IHO5" s="0"/>
      <c r="IHP5" s="0"/>
      <c r="IHQ5" s="0"/>
      <c r="IHR5" s="0"/>
      <c r="IHS5" s="0"/>
      <c r="IHT5" s="0"/>
      <c r="IHU5" s="0"/>
      <c r="IHV5" s="0"/>
      <c r="IHW5" s="0"/>
      <c r="IHX5" s="0"/>
      <c r="IHY5" s="0"/>
      <c r="IHZ5" s="0"/>
      <c r="IIA5" s="0"/>
      <c r="IIB5" s="0"/>
      <c r="IIC5" s="0"/>
      <c r="IID5" s="0"/>
      <c r="IIE5" s="0"/>
      <c r="IIF5" s="0"/>
      <c r="IIG5" s="0"/>
      <c r="IIH5" s="0"/>
      <c r="III5" s="0"/>
      <c r="IIJ5" s="0"/>
      <c r="IIK5" s="0"/>
      <c r="IIL5" s="0"/>
      <c r="IIM5" s="0"/>
      <c r="IIN5" s="0"/>
      <c r="IIO5" s="0"/>
      <c r="IIP5" s="0"/>
      <c r="IIQ5" s="0"/>
      <c r="IIR5" s="0"/>
      <c r="IIS5" s="0"/>
      <c r="IIT5" s="0"/>
      <c r="IIU5" s="0"/>
      <c r="IIV5" s="0"/>
      <c r="IIW5" s="0"/>
      <c r="IIX5" s="0"/>
      <c r="IIY5" s="0"/>
      <c r="IIZ5" s="0"/>
      <c r="IJA5" s="0"/>
      <c r="IJB5" s="0"/>
      <c r="IJC5" s="0"/>
      <c r="IJD5" s="0"/>
      <c r="IJE5" s="0"/>
      <c r="IJF5" s="0"/>
      <c r="IJG5" s="0"/>
      <c r="IJH5" s="0"/>
      <c r="IJI5" s="0"/>
      <c r="IJJ5" s="0"/>
      <c r="IJK5" s="0"/>
      <c r="IJL5" s="0"/>
      <c r="IJM5" s="0"/>
      <c r="IJN5" s="0"/>
      <c r="IJO5" s="0"/>
      <c r="IJP5" s="0"/>
      <c r="IJQ5" s="0"/>
      <c r="IJR5" s="0"/>
      <c r="IJS5" s="0"/>
      <c r="IJT5" s="0"/>
      <c r="IJU5" s="0"/>
      <c r="IJV5" s="0"/>
      <c r="IJW5" s="0"/>
      <c r="IJX5" s="0"/>
      <c r="IJY5" s="0"/>
      <c r="IJZ5" s="0"/>
      <c r="IKA5" s="0"/>
      <c r="IKB5" s="0"/>
      <c r="IKC5" s="0"/>
      <c r="IKD5" s="0"/>
      <c r="IKE5" s="0"/>
      <c r="IKF5" s="0"/>
      <c r="IKG5" s="0"/>
      <c r="IKH5" s="0"/>
      <c r="IKI5" s="0"/>
      <c r="IKJ5" s="0"/>
      <c r="IKK5" s="0"/>
      <c r="IKL5" s="0"/>
      <c r="IKM5" s="0"/>
      <c r="IKN5" s="0"/>
      <c r="IKO5" s="0"/>
      <c r="IKP5" s="0"/>
      <c r="IKQ5" s="0"/>
      <c r="IKR5" s="0"/>
      <c r="IKS5" s="0"/>
      <c r="IKT5" s="0"/>
      <c r="IKU5" s="0"/>
      <c r="IKV5" s="0"/>
      <c r="IKW5" s="0"/>
      <c r="IKX5" s="0"/>
      <c r="IKY5" s="0"/>
      <c r="IKZ5" s="0"/>
      <c r="ILA5" s="0"/>
      <c r="ILB5" s="0"/>
      <c r="ILC5" s="0"/>
      <c r="ILD5" s="0"/>
      <c r="ILE5" s="0"/>
      <c r="ILF5" s="0"/>
      <c r="ILG5" s="0"/>
      <c r="ILH5" s="0"/>
      <c r="ILI5" s="0"/>
      <c r="ILJ5" s="0"/>
      <c r="ILK5" s="0"/>
      <c r="ILL5" s="0"/>
      <c r="ILM5" s="0"/>
      <c r="ILN5" s="0"/>
      <c r="ILO5" s="0"/>
      <c r="ILP5" s="0"/>
      <c r="ILQ5" s="0"/>
      <c r="ILR5" s="0"/>
      <c r="ILS5" s="0"/>
      <c r="ILT5" s="0"/>
      <c r="ILU5" s="0"/>
      <c r="ILV5" s="0"/>
      <c r="ILW5" s="0"/>
      <c r="ILX5" s="0"/>
      <c r="ILY5" s="0"/>
      <c r="ILZ5" s="0"/>
      <c r="IMA5" s="0"/>
      <c r="IMB5" s="0"/>
      <c r="IMC5" s="0"/>
      <c r="IMD5" s="0"/>
      <c r="IME5" s="0"/>
      <c r="IMF5" s="0"/>
      <c r="IMG5" s="0"/>
      <c r="IMH5" s="0"/>
      <c r="IMI5" s="0"/>
      <c r="IMJ5" s="0"/>
      <c r="IMK5" s="0"/>
      <c r="IML5" s="0"/>
      <c r="IMM5" s="0"/>
      <c r="IMN5" s="0"/>
      <c r="IMO5" s="0"/>
      <c r="IMP5" s="0"/>
      <c r="IMQ5" s="0"/>
      <c r="IMR5" s="0"/>
      <c r="IMS5" s="0"/>
      <c r="IMT5" s="0"/>
      <c r="IMU5" s="0"/>
      <c r="IMV5" s="0"/>
      <c r="IMW5" s="0"/>
      <c r="IMX5" s="0"/>
      <c r="IMY5" s="0"/>
      <c r="IMZ5" s="0"/>
      <c r="INA5" s="0"/>
      <c r="INB5" s="0"/>
      <c r="INC5" s="0"/>
      <c r="IND5" s="0"/>
      <c r="INE5" s="0"/>
      <c r="INF5" s="0"/>
      <c r="ING5" s="0"/>
      <c r="INH5" s="0"/>
      <c r="INI5" s="0"/>
      <c r="INJ5" s="0"/>
      <c r="INK5" s="0"/>
      <c r="INL5" s="0"/>
      <c r="INM5" s="0"/>
      <c r="INN5" s="0"/>
      <c r="INO5" s="0"/>
      <c r="INP5" s="0"/>
      <c r="INQ5" s="0"/>
      <c r="INR5" s="0"/>
      <c r="INS5" s="0"/>
      <c r="INT5" s="0"/>
      <c r="INU5" s="0"/>
      <c r="INV5" s="0"/>
      <c r="INW5" s="0"/>
      <c r="INX5" s="0"/>
      <c r="INY5" s="0"/>
      <c r="INZ5" s="0"/>
      <c r="IOA5" s="0"/>
      <c r="IOB5" s="0"/>
      <c r="IOC5" s="0"/>
      <c r="IOD5" s="0"/>
      <c r="IOE5" s="0"/>
      <c r="IOF5" s="0"/>
      <c r="IOG5" s="0"/>
      <c r="IOH5" s="0"/>
      <c r="IOI5" s="0"/>
      <c r="IOJ5" s="0"/>
      <c r="IOK5" s="0"/>
      <c r="IOL5" s="0"/>
      <c r="IOM5" s="0"/>
      <c r="ION5" s="0"/>
      <c r="IOO5" s="0"/>
      <c r="IOP5" s="0"/>
      <c r="IOQ5" s="0"/>
      <c r="IOR5" s="0"/>
      <c r="IOS5" s="0"/>
      <c r="IOT5" s="0"/>
      <c r="IOU5" s="0"/>
      <c r="IOV5" s="0"/>
      <c r="IOW5" s="0"/>
      <c r="IOX5" s="0"/>
      <c r="IOY5" s="0"/>
      <c r="IOZ5" s="0"/>
      <c r="IPA5" s="0"/>
      <c r="IPB5" s="0"/>
      <c r="IPC5" s="0"/>
      <c r="IPD5" s="0"/>
      <c r="IPE5" s="0"/>
      <c r="IPF5" s="0"/>
      <c r="IPG5" s="0"/>
      <c r="IPH5" s="0"/>
      <c r="IPI5" s="0"/>
      <c r="IPJ5" s="0"/>
      <c r="IPK5" s="0"/>
      <c r="IPL5" s="0"/>
      <c r="IPM5" s="0"/>
      <c r="IPN5" s="0"/>
      <c r="IPO5" s="0"/>
      <c r="IPP5" s="0"/>
      <c r="IPQ5" s="0"/>
      <c r="IPR5" s="0"/>
      <c r="IPS5" s="0"/>
      <c r="IPT5" s="0"/>
      <c r="IPU5" s="0"/>
      <c r="IPV5" s="0"/>
      <c r="IPW5" s="0"/>
      <c r="IPX5" s="0"/>
      <c r="IPY5" s="0"/>
      <c r="IPZ5" s="0"/>
      <c r="IQA5" s="0"/>
      <c r="IQB5" s="0"/>
      <c r="IQC5" s="0"/>
      <c r="IQD5" s="0"/>
      <c r="IQE5" s="0"/>
      <c r="IQF5" s="0"/>
      <c r="IQG5" s="0"/>
      <c r="IQH5" s="0"/>
      <c r="IQI5" s="0"/>
      <c r="IQJ5" s="0"/>
      <c r="IQK5" s="0"/>
      <c r="IQL5" s="0"/>
      <c r="IQM5" s="0"/>
      <c r="IQN5" s="0"/>
      <c r="IQO5" s="0"/>
      <c r="IQP5" s="0"/>
      <c r="IQQ5" s="0"/>
      <c r="IQR5" s="0"/>
      <c r="IQS5" s="0"/>
      <c r="IQT5" s="0"/>
      <c r="IQU5" s="0"/>
      <c r="IQV5" s="0"/>
      <c r="IQW5" s="0"/>
      <c r="IQX5" s="0"/>
      <c r="IQY5" s="0"/>
      <c r="IQZ5" s="0"/>
      <c r="IRA5" s="0"/>
      <c r="IRB5" s="0"/>
      <c r="IRC5" s="0"/>
      <c r="IRD5" s="0"/>
      <c r="IRE5" s="0"/>
      <c r="IRF5" s="0"/>
      <c r="IRG5" s="0"/>
      <c r="IRH5" s="0"/>
      <c r="IRI5" s="0"/>
      <c r="IRJ5" s="0"/>
      <c r="IRK5" s="0"/>
      <c r="IRL5" s="0"/>
      <c r="IRM5" s="0"/>
      <c r="IRN5" s="0"/>
      <c r="IRO5" s="0"/>
      <c r="IRP5" s="0"/>
      <c r="IRQ5" s="0"/>
      <c r="IRR5" s="0"/>
      <c r="IRS5" s="0"/>
      <c r="IRT5" s="0"/>
      <c r="IRU5" s="0"/>
      <c r="IRV5" s="0"/>
      <c r="IRW5" s="0"/>
      <c r="IRX5" s="0"/>
      <c r="IRY5" s="0"/>
      <c r="IRZ5" s="0"/>
      <c r="ISA5" s="0"/>
      <c r="ISB5" s="0"/>
      <c r="ISC5" s="0"/>
      <c r="ISD5" s="0"/>
      <c r="ISE5" s="0"/>
      <c r="ISF5" s="0"/>
      <c r="ISG5" s="0"/>
      <c r="ISH5" s="0"/>
      <c r="ISI5" s="0"/>
      <c r="ISJ5" s="0"/>
      <c r="ISK5" s="0"/>
      <c r="ISL5" s="0"/>
      <c r="ISM5" s="0"/>
      <c r="ISN5" s="0"/>
      <c r="ISO5" s="0"/>
      <c r="ISP5" s="0"/>
      <c r="ISQ5" s="0"/>
      <c r="ISR5" s="0"/>
      <c r="ISS5" s="0"/>
      <c r="IST5" s="0"/>
      <c r="ISU5" s="0"/>
      <c r="ISV5" s="0"/>
      <c r="ISW5" s="0"/>
      <c r="ISX5" s="0"/>
      <c r="ISY5" s="0"/>
      <c r="ISZ5" s="0"/>
      <c r="ITA5" s="0"/>
      <c r="ITB5" s="0"/>
      <c r="ITC5" s="0"/>
      <c r="ITD5" s="0"/>
      <c r="ITE5" s="0"/>
      <c r="ITF5" s="0"/>
      <c r="ITG5" s="0"/>
      <c r="ITH5" s="0"/>
      <c r="ITI5" s="0"/>
      <c r="ITJ5" s="0"/>
      <c r="ITK5" s="0"/>
      <c r="ITL5" s="0"/>
      <c r="ITM5" s="0"/>
      <c r="ITN5" s="0"/>
      <c r="ITO5" s="0"/>
      <c r="ITP5" s="0"/>
      <c r="ITQ5" s="0"/>
      <c r="ITR5" s="0"/>
      <c r="ITS5" s="0"/>
      <c r="ITT5" s="0"/>
      <c r="ITU5" s="0"/>
      <c r="ITV5" s="0"/>
      <c r="ITW5" s="0"/>
      <c r="ITX5" s="0"/>
      <c r="ITY5" s="0"/>
      <c r="ITZ5" s="0"/>
      <c r="IUA5" s="0"/>
      <c r="IUB5" s="0"/>
      <c r="IUC5" s="0"/>
      <c r="IUD5" s="0"/>
      <c r="IUE5" s="0"/>
      <c r="IUF5" s="0"/>
      <c r="IUG5" s="0"/>
      <c r="IUH5" s="0"/>
      <c r="IUI5" s="0"/>
      <c r="IUJ5" s="0"/>
      <c r="IUK5" s="0"/>
      <c r="IUL5" s="0"/>
      <c r="IUM5" s="0"/>
      <c r="IUN5" s="0"/>
      <c r="IUO5" s="0"/>
      <c r="IUP5" s="0"/>
      <c r="IUQ5" s="0"/>
      <c r="IUR5" s="0"/>
      <c r="IUS5" s="0"/>
      <c r="IUT5" s="0"/>
      <c r="IUU5" s="0"/>
      <c r="IUV5" s="0"/>
      <c r="IUW5" s="0"/>
      <c r="IUX5" s="0"/>
      <c r="IUY5" s="0"/>
      <c r="IUZ5" s="0"/>
      <c r="IVA5" s="0"/>
      <c r="IVB5" s="0"/>
      <c r="IVC5" s="0"/>
      <c r="IVD5" s="0"/>
      <c r="IVE5" s="0"/>
      <c r="IVF5" s="0"/>
      <c r="IVG5" s="0"/>
      <c r="IVH5" s="0"/>
      <c r="IVI5" s="0"/>
      <c r="IVJ5" s="0"/>
      <c r="IVK5" s="0"/>
      <c r="IVL5" s="0"/>
      <c r="IVM5" s="0"/>
      <c r="IVN5" s="0"/>
      <c r="IVO5" s="0"/>
      <c r="IVP5" s="0"/>
      <c r="IVQ5" s="0"/>
      <c r="IVR5" s="0"/>
      <c r="IVS5" s="0"/>
      <c r="IVT5" s="0"/>
      <c r="IVU5" s="0"/>
      <c r="IVV5" s="0"/>
      <c r="IVW5" s="0"/>
      <c r="IVX5" s="0"/>
      <c r="IVY5" s="0"/>
      <c r="IVZ5" s="0"/>
      <c r="IWA5" s="0"/>
      <c r="IWB5" s="0"/>
      <c r="IWC5" s="0"/>
      <c r="IWD5" s="0"/>
      <c r="IWE5" s="0"/>
      <c r="IWF5" s="0"/>
      <c r="IWG5" s="0"/>
      <c r="IWH5" s="0"/>
      <c r="IWI5" s="0"/>
      <c r="IWJ5" s="0"/>
      <c r="IWK5" s="0"/>
      <c r="IWL5" s="0"/>
      <c r="IWM5" s="0"/>
      <c r="IWN5" s="0"/>
      <c r="IWO5" s="0"/>
      <c r="IWP5" s="0"/>
      <c r="IWQ5" s="0"/>
      <c r="IWR5" s="0"/>
      <c r="IWS5" s="0"/>
      <c r="IWT5" s="0"/>
      <c r="IWU5" s="0"/>
      <c r="IWV5" s="0"/>
      <c r="IWW5" s="0"/>
      <c r="IWX5" s="0"/>
      <c r="IWY5" s="0"/>
      <c r="IWZ5" s="0"/>
      <c r="IXA5" s="0"/>
      <c r="IXB5" s="0"/>
      <c r="IXC5" s="0"/>
      <c r="IXD5" s="0"/>
      <c r="IXE5" s="0"/>
      <c r="IXF5" s="0"/>
      <c r="IXG5" s="0"/>
      <c r="IXH5" s="0"/>
      <c r="IXI5" s="0"/>
      <c r="IXJ5" s="0"/>
      <c r="IXK5" s="0"/>
      <c r="IXL5" s="0"/>
      <c r="IXM5" s="0"/>
      <c r="IXN5" s="0"/>
      <c r="IXO5" s="0"/>
      <c r="IXP5" s="0"/>
      <c r="IXQ5" s="0"/>
      <c r="IXR5" s="0"/>
      <c r="IXS5" s="0"/>
      <c r="IXT5" s="0"/>
      <c r="IXU5" s="0"/>
      <c r="IXV5" s="0"/>
      <c r="IXW5" s="0"/>
      <c r="IXX5" s="0"/>
      <c r="IXY5" s="0"/>
      <c r="IXZ5" s="0"/>
      <c r="IYA5" s="0"/>
      <c r="IYB5" s="0"/>
      <c r="IYC5" s="0"/>
      <c r="IYD5" s="0"/>
      <c r="IYE5" s="0"/>
      <c r="IYF5" s="0"/>
      <c r="IYG5" s="0"/>
      <c r="IYH5" s="0"/>
      <c r="IYI5" s="0"/>
      <c r="IYJ5" s="0"/>
      <c r="IYK5" s="0"/>
      <c r="IYL5" s="0"/>
      <c r="IYM5" s="0"/>
      <c r="IYN5" s="0"/>
      <c r="IYO5" s="0"/>
      <c r="IYP5" s="0"/>
      <c r="IYQ5" s="0"/>
      <c r="IYR5" s="0"/>
      <c r="IYS5" s="0"/>
      <c r="IYT5" s="0"/>
      <c r="IYU5" s="0"/>
      <c r="IYV5" s="0"/>
      <c r="IYW5" s="0"/>
      <c r="IYX5" s="0"/>
      <c r="IYY5" s="0"/>
      <c r="IYZ5" s="0"/>
      <c r="IZA5" s="0"/>
      <c r="IZB5" s="0"/>
      <c r="IZC5" s="0"/>
      <c r="IZD5" s="0"/>
      <c r="IZE5" s="0"/>
      <c r="IZF5" s="0"/>
      <c r="IZG5" s="0"/>
      <c r="IZH5" s="0"/>
      <c r="IZI5" s="0"/>
      <c r="IZJ5" s="0"/>
      <c r="IZK5" s="0"/>
      <c r="IZL5" s="0"/>
      <c r="IZM5" s="0"/>
      <c r="IZN5" s="0"/>
      <c r="IZO5" s="0"/>
      <c r="IZP5" s="0"/>
      <c r="IZQ5" s="0"/>
      <c r="IZR5" s="0"/>
      <c r="IZS5" s="0"/>
      <c r="IZT5" s="0"/>
      <c r="IZU5" s="0"/>
      <c r="IZV5" s="0"/>
      <c r="IZW5" s="0"/>
      <c r="IZX5" s="0"/>
      <c r="IZY5" s="0"/>
      <c r="IZZ5" s="0"/>
      <c r="JAA5" s="0"/>
      <c r="JAB5" s="0"/>
      <c r="JAC5" s="0"/>
      <c r="JAD5" s="0"/>
      <c r="JAE5" s="0"/>
      <c r="JAF5" s="0"/>
      <c r="JAG5" s="0"/>
      <c r="JAH5" s="0"/>
      <c r="JAI5" s="0"/>
      <c r="JAJ5" s="0"/>
      <c r="JAK5" s="0"/>
      <c r="JAL5" s="0"/>
      <c r="JAM5" s="0"/>
      <c r="JAN5" s="0"/>
      <c r="JAO5" s="0"/>
      <c r="JAP5" s="0"/>
      <c r="JAQ5" s="0"/>
      <c r="JAR5" s="0"/>
      <c r="JAS5" s="0"/>
      <c r="JAT5" s="0"/>
      <c r="JAU5" s="0"/>
      <c r="JAV5" s="0"/>
      <c r="JAW5" s="0"/>
      <c r="JAX5" s="0"/>
      <c r="JAY5" s="0"/>
      <c r="JAZ5" s="0"/>
      <c r="JBA5" s="0"/>
      <c r="JBB5" s="0"/>
      <c r="JBC5" s="0"/>
      <c r="JBD5" s="0"/>
      <c r="JBE5" s="0"/>
      <c r="JBF5" s="0"/>
      <c r="JBG5" s="0"/>
      <c r="JBH5" s="0"/>
      <c r="JBI5" s="0"/>
      <c r="JBJ5" s="0"/>
      <c r="JBK5" s="0"/>
      <c r="JBL5" s="0"/>
      <c r="JBM5" s="0"/>
      <c r="JBN5" s="0"/>
      <c r="JBO5" s="0"/>
      <c r="JBP5" s="0"/>
      <c r="JBQ5" s="0"/>
      <c r="JBR5" s="0"/>
      <c r="JBS5" s="0"/>
      <c r="JBT5" s="0"/>
      <c r="JBU5" s="0"/>
      <c r="JBV5" s="0"/>
      <c r="JBW5" s="0"/>
      <c r="JBX5" s="0"/>
      <c r="JBY5" s="0"/>
      <c r="JBZ5" s="0"/>
      <c r="JCA5" s="0"/>
      <c r="JCB5" s="0"/>
      <c r="JCC5" s="0"/>
      <c r="JCD5" s="0"/>
      <c r="JCE5" s="0"/>
      <c r="JCF5" s="0"/>
      <c r="JCG5" s="0"/>
      <c r="JCH5" s="0"/>
      <c r="JCI5" s="0"/>
      <c r="JCJ5" s="0"/>
      <c r="JCK5" s="0"/>
      <c r="JCL5" s="0"/>
      <c r="JCM5" s="0"/>
      <c r="JCN5" s="0"/>
      <c r="JCO5" s="0"/>
      <c r="JCP5" s="0"/>
      <c r="JCQ5" s="0"/>
      <c r="JCR5" s="0"/>
      <c r="JCS5" s="0"/>
      <c r="JCT5" s="0"/>
      <c r="JCU5" s="0"/>
      <c r="JCV5" s="0"/>
      <c r="JCW5" s="0"/>
      <c r="JCX5" s="0"/>
      <c r="JCY5" s="0"/>
      <c r="JCZ5" s="0"/>
      <c r="JDA5" s="0"/>
      <c r="JDB5" s="0"/>
      <c r="JDC5" s="0"/>
      <c r="JDD5" s="0"/>
      <c r="JDE5" s="0"/>
      <c r="JDF5" s="0"/>
      <c r="JDG5" s="0"/>
      <c r="JDH5" s="0"/>
      <c r="JDI5" s="0"/>
      <c r="JDJ5" s="0"/>
      <c r="JDK5" s="0"/>
      <c r="JDL5" s="0"/>
      <c r="JDM5" s="0"/>
      <c r="JDN5" s="0"/>
      <c r="JDO5" s="0"/>
      <c r="JDP5" s="0"/>
      <c r="JDQ5" s="0"/>
      <c r="JDR5" s="0"/>
      <c r="JDS5" s="0"/>
      <c r="JDT5" s="0"/>
      <c r="JDU5" s="0"/>
      <c r="JDV5" s="0"/>
      <c r="JDW5" s="0"/>
      <c r="JDX5" s="0"/>
      <c r="JDY5" s="0"/>
      <c r="JDZ5" s="0"/>
      <c r="JEA5" s="0"/>
      <c r="JEB5" s="0"/>
      <c r="JEC5" s="0"/>
      <c r="JED5" s="0"/>
      <c r="JEE5" s="0"/>
      <c r="JEF5" s="0"/>
      <c r="JEG5" s="0"/>
      <c r="JEH5" s="0"/>
      <c r="JEI5" s="0"/>
      <c r="JEJ5" s="0"/>
      <c r="JEK5" s="0"/>
      <c r="JEL5" s="0"/>
      <c r="JEM5" s="0"/>
      <c r="JEN5" s="0"/>
      <c r="JEO5" s="0"/>
      <c r="JEP5" s="0"/>
      <c r="JEQ5" s="0"/>
      <c r="JER5" s="0"/>
      <c r="JES5" s="0"/>
      <c r="JET5" s="0"/>
      <c r="JEU5" s="0"/>
      <c r="JEV5" s="0"/>
      <c r="JEW5" s="0"/>
      <c r="JEX5" s="0"/>
      <c r="JEY5" s="0"/>
      <c r="JEZ5" s="0"/>
      <c r="JFA5" s="0"/>
      <c r="JFB5" s="0"/>
      <c r="JFC5" s="0"/>
      <c r="JFD5" s="0"/>
      <c r="JFE5" s="0"/>
      <c r="JFF5" s="0"/>
      <c r="JFG5" s="0"/>
      <c r="JFH5" s="0"/>
      <c r="JFI5" s="0"/>
      <c r="JFJ5" s="0"/>
      <c r="JFK5" s="0"/>
      <c r="JFL5" s="0"/>
      <c r="JFM5" s="0"/>
      <c r="JFN5" s="0"/>
      <c r="JFO5" s="0"/>
      <c r="JFP5" s="0"/>
      <c r="JFQ5" s="0"/>
      <c r="JFR5" s="0"/>
      <c r="JFS5" s="0"/>
      <c r="JFT5" s="0"/>
      <c r="JFU5" s="0"/>
      <c r="JFV5" s="0"/>
      <c r="JFW5" s="0"/>
      <c r="JFX5" s="0"/>
      <c r="JFY5" s="0"/>
      <c r="JFZ5" s="0"/>
      <c r="JGA5" s="0"/>
      <c r="JGB5" s="0"/>
      <c r="JGC5" s="0"/>
      <c r="JGD5" s="0"/>
      <c r="JGE5" s="0"/>
      <c r="JGF5" s="0"/>
      <c r="JGG5" s="0"/>
      <c r="JGH5" s="0"/>
      <c r="JGI5" s="0"/>
      <c r="JGJ5" s="0"/>
      <c r="JGK5" s="0"/>
      <c r="JGL5" s="0"/>
      <c r="JGM5" s="0"/>
      <c r="JGN5" s="0"/>
      <c r="JGO5" s="0"/>
      <c r="JGP5" s="0"/>
      <c r="JGQ5" s="0"/>
      <c r="JGR5" s="0"/>
      <c r="JGS5" s="0"/>
      <c r="JGT5" s="0"/>
      <c r="JGU5" s="0"/>
      <c r="JGV5" s="0"/>
      <c r="JGW5" s="0"/>
      <c r="JGX5" s="0"/>
      <c r="JGY5" s="0"/>
      <c r="JGZ5" s="0"/>
      <c r="JHA5" s="0"/>
      <c r="JHB5" s="0"/>
      <c r="JHC5" s="0"/>
      <c r="JHD5" s="0"/>
      <c r="JHE5" s="0"/>
      <c r="JHF5" s="0"/>
      <c r="JHG5" s="0"/>
      <c r="JHH5" s="0"/>
      <c r="JHI5" s="0"/>
      <c r="JHJ5" s="0"/>
      <c r="JHK5" s="0"/>
      <c r="JHL5" s="0"/>
      <c r="JHM5" s="0"/>
      <c r="JHN5" s="0"/>
      <c r="JHO5" s="0"/>
      <c r="JHP5" s="0"/>
      <c r="JHQ5" s="0"/>
      <c r="JHR5" s="0"/>
      <c r="JHS5" s="0"/>
      <c r="JHT5" s="0"/>
      <c r="JHU5" s="0"/>
      <c r="JHV5" s="0"/>
      <c r="JHW5" s="0"/>
      <c r="JHX5" s="0"/>
      <c r="JHY5" s="0"/>
      <c r="JHZ5" s="0"/>
      <c r="JIA5" s="0"/>
      <c r="JIB5" s="0"/>
      <c r="JIC5" s="0"/>
      <c r="JID5" s="0"/>
      <c r="JIE5" s="0"/>
      <c r="JIF5" s="0"/>
      <c r="JIG5" s="0"/>
      <c r="JIH5" s="0"/>
      <c r="JII5" s="0"/>
      <c r="JIJ5" s="0"/>
      <c r="JIK5" s="0"/>
      <c r="JIL5" s="0"/>
      <c r="JIM5" s="0"/>
      <c r="JIN5" s="0"/>
      <c r="JIO5" s="0"/>
      <c r="JIP5" s="0"/>
      <c r="JIQ5" s="0"/>
      <c r="JIR5" s="0"/>
      <c r="JIS5" s="0"/>
      <c r="JIT5" s="0"/>
      <c r="JIU5" s="0"/>
      <c r="JIV5" s="0"/>
      <c r="JIW5" s="0"/>
      <c r="JIX5" s="0"/>
      <c r="JIY5" s="0"/>
      <c r="JIZ5" s="0"/>
      <c r="JJA5" s="0"/>
      <c r="JJB5" s="0"/>
      <c r="JJC5" s="0"/>
      <c r="JJD5" s="0"/>
      <c r="JJE5" s="0"/>
      <c r="JJF5" s="0"/>
      <c r="JJG5" s="0"/>
      <c r="JJH5" s="0"/>
      <c r="JJI5" s="0"/>
      <c r="JJJ5" s="0"/>
      <c r="JJK5" s="0"/>
      <c r="JJL5" s="0"/>
      <c r="JJM5" s="0"/>
      <c r="JJN5" s="0"/>
      <c r="JJO5" s="0"/>
      <c r="JJP5" s="0"/>
      <c r="JJQ5" s="0"/>
      <c r="JJR5" s="0"/>
      <c r="JJS5" s="0"/>
      <c r="JJT5" s="0"/>
      <c r="JJU5" s="0"/>
      <c r="JJV5" s="0"/>
      <c r="JJW5" s="0"/>
      <c r="JJX5" s="0"/>
      <c r="JJY5" s="0"/>
      <c r="JJZ5" s="0"/>
      <c r="JKA5" s="0"/>
      <c r="JKB5" s="0"/>
      <c r="JKC5" s="0"/>
      <c r="JKD5" s="0"/>
      <c r="JKE5" s="0"/>
      <c r="JKF5" s="0"/>
      <c r="JKG5" s="0"/>
      <c r="JKH5" s="0"/>
      <c r="JKI5" s="0"/>
      <c r="JKJ5" s="0"/>
      <c r="JKK5" s="0"/>
      <c r="JKL5" s="0"/>
      <c r="JKM5" s="0"/>
      <c r="JKN5" s="0"/>
      <c r="JKO5" s="0"/>
      <c r="JKP5" s="0"/>
      <c r="JKQ5" s="0"/>
      <c r="JKR5" s="0"/>
      <c r="JKS5" s="0"/>
      <c r="JKT5" s="0"/>
      <c r="JKU5" s="0"/>
      <c r="JKV5" s="0"/>
      <c r="JKW5" s="0"/>
      <c r="JKX5" s="0"/>
      <c r="JKY5" s="0"/>
      <c r="JKZ5" s="0"/>
      <c r="JLA5" s="0"/>
      <c r="JLB5" s="0"/>
      <c r="JLC5" s="0"/>
      <c r="JLD5" s="0"/>
      <c r="JLE5" s="0"/>
      <c r="JLF5" s="0"/>
      <c r="JLG5" s="0"/>
      <c r="JLH5" s="0"/>
      <c r="JLI5" s="0"/>
      <c r="JLJ5" s="0"/>
      <c r="JLK5" s="0"/>
      <c r="JLL5" s="0"/>
      <c r="JLM5" s="0"/>
      <c r="JLN5" s="0"/>
      <c r="JLO5" s="0"/>
      <c r="JLP5" s="0"/>
      <c r="JLQ5" s="0"/>
      <c r="JLR5" s="0"/>
      <c r="JLS5" s="0"/>
      <c r="JLT5" s="0"/>
      <c r="JLU5" s="0"/>
      <c r="JLV5" s="0"/>
      <c r="JLW5" s="0"/>
      <c r="JLX5" s="0"/>
      <c r="JLY5" s="0"/>
      <c r="JLZ5" s="0"/>
      <c r="JMA5" s="0"/>
      <c r="JMB5" s="0"/>
      <c r="JMC5" s="0"/>
      <c r="JMD5" s="0"/>
      <c r="JME5" s="0"/>
      <c r="JMF5" s="0"/>
      <c r="JMG5" s="0"/>
      <c r="JMH5" s="0"/>
      <c r="JMI5" s="0"/>
      <c r="JMJ5" s="0"/>
      <c r="JMK5" s="0"/>
      <c r="JML5" s="0"/>
      <c r="JMM5" s="0"/>
      <c r="JMN5" s="0"/>
      <c r="JMO5" s="0"/>
      <c r="JMP5" s="0"/>
      <c r="JMQ5" s="0"/>
      <c r="JMR5" s="0"/>
      <c r="JMS5" s="0"/>
      <c r="JMT5" s="0"/>
      <c r="JMU5" s="0"/>
      <c r="JMV5" s="0"/>
      <c r="JMW5" s="0"/>
      <c r="JMX5" s="0"/>
      <c r="JMY5" s="0"/>
      <c r="JMZ5" s="0"/>
      <c r="JNA5" s="0"/>
      <c r="JNB5" s="0"/>
      <c r="JNC5" s="0"/>
      <c r="JND5" s="0"/>
      <c r="JNE5" s="0"/>
      <c r="JNF5" s="0"/>
      <c r="JNG5" s="0"/>
      <c r="JNH5" s="0"/>
      <c r="JNI5" s="0"/>
      <c r="JNJ5" s="0"/>
      <c r="JNK5" s="0"/>
      <c r="JNL5" s="0"/>
      <c r="JNM5" s="0"/>
      <c r="JNN5" s="0"/>
      <c r="JNO5" s="0"/>
      <c r="JNP5" s="0"/>
      <c r="JNQ5" s="0"/>
      <c r="JNR5" s="0"/>
      <c r="JNS5" s="0"/>
      <c r="JNT5" s="0"/>
      <c r="JNU5" s="0"/>
      <c r="JNV5" s="0"/>
      <c r="JNW5" s="0"/>
      <c r="JNX5" s="0"/>
      <c r="JNY5" s="0"/>
      <c r="JNZ5" s="0"/>
      <c r="JOA5" s="0"/>
      <c r="JOB5" s="0"/>
      <c r="JOC5" s="0"/>
      <c r="JOD5" s="0"/>
      <c r="JOE5" s="0"/>
      <c r="JOF5" s="0"/>
      <c r="JOG5" s="0"/>
      <c r="JOH5" s="0"/>
      <c r="JOI5" s="0"/>
      <c r="JOJ5" s="0"/>
      <c r="JOK5" s="0"/>
      <c r="JOL5" s="0"/>
      <c r="JOM5" s="0"/>
      <c r="JON5" s="0"/>
      <c r="JOO5" s="0"/>
      <c r="JOP5" s="0"/>
      <c r="JOQ5" s="0"/>
      <c r="JOR5" s="0"/>
      <c r="JOS5" s="0"/>
      <c r="JOT5" s="0"/>
      <c r="JOU5" s="0"/>
      <c r="JOV5" s="0"/>
      <c r="JOW5" s="0"/>
      <c r="JOX5" s="0"/>
      <c r="JOY5" s="0"/>
      <c r="JOZ5" s="0"/>
      <c r="JPA5" s="0"/>
      <c r="JPB5" s="0"/>
      <c r="JPC5" s="0"/>
      <c r="JPD5" s="0"/>
      <c r="JPE5" s="0"/>
      <c r="JPF5" s="0"/>
      <c r="JPG5" s="0"/>
      <c r="JPH5" s="0"/>
      <c r="JPI5" s="0"/>
      <c r="JPJ5" s="0"/>
      <c r="JPK5" s="0"/>
      <c r="JPL5" s="0"/>
      <c r="JPM5" s="0"/>
      <c r="JPN5" s="0"/>
      <c r="JPO5" s="0"/>
      <c r="JPP5" s="0"/>
      <c r="JPQ5" s="0"/>
      <c r="JPR5" s="0"/>
      <c r="JPS5" s="0"/>
      <c r="JPT5" s="0"/>
      <c r="JPU5" s="0"/>
      <c r="JPV5" s="0"/>
      <c r="JPW5" s="0"/>
      <c r="JPX5" s="0"/>
      <c r="JPY5" s="0"/>
      <c r="JPZ5" s="0"/>
      <c r="JQA5" s="0"/>
      <c r="JQB5" s="0"/>
      <c r="JQC5" s="0"/>
      <c r="JQD5" s="0"/>
      <c r="JQE5" s="0"/>
      <c r="JQF5" s="0"/>
      <c r="JQG5" s="0"/>
      <c r="JQH5" s="0"/>
      <c r="JQI5" s="0"/>
      <c r="JQJ5" s="0"/>
      <c r="JQK5" s="0"/>
      <c r="JQL5" s="0"/>
      <c r="JQM5" s="0"/>
      <c r="JQN5" s="0"/>
      <c r="JQO5" s="0"/>
      <c r="JQP5" s="0"/>
      <c r="JQQ5" s="0"/>
      <c r="JQR5" s="0"/>
      <c r="JQS5" s="0"/>
      <c r="JQT5" s="0"/>
      <c r="JQU5" s="0"/>
      <c r="JQV5" s="0"/>
      <c r="JQW5" s="0"/>
      <c r="JQX5" s="0"/>
      <c r="JQY5" s="0"/>
      <c r="JQZ5" s="0"/>
      <c r="JRA5" s="0"/>
      <c r="JRB5" s="0"/>
      <c r="JRC5" s="0"/>
      <c r="JRD5" s="0"/>
      <c r="JRE5" s="0"/>
      <c r="JRF5" s="0"/>
      <c r="JRG5" s="0"/>
      <c r="JRH5" s="0"/>
      <c r="JRI5" s="0"/>
      <c r="JRJ5" s="0"/>
      <c r="JRK5" s="0"/>
      <c r="JRL5" s="0"/>
      <c r="JRM5" s="0"/>
      <c r="JRN5" s="0"/>
      <c r="JRO5" s="0"/>
      <c r="JRP5" s="0"/>
      <c r="JRQ5" s="0"/>
      <c r="JRR5" s="0"/>
      <c r="JRS5" s="0"/>
      <c r="JRT5" s="0"/>
      <c r="JRU5" s="0"/>
      <c r="JRV5" s="0"/>
      <c r="JRW5" s="0"/>
      <c r="JRX5" s="0"/>
      <c r="JRY5" s="0"/>
      <c r="JRZ5" s="0"/>
      <c r="JSA5" s="0"/>
      <c r="JSB5" s="0"/>
      <c r="JSC5" s="0"/>
      <c r="JSD5" s="0"/>
      <c r="JSE5" s="0"/>
      <c r="JSF5" s="0"/>
      <c r="JSG5" s="0"/>
      <c r="JSH5" s="0"/>
      <c r="JSI5" s="0"/>
      <c r="JSJ5" s="0"/>
      <c r="JSK5" s="0"/>
      <c r="JSL5" s="0"/>
      <c r="JSM5" s="0"/>
      <c r="JSN5" s="0"/>
      <c r="JSO5" s="0"/>
      <c r="JSP5" s="0"/>
      <c r="JSQ5" s="0"/>
      <c r="JSR5" s="0"/>
      <c r="JSS5" s="0"/>
      <c r="JST5" s="0"/>
      <c r="JSU5" s="0"/>
      <c r="JSV5" s="0"/>
      <c r="JSW5" s="0"/>
      <c r="JSX5" s="0"/>
      <c r="JSY5" s="0"/>
      <c r="JSZ5" s="0"/>
      <c r="JTA5" s="0"/>
      <c r="JTB5" s="0"/>
      <c r="JTC5" s="0"/>
      <c r="JTD5" s="0"/>
      <c r="JTE5" s="0"/>
      <c r="JTF5" s="0"/>
      <c r="JTG5" s="0"/>
      <c r="JTH5" s="0"/>
      <c r="JTI5" s="0"/>
      <c r="JTJ5" s="0"/>
      <c r="JTK5" s="0"/>
      <c r="JTL5" s="0"/>
      <c r="JTM5" s="0"/>
      <c r="JTN5" s="0"/>
      <c r="JTO5" s="0"/>
      <c r="JTP5" s="0"/>
      <c r="JTQ5" s="0"/>
      <c r="JTR5" s="0"/>
      <c r="JTS5" s="0"/>
      <c r="JTT5" s="0"/>
      <c r="JTU5" s="0"/>
      <c r="JTV5" s="0"/>
      <c r="JTW5" s="0"/>
      <c r="JTX5" s="0"/>
      <c r="JTY5" s="0"/>
      <c r="JTZ5" s="0"/>
      <c r="JUA5" s="0"/>
      <c r="JUB5" s="0"/>
      <c r="JUC5" s="0"/>
      <c r="JUD5" s="0"/>
      <c r="JUE5" s="0"/>
      <c r="JUF5" s="0"/>
      <c r="JUG5" s="0"/>
      <c r="JUH5" s="0"/>
      <c r="JUI5" s="0"/>
      <c r="JUJ5" s="0"/>
      <c r="JUK5" s="0"/>
      <c r="JUL5" s="0"/>
      <c r="JUM5" s="0"/>
      <c r="JUN5" s="0"/>
      <c r="JUO5" s="0"/>
      <c r="JUP5" s="0"/>
      <c r="JUQ5" s="0"/>
      <c r="JUR5" s="0"/>
      <c r="JUS5" s="0"/>
      <c r="JUT5" s="0"/>
      <c r="JUU5" s="0"/>
      <c r="JUV5" s="0"/>
      <c r="JUW5" s="0"/>
      <c r="JUX5" s="0"/>
      <c r="JUY5" s="0"/>
      <c r="JUZ5" s="0"/>
      <c r="JVA5" s="0"/>
      <c r="JVB5" s="0"/>
      <c r="JVC5" s="0"/>
      <c r="JVD5" s="0"/>
      <c r="JVE5" s="0"/>
      <c r="JVF5" s="0"/>
      <c r="JVG5" s="0"/>
      <c r="JVH5" s="0"/>
      <c r="JVI5" s="0"/>
      <c r="JVJ5" s="0"/>
      <c r="JVK5" s="0"/>
      <c r="JVL5" s="0"/>
      <c r="JVM5" s="0"/>
      <c r="JVN5" s="0"/>
      <c r="JVO5" s="0"/>
      <c r="JVP5" s="0"/>
      <c r="JVQ5" s="0"/>
      <c r="JVR5" s="0"/>
      <c r="JVS5" s="0"/>
      <c r="JVT5" s="0"/>
      <c r="JVU5" s="0"/>
      <c r="JVV5" s="0"/>
      <c r="JVW5" s="0"/>
      <c r="JVX5" s="0"/>
      <c r="JVY5" s="0"/>
      <c r="JVZ5" s="0"/>
      <c r="JWA5" s="0"/>
      <c r="JWB5" s="0"/>
      <c r="JWC5" s="0"/>
      <c r="JWD5" s="0"/>
      <c r="JWE5" s="0"/>
      <c r="JWF5" s="0"/>
      <c r="JWG5" s="0"/>
      <c r="JWH5" s="0"/>
      <c r="JWI5" s="0"/>
      <c r="JWJ5" s="0"/>
      <c r="JWK5" s="0"/>
      <c r="JWL5" s="0"/>
      <c r="JWM5" s="0"/>
      <c r="JWN5" s="0"/>
      <c r="JWO5" s="0"/>
      <c r="JWP5" s="0"/>
      <c r="JWQ5" s="0"/>
      <c r="JWR5" s="0"/>
      <c r="JWS5" s="0"/>
      <c r="JWT5" s="0"/>
      <c r="JWU5" s="0"/>
      <c r="JWV5" s="0"/>
      <c r="JWW5" s="0"/>
      <c r="JWX5" s="0"/>
      <c r="JWY5" s="0"/>
      <c r="JWZ5" s="0"/>
      <c r="JXA5" s="0"/>
      <c r="JXB5" s="0"/>
      <c r="JXC5" s="0"/>
      <c r="JXD5" s="0"/>
      <c r="JXE5" s="0"/>
      <c r="JXF5" s="0"/>
      <c r="JXG5" s="0"/>
      <c r="JXH5" s="0"/>
      <c r="JXI5" s="0"/>
      <c r="JXJ5" s="0"/>
      <c r="JXK5" s="0"/>
      <c r="JXL5" s="0"/>
      <c r="JXM5" s="0"/>
      <c r="JXN5" s="0"/>
      <c r="JXO5" s="0"/>
      <c r="JXP5" s="0"/>
      <c r="JXQ5" s="0"/>
      <c r="JXR5" s="0"/>
      <c r="JXS5" s="0"/>
      <c r="JXT5" s="0"/>
      <c r="JXU5" s="0"/>
      <c r="JXV5" s="0"/>
      <c r="JXW5" s="0"/>
      <c r="JXX5" s="0"/>
      <c r="JXY5" s="0"/>
      <c r="JXZ5" s="0"/>
      <c r="JYA5" s="0"/>
      <c r="JYB5" s="0"/>
      <c r="JYC5" s="0"/>
      <c r="JYD5" s="0"/>
      <c r="JYE5" s="0"/>
      <c r="JYF5" s="0"/>
      <c r="JYG5" s="0"/>
      <c r="JYH5" s="0"/>
      <c r="JYI5" s="0"/>
      <c r="JYJ5" s="0"/>
      <c r="JYK5" s="0"/>
      <c r="JYL5" s="0"/>
      <c r="JYM5" s="0"/>
      <c r="JYN5" s="0"/>
      <c r="JYO5" s="0"/>
      <c r="JYP5" s="0"/>
      <c r="JYQ5" s="0"/>
      <c r="JYR5" s="0"/>
      <c r="JYS5" s="0"/>
      <c r="JYT5" s="0"/>
      <c r="JYU5" s="0"/>
      <c r="JYV5" s="0"/>
      <c r="JYW5" s="0"/>
      <c r="JYX5" s="0"/>
      <c r="JYY5" s="0"/>
      <c r="JYZ5" s="0"/>
      <c r="JZA5" s="0"/>
      <c r="JZB5" s="0"/>
      <c r="JZC5" s="0"/>
      <c r="JZD5" s="0"/>
      <c r="JZE5" s="0"/>
      <c r="JZF5" s="0"/>
      <c r="JZG5" s="0"/>
      <c r="JZH5" s="0"/>
      <c r="JZI5" s="0"/>
      <c r="JZJ5" s="0"/>
      <c r="JZK5" s="0"/>
      <c r="JZL5" s="0"/>
      <c r="JZM5" s="0"/>
      <c r="JZN5" s="0"/>
      <c r="JZO5" s="0"/>
      <c r="JZP5" s="0"/>
      <c r="JZQ5" s="0"/>
      <c r="JZR5" s="0"/>
      <c r="JZS5" s="0"/>
      <c r="JZT5" s="0"/>
      <c r="JZU5" s="0"/>
      <c r="JZV5" s="0"/>
      <c r="JZW5" s="0"/>
      <c r="JZX5" s="0"/>
      <c r="JZY5" s="0"/>
      <c r="JZZ5" s="0"/>
      <c r="KAA5" s="0"/>
      <c r="KAB5" s="0"/>
      <c r="KAC5" s="0"/>
      <c r="KAD5" s="0"/>
      <c r="KAE5" s="0"/>
      <c r="KAF5" s="0"/>
      <c r="KAG5" s="0"/>
      <c r="KAH5" s="0"/>
      <c r="KAI5" s="0"/>
      <c r="KAJ5" s="0"/>
      <c r="KAK5" s="0"/>
      <c r="KAL5" s="0"/>
      <c r="KAM5" s="0"/>
      <c r="KAN5" s="0"/>
      <c r="KAO5" s="0"/>
      <c r="KAP5" s="0"/>
      <c r="KAQ5" s="0"/>
      <c r="KAR5" s="0"/>
      <c r="KAS5" s="0"/>
      <c r="KAT5" s="0"/>
      <c r="KAU5" s="0"/>
      <c r="KAV5" s="0"/>
      <c r="KAW5" s="0"/>
      <c r="KAX5" s="0"/>
      <c r="KAY5" s="0"/>
      <c r="KAZ5" s="0"/>
      <c r="KBA5" s="0"/>
      <c r="KBB5" s="0"/>
      <c r="KBC5" s="0"/>
      <c r="KBD5" s="0"/>
      <c r="KBE5" s="0"/>
      <c r="KBF5" s="0"/>
      <c r="KBG5" s="0"/>
      <c r="KBH5" s="0"/>
      <c r="KBI5" s="0"/>
      <c r="KBJ5" s="0"/>
      <c r="KBK5" s="0"/>
      <c r="KBL5" s="0"/>
      <c r="KBM5" s="0"/>
      <c r="KBN5" s="0"/>
      <c r="KBO5" s="0"/>
      <c r="KBP5" s="0"/>
      <c r="KBQ5" s="0"/>
      <c r="KBR5" s="0"/>
      <c r="KBS5" s="0"/>
      <c r="KBT5" s="0"/>
      <c r="KBU5" s="0"/>
      <c r="KBV5" s="0"/>
      <c r="KBW5" s="0"/>
      <c r="KBX5" s="0"/>
      <c r="KBY5" s="0"/>
      <c r="KBZ5" s="0"/>
      <c r="KCA5" s="0"/>
      <c r="KCB5" s="0"/>
      <c r="KCC5" s="0"/>
      <c r="KCD5" s="0"/>
      <c r="KCE5" s="0"/>
      <c r="KCF5" s="0"/>
      <c r="KCG5" s="0"/>
      <c r="KCH5" s="0"/>
      <c r="KCI5" s="0"/>
      <c r="KCJ5" s="0"/>
      <c r="KCK5" s="0"/>
      <c r="KCL5" s="0"/>
      <c r="KCM5" s="0"/>
      <c r="KCN5" s="0"/>
      <c r="KCO5" s="0"/>
      <c r="KCP5" s="0"/>
      <c r="KCQ5" s="0"/>
      <c r="KCR5" s="0"/>
      <c r="KCS5" s="0"/>
      <c r="KCT5" s="0"/>
      <c r="KCU5" s="0"/>
      <c r="KCV5" s="0"/>
      <c r="KCW5" s="0"/>
      <c r="KCX5" s="0"/>
      <c r="KCY5" s="0"/>
      <c r="KCZ5" s="0"/>
      <c r="KDA5" s="0"/>
      <c r="KDB5" s="0"/>
      <c r="KDC5" s="0"/>
      <c r="KDD5" s="0"/>
      <c r="KDE5" s="0"/>
      <c r="KDF5" s="0"/>
      <c r="KDG5" s="0"/>
      <c r="KDH5" s="0"/>
      <c r="KDI5" s="0"/>
      <c r="KDJ5" s="0"/>
      <c r="KDK5" s="0"/>
      <c r="KDL5" s="0"/>
      <c r="KDM5" s="0"/>
      <c r="KDN5" s="0"/>
      <c r="KDO5" s="0"/>
      <c r="KDP5" s="0"/>
      <c r="KDQ5" s="0"/>
      <c r="KDR5" s="0"/>
      <c r="KDS5" s="0"/>
      <c r="KDT5" s="0"/>
      <c r="KDU5" s="0"/>
      <c r="KDV5" s="0"/>
      <c r="KDW5" s="0"/>
      <c r="KDX5" s="0"/>
      <c r="KDY5" s="0"/>
      <c r="KDZ5" s="0"/>
      <c r="KEA5" s="0"/>
      <c r="KEB5" s="0"/>
      <c r="KEC5" s="0"/>
      <c r="KED5" s="0"/>
      <c r="KEE5" s="0"/>
      <c r="KEF5" s="0"/>
      <c r="KEG5" s="0"/>
      <c r="KEH5" s="0"/>
      <c r="KEI5" s="0"/>
      <c r="KEJ5" s="0"/>
      <c r="KEK5" s="0"/>
      <c r="KEL5" s="0"/>
      <c r="KEM5" s="0"/>
      <c r="KEN5" s="0"/>
      <c r="KEO5" s="0"/>
      <c r="KEP5" s="0"/>
      <c r="KEQ5" s="0"/>
      <c r="KER5" s="0"/>
      <c r="KES5" s="0"/>
      <c r="KET5" s="0"/>
      <c r="KEU5" s="0"/>
      <c r="KEV5" s="0"/>
      <c r="KEW5" s="0"/>
      <c r="KEX5" s="0"/>
      <c r="KEY5" s="0"/>
      <c r="KEZ5" s="0"/>
      <c r="KFA5" s="0"/>
      <c r="KFB5" s="0"/>
      <c r="KFC5" s="0"/>
      <c r="KFD5" s="0"/>
      <c r="KFE5" s="0"/>
      <c r="KFF5" s="0"/>
      <c r="KFG5" s="0"/>
      <c r="KFH5" s="0"/>
      <c r="KFI5" s="0"/>
      <c r="KFJ5" s="0"/>
      <c r="KFK5" s="0"/>
      <c r="KFL5" s="0"/>
      <c r="KFM5" s="0"/>
      <c r="KFN5" s="0"/>
      <c r="KFO5" s="0"/>
      <c r="KFP5" s="0"/>
      <c r="KFQ5" s="0"/>
      <c r="KFR5" s="0"/>
      <c r="KFS5" s="0"/>
      <c r="KFT5" s="0"/>
      <c r="KFU5" s="0"/>
      <c r="KFV5" s="0"/>
      <c r="KFW5" s="0"/>
      <c r="KFX5" s="0"/>
      <c r="KFY5" s="0"/>
      <c r="KFZ5" s="0"/>
      <c r="KGA5" s="0"/>
      <c r="KGB5" s="0"/>
      <c r="KGC5" s="0"/>
      <c r="KGD5" s="0"/>
      <c r="KGE5" s="0"/>
      <c r="KGF5" s="0"/>
      <c r="KGG5" s="0"/>
      <c r="KGH5" s="0"/>
      <c r="KGI5" s="0"/>
      <c r="KGJ5" s="0"/>
      <c r="KGK5" s="0"/>
      <c r="KGL5" s="0"/>
      <c r="KGM5" s="0"/>
      <c r="KGN5" s="0"/>
      <c r="KGO5" s="0"/>
      <c r="KGP5" s="0"/>
      <c r="KGQ5" s="0"/>
      <c r="KGR5" s="0"/>
      <c r="KGS5" s="0"/>
      <c r="KGT5" s="0"/>
      <c r="KGU5" s="0"/>
      <c r="KGV5" s="0"/>
      <c r="KGW5" s="0"/>
      <c r="KGX5" s="0"/>
      <c r="KGY5" s="0"/>
      <c r="KGZ5" s="0"/>
      <c r="KHA5" s="0"/>
      <c r="KHB5" s="0"/>
      <c r="KHC5" s="0"/>
      <c r="KHD5" s="0"/>
      <c r="KHE5" s="0"/>
      <c r="KHF5" s="0"/>
      <c r="KHG5" s="0"/>
      <c r="KHH5" s="0"/>
      <c r="KHI5" s="0"/>
      <c r="KHJ5" s="0"/>
      <c r="KHK5" s="0"/>
      <c r="KHL5" s="0"/>
      <c r="KHM5" s="0"/>
      <c r="KHN5" s="0"/>
      <c r="KHO5" s="0"/>
      <c r="KHP5" s="0"/>
      <c r="KHQ5" s="0"/>
      <c r="KHR5" s="0"/>
      <c r="KHS5" s="0"/>
      <c r="KHT5" s="0"/>
      <c r="KHU5" s="0"/>
      <c r="KHV5" s="0"/>
      <c r="KHW5" s="0"/>
      <c r="KHX5" s="0"/>
      <c r="KHY5" s="0"/>
      <c r="KHZ5" s="0"/>
      <c r="KIA5" s="0"/>
      <c r="KIB5" s="0"/>
      <c r="KIC5" s="0"/>
      <c r="KID5" s="0"/>
      <c r="KIE5" s="0"/>
      <c r="KIF5" s="0"/>
      <c r="KIG5" s="0"/>
      <c r="KIH5" s="0"/>
      <c r="KII5" s="0"/>
      <c r="KIJ5" s="0"/>
      <c r="KIK5" s="0"/>
      <c r="KIL5" s="0"/>
      <c r="KIM5" s="0"/>
      <c r="KIN5" s="0"/>
      <c r="KIO5" s="0"/>
      <c r="KIP5" s="0"/>
      <c r="KIQ5" s="0"/>
      <c r="KIR5" s="0"/>
      <c r="KIS5" s="0"/>
      <c r="KIT5" s="0"/>
      <c r="KIU5" s="0"/>
      <c r="KIV5" s="0"/>
      <c r="KIW5" s="0"/>
      <c r="KIX5" s="0"/>
      <c r="KIY5" s="0"/>
      <c r="KIZ5" s="0"/>
      <c r="KJA5" s="0"/>
      <c r="KJB5" s="0"/>
      <c r="KJC5" s="0"/>
      <c r="KJD5" s="0"/>
      <c r="KJE5" s="0"/>
      <c r="KJF5" s="0"/>
      <c r="KJG5" s="0"/>
      <c r="KJH5" s="0"/>
      <c r="KJI5" s="0"/>
      <c r="KJJ5" s="0"/>
      <c r="KJK5" s="0"/>
      <c r="KJL5" s="0"/>
      <c r="KJM5" s="0"/>
      <c r="KJN5" s="0"/>
      <c r="KJO5" s="0"/>
      <c r="KJP5" s="0"/>
      <c r="KJQ5" s="0"/>
      <c r="KJR5" s="0"/>
      <c r="KJS5" s="0"/>
      <c r="KJT5" s="0"/>
      <c r="KJU5" s="0"/>
      <c r="KJV5" s="0"/>
      <c r="KJW5" s="0"/>
      <c r="KJX5" s="0"/>
      <c r="KJY5" s="0"/>
      <c r="KJZ5" s="0"/>
      <c r="KKA5" s="0"/>
      <c r="KKB5" s="0"/>
      <c r="KKC5" s="0"/>
      <c r="KKD5" s="0"/>
      <c r="KKE5" s="0"/>
      <c r="KKF5" s="0"/>
      <c r="KKG5" s="0"/>
      <c r="KKH5" s="0"/>
      <c r="KKI5" s="0"/>
      <c r="KKJ5" s="0"/>
      <c r="KKK5" s="0"/>
      <c r="KKL5" s="0"/>
      <c r="KKM5" s="0"/>
      <c r="KKN5" s="0"/>
      <c r="KKO5" s="0"/>
      <c r="KKP5" s="0"/>
      <c r="KKQ5" s="0"/>
      <c r="KKR5" s="0"/>
      <c r="KKS5" s="0"/>
      <c r="KKT5" s="0"/>
      <c r="KKU5" s="0"/>
      <c r="KKV5" s="0"/>
      <c r="KKW5" s="0"/>
      <c r="KKX5" s="0"/>
      <c r="KKY5" s="0"/>
      <c r="KKZ5" s="0"/>
      <c r="KLA5" s="0"/>
      <c r="KLB5" s="0"/>
      <c r="KLC5" s="0"/>
      <c r="KLD5" s="0"/>
      <c r="KLE5" s="0"/>
      <c r="KLF5" s="0"/>
      <c r="KLG5" s="0"/>
      <c r="KLH5" s="0"/>
      <c r="KLI5" s="0"/>
      <c r="KLJ5" s="0"/>
      <c r="KLK5" s="0"/>
      <c r="KLL5" s="0"/>
      <c r="KLM5" s="0"/>
      <c r="KLN5" s="0"/>
      <c r="KLO5" s="0"/>
      <c r="KLP5" s="0"/>
      <c r="KLQ5" s="0"/>
      <c r="KLR5" s="0"/>
      <c r="KLS5" s="0"/>
      <c r="KLT5" s="0"/>
      <c r="KLU5" s="0"/>
      <c r="KLV5" s="0"/>
      <c r="KLW5" s="0"/>
      <c r="KLX5" s="0"/>
      <c r="KLY5" s="0"/>
      <c r="KLZ5" s="0"/>
      <c r="KMA5" s="0"/>
      <c r="KMB5" s="0"/>
      <c r="KMC5" s="0"/>
      <c r="KMD5" s="0"/>
      <c r="KME5" s="0"/>
      <c r="KMF5" s="0"/>
      <c r="KMG5" s="0"/>
      <c r="KMH5" s="0"/>
      <c r="KMI5" s="0"/>
      <c r="KMJ5" s="0"/>
      <c r="KMK5" s="0"/>
      <c r="KML5" s="0"/>
      <c r="KMM5" s="0"/>
      <c r="KMN5" s="0"/>
      <c r="KMO5" s="0"/>
      <c r="KMP5" s="0"/>
      <c r="KMQ5" s="0"/>
      <c r="KMR5" s="0"/>
      <c r="KMS5" s="0"/>
      <c r="KMT5" s="0"/>
      <c r="KMU5" s="0"/>
      <c r="KMV5" s="0"/>
      <c r="KMW5" s="0"/>
      <c r="KMX5" s="0"/>
      <c r="KMY5" s="0"/>
      <c r="KMZ5" s="0"/>
      <c r="KNA5" s="0"/>
      <c r="KNB5" s="0"/>
      <c r="KNC5" s="0"/>
      <c r="KND5" s="0"/>
      <c r="KNE5" s="0"/>
      <c r="KNF5" s="0"/>
      <c r="KNG5" s="0"/>
      <c r="KNH5" s="0"/>
      <c r="KNI5" s="0"/>
      <c r="KNJ5" s="0"/>
      <c r="KNK5" s="0"/>
      <c r="KNL5" s="0"/>
      <c r="KNM5" s="0"/>
      <c r="KNN5" s="0"/>
      <c r="KNO5" s="0"/>
      <c r="KNP5" s="0"/>
      <c r="KNQ5" s="0"/>
      <c r="KNR5" s="0"/>
      <c r="KNS5" s="0"/>
      <c r="KNT5" s="0"/>
      <c r="KNU5" s="0"/>
      <c r="KNV5" s="0"/>
      <c r="KNW5" s="0"/>
      <c r="KNX5" s="0"/>
      <c r="KNY5" s="0"/>
      <c r="KNZ5" s="0"/>
      <c r="KOA5" s="0"/>
      <c r="KOB5" s="0"/>
      <c r="KOC5" s="0"/>
      <c r="KOD5" s="0"/>
      <c r="KOE5" s="0"/>
      <c r="KOF5" s="0"/>
      <c r="KOG5" s="0"/>
      <c r="KOH5" s="0"/>
      <c r="KOI5" s="0"/>
      <c r="KOJ5" s="0"/>
      <c r="KOK5" s="0"/>
      <c r="KOL5" s="0"/>
      <c r="KOM5" s="0"/>
      <c r="KON5" s="0"/>
      <c r="KOO5" s="0"/>
      <c r="KOP5" s="0"/>
      <c r="KOQ5" s="0"/>
      <c r="KOR5" s="0"/>
      <c r="KOS5" s="0"/>
      <c r="KOT5" s="0"/>
      <c r="KOU5" s="0"/>
      <c r="KOV5" s="0"/>
      <c r="KOW5" s="0"/>
      <c r="KOX5" s="0"/>
      <c r="KOY5" s="0"/>
      <c r="KOZ5" s="0"/>
      <c r="KPA5" s="0"/>
      <c r="KPB5" s="0"/>
      <c r="KPC5" s="0"/>
      <c r="KPD5" s="0"/>
      <c r="KPE5" s="0"/>
      <c r="KPF5" s="0"/>
      <c r="KPG5" s="0"/>
      <c r="KPH5" s="0"/>
      <c r="KPI5" s="0"/>
      <c r="KPJ5" s="0"/>
      <c r="KPK5" s="0"/>
      <c r="KPL5" s="0"/>
      <c r="KPM5" s="0"/>
      <c r="KPN5" s="0"/>
      <c r="KPO5" s="0"/>
      <c r="KPP5" s="0"/>
      <c r="KPQ5" s="0"/>
      <c r="KPR5" s="0"/>
      <c r="KPS5" s="0"/>
      <c r="KPT5" s="0"/>
      <c r="KPU5" s="0"/>
      <c r="KPV5" s="0"/>
      <c r="KPW5" s="0"/>
      <c r="KPX5" s="0"/>
      <c r="KPY5" s="0"/>
      <c r="KPZ5" s="0"/>
      <c r="KQA5" s="0"/>
      <c r="KQB5" s="0"/>
      <c r="KQC5" s="0"/>
      <c r="KQD5" s="0"/>
      <c r="KQE5" s="0"/>
      <c r="KQF5" s="0"/>
      <c r="KQG5" s="0"/>
      <c r="KQH5" s="0"/>
      <c r="KQI5" s="0"/>
      <c r="KQJ5" s="0"/>
      <c r="KQK5" s="0"/>
      <c r="KQL5" s="0"/>
      <c r="KQM5" s="0"/>
      <c r="KQN5" s="0"/>
      <c r="KQO5" s="0"/>
      <c r="KQP5" s="0"/>
      <c r="KQQ5" s="0"/>
      <c r="KQR5" s="0"/>
      <c r="KQS5" s="0"/>
      <c r="KQT5" s="0"/>
      <c r="KQU5" s="0"/>
      <c r="KQV5" s="0"/>
      <c r="KQW5" s="0"/>
      <c r="KQX5" s="0"/>
      <c r="KQY5" s="0"/>
      <c r="KQZ5" s="0"/>
      <c r="KRA5" s="0"/>
      <c r="KRB5" s="0"/>
      <c r="KRC5" s="0"/>
      <c r="KRD5" s="0"/>
      <c r="KRE5" s="0"/>
      <c r="KRF5" s="0"/>
      <c r="KRG5" s="0"/>
      <c r="KRH5" s="0"/>
      <c r="KRI5" s="0"/>
      <c r="KRJ5" s="0"/>
      <c r="KRK5" s="0"/>
      <c r="KRL5" s="0"/>
      <c r="KRM5" s="0"/>
      <c r="KRN5" s="0"/>
      <c r="KRO5" s="0"/>
      <c r="KRP5" s="0"/>
      <c r="KRQ5" s="0"/>
      <c r="KRR5" s="0"/>
      <c r="KRS5" s="0"/>
      <c r="KRT5" s="0"/>
      <c r="KRU5" s="0"/>
      <c r="KRV5" s="0"/>
      <c r="KRW5" s="0"/>
      <c r="KRX5" s="0"/>
      <c r="KRY5" s="0"/>
      <c r="KRZ5" s="0"/>
      <c r="KSA5" s="0"/>
      <c r="KSB5" s="0"/>
      <c r="KSC5" s="0"/>
      <c r="KSD5" s="0"/>
      <c r="KSE5" s="0"/>
      <c r="KSF5" s="0"/>
      <c r="KSG5" s="0"/>
      <c r="KSH5" s="0"/>
      <c r="KSI5" s="0"/>
      <c r="KSJ5" s="0"/>
      <c r="KSK5" s="0"/>
      <c r="KSL5" s="0"/>
      <c r="KSM5" s="0"/>
      <c r="KSN5" s="0"/>
      <c r="KSO5" s="0"/>
      <c r="KSP5" s="0"/>
      <c r="KSQ5" s="0"/>
      <c r="KSR5" s="0"/>
      <c r="KSS5" s="0"/>
      <c r="KST5" s="0"/>
      <c r="KSU5" s="0"/>
      <c r="KSV5" s="0"/>
      <c r="KSW5" s="0"/>
      <c r="KSX5" s="0"/>
      <c r="KSY5" s="0"/>
      <c r="KSZ5" s="0"/>
      <c r="KTA5" s="0"/>
      <c r="KTB5" s="0"/>
      <c r="KTC5" s="0"/>
      <c r="KTD5" s="0"/>
      <c r="KTE5" s="0"/>
      <c r="KTF5" s="0"/>
      <c r="KTG5" s="0"/>
      <c r="KTH5" s="0"/>
      <c r="KTI5" s="0"/>
      <c r="KTJ5" s="0"/>
      <c r="KTK5" s="0"/>
      <c r="KTL5" s="0"/>
      <c r="KTM5" s="0"/>
      <c r="KTN5" s="0"/>
      <c r="KTO5" s="0"/>
      <c r="KTP5" s="0"/>
      <c r="KTQ5" s="0"/>
      <c r="KTR5" s="0"/>
      <c r="KTS5" s="0"/>
      <c r="KTT5" s="0"/>
      <c r="KTU5" s="0"/>
      <c r="KTV5" s="0"/>
      <c r="KTW5" s="0"/>
      <c r="KTX5" s="0"/>
      <c r="KTY5" s="0"/>
      <c r="KTZ5" s="0"/>
      <c r="KUA5" s="0"/>
      <c r="KUB5" s="0"/>
      <c r="KUC5" s="0"/>
      <c r="KUD5" s="0"/>
      <c r="KUE5" s="0"/>
      <c r="KUF5" s="0"/>
      <c r="KUG5" s="0"/>
      <c r="KUH5" s="0"/>
      <c r="KUI5" s="0"/>
      <c r="KUJ5" s="0"/>
      <c r="KUK5" s="0"/>
      <c r="KUL5" s="0"/>
      <c r="KUM5" s="0"/>
      <c r="KUN5" s="0"/>
      <c r="KUO5" s="0"/>
      <c r="KUP5" s="0"/>
      <c r="KUQ5" s="0"/>
      <c r="KUR5" s="0"/>
      <c r="KUS5" s="0"/>
      <c r="KUT5" s="0"/>
      <c r="KUU5" s="0"/>
      <c r="KUV5" s="0"/>
      <c r="KUW5" s="0"/>
      <c r="KUX5" s="0"/>
      <c r="KUY5" s="0"/>
      <c r="KUZ5" s="0"/>
      <c r="KVA5" s="0"/>
      <c r="KVB5" s="0"/>
      <c r="KVC5" s="0"/>
      <c r="KVD5" s="0"/>
      <c r="KVE5" s="0"/>
      <c r="KVF5" s="0"/>
      <c r="KVG5" s="0"/>
      <c r="KVH5" s="0"/>
      <c r="KVI5" s="0"/>
      <c r="KVJ5" s="0"/>
      <c r="KVK5" s="0"/>
      <c r="KVL5" s="0"/>
      <c r="KVM5" s="0"/>
      <c r="KVN5" s="0"/>
      <c r="KVO5" s="0"/>
      <c r="KVP5" s="0"/>
      <c r="KVQ5" s="0"/>
      <c r="KVR5" s="0"/>
      <c r="KVS5" s="0"/>
      <c r="KVT5" s="0"/>
      <c r="KVU5" s="0"/>
      <c r="KVV5" s="0"/>
      <c r="KVW5" s="0"/>
      <c r="KVX5" s="0"/>
      <c r="KVY5" s="0"/>
      <c r="KVZ5" s="0"/>
      <c r="KWA5" s="0"/>
      <c r="KWB5" s="0"/>
      <c r="KWC5" s="0"/>
      <c r="KWD5" s="0"/>
      <c r="KWE5" s="0"/>
      <c r="KWF5" s="0"/>
      <c r="KWG5" s="0"/>
      <c r="KWH5" s="0"/>
      <c r="KWI5" s="0"/>
      <c r="KWJ5" s="0"/>
      <c r="KWK5" s="0"/>
      <c r="KWL5" s="0"/>
      <c r="KWM5" s="0"/>
      <c r="KWN5" s="0"/>
      <c r="KWO5" s="0"/>
      <c r="KWP5" s="0"/>
      <c r="KWQ5" s="0"/>
      <c r="KWR5" s="0"/>
      <c r="KWS5" s="0"/>
      <c r="KWT5" s="0"/>
      <c r="KWU5" s="0"/>
      <c r="KWV5" s="0"/>
      <c r="KWW5" s="0"/>
      <c r="KWX5" s="0"/>
      <c r="KWY5" s="0"/>
      <c r="KWZ5" s="0"/>
      <c r="KXA5" s="0"/>
      <c r="KXB5" s="0"/>
      <c r="KXC5" s="0"/>
      <c r="KXD5" s="0"/>
      <c r="KXE5" s="0"/>
      <c r="KXF5" s="0"/>
      <c r="KXG5" s="0"/>
      <c r="KXH5" s="0"/>
      <c r="KXI5" s="0"/>
      <c r="KXJ5" s="0"/>
      <c r="KXK5" s="0"/>
      <c r="KXL5" s="0"/>
      <c r="KXM5" s="0"/>
      <c r="KXN5" s="0"/>
      <c r="KXO5" s="0"/>
      <c r="KXP5" s="0"/>
      <c r="KXQ5" s="0"/>
      <c r="KXR5" s="0"/>
      <c r="KXS5" s="0"/>
      <c r="KXT5" s="0"/>
      <c r="KXU5" s="0"/>
      <c r="KXV5" s="0"/>
      <c r="KXW5" s="0"/>
      <c r="KXX5" s="0"/>
      <c r="KXY5" s="0"/>
      <c r="KXZ5" s="0"/>
      <c r="KYA5" s="0"/>
      <c r="KYB5" s="0"/>
      <c r="KYC5" s="0"/>
      <c r="KYD5" s="0"/>
      <c r="KYE5" s="0"/>
      <c r="KYF5" s="0"/>
      <c r="KYG5" s="0"/>
      <c r="KYH5" s="0"/>
      <c r="KYI5" s="0"/>
      <c r="KYJ5" s="0"/>
      <c r="KYK5" s="0"/>
      <c r="KYL5" s="0"/>
      <c r="KYM5" s="0"/>
      <c r="KYN5" s="0"/>
      <c r="KYO5" s="0"/>
      <c r="KYP5" s="0"/>
      <c r="KYQ5" s="0"/>
      <c r="KYR5" s="0"/>
      <c r="KYS5" s="0"/>
      <c r="KYT5" s="0"/>
      <c r="KYU5" s="0"/>
      <c r="KYV5" s="0"/>
      <c r="KYW5" s="0"/>
      <c r="KYX5" s="0"/>
      <c r="KYY5" s="0"/>
      <c r="KYZ5" s="0"/>
      <c r="KZA5" s="0"/>
      <c r="KZB5" s="0"/>
      <c r="KZC5" s="0"/>
      <c r="KZD5" s="0"/>
      <c r="KZE5" s="0"/>
      <c r="KZF5" s="0"/>
      <c r="KZG5" s="0"/>
      <c r="KZH5" s="0"/>
      <c r="KZI5" s="0"/>
      <c r="KZJ5" s="0"/>
      <c r="KZK5" s="0"/>
      <c r="KZL5" s="0"/>
      <c r="KZM5" s="0"/>
      <c r="KZN5" s="0"/>
      <c r="KZO5" s="0"/>
      <c r="KZP5" s="0"/>
      <c r="KZQ5" s="0"/>
      <c r="KZR5" s="0"/>
      <c r="KZS5" s="0"/>
      <c r="KZT5" s="0"/>
      <c r="KZU5" s="0"/>
      <c r="KZV5" s="0"/>
      <c r="KZW5" s="0"/>
      <c r="KZX5" s="0"/>
      <c r="KZY5" s="0"/>
      <c r="KZZ5" s="0"/>
      <c r="LAA5" s="0"/>
      <c r="LAB5" s="0"/>
      <c r="LAC5" s="0"/>
      <c r="LAD5" s="0"/>
      <c r="LAE5" s="0"/>
      <c r="LAF5" s="0"/>
      <c r="LAG5" s="0"/>
      <c r="LAH5" s="0"/>
      <c r="LAI5" s="0"/>
      <c r="LAJ5" s="0"/>
      <c r="LAK5" s="0"/>
      <c r="LAL5" s="0"/>
      <c r="LAM5" s="0"/>
      <c r="LAN5" s="0"/>
      <c r="LAO5" s="0"/>
      <c r="LAP5" s="0"/>
      <c r="LAQ5" s="0"/>
      <c r="LAR5" s="0"/>
      <c r="LAS5" s="0"/>
      <c r="LAT5" s="0"/>
      <c r="LAU5" s="0"/>
      <c r="LAV5" s="0"/>
      <c r="LAW5" s="0"/>
      <c r="LAX5" s="0"/>
      <c r="LAY5" s="0"/>
      <c r="LAZ5" s="0"/>
      <c r="LBA5" s="0"/>
      <c r="LBB5" s="0"/>
      <c r="LBC5" s="0"/>
      <c r="LBD5" s="0"/>
      <c r="LBE5" s="0"/>
      <c r="LBF5" s="0"/>
      <c r="LBG5" s="0"/>
      <c r="LBH5" s="0"/>
      <c r="LBI5" s="0"/>
      <c r="LBJ5" s="0"/>
      <c r="LBK5" s="0"/>
      <c r="LBL5" s="0"/>
      <c r="LBM5" s="0"/>
      <c r="LBN5" s="0"/>
      <c r="LBO5" s="0"/>
      <c r="LBP5" s="0"/>
      <c r="LBQ5" s="0"/>
      <c r="LBR5" s="0"/>
      <c r="LBS5" s="0"/>
      <c r="LBT5" s="0"/>
      <c r="LBU5" s="0"/>
      <c r="LBV5" s="0"/>
      <c r="LBW5" s="0"/>
      <c r="LBX5" s="0"/>
      <c r="LBY5" s="0"/>
      <c r="LBZ5" s="0"/>
      <c r="LCA5" s="0"/>
      <c r="LCB5" s="0"/>
      <c r="LCC5" s="0"/>
      <c r="LCD5" s="0"/>
      <c r="LCE5" s="0"/>
      <c r="LCF5" s="0"/>
      <c r="LCG5" s="0"/>
      <c r="LCH5" s="0"/>
      <c r="LCI5" s="0"/>
      <c r="LCJ5" s="0"/>
      <c r="LCK5" s="0"/>
      <c r="LCL5" s="0"/>
      <c r="LCM5" s="0"/>
      <c r="LCN5" s="0"/>
      <c r="LCO5" s="0"/>
      <c r="LCP5" s="0"/>
      <c r="LCQ5" s="0"/>
      <c r="LCR5" s="0"/>
      <c r="LCS5" s="0"/>
      <c r="LCT5" s="0"/>
      <c r="LCU5" s="0"/>
      <c r="LCV5" s="0"/>
      <c r="LCW5" s="0"/>
      <c r="LCX5" s="0"/>
      <c r="LCY5" s="0"/>
      <c r="LCZ5" s="0"/>
      <c r="LDA5" s="0"/>
      <c r="LDB5" s="0"/>
      <c r="LDC5" s="0"/>
      <c r="LDD5" s="0"/>
      <c r="LDE5" s="0"/>
      <c r="LDF5" s="0"/>
      <c r="LDG5" s="0"/>
      <c r="LDH5" s="0"/>
      <c r="LDI5" s="0"/>
      <c r="LDJ5" s="0"/>
      <c r="LDK5" s="0"/>
      <c r="LDL5" s="0"/>
      <c r="LDM5" s="0"/>
      <c r="LDN5" s="0"/>
      <c r="LDO5" s="0"/>
      <c r="LDP5" s="0"/>
      <c r="LDQ5" s="0"/>
      <c r="LDR5" s="0"/>
      <c r="LDS5" s="0"/>
      <c r="LDT5" s="0"/>
      <c r="LDU5" s="0"/>
      <c r="LDV5" s="0"/>
      <c r="LDW5" s="0"/>
      <c r="LDX5" s="0"/>
      <c r="LDY5" s="0"/>
      <c r="LDZ5" s="0"/>
      <c r="LEA5" s="0"/>
      <c r="LEB5" s="0"/>
      <c r="LEC5" s="0"/>
      <c r="LED5" s="0"/>
      <c r="LEE5" s="0"/>
      <c r="LEF5" s="0"/>
      <c r="LEG5" s="0"/>
      <c r="LEH5" s="0"/>
      <c r="LEI5" s="0"/>
      <c r="LEJ5" s="0"/>
      <c r="LEK5" s="0"/>
      <c r="LEL5" s="0"/>
      <c r="LEM5" s="0"/>
      <c r="LEN5" s="0"/>
      <c r="LEO5" s="0"/>
      <c r="LEP5" s="0"/>
      <c r="LEQ5" s="0"/>
      <c r="LER5" s="0"/>
      <c r="LES5" s="0"/>
      <c r="LET5" s="0"/>
      <c r="LEU5" s="0"/>
      <c r="LEV5" s="0"/>
      <c r="LEW5" s="0"/>
      <c r="LEX5" s="0"/>
      <c r="LEY5" s="0"/>
      <c r="LEZ5" s="0"/>
      <c r="LFA5" s="0"/>
      <c r="LFB5" s="0"/>
      <c r="LFC5" s="0"/>
      <c r="LFD5" s="0"/>
      <c r="LFE5" s="0"/>
      <c r="LFF5" s="0"/>
      <c r="LFG5" s="0"/>
      <c r="LFH5" s="0"/>
      <c r="LFI5" s="0"/>
      <c r="LFJ5" s="0"/>
      <c r="LFK5" s="0"/>
      <c r="LFL5" s="0"/>
      <c r="LFM5" s="0"/>
      <c r="LFN5" s="0"/>
      <c r="LFO5" s="0"/>
      <c r="LFP5" s="0"/>
      <c r="LFQ5" s="0"/>
      <c r="LFR5" s="0"/>
      <c r="LFS5" s="0"/>
      <c r="LFT5" s="0"/>
      <c r="LFU5" s="0"/>
      <c r="LFV5" s="0"/>
      <c r="LFW5" s="0"/>
      <c r="LFX5" s="0"/>
      <c r="LFY5" s="0"/>
      <c r="LFZ5" s="0"/>
      <c r="LGA5" s="0"/>
      <c r="LGB5" s="0"/>
      <c r="LGC5" s="0"/>
      <c r="LGD5" s="0"/>
      <c r="LGE5" s="0"/>
      <c r="LGF5" s="0"/>
      <c r="LGG5" s="0"/>
      <c r="LGH5" s="0"/>
      <c r="LGI5" s="0"/>
      <c r="LGJ5" s="0"/>
      <c r="LGK5" s="0"/>
      <c r="LGL5" s="0"/>
      <c r="LGM5" s="0"/>
      <c r="LGN5" s="0"/>
      <c r="LGO5" s="0"/>
      <c r="LGP5" s="0"/>
      <c r="LGQ5" s="0"/>
      <c r="LGR5" s="0"/>
      <c r="LGS5" s="0"/>
      <c r="LGT5" s="0"/>
      <c r="LGU5" s="0"/>
      <c r="LGV5" s="0"/>
      <c r="LGW5" s="0"/>
      <c r="LGX5" s="0"/>
      <c r="LGY5" s="0"/>
      <c r="LGZ5" s="0"/>
      <c r="LHA5" s="0"/>
      <c r="LHB5" s="0"/>
      <c r="LHC5" s="0"/>
      <c r="LHD5" s="0"/>
      <c r="LHE5" s="0"/>
      <c r="LHF5" s="0"/>
      <c r="LHG5" s="0"/>
      <c r="LHH5" s="0"/>
      <c r="LHI5" s="0"/>
      <c r="LHJ5" s="0"/>
      <c r="LHK5" s="0"/>
      <c r="LHL5" s="0"/>
      <c r="LHM5" s="0"/>
      <c r="LHN5" s="0"/>
      <c r="LHO5" s="0"/>
      <c r="LHP5" s="0"/>
      <c r="LHQ5" s="0"/>
      <c r="LHR5" s="0"/>
      <c r="LHS5" s="0"/>
      <c r="LHT5" s="0"/>
      <c r="LHU5" s="0"/>
      <c r="LHV5" s="0"/>
      <c r="LHW5" s="0"/>
      <c r="LHX5" s="0"/>
      <c r="LHY5" s="0"/>
      <c r="LHZ5" s="0"/>
      <c r="LIA5" s="0"/>
      <c r="LIB5" s="0"/>
      <c r="LIC5" s="0"/>
      <c r="LID5" s="0"/>
      <c r="LIE5" s="0"/>
      <c r="LIF5" s="0"/>
      <c r="LIG5" s="0"/>
      <c r="LIH5" s="0"/>
      <c r="LII5" s="0"/>
      <c r="LIJ5" s="0"/>
      <c r="LIK5" s="0"/>
      <c r="LIL5" s="0"/>
      <c r="LIM5" s="0"/>
      <c r="LIN5" s="0"/>
      <c r="LIO5" s="0"/>
      <c r="LIP5" s="0"/>
      <c r="LIQ5" s="0"/>
      <c r="LIR5" s="0"/>
      <c r="LIS5" s="0"/>
      <c r="LIT5" s="0"/>
      <c r="LIU5" s="0"/>
      <c r="LIV5" s="0"/>
      <c r="LIW5" s="0"/>
      <c r="LIX5" s="0"/>
      <c r="LIY5" s="0"/>
      <c r="LIZ5" s="0"/>
      <c r="LJA5" s="0"/>
      <c r="LJB5" s="0"/>
      <c r="LJC5" s="0"/>
      <c r="LJD5" s="0"/>
      <c r="LJE5" s="0"/>
      <c r="LJF5" s="0"/>
      <c r="LJG5" s="0"/>
      <c r="LJH5" s="0"/>
      <c r="LJI5" s="0"/>
      <c r="LJJ5" s="0"/>
      <c r="LJK5" s="0"/>
      <c r="LJL5" s="0"/>
      <c r="LJM5" s="0"/>
      <c r="LJN5" s="0"/>
      <c r="LJO5" s="0"/>
      <c r="LJP5" s="0"/>
      <c r="LJQ5" s="0"/>
      <c r="LJR5" s="0"/>
      <c r="LJS5" s="0"/>
      <c r="LJT5" s="0"/>
      <c r="LJU5" s="0"/>
      <c r="LJV5" s="0"/>
      <c r="LJW5" s="0"/>
      <c r="LJX5" s="0"/>
      <c r="LJY5" s="0"/>
      <c r="LJZ5" s="0"/>
      <c r="LKA5" s="0"/>
      <c r="LKB5" s="0"/>
      <c r="LKC5" s="0"/>
      <c r="LKD5" s="0"/>
      <c r="LKE5" s="0"/>
      <c r="LKF5" s="0"/>
      <c r="LKG5" s="0"/>
      <c r="LKH5" s="0"/>
      <c r="LKI5" s="0"/>
      <c r="LKJ5" s="0"/>
      <c r="LKK5" s="0"/>
      <c r="LKL5" s="0"/>
      <c r="LKM5" s="0"/>
      <c r="LKN5" s="0"/>
      <c r="LKO5" s="0"/>
      <c r="LKP5" s="0"/>
      <c r="LKQ5" s="0"/>
      <c r="LKR5" s="0"/>
      <c r="LKS5" s="0"/>
      <c r="LKT5" s="0"/>
      <c r="LKU5" s="0"/>
      <c r="LKV5" s="0"/>
      <c r="LKW5" s="0"/>
      <c r="LKX5" s="0"/>
      <c r="LKY5" s="0"/>
      <c r="LKZ5" s="0"/>
      <c r="LLA5" s="0"/>
      <c r="LLB5" s="0"/>
      <c r="LLC5" s="0"/>
      <c r="LLD5" s="0"/>
      <c r="LLE5" s="0"/>
      <c r="LLF5" s="0"/>
      <c r="LLG5" s="0"/>
      <c r="LLH5" s="0"/>
      <c r="LLI5" s="0"/>
      <c r="LLJ5" s="0"/>
      <c r="LLK5" s="0"/>
      <c r="LLL5" s="0"/>
      <c r="LLM5" s="0"/>
      <c r="LLN5" s="0"/>
      <c r="LLO5" s="0"/>
      <c r="LLP5" s="0"/>
      <c r="LLQ5" s="0"/>
      <c r="LLR5" s="0"/>
      <c r="LLS5" s="0"/>
      <c r="LLT5" s="0"/>
      <c r="LLU5" s="0"/>
      <c r="LLV5" s="0"/>
      <c r="LLW5" s="0"/>
      <c r="LLX5" s="0"/>
      <c r="LLY5" s="0"/>
      <c r="LLZ5" s="0"/>
      <c r="LMA5" s="0"/>
      <c r="LMB5" s="0"/>
      <c r="LMC5" s="0"/>
      <c r="LMD5" s="0"/>
      <c r="LME5" s="0"/>
      <c r="LMF5" s="0"/>
      <c r="LMG5" s="0"/>
      <c r="LMH5" s="0"/>
      <c r="LMI5" s="0"/>
      <c r="LMJ5" s="0"/>
      <c r="LMK5" s="0"/>
      <c r="LML5" s="0"/>
      <c r="LMM5" s="0"/>
      <c r="LMN5" s="0"/>
      <c r="LMO5" s="0"/>
      <c r="LMP5" s="0"/>
      <c r="LMQ5" s="0"/>
      <c r="LMR5" s="0"/>
      <c r="LMS5" s="0"/>
      <c r="LMT5" s="0"/>
      <c r="LMU5" s="0"/>
      <c r="LMV5" s="0"/>
      <c r="LMW5" s="0"/>
      <c r="LMX5" s="0"/>
      <c r="LMY5" s="0"/>
      <c r="LMZ5" s="0"/>
      <c r="LNA5" s="0"/>
      <c r="LNB5" s="0"/>
      <c r="LNC5" s="0"/>
      <c r="LND5" s="0"/>
      <c r="LNE5" s="0"/>
      <c r="LNF5" s="0"/>
      <c r="LNG5" s="0"/>
      <c r="LNH5" s="0"/>
      <c r="LNI5" s="0"/>
      <c r="LNJ5" s="0"/>
      <c r="LNK5" s="0"/>
      <c r="LNL5" s="0"/>
      <c r="LNM5" s="0"/>
      <c r="LNN5" s="0"/>
      <c r="LNO5" s="0"/>
      <c r="LNP5" s="0"/>
      <c r="LNQ5" s="0"/>
      <c r="LNR5" s="0"/>
      <c r="LNS5" s="0"/>
      <c r="LNT5" s="0"/>
      <c r="LNU5" s="0"/>
      <c r="LNV5" s="0"/>
      <c r="LNW5" s="0"/>
      <c r="LNX5" s="0"/>
      <c r="LNY5" s="0"/>
      <c r="LNZ5" s="0"/>
      <c r="LOA5" s="0"/>
      <c r="LOB5" s="0"/>
      <c r="LOC5" s="0"/>
      <c r="LOD5" s="0"/>
      <c r="LOE5" s="0"/>
      <c r="LOF5" s="0"/>
      <c r="LOG5" s="0"/>
      <c r="LOH5" s="0"/>
      <c r="LOI5" s="0"/>
      <c r="LOJ5" s="0"/>
      <c r="LOK5" s="0"/>
      <c r="LOL5" s="0"/>
      <c r="LOM5" s="0"/>
      <c r="LON5" s="0"/>
      <c r="LOO5" s="0"/>
      <c r="LOP5" s="0"/>
      <c r="LOQ5" s="0"/>
      <c r="LOR5" s="0"/>
      <c r="LOS5" s="0"/>
      <c r="LOT5" s="0"/>
      <c r="LOU5" s="0"/>
      <c r="LOV5" s="0"/>
      <c r="LOW5" s="0"/>
      <c r="LOX5" s="0"/>
      <c r="LOY5" s="0"/>
      <c r="LOZ5" s="0"/>
      <c r="LPA5" s="0"/>
      <c r="LPB5" s="0"/>
      <c r="LPC5" s="0"/>
      <c r="LPD5" s="0"/>
      <c r="LPE5" s="0"/>
      <c r="LPF5" s="0"/>
      <c r="LPG5" s="0"/>
      <c r="LPH5" s="0"/>
      <c r="LPI5" s="0"/>
      <c r="LPJ5" s="0"/>
      <c r="LPK5" s="0"/>
      <c r="LPL5" s="0"/>
      <c r="LPM5" s="0"/>
      <c r="LPN5" s="0"/>
      <c r="LPO5" s="0"/>
      <c r="LPP5" s="0"/>
      <c r="LPQ5" s="0"/>
      <c r="LPR5" s="0"/>
      <c r="LPS5" s="0"/>
      <c r="LPT5" s="0"/>
      <c r="LPU5" s="0"/>
      <c r="LPV5" s="0"/>
      <c r="LPW5" s="0"/>
      <c r="LPX5" s="0"/>
      <c r="LPY5" s="0"/>
      <c r="LPZ5" s="0"/>
      <c r="LQA5" s="0"/>
      <c r="LQB5" s="0"/>
      <c r="LQC5" s="0"/>
      <c r="LQD5" s="0"/>
      <c r="LQE5" s="0"/>
      <c r="LQF5" s="0"/>
      <c r="LQG5" s="0"/>
      <c r="LQH5" s="0"/>
      <c r="LQI5" s="0"/>
      <c r="LQJ5" s="0"/>
      <c r="LQK5" s="0"/>
      <c r="LQL5" s="0"/>
      <c r="LQM5" s="0"/>
      <c r="LQN5" s="0"/>
      <c r="LQO5" s="0"/>
      <c r="LQP5" s="0"/>
      <c r="LQQ5" s="0"/>
      <c r="LQR5" s="0"/>
      <c r="LQS5" s="0"/>
      <c r="LQT5" s="0"/>
      <c r="LQU5" s="0"/>
      <c r="LQV5" s="0"/>
      <c r="LQW5" s="0"/>
      <c r="LQX5" s="0"/>
      <c r="LQY5" s="0"/>
      <c r="LQZ5" s="0"/>
      <c r="LRA5" s="0"/>
      <c r="LRB5" s="0"/>
      <c r="LRC5" s="0"/>
      <c r="LRD5" s="0"/>
      <c r="LRE5" s="0"/>
      <c r="LRF5" s="0"/>
      <c r="LRG5" s="0"/>
      <c r="LRH5" s="0"/>
      <c r="LRI5" s="0"/>
      <c r="LRJ5" s="0"/>
      <c r="LRK5" s="0"/>
      <c r="LRL5" s="0"/>
      <c r="LRM5" s="0"/>
      <c r="LRN5" s="0"/>
      <c r="LRO5" s="0"/>
      <c r="LRP5" s="0"/>
      <c r="LRQ5" s="0"/>
      <c r="LRR5" s="0"/>
      <c r="LRS5" s="0"/>
      <c r="LRT5" s="0"/>
      <c r="LRU5" s="0"/>
      <c r="LRV5" s="0"/>
      <c r="LRW5" s="0"/>
      <c r="LRX5" s="0"/>
      <c r="LRY5" s="0"/>
      <c r="LRZ5" s="0"/>
      <c r="LSA5" s="0"/>
      <c r="LSB5" s="0"/>
      <c r="LSC5" s="0"/>
      <c r="LSD5" s="0"/>
      <c r="LSE5" s="0"/>
      <c r="LSF5" s="0"/>
      <c r="LSG5" s="0"/>
      <c r="LSH5" s="0"/>
      <c r="LSI5" s="0"/>
      <c r="LSJ5" s="0"/>
      <c r="LSK5" s="0"/>
      <c r="LSL5" s="0"/>
      <c r="LSM5" s="0"/>
      <c r="LSN5" s="0"/>
      <c r="LSO5" s="0"/>
      <c r="LSP5" s="0"/>
      <c r="LSQ5" s="0"/>
      <c r="LSR5" s="0"/>
      <c r="LSS5" s="0"/>
      <c r="LST5" s="0"/>
      <c r="LSU5" s="0"/>
      <c r="LSV5" s="0"/>
      <c r="LSW5" s="0"/>
      <c r="LSX5" s="0"/>
      <c r="LSY5" s="0"/>
      <c r="LSZ5" s="0"/>
      <c r="LTA5" s="0"/>
      <c r="LTB5" s="0"/>
      <c r="LTC5" s="0"/>
      <c r="LTD5" s="0"/>
      <c r="LTE5" s="0"/>
      <c r="LTF5" s="0"/>
      <c r="LTG5" s="0"/>
      <c r="LTH5" s="0"/>
      <c r="LTI5" s="0"/>
      <c r="LTJ5" s="0"/>
      <c r="LTK5" s="0"/>
      <c r="LTL5" s="0"/>
      <c r="LTM5" s="0"/>
      <c r="LTN5" s="0"/>
      <c r="LTO5" s="0"/>
      <c r="LTP5" s="0"/>
      <c r="LTQ5" s="0"/>
      <c r="LTR5" s="0"/>
      <c r="LTS5" s="0"/>
      <c r="LTT5" s="0"/>
      <c r="LTU5" s="0"/>
      <c r="LTV5" s="0"/>
      <c r="LTW5" s="0"/>
      <c r="LTX5" s="0"/>
      <c r="LTY5" s="0"/>
      <c r="LTZ5" s="0"/>
      <c r="LUA5" s="0"/>
      <c r="LUB5" s="0"/>
      <c r="LUC5" s="0"/>
      <c r="LUD5" s="0"/>
      <c r="LUE5" s="0"/>
      <c r="LUF5" s="0"/>
      <c r="LUG5" s="0"/>
      <c r="LUH5" s="0"/>
      <c r="LUI5" s="0"/>
      <c r="LUJ5" s="0"/>
      <c r="LUK5" s="0"/>
      <c r="LUL5" s="0"/>
      <c r="LUM5" s="0"/>
      <c r="LUN5" s="0"/>
      <c r="LUO5" s="0"/>
      <c r="LUP5" s="0"/>
      <c r="LUQ5" s="0"/>
      <c r="LUR5" s="0"/>
      <c r="LUS5" s="0"/>
      <c r="LUT5" s="0"/>
      <c r="LUU5" s="0"/>
      <c r="LUV5" s="0"/>
      <c r="LUW5" s="0"/>
      <c r="LUX5" s="0"/>
      <c r="LUY5" s="0"/>
      <c r="LUZ5" s="0"/>
      <c r="LVA5" s="0"/>
      <c r="LVB5" s="0"/>
      <c r="LVC5" s="0"/>
      <c r="LVD5" s="0"/>
      <c r="LVE5" s="0"/>
      <c r="LVF5" s="0"/>
      <c r="LVG5" s="0"/>
      <c r="LVH5" s="0"/>
      <c r="LVI5" s="0"/>
      <c r="LVJ5" s="0"/>
      <c r="LVK5" s="0"/>
      <c r="LVL5" s="0"/>
      <c r="LVM5" s="0"/>
      <c r="LVN5" s="0"/>
      <c r="LVO5" s="0"/>
      <c r="LVP5" s="0"/>
      <c r="LVQ5" s="0"/>
      <c r="LVR5" s="0"/>
      <c r="LVS5" s="0"/>
      <c r="LVT5" s="0"/>
      <c r="LVU5" s="0"/>
      <c r="LVV5" s="0"/>
      <c r="LVW5" s="0"/>
      <c r="LVX5" s="0"/>
      <c r="LVY5" s="0"/>
      <c r="LVZ5" s="0"/>
      <c r="LWA5" s="0"/>
      <c r="LWB5" s="0"/>
      <c r="LWC5" s="0"/>
      <c r="LWD5" s="0"/>
      <c r="LWE5" s="0"/>
      <c r="LWF5" s="0"/>
      <c r="LWG5" s="0"/>
      <c r="LWH5" s="0"/>
      <c r="LWI5" s="0"/>
      <c r="LWJ5" s="0"/>
      <c r="LWK5" s="0"/>
      <c r="LWL5" s="0"/>
      <c r="LWM5" s="0"/>
      <c r="LWN5" s="0"/>
      <c r="LWO5" s="0"/>
      <c r="LWP5" s="0"/>
      <c r="LWQ5" s="0"/>
      <c r="LWR5" s="0"/>
      <c r="LWS5" s="0"/>
      <c r="LWT5" s="0"/>
      <c r="LWU5" s="0"/>
      <c r="LWV5" s="0"/>
      <c r="LWW5" s="0"/>
      <c r="LWX5" s="0"/>
      <c r="LWY5" s="0"/>
      <c r="LWZ5" s="0"/>
      <c r="LXA5" s="0"/>
      <c r="LXB5" s="0"/>
      <c r="LXC5" s="0"/>
      <c r="LXD5" s="0"/>
      <c r="LXE5" s="0"/>
      <c r="LXF5" s="0"/>
      <c r="LXG5" s="0"/>
      <c r="LXH5" s="0"/>
      <c r="LXI5" s="0"/>
      <c r="LXJ5" s="0"/>
      <c r="LXK5" s="0"/>
      <c r="LXL5" s="0"/>
      <c r="LXM5" s="0"/>
      <c r="LXN5" s="0"/>
      <c r="LXO5" s="0"/>
      <c r="LXP5" s="0"/>
      <c r="LXQ5" s="0"/>
      <c r="LXR5" s="0"/>
      <c r="LXS5" s="0"/>
      <c r="LXT5" s="0"/>
      <c r="LXU5" s="0"/>
      <c r="LXV5" s="0"/>
      <c r="LXW5" s="0"/>
      <c r="LXX5" s="0"/>
      <c r="LXY5" s="0"/>
      <c r="LXZ5" s="0"/>
      <c r="LYA5" s="0"/>
      <c r="LYB5" s="0"/>
      <c r="LYC5" s="0"/>
      <c r="LYD5" s="0"/>
      <c r="LYE5" s="0"/>
      <c r="LYF5" s="0"/>
      <c r="LYG5" s="0"/>
      <c r="LYH5" s="0"/>
      <c r="LYI5" s="0"/>
      <c r="LYJ5" s="0"/>
      <c r="LYK5" s="0"/>
      <c r="LYL5" s="0"/>
      <c r="LYM5" s="0"/>
      <c r="LYN5" s="0"/>
      <c r="LYO5" s="0"/>
      <c r="LYP5" s="0"/>
      <c r="LYQ5" s="0"/>
      <c r="LYR5" s="0"/>
      <c r="LYS5" s="0"/>
      <c r="LYT5" s="0"/>
      <c r="LYU5" s="0"/>
      <c r="LYV5" s="0"/>
      <c r="LYW5" s="0"/>
      <c r="LYX5" s="0"/>
      <c r="LYY5" s="0"/>
      <c r="LYZ5" s="0"/>
      <c r="LZA5" s="0"/>
      <c r="LZB5" s="0"/>
      <c r="LZC5" s="0"/>
      <c r="LZD5" s="0"/>
      <c r="LZE5" s="0"/>
      <c r="LZF5" s="0"/>
      <c r="LZG5" s="0"/>
      <c r="LZH5" s="0"/>
      <c r="LZI5" s="0"/>
      <c r="LZJ5" s="0"/>
      <c r="LZK5" s="0"/>
      <c r="LZL5" s="0"/>
      <c r="LZM5" s="0"/>
      <c r="LZN5" s="0"/>
      <c r="LZO5" s="0"/>
      <c r="LZP5" s="0"/>
      <c r="LZQ5" s="0"/>
      <c r="LZR5" s="0"/>
      <c r="LZS5" s="0"/>
      <c r="LZT5" s="0"/>
      <c r="LZU5" s="0"/>
      <c r="LZV5" s="0"/>
      <c r="LZW5" s="0"/>
      <c r="LZX5" s="0"/>
      <c r="LZY5" s="0"/>
      <c r="LZZ5" s="0"/>
      <c r="MAA5" s="0"/>
      <c r="MAB5" s="0"/>
      <c r="MAC5" s="0"/>
      <c r="MAD5" s="0"/>
      <c r="MAE5" s="0"/>
      <c r="MAF5" s="0"/>
      <c r="MAG5" s="0"/>
      <c r="MAH5" s="0"/>
      <c r="MAI5" s="0"/>
      <c r="MAJ5" s="0"/>
      <c r="MAK5" s="0"/>
      <c r="MAL5" s="0"/>
      <c r="MAM5" s="0"/>
      <c r="MAN5" s="0"/>
      <c r="MAO5" s="0"/>
      <c r="MAP5" s="0"/>
      <c r="MAQ5" s="0"/>
      <c r="MAR5" s="0"/>
      <c r="MAS5" s="0"/>
      <c r="MAT5" s="0"/>
      <c r="MAU5" s="0"/>
      <c r="MAV5" s="0"/>
      <c r="MAW5" s="0"/>
      <c r="MAX5" s="0"/>
      <c r="MAY5" s="0"/>
      <c r="MAZ5" s="0"/>
      <c r="MBA5" s="0"/>
      <c r="MBB5" s="0"/>
      <c r="MBC5" s="0"/>
      <c r="MBD5" s="0"/>
      <c r="MBE5" s="0"/>
      <c r="MBF5" s="0"/>
      <c r="MBG5" s="0"/>
      <c r="MBH5" s="0"/>
      <c r="MBI5" s="0"/>
      <c r="MBJ5" s="0"/>
      <c r="MBK5" s="0"/>
      <c r="MBL5" s="0"/>
      <c r="MBM5" s="0"/>
      <c r="MBN5" s="0"/>
      <c r="MBO5" s="0"/>
      <c r="MBP5" s="0"/>
      <c r="MBQ5" s="0"/>
      <c r="MBR5" s="0"/>
      <c r="MBS5" s="0"/>
      <c r="MBT5" s="0"/>
      <c r="MBU5" s="0"/>
      <c r="MBV5" s="0"/>
      <c r="MBW5" s="0"/>
      <c r="MBX5" s="0"/>
      <c r="MBY5" s="0"/>
      <c r="MBZ5" s="0"/>
      <c r="MCA5" s="0"/>
      <c r="MCB5" s="0"/>
      <c r="MCC5" s="0"/>
      <c r="MCD5" s="0"/>
      <c r="MCE5" s="0"/>
      <c r="MCF5" s="0"/>
      <c r="MCG5" s="0"/>
      <c r="MCH5" s="0"/>
      <c r="MCI5" s="0"/>
      <c r="MCJ5" s="0"/>
      <c r="MCK5" s="0"/>
      <c r="MCL5" s="0"/>
      <c r="MCM5" s="0"/>
      <c r="MCN5" s="0"/>
      <c r="MCO5" s="0"/>
      <c r="MCP5" s="0"/>
      <c r="MCQ5" s="0"/>
      <c r="MCR5" s="0"/>
      <c r="MCS5" s="0"/>
      <c r="MCT5" s="0"/>
      <c r="MCU5" s="0"/>
      <c r="MCV5" s="0"/>
      <c r="MCW5" s="0"/>
      <c r="MCX5" s="0"/>
      <c r="MCY5" s="0"/>
      <c r="MCZ5" s="0"/>
      <c r="MDA5" s="0"/>
      <c r="MDB5" s="0"/>
      <c r="MDC5" s="0"/>
      <c r="MDD5" s="0"/>
      <c r="MDE5" s="0"/>
      <c r="MDF5" s="0"/>
      <c r="MDG5" s="0"/>
      <c r="MDH5" s="0"/>
      <c r="MDI5" s="0"/>
      <c r="MDJ5" s="0"/>
      <c r="MDK5" s="0"/>
      <c r="MDL5" s="0"/>
      <c r="MDM5" s="0"/>
      <c r="MDN5" s="0"/>
      <c r="MDO5" s="0"/>
      <c r="MDP5" s="0"/>
      <c r="MDQ5" s="0"/>
      <c r="MDR5" s="0"/>
      <c r="MDS5" s="0"/>
      <c r="MDT5" s="0"/>
      <c r="MDU5" s="0"/>
      <c r="MDV5" s="0"/>
      <c r="MDW5" s="0"/>
      <c r="MDX5" s="0"/>
      <c r="MDY5" s="0"/>
      <c r="MDZ5" s="0"/>
      <c r="MEA5" s="0"/>
      <c r="MEB5" s="0"/>
      <c r="MEC5" s="0"/>
      <c r="MED5" s="0"/>
      <c r="MEE5" s="0"/>
      <c r="MEF5" s="0"/>
      <c r="MEG5" s="0"/>
      <c r="MEH5" s="0"/>
      <c r="MEI5" s="0"/>
      <c r="MEJ5" s="0"/>
      <c r="MEK5" s="0"/>
      <c r="MEL5" s="0"/>
      <c r="MEM5" s="0"/>
      <c r="MEN5" s="0"/>
      <c r="MEO5" s="0"/>
      <c r="MEP5" s="0"/>
      <c r="MEQ5" s="0"/>
      <c r="MER5" s="0"/>
      <c r="MES5" s="0"/>
      <c r="MET5" s="0"/>
      <c r="MEU5" s="0"/>
      <c r="MEV5" s="0"/>
      <c r="MEW5" s="0"/>
      <c r="MEX5" s="0"/>
      <c r="MEY5" s="0"/>
      <c r="MEZ5" s="0"/>
      <c r="MFA5" s="0"/>
      <c r="MFB5" s="0"/>
      <c r="MFC5" s="0"/>
      <c r="MFD5" s="0"/>
      <c r="MFE5" s="0"/>
      <c r="MFF5" s="0"/>
      <c r="MFG5" s="0"/>
      <c r="MFH5" s="0"/>
      <c r="MFI5" s="0"/>
      <c r="MFJ5" s="0"/>
      <c r="MFK5" s="0"/>
      <c r="MFL5" s="0"/>
      <c r="MFM5" s="0"/>
      <c r="MFN5" s="0"/>
      <c r="MFO5" s="0"/>
      <c r="MFP5" s="0"/>
      <c r="MFQ5" s="0"/>
      <c r="MFR5" s="0"/>
      <c r="MFS5" s="0"/>
      <c r="MFT5" s="0"/>
      <c r="MFU5" s="0"/>
      <c r="MFV5" s="0"/>
      <c r="MFW5" s="0"/>
      <c r="MFX5" s="0"/>
      <c r="MFY5" s="0"/>
      <c r="MFZ5" s="0"/>
      <c r="MGA5" s="0"/>
      <c r="MGB5" s="0"/>
      <c r="MGC5" s="0"/>
      <c r="MGD5" s="0"/>
      <c r="MGE5" s="0"/>
      <c r="MGF5" s="0"/>
      <c r="MGG5" s="0"/>
      <c r="MGH5" s="0"/>
      <c r="MGI5" s="0"/>
      <c r="MGJ5" s="0"/>
      <c r="MGK5" s="0"/>
      <c r="MGL5" s="0"/>
      <c r="MGM5" s="0"/>
      <c r="MGN5" s="0"/>
      <c r="MGO5" s="0"/>
      <c r="MGP5" s="0"/>
      <c r="MGQ5" s="0"/>
      <c r="MGR5" s="0"/>
      <c r="MGS5" s="0"/>
      <c r="MGT5" s="0"/>
      <c r="MGU5" s="0"/>
      <c r="MGV5" s="0"/>
      <c r="MGW5" s="0"/>
      <c r="MGX5" s="0"/>
      <c r="MGY5" s="0"/>
      <c r="MGZ5" s="0"/>
      <c r="MHA5" s="0"/>
      <c r="MHB5" s="0"/>
      <c r="MHC5" s="0"/>
      <c r="MHD5" s="0"/>
      <c r="MHE5" s="0"/>
      <c r="MHF5" s="0"/>
      <c r="MHG5" s="0"/>
      <c r="MHH5" s="0"/>
      <c r="MHI5" s="0"/>
      <c r="MHJ5" s="0"/>
      <c r="MHK5" s="0"/>
      <c r="MHL5" s="0"/>
      <c r="MHM5" s="0"/>
      <c r="MHN5" s="0"/>
      <c r="MHO5" s="0"/>
      <c r="MHP5" s="0"/>
      <c r="MHQ5" s="0"/>
      <c r="MHR5" s="0"/>
      <c r="MHS5" s="0"/>
      <c r="MHT5" s="0"/>
      <c r="MHU5" s="0"/>
      <c r="MHV5" s="0"/>
      <c r="MHW5" s="0"/>
      <c r="MHX5" s="0"/>
      <c r="MHY5" s="0"/>
      <c r="MHZ5" s="0"/>
      <c r="MIA5" s="0"/>
      <c r="MIB5" s="0"/>
      <c r="MIC5" s="0"/>
      <c r="MID5" s="0"/>
      <c r="MIE5" s="0"/>
      <c r="MIF5" s="0"/>
      <c r="MIG5" s="0"/>
      <c r="MIH5" s="0"/>
      <c r="MII5" s="0"/>
      <c r="MIJ5" s="0"/>
      <c r="MIK5" s="0"/>
      <c r="MIL5" s="0"/>
      <c r="MIM5" s="0"/>
      <c r="MIN5" s="0"/>
      <c r="MIO5" s="0"/>
      <c r="MIP5" s="0"/>
      <c r="MIQ5" s="0"/>
      <c r="MIR5" s="0"/>
      <c r="MIS5" s="0"/>
      <c r="MIT5" s="0"/>
      <c r="MIU5" s="0"/>
      <c r="MIV5" s="0"/>
      <c r="MIW5" s="0"/>
      <c r="MIX5" s="0"/>
      <c r="MIY5" s="0"/>
      <c r="MIZ5" s="0"/>
      <c r="MJA5" s="0"/>
      <c r="MJB5" s="0"/>
      <c r="MJC5" s="0"/>
      <c r="MJD5" s="0"/>
      <c r="MJE5" s="0"/>
      <c r="MJF5" s="0"/>
      <c r="MJG5" s="0"/>
      <c r="MJH5" s="0"/>
      <c r="MJI5" s="0"/>
      <c r="MJJ5" s="0"/>
      <c r="MJK5" s="0"/>
      <c r="MJL5" s="0"/>
      <c r="MJM5" s="0"/>
      <c r="MJN5" s="0"/>
      <c r="MJO5" s="0"/>
      <c r="MJP5" s="0"/>
      <c r="MJQ5" s="0"/>
      <c r="MJR5" s="0"/>
      <c r="MJS5" s="0"/>
      <c r="MJT5" s="0"/>
      <c r="MJU5" s="0"/>
      <c r="MJV5" s="0"/>
      <c r="MJW5" s="0"/>
      <c r="MJX5" s="0"/>
      <c r="MJY5" s="0"/>
      <c r="MJZ5" s="0"/>
      <c r="MKA5" s="0"/>
      <c r="MKB5" s="0"/>
      <c r="MKC5" s="0"/>
      <c r="MKD5" s="0"/>
      <c r="MKE5" s="0"/>
      <c r="MKF5" s="0"/>
      <c r="MKG5" s="0"/>
      <c r="MKH5" s="0"/>
      <c r="MKI5" s="0"/>
      <c r="MKJ5" s="0"/>
      <c r="MKK5" s="0"/>
      <c r="MKL5" s="0"/>
      <c r="MKM5" s="0"/>
      <c r="MKN5" s="0"/>
      <c r="MKO5" s="0"/>
      <c r="MKP5" s="0"/>
      <c r="MKQ5" s="0"/>
      <c r="MKR5" s="0"/>
      <c r="MKS5" s="0"/>
      <c r="MKT5" s="0"/>
      <c r="MKU5" s="0"/>
      <c r="MKV5" s="0"/>
      <c r="MKW5" s="0"/>
      <c r="MKX5" s="0"/>
      <c r="MKY5" s="0"/>
      <c r="MKZ5" s="0"/>
      <c r="MLA5" s="0"/>
      <c r="MLB5" s="0"/>
      <c r="MLC5" s="0"/>
      <c r="MLD5" s="0"/>
      <c r="MLE5" s="0"/>
      <c r="MLF5" s="0"/>
      <c r="MLG5" s="0"/>
      <c r="MLH5" s="0"/>
      <c r="MLI5" s="0"/>
      <c r="MLJ5" s="0"/>
      <c r="MLK5" s="0"/>
      <c r="MLL5" s="0"/>
      <c r="MLM5" s="0"/>
      <c r="MLN5" s="0"/>
      <c r="MLO5" s="0"/>
      <c r="MLP5" s="0"/>
      <c r="MLQ5" s="0"/>
      <c r="MLR5" s="0"/>
      <c r="MLS5" s="0"/>
      <c r="MLT5" s="0"/>
      <c r="MLU5" s="0"/>
      <c r="MLV5" s="0"/>
      <c r="MLW5" s="0"/>
      <c r="MLX5" s="0"/>
      <c r="MLY5" s="0"/>
      <c r="MLZ5" s="0"/>
      <c r="MMA5" s="0"/>
      <c r="MMB5" s="0"/>
      <c r="MMC5" s="0"/>
      <c r="MMD5" s="0"/>
      <c r="MME5" s="0"/>
      <c r="MMF5" s="0"/>
      <c r="MMG5" s="0"/>
      <c r="MMH5" s="0"/>
      <c r="MMI5" s="0"/>
      <c r="MMJ5" s="0"/>
      <c r="MMK5" s="0"/>
      <c r="MML5" s="0"/>
      <c r="MMM5" s="0"/>
      <c r="MMN5" s="0"/>
      <c r="MMO5" s="0"/>
      <c r="MMP5" s="0"/>
      <c r="MMQ5" s="0"/>
      <c r="MMR5" s="0"/>
      <c r="MMS5" s="0"/>
      <c r="MMT5" s="0"/>
      <c r="MMU5" s="0"/>
      <c r="MMV5" s="0"/>
      <c r="MMW5" s="0"/>
      <c r="MMX5" s="0"/>
      <c r="MMY5" s="0"/>
      <c r="MMZ5" s="0"/>
      <c r="MNA5" s="0"/>
      <c r="MNB5" s="0"/>
      <c r="MNC5" s="0"/>
      <c r="MND5" s="0"/>
      <c r="MNE5" s="0"/>
      <c r="MNF5" s="0"/>
      <c r="MNG5" s="0"/>
      <c r="MNH5" s="0"/>
      <c r="MNI5" s="0"/>
      <c r="MNJ5" s="0"/>
      <c r="MNK5" s="0"/>
      <c r="MNL5" s="0"/>
      <c r="MNM5" s="0"/>
      <c r="MNN5" s="0"/>
      <c r="MNO5" s="0"/>
      <c r="MNP5" s="0"/>
      <c r="MNQ5" s="0"/>
      <c r="MNR5" s="0"/>
      <c r="MNS5" s="0"/>
      <c r="MNT5" s="0"/>
      <c r="MNU5" s="0"/>
      <c r="MNV5" s="0"/>
      <c r="MNW5" s="0"/>
      <c r="MNX5" s="0"/>
      <c r="MNY5" s="0"/>
      <c r="MNZ5" s="0"/>
      <c r="MOA5" s="0"/>
      <c r="MOB5" s="0"/>
      <c r="MOC5" s="0"/>
      <c r="MOD5" s="0"/>
      <c r="MOE5" s="0"/>
      <c r="MOF5" s="0"/>
      <c r="MOG5" s="0"/>
      <c r="MOH5" s="0"/>
      <c r="MOI5" s="0"/>
      <c r="MOJ5" s="0"/>
      <c r="MOK5" s="0"/>
      <c r="MOL5" s="0"/>
      <c r="MOM5" s="0"/>
      <c r="MON5" s="0"/>
      <c r="MOO5" s="0"/>
      <c r="MOP5" s="0"/>
      <c r="MOQ5" s="0"/>
      <c r="MOR5" s="0"/>
      <c r="MOS5" s="0"/>
      <c r="MOT5" s="0"/>
      <c r="MOU5" s="0"/>
      <c r="MOV5" s="0"/>
      <c r="MOW5" s="0"/>
      <c r="MOX5" s="0"/>
      <c r="MOY5" s="0"/>
      <c r="MOZ5" s="0"/>
      <c r="MPA5" s="0"/>
      <c r="MPB5" s="0"/>
      <c r="MPC5" s="0"/>
      <c r="MPD5" s="0"/>
      <c r="MPE5" s="0"/>
      <c r="MPF5" s="0"/>
      <c r="MPG5" s="0"/>
      <c r="MPH5" s="0"/>
      <c r="MPI5" s="0"/>
      <c r="MPJ5" s="0"/>
      <c r="MPK5" s="0"/>
      <c r="MPL5" s="0"/>
      <c r="MPM5" s="0"/>
      <c r="MPN5" s="0"/>
      <c r="MPO5" s="0"/>
      <c r="MPP5" s="0"/>
      <c r="MPQ5" s="0"/>
      <c r="MPR5" s="0"/>
      <c r="MPS5" s="0"/>
      <c r="MPT5" s="0"/>
      <c r="MPU5" s="0"/>
      <c r="MPV5" s="0"/>
      <c r="MPW5" s="0"/>
      <c r="MPX5" s="0"/>
      <c r="MPY5" s="0"/>
      <c r="MPZ5" s="0"/>
      <c r="MQA5" s="0"/>
      <c r="MQB5" s="0"/>
      <c r="MQC5" s="0"/>
      <c r="MQD5" s="0"/>
      <c r="MQE5" s="0"/>
      <c r="MQF5" s="0"/>
      <c r="MQG5" s="0"/>
      <c r="MQH5" s="0"/>
      <c r="MQI5" s="0"/>
      <c r="MQJ5" s="0"/>
      <c r="MQK5" s="0"/>
      <c r="MQL5" s="0"/>
      <c r="MQM5" s="0"/>
      <c r="MQN5" s="0"/>
      <c r="MQO5" s="0"/>
      <c r="MQP5" s="0"/>
      <c r="MQQ5" s="0"/>
      <c r="MQR5" s="0"/>
      <c r="MQS5" s="0"/>
      <c r="MQT5" s="0"/>
      <c r="MQU5" s="0"/>
      <c r="MQV5" s="0"/>
      <c r="MQW5" s="0"/>
      <c r="MQX5" s="0"/>
      <c r="MQY5" s="0"/>
      <c r="MQZ5" s="0"/>
      <c r="MRA5" s="0"/>
      <c r="MRB5" s="0"/>
      <c r="MRC5" s="0"/>
      <c r="MRD5" s="0"/>
      <c r="MRE5" s="0"/>
      <c r="MRF5" s="0"/>
      <c r="MRG5" s="0"/>
      <c r="MRH5" s="0"/>
      <c r="MRI5" s="0"/>
      <c r="MRJ5" s="0"/>
      <c r="MRK5" s="0"/>
      <c r="MRL5" s="0"/>
      <c r="MRM5" s="0"/>
      <c r="MRN5" s="0"/>
      <c r="MRO5" s="0"/>
      <c r="MRP5" s="0"/>
      <c r="MRQ5" s="0"/>
      <c r="MRR5" s="0"/>
      <c r="MRS5" s="0"/>
      <c r="MRT5" s="0"/>
      <c r="MRU5" s="0"/>
      <c r="MRV5" s="0"/>
      <c r="MRW5" s="0"/>
      <c r="MRX5" s="0"/>
      <c r="MRY5" s="0"/>
      <c r="MRZ5" s="0"/>
      <c r="MSA5" s="0"/>
      <c r="MSB5" s="0"/>
      <c r="MSC5" s="0"/>
      <c r="MSD5" s="0"/>
      <c r="MSE5" s="0"/>
      <c r="MSF5" s="0"/>
      <c r="MSG5" s="0"/>
      <c r="MSH5" s="0"/>
      <c r="MSI5" s="0"/>
      <c r="MSJ5" s="0"/>
      <c r="MSK5" s="0"/>
      <c r="MSL5" s="0"/>
      <c r="MSM5" s="0"/>
      <c r="MSN5" s="0"/>
      <c r="MSO5" s="0"/>
      <c r="MSP5" s="0"/>
      <c r="MSQ5" s="0"/>
      <c r="MSR5" s="0"/>
      <c r="MSS5" s="0"/>
      <c r="MST5" s="0"/>
      <c r="MSU5" s="0"/>
      <c r="MSV5" s="0"/>
      <c r="MSW5" s="0"/>
      <c r="MSX5" s="0"/>
      <c r="MSY5" s="0"/>
      <c r="MSZ5" s="0"/>
      <c r="MTA5" s="0"/>
      <c r="MTB5" s="0"/>
      <c r="MTC5" s="0"/>
      <c r="MTD5" s="0"/>
      <c r="MTE5" s="0"/>
      <c r="MTF5" s="0"/>
      <c r="MTG5" s="0"/>
      <c r="MTH5" s="0"/>
      <c r="MTI5" s="0"/>
      <c r="MTJ5" s="0"/>
      <c r="MTK5" s="0"/>
      <c r="MTL5" s="0"/>
      <c r="MTM5" s="0"/>
      <c r="MTN5" s="0"/>
      <c r="MTO5" s="0"/>
      <c r="MTP5" s="0"/>
      <c r="MTQ5" s="0"/>
      <c r="MTR5" s="0"/>
      <c r="MTS5" s="0"/>
      <c r="MTT5" s="0"/>
      <c r="MTU5" s="0"/>
      <c r="MTV5" s="0"/>
      <c r="MTW5" s="0"/>
      <c r="MTX5" s="0"/>
      <c r="MTY5" s="0"/>
      <c r="MTZ5" s="0"/>
      <c r="MUA5" s="0"/>
      <c r="MUB5" s="0"/>
      <c r="MUC5" s="0"/>
      <c r="MUD5" s="0"/>
      <c r="MUE5" s="0"/>
      <c r="MUF5" s="0"/>
      <c r="MUG5" s="0"/>
      <c r="MUH5" s="0"/>
      <c r="MUI5" s="0"/>
      <c r="MUJ5" s="0"/>
      <c r="MUK5" s="0"/>
      <c r="MUL5" s="0"/>
      <c r="MUM5" s="0"/>
      <c r="MUN5" s="0"/>
      <c r="MUO5" s="0"/>
      <c r="MUP5" s="0"/>
      <c r="MUQ5" s="0"/>
      <c r="MUR5" s="0"/>
      <c r="MUS5" s="0"/>
      <c r="MUT5" s="0"/>
      <c r="MUU5" s="0"/>
      <c r="MUV5" s="0"/>
      <c r="MUW5" s="0"/>
      <c r="MUX5" s="0"/>
      <c r="MUY5" s="0"/>
      <c r="MUZ5" s="0"/>
      <c r="MVA5" s="0"/>
      <c r="MVB5" s="0"/>
      <c r="MVC5" s="0"/>
      <c r="MVD5" s="0"/>
      <c r="MVE5" s="0"/>
      <c r="MVF5" s="0"/>
      <c r="MVG5" s="0"/>
      <c r="MVH5" s="0"/>
      <c r="MVI5" s="0"/>
      <c r="MVJ5" s="0"/>
      <c r="MVK5" s="0"/>
      <c r="MVL5" s="0"/>
      <c r="MVM5" s="0"/>
      <c r="MVN5" s="0"/>
      <c r="MVO5" s="0"/>
      <c r="MVP5" s="0"/>
      <c r="MVQ5" s="0"/>
      <c r="MVR5" s="0"/>
      <c r="MVS5" s="0"/>
      <c r="MVT5" s="0"/>
      <c r="MVU5" s="0"/>
      <c r="MVV5" s="0"/>
      <c r="MVW5" s="0"/>
      <c r="MVX5" s="0"/>
      <c r="MVY5" s="0"/>
      <c r="MVZ5" s="0"/>
      <c r="MWA5" s="0"/>
      <c r="MWB5" s="0"/>
      <c r="MWC5" s="0"/>
      <c r="MWD5" s="0"/>
      <c r="MWE5" s="0"/>
      <c r="MWF5" s="0"/>
      <c r="MWG5" s="0"/>
      <c r="MWH5" s="0"/>
      <c r="MWI5" s="0"/>
      <c r="MWJ5" s="0"/>
      <c r="MWK5" s="0"/>
      <c r="MWL5" s="0"/>
      <c r="MWM5" s="0"/>
      <c r="MWN5" s="0"/>
      <c r="MWO5" s="0"/>
      <c r="MWP5" s="0"/>
      <c r="MWQ5" s="0"/>
      <c r="MWR5" s="0"/>
      <c r="MWS5" s="0"/>
      <c r="MWT5" s="0"/>
      <c r="MWU5" s="0"/>
      <c r="MWV5" s="0"/>
      <c r="MWW5" s="0"/>
      <c r="MWX5" s="0"/>
      <c r="MWY5" s="0"/>
      <c r="MWZ5" s="0"/>
      <c r="MXA5" s="0"/>
      <c r="MXB5" s="0"/>
      <c r="MXC5" s="0"/>
      <c r="MXD5" s="0"/>
      <c r="MXE5" s="0"/>
      <c r="MXF5" s="0"/>
      <c r="MXG5" s="0"/>
      <c r="MXH5" s="0"/>
      <c r="MXI5" s="0"/>
      <c r="MXJ5" s="0"/>
      <c r="MXK5" s="0"/>
      <c r="MXL5" s="0"/>
      <c r="MXM5" s="0"/>
      <c r="MXN5" s="0"/>
      <c r="MXO5" s="0"/>
      <c r="MXP5" s="0"/>
      <c r="MXQ5" s="0"/>
      <c r="MXR5" s="0"/>
      <c r="MXS5" s="0"/>
      <c r="MXT5" s="0"/>
      <c r="MXU5" s="0"/>
      <c r="MXV5" s="0"/>
      <c r="MXW5" s="0"/>
      <c r="MXX5" s="0"/>
      <c r="MXY5" s="0"/>
      <c r="MXZ5" s="0"/>
      <c r="MYA5" s="0"/>
      <c r="MYB5" s="0"/>
      <c r="MYC5" s="0"/>
      <c r="MYD5" s="0"/>
      <c r="MYE5" s="0"/>
      <c r="MYF5" s="0"/>
      <c r="MYG5" s="0"/>
      <c r="MYH5" s="0"/>
      <c r="MYI5" s="0"/>
      <c r="MYJ5" s="0"/>
      <c r="MYK5" s="0"/>
      <c r="MYL5" s="0"/>
      <c r="MYM5" s="0"/>
      <c r="MYN5" s="0"/>
      <c r="MYO5" s="0"/>
      <c r="MYP5" s="0"/>
      <c r="MYQ5" s="0"/>
      <c r="MYR5" s="0"/>
      <c r="MYS5" s="0"/>
      <c r="MYT5" s="0"/>
      <c r="MYU5" s="0"/>
      <c r="MYV5" s="0"/>
      <c r="MYW5" s="0"/>
      <c r="MYX5" s="0"/>
      <c r="MYY5" s="0"/>
      <c r="MYZ5" s="0"/>
      <c r="MZA5" s="0"/>
      <c r="MZB5" s="0"/>
      <c r="MZC5" s="0"/>
      <c r="MZD5" s="0"/>
      <c r="MZE5" s="0"/>
      <c r="MZF5" s="0"/>
      <c r="MZG5" s="0"/>
      <c r="MZH5" s="0"/>
      <c r="MZI5" s="0"/>
      <c r="MZJ5" s="0"/>
      <c r="MZK5" s="0"/>
      <c r="MZL5" s="0"/>
      <c r="MZM5" s="0"/>
      <c r="MZN5" s="0"/>
      <c r="MZO5" s="0"/>
      <c r="MZP5" s="0"/>
      <c r="MZQ5" s="0"/>
      <c r="MZR5" s="0"/>
      <c r="MZS5" s="0"/>
      <c r="MZT5" s="0"/>
      <c r="MZU5" s="0"/>
      <c r="MZV5" s="0"/>
      <c r="MZW5" s="0"/>
      <c r="MZX5" s="0"/>
      <c r="MZY5" s="0"/>
      <c r="MZZ5" s="0"/>
      <c r="NAA5" s="0"/>
      <c r="NAB5" s="0"/>
      <c r="NAC5" s="0"/>
      <c r="NAD5" s="0"/>
      <c r="NAE5" s="0"/>
      <c r="NAF5" s="0"/>
      <c r="NAG5" s="0"/>
      <c r="NAH5" s="0"/>
      <c r="NAI5" s="0"/>
      <c r="NAJ5" s="0"/>
      <c r="NAK5" s="0"/>
      <c r="NAL5" s="0"/>
      <c r="NAM5" s="0"/>
      <c r="NAN5" s="0"/>
      <c r="NAO5" s="0"/>
      <c r="NAP5" s="0"/>
      <c r="NAQ5" s="0"/>
      <c r="NAR5" s="0"/>
      <c r="NAS5" s="0"/>
      <c r="NAT5" s="0"/>
      <c r="NAU5" s="0"/>
      <c r="NAV5" s="0"/>
      <c r="NAW5" s="0"/>
      <c r="NAX5" s="0"/>
      <c r="NAY5" s="0"/>
      <c r="NAZ5" s="0"/>
      <c r="NBA5" s="0"/>
      <c r="NBB5" s="0"/>
      <c r="NBC5" s="0"/>
      <c r="NBD5" s="0"/>
      <c r="NBE5" s="0"/>
      <c r="NBF5" s="0"/>
      <c r="NBG5" s="0"/>
      <c r="NBH5" s="0"/>
      <c r="NBI5" s="0"/>
      <c r="NBJ5" s="0"/>
      <c r="NBK5" s="0"/>
      <c r="NBL5" s="0"/>
      <c r="NBM5" s="0"/>
      <c r="NBN5" s="0"/>
      <c r="NBO5" s="0"/>
      <c r="NBP5" s="0"/>
      <c r="NBQ5" s="0"/>
      <c r="NBR5" s="0"/>
      <c r="NBS5" s="0"/>
      <c r="NBT5" s="0"/>
      <c r="NBU5" s="0"/>
      <c r="NBV5" s="0"/>
      <c r="NBW5" s="0"/>
      <c r="NBX5" s="0"/>
      <c r="NBY5" s="0"/>
      <c r="NBZ5" s="0"/>
      <c r="NCA5" s="0"/>
      <c r="NCB5" s="0"/>
      <c r="NCC5" s="0"/>
      <c r="NCD5" s="0"/>
      <c r="NCE5" s="0"/>
      <c r="NCF5" s="0"/>
      <c r="NCG5" s="0"/>
      <c r="NCH5" s="0"/>
      <c r="NCI5" s="0"/>
      <c r="NCJ5" s="0"/>
      <c r="NCK5" s="0"/>
      <c r="NCL5" s="0"/>
      <c r="NCM5" s="0"/>
      <c r="NCN5" s="0"/>
      <c r="NCO5" s="0"/>
      <c r="NCP5" s="0"/>
      <c r="NCQ5" s="0"/>
      <c r="NCR5" s="0"/>
      <c r="NCS5" s="0"/>
      <c r="NCT5" s="0"/>
      <c r="NCU5" s="0"/>
      <c r="NCV5" s="0"/>
      <c r="NCW5" s="0"/>
      <c r="NCX5" s="0"/>
      <c r="NCY5" s="0"/>
      <c r="NCZ5" s="0"/>
      <c r="NDA5" s="0"/>
      <c r="NDB5" s="0"/>
      <c r="NDC5" s="0"/>
      <c r="NDD5" s="0"/>
      <c r="NDE5" s="0"/>
      <c r="NDF5" s="0"/>
      <c r="NDG5" s="0"/>
      <c r="NDH5" s="0"/>
      <c r="NDI5" s="0"/>
      <c r="NDJ5" s="0"/>
      <c r="NDK5" s="0"/>
      <c r="NDL5" s="0"/>
      <c r="NDM5" s="0"/>
      <c r="NDN5" s="0"/>
      <c r="NDO5" s="0"/>
      <c r="NDP5" s="0"/>
      <c r="NDQ5" s="0"/>
      <c r="NDR5" s="0"/>
      <c r="NDS5" s="0"/>
      <c r="NDT5" s="0"/>
      <c r="NDU5" s="0"/>
      <c r="NDV5" s="0"/>
      <c r="NDW5" s="0"/>
      <c r="NDX5" s="0"/>
      <c r="NDY5" s="0"/>
      <c r="NDZ5" s="0"/>
      <c r="NEA5" s="0"/>
      <c r="NEB5" s="0"/>
      <c r="NEC5" s="0"/>
      <c r="NED5" s="0"/>
      <c r="NEE5" s="0"/>
      <c r="NEF5" s="0"/>
      <c r="NEG5" s="0"/>
      <c r="NEH5" s="0"/>
      <c r="NEI5" s="0"/>
      <c r="NEJ5" s="0"/>
      <c r="NEK5" s="0"/>
      <c r="NEL5" s="0"/>
      <c r="NEM5" s="0"/>
      <c r="NEN5" s="0"/>
      <c r="NEO5" s="0"/>
      <c r="NEP5" s="0"/>
      <c r="NEQ5" s="0"/>
      <c r="NER5" s="0"/>
      <c r="NES5" s="0"/>
      <c r="NET5" s="0"/>
      <c r="NEU5" s="0"/>
      <c r="NEV5" s="0"/>
      <c r="NEW5" s="0"/>
      <c r="NEX5" s="0"/>
      <c r="NEY5" s="0"/>
      <c r="NEZ5" s="0"/>
      <c r="NFA5" s="0"/>
      <c r="NFB5" s="0"/>
      <c r="NFC5" s="0"/>
      <c r="NFD5" s="0"/>
      <c r="NFE5" s="0"/>
      <c r="NFF5" s="0"/>
      <c r="NFG5" s="0"/>
      <c r="NFH5" s="0"/>
      <c r="NFI5" s="0"/>
      <c r="NFJ5" s="0"/>
      <c r="NFK5" s="0"/>
      <c r="NFL5" s="0"/>
      <c r="NFM5" s="0"/>
      <c r="NFN5" s="0"/>
      <c r="NFO5" s="0"/>
      <c r="NFP5" s="0"/>
      <c r="NFQ5" s="0"/>
      <c r="NFR5" s="0"/>
      <c r="NFS5" s="0"/>
      <c r="NFT5" s="0"/>
      <c r="NFU5" s="0"/>
      <c r="NFV5" s="0"/>
      <c r="NFW5" s="0"/>
      <c r="NFX5" s="0"/>
      <c r="NFY5" s="0"/>
      <c r="NFZ5" s="0"/>
      <c r="NGA5" s="0"/>
      <c r="NGB5" s="0"/>
      <c r="NGC5" s="0"/>
      <c r="NGD5" s="0"/>
      <c r="NGE5" s="0"/>
      <c r="NGF5" s="0"/>
      <c r="NGG5" s="0"/>
      <c r="NGH5" s="0"/>
      <c r="NGI5" s="0"/>
      <c r="NGJ5" s="0"/>
      <c r="NGK5" s="0"/>
      <c r="NGL5" s="0"/>
      <c r="NGM5" s="0"/>
      <c r="NGN5" s="0"/>
      <c r="NGO5" s="0"/>
      <c r="NGP5" s="0"/>
      <c r="NGQ5" s="0"/>
      <c r="NGR5" s="0"/>
      <c r="NGS5" s="0"/>
      <c r="NGT5" s="0"/>
      <c r="NGU5" s="0"/>
      <c r="NGV5" s="0"/>
      <c r="NGW5" s="0"/>
      <c r="NGX5" s="0"/>
      <c r="NGY5" s="0"/>
      <c r="NGZ5" s="0"/>
      <c r="NHA5" s="0"/>
      <c r="NHB5" s="0"/>
      <c r="NHC5" s="0"/>
      <c r="NHD5" s="0"/>
      <c r="NHE5" s="0"/>
      <c r="NHF5" s="0"/>
      <c r="NHG5" s="0"/>
      <c r="NHH5" s="0"/>
      <c r="NHI5" s="0"/>
      <c r="NHJ5" s="0"/>
      <c r="NHK5" s="0"/>
      <c r="NHL5" s="0"/>
      <c r="NHM5" s="0"/>
      <c r="NHN5" s="0"/>
      <c r="NHO5" s="0"/>
      <c r="NHP5" s="0"/>
      <c r="NHQ5" s="0"/>
      <c r="NHR5" s="0"/>
      <c r="NHS5" s="0"/>
      <c r="NHT5" s="0"/>
      <c r="NHU5" s="0"/>
      <c r="NHV5" s="0"/>
      <c r="NHW5" s="0"/>
      <c r="NHX5" s="0"/>
      <c r="NHY5" s="0"/>
      <c r="NHZ5" s="0"/>
      <c r="NIA5" s="0"/>
      <c r="NIB5" s="0"/>
      <c r="NIC5" s="0"/>
      <c r="NID5" s="0"/>
      <c r="NIE5" s="0"/>
      <c r="NIF5" s="0"/>
      <c r="NIG5" s="0"/>
      <c r="NIH5" s="0"/>
      <c r="NII5" s="0"/>
      <c r="NIJ5" s="0"/>
      <c r="NIK5" s="0"/>
      <c r="NIL5" s="0"/>
      <c r="NIM5" s="0"/>
      <c r="NIN5" s="0"/>
      <c r="NIO5" s="0"/>
      <c r="NIP5" s="0"/>
      <c r="NIQ5" s="0"/>
      <c r="NIR5" s="0"/>
      <c r="NIS5" s="0"/>
      <c r="NIT5" s="0"/>
      <c r="NIU5" s="0"/>
      <c r="NIV5" s="0"/>
      <c r="NIW5" s="0"/>
      <c r="NIX5" s="0"/>
      <c r="NIY5" s="0"/>
      <c r="NIZ5" s="0"/>
      <c r="NJA5" s="0"/>
      <c r="NJB5" s="0"/>
      <c r="NJC5" s="0"/>
      <c r="NJD5" s="0"/>
      <c r="NJE5" s="0"/>
      <c r="NJF5" s="0"/>
      <c r="NJG5" s="0"/>
      <c r="NJH5" s="0"/>
      <c r="NJI5" s="0"/>
      <c r="NJJ5" s="0"/>
      <c r="NJK5" s="0"/>
      <c r="NJL5" s="0"/>
      <c r="NJM5" s="0"/>
      <c r="NJN5" s="0"/>
      <c r="NJO5" s="0"/>
      <c r="NJP5" s="0"/>
      <c r="NJQ5" s="0"/>
      <c r="NJR5" s="0"/>
      <c r="NJS5" s="0"/>
      <c r="NJT5" s="0"/>
      <c r="NJU5" s="0"/>
      <c r="NJV5" s="0"/>
      <c r="NJW5" s="0"/>
      <c r="NJX5" s="0"/>
      <c r="NJY5" s="0"/>
      <c r="NJZ5" s="0"/>
      <c r="NKA5" s="0"/>
      <c r="NKB5" s="0"/>
      <c r="NKC5" s="0"/>
      <c r="NKD5" s="0"/>
      <c r="NKE5" s="0"/>
      <c r="NKF5" s="0"/>
      <c r="NKG5" s="0"/>
      <c r="NKH5" s="0"/>
      <c r="NKI5" s="0"/>
      <c r="NKJ5" s="0"/>
      <c r="NKK5" s="0"/>
      <c r="NKL5" s="0"/>
      <c r="NKM5" s="0"/>
      <c r="NKN5" s="0"/>
      <c r="NKO5" s="0"/>
      <c r="NKP5" s="0"/>
      <c r="NKQ5" s="0"/>
      <c r="NKR5" s="0"/>
      <c r="NKS5" s="0"/>
      <c r="NKT5" s="0"/>
      <c r="NKU5" s="0"/>
      <c r="NKV5" s="0"/>
      <c r="NKW5" s="0"/>
      <c r="NKX5" s="0"/>
      <c r="NKY5" s="0"/>
      <c r="NKZ5" s="0"/>
      <c r="NLA5" s="0"/>
      <c r="NLB5" s="0"/>
      <c r="NLC5" s="0"/>
      <c r="NLD5" s="0"/>
      <c r="NLE5" s="0"/>
      <c r="NLF5" s="0"/>
      <c r="NLG5" s="0"/>
      <c r="NLH5" s="0"/>
      <c r="NLI5" s="0"/>
      <c r="NLJ5" s="0"/>
      <c r="NLK5" s="0"/>
      <c r="NLL5" s="0"/>
      <c r="NLM5" s="0"/>
      <c r="NLN5" s="0"/>
      <c r="NLO5" s="0"/>
      <c r="NLP5" s="0"/>
      <c r="NLQ5" s="0"/>
      <c r="NLR5" s="0"/>
      <c r="NLS5" s="0"/>
      <c r="NLT5" s="0"/>
      <c r="NLU5" s="0"/>
      <c r="NLV5" s="0"/>
      <c r="NLW5" s="0"/>
      <c r="NLX5" s="0"/>
      <c r="NLY5" s="0"/>
      <c r="NLZ5" s="0"/>
      <c r="NMA5" s="0"/>
      <c r="NMB5" s="0"/>
      <c r="NMC5" s="0"/>
      <c r="NMD5" s="0"/>
      <c r="NME5" s="0"/>
      <c r="NMF5" s="0"/>
      <c r="NMG5" s="0"/>
      <c r="NMH5" s="0"/>
      <c r="NMI5" s="0"/>
      <c r="NMJ5" s="0"/>
      <c r="NMK5" s="0"/>
      <c r="NML5" s="0"/>
      <c r="NMM5" s="0"/>
      <c r="NMN5" s="0"/>
      <c r="NMO5" s="0"/>
      <c r="NMP5" s="0"/>
      <c r="NMQ5" s="0"/>
      <c r="NMR5" s="0"/>
      <c r="NMS5" s="0"/>
      <c r="NMT5" s="0"/>
      <c r="NMU5" s="0"/>
      <c r="NMV5" s="0"/>
      <c r="NMW5" s="0"/>
      <c r="NMX5" s="0"/>
      <c r="NMY5" s="0"/>
      <c r="NMZ5" s="0"/>
      <c r="NNA5" s="0"/>
      <c r="NNB5" s="0"/>
      <c r="NNC5" s="0"/>
      <c r="NND5" s="0"/>
      <c r="NNE5" s="0"/>
      <c r="NNF5" s="0"/>
      <c r="NNG5" s="0"/>
      <c r="NNH5" s="0"/>
      <c r="NNI5" s="0"/>
      <c r="NNJ5" s="0"/>
      <c r="NNK5" s="0"/>
      <c r="NNL5" s="0"/>
      <c r="NNM5" s="0"/>
      <c r="NNN5" s="0"/>
      <c r="NNO5" s="0"/>
      <c r="NNP5" s="0"/>
      <c r="NNQ5" s="0"/>
      <c r="NNR5" s="0"/>
      <c r="NNS5" s="0"/>
      <c r="NNT5" s="0"/>
      <c r="NNU5" s="0"/>
      <c r="NNV5" s="0"/>
      <c r="NNW5" s="0"/>
      <c r="NNX5" s="0"/>
      <c r="NNY5" s="0"/>
      <c r="NNZ5" s="0"/>
      <c r="NOA5" s="0"/>
      <c r="NOB5" s="0"/>
      <c r="NOC5" s="0"/>
      <c r="NOD5" s="0"/>
      <c r="NOE5" s="0"/>
      <c r="NOF5" s="0"/>
      <c r="NOG5" s="0"/>
      <c r="NOH5" s="0"/>
      <c r="NOI5" s="0"/>
      <c r="NOJ5" s="0"/>
      <c r="NOK5" s="0"/>
      <c r="NOL5" s="0"/>
      <c r="NOM5" s="0"/>
      <c r="NON5" s="0"/>
      <c r="NOO5" s="0"/>
      <c r="NOP5" s="0"/>
      <c r="NOQ5" s="0"/>
      <c r="NOR5" s="0"/>
      <c r="NOS5" s="0"/>
      <c r="NOT5" s="0"/>
      <c r="NOU5" s="0"/>
      <c r="NOV5" s="0"/>
      <c r="NOW5" s="0"/>
      <c r="NOX5" s="0"/>
      <c r="NOY5" s="0"/>
      <c r="NOZ5" s="0"/>
      <c r="NPA5" s="0"/>
      <c r="NPB5" s="0"/>
      <c r="NPC5" s="0"/>
      <c r="NPD5" s="0"/>
      <c r="NPE5" s="0"/>
      <c r="NPF5" s="0"/>
      <c r="NPG5" s="0"/>
      <c r="NPH5" s="0"/>
      <c r="NPI5" s="0"/>
      <c r="NPJ5" s="0"/>
      <c r="NPK5" s="0"/>
      <c r="NPL5" s="0"/>
      <c r="NPM5" s="0"/>
      <c r="NPN5" s="0"/>
      <c r="NPO5" s="0"/>
      <c r="NPP5" s="0"/>
      <c r="NPQ5" s="0"/>
      <c r="NPR5" s="0"/>
      <c r="NPS5" s="0"/>
      <c r="NPT5" s="0"/>
      <c r="NPU5" s="0"/>
      <c r="NPV5" s="0"/>
      <c r="NPW5" s="0"/>
      <c r="NPX5" s="0"/>
      <c r="NPY5" s="0"/>
      <c r="NPZ5" s="0"/>
      <c r="NQA5" s="0"/>
      <c r="NQB5" s="0"/>
      <c r="NQC5" s="0"/>
      <c r="NQD5" s="0"/>
      <c r="NQE5" s="0"/>
      <c r="NQF5" s="0"/>
      <c r="NQG5" s="0"/>
      <c r="NQH5" s="0"/>
      <c r="NQI5" s="0"/>
      <c r="NQJ5" s="0"/>
      <c r="NQK5" s="0"/>
      <c r="NQL5" s="0"/>
      <c r="NQM5" s="0"/>
      <c r="NQN5" s="0"/>
      <c r="NQO5" s="0"/>
      <c r="NQP5" s="0"/>
      <c r="NQQ5" s="0"/>
      <c r="NQR5" s="0"/>
      <c r="NQS5" s="0"/>
      <c r="NQT5" s="0"/>
      <c r="NQU5" s="0"/>
      <c r="NQV5" s="0"/>
      <c r="NQW5" s="0"/>
      <c r="NQX5" s="0"/>
      <c r="NQY5" s="0"/>
      <c r="NQZ5" s="0"/>
      <c r="NRA5" s="0"/>
      <c r="NRB5" s="0"/>
      <c r="NRC5" s="0"/>
      <c r="NRD5" s="0"/>
      <c r="NRE5" s="0"/>
      <c r="NRF5" s="0"/>
      <c r="NRG5" s="0"/>
      <c r="NRH5" s="0"/>
      <c r="NRI5" s="0"/>
      <c r="NRJ5" s="0"/>
      <c r="NRK5" s="0"/>
      <c r="NRL5" s="0"/>
      <c r="NRM5" s="0"/>
      <c r="NRN5" s="0"/>
      <c r="NRO5" s="0"/>
      <c r="NRP5" s="0"/>
      <c r="NRQ5" s="0"/>
      <c r="NRR5" s="0"/>
      <c r="NRS5" s="0"/>
      <c r="NRT5" s="0"/>
      <c r="NRU5" s="0"/>
      <c r="NRV5" s="0"/>
      <c r="NRW5" s="0"/>
      <c r="NRX5" s="0"/>
      <c r="NRY5" s="0"/>
      <c r="NRZ5" s="0"/>
      <c r="NSA5" s="0"/>
      <c r="NSB5" s="0"/>
      <c r="NSC5" s="0"/>
      <c r="NSD5" s="0"/>
      <c r="NSE5" s="0"/>
      <c r="NSF5" s="0"/>
      <c r="NSG5" s="0"/>
      <c r="NSH5" s="0"/>
      <c r="NSI5" s="0"/>
      <c r="NSJ5" s="0"/>
      <c r="NSK5" s="0"/>
      <c r="NSL5" s="0"/>
      <c r="NSM5" s="0"/>
      <c r="NSN5" s="0"/>
      <c r="NSO5" s="0"/>
      <c r="NSP5" s="0"/>
      <c r="NSQ5" s="0"/>
      <c r="NSR5" s="0"/>
      <c r="NSS5" s="0"/>
      <c r="NST5" s="0"/>
      <c r="NSU5" s="0"/>
      <c r="NSV5" s="0"/>
      <c r="NSW5" s="0"/>
      <c r="NSX5" s="0"/>
      <c r="NSY5" s="0"/>
      <c r="NSZ5" s="0"/>
      <c r="NTA5" s="0"/>
      <c r="NTB5" s="0"/>
      <c r="NTC5" s="0"/>
      <c r="NTD5" s="0"/>
      <c r="NTE5" s="0"/>
      <c r="NTF5" s="0"/>
      <c r="NTG5" s="0"/>
      <c r="NTH5" s="0"/>
      <c r="NTI5" s="0"/>
      <c r="NTJ5" s="0"/>
      <c r="NTK5" s="0"/>
      <c r="NTL5" s="0"/>
      <c r="NTM5" s="0"/>
      <c r="NTN5" s="0"/>
      <c r="NTO5" s="0"/>
      <c r="NTP5" s="0"/>
      <c r="NTQ5" s="0"/>
      <c r="NTR5" s="0"/>
      <c r="NTS5" s="0"/>
      <c r="NTT5" s="0"/>
      <c r="NTU5" s="0"/>
      <c r="NTV5" s="0"/>
      <c r="NTW5" s="0"/>
      <c r="NTX5" s="0"/>
      <c r="NTY5" s="0"/>
      <c r="NTZ5" s="0"/>
      <c r="NUA5" s="0"/>
      <c r="NUB5" s="0"/>
      <c r="NUC5" s="0"/>
      <c r="NUD5" s="0"/>
      <c r="NUE5" s="0"/>
      <c r="NUF5" s="0"/>
      <c r="NUG5" s="0"/>
      <c r="NUH5" s="0"/>
      <c r="NUI5" s="0"/>
      <c r="NUJ5" s="0"/>
      <c r="NUK5" s="0"/>
      <c r="NUL5" s="0"/>
      <c r="NUM5" s="0"/>
      <c r="NUN5" s="0"/>
      <c r="NUO5" s="0"/>
      <c r="NUP5" s="0"/>
      <c r="NUQ5" s="0"/>
      <c r="NUR5" s="0"/>
      <c r="NUS5" s="0"/>
      <c r="NUT5" s="0"/>
      <c r="NUU5" s="0"/>
      <c r="NUV5" s="0"/>
      <c r="NUW5" s="0"/>
      <c r="NUX5" s="0"/>
      <c r="NUY5" s="0"/>
      <c r="NUZ5" s="0"/>
      <c r="NVA5" s="0"/>
      <c r="NVB5" s="0"/>
      <c r="NVC5" s="0"/>
      <c r="NVD5" s="0"/>
      <c r="NVE5" s="0"/>
      <c r="NVF5" s="0"/>
      <c r="NVG5" s="0"/>
      <c r="NVH5" s="0"/>
      <c r="NVI5" s="0"/>
      <c r="NVJ5" s="0"/>
      <c r="NVK5" s="0"/>
      <c r="NVL5" s="0"/>
      <c r="NVM5" s="0"/>
      <c r="NVN5" s="0"/>
      <c r="NVO5" s="0"/>
      <c r="NVP5" s="0"/>
      <c r="NVQ5" s="0"/>
      <c r="NVR5" s="0"/>
      <c r="NVS5" s="0"/>
      <c r="NVT5" s="0"/>
      <c r="NVU5" s="0"/>
      <c r="NVV5" s="0"/>
      <c r="NVW5" s="0"/>
      <c r="NVX5" s="0"/>
      <c r="NVY5" s="0"/>
      <c r="NVZ5" s="0"/>
      <c r="NWA5" s="0"/>
      <c r="NWB5" s="0"/>
      <c r="NWC5" s="0"/>
      <c r="NWD5" s="0"/>
      <c r="NWE5" s="0"/>
      <c r="NWF5" s="0"/>
      <c r="NWG5" s="0"/>
      <c r="NWH5" s="0"/>
      <c r="NWI5" s="0"/>
      <c r="NWJ5" s="0"/>
      <c r="NWK5" s="0"/>
      <c r="NWL5" s="0"/>
      <c r="NWM5" s="0"/>
      <c r="NWN5" s="0"/>
      <c r="NWO5" s="0"/>
      <c r="NWP5" s="0"/>
      <c r="NWQ5" s="0"/>
      <c r="NWR5" s="0"/>
      <c r="NWS5" s="0"/>
      <c r="NWT5" s="0"/>
      <c r="NWU5" s="0"/>
      <c r="NWV5" s="0"/>
      <c r="NWW5" s="0"/>
      <c r="NWX5" s="0"/>
      <c r="NWY5" s="0"/>
      <c r="NWZ5" s="0"/>
      <c r="NXA5" s="0"/>
      <c r="NXB5" s="0"/>
      <c r="NXC5" s="0"/>
      <c r="NXD5" s="0"/>
      <c r="NXE5" s="0"/>
      <c r="NXF5" s="0"/>
      <c r="NXG5" s="0"/>
      <c r="NXH5" s="0"/>
      <c r="NXI5" s="0"/>
      <c r="NXJ5" s="0"/>
      <c r="NXK5" s="0"/>
      <c r="NXL5" s="0"/>
      <c r="NXM5" s="0"/>
      <c r="NXN5" s="0"/>
      <c r="NXO5" s="0"/>
      <c r="NXP5" s="0"/>
      <c r="NXQ5" s="0"/>
      <c r="NXR5" s="0"/>
      <c r="NXS5" s="0"/>
      <c r="NXT5" s="0"/>
      <c r="NXU5" s="0"/>
      <c r="NXV5" s="0"/>
      <c r="NXW5" s="0"/>
      <c r="NXX5" s="0"/>
      <c r="NXY5" s="0"/>
      <c r="NXZ5" s="0"/>
      <c r="NYA5" s="0"/>
      <c r="NYB5" s="0"/>
      <c r="NYC5" s="0"/>
      <c r="NYD5" s="0"/>
      <c r="NYE5" s="0"/>
      <c r="NYF5" s="0"/>
      <c r="NYG5" s="0"/>
      <c r="NYH5" s="0"/>
      <c r="NYI5" s="0"/>
      <c r="NYJ5" s="0"/>
      <c r="NYK5" s="0"/>
      <c r="NYL5" s="0"/>
      <c r="NYM5" s="0"/>
      <c r="NYN5" s="0"/>
      <c r="NYO5" s="0"/>
      <c r="NYP5" s="0"/>
      <c r="NYQ5" s="0"/>
      <c r="NYR5" s="0"/>
      <c r="NYS5" s="0"/>
      <c r="NYT5" s="0"/>
      <c r="NYU5" s="0"/>
      <c r="NYV5" s="0"/>
      <c r="NYW5" s="0"/>
      <c r="NYX5" s="0"/>
      <c r="NYY5" s="0"/>
      <c r="NYZ5" s="0"/>
      <c r="NZA5" s="0"/>
      <c r="NZB5" s="0"/>
      <c r="NZC5" s="0"/>
      <c r="NZD5" s="0"/>
      <c r="NZE5" s="0"/>
      <c r="NZF5" s="0"/>
      <c r="NZG5" s="0"/>
      <c r="NZH5" s="0"/>
      <c r="NZI5" s="0"/>
      <c r="NZJ5" s="0"/>
      <c r="NZK5" s="0"/>
      <c r="NZL5" s="0"/>
      <c r="NZM5" s="0"/>
      <c r="NZN5" s="0"/>
      <c r="NZO5" s="0"/>
      <c r="NZP5" s="0"/>
      <c r="NZQ5" s="0"/>
      <c r="NZR5" s="0"/>
      <c r="NZS5" s="0"/>
      <c r="NZT5" s="0"/>
      <c r="NZU5" s="0"/>
      <c r="NZV5" s="0"/>
      <c r="NZW5" s="0"/>
      <c r="NZX5" s="0"/>
      <c r="NZY5" s="0"/>
      <c r="NZZ5" s="0"/>
      <c r="OAA5" s="0"/>
      <c r="OAB5" s="0"/>
      <c r="OAC5" s="0"/>
      <c r="OAD5" s="0"/>
      <c r="OAE5" s="0"/>
      <c r="OAF5" s="0"/>
      <c r="OAG5" s="0"/>
      <c r="OAH5" s="0"/>
      <c r="OAI5" s="0"/>
      <c r="OAJ5" s="0"/>
      <c r="OAK5" s="0"/>
      <c r="OAL5" s="0"/>
      <c r="OAM5" s="0"/>
      <c r="OAN5" s="0"/>
      <c r="OAO5" s="0"/>
      <c r="OAP5" s="0"/>
      <c r="OAQ5" s="0"/>
      <c r="OAR5" s="0"/>
      <c r="OAS5" s="0"/>
      <c r="OAT5" s="0"/>
      <c r="OAU5" s="0"/>
      <c r="OAV5" s="0"/>
      <c r="OAW5" s="0"/>
      <c r="OAX5" s="0"/>
      <c r="OAY5" s="0"/>
      <c r="OAZ5" s="0"/>
      <c r="OBA5" s="0"/>
      <c r="OBB5" s="0"/>
      <c r="OBC5" s="0"/>
      <c r="OBD5" s="0"/>
      <c r="OBE5" s="0"/>
      <c r="OBF5" s="0"/>
      <c r="OBG5" s="0"/>
      <c r="OBH5" s="0"/>
      <c r="OBI5" s="0"/>
      <c r="OBJ5" s="0"/>
      <c r="OBK5" s="0"/>
      <c r="OBL5" s="0"/>
      <c r="OBM5" s="0"/>
      <c r="OBN5" s="0"/>
      <c r="OBO5" s="0"/>
      <c r="OBP5" s="0"/>
      <c r="OBQ5" s="0"/>
      <c r="OBR5" s="0"/>
      <c r="OBS5" s="0"/>
      <c r="OBT5" s="0"/>
      <c r="OBU5" s="0"/>
      <c r="OBV5" s="0"/>
      <c r="OBW5" s="0"/>
      <c r="OBX5" s="0"/>
      <c r="OBY5" s="0"/>
      <c r="OBZ5" s="0"/>
      <c r="OCA5" s="0"/>
      <c r="OCB5" s="0"/>
      <c r="OCC5" s="0"/>
      <c r="OCD5" s="0"/>
      <c r="OCE5" s="0"/>
      <c r="OCF5" s="0"/>
      <c r="OCG5" s="0"/>
      <c r="OCH5" s="0"/>
      <c r="OCI5" s="0"/>
      <c r="OCJ5" s="0"/>
      <c r="OCK5" s="0"/>
      <c r="OCL5" s="0"/>
      <c r="OCM5" s="0"/>
      <c r="OCN5" s="0"/>
      <c r="OCO5" s="0"/>
      <c r="OCP5" s="0"/>
      <c r="OCQ5" s="0"/>
      <c r="OCR5" s="0"/>
      <c r="OCS5" s="0"/>
      <c r="OCT5" s="0"/>
      <c r="OCU5" s="0"/>
      <c r="OCV5" s="0"/>
      <c r="OCW5" s="0"/>
      <c r="OCX5" s="0"/>
      <c r="OCY5" s="0"/>
      <c r="OCZ5" s="0"/>
      <c r="ODA5" s="0"/>
      <c r="ODB5" s="0"/>
      <c r="ODC5" s="0"/>
      <c r="ODD5" s="0"/>
      <c r="ODE5" s="0"/>
      <c r="ODF5" s="0"/>
      <c r="ODG5" s="0"/>
      <c r="ODH5" s="0"/>
      <c r="ODI5" s="0"/>
      <c r="ODJ5" s="0"/>
      <c r="ODK5" s="0"/>
      <c r="ODL5" s="0"/>
      <c r="ODM5" s="0"/>
      <c r="ODN5" s="0"/>
      <c r="ODO5" s="0"/>
      <c r="ODP5" s="0"/>
      <c r="ODQ5" s="0"/>
      <c r="ODR5" s="0"/>
      <c r="ODS5" s="0"/>
      <c r="ODT5" s="0"/>
      <c r="ODU5" s="0"/>
      <c r="ODV5" s="0"/>
      <c r="ODW5" s="0"/>
      <c r="ODX5" s="0"/>
      <c r="ODY5" s="0"/>
      <c r="ODZ5" s="0"/>
      <c r="OEA5" s="0"/>
      <c r="OEB5" s="0"/>
      <c r="OEC5" s="0"/>
      <c r="OED5" s="0"/>
      <c r="OEE5" s="0"/>
      <c r="OEF5" s="0"/>
      <c r="OEG5" s="0"/>
      <c r="OEH5" s="0"/>
      <c r="OEI5" s="0"/>
      <c r="OEJ5" s="0"/>
      <c r="OEK5" s="0"/>
      <c r="OEL5" s="0"/>
      <c r="OEM5" s="0"/>
      <c r="OEN5" s="0"/>
      <c r="OEO5" s="0"/>
      <c r="OEP5" s="0"/>
      <c r="OEQ5" s="0"/>
      <c r="OER5" s="0"/>
      <c r="OES5" s="0"/>
      <c r="OET5" s="0"/>
      <c r="OEU5" s="0"/>
      <c r="OEV5" s="0"/>
      <c r="OEW5" s="0"/>
      <c r="OEX5" s="0"/>
      <c r="OEY5" s="0"/>
      <c r="OEZ5" s="0"/>
      <c r="OFA5" s="0"/>
      <c r="OFB5" s="0"/>
      <c r="OFC5" s="0"/>
      <c r="OFD5" s="0"/>
      <c r="OFE5" s="0"/>
      <c r="OFF5" s="0"/>
      <c r="OFG5" s="0"/>
      <c r="OFH5" s="0"/>
      <c r="OFI5" s="0"/>
      <c r="OFJ5" s="0"/>
      <c r="OFK5" s="0"/>
      <c r="OFL5" s="0"/>
      <c r="OFM5" s="0"/>
      <c r="OFN5" s="0"/>
      <c r="OFO5" s="0"/>
      <c r="OFP5" s="0"/>
      <c r="OFQ5" s="0"/>
      <c r="OFR5" s="0"/>
      <c r="OFS5" s="0"/>
      <c r="OFT5" s="0"/>
      <c r="OFU5" s="0"/>
      <c r="OFV5" s="0"/>
      <c r="OFW5" s="0"/>
      <c r="OFX5" s="0"/>
      <c r="OFY5" s="0"/>
      <c r="OFZ5" s="0"/>
      <c r="OGA5" s="0"/>
      <c r="OGB5" s="0"/>
      <c r="OGC5" s="0"/>
      <c r="OGD5" s="0"/>
      <c r="OGE5" s="0"/>
      <c r="OGF5" s="0"/>
      <c r="OGG5" s="0"/>
      <c r="OGH5" s="0"/>
      <c r="OGI5" s="0"/>
      <c r="OGJ5" s="0"/>
      <c r="OGK5" s="0"/>
      <c r="OGL5" s="0"/>
      <c r="OGM5" s="0"/>
      <c r="OGN5" s="0"/>
      <c r="OGO5" s="0"/>
      <c r="OGP5" s="0"/>
      <c r="OGQ5" s="0"/>
      <c r="OGR5" s="0"/>
      <c r="OGS5" s="0"/>
      <c r="OGT5" s="0"/>
      <c r="OGU5" s="0"/>
      <c r="OGV5" s="0"/>
      <c r="OGW5" s="0"/>
      <c r="OGX5" s="0"/>
      <c r="OGY5" s="0"/>
      <c r="OGZ5" s="0"/>
      <c r="OHA5" s="0"/>
      <c r="OHB5" s="0"/>
      <c r="OHC5" s="0"/>
      <c r="OHD5" s="0"/>
      <c r="OHE5" s="0"/>
      <c r="OHF5" s="0"/>
      <c r="OHG5" s="0"/>
      <c r="OHH5" s="0"/>
      <c r="OHI5" s="0"/>
      <c r="OHJ5" s="0"/>
      <c r="OHK5" s="0"/>
      <c r="OHL5" s="0"/>
      <c r="OHM5" s="0"/>
      <c r="OHN5" s="0"/>
      <c r="OHO5" s="0"/>
      <c r="OHP5" s="0"/>
      <c r="OHQ5" s="0"/>
      <c r="OHR5" s="0"/>
      <c r="OHS5" s="0"/>
      <c r="OHT5" s="0"/>
      <c r="OHU5" s="0"/>
      <c r="OHV5" s="0"/>
      <c r="OHW5" s="0"/>
      <c r="OHX5" s="0"/>
      <c r="OHY5" s="0"/>
      <c r="OHZ5" s="0"/>
      <c r="OIA5" s="0"/>
      <c r="OIB5" s="0"/>
      <c r="OIC5" s="0"/>
      <c r="OID5" s="0"/>
      <c r="OIE5" s="0"/>
      <c r="OIF5" s="0"/>
      <c r="OIG5" s="0"/>
      <c r="OIH5" s="0"/>
      <c r="OII5" s="0"/>
      <c r="OIJ5" s="0"/>
      <c r="OIK5" s="0"/>
      <c r="OIL5" s="0"/>
      <c r="OIM5" s="0"/>
      <c r="OIN5" s="0"/>
      <c r="OIO5" s="0"/>
      <c r="OIP5" s="0"/>
      <c r="OIQ5" s="0"/>
      <c r="OIR5" s="0"/>
      <c r="OIS5" s="0"/>
      <c r="OIT5" s="0"/>
      <c r="OIU5" s="0"/>
      <c r="OIV5" s="0"/>
      <c r="OIW5" s="0"/>
      <c r="OIX5" s="0"/>
      <c r="OIY5" s="0"/>
      <c r="OIZ5" s="0"/>
      <c r="OJA5" s="0"/>
      <c r="OJB5" s="0"/>
      <c r="OJC5" s="0"/>
      <c r="OJD5" s="0"/>
      <c r="OJE5" s="0"/>
      <c r="OJF5" s="0"/>
      <c r="OJG5" s="0"/>
      <c r="OJH5" s="0"/>
      <c r="OJI5" s="0"/>
      <c r="OJJ5" s="0"/>
      <c r="OJK5" s="0"/>
      <c r="OJL5" s="0"/>
      <c r="OJM5" s="0"/>
      <c r="OJN5" s="0"/>
      <c r="OJO5" s="0"/>
      <c r="OJP5" s="0"/>
      <c r="OJQ5" s="0"/>
      <c r="OJR5" s="0"/>
      <c r="OJS5" s="0"/>
      <c r="OJT5" s="0"/>
      <c r="OJU5" s="0"/>
      <c r="OJV5" s="0"/>
      <c r="OJW5" s="0"/>
      <c r="OJX5" s="0"/>
      <c r="OJY5" s="0"/>
      <c r="OJZ5" s="0"/>
      <c r="OKA5" s="0"/>
      <c r="OKB5" s="0"/>
      <c r="OKC5" s="0"/>
      <c r="OKD5" s="0"/>
      <c r="OKE5" s="0"/>
      <c r="OKF5" s="0"/>
      <c r="OKG5" s="0"/>
      <c r="OKH5" s="0"/>
      <c r="OKI5" s="0"/>
      <c r="OKJ5" s="0"/>
      <c r="OKK5" s="0"/>
      <c r="OKL5" s="0"/>
      <c r="OKM5" s="0"/>
      <c r="OKN5" s="0"/>
      <c r="OKO5" s="0"/>
      <c r="OKP5" s="0"/>
      <c r="OKQ5" s="0"/>
      <c r="OKR5" s="0"/>
      <c r="OKS5" s="0"/>
      <c r="OKT5" s="0"/>
      <c r="OKU5" s="0"/>
      <c r="OKV5" s="0"/>
      <c r="OKW5" s="0"/>
      <c r="OKX5" s="0"/>
      <c r="OKY5" s="0"/>
      <c r="OKZ5" s="0"/>
      <c r="OLA5" s="0"/>
      <c r="OLB5" s="0"/>
      <c r="OLC5" s="0"/>
      <c r="OLD5" s="0"/>
      <c r="OLE5" s="0"/>
      <c r="OLF5" s="0"/>
      <c r="OLG5" s="0"/>
      <c r="OLH5" s="0"/>
      <c r="OLI5" s="0"/>
      <c r="OLJ5" s="0"/>
      <c r="OLK5" s="0"/>
      <c r="OLL5" s="0"/>
      <c r="OLM5" s="0"/>
      <c r="OLN5" s="0"/>
      <c r="OLO5" s="0"/>
      <c r="OLP5" s="0"/>
      <c r="OLQ5" s="0"/>
      <c r="OLR5" s="0"/>
      <c r="OLS5" s="0"/>
      <c r="OLT5" s="0"/>
      <c r="OLU5" s="0"/>
      <c r="OLV5" s="0"/>
      <c r="OLW5" s="0"/>
      <c r="OLX5" s="0"/>
      <c r="OLY5" s="0"/>
      <c r="OLZ5" s="0"/>
      <c r="OMA5" s="0"/>
      <c r="OMB5" s="0"/>
      <c r="OMC5" s="0"/>
      <c r="OMD5" s="0"/>
      <c r="OME5" s="0"/>
      <c r="OMF5" s="0"/>
      <c r="OMG5" s="0"/>
      <c r="OMH5" s="0"/>
      <c r="OMI5" s="0"/>
      <c r="OMJ5" s="0"/>
      <c r="OMK5" s="0"/>
      <c r="OML5" s="0"/>
      <c r="OMM5" s="0"/>
      <c r="OMN5" s="0"/>
      <c r="OMO5" s="0"/>
      <c r="OMP5" s="0"/>
      <c r="OMQ5" s="0"/>
      <c r="OMR5" s="0"/>
      <c r="OMS5" s="0"/>
      <c r="OMT5" s="0"/>
      <c r="OMU5" s="0"/>
      <c r="OMV5" s="0"/>
      <c r="OMW5" s="0"/>
      <c r="OMX5" s="0"/>
      <c r="OMY5" s="0"/>
      <c r="OMZ5" s="0"/>
      <c r="ONA5" s="0"/>
      <c r="ONB5" s="0"/>
      <c r="ONC5" s="0"/>
      <c r="OND5" s="0"/>
      <c r="ONE5" s="0"/>
      <c r="ONF5" s="0"/>
      <c r="ONG5" s="0"/>
      <c r="ONH5" s="0"/>
      <c r="ONI5" s="0"/>
      <c r="ONJ5" s="0"/>
      <c r="ONK5" s="0"/>
      <c r="ONL5" s="0"/>
      <c r="ONM5" s="0"/>
      <c r="ONN5" s="0"/>
      <c r="ONO5" s="0"/>
      <c r="ONP5" s="0"/>
      <c r="ONQ5" s="0"/>
      <c r="ONR5" s="0"/>
      <c r="ONS5" s="0"/>
      <c r="ONT5" s="0"/>
      <c r="ONU5" s="0"/>
      <c r="ONV5" s="0"/>
      <c r="ONW5" s="0"/>
      <c r="ONX5" s="0"/>
      <c r="ONY5" s="0"/>
      <c r="ONZ5" s="0"/>
      <c r="OOA5" s="0"/>
      <c r="OOB5" s="0"/>
      <c r="OOC5" s="0"/>
      <c r="OOD5" s="0"/>
      <c r="OOE5" s="0"/>
      <c r="OOF5" s="0"/>
      <c r="OOG5" s="0"/>
      <c r="OOH5" s="0"/>
      <c r="OOI5" s="0"/>
      <c r="OOJ5" s="0"/>
      <c r="OOK5" s="0"/>
      <c r="OOL5" s="0"/>
      <c r="OOM5" s="0"/>
      <c r="OON5" s="0"/>
      <c r="OOO5" s="0"/>
      <c r="OOP5" s="0"/>
      <c r="OOQ5" s="0"/>
      <c r="OOR5" s="0"/>
      <c r="OOS5" s="0"/>
      <c r="OOT5" s="0"/>
      <c r="OOU5" s="0"/>
      <c r="OOV5" s="0"/>
      <c r="OOW5" s="0"/>
      <c r="OOX5" s="0"/>
      <c r="OOY5" s="0"/>
      <c r="OOZ5" s="0"/>
      <c r="OPA5" s="0"/>
      <c r="OPB5" s="0"/>
      <c r="OPC5" s="0"/>
      <c r="OPD5" s="0"/>
      <c r="OPE5" s="0"/>
      <c r="OPF5" s="0"/>
      <c r="OPG5" s="0"/>
      <c r="OPH5" s="0"/>
      <c r="OPI5" s="0"/>
      <c r="OPJ5" s="0"/>
      <c r="OPK5" s="0"/>
      <c r="OPL5" s="0"/>
      <c r="OPM5" s="0"/>
      <c r="OPN5" s="0"/>
      <c r="OPO5" s="0"/>
      <c r="OPP5" s="0"/>
      <c r="OPQ5" s="0"/>
      <c r="OPR5" s="0"/>
      <c r="OPS5" s="0"/>
      <c r="OPT5" s="0"/>
      <c r="OPU5" s="0"/>
      <c r="OPV5" s="0"/>
      <c r="OPW5" s="0"/>
      <c r="OPX5" s="0"/>
      <c r="OPY5" s="0"/>
      <c r="OPZ5" s="0"/>
      <c r="OQA5" s="0"/>
      <c r="OQB5" s="0"/>
      <c r="OQC5" s="0"/>
      <c r="OQD5" s="0"/>
      <c r="OQE5" s="0"/>
      <c r="OQF5" s="0"/>
      <c r="OQG5" s="0"/>
      <c r="OQH5" s="0"/>
      <c r="OQI5" s="0"/>
      <c r="OQJ5" s="0"/>
      <c r="OQK5" s="0"/>
      <c r="OQL5" s="0"/>
      <c r="OQM5" s="0"/>
      <c r="OQN5" s="0"/>
      <c r="OQO5" s="0"/>
      <c r="OQP5" s="0"/>
      <c r="OQQ5" s="0"/>
      <c r="OQR5" s="0"/>
      <c r="OQS5" s="0"/>
      <c r="OQT5" s="0"/>
      <c r="OQU5" s="0"/>
      <c r="OQV5" s="0"/>
      <c r="OQW5" s="0"/>
      <c r="OQX5" s="0"/>
      <c r="OQY5" s="0"/>
      <c r="OQZ5" s="0"/>
      <c r="ORA5" s="0"/>
      <c r="ORB5" s="0"/>
      <c r="ORC5" s="0"/>
      <c r="ORD5" s="0"/>
      <c r="ORE5" s="0"/>
      <c r="ORF5" s="0"/>
      <c r="ORG5" s="0"/>
      <c r="ORH5" s="0"/>
      <c r="ORI5" s="0"/>
      <c r="ORJ5" s="0"/>
      <c r="ORK5" s="0"/>
      <c r="ORL5" s="0"/>
      <c r="ORM5" s="0"/>
      <c r="ORN5" s="0"/>
      <c r="ORO5" s="0"/>
      <c r="ORP5" s="0"/>
      <c r="ORQ5" s="0"/>
      <c r="ORR5" s="0"/>
      <c r="ORS5" s="0"/>
      <c r="ORT5" s="0"/>
      <c r="ORU5" s="0"/>
      <c r="ORV5" s="0"/>
      <c r="ORW5" s="0"/>
      <c r="ORX5" s="0"/>
      <c r="ORY5" s="0"/>
      <c r="ORZ5" s="0"/>
      <c r="OSA5" s="0"/>
      <c r="OSB5" s="0"/>
      <c r="OSC5" s="0"/>
      <c r="OSD5" s="0"/>
      <c r="OSE5" s="0"/>
      <c r="OSF5" s="0"/>
      <c r="OSG5" s="0"/>
      <c r="OSH5" s="0"/>
      <c r="OSI5" s="0"/>
      <c r="OSJ5" s="0"/>
      <c r="OSK5" s="0"/>
      <c r="OSL5" s="0"/>
      <c r="OSM5" s="0"/>
      <c r="OSN5" s="0"/>
      <c r="OSO5" s="0"/>
      <c r="OSP5" s="0"/>
      <c r="OSQ5" s="0"/>
      <c r="OSR5" s="0"/>
      <c r="OSS5" s="0"/>
      <c r="OST5" s="0"/>
      <c r="OSU5" s="0"/>
      <c r="OSV5" s="0"/>
      <c r="OSW5" s="0"/>
      <c r="OSX5" s="0"/>
      <c r="OSY5" s="0"/>
      <c r="OSZ5" s="0"/>
      <c r="OTA5" s="0"/>
      <c r="OTB5" s="0"/>
      <c r="OTC5" s="0"/>
      <c r="OTD5" s="0"/>
      <c r="OTE5" s="0"/>
      <c r="OTF5" s="0"/>
      <c r="OTG5" s="0"/>
      <c r="OTH5" s="0"/>
      <c r="OTI5" s="0"/>
      <c r="OTJ5" s="0"/>
      <c r="OTK5" s="0"/>
      <c r="OTL5" s="0"/>
      <c r="OTM5" s="0"/>
      <c r="OTN5" s="0"/>
      <c r="OTO5" s="0"/>
      <c r="OTP5" s="0"/>
      <c r="OTQ5" s="0"/>
      <c r="OTR5" s="0"/>
      <c r="OTS5" s="0"/>
      <c r="OTT5" s="0"/>
      <c r="OTU5" s="0"/>
      <c r="OTV5" s="0"/>
      <c r="OTW5" s="0"/>
      <c r="OTX5" s="0"/>
      <c r="OTY5" s="0"/>
      <c r="OTZ5" s="0"/>
      <c r="OUA5" s="0"/>
      <c r="OUB5" s="0"/>
      <c r="OUC5" s="0"/>
      <c r="OUD5" s="0"/>
      <c r="OUE5" s="0"/>
      <c r="OUF5" s="0"/>
      <c r="OUG5" s="0"/>
      <c r="OUH5" s="0"/>
      <c r="OUI5" s="0"/>
      <c r="OUJ5" s="0"/>
      <c r="OUK5" s="0"/>
      <c r="OUL5" s="0"/>
      <c r="OUM5" s="0"/>
      <c r="OUN5" s="0"/>
      <c r="OUO5" s="0"/>
      <c r="OUP5" s="0"/>
      <c r="OUQ5" s="0"/>
      <c r="OUR5" s="0"/>
      <c r="OUS5" s="0"/>
      <c r="OUT5" s="0"/>
      <c r="OUU5" s="0"/>
      <c r="OUV5" s="0"/>
      <c r="OUW5" s="0"/>
      <c r="OUX5" s="0"/>
      <c r="OUY5" s="0"/>
      <c r="OUZ5" s="0"/>
      <c r="OVA5" s="0"/>
      <c r="OVB5" s="0"/>
      <c r="OVC5" s="0"/>
      <c r="OVD5" s="0"/>
      <c r="OVE5" s="0"/>
      <c r="OVF5" s="0"/>
      <c r="OVG5" s="0"/>
      <c r="OVH5" s="0"/>
      <c r="OVI5" s="0"/>
      <c r="OVJ5" s="0"/>
      <c r="OVK5" s="0"/>
      <c r="OVL5" s="0"/>
      <c r="OVM5" s="0"/>
      <c r="OVN5" s="0"/>
      <c r="OVO5" s="0"/>
      <c r="OVP5" s="0"/>
      <c r="OVQ5" s="0"/>
      <c r="OVR5" s="0"/>
      <c r="OVS5" s="0"/>
      <c r="OVT5" s="0"/>
      <c r="OVU5" s="0"/>
      <c r="OVV5" s="0"/>
      <c r="OVW5" s="0"/>
      <c r="OVX5" s="0"/>
      <c r="OVY5" s="0"/>
      <c r="OVZ5" s="0"/>
      <c r="OWA5" s="0"/>
      <c r="OWB5" s="0"/>
      <c r="OWC5" s="0"/>
      <c r="OWD5" s="0"/>
      <c r="OWE5" s="0"/>
      <c r="OWF5" s="0"/>
      <c r="OWG5" s="0"/>
      <c r="OWH5" s="0"/>
      <c r="OWI5" s="0"/>
      <c r="OWJ5" s="0"/>
      <c r="OWK5" s="0"/>
      <c r="OWL5" s="0"/>
      <c r="OWM5" s="0"/>
      <c r="OWN5" s="0"/>
      <c r="OWO5" s="0"/>
      <c r="OWP5" s="0"/>
      <c r="OWQ5" s="0"/>
      <c r="OWR5" s="0"/>
      <c r="OWS5" s="0"/>
      <c r="OWT5" s="0"/>
      <c r="OWU5" s="0"/>
      <c r="OWV5" s="0"/>
      <c r="OWW5" s="0"/>
      <c r="OWX5" s="0"/>
      <c r="OWY5" s="0"/>
      <c r="OWZ5" s="0"/>
      <c r="OXA5" s="0"/>
      <c r="OXB5" s="0"/>
      <c r="OXC5" s="0"/>
      <c r="OXD5" s="0"/>
      <c r="OXE5" s="0"/>
      <c r="OXF5" s="0"/>
      <c r="OXG5" s="0"/>
      <c r="OXH5" s="0"/>
      <c r="OXI5" s="0"/>
      <c r="OXJ5" s="0"/>
      <c r="OXK5" s="0"/>
      <c r="OXL5" s="0"/>
      <c r="OXM5" s="0"/>
      <c r="OXN5" s="0"/>
      <c r="OXO5" s="0"/>
      <c r="OXP5" s="0"/>
      <c r="OXQ5" s="0"/>
      <c r="OXR5" s="0"/>
      <c r="OXS5" s="0"/>
      <c r="OXT5" s="0"/>
      <c r="OXU5" s="0"/>
      <c r="OXV5" s="0"/>
      <c r="OXW5" s="0"/>
      <c r="OXX5" s="0"/>
      <c r="OXY5" s="0"/>
      <c r="OXZ5" s="0"/>
      <c r="OYA5" s="0"/>
      <c r="OYB5" s="0"/>
      <c r="OYC5" s="0"/>
      <c r="OYD5" s="0"/>
      <c r="OYE5" s="0"/>
      <c r="OYF5" s="0"/>
      <c r="OYG5" s="0"/>
      <c r="OYH5" s="0"/>
      <c r="OYI5" s="0"/>
      <c r="OYJ5" s="0"/>
      <c r="OYK5" s="0"/>
      <c r="OYL5" s="0"/>
      <c r="OYM5" s="0"/>
      <c r="OYN5" s="0"/>
      <c r="OYO5" s="0"/>
      <c r="OYP5" s="0"/>
      <c r="OYQ5" s="0"/>
      <c r="OYR5" s="0"/>
      <c r="OYS5" s="0"/>
      <c r="OYT5" s="0"/>
      <c r="OYU5" s="0"/>
      <c r="OYV5" s="0"/>
      <c r="OYW5" s="0"/>
      <c r="OYX5" s="0"/>
      <c r="OYY5" s="0"/>
      <c r="OYZ5" s="0"/>
      <c r="OZA5" s="0"/>
      <c r="OZB5" s="0"/>
      <c r="OZC5" s="0"/>
      <c r="OZD5" s="0"/>
      <c r="OZE5" s="0"/>
      <c r="OZF5" s="0"/>
      <c r="OZG5" s="0"/>
      <c r="OZH5" s="0"/>
      <c r="OZI5" s="0"/>
      <c r="OZJ5" s="0"/>
      <c r="OZK5" s="0"/>
      <c r="OZL5" s="0"/>
      <c r="OZM5" s="0"/>
      <c r="OZN5" s="0"/>
      <c r="OZO5" s="0"/>
      <c r="OZP5" s="0"/>
      <c r="OZQ5" s="0"/>
      <c r="OZR5" s="0"/>
      <c r="OZS5" s="0"/>
      <c r="OZT5" s="0"/>
      <c r="OZU5" s="0"/>
      <c r="OZV5" s="0"/>
      <c r="OZW5" s="0"/>
      <c r="OZX5" s="0"/>
      <c r="OZY5" s="0"/>
      <c r="OZZ5" s="0"/>
      <c r="PAA5" s="0"/>
      <c r="PAB5" s="0"/>
      <c r="PAC5" s="0"/>
      <c r="PAD5" s="0"/>
      <c r="PAE5" s="0"/>
      <c r="PAF5" s="0"/>
      <c r="PAG5" s="0"/>
      <c r="PAH5" s="0"/>
      <c r="PAI5" s="0"/>
      <c r="PAJ5" s="0"/>
      <c r="PAK5" s="0"/>
      <c r="PAL5" s="0"/>
      <c r="PAM5" s="0"/>
      <c r="PAN5" s="0"/>
      <c r="PAO5" s="0"/>
      <c r="PAP5" s="0"/>
      <c r="PAQ5" s="0"/>
      <c r="PAR5" s="0"/>
      <c r="PAS5" s="0"/>
      <c r="PAT5" s="0"/>
      <c r="PAU5" s="0"/>
      <c r="PAV5" s="0"/>
      <c r="PAW5" s="0"/>
      <c r="PAX5" s="0"/>
      <c r="PAY5" s="0"/>
      <c r="PAZ5" s="0"/>
      <c r="PBA5" s="0"/>
      <c r="PBB5" s="0"/>
      <c r="PBC5" s="0"/>
      <c r="PBD5" s="0"/>
      <c r="PBE5" s="0"/>
      <c r="PBF5" s="0"/>
      <c r="PBG5" s="0"/>
      <c r="PBH5" s="0"/>
      <c r="PBI5" s="0"/>
      <c r="PBJ5" s="0"/>
      <c r="PBK5" s="0"/>
      <c r="PBL5" s="0"/>
      <c r="PBM5" s="0"/>
      <c r="PBN5" s="0"/>
      <c r="PBO5" s="0"/>
      <c r="PBP5" s="0"/>
      <c r="PBQ5" s="0"/>
      <c r="PBR5" s="0"/>
      <c r="PBS5" s="0"/>
      <c r="PBT5" s="0"/>
      <c r="PBU5" s="0"/>
      <c r="PBV5" s="0"/>
      <c r="PBW5" s="0"/>
      <c r="PBX5" s="0"/>
      <c r="PBY5" s="0"/>
      <c r="PBZ5" s="0"/>
      <c r="PCA5" s="0"/>
      <c r="PCB5" s="0"/>
      <c r="PCC5" s="0"/>
      <c r="PCD5" s="0"/>
      <c r="PCE5" s="0"/>
      <c r="PCF5" s="0"/>
      <c r="PCG5" s="0"/>
      <c r="PCH5" s="0"/>
      <c r="PCI5" s="0"/>
      <c r="PCJ5" s="0"/>
      <c r="PCK5" s="0"/>
      <c r="PCL5" s="0"/>
      <c r="PCM5" s="0"/>
      <c r="PCN5" s="0"/>
      <c r="PCO5" s="0"/>
      <c r="PCP5" s="0"/>
      <c r="PCQ5" s="0"/>
      <c r="PCR5" s="0"/>
      <c r="PCS5" s="0"/>
      <c r="PCT5" s="0"/>
      <c r="PCU5" s="0"/>
      <c r="PCV5" s="0"/>
      <c r="PCW5" s="0"/>
      <c r="PCX5" s="0"/>
      <c r="PCY5" s="0"/>
      <c r="PCZ5" s="0"/>
      <c r="PDA5" s="0"/>
      <c r="PDB5" s="0"/>
      <c r="PDC5" s="0"/>
      <c r="PDD5" s="0"/>
      <c r="PDE5" s="0"/>
      <c r="PDF5" s="0"/>
      <c r="PDG5" s="0"/>
      <c r="PDH5" s="0"/>
      <c r="PDI5" s="0"/>
      <c r="PDJ5" s="0"/>
      <c r="PDK5" s="0"/>
      <c r="PDL5" s="0"/>
      <c r="PDM5" s="0"/>
      <c r="PDN5" s="0"/>
      <c r="PDO5" s="0"/>
      <c r="PDP5" s="0"/>
      <c r="PDQ5" s="0"/>
      <c r="PDR5" s="0"/>
      <c r="PDS5" s="0"/>
      <c r="PDT5" s="0"/>
      <c r="PDU5" s="0"/>
      <c r="PDV5" s="0"/>
      <c r="PDW5" s="0"/>
      <c r="PDX5" s="0"/>
      <c r="PDY5" s="0"/>
      <c r="PDZ5" s="0"/>
      <c r="PEA5" s="0"/>
      <c r="PEB5" s="0"/>
      <c r="PEC5" s="0"/>
      <c r="PED5" s="0"/>
      <c r="PEE5" s="0"/>
      <c r="PEF5" s="0"/>
      <c r="PEG5" s="0"/>
      <c r="PEH5" s="0"/>
      <c r="PEI5" s="0"/>
      <c r="PEJ5" s="0"/>
      <c r="PEK5" s="0"/>
      <c r="PEL5" s="0"/>
      <c r="PEM5" s="0"/>
      <c r="PEN5" s="0"/>
      <c r="PEO5" s="0"/>
      <c r="PEP5" s="0"/>
      <c r="PEQ5" s="0"/>
      <c r="PER5" s="0"/>
      <c r="PES5" s="0"/>
      <c r="PET5" s="0"/>
      <c r="PEU5" s="0"/>
      <c r="PEV5" s="0"/>
      <c r="PEW5" s="0"/>
      <c r="PEX5" s="0"/>
      <c r="PEY5" s="0"/>
      <c r="PEZ5" s="0"/>
      <c r="PFA5" s="0"/>
      <c r="PFB5" s="0"/>
      <c r="PFC5" s="0"/>
      <c r="PFD5" s="0"/>
      <c r="PFE5" s="0"/>
      <c r="PFF5" s="0"/>
      <c r="PFG5" s="0"/>
      <c r="PFH5" s="0"/>
      <c r="PFI5" s="0"/>
      <c r="PFJ5" s="0"/>
      <c r="PFK5" s="0"/>
      <c r="PFL5" s="0"/>
      <c r="PFM5" s="0"/>
      <c r="PFN5" s="0"/>
      <c r="PFO5" s="0"/>
      <c r="PFP5" s="0"/>
      <c r="PFQ5" s="0"/>
      <c r="PFR5" s="0"/>
      <c r="PFS5" s="0"/>
      <c r="PFT5" s="0"/>
      <c r="PFU5" s="0"/>
      <c r="PFV5" s="0"/>
      <c r="PFW5" s="0"/>
      <c r="PFX5" s="0"/>
      <c r="PFY5" s="0"/>
      <c r="PFZ5" s="0"/>
      <c r="PGA5" s="0"/>
      <c r="PGB5" s="0"/>
      <c r="PGC5" s="0"/>
      <c r="PGD5" s="0"/>
      <c r="PGE5" s="0"/>
      <c r="PGF5" s="0"/>
      <c r="PGG5" s="0"/>
      <c r="PGH5" s="0"/>
      <c r="PGI5" s="0"/>
      <c r="PGJ5" s="0"/>
      <c r="PGK5" s="0"/>
      <c r="PGL5" s="0"/>
      <c r="PGM5" s="0"/>
      <c r="PGN5" s="0"/>
      <c r="PGO5" s="0"/>
      <c r="PGP5" s="0"/>
      <c r="PGQ5" s="0"/>
      <c r="PGR5" s="0"/>
      <c r="PGS5" s="0"/>
      <c r="PGT5" s="0"/>
      <c r="PGU5" s="0"/>
      <c r="PGV5" s="0"/>
      <c r="PGW5" s="0"/>
      <c r="PGX5" s="0"/>
      <c r="PGY5" s="0"/>
      <c r="PGZ5" s="0"/>
      <c r="PHA5" s="0"/>
      <c r="PHB5" s="0"/>
      <c r="PHC5" s="0"/>
      <c r="PHD5" s="0"/>
      <c r="PHE5" s="0"/>
      <c r="PHF5" s="0"/>
      <c r="PHG5" s="0"/>
      <c r="PHH5" s="0"/>
      <c r="PHI5" s="0"/>
      <c r="PHJ5" s="0"/>
      <c r="PHK5" s="0"/>
      <c r="PHL5" s="0"/>
      <c r="PHM5" s="0"/>
      <c r="PHN5" s="0"/>
      <c r="PHO5" s="0"/>
      <c r="PHP5" s="0"/>
      <c r="PHQ5" s="0"/>
      <c r="PHR5" s="0"/>
      <c r="PHS5" s="0"/>
      <c r="PHT5" s="0"/>
      <c r="PHU5" s="0"/>
      <c r="PHV5" s="0"/>
      <c r="PHW5" s="0"/>
      <c r="PHX5" s="0"/>
      <c r="PHY5" s="0"/>
      <c r="PHZ5" s="0"/>
      <c r="PIA5" s="0"/>
      <c r="PIB5" s="0"/>
      <c r="PIC5" s="0"/>
      <c r="PID5" s="0"/>
      <c r="PIE5" s="0"/>
      <c r="PIF5" s="0"/>
      <c r="PIG5" s="0"/>
      <c r="PIH5" s="0"/>
      <c r="PII5" s="0"/>
      <c r="PIJ5" s="0"/>
      <c r="PIK5" s="0"/>
      <c r="PIL5" s="0"/>
      <c r="PIM5" s="0"/>
      <c r="PIN5" s="0"/>
      <c r="PIO5" s="0"/>
      <c r="PIP5" s="0"/>
      <c r="PIQ5" s="0"/>
      <c r="PIR5" s="0"/>
      <c r="PIS5" s="0"/>
      <c r="PIT5" s="0"/>
      <c r="PIU5" s="0"/>
      <c r="PIV5" s="0"/>
      <c r="PIW5" s="0"/>
      <c r="PIX5" s="0"/>
      <c r="PIY5" s="0"/>
      <c r="PIZ5" s="0"/>
      <c r="PJA5" s="0"/>
      <c r="PJB5" s="0"/>
      <c r="PJC5" s="0"/>
      <c r="PJD5" s="0"/>
      <c r="PJE5" s="0"/>
      <c r="PJF5" s="0"/>
      <c r="PJG5" s="0"/>
      <c r="PJH5" s="0"/>
      <c r="PJI5" s="0"/>
      <c r="PJJ5" s="0"/>
      <c r="PJK5" s="0"/>
      <c r="PJL5" s="0"/>
      <c r="PJM5" s="0"/>
      <c r="PJN5" s="0"/>
      <c r="PJO5" s="0"/>
      <c r="PJP5" s="0"/>
      <c r="PJQ5" s="0"/>
      <c r="PJR5" s="0"/>
      <c r="PJS5" s="0"/>
      <c r="PJT5" s="0"/>
      <c r="PJU5" s="0"/>
      <c r="PJV5" s="0"/>
      <c r="PJW5" s="0"/>
      <c r="PJX5" s="0"/>
      <c r="PJY5" s="0"/>
      <c r="PJZ5" s="0"/>
      <c r="PKA5" s="0"/>
      <c r="PKB5" s="0"/>
      <c r="PKC5" s="0"/>
      <c r="PKD5" s="0"/>
      <c r="PKE5" s="0"/>
      <c r="PKF5" s="0"/>
      <c r="PKG5" s="0"/>
      <c r="PKH5" s="0"/>
      <c r="PKI5" s="0"/>
      <c r="PKJ5" s="0"/>
      <c r="PKK5" s="0"/>
      <c r="PKL5" s="0"/>
      <c r="PKM5" s="0"/>
      <c r="PKN5" s="0"/>
      <c r="PKO5" s="0"/>
      <c r="PKP5" s="0"/>
      <c r="PKQ5" s="0"/>
      <c r="PKR5" s="0"/>
      <c r="PKS5" s="0"/>
      <c r="PKT5" s="0"/>
      <c r="PKU5" s="0"/>
      <c r="PKV5" s="0"/>
      <c r="PKW5" s="0"/>
      <c r="PKX5" s="0"/>
      <c r="PKY5" s="0"/>
      <c r="PKZ5" s="0"/>
      <c r="PLA5" s="0"/>
      <c r="PLB5" s="0"/>
      <c r="PLC5" s="0"/>
      <c r="PLD5" s="0"/>
      <c r="PLE5" s="0"/>
      <c r="PLF5" s="0"/>
      <c r="PLG5" s="0"/>
      <c r="PLH5" s="0"/>
      <c r="PLI5" s="0"/>
      <c r="PLJ5" s="0"/>
      <c r="PLK5" s="0"/>
      <c r="PLL5" s="0"/>
      <c r="PLM5" s="0"/>
      <c r="PLN5" s="0"/>
      <c r="PLO5" s="0"/>
      <c r="PLP5" s="0"/>
      <c r="PLQ5" s="0"/>
      <c r="PLR5" s="0"/>
      <c r="PLS5" s="0"/>
      <c r="PLT5" s="0"/>
      <c r="PLU5" s="0"/>
      <c r="PLV5" s="0"/>
      <c r="PLW5" s="0"/>
      <c r="PLX5" s="0"/>
      <c r="PLY5" s="0"/>
      <c r="PLZ5" s="0"/>
      <c r="PMA5" s="0"/>
      <c r="PMB5" s="0"/>
      <c r="PMC5" s="0"/>
      <c r="PMD5" s="0"/>
      <c r="PME5" s="0"/>
      <c r="PMF5" s="0"/>
      <c r="PMG5" s="0"/>
      <c r="PMH5" s="0"/>
      <c r="PMI5" s="0"/>
      <c r="PMJ5" s="0"/>
      <c r="PMK5" s="0"/>
      <c r="PML5" s="0"/>
      <c r="PMM5" s="0"/>
      <c r="PMN5" s="0"/>
      <c r="PMO5" s="0"/>
      <c r="PMP5" s="0"/>
      <c r="PMQ5" s="0"/>
      <c r="PMR5" s="0"/>
      <c r="PMS5" s="0"/>
      <c r="PMT5" s="0"/>
      <c r="PMU5" s="0"/>
      <c r="PMV5" s="0"/>
      <c r="PMW5" s="0"/>
      <c r="PMX5" s="0"/>
      <c r="PMY5" s="0"/>
      <c r="PMZ5" s="0"/>
      <c r="PNA5" s="0"/>
      <c r="PNB5" s="0"/>
      <c r="PNC5" s="0"/>
      <c r="PND5" s="0"/>
      <c r="PNE5" s="0"/>
      <c r="PNF5" s="0"/>
      <c r="PNG5" s="0"/>
      <c r="PNH5" s="0"/>
      <c r="PNI5" s="0"/>
      <c r="PNJ5" s="0"/>
      <c r="PNK5" s="0"/>
      <c r="PNL5" s="0"/>
      <c r="PNM5" s="0"/>
      <c r="PNN5" s="0"/>
      <c r="PNO5" s="0"/>
      <c r="PNP5" s="0"/>
      <c r="PNQ5" s="0"/>
      <c r="PNR5" s="0"/>
      <c r="PNS5" s="0"/>
      <c r="PNT5" s="0"/>
      <c r="PNU5" s="0"/>
      <c r="PNV5" s="0"/>
      <c r="PNW5" s="0"/>
      <c r="PNX5" s="0"/>
      <c r="PNY5" s="0"/>
      <c r="PNZ5" s="0"/>
      <c r="POA5" s="0"/>
      <c r="POB5" s="0"/>
      <c r="POC5" s="0"/>
      <c r="POD5" s="0"/>
      <c r="POE5" s="0"/>
      <c r="POF5" s="0"/>
      <c r="POG5" s="0"/>
      <c r="POH5" s="0"/>
      <c r="POI5" s="0"/>
      <c r="POJ5" s="0"/>
      <c r="POK5" s="0"/>
      <c r="POL5" s="0"/>
      <c r="POM5" s="0"/>
      <c r="PON5" s="0"/>
      <c r="POO5" s="0"/>
      <c r="POP5" s="0"/>
      <c r="POQ5" s="0"/>
      <c r="POR5" s="0"/>
      <c r="POS5" s="0"/>
      <c r="POT5" s="0"/>
      <c r="POU5" s="0"/>
      <c r="POV5" s="0"/>
      <c r="POW5" s="0"/>
      <c r="POX5" s="0"/>
      <c r="POY5" s="0"/>
      <c r="POZ5" s="0"/>
      <c r="PPA5" s="0"/>
      <c r="PPB5" s="0"/>
      <c r="PPC5" s="0"/>
      <c r="PPD5" s="0"/>
      <c r="PPE5" s="0"/>
      <c r="PPF5" s="0"/>
      <c r="PPG5" s="0"/>
      <c r="PPH5" s="0"/>
      <c r="PPI5" s="0"/>
      <c r="PPJ5" s="0"/>
      <c r="PPK5" s="0"/>
      <c r="PPL5" s="0"/>
      <c r="PPM5" s="0"/>
      <c r="PPN5" s="0"/>
      <c r="PPO5" s="0"/>
      <c r="PPP5" s="0"/>
      <c r="PPQ5" s="0"/>
      <c r="PPR5" s="0"/>
      <c r="PPS5" s="0"/>
      <c r="PPT5" s="0"/>
      <c r="PPU5" s="0"/>
      <c r="PPV5" s="0"/>
      <c r="PPW5" s="0"/>
      <c r="PPX5" s="0"/>
      <c r="PPY5" s="0"/>
      <c r="PPZ5" s="0"/>
      <c r="PQA5" s="0"/>
      <c r="PQB5" s="0"/>
      <c r="PQC5" s="0"/>
      <c r="PQD5" s="0"/>
      <c r="PQE5" s="0"/>
      <c r="PQF5" s="0"/>
      <c r="PQG5" s="0"/>
      <c r="PQH5" s="0"/>
      <c r="PQI5" s="0"/>
      <c r="PQJ5" s="0"/>
      <c r="PQK5" s="0"/>
      <c r="PQL5" s="0"/>
      <c r="PQM5" s="0"/>
      <c r="PQN5" s="0"/>
      <c r="PQO5" s="0"/>
      <c r="PQP5" s="0"/>
      <c r="PQQ5" s="0"/>
      <c r="PQR5" s="0"/>
      <c r="PQS5" s="0"/>
      <c r="PQT5" s="0"/>
      <c r="PQU5" s="0"/>
      <c r="PQV5" s="0"/>
      <c r="PQW5" s="0"/>
      <c r="PQX5" s="0"/>
      <c r="PQY5" s="0"/>
      <c r="PQZ5" s="0"/>
      <c r="PRA5" s="0"/>
      <c r="PRB5" s="0"/>
      <c r="PRC5" s="0"/>
      <c r="PRD5" s="0"/>
      <c r="PRE5" s="0"/>
      <c r="PRF5" s="0"/>
      <c r="PRG5" s="0"/>
      <c r="PRH5" s="0"/>
      <c r="PRI5" s="0"/>
      <c r="PRJ5" s="0"/>
      <c r="PRK5" s="0"/>
      <c r="PRL5" s="0"/>
      <c r="PRM5" s="0"/>
      <c r="PRN5" s="0"/>
      <c r="PRO5" s="0"/>
      <c r="PRP5" s="0"/>
      <c r="PRQ5" s="0"/>
      <c r="PRR5" s="0"/>
      <c r="PRS5" s="0"/>
      <c r="PRT5" s="0"/>
      <c r="PRU5" s="0"/>
      <c r="PRV5" s="0"/>
      <c r="PRW5" s="0"/>
      <c r="PRX5" s="0"/>
      <c r="PRY5" s="0"/>
      <c r="PRZ5" s="0"/>
      <c r="PSA5" s="0"/>
      <c r="PSB5" s="0"/>
      <c r="PSC5" s="0"/>
      <c r="PSD5" s="0"/>
      <c r="PSE5" s="0"/>
      <c r="PSF5" s="0"/>
      <c r="PSG5" s="0"/>
      <c r="PSH5" s="0"/>
      <c r="PSI5" s="0"/>
      <c r="PSJ5" s="0"/>
      <c r="PSK5" s="0"/>
      <c r="PSL5" s="0"/>
      <c r="PSM5" s="0"/>
      <c r="PSN5" s="0"/>
      <c r="PSO5" s="0"/>
      <c r="PSP5" s="0"/>
      <c r="PSQ5" s="0"/>
      <c r="PSR5" s="0"/>
      <c r="PSS5" s="0"/>
      <c r="PST5" s="0"/>
      <c r="PSU5" s="0"/>
      <c r="PSV5" s="0"/>
      <c r="PSW5" s="0"/>
      <c r="PSX5" s="0"/>
      <c r="PSY5" s="0"/>
      <c r="PSZ5" s="0"/>
      <c r="PTA5" s="0"/>
      <c r="PTB5" s="0"/>
      <c r="PTC5" s="0"/>
      <c r="PTD5" s="0"/>
      <c r="PTE5" s="0"/>
      <c r="PTF5" s="0"/>
      <c r="PTG5" s="0"/>
      <c r="PTH5" s="0"/>
      <c r="PTI5" s="0"/>
      <c r="PTJ5" s="0"/>
      <c r="PTK5" s="0"/>
      <c r="PTL5" s="0"/>
      <c r="PTM5" s="0"/>
      <c r="PTN5" s="0"/>
      <c r="PTO5" s="0"/>
      <c r="PTP5" s="0"/>
      <c r="PTQ5" s="0"/>
      <c r="PTR5" s="0"/>
      <c r="PTS5" s="0"/>
      <c r="PTT5" s="0"/>
      <c r="PTU5" s="0"/>
      <c r="PTV5" s="0"/>
      <c r="PTW5" s="0"/>
      <c r="PTX5" s="0"/>
      <c r="PTY5" s="0"/>
      <c r="PTZ5" s="0"/>
      <c r="PUA5" s="0"/>
      <c r="PUB5" s="0"/>
      <c r="PUC5" s="0"/>
      <c r="PUD5" s="0"/>
      <c r="PUE5" s="0"/>
      <c r="PUF5" s="0"/>
      <c r="PUG5" s="0"/>
      <c r="PUH5" s="0"/>
      <c r="PUI5" s="0"/>
      <c r="PUJ5" s="0"/>
      <c r="PUK5" s="0"/>
      <c r="PUL5" s="0"/>
      <c r="PUM5" s="0"/>
      <c r="PUN5" s="0"/>
      <c r="PUO5" s="0"/>
      <c r="PUP5" s="0"/>
      <c r="PUQ5" s="0"/>
      <c r="PUR5" s="0"/>
      <c r="PUS5" s="0"/>
      <c r="PUT5" s="0"/>
      <c r="PUU5" s="0"/>
      <c r="PUV5" s="0"/>
      <c r="PUW5" s="0"/>
      <c r="PUX5" s="0"/>
      <c r="PUY5" s="0"/>
      <c r="PUZ5" s="0"/>
      <c r="PVA5" s="0"/>
      <c r="PVB5" s="0"/>
      <c r="PVC5" s="0"/>
      <c r="PVD5" s="0"/>
      <c r="PVE5" s="0"/>
      <c r="PVF5" s="0"/>
      <c r="PVG5" s="0"/>
      <c r="PVH5" s="0"/>
      <c r="PVI5" s="0"/>
      <c r="PVJ5" s="0"/>
      <c r="PVK5" s="0"/>
      <c r="PVL5" s="0"/>
      <c r="PVM5" s="0"/>
      <c r="PVN5" s="0"/>
      <c r="PVO5" s="0"/>
      <c r="PVP5" s="0"/>
      <c r="PVQ5" s="0"/>
      <c r="PVR5" s="0"/>
      <c r="PVS5" s="0"/>
      <c r="PVT5" s="0"/>
      <c r="PVU5" s="0"/>
      <c r="PVV5" s="0"/>
      <c r="PVW5" s="0"/>
      <c r="PVX5" s="0"/>
      <c r="PVY5" s="0"/>
      <c r="PVZ5" s="0"/>
      <c r="PWA5" s="0"/>
      <c r="PWB5" s="0"/>
      <c r="PWC5" s="0"/>
      <c r="PWD5" s="0"/>
      <c r="PWE5" s="0"/>
      <c r="PWF5" s="0"/>
      <c r="PWG5" s="0"/>
      <c r="PWH5" s="0"/>
      <c r="PWI5" s="0"/>
      <c r="PWJ5" s="0"/>
      <c r="PWK5" s="0"/>
      <c r="PWL5" s="0"/>
      <c r="PWM5" s="0"/>
      <c r="PWN5" s="0"/>
      <c r="PWO5" s="0"/>
      <c r="PWP5" s="0"/>
      <c r="PWQ5" s="0"/>
      <c r="PWR5" s="0"/>
      <c r="PWS5" s="0"/>
      <c r="PWT5" s="0"/>
      <c r="PWU5" s="0"/>
      <c r="PWV5" s="0"/>
      <c r="PWW5" s="0"/>
      <c r="PWX5" s="0"/>
      <c r="PWY5" s="0"/>
      <c r="PWZ5" s="0"/>
      <c r="PXA5" s="0"/>
      <c r="PXB5" s="0"/>
      <c r="PXC5" s="0"/>
      <c r="PXD5" s="0"/>
      <c r="PXE5" s="0"/>
      <c r="PXF5" s="0"/>
      <c r="PXG5" s="0"/>
      <c r="PXH5" s="0"/>
      <c r="PXI5" s="0"/>
      <c r="PXJ5" s="0"/>
      <c r="PXK5" s="0"/>
      <c r="PXL5" s="0"/>
      <c r="PXM5" s="0"/>
      <c r="PXN5" s="0"/>
      <c r="PXO5" s="0"/>
      <c r="PXP5" s="0"/>
      <c r="PXQ5" s="0"/>
      <c r="PXR5" s="0"/>
      <c r="PXS5" s="0"/>
      <c r="PXT5" s="0"/>
      <c r="PXU5" s="0"/>
      <c r="PXV5" s="0"/>
      <c r="PXW5" s="0"/>
      <c r="PXX5" s="0"/>
      <c r="PXY5" s="0"/>
      <c r="PXZ5" s="0"/>
      <c r="PYA5" s="0"/>
      <c r="PYB5" s="0"/>
      <c r="PYC5" s="0"/>
      <c r="PYD5" s="0"/>
      <c r="PYE5" s="0"/>
      <c r="PYF5" s="0"/>
      <c r="PYG5" s="0"/>
      <c r="PYH5" s="0"/>
      <c r="PYI5" s="0"/>
      <c r="PYJ5" s="0"/>
      <c r="PYK5" s="0"/>
      <c r="PYL5" s="0"/>
      <c r="PYM5" s="0"/>
      <c r="PYN5" s="0"/>
      <c r="PYO5" s="0"/>
      <c r="PYP5" s="0"/>
      <c r="PYQ5" s="0"/>
      <c r="PYR5" s="0"/>
      <c r="PYS5" s="0"/>
      <c r="PYT5" s="0"/>
      <c r="PYU5" s="0"/>
      <c r="PYV5" s="0"/>
      <c r="PYW5" s="0"/>
      <c r="PYX5" s="0"/>
      <c r="PYY5" s="0"/>
      <c r="PYZ5" s="0"/>
      <c r="PZA5" s="0"/>
      <c r="PZB5" s="0"/>
      <c r="PZC5" s="0"/>
      <c r="PZD5" s="0"/>
      <c r="PZE5" s="0"/>
      <c r="PZF5" s="0"/>
      <c r="PZG5" s="0"/>
      <c r="PZH5" s="0"/>
      <c r="PZI5" s="0"/>
      <c r="PZJ5" s="0"/>
      <c r="PZK5" s="0"/>
      <c r="PZL5" s="0"/>
      <c r="PZM5" s="0"/>
      <c r="PZN5" s="0"/>
      <c r="PZO5" s="0"/>
      <c r="PZP5" s="0"/>
      <c r="PZQ5" s="0"/>
      <c r="PZR5" s="0"/>
      <c r="PZS5" s="0"/>
      <c r="PZT5" s="0"/>
      <c r="PZU5" s="0"/>
      <c r="PZV5" s="0"/>
      <c r="PZW5" s="0"/>
      <c r="PZX5" s="0"/>
      <c r="PZY5" s="0"/>
      <c r="PZZ5" s="0"/>
      <c r="QAA5" s="0"/>
      <c r="QAB5" s="0"/>
      <c r="QAC5" s="0"/>
      <c r="QAD5" s="0"/>
      <c r="QAE5" s="0"/>
      <c r="QAF5" s="0"/>
      <c r="QAG5" s="0"/>
      <c r="QAH5" s="0"/>
      <c r="QAI5" s="0"/>
      <c r="QAJ5" s="0"/>
      <c r="QAK5" s="0"/>
      <c r="QAL5" s="0"/>
      <c r="QAM5" s="0"/>
      <c r="QAN5" s="0"/>
      <c r="QAO5" s="0"/>
      <c r="QAP5" s="0"/>
      <c r="QAQ5" s="0"/>
      <c r="QAR5" s="0"/>
      <c r="QAS5" s="0"/>
      <c r="QAT5" s="0"/>
      <c r="QAU5" s="0"/>
      <c r="QAV5" s="0"/>
      <c r="QAW5" s="0"/>
      <c r="QAX5" s="0"/>
      <c r="QAY5" s="0"/>
      <c r="QAZ5" s="0"/>
      <c r="QBA5" s="0"/>
      <c r="QBB5" s="0"/>
      <c r="QBC5" s="0"/>
      <c r="QBD5" s="0"/>
      <c r="QBE5" s="0"/>
      <c r="QBF5" s="0"/>
      <c r="QBG5" s="0"/>
      <c r="QBH5" s="0"/>
      <c r="QBI5" s="0"/>
      <c r="QBJ5" s="0"/>
      <c r="QBK5" s="0"/>
      <c r="QBL5" s="0"/>
      <c r="QBM5" s="0"/>
      <c r="QBN5" s="0"/>
      <c r="QBO5" s="0"/>
      <c r="QBP5" s="0"/>
      <c r="QBQ5" s="0"/>
      <c r="QBR5" s="0"/>
      <c r="QBS5" s="0"/>
      <c r="QBT5" s="0"/>
      <c r="QBU5" s="0"/>
      <c r="QBV5" s="0"/>
      <c r="QBW5" s="0"/>
      <c r="QBX5" s="0"/>
      <c r="QBY5" s="0"/>
      <c r="QBZ5" s="0"/>
      <c r="QCA5" s="0"/>
      <c r="QCB5" s="0"/>
      <c r="QCC5" s="0"/>
      <c r="QCD5" s="0"/>
      <c r="QCE5" s="0"/>
      <c r="QCF5" s="0"/>
      <c r="QCG5" s="0"/>
      <c r="QCH5" s="0"/>
      <c r="QCI5" s="0"/>
      <c r="QCJ5" s="0"/>
      <c r="QCK5" s="0"/>
      <c r="QCL5" s="0"/>
      <c r="QCM5" s="0"/>
      <c r="QCN5" s="0"/>
      <c r="QCO5" s="0"/>
      <c r="QCP5" s="0"/>
      <c r="QCQ5" s="0"/>
      <c r="QCR5" s="0"/>
      <c r="QCS5" s="0"/>
      <c r="QCT5" s="0"/>
      <c r="QCU5" s="0"/>
      <c r="QCV5" s="0"/>
      <c r="QCW5" s="0"/>
      <c r="QCX5" s="0"/>
      <c r="QCY5" s="0"/>
      <c r="QCZ5" s="0"/>
      <c r="QDA5" s="0"/>
      <c r="QDB5" s="0"/>
      <c r="QDC5" s="0"/>
      <c r="QDD5" s="0"/>
      <c r="QDE5" s="0"/>
      <c r="QDF5" s="0"/>
      <c r="QDG5" s="0"/>
      <c r="QDH5" s="0"/>
      <c r="QDI5" s="0"/>
      <c r="QDJ5" s="0"/>
      <c r="QDK5" s="0"/>
      <c r="QDL5" s="0"/>
      <c r="QDM5" s="0"/>
      <c r="QDN5" s="0"/>
      <c r="QDO5" s="0"/>
      <c r="QDP5" s="0"/>
      <c r="QDQ5" s="0"/>
      <c r="QDR5" s="0"/>
      <c r="QDS5" s="0"/>
      <c r="QDT5" s="0"/>
      <c r="QDU5" s="0"/>
      <c r="QDV5" s="0"/>
      <c r="QDW5" s="0"/>
      <c r="QDX5" s="0"/>
      <c r="QDY5" s="0"/>
      <c r="QDZ5" s="0"/>
      <c r="QEA5" s="0"/>
      <c r="QEB5" s="0"/>
      <c r="QEC5" s="0"/>
      <c r="QED5" s="0"/>
      <c r="QEE5" s="0"/>
      <c r="QEF5" s="0"/>
      <c r="QEG5" s="0"/>
      <c r="QEH5" s="0"/>
      <c r="QEI5" s="0"/>
      <c r="QEJ5" s="0"/>
      <c r="QEK5" s="0"/>
      <c r="QEL5" s="0"/>
      <c r="QEM5" s="0"/>
      <c r="QEN5" s="0"/>
      <c r="QEO5" s="0"/>
      <c r="QEP5" s="0"/>
      <c r="QEQ5" s="0"/>
      <c r="QER5" s="0"/>
      <c r="QES5" s="0"/>
      <c r="QET5" s="0"/>
      <c r="QEU5" s="0"/>
      <c r="QEV5" s="0"/>
      <c r="QEW5" s="0"/>
      <c r="QEX5" s="0"/>
      <c r="QEY5" s="0"/>
      <c r="QEZ5" s="0"/>
      <c r="QFA5" s="0"/>
      <c r="QFB5" s="0"/>
      <c r="QFC5" s="0"/>
      <c r="QFD5" s="0"/>
      <c r="QFE5" s="0"/>
      <c r="QFF5" s="0"/>
      <c r="QFG5" s="0"/>
      <c r="QFH5" s="0"/>
      <c r="QFI5" s="0"/>
      <c r="QFJ5" s="0"/>
      <c r="QFK5" s="0"/>
      <c r="QFL5" s="0"/>
      <c r="QFM5" s="0"/>
      <c r="QFN5" s="0"/>
      <c r="QFO5" s="0"/>
      <c r="QFP5" s="0"/>
      <c r="QFQ5" s="0"/>
      <c r="QFR5" s="0"/>
      <c r="QFS5" s="0"/>
      <c r="QFT5" s="0"/>
      <c r="QFU5" s="0"/>
      <c r="QFV5" s="0"/>
      <c r="QFW5" s="0"/>
      <c r="QFX5" s="0"/>
      <c r="QFY5" s="0"/>
      <c r="QFZ5" s="0"/>
      <c r="QGA5" s="0"/>
      <c r="QGB5" s="0"/>
      <c r="QGC5" s="0"/>
      <c r="QGD5" s="0"/>
      <c r="QGE5" s="0"/>
      <c r="QGF5" s="0"/>
      <c r="QGG5" s="0"/>
      <c r="QGH5" s="0"/>
      <c r="QGI5" s="0"/>
      <c r="QGJ5" s="0"/>
      <c r="QGK5" s="0"/>
      <c r="QGL5" s="0"/>
      <c r="QGM5" s="0"/>
      <c r="QGN5" s="0"/>
      <c r="QGO5" s="0"/>
      <c r="QGP5" s="0"/>
      <c r="QGQ5" s="0"/>
      <c r="QGR5" s="0"/>
      <c r="QGS5" s="0"/>
      <c r="QGT5" s="0"/>
      <c r="QGU5" s="0"/>
      <c r="QGV5" s="0"/>
      <c r="QGW5" s="0"/>
      <c r="QGX5" s="0"/>
      <c r="QGY5" s="0"/>
      <c r="QGZ5" s="0"/>
      <c r="QHA5" s="0"/>
      <c r="QHB5" s="0"/>
      <c r="QHC5" s="0"/>
      <c r="QHD5" s="0"/>
      <c r="QHE5" s="0"/>
      <c r="QHF5" s="0"/>
      <c r="QHG5" s="0"/>
      <c r="QHH5" s="0"/>
      <c r="QHI5" s="0"/>
      <c r="QHJ5" s="0"/>
      <c r="QHK5" s="0"/>
      <c r="QHL5" s="0"/>
      <c r="QHM5" s="0"/>
      <c r="QHN5" s="0"/>
      <c r="QHO5" s="0"/>
      <c r="QHP5" s="0"/>
      <c r="QHQ5" s="0"/>
      <c r="QHR5" s="0"/>
      <c r="QHS5" s="0"/>
      <c r="QHT5" s="0"/>
      <c r="QHU5" s="0"/>
      <c r="QHV5" s="0"/>
      <c r="QHW5" s="0"/>
      <c r="QHX5" s="0"/>
      <c r="QHY5" s="0"/>
      <c r="QHZ5" s="0"/>
      <c r="QIA5" s="0"/>
      <c r="QIB5" s="0"/>
      <c r="QIC5" s="0"/>
      <c r="QID5" s="0"/>
      <c r="QIE5" s="0"/>
      <c r="QIF5" s="0"/>
      <c r="QIG5" s="0"/>
      <c r="QIH5" s="0"/>
      <c r="QII5" s="0"/>
      <c r="QIJ5" s="0"/>
      <c r="QIK5" s="0"/>
      <c r="QIL5" s="0"/>
      <c r="QIM5" s="0"/>
      <c r="QIN5" s="0"/>
      <c r="QIO5" s="0"/>
      <c r="QIP5" s="0"/>
      <c r="QIQ5" s="0"/>
      <c r="QIR5" s="0"/>
      <c r="QIS5" s="0"/>
      <c r="QIT5" s="0"/>
      <c r="QIU5" s="0"/>
      <c r="QIV5" s="0"/>
      <c r="QIW5" s="0"/>
      <c r="QIX5" s="0"/>
      <c r="QIY5" s="0"/>
      <c r="QIZ5" s="0"/>
      <c r="QJA5" s="0"/>
      <c r="QJB5" s="0"/>
      <c r="QJC5" s="0"/>
      <c r="QJD5" s="0"/>
      <c r="QJE5" s="0"/>
      <c r="QJF5" s="0"/>
      <c r="QJG5" s="0"/>
      <c r="QJH5" s="0"/>
      <c r="QJI5" s="0"/>
      <c r="QJJ5" s="0"/>
      <c r="QJK5" s="0"/>
      <c r="QJL5" s="0"/>
      <c r="QJM5" s="0"/>
      <c r="QJN5" s="0"/>
      <c r="QJO5" s="0"/>
      <c r="QJP5" s="0"/>
      <c r="QJQ5" s="0"/>
      <c r="QJR5" s="0"/>
      <c r="QJS5" s="0"/>
      <c r="QJT5" s="0"/>
      <c r="QJU5" s="0"/>
      <c r="QJV5" s="0"/>
      <c r="QJW5" s="0"/>
      <c r="QJX5" s="0"/>
      <c r="QJY5" s="0"/>
      <c r="QJZ5" s="0"/>
      <c r="QKA5" s="0"/>
      <c r="QKB5" s="0"/>
      <c r="QKC5" s="0"/>
      <c r="QKD5" s="0"/>
      <c r="QKE5" s="0"/>
      <c r="QKF5" s="0"/>
      <c r="QKG5" s="0"/>
      <c r="QKH5" s="0"/>
      <c r="QKI5" s="0"/>
      <c r="QKJ5" s="0"/>
      <c r="QKK5" s="0"/>
      <c r="QKL5" s="0"/>
      <c r="QKM5" s="0"/>
      <c r="QKN5" s="0"/>
      <c r="QKO5" s="0"/>
      <c r="QKP5" s="0"/>
      <c r="QKQ5" s="0"/>
      <c r="QKR5" s="0"/>
      <c r="QKS5" s="0"/>
      <c r="QKT5" s="0"/>
      <c r="QKU5" s="0"/>
      <c r="QKV5" s="0"/>
      <c r="QKW5" s="0"/>
      <c r="QKX5" s="0"/>
      <c r="QKY5" s="0"/>
      <c r="QKZ5" s="0"/>
      <c r="QLA5" s="0"/>
      <c r="QLB5" s="0"/>
      <c r="QLC5" s="0"/>
      <c r="QLD5" s="0"/>
      <c r="QLE5" s="0"/>
      <c r="QLF5" s="0"/>
      <c r="QLG5" s="0"/>
      <c r="QLH5" s="0"/>
      <c r="QLI5" s="0"/>
      <c r="QLJ5" s="0"/>
      <c r="QLK5" s="0"/>
      <c r="QLL5" s="0"/>
      <c r="QLM5" s="0"/>
      <c r="QLN5" s="0"/>
      <c r="QLO5" s="0"/>
      <c r="QLP5" s="0"/>
      <c r="QLQ5" s="0"/>
      <c r="QLR5" s="0"/>
      <c r="QLS5" s="0"/>
      <c r="QLT5" s="0"/>
      <c r="QLU5" s="0"/>
      <c r="QLV5" s="0"/>
      <c r="QLW5" s="0"/>
      <c r="QLX5" s="0"/>
      <c r="QLY5" s="0"/>
      <c r="QLZ5" s="0"/>
      <c r="QMA5" s="0"/>
      <c r="QMB5" s="0"/>
      <c r="QMC5" s="0"/>
      <c r="QMD5" s="0"/>
      <c r="QME5" s="0"/>
      <c r="QMF5" s="0"/>
      <c r="QMG5" s="0"/>
      <c r="QMH5" s="0"/>
      <c r="QMI5" s="0"/>
      <c r="QMJ5" s="0"/>
      <c r="QMK5" s="0"/>
      <c r="QML5" s="0"/>
      <c r="QMM5" s="0"/>
      <c r="QMN5" s="0"/>
      <c r="QMO5" s="0"/>
      <c r="QMP5" s="0"/>
      <c r="QMQ5" s="0"/>
      <c r="QMR5" s="0"/>
      <c r="QMS5" s="0"/>
      <c r="QMT5" s="0"/>
      <c r="QMU5" s="0"/>
      <c r="QMV5" s="0"/>
      <c r="QMW5" s="0"/>
      <c r="QMX5" s="0"/>
      <c r="QMY5" s="0"/>
      <c r="QMZ5" s="0"/>
      <c r="QNA5" s="0"/>
      <c r="QNB5" s="0"/>
      <c r="QNC5" s="0"/>
      <c r="QND5" s="0"/>
      <c r="QNE5" s="0"/>
      <c r="QNF5" s="0"/>
      <c r="QNG5" s="0"/>
      <c r="QNH5" s="0"/>
      <c r="QNI5" s="0"/>
      <c r="QNJ5" s="0"/>
      <c r="QNK5" s="0"/>
      <c r="QNL5" s="0"/>
      <c r="QNM5" s="0"/>
      <c r="QNN5" s="0"/>
      <c r="QNO5" s="0"/>
      <c r="QNP5" s="0"/>
      <c r="QNQ5" s="0"/>
      <c r="QNR5" s="0"/>
      <c r="QNS5" s="0"/>
      <c r="QNT5" s="0"/>
      <c r="QNU5" s="0"/>
      <c r="QNV5" s="0"/>
      <c r="QNW5" s="0"/>
      <c r="QNX5" s="0"/>
      <c r="QNY5" s="0"/>
      <c r="QNZ5" s="0"/>
      <c r="QOA5" s="0"/>
      <c r="QOB5" s="0"/>
      <c r="QOC5" s="0"/>
      <c r="QOD5" s="0"/>
      <c r="QOE5" s="0"/>
      <c r="QOF5" s="0"/>
      <c r="QOG5" s="0"/>
      <c r="QOH5" s="0"/>
      <c r="QOI5" s="0"/>
      <c r="QOJ5" s="0"/>
      <c r="QOK5" s="0"/>
      <c r="QOL5" s="0"/>
      <c r="QOM5" s="0"/>
      <c r="QON5" s="0"/>
      <c r="QOO5" s="0"/>
      <c r="QOP5" s="0"/>
      <c r="QOQ5" s="0"/>
      <c r="QOR5" s="0"/>
      <c r="QOS5" s="0"/>
      <c r="QOT5" s="0"/>
      <c r="QOU5" s="0"/>
      <c r="QOV5" s="0"/>
      <c r="QOW5" s="0"/>
      <c r="QOX5" s="0"/>
      <c r="QOY5" s="0"/>
      <c r="QOZ5" s="0"/>
      <c r="QPA5" s="0"/>
      <c r="QPB5" s="0"/>
      <c r="QPC5" s="0"/>
      <c r="QPD5" s="0"/>
      <c r="QPE5" s="0"/>
      <c r="QPF5" s="0"/>
      <c r="QPG5" s="0"/>
      <c r="QPH5" s="0"/>
      <c r="QPI5" s="0"/>
      <c r="QPJ5" s="0"/>
      <c r="QPK5" s="0"/>
      <c r="QPL5" s="0"/>
      <c r="QPM5" s="0"/>
      <c r="QPN5" s="0"/>
      <c r="QPO5" s="0"/>
      <c r="QPP5" s="0"/>
      <c r="QPQ5" s="0"/>
      <c r="QPR5" s="0"/>
      <c r="QPS5" s="0"/>
      <c r="QPT5" s="0"/>
      <c r="QPU5" s="0"/>
      <c r="QPV5" s="0"/>
      <c r="QPW5" s="0"/>
      <c r="QPX5" s="0"/>
      <c r="QPY5" s="0"/>
      <c r="QPZ5" s="0"/>
      <c r="QQA5" s="0"/>
      <c r="QQB5" s="0"/>
      <c r="QQC5" s="0"/>
      <c r="QQD5" s="0"/>
      <c r="QQE5" s="0"/>
      <c r="QQF5" s="0"/>
      <c r="QQG5" s="0"/>
      <c r="QQH5" s="0"/>
      <c r="QQI5" s="0"/>
      <c r="QQJ5" s="0"/>
      <c r="QQK5" s="0"/>
      <c r="QQL5" s="0"/>
      <c r="QQM5" s="0"/>
      <c r="QQN5" s="0"/>
      <c r="QQO5" s="0"/>
      <c r="QQP5" s="0"/>
      <c r="QQQ5" s="0"/>
      <c r="QQR5" s="0"/>
      <c r="QQS5" s="0"/>
      <c r="QQT5" s="0"/>
      <c r="QQU5" s="0"/>
      <c r="QQV5" s="0"/>
      <c r="QQW5" s="0"/>
      <c r="QQX5" s="0"/>
      <c r="QQY5" s="0"/>
      <c r="QQZ5" s="0"/>
      <c r="QRA5" s="0"/>
      <c r="QRB5" s="0"/>
      <c r="QRC5" s="0"/>
      <c r="QRD5" s="0"/>
      <c r="QRE5" s="0"/>
      <c r="QRF5" s="0"/>
      <c r="QRG5" s="0"/>
      <c r="QRH5" s="0"/>
      <c r="QRI5" s="0"/>
      <c r="QRJ5" s="0"/>
      <c r="QRK5" s="0"/>
      <c r="QRL5" s="0"/>
      <c r="QRM5" s="0"/>
      <c r="QRN5" s="0"/>
      <c r="QRO5" s="0"/>
      <c r="QRP5" s="0"/>
      <c r="QRQ5" s="0"/>
      <c r="QRR5" s="0"/>
      <c r="QRS5" s="0"/>
      <c r="QRT5" s="0"/>
      <c r="QRU5" s="0"/>
      <c r="QRV5" s="0"/>
      <c r="QRW5" s="0"/>
      <c r="QRX5" s="0"/>
      <c r="QRY5" s="0"/>
      <c r="QRZ5" s="0"/>
      <c r="QSA5" s="0"/>
      <c r="QSB5" s="0"/>
      <c r="QSC5" s="0"/>
      <c r="QSD5" s="0"/>
      <c r="QSE5" s="0"/>
      <c r="QSF5" s="0"/>
      <c r="QSG5" s="0"/>
      <c r="QSH5" s="0"/>
      <c r="QSI5" s="0"/>
      <c r="QSJ5" s="0"/>
      <c r="QSK5" s="0"/>
      <c r="QSL5" s="0"/>
      <c r="QSM5" s="0"/>
      <c r="QSN5" s="0"/>
      <c r="QSO5" s="0"/>
      <c r="QSP5" s="0"/>
      <c r="QSQ5" s="0"/>
      <c r="QSR5" s="0"/>
      <c r="QSS5" s="0"/>
      <c r="QST5" s="0"/>
      <c r="QSU5" s="0"/>
      <c r="QSV5" s="0"/>
      <c r="QSW5" s="0"/>
      <c r="QSX5" s="0"/>
      <c r="QSY5" s="0"/>
      <c r="QSZ5" s="0"/>
      <c r="QTA5" s="0"/>
      <c r="QTB5" s="0"/>
      <c r="QTC5" s="0"/>
      <c r="QTD5" s="0"/>
      <c r="QTE5" s="0"/>
      <c r="QTF5" s="0"/>
      <c r="QTG5" s="0"/>
      <c r="QTH5" s="0"/>
      <c r="QTI5" s="0"/>
      <c r="QTJ5" s="0"/>
      <c r="QTK5" s="0"/>
      <c r="QTL5" s="0"/>
      <c r="QTM5" s="0"/>
      <c r="QTN5" s="0"/>
      <c r="QTO5" s="0"/>
      <c r="QTP5" s="0"/>
      <c r="QTQ5" s="0"/>
      <c r="QTR5" s="0"/>
      <c r="QTS5" s="0"/>
      <c r="QTT5" s="0"/>
      <c r="QTU5" s="0"/>
      <c r="QTV5" s="0"/>
      <c r="QTW5" s="0"/>
      <c r="QTX5" s="0"/>
      <c r="QTY5" s="0"/>
      <c r="QTZ5" s="0"/>
      <c r="QUA5" s="0"/>
      <c r="QUB5" s="0"/>
      <c r="QUC5" s="0"/>
      <c r="QUD5" s="0"/>
      <c r="QUE5" s="0"/>
      <c r="QUF5" s="0"/>
      <c r="QUG5" s="0"/>
      <c r="QUH5" s="0"/>
      <c r="QUI5" s="0"/>
      <c r="QUJ5" s="0"/>
      <c r="QUK5" s="0"/>
      <c r="QUL5" s="0"/>
      <c r="QUM5" s="0"/>
      <c r="QUN5" s="0"/>
      <c r="QUO5" s="0"/>
      <c r="QUP5" s="0"/>
      <c r="QUQ5" s="0"/>
      <c r="QUR5" s="0"/>
      <c r="QUS5" s="0"/>
      <c r="QUT5" s="0"/>
      <c r="QUU5" s="0"/>
      <c r="QUV5" s="0"/>
      <c r="QUW5" s="0"/>
      <c r="QUX5" s="0"/>
      <c r="QUY5" s="0"/>
      <c r="QUZ5" s="0"/>
      <c r="QVA5" s="0"/>
      <c r="QVB5" s="0"/>
      <c r="QVC5" s="0"/>
      <c r="QVD5" s="0"/>
      <c r="QVE5" s="0"/>
      <c r="QVF5" s="0"/>
      <c r="QVG5" s="0"/>
      <c r="QVH5" s="0"/>
      <c r="QVI5" s="0"/>
      <c r="QVJ5" s="0"/>
      <c r="QVK5" s="0"/>
      <c r="QVL5" s="0"/>
      <c r="QVM5" s="0"/>
      <c r="QVN5" s="0"/>
      <c r="QVO5" s="0"/>
      <c r="QVP5" s="0"/>
      <c r="QVQ5" s="0"/>
      <c r="QVR5" s="0"/>
      <c r="QVS5" s="0"/>
      <c r="QVT5" s="0"/>
      <c r="QVU5" s="0"/>
      <c r="QVV5" s="0"/>
      <c r="QVW5" s="0"/>
      <c r="QVX5" s="0"/>
      <c r="QVY5" s="0"/>
      <c r="QVZ5" s="0"/>
      <c r="QWA5" s="0"/>
      <c r="QWB5" s="0"/>
      <c r="QWC5" s="0"/>
      <c r="QWD5" s="0"/>
      <c r="QWE5" s="0"/>
      <c r="QWF5" s="0"/>
      <c r="QWG5" s="0"/>
      <c r="QWH5" s="0"/>
      <c r="QWI5" s="0"/>
      <c r="QWJ5" s="0"/>
      <c r="QWK5" s="0"/>
      <c r="QWL5" s="0"/>
      <c r="QWM5" s="0"/>
      <c r="QWN5" s="0"/>
      <c r="QWO5" s="0"/>
      <c r="QWP5" s="0"/>
      <c r="QWQ5" s="0"/>
      <c r="QWR5" s="0"/>
      <c r="QWS5" s="0"/>
      <c r="QWT5" s="0"/>
      <c r="QWU5" s="0"/>
      <c r="QWV5" s="0"/>
      <c r="QWW5" s="0"/>
      <c r="QWX5" s="0"/>
      <c r="QWY5" s="0"/>
      <c r="QWZ5" s="0"/>
      <c r="QXA5" s="0"/>
      <c r="QXB5" s="0"/>
      <c r="QXC5" s="0"/>
      <c r="QXD5" s="0"/>
      <c r="QXE5" s="0"/>
      <c r="QXF5" s="0"/>
      <c r="QXG5" s="0"/>
      <c r="QXH5" s="0"/>
      <c r="QXI5" s="0"/>
      <c r="QXJ5" s="0"/>
      <c r="QXK5" s="0"/>
      <c r="QXL5" s="0"/>
      <c r="QXM5" s="0"/>
      <c r="QXN5" s="0"/>
      <c r="QXO5" s="0"/>
      <c r="QXP5" s="0"/>
      <c r="QXQ5" s="0"/>
      <c r="QXR5" s="0"/>
      <c r="QXS5" s="0"/>
      <c r="QXT5" s="0"/>
      <c r="QXU5" s="0"/>
      <c r="QXV5" s="0"/>
      <c r="QXW5" s="0"/>
      <c r="QXX5" s="0"/>
      <c r="QXY5" s="0"/>
      <c r="QXZ5" s="0"/>
      <c r="QYA5" s="0"/>
      <c r="QYB5" s="0"/>
      <c r="QYC5" s="0"/>
      <c r="QYD5" s="0"/>
      <c r="QYE5" s="0"/>
      <c r="QYF5" s="0"/>
      <c r="QYG5" s="0"/>
      <c r="QYH5" s="0"/>
      <c r="QYI5" s="0"/>
      <c r="QYJ5" s="0"/>
      <c r="QYK5" s="0"/>
      <c r="QYL5" s="0"/>
      <c r="QYM5" s="0"/>
      <c r="QYN5" s="0"/>
      <c r="QYO5" s="0"/>
      <c r="QYP5" s="0"/>
      <c r="QYQ5" s="0"/>
      <c r="QYR5" s="0"/>
      <c r="QYS5" s="0"/>
      <c r="QYT5" s="0"/>
      <c r="QYU5" s="0"/>
      <c r="QYV5" s="0"/>
      <c r="QYW5" s="0"/>
      <c r="QYX5" s="0"/>
      <c r="QYY5" s="0"/>
      <c r="QYZ5" s="0"/>
      <c r="QZA5" s="0"/>
      <c r="QZB5" s="0"/>
      <c r="QZC5" s="0"/>
      <c r="QZD5" s="0"/>
      <c r="QZE5" s="0"/>
      <c r="QZF5" s="0"/>
      <c r="QZG5" s="0"/>
      <c r="QZH5" s="0"/>
      <c r="QZI5" s="0"/>
      <c r="QZJ5" s="0"/>
      <c r="QZK5" s="0"/>
      <c r="QZL5" s="0"/>
      <c r="QZM5" s="0"/>
      <c r="QZN5" s="0"/>
      <c r="QZO5" s="0"/>
      <c r="QZP5" s="0"/>
      <c r="QZQ5" s="0"/>
      <c r="QZR5" s="0"/>
      <c r="QZS5" s="0"/>
      <c r="QZT5" s="0"/>
      <c r="QZU5" s="0"/>
      <c r="QZV5" s="0"/>
      <c r="QZW5" s="0"/>
      <c r="QZX5" s="0"/>
      <c r="QZY5" s="0"/>
      <c r="QZZ5" s="0"/>
      <c r="RAA5" s="0"/>
      <c r="RAB5" s="0"/>
      <c r="RAC5" s="0"/>
      <c r="RAD5" s="0"/>
      <c r="RAE5" s="0"/>
      <c r="RAF5" s="0"/>
      <c r="RAG5" s="0"/>
      <c r="RAH5" s="0"/>
      <c r="RAI5" s="0"/>
      <c r="RAJ5" s="0"/>
      <c r="RAK5" s="0"/>
      <c r="RAL5" s="0"/>
      <c r="RAM5" s="0"/>
      <c r="RAN5" s="0"/>
      <c r="RAO5" s="0"/>
      <c r="RAP5" s="0"/>
      <c r="RAQ5" s="0"/>
      <c r="RAR5" s="0"/>
      <c r="RAS5" s="0"/>
      <c r="RAT5" s="0"/>
      <c r="RAU5" s="0"/>
      <c r="RAV5" s="0"/>
      <c r="RAW5" s="0"/>
      <c r="RAX5" s="0"/>
      <c r="RAY5" s="0"/>
      <c r="RAZ5" s="0"/>
      <c r="RBA5" s="0"/>
      <c r="RBB5" s="0"/>
      <c r="RBC5" s="0"/>
      <c r="RBD5" s="0"/>
      <c r="RBE5" s="0"/>
      <c r="RBF5" s="0"/>
      <c r="RBG5" s="0"/>
      <c r="RBH5" s="0"/>
      <c r="RBI5" s="0"/>
      <c r="RBJ5" s="0"/>
      <c r="RBK5" s="0"/>
      <c r="RBL5" s="0"/>
      <c r="RBM5" s="0"/>
      <c r="RBN5" s="0"/>
      <c r="RBO5" s="0"/>
      <c r="RBP5" s="0"/>
      <c r="RBQ5" s="0"/>
      <c r="RBR5" s="0"/>
      <c r="RBS5" s="0"/>
      <c r="RBT5" s="0"/>
      <c r="RBU5" s="0"/>
      <c r="RBV5" s="0"/>
      <c r="RBW5" s="0"/>
      <c r="RBX5" s="0"/>
      <c r="RBY5" s="0"/>
      <c r="RBZ5" s="0"/>
      <c r="RCA5" s="0"/>
      <c r="RCB5" s="0"/>
      <c r="RCC5" s="0"/>
      <c r="RCD5" s="0"/>
      <c r="RCE5" s="0"/>
      <c r="RCF5" s="0"/>
      <c r="RCG5" s="0"/>
      <c r="RCH5" s="0"/>
      <c r="RCI5" s="0"/>
      <c r="RCJ5" s="0"/>
      <c r="RCK5" s="0"/>
      <c r="RCL5" s="0"/>
      <c r="RCM5" s="0"/>
      <c r="RCN5" s="0"/>
      <c r="RCO5" s="0"/>
      <c r="RCP5" s="0"/>
      <c r="RCQ5" s="0"/>
      <c r="RCR5" s="0"/>
      <c r="RCS5" s="0"/>
      <c r="RCT5" s="0"/>
      <c r="RCU5" s="0"/>
      <c r="RCV5" s="0"/>
      <c r="RCW5" s="0"/>
      <c r="RCX5" s="0"/>
      <c r="RCY5" s="0"/>
      <c r="RCZ5" s="0"/>
      <c r="RDA5" s="0"/>
      <c r="RDB5" s="0"/>
      <c r="RDC5" s="0"/>
      <c r="RDD5" s="0"/>
      <c r="RDE5" s="0"/>
      <c r="RDF5" s="0"/>
      <c r="RDG5" s="0"/>
      <c r="RDH5" s="0"/>
      <c r="RDI5" s="0"/>
      <c r="RDJ5" s="0"/>
      <c r="RDK5" s="0"/>
      <c r="RDL5" s="0"/>
      <c r="RDM5" s="0"/>
      <c r="RDN5" s="0"/>
      <c r="RDO5" s="0"/>
      <c r="RDP5" s="0"/>
      <c r="RDQ5" s="0"/>
      <c r="RDR5" s="0"/>
      <c r="RDS5" s="0"/>
      <c r="RDT5" s="0"/>
      <c r="RDU5" s="0"/>
      <c r="RDV5" s="0"/>
      <c r="RDW5" s="0"/>
      <c r="RDX5" s="0"/>
      <c r="RDY5" s="0"/>
      <c r="RDZ5" s="0"/>
      <c r="REA5" s="0"/>
      <c r="REB5" s="0"/>
      <c r="REC5" s="0"/>
      <c r="RED5" s="0"/>
      <c r="REE5" s="0"/>
      <c r="REF5" s="0"/>
      <c r="REG5" s="0"/>
      <c r="REH5" s="0"/>
      <c r="REI5" s="0"/>
      <c r="REJ5" s="0"/>
      <c r="REK5" s="0"/>
      <c r="REL5" s="0"/>
      <c r="REM5" s="0"/>
      <c r="REN5" s="0"/>
      <c r="REO5" s="0"/>
      <c r="REP5" s="0"/>
      <c r="REQ5" s="0"/>
      <c r="RER5" s="0"/>
      <c r="RES5" s="0"/>
      <c r="RET5" s="0"/>
      <c r="REU5" s="0"/>
      <c r="REV5" s="0"/>
      <c r="REW5" s="0"/>
      <c r="REX5" s="0"/>
      <c r="REY5" s="0"/>
      <c r="REZ5" s="0"/>
      <c r="RFA5" s="0"/>
      <c r="RFB5" s="0"/>
      <c r="RFC5" s="0"/>
      <c r="RFD5" s="0"/>
      <c r="RFE5" s="0"/>
      <c r="RFF5" s="0"/>
      <c r="RFG5" s="0"/>
      <c r="RFH5" s="0"/>
      <c r="RFI5" s="0"/>
      <c r="RFJ5" s="0"/>
      <c r="RFK5" s="0"/>
      <c r="RFL5" s="0"/>
      <c r="RFM5" s="0"/>
      <c r="RFN5" s="0"/>
      <c r="RFO5" s="0"/>
      <c r="RFP5" s="0"/>
      <c r="RFQ5" s="0"/>
      <c r="RFR5" s="0"/>
      <c r="RFS5" s="0"/>
      <c r="RFT5" s="0"/>
      <c r="RFU5" s="0"/>
      <c r="RFV5" s="0"/>
      <c r="RFW5" s="0"/>
      <c r="RFX5" s="0"/>
      <c r="RFY5" s="0"/>
      <c r="RFZ5" s="0"/>
      <c r="RGA5" s="0"/>
      <c r="RGB5" s="0"/>
      <c r="RGC5" s="0"/>
      <c r="RGD5" s="0"/>
      <c r="RGE5" s="0"/>
      <c r="RGF5" s="0"/>
      <c r="RGG5" s="0"/>
      <c r="RGH5" s="0"/>
      <c r="RGI5" s="0"/>
      <c r="RGJ5" s="0"/>
      <c r="RGK5" s="0"/>
      <c r="RGL5" s="0"/>
      <c r="RGM5" s="0"/>
      <c r="RGN5" s="0"/>
      <c r="RGO5" s="0"/>
      <c r="RGP5" s="0"/>
      <c r="RGQ5" s="0"/>
      <c r="RGR5" s="0"/>
      <c r="RGS5" s="0"/>
      <c r="RGT5" s="0"/>
      <c r="RGU5" s="0"/>
      <c r="RGV5" s="0"/>
      <c r="RGW5" s="0"/>
      <c r="RGX5" s="0"/>
      <c r="RGY5" s="0"/>
      <c r="RGZ5" s="0"/>
      <c r="RHA5" s="0"/>
      <c r="RHB5" s="0"/>
      <c r="RHC5" s="0"/>
      <c r="RHD5" s="0"/>
      <c r="RHE5" s="0"/>
      <c r="RHF5" s="0"/>
      <c r="RHG5" s="0"/>
      <c r="RHH5" s="0"/>
      <c r="RHI5" s="0"/>
      <c r="RHJ5" s="0"/>
      <c r="RHK5" s="0"/>
      <c r="RHL5" s="0"/>
      <c r="RHM5" s="0"/>
      <c r="RHN5" s="0"/>
      <c r="RHO5" s="0"/>
      <c r="RHP5" s="0"/>
      <c r="RHQ5" s="0"/>
      <c r="RHR5" s="0"/>
      <c r="RHS5" s="0"/>
      <c r="RHT5" s="0"/>
      <c r="RHU5" s="0"/>
      <c r="RHV5" s="0"/>
      <c r="RHW5" s="0"/>
      <c r="RHX5" s="0"/>
      <c r="RHY5" s="0"/>
      <c r="RHZ5" s="0"/>
      <c r="RIA5" s="0"/>
      <c r="RIB5" s="0"/>
      <c r="RIC5" s="0"/>
      <c r="RID5" s="0"/>
      <c r="RIE5" s="0"/>
      <c r="RIF5" s="0"/>
      <c r="RIG5" s="0"/>
      <c r="RIH5" s="0"/>
      <c r="RII5" s="0"/>
      <c r="RIJ5" s="0"/>
      <c r="RIK5" s="0"/>
      <c r="RIL5" s="0"/>
      <c r="RIM5" s="0"/>
      <c r="RIN5" s="0"/>
      <c r="RIO5" s="0"/>
      <c r="RIP5" s="0"/>
      <c r="RIQ5" s="0"/>
      <c r="RIR5" s="0"/>
      <c r="RIS5" s="0"/>
      <c r="RIT5" s="0"/>
      <c r="RIU5" s="0"/>
      <c r="RIV5" s="0"/>
      <c r="RIW5" s="0"/>
      <c r="RIX5" s="0"/>
      <c r="RIY5" s="0"/>
      <c r="RIZ5" s="0"/>
      <c r="RJA5" s="0"/>
      <c r="RJB5" s="0"/>
      <c r="RJC5" s="0"/>
      <c r="RJD5" s="0"/>
      <c r="RJE5" s="0"/>
      <c r="RJF5" s="0"/>
      <c r="RJG5" s="0"/>
      <c r="RJH5" s="0"/>
      <c r="RJI5" s="0"/>
      <c r="RJJ5" s="0"/>
      <c r="RJK5" s="0"/>
      <c r="RJL5" s="0"/>
      <c r="RJM5" s="0"/>
      <c r="RJN5" s="0"/>
      <c r="RJO5" s="0"/>
      <c r="RJP5" s="0"/>
      <c r="RJQ5" s="0"/>
      <c r="RJR5" s="0"/>
      <c r="RJS5" s="0"/>
      <c r="RJT5" s="0"/>
      <c r="RJU5" s="0"/>
      <c r="RJV5" s="0"/>
      <c r="RJW5" s="0"/>
      <c r="RJX5" s="0"/>
      <c r="RJY5" s="0"/>
      <c r="RJZ5" s="0"/>
      <c r="RKA5" s="0"/>
      <c r="RKB5" s="0"/>
      <c r="RKC5" s="0"/>
      <c r="RKD5" s="0"/>
      <c r="RKE5" s="0"/>
      <c r="RKF5" s="0"/>
      <c r="RKG5" s="0"/>
      <c r="RKH5" s="0"/>
      <c r="RKI5" s="0"/>
      <c r="RKJ5" s="0"/>
      <c r="RKK5" s="0"/>
      <c r="RKL5" s="0"/>
      <c r="RKM5" s="0"/>
      <c r="RKN5" s="0"/>
      <c r="RKO5" s="0"/>
      <c r="RKP5" s="0"/>
      <c r="RKQ5" s="0"/>
      <c r="RKR5" s="0"/>
      <c r="RKS5" s="0"/>
      <c r="RKT5" s="0"/>
      <c r="RKU5" s="0"/>
      <c r="RKV5" s="0"/>
      <c r="RKW5" s="0"/>
      <c r="RKX5" s="0"/>
      <c r="RKY5" s="0"/>
      <c r="RKZ5" s="0"/>
      <c r="RLA5" s="0"/>
      <c r="RLB5" s="0"/>
      <c r="RLC5" s="0"/>
      <c r="RLD5" s="0"/>
      <c r="RLE5" s="0"/>
      <c r="RLF5" s="0"/>
      <c r="RLG5" s="0"/>
      <c r="RLH5" s="0"/>
      <c r="RLI5" s="0"/>
      <c r="RLJ5" s="0"/>
      <c r="RLK5" s="0"/>
      <c r="RLL5" s="0"/>
      <c r="RLM5" s="0"/>
      <c r="RLN5" s="0"/>
      <c r="RLO5" s="0"/>
      <c r="RLP5" s="0"/>
      <c r="RLQ5" s="0"/>
      <c r="RLR5" s="0"/>
      <c r="RLS5" s="0"/>
      <c r="RLT5" s="0"/>
      <c r="RLU5" s="0"/>
      <c r="RLV5" s="0"/>
      <c r="RLW5" s="0"/>
      <c r="RLX5" s="0"/>
      <c r="RLY5" s="0"/>
      <c r="RLZ5" s="0"/>
      <c r="RMA5" s="0"/>
      <c r="RMB5" s="0"/>
      <c r="RMC5" s="0"/>
      <c r="RMD5" s="0"/>
      <c r="RME5" s="0"/>
      <c r="RMF5" s="0"/>
      <c r="RMG5" s="0"/>
      <c r="RMH5" s="0"/>
      <c r="RMI5" s="0"/>
      <c r="RMJ5" s="0"/>
      <c r="RMK5" s="0"/>
      <c r="RML5" s="0"/>
      <c r="RMM5" s="0"/>
      <c r="RMN5" s="0"/>
      <c r="RMO5" s="0"/>
      <c r="RMP5" s="0"/>
      <c r="RMQ5" s="0"/>
      <c r="RMR5" s="0"/>
      <c r="RMS5" s="0"/>
      <c r="RMT5" s="0"/>
      <c r="RMU5" s="0"/>
      <c r="RMV5" s="0"/>
      <c r="RMW5" s="0"/>
      <c r="RMX5" s="0"/>
      <c r="RMY5" s="0"/>
      <c r="RMZ5" s="0"/>
      <c r="RNA5" s="0"/>
      <c r="RNB5" s="0"/>
      <c r="RNC5" s="0"/>
      <c r="RND5" s="0"/>
      <c r="RNE5" s="0"/>
      <c r="RNF5" s="0"/>
      <c r="RNG5" s="0"/>
      <c r="RNH5" s="0"/>
      <c r="RNI5" s="0"/>
      <c r="RNJ5" s="0"/>
      <c r="RNK5" s="0"/>
      <c r="RNL5" s="0"/>
      <c r="RNM5" s="0"/>
      <c r="RNN5" s="0"/>
      <c r="RNO5" s="0"/>
      <c r="RNP5" s="0"/>
      <c r="RNQ5" s="0"/>
      <c r="RNR5" s="0"/>
      <c r="RNS5" s="0"/>
      <c r="RNT5" s="0"/>
      <c r="RNU5" s="0"/>
      <c r="RNV5" s="0"/>
      <c r="RNW5" s="0"/>
      <c r="RNX5" s="0"/>
      <c r="RNY5" s="0"/>
      <c r="RNZ5" s="0"/>
      <c r="ROA5" s="0"/>
      <c r="ROB5" s="0"/>
      <c r="ROC5" s="0"/>
      <c r="ROD5" s="0"/>
      <c r="ROE5" s="0"/>
      <c r="ROF5" s="0"/>
      <c r="ROG5" s="0"/>
      <c r="ROH5" s="0"/>
      <c r="ROI5" s="0"/>
      <c r="ROJ5" s="0"/>
      <c r="ROK5" s="0"/>
      <c r="ROL5" s="0"/>
      <c r="ROM5" s="0"/>
      <c r="RON5" s="0"/>
      <c r="ROO5" s="0"/>
      <c r="ROP5" s="0"/>
      <c r="ROQ5" s="0"/>
      <c r="ROR5" s="0"/>
      <c r="ROS5" s="0"/>
      <c r="ROT5" s="0"/>
      <c r="ROU5" s="0"/>
      <c r="ROV5" s="0"/>
      <c r="ROW5" s="0"/>
      <c r="ROX5" s="0"/>
      <c r="ROY5" s="0"/>
      <c r="ROZ5" s="0"/>
      <c r="RPA5" s="0"/>
      <c r="RPB5" s="0"/>
      <c r="RPC5" s="0"/>
      <c r="RPD5" s="0"/>
      <c r="RPE5" s="0"/>
      <c r="RPF5" s="0"/>
      <c r="RPG5" s="0"/>
      <c r="RPH5" s="0"/>
      <c r="RPI5" s="0"/>
      <c r="RPJ5" s="0"/>
      <c r="RPK5" s="0"/>
      <c r="RPL5" s="0"/>
      <c r="RPM5" s="0"/>
      <c r="RPN5" s="0"/>
      <c r="RPO5" s="0"/>
      <c r="RPP5" s="0"/>
      <c r="RPQ5" s="0"/>
      <c r="RPR5" s="0"/>
      <c r="RPS5" s="0"/>
      <c r="RPT5" s="0"/>
      <c r="RPU5" s="0"/>
      <c r="RPV5" s="0"/>
      <c r="RPW5" s="0"/>
      <c r="RPX5" s="0"/>
      <c r="RPY5" s="0"/>
      <c r="RPZ5" s="0"/>
      <c r="RQA5" s="0"/>
      <c r="RQB5" s="0"/>
      <c r="RQC5" s="0"/>
      <c r="RQD5" s="0"/>
      <c r="RQE5" s="0"/>
      <c r="RQF5" s="0"/>
      <c r="RQG5" s="0"/>
      <c r="RQH5" s="0"/>
      <c r="RQI5" s="0"/>
      <c r="RQJ5" s="0"/>
      <c r="RQK5" s="0"/>
      <c r="RQL5" s="0"/>
      <c r="RQM5" s="0"/>
      <c r="RQN5" s="0"/>
      <c r="RQO5" s="0"/>
      <c r="RQP5" s="0"/>
      <c r="RQQ5" s="0"/>
      <c r="RQR5" s="0"/>
      <c r="RQS5" s="0"/>
      <c r="RQT5" s="0"/>
      <c r="RQU5" s="0"/>
      <c r="RQV5" s="0"/>
      <c r="RQW5" s="0"/>
      <c r="RQX5" s="0"/>
      <c r="RQY5" s="0"/>
      <c r="RQZ5" s="0"/>
      <c r="RRA5" s="0"/>
      <c r="RRB5" s="0"/>
      <c r="RRC5" s="0"/>
      <c r="RRD5" s="0"/>
      <c r="RRE5" s="0"/>
      <c r="RRF5" s="0"/>
      <c r="RRG5" s="0"/>
      <c r="RRH5" s="0"/>
      <c r="RRI5" s="0"/>
      <c r="RRJ5" s="0"/>
      <c r="RRK5" s="0"/>
      <c r="RRL5" s="0"/>
      <c r="RRM5" s="0"/>
      <c r="RRN5" s="0"/>
      <c r="RRO5" s="0"/>
      <c r="RRP5" s="0"/>
      <c r="RRQ5" s="0"/>
      <c r="RRR5" s="0"/>
      <c r="RRS5" s="0"/>
      <c r="RRT5" s="0"/>
      <c r="RRU5" s="0"/>
      <c r="RRV5" s="0"/>
      <c r="RRW5" s="0"/>
      <c r="RRX5" s="0"/>
      <c r="RRY5" s="0"/>
      <c r="RRZ5" s="0"/>
      <c r="RSA5" s="0"/>
      <c r="RSB5" s="0"/>
      <c r="RSC5" s="0"/>
      <c r="RSD5" s="0"/>
      <c r="RSE5" s="0"/>
      <c r="RSF5" s="0"/>
      <c r="RSG5" s="0"/>
      <c r="RSH5" s="0"/>
      <c r="RSI5" s="0"/>
      <c r="RSJ5" s="0"/>
      <c r="RSK5" s="0"/>
      <c r="RSL5" s="0"/>
      <c r="RSM5" s="0"/>
      <c r="RSN5" s="0"/>
      <c r="RSO5" s="0"/>
      <c r="RSP5" s="0"/>
      <c r="RSQ5" s="0"/>
      <c r="RSR5" s="0"/>
      <c r="RSS5" s="0"/>
      <c r="RST5" s="0"/>
      <c r="RSU5" s="0"/>
      <c r="RSV5" s="0"/>
      <c r="RSW5" s="0"/>
      <c r="RSX5" s="0"/>
      <c r="RSY5" s="0"/>
      <c r="RSZ5" s="0"/>
      <c r="RTA5" s="0"/>
      <c r="RTB5" s="0"/>
      <c r="RTC5" s="0"/>
      <c r="RTD5" s="0"/>
      <c r="RTE5" s="0"/>
      <c r="RTF5" s="0"/>
      <c r="RTG5" s="0"/>
      <c r="RTH5" s="0"/>
      <c r="RTI5" s="0"/>
      <c r="RTJ5" s="0"/>
      <c r="RTK5" s="0"/>
      <c r="RTL5" s="0"/>
      <c r="RTM5" s="0"/>
      <c r="RTN5" s="0"/>
      <c r="RTO5" s="0"/>
      <c r="RTP5" s="0"/>
      <c r="RTQ5" s="0"/>
      <c r="RTR5" s="0"/>
      <c r="RTS5" s="0"/>
      <c r="RTT5" s="0"/>
      <c r="RTU5" s="0"/>
      <c r="RTV5" s="0"/>
      <c r="RTW5" s="0"/>
      <c r="RTX5" s="0"/>
      <c r="RTY5" s="0"/>
      <c r="RTZ5" s="0"/>
      <c r="RUA5" s="0"/>
      <c r="RUB5" s="0"/>
      <c r="RUC5" s="0"/>
      <c r="RUD5" s="0"/>
      <c r="RUE5" s="0"/>
      <c r="RUF5" s="0"/>
      <c r="RUG5" s="0"/>
      <c r="RUH5" s="0"/>
      <c r="RUI5" s="0"/>
      <c r="RUJ5" s="0"/>
      <c r="RUK5" s="0"/>
      <c r="RUL5" s="0"/>
      <c r="RUM5" s="0"/>
      <c r="RUN5" s="0"/>
      <c r="RUO5" s="0"/>
      <c r="RUP5" s="0"/>
      <c r="RUQ5" s="0"/>
      <c r="RUR5" s="0"/>
      <c r="RUS5" s="0"/>
      <c r="RUT5" s="0"/>
      <c r="RUU5" s="0"/>
      <c r="RUV5" s="0"/>
      <c r="RUW5" s="0"/>
      <c r="RUX5" s="0"/>
      <c r="RUY5" s="0"/>
      <c r="RUZ5" s="0"/>
      <c r="RVA5" s="0"/>
      <c r="RVB5" s="0"/>
      <c r="RVC5" s="0"/>
      <c r="RVD5" s="0"/>
      <c r="RVE5" s="0"/>
      <c r="RVF5" s="0"/>
      <c r="RVG5" s="0"/>
      <c r="RVH5" s="0"/>
      <c r="RVI5" s="0"/>
      <c r="RVJ5" s="0"/>
      <c r="RVK5" s="0"/>
      <c r="RVL5" s="0"/>
      <c r="RVM5" s="0"/>
      <c r="RVN5" s="0"/>
      <c r="RVO5" s="0"/>
      <c r="RVP5" s="0"/>
      <c r="RVQ5" s="0"/>
      <c r="RVR5" s="0"/>
      <c r="RVS5" s="0"/>
      <c r="RVT5" s="0"/>
      <c r="RVU5" s="0"/>
      <c r="RVV5" s="0"/>
      <c r="RVW5" s="0"/>
      <c r="RVX5" s="0"/>
      <c r="RVY5" s="0"/>
      <c r="RVZ5" s="0"/>
      <c r="RWA5" s="0"/>
      <c r="RWB5" s="0"/>
      <c r="RWC5" s="0"/>
      <c r="RWD5" s="0"/>
      <c r="RWE5" s="0"/>
      <c r="RWF5" s="0"/>
      <c r="RWG5" s="0"/>
      <c r="RWH5" s="0"/>
      <c r="RWI5" s="0"/>
      <c r="RWJ5" s="0"/>
      <c r="RWK5" s="0"/>
      <c r="RWL5" s="0"/>
      <c r="RWM5" s="0"/>
      <c r="RWN5" s="0"/>
      <c r="RWO5" s="0"/>
      <c r="RWP5" s="0"/>
      <c r="RWQ5" s="0"/>
      <c r="RWR5" s="0"/>
      <c r="RWS5" s="0"/>
      <c r="RWT5" s="0"/>
      <c r="RWU5" s="0"/>
      <c r="RWV5" s="0"/>
      <c r="RWW5" s="0"/>
      <c r="RWX5" s="0"/>
      <c r="RWY5" s="0"/>
      <c r="RWZ5" s="0"/>
      <c r="RXA5" s="0"/>
      <c r="RXB5" s="0"/>
      <c r="RXC5" s="0"/>
      <c r="RXD5" s="0"/>
      <c r="RXE5" s="0"/>
      <c r="RXF5" s="0"/>
      <c r="RXG5" s="0"/>
      <c r="RXH5" s="0"/>
      <c r="RXI5" s="0"/>
      <c r="RXJ5" s="0"/>
      <c r="RXK5" s="0"/>
      <c r="RXL5" s="0"/>
      <c r="RXM5" s="0"/>
      <c r="RXN5" s="0"/>
      <c r="RXO5" s="0"/>
      <c r="RXP5" s="0"/>
      <c r="RXQ5" s="0"/>
      <c r="RXR5" s="0"/>
      <c r="RXS5" s="0"/>
      <c r="RXT5" s="0"/>
      <c r="RXU5" s="0"/>
      <c r="RXV5" s="0"/>
      <c r="RXW5" s="0"/>
      <c r="RXX5" s="0"/>
      <c r="RXY5" s="0"/>
      <c r="RXZ5" s="0"/>
      <c r="RYA5" s="0"/>
      <c r="RYB5" s="0"/>
      <c r="RYC5" s="0"/>
      <c r="RYD5" s="0"/>
      <c r="RYE5" s="0"/>
      <c r="RYF5" s="0"/>
      <c r="RYG5" s="0"/>
      <c r="RYH5" s="0"/>
      <c r="RYI5" s="0"/>
      <c r="RYJ5" s="0"/>
      <c r="RYK5" s="0"/>
      <c r="RYL5" s="0"/>
      <c r="RYM5" s="0"/>
      <c r="RYN5" s="0"/>
      <c r="RYO5" s="0"/>
      <c r="RYP5" s="0"/>
      <c r="RYQ5" s="0"/>
      <c r="RYR5" s="0"/>
      <c r="RYS5" s="0"/>
      <c r="RYT5" s="0"/>
      <c r="RYU5" s="0"/>
      <c r="RYV5" s="0"/>
      <c r="RYW5" s="0"/>
      <c r="RYX5" s="0"/>
      <c r="RYY5" s="0"/>
      <c r="RYZ5" s="0"/>
      <c r="RZA5" s="0"/>
      <c r="RZB5" s="0"/>
      <c r="RZC5" s="0"/>
      <c r="RZD5" s="0"/>
      <c r="RZE5" s="0"/>
      <c r="RZF5" s="0"/>
      <c r="RZG5" s="0"/>
      <c r="RZH5" s="0"/>
      <c r="RZI5" s="0"/>
      <c r="RZJ5" s="0"/>
      <c r="RZK5" s="0"/>
      <c r="RZL5" s="0"/>
      <c r="RZM5" s="0"/>
      <c r="RZN5" s="0"/>
      <c r="RZO5" s="0"/>
      <c r="RZP5" s="0"/>
      <c r="RZQ5" s="0"/>
      <c r="RZR5" s="0"/>
      <c r="RZS5" s="0"/>
      <c r="RZT5" s="0"/>
      <c r="RZU5" s="0"/>
      <c r="RZV5" s="0"/>
      <c r="RZW5" s="0"/>
      <c r="RZX5" s="0"/>
      <c r="RZY5" s="0"/>
      <c r="RZZ5" s="0"/>
      <c r="SAA5" s="0"/>
      <c r="SAB5" s="0"/>
      <c r="SAC5" s="0"/>
      <c r="SAD5" s="0"/>
      <c r="SAE5" s="0"/>
      <c r="SAF5" s="0"/>
      <c r="SAG5" s="0"/>
      <c r="SAH5" s="0"/>
      <c r="SAI5" s="0"/>
      <c r="SAJ5" s="0"/>
      <c r="SAK5" s="0"/>
      <c r="SAL5" s="0"/>
      <c r="SAM5" s="0"/>
      <c r="SAN5" s="0"/>
      <c r="SAO5" s="0"/>
      <c r="SAP5" s="0"/>
      <c r="SAQ5" s="0"/>
      <c r="SAR5" s="0"/>
      <c r="SAS5" s="0"/>
      <c r="SAT5" s="0"/>
      <c r="SAU5" s="0"/>
      <c r="SAV5" s="0"/>
      <c r="SAW5" s="0"/>
      <c r="SAX5" s="0"/>
      <c r="SAY5" s="0"/>
      <c r="SAZ5" s="0"/>
      <c r="SBA5" s="0"/>
      <c r="SBB5" s="0"/>
      <c r="SBC5" s="0"/>
      <c r="SBD5" s="0"/>
      <c r="SBE5" s="0"/>
      <c r="SBF5" s="0"/>
      <c r="SBG5" s="0"/>
      <c r="SBH5" s="0"/>
      <c r="SBI5" s="0"/>
      <c r="SBJ5" s="0"/>
      <c r="SBK5" s="0"/>
      <c r="SBL5" s="0"/>
      <c r="SBM5" s="0"/>
      <c r="SBN5" s="0"/>
      <c r="SBO5" s="0"/>
      <c r="SBP5" s="0"/>
      <c r="SBQ5" s="0"/>
      <c r="SBR5" s="0"/>
      <c r="SBS5" s="0"/>
      <c r="SBT5" s="0"/>
      <c r="SBU5" s="0"/>
      <c r="SBV5" s="0"/>
      <c r="SBW5" s="0"/>
      <c r="SBX5" s="0"/>
      <c r="SBY5" s="0"/>
      <c r="SBZ5" s="0"/>
      <c r="SCA5" s="0"/>
      <c r="SCB5" s="0"/>
      <c r="SCC5" s="0"/>
      <c r="SCD5" s="0"/>
      <c r="SCE5" s="0"/>
      <c r="SCF5" s="0"/>
      <c r="SCG5" s="0"/>
      <c r="SCH5" s="0"/>
      <c r="SCI5" s="0"/>
      <c r="SCJ5" s="0"/>
      <c r="SCK5" s="0"/>
      <c r="SCL5" s="0"/>
      <c r="SCM5" s="0"/>
      <c r="SCN5" s="0"/>
      <c r="SCO5" s="0"/>
      <c r="SCP5" s="0"/>
      <c r="SCQ5" s="0"/>
      <c r="SCR5" s="0"/>
      <c r="SCS5" s="0"/>
      <c r="SCT5" s="0"/>
      <c r="SCU5" s="0"/>
      <c r="SCV5" s="0"/>
      <c r="SCW5" s="0"/>
      <c r="SCX5" s="0"/>
      <c r="SCY5" s="0"/>
      <c r="SCZ5" s="0"/>
      <c r="SDA5" s="0"/>
      <c r="SDB5" s="0"/>
      <c r="SDC5" s="0"/>
      <c r="SDD5" s="0"/>
      <c r="SDE5" s="0"/>
      <c r="SDF5" s="0"/>
      <c r="SDG5" s="0"/>
      <c r="SDH5" s="0"/>
      <c r="SDI5" s="0"/>
      <c r="SDJ5" s="0"/>
      <c r="SDK5" s="0"/>
      <c r="SDL5" s="0"/>
      <c r="SDM5" s="0"/>
      <c r="SDN5" s="0"/>
      <c r="SDO5" s="0"/>
      <c r="SDP5" s="0"/>
      <c r="SDQ5" s="0"/>
      <c r="SDR5" s="0"/>
      <c r="SDS5" s="0"/>
      <c r="SDT5" s="0"/>
      <c r="SDU5" s="0"/>
      <c r="SDV5" s="0"/>
      <c r="SDW5" s="0"/>
      <c r="SDX5" s="0"/>
      <c r="SDY5" s="0"/>
      <c r="SDZ5" s="0"/>
      <c r="SEA5" s="0"/>
      <c r="SEB5" s="0"/>
      <c r="SEC5" s="0"/>
      <c r="SED5" s="0"/>
      <c r="SEE5" s="0"/>
      <c r="SEF5" s="0"/>
      <c r="SEG5" s="0"/>
      <c r="SEH5" s="0"/>
      <c r="SEI5" s="0"/>
      <c r="SEJ5" s="0"/>
      <c r="SEK5" s="0"/>
      <c r="SEL5" s="0"/>
      <c r="SEM5" s="0"/>
      <c r="SEN5" s="0"/>
      <c r="SEO5" s="0"/>
      <c r="SEP5" s="0"/>
      <c r="SEQ5" s="0"/>
      <c r="SER5" s="0"/>
      <c r="SES5" s="0"/>
      <c r="SET5" s="0"/>
      <c r="SEU5" s="0"/>
      <c r="SEV5" s="0"/>
      <c r="SEW5" s="0"/>
      <c r="SEX5" s="0"/>
      <c r="SEY5" s="0"/>
      <c r="SEZ5" s="0"/>
      <c r="SFA5" s="0"/>
      <c r="SFB5" s="0"/>
      <c r="SFC5" s="0"/>
      <c r="SFD5" s="0"/>
      <c r="SFE5" s="0"/>
      <c r="SFF5" s="0"/>
      <c r="SFG5" s="0"/>
      <c r="SFH5" s="0"/>
      <c r="SFI5" s="0"/>
      <c r="SFJ5" s="0"/>
      <c r="SFK5" s="0"/>
      <c r="SFL5" s="0"/>
      <c r="SFM5" s="0"/>
      <c r="SFN5" s="0"/>
      <c r="SFO5" s="0"/>
      <c r="SFP5" s="0"/>
      <c r="SFQ5" s="0"/>
      <c r="SFR5" s="0"/>
      <c r="SFS5" s="0"/>
      <c r="SFT5" s="0"/>
      <c r="SFU5" s="0"/>
      <c r="SFV5" s="0"/>
      <c r="SFW5" s="0"/>
      <c r="SFX5" s="0"/>
      <c r="SFY5" s="0"/>
      <c r="SFZ5" s="0"/>
      <c r="SGA5" s="0"/>
      <c r="SGB5" s="0"/>
      <c r="SGC5" s="0"/>
      <c r="SGD5" s="0"/>
      <c r="SGE5" s="0"/>
      <c r="SGF5" s="0"/>
      <c r="SGG5" s="0"/>
      <c r="SGH5" s="0"/>
      <c r="SGI5" s="0"/>
      <c r="SGJ5" s="0"/>
      <c r="SGK5" s="0"/>
      <c r="SGL5" s="0"/>
      <c r="SGM5" s="0"/>
      <c r="SGN5" s="0"/>
      <c r="SGO5" s="0"/>
      <c r="SGP5" s="0"/>
      <c r="SGQ5" s="0"/>
      <c r="SGR5" s="0"/>
      <c r="SGS5" s="0"/>
      <c r="SGT5" s="0"/>
      <c r="SGU5" s="0"/>
      <c r="SGV5" s="0"/>
      <c r="SGW5" s="0"/>
      <c r="SGX5" s="0"/>
      <c r="SGY5" s="0"/>
      <c r="SGZ5" s="0"/>
      <c r="SHA5" s="0"/>
      <c r="SHB5" s="0"/>
      <c r="SHC5" s="0"/>
      <c r="SHD5" s="0"/>
      <c r="SHE5" s="0"/>
      <c r="SHF5" s="0"/>
      <c r="SHG5" s="0"/>
      <c r="SHH5" s="0"/>
      <c r="SHI5" s="0"/>
      <c r="SHJ5" s="0"/>
      <c r="SHK5" s="0"/>
      <c r="SHL5" s="0"/>
      <c r="SHM5" s="0"/>
      <c r="SHN5" s="0"/>
      <c r="SHO5" s="0"/>
      <c r="SHP5" s="0"/>
      <c r="SHQ5" s="0"/>
      <c r="SHR5" s="0"/>
      <c r="SHS5" s="0"/>
      <c r="SHT5" s="0"/>
      <c r="SHU5" s="0"/>
      <c r="SHV5" s="0"/>
      <c r="SHW5" s="0"/>
      <c r="SHX5" s="0"/>
      <c r="SHY5" s="0"/>
      <c r="SHZ5" s="0"/>
      <c r="SIA5" s="0"/>
      <c r="SIB5" s="0"/>
      <c r="SIC5" s="0"/>
      <c r="SID5" s="0"/>
      <c r="SIE5" s="0"/>
      <c r="SIF5" s="0"/>
      <c r="SIG5" s="0"/>
      <c r="SIH5" s="0"/>
      <c r="SII5" s="0"/>
      <c r="SIJ5" s="0"/>
      <c r="SIK5" s="0"/>
      <c r="SIL5" s="0"/>
      <c r="SIM5" s="0"/>
      <c r="SIN5" s="0"/>
      <c r="SIO5" s="0"/>
      <c r="SIP5" s="0"/>
      <c r="SIQ5" s="0"/>
      <c r="SIR5" s="0"/>
      <c r="SIS5" s="0"/>
      <c r="SIT5" s="0"/>
      <c r="SIU5" s="0"/>
      <c r="SIV5" s="0"/>
      <c r="SIW5" s="0"/>
      <c r="SIX5" s="0"/>
      <c r="SIY5" s="0"/>
      <c r="SIZ5" s="0"/>
      <c r="SJA5" s="0"/>
      <c r="SJB5" s="0"/>
      <c r="SJC5" s="0"/>
      <c r="SJD5" s="0"/>
      <c r="SJE5" s="0"/>
      <c r="SJF5" s="0"/>
      <c r="SJG5" s="0"/>
      <c r="SJH5" s="0"/>
      <c r="SJI5" s="0"/>
      <c r="SJJ5" s="0"/>
      <c r="SJK5" s="0"/>
      <c r="SJL5" s="0"/>
      <c r="SJM5" s="0"/>
      <c r="SJN5" s="0"/>
      <c r="SJO5" s="0"/>
      <c r="SJP5" s="0"/>
      <c r="SJQ5" s="0"/>
      <c r="SJR5" s="0"/>
      <c r="SJS5" s="0"/>
      <c r="SJT5" s="0"/>
      <c r="SJU5" s="0"/>
      <c r="SJV5" s="0"/>
      <c r="SJW5" s="0"/>
      <c r="SJX5" s="0"/>
      <c r="SJY5" s="0"/>
      <c r="SJZ5" s="0"/>
      <c r="SKA5" s="0"/>
      <c r="SKB5" s="0"/>
      <c r="SKC5" s="0"/>
      <c r="SKD5" s="0"/>
      <c r="SKE5" s="0"/>
      <c r="SKF5" s="0"/>
      <c r="SKG5" s="0"/>
      <c r="SKH5" s="0"/>
      <c r="SKI5" s="0"/>
      <c r="SKJ5" s="0"/>
      <c r="SKK5" s="0"/>
      <c r="SKL5" s="0"/>
      <c r="SKM5" s="0"/>
      <c r="SKN5" s="0"/>
      <c r="SKO5" s="0"/>
      <c r="SKP5" s="0"/>
      <c r="SKQ5" s="0"/>
      <c r="SKR5" s="0"/>
      <c r="SKS5" s="0"/>
      <c r="SKT5" s="0"/>
      <c r="SKU5" s="0"/>
      <c r="SKV5" s="0"/>
      <c r="SKW5" s="0"/>
      <c r="SKX5" s="0"/>
      <c r="SKY5" s="0"/>
      <c r="SKZ5" s="0"/>
      <c r="SLA5" s="0"/>
      <c r="SLB5" s="0"/>
      <c r="SLC5" s="0"/>
      <c r="SLD5" s="0"/>
      <c r="SLE5" s="0"/>
      <c r="SLF5" s="0"/>
      <c r="SLG5" s="0"/>
      <c r="SLH5" s="0"/>
      <c r="SLI5" s="0"/>
      <c r="SLJ5" s="0"/>
      <c r="SLK5" s="0"/>
      <c r="SLL5" s="0"/>
      <c r="SLM5" s="0"/>
      <c r="SLN5" s="0"/>
      <c r="SLO5" s="0"/>
      <c r="SLP5" s="0"/>
      <c r="SLQ5" s="0"/>
      <c r="SLR5" s="0"/>
      <c r="SLS5" s="0"/>
      <c r="SLT5" s="0"/>
      <c r="SLU5" s="0"/>
      <c r="SLV5" s="0"/>
      <c r="SLW5" s="0"/>
      <c r="SLX5" s="0"/>
      <c r="SLY5" s="0"/>
      <c r="SLZ5" s="0"/>
      <c r="SMA5" s="0"/>
      <c r="SMB5" s="0"/>
      <c r="SMC5" s="0"/>
      <c r="SMD5" s="0"/>
      <c r="SME5" s="0"/>
      <c r="SMF5" s="0"/>
      <c r="SMG5" s="0"/>
      <c r="SMH5" s="0"/>
      <c r="SMI5" s="0"/>
      <c r="SMJ5" s="0"/>
      <c r="SMK5" s="0"/>
      <c r="SML5" s="0"/>
      <c r="SMM5" s="0"/>
      <c r="SMN5" s="0"/>
      <c r="SMO5" s="0"/>
      <c r="SMP5" s="0"/>
      <c r="SMQ5" s="0"/>
      <c r="SMR5" s="0"/>
      <c r="SMS5" s="0"/>
      <c r="SMT5" s="0"/>
      <c r="SMU5" s="0"/>
      <c r="SMV5" s="0"/>
      <c r="SMW5" s="0"/>
      <c r="SMX5" s="0"/>
      <c r="SMY5" s="0"/>
      <c r="SMZ5" s="0"/>
      <c r="SNA5" s="0"/>
      <c r="SNB5" s="0"/>
      <c r="SNC5" s="0"/>
      <c r="SND5" s="0"/>
      <c r="SNE5" s="0"/>
      <c r="SNF5" s="0"/>
      <c r="SNG5" s="0"/>
      <c r="SNH5" s="0"/>
      <c r="SNI5" s="0"/>
      <c r="SNJ5" s="0"/>
      <c r="SNK5" s="0"/>
      <c r="SNL5" s="0"/>
      <c r="SNM5" s="0"/>
      <c r="SNN5" s="0"/>
      <c r="SNO5" s="0"/>
      <c r="SNP5" s="0"/>
      <c r="SNQ5" s="0"/>
      <c r="SNR5" s="0"/>
      <c r="SNS5" s="0"/>
      <c r="SNT5" s="0"/>
      <c r="SNU5" s="0"/>
      <c r="SNV5" s="0"/>
      <c r="SNW5" s="0"/>
      <c r="SNX5" s="0"/>
      <c r="SNY5" s="0"/>
      <c r="SNZ5" s="0"/>
      <c r="SOA5" s="0"/>
      <c r="SOB5" s="0"/>
      <c r="SOC5" s="0"/>
      <c r="SOD5" s="0"/>
      <c r="SOE5" s="0"/>
      <c r="SOF5" s="0"/>
      <c r="SOG5" s="0"/>
      <c r="SOH5" s="0"/>
      <c r="SOI5" s="0"/>
      <c r="SOJ5" s="0"/>
      <c r="SOK5" s="0"/>
      <c r="SOL5" s="0"/>
      <c r="SOM5" s="0"/>
      <c r="SON5" s="0"/>
      <c r="SOO5" s="0"/>
      <c r="SOP5" s="0"/>
      <c r="SOQ5" s="0"/>
      <c r="SOR5" s="0"/>
      <c r="SOS5" s="0"/>
      <c r="SOT5" s="0"/>
      <c r="SOU5" s="0"/>
      <c r="SOV5" s="0"/>
      <c r="SOW5" s="0"/>
      <c r="SOX5" s="0"/>
      <c r="SOY5" s="0"/>
      <c r="SOZ5" s="0"/>
      <c r="SPA5" s="0"/>
      <c r="SPB5" s="0"/>
      <c r="SPC5" s="0"/>
      <c r="SPD5" s="0"/>
      <c r="SPE5" s="0"/>
      <c r="SPF5" s="0"/>
      <c r="SPG5" s="0"/>
      <c r="SPH5" s="0"/>
      <c r="SPI5" s="0"/>
      <c r="SPJ5" s="0"/>
      <c r="SPK5" s="0"/>
      <c r="SPL5" s="0"/>
      <c r="SPM5" s="0"/>
      <c r="SPN5" s="0"/>
      <c r="SPO5" s="0"/>
      <c r="SPP5" s="0"/>
      <c r="SPQ5" s="0"/>
      <c r="SPR5" s="0"/>
      <c r="SPS5" s="0"/>
      <c r="SPT5" s="0"/>
      <c r="SPU5" s="0"/>
      <c r="SPV5" s="0"/>
      <c r="SPW5" s="0"/>
      <c r="SPX5" s="0"/>
      <c r="SPY5" s="0"/>
      <c r="SPZ5" s="0"/>
      <c r="SQA5" s="0"/>
      <c r="SQB5" s="0"/>
      <c r="SQC5" s="0"/>
      <c r="SQD5" s="0"/>
      <c r="SQE5" s="0"/>
      <c r="SQF5" s="0"/>
      <c r="SQG5" s="0"/>
      <c r="SQH5" s="0"/>
      <c r="SQI5" s="0"/>
      <c r="SQJ5" s="0"/>
      <c r="SQK5" s="0"/>
      <c r="SQL5" s="0"/>
      <c r="SQM5" s="0"/>
      <c r="SQN5" s="0"/>
      <c r="SQO5" s="0"/>
      <c r="SQP5" s="0"/>
      <c r="SQQ5" s="0"/>
      <c r="SQR5" s="0"/>
      <c r="SQS5" s="0"/>
      <c r="SQT5" s="0"/>
      <c r="SQU5" s="0"/>
      <c r="SQV5" s="0"/>
      <c r="SQW5" s="0"/>
      <c r="SQX5" s="0"/>
      <c r="SQY5" s="0"/>
      <c r="SQZ5" s="0"/>
      <c r="SRA5" s="0"/>
      <c r="SRB5" s="0"/>
      <c r="SRC5" s="0"/>
      <c r="SRD5" s="0"/>
      <c r="SRE5" s="0"/>
      <c r="SRF5" s="0"/>
      <c r="SRG5" s="0"/>
      <c r="SRH5" s="0"/>
      <c r="SRI5" s="0"/>
      <c r="SRJ5" s="0"/>
      <c r="SRK5" s="0"/>
      <c r="SRL5" s="0"/>
      <c r="SRM5" s="0"/>
      <c r="SRN5" s="0"/>
      <c r="SRO5" s="0"/>
      <c r="SRP5" s="0"/>
      <c r="SRQ5" s="0"/>
      <c r="SRR5" s="0"/>
      <c r="SRS5" s="0"/>
      <c r="SRT5" s="0"/>
      <c r="SRU5" s="0"/>
      <c r="SRV5" s="0"/>
      <c r="SRW5" s="0"/>
      <c r="SRX5" s="0"/>
      <c r="SRY5" s="0"/>
      <c r="SRZ5" s="0"/>
      <c r="SSA5" s="0"/>
      <c r="SSB5" s="0"/>
      <c r="SSC5" s="0"/>
      <c r="SSD5" s="0"/>
      <c r="SSE5" s="0"/>
      <c r="SSF5" s="0"/>
      <c r="SSG5" s="0"/>
      <c r="SSH5" s="0"/>
      <c r="SSI5" s="0"/>
      <c r="SSJ5" s="0"/>
      <c r="SSK5" s="0"/>
      <c r="SSL5" s="0"/>
      <c r="SSM5" s="0"/>
      <c r="SSN5" s="0"/>
      <c r="SSO5" s="0"/>
      <c r="SSP5" s="0"/>
      <c r="SSQ5" s="0"/>
      <c r="SSR5" s="0"/>
      <c r="SSS5" s="0"/>
      <c r="SST5" s="0"/>
      <c r="SSU5" s="0"/>
      <c r="SSV5" s="0"/>
      <c r="SSW5" s="0"/>
      <c r="SSX5" s="0"/>
      <c r="SSY5" s="0"/>
      <c r="SSZ5" s="0"/>
      <c r="STA5" s="0"/>
      <c r="STB5" s="0"/>
      <c r="STC5" s="0"/>
      <c r="STD5" s="0"/>
      <c r="STE5" s="0"/>
      <c r="STF5" s="0"/>
      <c r="STG5" s="0"/>
      <c r="STH5" s="0"/>
      <c r="STI5" s="0"/>
      <c r="STJ5" s="0"/>
      <c r="STK5" s="0"/>
      <c r="STL5" s="0"/>
      <c r="STM5" s="0"/>
      <c r="STN5" s="0"/>
      <c r="STO5" s="0"/>
      <c r="STP5" s="0"/>
      <c r="STQ5" s="0"/>
      <c r="STR5" s="0"/>
      <c r="STS5" s="0"/>
      <c r="STT5" s="0"/>
      <c r="STU5" s="0"/>
      <c r="STV5" s="0"/>
      <c r="STW5" s="0"/>
      <c r="STX5" s="0"/>
      <c r="STY5" s="0"/>
      <c r="STZ5" s="0"/>
      <c r="SUA5" s="0"/>
      <c r="SUB5" s="0"/>
      <c r="SUC5" s="0"/>
      <c r="SUD5" s="0"/>
      <c r="SUE5" s="0"/>
      <c r="SUF5" s="0"/>
      <c r="SUG5" s="0"/>
      <c r="SUH5" s="0"/>
      <c r="SUI5" s="0"/>
      <c r="SUJ5" s="0"/>
      <c r="SUK5" s="0"/>
      <c r="SUL5" s="0"/>
      <c r="SUM5" s="0"/>
      <c r="SUN5" s="0"/>
      <c r="SUO5" s="0"/>
      <c r="SUP5" s="0"/>
      <c r="SUQ5" s="0"/>
      <c r="SUR5" s="0"/>
      <c r="SUS5" s="0"/>
      <c r="SUT5" s="0"/>
      <c r="SUU5" s="0"/>
      <c r="SUV5" s="0"/>
      <c r="SUW5" s="0"/>
      <c r="SUX5" s="0"/>
      <c r="SUY5" s="0"/>
      <c r="SUZ5" s="0"/>
      <c r="SVA5" s="0"/>
      <c r="SVB5" s="0"/>
      <c r="SVC5" s="0"/>
      <c r="SVD5" s="0"/>
      <c r="SVE5" s="0"/>
      <c r="SVF5" s="0"/>
      <c r="SVG5" s="0"/>
      <c r="SVH5" s="0"/>
      <c r="SVI5" s="0"/>
      <c r="SVJ5" s="0"/>
      <c r="SVK5" s="0"/>
      <c r="SVL5" s="0"/>
      <c r="SVM5" s="0"/>
      <c r="SVN5" s="0"/>
      <c r="SVO5" s="0"/>
      <c r="SVP5" s="0"/>
      <c r="SVQ5" s="0"/>
      <c r="SVR5" s="0"/>
      <c r="SVS5" s="0"/>
      <c r="SVT5" s="0"/>
      <c r="SVU5" s="0"/>
      <c r="SVV5" s="0"/>
      <c r="SVW5" s="0"/>
      <c r="SVX5" s="0"/>
      <c r="SVY5" s="0"/>
      <c r="SVZ5" s="0"/>
      <c r="SWA5" s="0"/>
      <c r="SWB5" s="0"/>
      <c r="SWC5" s="0"/>
      <c r="SWD5" s="0"/>
      <c r="SWE5" s="0"/>
      <c r="SWF5" s="0"/>
      <c r="SWG5" s="0"/>
      <c r="SWH5" s="0"/>
      <c r="SWI5" s="0"/>
      <c r="SWJ5" s="0"/>
      <c r="SWK5" s="0"/>
      <c r="SWL5" s="0"/>
      <c r="SWM5" s="0"/>
      <c r="SWN5" s="0"/>
      <c r="SWO5" s="0"/>
      <c r="SWP5" s="0"/>
      <c r="SWQ5" s="0"/>
      <c r="SWR5" s="0"/>
      <c r="SWS5" s="0"/>
      <c r="SWT5" s="0"/>
      <c r="SWU5" s="0"/>
      <c r="SWV5" s="0"/>
      <c r="SWW5" s="0"/>
      <c r="SWX5" s="0"/>
      <c r="SWY5" s="0"/>
      <c r="SWZ5" s="0"/>
      <c r="SXA5" s="0"/>
      <c r="SXB5" s="0"/>
      <c r="SXC5" s="0"/>
      <c r="SXD5" s="0"/>
      <c r="SXE5" s="0"/>
      <c r="SXF5" s="0"/>
      <c r="SXG5" s="0"/>
      <c r="SXH5" s="0"/>
      <c r="SXI5" s="0"/>
      <c r="SXJ5" s="0"/>
      <c r="SXK5" s="0"/>
      <c r="SXL5" s="0"/>
      <c r="SXM5" s="0"/>
      <c r="SXN5" s="0"/>
      <c r="SXO5" s="0"/>
      <c r="SXP5" s="0"/>
      <c r="SXQ5" s="0"/>
      <c r="SXR5" s="0"/>
      <c r="SXS5" s="0"/>
      <c r="SXT5" s="0"/>
      <c r="SXU5" s="0"/>
      <c r="SXV5" s="0"/>
      <c r="SXW5" s="0"/>
      <c r="SXX5" s="0"/>
      <c r="SXY5" s="0"/>
      <c r="SXZ5" s="0"/>
      <c r="SYA5" s="0"/>
      <c r="SYB5" s="0"/>
      <c r="SYC5" s="0"/>
      <c r="SYD5" s="0"/>
      <c r="SYE5" s="0"/>
      <c r="SYF5" s="0"/>
      <c r="SYG5" s="0"/>
      <c r="SYH5" s="0"/>
      <c r="SYI5" s="0"/>
      <c r="SYJ5" s="0"/>
      <c r="SYK5" s="0"/>
      <c r="SYL5" s="0"/>
      <c r="SYM5" s="0"/>
      <c r="SYN5" s="0"/>
      <c r="SYO5" s="0"/>
      <c r="SYP5" s="0"/>
      <c r="SYQ5" s="0"/>
      <c r="SYR5" s="0"/>
      <c r="SYS5" s="0"/>
      <c r="SYT5" s="0"/>
      <c r="SYU5" s="0"/>
      <c r="SYV5" s="0"/>
      <c r="SYW5" s="0"/>
      <c r="SYX5" s="0"/>
      <c r="SYY5" s="0"/>
      <c r="SYZ5" s="0"/>
      <c r="SZA5" s="0"/>
      <c r="SZB5" s="0"/>
      <c r="SZC5" s="0"/>
      <c r="SZD5" s="0"/>
      <c r="SZE5" s="0"/>
      <c r="SZF5" s="0"/>
      <c r="SZG5" s="0"/>
      <c r="SZH5" s="0"/>
      <c r="SZI5" s="0"/>
      <c r="SZJ5" s="0"/>
      <c r="SZK5" s="0"/>
      <c r="SZL5" s="0"/>
      <c r="SZM5" s="0"/>
      <c r="SZN5" s="0"/>
      <c r="SZO5" s="0"/>
      <c r="SZP5" s="0"/>
      <c r="SZQ5" s="0"/>
      <c r="SZR5" s="0"/>
      <c r="SZS5" s="0"/>
      <c r="SZT5" s="0"/>
      <c r="SZU5" s="0"/>
      <c r="SZV5" s="0"/>
      <c r="SZW5" s="0"/>
      <c r="SZX5" s="0"/>
      <c r="SZY5" s="0"/>
      <c r="SZZ5" s="0"/>
      <c r="TAA5" s="0"/>
      <c r="TAB5" s="0"/>
      <c r="TAC5" s="0"/>
      <c r="TAD5" s="0"/>
      <c r="TAE5" s="0"/>
      <c r="TAF5" s="0"/>
      <c r="TAG5" s="0"/>
      <c r="TAH5" s="0"/>
      <c r="TAI5" s="0"/>
      <c r="TAJ5" s="0"/>
      <c r="TAK5" s="0"/>
      <c r="TAL5" s="0"/>
      <c r="TAM5" s="0"/>
      <c r="TAN5" s="0"/>
      <c r="TAO5" s="0"/>
      <c r="TAP5" s="0"/>
      <c r="TAQ5" s="0"/>
      <c r="TAR5" s="0"/>
      <c r="TAS5" s="0"/>
      <c r="TAT5" s="0"/>
      <c r="TAU5" s="0"/>
      <c r="TAV5" s="0"/>
      <c r="TAW5" s="0"/>
      <c r="TAX5" s="0"/>
      <c r="TAY5" s="0"/>
      <c r="TAZ5" s="0"/>
      <c r="TBA5" s="0"/>
      <c r="TBB5" s="0"/>
      <c r="TBC5" s="0"/>
      <c r="TBD5" s="0"/>
      <c r="TBE5" s="0"/>
      <c r="TBF5" s="0"/>
      <c r="TBG5" s="0"/>
      <c r="TBH5" s="0"/>
      <c r="TBI5" s="0"/>
      <c r="TBJ5" s="0"/>
      <c r="TBK5" s="0"/>
      <c r="TBL5" s="0"/>
      <c r="TBM5" s="0"/>
      <c r="TBN5" s="0"/>
      <c r="TBO5" s="0"/>
      <c r="TBP5" s="0"/>
      <c r="TBQ5" s="0"/>
      <c r="TBR5" s="0"/>
      <c r="TBS5" s="0"/>
      <c r="TBT5" s="0"/>
      <c r="TBU5" s="0"/>
      <c r="TBV5" s="0"/>
      <c r="TBW5" s="0"/>
      <c r="TBX5" s="0"/>
      <c r="TBY5" s="0"/>
      <c r="TBZ5" s="0"/>
      <c r="TCA5" s="0"/>
      <c r="TCB5" s="0"/>
      <c r="TCC5" s="0"/>
      <c r="TCD5" s="0"/>
      <c r="TCE5" s="0"/>
      <c r="TCF5" s="0"/>
      <c r="TCG5" s="0"/>
      <c r="TCH5" s="0"/>
      <c r="TCI5" s="0"/>
      <c r="TCJ5" s="0"/>
      <c r="TCK5" s="0"/>
      <c r="TCL5" s="0"/>
      <c r="TCM5" s="0"/>
      <c r="TCN5" s="0"/>
      <c r="TCO5" s="0"/>
      <c r="TCP5" s="0"/>
      <c r="TCQ5" s="0"/>
      <c r="TCR5" s="0"/>
      <c r="TCS5" s="0"/>
      <c r="TCT5" s="0"/>
      <c r="TCU5" s="0"/>
      <c r="TCV5" s="0"/>
      <c r="TCW5" s="0"/>
      <c r="TCX5" s="0"/>
      <c r="TCY5" s="0"/>
      <c r="TCZ5" s="0"/>
      <c r="TDA5" s="0"/>
      <c r="TDB5" s="0"/>
      <c r="TDC5" s="0"/>
      <c r="TDD5" s="0"/>
      <c r="TDE5" s="0"/>
      <c r="TDF5" s="0"/>
      <c r="TDG5" s="0"/>
      <c r="TDH5" s="0"/>
      <c r="TDI5" s="0"/>
      <c r="TDJ5" s="0"/>
      <c r="TDK5" s="0"/>
      <c r="TDL5" s="0"/>
      <c r="TDM5" s="0"/>
      <c r="TDN5" s="0"/>
      <c r="TDO5" s="0"/>
      <c r="TDP5" s="0"/>
      <c r="TDQ5" s="0"/>
      <c r="TDR5" s="0"/>
      <c r="TDS5" s="0"/>
      <c r="TDT5" s="0"/>
      <c r="TDU5" s="0"/>
      <c r="TDV5" s="0"/>
      <c r="TDW5" s="0"/>
      <c r="TDX5" s="0"/>
      <c r="TDY5" s="0"/>
      <c r="TDZ5" s="0"/>
      <c r="TEA5" s="0"/>
      <c r="TEB5" s="0"/>
      <c r="TEC5" s="0"/>
      <c r="TED5" s="0"/>
      <c r="TEE5" s="0"/>
      <c r="TEF5" s="0"/>
      <c r="TEG5" s="0"/>
      <c r="TEH5" s="0"/>
      <c r="TEI5" s="0"/>
      <c r="TEJ5" s="0"/>
      <c r="TEK5" s="0"/>
      <c r="TEL5" s="0"/>
      <c r="TEM5" s="0"/>
      <c r="TEN5" s="0"/>
      <c r="TEO5" s="0"/>
      <c r="TEP5" s="0"/>
      <c r="TEQ5" s="0"/>
      <c r="TER5" s="0"/>
      <c r="TES5" s="0"/>
      <c r="TET5" s="0"/>
      <c r="TEU5" s="0"/>
      <c r="TEV5" s="0"/>
      <c r="TEW5" s="0"/>
      <c r="TEX5" s="0"/>
      <c r="TEY5" s="0"/>
      <c r="TEZ5" s="0"/>
      <c r="TFA5" s="0"/>
      <c r="TFB5" s="0"/>
      <c r="TFC5" s="0"/>
      <c r="TFD5" s="0"/>
      <c r="TFE5" s="0"/>
      <c r="TFF5" s="0"/>
      <c r="TFG5" s="0"/>
      <c r="TFH5" s="0"/>
      <c r="TFI5" s="0"/>
      <c r="TFJ5" s="0"/>
      <c r="TFK5" s="0"/>
      <c r="TFL5" s="0"/>
      <c r="TFM5" s="0"/>
      <c r="TFN5" s="0"/>
      <c r="TFO5" s="0"/>
      <c r="TFP5" s="0"/>
      <c r="TFQ5" s="0"/>
      <c r="TFR5" s="0"/>
      <c r="TFS5" s="0"/>
      <c r="TFT5" s="0"/>
      <c r="TFU5" s="0"/>
      <c r="TFV5" s="0"/>
      <c r="TFW5" s="0"/>
      <c r="TFX5" s="0"/>
      <c r="TFY5" s="0"/>
      <c r="TFZ5" s="0"/>
      <c r="TGA5" s="0"/>
      <c r="TGB5" s="0"/>
      <c r="TGC5" s="0"/>
      <c r="TGD5" s="0"/>
      <c r="TGE5" s="0"/>
      <c r="TGF5" s="0"/>
      <c r="TGG5" s="0"/>
      <c r="TGH5" s="0"/>
      <c r="TGI5" s="0"/>
      <c r="TGJ5" s="0"/>
      <c r="TGK5" s="0"/>
      <c r="TGL5" s="0"/>
      <c r="TGM5" s="0"/>
      <c r="TGN5" s="0"/>
      <c r="TGO5" s="0"/>
      <c r="TGP5" s="0"/>
      <c r="TGQ5" s="0"/>
      <c r="TGR5" s="0"/>
      <c r="TGS5" s="0"/>
      <c r="TGT5" s="0"/>
      <c r="TGU5" s="0"/>
      <c r="TGV5" s="0"/>
      <c r="TGW5" s="0"/>
      <c r="TGX5" s="0"/>
      <c r="TGY5" s="0"/>
      <c r="TGZ5" s="0"/>
      <c r="THA5" s="0"/>
      <c r="THB5" s="0"/>
      <c r="THC5" s="0"/>
      <c r="THD5" s="0"/>
      <c r="THE5" s="0"/>
      <c r="THF5" s="0"/>
      <c r="THG5" s="0"/>
      <c r="THH5" s="0"/>
      <c r="THI5" s="0"/>
      <c r="THJ5" s="0"/>
      <c r="THK5" s="0"/>
      <c r="THL5" s="0"/>
      <c r="THM5" s="0"/>
      <c r="THN5" s="0"/>
      <c r="THO5" s="0"/>
      <c r="THP5" s="0"/>
      <c r="THQ5" s="0"/>
      <c r="THR5" s="0"/>
      <c r="THS5" s="0"/>
      <c r="THT5" s="0"/>
      <c r="THU5" s="0"/>
      <c r="THV5" s="0"/>
      <c r="THW5" s="0"/>
      <c r="THX5" s="0"/>
      <c r="THY5" s="0"/>
      <c r="THZ5" s="0"/>
      <c r="TIA5" s="0"/>
      <c r="TIB5" s="0"/>
      <c r="TIC5" s="0"/>
      <c r="TID5" s="0"/>
      <c r="TIE5" s="0"/>
      <c r="TIF5" s="0"/>
      <c r="TIG5" s="0"/>
      <c r="TIH5" s="0"/>
      <c r="TII5" s="0"/>
      <c r="TIJ5" s="0"/>
      <c r="TIK5" s="0"/>
      <c r="TIL5" s="0"/>
      <c r="TIM5" s="0"/>
      <c r="TIN5" s="0"/>
      <c r="TIO5" s="0"/>
      <c r="TIP5" s="0"/>
      <c r="TIQ5" s="0"/>
      <c r="TIR5" s="0"/>
      <c r="TIS5" s="0"/>
      <c r="TIT5" s="0"/>
      <c r="TIU5" s="0"/>
      <c r="TIV5" s="0"/>
      <c r="TIW5" s="0"/>
      <c r="TIX5" s="0"/>
      <c r="TIY5" s="0"/>
      <c r="TIZ5" s="0"/>
      <c r="TJA5" s="0"/>
      <c r="TJB5" s="0"/>
      <c r="TJC5" s="0"/>
      <c r="TJD5" s="0"/>
      <c r="TJE5" s="0"/>
      <c r="TJF5" s="0"/>
      <c r="TJG5" s="0"/>
      <c r="TJH5" s="0"/>
      <c r="TJI5" s="0"/>
      <c r="TJJ5" s="0"/>
      <c r="TJK5" s="0"/>
      <c r="TJL5" s="0"/>
      <c r="TJM5" s="0"/>
      <c r="TJN5" s="0"/>
      <c r="TJO5" s="0"/>
      <c r="TJP5" s="0"/>
      <c r="TJQ5" s="0"/>
      <c r="TJR5" s="0"/>
      <c r="TJS5" s="0"/>
      <c r="TJT5" s="0"/>
      <c r="TJU5" s="0"/>
      <c r="TJV5" s="0"/>
      <c r="TJW5" s="0"/>
      <c r="TJX5" s="0"/>
      <c r="TJY5" s="0"/>
      <c r="TJZ5" s="0"/>
      <c r="TKA5" s="0"/>
      <c r="TKB5" s="0"/>
      <c r="TKC5" s="0"/>
      <c r="TKD5" s="0"/>
      <c r="TKE5" s="0"/>
      <c r="TKF5" s="0"/>
      <c r="TKG5" s="0"/>
      <c r="TKH5" s="0"/>
      <c r="TKI5" s="0"/>
      <c r="TKJ5" s="0"/>
      <c r="TKK5" s="0"/>
      <c r="TKL5" s="0"/>
      <c r="TKM5" s="0"/>
      <c r="TKN5" s="0"/>
      <c r="TKO5" s="0"/>
      <c r="TKP5" s="0"/>
      <c r="TKQ5" s="0"/>
      <c r="TKR5" s="0"/>
      <c r="TKS5" s="0"/>
      <c r="TKT5" s="0"/>
      <c r="TKU5" s="0"/>
      <c r="TKV5" s="0"/>
      <c r="TKW5" s="0"/>
      <c r="TKX5" s="0"/>
      <c r="TKY5" s="0"/>
      <c r="TKZ5" s="0"/>
      <c r="TLA5" s="0"/>
      <c r="TLB5" s="0"/>
      <c r="TLC5" s="0"/>
      <c r="TLD5" s="0"/>
      <c r="TLE5" s="0"/>
      <c r="TLF5" s="0"/>
      <c r="TLG5" s="0"/>
      <c r="TLH5" s="0"/>
      <c r="TLI5" s="0"/>
      <c r="TLJ5" s="0"/>
      <c r="TLK5" s="0"/>
      <c r="TLL5" s="0"/>
      <c r="TLM5" s="0"/>
      <c r="TLN5" s="0"/>
      <c r="TLO5" s="0"/>
      <c r="TLP5" s="0"/>
      <c r="TLQ5" s="0"/>
      <c r="TLR5" s="0"/>
      <c r="TLS5" s="0"/>
      <c r="TLT5" s="0"/>
      <c r="TLU5" s="0"/>
      <c r="TLV5" s="0"/>
      <c r="TLW5" s="0"/>
      <c r="TLX5" s="0"/>
      <c r="TLY5" s="0"/>
      <c r="TLZ5" s="0"/>
      <c r="TMA5" s="0"/>
      <c r="TMB5" s="0"/>
      <c r="TMC5" s="0"/>
      <c r="TMD5" s="0"/>
      <c r="TME5" s="0"/>
      <c r="TMF5" s="0"/>
      <c r="TMG5" s="0"/>
      <c r="TMH5" s="0"/>
      <c r="TMI5" s="0"/>
      <c r="TMJ5" s="0"/>
      <c r="TMK5" s="0"/>
      <c r="TML5" s="0"/>
      <c r="TMM5" s="0"/>
      <c r="TMN5" s="0"/>
      <c r="TMO5" s="0"/>
      <c r="TMP5" s="0"/>
      <c r="TMQ5" s="0"/>
      <c r="TMR5" s="0"/>
      <c r="TMS5" s="0"/>
      <c r="TMT5" s="0"/>
      <c r="TMU5" s="0"/>
      <c r="TMV5" s="0"/>
      <c r="TMW5" s="0"/>
      <c r="TMX5" s="0"/>
      <c r="TMY5" s="0"/>
      <c r="TMZ5" s="0"/>
      <c r="TNA5" s="0"/>
      <c r="TNB5" s="0"/>
      <c r="TNC5" s="0"/>
      <c r="TND5" s="0"/>
      <c r="TNE5" s="0"/>
      <c r="TNF5" s="0"/>
      <c r="TNG5" s="0"/>
      <c r="TNH5" s="0"/>
      <c r="TNI5" s="0"/>
      <c r="TNJ5" s="0"/>
      <c r="TNK5" s="0"/>
      <c r="TNL5" s="0"/>
      <c r="TNM5" s="0"/>
      <c r="TNN5" s="0"/>
      <c r="TNO5" s="0"/>
      <c r="TNP5" s="0"/>
      <c r="TNQ5" s="0"/>
      <c r="TNR5" s="0"/>
      <c r="TNS5" s="0"/>
      <c r="TNT5" s="0"/>
      <c r="TNU5" s="0"/>
      <c r="TNV5" s="0"/>
      <c r="TNW5" s="0"/>
      <c r="TNX5" s="0"/>
      <c r="TNY5" s="0"/>
      <c r="TNZ5" s="0"/>
      <c r="TOA5" s="0"/>
      <c r="TOB5" s="0"/>
      <c r="TOC5" s="0"/>
      <c r="TOD5" s="0"/>
      <c r="TOE5" s="0"/>
      <c r="TOF5" s="0"/>
      <c r="TOG5" s="0"/>
      <c r="TOH5" s="0"/>
      <c r="TOI5" s="0"/>
      <c r="TOJ5" s="0"/>
      <c r="TOK5" s="0"/>
      <c r="TOL5" s="0"/>
      <c r="TOM5" s="0"/>
      <c r="TON5" s="0"/>
      <c r="TOO5" s="0"/>
      <c r="TOP5" s="0"/>
      <c r="TOQ5" s="0"/>
      <c r="TOR5" s="0"/>
      <c r="TOS5" s="0"/>
      <c r="TOT5" s="0"/>
      <c r="TOU5" s="0"/>
      <c r="TOV5" s="0"/>
      <c r="TOW5" s="0"/>
      <c r="TOX5" s="0"/>
      <c r="TOY5" s="0"/>
      <c r="TOZ5" s="0"/>
      <c r="TPA5" s="0"/>
      <c r="TPB5" s="0"/>
      <c r="TPC5" s="0"/>
      <c r="TPD5" s="0"/>
      <c r="TPE5" s="0"/>
      <c r="TPF5" s="0"/>
      <c r="TPG5" s="0"/>
      <c r="TPH5" s="0"/>
      <c r="TPI5" s="0"/>
      <c r="TPJ5" s="0"/>
      <c r="TPK5" s="0"/>
      <c r="TPL5" s="0"/>
      <c r="TPM5" s="0"/>
      <c r="TPN5" s="0"/>
      <c r="TPO5" s="0"/>
      <c r="TPP5" s="0"/>
      <c r="TPQ5" s="0"/>
      <c r="TPR5" s="0"/>
      <c r="TPS5" s="0"/>
      <c r="TPT5" s="0"/>
      <c r="TPU5" s="0"/>
      <c r="TPV5" s="0"/>
      <c r="TPW5" s="0"/>
      <c r="TPX5" s="0"/>
      <c r="TPY5" s="0"/>
      <c r="TPZ5" s="0"/>
      <c r="TQA5" s="0"/>
      <c r="TQB5" s="0"/>
      <c r="TQC5" s="0"/>
      <c r="TQD5" s="0"/>
      <c r="TQE5" s="0"/>
      <c r="TQF5" s="0"/>
      <c r="TQG5" s="0"/>
      <c r="TQH5" s="0"/>
      <c r="TQI5" s="0"/>
      <c r="TQJ5" s="0"/>
      <c r="TQK5" s="0"/>
      <c r="TQL5" s="0"/>
      <c r="TQM5" s="0"/>
      <c r="TQN5" s="0"/>
      <c r="TQO5" s="0"/>
      <c r="TQP5" s="0"/>
      <c r="TQQ5" s="0"/>
      <c r="TQR5" s="0"/>
      <c r="TQS5" s="0"/>
      <c r="TQT5" s="0"/>
      <c r="TQU5" s="0"/>
      <c r="TQV5" s="0"/>
      <c r="TQW5" s="0"/>
      <c r="TQX5" s="0"/>
      <c r="TQY5" s="0"/>
      <c r="TQZ5" s="0"/>
      <c r="TRA5" s="0"/>
      <c r="TRB5" s="0"/>
      <c r="TRC5" s="0"/>
      <c r="TRD5" s="0"/>
      <c r="TRE5" s="0"/>
      <c r="TRF5" s="0"/>
      <c r="TRG5" s="0"/>
      <c r="TRH5" s="0"/>
      <c r="TRI5" s="0"/>
      <c r="TRJ5" s="0"/>
      <c r="TRK5" s="0"/>
      <c r="TRL5" s="0"/>
      <c r="TRM5" s="0"/>
      <c r="TRN5" s="0"/>
      <c r="TRO5" s="0"/>
      <c r="TRP5" s="0"/>
      <c r="TRQ5" s="0"/>
      <c r="TRR5" s="0"/>
      <c r="TRS5" s="0"/>
      <c r="TRT5" s="0"/>
      <c r="TRU5" s="0"/>
      <c r="TRV5" s="0"/>
      <c r="TRW5" s="0"/>
      <c r="TRX5" s="0"/>
      <c r="TRY5" s="0"/>
      <c r="TRZ5" s="0"/>
      <c r="TSA5" s="0"/>
      <c r="TSB5" s="0"/>
      <c r="TSC5" s="0"/>
      <c r="TSD5" s="0"/>
      <c r="TSE5" s="0"/>
      <c r="TSF5" s="0"/>
      <c r="TSG5" s="0"/>
      <c r="TSH5" s="0"/>
      <c r="TSI5" s="0"/>
      <c r="TSJ5" s="0"/>
      <c r="TSK5" s="0"/>
      <c r="TSL5" s="0"/>
      <c r="TSM5" s="0"/>
      <c r="TSN5" s="0"/>
      <c r="TSO5" s="0"/>
      <c r="TSP5" s="0"/>
      <c r="TSQ5" s="0"/>
      <c r="TSR5" s="0"/>
      <c r="TSS5" s="0"/>
      <c r="TST5" s="0"/>
      <c r="TSU5" s="0"/>
      <c r="TSV5" s="0"/>
      <c r="TSW5" s="0"/>
      <c r="TSX5" s="0"/>
      <c r="TSY5" s="0"/>
      <c r="TSZ5" s="0"/>
      <c r="TTA5" s="0"/>
      <c r="TTB5" s="0"/>
      <c r="TTC5" s="0"/>
      <c r="TTD5" s="0"/>
      <c r="TTE5" s="0"/>
      <c r="TTF5" s="0"/>
      <c r="TTG5" s="0"/>
      <c r="TTH5" s="0"/>
      <c r="TTI5" s="0"/>
      <c r="TTJ5" s="0"/>
      <c r="TTK5" s="0"/>
      <c r="TTL5" s="0"/>
      <c r="TTM5" s="0"/>
      <c r="TTN5" s="0"/>
      <c r="TTO5" s="0"/>
      <c r="TTP5" s="0"/>
      <c r="TTQ5" s="0"/>
      <c r="TTR5" s="0"/>
      <c r="TTS5" s="0"/>
      <c r="TTT5" s="0"/>
      <c r="TTU5" s="0"/>
      <c r="TTV5" s="0"/>
      <c r="TTW5" s="0"/>
      <c r="TTX5" s="0"/>
      <c r="TTY5" s="0"/>
      <c r="TTZ5" s="0"/>
      <c r="TUA5" s="0"/>
      <c r="TUB5" s="0"/>
      <c r="TUC5" s="0"/>
      <c r="TUD5" s="0"/>
      <c r="TUE5" s="0"/>
      <c r="TUF5" s="0"/>
      <c r="TUG5" s="0"/>
      <c r="TUH5" s="0"/>
      <c r="TUI5" s="0"/>
      <c r="TUJ5" s="0"/>
      <c r="TUK5" s="0"/>
      <c r="TUL5" s="0"/>
      <c r="TUM5" s="0"/>
      <c r="TUN5" s="0"/>
      <c r="TUO5" s="0"/>
      <c r="TUP5" s="0"/>
      <c r="TUQ5" s="0"/>
      <c r="TUR5" s="0"/>
      <c r="TUS5" s="0"/>
      <c r="TUT5" s="0"/>
      <c r="TUU5" s="0"/>
      <c r="TUV5" s="0"/>
      <c r="TUW5" s="0"/>
      <c r="TUX5" s="0"/>
      <c r="TUY5" s="0"/>
      <c r="TUZ5" s="0"/>
      <c r="TVA5" s="0"/>
      <c r="TVB5" s="0"/>
      <c r="TVC5" s="0"/>
      <c r="TVD5" s="0"/>
      <c r="TVE5" s="0"/>
      <c r="TVF5" s="0"/>
      <c r="TVG5" s="0"/>
      <c r="TVH5" s="0"/>
      <c r="TVI5" s="0"/>
      <c r="TVJ5" s="0"/>
      <c r="TVK5" s="0"/>
      <c r="TVL5" s="0"/>
      <c r="TVM5" s="0"/>
      <c r="TVN5" s="0"/>
      <c r="TVO5" s="0"/>
      <c r="TVP5" s="0"/>
      <c r="TVQ5" s="0"/>
      <c r="TVR5" s="0"/>
      <c r="TVS5" s="0"/>
      <c r="TVT5" s="0"/>
      <c r="TVU5" s="0"/>
      <c r="TVV5" s="0"/>
      <c r="TVW5" s="0"/>
      <c r="TVX5" s="0"/>
      <c r="TVY5" s="0"/>
      <c r="TVZ5" s="0"/>
      <c r="TWA5" s="0"/>
      <c r="TWB5" s="0"/>
      <c r="TWC5" s="0"/>
      <c r="TWD5" s="0"/>
      <c r="TWE5" s="0"/>
      <c r="TWF5" s="0"/>
      <c r="TWG5" s="0"/>
      <c r="TWH5" s="0"/>
      <c r="TWI5" s="0"/>
      <c r="TWJ5" s="0"/>
      <c r="TWK5" s="0"/>
      <c r="TWL5" s="0"/>
      <c r="TWM5" s="0"/>
      <c r="TWN5" s="0"/>
      <c r="TWO5" s="0"/>
      <c r="TWP5" s="0"/>
      <c r="TWQ5" s="0"/>
      <c r="TWR5" s="0"/>
      <c r="TWS5" s="0"/>
      <c r="TWT5" s="0"/>
      <c r="TWU5" s="0"/>
      <c r="TWV5" s="0"/>
      <c r="TWW5" s="0"/>
      <c r="TWX5" s="0"/>
      <c r="TWY5" s="0"/>
      <c r="TWZ5" s="0"/>
      <c r="TXA5" s="0"/>
      <c r="TXB5" s="0"/>
      <c r="TXC5" s="0"/>
      <c r="TXD5" s="0"/>
      <c r="TXE5" s="0"/>
      <c r="TXF5" s="0"/>
      <c r="TXG5" s="0"/>
      <c r="TXH5" s="0"/>
      <c r="TXI5" s="0"/>
      <c r="TXJ5" s="0"/>
      <c r="TXK5" s="0"/>
      <c r="TXL5" s="0"/>
      <c r="TXM5" s="0"/>
      <c r="TXN5" s="0"/>
      <c r="TXO5" s="0"/>
      <c r="TXP5" s="0"/>
      <c r="TXQ5" s="0"/>
      <c r="TXR5" s="0"/>
      <c r="TXS5" s="0"/>
      <c r="TXT5" s="0"/>
      <c r="TXU5" s="0"/>
      <c r="TXV5" s="0"/>
      <c r="TXW5" s="0"/>
      <c r="TXX5" s="0"/>
      <c r="TXY5" s="0"/>
      <c r="TXZ5" s="0"/>
      <c r="TYA5" s="0"/>
      <c r="TYB5" s="0"/>
      <c r="TYC5" s="0"/>
      <c r="TYD5" s="0"/>
      <c r="TYE5" s="0"/>
      <c r="TYF5" s="0"/>
      <c r="TYG5" s="0"/>
      <c r="TYH5" s="0"/>
      <c r="TYI5" s="0"/>
      <c r="TYJ5" s="0"/>
      <c r="TYK5" s="0"/>
      <c r="TYL5" s="0"/>
      <c r="TYM5" s="0"/>
      <c r="TYN5" s="0"/>
      <c r="TYO5" s="0"/>
      <c r="TYP5" s="0"/>
      <c r="TYQ5" s="0"/>
      <c r="TYR5" s="0"/>
      <c r="TYS5" s="0"/>
      <c r="TYT5" s="0"/>
      <c r="TYU5" s="0"/>
      <c r="TYV5" s="0"/>
      <c r="TYW5" s="0"/>
      <c r="TYX5" s="0"/>
      <c r="TYY5" s="0"/>
      <c r="TYZ5" s="0"/>
      <c r="TZA5" s="0"/>
      <c r="TZB5" s="0"/>
      <c r="TZC5" s="0"/>
      <c r="TZD5" s="0"/>
      <c r="TZE5" s="0"/>
      <c r="TZF5" s="0"/>
      <c r="TZG5" s="0"/>
      <c r="TZH5" s="0"/>
      <c r="TZI5" s="0"/>
      <c r="TZJ5" s="0"/>
      <c r="TZK5" s="0"/>
      <c r="TZL5" s="0"/>
      <c r="TZM5" s="0"/>
      <c r="TZN5" s="0"/>
      <c r="TZO5" s="0"/>
      <c r="TZP5" s="0"/>
      <c r="TZQ5" s="0"/>
      <c r="TZR5" s="0"/>
      <c r="TZS5" s="0"/>
      <c r="TZT5" s="0"/>
      <c r="TZU5" s="0"/>
      <c r="TZV5" s="0"/>
      <c r="TZW5" s="0"/>
      <c r="TZX5" s="0"/>
      <c r="TZY5" s="0"/>
      <c r="TZZ5" s="0"/>
      <c r="UAA5" s="0"/>
      <c r="UAB5" s="0"/>
      <c r="UAC5" s="0"/>
      <c r="UAD5" s="0"/>
      <c r="UAE5" s="0"/>
      <c r="UAF5" s="0"/>
      <c r="UAG5" s="0"/>
      <c r="UAH5" s="0"/>
      <c r="UAI5" s="0"/>
      <c r="UAJ5" s="0"/>
      <c r="UAK5" s="0"/>
      <c r="UAL5" s="0"/>
      <c r="UAM5" s="0"/>
      <c r="UAN5" s="0"/>
      <c r="UAO5" s="0"/>
      <c r="UAP5" s="0"/>
      <c r="UAQ5" s="0"/>
      <c r="UAR5" s="0"/>
      <c r="UAS5" s="0"/>
      <c r="UAT5" s="0"/>
      <c r="UAU5" s="0"/>
      <c r="UAV5" s="0"/>
      <c r="UAW5" s="0"/>
      <c r="UAX5" s="0"/>
      <c r="UAY5" s="0"/>
      <c r="UAZ5" s="0"/>
      <c r="UBA5" s="0"/>
      <c r="UBB5" s="0"/>
      <c r="UBC5" s="0"/>
      <c r="UBD5" s="0"/>
      <c r="UBE5" s="0"/>
      <c r="UBF5" s="0"/>
      <c r="UBG5" s="0"/>
      <c r="UBH5" s="0"/>
      <c r="UBI5" s="0"/>
      <c r="UBJ5" s="0"/>
      <c r="UBK5" s="0"/>
      <c r="UBL5" s="0"/>
      <c r="UBM5" s="0"/>
      <c r="UBN5" s="0"/>
      <c r="UBO5" s="0"/>
      <c r="UBP5" s="0"/>
      <c r="UBQ5" s="0"/>
      <c r="UBR5" s="0"/>
      <c r="UBS5" s="0"/>
      <c r="UBT5" s="0"/>
      <c r="UBU5" s="0"/>
      <c r="UBV5" s="0"/>
      <c r="UBW5" s="0"/>
      <c r="UBX5" s="0"/>
      <c r="UBY5" s="0"/>
      <c r="UBZ5" s="0"/>
      <c r="UCA5" s="0"/>
      <c r="UCB5" s="0"/>
      <c r="UCC5" s="0"/>
      <c r="UCD5" s="0"/>
      <c r="UCE5" s="0"/>
      <c r="UCF5" s="0"/>
      <c r="UCG5" s="0"/>
      <c r="UCH5" s="0"/>
      <c r="UCI5" s="0"/>
      <c r="UCJ5" s="0"/>
      <c r="UCK5" s="0"/>
      <c r="UCL5" s="0"/>
      <c r="UCM5" s="0"/>
      <c r="UCN5" s="0"/>
      <c r="UCO5" s="0"/>
      <c r="UCP5" s="0"/>
      <c r="UCQ5" s="0"/>
      <c r="UCR5" s="0"/>
      <c r="UCS5" s="0"/>
      <c r="UCT5" s="0"/>
      <c r="UCU5" s="0"/>
      <c r="UCV5" s="0"/>
      <c r="UCW5" s="0"/>
      <c r="UCX5" s="0"/>
      <c r="UCY5" s="0"/>
      <c r="UCZ5" s="0"/>
      <c r="UDA5" s="0"/>
      <c r="UDB5" s="0"/>
      <c r="UDC5" s="0"/>
      <c r="UDD5" s="0"/>
      <c r="UDE5" s="0"/>
      <c r="UDF5" s="0"/>
      <c r="UDG5" s="0"/>
      <c r="UDH5" s="0"/>
      <c r="UDI5" s="0"/>
      <c r="UDJ5" s="0"/>
      <c r="UDK5" s="0"/>
      <c r="UDL5" s="0"/>
      <c r="UDM5" s="0"/>
      <c r="UDN5" s="0"/>
      <c r="UDO5" s="0"/>
      <c r="UDP5" s="0"/>
      <c r="UDQ5" s="0"/>
      <c r="UDR5" s="0"/>
      <c r="UDS5" s="0"/>
      <c r="UDT5" s="0"/>
      <c r="UDU5" s="0"/>
      <c r="UDV5" s="0"/>
      <c r="UDW5" s="0"/>
      <c r="UDX5" s="0"/>
      <c r="UDY5" s="0"/>
      <c r="UDZ5" s="0"/>
      <c r="UEA5" s="0"/>
      <c r="UEB5" s="0"/>
      <c r="UEC5" s="0"/>
      <c r="UED5" s="0"/>
      <c r="UEE5" s="0"/>
      <c r="UEF5" s="0"/>
      <c r="UEG5" s="0"/>
      <c r="UEH5" s="0"/>
      <c r="UEI5" s="0"/>
      <c r="UEJ5" s="0"/>
      <c r="UEK5" s="0"/>
      <c r="UEL5" s="0"/>
      <c r="UEM5" s="0"/>
      <c r="UEN5" s="0"/>
      <c r="UEO5" s="0"/>
      <c r="UEP5" s="0"/>
      <c r="UEQ5" s="0"/>
      <c r="UER5" s="0"/>
      <c r="UES5" s="0"/>
      <c r="UET5" s="0"/>
      <c r="UEU5" s="0"/>
      <c r="UEV5" s="0"/>
      <c r="UEW5" s="0"/>
      <c r="UEX5" s="0"/>
      <c r="UEY5" s="0"/>
      <c r="UEZ5" s="0"/>
      <c r="UFA5" s="0"/>
      <c r="UFB5" s="0"/>
      <c r="UFC5" s="0"/>
      <c r="UFD5" s="0"/>
      <c r="UFE5" s="0"/>
      <c r="UFF5" s="0"/>
      <c r="UFG5" s="0"/>
      <c r="UFH5" s="0"/>
      <c r="UFI5" s="0"/>
      <c r="UFJ5" s="0"/>
      <c r="UFK5" s="0"/>
      <c r="UFL5" s="0"/>
      <c r="UFM5" s="0"/>
      <c r="UFN5" s="0"/>
      <c r="UFO5" s="0"/>
      <c r="UFP5" s="0"/>
      <c r="UFQ5" s="0"/>
      <c r="UFR5" s="0"/>
      <c r="UFS5" s="0"/>
      <c r="UFT5" s="0"/>
      <c r="UFU5" s="0"/>
      <c r="UFV5" s="0"/>
      <c r="UFW5" s="0"/>
      <c r="UFX5" s="0"/>
      <c r="UFY5" s="0"/>
      <c r="UFZ5" s="0"/>
      <c r="UGA5" s="0"/>
      <c r="UGB5" s="0"/>
      <c r="UGC5" s="0"/>
      <c r="UGD5" s="0"/>
      <c r="UGE5" s="0"/>
      <c r="UGF5" s="0"/>
      <c r="UGG5" s="0"/>
      <c r="UGH5" s="0"/>
      <c r="UGI5" s="0"/>
      <c r="UGJ5" s="0"/>
      <c r="UGK5" s="0"/>
      <c r="UGL5" s="0"/>
      <c r="UGM5" s="0"/>
      <c r="UGN5" s="0"/>
      <c r="UGO5" s="0"/>
      <c r="UGP5" s="0"/>
      <c r="UGQ5" s="0"/>
      <c r="UGR5" s="0"/>
      <c r="UGS5" s="0"/>
      <c r="UGT5" s="0"/>
      <c r="UGU5" s="0"/>
      <c r="UGV5" s="0"/>
      <c r="UGW5" s="0"/>
      <c r="UGX5" s="0"/>
      <c r="UGY5" s="0"/>
      <c r="UGZ5" s="0"/>
      <c r="UHA5" s="0"/>
      <c r="UHB5" s="0"/>
      <c r="UHC5" s="0"/>
      <c r="UHD5" s="0"/>
      <c r="UHE5" s="0"/>
      <c r="UHF5" s="0"/>
      <c r="UHG5" s="0"/>
      <c r="UHH5" s="0"/>
      <c r="UHI5" s="0"/>
      <c r="UHJ5" s="0"/>
      <c r="UHK5" s="0"/>
      <c r="UHL5" s="0"/>
      <c r="UHM5" s="0"/>
      <c r="UHN5" s="0"/>
      <c r="UHO5" s="0"/>
      <c r="UHP5" s="0"/>
      <c r="UHQ5" s="0"/>
      <c r="UHR5" s="0"/>
      <c r="UHS5" s="0"/>
      <c r="UHT5" s="0"/>
      <c r="UHU5" s="0"/>
      <c r="UHV5" s="0"/>
      <c r="UHW5" s="0"/>
      <c r="UHX5" s="0"/>
      <c r="UHY5" s="0"/>
      <c r="UHZ5" s="0"/>
      <c r="UIA5" s="0"/>
      <c r="UIB5" s="0"/>
      <c r="UIC5" s="0"/>
      <c r="UID5" s="0"/>
      <c r="UIE5" s="0"/>
      <c r="UIF5" s="0"/>
      <c r="UIG5" s="0"/>
      <c r="UIH5" s="0"/>
      <c r="UII5" s="0"/>
      <c r="UIJ5" s="0"/>
      <c r="UIK5" s="0"/>
      <c r="UIL5" s="0"/>
      <c r="UIM5" s="0"/>
      <c r="UIN5" s="0"/>
      <c r="UIO5" s="0"/>
      <c r="UIP5" s="0"/>
      <c r="UIQ5" s="0"/>
      <c r="UIR5" s="0"/>
      <c r="UIS5" s="0"/>
      <c r="UIT5" s="0"/>
      <c r="UIU5" s="0"/>
      <c r="UIV5" s="0"/>
      <c r="UIW5" s="0"/>
      <c r="UIX5" s="0"/>
      <c r="UIY5" s="0"/>
      <c r="UIZ5" s="0"/>
      <c r="UJA5" s="0"/>
      <c r="UJB5" s="0"/>
      <c r="UJC5" s="0"/>
      <c r="UJD5" s="0"/>
      <c r="UJE5" s="0"/>
      <c r="UJF5" s="0"/>
      <c r="UJG5" s="0"/>
      <c r="UJH5" s="0"/>
      <c r="UJI5" s="0"/>
      <c r="UJJ5" s="0"/>
      <c r="UJK5" s="0"/>
      <c r="UJL5" s="0"/>
      <c r="UJM5" s="0"/>
      <c r="UJN5" s="0"/>
      <c r="UJO5" s="0"/>
      <c r="UJP5" s="0"/>
      <c r="UJQ5" s="0"/>
      <c r="UJR5" s="0"/>
      <c r="UJS5" s="0"/>
      <c r="UJT5" s="0"/>
      <c r="UJU5" s="0"/>
      <c r="UJV5" s="0"/>
      <c r="UJW5" s="0"/>
      <c r="UJX5" s="0"/>
      <c r="UJY5" s="0"/>
      <c r="UJZ5" s="0"/>
      <c r="UKA5" s="0"/>
      <c r="UKB5" s="0"/>
      <c r="UKC5" s="0"/>
      <c r="UKD5" s="0"/>
      <c r="UKE5" s="0"/>
      <c r="UKF5" s="0"/>
      <c r="UKG5" s="0"/>
      <c r="UKH5" s="0"/>
      <c r="UKI5" s="0"/>
      <c r="UKJ5" s="0"/>
      <c r="UKK5" s="0"/>
      <c r="UKL5" s="0"/>
      <c r="UKM5" s="0"/>
      <c r="UKN5" s="0"/>
      <c r="UKO5" s="0"/>
      <c r="UKP5" s="0"/>
      <c r="UKQ5" s="0"/>
      <c r="UKR5" s="0"/>
      <c r="UKS5" s="0"/>
      <c r="UKT5" s="0"/>
      <c r="UKU5" s="0"/>
      <c r="UKV5" s="0"/>
      <c r="UKW5" s="0"/>
      <c r="UKX5" s="0"/>
      <c r="UKY5" s="0"/>
      <c r="UKZ5" s="0"/>
      <c r="ULA5" s="0"/>
      <c r="ULB5" s="0"/>
      <c r="ULC5" s="0"/>
      <c r="ULD5" s="0"/>
      <c r="ULE5" s="0"/>
      <c r="ULF5" s="0"/>
      <c r="ULG5" s="0"/>
      <c r="ULH5" s="0"/>
      <c r="ULI5" s="0"/>
      <c r="ULJ5" s="0"/>
      <c r="ULK5" s="0"/>
      <c r="ULL5" s="0"/>
      <c r="ULM5" s="0"/>
      <c r="ULN5" s="0"/>
      <c r="ULO5" s="0"/>
      <c r="ULP5" s="0"/>
      <c r="ULQ5" s="0"/>
      <c r="ULR5" s="0"/>
      <c r="ULS5" s="0"/>
      <c r="ULT5" s="0"/>
      <c r="ULU5" s="0"/>
      <c r="ULV5" s="0"/>
      <c r="ULW5" s="0"/>
      <c r="ULX5" s="0"/>
      <c r="ULY5" s="0"/>
      <c r="ULZ5" s="0"/>
      <c r="UMA5" s="0"/>
      <c r="UMB5" s="0"/>
      <c r="UMC5" s="0"/>
      <c r="UMD5" s="0"/>
      <c r="UME5" s="0"/>
      <c r="UMF5" s="0"/>
      <c r="UMG5" s="0"/>
      <c r="UMH5" s="0"/>
      <c r="UMI5" s="0"/>
      <c r="UMJ5" s="0"/>
      <c r="UMK5" s="0"/>
      <c r="UML5" s="0"/>
      <c r="UMM5" s="0"/>
      <c r="UMN5" s="0"/>
      <c r="UMO5" s="0"/>
      <c r="UMP5" s="0"/>
      <c r="UMQ5" s="0"/>
      <c r="UMR5" s="0"/>
      <c r="UMS5" s="0"/>
      <c r="UMT5" s="0"/>
      <c r="UMU5" s="0"/>
      <c r="UMV5" s="0"/>
      <c r="UMW5" s="0"/>
      <c r="UMX5" s="0"/>
      <c r="UMY5" s="0"/>
      <c r="UMZ5" s="0"/>
      <c r="UNA5" s="0"/>
      <c r="UNB5" s="0"/>
      <c r="UNC5" s="0"/>
      <c r="UND5" s="0"/>
      <c r="UNE5" s="0"/>
      <c r="UNF5" s="0"/>
      <c r="UNG5" s="0"/>
      <c r="UNH5" s="0"/>
      <c r="UNI5" s="0"/>
      <c r="UNJ5" s="0"/>
      <c r="UNK5" s="0"/>
      <c r="UNL5" s="0"/>
      <c r="UNM5" s="0"/>
      <c r="UNN5" s="0"/>
      <c r="UNO5" s="0"/>
      <c r="UNP5" s="0"/>
      <c r="UNQ5" s="0"/>
      <c r="UNR5" s="0"/>
      <c r="UNS5" s="0"/>
      <c r="UNT5" s="0"/>
      <c r="UNU5" s="0"/>
      <c r="UNV5" s="0"/>
      <c r="UNW5" s="0"/>
      <c r="UNX5" s="0"/>
      <c r="UNY5" s="0"/>
      <c r="UNZ5" s="0"/>
      <c r="UOA5" s="0"/>
      <c r="UOB5" s="0"/>
      <c r="UOC5" s="0"/>
      <c r="UOD5" s="0"/>
      <c r="UOE5" s="0"/>
      <c r="UOF5" s="0"/>
      <c r="UOG5" s="0"/>
      <c r="UOH5" s="0"/>
      <c r="UOI5" s="0"/>
      <c r="UOJ5" s="0"/>
      <c r="UOK5" s="0"/>
      <c r="UOL5" s="0"/>
      <c r="UOM5" s="0"/>
      <c r="UON5" s="0"/>
      <c r="UOO5" s="0"/>
      <c r="UOP5" s="0"/>
      <c r="UOQ5" s="0"/>
      <c r="UOR5" s="0"/>
      <c r="UOS5" s="0"/>
      <c r="UOT5" s="0"/>
      <c r="UOU5" s="0"/>
      <c r="UOV5" s="0"/>
      <c r="UOW5" s="0"/>
      <c r="UOX5" s="0"/>
      <c r="UOY5" s="0"/>
      <c r="UOZ5" s="0"/>
      <c r="UPA5" s="0"/>
      <c r="UPB5" s="0"/>
      <c r="UPC5" s="0"/>
      <c r="UPD5" s="0"/>
      <c r="UPE5" s="0"/>
      <c r="UPF5" s="0"/>
      <c r="UPG5" s="0"/>
      <c r="UPH5" s="0"/>
      <c r="UPI5" s="0"/>
      <c r="UPJ5" s="0"/>
      <c r="UPK5" s="0"/>
      <c r="UPL5" s="0"/>
      <c r="UPM5" s="0"/>
      <c r="UPN5" s="0"/>
      <c r="UPO5" s="0"/>
      <c r="UPP5" s="0"/>
      <c r="UPQ5" s="0"/>
      <c r="UPR5" s="0"/>
      <c r="UPS5" s="0"/>
      <c r="UPT5" s="0"/>
      <c r="UPU5" s="0"/>
      <c r="UPV5" s="0"/>
      <c r="UPW5" s="0"/>
      <c r="UPX5" s="0"/>
      <c r="UPY5" s="0"/>
      <c r="UPZ5" s="0"/>
      <c r="UQA5" s="0"/>
      <c r="UQB5" s="0"/>
      <c r="UQC5" s="0"/>
      <c r="UQD5" s="0"/>
      <c r="UQE5" s="0"/>
      <c r="UQF5" s="0"/>
      <c r="UQG5" s="0"/>
      <c r="UQH5" s="0"/>
      <c r="UQI5" s="0"/>
      <c r="UQJ5" s="0"/>
      <c r="UQK5" s="0"/>
      <c r="UQL5" s="0"/>
      <c r="UQM5" s="0"/>
      <c r="UQN5" s="0"/>
      <c r="UQO5" s="0"/>
      <c r="UQP5" s="0"/>
      <c r="UQQ5" s="0"/>
      <c r="UQR5" s="0"/>
      <c r="UQS5" s="0"/>
      <c r="UQT5" s="0"/>
      <c r="UQU5" s="0"/>
      <c r="UQV5" s="0"/>
      <c r="UQW5" s="0"/>
      <c r="UQX5" s="0"/>
      <c r="UQY5" s="0"/>
      <c r="UQZ5" s="0"/>
      <c r="URA5" s="0"/>
      <c r="URB5" s="0"/>
      <c r="URC5" s="0"/>
      <c r="URD5" s="0"/>
      <c r="URE5" s="0"/>
      <c r="URF5" s="0"/>
      <c r="URG5" s="0"/>
      <c r="URH5" s="0"/>
      <c r="URI5" s="0"/>
      <c r="URJ5" s="0"/>
      <c r="URK5" s="0"/>
      <c r="URL5" s="0"/>
      <c r="URM5" s="0"/>
      <c r="URN5" s="0"/>
      <c r="URO5" s="0"/>
      <c r="URP5" s="0"/>
      <c r="URQ5" s="0"/>
      <c r="URR5" s="0"/>
      <c r="URS5" s="0"/>
      <c r="URT5" s="0"/>
      <c r="URU5" s="0"/>
      <c r="URV5" s="0"/>
      <c r="URW5" s="0"/>
      <c r="URX5" s="0"/>
      <c r="URY5" s="0"/>
      <c r="URZ5" s="0"/>
      <c r="USA5" s="0"/>
      <c r="USB5" s="0"/>
      <c r="USC5" s="0"/>
      <c r="USD5" s="0"/>
      <c r="USE5" s="0"/>
      <c r="USF5" s="0"/>
      <c r="USG5" s="0"/>
      <c r="USH5" s="0"/>
      <c r="USI5" s="0"/>
      <c r="USJ5" s="0"/>
      <c r="USK5" s="0"/>
      <c r="USL5" s="0"/>
      <c r="USM5" s="0"/>
      <c r="USN5" s="0"/>
      <c r="USO5" s="0"/>
      <c r="USP5" s="0"/>
      <c r="USQ5" s="0"/>
      <c r="USR5" s="0"/>
      <c r="USS5" s="0"/>
      <c r="UST5" s="0"/>
      <c r="USU5" s="0"/>
      <c r="USV5" s="0"/>
      <c r="USW5" s="0"/>
      <c r="USX5" s="0"/>
      <c r="USY5" s="0"/>
      <c r="USZ5" s="0"/>
      <c r="UTA5" s="0"/>
      <c r="UTB5" s="0"/>
      <c r="UTC5" s="0"/>
      <c r="UTD5" s="0"/>
      <c r="UTE5" s="0"/>
      <c r="UTF5" s="0"/>
      <c r="UTG5" s="0"/>
      <c r="UTH5" s="0"/>
      <c r="UTI5" s="0"/>
      <c r="UTJ5" s="0"/>
      <c r="UTK5" s="0"/>
      <c r="UTL5" s="0"/>
      <c r="UTM5" s="0"/>
      <c r="UTN5" s="0"/>
      <c r="UTO5" s="0"/>
      <c r="UTP5" s="0"/>
      <c r="UTQ5" s="0"/>
      <c r="UTR5" s="0"/>
      <c r="UTS5" s="0"/>
      <c r="UTT5" s="0"/>
      <c r="UTU5" s="0"/>
      <c r="UTV5" s="0"/>
      <c r="UTW5" s="0"/>
      <c r="UTX5" s="0"/>
      <c r="UTY5" s="0"/>
      <c r="UTZ5" s="0"/>
      <c r="UUA5" s="0"/>
      <c r="UUB5" s="0"/>
      <c r="UUC5" s="0"/>
      <c r="UUD5" s="0"/>
      <c r="UUE5" s="0"/>
      <c r="UUF5" s="0"/>
      <c r="UUG5" s="0"/>
      <c r="UUH5" s="0"/>
      <c r="UUI5" s="0"/>
      <c r="UUJ5" s="0"/>
      <c r="UUK5" s="0"/>
      <c r="UUL5" s="0"/>
      <c r="UUM5" s="0"/>
      <c r="UUN5" s="0"/>
      <c r="UUO5" s="0"/>
      <c r="UUP5" s="0"/>
      <c r="UUQ5" s="0"/>
      <c r="UUR5" s="0"/>
      <c r="UUS5" s="0"/>
      <c r="UUT5" s="0"/>
      <c r="UUU5" s="0"/>
      <c r="UUV5" s="0"/>
      <c r="UUW5" s="0"/>
      <c r="UUX5" s="0"/>
      <c r="UUY5" s="0"/>
      <c r="UUZ5" s="0"/>
      <c r="UVA5" s="0"/>
      <c r="UVB5" s="0"/>
      <c r="UVC5" s="0"/>
      <c r="UVD5" s="0"/>
      <c r="UVE5" s="0"/>
      <c r="UVF5" s="0"/>
      <c r="UVG5" s="0"/>
      <c r="UVH5" s="0"/>
      <c r="UVI5" s="0"/>
      <c r="UVJ5" s="0"/>
      <c r="UVK5" s="0"/>
      <c r="UVL5" s="0"/>
      <c r="UVM5" s="0"/>
      <c r="UVN5" s="0"/>
      <c r="UVO5" s="0"/>
      <c r="UVP5" s="0"/>
      <c r="UVQ5" s="0"/>
      <c r="UVR5" s="0"/>
      <c r="UVS5" s="0"/>
      <c r="UVT5" s="0"/>
      <c r="UVU5" s="0"/>
      <c r="UVV5" s="0"/>
      <c r="UVW5" s="0"/>
      <c r="UVX5" s="0"/>
      <c r="UVY5" s="0"/>
      <c r="UVZ5" s="0"/>
      <c r="UWA5" s="0"/>
      <c r="UWB5" s="0"/>
      <c r="UWC5" s="0"/>
      <c r="UWD5" s="0"/>
      <c r="UWE5" s="0"/>
      <c r="UWF5" s="0"/>
      <c r="UWG5" s="0"/>
      <c r="UWH5" s="0"/>
      <c r="UWI5" s="0"/>
      <c r="UWJ5" s="0"/>
      <c r="UWK5" s="0"/>
      <c r="UWL5" s="0"/>
      <c r="UWM5" s="0"/>
      <c r="UWN5" s="0"/>
      <c r="UWO5" s="0"/>
      <c r="UWP5" s="0"/>
      <c r="UWQ5" s="0"/>
      <c r="UWR5" s="0"/>
      <c r="UWS5" s="0"/>
      <c r="UWT5" s="0"/>
      <c r="UWU5" s="0"/>
      <c r="UWV5" s="0"/>
      <c r="UWW5" s="0"/>
      <c r="UWX5" s="0"/>
      <c r="UWY5" s="0"/>
      <c r="UWZ5" s="0"/>
      <c r="UXA5" s="0"/>
      <c r="UXB5" s="0"/>
      <c r="UXC5" s="0"/>
      <c r="UXD5" s="0"/>
      <c r="UXE5" s="0"/>
      <c r="UXF5" s="0"/>
      <c r="UXG5" s="0"/>
      <c r="UXH5" s="0"/>
      <c r="UXI5" s="0"/>
      <c r="UXJ5" s="0"/>
      <c r="UXK5" s="0"/>
      <c r="UXL5" s="0"/>
      <c r="UXM5" s="0"/>
      <c r="UXN5" s="0"/>
      <c r="UXO5" s="0"/>
      <c r="UXP5" s="0"/>
      <c r="UXQ5" s="0"/>
      <c r="UXR5" s="0"/>
      <c r="UXS5" s="0"/>
      <c r="UXT5" s="0"/>
      <c r="UXU5" s="0"/>
      <c r="UXV5" s="0"/>
      <c r="UXW5" s="0"/>
      <c r="UXX5" s="0"/>
      <c r="UXY5" s="0"/>
      <c r="UXZ5" s="0"/>
      <c r="UYA5" s="0"/>
      <c r="UYB5" s="0"/>
      <c r="UYC5" s="0"/>
      <c r="UYD5" s="0"/>
      <c r="UYE5" s="0"/>
      <c r="UYF5" s="0"/>
      <c r="UYG5" s="0"/>
      <c r="UYH5" s="0"/>
      <c r="UYI5" s="0"/>
      <c r="UYJ5" s="0"/>
      <c r="UYK5" s="0"/>
      <c r="UYL5" s="0"/>
      <c r="UYM5" s="0"/>
      <c r="UYN5" s="0"/>
      <c r="UYO5" s="0"/>
      <c r="UYP5" s="0"/>
      <c r="UYQ5" s="0"/>
      <c r="UYR5" s="0"/>
      <c r="UYS5" s="0"/>
      <c r="UYT5" s="0"/>
      <c r="UYU5" s="0"/>
      <c r="UYV5" s="0"/>
      <c r="UYW5" s="0"/>
      <c r="UYX5" s="0"/>
      <c r="UYY5" s="0"/>
      <c r="UYZ5" s="0"/>
      <c r="UZA5" s="0"/>
      <c r="UZB5" s="0"/>
      <c r="UZC5" s="0"/>
      <c r="UZD5" s="0"/>
      <c r="UZE5" s="0"/>
      <c r="UZF5" s="0"/>
      <c r="UZG5" s="0"/>
      <c r="UZH5" s="0"/>
      <c r="UZI5" s="0"/>
      <c r="UZJ5" s="0"/>
      <c r="UZK5" s="0"/>
      <c r="UZL5" s="0"/>
      <c r="UZM5" s="0"/>
      <c r="UZN5" s="0"/>
      <c r="UZO5" s="0"/>
      <c r="UZP5" s="0"/>
      <c r="UZQ5" s="0"/>
      <c r="UZR5" s="0"/>
      <c r="UZS5" s="0"/>
      <c r="UZT5" s="0"/>
      <c r="UZU5" s="0"/>
      <c r="UZV5" s="0"/>
      <c r="UZW5" s="0"/>
      <c r="UZX5" s="0"/>
      <c r="UZY5" s="0"/>
      <c r="UZZ5" s="0"/>
      <c r="VAA5" s="0"/>
      <c r="VAB5" s="0"/>
      <c r="VAC5" s="0"/>
      <c r="VAD5" s="0"/>
      <c r="VAE5" s="0"/>
      <c r="VAF5" s="0"/>
      <c r="VAG5" s="0"/>
      <c r="VAH5" s="0"/>
      <c r="VAI5" s="0"/>
      <c r="VAJ5" s="0"/>
      <c r="VAK5" s="0"/>
      <c r="VAL5" s="0"/>
      <c r="VAM5" s="0"/>
      <c r="VAN5" s="0"/>
      <c r="VAO5" s="0"/>
      <c r="VAP5" s="0"/>
      <c r="VAQ5" s="0"/>
      <c r="VAR5" s="0"/>
      <c r="VAS5" s="0"/>
      <c r="VAT5" s="0"/>
      <c r="VAU5" s="0"/>
      <c r="VAV5" s="0"/>
      <c r="VAW5" s="0"/>
      <c r="VAX5" s="0"/>
      <c r="VAY5" s="0"/>
      <c r="VAZ5" s="0"/>
      <c r="VBA5" s="0"/>
      <c r="VBB5" s="0"/>
      <c r="VBC5" s="0"/>
      <c r="VBD5" s="0"/>
      <c r="VBE5" s="0"/>
      <c r="VBF5" s="0"/>
      <c r="VBG5" s="0"/>
      <c r="VBH5" s="0"/>
      <c r="VBI5" s="0"/>
      <c r="VBJ5" s="0"/>
      <c r="VBK5" s="0"/>
      <c r="VBL5" s="0"/>
      <c r="VBM5" s="0"/>
      <c r="VBN5" s="0"/>
      <c r="VBO5" s="0"/>
      <c r="VBP5" s="0"/>
      <c r="VBQ5" s="0"/>
      <c r="VBR5" s="0"/>
      <c r="VBS5" s="0"/>
      <c r="VBT5" s="0"/>
      <c r="VBU5" s="0"/>
      <c r="VBV5" s="0"/>
      <c r="VBW5" s="0"/>
      <c r="VBX5" s="0"/>
      <c r="VBY5" s="0"/>
      <c r="VBZ5" s="0"/>
      <c r="VCA5" s="0"/>
      <c r="VCB5" s="0"/>
      <c r="VCC5" s="0"/>
      <c r="VCD5" s="0"/>
      <c r="VCE5" s="0"/>
      <c r="VCF5" s="0"/>
      <c r="VCG5" s="0"/>
      <c r="VCH5" s="0"/>
      <c r="VCI5" s="0"/>
      <c r="VCJ5" s="0"/>
      <c r="VCK5" s="0"/>
      <c r="VCL5" s="0"/>
      <c r="VCM5" s="0"/>
      <c r="VCN5" s="0"/>
      <c r="VCO5" s="0"/>
      <c r="VCP5" s="0"/>
      <c r="VCQ5" s="0"/>
      <c r="VCR5" s="0"/>
      <c r="VCS5" s="0"/>
      <c r="VCT5" s="0"/>
      <c r="VCU5" s="0"/>
      <c r="VCV5" s="0"/>
      <c r="VCW5" s="0"/>
      <c r="VCX5" s="0"/>
      <c r="VCY5" s="0"/>
      <c r="VCZ5" s="0"/>
      <c r="VDA5" s="0"/>
      <c r="VDB5" s="0"/>
      <c r="VDC5" s="0"/>
      <c r="VDD5" s="0"/>
      <c r="VDE5" s="0"/>
      <c r="VDF5" s="0"/>
      <c r="VDG5" s="0"/>
      <c r="VDH5" s="0"/>
      <c r="VDI5" s="0"/>
      <c r="VDJ5" s="0"/>
      <c r="VDK5" s="0"/>
      <c r="VDL5" s="0"/>
      <c r="VDM5" s="0"/>
      <c r="VDN5" s="0"/>
      <c r="VDO5" s="0"/>
      <c r="VDP5" s="0"/>
      <c r="VDQ5" s="0"/>
      <c r="VDR5" s="0"/>
      <c r="VDS5" s="0"/>
      <c r="VDT5" s="0"/>
      <c r="VDU5" s="0"/>
      <c r="VDV5" s="0"/>
      <c r="VDW5" s="0"/>
      <c r="VDX5" s="0"/>
      <c r="VDY5" s="0"/>
      <c r="VDZ5" s="0"/>
      <c r="VEA5" s="0"/>
      <c r="VEB5" s="0"/>
      <c r="VEC5" s="0"/>
      <c r="VED5" s="0"/>
      <c r="VEE5" s="0"/>
      <c r="VEF5" s="0"/>
      <c r="VEG5" s="0"/>
      <c r="VEH5" s="0"/>
      <c r="VEI5" s="0"/>
      <c r="VEJ5" s="0"/>
      <c r="VEK5" s="0"/>
      <c r="VEL5" s="0"/>
      <c r="VEM5" s="0"/>
      <c r="VEN5" s="0"/>
      <c r="VEO5" s="0"/>
      <c r="VEP5" s="0"/>
      <c r="VEQ5" s="0"/>
      <c r="VER5" s="0"/>
      <c r="VES5" s="0"/>
      <c r="VET5" s="0"/>
      <c r="VEU5" s="0"/>
      <c r="VEV5" s="0"/>
      <c r="VEW5" s="0"/>
      <c r="VEX5" s="0"/>
      <c r="VEY5" s="0"/>
      <c r="VEZ5" s="0"/>
      <c r="VFA5" s="0"/>
      <c r="VFB5" s="0"/>
      <c r="VFC5" s="0"/>
      <c r="VFD5" s="0"/>
      <c r="VFE5" s="0"/>
      <c r="VFF5" s="0"/>
      <c r="VFG5" s="0"/>
      <c r="VFH5" s="0"/>
      <c r="VFI5" s="0"/>
      <c r="VFJ5" s="0"/>
      <c r="VFK5" s="0"/>
      <c r="VFL5" s="0"/>
      <c r="VFM5" s="0"/>
      <c r="VFN5" s="0"/>
      <c r="VFO5" s="0"/>
      <c r="VFP5" s="0"/>
      <c r="VFQ5" s="0"/>
      <c r="VFR5" s="0"/>
      <c r="VFS5" s="0"/>
      <c r="VFT5" s="0"/>
      <c r="VFU5" s="0"/>
      <c r="VFV5" s="0"/>
      <c r="VFW5" s="0"/>
      <c r="VFX5" s="0"/>
      <c r="VFY5" s="0"/>
      <c r="VFZ5" s="0"/>
      <c r="VGA5" s="0"/>
      <c r="VGB5" s="0"/>
      <c r="VGC5" s="0"/>
      <c r="VGD5" s="0"/>
      <c r="VGE5" s="0"/>
      <c r="VGF5" s="0"/>
      <c r="VGG5" s="0"/>
      <c r="VGH5" s="0"/>
      <c r="VGI5" s="0"/>
      <c r="VGJ5" s="0"/>
      <c r="VGK5" s="0"/>
      <c r="VGL5" s="0"/>
      <c r="VGM5" s="0"/>
      <c r="VGN5" s="0"/>
      <c r="VGO5" s="0"/>
      <c r="VGP5" s="0"/>
      <c r="VGQ5" s="0"/>
      <c r="VGR5" s="0"/>
      <c r="VGS5" s="0"/>
      <c r="VGT5" s="0"/>
      <c r="VGU5" s="0"/>
      <c r="VGV5" s="0"/>
      <c r="VGW5" s="0"/>
      <c r="VGX5" s="0"/>
      <c r="VGY5" s="0"/>
      <c r="VGZ5" s="0"/>
      <c r="VHA5" s="0"/>
      <c r="VHB5" s="0"/>
      <c r="VHC5" s="0"/>
      <c r="VHD5" s="0"/>
      <c r="VHE5" s="0"/>
      <c r="VHF5" s="0"/>
      <c r="VHG5" s="0"/>
      <c r="VHH5" s="0"/>
      <c r="VHI5" s="0"/>
      <c r="VHJ5" s="0"/>
      <c r="VHK5" s="0"/>
      <c r="VHL5" s="0"/>
      <c r="VHM5" s="0"/>
      <c r="VHN5" s="0"/>
      <c r="VHO5" s="0"/>
      <c r="VHP5" s="0"/>
      <c r="VHQ5" s="0"/>
      <c r="VHR5" s="0"/>
      <c r="VHS5" s="0"/>
      <c r="VHT5" s="0"/>
      <c r="VHU5" s="0"/>
      <c r="VHV5" s="0"/>
      <c r="VHW5" s="0"/>
      <c r="VHX5" s="0"/>
      <c r="VHY5" s="0"/>
      <c r="VHZ5" s="0"/>
      <c r="VIA5" s="0"/>
      <c r="VIB5" s="0"/>
      <c r="VIC5" s="0"/>
      <c r="VID5" s="0"/>
      <c r="VIE5" s="0"/>
      <c r="VIF5" s="0"/>
      <c r="VIG5" s="0"/>
      <c r="VIH5" s="0"/>
      <c r="VII5" s="0"/>
      <c r="VIJ5" s="0"/>
      <c r="VIK5" s="0"/>
      <c r="VIL5" s="0"/>
      <c r="VIM5" s="0"/>
      <c r="VIN5" s="0"/>
      <c r="VIO5" s="0"/>
      <c r="VIP5" s="0"/>
      <c r="VIQ5" s="0"/>
      <c r="VIR5" s="0"/>
      <c r="VIS5" s="0"/>
      <c r="VIT5" s="0"/>
      <c r="VIU5" s="0"/>
      <c r="VIV5" s="0"/>
      <c r="VIW5" s="0"/>
      <c r="VIX5" s="0"/>
      <c r="VIY5" s="0"/>
      <c r="VIZ5" s="0"/>
      <c r="VJA5" s="0"/>
      <c r="VJB5" s="0"/>
      <c r="VJC5" s="0"/>
      <c r="VJD5" s="0"/>
      <c r="VJE5" s="0"/>
      <c r="VJF5" s="0"/>
      <c r="VJG5" s="0"/>
      <c r="VJH5" s="0"/>
      <c r="VJI5" s="0"/>
      <c r="VJJ5" s="0"/>
      <c r="VJK5" s="0"/>
      <c r="VJL5" s="0"/>
      <c r="VJM5" s="0"/>
      <c r="VJN5" s="0"/>
      <c r="VJO5" s="0"/>
      <c r="VJP5" s="0"/>
      <c r="VJQ5" s="0"/>
      <c r="VJR5" s="0"/>
      <c r="VJS5" s="0"/>
      <c r="VJT5" s="0"/>
      <c r="VJU5" s="0"/>
      <c r="VJV5" s="0"/>
      <c r="VJW5" s="0"/>
      <c r="VJX5" s="0"/>
      <c r="VJY5" s="0"/>
      <c r="VJZ5" s="0"/>
      <c r="VKA5" s="0"/>
      <c r="VKB5" s="0"/>
      <c r="VKC5" s="0"/>
      <c r="VKD5" s="0"/>
      <c r="VKE5" s="0"/>
      <c r="VKF5" s="0"/>
      <c r="VKG5" s="0"/>
      <c r="VKH5" s="0"/>
      <c r="VKI5" s="0"/>
      <c r="VKJ5" s="0"/>
      <c r="VKK5" s="0"/>
      <c r="VKL5" s="0"/>
      <c r="VKM5" s="0"/>
      <c r="VKN5" s="0"/>
      <c r="VKO5" s="0"/>
      <c r="VKP5" s="0"/>
      <c r="VKQ5" s="0"/>
      <c r="VKR5" s="0"/>
      <c r="VKS5" s="0"/>
      <c r="VKT5" s="0"/>
      <c r="VKU5" s="0"/>
      <c r="VKV5" s="0"/>
      <c r="VKW5" s="0"/>
      <c r="VKX5" s="0"/>
      <c r="VKY5" s="0"/>
      <c r="VKZ5" s="0"/>
      <c r="VLA5" s="0"/>
      <c r="VLB5" s="0"/>
      <c r="VLC5" s="0"/>
      <c r="VLD5" s="0"/>
      <c r="VLE5" s="0"/>
      <c r="VLF5" s="0"/>
      <c r="VLG5" s="0"/>
      <c r="VLH5" s="0"/>
      <c r="VLI5" s="0"/>
      <c r="VLJ5" s="0"/>
      <c r="VLK5" s="0"/>
      <c r="VLL5" s="0"/>
      <c r="VLM5" s="0"/>
      <c r="VLN5" s="0"/>
      <c r="VLO5" s="0"/>
      <c r="VLP5" s="0"/>
      <c r="VLQ5" s="0"/>
      <c r="VLR5" s="0"/>
      <c r="VLS5" s="0"/>
      <c r="VLT5" s="0"/>
      <c r="VLU5" s="0"/>
      <c r="VLV5" s="0"/>
      <c r="VLW5" s="0"/>
      <c r="VLX5" s="0"/>
      <c r="VLY5" s="0"/>
      <c r="VLZ5" s="0"/>
      <c r="VMA5" s="0"/>
      <c r="VMB5" s="0"/>
      <c r="VMC5" s="0"/>
      <c r="VMD5" s="0"/>
      <c r="VME5" s="0"/>
      <c r="VMF5" s="0"/>
      <c r="VMG5" s="0"/>
      <c r="VMH5" s="0"/>
      <c r="VMI5" s="0"/>
      <c r="VMJ5" s="0"/>
      <c r="VMK5" s="0"/>
      <c r="VML5" s="0"/>
      <c r="VMM5" s="0"/>
      <c r="VMN5" s="0"/>
      <c r="VMO5" s="0"/>
      <c r="VMP5" s="0"/>
      <c r="VMQ5" s="0"/>
      <c r="VMR5" s="0"/>
      <c r="VMS5" s="0"/>
      <c r="VMT5" s="0"/>
      <c r="VMU5" s="0"/>
      <c r="VMV5" s="0"/>
      <c r="VMW5" s="0"/>
      <c r="VMX5" s="0"/>
      <c r="VMY5" s="0"/>
      <c r="VMZ5" s="0"/>
      <c r="VNA5" s="0"/>
      <c r="VNB5" s="0"/>
      <c r="VNC5" s="0"/>
      <c r="VND5" s="0"/>
      <c r="VNE5" s="0"/>
      <c r="VNF5" s="0"/>
      <c r="VNG5" s="0"/>
      <c r="VNH5" s="0"/>
      <c r="VNI5" s="0"/>
      <c r="VNJ5" s="0"/>
      <c r="VNK5" s="0"/>
      <c r="VNL5" s="0"/>
      <c r="VNM5" s="0"/>
      <c r="VNN5" s="0"/>
      <c r="VNO5" s="0"/>
      <c r="VNP5" s="0"/>
      <c r="VNQ5" s="0"/>
      <c r="VNR5" s="0"/>
      <c r="VNS5" s="0"/>
      <c r="VNT5" s="0"/>
      <c r="VNU5" s="0"/>
      <c r="VNV5" s="0"/>
      <c r="VNW5" s="0"/>
      <c r="VNX5" s="0"/>
      <c r="VNY5" s="0"/>
      <c r="VNZ5" s="0"/>
      <c r="VOA5" s="0"/>
      <c r="VOB5" s="0"/>
      <c r="VOC5" s="0"/>
      <c r="VOD5" s="0"/>
      <c r="VOE5" s="0"/>
      <c r="VOF5" s="0"/>
      <c r="VOG5" s="0"/>
      <c r="VOH5" s="0"/>
      <c r="VOI5" s="0"/>
      <c r="VOJ5" s="0"/>
      <c r="VOK5" s="0"/>
      <c r="VOL5" s="0"/>
      <c r="VOM5" s="0"/>
      <c r="VON5" s="0"/>
      <c r="VOO5" s="0"/>
      <c r="VOP5" s="0"/>
      <c r="VOQ5" s="0"/>
      <c r="VOR5" s="0"/>
      <c r="VOS5" s="0"/>
      <c r="VOT5" s="0"/>
      <c r="VOU5" s="0"/>
      <c r="VOV5" s="0"/>
      <c r="VOW5" s="0"/>
      <c r="VOX5" s="0"/>
      <c r="VOY5" s="0"/>
      <c r="VOZ5" s="0"/>
      <c r="VPA5" s="0"/>
      <c r="VPB5" s="0"/>
      <c r="VPC5" s="0"/>
      <c r="VPD5" s="0"/>
      <c r="VPE5" s="0"/>
      <c r="VPF5" s="0"/>
      <c r="VPG5" s="0"/>
      <c r="VPH5" s="0"/>
      <c r="VPI5" s="0"/>
      <c r="VPJ5" s="0"/>
      <c r="VPK5" s="0"/>
      <c r="VPL5" s="0"/>
      <c r="VPM5" s="0"/>
      <c r="VPN5" s="0"/>
      <c r="VPO5" s="0"/>
      <c r="VPP5" s="0"/>
      <c r="VPQ5" s="0"/>
      <c r="VPR5" s="0"/>
      <c r="VPS5" s="0"/>
      <c r="VPT5" s="0"/>
      <c r="VPU5" s="0"/>
      <c r="VPV5" s="0"/>
      <c r="VPW5" s="0"/>
      <c r="VPX5" s="0"/>
      <c r="VPY5" s="0"/>
      <c r="VPZ5" s="0"/>
      <c r="VQA5" s="0"/>
      <c r="VQB5" s="0"/>
      <c r="VQC5" s="0"/>
      <c r="VQD5" s="0"/>
      <c r="VQE5" s="0"/>
      <c r="VQF5" s="0"/>
      <c r="VQG5" s="0"/>
      <c r="VQH5" s="0"/>
      <c r="VQI5" s="0"/>
      <c r="VQJ5" s="0"/>
      <c r="VQK5" s="0"/>
      <c r="VQL5" s="0"/>
      <c r="VQM5" s="0"/>
      <c r="VQN5" s="0"/>
      <c r="VQO5" s="0"/>
      <c r="VQP5" s="0"/>
      <c r="VQQ5" s="0"/>
      <c r="VQR5" s="0"/>
      <c r="VQS5" s="0"/>
      <c r="VQT5" s="0"/>
      <c r="VQU5" s="0"/>
      <c r="VQV5" s="0"/>
      <c r="VQW5" s="0"/>
      <c r="VQX5" s="0"/>
      <c r="VQY5" s="0"/>
      <c r="VQZ5" s="0"/>
      <c r="VRA5" s="0"/>
      <c r="VRB5" s="0"/>
      <c r="VRC5" s="0"/>
      <c r="VRD5" s="0"/>
      <c r="VRE5" s="0"/>
      <c r="VRF5" s="0"/>
      <c r="VRG5" s="0"/>
      <c r="VRH5" s="0"/>
      <c r="VRI5" s="0"/>
      <c r="VRJ5" s="0"/>
      <c r="VRK5" s="0"/>
      <c r="VRL5" s="0"/>
      <c r="VRM5" s="0"/>
      <c r="VRN5" s="0"/>
      <c r="VRO5" s="0"/>
      <c r="VRP5" s="0"/>
      <c r="VRQ5" s="0"/>
      <c r="VRR5" s="0"/>
      <c r="VRS5" s="0"/>
      <c r="VRT5" s="0"/>
      <c r="VRU5" s="0"/>
      <c r="VRV5" s="0"/>
      <c r="VRW5" s="0"/>
      <c r="VRX5" s="0"/>
      <c r="VRY5" s="0"/>
      <c r="VRZ5" s="0"/>
      <c r="VSA5" s="0"/>
      <c r="VSB5" s="0"/>
      <c r="VSC5" s="0"/>
      <c r="VSD5" s="0"/>
      <c r="VSE5" s="0"/>
      <c r="VSF5" s="0"/>
      <c r="VSG5" s="0"/>
      <c r="VSH5" s="0"/>
      <c r="VSI5" s="0"/>
      <c r="VSJ5" s="0"/>
      <c r="VSK5" s="0"/>
      <c r="VSL5" s="0"/>
      <c r="VSM5" s="0"/>
      <c r="VSN5" s="0"/>
      <c r="VSO5" s="0"/>
      <c r="VSP5" s="0"/>
      <c r="VSQ5" s="0"/>
      <c r="VSR5" s="0"/>
      <c r="VSS5" s="0"/>
      <c r="VST5" s="0"/>
      <c r="VSU5" s="0"/>
      <c r="VSV5" s="0"/>
      <c r="VSW5" s="0"/>
      <c r="VSX5" s="0"/>
      <c r="VSY5" s="0"/>
      <c r="VSZ5" s="0"/>
      <c r="VTA5" s="0"/>
      <c r="VTB5" s="0"/>
      <c r="VTC5" s="0"/>
      <c r="VTD5" s="0"/>
      <c r="VTE5" s="0"/>
      <c r="VTF5" s="0"/>
      <c r="VTG5" s="0"/>
      <c r="VTH5" s="0"/>
      <c r="VTI5" s="0"/>
      <c r="VTJ5" s="0"/>
      <c r="VTK5" s="0"/>
      <c r="VTL5" s="0"/>
      <c r="VTM5" s="0"/>
      <c r="VTN5" s="0"/>
      <c r="VTO5" s="0"/>
      <c r="VTP5" s="0"/>
      <c r="VTQ5" s="0"/>
      <c r="VTR5" s="0"/>
      <c r="VTS5" s="0"/>
      <c r="VTT5" s="0"/>
      <c r="VTU5" s="0"/>
      <c r="VTV5" s="0"/>
      <c r="VTW5" s="0"/>
      <c r="VTX5" s="0"/>
      <c r="VTY5" s="0"/>
      <c r="VTZ5" s="0"/>
      <c r="VUA5" s="0"/>
      <c r="VUB5" s="0"/>
      <c r="VUC5" s="0"/>
      <c r="VUD5" s="0"/>
      <c r="VUE5" s="0"/>
      <c r="VUF5" s="0"/>
      <c r="VUG5" s="0"/>
      <c r="VUH5" s="0"/>
      <c r="VUI5" s="0"/>
      <c r="VUJ5" s="0"/>
      <c r="VUK5" s="0"/>
      <c r="VUL5" s="0"/>
      <c r="VUM5" s="0"/>
      <c r="VUN5" s="0"/>
      <c r="VUO5" s="0"/>
      <c r="VUP5" s="0"/>
      <c r="VUQ5" s="0"/>
      <c r="VUR5" s="0"/>
      <c r="VUS5" s="0"/>
      <c r="VUT5" s="0"/>
      <c r="VUU5" s="0"/>
      <c r="VUV5" s="0"/>
      <c r="VUW5" s="0"/>
      <c r="VUX5" s="0"/>
      <c r="VUY5" s="0"/>
      <c r="VUZ5" s="0"/>
      <c r="VVA5" s="0"/>
      <c r="VVB5" s="0"/>
      <c r="VVC5" s="0"/>
      <c r="VVD5" s="0"/>
      <c r="VVE5" s="0"/>
      <c r="VVF5" s="0"/>
      <c r="VVG5" s="0"/>
      <c r="VVH5" s="0"/>
      <c r="VVI5" s="0"/>
      <c r="VVJ5" s="0"/>
      <c r="VVK5" s="0"/>
      <c r="VVL5" s="0"/>
      <c r="VVM5" s="0"/>
      <c r="VVN5" s="0"/>
      <c r="VVO5" s="0"/>
      <c r="VVP5" s="0"/>
      <c r="VVQ5" s="0"/>
      <c r="VVR5" s="0"/>
      <c r="VVS5" s="0"/>
      <c r="VVT5" s="0"/>
      <c r="VVU5" s="0"/>
      <c r="VVV5" s="0"/>
      <c r="VVW5" s="0"/>
      <c r="VVX5" s="0"/>
      <c r="VVY5" s="0"/>
      <c r="VVZ5" s="0"/>
      <c r="VWA5" s="0"/>
      <c r="VWB5" s="0"/>
      <c r="VWC5" s="0"/>
      <c r="VWD5" s="0"/>
      <c r="VWE5" s="0"/>
      <c r="VWF5" s="0"/>
      <c r="VWG5" s="0"/>
      <c r="VWH5" s="0"/>
      <c r="VWI5" s="0"/>
      <c r="VWJ5" s="0"/>
      <c r="VWK5" s="0"/>
      <c r="VWL5" s="0"/>
      <c r="VWM5" s="0"/>
      <c r="VWN5" s="0"/>
      <c r="VWO5" s="0"/>
      <c r="VWP5" s="0"/>
      <c r="VWQ5" s="0"/>
      <c r="VWR5" s="0"/>
      <c r="VWS5" s="0"/>
      <c r="VWT5" s="0"/>
      <c r="VWU5" s="0"/>
      <c r="VWV5" s="0"/>
      <c r="VWW5" s="0"/>
      <c r="VWX5" s="0"/>
      <c r="VWY5" s="0"/>
      <c r="VWZ5" s="0"/>
      <c r="VXA5" s="0"/>
      <c r="VXB5" s="0"/>
      <c r="VXC5" s="0"/>
      <c r="VXD5" s="0"/>
      <c r="VXE5" s="0"/>
      <c r="VXF5" s="0"/>
      <c r="VXG5" s="0"/>
      <c r="VXH5" s="0"/>
      <c r="VXI5" s="0"/>
      <c r="VXJ5" s="0"/>
      <c r="VXK5" s="0"/>
      <c r="VXL5" s="0"/>
      <c r="VXM5" s="0"/>
      <c r="VXN5" s="0"/>
      <c r="VXO5" s="0"/>
      <c r="VXP5" s="0"/>
      <c r="VXQ5" s="0"/>
      <c r="VXR5" s="0"/>
      <c r="VXS5" s="0"/>
      <c r="VXT5" s="0"/>
      <c r="VXU5" s="0"/>
      <c r="VXV5" s="0"/>
      <c r="VXW5" s="0"/>
      <c r="VXX5" s="0"/>
      <c r="VXY5" s="0"/>
      <c r="VXZ5" s="0"/>
      <c r="VYA5" s="0"/>
      <c r="VYB5" s="0"/>
      <c r="VYC5" s="0"/>
      <c r="VYD5" s="0"/>
      <c r="VYE5" s="0"/>
      <c r="VYF5" s="0"/>
      <c r="VYG5" s="0"/>
      <c r="VYH5" s="0"/>
      <c r="VYI5" s="0"/>
      <c r="VYJ5" s="0"/>
      <c r="VYK5" s="0"/>
      <c r="VYL5" s="0"/>
      <c r="VYM5" s="0"/>
      <c r="VYN5" s="0"/>
      <c r="VYO5" s="0"/>
      <c r="VYP5" s="0"/>
      <c r="VYQ5" s="0"/>
      <c r="VYR5" s="0"/>
      <c r="VYS5" s="0"/>
      <c r="VYT5" s="0"/>
      <c r="VYU5" s="0"/>
      <c r="VYV5" s="0"/>
      <c r="VYW5" s="0"/>
      <c r="VYX5" s="0"/>
      <c r="VYY5" s="0"/>
      <c r="VYZ5" s="0"/>
      <c r="VZA5" s="0"/>
      <c r="VZB5" s="0"/>
      <c r="VZC5" s="0"/>
      <c r="VZD5" s="0"/>
      <c r="VZE5" s="0"/>
      <c r="VZF5" s="0"/>
      <c r="VZG5" s="0"/>
      <c r="VZH5" s="0"/>
      <c r="VZI5" s="0"/>
      <c r="VZJ5" s="0"/>
      <c r="VZK5" s="0"/>
      <c r="VZL5" s="0"/>
      <c r="VZM5" s="0"/>
      <c r="VZN5" s="0"/>
      <c r="VZO5" s="0"/>
      <c r="VZP5" s="0"/>
      <c r="VZQ5" s="0"/>
      <c r="VZR5" s="0"/>
      <c r="VZS5" s="0"/>
      <c r="VZT5" s="0"/>
      <c r="VZU5" s="0"/>
      <c r="VZV5" s="0"/>
      <c r="VZW5" s="0"/>
      <c r="VZX5" s="0"/>
      <c r="VZY5" s="0"/>
      <c r="VZZ5" s="0"/>
      <c r="WAA5" s="0"/>
      <c r="WAB5" s="0"/>
      <c r="WAC5" s="0"/>
      <c r="WAD5" s="0"/>
      <c r="WAE5" s="0"/>
      <c r="WAF5" s="0"/>
      <c r="WAG5" s="0"/>
      <c r="WAH5" s="0"/>
      <c r="WAI5" s="0"/>
      <c r="WAJ5" s="0"/>
      <c r="WAK5" s="0"/>
      <c r="WAL5" s="0"/>
      <c r="WAM5" s="0"/>
      <c r="WAN5" s="0"/>
      <c r="WAO5" s="0"/>
      <c r="WAP5" s="0"/>
      <c r="WAQ5" s="0"/>
      <c r="WAR5" s="0"/>
      <c r="WAS5" s="0"/>
      <c r="WAT5" s="0"/>
      <c r="WAU5" s="0"/>
      <c r="WAV5" s="0"/>
      <c r="WAW5" s="0"/>
      <c r="WAX5" s="0"/>
      <c r="WAY5" s="0"/>
      <c r="WAZ5" s="0"/>
      <c r="WBA5" s="0"/>
      <c r="WBB5" s="0"/>
      <c r="WBC5" s="0"/>
      <c r="WBD5" s="0"/>
      <c r="WBE5" s="0"/>
      <c r="WBF5" s="0"/>
      <c r="WBG5" s="0"/>
      <c r="WBH5" s="0"/>
      <c r="WBI5" s="0"/>
      <c r="WBJ5" s="0"/>
      <c r="WBK5" s="0"/>
      <c r="WBL5" s="0"/>
      <c r="WBM5" s="0"/>
      <c r="WBN5" s="0"/>
      <c r="WBO5" s="0"/>
      <c r="WBP5" s="0"/>
      <c r="WBQ5" s="0"/>
      <c r="WBR5" s="0"/>
      <c r="WBS5" s="0"/>
      <c r="WBT5" s="0"/>
      <c r="WBU5" s="0"/>
      <c r="WBV5" s="0"/>
      <c r="WBW5" s="0"/>
      <c r="WBX5" s="0"/>
      <c r="WBY5" s="0"/>
      <c r="WBZ5" s="0"/>
      <c r="WCA5" s="0"/>
      <c r="WCB5" s="0"/>
      <c r="WCC5" s="0"/>
      <c r="WCD5" s="0"/>
      <c r="WCE5" s="0"/>
      <c r="WCF5" s="0"/>
      <c r="WCG5" s="0"/>
      <c r="WCH5" s="0"/>
      <c r="WCI5" s="0"/>
      <c r="WCJ5" s="0"/>
      <c r="WCK5" s="0"/>
      <c r="WCL5" s="0"/>
      <c r="WCM5" s="0"/>
      <c r="WCN5" s="0"/>
      <c r="WCO5" s="0"/>
      <c r="WCP5" s="0"/>
      <c r="WCQ5" s="0"/>
      <c r="WCR5" s="0"/>
      <c r="WCS5" s="0"/>
      <c r="WCT5" s="0"/>
      <c r="WCU5" s="0"/>
      <c r="WCV5" s="0"/>
      <c r="WCW5" s="0"/>
      <c r="WCX5" s="0"/>
      <c r="WCY5" s="0"/>
      <c r="WCZ5" s="0"/>
      <c r="WDA5" s="0"/>
      <c r="WDB5" s="0"/>
      <c r="WDC5" s="0"/>
      <c r="WDD5" s="0"/>
      <c r="WDE5" s="0"/>
      <c r="WDF5" s="0"/>
      <c r="WDG5" s="0"/>
      <c r="WDH5" s="0"/>
      <c r="WDI5" s="0"/>
      <c r="WDJ5" s="0"/>
      <c r="WDK5" s="0"/>
      <c r="WDL5" s="0"/>
      <c r="WDM5" s="0"/>
      <c r="WDN5" s="0"/>
      <c r="WDO5" s="0"/>
      <c r="WDP5" s="0"/>
      <c r="WDQ5" s="0"/>
      <c r="WDR5" s="0"/>
      <c r="WDS5" s="0"/>
      <c r="WDT5" s="0"/>
      <c r="WDU5" s="0"/>
      <c r="WDV5" s="0"/>
      <c r="WDW5" s="0"/>
      <c r="WDX5" s="0"/>
      <c r="WDY5" s="0"/>
      <c r="WDZ5" s="0"/>
      <c r="WEA5" s="0"/>
      <c r="WEB5" s="0"/>
      <c r="WEC5" s="0"/>
      <c r="WED5" s="0"/>
      <c r="WEE5" s="0"/>
      <c r="WEF5" s="0"/>
      <c r="WEG5" s="0"/>
      <c r="WEH5" s="0"/>
      <c r="WEI5" s="0"/>
      <c r="WEJ5" s="0"/>
      <c r="WEK5" s="0"/>
      <c r="WEL5" s="0"/>
      <c r="WEM5" s="0"/>
      <c r="WEN5" s="0"/>
      <c r="WEO5" s="0"/>
      <c r="WEP5" s="0"/>
      <c r="WEQ5" s="0"/>
      <c r="WER5" s="0"/>
      <c r="WES5" s="0"/>
      <c r="WET5" s="0"/>
      <c r="WEU5" s="0"/>
      <c r="WEV5" s="0"/>
      <c r="WEW5" s="0"/>
      <c r="WEX5" s="0"/>
      <c r="WEY5" s="0"/>
      <c r="WEZ5" s="0"/>
      <c r="WFA5" s="0"/>
      <c r="WFB5" s="0"/>
      <c r="WFC5" s="0"/>
      <c r="WFD5" s="0"/>
      <c r="WFE5" s="0"/>
      <c r="WFF5" s="0"/>
      <c r="WFG5" s="0"/>
      <c r="WFH5" s="0"/>
      <c r="WFI5" s="0"/>
      <c r="WFJ5" s="0"/>
      <c r="WFK5" s="0"/>
      <c r="WFL5" s="0"/>
      <c r="WFM5" s="0"/>
      <c r="WFN5" s="0"/>
      <c r="WFO5" s="0"/>
      <c r="WFP5" s="0"/>
      <c r="WFQ5" s="0"/>
      <c r="WFR5" s="0"/>
      <c r="WFS5" s="0"/>
      <c r="WFT5" s="0"/>
      <c r="WFU5" s="0"/>
      <c r="WFV5" s="0"/>
      <c r="WFW5" s="0"/>
      <c r="WFX5" s="0"/>
      <c r="WFY5" s="0"/>
      <c r="WFZ5" s="0"/>
      <c r="WGA5" s="0"/>
      <c r="WGB5" s="0"/>
      <c r="WGC5" s="0"/>
      <c r="WGD5" s="0"/>
      <c r="WGE5" s="0"/>
      <c r="WGF5" s="0"/>
      <c r="WGG5" s="0"/>
      <c r="WGH5" s="0"/>
      <c r="WGI5" s="0"/>
      <c r="WGJ5" s="0"/>
      <c r="WGK5" s="0"/>
      <c r="WGL5" s="0"/>
      <c r="WGM5" s="0"/>
      <c r="WGN5" s="0"/>
      <c r="WGO5" s="0"/>
      <c r="WGP5" s="0"/>
      <c r="WGQ5" s="0"/>
      <c r="WGR5" s="0"/>
      <c r="WGS5" s="0"/>
      <c r="WGT5" s="0"/>
      <c r="WGU5" s="0"/>
      <c r="WGV5" s="0"/>
      <c r="WGW5" s="0"/>
      <c r="WGX5" s="0"/>
      <c r="WGY5" s="0"/>
      <c r="WGZ5" s="0"/>
      <c r="WHA5" s="0"/>
      <c r="WHB5" s="0"/>
      <c r="WHC5" s="0"/>
      <c r="WHD5" s="0"/>
      <c r="WHE5" s="0"/>
      <c r="WHF5" s="0"/>
      <c r="WHG5" s="0"/>
      <c r="WHH5" s="0"/>
      <c r="WHI5" s="0"/>
      <c r="WHJ5" s="0"/>
      <c r="WHK5" s="0"/>
      <c r="WHL5" s="0"/>
      <c r="WHM5" s="0"/>
      <c r="WHN5" s="0"/>
      <c r="WHO5" s="0"/>
      <c r="WHP5" s="0"/>
      <c r="WHQ5" s="0"/>
      <c r="WHR5" s="0"/>
      <c r="WHS5" s="0"/>
      <c r="WHT5" s="0"/>
      <c r="WHU5" s="0"/>
      <c r="WHV5" s="0"/>
      <c r="WHW5" s="0"/>
      <c r="WHX5" s="0"/>
      <c r="WHY5" s="0"/>
      <c r="WHZ5" s="0"/>
      <c r="WIA5" s="0"/>
      <c r="WIB5" s="0"/>
      <c r="WIC5" s="0"/>
      <c r="WID5" s="0"/>
      <c r="WIE5" s="0"/>
      <c r="WIF5" s="0"/>
      <c r="WIG5" s="0"/>
      <c r="WIH5" s="0"/>
      <c r="WII5" s="0"/>
      <c r="WIJ5" s="0"/>
      <c r="WIK5" s="0"/>
      <c r="WIL5" s="0"/>
      <c r="WIM5" s="0"/>
      <c r="WIN5" s="0"/>
      <c r="WIO5" s="0"/>
      <c r="WIP5" s="0"/>
      <c r="WIQ5" s="0"/>
      <c r="WIR5" s="0"/>
      <c r="WIS5" s="0"/>
      <c r="WIT5" s="0"/>
      <c r="WIU5" s="0"/>
      <c r="WIV5" s="0"/>
      <c r="WIW5" s="0"/>
      <c r="WIX5" s="0"/>
      <c r="WIY5" s="0"/>
      <c r="WIZ5" s="0"/>
      <c r="WJA5" s="0"/>
      <c r="WJB5" s="0"/>
      <c r="WJC5" s="0"/>
      <c r="WJD5" s="0"/>
      <c r="WJE5" s="0"/>
      <c r="WJF5" s="0"/>
      <c r="WJG5" s="0"/>
      <c r="WJH5" s="0"/>
      <c r="WJI5" s="0"/>
      <c r="WJJ5" s="0"/>
      <c r="WJK5" s="0"/>
      <c r="WJL5" s="0"/>
      <c r="WJM5" s="0"/>
      <c r="WJN5" s="0"/>
      <c r="WJO5" s="0"/>
      <c r="WJP5" s="0"/>
      <c r="WJQ5" s="0"/>
      <c r="WJR5" s="0"/>
      <c r="WJS5" s="0"/>
      <c r="WJT5" s="0"/>
      <c r="WJU5" s="0"/>
      <c r="WJV5" s="0"/>
      <c r="WJW5" s="0"/>
      <c r="WJX5" s="0"/>
      <c r="WJY5" s="0"/>
      <c r="WJZ5" s="0"/>
      <c r="WKA5" s="0"/>
      <c r="WKB5" s="0"/>
      <c r="WKC5" s="0"/>
      <c r="WKD5" s="0"/>
      <c r="WKE5" s="0"/>
      <c r="WKF5" s="0"/>
      <c r="WKG5" s="0"/>
      <c r="WKH5" s="0"/>
      <c r="WKI5" s="0"/>
      <c r="WKJ5" s="0"/>
      <c r="WKK5" s="0"/>
      <c r="WKL5" s="0"/>
      <c r="WKM5" s="0"/>
      <c r="WKN5" s="0"/>
      <c r="WKO5" s="0"/>
      <c r="WKP5" s="0"/>
      <c r="WKQ5" s="0"/>
      <c r="WKR5" s="0"/>
      <c r="WKS5" s="0"/>
      <c r="WKT5" s="0"/>
      <c r="WKU5" s="0"/>
      <c r="WKV5" s="0"/>
      <c r="WKW5" s="0"/>
      <c r="WKX5" s="0"/>
      <c r="WKY5" s="0"/>
      <c r="WKZ5" s="0"/>
      <c r="WLA5" s="0"/>
      <c r="WLB5" s="0"/>
      <c r="WLC5" s="0"/>
      <c r="WLD5" s="0"/>
      <c r="WLE5" s="0"/>
      <c r="WLF5" s="0"/>
      <c r="WLG5" s="0"/>
      <c r="WLH5" s="0"/>
      <c r="WLI5" s="0"/>
      <c r="WLJ5" s="0"/>
      <c r="WLK5" s="0"/>
      <c r="WLL5" s="0"/>
      <c r="WLM5" s="0"/>
      <c r="WLN5" s="0"/>
      <c r="WLO5" s="0"/>
      <c r="WLP5" s="0"/>
      <c r="WLQ5" s="0"/>
      <c r="WLR5" s="0"/>
      <c r="WLS5" s="0"/>
      <c r="WLT5" s="0"/>
      <c r="WLU5" s="0"/>
      <c r="WLV5" s="0"/>
      <c r="WLW5" s="0"/>
      <c r="WLX5" s="0"/>
      <c r="WLY5" s="0"/>
      <c r="WLZ5" s="0"/>
      <c r="WMA5" s="0"/>
      <c r="WMB5" s="0"/>
      <c r="WMC5" s="0"/>
      <c r="WMD5" s="0"/>
      <c r="WME5" s="0"/>
      <c r="WMF5" s="0"/>
      <c r="WMG5" s="0"/>
      <c r="WMH5" s="0"/>
      <c r="WMI5" s="0"/>
      <c r="WMJ5" s="0"/>
      <c r="WMK5" s="0"/>
      <c r="WML5" s="0"/>
      <c r="WMM5" s="0"/>
      <c r="WMN5" s="0"/>
      <c r="WMO5" s="0"/>
      <c r="WMP5" s="0"/>
      <c r="WMQ5" s="0"/>
      <c r="WMR5" s="0"/>
      <c r="WMS5" s="0"/>
      <c r="WMT5" s="0"/>
      <c r="WMU5" s="0"/>
      <c r="WMV5" s="0"/>
      <c r="WMW5" s="0"/>
      <c r="WMX5" s="0"/>
      <c r="WMY5" s="0"/>
      <c r="WMZ5" s="0"/>
      <c r="WNA5" s="0"/>
      <c r="WNB5" s="0"/>
      <c r="WNC5" s="0"/>
      <c r="WND5" s="0"/>
      <c r="WNE5" s="0"/>
      <c r="WNF5" s="0"/>
      <c r="WNG5" s="0"/>
      <c r="WNH5" s="0"/>
      <c r="WNI5" s="0"/>
      <c r="WNJ5" s="0"/>
      <c r="WNK5" s="0"/>
      <c r="WNL5" s="0"/>
      <c r="WNM5" s="0"/>
      <c r="WNN5" s="0"/>
      <c r="WNO5" s="0"/>
      <c r="WNP5" s="0"/>
      <c r="WNQ5" s="0"/>
      <c r="WNR5" s="0"/>
      <c r="WNS5" s="0"/>
      <c r="WNT5" s="0"/>
      <c r="WNU5" s="0"/>
      <c r="WNV5" s="0"/>
      <c r="WNW5" s="0"/>
      <c r="WNX5" s="0"/>
      <c r="WNY5" s="0"/>
      <c r="WNZ5" s="0"/>
      <c r="WOA5" s="0"/>
      <c r="WOB5" s="0"/>
      <c r="WOC5" s="0"/>
      <c r="WOD5" s="0"/>
      <c r="WOE5" s="0"/>
      <c r="WOF5" s="0"/>
      <c r="WOG5" s="0"/>
      <c r="WOH5" s="0"/>
      <c r="WOI5" s="0"/>
      <c r="WOJ5" s="0"/>
      <c r="WOK5" s="0"/>
      <c r="WOL5" s="0"/>
      <c r="WOM5" s="0"/>
      <c r="WON5" s="0"/>
      <c r="WOO5" s="0"/>
      <c r="WOP5" s="0"/>
      <c r="WOQ5" s="0"/>
      <c r="WOR5" s="0"/>
      <c r="WOS5" s="0"/>
      <c r="WOT5" s="0"/>
      <c r="WOU5" s="0"/>
      <c r="WOV5" s="0"/>
      <c r="WOW5" s="0"/>
      <c r="WOX5" s="0"/>
      <c r="WOY5" s="0"/>
      <c r="WOZ5" s="0"/>
      <c r="WPA5" s="0"/>
      <c r="WPB5" s="0"/>
      <c r="WPC5" s="0"/>
      <c r="WPD5" s="0"/>
      <c r="WPE5" s="0"/>
      <c r="WPF5" s="0"/>
      <c r="WPG5" s="0"/>
      <c r="WPH5" s="0"/>
      <c r="WPI5" s="0"/>
      <c r="WPJ5" s="0"/>
      <c r="WPK5" s="0"/>
      <c r="WPL5" s="0"/>
      <c r="WPM5" s="0"/>
      <c r="WPN5" s="0"/>
      <c r="WPO5" s="0"/>
      <c r="WPP5" s="0"/>
      <c r="WPQ5" s="0"/>
      <c r="WPR5" s="0"/>
      <c r="WPS5" s="0"/>
      <c r="WPT5" s="0"/>
      <c r="WPU5" s="0"/>
      <c r="WPV5" s="0"/>
      <c r="WPW5" s="0"/>
      <c r="WPX5" s="0"/>
      <c r="WPY5" s="0"/>
      <c r="WPZ5" s="0"/>
      <c r="WQA5" s="0"/>
      <c r="WQB5" s="0"/>
      <c r="WQC5" s="0"/>
      <c r="WQD5" s="0"/>
      <c r="WQE5" s="0"/>
      <c r="WQF5" s="0"/>
      <c r="WQG5" s="0"/>
      <c r="WQH5" s="0"/>
      <c r="WQI5" s="0"/>
      <c r="WQJ5" s="0"/>
      <c r="WQK5" s="0"/>
      <c r="WQL5" s="0"/>
      <c r="WQM5" s="0"/>
      <c r="WQN5" s="0"/>
      <c r="WQO5" s="0"/>
      <c r="WQP5" s="0"/>
      <c r="WQQ5" s="0"/>
      <c r="WQR5" s="0"/>
      <c r="WQS5" s="0"/>
      <c r="WQT5" s="0"/>
      <c r="WQU5" s="0"/>
      <c r="WQV5" s="0"/>
      <c r="WQW5" s="0"/>
      <c r="WQX5" s="0"/>
      <c r="WQY5" s="0"/>
      <c r="WQZ5" s="0"/>
      <c r="WRA5" s="0"/>
      <c r="WRB5" s="0"/>
      <c r="WRC5" s="0"/>
      <c r="WRD5" s="0"/>
      <c r="WRE5" s="0"/>
      <c r="WRF5" s="0"/>
      <c r="WRG5" s="0"/>
      <c r="WRH5" s="0"/>
      <c r="WRI5" s="0"/>
      <c r="WRJ5" s="0"/>
      <c r="WRK5" s="0"/>
      <c r="WRL5" s="0"/>
      <c r="WRM5" s="0"/>
      <c r="WRN5" s="0"/>
      <c r="WRO5" s="0"/>
      <c r="WRP5" s="0"/>
      <c r="WRQ5" s="0"/>
      <c r="WRR5" s="0"/>
      <c r="WRS5" s="0"/>
      <c r="WRT5" s="0"/>
      <c r="WRU5" s="0"/>
      <c r="WRV5" s="0"/>
      <c r="WRW5" s="0"/>
      <c r="WRX5" s="0"/>
      <c r="WRY5" s="0"/>
      <c r="WRZ5" s="0"/>
      <c r="WSA5" s="0"/>
      <c r="WSB5" s="0"/>
      <c r="WSC5" s="0"/>
      <c r="WSD5" s="0"/>
      <c r="WSE5" s="0"/>
      <c r="WSF5" s="0"/>
      <c r="WSG5" s="0"/>
      <c r="WSH5" s="0"/>
      <c r="WSI5" s="0"/>
      <c r="WSJ5" s="0"/>
      <c r="WSK5" s="0"/>
      <c r="WSL5" s="0"/>
      <c r="WSM5" s="0"/>
      <c r="WSN5" s="0"/>
      <c r="WSO5" s="0"/>
      <c r="WSP5" s="0"/>
      <c r="WSQ5" s="0"/>
      <c r="WSR5" s="0"/>
      <c r="WSS5" s="0"/>
      <c r="WST5" s="0"/>
      <c r="WSU5" s="0"/>
      <c r="WSV5" s="0"/>
      <c r="WSW5" s="0"/>
      <c r="WSX5" s="0"/>
      <c r="WSY5" s="0"/>
      <c r="WSZ5" s="0"/>
      <c r="WTA5" s="0"/>
      <c r="WTB5" s="0"/>
      <c r="WTC5" s="0"/>
      <c r="WTD5" s="0"/>
      <c r="WTE5" s="0"/>
      <c r="WTF5" s="0"/>
      <c r="WTG5" s="0"/>
      <c r="WTH5" s="0"/>
      <c r="WTI5" s="0"/>
      <c r="WTJ5" s="0"/>
      <c r="WTK5" s="0"/>
      <c r="WTL5" s="0"/>
      <c r="WTM5" s="0"/>
      <c r="WTN5" s="0"/>
      <c r="WTO5" s="0"/>
      <c r="WTP5" s="0"/>
      <c r="WTQ5" s="0"/>
      <c r="WTR5" s="0"/>
      <c r="WTS5" s="0"/>
      <c r="WTT5" s="0"/>
      <c r="WTU5" s="0"/>
      <c r="WTV5" s="0"/>
      <c r="WTW5" s="0"/>
      <c r="WTX5" s="0"/>
      <c r="WTY5" s="0"/>
      <c r="WTZ5" s="0"/>
      <c r="WUA5" s="0"/>
      <c r="WUB5" s="0"/>
      <c r="WUC5" s="0"/>
      <c r="WUD5" s="0"/>
      <c r="WUE5" s="0"/>
      <c r="WUF5" s="0"/>
      <c r="WUG5" s="0"/>
      <c r="WUH5" s="0"/>
      <c r="WUI5" s="0"/>
      <c r="WUJ5" s="0"/>
      <c r="WUK5" s="0"/>
      <c r="WUL5" s="0"/>
      <c r="WUM5" s="0"/>
      <c r="WUN5" s="0"/>
      <c r="WUO5" s="0"/>
      <c r="WUP5" s="0"/>
      <c r="WUQ5" s="0"/>
      <c r="WUR5" s="0"/>
      <c r="WUS5" s="0"/>
      <c r="WUT5" s="0"/>
      <c r="WUU5" s="0"/>
      <c r="WUV5" s="0"/>
      <c r="WUW5" s="0"/>
      <c r="WUX5" s="0"/>
      <c r="WUY5" s="0"/>
      <c r="WUZ5" s="0"/>
      <c r="WVA5" s="0"/>
      <c r="WVB5" s="0"/>
      <c r="WVC5" s="0"/>
      <c r="WVD5" s="0"/>
      <c r="WVE5" s="0"/>
      <c r="WVF5" s="0"/>
      <c r="WVG5" s="0"/>
      <c r="WVH5" s="0"/>
      <c r="WVI5" s="0"/>
      <c r="WVJ5" s="0"/>
      <c r="WVK5" s="0"/>
      <c r="WVL5" s="0"/>
      <c r="WVM5" s="0"/>
      <c r="WVN5" s="0"/>
      <c r="WVO5" s="0"/>
      <c r="WVP5" s="0"/>
      <c r="WVQ5" s="0"/>
      <c r="WVR5" s="0"/>
      <c r="WVS5" s="0"/>
      <c r="WVT5" s="0"/>
      <c r="WVU5" s="0"/>
      <c r="WVV5" s="0"/>
      <c r="WVW5" s="0"/>
      <c r="WVX5" s="0"/>
      <c r="WVY5" s="0"/>
      <c r="WVZ5" s="0"/>
      <c r="WWA5" s="0"/>
      <c r="WWB5" s="0"/>
      <c r="WWC5" s="0"/>
      <c r="WWD5" s="0"/>
      <c r="WWE5" s="0"/>
      <c r="WWF5" s="0"/>
      <c r="WWG5" s="0"/>
      <c r="WWH5" s="0"/>
      <c r="WWI5" s="0"/>
      <c r="WWJ5" s="0"/>
      <c r="WWK5" s="0"/>
      <c r="WWL5" s="0"/>
      <c r="WWM5" s="0"/>
      <c r="WWN5" s="0"/>
      <c r="WWO5" s="0"/>
      <c r="WWP5" s="0"/>
      <c r="WWQ5" s="0"/>
      <c r="WWR5" s="0"/>
      <c r="WWS5" s="0"/>
      <c r="WWT5" s="0"/>
      <c r="WWU5" s="0"/>
      <c r="WWV5" s="0"/>
      <c r="WWW5" s="0"/>
      <c r="WWX5" s="0"/>
      <c r="WWY5" s="0"/>
      <c r="WWZ5" s="0"/>
      <c r="WXA5" s="0"/>
      <c r="WXB5" s="0"/>
      <c r="WXC5" s="0"/>
      <c r="WXD5" s="0"/>
      <c r="WXE5" s="0"/>
      <c r="WXF5" s="0"/>
      <c r="WXG5" s="0"/>
      <c r="WXH5" s="0"/>
      <c r="WXI5" s="0"/>
      <c r="WXJ5" s="0"/>
      <c r="WXK5" s="0"/>
      <c r="WXL5" s="0"/>
      <c r="WXM5" s="0"/>
      <c r="WXN5" s="0"/>
      <c r="WXO5" s="0"/>
      <c r="WXP5" s="0"/>
      <c r="WXQ5" s="0"/>
      <c r="WXR5" s="0"/>
      <c r="WXS5" s="0"/>
      <c r="WXT5" s="0"/>
      <c r="WXU5" s="0"/>
      <c r="WXV5" s="0"/>
      <c r="WXW5" s="0"/>
      <c r="WXX5" s="0"/>
      <c r="WXY5" s="0"/>
      <c r="WXZ5" s="0"/>
      <c r="WYA5" s="0"/>
      <c r="WYB5" s="0"/>
      <c r="WYC5" s="0"/>
      <c r="WYD5" s="0"/>
      <c r="WYE5" s="0"/>
      <c r="WYF5" s="0"/>
      <c r="WYG5" s="0"/>
      <c r="WYH5" s="0"/>
      <c r="WYI5" s="0"/>
      <c r="WYJ5" s="0"/>
      <c r="WYK5" s="0"/>
      <c r="WYL5" s="0"/>
      <c r="WYM5" s="0"/>
      <c r="WYN5" s="0"/>
      <c r="WYO5" s="0"/>
      <c r="WYP5" s="0"/>
      <c r="WYQ5" s="0"/>
      <c r="WYR5" s="0"/>
      <c r="WYS5" s="0"/>
      <c r="WYT5" s="0"/>
      <c r="WYU5" s="0"/>
      <c r="WYV5" s="0"/>
      <c r="WYW5" s="0"/>
      <c r="WYX5" s="0"/>
      <c r="WYY5" s="0"/>
      <c r="WYZ5" s="0"/>
      <c r="WZA5" s="0"/>
      <c r="WZB5" s="0"/>
      <c r="WZC5" s="0"/>
      <c r="WZD5" s="0"/>
      <c r="WZE5" s="0"/>
      <c r="WZF5" s="0"/>
      <c r="WZG5" s="0"/>
      <c r="WZH5" s="0"/>
      <c r="WZI5" s="0"/>
      <c r="WZJ5" s="0"/>
      <c r="WZK5" s="0"/>
      <c r="WZL5" s="0"/>
      <c r="WZM5" s="0"/>
      <c r="WZN5" s="0"/>
      <c r="WZO5" s="0"/>
      <c r="WZP5" s="0"/>
      <c r="WZQ5" s="0"/>
      <c r="WZR5" s="0"/>
      <c r="WZS5" s="0"/>
      <c r="WZT5" s="0"/>
      <c r="WZU5" s="0"/>
      <c r="WZV5" s="0"/>
      <c r="WZW5" s="0"/>
      <c r="WZX5" s="0"/>
      <c r="WZY5" s="0"/>
      <c r="WZZ5" s="0"/>
      <c r="XAA5" s="0"/>
      <c r="XAB5" s="0"/>
      <c r="XAC5" s="0"/>
      <c r="XAD5" s="0"/>
      <c r="XAE5" s="0"/>
      <c r="XAF5" s="0"/>
      <c r="XAG5" s="0"/>
      <c r="XAH5" s="0"/>
      <c r="XAI5" s="0"/>
      <c r="XAJ5" s="0"/>
      <c r="XAK5" s="0"/>
      <c r="XAL5" s="0"/>
      <c r="XAM5" s="0"/>
      <c r="XAN5" s="0"/>
      <c r="XAO5" s="0"/>
      <c r="XAP5" s="0"/>
      <c r="XAQ5" s="0"/>
      <c r="XAR5" s="0"/>
      <c r="XAS5" s="0"/>
      <c r="XAT5" s="0"/>
      <c r="XAU5" s="0"/>
      <c r="XAV5" s="0"/>
      <c r="XAW5" s="0"/>
      <c r="XAX5" s="0"/>
      <c r="XAY5" s="0"/>
      <c r="XAZ5" s="0"/>
      <c r="XBA5" s="0"/>
      <c r="XBB5" s="0"/>
      <c r="XBC5" s="0"/>
      <c r="XBD5" s="0"/>
      <c r="XBE5" s="0"/>
      <c r="XBF5" s="0"/>
      <c r="XBG5" s="0"/>
      <c r="XBH5" s="0"/>
      <c r="XBI5" s="0"/>
      <c r="XBJ5" s="0"/>
      <c r="XBK5" s="0"/>
      <c r="XBL5" s="0"/>
      <c r="XBM5" s="0"/>
      <c r="XBN5" s="0"/>
      <c r="XBO5" s="0"/>
      <c r="XBP5" s="0"/>
      <c r="XBQ5" s="0"/>
      <c r="XBR5" s="0"/>
      <c r="XBS5" s="0"/>
      <c r="XBT5" s="0"/>
      <c r="XBU5" s="0"/>
      <c r="XBV5" s="0"/>
      <c r="XBW5" s="0"/>
      <c r="XBX5" s="0"/>
      <c r="XBY5" s="0"/>
      <c r="XBZ5" s="0"/>
      <c r="XCA5" s="0"/>
      <c r="XCB5" s="0"/>
      <c r="XCC5" s="0"/>
      <c r="XCD5" s="0"/>
      <c r="XCE5" s="0"/>
      <c r="XCF5" s="0"/>
      <c r="XCG5" s="0"/>
      <c r="XCH5" s="0"/>
      <c r="XCI5" s="0"/>
      <c r="XCJ5" s="0"/>
      <c r="XCK5" s="0"/>
      <c r="XCL5" s="0"/>
      <c r="XCM5" s="0"/>
      <c r="XCN5" s="0"/>
      <c r="XCO5" s="0"/>
      <c r="XCP5" s="0"/>
      <c r="XCQ5" s="0"/>
      <c r="XCR5" s="0"/>
      <c r="XCS5" s="0"/>
      <c r="XCT5" s="0"/>
      <c r="XCU5" s="0"/>
      <c r="XCV5" s="0"/>
      <c r="XCW5" s="0"/>
      <c r="XCX5" s="0"/>
      <c r="XCY5" s="0"/>
      <c r="XCZ5" s="0"/>
      <c r="XDA5" s="0"/>
      <c r="XDB5" s="0"/>
      <c r="XDC5" s="0"/>
      <c r="XDD5" s="0"/>
      <c r="XDE5" s="0"/>
      <c r="XDF5" s="0"/>
      <c r="XDG5" s="0"/>
      <c r="XDH5" s="0"/>
      <c r="XDI5" s="0"/>
      <c r="XDJ5" s="0"/>
      <c r="XDK5" s="0"/>
      <c r="XDL5" s="0"/>
      <c r="XDM5" s="0"/>
      <c r="XDN5" s="0"/>
      <c r="XDO5" s="0"/>
      <c r="XDP5" s="0"/>
      <c r="XDQ5" s="0"/>
      <c r="XDR5" s="0"/>
      <c r="XDS5" s="0"/>
      <c r="XDT5" s="0"/>
      <c r="XDU5" s="0"/>
      <c r="XDV5" s="0"/>
      <c r="XDW5" s="0"/>
      <c r="XDX5" s="0"/>
      <c r="XDY5" s="0"/>
      <c r="XDZ5" s="0"/>
      <c r="XEA5" s="0"/>
      <c r="XEB5" s="0"/>
      <c r="XEC5" s="0"/>
      <c r="XED5" s="0"/>
      <c r="XEE5" s="0"/>
      <c r="XEF5" s="0"/>
      <c r="XEG5" s="0"/>
      <c r="XEH5" s="0"/>
      <c r="XEI5" s="0"/>
      <c r="XEJ5" s="0"/>
      <c r="XEK5" s="0"/>
      <c r="XEL5" s="0"/>
      <c r="XEM5" s="0"/>
      <c r="XEN5" s="0"/>
      <c r="XEO5" s="0"/>
      <c r="XEP5" s="0"/>
      <c r="XEQ5" s="0"/>
      <c r="XER5" s="0"/>
      <c r="XES5" s="0"/>
      <c r="XET5" s="0"/>
      <c r="XEU5" s="0"/>
      <c r="XEV5" s="0"/>
      <c r="XEW5" s="0"/>
      <c r="XEX5" s="0"/>
      <c r="XEY5" s="0"/>
      <c r="XEZ5" s="0"/>
      <c r="XFA5" s="0"/>
      <c r="XFB5" s="0"/>
      <c r="XFC5" s="0"/>
      <c r="XFD5" s="0"/>
    </row>
    <row r="6" s="384" customFormat="true" ht="15" hidden="false" customHeight="false" outlineLevel="0" collapsed="false">
      <c r="A6" s="391" t="s">
        <v>524</v>
      </c>
      <c r="B6" s="345" t="n">
        <v>4</v>
      </c>
      <c r="C6" s="345" t="n">
        <v>4</v>
      </c>
      <c r="D6" s="349" t="n">
        <v>1.4</v>
      </c>
      <c r="E6" s="341" t="n">
        <v>2</v>
      </c>
      <c r="F6" s="345" t="n">
        <v>1.8</v>
      </c>
      <c r="G6" s="345" t="n">
        <v>3</v>
      </c>
      <c r="H6" s="345" t="n">
        <v>2.2</v>
      </c>
      <c r="I6" s="341" t="n">
        <v>2</v>
      </c>
      <c r="J6" s="341" t="n">
        <v>1.8</v>
      </c>
      <c r="K6" s="341" t="n">
        <v>1</v>
      </c>
      <c r="L6" s="392" t="n">
        <v>1.8</v>
      </c>
      <c r="M6" s="392" t="n">
        <v>2.4</v>
      </c>
      <c r="N6" s="341" t="n">
        <v>4.6</v>
      </c>
      <c r="O6" s="341" t="n">
        <v>1.4</v>
      </c>
      <c r="P6" s="341" t="n">
        <v>4</v>
      </c>
      <c r="Q6" s="341" t="n">
        <v>1</v>
      </c>
      <c r="R6" s="341" t="n">
        <v>1.4</v>
      </c>
      <c r="S6" s="341" t="n">
        <v>1.4</v>
      </c>
      <c r="T6" s="392" t="n">
        <v>2</v>
      </c>
      <c r="U6" s="341" t="n">
        <v>3.6</v>
      </c>
      <c r="V6" s="341" t="n">
        <v>2.2</v>
      </c>
      <c r="W6" s="341" t="n">
        <v>2.2</v>
      </c>
      <c r="X6" s="341" t="n">
        <v>2</v>
      </c>
      <c r="Y6" s="341" t="n">
        <v>1.5</v>
      </c>
      <c r="Z6" s="341" t="n">
        <v>1.5</v>
      </c>
      <c r="CE6" s="385"/>
    </row>
    <row r="7" s="384" customFormat="true" ht="15" hidden="false" customHeight="false" outlineLevel="0" collapsed="false">
      <c r="A7" s="391" t="s">
        <v>525</v>
      </c>
      <c r="B7" s="345" t="n">
        <v>12.3</v>
      </c>
      <c r="C7" s="345" t="n">
        <v>12.3</v>
      </c>
      <c r="D7" s="349" t="n">
        <v>4</v>
      </c>
      <c r="E7" s="341" t="n">
        <v>4</v>
      </c>
      <c r="F7" s="345" t="n">
        <v>5.7</v>
      </c>
      <c r="G7" s="345" t="n">
        <v>9</v>
      </c>
      <c r="H7" s="345" t="n">
        <v>6</v>
      </c>
      <c r="I7" s="341" t="n">
        <v>2.635</v>
      </c>
      <c r="J7" s="341" t="n">
        <v>4</v>
      </c>
      <c r="K7" s="341" t="n">
        <v>2.5</v>
      </c>
      <c r="L7" s="392" t="n">
        <v>6.5</v>
      </c>
      <c r="M7" s="392" t="n">
        <v>8.5</v>
      </c>
      <c r="N7" s="341" t="n">
        <v>18.3</v>
      </c>
      <c r="O7" s="341" t="n">
        <v>4.2</v>
      </c>
      <c r="P7" s="341" t="n">
        <v>12.2</v>
      </c>
      <c r="Q7" s="341" t="n">
        <v>3</v>
      </c>
      <c r="R7" s="341" t="n">
        <v>4</v>
      </c>
      <c r="S7" s="341" t="n">
        <v>4</v>
      </c>
      <c r="T7" s="392" t="n">
        <v>5.1</v>
      </c>
      <c r="U7" s="341" t="n">
        <v>8</v>
      </c>
      <c r="V7" s="341" t="n">
        <v>4</v>
      </c>
      <c r="W7" s="341" t="n">
        <v>4</v>
      </c>
      <c r="X7" s="341" t="n">
        <v>8.25</v>
      </c>
      <c r="Y7" s="341" t="n">
        <v>6.1</v>
      </c>
      <c r="Z7" s="341" t="n">
        <v>4</v>
      </c>
      <c r="CE7" s="385"/>
    </row>
    <row r="8" customFormat="false" ht="15" hidden="false" customHeight="false" outlineLevel="0" collapsed="false">
      <c r="A8" s="393" t="s">
        <v>523</v>
      </c>
      <c r="B8" s="394" t="str">
        <f aca="false">IF(OR(B9="",B10=""),"",CONCATENATE("分水包","Φ",B9*1000,"×",B10*1000,"（T-T）"))</f>
        <v/>
      </c>
      <c r="C8" s="394" t="str">
        <f aca="false">IF(OR(C9="",C10=""),"",CONCATENATE("分水包","Φ",C9*1000,"×",C10*1000,"（T-T）"))</f>
        <v/>
      </c>
      <c r="D8" s="394" t="str">
        <f aca="false">IF(OR(D9="",D10=""),"",CONCATENATE("分水包","Φ",D9*1000,"×",D10*1000,"（T-T）"))</f>
        <v/>
      </c>
      <c r="E8" s="394" t="str">
        <f aca="false">IF(OR(E9="",E10=""),"",CONCATENATE("分水包","Φ",E9*1000,"×",E10*1000,"（T-T）"))</f>
        <v/>
      </c>
      <c r="F8" s="394" t="str">
        <f aca="false">IF(OR(F9="",F10=""),"",CONCATENATE("分水包","Φ",F9*1000,"×",F10*1000,"（T-T）"))</f>
        <v/>
      </c>
      <c r="G8" s="394" t="str">
        <f aca="false">IF(OR(G9="",G10=""),"",CONCATENATE("分水包","Φ",G9*1000,"×",G10*1000,"（T-T）"))</f>
        <v/>
      </c>
      <c r="H8" s="394" t="str">
        <f aca="false">IF(OR(H9="",H10=""),"",CONCATENATE("分水包","Φ",H9*1000,"×",H10*1000,"（T-T）"))</f>
        <v/>
      </c>
      <c r="I8" s="394" t="str">
        <f aca="false">IF(OR(I9="",I10=""),"",CONCATENATE("分水包","Φ",I9*1000,"×",I10*1000,"（T-T）"))</f>
        <v/>
      </c>
      <c r="J8" s="394" t="str">
        <f aca="false">IF(OR(J9="",J10=""),"",CONCATENATE("分水包","Φ",J9*1000,"×",J10*1000,"（T-T）"))</f>
        <v/>
      </c>
      <c r="K8" s="394" t="str">
        <f aca="false">IF(OR(K9="",K10=""),"",CONCATENATE("分水包","Φ",K9*1000,"×",K10*1000,"（T-T）"))</f>
        <v/>
      </c>
      <c r="L8" s="394" t="str">
        <f aca="false">IF(OR(L9="",L10=""),"",CONCATENATE("分水包","Φ",L9*1000,"×",L10*1000,"（T-T）"))</f>
        <v>分水包Φ900×2200（T-T）</v>
      </c>
      <c r="M8" s="394" t="str">
        <f aca="false">IF(OR(M9="",M10=""),"",CONCATENATE("分水包","Φ",M9*1000,"×",M10*1000,"（T-T）"))</f>
        <v>分水包Φ1200×2800（T-T）</v>
      </c>
      <c r="N8" s="394" t="str">
        <f aca="false">IF(OR(N9="",N10=""),"",CONCATENATE("分水包","Φ",N9*1000,"×",N10*1000,"（T-T）"))</f>
        <v/>
      </c>
      <c r="O8" s="394" t="str">
        <f aca="false">IF(OR(O9="",O10=""),"",CONCATENATE("分水包","Φ",O9*1000,"×",O10*1000,"（T-T）"))</f>
        <v/>
      </c>
      <c r="P8" s="394"/>
      <c r="Q8" s="394" t="str">
        <f aca="false">IF(OR(Q9="",Q10=""),"",CONCATENATE("分水包","Φ",Q9*1000,"×",Q10*1000,"（T-T）"))</f>
        <v/>
      </c>
      <c r="R8" s="394" t="str">
        <f aca="false">IF(OR(R9="",R10=""),"",CONCATENATE("分水包","Φ",R9*1000,"×",R10*1000,"（T-T）"))</f>
        <v/>
      </c>
      <c r="S8" s="394" t="str">
        <f aca="false">IF(OR(S9="",S10=""),"",CONCATENATE("分水包","Φ",S9*1000,"×",S10*1000,"（T-T）"))</f>
        <v/>
      </c>
      <c r="T8" s="394" t="str">
        <f aca="false">IF(OR(T9="",T10=""),"",CONCATENATE("分水包","Φ",T9*1000,"×",T10*1000,"（T-T）"))</f>
        <v/>
      </c>
      <c r="U8" s="394" t="str">
        <f aca="false">IF(OR(U9="",U10=""),"",CONCATENATE("分水包","Φ",U9*1000,"×",U10*1000,"（T-T）"))</f>
        <v/>
      </c>
      <c r="V8" s="394" t="str">
        <f aca="false">IF(OR(V9="",V10=""),"",CONCATENATE("分水包","Φ",V9*1000,"×",V10*1000,"（T-T）"))</f>
        <v/>
      </c>
      <c r="W8" s="394" t="str">
        <f aca="false">IF(OR(W9="",W10=""),"",CONCATENATE("分水包","Φ",W9*1000,"×",W10*1000,"（T-T）"))</f>
        <v/>
      </c>
      <c r="X8" s="394" t="str">
        <f aca="false">IF(OR(X9="",X10=""),"",CONCATENATE("分水包","Φ",X9*1000,"×",X10*1000,"（T-T）"))</f>
        <v/>
      </c>
      <c r="Y8" s="394" t="str">
        <f aca="false">IF(OR(Y9="",Y10=""),"",CONCATENATE("分水包","Φ",Y9*1000,"×",Y10*1000,"（T-T）"))</f>
        <v/>
      </c>
      <c r="Z8" s="394" t="str">
        <f aca="false">IF(OR(Z9="",Z10=""),"",CONCATENATE("分水包","Φ",Z9*1000,"×",Z10*1000,"（T-T）"))</f>
        <v/>
      </c>
      <c r="AA8" s="394" t="str">
        <f aca="false">IF(OR(AA9="",AA10=""),"",CONCATENATE("分水包","Φ",AA9*1000,"×",AA10*1000,"（T-T）"))</f>
        <v/>
      </c>
      <c r="AB8" s="394" t="str">
        <f aca="false">IF(OR(AB9="",AB10=""),"",CONCATENATE("分水包","Φ",AB9*1000,"×",AB10*1000,"（T-T）"))</f>
        <v/>
      </c>
      <c r="AC8" s="394" t="str">
        <f aca="false">IF(OR(AC9="",AC10=""),"",CONCATENATE("分水包","Φ",AC9*1000,"×",AC10*1000,"（T-T）"))</f>
        <v/>
      </c>
      <c r="AD8" s="394" t="str">
        <f aca="false">IF(OR(AD9="",AD10=""),"",CONCATENATE("分水包","Φ",AD9*1000,"×",AD10*1000,"（T-T）"))</f>
        <v/>
      </c>
      <c r="AE8" s="394" t="str">
        <f aca="false">IF(OR(AE9="",AE10=""),"",CONCATENATE("分水包","Φ",AE9*1000,"×",AE10*1000,"（T-T）"))</f>
        <v/>
      </c>
      <c r="AF8" s="394" t="str">
        <f aca="false">IF(OR(AF9="",AF10=""),"",CONCATENATE("分水包","Φ",AF9*1000,"×",AF10*1000,"（T-T）"))</f>
        <v/>
      </c>
      <c r="AG8" s="394" t="str">
        <f aca="false">IF(OR(AG9="",AG10=""),"",CONCATENATE("分水包","Φ",AG9*1000,"×",AG10*1000,"（T-T）"))</f>
        <v/>
      </c>
      <c r="AH8" s="394" t="str">
        <f aca="false">IF(OR(AH9="",AH10=""),"",CONCATENATE("分水包","Φ",AH9*1000,"×",AH10*1000,"（T-T）"))</f>
        <v/>
      </c>
      <c r="AI8" s="394" t="str">
        <f aca="false">IF(OR(AI9="",AI10=""),"",CONCATENATE("分水包","Φ",AI9*1000,"×",AI10*1000,"（T-T）"))</f>
        <v/>
      </c>
      <c r="AJ8" s="394" t="str">
        <f aca="false">IF(OR(AJ9="",AJ10=""),"",CONCATENATE("分水包","Φ",AJ9*1000,"×",AJ10*1000,"（T-T）"))</f>
        <v/>
      </c>
      <c r="AK8" s="394" t="str">
        <f aca="false">IF(OR(AK9="",AK10=""),"",CONCATENATE("分水包","Φ",AK9*1000,"×",AK10*1000,"（T-T）"))</f>
        <v/>
      </c>
      <c r="AL8" s="394" t="str">
        <f aca="false">IF(OR(AL9="",AL10=""),"",CONCATENATE("分水包","Φ",AL9*1000,"×",AL10*1000,"（T-T）"))</f>
        <v/>
      </c>
      <c r="AM8" s="394" t="str">
        <f aca="false">IF(OR(AM9="",AM10=""),"",CONCATENATE("分水包","Φ",AM9*1000,"×",AM10*1000,"（T-T）"))</f>
        <v/>
      </c>
      <c r="AN8" s="394" t="str">
        <f aca="false">IF(OR(AN9="",AN10=""),"",CONCATENATE("分水包","Φ",AN9*1000,"×",AN10*1000,"（T-T）"))</f>
        <v/>
      </c>
      <c r="AO8" s="394" t="str">
        <f aca="false">IF(OR(AO9="",AO10=""),"",CONCATENATE("分水包","Φ",AO9*1000,"×",AO10*1000,"（T-T）"))</f>
        <v/>
      </c>
      <c r="AP8" s="394" t="str">
        <f aca="false">IF(OR(AP9="",AP10=""),"",CONCATENATE("分水包","Φ",AP9*1000,"×",AP10*1000,"（T-T）"))</f>
        <v/>
      </c>
      <c r="AQ8" s="394" t="str">
        <f aca="false">IF(OR(AQ9="",AQ10=""),"",CONCATENATE("分水包","Φ",AQ9*1000,"×",AQ10*1000,"（T-T）"))</f>
        <v/>
      </c>
      <c r="AR8" s="394" t="str">
        <f aca="false">IF(OR(AR9="",AR10=""),"",CONCATENATE("分水包","Φ",AR9*1000,"×",AR10*1000,"（T-T）"))</f>
        <v/>
      </c>
      <c r="AS8" s="394" t="str">
        <f aca="false">IF(OR(AS9="",AS10=""),"",CONCATENATE("分水包","Φ",AS9*1000,"×",AS10*1000,"（T-T）"))</f>
        <v/>
      </c>
      <c r="AT8" s="394" t="str">
        <f aca="false">IF(OR(AT9="",AT10=""),"",CONCATENATE("分水包","Φ",AT9*1000,"×",AT10*1000,"（T-T）"))</f>
        <v/>
      </c>
      <c r="AU8" s="394" t="str">
        <f aca="false">IF(OR(AU9="",AU10=""),"",CONCATENATE("分水包","Φ",AU9*1000,"×",AU10*1000,"（T-T）"))</f>
        <v/>
      </c>
      <c r="AV8" s="394" t="str">
        <f aca="false">IF(OR(AV9="",AV10=""),"",CONCATENATE("分水包","Φ",AV9*1000,"×",AV10*1000,"（T-T）"))</f>
        <v/>
      </c>
      <c r="AW8" s="394" t="str">
        <f aca="false">IF(OR(AW9="",AW10=""),"",CONCATENATE("分水包","Φ",AW9*1000,"×",AW10*1000,"（T-T）"))</f>
        <v/>
      </c>
      <c r="AX8" s="394" t="str">
        <f aca="false">IF(OR(AX9="",AX10=""),"",CONCATENATE("分水包","Φ",AX9*1000,"×",AX10*1000,"（T-T）"))</f>
        <v/>
      </c>
      <c r="AY8" s="394" t="str">
        <f aca="false">IF(OR(AY9="",AY10=""),"",CONCATENATE("分水包","Φ",AY9*1000,"×",AY10*1000,"（T-T）"))</f>
        <v/>
      </c>
      <c r="AZ8" s="394" t="str">
        <f aca="false">IF(OR(AZ9="",AZ10=""),"",CONCATENATE("分水包","Φ",AZ9*1000,"×",AZ10*1000,"（T-T）"))</f>
        <v/>
      </c>
      <c r="BA8" s="394" t="str">
        <f aca="false">IF(OR(BA9="",BA10=""),"",CONCATENATE("分水包","Φ",BA9*1000,"×",BA10*1000,"（T-T）"))</f>
        <v/>
      </c>
      <c r="BB8" s="394" t="str">
        <f aca="false">IF(OR(BB9="",BB10=""),"",CONCATENATE("分水包","Φ",BB9*1000,"×",BB10*1000,"（T-T）"))</f>
        <v/>
      </c>
      <c r="BC8" s="394" t="str">
        <f aca="false">IF(OR(BC9="",BC10=""),"",CONCATENATE("分水包","Φ",BC9*1000,"×",BC10*1000,"（T-T）"))</f>
        <v/>
      </c>
      <c r="BD8" s="394" t="str">
        <f aca="false">IF(OR(BD9="",BD10=""),"",CONCATENATE("分水包","Φ",BD9*1000,"×",BD10*1000,"（T-T）"))</f>
        <v/>
      </c>
      <c r="BE8" s="394" t="str">
        <f aca="false">IF(OR(BE9="",BE10=""),"",CONCATENATE("分水包","Φ",BE9*1000,"×",BE10*1000,"（T-T）"))</f>
        <v/>
      </c>
      <c r="BF8" s="394" t="str">
        <f aca="false">IF(OR(BF9="",BF10=""),"",CONCATENATE("分水包","Φ",BF9*1000,"×",BF10*1000,"（T-T）"))</f>
        <v/>
      </c>
      <c r="BG8" s="394" t="str">
        <f aca="false">IF(OR(BG9="",BG10=""),"",CONCATENATE("分水包","Φ",BG9*1000,"×",BG10*1000,"（T-T）"))</f>
        <v/>
      </c>
      <c r="BH8" s="394" t="str">
        <f aca="false">IF(OR(BH9="",BH10=""),"",CONCATENATE("分水包","Φ",BH9*1000,"×",BH10*1000,"（T-T）"))</f>
        <v/>
      </c>
      <c r="BI8" s="394" t="str">
        <f aca="false">IF(OR(BI9="",BI10=""),"",CONCATENATE("分水包","Φ",BI9*1000,"×",BI10*1000,"（T-T）"))</f>
        <v/>
      </c>
      <c r="BJ8" s="394" t="str">
        <f aca="false">IF(OR(BJ9="",BJ10=""),"",CONCATENATE("分水包","Φ",BJ9*1000,"×",BJ10*1000,"（T-T）"))</f>
        <v/>
      </c>
      <c r="BK8" s="394" t="str">
        <f aca="false">IF(OR(BK9="",BK10=""),"",CONCATENATE("分水包","Φ",BK9*1000,"×",BK10*1000,"（T-T）"))</f>
        <v/>
      </c>
      <c r="BL8" s="394" t="str">
        <f aca="false">IF(OR(BL9="",BL10=""),"",CONCATENATE("分水包","Φ",BL9*1000,"×",BL10*1000,"（T-T）"))</f>
        <v/>
      </c>
      <c r="BM8" s="394" t="str">
        <f aca="false">IF(OR(BM9="",BM10=""),"",CONCATENATE("分水包","Φ",BM9*1000,"×",BM10*1000,"（T-T）"))</f>
        <v/>
      </c>
      <c r="BN8" s="394" t="str">
        <f aca="false">IF(OR(BN9="",BN10=""),"",CONCATENATE("分水包","Φ",BN9*1000,"×",BN10*1000,"（T-T）"))</f>
        <v/>
      </c>
      <c r="BO8" s="394" t="str">
        <f aca="false">IF(OR(BO9="",BO10=""),"",CONCATENATE("分水包","Φ",BO9*1000,"×",BO10*1000,"（T-T）"))</f>
        <v/>
      </c>
      <c r="BP8" s="394" t="str">
        <f aca="false">IF(OR(BP9="",BP10=""),"",CONCATENATE("分水包","Φ",BP9*1000,"×",BP10*1000,"（T-T）"))</f>
        <v/>
      </c>
      <c r="BQ8" s="394" t="str">
        <f aca="false">IF(OR(BQ9="",BQ10=""),"",CONCATENATE("分水包","Φ",BQ9*1000,"×",BQ10*1000,"（T-T）"))</f>
        <v/>
      </c>
      <c r="BR8" s="394" t="str">
        <f aca="false">IF(OR(BR9="",BR10=""),"",CONCATENATE("分水包","Φ",BR9*1000,"×",BR10*1000,"（T-T）"))</f>
        <v/>
      </c>
      <c r="BS8" s="394" t="str">
        <f aca="false">IF(OR(BS9="",BS10=""),"",CONCATENATE("分水包","Φ",BS9*1000,"×",BS10*1000,"（T-T）"))</f>
        <v/>
      </c>
      <c r="BT8" s="394" t="str">
        <f aca="false">IF(OR(BT9="",BT10=""),"",CONCATENATE("分水包","Φ",BT9*1000,"×",BT10*1000,"（T-T）"))</f>
        <v/>
      </c>
      <c r="BU8" s="394" t="str">
        <f aca="false">IF(OR(BU9="",BU10=""),"",CONCATENATE("分水包","Φ",BU9*1000,"×",BU10*1000,"（T-T）"))</f>
        <v/>
      </c>
      <c r="BV8" s="394" t="str">
        <f aca="false">IF(OR(BV9="",BV10=""),"",CONCATENATE("分水包","Φ",BV9*1000,"×",BV10*1000,"（T-T）"))</f>
        <v/>
      </c>
      <c r="BW8" s="394" t="str">
        <f aca="false">IF(OR(BW9="",BW10=""),"",CONCATENATE("分水包","Φ",BW9*1000,"×",BW10*1000,"（T-T）"))</f>
        <v/>
      </c>
      <c r="BX8" s="394" t="str">
        <f aca="false">IF(OR(BX9="",BX10=""),"",CONCATENATE("分水包","Φ",BX9*1000,"×",BX10*1000,"（T-T）"))</f>
        <v/>
      </c>
      <c r="BY8" s="394" t="str">
        <f aca="false">IF(OR(BY9="",BY10=""),"",CONCATENATE("分水包","Φ",BY9*1000,"×",BY10*1000,"（T-T）"))</f>
        <v/>
      </c>
      <c r="BZ8" s="394" t="str">
        <f aca="false">IF(OR(BZ9="",BZ10=""),"",CONCATENATE("分水包","Φ",BZ9*1000,"×",BZ10*1000,"（T-T）"))</f>
        <v/>
      </c>
      <c r="CA8" s="394" t="str">
        <f aca="false">IF(OR(CA9="",CA10=""),"",CONCATENATE("分水包","Φ",CA9*1000,"×",CA10*1000,"（T-T）"))</f>
        <v/>
      </c>
      <c r="CB8" s="394" t="str">
        <f aca="false">IF(OR(CB9="",CB10=""),"",CONCATENATE("分水包","Φ",CB9*1000,"×",CB10*1000,"（T-T）"))</f>
        <v/>
      </c>
      <c r="CC8" s="394" t="str">
        <f aca="false">IF(OR(CC9="",CC10=""),"",CONCATENATE("分水包","Φ",CC9*1000,"×",CC10*1000,"（T-T）"))</f>
        <v/>
      </c>
      <c r="CD8" s="394" t="str">
        <f aca="false">IF(OR(CD9="",CD10=""),"",CONCATENATE("分水包","Φ",CD9*1000,"×",CD10*1000,"（T-T）"))</f>
        <v/>
      </c>
      <c r="CE8" s="39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c r="IX8" s="0"/>
      <c r="IY8" s="0"/>
      <c r="IZ8" s="0"/>
      <c r="JA8" s="0"/>
      <c r="JB8" s="0"/>
      <c r="JC8" s="0"/>
      <c r="JD8" s="0"/>
      <c r="JE8" s="0"/>
      <c r="JF8" s="0"/>
      <c r="JG8" s="0"/>
      <c r="JH8" s="0"/>
      <c r="JI8" s="0"/>
      <c r="JJ8" s="0"/>
      <c r="JK8" s="0"/>
      <c r="JL8" s="0"/>
      <c r="JM8" s="0"/>
      <c r="JN8" s="0"/>
      <c r="JO8" s="0"/>
      <c r="JP8" s="0"/>
      <c r="JQ8" s="0"/>
      <c r="JR8" s="0"/>
      <c r="JS8" s="0"/>
      <c r="JT8" s="0"/>
      <c r="JU8" s="0"/>
      <c r="JV8" s="0"/>
      <c r="JW8" s="0"/>
      <c r="JX8" s="0"/>
      <c r="JY8" s="0"/>
      <c r="JZ8" s="0"/>
      <c r="KA8" s="0"/>
      <c r="KB8" s="0"/>
      <c r="KC8" s="0"/>
      <c r="KD8" s="0"/>
      <c r="KE8" s="0"/>
      <c r="KF8" s="0"/>
      <c r="KG8" s="0"/>
      <c r="KH8" s="0"/>
      <c r="KI8" s="0"/>
      <c r="KJ8" s="0"/>
      <c r="KK8" s="0"/>
      <c r="KL8" s="0"/>
      <c r="KM8" s="0"/>
      <c r="KN8" s="0"/>
      <c r="KO8" s="0"/>
      <c r="KP8" s="0"/>
      <c r="KQ8" s="0"/>
      <c r="KR8" s="0"/>
      <c r="KS8" s="0"/>
      <c r="KT8" s="0"/>
      <c r="KU8" s="0"/>
      <c r="KV8" s="0"/>
      <c r="KW8" s="0"/>
      <c r="KX8" s="0"/>
      <c r="KY8" s="0"/>
      <c r="KZ8" s="0"/>
      <c r="LA8" s="0"/>
      <c r="LB8" s="0"/>
      <c r="LC8" s="0"/>
      <c r="LD8" s="0"/>
      <c r="LE8" s="0"/>
      <c r="LF8" s="0"/>
      <c r="LG8" s="0"/>
      <c r="LH8" s="0"/>
      <c r="LI8" s="0"/>
      <c r="LJ8" s="0"/>
      <c r="LK8" s="0"/>
      <c r="LL8" s="0"/>
      <c r="LM8" s="0"/>
      <c r="LN8" s="0"/>
      <c r="LO8" s="0"/>
      <c r="LP8" s="0"/>
      <c r="LQ8" s="0"/>
      <c r="LR8" s="0"/>
      <c r="LS8" s="0"/>
      <c r="LT8" s="0"/>
      <c r="LU8" s="0"/>
      <c r="LV8" s="0"/>
      <c r="LW8" s="0"/>
      <c r="LX8" s="0"/>
      <c r="LY8" s="0"/>
      <c r="LZ8" s="0"/>
      <c r="MA8" s="0"/>
      <c r="MB8" s="0"/>
      <c r="MC8" s="0"/>
      <c r="MD8" s="0"/>
      <c r="ME8" s="0"/>
      <c r="MF8" s="0"/>
      <c r="MG8" s="0"/>
      <c r="MH8" s="0"/>
      <c r="MI8" s="0"/>
      <c r="MJ8" s="0"/>
      <c r="MK8" s="0"/>
      <c r="ML8" s="0"/>
      <c r="MM8" s="0"/>
      <c r="MN8" s="0"/>
      <c r="MO8" s="0"/>
      <c r="MP8" s="0"/>
      <c r="MQ8" s="0"/>
      <c r="MR8" s="0"/>
      <c r="MS8" s="0"/>
      <c r="MT8" s="0"/>
      <c r="MU8" s="0"/>
      <c r="MV8" s="0"/>
      <c r="MW8" s="0"/>
      <c r="MX8" s="0"/>
      <c r="MY8" s="0"/>
      <c r="MZ8" s="0"/>
      <c r="NA8" s="0"/>
      <c r="NB8" s="0"/>
      <c r="NC8" s="0"/>
      <c r="ND8" s="0"/>
      <c r="NE8" s="0"/>
      <c r="NF8" s="0"/>
      <c r="NG8" s="0"/>
      <c r="NH8" s="0"/>
      <c r="NI8" s="0"/>
      <c r="NJ8" s="0"/>
      <c r="NK8" s="0"/>
      <c r="NL8" s="0"/>
      <c r="NM8" s="0"/>
      <c r="NN8" s="0"/>
      <c r="NO8" s="0"/>
      <c r="NP8" s="0"/>
      <c r="NQ8" s="0"/>
      <c r="NR8" s="0"/>
      <c r="NS8" s="0"/>
      <c r="NT8" s="0"/>
      <c r="NU8" s="0"/>
      <c r="NV8" s="0"/>
      <c r="NW8" s="0"/>
      <c r="NX8" s="0"/>
      <c r="NY8" s="0"/>
      <c r="NZ8" s="0"/>
      <c r="OA8" s="0"/>
      <c r="OB8" s="0"/>
      <c r="OC8" s="0"/>
      <c r="OD8" s="0"/>
      <c r="OE8" s="0"/>
      <c r="OF8" s="0"/>
      <c r="OG8" s="0"/>
      <c r="OH8" s="0"/>
      <c r="OI8" s="0"/>
      <c r="OJ8" s="0"/>
      <c r="OK8" s="0"/>
      <c r="OL8" s="0"/>
      <c r="OM8" s="0"/>
      <c r="ON8" s="0"/>
      <c r="OO8" s="0"/>
      <c r="OP8" s="0"/>
      <c r="OQ8" s="0"/>
      <c r="OR8" s="0"/>
      <c r="OS8" s="0"/>
      <c r="OT8" s="0"/>
      <c r="OU8" s="0"/>
      <c r="OV8" s="0"/>
      <c r="OW8" s="0"/>
      <c r="OX8" s="0"/>
      <c r="OY8" s="0"/>
      <c r="OZ8" s="0"/>
      <c r="PA8" s="0"/>
      <c r="PB8" s="0"/>
      <c r="PC8" s="0"/>
      <c r="PD8" s="0"/>
      <c r="PE8" s="0"/>
      <c r="PF8" s="0"/>
      <c r="PG8" s="0"/>
      <c r="PH8" s="0"/>
      <c r="PI8" s="0"/>
      <c r="PJ8" s="0"/>
      <c r="PK8" s="0"/>
      <c r="PL8" s="0"/>
      <c r="PM8" s="0"/>
      <c r="PN8" s="0"/>
      <c r="PO8" s="0"/>
      <c r="PP8" s="0"/>
      <c r="PQ8" s="0"/>
      <c r="PR8" s="0"/>
      <c r="PS8" s="0"/>
      <c r="PT8" s="0"/>
      <c r="PU8" s="0"/>
      <c r="PV8" s="0"/>
      <c r="PW8" s="0"/>
      <c r="PX8" s="0"/>
      <c r="PY8" s="0"/>
      <c r="PZ8" s="0"/>
      <c r="QA8" s="0"/>
      <c r="QB8" s="0"/>
      <c r="QC8" s="0"/>
      <c r="QD8" s="0"/>
      <c r="QE8" s="0"/>
      <c r="QF8" s="0"/>
      <c r="QG8" s="0"/>
      <c r="QH8" s="0"/>
      <c r="QI8" s="0"/>
      <c r="QJ8" s="0"/>
      <c r="QK8" s="0"/>
      <c r="QL8" s="0"/>
      <c r="QM8" s="0"/>
      <c r="QN8" s="0"/>
      <c r="QO8" s="0"/>
      <c r="QP8" s="0"/>
      <c r="QQ8" s="0"/>
      <c r="QR8" s="0"/>
      <c r="QS8" s="0"/>
      <c r="QT8" s="0"/>
      <c r="QU8" s="0"/>
      <c r="QV8" s="0"/>
      <c r="QW8" s="0"/>
      <c r="QX8" s="0"/>
      <c r="QY8" s="0"/>
      <c r="QZ8" s="0"/>
      <c r="RA8" s="0"/>
      <c r="RB8" s="0"/>
      <c r="RC8" s="0"/>
      <c r="RD8" s="0"/>
      <c r="RE8" s="0"/>
      <c r="RF8" s="0"/>
      <c r="RG8" s="0"/>
      <c r="RH8" s="0"/>
      <c r="RI8" s="0"/>
      <c r="RJ8" s="0"/>
      <c r="RK8" s="0"/>
      <c r="RL8" s="0"/>
      <c r="RM8" s="0"/>
      <c r="RN8" s="0"/>
      <c r="RO8" s="0"/>
      <c r="RP8" s="0"/>
      <c r="RQ8" s="0"/>
      <c r="RR8" s="0"/>
      <c r="RS8" s="0"/>
      <c r="RT8" s="0"/>
      <c r="RU8" s="0"/>
      <c r="RV8" s="0"/>
      <c r="RW8" s="0"/>
      <c r="RX8" s="0"/>
      <c r="RY8" s="0"/>
      <c r="RZ8" s="0"/>
      <c r="SA8" s="0"/>
      <c r="SB8" s="0"/>
      <c r="SC8" s="0"/>
      <c r="SD8" s="0"/>
      <c r="SE8" s="0"/>
      <c r="SF8" s="0"/>
      <c r="SG8" s="0"/>
      <c r="SH8" s="0"/>
      <c r="SI8" s="0"/>
      <c r="SJ8" s="0"/>
      <c r="SK8" s="0"/>
      <c r="SL8" s="0"/>
      <c r="SM8" s="0"/>
      <c r="SN8" s="0"/>
      <c r="SO8" s="0"/>
      <c r="SP8" s="0"/>
      <c r="SQ8" s="0"/>
      <c r="SR8" s="0"/>
      <c r="SS8" s="0"/>
      <c r="ST8" s="0"/>
      <c r="SU8" s="0"/>
      <c r="SV8" s="0"/>
      <c r="SW8" s="0"/>
      <c r="SX8" s="0"/>
      <c r="SY8" s="0"/>
      <c r="SZ8" s="0"/>
      <c r="TA8" s="0"/>
      <c r="TB8" s="0"/>
      <c r="TC8" s="0"/>
      <c r="TD8" s="0"/>
      <c r="TE8" s="0"/>
      <c r="TF8" s="0"/>
      <c r="TG8" s="0"/>
      <c r="TH8" s="0"/>
      <c r="TI8" s="0"/>
      <c r="TJ8" s="0"/>
      <c r="TK8" s="0"/>
      <c r="TL8" s="0"/>
      <c r="TM8" s="0"/>
      <c r="TN8" s="0"/>
      <c r="TO8" s="0"/>
      <c r="TP8" s="0"/>
      <c r="TQ8" s="0"/>
      <c r="TR8" s="0"/>
      <c r="TS8" s="0"/>
      <c r="TT8" s="0"/>
      <c r="TU8" s="0"/>
      <c r="TV8" s="0"/>
      <c r="TW8" s="0"/>
      <c r="TX8" s="0"/>
      <c r="TY8" s="0"/>
      <c r="TZ8" s="0"/>
      <c r="UA8" s="0"/>
      <c r="UB8" s="0"/>
      <c r="UC8" s="0"/>
      <c r="UD8" s="0"/>
      <c r="UE8" s="0"/>
      <c r="UF8" s="0"/>
      <c r="UG8" s="0"/>
      <c r="UH8" s="0"/>
      <c r="UI8" s="0"/>
      <c r="UJ8" s="0"/>
      <c r="UK8" s="0"/>
      <c r="UL8" s="0"/>
      <c r="UM8" s="0"/>
      <c r="UN8" s="0"/>
      <c r="UO8" s="0"/>
      <c r="UP8" s="0"/>
      <c r="UQ8" s="0"/>
      <c r="UR8" s="0"/>
      <c r="US8" s="0"/>
      <c r="UT8" s="0"/>
      <c r="UU8" s="0"/>
      <c r="UV8" s="0"/>
      <c r="UW8" s="0"/>
      <c r="UX8" s="0"/>
      <c r="UY8" s="0"/>
      <c r="UZ8" s="0"/>
      <c r="VA8" s="0"/>
      <c r="VB8" s="0"/>
      <c r="VC8" s="0"/>
      <c r="VD8" s="0"/>
      <c r="VE8" s="0"/>
      <c r="VF8" s="0"/>
      <c r="VG8" s="0"/>
      <c r="VH8" s="0"/>
      <c r="VI8" s="0"/>
      <c r="VJ8" s="0"/>
      <c r="VK8" s="0"/>
      <c r="VL8" s="0"/>
      <c r="VM8" s="0"/>
      <c r="VN8" s="0"/>
      <c r="VO8" s="0"/>
      <c r="VP8" s="0"/>
      <c r="VQ8" s="0"/>
      <c r="VR8" s="0"/>
      <c r="VS8" s="0"/>
      <c r="VT8" s="0"/>
      <c r="VU8" s="0"/>
      <c r="VV8" s="0"/>
      <c r="VW8" s="0"/>
      <c r="VX8" s="0"/>
      <c r="VY8" s="0"/>
      <c r="VZ8" s="0"/>
      <c r="WA8" s="0"/>
      <c r="WB8" s="0"/>
      <c r="WC8" s="0"/>
      <c r="WD8" s="0"/>
      <c r="WE8" s="0"/>
      <c r="WF8" s="0"/>
      <c r="WG8" s="0"/>
      <c r="WH8" s="0"/>
      <c r="WI8" s="0"/>
      <c r="WJ8" s="0"/>
      <c r="WK8" s="0"/>
      <c r="WL8" s="0"/>
      <c r="WM8" s="0"/>
      <c r="WN8" s="0"/>
      <c r="WO8" s="0"/>
      <c r="WP8" s="0"/>
      <c r="WQ8" s="0"/>
      <c r="WR8" s="0"/>
      <c r="WS8" s="0"/>
      <c r="WT8" s="0"/>
      <c r="WU8" s="0"/>
      <c r="WV8" s="0"/>
      <c r="WW8" s="0"/>
      <c r="WX8" s="0"/>
      <c r="WY8" s="0"/>
      <c r="WZ8" s="0"/>
      <c r="XA8" s="0"/>
      <c r="XB8" s="0"/>
      <c r="XC8" s="0"/>
      <c r="XD8" s="0"/>
      <c r="XE8" s="0"/>
      <c r="XF8" s="0"/>
      <c r="XG8" s="0"/>
      <c r="XH8" s="0"/>
      <c r="XI8" s="0"/>
      <c r="XJ8" s="0"/>
      <c r="XK8" s="0"/>
      <c r="XL8" s="0"/>
      <c r="XM8" s="0"/>
      <c r="XN8" s="0"/>
      <c r="XO8" s="0"/>
      <c r="XP8" s="0"/>
      <c r="XQ8" s="0"/>
      <c r="XR8" s="0"/>
      <c r="XS8" s="0"/>
      <c r="XT8" s="0"/>
      <c r="XU8" s="0"/>
      <c r="XV8" s="0"/>
      <c r="XW8" s="0"/>
      <c r="XX8" s="0"/>
      <c r="XY8" s="0"/>
      <c r="XZ8" s="0"/>
      <c r="YA8" s="0"/>
      <c r="YB8" s="0"/>
      <c r="YC8" s="0"/>
      <c r="YD8" s="0"/>
      <c r="YE8" s="0"/>
      <c r="YF8" s="0"/>
      <c r="YG8" s="0"/>
      <c r="YH8" s="0"/>
      <c r="YI8" s="0"/>
      <c r="YJ8" s="0"/>
      <c r="YK8" s="0"/>
      <c r="YL8" s="0"/>
      <c r="YM8" s="0"/>
      <c r="YN8" s="0"/>
      <c r="YO8" s="0"/>
      <c r="YP8" s="0"/>
      <c r="YQ8" s="0"/>
      <c r="YR8" s="0"/>
      <c r="YS8" s="0"/>
      <c r="YT8" s="0"/>
      <c r="YU8" s="0"/>
      <c r="YV8" s="0"/>
      <c r="YW8" s="0"/>
      <c r="YX8" s="0"/>
      <c r="YY8" s="0"/>
      <c r="YZ8" s="0"/>
      <c r="ZA8" s="0"/>
      <c r="ZB8" s="0"/>
      <c r="ZC8" s="0"/>
      <c r="ZD8" s="0"/>
      <c r="ZE8" s="0"/>
      <c r="ZF8" s="0"/>
      <c r="ZG8" s="0"/>
      <c r="ZH8" s="0"/>
      <c r="ZI8" s="0"/>
      <c r="ZJ8" s="0"/>
      <c r="ZK8" s="0"/>
      <c r="ZL8" s="0"/>
      <c r="ZM8" s="0"/>
      <c r="ZN8" s="0"/>
      <c r="ZO8" s="0"/>
      <c r="ZP8" s="0"/>
      <c r="ZQ8" s="0"/>
      <c r="ZR8" s="0"/>
      <c r="ZS8" s="0"/>
      <c r="ZT8" s="0"/>
      <c r="ZU8" s="0"/>
      <c r="ZV8" s="0"/>
      <c r="ZW8" s="0"/>
      <c r="ZX8" s="0"/>
      <c r="ZY8" s="0"/>
      <c r="ZZ8" s="0"/>
      <c r="AAA8" s="0"/>
      <c r="AAB8" s="0"/>
      <c r="AAC8" s="0"/>
      <c r="AAD8" s="0"/>
      <c r="AAE8" s="0"/>
      <c r="AAF8" s="0"/>
      <c r="AAG8" s="0"/>
      <c r="AAH8" s="0"/>
      <c r="AAI8" s="0"/>
      <c r="AAJ8" s="0"/>
      <c r="AAK8" s="0"/>
      <c r="AAL8" s="0"/>
      <c r="AAM8" s="0"/>
      <c r="AAN8" s="0"/>
      <c r="AAO8" s="0"/>
      <c r="AAP8" s="0"/>
      <c r="AAQ8" s="0"/>
      <c r="AAR8" s="0"/>
      <c r="AAS8" s="0"/>
      <c r="AAT8" s="0"/>
      <c r="AAU8" s="0"/>
      <c r="AAV8" s="0"/>
      <c r="AAW8" s="0"/>
      <c r="AAX8" s="0"/>
      <c r="AAY8" s="0"/>
      <c r="AAZ8" s="0"/>
      <c r="ABA8" s="0"/>
      <c r="ABB8" s="0"/>
      <c r="ABC8" s="0"/>
      <c r="ABD8" s="0"/>
      <c r="ABE8" s="0"/>
      <c r="ABF8" s="0"/>
      <c r="ABG8" s="0"/>
      <c r="ABH8" s="0"/>
      <c r="ABI8" s="0"/>
      <c r="ABJ8" s="0"/>
      <c r="ABK8" s="0"/>
      <c r="ABL8" s="0"/>
      <c r="ABM8" s="0"/>
      <c r="ABN8" s="0"/>
      <c r="ABO8" s="0"/>
      <c r="ABP8" s="0"/>
      <c r="ABQ8" s="0"/>
      <c r="ABR8" s="0"/>
      <c r="ABS8" s="0"/>
      <c r="ABT8" s="0"/>
      <c r="ABU8" s="0"/>
      <c r="ABV8" s="0"/>
      <c r="ABW8" s="0"/>
      <c r="ABX8" s="0"/>
      <c r="ABY8" s="0"/>
      <c r="ABZ8" s="0"/>
      <c r="ACA8" s="0"/>
      <c r="ACB8" s="0"/>
      <c r="ACC8" s="0"/>
      <c r="ACD8" s="0"/>
      <c r="ACE8" s="0"/>
      <c r="ACF8" s="0"/>
      <c r="ACG8" s="0"/>
      <c r="ACH8" s="0"/>
      <c r="ACI8" s="0"/>
      <c r="ACJ8" s="0"/>
      <c r="ACK8" s="0"/>
      <c r="ACL8" s="0"/>
      <c r="ACM8" s="0"/>
      <c r="ACN8" s="0"/>
      <c r="ACO8" s="0"/>
      <c r="ACP8" s="0"/>
      <c r="ACQ8" s="0"/>
      <c r="ACR8" s="0"/>
      <c r="ACS8" s="0"/>
      <c r="ACT8" s="0"/>
      <c r="ACU8" s="0"/>
      <c r="ACV8" s="0"/>
      <c r="ACW8" s="0"/>
      <c r="ACX8" s="0"/>
      <c r="ACY8" s="0"/>
      <c r="ACZ8" s="0"/>
      <c r="ADA8" s="0"/>
      <c r="ADB8" s="0"/>
      <c r="ADC8" s="0"/>
      <c r="ADD8" s="0"/>
      <c r="ADE8" s="0"/>
      <c r="ADF8" s="0"/>
      <c r="ADG8" s="0"/>
      <c r="ADH8" s="0"/>
      <c r="ADI8" s="0"/>
      <c r="ADJ8" s="0"/>
      <c r="ADK8" s="0"/>
      <c r="ADL8" s="0"/>
      <c r="ADM8" s="0"/>
      <c r="ADN8" s="0"/>
      <c r="ADO8" s="0"/>
      <c r="ADP8" s="0"/>
      <c r="ADQ8" s="0"/>
      <c r="ADR8" s="0"/>
      <c r="ADS8" s="0"/>
      <c r="ADT8" s="0"/>
      <c r="ADU8" s="0"/>
      <c r="ADV8" s="0"/>
      <c r="ADW8" s="0"/>
      <c r="ADX8" s="0"/>
      <c r="ADY8" s="0"/>
      <c r="ADZ8" s="0"/>
      <c r="AEA8" s="0"/>
      <c r="AEB8" s="0"/>
      <c r="AEC8" s="0"/>
      <c r="AED8" s="0"/>
      <c r="AEE8" s="0"/>
      <c r="AEF8" s="0"/>
      <c r="AEG8" s="0"/>
      <c r="AEH8" s="0"/>
      <c r="AEI8" s="0"/>
      <c r="AEJ8" s="0"/>
      <c r="AEK8" s="0"/>
      <c r="AEL8" s="0"/>
      <c r="AEM8" s="0"/>
      <c r="AEN8" s="0"/>
      <c r="AEO8" s="0"/>
      <c r="AEP8" s="0"/>
      <c r="AEQ8" s="0"/>
      <c r="AER8" s="0"/>
      <c r="AES8" s="0"/>
      <c r="AET8" s="0"/>
      <c r="AEU8" s="0"/>
      <c r="AEV8" s="0"/>
      <c r="AEW8" s="0"/>
      <c r="AEX8" s="0"/>
      <c r="AEY8" s="0"/>
      <c r="AEZ8" s="0"/>
      <c r="AFA8" s="0"/>
      <c r="AFB8" s="0"/>
      <c r="AFC8" s="0"/>
      <c r="AFD8" s="0"/>
      <c r="AFE8" s="0"/>
      <c r="AFF8" s="0"/>
      <c r="AFG8" s="0"/>
      <c r="AFH8" s="0"/>
      <c r="AFI8" s="0"/>
      <c r="AFJ8" s="0"/>
      <c r="AFK8" s="0"/>
      <c r="AFL8" s="0"/>
      <c r="AFM8" s="0"/>
      <c r="AFN8" s="0"/>
      <c r="AFO8" s="0"/>
      <c r="AFP8" s="0"/>
      <c r="AFQ8" s="0"/>
      <c r="AFR8" s="0"/>
      <c r="AFS8" s="0"/>
      <c r="AFT8" s="0"/>
      <c r="AFU8" s="0"/>
      <c r="AFV8" s="0"/>
      <c r="AFW8" s="0"/>
      <c r="AFX8" s="0"/>
      <c r="AFY8" s="0"/>
      <c r="AFZ8" s="0"/>
      <c r="AGA8" s="0"/>
      <c r="AGB8" s="0"/>
      <c r="AGC8" s="0"/>
      <c r="AGD8" s="0"/>
      <c r="AGE8" s="0"/>
      <c r="AGF8" s="0"/>
      <c r="AGG8" s="0"/>
      <c r="AGH8" s="0"/>
      <c r="AGI8" s="0"/>
      <c r="AGJ8" s="0"/>
      <c r="AGK8" s="0"/>
      <c r="AGL8" s="0"/>
      <c r="AGM8" s="0"/>
      <c r="AGN8" s="0"/>
      <c r="AGO8" s="0"/>
      <c r="AGP8" s="0"/>
      <c r="AGQ8" s="0"/>
      <c r="AGR8" s="0"/>
      <c r="AGS8" s="0"/>
      <c r="AGT8" s="0"/>
      <c r="AGU8" s="0"/>
      <c r="AGV8" s="0"/>
      <c r="AGW8" s="0"/>
      <c r="AGX8" s="0"/>
      <c r="AGY8" s="0"/>
      <c r="AGZ8" s="0"/>
      <c r="AHA8" s="0"/>
      <c r="AHB8" s="0"/>
      <c r="AHC8" s="0"/>
      <c r="AHD8" s="0"/>
      <c r="AHE8" s="0"/>
      <c r="AHF8" s="0"/>
      <c r="AHG8" s="0"/>
      <c r="AHH8" s="0"/>
      <c r="AHI8" s="0"/>
      <c r="AHJ8" s="0"/>
      <c r="AHK8" s="0"/>
      <c r="AHL8" s="0"/>
      <c r="AHM8" s="0"/>
      <c r="AHN8" s="0"/>
      <c r="AHO8" s="0"/>
      <c r="AHP8" s="0"/>
      <c r="AHQ8" s="0"/>
      <c r="AHR8" s="0"/>
      <c r="AHS8" s="0"/>
      <c r="AHT8" s="0"/>
      <c r="AHU8" s="0"/>
      <c r="AHV8" s="0"/>
      <c r="AHW8" s="0"/>
      <c r="AHX8" s="0"/>
      <c r="AHY8" s="0"/>
      <c r="AHZ8" s="0"/>
      <c r="AIA8" s="0"/>
      <c r="AIB8" s="0"/>
      <c r="AIC8" s="0"/>
      <c r="AID8" s="0"/>
      <c r="AIE8" s="0"/>
      <c r="AIF8" s="0"/>
      <c r="AIG8" s="0"/>
      <c r="AIH8" s="0"/>
      <c r="AII8" s="0"/>
      <c r="AIJ8" s="0"/>
      <c r="AIK8" s="0"/>
      <c r="AIL8" s="0"/>
      <c r="AIM8" s="0"/>
      <c r="AIN8" s="0"/>
      <c r="AIO8" s="0"/>
      <c r="AIP8" s="0"/>
      <c r="AIQ8" s="0"/>
      <c r="AIR8" s="0"/>
      <c r="AIS8" s="0"/>
      <c r="AIT8" s="0"/>
      <c r="AIU8" s="0"/>
      <c r="AIV8" s="0"/>
      <c r="AIW8" s="0"/>
      <c r="AIX8" s="0"/>
      <c r="AIY8" s="0"/>
      <c r="AIZ8" s="0"/>
      <c r="AJA8" s="0"/>
      <c r="AJB8" s="0"/>
      <c r="AJC8" s="0"/>
      <c r="AJD8" s="0"/>
      <c r="AJE8" s="0"/>
      <c r="AJF8" s="0"/>
      <c r="AJG8" s="0"/>
      <c r="AJH8" s="0"/>
      <c r="AJI8" s="0"/>
      <c r="AJJ8" s="0"/>
      <c r="AJK8" s="0"/>
      <c r="AJL8" s="0"/>
      <c r="AJM8" s="0"/>
      <c r="AJN8" s="0"/>
      <c r="AJO8" s="0"/>
      <c r="AJP8" s="0"/>
      <c r="AJQ8" s="0"/>
      <c r="AJR8" s="0"/>
      <c r="AJS8" s="0"/>
      <c r="AJT8" s="0"/>
      <c r="AJU8" s="0"/>
      <c r="AJV8" s="0"/>
      <c r="AJW8" s="0"/>
      <c r="AJX8" s="0"/>
      <c r="AJY8" s="0"/>
      <c r="AJZ8" s="0"/>
      <c r="AKA8" s="0"/>
      <c r="AKB8" s="0"/>
      <c r="AKC8" s="0"/>
      <c r="AKD8" s="0"/>
      <c r="AKE8" s="0"/>
      <c r="AKF8" s="0"/>
      <c r="AKG8" s="0"/>
      <c r="AKH8" s="0"/>
      <c r="AKI8" s="0"/>
      <c r="AKJ8" s="0"/>
      <c r="AKK8" s="0"/>
      <c r="AKL8" s="0"/>
      <c r="AKM8" s="0"/>
      <c r="AKN8" s="0"/>
      <c r="AKO8" s="0"/>
      <c r="AKP8" s="0"/>
      <c r="AKQ8" s="0"/>
      <c r="AKR8" s="0"/>
      <c r="AKS8" s="0"/>
      <c r="AKT8" s="0"/>
      <c r="AKU8" s="0"/>
      <c r="AKV8" s="0"/>
      <c r="AKW8" s="0"/>
      <c r="AKX8" s="0"/>
      <c r="AKY8" s="0"/>
      <c r="AKZ8" s="0"/>
      <c r="ALA8" s="0"/>
      <c r="ALB8" s="0"/>
      <c r="ALC8" s="0"/>
      <c r="ALD8" s="0"/>
      <c r="ALE8" s="0"/>
      <c r="ALF8" s="0"/>
      <c r="ALG8" s="0"/>
      <c r="ALH8" s="0"/>
      <c r="ALI8" s="0"/>
      <c r="ALJ8" s="0"/>
      <c r="ALK8" s="0"/>
      <c r="ALL8" s="0"/>
      <c r="ALM8" s="0"/>
      <c r="ALN8" s="0"/>
      <c r="ALO8" s="0"/>
      <c r="ALP8" s="0"/>
      <c r="ALQ8" s="0"/>
      <c r="ALR8" s="0"/>
      <c r="ALS8" s="0"/>
      <c r="ALT8" s="0"/>
      <c r="ALU8" s="0"/>
      <c r="ALV8" s="0"/>
      <c r="ALW8" s="0"/>
      <c r="ALX8" s="0"/>
      <c r="ALY8" s="0"/>
      <c r="ALZ8" s="0"/>
      <c r="AMA8" s="0"/>
      <c r="AMB8" s="0"/>
      <c r="AMC8" s="0"/>
      <c r="AMD8" s="0"/>
      <c r="AME8" s="0"/>
      <c r="AMF8" s="0"/>
      <c r="AMG8" s="0"/>
      <c r="AMH8" s="0"/>
      <c r="AMI8" s="0"/>
      <c r="AMJ8" s="0"/>
      <c r="AMK8" s="0"/>
      <c r="AML8" s="0"/>
      <c r="AMM8" s="0"/>
      <c r="AMN8" s="0"/>
      <c r="AMO8" s="0"/>
      <c r="AMP8" s="0"/>
      <c r="AMQ8" s="0"/>
      <c r="AMR8" s="0"/>
      <c r="AMS8" s="0"/>
      <c r="AMT8" s="0"/>
      <c r="AMU8" s="0"/>
      <c r="AMV8" s="0"/>
      <c r="AMW8" s="0"/>
      <c r="AMX8" s="0"/>
      <c r="AMY8" s="0"/>
      <c r="AMZ8" s="0"/>
      <c r="ANA8" s="0"/>
      <c r="ANB8" s="0"/>
      <c r="ANC8" s="0"/>
      <c r="AND8" s="0"/>
      <c r="ANE8" s="0"/>
      <c r="ANF8" s="0"/>
      <c r="ANG8" s="0"/>
      <c r="ANH8" s="0"/>
      <c r="ANI8" s="0"/>
      <c r="ANJ8" s="0"/>
      <c r="ANK8" s="0"/>
      <c r="ANL8" s="0"/>
      <c r="ANM8" s="0"/>
      <c r="ANN8" s="0"/>
      <c r="ANO8" s="0"/>
      <c r="ANP8" s="0"/>
      <c r="ANQ8" s="0"/>
      <c r="ANR8" s="0"/>
      <c r="ANS8" s="0"/>
      <c r="ANT8" s="0"/>
      <c r="ANU8" s="0"/>
      <c r="ANV8" s="0"/>
      <c r="ANW8" s="0"/>
      <c r="ANX8" s="0"/>
      <c r="ANY8" s="0"/>
      <c r="ANZ8" s="0"/>
      <c r="AOA8" s="0"/>
      <c r="AOB8" s="0"/>
      <c r="AOC8" s="0"/>
      <c r="AOD8" s="0"/>
      <c r="AOE8" s="0"/>
      <c r="AOF8" s="0"/>
      <c r="AOG8" s="0"/>
      <c r="AOH8" s="0"/>
      <c r="AOI8" s="0"/>
      <c r="AOJ8" s="0"/>
      <c r="AOK8" s="0"/>
      <c r="AOL8" s="0"/>
      <c r="AOM8" s="0"/>
      <c r="AON8" s="0"/>
      <c r="AOO8" s="0"/>
      <c r="AOP8" s="0"/>
      <c r="AOQ8" s="0"/>
      <c r="AOR8" s="0"/>
      <c r="AOS8" s="0"/>
      <c r="AOT8" s="0"/>
      <c r="AOU8" s="0"/>
      <c r="AOV8" s="0"/>
      <c r="AOW8" s="0"/>
      <c r="AOX8" s="0"/>
      <c r="AOY8" s="0"/>
      <c r="AOZ8" s="0"/>
      <c r="APA8" s="0"/>
      <c r="APB8" s="0"/>
      <c r="APC8" s="0"/>
      <c r="APD8" s="0"/>
      <c r="APE8" s="0"/>
      <c r="APF8" s="0"/>
      <c r="APG8" s="0"/>
      <c r="APH8" s="0"/>
      <c r="API8" s="0"/>
      <c r="APJ8" s="0"/>
      <c r="APK8" s="0"/>
      <c r="APL8" s="0"/>
      <c r="APM8" s="0"/>
      <c r="APN8" s="0"/>
      <c r="APO8" s="0"/>
      <c r="APP8" s="0"/>
      <c r="APQ8" s="0"/>
      <c r="APR8" s="0"/>
      <c r="APS8" s="0"/>
      <c r="APT8" s="0"/>
      <c r="APU8" s="0"/>
      <c r="APV8" s="0"/>
      <c r="APW8" s="0"/>
      <c r="APX8" s="0"/>
      <c r="APY8" s="0"/>
      <c r="APZ8" s="0"/>
      <c r="AQA8" s="0"/>
      <c r="AQB8" s="0"/>
      <c r="AQC8" s="0"/>
      <c r="AQD8" s="0"/>
      <c r="AQE8" s="0"/>
      <c r="AQF8" s="0"/>
      <c r="AQG8" s="0"/>
      <c r="AQH8" s="0"/>
      <c r="AQI8" s="0"/>
      <c r="AQJ8" s="0"/>
      <c r="AQK8" s="0"/>
      <c r="AQL8" s="0"/>
      <c r="AQM8" s="0"/>
      <c r="AQN8" s="0"/>
      <c r="AQO8" s="0"/>
      <c r="AQP8" s="0"/>
      <c r="AQQ8" s="0"/>
      <c r="AQR8" s="0"/>
      <c r="AQS8" s="0"/>
      <c r="AQT8" s="0"/>
      <c r="AQU8" s="0"/>
      <c r="AQV8" s="0"/>
      <c r="AQW8" s="0"/>
      <c r="AQX8" s="0"/>
      <c r="AQY8" s="0"/>
      <c r="AQZ8" s="0"/>
      <c r="ARA8" s="0"/>
      <c r="ARB8" s="0"/>
      <c r="ARC8" s="0"/>
      <c r="ARD8" s="0"/>
      <c r="ARE8" s="0"/>
      <c r="ARF8" s="0"/>
      <c r="ARG8" s="0"/>
      <c r="ARH8" s="0"/>
      <c r="ARI8" s="0"/>
      <c r="ARJ8" s="0"/>
      <c r="ARK8" s="0"/>
      <c r="ARL8" s="0"/>
      <c r="ARM8" s="0"/>
      <c r="ARN8" s="0"/>
      <c r="ARO8" s="0"/>
      <c r="ARP8" s="0"/>
      <c r="ARQ8" s="0"/>
      <c r="ARR8" s="0"/>
      <c r="ARS8" s="0"/>
      <c r="ART8" s="0"/>
      <c r="ARU8" s="0"/>
      <c r="ARV8" s="0"/>
      <c r="ARW8" s="0"/>
      <c r="ARX8" s="0"/>
      <c r="ARY8" s="0"/>
      <c r="ARZ8" s="0"/>
      <c r="ASA8" s="0"/>
      <c r="ASB8" s="0"/>
      <c r="ASC8" s="0"/>
      <c r="ASD8" s="0"/>
      <c r="ASE8" s="0"/>
      <c r="ASF8" s="0"/>
      <c r="ASG8" s="0"/>
      <c r="ASH8" s="0"/>
      <c r="ASI8" s="0"/>
      <c r="ASJ8" s="0"/>
      <c r="ASK8" s="0"/>
      <c r="ASL8" s="0"/>
      <c r="ASM8" s="0"/>
      <c r="ASN8" s="0"/>
      <c r="ASO8" s="0"/>
      <c r="ASP8" s="0"/>
      <c r="ASQ8" s="0"/>
      <c r="ASR8" s="0"/>
      <c r="ASS8" s="0"/>
      <c r="AST8" s="0"/>
      <c r="ASU8" s="0"/>
      <c r="ASV8" s="0"/>
      <c r="ASW8" s="0"/>
      <c r="ASX8" s="0"/>
      <c r="ASY8" s="0"/>
      <c r="ASZ8" s="0"/>
      <c r="ATA8" s="0"/>
      <c r="ATB8" s="0"/>
      <c r="ATC8" s="0"/>
      <c r="ATD8" s="0"/>
      <c r="ATE8" s="0"/>
      <c r="ATF8" s="0"/>
      <c r="ATG8" s="0"/>
      <c r="ATH8" s="0"/>
      <c r="ATI8" s="0"/>
      <c r="ATJ8" s="0"/>
      <c r="ATK8" s="0"/>
      <c r="ATL8" s="0"/>
      <c r="ATM8" s="0"/>
      <c r="ATN8" s="0"/>
      <c r="ATO8" s="0"/>
      <c r="ATP8" s="0"/>
      <c r="ATQ8" s="0"/>
      <c r="ATR8" s="0"/>
      <c r="ATS8" s="0"/>
      <c r="ATT8" s="0"/>
      <c r="ATU8" s="0"/>
      <c r="ATV8" s="0"/>
      <c r="ATW8" s="0"/>
      <c r="ATX8" s="0"/>
      <c r="ATY8" s="0"/>
      <c r="ATZ8" s="0"/>
      <c r="AUA8" s="0"/>
      <c r="AUB8" s="0"/>
      <c r="AUC8" s="0"/>
      <c r="AUD8" s="0"/>
      <c r="AUE8" s="0"/>
      <c r="AUF8" s="0"/>
      <c r="AUG8" s="0"/>
      <c r="AUH8" s="0"/>
      <c r="AUI8" s="0"/>
      <c r="AUJ8" s="0"/>
      <c r="AUK8" s="0"/>
      <c r="AUL8" s="0"/>
      <c r="AUM8" s="0"/>
      <c r="AUN8" s="0"/>
      <c r="AUO8" s="0"/>
      <c r="AUP8" s="0"/>
      <c r="AUQ8" s="0"/>
      <c r="AUR8" s="0"/>
      <c r="AUS8" s="0"/>
      <c r="AUT8" s="0"/>
      <c r="AUU8" s="0"/>
      <c r="AUV8" s="0"/>
      <c r="AUW8" s="0"/>
      <c r="AUX8" s="0"/>
      <c r="AUY8" s="0"/>
      <c r="AUZ8" s="0"/>
      <c r="AVA8" s="0"/>
      <c r="AVB8" s="0"/>
      <c r="AVC8" s="0"/>
      <c r="AVD8" s="0"/>
      <c r="AVE8" s="0"/>
      <c r="AVF8" s="0"/>
      <c r="AVG8" s="0"/>
      <c r="AVH8" s="0"/>
      <c r="AVI8" s="0"/>
      <c r="AVJ8" s="0"/>
      <c r="AVK8" s="0"/>
      <c r="AVL8" s="0"/>
      <c r="AVM8" s="0"/>
      <c r="AVN8" s="0"/>
      <c r="AVO8" s="0"/>
      <c r="AVP8" s="0"/>
      <c r="AVQ8" s="0"/>
      <c r="AVR8" s="0"/>
      <c r="AVS8" s="0"/>
      <c r="AVT8" s="0"/>
      <c r="AVU8" s="0"/>
      <c r="AVV8" s="0"/>
      <c r="AVW8" s="0"/>
      <c r="AVX8" s="0"/>
      <c r="AVY8" s="0"/>
      <c r="AVZ8" s="0"/>
      <c r="AWA8" s="0"/>
      <c r="AWB8" s="0"/>
      <c r="AWC8" s="0"/>
      <c r="AWD8" s="0"/>
      <c r="AWE8" s="0"/>
      <c r="AWF8" s="0"/>
      <c r="AWG8" s="0"/>
      <c r="AWH8" s="0"/>
      <c r="AWI8" s="0"/>
      <c r="AWJ8" s="0"/>
      <c r="AWK8" s="0"/>
      <c r="AWL8" s="0"/>
      <c r="AWM8" s="0"/>
      <c r="AWN8" s="0"/>
      <c r="AWO8" s="0"/>
      <c r="AWP8" s="0"/>
      <c r="AWQ8" s="0"/>
      <c r="AWR8" s="0"/>
      <c r="AWS8" s="0"/>
      <c r="AWT8" s="0"/>
      <c r="AWU8" s="0"/>
      <c r="AWV8" s="0"/>
      <c r="AWW8" s="0"/>
      <c r="AWX8" s="0"/>
      <c r="AWY8" s="0"/>
      <c r="AWZ8" s="0"/>
      <c r="AXA8" s="0"/>
      <c r="AXB8" s="0"/>
      <c r="AXC8" s="0"/>
      <c r="AXD8" s="0"/>
      <c r="AXE8" s="0"/>
      <c r="AXF8" s="0"/>
      <c r="AXG8" s="0"/>
      <c r="AXH8" s="0"/>
      <c r="AXI8" s="0"/>
      <c r="AXJ8" s="0"/>
      <c r="AXK8" s="0"/>
      <c r="AXL8" s="0"/>
      <c r="AXM8" s="0"/>
      <c r="AXN8" s="0"/>
      <c r="AXO8" s="0"/>
      <c r="AXP8" s="0"/>
      <c r="AXQ8" s="0"/>
      <c r="AXR8" s="0"/>
      <c r="AXS8" s="0"/>
      <c r="AXT8" s="0"/>
      <c r="AXU8" s="0"/>
      <c r="AXV8" s="0"/>
      <c r="AXW8" s="0"/>
      <c r="AXX8" s="0"/>
      <c r="AXY8" s="0"/>
      <c r="AXZ8" s="0"/>
      <c r="AYA8" s="0"/>
      <c r="AYB8" s="0"/>
      <c r="AYC8" s="0"/>
      <c r="AYD8" s="0"/>
      <c r="AYE8" s="0"/>
      <c r="AYF8" s="0"/>
      <c r="AYG8" s="0"/>
      <c r="AYH8" s="0"/>
      <c r="AYI8" s="0"/>
      <c r="AYJ8" s="0"/>
      <c r="AYK8" s="0"/>
      <c r="AYL8" s="0"/>
      <c r="AYM8" s="0"/>
      <c r="AYN8" s="0"/>
      <c r="AYO8" s="0"/>
      <c r="AYP8" s="0"/>
      <c r="AYQ8" s="0"/>
      <c r="AYR8" s="0"/>
      <c r="AYS8" s="0"/>
      <c r="AYT8" s="0"/>
      <c r="AYU8" s="0"/>
      <c r="AYV8" s="0"/>
      <c r="AYW8" s="0"/>
      <c r="AYX8" s="0"/>
      <c r="AYY8" s="0"/>
      <c r="AYZ8" s="0"/>
      <c r="AZA8" s="0"/>
      <c r="AZB8" s="0"/>
      <c r="AZC8" s="0"/>
      <c r="AZD8" s="0"/>
      <c r="AZE8" s="0"/>
      <c r="AZF8" s="0"/>
      <c r="AZG8" s="0"/>
      <c r="AZH8" s="0"/>
      <c r="AZI8" s="0"/>
      <c r="AZJ8" s="0"/>
      <c r="AZK8" s="0"/>
      <c r="AZL8" s="0"/>
      <c r="AZM8" s="0"/>
      <c r="AZN8" s="0"/>
      <c r="AZO8" s="0"/>
      <c r="AZP8" s="0"/>
      <c r="AZQ8" s="0"/>
      <c r="AZR8" s="0"/>
      <c r="AZS8" s="0"/>
      <c r="AZT8" s="0"/>
      <c r="AZU8" s="0"/>
      <c r="AZV8" s="0"/>
      <c r="AZW8" s="0"/>
      <c r="AZX8" s="0"/>
      <c r="AZY8" s="0"/>
      <c r="AZZ8" s="0"/>
      <c r="BAA8" s="0"/>
      <c r="BAB8" s="0"/>
      <c r="BAC8" s="0"/>
      <c r="BAD8" s="0"/>
      <c r="BAE8" s="0"/>
      <c r="BAF8" s="0"/>
      <c r="BAG8" s="0"/>
      <c r="BAH8" s="0"/>
      <c r="BAI8" s="0"/>
      <c r="BAJ8" s="0"/>
      <c r="BAK8" s="0"/>
      <c r="BAL8" s="0"/>
      <c r="BAM8" s="0"/>
      <c r="BAN8" s="0"/>
      <c r="BAO8" s="0"/>
      <c r="BAP8" s="0"/>
      <c r="BAQ8" s="0"/>
      <c r="BAR8" s="0"/>
      <c r="BAS8" s="0"/>
      <c r="BAT8" s="0"/>
      <c r="BAU8" s="0"/>
      <c r="BAV8" s="0"/>
      <c r="BAW8" s="0"/>
      <c r="BAX8" s="0"/>
      <c r="BAY8" s="0"/>
      <c r="BAZ8" s="0"/>
      <c r="BBA8" s="0"/>
      <c r="BBB8" s="0"/>
      <c r="BBC8" s="0"/>
      <c r="BBD8" s="0"/>
      <c r="BBE8" s="0"/>
      <c r="BBF8" s="0"/>
      <c r="BBG8" s="0"/>
      <c r="BBH8" s="0"/>
      <c r="BBI8" s="0"/>
      <c r="BBJ8" s="0"/>
      <c r="BBK8" s="0"/>
      <c r="BBL8" s="0"/>
      <c r="BBM8" s="0"/>
      <c r="BBN8" s="0"/>
      <c r="BBO8" s="0"/>
      <c r="BBP8" s="0"/>
      <c r="BBQ8" s="0"/>
      <c r="BBR8" s="0"/>
      <c r="BBS8" s="0"/>
      <c r="BBT8" s="0"/>
      <c r="BBU8" s="0"/>
      <c r="BBV8" s="0"/>
      <c r="BBW8" s="0"/>
      <c r="BBX8" s="0"/>
      <c r="BBY8" s="0"/>
      <c r="BBZ8" s="0"/>
      <c r="BCA8" s="0"/>
      <c r="BCB8" s="0"/>
      <c r="BCC8" s="0"/>
      <c r="BCD8" s="0"/>
      <c r="BCE8" s="0"/>
      <c r="BCF8" s="0"/>
      <c r="BCG8" s="0"/>
      <c r="BCH8" s="0"/>
      <c r="BCI8" s="0"/>
      <c r="BCJ8" s="0"/>
      <c r="BCK8" s="0"/>
      <c r="BCL8" s="0"/>
      <c r="BCM8" s="0"/>
      <c r="BCN8" s="0"/>
      <c r="BCO8" s="0"/>
      <c r="BCP8" s="0"/>
      <c r="BCQ8" s="0"/>
      <c r="BCR8" s="0"/>
      <c r="BCS8" s="0"/>
      <c r="BCT8" s="0"/>
      <c r="BCU8" s="0"/>
      <c r="BCV8" s="0"/>
      <c r="BCW8" s="0"/>
      <c r="BCX8" s="0"/>
      <c r="BCY8" s="0"/>
      <c r="BCZ8" s="0"/>
      <c r="BDA8" s="0"/>
      <c r="BDB8" s="0"/>
      <c r="BDC8" s="0"/>
      <c r="BDD8" s="0"/>
      <c r="BDE8" s="0"/>
      <c r="BDF8" s="0"/>
      <c r="BDG8" s="0"/>
      <c r="BDH8" s="0"/>
      <c r="BDI8" s="0"/>
      <c r="BDJ8" s="0"/>
      <c r="BDK8" s="0"/>
      <c r="BDL8" s="0"/>
      <c r="BDM8" s="0"/>
      <c r="BDN8" s="0"/>
      <c r="BDO8" s="0"/>
      <c r="BDP8" s="0"/>
      <c r="BDQ8" s="0"/>
      <c r="BDR8" s="0"/>
      <c r="BDS8" s="0"/>
      <c r="BDT8" s="0"/>
      <c r="BDU8" s="0"/>
      <c r="BDV8" s="0"/>
      <c r="BDW8" s="0"/>
      <c r="BDX8" s="0"/>
      <c r="BDY8" s="0"/>
      <c r="BDZ8" s="0"/>
      <c r="BEA8" s="0"/>
      <c r="BEB8" s="0"/>
      <c r="BEC8" s="0"/>
      <c r="BED8" s="0"/>
      <c r="BEE8" s="0"/>
      <c r="BEF8" s="0"/>
      <c r="BEG8" s="0"/>
      <c r="BEH8" s="0"/>
      <c r="BEI8" s="0"/>
      <c r="BEJ8" s="0"/>
      <c r="BEK8" s="0"/>
      <c r="BEL8" s="0"/>
      <c r="BEM8" s="0"/>
      <c r="BEN8" s="0"/>
      <c r="BEO8" s="0"/>
      <c r="BEP8" s="0"/>
      <c r="BEQ8" s="0"/>
      <c r="BER8" s="0"/>
      <c r="BES8" s="0"/>
      <c r="BET8" s="0"/>
      <c r="BEU8" s="0"/>
      <c r="BEV8" s="0"/>
      <c r="BEW8" s="0"/>
      <c r="BEX8" s="0"/>
      <c r="BEY8" s="0"/>
      <c r="BEZ8" s="0"/>
      <c r="BFA8" s="0"/>
      <c r="BFB8" s="0"/>
      <c r="BFC8" s="0"/>
      <c r="BFD8" s="0"/>
      <c r="BFE8" s="0"/>
      <c r="BFF8" s="0"/>
      <c r="BFG8" s="0"/>
      <c r="BFH8" s="0"/>
      <c r="BFI8" s="0"/>
      <c r="BFJ8" s="0"/>
      <c r="BFK8" s="0"/>
      <c r="BFL8" s="0"/>
      <c r="BFM8" s="0"/>
      <c r="BFN8" s="0"/>
      <c r="BFO8" s="0"/>
      <c r="BFP8" s="0"/>
      <c r="BFQ8" s="0"/>
      <c r="BFR8" s="0"/>
      <c r="BFS8" s="0"/>
      <c r="BFT8" s="0"/>
      <c r="BFU8" s="0"/>
      <c r="BFV8" s="0"/>
      <c r="BFW8" s="0"/>
      <c r="BFX8" s="0"/>
      <c r="BFY8" s="0"/>
      <c r="BFZ8" s="0"/>
      <c r="BGA8" s="0"/>
      <c r="BGB8" s="0"/>
      <c r="BGC8" s="0"/>
      <c r="BGD8" s="0"/>
      <c r="BGE8" s="0"/>
      <c r="BGF8" s="0"/>
      <c r="BGG8" s="0"/>
      <c r="BGH8" s="0"/>
      <c r="BGI8" s="0"/>
      <c r="BGJ8" s="0"/>
      <c r="BGK8" s="0"/>
      <c r="BGL8" s="0"/>
      <c r="BGM8" s="0"/>
      <c r="BGN8" s="0"/>
      <c r="BGO8" s="0"/>
      <c r="BGP8" s="0"/>
      <c r="BGQ8" s="0"/>
      <c r="BGR8" s="0"/>
      <c r="BGS8" s="0"/>
      <c r="BGT8" s="0"/>
      <c r="BGU8" s="0"/>
      <c r="BGV8" s="0"/>
      <c r="BGW8" s="0"/>
      <c r="BGX8" s="0"/>
      <c r="BGY8" s="0"/>
      <c r="BGZ8" s="0"/>
      <c r="BHA8" s="0"/>
      <c r="BHB8" s="0"/>
      <c r="BHC8" s="0"/>
      <c r="BHD8" s="0"/>
      <c r="BHE8" s="0"/>
      <c r="BHF8" s="0"/>
      <c r="BHG8" s="0"/>
      <c r="BHH8" s="0"/>
      <c r="BHI8" s="0"/>
      <c r="BHJ8" s="0"/>
      <c r="BHK8" s="0"/>
      <c r="BHL8" s="0"/>
      <c r="BHM8" s="0"/>
      <c r="BHN8" s="0"/>
      <c r="BHO8" s="0"/>
      <c r="BHP8" s="0"/>
      <c r="BHQ8" s="0"/>
      <c r="BHR8" s="0"/>
      <c r="BHS8" s="0"/>
      <c r="BHT8" s="0"/>
      <c r="BHU8" s="0"/>
      <c r="BHV8" s="0"/>
      <c r="BHW8" s="0"/>
      <c r="BHX8" s="0"/>
      <c r="BHY8" s="0"/>
      <c r="BHZ8" s="0"/>
      <c r="BIA8" s="0"/>
      <c r="BIB8" s="0"/>
      <c r="BIC8" s="0"/>
      <c r="BID8" s="0"/>
      <c r="BIE8" s="0"/>
      <c r="BIF8" s="0"/>
      <c r="BIG8" s="0"/>
      <c r="BIH8" s="0"/>
      <c r="BII8" s="0"/>
      <c r="BIJ8" s="0"/>
      <c r="BIK8" s="0"/>
      <c r="BIL8" s="0"/>
      <c r="BIM8" s="0"/>
      <c r="BIN8" s="0"/>
      <c r="BIO8" s="0"/>
      <c r="BIP8" s="0"/>
      <c r="BIQ8" s="0"/>
      <c r="BIR8" s="0"/>
      <c r="BIS8" s="0"/>
      <c r="BIT8" s="0"/>
      <c r="BIU8" s="0"/>
      <c r="BIV8" s="0"/>
      <c r="BIW8" s="0"/>
      <c r="BIX8" s="0"/>
      <c r="BIY8" s="0"/>
      <c r="BIZ8" s="0"/>
      <c r="BJA8" s="0"/>
      <c r="BJB8" s="0"/>
      <c r="BJC8" s="0"/>
      <c r="BJD8" s="0"/>
      <c r="BJE8" s="0"/>
      <c r="BJF8" s="0"/>
      <c r="BJG8" s="0"/>
      <c r="BJH8" s="0"/>
      <c r="BJI8" s="0"/>
      <c r="BJJ8" s="0"/>
      <c r="BJK8" s="0"/>
      <c r="BJL8" s="0"/>
      <c r="BJM8" s="0"/>
      <c r="BJN8" s="0"/>
      <c r="BJO8" s="0"/>
      <c r="BJP8" s="0"/>
      <c r="BJQ8" s="0"/>
      <c r="BJR8" s="0"/>
      <c r="BJS8" s="0"/>
      <c r="BJT8" s="0"/>
      <c r="BJU8" s="0"/>
      <c r="BJV8" s="0"/>
      <c r="BJW8" s="0"/>
      <c r="BJX8" s="0"/>
      <c r="BJY8" s="0"/>
      <c r="BJZ8" s="0"/>
      <c r="BKA8" s="0"/>
      <c r="BKB8" s="0"/>
      <c r="BKC8" s="0"/>
      <c r="BKD8" s="0"/>
      <c r="BKE8" s="0"/>
      <c r="BKF8" s="0"/>
      <c r="BKG8" s="0"/>
      <c r="BKH8" s="0"/>
      <c r="BKI8" s="0"/>
      <c r="BKJ8" s="0"/>
      <c r="BKK8" s="0"/>
      <c r="BKL8" s="0"/>
      <c r="BKM8" s="0"/>
      <c r="BKN8" s="0"/>
      <c r="BKO8" s="0"/>
      <c r="BKP8" s="0"/>
      <c r="BKQ8" s="0"/>
      <c r="BKR8" s="0"/>
      <c r="BKS8" s="0"/>
      <c r="BKT8" s="0"/>
      <c r="BKU8" s="0"/>
      <c r="BKV8" s="0"/>
      <c r="BKW8" s="0"/>
      <c r="BKX8" s="0"/>
      <c r="BKY8" s="0"/>
      <c r="BKZ8" s="0"/>
      <c r="BLA8" s="0"/>
      <c r="BLB8" s="0"/>
      <c r="BLC8" s="0"/>
      <c r="BLD8" s="0"/>
      <c r="BLE8" s="0"/>
      <c r="BLF8" s="0"/>
      <c r="BLG8" s="0"/>
      <c r="BLH8" s="0"/>
      <c r="BLI8" s="0"/>
      <c r="BLJ8" s="0"/>
      <c r="BLK8" s="0"/>
      <c r="BLL8" s="0"/>
      <c r="BLM8" s="0"/>
      <c r="BLN8" s="0"/>
      <c r="BLO8" s="0"/>
      <c r="BLP8" s="0"/>
      <c r="BLQ8" s="0"/>
      <c r="BLR8" s="0"/>
      <c r="BLS8" s="0"/>
      <c r="BLT8" s="0"/>
      <c r="BLU8" s="0"/>
      <c r="BLV8" s="0"/>
      <c r="BLW8" s="0"/>
      <c r="BLX8" s="0"/>
      <c r="BLY8" s="0"/>
      <c r="BLZ8" s="0"/>
      <c r="BMA8" s="0"/>
      <c r="BMB8" s="0"/>
      <c r="BMC8" s="0"/>
      <c r="BMD8" s="0"/>
      <c r="BME8" s="0"/>
      <c r="BMF8" s="0"/>
      <c r="BMG8" s="0"/>
      <c r="BMH8" s="0"/>
      <c r="BMI8" s="0"/>
      <c r="BMJ8" s="0"/>
      <c r="BMK8" s="0"/>
      <c r="BML8" s="0"/>
      <c r="BMM8" s="0"/>
      <c r="BMN8" s="0"/>
      <c r="BMO8" s="0"/>
      <c r="BMP8" s="0"/>
      <c r="BMQ8" s="0"/>
      <c r="BMR8" s="0"/>
      <c r="BMS8" s="0"/>
      <c r="BMT8" s="0"/>
      <c r="BMU8" s="0"/>
      <c r="BMV8" s="0"/>
      <c r="BMW8" s="0"/>
      <c r="BMX8" s="0"/>
      <c r="BMY8" s="0"/>
      <c r="BMZ8" s="0"/>
      <c r="BNA8" s="0"/>
      <c r="BNB8" s="0"/>
      <c r="BNC8" s="0"/>
      <c r="BND8" s="0"/>
      <c r="BNE8" s="0"/>
      <c r="BNF8" s="0"/>
      <c r="BNG8" s="0"/>
      <c r="BNH8" s="0"/>
      <c r="BNI8" s="0"/>
      <c r="BNJ8" s="0"/>
      <c r="BNK8" s="0"/>
      <c r="BNL8" s="0"/>
      <c r="BNM8" s="0"/>
      <c r="BNN8" s="0"/>
      <c r="BNO8" s="0"/>
      <c r="BNP8" s="0"/>
      <c r="BNQ8" s="0"/>
      <c r="BNR8" s="0"/>
      <c r="BNS8" s="0"/>
      <c r="BNT8" s="0"/>
      <c r="BNU8" s="0"/>
      <c r="BNV8" s="0"/>
      <c r="BNW8" s="0"/>
      <c r="BNX8" s="0"/>
      <c r="BNY8" s="0"/>
      <c r="BNZ8" s="0"/>
      <c r="BOA8" s="0"/>
      <c r="BOB8" s="0"/>
      <c r="BOC8" s="0"/>
      <c r="BOD8" s="0"/>
      <c r="BOE8" s="0"/>
      <c r="BOF8" s="0"/>
      <c r="BOG8" s="0"/>
      <c r="BOH8" s="0"/>
      <c r="BOI8" s="0"/>
      <c r="BOJ8" s="0"/>
      <c r="BOK8" s="0"/>
      <c r="BOL8" s="0"/>
      <c r="BOM8" s="0"/>
      <c r="BON8" s="0"/>
      <c r="BOO8" s="0"/>
      <c r="BOP8" s="0"/>
      <c r="BOQ8" s="0"/>
      <c r="BOR8" s="0"/>
      <c r="BOS8" s="0"/>
      <c r="BOT8" s="0"/>
      <c r="BOU8" s="0"/>
      <c r="BOV8" s="0"/>
      <c r="BOW8" s="0"/>
      <c r="BOX8" s="0"/>
      <c r="BOY8" s="0"/>
      <c r="BOZ8" s="0"/>
      <c r="BPA8" s="0"/>
      <c r="BPB8" s="0"/>
      <c r="BPC8" s="0"/>
      <c r="BPD8" s="0"/>
      <c r="BPE8" s="0"/>
      <c r="BPF8" s="0"/>
      <c r="BPG8" s="0"/>
      <c r="BPH8" s="0"/>
      <c r="BPI8" s="0"/>
      <c r="BPJ8" s="0"/>
      <c r="BPK8" s="0"/>
      <c r="BPL8" s="0"/>
      <c r="BPM8" s="0"/>
      <c r="BPN8" s="0"/>
      <c r="BPO8" s="0"/>
      <c r="BPP8" s="0"/>
      <c r="BPQ8" s="0"/>
      <c r="BPR8" s="0"/>
      <c r="BPS8" s="0"/>
      <c r="BPT8" s="0"/>
      <c r="BPU8" s="0"/>
      <c r="BPV8" s="0"/>
      <c r="BPW8" s="0"/>
      <c r="BPX8" s="0"/>
      <c r="BPY8" s="0"/>
      <c r="BPZ8" s="0"/>
      <c r="BQA8" s="0"/>
      <c r="BQB8" s="0"/>
      <c r="BQC8" s="0"/>
      <c r="BQD8" s="0"/>
      <c r="BQE8" s="0"/>
      <c r="BQF8" s="0"/>
      <c r="BQG8" s="0"/>
      <c r="BQH8" s="0"/>
      <c r="BQI8" s="0"/>
      <c r="BQJ8" s="0"/>
      <c r="BQK8" s="0"/>
      <c r="BQL8" s="0"/>
      <c r="BQM8" s="0"/>
      <c r="BQN8" s="0"/>
      <c r="BQO8" s="0"/>
      <c r="BQP8" s="0"/>
      <c r="BQQ8" s="0"/>
      <c r="BQR8" s="0"/>
      <c r="BQS8" s="0"/>
      <c r="BQT8" s="0"/>
      <c r="BQU8" s="0"/>
      <c r="BQV8" s="0"/>
      <c r="BQW8" s="0"/>
      <c r="BQX8" s="0"/>
      <c r="BQY8" s="0"/>
      <c r="BQZ8" s="0"/>
      <c r="BRA8" s="0"/>
      <c r="BRB8" s="0"/>
      <c r="BRC8" s="0"/>
      <c r="BRD8" s="0"/>
      <c r="BRE8" s="0"/>
      <c r="BRF8" s="0"/>
      <c r="BRG8" s="0"/>
      <c r="BRH8" s="0"/>
      <c r="BRI8" s="0"/>
      <c r="BRJ8" s="0"/>
      <c r="BRK8" s="0"/>
      <c r="BRL8" s="0"/>
      <c r="BRM8" s="0"/>
      <c r="BRN8" s="0"/>
      <c r="BRO8" s="0"/>
      <c r="BRP8" s="0"/>
      <c r="BRQ8" s="0"/>
      <c r="BRR8" s="0"/>
      <c r="BRS8" s="0"/>
      <c r="BRT8" s="0"/>
      <c r="BRU8" s="0"/>
      <c r="BRV8" s="0"/>
      <c r="BRW8" s="0"/>
      <c r="BRX8" s="0"/>
      <c r="BRY8" s="0"/>
      <c r="BRZ8" s="0"/>
      <c r="BSA8" s="0"/>
      <c r="BSB8" s="0"/>
      <c r="BSC8" s="0"/>
      <c r="BSD8" s="0"/>
      <c r="BSE8" s="0"/>
      <c r="BSF8" s="0"/>
      <c r="BSG8" s="0"/>
      <c r="BSH8" s="0"/>
      <c r="BSI8" s="0"/>
      <c r="BSJ8" s="0"/>
      <c r="BSK8" s="0"/>
      <c r="BSL8" s="0"/>
      <c r="BSM8" s="0"/>
      <c r="BSN8" s="0"/>
      <c r="BSO8" s="0"/>
      <c r="BSP8" s="0"/>
      <c r="BSQ8" s="0"/>
      <c r="BSR8" s="0"/>
      <c r="BSS8" s="0"/>
      <c r="BST8" s="0"/>
      <c r="BSU8" s="0"/>
      <c r="BSV8" s="0"/>
      <c r="BSW8" s="0"/>
      <c r="BSX8" s="0"/>
      <c r="BSY8" s="0"/>
      <c r="BSZ8" s="0"/>
      <c r="BTA8" s="0"/>
      <c r="BTB8" s="0"/>
      <c r="BTC8" s="0"/>
      <c r="BTD8" s="0"/>
      <c r="BTE8" s="0"/>
      <c r="BTF8" s="0"/>
      <c r="BTG8" s="0"/>
      <c r="BTH8" s="0"/>
      <c r="BTI8" s="0"/>
      <c r="BTJ8" s="0"/>
      <c r="BTK8" s="0"/>
      <c r="BTL8" s="0"/>
      <c r="BTM8" s="0"/>
      <c r="BTN8" s="0"/>
      <c r="BTO8" s="0"/>
      <c r="BTP8" s="0"/>
      <c r="BTQ8" s="0"/>
      <c r="BTR8" s="0"/>
      <c r="BTS8" s="0"/>
      <c r="BTT8" s="0"/>
      <c r="BTU8" s="0"/>
      <c r="BTV8" s="0"/>
      <c r="BTW8" s="0"/>
      <c r="BTX8" s="0"/>
      <c r="BTY8" s="0"/>
      <c r="BTZ8" s="0"/>
      <c r="BUA8" s="0"/>
      <c r="BUB8" s="0"/>
      <c r="BUC8" s="0"/>
      <c r="BUD8" s="0"/>
      <c r="BUE8" s="0"/>
      <c r="BUF8" s="0"/>
      <c r="BUG8" s="0"/>
      <c r="BUH8" s="0"/>
      <c r="BUI8" s="0"/>
      <c r="BUJ8" s="0"/>
      <c r="BUK8" s="0"/>
      <c r="BUL8" s="0"/>
      <c r="BUM8" s="0"/>
      <c r="BUN8" s="0"/>
      <c r="BUO8" s="0"/>
      <c r="BUP8" s="0"/>
      <c r="BUQ8" s="0"/>
      <c r="BUR8" s="0"/>
      <c r="BUS8" s="0"/>
      <c r="BUT8" s="0"/>
      <c r="BUU8" s="0"/>
      <c r="BUV8" s="0"/>
      <c r="BUW8" s="0"/>
      <c r="BUX8" s="0"/>
      <c r="BUY8" s="0"/>
      <c r="BUZ8" s="0"/>
      <c r="BVA8" s="0"/>
      <c r="BVB8" s="0"/>
      <c r="BVC8" s="0"/>
      <c r="BVD8" s="0"/>
      <c r="BVE8" s="0"/>
      <c r="BVF8" s="0"/>
      <c r="BVG8" s="0"/>
      <c r="BVH8" s="0"/>
      <c r="BVI8" s="0"/>
      <c r="BVJ8" s="0"/>
      <c r="BVK8" s="0"/>
      <c r="BVL8" s="0"/>
      <c r="BVM8" s="0"/>
      <c r="BVN8" s="0"/>
      <c r="BVO8" s="0"/>
      <c r="BVP8" s="0"/>
      <c r="BVQ8" s="0"/>
      <c r="BVR8" s="0"/>
      <c r="BVS8" s="0"/>
      <c r="BVT8" s="0"/>
      <c r="BVU8" s="0"/>
      <c r="BVV8" s="0"/>
      <c r="BVW8" s="0"/>
      <c r="BVX8" s="0"/>
      <c r="BVY8" s="0"/>
      <c r="BVZ8" s="0"/>
      <c r="BWA8" s="0"/>
      <c r="BWB8" s="0"/>
      <c r="BWC8" s="0"/>
      <c r="BWD8" s="0"/>
      <c r="BWE8" s="0"/>
      <c r="BWF8" s="0"/>
      <c r="BWG8" s="0"/>
      <c r="BWH8" s="0"/>
      <c r="BWI8" s="0"/>
      <c r="BWJ8" s="0"/>
      <c r="BWK8" s="0"/>
      <c r="BWL8" s="0"/>
      <c r="BWM8" s="0"/>
      <c r="BWN8" s="0"/>
      <c r="BWO8" s="0"/>
      <c r="BWP8" s="0"/>
      <c r="BWQ8" s="0"/>
      <c r="BWR8" s="0"/>
      <c r="BWS8" s="0"/>
      <c r="BWT8" s="0"/>
      <c r="BWU8" s="0"/>
      <c r="BWV8" s="0"/>
      <c r="BWW8" s="0"/>
      <c r="BWX8" s="0"/>
      <c r="BWY8" s="0"/>
      <c r="BWZ8" s="0"/>
      <c r="BXA8" s="0"/>
      <c r="BXB8" s="0"/>
      <c r="BXC8" s="0"/>
      <c r="BXD8" s="0"/>
      <c r="BXE8" s="0"/>
      <c r="BXF8" s="0"/>
      <c r="BXG8" s="0"/>
      <c r="BXH8" s="0"/>
      <c r="BXI8" s="0"/>
      <c r="BXJ8" s="0"/>
      <c r="BXK8" s="0"/>
      <c r="BXL8" s="0"/>
      <c r="BXM8" s="0"/>
      <c r="BXN8" s="0"/>
      <c r="BXO8" s="0"/>
      <c r="BXP8" s="0"/>
      <c r="BXQ8" s="0"/>
      <c r="BXR8" s="0"/>
      <c r="BXS8" s="0"/>
      <c r="BXT8" s="0"/>
      <c r="BXU8" s="0"/>
      <c r="BXV8" s="0"/>
      <c r="BXW8" s="0"/>
      <c r="BXX8" s="0"/>
      <c r="BXY8" s="0"/>
      <c r="BXZ8" s="0"/>
      <c r="BYA8" s="0"/>
      <c r="BYB8" s="0"/>
      <c r="BYC8" s="0"/>
      <c r="BYD8" s="0"/>
      <c r="BYE8" s="0"/>
      <c r="BYF8" s="0"/>
      <c r="BYG8" s="0"/>
      <c r="BYH8" s="0"/>
      <c r="BYI8" s="0"/>
      <c r="BYJ8" s="0"/>
      <c r="BYK8" s="0"/>
      <c r="BYL8" s="0"/>
      <c r="BYM8" s="0"/>
      <c r="BYN8" s="0"/>
      <c r="BYO8" s="0"/>
      <c r="BYP8" s="0"/>
      <c r="BYQ8" s="0"/>
      <c r="BYR8" s="0"/>
      <c r="BYS8" s="0"/>
      <c r="BYT8" s="0"/>
      <c r="BYU8" s="0"/>
      <c r="BYV8" s="0"/>
      <c r="BYW8" s="0"/>
      <c r="BYX8" s="0"/>
      <c r="BYY8" s="0"/>
      <c r="BYZ8" s="0"/>
      <c r="BZA8" s="0"/>
      <c r="BZB8" s="0"/>
      <c r="BZC8" s="0"/>
      <c r="BZD8" s="0"/>
      <c r="BZE8" s="0"/>
      <c r="BZF8" s="0"/>
      <c r="BZG8" s="0"/>
      <c r="BZH8" s="0"/>
      <c r="BZI8" s="0"/>
      <c r="BZJ8" s="0"/>
      <c r="BZK8" s="0"/>
      <c r="BZL8" s="0"/>
      <c r="BZM8" s="0"/>
      <c r="BZN8" s="0"/>
      <c r="BZO8" s="0"/>
      <c r="BZP8" s="0"/>
      <c r="BZQ8" s="0"/>
      <c r="BZR8" s="0"/>
      <c r="BZS8" s="0"/>
      <c r="BZT8" s="0"/>
      <c r="BZU8" s="0"/>
      <c r="BZV8" s="0"/>
      <c r="BZW8" s="0"/>
      <c r="BZX8" s="0"/>
      <c r="BZY8" s="0"/>
      <c r="BZZ8" s="0"/>
      <c r="CAA8" s="0"/>
      <c r="CAB8" s="0"/>
      <c r="CAC8" s="0"/>
      <c r="CAD8" s="0"/>
      <c r="CAE8" s="0"/>
      <c r="CAF8" s="0"/>
      <c r="CAG8" s="0"/>
      <c r="CAH8" s="0"/>
      <c r="CAI8" s="0"/>
      <c r="CAJ8" s="0"/>
      <c r="CAK8" s="0"/>
      <c r="CAL8" s="0"/>
      <c r="CAM8" s="0"/>
      <c r="CAN8" s="0"/>
      <c r="CAO8" s="0"/>
      <c r="CAP8" s="0"/>
      <c r="CAQ8" s="0"/>
      <c r="CAR8" s="0"/>
      <c r="CAS8" s="0"/>
      <c r="CAT8" s="0"/>
      <c r="CAU8" s="0"/>
      <c r="CAV8" s="0"/>
      <c r="CAW8" s="0"/>
      <c r="CAX8" s="0"/>
      <c r="CAY8" s="0"/>
      <c r="CAZ8" s="0"/>
      <c r="CBA8" s="0"/>
      <c r="CBB8" s="0"/>
      <c r="CBC8" s="0"/>
      <c r="CBD8" s="0"/>
      <c r="CBE8" s="0"/>
      <c r="CBF8" s="0"/>
      <c r="CBG8" s="0"/>
      <c r="CBH8" s="0"/>
      <c r="CBI8" s="0"/>
      <c r="CBJ8" s="0"/>
      <c r="CBK8" s="0"/>
      <c r="CBL8" s="0"/>
      <c r="CBM8" s="0"/>
      <c r="CBN8" s="0"/>
      <c r="CBO8" s="0"/>
      <c r="CBP8" s="0"/>
      <c r="CBQ8" s="0"/>
      <c r="CBR8" s="0"/>
      <c r="CBS8" s="0"/>
      <c r="CBT8" s="0"/>
      <c r="CBU8" s="0"/>
      <c r="CBV8" s="0"/>
      <c r="CBW8" s="0"/>
      <c r="CBX8" s="0"/>
      <c r="CBY8" s="0"/>
      <c r="CBZ8" s="0"/>
      <c r="CCA8" s="0"/>
      <c r="CCB8" s="0"/>
      <c r="CCC8" s="0"/>
      <c r="CCD8" s="0"/>
      <c r="CCE8" s="0"/>
      <c r="CCF8" s="0"/>
      <c r="CCG8" s="0"/>
      <c r="CCH8" s="0"/>
      <c r="CCI8" s="0"/>
      <c r="CCJ8" s="0"/>
      <c r="CCK8" s="0"/>
      <c r="CCL8" s="0"/>
      <c r="CCM8" s="0"/>
      <c r="CCN8" s="0"/>
      <c r="CCO8" s="0"/>
      <c r="CCP8" s="0"/>
      <c r="CCQ8" s="0"/>
      <c r="CCR8" s="0"/>
      <c r="CCS8" s="0"/>
      <c r="CCT8" s="0"/>
      <c r="CCU8" s="0"/>
      <c r="CCV8" s="0"/>
      <c r="CCW8" s="0"/>
      <c r="CCX8" s="0"/>
      <c r="CCY8" s="0"/>
      <c r="CCZ8" s="0"/>
      <c r="CDA8" s="0"/>
      <c r="CDB8" s="0"/>
      <c r="CDC8" s="0"/>
      <c r="CDD8" s="0"/>
      <c r="CDE8" s="0"/>
      <c r="CDF8" s="0"/>
      <c r="CDG8" s="0"/>
      <c r="CDH8" s="0"/>
      <c r="CDI8" s="0"/>
      <c r="CDJ8" s="0"/>
      <c r="CDK8" s="0"/>
      <c r="CDL8" s="0"/>
      <c r="CDM8" s="0"/>
      <c r="CDN8" s="0"/>
      <c r="CDO8" s="0"/>
      <c r="CDP8" s="0"/>
      <c r="CDQ8" s="0"/>
      <c r="CDR8" s="0"/>
      <c r="CDS8" s="0"/>
      <c r="CDT8" s="0"/>
      <c r="CDU8" s="0"/>
      <c r="CDV8" s="0"/>
      <c r="CDW8" s="0"/>
      <c r="CDX8" s="0"/>
      <c r="CDY8" s="0"/>
      <c r="CDZ8" s="0"/>
      <c r="CEA8" s="0"/>
      <c r="CEB8" s="0"/>
      <c r="CEC8" s="0"/>
      <c r="CED8" s="0"/>
      <c r="CEE8" s="0"/>
      <c r="CEF8" s="0"/>
      <c r="CEG8" s="0"/>
      <c r="CEH8" s="0"/>
      <c r="CEI8" s="0"/>
      <c r="CEJ8" s="0"/>
      <c r="CEK8" s="0"/>
      <c r="CEL8" s="0"/>
      <c r="CEM8" s="0"/>
      <c r="CEN8" s="0"/>
      <c r="CEO8" s="0"/>
      <c r="CEP8" s="0"/>
      <c r="CEQ8" s="0"/>
      <c r="CER8" s="0"/>
      <c r="CES8" s="0"/>
      <c r="CET8" s="0"/>
      <c r="CEU8" s="0"/>
      <c r="CEV8" s="0"/>
      <c r="CEW8" s="0"/>
      <c r="CEX8" s="0"/>
      <c r="CEY8" s="0"/>
      <c r="CEZ8" s="0"/>
      <c r="CFA8" s="0"/>
      <c r="CFB8" s="0"/>
      <c r="CFC8" s="0"/>
      <c r="CFD8" s="0"/>
      <c r="CFE8" s="0"/>
      <c r="CFF8" s="0"/>
      <c r="CFG8" s="0"/>
      <c r="CFH8" s="0"/>
      <c r="CFI8" s="0"/>
      <c r="CFJ8" s="0"/>
      <c r="CFK8" s="0"/>
      <c r="CFL8" s="0"/>
      <c r="CFM8" s="0"/>
      <c r="CFN8" s="0"/>
      <c r="CFO8" s="0"/>
      <c r="CFP8" s="0"/>
      <c r="CFQ8" s="0"/>
      <c r="CFR8" s="0"/>
      <c r="CFS8" s="0"/>
      <c r="CFT8" s="0"/>
      <c r="CFU8" s="0"/>
      <c r="CFV8" s="0"/>
      <c r="CFW8" s="0"/>
      <c r="CFX8" s="0"/>
      <c r="CFY8" s="0"/>
      <c r="CFZ8" s="0"/>
      <c r="CGA8" s="0"/>
      <c r="CGB8" s="0"/>
      <c r="CGC8" s="0"/>
      <c r="CGD8" s="0"/>
      <c r="CGE8" s="0"/>
      <c r="CGF8" s="0"/>
      <c r="CGG8" s="0"/>
      <c r="CGH8" s="0"/>
      <c r="CGI8" s="0"/>
      <c r="CGJ8" s="0"/>
      <c r="CGK8" s="0"/>
      <c r="CGL8" s="0"/>
      <c r="CGM8" s="0"/>
      <c r="CGN8" s="0"/>
      <c r="CGO8" s="0"/>
      <c r="CGP8" s="0"/>
      <c r="CGQ8" s="0"/>
      <c r="CGR8" s="0"/>
      <c r="CGS8" s="0"/>
      <c r="CGT8" s="0"/>
      <c r="CGU8" s="0"/>
      <c r="CGV8" s="0"/>
      <c r="CGW8" s="0"/>
      <c r="CGX8" s="0"/>
      <c r="CGY8" s="0"/>
      <c r="CGZ8" s="0"/>
      <c r="CHA8" s="0"/>
      <c r="CHB8" s="0"/>
      <c r="CHC8" s="0"/>
      <c r="CHD8" s="0"/>
      <c r="CHE8" s="0"/>
      <c r="CHF8" s="0"/>
      <c r="CHG8" s="0"/>
      <c r="CHH8" s="0"/>
      <c r="CHI8" s="0"/>
      <c r="CHJ8" s="0"/>
      <c r="CHK8" s="0"/>
      <c r="CHL8" s="0"/>
      <c r="CHM8" s="0"/>
      <c r="CHN8" s="0"/>
      <c r="CHO8" s="0"/>
      <c r="CHP8" s="0"/>
      <c r="CHQ8" s="0"/>
      <c r="CHR8" s="0"/>
      <c r="CHS8" s="0"/>
      <c r="CHT8" s="0"/>
      <c r="CHU8" s="0"/>
      <c r="CHV8" s="0"/>
      <c r="CHW8" s="0"/>
      <c r="CHX8" s="0"/>
      <c r="CHY8" s="0"/>
      <c r="CHZ8" s="0"/>
      <c r="CIA8" s="0"/>
      <c r="CIB8" s="0"/>
      <c r="CIC8" s="0"/>
      <c r="CID8" s="0"/>
      <c r="CIE8" s="0"/>
      <c r="CIF8" s="0"/>
      <c r="CIG8" s="0"/>
      <c r="CIH8" s="0"/>
      <c r="CII8" s="0"/>
      <c r="CIJ8" s="0"/>
      <c r="CIK8" s="0"/>
      <c r="CIL8" s="0"/>
      <c r="CIM8" s="0"/>
      <c r="CIN8" s="0"/>
      <c r="CIO8" s="0"/>
      <c r="CIP8" s="0"/>
      <c r="CIQ8" s="0"/>
      <c r="CIR8" s="0"/>
      <c r="CIS8" s="0"/>
      <c r="CIT8" s="0"/>
      <c r="CIU8" s="0"/>
      <c r="CIV8" s="0"/>
      <c r="CIW8" s="0"/>
      <c r="CIX8" s="0"/>
      <c r="CIY8" s="0"/>
      <c r="CIZ8" s="0"/>
      <c r="CJA8" s="0"/>
      <c r="CJB8" s="0"/>
      <c r="CJC8" s="0"/>
      <c r="CJD8" s="0"/>
      <c r="CJE8" s="0"/>
      <c r="CJF8" s="0"/>
      <c r="CJG8" s="0"/>
      <c r="CJH8" s="0"/>
      <c r="CJI8" s="0"/>
      <c r="CJJ8" s="0"/>
      <c r="CJK8" s="0"/>
      <c r="CJL8" s="0"/>
      <c r="CJM8" s="0"/>
      <c r="CJN8" s="0"/>
      <c r="CJO8" s="0"/>
      <c r="CJP8" s="0"/>
      <c r="CJQ8" s="0"/>
      <c r="CJR8" s="0"/>
      <c r="CJS8" s="0"/>
      <c r="CJT8" s="0"/>
      <c r="CJU8" s="0"/>
      <c r="CJV8" s="0"/>
      <c r="CJW8" s="0"/>
      <c r="CJX8" s="0"/>
      <c r="CJY8" s="0"/>
      <c r="CJZ8" s="0"/>
      <c r="CKA8" s="0"/>
      <c r="CKB8" s="0"/>
      <c r="CKC8" s="0"/>
      <c r="CKD8" s="0"/>
      <c r="CKE8" s="0"/>
      <c r="CKF8" s="0"/>
      <c r="CKG8" s="0"/>
      <c r="CKH8" s="0"/>
      <c r="CKI8" s="0"/>
      <c r="CKJ8" s="0"/>
      <c r="CKK8" s="0"/>
      <c r="CKL8" s="0"/>
      <c r="CKM8" s="0"/>
      <c r="CKN8" s="0"/>
      <c r="CKO8" s="0"/>
      <c r="CKP8" s="0"/>
      <c r="CKQ8" s="0"/>
      <c r="CKR8" s="0"/>
      <c r="CKS8" s="0"/>
      <c r="CKT8" s="0"/>
      <c r="CKU8" s="0"/>
      <c r="CKV8" s="0"/>
      <c r="CKW8" s="0"/>
      <c r="CKX8" s="0"/>
      <c r="CKY8" s="0"/>
      <c r="CKZ8" s="0"/>
      <c r="CLA8" s="0"/>
      <c r="CLB8" s="0"/>
      <c r="CLC8" s="0"/>
      <c r="CLD8" s="0"/>
      <c r="CLE8" s="0"/>
      <c r="CLF8" s="0"/>
      <c r="CLG8" s="0"/>
      <c r="CLH8" s="0"/>
      <c r="CLI8" s="0"/>
      <c r="CLJ8" s="0"/>
      <c r="CLK8" s="0"/>
      <c r="CLL8" s="0"/>
      <c r="CLM8" s="0"/>
      <c r="CLN8" s="0"/>
      <c r="CLO8" s="0"/>
      <c r="CLP8" s="0"/>
      <c r="CLQ8" s="0"/>
      <c r="CLR8" s="0"/>
      <c r="CLS8" s="0"/>
      <c r="CLT8" s="0"/>
      <c r="CLU8" s="0"/>
      <c r="CLV8" s="0"/>
      <c r="CLW8" s="0"/>
      <c r="CLX8" s="0"/>
      <c r="CLY8" s="0"/>
      <c r="CLZ8" s="0"/>
      <c r="CMA8" s="0"/>
      <c r="CMB8" s="0"/>
      <c r="CMC8" s="0"/>
      <c r="CMD8" s="0"/>
      <c r="CME8" s="0"/>
      <c r="CMF8" s="0"/>
      <c r="CMG8" s="0"/>
      <c r="CMH8" s="0"/>
      <c r="CMI8" s="0"/>
      <c r="CMJ8" s="0"/>
      <c r="CMK8" s="0"/>
      <c r="CML8" s="0"/>
      <c r="CMM8" s="0"/>
      <c r="CMN8" s="0"/>
      <c r="CMO8" s="0"/>
      <c r="CMP8" s="0"/>
      <c r="CMQ8" s="0"/>
      <c r="CMR8" s="0"/>
      <c r="CMS8" s="0"/>
      <c r="CMT8" s="0"/>
      <c r="CMU8" s="0"/>
      <c r="CMV8" s="0"/>
      <c r="CMW8" s="0"/>
      <c r="CMX8" s="0"/>
      <c r="CMY8" s="0"/>
      <c r="CMZ8" s="0"/>
      <c r="CNA8" s="0"/>
      <c r="CNB8" s="0"/>
      <c r="CNC8" s="0"/>
      <c r="CND8" s="0"/>
      <c r="CNE8" s="0"/>
      <c r="CNF8" s="0"/>
      <c r="CNG8" s="0"/>
      <c r="CNH8" s="0"/>
      <c r="CNI8" s="0"/>
      <c r="CNJ8" s="0"/>
      <c r="CNK8" s="0"/>
      <c r="CNL8" s="0"/>
      <c r="CNM8" s="0"/>
      <c r="CNN8" s="0"/>
      <c r="CNO8" s="0"/>
      <c r="CNP8" s="0"/>
      <c r="CNQ8" s="0"/>
      <c r="CNR8" s="0"/>
      <c r="CNS8" s="0"/>
      <c r="CNT8" s="0"/>
      <c r="CNU8" s="0"/>
      <c r="CNV8" s="0"/>
      <c r="CNW8" s="0"/>
      <c r="CNX8" s="0"/>
      <c r="CNY8" s="0"/>
      <c r="CNZ8" s="0"/>
      <c r="COA8" s="0"/>
      <c r="COB8" s="0"/>
      <c r="COC8" s="0"/>
      <c r="COD8" s="0"/>
      <c r="COE8" s="0"/>
      <c r="COF8" s="0"/>
      <c r="COG8" s="0"/>
      <c r="COH8" s="0"/>
      <c r="COI8" s="0"/>
      <c r="COJ8" s="0"/>
      <c r="COK8" s="0"/>
      <c r="COL8" s="0"/>
      <c r="COM8" s="0"/>
      <c r="CON8" s="0"/>
      <c r="COO8" s="0"/>
      <c r="COP8" s="0"/>
      <c r="COQ8" s="0"/>
      <c r="COR8" s="0"/>
      <c r="COS8" s="0"/>
      <c r="COT8" s="0"/>
      <c r="COU8" s="0"/>
      <c r="COV8" s="0"/>
      <c r="COW8" s="0"/>
      <c r="COX8" s="0"/>
      <c r="COY8" s="0"/>
      <c r="COZ8" s="0"/>
      <c r="CPA8" s="0"/>
      <c r="CPB8" s="0"/>
      <c r="CPC8" s="0"/>
      <c r="CPD8" s="0"/>
      <c r="CPE8" s="0"/>
      <c r="CPF8" s="0"/>
      <c r="CPG8" s="0"/>
      <c r="CPH8" s="0"/>
      <c r="CPI8" s="0"/>
      <c r="CPJ8" s="0"/>
      <c r="CPK8" s="0"/>
      <c r="CPL8" s="0"/>
      <c r="CPM8" s="0"/>
      <c r="CPN8" s="0"/>
      <c r="CPO8" s="0"/>
      <c r="CPP8" s="0"/>
      <c r="CPQ8" s="0"/>
      <c r="CPR8" s="0"/>
      <c r="CPS8" s="0"/>
      <c r="CPT8" s="0"/>
      <c r="CPU8" s="0"/>
      <c r="CPV8" s="0"/>
      <c r="CPW8" s="0"/>
      <c r="CPX8" s="0"/>
      <c r="CPY8" s="0"/>
      <c r="CPZ8" s="0"/>
      <c r="CQA8" s="0"/>
      <c r="CQB8" s="0"/>
      <c r="CQC8" s="0"/>
      <c r="CQD8" s="0"/>
      <c r="CQE8" s="0"/>
      <c r="CQF8" s="0"/>
      <c r="CQG8" s="0"/>
      <c r="CQH8" s="0"/>
      <c r="CQI8" s="0"/>
      <c r="CQJ8" s="0"/>
      <c r="CQK8" s="0"/>
      <c r="CQL8" s="0"/>
      <c r="CQM8" s="0"/>
      <c r="CQN8" s="0"/>
      <c r="CQO8" s="0"/>
      <c r="CQP8" s="0"/>
      <c r="CQQ8" s="0"/>
      <c r="CQR8" s="0"/>
      <c r="CQS8" s="0"/>
      <c r="CQT8" s="0"/>
      <c r="CQU8" s="0"/>
      <c r="CQV8" s="0"/>
      <c r="CQW8" s="0"/>
      <c r="CQX8" s="0"/>
      <c r="CQY8" s="0"/>
      <c r="CQZ8" s="0"/>
      <c r="CRA8" s="0"/>
      <c r="CRB8" s="0"/>
      <c r="CRC8" s="0"/>
      <c r="CRD8" s="0"/>
      <c r="CRE8" s="0"/>
      <c r="CRF8" s="0"/>
      <c r="CRG8" s="0"/>
      <c r="CRH8" s="0"/>
      <c r="CRI8" s="0"/>
      <c r="CRJ8" s="0"/>
      <c r="CRK8" s="0"/>
      <c r="CRL8" s="0"/>
      <c r="CRM8" s="0"/>
      <c r="CRN8" s="0"/>
      <c r="CRO8" s="0"/>
      <c r="CRP8" s="0"/>
      <c r="CRQ8" s="0"/>
      <c r="CRR8" s="0"/>
      <c r="CRS8" s="0"/>
      <c r="CRT8" s="0"/>
      <c r="CRU8" s="0"/>
      <c r="CRV8" s="0"/>
      <c r="CRW8" s="0"/>
      <c r="CRX8" s="0"/>
      <c r="CRY8" s="0"/>
      <c r="CRZ8" s="0"/>
      <c r="CSA8" s="0"/>
      <c r="CSB8" s="0"/>
      <c r="CSC8" s="0"/>
      <c r="CSD8" s="0"/>
      <c r="CSE8" s="0"/>
      <c r="CSF8" s="0"/>
      <c r="CSG8" s="0"/>
      <c r="CSH8" s="0"/>
      <c r="CSI8" s="0"/>
      <c r="CSJ8" s="0"/>
      <c r="CSK8" s="0"/>
      <c r="CSL8" s="0"/>
      <c r="CSM8" s="0"/>
      <c r="CSN8" s="0"/>
      <c r="CSO8" s="0"/>
      <c r="CSP8" s="0"/>
      <c r="CSQ8" s="0"/>
      <c r="CSR8" s="0"/>
      <c r="CSS8" s="0"/>
      <c r="CST8" s="0"/>
      <c r="CSU8" s="0"/>
      <c r="CSV8" s="0"/>
      <c r="CSW8" s="0"/>
      <c r="CSX8" s="0"/>
      <c r="CSY8" s="0"/>
      <c r="CSZ8" s="0"/>
      <c r="CTA8" s="0"/>
      <c r="CTB8" s="0"/>
      <c r="CTC8" s="0"/>
      <c r="CTD8" s="0"/>
      <c r="CTE8" s="0"/>
      <c r="CTF8" s="0"/>
      <c r="CTG8" s="0"/>
      <c r="CTH8" s="0"/>
      <c r="CTI8" s="0"/>
      <c r="CTJ8" s="0"/>
      <c r="CTK8" s="0"/>
      <c r="CTL8" s="0"/>
      <c r="CTM8" s="0"/>
      <c r="CTN8" s="0"/>
      <c r="CTO8" s="0"/>
      <c r="CTP8" s="0"/>
      <c r="CTQ8" s="0"/>
      <c r="CTR8" s="0"/>
      <c r="CTS8" s="0"/>
      <c r="CTT8" s="0"/>
      <c r="CTU8" s="0"/>
      <c r="CTV8" s="0"/>
      <c r="CTW8" s="0"/>
      <c r="CTX8" s="0"/>
      <c r="CTY8" s="0"/>
      <c r="CTZ8" s="0"/>
      <c r="CUA8" s="0"/>
      <c r="CUB8" s="0"/>
      <c r="CUC8" s="0"/>
      <c r="CUD8" s="0"/>
      <c r="CUE8" s="0"/>
      <c r="CUF8" s="0"/>
      <c r="CUG8" s="0"/>
      <c r="CUH8" s="0"/>
      <c r="CUI8" s="0"/>
      <c r="CUJ8" s="0"/>
      <c r="CUK8" s="0"/>
      <c r="CUL8" s="0"/>
      <c r="CUM8" s="0"/>
      <c r="CUN8" s="0"/>
      <c r="CUO8" s="0"/>
      <c r="CUP8" s="0"/>
      <c r="CUQ8" s="0"/>
      <c r="CUR8" s="0"/>
      <c r="CUS8" s="0"/>
      <c r="CUT8" s="0"/>
      <c r="CUU8" s="0"/>
      <c r="CUV8" s="0"/>
      <c r="CUW8" s="0"/>
      <c r="CUX8" s="0"/>
      <c r="CUY8" s="0"/>
      <c r="CUZ8" s="0"/>
      <c r="CVA8" s="0"/>
      <c r="CVB8" s="0"/>
      <c r="CVC8" s="0"/>
      <c r="CVD8" s="0"/>
      <c r="CVE8" s="0"/>
      <c r="CVF8" s="0"/>
      <c r="CVG8" s="0"/>
      <c r="CVH8" s="0"/>
      <c r="CVI8" s="0"/>
      <c r="CVJ8" s="0"/>
      <c r="CVK8" s="0"/>
      <c r="CVL8" s="0"/>
      <c r="CVM8" s="0"/>
      <c r="CVN8" s="0"/>
      <c r="CVO8" s="0"/>
      <c r="CVP8" s="0"/>
      <c r="CVQ8" s="0"/>
      <c r="CVR8" s="0"/>
      <c r="CVS8" s="0"/>
      <c r="CVT8" s="0"/>
      <c r="CVU8" s="0"/>
      <c r="CVV8" s="0"/>
      <c r="CVW8" s="0"/>
      <c r="CVX8" s="0"/>
      <c r="CVY8" s="0"/>
      <c r="CVZ8" s="0"/>
      <c r="CWA8" s="0"/>
      <c r="CWB8" s="0"/>
      <c r="CWC8" s="0"/>
      <c r="CWD8" s="0"/>
      <c r="CWE8" s="0"/>
      <c r="CWF8" s="0"/>
      <c r="CWG8" s="0"/>
      <c r="CWH8" s="0"/>
      <c r="CWI8" s="0"/>
      <c r="CWJ8" s="0"/>
      <c r="CWK8" s="0"/>
      <c r="CWL8" s="0"/>
      <c r="CWM8" s="0"/>
      <c r="CWN8" s="0"/>
      <c r="CWO8" s="0"/>
      <c r="CWP8" s="0"/>
      <c r="CWQ8" s="0"/>
      <c r="CWR8" s="0"/>
      <c r="CWS8" s="0"/>
      <c r="CWT8" s="0"/>
      <c r="CWU8" s="0"/>
      <c r="CWV8" s="0"/>
      <c r="CWW8" s="0"/>
      <c r="CWX8" s="0"/>
      <c r="CWY8" s="0"/>
      <c r="CWZ8" s="0"/>
      <c r="CXA8" s="0"/>
      <c r="CXB8" s="0"/>
      <c r="CXC8" s="0"/>
      <c r="CXD8" s="0"/>
      <c r="CXE8" s="0"/>
      <c r="CXF8" s="0"/>
      <c r="CXG8" s="0"/>
      <c r="CXH8" s="0"/>
      <c r="CXI8" s="0"/>
      <c r="CXJ8" s="0"/>
      <c r="CXK8" s="0"/>
      <c r="CXL8" s="0"/>
      <c r="CXM8" s="0"/>
      <c r="CXN8" s="0"/>
      <c r="CXO8" s="0"/>
      <c r="CXP8" s="0"/>
      <c r="CXQ8" s="0"/>
      <c r="CXR8" s="0"/>
      <c r="CXS8" s="0"/>
      <c r="CXT8" s="0"/>
      <c r="CXU8" s="0"/>
      <c r="CXV8" s="0"/>
      <c r="CXW8" s="0"/>
      <c r="CXX8" s="0"/>
      <c r="CXY8" s="0"/>
      <c r="CXZ8" s="0"/>
      <c r="CYA8" s="0"/>
      <c r="CYB8" s="0"/>
      <c r="CYC8" s="0"/>
      <c r="CYD8" s="0"/>
      <c r="CYE8" s="0"/>
      <c r="CYF8" s="0"/>
      <c r="CYG8" s="0"/>
      <c r="CYH8" s="0"/>
      <c r="CYI8" s="0"/>
      <c r="CYJ8" s="0"/>
      <c r="CYK8" s="0"/>
      <c r="CYL8" s="0"/>
      <c r="CYM8" s="0"/>
      <c r="CYN8" s="0"/>
      <c r="CYO8" s="0"/>
      <c r="CYP8" s="0"/>
      <c r="CYQ8" s="0"/>
      <c r="CYR8" s="0"/>
      <c r="CYS8" s="0"/>
      <c r="CYT8" s="0"/>
      <c r="CYU8" s="0"/>
      <c r="CYV8" s="0"/>
      <c r="CYW8" s="0"/>
      <c r="CYX8" s="0"/>
      <c r="CYY8" s="0"/>
      <c r="CYZ8" s="0"/>
      <c r="CZA8" s="0"/>
      <c r="CZB8" s="0"/>
      <c r="CZC8" s="0"/>
      <c r="CZD8" s="0"/>
      <c r="CZE8" s="0"/>
      <c r="CZF8" s="0"/>
      <c r="CZG8" s="0"/>
      <c r="CZH8" s="0"/>
      <c r="CZI8" s="0"/>
      <c r="CZJ8" s="0"/>
      <c r="CZK8" s="0"/>
      <c r="CZL8" s="0"/>
      <c r="CZM8" s="0"/>
      <c r="CZN8" s="0"/>
      <c r="CZO8" s="0"/>
      <c r="CZP8" s="0"/>
      <c r="CZQ8" s="0"/>
      <c r="CZR8" s="0"/>
      <c r="CZS8" s="0"/>
      <c r="CZT8" s="0"/>
      <c r="CZU8" s="0"/>
      <c r="CZV8" s="0"/>
      <c r="CZW8" s="0"/>
      <c r="CZX8" s="0"/>
      <c r="CZY8" s="0"/>
      <c r="CZZ8" s="0"/>
      <c r="DAA8" s="0"/>
      <c r="DAB8" s="0"/>
      <c r="DAC8" s="0"/>
      <c r="DAD8" s="0"/>
      <c r="DAE8" s="0"/>
      <c r="DAF8" s="0"/>
      <c r="DAG8" s="0"/>
      <c r="DAH8" s="0"/>
      <c r="DAI8" s="0"/>
      <c r="DAJ8" s="0"/>
      <c r="DAK8" s="0"/>
      <c r="DAL8" s="0"/>
      <c r="DAM8" s="0"/>
      <c r="DAN8" s="0"/>
      <c r="DAO8" s="0"/>
      <c r="DAP8" s="0"/>
      <c r="DAQ8" s="0"/>
      <c r="DAR8" s="0"/>
      <c r="DAS8" s="0"/>
      <c r="DAT8" s="0"/>
      <c r="DAU8" s="0"/>
      <c r="DAV8" s="0"/>
      <c r="DAW8" s="0"/>
      <c r="DAX8" s="0"/>
      <c r="DAY8" s="0"/>
      <c r="DAZ8" s="0"/>
      <c r="DBA8" s="0"/>
      <c r="DBB8" s="0"/>
      <c r="DBC8" s="0"/>
      <c r="DBD8" s="0"/>
      <c r="DBE8" s="0"/>
      <c r="DBF8" s="0"/>
      <c r="DBG8" s="0"/>
      <c r="DBH8" s="0"/>
      <c r="DBI8" s="0"/>
      <c r="DBJ8" s="0"/>
      <c r="DBK8" s="0"/>
      <c r="DBL8" s="0"/>
      <c r="DBM8" s="0"/>
      <c r="DBN8" s="0"/>
      <c r="DBO8" s="0"/>
      <c r="DBP8" s="0"/>
      <c r="DBQ8" s="0"/>
      <c r="DBR8" s="0"/>
      <c r="DBS8" s="0"/>
      <c r="DBT8" s="0"/>
      <c r="DBU8" s="0"/>
      <c r="DBV8" s="0"/>
      <c r="DBW8" s="0"/>
      <c r="DBX8" s="0"/>
      <c r="DBY8" s="0"/>
      <c r="DBZ8" s="0"/>
      <c r="DCA8" s="0"/>
      <c r="DCB8" s="0"/>
      <c r="DCC8" s="0"/>
      <c r="DCD8" s="0"/>
      <c r="DCE8" s="0"/>
      <c r="DCF8" s="0"/>
      <c r="DCG8" s="0"/>
      <c r="DCH8" s="0"/>
      <c r="DCI8" s="0"/>
      <c r="DCJ8" s="0"/>
      <c r="DCK8" s="0"/>
      <c r="DCL8" s="0"/>
      <c r="DCM8" s="0"/>
      <c r="DCN8" s="0"/>
      <c r="DCO8" s="0"/>
      <c r="DCP8" s="0"/>
      <c r="DCQ8" s="0"/>
      <c r="DCR8" s="0"/>
      <c r="DCS8" s="0"/>
      <c r="DCT8" s="0"/>
      <c r="DCU8" s="0"/>
      <c r="DCV8" s="0"/>
      <c r="DCW8" s="0"/>
      <c r="DCX8" s="0"/>
      <c r="DCY8" s="0"/>
      <c r="DCZ8" s="0"/>
      <c r="DDA8" s="0"/>
      <c r="DDB8" s="0"/>
      <c r="DDC8" s="0"/>
      <c r="DDD8" s="0"/>
      <c r="DDE8" s="0"/>
      <c r="DDF8" s="0"/>
      <c r="DDG8" s="0"/>
      <c r="DDH8" s="0"/>
      <c r="DDI8" s="0"/>
      <c r="DDJ8" s="0"/>
      <c r="DDK8" s="0"/>
      <c r="DDL8" s="0"/>
      <c r="DDM8" s="0"/>
      <c r="DDN8" s="0"/>
      <c r="DDO8" s="0"/>
      <c r="DDP8" s="0"/>
      <c r="DDQ8" s="0"/>
      <c r="DDR8" s="0"/>
      <c r="DDS8" s="0"/>
      <c r="DDT8" s="0"/>
      <c r="DDU8" s="0"/>
      <c r="DDV8" s="0"/>
      <c r="DDW8" s="0"/>
      <c r="DDX8" s="0"/>
      <c r="DDY8" s="0"/>
      <c r="DDZ8" s="0"/>
      <c r="DEA8" s="0"/>
      <c r="DEB8" s="0"/>
      <c r="DEC8" s="0"/>
      <c r="DED8" s="0"/>
      <c r="DEE8" s="0"/>
      <c r="DEF8" s="0"/>
      <c r="DEG8" s="0"/>
      <c r="DEH8" s="0"/>
      <c r="DEI8" s="0"/>
      <c r="DEJ8" s="0"/>
      <c r="DEK8" s="0"/>
      <c r="DEL8" s="0"/>
      <c r="DEM8" s="0"/>
      <c r="DEN8" s="0"/>
      <c r="DEO8" s="0"/>
      <c r="DEP8" s="0"/>
      <c r="DEQ8" s="0"/>
      <c r="DER8" s="0"/>
      <c r="DES8" s="0"/>
      <c r="DET8" s="0"/>
      <c r="DEU8" s="0"/>
      <c r="DEV8" s="0"/>
      <c r="DEW8" s="0"/>
      <c r="DEX8" s="0"/>
      <c r="DEY8" s="0"/>
      <c r="DEZ8" s="0"/>
      <c r="DFA8" s="0"/>
      <c r="DFB8" s="0"/>
      <c r="DFC8" s="0"/>
      <c r="DFD8" s="0"/>
      <c r="DFE8" s="0"/>
      <c r="DFF8" s="0"/>
      <c r="DFG8" s="0"/>
      <c r="DFH8" s="0"/>
      <c r="DFI8" s="0"/>
      <c r="DFJ8" s="0"/>
      <c r="DFK8" s="0"/>
      <c r="DFL8" s="0"/>
      <c r="DFM8" s="0"/>
      <c r="DFN8" s="0"/>
      <c r="DFO8" s="0"/>
      <c r="DFP8" s="0"/>
      <c r="DFQ8" s="0"/>
      <c r="DFR8" s="0"/>
      <c r="DFS8" s="0"/>
      <c r="DFT8" s="0"/>
      <c r="DFU8" s="0"/>
      <c r="DFV8" s="0"/>
      <c r="DFW8" s="0"/>
      <c r="DFX8" s="0"/>
      <c r="DFY8" s="0"/>
      <c r="DFZ8" s="0"/>
      <c r="DGA8" s="0"/>
      <c r="DGB8" s="0"/>
      <c r="DGC8" s="0"/>
      <c r="DGD8" s="0"/>
      <c r="DGE8" s="0"/>
      <c r="DGF8" s="0"/>
      <c r="DGG8" s="0"/>
      <c r="DGH8" s="0"/>
      <c r="DGI8" s="0"/>
      <c r="DGJ8" s="0"/>
      <c r="DGK8" s="0"/>
      <c r="DGL8" s="0"/>
      <c r="DGM8" s="0"/>
      <c r="DGN8" s="0"/>
      <c r="DGO8" s="0"/>
      <c r="DGP8" s="0"/>
      <c r="DGQ8" s="0"/>
      <c r="DGR8" s="0"/>
      <c r="DGS8" s="0"/>
      <c r="DGT8" s="0"/>
      <c r="DGU8" s="0"/>
      <c r="DGV8" s="0"/>
      <c r="DGW8" s="0"/>
      <c r="DGX8" s="0"/>
      <c r="DGY8" s="0"/>
      <c r="DGZ8" s="0"/>
      <c r="DHA8" s="0"/>
      <c r="DHB8" s="0"/>
      <c r="DHC8" s="0"/>
      <c r="DHD8" s="0"/>
      <c r="DHE8" s="0"/>
      <c r="DHF8" s="0"/>
      <c r="DHG8" s="0"/>
      <c r="DHH8" s="0"/>
      <c r="DHI8" s="0"/>
      <c r="DHJ8" s="0"/>
      <c r="DHK8" s="0"/>
      <c r="DHL8" s="0"/>
      <c r="DHM8" s="0"/>
      <c r="DHN8" s="0"/>
      <c r="DHO8" s="0"/>
      <c r="DHP8" s="0"/>
      <c r="DHQ8" s="0"/>
      <c r="DHR8" s="0"/>
      <c r="DHS8" s="0"/>
      <c r="DHT8" s="0"/>
      <c r="DHU8" s="0"/>
      <c r="DHV8" s="0"/>
      <c r="DHW8" s="0"/>
      <c r="DHX8" s="0"/>
      <c r="DHY8" s="0"/>
      <c r="DHZ8" s="0"/>
      <c r="DIA8" s="0"/>
      <c r="DIB8" s="0"/>
      <c r="DIC8" s="0"/>
      <c r="DID8" s="0"/>
      <c r="DIE8" s="0"/>
      <c r="DIF8" s="0"/>
      <c r="DIG8" s="0"/>
      <c r="DIH8" s="0"/>
      <c r="DII8" s="0"/>
      <c r="DIJ8" s="0"/>
      <c r="DIK8" s="0"/>
      <c r="DIL8" s="0"/>
      <c r="DIM8" s="0"/>
      <c r="DIN8" s="0"/>
      <c r="DIO8" s="0"/>
      <c r="DIP8" s="0"/>
      <c r="DIQ8" s="0"/>
      <c r="DIR8" s="0"/>
      <c r="DIS8" s="0"/>
      <c r="DIT8" s="0"/>
      <c r="DIU8" s="0"/>
      <c r="DIV8" s="0"/>
      <c r="DIW8" s="0"/>
      <c r="DIX8" s="0"/>
      <c r="DIY8" s="0"/>
      <c r="DIZ8" s="0"/>
      <c r="DJA8" s="0"/>
      <c r="DJB8" s="0"/>
      <c r="DJC8" s="0"/>
      <c r="DJD8" s="0"/>
      <c r="DJE8" s="0"/>
      <c r="DJF8" s="0"/>
      <c r="DJG8" s="0"/>
      <c r="DJH8" s="0"/>
      <c r="DJI8" s="0"/>
      <c r="DJJ8" s="0"/>
      <c r="DJK8" s="0"/>
      <c r="DJL8" s="0"/>
      <c r="DJM8" s="0"/>
      <c r="DJN8" s="0"/>
      <c r="DJO8" s="0"/>
      <c r="DJP8" s="0"/>
      <c r="DJQ8" s="0"/>
      <c r="DJR8" s="0"/>
      <c r="DJS8" s="0"/>
      <c r="DJT8" s="0"/>
      <c r="DJU8" s="0"/>
      <c r="DJV8" s="0"/>
      <c r="DJW8" s="0"/>
      <c r="DJX8" s="0"/>
      <c r="DJY8" s="0"/>
      <c r="DJZ8" s="0"/>
      <c r="DKA8" s="0"/>
      <c r="DKB8" s="0"/>
      <c r="DKC8" s="0"/>
      <c r="DKD8" s="0"/>
      <c r="DKE8" s="0"/>
      <c r="DKF8" s="0"/>
      <c r="DKG8" s="0"/>
      <c r="DKH8" s="0"/>
      <c r="DKI8" s="0"/>
      <c r="DKJ8" s="0"/>
      <c r="DKK8" s="0"/>
      <c r="DKL8" s="0"/>
      <c r="DKM8" s="0"/>
      <c r="DKN8" s="0"/>
      <c r="DKO8" s="0"/>
      <c r="DKP8" s="0"/>
      <c r="DKQ8" s="0"/>
      <c r="DKR8" s="0"/>
      <c r="DKS8" s="0"/>
      <c r="DKT8" s="0"/>
      <c r="DKU8" s="0"/>
      <c r="DKV8" s="0"/>
      <c r="DKW8" s="0"/>
      <c r="DKX8" s="0"/>
      <c r="DKY8" s="0"/>
      <c r="DKZ8" s="0"/>
      <c r="DLA8" s="0"/>
      <c r="DLB8" s="0"/>
      <c r="DLC8" s="0"/>
      <c r="DLD8" s="0"/>
      <c r="DLE8" s="0"/>
      <c r="DLF8" s="0"/>
      <c r="DLG8" s="0"/>
      <c r="DLH8" s="0"/>
      <c r="DLI8" s="0"/>
      <c r="DLJ8" s="0"/>
      <c r="DLK8" s="0"/>
      <c r="DLL8" s="0"/>
      <c r="DLM8" s="0"/>
      <c r="DLN8" s="0"/>
      <c r="DLO8" s="0"/>
      <c r="DLP8" s="0"/>
      <c r="DLQ8" s="0"/>
      <c r="DLR8" s="0"/>
      <c r="DLS8" s="0"/>
      <c r="DLT8" s="0"/>
      <c r="DLU8" s="0"/>
      <c r="DLV8" s="0"/>
      <c r="DLW8" s="0"/>
      <c r="DLX8" s="0"/>
      <c r="DLY8" s="0"/>
      <c r="DLZ8" s="0"/>
      <c r="DMA8" s="0"/>
      <c r="DMB8" s="0"/>
      <c r="DMC8" s="0"/>
      <c r="DMD8" s="0"/>
      <c r="DME8" s="0"/>
      <c r="DMF8" s="0"/>
      <c r="DMG8" s="0"/>
      <c r="DMH8" s="0"/>
      <c r="DMI8" s="0"/>
      <c r="DMJ8" s="0"/>
      <c r="DMK8" s="0"/>
      <c r="DML8" s="0"/>
      <c r="DMM8" s="0"/>
      <c r="DMN8" s="0"/>
      <c r="DMO8" s="0"/>
      <c r="DMP8" s="0"/>
      <c r="DMQ8" s="0"/>
      <c r="DMR8" s="0"/>
      <c r="DMS8" s="0"/>
      <c r="DMT8" s="0"/>
      <c r="DMU8" s="0"/>
      <c r="DMV8" s="0"/>
      <c r="DMW8" s="0"/>
      <c r="DMX8" s="0"/>
      <c r="DMY8" s="0"/>
      <c r="DMZ8" s="0"/>
      <c r="DNA8" s="0"/>
      <c r="DNB8" s="0"/>
      <c r="DNC8" s="0"/>
      <c r="DND8" s="0"/>
      <c r="DNE8" s="0"/>
      <c r="DNF8" s="0"/>
      <c r="DNG8" s="0"/>
      <c r="DNH8" s="0"/>
      <c r="DNI8" s="0"/>
      <c r="DNJ8" s="0"/>
      <c r="DNK8" s="0"/>
      <c r="DNL8" s="0"/>
      <c r="DNM8" s="0"/>
      <c r="DNN8" s="0"/>
      <c r="DNO8" s="0"/>
      <c r="DNP8" s="0"/>
      <c r="DNQ8" s="0"/>
      <c r="DNR8" s="0"/>
      <c r="DNS8" s="0"/>
      <c r="DNT8" s="0"/>
      <c r="DNU8" s="0"/>
      <c r="DNV8" s="0"/>
      <c r="DNW8" s="0"/>
      <c r="DNX8" s="0"/>
      <c r="DNY8" s="0"/>
      <c r="DNZ8" s="0"/>
      <c r="DOA8" s="0"/>
      <c r="DOB8" s="0"/>
      <c r="DOC8" s="0"/>
      <c r="DOD8" s="0"/>
      <c r="DOE8" s="0"/>
      <c r="DOF8" s="0"/>
      <c r="DOG8" s="0"/>
      <c r="DOH8" s="0"/>
      <c r="DOI8" s="0"/>
      <c r="DOJ8" s="0"/>
      <c r="DOK8" s="0"/>
      <c r="DOL8" s="0"/>
      <c r="DOM8" s="0"/>
      <c r="DON8" s="0"/>
      <c r="DOO8" s="0"/>
      <c r="DOP8" s="0"/>
      <c r="DOQ8" s="0"/>
      <c r="DOR8" s="0"/>
      <c r="DOS8" s="0"/>
      <c r="DOT8" s="0"/>
      <c r="DOU8" s="0"/>
      <c r="DOV8" s="0"/>
      <c r="DOW8" s="0"/>
      <c r="DOX8" s="0"/>
      <c r="DOY8" s="0"/>
      <c r="DOZ8" s="0"/>
      <c r="DPA8" s="0"/>
      <c r="DPB8" s="0"/>
      <c r="DPC8" s="0"/>
      <c r="DPD8" s="0"/>
      <c r="DPE8" s="0"/>
      <c r="DPF8" s="0"/>
      <c r="DPG8" s="0"/>
      <c r="DPH8" s="0"/>
      <c r="DPI8" s="0"/>
      <c r="DPJ8" s="0"/>
      <c r="DPK8" s="0"/>
      <c r="DPL8" s="0"/>
      <c r="DPM8" s="0"/>
      <c r="DPN8" s="0"/>
      <c r="DPO8" s="0"/>
      <c r="DPP8" s="0"/>
      <c r="DPQ8" s="0"/>
      <c r="DPR8" s="0"/>
      <c r="DPS8" s="0"/>
      <c r="DPT8" s="0"/>
      <c r="DPU8" s="0"/>
      <c r="DPV8" s="0"/>
      <c r="DPW8" s="0"/>
      <c r="DPX8" s="0"/>
      <c r="DPY8" s="0"/>
      <c r="DPZ8" s="0"/>
      <c r="DQA8" s="0"/>
      <c r="DQB8" s="0"/>
      <c r="DQC8" s="0"/>
      <c r="DQD8" s="0"/>
      <c r="DQE8" s="0"/>
      <c r="DQF8" s="0"/>
      <c r="DQG8" s="0"/>
      <c r="DQH8" s="0"/>
      <c r="DQI8" s="0"/>
      <c r="DQJ8" s="0"/>
      <c r="DQK8" s="0"/>
      <c r="DQL8" s="0"/>
      <c r="DQM8" s="0"/>
      <c r="DQN8" s="0"/>
      <c r="DQO8" s="0"/>
      <c r="DQP8" s="0"/>
      <c r="DQQ8" s="0"/>
      <c r="DQR8" s="0"/>
      <c r="DQS8" s="0"/>
      <c r="DQT8" s="0"/>
      <c r="DQU8" s="0"/>
      <c r="DQV8" s="0"/>
      <c r="DQW8" s="0"/>
      <c r="DQX8" s="0"/>
      <c r="DQY8" s="0"/>
      <c r="DQZ8" s="0"/>
      <c r="DRA8" s="0"/>
      <c r="DRB8" s="0"/>
      <c r="DRC8" s="0"/>
      <c r="DRD8" s="0"/>
      <c r="DRE8" s="0"/>
      <c r="DRF8" s="0"/>
      <c r="DRG8" s="0"/>
      <c r="DRH8" s="0"/>
      <c r="DRI8" s="0"/>
      <c r="DRJ8" s="0"/>
      <c r="DRK8" s="0"/>
      <c r="DRL8" s="0"/>
      <c r="DRM8" s="0"/>
      <c r="DRN8" s="0"/>
      <c r="DRO8" s="0"/>
      <c r="DRP8" s="0"/>
      <c r="DRQ8" s="0"/>
      <c r="DRR8" s="0"/>
      <c r="DRS8" s="0"/>
      <c r="DRT8" s="0"/>
      <c r="DRU8" s="0"/>
      <c r="DRV8" s="0"/>
      <c r="DRW8" s="0"/>
      <c r="DRX8" s="0"/>
      <c r="DRY8" s="0"/>
      <c r="DRZ8" s="0"/>
      <c r="DSA8" s="0"/>
      <c r="DSB8" s="0"/>
      <c r="DSC8" s="0"/>
      <c r="DSD8" s="0"/>
      <c r="DSE8" s="0"/>
      <c r="DSF8" s="0"/>
      <c r="DSG8" s="0"/>
      <c r="DSH8" s="0"/>
      <c r="DSI8" s="0"/>
      <c r="DSJ8" s="0"/>
      <c r="DSK8" s="0"/>
      <c r="DSL8" s="0"/>
      <c r="DSM8" s="0"/>
      <c r="DSN8" s="0"/>
      <c r="DSO8" s="0"/>
      <c r="DSP8" s="0"/>
      <c r="DSQ8" s="0"/>
      <c r="DSR8" s="0"/>
      <c r="DSS8" s="0"/>
      <c r="DST8" s="0"/>
      <c r="DSU8" s="0"/>
      <c r="DSV8" s="0"/>
      <c r="DSW8" s="0"/>
      <c r="DSX8" s="0"/>
      <c r="DSY8" s="0"/>
      <c r="DSZ8" s="0"/>
      <c r="DTA8" s="0"/>
      <c r="DTB8" s="0"/>
      <c r="DTC8" s="0"/>
      <c r="DTD8" s="0"/>
      <c r="DTE8" s="0"/>
      <c r="DTF8" s="0"/>
      <c r="DTG8" s="0"/>
      <c r="DTH8" s="0"/>
      <c r="DTI8" s="0"/>
      <c r="DTJ8" s="0"/>
      <c r="DTK8" s="0"/>
      <c r="DTL8" s="0"/>
      <c r="DTM8" s="0"/>
      <c r="DTN8" s="0"/>
      <c r="DTO8" s="0"/>
      <c r="DTP8" s="0"/>
      <c r="DTQ8" s="0"/>
      <c r="DTR8" s="0"/>
      <c r="DTS8" s="0"/>
      <c r="DTT8" s="0"/>
      <c r="DTU8" s="0"/>
      <c r="DTV8" s="0"/>
      <c r="DTW8" s="0"/>
      <c r="DTX8" s="0"/>
      <c r="DTY8" s="0"/>
      <c r="DTZ8" s="0"/>
      <c r="DUA8" s="0"/>
      <c r="DUB8" s="0"/>
      <c r="DUC8" s="0"/>
      <c r="DUD8" s="0"/>
      <c r="DUE8" s="0"/>
      <c r="DUF8" s="0"/>
      <c r="DUG8" s="0"/>
      <c r="DUH8" s="0"/>
      <c r="DUI8" s="0"/>
      <c r="DUJ8" s="0"/>
      <c r="DUK8" s="0"/>
      <c r="DUL8" s="0"/>
      <c r="DUM8" s="0"/>
      <c r="DUN8" s="0"/>
      <c r="DUO8" s="0"/>
      <c r="DUP8" s="0"/>
      <c r="DUQ8" s="0"/>
      <c r="DUR8" s="0"/>
      <c r="DUS8" s="0"/>
      <c r="DUT8" s="0"/>
      <c r="DUU8" s="0"/>
      <c r="DUV8" s="0"/>
      <c r="DUW8" s="0"/>
      <c r="DUX8" s="0"/>
      <c r="DUY8" s="0"/>
      <c r="DUZ8" s="0"/>
      <c r="DVA8" s="0"/>
      <c r="DVB8" s="0"/>
      <c r="DVC8" s="0"/>
      <c r="DVD8" s="0"/>
      <c r="DVE8" s="0"/>
      <c r="DVF8" s="0"/>
      <c r="DVG8" s="0"/>
      <c r="DVH8" s="0"/>
      <c r="DVI8" s="0"/>
      <c r="DVJ8" s="0"/>
      <c r="DVK8" s="0"/>
      <c r="DVL8" s="0"/>
      <c r="DVM8" s="0"/>
      <c r="DVN8" s="0"/>
      <c r="DVO8" s="0"/>
      <c r="DVP8" s="0"/>
      <c r="DVQ8" s="0"/>
      <c r="DVR8" s="0"/>
      <c r="DVS8" s="0"/>
      <c r="DVT8" s="0"/>
      <c r="DVU8" s="0"/>
      <c r="DVV8" s="0"/>
      <c r="DVW8" s="0"/>
      <c r="DVX8" s="0"/>
      <c r="DVY8" s="0"/>
      <c r="DVZ8" s="0"/>
      <c r="DWA8" s="0"/>
      <c r="DWB8" s="0"/>
      <c r="DWC8" s="0"/>
      <c r="DWD8" s="0"/>
      <c r="DWE8" s="0"/>
      <c r="DWF8" s="0"/>
      <c r="DWG8" s="0"/>
      <c r="DWH8" s="0"/>
      <c r="DWI8" s="0"/>
      <c r="DWJ8" s="0"/>
      <c r="DWK8" s="0"/>
      <c r="DWL8" s="0"/>
      <c r="DWM8" s="0"/>
      <c r="DWN8" s="0"/>
      <c r="DWO8" s="0"/>
      <c r="DWP8" s="0"/>
      <c r="DWQ8" s="0"/>
      <c r="DWR8" s="0"/>
      <c r="DWS8" s="0"/>
      <c r="DWT8" s="0"/>
      <c r="DWU8" s="0"/>
      <c r="DWV8" s="0"/>
      <c r="DWW8" s="0"/>
      <c r="DWX8" s="0"/>
      <c r="DWY8" s="0"/>
      <c r="DWZ8" s="0"/>
      <c r="DXA8" s="0"/>
      <c r="DXB8" s="0"/>
      <c r="DXC8" s="0"/>
      <c r="DXD8" s="0"/>
      <c r="DXE8" s="0"/>
      <c r="DXF8" s="0"/>
      <c r="DXG8" s="0"/>
      <c r="DXH8" s="0"/>
      <c r="DXI8" s="0"/>
      <c r="DXJ8" s="0"/>
      <c r="DXK8" s="0"/>
      <c r="DXL8" s="0"/>
      <c r="DXM8" s="0"/>
      <c r="DXN8" s="0"/>
      <c r="DXO8" s="0"/>
      <c r="DXP8" s="0"/>
      <c r="DXQ8" s="0"/>
      <c r="DXR8" s="0"/>
      <c r="DXS8" s="0"/>
      <c r="DXT8" s="0"/>
      <c r="DXU8" s="0"/>
      <c r="DXV8" s="0"/>
      <c r="DXW8" s="0"/>
      <c r="DXX8" s="0"/>
      <c r="DXY8" s="0"/>
      <c r="DXZ8" s="0"/>
      <c r="DYA8" s="0"/>
      <c r="DYB8" s="0"/>
      <c r="DYC8" s="0"/>
      <c r="DYD8" s="0"/>
      <c r="DYE8" s="0"/>
      <c r="DYF8" s="0"/>
      <c r="DYG8" s="0"/>
      <c r="DYH8" s="0"/>
      <c r="DYI8" s="0"/>
      <c r="DYJ8" s="0"/>
      <c r="DYK8" s="0"/>
      <c r="DYL8" s="0"/>
      <c r="DYM8" s="0"/>
      <c r="DYN8" s="0"/>
      <c r="DYO8" s="0"/>
      <c r="DYP8" s="0"/>
      <c r="DYQ8" s="0"/>
      <c r="DYR8" s="0"/>
      <c r="DYS8" s="0"/>
      <c r="DYT8" s="0"/>
      <c r="DYU8" s="0"/>
      <c r="DYV8" s="0"/>
      <c r="DYW8" s="0"/>
      <c r="DYX8" s="0"/>
      <c r="DYY8" s="0"/>
      <c r="DYZ8" s="0"/>
      <c r="DZA8" s="0"/>
      <c r="DZB8" s="0"/>
      <c r="DZC8" s="0"/>
      <c r="DZD8" s="0"/>
      <c r="DZE8" s="0"/>
      <c r="DZF8" s="0"/>
      <c r="DZG8" s="0"/>
      <c r="DZH8" s="0"/>
      <c r="DZI8" s="0"/>
      <c r="DZJ8" s="0"/>
      <c r="DZK8" s="0"/>
      <c r="DZL8" s="0"/>
      <c r="DZM8" s="0"/>
      <c r="DZN8" s="0"/>
      <c r="DZO8" s="0"/>
      <c r="DZP8" s="0"/>
      <c r="DZQ8" s="0"/>
      <c r="DZR8" s="0"/>
      <c r="DZS8" s="0"/>
      <c r="DZT8" s="0"/>
      <c r="DZU8" s="0"/>
      <c r="DZV8" s="0"/>
      <c r="DZW8" s="0"/>
      <c r="DZX8" s="0"/>
      <c r="DZY8" s="0"/>
      <c r="DZZ8" s="0"/>
      <c r="EAA8" s="0"/>
      <c r="EAB8" s="0"/>
      <c r="EAC8" s="0"/>
      <c r="EAD8" s="0"/>
      <c r="EAE8" s="0"/>
      <c r="EAF8" s="0"/>
      <c r="EAG8" s="0"/>
      <c r="EAH8" s="0"/>
      <c r="EAI8" s="0"/>
      <c r="EAJ8" s="0"/>
      <c r="EAK8" s="0"/>
      <c r="EAL8" s="0"/>
      <c r="EAM8" s="0"/>
      <c r="EAN8" s="0"/>
      <c r="EAO8" s="0"/>
      <c r="EAP8" s="0"/>
      <c r="EAQ8" s="0"/>
      <c r="EAR8" s="0"/>
      <c r="EAS8" s="0"/>
      <c r="EAT8" s="0"/>
      <c r="EAU8" s="0"/>
      <c r="EAV8" s="0"/>
      <c r="EAW8" s="0"/>
      <c r="EAX8" s="0"/>
      <c r="EAY8" s="0"/>
      <c r="EAZ8" s="0"/>
      <c r="EBA8" s="0"/>
      <c r="EBB8" s="0"/>
      <c r="EBC8" s="0"/>
      <c r="EBD8" s="0"/>
      <c r="EBE8" s="0"/>
      <c r="EBF8" s="0"/>
      <c r="EBG8" s="0"/>
      <c r="EBH8" s="0"/>
      <c r="EBI8" s="0"/>
      <c r="EBJ8" s="0"/>
      <c r="EBK8" s="0"/>
      <c r="EBL8" s="0"/>
      <c r="EBM8" s="0"/>
      <c r="EBN8" s="0"/>
      <c r="EBO8" s="0"/>
      <c r="EBP8" s="0"/>
      <c r="EBQ8" s="0"/>
      <c r="EBR8" s="0"/>
      <c r="EBS8" s="0"/>
      <c r="EBT8" s="0"/>
      <c r="EBU8" s="0"/>
      <c r="EBV8" s="0"/>
      <c r="EBW8" s="0"/>
      <c r="EBX8" s="0"/>
      <c r="EBY8" s="0"/>
      <c r="EBZ8" s="0"/>
      <c r="ECA8" s="0"/>
      <c r="ECB8" s="0"/>
      <c r="ECC8" s="0"/>
      <c r="ECD8" s="0"/>
      <c r="ECE8" s="0"/>
      <c r="ECF8" s="0"/>
      <c r="ECG8" s="0"/>
      <c r="ECH8" s="0"/>
      <c r="ECI8" s="0"/>
      <c r="ECJ8" s="0"/>
      <c r="ECK8" s="0"/>
      <c r="ECL8" s="0"/>
      <c r="ECM8" s="0"/>
      <c r="ECN8" s="0"/>
      <c r="ECO8" s="0"/>
      <c r="ECP8" s="0"/>
      <c r="ECQ8" s="0"/>
      <c r="ECR8" s="0"/>
      <c r="ECS8" s="0"/>
      <c r="ECT8" s="0"/>
      <c r="ECU8" s="0"/>
      <c r="ECV8" s="0"/>
      <c r="ECW8" s="0"/>
      <c r="ECX8" s="0"/>
      <c r="ECY8" s="0"/>
      <c r="ECZ8" s="0"/>
      <c r="EDA8" s="0"/>
      <c r="EDB8" s="0"/>
      <c r="EDC8" s="0"/>
      <c r="EDD8" s="0"/>
      <c r="EDE8" s="0"/>
      <c r="EDF8" s="0"/>
      <c r="EDG8" s="0"/>
      <c r="EDH8" s="0"/>
      <c r="EDI8" s="0"/>
      <c r="EDJ8" s="0"/>
      <c r="EDK8" s="0"/>
      <c r="EDL8" s="0"/>
      <c r="EDM8" s="0"/>
      <c r="EDN8" s="0"/>
      <c r="EDO8" s="0"/>
      <c r="EDP8" s="0"/>
      <c r="EDQ8" s="0"/>
      <c r="EDR8" s="0"/>
      <c r="EDS8" s="0"/>
      <c r="EDT8" s="0"/>
      <c r="EDU8" s="0"/>
      <c r="EDV8" s="0"/>
      <c r="EDW8" s="0"/>
      <c r="EDX8" s="0"/>
      <c r="EDY8" s="0"/>
      <c r="EDZ8" s="0"/>
      <c r="EEA8" s="0"/>
      <c r="EEB8" s="0"/>
      <c r="EEC8" s="0"/>
      <c r="EED8" s="0"/>
      <c r="EEE8" s="0"/>
      <c r="EEF8" s="0"/>
      <c r="EEG8" s="0"/>
      <c r="EEH8" s="0"/>
      <c r="EEI8" s="0"/>
      <c r="EEJ8" s="0"/>
      <c r="EEK8" s="0"/>
      <c r="EEL8" s="0"/>
      <c r="EEM8" s="0"/>
      <c r="EEN8" s="0"/>
      <c r="EEO8" s="0"/>
      <c r="EEP8" s="0"/>
      <c r="EEQ8" s="0"/>
      <c r="EER8" s="0"/>
      <c r="EES8" s="0"/>
      <c r="EET8" s="0"/>
      <c r="EEU8" s="0"/>
      <c r="EEV8" s="0"/>
      <c r="EEW8" s="0"/>
      <c r="EEX8" s="0"/>
      <c r="EEY8" s="0"/>
      <c r="EEZ8" s="0"/>
      <c r="EFA8" s="0"/>
      <c r="EFB8" s="0"/>
      <c r="EFC8" s="0"/>
      <c r="EFD8" s="0"/>
      <c r="EFE8" s="0"/>
      <c r="EFF8" s="0"/>
      <c r="EFG8" s="0"/>
      <c r="EFH8" s="0"/>
      <c r="EFI8" s="0"/>
      <c r="EFJ8" s="0"/>
      <c r="EFK8" s="0"/>
      <c r="EFL8" s="0"/>
      <c r="EFM8" s="0"/>
      <c r="EFN8" s="0"/>
      <c r="EFO8" s="0"/>
      <c r="EFP8" s="0"/>
      <c r="EFQ8" s="0"/>
      <c r="EFR8" s="0"/>
      <c r="EFS8" s="0"/>
      <c r="EFT8" s="0"/>
      <c r="EFU8" s="0"/>
      <c r="EFV8" s="0"/>
      <c r="EFW8" s="0"/>
      <c r="EFX8" s="0"/>
      <c r="EFY8" s="0"/>
      <c r="EFZ8" s="0"/>
      <c r="EGA8" s="0"/>
      <c r="EGB8" s="0"/>
      <c r="EGC8" s="0"/>
      <c r="EGD8" s="0"/>
      <c r="EGE8" s="0"/>
      <c r="EGF8" s="0"/>
      <c r="EGG8" s="0"/>
      <c r="EGH8" s="0"/>
      <c r="EGI8" s="0"/>
      <c r="EGJ8" s="0"/>
      <c r="EGK8" s="0"/>
      <c r="EGL8" s="0"/>
      <c r="EGM8" s="0"/>
      <c r="EGN8" s="0"/>
      <c r="EGO8" s="0"/>
      <c r="EGP8" s="0"/>
      <c r="EGQ8" s="0"/>
      <c r="EGR8" s="0"/>
      <c r="EGS8" s="0"/>
      <c r="EGT8" s="0"/>
      <c r="EGU8" s="0"/>
      <c r="EGV8" s="0"/>
      <c r="EGW8" s="0"/>
      <c r="EGX8" s="0"/>
      <c r="EGY8" s="0"/>
      <c r="EGZ8" s="0"/>
      <c r="EHA8" s="0"/>
      <c r="EHB8" s="0"/>
      <c r="EHC8" s="0"/>
      <c r="EHD8" s="0"/>
      <c r="EHE8" s="0"/>
      <c r="EHF8" s="0"/>
      <c r="EHG8" s="0"/>
      <c r="EHH8" s="0"/>
      <c r="EHI8" s="0"/>
      <c r="EHJ8" s="0"/>
      <c r="EHK8" s="0"/>
      <c r="EHL8" s="0"/>
      <c r="EHM8" s="0"/>
      <c r="EHN8" s="0"/>
      <c r="EHO8" s="0"/>
      <c r="EHP8" s="0"/>
      <c r="EHQ8" s="0"/>
      <c r="EHR8" s="0"/>
      <c r="EHS8" s="0"/>
      <c r="EHT8" s="0"/>
      <c r="EHU8" s="0"/>
      <c r="EHV8" s="0"/>
      <c r="EHW8" s="0"/>
      <c r="EHX8" s="0"/>
      <c r="EHY8" s="0"/>
      <c r="EHZ8" s="0"/>
      <c r="EIA8" s="0"/>
      <c r="EIB8" s="0"/>
      <c r="EIC8" s="0"/>
      <c r="EID8" s="0"/>
      <c r="EIE8" s="0"/>
      <c r="EIF8" s="0"/>
      <c r="EIG8" s="0"/>
      <c r="EIH8" s="0"/>
      <c r="EII8" s="0"/>
      <c r="EIJ8" s="0"/>
      <c r="EIK8" s="0"/>
      <c r="EIL8" s="0"/>
      <c r="EIM8" s="0"/>
      <c r="EIN8" s="0"/>
      <c r="EIO8" s="0"/>
      <c r="EIP8" s="0"/>
      <c r="EIQ8" s="0"/>
      <c r="EIR8" s="0"/>
      <c r="EIS8" s="0"/>
      <c r="EIT8" s="0"/>
      <c r="EIU8" s="0"/>
      <c r="EIV8" s="0"/>
      <c r="EIW8" s="0"/>
      <c r="EIX8" s="0"/>
      <c r="EIY8" s="0"/>
      <c r="EIZ8" s="0"/>
      <c r="EJA8" s="0"/>
      <c r="EJB8" s="0"/>
      <c r="EJC8" s="0"/>
      <c r="EJD8" s="0"/>
      <c r="EJE8" s="0"/>
      <c r="EJF8" s="0"/>
      <c r="EJG8" s="0"/>
      <c r="EJH8" s="0"/>
      <c r="EJI8" s="0"/>
      <c r="EJJ8" s="0"/>
      <c r="EJK8" s="0"/>
      <c r="EJL8" s="0"/>
      <c r="EJM8" s="0"/>
      <c r="EJN8" s="0"/>
      <c r="EJO8" s="0"/>
      <c r="EJP8" s="0"/>
      <c r="EJQ8" s="0"/>
      <c r="EJR8" s="0"/>
      <c r="EJS8" s="0"/>
      <c r="EJT8" s="0"/>
      <c r="EJU8" s="0"/>
      <c r="EJV8" s="0"/>
      <c r="EJW8" s="0"/>
      <c r="EJX8" s="0"/>
      <c r="EJY8" s="0"/>
      <c r="EJZ8" s="0"/>
      <c r="EKA8" s="0"/>
      <c r="EKB8" s="0"/>
      <c r="EKC8" s="0"/>
      <c r="EKD8" s="0"/>
      <c r="EKE8" s="0"/>
      <c r="EKF8" s="0"/>
      <c r="EKG8" s="0"/>
      <c r="EKH8" s="0"/>
      <c r="EKI8" s="0"/>
      <c r="EKJ8" s="0"/>
      <c r="EKK8" s="0"/>
      <c r="EKL8" s="0"/>
      <c r="EKM8" s="0"/>
      <c r="EKN8" s="0"/>
      <c r="EKO8" s="0"/>
      <c r="EKP8" s="0"/>
      <c r="EKQ8" s="0"/>
      <c r="EKR8" s="0"/>
      <c r="EKS8" s="0"/>
      <c r="EKT8" s="0"/>
      <c r="EKU8" s="0"/>
      <c r="EKV8" s="0"/>
      <c r="EKW8" s="0"/>
      <c r="EKX8" s="0"/>
      <c r="EKY8" s="0"/>
      <c r="EKZ8" s="0"/>
      <c r="ELA8" s="0"/>
      <c r="ELB8" s="0"/>
      <c r="ELC8" s="0"/>
      <c r="ELD8" s="0"/>
      <c r="ELE8" s="0"/>
      <c r="ELF8" s="0"/>
      <c r="ELG8" s="0"/>
      <c r="ELH8" s="0"/>
      <c r="ELI8" s="0"/>
      <c r="ELJ8" s="0"/>
      <c r="ELK8" s="0"/>
      <c r="ELL8" s="0"/>
      <c r="ELM8" s="0"/>
      <c r="ELN8" s="0"/>
      <c r="ELO8" s="0"/>
      <c r="ELP8" s="0"/>
      <c r="ELQ8" s="0"/>
      <c r="ELR8" s="0"/>
      <c r="ELS8" s="0"/>
      <c r="ELT8" s="0"/>
      <c r="ELU8" s="0"/>
      <c r="ELV8" s="0"/>
      <c r="ELW8" s="0"/>
      <c r="ELX8" s="0"/>
      <c r="ELY8" s="0"/>
      <c r="ELZ8" s="0"/>
      <c r="EMA8" s="0"/>
      <c r="EMB8" s="0"/>
      <c r="EMC8" s="0"/>
      <c r="EMD8" s="0"/>
      <c r="EME8" s="0"/>
      <c r="EMF8" s="0"/>
      <c r="EMG8" s="0"/>
      <c r="EMH8" s="0"/>
      <c r="EMI8" s="0"/>
      <c r="EMJ8" s="0"/>
      <c r="EMK8" s="0"/>
      <c r="EML8" s="0"/>
      <c r="EMM8" s="0"/>
      <c r="EMN8" s="0"/>
      <c r="EMO8" s="0"/>
      <c r="EMP8" s="0"/>
      <c r="EMQ8" s="0"/>
      <c r="EMR8" s="0"/>
      <c r="EMS8" s="0"/>
      <c r="EMT8" s="0"/>
      <c r="EMU8" s="0"/>
      <c r="EMV8" s="0"/>
      <c r="EMW8" s="0"/>
      <c r="EMX8" s="0"/>
      <c r="EMY8" s="0"/>
      <c r="EMZ8" s="0"/>
      <c r="ENA8" s="0"/>
      <c r="ENB8" s="0"/>
      <c r="ENC8" s="0"/>
      <c r="END8" s="0"/>
      <c r="ENE8" s="0"/>
      <c r="ENF8" s="0"/>
      <c r="ENG8" s="0"/>
      <c r="ENH8" s="0"/>
      <c r="ENI8" s="0"/>
      <c r="ENJ8" s="0"/>
      <c r="ENK8" s="0"/>
      <c r="ENL8" s="0"/>
      <c r="ENM8" s="0"/>
      <c r="ENN8" s="0"/>
      <c r="ENO8" s="0"/>
      <c r="ENP8" s="0"/>
      <c r="ENQ8" s="0"/>
      <c r="ENR8" s="0"/>
      <c r="ENS8" s="0"/>
      <c r="ENT8" s="0"/>
      <c r="ENU8" s="0"/>
      <c r="ENV8" s="0"/>
      <c r="ENW8" s="0"/>
      <c r="ENX8" s="0"/>
      <c r="ENY8" s="0"/>
      <c r="ENZ8" s="0"/>
      <c r="EOA8" s="0"/>
      <c r="EOB8" s="0"/>
      <c r="EOC8" s="0"/>
      <c r="EOD8" s="0"/>
      <c r="EOE8" s="0"/>
      <c r="EOF8" s="0"/>
      <c r="EOG8" s="0"/>
      <c r="EOH8" s="0"/>
      <c r="EOI8" s="0"/>
      <c r="EOJ8" s="0"/>
      <c r="EOK8" s="0"/>
      <c r="EOL8" s="0"/>
      <c r="EOM8" s="0"/>
      <c r="EON8" s="0"/>
      <c r="EOO8" s="0"/>
      <c r="EOP8" s="0"/>
      <c r="EOQ8" s="0"/>
      <c r="EOR8" s="0"/>
      <c r="EOS8" s="0"/>
      <c r="EOT8" s="0"/>
      <c r="EOU8" s="0"/>
      <c r="EOV8" s="0"/>
      <c r="EOW8" s="0"/>
      <c r="EOX8" s="0"/>
      <c r="EOY8" s="0"/>
      <c r="EOZ8" s="0"/>
      <c r="EPA8" s="0"/>
      <c r="EPB8" s="0"/>
      <c r="EPC8" s="0"/>
      <c r="EPD8" s="0"/>
      <c r="EPE8" s="0"/>
      <c r="EPF8" s="0"/>
      <c r="EPG8" s="0"/>
      <c r="EPH8" s="0"/>
      <c r="EPI8" s="0"/>
      <c r="EPJ8" s="0"/>
      <c r="EPK8" s="0"/>
      <c r="EPL8" s="0"/>
      <c r="EPM8" s="0"/>
      <c r="EPN8" s="0"/>
      <c r="EPO8" s="0"/>
      <c r="EPP8" s="0"/>
      <c r="EPQ8" s="0"/>
      <c r="EPR8" s="0"/>
      <c r="EPS8" s="0"/>
      <c r="EPT8" s="0"/>
      <c r="EPU8" s="0"/>
      <c r="EPV8" s="0"/>
      <c r="EPW8" s="0"/>
      <c r="EPX8" s="0"/>
      <c r="EPY8" s="0"/>
      <c r="EPZ8" s="0"/>
      <c r="EQA8" s="0"/>
      <c r="EQB8" s="0"/>
      <c r="EQC8" s="0"/>
      <c r="EQD8" s="0"/>
      <c r="EQE8" s="0"/>
      <c r="EQF8" s="0"/>
      <c r="EQG8" s="0"/>
      <c r="EQH8" s="0"/>
      <c r="EQI8" s="0"/>
      <c r="EQJ8" s="0"/>
      <c r="EQK8" s="0"/>
      <c r="EQL8" s="0"/>
      <c r="EQM8" s="0"/>
      <c r="EQN8" s="0"/>
      <c r="EQO8" s="0"/>
      <c r="EQP8" s="0"/>
      <c r="EQQ8" s="0"/>
      <c r="EQR8" s="0"/>
      <c r="EQS8" s="0"/>
      <c r="EQT8" s="0"/>
      <c r="EQU8" s="0"/>
      <c r="EQV8" s="0"/>
      <c r="EQW8" s="0"/>
      <c r="EQX8" s="0"/>
      <c r="EQY8" s="0"/>
      <c r="EQZ8" s="0"/>
      <c r="ERA8" s="0"/>
      <c r="ERB8" s="0"/>
      <c r="ERC8" s="0"/>
      <c r="ERD8" s="0"/>
      <c r="ERE8" s="0"/>
      <c r="ERF8" s="0"/>
      <c r="ERG8" s="0"/>
      <c r="ERH8" s="0"/>
      <c r="ERI8" s="0"/>
      <c r="ERJ8" s="0"/>
      <c r="ERK8" s="0"/>
      <c r="ERL8" s="0"/>
      <c r="ERM8" s="0"/>
      <c r="ERN8" s="0"/>
      <c r="ERO8" s="0"/>
      <c r="ERP8" s="0"/>
      <c r="ERQ8" s="0"/>
      <c r="ERR8" s="0"/>
      <c r="ERS8" s="0"/>
      <c r="ERT8" s="0"/>
      <c r="ERU8" s="0"/>
      <c r="ERV8" s="0"/>
      <c r="ERW8" s="0"/>
      <c r="ERX8" s="0"/>
      <c r="ERY8" s="0"/>
      <c r="ERZ8" s="0"/>
      <c r="ESA8" s="0"/>
      <c r="ESB8" s="0"/>
      <c r="ESC8" s="0"/>
      <c r="ESD8" s="0"/>
      <c r="ESE8" s="0"/>
      <c r="ESF8" s="0"/>
      <c r="ESG8" s="0"/>
      <c r="ESH8" s="0"/>
      <c r="ESI8" s="0"/>
      <c r="ESJ8" s="0"/>
      <c r="ESK8" s="0"/>
      <c r="ESL8" s="0"/>
      <c r="ESM8" s="0"/>
      <c r="ESN8" s="0"/>
      <c r="ESO8" s="0"/>
      <c r="ESP8" s="0"/>
      <c r="ESQ8" s="0"/>
      <c r="ESR8" s="0"/>
      <c r="ESS8" s="0"/>
      <c r="EST8" s="0"/>
      <c r="ESU8" s="0"/>
      <c r="ESV8" s="0"/>
      <c r="ESW8" s="0"/>
      <c r="ESX8" s="0"/>
      <c r="ESY8" s="0"/>
      <c r="ESZ8" s="0"/>
      <c r="ETA8" s="0"/>
      <c r="ETB8" s="0"/>
      <c r="ETC8" s="0"/>
      <c r="ETD8" s="0"/>
      <c r="ETE8" s="0"/>
      <c r="ETF8" s="0"/>
      <c r="ETG8" s="0"/>
      <c r="ETH8" s="0"/>
      <c r="ETI8" s="0"/>
      <c r="ETJ8" s="0"/>
      <c r="ETK8" s="0"/>
      <c r="ETL8" s="0"/>
      <c r="ETM8" s="0"/>
      <c r="ETN8" s="0"/>
      <c r="ETO8" s="0"/>
      <c r="ETP8" s="0"/>
      <c r="ETQ8" s="0"/>
      <c r="ETR8" s="0"/>
      <c r="ETS8" s="0"/>
      <c r="ETT8" s="0"/>
      <c r="ETU8" s="0"/>
      <c r="ETV8" s="0"/>
      <c r="ETW8" s="0"/>
      <c r="ETX8" s="0"/>
      <c r="ETY8" s="0"/>
      <c r="ETZ8" s="0"/>
      <c r="EUA8" s="0"/>
      <c r="EUB8" s="0"/>
      <c r="EUC8" s="0"/>
      <c r="EUD8" s="0"/>
      <c r="EUE8" s="0"/>
      <c r="EUF8" s="0"/>
      <c r="EUG8" s="0"/>
      <c r="EUH8" s="0"/>
      <c r="EUI8" s="0"/>
      <c r="EUJ8" s="0"/>
      <c r="EUK8" s="0"/>
      <c r="EUL8" s="0"/>
      <c r="EUM8" s="0"/>
      <c r="EUN8" s="0"/>
      <c r="EUO8" s="0"/>
      <c r="EUP8" s="0"/>
      <c r="EUQ8" s="0"/>
      <c r="EUR8" s="0"/>
      <c r="EUS8" s="0"/>
      <c r="EUT8" s="0"/>
      <c r="EUU8" s="0"/>
      <c r="EUV8" s="0"/>
      <c r="EUW8" s="0"/>
      <c r="EUX8" s="0"/>
      <c r="EUY8" s="0"/>
      <c r="EUZ8" s="0"/>
      <c r="EVA8" s="0"/>
      <c r="EVB8" s="0"/>
      <c r="EVC8" s="0"/>
      <c r="EVD8" s="0"/>
      <c r="EVE8" s="0"/>
      <c r="EVF8" s="0"/>
      <c r="EVG8" s="0"/>
      <c r="EVH8" s="0"/>
      <c r="EVI8" s="0"/>
      <c r="EVJ8" s="0"/>
      <c r="EVK8" s="0"/>
      <c r="EVL8" s="0"/>
      <c r="EVM8" s="0"/>
      <c r="EVN8" s="0"/>
      <c r="EVO8" s="0"/>
      <c r="EVP8" s="0"/>
      <c r="EVQ8" s="0"/>
      <c r="EVR8" s="0"/>
      <c r="EVS8" s="0"/>
      <c r="EVT8" s="0"/>
      <c r="EVU8" s="0"/>
      <c r="EVV8" s="0"/>
      <c r="EVW8" s="0"/>
      <c r="EVX8" s="0"/>
      <c r="EVY8" s="0"/>
      <c r="EVZ8" s="0"/>
      <c r="EWA8" s="0"/>
      <c r="EWB8" s="0"/>
      <c r="EWC8" s="0"/>
      <c r="EWD8" s="0"/>
      <c r="EWE8" s="0"/>
      <c r="EWF8" s="0"/>
      <c r="EWG8" s="0"/>
      <c r="EWH8" s="0"/>
      <c r="EWI8" s="0"/>
      <c r="EWJ8" s="0"/>
      <c r="EWK8" s="0"/>
      <c r="EWL8" s="0"/>
      <c r="EWM8" s="0"/>
      <c r="EWN8" s="0"/>
      <c r="EWO8" s="0"/>
      <c r="EWP8" s="0"/>
      <c r="EWQ8" s="0"/>
      <c r="EWR8" s="0"/>
      <c r="EWS8" s="0"/>
      <c r="EWT8" s="0"/>
      <c r="EWU8" s="0"/>
      <c r="EWV8" s="0"/>
      <c r="EWW8" s="0"/>
      <c r="EWX8" s="0"/>
      <c r="EWY8" s="0"/>
      <c r="EWZ8" s="0"/>
      <c r="EXA8" s="0"/>
      <c r="EXB8" s="0"/>
      <c r="EXC8" s="0"/>
      <c r="EXD8" s="0"/>
      <c r="EXE8" s="0"/>
      <c r="EXF8" s="0"/>
      <c r="EXG8" s="0"/>
      <c r="EXH8" s="0"/>
      <c r="EXI8" s="0"/>
      <c r="EXJ8" s="0"/>
      <c r="EXK8" s="0"/>
      <c r="EXL8" s="0"/>
      <c r="EXM8" s="0"/>
      <c r="EXN8" s="0"/>
      <c r="EXO8" s="0"/>
      <c r="EXP8" s="0"/>
      <c r="EXQ8" s="0"/>
      <c r="EXR8" s="0"/>
      <c r="EXS8" s="0"/>
      <c r="EXT8" s="0"/>
      <c r="EXU8" s="0"/>
      <c r="EXV8" s="0"/>
      <c r="EXW8" s="0"/>
      <c r="EXX8" s="0"/>
      <c r="EXY8" s="0"/>
      <c r="EXZ8" s="0"/>
      <c r="EYA8" s="0"/>
      <c r="EYB8" s="0"/>
      <c r="EYC8" s="0"/>
      <c r="EYD8" s="0"/>
      <c r="EYE8" s="0"/>
      <c r="EYF8" s="0"/>
      <c r="EYG8" s="0"/>
      <c r="EYH8" s="0"/>
      <c r="EYI8" s="0"/>
      <c r="EYJ8" s="0"/>
      <c r="EYK8" s="0"/>
      <c r="EYL8" s="0"/>
      <c r="EYM8" s="0"/>
      <c r="EYN8" s="0"/>
      <c r="EYO8" s="0"/>
      <c r="EYP8" s="0"/>
      <c r="EYQ8" s="0"/>
      <c r="EYR8" s="0"/>
      <c r="EYS8" s="0"/>
      <c r="EYT8" s="0"/>
      <c r="EYU8" s="0"/>
      <c r="EYV8" s="0"/>
      <c r="EYW8" s="0"/>
      <c r="EYX8" s="0"/>
      <c r="EYY8" s="0"/>
      <c r="EYZ8" s="0"/>
      <c r="EZA8" s="0"/>
      <c r="EZB8" s="0"/>
      <c r="EZC8" s="0"/>
      <c r="EZD8" s="0"/>
      <c r="EZE8" s="0"/>
      <c r="EZF8" s="0"/>
      <c r="EZG8" s="0"/>
      <c r="EZH8" s="0"/>
      <c r="EZI8" s="0"/>
      <c r="EZJ8" s="0"/>
      <c r="EZK8" s="0"/>
      <c r="EZL8" s="0"/>
      <c r="EZM8" s="0"/>
      <c r="EZN8" s="0"/>
      <c r="EZO8" s="0"/>
      <c r="EZP8" s="0"/>
      <c r="EZQ8" s="0"/>
      <c r="EZR8" s="0"/>
      <c r="EZS8" s="0"/>
      <c r="EZT8" s="0"/>
      <c r="EZU8" s="0"/>
      <c r="EZV8" s="0"/>
      <c r="EZW8" s="0"/>
      <c r="EZX8" s="0"/>
      <c r="EZY8" s="0"/>
      <c r="EZZ8" s="0"/>
      <c r="FAA8" s="0"/>
      <c r="FAB8" s="0"/>
      <c r="FAC8" s="0"/>
      <c r="FAD8" s="0"/>
      <c r="FAE8" s="0"/>
      <c r="FAF8" s="0"/>
      <c r="FAG8" s="0"/>
      <c r="FAH8" s="0"/>
      <c r="FAI8" s="0"/>
      <c r="FAJ8" s="0"/>
      <c r="FAK8" s="0"/>
      <c r="FAL8" s="0"/>
      <c r="FAM8" s="0"/>
      <c r="FAN8" s="0"/>
      <c r="FAO8" s="0"/>
      <c r="FAP8" s="0"/>
      <c r="FAQ8" s="0"/>
      <c r="FAR8" s="0"/>
      <c r="FAS8" s="0"/>
      <c r="FAT8" s="0"/>
      <c r="FAU8" s="0"/>
      <c r="FAV8" s="0"/>
      <c r="FAW8" s="0"/>
      <c r="FAX8" s="0"/>
      <c r="FAY8" s="0"/>
      <c r="FAZ8" s="0"/>
      <c r="FBA8" s="0"/>
      <c r="FBB8" s="0"/>
      <c r="FBC8" s="0"/>
      <c r="FBD8" s="0"/>
      <c r="FBE8" s="0"/>
      <c r="FBF8" s="0"/>
      <c r="FBG8" s="0"/>
      <c r="FBH8" s="0"/>
      <c r="FBI8" s="0"/>
      <c r="FBJ8" s="0"/>
      <c r="FBK8" s="0"/>
      <c r="FBL8" s="0"/>
      <c r="FBM8" s="0"/>
      <c r="FBN8" s="0"/>
      <c r="FBO8" s="0"/>
      <c r="FBP8" s="0"/>
      <c r="FBQ8" s="0"/>
      <c r="FBR8" s="0"/>
      <c r="FBS8" s="0"/>
      <c r="FBT8" s="0"/>
      <c r="FBU8" s="0"/>
      <c r="FBV8" s="0"/>
      <c r="FBW8" s="0"/>
      <c r="FBX8" s="0"/>
      <c r="FBY8" s="0"/>
      <c r="FBZ8" s="0"/>
      <c r="FCA8" s="0"/>
      <c r="FCB8" s="0"/>
      <c r="FCC8" s="0"/>
      <c r="FCD8" s="0"/>
      <c r="FCE8" s="0"/>
      <c r="FCF8" s="0"/>
      <c r="FCG8" s="0"/>
      <c r="FCH8" s="0"/>
      <c r="FCI8" s="0"/>
      <c r="FCJ8" s="0"/>
      <c r="FCK8" s="0"/>
      <c r="FCL8" s="0"/>
      <c r="FCM8" s="0"/>
      <c r="FCN8" s="0"/>
      <c r="FCO8" s="0"/>
      <c r="FCP8" s="0"/>
      <c r="FCQ8" s="0"/>
      <c r="FCR8" s="0"/>
      <c r="FCS8" s="0"/>
      <c r="FCT8" s="0"/>
      <c r="FCU8" s="0"/>
      <c r="FCV8" s="0"/>
      <c r="FCW8" s="0"/>
      <c r="FCX8" s="0"/>
      <c r="FCY8" s="0"/>
      <c r="FCZ8" s="0"/>
      <c r="FDA8" s="0"/>
      <c r="FDB8" s="0"/>
      <c r="FDC8" s="0"/>
      <c r="FDD8" s="0"/>
      <c r="FDE8" s="0"/>
      <c r="FDF8" s="0"/>
      <c r="FDG8" s="0"/>
      <c r="FDH8" s="0"/>
      <c r="FDI8" s="0"/>
      <c r="FDJ8" s="0"/>
      <c r="FDK8" s="0"/>
      <c r="FDL8" s="0"/>
      <c r="FDM8" s="0"/>
      <c r="FDN8" s="0"/>
      <c r="FDO8" s="0"/>
      <c r="FDP8" s="0"/>
      <c r="FDQ8" s="0"/>
      <c r="FDR8" s="0"/>
      <c r="FDS8" s="0"/>
      <c r="FDT8" s="0"/>
      <c r="FDU8" s="0"/>
      <c r="FDV8" s="0"/>
      <c r="FDW8" s="0"/>
      <c r="FDX8" s="0"/>
      <c r="FDY8" s="0"/>
      <c r="FDZ8" s="0"/>
      <c r="FEA8" s="0"/>
      <c r="FEB8" s="0"/>
      <c r="FEC8" s="0"/>
      <c r="FED8" s="0"/>
      <c r="FEE8" s="0"/>
      <c r="FEF8" s="0"/>
      <c r="FEG8" s="0"/>
      <c r="FEH8" s="0"/>
      <c r="FEI8" s="0"/>
      <c r="FEJ8" s="0"/>
      <c r="FEK8" s="0"/>
      <c r="FEL8" s="0"/>
      <c r="FEM8" s="0"/>
      <c r="FEN8" s="0"/>
      <c r="FEO8" s="0"/>
      <c r="FEP8" s="0"/>
      <c r="FEQ8" s="0"/>
      <c r="FER8" s="0"/>
      <c r="FES8" s="0"/>
      <c r="FET8" s="0"/>
      <c r="FEU8" s="0"/>
      <c r="FEV8" s="0"/>
      <c r="FEW8" s="0"/>
      <c r="FEX8" s="0"/>
      <c r="FEY8" s="0"/>
      <c r="FEZ8" s="0"/>
      <c r="FFA8" s="0"/>
      <c r="FFB8" s="0"/>
      <c r="FFC8" s="0"/>
      <c r="FFD8" s="0"/>
      <c r="FFE8" s="0"/>
      <c r="FFF8" s="0"/>
      <c r="FFG8" s="0"/>
      <c r="FFH8" s="0"/>
      <c r="FFI8" s="0"/>
      <c r="FFJ8" s="0"/>
      <c r="FFK8" s="0"/>
      <c r="FFL8" s="0"/>
      <c r="FFM8" s="0"/>
      <c r="FFN8" s="0"/>
      <c r="FFO8" s="0"/>
      <c r="FFP8" s="0"/>
      <c r="FFQ8" s="0"/>
      <c r="FFR8" s="0"/>
      <c r="FFS8" s="0"/>
      <c r="FFT8" s="0"/>
      <c r="FFU8" s="0"/>
      <c r="FFV8" s="0"/>
      <c r="FFW8" s="0"/>
      <c r="FFX8" s="0"/>
      <c r="FFY8" s="0"/>
      <c r="FFZ8" s="0"/>
      <c r="FGA8" s="0"/>
      <c r="FGB8" s="0"/>
      <c r="FGC8" s="0"/>
      <c r="FGD8" s="0"/>
      <c r="FGE8" s="0"/>
      <c r="FGF8" s="0"/>
      <c r="FGG8" s="0"/>
      <c r="FGH8" s="0"/>
      <c r="FGI8" s="0"/>
      <c r="FGJ8" s="0"/>
      <c r="FGK8" s="0"/>
      <c r="FGL8" s="0"/>
      <c r="FGM8" s="0"/>
      <c r="FGN8" s="0"/>
      <c r="FGO8" s="0"/>
      <c r="FGP8" s="0"/>
      <c r="FGQ8" s="0"/>
      <c r="FGR8" s="0"/>
      <c r="FGS8" s="0"/>
      <c r="FGT8" s="0"/>
      <c r="FGU8" s="0"/>
      <c r="FGV8" s="0"/>
      <c r="FGW8" s="0"/>
      <c r="FGX8" s="0"/>
      <c r="FGY8" s="0"/>
      <c r="FGZ8" s="0"/>
      <c r="FHA8" s="0"/>
      <c r="FHB8" s="0"/>
      <c r="FHC8" s="0"/>
      <c r="FHD8" s="0"/>
      <c r="FHE8" s="0"/>
      <c r="FHF8" s="0"/>
      <c r="FHG8" s="0"/>
      <c r="FHH8" s="0"/>
      <c r="FHI8" s="0"/>
      <c r="FHJ8" s="0"/>
      <c r="FHK8" s="0"/>
      <c r="FHL8" s="0"/>
      <c r="FHM8" s="0"/>
      <c r="FHN8" s="0"/>
      <c r="FHO8" s="0"/>
      <c r="FHP8" s="0"/>
      <c r="FHQ8" s="0"/>
      <c r="FHR8" s="0"/>
      <c r="FHS8" s="0"/>
      <c r="FHT8" s="0"/>
      <c r="FHU8" s="0"/>
      <c r="FHV8" s="0"/>
      <c r="FHW8" s="0"/>
      <c r="FHX8" s="0"/>
      <c r="FHY8" s="0"/>
      <c r="FHZ8" s="0"/>
      <c r="FIA8" s="0"/>
      <c r="FIB8" s="0"/>
      <c r="FIC8" s="0"/>
      <c r="FID8" s="0"/>
      <c r="FIE8" s="0"/>
      <c r="FIF8" s="0"/>
      <c r="FIG8" s="0"/>
      <c r="FIH8" s="0"/>
      <c r="FII8" s="0"/>
      <c r="FIJ8" s="0"/>
      <c r="FIK8" s="0"/>
      <c r="FIL8" s="0"/>
      <c r="FIM8" s="0"/>
      <c r="FIN8" s="0"/>
      <c r="FIO8" s="0"/>
      <c r="FIP8" s="0"/>
      <c r="FIQ8" s="0"/>
      <c r="FIR8" s="0"/>
      <c r="FIS8" s="0"/>
      <c r="FIT8" s="0"/>
      <c r="FIU8" s="0"/>
      <c r="FIV8" s="0"/>
      <c r="FIW8" s="0"/>
      <c r="FIX8" s="0"/>
      <c r="FIY8" s="0"/>
      <c r="FIZ8" s="0"/>
      <c r="FJA8" s="0"/>
      <c r="FJB8" s="0"/>
      <c r="FJC8" s="0"/>
      <c r="FJD8" s="0"/>
      <c r="FJE8" s="0"/>
      <c r="FJF8" s="0"/>
      <c r="FJG8" s="0"/>
      <c r="FJH8" s="0"/>
      <c r="FJI8" s="0"/>
      <c r="FJJ8" s="0"/>
      <c r="FJK8" s="0"/>
      <c r="FJL8" s="0"/>
      <c r="FJM8" s="0"/>
      <c r="FJN8" s="0"/>
      <c r="FJO8" s="0"/>
      <c r="FJP8" s="0"/>
      <c r="FJQ8" s="0"/>
      <c r="FJR8" s="0"/>
      <c r="FJS8" s="0"/>
      <c r="FJT8" s="0"/>
      <c r="FJU8" s="0"/>
      <c r="FJV8" s="0"/>
      <c r="FJW8" s="0"/>
      <c r="FJX8" s="0"/>
      <c r="FJY8" s="0"/>
      <c r="FJZ8" s="0"/>
      <c r="FKA8" s="0"/>
      <c r="FKB8" s="0"/>
      <c r="FKC8" s="0"/>
      <c r="FKD8" s="0"/>
      <c r="FKE8" s="0"/>
      <c r="FKF8" s="0"/>
      <c r="FKG8" s="0"/>
      <c r="FKH8" s="0"/>
      <c r="FKI8" s="0"/>
      <c r="FKJ8" s="0"/>
      <c r="FKK8" s="0"/>
      <c r="FKL8" s="0"/>
      <c r="FKM8" s="0"/>
      <c r="FKN8" s="0"/>
      <c r="FKO8" s="0"/>
      <c r="FKP8" s="0"/>
      <c r="FKQ8" s="0"/>
      <c r="FKR8" s="0"/>
      <c r="FKS8" s="0"/>
      <c r="FKT8" s="0"/>
      <c r="FKU8" s="0"/>
      <c r="FKV8" s="0"/>
      <c r="FKW8" s="0"/>
      <c r="FKX8" s="0"/>
      <c r="FKY8" s="0"/>
      <c r="FKZ8" s="0"/>
      <c r="FLA8" s="0"/>
      <c r="FLB8" s="0"/>
      <c r="FLC8" s="0"/>
      <c r="FLD8" s="0"/>
      <c r="FLE8" s="0"/>
      <c r="FLF8" s="0"/>
      <c r="FLG8" s="0"/>
      <c r="FLH8" s="0"/>
      <c r="FLI8" s="0"/>
      <c r="FLJ8" s="0"/>
      <c r="FLK8" s="0"/>
      <c r="FLL8" s="0"/>
      <c r="FLM8" s="0"/>
      <c r="FLN8" s="0"/>
      <c r="FLO8" s="0"/>
      <c r="FLP8" s="0"/>
      <c r="FLQ8" s="0"/>
      <c r="FLR8" s="0"/>
      <c r="FLS8" s="0"/>
      <c r="FLT8" s="0"/>
      <c r="FLU8" s="0"/>
      <c r="FLV8" s="0"/>
      <c r="FLW8" s="0"/>
      <c r="FLX8" s="0"/>
      <c r="FLY8" s="0"/>
      <c r="FLZ8" s="0"/>
      <c r="FMA8" s="0"/>
      <c r="FMB8" s="0"/>
      <c r="FMC8" s="0"/>
      <c r="FMD8" s="0"/>
      <c r="FME8" s="0"/>
      <c r="FMF8" s="0"/>
      <c r="FMG8" s="0"/>
      <c r="FMH8" s="0"/>
      <c r="FMI8" s="0"/>
      <c r="FMJ8" s="0"/>
      <c r="FMK8" s="0"/>
      <c r="FML8" s="0"/>
      <c r="FMM8" s="0"/>
      <c r="FMN8" s="0"/>
      <c r="FMO8" s="0"/>
      <c r="FMP8" s="0"/>
      <c r="FMQ8" s="0"/>
      <c r="FMR8" s="0"/>
      <c r="FMS8" s="0"/>
      <c r="FMT8" s="0"/>
      <c r="FMU8" s="0"/>
      <c r="FMV8" s="0"/>
      <c r="FMW8" s="0"/>
      <c r="FMX8" s="0"/>
      <c r="FMY8" s="0"/>
      <c r="FMZ8" s="0"/>
      <c r="FNA8" s="0"/>
      <c r="FNB8" s="0"/>
      <c r="FNC8" s="0"/>
      <c r="FND8" s="0"/>
      <c r="FNE8" s="0"/>
      <c r="FNF8" s="0"/>
      <c r="FNG8" s="0"/>
      <c r="FNH8" s="0"/>
      <c r="FNI8" s="0"/>
      <c r="FNJ8" s="0"/>
      <c r="FNK8" s="0"/>
      <c r="FNL8" s="0"/>
      <c r="FNM8" s="0"/>
      <c r="FNN8" s="0"/>
      <c r="FNO8" s="0"/>
      <c r="FNP8" s="0"/>
      <c r="FNQ8" s="0"/>
      <c r="FNR8" s="0"/>
      <c r="FNS8" s="0"/>
      <c r="FNT8" s="0"/>
      <c r="FNU8" s="0"/>
      <c r="FNV8" s="0"/>
      <c r="FNW8" s="0"/>
      <c r="FNX8" s="0"/>
      <c r="FNY8" s="0"/>
      <c r="FNZ8" s="0"/>
      <c r="FOA8" s="0"/>
      <c r="FOB8" s="0"/>
      <c r="FOC8" s="0"/>
      <c r="FOD8" s="0"/>
      <c r="FOE8" s="0"/>
      <c r="FOF8" s="0"/>
      <c r="FOG8" s="0"/>
      <c r="FOH8" s="0"/>
      <c r="FOI8" s="0"/>
      <c r="FOJ8" s="0"/>
      <c r="FOK8" s="0"/>
      <c r="FOL8" s="0"/>
      <c r="FOM8" s="0"/>
      <c r="FON8" s="0"/>
      <c r="FOO8" s="0"/>
      <c r="FOP8" s="0"/>
      <c r="FOQ8" s="0"/>
      <c r="FOR8" s="0"/>
      <c r="FOS8" s="0"/>
      <c r="FOT8" s="0"/>
      <c r="FOU8" s="0"/>
      <c r="FOV8" s="0"/>
      <c r="FOW8" s="0"/>
      <c r="FOX8" s="0"/>
      <c r="FOY8" s="0"/>
      <c r="FOZ8" s="0"/>
      <c r="FPA8" s="0"/>
      <c r="FPB8" s="0"/>
      <c r="FPC8" s="0"/>
      <c r="FPD8" s="0"/>
      <c r="FPE8" s="0"/>
      <c r="FPF8" s="0"/>
      <c r="FPG8" s="0"/>
      <c r="FPH8" s="0"/>
      <c r="FPI8" s="0"/>
      <c r="FPJ8" s="0"/>
      <c r="FPK8" s="0"/>
      <c r="FPL8" s="0"/>
      <c r="FPM8" s="0"/>
      <c r="FPN8" s="0"/>
      <c r="FPO8" s="0"/>
      <c r="FPP8" s="0"/>
      <c r="FPQ8" s="0"/>
      <c r="FPR8" s="0"/>
      <c r="FPS8" s="0"/>
      <c r="FPT8" s="0"/>
      <c r="FPU8" s="0"/>
      <c r="FPV8" s="0"/>
      <c r="FPW8" s="0"/>
      <c r="FPX8" s="0"/>
      <c r="FPY8" s="0"/>
      <c r="FPZ8" s="0"/>
      <c r="FQA8" s="0"/>
      <c r="FQB8" s="0"/>
      <c r="FQC8" s="0"/>
      <c r="FQD8" s="0"/>
      <c r="FQE8" s="0"/>
      <c r="FQF8" s="0"/>
      <c r="FQG8" s="0"/>
      <c r="FQH8" s="0"/>
      <c r="FQI8" s="0"/>
      <c r="FQJ8" s="0"/>
      <c r="FQK8" s="0"/>
      <c r="FQL8" s="0"/>
      <c r="FQM8" s="0"/>
      <c r="FQN8" s="0"/>
      <c r="FQO8" s="0"/>
      <c r="FQP8" s="0"/>
      <c r="FQQ8" s="0"/>
      <c r="FQR8" s="0"/>
      <c r="FQS8" s="0"/>
      <c r="FQT8" s="0"/>
      <c r="FQU8" s="0"/>
      <c r="FQV8" s="0"/>
      <c r="FQW8" s="0"/>
      <c r="FQX8" s="0"/>
      <c r="FQY8" s="0"/>
      <c r="FQZ8" s="0"/>
      <c r="FRA8" s="0"/>
      <c r="FRB8" s="0"/>
      <c r="FRC8" s="0"/>
      <c r="FRD8" s="0"/>
      <c r="FRE8" s="0"/>
      <c r="FRF8" s="0"/>
      <c r="FRG8" s="0"/>
      <c r="FRH8" s="0"/>
      <c r="FRI8" s="0"/>
      <c r="FRJ8" s="0"/>
      <c r="FRK8" s="0"/>
      <c r="FRL8" s="0"/>
      <c r="FRM8" s="0"/>
      <c r="FRN8" s="0"/>
      <c r="FRO8" s="0"/>
      <c r="FRP8" s="0"/>
      <c r="FRQ8" s="0"/>
      <c r="FRR8" s="0"/>
      <c r="FRS8" s="0"/>
      <c r="FRT8" s="0"/>
      <c r="FRU8" s="0"/>
      <c r="FRV8" s="0"/>
      <c r="FRW8" s="0"/>
      <c r="FRX8" s="0"/>
      <c r="FRY8" s="0"/>
      <c r="FRZ8" s="0"/>
      <c r="FSA8" s="0"/>
      <c r="FSB8" s="0"/>
      <c r="FSC8" s="0"/>
      <c r="FSD8" s="0"/>
      <c r="FSE8" s="0"/>
      <c r="FSF8" s="0"/>
      <c r="FSG8" s="0"/>
      <c r="FSH8" s="0"/>
      <c r="FSI8" s="0"/>
      <c r="FSJ8" s="0"/>
      <c r="FSK8" s="0"/>
      <c r="FSL8" s="0"/>
      <c r="FSM8" s="0"/>
      <c r="FSN8" s="0"/>
      <c r="FSO8" s="0"/>
      <c r="FSP8" s="0"/>
      <c r="FSQ8" s="0"/>
      <c r="FSR8" s="0"/>
      <c r="FSS8" s="0"/>
      <c r="FST8" s="0"/>
      <c r="FSU8" s="0"/>
      <c r="FSV8" s="0"/>
      <c r="FSW8" s="0"/>
      <c r="FSX8" s="0"/>
      <c r="FSY8" s="0"/>
      <c r="FSZ8" s="0"/>
      <c r="FTA8" s="0"/>
      <c r="FTB8" s="0"/>
      <c r="FTC8" s="0"/>
      <c r="FTD8" s="0"/>
      <c r="FTE8" s="0"/>
      <c r="FTF8" s="0"/>
      <c r="FTG8" s="0"/>
      <c r="FTH8" s="0"/>
      <c r="FTI8" s="0"/>
      <c r="FTJ8" s="0"/>
      <c r="FTK8" s="0"/>
      <c r="FTL8" s="0"/>
      <c r="FTM8" s="0"/>
      <c r="FTN8" s="0"/>
      <c r="FTO8" s="0"/>
      <c r="FTP8" s="0"/>
      <c r="FTQ8" s="0"/>
      <c r="FTR8" s="0"/>
      <c r="FTS8" s="0"/>
      <c r="FTT8" s="0"/>
      <c r="FTU8" s="0"/>
      <c r="FTV8" s="0"/>
      <c r="FTW8" s="0"/>
      <c r="FTX8" s="0"/>
      <c r="FTY8" s="0"/>
      <c r="FTZ8" s="0"/>
      <c r="FUA8" s="0"/>
      <c r="FUB8" s="0"/>
      <c r="FUC8" s="0"/>
      <c r="FUD8" s="0"/>
      <c r="FUE8" s="0"/>
      <c r="FUF8" s="0"/>
      <c r="FUG8" s="0"/>
      <c r="FUH8" s="0"/>
      <c r="FUI8" s="0"/>
      <c r="FUJ8" s="0"/>
      <c r="FUK8" s="0"/>
      <c r="FUL8" s="0"/>
      <c r="FUM8" s="0"/>
      <c r="FUN8" s="0"/>
      <c r="FUO8" s="0"/>
      <c r="FUP8" s="0"/>
      <c r="FUQ8" s="0"/>
      <c r="FUR8" s="0"/>
      <c r="FUS8" s="0"/>
      <c r="FUT8" s="0"/>
      <c r="FUU8" s="0"/>
      <c r="FUV8" s="0"/>
      <c r="FUW8" s="0"/>
      <c r="FUX8" s="0"/>
      <c r="FUY8" s="0"/>
      <c r="FUZ8" s="0"/>
      <c r="FVA8" s="0"/>
      <c r="FVB8" s="0"/>
      <c r="FVC8" s="0"/>
      <c r="FVD8" s="0"/>
      <c r="FVE8" s="0"/>
      <c r="FVF8" s="0"/>
      <c r="FVG8" s="0"/>
      <c r="FVH8" s="0"/>
      <c r="FVI8" s="0"/>
      <c r="FVJ8" s="0"/>
      <c r="FVK8" s="0"/>
      <c r="FVL8" s="0"/>
      <c r="FVM8" s="0"/>
      <c r="FVN8" s="0"/>
      <c r="FVO8" s="0"/>
      <c r="FVP8" s="0"/>
      <c r="FVQ8" s="0"/>
      <c r="FVR8" s="0"/>
      <c r="FVS8" s="0"/>
      <c r="FVT8" s="0"/>
      <c r="FVU8" s="0"/>
      <c r="FVV8" s="0"/>
      <c r="FVW8" s="0"/>
      <c r="FVX8" s="0"/>
      <c r="FVY8" s="0"/>
      <c r="FVZ8" s="0"/>
      <c r="FWA8" s="0"/>
      <c r="FWB8" s="0"/>
      <c r="FWC8" s="0"/>
      <c r="FWD8" s="0"/>
      <c r="FWE8" s="0"/>
      <c r="FWF8" s="0"/>
      <c r="FWG8" s="0"/>
      <c r="FWH8" s="0"/>
      <c r="FWI8" s="0"/>
      <c r="FWJ8" s="0"/>
      <c r="FWK8" s="0"/>
      <c r="FWL8" s="0"/>
      <c r="FWM8" s="0"/>
      <c r="FWN8" s="0"/>
      <c r="FWO8" s="0"/>
      <c r="FWP8" s="0"/>
      <c r="FWQ8" s="0"/>
      <c r="FWR8" s="0"/>
      <c r="FWS8" s="0"/>
      <c r="FWT8" s="0"/>
      <c r="FWU8" s="0"/>
      <c r="FWV8" s="0"/>
      <c r="FWW8" s="0"/>
      <c r="FWX8" s="0"/>
      <c r="FWY8" s="0"/>
      <c r="FWZ8" s="0"/>
      <c r="FXA8" s="0"/>
      <c r="FXB8" s="0"/>
      <c r="FXC8" s="0"/>
      <c r="FXD8" s="0"/>
      <c r="FXE8" s="0"/>
      <c r="FXF8" s="0"/>
      <c r="FXG8" s="0"/>
      <c r="FXH8" s="0"/>
      <c r="FXI8" s="0"/>
      <c r="FXJ8" s="0"/>
      <c r="FXK8" s="0"/>
      <c r="FXL8" s="0"/>
      <c r="FXM8" s="0"/>
      <c r="FXN8" s="0"/>
      <c r="FXO8" s="0"/>
      <c r="FXP8" s="0"/>
      <c r="FXQ8" s="0"/>
      <c r="FXR8" s="0"/>
      <c r="FXS8" s="0"/>
      <c r="FXT8" s="0"/>
      <c r="FXU8" s="0"/>
      <c r="FXV8" s="0"/>
      <c r="FXW8" s="0"/>
      <c r="FXX8" s="0"/>
      <c r="FXY8" s="0"/>
      <c r="FXZ8" s="0"/>
      <c r="FYA8" s="0"/>
      <c r="FYB8" s="0"/>
      <c r="FYC8" s="0"/>
      <c r="FYD8" s="0"/>
      <c r="FYE8" s="0"/>
      <c r="FYF8" s="0"/>
      <c r="FYG8" s="0"/>
      <c r="FYH8" s="0"/>
      <c r="FYI8" s="0"/>
      <c r="FYJ8" s="0"/>
      <c r="FYK8" s="0"/>
      <c r="FYL8" s="0"/>
      <c r="FYM8" s="0"/>
      <c r="FYN8" s="0"/>
      <c r="FYO8" s="0"/>
      <c r="FYP8" s="0"/>
      <c r="FYQ8" s="0"/>
      <c r="FYR8" s="0"/>
      <c r="FYS8" s="0"/>
      <c r="FYT8" s="0"/>
      <c r="FYU8" s="0"/>
      <c r="FYV8" s="0"/>
      <c r="FYW8" s="0"/>
      <c r="FYX8" s="0"/>
      <c r="FYY8" s="0"/>
      <c r="FYZ8" s="0"/>
      <c r="FZA8" s="0"/>
      <c r="FZB8" s="0"/>
      <c r="FZC8" s="0"/>
      <c r="FZD8" s="0"/>
      <c r="FZE8" s="0"/>
      <c r="FZF8" s="0"/>
      <c r="FZG8" s="0"/>
      <c r="FZH8" s="0"/>
      <c r="FZI8" s="0"/>
      <c r="FZJ8" s="0"/>
      <c r="FZK8" s="0"/>
      <c r="FZL8" s="0"/>
      <c r="FZM8" s="0"/>
      <c r="FZN8" s="0"/>
      <c r="FZO8" s="0"/>
      <c r="FZP8" s="0"/>
      <c r="FZQ8" s="0"/>
      <c r="FZR8" s="0"/>
      <c r="FZS8" s="0"/>
      <c r="FZT8" s="0"/>
      <c r="FZU8" s="0"/>
      <c r="FZV8" s="0"/>
      <c r="FZW8" s="0"/>
      <c r="FZX8" s="0"/>
      <c r="FZY8" s="0"/>
      <c r="FZZ8" s="0"/>
      <c r="GAA8" s="0"/>
      <c r="GAB8" s="0"/>
      <c r="GAC8" s="0"/>
      <c r="GAD8" s="0"/>
      <c r="GAE8" s="0"/>
      <c r="GAF8" s="0"/>
      <c r="GAG8" s="0"/>
      <c r="GAH8" s="0"/>
      <c r="GAI8" s="0"/>
      <c r="GAJ8" s="0"/>
      <c r="GAK8" s="0"/>
      <c r="GAL8" s="0"/>
      <c r="GAM8" s="0"/>
      <c r="GAN8" s="0"/>
      <c r="GAO8" s="0"/>
      <c r="GAP8" s="0"/>
      <c r="GAQ8" s="0"/>
      <c r="GAR8" s="0"/>
      <c r="GAS8" s="0"/>
      <c r="GAT8" s="0"/>
      <c r="GAU8" s="0"/>
      <c r="GAV8" s="0"/>
      <c r="GAW8" s="0"/>
      <c r="GAX8" s="0"/>
      <c r="GAY8" s="0"/>
      <c r="GAZ8" s="0"/>
      <c r="GBA8" s="0"/>
      <c r="GBB8" s="0"/>
      <c r="GBC8" s="0"/>
      <c r="GBD8" s="0"/>
      <c r="GBE8" s="0"/>
      <c r="GBF8" s="0"/>
      <c r="GBG8" s="0"/>
      <c r="GBH8" s="0"/>
      <c r="GBI8" s="0"/>
      <c r="GBJ8" s="0"/>
      <c r="GBK8" s="0"/>
      <c r="GBL8" s="0"/>
      <c r="GBM8" s="0"/>
      <c r="GBN8" s="0"/>
      <c r="GBO8" s="0"/>
      <c r="GBP8" s="0"/>
      <c r="GBQ8" s="0"/>
      <c r="GBR8" s="0"/>
      <c r="GBS8" s="0"/>
      <c r="GBT8" s="0"/>
      <c r="GBU8" s="0"/>
      <c r="GBV8" s="0"/>
      <c r="GBW8" s="0"/>
      <c r="GBX8" s="0"/>
      <c r="GBY8" s="0"/>
      <c r="GBZ8" s="0"/>
      <c r="GCA8" s="0"/>
      <c r="GCB8" s="0"/>
      <c r="GCC8" s="0"/>
      <c r="GCD8" s="0"/>
      <c r="GCE8" s="0"/>
      <c r="GCF8" s="0"/>
      <c r="GCG8" s="0"/>
      <c r="GCH8" s="0"/>
      <c r="GCI8" s="0"/>
      <c r="GCJ8" s="0"/>
      <c r="GCK8" s="0"/>
      <c r="GCL8" s="0"/>
      <c r="GCM8" s="0"/>
      <c r="GCN8" s="0"/>
      <c r="GCO8" s="0"/>
      <c r="GCP8" s="0"/>
      <c r="GCQ8" s="0"/>
      <c r="GCR8" s="0"/>
      <c r="GCS8" s="0"/>
      <c r="GCT8" s="0"/>
      <c r="GCU8" s="0"/>
      <c r="GCV8" s="0"/>
      <c r="GCW8" s="0"/>
      <c r="GCX8" s="0"/>
      <c r="GCY8" s="0"/>
      <c r="GCZ8" s="0"/>
      <c r="GDA8" s="0"/>
      <c r="GDB8" s="0"/>
      <c r="GDC8" s="0"/>
      <c r="GDD8" s="0"/>
      <c r="GDE8" s="0"/>
      <c r="GDF8" s="0"/>
      <c r="GDG8" s="0"/>
      <c r="GDH8" s="0"/>
      <c r="GDI8" s="0"/>
      <c r="GDJ8" s="0"/>
      <c r="GDK8" s="0"/>
      <c r="GDL8" s="0"/>
      <c r="GDM8" s="0"/>
      <c r="GDN8" s="0"/>
      <c r="GDO8" s="0"/>
      <c r="GDP8" s="0"/>
      <c r="GDQ8" s="0"/>
      <c r="GDR8" s="0"/>
      <c r="GDS8" s="0"/>
      <c r="GDT8" s="0"/>
      <c r="GDU8" s="0"/>
      <c r="GDV8" s="0"/>
      <c r="GDW8" s="0"/>
      <c r="GDX8" s="0"/>
      <c r="GDY8" s="0"/>
      <c r="GDZ8" s="0"/>
      <c r="GEA8" s="0"/>
      <c r="GEB8" s="0"/>
      <c r="GEC8" s="0"/>
      <c r="GED8" s="0"/>
      <c r="GEE8" s="0"/>
      <c r="GEF8" s="0"/>
      <c r="GEG8" s="0"/>
      <c r="GEH8" s="0"/>
      <c r="GEI8" s="0"/>
      <c r="GEJ8" s="0"/>
      <c r="GEK8" s="0"/>
      <c r="GEL8" s="0"/>
      <c r="GEM8" s="0"/>
      <c r="GEN8" s="0"/>
      <c r="GEO8" s="0"/>
      <c r="GEP8" s="0"/>
      <c r="GEQ8" s="0"/>
      <c r="GER8" s="0"/>
      <c r="GES8" s="0"/>
      <c r="GET8" s="0"/>
      <c r="GEU8" s="0"/>
      <c r="GEV8" s="0"/>
      <c r="GEW8" s="0"/>
      <c r="GEX8" s="0"/>
      <c r="GEY8" s="0"/>
      <c r="GEZ8" s="0"/>
      <c r="GFA8" s="0"/>
      <c r="GFB8" s="0"/>
      <c r="GFC8" s="0"/>
      <c r="GFD8" s="0"/>
      <c r="GFE8" s="0"/>
      <c r="GFF8" s="0"/>
      <c r="GFG8" s="0"/>
      <c r="GFH8" s="0"/>
      <c r="GFI8" s="0"/>
      <c r="GFJ8" s="0"/>
      <c r="GFK8" s="0"/>
      <c r="GFL8" s="0"/>
      <c r="GFM8" s="0"/>
      <c r="GFN8" s="0"/>
      <c r="GFO8" s="0"/>
      <c r="GFP8" s="0"/>
      <c r="GFQ8" s="0"/>
      <c r="GFR8" s="0"/>
      <c r="GFS8" s="0"/>
      <c r="GFT8" s="0"/>
      <c r="GFU8" s="0"/>
      <c r="GFV8" s="0"/>
      <c r="GFW8" s="0"/>
      <c r="GFX8" s="0"/>
      <c r="GFY8" s="0"/>
      <c r="GFZ8" s="0"/>
      <c r="GGA8" s="0"/>
      <c r="GGB8" s="0"/>
      <c r="GGC8" s="0"/>
      <c r="GGD8" s="0"/>
      <c r="GGE8" s="0"/>
      <c r="GGF8" s="0"/>
      <c r="GGG8" s="0"/>
      <c r="GGH8" s="0"/>
      <c r="GGI8" s="0"/>
      <c r="GGJ8" s="0"/>
      <c r="GGK8" s="0"/>
      <c r="GGL8" s="0"/>
      <c r="GGM8" s="0"/>
      <c r="GGN8" s="0"/>
      <c r="GGO8" s="0"/>
      <c r="GGP8" s="0"/>
      <c r="GGQ8" s="0"/>
      <c r="GGR8" s="0"/>
      <c r="GGS8" s="0"/>
      <c r="GGT8" s="0"/>
      <c r="GGU8" s="0"/>
      <c r="GGV8" s="0"/>
      <c r="GGW8" s="0"/>
      <c r="GGX8" s="0"/>
      <c r="GGY8" s="0"/>
      <c r="GGZ8" s="0"/>
      <c r="GHA8" s="0"/>
      <c r="GHB8" s="0"/>
      <c r="GHC8" s="0"/>
      <c r="GHD8" s="0"/>
      <c r="GHE8" s="0"/>
      <c r="GHF8" s="0"/>
      <c r="GHG8" s="0"/>
      <c r="GHH8" s="0"/>
      <c r="GHI8" s="0"/>
      <c r="GHJ8" s="0"/>
      <c r="GHK8" s="0"/>
      <c r="GHL8" s="0"/>
      <c r="GHM8" s="0"/>
      <c r="GHN8" s="0"/>
      <c r="GHO8" s="0"/>
      <c r="GHP8" s="0"/>
      <c r="GHQ8" s="0"/>
      <c r="GHR8" s="0"/>
      <c r="GHS8" s="0"/>
      <c r="GHT8" s="0"/>
      <c r="GHU8" s="0"/>
      <c r="GHV8" s="0"/>
      <c r="GHW8" s="0"/>
      <c r="GHX8" s="0"/>
      <c r="GHY8" s="0"/>
      <c r="GHZ8" s="0"/>
      <c r="GIA8" s="0"/>
      <c r="GIB8" s="0"/>
      <c r="GIC8" s="0"/>
      <c r="GID8" s="0"/>
      <c r="GIE8" s="0"/>
      <c r="GIF8" s="0"/>
      <c r="GIG8" s="0"/>
      <c r="GIH8" s="0"/>
      <c r="GII8" s="0"/>
      <c r="GIJ8" s="0"/>
      <c r="GIK8" s="0"/>
      <c r="GIL8" s="0"/>
      <c r="GIM8" s="0"/>
      <c r="GIN8" s="0"/>
      <c r="GIO8" s="0"/>
      <c r="GIP8" s="0"/>
      <c r="GIQ8" s="0"/>
      <c r="GIR8" s="0"/>
      <c r="GIS8" s="0"/>
      <c r="GIT8" s="0"/>
      <c r="GIU8" s="0"/>
      <c r="GIV8" s="0"/>
      <c r="GIW8" s="0"/>
      <c r="GIX8" s="0"/>
      <c r="GIY8" s="0"/>
      <c r="GIZ8" s="0"/>
      <c r="GJA8" s="0"/>
      <c r="GJB8" s="0"/>
      <c r="GJC8" s="0"/>
      <c r="GJD8" s="0"/>
      <c r="GJE8" s="0"/>
      <c r="GJF8" s="0"/>
      <c r="GJG8" s="0"/>
      <c r="GJH8" s="0"/>
      <c r="GJI8" s="0"/>
      <c r="GJJ8" s="0"/>
      <c r="GJK8" s="0"/>
      <c r="GJL8" s="0"/>
      <c r="GJM8" s="0"/>
      <c r="GJN8" s="0"/>
      <c r="GJO8" s="0"/>
      <c r="GJP8" s="0"/>
      <c r="GJQ8" s="0"/>
      <c r="GJR8" s="0"/>
      <c r="GJS8" s="0"/>
      <c r="GJT8" s="0"/>
      <c r="GJU8" s="0"/>
      <c r="GJV8" s="0"/>
      <c r="GJW8" s="0"/>
      <c r="GJX8" s="0"/>
      <c r="GJY8" s="0"/>
      <c r="GJZ8" s="0"/>
      <c r="GKA8" s="0"/>
      <c r="GKB8" s="0"/>
      <c r="GKC8" s="0"/>
      <c r="GKD8" s="0"/>
      <c r="GKE8" s="0"/>
      <c r="GKF8" s="0"/>
      <c r="GKG8" s="0"/>
      <c r="GKH8" s="0"/>
      <c r="GKI8" s="0"/>
      <c r="GKJ8" s="0"/>
      <c r="GKK8" s="0"/>
      <c r="GKL8" s="0"/>
      <c r="GKM8" s="0"/>
      <c r="GKN8" s="0"/>
      <c r="GKO8" s="0"/>
      <c r="GKP8" s="0"/>
      <c r="GKQ8" s="0"/>
      <c r="GKR8" s="0"/>
      <c r="GKS8" s="0"/>
      <c r="GKT8" s="0"/>
      <c r="GKU8" s="0"/>
      <c r="GKV8" s="0"/>
      <c r="GKW8" s="0"/>
      <c r="GKX8" s="0"/>
      <c r="GKY8" s="0"/>
      <c r="GKZ8" s="0"/>
      <c r="GLA8" s="0"/>
      <c r="GLB8" s="0"/>
      <c r="GLC8" s="0"/>
      <c r="GLD8" s="0"/>
      <c r="GLE8" s="0"/>
      <c r="GLF8" s="0"/>
      <c r="GLG8" s="0"/>
      <c r="GLH8" s="0"/>
      <c r="GLI8" s="0"/>
      <c r="GLJ8" s="0"/>
      <c r="GLK8" s="0"/>
      <c r="GLL8" s="0"/>
      <c r="GLM8" s="0"/>
      <c r="GLN8" s="0"/>
      <c r="GLO8" s="0"/>
      <c r="GLP8" s="0"/>
      <c r="GLQ8" s="0"/>
      <c r="GLR8" s="0"/>
      <c r="GLS8" s="0"/>
      <c r="GLT8" s="0"/>
      <c r="GLU8" s="0"/>
      <c r="GLV8" s="0"/>
      <c r="GLW8" s="0"/>
      <c r="GLX8" s="0"/>
      <c r="GLY8" s="0"/>
      <c r="GLZ8" s="0"/>
      <c r="GMA8" s="0"/>
      <c r="GMB8" s="0"/>
      <c r="GMC8" s="0"/>
      <c r="GMD8" s="0"/>
      <c r="GME8" s="0"/>
      <c r="GMF8" s="0"/>
      <c r="GMG8" s="0"/>
      <c r="GMH8" s="0"/>
      <c r="GMI8" s="0"/>
      <c r="GMJ8" s="0"/>
      <c r="GMK8" s="0"/>
      <c r="GML8" s="0"/>
      <c r="GMM8" s="0"/>
      <c r="GMN8" s="0"/>
      <c r="GMO8" s="0"/>
      <c r="GMP8" s="0"/>
      <c r="GMQ8" s="0"/>
      <c r="GMR8" s="0"/>
      <c r="GMS8" s="0"/>
      <c r="GMT8" s="0"/>
      <c r="GMU8" s="0"/>
      <c r="GMV8" s="0"/>
      <c r="GMW8" s="0"/>
      <c r="GMX8" s="0"/>
      <c r="GMY8" s="0"/>
      <c r="GMZ8" s="0"/>
      <c r="GNA8" s="0"/>
      <c r="GNB8" s="0"/>
      <c r="GNC8" s="0"/>
      <c r="GND8" s="0"/>
      <c r="GNE8" s="0"/>
      <c r="GNF8" s="0"/>
      <c r="GNG8" s="0"/>
      <c r="GNH8" s="0"/>
      <c r="GNI8" s="0"/>
      <c r="GNJ8" s="0"/>
      <c r="GNK8" s="0"/>
      <c r="GNL8" s="0"/>
      <c r="GNM8" s="0"/>
      <c r="GNN8" s="0"/>
      <c r="GNO8" s="0"/>
      <c r="GNP8" s="0"/>
      <c r="GNQ8" s="0"/>
      <c r="GNR8" s="0"/>
      <c r="GNS8" s="0"/>
      <c r="GNT8" s="0"/>
      <c r="GNU8" s="0"/>
      <c r="GNV8" s="0"/>
      <c r="GNW8" s="0"/>
      <c r="GNX8" s="0"/>
      <c r="GNY8" s="0"/>
      <c r="GNZ8" s="0"/>
      <c r="GOA8" s="0"/>
      <c r="GOB8" s="0"/>
      <c r="GOC8" s="0"/>
      <c r="GOD8" s="0"/>
      <c r="GOE8" s="0"/>
      <c r="GOF8" s="0"/>
      <c r="GOG8" s="0"/>
      <c r="GOH8" s="0"/>
      <c r="GOI8" s="0"/>
      <c r="GOJ8" s="0"/>
      <c r="GOK8" s="0"/>
      <c r="GOL8" s="0"/>
      <c r="GOM8" s="0"/>
      <c r="GON8" s="0"/>
      <c r="GOO8" s="0"/>
      <c r="GOP8" s="0"/>
      <c r="GOQ8" s="0"/>
      <c r="GOR8" s="0"/>
      <c r="GOS8" s="0"/>
      <c r="GOT8" s="0"/>
      <c r="GOU8" s="0"/>
      <c r="GOV8" s="0"/>
      <c r="GOW8" s="0"/>
      <c r="GOX8" s="0"/>
      <c r="GOY8" s="0"/>
      <c r="GOZ8" s="0"/>
      <c r="GPA8" s="0"/>
      <c r="GPB8" s="0"/>
      <c r="GPC8" s="0"/>
      <c r="GPD8" s="0"/>
      <c r="GPE8" s="0"/>
      <c r="GPF8" s="0"/>
      <c r="GPG8" s="0"/>
      <c r="GPH8" s="0"/>
      <c r="GPI8" s="0"/>
      <c r="GPJ8" s="0"/>
      <c r="GPK8" s="0"/>
      <c r="GPL8" s="0"/>
      <c r="GPM8" s="0"/>
      <c r="GPN8" s="0"/>
      <c r="GPO8" s="0"/>
      <c r="GPP8" s="0"/>
      <c r="GPQ8" s="0"/>
      <c r="GPR8" s="0"/>
      <c r="GPS8" s="0"/>
      <c r="GPT8" s="0"/>
      <c r="GPU8" s="0"/>
      <c r="GPV8" s="0"/>
      <c r="GPW8" s="0"/>
      <c r="GPX8" s="0"/>
      <c r="GPY8" s="0"/>
      <c r="GPZ8" s="0"/>
      <c r="GQA8" s="0"/>
      <c r="GQB8" s="0"/>
      <c r="GQC8" s="0"/>
      <c r="GQD8" s="0"/>
      <c r="GQE8" s="0"/>
      <c r="GQF8" s="0"/>
      <c r="GQG8" s="0"/>
      <c r="GQH8" s="0"/>
      <c r="GQI8" s="0"/>
      <c r="GQJ8" s="0"/>
      <c r="GQK8" s="0"/>
      <c r="GQL8" s="0"/>
      <c r="GQM8" s="0"/>
      <c r="GQN8" s="0"/>
      <c r="GQO8" s="0"/>
      <c r="GQP8" s="0"/>
      <c r="GQQ8" s="0"/>
      <c r="GQR8" s="0"/>
      <c r="GQS8" s="0"/>
      <c r="GQT8" s="0"/>
      <c r="GQU8" s="0"/>
      <c r="GQV8" s="0"/>
      <c r="GQW8" s="0"/>
      <c r="GQX8" s="0"/>
      <c r="GQY8" s="0"/>
      <c r="GQZ8" s="0"/>
      <c r="GRA8" s="0"/>
      <c r="GRB8" s="0"/>
      <c r="GRC8" s="0"/>
      <c r="GRD8" s="0"/>
      <c r="GRE8" s="0"/>
      <c r="GRF8" s="0"/>
      <c r="GRG8" s="0"/>
      <c r="GRH8" s="0"/>
      <c r="GRI8" s="0"/>
      <c r="GRJ8" s="0"/>
      <c r="GRK8" s="0"/>
      <c r="GRL8" s="0"/>
      <c r="GRM8" s="0"/>
      <c r="GRN8" s="0"/>
      <c r="GRO8" s="0"/>
      <c r="GRP8" s="0"/>
      <c r="GRQ8" s="0"/>
      <c r="GRR8" s="0"/>
      <c r="GRS8" s="0"/>
      <c r="GRT8" s="0"/>
      <c r="GRU8" s="0"/>
      <c r="GRV8" s="0"/>
      <c r="GRW8" s="0"/>
      <c r="GRX8" s="0"/>
      <c r="GRY8" s="0"/>
      <c r="GRZ8" s="0"/>
      <c r="GSA8" s="0"/>
      <c r="GSB8" s="0"/>
      <c r="GSC8" s="0"/>
      <c r="GSD8" s="0"/>
      <c r="GSE8" s="0"/>
      <c r="GSF8" s="0"/>
      <c r="GSG8" s="0"/>
      <c r="GSH8" s="0"/>
      <c r="GSI8" s="0"/>
      <c r="GSJ8" s="0"/>
      <c r="GSK8" s="0"/>
      <c r="GSL8" s="0"/>
      <c r="GSM8" s="0"/>
      <c r="GSN8" s="0"/>
      <c r="GSO8" s="0"/>
      <c r="GSP8" s="0"/>
      <c r="GSQ8" s="0"/>
      <c r="GSR8" s="0"/>
      <c r="GSS8" s="0"/>
      <c r="GST8" s="0"/>
      <c r="GSU8" s="0"/>
      <c r="GSV8" s="0"/>
      <c r="GSW8" s="0"/>
      <c r="GSX8" s="0"/>
      <c r="GSY8" s="0"/>
      <c r="GSZ8" s="0"/>
      <c r="GTA8" s="0"/>
      <c r="GTB8" s="0"/>
      <c r="GTC8" s="0"/>
      <c r="GTD8" s="0"/>
      <c r="GTE8" s="0"/>
      <c r="GTF8" s="0"/>
      <c r="GTG8" s="0"/>
      <c r="GTH8" s="0"/>
      <c r="GTI8" s="0"/>
      <c r="GTJ8" s="0"/>
      <c r="GTK8" s="0"/>
      <c r="GTL8" s="0"/>
      <c r="GTM8" s="0"/>
      <c r="GTN8" s="0"/>
      <c r="GTO8" s="0"/>
      <c r="GTP8" s="0"/>
      <c r="GTQ8" s="0"/>
      <c r="GTR8" s="0"/>
      <c r="GTS8" s="0"/>
      <c r="GTT8" s="0"/>
      <c r="GTU8" s="0"/>
      <c r="GTV8" s="0"/>
      <c r="GTW8" s="0"/>
      <c r="GTX8" s="0"/>
      <c r="GTY8" s="0"/>
      <c r="GTZ8" s="0"/>
      <c r="GUA8" s="0"/>
      <c r="GUB8" s="0"/>
      <c r="GUC8" s="0"/>
      <c r="GUD8" s="0"/>
      <c r="GUE8" s="0"/>
      <c r="GUF8" s="0"/>
      <c r="GUG8" s="0"/>
      <c r="GUH8" s="0"/>
      <c r="GUI8" s="0"/>
      <c r="GUJ8" s="0"/>
      <c r="GUK8" s="0"/>
      <c r="GUL8" s="0"/>
      <c r="GUM8" s="0"/>
      <c r="GUN8" s="0"/>
      <c r="GUO8" s="0"/>
      <c r="GUP8" s="0"/>
      <c r="GUQ8" s="0"/>
      <c r="GUR8" s="0"/>
      <c r="GUS8" s="0"/>
      <c r="GUT8" s="0"/>
      <c r="GUU8" s="0"/>
      <c r="GUV8" s="0"/>
      <c r="GUW8" s="0"/>
      <c r="GUX8" s="0"/>
      <c r="GUY8" s="0"/>
      <c r="GUZ8" s="0"/>
      <c r="GVA8" s="0"/>
      <c r="GVB8" s="0"/>
      <c r="GVC8" s="0"/>
      <c r="GVD8" s="0"/>
      <c r="GVE8" s="0"/>
      <c r="GVF8" s="0"/>
      <c r="GVG8" s="0"/>
      <c r="GVH8" s="0"/>
      <c r="GVI8" s="0"/>
      <c r="GVJ8" s="0"/>
      <c r="GVK8" s="0"/>
      <c r="GVL8" s="0"/>
      <c r="GVM8" s="0"/>
      <c r="GVN8" s="0"/>
      <c r="GVO8" s="0"/>
      <c r="GVP8" s="0"/>
      <c r="GVQ8" s="0"/>
      <c r="GVR8" s="0"/>
      <c r="GVS8" s="0"/>
      <c r="GVT8" s="0"/>
      <c r="GVU8" s="0"/>
      <c r="GVV8" s="0"/>
      <c r="GVW8" s="0"/>
      <c r="GVX8" s="0"/>
      <c r="GVY8" s="0"/>
      <c r="GVZ8" s="0"/>
      <c r="GWA8" s="0"/>
      <c r="GWB8" s="0"/>
      <c r="GWC8" s="0"/>
      <c r="GWD8" s="0"/>
      <c r="GWE8" s="0"/>
      <c r="GWF8" s="0"/>
      <c r="GWG8" s="0"/>
      <c r="GWH8" s="0"/>
      <c r="GWI8" s="0"/>
      <c r="GWJ8" s="0"/>
      <c r="GWK8" s="0"/>
      <c r="GWL8" s="0"/>
      <c r="GWM8" s="0"/>
      <c r="GWN8" s="0"/>
      <c r="GWO8" s="0"/>
      <c r="GWP8" s="0"/>
      <c r="GWQ8" s="0"/>
      <c r="GWR8" s="0"/>
      <c r="GWS8" s="0"/>
      <c r="GWT8" s="0"/>
      <c r="GWU8" s="0"/>
      <c r="GWV8" s="0"/>
      <c r="GWW8" s="0"/>
      <c r="GWX8" s="0"/>
      <c r="GWY8" s="0"/>
      <c r="GWZ8" s="0"/>
      <c r="GXA8" s="0"/>
      <c r="GXB8" s="0"/>
      <c r="GXC8" s="0"/>
      <c r="GXD8" s="0"/>
      <c r="GXE8" s="0"/>
      <c r="GXF8" s="0"/>
      <c r="GXG8" s="0"/>
      <c r="GXH8" s="0"/>
      <c r="GXI8" s="0"/>
      <c r="GXJ8" s="0"/>
      <c r="GXK8" s="0"/>
      <c r="GXL8" s="0"/>
      <c r="GXM8" s="0"/>
      <c r="GXN8" s="0"/>
      <c r="GXO8" s="0"/>
      <c r="GXP8" s="0"/>
      <c r="GXQ8" s="0"/>
      <c r="GXR8" s="0"/>
      <c r="GXS8" s="0"/>
      <c r="GXT8" s="0"/>
      <c r="GXU8" s="0"/>
      <c r="GXV8" s="0"/>
      <c r="GXW8" s="0"/>
      <c r="GXX8" s="0"/>
      <c r="GXY8" s="0"/>
      <c r="GXZ8" s="0"/>
      <c r="GYA8" s="0"/>
      <c r="GYB8" s="0"/>
      <c r="GYC8" s="0"/>
      <c r="GYD8" s="0"/>
      <c r="GYE8" s="0"/>
      <c r="GYF8" s="0"/>
      <c r="GYG8" s="0"/>
      <c r="GYH8" s="0"/>
      <c r="GYI8" s="0"/>
      <c r="GYJ8" s="0"/>
      <c r="GYK8" s="0"/>
      <c r="GYL8" s="0"/>
      <c r="GYM8" s="0"/>
      <c r="GYN8" s="0"/>
      <c r="GYO8" s="0"/>
      <c r="GYP8" s="0"/>
      <c r="GYQ8" s="0"/>
      <c r="GYR8" s="0"/>
      <c r="GYS8" s="0"/>
      <c r="GYT8" s="0"/>
      <c r="GYU8" s="0"/>
      <c r="GYV8" s="0"/>
      <c r="GYW8" s="0"/>
      <c r="GYX8" s="0"/>
      <c r="GYY8" s="0"/>
      <c r="GYZ8" s="0"/>
      <c r="GZA8" s="0"/>
      <c r="GZB8" s="0"/>
      <c r="GZC8" s="0"/>
      <c r="GZD8" s="0"/>
      <c r="GZE8" s="0"/>
      <c r="GZF8" s="0"/>
      <c r="GZG8" s="0"/>
      <c r="GZH8" s="0"/>
      <c r="GZI8" s="0"/>
      <c r="GZJ8" s="0"/>
      <c r="GZK8" s="0"/>
      <c r="GZL8" s="0"/>
      <c r="GZM8" s="0"/>
      <c r="GZN8" s="0"/>
      <c r="GZO8" s="0"/>
      <c r="GZP8" s="0"/>
      <c r="GZQ8" s="0"/>
      <c r="GZR8" s="0"/>
      <c r="GZS8" s="0"/>
      <c r="GZT8" s="0"/>
      <c r="GZU8" s="0"/>
      <c r="GZV8" s="0"/>
      <c r="GZW8" s="0"/>
      <c r="GZX8" s="0"/>
      <c r="GZY8" s="0"/>
      <c r="GZZ8" s="0"/>
      <c r="HAA8" s="0"/>
      <c r="HAB8" s="0"/>
      <c r="HAC8" s="0"/>
      <c r="HAD8" s="0"/>
      <c r="HAE8" s="0"/>
      <c r="HAF8" s="0"/>
      <c r="HAG8" s="0"/>
      <c r="HAH8" s="0"/>
      <c r="HAI8" s="0"/>
      <c r="HAJ8" s="0"/>
      <c r="HAK8" s="0"/>
      <c r="HAL8" s="0"/>
      <c r="HAM8" s="0"/>
      <c r="HAN8" s="0"/>
      <c r="HAO8" s="0"/>
      <c r="HAP8" s="0"/>
      <c r="HAQ8" s="0"/>
      <c r="HAR8" s="0"/>
      <c r="HAS8" s="0"/>
      <c r="HAT8" s="0"/>
      <c r="HAU8" s="0"/>
      <c r="HAV8" s="0"/>
      <c r="HAW8" s="0"/>
      <c r="HAX8" s="0"/>
      <c r="HAY8" s="0"/>
      <c r="HAZ8" s="0"/>
      <c r="HBA8" s="0"/>
      <c r="HBB8" s="0"/>
      <c r="HBC8" s="0"/>
      <c r="HBD8" s="0"/>
      <c r="HBE8" s="0"/>
      <c r="HBF8" s="0"/>
      <c r="HBG8" s="0"/>
      <c r="HBH8" s="0"/>
      <c r="HBI8" s="0"/>
      <c r="HBJ8" s="0"/>
      <c r="HBK8" s="0"/>
      <c r="HBL8" s="0"/>
      <c r="HBM8" s="0"/>
      <c r="HBN8" s="0"/>
      <c r="HBO8" s="0"/>
      <c r="HBP8" s="0"/>
      <c r="HBQ8" s="0"/>
      <c r="HBR8" s="0"/>
      <c r="HBS8" s="0"/>
      <c r="HBT8" s="0"/>
      <c r="HBU8" s="0"/>
      <c r="HBV8" s="0"/>
      <c r="HBW8" s="0"/>
      <c r="HBX8" s="0"/>
      <c r="HBY8" s="0"/>
      <c r="HBZ8" s="0"/>
      <c r="HCA8" s="0"/>
      <c r="HCB8" s="0"/>
      <c r="HCC8" s="0"/>
      <c r="HCD8" s="0"/>
      <c r="HCE8" s="0"/>
      <c r="HCF8" s="0"/>
      <c r="HCG8" s="0"/>
      <c r="HCH8" s="0"/>
      <c r="HCI8" s="0"/>
      <c r="HCJ8" s="0"/>
      <c r="HCK8" s="0"/>
      <c r="HCL8" s="0"/>
      <c r="HCM8" s="0"/>
      <c r="HCN8" s="0"/>
      <c r="HCO8" s="0"/>
      <c r="HCP8" s="0"/>
      <c r="HCQ8" s="0"/>
      <c r="HCR8" s="0"/>
      <c r="HCS8" s="0"/>
      <c r="HCT8" s="0"/>
      <c r="HCU8" s="0"/>
      <c r="HCV8" s="0"/>
      <c r="HCW8" s="0"/>
      <c r="HCX8" s="0"/>
      <c r="HCY8" s="0"/>
      <c r="HCZ8" s="0"/>
      <c r="HDA8" s="0"/>
      <c r="HDB8" s="0"/>
      <c r="HDC8" s="0"/>
      <c r="HDD8" s="0"/>
      <c r="HDE8" s="0"/>
      <c r="HDF8" s="0"/>
      <c r="HDG8" s="0"/>
      <c r="HDH8" s="0"/>
      <c r="HDI8" s="0"/>
      <c r="HDJ8" s="0"/>
      <c r="HDK8" s="0"/>
      <c r="HDL8" s="0"/>
      <c r="HDM8" s="0"/>
      <c r="HDN8" s="0"/>
      <c r="HDO8" s="0"/>
      <c r="HDP8" s="0"/>
      <c r="HDQ8" s="0"/>
      <c r="HDR8" s="0"/>
      <c r="HDS8" s="0"/>
      <c r="HDT8" s="0"/>
      <c r="HDU8" s="0"/>
      <c r="HDV8" s="0"/>
      <c r="HDW8" s="0"/>
      <c r="HDX8" s="0"/>
      <c r="HDY8" s="0"/>
      <c r="HDZ8" s="0"/>
      <c r="HEA8" s="0"/>
      <c r="HEB8" s="0"/>
      <c r="HEC8" s="0"/>
      <c r="HED8" s="0"/>
      <c r="HEE8" s="0"/>
      <c r="HEF8" s="0"/>
      <c r="HEG8" s="0"/>
      <c r="HEH8" s="0"/>
      <c r="HEI8" s="0"/>
      <c r="HEJ8" s="0"/>
      <c r="HEK8" s="0"/>
      <c r="HEL8" s="0"/>
      <c r="HEM8" s="0"/>
      <c r="HEN8" s="0"/>
      <c r="HEO8" s="0"/>
      <c r="HEP8" s="0"/>
      <c r="HEQ8" s="0"/>
      <c r="HER8" s="0"/>
      <c r="HES8" s="0"/>
      <c r="HET8" s="0"/>
      <c r="HEU8" s="0"/>
      <c r="HEV8" s="0"/>
      <c r="HEW8" s="0"/>
      <c r="HEX8" s="0"/>
      <c r="HEY8" s="0"/>
      <c r="HEZ8" s="0"/>
      <c r="HFA8" s="0"/>
      <c r="HFB8" s="0"/>
      <c r="HFC8" s="0"/>
      <c r="HFD8" s="0"/>
      <c r="HFE8" s="0"/>
      <c r="HFF8" s="0"/>
      <c r="HFG8" s="0"/>
      <c r="HFH8" s="0"/>
      <c r="HFI8" s="0"/>
      <c r="HFJ8" s="0"/>
      <c r="HFK8" s="0"/>
      <c r="HFL8" s="0"/>
      <c r="HFM8" s="0"/>
      <c r="HFN8" s="0"/>
      <c r="HFO8" s="0"/>
      <c r="HFP8" s="0"/>
      <c r="HFQ8" s="0"/>
      <c r="HFR8" s="0"/>
      <c r="HFS8" s="0"/>
      <c r="HFT8" s="0"/>
      <c r="HFU8" s="0"/>
      <c r="HFV8" s="0"/>
      <c r="HFW8" s="0"/>
      <c r="HFX8" s="0"/>
      <c r="HFY8" s="0"/>
      <c r="HFZ8" s="0"/>
      <c r="HGA8" s="0"/>
      <c r="HGB8" s="0"/>
      <c r="HGC8" s="0"/>
      <c r="HGD8" s="0"/>
      <c r="HGE8" s="0"/>
      <c r="HGF8" s="0"/>
      <c r="HGG8" s="0"/>
      <c r="HGH8" s="0"/>
      <c r="HGI8" s="0"/>
      <c r="HGJ8" s="0"/>
      <c r="HGK8" s="0"/>
      <c r="HGL8" s="0"/>
      <c r="HGM8" s="0"/>
      <c r="HGN8" s="0"/>
      <c r="HGO8" s="0"/>
      <c r="HGP8" s="0"/>
      <c r="HGQ8" s="0"/>
      <c r="HGR8" s="0"/>
      <c r="HGS8" s="0"/>
      <c r="HGT8" s="0"/>
      <c r="HGU8" s="0"/>
      <c r="HGV8" s="0"/>
      <c r="HGW8" s="0"/>
      <c r="HGX8" s="0"/>
      <c r="HGY8" s="0"/>
      <c r="HGZ8" s="0"/>
      <c r="HHA8" s="0"/>
      <c r="HHB8" s="0"/>
      <c r="HHC8" s="0"/>
      <c r="HHD8" s="0"/>
      <c r="HHE8" s="0"/>
      <c r="HHF8" s="0"/>
      <c r="HHG8" s="0"/>
      <c r="HHH8" s="0"/>
      <c r="HHI8" s="0"/>
      <c r="HHJ8" s="0"/>
      <c r="HHK8" s="0"/>
      <c r="HHL8" s="0"/>
      <c r="HHM8" s="0"/>
      <c r="HHN8" s="0"/>
      <c r="HHO8" s="0"/>
      <c r="HHP8" s="0"/>
      <c r="HHQ8" s="0"/>
      <c r="HHR8" s="0"/>
      <c r="HHS8" s="0"/>
      <c r="HHT8" s="0"/>
      <c r="HHU8" s="0"/>
      <c r="HHV8" s="0"/>
      <c r="HHW8" s="0"/>
      <c r="HHX8" s="0"/>
      <c r="HHY8" s="0"/>
      <c r="HHZ8" s="0"/>
      <c r="HIA8" s="0"/>
      <c r="HIB8" s="0"/>
      <c r="HIC8" s="0"/>
      <c r="HID8" s="0"/>
      <c r="HIE8" s="0"/>
      <c r="HIF8" s="0"/>
      <c r="HIG8" s="0"/>
      <c r="HIH8" s="0"/>
      <c r="HII8" s="0"/>
      <c r="HIJ8" s="0"/>
      <c r="HIK8" s="0"/>
      <c r="HIL8" s="0"/>
      <c r="HIM8" s="0"/>
      <c r="HIN8" s="0"/>
      <c r="HIO8" s="0"/>
      <c r="HIP8" s="0"/>
      <c r="HIQ8" s="0"/>
      <c r="HIR8" s="0"/>
      <c r="HIS8" s="0"/>
      <c r="HIT8" s="0"/>
      <c r="HIU8" s="0"/>
      <c r="HIV8" s="0"/>
      <c r="HIW8" s="0"/>
      <c r="HIX8" s="0"/>
      <c r="HIY8" s="0"/>
      <c r="HIZ8" s="0"/>
      <c r="HJA8" s="0"/>
      <c r="HJB8" s="0"/>
      <c r="HJC8" s="0"/>
      <c r="HJD8" s="0"/>
      <c r="HJE8" s="0"/>
      <c r="HJF8" s="0"/>
      <c r="HJG8" s="0"/>
      <c r="HJH8" s="0"/>
      <c r="HJI8" s="0"/>
      <c r="HJJ8" s="0"/>
      <c r="HJK8" s="0"/>
      <c r="HJL8" s="0"/>
      <c r="HJM8" s="0"/>
      <c r="HJN8" s="0"/>
      <c r="HJO8" s="0"/>
      <c r="HJP8" s="0"/>
      <c r="HJQ8" s="0"/>
      <c r="HJR8" s="0"/>
      <c r="HJS8" s="0"/>
      <c r="HJT8" s="0"/>
      <c r="HJU8" s="0"/>
      <c r="HJV8" s="0"/>
      <c r="HJW8" s="0"/>
      <c r="HJX8" s="0"/>
      <c r="HJY8" s="0"/>
      <c r="HJZ8" s="0"/>
      <c r="HKA8" s="0"/>
      <c r="HKB8" s="0"/>
      <c r="HKC8" s="0"/>
      <c r="HKD8" s="0"/>
      <c r="HKE8" s="0"/>
      <c r="HKF8" s="0"/>
      <c r="HKG8" s="0"/>
      <c r="HKH8" s="0"/>
      <c r="HKI8" s="0"/>
      <c r="HKJ8" s="0"/>
      <c r="HKK8" s="0"/>
      <c r="HKL8" s="0"/>
      <c r="HKM8" s="0"/>
      <c r="HKN8" s="0"/>
      <c r="HKO8" s="0"/>
      <c r="HKP8" s="0"/>
      <c r="HKQ8" s="0"/>
      <c r="HKR8" s="0"/>
      <c r="HKS8" s="0"/>
      <c r="HKT8" s="0"/>
      <c r="HKU8" s="0"/>
      <c r="HKV8" s="0"/>
      <c r="HKW8" s="0"/>
      <c r="HKX8" s="0"/>
      <c r="HKY8" s="0"/>
      <c r="HKZ8" s="0"/>
      <c r="HLA8" s="0"/>
      <c r="HLB8" s="0"/>
      <c r="HLC8" s="0"/>
      <c r="HLD8" s="0"/>
      <c r="HLE8" s="0"/>
      <c r="HLF8" s="0"/>
      <c r="HLG8" s="0"/>
      <c r="HLH8" s="0"/>
      <c r="HLI8" s="0"/>
      <c r="HLJ8" s="0"/>
      <c r="HLK8" s="0"/>
      <c r="HLL8" s="0"/>
      <c r="HLM8" s="0"/>
      <c r="HLN8" s="0"/>
      <c r="HLO8" s="0"/>
      <c r="HLP8" s="0"/>
      <c r="HLQ8" s="0"/>
      <c r="HLR8" s="0"/>
      <c r="HLS8" s="0"/>
      <c r="HLT8" s="0"/>
      <c r="HLU8" s="0"/>
      <c r="HLV8" s="0"/>
      <c r="HLW8" s="0"/>
      <c r="HLX8" s="0"/>
      <c r="HLY8" s="0"/>
      <c r="HLZ8" s="0"/>
      <c r="HMA8" s="0"/>
      <c r="HMB8" s="0"/>
      <c r="HMC8" s="0"/>
      <c r="HMD8" s="0"/>
      <c r="HME8" s="0"/>
      <c r="HMF8" s="0"/>
      <c r="HMG8" s="0"/>
      <c r="HMH8" s="0"/>
      <c r="HMI8" s="0"/>
      <c r="HMJ8" s="0"/>
      <c r="HMK8" s="0"/>
      <c r="HML8" s="0"/>
      <c r="HMM8" s="0"/>
      <c r="HMN8" s="0"/>
      <c r="HMO8" s="0"/>
      <c r="HMP8" s="0"/>
      <c r="HMQ8" s="0"/>
      <c r="HMR8" s="0"/>
      <c r="HMS8" s="0"/>
      <c r="HMT8" s="0"/>
      <c r="HMU8" s="0"/>
      <c r="HMV8" s="0"/>
      <c r="HMW8" s="0"/>
      <c r="HMX8" s="0"/>
      <c r="HMY8" s="0"/>
      <c r="HMZ8" s="0"/>
      <c r="HNA8" s="0"/>
      <c r="HNB8" s="0"/>
      <c r="HNC8" s="0"/>
      <c r="HND8" s="0"/>
      <c r="HNE8" s="0"/>
      <c r="HNF8" s="0"/>
      <c r="HNG8" s="0"/>
      <c r="HNH8" s="0"/>
      <c r="HNI8" s="0"/>
      <c r="HNJ8" s="0"/>
      <c r="HNK8" s="0"/>
      <c r="HNL8" s="0"/>
      <c r="HNM8" s="0"/>
      <c r="HNN8" s="0"/>
      <c r="HNO8" s="0"/>
      <c r="HNP8" s="0"/>
      <c r="HNQ8" s="0"/>
      <c r="HNR8" s="0"/>
      <c r="HNS8" s="0"/>
      <c r="HNT8" s="0"/>
      <c r="HNU8" s="0"/>
      <c r="HNV8" s="0"/>
      <c r="HNW8" s="0"/>
      <c r="HNX8" s="0"/>
      <c r="HNY8" s="0"/>
      <c r="HNZ8" s="0"/>
      <c r="HOA8" s="0"/>
      <c r="HOB8" s="0"/>
      <c r="HOC8" s="0"/>
      <c r="HOD8" s="0"/>
      <c r="HOE8" s="0"/>
      <c r="HOF8" s="0"/>
      <c r="HOG8" s="0"/>
      <c r="HOH8" s="0"/>
      <c r="HOI8" s="0"/>
      <c r="HOJ8" s="0"/>
      <c r="HOK8" s="0"/>
      <c r="HOL8" s="0"/>
      <c r="HOM8" s="0"/>
      <c r="HON8" s="0"/>
      <c r="HOO8" s="0"/>
      <c r="HOP8" s="0"/>
      <c r="HOQ8" s="0"/>
      <c r="HOR8" s="0"/>
      <c r="HOS8" s="0"/>
      <c r="HOT8" s="0"/>
      <c r="HOU8" s="0"/>
      <c r="HOV8" s="0"/>
      <c r="HOW8" s="0"/>
      <c r="HOX8" s="0"/>
      <c r="HOY8" s="0"/>
      <c r="HOZ8" s="0"/>
      <c r="HPA8" s="0"/>
      <c r="HPB8" s="0"/>
      <c r="HPC8" s="0"/>
      <c r="HPD8" s="0"/>
      <c r="HPE8" s="0"/>
      <c r="HPF8" s="0"/>
      <c r="HPG8" s="0"/>
      <c r="HPH8" s="0"/>
      <c r="HPI8" s="0"/>
      <c r="HPJ8" s="0"/>
      <c r="HPK8" s="0"/>
      <c r="HPL8" s="0"/>
      <c r="HPM8" s="0"/>
      <c r="HPN8" s="0"/>
      <c r="HPO8" s="0"/>
      <c r="HPP8" s="0"/>
      <c r="HPQ8" s="0"/>
      <c r="HPR8" s="0"/>
      <c r="HPS8" s="0"/>
      <c r="HPT8" s="0"/>
      <c r="HPU8" s="0"/>
      <c r="HPV8" s="0"/>
      <c r="HPW8" s="0"/>
      <c r="HPX8" s="0"/>
      <c r="HPY8" s="0"/>
      <c r="HPZ8" s="0"/>
      <c r="HQA8" s="0"/>
      <c r="HQB8" s="0"/>
      <c r="HQC8" s="0"/>
      <c r="HQD8" s="0"/>
      <c r="HQE8" s="0"/>
      <c r="HQF8" s="0"/>
      <c r="HQG8" s="0"/>
      <c r="HQH8" s="0"/>
      <c r="HQI8" s="0"/>
      <c r="HQJ8" s="0"/>
      <c r="HQK8" s="0"/>
      <c r="HQL8" s="0"/>
      <c r="HQM8" s="0"/>
      <c r="HQN8" s="0"/>
      <c r="HQO8" s="0"/>
      <c r="HQP8" s="0"/>
      <c r="HQQ8" s="0"/>
      <c r="HQR8" s="0"/>
      <c r="HQS8" s="0"/>
      <c r="HQT8" s="0"/>
      <c r="HQU8" s="0"/>
      <c r="HQV8" s="0"/>
      <c r="HQW8" s="0"/>
      <c r="HQX8" s="0"/>
      <c r="HQY8" s="0"/>
      <c r="HQZ8" s="0"/>
      <c r="HRA8" s="0"/>
      <c r="HRB8" s="0"/>
      <c r="HRC8" s="0"/>
      <c r="HRD8" s="0"/>
      <c r="HRE8" s="0"/>
      <c r="HRF8" s="0"/>
      <c r="HRG8" s="0"/>
      <c r="HRH8" s="0"/>
      <c r="HRI8" s="0"/>
      <c r="HRJ8" s="0"/>
      <c r="HRK8" s="0"/>
      <c r="HRL8" s="0"/>
      <c r="HRM8" s="0"/>
      <c r="HRN8" s="0"/>
      <c r="HRO8" s="0"/>
      <c r="HRP8" s="0"/>
      <c r="HRQ8" s="0"/>
      <c r="HRR8" s="0"/>
      <c r="HRS8" s="0"/>
      <c r="HRT8" s="0"/>
      <c r="HRU8" s="0"/>
      <c r="HRV8" s="0"/>
      <c r="HRW8" s="0"/>
      <c r="HRX8" s="0"/>
      <c r="HRY8" s="0"/>
      <c r="HRZ8" s="0"/>
      <c r="HSA8" s="0"/>
      <c r="HSB8" s="0"/>
      <c r="HSC8" s="0"/>
      <c r="HSD8" s="0"/>
      <c r="HSE8" s="0"/>
      <c r="HSF8" s="0"/>
      <c r="HSG8" s="0"/>
      <c r="HSH8" s="0"/>
      <c r="HSI8" s="0"/>
      <c r="HSJ8" s="0"/>
      <c r="HSK8" s="0"/>
      <c r="HSL8" s="0"/>
      <c r="HSM8" s="0"/>
      <c r="HSN8" s="0"/>
      <c r="HSO8" s="0"/>
      <c r="HSP8" s="0"/>
      <c r="HSQ8" s="0"/>
      <c r="HSR8" s="0"/>
      <c r="HSS8" s="0"/>
      <c r="HST8" s="0"/>
      <c r="HSU8" s="0"/>
      <c r="HSV8" s="0"/>
      <c r="HSW8" s="0"/>
      <c r="HSX8" s="0"/>
      <c r="HSY8" s="0"/>
      <c r="HSZ8" s="0"/>
      <c r="HTA8" s="0"/>
      <c r="HTB8" s="0"/>
      <c r="HTC8" s="0"/>
      <c r="HTD8" s="0"/>
      <c r="HTE8" s="0"/>
      <c r="HTF8" s="0"/>
      <c r="HTG8" s="0"/>
      <c r="HTH8" s="0"/>
      <c r="HTI8" s="0"/>
      <c r="HTJ8" s="0"/>
      <c r="HTK8" s="0"/>
      <c r="HTL8" s="0"/>
      <c r="HTM8" s="0"/>
      <c r="HTN8" s="0"/>
      <c r="HTO8" s="0"/>
      <c r="HTP8" s="0"/>
      <c r="HTQ8" s="0"/>
      <c r="HTR8" s="0"/>
      <c r="HTS8" s="0"/>
      <c r="HTT8" s="0"/>
      <c r="HTU8" s="0"/>
      <c r="HTV8" s="0"/>
      <c r="HTW8" s="0"/>
      <c r="HTX8" s="0"/>
      <c r="HTY8" s="0"/>
      <c r="HTZ8" s="0"/>
      <c r="HUA8" s="0"/>
      <c r="HUB8" s="0"/>
      <c r="HUC8" s="0"/>
      <c r="HUD8" s="0"/>
      <c r="HUE8" s="0"/>
      <c r="HUF8" s="0"/>
      <c r="HUG8" s="0"/>
      <c r="HUH8" s="0"/>
      <c r="HUI8" s="0"/>
      <c r="HUJ8" s="0"/>
      <c r="HUK8" s="0"/>
      <c r="HUL8" s="0"/>
      <c r="HUM8" s="0"/>
      <c r="HUN8" s="0"/>
      <c r="HUO8" s="0"/>
      <c r="HUP8" s="0"/>
      <c r="HUQ8" s="0"/>
      <c r="HUR8" s="0"/>
      <c r="HUS8" s="0"/>
      <c r="HUT8" s="0"/>
      <c r="HUU8" s="0"/>
      <c r="HUV8" s="0"/>
      <c r="HUW8" s="0"/>
      <c r="HUX8" s="0"/>
      <c r="HUY8" s="0"/>
      <c r="HUZ8" s="0"/>
      <c r="HVA8" s="0"/>
      <c r="HVB8" s="0"/>
      <c r="HVC8" s="0"/>
      <c r="HVD8" s="0"/>
      <c r="HVE8" s="0"/>
      <c r="HVF8" s="0"/>
      <c r="HVG8" s="0"/>
      <c r="HVH8" s="0"/>
      <c r="HVI8" s="0"/>
      <c r="HVJ8" s="0"/>
      <c r="HVK8" s="0"/>
      <c r="HVL8" s="0"/>
      <c r="HVM8" s="0"/>
      <c r="HVN8" s="0"/>
      <c r="HVO8" s="0"/>
      <c r="HVP8" s="0"/>
      <c r="HVQ8" s="0"/>
      <c r="HVR8" s="0"/>
      <c r="HVS8" s="0"/>
      <c r="HVT8" s="0"/>
      <c r="HVU8" s="0"/>
      <c r="HVV8" s="0"/>
      <c r="HVW8" s="0"/>
      <c r="HVX8" s="0"/>
      <c r="HVY8" s="0"/>
      <c r="HVZ8" s="0"/>
      <c r="HWA8" s="0"/>
      <c r="HWB8" s="0"/>
      <c r="HWC8" s="0"/>
      <c r="HWD8" s="0"/>
      <c r="HWE8" s="0"/>
      <c r="HWF8" s="0"/>
      <c r="HWG8" s="0"/>
      <c r="HWH8" s="0"/>
      <c r="HWI8" s="0"/>
      <c r="HWJ8" s="0"/>
      <c r="HWK8" s="0"/>
      <c r="HWL8" s="0"/>
      <c r="HWM8" s="0"/>
      <c r="HWN8" s="0"/>
      <c r="HWO8" s="0"/>
      <c r="HWP8" s="0"/>
      <c r="HWQ8" s="0"/>
      <c r="HWR8" s="0"/>
      <c r="HWS8" s="0"/>
      <c r="HWT8" s="0"/>
      <c r="HWU8" s="0"/>
      <c r="HWV8" s="0"/>
      <c r="HWW8" s="0"/>
      <c r="HWX8" s="0"/>
      <c r="HWY8" s="0"/>
      <c r="HWZ8" s="0"/>
      <c r="HXA8" s="0"/>
      <c r="HXB8" s="0"/>
      <c r="HXC8" s="0"/>
      <c r="HXD8" s="0"/>
      <c r="HXE8" s="0"/>
      <c r="HXF8" s="0"/>
      <c r="HXG8" s="0"/>
      <c r="HXH8" s="0"/>
      <c r="HXI8" s="0"/>
      <c r="HXJ8" s="0"/>
      <c r="HXK8" s="0"/>
      <c r="HXL8" s="0"/>
      <c r="HXM8" s="0"/>
      <c r="HXN8" s="0"/>
      <c r="HXO8" s="0"/>
      <c r="HXP8" s="0"/>
      <c r="HXQ8" s="0"/>
      <c r="HXR8" s="0"/>
      <c r="HXS8" s="0"/>
      <c r="HXT8" s="0"/>
      <c r="HXU8" s="0"/>
      <c r="HXV8" s="0"/>
      <c r="HXW8" s="0"/>
      <c r="HXX8" s="0"/>
      <c r="HXY8" s="0"/>
      <c r="HXZ8" s="0"/>
      <c r="HYA8" s="0"/>
      <c r="HYB8" s="0"/>
      <c r="HYC8" s="0"/>
      <c r="HYD8" s="0"/>
      <c r="HYE8" s="0"/>
      <c r="HYF8" s="0"/>
      <c r="HYG8" s="0"/>
      <c r="HYH8" s="0"/>
      <c r="HYI8" s="0"/>
      <c r="HYJ8" s="0"/>
      <c r="HYK8" s="0"/>
      <c r="HYL8" s="0"/>
      <c r="HYM8" s="0"/>
      <c r="HYN8" s="0"/>
      <c r="HYO8" s="0"/>
      <c r="HYP8" s="0"/>
      <c r="HYQ8" s="0"/>
      <c r="HYR8" s="0"/>
      <c r="HYS8" s="0"/>
      <c r="HYT8" s="0"/>
      <c r="HYU8" s="0"/>
      <c r="HYV8" s="0"/>
      <c r="HYW8" s="0"/>
      <c r="HYX8" s="0"/>
      <c r="HYY8" s="0"/>
      <c r="HYZ8" s="0"/>
      <c r="HZA8" s="0"/>
      <c r="HZB8" s="0"/>
      <c r="HZC8" s="0"/>
      <c r="HZD8" s="0"/>
      <c r="HZE8" s="0"/>
      <c r="HZF8" s="0"/>
      <c r="HZG8" s="0"/>
      <c r="HZH8" s="0"/>
      <c r="HZI8" s="0"/>
      <c r="HZJ8" s="0"/>
      <c r="HZK8" s="0"/>
      <c r="HZL8" s="0"/>
      <c r="HZM8" s="0"/>
      <c r="HZN8" s="0"/>
      <c r="HZO8" s="0"/>
      <c r="HZP8" s="0"/>
      <c r="HZQ8" s="0"/>
      <c r="HZR8" s="0"/>
      <c r="HZS8" s="0"/>
      <c r="HZT8" s="0"/>
      <c r="HZU8" s="0"/>
      <c r="HZV8" s="0"/>
      <c r="HZW8" s="0"/>
      <c r="HZX8" s="0"/>
      <c r="HZY8" s="0"/>
      <c r="HZZ8" s="0"/>
      <c r="IAA8" s="0"/>
      <c r="IAB8" s="0"/>
      <c r="IAC8" s="0"/>
      <c r="IAD8" s="0"/>
      <c r="IAE8" s="0"/>
      <c r="IAF8" s="0"/>
      <c r="IAG8" s="0"/>
      <c r="IAH8" s="0"/>
      <c r="IAI8" s="0"/>
      <c r="IAJ8" s="0"/>
      <c r="IAK8" s="0"/>
      <c r="IAL8" s="0"/>
      <c r="IAM8" s="0"/>
      <c r="IAN8" s="0"/>
      <c r="IAO8" s="0"/>
      <c r="IAP8" s="0"/>
      <c r="IAQ8" s="0"/>
      <c r="IAR8" s="0"/>
      <c r="IAS8" s="0"/>
      <c r="IAT8" s="0"/>
      <c r="IAU8" s="0"/>
      <c r="IAV8" s="0"/>
      <c r="IAW8" s="0"/>
      <c r="IAX8" s="0"/>
      <c r="IAY8" s="0"/>
      <c r="IAZ8" s="0"/>
      <c r="IBA8" s="0"/>
      <c r="IBB8" s="0"/>
      <c r="IBC8" s="0"/>
      <c r="IBD8" s="0"/>
      <c r="IBE8" s="0"/>
      <c r="IBF8" s="0"/>
      <c r="IBG8" s="0"/>
      <c r="IBH8" s="0"/>
      <c r="IBI8" s="0"/>
      <c r="IBJ8" s="0"/>
      <c r="IBK8" s="0"/>
      <c r="IBL8" s="0"/>
      <c r="IBM8" s="0"/>
      <c r="IBN8" s="0"/>
      <c r="IBO8" s="0"/>
      <c r="IBP8" s="0"/>
      <c r="IBQ8" s="0"/>
      <c r="IBR8" s="0"/>
      <c r="IBS8" s="0"/>
      <c r="IBT8" s="0"/>
      <c r="IBU8" s="0"/>
      <c r="IBV8" s="0"/>
      <c r="IBW8" s="0"/>
      <c r="IBX8" s="0"/>
      <c r="IBY8" s="0"/>
      <c r="IBZ8" s="0"/>
      <c r="ICA8" s="0"/>
      <c r="ICB8" s="0"/>
      <c r="ICC8" s="0"/>
      <c r="ICD8" s="0"/>
      <c r="ICE8" s="0"/>
      <c r="ICF8" s="0"/>
      <c r="ICG8" s="0"/>
      <c r="ICH8" s="0"/>
      <c r="ICI8" s="0"/>
      <c r="ICJ8" s="0"/>
      <c r="ICK8" s="0"/>
      <c r="ICL8" s="0"/>
      <c r="ICM8" s="0"/>
      <c r="ICN8" s="0"/>
      <c r="ICO8" s="0"/>
      <c r="ICP8" s="0"/>
      <c r="ICQ8" s="0"/>
      <c r="ICR8" s="0"/>
      <c r="ICS8" s="0"/>
      <c r="ICT8" s="0"/>
      <c r="ICU8" s="0"/>
      <c r="ICV8" s="0"/>
      <c r="ICW8" s="0"/>
      <c r="ICX8" s="0"/>
      <c r="ICY8" s="0"/>
      <c r="ICZ8" s="0"/>
      <c r="IDA8" s="0"/>
      <c r="IDB8" s="0"/>
      <c r="IDC8" s="0"/>
      <c r="IDD8" s="0"/>
      <c r="IDE8" s="0"/>
      <c r="IDF8" s="0"/>
      <c r="IDG8" s="0"/>
      <c r="IDH8" s="0"/>
      <c r="IDI8" s="0"/>
      <c r="IDJ8" s="0"/>
      <c r="IDK8" s="0"/>
      <c r="IDL8" s="0"/>
      <c r="IDM8" s="0"/>
      <c r="IDN8" s="0"/>
      <c r="IDO8" s="0"/>
      <c r="IDP8" s="0"/>
      <c r="IDQ8" s="0"/>
      <c r="IDR8" s="0"/>
      <c r="IDS8" s="0"/>
      <c r="IDT8" s="0"/>
      <c r="IDU8" s="0"/>
      <c r="IDV8" s="0"/>
      <c r="IDW8" s="0"/>
      <c r="IDX8" s="0"/>
      <c r="IDY8" s="0"/>
      <c r="IDZ8" s="0"/>
      <c r="IEA8" s="0"/>
      <c r="IEB8" s="0"/>
      <c r="IEC8" s="0"/>
      <c r="IED8" s="0"/>
      <c r="IEE8" s="0"/>
      <c r="IEF8" s="0"/>
      <c r="IEG8" s="0"/>
      <c r="IEH8" s="0"/>
      <c r="IEI8" s="0"/>
      <c r="IEJ8" s="0"/>
      <c r="IEK8" s="0"/>
      <c r="IEL8" s="0"/>
      <c r="IEM8" s="0"/>
      <c r="IEN8" s="0"/>
      <c r="IEO8" s="0"/>
      <c r="IEP8" s="0"/>
      <c r="IEQ8" s="0"/>
      <c r="IER8" s="0"/>
      <c r="IES8" s="0"/>
      <c r="IET8" s="0"/>
      <c r="IEU8" s="0"/>
      <c r="IEV8" s="0"/>
      <c r="IEW8" s="0"/>
      <c r="IEX8" s="0"/>
      <c r="IEY8" s="0"/>
      <c r="IEZ8" s="0"/>
      <c r="IFA8" s="0"/>
      <c r="IFB8" s="0"/>
      <c r="IFC8" s="0"/>
      <c r="IFD8" s="0"/>
      <c r="IFE8" s="0"/>
      <c r="IFF8" s="0"/>
      <c r="IFG8" s="0"/>
      <c r="IFH8" s="0"/>
      <c r="IFI8" s="0"/>
      <c r="IFJ8" s="0"/>
      <c r="IFK8" s="0"/>
      <c r="IFL8" s="0"/>
      <c r="IFM8" s="0"/>
      <c r="IFN8" s="0"/>
      <c r="IFO8" s="0"/>
      <c r="IFP8" s="0"/>
      <c r="IFQ8" s="0"/>
      <c r="IFR8" s="0"/>
      <c r="IFS8" s="0"/>
      <c r="IFT8" s="0"/>
      <c r="IFU8" s="0"/>
      <c r="IFV8" s="0"/>
      <c r="IFW8" s="0"/>
      <c r="IFX8" s="0"/>
      <c r="IFY8" s="0"/>
      <c r="IFZ8" s="0"/>
      <c r="IGA8" s="0"/>
      <c r="IGB8" s="0"/>
      <c r="IGC8" s="0"/>
      <c r="IGD8" s="0"/>
      <c r="IGE8" s="0"/>
      <c r="IGF8" s="0"/>
      <c r="IGG8" s="0"/>
      <c r="IGH8" s="0"/>
      <c r="IGI8" s="0"/>
      <c r="IGJ8" s="0"/>
      <c r="IGK8" s="0"/>
      <c r="IGL8" s="0"/>
      <c r="IGM8" s="0"/>
      <c r="IGN8" s="0"/>
      <c r="IGO8" s="0"/>
      <c r="IGP8" s="0"/>
      <c r="IGQ8" s="0"/>
      <c r="IGR8" s="0"/>
      <c r="IGS8" s="0"/>
      <c r="IGT8" s="0"/>
      <c r="IGU8" s="0"/>
      <c r="IGV8" s="0"/>
      <c r="IGW8" s="0"/>
      <c r="IGX8" s="0"/>
      <c r="IGY8" s="0"/>
      <c r="IGZ8" s="0"/>
      <c r="IHA8" s="0"/>
      <c r="IHB8" s="0"/>
      <c r="IHC8" s="0"/>
      <c r="IHD8" s="0"/>
      <c r="IHE8" s="0"/>
      <c r="IHF8" s="0"/>
      <c r="IHG8" s="0"/>
      <c r="IHH8" s="0"/>
      <c r="IHI8" s="0"/>
      <c r="IHJ8" s="0"/>
      <c r="IHK8" s="0"/>
      <c r="IHL8" s="0"/>
      <c r="IHM8" s="0"/>
      <c r="IHN8" s="0"/>
      <c r="IHO8" s="0"/>
      <c r="IHP8" s="0"/>
      <c r="IHQ8" s="0"/>
      <c r="IHR8" s="0"/>
      <c r="IHS8" s="0"/>
      <c r="IHT8" s="0"/>
      <c r="IHU8" s="0"/>
      <c r="IHV8" s="0"/>
      <c r="IHW8" s="0"/>
      <c r="IHX8" s="0"/>
      <c r="IHY8" s="0"/>
      <c r="IHZ8" s="0"/>
      <c r="IIA8" s="0"/>
      <c r="IIB8" s="0"/>
      <c r="IIC8" s="0"/>
      <c r="IID8" s="0"/>
      <c r="IIE8" s="0"/>
      <c r="IIF8" s="0"/>
      <c r="IIG8" s="0"/>
      <c r="IIH8" s="0"/>
      <c r="III8" s="0"/>
      <c r="IIJ8" s="0"/>
      <c r="IIK8" s="0"/>
      <c r="IIL8" s="0"/>
      <c r="IIM8" s="0"/>
      <c r="IIN8" s="0"/>
      <c r="IIO8" s="0"/>
      <c r="IIP8" s="0"/>
      <c r="IIQ8" s="0"/>
      <c r="IIR8" s="0"/>
      <c r="IIS8" s="0"/>
      <c r="IIT8" s="0"/>
      <c r="IIU8" s="0"/>
      <c r="IIV8" s="0"/>
      <c r="IIW8" s="0"/>
      <c r="IIX8" s="0"/>
      <c r="IIY8" s="0"/>
      <c r="IIZ8" s="0"/>
      <c r="IJA8" s="0"/>
      <c r="IJB8" s="0"/>
      <c r="IJC8" s="0"/>
      <c r="IJD8" s="0"/>
      <c r="IJE8" s="0"/>
      <c r="IJF8" s="0"/>
      <c r="IJG8" s="0"/>
      <c r="IJH8" s="0"/>
      <c r="IJI8" s="0"/>
      <c r="IJJ8" s="0"/>
      <c r="IJK8" s="0"/>
      <c r="IJL8" s="0"/>
      <c r="IJM8" s="0"/>
      <c r="IJN8" s="0"/>
      <c r="IJO8" s="0"/>
      <c r="IJP8" s="0"/>
      <c r="IJQ8" s="0"/>
      <c r="IJR8" s="0"/>
      <c r="IJS8" s="0"/>
      <c r="IJT8" s="0"/>
      <c r="IJU8" s="0"/>
      <c r="IJV8" s="0"/>
      <c r="IJW8" s="0"/>
      <c r="IJX8" s="0"/>
      <c r="IJY8" s="0"/>
      <c r="IJZ8" s="0"/>
      <c r="IKA8" s="0"/>
      <c r="IKB8" s="0"/>
      <c r="IKC8" s="0"/>
      <c r="IKD8" s="0"/>
      <c r="IKE8" s="0"/>
      <c r="IKF8" s="0"/>
      <c r="IKG8" s="0"/>
      <c r="IKH8" s="0"/>
      <c r="IKI8" s="0"/>
      <c r="IKJ8" s="0"/>
      <c r="IKK8" s="0"/>
      <c r="IKL8" s="0"/>
      <c r="IKM8" s="0"/>
      <c r="IKN8" s="0"/>
      <c r="IKO8" s="0"/>
      <c r="IKP8" s="0"/>
      <c r="IKQ8" s="0"/>
      <c r="IKR8" s="0"/>
      <c r="IKS8" s="0"/>
      <c r="IKT8" s="0"/>
      <c r="IKU8" s="0"/>
      <c r="IKV8" s="0"/>
      <c r="IKW8" s="0"/>
      <c r="IKX8" s="0"/>
      <c r="IKY8" s="0"/>
      <c r="IKZ8" s="0"/>
      <c r="ILA8" s="0"/>
      <c r="ILB8" s="0"/>
      <c r="ILC8" s="0"/>
      <c r="ILD8" s="0"/>
      <c r="ILE8" s="0"/>
      <c r="ILF8" s="0"/>
      <c r="ILG8" s="0"/>
      <c r="ILH8" s="0"/>
      <c r="ILI8" s="0"/>
      <c r="ILJ8" s="0"/>
      <c r="ILK8" s="0"/>
      <c r="ILL8" s="0"/>
      <c r="ILM8" s="0"/>
      <c r="ILN8" s="0"/>
      <c r="ILO8" s="0"/>
      <c r="ILP8" s="0"/>
      <c r="ILQ8" s="0"/>
      <c r="ILR8" s="0"/>
      <c r="ILS8" s="0"/>
      <c r="ILT8" s="0"/>
      <c r="ILU8" s="0"/>
      <c r="ILV8" s="0"/>
      <c r="ILW8" s="0"/>
      <c r="ILX8" s="0"/>
      <c r="ILY8" s="0"/>
      <c r="ILZ8" s="0"/>
      <c r="IMA8" s="0"/>
      <c r="IMB8" s="0"/>
      <c r="IMC8" s="0"/>
      <c r="IMD8" s="0"/>
      <c r="IME8" s="0"/>
      <c r="IMF8" s="0"/>
      <c r="IMG8" s="0"/>
      <c r="IMH8" s="0"/>
      <c r="IMI8" s="0"/>
      <c r="IMJ8" s="0"/>
      <c r="IMK8" s="0"/>
      <c r="IML8" s="0"/>
      <c r="IMM8" s="0"/>
      <c r="IMN8" s="0"/>
      <c r="IMO8" s="0"/>
      <c r="IMP8" s="0"/>
      <c r="IMQ8" s="0"/>
      <c r="IMR8" s="0"/>
      <c r="IMS8" s="0"/>
      <c r="IMT8" s="0"/>
      <c r="IMU8" s="0"/>
      <c r="IMV8" s="0"/>
      <c r="IMW8" s="0"/>
      <c r="IMX8" s="0"/>
      <c r="IMY8" s="0"/>
      <c r="IMZ8" s="0"/>
      <c r="INA8" s="0"/>
      <c r="INB8" s="0"/>
      <c r="INC8" s="0"/>
      <c r="IND8" s="0"/>
      <c r="INE8" s="0"/>
      <c r="INF8" s="0"/>
      <c r="ING8" s="0"/>
      <c r="INH8" s="0"/>
      <c r="INI8" s="0"/>
      <c r="INJ8" s="0"/>
      <c r="INK8" s="0"/>
      <c r="INL8" s="0"/>
      <c r="INM8" s="0"/>
      <c r="INN8" s="0"/>
      <c r="INO8" s="0"/>
      <c r="INP8" s="0"/>
      <c r="INQ8" s="0"/>
      <c r="INR8" s="0"/>
      <c r="INS8" s="0"/>
      <c r="INT8" s="0"/>
      <c r="INU8" s="0"/>
      <c r="INV8" s="0"/>
      <c r="INW8" s="0"/>
      <c r="INX8" s="0"/>
      <c r="INY8" s="0"/>
      <c r="INZ8" s="0"/>
      <c r="IOA8" s="0"/>
      <c r="IOB8" s="0"/>
      <c r="IOC8" s="0"/>
      <c r="IOD8" s="0"/>
      <c r="IOE8" s="0"/>
      <c r="IOF8" s="0"/>
      <c r="IOG8" s="0"/>
      <c r="IOH8" s="0"/>
      <c r="IOI8" s="0"/>
      <c r="IOJ8" s="0"/>
      <c r="IOK8" s="0"/>
      <c r="IOL8" s="0"/>
      <c r="IOM8" s="0"/>
      <c r="ION8" s="0"/>
      <c r="IOO8" s="0"/>
      <c r="IOP8" s="0"/>
      <c r="IOQ8" s="0"/>
      <c r="IOR8" s="0"/>
      <c r="IOS8" s="0"/>
      <c r="IOT8" s="0"/>
      <c r="IOU8" s="0"/>
      <c r="IOV8" s="0"/>
      <c r="IOW8" s="0"/>
      <c r="IOX8" s="0"/>
      <c r="IOY8" s="0"/>
      <c r="IOZ8" s="0"/>
      <c r="IPA8" s="0"/>
      <c r="IPB8" s="0"/>
      <c r="IPC8" s="0"/>
      <c r="IPD8" s="0"/>
      <c r="IPE8" s="0"/>
      <c r="IPF8" s="0"/>
      <c r="IPG8" s="0"/>
      <c r="IPH8" s="0"/>
      <c r="IPI8" s="0"/>
      <c r="IPJ8" s="0"/>
      <c r="IPK8" s="0"/>
      <c r="IPL8" s="0"/>
      <c r="IPM8" s="0"/>
      <c r="IPN8" s="0"/>
      <c r="IPO8" s="0"/>
      <c r="IPP8" s="0"/>
      <c r="IPQ8" s="0"/>
      <c r="IPR8" s="0"/>
      <c r="IPS8" s="0"/>
      <c r="IPT8" s="0"/>
      <c r="IPU8" s="0"/>
      <c r="IPV8" s="0"/>
      <c r="IPW8" s="0"/>
      <c r="IPX8" s="0"/>
      <c r="IPY8" s="0"/>
      <c r="IPZ8" s="0"/>
      <c r="IQA8" s="0"/>
      <c r="IQB8" s="0"/>
      <c r="IQC8" s="0"/>
      <c r="IQD8" s="0"/>
      <c r="IQE8" s="0"/>
      <c r="IQF8" s="0"/>
      <c r="IQG8" s="0"/>
      <c r="IQH8" s="0"/>
      <c r="IQI8" s="0"/>
      <c r="IQJ8" s="0"/>
      <c r="IQK8" s="0"/>
      <c r="IQL8" s="0"/>
      <c r="IQM8" s="0"/>
      <c r="IQN8" s="0"/>
      <c r="IQO8" s="0"/>
      <c r="IQP8" s="0"/>
      <c r="IQQ8" s="0"/>
      <c r="IQR8" s="0"/>
      <c r="IQS8" s="0"/>
      <c r="IQT8" s="0"/>
      <c r="IQU8" s="0"/>
      <c r="IQV8" s="0"/>
      <c r="IQW8" s="0"/>
      <c r="IQX8" s="0"/>
      <c r="IQY8" s="0"/>
      <c r="IQZ8" s="0"/>
      <c r="IRA8" s="0"/>
      <c r="IRB8" s="0"/>
      <c r="IRC8" s="0"/>
      <c r="IRD8" s="0"/>
      <c r="IRE8" s="0"/>
      <c r="IRF8" s="0"/>
      <c r="IRG8" s="0"/>
      <c r="IRH8" s="0"/>
      <c r="IRI8" s="0"/>
      <c r="IRJ8" s="0"/>
      <c r="IRK8" s="0"/>
      <c r="IRL8" s="0"/>
      <c r="IRM8" s="0"/>
      <c r="IRN8" s="0"/>
      <c r="IRO8" s="0"/>
      <c r="IRP8" s="0"/>
      <c r="IRQ8" s="0"/>
      <c r="IRR8" s="0"/>
      <c r="IRS8" s="0"/>
      <c r="IRT8" s="0"/>
      <c r="IRU8" s="0"/>
      <c r="IRV8" s="0"/>
      <c r="IRW8" s="0"/>
      <c r="IRX8" s="0"/>
      <c r="IRY8" s="0"/>
      <c r="IRZ8" s="0"/>
      <c r="ISA8" s="0"/>
      <c r="ISB8" s="0"/>
      <c r="ISC8" s="0"/>
      <c r="ISD8" s="0"/>
      <c r="ISE8" s="0"/>
      <c r="ISF8" s="0"/>
      <c r="ISG8" s="0"/>
      <c r="ISH8" s="0"/>
      <c r="ISI8" s="0"/>
      <c r="ISJ8" s="0"/>
      <c r="ISK8" s="0"/>
      <c r="ISL8" s="0"/>
      <c r="ISM8" s="0"/>
      <c r="ISN8" s="0"/>
      <c r="ISO8" s="0"/>
      <c r="ISP8" s="0"/>
      <c r="ISQ8" s="0"/>
      <c r="ISR8" s="0"/>
      <c r="ISS8" s="0"/>
      <c r="IST8" s="0"/>
      <c r="ISU8" s="0"/>
      <c r="ISV8" s="0"/>
      <c r="ISW8" s="0"/>
      <c r="ISX8" s="0"/>
      <c r="ISY8" s="0"/>
      <c r="ISZ8" s="0"/>
      <c r="ITA8" s="0"/>
      <c r="ITB8" s="0"/>
      <c r="ITC8" s="0"/>
      <c r="ITD8" s="0"/>
      <c r="ITE8" s="0"/>
      <c r="ITF8" s="0"/>
      <c r="ITG8" s="0"/>
      <c r="ITH8" s="0"/>
      <c r="ITI8" s="0"/>
      <c r="ITJ8" s="0"/>
      <c r="ITK8" s="0"/>
      <c r="ITL8" s="0"/>
      <c r="ITM8" s="0"/>
      <c r="ITN8" s="0"/>
      <c r="ITO8" s="0"/>
      <c r="ITP8" s="0"/>
      <c r="ITQ8" s="0"/>
      <c r="ITR8" s="0"/>
      <c r="ITS8" s="0"/>
      <c r="ITT8" s="0"/>
      <c r="ITU8" s="0"/>
      <c r="ITV8" s="0"/>
      <c r="ITW8" s="0"/>
      <c r="ITX8" s="0"/>
      <c r="ITY8" s="0"/>
      <c r="ITZ8" s="0"/>
      <c r="IUA8" s="0"/>
      <c r="IUB8" s="0"/>
      <c r="IUC8" s="0"/>
      <c r="IUD8" s="0"/>
      <c r="IUE8" s="0"/>
      <c r="IUF8" s="0"/>
      <c r="IUG8" s="0"/>
      <c r="IUH8" s="0"/>
      <c r="IUI8" s="0"/>
      <c r="IUJ8" s="0"/>
      <c r="IUK8" s="0"/>
      <c r="IUL8" s="0"/>
      <c r="IUM8" s="0"/>
      <c r="IUN8" s="0"/>
      <c r="IUO8" s="0"/>
      <c r="IUP8" s="0"/>
      <c r="IUQ8" s="0"/>
      <c r="IUR8" s="0"/>
      <c r="IUS8" s="0"/>
      <c r="IUT8" s="0"/>
      <c r="IUU8" s="0"/>
      <c r="IUV8" s="0"/>
      <c r="IUW8" s="0"/>
      <c r="IUX8" s="0"/>
      <c r="IUY8" s="0"/>
      <c r="IUZ8" s="0"/>
      <c r="IVA8" s="0"/>
      <c r="IVB8" s="0"/>
      <c r="IVC8" s="0"/>
      <c r="IVD8" s="0"/>
      <c r="IVE8" s="0"/>
      <c r="IVF8" s="0"/>
      <c r="IVG8" s="0"/>
      <c r="IVH8" s="0"/>
      <c r="IVI8" s="0"/>
      <c r="IVJ8" s="0"/>
      <c r="IVK8" s="0"/>
      <c r="IVL8" s="0"/>
      <c r="IVM8" s="0"/>
      <c r="IVN8" s="0"/>
      <c r="IVO8" s="0"/>
      <c r="IVP8" s="0"/>
      <c r="IVQ8" s="0"/>
      <c r="IVR8" s="0"/>
      <c r="IVS8" s="0"/>
      <c r="IVT8" s="0"/>
      <c r="IVU8" s="0"/>
      <c r="IVV8" s="0"/>
      <c r="IVW8" s="0"/>
      <c r="IVX8" s="0"/>
      <c r="IVY8" s="0"/>
      <c r="IVZ8" s="0"/>
      <c r="IWA8" s="0"/>
      <c r="IWB8" s="0"/>
      <c r="IWC8" s="0"/>
      <c r="IWD8" s="0"/>
      <c r="IWE8" s="0"/>
      <c r="IWF8" s="0"/>
      <c r="IWG8" s="0"/>
      <c r="IWH8" s="0"/>
      <c r="IWI8" s="0"/>
      <c r="IWJ8" s="0"/>
      <c r="IWK8" s="0"/>
      <c r="IWL8" s="0"/>
      <c r="IWM8" s="0"/>
      <c r="IWN8" s="0"/>
      <c r="IWO8" s="0"/>
      <c r="IWP8" s="0"/>
      <c r="IWQ8" s="0"/>
      <c r="IWR8" s="0"/>
      <c r="IWS8" s="0"/>
      <c r="IWT8" s="0"/>
      <c r="IWU8" s="0"/>
      <c r="IWV8" s="0"/>
      <c r="IWW8" s="0"/>
      <c r="IWX8" s="0"/>
      <c r="IWY8" s="0"/>
      <c r="IWZ8" s="0"/>
      <c r="IXA8" s="0"/>
      <c r="IXB8" s="0"/>
      <c r="IXC8" s="0"/>
      <c r="IXD8" s="0"/>
      <c r="IXE8" s="0"/>
      <c r="IXF8" s="0"/>
      <c r="IXG8" s="0"/>
      <c r="IXH8" s="0"/>
      <c r="IXI8" s="0"/>
      <c r="IXJ8" s="0"/>
      <c r="IXK8" s="0"/>
      <c r="IXL8" s="0"/>
      <c r="IXM8" s="0"/>
      <c r="IXN8" s="0"/>
      <c r="IXO8" s="0"/>
      <c r="IXP8" s="0"/>
      <c r="IXQ8" s="0"/>
      <c r="IXR8" s="0"/>
      <c r="IXS8" s="0"/>
      <c r="IXT8" s="0"/>
      <c r="IXU8" s="0"/>
      <c r="IXV8" s="0"/>
      <c r="IXW8" s="0"/>
      <c r="IXX8" s="0"/>
      <c r="IXY8" s="0"/>
      <c r="IXZ8" s="0"/>
      <c r="IYA8" s="0"/>
      <c r="IYB8" s="0"/>
      <c r="IYC8" s="0"/>
      <c r="IYD8" s="0"/>
      <c r="IYE8" s="0"/>
      <c r="IYF8" s="0"/>
      <c r="IYG8" s="0"/>
      <c r="IYH8" s="0"/>
      <c r="IYI8" s="0"/>
      <c r="IYJ8" s="0"/>
      <c r="IYK8" s="0"/>
      <c r="IYL8" s="0"/>
      <c r="IYM8" s="0"/>
      <c r="IYN8" s="0"/>
      <c r="IYO8" s="0"/>
      <c r="IYP8" s="0"/>
      <c r="IYQ8" s="0"/>
      <c r="IYR8" s="0"/>
      <c r="IYS8" s="0"/>
      <c r="IYT8" s="0"/>
      <c r="IYU8" s="0"/>
      <c r="IYV8" s="0"/>
      <c r="IYW8" s="0"/>
      <c r="IYX8" s="0"/>
      <c r="IYY8" s="0"/>
      <c r="IYZ8" s="0"/>
      <c r="IZA8" s="0"/>
      <c r="IZB8" s="0"/>
      <c r="IZC8" s="0"/>
      <c r="IZD8" s="0"/>
      <c r="IZE8" s="0"/>
      <c r="IZF8" s="0"/>
      <c r="IZG8" s="0"/>
      <c r="IZH8" s="0"/>
      <c r="IZI8" s="0"/>
      <c r="IZJ8" s="0"/>
      <c r="IZK8" s="0"/>
      <c r="IZL8" s="0"/>
      <c r="IZM8" s="0"/>
      <c r="IZN8" s="0"/>
      <c r="IZO8" s="0"/>
      <c r="IZP8" s="0"/>
      <c r="IZQ8" s="0"/>
      <c r="IZR8" s="0"/>
      <c r="IZS8" s="0"/>
      <c r="IZT8" s="0"/>
      <c r="IZU8" s="0"/>
      <c r="IZV8" s="0"/>
      <c r="IZW8" s="0"/>
      <c r="IZX8" s="0"/>
      <c r="IZY8" s="0"/>
      <c r="IZZ8" s="0"/>
      <c r="JAA8" s="0"/>
      <c r="JAB8" s="0"/>
      <c r="JAC8" s="0"/>
      <c r="JAD8" s="0"/>
      <c r="JAE8" s="0"/>
      <c r="JAF8" s="0"/>
      <c r="JAG8" s="0"/>
      <c r="JAH8" s="0"/>
      <c r="JAI8" s="0"/>
      <c r="JAJ8" s="0"/>
      <c r="JAK8" s="0"/>
      <c r="JAL8" s="0"/>
      <c r="JAM8" s="0"/>
      <c r="JAN8" s="0"/>
      <c r="JAO8" s="0"/>
      <c r="JAP8" s="0"/>
      <c r="JAQ8" s="0"/>
      <c r="JAR8" s="0"/>
      <c r="JAS8" s="0"/>
      <c r="JAT8" s="0"/>
      <c r="JAU8" s="0"/>
      <c r="JAV8" s="0"/>
      <c r="JAW8" s="0"/>
      <c r="JAX8" s="0"/>
      <c r="JAY8" s="0"/>
      <c r="JAZ8" s="0"/>
      <c r="JBA8" s="0"/>
      <c r="JBB8" s="0"/>
      <c r="JBC8" s="0"/>
      <c r="JBD8" s="0"/>
      <c r="JBE8" s="0"/>
      <c r="JBF8" s="0"/>
      <c r="JBG8" s="0"/>
      <c r="JBH8" s="0"/>
      <c r="JBI8" s="0"/>
      <c r="JBJ8" s="0"/>
      <c r="JBK8" s="0"/>
      <c r="JBL8" s="0"/>
      <c r="JBM8" s="0"/>
      <c r="JBN8" s="0"/>
      <c r="JBO8" s="0"/>
      <c r="JBP8" s="0"/>
      <c r="JBQ8" s="0"/>
      <c r="JBR8" s="0"/>
      <c r="JBS8" s="0"/>
      <c r="JBT8" s="0"/>
      <c r="JBU8" s="0"/>
      <c r="JBV8" s="0"/>
      <c r="JBW8" s="0"/>
      <c r="JBX8" s="0"/>
      <c r="JBY8" s="0"/>
      <c r="JBZ8" s="0"/>
      <c r="JCA8" s="0"/>
      <c r="JCB8" s="0"/>
      <c r="JCC8" s="0"/>
      <c r="JCD8" s="0"/>
      <c r="JCE8" s="0"/>
      <c r="JCF8" s="0"/>
      <c r="JCG8" s="0"/>
      <c r="JCH8" s="0"/>
      <c r="JCI8" s="0"/>
      <c r="JCJ8" s="0"/>
      <c r="JCK8" s="0"/>
      <c r="JCL8" s="0"/>
      <c r="JCM8" s="0"/>
      <c r="JCN8" s="0"/>
      <c r="JCO8" s="0"/>
      <c r="JCP8" s="0"/>
      <c r="JCQ8" s="0"/>
      <c r="JCR8" s="0"/>
      <c r="JCS8" s="0"/>
      <c r="JCT8" s="0"/>
      <c r="JCU8" s="0"/>
      <c r="JCV8" s="0"/>
      <c r="JCW8" s="0"/>
      <c r="JCX8" s="0"/>
      <c r="JCY8" s="0"/>
      <c r="JCZ8" s="0"/>
      <c r="JDA8" s="0"/>
      <c r="JDB8" s="0"/>
      <c r="JDC8" s="0"/>
      <c r="JDD8" s="0"/>
      <c r="JDE8" s="0"/>
      <c r="JDF8" s="0"/>
      <c r="JDG8" s="0"/>
      <c r="JDH8" s="0"/>
      <c r="JDI8" s="0"/>
      <c r="JDJ8" s="0"/>
      <c r="JDK8" s="0"/>
      <c r="JDL8" s="0"/>
      <c r="JDM8" s="0"/>
      <c r="JDN8" s="0"/>
      <c r="JDO8" s="0"/>
      <c r="JDP8" s="0"/>
      <c r="JDQ8" s="0"/>
      <c r="JDR8" s="0"/>
      <c r="JDS8" s="0"/>
      <c r="JDT8" s="0"/>
      <c r="JDU8" s="0"/>
      <c r="JDV8" s="0"/>
      <c r="JDW8" s="0"/>
      <c r="JDX8" s="0"/>
      <c r="JDY8" s="0"/>
      <c r="JDZ8" s="0"/>
      <c r="JEA8" s="0"/>
      <c r="JEB8" s="0"/>
      <c r="JEC8" s="0"/>
      <c r="JED8" s="0"/>
      <c r="JEE8" s="0"/>
      <c r="JEF8" s="0"/>
      <c r="JEG8" s="0"/>
      <c r="JEH8" s="0"/>
      <c r="JEI8" s="0"/>
      <c r="JEJ8" s="0"/>
      <c r="JEK8" s="0"/>
      <c r="JEL8" s="0"/>
      <c r="JEM8" s="0"/>
      <c r="JEN8" s="0"/>
      <c r="JEO8" s="0"/>
      <c r="JEP8" s="0"/>
      <c r="JEQ8" s="0"/>
      <c r="JER8" s="0"/>
      <c r="JES8" s="0"/>
      <c r="JET8" s="0"/>
      <c r="JEU8" s="0"/>
      <c r="JEV8" s="0"/>
      <c r="JEW8" s="0"/>
      <c r="JEX8" s="0"/>
      <c r="JEY8" s="0"/>
      <c r="JEZ8" s="0"/>
      <c r="JFA8" s="0"/>
      <c r="JFB8" s="0"/>
      <c r="JFC8" s="0"/>
      <c r="JFD8" s="0"/>
      <c r="JFE8" s="0"/>
      <c r="JFF8" s="0"/>
      <c r="JFG8" s="0"/>
      <c r="JFH8" s="0"/>
      <c r="JFI8" s="0"/>
      <c r="JFJ8" s="0"/>
      <c r="JFK8" s="0"/>
      <c r="JFL8" s="0"/>
      <c r="JFM8" s="0"/>
      <c r="JFN8" s="0"/>
      <c r="JFO8" s="0"/>
      <c r="JFP8" s="0"/>
      <c r="JFQ8" s="0"/>
      <c r="JFR8" s="0"/>
      <c r="JFS8" s="0"/>
      <c r="JFT8" s="0"/>
      <c r="JFU8" s="0"/>
      <c r="JFV8" s="0"/>
      <c r="JFW8" s="0"/>
      <c r="JFX8" s="0"/>
      <c r="JFY8" s="0"/>
      <c r="JFZ8" s="0"/>
      <c r="JGA8" s="0"/>
      <c r="JGB8" s="0"/>
      <c r="JGC8" s="0"/>
      <c r="JGD8" s="0"/>
      <c r="JGE8" s="0"/>
      <c r="JGF8" s="0"/>
      <c r="JGG8" s="0"/>
      <c r="JGH8" s="0"/>
      <c r="JGI8" s="0"/>
      <c r="JGJ8" s="0"/>
      <c r="JGK8" s="0"/>
      <c r="JGL8" s="0"/>
      <c r="JGM8" s="0"/>
      <c r="JGN8" s="0"/>
      <c r="JGO8" s="0"/>
      <c r="JGP8" s="0"/>
      <c r="JGQ8" s="0"/>
      <c r="JGR8" s="0"/>
      <c r="JGS8" s="0"/>
      <c r="JGT8" s="0"/>
      <c r="JGU8" s="0"/>
      <c r="JGV8" s="0"/>
      <c r="JGW8" s="0"/>
      <c r="JGX8" s="0"/>
      <c r="JGY8" s="0"/>
      <c r="JGZ8" s="0"/>
      <c r="JHA8" s="0"/>
      <c r="JHB8" s="0"/>
      <c r="JHC8" s="0"/>
      <c r="JHD8" s="0"/>
      <c r="JHE8" s="0"/>
      <c r="JHF8" s="0"/>
      <c r="JHG8" s="0"/>
      <c r="JHH8" s="0"/>
      <c r="JHI8" s="0"/>
      <c r="JHJ8" s="0"/>
      <c r="JHK8" s="0"/>
      <c r="JHL8" s="0"/>
      <c r="JHM8" s="0"/>
      <c r="JHN8" s="0"/>
      <c r="JHO8" s="0"/>
      <c r="JHP8" s="0"/>
      <c r="JHQ8" s="0"/>
      <c r="JHR8" s="0"/>
      <c r="JHS8" s="0"/>
      <c r="JHT8" s="0"/>
      <c r="JHU8" s="0"/>
      <c r="JHV8" s="0"/>
      <c r="JHW8" s="0"/>
      <c r="JHX8" s="0"/>
      <c r="JHY8" s="0"/>
      <c r="JHZ8" s="0"/>
      <c r="JIA8" s="0"/>
      <c r="JIB8" s="0"/>
      <c r="JIC8" s="0"/>
      <c r="JID8" s="0"/>
      <c r="JIE8" s="0"/>
      <c r="JIF8" s="0"/>
      <c r="JIG8" s="0"/>
      <c r="JIH8" s="0"/>
      <c r="JII8" s="0"/>
      <c r="JIJ8" s="0"/>
      <c r="JIK8" s="0"/>
      <c r="JIL8" s="0"/>
      <c r="JIM8" s="0"/>
      <c r="JIN8" s="0"/>
      <c r="JIO8" s="0"/>
      <c r="JIP8" s="0"/>
      <c r="JIQ8" s="0"/>
      <c r="JIR8" s="0"/>
      <c r="JIS8" s="0"/>
      <c r="JIT8" s="0"/>
      <c r="JIU8" s="0"/>
      <c r="JIV8" s="0"/>
      <c r="JIW8" s="0"/>
      <c r="JIX8" s="0"/>
      <c r="JIY8" s="0"/>
      <c r="JIZ8" s="0"/>
      <c r="JJA8" s="0"/>
      <c r="JJB8" s="0"/>
      <c r="JJC8" s="0"/>
      <c r="JJD8" s="0"/>
      <c r="JJE8" s="0"/>
      <c r="JJF8" s="0"/>
      <c r="JJG8" s="0"/>
      <c r="JJH8" s="0"/>
      <c r="JJI8" s="0"/>
      <c r="JJJ8" s="0"/>
      <c r="JJK8" s="0"/>
      <c r="JJL8" s="0"/>
      <c r="JJM8" s="0"/>
      <c r="JJN8" s="0"/>
      <c r="JJO8" s="0"/>
      <c r="JJP8" s="0"/>
      <c r="JJQ8" s="0"/>
      <c r="JJR8" s="0"/>
      <c r="JJS8" s="0"/>
      <c r="JJT8" s="0"/>
      <c r="JJU8" s="0"/>
      <c r="JJV8" s="0"/>
      <c r="JJW8" s="0"/>
      <c r="JJX8" s="0"/>
      <c r="JJY8" s="0"/>
      <c r="JJZ8" s="0"/>
      <c r="JKA8" s="0"/>
      <c r="JKB8" s="0"/>
      <c r="JKC8" s="0"/>
      <c r="JKD8" s="0"/>
      <c r="JKE8" s="0"/>
      <c r="JKF8" s="0"/>
      <c r="JKG8" s="0"/>
      <c r="JKH8" s="0"/>
      <c r="JKI8" s="0"/>
      <c r="JKJ8" s="0"/>
      <c r="JKK8" s="0"/>
      <c r="JKL8" s="0"/>
      <c r="JKM8" s="0"/>
      <c r="JKN8" s="0"/>
      <c r="JKO8" s="0"/>
      <c r="JKP8" s="0"/>
      <c r="JKQ8" s="0"/>
      <c r="JKR8" s="0"/>
      <c r="JKS8" s="0"/>
      <c r="JKT8" s="0"/>
      <c r="JKU8" s="0"/>
      <c r="JKV8" s="0"/>
      <c r="JKW8" s="0"/>
      <c r="JKX8" s="0"/>
      <c r="JKY8" s="0"/>
      <c r="JKZ8" s="0"/>
      <c r="JLA8" s="0"/>
      <c r="JLB8" s="0"/>
      <c r="JLC8" s="0"/>
      <c r="JLD8" s="0"/>
      <c r="JLE8" s="0"/>
      <c r="JLF8" s="0"/>
      <c r="JLG8" s="0"/>
      <c r="JLH8" s="0"/>
      <c r="JLI8" s="0"/>
      <c r="JLJ8" s="0"/>
      <c r="JLK8" s="0"/>
      <c r="JLL8" s="0"/>
      <c r="JLM8" s="0"/>
      <c r="JLN8" s="0"/>
      <c r="JLO8" s="0"/>
      <c r="JLP8" s="0"/>
      <c r="JLQ8" s="0"/>
      <c r="JLR8" s="0"/>
      <c r="JLS8" s="0"/>
      <c r="JLT8" s="0"/>
      <c r="JLU8" s="0"/>
      <c r="JLV8" s="0"/>
      <c r="JLW8" s="0"/>
      <c r="JLX8" s="0"/>
      <c r="JLY8" s="0"/>
      <c r="JLZ8" s="0"/>
      <c r="JMA8" s="0"/>
      <c r="JMB8" s="0"/>
      <c r="JMC8" s="0"/>
      <c r="JMD8" s="0"/>
      <c r="JME8" s="0"/>
      <c r="JMF8" s="0"/>
      <c r="JMG8" s="0"/>
      <c r="JMH8" s="0"/>
      <c r="JMI8" s="0"/>
      <c r="JMJ8" s="0"/>
      <c r="JMK8" s="0"/>
      <c r="JML8" s="0"/>
      <c r="JMM8" s="0"/>
      <c r="JMN8" s="0"/>
      <c r="JMO8" s="0"/>
      <c r="JMP8" s="0"/>
      <c r="JMQ8" s="0"/>
      <c r="JMR8" s="0"/>
      <c r="JMS8" s="0"/>
      <c r="JMT8" s="0"/>
      <c r="JMU8" s="0"/>
      <c r="JMV8" s="0"/>
      <c r="JMW8" s="0"/>
      <c r="JMX8" s="0"/>
      <c r="JMY8" s="0"/>
      <c r="JMZ8" s="0"/>
      <c r="JNA8" s="0"/>
      <c r="JNB8" s="0"/>
      <c r="JNC8" s="0"/>
      <c r="JND8" s="0"/>
      <c r="JNE8" s="0"/>
      <c r="JNF8" s="0"/>
      <c r="JNG8" s="0"/>
      <c r="JNH8" s="0"/>
      <c r="JNI8" s="0"/>
      <c r="JNJ8" s="0"/>
      <c r="JNK8" s="0"/>
      <c r="JNL8" s="0"/>
      <c r="JNM8" s="0"/>
      <c r="JNN8" s="0"/>
      <c r="JNO8" s="0"/>
      <c r="JNP8" s="0"/>
      <c r="JNQ8" s="0"/>
      <c r="JNR8" s="0"/>
      <c r="JNS8" s="0"/>
      <c r="JNT8" s="0"/>
      <c r="JNU8" s="0"/>
      <c r="JNV8" s="0"/>
      <c r="JNW8" s="0"/>
      <c r="JNX8" s="0"/>
      <c r="JNY8" s="0"/>
      <c r="JNZ8" s="0"/>
      <c r="JOA8" s="0"/>
      <c r="JOB8" s="0"/>
      <c r="JOC8" s="0"/>
      <c r="JOD8" s="0"/>
      <c r="JOE8" s="0"/>
      <c r="JOF8" s="0"/>
      <c r="JOG8" s="0"/>
      <c r="JOH8" s="0"/>
      <c r="JOI8" s="0"/>
      <c r="JOJ8" s="0"/>
      <c r="JOK8" s="0"/>
      <c r="JOL8" s="0"/>
      <c r="JOM8" s="0"/>
      <c r="JON8" s="0"/>
      <c r="JOO8" s="0"/>
      <c r="JOP8" s="0"/>
      <c r="JOQ8" s="0"/>
      <c r="JOR8" s="0"/>
      <c r="JOS8" s="0"/>
      <c r="JOT8" s="0"/>
      <c r="JOU8" s="0"/>
      <c r="JOV8" s="0"/>
      <c r="JOW8" s="0"/>
      <c r="JOX8" s="0"/>
      <c r="JOY8" s="0"/>
      <c r="JOZ8" s="0"/>
      <c r="JPA8" s="0"/>
      <c r="JPB8" s="0"/>
      <c r="JPC8" s="0"/>
      <c r="JPD8" s="0"/>
      <c r="JPE8" s="0"/>
      <c r="JPF8" s="0"/>
      <c r="JPG8" s="0"/>
      <c r="JPH8" s="0"/>
      <c r="JPI8" s="0"/>
      <c r="JPJ8" s="0"/>
      <c r="JPK8" s="0"/>
      <c r="JPL8" s="0"/>
      <c r="JPM8" s="0"/>
      <c r="JPN8" s="0"/>
      <c r="JPO8" s="0"/>
      <c r="JPP8" s="0"/>
      <c r="JPQ8" s="0"/>
      <c r="JPR8" s="0"/>
      <c r="JPS8" s="0"/>
      <c r="JPT8" s="0"/>
      <c r="JPU8" s="0"/>
      <c r="JPV8" s="0"/>
      <c r="JPW8" s="0"/>
      <c r="JPX8" s="0"/>
      <c r="JPY8" s="0"/>
      <c r="JPZ8" s="0"/>
      <c r="JQA8" s="0"/>
      <c r="JQB8" s="0"/>
      <c r="JQC8" s="0"/>
      <c r="JQD8" s="0"/>
      <c r="JQE8" s="0"/>
      <c r="JQF8" s="0"/>
      <c r="JQG8" s="0"/>
      <c r="JQH8" s="0"/>
      <c r="JQI8" s="0"/>
      <c r="JQJ8" s="0"/>
      <c r="JQK8" s="0"/>
      <c r="JQL8" s="0"/>
      <c r="JQM8" s="0"/>
      <c r="JQN8" s="0"/>
      <c r="JQO8" s="0"/>
      <c r="JQP8" s="0"/>
      <c r="JQQ8" s="0"/>
      <c r="JQR8" s="0"/>
      <c r="JQS8" s="0"/>
      <c r="JQT8" s="0"/>
      <c r="JQU8" s="0"/>
      <c r="JQV8" s="0"/>
      <c r="JQW8" s="0"/>
      <c r="JQX8" s="0"/>
      <c r="JQY8" s="0"/>
      <c r="JQZ8" s="0"/>
      <c r="JRA8" s="0"/>
      <c r="JRB8" s="0"/>
      <c r="JRC8" s="0"/>
      <c r="JRD8" s="0"/>
      <c r="JRE8" s="0"/>
      <c r="JRF8" s="0"/>
      <c r="JRG8" s="0"/>
      <c r="JRH8" s="0"/>
      <c r="JRI8" s="0"/>
      <c r="JRJ8" s="0"/>
      <c r="JRK8" s="0"/>
      <c r="JRL8" s="0"/>
      <c r="JRM8" s="0"/>
      <c r="JRN8" s="0"/>
      <c r="JRO8" s="0"/>
      <c r="JRP8" s="0"/>
      <c r="JRQ8" s="0"/>
      <c r="JRR8" s="0"/>
      <c r="JRS8" s="0"/>
      <c r="JRT8" s="0"/>
      <c r="JRU8" s="0"/>
      <c r="JRV8" s="0"/>
      <c r="JRW8" s="0"/>
      <c r="JRX8" s="0"/>
      <c r="JRY8" s="0"/>
      <c r="JRZ8" s="0"/>
      <c r="JSA8" s="0"/>
      <c r="JSB8" s="0"/>
      <c r="JSC8" s="0"/>
      <c r="JSD8" s="0"/>
      <c r="JSE8" s="0"/>
      <c r="JSF8" s="0"/>
      <c r="JSG8" s="0"/>
      <c r="JSH8" s="0"/>
      <c r="JSI8" s="0"/>
      <c r="JSJ8" s="0"/>
      <c r="JSK8" s="0"/>
      <c r="JSL8" s="0"/>
      <c r="JSM8" s="0"/>
      <c r="JSN8" s="0"/>
      <c r="JSO8" s="0"/>
      <c r="JSP8" s="0"/>
      <c r="JSQ8" s="0"/>
      <c r="JSR8" s="0"/>
      <c r="JSS8" s="0"/>
      <c r="JST8" s="0"/>
      <c r="JSU8" s="0"/>
      <c r="JSV8" s="0"/>
      <c r="JSW8" s="0"/>
      <c r="JSX8" s="0"/>
      <c r="JSY8" s="0"/>
      <c r="JSZ8" s="0"/>
      <c r="JTA8" s="0"/>
      <c r="JTB8" s="0"/>
      <c r="JTC8" s="0"/>
      <c r="JTD8" s="0"/>
      <c r="JTE8" s="0"/>
      <c r="JTF8" s="0"/>
      <c r="JTG8" s="0"/>
      <c r="JTH8" s="0"/>
      <c r="JTI8" s="0"/>
      <c r="JTJ8" s="0"/>
      <c r="JTK8" s="0"/>
      <c r="JTL8" s="0"/>
      <c r="JTM8" s="0"/>
      <c r="JTN8" s="0"/>
      <c r="JTO8" s="0"/>
      <c r="JTP8" s="0"/>
      <c r="JTQ8" s="0"/>
      <c r="JTR8" s="0"/>
      <c r="JTS8" s="0"/>
      <c r="JTT8" s="0"/>
      <c r="JTU8" s="0"/>
      <c r="JTV8" s="0"/>
      <c r="JTW8" s="0"/>
      <c r="JTX8" s="0"/>
      <c r="JTY8" s="0"/>
      <c r="JTZ8" s="0"/>
      <c r="JUA8" s="0"/>
      <c r="JUB8" s="0"/>
      <c r="JUC8" s="0"/>
      <c r="JUD8" s="0"/>
      <c r="JUE8" s="0"/>
      <c r="JUF8" s="0"/>
      <c r="JUG8" s="0"/>
      <c r="JUH8" s="0"/>
      <c r="JUI8" s="0"/>
      <c r="JUJ8" s="0"/>
      <c r="JUK8" s="0"/>
      <c r="JUL8" s="0"/>
      <c r="JUM8" s="0"/>
      <c r="JUN8" s="0"/>
      <c r="JUO8" s="0"/>
      <c r="JUP8" s="0"/>
      <c r="JUQ8" s="0"/>
      <c r="JUR8" s="0"/>
      <c r="JUS8" s="0"/>
      <c r="JUT8" s="0"/>
      <c r="JUU8" s="0"/>
      <c r="JUV8" s="0"/>
      <c r="JUW8" s="0"/>
      <c r="JUX8" s="0"/>
      <c r="JUY8" s="0"/>
      <c r="JUZ8" s="0"/>
      <c r="JVA8" s="0"/>
      <c r="JVB8" s="0"/>
      <c r="JVC8" s="0"/>
      <c r="JVD8" s="0"/>
      <c r="JVE8" s="0"/>
      <c r="JVF8" s="0"/>
      <c r="JVG8" s="0"/>
      <c r="JVH8" s="0"/>
      <c r="JVI8" s="0"/>
      <c r="JVJ8" s="0"/>
      <c r="JVK8" s="0"/>
      <c r="JVL8" s="0"/>
      <c r="JVM8" s="0"/>
      <c r="JVN8" s="0"/>
      <c r="JVO8" s="0"/>
      <c r="JVP8" s="0"/>
      <c r="JVQ8" s="0"/>
      <c r="JVR8" s="0"/>
      <c r="JVS8" s="0"/>
      <c r="JVT8" s="0"/>
      <c r="JVU8" s="0"/>
      <c r="JVV8" s="0"/>
      <c r="JVW8" s="0"/>
      <c r="JVX8" s="0"/>
      <c r="JVY8" s="0"/>
      <c r="JVZ8" s="0"/>
      <c r="JWA8" s="0"/>
      <c r="JWB8" s="0"/>
      <c r="JWC8" s="0"/>
      <c r="JWD8" s="0"/>
      <c r="JWE8" s="0"/>
      <c r="JWF8" s="0"/>
      <c r="JWG8" s="0"/>
      <c r="JWH8" s="0"/>
      <c r="JWI8" s="0"/>
      <c r="JWJ8" s="0"/>
      <c r="JWK8" s="0"/>
      <c r="JWL8" s="0"/>
      <c r="JWM8" s="0"/>
      <c r="JWN8" s="0"/>
      <c r="JWO8" s="0"/>
      <c r="JWP8" s="0"/>
      <c r="JWQ8" s="0"/>
      <c r="JWR8" s="0"/>
      <c r="JWS8" s="0"/>
      <c r="JWT8" s="0"/>
      <c r="JWU8" s="0"/>
      <c r="JWV8" s="0"/>
      <c r="JWW8" s="0"/>
      <c r="JWX8" s="0"/>
      <c r="JWY8" s="0"/>
      <c r="JWZ8" s="0"/>
      <c r="JXA8" s="0"/>
      <c r="JXB8" s="0"/>
      <c r="JXC8" s="0"/>
      <c r="JXD8" s="0"/>
      <c r="JXE8" s="0"/>
      <c r="JXF8" s="0"/>
      <c r="JXG8" s="0"/>
      <c r="JXH8" s="0"/>
      <c r="JXI8" s="0"/>
      <c r="JXJ8" s="0"/>
      <c r="JXK8" s="0"/>
      <c r="JXL8" s="0"/>
      <c r="JXM8" s="0"/>
      <c r="JXN8" s="0"/>
      <c r="JXO8" s="0"/>
      <c r="JXP8" s="0"/>
      <c r="JXQ8" s="0"/>
      <c r="JXR8" s="0"/>
      <c r="JXS8" s="0"/>
      <c r="JXT8" s="0"/>
      <c r="JXU8" s="0"/>
      <c r="JXV8" s="0"/>
      <c r="JXW8" s="0"/>
      <c r="JXX8" s="0"/>
      <c r="JXY8" s="0"/>
      <c r="JXZ8" s="0"/>
      <c r="JYA8" s="0"/>
      <c r="JYB8" s="0"/>
      <c r="JYC8" s="0"/>
      <c r="JYD8" s="0"/>
      <c r="JYE8" s="0"/>
      <c r="JYF8" s="0"/>
      <c r="JYG8" s="0"/>
      <c r="JYH8" s="0"/>
      <c r="JYI8" s="0"/>
      <c r="JYJ8" s="0"/>
      <c r="JYK8" s="0"/>
      <c r="JYL8" s="0"/>
      <c r="JYM8" s="0"/>
      <c r="JYN8" s="0"/>
      <c r="JYO8" s="0"/>
      <c r="JYP8" s="0"/>
      <c r="JYQ8" s="0"/>
      <c r="JYR8" s="0"/>
      <c r="JYS8" s="0"/>
      <c r="JYT8" s="0"/>
      <c r="JYU8" s="0"/>
      <c r="JYV8" s="0"/>
      <c r="JYW8" s="0"/>
      <c r="JYX8" s="0"/>
      <c r="JYY8" s="0"/>
      <c r="JYZ8" s="0"/>
      <c r="JZA8" s="0"/>
      <c r="JZB8" s="0"/>
      <c r="JZC8" s="0"/>
      <c r="JZD8" s="0"/>
      <c r="JZE8" s="0"/>
      <c r="JZF8" s="0"/>
      <c r="JZG8" s="0"/>
      <c r="JZH8" s="0"/>
      <c r="JZI8" s="0"/>
      <c r="JZJ8" s="0"/>
      <c r="JZK8" s="0"/>
      <c r="JZL8" s="0"/>
      <c r="JZM8" s="0"/>
      <c r="JZN8" s="0"/>
      <c r="JZO8" s="0"/>
      <c r="JZP8" s="0"/>
      <c r="JZQ8" s="0"/>
      <c r="JZR8" s="0"/>
      <c r="JZS8" s="0"/>
      <c r="JZT8" s="0"/>
      <c r="JZU8" s="0"/>
      <c r="JZV8" s="0"/>
      <c r="JZW8" s="0"/>
      <c r="JZX8" s="0"/>
      <c r="JZY8" s="0"/>
      <c r="JZZ8" s="0"/>
      <c r="KAA8" s="0"/>
      <c r="KAB8" s="0"/>
      <c r="KAC8" s="0"/>
      <c r="KAD8" s="0"/>
      <c r="KAE8" s="0"/>
      <c r="KAF8" s="0"/>
      <c r="KAG8" s="0"/>
      <c r="KAH8" s="0"/>
      <c r="KAI8" s="0"/>
      <c r="KAJ8" s="0"/>
      <c r="KAK8" s="0"/>
      <c r="KAL8" s="0"/>
      <c r="KAM8" s="0"/>
      <c r="KAN8" s="0"/>
      <c r="KAO8" s="0"/>
      <c r="KAP8" s="0"/>
      <c r="KAQ8" s="0"/>
      <c r="KAR8" s="0"/>
      <c r="KAS8" s="0"/>
      <c r="KAT8" s="0"/>
      <c r="KAU8" s="0"/>
      <c r="KAV8" s="0"/>
      <c r="KAW8" s="0"/>
      <c r="KAX8" s="0"/>
      <c r="KAY8" s="0"/>
      <c r="KAZ8" s="0"/>
      <c r="KBA8" s="0"/>
      <c r="KBB8" s="0"/>
      <c r="KBC8" s="0"/>
      <c r="KBD8" s="0"/>
      <c r="KBE8" s="0"/>
      <c r="KBF8" s="0"/>
      <c r="KBG8" s="0"/>
      <c r="KBH8" s="0"/>
      <c r="KBI8" s="0"/>
      <c r="KBJ8" s="0"/>
      <c r="KBK8" s="0"/>
      <c r="KBL8" s="0"/>
      <c r="KBM8" s="0"/>
      <c r="KBN8" s="0"/>
      <c r="KBO8" s="0"/>
      <c r="KBP8" s="0"/>
      <c r="KBQ8" s="0"/>
      <c r="KBR8" s="0"/>
      <c r="KBS8" s="0"/>
      <c r="KBT8" s="0"/>
      <c r="KBU8" s="0"/>
      <c r="KBV8" s="0"/>
      <c r="KBW8" s="0"/>
      <c r="KBX8" s="0"/>
      <c r="KBY8" s="0"/>
      <c r="KBZ8" s="0"/>
      <c r="KCA8" s="0"/>
      <c r="KCB8" s="0"/>
      <c r="KCC8" s="0"/>
      <c r="KCD8" s="0"/>
      <c r="KCE8" s="0"/>
      <c r="KCF8" s="0"/>
      <c r="KCG8" s="0"/>
      <c r="KCH8" s="0"/>
      <c r="KCI8" s="0"/>
      <c r="KCJ8" s="0"/>
      <c r="KCK8" s="0"/>
      <c r="KCL8" s="0"/>
      <c r="KCM8" s="0"/>
      <c r="KCN8" s="0"/>
      <c r="KCO8" s="0"/>
      <c r="KCP8" s="0"/>
      <c r="KCQ8" s="0"/>
      <c r="KCR8" s="0"/>
      <c r="KCS8" s="0"/>
      <c r="KCT8" s="0"/>
      <c r="KCU8" s="0"/>
      <c r="KCV8" s="0"/>
      <c r="KCW8" s="0"/>
      <c r="KCX8" s="0"/>
      <c r="KCY8" s="0"/>
      <c r="KCZ8" s="0"/>
      <c r="KDA8" s="0"/>
      <c r="KDB8" s="0"/>
      <c r="KDC8" s="0"/>
      <c r="KDD8" s="0"/>
      <c r="KDE8" s="0"/>
      <c r="KDF8" s="0"/>
      <c r="KDG8" s="0"/>
      <c r="KDH8" s="0"/>
      <c r="KDI8" s="0"/>
      <c r="KDJ8" s="0"/>
      <c r="KDK8" s="0"/>
      <c r="KDL8" s="0"/>
      <c r="KDM8" s="0"/>
      <c r="KDN8" s="0"/>
      <c r="KDO8" s="0"/>
      <c r="KDP8" s="0"/>
      <c r="KDQ8" s="0"/>
      <c r="KDR8" s="0"/>
      <c r="KDS8" s="0"/>
      <c r="KDT8" s="0"/>
      <c r="KDU8" s="0"/>
      <c r="KDV8" s="0"/>
      <c r="KDW8" s="0"/>
      <c r="KDX8" s="0"/>
      <c r="KDY8" s="0"/>
      <c r="KDZ8" s="0"/>
      <c r="KEA8" s="0"/>
      <c r="KEB8" s="0"/>
      <c r="KEC8" s="0"/>
      <c r="KED8" s="0"/>
      <c r="KEE8" s="0"/>
      <c r="KEF8" s="0"/>
      <c r="KEG8" s="0"/>
      <c r="KEH8" s="0"/>
      <c r="KEI8" s="0"/>
      <c r="KEJ8" s="0"/>
      <c r="KEK8" s="0"/>
      <c r="KEL8" s="0"/>
      <c r="KEM8" s="0"/>
      <c r="KEN8" s="0"/>
      <c r="KEO8" s="0"/>
      <c r="KEP8" s="0"/>
      <c r="KEQ8" s="0"/>
      <c r="KER8" s="0"/>
      <c r="KES8" s="0"/>
      <c r="KET8" s="0"/>
      <c r="KEU8" s="0"/>
      <c r="KEV8" s="0"/>
      <c r="KEW8" s="0"/>
      <c r="KEX8" s="0"/>
      <c r="KEY8" s="0"/>
      <c r="KEZ8" s="0"/>
      <c r="KFA8" s="0"/>
      <c r="KFB8" s="0"/>
      <c r="KFC8" s="0"/>
      <c r="KFD8" s="0"/>
      <c r="KFE8" s="0"/>
      <c r="KFF8" s="0"/>
      <c r="KFG8" s="0"/>
      <c r="KFH8" s="0"/>
      <c r="KFI8" s="0"/>
      <c r="KFJ8" s="0"/>
      <c r="KFK8" s="0"/>
      <c r="KFL8" s="0"/>
      <c r="KFM8" s="0"/>
      <c r="KFN8" s="0"/>
      <c r="KFO8" s="0"/>
      <c r="KFP8" s="0"/>
      <c r="KFQ8" s="0"/>
      <c r="KFR8" s="0"/>
      <c r="KFS8" s="0"/>
      <c r="KFT8" s="0"/>
      <c r="KFU8" s="0"/>
      <c r="KFV8" s="0"/>
      <c r="KFW8" s="0"/>
      <c r="KFX8" s="0"/>
      <c r="KFY8" s="0"/>
      <c r="KFZ8" s="0"/>
      <c r="KGA8" s="0"/>
      <c r="KGB8" s="0"/>
      <c r="KGC8" s="0"/>
      <c r="KGD8" s="0"/>
      <c r="KGE8" s="0"/>
      <c r="KGF8" s="0"/>
      <c r="KGG8" s="0"/>
      <c r="KGH8" s="0"/>
      <c r="KGI8" s="0"/>
      <c r="KGJ8" s="0"/>
      <c r="KGK8" s="0"/>
      <c r="KGL8" s="0"/>
      <c r="KGM8" s="0"/>
      <c r="KGN8" s="0"/>
      <c r="KGO8" s="0"/>
      <c r="KGP8" s="0"/>
      <c r="KGQ8" s="0"/>
      <c r="KGR8" s="0"/>
      <c r="KGS8" s="0"/>
      <c r="KGT8" s="0"/>
      <c r="KGU8" s="0"/>
      <c r="KGV8" s="0"/>
      <c r="KGW8" s="0"/>
      <c r="KGX8" s="0"/>
      <c r="KGY8" s="0"/>
      <c r="KGZ8" s="0"/>
      <c r="KHA8" s="0"/>
      <c r="KHB8" s="0"/>
      <c r="KHC8" s="0"/>
      <c r="KHD8" s="0"/>
      <c r="KHE8" s="0"/>
      <c r="KHF8" s="0"/>
      <c r="KHG8" s="0"/>
      <c r="KHH8" s="0"/>
      <c r="KHI8" s="0"/>
      <c r="KHJ8" s="0"/>
      <c r="KHK8" s="0"/>
      <c r="KHL8" s="0"/>
      <c r="KHM8" s="0"/>
      <c r="KHN8" s="0"/>
      <c r="KHO8" s="0"/>
      <c r="KHP8" s="0"/>
      <c r="KHQ8" s="0"/>
      <c r="KHR8" s="0"/>
      <c r="KHS8" s="0"/>
      <c r="KHT8" s="0"/>
      <c r="KHU8" s="0"/>
      <c r="KHV8" s="0"/>
      <c r="KHW8" s="0"/>
      <c r="KHX8" s="0"/>
      <c r="KHY8" s="0"/>
      <c r="KHZ8" s="0"/>
      <c r="KIA8" s="0"/>
      <c r="KIB8" s="0"/>
      <c r="KIC8" s="0"/>
      <c r="KID8" s="0"/>
      <c r="KIE8" s="0"/>
      <c r="KIF8" s="0"/>
      <c r="KIG8" s="0"/>
      <c r="KIH8" s="0"/>
      <c r="KII8" s="0"/>
      <c r="KIJ8" s="0"/>
      <c r="KIK8" s="0"/>
      <c r="KIL8" s="0"/>
      <c r="KIM8" s="0"/>
      <c r="KIN8" s="0"/>
      <c r="KIO8" s="0"/>
      <c r="KIP8" s="0"/>
      <c r="KIQ8" s="0"/>
      <c r="KIR8" s="0"/>
      <c r="KIS8" s="0"/>
      <c r="KIT8" s="0"/>
      <c r="KIU8" s="0"/>
      <c r="KIV8" s="0"/>
      <c r="KIW8" s="0"/>
      <c r="KIX8" s="0"/>
      <c r="KIY8" s="0"/>
      <c r="KIZ8" s="0"/>
      <c r="KJA8" s="0"/>
      <c r="KJB8" s="0"/>
      <c r="KJC8" s="0"/>
      <c r="KJD8" s="0"/>
      <c r="KJE8" s="0"/>
      <c r="KJF8" s="0"/>
      <c r="KJG8" s="0"/>
      <c r="KJH8" s="0"/>
      <c r="KJI8" s="0"/>
      <c r="KJJ8" s="0"/>
      <c r="KJK8" s="0"/>
      <c r="KJL8" s="0"/>
      <c r="KJM8" s="0"/>
      <c r="KJN8" s="0"/>
      <c r="KJO8" s="0"/>
      <c r="KJP8" s="0"/>
      <c r="KJQ8" s="0"/>
      <c r="KJR8" s="0"/>
      <c r="KJS8" s="0"/>
      <c r="KJT8" s="0"/>
      <c r="KJU8" s="0"/>
      <c r="KJV8" s="0"/>
      <c r="KJW8" s="0"/>
      <c r="KJX8" s="0"/>
      <c r="KJY8" s="0"/>
      <c r="KJZ8" s="0"/>
      <c r="KKA8" s="0"/>
      <c r="KKB8" s="0"/>
      <c r="KKC8" s="0"/>
      <c r="KKD8" s="0"/>
      <c r="KKE8" s="0"/>
      <c r="KKF8" s="0"/>
      <c r="KKG8" s="0"/>
      <c r="KKH8" s="0"/>
      <c r="KKI8" s="0"/>
      <c r="KKJ8" s="0"/>
      <c r="KKK8" s="0"/>
      <c r="KKL8" s="0"/>
      <c r="KKM8" s="0"/>
      <c r="KKN8" s="0"/>
      <c r="KKO8" s="0"/>
      <c r="KKP8" s="0"/>
      <c r="KKQ8" s="0"/>
      <c r="KKR8" s="0"/>
      <c r="KKS8" s="0"/>
      <c r="KKT8" s="0"/>
      <c r="KKU8" s="0"/>
      <c r="KKV8" s="0"/>
      <c r="KKW8" s="0"/>
      <c r="KKX8" s="0"/>
      <c r="KKY8" s="0"/>
      <c r="KKZ8" s="0"/>
      <c r="KLA8" s="0"/>
      <c r="KLB8" s="0"/>
      <c r="KLC8" s="0"/>
      <c r="KLD8" s="0"/>
      <c r="KLE8" s="0"/>
      <c r="KLF8" s="0"/>
      <c r="KLG8" s="0"/>
      <c r="KLH8" s="0"/>
      <c r="KLI8" s="0"/>
      <c r="KLJ8" s="0"/>
      <c r="KLK8" s="0"/>
      <c r="KLL8" s="0"/>
      <c r="KLM8" s="0"/>
      <c r="KLN8" s="0"/>
      <c r="KLO8" s="0"/>
      <c r="KLP8" s="0"/>
      <c r="KLQ8" s="0"/>
      <c r="KLR8" s="0"/>
      <c r="KLS8" s="0"/>
      <c r="KLT8" s="0"/>
      <c r="KLU8" s="0"/>
      <c r="KLV8" s="0"/>
      <c r="KLW8" s="0"/>
      <c r="KLX8" s="0"/>
      <c r="KLY8" s="0"/>
      <c r="KLZ8" s="0"/>
      <c r="KMA8" s="0"/>
      <c r="KMB8" s="0"/>
      <c r="KMC8" s="0"/>
      <c r="KMD8" s="0"/>
      <c r="KME8" s="0"/>
      <c r="KMF8" s="0"/>
      <c r="KMG8" s="0"/>
      <c r="KMH8" s="0"/>
      <c r="KMI8" s="0"/>
      <c r="KMJ8" s="0"/>
      <c r="KMK8" s="0"/>
      <c r="KML8" s="0"/>
      <c r="KMM8" s="0"/>
      <c r="KMN8" s="0"/>
      <c r="KMO8" s="0"/>
      <c r="KMP8" s="0"/>
      <c r="KMQ8" s="0"/>
      <c r="KMR8" s="0"/>
      <c r="KMS8" s="0"/>
      <c r="KMT8" s="0"/>
      <c r="KMU8" s="0"/>
      <c r="KMV8" s="0"/>
      <c r="KMW8" s="0"/>
      <c r="KMX8" s="0"/>
      <c r="KMY8" s="0"/>
      <c r="KMZ8" s="0"/>
      <c r="KNA8" s="0"/>
      <c r="KNB8" s="0"/>
      <c r="KNC8" s="0"/>
      <c r="KND8" s="0"/>
      <c r="KNE8" s="0"/>
      <c r="KNF8" s="0"/>
      <c r="KNG8" s="0"/>
      <c r="KNH8" s="0"/>
      <c r="KNI8" s="0"/>
      <c r="KNJ8" s="0"/>
      <c r="KNK8" s="0"/>
      <c r="KNL8" s="0"/>
      <c r="KNM8" s="0"/>
      <c r="KNN8" s="0"/>
      <c r="KNO8" s="0"/>
      <c r="KNP8" s="0"/>
      <c r="KNQ8" s="0"/>
      <c r="KNR8" s="0"/>
      <c r="KNS8" s="0"/>
      <c r="KNT8" s="0"/>
      <c r="KNU8" s="0"/>
      <c r="KNV8" s="0"/>
      <c r="KNW8" s="0"/>
      <c r="KNX8" s="0"/>
      <c r="KNY8" s="0"/>
      <c r="KNZ8" s="0"/>
      <c r="KOA8" s="0"/>
      <c r="KOB8" s="0"/>
      <c r="KOC8" s="0"/>
      <c r="KOD8" s="0"/>
      <c r="KOE8" s="0"/>
      <c r="KOF8" s="0"/>
      <c r="KOG8" s="0"/>
      <c r="KOH8" s="0"/>
      <c r="KOI8" s="0"/>
      <c r="KOJ8" s="0"/>
      <c r="KOK8" s="0"/>
      <c r="KOL8" s="0"/>
      <c r="KOM8" s="0"/>
      <c r="KON8" s="0"/>
      <c r="KOO8" s="0"/>
      <c r="KOP8" s="0"/>
      <c r="KOQ8" s="0"/>
      <c r="KOR8" s="0"/>
      <c r="KOS8" s="0"/>
      <c r="KOT8" s="0"/>
      <c r="KOU8" s="0"/>
      <c r="KOV8" s="0"/>
      <c r="KOW8" s="0"/>
      <c r="KOX8" s="0"/>
      <c r="KOY8" s="0"/>
      <c r="KOZ8" s="0"/>
      <c r="KPA8" s="0"/>
      <c r="KPB8" s="0"/>
      <c r="KPC8" s="0"/>
      <c r="KPD8" s="0"/>
      <c r="KPE8" s="0"/>
      <c r="KPF8" s="0"/>
      <c r="KPG8" s="0"/>
      <c r="KPH8" s="0"/>
      <c r="KPI8" s="0"/>
      <c r="KPJ8" s="0"/>
      <c r="KPK8" s="0"/>
      <c r="KPL8" s="0"/>
      <c r="KPM8" s="0"/>
      <c r="KPN8" s="0"/>
      <c r="KPO8" s="0"/>
      <c r="KPP8" s="0"/>
      <c r="KPQ8" s="0"/>
      <c r="KPR8" s="0"/>
      <c r="KPS8" s="0"/>
      <c r="KPT8" s="0"/>
      <c r="KPU8" s="0"/>
      <c r="KPV8" s="0"/>
      <c r="KPW8" s="0"/>
      <c r="KPX8" s="0"/>
      <c r="KPY8" s="0"/>
      <c r="KPZ8" s="0"/>
      <c r="KQA8" s="0"/>
      <c r="KQB8" s="0"/>
      <c r="KQC8" s="0"/>
      <c r="KQD8" s="0"/>
      <c r="KQE8" s="0"/>
      <c r="KQF8" s="0"/>
      <c r="KQG8" s="0"/>
      <c r="KQH8" s="0"/>
      <c r="KQI8" s="0"/>
      <c r="KQJ8" s="0"/>
      <c r="KQK8" s="0"/>
      <c r="KQL8" s="0"/>
      <c r="KQM8" s="0"/>
      <c r="KQN8" s="0"/>
      <c r="KQO8" s="0"/>
      <c r="KQP8" s="0"/>
      <c r="KQQ8" s="0"/>
      <c r="KQR8" s="0"/>
      <c r="KQS8" s="0"/>
      <c r="KQT8" s="0"/>
      <c r="KQU8" s="0"/>
      <c r="KQV8" s="0"/>
      <c r="KQW8" s="0"/>
      <c r="KQX8" s="0"/>
      <c r="KQY8" s="0"/>
      <c r="KQZ8" s="0"/>
      <c r="KRA8" s="0"/>
      <c r="KRB8" s="0"/>
      <c r="KRC8" s="0"/>
      <c r="KRD8" s="0"/>
      <c r="KRE8" s="0"/>
      <c r="KRF8" s="0"/>
      <c r="KRG8" s="0"/>
      <c r="KRH8" s="0"/>
      <c r="KRI8" s="0"/>
      <c r="KRJ8" s="0"/>
      <c r="KRK8" s="0"/>
      <c r="KRL8" s="0"/>
      <c r="KRM8" s="0"/>
      <c r="KRN8" s="0"/>
      <c r="KRO8" s="0"/>
      <c r="KRP8" s="0"/>
      <c r="KRQ8" s="0"/>
      <c r="KRR8" s="0"/>
      <c r="KRS8" s="0"/>
      <c r="KRT8" s="0"/>
      <c r="KRU8" s="0"/>
      <c r="KRV8" s="0"/>
      <c r="KRW8" s="0"/>
      <c r="KRX8" s="0"/>
      <c r="KRY8" s="0"/>
      <c r="KRZ8" s="0"/>
      <c r="KSA8" s="0"/>
      <c r="KSB8" s="0"/>
      <c r="KSC8" s="0"/>
      <c r="KSD8" s="0"/>
      <c r="KSE8" s="0"/>
      <c r="KSF8" s="0"/>
      <c r="KSG8" s="0"/>
      <c r="KSH8" s="0"/>
      <c r="KSI8" s="0"/>
      <c r="KSJ8" s="0"/>
      <c r="KSK8" s="0"/>
      <c r="KSL8" s="0"/>
      <c r="KSM8" s="0"/>
      <c r="KSN8" s="0"/>
      <c r="KSO8" s="0"/>
      <c r="KSP8" s="0"/>
      <c r="KSQ8" s="0"/>
      <c r="KSR8" s="0"/>
      <c r="KSS8" s="0"/>
      <c r="KST8" s="0"/>
      <c r="KSU8" s="0"/>
      <c r="KSV8" s="0"/>
      <c r="KSW8" s="0"/>
      <c r="KSX8" s="0"/>
      <c r="KSY8" s="0"/>
      <c r="KSZ8" s="0"/>
      <c r="KTA8" s="0"/>
      <c r="KTB8" s="0"/>
      <c r="KTC8" s="0"/>
      <c r="KTD8" s="0"/>
      <c r="KTE8" s="0"/>
      <c r="KTF8" s="0"/>
      <c r="KTG8" s="0"/>
      <c r="KTH8" s="0"/>
      <c r="KTI8" s="0"/>
      <c r="KTJ8" s="0"/>
      <c r="KTK8" s="0"/>
      <c r="KTL8" s="0"/>
      <c r="KTM8" s="0"/>
      <c r="KTN8" s="0"/>
      <c r="KTO8" s="0"/>
      <c r="KTP8" s="0"/>
      <c r="KTQ8" s="0"/>
      <c r="KTR8" s="0"/>
      <c r="KTS8" s="0"/>
      <c r="KTT8" s="0"/>
      <c r="KTU8" s="0"/>
      <c r="KTV8" s="0"/>
      <c r="KTW8" s="0"/>
      <c r="KTX8" s="0"/>
      <c r="KTY8" s="0"/>
      <c r="KTZ8" s="0"/>
      <c r="KUA8" s="0"/>
      <c r="KUB8" s="0"/>
      <c r="KUC8" s="0"/>
      <c r="KUD8" s="0"/>
      <c r="KUE8" s="0"/>
      <c r="KUF8" s="0"/>
      <c r="KUG8" s="0"/>
      <c r="KUH8" s="0"/>
      <c r="KUI8" s="0"/>
      <c r="KUJ8" s="0"/>
      <c r="KUK8" s="0"/>
      <c r="KUL8" s="0"/>
      <c r="KUM8" s="0"/>
      <c r="KUN8" s="0"/>
      <c r="KUO8" s="0"/>
      <c r="KUP8" s="0"/>
      <c r="KUQ8" s="0"/>
      <c r="KUR8" s="0"/>
      <c r="KUS8" s="0"/>
      <c r="KUT8" s="0"/>
      <c r="KUU8" s="0"/>
      <c r="KUV8" s="0"/>
      <c r="KUW8" s="0"/>
      <c r="KUX8" s="0"/>
      <c r="KUY8" s="0"/>
      <c r="KUZ8" s="0"/>
      <c r="KVA8" s="0"/>
      <c r="KVB8" s="0"/>
      <c r="KVC8" s="0"/>
      <c r="KVD8" s="0"/>
      <c r="KVE8" s="0"/>
      <c r="KVF8" s="0"/>
      <c r="KVG8" s="0"/>
      <c r="KVH8" s="0"/>
      <c r="KVI8" s="0"/>
      <c r="KVJ8" s="0"/>
      <c r="KVK8" s="0"/>
      <c r="KVL8" s="0"/>
      <c r="KVM8" s="0"/>
      <c r="KVN8" s="0"/>
      <c r="KVO8" s="0"/>
      <c r="KVP8" s="0"/>
      <c r="KVQ8" s="0"/>
      <c r="KVR8" s="0"/>
      <c r="KVS8" s="0"/>
      <c r="KVT8" s="0"/>
      <c r="KVU8" s="0"/>
      <c r="KVV8" s="0"/>
      <c r="KVW8" s="0"/>
      <c r="KVX8" s="0"/>
      <c r="KVY8" s="0"/>
      <c r="KVZ8" s="0"/>
      <c r="KWA8" s="0"/>
      <c r="KWB8" s="0"/>
      <c r="KWC8" s="0"/>
      <c r="KWD8" s="0"/>
      <c r="KWE8" s="0"/>
      <c r="KWF8" s="0"/>
      <c r="KWG8" s="0"/>
      <c r="KWH8" s="0"/>
      <c r="KWI8" s="0"/>
      <c r="KWJ8" s="0"/>
      <c r="KWK8" s="0"/>
      <c r="KWL8" s="0"/>
      <c r="KWM8" s="0"/>
      <c r="KWN8" s="0"/>
      <c r="KWO8" s="0"/>
      <c r="KWP8" s="0"/>
      <c r="KWQ8" s="0"/>
      <c r="KWR8" s="0"/>
      <c r="KWS8" s="0"/>
      <c r="KWT8" s="0"/>
      <c r="KWU8" s="0"/>
      <c r="KWV8" s="0"/>
      <c r="KWW8" s="0"/>
      <c r="KWX8" s="0"/>
      <c r="KWY8" s="0"/>
      <c r="KWZ8" s="0"/>
      <c r="KXA8" s="0"/>
      <c r="KXB8" s="0"/>
      <c r="KXC8" s="0"/>
      <c r="KXD8" s="0"/>
      <c r="KXE8" s="0"/>
      <c r="KXF8" s="0"/>
      <c r="KXG8" s="0"/>
      <c r="KXH8" s="0"/>
      <c r="KXI8" s="0"/>
      <c r="KXJ8" s="0"/>
      <c r="KXK8" s="0"/>
      <c r="KXL8" s="0"/>
      <c r="KXM8" s="0"/>
      <c r="KXN8" s="0"/>
      <c r="KXO8" s="0"/>
      <c r="KXP8" s="0"/>
      <c r="KXQ8" s="0"/>
      <c r="KXR8" s="0"/>
      <c r="KXS8" s="0"/>
      <c r="KXT8" s="0"/>
      <c r="KXU8" s="0"/>
      <c r="KXV8" s="0"/>
      <c r="KXW8" s="0"/>
      <c r="KXX8" s="0"/>
      <c r="KXY8" s="0"/>
      <c r="KXZ8" s="0"/>
      <c r="KYA8" s="0"/>
      <c r="KYB8" s="0"/>
      <c r="KYC8" s="0"/>
      <c r="KYD8" s="0"/>
      <c r="KYE8" s="0"/>
      <c r="KYF8" s="0"/>
      <c r="KYG8" s="0"/>
      <c r="KYH8" s="0"/>
      <c r="KYI8" s="0"/>
      <c r="KYJ8" s="0"/>
      <c r="KYK8" s="0"/>
      <c r="KYL8" s="0"/>
      <c r="KYM8" s="0"/>
      <c r="KYN8" s="0"/>
      <c r="KYO8" s="0"/>
      <c r="KYP8" s="0"/>
      <c r="KYQ8" s="0"/>
      <c r="KYR8" s="0"/>
      <c r="KYS8" s="0"/>
      <c r="KYT8" s="0"/>
      <c r="KYU8" s="0"/>
      <c r="KYV8" s="0"/>
      <c r="KYW8" s="0"/>
      <c r="KYX8" s="0"/>
      <c r="KYY8" s="0"/>
      <c r="KYZ8" s="0"/>
      <c r="KZA8" s="0"/>
      <c r="KZB8" s="0"/>
      <c r="KZC8" s="0"/>
      <c r="KZD8" s="0"/>
      <c r="KZE8" s="0"/>
      <c r="KZF8" s="0"/>
      <c r="KZG8" s="0"/>
      <c r="KZH8" s="0"/>
      <c r="KZI8" s="0"/>
      <c r="KZJ8" s="0"/>
      <c r="KZK8" s="0"/>
      <c r="KZL8" s="0"/>
      <c r="KZM8" s="0"/>
      <c r="KZN8" s="0"/>
      <c r="KZO8" s="0"/>
      <c r="KZP8" s="0"/>
      <c r="KZQ8" s="0"/>
      <c r="KZR8" s="0"/>
      <c r="KZS8" s="0"/>
      <c r="KZT8" s="0"/>
      <c r="KZU8" s="0"/>
      <c r="KZV8" s="0"/>
      <c r="KZW8" s="0"/>
      <c r="KZX8" s="0"/>
      <c r="KZY8" s="0"/>
      <c r="KZZ8" s="0"/>
      <c r="LAA8" s="0"/>
      <c r="LAB8" s="0"/>
      <c r="LAC8" s="0"/>
      <c r="LAD8" s="0"/>
      <c r="LAE8" s="0"/>
      <c r="LAF8" s="0"/>
      <c r="LAG8" s="0"/>
      <c r="LAH8" s="0"/>
      <c r="LAI8" s="0"/>
      <c r="LAJ8" s="0"/>
      <c r="LAK8" s="0"/>
      <c r="LAL8" s="0"/>
      <c r="LAM8" s="0"/>
      <c r="LAN8" s="0"/>
      <c r="LAO8" s="0"/>
      <c r="LAP8" s="0"/>
      <c r="LAQ8" s="0"/>
      <c r="LAR8" s="0"/>
      <c r="LAS8" s="0"/>
      <c r="LAT8" s="0"/>
      <c r="LAU8" s="0"/>
      <c r="LAV8" s="0"/>
      <c r="LAW8" s="0"/>
      <c r="LAX8" s="0"/>
      <c r="LAY8" s="0"/>
      <c r="LAZ8" s="0"/>
      <c r="LBA8" s="0"/>
      <c r="LBB8" s="0"/>
      <c r="LBC8" s="0"/>
      <c r="LBD8" s="0"/>
      <c r="LBE8" s="0"/>
      <c r="LBF8" s="0"/>
      <c r="LBG8" s="0"/>
      <c r="LBH8" s="0"/>
      <c r="LBI8" s="0"/>
      <c r="LBJ8" s="0"/>
      <c r="LBK8" s="0"/>
      <c r="LBL8" s="0"/>
      <c r="LBM8" s="0"/>
      <c r="LBN8" s="0"/>
      <c r="LBO8" s="0"/>
      <c r="LBP8" s="0"/>
      <c r="LBQ8" s="0"/>
      <c r="LBR8" s="0"/>
      <c r="LBS8" s="0"/>
      <c r="LBT8" s="0"/>
      <c r="LBU8" s="0"/>
      <c r="LBV8" s="0"/>
      <c r="LBW8" s="0"/>
      <c r="LBX8" s="0"/>
      <c r="LBY8" s="0"/>
      <c r="LBZ8" s="0"/>
      <c r="LCA8" s="0"/>
      <c r="LCB8" s="0"/>
      <c r="LCC8" s="0"/>
      <c r="LCD8" s="0"/>
      <c r="LCE8" s="0"/>
      <c r="LCF8" s="0"/>
      <c r="LCG8" s="0"/>
      <c r="LCH8" s="0"/>
      <c r="LCI8" s="0"/>
      <c r="LCJ8" s="0"/>
      <c r="LCK8" s="0"/>
      <c r="LCL8" s="0"/>
      <c r="LCM8" s="0"/>
      <c r="LCN8" s="0"/>
      <c r="LCO8" s="0"/>
      <c r="LCP8" s="0"/>
      <c r="LCQ8" s="0"/>
      <c r="LCR8" s="0"/>
      <c r="LCS8" s="0"/>
      <c r="LCT8" s="0"/>
      <c r="LCU8" s="0"/>
      <c r="LCV8" s="0"/>
      <c r="LCW8" s="0"/>
      <c r="LCX8" s="0"/>
      <c r="LCY8" s="0"/>
      <c r="LCZ8" s="0"/>
      <c r="LDA8" s="0"/>
      <c r="LDB8" s="0"/>
      <c r="LDC8" s="0"/>
      <c r="LDD8" s="0"/>
      <c r="LDE8" s="0"/>
      <c r="LDF8" s="0"/>
      <c r="LDG8" s="0"/>
      <c r="LDH8" s="0"/>
      <c r="LDI8" s="0"/>
      <c r="LDJ8" s="0"/>
      <c r="LDK8" s="0"/>
      <c r="LDL8" s="0"/>
      <c r="LDM8" s="0"/>
      <c r="LDN8" s="0"/>
      <c r="LDO8" s="0"/>
      <c r="LDP8" s="0"/>
      <c r="LDQ8" s="0"/>
      <c r="LDR8" s="0"/>
      <c r="LDS8" s="0"/>
      <c r="LDT8" s="0"/>
      <c r="LDU8" s="0"/>
      <c r="LDV8" s="0"/>
      <c r="LDW8" s="0"/>
      <c r="LDX8" s="0"/>
      <c r="LDY8" s="0"/>
      <c r="LDZ8" s="0"/>
      <c r="LEA8" s="0"/>
      <c r="LEB8" s="0"/>
      <c r="LEC8" s="0"/>
      <c r="LED8" s="0"/>
      <c r="LEE8" s="0"/>
      <c r="LEF8" s="0"/>
      <c r="LEG8" s="0"/>
      <c r="LEH8" s="0"/>
      <c r="LEI8" s="0"/>
      <c r="LEJ8" s="0"/>
      <c r="LEK8" s="0"/>
      <c r="LEL8" s="0"/>
      <c r="LEM8" s="0"/>
      <c r="LEN8" s="0"/>
      <c r="LEO8" s="0"/>
      <c r="LEP8" s="0"/>
      <c r="LEQ8" s="0"/>
      <c r="LER8" s="0"/>
      <c r="LES8" s="0"/>
      <c r="LET8" s="0"/>
      <c r="LEU8" s="0"/>
      <c r="LEV8" s="0"/>
      <c r="LEW8" s="0"/>
      <c r="LEX8" s="0"/>
      <c r="LEY8" s="0"/>
      <c r="LEZ8" s="0"/>
      <c r="LFA8" s="0"/>
      <c r="LFB8" s="0"/>
      <c r="LFC8" s="0"/>
      <c r="LFD8" s="0"/>
      <c r="LFE8" s="0"/>
      <c r="LFF8" s="0"/>
      <c r="LFG8" s="0"/>
      <c r="LFH8" s="0"/>
      <c r="LFI8" s="0"/>
      <c r="LFJ8" s="0"/>
      <c r="LFK8" s="0"/>
      <c r="LFL8" s="0"/>
      <c r="LFM8" s="0"/>
      <c r="LFN8" s="0"/>
      <c r="LFO8" s="0"/>
      <c r="LFP8" s="0"/>
      <c r="LFQ8" s="0"/>
      <c r="LFR8" s="0"/>
      <c r="LFS8" s="0"/>
      <c r="LFT8" s="0"/>
      <c r="LFU8" s="0"/>
      <c r="LFV8" s="0"/>
      <c r="LFW8" s="0"/>
      <c r="LFX8" s="0"/>
      <c r="LFY8" s="0"/>
      <c r="LFZ8" s="0"/>
      <c r="LGA8" s="0"/>
      <c r="LGB8" s="0"/>
      <c r="LGC8" s="0"/>
      <c r="LGD8" s="0"/>
      <c r="LGE8" s="0"/>
      <c r="LGF8" s="0"/>
      <c r="LGG8" s="0"/>
      <c r="LGH8" s="0"/>
      <c r="LGI8" s="0"/>
      <c r="LGJ8" s="0"/>
      <c r="LGK8" s="0"/>
      <c r="LGL8" s="0"/>
      <c r="LGM8" s="0"/>
      <c r="LGN8" s="0"/>
      <c r="LGO8" s="0"/>
      <c r="LGP8" s="0"/>
      <c r="LGQ8" s="0"/>
      <c r="LGR8" s="0"/>
      <c r="LGS8" s="0"/>
      <c r="LGT8" s="0"/>
      <c r="LGU8" s="0"/>
      <c r="LGV8" s="0"/>
      <c r="LGW8" s="0"/>
      <c r="LGX8" s="0"/>
      <c r="LGY8" s="0"/>
      <c r="LGZ8" s="0"/>
      <c r="LHA8" s="0"/>
      <c r="LHB8" s="0"/>
      <c r="LHC8" s="0"/>
      <c r="LHD8" s="0"/>
      <c r="LHE8" s="0"/>
      <c r="LHF8" s="0"/>
      <c r="LHG8" s="0"/>
      <c r="LHH8" s="0"/>
      <c r="LHI8" s="0"/>
      <c r="LHJ8" s="0"/>
      <c r="LHK8" s="0"/>
      <c r="LHL8" s="0"/>
      <c r="LHM8" s="0"/>
      <c r="LHN8" s="0"/>
      <c r="LHO8" s="0"/>
      <c r="LHP8" s="0"/>
      <c r="LHQ8" s="0"/>
      <c r="LHR8" s="0"/>
      <c r="LHS8" s="0"/>
      <c r="LHT8" s="0"/>
      <c r="LHU8" s="0"/>
      <c r="LHV8" s="0"/>
      <c r="LHW8" s="0"/>
      <c r="LHX8" s="0"/>
      <c r="LHY8" s="0"/>
      <c r="LHZ8" s="0"/>
      <c r="LIA8" s="0"/>
      <c r="LIB8" s="0"/>
      <c r="LIC8" s="0"/>
      <c r="LID8" s="0"/>
      <c r="LIE8" s="0"/>
      <c r="LIF8" s="0"/>
      <c r="LIG8" s="0"/>
      <c r="LIH8" s="0"/>
      <c r="LII8" s="0"/>
      <c r="LIJ8" s="0"/>
      <c r="LIK8" s="0"/>
      <c r="LIL8" s="0"/>
      <c r="LIM8" s="0"/>
      <c r="LIN8" s="0"/>
      <c r="LIO8" s="0"/>
      <c r="LIP8" s="0"/>
      <c r="LIQ8" s="0"/>
      <c r="LIR8" s="0"/>
      <c r="LIS8" s="0"/>
      <c r="LIT8" s="0"/>
      <c r="LIU8" s="0"/>
      <c r="LIV8" s="0"/>
      <c r="LIW8" s="0"/>
      <c r="LIX8" s="0"/>
      <c r="LIY8" s="0"/>
      <c r="LIZ8" s="0"/>
      <c r="LJA8" s="0"/>
      <c r="LJB8" s="0"/>
      <c r="LJC8" s="0"/>
      <c r="LJD8" s="0"/>
      <c r="LJE8" s="0"/>
      <c r="LJF8" s="0"/>
      <c r="LJG8" s="0"/>
      <c r="LJH8" s="0"/>
      <c r="LJI8" s="0"/>
      <c r="LJJ8" s="0"/>
      <c r="LJK8" s="0"/>
      <c r="LJL8" s="0"/>
      <c r="LJM8" s="0"/>
      <c r="LJN8" s="0"/>
      <c r="LJO8" s="0"/>
      <c r="LJP8" s="0"/>
      <c r="LJQ8" s="0"/>
      <c r="LJR8" s="0"/>
      <c r="LJS8" s="0"/>
      <c r="LJT8" s="0"/>
      <c r="LJU8" s="0"/>
      <c r="LJV8" s="0"/>
      <c r="LJW8" s="0"/>
      <c r="LJX8" s="0"/>
      <c r="LJY8" s="0"/>
      <c r="LJZ8" s="0"/>
      <c r="LKA8" s="0"/>
      <c r="LKB8" s="0"/>
      <c r="LKC8" s="0"/>
      <c r="LKD8" s="0"/>
      <c r="LKE8" s="0"/>
      <c r="LKF8" s="0"/>
      <c r="LKG8" s="0"/>
      <c r="LKH8" s="0"/>
      <c r="LKI8" s="0"/>
      <c r="LKJ8" s="0"/>
      <c r="LKK8" s="0"/>
      <c r="LKL8" s="0"/>
      <c r="LKM8" s="0"/>
      <c r="LKN8" s="0"/>
      <c r="LKO8" s="0"/>
      <c r="LKP8" s="0"/>
      <c r="LKQ8" s="0"/>
      <c r="LKR8" s="0"/>
      <c r="LKS8" s="0"/>
      <c r="LKT8" s="0"/>
      <c r="LKU8" s="0"/>
      <c r="LKV8" s="0"/>
      <c r="LKW8" s="0"/>
      <c r="LKX8" s="0"/>
      <c r="LKY8" s="0"/>
      <c r="LKZ8" s="0"/>
      <c r="LLA8" s="0"/>
      <c r="LLB8" s="0"/>
      <c r="LLC8" s="0"/>
      <c r="LLD8" s="0"/>
      <c r="LLE8" s="0"/>
      <c r="LLF8" s="0"/>
      <c r="LLG8" s="0"/>
      <c r="LLH8" s="0"/>
      <c r="LLI8" s="0"/>
      <c r="LLJ8" s="0"/>
      <c r="LLK8" s="0"/>
      <c r="LLL8" s="0"/>
      <c r="LLM8" s="0"/>
      <c r="LLN8" s="0"/>
      <c r="LLO8" s="0"/>
      <c r="LLP8" s="0"/>
      <c r="LLQ8" s="0"/>
      <c r="LLR8" s="0"/>
      <c r="LLS8" s="0"/>
      <c r="LLT8" s="0"/>
      <c r="LLU8" s="0"/>
      <c r="LLV8" s="0"/>
      <c r="LLW8" s="0"/>
      <c r="LLX8" s="0"/>
      <c r="LLY8" s="0"/>
      <c r="LLZ8" s="0"/>
      <c r="LMA8" s="0"/>
      <c r="LMB8" s="0"/>
      <c r="LMC8" s="0"/>
      <c r="LMD8" s="0"/>
      <c r="LME8" s="0"/>
      <c r="LMF8" s="0"/>
      <c r="LMG8" s="0"/>
      <c r="LMH8" s="0"/>
      <c r="LMI8" s="0"/>
      <c r="LMJ8" s="0"/>
      <c r="LMK8" s="0"/>
      <c r="LML8" s="0"/>
      <c r="LMM8" s="0"/>
      <c r="LMN8" s="0"/>
      <c r="LMO8" s="0"/>
      <c r="LMP8" s="0"/>
      <c r="LMQ8" s="0"/>
      <c r="LMR8" s="0"/>
      <c r="LMS8" s="0"/>
      <c r="LMT8" s="0"/>
      <c r="LMU8" s="0"/>
      <c r="LMV8" s="0"/>
      <c r="LMW8" s="0"/>
      <c r="LMX8" s="0"/>
      <c r="LMY8" s="0"/>
      <c r="LMZ8" s="0"/>
      <c r="LNA8" s="0"/>
      <c r="LNB8" s="0"/>
      <c r="LNC8" s="0"/>
      <c r="LND8" s="0"/>
      <c r="LNE8" s="0"/>
      <c r="LNF8" s="0"/>
      <c r="LNG8" s="0"/>
      <c r="LNH8" s="0"/>
      <c r="LNI8" s="0"/>
      <c r="LNJ8" s="0"/>
      <c r="LNK8" s="0"/>
      <c r="LNL8" s="0"/>
      <c r="LNM8" s="0"/>
      <c r="LNN8" s="0"/>
      <c r="LNO8" s="0"/>
      <c r="LNP8" s="0"/>
      <c r="LNQ8" s="0"/>
      <c r="LNR8" s="0"/>
      <c r="LNS8" s="0"/>
      <c r="LNT8" s="0"/>
      <c r="LNU8" s="0"/>
      <c r="LNV8" s="0"/>
      <c r="LNW8" s="0"/>
      <c r="LNX8" s="0"/>
      <c r="LNY8" s="0"/>
      <c r="LNZ8" s="0"/>
      <c r="LOA8" s="0"/>
      <c r="LOB8" s="0"/>
      <c r="LOC8" s="0"/>
      <c r="LOD8" s="0"/>
      <c r="LOE8" s="0"/>
      <c r="LOF8" s="0"/>
      <c r="LOG8" s="0"/>
      <c r="LOH8" s="0"/>
      <c r="LOI8" s="0"/>
      <c r="LOJ8" s="0"/>
      <c r="LOK8" s="0"/>
      <c r="LOL8" s="0"/>
      <c r="LOM8" s="0"/>
      <c r="LON8" s="0"/>
      <c r="LOO8" s="0"/>
      <c r="LOP8" s="0"/>
      <c r="LOQ8" s="0"/>
      <c r="LOR8" s="0"/>
      <c r="LOS8" s="0"/>
      <c r="LOT8" s="0"/>
      <c r="LOU8" s="0"/>
      <c r="LOV8" s="0"/>
      <c r="LOW8" s="0"/>
      <c r="LOX8" s="0"/>
      <c r="LOY8" s="0"/>
      <c r="LOZ8" s="0"/>
      <c r="LPA8" s="0"/>
      <c r="LPB8" s="0"/>
      <c r="LPC8" s="0"/>
      <c r="LPD8" s="0"/>
      <c r="LPE8" s="0"/>
      <c r="LPF8" s="0"/>
      <c r="LPG8" s="0"/>
      <c r="LPH8" s="0"/>
      <c r="LPI8" s="0"/>
      <c r="LPJ8" s="0"/>
      <c r="LPK8" s="0"/>
      <c r="LPL8" s="0"/>
      <c r="LPM8" s="0"/>
      <c r="LPN8" s="0"/>
      <c r="LPO8" s="0"/>
      <c r="LPP8" s="0"/>
      <c r="LPQ8" s="0"/>
      <c r="LPR8" s="0"/>
      <c r="LPS8" s="0"/>
      <c r="LPT8" s="0"/>
      <c r="LPU8" s="0"/>
      <c r="LPV8" s="0"/>
      <c r="LPW8" s="0"/>
      <c r="LPX8" s="0"/>
      <c r="LPY8" s="0"/>
      <c r="LPZ8" s="0"/>
      <c r="LQA8" s="0"/>
      <c r="LQB8" s="0"/>
      <c r="LQC8" s="0"/>
      <c r="LQD8" s="0"/>
      <c r="LQE8" s="0"/>
      <c r="LQF8" s="0"/>
      <c r="LQG8" s="0"/>
      <c r="LQH8" s="0"/>
      <c r="LQI8" s="0"/>
      <c r="LQJ8" s="0"/>
      <c r="LQK8" s="0"/>
      <c r="LQL8" s="0"/>
      <c r="LQM8" s="0"/>
      <c r="LQN8" s="0"/>
      <c r="LQO8" s="0"/>
      <c r="LQP8" s="0"/>
      <c r="LQQ8" s="0"/>
      <c r="LQR8" s="0"/>
      <c r="LQS8" s="0"/>
      <c r="LQT8" s="0"/>
      <c r="LQU8" s="0"/>
      <c r="LQV8" s="0"/>
      <c r="LQW8" s="0"/>
      <c r="LQX8" s="0"/>
      <c r="LQY8" s="0"/>
      <c r="LQZ8" s="0"/>
      <c r="LRA8" s="0"/>
      <c r="LRB8" s="0"/>
      <c r="LRC8" s="0"/>
      <c r="LRD8" s="0"/>
      <c r="LRE8" s="0"/>
      <c r="LRF8" s="0"/>
      <c r="LRG8" s="0"/>
      <c r="LRH8" s="0"/>
      <c r="LRI8" s="0"/>
      <c r="LRJ8" s="0"/>
      <c r="LRK8" s="0"/>
      <c r="LRL8" s="0"/>
      <c r="LRM8" s="0"/>
      <c r="LRN8" s="0"/>
      <c r="LRO8" s="0"/>
      <c r="LRP8" s="0"/>
      <c r="LRQ8" s="0"/>
      <c r="LRR8" s="0"/>
      <c r="LRS8" s="0"/>
      <c r="LRT8" s="0"/>
      <c r="LRU8" s="0"/>
      <c r="LRV8" s="0"/>
      <c r="LRW8" s="0"/>
      <c r="LRX8" s="0"/>
      <c r="LRY8" s="0"/>
      <c r="LRZ8" s="0"/>
      <c r="LSA8" s="0"/>
      <c r="LSB8" s="0"/>
      <c r="LSC8" s="0"/>
      <c r="LSD8" s="0"/>
      <c r="LSE8" s="0"/>
      <c r="LSF8" s="0"/>
      <c r="LSG8" s="0"/>
      <c r="LSH8" s="0"/>
      <c r="LSI8" s="0"/>
      <c r="LSJ8" s="0"/>
      <c r="LSK8" s="0"/>
      <c r="LSL8" s="0"/>
      <c r="LSM8" s="0"/>
      <c r="LSN8" s="0"/>
      <c r="LSO8" s="0"/>
      <c r="LSP8" s="0"/>
      <c r="LSQ8" s="0"/>
      <c r="LSR8" s="0"/>
      <c r="LSS8" s="0"/>
      <c r="LST8" s="0"/>
      <c r="LSU8" s="0"/>
      <c r="LSV8" s="0"/>
      <c r="LSW8" s="0"/>
      <c r="LSX8" s="0"/>
      <c r="LSY8" s="0"/>
      <c r="LSZ8" s="0"/>
      <c r="LTA8" s="0"/>
      <c r="LTB8" s="0"/>
      <c r="LTC8" s="0"/>
      <c r="LTD8" s="0"/>
      <c r="LTE8" s="0"/>
      <c r="LTF8" s="0"/>
      <c r="LTG8" s="0"/>
      <c r="LTH8" s="0"/>
      <c r="LTI8" s="0"/>
      <c r="LTJ8" s="0"/>
      <c r="LTK8" s="0"/>
      <c r="LTL8" s="0"/>
      <c r="LTM8" s="0"/>
      <c r="LTN8" s="0"/>
      <c r="LTO8" s="0"/>
      <c r="LTP8" s="0"/>
      <c r="LTQ8" s="0"/>
      <c r="LTR8" s="0"/>
      <c r="LTS8" s="0"/>
      <c r="LTT8" s="0"/>
      <c r="LTU8" s="0"/>
      <c r="LTV8" s="0"/>
      <c r="LTW8" s="0"/>
      <c r="LTX8" s="0"/>
      <c r="LTY8" s="0"/>
      <c r="LTZ8" s="0"/>
      <c r="LUA8" s="0"/>
      <c r="LUB8" s="0"/>
      <c r="LUC8" s="0"/>
      <c r="LUD8" s="0"/>
      <c r="LUE8" s="0"/>
      <c r="LUF8" s="0"/>
      <c r="LUG8" s="0"/>
      <c r="LUH8" s="0"/>
      <c r="LUI8" s="0"/>
      <c r="LUJ8" s="0"/>
      <c r="LUK8" s="0"/>
      <c r="LUL8" s="0"/>
      <c r="LUM8" s="0"/>
      <c r="LUN8" s="0"/>
      <c r="LUO8" s="0"/>
      <c r="LUP8" s="0"/>
      <c r="LUQ8" s="0"/>
      <c r="LUR8" s="0"/>
      <c r="LUS8" s="0"/>
      <c r="LUT8" s="0"/>
      <c r="LUU8" s="0"/>
      <c r="LUV8" s="0"/>
      <c r="LUW8" s="0"/>
      <c r="LUX8" s="0"/>
      <c r="LUY8" s="0"/>
      <c r="LUZ8" s="0"/>
      <c r="LVA8" s="0"/>
      <c r="LVB8" s="0"/>
      <c r="LVC8" s="0"/>
      <c r="LVD8" s="0"/>
      <c r="LVE8" s="0"/>
      <c r="LVF8" s="0"/>
      <c r="LVG8" s="0"/>
      <c r="LVH8" s="0"/>
      <c r="LVI8" s="0"/>
      <c r="LVJ8" s="0"/>
      <c r="LVK8" s="0"/>
      <c r="LVL8" s="0"/>
      <c r="LVM8" s="0"/>
      <c r="LVN8" s="0"/>
      <c r="LVO8" s="0"/>
      <c r="LVP8" s="0"/>
      <c r="LVQ8" s="0"/>
      <c r="LVR8" s="0"/>
      <c r="LVS8" s="0"/>
      <c r="LVT8" s="0"/>
      <c r="LVU8" s="0"/>
      <c r="LVV8" s="0"/>
      <c r="LVW8" s="0"/>
      <c r="LVX8" s="0"/>
      <c r="LVY8" s="0"/>
      <c r="LVZ8" s="0"/>
      <c r="LWA8" s="0"/>
      <c r="LWB8" s="0"/>
      <c r="LWC8" s="0"/>
      <c r="LWD8" s="0"/>
      <c r="LWE8" s="0"/>
      <c r="LWF8" s="0"/>
      <c r="LWG8" s="0"/>
      <c r="LWH8" s="0"/>
      <c r="LWI8" s="0"/>
      <c r="LWJ8" s="0"/>
      <c r="LWK8" s="0"/>
      <c r="LWL8" s="0"/>
      <c r="LWM8" s="0"/>
      <c r="LWN8" s="0"/>
      <c r="LWO8" s="0"/>
      <c r="LWP8" s="0"/>
      <c r="LWQ8" s="0"/>
      <c r="LWR8" s="0"/>
      <c r="LWS8" s="0"/>
      <c r="LWT8" s="0"/>
      <c r="LWU8" s="0"/>
      <c r="LWV8" s="0"/>
      <c r="LWW8" s="0"/>
      <c r="LWX8" s="0"/>
      <c r="LWY8" s="0"/>
      <c r="LWZ8" s="0"/>
      <c r="LXA8" s="0"/>
      <c r="LXB8" s="0"/>
      <c r="LXC8" s="0"/>
      <c r="LXD8" s="0"/>
      <c r="LXE8" s="0"/>
      <c r="LXF8" s="0"/>
      <c r="LXG8" s="0"/>
      <c r="LXH8" s="0"/>
      <c r="LXI8" s="0"/>
      <c r="LXJ8" s="0"/>
      <c r="LXK8" s="0"/>
      <c r="LXL8" s="0"/>
      <c r="LXM8" s="0"/>
      <c r="LXN8" s="0"/>
      <c r="LXO8" s="0"/>
      <c r="LXP8" s="0"/>
      <c r="LXQ8" s="0"/>
      <c r="LXR8" s="0"/>
      <c r="LXS8" s="0"/>
      <c r="LXT8" s="0"/>
      <c r="LXU8" s="0"/>
      <c r="LXV8" s="0"/>
      <c r="LXW8" s="0"/>
      <c r="LXX8" s="0"/>
      <c r="LXY8" s="0"/>
      <c r="LXZ8" s="0"/>
      <c r="LYA8" s="0"/>
      <c r="LYB8" s="0"/>
      <c r="LYC8" s="0"/>
      <c r="LYD8" s="0"/>
      <c r="LYE8" s="0"/>
      <c r="LYF8" s="0"/>
      <c r="LYG8" s="0"/>
      <c r="LYH8" s="0"/>
      <c r="LYI8" s="0"/>
      <c r="LYJ8" s="0"/>
      <c r="LYK8" s="0"/>
      <c r="LYL8" s="0"/>
      <c r="LYM8" s="0"/>
      <c r="LYN8" s="0"/>
      <c r="LYO8" s="0"/>
      <c r="LYP8" s="0"/>
      <c r="LYQ8" s="0"/>
      <c r="LYR8" s="0"/>
      <c r="LYS8" s="0"/>
      <c r="LYT8" s="0"/>
      <c r="LYU8" s="0"/>
      <c r="LYV8" s="0"/>
      <c r="LYW8" s="0"/>
      <c r="LYX8" s="0"/>
      <c r="LYY8" s="0"/>
      <c r="LYZ8" s="0"/>
      <c r="LZA8" s="0"/>
      <c r="LZB8" s="0"/>
      <c r="LZC8" s="0"/>
      <c r="LZD8" s="0"/>
      <c r="LZE8" s="0"/>
      <c r="LZF8" s="0"/>
      <c r="LZG8" s="0"/>
      <c r="LZH8" s="0"/>
      <c r="LZI8" s="0"/>
      <c r="LZJ8" s="0"/>
      <c r="LZK8" s="0"/>
      <c r="LZL8" s="0"/>
      <c r="LZM8" s="0"/>
      <c r="LZN8" s="0"/>
      <c r="LZO8" s="0"/>
      <c r="LZP8" s="0"/>
      <c r="LZQ8" s="0"/>
      <c r="LZR8" s="0"/>
      <c r="LZS8" s="0"/>
      <c r="LZT8" s="0"/>
      <c r="LZU8" s="0"/>
      <c r="LZV8" s="0"/>
      <c r="LZW8" s="0"/>
      <c r="LZX8" s="0"/>
      <c r="LZY8" s="0"/>
      <c r="LZZ8" s="0"/>
      <c r="MAA8" s="0"/>
      <c r="MAB8" s="0"/>
      <c r="MAC8" s="0"/>
      <c r="MAD8" s="0"/>
      <c r="MAE8" s="0"/>
      <c r="MAF8" s="0"/>
      <c r="MAG8" s="0"/>
      <c r="MAH8" s="0"/>
      <c r="MAI8" s="0"/>
      <c r="MAJ8" s="0"/>
      <c r="MAK8" s="0"/>
      <c r="MAL8" s="0"/>
      <c r="MAM8" s="0"/>
      <c r="MAN8" s="0"/>
      <c r="MAO8" s="0"/>
      <c r="MAP8" s="0"/>
      <c r="MAQ8" s="0"/>
      <c r="MAR8" s="0"/>
      <c r="MAS8" s="0"/>
      <c r="MAT8" s="0"/>
      <c r="MAU8" s="0"/>
      <c r="MAV8" s="0"/>
      <c r="MAW8" s="0"/>
      <c r="MAX8" s="0"/>
      <c r="MAY8" s="0"/>
      <c r="MAZ8" s="0"/>
      <c r="MBA8" s="0"/>
      <c r="MBB8" s="0"/>
      <c r="MBC8" s="0"/>
      <c r="MBD8" s="0"/>
      <c r="MBE8" s="0"/>
      <c r="MBF8" s="0"/>
      <c r="MBG8" s="0"/>
      <c r="MBH8" s="0"/>
      <c r="MBI8" s="0"/>
      <c r="MBJ8" s="0"/>
      <c r="MBK8" s="0"/>
      <c r="MBL8" s="0"/>
      <c r="MBM8" s="0"/>
      <c r="MBN8" s="0"/>
      <c r="MBO8" s="0"/>
      <c r="MBP8" s="0"/>
      <c r="MBQ8" s="0"/>
      <c r="MBR8" s="0"/>
      <c r="MBS8" s="0"/>
      <c r="MBT8" s="0"/>
      <c r="MBU8" s="0"/>
      <c r="MBV8" s="0"/>
      <c r="MBW8" s="0"/>
      <c r="MBX8" s="0"/>
      <c r="MBY8" s="0"/>
      <c r="MBZ8" s="0"/>
      <c r="MCA8" s="0"/>
      <c r="MCB8" s="0"/>
      <c r="MCC8" s="0"/>
      <c r="MCD8" s="0"/>
      <c r="MCE8" s="0"/>
      <c r="MCF8" s="0"/>
      <c r="MCG8" s="0"/>
      <c r="MCH8" s="0"/>
      <c r="MCI8" s="0"/>
      <c r="MCJ8" s="0"/>
      <c r="MCK8" s="0"/>
      <c r="MCL8" s="0"/>
      <c r="MCM8" s="0"/>
      <c r="MCN8" s="0"/>
      <c r="MCO8" s="0"/>
      <c r="MCP8" s="0"/>
      <c r="MCQ8" s="0"/>
      <c r="MCR8" s="0"/>
      <c r="MCS8" s="0"/>
      <c r="MCT8" s="0"/>
      <c r="MCU8" s="0"/>
      <c r="MCV8" s="0"/>
      <c r="MCW8" s="0"/>
      <c r="MCX8" s="0"/>
      <c r="MCY8" s="0"/>
      <c r="MCZ8" s="0"/>
      <c r="MDA8" s="0"/>
      <c r="MDB8" s="0"/>
      <c r="MDC8" s="0"/>
      <c r="MDD8" s="0"/>
      <c r="MDE8" s="0"/>
      <c r="MDF8" s="0"/>
      <c r="MDG8" s="0"/>
      <c r="MDH8" s="0"/>
      <c r="MDI8" s="0"/>
      <c r="MDJ8" s="0"/>
      <c r="MDK8" s="0"/>
      <c r="MDL8" s="0"/>
      <c r="MDM8" s="0"/>
      <c r="MDN8" s="0"/>
      <c r="MDO8" s="0"/>
      <c r="MDP8" s="0"/>
      <c r="MDQ8" s="0"/>
      <c r="MDR8" s="0"/>
      <c r="MDS8" s="0"/>
      <c r="MDT8" s="0"/>
      <c r="MDU8" s="0"/>
      <c r="MDV8" s="0"/>
      <c r="MDW8" s="0"/>
      <c r="MDX8" s="0"/>
      <c r="MDY8" s="0"/>
      <c r="MDZ8" s="0"/>
      <c r="MEA8" s="0"/>
      <c r="MEB8" s="0"/>
      <c r="MEC8" s="0"/>
      <c r="MED8" s="0"/>
      <c r="MEE8" s="0"/>
      <c r="MEF8" s="0"/>
      <c r="MEG8" s="0"/>
      <c r="MEH8" s="0"/>
      <c r="MEI8" s="0"/>
      <c r="MEJ8" s="0"/>
      <c r="MEK8" s="0"/>
      <c r="MEL8" s="0"/>
      <c r="MEM8" s="0"/>
      <c r="MEN8" s="0"/>
      <c r="MEO8" s="0"/>
      <c r="MEP8" s="0"/>
      <c r="MEQ8" s="0"/>
      <c r="MER8" s="0"/>
      <c r="MES8" s="0"/>
      <c r="MET8" s="0"/>
      <c r="MEU8" s="0"/>
      <c r="MEV8" s="0"/>
      <c r="MEW8" s="0"/>
      <c r="MEX8" s="0"/>
      <c r="MEY8" s="0"/>
      <c r="MEZ8" s="0"/>
      <c r="MFA8" s="0"/>
      <c r="MFB8" s="0"/>
      <c r="MFC8" s="0"/>
      <c r="MFD8" s="0"/>
      <c r="MFE8" s="0"/>
      <c r="MFF8" s="0"/>
      <c r="MFG8" s="0"/>
      <c r="MFH8" s="0"/>
      <c r="MFI8" s="0"/>
      <c r="MFJ8" s="0"/>
      <c r="MFK8" s="0"/>
      <c r="MFL8" s="0"/>
      <c r="MFM8" s="0"/>
      <c r="MFN8" s="0"/>
      <c r="MFO8" s="0"/>
      <c r="MFP8" s="0"/>
      <c r="MFQ8" s="0"/>
      <c r="MFR8" s="0"/>
      <c r="MFS8" s="0"/>
      <c r="MFT8" s="0"/>
      <c r="MFU8" s="0"/>
      <c r="MFV8" s="0"/>
      <c r="MFW8" s="0"/>
      <c r="MFX8" s="0"/>
      <c r="MFY8" s="0"/>
      <c r="MFZ8" s="0"/>
      <c r="MGA8" s="0"/>
      <c r="MGB8" s="0"/>
      <c r="MGC8" s="0"/>
      <c r="MGD8" s="0"/>
      <c r="MGE8" s="0"/>
      <c r="MGF8" s="0"/>
      <c r="MGG8" s="0"/>
      <c r="MGH8" s="0"/>
      <c r="MGI8" s="0"/>
      <c r="MGJ8" s="0"/>
      <c r="MGK8" s="0"/>
      <c r="MGL8" s="0"/>
      <c r="MGM8" s="0"/>
      <c r="MGN8" s="0"/>
      <c r="MGO8" s="0"/>
      <c r="MGP8" s="0"/>
      <c r="MGQ8" s="0"/>
      <c r="MGR8" s="0"/>
      <c r="MGS8" s="0"/>
      <c r="MGT8" s="0"/>
      <c r="MGU8" s="0"/>
      <c r="MGV8" s="0"/>
      <c r="MGW8" s="0"/>
      <c r="MGX8" s="0"/>
      <c r="MGY8" s="0"/>
      <c r="MGZ8" s="0"/>
      <c r="MHA8" s="0"/>
      <c r="MHB8" s="0"/>
      <c r="MHC8" s="0"/>
      <c r="MHD8" s="0"/>
      <c r="MHE8" s="0"/>
      <c r="MHF8" s="0"/>
      <c r="MHG8" s="0"/>
      <c r="MHH8" s="0"/>
      <c r="MHI8" s="0"/>
      <c r="MHJ8" s="0"/>
      <c r="MHK8" s="0"/>
      <c r="MHL8" s="0"/>
      <c r="MHM8" s="0"/>
      <c r="MHN8" s="0"/>
      <c r="MHO8" s="0"/>
      <c r="MHP8" s="0"/>
      <c r="MHQ8" s="0"/>
      <c r="MHR8" s="0"/>
      <c r="MHS8" s="0"/>
      <c r="MHT8" s="0"/>
      <c r="MHU8" s="0"/>
      <c r="MHV8" s="0"/>
      <c r="MHW8" s="0"/>
      <c r="MHX8" s="0"/>
      <c r="MHY8" s="0"/>
      <c r="MHZ8" s="0"/>
      <c r="MIA8" s="0"/>
      <c r="MIB8" s="0"/>
      <c r="MIC8" s="0"/>
      <c r="MID8" s="0"/>
      <c r="MIE8" s="0"/>
      <c r="MIF8" s="0"/>
      <c r="MIG8" s="0"/>
      <c r="MIH8" s="0"/>
      <c r="MII8" s="0"/>
      <c r="MIJ8" s="0"/>
      <c r="MIK8" s="0"/>
      <c r="MIL8" s="0"/>
      <c r="MIM8" s="0"/>
      <c r="MIN8" s="0"/>
      <c r="MIO8" s="0"/>
      <c r="MIP8" s="0"/>
      <c r="MIQ8" s="0"/>
      <c r="MIR8" s="0"/>
      <c r="MIS8" s="0"/>
      <c r="MIT8" s="0"/>
      <c r="MIU8" s="0"/>
      <c r="MIV8" s="0"/>
      <c r="MIW8" s="0"/>
      <c r="MIX8" s="0"/>
      <c r="MIY8" s="0"/>
      <c r="MIZ8" s="0"/>
      <c r="MJA8" s="0"/>
      <c r="MJB8" s="0"/>
      <c r="MJC8" s="0"/>
      <c r="MJD8" s="0"/>
      <c r="MJE8" s="0"/>
      <c r="MJF8" s="0"/>
      <c r="MJG8" s="0"/>
      <c r="MJH8" s="0"/>
      <c r="MJI8" s="0"/>
      <c r="MJJ8" s="0"/>
      <c r="MJK8" s="0"/>
      <c r="MJL8" s="0"/>
      <c r="MJM8" s="0"/>
      <c r="MJN8" s="0"/>
      <c r="MJO8" s="0"/>
      <c r="MJP8" s="0"/>
      <c r="MJQ8" s="0"/>
      <c r="MJR8" s="0"/>
      <c r="MJS8" s="0"/>
      <c r="MJT8" s="0"/>
      <c r="MJU8" s="0"/>
      <c r="MJV8" s="0"/>
      <c r="MJW8" s="0"/>
      <c r="MJX8" s="0"/>
      <c r="MJY8" s="0"/>
      <c r="MJZ8" s="0"/>
      <c r="MKA8" s="0"/>
      <c r="MKB8" s="0"/>
      <c r="MKC8" s="0"/>
      <c r="MKD8" s="0"/>
      <c r="MKE8" s="0"/>
      <c r="MKF8" s="0"/>
      <c r="MKG8" s="0"/>
      <c r="MKH8" s="0"/>
      <c r="MKI8" s="0"/>
      <c r="MKJ8" s="0"/>
      <c r="MKK8" s="0"/>
      <c r="MKL8" s="0"/>
      <c r="MKM8" s="0"/>
      <c r="MKN8" s="0"/>
      <c r="MKO8" s="0"/>
      <c r="MKP8" s="0"/>
      <c r="MKQ8" s="0"/>
      <c r="MKR8" s="0"/>
      <c r="MKS8" s="0"/>
      <c r="MKT8" s="0"/>
      <c r="MKU8" s="0"/>
      <c r="MKV8" s="0"/>
      <c r="MKW8" s="0"/>
      <c r="MKX8" s="0"/>
      <c r="MKY8" s="0"/>
      <c r="MKZ8" s="0"/>
      <c r="MLA8" s="0"/>
      <c r="MLB8" s="0"/>
      <c r="MLC8" s="0"/>
      <c r="MLD8" s="0"/>
      <c r="MLE8" s="0"/>
      <c r="MLF8" s="0"/>
      <c r="MLG8" s="0"/>
      <c r="MLH8" s="0"/>
      <c r="MLI8" s="0"/>
      <c r="MLJ8" s="0"/>
      <c r="MLK8" s="0"/>
      <c r="MLL8" s="0"/>
      <c r="MLM8" s="0"/>
      <c r="MLN8" s="0"/>
      <c r="MLO8" s="0"/>
      <c r="MLP8" s="0"/>
      <c r="MLQ8" s="0"/>
      <c r="MLR8" s="0"/>
      <c r="MLS8" s="0"/>
      <c r="MLT8" s="0"/>
      <c r="MLU8" s="0"/>
      <c r="MLV8" s="0"/>
      <c r="MLW8" s="0"/>
      <c r="MLX8" s="0"/>
      <c r="MLY8" s="0"/>
      <c r="MLZ8" s="0"/>
      <c r="MMA8" s="0"/>
      <c r="MMB8" s="0"/>
      <c r="MMC8" s="0"/>
      <c r="MMD8" s="0"/>
      <c r="MME8" s="0"/>
      <c r="MMF8" s="0"/>
      <c r="MMG8" s="0"/>
      <c r="MMH8" s="0"/>
      <c r="MMI8" s="0"/>
      <c r="MMJ8" s="0"/>
      <c r="MMK8" s="0"/>
      <c r="MML8" s="0"/>
      <c r="MMM8" s="0"/>
      <c r="MMN8" s="0"/>
      <c r="MMO8" s="0"/>
      <c r="MMP8" s="0"/>
      <c r="MMQ8" s="0"/>
      <c r="MMR8" s="0"/>
      <c r="MMS8" s="0"/>
      <c r="MMT8" s="0"/>
      <c r="MMU8" s="0"/>
      <c r="MMV8" s="0"/>
      <c r="MMW8" s="0"/>
      <c r="MMX8" s="0"/>
      <c r="MMY8" s="0"/>
      <c r="MMZ8" s="0"/>
      <c r="MNA8" s="0"/>
      <c r="MNB8" s="0"/>
      <c r="MNC8" s="0"/>
      <c r="MND8" s="0"/>
      <c r="MNE8" s="0"/>
      <c r="MNF8" s="0"/>
      <c r="MNG8" s="0"/>
      <c r="MNH8" s="0"/>
      <c r="MNI8" s="0"/>
      <c r="MNJ8" s="0"/>
      <c r="MNK8" s="0"/>
      <c r="MNL8" s="0"/>
      <c r="MNM8" s="0"/>
      <c r="MNN8" s="0"/>
      <c r="MNO8" s="0"/>
      <c r="MNP8" s="0"/>
      <c r="MNQ8" s="0"/>
      <c r="MNR8" s="0"/>
      <c r="MNS8" s="0"/>
      <c r="MNT8" s="0"/>
      <c r="MNU8" s="0"/>
      <c r="MNV8" s="0"/>
      <c r="MNW8" s="0"/>
      <c r="MNX8" s="0"/>
      <c r="MNY8" s="0"/>
      <c r="MNZ8" s="0"/>
      <c r="MOA8" s="0"/>
      <c r="MOB8" s="0"/>
      <c r="MOC8" s="0"/>
      <c r="MOD8" s="0"/>
      <c r="MOE8" s="0"/>
      <c r="MOF8" s="0"/>
      <c r="MOG8" s="0"/>
      <c r="MOH8" s="0"/>
      <c r="MOI8" s="0"/>
      <c r="MOJ8" s="0"/>
      <c r="MOK8" s="0"/>
      <c r="MOL8" s="0"/>
      <c r="MOM8" s="0"/>
      <c r="MON8" s="0"/>
      <c r="MOO8" s="0"/>
      <c r="MOP8" s="0"/>
      <c r="MOQ8" s="0"/>
      <c r="MOR8" s="0"/>
      <c r="MOS8" s="0"/>
      <c r="MOT8" s="0"/>
      <c r="MOU8" s="0"/>
      <c r="MOV8" s="0"/>
      <c r="MOW8" s="0"/>
      <c r="MOX8" s="0"/>
      <c r="MOY8" s="0"/>
      <c r="MOZ8" s="0"/>
      <c r="MPA8" s="0"/>
      <c r="MPB8" s="0"/>
      <c r="MPC8" s="0"/>
      <c r="MPD8" s="0"/>
      <c r="MPE8" s="0"/>
      <c r="MPF8" s="0"/>
      <c r="MPG8" s="0"/>
      <c r="MPH8" s="0"/>
      <c r="MPI8" s="0"/>
      <c r="MPJ8" s="0"/>
      <c r="MPK8" s="0"/>
      <c r="MPL8" s="0"/>
      <c r="MPM8" s="0"/>
      <c r="MPN8" s="0"/>
      <c r="MPO8" s="0"/>
      <c r="MPP8" s="0"/>
      <c r="MPQ8" s="0"/>
      <c r="MPR8" s="0"/>
      <c r="MPS8" s="0"/>
      <c r="MPT8" s="0"/>
      <c r="MPU8" s="0"/>
      <c r="MPV8" s="0"/>
      <c r="MPW8" s="0"/>
      <c r="MPX8" s="0"/>
      <c r="MPY8" s="0"/>
      <c r="MPZ8" s="0"/>
      <c r="MQA8" s="0"/>
      <c r="MQB8" s="0"/>
      <c r="MQC8" s="0"/>
      <c r="MQD8" s="0"/>
      <c r="MQE8" s="0"/>
      <c r="MQF8" s="0"/>
      <c r="MQG8" s="0"/>
      <c r="MQH8" s="0"/>
      <c r="MQI8" s="0"/>
      <c r="MQJ8" s="0"/>
      <c r="MQK8" s="0"/>
      <c r="MQL8" s="0"/>
      <c r="MQM8" s="0"/>
      <c r="MQN8" s="0"/>
      <c r="MQO8" s="0"/>
      <c r="MQP8" s="0"/>
      <c r="MQQ8" s="0"/>
      <c r="MQR8" s="0"/>
      <c r="MQS8" s="0"/>
      <c r="MQT8" s="0"/>
      <c r="MQU8" s="0"/>
      <c r="MQV8" s="0"/>
      <c r="MQW8" s="0"/>
      <c r="MQX8" s="0"/>
      <c r="MQY8" s="0"/>
      <c r="MQZ8" s="0"/>
      <c r="MRA8" s="0"/>
      <c r="MRB8" s="0"/>
      <c r="MRC8" s="0"/>
      <c r="MRD8" s="0"/>
      <c r="MRE8" s="0"/>
      <c r="MRF8" s="0"/>
      <c r="MRG8" s="0"/>
      <c r="MRH8" s="0"/>
      <c r="MRI8" s="0"/>
      <c r="MRJ8" s="0"/>
      <c r="MRK8" s="0"/>
      <c r="MRL8" s="0"/>
      <c r="MRM8" s="0"/>
      <c r="MRN8" s="0"/>
      <c r="MRO8" s="0"/>
      <c r="MRP8" s="0"/>
      <c r="MRQ8" s="0"/>
      <c r="MRR8" s="0"/>
      <c r="MRS8" s="0"/>
      <c r="MRT8" s="0"/>
      <c r="MRU8" s="0"/>
      <c r="MRV8" s="0"/>
      <c r="MRW8" s="0"/>
      <c r="MRX8" s="0"/>
      <c r="MRY8" s="0"/>
      <c r="MRZ8" s="0"/>
      <c r="MSA8" s="0"/>
      <c r="MSB8" s="0"/>
      <c r="MSC8" s="0"/>
      <c r="MSD8" s="0"/>
      <c r="MSE8" s="0"/>
      <c r="MSF8" s="0"/>
      <c r="MSG8" s="0"/>
      <c r="MSH8" s="0"/>
      <c r="MSI8" s="0"/>
      <c r="MSJ8" s="0"/>
      <c r="MSK8" s="0"/>
      <c r="MSL8" s="0"/>
      <c r="MSM8" s="0"/>
      <c r="MSN8" s="0"/>
      <c r="MSO8" s="0"/>
      <c r="MSP8" s="0"/>
      <c r="MSQ8" s="0"/>
      <c r="MSR8" s="0"/>
      <c r="MSS8" s="0"/>
      <c r="MST8" s="0"/>
      <c r="MSU8" s="0"/>
      <c r="MSV8" s="0"/>
      <c r="MSW8" s="0"/>
      <c r="MSX8" s="0"/>
      <c r="MSY8" s="0"/>
      <c r="MSZ8" s="0"/>
      <c r="MTA8" s="0"/>
      <c r="MTB8" s="0"/>
      <c r="MTC8" s="0"/>
      <c r="MTD8" s="0"/>
      <c r="MTE8" s="0"/>
      <c r="MTF8" s="0"/>
      <c r="MTG8" s="0"/>
      <c r="MTH8" s="0"/>
      <c r="MTI8" s="0"/>
      <c r="MTJ8" s="0"/>
      <c r="MTK8" s="0"/>
      <c r="MTL8" s="0"/>
      <c r="MTM8" s="0"/>
      <c r="MTN8" s="0"/>
      <c r="MTO8" s="0"/>
      <c r="MTP8" s="0"/>
      <c r="MTQ8" s="0"/>
      <c r="MTR8" s="0"/>
      <c r="MTS8" s="0"/>
      <c r="MTT8" s="0"/>
      <c r="MTU8" s="0"/>
      <c r="MTV8" s="0"/>
      <c r="MTW8" s="0"/>
      <c r="MTX8" s="0"/>
      <c r="MTY8" s="0"/>
      <c r="MTZ8" s="0"/>
      <c r="MUA8" s="0"/>
      <c r="MUB8" s="0"/>
      <c r="MUC8" s="0"/>
      <c r="MUD8" s="0"/>
      <c r="MUE8" s="0"/>
      <c r="MUF8" s="0"/>
      <c r="MUG8" s="0"/>
      <c r="MUH8" s="0"/>
      <c r="MUI8" s="0"/>
      <c r="MUJ8" s="0"/>
      <c r="MUK8" s="0"/>
      <c r="MUL8" s="0"/>
      <c r="MUM8" s="0"/>
      <c r="MUN8" s="0"/>
      <c r="MUO8" s="0"/>
      <c r="MUP8" s="0"/>
      <c r="MUQ8" s="0"/>
      <c r="MUR8" s="0"/>
      <c r="MUS8" s="0"/>
      <c r="MUT8" s="0"/>
      <c r="MUU8" s="0"/>
      <c r="MUV8" s="0"/>
      <c r="MUW8" s="0"/>
      <c r="MUX8" s="0"/>
      <c r="MUY8" s="0"/>
      <c r="MUZ8" s="0"/>
      <c r="MVA8" s="0"/>
      <c r="MVB8" s="0"/>
      <c r="MVC8" s="0"/>
      <c r="MVD8" s="0"/>
      <c r="MVE8" s="0"/>
      <c r="MVF8" s="0"/>
      <c r="MVG8" s="0"/>
      <c r="MVH8" s="0"/>
      <c r="MVI8" s="0"/>
      <c r="MVJ8" s="0"/>
      <c r="MVK8" s="0"/>
      <c r="MVL8" s="0"/>
      <c r="MVM8" s="0"/>
      <c r="MVN8" s="0"/>
      <c r="MVO8" s="0"/>
      <c r="MVP8" s="0"/>
      <c r="MVQ8" s="0"/>
      <c r="MVR8" s="0"/>
      <c r="MVS8" s="0"/>
      <c r="MVT8" s="0"/>
      <c r="MVU8" s="0"/>
      <c r="MVV8" s="0"/>
      <c r="MVW8" s="0"/>
      <c r="MVX8" s="0"/>
      <c r="MVY8" s="0"/>
      <c r="MVZ8" s="0"/>
      <c r="MWA8" s="0"/>
      <c r="MWB8" s="0"/>
      <c r="MWC8" s="0"/>
      <c r="MWD8" s="0"/>
      <c r="MWE8" s="0"/>
      <c r="MWF8" s="0"/>
      <c r="MWG8" s="0"/>
      <c r="MWH8" s="0"/>
      <c r="MWI8" s="0"/>
      <c r="MWJ8" s="0"/>
      <c r="MWK8" s="0"/>
      <c r="MWL8" s="0"/>
      <c r="MWM8" s="0"/>
      <c r="MWN8" s="0"/>
      <c r="MWO8" s="0"/>
      <c r="MWP8" s="0"/>
      <c r="MWQ8" s="0"/>
      <c r="MWR8" s="0"/>
      <c r="MWS8" s="0"/>
      <c r="MWT8" s="0"/>
      <c r="MWU8" s="0"/>
      <c r="MWV8" s="0"/>
      <c r="MWW8" s="0"/>
      <c r="MWX8" s="0"/>
      <c r="MWY8" s="0"/>
      <c r="MWZ8" s="0"/>
      <c r="MXA8" s="0"/>
      <c r="MXB8" s="0"/>
      <c r="MXC8" s="0"/>
      <c r="MXD8" s="0"/>
      <c r="MXE8" s="0"/>
      <c r="MXF8" s="0"/>
      <c r="MXG8" s="0"/>
      <c r="MXH8" s="0"/>
      <c r="MXI8" s="0"/>
      <c r="MXJ8" s="0"/>
      <c r="MXK8" s="0"/>
      <c r="MXL8" s="0"/>
      <c r="MXM8" s="0"/>
      <c r="MXN8" s="0"/>
      <c r="MXO8" s="0"/>
      <c r="MXP8" s="0"/>
      <c r="MXQ8" s="0"/>
      <c r="MXR8" s="0"/>
      <c r="MXS8" s="0"/>
      <c r="MXT8" s="0"/>
      <c r="MXU8" s="0"/>
      <c r="MXV8" s="0"/>
      <c r="MXW8" s="0"/>
      <c r="MXX8" s="0"/>
      <c r="MXY8" s="0"/>
      <c r="MXZ8" s="0"/>
      <c r="MYA8" s="0"/>
      <c r="MYB8" s="0"/>
      <c r="MYC8" s="0"/>
      <c r="MYD8" s="0"/>
      <c r="MYE8" s="0"/>
      <c r="MYF8" s="0"/>
      <c r="MYG8" s="0"/>
      <c r="MYH8" s="0"/>
      <c r="MYI8" s="0"/>
      <c r="MYJ8" s="0"/>
      <c r="MYK8" s="0"/>
      <c r="MYL8" s="0"/>
      <c r="MYM8" s="0"/>
      <c r="MYN8" s="0"/>
      <c r="MYO8" s="0"/>
      <c r="MYP8" s="0"/>
      <c r="MYQ8" s="0"/>
      <c r="MYR8" s="0"/>
      <c r="MYS8" s="0"/>
      <c r="MYT8" s="0"/>
      <c r="MYU8" s="0"/>
      <c r="MYV8" s="0"/>
      <c r="MYW8" s="0"/>
      <c r="MYX8" s="0"/>
      <c r="MYY8" s="0"/>
      <c r="MYZ8" s="0"/>
      <c r="MZA8" s="0"/>
      <c r="MZB8" s="0"/>
      <c r="MZC8" s="0"/>
      <c r="MZD8" s="0"/>
      <c r="MZE8" s="0"/>
      <c r="MZF8" s="0"/>
      <c r="MZG8" s="0"/>
      <c r="MZH8" s="0"/>
      <c r="MZI8" s="0"/>
      <c r="MZJ8" s="0"/>
      <c r="MZK8" s="0"/>
      <c r="MZL8" s="0"/>
      <c r="MZM8" s="0"/>
      <c r="MZN8" s="0"/>
      <c r="MZO8" s="0"/>
      <c r="MZP8" s="0"/>
      <c r="MZQ8" s="0"/>
      <c r="MZR8" s="0"/>
      <c r="MZS8" s="0"/>
      <c r="MZT8" s="0"/>
      <c r="MZU8" s="0"/>
      <c r="MZV8" s="0"/>
      <c r="MZW8" s="0"/>
      <c r="MZX8" s="0"/>
      <c r="MZY8" s="0"/>
      <c r="MZZ8" s="0"/>
      <c r="NAA8" s="0"/>
      <c r="NAB8" s="0"/>
      <c r="NAC8" s="0"/>
      <c r="NAD8" s="0"/>
      <c r="NAE8" s="0"/>
      <c r="NAF8" s="0"/>
      <c r="NAG8" s="0"/>
      <c r="NAH8" s="0"/>
      <c r="NAI8" s="0"/>
      <c r="NAJ8" s="0"/>
      <c r="NAK8" s="0"/>
      <c r="NAL8" s="0"/>
      <c r="NAM8" s="0"/>
      <c r="NAN8" s="0"/>
      <c r="NAO8" s="0"/>
      <c r="NAP8" s="0"/>
      <c r="NAQ8" s="0"/>
      <c r="NAR8" s="0"/>
      <c r="NAS8" s="0"/>
      <c r="NAT8" s="0"/>
      <c r="NAU8" s="0"/>
      <c r="NAV8" s="0"/>
      <c r="NAW8" s="0"/>
      <c r="NAX8" s="0"/>
      <c r="NAY8" s="0"/>
      <c r="NAZ8" s="0"/>
      <c r="NBA8" s="0"/>
      <c r="NBB8" s="0"/>
      <c r="NBC8" s="0"/>
      <c r="NBD8" s="0"/>
      <c r="NBE8" s="0"/>
      <c r="NBF8" s="0"/>
      <c r="NBG8" s="0"/>
      <c r="NBH8" s="0"/>
      <c r="NBI8" s="0"/>
      <c r="NBJ8" s="0"/>
      <c r="NBK8" s="0"/>
      <c r="NBL8" s="0"/>
      <c r="NBM8" s="0"/>
      <c r="NBN8" s="0"/>
      <c r="NBO8" s="0"/>
      <c r="NBP8" s="0"/>
      <c r="NBQ8" s="0"/>
      <c r="NBR8" s="0"/>
      <c r="NBS8" s="0"/>
      <c r="NBT8" s="0"/>
      <c r="NBU8" s="0"/>
      <c r="NBV8" s="0"/>
      <c r="NBW8" s="0"/>
      <c r="NBX8" s="0"/>
      <c r="NBY8" s="0"/>
      <c r="NBZ8" s="0"/>
      <c r="NCA8" s="0"/>
      <c r="NCB8" s="0"/>
      <c r="NCC8" s="0"/>
      <c r="NCD8" s="0"/>
      <c r="NCE8" s="0"/>
      <c r="NCF8" s="0"/>
      <c r="NCG8" s="0"/>
      <c r="NCH8" s="0"/>
      <c r="NCI8" s="0"/>
      <c r="NCJ8" s="0"/>
      <c r="NCK8" s="0"/>
      <c r="NCL8" s="0"/>
      <c r="NCM8" s="0"/>
      <c r="NCN8" s="0"/>
      <c r="NCO8" s="0"/>
      <c r="NCP8" s="0"/>
      <c r="NCQ8" s="0"/>
      <c r="NCR8" s="0"/>
      <c r="NCS8" s="0"/>
      <c r="NCT8" s="0"/>
      <c r="NCU8" s="0"/>
      <c r="NCV8" s="0"/>
      <c r="NCW8" s="0"/>
      <c r="NCX8" s="0"/>
      <c r="NCY8" s="0"/>
      <c r="NCZ8" s="0"/>
      <c r="NDA8" s="0"/>
      <c r="NDB8" s="0"/>
      <c r="NDC8" s="0"/>
      <c r="NDD8" s="0"/>
      <c r="NDE8" s="0"/>
      <c r="NDF8" s="0"/>
      <c r="NDG8" s="0"/>
      <c r="NDH8" s="0"/>
      <c r="NDI8" s="0"/>
      <c r="NDJ8" s="0"/>
      <c r="NDK8" s="0"/>
      <c r="NDL8" s="0"/>
      <c r="NDM8" s="0"/>
      <c r="NDN8" s="0"/>
      <c r="NDO8" s="0"/>
      <c r="NDP8" s="0"/>
      <c r="NDQ8" s="0"/>
      <c r="NDR8" s="0"/>
      <c r="NDS8" s="0"/>
      <c r="NDT8" s="0"/>
      <c r="NDU8" s="0"/>
      <c r="NDV8" s="0"/>
      <c r="NDW8" s="0"/>
      <c r="NDX8" s="0"/>
      <c r="NDY8" s="0"/>
      <c r="NDZ8" s="0"/>
      <c r="NEA8" s="0"/>
      <c r="NEB8" s="0"/>
      <c r="NEC8" s="0"/>
      <c r="NED8" s="0"/>
      <c r="NEE8" s="0"/>
      <c r="NEF8" s="0"/>
      <c r="NEG8" s="0"/>
      <c r="NEH8" s="0"/>
      <c r="NEI8" s="0"/>
      <c r="NEJ8" s="0"/>
      <c r="NEK8" s="0"/>
      <c r="NEL8" s="0"/>
      <c r="NEM8" s="0"/>
      <c r="NEN8" s="0"/>
      <c r="NEO8" s="0"/>
      <c r="NEP8" s="0"/>
      <c r="NEQ8" s="0"/>
      <c r="NER8" s="0"/>
      <c r="NES8" s="0"/>
      <c r="NET8" s="0"/>
      <c r="NEU8" s="0"/>
      <c r="NEV8" s="0"/>
      <c r="NEW8" s="0"/>
      <c r="NEX8" s="0"/>
      <c r="NEY8" s="0"/>
      <c r="NEZ8" s="0"/>
      <c r="NFA8" s="0"/>
      <c r="NFB8" s="0"/>
      <c r="NFC8" s="0"/>
      <c r="NFD8" s="0"/>
      <c r="NFE8" s="0"/>
      <c r="NFF8" s="0"/>
      <c r="NFG8" s="0"/>
      <c r="NFH8" s="0"/>
      <c r="NFI8" s="0"/>
      <c r="NFJ8" s="0"/>
      <c r="NFK8" s="0"/>
      <c r="NFL8" s="0"/>
      <c r="NFM8" s="0"/>
      <c r="NFN8" s="0"/>
      <c r="NFO8" s="0"/>
      <c r="NFP8" s="0"/>
      <c r="NFQ8" s="0"/>
      <c r="NFR8" s="0"/>
      <c r="NFS8" s="0"/>
      <c r="NFT8" s="0"/>
      <c r="NFU8" s="0"/>
      <c r="NFV8" s="0"/>
      <c r="NFW8" s="0"/>
      <c r="NFX8" s="0"/>
      <c r="NFY8" s="0"/>
      <c r="NFZ8" s="0"/>
      <c r="NGA8" s="0"/>
      <c r="NGB8" s="0"/>
      <c r="NGC8" s="0"/>
      <c r="NGD8" s="0"/>
      <c r="NGE8" s="0"/>
      <c r="NGF8" s="0"/>
      <c r="NGG8" s="0"/>
      <c r="NGH8" s="0"/>
      <c r="NGI8" s="0"/>
      <c r="NGJ8" s="0"/>
      <c r="NGK8" s="0"/>
      <c r="NGL8" s="0"/>
      <c r="NGM8" s="0"/>
      <c r="NGN8" s="0"/>
      <c r="NGO8" s="0"/>
      <c r="NGP8" s="0"/>
      <c r="NGQ8" s="0"/>
      <c r="NGR8" s="0"/>
      <c r="NGS8" s="0"/>
      <c r="NGT8" s="0"/>
      <c r="NGU8" s="0"/>
      <c r="NGV8" s="0"/>
      <c r="NGW8" s="0"/>
      <c r="NGX8" s="0"/>
      <c r="NGY8" s="0"/>
      <c r="NGZ8" s="0"/>
      <c r="NHA8" s="0"/>
      <c r="NHB8" s="0"/>
      <c r="NHC8" s="0"/>
      <c r="NHD8" s="0"/>
      <c r="NHE8" s="0"/>
      <c r="NHF8" s="0"/>
      <c r="NHG8" s="0"/>
      <c r="NHH8" s="0"/>
      <c r="NHI8" s="0"/>
      <c r="NHJ8" s="0"/>
      <c r="NHK8" s="0"/>
      <c r="NHL8" s="0"/>
      <c r="NHM8" s="0"/>
      <c r="NHN8" s="0"/>
      <c r="NHO8" s="0"/>
      <c r="NHP8" s="0"/>
      <c r="NHQ8" s="0"/>
      <c r="NHR8" s="0"/>
      <c r="NHS8" s="0"/>
      <c r="NHT8" s="0"/>
      <c r="NHU8" s="0"/>
      <c r="NHV8" s="0"/>
      <c r="NHW8" s="0"/>
      <c r="NHX8" s="0"/>
      <c r="NHY8" s="0"/>
      <c r="NHZ8" s="0"/>
      <c r="NIA8" s="0"/>
      <c r="NIB8" s="0"/>
      <c r="NIC8" s="0"/>
      <c r="NID8" s="0"/>
      <c r="NIE8" s="0"/>
      <c r="NIF8" s="0"/>
      <c r="NIG8" s="0"/>
      <c r="NIH8" s="0"/>
      <c r="NII8" s="0"/>
      <c r="NIJ8" s="0"/>
      <c r="NIK8" s="0"/>
      <c r="NIL8" s="0"/>
      <c r="NIM8" s="0"/>
      <c r="NIN8" s="0"/>
      <c r="NIO8" s="0"/>
      <c r="NIP8" s="0"/>
      <c r="NIQ8" s="0"/>
      <c r="NIR8" s="0"/>
      <c r="NIS8" s="0"/>
      <c r="NIT8" s="0"/>
      <c r="NIU8" s="0"/>
      <c r="NIV8" s="0"/>
      <c r="NIW8" s="0"/>
      <c r="NIX8" s="0"/>
      <c r="NIY8" s="0"/>
      <c r="NIZ8" s="0"/>
      <c r="NJA8" s="0"/>
      <c r="NJB8" s="0"/>
      <c r="NJC8" s="0"/>
      <c r="NJD8" s="0"/>
      <c r="NJE8" s="0"/>
      <c r="NJF8" s="0"/>
      <c r="NJG8" s="0"/>
      <c r="NJH8" s="0"/>
      <c r="NJI8" s="0"/>
      <c r="NJJ8" s="0"/>
      <c r="NJK8" s="0"/>
      <c r="NJL8" s="0"/>
      <c r="NJM8" s="0"/>
      <c r="NJN8" s="0"/>
      <c r="NJO8" s="0"/>
      <c r="NJP8" s="0"/>
      <c r="NJQ8" s="0"/>
      <c r="NJR8" s="0"/>
      <c r="NJS8" s="0"/>
      <c r="NJT8" s="0"/>
      <c r="NJU8" s="0"/>
      <c r="NJV8" s="0"/>
      <c r="NJW8" s="0"/>
      <c r="NJX8" s="0"/>
      <c r="NJY8" s="0"/>
      <c r="NJZ8" s="0"/>
      <c r="NKA8" s="0"/>
      <c r="NKB8" s="0"/>
      <c r="NKC8" s="0"/>
      <c r="NKD8" s="0"/>
      <c r="NKE8" s="0"/>
      <c r="NKF8" s="0"/>
      <c r="NKG8" s="0"/>
      <c r="NKH8" s="0"/>
      <c r="NKI8" s="0"/>
      <c r="NKJ8" s="0"/>
      <c r="NKK8" s="0"/>
      <c r="NKL8" s="0"/>
      <c r="NKM8" s="0"/>
      <c r="NKN8" s="0"/>
      <c r="NKO8" s="0"/>
      <c r="NKP8" s="0"/>
      <c r="NKQ8" s="0"/>
      <c r="NKR8" s="0"/>
      <c r="NKS8" s="0"/>
      <c r="NKT8" s="0"/>
      <c r="NKU8" s="0"/>
      <c r="NKV8" s="0"/>
      <c r="NKW8" s="0"/>
      <c r="NKX8" s="0"/>
      <c r="NKY8" s="0"/>
      <c r="NKZ8" s="0"/>
      <c r="NLA8" s="0"/>
      <c r="NLB8" s="0"/>
      <c r="NLC8" s="0"/>
      <c r="NLD8" s="0"/>
      <c r="NLE8" s="0"/>
      <c r="NLF8" s="0"/>
      <c r="NLG8" s="0"/>
      <c r="NLH8" s="0"/>
      <c r="NLI8" s="0"/>
      <c r="NLJ8" s="0"/>
      <c r="NLK8" s="0"/>
      <c r="NLL8" s="0"/>
      <c r="NLM8" s="0"/>
      <c r="NLN8" s="0"/>
      <c r="NLO8" s="0"/>
      <c r="NLP8" s="0"/>
      <c r="NLQ8" s="0"/>
      <c r="NLR8" s="0"/>
      <c r="NLS8" s="0"/>
      <c r="NLT8" s="0"/>
      <c r="NLU8" s="0"/>
      <c r="NLV8" s="0"/>
      <c r="NLW8" s="0"/>
      <c r="NLX8" s="0"/>
      <c r="NLY8" s="0"/>
      <c r="NLZ8" s="0"/>
      <c r="NMA8" s="0"/>
      <c r="NMB8" s="0"/>
      <c r="NMC8" s="0"/>
      <c r="NMD8" s="0"/>
      <c r="NME8" s="0"/>
      <c r="NMF8" s="0"/>
      <c r="NMG8" s="0"/>
      <c r="NMH8" s="0"/>
      <c r="NMI8" s="0"/>
      <c r="NMJ8" s="0"/>
      <c r="NMK8" s="0"/>
      <c r="NML8" s="0"/>
      <c r="NMM8" s="0"/>
      <c r="NMN8" s="0"/>
      <c r="NMO8" s="0"/>
      <c r="NMP8" s="0"/>
      <c r="NMQ8" s="0"/>
      <c r="NMR8" s="0"/>
      <c r="NMS8" s="0"/>
      <c r="NMT8" s="0"/>
      <c r="NMU8" s="0"/>
      <c r="NMV8" s="0"/>
      <c r="NMW8" s="0"/>
      <c r="NMX8" s="0"/>
      <c r="NMY8" s="0"/>
      <c r="NMZ8" s="0"/>
      <c r="NNA8" s="0"/>
      <c r="NNB8" s="0"/>
      <c r="NNC8" s="0"/>
      <c r="NND8" s="0"/>
      <c r="NNE8" s="0"/>
      <c r="NNF8" s="0"/>
      <c r="NNG8" s="0"/>
      <c r="NNH8" s="0"/>
      <c r="NNI8" s="0"/>
      <c r="NNJ8" s="0"/>
      <c r="NNK8" s="0"/>
      <c r="NNL8" s="0"/>
      <c r="NNM8" s="0"/>
      <c r="NNN8" s="0"/>
      <c r="NNO8" s="0"/>
      <c r="NNP8" s="0"/>
      <c r="NNQ8" s="0"/>
      <c r="NNR8" s="0"/>
      <c r="NNS8" s="0"/>
      <c r="NNT8" s="0"/>
      <c r="NNU8" s="0"/>
      <c r="NNV8" s="0"/>
      <c r="NNW8" s="0"/>
      <c r="NNX8" s="0"/>
      <c r="NNY8" s="0"/>
      <c r="NNZ8" s="0"/>
      <c r="NOA8" s="0"/>
      <c r="NOB8" s="0"/>
      <c r="NOC8" s="0"/>
      <c r="NOD8" s="0"/>
      <c r="NOE8" s="0"/>
      <c r="NOF8" s="0"/>
      <c r="NOG8" s="0"/>
      <c r="NOH8" s="0"/>
      <c r="NOI8" s="0"/>
      <c r="NOJ8" s="0"/>
      <c r="NOK8" s="0"/>
      <c r="NOL8" s="0"/>
      <c r="NOM8" s="0"/>
      <c r="NON8" s="0"/>
      <c r="NOO8" s="0"/>
      <c r="NOP8" s="0"/>
      <c r="NOQ8" s="0"/>
      <c r="NOR8" s="0"/>
      <c r="NOS8" s="0"/>
      <c r="NOT8" s="0"/>
      <c r="NOU8" s="0"/>
      <c r="NOV8" s="0"/>
      <c r="NOW8" s="0"/>
      <c r="NOX8" s="0"/>
      <c r="NOY8" s="0"/>
      <c r="NOZ8" s="0"/>
      <c r="NPA8" s="0"/>
      <c r="NPB8" s="0"/>
      <c r="NPC8" s="0"/>
      <c r="NPD8" s="0"/>
      <c r="NPE8" s="0"/>
      <c r="NPF8" s="0"/>
      <c r="NPG8" s="0"/>
      <c r="NPH8" s="0"/>
      <c r="NPI8" s="0"/>
      <c r="NPJ8" s="0"/>
      <c r="NPK8" s="0"/>
      <c r="NPL8" s="0"/>
      <c r="NPM8" s="0"/>
      <c r="NPN8" s="0"/>
      <c r="NPO8" s="0"/>
      <c r="NPP8" s="0"/>
      <c r="NPQ8" s="0"/>
      <c r="NPR8" s="0"/>
      <c r="NPS8" s="0"/>
      <c r="NPT8" s="0"/>
      <c r="NPU8" s="0"/>
      <c r="NPV8" s="0"/>
      <c r="NPW8" s="0"/>
      <c r="NPX8" s="0"/>
      <c r="NPY8" s="0"/>
      <c r="NPZ8" s="0"/>
      <c r="NQA8" s="0"/>
      <c r="NQB8" s="0"/>
      <c r="NQC8" s="0"/>
      <c r="NQD8" s="0"/>
      <c r="NQE8" s="0"/>
      <c r="NQF8" s="0"/>
      <c r="NQG8" s="0"/>
      <c r="NQH8" s="0"/>
      <c r="NQI8" s="0"/>
      <c r="NQJ8" s="0"/>
      <c r="NQK8" s="0"/>
      <c r="NQL8" s="0"/>
      <c r="NQM8" s="0"/>
      <c r="NQN8" s="0"/>
      <c r="NQO8" s="0"/>
      <c r="NQP8" s="0"/>
      <c r="NQQ8" s="0"/>
      <c r="NQR8" s="0"/>
      <c r="NQS8" s="0"/>
      <c r="NQT8" s="0"/>
      <c r="NQU8" s="0"/>
      <c r="NQV8" s="0"/>
      <c r="NQW8" s="0"/>
      <c r="NQX8" s="0"/>
      <c r="NQY8" s="0"/>
      <c r="NQZ8" s="0"/>
      <c r="NRA8" s="0"/>
      <c r="NRB8" s="0"/>
      <c r="NRC8" s="0"/>
      <c r="NRD8" s="0"/>
      <c r="NRE8" s="0"/>
      <c r="NRF8" s="0"/>
      <c r="NRG8" s="0"/>
      <c r="NRH8" s="0"/>
      <c r="NRI8" s="0"/>
      <c r="NRJ8" s="0"/>
      <c r="NRK8" s="0"/>
      <c r="NRL8" s="0"/>
      <c r="NRM8" s="0"/>
      <c r="NRN8" s="0"/>
      <c r="NRO8" s="0"/>
      <c r="NRP8" s="0"/>
      <c r="NRQ8" s="0"/>
      <c r="NRR8" s="0"/>
      <c r="NRS8" s="0"/>
      <c r="NRT8" s="0"/>
      <c r="NRU8" s="0"/>
      <c r="NRV8" s="0"/>
      <c r="NRW8" s="0"/>
      <c r="NRX8" s="0"/>
      <c r="NRY8" s="0"/>
      <c r="NRZ8" s="0"/>
      <c r="NSA8" s="0"/>
      <c r="NSB8" s="0"/>
      <c r="NSC8" s="0"/>
      <c r="NSD8" s="0"/>
      <c r="NSE8" s="0"/>
      <c r="NSF8" s="0"/>
      <c r="NSG8" s="0"/>
      <c r="NSH8" s="0"/>
      <c r="NSI8" s="0"/>
      <c r="NSJ8" s="0"/>
      <c r="NSK8" s="0"/>
      <c r="NSL8" s="0"/>
      <c r="NSM8" s="0"/>
      <c r="NSN8" s="0"/>
      <c r="NSO8" s="0"/>
      <c r="NSP8" s="0"/>
      <c r="NSQ8" s="0"/>
      <c r="NSR8" s="0"/>
      <c r="NSS8" s="0"/>
      <c r="NST8" s="0"/>
      <c r="NSU8" s="0"/>
      <c r="NSV8" s="0"/>
      <c r="NSW8" s="0"/>
      <c r="NSX8" s="0"/>
      <c r="NSY8" s="0"/>
      <c r="NSZ8" s="0"/>
      <c r="NTA8" s="0"/>
      <c r="NTB8" s="0"/>
      <c r="NTC8" s="0"/>
      <c r="NTD8" s="0"/>
      <c r="NTE8" s="0"/>
      <c r="NTF8" s="0"/>
      <c r="NTG8" s="0"/>
      <c r="NTH8" s="0"/>
      <c r="NTI8" s="0"/>
      <c r="NTJ8" s="0"/>
      <c r="NTK8" s="0"/>
      <c r="NTL8" s="0"/>
      <c r="NTM8" s="0"/>
      <c r="NTN8" s="0"/>
      <c r="NTO8" s="0"/>
      <c r="NTP8" s="0"/>
      <c r="NTQ8" s="0"/>
      <c r="NTR8" s="0"/>
      <c r="NTS8" s="0"/>
      <c r="NTT8" s="0"/>
      <c r="NTU8" s="0"/>
      <c r="NTV8" s="0"/>
      <c r="NTW8" s="0"/>
      <c r="NTX8" s="0"/>
      <c r="NTY8" s="0"/>
      <c r="NTZ8" s="0"/>
      <c r="NUA8" s="0"/>
      <c r="NUB8" s="0"/>
      <c r="NUC8" s="0"/>
      <c r="NUD8" s="0"/>
      <c r="NUE8" s="0"/>
      <c r="NUF8" s="0"/>
      <c r="NUG8" s="0"/>
      <c r="NUH8" s="0"/>
      <c r="NUI8" s="0"/>
      <c r="NUJ8" s="0"/>
      <c r="NUK8" s="0"/>
      <c r="NUL8" s="0"/>
      <c r="NUM8" s="0"/>
      <c r="NUN8" s="0"/>
      <c r="NUO8" s="0"/>
      <c r="NUP8" s="0"/>
      <c r="NUQ8" s="0"/>
      <c r="NUR8" s="0"/>
      <c r="NUS8" s="0"/>
      <c r="NUT8" s="0"/>
      <c r="NUU8" s="0"/>
      <c r="NUV8" s="0"/>
      <c r="NUW8" s="0"/>
      <c r="NUX8" s="0"/>
      <c r="NUY8" s="0"/>
      <c r="NUZ8" s="0"/>
      <c r="NVA8" s="0"/>
      <c r="NVB8" s="0"/>
      <c r="NVC8" s="0"/>
      <c r="NVD8" s="0"/>
      <c r="NVE8" s="0"/>
      <c r="NVF8" s="0"/>
      <c r="NVG8" s="0"/>
      <c r="NVH8" s="0"/>
      <c r="NVI8" s="0"/>
      <c r="NVJ8" s="0"/>
      <c r="NVK8" s="0"/>
      <c r="NVL8" s="0"/>
      <c r="NVM8" s="0"/>
      <c r="NVN8" s="0"/>
      <c r="NVO8" s="0"/>
      <c r="NVP8" s="0"/>
      <c r="NVQ8" s="0"/>
      <c r="NVR8" s="0"/>
      <c r="NVS8" s="0"/>
      <c r="NVT8" s="0"/>
      <c r="NVU8" s="0"/>
      <c r="NVV8" s="0"/>
      <c r="NVW8" s="0"/>
      <c r="NVX8" s="0"/>
      <c r="NVY8" s="0"/>
      <c r="NVZ8" s="0"/>
      <c r="NWA8" s="0"/>
      <c r="NWB8" s="0"/>
      <c r="NWC8" s="0"/>
      <c r="NWD8" s="0"/>
      <c r="NWE8" s="0"/>
      <c r="NWF8" s="0"/>
      <c r="NWG8" s="0"/>
      <c r="NWH8" s="0"/>
      <c r="NWI8" s="0"/>
      <c r="NWJ8" s="0"/>
      <c r="NWK8" s="0"/>
      <c r="NWL8" s="0"/>
      <c r="NWM8" s="0"/>
      <c r="NWN8" s="0"/>
      <c r="NWO8" s="0"/>
      <c r="NWP8" s="0"/>
      <c r="NWQ8" s="0"/>
      <c r="NWR8" s="0"/>
      <c r="NWS8" s="0"/>
      <c r="NWT8" s="0"/>
      <c r="NWU8" s="0"/>
      <c r="NWV8" s="0"/>
      <c r="NWW8" s="0"/>
      <c r="NWX8" s="0"/>
      <c r="NWY8" s="0"/>
      <c r="NWZ8" s="0"/>
      <c r="NXA8" s="0"/>
      <c r="NXB8" s="0"/>
      <c r="NXC8" s="0"/>
      <c r="NXD8" s="0"/>
      <c r="NXE8" s="0"/>
      <c r="NXF8" s="0"/>
      <c r="NXG8" s="0"/>
      <c r="NXH8" s="0"/>
      <c r="NXI8" s="0"/>
      <c r="NXJ8" s="0"/>
      <c r="NXK8" s="0"/>
      <c r="NXL8" s="0"/>
      <c r="NXM8" s="0"/>
      <c r="NXN8" s="0"/>
      <c r="NXO8" s="0"/>
      <c r="NXP8" s="0"/>
      <c r="NXQ8" s="0"/>
      <c r="NXR8" s="0"/>
      <c r="NXS8" s="0"/>
      <c r="NXT8" s="0"/>
      <c r="NXU8" s="0"/>
      <c r="NXV8" s="0"/>
      <c r="NXW8" s="0"/>
      <c r="NXX8" s="0"/>
      <c r="NXY8" s="0"/>
      <c r="NXZ8" s="0"/>
      <c r="NYA8" s="0"/>
      <c r="NYB8" s="0"/>
      <c r="NYC8" s="0"/>
      <c r="NYD8" s="0"/>
      <c r="NYE8" s="0"/>
      <c r="NYF8" s="0"/>
      <c r="NYG8" s="0"/>
      <c r="NYH8" s="0"/>
      <c r="NYI8" s="0"/>
      <c r="NYJ8" s="0"/>
      <c r="NYK8" s="0"/>
      <c r="NYL8" s="0"/>
      <c r="NYM8" s="0"/>
      <c r="NYN8" s="0"/>
      <c r="NYO8" s="0"/>
      <c r="NYP8" s="0"/>
      <c r="NYQ8" s="0"/>
      <c r="NYR8" s="0"/>
      <c r="NYS8" s="0"/>
      <c r="NYT8" s="0"/>
      <c r="NYU8" s="0"/>
      <c r="NYV8" s="0"/>
      <c r="NYW8" s="0"/>
      <c r="NYX8" s="0"/>
      <c r="NYY8" s="0"/>
      <c r="NYZ8" s="0"/>
      <c r="NZA8" s="0"/>
      <c r="NZB8" s="0"/>
      <c r="NZC8" s="0"/>
      <c r="NZD8" s="0"/>
      <c r="NZE8" s="0"/>
      <c r="NZF8" s="0"/>
      <c r="NZG8" s="0"/>
      <c r="NZH8" s="0"/>
      <c r="NZI8" s="0"/>
      <c r="NZJ8" s="0"/>
      <c r="NZK8" s="0"/>
      <c r="NZL8" s="0"/>
      <c r="NZM8" s="0"/>
      <c r="NZN8" s="0"/>
      <c r="NZO8" s="0"/>
      <c r="NZP8" s="0"/>
      <c r="NZQ8" s="0"/>
      <c r="NZR8" s="0"/>
      <c r="NZS8" s="0"/>
      <c r="NZT8" s="0"/>
      <c r="NZU8" s="0"/>
      <c r="NZV8" s="0"/>
      <c r="NZW8" s="0"/>
      <c r="NZX8" s="0"/>
      <c r="NZY8" s="0"/>
      <c r="NZZ8" s="0"/>
      <c r="OAA8" s="0"/>
      <c r="OAB8" s="0"/>
      <c r="OAC8" s="0"/>
      <c r="OAD8" s="0"/>
      <c r="OAE8" s="0"/>
      <c r="OAF8" s="0"/>
      <c r="OAG8" s="0"/>
      <c r="OAH8" s="0"/>
      <c r="OAI8" s="0"/>
      <c r="OAJ8" s="0"/>
      <c r="OAK8" s="0"/>
      <c r="OAL8" s="0"/>
      <c r="OAM8" s="0"/>
      <c r="OAN8" s="0"/>
      <c r="OAO8" s="0"/>
      <c r="OAP8" s="0"/>
      <c r="OAQ8" s="0"/>
      <c r="OAR8" s="0"/>
      <c r="OAS8" s="0"/>
      <c r="OAT8" s="0"/>
      <c r="OAU8" s="0"/>
      <c r="OAV8" s="0"/>
      <c r="OAW8" s="0"/>
      <c r="OAX8" s="0"/>
      <c r="OAY8" s="0"/>
      <c r="OAZ8" s="0"/>
      <c r="OBA8" s="0"/>
      <c r="OBB8" s="0"/>
      <c r="OBC8" s="0"/>
      <c r="OBD8" s="0"/>
      <c r="OBE8" s="0"/>
      <c r="OBF8" s="0"/>
      <c r="OBG8" s="0"/>
      <c r="OBH8" s="0"/>
      <c r="OBI8" s="0"/>
      <c r="OBJ8" s="0"/>
      <c r="OBK8" s="0"/>
      <c r="OBL8" s="0"/>
      <c r="OBM8" s="0"/>
      <c r="OBN8" s="0"/>
      <c r="OBO8" s="0"/>
      <c r="OBP8" s="0"/>
      <c r="OBQ8" s="0"/>
      <c r="OBR8" s="0"/>
      <c r="OBS8" s="0"/>
      <c r="OBT8" s="0"/>
      <c r="OBU8" s="0"/>
      <c r="OBV8" s="0"/>
      <c r="OBW8" s="0"/>
      <c r="OBX8" s="0"/>
      <c r="OBY8" s="0"/>
      <c r="OBZ8" s="0"/>
      <c r="OCA8" s="0"/>
      <c r="OCB8" s="0"/>
      <c r="OCC8" s="0"/>
      <c r="OCD8" s="0"/>
      <c r="OCE8" s="0"/>
      <c r="OCF8" s="0"/>
      <c r="OCG8" s="0"/>
      <c r="OCH8" s="0"/>
      <c r="OCI8" s="0"/>
      <c r="OCJ8" s="0"/>
      <c r="OCK8" s="0"/>
      <c r="OCL8" s="0"/>
      <c r="OCM8" s="0"/>
      <c r="OCN8" s="0"/>
      <c r="OCO8" s="0"/>
      <c r="OCP8" s="0"/>
      <c r="OCQ8" s="0"/>
      <c r="OCR8" s="0"/>
      <c r="OCS8" s="0"/>
      <c r="OCT8" s="0"/>
      <c r="OCU8" s="0"/>
      <c r="OCV8" s="0"/>
      <c r="OCW8" s="0"/>
      <c r="OCX8" s="0"/>
      <c r="OCY8" s="0"/>
      <c r="OCZ8" s="0"/>
      <c r="ODA8" s="0"/>
      <c r="ODB8" s="0"/>
      <c r="ODC8" s="0"/>
      <c r="ODD8" s="0"/>
      <c r="ODE8" s="0"/>
      <c r="ODF8" s="0"/>
      <c r="ODG8" s="0"/>
      <c r="ODH8" s="0"/>
      <c r="ODI8" s="0"/>
      <c r="ODJ8" s="0"/>
      <c r="ODK8" s="0"/>
      <c r="ODL8" s="0"/>
      <c r="ODM8" s="0"/>
      <c r="ODN8" s="0"/>
      <c r="ODO8" s="0"/>
      <c r="ODP8" s="0"/>
      <c r="ODQ8" s="0"/>
      <c r="ODR8" s="0"/>
      <c r="ODS8" s="0"/>
      <c r="ODT8" s="0"/>
      <c r="ODU8" s="0"/>
      <c r="ODV8" s="0"/>
      <c r="ODW8" s="0"/>
      <c r="ODX8" s="0"/>
      <c r="ODY8" s="0"/>
      <c r="ODZ8" s="0"/>
      <c r="OEA8" s="0"/>
      <c r="OEB8" s="0"/>
      <c r="OEC8" s="0"/>
      <c r="OED8" s="0"/>
      <c r="OEE8" s="0"/>
      <c r="OEF8" s="0"/>
      <c r="OEG8" s="0"/>
      <c r="OEH8" s="0"/>
      <c r="OEI8" s="0"/>
      <c r="OEJ8" s="0"/>
      <c r="OEK8" s="0"/>
      <c r="OEL8" s="0"/>
      <c r="OEM8" s="0"/>
      <c r="OEN8" s="0"/>
      <c r="OEO8" s="0"/>
      <c r="OEP8" s="0"/>
      <c r="OEQ8" s="0"/>
      <c r="OER8" s="0"/>
      <c r="OES8" s="0"/>
      <c r="OET8" s="0"/>
      <c r="OEU8" s="0"/>
      <c r="OEV8" s="0"/>
      <c r="OEW8" s="0"/>
      <c r="OEX8" s="0"/>
      <c r="OEY8" s="0"/>
      <c r="OEZ8" s="0"/>
      <c r="OFA8" s="0"/>
      <c r="OFB8" s="0"/>
      <c r="OFC8" s="0"/>
      <c r="OFD8" s="0"/>
      <c r="OFE8" s="0"/>
      <c r="OFF8" s="0"/>
      <c r="OFG8" s="0"/>
      <c r="OFH8" s="0"/>
      <c r="OFI8" s="0"/>
      <c r="OFJ8" s="0"/>
      <c r="OFK8" s="0"/>
      <c r="OFL8" s="0"/>
      <c r="OFM8" s="0"/>
      <c r="OFN8" s="0"/>
      <c r="OFO8" s="0"/>
      <c r="OFP8" s="0"/>
      <c r="OFQ8" s="0"/>
      <c r="OFR8" s="0"/>
      <c r="OFS8" s="0"/>
      <c r="OFT8" s="0"/>
      <c r="OFU8" s="0"/>
      <c r="OFV8" s="0"/>
      <c r="OFW8" s="0"/>
      <c r="OFX8" s="0"/>
      <c r="OFY8" s="0"/>
      <c r="OFZ8" s="0"/>
      <c r="OGA8" s="0"/>
      <c r="OGB8" s="0"/>
      <c r="OGC8" s="0"/>
      <c r="OGD8" s="0"/>
      <c r="OGE8" s="0"/>
      <c r="OGF8" s="0"/>
      <c r="OGG8" s="0"/>
      <c r="OGH8" s="0"/>
      <c r="OGI8" s="0"/>
      <c r="OGJ8" s="0"/>
      <c r="OGK8" s="0"/>
      <c r="OGL8" s="0"/>
      <c r="OGM8" s="0"/>
      <c r="OGN8" s="0"/>
      <c r="OGO8" s="0"/>
      <c r="OGP8" s="0"/>
      <c r="OGQ8" s="0"/>
      <c r="OGR8" s="0"/>
      <c r="OGS8" s="0"/>
      <c r="OGT8" s="0"/>
      <c r="OGU8" s="0"/>
      <c r="OGV8" s="0"/>
      <c r="OGW8" s="0"/>
      <c r="OGX8" s="0"/>
      <c r="OGY8" s="0"/>
      <c r="OGZ8" s="0"/>
      <c r="OHA8" s="0"/>
      <c r="OHB8" s="0"/>
      <c r="OHC8" s="0"/>
      <c r="OHD8" s="0"/>
      <c r="OHE8" s="0"/>
      <c r="OHF8" s="0"/>
      <c r="OHG8" s="0"/>
      <c r="OHH8" s="0"/>
      <c r="OHI8" s="0"/>
      <c r="OHJ8" s="0"/>
      <c r="OHK8" s="0"/>
      <c r="OHL8" s="0"/>
      <c r="OHM8" s="0"/>
      <c r="OHN8" s="0"/>
      <c r="OHO8" s="0"/>
      <c r="OHP8" s="0"/>
      <c r="OHQ8" s="0"/>
      <c r="OHR8" s="0"/>
      <c r="OHS8" s="0"/>
      <c r="OHT8" s="0"/>
      <c r="OHU8" s="0"/>
      <c r="OHV8" s="0"/>
      <c r="OHW8" s="0"/>
      <c r="OHX8" s="0"/>
      <c r="OHY8" s="0"/>
      <c r="OHZ8" s="0"/>
      <c r="OIA8" s="0"/>
      <c r="OIB8" s="0"/>
      <c r="OIC8" s="0"/>
      <c r="OID8" s="0"/>
      <c r="OIE8" s="0"/>
      <c r="OIF8" s="0"/>
      <c r="OIG8" s="0"/>
      <c r="OIH8" s="0"/>
      <c r="OII8" s="0"/>
      <c r="OIJ8" s="0"/>
      <c r="OIK8" s="0"/>
      <c r="OIL8" s="0"/>
      <c r="OIM8" s="0"/>
      <c r="OIN8" s="0"/>
      <c r="OIO8" s="0"/>
      <c r="OIP8" s="0"/>
      <c r="OIQ8" s="0"/>
      <c r="OIR8" s="0"/>
      <c r="OIS8" s="0"/>
      <c r="OIT8" s="0"/>
      <c r="OIU8" s="0"/>
      <c r="OIV8" s="0"/>
      <c r="OIW8" s="0"/>
      <c r="OIX8" s="0"/>
      <c r="OIY8" s="0"/>
      <c r="OIZ8" s="0"/>
      <c r="OJA8" s="0"/>
      <c r="OJB8" s="0"/>
      <c r="OJC8" s="0"/>
      <c r="OJD8" s="0"/>
      <c r="OJE8" s="0"/>
      <c r="OJF8" s="0"/>
      <c r="OJG8" s="0"/>
      <c r="OJH8" s="0"/>
      <c r="OJI8" s="0"/>
      <c r="OJJ8" s="0"/>
      <c r="OJK8" s="0"/>
      <c r="OJL8" s="0"/>
      <c r="OJM8" s="0"/>
      <c r="OJN8" s="0"/>
      <c r="OJO8" s="0"/>
      <c r="OJP8" s="0"/>
      <c r="OJQ8" s="0"/>
      <c r="OJR8" s="0"/>
      <c r="OJS8" s="0"/>
      <c r="OJT8" s="0"/>
      <c r="OJU8" s="0"/>
      <c r="OJV8" s="0"/>
      <c r="OJW8" s="0"/>
      <c r="OJX8" s="0"/>
      <c r="OJY8" s="0"/>
      <c r="OJZ8" s="0"/>
      <c r="OKA8" s="0"/>
      <c r="OKB8" s="0"/>
      <c r="OKC8" s="0"/>
      <c r="OKD8" s="0"/>
      <c r="OKE8" s="0"/>
      <c r="OKF8" s="0"/>
      <c r="OKG8" s="0"/>
      <c r="OKH8" s="0"/>
      <c r="OKI8" s="0"/>
      <c r="OKJ8" s="0"/>
      <c r="OKK8" s="0"/>
      <c r="OKL8" s="0"/>
      <c r="OKM8" s="0"/>
      <c r="OKN8" s="0"/>
      <c r="OKO8" s="0"/>
      <c r="OKP8" s="0"/>
      <c r="OKQ8" s="0"/>
      <c r="OKR8" s="0"/>
      <c r="OKS8" s="0"/>
      <c r="OKT8" s="0"/>
      <c r="OKU8" s="0"/>
      <c r="OKV8" s="0"/>
      <c r="OKW8" s="0"/>
      <c r="OKX8" s="0"/>
      <c r="OKY8" s="0"/>
      <c r="OKZ8" s="0"/>
      <c r="OLA8" s="0"/>
      <c r="OLB8" s="0"/>
      <c r="OLC8" s="0"/>
      <c r="OLD8" s="0"/>
      <c r="OLE8" s="0"/>
      <c r="OLF8" s="0"/>
      <c r="OLG8" s="0"/>
      <c r="OLH8" s="0"/>
      <c r="OLI8" s="0"/>
      <c r="OLJ8" s="0"/>
      <c r="OLK8" s="0"/>
      <c r="OLL8" s="0"/>
      <c r="OLM8" s="0"/>
      <c r="OLN8" s="0"/>
      <c r="OLO8" s="0"/>
      <c r="OLP8" s="0"/>
      <c r="OLQ8" s="0"/>
      <c r="OLR8" s="0"/>
      <c r="OLS8" s="0"/>
      <c r="OLT8" s="0"/>
      <c r="OLU8" s="0"/>
      <c r="OLV8" s="0"/>
      <c r="OLW8" s="0"/>
      <c r="OLX8" s="0"/>
      <c r="OLY8" s="0"/>
      <c r="OLZ8" s="0"/>
      <c r="OMA8" s="0"/>
      <c r="OMB8" s="0"/>
      <c r="OMC8" s="0"/>
      <c r="OMD8" s="0"/>
      <c r="OME8" s="0"/>
      <c r="OMF8" s="0"/>
      <c r="OMG8" s="0"/>
      <c r="OMH8" s="0"/>
      <c r="OMI8" s="0"/>
      <c r="OMJ8" s="0"/>
      <c r="OMK8" s="0"/>
      <c r="OML8" s="0"/>
      <c r="OMM8" s="0"/>
      <c r="OMN8" s="0"/>
      <c r="OMO8" s="0"/>
      <c r="OMP8" s="0"/>
      <c r="OMQ8" s="0"/>
      <c r="OMR8" s="0"/>
      <c r="OMS8" s="0"/>
      <c r="OMT8" s="0"/>
      <c r="OMU8" s="0"/>
      <c r="OMV8" s="0"/>
      <c r="OMW8" s="0"/>
      <c r="OMX8" s="0"/>
      <c r="OMY8" s="0"/>
      <c r="OMZ8" s="0"/>
      <c r="ONA8" s="0"/>
      <c r="ONB8" s="0"/>
      <c r="ONC8" s="0"/>
      <c r="OND8" s="0"/>
      <c r="ONE8" s="0"/>
      <c r="ONF8" s="0"/>
      <c r="ONG8" s="0"/>
      <c r="ONH8" s="0"/>
      <c r="ONI8" s="0"/>
      <c r="ONJ8" s="0"/>
      <c r="ONK8" s="0"/>
      <c r="ONL8" s="0"/>
      <c r="ONM8" s="0"/>
      <c r="ONN8" s="0"/>
      <c r="ONO8" s="0"/>
      <c r="ONP8" s="0"/>
      <c r="ONQ8" s="0"/>
      <c r="ONR8" s="0"/>
      <c r="ONS8" s="0"/>
      <c r="ONT8" s="0"/>
      <c r="ONU8" s="0"/>
      <c r="ONV8" s="0"/>
      <c r="ONW8" s="0"/>
      <c r="ONX8" s="0"/>
      <c r="ONY8" s="0"/>
      <c r="ONZ8" s="0"/>
      <c r="OOA8" s="0"/>
      <c r="OOB8" s="0"/>
      <c r="OOC8" s="0"/>
      <c r="OOD8" s="0"/>
      <c r="OOE8" s="0"/>
      <c r="OOF8" s="0"/>
      <c r="OOG8" s="0"/>
      <c r="OOH8" s="0"/>
      <c r="OOI8" s="0"/>
      <c r="OOJ8" s="0"/>
      <c r="OOK8" s="0"/>
      <c r="OOL8" s="0"/>
      <c r="OOM8" s="0"/>
      <c r="OON8" s="0"/>
      <c r="OOO8" s="0"/>
      <c r="OOP8" s="0"/>
      <c r="OOQ8" s="0"/>
      <c r="OOR8" s="0"/>
      <c r="OOS8" s="0"/>
      <c r="OOT8" s="0"/>
      <c r="OOU8" s="0"/>
      <c r="OOV8" s="0"/>
      <c r="OOW8" s="0"/>
      <c r="OOX8" s="0"/>
      <c r="OOY8" s="0"/>
      <c r="OOZ8" s="0"/>
      <c r="OPA8" s="0"/>
      <c r="OPB8" s="0"/>
      <c r="OPC8" s="0"/>
      <c r="OPD8" s="0"/>
      <c r="OPE8" s="0"/>
      <c r="OPF8" s="0"/>
      <c r="OPG8" s="0"/>
      <c r="OPH8" s="0"/>
      <c r="OPI8" s="0"/>
      <c r="OPJ8" s="0"/>
      <c r="OPK8" s="0"/>
      <c r="OPL8" s="0"/>
      <c r="OPM8" s="0"/>
      <c r="OPN8" s="0"/>
      <c r="OPO8" s="0"/>
      <c r="OPP8" s="0"/>
      <c r="OPQ8" s="0"/>
      <c r="OPR8" s="0"/>
      <c r="OPS8" s="0"/>
      <c r="OPT8" s="0"/>
      <c r="OPU8" s="0"/>
      <c r="OPV8" s="0"/>
      <c r="OPW8" s="0"/>
      <c r="OPX8" s="0"/>
      <c r="OPY8" s="0"/>
      <c r="OPZ8" s="0"/>
      <c r="OQA8" s="0"/>
      <c r="OQB8" s="0"/>
      <c r="OQC8" s="0"/>
      <c r="OQD8" s="0"/>
      <c r="OQE8" s="0"/>
      <c r="OQF8" s="0"/>
      <c r="OQG8" s="0"/>
      <c r="OQH8" s="0"/>
      <c r="OQI8" s="0"/>
      <c r="OQJ8" s="0"/>
      <c r="OQK8" s="0"/>
      <c r="OQL8" s="0"/>
      <c r="OQM8" s="0"/>
      <c r="OQN8" s="0"/>
      <c r="OQO8" s="0"/>
      <c r="OQP8" s="0"/>
      <c r="OQQ8" s="0"/>
      <c r="OQR8" s="0"/>
      <c r="OQS8" s="0"/>
      <c r="OQT8" s="0"/>
      <c r="OQU8" s="0"/>
      <c r="OQV8" s="0"/>
      <c r="OQW8" s="0"/>
      <c r="OQX8" s="0"/>
      <c r="OQY8" s="0"/>
      <c r="OQZ8" s="0"/>
      <c r="ORA8" s="0"/>
      <c r="ORB8" s="0"/>
      <c r="ORC8" s="0"/>
      <c r="ORD8" s="0"/>
      <c r="ORE8" s="0"/>
      <c r="ORF8" s="0"/>
      <c r="ORG8" s="0"/>
      <c r="ORH8" s="0"/>
      <c r="ORI8" s="0"/>
      <c r="ORJ8" s="0"/>
      <c r="ORK8" s="0"/>
      <c r="ORL8" s="0"/>
      <c r="ORM8" s="0"/>
      <c r="ORN8" s="0"/>
      <c r="ORO8" s="0"/>
      <c r="ORP8" s="0"/>
      <c r="ORQ8" s="0"/>
      <c r="ORR8" s="0"/>
      <c r="ORS8" s="0"/>
      <c r="ORT8" s="0"/>
      <c r="ORU8" s="0"/>
      <c r="ORV8" s="0"/>
      <c r="ORW8" s="0"/>
      <c r="ORX8" s="0"/>
      <c r="ORY8" s="0"/>
      <c r="ORZ8" s="0"/>
      <c r="OSA8" s="0"/>
      <c r="OSB8" s="0"/>
      <c r="OSC8" s="0"/>
      <c r="OSD8" s="0"/>
      <c r="OSE8" s="0"/>
      <c r="OSF8" s="0"/>
      <c r="OSG8" s="0"/>
      <c r="OSH8" s="0"/>
      <c r="OSI8" s="0"/>
      <c r="OSJ8" s="0"/>
      <c r="OSK8" s="0"/>
      <c r="OSL8" s="0"/>
      <c r="OSM8" s="0"/>
      <c r="OSN8" s="0"/>
      <c r="OSO8" s="0"/>
      <c r="OSP8" s="0"/>
      <c r="OSQ8" s="0"/>
      <c r="OSR8" s="0"/>
      <c r="OSS8" s="0"/>
      <c r="OST8" s="0"/>
      <c r="OSU8" s="0"/>
      <c r="OSV8" s="0"/>
      <c r="OSW8" s="0"/>
      <c r="OSX8" s="0"/>
      <c r="OSY8" s="0"/>
      <c r="OSZ8" s="0"/>
      <c r="OTA8" s="0"/>
      <c r="OTB8" s="0"/>
      <c r="OTC8" s="0"/>
      <c r="OTD8" s="0"/>
      <c r="OTE8" s="0"/>
      <c r="OTF8" s="0"/>
      <c r="OTG8" s="0"/>
      <c r="OTH8" s="0"/>
      <c r="OTI8" s="0"/>
      <c r="OTJ8" s="0"/>
      <c r="OTK8" s="0"/>
      <c r="OTL8" s="0"/>
      <c r="OTM8" s="0"/>
      <c r="OTN8" s="0"/>
      <c r="OTO8" s="0"/>
      <c r="OTP8" s="0"/>
      <c r="OTQ8" s="0"/>
      <c r="OTR8" s="0"/>
      <c r="OTS8" s="0"/>
      <c r="OTT8" s="0"/>
      <c r="OTU8" s="0"/>
      <c r="OTV8" s="0"/>
      <c r="OTW8" s="0"/>
      <c r="OTX8" s="0"/>
      <c r="OTY8" s="0"/>
      <c r="OTZ8" s="0"/>
      <c r="OUA8" s="0"/>
      <c r="OUB8" s="0"/>
      <c r="OUC8" s="0"/>
      <c r="OUD8" s="0"/>
      <c r="OUE8" s="0"/>
      <c r="OUF8" s="0"/>
      <c r="OUG8" s="0"/>
      <c r="OUH8" s="0"/>
      <c r="OUI8" s="0"/>
      <c r="OUJ8" s="0"/>
      <c r="OUK8" s="0"/>
      <c r="OUL8" s="0"/>
      <c r="OUM8" s="0"/>
      <c r="OUN8" s="0"/>
      <c r="OUO8" s="0"/>
      <c r="OUP8" s="0"/>
      <c r="OUQ8" s="0"/>
      <c r="OUR8" s="0"/>
      <c r="OUS8" s="0"/>
      <c r="OUT8" s="0"/>
      <c r="OUU8" s="0"/>
      <c r="OUV8" s="0"/>
      <c r="OUW8" s="0"/>
      <c r="OUX8" s="0"/>
      <c r="OUY8" s="0"/>
      <c r="OUZ8" s="0"/>
      <c r="OVA8" s="0"/>
      <c r="OVB8" s="0"/>
      <c r="OVC8" s="0"/>
      <c r="OVD8" s="0"/>
      <c r="OVE8" s="0"/>
      <c r="OVF8" s="0"/>
      <c r="OVG8" s="0"/>
      <c r="OVH8" s="0"/>
      <c r="OVI8" s="0"/>
      <c r="OVJ8" s="0"/>
      <c r="OVK8" s="0"/>
      <c r="OVL8" s="0"/>
      <c r="OVM8" s="0"/>
      <c r="OVN8" s="0"/>
      <c r="OVO8" s="0"/>
      <c r="OVP8" s="0"/>
      <c r="OVQ8" s="0"/>
      <c r="OVR8" s="0"/>
      <c r="OVS8" s="0"/>
      <c r="OVT8" s="0"/>
      <c r="OVU8" s="0"/>
      <c r="OVV8" s="0"/>
      <c r="OVW8" s="0"/>
      <c r="OVX8" s="0"/>
      <c r="OVY8" s="0"/>
      <c r="OVZ8" s="0"/>
      <c r="OWA8" s="0"/>
      <c r="OWB8" s="0"/>
      <c r="OWC8" s="0"/>
      <c r="OWD8" s="0"/>
      <c r="OWE8" s="0"/>
      <c r="OWF8" s="0"/>
      <c r="OWG8" s="0"/>
      <c r="OWH8" s="0"/>
      <c r="OWI8" s="0"/>
      <c r="OWJ8" s="0"/>
      <c r="OWK8" s="0"/>
      <c r="OWL8" s="0"/>
      <c r="OWM8" s="0"/>
      <c r="OWN8" s="0"/>
      <c r="OWO8" s="0"/>
      <c r="OWP8" s="0"/>
      <c r="OWQ8" s="0"/>
      <c r="OWR8" s="0"/>
      <c r="OWS8" s="0"/>
      <c r="OWT8" s="0"/>
      <c r="OWU8" s="0"/>
      <c r="OWV8" s="0"/>
      <c r="OWW8" s="0"/>
      <c r="OWX8" s="0"/>
      <c r="OWY8" s="0"/>
      <c r="OWZ8" s="0"/>
      <c r="OXA8" s="0"/>
      <c r="OXB8" s="0"/>
      <c r="OXC8" s="0"/>
      <c r="OXD8" s="0"/>
      <c r="OXE8" s="0"/>
      <c r="OXF8" s="0"/>
      <c r="OXG8" s="0"/>
      <c r="OXH8" s="0"/>
      <c r="OXI8" s="0"/>
      <c r="OXJ8" s="0"/>
      <c r="OXK8" s="0"/>
      <c r="OXL8" s="0"/>
      <c r="OXM8" s="0"/>
      <c r="OXN8" s="0"/>
      <c r="OXO8" s="0"/>
      <c r="OXP8" s="0"/>
      <c r="OXQ8" s="0"/>
      <c r="OXR8" s="0"/>
      <c r="OXS8" s="0"/>
      <c r="OXT8" s="0"/>
      <c r="OXU8" s="0"/>
      <c r="OXV8" s="0"/>
      <c r="OXW8" s="0"/>
      <c r="OXX8" s="0"/>
      <c r="OXY8" s="0"/>
      <c r="OXZ8" s="0"/>
      <c r="OYA8" s="0"/>
      <c r="OYB8" s="0"/>
      <c r="OYC8" s="0"/>
      <c r="OYD8" s="0"/>
      <c r="OYE8" s="0"/>
      <c r="OYF8" s="0"/>
      <c r="OYG8" s="0"/>
      <c r="OYH8" s="0"/>
      <c r="OYI8" s="0"/>
      <c r="OYJ8" s="0"/>
      <c r="OYK8" s="0"/>
      <c r="OYL8" s="0"/>
      <c r="OYM8" s="0"/>
      <c r="OYN8" s="0"/>
      <c r="OYO8" s="0"/>
      <c r="OYP8" s="0"/>
      <c r="OYQ8" s="0"/>
      <c r="OYR8" s="0"/>
      <c r="OYS8" s="0"/>
      <c r="OYT8" s="0"/>
      <c r="OYU8" s="0"/>
      <c r="OYV8" s="0"/>
      <c r="OYW8" s="0"/>
      <c r="OYX8" s="0"/>
      <c r="OYY8" s="0"/>
      <c r="OYZ8" s="0"/>
      <c r="OZA8" s="0"/>
      <c r="OZB8" s="0"/>
      <c r="OZC8" s="0"/>
      <c r="OZD8" s="0"/>
      <c r="OZE8" s="0"/>
      <c r="OZF8" s="0"/>
      <c r="OZG8" s="0"/>
      <c r="OZH8" s="0"/>
      <c r="OZI8" s="0"/>
      <c r="OZJ8" s="0"/>
      <c r="OZK8" s="0"/>
      <c r="OZL8" s="0"/>
      <c r="OZM8" s="0"/>
      <c r="OZN8" s="0"/>
      <c r="OZO8" s="0"/>
      <c r="OZP8" s="0"/>
      <c r="OZQ8" s="0"/>
      <c r="OZR8" s="0"/>
      <c r="OZS8" s="0"/>
      <c r="OZT8" s="0"/>
      <c r="OZU8" s="0"/>
      <c r="OZV8" s="0"/>
      <c r="OZW8" s="0"/>
      <c r="OZX8" s="0"/>
      <c r="OZY8" s="0"/>
      <c r="OZZ8" s="0"/>
      <c r="PAA8" s="0"/>
      <c r="PAB8" s="0"/>
      <c r="PAC8" s="0"/>
      <c r="PAD8" s="0"/>
      <c r="PAE8" s="0"/>
      <c r="PAF8" s="0"/>
      <c r="PAG8" s="0"/>
      <c r="PAH8" s="0"/>
      <c r="PAI8" s="0"/>
      <c r="PAJ8" s="0"/>
      <c r="PAK8" s="0"/>
      <c r="PAL8" s="0"/>
      <c r="PAM8" s="0"/>
      <c r="PAN8" s="0"/>
      <c r="PAO8" s="0"/>
      <c r="PAP8" s="0"/>
      <c r="PAQ8" s="0"/>
      <c r="PAR8" s="0"/>
      <c r="PAS8" s="0"/>
      <c r="PAT8" s="0"/>
      <c r="PAU8" s="0"/>
      <c r="PAV8" s="0"/>
      <c r="PAW8" s="0"/>
      <c r="PAX8" s="0"/>
      <c r="PAY8" s="0"/>
      <c r="PAZ8" s="0"/>
      <c r="PBA8" s="0"/>
      <c r="PBB8" s="0"/>
      <c r="PBC8" s="0"/>
      <c r="PBD8" s="0"/>
      <c r="PBE8" s="0"/>
      <c r="PBF8" s="0"/>
      <c r="PBG8" s="0"/>
      <c r="PBH8" s="0"/>
      <c r="PBI8" s="0"/>
      <c r="PBJ8" s="0"/>
      <c r="PBK8" s="0"/>
      <c r="PBL8" s="0"/>
      <c r="PBM8" s="0"/>
      <c r="PBN8" s="0"/>
      <c r="PBO8" s="0"/>
      <c r="PBP8" s="0"/>
      <c r="PBQ8" s="0"/>
      <c r="PBR8" s="0"/>
      <c r="PBS8" s="0"/>
      <c r="PBT8" s="0"/>
      <c r="PBU8" s="0"/>
      <c r="PBV8" s="0"/>
      <c r="PBW8" s="0"/>
      <c r="PBX8" s="0"/>
      <c r="PBY8" s="0"/>
      <c r="PBZ8" s="0"/>
      <c r="PCA8" s="0"/>
      <c r="PCB8" s="0"/>
      <c r="PCC8" s="0"/>
      <c r="PCD8" s="0"/>
      <c r="PCE8" s="0"/>
      <c r="PCF8" s="0"/>
      <c r="PCG8" s="0"/>
      <c r="PCH8" s="0"/>
      <c r="PCI8" s="0"/>
      <c r="PCJ8" s="0"/>
      <c r="PCK8" s="0"/>
      <c r="PCL8" s="0"/>
      <c r="PCM8" s="0"/>
      <c r="PCN8" s="0"/>
      <c r="PCO8" s="0"/>
      <c r="PCP8" s="0"/>
      <c r="PCQ8" s="0"/>
      <c r="PCR8" s="0"/>
      <c r="PCS8" s="0"/>
      <c r="PCT8" s="0"/>
      <c r="PCU8" s="0"/>
      <c r="PCV8" s="0"/>
      <c r="PCW8" s="0"/>
      <c r="PCX8" s="0"/>
      <c r="PCY8" s="0"/>
      <c r="PCZ8" s="0"/>
      <c r="PDA8" s="0"/>
      <c r="PDB8" s="0"/>
      <c r="PDC8" s="0"/>
      <c r="PDD8" s="0"/>
      <c r="PDE8" s="0"/>
      <c r="PDF8" s="0"/>
      <c r="PDG8" s="0"/>
      <c r="PDH8" s="0"/>
      <c r="PDI8" s="0"/>
      <c r="PDJ8" s="0"/>
      <c r="PDK8" s="0"/>
      <c r="PDL8" s="0"/>
      <c r="PDM8" s="0"/>
      <c r="PDN8" s="0"/>
      <c r="PDO8" s="0"/>
      <c r="PDP8" s="0"/>
      <c r="PDQ8" s="0"/>
      <c r="PDR8" s="0"/>
      <c r="PDS8" s="0"/>
      <c r="PDT8" s="0"/>
      <c r="PDU8" s="0"/>
      <c r="PDV8" s="0"/>
      <c r="PDW8" s="0"/>
      <c r="PDX8" s="0"/>
      <c r="PDY8" s="0"/>
      <c r="PDZ8" s="0"/>
      <c r="PEA8" s="0"/>
      <c r="PEB8" s="0"/>
      <c r="PEC8" s="0"/>
      <c r="PED8" s="0"/>
      <c r="PEE8" s="0"/>
      <c r="PEF8" s="0"/>
      <c r="PEG8" s="0"/>
      <c r="PEH8" s="0"/>
      <c r="PEI8" s="0"/>
      <c r="PEJ8" s="0"/>
      <c r="PEK8" s="0"/>
      <c r="PEL8" s="0"/>
      <c r="PEM8" s="0"/>
      <c r="PEN8" s="0"/>
      <c r="PEO8" s="0"/>
      <c r="PEP8" s="0"/>
      <c r="PEQ8" s="0"/>
      <c r="PER8" s="0"/>
      <c r="PES8" s="0"/>
      <c r="PET8" s="0"/>
      <c r="PEU8" s="0"/>
      <c r="PEV8" s="0"/>
      <c r="PEW8" s="0"/>
      <c r="PEX8" s="0"/>
      <c r="PEY8" s="0"/>
      <c r="PEZ8" s="0"/>
      <c r="PFA8" s="0"/>
      <c r="PFB8" s="0"/>
      <c r="PFC8" s="0"/>
      <c r="PFD8" s="0"/>
      <c r="PFE8" s="0"/>
      <c r="PFF8" s="0"/>
      <c r="PFG8" s="0"/>
      <c r="PFH8" s="0"/>
      <c r="PFI8" s="0"/>
      <c r="PFJ8" s="0"/>
      <c r="PFK8" s="0"/>
      <c r="PFL8" s="0"/>
      <c r="PFM8" s="0"/>
      <c r="PFN8" s="0"/>
      <c r="PFO8" s="0"/>
      <c r="PFP8" s="0"/>
      <c r="PFQ8" s="0"/>
      <c r="PFR8" s="0"/>
      <c r="PFS8" s="0"/>
      <c r="PFT8" s="0"/>
      <c r="PFU8" s="0"/>
      <c r="PFV8" s="0"/>
      <c r="PFW8" s="0"/>
      <c r="PFX8" s="0"/>
      <c r="PFY8" s="0"/>
      <c r="PFZ8" s="0"/>
      <c r="PGA8" s="0"/>
      <c r="PGB8" s="0"/>
      <c r="PGC8" s="0"/>
      <c r="PGD8" s="0"/>
      <c r="PGE8" s="0"/>
      <c r="PGF8" s="0"/>
      <c r="PGG8" s="0"/>
      <c r="PGH8" s="0"/>
      <c r="PGI8" s="0"/>
      <c r="PGJ8" s="0"/>
      <c r="PGK8" s="0"/>
      <c r="PGL8" s="0"/>
      <c r="PGM8" s="0"/>
      <c r="PGN8" s="0"/>
      <c r="PGO8" s="0"/>
      <c r="PGP8" s="0"/>
      <c r="PGQ8" s="0"/>
      <c r="PGR8" s="0"/>
      <c r="PGS8" s="0"/>
      <c r="PGT8" s="0"/>
      <c r="PGU8" s="0"/>
      <c r="PGV8" s="0"/>
      <c r="PGW8" s="0"/>
      <c r="PGX8" s="0"/>
      <c r="PGY8" s="0"/>
      <c r="PGZ8" s="0"/>
      <c r="PHA8" s="0"/>
      <c r="PHB8" s="0"/>
      <c r="PHC8" s="0"/>
      <c r="PHD8" s="0"/>
      <c r="PHE8" s="0"/>
      <c r="PHF8" s="0"/>
      <c r="PHG8" s="0"/>
      <c r="PHH8" s="0"/>
      <c r="PHI8" s="0"/>
      <c r="PHJ8" s="0"/>
      <c r="PHK8" s="0"/>
      <c r="PHL8" s="0"/>
      <c r="PHM8" s="0"/>
      <c r="PHN8" s="0"/>
      <c r="PHO8" s="0"/>
      <c r="PHP8" s="0"/>
      <c r="PHQ8" s="0"/>
      <c r="PHR8" s="0"/>
      <c r="PHS8" s="0"/>
      <c r="PHT8" s="0"/>
      <c r="PHU8" s="0"/>
      <c r="PHV8" s="0"/>
      <c r="PHW8" s="0"/>
      <c r="PHX8" s="0"/>
      <c r="PHY8" s="0"/>
      <c r="PHZ8" s="0"/>
      <c r="PIA8" s="0"/>
      <c r="PIB8" s="0"/>
      <c r="PIC8" s="0"/>
      <c r="PID8" s="0"/>
      <c r="PIE8" s="0"/>
      <c r="PIF8" s="0"/>
      <c r="PIG8" s="0"/>
      <c r="PIH8" s="0"/>
      <c r="PII8" s="0"/>
      <c r="PIJ8" s="0"/>
      <c r="PIK8" s="0"/>
      <c r="PIL8" s="0"/>
      <c r="PIM8" s="0"/>
      <c r="PIN8" s="0"/>
      <c r="PIO8" s="0"/>
      <c r="PIP8" s="0"/>
      <c r="PIQ8" s="0"/>
      <c r="PIR8" s="0"/>
      <c r="PIS8" s="0"/>
      <c r="PIT8" s="0"/>
      <c r="PIU8" s="0"/>
      <c r="PIV8" s="0"/>
      <c r="PIW8" s="0"/>
      <c r="PIX8" s="0"/>
      <c r="PIY8" s="0"/>
      <c r="PIZ8" s="0"/>
      <c r="PJA8" s="0"/>
      <c r="PJB8" s="0"/>
      <c r="PJC8" s="0"/>
      <c r="PJD8" s="0"/>
      <c r="PJE8" s="0"/>
      <c r="PJF8" s="0"/>
      <c r="PJG8" s="0"/>
      <c r="PJH8" s="0"/>
      <c r="PJI8" s="0"/>
      <c r="PJJ8" s="0"/>
      <c r="PJK8" s="0"/>
      <c r="PJL8" s="0"/>
      <c r="PJM8" s="0"/>
      <c r="PJN8" s="0"/>
      <c r="PJO8" s="0"/>
      <c r="PJP8" s="0"/>
      <c r="PJQ8" s="0"/>
      <c r="PJR8" s="0"/>
      <c r="PJS8" s="0"/>
      <c r="PJT8" s="0"/>
      <c r="PJU8" s="0"/>
      <c r="PJV8" s="0"/>
      <c r="PJW8" s="0"/>
      <c r="PJX8" s="0"/>
      <c r="PJY8" s="0"/>
      <c r="PJZ8" s="0"/>
      <c r="PKA8" s="0"/>
      <c r="PKB8" s="0"/>
      <c r="PKC8" s="0"/>
      <c r="PKD8" s="0"/>
      <c r="PKE8" s="0"/>
      <c r="PKF8" s="0"/>
      <c r="PKG8" s="0"/>
      <c r="PKH8" s="0"/>
      <c r="PKI8" s="0"/>
      <c r="PKJ8" s="0"/>
      <c r="PKK8" s="0"/>
      <c r="PKL8" s="0"/>
      <c r="PKM8" s="0"/>
      <c r="PKN8" s="0"/>
      <c r="PKO8" s="0"/>
      <c r="PKP8" s="0"/>
      <c r="PKQ8" s="0"/>
      <c r="PKR8" s="0"/>
      <c r="PKS8" s="0"/>
      <c r="PKT8" s="0"/>
      <c r="PKU8" s="0"/>
      <c r="PKV8" s="0"/>
      <c r="PKW8" s="0"/>
      <c r="PKX8" s="0"/>
      <c r="PKY8" s="0"/>
      <c r="PKZ8" s="0"/>
      <c r="PLA8" s="0"/>
      <c r="PLB8" s="0"/>
      <c r="PLC8" s="0"/>
      <c r="PLD8" s="0"/>
      <c r="PLE8" s="0"/>
      <c r="PLF8" s="0"/>
      <c r="PLG8" s="0"/>
      <c r="PLH8" s="0"/>
      <c r="PLI8" s="0"/>
      <c r="PLJ8" s="0"/>
      <c r="PLK8" s="0"/>
      <c r="PLL8" s="0"/>
      <c r="PLM8" s="0"/>
      <c r="PLN8" s="0"/>
      <c r="PLO8" s="0"/>
      <c r="PLP8" s="0"/>
      <c r="PLQ8" s="0"/>
      <c r="PLR8" s="0"/>
      <c r="PLS8" s="0"/>
      <c r="PLT8" s="0"/>
      <c r="PLU8" s="0"/>
      <c r="PLV8" s="0"/>
      <c r="PLW8" s="0"/>
      <c r="PLX8" s="0"/>
      <c r="PLY8" s="0"/>
      <c r="PLZ8" s="0"/>
      <c r="PMA8" s="0"/>
      <c r="PMB8" s="0"/>
      <c r="PMC8" s="0"/>
      <c r="PMD8" s="0"/>
      <c r="PME8" s="0"/>
      <c r="PMF8" s="0"/>
      <c r="PMG8" s="0"/>
      <c r="PMH8" s="0"/>
      <c r="PMI8" s="0"/>
      <c r="PMJ8" s="0"/>
      <c r="PMK8" s="0"/>
      <c r="PML8" s="0"/>
      <c r="PMM8" s="0"/>
      <c r="PMN8" s="0"/>
      <c r="PMO8" s="0"/>
      <c r="PMP8" s="0"/>
      <c r="PMQ8" s="0"/>
      <c r="PMR8" s="0"/>
      <c r="PMS8" s="0"/>
      <c r="PMT8" s="0"/>
      <c r="PMU8" s="0"/>
      <c r="PMV8" s="0"/>
      <c r="PMW8" s="0"/>
      <c r="PMX8" s="0"/>
      <c r="PMY8" s="0"/>
      <c r="PMZ8" s="0"/>
      <c r="PNA8" s="0"/>
      <c r="PNB8" s="0"/>
      <c r="PNC8" s="0"/>
      <c r="PND8" s="0"/>
      <c r="PNE8" s="0"/>
      <c r="PNF8" s="0"/>
      <c r="PNG8" s="0"/>
      <c r="PNH8" s="0"/>
      <c r="PNI8" s="0"/>
      <c r="PNJ8" s="0"/>
      <c r="PNK8" s="0"/>
      <c r="PNL8" s="0"/>
      <c r="PNM8" s="0"/>
      <c r="PNN8" s="0"/>
      <c r="PNO8" s="0"/>
      <c r="PNP8" s="0"/>
      <c r="PNQ8" s="0"/>
      <c r="PNR8" s="0"/>
      <c r="PNS8" s="0"/>
      <c r="PNT8" s="0"/>
      <c r="PNU8" s="0"/>
      <c r="PNV8" s="0"/>
      <c r="PNW8" s="0"/>
      <c r="PNX8" s="0"/>
      <c r="PNY8" s="0"/>
      <c r="PNZ8" s="0"/>
      <c r="POA8" s="0"/>
      <c r="POB8" s="0"/>
      <c r="POC8" s="0"/>
      <c r="POD8" s="0"/>
      <c r="POE8" s="0"/>
      <c r="POF8" s="0"/>
      <c r="POG8" s="0"/>
      <c r="POH8" s="0"/>
      <c r="POI8" s="0"/>
      <c r="POJ8" s="0"/>
      <c r="POK8" s="0"/>
      <c r="POL8" s="0"/>
      <c r="POM8" s="0"/>
      <c r="PON8" s="0"/>
      <c r="POO8" s="0"/>
      <c r="POP8" s="0"/>
      <c r="POQ8" s="0"/>
      <c r="POR8" s="0"/>
      <c r="POS8" s="0"/>
      <c r="POT8" s="0"/>
      <c r="POU8" s="0"/>
      <c r="POV8" s="0"/>
      <c r="POW8" s="0"/>
      <c r="POX8" s="0"/>
      <c r="POY8" s="0"/>
      <c r="POZ8" s="0"/>
      <c r="PPA8" s="0"/>
      <c r="PPB8" s="0"/>
      <c r="PPC8" s="0"/>
      <c r="PPD8" s="0"/>
      <c r="PPE8" s="0"/>
      <c r="PPF8" s="0"/>
      <c r="PPG8" s="0"/>
      <c r="PPH8" s="0"/>
      <c r="PPI8" s="0"/>
      <c r="PPJ8" s="0"/>
      <c r="PPK8" s="0"/>
      <c r="PPL8" s="0"/>
      <c r="PPM8" s="0"/>
      <c r="PPN8" s="0"/>
      <c r="PPO8" s="0"/>
      <c r="PPP8" s="0"/>
      <c r="PPQ8" s="0"/>
      <c r="PPR8" s="0"/>
      <c r="PPS8" s="0"/>
      <c r="PPT8" s="0"/>
      <c r="PPU8" s="0"/>
      <c r="PPV8" s="0"/>
      <c r="PPW8" s="0"/>
      <c r="PPX8" s="0"/>
      <c r="PPY8" s="0"/>
      <c r="PPZ8" s="0"/>
      <c r="PQA8" s="0"/>
      <c r="PQB8" s="0"/>
      <c r="PQC8" s="0"/>
      <c r="PQD8" s="0"/>
      <c r="PQE8" s="0"/>
      <c r="PQF8" s="0"/>
      <c r="PQG8" s="0"/>
      <c r="PQH8" s="0"/>
      <c r="PQI8" s="0"/>
      <c r="PQJ8" s="0"/>
      <c r="PQK8" s="0"/>
      <c r="PQL8" s="0"/>
      <c r="PQM8" s="0"/>
      <c r="PQN8" s="0"/>
      <c r="PQO8" s="0"/>
      <c r="PQP8" s="0"/>
      <c r="PQQ8" s="0"/>
      <c r="PQR8" s="0"/>
      <c r="PQS8" s="0"/>
      <c r="PQT8" s="0"/>
      <c r="PQU8" s="0"/>
      <c r="PQV8" s="0"/>
      <c r="PQW8" s="0"/>
      <c r="PQX8" s="0"/>
      <c r="PQY8" s="0"/>
      <c r="PQZ8" s="0"/>
      <c r="PRA8" s="0"/>
      <c r="PRB8" s="0"/>
      <c r="PRC8" s="0"/>
      <c r="PRD8" s="0"/>
      <c r="PRE8" s="0"/>
      <c r="PRF8" s="0"/>
      <c r="PRG8" s="0"/>
      <c r="PRH8" s="0"/>
      <c r="PRI8" s="0"/>
      <c r="PRJ8" s="0"/>
      <c r="PRK8" s="0"/>
      <c r="PRL8" s="0"/>
      <c r="PRM8" s="0"/>
      <c r="PRN8" s="0"/>
      <c r="PRO8" s="0"/>
      <c r="PRP8" s="0"/>
      <c r="PRQ8" s="0"/>
      <c r="PRR8" s="0"/>
      <c r="PRS8" s="0"/>
      <c r="PRT8" s="0"/>
      <c r="PRU8" s="0"/>
      <c r="PRV8" s="0"/>
      <c r="PRW8" s="0"/>
      <c r="PRX8" s="0"/>
      <c r="PRY8" s="0"/>
      <c r="PRZ8" s="0"/>
      <c r="PSA8" s="0"/>
      <c r="PSB8" s="0"/>
      <c r="PSC8" s="0"/>
      <c r="PSD8" s="0"/>
      <c r="PSE8" s="0"/>
      <c r="PSF8" s="0"/>
      <c r="PSG8" s="0"/>
      <c r="PSH8" s="0"/>
      <c r="PSI8" s="0"/>
      <c r="PSJ8" s="0"/>
      <c r="PSK8" s="0"/>
      <c r="PSL8" s="0"/>
      <c r="PSM8" s="0"/>
      <c r="PSN8" s="0"/>
      <c r="PSO8" s="0"/>
      <c r="PSP8" s="0"/>
      <c r="PSQ8" s="0"/>
      <c r="PSR8" s="0"/>
      <c r="PSS8" s="0"/>
      <c r="PST8" s="0"/>
      <c r="PSU8" s="0"/>
      <c r="PSV8" s="0"/>
      <c r="PSW8" s="0"/>
      <c r="PSX8" s="0"/>
      <c r="PSY8" s="0"/>
      <c r="PSZ8" s="0"/>
      <c r="PTA8" s="0"/>
      <c r="PTB8" s="0"/>
      <c r="PTC8" s="0"/>
      <c r="PTD8" s="0"/>
      <c r="PTE8" s="0"/>
      <c r="PTF8" s="0"/>
      <c r="PTG8" s="0"/>
      <c r="PTH8" s="0"/>
      <c r="PTI8" s="0"/>
      <c r="PTJ8" s="0"/>
      <c r="PTK8" s="0"/>
      <c r="PTL8" s="0"/>
      <c r="PTM8" s="0"/>
      <c r="PTN8" s="0"/>
      <c r="PTO8" s="0"/>
      <c r="PTP8" s="0"/>
      <c r="PTQ8" s="0"/>
      <c r="PTR8" s="0"/>
      <c r="PTS8" s="0"/>
      <c r="PTT8" s="0"/>
      <c r="PTU8" s="0"/>
      <c r="PTV8" s="0"/>
      <c r="PTW8" s="0"/>
      <c r="PTX8" s="0"/>
      <c r="PTY8" s="0"/>
      <c r="PTZ8" s="0"/>
      <c r="PUA8" s="0"/>
      <c r="PUB8" s="0"/>
      <c r="PUC8" s="0"/>
      <c r="PUD8" s="0"/>
      <c r="PUE8" s="0"/>
      <c r="PUF8" s="0"/>
      <c r="PUG8" s="0"/>
      <c r="PUH8" s="0"/>
      <c r="PUI8" s="0"/>
      <c r="PUJ8" s="0"/>
      <c r="PUK8" s="0"/>
      <c r="PUL8" s="0"/>
      <c r="PUM8" s="0"/>
      <c r="PUN8" s="0"/>
      <c r="PUO8" s="0"/>
      <c r="PUP8" s="0"/>
      <c r="PUQ8" s="0"/>
      <c r="PUR8" s="0"/>
      <c r="PUS8" s="0"/>
      <c r="PUT8" s="0"/>
      <c r="PUU8" s="0"/>
      <c r="PUV8" s="0"/>
      <c r="PUW8" s="0"/>
      <c r="PUX8" s="0"/>
      <c r="PUY8" s="0"/>
      <c r="PUZ8" s="0"/>
      <c r="PVA8" s="0"/>
      <c r="PVB8" s="0"/>
      <c r="PVC8" s="0"/>
      <c r="PVD8" s="0"/>
      <c r="PVE8" s="0"/>
      <c r="PVF8" s="0"/>
      <c r="PVG8" s="0"/>
      <c r="PVH8" s="0"/>
      <c r="PVI8" s="0"/>
      <c r="PVJ8" s="0"/>
      <c r="PVK8" s="0"/>
      <c r="PVL8" s="0"/>
      <c r="PVM8" s="0"/>
      <c r="PVN8" s="0"/>
      <c r="PVO8" s="0"/>
      <c r="PVP8" s="0"/>
      <c r="PVQ8" s="0"/>
      <c r="PVR8" s="0"/>
      <c r="PVS8" s="0"/>
      <c r="PVT8" s="0"/>
      <c r="PVU8" s="0"/>
      <c r="PVV8" s="0"/>
      <c r="PVW8" s="0"/>
      <c r="PVX8" s="0"/>
      <c r="PVY8" s="0"/>
      <c r="PVZ8" s="0"/>
      <c r="PWA8" s="0"/>
      <c r="PWB8" s="0"/>
      <c r="PWC8" s="0"/>
      <c r="PWD8" s="0"/>
      <c r="PWE8" s="0"/>
      <c r="PWF8" s="0"/>
      <c r="PWG8" s="0"/>
      <c r="PWH8" s="0"/>
      <c r="PWI8" s="0"/>
      <c r="PWJ8" s="0"/>
      <c r="PWK8" s="0"/>
      <c r="PWL8" s="0"/>
      <c r="PWM8" s="0"/>
      <c r="PWN8" s="0"/>
      <c r="PWO8" s="0"/>
      <c r="PWP8" s="0"/>
      <c r="PWQ8" s="0"/>
      <c r="PWR8" s="0"/>
      <c r="PWS8" s="0"/>
      <c r="PWT8" s="0"/>
      <c r="PWU8" s="0"/>
      <c r="PWV8" s="0"/>
      <c r="PWW8" s="0"/>
      <c r="PWX8" s="0"/>
      <c r="PWY8" s="0"/>
      <c r="PWZ8" s="0"/>
      <c r="PXA8" s="0"/>
      <c r="PXB8" s="0"/>
      <c r="PXC8" s="0"/>
      <c r="PXD8" s="0"/>
      <c r="PXE8" s="0"/>
      <c r="PXF8" s="0"/>
      <c r="PXG8" s="0"/>
      <c r="PXH8" s="0"/>
      <c r="PXI8" s="0"/>
      <c r="PXJ8" s="0"/>
      <c r="PXK8" s="0"/>
      <c r="PXL8" s="0"/>
      <c r="PXM8" s="0"/>
      <c r="PXN8" s="0"/>
      <c r="PXO8" s="0"/>
      <c r="PXP8" s="0"/>
      <c r="PXQ8" s="0"/>
      <c r="PXR8" s="0"/>
      <c r="PXS8" s="0"/>
      <c r="PXT8" s="0"/>
      <c r="PXU8" s="0"/>
      <c r="PXV8" s="0"/>
      <c r="PXW8" s="0"/>
      <c r="PXX8" s="0"/>
      <c r="PXY8" s="0"/>
      <c r="PXZ8" s="0"/>
      <c r="PYA8" s="0"/>
      <c r="PYB8" s="0"/>
      <c r="PYC8" s="0"/>
      <c r="PYD8" s="0"/>
      <c r="PYE8" s="0"/>
      <c r="PYF8" s="0"/>
      <c r="PYG8" s="0"/>
      <c r="PYH8" s="0"/>
      <c r="PYI8" s="0"/>
      <c r="PYJ8" s="0"/>
      <c r="PYK8" s="0"/>
      <c r="PYL8" s="0"/>
      <c r="PYM8" s="0"/>
      <c r="PYN8" s="0"/>
      <c r="PYO8" s="0"/>
      <c r="PYP8" s="0"/>
      <c r="PYQ8" s="0"/>
      <c r="PYR8" s="0"/>
      <c r="PYS8" s="0"/>
      <c r="PYT8" s="0"/>
      <c r="PYU8" s="0"/>
      <c r="PYV8" s="0"/>
      <c r="PYW8" s="0"/>
      <c r="PYX8" s="0"/>
      <c r="PYY8" s="0"/>
      <c r="PYZ8" s="0"/>
      <c r="PZA8" s="0"/>
      <c r="PZB8" s="0"/>
      <c r="PZC8" s="0"/>
      <c r="PZD8" s="0"/>
      <c r="PZE8" s="0"/>
      <c r="PZF8" s="0"/>
      <c r="PZG8" s="0"/>
      <c r="PZH8" s="0"/>
      <c r="PZI8" s="0"/>
      <c r="PZJ8" s="0"/>
      <c r="PZK8" s="0"/>
      <c r="PZL8" s="0"/>
      <c r="PZM8" s="0"/>
      <c r="PZN8" s="0"/>
      <c r="PZO8" s="0"/>
      <c r="PZP8" s="0"/>
      <c r="PZQ8" s="0"/>
      <c r="PZR8" s="0"/>
      <c r="PZS8" s="0"/>
      <c r="PZT8" s="0"/>
      <c r="PZU8" s="0"/>
      <c r="PZV8" s="0"/>
      <c r="PZW8" s="0"/>
      <c r="PZX8" s="0"/>
      <c r="PZY8" s="0"/>
      <c r="PZZ8" s="0"/>
      <c r="QAA8" s="0"/>
      <c r="QAB8" s="0"/>
      <c r="QAC8" s="0"/>
      <c r="QAD8" s="0"/>
      <c r="QAE8" s="0"/>
      <c r="QAF8" s="0"/>
      <c r="QAG8" s="0"/>
      <c r="QAH8" s="0"/>
      <c r="QAI8" s="0"/>
      <c r="QAJ8" s="0"/>
      <c r="QAK8" s="0"/>
      <c r="QAL8" s="0"/>
      <c r="QAM8" s="0"/>
      <c r="QAN8" s="0"/>
      <c r="QAO8" s="0"/>
      <c r="QAP8" s="0"/>
      <c r="QAQ8" s="0"/>
      <c r="QAR8" s="0"/>
      <c r="QAS8" s="0"/>
      <c r="QAT8" s="0"/>
      <c r="QAU8" s="0"/>
      <c r="QAV8" s="0"/>
      <c r="QAW8" s="0"/>
      <c r="QAX8" s="0"/>
      <c r="QAY8" s="0"/>
      <c r="QAZ8" s="0"/>
      <c r="QBA8" s="0"/>
      <c r="QBB8" s="0"/>
      <c r="QBC8" s="0"/>
      <c r="QBD8" s="0"/>
      <c r="QBE8" s="0"/>
      <c r="QBF8" s="0"/>
      <c r="QBG8" s="0"/>
      <c r="QBH8" s="0"/>
      <c r="QBI8" s="0"/>
      <c r="QBJ8" s="0"/>
      <c r="QBK8" s="0"/>
      <c r="QBL8" s="0"/>
      <c r="QBM8" s="0"/>
      <c r="QBN8" s="0"/>
      <c r="QBO8" s="0"/>
      <c r="QBP8" s="0"/>
      <c r="QBQ8" s="0"/>
      <c r="QBR8" s="0"/>
      <c r="QBS8" s="0"/>
      <c r="QBT8" s="0"/>
      <c r="QBU8" s="0"/>
      <c r="QBV8" s="0"/>
      <c r="QBW8" s="0"/>
      <c r="QBX8" s="0"/>
      <c r="QBY8" s="0"/>
      <c r="QBZ8" s="0"/>
      <c r="QCA8" s="0"/>
      <c r="QCB8" s="0"/>
      <c r="QCC8" s="0"/>
      <c r="QCD8" s="0"/>
      <c r="QCE8" s="0"/>
      <c r="QCF8" s="0"/>
      <c r="QCG8" s="0"/>
      <c r="QCH8" s="0"/>
      <c r="QCI8" s="0"/>
      <c r="QCJ8" s="0"/>
      <c r="QCK8" s="0"/>
      <c r="QCL8" s="0"/>
      <c r="QCM8" s="0"/>
      <c r="QCN8" s="0"/>
      <c r="QCO8" s="0"/>
      <c r="QCP8" s="0"/>
      <c r="QCQ8" s="0"/>
      <c r="QCR8" s="0"/>
      <c r="QCS8" s="0"/>
      <c r="QCT8" s="0"/>
      <c r="QCU8" s="0"/>
      <c r="QCV8" s="0"/>
      <c r="QCW8" s="0"/>
      <c r="QCX8" s="0"/>
      <c r="QCY8" s="0"/>
      <c r="QCZ8" s="0"/>
      <c r="QDA8" s="0"/>
      <c r="QDB8" s="0"/>
      <c r="QDC8" s="0"/>
      <c r="QDD8" s="0"/>
      <c r="QDE8" s="0"/>
      <c r="QDF8" s="0"/>
      <c r="QDG8" s="0"/>
      <c r="QDH8" s="0"/>
      <c r="QDI8" s="0"/>
      <c r="QDJ8" s="0"/>
      <c r="QDK8" s="0"/>
      <c r="QDL8" s="0"/>
      <c r="QDM8" s="0"/>
      <c r="QDN8" s="0"/>
      <c r="QDO8" s="0"/>
      <c r="QDP8" s="0"/>
      <c r="QDQ8" s="0"/>
      <c r="QDR8" s="0"/>
      <c r="QDS8" s="0"/>
      <c r="QDT8" s="0"/>
      <c r="QDU8" s="0"/>
      <c r="QDV8" s="0"/>
      <c r="QDW8" s="0"/>
      <c r="QDX8" s="0"/>
      <c r="QDY8" s="0"/>
      <c r="QDZ8" s="0"/>
      <c r="QEA8" s="0"/>
      <c r="QEB8" s="0"/>
      <c r="QEC8" s="0"/>
      <c r="QED8" s="0"/>
      <c r="QEE8" s="0"/>
      <c r="QEF8" s="0"/>
      <c r="QEG8" s="0"/>
      <c r="QEH8" s="0"/>
      <c r="QEI8" s="0"/>
      <c r="QEJ8" s="0"/>
      <c r="QEK8" s="0"/>
      <c r="QEL8" s="0"/>
      <c r="QEM8" s="0"/>
      <c r="QEN8" s="0"/>
      <c r="QEO8" s="0"/>
      <c r="QEP8" s="0"/>
      <c r="QEQ8" s="0"/>
      <c r="QER8" s="0"/>
      <c r="QES8" s="0"/>
      <c r="QET8" s="0"/>
      <c r="QEU8" s="0"/>
      <c r="QEV8" s="0"/>
      <c r="QEW8" s="0"/>
      <c r="QEX8" s="0"/>
      <c r="QEY8" s="0"/>
      <c r="QEZ8" s="0"/>
      <c r="QFA8" s="0"/>
      <c r="QFB8" s="0"/>
      <c r="QFC8" s="0"/>
      <c r="QFD8" s="0"/>
      <c r="QFE8" s="0"/>
      <c r="QFF8" s="0"/>
      <c r="QFG8" s="0"/>
      <c r="QFH8" s="0"/>
      <c r="QFI8" s="0"/>
      <c r="QFJ8" s="0"/>
      <c r="QFK8" s="0"/>
      <c r="QFL8" s="0"/>
      <c r="QFM8" s="0"/>
      <c r="QFN8" s="0"/>
      <c r="QFO8" s="0"/>
      <c r="QFP8" s="0"/>
      <c r="QFQ8" s="0"/>
      <c r="QFR8" s="0"/>
      <c r="QFS8" s="0"/>
      <c r="QFT8" s="0"/>
      <c r="QFU8" s="0"/>
      <c r="QFV8" s="0"/>
      <c r="QFW8" s="0"/>
      <c r="QFX8" s="0"/>
      <c r="QFY8" s="0"/>
      <c r="QFZ8" s="0"/>
      <c r="QGA8" s="0"/>
      <c r="QGB8" s="0"/>
      <c r="QGC8" s="0"/>
      <c r="QGD8" s="0"/>
      <c r="QGE8" s="0"/>
      <c r="QGF8" s="0"/>
      <c r="QGG8" s="0"/>
      <c r="QGH8" s="0"/>
      <c r="QGI8" s="0"/>
      <c r="QGJ8" s="0"/>
      <c r="QGK8" s="0"/>
      <c r="QGL8" s="0"/>
      <c r="QGM8" s="0"/>
      <c r="QGN8" s="0"/>
      <c r="QGO8" s="0"/>
      <c r="QGP8" s="0"/>
      <c r="QGQ8" s="0"/>
      <c r="QGR8" s="0"/>
      <c r="QGS8" s="0"/>
      <c r="QGT8" s="0"/>
      <c r="QGU8" s="0"/>
      <c r="QGV8" s="0"/>
      <c r="QGW8" s="0"/>
      <c r="QGX8" s="0"/>
      <c r="QGY8" s="0"/>
      <c r="QGZ8" s="0"/>
      <c r="QHA8" s="0"/>
      <c r="QHB8" s="0"/>
      <c r="QHC8" s="0"/>
      <c r="QHD8" s="0"/>
      <c r="QHE8" s="0"/>
      <c r="QHF8" s="0"/>
      <c r="QHG8" s="0"/>
      <c r="QHH8" s="0"/>
      <c r="QHI8" s="0"/>
      <c r="QHJ8" s="0"/>
      <c r="QHK8" s="0"/>
      <c r="QHL8" s="0"/>
      <c r="QHM8" s="0"/>
      <c r="QHN8" s="0"/>
      <c r="QHO8" s="0"/>
      <c r="QHP8" s="0"/>
      <c r="QHQ8" s="0"/>
      <c r="QHR8" s="0"/>
      <c r="QHS8" s="0"/>
      <c r="QHT8" s="0"/>
      <c r="QHU8" s="0"/>
      <c r="QHV8" s="0"/>
      <c r="QHW8" s="0"/>
      <c r="QHX8" s="0"/>
      <c r="QHY8" s="0"/>
      <c r="QHZ8" s="0"/>
      <c r="QIA8" s="0"/>
      <c r="QIB8" s="0"/>
      <c r="QIC8" s="0"/>
      <c r="QID8" s="0"/>
      <c r="QIE8" s="0"/>
      <c r="QIF8" s="0"/>
      <c r="QIG8" s="0"/>
      <c r="QIH8" s="0"/>
      <c r="QII8" s="0"/>
      <c r="QIJ8" s="0"/>
      <c r="QIK8" s="0"/>
      <c r="QIL8" s="0"/>
      <c r="QIM8" s="0"/>
      <c r="QIN8" s="0"/>
      <c r="QIO8" s="0"/>
      <c r="QIP8" s="0"/>
      <c r="QIQ8" s="0"/>
      <c r="QIR8" s="0"/>
      <c r="QIS8" s="0"/>
      <c r="QIT8" s="0"/>
      <c r="QIU8" s="0"/>
      <c r="QIV8" s="0"/>
      <c r="QIW8" s="0"/>
      <c r="QIX8" s="0"/>
      <c r="QIY8" s="0"/>
      <c r="QIZ8" s="0"/>
      <c r="QJA8" s="0"/>
      <c r="QJB8" s="0"/>
      <c r="QJC8" s="0"/>
      <c r="QJD8" s="0"/>
      <c r="QJE8" s="0"/>
      <c r="QJF8" s="0"/>
      <c r="QJG8" s="0"/>
      <c r="QJH8" s="0"/>
      <c r="QJI8" s="0"/>
      <c r="QJJ8" s="0"/>
      <c r="QJK8" s="0"/>
      <c r="QJL8" s="0"/>
      <c r="QJM8" s="0"/>
      <c r="QJN8" s="0"/>
      <c r="QJO8" s="0"/>
      <c r="QJP8" s="0"/>
      <c r="QJQ8" s="0"/>
      <c r="QJR8" s="0"/>
      <c r="QJS8" s="0"/>
      <c r="QJT8" s="0"/>
      <c r="QJU8" s="0"/>
      <c r="QJV8" s="0"/>
      <c r="QJW8" s="0"/>
      <c r="QJX8" s="0"/>
      <c r="QJY8" s="0"/>
      <c r="QJZ8" s="0"/>
      <c r="QKA8" s="0"/>
      <c r="QKB8" s="0"/>
      <c r="QKC8" s="0"/>
      <c r="QKD8" s="0"/>
      <c r="QKE8" s="0"/>
      <c r="QKF8" s="0"/>
      <c r="QKG8" s="0"/>
      <c r="QKH8" s="0"/>
      <c r="QKI8" s="0"/>
      <c r="QKJ8" s="0"/>
      <c r="QKK8" s="0"/>
      <c r="QKL8" s="0"/>
      <c r="QKM8" s="0"/>
      <c r="QKN8" s="0"/>
      <c r="QKO8" s="0"/>
      <c r="QKP8" s="0"/>
      <c r="QKQ8" s="0"/>
      <c r="QKR8" s="0"/>
      <c r="QKS8" s="0"/>
      <c r="QKT8" s="0"/>
      <c r="QKU8" s="0"/>
      <c r="QKV8" s="0"/>
      <c r="QKW8" s="0"/>
      <c r="QKX8" s="0"/>
      <c r="QKY8" s="0"/>
      <c r="QKZ8" s="0"/>
      <c r="QLA8" s="0"/>
      <c r="QLB8" s="0"/>
      <c r="QLC8" s="0"/>
      <c r="QLD8" s="0"/>
      <c r="QLE8" s="0"/>
      <c r="QLF8" s="0"/>
      <c r="QLG8" s="0"/>
      <c r="QLH8" s="0"/>
      <c r="QLI8" s="0"/>
      <c r="QLJ8" s="0"/>
      <c r="QLK8" s="0"/>
      <c r="QLL8" s="0"/>
      <c r="QLM8" s="0"/>
      <c r="QLN8" s="0"/>
      <c r="QLO8" s="0"/>
      <c r="QLP8" s="0"/>
      <c r="QLQ8" s="0"/>
      <c r="QLR8" s="0"/>
      <c r="QLS8" s="0"/>
      <c r="QLT8" s="0"/>
      <c r="QLU8" s="0"/>
      <c r="QLV8" s="0"/>
      <c r="QLW8" s="0"/>
      <c r="QLX8" s="0"/>
      <c r="QLY8" s="0"/>
      <c r="QLZ8" s="0"/>
      <c r="QMA8" s="0"/>
      <c r="QMB8" s="0"/>
      <c r="QMC8" s="0"/>
      <c r="QMD8" s="0"/>
      <c r="QME8" s="0"/>
      <c r="QMF8" s="0"/>
      <c r="QMG8" s="0"/>
      <c r="QMH8" s="0"/>
      <c r="QMI8" s="0"/>
      <c r="QMJ8" s="0"/>
      <c r="QMK8" s="0"/>
      <c r="QML8" s="0"/>
      <c r="QMM8" s="0"/>
      <c r="QMN8" s="0"/>
      <c r="QMO8" s="0"/>
      <c r="QMP8" s="0"/>
      <c r="QMQ8" s="0"/>
      <c r="QMR8" s="0"/>
      <c r="QMS8" s="0"/>
      <c r="QMT8" s="0"/>
      <c r="QMU8" s="0"/>
      <c r="QMV8" s="0"/>
      <c r="QMW8" s="0"/>
      <c r="QMX8" s="0"/>
      <c r="QMY8" s="0"/>
      <c r="QMZ8" s="0"/>
      <c r="QNA8" s="0"/>
      <c r="QNB8" s="0"/>
      <c r="QNC8" s="0"/>
      <c r="QND8" s="0"/>
      <c r="QNE8" s="0"/>
      <c r="QNF8" s="0"/>
      <c r="QNG8" s="0"/>
      <c r="QNH8" s="0"/>
      <c r="QNI8" s="0"/>
      <c r="QNJ8" s="0"/>
      <c r="QNK8" s="0"/>
      <c r="QNL8" s="0"/>
      <c r="QNM8" s="0"/>
      <c r="QNN8" s="0"/>
      <c r="QNO8" s="0"/>
      <c r="QNP8" s="0"/>
      <c r="QNQ8" s="0"/>
      <c r="QNR8" s="0"/>
      <c r="QNS8" s="0"/>
      <c r="QNT8" s="0"/>
      <c r="QNU8" s="0"/>
      <c r="QNV8" s="0"/>
      <c r="QNW8" s="0"/>
      <c r="QNX8" s="0"/>
      <c r="QNY8" s="0"/>
      <c r="QNZ8" s="0"/>
      <c r="QOA8" s="0"/>
      <c r="QOB8" s="0"/>
      <c r="QOC8" s="0"/>
      <c r="QOD8" s="0"/>
      <c r="QOE8" s="0"/>
      <c r="QOF8" s="0"/>
      <c r="QOG8" s="0"/>
      <c r="QOH8" s="0"/>
      <c r="QOI8" s="0"/>
      <c r="QOJ8" s="0"/>
      <c r="QOK8" s="0"/>
      <c r="QOL8" s="0"/>
      <c r="QOM8" s="0"/>
      <c r="QON8" s="0"/>
      <c r="QOO8" s="0"/>
      <c r="QOP8" s="0"/>
      <c r="QOQ8" s="0"/>
      <c r="QOR8" s="0"/>
      <c r="QOS8" s="0"/>
      <c r="QOT8" s="0"/>
      <c r="QOU8" s="0"/>
      <c r="QOV8" s="0"/>
      <c r="QOW8" s="0"/>
      <c r="QOX8" s="0"/>
      <c r="QOY8" s="0"/>
      <c r="QOZ8" s="0"/>
      <c r="QPA8" s="0"/>
      <c r="QPB8" s="0"/>
      <c r="QPC8" s="0"/>
      <c r="QPD8" s="0"/>
      <c r="QPE8" s="0"/>
      <c r="QPF8" s="0"/>
      <c r="QPG8" s="0"/>
      <c r="QPH8" s="0"/>
      <c r="QPI8" s="0"/>
      <c r="QPJ8" s="0"/>
      <c r="QPK8" s="0"/>
      <c r="QPL8" s="0"/>
      <c r="QPM8" s="0"/>
      <c r="QPN8" s="0"/>
      <c r="QPO8" s="0"/>
      <c r="QPP8" s="0"/>
      <c r="QPQ8" s="0"/>
      <c r="QPR8" s="0"/>
      <c r="QPS8" s="0"/>
      <c r="QPT8" s="0"/>
      <c r="QPU8" s="0"/>
      <c r="QPV8" s="0"/>
      <c r="QPW8" s="0"/>
      <c r="QPX8" s="0"/>
      <c r="QPY8" s="0"/>
      <c r="QPZ8" s="0"/>
      <c r="QQA8" s="0"/>
      <c r="QQB8" s="0"/>
      <c r="QQC8" s="0"/>
      <c r="QQD8" s="0"/>
      <c r="QQE8" s="0"/>
      <c r="QQF8" s="0"/>
      <c r="QQG8" s="0"/>
      <c r="QQH8" s="0"/>
      <c r="QQI8" s="0"/>
      <c r="QQJ8" s="0"/>
      <c r="QQK8" s="0"/>
      <c r="QQL8" s="0"/>
      <c r="QQM8" s="0"/>
      <c r="QQN8" s="0"/>
      <c r="QQO8" s="0"/>
      <c r="QQP8" s="0"/>
      <c r="QQQ8" s="0"/>
      <c r="QQR8" s="0"/>
      <c r="QQS8" s="0"/>
      <c r="QQT8" s="0"/>
      <c r="QQU8" s="0"/>
      <c r="QQV8" s="0"/>
      <c r="QQW8" s="0"/>
      <c r="QQX8" s="0"/>
      <c r="QQY8" s="0"/>
      <c r="QQZ8" s="0"/>
      <c r="QRA8" s="0"/>
      <c r="QRB8" s="0"/>
      <c r="QRC8" s="0"/>
      <c r="QRD8" s="0"/>
      <c r="QRE8" s="0"/>
      <c r="QRF8" s="0"/>
      <c r="QRG8" s="0"/>
      <c r="QRH8" s="0"/>
      <c r="QRI8" s="0"/>
      <c r="QRJ8" s="0"/>
      <c r="QRK8" s="0"/>
      <c r="QRL8" s="0"/>
      <c r="QRM8" s="0"/>
      <c r="QRN8" s="0"/>
      <c r="QRO8" s="0"/>
      <c r="QRP8" s="0"/>
      <c r="QRQ8" s="0"/>
      <c r="QRR8" s="0"/>
      <c r="QRS8" s="0"/>
      <c r="QRT8" s="0"/>
      <c r="QRU8" s="0"/>
      <c r="QRV8" s="0"/>
      <c r="QRW8" s="0"/>
      <c r="QRX8" s="0"/>
      <c r="QRY8" s="0"/>
      <c r="QRZ8" s="0"/>
      <c r="QSA8" s="0"/>
      <c r="QSB8" s="0"/>
      <c r="QSC8" s="0"/>
      <c r="QSD8" s="0"/>
      <c r="QSE8" s="0"/>
      <c r="QSF8" s="0"/>
      <c r="QSG8" s="0"/>
      <c r="QSH8" s="0"/>
      <c r="QSI8" s="0"/>
      <c r="QSJ8" s="0"/>
      <c r="QSK8" s="0"/>
      <c r="QSL8" s="0"/>
      <c r="QSM8" s="0"/>
      <c r="QSN8" s="0"/>
      <c r="QSO8" s="0"/>
      <c r="QSP8" s="0"/>
      <c r="QSQ8" s="0"/>
      <c r="QSR8" s="0"/>
      <c r="QSS8" s="0"/>
      <c r="QST8" s="0"/>
      <c r="QSU8" s="0"/>
      <c r="QSV8" s="0"/>
      <c r="QSW8" s="0"/>
      <c r="QSX8" s="0"/>
      <c r="QSY8" s="0"/>
      <c r="QSZ8" s="0"/>
      <c r="QTA8" s="0"/>
      <c r="QTB8" s="0"/>
      <c r="QTC8" s="0"/>
      <c r="QTD8" s="0"/>
      <c r="QTE8" s="0"/>
      <c r="QTF8" s="0"/>
      <c r="QTG8" s="0"/>
      <c r="QTH8" s="0"/>
      <c r="QTI8" s="0"/>
      <c r="QTJ8" s="0"/>
      <c r="QTK8" s="0"/>
      <c r="QTL8" s="0"/>
      <c r="QTM8" s="0"/>
      <c r="QTN8" s="0"/>
      <c r="QTO8" s="0"/>
      <c r="QTP8" s="0"/>
      <c r="QTQ8" s="0"/>
      <c r="QTR8" s="0"/>
      <c r="QTS8" s="0"/>
      <c r="QTT8" s="0"/>
      <c r="QTU8" s="0"/>
      <c r="QTV8" s="0"/>
      <c r="QTW8" s="0"/>
      <c r="QTX8" s="0"/>
      <c r="QTY8" s="0"/>
      <c r="QTZ8" s="0"/>
      <c r="QUA8" s="0"/>
      <c r="QUB8" s="0"/>
      <c r="QUC8" s="0"/>
      <c r="QUD8" s="0"/>
      <c r="QUE8" s="0"/>
      <c r="QUF8" s="0"/>
      <c r="QUG8" s="0"/>
      <c r="QUH8" s="0"/>
      <c r="QUI8" s="0"/>
      <c r="QUJ8" s="0"/>
      <c r="QUK8" s="0"/>
      <c r="QUL8" s="0"/>
      <c r="QUM8" s="0"/>
      <c r="QUN8" s="0"/>
      <c r="QUO8" s="0"/>
      <c r="QUP8" s="0"/>
      <c r="QUQ8" s="0"/>
      <c r="QUR8" s="0"/>
      <c r="QUS8" s="0"/>
      <c r="QUT8" s="0"/>
      <c r="QUU8" s="0"/>
      <c r="QUV8" s="0"/>
      <c r="QUW8" s="0"/>
      <c r="QUX8" s="0"/>
      <c r="QUY8" s="0"/>
      <c r="QUZ8" s="0"/>
      <c r="QVA8" s="0"/>
      <c r="QVB8" s="0"/>
      <c r="QVC8" s="0"/>
      <c r="QVD8" s="0"/>
      <c r="QVE8" s="0"/>
      <c r="QVF8" s="0"/>
      <c r="QVG8" s="0"/>
      <c r="QVH8" s="0"/>
      <c r="QVI8" s="0"/>
      <c r="QVJ8" s="0"/>
      <c r="QVK8" s="0"/>
      <c r="QVL8" s="0"/>
      <c r="QVM8" s="0"/>
      <c r="QVN8" s="0"/>
      <c r="QVO8" s="0"/>
      <c r="QVP8" s="0"/>
      <c r="QVQ8" s="0"/>
      <c r="QVR8" s="0"/>
      <c r="QVS8" s="0"/>
      <c r="QVT8" s="0"/>
      <c r="QVU8" s="0"/>
      <c r="QVV8" s="0"/>
      <c r="QVW8" s="0"/>
      <c r="QVX8" s="0"/>
      <c r="QVY8" s="0"/>
      <c r="QVZ8" s="0"/>
      <c r="QWA8" s="0"/>
      <c r="QWB8" s="0"/>
      <c r="QWC8" s="0"/>
      <c r="QWD8" s="0"/>
      <c r="QWE8" s="0"/>
      <c r="QWF8" s="0"/>
      <c r="QWG8" s="0"/>
      <c r="QWH8" s="0"/>
      <c r="QWI8" s="0"/>
      <c r="QWJ8" s="0"/>
      <c r="QWK8" s="0"/>
      <c r="QWL8" s="0"/>
      <c r="QWM8" s="0"/>
      <c r="QWN8" s="0"/>
      <c r="QWO8" s="0"/>
      <c r="QWP8" s="0"/>
      <c r="QWQ8" s="0"/>
      <c r="QWR8" s="0"/>
      <c r="QWS8" s="0"/>
      <c r="QWT8" s="0"/>
      <c r="QWU8" s="0"/>
      <c r="QWV8" s="0"/>
      <c r="QWW8" s="0"/>
      <c r="QWX8" s="0"/>
      <c r="QWY8" s="0"/>
      <c r="QWZ8" s="0"/>
      <c r="QXA8" s="0"/>
      <c r="QXB8" s="0"/>
      <c r="QXC8" s="0"/>
      <c r="QXD8" s="0"/>
      <c r="QXE8" s="0"/>
      <c r="QXF8" s="0"/>
      <c r="QXG8" s="0"/>
      <c r="QXH8" s="0"/>
      <c r="QXI8" s="0"/>
      <c r="QXJ8" s="0"/>
      <c r="QXK8" s="0"/>
      <c r="QXL8" s="0"/>
      <c r="QXM8" s="0"/>
      <c r="QXN8" s="0"/>
      <c r="QXO8" s="0"/>
      <c r="QXP8" s="0"/>
      <c r="QXQ8" s="0"/>
      <c r="QXR8" s="0"/>
      <c r="QXS8" s="0"/>
      <c r="QXT8" s="0"/>
      <c r="QXU8" s="0"/>
      <c r="QXV8" s="0"/>
      <c r="QXW8" s="0"/>
      <c r="QXX8" s="0"/>
      <c r="QXY8" s="0"/>
      <c r="QXZ8" s="0"/>
      <c r="QYA8" s="0"/>
      <c r="QYB8" s="0"/>
      <c r="QYC8" s="0"/>
      <c r="QYD8" s="0"/>
      <c r="QYE8" s="0"/>
      <c r="QYF8" s="0"/>
      <c r="QYG8" s="0"/>
      <c r="QYH8" s="0"/>
      <c r="QYI8" s="0"/>
      <c r="QYJ8" s="0"/>
      <c r="QYK8" s="0"/>
      <c r="QYL8" s="0"/>
      <c r="QYM8" s="0"/>
      <c r="QYN8" s="0"/>
      <c r="QYO8" s="0"/>
      <c r="QYP8" s="0"/>
      <c r="QYQ8" s="0"/>
      <c r="QYR8" s="0"/>
      <c r="QYS8" s="0"/>
      <c r="QYT8" s="0"/>
      <c r="QYU8" s="0"/>
      <c r="QYV8" s="0"/>
      <c r="QYW8" s="0"/>
      <c r="QYX8" s="0"/>
      <c r="QYY8" s="0"/>
      <c r="QYZ8" s="0"/>
      <c r="QZA8" s="0"/>
      <c r="QZB8" s="0"/>
      <c r="QZC8" s="0"/>
      <c r="QZD8" s="0"/>
      <c r="QZE8" s="0"/>
      <c r="QZF8" s="0"/>
      <c r="QZG8" s="0"/>
      <c r="QZH8" s="0"/>
      <c r="QZI8" s="0"/>
      <c r="QZJ8" s="0"/>
      <c r="QZK8" s="0"/>
      <c r="QZL8" s="0"/>
      <c r="QZM8" s="0"/>
      <c r="QZN8" s="0"/>
      <c r="QZO8" s="0"/>
      <c r="QZP8" s="0"/>
      <c r="QZQ8" s="0"/>
      <c r="QZR8" s="0"/>
      <c r="QZS8" s="0"/>
      <c r="QZT8" s="0"/>
      <c r="QZU8" s="0"/>
      <c r="QZV8" s="0"/>
      <c r="QZW8" s="0"/>
      <c r="QZX8" s="0"/>
      <c r="QZY8" s="0"/>
      <c r="QZZ8" s="0"/>
      <c r="RAA8" s="0"/>
      <c r="RAB8" s="0"/>
      <c r="RAC8" s="0"/>
      <c r="RAD8" s="0"/>
      <c r="RAE8" s="0"/>
      <c r="RAF8" s="0"/>
      <c r="RAG8" s="0"/>
      <c r="RAH8" s="0"/>
      <c r="RAI8" s="0"/>
      <c r="RAJ8" s="0"/>
      <c r="RAK8" s="0"/>
      <c r="RAL8" s="0"/>
      <c r="RAM8" s="0"/>
      <c r="RAN8" s="0"/>
      <c r="RAO8" s="0"/>
      <c r="RAP8" s="0"/>
      <c r="RAQ8" s="0"/>
      <c r="RAR8" s="0"/>
      <c r="RAS8" s="0"/>
      <c r="RAT8" s="0"/>
      <c r="RAU8" s="0"/>
      <c r="RAV8" s="0"/>
      <c r="RAW8" s="0"/>
      <c r="RAX8" s="0"/>
      <c r="RAY8" s="0"/>
      <c r="RAZ8" s="0"/>
      <c r="RBA8" s="0"/>
      <c r="RBB8" s="0"/>
      <c r="RBC8" s="0"/>
      <c r="RBD8" s="0"/>
      <c r="RBE8" s="0"/>
      <c r="RBF8" s="0"/>
      <c r="RBG8" s="0"/>
      <c r="RBH8" s="0"/>
      <c r="RBI8" s="0"/>
      <c r="RBJ8" s="0"/>
      <c r="RBK8" s="0"/>
      <c r="RBL8" s="0"/>
      <c r="RBM8" s="0"/>
      <c r="RBN8" s="0"/>
      <c r="RBO8" s="0"/>
      <c r="RBP8" s="0"/>
      <c r="RBQ8" s="0"/>
      <c r="RBR8" s="0"/>
      <c r="RBS8" s="0"/>
      <c r="RBT8" s="0"/>
      <c r="RBU8" s="0"/>
      <c r="RBV8" s="0"/>
      <c r="RBW8" s="0"/>
      <c r="RBX8" s="0"/>
      <c r="RBY8" s="0"/>
      <c r="RBZ8" s="0"/>
      <c r="RCA8" s="0"/>
      <c r="RCB8" s="0"/>
      <c r="RCC8" s="0"/>
      <c r="RCD8" s="0"/>
      <c r="RCE8" s="0"/>
      <c r="RCF8" s="0"/>
      <c r="RCG8" s="0"/>
      <c r="RCH8" s="0"/>
      <c r="RCI8" s="0"/>
      <c r="RCJ8" s="0"/>
      <c r="RCK8" s="0"/>
      <c r="RCL8" s="0"/>
      <c r="RCM8" s="0"/>
      <c r="RCN8" s="0"/>
      <c r="RCO8" s="0"/>
      <c r="RCP8" s="0"/>
      <c r="RCQ8" s="0"/>
      <c r="RCR8" s="0"/>
      <c r="RCS8" s="0"/>
      <c r="RCT8" s="0"/>
      <c r="RCU8" s="0"/>
      <c r="RCV8" s="0"/>
      <c r="RCW8" s="0"/>
      <c r="RCX8" s="0"/>
      <c r="RCY8" s="0"/>
      <c r="RCZ8" s="0"/>
      <c r="RDA8" s="0"/>
      <c r="RDB8" s="0"/>
      <c r="RDC8" s="0"/>
      <c r="RDD8" s="0"/>
      <c r="RDE8" s="0"/>
      <c r="RDF8" s="0"/>
      <c r="RDG8" s="0"/>
      <c r="RDH8" s="0"/>
      <c r="RDI8" s="0"/>
      <c r="RDJ8" s="0"/>
      <c r="RDK8" s="0"/>
      <c r="RDL8" s="0"/>
      <c r="RDM8" s="0"/>
      <c r="RDN8" s="0"/>
      <c r="RDO8" s="0"/>
      <c r="RDP8" s="0"/>
      <c r="RDQ8" s="0"/>
      <c r="RDR8" s="0"/>
      <c r="RDS8" s="0"/>
      <c r="RDT8" s="0"/>
      <c r="RDU8" s="0"/>
      <c r="RDV8" s="0"/>
      <c r="RDW8" s="0"/>
      <c r="RDX8" s="0"/>
      <c r="RDY8" s="0"/>
      <c r="RDZ8" s="0"/>
      <c r="REA8" s="0"/>
      <c r="REB8" s="0"/>
      <c r="REC8" s="0"/>
      <c r="RED8" s="0"/>
      <c r="REE8" s="0"/>
      <c r="REF8" s="0"/>
      <c r="REG8" s="0"/>
      <c r="REH8" s="0"/>
      <c r="REI8" s="0"/>
      <c r="REJ8" s="0"/>
      <c r="REK8" s="0"/>
      <c r="REL8" s="0"/>
      <c r="REM8" s="0"/>
      <c r="REN8" s="0"/>
      <c r="REO8" s="0"/>
      <c r="REP8" s="0"/>
      <c r="REQ8" s="0"/>
      <c r="RER8" s="0"/>
      <c r="RES8" s="0"/>
      <c r="RET8" s="0"/>
      <c r="REU8" s="0"/>
      <c r="REV8" s="0"/>
      <c r="REW8" s="0"/>
      <c r="REX8" s="0"/>
      <c r="REY8" s="0"/>
      <c r="REZ8" s="0"/>
      <c r="RFA8" s="0"/>
      <c r="RFB8" s="0"/>
      <c r="RFC8" s="0"/>
      <c r="RFD8" s="0"/>
      <c r="RFE8" s="0"/>
      <c r="RFF8" s="0"/>
      <c r="RFG8" s="0"/>
      <c r="RFH8" s="0"/>
      <c r="RFI8" s="0"/>
      <c r="RFJ8" s="0"/>
      <c r="RFK8" s="0"/>
      <c r="RFL8" s="0"/>
      <c r="RFM8" s="0"/>
      <c r="RFN8" s="0"/>
      <c r="RFO8" s="0"/>
      <c r="RFP8" s="0"/>
      <c r="RFQ8" s="0"/>
      <c r="RFR8" s="0"/>
      <c r="RFS8" s="0"/>
      <c r="RFT8" s="0"/>
      <c r="RFU8" s="0"/>
      <c r="RFV8" s="0"/>
      <c r="RFW8" s="0"/>
      <c r="RFX8" s="0"/>
      <c r="RFY8" s="0"/>
      <c r="RFZ8" s="0"/>
      <c r="RGA8" s="0"/>
      <c r="RGB8" s="0"/>
      <c r="RGC8" s="0"/>
      <c r="RGD8" s="0"/>
      <c r="RGE8" s="0"/>
      <c r="RGF8" s="0"/>
      <c r="RGG8" s="0"/>
      <c r="RGH8" s="0"/>
      <c r="RGI8" s="0"/>
      <c r="RGJ8" s="0"/>
      <c r="RGK8" s="0"/>
      <c r="RGL8" s="0"/>
      <c r="RGM8" s="0"/>
      <c r="RGN8" s="0"/>
      <c r="RGO8" s="0"/>
      <c r="RGP8" s="0"/>
      <c r="RGQ8" s="0"/>
      <c r="RGR8" s="0"/>
      <c r="RGS8" s="0"/>
      <c r="RGT8" s="0"/>
      <c r="RGU8" s="0"/>
      <c r="RGV8" s="0"/>
      <c r="RGW8" s="0"/>
      <c r="RGX8" s="0"/>
      <c r="RGY8" s="0"/>
      <c r="RGZ8" s="0"/>
      <c r="RHA8" s="0"/>
      <c r="RHB8" s="0"/>
      <c r="RHC8" s="0"/>
      <c r="RHD8" s="0"/>
      <c r="RHE8" s="0"/>
      <c r="RHF8" s="0"/>
      <c r="RHG8" s="0"/>
      <c r="RHH8" s="0"/>
      <c r="RHI8" s="0"/>
      <c r="RHJ8" s="0"/>
      <c r="RHK8" s="0"/>
      <c r="RHL8" s="0"/>
      <c r="RHM8" s="0"/>
      <c r="RHN8" s="0"/>
      <c r="RHO8" s="0"/>
      <c r="RHP8" s="0"/>
      <c r="RHQ8" s="0"/>
      <c r="RHR8" s="0"/>
      <c r="RHS8" s="0"/>
      <c r="RHT8" s="0"/>
      <c r="RHU8" s="0"/>
      <c r="RHV8" s="0"/>
      <c r="RHW8" s="0"/>
      <c r="RHX8" s="0"/>
      <c r="RHY8" s="0"/>
      <c r="RHZ8" s="0"/>
      <c r="RIA8" s="0"/>
      <c r="RIB8" s="0"/>
      <c r="RIC8" s="0"/>
      <c r="RID8" s="0"/>
      <c r="RIE8" s="0"/>
      <c r="RIF8" s="0"/>
      <c r="RIG8" s="0"/>
      <c r="RIH8" s="0"/>
      <c r="RII8" s="0"/>
      <c r="RIJ8" s="0"/>
      <c r="RIK8" s="0"/>
      <c r="RIL8" s="0"/>
      <c r="RIM8" s="0"/>
      <c r="RIN8" s="0"/>
      <c r="RIO8" s="0"/>
      <c r="RIP8" s="0"/>
      <c r="RIQ8" s="0"/>
      <c r="RIR8" s="0"/>
      <c r="RIS8" s="0"/>
      <c r="RIT8" s="0"/>
      <c r="RIU8" s="0"/>
      <c r="RIV8" s="0"/>
      <c r="RIW8" s="0"/>
      <c r="RIX8" s="0"/>
      <c r="RIY8" s="0"/>
      <c r="RIZ8" s="0"/>
      <c r="RJA8" s="0"/>
      <c r="RJB8" s="0"/>
      <c r="RJC8" s="0"/>
      <c r="RJD8" s="0"/>
      <c r="RJE8" s="0"/>
      <c r="RJF8" s="0"/>
      <c r="RJG8" s="0"/>
      <c r="RJH8" s="0"/>
      <c r="RJI8" s="0"/>
      <c r="RJJ8" s="0"/>
      <c r="RJK8" s="0"/>
      <c r="RJL8" s="0"/>
      <c r="RJM8" s="0"/>
      <c r="RJN8" s="0"/>
      <c r="RJO8" s="0"/>
      <c r="RJP8" s="0"/>
      <c r="RJQ8" s="0"/>
      <c r="RJR8" s="0"/>
      <c r="RJS8" s="0"/>
      <c r="RJT8" s="0"/>
      <c r="RJU8" s="0"/>
      <c r="RJV8" s="0"/>
      <c r="RJW8" s="0"/>
      <c r="RJX8" s="0"/>
      <c r="RJY8" s="0"/>
      <c r="RJZ8" s="0"/>
      <c r="RKA8" s="0"/>
      <c r="RKB8" s="0"/>
      <c r="RKC8" s="0"/>
      <c r="RKD8" s="0"/>
      <c r="RKE8" s="0"/>
      <c r="RKF8" s="0"/>
      <c r="RKG8" s="0"/>
      <c r="RKH8" s="0"/>
      <c r="RKI8" s="0"/>
      <c r="RKJ8" s="0"/>
      <c r="RKK8" s="0"/>
      <c r="RKL8" s="0"/>
      <c r="RKM8" s="0"/>
      <c r="RKN8" s="0"/>
      <c r="RKO8" s="0"/>
      <c r="RKP8" s="0"/>
      <c r="RKQ8" s="0"/>
      <c r="RKR8" s="0"/>
      <c r="RKS8" s="0"/>
      <c r="RKT8" s="0"/>
      <c r="RKU8" s="0"/>
      <c r="RKV8" s="0"/>
      <c r="RKW8" s="0"/>
      <c r="RKX8" s="0"/>
      <c r="RKY8" s="0"/>
      <c r="RKZ8" s="0"/>
      <c r="RLA8" s="0"/>
      <c r="RLB8" s="0"/>
      <c r="RLC8" s="0"/>
      <c r="RLD8" s="0"/>
      <c r="RLE8" s="0"/>
      <c r="RLF8" s="0"/>
      <c r="RLG8" s="0"/>
      <c r="RLH8" s="0"/>
      <c r="RLI8" s="0"/>
      <c r="RLJ8" s="0"/>
      <c r="RLK8" s="0"/>
      <c r="RLL8" s="0"/>
      <c r="RLM8" s="0"/>
      <c r="RLN8" s="0"/>
      <c r="RLO8" s="0"/>
      <c r="RLP8" s="0"/>
      <c r="RLQ8" s="0"/>
      <c r="RLR8" s="0"/>
      <c r="RLS8" s="0"/>
      <c r="RLT8" s="0"/>
      <c r="RLU8" s="0"/>
      <c r="RLV8" s="0"/>
      <c r="RLW8" s="0"/>
      <c r="RLX8" s="0"/>
      <c r="RLY8" s="0"/>
      <c r="RLZ8" s="0"/>
      <c r="RMA8" s="0"/>
      <c r="RMB8" s="0"/>
      <c r="RMC8" s="0"/>
      <c r="RMD8" s="0"/>
      <c r="RME8" s="0"/>
      <c r="RMF8" s="0"/>
      <c r="RMG8" s="0"/>
      <c r="RMH8" s="0"/>
      <c r="RMI8" s="0"/>
      <c r="RMJ8" s="0"/>
      <c r="RMK8" s="0"/>
      <c r="RML8" s="0"/>
      <c r="RMM8" s="0"/>
      <c r="RMN8" s="0"/>
      <c r="RMO8" s="0"/>
      <c r="RMP8" s="0"/>
      <c r="RMQ8" s="0"/>
      <c r="RMR8" s="0"/>
      <c r="RMS8" s="0"/>
      <c r="RMT8" s="0"/>
      <c r="RMU8" s="0"/>
      <c r="RMV8" s="0"/>
      <c r="RMW8" s="0"/>
      <c r="RMX8" s="0"/>
      <c r="RMY8" s="0"/>
      <c r="RMZ8" s="0"/>
      <c r="RNA8" s="0"/>
      <c r="RNB8" s="0"/>
      <c r="RNC8" s="0"/>
      <c r="RND8" s="0"/>
      <c r="RNE8" s="0"/>
      <c r="RNF8" s="0"/>
      <c r="RNG8" s="0"/>
      <c r="RNH8" s="0"/>
      <c r="RNI8" s="0"/>
      <c r="RNJ8" s="0"/>
      <c r="RNK8" s="0"/>
      <c r="RNL8" s="0"/>
      <c r="RNM8" s="0"/>
      <c r="RNN8" s="0"/>
      <c r="RNO8" s="0"/>
      <c r="RNP8" s="0"/>
      <c r="RNQ8" s="0"/>
      <c r="RNR8" s="0"/>
      <c r="RNS8" s="0"/>
      <c r="RNT8" s="0"/>
      <c r="RNU8" s="0"/>
      <c r="RNV8" s="0"/>
      <c r="RNW8" s="0"/>
      <c r="RNX8" s="0"/>
      <c r="RNY8" s="0"/>
      <c r="RNZ8" s="0"/>
      <c r="ROA8" s="0"/>
      <c r="ROB8" s="0"/>
      <c r="ROC8" s="0"/>
      <c r="ROD8" s="0"/>
      <c r="ROE8" s="0"/>
      <c r="ROF8" s="0"/>
      <c r="ROG8" s="0"/>
      <c r="ROH8" s="0"/>
      <c r="ROI8" s="0"/>
      <c r="ROJ8" s="0"/>
      <c r="ROK8" s="0"/>
      <c r="ROL8" s="0"/>
      <c r="ROM8" s="0"/>
      <c r="RON8" s="0"/>
      <c r="ROO8" s="0"/>
      <c r="ROP8" s="0"/>
      <c r="ROQ8" s="0"/>
      <c r="ROR8" s="0"/>
      <c r="ROS8" s="0"/>
      <c r="ROT8" s="0"/>
      <c r="ROU8" s="0"/>
      <c r="ROV8" s="0"/>
      <c r="ROW8" s="0"/>
      <c r="ROX8" s="0"/>
      <c r="ROY8" s="0"/>
      <c r="ROZ8" s="0"/>
      <c r="RPA8" s="0"/>
      <c r="RPB8" s="0"/>
      <c r="RPC8" s="0"/>
      <c r="RPD8" s="0"/>
      <c r="RPE8" s="0"/>
      <c r="RPF8" s="0"/>
      <c r="RPG8" s="0"/>
      <c r="RPH8" s="0"/>
      <c r="RPI8" s="0"/>
      <c r="RPJ8" s="0"/>
      <c r="RPK8" s="0"/>
      <c r="RPL8" s="0"/>
      <c r="RPM8" s="0"/>
      <c r="RPN8" s="0"/>
      <c r="RPO8" s="0"/>
      <c r="RPP8" s="0"/>
      <c r="RPQ8" s="0"/>
      <c r="RPR8" s="0"/>
      <c r="RPS8" s="0"/>
      <c r="RPT8" s="0"/>
      <c r="RPU8" s="0"/>
      <c r="RPV8" s="0"/>
      <c r="RPW8" s="0"/>
      <c r="RPX8" s="0"/>
      <c r="RPY8" s="0"/>
      <c r="RPZ8" s="0"/>
      <c r="RQA8" s="0"/>
      <c r="RQB8" s="0"/>
      <c r="RQC8" s="0"/>
      <c r="RQD8" s="0"/>
      <c r="RQE8" s="0"/>
      <c r="RQF8" s="0"/>
      <c r="RQG8" s="0"/>
      <c r="RQH8" s="0"/>
      <c r="RQI8" s="0"/>
      <c r="RQJ8" s="0"/>
      <c r="RQK8" s="0"/>
      <c r="RQL8" s="0"/>
      <c r="RQM8" s="0"/>
      <c r="RQN8" s="0"/>
      <c r="RQO8" s="0"/>
      <c r="RQP8" s="0"/>
      <c r="RQQ8" s="0"/>
      <c r="RQR8" s="0"/>
      <c r="RQS8" s="0"/>
      <c r="RQT8" s="0"/>
      <c r="RQU8" s="0"/>
      <c r="RQV8" s="0"/>
      <c r="RQW8" s="0"/>
      <c r="RQX8" s="0"/>
      <c r="RQY8" s="0"/>
      <c r="RQZ8" s="0"/>
      <c r="RRA8" s="0"/>
      <c r="RRB8" s="0"/>
      <c r="RRC8" s="0"/>
      <c r="RRD8" s="0"/>
      <c r="RRE8" s="0"/>
      <c r="RRF8" s="0"/>
      <c r="RRG8" s="0"/>
      <c r="RRH8" s="0"/>
      <c r="RRI8" s="0"/>
      <c r="RRJ8" s="0"/>
      <c r="RRK8" s="0"/>
      <c r="RRL8" s="0"/>
      <c r="RRM8" s="0"/>
      <c r="RRN8" s="0"/>
      <c r="RRO8" s="0"/>
      <c r="RRP8" s="0"/>
      <c r="RRQ8" s="0"/>
      <c r="RRR8" s="0"/>
      <c r="RRS8" s="0"/>
      <c r="RRT8" s="0"/>
      <c r="RRU8" s="0"/>
      <c r="RRV8" s="0"/>
      <c r="RRW8" s="0"/>
      <c r="RRX8" s="0"/>
      <c r="RRY8" s="0"/>
      <c r="RRZ8" s="0"/>
      <c r="RSA8" s="0"/>
      <c r="RSB8" s="0"/>
      <c r="RSC8" s="0"/>
      <c r="RSD8" s="0"/>
      <c r="RSE8" s="0"/>
      <c r="RSF8" s="0"/>
      <c r="RSG8" s="0"/>
      <c r="RSH8" s="0"/>
      <c r="RSI8" s="0"/>
      <c r="RSJ8" s="0"/>
      <c r="RSK8" s="0"/>
      <c r="RSL8" s="0"/>
      <c r="RSM8" s="0"/>
      <c r="RSN8" s="0"/>
      <c r="RSO8" s="0"/>
      <c r="RSP8" s="0"/>
      <c r="RSQ8" s="0"/>
      <c r="RSR8" s="0"/>
      <c r="RSS8" s="0"/>
      <c r="RST8" s="0"/>
      <c r="RSU8" s="0"/>
      <c r="RSV8" s="0"/>
      <c r="RSW8" s="0"/>
      <c r="RSX8" s="0"/>
      <c r="RSY8" s="0"/>
      <c r="RSZ8" s="0"/>
      <c r="RTA8" s="0"/>
      <c r="RTB8" s="0"/>
      <c r="RTC8" s="0"/>
      <c r="RTD8" s="0"/>
      <c r="RTE8" s="0"/>
      <c r="RTF8" s="0"/>
      <c r="RTG8" s="0"/>
      <c r="RTH8" s="0"/>
      <c r="RTI8" s="0"/>
      <c r="RTJ8" s="0"/>
      <c r="RTK8" s="0"/>
      <c r="RTL8" s="0"/>
      <c r="RTM8" s="0"/>
      <c r="RTN8" s="0"/>
      <c r="RTO8" s="0"/>
      <c r="RTP8" s="0"/>
      <c r="RTQ8" s="0"/>
      <c r="RTR8" s="0"/>
      <c r="RTS8" s="0"/>
      <c r="RTT8" s="0"/>
      <c r="RTU8" s="0"/>
      <c r="RTV8" s="0"/>
      <c r="RTW8" s="0"/>
      <c r="RTX8" s="0"/>
      <c r="RTY8" s="0"/>
      <c r="RTZ8" s="0"/>
      <c r="RUA8" s="0"/>
      <c r="RUB8" s="0"/>
      <c r="RUC8" s="0"/>
      <c r="RUD8" s="0"/>
      <c r="RUE8" s="0"/>
      <c r="RUF8" s="0"/>
      <c r="RUG8" s="0"/>
      <c r="RUH8" s="0"/>
      <c r="RUI8" s="0"/>
      <c r="RUJ8" s="0"/>
      <c r="RUK8" s="0"/>
      <c r="RUL8" s="0"/>
      <c r="RUM8" s="0"/>
      <c r="RUN8" s="0"/>
      <c r="RUO8" s="0"/>
      <c r="RUP8" s="0"/>
      <c r="RUQ8" s="0"/>
      <c r="RUR8" s="0"/>
      <c r="RUS8" s="0"/>
      <c r="RUT8" s="0"/>
      <c r="RUU8" s="0"/>
      <c r="RUV8" s="0"/>
      <c r="RUW8" s="0"/>
      <c r="RUX8" s="0"/>
      <c r="RUY8" s="0"/>
      <c r="RUZ8" s="0"/>
      <c r="RVA8" s="0"/>
      <c r="RVB8" s="0"/>
      <c r="RVC8" s="0"/>
      <c r="RVD8" s="0"/>
      <c r="RVE8" s="0"/>
      <c r="RVF8" s="0"/>
      <c r="RVG8" s="0"/>
      <c r="RVH8" s="0"/>
      <c r="RVI8" s="0"/>
      <c r="RVJ8" s="0"/>
      <c r="RVK8" s="0"/>
      <c r="RVL8" s="0"/>
      <c r="RVM8" s="0"/>
      <c r="RVN8" s="0"/>
      <c r="RVO8" s="0"/>
      <c r="RVP8" s="0"/>
      <c r="RVQ8" s="0"/>
      <c r="RVR8" s="0"/>
      <c r="RVS8" s="0"/>
      <c r="RVT8" s="0"/>
      <c r="RVU8" s="0"/>
      <c r="RVV8" s="0"/>
      <c r="RVW8" s="0"/>
      <c r="RVX8" s="0"/>
      <c r="RVY8" s="0"/>
      <c r="RVZ8" s="0"/>
      <c r="RWA8" s="0"/>
      <c r="RWB8" s="0"/>
      <c r="RWC8" s="0"/>
      <c r="RWD8" s="0"/>
      <c r="RWE8" s="0"/>
      <c r="RWF8" s="0"/>
      <c r="RWG8" s="0"/>
      <c r="RWH8" s="0"/>
      <c r="RWI8" s="0"/>
      <c r="RWJ8" s="0"/>
      <c r="RWK8" s="0"/>
      <c r="RWL8" s="0"/>
      <c r="RWM8" s="0"/>
      <c r="RWN8" s="0"/>
      <c r="RWO8" s="0"/>
      <c r="RWP8" s="0"/>
      <c r="RWQ8" s="0"/>
      <c r="RWR8" s="0"/>
      <c r="RWS8" s="0"/>
      <c r="RWT8" s="0"/>
      <c r="RWU8" s="0"/>
      <c r="RWV8" s="0"/>
      <c r="RWW8" s="0"/>
      <c r="RWX8" s="0"/>
      <c r="RWY8" s="0"/>
      <c r="RWZ8" s="0"/>
      <c r="RXA8" s="0"/>
      <c r="RXB8" s="0"/>
      <c r="RXC8" s="0"/>
      <c r="RXD8" s="0"/>
      <c r="RXE8" s="0"/>
      <c r="RXF8" s="0"/>
      <c r="RXG8" s="0"/>
      <c r="RXH8" s="0"/>
      <c r="RXI8" s="0"/>
      <c r="RXJ8" s="0"/>
      <c r="RXK8" s="0"/>
      <c r="RXL8" s="0"/>
      <c r="RXM8" s="0"/>
      <c r="RXN8" s="0"/>
      <c r="RXO8" s="0"/>
      <c r="RXP8" s="0"/>
      <c r="RXQ8" s="0"/>
      <c r="RXR8" s="0"/>
      <c r="RXS8" s="0"/>
      <c r="RXT8" s="0"/>
      <c r="RXU8" s="0"/>
      <c r="RXV8" s="0"/>
      <c r="RXW8" s="0"/>
      <c r="RXX8" s="0"/>
      <c r="RXY8" s="0"/>
      <c r="RXZ8" s="0"/>
      <c r="RYA8" s="0"/>
      <c r="RYB8" s="0"/>
      <c r="RYC8" s="0"/>
      <c r="RYD8" s="0"/>
      <c r="RYE8" s="0"/>
      <c r="RYF8" s="0"/>
      <c r="RYG8" s="0"/>
      <c r="RYH8" s="0"/>
      <c r="RYI8" s="0"/>
      <c r="RYJ8" s="0"/>
      <c r="RYK8" s="0"/>
      <c r="RYL8" s="0"/>
      <c r="RYM8" s="0"/>
      <c r="RYN8" s="0"/>
      <c r="RYO8" s="0"/>
      <c r="RYP8" s="0"/>
      <c r="RYQ8" s="0"/>
      <c r="RYR8" s="0"/>
      <c r="RYS8" s="0"/>
      <c r="RYT8" s="0"/>
      <c r="RYU8" s="0"/>
      <c r="RYV8" s="0"/>
      <c r="RYW8" s="0"/>
      <c r="RYX8" s="0"/>
      <c r="RYY8" s="0"/>
      <c r="RYZ8" s="0"/>
      <c r="RZA8" s="0"/>
      <c r="RZB8" s="0"/>
      <c r="RZC8" s="0"/>
      <c r="RZD8" s="0"/>
      <c r="RZE8" s="0"/>
      <c r="RZF8" s="0"/>
      <c r="RZG8" s="0"/>
      <c r="RZH8" s="0"/>
      <c r="RZI8" s="0"/>
      <c r="RZJ8" s="0"/>
      <c r="RZK8" s="0"/>
      <c r="RZL8" s="0"/>
      <c r="RZM8" s="0"/>
      <c r="RZN8" s="0"/>
      <c r="RZO8" s="0"/>
      <c r="RZP8" s="0"/>
      <c r="RZQ8" s="0"/>
      <c r="RZR8" s="0"/>
      <c r="RZS8" s="0"/>
      <c r="RZT8" s="0"/>
      <c r="RZU8" s="0"/>
      <c r="RZV8" s="0"/>
      <c r="RZW8" s="0"/>
      <c r="RZX8" s="0"/>
      <c r="RZY8" s="0"/>
      <c r="RZZ8" s="0"/>
      <c r="SAA8" s="0"/>
      <c r="SAB8" s="0"/>
      <c r="SAC8" s="0"/>
      <c r="SAD8" s="0"/>
      <c r="SAE8" s="0"/>
      <c r="SAF8" s="0"/>
      <c r="SAG8" s="0"/>
      <c r="SAH8" s="0"/>
      <c r="SAI8" s="0"/>
      <c r="SAJ8" s="0"/>
      <c r="SAK8" s="0"/>
      <c r="SAL8" s="0"/>
      <c r="SAM8" s="0"/>
      <c r="SAN8" s="0"/>
      <c r="SAO8" s="0"/>
      <c r="SAP8" s="0"/>
      <c r="SAQ8" s="0"/>
      <c r="SAR8" s="0"/>
      <c r="SAS8" s="0"/>
      <c r="SAT8" s="0"/>
      <c r="SAU8" s="0"/>
      <c r="SAV8" s="0"/>
      <c r="SAW8" s="0"/>
      <c r="SAX8" s="0"/>
      <c r="SAY8" s="0"/>
      <c r="SAZ8" s="0"/>
      <c r="SBA8" s="0"/>
      <c r="SBB8" s="0"/>
      <c r="SBC8" s="0"/>
      <c r="SBD8" s="0"/>
      <c r="SBE8" s="0"/>
      <c r="SBF8" s="0"/>
      <c r="SBG8" s="0"/>
      <c r="SBH8" s="0"/>
      <c r="SBI8" s="0"/>
      <c r="SBJ8" s="0"/>
      <c r="SBK8" s="0"/>
      <c r="SBL8" s="0"/>
      <c r="SBM8" s="0"/>
      <c r="SBN8" s="0"/>
      <c r="SBO8" s="0"/>
      <c r="SBP8" s="0"/>
      <c r="SBQ8" s="0"/>
      <c r="SBR8" s="0"/>
      <c r="SBS8" s="0"/>
      <c r="SBT8" s="0"/>
      <c r="SBU8" s="0"/>
      <c r="SBV8" s="0"/>
      <c r="SBW8" s="0"/>
      <c r="SBX8" s="0"/>
      <c r="SBY8" s="0"/>
      <c r="SBZ8" s="0"/>
      <c r="SCA8" s="0"/>
      <c r="SCB8" s="0"/>
      <c r="SCC8" s="0"/>
      <c r="SCD8" s="0"/>
      <c r="SCE8" s="0"/>
      <c r="SCF8" s="0"/>
      <c r="SCG8" s="0"/>
      <c r="SCH8" s="0"/>
      <c r="SCI8" s="0"/>
      <c r="SCJ8" s="0"/>
      <c r="SCK8" s="0"/>
      <c r="SCL8" s="0"/>
      <c r="SCM8" s="0"/>
      <c r="SCN8" s="0"/>
      <c r="SCO8" s="0"/>
      <c r="SCP8" s="0"/>
      <c r="SCQ8" s="0"/>
      <c r="SCR8" s="0"/>
      <c r="SCS8" s="0"/>
      <c r="SCT8" s="0"/>
      <c r="SCU8" s="0"/>
      <c r="SCV8" s="0"/>
      <c r="SCW8" s="0"/>
      <c r="SCX8" s="0"/>
      <c r="SCY8" s="0"/>
      <c r="SCZ8" s="0"/>
      <c r="SDA8" s="0"/>
      <c r="SDB8" s="0"/>
      <c r="SDC8" s="0"/>
      <c r="SDD8" s="0"/>
      <c r="SDE8" s="0"/>
      <c r="SDF8" s="0"/>
      <c r="SDG8" s="0"/>
      <c r="SDH8" s="0"/>
      <c r="SDI8" s="0"/>
      <c r="SDJ8" s="0"/>
      <c r="SDK8" s="0"/>
      <c r="SDL8" s="0"/>
      <c r="SDM8" s="0"/>
      <c r="SDN8" s="0"/>
      <c r="SDO8" s="0"/>
      <c r="SDP8" s="0"/>
      <c r="SDQ8" s="0"/>
      <c r="SDR8" s="0"/>
      <c r="SDS8" s="0"/>
      <c r="SDT8" s="0"/>
      <c r="SDU8" s="0"/>
      <c r="SDV8" s="0"/>
      <c r="SDW8" s="0"/>
      <c r="SDX8" s="0"/>
      <c r="SDY8" s="0"/>
      <c r="SDZ8" s="0"/>
      <c r="SEA8" s="0"/>
      <c r="SEB8" s="0"/>
      <c r="SEC8" s="0"/>
      <c r="SED8" s="0"/>
      <c r="SEE8" s="0"/>
      <c r="SEF8" s="0"/>
      <c r="SEG8" s="0"/>
      <c r="SEH8" s="0"/>
      <c r="SEI8" s="0"/>
      <c r="SEJ8" s="0"/>
      <c r="SEK8" s="0"/>
      <c r="SEL8" s="0"/>
      <c r="SEM8" s="0"/>
      <c r="SEN8" s="0"/>
      <c r="SEO8" s="0"/>
      <c r="SEP8" s="0"/>
      <c r="SEQ8" s="0"/>
      <c r="SER8" s="0"/>
      <c r="SES8" s="0"/>
      <c r="SET8" s="0"/>
      <c r="SEU8" s="0"/>
      <c r="SEV8" s="0"/>
      <c r="SEW8" s="0"/>
      <c r="SEX8" s="0"/>
      <c r="SEY8" s="0"/>
      <c r="SEZ8" s="0"/>
      <c r="SFA8" s="0"/>
      <c r="SFB8" s="0"/>
      <c r="SFC8" s="0"/>
      <c r="SFD8" s="0"/>
      <c r="SFE8" s="0"/>
      <c r="SFF8" s="0"/>
      <c r="SFG8" s="0"/>
      <c r="SFH8" s="0"/>
      <c r="SFI8" s="0"/>
      <c r="SFJ8" s="0"/>
      <c r="SFK8" s="0"/>
      <c r="SFL8" s="0"/>
      <c r="SFM8" s="0"/>
      <c r="SFN8" s="0"/>
      <c r="SFO8" s="0"/>
      <c r="SFP8" s="0"/>
      <c r="SFQ8" s="0"/>
      <c r="SFR8" s="0"/>
      <c r="SFS8" s="0"/>
      <c r="SFT8" s="0"/>
      <c r="SFU8" s="0"/>
      <c r="SFV8" s="0"/>
      <c r="SFW8" s="0"/>
      <c r="SFX8" s="0"/>
      <c r="SFY8" s="0"/>
      <c r="SFZ8" s="0"/>
      <c r="SGA8" s="0"/>
      <c r="SGB8" s="0"/>
      <c r="SGC8" s="0"/>
      <c r="SGD8" s="0"/>
      <c r="SGE8" s="0"/>
      <c r="SGF8" s="0"/>
      <c r="SGG8" s="0"/>
      <c r="SGH8" s="0"/>
      <c r="SGI8" s="0"/>
      <c r="SGJ8" s="0"/>
      <c r="SGK8" s="0"/>
      <c r="SGL8" s="0"/>
      <c r="SGM8" s="0"/>
      <c r="SGN8" s="0"/>
      <c r="SGO8" s="0"/>
      <c r="SGP8" s="0"/>
      <c r="SGQ8" s="0"/>
      <c r="SGR8" s="0"/>
      <c r="SGS8" s="0"/>
      <c r="SGT8" s="0"/>
      <c r="SGU8" s="0"/>
      <c r="SGV8" s="0"/>
      <c r="SGW8" s="0"/>
      <c r="SGX8" s="0"/>
      <c r="SGY8" s="0"/>
      <c r="SGZ8" s="0"/>
      <c r="SHA8" s="0"/>
      <c r="SHB8" s="0"/>
      <c r="SHC8" s="0"/>
      <c r="SHD8" s="0"/>
      <c r="SHE8" s="0"/>
      <c r="SHF8" s="0"/>
      <c r="SHG8" s="0"/>
      <c r="SHH8" s="0"/>
      <c r="SHI8" s="0"/>
      <c r="SHJ8" s="0"/>
      <c r="SHK8" s="0"/>
      <c r="SHL8" s="0"/>
      <c r="SHM8" s="0"/>
      <c r="SHN8" s="0"/>
      <c r="SHO8" s="0"/>
      <c r="SHP8" s="0"/>
      <c r="SHQ8" s="0"/>
      <c r="SHR8" s="0"/>
      <c r="SHS8" s="0"/>
      <c r="SHT8" s="0"/>
      <c r="SHU8" s="0"/>
      <c r="SHV8" s="0"/>
      <c r="SHW8" s="0"/>
      <c r="SHX8" s="0"/>
      <c r="SHY8" s="0"/>
      <c r="SHZ8" s="0"/>
      <c r="SIA8" s="0"/>
      <c r="SIB8" s="0"/>
      <c r="SIC8" s="0"/>
      <c r="SID8" s="0"/>
      <c r="SIE8" s="0"/>
      <c r="SIF8" s="0"/>
      <c r="SIG8" s="0"/>
      <c r="SIH8" s="0"/>
      <c r="SII8" s="0"/>
      <c r="SIJ8" s="0"/>
      <c r="SIK8" s="0"/>
      <c r="SIL8" s="0"/>
      <c r="SIM8" s="0"/>
      <c r="SIN8" s="0"/>
      <c r="SIO8" s="0"/>
      <c r="SIP8" s="0"/>
      <c r="SIQ8" s="0"/>
      <c r="SIR8" s="0"/>
      <c r="SIS8" s="0"/>
      <c r="SIT8" s="0"/>
      <c r="SIU8" s="0"/>
      <c r="SIV8" s="0"/>
      <c r="SIW8" s="0"/>
      <c r="SIX8" s="0"/>
      <c r="SIY8" s="0"/>
      <c r="SIZ8" s="0"/>
      <c r="SJA8" s="0"/>
      <c r="SJB8" s="0"/>
      <c r="SJC8" s="0"/>
      <c r="SJD8" s="0"/>
      <c r="SJE8" s="0"/>
      <c r="SJF8" s="0"/>
      <c r="SJG8" s="0"/>
      <c r="SJH8" s="0"/>
      <c r="SJI8" s="0"/>
      <c r="SJJ8" s="0"/>
      <c r="SJK8" s="0"/>
      <c r="SJL8" s="0"/>
      <c r="SJM8" s="0"/>
      <c r="SJN8" s="0"/>
      <c r="SJO8" s="0"/>
      <c r="SJP8" s="0"/>
      <c r="SJQ8" s="0"/>
      <c r="SJR8" s="0"/>
      <c r="SJS8" s="0"/>
      <c r="SJT8" s="0"/>
      <c r="SJU8" s="0"/>
      <c r="SJV8" s="0"/>
      <c r="SJW8" s="0"/>
      <c r="SJX8" s="0"/>
      <c r="SJY8" s="0"/>
      <c r="SJZ8" s="0"/>
      <c r="SKA8" s="0"/>
      <c r="SKB8" s="0"/>
      <c r="SKC8" s="0"/>
      <c r="SKD8" s="0"/>
      <c r="SKE8" s="0"/>
      <c r="SKF8" s="0"/>
      <c r="SKG8" s="0"/>
      <c r="SKH8" s="0"/>
      <c r="SKI8" s="0"/>
      <c r="SKJ8" s="0"/>
      <c r="SKK8" s="0"/>
      <c r="SKL8" s="0"/>
      <c r="SKM8" s="0"/>
      <c r="SKN8" s="0"/>
      <c r="SKO8" s="0"/>
      <c r="SKP8" s="0"/>
      <c r="SKQ8" s="0"/>
      <c r="SKR8" s="0"/>
      <c r="SKS8" s="0"/>
      <c r="SKT8" s="0"/>
      <c r="SKU8" s="0"/>
      <c r="SKV8" s="0"/>
      <c r="SKW8" s="0"/>
      <c r="SKX8" s="0"/>
      <c r="SKY8" s="0"/>
      <c r="SKZ8" s="0"/>
      <c r="SLA8" s="0"/>
      <c r="SLB8" s="0"/>
      <c r="SLC8" s="0"/>
      <c r="SLD8" s="0"/>
      <c r="SLE8" s="0"/>
      <c r="SLF8" s="0"/>
      <c r="SLG8" s="0"/>
      <c r="SLH8" s="0"/>
      <c r="SLI8" s="0"/>
      <c r="SLJ8" s="0"/>
      <c r="SLK8" s="0"/>
      <c r="SLL8" s="0"/>
      <c r="SLM8" s="0"/>
      <c r="SLN8" s="0"/>
      <c r="SLO8" s="0"/>
      <c r="SLP8" s="0"/>
      <c r="SLQ8" s="0"/>
      <c r="SLR8" s="0"/>
      <c r="SLS8" s="0"/>
      <c r="SLT8" s="0"/>
      <c r="SLU8" s="0"/>
      <c r="SLV8" s="0"/>
      <c r="SLW8" s="0"/>
      <c r="SLX8" s="0"/>
      <c r="SLY8" s="0"/>
      <c r="SLZ8" s="0"/>
      <c r="SMA8" s="0"/>
      <c r="SMB8" s="0"/>
      <c r="SMC8" s="0"/>
      <c r="SMD8" s="0"/>
      <c r="SME8" s="0"/>
      <c r="SMF8" s="0"/>
      <c r="SMG8" s="0"/>
      <c r="SMH8" s="0"/>
      <c r="SMI8" s="0"/>
      <c r="SMJ8" s="0"/>
      <c r="SMK8" s="0"/>
      <c r="SML8" s="0"/>
      <c r="SMM8" s="0"/>
      <c r="SMN8" s="0"/>
      <c r="SMO8" s="0"/>
      <c r="SMP8" s="0"/>
      <c r="SMQ8" s="0"/>
      <c r="SMR8" s="0"/>
      <c r="SMS8" s="0"/>
      <c r="SMT8" s="0"/>
      <c r="SMU8" s="0"/>
      <c r="SMV8" s="0"/>
      <c r="SMW8" s="0"/>
      <c r="SMX8" s="0"/>
      <c r="SMY8" s="0"/>
      <c r="SMZ8" s="0"/>
      <c r="SNA8" s="0"/>
      <c r="SNB8" s="0"/>
      <c r="SNC8" s="0"/>
      <c r="SND8" s="0"/>
      <c r="SNE8" s="0"/>
      <c r="SNF8" s="0"/>
      <c r="SNG8" s="0"/>
      <c r="SNH8" s="0"/>
      <c r="SNI8" s="0"/>
      <c r="SNJ8" s="0"/>
      <c r="SNK8" s="0"/>
      <c r="SNL8" s="0"/>
      <c r="SNM8" s="0"/>
      <c r="SNN8" s="0"/>
      <c r="SNO8" s="0"/>
      <c r="SNP8" s="0"/>
      <c r="SNQ8" s="0"/>
      <c r="SNR8" s="0"/>
      <c r="SNS8" s="0"/>
      <c r="SNT8" s="0"/>
      <c r="SNU8" s="0"/>
      <c r="SNV8" s="0"/>
      <c r="SNW8" s="0"/>
      <c r="SNX8" s="0"/>
      <c r="SNY8" s="0"/>
      <c r="SNZ8" s="0"/>
      <c r="SOA8" s="0"/>
      <c r="SOB8" s="0"/>
      <c r="SOC8" s="0"/>
      <c r="SOD8" s="0"/>
      <c r="SOE8" s="0"/>
      <c r="SOF8" s="0"/>
      <c r="SOG8" s="0"/>
      <c r="SOH8" s="0"/>
      <c r="SOI8" s="0"/>
      <c r="SOJ8" s="0"/>
      <c r="SOK8" s="0"/>
      <c r="SOL8" s="0"/>
      <c r="SOM8" s="0"/>
      <c r="SON8" s="0"/>
      <c r="SOO8" s="0"/>
      <c r="SOP8" s="0"/>
      <c r="SOQ8" s="0"/>
      <c r="SOR8" s="0"/>
      <c r="SOS8" s="0"/>
      <c r="SOT8" s="0"/>
      <c r="SOU8" s="0"/>
      <c r="SOV8" s="0"/>
      <c r="SOW8" s="0"/>
      <c r="SOX8" s="0"/>
      <c r="SOY8" s="0"/>
      <c r="SOZ8" s="0"/>
      <c r="SPA8" s="0"/>
      <c r="SPB8" s="0"/>
      <c r="SPC8" s="0"/>
      <c r="SPD8" s="0"/>
      <c r="SPE8" s="0"/>
      <c r="SPF8" s="0"/>
      <c r="SPG8" s="0"/>
      <c r="SPH8" s="0"/>
      <c r="SPI8" s="0"/>
      <c r="SPJ8" s="0"/>
      <c r="SPK8" s="0"/>
      <c r="SPL8" s="0"/>
      <c r="SPM8" s="0"/>
      <c r="SPN8" s="0"/>
      <c r="SPO8" s="0"/>
      <c r="SPP8" s="0"/>
      <c r="SPQ8" s="0"/>
      <c r="SPR8" s="0"/>
      <c r="SPS8" s="0"/>
      <c r="SPT8" s="0"/>
      <c r="SPU8" s="0"/>
      <c r="SPV8" s="0"/>
      <c r="SPW8" s="0"/>
      <c r="SPX8" s="0"/>
      <c r="SPY8" s="0"/>
      <c r="SPZ8" s="0"/>
      <c r="SQA8" s="0"/>
      <c r="SQB8" s="0"/>
      <c r="SQC8" s="0"/>
      <c r="SQD8" s="0"/>
      <c r="SQE8" s="0"/>
      <c r="SQF8" s="0"/>
      <c r="SQG8" s="0"/>
      <c r="SQH8" s="0"/>
      <c r="SQI8" s="0"/>
      <c r="SQJ8" s="0"/>
      <c r="SQK8" s="0"/>
      <c r="SQL8" s="0"/>
      <c r="SQM8" s="0"/>
      <c r="SQN8" s="0"/>
      <c r="SQO8" s="0"/>
      <c r="SQP8" s="0"/>
      <c r="SQQ8" s="0"/>
      <c r="SQR8" s="0"/>
      <c r="SQS8" s="0"/>
      <c r="SQT8" s="0"/>
      <c r="SQU8" s="0"/>
      <c r="SQV8" s="0"/>
      <c r="SQW8" s="0"/>
      <c r="SQX8" s="0"/>
      <c r="SQY8" s="0"/>
      <c r="SQZ8" s="0"/>
      <c r="SRA8" s="0"/>
      <c r="SRB8" s="0"/>
      <c r="SRC8" s="0"/>
      <c r="SRD8" s="0"/>
      <c r="SRE8" s="0"/>
      <c r="SRF8" s="0"/>
      <c r="SRG8" s="0"/>
      <c r="SRH8" s="0"/>
      <c r="SRI8" s="0"/>
      <c r="SRJ8" s="0"/>
      <c r="SRK8" s="0"/>
      <c r="SRL8" s="0"/>
      <c r="SRM8" s="0"/>
      <c r="SRN8" s="0"/>
      <c r="SRO8" s="0"/>
      <c r="SRP8" s="0"/>
      <c r="SRQ8" s="0"/>
      <c r="SRR8" s="0"/>
      <c r="SRS8" s="0"/>
      <c r="SRT8" s="0"/>
      <c r="SRU8" s="0"/>
      <c r="SRV8" s="0"/>
      <c r="SRW8" s="0"/>
      <c r="SRX8" s="0"/>
      <c r="SRY8" s="0"/>
      <c r="SRZ8" s="0"/>
      <c r="SSA8" s="0"/>
      <c r="SSB8" s="0"/>
      <c r="SSC8" s="0"/>
      <c r="SSD8" s="0"/>
      <c r="SSE8" s="0"/>
      <c r="SSF8" s="0"/>
      <c r="SSG8" s="0"/>
      <c r="SSH8" s="0"/>
      <c r="SSI8" s="0"/>
      <c r="SSJ8" s="0"/>
      <c r="SSK8" s="0"/>
      <c r="SSL8" s="0"/>
      <c r="SSM8" s="0"/>
      <c r="SSN8" s="0"/>
      <c r="SSO8" s="0"/>
      <c r="SSP8" s="0"/>
      <c r="SSQ8" s="0"/>
      <c r="SSR8" s="0"/>
      <c r="SSS8" s="0"/>
      <c r="SST8" s="0"/>
      <c r="SSU8" s="0"/>
      <c r="SSV8" s="0"/>
      <c r="SSW8" s="0"/>
      <c r="SSX8" s="0"/>
      <c r="SSY8" s="0"/>
      <c r="SSZ8" s="0"/>
      <c r="STA8" s="0"/>
      <c r="STB8" s="0"/>
      <c r="STC8" s="0"/>
      <c r="STD8" s="0"/>
      <c r="STE8" s="0"/>
      <c r="STF8" s="0"/>
      <c r="STG8" s="0"/>
      <c r="STH8" s="0"/>
      <c r="STI8" s="0"/>
      <c r="STJ8" s="0"/>
      <c r="STK8" s="0"/>
      <c r="STL8" s="0"/>
      <c r="STM8" s="0"/>
      <c r="STN8" s="0"/>
      <c r="STO8" s="0"/>
      <c r="STP8" s="0"/>
      <c r="STQ8" s="0"/>
      <c r="STR8" s="0"/>
      <c r="STS8" s="0"/>
      <c r="STT8" s="0"/>
      <c r="STU8" s="0"/>
      <c r="STV8" s="0"/>
      <c r="STW8" s="0"/>
      <c r="STX8" s="0"/>
      <c r="STY8" s="0"/>
      <c r="STZ8" s="0"/>
      <c r="SUA8" s="0"/>
      <c r="SUB8" s="0"/>
      <c r="SUC8" s="0"/>
      <c r="SUD8" s="0"/>
      <c r="SUE8" s="0"/>
      <c r="SUF8" s="0"/>
      <c r="SUG8" s="0"/>
      <c r="SUH8" s="0"/>
      <c r="SUI8" s="0"/>
      <c r="SUJ8" s="0"/>
      <c r="SUK8" s="0"/>
      <c r="SUL8" s="0"/>
      <c r="SUM8" s="0"/>
      <c r="SUN8" s="0"/>
      <c r="SUO8" s="0"/>
      <c r="SUP8" s="0"/>
      <c r="SUQ8" s="0"/>
      <c r="SUR8" s="0"/>
      <c r="SUS8" s="0"/>
      <c r="SUT8" s="0"/>
      <c r="SUU8" s="0"/>
      <c r="SUV8" s="0"/>
      <c r="SUW8" s="0"/>
      <c r="SUX8" s="0"/>
      <c r="SUY8" s="0"/>
      <c r="SUZ8" s="0"/>
      <c r="SVA8" s="0"/>
      <c r="SVB8" s="0"/>
      <c r="SVC8" s="0"/>
      <c r="SVD8" s="0"/>
      <c r="SVE8" s="0"/>
      <c r="SVF8" s="0"/>
      <c r="SVG8" s="0"/>
      <c r="SVH8" s="0"/>
      <c r="SVI8" s="0"/>
      <c r="SVJ8" s="0"/>
      <c r="SVK8" s="0"/>
      <c r="SVL8" s="0"/>
      <c r="SVM8" s="0"/>
      <c r="SVN8" s="0"/>
      <c r="SVO8" s="0"/>
      <c r="SVP8" s="0"/>
      <c r="SVQ8" s="0"/>
      <c r="SVR8" s="0"/>
      <c r="SVS8" s="0"/>
      <c r="SVT8" s="0"/>
      <c r="SVU8" s="0"/>
      <c r="SVV8" s="0"/>
      <c r="SVW8" s="0"/>
      <c r="SVX8" s="0"/>
      <c r="SVY8" s="0"/>
      <c r="SVZ8" s="0"/>
      <c r="SWA8" s="0"/>
      <c r="SWB8" s="0"/>
      <c r="SWC8" s="0"/>
      <c r="SWD8" s="0"/>
      <c r="SWE8" s="0"/>
      <c r="SWF8" s="0"/>
      <c r="SWG8" s="0"/>
      <c r="SWH8" s="0"/>
      <c r="SWI8" s="0"/>
      <c r="SWJ8" s="0"/>
      <c r="SWK8" s="0"/>
      <c r="SWL8" s="0"/>
      <c r="SWM8" s="0"/>
      <c r="SWN8" s="0"/>
      <c r="SWO8" s="0"/>
      <c r="SWP8" s="0"/>
      <c r="SWQ8" s="0"/>
      <c r="SWR8" s="0"/>
      <c r="SWS8" s="0"/>
      <c r="SWT8" s="0"/>
      <c r="SWU8" s="0"/>
      <c r="SWV8" s="0"/>
      <c r="SWW8" s="0"/>
      <c r="SWX8" s="0"/>
      <c r="SWY8" s="0"/>
      <c r="SWZ8" s="0"/>
      <c r="SXA8" s="0"/>
      <c r="SXB8" s="0"/>
      <c r="SXC8" s="0"/>
      <c r="SXD8" s="0"/>
      <c r="SXE8" s="0"/>
      <c r="SXF8" s="0"/>
      <c r="SXG8" s="0"/>
      <c r="SXH8" s="0"/>
      <c r="SXI8" s="0"/>
      <c r="SXJ8" s="0"/>
      <c r="SXK8" s="0"/>
      <c r="SXL8" s="0"/>
      <c r="SXM8" s="0"/>
      <c r="SXN8" s="0"/>
      <c r="SXO8" s="0"/>
      <c r="SXP8" s="0"/>
      <c r="SXQ8" s="0"/>
      <c r="SXR8" s="0"/>
      <c r="SXS8" s="0"/>
      <c r="SXT8" s="0"/>
      <c r="SXU8" s="0"/>
      <c r="SXV8" s="0"/>
      <c r="SXW8" s="0"/>
      <c r="SXX8" s="0"/>
      <c r="SXY8" s="0"/>
      <c r="SXZ8" s="0"/>
      <c r="SYA8" s="0"/>
      <c r="SYB8" s="0"/>
      <c r="SYC8" s="0"/>
      <c r="SYD8" s="0"/>
      <c r="SYE8" s="0"/>
      <c r="SYF8" s="0"/>
      <c r="SYG8" s="0"/>
      <c r="SYH8" s="0"/>
      <c r="SYI8" s="0"/>
      <c r="SYJ8" s="0"/>
      <c r="SYK8" s="0"/>
      <c r="SYL8" s="0"/>
      <c r="SYM8" s="0"/>
      <c r="SYN8" s="0"/>
      <c r="SYO8" s="0"/>
      <c r="SYP8" s="0"/>
      <c r="SYQ8" s="0"/>
      <c r="SYR8" s="0"/>
      <c r="SYS8" s="0"/>
      <c r="SYT8" s="0"/>
      <c r="SYU8" s="0"/>
      <c r="SYV8" s="0"/>
      <c r="SYW8" s="0"/>
      <c r="SYX8" s="0"/>
      <c r="SYY8" s="0"/>
      <c r="SYZ8" s="0"/>
      <c r="SZA8" s="0"/>
      <c r="SZB8" s="0"/>
      <c r="SZC8" s="0"/>
      <c r="SZD8" s="0"/>
      <c r="SZE8" s="0"/>
      <c r="SZF8" s="0"/>
      <c r="SZG8" s="0"/>
      <c r="SZH8" s="0"/>
      <c r="SZI8" s="0"/>
      <c r="SZJ8" s="0"/>
      <c r="SZK8" s="0"/>
      <c r="SZL8" s="0"/>
      <c r="SZM8" s="0"/>
      <c r="SZN8" s="0"/>
      <c r="SZO8" s="0"/>
      <c r="SZP8" s="0"/>
      <c r="SZQ8" s="0"/>
      <c r="SZR8" s="0"/>
      <c r="SZS8" s="0"/>
      <c r="SZT8" s="0"/>
      <c r="SZU8" s="0"/>
      <c r="SZV8" s="0"/>
      <c r="SZW8" s="0"/>
      <c r="SZX8" s="0"/>
      <c r="SZY8" s="0"/>
      <c r="SZZ8" s="0"/>
      <c r="TAA8" s="0"/>
      <c r="TAB8" s="0"/>
      <c r="TAC8" s="0"/>
      <c r="TAD8" s="0"/>
      <c r="TAE8" s="0"/>
      <c r="TAF8" s="0"/>
      <c r="TAG8" s="0"/>
      <c r="TAH8" s="0"/>
      <c r="TAI8" s="0"/>
      <c r="TAJ8" s="0"/>
      <c r="TAK8" s="0"/>
      <c r="TAL8" s="0"/>
      <c r="TAM8" s="0"/>
      <c r="TAN8" s="0"/>
      <c r="TAO8" s="0"/>
      <c r="TAP8" s="0"/>
      <c r="TAQ8" s="0"/>
      <c r="TAR8" s="0"/>
      <c r="TAS8" s="0"/>
      <c r="TAT8" s="0"/>
      <c r="TAU8" s="0"/>
      <c r="TAV8" s="0"/>
      <c r="TAW8" s="0"/>
      <c r="TAX8" s="0"/>
      <c r="TAY8" s="0"/>
      <c r="TAZ8" s="0"/>
      <c r="TBA8" s="0"/>
      <c r="TBB8" s="0"/>
      <c r="TBC8" s="0"/>
      <c r="TBD8" s="0"/>
      <c r="TBE8" s="0"/>
      <c r="TBF8" s="0"/>
      <c r="TBG8" s="0"/>
      <c r="TBH8" s="0"/>
      <c r="TBI8" s="0"/>
      <c r="TBJ8" s="0"/>
      <c r="TBK8" s="0"/>
      <c r="TBL8" s="0"/>
      <c r="TBM8" s="0"/>
      <c r="TBN8" s="0"/>
      <c r="TBO8" s="0"/>
      <c r="TBP8" s="0"/>
      <c r="TBQ8" s="0"/>
      <c r="TBR8" s="0"/>
      <c r="TBS8" s="0"/>
      <c r="TBT8" s="0"/>
      <c r="TBU8" s="0"/>
      <c r="TBV8" s="0"/>
      <c r="TBW8" s="0"/>
      <c r="TBX8" s="0"/>
      <c r="TBY8" s="0"/>
      <c r="TBZ8" s="0"/>
      <c r="TCA8" s="0"/>
      <c r="TCB8" s="0"/>
      <c r="TCC8" s="0"/>
      <c r="TCD8" s="0"/>
      <c r="TCE8" s="0"/>
      <c r="TCF8" s="0"/>
      <c r="TCG8" s="0"/>
      <c r="TCH8" s="0"/>
      <c r="TCI8" s="0"/>
      <c r="TCJ8" s="0"/>
      <c r="TCK8" s="0"/>
      <c r="TCL8" s="0"/>
      <c r="TCM8" s="0"/>
      <c r="TCN8" s="0"/>
      <c r="TCO8" s="0"/>
      <c r="TCP8" s="0"/>
      <c r="TCQ8" s="0"/>
      <c r="TCR8" s="0"/>
      <c r="TCS8" s="0"/>
      <c r="TCT8" s="0"/>
      <c r="TCU8" s="0"/>
      <c r="TCV8" s="0"/>
      <c r="TCW8" s="0"/>
      <c r="TCX8" s="0"/>
      <c r="TCY8" s="0"/>
      <c r="TCZ8" s="0"/>
      <c r="TDA8" s="0"/>
      <c r="TDB8" s="0"/>
      <c r="TDC8" s="0"/>
      <c r="TDD8" s="0"/>
      <c r="TDE8" s="0"/>
      <c r="TDF8" s="0"/>
      <c r="TDG8" s="0"/>
      <c r="TDH8" s="0"/>
      <c r="TDI8" s="0"/>
      <c r="TDJ8" s="0"/>
      <c r="TDK8" s="0"/>
      <c r="TDL8" s="0"/>
      <c r="TDM8" s="0"/>
      <c r="TDN8" s="0"/>
      <c r="TDO8" s="0"/>
      <c r="TDP8" s="0"/>
      <c r="TDQ8" s="0"/>
      <c r="TDR8" s="0"/>
      <c r="TDS8" s="0"/>
      <c r="TDT8" s="0"/>
      <c r="TDU8" s="0"/>
      <c r="TDV8" s="0"/>
      <c r="TDW8" s="0"/>
      <c r="TDX8" s="0"/>
      <c r="TDY8" s="0"/>
      <c r="TDZ8" s="0"/>
      <c r="TEA8" s="0"/>
      <c r="TEB8" s="0"/>
      <c r="TEC8" s="0"/>
      <c r="TED8" s="0"/>
      <c r="TEE8" s="0"/>
      <c r="TEF8" s="0"/>
      <c r="TEG8" s="0"/>
      <c r="TEH8" s="0"/>
      <c r="TEI8" s="0"/>
      <c r="TEJ8" s="0"/>
      <c r="TEK8" s="0"/>
      <c r="TEL8" s="0"/>
      <c r="TEM8" s="0"/>
      <c r="TEN8" s="0"/>
      <c r="TEO8" s="0"/>
      <c r="TEP8" s="0"/>
      <c r="TEQ8" s="0"/>
      <c r="TER8" s="0"/>
      <c r="TES8" s="0"/>
      <c r="TET8" s="0"/>
      <c r="TEU8" s="0"/>
      <c r="TEV8" s="0"/>
      <c r="TEW8" s="0"/>
      <c r="TEX8" s="0"/>
      <c r="TEY8" s="0"/>
      <c r="TEZ8" s="0"/>
      <c r="TFA8" s="0"/>
      <c r="TFB8" s="0"/>
      <c r="TFC8" s="0"/>
      <c r="TFD8" s="0"/>
      <c r="TFE8" s="0"/>
      <c r="TFF8" s="0"/>
      <c r="TFG8" s="0"/>
      <c r="TFH8" s="0"/>
      <c r="TFI8" s="0"/>
      <c r="TFJ8" s="0"/>
      <c r="TFK8" s="0"/>
      <c r="TFL8" s="0"/>
      <c r="TFM8" s="0"/>
      <c r="TFN8" s="0"/>
      <c r="TFO8" s="0"/>
      <c r="TFP8" s="0"/>
      <c r="TFQ8" s="0"/>
      <c r="TFR8" s="0"/>
      <c r="TFS8" s="0"/>
      <c r="TFT8" s="0"/>
      <c r="TFU8" s="0"/>
      <c r="TFV8" s="0"/>
      <c r="TFW8" s="0"/>
      <c r="TFX8" s="0"/>
      <c r="TFY8" s="0"/>
      <c r="TFZ8" s="0"/>
      <c r="TGA8" s="0"/>
      <c r="TGB8" s="0"/>
      <c r="TGC8" s="0"/>
      <c r="TGD8" s="0"/>
      <c r="TGE8" s="0"/>
      <c r="TGF8" s="0"/>
      <c r="TGG8" s="0"/>
      <c r="TGH8" s="0"/>
      <c r="TGI8" s="0"/>
      <c r="TGJ8" s="0"/>
      <c r="TGK8" s="0"/>
      <c r="TGL8" s="0"/>
      <c r="TGM8" s="0"/>
      <c r="TGN8" s="0"/>
      <c r="TGO8" s="0"/>
      <c r="TGP8" s="0"/>
      <c r="TGQ8" s="0"/>
      <c r="TGR8" s="0"/>
      <c r="TGS8" s="0"/>
      <c r="TGT8" s="0"/>
      <c r="TGU8" s="0"/>
      <c r="TGV8" s="0"/>
      <c r="TGW8" s="0"/>
      <c r="TGX8" s="0"/>
      <c r="TGY8" s="0"/>
      <c r="TGZ8" s="0"/>
      <c r="THA8" s="0"/>
      <c r="THB8" s="0"/>
      <c r="THC8" s="0"/>
      <c r="THD8" s="0"/>
      <c r="THE8" s="0"/>
      <c r="THF8" s="0"/>
      <c r="THG8" s="0"/>
      <c r="THH8" s="0"/>
      <c r="THI8" s="0"/>
      <c r="THJ8" s="0"/>
      <c r="THK8" s="0"/>
      <c r="THL8" s="0"/>
      <c r="THM8" s="0"/>
      <c r="THN8" s="0"/>
      <c r="THO8" s="0"/>
      <c r="THP8" s="0"/>
      <c r="THQ8" s="0"/>
      <c r="THR8" s="0"/>
      <c r="THS8" s="0"/>
      <c r="THT8" s="0"/>
      <c r="THU8" s="0"/>
      <c r="THV8" s="0"/>
      <c r="THW8" s="0"/>
      <c r="THX8" s="0"/>
      <c r="THY8" s="0"/>
      <c r="THZ8" s="0"/>
      <c r="TIA8" s="0"/>
      <c r="TIB8" s="0"/>
      <c r="TIC8" s="0"/>
      <c r="TID8" s="0"/>
      <c r="TIE8" s="0"/>
      <c r="TIF8" s="0"/>
      <c r="TIG8" s="0"/>
      <c r="TIH8" s="0"/>
      <c r="TII8" s="0"/>
      <c r="TIJ8" s="0"/>
      <c r="TIK8" s="0"/>
      <c r="TIL8" s="0"/>
      <c r="TIM8" s="0"/>
      <c r="TIN8" s="0"/>
      <c r="TIO8" s="0"/>
      <c r="TIP8" s="0"/>
      <c r="TIQ8" s="0"/>
      <c r="TIR8" s="0"/>
      <c r="TIS8" s="0"/>
      <c r="TIT8" s="0"/>
      <c r="TIU8" s="0"/>
      <c r="TIV8" s="0"/>
      <c r="TIW8" s="0"/>
      <c r="TIX8" s="0"/>
      <c r="TIY8" s="0"/>
      <c r="TIZ8" s="0"/>
      <c r="TJA8" s="0"/>
      <c r="TJB8" s="0"/>
      <c r="TJC8" s="0"/>
      <c r="TJD8" s="0"/>
      <c r="TJE8" s="0"/>
      <c r="TJF8" s="0"/>
      <c r="TJG8" s="0"/>
      <c r="TJH8" s="0"/>
      <c r="TJI8" s="0"/>
      <c r="TJJ8" s="0"/>
      <c r="TJK8" s="0"/>
      <c r="TJL8" s="0"/>
      <c r="TJM8" s="0"/>
      <c r="TJN8" s="0"/>
      <c r="TJO8" s="0"/>
      <c r="TJP8" s="0"/>
      <c r="TJQ8" s="0"/>
      <c r="TJR8" s="0"/>
      <c r="TJS8" s="0"/>
      <c r="TJT8" s="0"/>
      <c r="TJU8" s="0"/>
      <c r="TJV8" s="0"/>
      <c r="TJW8" s="0"/>
      <c r="TJX8" s="0"/>
      <c r="TJY8" s="0"/>
      <c r="TJZ8" s="0"/>
      <c r="TKA8" s="0"/>
      <c r="TKB8" s="0"/>
      <c r="TKC8" s="0"/>
      <c r="TKD8" s="0"/>
      <c r="TKE8" s="0"/>
      <c r="TKF8" s="0"/>
      <c r="TKG8" s="0"/>
      <c r="TKH8" s="0"/>
      <c r="TKI8" s="0"/>
      <c r="TKJ8" s="0"/>
      <c r="TKK8" s="0"/>
      <c r="TKL8" s="0"/>
      <c r="TKM8" s="0"/>
      <c r="TKN8" s="0"/>
      <c r="TKO8" s="0"/>
      <c r="TKP8" s="0"/>
      <c r="TKQ8" s="0"/>
      <c r="TKR8" s="0"/>
      <c r="TKS8" s="0"/>
      <c r="TKT8" s="0"/>
      <c r="TKU8" s="0"/>
      <c r="TKV8" s="0"/>
      <c r="TKW8" s="0"/>
      <c r="TKX8" s="0"/>
      <c r="TKY8" s="0"/>
      <c r="TKZ8" s="0"/>
      <c r="TLA8" s="0"/>
      <c r="TLB8" s="0"/>
      <c r="TLC8" s="0"/>
      <c r="TLD8" s="0"/>
      <c r="TLE8" s="0"/>
      <c r="TLF8" s="0"/>
      <c r="TLG8" s="0"/>
      <c r="TLH8" s="0"/>
      <c r="TLI8" s="0"/>
      <c r="TLJ8" s="0"/>
      <c r="TLK8" s="0"/>
      <c r="TLL8" s="0"/>
      <c r="TLM8" s="0"/>
      <c r="TLN8" s="0"/>
      <c r="TLO8" s="0"/>
      <c r="TLP8" s="0"/>
      <c r="TLQ8" s="0"/>
      <c r="TLR8" s="0"/>
      <c r="TLS8" s="0"/>
      <c r="TLT8" s="0"/>
      <c r="TLU8" s="0"/>
      <c r="TLV8" s="0"/>
      <c r="TLW8" s="0"/>
      <c r="TLX8" s="0"/>
      <c r="TLY8" s="0"/>
      <c r="TLZ8" s="0"/>
      <c r="TMA8" s="0"/>
      <c r="TMB8" s="0"/>
      <c r="TMC8" s="0"/>
      <c r="TMD8" s="0"/>
      <c r="TME8" s="0"/>
      <c r="TMF8" s="0"/>
      <c r="TMG8" s="0"/>
      <c r="TMH8" s="0"/>
      <c r="TMI8" s="0"/>
      <c r="TMJ8" s="0"/>
      <c r="TMK8" s="0"/>
      <c r="TML8" s="0"/>
      <c r="TMM8" s="0"/>
      <c r="TMN8" s="0"/>
      <c r="TMO8" s="0"/>
      <c r="TMP8" s="0"/>
      <c r="TMQ8" s="0"/>
      <c r="TMR8" s="0"/>
      <c r="TMS8" s="0"/>
      <c r="TMT8" s="0"/>
      <c r="TMU8" s="0"/>
      <c r="TMV8" s="0"/>
      <c r="TMW8" s="0"/>
      <c r="TMX8" s="0"/>
      <c r="TMY8" s="0"/>
      <c r="TMZ8" s="0"/>
      <c r="TNA8" s="0"/>
      <c r="TNB8" s="0"/>
      <c r="TNC8" s="0"/>
      <c r="TND8" s="0"/>
      <c r="TNE8" s="0"/>
      <c r="TNF8" s="0"/>
      <c r="TNG8" s="0"/>
      <c r="TNH8" s="0"/>
      <c r="TNI8" s="0"/>
      <c r="TNJ8" s="0"/>
      <c r="TNK8" s="0"/>
      <c r="TNL8" s="0"/>
      <c r="TNM8" s="0"/>
      <c r="TNN8" s="0"/>
      <c r="TNO8" s="0"/>
      <c r="TNP8" s="0"/>
      <c r="TNQ8" s="0"/>
      <c r="TNR8" s="0"/>
      <c r="TNS8" s="0"/>
      <c r="TNT8" s="0"/>
      <c r="TNU8" s="0"/>
      <c r="TNV8" s="0"/>
      <c r="TNW8" s="0"/>
      <c r="TNX8" s="0"/>
      <c r="TNY8" s="0"/>
      <c r="TNZ8" s="0"/>
      <c r="TOA8" s="0"/>
      <c r="TOB8" s="0"/>
      <c r="TOC8" s="0"/>
      <c r="TOD8" s="0"/>
      <c r="TOE8" s="0"/>
      <c r="TOF8" s="0"/>
      <c r="TOG8" s="0"/>
      <c r="TOH8" s="0"/>
      <c r="TOI8" s="0"/>
      <c r="TOJ8" s="0"/>
      <c r="TOK8" s="0"/>
      <c r="TOL8" s="0"/>
      <c r="TOM8" s="0"/>
      <c r="TON8" s="0"/>
      <c r="TOO8" s="0"/>
      <c r="TOP8" s="0"/>
      <c r="TOQ8" s="0"/>
      <c r="TOR8" s="0"/>
      <c r="TOS8" s="0"/>
      <c r="TOT8" s="0"/>
      <c r="TOU8" s="0"/>
      <c r="TOV8" s="0"/>
      <c r="TOW8" s="0"/>
      <c r="TOX8" s="0"/>
      <c r="TOY8" s="0"/>
      <c r="TOZ8" s="0"/>
      <c r="TPA8" s="0"/>
      <c r="TPB8" s="0"/>
      <c r="TPC8" s="0"/>
      <c r="TPD8" s="0"/>
      <c r="TPE8" s="0"/>
      <c r="TPF8" s="0"/>
      <c r="TPG8" s="0"/>
      <c r="TPH8" s="0"/>
      <c r="TPI8" s="0"/>
      <c r="TPJ8" s="0"/>
      <c r="TPK8" s="0"/>
      <c r="TPL8" s="0"/>
      <c r="TPM8" s="0"/>
      <c r="TPN8" s="0"/>
      <c r="TPO8" s="0"/>
      <c r="TPP8" s="0"/>
      <c r="TPQ8" s="0"/>
      <c r="TPR8" s="0"/>
      <c r="TPS8" s="0"/>
      <c r="TPT8" s="0"/>
      <c r="TPU8" s="0"/>
      <c r="TPV8" s="0"/>
      <c r="TPW8" s="0"/>
      <c r="TPX8" s="0"/>
      <c r="TPY8" s="0"/>
      <c r="TPZ8" s="0"/>
      <c r="TQA8" s="0"/>
      <c r="TQB8" s="0"/>
      <c r="TQC8" s="0"/>
      <c r="TQD8" s="0"/>
      <c r="TQE8" s="0"/>
      <c r="TQF8" s="0"/>
      <c r="TQG8" s="0"/>
      <c r="TQH8" s="0"/>
      <c r="TQI8" s="0"/>
      <c r="TQJ8" s="0"/>
      <c r="TQK8" s="0"/>
      <c r="TQL8" s="0"/>
      <c r="TQM8" s="0"/>
      <c r="TQN8" s="0"/>
      <c r="TQO8" s="0"/>
      <c r="TQP8" s="0"/>
      <c r="TQQ8" s="0"/>
      <c r="TQR8" s="0"/>
      <c r="TQS8" s="0"/>
      <c r="TQT8" s="0"/>
      <c r="TQU8" s="0"/>
      <c r="TQV8" s="0"/>
      <c r="TQW8" s="0"/>
      <c r="TQX8" s="0"/>
      <c r="TQY8" s="0"/>
      <c r="TQZ8" s="0"/>
      <c r="TRA8" s="0"/>
      <c r="TRB8" s="0"/>
      <c r="TRC8" s="0"/>
      <c r="TRD8" s="0"/>
      <c r="TRE8" s="0"/>
      <c r="TRF8" s="0"/>
      <c r="TRG8" s="0"/>
      <c r="TRH8" s="0"/>
      <c r="TRI8" s="0"/>
      <c r="TRJ8" s="0"/>
      <c r="TRK8" s="0"/>
      <c r="TRL8" s="0"/>
      <c r="TRM8" s="0"/>
      <c r="TRN8" s="0"/>
      <c r="TRO8" s="0"/>
      <c r="TRP8" s="0"/>
      <c r="TRQ8" s="0"/>
      <c r="TRR8" s="0"/>
      <c r="TRS8" s="0"/>
      <c r="TRT8" s="0"/>
      <c r="TRU8" s="0"/>
      <c r="TRV8" s="0"/>
      <c r="TRW8" s="0"/>
      <c r="TRX8" s="0"/>
      <c r="TRY8" s="0"/>
      <c r="TRZ8" s="0"/>
      <c r="TSA8" s="0"/>
      <c r="TSB8" s="0"/>
      <c r="TSC8" s="0"/>
      <c r="TSD8" s="0"/>
      <c r="TSE8" s="0"/>
      <c r="TSF8" s="0"/>
      <c r="TSG8" s="0"/>
      <c r="TSH8" s="0"/>
      <c r="TSI8" s="0"/>
      <c r="TSJ8" s="0"/>
      <c r="TSK8" s="0"/>
      <c r="TSL8" s="0"/>
      <c r="TSM8" s="0"/>
      <c r="TSN8" s="0"/>
      <c r="TSO8" s="0"/>
      <c r="TSP8" s="0"/>
      <c r="TSQ8" s="0"/>
      <c r="TSR8" s="0"/>
      <c r="TSS8" s="0"/>
      <c r="TST8" s="0"/>
      <c r="TSU8" s="0"/>
      <c r="TSV8" s="0"/>
      <c r="TSW8" s="0"/>
      <c r="TSX8" s="0"/>
      <c r="TSY8" s="0"/>
      <c r="TSZ8" s="0"/>
      <c r="TTA8" s="0"/>
      <c r="TTB8" s="0"/>
      <c r="TTC8" s="0"/>
      <c r="TTD8" s="0"/>
      <c r="TTE8" s="0"/>
      <c r="TTF8" s="0"/>
      <c r="TTG8" s="0"/>
      <c r="TTH8" s="0"/>
      <c r="TTI8" s="0"/>
      <c r="TTJ8" s="0"/>
      <c r="TTK8" s="0"/>
      <c r="TTL8" s="0"/>
      <c r="TTM8" s="0"/>
      <c r="TTN8" s="0"/>
      <c r="TTO8" s="0"/>
      <c r="TTP8" s="0"/>
      <c r="TTQ8" s="0"/>
      <c r="TTR8" s="0"/>
      <c r="TTS8" s="0"/>
      <c r="TTT8" s="0"/>
      <c r="TTU8" s="0"/>
      <c r="TTV8" s="0"/>
      <c r="TTW8" s="0"/>
      <c r="TTX8" s="0"/>
      <c r="TTY8" s="0"/>
      <c r="TTZ8" s="0"/>
      <c r="TUA8" s="0"/>
      <c r="TUB8" s="0"/>
      <c r="TUC8" s="0"/>
      <c r="TUD8" s="0"/>
      <c r="TUE8" s="0"/>
      <c r="TUF8" s="0"/>
      <c r="TUG8" s="0"/>
      <c r="TUH8" s="0"/>
      <c r="TUI8" s="0"/>
      <c r="TUJ8" s="0"/>
      <c r="TUK8" s="0"/>
      <c r="TUL8" s="0"/>
      <c r="TUM8" s="0"/>
      <c r="TUN8" s="0"/>
      <c r="TUO8" s="0"/>
      <c r="TUP8" s="0"/>
      <c r="TUQ8" s="0"/>
      <c r="TUR8" s="0"/>
      <c r="TUS8" s="0"/>
      <c r="TUT8" s="0"/>
      <c r="TUU8" s="0"/>
      <c r="TUV8" s="0"/>
      <c r="TUW8" s="0"/>
      <c r="TUX8" s="0"/>
      <c r="TUY8" s="0"/>
      <c r="TUZ8" s="0"/>
      <c r="TVA8" s="0"/>
      <c r="TVB8" s="0"/>
      <c r="TVC8" s="0"/>
      <c r="TVD8" s="0"/>
      <c r="TVE8" s="0"/>
      <c r="TVF8" s="0"/>
      <c r="TVG8" s="0"/>
      <c r="TVH8" s="0"/>
      <c r="TVI8" s="0"/>
      <c r="TVJ8" s="0"/>
      <c r="TVK8" s="0"/>
      <c r="TVL8" s="0"/>
      <c r="TVM8" s="0"/>
      <c r="TVN8" s="0"/>
      <c r="TVO8" s="0"/>
      <c r="TVP8" s="0"/>
      <c r="TVQ8" s="0"/>
      <c r="TVR8" s="0"/>
      <c r="TVS8" s="0"/>
      <c r="TVT8" s="0"/>
      <c r="TVU8" s="0"/>
      <c r="TVV8" s="0"/>
      <c r="TVW8" s="0"/>
      <c r="TVX8" s="0"/>
      <c r="TVY8" s="0"/>
      <c r="TVZ8" s="0"/>
      <c r="TWA8" s="0"/>
      <c r="TWB8" s="0"/>
      <c r="TWC8" s="0"/>
      <c r="TWD8" s="0"/>
      <c r="TWE8" s="0"/>
      <c r="TWF8" s="0"/>
      <c r="TWG8" s="0"/>
      <c r="TWH8" s="0"/>
      <c r="TWI8" s="0"/>
      <c r="TWJ8" s="0"/>
      <c r="TWK8" s="0"/>
      <c r="TWL8" s="0"/>
      <c r="TWM8" s="0"/>
      <c r="TWN8" s="0"/>
      <c r="TWO8" s="0"/>
      <c r="TWP8" s="0"/>
      <c r="TWQ8" s="0"/>
      <c r="TWR8" s="0"/>
      <c r="TWS8" s="0"/>
      <c r="TWT8" s="0"/>
      <c r="TWU8" s="0"/>
      <c r="TWV8" s="0"/>
      <c r="TWW8" s="0"/>
      <c r="TWX8" s="0"/>
      <c r="TWY8" s="0"/>
      <c r="TWZ8" s="0"/>
      <c r="TXA8" s="0"/>
      <c r="TXB8" s="0"/>
      <c r="TXC8" s="0"/>
      <c r="TXD8" s="0"/>
      <c r="TXE8" s="0"/>
      <c r="TXF8" s="0"/>
      <c r="TXG8" s="0"/>
      <c r="TXH8" s="0"/>
      <c r="TXI8" s="0"/>
      <c r="TXJ8" s="0"/>
      <c r="TXK8" s="0"/>
      <c r="TXL8" s="0"/>
      <c r="TXM8" s="0"/>
      <c r="TXN8" s="0"/>
      <c r="TXO8" s="0"/>
      <c r="TXP8" s="0"/>
      <c r="TXQ8" s="0"/>
      <c r="TXR8" s="0"/>
      <c r="TXS8" s="0"/>
      <c r="TXT8" s="0"/>
      <c r="TXU8" s="0"/>
      <c r="TXV8" s="0"/>
      <c r="TXW8" s="0"/>
      <c r="TXX8" s="0"/>
      <c r="TXY8" s="0"/>
      <c r="TXZ8" s="0"/>
      <c r="TYA8" s="0"/>
      <c r="TYB8" s="0"/>
      <c r="TYC8" s="0"/>
      <c r="TYD8" s="0"/>
      <c r="TYE8" s="0"/>
      <c r="TYF8" s="0"/>
      <c r="TYG8" s="0"/>
      <c r="TYH8" s="0"/>
      <c r="TYI8" s="0"/>
      <c r="TYJ8" s="0"/>
      <c r="TYK8" s="0"/>
      <c r="TYL8" s="0"/>
      <c r="TYM8" s="0"/>
      <c r="TYN8" s="0"/>
      <c r="TYO8" s="0"/>
      <c r="TYP8" s="0"/>
      <c r="TYQ8" s="0"/>
      <c r="TYR8" s="0"/>
      <c r="TYS8" s="0"/>
      <c r="TYT8" s="0"/>
      <c r="TYU8" s="0"/>
      <c r="TYV8" s="0"/>
      <c r="TYW8" s="0"/>
      <c r="TYX8" s="0"/>
      <c r="TYY8" s="0"/>
      <c r="TYZ8" s="0"/>
      <c r="TZA8" s="0"/>
      <c r="TZB8" s="0"/>
      <c r="TZC8" s="0"/>
      <c r="TZD8" s="0"/>
      <c r="TZE8" s="0"/>
      <c r="TZF8" s="0"/>
      <c r="TZG8" s="0"/>
      <c r="TZH8" s="0"/>
      <c r="TZI8" s="0"/>
      <c r="TZJ8" s="0"/>
      <c r="TZK8" s="0"/>
      <c r="TZL8" s="0"/>
      <c r="TZM8" s="0"/>
      <c r="TZN8" s="0"/>
      <c r="TZO8" s="0"/>
      <c r="TZP8" s="0"/>
      <c r="TZQ8" s="0"/>
      <c r="TZR8" s="0"/>
      <c r="TZS8" s="0"/>
      <c r="TZT8" s="0"/>
      <c r="TZU8" s="0"/>
      <c r="TZV8" s="0"/>
      <c r="TZW8" s="0"/>
      <c r="TZX8" s="0"/>
      <c r="TZY8" s="0"/>
      <c r="TZZ8" s="0"/>
      <c r="UAA8" s="0"/>
      <c r="UAB8" s="0"/>
      <c r="UAC8" s="0"/>
      <c r="UAD8" s="0"/>
      <c r="UAE8" s="0"/>
      <c r="UAF8" s="0"/>
      <c r="UAG8" s="0"/>
      <c r="UAH8" s="0"/>
      <c r="UAI8" s="0"/>
      <c r="UAJ8" s="0"/>
      <c r="UAK8" s="0"/>
      <c r="UAL8" s="0"/>
      <c r="UAM8" s="0"/>
      <c r="UAN8" s="0"/>
      <c r="UAO8" s="0"/>
      <c r="UAP8" s="0"/>
      <c r="UAQ8" s="0"/>
      <c r="UAR8" s="0"/>
      <c r="UAS8" s="0"/>
      <c r="UAT8" s="0"/>
      <c r="UAU8" s="0"/>
      <c r="UAV8" s="0"/>
      <c r="UAW8" s="0"/>
      <c r="UAX8" s="0"/>
      <c r="UAY8" s="0"/>
      <c r="UAZ8" s="0"/>
      <c r="UBA8" s="0"/>
      <c r="UBB8" s="0"/>
      <c r="UBC8" s="0"/>
      <c r="UBD8" s="0"/>
      <c r="UBE8" s="0"/>
      <c r="UBF8" s="0"/>
      <c r="UBG8" s="0"/>
      <c r="UBH8" s="0"/>
      <c r="UBI8" s="0"/>
      <c r="UBJ8" s="0"/>
      <c r="UBK8" s="0"/>
      <c r="UBL8" s="0"/>
      <c r="UBM8" s="0"/>
      <c r="UBN8" s="0"/>
      <c r="UBO8" s="0"/>
      <c r="UBP8" s="0"/>
      <c r="UBQ8" s="0"/>
      <c r="UBR8" s="0"/>
      <c r="UBS8" s="0"/>
      <c r="UBT8" s="0"/>
      <c r="UBU8" s="0"/>
      <c r="UBV8" s="0"/>
      <c r="UBW8" s="0"/>
      <c r="UBX8" s="0"/>
      <c r="UBY8" s="0"/>
      <c r="UBZ8" s="0"/>
      <c r="UCA8" s="0"/>
      <c r="UCB8" s="0"/>
      <c r="UCC8" s="0"/>
      <c r="UCD8" s="0"/>
      <c r="UCE8" s="0"/>
      <c r="UCF8" s="0"/>
      <c r="UCG8" s="0"/>
      <c r="UCH8" s="0"/>
      <c r="UCI8" s="0"/>
      <c r="UCJ8" s="0"/>
      <c r="UCK8" s="0"/>
      <c r="UCL8" s="0"/>
      <c r="UCM8" s="0"/>
      <c r="UCN8" s="0"/>
      <c r="UCO8" s="0"/>
      <c r="UCP8" s="0"/>
      <c r="UCQ8" s="0"/>
      <c r="UCR8" s="0"/>
      <c r="UCS8" s="0"/>
      <c r="UCT8" s="0"/>
      <c r="UCU8" s="0"/>
      <c r="UCV8" s="0"/>
      <c r="UCW8" s="0"/>
      <c r="UCX8" s="0"/>
      <c r="UCY8" s="0"/>
      <c r="UCZ8" s="0"/>
      <c r="UDA8" s="0"/>
      <c r="UDB8" s="0"/>
      <c r="UDC8" s="0"/>
      <c r="UDD8" s="0"/>
      <c r="UDE8" s="0"/>
      <c r="UDF8" s="0"/>
      <c r="UDG8" s="0"/>
      <c r="UDH8" s="0"/>
      <c r="UDI8" s="0"/>
      <c r="UDJ8" s="0"/>
      <c r="UDK8" s="0"/>
      <c r="UDL8" s="0"/>
      <c r="UDM8" s="0"/>
      <c r="UDN8" s="0"/>
      <c r="UDO8" s="0"/>
      <c r="UDP8" s="0"/>
      <c r="UDQ8" s="0"/>
      <c r="UDR8" s="0"/>
      <c r="UDS8" s="0"/>
      <c r="UDT8" s="0"/>
      <c r="UDU8" s="0"/>
      <c r="UDV8" s="0"/>
      <c r="UDW8" s="0"/>
      <c r="UDX8" s="0"/>
      <c r="UDY8" s="0"/>
      <c r="UDZ8" s="0"/>
      <c r="UEA8" s="0"/>
      <c r="UEB8" s="0"/>
      <c r="UEC8" s="0"/>
      <c r="UED8" s="0"/>
      <c r="UEE8" s="0"/>
      <c r="UEF8" s="0"/>
      <c r="UEG8" s="0"/>
      <c r="UEH8" s="0"/>
      <c r="UEI8" s="0"/>
      <c r="UEJ8" s="0"/>
      <c r="UEK8" s="0"/>
      <c r="UEL8" s="0"/>
      <c r="UEM8" s="0"/>
      <c r="UEN8" s="0"/>
      <c r="UEO8" s="0"/>
      <c r="UEP8" s="0"/>
      <c r="UEQ8" s="0"/>
      <c r="UER8" s="0"/>
      <c r="UES8" s="0"/>
      <c r="UET8" s="0"/>
      <c r="UEU8" s="0"/>
      <c r="UEV8" s="0"/>
      <c r="UEW8" s="0"/>
      <c r="UEX8" s="0"/>
      <c r="UEY8" s="0"/>
      <c r="UEZ8" s="0"/>
      <c r="UFA8" s="0"/>
      <c r="UFB8" s="0"/>
      <c r="UFC8" s="0"/>
      <c r="UFD8" s="0"/>
      <c r="UFE8" s="0"/>
      <c r="UFF8" s="0"/>
      <c r="UFG8" s="0"/>
      <c r="UFH8" s="0"/>
      <c r="UFI8" s="0"/>
      <c r="UFJ8" s="0"/>
      <c r="UFK8" s="0"/>
      <c r="UFL8" s="0"/>
      <c r="UFM8" s="0"/>
      <c r="UFN8" s="0"/>
      <c r="UFO8" s="0"/>
      <c r="UFP8" s="0"/>
      <c r="UFQ8" s="0"/>
      <c r="UFR8" s="0"/>
      <c r="UFS8" s="0"/>
      <c r="UFT8" s="0"/>
      <c r="UFU8" s="0"/>
      <c r="UFV8" s="0"/>
      <c r="UFW8" s="0"/>
      <c r="UFX8" s="0"/>
      <c r="UFY8" s="0"/>
      <c r="UFZ8" s="0"/>
      <c r="UGA8" s="0"/>
      <c r="UGB8" s="0"/>
      <c r="UGC8" s="0"/>
      <c r="UGD8" s="0"/>
      <c r="UGE8" s="0"/>
      <c r="UGF8" s="0"/>
      <c r="UGG8" s="0"/>
      <c r="UGH8" s="0"/>
      <c r="UGI8" s="0"/>
      <c r="UGJ8" s="0"/>
      <c r="UGK8" s="0"/>
      <c r="UGL8" s="0"/>
      <c r="UGM8" s="0"/>
      <c r="UGN8" s="0"/>
      <c r="UGO8" s="0"/>
      <c r="UGP8" s="0"/>
      <c r="UGQ8" s="0"/>
      <c r="UGR8" s="0"/>
      <c r="UGS8" s="0"/>
      <c r="UGT8" s="0"/>
      <c r="UGU8" s="0"/>
      <c r="UGV8" s="0"/>
      <c r="UGW8" s="0"/>
      <c r="UGX8" s="0"/>
      <c r="UGY8" s="0"/>
      <c r="UGZ8" s="0"/>
      <c r="UHA8" s="0"/>
      <c r="UHB8" s="0"/>
      <c r="UHC8" s="0"/>
      <c r="UHD8" s="0"/>
      <c r="UHE8" s="0"/>
      <c r="UHF8" s="0"/>
      <c r="UHG8" s="0"/>
      <c r="UHH8" s="0"/>
      <c r="UHI8" s="0"/>
      <c r="UHJ8" s="0"/>
      <c r="UHK8" s="0"/>
      <c r="UHL8" s="0"/>
      <c r="UHM8" s="0"/>
      <c r="UHN8" s="0"/>
      <c r="UHO8" s="0"/>
      <c r="UHP8" s="0"/>
      <c r="UHQ8" s="0"/>
      <c r="UHR8" s="0"/>
      <c r="UHS8" s="0"/>
      <c r="UHT8" s="0"/>
      <c r="UHU8" s="0"/>
      <c r="UHV8" s="0"/>
      <c r="UHW8" s="0"/>
      <c r="UHX8" s="0"/>
      <c r="UHY8" s="0"/>
      <c r="UHZ8" s="0"/>
      <c r="UIA8" s="0"/>
      <c r="UIB8" s="0"/>
      <c r="UIC8" s="0"/>
      <c r="UID8" s="0"/>
      <c r="UIE8" s="0"/>
      <c r="UIF8" s="0"/>
      <c r="UIG8" s="0"/>
      <c r="UIH8" s="0"/>
      <c r="UII8" s="0"/>
      <c r="UIJ8" s="0"/>
      <c r="UIK8" s="0"/>
      <c r="UIL8" s="0"/>
      <c r="UIM8" s="0"/>
      <c r="UIN8" s="0"/>
      <c r="UIO8" s="0"/>
      <c r="UIP8" s="0"/>
      <c r="UIQ8" s="0"/>
      <c r="UIR8" s="0"/>
      <c r="UIS8" s="0"/>
      <c r="UIT8" s="0"/>
      <c r="UIU8" s="0"/>
      <c r="UIV8" s="0"/>
      <c r="UIW8" s="0"/>
      <c r="UIX8" s="0"/>
      <c r="UIY8" s="0"/>
      <c r="UIZ8" s="0"/>
      <c r="UJA8" s="0"/>
      <c r="UJB8" s="0"/>
      <c r="UJC8" s="0"/>
      <c r="UJD8" s="0"/>
      <c r="UJE8" s="0"/>
      <c r="UJF8" s="0"/>
      <c r="UJG8" s="0"/>
      <c r="UJH8" s="0"/>
      <c r="UJI8" s="0"/>
      <c r="UJJ8" s="0"/>
      <c r="UJK8" s="0"/>
      <c r="UJL8" s="0"/>
      <c r="UJM8" s="0"/>
      <c r="UJN8" s="0"/>
      <c r="UJO8" s="0"/>
      <c r="UJP8" s="0"/>
      <c r="UJQ8" s="0"/>
      <c r="UJR8" s="0"/>
      <c r="UJS8" s="0"/>
      <c r="UJT8" s="0"/>
      <c r="UJU8" s="0"/>
      <c r="UJV8" s="0"/>
      <c r="UJW8" s="0"/>
      <c r="UJX8" s="0"/>
      <c r="UJY8" s="0"/>
      <c r="UJZ8" s="0"/>
      <c r="UKA8" s="0"/>
      <c r="UKB8" s="0"/>
      <c r="UKC8" s="0"/>
      <c r="UKD8" s="0"/>
      <c r="UKE8" s="0"/>
      <c r="UKF8" s="0"/>
      <c r="UKG8" s="0"/>
      <c r="UKH8" s="0"/>
      <c r="UKI8" s="0"/>
      <c r="UKJ8" s="0"/>
      <c r="UKK8" s="0"/>
      <c r="UKL8" s="0"/>
      <c r="UKM8" s="0"/>
      <c r="UKN8" s="0"/>
      <c r="UKO8" s="0"/>
      <c r="UKP8" s="0"/>
      <c r="UKQ8" s="0"/>
      <c r="UKR8" s="0"/>
      <c r="UKS8" s="0"/>
      <c r="UKT8" s="0"/>
      <c r="UKU8" s="0"/>
      <c r="UKV8" s="0"/>
      <c r="UKW8" s="0"/>
      <c r="UKX8" s="0"/>
      <c r="UKY8" s="0"/>
      <c r="UKZ8" s="0"/>
      <c r="ULA8" s="0"/>
      <c r="ULB8" s="0"/>
      <c r="ULC8" s="0"/>
      <c r="ULD8" s="0"/>
      <c r="ULE8" s="0"/>
      <c r="ULF8" s="0"/>
      <c r="ULG8" s="0"/>
      <c r="ULH8" s="0"/>
      <c r="ULI8" s="0"/>
      <c r="ULJ8" s="0"/>
      <c r="ULK8" s="0"/>
      <c r="ULL8" s="0"/>
      <c r="ULM8" s="0"/>
      <c r="ULN8" s="0"/>
      <c r="ULO8" s="0"/>
      <c r="ULP8" s="0"/>
      <c r="ULQ8" s="0"/>
      <c r="ULR8" s="0"/>
      <c r="ULS8" s="0"/>
      <c r="ULT8" s="0"/>
      <c r="ULU8" s="0"/>
      <c r="ULV8" s="0"/>
      <c r="ULW8" s="0"/>
      <c r="ULX8" s="0"/>
      <c r="ULY8" s="0"/>
      <c r="ULZ8" s="0"/>
      <c r="UMA8" s="0"/>
      <c r="UMB8" s="0"/>
      <c r="UMC8" s="0"/>
      <c r="UMD8" s="0"/>
      <c r="UME8" s="0"/>
      <c r="UMF8" s="0"/>
      <c r="UMG8" s="0"/>
      <c r="UMH8" s="0"/>
      <c r="UMI8" s="0"/>
      <c r="UMJ8" s="0"/>
      <c r="UMK8" s="0"/>
      <c r="UML8" s="0"/>
      <c r="UMM8" s="0"/>
      <c r="UMN8" s="0"/>
      <c r="UMO8" s="0"/>
      <c r="UMP8" s="0"/>
      <c r="UMQ8" s="0"/>
      <c r="UMR8" s="0"/>
      <c r="UMS8" s="0"/>
      <c r="UMT8" s="0"/>
      <c r="UMU8" s="0"/>
      <c r="UMV8" s="0"/>
      <c r="UMW8" s="0"/>
      <c r="UMX8" s="0"/>
      <c r="UMY8" s="0"/>
      <c r="UMZ8" s="0"/>
      <c r="UNA8" s="0"/>
      <c r="UNB8" s="0"/>
      <c r="UNC8" s="0"/>
      <c r="UND8" s="0"/>
      <c r="UNE8" s="0"/>
      <c r="UNF8" s="0"/>
      <c r="UNG8" s="0"/>
      <c r="UNH8" s="0"/>
      <c r="UNI8" s="0"/>
      <c r="UNJ8" s="0"/>
      <c r="UNK8" s="0"/>
      <c r="UNL8" s="0"/>
      <c r="UNM8" s="0"/>
      <c r="UNN8" s="0"/>
      <c r="UNO8" s="0"/>
      <c r="UNP8" s="0"/>
      <c r="UNQ8" s="0"/>
      <c r="UNR8" s="0"/>
      <c r="UNS8" s="0"/>
      <c r="UNT8" s="0"/>
      <c r="UNU8" s="0"/>
      <c r="UNV8" s="0"/>
      <c r="UNW8" s="0"/>
      <c r="UNX8" s="0"/>
      <c r="UNY8" s="0"/>
      <c r="UNZ8" s="0"/>
      <c r="UOA8" s="0"/>
      <c r="UOB8" s="0"/>
      <c r="UOC8" s="0"/>
      <c r="UOD8" s="0"/>
      <c r="UOE8" s="0"/>
      <c r="UOF8" s="0"/>
      <c r="UOG8" s="0"/>
      <c r="UOH8" s="0"/>
      <c r="UOI8" s="0"/>
      <c r="UOJ8" s="0"/>
      <c r="UOK8" s="0"/>
      <c r="UOL8" s="0"/>
      <c r="UOM8" s="0"/>
      <c r="UON8" s="0"/>
      <c r="UOO8" s="0"/>
      <c r="UOP8" s="0"/>
      <c r="UOQ8" s="0"/>
      <c r="UOR8" s="0"/>
      <c r="UOS8" s="0"/>
      <c r="UOT8" s="0"/>
      <c r="UOU8" s="0"/>
      <c r="UOV8" s="0"/>
      <c r="UOW8" s="0"/>
      <c r="UOX8" s="0"/>
      <c r="UOY8" s="0"/>
      <c r="UOZ8" s="0"/>
      <c r="UPA8" s="0"/>
      <c r="UPB8" s="0"/>
      <c r="UPC8" s="0"/>
      <c r="UPD8" s="0"/>
      <c r="UPE8" s="0"/>
      <c r="UPF8" s="0"/>
      <c r="UPG8" s="0"/>
      <c r="UPH8" s="0"/>
      <c r="UPI8" s="0"/>
      <c r="UPJ8" s="0"/>
      <c r="UPK8" s="0"/>
      <c r="UPL8" s="0"/>
      <c r="UPM8" s="0"/>
      <c r="UPN8" s="0"/>
      <c r="UPO8" s="0"/>
      <c r="UPP8" s="0"/>
      <c r="UPQ8" s="0"/>
      <c r="UPR8" s="0"/>
      <c r="UPS8" s="0"/>
      <c r="UPT8" s="0"/>
      <c r="UPU8" s="0"/>
      <c r="UPV8" s="0"/>
      <c r="UPW8" s="0"/>
      <c r="UPX8" s="0"/>
      <c r="UPY8" s="0"/>
      <c r="UPZ8" s="0"/>
      <c r="UQA8" s="0"/>
      <c r="UQB8" s="0"/>
      <c r="UQC8" s="0"/>
      <c r="UQD8" s="0"/>
      <c r="UQE8" s="0"/>
      <c r="UQF8" s="0"/>
      <c r="UQG8" s="0"/>
      <c r="UQH8" s="0"/>
      <c r="UQI8" s="0"/>
      <c r="UQJ8" s="0"/>
      <c r="UQK8" s="0"/>
      <c r="UQL8" s="0"/>
      <c r="UQM8" s="0"/>
      <c r="UQN8" s="0"/>
      <c r="UQO8" s="0"/>
      <c r="UQP8" s="0"/>
      <c r="UQQ8" s="0"/>
      <c r="UQR8" s="0"/>
      <c r="UQS8" s="0"/>
      <c r="UQT8" s="0"/>
      <c r="UQU8" s="0"/>
      <c r="UQV8" s="0"/>
      <c r="UQW8" s="0"/>
      <c r="UQX8" s="0"/>
      <c r="UQY8" s="0"/>
      <c r="UQZ8" s="0"/>
      <c r="URA8" s="0"/>
      <c r="URB8" s="0"/>
      <c r="URC8" s="0"/>
      <c r="URD8" s="0"/>
      <c r="URE8" s="0"/>
      <c r="URF8" s="0"/>
      <c r="URG8" s="0"/>
      <c r="URH8" s="0"/>
      <c r="URI8" s="0"/>
      <c r="URJ8" s="0"/>
      <c r="URK8" s="0"/>
      <c r="URL8" s="0"/>
      <c r="URM8" s="0"/>
      <c r="URN8" s="0"/>
      <c r="URO8" s="0"/>
      <c r="URP8" s="0"/>
      <c r="URQ8" s="0"/>
      <c r="URR8" s="0"/>
      <c r="URS8" s="0"/>
      <c r="URT8" s="0"/>
      <c r="URU8" s="0"/>
      <c r="URV8" s="0"/>
      <c r="URW8" s="0"/>
      <c r="URX8" s="0"/>
      <c r="URY8" s="0"/>
      <c r="URZ8" s="0"/>
      <c r="USA8" s="0"/>
      <c r="USB8" s="0"/>
      <c r="USC8" s="0"/>
      <c r="USD8" s="0"/>
      <c r="USE8" s="0"/>
      <c r="USF8" s="0"/>
      <c r="USG8" s="0"/>
      <c r="USH8" s="0"/>
      <c r="USI8" s="0"/>
      <c r="USJ8" s="0"/>
      <c r="USK8" s="0"/>
      <c r="USL8" s="0"/>
      <c r="USM8" s="0"/>
      <c r="USN8" s="0"/>
      <c r="USO8" s="0"/>
      <c r="USP8" s="0"/>
      <c r="USQ8" s="0"/>
      <c r="USR8" s="0"/>
      <c r="USS8" s="0"/>
      <c r="UST8" s="0"/>
      <c r="USU8" s="0"/>
      <c r="USV8" s="0"/>
      <c r="USW8" s="0"/>
      <c r="USX8" s="0"/>
      <c r="USY8" s="0"/>
      <c r="USZ8" s="0"/>
      <c r="UTA8" s="0"/>
      <c r="UTB8" s="0"/>
      <c r="UTC8" s="0"/>
      <c r="UTD8" s="0"/>
      <c r="UTE8" s="0"/>
      <c r="UTF8" s="0"/>
      <c r="UTG8" s="0"/>
      <c r="UTH8" s="0"/>
      <c r="UTI8" s="0"/>
      <c r="UTJ8" s="0"/>
      <c r="UTK8" s="0"/>
      <c r="UTL8" s="0"/>
      <c r="UTM8" s="0"/>
      <c r="UTN8" s="0"/>
      <c r="UTO8" s="0"/>
      <c r="UTP8" s="0"/>
      <c r="UTQ8" s="0"/>
      <c r="UTR8" s="0"/>
      <c r="UTS8" s="0"/>
      <c r="UTT8" s="0"/>
      <c r="UTU8" s="0"/>
      <c r="UTV8" s="0"/>
      <c r="UTW8" s="0"/>
      <c r="UTX8" s="0"/>
      <c r="UTY8" s="0"/>
      <c r="UTZ8" s="0"/>
      <c r="UUA8" s="0"/>
      <c r="UUB8" s="0"/>
      <c r="UUC8" s="0"/>
      <c r="UUD8" s="0"/>
      <c r="UUE8" s="0"/>
      <c r="UUF8" s="0"/>
      <c r="UUG8" s="0"/>
      <c r="UUH8" s="0"/>
      <c r="UUI8" s="0"/>
      <c r="UUJ8" s="0"/>
      <c r="UUK8" s="0"/>
      <c r="UUL8" s="0"/>
      <c r="UUM8" s="0"/>
      <c r="UUN8" s="0"/>
      <c r="UUO8" s="0"/>
      <c r="UUP8" s="0"/>
      <c r="UUQ8" s="0"/>
      <c r="UUR8" s="0"/>
      <c r="UUS8" s="0"/>
      <c r="UUT8" s="0"/>
      <c r="UUU8" s="0"/>
      <c r="UUV8" s="0"/>
      <c r="UUW8" s="0"/>
      <c r="UUX8" s="0"/>
      <c r="UUY8" s="0"/>
      <c r="UUZ8" s="0"/>
      <c r="UVA8" s="0"/>
      <c r="UVB8" s="0"/>
      <c r="UVC8" s="0"/>
      <c r="UVD8" s="0"/>
      <c r="UVE8" s="0"/>
      <c r="UVF8" s="0"/>
      <c r="UVG8" s="0"/>
      <c r="UVH8" s="0"/>
      <c r="UVI8" s="0"/>
      <c r="UVJ8" s="0"/>
      <c r="UVK8" s="0"/>
      <c r="UVL8" s="0"/>
      <c r="UVM8" s="0"/>
      <c r="UVN8" s="0"/>
      <c r="UVO8" s="0"/>
      <c r="UVP8" s="0"/>
      <c r="UVQ8" s="0"/>
      <c r="UVR8" s="0"/>
      <c r="UVS8" s="0"/>
      <c r="UVT8" s="0"/>
      <c r="UVU8" s="0"/>
      <c r="UVV8" s="0"/>
      <c r="UVW8" s="0"/>
      <c r="UVX8" s="0"/>
      <c r="UVY8" s="0"/>
      <c r="UVZ8" s="0"/>
      <c r="UWA8" s="0"/>
      <c r="UWB8" s="0"/>
      <c r="UWC8" s="0"/>
      <c r="UWD8" s="0"/>
      <c r="UWE8" s="0"/>
      <c r="UWF8" s="0"/>
      <c r="UWG8" s="0"/>
      <c r="UWH8" s="0"/>
      <c r="UWI8" s="0"/>
      <c r="UWJ8" s="0"/>
      <c r="UWK8" s="0"/>
      <c r="UWL8" s="0"/>
      <c r="UWM8" s="0"/>
      <c r="UWN8" s="0"/>
      <c r="UWO8" s="0"/>
      <c r="UWP8" s="0"/>
      <c r="UWQ8" s="0"/>
      <c r="UWR8" s="0"/>
      <c r="UWS8" s="0"/>
      <c r="UWT8" s="0"/>
      <c r="UWU8" s="0"/>
      <c r="UWV8" s="0"/>
      <c r="UWW8" s="0"/>
      <c r="UWX8" s="0"/>
      <c r="UWY8" s="0"/>
      <c r="UWZ8" s="0"/>
      <c r="UXA8" s="0"/>
      <c r="UXB8" s="0"/>
      <c r="UXC8" s="0"/>
      <c r="UXD8" s="0"/>
      <c r="UXE8" s="0"/>
      <c r="UXF8" s="0"/>
      <c r="UXG8" s="0"/>
      <c r="UXH8" s="0"/>
      <c r="UXI8" s="0"/>
      <c r="UXJ8" s="0"/>
      <c r="UXK8" s="0"/>
      <c r="UXL8" s="0"/>
      <c r="UXM8" s="0"/>
      <c r="UXN8" s="0"/>
      <c r="UXO8" s="0"/>
      <c r="UXP8" s="0"/>
      <c r="UXQ8" s="0"/>
      <c r="UXR8" s="0"/>
      <c r="UXS8" s="0"/>
      <c r="UXT8" s="0"/>
      <c r="UXU8" s="0"/>
      <c r="UXV8" s="0"/>
      <c r="UXW8" s="0"/>
      <c r="UXX8" s="0"/>
      <c r="UXY8" s="0"/>
      <c r="UXZ8" s="0"/>
      <c r="UYA8" s="0"/>
      <c r="UYB8" s="0"/>
      <c r="UYC8" s="0"/>
      <c r="UYD8" s="0"/>
      <c r="UYE8" s="0"/>
      <c r="UYF8" s="0"/>
      <c r="UYG8" s="0"/>
      <c r="UYH8" s="0"/>
      <c r="UYI8" s="0"/>
      <c r="UYJ8" s="0"/>
      <c r="UYK8" s="0"/>
      <c r="UYL8" s="0"/>
      <c r="UYM8" s="0"/>
      <c r="UYN8" s="0"/>
      <c r="UYO8" s="0"/>
      <c r="UYP8" s="0"/>
      <c r="UYQ8" s="0"/>
      <c r="UYR8" s="0"/>
      <c r="UYS8" s="0"/>
      <c r="UYT8" s="0"/>
      <c r="UYU8" s="0"/>
      <c r="UYV8" s="0"/>
      <c r="UYW8" s="0"/>
      <c r="UYX8" s="0"/>
      <c r="UYY8" s="0"/>
      <c r="UYZ8" s="0"/>
      <c r="UZA8" s="0"/>
      <c r="UZB8" s="0"/>
      <c r="UZC8" s="0"/>
      <c r="UZD8" s="0"/>
      <c r="UZE8" s="0"/>
      <c r="UZF8" s="0"/>
      <c r="UZG8" s="0"/>
      <c r="UZH8" s="0"/>
      <c r="UZI8" s="0"/>
      <c r="UZJ8" s="0"/>
      <c r="UZK8" s="0"/>
      <c r="UZL8" s="0"/>
      <c r="UZM8" s="0"/>
      <c r="UZN8" s="0"/>
      <c r="UZO8" s="0"/>
      <c r="UZP8" s="0"/>
      <c r="UZQ8" s="0"/>
      <c r="UZR8" s="0"/>
      <c r="UZS8" s="0"/>
      <c r="UZT8" s="0"/>
      <c r="UZU8" s="0"/>
      <c r="UZV8" s="0"/>
      <c r="UZW8" s="0"/>
      <c r="UZX8" s="0"/>
      <c r="UZY8" s="0"/>
      <c r="UZZ8" s="0"/>
      <c r="VAA8" s="0"/>
      <c r="VAB8" s="0"/>
      <c r="VAC8" s="0"/>
      <c r="VAD8" s="0"/>
      <c r="VAE8" s="0"/>
      <c r="VAF8" s="0"/>
      <c r="VAG8" s="0"/>
      <c r="VAH8" s="0"/>
      <c r="VAI8" s="0"/>
      <c r="VAJ8" s="0"/>
      <c r="VAK8" s="0"/>
      <c r="VAL8" s="0"/>
      <c r="VAM8" s="0"/>
      <c r="VAN8" s="0"/>
      <c r="VAO8" s="0"/>
      <c r="VAP8" s="0"/>
      <c r="VAQ8" s="0"/>
      <c r="VAR8" s="0"/>
      <c r="VAS8" s="0"/>
      <c r="VAT8" s="0"/>
      <c r="VAU8" s="0"/>
      <c r="VAV8" s="0"/>
      <c r="VAW8" s="0"/>
      <c r="VAX8" s="0"/>
      <c r="VAY8" s="0"/>
      <c r="VAZ8" s="0"/>
      <c r="VBA8" s="0"/>
      <c r="VBB8" s="0"/>
      <c r="VBC8" s="0"/>
      <c r="VBD8" s="0"/>
      <c r="VBE8" s="0"/>
      <c r="VBF8" s="0"/>
      <c r="VBG8" s="0"/>
      <c r="VBH8" s="0"/>
      <c r="VBI8" s="0"/>
      <c r="VBJ8" s="0"/>
      <c r="VBK8" s="0"/>
      <c r="VBL8" s="0"/>
      <c r="VBM8" s="0"/>
      <c r="VBN8" s="0"/>
      <c r="VBO8" s="0"/>
      <c r="VBP8" s="0"/>
      <c r="VBQ8" s="0"/>
      <c r="VBR8" s="0"/>
      <c r="VBS8" s="0"/>
      <c r="VBT8" s="0"/>
      <c r="VBU8" s="0"/>
      <c r="VBV8" s="0"/>
      <c r="VBW8" s="0"/>
      <c r="VBX8" s="0"/>
      <c r="VBY8" s="0"/>
      <c r="VBZ8" s="0"/>
      <c r="VCA8" s="0"/>
      <c r="VCB8" s="0"/>
      <c r="VCC8" s="0"/>
      <c r="VCD8" s="0"/>
      <c r="VCE8" s="0"/>
      <c r="VCF8" s="0"/>
      <c r="VCG8" s="0"/>
      <c r="VCH8" s="0"/>
      <c r="VCI8" s="0"/>
      <c r="VCJ8" s="0"/>
      <c r="VCK8" s="0"/>
      <c r="VCL8" s="0"/>
      <c r="VCM8" s="0"/>
      <c r="VCN8" s="0"/>
      <c r="VCO8" s="0"/>
      <c r="VCP8" s="0"/>
      <c r="VCQ8" s="0"/>
      <c r="VCR8" s="0"/>
      <c r="VCS8" s="0"/>
      <c r="VCT8" s="0"/>
      <c r="VCU8" s="0"/>
      <c r="VCV8" s="0"/>
      <c r="VCW8" s="0"/>
      <c r="VCX8" s="0"/>
      <c r="VCY8" s="0"/>
      <c r="VCZ8" s="0"/>
      <c r="VDA8" s="0"/>
      <c r="VDB8" s="0"/>
      <c r="VDC8" s="0"/>
      <c r="VDD8" s="0"/>
      <c r="VDE8" s="0"/>
      <c r="VDF8" s="0"/>
      <c r="VDG8" s="0"/>
      <c r="VDH8" s="0"/>
      <c r="VDI8" s="0"/>
      <c r="VDJ8" s="0"/>
      <c r="VDK8" s="0"/>
      <c r="VDL8" s="0"/>
      <c r="VDM8" s="0"/>
      <c r="VDN8" s="0"/>
      <c r="VDO8" s="0"/>
      <c r="VDP8" s="0"/>
      <c r="VDQ8" s="0"/>
      <c r="VDR8" s="0"/>
      <c r="VDS8" s="0"/>
      <c r="VDT8" s="0"/>
      <c r="VDU8" s="0"/>
      <c r="VDV8" s="0"/>
      <c r="VDW8" s="0"/>
      <c r="VDX8" s="0"/>
      <c r="VDY8" s="0"/>
      <c r="VDZ8" s="0"/>
      <c r="VEA8" s="0"/>
      <c r="VEB8" s="0"/>
      <c r="VEC8" s="0"/>
      <c r="VED8" s="0"/>
      <c r="VEE8" s="0"/>
      <c r="VEF8" s="0"/>
      <c r="VEG8" s="0"/>
      <c r="VEH8" s="0"/>
      <c r="VEI8" s="0"/>
      <c r="VEJ8" s="0"/>
      <c r="VEK8" s="0"/>
      <c r="VEL8" s="0"/>
      <c r="VEM8" s="0"/>
      <c r="VEN8" s="0"/>
      <c r="VEO8" s="0"/>
      <c r="VEP8" s="0"/>
      <c r="VEQ8" s="0"/>
      <c r="VER8" s="0"/>
      <c r="VES8" s="0"/>
      <c r="VET8" s="0"/>
      <c r="VEU8" s="0"/>
      <c r="VEV8" s="0"/>
      <c r="VEW8" s="0"/>
      <c r="VEX8" s="0"/>
      <c r="VEY8" s="0"/>
      <c r="VEZ8" s="0"/>
      <c r="VFA8" s="0"/>
      <c r="VFB8" s="0"/>
      <c r="VFC8" s="0"/>
      <c r="VFD8" s="0"/>
      <c r="VFE8" s="0"/>
      <c r="VFF8" s="0"/>
      <c r="VFG8" s="0"/>
      <c r="VFH8" s="0"/>
      <c r="VFI8" s="0"/>
      <c r="VFJ8" s="0"/>
      <c r="VFK8" s="0"/>
      <c r="VFL8" s="0"/>
      <c r="VFM8" s="0"/>
      <c r="VFN8" s="0"/>
      <c r="VFO8" s="0"/>
      <c r="VFP8" s="0"/>
      <c r="VFQ8" s="0"/>
      <c r="VFR8" s="0"/>
      <c r="VFS8" s="0"/>
      <c r="VFT8" s="0"/>
      <c r="VFU8" s="0"/>
      <c r="VFV8" s="0"/>
      <c r="VFW8" s="0"/>
      <c r="VFX8" s="0"/>
      <c r="VFY8" s="0"/>
      <c r="VFZ8" s="0"/>
      <c r="VGA8" s="0"/>
      <c r="VGB8" s="0"/>
      <c r="VGC8" s="0"/>
      <c r="VGD8" s="0"/>
      <c r="VGE8" s="0"/>
      <c r="VGF8" s="0"/>
      <c r="VGG8" s="0"/>
      <c r="VGH8" s="0"/>
      <c r="VGI8" s="0"/>
      <c r="VGJ8" s="0"/>
      <c r="VGK8" s="0"/>
      <c r="VGL8" s="0"/>
      <c r="VGM8" s="0"/>
      <c r="VGN8" s="0"/>
      <c r="VGO8" s="0"/>
      <c r="VGP8" s="0"/>
      <c r="VGQ8" s="0"/>
      <c r="VGR8" s="0"/>
      <c r="VGS8" s="0"/>
      <c r="VGT8" s="0"/>
      <c r="VGU8" s="0"/>
      <c r="VGV8" s="0"/>
      <c r="VGW8" s="0"/>
      <c r="VGX8" s="0"/>
      <c r="VGY8" s="0"/>
      <c r="VGZ8" s="0"/>
      <c r="VHA8" s="0"/>
      <c r="VHB8" s="0"/>
      <c r="VHC8" s="0"/>
      <c r="VHD8" s="0"/>
      <c r="VHE8" s="0"/>
      <c r="VHF8" s="0"/>
      <c r="VHG8" s="0"/>
      <c r="VHH8" s="0"/>
      <c r="VHI8" s="0"/>
      <c r="VHJ8" s="0"/>
      <c r="VHK8" s="0"/>
      <c r="VHL8" s="0"/>
      <c r="VHM8" s="0"/>
      <c r="VHN8" s="0"/>
      <c r="VHO8" s="0"/>
      <c r="VHP8" s="0"/>
      <c r="VHQ8" s="0"/>
      <c r="VHR8" s="0"/>
      <c r="VHS8" s="0"/>
      <c r="VHT8" s="0"/>
      <c r="VHU8" s="0"/>
      <c r="VHV8" s="0"/>
      <c r="VHW8" s="0"/>
      <c r="VHX8" s="0"/>
      <c r="VHY8" s="0"/>
      <c r="VHZ8" s="0"/>
      <c r="VIA8" s="0"/>
      <c r="VIB8" s="0"/>
      <c r="VIC8" s="0"/>
      <c r="VID8" s="0"/>
      <c r="VIE8" s="0"/>
      <c r="VIF8" s="0"/>
      <c r="VIG8" s="0"/>
      <c r="VIH8" s="0"/>
      <c r="VII8" s="0"/>
      <c r="VIJ8" s="0"/>
      <c r="VIK8" s="0"/>
      <c r="VIL8" s="0"/>
      <c r="VIM8" s="0"/>
      <c r="VIN8" s="0"/>
      <c r="VIO8" s="0"/>
      <c r="VIP8" s="0"/>
      <c r="VIQ8" s="0"/>
      <c r="VIR8" s="0"/>
      <c r="VIS8" s="0"/>
      <c r="VIT8" s="0"/>
      <c r="VIU8" s="0"/>
      <c r="VIV8" s="0"/>
      <c r="VIW8" s="0"/>
      <c r="VIX8" s="0"/>
      <c r="VIY8" s="0"/>
      <c r="VIZ8" s="0"/>
      <c r="VJA8" s="0"/>
      <c r="VJB8" s="0"/>
      <c r="VJC8" s="0"/>
      <c r="VJD8" s="0"/>
      <c r="VJE8" s="0"/>
      <c r="VJF8" s="0"/>
      <c r="VJG8" s="0"/>
      <c r="VJH8" s="0"/>
      <c r="VJI8" s="0"/>
      <c r="VJJ8" s="0"/>
      <c r="VJK8" s="0"/>
      <c r="VJL8" s="0"/>
      <c r="VJM8" s="0"/>
      <c r="VJN8" s="0"/>
      <c r="VJO8" s="0"/>
      <c r="VJP8" s="0"/>
      <c r="VJQ8" s="0"/>
      <c r="VJR8" s="0"/>
      <c r="VJS8" s="0"/>
      <c r="VJT8" s="0"/>
      <c r="VJU8" s="0"/>
      <c r="VJV8" s="0"/>
      <c r="VJW8" s="0"/>
      <c r="VJX8" s="0"/>
      <c r="VJY8" s="0"/>
      <c r="VJZ8" s="0"/>
      <c r="VKA8" s="0"/>
      <c r="VKB8" s="0"/>
      <c r="VKC8" s="0"/>
      <c r="VKD8" s="0"/>
      <c r="VKE8" s="0"/>
      <c r="VKF8" s="0"/>
      <c r="VKG8" s="0"/>
      <c r="VKH8" s="0"/>
      <c r="VKI8" s="0"/>
      <c r="VKJ8" s="0"/>
      <c r="VKK8" s="0"/>
      <c r="VKL8" s="0"/>
      <c r="VKM8" s="0"/>
      <c r="VKN8" s="0"/>
      <c r="VKO8" s="0"/>
      <c r="VKP8" s="0"/>
      <c r="VKQ8" s="0"/>
      <c r="VKR8" s="0"/>
      <c r="VKS8" s="0"/>
      <c r="VKT8" s="0"/>
      <c r="VKU8" s="0"/>
      <c r="VKV8" s="0"/>
      <c r="VKW8" s="0"/>
      <c r="VKX8" s="0"/>
      <c r="VKY8" s="0"/>
      <c r="VKZ8" s="0"/>
      <c r="VLA8" s="0"/>
      <c r="VLB8" s="0"/>
      <c r="VLC8" s="0"/>
      <c r="VLD8" s="0"/>
      <c r="VLE8" s="0"/>
      <c r="VLF8" s="0"/>
      <c r="VLG8" s="0"/>
      <c r="VLH8" s="0"/>
      <c r="VLI8" s="0"/>
      <c r="VLJ8" s="0"/>
      <c r="VLK8" s="0"/>
      <c r="VLL8" s="0"/>
      <c r="VLM8" s="0"/>
      <c r="VLN8" s="0"/>
      <c r="VLO8" s="0"/>
      <c r="VLP8" s="0"/>
      <c r="VLQ8" s="0"/>
      <c r="VLR8" s="0"/>
      <c r="VLS8" s="0"/>
      <c r="VLT8" s="0"/>
      <c r="VLU8" s="0"/>
      <c r="VLV8" s="0"/>
      <c r="VLW8" s="0"/>
      <c r="VLX8" s="0"/>
      <c r="VLY8" s="0"/>
      <c r="VLZ8" s="0"/>
      <c r="VMA8" s="0"/>
      <c r="VMB8" s="0"/>
      <c r="VMC8" s="0"/>
      <c r="VMD8" s="0"/>
      <c r="VME8" s="0"/>
      <c r="VMF8" s="0"/>
      <c r="VMG8" s="0"/>
      <c r="VMH8" s="0"/>
      <c r="VMI8" s="0"/>
      <c r="VMJ8" s="0"/>
      <c r="VMK8" s="0"/>
      <c r="VML8" s="0"/>
      <c r="VMM8" s="0"/>
      <c r="VMN8" s="0"/>
      <c r="VMO8" s="0"/>
      <c r="VMP8" s="0"/>
      <c r="VMQ8" s="0"/>
      <c r="VMR8" s="0"/>
      <c r="VMS8" s="0"/>
      <c r="VMT8" s="0"/>
      <c r="VMU8" s="0"/>
      <c r="VMV8" s="0"/>
      <c r="VMW8" s="0"/>
      <c r="VMX8" s="0"/>
      <c r="VMY8" s="0"/>
      <c r="VMZ8" s="0"/>
      <c r="VNA8" s="0"/>
      <c r="VNB8" s="0"/>
      <c r="VNC8" s="0"/>
      <c r="VND8" s="0"/>
      <c r="VNE8" s="0"/>
      <c r="VNF8" s="0"/>
      <c r="VNG8" s="0"/>
      <c r="VNH8" s="0"/>
      <c r="VNI8" s="0"/>
      <c r="VNJ8" s="0"/>
      <c r="VNK8" s="0"/>
      <c r="VNL8" s="0"/>
      <c r="VNM8" s="0"/>
      <c r="VNN8" s="0"/>
      <c r="VNO8" s="0"/>
      <c r="VNP8" s="0"/>
      <c r="VNQ8" s="0"/>
      <c r="VNR8" s="0"/>
      <c r="VNS8" s="0"/>
      <c r="VNT8" s="0"/>
      <c r="VNU8" s="0"/>
      <c r="VNV8" s="0"/>
      <c r="VNW8" s="0"/>
      <c r="VNX8" s="0"/>
      <c r="VNY8" s="0"/>
      <c r="VNZ8" s="0"/>
      <c r="VOA8" s="0"/>
      <c r="VOB8" s="0"/>
      <c r="VOC8" s="0"/>
      <c r="VOD8" s="0"/>
      <c r="VOE8" s="0"/>
      <c r="VOF8" s="0"/>
      <c r="VOG8" s="0"/>
      <c r="VOH8" s="0"/>
      <c r="VOI8" s="0"/>
      <c r="VOJ8" s="0"/>
      <c r="VOK8" s="0"/>
      <c r="VOL8" s="0"/>
      <c r="VOM8" s="0"/>
      <c r="VON8" s="0"/>
      <c r="VOO8" s="0"/>
      <c r="VOP8" s="0"/>
      <c r="VOQ8" s="0"/>
      <c r="VOR8" s="0"/>
      <c r="VOS8" s="0"/>
      <c r="VOT8" s="0"/>
      <c r="VOU8" s="0"/>
      <c r="VOV8" s="0"/>
      <c r="VOW8" s="0"/>
      <c r="VOX8" s="0"/>
      <c r="VOY8" s="0"/>
      <c r="VOZ8" s="0"/>
      <c r="VPA8" s="0"/>
      <c r="VPB8" s="0"/>
      <c r="VPC8" s="0"/>
      <c r="VPD8" s="0"/>
      <c r="VPE8" s="0"/>
      <c r="VPF8" s="0"/>
      <c r="VPG8" s="0"/>
      <c r="VPH8" s="0"/>
      <c r="VPI8" s="0"/>
      <c r="VPJ8" s="0"/>
      <c r="VPK8" s="0"/>
      <c r="VPL8" s="0"/>
      <c r="VPM8" s="0"/>
      <c r="VPN8" s="0"/>
      <c r="VPO8" s="0"/>
      <c r="VPP8" s="0"/>
      <c r="VPQ8" s="0"/>
      <c r="VPR8" s="0"/>
      <c r="VPS8" s="0"/>
      <c r="VPT8" s="0"/>
      <c r="VPU8" s="0"/>
      <c r="VPV8" s="0"/>
      <c r="VPW8" s="0"/>
      <c r="VPX8" s="0"/>
      <c r="VPY8" s="0"/>
      <c r="VPZ8" s="0"/>
      <c r="VQA8" s="0"/>
      <c r="VQB8" s="0"/>
      <c r="VQC8" s="0"/>
      <c r="VQD8" s="0"/>
      <c r="VQE8" s="0"/>
      <c r="VQF8" s="0"/>
      <c r="VQG8" s="0"/>
      <c r="VQH8" s="0"/>
      <c r="VQI8" s="0"/>
      <c r="VQJ8" s="0"/>
      <c r="VQK8" s="0"/>
      <c r="VQL8" s="0"/>
      <c r="VQM8" s="0"/>
      <c r="VQN8" s="0"/>
      <c r="VQO8" s="0"/>
      <c r="VQP8" s="0"/>
      <c r="VQQ8" s="0"/>
      <c r="VQR8" s="0"/>
      <c r="VQS8" s="0"/>
      <c r="VQT8" s="0"/>
      <c r="VQU8" s="0"/>
      <c r="VQV8" s="0"/>
      <c r="VQW8" s="0"/>
      <c r="VQX8" s="0"/>
      <c r="VQY8" s="0"/>
      <c r="VQZ8" s="0"/>
      <c r="VRA8" s="0"/>
      <c r="VRB8" s="0"/>
      <c r="VRC8" s="0"/>
      <c r="VRD8" s="0"/>
      <c r="VRE8" s="0"/>
      <c r="VRF8" s="0"/>
      <c r="VRG8" s="0"/>
      <c r="VRH8" s="0"/>
      <c r="VRI8" s="0"/>
      <c r="VRJ8" s="0"/>
      <c r="VRK8" s="0"/>
      <c r="VRL8" s="0"/>
      <c r="VRM8" s="0"/>
      <c r="VRN8" s="0"/>
      <c r="VRO8" s="0"/>
      <c r="VRP8" s="0"/>
      <c r="VRQ8" s="0"/>
      <c r="VRR8" s="0"/>
      <c r="VRS8" s="0"/>
      <c r="VRT8" s="0"/>
      <c r="VRU8" s="0"/>
      <c r="VRV8" s="0"/>
      <c r="VRW8" s="0"/>
      <c r="VRX8" s="0"/>
      <c r="VRY8" s="0"/>
      <c r="VRZ8" s="0"/>
      <c r="VSA8" s="0"/>
      <c r="VSB8" s="0"/>
      <c r="VSC8" s="0"/>
      <c r="VSD8" s="0"/>
      <c r="VSE8" s="0"/>
      <c r="VSF8" s="0"/>
      <c r="VSG8" s="0"/>
      <c r="VSH8" s="0"/>
      <c r="VSI8" s="0"/>
      <c r="VSJ8" s="0"/>
      <c r="VSK8" s="0"/>
      <c r="VSL8" s="0"/>
      <c r="VSM8" s="0"/>
      <c r="VSN8" s="0"/>
      <c r="VSO8" s="0"/>
      <c r="VSP8" s="0"/>
      <c r="VSQ8" s="0"/>
      <c r="VSR8" s="0"/>
      <c r="VSS8" s="0"/>
      <c r="VST8" s="0"/>
      <c r="VSU8" s="0"/>
      <c r="VSV8" s="0"/>
      <c r="VSW8" s="0"/>
      <c r="VSX8" s="0"/>
      <c r="VSY8" s="0"/>
      <c r="VSZ8" s="0"/>
      <c r="VTA8" s="0"/>
      <c r="VTB8" s="0"/>
      <c r="VTC8" s="0"/>
      <c r="VTD8" s="0"/>
      <c r="VTE8" s="0"/>
      <c r="VTF8" s="0"/>
      <c r="VTG8" s="0"/>
      <c r="VTH8" s="0"/>
      <c r="VTI8" s="0"/>
      <c r="VTJ8" s="0"/>
      <c r="VTK8" s="0"/>
      <c r="VTL8" s="0"/>
      <c r="VTM8" s="0"/>
      <c r="VTN8" s="0"/>
      <c r="VTO8" s="0"/>
      <c r="VTP8" s="0"/>
      <c r="VTQ8" s="0"/>
      <c r="VTR8" s="0"/>
      <c r="VTS8" s="0"/>
      <c r="VTT8" s="0"/>
      <c r="VTU8" s="0"/>
      <c r="VTV8" s="0"/>
      <c r="VTW8" s="0"/>
      <c r="VTX8" s="0"/>
      <c r="VTY8" s="0"/>
      <c r="VTZ8" s="0"/>
      <c r="VUA8" s="0"/>
      <c r="VUB8" s="0"/>
      <c r="VUC8" s="0"/>
      <c r="VUD8" s="0"/>
      <c r="VUE8" s="0"/>
      <c r="VUF8" s="0"/>
      <c r="VUG8" s="0"/>
      <c r="VUH8" s="0"/>
      <c r="VUI8" s="0"/>
      <c r="VUJ8" s="0"/>
      <c r="VUK8" s="0"/>
      <c r="VUL8" s="0"/>
      <c r="VUM8" s="0"/>
      <c r="VUN8" s="0"/>
      <c r="VUO8" s="0"/>
      <c r="VUP8" s="0"/>
      <c r="VUQ8" s="0"/>
      <c r="VUR8" s="0"/>
      <c r="VUS8" s="0"/>
      <c r="VUT8" s="0"/>
      <c r="VUU8" s="0"/>
      <c r="VUV8" s="0"/>
      <c r="VUW8" s="0"/>
      <c r="VUX8" s="0"/>
      <c r="VUY8" s="0"/>
      <c r="VUZ8" s="0"/>
      <c r="VVA8" s="0"/>
      <c r="VVB8" s="0"/>
      <c r="VVC8" s="0"/>
      <c r="VVD8" s="0"/>
      <c r="VVE8" s="0"/>
      <c r="VVF8" s="0"/>
      <c r="VVG8" s="0"/>
      <c r="VVH8" s="0"/>
      <c r="VVI8" s="0"/>
      <c r="VVJ8" s="0"/>
      <c r="VVK8" s="0"/>
      <c r="VVL8" s="0"/>
      <c r="VVM8" s="0"/>
      <c r="VVN8" s="0"/>
      <c r="VVO8" s="0"/>
      <c r="VVP8" s="0"/>
      <c r="VVQ8" s="0"/>
      <c r="VVR8" s="0"/>
      <c r="VVS8" s="0"/>
      <c r="VVT8" s="0"/>
      <c r="VVU8" s="0"/>
      <c r="VVV8" s="0"/>
      <c r="VVW8" s="0"/>
      <c r="VVX8" s="0"/>
      <c r="VVY8" s="0"/>
      <c r="VVZ8" s="0"/>
      <c r="VWA8" s="0"/>
      <c r="VWB8" s="0"/>
      <c r="VWC8" s="0"/>
      <c r="VWD8" s="0"/>
      <c r="VWE8" s="0"/>
      <c r="VWF8" s="0"/>
      <c r="VWG8" s="0"/>
      <c r="VWH8" s="0"/>
      <c r="VWI8" s="0"/>
      <c r="VWJ8" s="0"/>
      <c r="VWK8" s="0"/>
      <c r="VWL8" s="0"/>
      <c r="VWM8" s="0"/>
      <c r="VWN8" s="0"/>
      <c r="VWO8" s="0"/>
      <c r="VWP8" s="0"/>
      <c r="VWQ8" s="0"/>
      <c r="VWR8" s="0"/>
      <c r="VWS8" s="0"/>
      <c r="VWT8" s="0"/>
      <c r="VWU8" s="0"/>
      <c r="VWV8" s="0"/>
      <c r="VWW8" s="0"/>
      <c r="VWX8" s="0"/>
      <c r="VWY8" s="0"/>
      <c r="VWZ8" s="0"/>
      <c r="VXA8" s="0"/>
      <c r="VXB8" s="0"/>
      <c r="VXC8" s="0"/>
      <c r="VXD8" s="0"/>
      <c r="VXE8" s="0"/>
      <c r="VXF8" s="0"/>
      <c r="VXG8" s="0"/>
      <c r="VXH8" s="0"/>
      <c r="VXI8" s="0"/>
      <c r="VXJ8" s="0"/>
      <c r="VXK8" s="0"/>
      <c r="VXL8" s="0"/>
      <c r="VXM8" s="0"/>
      <c r="VXN8" s="0"/>
      <c r="VXO8" s="0"/>
      <c r="VXP8" s="0"/>
      <c r="VXQ8" s="0"/>
      <c r="VXR8" s="0"/>
      <c r="VXS8" s="0"/>
      <c r="VXT8" s="0"/>
      <c r="VXU8" s="0"/>
      <c r="VXV8" s="0"/>
      <c r="VXW8" s="0"/>
      <c r="VXX8" s="0"/>
      <c r="VXY8" s="0"/>
      <c r="VXZ8" s="0"/>
      <c r="VYA8" s="0"/>
      <c r="VYB8" s="0"/>
      <c r="VYC8" s="0"/>
      <c r="VYD8" s="0"/>
      <c r="VYE8" s="0"/>
      <c r="VYF8" s="0"/>
      <c r="VYG8" s="0"/>
      <c r="VYH8" s="0"/>
      <c r="VYI8" s="0"/>
      <c r="VYJ8" s="0"/>
      <c r="VYK8" s="0"/>
      <c r="VYL8" s="0"/>
      <c r="VYM8" s="0"/>
      <c r="VYN8" s="0"/>
      <c r="VYO8" s="0"/>
      <c r="VYP8" s="0"/>
      <c r="VYQ8" s="0"/>
      <c r="VYR8" s="0"/>
      <c r="VYS8" s="0"/>
      <c r="VYT8" s="0"/>
      <c r="VYU8" s="0"/>
      <c r="VYV8" s="0"/>
      <c r="VYW8" s="0"/>
      <c r="VYX8" s="0"/>
      <c r="VYY8" s="0"/>
      <c r="VYZ8" s="0"/>
      <c r="VZA8" s="0"/>
      <c r="VZB8" s="0"/>
      <c r="VZC8" s="0"/>
      <c r="VZD8" s="0"/>
      <c r="VZE8" s="0"/>
      <c r="VZF8" s="0"/>
      <c r="VZG8" s="0"/>
      <c r="VZH8" s="0"/>
      <c r="VZI8" s="0"/>
      <c r="VZJ8" s="0"/>
      <c r="VZK8" s="0"/>
      <c r="VZL8" s="0"/>
      <c r="VZM8" s="0"/>
      <c r="VZN8" s="0"/>
      <c r="VZO8" s="0"/>
      <c r="VZP8" s="0"/>
      <c r="VZQ8" s="0"/>
      <c r="VZR8" s="0"/>
      <c r="VZS8" s="0"/>
      <c r="VZT8" s="0"/>
      <c r="VZU8" s="0"/>
      <c r="VZV8" s="0"/>
      <c r="VZW8" s="0"/>
      <c r="VZX8" s="0"/>
      <c r="VZY8" s="0"/>
      <c r="VZZ8" s="0"/>
      <c r="WAA8" s="0"/>
      <c r="WAB8" s="0"/>
      <c r="WAC8" s="0"/>
      <c r="WAD8" s="0"/>
      <c r="WAE8" s="0"/>
      <c r="WAF8" s="0"/>
      <c r="WAG8" s="0"/>
      <c r="WAH8" s="0"/>
      <c r="WAI8" s="0"/>
      <c r="WAJ8" s="0"/>
      <c r="WAK8" s="0"/>
      <c r="WAL8" s="0"/>
      <c r="WAM8" s="0"/>
      <c r="WAN8" s="0"/>
      <c r="WAO8" s="0"/>
      <c r="WAP8" s="0"/>
      <c r="WAQ8" s="0"/>
      <c r="WAR8" s="0"/>
      <c r="WAS8" s="0"/>
      <c r="WAT8" s="0"/>
      <c r="WAU8" s="0"/>
      <c r="WAV8" s="0"/>
      <c r="WAW8" s="0"/>
      <c r="WAX8" s="0"/>
      <c r="WAY8" s="0"/>
      <c r="WAZ8" s="0"/>
      <c r="WBA8" s="0"/>
      <c r="WBB8" s="0"/>
      <c r="WBC8" s="0"/>
      <c r="WBD8" s="0"/>
      <c r="WBE8" s="0"/>
      <c r="WBF8" s="0"/>
      <c r="WBG8" s="0"/>
      <c r="WBH8" s="0"/>
      <c r="WBI8" s="0"/>
      <c r="WBJ8" s="0"/>
      <c r="WBK8" s="0"/>
      <c r="WBL8" s="0"/>
      <c r="WBM8" s="0"/>
      <c r="WBN8" s="0"/>
      <c r="WBO8" s="0"/>
      <c r="WBP8" s="0"/>
      <c r="WBQ8" s="0"/>
      <c r="WBR8" s="0"/>
      <c r="WBS8" s="0"/>
      <c r="WBT8" s="0"/>
      <c r="WBU8" s="0"/>
      <c r="WBV8" s="0"/>
      <c r="WBW8" s="0"/>
      <c r="WBX8" s="0"/>
      <c r="WBY8" s="0"/>
      <c r="WBZ8" s="0"/>
      <c r="WCA8" s="0"/>
      <c r="WCB8" s="0"/>
      <c r="WCC8" s="0"/>
      <c r="WCD8" s="0"/>
      <c r="WCE8" s="0"/>
      <c r="WCF8" s="0"/>
      <c r="WCG8" s="0"/>
      <c r="WCH8" s="0"/>
      <c r="WCI8" s="0"/>
      <c r="WCJ8" s="0"/>
      <c r="WCK8" s="0"/>
      <c r="WCL8" s="0"/>
      <c r="WCM8" s="0"/>
      <c r="WCN8" s="0"/>
      <c r="WCO8" s="0"/>
      <c r="WCP8" s="0"/>
      <c r="WCQ8" s="0"/>
      <c r="WCR8" s="0"/>
      <c r="WCS8" s="0"/>
      <c r="WCT8" s="0"/>
      <c r="WCU8" s="0"/>
      <c r="WCV8" s="0"/>
      <c r="WCW8" s="0"/>
      <c r="WCX8" s="0"/>
      <c r="WCY8" s="0"/>
      <c r="WCZ8" s="0"/>
      <c r="WDA8" s="0"/>
      <c r="WDB8" s="0"/>
      <c r="WDC8" s="0"/>
      <c r="WDD8" s="0"/>
      <c r="WDE8" s="0"/>
      <c r="WDF8" s="0"/>
      <c r="WDG8" s="0"/>
      <c r="WDH8" s="0"/>
      <c r="WDI8" s="0"/>
      <c r="WDJ8" s="0"/>
      <c r="WDK8" s="0"/>
      <c r="WDL8" s="0"/>
      <c r="WDM8" s="0"/>
      <c r="WDN8" s="0"/>
      <c r="WDO8" s="0"/>
      <c r="WDP8" s="0"/>
      <c r="WDQ8" s="0"/>
      <c r="WDR8" s="0"/>
      <c r="WDS8" s="0"/>
      <c r="WDT8" s="0"/>
      <c r="WDU8" s="0"/>
      <c r="WDV8" s="0"/>
      <c r="WDW8" s="0"/>
      <c r="WDX8" s="0"/>
      <c r="WDY8" s="0"/>
      <c r="WDZ8" s="0"/>
      <c r="WEA8" s="0"/>
      <c r="WEB8" s="0"/>
      <c r="WEC8" s="0"/>
      <c r="WED8" s="0"/>
      <c r="WEE8" s="0"/>
      <c r="WEF8" s="0"/>
      <c r="WEG8" s="0"/>
      <c r="WEH8" s="0"/>
      <c r="WEI8" s="0"/>
      <c r="WEJ8" s="0"/>
      <c r="WEK8" s="0"/>
      <c r="WEL8" s="0"/>
      <c r="WEM8" s="0"/>
      <c r="WEN8" s="0"/>
      <c r="WEO8" s="0"/>
      <c r="WEP8" s="0"/>
      <c r="WEQ8" s="0"/>
      <c r="WER8" s="0"/>
      <c r="WES8" s="0"/>
      <c r="WET8" s="0"/>
      <c r="WEU8" s="0"/>
      <c r="WEV8" s="0"/>
      <c r="WEW8" s="0"/>
      <c r="WEX8" s="0"/>
      <c r="WEY8" s="0"/>
      <c r="WEZ8" s="0"/>
      <c r="WFA8" s="0"/>
      <c r="WFB8" s="0"/>
      <c r="WFC8" s="0"/>
      <c r="WFD8" s="0"/>
      <c r="WFE8" s="0"/>
      <c r="WFF8" s="0"/>
      <c r="WFG8" s="0"/>
      <c r="WFH8" s="0"/>
      <c r="WFI8" s="0"/>
      <c r="WFJ8" s="0"/>
      <c r="WFK8" s="0"/>
      <c r="WFL8" s="0"/>
      <c r="WFM8" s="0"/>
      <c r="WFN8" s="0"/>
      <c r="WFO8" s="0"/>
      <c r="WFP8" s="0"/>
      <c r="WFQ8" s="0"/>
      <c r="WFR8" s="0"/>
      <c r="WFS8" s="0"/>
      <c r="WFT8" s="0"/>
      <c r="WFU8" s="0"/>
      <c r="WFV8" s="0"/>
      <c r="WFW8" s="0"/>
      <c r="WFX8" s="0"/>
      <c r="WFY8" s="0"/>
      <c r="WFZ8" s="0"/>
      <c r="WGA8" s="0"/>
      <c r="WGB8" s="0"/>
      <c r="WGC8" s="0"/>
      <c r="WGD8" s="0"/>
      <c r="WGE8" s="0"/>
      <c r="WGF8" s="0"/>
      <c r="WGG8" s="0"/>
      <c r="WGH8" s="0"/>
      <c r="WGI8" s="0"/>
      <c r="WGJ8" s="0"/>
      <c r="WGK8" s="0"/>
      <c r="WGL8" s="0"/>
      <c r="WGM8" s="0"/>
      <c r="WGN8" s="0"/>
      <c r="WGO8" s="0"/>
      <c r="WGP8" s="0"/>
      <c r="WGQ8" s="0"/>
      <c r="WGR8" s="0"/>
      <c r="WGS8" s="0"/>
      <c r="WGT8" s="0"/>
      <c r="WGU8" s="0"/>
      <c r="WGV8" s="0"/>
      <c r="WGW8" s="0"/>
      <c r="WGX8" s="0"/>
      <c r="WGY8" s="0"/>
      <c r="WGZ8" s="0"/>
      <c r="WHA8" s="0"/>
      <c r="WHB8" s="0"/>
      <c r="WHC8" s="0"/>
      <c r="WHD8" s="0"/>
      <c r="WHE8" s="0"/>
      <c r="WHF8" s="0"/>
      <c r="WHG8" s="0"/>
      <c r="WHH8" s="0"/>
      <c r="WHI8" s="0"/>
      <c r="WHJ8" s="0"/>
      <c r="WHK8" s="0"/>
      <c r="WHL8" s="0"/>
      <c r="WHM8" s="0"/>
      <c r="WHN8" s="0"/>
      <c r="WHO8" s="0"/>
      <c r="WHP8" s="0"/>
      <c r="WHQ8" s="0"/>
      <c r="WHR8" s="0"/>
      <c r="WHS8" s="0"/>
      <c r="WHT8" s="0"/>
      <c r="WHU8" s="0"/>
      <c r="WHV8" s="0"/>
      <c r="WHW8" s="0"/>
      <c r="WHX8" s="0"/>
      <c r="WHY8" s="0"/>
      <c r="WHZ8" s="0"/>
      <c r="WIA8" s="0"/>
      <c r="WIB8" s="0"/>
      <c r="WIC8" s="0"/>
      <c r="WID8" s="0"/>
      <c r="WIE8" s="0"/>
      <c r="WIF8" s="0"/>
      <c r="WIG8" s="0"/>
      <c r="WIH8" s="0"/>
      <c r="WII8" s="0"/>
      <c r="WIJ8" s="0"/>
      <c r="WIK8" s="0"/>
      <c r="WIL8" s="0"/>
      <c r="WIM8" s="0"/>
      <c r="WIN8" s="0"/>
      <c r="WIO8" s="0"/>
      <c r="WIP8" s="0"/>
      <c r="WIQ8" s="0"/>
      <c r="WIR8" s="0"/>
      <c r="WIS8" s="0"/>
      <c r="WIT8" s="0"/>
      <c r="WIU8" s="0"/>
      <c r="WIV8" s="0"/>
      <c r="WIW8" s="0"/>
      <c r="WIX8" s="0"/>
      <c r="WIY8" s="0"/>
      <c r="WIZ8" s="0"/>
      <c r="WJA8" s="0"/>
      <c r="WJB8" s="0"/>
      <c r="WJC8" s="0"/>
      <c r="WJD8" s="0"/>
      <c r="WJE8" s="0"/>
      <c r="WJF8" s="0"/>
      <c r="WJG8" s="0"/>
      <c r="WJH8" s="0"/>
      <c r="WJI8" s="0"/>
      <c r="WJJ8" s="0"/>
      <c r="WJK8" s="0"/>
      <c r="WJL8" s="0"/>
      <c r="WJM8" s="0"/>
      <c r="WJN8" s="0"/>
      <c r="WJO8" s="0"/>
      <c r="WJP8" s="0"/>
      <c r="WJQ8" s="0"/>
      <c r="WJR8" s="0"/>
      <c r="WJS8" s="0"/>
      <c r="WJT8" s="0"/>
      <c r="WJU8" s="0"/>
      <c r="WJV8" s="0"/>
      <c r="WJW8" s="0"/>
      <c r="WJX8" s="0"/>
      <c r="WJY8" s="0"/>
      <c r="WJZ8" s="0"/>
      <c r="WKA8" s="0"/>
      <c r="WKB8" s="0"/>
      <c r="WKC8" s="0"/>
      <c r="WKD8" s="0"/>
      <c r="WKE8" s="0"/>
      <c r="WKF8" s="0"/>
      <c r="WKG8" s="0"/>
      <c r="WKH8" s="0"/>
      <c r="WKI8" s="0"/>
      <c r="WKJ8" s="0"/>
      <c r="WKK8" s="0"/>
      <c r="WKL8" s="0"/>
      <c r="WKM8" s="0"/>
      <c r="WKN8" s="0"/>
      <c r="WKO8" s="0"/>
      <c r="WKP8" s="0"/>
      <c r="WKQ8" s="0"/>
      <c r="WKR8" s="0"/>
      <c r="WKS8" s="0"/>
      <c r="WKT8" s="0"/>
      <c r="WKU8" s="0"/>
      <c r="WKV8" s="0"/>
      <c r="WKW8" s="0"/>
      <c r="WKX8" s="0"/>
      <c r="WKY8" s="0"/>
      <c r="WKZ8" s="0"/>
      <c r="WLA8" s="0"/>
      <c r="WLB8" s="0"/>
      <c r="WLC8" s="0"/>
      <c r="WLD8" s="0"/>
      <c r="WLE8" s="0"/>
      <c r="WLF8" s="0"/>
      <c r="WLG8" s="0"/>
      <c r="WLH8" s="0"/>
      <c r="WLI8" s="0"/>
      <c r="WLJ8" s="0"/>
      <c r="WLK8" s="0"/>
      <c r="WLL8" s="0"/>
      <c r="WLM8" s="0"/>
      <c r="WLN8" s="0"/>
      <c r="WLO8" s="0"/>
      <c r="WLP8" s="0"/>
      <c r="WLQ8" s="0"/>
      <c r="WLR8" s="0"/>
      <c r="WLS8" s="0"/>
      <c r="WLT8" s="0"/>
      <c r="WLU8" s="0"/>
      <c r="WLV8" s="0"/>
      <c r="WLW8" s="0"/>
      <c r="WLX8" s="0"/>
      <c r="WLY8" s="0"/>
      <c r="WLZ8" s="0"/>
      <c r="WMA8" s="0"/>
      <c r="WMB8" s="0"/>
      <c r="WMC8" s="0"/>
      <c r="WMD8" s="0"/>
      <c r="WME8" s="0"/>
      <c r="WMF8" s="0"/>
      <c r="WMG8" s="0"/>
      <c r="WMH8" s="0"/>
      <c r="WMI8" s="0"/>
      <c r="WMJ8" s="0"/>
      <c r="WMK8" s="0"/>
      <c r="WML8" s="0"/>
      <c r="WMM8" s="0"/>
      <c r="WMN8" s="0"/>
      <c r="WMO8" s="0"/>
      <c r="WMP8" s="0"/>
      <c r="WMQ8" s="0"/>
      <c r="WMR8" s="0"/>
      <c r="WMS8" s="0"/>
      <c r="WMT8" s="0"/>
      <c r="WMU8" s="0"/>
      <c r="WMV8" s="0"/>
      <c r="WMW8" s="0"/>
      <c r="WMX8" s="0"/>
      <c r="WMY8" s="0"/>
      <c r="WMZ8" s="0"/>
      <c r="WNA8" s="0"/>
      <c r="WNB8" s="0"/>
      <c r="WNC8" s="0"/>
      <c r="WND8" s="0"/>
      <c r="WNE8" s="0"/>
      <c r="WNF8" s="0"/>
      <c r="WNG8" s="0"/>
      <c r="WNH8" s="0"/>
      <c r="WNI8" s="0"/>
      <c r="WNJ8" s="0"/>
      <c r="WNK8" s="0"/>
      <c r="WNL8" s="0"/>
      <c r="WNM8" s="0"/>
      <c r="WNN8" s="0"/>
      <c r="WNO8" s="0"/>
      <c r="WNP8" s="0"/>
      <c r="WNQ8" s="0"/>
      <c r="WNR8" s="0"/>
      <c r="WNS8" s="0"/>
      <c r="WNT8" s="0"/>
      <c r="WNU8" s="0"/>
      <c r="WNV8" s="0"/>
      <c r="WNW8" s="0"/>
      <c r="WNX8" s="0"/>
      <c r="WNY8" s="0"/>
      <c r="WNZ8" s="0"/>
      <c r="WOA8" s="0"/>
      <c r="WOB8" s="0"/>
      <c r="WOC8" s="0"/>
      <c r="WOD8" s="0"/>
      <c r="WOE8" s="0"/>
      <c r="WOF8" s="0"/>
      <c r="WOG8" s="0"/>
      <c r="WOH8" s="0"/>
      <c r="WOI8" s="0"/>
      <c r="WOJ8" s="0"/>
      <c r="WOK8" s="0"/>
      <c r="WOL8" s="0"/>
      <c r="WOM8" s="0"/>
      <c r="WON8" s="0"/>
      <c r="WOO8" s="0"/>
      <c r="WOP8" s="0"/>
      <c r="WOQ8" s="0"/>
      <c r="WOR8" s="0"/>
      <c r="WOS8" s="0"/>
      <c r="WOT8" s="0"/>
      <c r="WOU8" s="0"/>
      <c r="WOV8" s="0"/>
      <c r="WOW8" s="0"/>
      <c r="WOX8" s="0"/>
      <c r="WOY8" s="0"/>
      <c r="WOZ8" s="0"/>
      <c r="WPA8" s="0"/>
      <c r="WPB8" s="0"/>
      <c r="WPC8" s="0"/>
      <c r="WPD8" s="0"/>
      <c r="WPE8" s="0"/>
      <c r="WPF8" s="0"/>
      <c r="WPG8" s="0"/>
      <c r="WPH8" s="0"/>
      <c r="WPI8" s="0"/>
      <c r="WPJ8" s="0"/>
      <c r="WPK8" s="0"/>
      <c r="WPL8" s="0"/>
      <c r="WPM8" s="0"/>
      <c r="WPN8" s="0"/>
      <c r="WPO8" s="0"/>
      <c r="WPP8" s="0"/>
      <c r="WPQ8" s="0"/>
      <c r="WPR8" s="0"/>
      <c r="WPS8" s="0"/>
      <c r="WPT8" s="0"/>
      <c r="WPU8" s="0"/>
      <c r="WPV8" s="0"/>
      <c r="WPW8" s="0"/>
      <c r="WPX8" s="0"/>
      <c r="WPY8" s="0"/>
      <c r="WPZ8" s="0"/>
      <c r="WQA8" s="0"/>
      <c r="WQB8" s="0"/>
      <c r="WQC8" s="0"/>
      <c r="WQD8" s="0"/>
      <c r="WQE8" s="0"/>
      <c r="WQF8" s="0"/>
      <c r="WQG8" s="0"/>
      <c r="WQH8" s="0"/>
      <c r="WQI8" s="0"/>
      <c r="WQJ8" s="0"/>
      <c r="WQK8" s="0"/>
      <c r="WQL8" s="0"/>
      <c r="WQM8" s="0"/>
      <c r="WQN8" s="0"/>
      <c r="WQO8" s="0"/>
      <c r="WQP8" s="0"/>
      <c r="WQQ8" s="0"/>
      <c r="WQR8" s="0"/>
      <c r="WQS8" s="0"/>
      <c r="WQT8" s="0"/>
      <c r="WQU8" s="0"/>
      <c r="WQV8" s="0"/>
      <c r="WQW8" s="0"/>
      <c r="WQX8" s="0"/>
      <c r="WQY8" s="0"/>
      <c r="WQZ8" s="0"/>
      <c r="WRA8" s="0"/>
      <c r="WRB8" s="0"/>
      <c r="WRC8" s="0"/>
      <c r="WRD8" s="0"/>
      <c r="WRE8" s="0"/>
      <c r="WRF8" s="0"/>
      <c r="WRG8" s="0"/>
      <c r="WRH8" s="0"/>
      <c r="WRI8" s="0"/>
      <c r="WRJ8" s="0"/>
      <c r="WRK8" s="0"/>
      <c r="WRL8" s="0"/>
      <c r="WRM8" s="0"/>
      <c r="WRN8" s="0"/>
      <c r="WRO8" s="0"/>
      <c r="WRP8" s="0"/>
      <c r="WRQ8" s="0"/>
      <c r="WRR8" s="0"/>
      <c r="WRS8" s="0"/>
      <c r="WRT8" s="0"/>
      <c r="WRU8" s="0"/>
      <c r="WRV8" s="0"/>
      <c r="WRW8" s="0"/>
      <c r="WRX8" s="0"/>
      <c r="WRY8" s="0"/>
      <c r="WRZ8" s="0"/>
      <c r="WSA8" s="0"/>
      <c r="WSB8" s="0"/>
      <c r="WSC8" s="0"/>
      <c r="WSD8" s="0"/>
      <c r="WSE8" s="0"/>
      <c r="WSF8" s="0"/>
      <c r="WSG8" s="0"/>
      <c r="WSH8" s="0"/>
      <c r="WSI8" s="0"/>
      <c r="WSJ8" s="0"/>
      <c r="WSK8" s="0"/>
      <c r="WSL8" s="0"/>
      <c r="WSM8" s="0"/>
      <c r="WSN8" s="0"/>
      <c r="WSO8" s="0"/>
      <c r="WSP8" s="0"/>
      <c r="WSQ8" s="0"/>
      <c r="WSR8" s="0"/>
      <c r="WSS8" s="0"/>
      <c r="WST8" s="0"/>
      <c r="WSU8" s="0"/>
      <c r="WSV8" s="0"/>
      <c r="WSW8" s="0"/>
      <c r="WSX8" s="0"/>
      <c r="WSY8" s="0"/>
      <c r="WSZ8" s="0"/>
      <c r="WTA8" s="0"/>
      <c r="WTB8" s="0"/>
      <c r="WTC8" s="0"/>
      <c r="WTD8" s="0"/>
      <c r="WTE8" s="0"/>
      <c r="WTF8" s="0"/>
      <c r="WTG8" s="0"/>
      <c r="WTH8" s="0"/>
      <c r="WTI8" s="0"/>
      <c r="WTJ8" s="0"/>
      <c r="WTK8" s="0"/>
      <c r="WTL8" s="0"/>
      <c r="WTM8" s="0"/>
      <c r="WTN8" s="0"/>
      <c r="WTO8" s="0"/>
      <c r="WTP8" s="0"/>
      <c r="WTQ8" s="0"/>
      <c r="WTR8" s="0"/>
      <c r="WTS8" s="0"/>
      <c r="WTT8" s="0"/>
      <c r="WTU8" s="0"/>
      <c r="WTV8" s="0"/>
      <c r="WTW8" s="0"/>
      <c r="WTX8" s="0"/>
      <c r="WTY8" s="0"/>
      <c r="WTZ8" s="0"/>
      <c r="WUA8" s="0"/>
      <c r="WUB8" s="0"/>
      <c r="WUC8" s="0"/>
      <c r="WUD8" s="0"/>
      <c r="WUE8" s="0"/>
      <c r="WUF8" s="0"/>
      <c r="WUG8" s="0"/>
      <c r="WUH8" s="0"/>
      <c r="WUI8" s="0"/>
      <c r="WUJ8" s="0"/>
      <c r="WUK8" s="0"/>
      <c r="WUL8" s="0"/>
      <c r="WUM8" s="0"/>
      <c r="WUN8" s="0"/>
      <c r="WUO8" s="0"/>
      <c r="WUP8" s="0"/>
      <c r="WUQ8" s="0"/>
      <c r="WUR8" s="0"/>
      <c r="WUS8" s="0"/>
      <c r="WUT8" s="0"/>
      <c r="WUU8" s="0"/>
      <c r="WUV8" s="0"/>
      <c r="WUW8" s="0"/>
      <c r="WUX8" s="0"/>
      <c r="WUY8" s="0"/>
      <c r="WUZ8" s="0"/>
      <c r="WVA8" s="0"/>
      <c r="WVB8" s="0"/>
      <c r="WVC8" s="0"/>
      <c r="WVD8" s="0"/>
      <c r="WVE8" s="0"/>
      <c r="WVF8" s="0"/>
      <c r="WVG8" s="0"/>
      <c r="WVH8" s="0"/>
      <c r="WVI8" s="0"/>
      <c r="WVJ8" s="0"/>
      <c r="WVK8" s="0"/>
      <c r="WVL8" s="0"/>
      <c r="WVM8" s="0"/>
      <c r="WVN8" s="0"/>
      <c r="WVO8" s="0"/>
      <c r="WVP8" s="0"/>
      <c r="WVQ8" s="0"/>
      <c r="WVR8" s="0"/>
      <c r="WVS8" s="0"/>
      <c r="WVT8" s="0"/>
      <c r="WVU8" s="0"/>
      <c r="WVV8" s="0"/>
      <c r="WVW8" s="0"/>
      <c r="WVX8" s="0"/>
      <c r="WVY8" s="0"/>
      <c r="WVZ8" s="0"/>
      <c r="WWA8" s="0"/>
      <c r="WWB8" s="0"/>
      <c r="WWC8" s="0"/>
      <c r="WWD8" s="0"/>
      <c r="WWE8" s="0"/>
      <c r="WWF8" s="0"/>
      <c r="WWG8" s="0"/>
      <c r="WWH8" s="0"/>
      <c r="WWI8" s="0"/>
      <c r="WWJ8" s="0"/>
      <c r="WWK8" s="0"/>
      <c r="WWL8" s="0"/>
      <c r="WWM8" s="0"/>
      <c r="WWN8" s="0"/>
      <c r="WWO8" s="0"/>
      <c r="WWP8" s="0"/>
      <c r="WWQ8" s="0"/>
      <c r="WWR8" s="0"/>
      <c r="WWS8" s="0"/>
      <c r="WWT8" s="0"/>
      <c r="WWU8" s="0"/>
      <c r="WWV8" s="0"/>
      <c r="WWW8" s="0"/>
      <c r="WWX8" s="0"/>
      <c r="WWY8" s="0"/>
      <c r="WWZ8" s="0"/>
      <c r="WXA8" s="0"/>
      <c r="WXB8" s="0"/>
      <c r="WXC8" s="0"/>
      <c r="WXD8" s="0"/>
      <c r="WXE8" s="0"/>
      <c r="WXF8" s="0"/>
      <c r="WXG8" s="0"/>
      <c r="WXH8" s="0"/>
      <c r="WXI8" s="0"/>
      <c r="WXJ8" s="0"/>
      <c r="WXK8" s="0"/>
      <c r="WXL8" s="0"/>
      <c r="WXM8" s="0"/>
      <c r="WXN8" s="0"/>
      <c r="WXO8" s="0"/>
      <c r="WXP8" s="0"/>
      <c r="WXQ8" s="0"/>
      <c r="WXR8" s="0"/>
      <c r="WXS8" s="0"/>
      <c r="WXT8" s="0"/>
      <c r="WXU8" s="0"/>
      <c r="WXV8" s="0"/>
      <c r="WXW8" s="0"/>
      <c r="WXX8" s="0"/>
      <c r="WXY8" s="0"/>
      <c r="WXZ8" s="0"/>
      <c r="WYA8" s="0"/>
      <c r="WYB8" s="0"/>
      <c r="WYC8" s="0"/>
      <c r="WYD8" s="0"/>
      <c r="WYE8" s="0"/>
      <c r="WYF8" s="0"/>
      <c r="WYG8" s="0"/>
      <c r="WYH8" s="0"/>
      <c r="WYI8" s="0"/>
      <c r="WYJ8" s="0"/>
      <c r="WYK8" s="0"/>
      <c r="WYL8" s="0"/>
      <c r="WYM8" s="0"/>
      <c r="WYN8" s="0"/>
      <c r="WYO8" s="0"/>
      <c r="WYP8" s="0"/>
      <c r="WYQ8" s="0"/>
      <c r="WYR8" s="0"/>
      <c r="WYS8" s="0"/>
      <c r="WYT8" s="0"/>
      <c r="WYU8" s="0"/>
      <c r="WYV8" s="0"/>
      <c r="WYW8" s="0"/>
      <c r="WYX8" s="0"/>
      <c r="WYY8" s="0"/>
      <c r="WYZ8" s="0"/>
      <c r="WZA8" s="0"/>
      <c r="WZB8" s="0"/>
      <c r="WZC8" s="0"/>
      <c r="WZD8" s="0"/>
      <c r="WZE8" s="0"/>
      <c r="WZF8" s="0"/>
      <c r="WZG8" s="0"/>
      <c r="WZH8" s="0"/>
      <c r="WZI8" s="0"/>
      <c r="WZJ8" s="0"/>
      <c r="WZK8" s="0"/>
      <c r="WZL8" s="0"/>
      <c r="WZM8" s="0"/>
      <c r="WZN8" s="0"/>
      <c r="WZO8" s="0"/>
      <c r="WZP8" s="0"/>
      <c r="WZQ8" s="0"/>
      <c r="WZR8" s="0"/>
      <c r="WZS8" s="0"/>
      <c r="WZT8" s="0"/>
      <c r="WZU8" s="0"/>
      <c r="WZV8" s="0"/>
      <c r="WZW8" s="0"/>
      <c r="WZX8" s="0"/>
      <c r="WZY8" s="0"/>
      <c r="WZZ8" s="0"/>
      <c r="XAA8" s="0"/>
      <c r="XAB8" s="0"/>
      <c r="XAC8" s="0"/>
      <c r="XAD8" s="0"/>
      <c r="XAE8" s="0"/>
      <c r="XAF8" s="0"/>
      <c r="XAG8" s="0"/>
      <c r="XAH8" s="0"/>
      <c r="XAI8" s="0"/>
      <c r="XAJ8" s="0"/>
      <c r="XAK8" s="0"/>
      <c r="XAL8" s="0"/>
      <c r="XAM8" s="0"/>
      <c r="XAN8" s="0"/>
      <c r="XAO8" s="0"/>
      <c r="XAP8" s="0"/>
      <c r="XAQ8" s="0"/>
      <c r="XAR8" s="0"/>
      <c r="XAS8" s="0"/>
      <c r="XAT8" s="0"/>
      <c r="XAU8" s="0"/>
      <c r="XAV8" s="0"/>
      <c r="XAW8" s="0"/>
      <c r="XAX8" s="0"/>
      <c r="XAY8" s="0"/>
      <c r="XAZ8" s="0"/>
      <c r="XBA8" s="0"/>
      <c r="XBB8" s="0"/>
      <c r="XBC8" s="0"/>
      <c r="XBD8" s="0"/>
      <c r="XBE8" s="0"/>
      <c r="XBF8" s="0"/>
      <c r="XBG8" s="0"/>
      <c r="XBH8" s="0"/>
      <c r="XBI8" s="0"/>
      <c r="XBJ8" s="0"/>
      <c r="XBK8" s="0"/>
      <c r="XBL8" s="0"/>
      <c r="XBM8" s="0"/>
      <c r="XBN8" s="0"/>
      <c r="XBO8" s="0"/>
      <c r="XBP8" s="0"/>
      <c r="XBQ8" s="0"/>
      <c r="XBR8" s="0"/>
      <c r="XBS8" s="0"/>
      <c r="XBT8" s="0"/>
      <c r="XBU8" s="0"/>
      <c r="XBV8" s="0"/>
      <c r="XBW8" s="0"/>
      <c r="XBX8" s="0"/>
      <c r="XBY8" s="0"/>
      <c r="XBZ8" s="0"/>
      <c r="XCA8" s="0"/>
      <c r="XCB8" s="0"/>
      <c r="XCC8" s="0"/>
      <c r="XCD8" s="0"/>
      <c r="XCE8" s="0"/>
      <c r="XCF8" s="0"/>
      <c r="XCG8" s="0"/>
      <c r="XCH8" s="0"/>
      <c r="XCI8" s="0"/>
      <c r="XCJ8" s="0"/>
      <c r="XCK8" s="0"/>
      <c r="XCL8" s="0"/>
      <c r="XCM8" s="0"/>
      <c r="XCN8" s="0"/>
      <c r="XCO8" s="0"/>
      <c r="XCP8" s="0"/>
      <c r="XCQ8" s="0"/>
      <c r="XCR8" s="0"/>
      <c r="XCS8" s="0"/>
      <c r="XCT8" s="0"/>
      <c r="XCU8" s="0"/>
      <c r="XCV8" s="0"/>
      <c r="XCW8" s="0"/>
      <c r="XCX8" s="0"/>
      <c r="XCY8" s="0"/>
      <c r="XCZ8" s="0"/>
      <c r="XDA8" s="0"/>
      <c r="XDB8" s="0"/>
      <c r="XDC8" s="0"/>
      <c r="XDD8" s="0"/>
      <c r="XDE8" s="0"/>
      <c r="XDF8" s="0"/>
      <c r="XDG8" s="0"/>
      <c r="XDH8" s="0"/>
      <c r="XDI8" s="0"/>
      <c r="XDJ8" s="0"/>
      <c r="XDK8" s="0"/>
      <c r="XDL8" s="0"/>
      <c r="XDM8" s="0"/>
      <c r="XDN8" s="0"/>
      <c r="XDO8" s="0"/>
      <c r="XDP8" s="0"/>
      <c r="XDQ8" s="0"/>
      <c r="XDR8" s="0"/>
      <c r="XDS8" s="0"/>
      <c r="XDT8" s="0"/>
      <c r="XDU8" s="0"/>
      <c r="XDV8" s="0"/>
      <c r="XDW8" s="0"/>
      <c r="XDX8" s="0"/>
      <c r="XDY8" s="0"/>
      <c r="XDZ8" s="0"/>
      <c r="XEA8" s="0"/>
      <c r="XEB8" s="0"/>
      <c r="XEC8" s="0"/>
      <c r="XED8" s="0"/>
      <c r="XEE8" s="0"/>
      <c r="XEF8" s="0"/>
      <c r="XEG8" s="0"/>
      <c r="XEH8" s="0"/>
      <c r="XEI8" s="0"/>
      <c r="XEJ8" s="0"/>
      <c r="XEK8" s="0"/>
      <c r="XEL8" s="0"/>
      <c r="XEM8" s="0"/>
      <c r="XEN8" s="0"/>
      <c r="XEO8" s="0"/>
      <c r="XEP8" s="0"/>
      <c r="XEQ8" s="0"/>
      <c r="XER8" s="0"/>
      <c r="XES8" s="0"/>
      <c r="XET8" s="0"/>
      <c r="XEU8" s="0"/>
      <c r="XEV8" s="0"/>
      <c r="XEW8" s="0"/>
      <c r="XEX8" s="0"/>
      <c r="XEY8" s="0"/>
      <c r="XEZ8" s="0"/>
      <c r="XFA8" s="0"/>
      <c r="XFB8" s="0"/>
      <c r="XFC8" s="0"/>
      <c r="XFD8" s="0"/>
    </row>
    <row r="9" s="384" customFormat="true" ht="15" hidden="false" customHeight="false" outlineLevel="0" collapsed="false">
      <c r="A9" s="391" t="s">
        <v>526</v>
      </c>
      <c r="B9" s="395"/>
      <c r="C9" s="395"/>
      <c r="D9" s="395"/>
      <c r="E9" s="395"/>
      <c r="F9" s="395"/>
      <c r="G9" s="395"/>
      <c r="H9" s="395"/>
      <c r="I9" s="395"/>
      <c r="J9" s="395"/>
      <c r="K9" s="395"/>
      <c r="L9" s="392" t="n">
        <v>0.9</v>
      </c>
      <c r="M9" s="392" t="n">
        <v>1.2</v>
      </c>
      <c r="CE9" s="385"/>
    </row>
    <row r="10" s="384" customFormat="true" ht="15" hidden="false" customHeight="false" outlineLevel="0" collapsed="false">
      <c r="A10" s="391" t="s">
        <v>527</v>
      </c>
      <c r="B10" s="396"/>
      <c r="C10" s="396"/>
      <c r="D10" s="396"/>
      <c r="E10" s="396"/>
      <c r="F10" s="396"/>
      <c r="G10" s="396"/>
      <c r="H10" s="396"/>
      <c r="I10" s="396"/>
      <c r="J10" s="396"/>
      <c r="K10" s="396"/>
      <c r="L10" s="341" t="n">
        <v>2.2</v>
      </c>
      <c r="M10" s="341" t="n">
        <v>2.8</v>
      </c>
      <c r="CE10" s="385"/>
    </row>
    <row r="11" customFormat="false" ht="15" hidden="false" customHeight="false" outlineLevel="0" collapsed="false">
      <c r="A11" s="397" t="s">
        <v>528</v>
      </c>
      <c r="B11" s="398" t="n">
        <f aca="false">IF(OR(B6&lt;&gt;"",B7&lt;&gt;""),0.785*B6*B6*B7+3.14/24*2*B6^3,"")</f>
        <v>171.234666666667</v>
      </c>
      <c r="C11" s="398" t="n">
        <f aca="false">IF(OR(C6&lt;&gt;"",C7&lt;&gt;""),0.785*C6*C6*C7+3.14/24*2*C6^3,"")</f>
        <v>171.234666666667</v>
      </c>
      <c r="D11" s="398" t="n">
        <f aca="false">IF(OR(D6&lt;&gt;"",D7&lt;&gt;""),0.785*D6*D6*D7+3.14/24*2*D6^3,"")</f>
        <v>6.87241333333333</v>
      </c>
      <c r="E11" s="398" t="n">
        <f aca="false">IF(OR(E6&lt;&gt;"",E7&lt;&gt;""),0.785*E6*E6*E7+3.14/24*2*E6^3,"")</f>
        <v>14.6533333333333</v>
      </c>
      <c r="F11" s="398" t="n">
        <f aca="false">IF(OR(F6&lt;&gt;"",F7&lt;&gt;""),0.785*F6*F6*F7+3.14/24*2*F6^3,"")</f>
        <v>16.02342</v>
      </c>
      <c r="G11" s="398" t="n">
        <f aca="false">IF(OR(G6&lt;&gt;"",G7&lt;&gt;""),0.785*G6*G6*G7+3.14/24*2*G6^3,"")</f>
        <v>70.65</v>
      </c>
      <c r="H11" s="398" t="n">
        <f aca="false">IF(OR(H6&lt;&gt;"",H7&lt;&gt;""),0.785*H6*H6*H7+3.14/24*2*H6^3,"")</f>
        <v>25.5826266666667</v>
      </c>
      <c r="I11" s="398" t="n">
        <f aca="false">IF(OR(I6&lt;&gt;"",I7&lt;&gt;""),0.785*I6*I6*I7+3.14/24*2*I6^3,"")</f>
        <v>10.3672333333333</v>
      </c>
      <c r="J11" s="398" t="n">
        <f aca="false">IF(OR(J6&lt;&gt;"",J7&lt;&gt;""),0.785*J6*J6*J7+3.14/24*2*J6^3,"")</f>
        <v>11.69964</v>
      </c>
      <c r="K11" s="398" t="n">
        <f aca="false">IF(OR(K6&lt;&gt;"",K7&lt;&gt;""),0.785*K6*K6*K7+3.14/24*2*K6^3,"")</f>
        <v>2.22416666666667</v>
      </c>
      <c r="L11" s="398" t="n">
        <f aca="false">IF(OR(L6&lt;&gt;"",L7&lt;&gt;""),0.785*L6*L6*L7+3.14/24*2*L6^3,"")</f>
        <v>18.05814</v>
      </c>
      <c r="M11" s="398" t="n">
        <f aca="false">IF(OR(M6&lt;&gt;"",M7&lt;&gt;""),0.785*M6*M6*M7+3.14/24*2*M6^3,"")</f>
        <v>42.05088</v>
      </c>
      <c r="N11" s="398" t="n">
        <f aca="false">IF(OR(N6&lt;&gt;"",N7&lt;&gt;""),0.785*N6*N6*N7+3.14/24*2*N6^3,"")</f>
        <v>329.443566666667</v>
      </c>
      <c r="O11" s="398" t="n">
        <f aca="false">IF(OR(O6&lt;&gt;"",O7&lt;&gt;""),0.785*O6*O6*O7+3.14/24*2*O6^3,"")</f>
        <v>7.18013333333333</v>
      </c>
      <c r="P11" s="398" t="n">
        <f aca="false">IF(OR(P6&lt;&gt;"",P7&lt;&gt;""),0.785*P6*P6*P7+3.14/24*2*P6^3,"")</f>
        <v>169.978666666667</v>
      </c>
      <c r="Q11" s="398" t="n">
        <f aca="false">IF(OR(Q6&lt;&gt;"",Q7&lt;&gt;""),0.785*Q6*Q6*Q7+3.14/24*2*Q6^3,"")</f>
        <v>2.61666666666667</v>
      </c>
      <c r="R11" s="398" t="n">
        <f aca="false">IF(OR(R6&lt;&gt;"",R7&lt;&gt;""),0.785*R6*R6*R7+3.14/24*2*R6^3,"")</f>
        <v>6.87241333333333</v>
      </c>
      <c r="S11" s="398" t="n">
        <f aca="false">IF(OR(S6&lt;&gt;"",S7&lt;&gt;""),0.785*S6*S6*S7+3.14/24*2*S6^3,"")</f>
        <v>6.87241333333333</v>
      </c>
      <c r="T11" s="398" t="n">
        <f aca="false">IF(OR(T6&lt;&gt;"",T7&lt;&gt;""),0.785*T6*T6*T7+3.14/24*2*T6^3,"")</f>
        <v>18.1073333333333</v>
      </c>
      <c r="U11" s="398" t="n">
        <f aca="false">IF(OR(U6&lt;&gt;"",U7&lt;&gt;""),0.785*U6*U6*U7+3.14/24*2*U6^3,"")</f>
        <v>93.59712</v>
      </c>
      <c r="V11" s="398" t="n">
        <f aca="false">IF(OR(V6&lt;&gt;"",V7&lt;&gt;""),0.785*V6*V6*V7+3.14/24*2*V6^3,"")</f>
        <v>17.9838266666667</v>
      </c>
      <c r="W11" s="398" t="n">
        <f aca="false">IF(OR(W6&lt;&gt;"",W7&lt;&gt;""),0.785*W6*W6*W7+3.14/24*2*W6^3,"")</f>
        <v>17.9838266666667</v>
      </c>
      <c r="X11" s="398" t="n">
        <f aca="false">IF(OR(X6&lt;&gt;"",X7&lt;&gt;""),0.785*X6*X6*X7+3.14/24*2*X6^3,"")</f>
        <v>27.9983333333333</v>
      </c>
      <c r="Y11" s="398" t="n">
        <f aca="false">IF(OR(Y6&lt;&gt;"",Y7&lt;&gt;""),0.785*Y6*Y6*Y7+3.14/24*2*Y6^3,"")</f>
        <v>11.65725</v>
      </c>
      <c r="Z11" s="398" t="n">
        <f aca="false">IF(OR(Z6&lt;&gt;"",Z7&lt;&gt;""),0.785*Z6*Z6*Z7+3.14/24*2*Z6^3,"")</f>
        <v>7.948125</v>
      </c>
      <c r="AA11" s="398" t="str">
        <f aca="false">IF(OR(AA6&lt;&gt;"",AA7&lt;&gt;""),0.785*AA6*AA6*AA7+3.14/24*2*AA6^3,"")</f>
        <v/>
      </c>
      <c r="AB11" s="398" t="str">
        <f aca="false">IF(OR(AB6&lt;&gt;"",AB7&lt;&gt;""),0.785*AB6*AB6*AB7+3.14/24*2*AB6^3,"")</f>
        <v/>
      </c>
      <c r="AC11" s="398" t="str">
        <f aca="false">IF(OR(AC6&lt;&gt;"",AC7&lt;&gt;""),0.785*AC6*AC6*AC7+3.14/24*2*AC6^3,"")</f>
        <v/>
      </c>
      <c r="AD11" s="398" t="str">
        <f aca="false">IF(OR(AD6&lt;&gt;"",AD7&lt;&gt;""),0.785*AD6*AD6*AD7+3.14/24*2*AD6^3,"")</f>
        <v/>
      </c>
      <c r="AE11" s="398" t="str">
        <f aca="false">IF(OR(AE6&lt;&gt;"",AE7&lt;&gt;""),0.785*AE6*AE6*AE7+3.14/24*2*AE6^3,"")</f>
        <v/>
      </c>
      <c r="AF11" s="398" t="str">
        <f aca="false">IF(OR(AF6&lt;&gt;"",AF7&lt;&gt;""),0.785*AF6*AF6*AF7+3.14/24*2*AF6^3,"")</f>
        <v/>
      </c>
      <c r="AG11" s="398" t="str">
        <f aca="false">IF(OR(AG6&lt;&gt;"",AG7&lt;&gt;""),0.785*AG6*AG6*AG7+3.14/24*2*AG6^3,"")</f>
        <v/>
      </c>
      <c r="AH11" s="398" t="str">
        <f aca="false">IF(OR(AH6&lt;&gt;"",AH7&lt;&gt;""),0.785*AH6*AH6*AH7+3.14/24*2*AH6^3,"")</f>
        <v/>
      </c>
      <c r="AI11" s="398" t="str">
        <f aca="false">IF(OR(AI6&lt;&gt;"",AI7&lt;&gt;""),0.785*AI6*AI6*AI7+3.14/24*2*AI6^3,"")</f>
        <v/>
      </c>
      <c r="AJ11" s="398" t="str">
        <f aca="false">IF(OR(AJ6&lt;&gt;"",AJ7&lt;&gt;""),0.785*AJ6*AJ6*AJ7+3.14/24*2*AJ6^3,"")</f>
        <v/>
      </c>
      <c r="AK11" s="398" t="str">
        <f aca="false">IF(OR(AK6&lt;&gt;"",AK7&lt;&gt;""),0.785*AK6*AK6*AK7+3.14/24*2*AK6^3,"")</f>
        <v/>
      </c>
      <c r="AL11" s="398" t="str">
        <f aca="false">IF(OR(AL6&lt;&gt;"",AL7&lt;&gt;""),0.785*AL6*AL6*AL7+3.14/24*2*AL6^3,"")</f>
        <v/>
      </c>
      <c r="AM11" s="398" t="str">
        <f aca="false">IF(OR(AM6&lt;&gt;"",AM7&lt;&gt;""),0.785*AM6*AM6*AM7+3.14/24*2*AM6^3,"")</f>
        <v/>
      </c>
      <c r="AN11" s="398" t="str">
        <f aca="false">IF(OR(AN6&lt;&gt;"",AN7&lt;&gt;""),0.785*AN6*AN6*AN7+3.14/24*2*AN6^3,"")</f>
        <v/>
      </c>
      <c r="AO11" s="398" t="str">
        <f aca="false">IF(OR(AO6&lt;&gt;"",AO7&lt;&gt;""),0.785*AO6*AO6*AO7+3.14/24*2*AO6^3,"")</f>
        <v/>
      </c>
      <c r="AP11" s="398" t="str">
        <f aca="false">IF(OR(AP6&lt;&gt;"",AP7&lt;&gt;""),0.785*AP6*AP6*AP7+3.14/24*2*AP6^3,"")</f>
        <v/>
      </c>
      <c r="AQ11" s="398" t="str">
        <f aca="false">IF(OR(AQ6&lt;&gt;"",AQ7&lt;&gt;""),0.785*AQ6*AQ6*AQ7+3.14/24*2*AQ6^3,"")</f>
        <v/>
      </c>
      <c r="AR11" s="398" t="str">
        <f aca="false">IF(OR(AR6&lt;&gt;"",AR7&lt;&gt;""),0.785*AR6*AR6*AR7+3.14/24*2*AR6^3,"")</f>
        <v/>
      </c>
      <c r="AS11" s="398" t="str">
        <f aca="false">IF(OR(AS6&lt;&gt;"",AS7&lt;&gt;""),0.785*AS6*AS6*AS7+3.14/24*2*AS6^3,"")</f>
        <v/>
      </c>
      <c r="AT11" s="398" t="str">
        <f aca="false">IF(OR(AT6&lt;&gt;"",AT7&lt;&gt;""),0.785*AT6*AT6*AT7+3.14/24*2*AT6^3,"")</f>
        <v/>
      </c>
      <c r="AU11" s="398" t="str">
        <f aca="false">IF(OR(AU6&lt;&gt;"",AU7&lt;&gt;""),0.785*AU6*AU6*AU7+3.14/24*2*AU6^3,"")</f>
        <v/>
      </c>
      <c r="AV11" s="398" t="str">
        <f aca="false">IF(OR(AV6&lt;&gt;"",AV7&lt;&gt;""),0.785*AV6*AV6*AV7+3.14/24*2*AV6^3,"")</f>
        <v/>
      </c>
      <c r="AW11" s="398" t="str">
        <f aca="false">IF(OR(AW6&lt;&gt;"",AW7&lt;&gt;""),0.785*AW6*AW6*AW7+3.14/24*2*AW6^3,"")</f>
        <v/>
      </c>
      <c r="AX11" s="398" t="str">
        <f aca="false">IF(OR(AX6&lt;&gt;"",AX7&lt;&gt;""),0.785*AX6*AX6*AX7+3.14/24*2*AX6^3,"")</f>
        <v/>
      </c>
      <c r="AY11" s="398" t="str">
        <f aca="false">IF(OR(AY6&lt;&gt;"",AY7&lt;&gt;""),0.785*AY6*AY6*AY7+3.14/24*2*AY6^3,"")</f>
        <v/>
      </c>
      <c r="AZ11" s="398" t="str">
        <f aca="false">IF(OR(AZ6&lt;&gt;"",AZ7&lt;&gt;""),0.785*AZ6*AZ6*AZ7+3.14/24*2*AZ6^3,"")</f>
        <v/>
      </c>
      <c r="BA11" s="398" t="str">
        <f aca="false">IF(OR(BA6&lt;&gt;"",BA7&lt;&gt;""),0.785*BA6*BA6*BA7+3.14/24*2*BA6^3,"")</f>
        <v/>
      </c>
      <c r="BB11" s="398" t="str">
        <f aca="false">IF(OR(BB6&lt;&gt;"",BB7&lt;&gt;""),0.785*BB6*BB6*BB7+3.14/24*2*BB6^3,"")</f>
        <v/>
      </c>
      <c r="BC11" s="398" t="str">
        <f aca="false">IF(OR(BC6&lt;&gt;"",BC7&lt;&gt;""),0.785*BC6*BC6*BC7+3.14/24*2*BC6^3,"")</f>
        <v/>
      </c>
      <c r="BD11" s="398" t="str">
        <f aca="false">IF(OR(BD6&lt;&gt;"",BD7&lt;&gt;""),0.785*BD6*BD6*BD7+3.14/24*2*BD6^3,"")</f>
        <v/>
      </c>
      <c r="BE11" s="398" t="str">
        <f aca="false">IF(OR(BE6&lt;&gt;"",BE7&lt;&gt;""),0.785*BE6*BE6*BE7+3.14/24*2*BE6^3,"")</f>
        <v/>
      </c>
      <c r="BF11" s="398" t="str">
        <f aca="false">IF(OR(BF6&lt;&gt;"",BF7&lt;&gt;""),0.785*BF6*BF6*BF7+3.14/24*2*BF6^3,"")</f>
        <v/>
      </c>
      <c r="BG11" s="398" t="str">
        <f aca="false">IF(OR(BG6&lt;&gt;"",BG7&lt;&gt;""),0.785*BG6*BG6*BG7+3.14/24*2*BG6^3,"")</f>
        <v/>
      </c>
      <c r="BH11" s="398" t="str">
        <f aca="false">IF(OR(BH6&lt;&gt;"",BH7&lt;&gt;""),0.785*BH6*BH6*BH7+3.14/24*2*BH6^3,"")</f>
        <v/>
      </c>
      <c r="BI11" s="398" t="str">
        <f aca="false">IF(OR(BI6&lt;&gt;"",BI7&lt;&gt;""),0.785*BI6*BI6*BI7+3.14/24*2*BI6^3,"")</f>
        <v/>
      </c>
      <c r="BJ11" s="398" t="str">
        <f aca="false">IF(OR(BJ6&lt;&gt;"",BJ7&lt;&gt;""),0.785*BJ6*BJ6*BJ7+3.14/24*2*BJ6^3,"")</f>
        <v/>
      </c>
      <c r="BK11" s="398" t="str">
        <f aca="false">IF(OR(BK6&lt;&gt;"",BK7&lt;&gt;""),0.785*BK6*BK6*BK7+3.14/24*2*BK6^3,"")</f>
        <v/>
      </c>
      <c r="BL11" s="398" t="str">
        <f aca="false">IF(OR(BL6&lt;&gt;"",BL7&lt;&gt;""),0.785*BL6*BL6*BL7+3.14/24*2*BL6^3,"")</f>
        <v/>
      </c>
      <c r="BM11" s="398" t="str">
        <f aca="false">IF(OR(BM6&lt;&gt;"",BM7&lt;&gt;""),0.785*BM6*BM6*BM7+3.14/24*2*BM6^3,"")</f>
        <v/>
      </c>
      <c r="BN11" s="398" t="str">
        <f aca="false">IF(OR(BN6&lt;&gt;"",BN7&lt;&gt;""),0.785*BN6*BN6*BN7+3.14/24*2*BN6^3,"")</f>
        <v/>
      </c>
      <c r="BO11" s="398" t="str">
        <f aca="false">IF(OR(BO6&lt;&gt;"",BO7&lt;&gt;""),0.785*BO6*BO6*BO7+3.14/24*2*BO6^3,"")</f>
        <v/>
      </c>
      <c r="BP11" s="398" t="str">
        <f aca="false">IF(OR(BP6&lt;&gt;"",BP7&lt;&gt;""),0.785*BP6*BP6*BP7+3.14/24*2*BP6^3,"")</f>
        <v/>
      </c>
      <c r="BQ11" s="398" t="str">
        <f aca="false">IF(OR(BQ6&lt;&gt;"",BQ7&lt;&gt;""),0.785*BQ6*BQ6*BQ7+3.14/24*2*BQ6^3,"")</f>
        <v/>
      </c>
      <c r="BR11" s="398" t="str">
        <f aca="false">IF(OR(BR6&lt;&gt;"",BR7&lt;&gt;""),0.785*BR6*BR6*BR7+3.14/24*2*BR6^3,"")</f>
        <v/>
      </c>
      <c r="BS11" s="398" t="str">
        <f aca="false">IF(OR(BS6&lt;&gt;"",BS7&lt;&gt;""),0.785*BS6*BS6*BS7+3.14/24*2*BS6^3,"")</f>
        <v/>
      </c>
      <c r="BT11" s="398" t="str">
        <f aca="false">IF(OR(BT6&lt;&gt;"",BT7&lt;&gt;""),0.785*BT6*BT6*BT7+3.14/24*2*BT6^3,"")</f>
        <v/>
      </c>
      <c r="BU11" s="398" t="str">
        <f aca="false">IF(OR(BU6&lt;&gt;"",BU7&lt;&gt;""),0.785*BU6*BU6*BU7+3.14/24*2*BU6^3,"")</f>
        <v/>
      </c>
      <c r="BV11" s="398" t="str">
        <f aca="false">IF(OR(BV6&lt;&gt;"",BV7&lt;&gt;""),0.785*BV6*BV6*BV7+3.14/24*2*BV6^3,"")</f>
        <v/>
      </c>
      <c r="BW11" s="398" t="str">
        <f aca="false">IF(OR(BW6&lt;&gt;"",BW7&lt;&gt;""),0.785*BW6*BW6*BW7+3.14/24*2*BW6^3,"")</f>
        <v/>
      </c>
      <c r="BX11" s="398" t="str">
        <f aca="false">IF(OR(BX6&lt;&gt;"",BX7&lt;&gt;""),0.785*BX6*BX6*BX7+3.14/24*2*BX6^3,"")</f>
        <v/>
      </c>
      <c r="BY11" s="398" t="str">
        <f aca="false">IF(OR(BY6&lt;&gt;"",BY7&lt;&gt;""),0.785*BY6*BY6*BY7+3.14/24*2*BY6^3,"")</f>
        <v/>
      </c>
      <c r="BZ11" s="398" t="str">
        <f aca="false">IF(OR(BZ6&lt;&gt;"",BZ7&lt;&gt;""),0.785*BZ6*BZ6*BZ7+3.14/24*2*BZ6^3,"")</f>
        <v/>
      </c>
      <c r="CA11" s="398" t="str">
        <f aca="false">IF(OR(CA6&lt;&gt;"",CA7&lt;&gt;""),0.785*CA6*CA6*CA7+3.14/24*2*CA6^3,"")</f>
        <v/>
      </c>
      <c r="CB11" s="398" t="str">
        <f aca="false">IF(OR(CB6&lt;&gt;"",CB7&lt;&gt;""),0.785*CB6*CB6*CB7+3.14/24*2*CB6^3,"")</f>
        <v/>
      </c>
      <c r="CC11" s="398" t="str">
        <f aca="false">IF(OR(CC6&lt;&gt;"",CC7&lt;&gt;""),0.785*CC6*CC6*CC7+3.14/24*2*CC6^3,"")</f>
        <v/>
      </c>
      <c r="CD11" s="398" t="str">
        <f aca="false">IF(OR(CD6&lt;&gt;"",CD7&lt;&gt;""),0.785*CD6*CD6*CD7+3.14/24*2*CD6^3,"")</f>
        <v/>
      </c>
      <c r="CE11" s="39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c r="IX11" s="0"/>
      <c r="IY11" s="0"/>
      <c r="IZ11" s="0"/>
      <c r="JA11" s="0"/>
      <c r="JB11" s="0"/>
      <c r="JC11" s="0"/>
      <c r="JD11" s="0"/>
      <c r="JE11" s="0"/>
      <c r="JF11" s="0"/>
      <c r="JG11" s="0"/>
      <c r="JH11" s="0"/>
      <c r="JI11" s="0"/>
      <c r="JJ11" s="0"/>
      <c r="JK11" s="0"/>
      <c r="JL11" s="0"/>
      <c r="JM11" s="0"/>
      <c r="JN11" s="0"/>
      <c r="JO11" s="0"/>
      <c r="JP11" s="0"/>
      <c r="JQ11" s="0"/>
      <c r="JR11" s="0"/>
      <c r="JS11" s="0"/>
      <c r="JT11" s="0"/>
      <c r="JU11" s="0"/>
      <c r="JV11" s="0"/>
      <c r="JW11" s="0"/>
      <c r="JX11" s="0"/>
      <c r="JY11" s="0"/>
      <c r="JZ11" s="0"/>
      <c r="KA11" s="0"/>
      <c r="KB11" s="0"/>
      <c r="KC11" s="0"/>
      <c r="KD11" s="0"/>
      <c r="KE11" s="0"/>
      <c r="KF11" s="0"/>
      <c r="KG11" s="0"/>
      <c r="KH11" s="0"/>
      <c r="KI11" s="0"/>
      <c r="KJ11" s="0"/>
      <c r="KK11" s="0"/>
      <c r="KL11" s="0"/>
      <c r="KM11" s="0"/>
      <c r="KN11" s="0"/>
      <c r="KO11" s="0"/>
      <c r="KP11" s="0"/>
      <c r="KQ11" s="0"/>
      <c r="KR11" s="0"/>
      <c r="KS11" s="0"/>
      <c r="KT11" s="0"/>
      <c r="KU11" s="0"/>
      <c r="KV11" s="0"/>
      <c r="KW11" s="0"/>
      <c r="KX11" s="0"/>
      <c r="KY11" s="0"/>
      <c r="KZ11" s="0"/>
      <c r="LA11" s="0"/>
      <c r="LB11" s="0"/>
      <c r="LC11" s="0"/>
      <c r="LD11" s="0"/>
      <c r="LE11" s="0"/>
      <c r="LF11" s="0"/>
      <c r="LG11" s="0"/>
      <c r="LH11" s="0"/>
      <c r="LI11" s="0"/>
      <c r="LJ11" s="0"/>
      <c r="LK11" s="0"/>
      <c r="LL11" s="0"/>
      <c r="LM11" s="0"/>
      <c r="LN11" s="0"/>
      <c r="LO11" s="0"/>
      <c r="LP11" s="0"/>
      <c r="LQ11" s="0"/>
      <c r="LR11" s="0"/>
      <c r="LS11" s="0"/>
      <c r="LT11" s="0"/>
      <c r="LU11" s="0"/>
      <c r="LV11" s="0"/>
      <c r="LW11" s="0"/>
      <c r="LX11" s="0"/>
      <c r="LY11" s="0"/>
      <c r="LZ11" s="0"/>
      <c r="MA11" s="0"/>
      <c r="MB11" s="0"/>
      <c r="MC11" s="0"/>
      <c r="MD11" s="0"/>
      <c r="ME11" s="0"/>
      <c r="MF11" s="0"/>
      <c r="MG11" s="0"/>
      <c r="MH11" s="0"/>
      <c r="MI11" s="0"/>
      <c r="MJ11" s="0"/>
      <c r="MK11" s="0"/>
      <c r="ML11" s="0"/>
      <c r="MM11" s="0"/>
      <c r="MN11" s="0"/>
      <c r="MO11" s="0"/>
      <c r="MP11" s="0"/>
      <c r="MQ11" s="0"/>
      <c r="MR11" s="0"/>
      <c r="MS11" s="0"/>
      <c r="MT11" s="0"/>
      <c r="MU11" s="0"/>
      <c r="MV11" s="0"/>
      <c r="MW11" s="0"/>
      <c r="MX11" s="0"/>
      <c r="MY11" s="0"/>
      <c r="MZ11" s="0"/>
      <c r="NA11" s="0"/>
      <c r="NB11" s="0"/>
      <c r="NC11" s="0"/>
      <c r="ND11" s="0"/>
      <c r="NE11" s="0"/>
      <c r="NF11" s="0"/>
      <c r="NG11" s="0"/>
      <c r="NH11" s="0"/>
      <c r="NI11" s="0"/>
      <c r="NJ11" s="0"/>
      <c r="NK11" s="0"/>
      <c r="NL11" s="0"/>
      <c r="NM11" s="0"/>
      <c r="NN11" s="0"/>
      <c r="NO11" s="0"/>
      <c r="NP11" s="0"/>
      <c r="NQ11" s="0"/>
      <c r="NR11" s="0"/>
      <c r="NS11" s="0"/>
      <c r="NT11" s="0"/>
      <c r="NU11" s="0"/>
      <c r="NV11" s="0"/>
      <c r="NW11" s="0"/>
      <c r="NX11" s="0"/>
      <c r="NY11" s="0"/>
      <c r="NZ11" s="0"/>
      <c r="OA11" s="0"/>
      <c r="OB11" s="0"/>
      <c r="OC11" s="0"/>
      <c r="OD11" s="0"/>
      <c r="OE11" s="0"/>
      <c r="OF11" s="0"/>
      <c r="OG11" s="0"/>
      <c r="OH11" s="0"/>
      <c r="OI11" s="0"/>
      <c r="OJ11" s="0"/>
      <c r="OK11" s="0"/>
      <c r="OL11" s="0"/>
      <c r="OM11" s="0"/>
      <c r="ON11" s="0"/>
      <c r="OO11" s="0"/>
      <c r="OP11" s="0"/>
      <c r="OQ11" s="0"/>
      <c r="OR11" s="0"/>
      <c r="OS11" s="0"/>
      <c r="OT11" s="0"/>
      <c r="OU11" s="0"/>
      <c r="OV11" s="0"/>
      <c r="OW11" s="0"/>
      <c r="OX11" s="0"/>
      <c r="OY11" s="0"/>
      <c r="OZ11" s="0"/>
      <c r="PA11" s="0"/>
      <c r="PB11" s="0"/>
      <c r="PC11" s="0"/>
      <c r="PD11" s="0"/>
      <c r="PE11" s="0"/>
      <c r="PF11" s="0"/>
      <c r="PG11" s="0"/>
      <c r="PH11" s="0"/>
      <c r="PI11" s="0"/>
      <c r="PJ11" s="0"/>
      <c r="PK11" s="0"/>
      <c r="PL11" s="0"/>
      <c r="PM11" s="0"/>
      <c r="PN11" s="0"/>
      <c r="PO11" s="0"/>
      <c r="PP11" s="0"/>
      <c r="PQ11" s="0"/>
      <c r="PR11" s="0"/>
      <c r="PS11" s="0"/>
      <c r="PT11" s="0"/>
      <c r="PU11" s="0"/>
      <c r="PV11" s="0"/>
      <c r="PW11" s="0"/>
      <c r="PX11" s="0"/>
      <c r="PY11" s="0"/>
      <c r="PZ11" s="0"/>
      <c r="QA11" s="0"/>
      <c r="QB11" s="0"/>
      <c r="QC11" s="0"/>
      <c r="QD11" s="0"/>
      <c r="QE11" s="0"/>
      <c r="QF11" s="0"/>
      <c r="QG11" s="0"/>
      <c r="QH11" s="0"/>
      <c r="QI11" s="0"/>
      <c r="QJ11" s="0"/>
      <c r="QK11" s="0"/>
      <c r="QL11" s="0"/>
      <c r="QM11" s="0"/>
      <c r="QN11" s="0"/>
      <c r="QO11" s="0"/>
      <c r="QP11" s="0"/>
      <c r="QQ11" s="0"/>
      <c r="QR11" s="0"/>
      <c r="QS11" s="0"/>
      <c r="QT11" s="0"/>
      <c r="QU11" s="0"/>
      <c r="QV11" s="0"/>
      <c r="QW11" s="0"/>
      <c r="QX11" s="0"/>
      <c r="QY11" s="0"/>
      <c r="QZ11" s="0"/>
      <c r="RA11" s="0"/>
      <c r="RB11" s="0"/>
      <c r="RC11" s="0"/>
      <c r="RD11" s="0"/>
      <c r="RE11" s="0"/>
      <c r="RF11" s="0"/>
      <c r="RG11" s="0"/>
      <c r="RH11" s="0"/>
      <c r="RI11" s="0"/>
      <c r="RJ11" s="0"/>
      <c r="RK11" s="0"/>
      <c r="RL11" s="0"/>
      <c r="RM11" s="0"/>
      <c r="RN11" s="0"/>
      <c r="RO11" s="0"/>
      <c r="RP11" s="0"/>
      <c r="RQ11" s="0"/>
      <c r="RR11" s="0"/>
      <c r="RS11" s="0"/>
      <c r="RT11" s="0"/>
      <c r="RU11" s="0"/>
      <c r="RV11" s="0"/>
      <c r="RW11" s="0"/>
      <c r="RX11" s="0"/>
      <c r="RY11" s="0"/>
      <c r="RZ11" s="0"/>
      <c r="SA11" s="0"/>
      <c r="SB11" s="0"/>
      <c r="SC11" s="0"/>
      <c r="SD11" s="0"/>
      <c r="SE11" s="0"/>
      <c r="SF11" s="0"/>
      <c r="SG11" s="0"/>
      <c r="SH11" s="0"/>
      <c r="SI11" s="0"/>
      <c r="SJ11" s="0"/>
      <c r="SK11" s="0"/>
      <c r="SL11" s="0"/>
      <c r="SM11" s="0"/>
      <c r="SN11" s="0"/>
      <c r="SO11" s="0"/>
      <c r="SP11" s="0"/>
      <c r="SQ11" s="0"/>
      <c r="SR11" s="0"/>
      <c r="SS11" s="0"/>
      <c r="ST11" s="0"/>
      <c r="SU11" s="0"/>
      <c r="SV11" s="0"/>
      <c r="SW11" s="0"/>
      <c r="SX11" s="0"/>
      <c r="SY11" s="0"/>
      <c r="SZ11" s="0"/>
      <c r="TA11" s="0"/>
      <c r="TB11" s="0"/>
      <c r="TC11" s="0"/>
      <c r="TD11" s="0"/>
      <c r="TE11" s="0"/>
      <c r="TF11" s="0"/>
      <c r="TG11" s="0"/>
      <c r="TH11" s="0"/>
      <c r="TI11" s="0"/>
      <c r="TJ11" s="0"/>
      <c r="TK11" s="0"/>
      <c r="TL11" s="0"/>
      <c r="TM11" s="0"/>
      <c r="TN11" s="0"/>
      <c r="TO11" s="0"/>
      <c r="TP11" s="0"/>
      <c r="TQ11" s="0"/>
      <c r="TR11" s="0"/>
      <c r="TS11" s="0"/>
      <c r="TT11" s="0"/>
      <c r="TU11" s="0"/>
      <c r="TV11" s="0"/>
      <c r="TW11" s="0"/>
      <c r="TX11" s="0"/>
      <c r="TY11" s="0"/>
      <c r="TZ11" s="0"/>
      <c r="UA11" s="0"/>
      <c r="UB11" s="0"/>
      <c r="UC11" s="0"/>
      <c r="UD11" s="0"/>
      <c r="UE11" s="0"/>
      <c r="UF11" s="0"/>
      <c r="UG11" s="0"/>
      <c r="UH11" s="0"/>
      <c r="UI11" s="0"/>
      <c r="UJ11" s="0"/>
      <c r="UK11" s="0"/>
      <c r="UL11" s="0"/>
      <c r="UM11" s="0"/>
      <c r="UN11" s="0"/>
      <c r="UO11" s="0"/>
      <c r="UP11" s="0"/>
      <c r="UQ11" s="0"/>
      <c r="UR11" s="0"/>
      <c r="US11" s="0"/>
      <c r="UT11" s="0"/>
      <c r="UU11" s="0"/>
      <c r="UV11" s="0"/>
      <c r="UW11" s="0"/>
      <c r="UX11" s="0"/>
      <c r="UY11" s="0"/>
      <c r="UZ11" s="0"/>
      <c r="VA11" s="0"/>
      <c r="VB11" s="0"/>
      <c r="VC11" s="0"/>
      <c r="VD11" s="0"/>
      <c r="VE11" s="0"/>
      <c r="VF11" s="0"/>
      <c r="VG11" s="0"/>
      <c r="VH11" s="0"/>
      <c r="VI11" s="0"/>
      <c r="VJ11" s="0"/>
      <c r="VK11" s="0"/>
      <c r="VL11" s="0"/>
      <c r="VM11" s="0"/>
      <c r="VN11" s="0"/>
      <c r="VO11" s="0"/>
      <c r="VP11" s="0"/>
      <c r="VQ11" s="0"/>
      <c r="VR11" s="0"/>
      <c r="VS11" s="0"/>
      <c r="VT11" s="0"/>
      <c r="VU11" s="0"/>
      <c r="VV11" s="0"/>
      <c r="VW11" s="0"/>
      <c r="VX11" s="0"/>
      <c r="VY11" s="0"/>
      <c r="VZ11" s="0"/>
      <c r="WA11" s="0"/>
      <c r="WB11" s="0"/>
      <c r="WC11" s="0"/>
      <c r="WD11" s="0"/>
      <c r="WE11" s="0"/>
      <c r="WF11" s="0"/>
      <c r="WG11" s="0"/>
      <c r="WH11" s="0"/>
      <c r="WI11" s="0"/>
      <c r="WJ11" s="0"/>
      <c r="WK11" s="0"/>
      <c r="WL11" s="0"/>
      <c r="WM11" s="0"/>
      <c r="WN11" s="0"/>
      <c r="WO11" s="0"/>
      <c r="WP11" s="0"/>
      <c r="WQ11" s="0"/>
      <c r="WR11" s="0"/>
      <c r="WS11" s="0"/>
      <c r="WT11" s="0"/>
      <c r="WU11" s="0"/>
      <c r="WV11" s="0"/>
      <c r="WW11" s="0"/>
      <c r="WX11" s="0"/>
      <c r="WY11" s="0"/>
      <c r="WZ11" s="0"/>
      <c r="XA11" s="0"/>
      <c r="XB11" s="0"/>
      <c r="XC11" s="0"/>
      <c r="XD11" s="0"/>
      <c r="XE11" s="0"/>
      <c r="XF11" s="0"/>
      <c r="XG11" s="0"/>
      <c r="XH11" s="0"/>
      <c r="XI11" s="0"/>
      <c r="XJ11" s="0"/>
      <c r="XK11" s="0"/>
      <c r="XL11" s="0"/>
      <c r="XM11" s="0"/>
      <c r="XN11" s="0"/>
      <c r="XO11" s="0"/>
      <c r="XP11" s="0"/>
      <c r="XQ11" s="0"/>
      <c r="XR11" s="0"/>
      <c r="XS11" s="0"/>
      <c r="XT11" s="0"/>
      <c r="XU11" s="0"/>
      <c r="XV11" s="0"/>
      <c r="XW11" s="0"/>
      <c r="XX11" s="0"/>
      <c r="XY11" s="0"/>
      <c r="XZ11" s="0"/>
      <c r="YA11" s="0"/>
      <c r="YB11" s="0"/>
      <c r="YC11" s="0"/>
      <c r="YD11" s="0"/>
      <c r="YE11" s="0"/>
      <c r="YF11" s="0"/>
      <c r="YG11" s="0"/>
      <c r="YH11" s="0"/>
      <c r="YI11" s="0"/>
      <c r="YJ11" s="0"/>
      <c r="YK11" s="0"/>
      <c r="YL11" s="0"/>
      <c r="YM11" s="0"/>
      <c r="YN11" s="0"/>
      <c r="YO11" s="0"/>
      <c r="YP11" s="0"/>
      <c r="YQ11" s="0"/>
      <c r="YR11" s="0"/>
      <c r="YS11" s="0"/>
      <c r="YT11" s="0"/>
      <c r="YU11" s="0"/>
      <c r="YV11" s="0"/>
      <c r="YW11" s="0"/>
      <c r="YX11" s="0"/>
      <c r="YY11" s="0"/>
      <c r="YZ11" s="0"/>
      <c r="ZA11" s="0"/>
      <c r="ZB11" s="0"/>
      <c r="ZC11" s="0"/>
      <c r="ZD11" s="0"/>
      <c r="ZE11" s="0"/>
      <c r="ZF11" s="0"/>
      <c r="ZG11" s="0"/>
      <c r="ZH11" s="0"/>
      <c r="ZI11" s="0"/>
      <c r="ZJ11" s="0"/>
      <c r="ZK11" s="0"/>
      <c r="ZL11" s="0"/>
      <c r="ZM11" s="0"/>
      <c r="ZN11" s="0"/>
      <c r="ZO11" s="0"/>
      <c r="ZP11" s="0"/>
      <c r="ZQ11" s="0"/>
      <c r="ZR11" s="0"/>
      <c r="ZS11" s="0"/>
      <c r="ZT11" s="0"/>
      <c r="ZU11" s="0"/>
      <c r="ZV11" s="0"/>
      <c r="ZW11" s="0"/>
      <c r="ZX11" s="0"/>
      <c r="ZY11" s="0"/>
      <c r="ZZ11" s="0"/>
      <c r="AAA11" s="0"/>
      <c r="AAB11" s="0"/>
      <c r="AAC11" s="0"/>
      <c r="AAD11" s="0"/>
      <c r="AAE11" s="0"/>
      <c r="AAF11" s="0"/>
      <c r="AAG11" s="0"/>
      <c r="AAH11" s="0"/>
      <c r="AAI11" s="0"/>
      <c r="AAJ11" s="0"/>
      <c r="AAK11" s="0"/>
      <c r="AAL11" s="0"/>
      <c r="AAM11" s="0"/>
      <c r="AAN11" s="0"/>
      <c r="AAO11" s="0"/>
      <c r="AAP11" s="0"/>
      <c r="AAQ11" s="0"/>
      <c r="AAR11" s="0"/>
      <c r="AAS11" s="0"/>
      <c r="AAT11" s="0"/>
      <c r="AAU11" s="0"/>
      <c r="AAV11" s="0"/>
      <c r="AAW11" s="0"/>
      <c r="AAX11" s="0"/>
      <c r="AAY11" s="0"/>
      <c r="AAZ11" s="0"/>
      <c r="ABA11" s="0"/>
      <c r="ABB11" s="0"/>
      <c r="ABC11" s="0"/>
      <c r="ABD11" s="0"/>
      <c r="ABE11" s="0"/>
      <c r="ABF11" s="0"/>
      <c r="ABG11" s="0"/>
      <c r="ABH11" s="0"/>
      <c r="ABI11" s="0"/>
      <c r="ABJ11" s="0"/>
      <c r="ABK11" s="0"/>
      <c r="ABL11" s="0"/>
      <c r="ABM11" s="0"/>
      <c r="ABN11" s="0"/>
      <c r="ABO11" s="0"/>
      <c r="ABP11" s="0"/>
      <c r="ABQ11" s="0"/>
      <c r="ABR11" s="0"/>
      <c r="ABS11" s="0"/>
      <c r="ABT11" s="0"/>
      <c r="ABU11" s="0"/>
      <c r="ABV11" s="0"/>
      <c r="ABW11" s="0"/>
      <c r="ABX11" s="0"/>
      <c r="ABY11" s="0"/>
      <c r="ABZ11" s="0"/>
      <c r="ACA11" s="0"/>
      <c r="ACB11" s="0"/>
      <c r="ACC11" s="0"/>
      <c r="ACD11" s="0"/>
      <c r="ACE11" s="0"/>
      <c r="ACF11" s="0"/>
      <c r="ACG11" s="0"/>
      <c r="ACH11" s="0"/>
      <c r="ACI11" s="0"/>
      <c r="ACJ11" s="0"/>
      <c r="ACK11" s="0"/>
      <c r="ACL11" s="0"/>
      <c r="ACM11" s="0"/>
      <c r="ACN11" s="0"/>
      <c r="ACO11" s="0"/>
      <c r="ACP11" s="0"/>
      <c r="ACQ11" s="0"/>
      <c r="ACR11" s="0"/>
      <c r="ACS11" s="0"/>
      <c r="ACT11" s="0"/>
      <c r="ACU11" s="0"/>
      <c r="ACV11" s="0"/>
      <c r="ACW11" s="0"/>
      <c r="ACX11" s="0"/>
      <c r="ACY11" s="0"/>
      <c r="ACZ11" s="0"/>
      <c r="ADA11" s="0"/>
      <c r="ADB11" s="0"/>
      <c r="ADC11" s="0"/>
      <c r="ADD11" s="0"/>
      <c r="ADE11" s="0"/>
      <c r="ADF11" s="0"/>
      <c r="ADG11" s="0"/>
      <c r="ADH11" s="0"/>
      <c r="ADI11" s="0"/>
      <c r="ADJ11" s="0"/>
      <c r="ADK11" s="0"/>
      <c r="ADL11" s="0"/>
      <c r="ADM11" s="0"/>
      <c r="ADN11" s="0"/>
      <c r="ADO11" s="0"/>
      <c r="ADP11" s="0"/>
      <c r="ADQ11" s="0"/>
      <c r="ADR11" s="0"/>
      <c r="ADS11" s="0"/>
      <c r="ADT11" s="0"/>
      <c r="ADU11" s="0"/>
      <c r="ADV11" s="0"/>
      <c r="ADW11" s="0"/>
      <c r="ADX11" s="0"/>
      <c r="ADY11" s="0"/>
      <c r="ADZ11" s="0"/>
      <c r="AEA11" s="0"/>
      <c r="AEB11" s="0"/>
      <c r="AEC11" s="0"/>
      <c r="AED11" s="0"/>
      <c r="AEE11" s="0"/>
      <c r="AEF11" s="0"/>
      <c r="AEG11" s="0"/>
      <c r="AEH11" s="0"/>
      <c r="AEI11" s="0"/>
      <c r="AEJ11" s="0"/>
      <c r="AEK11" s="0"/>
      <c r="AEL11" s="0"/>
      <c r="AEM11" s="0"/>
      <c r="AEN11" s="0"/>
      <c r="AEO11" s="0"/>
      <c r="AEP11" s="0"/>
      <c r="AEQ11" s="0"/>
      <c r="AER11" s="0"/>
      <c r="AES11" s="0"/>
      <c r="AET11" s="0"/>
      <c r="AEU11" s="0"/>
      <c r="AEV11" s="0"/>
      <c r="AEW11" s="0"/>
      <c r="AEX11" s="0"/>
      <c r="AEY11" s="0"/>
      <c r="AEZ11" s="0"/>
      <c r="AFA11" s="0"/>
      <c r="AFB11" s="0"/>
      <c r="AFC11" s="0"/>
      <c r="AFD11" s="0"/>
      <c r="AFE11" s="0"/>
      <c r="AFF11" s="0"/>
      <c r="AFG11" s="0"/>
      <c r="AFH11" s="0"/>
      <c r="AFI11" s="0"/>
      <c r="AFJ11" s="0"/>
      <c r="AFK11" s="0"/>
      <c r="AFL11" s="0"/>
      <c r="AFM11" s="0"/>
      <c r="AFN11" s="0"/>
      <c r="AFO11" s="0"/>
      <c r="AFP11" s="0"/>
      <c r="AFQ11" s="0"/>
      <c r="AFR11" s="0"/>
      <c r="AFS11" s="0"/>
      <c r="AFT11" s="0"/>
      <c r="AFU11" s="0"/>
      <c r="AFV11" s="0"/>
      <c r="AFW11" s="0"/>
      <c r="AFX11" s="0"/>
      <c r="AFY11" s="0"/>
      <c r="AFZ11" s="0"/>
      <c r="AGA11" s="0"/>
      <c r="AGB11" s="0"/>
      <c r="AGC11" s="0"/>
      <c r="AGD11" s="0"/>
      <c r="AGE11" s="0"/>
      <c r="AGF11" s="0"/>
      <c r="AGG11" s="0"/>
      <c r="AGH11" s="0"/>
      <c r="AGI11" s="0"/>
      <c r="AGJ11" s="0"/>
      <c r="AGK11" s="0"/>
      <c r="AGL11" s="0"/>
      <c r="AGM11" s="0"/>
      <c r="AGN11" s="0"/>
      <c r="AGO11" s="0"/>
      <c r="AGP11" s="0"/>
      <c r="AGQ11" s="0"/>
      <c r="AGR11" s="0"/>
      <c r="AGS11" s="0"/>
      <c r="AGT11" s="0"/>
      <c r="AGU11" s="0"/>
      <c r="AGV11" s="0"/>
      <c r="AGW11" s="0"/>
      <c r="AGX11" s="0"/>
      <c r="AGY11" s="0"/>
      <c r="AGZ11" s="0"/>
      <c r="AHA11" s="0"/>
      <c r="AHB11" s="0"/>
      <c r="AHC11" s="0"/>
      <c r="AHD11" s="0"/>
      <c r="AHE11" s="0"/>
      <c r="AHF11" s="0"/>
      <c r="AHG11" s="0"/>
      <c r="AHH11" s="0"/>
      <c r="AHI11" s="0"/>
      <c r="AHJ11" s="0"/>
      <c r="AHK11" s="0"/>
      <c r="AHL11" s="0"/>
      <c r="AHM11" s="0"/>
      <c r="AHN11" s="0"/>
      <c r="AHO11" s="0"/>
      <c r="AHP11" s="0"/>
      <c r="AHQ11" s="0"/>
      <c r="AHR11" s="0"/>
      <c r="AHS11" s="0"/>
      <c r="AHT11" s="0"/>
      <c r="AHU11" s="0"/>
      <c r="AHV11" s="0"/>
      <c r="AHW11" s="0"/>
      <c r="AHX11" s="0"/>
      <c r="AHY11" s="0"/>
      <c r="AHZ11" s="0"/>
      <c r="AIA11" s="0"/>
      <c r="AIB11" s="0"/>
      <c r="AIC11" s="0"/>
      <c r="AID11" s="0"/>
      <c r="AIE11" s="0"/>
      <c r="AIF11" s="0"/>
      <c r="AIG11" s="0"/>
      <c r="AIH11" s="0"/>
      <c r="AII11" s="0"/>
      <c r="AIJ11" s="0"/>
      <c r="AIK11" s="0"/>
      <c r="AIL11" s="0"/>
      <c r="AIM11" s="0"/>
      <c r="AIN11" s="0"/>
      <c r="AIO11" s="0"/>
      <c r="AIP11" s="0"/>
      <c r="AIQ11" s="0"/>
      <c r="AIR11" s="0"/>
      <c r="AIS11" s="0"/>
      <c r="AIT11" s="0"/>
      <c r="AIU11" s="0"/>
      <c r="AIV11" s="0"/>
      <c r="AIW11" s="0"/>
      <c r="AIX11" s="0"/>
      <c r="AIY11" s="0"/>
      <c r="AIZ11" s="0"/>
      <c r="AJA11" s="0"/>
      <c r="AJB11" s="0"/>
      <c r="AJC11" s="0"/>
      <c r="AJD11" s="0"/>
      <c r="AJE11" s="0"/>
      <c r="AJF11" s="0"/>
      <c r="AJG11" s="0"/>
      <c r="AJH11" s="0"/>
      <c r="AJI11" s="0"/>
      <c r="AJJ11" s="0"/>
      <c r="AJK11" s="0"/>
      <c r="AJL11" s="0"/>
      <c r="AJM11" s="0"/>
      <c r="AJN11" s="0"/>
      <c r="AJO11" s="0"/>
      <c r="AJP11" s="0"/>
      <c r="AJQ11" s="0"/>
      <c r="AJR11" s="0"/>
      <c r="AJS11" s="0"/>
      <c r="AJT11" s="0"/>
      <c r="AJU11" s="0"/>
      <c r="AJV11" s="0"/>
      <c r="AJW11" s="0"/>
      <c r="AJX11" s="0"/>
      <c r="AJY11" s="0"/>
      <c r="AJZ11" s="0"/>
      <c r="AKA11" s="0"/>
      <c r="AKB11" s="0"/>
      <c r="AKC11" s="0"/>
      <c r="AKD11" s="0"/>
      <c r="AKE11" s="0"/>
      <c r="AKF11" s="0"/>
      <c r="AKG11" s="0"/>
      <c r="AKH11" s="0"/>
      <c r="AKI11" s="0"/>
      <c r="AKJ11" s="0"/>
      <c r="AKK11" s="0"/>
      <c r="AKL11" s="0"/>
      <c r="AKM11" s="0"/>
      <c r="AKN11" s="0"/>
      <c r="AKO11" s="0"/>
      <c r="AKP11" s="0"/>
      <c r="AKQ11" s="0"/>
      <c r="AKR11" s="0"/>
      <c r="AKS11" s="0"/>
      <c r="AKT11" s="0"/>
      <c r="AKU11" s="0"/>
      <c r="AKV11" s="0"/>
      <c r="AKW11" s="0"/>
      <c r="AKX11" s="0"/>
      <c r="AKY11" s="0"/>
      <c r="AKZ11" s="0"/>
      <c r="ALA11" s="0"/>
      <c r="ALB11" s="0"/>
      <c r="ALC11" s="0"/>
      <c r="ALD11" s="0"/>
      <c r="ALE11" s="0"/>
      <c r="ALF11" s="0"/>
      <c r="ALG11" s="0"/>
      <c r="ALH11" s="0"/>
      <c r="ALI11" s="0"/>
      <c r="ALJ11" s="0"/>
      <c r="ALK11" s="0"/>
      <c r="ALL11" s="0"/>
      <c r="ALM11" s="0"/>
      <c r="ALN11" s="0"/>
      <c r="ALO11" s="0"/>
      <c r="ALP11" s="0"/>
      <c r="ALQ11" s="0"/>
      <c r="ALR11" s="0"/>
      <c r="ALS11" s="0"/>
      <c r="ALT11" s="0"/>
      <c r="ALU11" s="0"/>
      <c r="ALV11" s="0"/>
      <c r="ALW11" s="0"/>
      <c r="ALX11" s="0"/>
      <c r="ALY11" s="0"/>
      <c r="ALZ11" s="0"/>
      <c r="AMA11" s="0"/>
      <c r="AMB11" s="0"/>
      <c r="AMC11" s="0"/>
      <c r="AMD11" s="0"/>
      <c r="AME11" s="0"/>
      <c r="AMF11" s="0"/>
      <c r="AMG11" s="0"/>
      <c r="AMH11" s="0"/>
      <c r="AMI11" s="0"/>
      <c r="AMJ11" s="0"/>
      <c r="AMK11" s="0"/>
      <c r="AML11" s="0"/>
      <c r="AMM11" s="0"/>
      <c r="AMN11" s="0"/>
      <c r="AMO11" s="0"/>
      <c r="AMP11" s="0"/>
      <c r="AMQ11" s="0"/>
      <c r="AMR11" s="0"/>
      <c r="AMS11" s="0"/>
      <c r="AMT11" s="0"/>
      <c r="AMU11" s="0"/>
      <c r="AMV11" s="0"/>
      <c r="AMW11" s="0"/>
      <c r="AMX11" s="0"/>
      <c r="AMY11" s="0"/>
      <c r="AMZ11" s="0"/>
      <c r="ANA11" s="0"/>
      <c r="ANB11" s="0"/>
      <c r="ANC11" s="0"/>
      <c r="AND11" s="0"/>
      <c r="ANE11" s="0"/>
      <c r="ANF11" s="0"/>
      <c r="ANG11" s="0"/>
      <c r="ANH11" s="0"/>
      <c r="ANI11" s="0"/>
      <c r="ANJ11" s="0"/>
      <c r="ANK11" s="0"/>
      <c r="ANL11" s="0"/>
      <c r="ANM11" s="0"/>
      <c r="ANN11" s="0"/>
      <c r="ANO11" s="0"/>
      <c r="ANP11" s="0"/>
      <c r="ANQ11" s="0"/>
      <c r="ANR11" s="0"/>
      <c r="ANS11" s="0"/>
      <c r="ANT11" s="0"/>
      <c r="ANU11" s="0"/>
      <c r="ANV11" s="0"/>
      <c r="ANW11" s="0"/>
      <c r="ANX11" s="0"/>
      <c r="ANY11" s="0"/>
      <c r="ANZ11" s="0"/>
      <c r="AOA11" s="0"/>
      <c r="AOB11" s="0"/>
      <c r="AOC11" s="0"/>
      <c r="AOD11" s="0"/>
      <c r="AOE11" s="0"/>
      <c r="AOF11" s="0"/>
      <c r="AOG11" s="0"/>
      <c r="AOH11" s="0"/>
      <c r="AOI11" s="0"/>
      <c r="AOJ11" s="0"/>
      <c r="AOK11" s="0"/>
      <c r="AOL11" s="0"/>
      <c r="AOM11" s="0"/>
      <c r="AON11" s="0"/>
      <c r="AOO11" s="0"/>
      <c r="AOP11" s="0"/>
      <c r="AOQ11" s="0"/>
      <c r="AOR11" s="0"/>
      <c r="AOS11" s="0"/>
      <c r="AOT11" s="0"/>
      <c r="AOU11" s="0"/>
      <c r="AOV11" s="0"/>
      <c r="AOW11" s="0"/>
      <c r="AOX11" s="0"/>
      <c r="AOY11" s="0"/>
      <c r="AOZ11" s="0"/>
      <c r="APA11" s="0"/>
      <c r="APB11" s="0"/>
      <c r="APC11" s="0"/>
      <c r="APD11" s="0"/>
      <c r="APE11" s="0"/>
      <c r="APF11" s="0"/>
      <c r="APG11" s="0"/>
      <c r="APH11" s="0"/>
      <c r="API11" s="0"/>
      <c r="APJ11" s="0"/>
      <c r="APK11" s="0"/>
      <c r="APL11" s="0"/>
      <c r="APM11" s="0"/>
      <c r="APN11" s="0"/>
      <c r="APO11" s="0"/>
      <c r="APP11" s="0"/>
      <c r="APQ11" s="0"/>
      <c r="APR11" s="0"/>
      <c r="APS11" s="0"/>
      <c r="APT11" s="0"/>
      <c r="APU11" s="0"/>
      <c r="APV11" s="0"/>
      <c r="APW11" s="0"/>
      <c r="APX11" s="0"/>
      <c r="APY11" s="0"/>
      <c r="APZ11" s="0"/>
      <c r="AQA11" s="0"/>
      <c r="AQB11" s="0"/>
      <c r="AQC11" s="0"/>
      <c r="AQD11" s="0"/>
      <c r="AQE11" s="0"/>
      <c r="AQF11" s="0"/>
      <c r="AQG11" s="0"/>
      <c r="AQH11" s="0"/>
      <c r="AQI11" s="0"/>
      <c r="AQJ11" s="0"/>
      <c r="AQK11" s="0"/>
      <c r="AQL11" s="0"/>
      <c r="AQM11" s="0"/>
      <c r="AQN11" s="0"/>
      <c r="AQO11" s="0"/>
      <c r="AQP11" s="0"/>
      <c r="AQQ11" s="0"/>
      <c r="AQR11" s="0"/>
      <c r="AQS11" s="0"/>
      <c r="AQT11" s="0"/>
      <c r="AQU11" s="0"/>
      <c r="AQV11" s="0"/>
      <c r="AQW11" s="0"/>
      <c r="AQX11" s="0"/>
      <c r="AQY11" s="0"/>
      <c r="AQZ11" s="0"/>
      <c r="ARA11" s="0"/>
      <c r="ARB11" s="0"/>
      <c r="ARC11" s="0"/>
      <c r="ARD11" s="0"/>
      <c r="ARE11" s="0"/>
      <c r="ARF11" s="0"/>
      <c r="ARG11" s="0"/>
      <c r="ARH11" s="0"/>
      <c r="ARI11" s="0"/>
      <c r="ARJ11" s="0"/>
      <c r="ARK11" s="0"/>
      <c r="ARL11" s="0"/>
      <c r="ARM11" s="0"/>
      <c r="ARN11" s="0"/>
      <c r="ARO11" s="0"/>
      <c r="ARP11" s="0"/>
      <c r="ARQ11" s="0"/>
      <c r="ARR11" s="0"/>
      <c r="ARS11" s="0"/>
      <c r="ART11" s="0"/>
      <c r="ARU11" s="0"/>
      <c r="ARV11" s="0"/>
      <c r="ARW11" s="0"/>
      <c r="ARX11" s="0"/>
      <c r="ARY11" s="0"/>
      <c r="ARZ11" s="0"/>
      <c r="ASA11" s="0"/>
      <c r="ASB11" s="0"/>
      <c r="ASC11" s="0"/>
      <c r="ASD11" s="0"/>
      <c r="ASE11" s="0"/>
      <c r="ASF11" s="0"/>
      <c r="ASG11" s="0"/>
      <c r="ASH11" s="0"/>
      <c r="ASI11" s="0"/>
      <c r="ASJ11" s="0"/>
      <c r="ASK11" s="0"/>
      <c r="ASL11" s="0"/>
      <c r="ASM11" s="0"/>
      <c r="ASN11" s="0"/>
      <c r="ASO11" s="0"/>
      <c r="ASP11" s="0"/>
      <c r="ASQ11" s="0"/>
      <c r="ASR11" s="0"/>
      <c r="ASS11" s="0"/>
      <c r="AST11" s="0"/>
      <c r="ASU11" s="0"/>
      <c r="ASV11" s="0"/>
      <c r="ASW11" s="0"/>
      <c r="ASX11" s="0"/>
      <c r="ASY11" s="0"/>
      <c r="ASZ11" s="0"/>
      <c r="ATA11" s="0"/>
      <c r="ATB11" s="0"/>
      <c r="ATC11" s="0"/>
      <c r="ATD11" s="0"/>
      <c r="ATE11" s="0"/>
      <c r="ATF11" s="0"/>
      <c r="ATG11" s="0"/>
      <c r="ATH11" s="0"/>
      <c r="ATI11" s="0"/>
      <c r="ATJ11" s="0"/>
      <c r="ATK11" s="0"/>
      <c r="ATL11" s="0"/>
      <c r="ATM11" s="0"/>
      <c r="ATN11" s="0"/>
      <c r="ATO11" s="0"/>
      <c r="ATP11" s="0"/>
      <c r="ATQ11" s="0"/>
      <c r="ATR11" s="0"/>
      <c r="ATS11" s="0"/>
      <c r="ATT11" s="0"/>
      <c r="ATU11" s="0"/>
      <c r="ATV11" s="0"/>
      <c r="ATW11" s="0"/>
      <c r="ATX11" s="0"/>
      <c r="ATY11" s="0"/>
      <c r="ATZ11" s="0"/>
      <c r="AUA11" s="0"/>
      <c r="AUB11" s="0"/>
      <c r="AUC11" s="0"/>
      <c r="AUD11" s="0"/>
      <c r="AUE11" s="0"/>
      <c r="AUF11" s="0"/>
      <c r="AUG11" s="0"/>
      <c r="AUH11" s="0"/>
      <c r="AUI11" s="0"/>
      <c r="AUJ11" s="0"/>
      <c r="AUK11" s="0"/>
      <c r="AUL11" s="0"/>
      <c r="AUM11" s="0"/>
      <c r="AUN11" s="0"/>
      <c r="AUO11" s="0"/>
      <c r="AUP11" s="0"/>
      <c r="AUQ11" s="0"/>
      <c r="AUR11" s="0"/>
      <c r="AUS11" s="0"/>
      <c r="AUT11" s="0"/>
      <c r="AUU11" s="0"/>
      <c r="AUV11" s="0"/>
      <c r="AUW11" s="0"/>
      <c r="AUX11" s="0"/>
      <c r="AUY11" s="0"/>
      <c r="AUZ11" s="0"/>
      <c r="AVA11" s="0"/>
      <c r="AVB11" s="0"/>
      <c r="AVC11" s="0"/>
      <c r="AVD11" s="0"/>
      <c r="AVE11" s="0"/>
      <c r="AVF11" s="0"/>
      <c r="AVG11" s="0"/>
      <c r="AVH11" s="0"/>
      <c r="AVI11" s="0"/>
      <c r="AVJ11" s="0"/>
      <c r="AVK11" s="0"/>
      <c r="AVL11" s="0"/>
      <c r="AVM11" s="0"/>
      <c r="AVN11" s="0"/>
      <c r="AVO11" s="0"/>
      <c r="AVP11" s="0"/>
      <c r="AVQ11" s="0"/>
      <c r="AVR11" s="0"/>
      <c r="AVS11" s="0"/>
      <c r="AVT11" s="0"/>
      <c r="AVU11" s="0"/>
      <c r="AVV11" s="0"/>
      <c r="AVW11" s="0"/>
      <c r="AVX11" s="0"/>
      <c r="AVY11" s="0"/>
      <c r="AVZ11" s="0"/>
      <c r="AWA11" s="0"/>
      <c r="AWB11" s="0"/>
      <c r="AWC11" s="0"/>
      <c r="AWD11" s="0"/>
      <c r="AWE11" s="0"/>
      <c r="AWF11" s="0"/>
      <c r="AWG11" s="0"/>
      <c r="AWH11" s="0"/>
      <c r="AWI11" s="0"/>
      <c r="AWJ11" s="0"/>
      <c r="AWK11" s="0"/>
      <c r="AWL11" s="0"/>
      <c r="AWM11" s="0"/>
      <c r="AWN11" s="0"/>
      <c r="AWO11" s="0"/>
      <c r="AWP11" s="0"/>
      <c r="AWQ11" s="0"/>
      <c r="AWR11" s="0"/>
      <c r="AWS11" s="0"/>
      <c r="AWT11" s="0"/>
      <c r="AWU11" s="0"/>
      <c r="AWV11" s="0"/>
      <c r="AWW11" s="0"/>
      <c r="AWX11" s="0"/>
      <c r="AWY11" s="0"/>
      <c r="AWZ11" s="0"/>
      <c r="AXA11" s="0"/>
      <c r="AXB11" s="0"/>
      <c r="AXC11" s="0"/>
      <c r="AXD11" s="0"/>
      <c r="AXE11" s="0"/>
      <c r="AXF11" s="0"/>
      <c r="AXG11" s="0"/>
      <c r="AXH11" s="0"/>
      <c r="AXI11" s="0"/>
      <c r="AXJ11" s="0"/>
      <c r="AXK11" s="0"/>
      <c r="AXL11" s="0"/>
      <c r="AXM11" s="0"/>
      <c r="AXN11" s="0"/>
      <c r="AXO11" s="0"/>
      <c r="AXP11" s="0"/>
      <c r="AXQ11" s="0"/>
      <c r="AXR11" s="0"/>
      <c r="AXS11" s="0"/>
      <c r="AXT11" s="0"/>
      <c r="AXU11" s="0"/>
      <c r="AXV11" s="0"/>
      <c r="AXW11" s="0"/>
      <c r="AXX11" s="0"/>
      <c r="AXY11" s="0"/>
      <c r="AXZ11" s="0"/>
      <c r="AYA11" s="0"/>
      <c r="AYB11" s="0"/>
      <c r="AYC11" s="0"/>
      <c r="AYD11" s="0"/>
      <c r="AYE11" s="0"/>
      <c r="AYF11" s="0"/>
      <c r="AYG11" s="0"/>
      <c r="AYH11" s="0"/>
      <c r="AYI11" s="0"/>
      <c r="AYJ11" s="0"/>
      <c r="AYK11" s="0"/>
      <c r="AYL11" s="0"/>
      <c r="AYM11" s="0"/>
      <c r="AYN11" s="0"/>
      <c r="AYO11" s="0"/>
      <c r="AYP11" s="0"/>
      <c r="AYQ11" s="0"/>
      <c r="AYR11" s="0"/>
      <c r="AYS11" s="0"/>
      <c r="AYT11" s="0"/>
      <c r="AYU11" s="0"/>
      <c r="AYV11" s="0"/>
      <c r="AYW11" s="0"/>
      <c r="AYX11" s="0"/>
      <c r="AYY11" s="0"/>
      <c r="AYZ11" s="0"/>
      <c r="AZA11" s="0"/>
      <c r="AZB11" s="0"/>
      <c r="AZC11" s="0"/>
      <c r="AZD11" s="0"/>
      <c r="AZE11" s="0"/>
      <c r="AZF11" s="0"/>
      <c r="AZG11" s="0"/>
      <c r="AZH11" s="0"/>
      <c r="AZI11" s="0"/>
      <c r="AZJ11" s="0"/>
      <c r="AZK11" s="0"/>
      <c r="AZL11" s="0"/>
      <c r="AZM11" s="0"/>
      <c r="AZN11" s="0"/>
      <c r="AZO11" s="0"/>
      <c r="AZP11" s="0"/>
      <c r="AZQ11" s="0"/>
      <c r="AZR11" s="0"/>
      <c r="AZS11" s="0"/>
      <c r="AZT11" s="0"/>
      <c r="AZU11" s="0"/>
      <c r="AZV11" s="0"/>
      <c r="AZW11" s="0"/>
      <c r="AZX11" s="0"/>
      <c r="AZY11" s="0"/>
      <c r="AZZ11" s="0"/>
      <c r="BAA11" s="0"/>
      <c r="BAB11" s="0"/>
      <c r="BAC11" s="0"/>
      <c r="BAD11" s="0"/>
      <c r="BAE11" s="0"/>
      <c r="BAF11" s="0"/>
      <c r="BAG11" s="0"/>
      <c r="BAH11" s="0"/>
      <c r="BAI11" s="0"/>
      <c r="BAJ11" s="0"/>
      <c r="BAK11" s="0"/>
      <c r="BAL11" s="0"/>
      <c r="BAM11" s="0"/>
      <c r="BAN11" s="0"/>
      <c r="BAO11" s="0"/>
      <c r="BAP11" s="0"/>
      <c r="BAQ11" s="0"/>
      <c r="BAR11" s="0"/>
      <c r="BAS11" s="0"/>
      <c r="BAT11" s="0"/>
      <c r="BAU11" s="0"/>
      <c r="BAV11" s="0"/>
      <c r="BAW11" s="0"/>
      <c r="BAX11" s="0"/>
      <c r="BAY11" s="0"/>
      <c r="BAZ11" s="0"/>
      <c r="BBA11" s="0"/>
      <c r="BBB11" s="0"/>
      <c r="BBC11" s="0"/>
      <c r="BBD11" s="0"/>
      <c r="BBE11" s="0"/>
      <c r="BBF11" s="0"/>
      <c r="BBG11" s="0"/>
      <c r="BBH11" s="0"/>
      <c r="BBI11" s="0"/>
      <c r="BBJ11" s="0"/>
      <c r="BBK11" s="0"/>
      <c r="BBL11" s="0"/>
      <c r="BBM11" s="0"/>
      <c r="BBN11" s="0"/>
      <c r="BBO11" s="0"/>
      <c r="BBP11" s="0"/>
      <c r="BBQ11" s="0"/>
      <c r="BBR11" s="0"/>
      <c r="BBS11" s="0"/>
      <c r="BBT11" s="0"/>
      <c r="BBU11" s="0"/>
      <c r="BBV11" s="0"/>
      <c r="BBW11" s="0"/>
      <c r="BBX11" s="0"/>
      <c r="BBY11" s="0"/>
      <c r="BBZ11" s="0"/>
      <c r="BCA11" s="0"/>
      <c r="BCB11" s="0"/>
      <c r="BCC11" s="0"/>
      <c r="BCD11" s="0"/>
      <c r="BCE11" s="0"/>
      <c r="BCF11" s="0"/>
      <c r="BCG11" s="0"/>
      <c r="BCH11" s="0"/>
      <c r="BCI11" s="0"/>
      <c r="BCJ11" s="0"/>
      <c r="BCK11" s="0"/>
      <c r="BCL11" s="0"/>
      <c r="BCM11" s="0"/>
      <c r="BCN11" s="0"/>
      <c r="BCO11" s="0"/>
      <c r="BCP11" s="0"/>
      <c r="BCQ11" s="0"/>
      <c r="BCR11" s="0"/>
      <c r="BCS11" s="0"/>
      <c r="BCT11" s="0"/>
      <c r="BCU11" s="0"/>
      <c r="BCV11" s="0"/>
      <c r="BCW11" s="0"/>
      <c r="BCX11" s="0"/>
      <c r="BCY11" s="0"/>
      <c r="BCZ11" s="0"/>
      <c r="BDA11" s="0"/>
      <c r="BDB11" s="0"/>
      <c r="BDC11" s="0"/>
      <c r="BDD11" s="0"/>
      <c r="BDE11" s="0"/>
      <c r="BDF11" s="0"/>
      <c r="BDG11" s="0"/>
      <c r="BDH11" s="0"/>
      <c r="BDI11" s="0"/>
      <c r="BDJ11" s="0"/>
      <c r="BDK11" s="0"/>
      <c r="BDL11" s="0"/>
      <c r="BDM11" s="0"/>
      <c r="BDN11" s="0"/>
      <c r="BDO11" s="0"/>
      <c r="BDP11" s="0"/>
      <c r="BDQ11" s="0"/>
      <c r="BDR11" s="0"/>
      <c r="BDS11" s="0"/>
      <c r="BDT11" s="0"/>
      <c r="BDU11" s="0"/>
      <c r="BDV11" s="0"/>
      <c r="BDW11" s="0"/>
      <c r="BDX11" s="0"/>
      <c r="BDY11" s="0"/>
      <c r="BDZ11" s="0"/>
      <c r="BEA11" s="0"/>
      <c r="BEB11" s="0"/>
      <c r="BEC11" s="0"/>
      <c r="BED11" s="0"/>
      <c r="BEE11" s="0"/>
      <c r="BEF11" s="0"/>
      <c r="BEG11" s="0"/>
      <c r="BEH11" s="0"/>
      <c r="BEI11" s="0"/>
      <c r="BEJ11" s="0"/>
      <c r="BEK11" s="0"/>
      <c r="BEL11" s="0"/>
      <c r="BEM11" s="0"/>
      <c r="BEN11" s="0"/>
      <c r="BEO11" s="0"/>
      <c r="BEP11" s="0"/>
      <c r="BEQ11" s="0"/>
      <c r="BER11" s="0"/>
      <c r="BES11" s="0"/>
      <c r="BET11" s="0"/>
      <c r="BEU11" s="0"/>
      <c r="BEV11" s="0"/>
      <c r="BEW11" s="0"/>
      <c r="BEX11" s="0"/>
      <c r="BEY11" s="0"/>
      <c r="BEZ11" s="0"/>
      <c r="BFA11" s="0"/>
      <c r="BFB11" s="0"/>
      <c r="BFC11" s="0"/>
      <c r="BFD11" s="0"/>
      <c r="BFE11" s="0"/>
      <c r="BFF11" s="0"/>
      <c r="BFG11" s="0"/>
      <c r="BFH11" s="0"/>
      <c r="BFI11" s="0"/>
      <c r="BFJ11" s="0"/>
      <c r="BFK11" s="0"/>
      <c r="BFL11" s="0"/>
      <c r="BFM11" s="0"/>
      <c r="BFN11" s="0"/>
      <c r="BFO11" s="0"/>
      <c r="BFP11" s="0"/>
      <c r="BFQ11" s="0"/>
      <c r="BFR11" s="0"/>
      <c r="BFS11" s="0"/>
      <c r="BFT11" s="0"/>
      <c r="BFU11" s="0"/>
      <c r="BFV11" s="0"/>
      <c r="BFW11" s="0"/>
      <c r="BFX11" s="0"/>
      <c r="BFY11" s="0"/>
      <c r="BFZ11" s="0"/>
      <c r="BGA11" s="0"/>
      <c r="BGB11" s="0"/>
      <c r="BGC11" s="0"/>
      <c r="BGD11" s="0"/>
      <c r="BGE11" s="0"/>
      <c r="BGF11" s="0"/>
      <c r="BGG11" s="0"/>
      <c r="BGH11" s="0"/>
      <c r="BGI11" s="0"/>
      <c r="BGJ11" s="0"/>
      <c r="BGK11" s="0"/>
      <c r="BGL11" s="0"/>
      <c r="BGM11" s="0"/>
      <c r="BGN11" s="0"/>
      <c r="BGO11" s="0"/>
      <c r="BGP11" s="0"/>
      <c r="BGQ11" s="0"/>
      <c r="BGR11" s="0"/>
      <c r="BGS11" s="0"/>
      <c r="BGT11" s="0"/>
      <c r="BGU11" s="0"/>
      <c r="BGV11" s="0"/>
      <c r="BGW11" s="0"/>
      <c r="BGX11" s="0"/>
      <c r="BGY11" s="0"/>
      <c r="BGZ11" s="0"/>
      <c r="BHA11" s="0"/>
      <c r="BHB11" s="0"/>
      <c r="BHC11" s="0"/>
      <c r="BHD11" s="0"/>
      <c r="BHE11" s="0"/>
      <c r="BHF11" s="0"/>
      <c r="BHG11" s="0"/>
      <c r="BHH11" s="0"/>
      <c r="BHI11" s="0"/>
      <c r="BHJ11" s="0"/>
      <c r="BHK11" s="0"/>
      <c r="BHL11" s="0"/>
      <c r="BHM11" s="0"/>
      <c r="BHN11" s="0"/>
      <c r="BHO11" s="0"/>
      <c r="BHP11" s="0"/>
      <c r="BHQ11" s="0"/>
      <c r="BHR11" s="0"/>
      <c r="BHS11" s="0"/>
      <c r="BHT11" s="0"/>
      <c r="BHU11" s="0"/>
      <c r="BHV11" s="0"/>
      <c r="BHW11" s="0"/>
      <c r="BHX11" s="0"/>
      <c r="BHY11" s="0"/>
      <c r="BHZ11" s="0"/>
      <c r="BIA11" s="0"/>
      <c r="BIB11" s="0"/>
      <c r="BIC11" s="0"/>
      <c r="BID11" s="0"/>
      <c r="BIE11" s="0"/>
      <c r="BIF11" s="0"/>
      <c r="BIG11" s="0"/>
      <c r="BIH11" s="0"/>
      <c r="BII11" s="0"/>
      <c r="BIJ11" s="0"/>
      <c r="BIK11" s="0"/>
      <c r="BIL11" s="0"/>
      <c r="BIM11" s="0"/>
      <c r="BIN11" s="0"/>
      <c r="BIO11" s="0"/>
      <c r="BIP11" s="0"/>
      <c r="BIQ11" s="0"/>
      <c r="BIR11" s="0"/>
      <c r="BIS11" s="0"/>
      <c r="BIT11" s="0"/>
      <c r="BIU11" s="0"/>
      <c r="BIV11" s="0"/>
      <c r="BIW11" s="0"/>
      <c r="BIX11" s="0"/>
      <c r="BIY11" s="0"/>
      <c r="BIZ11" s="0"/>
      <c r="BJA11" s="0"/>
      <c r="BJB11" s="0"/>
      <c r="BJC11" s="0"/>
      <c r="BJD11" s="0"/>
      <c r="BJE11" s="0"/>
      <c r="BJF11" s="0"/>
      <c r="BJG11" s="0"/>
      <c r="BJH11" s="0"/>
      <c r="BJI11" s="0"/>
      <c r="BJJ11" s="0"/>
      <c r="BJK11" s="0"/>
      <c r="BJL11" s="0"/>
      <c r="BJM11" s="0"/>
      <c r="BJN11" s="0"/>
      <c r="BJO11" s="0"/>
      <c r="BJP11" s="0"/>
      <c r="BJQ11" s="0"/>
      <c r="BJR11" s="0"/>
      <c r="BJS11" s="0"/>
      <c r="BJT11" s="0"/>
      <c r="BJU11" s="0"/>
      <c r="BJV11" s="0"/>
      <c r="BJW11" s="0"/>
      <c r="BJX11" s="0"/>
      <c r="BJY11" s="0"/>
      <c r="BJZ11" s="0"/>
      <c r="BKA11" s="0"/>
      <c r="BKB11" s="0"/>
      <c r="BKC11" s="0"/>
      <c r="BKD11" s="0"/>
      <c r="BKE11" s="0"/>
      <c r="BKF11" s="0"/>
      <c r="BKG11" s="0"/>
      <c r="BKH11" s="0"/>
      <c r="BKI11" s="0"/>
      <c r="BKJ11" s="0"/>
      <c r="BKK11" s="0"/>
      <c r="BKL11" s="0"/>
      <c r="BKM11" s="0"/>
      <c r="BKN11" s="0"/>
      <c r="BKO11" s="0"/>
      <c r="BKP11" s="0"/>
      <c r="BKQ11" s="0"/>
      <c r="BKR11" s="0"/>
      <c r="BKS11" s="0"/>
      <c r="BKT11" s="0"/>
      <c r="BKU11" s="0"/>
      <c r="BKV11" s="0"/>
      <c r="BKW11" s="0"/>
      <c r="BKX11" s="0"/>
      <c r="BKY11" s="0"/>
      <c r="BKZ11" s="0"/>
      <c r="BLA11" s="0"/>
      <c r="BLB11" s="0"/>
      <c r="BLC11" s="0"/>
      <c r="BLD11" s="0"/>
      <c r="BLE11" s="0"/>
      <c r="BLF11" s="0"/>
      <c r="BLG11" s="0"/>
      <c r="BLH11" s="0"/>
      <c r="BLI11" s="0"/>
      <c r="BLJ11" s="0"/>
      <c r="BLK11" s="0"/>
      <c r="BLL11" s="0"/>
      <c r="BLM11" s="0"/>
      <c r="BLN11" s="0"/>
      <c r="BLO11" s="0"/>
      <c r="BLP11" s="0"/>
      <c r="BLQ11" s="0"/>
      <c r="BLR11" s="0"/>
      <c r="BLS11" s="0"/>
      <c r="BLT11" s="0"/>
      <c r="BLU11" s="0"/>
      <c r="BLV11" s="0"/>
      <c r="BLW11" s="0"/>
      <c r="BLX11" s="0"/>
      <c r="BLY11" s="0"/>
      <c r="BLZ11" s="0"/>
      <c r="BMA11" s="0"/>
      <c r="BMB11" s="0"/>
      <c r="BMC11" s="0"/>
      <c r="BMD11" s="0"/>
      <c r="BME11" s="0"/>
      <c r="BMF11" s="0"/>
      <c r="BMG11" s="0"/>
      <c r="BMH11" s="0"/>
      <c r="BMI11" s="0"/>
      <c r="BMJ11" s="0"/>
      <c r="BMK11" s="0"/>
      <c r="BML11" s="0"/>
      <c r="BMM11" s="0"/>
      <c r="BMN11" s="0"/>
      <c r="BMO11" s="0"/>
      <c r="BMP11" s="0"/>
      <c r="BMQ11" s="0"/>
      <c r="BMR11" s="0"/>
      <c r="BMS11" s="0"/>
      <c r="BMT11" s="0"/>
      <c r="BMU11" s="0"/>
      <c r="BMV11" s="0"/>
      <c r="BMW11" s="0"/>
      <c r="BMX11" s="0"/>
      <c r="BMY11" s="0"/>
      <c r="BMZ11" s="0"/>
      <c r="BNA11" s="0"/>
      <c r="BNB11" s="0"/>
      <c r="BNC11" s="0"/>
      <c r="BND11" s="0"/>
      <c r="BNE11" s="0"/>
      <c r="BNF11" s="0"/>
      <c r="BNG11" s="0"/>
      <c r="BNH11" s="0"/>
      <c r="BNI11" s="0"/>
      <c r="BNJ11" s="0"/>
      <c r="BNK11" s="0"/>
      <c r="BNL11" s="0"/>
      <c r="BNM11" s="0"/>
      <c r="BNN11" s="0"/>
      <c r="BNO11" s="0"/>
      <c r="BNP11" s="0"/>
      <c r="BNQ11" s="0"/>
      <c r="BNR11" s="0"/>
      <c r="BNS11" s="0"/>
      <c r="BNT11" s="0"/>
      <c r="BNU11" s="0"/>
      <c r="BNV11" s="0"/>
      <c r="BNW11" s="0"/>
      <c r="BNX11" s="0"/>
      <c r="BNY11" s="0"/>
      <c r="BNZ11" s="0"/>
      <c r="BOA11" s="0"/>
      <c r="BOB11" s="0"/>
      <c r="BOC11" s="0"/>
      <c r="BOD11" s="0"/>
      <c r="BOE11" s="0"/>
      <c r="BOF11" s="0"/>
      <c r="BOG11" s="0"/>
      <c r="BOH11" s="0"/>
      <c r="BOI11" s="0"/>
      <c r="BOJ11" s="0"/>
      <c r="BOK11" s="0"/>
      <c r="BOL11" s="0"/>
      <c r="BOM11" s="0"/>
      <c r="BON11" s="0"/>
      <c r="BOO11" s="0"/>
      <c r="BOP11" s="0"/>
      <c r="BOQ11" s="0"/>
      <c r="BOR11" s="0"/>
      <c r="BOS11" s="0"/>
      <c r="BOT11" s="0"/>
      <c r="BOU11" s="0"/>
      <c r="BOV11" s="0"/>
      <c r="BOW11" s="0"/>
      <c r="BOX11" s="0"/>
      <c r="BOY11" s="0"/>
      <c r="BOZ11" s="0"/>
      <c r="BPA11" s="0"/>
      <c r="BPB11" s="0"/>
      <c r="BPC11" s="0"/>
      <c r="BPD11" s="0"/>
      <c r="BPE11" s="0"/>
      <c r="BPF11" s="0"/>
      <c r="BPG11" s="0"/>
      <c r="BPH11" s="0"/>
      <c r="BPI11" s="0"/>
      <c r="BPJ11" s="0"/>
      <c r="BPK11" s="0"/>
      <c r="BPL11" s="0"/>
      <c r="BPM11" s="0"/>
      <c r="BPN11" s="0"/>
      <c r="BPO11" s="0"/>
      <c r="BPP11" s="0"/>
      <c r="BPQ11" s="0"/>
      <c r="BPR11" s="0"/>
      <c r="BPS11" s="0"/>
      <c r="BPT11" s="0"/>
      <c r="BPU11" s="0"/>
      <c r="BPV11" s="0"/>
      <c r="BPW11" s="0"/>
      <c r="BPX11" s="0"/>
      <c r="BPY11" s="0"/>
      <c r="BPZ11" s="0"/>
      <c r="BQA11" s="0"/>
      <c r="BQB11" s="0"/>
      <c r="BQC11" s="0"/>
      <c r="BQD11" s="0"/>
      <c r="BQE11" s="0"/>
      <c r="BQF11" s="0"/>
      <c r="BQG11" s="0"/>
      <c r="BQH11" s="0"/>
      <c r="BQI11" s="0"/>
      <c r="BQJ11" s="0"/>
      <c r="BQK11" s="0"/>
      <c r="BQL11" s="0"/>
      <c r="BQM11" s="0"/>
      <c r="BQN11" s="0"/>
      <c r="BQO11" s="0"/>
      <c r="BQP11" s="0"/>
      <c r="BQQ11" s="0"/>
      <c r="BQR11" s="0"/>
      <c r="BQS11" s="0"/>
      <c r="BQT11" s="0"/>
      <c r="BQU11" s="0"/>
      <c r="BQV11" s="0"/>
      <c r="BQW11" s="0"/>
      <c r="BQX11" s="0"/>
      <c r="BQY11" s="0"/>
      <c r="BQZ11" s="0"/>
      <c r="BRA11" s="0"/>
      <c r="BRB11" s="0"/>
      <c r="BRC11" s="0"/>
      <c r="BRD11" s="0"/>
      <c r="BRE11" s="0"/>
      <c r="BRF11" s="0"/>
      <c r="BRG11" s="0"/>
      <c r="BRH11" s="0"/>
      <c r="BRI11" s="0"/>
      <c r="BRJ11" s="0"/>
      <c r="BRK11" s="0"/>
      <c r="BRL11" s="0"/>
      <c r="BRM11" s="0"/>
      <c r="BRN11" s="0"/>
      <c r="BRO11" s="0"/>
      <c r="BRP11" s="0"/>
      <c r="BRQ11" s="0"/>
      <c r="BRR11" s="0"/>
      <c r="BRS11" s="0"/>
      <c r="BRT11" s="0"/>
      <c r="BRU11" s="0"/>
      <c r="BRV11" s="0"/>
      <c r="BRW11" s="0"/>
      <c r="BRX11" s="0"/>
      <c r="BRY11" s="0"/>
      <c r="BRZ11" s="0"/>
      <c r="BSA11" s="0"/>
      <c r="BSB11" s="0"/>
      <c r="BSC11" s="0"/>
      <c r="BSD11" s="0"/>
      <c r="BSE11" s="0"/>
      <c r="BSF11" s="0"/>
      <c r="BSG11" s="0"/>
      <c r="BSH11" s="0"/>
      <c r="BSI11" s="0"/>
      <c r="BSJ11" s="0"/>
      <c r="BSK11" s="0"/>
      <c r="BSL11" s="0"/>
      <c r="BSM11" s="0"/>
      <c r="BSN11" s="0"/>
      <c r="BSO11" s="0"/>
      <c r="BSP11" s="0"/>
      <c r="BSQ11" s="0"/>
      <c r="BSR11" s="0"/>
      <c r="BSS11" s="0"/>
      <c r="BST11" s="0"/>
      <c r="BSU11" s="0"/>
      <c r="BSV11" s="0"/>
      <c r="BSW11" s="0"/>
      <c r="BSX11" s="0"/>
      <c r="BSY11" s="0"/>
      <c r="BSZ11" s="0"/>
      <c r="BTA11" s="0"/>
      <c r="BTB11" s="0"/>
      <c r="BTC11" s="0"/>
      <c r="BTD11" s="0"/>
      <c r="BTE11" s="0"/>
      <c r="BTF11" s="0"/>
      <c r="BTG11" s="0"/>
      <c r="BTH11" s="0"/>
      <c r="BTI11" s="0"/>
      <c r="BTJ11" s="0"/>
      <c r="BTK11" s="0"/>
      <c r="BTL11" s="0"/>
      <c r="BTM11" s="0"/>
      <c r="BTN11" s="0"/>
      <c r="BTO11" s="0"/>
      <c r="BTP11" s="0"/>
      <c r="BTQ11" s="0"/>
      <c r="BTR11" s="0"/>
      <c r="BTS11" s="0"/>
      <c r="BTT11" s="0"/>
      <c r="BTU11" s="0"/>
      <c r="BTV11" s="0"/>
      <c r="BTW11" s="0"/>
      <c r="BTX11" s="0"/>
      <c r="BTY11" s="0"/>
      <c r="BTZ11" s="0"/>
      <c r="BUA11" s="0"/>
      <c r="BUB11" s="0"/>
      <c r="BUC11" s="0"/>
      <c r="BUD11" s="0"/>
      <c r="BUE11" s="0"/>
      <c r="BUF11" s="0"/>
      <c r="BUG11" s="0"/>
      <c r="BUH11" s="0"/>
      <c r="BUI11" s="0"/>
      <c r="BUJ11" s="0"/>
      <c r="BUK11" s="0"/>
      <c r="BUL11" s="0"/>
      <c r="BUM11" s="0"/>
      <c r="BUN11" s="0"/>
      <c r="BUO11" s="0"/>
      <c r="BUP11" s="0"/>
      <c r="BUQ11" s="0"/>
      <c r="BUR11" s="0"/>
      <c r="BUS11" s="0"/>
      <c r="BUT11" s="0"/>
      <c r="BUU11" s="0"/>
      <c r="BUV11" s="0"/>
      <c r="BUW11" s="0"/>
      <c r="BUX11" s="0"/>
      <c r="BUY11" s="0"/>
      <c r="BUZ11" s="0"/>
      <c r="BVA11" s="0"/>
      <c r="BVB11" s="0"/>
      <c r="BVC11" s="0"/>
      <c r="BVD11" s="0"/>
      <c r="BVE11" s="0"/>
      <c r="BVF11" s="0"/>
      <c r="BVG11" s="0"/>
      <c r="BVH11" s="0"/>
      <c r="BVI11" s="0"/>
      <c r="BVJ11" s="0"/>
      <c r="BVK11" s="0"/>
      <c r="BVL11" s="0"/>
      <c r="BVM11" s="0"/>
      <c r="BVN11" s="0"/>
      <c r="BVO11" s="0"/>
      <c r="BVP11" s="0"/>
      <c r="BVQ11" s="0"/>
      <c r="BVR11" s="0"/>
      <c r="BVS11" s="0"/>
      <c r="BVT11" s="0"/>
      <c r="BVU11" s="0"/>
      <c r="BVV11" s="0"/>
      <c r="BVW11" s="0"/>
      <c r="BVX11" s="0"/>
      <c r="BVY11" s="0"/>
      <c r="BVZ11" s="0"/>
      <c r="BWA11" s="0"/>
      <c r="BWB11" s="0"/>
      <c r="BWC11" s="0"/>
      <c r="BWD11" s="0"/>
      <c r="BWE11" s="0"/>
      <c r="BWF11" s="0"/>
      <c r="BWG11" s="0"/>
      <c r="BWH11" s="0"/>
      <c r="BWI11" s="0"/>
      <c r="BWJ11" s="0"/>
      <c r="BWK11" s="0"/>
      <c r="BWL11" s="0"/>
      <c r="BWM11" s="0"/>
      <c r="BWN11" s="0"/>
      <c r="BWO11" s="0"/>
      <c r="BWP11" s="0"/>
      <c r="BWQ11" s="0"/>
      <c r="BWR11" s="0"/>
      <c r="BWS11" s="0"/>
      <c r="BWT11" s="0"/>
      <c r="BWU11" s="0"/>
      <c r="BWV11" s="0"/>
      <c r="BWW11" s="0"/>
      <c r="BWX11" s="0"/>
      <c r="BWY11" s="0"/>
      <c r="BWZ11" s="0"/>
      <c r="BXA11" s="0"/>
      <c r="BXB11" s="0"/>
      <c r="BXC11" s="0"/>
      <c r="BXD11" s="0"/>
      <c r="BXE11" s="0"/>
      <c r="BXF11" s="0"/>
      <c r="BXG11" s="0"/>
      <c r="BXH11" s="0"/>
      <c r="BXI11" s="0"/>
      <c r="BXJ11" s="0"/>
      <c r="BXK11" s="0"/>
      <c r="BXL11" s="0"/>
      <c r="BXM11" s="0"/>
      <c r="BXN11" s="0"/>
      <c r="BXO11" s="0"/>
      <c r="BXP11" s="0"/>
      <c r="BXQ11" s="0"/>
      <c r="BXR11" s="0"/>
      <c r="BXS11" s="0"/>
      <c r="BXT11" s="0"/>
      <c r="BXU11" s="0"/>
      <c r="BXV11" s="0"/>
      <c r="BXW11" s="0"/>
      <c r="BXX11" s="0"/>
      <c r="BXY11" s="0"/>
      <c r="BXZ11" s="0"/>
      <c r="BYA11" s="0"/>
      <c r="BYB11" s="0"/>
      <c r="BYC11" s="0"/>
      <c r="BYD11" s="0"/>
      <c r="BYE11" s="0"/>
      <c r="BYF11" s="0"/>
      <c r="BYG11" s="0"/>
      <c r="BYH11" s="0"/>
      <c r="BYI11" s="0"/>
      <c r="BYJ11" s="0"/>
      <c r="BYK11" s="0"/>
      <c r="BYL11" s="0"/>
      <c r="BYM11" s="0"/>
      <c r="BYN11" s="0"/>
      <c r="BYO11" s="0"/>
      <c r="BYP11" s="0"/>
      <c r="BYQ11" s="0"/>
      <c r="BYR11" s="0"/>
      <c r="BYS11" s="0"/>
      <c r="BYT11" s="0"/>
      <c r="BYU11" s="0"/>
      <c r="BYV11" s="0"/>
      <c r="BYW11" s="0"/>
      <c r="BYX11" s="0"/>
      <c r="BYY11" s="0"/>
      <c r="BYZ11" s="0"/>
      <c r="BZA11" s="0"/>
      <c r="BZB11" s="0"/>
      <c r="BZC11" s="0"/>
      <c r="BZD11" s="0"/>
      <c r="BZE11" s="0"/>
      <c r="BZF11" s="0"/>
      <c r="BZG11" s="0"/>
      <c r="BZH11" s="0"/>
      <c r="BZI11" s="0"/>
      <c r="BZJ11" s="0"/>
      <c r="BZK11" s="0"/>
      <c r="BZL11" s="0"/>
      <c r="BZM11" s="0"/>
      <c r="BZN11" s="0"/>
      <c r="BZO11" s="0"/>
      <c r="BZP11" s="0"/>
      <c r="BZQ11" s="0"/>
      <c r="BZR11" s="0"/>
      <c r="BZS11" s="0"/>
      <c r="BZT11" s="0"/>
      <c r="BZU11" s="0"/>
      <c r="BZV11" s="0"/>
      <c r="BZW11" s="0"/>
      <c r="BZX11" s="0"/>
      <c r="BZY11" s="0"/>
      <c r="BZZ11" s="0"/>
      <c r="CAA11" s="0"/>
      <c r="CAB11" s="0"/>
      <c r="CAC11" s="0"/>
      <c r="CAD11" s="0"/>
      <c r="CAE11" s="0"/>
      <c r="CAF11" s="0"/>
      <c r="CAG11" s="0"/>
      <c r="CAH11" s="0"/>
      <c r="CAI11" s="0"/>
      <c r="CAJ11" s="0"/>
      <c r="CAK11" s="0"/>
      <c r="CAL11" s="0"/>
      <c r="CAM11" s="0"/>
      <c r="CAN11" s="0"/>
      <c r="CAO11" s="0"/>
      <c r="CAP11" s="0"/>
      <c r="CAQ11" s="0"/>
      <c r="CAR11" s="0"/>
      <c r="CAS11" s="0"/>
      <c r="CAT11" s="0"/>
      <c r="CAU11" s="0"/>
      <c r="CAV11" s="0"/>
      <c r="CAW11" s="0"/>
      <c r="CAX11" s="0"/>
      <c r="CAY11" s="0"/>
      <c r="CAZ11" s="0"/>
      <c r="CBA11" s="0"/>
      <c r="CBB11" s="0"/>
      <c r="CBC11" s="0"/>
      <c r="CBD11" s="0"/>
      <c r="CBE11" s="0"/>
      <c r="CBF11" s="0"/>
      <c r="CBG11" s="0"/>
      <c r="CBH11" s="0"/>
      <c r="CBI11" s="0"/>
      <c r="CBJ11" s="0"/>
      <c r="CBK11" s="0"/>
      <c r="CBL11" s="0"/>
      <c r="CBM11" s="0"/>
      <c r="CBN11" s="0"/>
      <c r="CBO11" s="0"/>
      <c r="CBP11" s="0"/>
      <c r="CBQ11" s="0"/>
      <c r="CBR11" s="0"/>
      <c r="CBS11" s="0"/>
      <c r="CBT11" s="0"/>
      <c r="CBU11" s="0"/>
      <c r="CBV11" s="0"/>
      <c r="CBW11" s="0"/>
      <c r="CBX11" s="0"/>
      <c r="CBY11" s="0"/>
      <c r="CBZ11" s="0"/>
      <c r="CCA11" s="0"/>
      <c r="CCB11" s="0"/>
      <c r="CCC11" s="0"/>
      <c r="CCD11" s="0"/>
      <c r="CCE11" s="0"/>
      <c r="CCF11" s="0"/>
      <c r="CCG11" s="0"/>
      <c r="CCH11" s="0"/>
      <c r="CCI11" s="0"/>
      <c r="CCJ11" s="0"/>
      <c r="CCK11" s="0"/>
      <c r="CCL11" s="0"/>
      <c r="CCM11" s="0"/>
      <c r="CCN11" s="0"/>
      <c r="CCO11" s="0"/>
      <c r="CCP11" s="0"/>
      <c r="CCQ11" s="0"/>
      <c r="CCR11" s="0"/>
      <c r="CCS11" s="0"/>
      <c r="CCT11" s="0"/>
      <c r="CCU11" s="0"/>
      <c r="CCV11" s="0"/>
      <c r="CCW11" s="0"/>
      <c r="CCX11" s="0"/>
      <c r="CCY11" s="0"/>
      <c r="CCZ11" s="0"/>
      <c r="CDA11" s="0"/>
      <c r="CDB11" s="0"/>
      <c r="CDC11" s="0"/>
      <c r="CDD11" s="0"/>
      <c r="CDE11" s="0"/>
      <c r="CDF11" s="0"/>
      <c r="CDG11" s="0"/>
      <c r="CDH11" s="0"/>
      <c r="CDI11" s="0"/>
      <c r="CDJ11" s="0"/>
      <c r="CDK11" s="0"/>
      <c r="CDL11" s="0"/>
      <c r="CDM11" s="0"/>
      <c r="CDN11" s="0"/>
      <c r="CDO11" s="0"/>
      <c r="CDP11" s="0"/>
      <c r="CDQ11" s="0"/>
      <c r="CDR11" s="0"/>
      <c r="CDS11" s="0"/>
      <c r="CDT11" s="0"/>
      <c r="CDU11" s="0"/>
      <c r="CDV11" s="0"/>
      <c r="CDW11" s="0"/>
      <c r="CDX11" s="0"/>
      <c r="CDY11" s="0"/>
      <c r="CDZ11" s="0"/>
      <c r="CEA11" s="0"/>
      <c r="CEB11" s="0"/>
      <c r="CEC11" s="0"/>
      <c r="CED11" s="0"/>
      <c r="CEE11" s="0"/>
      <c r="CEF11" s="0"/>
      <c r="CEG11" s="0"/>
      <c r="CEH11" s="0"/>
      <c r="CEI11" s="0"/>
      <c r="CEJ11" s="0"/>
      <c r="CEK11" s="0"/>
      <c r="CEL11" s="0"/>
      <c r="CEM11" s="0"/>
      <c r="CEN11" s="0"/>
      <c r="CEO11" s="0"/>
      <c r="CEP11" s="0"/>
      <c r="CEQ11" s="0"/>
      <c r="CER11" s="0"/>
      <c r="CES11" s="0"/>
      <c r="CET11" s="0"/>
      <c r="CEU11" s="0"/>
      <c r="CEV11" s="0"/>
      <c r="CEW11" s="0"/>
      <c r="CEX11" s="0"/>
      <c r="CEY11" s="0"/>
      <c r="CEZ11" s="0"/>
      <c r="CFA11" s="0"/>
      <c r="CFB11" s="0"/>
      <c r="CFC11" s="0"/>
      <c r="CFD11" s="0"/>
      <c r="CFE11" s="0"/>
      <c r="CFF11" s="0"/>
      <c r="CFG11" s="0"/>
      <c r="CFH11" s="0"/>
      <c r="CFI11" s="0"/>
      <c r="CFJ11" s="0"/>
      <c r="CFK11" s="0"/>
      <c r="CFL11" s="0"/>
      <c r="CFM11" s="0"/>
      <c r="CFN11" s="0"/>
      <c r="CFO11" s="0"/>
      <c r="CFP11" s="0"/>
      <c r="CFQ11" s="0"/>
      <c r="CFR11" s="0"/>
      <c r="CFS11" s="0"/>
      <c r="CFT11" s="0"/>
      <c r="CFU11" s="0"/>
      <c r="CFV11" s="0"/>
      <c r="CFW11" s="0"/>
      <c r="CFX11" s="0"/>
      <c r="CFY11" s="0"/>
      <c r="CFZ11" s="0"/>
      <c r="CGA11" s="0"/>
      <c r="CGB11" s="0"/>
      <c r="CGC11" s="0"/>
      <c r="CGD11" s="0"/>
      <c r="CGE11" s="0"/>
      <c r="CGF11" s="0"/>
      <c r="CGG11" s="0"/>
      <c r="CGH11" s="0"/>
      <c r="CGI11" s="0"/>
      <c r="CGJ11" s="0"/>
      <c r="CGK11" s="0"/>
      <c r="CGL11" s="0"/>
      <c r="CGM11" s="0"/>
      <c r="CGN11" s="0"/>
      <c r="CGO11" s="0"/>
      <c r="CGP11" s="0"/>
      <c r="CGQ11" s="0"/>
      <c r="CGR11" s="0"/>
      <c r="CGS11" s="0"/>
      <c r="CGT11" s="0"/>
      <c r="CGU11" s="0"/>
      <c r="CGV11" s="0"/>
      <c r="CGW11" s="0"/>
      <c r="CGX11" s="0"/>
      <c r="CGY11" s="0"/>
      <c r="CGZ11" s="0"/>
      <c r="CHA11" s="0"/>
      <c r="CHB11" s="0"/>
      <c r="CHC11" s="0"/>
      <c r="CHD11" s="0"/>
      <c r="CHE11" s="0"/>
      <c r="CHF11" s="0"/>
      <c r="CHG11" s="0"/>
      <c r="CHH11" s="0"/>
      <c r="CHI11" s="0"/>
      <c r="CHJ11" s="0"/>
      <c r="CHK11" s="0"/>
      <c r="CHL11" s="0"/>
      <c r="CHM11" s="0"/>
      <c r="CHN11" s="0"/>
      <c r="CHO11" s="0"/>
      <c r="CHP11" s="0"/>
      <c r="CHQ11" s="0"/>
      <c r="CHR11" s="0"/>
      <c r="CHS11" s="0"/>
      <c r="CHT11" s="0"/>
      <c r="CHU11" s="0"/>
      <c r="CHV11" s="0"/>
      <c r="CHW11" s="0"/>
      <c r="CHX11" s="0"/>
      <c r="CHY11" s="0"/>
      <c r="CHZ11" s="0"/>
      <c r="CIA11" s="0"/>
      <c r="CIB11" s="0"/>
      <c r="CIC11" s="0"/>
      <c r="CID11" s="0"/>
      <c r="CIE11" s="0"/>
      <c r="CIF11" s="0"/>
      <c r="CIG11" s="0"/>
      <c r="CIH11" s="0"/>
      <c r="CII11" s="0"/>
      <c r="CIJ11" s="0"/>
      <c r="CIK11" s="0"/>
      <c r="CIL11" s="0"/>
      <c r="CIM11" s="0"/>
      <c r="CIN11" s="0"/>
      <c r="CIO11" s="0"/>
      <c r="CIP11" s="0"/>
      <c r="CIQ11" s="0"/>
      <c r="CIR11" s="0"/>
      <c r="CIS11" s="0"/>
      <c r="CIT11" s="0"/>
      <c r="CIU11" s="0"/>
      <c r="CIV11" s="0"/>
      <c r="CIW11" s="0"/>
      <c r="CIX11" s="0"/>
      <c r="CIY11" s="0"/>
      <c r="CIZ11" s="0"/>
      <c r="CJA11" s="0"/>
      <c r="CJB11" s="0"/>
      <c r="CJC11" s="0"/>
      <c r="CJD11" s="0"/>
      <c r="CJE11" s="0"/>
      <c r="CJF11" s="0"/>
      <c r="CJG11" s="0"/>
      <c r="CJH11" s="0"/>
      <c r="CJI11" s="0"/>
      <c r="CJJ11" s="0"/>
      <c r="CJK11" s="0"/>
      <c r="CJL11" s="0"/>
      <c r="CJM11" s="0"/>
      <c r="CJN11" s="0"/>
      <c r="CJO11" s="0"/>
      <c r="CJP11" s="0"/>
      <c r="CJQ11" s="0"/>
      <c r="CJR11" s="0"/>
      <c r="CJS11" s="0"/>
      <c r="CJT11" s="0"/>
      <c r="CJU11" s="0"/>
      <c r="CJV11" s="0"/>
      <c r="CJW11" s="0"/>
      <c r="CJX11" s="0"/>
      <c r="CJY11" s="0"/>
      <c r="CJZ11" s="0"/>
      <c r="CKA11" s="0"/>
      <c r="CKB11" s="0"/>
      <c r="CKC11" s="0"/>
      <c r="CKD11" s="0"/>
      <c r="CKE11" s="0"/>
      <c r="CKF11" s="0"/>
      <c r="CKG11" s="0"/>
      <c r="CKH11" s="0"/>
      <c r="CKI11" s="0"/>
      <c r="CKJ11" s="0"/>
      <c r="CKK11" s="0"/>
      <c r="CKL11" s="0"/>
      <c r="CKM11" s="0"/>
      <c r="CKN11" s="0"/>
      <c r="CKO11" s="0"/>
      <c r="CKP11" s="0"/>
      <c r="CKQ11" s="0"/>
      <c r="CKR11" s="0"/>
      <c r="CKS11" s="0"/>
      <c r="CKT11" s="0"/>
      <c r="CKU11" s="0"/>
      <c r="CKV11" s="0"/>
      <c r="CKW11" s="0"/>
      <c r="CKX11" s="0"/>
      <c r="CKY11" s="0"/>
      <c r="CKZ11" s="0"/>
      <c r="CLA11" s="0"/>
      <c r="CLB11" s="0"/>
      <c r="CLC11" s="0"/>
      <c r="CLD11" s="0"/>
      <c r="CLE11" s="0"/>
      <c r="CLF11" s="0"/>
      <c r="CLG11" s="0"/>
      <c r="CLH11" s="0"/>
      <c r="CLI11" s="0"/>
      <c r="CLJ11" s="0"/>
      <c r="CLK11" s="0"/>
      <c r="CLL11" s="0"/>
      <c r="CLM11" s="0"/>
      <c r="CLN11" s="0"/>
      <c r="CLO11" s="0"/>
      <c r="CLP11" s="0"/>
      <c r="CLQ11" s="0"/>
      <c r="CLR11" s="0"/>
      <c r="CLS11" s="0"/>
      <c r="CLT11" s="0"/>
      <c r="CLU11" s="0"/>
      <c r="CLV11" s="0"/>
      <c r="CLW11" s="0"/>
      <c r="CLX11" s="0"/>
      <c r="CLY11" s="0"/>
      <c r="CLZ11" s="0"/>
      <c r="CMA11" s="0"/>
      <c r="CMB11" s="0"/>
      <c r="CMC11" s="0"/>
      <c r="CMD11" s="0"/>
      <c r="CME11" s="0"/>
      <c r="CMF11" s="0"/>
      <c r="CMG11" s="0"/>
      <c r="CMH11" s="0"/>
      <c r="CMI11" s="0"/>
      <c r="CMJ11" s="0"/>
      <c r="CMK11" s="0"/>
      <c r="CML11" s="0"/>
      <c r="CMM11" s="0"/>
      <c r="CMN11" s="0"/>
      <c r="CMO11" s="0"/>
      <c r="CMP11" s="0"/>
      <c r="CMQ11" s="0"/>
      <c r="CMR11" s="0"/>
      <c r="CMS11" s="0"/>
      <c r="CMT11" s="0"/>
      <c r="CMU11" s="0"/>
      <c r="CMV11" s="0"/>
      <c r="CMW11" s="0"/>
      <c r="CMX11" s="0"/>
      <c r="CMY11" s="0"/>
      <c r="CMZ11" s="0"/>
      <c r="CNA11" s="0"/>
      <c r="CNB11" s="0"/>
      <c r="CNC11" s="0"/>
      <c r="CND11" s="0"/>
      <c r="CNE11" s="0"/>
      <c r="CNF11" s="0"/>
      <c r="CNG11" s="0"/>
      <c r="CNH11" s="0"/>
      <c r="CNI11" s="0"/>
      <c r="CNJ11" s="0"/>
      <c r="CNK11" s="0"/>
      <c r="CNL11" s="0"/>
      <c r="CNM11" s="0"/>
      <c r="CNN11" s="0"/>
      <c r="CNO11" s="0"/>
      <c r="CNP11" s="0"/>
      <c r="CNQ11" s="0"/>
      <c r="CNR11" s="0"/>
      <c r="CNS11" s="0"/>
      <c r="CNT11" s="0"/>
      <c r="CNU11" s="0"/>
      <c r="CNV11" s="0"/>
      <c r="CNW11" s="0"/>
      <c r="CNX11" s="0"/>
      <c r="CNY11" s="0"/>
      <c r="CNZ11" s="0"/>
      <c r="COA11" s="0"/>
      <c r="COB11" s="0"/>
      <c r="COC11" s="0"/>
      <c r="COD11" s="0"/>
      <c r="COE11" s="0"/>
      <c r="COF11" s="0"/>
      <c r="COG11" s="0"/>
      <c r="COH11" s="0"/>
      <c r="COI11" s="0"/>
      <c r="COJ11" s="0"/>
      <c r="COK11" s="0"/>
      <c r="COL11" s="0"/>
      <c r="COM11" s="0"/>
      <c r="CON11" s="0"/>
      <c r="COO11" s="0"/>
      <c r="COP11" s="0"/>
      <c r="COQ11" s="0"/>
      <c r="COR11" s="0"/>
      <c r="COS11" s="0"/>
      <c r="COT11" s="0"/>
      <c r="COU11" s="0"/>
      <c r="COV11" s="0"/>
      <c r="COW11" s="0"/>
      <c r="COX11" s="0"/>
      <c r="COY11" s="0"/>
      <c r="COZ11" s="0"/>
      <c r="CPA11" s="0"/>
      <c r="CPB11" s="0"/>
      <c r="CPC11" s="0"/>
      <c r="CPD11" s="0"/>
      <c r="CPE11" s="0"/>
      <c r="CPF11" s="0"/>
      <c r="CPG11" s="0"/>
      <c r="CPH11" s="0"/>
      <c r="CPI11" s="0"/>
      <c r="CPJ11" s="0"/>
      <c r="CPK11" s="0"/>
      <c r="CPL11" s="0"/>
      <c r="CPM11" s="0"/>
      <c r="CPN11" s="0"/>
      <c r="CPO11" s="0"/>
      <c r="CPP11" s="0"/>
      <c r="CPQ11" s="0"/>
      <c r="CPR11" s="0"/>
      <c r="CPS11" s="0"/>
      <c r="CPT11" s="0"/>
      <c r="CPU11" s="0"/>
      <c r="CPV11" s="0"/>
      <c r="CPW11" s="0"/>
      <c r="CPX11" s="0"/>
      <c r="CPY11" s="0"/>
      <c r="CPZ11" s="0"/>
      <c r="CQA11" s="0"/>
      <c r="CQB11" s="0"/>
      <c r="CQC11" s="0"/>
      <c r="CQD11" s="0"/>
      <c r="CQE11" s="0"/>
      <c r="CQF11" s="0"/>
      <c r="CQG11" s="0"/>
      <c r="CQH11" s="0"/>
      <c r="CQI11" s="0"/>
      <c r="CQJ11" s="0"/>
      <c r="CQK11" s="0"/>
      <c r="CQL11" s="0"/>
      <c r="CQM11" s="0"/>
      <c r="CQN11" s="0"/>
      <c r="CQO11" s="0"/>
      <c r="CQP11" s="0"/>
      <c r="CQQ11" s="0"/>
      <c r="CQR11" s="0"/>
      <c r="CQS11" s="0"/>
      <c r="CQT11" s="0"/>
      <c r="CQU11" s="0"/>
      <c r="CQV11" s="0"/>
      <c r="CQW11" s="0"/>
      <c r="CQX11" s="0"/>
      <c r="CQY11" s="0"/>
      <c r="CQZ11" s="0"/>
      <c r="CRA11" s="0"/>
      <c r="CRB11" s="0"/>
      <c r="CRC11" s="0"/>
      <c r="CRD11" s="0"/>
      <c r="CRE11" s="0"/>
      <c r="CRF11" s="0"/>
      <c r="CRG11" s="0"/>
      <c r="CRH11" s="0"/>
      <c r="CRI11" s="0"/>
      <c r="CRJ11" s="0"/>
      <c r="CRK11" s="0"/>
      <c r="CRL11" s="0"/>
      <c r="CRM11" s="0"/>
      <c r="CRN11" s="0"/>
      <c r="CRO11" s="0"/>
      <c r="CRP11" s="0"/>
      <c r="CRQ11" s="0"/>
      <c r="CRR11" s="0"/>
      <c r="CRS11" s="0"/>
      <c r="CRT11" s="0"/>
      <c r="CRU11" s="0"/>
      <c r="CRV11" s="0"/>
      <c r="CRW11" s="0"/>
      <c r="CRX11" s="0"/>
      <c r="CRY11" s="0"/>
      <c r="CRZ11" s="0"/>
      <c r="CSA11" s="0"/>
      <c r="CSB11" s="0"/>
      <c r="CSC11" s="0"/>
      <c r="CSD11" s="0"/>
      <c r="CSE11" s="0"/>
      <c r="CSF11" s="0"/>
      <c r="CSG11" s="0"/>
      <c r="CSH11" s="0"/>
      <c r="CSI11" s="0"/>
      <c r="CSJ11" s="0"/>
      <c r="CSK11" s="0"/>
      <c r="CSL11" s="0"/>
      <c r="CSM11" s="0"/>
      <c r="CSN11" s="0"/>
      <c r="CSO11" s="0"/>
      <c r="CSP11" s="0"/>
      <c r="CSQ11" s="0"/>
      <c r="CSR11" s="0"/>
      <c r="CSS11" s="0"/>
      <c r="CST11" s="0"/>
      <c r="CSU11" s="0"/>
      <c r="CSV11" s="0"/>
      <c r="CSW11" s="0"/>
      <c r="CSX11" s="0"/>
      <c r="CSY11" s="0"/>
      <c r="CSZ11" s="0"/>
      <c r="CTA11" s="0"/>
      <c r="CTB11" s="0"/>
      <c r="CTC11" s="0"/>
      <c r="CTD11" s="0"/>
      <c r="CTE11" s="0"/>
      <c r="CTF11" s="0"/>
      <c r="CTG11" s="0"/>
      <c r="CTH11" s="0"/>
      <c r="CTI11" s="0"/>
      <c r="CTJ11" s="0"/>
      <c r="CTK11" s="0"/>
      <c r="CTL11" s="0"/>
      <c r="CTM11" s="0"/>
      <c r="CTN11" s="0"/>
      <c r="CTO11" s="0"/>
      <c r="CTP11" s="0"/>
      <c r="CTQ11" s="0"/>
      <c r="CTR11" s="0"/>
      <c r="CTS11" s="0"/>
      <c r="CTT11" s="0"/>
      <c r="CTU11" s="0"/>
      <c r="CTV11" s="0"/>
      <c r="CTW11" s="0"/>
      <c r="CTX11" s="0"/>
      <c r="CTY11" s="0"/>
      <c r="CTZ11" s="0"/>
      <c r="CUA11" s="0"/>
      <c r="CUB11" s="0"/>
      <c r="CUC11" s="0"/>
      <c r="CUD11" s="0"/>
      <c r="CUE11" s="0"/>
      <c r="CUF11" s="0"/>
      <c r="CUG11" s="0"/>
      <c r="CUH11" s="0"/>
      <c r="CUI11" s="0"/>
      <c r="CUJ11" s="0"/>
      <c r="CUK11" s="0"/>
      <c r="CUL11" s="0"/>
      <c r="CUM11" s="0"/>
      <c r="CUN11" s="0"/>
      <c r="CUO11" s="0"/>
      <c r="CUP11" s="0"/>
      <c r="CUQ11" s="0"/>
      <c r="CUR11" s="0"/>
      <c r="CUS11" s="0"/>
      <c r="CUT11" s="0"/>
      <c r="CUU11" s="0"/>
      <c r="CUV11" s="0"/>
      <c r="CUW11" s="0"/>
      <c r="CUX11" s="0"/>
      <c r="CUY11" s="0"/>
      <c r="CUZ11" s="0"/>
      <c r="CVA11" s="0"/>
      <c r="CVB11" s="0"/>
      <c r="CVC11" s="0"/>
      <c r="CVD11" s="0"/>
      <c r="CVE11" s="0"/>
      <c r="CVF11" s="0"/>
      <c r="CVG11" s="0"/>
      <c r="CVH11" s="0"/>
      <c r="CVI11" s="0"/>
      <c r="CVJ11" s="0"/>
      <c r="CVK11" s="0"/>
      <c r="CVL11" s="0"/>
      <c r="CVM11" s="0"/>
      <c r="CVN11" s="0"/>
      <c r="CVO11" s="0"/>
      <c r="CVP11" s="0"/>
      <c r="CVQ11" s="0"/>
      <c r="CVR11" s="0"/>
      <c r="CVS11" s="0"/>
      <c r="CVT11" s="0"/>
      <c r="CVU11" s="0"/>
      <c r="CVV11" s="0"/>
      <c r="CVW11" s="0"/>
      <c r="CVX11" s="0"/>
      <c r="CVY11" s="0"/>
      <c r="CVZ11" s="0"/>
      <c r="CWA11" s="0"/>
      <c r="CWB11" s="0"/>
      <c r="CWC11" s="0"/>
      <c r="CWD11" s="0"/>
      <c r="CWE11" s="0"/>
      <c r="CWF11" s="0"/>
      <c r="CWG11" s="0"/>
      <c r="CWH11" s="0"/>
      <c r="CWI11" s="0"/>
      <c r="CWJ11" s="0"/>
      <c r="CWK11" s="0"/>
      <c r="CWL11" s="0"/>
      <c r="CWM11" s="0"/>
      <c r="CWN11" s="0"/>
      <c r="CWO11" s="0"/>
      <c r="CWP11" s="0"/>
      <c r="CWQ11" s="0"/>
      <c r="CWR11" s="0"/>
      <c r="CWS11" s="0"/>
      <c r="CWT11" s="0"/>
      <c r="CWU11" s="0"/>
      <c r="CWV11" s="0"/>
      <c r="CWW11" s="0"/>
      <c r="CWX11" s="0"/>
      <c r="CWY11" s="0"/>
      <c r="CWZ11" s="0"/>
      <c r="CXA11" s="0"/>
      <c r="CXB11" s="0"/>
      <c r="CXC11" s="0"/>
      <c r="CXD11" s="0"/>
      <c r="CXE11" s="0"/>
      <c r="CXF11" s="0"/>
      <c r="CXG11" s="0"/>
      <c r="CXH11" s="0"/>
      <c r="CXI11" s="0"/>
      <c r="CXJ11" s="0"/>
      <c r="CXK11" s="0"/>
      <c r="CXL11" s="0"/>
      <c r="CXM11" s="0"/>
      <c r="CXN11" s="0"/>
      <c r="CXO11" s="0"/>
      <c r="CXP11" s="0"/>
      <c r="CXQ11" s="0"/>
      <c r="CXR11" s="0"/>
      <c r="CXS11" s="0"/>
      <c r="CXT11" s="0"/>
      <c r="CXU11" s="0"/>
      <c r="CXV11" s="0"/>
      <c r="CXW11" s="0"/>
      <c r="CXX11" s="0"/>
      <c r="CXY11" s="0"/>
      <c r="CXZ11" s="0"/>
      <c r="CYA11" s="0"/>
      <c r="CYB11" s="0"/>
      <c r="CYC11" s="0"/>
      <c r="CYD11" s="0"/>
      <c r="CYE11" s="0"/>
      <c r="CYF11" s="0"/>
      <c r="CYG11" s="0"/>
      <c r="CYH11" s="0"/>
      <c r="CYI11" s="0"/>
      <c r="CYJ11" s="0"/>
      <c r="CYK11" s="0"/>
      <c r="CYL11" s="0"/>
      <c r="CYM11" s="0"/>
      <c r="CYN11" s="0"/>
      <c r="CYO11" s="0"/>
      <c r="CYP11" s="0"/>
      <c r="CYQ11" s="0"/>
      <c r="CYR11" s="0"/>
      <c r="CYS11" s="0"/>
      <c r="CYT11" s="0"/>
      <c r="CYU11" s="0"/>
      <c r="CYV11" s="0"/>
      <c r="CYW11" s="0"/>
      <c r="CYX11" s="0"/>
      <c r="CYY11" s="0"/>
      <c r="CYZ11" s="0"/>
      <c r="CZA11" s="0"/>
      <c r="CZB11" s="0"/>
      <c r="CZC11" s="0"/>
      <c r="CZD11" s="0"/>
      <c r="CZE11" s="0"/>
      <c r="CZF11" s="0"/>
      <c r="CZG11" s="0"/>
      <c r="CZH11" s="0"/>
      <c r="CZI11" s="0"/>
      <c r="CZJ11" s="0"/>
      <c r="CZK11" s="0"/>
      <c r="CZL11" s="0"/>
      <c r="CZM11" s="0"/>
      <c r="CZN11" s="0"/>
      <c r="CZO11" s="0"/>
      <c r="CZP11" s="0"/>
      <c r="CZQ11" s="0"/>
      <c r="CZR11" s="0"/>
      <c r="CZS11" s="0"/>
      <c r="CZT11" s="0"/>
      <c r="CZU11" s="0"/>
      <c r="CZV11" s="0"/>
      <c r="CZW11" s="0"/>
      <c r="CZX11" s="0"/>
      <c r="CZY11" s="0"/>
      <c r="CZZ11" s="0"/>
      <c r="DAA11" s="0"/>
      <c r="DAB11" s="0"/>
      <c r="DAC11" s="0"/>
      <c r="DAD11" s="0"/>
      <c r="DAE11" s="0"/>
      <c r="DAF11" s="0"/>
      <c r="DAG11" s="0"/>
      <c r="DAH11" s="0"/>
      <c r="DAI11" s="0"/>
      <c r="DAJ11" s="0"/>
      <c r="DAK11" s="0"/>
      <c r="DAL11" s="0"/>
      <c r="DAM11" s="0"/>
      <c r="DAN11" s="0"/>
      <c r="DAO11" s="0"/>
      <c r="DAP11" s="0"/>
      <c r="DAQ11" s="0"/>
      <c r="DAR11" s="0"/>
      <c r="DAS11" s="0"/>
      <c r="DAT11" s="0"/>
      <c r="DAU11" s="0"/>
      <c r="DAV11" s="0"/>
      <c r="DAW11" s="0"/>
      <c r="DAX11" s="0"/>
      <c r="DAY11" s="0"/>
      <c r="DAZ11" s="0"/>
      <c r="DBA11" s="0"/>
      <c r="DBB11" s="0"/>
      <c r="DBC11" s="0"/>
      <c r="DBD11" s="0"/>
      <c r="DBE11" s="0"/>
      <c r="DBF11" s="0"/>
      <c r="DBG11" s="0"/>
      <c r="DBH11" s="0"/>
      <c r="DBI11" s="0"/>
      <c r="DBJ11" s="0"/>
      <c r="DBK11" s="0"/>
      <c r="DBL11" s="0"/>
      <c r="DBM11" s="0"/>
      <c r="DBN11" s="0"/>
      <c r="DBO11" s="0"/>
      <c r="DBP11" s="0"/>
      <c r="DBQ11" s="0"/>
      <c r="DBR11" s="0"/>
      <c r="DBS11" s="0"/>
      <c r="DBT11" s="0"/>
      <c r="DBU11" s="0"/>
      <c r="DBV11" s="0"/>
      <c r="DBW11" s="0"/>
      <c r="DBX11" s="0"/>
      <c r="DBY11" s="0"/>
      <c r="DBZ11" s="0"/>
      <c r="DCA11" s="0"/>
      <c r="DCB11" s="0"/>
      <c r="DCC11" s="0"/>
      <c r="DCD11" s="0"/>
      <c r="DCE11" s="0"/>
      <c r="DCF11" s="0"/>
      <c r="DCG11" s="0"/>
      <c r="DCH11" s="0"/>
      <c r="DCI11" s="0"/>
      <c r="DCJ11" s="0"/>
      <c r="DCK11" s="0"/>
      <c r="DCL11" s="0"/>
      <c r="DCM11" s="0"/>
      <c r="DCN11" s="0"/>
      <c r="DCO11" s="0"/>
      <c r="DCP11" s="0"/>
      <c r="DCQ11" s="0"/>
      <c r="DCR11" s="0"/>
      <c r="DCS11" s="0"/>
      <c r="DCT11" s="0"/>
      <c r="DCU11" s="0"/>
      <c r="DCV11" s="0"/>
      <c r="DCW11" s="0"/>
      <c r="DCX11" s="0"/>
      <c r="DCY11" s="0"/>
      <c r="DCZ11" s="0"/>
      <c r="DDA11" s="0"/>
      <c r="DDB11" s="0"/>
      <c r="DDC11" s="0"/>
      <c r="DDD11" s="0"/>
      <c r="DDE11" s="0"/>
      <c r="DDF11" s="0"/>
      <c r="DDG11" s="0"/>
      <c r="DDH11" s="0"/>
      <c r="DDI11" s="0"/>
      <c r="DDJ11" s="0"/>
      <c r="DDK11" s="0"/>
      <c r="DDL11" s="0"/>
      <c r="DDM11" s="0"/>
      <c r="DDN11" s="0"/>
      <c r="DDO11" s="0"/>
      <c r="DDP11" s="0"/>
      <c r="DDQ11" s="0"/>
      <c r="DDR11" s="0"/>
      <c r="DDS11" s="0"/>
      <c r="DDT11" s="0"/>
      <c r="DDU11" s="0"/>
      <c r="DDV11" s="0"/>
      <c r="DDW11" s="0"/>
      <c r="DDX11" s="0"/>
      <c r="DDY11" s="0"/>
      <c r="DDZ11" s="0"/>
      <c r="DEA11" s="0"/>
      <c r="DEB11" s="0"/>
      <c r="DEC11" s="0"/>
      <c r="DED11" s="0"/>
      <c r="DEE11" s="0"/>
      <c r="DEF11" s="0"/>
      <c r="DEG11" s="0"/>
      <c r="DEH11" s="0"/>
      <c r="DEI11" s="0"/>
      <c r="DEJ11" s="0"/>
      <c r="DEK11" s="0"/>
      <c r="DEL11" s="0"/>
      <c r="DEM11" s="0"/>
      <c r="DEN11" s="0"/>
      <c r="DEO11" s="0"/>
      <c r="DEP11" s="0"/>
      <c r="DEQ11" s="0"/>
      <c r="DER11" s="0"/>
      <c r="DES11" s="0"/>
      <c r="DET11" s="0"/>
      <c r="DEU11" s="0"/>
      <c r="DEV11" s="0"/>
      <c r="DEW11" s="0"/>
      <c r="DEX11" s="0"/>
      <c r="DEY11" s="0"/>
      <c r="DEZ11" s="0"/>
      <c r="DFA11" s="0"/>
      <c r="DFB11" s="0"/>
      <c r="DFC11" s="0"/>
      <c r="DFD11" s="0"/>
      <c r="DFE11" s="0"/>
      <c r="DFF11" s="0"/>
      <c r="DFG11" s="0"/>
      <c r="DFH11" s="0"/>
      <c r="DFI11" s="0"/>
      <c r="DFJ11" s="0"/>
      <c r="DFK11" s="0"/>
      <c r="DFL11" s="0"/>
      <c r="DFM11" s="0"/>
      <c r="DFN11" s="0"/>
      <c r="DFO11" s="0"/>
      <c r="DFP11" s="0"/>
      <c r="DFQ11" s="0"/>
      <c r="DFR11" s="0"/>
      <c r="DFS11" s="0"/>
      <c r="DFT11" s="0"/>
      <c r="DFU11" s="0"/>
      <c r="DFV11" s="0"/>
      <c r="DFW11" s="0"/>
      <c r="DFX11" s="0"/>
      <c r="DFY11" s="0"/>
      <c r="DFZ11" s="0"/>
      <c r="DGA11" s="0"/>
      <c r="DGB11" s="0"/>
      <c r="DGC11" s="0"/>
      <c r="DGD11" s="0"/>
      <c r="DGE11" s="0"/>
      <c r="DGF11" s="0"/>
      <c r="DGG11" s="0"/>
      <c r="DGH11" s="0"/>
      <c r="DGI11" s="0"/>
      <c r="DGJ11" s="0"/>
      <c r="DGK11" s="0"/>
      <c r="DGL11" s="0"/>
      <c r="DGM11" s="0"/>
      <c r="DGN11" s="0"/>
      <c r="DGO11" s="0"/>
      <c r="DGP11" s="0"/>
      <c r="DGQ11" s="0"/>
      <c r="DGR11" s="0"/>
      <c r="DGS11" s="0"/>
      <c r="DGT11" s="0"/>
      <c r="DGU11" s="0"/>
      <c r="DGV11" s="0"/>
      <c r="DGW11" s="0"/>
      <c r="DGX11" s="0"/>
      <c r="DGY11" s="0"/>
      <c r="DGZ11" s="0"/>
      <c r="DHA11" s="0"/>
      <c r="DHB11" s="0"/>
      <c r="DHC11" s="0"/>
      <c r="DHD11" s="0"/>
      <c r="DHE11" s="0"/>
      <c r="DHF11" s="0"/>
      <c r="DHG11" s="0"/>
      <c r="DHH11" s="0"/>
      <c r="DHI11" s="0"/>
      <c r="DHJ11" s="0"/>
      <c r="DHK11" s="0"/>
      <c r="DHL11" s="0"/>
      <c r="DHM11" s="0"/>
      <c r="DHN11" s="0"/>
      <c r="DHO11" s="0"/>
      <c r="DHP11" s="0"/>
      <c r="DHQ11" s="0"/>
      <c r="DHR11" s="0"/>
      <c r="DHS11" s="0"/>
      <c r="DHT11" s="0"/>
      <c r="DHU11" s="0"/>
      <c r="DHV11" s="0"/>
      <c r="DHW11" s="0"/>
      <c r="DHX11" s="0"/>
      <c r="DHY11" s="0"/>
      <c r="DHZ11" s="0"/>
      <c r="DIA11" s="0"/>
      <c r="DIB11" s="0"/>
      <c r="DIC11" s="0"/>
      <c r="DID11" s="0"/>
      <c r="DIE11" s="0"/>
      <c r="DIF11" s="0"/>
      <c r="DIG11" s="0"/>
      <c r="DIH11" s="0"/>
      <c r="DII11" s="0"/>
      <c r="DIJ11" s="0"/>
      <c r="DIK11" s="0"/>
      <c r="DIL11" s="0"/>
      <c r="DIM11" s="0"/>
      <c r="DIN11" s="0"/>
      <c r="DIO11" s="0"/>
      <c r="DIP11" s="0"/>
      <c r="DIQ11" s="0"/>
      <c r="DIR11" s="0"/>
      <c r="DIS11" s="0"/>
      <c r="DIT11" s="0"/>
      <c r="DIU11" s="0"/>
      <c r="DIV11" s="0"/>
      <c r="DIW11" s="0"/>
      <c r="DIX11" s="0"/>
      <c r="DIY11" s="0"/>
      <c r="DIZ11" s="0"/>
      <c r="DJA11" s="0"/>
      <c r="DJB11" s="0"/>
      <c r="DJC11" s="0"/>
      <c r="DJD11" s="0"/>
      <c r="DJE11" s="0"/>
      <c r="DJF11" s="0"/>
      <c r="DJG11" s="0"/>
      <c r="DJH11" s="0"/>
      <c r="DJI11" s="0"/>
      <c r="DJJ11" s="0"/>
      <c r="DJK11" s="0"/>
      <c r="DJL11" s="0"/>
      <c r="DJM11" s="0"/>
      <c r="DJN11" s="0"/>
      <c r="DJO11" s="0"/>
      <c r="DJP11" s="0"/>
      <c r="DJQ11" s="0"/>
      <c r="DJR11" s="0"/>
      <c r="DJS11" s="0"/>
      <c r="DJT11" s="0"/>
      <c r="DJU11" s="0"/>
      <c r="DJV11" s="0"/>
      <c r="DJW11" s="0"/>
      <c r="DJX11" s="0"/>
      <c r="DJY11" s="0"/>
      <c r="DJZ11" s="0"/>
      <c r="DKA11" s="0"/>
      <c r="DKB11" s="0"/>
      <c r="DKC11" s="0"/>
      <c r="DKD11" s="0"/>
      <c r="DKE11" s="0"/>
      <c r="DKF11" s="0"/>
      <c r="DKG11" s="0"/>
      <c r="DKH11" s="0"/>
      <c r="DKI11" s="0"/>
      <c r="DKJ11" s="0"/>
      <c r="DKK11" s="0"/>
      <c r="DKL11" s="0"/>
      <c r="DKM11" s="0"/>
      <c r="DKN11" s="0"/>
      <c r="DKO11" s="0"/>
      <c r="DKP11" s="0"/>
      <c r="DKQ11" s="0"/>
      <c r="DKR11" s="0"/>
      <c r="DKS11" s="0"/>
      <c r="DKT11" s="0"/>
      <c r="DKU11" s="0"/>
      <c r="DKV11" s="0"/>
      <c r="DKW11" s="0"/>
      <c r="DKX11" s="0"/>
      <c r="DKY11" s="0"/>
      <c r="DKZ11" s="0"/>
      <c r="DLA11" s="0"/>
      <c r="DLB11" s="0"/>
      <c r="DLC11" s="0"/>
      <c r="DLD11" s="0"/>
      <c r="DLE11" s="0"/>
      <c r="DLF11" s="0"/>
      <c r="DLG11" s="0"/>
      <c r="DLH11" s="0"/>
      <c r="DLI11" s="0"/>
      <c r="DLJ11" s="0"/>
      <c r="DLK11" s="0"/>
      <c r="DLL11" s="0"/>
      <c r="DLM11" s="0"/>
      <c r="DLN11" s="0"/>
      <c r="DLO11" s="0"/>
      <c r="DLP11" s="0"/>
      <c r="DLQ11" s="0"/>
      <c r="DLR11" s="0"/>
      <c r="DLS11" s="0"/>
      <c r="DLT11" s="0"/>
      <c r="DLU11" s="0"/>
      <c r="DLV11" s="0"/>
      <c r="DLW11" s="0"/>
      <c r="DLX11" s="0"/>
      <c r="DLY11" s="0"/>
      <c r="DLZ11" s="0"/>
      <c r="DMA11" s="0"/>
      <c r="DMB11" s="0"/>
      <c r="DMC11" s="0"/>
      <c r="DMD11" s="0"/>
      <c r="DME11" s="0"/>
      <c r="DMF11" s="0"/>
      <c r="DMG11" s="0"/>
      <c r="DMH11" s="0"/>
      <c r="DMI11" s="0"/>
      <c r="DMJ11" s="0"/>
      <c r="DMK11" s="0"/>
      <c r="DML11" s="0"/>
      <c r="DMM11" s="0"/>
      <c r="DMN11" s="0"/>
      <c r="DMO11" s="0"/>
      <c r="DMP11" s="0"/>
      <c r="DMQ11" s="0"/>
      <c r="DMR11" s="0"/>
      <c r="DMS11" s="0"/>
      <c r="DMT11" s="0"/>
      <c r="DMU11" s="0"/>
      <c r="DMV11" s="0"/>
      <c r="DMW11" s="0"/>
      <c r="DMX11" s="0"/>
      <c r="DMY11" s="0"/>
      <c r="DMZ11" s="0"/>
      <c r="DNA11" s="0"/>
      <c r="DNB11" s="0"/>
      <c r="DNC11" s="0"/>
      <c r="DND11" s="0"/>
      <c r="DNE11" s="0"/>
      <c r="DNF11" s="0"/>
      <c r="DNG11" s="0"/>
      <c r="DNH11" s="0"/>
      <c r="DNI11" s="0"/>
      <c r="DNJ11" s="0"/>
      <c r="DNK11" s="0"/>
      <c r="DNL11" s="0"/>
      <c r="DNM11" s="0"/>
      <c r="DNN11" s="0"/>
      <c r="DNO11" s="0"/>
      <c r="DNP11" s="0"/>
      <c r="DNQ11" s="0"/>
      <c r="DNR11" s="0"/>
      <c r="DNS11" s="0"/>
      <c r="DNT11" s="0"/>
      <c r="DNU11" s="0"/>
      <c r="DNV11" s="0"/>
      <c r="DNW11" s="0"/>
      <c r="DNX11" s="0"/>
      <c r="DNY11" s="0"/>
      <c r="DNZ11" s="0"/>
      <c r="DOA11" s="0"/>
      <c r="DOB11" s="0"/>
      <c r="DOC11" s="0"/>
      <c r="DOD11" s="0"/>
      <c r="DOE11" s="0"/>
      <c r="DOF11" s="0"/>
      <c r="DOG11" s="0"/>
      <c r="DOH11" s="0"/>
      <c r="DOI11" s="0"/>
      <c r="DOJ11" s="0"/>
      <c r="DOK11" s="0"/>
      <c r="DOL11" s="0"/>
      <c r="DOM11" s="0"/>
      <c r="DON11" s="0"/>
      <c r="DOO11" s="0"/>
      <c r="DOP11" s="0"/>
      <c r="DOQ11" s="0"/>
      <c r="DOR11" s="0"/>
      <c r="DOS11" s="0"/>
      <c r="DOT11" s="0"/>
      <c r="DOU11" s="0"/>
      <c r="DOV11" s="0"/>
      <c r="DOW11" s="0"/>
      <c r="DOX11" s="0"/>
      <c r="DOY11" s="0"/>
      <c r="DOZ11" s="0"/>
      <c r="DPA11" s="0"/>
      <c r="DPB11" s="0"/>
      <c r="DPC11" s="0"/>
      <c r="DPD11" s="0"/>
      <c r="DPE11" s="0"/>
      <c r="DPF11" s="0"/>
      <c r="DPG11" s="0"/>
      <c r="DPH11" s="0"/>
      <c r="DPI11" s="0"/>
      <c r="DPJ11" s="0"/>
      <c r="DPK11" s="0"/>
      <c r="DPL11" s="0"/>
      <c r="DPM11" s="0"/>
      <c r="DPN11" s="0"/>
      <c r="DPO11" s="0"/>
      <c r="DPP11" s="0"/>
      <c r="DPQ11" s="0"/>
      <c r="DPR11" s="0"/>
      <c r="DPS11" s="0"/>
      <c r="DPT11" s="0"/>
      <c r="DPU11" s="0"/>
      <c r="DPV11" s="0"/>
      <c r="DPW11" s="0"/>
      <c r="DPX11" s="0"/>
      <c r="DPY11" s="0"/>
      <c r="DPZ11" s="0"/>
      <c r="DQA11" s="0"/>
      <c r="DQB11" s="0"/>
      <c r="DQC11" s="0"/>
      <c r="DQD11" s="0"/>
      <c r="DQE11" s="0"/>
      <c r="DQF11" s="0"/>
      <c r="DQG11" s="0"/>
      <c r="DQH11" s="0"/>
      <c r="DQI11" s="0"/>
      <c r="DQJ11" s="0"/>
      <c r="DQK11" s="0"/>
      <c r="DQL11" s="0"/>
      <c r="DQM11" s="0"/>
      <c r="DQN11" s="0"/>
      <c r="DQO11" s="0"/>
      <c r="DQP11" s="0"/>
      <c r="DQQ11" s="0"/>
      <c r="DQR11" s="0"/>
      <c r="DQS11" s="0"/>
      <c r="DQT11" s="0"/>
      <c r="DQU11" s="0"/>
      <c r="DQV11" s="0"/>
      <c r="DQW11" s="0"/>
      <c r="DQX11" s="0"/>
      <c r="DQY11" s="0"/>
      <c r="DQZ11" s="0"/>
      <c r="DRA11" s="0"/>
      <c r="DRB11" s="0"/>
      <c r="DRC11" s="0"/>
      <c r="DRD11" s="0"/>
      <c r="DRE11" s="0"/>
      <c r="DRF11" s="0"/>
      <c r="DRG11" s="0"/>
      <c r="DRH11" s="0"/>
      <c r="DRI11" s="0"/>
      <c r="DRJ11" s="0"/>
      <c r="DRK11" s="0"/>
      <c r="DRL11" s="0"/>
      <c r="DRM11" s="0"/>
      <c r="DRN11" s="0"/>
      <c r="DRO11" s="0"/>
      <c r="DRP11" s="0"/>
      <c r="DRQ11" s="0"/>
      <c r="DRR11" s="0"/>
      <c r="DRS11" s="0"/>
      <c r="DRT11" s="0"/>
      <c r="DRU11" s="0"/>
      <c r="DRV11" s="0"/>
      <c r="DRW11" s="0"/>
      <c r="DRX11" s="0"/>
      <c r="DRY11" s="0"/>
      <c r="DRZ11" s="0"/>
      <c r="DSA11" s="0"/>
      <c r="DSB11" s="0"/>
      <c r="DSC11" s="0"/>
      <c r="DSD11" s="0"/>
      <c r="DSE11" s="0"/>
      <c r="DSF11" s="0"/>
      <c r="DSG11" s="0"/>
      <c r="DSH11" s="0"/>
      <c r="DSI11" s="0"/>
      <c r="DSJ11" s="0"/>
      <c r="DSK11" s="0"/>
      <c r="DSL11" s="0"/>
      <c r="DSM11" s="0"/>
      <c r="DSN11" s="0"/>
      <c r="DSO11" s="0"/>
      <c r="DSP11" s="0"/>
      <c r="DSQ11" s="0"/>
      <c r="DSR11" s="0"/>
      <c r="DSS11" s="0"/>
      <c r="DST11" s="0"/>
      <c r="DSU11" s="0"/>
      <c r="DSV11" s="0"/>
      <c r="DSW11" s="0"/>
      <c r="DSX11" s="0"/>
      <c r="DSY11" s="0"/>
      <c r="DSZ11" s="0"/>
      <c r="DTA11" s="0"/>
      <c r="DTB11" s="0"/>
      <c r="DTC11" s="0"/>
      <c r="DTD11" s="0"/>
      <c r="DTE11" s="0"/>
      <c r="DTF11" s="0"/>
      <c r="DTG11" s="0"/>
      <c r="DTH11" s="0"/>
      <c r="DTI11" s="0"/>
      <c r="DTJ11" s="0"/>
      <c r="DTK11" s="0"/>
      <c r="DTL11" s="0"/>
      <c r="DTM11" s="0"/>
      <c r="DTN11" s="0"/>
      <c r="DTO11" s="0"/>
      <c r="DTP11" s="0"/>
      <c r="DTQ11" s="0"/>
      <c r="DTR11" s="0"/>
      <c r="DTS11" s="0"/>
      <c r="DTT11" s="0"/>
      <c r="DTU11" s="0"/>
      <c r="DTV11" s="0"/>
      <c r="DTW11" s="0"/>
      <c r="DTX11" s="0"/>
      <c r="DTY11" s="0"/>
      <c r="DTZ11" s="0"/>
      <c r="DUA11" s="0"/>
      <c r="DUB11" s="0"/>
      <c r="DUC11" s="0"/>
      <c r="DUD11" s="0"/>
      <c r="DUE11" s="0"/>
      <c r="DUF11" s="0"/>
      <c r="DUG11" s="0"/>
      <c r="DUH11" s="0"/>
      <c r="DUI11" s="0"/>
      <c r="DUJ11" s="0"/>
      <c r="DUK11" s="0"/>
      <c r="DUL11" s="0"/>
      <c r="DUM11" s="0"/>
      <c r="DUN11" s="0"/>
      <c r="DUO11" s="0"/>
      <c r="DUP11" s="0"/>
      <c r="DUQ11" s="0"/>
      <c r="DUR11" s="0"/>
      <c r="DUS11" s="0"/>
      <c r="DUT11" s="0"/>
      <c r="DUU11" s="0"/>
      <c r="DUV11" s="0"/>
      <c r="DUW11" s="0"/>
      <c r="DUX11" s="0"/>
      <c r="DUY11" s="0"/>
      <c r="DUZ11" s="0"/>
      <c r="DVA11" s="0"/>
      <c r="DVB11" s="0"/>
      <c r="DVC11" s="0"/>
      <c r="DVD11" s="0"/>
      <c r="DVE11" s="0"/>
      <c r="DVF11" s="0"/>
      <c r="DVG11" s="0"/>
      <c r="DVH11" s="0"/>
      <c r="DVI11" s="0"/>
      <c r="DVJ11" s="0"/>
      <c r="DVK11" s="0"/>
      <c r="DVL11" s="0"/>
      <c r="DVM11" s="0"/>
      <c r="DVN11" s="0"/>
      <c r="DVO11" s="0"/>
      <c r="DVP11" s="0"/>
      <c r="DVQ11" s="0"/>
      <c r="DVR11" s="0"/>
      <c r="DVS11" s="0"/>
      <c r="DVT11" s="0"/>
      <c r="DVU11" s="0"/>
      <c r="DVV11" s="0"/>
      <c r="DVW11" s="0"/>
      <c r="DVX11" s="0"/>
      <c r="DVY11" s="0"/>
      <c r="DVZ11" s="0"/>
      <c r="DWA11" s="0"/>
      <c r="DWB11" s="0"/>
      <c r="DWC11" s="0"/>
      <c r="DWD11" s="0"/>
      <c r="DWE11" s="0"/>
      <c r="DWF11" s="0"/>
      <c r="DWG11" s="0"/>
      <c r="DWH11" s="0"/>
      <c r="DWI11" s="0"/>
      <c r="DWJ11" s="0"/>
      <c r="DWK11" s="0"/>
      <c r="DWL11" s="0"/>
      <c r="DWM11" s="0"/>
      <c r="DWN11" s="0"/>
      <c r="DWO11" s="0"/>
      <c r="DWP11" s="0"/>
      <c r="DWQ11" s="0"/>
      <c r="DWR11" s="0"/>
      <c r="DWS11" s="0"/>
      <c r="DWT11" s="0"/>
      <c r="DWU11" s="0"/>
      <c r="DWV11" s="0"/>
      <c r="DWW11" s="0"/>
      <c r="DWX11" s="0"/>
      <c r="DWY11" s="0"/>
      <c r="DWZ11" s="0"/>
      <c r="DXA11" s="0"/>
      <c r="DXB11" s="0"/>
      <c r="DXC11" s="0"/>
      <c r="DXD11" s="0"/>
      <c r="DXE11" s="0"/>
      <c r="DXF11" s="0"/>
      <c r="DXG11" s="0"/>
      <c r="DXH11" s="0"/>
      <c r="DXI11" s="0"/>
      <c r="DXJ11" s="0"/>
      <c r="DXK11" s="0"/>
      <c r="DXL11" s="0"/>
      <c r="DXM11" s="0"/>
      <c r="DXN11" s="0"/>
      <c r="DXO11" s="0"/>
      <c r="DXP11" s="0"/>
      <c r="DXQ11" s="0"/>
      <c r="DXR11" s="0"/>
      <c r="DXS11" s="0"/>
      <c r="DXT11" s="0"/>
      <c r="DXU11" s="0"/>
      <c r="DXV11" s="0"/>
      <c r="DXW11" s="0"/>
      <c r="DXX11" s="0"/>
      <c r="DXY11" s="0"/>
      <c r="DXZ11" s="0"/>
      <c r="DYA11" s="0"/>
      <c r="DYB11" s="0"/>
      <c r="DYC11" s="0"/>
      <c r="DYD11" s="0"/>
      <c r="DYE11" s="0"/>
      <c r="DYF11" s="0"/>
      <c r="DYG11" s="0"/>
      <c r="DYH11" s="0"/>
      <c r="DYI11" s="0"/>
      <c r="DYJ11" s="0"/>
      <c r="DYK11" s="0"/>
      <c r="DYL11" s="0"/>
      <c r="DYM11" s="0"/>
      <c r="DYN11" s="0"/>
      <c r="DYO11" s="0"/>
      <c r="DYP11" s="0"/>
      <c r="DYQ11" s="0"/>
      <c r="DYR11" s="0"/>
      <c r="DYS11" s="0"/>
      <c r="DYT11" s="0"/>
      <c r="DYU11" s="0"/>
      <c r="DYV11" s="0"/>
      <c r="DYW11" s="0"/>
      <c r="DYX11" s="0"/>
      <c r="DYY11" s="0"/>
      <c r="DYZ11" s="0"/>
      <c r="DZA11" s="0"/>
      <c r="DZB11" s="0"/>
      <c r="DZC11" s="0"/>
      <c r="DZD11" s="0"/>
      <c r="DZE11" s="0"/>
      <c r="DZF11" s="0"/>
      <c r="DZG11" s="0"/>
      <c r="DZH11" s="0"/>
      <c r="DZI11" s="0"/>
      <c r="DZJ11" s="0"/>
      <c r="DZK11" s="0"/>
      <c r="DZL11" s="0"/>
      <c r="DZM11" s="0"/>
      <c r="DZN11" s="0"/>
      <c r="DZO11" s="0"/>
      <c r="DZP11" s="0"/>
      <c r="DZQ11" s="0"/>
      <c r="DZR11" s="0"/>
      <c r="DZS11" s="0"/>
      <c r="DZT11" s="0"/>
      <c r="DZU11" s="0"/>
      <c r="DZV11" s="0"/>
      <c r="DZW11" s="0"/>
      <c r="DZX11" s="0"/>
      <c r="DZY11" s="0"/>
      <c r="DZZ11" s="0"/>
      <c r="EAA11" s="0"/>
      <c r="EAB11" s="0"/>
      <c r="EAC11" s="0"/>
      <c r="EAD11" s="0"/>
      <c r="EAE11" s="0"/>
      <c r="EAF11" s="0"/>
      <c r="EAG11" s="0"/>
      <c r="EAH11" s="0"/>
      <c r="EAI11" s="0"/>
      <c r="EAJ11" s="0"/>
      <c r="EAK11" s="0"/>
      <c r="EAL11" s="0"/>
      <c r="EAM11" s="0"/>
      <c r="EAN11" s="0"/>
      <c r="EAO11" s="0"/>
      <c r="EAP11" s="0"/>
      <c r="EAQ11" s="0"/>
      <c r="EAR11" s="0"/>
      <c r="EAS11" s="0"/>
      <c r="EAT11" s="0"/>
      <c r="EAU11" s="0"/>
      <c r="EAV11" s="0"/>
      <c r="EAW11" s="0"/>
      <c r="EAX11" s="0"/>
      <c r="EAY11" s="0"/>
      <c r="EAZ11" s="0"/>
      <c r="EBA11" s="0"/>
      <c r="EBB11" s="0"/>
      <c r="EBC11" s="0"/>
      <c r="EBD11" s="0"/>
      <c r="EBE11" s="0"/>
      <c r="EBF11" s="0"/>
      <c r="EBG11" s="0"/>
      <c r="EBH11" s="0"/>
      <c r="EBI11" s="0"/>
      <c r="EBJ11" s="0"/>
      <c r="EBK11" s="0"/>
      <c r="EBL11" s="0"/>
      <c r="EBM11" s="0"/>
      <c r="EBN11" s="0"/>
      <c r="EBO11" s="0"/>
      <c r="EBP11" s="0"/>
      <c r="EBQ11" s="0"/>
      <c r="EBR11" s="0"/>
      <c r="EBS11" s="0"/>
      <c r="EBT11" s="0"/>
      <c r="EBU11" s="0"/>
      <c r="EBV11" s="0"/>
      <c r="EBW11" s="0"/>
      <c r="EBX11" s="0"/>
      <c r="EBY11" s="0"/>
      <c r="EBZ11" s="0"/>
      <c r="ECA11" s="0"/>
      <c r="ECB11" s="0"/>
      <c r="ECC11" s="0"/>
      <c r="ECD11" s="0"/>
      <c r="ECE11" s="0"/>
      <c r="ECF11" s="0"/>
      <c r="ECG11" s="0"/>
      <c r="ECH11" s="0"/>
      <c r="ECI11" s="0"/>
      <c r="ECJ11" s="0"/>
      <c r="ECK11" s="0"/>
      <c r="ECL11" s="0"/>
      <c r="ECM11" s="0"/>
      <c r="ECN11" s="0"/>
      <c r="ECO11" s="0"/>
      <c r="ECP11" s="0"/>
      <c r="ECQ11" s="0"/>
      <c r="ECR11" s="0"/>
      <c r="ECS11" s="0"/>
      <c r="ECT11" s="0"/>
      <c r="ECU11" s="0"/>
      <c r="ECV11" s="0"/>
      <c r="ECW11" s="0"/>
      <c r="ECX11" s="0"/>
      <c r="ECY11" s="0"/>
      <c r="ECZ11" s="0"/>
      <c r="EDA11" s="0"/>
      <c r="EDB11" s="0"/>
      <c r="EDC11" s="0"/>
      <c r="EDD11" s="0"/>
      <c r="EDE11" s="0"/>
      <c r="EDF11" s="0"/>
      <c r="EDG11" s="0"/>
      <c r="EDH11" s="0"/>
      <c r="EDI11" s="0"/>
      <c r="EDJ11" s="0"/>
      <c r="EDK11" s="0"/>
      <c r="EDL11" s="0"/>
      <c r="EDM11" s="0"/>
      <c r="EDN11" s="0"/>
      <c r="EDO11" s="0"/>
      <c r="EDP11" s="0"/>
      <c r="EDQ11" s="0"/>
      <c r="EDR11" s="0"/>
      <c r="EDS11" s="0"/>
      <c r="EDT11" s="0"/>
      <c r="EDU11" s="0"/>
      <c r="EDV11" s="0"/>
      <c r="EDW11" s="0"/>
      <c r="EDX11" s="0"/>
      <c r="EDY11" s="0"/>
      <c r="EDZ11" s="0"/>
      <c r="EEA11" s="0"/>
      <c r="EEB11" s="0"/>
      <c r="EEC11" s="0"/>
      <c r="EED11" s="0"/>
      <c r="EEE11" s="0"/>
      <c r="EEF11" s="0"/>
      <c r="EEG11" s="0"/>
      <c r="EEH11" s="0"/>
      <c r="EEI11" s="0"/>
      <c r="EEJ11" s="0"/>
      <c r="EEK11" s="0"/>
      <c r="EEL11" s="0"/>
      <c r="EEM11" s="0"/>
      <c r="EEN11" s="0"/>
      <c r="EEO11" s="0"/>
      <c r="EEP11" s="0"/>
      <c r="EEQ11" s="0"/>
      <c r="EER11" s="0"/>
      <c r="EES11" s="0"/>
      <c r="EET11" s="0"/>
      <c r="EEU11" s="0"/>
      <c r="EEV11" s="0"/>
      <c r="EEW11" s="0"/>
      <c r="EEX11" s="0"/>
      <c r="EEY11" s="0"/>
      <c r="EEZ11" s="0"/>
      <c r="EFA11" s="0"/>
      <c r="EFB11" s="0"/>
      <c r="EFC11" s="0"/>
      <c r="EFD11" s="0"/>
      <c r="EFE11" s="0"/>
      <c r="EFF11" s="0"/>
      <c r="EFG11" s="0"/>
      <c r="EFH11" s="0"/>
      <c r="EFI11" s="0"/>
      <c r="EFJ11" s="0"/>
      <c r="EFK11" s="0"/>
      <c r="EFL11" s="0"/>
      <c r="EFM11" s="0"/>
      <c r="EFN11" s="0"/>
      <c r="EFO11" s="0"/>
      <c r="EFP11" s="0"/>
      <c r="EFQ11" s="0"/>
      <c r="EFR11" s="0"/>
      <c r="EFS11" s="0"/>
      <c r="EFT11" s="0"/>
      <c r="EFU11" s="0"/>
      <c r="EFV11" s="0"/>
      <c r="EFW11" s="0"/>
      <c r="EFX11" s="0"/>
      <c r="EFY11" s="0"/>
      <c r="EFZ11" s="0"/>
      <c r="EGA11" s="0"/>
      <c r="EGB11" s="0"/>
      <c r="EGC11" s="0"/>
      <c r="EGD11" s="0"/>
      <c r="EGE11" s="0"/>
      <c r="EGF11" s="0"/>
      <c r="EGG11" s="0"/>
      <c r="EGH11" s="0"/>
      <c r="EGI11" s="0"/>
      <c r="EGJ11" s="0"/>
      <c r="EGK11" s="0"/>
      <c r="EGL11" s="0"/>
      <c r="EGM11" s="0"/>
      <c r="EGN11" s="0"/>
      <c r="EGO11" s="0"/>
      <c r="EGP11" s="0"/>
      <c r="EGQ11" s="0"/>
      <c r="EGR11" s="0"/>
      <c r="EGS11" s="0"/>
      <c r="EGT11" s="0"/>
      <c r="EGU11" s="0"/>
      <c r="EGV11" s="0"/>
      <c r="EGW11" s="0"/>
      <c r="EGX11" s="0"/>
      <c r="EGY11" s="0"/>
      <c r="EGZ11" s="0"/>
      <c r="EHA11" s="0"/>
      <c r="EHB11" s="0"/>
      <c r="EHC11" s="0"/>
      <c r="EHD11" s="0"/>
      <c r="EHE11" s="0"/>
      <c r="EHF11" s="0"/>
      <c r="EHG11" s="0"/>
      <c r="EHH11" s="0"/>
      <c r="EHI11" s="0"/>
      <c r="EHJ11" s="0"/>
      <c r="EHK11" s="0"/>
      <c r="EHL11" s="0"/>
      <c r="EHM11" s="0"/>
      <c r="EHN11" s="0"/>
      <c r="EHO11" s="0"/>
      <c r="EHP11" s="0"/>
      <c r="EHQ11" s="0"/>
      <c r="EHR11" s="0"/>
      <c r="EHS11" s="0"/>
      <c r="EHT11" s="0"/>
      <c r="EHU11" s="0"/>
      <c r="EHV11" s="0"/>
      <c r="EHW11" s="0"/>
      <c r="EHX11" s="0"/>
      <c r="EHY11" s="0"/>
      <c r="EHZ11" s="0"/>
      <c r="EIA11" s="0"/>
      <c r="EIB11" s="0"/>
      <c r="EIC11" s="0"/>
      <c r="EID11" s="0"/>
      <c r="EIE11" s="0"/>
      <c r="EIF11" s="0"/>
      <c r="EIG11" s="0"/>
      <c r="EIH11" s="0"/>
      <c r="EII11" s="0"/>
      <c r="EIJ11" s="0"/>
      <c r="EIK11" s="0"/>
      <c r="EIL11" s="0"/>
      <c r="EIM11" s="0"/>
      <c r="EIN11" s="0"/>
      <c r="EIO11" s="0"/>
      <c r="EIP11" s="0"/>
      <c r="EIQ11" s="0"/>
      <c r="EIR11" s="0"/>
      <c r="EIS11" s="0"/>
      <c r="EIT11" s="0"/>
      <c r="EIU11" s="0"/>
      <c r="EIV11" s="0"/>
      <c r="EIW11" s="0"/>
      <c r="EIX11" s="0"/>
      <c r="EIY11" s="0"/>
      <c r="EIZ11" s="0"/>
      <c r="EJA11" s="0"/>
      <c r="EJB11" s="0"/>
      <c r="EJC11" s="0"/>
      <c r="EJD11" s="0"/>
      <c r="EJE11" s="0"/>
      <c r="EJF11" s="0"/>
      <c r="EJG11" s="0"/>
      <c r="EJH11" s="0"/>
      <c r="EJI11" s="0"/>
      <c r="EJJ11" s="0"/>
      <c r="EJK11" s="0"/>
      <c r="EJL11" s="0"/>
      <c r="EJM11" s="0"/>
      <c r="EJN11" s="0"/>
      <c r="EJO11" s="0"/>
      <c r="EJP11" s="0"/>
      <c r="EJQ11" s="0"/>
      <c r="EJR11" s="0"/>
      <c r="EJS11" s="0"/>
      <c r="EJT11" s="0"/>
      <c r="EJU11" s="0"/>
      <c r="EJV11" s="0"/>
      <c r="EJW11" s="0"/>
      <c r="EJX11" s="0"/>
      <c r="EJY11" s="0"/>
      <c r="EJZ11" s="0"/>
      <c r="EKA11" s="0"/>
      <c r="EKB11" s="0"/>
      <c r="EKC11" s="0"/>
      <c r="EKD11" s="0"/>
      <c r="EKE11" s="0"/>
      <c r="EKF11" s="0"/>
      <c r="EKG11" s="0"/>
      <c r="EKH11" s="0"/>
      <c r="EKI11" s="0"/>
      <c r="EKJ11" s="0"/>
      <c r="EKK11" s="0"/>
      <c r="EKL11" s="0"/>
      <c r="EKM11" s="0"/>
      <c r="EKN11" s="0"/>
      <c r="EKO11" s="0"/>
      <c r="EKP11" s="0"/>
      <c r="EKQ11" s="0"/>
      <c r="EKR11" s="0"/>
      <c r="EKS11" s="0"/>
      <c r="EKT11" s="0"/>
      <c r="EKU11" s="0"/>
      <c r="EKV11" s="0"/>
      <c r="EKW11" s="0"/>
      <c r="EKX11" s="0"/>
      <c r="EKY11" s="0"/>
      <c r="EKZ11" s="0"/>
      <c r="ELA11" s="0"/>
      <c r="ELB11" s="0"/>
      <c r="ELC11" s="0"/>
      <c r="ELD11" s="0"/>
      <c r="ELE11" s="0"/>
      <c r="ELF11" s="0"/>
      <c r="ELG11" s="0"/>
      <c r="ELH11" s="0"/>
      <c r="ELI11" s="0"/>
      <c r="ELJ11" s="0"/>
      <c r="ELK11" s="0"/>
      <c r="ELL11" s="0"/>
      <c r="ELM11" s="0"/>
      <c r="ELN11" s="0"/>
      <c r="ELO11" s="0"/>
      <c r="ELP11" s="0"/>
      <c r="ELQ11" s="0"/>
      <c r="ELR11" s="0"/>
      <c r="ELS11" s="0"/>
      <c r="ELT11" s="0"/>
      <c r="ELU11" s="0"/>
      <c r="ELV11" s="0"/>
      <c r="ELW11" s="0"/>
      <c r="ELX11" s="0"/>
      <c r="ELY11" s="0"/>
      <c r="ELZ11" s="0"/>
      <c r="EMA11" s="0"/>
      <c r="EMB11" s="0"/>
      <c r="EMC11" s="0"/>
      <c r="EMD11" s="0"/>
      <c r="EME11" s="0"/>
      <c r="EMF11" s="0"/>
      <c r="EMG11" s="0"/>
      <c r="EMH11" s="0"/>
      <c r="EMI11" s="0"/>
      <c r="EMJ11" s="0"/>
      <c r="EMK11" s="0"/>
      <c r="EML11" s="0"/>
      <c r="EMM11" s="0"/>
      <c r="EMN11" s="0"/>
      <c r="EMO11" s="0"/>
      <c r="EMP11" s="0"/>
      <c r="EMQ11" s="0"/>
      <c r="EMR11" s="0"/>
      <c r="EMS11" s="0"/>
      <c r="EMT11" s="0"/>
      <c r="EMU11" s="0"/>
      <c r="EMV11" s="0"/>
      <c r="EMW11" s="0"/>
      <c r="EMX11" s="0"/>
      <c r="EMY11" s="0"/>
      <c r="EMZ11" s="0"/>
      <c r="ENA11" s="0"/>
      <c r="ENB11" s="0"/>
      <c r="ENC11" s="0"/>
      <c r="END11" s="0"/>
      <c r="ENE11" s="0"/>
      <c r="ENF11" s="0"/>
      <c r="ENG11" s="0"/>
      <c r="ENH11" s="0"/>
      <c r="ENI11" s="0"/>
      <c r="ENJ11" s="0"/>
      <c r="ENK11" s="0"/>
      <c r="ENL11" s="0"/>
      <c r="ENM11" s="0"/>
      <c r="ENN11" s="0"/>
      <c r="ENO11" s="0"/>
      <c r="ENP11" s="0"/>
      <c r="ENQ11" s="0"/>
      <c r="ENR11" s="0"/>
      <c r="ENS11" s="0"/>
      <c r="ENT11" s="0"/>
      <c r="ENU11" s="0"/>
      <c r="ENV11" s="0"/>
      <c r="ENW11" s="0"/>
      <c r="ENX11" s="0"/>
      <c r="ENY11" s="0"/>
      <c r="ENZ11" s="0"/>
      <c r="EOA11" s="0"/>
      <c r="EOB11" s="0"/>
      <c r="EOC11" s="0"/>
      <c r="EOD11" s="0"/>
      <c r="EOE11" s="0"/>
      <c r="EOF11" s="0"/>
      <c r="EOG11" s="0"/>
      <c r="EOH11" s="0"/>
      <c r="EOI11" s="0"/>
      <c r="EOJ11" s="0"/>
      <c r="EOK11" s="0"/>
      <c r="EOL11" s="0"/>
      <c r="EOM11" s="0"/>
      <c r="EON11" s="0"/>
      <c r="EOO11" s="0"/>
      <c r="EOP11" s="0"/>
      <c r="EOQ11" s="0"/>
      <c r="EOR11" s="0"/>
      <c r="EOS11" s="0"/>
      <c r="EOT11" s="0"/>
      <c r="EOU11" s="0"/>
      <c r="EOV11" s="0"/>
      <c r="EOW11" s="0"/>
      <c r="EOX11" s="0"/>
      <c r="EOY11" s="0"/>
      <c r="EOZ11" s="0"/>
      <c r="EPA11" s="0"/>
      <c r="EPB11" s="0"/>
      <c r="EPC11" s="0"/>
      <c r="EPD11" s="0"/>
      <c r="EPE11" s="0"/>
      <c r="EPF11" s="0"/>
      <c r="EPG11" s="0"/>
      <c r="EPH11" s="0"/>
      <c r="EPI11" s="0"/>
      <c r="EPJ11" s="0"/>
      <c r="EPK11" s="0"/>
      <c r="EPL11" s="0"/>
      <c r="EPM11" s="0"/>
      <c r="EPN11" s="0"/>
      <c r="EPO11" s="0"/>
      <c r="EPP11" s="0"/>
      <c r="EPQ11" s="0"/>
      <c r="EPR11" s="0"/>
      <c r="EPS11" s="0"/>
      <c r="EPT11" s="0"/>
      <c r="EPU11" s="0"/>
      <c r="EPV11" s="0"/>
      <c r="EPW11" s="0"/>
      <c r="EPX11" s="0"/>
      <c r="EPY11" s="0"/>
      <c r="EPZ11" s="0"/>
      <c r="EQA11" s="0"/>
      <c r="EQB11" s="0"/>
      <c r="EQC11" s="0"/>
      <c r="EQD11" s="0"/>
      <c r="EQE11" s="0"/>
      <c r="EQF11" s="0"/>
      <c r="EQG11" s="0"/>
      <c r="EQH11" s="0"/>
      <c r="EQI11" s="0"/>
      <c r="EQJ11" s="0"/>
      <c r="EQK11" s="0"/>
      <c r="EQL11" s="0"/>
      <c r="EQM11" s="0"/>
      <c r="EQN11" s="0"/>
      <c r="EQO11" s="0"/>
      <c r="EQP11" s="0"/>
      <c r="EQQ11" s="0"/>
      <c r="EQR11" s="0"/>
      <c r="EQS11" s="0"/>
      <c r="EQT11" s="0"/>
      <c r="EQU11" s="0"/>
      <c r="EQV11" s="0"/>
      <c r="EQW11" s="0"/>
      <c r="EQX11" s="0"/>
      <c r="EQY11" s="0"/>
      <c r="EQZ11" s="0"/>
      <c r="ERA11" s="0"/>
      <c r="ERB11" s="0"/>
      <c r="ERC11" s="0"/>
      <c r="ERD11" s="0"/>
      <c r="ERE11" s="0"/>
      <c r="ERF11" s="0"/>
      <c r="ERG11" s="0"/>
      <c r="ERH11" s="0"/>
      <c r="ERI11" s="0"/>
      <c r="ERJ11" s="0"/>
      <c r="ERK11" s="0"/>
      <c r="ERL11" s="0"/>
      <c r="ERM11" s="0"/>
      <c r="ERN11" s="0"/>
      <c r="ERO11" s="0"/>
      <c r="ERP11" s="0"/>
      <c r="ERQ11" s="0"/>
      <c r="ERR11" s="0"/>
      <c r="ERS11" s="0"/>
      <c r="ERT11" s="0"/>
      <c r="ERU11" s="0"/>
      <c r="ERV11" s="0"/>
      <c r="ERW11" s="0"/>
      <c r="ERX11" s="0"/>
      <c r="ERY11" s="0"/>
      <c r="ERZ11" s="0"/>
      <c r="ESA11" s="0"/>
      <c r="ESB11" s="0"/>
      <c r="ESC11" s="0"/>
      <c r="ESD11" s="0"/>
      <c r="ESE11" s="0"/>
      <c r="ESF11" s="0"/>
      <c r="ESG11" s="0"/>
      <c r="ESH11" s="0"/>
      <c r="ESI11" s="0"/>
      <c r="ESJ11" s="0"/>
      <c r="ESK11" s="0"/>
      <c r="ESL11" s="0"/>
      <c r="ESM11" s="0"/>
      <c r="ESN11" s="0"/>
      <c r="ESO11" s="0"/>
      <c r="ESP11" s="0"/>
      <c r="ESQ11" s="0"/>
      <c r="ESR11" s="0"/>
      <c r="ESS11" s="0"/>
      <c r="EST11" s="0"/>
      <c r="ESU11" s="0"/>
      <c r="ESV11" s="0"/>
      <c r="ESW11" s="0"/>
      <c r="ESX11" s="0"/>
      <c r="ESY11" s="0"/>
      <c r="ESZ11" s="0"/>
      <c r="ETA11" s="0"/>
      <c r="ETB11" s="0"/>
      <c r="ETC11" s="0"/>
      <c r="ETD11" s="0"/>
      <c r="ETE11" s="0"/>
      <c r="ETF11" s="0"/>
      <c r="ETG11" s="0"/>
      <c r="ETH11" s="0"/>
      <c r="ETI11" s="0"/>
      <c r="ETJ11" s="0"/>
      <c r="ETK11" s="0"/>
      <c r="ETL11" s="0"/>
      <c r="ETM11" s="0"/>
      <c r="ETN11" s="0"/>
      <c r="ETO11" s="0"/>
      <c r="ETP11" s="0"/>
      <c r="ETQ11" s="0"/>
      <c r="ETR11" s="0"/>
      <c r="ETS11" s="0"/>
      <c r="ETT11" s="0"/>
      <c r="ETU11" s="0"/>
      <c r="ETV11" s="0"/>
      <c r="ETW11" s="0"/>
      <c r="ETX11" s="0"/>
      <c r="ETY11" s="0"/>
      <c r="ETZ11" s="0"/>
      <c r="EUA11" s="0"/>
      <c r="EUB11" s="0"/>
      <c r="EUC11" s="0"/>
      <c r="EUD11" s="0"/>
      <c r="EUE11" s="0"/>
      <c r="EUF11" s="0"/>
      <c r="EUG11" s="0"/>
      <c r="EUH11" s="0"/>
      <c r="EUI11" s="0"/>
      <c r="EUJ11" s="0"/>
      <c r="EUK11" s="0"/>
      <c r="EUL11" s="0"/>
      <c r="EUM11" s="0"/>
      <c r="EUN11" s="0"/>
      <c r="EUO11" s="0"/>
      <c r="EUP11" s="0"/>
      <c r="EUQ11" s="0"/>
      <c r="EUR11" s="0"/>
      <c r="EUS11" s="0"/>
      <c r="EUT11" s="0"/>
      <c r="EUU11" s="0"/>
      <c r="EUV11" s="0"/>
      <c r="EUW11" s="0"/>
      <c r="EUX11" s="0"/>
      <c r="EUY11" s="0"/>
      <c r="EUZ11" s="0"/>
      <c r="EVA11" s="0"/>
      <c r="EVB11" s="0"/>
      <c r="EVC11" s="0"/>
      <c r="EVD11" s="0"/>
      <c r="EVE11" s="0"/>
      <c r="EVF11" s="0"/>
      <c r="EVG11" s="0"/>
      <c r="EVH11" s="0"/>
      <c r="EVI11" s="0"/>
      <c r="EVJ11" s="0"/>
      <c r="EVK11" s="0"/>
      <c r="EVL11" s="0"/>
      <c r="EVM11" s="0"/>
      <c r="EVN11" s="0"/>
      <c r="EVO11" s="0"/>
      <c r="EVP11" s="0"/>
      <c r="EVQ11" s="0"/>
      <c r="EVR11" s="0"/>
      <c r="EVS11" s="0"/>
      <c r="EVT11" s="0"/>
      <c r="EVU11" s="0"/>
      <c r="EVV11" s="0"/>
      <c r="EVW11" s="0"/>
      <c r="EVX11" s="0"/>
      <c r="EVY11" s="0"/>
      <c r="EVZ11" s="0"/>
      <c r="EWA11" s="0"/>
      <c r="EWB11" s="0"/>
      <c r="EWC11" s="0"/>
      <c r="EWD11" s="0"/>
      <c r="EWE11" s="0"/>
      <c r="EWF11" s="0"/>
      <c r="EWG11" s="0"/>
      <c r="EWH11" s="0"/>
      <c r="EWI11" s="0"/>
      <c r="EWJ11" s="0"/>
      <c r="EWK11" s="0"/>
      <c r="EWL11" s="0"/>
      <c r="EWM11" s="0"/>
      <c r="EWN11" s="0"/>
      <c r="EWO11" s="0"/>
      <c r="EWP11" s="0"/>
      <c r="EWQ11" s="0"/>
      <c r="EWR11" s="0"/>
      <c r="EWS11" s="0"/>
      <c r="EWT11" s="0"/>
      <c r="EWU11" s="0"/>
      <c r="EWV11" s="0"/>
      <c r="EWW11" s="0"/>
      <c r="EWX11" s="0"/>
      <c r="EWY11" s="0"/>
      <c r="EWZ11" s="0"/>
      <c r="EXA11" s="0"/>
      <c r="EXB11" s="0"/>
      <c r="EXC11" s="0"/>
      <c r="EXD11" s="0"/>
      <c r="EXE11" s="0"/>
      <c r="EXF11" s="0"/>
      <c r="EXG11" s="0"/>
      <c r="EXH11" s="0"/>
      <c r="EXI11" s="0"/>
      <c r="EXJ11" s="0"/>
      <c r="EXK11" s="0"/>
      <c r="EXL11" s="0"/>
      <c r="EXM11" s="0"/>
      <c r="EXN11" s="0"/>
      <c r="EXO11" s="0"/>
      <c r="EXP11" s="0"/>
      <c r="EXQ11" s="0"/>
      <c r="EXR11" s="0"/>
      <c r="EXS11" s="0"/>
      <c r="EXT11" s="0"/>
      <c r="EXU11" s="0"/>
      <c r="EXV11" s="0"/>
      <c r="EXW11" s="0"/>
      <c r="EXX11" s="0"/>
      <c r="EXY11" s="0"/>
      <c r="EXZ11" s="0"/>
      <c r="EYA11" s="0"/>
      <c r="EYB11" s="0"/>
      <c r="EYC11" s="0"/>
      <c r="EYD11" s="0"/>
      <c r="EYE11" s="0"/>
      <c r="EYF11" s="0"/>
      <c r="EYG11" s="0"/>
      <c r="EYH11" s="0"/>
      <c r="EYI11" s="0"/>
      <c r="EYJ11" s="0"/>
      <c r="EYK11" s="0"/>
      <c r="EYL11" s="0"/>
      <c r="EYM11" s="0"/>
      <c r="EYN11" s="0"/>
      <c r="EYO11" s="0"/>
      <c r="EYP11" s="0"/>
      <c r="EYQ11" s="0"/>
      <c r="EYR11" s="0"/>
      <c r="EYS11" s="0"/>
      <c r="EYT11" s="0"/>
      <c r="EYU11" s="0"/>
      <c r="EYV11" s="0"/>
      <c r="EYW11" s="0"/>
      <c r="EYX11" s="0"/>
      <c r="EYY11" s="0"/>
      <c r="EYZ11" s="0"/>
      <c r="EZA11" s="0"/>
      <c r="EZB11" s="0"/>
      <c r="EZC11" s="0"/>
      <c r="EZD11" s="0"/>
      <c r="EZE11" s="0"/>
      <c r="EZF11" s="0"/>
      <c r="EZG11" s="0"/>
      <c r="EZH11" s="0"/>
      <c r="EZI11" s="0"/>
      <c r="EZJ11" s="0"/>
      <c r="EZK11" s="0"/>
      <c r="EZL11" s="0"/>
      <c r="EZM11" s="0"/>
      <c r="EZN11" s="0"/>
      <c r="EZO11" s="0"/>
      <c r="EZP11" s="0"/>
      <c r="EZQ11" s="0"/>
      <c r="EZR11" s="0"/>
      <c r="EZS11" s="0"/>
      <c r="EZT11" s="0"/>
      <c r="EZU11" s="0"/>
      <c r="EZV11" s="0"/>
      <c r="EZW11" s="0"/>
      <c r="EZX11" s="0"/>
      <c r="EZY11" s="0"/>
      <c r="EZZ11" s="0"/>
      <c r="FAA11" s="0"/>
      <c r="FAB11" s="0"/>
      <c r="FAC11" s="0"/>
      <c r="FAD11" s="0"/>
      <c r="FAE11" s="0"/>
      <c r="FAF11" s="0"/>
      <c r="FAG11" s="0"/>
      <c r="FAH11" s="0"/>
      <c r="FAI11" s="0"/>
      <c r="FAJ11" s="0"/>
      <c r="FAK11" s="0"/>
      <c r="FAL11" s="0"/>
      <c r="FAM11" s="0"/>
      <c r="FAN11" s="0"/>
      <c r="FAO11" s="0"/>
      <c r="FAP11" s="0"/>
      <c r="FAQ11" s="0"/>
      <c r="FAR11" s="0"/>
      <c r="FAS11" s="0"/>
      <c r="FAT11" s="0"/>
      <c r="FAU11" s="0"/>
      <c r="FAV11" s="0"/>
      <c r="FAW11" s="0"/>
      <c r="FAX11" s="0"/>
      <c r="FAY11" s="0"/>
      <c r="FAZ11" s="0"/>
      <c r="FBA11" s="0"/>
      <c r="FBB11" s="0"/>
      <c r="FBC11" s="0"/>
      <c r="FBD11" s="0"/>
      <c r="FBE11" s="0"/>
      <c r="FBF11" s="0"/>
      <c r="FBG11" s="0"/>
      <c r="FBH11" s="0"/>
      <c r="FBI11" s="0"/>
      <c r="FBJ11" s="0"/>
      <c r="FBK11" s="0"/>
      <c r="FBL11" s="0"/>
      <c r="FBM11" s="0"/>
      <c r="FBN11" s="0"/>
      <c r="FBO11" s="0"/>
      <c r="FBP11" s="0"/>
      <c r="FBQ11" s="0"/>
      <c r="FBR11" s="0"/>
      <c r="FBS11" s="0"/>
      <c r="FBT11" s="0"/>
      <c r="FBU11" s="0"/>
      <c r="FBV11" s="0"/>
      <c r="FBW11" s="0"/>
      <c r="FBX11" s="0"/>
      <c r="FBY11" s="0"/>
      <c r="FBZ11" s="0"/>
      <c r="FCA11" s="0"/>
      <c r="FCB11" s="0"/>
      <c r="FCC11" s="0"/>
      <c r="FCD11" s="0"/>
      <c r="FCE11" s="0"/>
      <c r="FCF11" s="0"/>
      <c r="FCG11" s="0"/>
      <c r="FCH11" s="0"/>
      <c r="FCI11" s="0"/>
      <c r="FCJ11" s="0"/>
      <c r="FCK11" s="0"/>
      <c r="FCL11" s="0"/>
      <c r="FCM11" s="0"/>
      <c r="FCN11" s="0"/>
      <c r="FCO11" s="0"/>
      <c r="FCP11" s="0"/>
      <c r="FCQ11" s="0"/>
      <c r="FCR11" s="0"/>
      <c r="FCS11" s="0"/>
      <c r="FCT11" s="0"/>
      <c r="FCU11" s="0"/>
      <c r="FCV11" s="0"/>
      <c r="FCW11" s="0"/>
      <c r="FCX11" s="0"/>
      <c r="FCY11" s="0"/>
      <c r="FCZ11" s="0"/>
      <c r="FDA11" s="0"/>
      <c r="FDB11" s="0"/>
      <c r="FDC11" s="0"/>
      <c r="FDD11" s="0"/>
      <c r="FDE11" s="0"/>
      <c r="FDF11" s="0"/>
      <c r="FDG11" s="0"/>
      <c r="FDH11" s="0"/>
      <c r="FDI11" s="0"/>
      <c r="FDJ11" s="0"/>
      <c r="FDK11" s="0"/>
      <c r="FDL11" s="0"/>
      <c r="FDM11" s="0"/>
      <c r="FDN11" s="0"/>
      <c r="FDO11" s="0"/>
      <c r="FDP11" s="0"/>
      <c r="FDQ11" s="0"/>
      <c r="FDR11" s="0"/>
      <c r="FDS11" s="0"/>
      <c r="FDT11" s="0"/>
      <c r="FDU11" s="0"/>
      <c r="FDV11" s="0"/>
      <c r="FDW11" s="0"/>
      <c r="FDX11" s="0"/>
      <c r="FDY11" s="0"/>
      <c r="FDZ11" s="0"/>
      <c r="FEA11" s="0"/>
      <c r="FEB11" s="0"/>
      <c r="FEC11" s="0"/>
      <c r="FED11" s="0"/>
      <c r="FEE11" s="0"/>
      <c r="FEF11" s="0"/>
      <c r="FEG11" s="0"/>
      <c r="FEH11" s="0"/>
      <c r="FEI11" s="0"/>
      <c r="FEJ11" s="0"/>
      <c r="FEK11" s="0"/>
      <c r="FEL11" s="0"/>
      <c r="FEM11" s="0"/>
      <c r="FEN11" s="0"/>
      <c r="FEO11" s="0"/>
      <c r="FEP11" s="0"/>
      <c r="FEQ11" s="0"/>
      <c r="FER11" s="0"/>
      <c r="FES11" s="0"/>
      <c r="FET11" s="0"/>
      <c r="FEU11" s="0"/>
      <c r="FEV11" s="0"/>
      <c r="FEW11" s="0"/>
      <c r="FEX11" s="0"/>
      <c r="FEY11" s="0"/>
      <c r="FEZ11" s="0"/>
      <c r="FFA11" s="0"/>
      <c r="FFB11" s="0"/>
      <c r="FFC11" s="0"/>
      <c r="FFD11" s="0"/>
      <c r="FFE11" s="0"/>
      <c r="FFF11" s="0"/>
      <c r="FFG11" s="0"/>
      <c r="FFH11" s="0"/>
      <c r="FFI11" s="0"/>
      <c r="FFJ11" s="0"/>
      <c r="FFK11" s="0"/>
      <c r="FFL11" s="0"/>
      <c r="FFM11" s="0"/>
      <c r="FFN11" s="0"/>
      <c r="FFO11" s="0"/>
      <c r="FFP11" s="0"/>
      <c r="FFQ11" s="0"/>
      <c r="FFR11" s="0"/>
      <c r="FFS11" s="0"/>
      <c r="FFT11" s="0"/>
      <c r="FFU11" s="0"/>
      <c r="FFV11" s="0"/>
      <c r="FFW11" s="0"/>
      <c r="FFX11" s="0"/>
      <c r="FFY11" s="0"/>
      <c r="FFZ11" s="0"/>
      <c r="FGA11" s="0"/>
      <c r="FGB11" s="0"/>
      <c r="FGC11" s="0"/>
      <c r="FGD11" s="0"/>
      <c r="FGE11" s="0"/>
      <c r="FGF11" s="0"/>
      <c r="FGG11" s="0"/>
      <c r="FGH11" s="0"/>
      <c r="FGI11" s="0"/>
      <c r="FGJ11" s="0"/>
      <c r="FGK11" s="0"/>
      <c r="FGL11" s="0"/>
      <c r="FGM11" s="0"/>
      <c r="FGN11" s="0"/>
      <c r="FGO11" s="0"/>
      <c r="FGP11" s="0"/>
      <c r="FGQ11" s="0"/>
      <c r="FGR11" s="0"/>
      <c r="FGS11" s="0"/>
      <c r="FGT11" s="0"/>
      <c r="FGU11" s="0"/>
      <c r="FGV11" s="0"/>
      <c r="FGW11" s="0"/>
      <c r="FGX11" s="0"/>
      <c r="FGY11" s="0"/>
      <c r="FGZ11" s="0"/>
      <c r="FHA11" s="0"/>
      <c r="FHB11" s="0"/>
      <c r="FHC11" s="0"/>
      <c r="FHD11" s="0"/>
      <c r="FHE11" s="0"/>
      <c r="FHF11" s="0"/>
      <c r="FHG11" s="0"/>
      <c r="FHH11" s="0"/>
      <c r="FHI11" s="0"/>
      <c r="FHJ11" s="0"/>
      <c r="FHK11" s="0"/>
      <c r="FHL11" s="0"/>
      <c r="FHM11" s="0"/>
      <c r="FHN11" s="0"/>
      <c r="FHO11" s="0"/>
      <c r="FHP11" s="0"/>
      <c r="FHQ11" s="0"/>
      <c r="FHR11" s="0"/>
      <c r="FHS11" s="0"/>
      <c r="FHT11" s="0"/>
      <c r="FHU11" s="0"/>
      <c r="FHV11" s="0"/>
      <c r="FHW11" s="0"/>
      <c r="FHX11" s="0"/>
      <c r="FHY11" s="0"/>
      <c r="FHZ11" s="0"/>
      <c r="FIA11" s="0"/>
      <c r="FIB11" s="0"/>
      <c r="FIC11" s="0"/>
      <c r="FID11" s="0"/>
      <c r="FIE11" s="0"/>
      <c r="FIF11" s="0"/>
      <c r="FIG11" s="0"/>
      <c r="FIH11" s="0"/>
      <c r="FII11" s="0"/>
      <c r="FIJ11" s="0"/>
      <c r="FIK11" s="0"/>
      <c r="FIL11" s="0"/>
      <c r="FIM11" s="0"/>
      <c r="FIN11" s="0"/>
      <c r="FIO11" s="0"/>
      <c r="FIP11" s="0"/>
      <c r="FIQ11" s="0"/>
      <c r="FIR11" s="0"/>
      <c r="FIS11" s="0"/>
      <c r="FIT11" s="0"/>
      <c r="FIU11" s="0"/>
      <c r="FIV11" s="0"/>
      <c r="FIW11" s="0"/>
      <c r="FIX11" s="0"/>
      <c r="FIY11" s="0"/>
      <c r="FIZ11" s="0"/>
      <c r="FJA11" s="0"/>
      <c r="FJB11" s="0"/>
      <c r="FJC11" s="0"/>
      <c r="FJD11" s="0"/>
      <c r="FJE11" s="0"/>
      <c r="FJF11" s="0"/>
      <c r="FJG11" s="0"/>
      <c r="FJH11" s="0"/>
      <c r="FJI11" s="0"/>
      <c r="FJJ11" s="0"/>
      <c r="FJK11" s="0"/>
      <c r="FJL11" s="0"/>
      <c r="FJM11" s="0"/>
      <c r="FJN11" s="0"/>
      <c r="FJO11" s="0"/>
      <c r="FJP11" s="0"/>
      <c r="FJQ11" s="0"/>
      <c r="FJR11" s="0"/>
      <c r="FJS11" s="0"/>
      <c r="FJT11" s="0"/>
      <c r="FJU11" s="0"/>
      <c r="FJV11" s="0"/>
      <c r="FJW11" s="0"/>
      <c r="FJX11" s="0"/>
      <c r="FJY11" s="0"/>
      <c r="FJZ11" s="0"/>
      <c r="FKA11" s="0"/>
      <c r="FKB11" s="0"/>
      <c r="FKC11" s="0"/>
      <c r="FKD11" s="0"/>
      <c r="FKE11" s="0"/>
      <c r="FKF11" s="0"/>
      <c r="FKG11" s="0"/>
      <c r="FKH11" s="0"/>
      <c r="FKI11" s="0"/>
      <c r="FKJ11" s="0"/>
      <c r="FKK11" s="0"/>
      <c r="FKL11" s="0"/>
      <c r="FKM11" s="0"/>
      <c r="FKN11" s="0"/>
      <c r="FKO11" s="0"/>
      <c r="FKP11" s="0"/>
      <c r="FKQ11" s="0"/>
      <c r="FKR11" s="0"/>
      <c r="FKS11" s="0"/>
      <c r="FKT11" s="0"/>
      <c r="FKU11" s="0"/>
      <c r="FKV11" s="0"/>
      <c r="FKW11" s="0"/>
      <c r="FKX11" s="0"/>
      <c r="FKY11" s="0"/>
      <c r="FKZ11" s="0"/>
      <c r="FLA11" s="0"/>
      <c r="FLB11" s="0"/>
      <c r="FLC11" s="0"/>
      <c r="FLD11" s="0"/>
      <c r="FLE11" s="0"/>
      <c r="FLF11" s="0"/>
      <c r="FLG11" s="0"/>
      <c r="FLH11" s="0"/>
      <c r="FLI11" s="0"/>
      <c r="FLJ11" s="0"/>
      <c r="FLK11" s="0"/>
      <c r="FLL11" s="0"/>
      <c r="FLM11" s="0"/>
      <c r="FLN11" s="0"/>
      <c r="FLO11" s="0"/>
      <c r="FLP11" s="0"/>
      <c r="FLQ11" s="0"/>
      <c r="FLR11" s="0"/>
      <c r="FLS11" s="0"/>
      <c r="FLT11" s="0"/>
      <c r="FLU11" s="0"/>
      <c r="FLV11" s="0"/>
      <c r="FLW11" s="0"/>
      <c r="FLX11" s="0"/>
      <c r="FLY11" s="0"/>
      <c r="FLZ11" s="0"/>
      <c r="FMA11" s="0"/>
      <c r="FMB11" s="0"/>
      <c r="FMC11" s="0"/>
      <c r="FMD11" s="0"/>
      <c r="FME11" s="0"/>
      <c r="FMF11" s="0"/>
      <c r="FMG11" s="0"/>
      <c r="FMH11" s="0"/>
      <c r="FMI11" s="0"/>
      <c r="FMJ11" s="0"/>
      <c r="FMK11" s="0"/>
      <c r="FML11" s="0"/>
      <c r="FMM11" s="0"/>
      <c r="FMN11" s="0"/>
      <c r="FMO11" s="0"/>
      <c r="FMP11" s="0"/>
      <c r="FMQ11" s="0"/>
      <c r="FMR11" s="0"/>
      <c r="FMS11" s="0"/>
      <c r="FMT11" s="0"/>
      <c r="FMU11" s="0"/>
      <c r="FMV11" s="0"/>
      <c r="FMW11" s="0"/>
      <c r="FMX11" s="0"/>
      <c r="FMY11" s="0"/>
      <c r="FMZ11" s="0"/>
      <c r="FNA11" s="0"/>
      <c r="FNB11" s="0"/>
      <c r="FNC11" s="0"/>
      <c r="FND11" s="0"/>
      <c r="FNE11" s="0"/>
      <c r="FNF11" s="0"/>
      <c r="FNG11" s="0"/>
      <c r="FNH11" s="0"/>
      <c r="FNI11" s="0"/>
      <c r="FNJ11" s="0"/>
      <c r="FNK11" s="0"/>
      <c r="FNL11" s="0"/>
      <c r="FNM11" s="0"/>
      <c r="FNN11" s="0"/>
      <c r="FNO11" s="0"/>
      <c r="FNP11" s="0"/>
      <c r="FNQ11" s="0"/>
      <c r="FNR11" s="0"/>
      <c r="FNS11" s="0"/>
      <c r="FNT11" s="0"/>
      <c r="FNU11" s="0"/>
      <c r="FNV11" s="0"/>
      <c r="FNW11" s="0"/>
      <c r="FNX11" s="0"/>
      <c r="FNY11" s="0"/>
      <c r="FNZ11" s="0"/>
      <c r="FOA11" s="0"/>
      <c r="FOB11" s="0"/>
      <c r="FOC11" s="0"/>
      <c r="FOD11" s="0"/>
      <c r="FOE11" s="0"/>
      <c r="FOF11" s="0"/>
      <c r="FOG11" s="0"/>
      <c r="FOH11" s="0"/>
      <c r="FOI11" s="0"/>
      <c r="FOJ11" s="0"/>
      <c r="FOK11" s="0"/>
      <c r="FOL11" s="0"/>
      <c r="FOM11" s="0"/>
      <c r="FON11" s="0"/>
      <c r="FOO11" s="0"/>
      <c r="FOP11" s="0"/>
      <c r="FOQ11" s="0"/>
      <c r="FOR11" s="0"/>
      <c r="FOS11" s="0"/>
      <c r="FOT11" s="0"/>
      <c r="FOU11" s="0"/>
      <c r="FOV11" s="0"/>
      <c r="FOW11" s="0"/>
      <c r="FOX11" s="0"/>
      <c r="FOY11" s="0"/>
      <c r="FOZ11" s="0"/>
      <c r="FPA11" s="0"/>
      <c r="FPB11" s="0"/>
      <c r="FPC11" s="0"/>
      <c r="FPD11" s="0"/>
      <c r="FPE11" s="0"/>
      <c r="FPF11" s="0"/>
      <c r="FPG11" s="0"/>
      <c r="FPH11" s="0"/>
      <c r="FPI11" s="0"/>
      <c r="FPJ11" s="0"/>
      <c r="FPK11" s="0"/>
      <c r="FPL11" s="0"/>
      <c r="FPM11" s="0"/>
      <c r="FPN11" s="0"/>
      <c r="FPO11" s="0"/>
      <c r="FPP11" s="0"/>
      <c r="FPQ11" s="0"/>
      <c r="FPR11" s="0"/>
      <c r="FPS11" s="0"/>
      <c r="FPT11" s="0"/>
      <c r="FPU11" s="0"/>
      <c r="FPV11" s="0"/>
      <c r="FPW11" s="0"/>
      <c r="FPX11" s="0"/>
      <c r="FPY11" s="0"/>
      <c r="FPZ11" s="0"/>
      <c r="FQA11" s="0"/>
      <c r="FQB11" s="0"/>
      <c r="FQC11" s="0"/>
      <c r="FQD11" s="0"/>
      <c r="FQE11" s="0"/>
      <c r="FQF11" s="0"/>
      <c r="FQG11" s="0"/>
      <c r="FQH11" s="0"/>
      <c r="FQI11" s="0"/>
      <c r="FQJ11" s="0"/>
      <c r="FQK11" s="0"/>
      <c r="FQL11" s="0"/>
      <c r="FQM11" s="0"/>
      <c r="FQN11" s="0"/>
      <c r="FQO11" s="0"/>
      <c r="FQP11" s="0"/>
      <c r="FQQ11" s="0"/>
      <c r="FQR11" s="0"/>
      <c r="FQS11" s="0"/>
      <c r="FQT11" s="0"/>
      <c r="FQU11" s="0"/>
      <c r="FQV11" s="0"/>
      <c r="FQW11" s="0"/>
      <c r="FQX11" s="0"/>
      <c r="FQY11" s="0"/>
      <c r="FQZ11" s="0"/>
      <c r="FRA11" s="0"/>
      <c r="FRB11" s="0"/>
      <c r="FRC11" s="0"/>
      <c r="FRD11" s="0"/>
      <c r="FRE11" s="0"/>
      <c r="FRF11" s="0"/>
      <c r="FRG11" s="0"/>
      <c r="FRH11" s="0"/>
      <c r="FRI11" s="0"/>
      <c r="FRJ11" s="0"/>
      <c r="FRK11" s="0"/>
      <c r="FRL11" s="0"/>
      <c r="FRM11" s="0"/>
      <c r="FRN11" s="0"/>
      <c r="FRO11" s="0"/>
      <c r="FRP11" s="0"/>
      <c r="FRQ11" s="0"/>
      <c r="FRR11" s="0"/>
      <c r="FRS11" s="0"/>
      <c r="FRT11" s="0"/>
      <c r="FRU11" s="0"/>
      <c r="FRV11" s="0"/>
      <c r="FRW11" s="0"/>
      <c r="FRX11" s="0"/>
      <c r="FRY11" s="0"/>
      <c r="FRZ11" s="0"/>
      <c r="FSA11" s="0"/>
      <c r="FSB11" s="0"/>
      <c r="FSC11" s="0"/>
      <c r="FSD11" s="0"/>
      <c r="FSE11" s="0"/>
      <c r="FSF11" s="0"/>
      <c r="FSG11" s="0"/>
      <c r="FSH11" s="0"/>
      <c r="FSI11" s="0"/>
      <c r="FSJ11" s="0"/>
      <c r="FSK11" s="0"/>
      <c r="FSL11" s="0"/>
      <c r="FSM11" s="0"/>
      <c r="FSN11" s="0"/>
      <c r="FSO11" s="0"/>
      <c r="FSP11" s="0"/>
      <c r="FSQ11" s="0"/>
      <c r="FSR11" s="0"/>
      <c r="FSS11" s="0"/>
      <c r="FST11" s="0"/>
      <c r="FSU11" s="0"/>
      <c r="FSV11" s="0"/>
      <c r="FSW11" s="0"/>
      <c r="FSX11" s="0"/>
      <c r="FSY11" s="0"/>
      <c r="FSZ11" s="0"/>
      <c r="FTA11" s="0"/>
      <c r="FTB11" s="0"/>
      <c r="FTC11" s="0"/>
      <c r="FTD11" s="0"/>
      <c r="FTE11" s="0"/>
      <c r="FTF11" s="0"/>
      <c r="FTG11" s="0"/>
      <c r="FTH11" s="0"/>
      <c r="FTI11" s="0"/>
      <c r="FTJ11" s="0"/>
      <c r="FTK11" s="0"/>
      <c r="FTL11" s="0"/>
      <c r="FTM11" s="0"/>
      <c r="FTN11" s="0"/>
      <c r="FTO11" s="0"/>
      <c r="FTP11" s="0"/>
      <c r="FTQ11" s="0"/>
      <c r="FTR11" s="0"/>
      <c r="FTS11" s="0"/>
      <c r="FTT11" s="0"/>
      <c r="FTU11" s="0"/>
      <c r="FTV11" s="0"/>
      <c r="FTW11" s="0"/>
      <c r="FTX11" s="0"/>
      <c r="FTY11" s="0"/>
      <c r="FTZ11" s="0"/>
      <c r="FUA11" s="0"/>
      <c r="FUB11" s="0"/>
      <c r="FUC11" s="0"/>
      <c r="FUD11" s="0"/>
      <c r="FUE11" s="0"/>
      <c r="FUF11" s="0"/>
      <c r="FUG11" s="0"/>
      <c r="FUH11" s="0"/>
      <c r="FUI11" s="0"/>
      <c r="FUJ11" s="0"/>
      <c r="FUK11" s="0"/>
      <c r="FUL11" s="0"/>
      <c r="FUM11" s="0"/>
      <c r="FUN11" s="0"/>
      <c r="FUO11" s="0"/>
      <c r="FUP11" s="0"/>
      <c r="FUQ11" s="0"/>
      <c r="FUR11" s="0"/>
      <c r="FUS11" s="0"/>
      <c r="FUT11" s="0"/>
      <c r="FUU11" s="0"/>
      <c r="FUV11" s="0"/>
      <c r="FUW11" s="0"/>
      <c r="FUX11" s="0"/>
      <c r="FUY11" s="0"/>
      <c r="FUZ11" s="0"/>
      <c r="FVA11" s="0"/>
      <c r="FVB11" s="0"/>
      <c r="FVC11" s="0"/>
      <c r="FVD11" s="0"/>
      <c r="FVE11" s="0"/>
      <c r="FVF11" s="0"/>
      <c r="FVG11" s="0"/>
      <c r="FVH11" s="0"/>
      <c r="FVI11" s="0"/>
      <c r="FVJ11" s="0"/>
      <c r="FVK11" s="0"/>
      <c r="FVL11" s="0"/>
      <c r="FVM11" s="0"/>
      <c r="FVN11" s="0"/>
      <c r="FVO11" s="0"/>
      <c r="FVP11" s="0"/>
      <c r="FVQ11" s="0"/>
      <c r="FVR11" s="0"/>
      <c r="FVS11" s="0"/>
      <c r="FVT11" s="0"/>
      <c r="FVU11" s="0"/>
      <c r="FVV11" s="0"/>
      <c r="FVW11" s="0"/>
      <c r="FVX11" s="0"/>
      <c r="FVY11" s="0"/>
      <c r="FVZ11" s="0"/>
      <c r="FWA11" s="0"/>
      <c r="FWB11" s="0"/>
      <c r="FWC11" s="0"/>
      <c r="FWD11" s="0"/>
      <c r="FWE11" s="0"/>
      <c r="FWF11" s="0"/>
      <c r="FWG11" s="0"/>
      <c r="FWH11" s="0"/>
      <c r="FWI11" s="0"/>
      <c r="FWJ11" s="0"/>
      <c r="FWK11" s="0"/>
      <c r="FWL11" s="0"/>
      <c r="FWM11" s="0"/>
      <c r="FWN11" s="0"/>
      <c r="FWO11" s="0"/>
      <c r="FWP11" s="0"/>
      <c r="FWQ11" s="0"/>
      <c r="FWR11" s="0"/>
      <c r="FWS11" s="0"/>
      <c r="FWT11" s="0"/>
      <c r="FWU11" s="0"/>
      <c r="FWV11" s="0"/>
      <c r="FWW11" s="0"/>
      <c r="FWX11" s="0"/>
      <c r="FWY11" s="0"/>
      <c r="FWZ11" s="0"/>
      <c r="FXA11" s="0"/>
      <c r="FXB11" s="0"/>
      <c r="FXC11" s="0"/>
      <c r="FXD11" s="0"/>
      <c r="FXE11" s="0"/>
      <c r="FXF11" s="0"/>
      <c r="FXG11" s="0"/>
      <c r="FXH11" s="0"/>
      <c r="FXI11" s="0"/>
      <c r="FXJ11" s="0"/>
      <c r="FXK11" s="0"/>
      <c r="FXL11" s="0"/>
      <c r="FXM11" s="0"/>
      <c r="FXN11" s="0"/>
      <c r="FXO11" s="0"/>
      <c r="FXP11" s="0"/>
      <c r="FXQ11" s="0"/>
      <c r="FXR11" s="0"/>
      <c r="FXS11" s="0"/>
      <c r="FXT11" s="0"/>
      <c r="FXU11" s="0"/>
      <c r="FXV11" s="0"/>
      <c r="FXW11" s="0"/>
      <c r="FXX11" s="0"/>
      <c r="FXY11" s="0"/>
      <c r="FXZ11" s="0"/>
      <c r="FYA11" s="0"/>
      <c r="FYB11" s="0"/>
      <c r="FYC11" s="0"/>
      <c r="FYD11" s="0"/>
      <c r="FYE11" s="0"/>
      <c r="FYF11" s="0"/>
      <c r="FYG11" s="0"/>
      <c r="FYH11" s="0"/>
      <c r="FYI11" s="0"/>
      <c r="FYJ11" s="0"/>
      <c r="FYK11" s="0"/>
      <c r="FYL11" s="0"/>
      <c r="FYM11" s="0"/>
      <c r="FYN11" s="0"/>
      <c r="FYO11" s="0"/>
      <c r="FYP11" s="0"/>
      <c r="FYQ11" s="0"/>
      <c r="FYR11" s="0"/>
      <c r="FYS11" s="0"/>
      <c r="FYT11" s="0"/>
      <c r="FYU11" s="0"/>
      <c r="FYV11" s="0"/>
      <c r="FYW11" s="0"/>
      <c r="FYX11" s="0"/>
      <c r="FYY11" s="0"/>
      <c r="FYZ11" s="0"/>
      <c r="FZA11" s="0"/>
      <c r="FZB11" s="0"/>
      <c r="FZC11" s="0"/>
      <c r="FZD11" s="0"/>
      <c r="FZE11" s="0"/>
      <c r="FZF11" s="0"/>
      <c r="FZG11" s="0"/>
      <c r="FZH11" s="0"/>
      <c r="FZI11" s="0"/>
      <c r="FZJ11" s="0"/>
      <c r="FZK11" s="0"/>
      <c r="FZL11" s="0"/>
      <c r="FZM11" s="0"/>
      <c r="FZN11" s="0"/>
      <c r="FZO11" s="0"/>
      <c r="FZP11" s="0"/>
      <c r="FZQ11" s="0"/>
      <c r="FZR11" s="0"/>
      <c r="FZS11" s="0"/>
      <c r="FZT11" s="0"/>
      <c r="FZU11" s="0"/>
      <c r="FZV11" s="0"/>
      <c r="FZW11" s="0"/>
      <c r="FZX11" s="0"/>
      <c r="FZY11" s="0"/>
      <c r="FZZ11" s="0"/>
      <c r="GAA11" s="0"/>
      <c r="GAB11" s="0"/>
      <c r="GAC11" s="0"/>
      <c r="GAD11" s="0"/>
      <c r="GAE11" s="0"/>
      <c r="GAF11" s="0"/>
      <c r="GAG11" s="0"/>
      <c r="GAH11" s="0"/>
      <c r="GAI11" s="0"/>
      <c r="GAJ11" s="0"/>
      <c r="GAK11" s="0"/>
      <c r="GAL11" s="0"/>
      <c r="GAM11" s="0"/>
      <c r="GAN11" s="0"/>
      <c r="GAO11" s="0"/>
      <c r="GAP11" s="0"/>
      <c r="GAQ11" s="0"/>
      <c r="GAR11" s="0"/>
      <c r="GAS11" s="0"/>
      <c r="GAT11" s="0"/>
      <c r="GAU11" s="0"/>
      <c r="GAV11" s="0"/>
      <c r="GAW11" s="0"/>
      <c r="GAX11" s="0"/>
      <c r="GAY11" s="0"/>
      <c r="GAZ11" s="0"/>
      <c r="GBA11" s="0"/>
      <c r="GBB11" s="0"/>
      <c r="GBC11" s="0"/>
      <c r="GBD11" s="0"/>
      <c r="GBE11" s="0"/>
      <c r="GBF11" s="0"/>
      <c r="GBG11" s="0"/>
      <c r="GBH11" s="0"/>
      <c r="GBI11" s="0"/>
      <c r="GBJ11" s="0"/>
      <c r="GBK11" s="0"/>
      <c r="GBL11" s="0"/>
      <c r="GBM11" s="0"/>
      <c r="GBN11" s="0"/>
      <c r="GBO11" s="0"/>
      <c r="GBP11" s="0"/>
      <c r="GBQ11" s="0"/>
      <c r="GBR11" s="0"/>
      <c r="GBS11" s="0"/>
      <c r="GBT11" s="0"/>
      <c r="GBU11" s="0"/>
      <c r="GBV11" s="0"/>
      <c r="GBW11" s="0"/>
      <c r="GBX11" s="0"/>
      <c r="GBY11" s="0"/>
      <c r="GBZ11" s="0"/>
      <c r="GCA11" s="0"/>
      <c r="GCB11" s="0"/>
      <c r="GCC11" s="0"/>
      <c r="GCD11" s="0"/>
      <c r="GCE11" s="0"/>
      <c r="GCF11" s="0"/>
      <c r="GCG11" s="0"/>
      <c r="GCH11" s="0"/>
      <c r="GCI11" s="0"/>
      <c r="GCJ11" s="0"/>
      <c r="GCK11" s="0"/>
      <c r="GCL11" s="0"/>
      <c r="GCM11" s="0"/>
      <c r="GCN11" s="0"/>
      <c r="GCO11" s="0"/>
      <c r="GCP11" s="0"/>
      <c r="GCQ11" s="0"/>
      <c r="GCR11" s="0"/>
      <c r="GCS11" s="0"/>
      <c r="GCT11" s="0"/>
      <c r="GCU11" s="0"/>
      <c r="GCV11" s="0"/>
      <c r="GCW11" s="0"/>
      <c r="GCX11" s="0"/>
      <c r="GCY11" s="0"/>
      <c r="GCZ11" s="0"/>
      <c r="GDA11" s="0"/>
      <c r="GDB11" s="0"/>
      <c r="GDC11" s="0"/>
      <c r="GDD11" s="0"/>
      <c r="GDE11" s="0"/>
      <c r="GDF11" s="0"/>
      <c r="GDG11" s="0"/>
      <c r="GDH11" s="0"/>
      <c r="GDI11" s="0"/>
      <c r="GDJ11" s="0"/>
      <c r="GDK11" s="0"/>
      <c r="GDL11" s="0"/>
      <c r="GDM11" s="0"/>
      <c r="GDN11" s="0"/>
      <c r="GDO11" s="0"/>
      <c r="GDP11" s="0"/>
      <c r="GDQ11" s="0"/>
      <c r="GDR11" s="0"/>
      <c r="GDS11" s="0"/>
      <c r="GDT11" s="0"/>
      <c r="GDU11" s="0"/>
      <c r="GDV11" s="0"/>
      <c r="GDW11" s="0"/>
      <c r="GDX11" s="0"/>
      <c r="GDY11" s="0"/>
      <c r="GDZ11" s="0"/>
      <c r="GEA11" s="0"/>
      <c r="GEB11" s="0"/>
      <c r="GEC11" s="0"/>
      <c r="GED11" s="0"/>
      <c r="GEE11" s="0"/>
      <c r="GEF11" s="0"/>
      <c r="GEG11" s="0"/>
      <c r="GEH11" s="0"/>
      <c r="GEI11" s="0"/>
      <c r="GEJ11" s="0"/>
      <c r="GEK11" s="0"/>
      <c r="GEL11" s="0"/>
      <c r="GEM11" s="0"/>
      <c r="GEN11" s="0"/>
      <c r="GEO11" s="0"/>
      <c r="GEP11" s="0"/>
      <c r="GEQ11" s="0"/>
      <c r="GER11" s="0"/>
      <c r="GES11" s="0"/>
      <c r="GET11" s="0"/>
      <c r="GEU11" s="0"/>
      <c r="GEV11" s="0"/>
      <c r="GEW11" s="0"/>
      <c r="GEX11" s="0"/>
      <c r="GEY11" s="0"/>
      <c r="GEZ11" s="0"/>
      <c r="GFA11" s="0"/>
      <c r="GFB11" s="0"/>
      <c r="GFC11" s="0"/>
      <c r="GFD11" s="0"/>
      <c r="GFE11" s="0"/>
      <c r="GFF11" s="0"/>
      <c r="GFG11" s="0"/>
      <c r="GFH11" s="0"/>
      <c r="GFI11" s="0"/>
      <c r="GFJ11" s="0"/>
      <c r="GFK11" s="0"/>
      <c r="GFL11" s="0"/>
      <c r="GFM11" s="0"/>
      <c r="GFN11" s="0"/>
      <c r="GFO11" s="0"/>
      <c r="GFP11" s="0"/>
      <c r="GFQ11" s="0"/>
      <c r="GFR11" s="0"/>
      <c r="GFS11" s="0"/>
      <c r="GFT11" s="0"/>
      <c r="GFU11" s="0"/>
      <c r="GFV11" s="0"/>
      <c r="GFW11" s="0"/>
      <c r="GFX11" s="0"/>
      <c r="GFY11" s="0"/>
      <c r="GFZ11" s="0"/>
      <c r="GGA11" s="0"/>
      <c r="GGB11" s="0"/>
      <c r="GGC11" s="0"/>
      <c r="GGD11" s="0"/>
      <c r="GGE11" s="0"/>
      <c r="GGF11" s="0"/>
      <c r="GGG11" s="0"/>
      <c r="GGH11" s="0"/>
      <c r="GGI11" s="0"/>
      <c r="GGJ11" s="0"/>
      <c r="GGK11" s="0"/>
      <c r="GGL11" s="0"/>
      <c r="GGM11" s="0"/>
      <c r="GGN11" s="0"/>
      <c r="GGO11" s="0"/>
      <c r="GGP11" s="0"/>
      <c r="GGQ11" s="0"/>
      <c r="GGR11" s="0"/>
      <c r="GGS11" s="0"/>
      <c r="GGT11" s="0"/>
      <c r="GGU11" s="0"/>
      <c r="GGV11" s="0"/>
      <c r="GGW11" s="0"/>
      <c r="GGX11" s="0"/>
      <c r="GGY11" s="0"/>
      <c r="GGZ11" s="0"/>
      <c r="GHA11" s="0"/>
      <c r="GHB11" s="0"/>
      <c r="GHC11" s="0"/>
      <c r="GHD11" s="0"/>
      <c r="GHE11" s="0"/>
      <c r="GHF11" s="0"/>
      <c r="GHG11" s="0"/>
      <c r="GHH11" s="0"/>
      <c r="GHI11" s="0"/>
      <c r="GHJ11" s="0"/>
      <c r="GHK11" s="0"/>
      <c r="GHL11" s="0"/>
      <c r="GHM11" s="0"/>
      <c r="GHN11" s="0"/>
      <c r="GHO11" s="0"/>
      <c r="GHP11" s="0"/>
      <c r="GHQ11" s="0"/>
      <c r="GHR11" s="0"/>
      <c r="GHS11" s="0"/>
      <c r="GHT11" s="0"/>
      <c r="GHU11" s="0"/>
      <c r="GHV11" s="0"/>
      <c r="GHW11" s="0"/>
      <c r="GHX11" s="0"/>
      <c r="GHY11" s="0"/>
      <c r="GHZ11" s="0"/>
      <c r="GIA11" s="0"/>
      <c r="GIB11" s="0"/>
      <c r="GIC11" s="0"/>
      <c r="GID11" s="0"/>
      <c r="GIE11" s="0"/>
      <c r="GIF11" s="0"/>
      <c r="GIG11" s="0"/>
      <c r="GIH11" s="0"/>
      <c r="GII11" s="0"/>
      <c r="GIJ11" s="0"/>
      <c r="GIK11" s="0"/>
      <c r="GIL11" s="0"/>
      <c r="GIM11" s="0"/>
      <c r="GIN11" s="0"/>
      <c r="GIO11" s="0"/>
      <c r="GIP11" s="0"/>
      <c r="GIQ11" s="0"/>
      <c r="GIR11" s="0"/>
      <c r="GIS11" s="0"/>
      <c r="GIT11" s="0"/>
      <c r="GIU11" s="0"/>
      <c r="GIV11" s="0"/>
      <c r="GIW11" s="0"/>
      <c r="GIX11" s="0"/>
      <c r="GIY11" s="0"/>
      <c r="GIZ11" s="0"/>
      <c r="GJA11" s="0"/>
      <c r="GJB11" s="0"/>
      <c r="GJC11" s="0"/>
      <c r="GJD11" s="0"/>
      <c r="GJE11" s="0"/>
      <c r="GJF11" s="0"/>
      <c r="GJG11" s="0"/>
      <c r="GJH11" s="0"/>
      <c r="GJI11" s="0"/>
      <c r="GJJ11" s="0"/>
      <c r="GJK11" s="0"/>
      <c r="GJL11" s="0"/>
      <c r="GJM11" s="0"/>
      <c r="GJN11" s="0"/>
      <c r="GJO11" s="0"/>
      <c r="GJP11" s="0"/>
      <c r="GJQ11" s="0"/>
      <c r="GJR11" s="0"/>
      <c r="GJS11" s="0"/>
      <c r="GJT11" s="0"/>
      <c r="GJU11" s="0"/>
      <c r="GJV11" s="0"/>
      <c r="GJW11" s="0"/>
      <c r="GJX11" s="0"/>
      <c r="GJY11" s="0"/>
      <c r="GJZ11" s="0"/>
      <c r="GKA11" s="0"/>
      <c r="GKB11" s="0"/>
      <c r="GKC11" s="0"/>
      <c r="GKD11" s="0"/>
      <c r="GKE11" s="0"/>
      <c r="GKF11" s="0"/>
      <c r="GKG11" s="0"/>
      <c r="GKH11" s="0"/>
      <c r="GKI11" s="0"/>
      <c r="GKJ11" s="0"/>
      <c r="GKK11" s="0"/>
      <c r="GKL11" s="0"/>
      <c r="GKM11" s="0"/>
      <c r="GKN11" s="0"/>
      <c r="GKO11" s="0"/>
      <c r="GKP11" s="0"/>
      <c r="GKQ11" s="0"/>
      <c r="GKR11" s="0"/>
      <c r="GKS11" s="0"/>
      <c r="GKT11" s="0"/>
      <c r="GKU11" s="0"/>
      <c r="GKV11" s="0"/>
      <c r="GKW11" s="0"/>
      <c r="GKX11" s="0"/>
      <c r="GKY11" s="0"/>
      <c r="GKZ11" s="0"/>
      <c r="GLA11" s="0"/>
      <c r="GLB11" s="0"/>
      <c r="GLC11" s="0"/>
      <c r="GLD11" s="0"/>
      <c r="GLE11" s="0"/>
      <c r="GLF11" s="0"/>
      <c r="GLG11" s="0"/>
      <c r="GLH11" s="0"/>
      <c r="GLI11" s="0"/>
      <c r="GLJ11" s="0"/>
      <c r="GLK11" s="0"/>
      <c r="GLL11" s="0"/>
      <c r="GLM11" s="0"/>
      <c r="GLN11" s="0"/>
      <c r="GLO11" s="0"/>
      <c r="GLP11" s="0"/>
      <c r="GLQ11" s="0"/>
      <c r="GLR11" s="0"/>
      <c r="GLS11" s="0"/>
      <c r="GLT11" s="0"/>
      <c r="GLU11" s="0"/>
      <c r="GLV11" s="0"/>
      <c r="GLW11" s="0"/>
      <c r="GLX11" s="0"/>
      <c r="GLY11" s="0"/>
      <c r="GLZ11" s="0"/>
      <c r="GMA11" s="0"/>
      <c r="GMB11" s="0"/>
      <c r="GMC11" s="0"/>
      <c r="GMD11" s="0"/>
      <c r="GME11" s="0"/>
      <c r="GMF11" s="0"/>
      <c r="GMG11" s="0"/>
      <c r="GMH11" s="0"/>
      <c r="GMI11" s="0"/>
      <c r="GMJ11" s="0"/>
      <c r="GMK11" s="0"/>
      <c r="GML11" s="0"/>
      <c r="GMM11" s="0"/>
      <c r="GMN11" s="0"/>
      <c r="GMO11" s="0"/>
      <c r="GMP11" s="0"/>
      <c r="GMQ11" s="0"/>
      <c r="GMR11" s="0"/>
      <c r="GMS11" s="0"/>
      <c r="GMT11" s="0"/>
      <c r="GMU11" s="0"/>
      <c r="GMV11" s="0"/>
      <c r="GMW11" s="0"/>
      <c r="GMX11" s="0"/>
      <c r="GMY11" s="0"/>
      <c r="GMZ11" s="0"/>
      <c r="GNA11" s="0"/>
      <c r="GNB11" s="0"/>
      <c r="GNC11" s="0"/>
      <c r="GND11" s="0"/>
      <c r="GNE11" s="0"/>
      <c r="GNF11" s="0"/>
      <c r="GNG11" s="0"/>
      <c r="GNH11" s="0"/>
      <c r="GNI11" s="0"/>
      <c r="GNJ11" s="0"/>
      <c r="GNK11" s="0"/>
      <c r="GNL11" s="0"/>
      <c r="GNM11" s="0"/>
      <c r="GNN11" s="0"/>
      <c r="GNO11" s="0"/>
      <c r="GNP11" s="0"/>
      <c r="GNQ11" s="0"/>
      <c r="GNR11" s="0"/>
      <c r="GNS11" s="0"/>
      <c r="GNT11" s="0"/>
      <c r="GNU11" s="0"/>
      <c r="GNV11" s="0"/>
      <c r="GNW11" s="0"/>
      <c r="GNX11" s="0"/>
      <c r="GNY11" s="0"/>
      <c r="GNZ11" s="0"/>
      <c r="GOA11" s="0"/>
      <c r="GOB11" s="0"/>
      <c r="GOC11" s="0"/>
      <c r="GOD11" s="0"/>
      <c r="GOE11" s="0"/>
      <c r="GOF11" s="0"/>
      <c r="GOG11" s="0"/>
      <c r="GOH11" s="0"/>
      <c r="GOI11" s="0"/>
      <c r="GOJ11" s="0"/>
      <c r="GOK11" s="0"/>
      <c r="GOL11" s="0"/>
      <c r="GOM11" s="0"/>
      <c r="GON11" s="0"/>
      <c r="GOO11" s="0"/>
      <c r="GOP11" s="0"/>
      <c r="GOQ11" s="0"/>
      <c r="GOR11" s="0"/>
      <c r="GOS11" s="0"/>
      <c r="GOT11" s="0"/>
      <c r="GOU11" s="0"/>
      <c r="GOV11" s="0"/>
      <c r="GOW11" s="0"/>
      <c r="GOX11" s="0"/>
      <c r="GOY11" s="0"/>
      <c r="GOZ11" s="0"/>
      <c r="GPA11" s="0"/>
      <c r="GPB11" s="0"/>
      <c r="GPC11" s="0"/>
      <c r="GPD11" s="0"/>
      <c r="GPE11" s="0"/>
      <c r="GPF11" s="0"/>
      <c r="GPG11" s="0"/>
      <c r="GPH11" s="0"/>
      <c r="GPI11" s="0"/>
      <c r="GPJ11" s="0"/>
      <c r="GPK11" s="0"/>
      <c r="GPL11" s="0"/>
      <c r="GPM11" s="0"/>
      <c r="GPN11" s="0"/>
      <c r="GPO11" s="0"/>
      <c r="GPP11" s="0"/>
      <c r="GPQ11" s="0"/>
      <c r="GPR11" s="0"/>
      <c r="GPS11" s="0"/>
      <c r="GPT11" s="0"/>
      <c r="GPU11" s="0"/>
      <c r="GPV11" s="0"/>
      <c r="GPW11" s="0"/>
      <c r="GPX11" s="0"/>
      <c r="GPY11" s="0"/>
      <c r="GPZ11" s="0"/>
      <c r="GQA11" s="0"/>
      <c r="GQB11" s="0"/>
      <c r="GQC11" s="0"/>
      <c r="GQD11" s="0"/>
      <c r="GQE11" s="0"/>
      <c r="GQF11" s="0"/>
      <c r="GQG11" s="0"/>
      <c r="GQH11" s="0"/>
      <c r="GQI11" s="0"/>
      <c r="GQJ11" s="0"/>
      <c r="GQK11" s="0"/>
      <c r="GQL11" s="0"/>
      <c r="GQM11" s="0"/>
      <c r="GQN11" s="0"/>
      <c r="GQO11" s="0"/>
      <c r="GQP11" s="0"/>
      <c r="GQQ11" s="0"/>
      <c r="GQR11" s="0"/>
      <c r="GQS11" s="0"/>
      <c r="GQT11" s="0"/>
      <c r="GQU11" s="0"/>
      <c r="GQV11" s="0"/>
      <c r="GQW11" s="0"/>
      <c r="GQX11" s="0"/>
      <c r="GQY11" s="0"/>
      <c r="GQZ11" s="0"/>
      <c r="GRA11" s="0"/>
      <c r="GRB11" s="0"/>
      <c r="GRC11" s="0"/>
      <c r="GRD11" s="0"/>
      <c r="GRE11" s="0"/>
      <c r="GRF11" s="0"/>
      <c r="GRG11" s="0"/>
      <c r="GRH11" s="0"/>
      <c r="GRI11" s="0"/>
      <c r="GRJ11" s="0"/>
      <c r="GRK11" s="0"/>
      <c r="GRL11" s="0"/>
      <c r="GRM11" s="0"/>
      <c r="GRN11" s="0"/>
      <c r="GRO11" s="0"/>
      <c r="GRP11" s="0"/>
      <c r="GRQ11" s="0"/>
      <c r="GRR11" s="0"/>
      <c r="GRS11" s="0"/>
      <c r="GRT11" s="0"/>
      <c r="GRU11" s="0"/>
      <c r="GRV11" s="0"/>
      <c r="GRW11" s="0"/>
      <c r="GRX11" s="0"/>
      <c r="GRY11" s="0"/>
      <c r="GRZ11" s="0"/>
      <c r="GSA11" s="0"/>
      <c r="GSB11" s="0"/>
      <c r="GSC11" s="0"/>
      <c r="GSD11" s="0"/>
      <c r="GSE11" s="0"/>
      <c r="GSF11" s="0"/>
      <c r="GSG11" s="0"/>
      <c r="GSH11" s="0"/>
      <c r="GSI11" s="0"/>
      <c r="GSJ11" s="0"/>
      <c r="GSK11" s="0"/>
      <c r="GSL11" s="0"/>
      <c r="GSM11" s="0"/>
      <c r="GSN11" s="0"/>
      <c r="GSO11" s="0"/>
      <c r="GSP11" s="0"/>
      <c r="GSQ11" s="0"/>
      <c r="GSR11" s="0"/>
      <c r="GSS11" s="0"/>
      <c r="GST11" s="0"/>
      <c r="GSU11" s="0"/>
      <c r="GSV11" s="0"/>
      <c r="GSW11" s="0"/>
      <c r="GSX11" s="0"/>
      <c r="GSY11" s="0"/>
      <c r="GSZ11" s="0"/>
      <c r="GTA11" s="0"/>
      <c r="GTB11" s="0"/>
      <c r="GTC11" s="0"/>
      <c r="GTD11" s="0"/>
      <c r="GTE11" s="0"/>
      <c r="GTF11" s="0"/>
      <c r="GTG11" s="0"/>
      <c r="GTH11" s="0"/>
      <c r="GTI11" s="0"/>
      <c r="GTJ11" s="0"/>
      <c r="GTK11" s="0"/>
      <c r="GTL11" s="0"/>
      <c r="GTM11" s="0"/>
      <c r="GTN11" s="0"/>
      <c r="GTO11" s="0"/>
      <c r="GTP11" s="0"/>
      <c r="GTQ11" s="0"/>
      <c r="GTR11" s="0"/>
      <c r="GTS11" s="0"/>
      <c r="GTT11" s="0"/>
      <c r="GTU11" s="0"/>
      <c r="GTV11" s="0"/>
      <c r="GTW11" s="0"/>
      <c r="GTX11" s="0"/>
      <c r="GTY11" s="0"/>
      <c r="GTZ11" s="0"/>
      <c r="GUA11" s="0"/>
      <c r="GUB11" s="0"/>
      <c r="GUC11" s="0"/>
      <c r="GUD11" s="0"/>
      <c r="GUE11" s="0"/>
      <c r="GUF11" s="0"/>
      <c r="GUG11" s="0"/>
      <c r="GUH11" s="0"/>
      <c r="GUI11" s="0"/>
      <c r="GUJ11" s="0"/>
      <c r="GUK11" s="0"/>
      <c r="GUL11" s="0"/>
      <c r="GUM11" s="0"/>
      <c r="GUN11" s="0"/>
      <c r="GUO11" s="0"/>
      <c r="GUP11" s="0"/>
      <c r="GUQ11" s="0"/>
      <c r="GUR11" s="0"/>
      <c r="GUS11" s="0"/>
      <c r="GUT11" s="0"/>
      <c r="GUU11" s="0"/>
      <c r="GUV11" s="0"/>
      <c r="GUW11" s="0"/>
      <c r="GUX11" s="0"/>
      <c r="GUY11" s="0"/>
      <c r="GUZ11" s="0"/>
      <c r="GVA11" s="0"/>
      <c r="GVB11" s="0"/>
      <c r="GVC11" s="0"/>
      <c r="GVD11" s="0"/>
      <c r="GVE11" s="0"/>
      <c r="GVF11" s="0"/>
      <c r="GVG11" s="0"/>
      <c r="GVH11" s="0"/>
      <c r="GVI11" s="0"/>
      <c r="GVJ11" s="0"/>
      <c r="GVK11" s="0"/>
      <c r="GVL11" s="0"/>
      <c r="GVM11" s="0"/>
      <c r="GVN11" s="0"/>
      <c r="GVO11" s="0"/>
      <c r="GVP11" s="0"/>
      <c r="GVQ11" s="0"/>
      <c r="GVR11" s="0"/>
      <c r="GVS11" s="0"/>
      <c r="GVT11" s="0"/>
      <c r="GVU11" s="0"/>
      <c r="GVV11" s="0"/>
      <c r="GVW11" s="0"/>
      <c r="GVX11" s="0"/>
      <c r="GVY11" s="0"/>
      <c r="GVZ11" s="0"/>
      <c r="GWA11" s="0"/>
      <c r="GWB11" s="0"/>
      <c r="GWC11" s="0"/>
      <c r="GWD11" s="0"/>
      <c r="GWE11" s="0"/>
      <c r="GWF11" s="0"/>
      <c r="GWG11" s="0"/>
      <c r="GWH11" s="0"/>
      <c r="GWI11" s="0"/>
      <c r="GWJ11" s="0"/>
      <c r="GWK11" s="0"/>
      <c r="GWL11" s="0"/>
      <c r="GWM11" s="0"/>
      <c r="GWN11" s="0"/>
      <c r="GWO11" s="0"/>
      <c r="GWP11" s="0"/>
      <c r="GWQ11" s="0"/>
      <c r="GWR11" s="0"/>
      <c r="GWS11" s="0"/>
      <c r="GWT11" s="0"/>
      <c r="GWU11" s="0"/>
      <c r="GWV11" s="0"/>
      <c r="GWW11" s="0"/>
      <c r="GWX11" s="0"/>
      <c r="GWY11" s="0"/>
      <c r="GWZ11" s="0"/>
      <c r="GXA11" s="0"/>
      <c r="GXB11" s="0"/>
      <c r="GXC11" s="0"/>
      <c r="GXD11" s="0"/>
      <c r="GXE11" s="0"/>
      <c r="GXF11" s="0"/>
      <c r="GXG11" s="0"/>
      <c r="GXH11" s="0"/>
      <c r="GXI11" s="0"/>
      <c r="GXJ11" s="0"/>
      <c r="GXK11" s="0"/>
      <c r="GXL11" s="0"/>
      <c r="GXM11" s="0"/>
      <c r="GXN11" s="0"/>
      <c r="GXO11" s="0"/>
      <c r="GXP11" s="0"/>
      <c r="GXQ11" s="0"/>
      <c r="GXR11" s="0"/>
      <c r="GXS11" s="0"/>
      <c r="GXT11" s="0"/>
      <c r="GXU11" s="0"/>
      <c r="GXV11" s="0"/>
      <c r="GXW11" s="0"/>
      <c r="GXX11" s="0"/>
      <c r="GXY11" s="0"/>
      <c r="GXZ11" s="0"/>
      <c r="GYA11" s="0"/>
      <c r="GYB11" s="0"/>
      <c r="GYC11" s="0"/>
      <c r="GYD11" s="0"/>
      <c r="GYE11" s="0"/>
      <c r="GYF11" s="0"/>
      <c r="GYG11" s="0"/>
      <c r="GYH11" s="0"/>
      <c r="GYI11" s="0"/>
      <c r="GYJ11" s="0"/>
      <c r="GYK11" s="0"/>
      <c r="GYL11" s="0"/>
      <c r="GYM11" s="0"/>
      <c r="GYN11" s="0"/>
      <c r="GYO11" s="0"/>
      <c r="GYP11" s="0"/>
      <c r="GYQ11" s="0"/>
      <c r="GYR11" s="0"/>
      <c r="GYS11" s="0"/>
      <c r="GYT11" s="0"/>
      <c r="GYU11" s="0"/>
      <c r="GYV11" s="0"/>
      <c r="GYW11" s="0"/>
      <c r="GYX11" s="0"/>
      <c r="GYY11" s="0"/>
      <c r="GYZ11" s="0"/>
      <c r="GZA11" s="0"/>
      <c r="GZB11" s="0"/>
      <c r="GZC11" s="0"/>
      <c r="GZD11" s="0"/>
      <c r="GZE11" s="0"/>
      <c r="GZF11" s="0"/>
      <c r="GZG11" s="0"/>
      <c r="GZH11" s="0"/>
      <c r="GZI11" s="0"/>
      <c r="GZJ11" s="0"/>
      <c r="GZK11" s="0"/>
      <c r="GZL11" s="0"/>
      <c r="GZM11" s="0"/>
      <c r="GZN11" s="0"/>
      <c r="GZO11" s="0"/>
      <c r="GZP11" s="0"/>
      <c r="GZQ11" s="0"/>
      <c r="GZR11" s="0"/>
      <c r="GZS11" s="0"/>
      <c r="GZT11" s="0"/>
      <c r="GZU11" s="0"/>
      <c r="GZV11" s="0"/>
      <c r="GZW11" s="0"/>
      <c r="GZX11" s="0"/>
      <c r="GZY11" s="0"/>
      <c r="GZZ11" s="0"/>
      <c r="HAA11" s="0"/>
      <c r="HAB11" s="0"/>
      <c r="HAC11" s="0"/>
      <c r="HAD11" s="0"/>
      <c r="HAE11" s="0"/>
      <c r="HAF11" s="0"/>
      <c r="HAG11" s="0"/>
      <c r="HAH11" s="0"/>
      <c r="HAI11" s="0"/>
      <c r="HAJ11" s="0"/>
      <c r="HAK11" s="0"/>
      <c r="HAL11" s="0"/>
      <c r="HAM11" s="0"/>
      <c r="HAN11" s="0"/>
      <c r="HAO11" s="0"/>
      <c r="HAP11" s="0"/>
      <c r="HAQ11" s="0"/>
      <c r="HAR11" s="0"/>
      <c r="HAS11" s="0"/>
      <c r="HAT11" s="0"/>
      <c r="HAU11" s="0"/>
      <c r="HAV11" s="0"/>
      <c r="HAW11" s="0"/>
      <c r="HAX11" s="0"/>
      <c r="HAY11" s="0"/>
      <c r="HAZ11" s="0"/>
      <c r="HBA11" s="0"/>
      <c r="HBB11" s="0"/>
      <c r="HBC11" s="0"/>
      <c r="HBD11" s="0"/>
      <c r="HBE11" s="0"/>
      <c r="HBF11" s="0"/>
      <c r="HBG11" s="0"/>
      <c r="HBH11" s="0"/>
      <c r="HBI11" s="0"/>
      <c r="HBJ11" s="0"/>
      <c r="HBK11" s="0"/>
      <c r="HBL11" s="0"/>
      <c r="HBM11" s="0"/>
      <c r="HBN11" s="0"/>
      <c r="HBO11" s="0"/>
      <c r="HBP11" s="0"/>
      <c r="HBQ11" s="0"/>
      <c r="HBR11" s="0"/>
      <c r="HBS11" s="0"/>
      <c r="HBT11" s="0"/>
      <c r="HBU11" s="0"/>
      <c r="HBV11" s="0"/>
      <c r="HBW11" s="0"/>
      <c r="HBX11" s="0"/>
      <c r="HBY11" s="0"/>
      <c r="HBZ11" s="0"/>
      <c r="HCA11" s="0"/>
      <c r="HCB11" s="0"/>
      <c r="HCC11" s="0"/>
      <c r="HCD11" s="0"/>
      <c r="HCE11" s="0"/>
      <c r="HCF11" s="0"/>
      <c r="HCG11" s="0"/>
      <c r="HCH11" s="0"/>
      <c r="HCI11" s="0"/>
      <c r="HCJ11" s="0"/>
      <c r="HCK11" s="0"/>
      <c r="HCL11" s="0"/>
      <c r="HCM11" s="0"/>
      <c r="HCN11" s="0"/>
      <c r="HCO11" s="0"/>
      <c r="HCP11" s="0"/>
      <c r="HCQ11" s="0"/>
      <c r="HCR11" s="0"/>
      <c r="HCS11" s="0"/>
      <c r="HCT11" s="0"/>
      <c r="HCU11" s="0"/>
      <c r="HCV11" s="0"/>
      <c r="HCW11" s="0"/>
      <c r="HCX11" s="0"/>
      <c r="HCY11" s="0"/>
      <c r="HCZ11" s="0"/>
      <c r="HDA11" s="0"/>
      <c r="HDB11" s="0"/>
      <c r="HDC11" s="0"/>
      <c r="HDD11" s="0"/>
      <c r="HDE11" s="0"/>
      <c r="HDF11" s="0"/>
      <c r="HDG11" s="0"/>
      <c r="HDH11" s="0"/>
      <c r="HDI11" s="0"/>
      <c r="HDJ11" s="0"/>
      <c r="HDK11" s="0"/>
      <c r="HDL11" s="0"/>
      <c r="HDM11" s="0"/>
      <c r="HDN11" s="0"/>
      <c r="HDO11" s="0"/>
      <c r="HDP11" s="0"/>
      <c r="HDQ11" s="0"/>
      <c r="HDR11" s="0"/>
      <c r="HDS11" s="0"/>
      <c r="HDT11" s="0"/>
      <c r="HDU11" s="0"/>
      <c r="HDV11" s="0"/>
      <c r="HDW11" s="0"/>
      <c r="HDX11" s="0"/>
      <c r="HDY11" s="0"/>
      <c r="HDZ11" s="0"/>
      <c r="HEA11" s="0"/>
      <c r="HEB11" s="0"/>
      <c r="HEC11" s="0"/>
      <c r="HED11" s="0"/>
      <c r="HEE11" s="0"/>
      <c r="HEF11" s="0"/>
      <c r="HEG11" s="0"/>
      <c r="HEH11" s="0"/>
      <c r="HEI11" s="0"/>
      <c r="HEJ11" s="0"/>
      <c r="HEK11" s="0"/>
      <c r="HEL11" s="0"/>
      <c r="HEM11" s="0"/>
      <c r="HEN11" s="0"/>
      <c r="HEO11" s="0"/>
      <c r="HEP11" s="0"/>
      <c r="HEQ11" s="0"/>
      <c r="HER11" s="0"/>
      <c r="HES11" s="0"/>
      <c r="HET11" s="0"/>
      <c r="HEU11" s="0"/>
      <c r="HEV11" s="0"/>
      <c r="HEW11" s="0"/>
      <c r="HEX11" s="0"/>
      <c r="HEY11" s="0"/>
      <c r="HEZ11" s="0"/>
      <c r="HFA11" s="0"/>
      <c r="HFB11" s="0"/>
      <c r="HFC11" s="0"/>
      <c r="HFD11" s="0"/>
      <c r="HFE11" s="0"/>
      <c r="HFF11" s="0"/>
      <c r="HFG11" s="0"/>
      <c r="HFH11" s="0"/>
      <c r="HFI11" s="0"/>
      <c r="HFJ11" s="0"/>
      <c r="HFK11" s="0"/>
      <c r="HFL11" s="0"/>
      <c r="HFM11" s="0"/>
      <c r="HFN11" s="0"/>
      <c r="HFO11" s="0"/>
      <c r="HFP11" s="0"/>
      <c r="HFQ11" s="0"/>
      <c r="HFR11" s="0"/>
      <c r="HFS11" s="0"/>
      <c r="HFT11" s="0"/>
      <c r="HFU11" s="0"/>
      <c r="HFV11" s="0"/>
      <c r="HFW11" s="0"/>
      <c r="HFX11" s="0"/>
      <c r="HFY11" s="0"/>
      <c r="HFZ11" s="0"/>
      <c r="HGA11" s="0"/>
      <c r="HGB11" s="0"/>
      <c r="HGC11" s="0"/>
      <c r="HGD11" s="0"/>
      <c r="HGE11" s="0"/>
      <c r="HGF11" s="0"/>
      <c r="HGG11" s="0"/>
      <c r="HGH11" s="0"/>
      <c r="HGI11" s="0"/>
      <c r="HGJ11" s="0"/>
      <c r="HGK11" s="0"/>
      <c r="HGL11" s="0"/>
      <c r="HGM11" s="0"/>
      <c r="HGN11" s="0"/>
      <c r="HGO11" s="0"/>
      <c r="HGP11" s="0"/>
      <c r="HGQ11" s="0"/>
      <c r="HGR11" s="0"/>
      <c r="HGS11" s="0"/>
      <c r="HGT11" s="0"/>
      <c r="HGU11" s="0"/>
      <c r="HGV11" s="0"/>
      <c r="HGW11" s="0"/>
      <c r="HGX11" s="0"/>
      <c r="HGY11" s="0"/>
      <c r="HGZ11" s="0"/>
      <c r="HHA11" s="0"/>
      <c r="HHB11" s="0"/>
      <c r="HHC11" s="0"/>
      <c r="HHD11" s="0"/>
      <c r="HHE11" s="0"/>
      <c r="HHF11" s="0"/>
      <c r="HHG11" s="0"/>
      <c r="HHH11" s="0"/>
      <c r="HHI11" s="0"/>
      <c r="HHJ11" s="0"/>
      <c r="HHK11" s="0"/>
      <c r="HHL11" s="0"/>
      <c r="HHM11" s="0"/>
      <c r="HHN11" s="0"/>
      <c r="HHO11" s="0"/>
      <c r="HHP11" s="0"/>
      <c r="HHQ11" s="0"/>
      <c r="HHR11" s="0"/>
      <c r="HHS11" s="0"/>
      <c r="HHT11" s="0"/>
      <c r="HHU11" s="0"/>
      <c r="HHV11" s="0"/>
      <c r="HHW11" s="0"/>
      <c r="HHX11" s="0"/>
      <c r="HHY11" s="0"/>
      <c r="HHZ11" s="0"/>
      <c r="HIA11" s="0"/>
      <c r="HIB11" s="0"/>
      <c r="HIC11" s="0"/>
      <c r="HID11" s="0"/>
      <c r="HIE11" s="0"/>
      <c r="HIF11" s="0"/>
      <c r="HIG11" s="0"/>
      <c r="HIH11" s="0"/>
      <c r="HII11" s="0"/>
      <c r="HIJ11" s="0"/>
      <c r="HIK11" s="0"/>
      <c r="HIL11" s="0"/>
      <c r="HIM11" s="0"/>
      <c r="HIN11" s="0"/>
      <c r="HIO11" s="0"/>
      <c r="HIP11" s="0"/>
      <c r="HIQ11" s="0"/>
      <c r="HIR11" s="0"/>
      <c r="HIS11" s="0"/>
      <c r="HIT11" s="0"/>
      <c r="HIU11" s="0"/>
      <c r="HIV11" s="0"/>
      <c r="HIW11" s="0"/>
      <c r="HIX11" s="0"/>
      <c r="HIY11" s="0"/>
      <c r="HIZ11" s="0"/>
      <c r="HJA11" s="0"/>
      <c r="HJB11" s="0"/>
      <c r="HJC11" s="0"/>
      <c r="HJD11" s="0"/>
      <c r="HJE11" s="0"/>
      <c r="HJF11" s="0"/>
      <c r="HJG11" s="0"/>
      <c r="HJH11" s="0"/>
      <c r="HJI11" s="0"/>
      <c r="HJJ11" s="0"/>
      <c r="HJK11" s="0"/>
      <c r="HJL11" s="0"/>
      <c r="HJM11" s="0"/>
      <c r="HJN11" s="0"/>
      <c r="HJO11" s="0"/>
      <c r="HJP11" s="0"/>
      <c r="HJQ11" s="0"/>
      <c r="HJR11" s="0"/>
      <c r="HJS11" s="0"/>
      <c r="HJT11" s="0"/>
      <c r="HJU11" s="0"/>
      <c r="HJV11" s="0"/>
      <c r="HJW11" s="0"/>
      <c r="HJX11" s="0"/>
      <c r="HJY11" s="0"/>
      <c r="HJZ11" s="0"/>
      <c r="HKA11" s="0"/>
      <c r="HKB11" s="0"/>
      <c r="HKC11" s="0"/>
      <c r="HKD11" s="0"/>
      <c r="HKE11" s="0"/>
      <c r="HKF11" s="0"/>
      <c r="HKG11" s="0"/>
      <c r="HKH11" s="0"/>
      <c r="HKI11" s="0"/>
      <c r="HKJ11" s="0"/>
      <c r="HKK11" s="0"/>
      <c r="HKL11" s="0"/>
      <c r="HKM11" s="0"/>
      <c r="HKN11" s="0"/>
      <c r="HKO11" s="0"/>
      <c r="HKP11" s="0"/>
      <c r="HKQ11" s="0"/>
      <c r="HKR11" s="0"/>
      <c r="HKS11" s="0"/>
      <c r="HKT11" s="0"/>
      <c r="HKU11" s="0"/>
      <c r="HKV11" s="0"/>
      <c r="HKW11" s="0"/>
      <c r="HKX11" s="0"/>
      <c r="HKY11" s="0"/>
      <c r="HKZ11" s="0"/>
      <c r="HLA11" s="0"/>
      <c r="HLB11" s="0"/>
      <c r="HLC11" s="0"/>
      <c r="HLD11" s="0"/>
      <c r="HLE11" s="0"/>
      <c r="HLF11" s="0"/>
      <c r="HLG11" s="0"/>
      <c r="HLH11" s="0"/>
      <c r="HLI11" s="0"/>
      <c r="HLJ11" s="0"/>
      <c r="HLK11" s="0"/>
      <c r="HLL11" s="0"/>
      <c r="HLM11" s="0"/>
      <c r="HLN11" s="0"/>
      <c r="HLO11" s="0"/>
      <c r="HLP11" s="0"/>
      <c r="HLQ11" s="0"/>
      <c r="HLR11" s="0"/>
      <c r="HLS11" s="0"/>
      <c r="HLT11" s="0"/>
      <c r="HLU11" s="0"/>
      <c r="HLV11" s="0"/>
      <c r="HLW11" s="0"/>
      <c r="HLX11" s="0"/>
      <c r="HLY11" s="0"/>
      <c r="HLZ11" s="0"/>
      <c r="HMA11" s="0"/>
      <c r="HMB11" s="0"/>
      <c r="HMC11" s="0"/>
      <c r="HMD11" s="0"/>
      <c r="HME11" s="0"/>
      <c r="HMF11" s="0"/>
      <c r="HMG11" s="0"/>
      <c r="HMH11" s="0"/>
      <c r="HMI11" s="0"/>
      <c r="HMJ11" s="0"/>
      <c r="HMK11" s="0"/>
      <c r="HML11" s="0"/>
      <c r="HMM11" s="0"/>
      <c r="HMN11" s="0"/>
      <c r="HMO11" s="0"/>
      <c r="HMP11" s="0"/>
      <c r="HMQ11" s="0"/>
      <c r="HMR11" s="0"/>
      <c r="HMS11" s="0"/>
      <c r="HMT11" s="0"/>
      <c r="HMU11" s="0"/>
      <c r="HMV11" s="0"/>
      <c r="HMW11" s="0"/>
      <c r="HMX11" s="0"/>
      <c r="HMY11" s="0"/>
      <c r="HMZ11" s="0"/>
      <c r="HNA11" s="0"/>
      <c r="HNB11" s="0"/>
      <c r="HNC11" s="0"/>
      <c r="HND11" s="0"/>
      <c r="HNE11" s="0"/>
      <c r="HNF11" s="0"/>
      <c r="HNG11" s="0"/>
      <c r="HNH11" s="0"/>
      <c r="HNI11" s="0"/>
      <c r="HNJ11" s="0"/>
      <c r="HNK11" s="0"/>
      <c r="HNL11" s="0"/>
      <c r="HNM11" s="0"/>
      <c r="HNN11" s="0"/>
      <c r="HNO11" s="0"/>
      <c r="HNP11" s="0"/>
      <c r="HNQ11" s="0"/>
      <c r="HNR11" s="0"/>
      <c r="HNS11" s="0"/>
      <c r="HNT11" s="0"/>
      <c r="HNU11" s="0"/>
      <c r="HNV11" s="0"/>
      <c r="HNW11" s="0"/>
      <c r="HNX11" s="0"/>
      <c r="HNY11" s="0"/>
      <c r="HNZ11" s="0"/>
      <c r="HOA11" s="0"/>
      <c r="HOB11" s="0"/>
      <c r="HOC11" s="0"/>
      <c r="HOD11" s="0"/>
      <c r="HOE11" s="0"/>
      <c r="HOF11" s="0"/>
      <c r="HOG11" s="0"/>
      <c r="HOH11" s="0"/>
      <c r="HOI11" s="0"/>
      <c r="HOJ11" s="0"/>
      <c r="HOK11" s="0"/>
      <c r="HOL11" s="0"/>
      <c r="HOM11" s="0"/>
      <c r="HON11" s="0"/>
      <c r="HOO11" s="0"/>
      <c r="HOP11" s="0"/>
      <c r="HOQ11" s="0"/>
      <c r="HOR11" s="0"/>
      <c r="HOS11" s="0"/>
      <c r="HOT11" s="0"/>
      <c r="HOU11" s="0"/>
      <c r="HOV11" s="0"/>
      <c r="HOW11" s="0"/>
      <c r="HOX11" s="0"/>
      <c r="HOY11" s="0"/>
      <c r="HOZ11" s="0"/>
      <c r="HPA11" s="0"/>
      <c r="HPB11" s="0"/>
      <c r="HPC11" s="0"/>
      <c r="HPD11" s="0"/>
      <c r="HPE11" s="0"/>
      <c r="HPF11" s="0"/>
      <c r="HPG11" s="0"/>
      <c r="HPH11" s="0"/>
      <c r="HPI11" s="0"/>
      <c r="HPJ11" s="0"/>
      <c r="HPK11" s="0"/>
      <c r="HPL11" s="0"/>
      <c r="HPM11" s="0"/>
      <c r="HPN11" s="0"/>
      <c r="HPO11" s="0"/>
      <c r="HPP11" s="0"/>
      <c r="HPQ11" s="0"/>
      <c r="HPR11" s="0"/>
      <c r="HPS11" s="0"/>
      <c r="HPT11" s="0"/>
      <c r="HPU11" s="0"/>
      <c r="HPV11" s="0"/>
      <c r="HPW11" s="0"/>
      <c r="HPX11" s="0"/>
      <c r="HPY11" s="0"/>
      <c r="HPZ11" s="0"/>
      <c r="HQA11" s="0"/>
      <c r="HQB11" s="0"/>
      <c r="HQC11" s="0"/>
      <c r="HQD11" s="0"/>
      <c r="HQE11" s="0"/>
      <c r="HQF11" s="0"/>
      <c r="HQG11" s="0"/>
      <c r="HQH11" s="0"/>
      <c r="HQI11" s="0"/>
      <c r="HQJ11" s="0"/>
      <c r="HQK11" s="0"/>
      <c r="HQL11" s="0"/>
      <c r="HQM11" s="0"/>
      <c r="HQN11" s="0"/>
      <c r="HQO11" s="0"/>
      <c r="HQP11" s="0"/>
      <c r="HQQ11" s="0"/>
      <c r="HQR11" s="0"/>
      <c r="HQS11" s="0"/>
      <c r="HQT11" s="0"/>
      <c r="HQU11" s="0"/>
      <c r="HQV11" s="0"/>
      <c r="HQW11" s="0"/>
      <c r="HQX11" s="0"/>
      <c r="HQY11" s="0"/>
      <c r="HQZ11" s="0"/>
      <c r="HRA11" s="0"/>
      <c r="HRB11" s="0"/>
      <c r="HRC11" s="0"/>
      <c r="HRD11" s="0"/>
      <c r="HRE11" s="0"/>
      <c r="HRF11" s="0"/>
      <c r="HRG11" s="0"/>
      <c r="HRH11" s="0"/>
      <c r="HRI11" s="0"/>
      <c r="HRJ11" s="0"/>
      <c r="HRK11" s="0"/>
      <c r="HRL11" s="0"/>
      <c r="HRM11" s="0"/>
      <c r="HRN11" s="0"/>
      <c r="HRO11" s="0"/>
      <c r="HRP11" s="0"/>
      <c r="HRQ11" s="0"/>
      <c r="HRR11" s="0"/>
      <c r="HRS11" s="0"/>
      <c r="HRT11" s="0"/>
      <c r="HRU11" s="0"/>
      <c r="HRV11" s="0"/>
      <c r="HRW11" s="0"/>
      <c r="HRX11" s="0"/>
      <c r="HRY11" s="0"/>
      <c r="HRZ11" s="0"/>
      <c r="HSA11" s="0"/>
      <c r="HSB11" s="0"/>
      <c r="HSC11" s="0"/>
      <c r="HSD11" s="0"/>
      <c r="HSE11" s="0"/>
      <c r="HSF11" s="0"/>
      <c r="HSG11" s="0"/>
      <c r="HSH11" s="0"/>
      <c r="HSI11" s="0"/>
      <c r="HSJ11" s="0"/>
      <c r="HSK11" s="0"/>
      <c r="HSL11" s="0"/>
      <c r="HSM11" s="0"/>
      <c r="HSN11" s="0"/>
      <c r="HSO11" s="0"/>
      <c r="HSP11" s="0"/>
      <c r="HSQ11" s="0"/>
      <c r="HSR11" s="0"/>
      <c r="HSS11" s="0"/>
      <c r="HST11" s="0"/>
      <c r="HSU11" s="0"/>
      <c r="HSV11" s="0"/>
      <c r="HSW11" s="0"/>
      <c r="HSX11" s="0"/>
      <c r="HSY11" s="0"/>
      <c r="HSZ11" s="0"/>
      <c r="HTA11" s="0"/>
      <c r="HTB11" s="0"/>
      <c r="HTC11" s="0"/>
      <c r="HTD11" s="0"/>
      <c r="HTE11" s="0"/>
      <c r="HTF11" s="0"/>
      <c r="HTG11" s="0"/>
      <c r="HTH11" s="0"/>
      <c r="HTI11" s="0"/>
      <c r="HTJ11" s="0"/>
      <c r="HTK11" s="0"/>
      <c r="HTL11" s="0"/>
      <c r="HTM11" s="0"/>
      <c r="HTN11" s="0"/>
      <c r="HTO11" s="0"/>
      <c r="HTP11" s="0"/>
      <c r="HTQ11" s="0"/>
      <c r="HTR11" s="0"/>
      <c r="HTS11" s="0"/>
      <c r="HTT11" s="0"/>
      <c r="HTU11" s="0"/>
      <c r="HTV11" s="0"/>
      <c r="HTW11" s="0"/>
      <c r="HTX11" s="0"/>
      <c r="HTY11" s="0"/>
      <c r="HTZ11" s="0"/>
      <c r="HUA11" s="0"/>
      <c r="HUB11" s="0"/>
      <c r="HUC11" s="0"/>
      <c r="HUD11" s="0"/>
      <c r="HUE11" s="0"/>
      <c r="HUF11" s="0"/>
      <c r="HUG11" s="0"/>
      <c r="HUH11" s="0"/>
      <c r="HUI11" s="0"/>
      <c r="HUJ11" s="0"/>
      <c r="HUK11" s="0"/>
      <c r="HUL11" s="0"/>
      <c r="HUM11" s="0"/>
      <c r="HUN11" s="0"/>
      <c r="HUO11" s="0"/>
      <c r="HUP11" s="0"/>
      <c r="HUQ11" s="0"/>
      <c r="HUR11" s="0"/>
      <c r="HUS11" s="0"/>
      <c r="HUT11" s="0"/>
      <c r="HUU11" s="0"/>
      <c r="HUV11" s="0"/>
      <c r="HUW11" s="0"/>
      <c r="HUX11" s="0"/>
      <c r="HUY11" s="0"/>
      <c r="HUZ11" s="0"/>
      <c r="HVA11" s="0"/>
      <c r="HVB11" s="0"/>
      <c r="HVC11" s="0"/>
      <c r="HVD11" s="0"/>
      <c r="HVE11" s="0"/>
      <c r="HVF11" s="0"/>
      <c r="HVG11" s="0"/>
      <c r="HVH11" s="0"/>
      <c r="HVI11" s="0"/>
      <c r="HVJ11" s="0"/>
      <c r="HVK11" s="0"/>
      <c r="HVL11" s="0"/>
      <c r="HVM11" s="0"/>
      <c r="HVN11" s="0"/>
      <c r="HVO11" s="0"/>
      <c r="HVP11" s="0"/>
      <c r="HVQ11" s="0"/>
      <c r="HVR11" s="0"/>
      <c r="HVS11" s="0"/>
      <c r="HVT11" s="0"/>
      <c r="HVU11" s="0"/>
      <c r="HVV11" s="0"/>
      <c r="HVW11" s="0"/>
      <c r="HVX11" s="0"/>
      <c r="HVY11" s="0"/>
      <c r="HVZ11" s="0"/>
      <c r="HWA11" s="0"/>
      <c r="HWB11" s="0"/>
      <c r="HWC11" s="0"/>
      <c r="HWD11" s="0"/>
      <c r="HWE11" s="0"/>
      <c r="HWF11" s="0"/>
      <c r="HWG11" s="0"/>
      <c r="HWH11" s="0"/>
      <c r="HWI11" s="0"/>
      <c r="HWJ11" s="0"/>
      <c r="HWK11" s="0"/>
      <c r="HWL11" s="0"/>
      <c r="HWM11" s="0"/>
      <c r="HWN11" s="0"/>
      <c r="HWO11" s="0"/>
      <c r="HWP11" s="0"/>
      <c r="HWQ11" s="0"/>
      <c r="HWR11" s="0"/>
      <c r="HWS11" s="0"/>
      <c r="HWT11" s="0"/>
      <c r="HWU11" s="0"/>
      <c r="HWV11" s="0"/>
      <c r="HWW11" s="0"/>
      <c r="HWX11" s="0"/>
      <c r="HWY11" s="0"/>
      <c r="HWZ11" s="0"/>
      <c r="HXA11" s="0"/>
      <c r="HXB11" s="0"/>
      <c r="HXC11" s="0"/>
      <c r="HXD11" s="0"/>
      <c r="HXE11" s="0"/>
      <c r="HXF11" s="0"/>
      <c r="HXG11" s="0"/>
      <c r="HXH11" s="0"/>
      <c r="HXI11" s="0"/>
      <c r="HXJ11" s="0"/>
      <c r="HXK11" s="0"/>
      <c r="HXL11" s="0"/>
      <c r="HXM11" s="0"/>
      <c r="HXN11" s="0"/>
      <c r="HXO11" s="0"/>
      <c r="HXP11" s="0"/>
      <c r="HXQ11" s="0"/>
      <c r="HXR11" s="0"/>
      <c r="HXS11" s="0"/>
      <c r="HXT11" s="0"/>
      <c r="HXU11" s="0"/>
      <c r="HXV11" s="0"/>
      <c r="HXW11" s="0"/>
      <c r="HXX11" s="0"/>
      <c r="HXY11" s="0"/>
      <c r="HXZ11" s="0"/>
      <c r="HYA11" s="0"/>
      <c r="HYB11" s="0"/>
      <c r="HYC11" s="0"/>
      <c r="HYD11" s="0"/>
      <c r="HYE11" s="0"/>
      <c r="HYF11" s="0"/>
      <c r="HYG11" s="0"/>
      <c r="HYH11" s="0"/>
      <c r="HYI11" s="0"/>
      <c r="HYJ11" s="0"/>
      <c r="HYK11" s="0"/>
      <c r="HYL11" s="0"/>
      <c r="HYM11" s="0"/>
      <c r="HYN11" s="0"/>
      <c r="HYO11" s="0"/>
      <c r="HYP11" s="0"/>
      <c r="HYQ11" s="0"/>
      <c r="HYR11" s="0"/>
      <c r="HYS11" s="0"/>
      <c r="HYT11" s="0"/>
      <c r="HYU11" s="0"/>
      <c r="HYV11" s="0"/>
      <c r="HYW11" s="0"/>
      <c r="HYX11" s="0"/>
      <c r="HYY11" s="0"/>
      <c r="HYZ11" s="0"/>
      <c r="HZA11" s="0"/>
      <c r="HZB11" s="0"/>
      <c r="HZC11" s="0"/>
      <c r="HZD11" s="0"/>
      <c r="HZE11" s="0"/>
      <c r="HZF11" s="0"/>
      <c r="HZG11" s="0"/>
      <c r="HZH11" s="0"/>
      <c r="HZI11" s="0"/>
      <c r="HZJ11" s="0"/>
      <c r="HZK11" s="0"/>
      <c r="HZL11" s="0"/>
      <c r="HZM11" s="0"/>
      <c r="HZN11" s="0"/>
      <c r="HZO11" s="0"/>
      <c r="HZP11" s="0"/>
      <c r="HZQ11" s="0"/>
      <c r="HZR11" s="0"/>
      <c r="HZS11" s="0"/>
      <c r="HZT11" s="0"/>
      <c r="HZU11" s="0"/>
      <c r="HZV11" s="0"/>
      <c r="HZW11" s="0"/>
      <c r="HZX11" s="0"/>
      <c r="HZY11" s="0"/>
      <c r="HZZ11" s="0"/>
      <c r="IAA11" s="0"/>
      <c r="IAB11" s="0"/>
      <c r="IAC11" s="0"/>
      <c r="IAD11" s="0"/>
      <c r="IAE11" s="0"/>
      <c r="IAF11" s="0"/>
      <c r="IAG11" s="0"/>
      <c r="IAH11" s="0"/>
      <c r="IAI11" s="0"/>
      <c r="IAJ11" s="0"/>
      <c r="IAK11" s="0"/>
      <c r="IAL11" s="0"/>
      <c r="IAM11" s="0"/>
      <c r="IAN11" s="0"/>
      <c r="IAO11" s="0"/>
      <c r="IAP11" s="0"/>
      <c r="IAQ11" s="0"/>
      <c r="IAR11" s="0"/>
      <c r="IAS11" s="0"/>
      <c r="IAT11" s="0"/>
      <c r="IAU11" s="0"/>
      <c r="IAV11" s="0"/>
      <c r="IAW11" s="0"/>
      <c r="IAX11" s="0"/>
      <c r="IAY11" s="0"/>
      <c r="IAZ11" s="0"/>
      <c r="IBA11" s="0"/>
      <c r="IBB11" s="0"/>
      <c r="IBC11" s="0"/>
      <c r="IBD11" s="0"/>
      <c r="IBE11" s="0"/>
      <c r="IBF11" s="0"/>
      <c r="IBG11" s="0"/>
      <c r="IBH11" s="0"/>
      <c r="IBI11" s="0"/>
      <c r="IBJ11" s="0"/>
      <c r="IBK11" s="0"/>
      <c r="IBL11" s="0"/>
      <c r="IBM11" s="0"/>
      <c r="IBN11" s="0"/>
      <c r="IBO11" s="0"/>
      <c r="IBP11" s="0"/>
      <c r="IBQ11" s="0"/>
      <c r="IBR11" s="0"/>
      <c r="IBS11" s="0"/>
      <c r="IBT11" s="0"/>
      <c r="IBU11" s="0"/>
      <c r="IBV11" s="0"/>
      <c r="IBW11" s="0"/>
      <c r="IBX11" s="0"/>
      <c r="IBY11" s="0"/>
      <c r="IBZ11" s="0"/>
      <c r="ICA11" s="0"/>
      <c r="ICB11" s="0"/>
      <c r="ICC11" s="0"/>
      <c r="ICD11" s="0"/>
      <c r="ICE11" s="0"/>
      <c r="ICF11" s="0"/>
      <c r="ICG11" s="0"/>
      <c r="ICH11" s="0"/>
      <c r="ICI11" s="0"/>
      <c r="ICJ11" s="0"/>
      <c r="ICK11" s="0"/>
      <c r="ICL11" s="0"/>
      <c r="ICM11" s="0"/>
      <c r="ICN11" s="0"/>
      <c r="ICO11" s="0"/>
      <c r="ICP11" s="0"/>
      <c r="ICQ11" s="0"/>
      <c r="ICR11" s="0"/>
      <c r="ICS11" s="0"/>
      <c r="ICT11" s="0"/>
      <c r="ICU11" s="0"/>
      <c r="ICV11" s="0"/>
      <c r="ICW11" s="0"/>
      <c r="ICX11" s="0"/>
      <c r="ICY11" s="0"/>
      <c r="ICZ11" s="0"/>
      <c r="IDA11" s="0"/>
      <c r="IDB11" s="0"/>
      <c r="IDC11" s="0"/>
      <c r="IDD11" s="0"/>
      <c r="IDE11" s="0"/>
      <c r="IDF11" s="0"/>
      <c r="IDG11" s="0"/>
      <c r="IDH11" s="0"/>
      <c r="IDI11" s="0"/>
      <c r="IDJ11" s="0"/>
      <c r="IDK11" s="0"/>
      <c r="IDL11" s="0"/>
      <c r="IDM11" s="0"/>
      <c r="IDN11" s="0"/>
      <c r="IDO11" s="0"/>
      <c r="IDP11" s="0"/>
      <c r="IDQ11" s="0"/>
      <c r="IDR11" s="0"/>
      <c r="IDS11" s="0"/>
      <c r="IDT11" s="0"/>
      <c r="IDU11" s="0"/>
      <c r="IDV11" s="0"/>
      <c r="IDW11" s="0"/>
      <c r="IDX11" s="0"/>
      <c r="IDY11" s="0"/>
      <c r="IDZ11" s="0"/>
      <c r="IEA11" s="0"/>
      <c r="IEB11" s="0"/>
      <c r="IEC11" s="0"/>
      <c r="IED11" s="0"/>
      <c r="IEE11" s="0"/>
      <c r="IEF11" s="0"/>
      <c r="IEG11" s="0"/>
      <c r="IEH11" s="0"/>
      <c r="IEI11" s="0"/>
      <c r="IEJ11" s="0"/>
      <c r="IEK11" s="0"/>
      <c r="IEL11" s="0"/>
      <c r="IEM11" s="0"/>
      <c r="IEN11" s="0"/>
      <c r="IEO11" s="0"/>
      <c r="IEP11" s="0"/>
      <c r="IEQ11" s="0"/>
      <c r="IER11" s="0"/>
      <c r="IES11" s="0"/>
      <c r="IET11" s="0"/>
      <c r="IEU11" s="0"/>
      <c r="IEV11" s="0"/>
      <c r="IEW11" s="0"/>
      <c r="IEX11" s="0"/>
      <c r="IEY11" s="0"/>
      <c r="IEZ11" s="0"/>
      <c r="IFA11" s="0"/>
      <c r="IFB11" s="0"/>
      <c r="IFC11" s="0"/>
      <c r="IFD11" s="0"/>
      <c r="IFE11" s="0"/>
      <c r="IFF11" s="0"/>
      <c r="IFG11" s="0"/>
      <c r="IFH11" s="0"/>
      <c r="IFI11" s="0"/>
      <c r="IFJ11" s="0"/>
      <c r="IFK11" s="0"/>
      <c r="IFL11" s="0"/>
      <c r="IFM11" s="0"/>
      <c r="IFN11" s="0"/>
      <c r="IFO11" s="0"/>
      <c r="IFP11" s="0"/>
      <c r="IFQ11" s="0"/>
      <c r="IFR11" s="0"/>
      <c r="IFS11" s="0"/>
      <c r="IFT11" s="0"/>
      <c r="IFU11" s="0"/>
      <c r="IFV11" s="0"/>
      <c r="IFW11" s="0"/>
      <c r="IFX11" s="0"/>
      <c r="IFY11" s="0"/>
      <c r="IFZ11" s="0"/>
      <c r="IGA11" s="0"/>
      <c r="IGB11" s="0"/>
      <c r="IGC11" s="0"/>
      <c r="IGD11" s="0"/>
      <c r="IGE11" s="0"/>
      <c r="IGF11" s="0"/>
      <c r="IGG11" s="0"/>
      <c r="IGH11" s="0"/>
      <c r="IGI11" s="0"/>
      <c r="IGJ11" s="0"/>
      <c r="IGK11" s="0"/>
      <c r="IGL11" s="0"/>
      <c r="IGM11" s="0"/>
      <c r="IGN11" s="0"/>
      <c r="IGO11" s="0"/>
      <c r="IGP11" s="0"/>
      <c r="IGQ11" s="0"/>
      <c r="IGR11" s="0"/>
      <c r="IGS11" s="0"/>
      <c r="IGT11" s="0"/>
      <c r="IGU11" s="0"/>
      <c r="IGV11" s="0"/>
      <c r="IGW11" s="0"/>
      <c r="IGX11" s="0"/>
      <c r="IGY11" s="0"/>
      <c r="IGZ11" s="0"/>
      <c r="IHA11" s="0"/>
      <c r="IHB11" s="0"/>
      <c r="IHC11" s="0"/>
      <c r="IHD11" s="0"/>
      <c r="IHE11" s="0"/>
      <c r="IHF11" s="0"/>
      <c r="IHG11" s="0"/>
      <c r="IHH11" s="0"/>
      <c r="IHI11" s="0"/>
      <c r="IHJ11" s="0"/>
      <c r="IHK11" s="0"/>
      <c r="IHL11" s="0"/>
      <c r="IHM11" s="0"/>
      <c r="IHN11" s="0"/>
      <c r="IHO11" s="0"/>
      <c r="IHP11" s="0"/>
      <c r="IHQ11" s="0"/>
      <c r="IHR11" s="0"/>
      <c r="IHS11" s="0"/>
      <c r="IHT11" s="0"/>
      <c r="IHU11" s="0"/>
      <c r="IHV11" s="0"/>
      <c r="IHW11" s="0"/>
      <c r="IHX11" s="0"/>
      <c r="IHY11" s="0"/>
      <c r="IHZ11" s="0"/>
      <c r="IIA11" s="0"/>
      <c r="IIB11" s="0"/>
      <c r="IIC11" s="0"/>
      <c r="IID11" s="0"/>
      <c r="IIE11" s="0"/>
      <c r="IIF11" s="0"/>
      <c r="IIG11" s="0"/>
      <c r="IIH11" s="0"/>
      <c r="III11" s="0"/>
      <c r="IIJ11" s="0"/>
      <c r="IIK11" s="0"/>
      <c r="IIL11" s="0"/>
      <c r="IIM11" s="0"/>
      <c r="IIN11" s="0"/>
      <c r="IIO11" s="0"/>
      <c r="IIP11" s="0"/>
      <c r="IIQ11" s="0"/>
      <c r="IIR11" s="0"/>
      <c r="IIS11" s="0"/>
      <c r="IIT11" s="0"/>
      <c r="IIU11" s="0"/>
      <c r="IIV11" s="0"/>
      <c r="IIW11" s="0"/>
      <c r="IIX11" s="0"/>
      <c r="IIY11" s="0"/>
      <c r="IIZ11" s="0"/>
      <c r="IJA11" s="0"/>
      <c r="IJB11" s="0"/>
      <c r="IJC11" s="0"/>
      <c r="IJD11" s="0"/>
      <c r="IJE11" s="0"/>
      <c r="IJF11" s="0"/>
      <c r="IJG11" s="0"/>
      <c r="IJH11" s="0"/>
      <c r="IJI11" s="0"/>
      <c r="IJJ11" s="0"/>
      <c r="IJK11" s="0"/>
      <c r="IJL11" s="0"/>
      <c r="IJM11" s="0"/>
      <c r="IJN11" s="0"/>
      <c r="IJO11" s="0"/>
      <c r="IJP11" s="0"/>
      <c r="IJQ11" s="0"/>
      <c r="IJR11" s="0"/>
      <c r="IJS11" s="0"/>
      <c r="IJT11" s="0"/>
      <c r="IJU11" s="0"/>
      <c r="IJV11" s="0"/>
      <c r="IJW11" s="0"/>
      <c r="IJX11" s="0"/>
      <c r="IJY11" s="0"/>
      <c r="IJZ11" s="0"/>
      <c r="IKA11" s="0"/>
      <c r="IKB11" s="0"/>
      <c r="IKC11" s="0"/>
      <c r="IKD11" s="0"/>
      <c r="IKE11" s="0"/>
      <c r="IKF11" s="0"/>
      <c r="IKG11" s="0"/>
      <c r="IKH11" s="0"/>
      <c r="IKI11" s="0"/>
      <c r="IKJ11" s="0"/>
      <c r="IKK11" s="0"/>
      <c r="IKL11" s="0"/>
      <c r="IKM11" s="0"/>
      <c r="IKN11" s="0"/>
      <c r="IKO11" s="0"/>
      <c r="IKP11" s="0"/>
      <c r="IKQ11" s="0"/>
      <c r="IKR11" s="0"/>
      <c r="IKS11" s="0"/>
      <c r="IKT11" s="0"/>
      <c r="IKU11" s="0"/>
      <c r="IKV11" s="0"/>
      <c r="IKW11" s="0"/>
      <c r="IKX11" s="0"/>
      <c r="IKY11" s="0"/>
      <c r="IKZ11" s="0"/>
      <c r="ILA11" s="0"/>
      <c r="ILB11" s="0"/>
      <c r="ILC11" s="0"/>
      <c r="ILD11" s="0"/>
      <c r="ILE11" s="0"/>
      <c r="ILF11" s="0"/>
      <c r="ILG11" s="0"/>
      <c r="ILH11" s="0"/>
      <c r="ILI11" s="0"/>
      <c r="ILJ11" s="0"/>
      <c r="ILK11" s="0"/>
      <c r="ILL11" s="0"/>
      <c r="ILM11" s="0"/>
      <c r="ILN11" s="0"/>
      <c r="ILO11" s="0"/>
      <c r="ILP11" s="0"/>
      <c r="ILQ11" s="0"/>
      <c r="ILR11" s="0"/>
      <c r="ILS11" s="0"/>
      <c r="ILT11" s="0"/>
      <c r="ILU11" s="0"/>
      <c r="ILV11" s="0"/>
      <c r="ILW11" s="0"/>
      <c r="ILX11" s="0"/>
      <c r="ILY11" s="0"/>
      <c r="ILZ11" s="0"/>
      <c r="IMA11" s="0"/>
      <c r="IMB11" s="0"/>
      <c r="IMC11" s="0"/>
      <c r="IMD11" s="0"/>
      <c r="IME11" s="0"/>
      <c r="IMF11" s="0"/>
      <c r="IMG11" s="0"/>
      <c r="IMH11" s="0"/>
      <c r="IMI11" s="0"/>
      <c r="IMJ11" s="0"/>
      <c r="IMK11" s="0"/>
      <c r="IML11" s="0"/>
      <c r="IMM11" s="0"/>
      <c r="IMN11" s="0"/>
      <c r="IMO11" s="0"/>
      <c r="IMP11" s="0"/>
      <c r="IMQ11" s="0"/>
      <c r="IMR11" s="0"/>
      <c r="IMS11" s="0"/>
      <c r="IMT11" s="0"/>
      <c r="IMU11" s="0"/>
      <c r="IMV11" s="0"/>
      <c r="IMW11" s="0"/>
      <c r="IMX11" s="0"/>
      <c r="IMY11" s="0"/>
      <c r="IMZ11" s="0"/>
      <c r="INA11" s="0"/>
      <c r="INB11" s="0"/>
      <c r="INC11" s="0"/>
      <c r="IND11" s="0"/>
      <c r="INE11" s="0"/>
      <c r="INF11" s="0"/>
      <c r="ING11" s="0"/>
      <c r="INH11" s="0"/>
      <c r="INI11" s="0"/>
      <c r="INJ11" s="0"/>
      <c r="INK11" s="0"/>
      <c r="INL11" s="0"/>
      <c r="INM11" s="0"/>
      <c r="INN11" s="0"/>
      <c r="INO11" s="0"/>
      <c r="INP11" s="0"/>
      <c r="INQ11" s="0"/>
      <c r="INR11" s="0"/>
      <c r="INS11" s="0"/>
      <c r="INT11" s="0"/>
      <c r="INU11" s="0"/>
      <c r="INV11" s="0"/>
      <c r="INW11" s="0"/>
      <c r="INX11" s="0"/>
      <c r="INY11" s="0"/>
      <c r="INZ11" s="0"/>
      <c r="IOA11" s="0"/>
      <c r="IOB11" s="0"/>
      <c r="IOC11" s="0"/>
      <c r="IOD11" s="0"/>
      <c r="IOE11" s="0"/>
      <c r="IOF11" s="0"/>
      <c r="IOG11" s="0"/>
      <c r="IOH11" s="0"/>
      <c r="IOI11" s="0"/>
      <c r="IOJ11" s="0"/>
      <c r="IOK11" s="0"/>
      <c r="IOL11" s="0"/>
      <c r="IOM11" s="0"/>
      <c r="ION11" s="0"/>
      <c r="IOO11" s="0"/>
      <c r="IOP11" s="0"/>
      <c r="IOQ11" s="0"/>
      <c r="IOR11" s="0"/>
      <c r="IOS11" s="0"/>
      <c r="IOT11" s="0"/>
      <c r="IOU11" s="0"/>
      <c r="IOV11" s="0"/>
      <c r="IOW11" s="0"/>
      <c r="IOX11" s="0"/>
      <c r="IOY11" s="0"/>
      <c r="IOZ11" s="0"/>
      <c r="IPA11" s="0"/>
      <c r="IPB11" s="0"/>
      <c r="IPC11" s="0"/>
      <c r="IPD11" s="0"/>
      <c r="IPE11" s="0"/>
      <c r="IPF11" s="0"/>
      <c r="IPG11" s="0"/>
      <c r="IPH11" s="0"/>
      <c r="IPI11" s="0"/>
      <c r="IPJ11" s="0"/>
      <c r="IPK11" s="0"/>
      <c r="IPL11" s="0"/>
      <c r="IPM11" s="0"/>
      <c r="IPN11" s="0"/>
      <c r="IPO11" s="0"/>
      <c r="IPP11" s="0"/>
      <c r="IPQ11" s="0"/>
      <c r="IPR11" s="0"/>
      <c r="IPS11" s="0"/>
      <c r="IPT11" s="0"/>
      <c r="IPU11" s="0"/>
      <c r="IPV11" s="0"/>
      <c r="IPW11" s="0"/>
      <c r="IPX11" s="0"/>
      <c r="IPY11" s="0"/>
      <c r="IPZ11" s="0"/>
      <c r="IQA11" s="0"/>
      <c r="IQB11" s="0"/>
      <c r="IQC11" s="0"/>
      <c r="IQD11" s="0"/>
      <c r="IQE11" s="0"/>
      <c r="IQF11" s="0"/>
      <c r="IQG11" s="0"/>
      <c r="IQH11" s="0"/>
      <c r="IQI11" s="0"/>
      <c r="IQJ11" s="0"/>
      <c r="IQK11" s="0"/>
      <c r="IQL11" s="0"/>
      <c r="IQM11" s="0"/>
      <c r="IQN11" s="0"/>
      <c r="IQO11" s="0"/>
      <c r="IQP11" s="0"/>
      <c r="IQQ11" s="0"/>
      <c r="IQR11" s="0"/>
      <c r="IQS11" s="0"/>
      <c r="IQT11" s="0"/>
      <c r="IQU11" s="0"/>
      <c r="IQV11" s="0"/>
      <c r="IQW11" s="0"/>
      <c r="IQX11" s="0"/>
      <c r="IQY11" s="0"/>
      <c r="IQZ11" s="0"/>
      <c r="IRA11" s="0"/>
      <c r="IRB11" s="0"/>
      <c r="IRC11" s="0"/>
      <c r="IRD11" s="0"/>
      <c r="IRE11" s="0"/>
      <c r="IRF11" s="0"/>
      <c r="IRG11" s="0"/>
      <c r="IRH11" s="0"/>
      <c r="IRI11" s="0"/>
      <c r="IRJ11" s="0"/>
      <c r="IRK11" s="0"/>
      <c r="IRL11" s="0"/>
      <c r="IRM11" s="0"/>
      <c r="IRN11" s="0"/>
      <c r="IRO11" s="0"/>
      <c r="IRP11" s="0"/>
      <c r="IRQ11" s="0"/>
      <c r="IRR11" s="0"/>
      <c r="IRS11" s="0"/>
      <c r="IRT11" s="0"/>
      <c r="IRU11" s="0"/>
      <c r="IRV11" s="0"/>
      <c r="IRW11" s="0"/>
      <c r="IRX11" s="0"/>
      <c r="IRY11" s="0"/>
      <c r="IRZ11" s="0"/>
      <c r="ISA11" s="0"/>
      <c r="ISB11" s="0"/>
      <c r="ISC11" s="0"/>
      <c r="ISD11" s="0"/>
      <c r="ISE11" s="0"/>
      <c r="ISF11" s="0"/>
      <c r="ISG11" s="0"/>
      <c r="ISH11" s="0"/>
      <c r="ISI11" s="0"/>
      <c r="ISJ11" s="0"/>
      <c r="ISK11" s="0"/>
      <c r="ISL11" s="0"/>
      <c r="ISM11" s="0"/>
      <c r="ISN11" s="0"/>
      <c r="ISO11" s="0"/>
      <c r="ISP11" s="0"/>
      <c r="ISQ11" s="0"/>
      <c r="ISR11" s="0"/>
      <c r="ISS11" s="0"/>
      <c r="IST11" s="0"/>
      <c r="ISU11" s="0"/>
      <c r="ISV11" s="0"/>
      <c r="ISW11" s="0"/>
      <c r="ISX11" s="0"/>
      <c r="ISY11" s="0"/>
      <c r="ISZ11" s="0"/>
      <c r="ITA11" s="0"/>
      <c r="ITB11" s="0"/>
      <c r="ITC11" s="0"/>
      <c r="ITD11" s="0"/>
      <c r="ITE11" s="0"/>
      <c r="ITF11" s="0"/>
      <c r="ITG11" s="0"/>
      <c r="ITH11" s="0"/>
      <c r="ITI11" s="0"/>
      <c r="ITJ11" s="0"/>
      <c r="ITK11" s="0"/>
      <c r="ITL11" s="0"/>
      <c r="ITM11" s="0"/>
      <c r="ITN11" s="0"/>
      <c r="ITO11" s="0"/>
      <c r="ITP11" s="0"/>
      <c r="ITQ11" s="0"/>
      <c r="ITR11" s="0"/>
      <c r="ITS11" s="0"/>
      <c r="ITT11" s="0"/>
      <c r="ITU11" s="0"/>
      <c r="ITV11" s="0"/>
      <c r="ITW11" s="0"/>
      <c r="ITX11" s="0"/>
      <c r="ITY11" s="0"/>
      <c r="ITZ11" s="0"/>
      <c r="IUA11" s="0"/>
      <c r="IUB11" s="0"/>
      <c r="IUC11" s="0"/>
      <c r="IUD11" s="0"/>
      <c r="IUE11" s="0"/>
      <c r="IUF11" s="0"/>
      <c r="IUG11" s="0"/>
      <c r="IUH11" s="0"/>
      <c r="IUI11" s="0"/>
      <c r="IUJ11" s="0"/>
      <c r="IUK11" s="0"/>
      <c r="IUL11" s="0"/>
      <c r="IUM11" s="0"/>
      <c r="IUN11" s="0"/>
      <c r="IUO11" s="0"/>
      <c r="IUP11" s="0"/>
      <c r="IUQ11" s="0"/>
      <c r="IUR11" s="0"/>
      <c r="IUS11" s="0"/>
      <c r="IUT11" s="0"/>
      <c r="IUU11" s="0"/>
      <c r="IUV11" s="0"/>
      <c r="IUW11" s="0"/>
      <c r="IUX11" s="0"/>
      <c r="IUY11" s="0"/>
      <c r="IUZ11" s="0"/>
      <c r="IVA11" s="0"/>
      <c r="IVB11" s="0"/>
      <c r="IVC11" s="0"/>
      <c r="IVD11" s="0"/>
      <c r="IVE11" s="0"/>
      <c r="IVF11" s="0"/>
      <c r="IVG11" s="0"/>
      <c r="IVH11" s="0"/>
      <c r="IVI11" s="0"/>
      <c r="IVJ11" s="0"/>
      <c r="IVK11" s="0"/>
      <c r="IVL11" s="0"/>
      <c r="IVM11" s="0"/>
      <c r="IVN11" s="0"/>
      <c r="IVO11" s="0"/>
      <c r="IVP11" s="0"/>
      <c r="IVQ11" s="0"/>
      <c r="IVR11" s="0"/>
      <c r="IVS11" s="0"/>
      <c r="IVT11" s="0"/>
      <c r="IVU11" s="0"/>
      <c r="IVV11" s="0"/>
      <c r="IVW11" s="0"/>
      <c r="IVX11" s="0"/>
      <c r="IVY11" s="0"/>
      <c r="IVZ11" s="0"/>
      <c r="IWA11" s="0"/>
      <c r="IWB11" s="0"/>
      <c r="IWC11" s="0"/>
      <c r="IWD11" s="0"/>
      <c r="IWE11" s="0"/>
      <c r="IWF11" s="0"/>
      <c r="IWG11" s="0"/>
      <c r="IWH11" s="0"/>
      <c r="IWI11" s="0"/>
      <c r="IWJ11" s="0"/>
      <c r="IWK11" s="0"/>
      <c r="IWL11" s="0"/>
      <c r="IWM11" s="0"/>
      <c r="IWN11" s="0"/>
      <c r="IWO11" s="0"/>
      <c r="IWP11" s="0"/>
      <c r="IWQ11" s="0"/>
      <c r="IWR11" s="0"/>
      <c r="IWS11" s="0"/>
      <c r="IWT11" s="0"/>
      <c r="IWU11" s="0"/>
      <c r="IWV11" s="0"/>
      <c r="IWW11" s="0"/>
      <c r="IWX11" s="0"/>
      <c r="IWY11" s="0"/>
      <c r="IWZ11" s="0"/>
      <c r="IXA11" s="0"/>
      <c r="IXB11" s="0"/>
      <c r="IXC11" s="0"/>
      <c r="IXD11" s="0"/>
      <c r="IXE11" s="0"/>
      <c r="IXF11" s="0"/>
      <c r="IXG11" s="0"/>
      <c r="IXH11" s="0"/>
      <c r="IXI11" s="0"/>
      <c r="IXJ11" s="0"/>
      <c r="IXK11" s="0"/>
      <c r="IXL11" s="0"/>
      <c r="IXM11" s="0"/>
      <c r="IXN11" s="0"/>
      <c r="IXO11" s="0"/>
      <c r="IXP11" s="0"/>
      <c r="IXQ11" s="0"/>
      <c r="IXR11" s="0"/>
      <c r="IXS11" s="0"/>
      <c r="IXT11" s="0"/>
      <c r="IXU11" s="0"/>
      <c r="IXV11" s="0"/>
      <c r="IXW11" s="0"/>
      <c r="IXX11" s="0"/>
      <c r="IXY11" s="0"/>
      <c r="IXZ11" s="0"/>
      <c r="IYA11" s="0"/>
      <c r="IYB11" s="0"/>
      <c r="IYC11" s="0"/>
      <c r="IYD11" s="0"/>
      <c r="IYE11" s="0"/>
      <c r="IYF11" s="0"/>
      <c r="IYG11" s="0"/>
      <c r="IYH11" s="0"/>
      <c r="IYI11" s="0"/>
      <c r="IYJ11" s="0"/>
      <c r="IYK11" s="0"/>
      <c r="IYL11" s="0"/>
      <c r="IYM11" s="0"/>
      <c r="IYN11" s="0"/>
      <c r="IYO11" s="0"/>
      <c r="IYP11" s="0"/>
      <c r="IYQ11" s="0"/>
      <c r="IYR11" s="0"/>
      <c r="IYS11" s="0"/>
      <c r="IYT11" s="0"/>
      <c r="IYU11" s="0"/>
      <c r="IYV11" s="0"/>
      <c r="IYW11" s="0"/>
      <c r="IYX11" s="0"/>
      <c r="IYY11" s="0"/>
      <c r="IYZ11" s="0"/>
      <c r="IZA11" s="0"/>
      <c r="IZB11" s="0"/>
      <c r="IZC11" s="0"/>
      <c r="IZD11" s="0"/>
      <c r="IZE11" s="0"/>
      <c r="IZF11" s="0"/>
      <c r="IZG11" s="0"/>
      <c r="IZH11" s="0"/>
      <c r="IZI11" s="0"/>
      <c r="IZJ11" s="0"/>
      <c r="IZK11" s="0"/>
      <c r="IZL11" s="0"/>
      <c r="IZM11" s="0"/>
      <c r="IZN11" s="0"/>
      <c r="IZO11" s="0"/>
      <c r="IZP11" s="0"/>
      <c r="IZQ11" s="0"/>
      <c r="IZR11" s="0"/>
      <c r="IZS11" s="0"/>
      <c r="IZT11" s="0"/>
      <c r="IZU11" s="0"/>
      <c r="IZV11" s="0"/>
      <c r="IZW11" s="0"/>
      <c r="IZX11" s="0"/>
      <c r="IZY11" s="0"/>
      <c r="IZZ11" s="0"/>
      <c r="JAA11" s="0"/>
      <c r="JAB11" s="0"/>
      <c r="JAC11" s="0"/>
      <c r="JAD11" s="0"/>
      <c r="JAE11" s="0"/>
      <c r="JAF11" s="0"/>
      <c r="JAG11" s="0"/>
      <c r="JAH11" s="0"/>
      <c r="JAI11" s="0"/>
      <c r="JAJ11" s="0"/>
      <c r="JAK11" s="0"/>
      <c r="JAL11" s="0"/>
      <c r="JAM11" s="0"/>
      <c r="JAN11" s="0"/>
      <c r="JAO11" s="0"/>
      <c r="JAP11" s="0"/>
      <c r="JAQ11" s="0"/>
      <c r="JAR11" s="0"/>
      <c r="JAS11" s="0"/>
      <c r="JAT11" s="0"/>
      <c r="JAU11" s="0"/>
      <c r="JAV11" s="0"/>
      <c r="JAW11" s="0"/>
      <c r="JAX11" s="0"/>
      <c r="JAY11" s="0"/>
      <c r="JAZ11" s="0"/>
      <c r="JBA11" s="0"/>
      <c r="JBB11" s="0"/>
      <c r="JBC11" s="0"/>
      <c r="JBD11" s="0"/>
      <c r="JBE11" s="0"/>
      <c r="JBF11" s="0"/>
      <c r="JBG11" s="0"/>
      <c r="JBH11" s="0"/>
      <c r="JBI11" s="0"/>
      <c r="JBJ11" s="0"/>
      <c r="JBK11" s="0"/>
      <c r="JBL11" s="0"/>
      <c r="JBM11" s="0"/>
      <c r="JBN11" s="0"/>
      <c r="JBO11" s="0"/>
      <c r="JBP11" s="0"/>
      <c r="JBQ11" s="0"/>
      <c r="JBR11" s="0"/>
      <c r="JBS11" s="0"/>
      <c r="JBT11" s="0"/>
      <c r="JBU11" s="0"/>
      <c r="JBV11" s="0"/>
      <c r="JBW11" s="0"/>
      <c r="JBX11" s="0"/>
      <c r="JBY11" s="0"/>
      <c r="JBZ11" s="0"/>
      <c r="JCA11" s="0"/>
      <c r="JCB11" s="0"/>
      <c r="JCC11" s="0"/>
      <c r="JCD11" s="0"/>
      <c r="JCE11" s="0"/>
      <c r="JCF11" s="0"/>
      <c r="JCG11" s="0"/>
      <c r="JCH11" s="0"/>
      <c r="JCI11" s="0"/>
      <c r="JCJ11" s="0"/>
      <c r="JCK11" s="0"/>
      <c r="JCL11" s="0"/>
      <c r="JCM11" s="0"/>
      <c r="JCN11" s="0"/>
      <c r="JCO11" s="0"/>
      <c r="JCP11" s="0"/>
      <c r="JCQ11" s="0"/>
      <c r="JCR11" s="0"/>
      <c r="JCS11" s="0"/>
      <c r="JCT11" s="0"/>
      <c r="JCU11" s="0"/>
      <c r="JCV11" s="0"/>
      <c r="JCW11" s="0"/>
      <c r="JCX11" s="0"/>
      <c r="JCY11" s="0"/>
      <c r="JCZ11" s="0"/>
      <c r="JDA11" s="0"/>
      <c r="JDB11" s="0"/>
      <c r="JDC11" s="0"/>
      <c r="JDD11" s="0"/>
      <c r="JDE11" s="0"/>
      <c r="JDF11" s="0"/>
      <c r="JDG11" s="0"/>
      <c r="JDH11" s="0"/>
      <c r="JDI11" s="0"/>
      <c r="JDJ11" s="0"/>
      <c r="JDK11" s="0"/>
      <c r="JDL11" s="0"/>
      <c r="JDM11" s="0"/>
      <c r="JDN11" s="0"/>
      <c r="JDO11" s="0"/>
      <c r="JDP11" s="0"/>
      <c r="JDQ11" s="0"/>
      <c r="JDR11" s="0"/>
      <c r="JDS11" s="0"/>
      <c r="JDT11" s="0"/>
      <c r="JDU11" s="0"/>
      <c r="JDV11" s="0"/>
      <c r="JDW11" s="0"/>
      <c r="JDX11" s="0"/>
      <c r="JDY11" s="0"/>
      <c r="JDZ11" s="0"/>
      <c r="JEA11" s="0"/>
      <c r="JEB11" s="0"/>
      <c r="JEC11" s="0"/>
      <c r="JED11" s="0"/>
      <c r="JEE11" s="0"/>
      <c r="JEF11" s="0"/>
      <c r="JEG11" s="0"/>
      <c r="JEH11" s="0"/>
      <c r="JEI11" s="0"/>
      <c r="JEJ11" s="0"/>
      <c r="JEK11" s="0"/>
      <c r="JEL11" s="0"/>
      <c r="JEM11" s="0"/>
      <c r="JEN11" s="0"/>
      <c r="JEO11" s="0"/>
      <c r="JEP11" s="0"/>
      <c r="JEQ11" s="0"/>
      <c r="JER11" s="0"/>
      <c r="JES11" s="0"/>
      <c r="JET11" s="0"/>
      <c r="JEU11" s="0"/>
      <c r="JEV11" s="0"/>
      <c r="JEW11" s="0"/>
      <c r="JEX11" s="0"/>
      <c r="JEY11" s="0"/>
      <c r="JEZ11" s="0"/>
      <c r="JFA11" s="0"/>
      <c r="JFB11" s="0"/>
      <c r="JFC11" s="0"/>
      <c r="JFD11" s="0"/>
      <c r="JFE11" s="0"/>
      <c r="JFF11" s="0"/>
      <c r="JFG11" s="0"/>
      <c r="JFH11" s="0"/>
      <c r="JFI11" s="0"/>
      <c r="JFJ11" s="0"/>
      <c r="JFK11" s="0"/>
      <c r="JFL11" s="0"/>
      <c r="JFM11" s="0"/>
      <c r="JFN11" s="0"/>
      <c r="JFO11" s="0"/>
      <c r="JFP11" s="0"/>
      <c r="JFQ11" s="0"/>
      <c r="JFR11" s="0"/>
      <c r="JFS11" s="0"/>
      <c r="JFT11" s="0"/>
      <c r="JFU11" s="0"/>
      <c r="JFV11" s="0"/>
      <c r="JFW11" s="0"/>
      <c r="JFX11" s="0"/>
      <c r="JFY11" s="0"/>
      <c r="JFZ11" s="0"/>
      <c r="JGA11" s="0"/>
      <c r="JGB11" s="0"/>
      <c r="JGC11" s="0"/>
      <c r="JGD11" s="0"/>
      <c r="JGE11" s="0"/>
      <c r="JGF11" s="0"/>
      <c r="JGG11" s="0"/>
      <c r="JGH11" s="0"/>
      <c r="JGI11" s="0"/>
      <c r="JGJ11" s="0"/>
      <c r="JGK11" s="0"/>
      <c r="JGL11" s="0"/>
      <c r="JGM11" s="0"/>
      <c r="JGN11" s="0"/>
      <c r="JGO11" s="0"/>
      <c r="JGP11" s="0"/>
      <c r="JGQ11" s="0"/>
      <c r="JGR11" s="0"/>
      <c r="JGS11" s="0"/>
      <c r="JGT11" s="0"/>
      <c r="JGU11" s="0"/>
      <c r="JGV11" s="0"/>
      <c r="JGW11" s="0"/>
      <c r="JGX11" s="0"/>
      <c r="JGY11" s="0"/>
      <c r="JGZ11" s="0"/>
      <c r="JHA11" s="0"/>
      <c r="JHB11" s="0"/>
      <c r="JHC11" s="0"/>
      <c r="JHD11" s="0"/>
      <c r="JHE11" s="0"/>
      <c r="JHF11" s="0"/>
      <c r="JHG11" s="0"/>
      <c r="JHH11" s="0"/>
      <c r="JHI11" s="0"/>
      <c r="JHJ11" s="0"/>
      <c r="JHK11" s="0"/>
      <c r="JHL11" s="0"/>
      <c r="JHM11" s="0"/>
      <c r="JHN11" s="0"/>
      <c r="JHO11" s="0"/>
      <c r="JHP11" s="0"/>
      <c r="JHQ11" s="0"/>
      <c r="JHR11" s="0"/>
      <c r="JHS11" s="0"/>
      <c r="JHT11" s="0"/>
      <c r="JHU11" s="0"/>
      <c r="JHV11" s="0"/>
      <c r="JHW11" s="0"/>
      <c r="JHX11" s="0"/>
      <c r="JHY11" s="0"/>
      <c r="JHZ11" s="0"/>
      <c r="JIA11" s="0"/>
      <c r="JIB11" s="0"/>
      <c r="JIC11" s="0"/>
      <c r="JID11" s="0"/>
      <c r="JIE11" s="0"/>
      <c r="JIF11" s="0"/>
      <c r="JIG11" s="0"/>
      <c r="JIH11" s="0"/>
      <c r="JII11" s="0"/>
      <c r="JIJ11" s="0"/>
      <c r="JIK11" s="0"/>
      <c r="JIL11" s="0"/>
      <c r="JIM11" s="0"/>
      <c r="JIN11" s="0"/>
      <c r="JIO11" s="0"/>
      <c r="JIP11" s="0"/>
      <c r="JIQ11" s="0"/>
      <c r="JIR11" s="0"/>
      <c r="JIS11" s="0"/>
      <c r="JIT11" s="0"/>
      <c r="JIU11" s="0"/>
      <c r="JIV11" s="0"/>
      <c r="JIW11" s="0"/>
      <c r="JIX11" s="0"/>
      <c r="JIY11" s="0"/>
      <c r="JIZ11" s="0"/>
      <c r="JJA11" s="0"/>
      <c r="JJB11" s="0"/>
      <c r="JJC11" s="0"/>
      <c r="JJD11" s="0"/>
      <c r="JJE11" s="0"/>
      <c r="JJF11" s="0"/>
      <c r="JJG11" s="0"/>
      <c r="JJH11" s="0"/>
      <c r="JJI11" s="0"/>
      <c r="JJJ11" s="0"/>
      <c r="JJK11" s="0"/>
      <c r="JJL11" s="0"/>
      <c r="JJM11" s="0"/>
      <c r="JJN11" s="0"/>
      <c r="JJO11" s="0"/>
      <c r="JJP11" s="0"/>
      <c r="JJQ11" s="0"/>
      <c r="JJR11" s="0"/>
      <c r="JJS11" s="0"/>
      <c r="JJT11" s="0"/>
      <c r="JJU11" s="0"/>
      <c r="JJV11" s="0"/>
      <c r="JJW11" s="0"/>
      <c r="JJX11" s="0"/>
      <c r="JJY11" s="0"/>
      <c r="JJZ11" s="0"/>
      <c r="JKA11" s="0"/>
      <c r="JKB11" s="0"/>
      <c r="JKC11" s="0"/>
      <c r="JKD11" s="0"/>
      <c r="JKE11" s="0"/>
      <c r="JKF11" s="0"/>
      <c r="JKG11" s="0"/>
      <c r="JKH11" s="0"/>
      <c r="JKI11" s="0"/>
      <c r="JKJ11" s="0"/>
      <c r="JKK11" s="0"/>
      <c r="JKL11" s="0"/>
      <c r="JKM11" s="0"/>
      <c r="JKN11" s="0"/>
      <c r="JKO11" s="0"/>
      <c r="JKP11" s="0"/>
      <c r="JKQ11" s="0"/>
      <c r="JKR11" s="0"/>
      <c r="JKS11" s="0"/>
      <c r="JKT11" s="0"/>
      <c r="JKU11" s="0"/>
      <c r="JKV11" s="0"/>
      <c r="JKW11" s="0"/>
      <c r="JKX11" s="0"/>
      <c r="JKY11" s="0"/>
      <c r="JKZ11" s="0"/>
      <c r="JLA11" s="0"/>
      <c r="JLB11" s="0"/>
      <c r="JLC11" s="0"/>
      <c r="JLD11" s="0"/>
      <c r="JLE11" s="0"/>
      <c r="JLF11" s="0"/>
      <c r="JLG11" s="0"/>
      <c r="JLH11" s="0"/>
      <c r="JLI11" s="0"/>
      <c r="JLJ11" s="0"/>
      <c r="JLK11" s="0"/>
      <c r="JLL11" s="0"/>
      <c r="JLM11" s="0"/>
      <c r="JLN11" s="0"/>
      <c r="JLO11" s="0"/>
      <c r="JLP11" s="0"/>
      <c r="JLQ11" s="0"/>
      <c r="JLR11" s="0"/>
      <c r="JLS11" s="0"/>
      <c r="JLT11" s="0"/>
      <c r="JLU11" s="0"/>
      <c r="JLV11" s="0"/>
      <c r="JLW11" s="0"/>
      <c r="JLX11" s="0"/>
      <c r="JLY11" s="0"/>
      <c r="JLZ11" s="0"/>
      <c r="JMA11" s="0"/>
      <c r="JMB11" s="0"/>
      <c r="JMC11" s="0"/>
      <c r="JMD11" s="0"/>
      <c r="JME11" s="0"/>
      <c r="JMF11" s="0"/>
      <c r="JMG11" s="0"/>
      <c r="JMH11" s="0"/>
      <c r="JMI11" s="0"/>
      <c r="JMJ11" s="0"/>
      <c r="JMK11" s="0"/>
      <c r="JML11" s="0"/>
      <c r="JMM11" s="0"/>
      <c r="JMN11" s="0"/>
      <c r="JMO11" s="0"/>
      <c r="JMP11" s="0"/>
      <c r="JMQ11" s="0"/>
      <c r="JMR11" s="0"/>
      <c r="JMS11" s="0"/>
      <c r="JMT11" s="0"/>
      <c r="JMU11" s="0"/>
      <c r="JMV11" s="0"/>
      <c r="JMW11" s="0"/>
      <c r="JMX11" s="0"/>
      <c r="JMY11" s="0"/>
      <c r="JMZ11" s="0"/>
      <c r="JNA11" s="0"/>
      <c r="JNB11" s="0"/>
      <c r="JNC11" s="0"/>
      <c r="JND11" s="0"/>
      <c r="JNE11" s="0"/>
      <c r="JNF11" s="0"/>
      <c r="JNG11" s="0"/>
      <c r="JNH11" s="0"/>
      <c r="JNI11" s="0"/>
      <c r="JNJ11" s="0"/>
      <c r="JNK11" s="0"/>
      <c r="JNL11" s="0"/>
      <c r="JNM11" s="0"/>
      <c r="JNN11" s="0"/>
      <c r="JNO11" s="0"/>
      <c r="JNP11" s="0"/>
      <c r="JNQ11" s="0"/>
      <c r="JNR11" s="0"/>
      <c r="JNS11" s="0"/>
      <c r="JNT11" s="0"/>
      <c r="JNU11" s="0"/>
      <c r="JNV11" s="0"/>
      <c r="JNW11" s="0"/>
      <c r="JNX11" s="0"/>
      <c r="JNY11" s="0"/>
      <c r="JNZ11" s="0"/>
      <c r="JOA11" s="0"/>
      <c r="JOB11" s="0"/>
      <c r="JOC11" s="0"/>
      <c r="JOD11" s="0"/>
      <c r="JOE11" s="0"/>
      <c r="JOF11" s="0"/>
      <c r="JOG11" s="0"/>
      <c r="JOH11" s="0"/>
      <c r="JOI11" s="0"/>
      <c r="JOJ11" s="0"/>
      <c r="JOK11" s="0"/>
      <c r="JOL11" s="0"/>
      <c r="JOM11" s="0"/>
      <c r="JON11" s="0"/>
      <c r="JOO11" s="0"/>
      <c r="JOP11" s="0"/>
      <c r="JOQ11" s="0"/>
      <c r="JOR11" s="0"/>
      <c r="JOS11" s="0"/>
      <c r="JOT11" s="0"/>
      <c r="JOU11" s="0"/>
      <c r="JOV11" s="0"/>
      <c r="JOW11" s="0"/>
      <c r="JOX11" s="0"/>
      <c r="JOY11" s="0"/>
      <c r="JOZ11" s="0"/>
      <c r="JPA11" s="0"/>
      <c r="JPB11" s="0"/>
      <c r="JPC11" s="0"/>
      <c r="JPD11" s="0"/>
      <c r="JPE11" s="0"/>
      <c r="JPF11" s="0"/>
      <c r="JPG11" s="0"/>
      <c r="JPH11" s="0"/>
      <c r="JPI11" s="0"/>
      <c r="JPJ11" s="0"/>
      <c r="JPK11" s="0"/>
      <c r="JPL11" s="0"/>
      <c r="JPM11" s="0"/>
      <c r="JPN11" s="0"/>
      <c r="JPO11" s="0"/>
      <c r="JPP11" s="0"/>
      <c r="JPQ11" s="0"/>
      <c r="JPR11" s="0"/>
      <c r="JPS11" s="0"/>
      <c r="JPT11" s="0"/>
      <c r="JPU11" s="0"/>
      <c r="JPV11" s="0"/>
      <c r="JPW11" s="0"/>
      <c r="JPX11" s="0"/>
      <c r="JPY11" s="0"/>
      <c r="JPZ11" s="0"/>
      <c r="JQA11" s="0"/>
      <c r="JQB11" s="0"/>
      <c r="JQC11" s="0"/>
      <c r="JQD11" s="0"/>
      <c r="JQE11" s="0"/>
      <c r="JQF11" s="0"/>
      <c r="JQG11" s="0"/>
      <c r="JQH11" s="0"/>
      <c r="JQI11" s="0"/>
      <c r="JQJ11" s="0"/>
      <c r="JQK11" s="0"/>
      <c r="JQL11" s="0"/>
      <c r="JQM11" s="0"/>
      <c r="JQN11" s="0"/>
      <c r="JQO11" s="0"/>
      <c r="JQP11" s="0"/>
      <c r="JQQ11" s="0"/>
      <c r="JQR11" s="0"/>
      <c r="JQS11" s="0"/>
      <c r="JQT11" s="0"/>
      <c r="JQU11" s="0"/>
      <c r="JQV11" s="0"/>
      <c r="JQW11" s="0"/>
      <c r="JQX11" s="0"/>
      <c r="JQY11" s="0"/>
      <c r="JQZ11" s="0"/>
      <c r="JRA11" s="0"/>
      <c r="JRB11" s="0"/>
      <c r="JRC11" s="0"/>
      <c r="JRD11" s="0"/>
      <c r="JRE11" s="0"/>
      <c r="JRF11" s="0"/>
      <c r="JRG11" s="0"/>
      <c r="JRH11" s="0"/>
      <c r="JRI11" s="0"/>
      <c r="JRJ11" s="0"/>
      <c r="JRK11" s="0"/>
      <c r="JRL11" s="0"/>
      <c r="JRM11" s="0"/>
      <c r="JRN11" s="0"/>
      <c r="JRO11" s="0"/>
      <c r="JRP11" s="0"/>
      <c r="JRQ11" s="0"/>
      <c r="JRR11" s="0"/>
      <c r="JRS11" s="0"/>
      <c r="JRT11" s="0"/>
      <c r="JRU11" s="0"/>
      <c r="JRV11" s="0"/>
      <c r="JRW11" s="0"/>
      <c r="JRX11" s="0"/>
      <c r="JRY11" s="0"/>
      <c r="JRZ11" s="0"/>
      <c r="JSA11" s="0"/>
      <c r="JSB11" s="0"/>
      <c r="JSC11" s="0"/>
      <c r="JSD11" s="0"/>
      <c r="JSE11" s="0"/>
      <c r="JSF11" s="0"/>
      <c r="JSG11" s="0"/>
      <c r="JSH11" s="0"/>
      <c r="JSI11" s="0"/>
      <c r="JSJ11" s="0"/>
      <c r="JSK11" s="0"/>
      <c r="JSL11" s="0"/>
      <c r="JSM11" s="0"/>
      <c r="JSN11" s="0"/>
      <c r="JSO11" s="0"/>
      <c r="JSP11" s="0"/>
      <c r="JSQ11" s="0"/>
      <c r="JSR11" s="0"/>
      <c r="JSS11" s="0"/>
      <c r="JST11" s="0"/>
      <c r="JSU11" s="0"/>
      <c r="JSV11" s="0"/>
      <c r="JSW11" s="0"/>
      <c r="JSX11" s="0"/>
      <c r="JSY11" s="0"/>
      <c r="JSZ11" s="0"/>
      <c r="JTA11" s="0"/>
      <c r="JTB11" s="0"/>
      <c r="JTC11" s="0"/>
      <c r="JTD11" s="0"/>
      <c r="JTE11" s="0"/>
      <c r="JTF11" s="0"/>
      <c r="JTG11" s="0"/>
      <c r="JTH11" s="0"/>
      <c r="JTI11" s="0"/>
      <c r="JTJ11" s="0"/>
      <c r="JTK11" s="0"/>
      <c r="JTL11" s="0"/>
      <c r="JTM11" s="0"/>
      <c r="JTN11" s="0"/>
      <c r="JTO11" s="0"/>
      <c r="JTP11" s="0"/>
      <c r="JTQ11" s="0"/>
      <c r="JTR11" s="0"/>
      <c r="JTS11" s="0"/>
      <c r="JTT11" s="0"/>
      <c r="JTU11" s="0"/>
      <c r="JTV11" s="0"/>
      <c r="JTW11" s="0"/>
      <c r="JTX11" s="0"/>
      <c r="JTY11" s="0"/>
      <c r="JTZ11" s="0"/>
      <c r="JUA11" s="0"/>
      <c r="JUB11" s="0"/>
      <c r="JUC11" s="0"/>
      <c r="JUD11" s="0"/>
      <c r="JUE11" s="0"/>
      <c r="JUF11" s="0"/>
      <c r="JUG11" s="0"/>
      <c r="JUH11" s="0"/>
      <c r="JUI11" s="0"/>
      <c r="JUJ11" s="0"/>
      <c r="JUK11" s="0"/>
      <c r="JUL11" s="0"/>
      <c r="JUM11" s="0"/>
      <c r="JUN11" s="0"/>
      <c r="JUO11" s="0"/>
      <c r="JUP11" s="0"/>
      <c r="JUQ11" s="0"/>
      <c r="JUR11" s="0"/>
      <c r="JUS11" s="0"/>
      <c r="JUT11" s="0"/>
      <c r="JUU11" s="0"/>
      <c r="JUV11" s="0"/>
      <c r="JUW11" s="0"/>
      <c r="JUX11" s="0"/>
      <c r="JUY11" s="0"/>
      <c r="JUZ11" s="0"/>
      <c r="JVA11" s="0"/>
      <c r="JVB11" s="0"/>
      <c r="JVC11" s="0"/>
      <c r="JVD11" s="0"/>
      <c r="JVE11" s="0"/>
      <c r="JVF11" s="0"/>
      <c r="JVG11" s="0"/>
      <c r="JVH11" s="0"/>
      <c r="JVI11" s="0"/>
      <c r="JVJ11" s="0"/>
      <c r="JVK11" s="0"/>
      <c r="JVL11" s="0"/>
      <c r="JVM11" s="0"/>
      <c r="JVN11" s="0"/>
      <c r="JVO11" s="0"/>
      <c r="JVP11" s="0"/>
      <c r="JVQ11" s="0"/>
      <c r="JVR11" s="0"/>
      <c r="JVS11" s="0"/>
      <c r="JVT11" s="0"/>
      <c r="JVU11" s="0"/>
      <c r="JVV11" s="0"/>
      <c r="JVW11" s="0"/>
      <c r="JVX11" s="0"/>
      <c r="JVY11" s="0"/>
      <c r="JVZ11" s="0"/>
      <c r="JWA11" s="0"/>
      <c r="JWB11" s="0"/>
      <c r="JWC11" s="0"/>
      <c r="JWD11" s="0"/>
      <c r="JWE11" s="0"/>
      <c r="JWF11" s="0"/>
      <c r="JWG11" s="0"/>
      <c r="JWH11" s="0"/>
      <c r="JWI11" s="0"/>
      <c r="JWJ11" s="0"/>
      <c r="JWK11" s="0"/>
      <c r="JWL11" s="0"/>
      <c r="JWM11" s="0"/>
      <c r="JWN11" s="0"/>
      <c r="JWO11" s="0"/>
      <c r="JWP11" s="0"/>
      <c r="JWQ11" s="0"/>
      <c r="JWR11" s="0"/>
      <c r="JWS11" s="0"/>
      <c r="JWT11" s="0"/>
      <c r="JWU11" s="0"/>
      <c r="JWV11" s="0"/>
      <c r="JWW11" s="0"/>
      <c r="JWX11" s="0"/>
      <c r="JWY11" s="0"/>
      <c r="JWZ11" s="0"/>
      <c r="JXA11" s="0"/>
      <c r="JXB11" s="0"/>
      <c r="JXC11" s="0"/>
      <c r="JXD11" s="0"/>
      <c r="JXE11" s="0"/>
      <c r="JXF11" s="0"/>
      <c r="JXG11" s="0"/>
      <c r="JXH11" s="0"/>
      <c r="JXI11" s="0"/>
      <c r="JXJ11" s="0"/>
      <c r="JXK11" s="0"/>
      <c r="JXL11" s="0"/>
      <c r="JXM11" s="0"/>
      <c r="JXN11" s="0"/>
      <c r="JXO11" s="0"/>
      <c r="JXP11" s="0"/>
      <c r="JXQ11" s="0"/>
      <c r="JXR11" s="0"/>
      <c r="JXS11" s="0"/>
      <c r="JXT11" s="0"/>
      <c r="JXU11" s="0"/>
      <c r="JXV11" s="0"/>
      <c r="JXW11" s="0"/>
      <c r="JXX11" s="0"/>
      <c r="JXY11" s="0"/>
      <c r="JXZ11" s="0"/>
      <c r="JYA11" s="0"/>
      <c r="JYB11" s="0"/>
      <c r="JYC11" s="0"/>
      <c r="JYD11" s="0"/>
      <c r="JYE11" s="0"/>
      <c r="JYF11" s="0"/>
      <c r="JYG11" s="0"/>
      <c r="JYH11" s="0"/>
      <c r="JYI11" s="0"/>
      <c r="JYJ11" s="0"/>
      <c r="JYK11" s="0"/>
      <c r="JYL11" s="0"/>
      <c r="JYM11" s="0"/>
      <c r="JYN11" s="0"/>
      <c r="JYO11" s="0"/>
      <c r="JYP11" s="0"/>
      <c r="JYQ11" s="0"/>
      <c r="JYR11" s="0"/>
      <c r="JYS11" s="0"/>
      <c r="JYT11" s="0"/>
      <c r="JYU11" s="0"/>
      <c r="JYV11" s="0"/>
      <c r="JYW11" s="0"/>
      <c r="JYX11" s="0"/>
      <c r="JYY11" s="0"/>
      <c r="JYZ11" s="0"/>
      <c r="JZA11" s="0"/>
      <c r="JZB11" s="0"/>
      <c r="JZC11" s="0"/>
      <c r="JZD11" s="0"/>
      <c r="JZE11" s="0"/>
      <c r="JZF11" s="0"/>
      <c r="JZG11" s="0"/>
      <c r="JZH11" s="0"/>
      <c r="JZI11" s="0"/>
      <c r="JZJ11" s="0"/>
      <c r="JZK11" s="0"/>
      <c r="JZL11" s="0"/>
      <c r="JZM11" s="0"/>
      <c r="JZN11" s="0"/>
      <c r="JZO11" s="0"/>
      <c r="JZP11" s="0"/>
      <c r="JZQ11" s="0"/>
      <c r="JZR11" s="0"/>
      <c r="JZS11" s="0"/>
      <c r="JZT11" s="0"/>
      <c r="JZU11" s="0"/>
      <c r="JZV11" s="0"/>
      <c r="JZW11" s="0"/>
      <c r="JZX11" s="0"/>
      <c r="JZY11" s="0"/>
      <c r="JZZ11" s="0"/>
      <c r="KAA11" s="0"/>
      <c r="KAB11" s="0"/>
      <c r="KAC11" s="0"/>
      <c r="KAD11" s="0"/>
      <c r="KAE11" s="0"/>
      <c r="KAF11" s="0"/>
      <c r="KAG11" s="0"/>
      <c r="KAH11" s="0"/>
      <c r="KAI11" s="0"/>
      <c r="KAJ11" s="0"/>
      <c r="KAK11" s="0"/>
      <c r="KAL11" s="0"/>
      <c r="KAM11" s="0"/>
      <c r="KAN11" s="0"/>
      <c r="KAO11" s="0"/>
      <c r="KAP11" s="0"/>
      <c r="KAQ11" s="0"/>
      <c r="KAR11" s="0"/>
      <c r="KAS11" s="0"/>
      <c r="KAT11" s="0"/>
      <c r="KAU11" s="0"/>
      <c r="KAV11" s="0"/>
      <c r="KAW11" s="0"/>
      <c r="KAX11" s="0"/>
      <c r="KAY11" s="0"/>
      <c r="KAZ11" s="0"/>
      <c r="KBA11" s="0"/>
      <c r="KBB11" s="0"/>
      <c r="KBC11" s="0"/>
      <c r="KBD11" s="0"/>
      <c r="KBE11" s="0"/>
      <c r="KBF11" s="0"/>
      <c r="KBG11" s="0"/>
      <c r="KBH11" s="0"/>
      <c r="KBI11" s="0"/>
      <c r="KBJ11" s="0"/>
      <c r="KBK11" s="0"/>
      <c r="KBL11" s="0"/>
      <c r="KBM11" s="0"/>
      <c r="KBN11" s="0"/>
      <c r="KBO11" s="0"/>
      <c r="KBP11" s="0"/>
      <c r="KBQ11" s="0"/>
      <c r="KBR11" s="0"/>
      <c r="KBS11" s="0"/>
      <c r="KBT11" s="0"/>
      <c r="KBU11" s="0"/>
      <c r="KBV11" s="0"/>
      <c r="KBW11" s="0"/>
      <c r="KBX11" s="0"/>
      <c r="KBY11" s="0"/>
      <c r="KBZ11" s="0"/>
      <c r="KCA11" s="0"/>
      <c r="KCB11" s="0"/>
      <c r="KCC11" s="0"/>
      <c r="KCD11" s="0"/>
      <c r="KCE11" s="0"/>
      <c r="KCF11" s="0"/>
      <c r="KCG11" s="0"/>
      <c r="KCH11" s="0"/>
      <c r="KCI11" s="0"/>
      <c r="KCJ11" s="0"/>
      <c r="KCK11" s="0"/>
      <c r="KCL11" s="0"/>
      <c r="KCM11" s="0"/>
      <c r="KCN11" s="0"/>
      <c r="KCO11" s="0"/>
      <c r="KCP11" s="0"/>
      <c r="KCQ11" s="0"/>
      <c r="KCR11" s="0"/>
      <c r="KCS11" s="0"/>
      <c r="KCT11" s="0"/>
      <c r="KCU11" s="0"/>
      <c r="KCV11" s="0"/>
      <c r="KCW11" s="0"/>
      <c r="KCX11" s="0"/>
      <c r="KCY11" s="0"/>
      <c r="KCZ11" s="0"/>
      <c r="KDA11" s="0"/>
      <c r="KDB11" s="0"/>
      <c r="KDC11" s="0"/>
      <c r="KDD11" s="0"/>
      <c r="KDE11" s="0"/>
      <c r="KDF11" s="0"/>
      <c r="KDG11" s="0"/>
      <c r="KDH11" s="0"/>
      <c r="KDI11" s="0"/>
      <c r="KDJ11" s="0"/>
      <c r="KDK11" s="0"/>
      <c r="KDL11" s="0"/>
      <c r="KDM11" s="0"/>
      <c r="KDN11" s="0"/>
      <c r="KDO11" s="0"/>
      <c r="KDP11" s="0"/>
      <c r="KDQ11" s="0"/>
      <c r="KDR11" s="0"/>
      <c r="KDS11" s="0"/>
      <c r="KDT11" s="0"/>
      <c r="KDU11" s="0"/>
      <c r="KDV11" s="0"/>
      <c r="KDW11" s="0"/>
      <c r="KDX11" s="0"/>
      <c r="KDY11" s="0"/>
      <c r="KDZ11" s="0"/>
      <c r="KEA11" s="0"/>
      <c r="KEB11" s="0"/>
      <c r="KEC11" s="0"/>
      <c r="KED11" s="0"/>
      <c r="KEE11" s="0"/>
      <c r="KEF11" s="0"/>
      <c r="KEG11" s="0"/>
      <c r="KEH11" s="0"/>
      <c r="KEI11" s="0"/>
      <c r="KEJ11" s="0"/>
      <c r="KEK11" s="0"/>
      <c r="KEL11" s="0"/>
      <c r="KEM11" s="0"/>
      <c r="KEN11" s="0"/>
      <c r="KEO11" s="0"/>
      <c r="KEP11" s="0"/>
      <c r="KEQ11" s="0"/>
      <c r="KER11" s="0"/>
      <c r="KES11" s="0"/>
      <c r="KET11" s="0"/>
      <c r="KEU11" s="0"/>
      <c r="KEV11" s="0"/>
      <c r="KEW11" s="0"/>
      <c r="KEX11" s="0"/>
      <c r="KEY11" s="0"/>
      <c r="KEZ11" s="0"/>
      <c r="KFA11" s="0"/>
      <c r="KFB11" s="0"/>
      <c r="KFC11" s="0"/>
      <c r="KFD11" s="0"/>
      <c r="KFE11" s="0"/>
      <c r="KFF11" s="0"/>
      <c r="KFG11" s="0"/>
      <c r="KFH11" s="0"/>
      <c r="KFI11" s="0"/>
      <c r="KFJ11" s="0"/>
      <c r="KFK11" s="0"/>
      <c r="KFL11" s="0"/>
      <c r="KFM11" s="0"/>
      <c r="KFN11" s="0"/>
      <c r="KFO11" s="0"/>
      <c r="KFP11" s="0"/>
      <c r="KFQ11" s="0"/>
      <c r="KFR11" s="0"/>
      <c r="KFS11" s="0"/>
      <c r="KFT11" s="0"/>
      <c r="KFU11" s="0"/>
      <c r="KFV11" s="0"/>
      <c r="KFW11" s="0"/>
      <c r="KFX11" s="0"/>
      <c r="KFY11" s="0"/>
      <c r="KFZ11" s="0"/>
      <c r="KGA11" s="0"/>
      <c r="KGB11" s="0"/>
      <c r="KGC11" s="0"/>
      <c r="KGD11" s="0"/>
      <c r="KGE11" s="0"/>
      <c r="KGF11" s="0"/>
      <c r="KGG11" s="0"/>
      <c r="KGH11" s="0"/>
      <c r="KGI11" s="0"/>
      <c r="KGJ11" s="0"/>
      <c r="KGK11" s="0"/>
      <c r="KGL11" s="0"/>
      <c r="KGM11" s="0"/>
      <c r="KGN11" s="0"/>
      <c r="KGO11" s="0"/>
      <c r="KGP11" s="0"/>
      <c r="KGQ11" s="0"/>
      <c r="KGR11" s="0"/>
      <c r="KGS11" s="0"/>
      <c r="KGT11" s="0"/>
      <c r="KGU11" s="0"/>
      <c r="KGV11" s="0"/>
      <c r="KGW11" s="0"/>
      <c r="KGX11" s="0"/>
      <c r="KGY11" s="0"/>
      <c r="KGZ11" s="0"/>
      <c r="KHA11" s="0"/>
      <c r="KHB11" s="0"/>
      <c r="KHC11" s="0"/>
      <c r="KHD11" s="0"/>
      <c r="KHE11" s="0"/>
      <c r="KHF11" s="0"/>
      <c r="KHG11" s="0"/>
      <c r="KHH11" s="0"/>
      <c r="KHI11" s="0"/>
      <c r="KHJ11" s="0"/>
      <c r="KHK11" s="0"/>
      <c r="KHL11" s="0"/>
      <c r="KHM11" s="0"/>
      <c r="KHN11" s="0"/>
      <c r="KHO11" s="0"/>
      <c r="KHP11" s="0"/>
      <c r="KHQ11" s="0"/>
      <c r="KHR11" s="0"/>
      <c r="KHS11" s="0"/>
      <c r="KHT11" s="0"/>
      <c r="KHU11" s="0"/>
      <c r="KHV11" s="0"/>
      <c r="KHW11" s="0"/>
      <c r="KHX11" s="0"/>
      <c r="KHY11" s="0"/>
      <c r="KHZ11" s="0"/>
      <c r="KIA11" s="0"/>
      <c r="KIB11" s="0"/>
      <c r="KIC11" s="0"/>
      <c r="KID11" s="0"/>
      <c r="KIE11" s="0"/>
      <c r="KIF11" s="0"/>
      <c r="KIG11" s="0"/>
      <c r="KIH11" s="0"/>
      <c r="KII11" s="0"/>
      <c r="KIJ11" s="0"/>
      <c r="KIK11" s="0"/>
      <c r="KIL11" s="0"/>
      <c r="KIM11" s="0"/>
      <c r="KIN11" s="0"/>
      <c r="KIO11" s="0"/>
      <c r="KIP11" s="0"/>
      <c r="KIQ11" s="0"/>
      <c r="KIR11" s="0"/>
      <c r="KIS11" s="0"/>
      <c r="KIT11" s="0"/>
      <c r="KIU11" s="0"/>
      <c r="KIV11" s="0"/>
      <c r="KIW11" s="0"/>
      <c r="KIX11" s="0"/>
      <c r="KIY11" s="0"/>
      <c r="KIZ11" s="0"/>
      <c r="KJA11" s="0"/>
      <c r="KJB11" s="0"/>
      <c r="KJC11" s="0"/>
      <c r="KJD11" s="0"/>
      <c r="KJE11" s="0"/>
      <c r="KJF11" s="0"/>
      <c r="KJG11" s="0"/>
      <c r="KJH11" s="0"/>
      <c r="KJI11" s="0"/>
      <c r="KJJ11" s="0"/>
      <c r="KJK11" s="0"/>
      <c r="KJL11" s="0"/>
      <c r="KJM11" s="0"/>
      <c r="KJN11" s="0"/>
      <c r="KJO11" s="0"/>
      <c r="KJP11" s="0"/>
      <c r="KJQ11" s="0"/>
      <c r="KJR11" s="0"/>
      <c r="KJS11" s="0"/>
      <c r="KJT11" s="0"/>
      <c r="KJU11" s="0"/>
      <c r="KJV11" s="0"/>
      <c r="KJW11" s="0"/>
      <c r="KJX11" s="0"/>
      <c r="KJY11" s="0"/>
      <c r="KJZ11" s="0"/>
      <c r="KKA11" s="0"/>
      <c r="KKB11" s="0"/>
      <c r="KKC11" s="0"/>
      <c r="KKD11" s="0"/>
      <c r="KKE11" s="0"/>
      <c r="KKF11" s="0"/>
      <c r="KKG11" s="0"/>
      <c r="KKH11" s="0"/>
      <c r="KKI11" s="0"/>
      <c r="KKJ11" s="0"/>
      <c r="KKK11" s="0"/>
      <c r="KKL11" s="0"/>
      <c r="KKM11" s="0"/>
      <c r="KKN11" s="0"/>
      <c r="KKO11" s="0"/>
      <c r="KKP11" s="0"/>
      <c r="KKQ11" s="0"/>
      <c r="KKR11" s="0"/>
      <c r="KKS11" s="0"/>
      <c r="KKT11" s="0"/>
      <c r="KKU11" s="0"/>
      <c r="KKV11" s="0"/>
      <c r="KKW11" s="0"/>
      <c r="KKX11" s="0"/>
      <c r="KKY11" s="0"/>
      <c r="KKZ11" s="0"/>
      <c r="KLA11" s="0"/>
      <c r="KLB11" s="0"/>
      <c r="KLC11" s="0"/>
      <c r="KLD11" s="0"/>
      <c r="KLE11" s="0"/>
      <c r="KLF11" s="0"/>
      <c r="KLG11" s="0"/>
      <c r="KLH11" s="0"/>
      <c r="KLI11" s="0"/>
      <c r="KLJ11" s="0"/>
      <c r="KLK11" s="0"/>
      <c r="KLL11" s="0"/>
      <c r="KLM11" s="0"/>
      <c r="KLN11" s="0"/>
      <c r="KLO11" s="0"/>
      <c r="KLP11" s="0"/>
      <c r="KLQ11" s="0"/>
      <c r="KLR11" s="0"/>
      <c r="KLS11" s="0"/>
      <c r="KLT11" s="0"/>
      <c r="KLU11" s="0"/>
      <c r="KLV11" s="0"/>
      <c r="KLW11" s="0"/>
      <c r="KLX11" s="0"/>
      <c r="KLY11" s="0"/>
      <c r="KLZ11" s="0"/>
      <c r="KMA11" s="0"/>
      <c r="KMB11" s="0"/>
      <c r="KMC11" s="0"/>
      <c r="KMD11" s="0"/>
      <c r="KME11" s="0"/>
      <c r="KMF11" s="0"/>
      <c r="KMG11" s="0"/>
      <c r="KMH11" s="0"/>
      <c r="KMI11" s="0"/>
      <c r="KMJ11" s="0"/>
      <c r="KMK11" s="0"/>
      <c r="KML11" s="0"/>
      <c r="KMM11" s="0"/>
      <c r="KMN11" s="0"/>
      <c r="KMO11" s="0"/>
      <c r="KMP11" s="0"/>
      <c r="KMQ11" s="0"/>
      <c r="KMR11" s="0"/>
      <c r="KMS11" s="0"/>
      <c r="KMT11" s="0"/>
      <c r="KMU11" s="0"/>
      <c r="KMV11" s="0"/>
      <c r="KMW11" s="0"/>
      <c r="KMX11" s="0"/>
      <c r="KMY11" s="0"/>
      <c r="KMZ11" s="0"/>
      <c r="KNA11" s="0"/>
      <c r="KNB11" s="0"/>
      <c r="KNC11" s="0"/>
      <c r="KND11" s="0"/>
      <c r="KNE11" s="0"/>
      <c r="KNF11" s="0"/>
      <c r="KNG11" s="0"/>
      <c r="KNH11" s="0"/>
      <c r="KNI11" s="0"/>
      <c r="KNJ11" s="0"/>
      <c r="KNK11" s="0"/>
      <c r="KNL11" s="0"/>
      <c r="KNM11" s="0"/>
      <c r="KNN11" s="0"/>
      <c r="KNO11" s="0"/>
      <c r="KNP11" s="0"/>
      <c r="KNQ11" s="0"/>
      <c r="KNR11" s="0"/>
      <c r="KNS11" s="0"/>
      <c r="KNT11" s="0"/>
      <c r="KNU11" s="0"/>
      <c r="KNV11" s="0"/>
      <c r="KNW11" s="0"/>
      <c r="KNX11" s="0"/>
      <c r="KNY11" s="0"/>
      <c r="KNZ11" s="0"/>
      <c r="KOA11" s="0"/>
      <c r="KOB11" s="0"/>
      <c r="KOC11" s="0"/>
      <c r="KOD11" s="0"/>
      <c r="KOE11" s="0"/>
      <c r="KOF11" s="0"/>
      <c r="KOG11" s="0"/>
      <c r="KOH11" s="0"/>
      <c r="KOI11" s="0"/>
      <c r="KOJ11" s="0"/>
      <c r="KOK11" s="0"/>
      <c r="KOL11" s="0"/>
      <c r="KOM11" s="0"/>
      <c r="KON11" s="0"/>
      <c r="KOO11" s="0"/>
      <c r="KOP11" s="0"/>
      <c r="KOQ11" s="0"/>
      <c r="KOR11" s="0"/>
      <c r="KOS11" s="0"/>
      <c r="KOT11" s="0"/>
      <c r="KOU11" s="0"/>
      <c r="KOV11" s="0"/>
      <c r="KOW11" s="0"/>
      <c r="KOX11" s="0"/>
      <c r="KOY11" s="0"/>
      <c r="KOZ11" s="0"/>
      <c r="KPA11" s="0"/>
      <c r="KPB11" s="0"/>
      <c r="KPC11" s="0"/>
      <c r="KPD11" s="0"/>
      <c r="KPE11" s="0"/>
      <c r="KPF11" s="0"/>
      <c r="KPG11" s="0"/>
      <c r="KPH11" s="0"/>
      <c r="KPI11" s="0"/>
      <c r="KPJ11" s="0"/>
      <c r="KPK11" s="0"/>
      <c r="KPL11" s="0"/>
      <c r="KPM11" s="0"/>
      <c r="KPN11" s="0"/>
      <c r="KPO11" s="0"/>
      <c r="KPP11" s="0"/>
      <c r="KPQ11" s="0"/>
      <c r="KPR11" s="0"/>
      <c r="KPS11" s="0"/>
      <c r="KPT11" s="0"/>
      <c r="KPU11" s="0"/>
      <c r="KPV11" s="0"/>
      <c r="KPW11" s="0"/>
      <c r="KPX11" s="0"/>
      <c r="KPY11" s="0"/>
      <c r="KPZ11" s="0"/>
      <c r="KQA11" s="0"/>
      <c r="KQB11" s="0"/>
      <c r="KQC11" s="0"/>
      <c r="KQD11" s="0"/>
      <c r="KQE11" s="0"/>
      <c r="KQF11" s="0"/>
      <c r="KQG11" s="0"/>
      <c r="KQH11" s="0"/>
      <c r="KQI11" s="0"/>
      <c r="KQJ11" s="0"/>
      <c r="KQK11" s="0"/>
      <c r="KQL11" s="0"/>
      <c r="KQM11" s="0"/>
      <c r="KQN11" s="0"/>
      <c r="KQO11" s="0"/>
      <c r="KQP11" s="0"/>
      <c r="KQQ11" s="0"/>
      <c r="KQR11" s="0"/>
      <c r="KQS11" s="0"/>
      <c r="KQT11" s="0"/>
      <c r="KQU11" s="0"/>
      <c r="KQV11" s="0"/>
      <c r="KQW11" s="0"/>
      <c r="KQX11" s="0"/>
      <c r="KQY11" s="0"/>
      <c r="KQZ11" s="0"/>
      <c r="KRA11" s="0"/>
      <c r="KRB11" s="0"/>
      <c r="KRC11" s="0"/>
      <c r="KRD11" s="0"/>
      <c r="KRE11" s="0"/>
      <c r="KRF11" s="0"/>
      <c r="KRG11" s="0"/>
      <c r="KRH11" s="0"/>
      <c r="KRI11" s="0"/>
      <c r="KRJ11" s="0"/>
      <c r="KRK11" s="0"/>
      <c r="KRL11" s="0"/>
      <c r="KRM11" s="0"/>
      <c r="KRN11" s="0"/>
      <c r="KRO11" s="0"/>
      <c r="KRP11" s="0"/>
      <c r="KRQ11" s="0"/>
      <c r="KRR11" s="0"/>
      <c r="KRS11" s="0"/>
      <c r="KRT11" s="0"/>
      <c r="KRU11" s="0"/>
      <c r="KRV11" s="0"/>
      <c r="KRW11" s="0"/>
      <c r="KRX11" s="0"/>
      <c r="KRY11" s="0"/>
      <c r="KRZ11" s="0"/>
      <c r="KSA11" s="0"/>
      <c r="KSB11" s="0"/>
      <c r="KSC11" s="0"/>
      <c r="KSD11" s="0"/>
      <c r="KSE11" s="0"/>
      <c r="KSF11" s="0"/>
      <c r="KSG11" s="0"/>
      <c r="KSH11" s="0"/>
      <c r="KSI11" s="0"/>
      <c r="KSJ11" s="0"/>
      <c r="KSK11" s="0"/>
      <c r="KSL11" s="0"/>
      <c r="KSM11" s="0"/>
      <c r="KSN11" s="0"/>
      <c r="KSO11" s="0"/>
      <c r="KSP11" s="0"/>
      <c r="KSQ11" s="0"/>
      <c r="KSR11" s="0"/>
      <c r="KSS11" s="0"/>
      <c r="KST11" s="0"/>
      <c r="KSU11" s="0"/>
      <c r="KSV11" s="0"/>
      <c r="KSW11" s="0"/>
      <c r="KSX11" s="0"/>
      <c r="KSY11" s="0"/>
      <c r="KSZ11" s="0"/>
      <c r="KTA11" s="0"/>
      <c r="KTB11" s="0"/>
      <c r="KTC11" s="0"/>
      <c r="KTD11" s="0"/>
      <c r="KTE11" s="0"/>
      <c r="KTF11" s="0"/>
      <c r="KTG11" s="0"/>
      <c r="KTH11" s="0"/>
      <c r="KTI11" s="0"/>
      <c r="KTJ11" s="0"/>
      <c r="KTK11" s="0"/>
      <c r="KTL11" s="0"/>
      <c r="KTM11" s="0"/>
      <c r="KTN11" s="0"/>
      <c r="KTO11" s="0"/>
      <c r="KTP11" s="0"/>
      <c r="KTQ11" s="0"/>
      <c r="KTR11" s="0"/>
      <c r="KTS11" s="0"/>
      <c r="KTT11" s="0"/>
      <c r="KTU11" s="0"/>
      <c r="KTV11" s="0"/>
      <c r="KTW11" s="0"/>
      <c r="KTX11" s="0"/>
      <c r="KTY11" s="0"/>
      <c r="KTZ11" s="0"/>
      <c r="KUA11" s="0"/>
      <c r="KUB11" s="0"/>
      <c r="KUC11" s="0"/>
      <c r="KUD11" s="0"/>
      <c r="KUE11" s="0"/>
      <c r="KUF11" s="0"/>
      <c r="KUG11" s="0"/>
      <c r="KUH11" s="0"/>
      <c r="KUI11" s="0"/>
      <c r="KUJ11" s="0"/>
      <c r="KUK11" s="0"/>
      <c r="KUL11" s="0"/>
      <c r="KUM11" s="0"/>
      <c r="KUN11" s="0"/>
      <c r="KUO11" s="0"/>
      <c r="KUP11" s="0"/>
      <c r="KUQ11" s="0"/>
      <c r="KUR11" s="0"/>
      <c r="KUS11" s="0"/>
      <c r="KUT11" s="0"/>
      <c r="KUU11" s="0"/>
      <c r="KUV11" s="0"/>
      <c r="KUW11" s="0"/>
      <c r="KUX11" s="0"/>
      <c r="KUY11" s="0"/>
      <c r="KUZ11" s="0"/>
      <c r="KVA11" s="0"/>
      <c r="KVB11" s="0"/>
      <c r="KVC11" s="0"/>
      <c r="KVD11" s="0"/>
      <c r="KVE11" s="0"/>
      <c r="KVF11" s="0"/>
      <c r="KVG11" s="0"/>
      <c r="KVH11" s="0"/>
      <c r="KVI11" s="0"/>
      <c r="KVJ11" s="0"/>
      <c r="KVK11" s="0"/>
      <c r="KVL11" s="0"/>
      <c r="KVM11" s="0"/>
      <c r="KVN11" s="0"/>
      <c r="KVO11" s="0"/>
      <c r="KVP11" s="0"/>
      <c r="KVQ11" s="0"/>
      <c r="KVR11" s="0"/>
      <c r="KVS11" s="0"/>
      <c r="KVT11" s="0"/>
      <c r="KVU11" s="0"/>
      <c r="KVV11" s="0"/>
      <c r="KVW11" s="0"/>
      <c r="KVX11" s="0"/>
      <c r="KVY11" s="0"/>
      <c r="KVZ11" s="0"/>
      <c r="KWA11" s="0"/>
      <c r="KWB11" s="0"/>
      <c r="KWC11" s="0"/>
      <c r="KWD11" s="0"/>
      <c r="KWE11" s="0"/>
      <c r="KWF11" s="0"/>
      <c r="KWG11" s="0"/>
      <c r="KWH11" s="0"/>
      <c r="KWI11" s="0"/>
      <c r="KWJ11" s="0"/>
      <c r="KWK11" s="0"/>
      <c r="KWL11" s="0"/>
      <c r="KWM11" s="0"/>
      <c r="KWN11" s="0"/>
      <c r="KWO11" s="0"/>
      <c r="KWP11" s="0"/>
      <c r="KWQ11" s="0"/>
      <c r="KWR11" s="0"/>
      <c r="KWS11" s="0"/>
      <c r="KWT11" s="0"/>
      <c r="KWU11" s="0"/>
      <c r="KWV11" s="0"/>
      <c r="KWW11" s="0"/>
      <c r="KWX11" s="0"/>
      <c r="KWY11" s="0"/>
      <c r="KWZ11" s="0"/>
      <c r="KXA11" s="0"/>
      <c r="KXB11" s="0"/>
      <c r="KXC11" s="0"/>
      <c r="KXD11" s="0"/>
      <c r="KXE11" s="0"/>
      <c r="KXF11" s="0"/>
      <c r="KXG11" s="0"/>
      <c r="KXH11" s="0"/>
      <c r="KXI11" s="0"/>
      <c r="KXJ11" s="0"/>
      <c r="KXK11" s="0"/>
      <c r="KXL11" s="0"/>
      <c r="KXM11" s="0"/>
      <c r="KXN11" s="0"/>
      <c r="KXO11" s="0"/>
      <c r="KXP11" s="0"/>
      <c r="KXQ11" s="0"/>
      <c r="KXR11" s="0"/>
      <c r="KXS11" s="0"/>
      <c r="KXT11" s="0"/>
      <c r="KXU11" s="0"/>
      <c r="KXV11" s="0"/>
      <c r="KXW11" s="0"/>
      <c r="KXX11" s="0"/>
      <c r="KXY11" s="0"/>
      <c r="KXZ11" s="0"/>
      <c r="KYA11" s="0"/>
      <c r="KYB11" s="0"/>
      <c r="KYC11" s="0"/>
      <c r="KYD11" s="0"/>
      <c r="KYE11" s="0"/>
      <c r="KYF11" s="0"/>
      <c r="KYG11" s="0"/>
      <c r="KYH11" s="0"/>
      <c r="KYI11" s="0"/>
      <c r="KYJ11" s="0"/>
      <c r="KYK11" s="0"/>
      <c r="KYL11" s="0"/>
      <c r="KYM11" s="0"/>
      <c r="KYN11" s="0"/>
      <c r="KYO11" s="0"/>
      <c r="KYP11" s="0"/>
      <c r="KYQ11" s="0"/>
      <c r="KYR11" s="0"/>
      <c r="KYS11" s="0"/>
      <c r="KYT11" s="0"/>
      <c r="KYU11" s="0"/>
      <c r="KYV11" s="0"/>
      <c r="KYW11" s="0"/>
      <c r="KYX11" s="0"/>
      <c r="KYY11" s="0"/>
      <c r="KYZ11" s="0"/>
      <c r="KZA11" s="0"/>
      <c r="KZB11" s="0"/>
      <c r="KZC11" s="0"/>
      <c r="KZD11" s="0"/>
      <c r="KZE11" s="0"/>
      <c r="KZF11" s="0"/>
      <c r="KZG11" s="0"/>
      <c r="KZH11" s="0"/>
      <c r="KZI11" s="0"/>
      <c r="KZJ11" s="0"/>
      <c r="KZK11" s="0"/>
      <c r="KZL11" s="0"/>
      <c r="KZM11" s="0"/>
      <c r="KZN11" s="0"/>
      <c r="KZO11" s="0"/>
      <c r="KZP11" s="0"/>
      <c r="KZQ11" s="0"/>
      <c r="KZR11" s="0"/>
      <c r="KZS11" s="0"/>
      <c r="KZT11" s="0"/>
      <c r="KZU11" s="0"/>
      <c r="KZV11" s="0"/>
      <c r="KZW11" s="0"/>
      <c r="KZX11" s="0"/>
      <c r="KZY11" s="0"/>
      <c r="KZZ11" s="0"/>
      <c r="LAA11" s="0"/>
      <c r="LAB11" s="0"/>
      <c r="LAC11" s="0"/>
      <c r="LAD11" s="0"/>
      <c r="LAE11" s="0"/>
      <c r="LAF11" s="0"/>
      <c r="LAG11" s="0"/>
      <c r="LAH11" s="0"/>
      <c r="LAI11" s="0"/>
      <c r="LAJ11" s="0"/>
      <c r="LAK11" s="0"/>
      <c r="LAL11" s="0"/>
      <c r="LAM11" s="0"/>
      <c r="LAN11" s="0"/>
      <c r="LAO11" s="0"/>
      <c r="LAP11" s="0"/>
      <c r="LAQ11" s="0"/>
      <c r="LAR11" s="0"/>
      <c r="LAS11" s="0"/>
      <c r="LAT11" s="0"/>
      <c r="LAU11" s="0"/>
      <c r="LAV11" s="0"/>
      <c r="LAW11" s="0"/>
      <c r="LAX11" s="0"/>
      <c r="LAY11" s="0"/>
      <c r="LAZ11" s="0"/>
      <c r="LBA11" s="0"/>
      <c r="LBB11" s="0"/>
      <c r="LBC11" s="0"/>
      <c r="LBD11" s="0"/>
      <c r="LBE11" s="0"/>
      <c r="LBF11" s="0"/>
      <c r="LBG11" s="0"/>
      <c r="LBH11" s="0"/>
      <c r="LBI11" s="0"/>
      <c r="LBJ11" s="0"/>
      <c r="LBK11" s="0"/>
      <c r="LBL11" s="0"/>
      <c r="LBM11" s="0"/>
      <c r="LBN11" s="0"/>
      <c r="LBO11" s="0"/>
      <c r="LBP11" s="0"/>
      <c r="LBQ11" s="0"/>
      <c r="LBR11" s="0"/>
      <c r="LBS11" s="0"/>
      <c r="LBT11" s="0"/>
      <c r="LBU11" s="0"/>
      <c r="LBV11" s="0"/>
      <c r="LBW11" s="0"/>
      <c r="LBX11" s="0"/>
      <c r="LBY11" s="0"/>
      <c r="LBZ11" s="0"/>
      <c r="LCA11" s="0"/>
      <c r="LCB11" s="0"/>
      <c r="LCC11" s="0"/>
      <c r="LCD11" s="0"/>
      <c r="LCE11" s="0"/>
      <c r="LCF11" s="0"/>
      <c r="LCG11" s="0"/>
      <c r="LCH11" s="0"/>
      <c r="LCI11" s="0"/>
      <c r="LCJ11" s="0"/>
      <c r="LCK11" s="0"/>
      <c r="LCL11" s="0"/>
      <c r="LCM11" s="0"/>
      <c r="LCN11" s="0"/>
      <c r="LCO11" s="0"/>
      <c r="LCP11" s="0"/>
      <c r="LCQ11" s="0"/>
      <c r="LCR11" s="0"/>
      <c r="LCS11" s="0"/>
      <c r="LCT11" s="0"/>
      <c r="LCU11" s="0"/>
      <c r="LCV11" s="0"/>
      <c r="LCW11" s="0"/>
      <c r="LCX11" s="0"/>
      <c r="LCY11" s="0"/>
      <c r="LCZ11" s="0"/>
      <c r="LDA11" s="0"/>
      <c r="LDB11" s="0"/>
      <c r="LDC11" s="0"/>
      <c r="LDD11" s="0"/>
      <c r="LDE11" s="0"/>
      <c r="LDF11" s="0"/>
      <c r="LDG11" s="0"/>
      <c r="LDH11" s="0"/>
      <c r="LDI11" s="0"/>
      <c r="LDJ11" s="0"/>
      <c r="LDK11" s="0"/>
      <c r="LDL11" s="0"/>
      <c r="LDM11" s="0"/>
      <c r="LDN11" s="0"/>
      <c r="LDO11" s="0"/>
      <c r="LDP11" s="0"/>
      <c r="LDQ11" s="0"/>
      <c r="LDR11" s="0"/>
      <c r="LDS11" s="0"/>
      <c r="LDT11" s="0"/>
      <c r="LDU11" s="0"/>
      <c r="LDV11" s="0"/>
      <c r="LDW11" s="0"/>
      <c r="LDX11" s="0"/>
      <c r="LDY11" s="0"/>
      <c r="LDZ11" s="0"/>
      <c r="LEA11" s="0"/>
      <c r="LEB11" s="0"/>
      <c r="LEC11" s="0"/>
      <c r="LED11" s="0"/>
      <c r="LEE11" s="0"/>
      <c r="LEF11" s="0"/>
      <c r="LEG11" s="0"/>
      <c r="LEH11" s="0"/>
      <c r="LEI11" s="0"/>
      <c r="LEJ11" s="0"/>
      <c r="LEK11" s="0"/>
      <c r="LEL11" s="0"/>
      <c r="LEM11" s="0"/>
      <c r="LEN11" s="0"/>
      <c r="LEO11" s="0"/>
      <c r="LEP11" s="0"/>
      <c r="LEQ11" s="0"/>
      <c r="LER11" s="0"/>
      <c r="LES11" s="0"/>
      <c r="LET11" s="0"/>
      <c r="LEU11" s="0"/>
      <c r="LEV11" s="0"/>
      <c r="LEW11" s="0"/>
      <c r="LEX11" s="0"/>
      <c r="LEY11" s="0"/>
      <c r="LEZ11" s="0"/>
      <c r="LFA11" s="0"/>
      <c r="LFB11" s="0"/>
      <c r="LFC11" s="0"/>
      <c r="LFD11" s="0"/>
      <c r="LFE11" s="0"/>
      <c r="LFF11" s="0"/>
      <c r="LFG11" s="0"/>
      <c r="LFH11" s="0"/>
      <c r="LFI11" s="0"/>
      <c r="LFJ11" s="0"/>
      <c r="LFK11" s="0"/>
      <c r="LFL11" s="0"/>
      <c r="LFM11" s="0"/>
      <c r="LFN11" s="0"/>
      <c r="LFO11" s="0"/>
      <c r="LFP11" s="0"/>
      <c r="LFQ11" s="0"/>
      <c r="LFR11" s="0"/>
      <c r="LFS11" s="0"/>
      <c r="LFT11" s="0"/>
      <c r="LFU11" s="0"/>
      <c r="LFV11" s="0"/>
      <c r="LFW11" s="0"/>
      <c r="LFX11" s="0"/>
      <c r="LFY11" s="0"/>
      <c r="LFZ11" s="0"/>
      <c r="LGA11" s="0"/>
      <c r="LGB11" s="0"/>
      <c r="LGC11" s="0"/>
      <c r="LGD11" s="0"/>
      <c r="LGE11" s="0"/>
      <c r="LGF11" s="0"/>
      <c r="LGG11" s="0"/>
      <c r="LGH11" s="0"/>
      <c r="LGI11" s="0"/>
      <c r="LGJ11" s="0"/>
      <c r="LGK11" s="0"/>
      <c r="LGL11" s="0"/>
      <c r="LGM11" s="0"/>
      <c r="LGN11" s="0"/>
      <c r="LGO11" s="0"/>
      <c r="LGP11" s="0"/>
      <c r="LGQ11" s="0"/>
      <c r="LGR11" s="0"/>
      <c r="LGS11" s="0"/>
      <c r="LGT11" s="0"/>
      <c r="LGU11" s="0"/>
      <c r="LGV11" s="0"/>
      <c r="LGW11" s="0"/>
      <c r="LGX11" s="0"/>
      <c r="LGY11" s="0"/>
      <c r="LGZ11" s="0"/>
      <c r="LHA11" s="0"/>
      <c r="LHB11" s="0"/>
      <c r="LHC11" s="0"/>
      <c r="LHD11" s="0"/>
      <c r="LHE11" s="0"/>
      <c r="LHF11" s="0"/>
      <c r="LHG11" s="0"/>
      <c r="LHH11" s="0"/>
      <c r="LHI11" s="0"/>
      <c r="LHJ11" s="0"/>
      <c r="LHK11" s="0"/>
      <c r="LHL11" s="0"/>
      <c r="LHM11" s="0"/>
      <c r="LHN11" s="0"/>
      <c r="LHO11" s="0"/>
      <c r="LHP11" s="0"/>
      <c r="LHQ11" s="0"/>
      <c r="LHR11" s="0"/>
      <c r="LHS11" s="0"/>
      <c r="LHT11" s="0"/>
      <c r="LHU11" s="0"/>
      <c r="LHV11" s="0"/>
      <c r="LHW11" s="0"/>
      <c r="LHX11" s="0"/>
      <c r="LHY11" s="0"/>
      <c r="LHZ11" s="0"/>
      <c r="LIA11" s="0"/>
      <c r="LIB11" s="0"/>
      <c r="LIC11" s="0"/>
      <c r="LID11" s="0"/>
      <c r="LIE11" s="0"/>
      <c r="LIF11" s="0"/>
      <c r="LIG11" s="0"/>
      <c r="LIH11" s="0"/>
      <c r="LII11" s="0"/>
      <c r="LIJ11" s="0"/>
      <c r="LIK11" s="0"/>
      <c r="LIL11" s="0"/>
      <c r="LIM11" s="0"/>
      <c r="LIN11" s="0"/>
      <c r="LIO11" s="0"/>
      <c r="LIP11" s="0"/>
      <c r="LIQ11" s="0"/>
      <c r="LIR11" s="0"/>
      <c r="LIS11" s="0"/>
      <c r="LIT11" s="0"/>
      <c r="LIU11" s="0"/>
      <c r="LIV11" s="0"/>
      <c r="LIW11" s="0"/>
      <c r="LIX11" s="0"/>
      <c r="LIY11" s="0"/>
      <c r="LIZ11" s="0"/>
      <c r="LJA11" s="0"/>
      <c r="LJB11" s="0"/>
      <c r="LJC11" s="0"/>
      <c r="LJD11" s="0"/>
      <c r="LJE11" s="0"/>
      <c r="LJF11" s="0"/>
      <c r="LJG11" s="0"/>
      <c r="LJH11" s="0"/>
      <c r="LJI11" s="0"/>
      <c r="LJJ11" s="0"/>
      <c r="LJK11" s="0"/>
      <c r="LJL11" s="0"/>
      <c r="LJM11" s="0"/>
      <c r="LJN11" s="0"/>
      <c r="LJO11" s="0"/>
      <c r="LJP11" s="0"/>
      <c r="LJQ11" s="0"/>
      <c r="LJR11" s="0"/>
      <c r="LJS11" s="0"/>
      <c r="LJT11" s="0"/>
      <c r="LJU11" s="0"/>
      <c r="LJV11" s="0"/>
      <c r="LJW11" s="0"/>
      <c r="LJX11" s="0"/>
      <c r="LJY11" s="0"/>
      <c r="LJZ11" s="0"/>
      <c r="LKA11" s="0"/>
      <c r="LKB11" s="0"/>
      <c r="LKC11" s="0"/>
      <c r="LKD11" s="0"/>
      <c r="LKE11" s="0"/>
      <c r="LKF11" s="0"/>
      <c r="LKG11" s="0"/>
      <c r="LKH11" s="0"/>
      <c r="LKI11" s="0"/>
      <c r="LKJ11" s="0"/>
      <c r="LKK11" s="0"/>
      <c r="LKL11" s="0"/>
      <c r="LKM11" s="0"/>
      <c r="LKN11" s="0"/>
      <c r="LKO11" s="0"/>
      <c r="LKP11" s="0"/>
      <c r="LKQ11" s="0"/>
      <c r="LKR11" s="0"/>
      <c r="LKS11" s="0"/>
      <c r="LKT11" s="0"/>
      <c r="LKU11" s="0"/>
      <c r="LKV11" s="0"/>
      <c r="LKW11" s="0"/>
      <c r="LKX11" s="0"/>
      <c r="LKY11" s="0"/>
      <c r="LKZ11" s="0"/>
      <c r="LLA11" s="0"/>
      <c r="LLB11" s="0"/>
      <c r="LLC11" s="0"/>
      <c r="LLD11" s="0"/>
      <c r="LLE11" s="0"/>
      <c r="LLF11" s="0"/>
      <c r="LLG11" s="0"/>
      <c r="LLH11" s="0"/>
      <c r="LLI11" s="0"/>
      <c r="LLJ11" s="0"/>
      <c r="LLK11" s="0"/>
      <c r="LLL11" s="0"/>
      <c r="LLM11" s="0"/>
      <c r="LLN11" s="0"/>
      <c r="LLO11" s="0"/>
      <c r="LLP11" s="0"/>
      <c r="LLQ11" s="0"/>
      <c r="LLR11" s="0"/>
      <c r="LLS11" s="0"/>
      <c r="LLT11" s="0"/>
      <c r="LLU11" s="0"/>
      <c r="LLV11" s="0"/>
      <c r="LLW11" s="0"/>
      <c r="LLX11" s="0"/>
      <c r="LLY11" s="0"/>
      <c r="LLZ11" s="0"/>
      <c r="LMA11" s="0"/>
      <c r="LMB11" s="0"/>
      <c r="LMC11" s="0"/>
      <c r="LMD11" s="0"/>
      <c r="LME11" s="0"/>
      <c r="LMF11" s="0"/>
      <c r="LMG11" s="0"/>
      <c r="LMH11" s="0"/>
      <c r="LMI11" s="0"/>
      <c r="LMJ11" s="0"/>
      <c r="LMK11" s="0"/>
      <c r="LML11" s="0"/>
      <c r="LMM11" s="0"/>
      <c r="LMN11" s="0"/>
      <c r="LMO11" s="0"/>
      <c r="LMP11" s="0"/>
      <c r="LMQ11" s="0"/>
      <c r="LMR11" s="0"/>
      <c r="LMS11" s="0"/>
      <c r="LMT11" s="0"/>
      <c r="LMU11" s="0"/>
      <c r="LMV11" s="0"/>
      <c r="LMW11" s="0"/>
      <c r="LMX11" s="0"/>
      <c r="LMY11" s="0"/>
      <c r="LMZ11" s="0"/>
      <c r="LNA11" s="0"/>
      <c r="LNB11" s="0"/>
      <c r="LNC11" s="0"/>
      <c r="LND11" s="0"/>
      <c r="LNE11" s="0"/>
      <c r="LNF11" s="0"/>
      <c r="LNG11" s="0"/>
      <c r="LNH11" s="0"/>
      <c r="LNI11" s="0"/>
      <c r="LNJ11" s="0"/>
      <c r="LNK11" s="0"/>
      <c r="LNL11" s="0"/>
      <c r="LNM11" s="0"/>
      <c r="LNN11" s="0"/>
      <c r="LNO11" s="0"/>
      <c r="LNP11" s="0"/>
      <c r="LNQ11" s="0"/>
      <c r="LNR11" s="0"/>
      <c r="LNS11" s="0"/>
      <c r="LNT11" s="0"/>
      <c r="LNU11" s="0"/>
      <c r="LNV11" s="0"/>
      <c r="LNW11" s="0"/>
      <c r="LNX11" s="0"/>
      <c r="LNY11" s="0"/>
      <c r="LNZ11" s="0"/>
      <c r="LOA11" s="0"/>
      <c r="LOB11" s="0"/>
      <c r="LOC11" s="0"/>
      <c r="LOD11" s="0"/>
      <c r="LOE11" s="0"/>
      <c r="LOF11" s="0"/>
      <c r="LOG11" s="0"/>
      <c r="LOH11" s="0"/>
      <c r="LOI11" s="0"/>
      <c r="LOJ11" s="0"/>
      <c r="LOK11" s="0"/>
      <c r="LOL11" s="0"/>
      <c r="LOM11" s="0"/>
      <c r="LON11" s="0"/>
      <c r="LOO11" s="0"/>
      <c r="LOP11" s="0"/>
      <c r="LOQ11" s="0"/>
      <c r="LOR11" s="0"/>
      <c r="LOS11" s="0"/>
      <c r="LOT11" s="0"/>
      <c r="LOU11" s="0"/>
      <c r="LOV11" s="0"/>
      <c r="LOW11" s="0"/>
      <c r="LOX11" s="0"/>
      <c r="LOY11" s="0"/>
      <c r="LOZ11" s="0"/>
      <c r="LPA11" s="0"/>
      <c r="LPB11" s="0"/>
      <c r="LPC11" s="0"/>
      <c r="LPD11" s="0"/>
      <c r="LPE11" s="0"/>
      <c r="LPF11" s="0"/>
      <c r="LPG11" s="0"/>
      <c r="LPH11" s="0"/>
      <c r="LPI11" s="0"/>
      <c r="LPJ11" s="0"/>
      <c r="LPK11" s="0"/>
      <c r="LPL11" s="0"/>
      <c r="LPM11" s="0"/>
      <c r="LPN11" s="0"/>
      <c r="LPO11" s="0"/>
      <c r="LPP11" s="0"/>
      <c r="LPQ11" s="0"/>
      <c r="LPR11" s="0"/>
      <c r="LPS11" s="0"/>
      <c r="LPT11" s="0"/>
      <c r="LPU11" s="0"/>
      <c r="LPV11" s="0"/>
      <c r="LPW11" s="0"/>
      <c r="LPX11" s="0"/>
      <c r="LPY11" s="0"/>
      <c r="LPZ11" s="0"/>
      <c r="LQA11" s="0"/>
      <c r="LQB11" s="0"/>
      <c r="LQC11" s="0"/>
      <c r="LQD11" s="0"/>
      <c r="LQE11" s="0"/>
      <c r="LQF11" s="0"/>
      <c r="LQG11" s="0"/>
      <c r="LQH11" s="0"/>
      <c r="LQI11" s="0"/>
      <c r="LQJ11" s="0"/>
      <c r="LQK11" s="0"/>
      <c r="LQL11" s="0"/>
      <c r="LQM11" s="0"/>
      <c r="LQN11" s="0"/>
      <c r="LQO11" s="0"/>
      <c r="LQP11" s="0"/>
      <c r="LQQ11" s="0"/>
      <c r="LQR11" s="0"/>
      <c r="LQS11" s="0"/>
      <c r="LQT11" s="0"/>
      <c r="LQU11" s="0"/>
      <c r="LQV11" s="0"/>
      <c r="LQW11" s="0"/>
      <c r="LQX11" s="0"/>
      <c r="LQY11" s="0"/>
      <c r="LQZ11" s="0"/>
      <c r="LRA11" s="0"/>
      <c r="LRB11" s="0"/>
      <c r="LRC11" s="0"/>
      <c r="LRD11" s="0"/>
      <c r="LRE11" s="0"/>
      <c r="LRF11" s="0"/>
      <c r="LRG11" s="0"/>
      <c r="LRH11" s="0"/>
      <c r="LRI11" s="0"/>
      <c r="LRJ11" s="0"/>
      <c r="LRK11" s="0"/>
      <c r="LRL11" s="0"/>
      <c r="LRM11" s="0"/>
      <c r="LRN11" s="0"/>
      <c r="LRO11" s="0"/>
      <c r="LRP11" s="0"/>
      <c r="LRQ11" s="0"/>
      <c r="LRR11" s="0"/>
      <c r="LRS11" s="0"/>
      <c r="LRT11" s="0"/>
      <c r="LRU11" s="0"/>
      <c r="LRV11" s="0"/>
      <c r="LRW11" s="0"/>
      <c r="LRX11" s="0"/>
      <c r="LRY11" s="0"/>
      <c r="LRZ11" s="0"/>
      <c r="LSA11" s="0"/>
      <c r="LSB11" s="0"/>
      <c r="LSC11" s="0"/>
      <c r="LSD11" s="0"/>
      <c r="LSE11" s="0"/>
      <c r="LSF11" s="0"/>
      <c r="LSG11" s="0"/>
      <c r="LSH11" s="0"/>
      <c r="LSI11" s="0"/>
      <c r="LSJ11" s="0"/>
      <c r="LSK11" s="0"/>
      <c r="LSL11" s="0"/>
      <c r="LSM11" s="0"/>
      <c r="LSN11" s="0"/>
      <c r="LSO11" s="0"/>
      <c r="LSP11" s="0"/>
      <c r="LSQ11" s="0"/>
      <c r="LSR11" s="0"/>
      <c r="LSS11" s="0"/>
      <c r="LST11" s="0"/>
      <c r="LSU11" s="0"/>
      <c r="LSV11" s="0"/>
      <c r="LSW11" s="0"/>
      <c r="LSX11" s="0"/>
      <c r="LSY11" s="0"/>
      <c r="LSZ11" s="0"/>
      <c r="LTA11" s="0"/>
      <c r="LTB11" s="0"/>
      <c r="LTC11" s="0"/>
      <c r="LTD11" s="0"/>
      <c r="LTE11" s="0"/>
      <c r="LTF11" s="0"/>
      <c r="LTG11" s="0"/>
      <c r="LTH11" s="0"/>
      <c r="LTI11" s="0"/>
      <c r="LTJ11" s="0"/>
      <c r="LTK11" s="0"/>
      <c r="LTL11" s="0"/>
      <c r="LTM11" s="0"/>
      <c r="LTN11" s="0"/>
      <c r="LTO11" s="0"/>
      <c r="LTP11" s="0"/>
      <c r="LTQ11" s="0"/>
      <c r="LTR11" s="0"/>
      <c r="LTS11" s="0"/>
      <c r="LTT11" s="0"/>
      <c r="LTU11" s="0"/>
      <c r="LTV11" s="0"/>
      <c r="LTW11" s="0"/>
      <c r="LTX11" s="0"/>
      <c r="LTY11" s="0"/>
      <c r="LTZ11" s="0"/>
      <c r="LUA11" s="0"/>
      <c r="LUB11" s="0"/>
      <c r="LUC11" s="0"/>
      <c r="LUD11" s="0"/>
      <c r="LUE11" s="0"/>
      <c r="LUF11" s="0"/>
      <c r="LUG11" s="0"/>
      <c r="LUH11" s="0"/>
      <c r="LUI11" s="0"/>
      <c r="LUJ11" s="0"/>
      <c r="LUK11" s="0"/>
      <c r="LUL11" s="0"/>
      <c r="LUM11" s="0"/>
      <c r="LUN11" s="0"/>
      <c r="LUO11" s="0"/>
      <c r="LUP11" s="0"/>
      <c r="LUQ11" s="0"/>
      <c r="LUR11" s="0"/>
      <c r="LUS11" s="0"/>
      <c r="LUT11" s="0"/>
      <c r="LUU11" s="0"/>
      <c r="LUV11" s="0"/>
      <c r="LUW11" s="0"/>
      <c r="LUX11" s="0"/>
      <c r="LUY11" s="0"/>
      <c r="LUZ11" s="0"/>
      <c r="LVA11" s="0"/>
      <c r="LVB11" s="0"/>
      <c r="LVC11" s="0"/>
      <c r="LVD11" s="0"/>
      <c r="LVE11" s="0"/>
      <c r="LVF11" s="0"/>
      <c r="LVG11" s="0"/>
      <c r="LVH11" s="0"/>
      <c r="LVI11" s="0"/>
      <c r="LVJ11" s="0"/>
      <c r="LVK11" s="0"/>
      <c r="LVL11" s="0"/>
      <c r="LVM11" s="0"/>
      <c r="LVN11" s="0"/>
      <c r="LVO11" s="0"/>
      <c r="LVP11" s="0"/>
      <c r="LVQ11" s="0"/>
      <c r="LVR11" s="0"/>
      <c r="LVS11" s="0"/>
      <c r="LVT11" s="0"/>
      <c r="LVU11" s="0"/>
      <c r="LVV11" s="0"/>
      <c r="LVW11" s="0"/>
      <c r="LVX11" s="0"/>
      <c r="LVY11" s="0"/>
      <c r="LVZ11" s="0"/>
      <c r="LWA11" s="0"/>
      <c r="LWB11" s="0"/>
      <c r="LWC11" s="0"/>
      <c r="LWD11" s="0"/>
      <c r="LWE11" s="0"/>
      <c r="LWF11" s="0"/>
      <c r="LWG11" s="0"/>
      <c r="LWH11" s="0"/>
      <c r="LWI11" s="0"/>
      <c r="LWJ11" s="0"/>
      <c r="LWK11" s="0"/>
      <c r="LWL11" s="0"/>
      <c r="LWM11" s="0"/>
      <c r="LWN11" s="0"/>
      <c r="LWO11" s="0"/>
      <c r="LWP11" s="0"/>
      <c r="LWQ11" s="0"/>
      <c r="LWR11" s="0"/>
      <c r="LWS11" s="0"/>
      <c r="LWT11" s="0"/>
      <c r="LWU11" s="0"/>
      <c r="LWV11" s="0"/>
      <c r="LWW11" s="0"/>
      <c r="LWX11" s="0"/>
      <c r="LWY11" s="0"/>
      <c r="LWZ11" s="0"/>
      <c r="LXA11" s="0"/>
      <c r="LXB11" s="0"/>
      <c r="LXC11" s="0"/>
      <c r="LXD11" s="0"/>
      <c r="LXE11" s="0"/>
      <c r="LXF11" s="0"/>
      <c r="LXG11" s="0"/>
      <c r="LXH11" s="0"/>
      <c r="LXI11" s="0"/>
      <c r="LXJ11" s="0"/>
      <c r="LXK11" s="0"/>
      <c r="LXL11" s="0"/>
      <c r="LXM11" s="0"/>
      <c r="LXN11" s="0"/>
      <c r="LXO11" s="0"/>
      <c r="LXP11" s="0"/>
      <c r="LXQ11" s="0"/>
      <c r="LXR11" s="0"/>
      <c r="LXS11" s="0"/>
      <c r="LXT11" s="0"/>
      <c r="LXU11" s="0"/>
      <c r="LXV11" s="0"/>
      <c r="LXW11" s="0"/>
      <c r="LXX11" s="0"/>
      <c r="LXY11" s="0"/>
      <c r="LXZ11" s="0"/>
      <c r="LYA11" s="0"/>
      <c r="LYB11" s="0"/>
      <c r="LYC11" s="0"/>
      <c r="LYD11" s="0"/>
      <c r="LYE11" s="0"/>
      <c r="LYF11" s="0"/>
      <c r="LYG11" s="0"/>
      <c r="LYH11" s="0"/>
      <c r="LYI11" s="0"/>
      <c r="LYJ11" s="0"/>
      <c r="LYK11" s="0"/>
      <c r="LYL11" s="0"/>
      <c r="LYM11" s="0"/>
      <c r="LYN11" s="0"/>
      <c r="LYO11" s="0"/>
      <c r="LYP11" s="0"/>
      <c r="LYQ11" s="0"/>
      <c r="LYR11" s="0"/>
      <c r="LYS11" s="0"/>
      <c r="LYT11" s="0"/>
      <c r="LYU11" s="0"/>
      <c r="LYV11" s="0"/>
      <c r="LYW11" s="0"/>
      <c r="LYX11" s="0"/>
      <c r="LYY11" s="0"/>
      <c r="LYZ11" s="0"/>
      <c r="LZA11" s="0"/>
      <c r="LZB11" s="0"/>
      <c r="LZC11" s="0"/>
      <c r="LZD11" s="0"/>
      <c r="LZE11" s="0"/>
      <c r="LZF11" s="0"/>
      <c r="LZG11" s="0"/>
      <c r="LZH11" s="0"/>
      <c r="LZI11" s="0"/>
      <c r="LZJ11" s="0"/>
      <c r="LZK11" s="0"/>
      <c r="LZL11" s="0"/>
      <c r="LZM11" s="0"/>
      <c r="LZN11" s="0"/>
      <c r="LZO11" s="0"/>
      <c r="LZP11" s="0"/>
      <c r="LZQ11" s="0"/>
      <c r="LZR11" s="0"/>
      <c r="LZS11" s="0"/>
      <c r="LZT11" s="0"/>
      <c r="LZU11" s="0"/>
      <c r="LZV11" s="0"/>
      <c r="LZW11" s="0"/>
      <c r="LZX11" s="0"/>
      <c r="LZY11" s="0"/>
      <c r="LZZ11" s="0"/>
      <c r="MAA11" s="0"/>
      <c r="MAB11" s="0"/>
      <c r="MAC11" s="0"/>
      <c r="MAD11" s="0"/>
      <c r="MAE11" s="0"/>
      <c r="MAF11" s="0"/>
      <c r="MAG11" s="0"/>
      <c r="MAH11" s="0"/>
      <c r="MAI11" s="0"/>
      <c r="MAJ11" s="0"/>
      <c r="MAK11" s="0"/>
      <c r="MAL11" s="0"/>
      <c r="MAM11" s="0"/>
      <c r="MAN11" s="0"/>
      <c r="MAO11" s="0"/>
      <c r="MAP11" s="0"/>
      <c r="MAQ11" s="0"/>
      <c r="MAR11" s="0"/>
      <c r="MAS11" s="0"/>
      <c r="MAT11" s="0"/>
      <c r="MAU11" s="0"/>
      <c r="MAV11" s="0"/>
      <c r="MAW11" s="0"/>
      <c r="MAX11" s="0"/>
      <c r="MAY11" s="0"/>
      <c r="MAZ11" s="0"/>
      <c r="MBA11" s="0"/>
      <c r="MBB11" s="0"/>
      <c r="MBC11" s="0"/>
      <c r="MBD11" s="0"/>
      <c r="MBE11" s="0"/>
      <c r="MBF11" s="0"/>
      <c r="MBG11" s="0"/>
      <c r="MBH11" s="0"/>
      <c r="MBI11" s="0"/>
      <c r="MBJ11" s="0"/>
      <c r="MBK11" s="0"/>
      <c r="MBL11" s="0"/>
      <c r="MBM11" s="0"/>
      <c r="MBN11" s="0"/>
      <c r="MBO11" s="0"/>
      <c r="MBP11" s="0"/>
      <c r="MBQ11" s="0"/>
      <c r="MBR11" s="0"/>
      <c r="MBS11" s="0"/>
      <c r="MBT11" s="0"/>
      <c r="MBU11" s="0"/>
      <c r="MBV11" s="0"/>
      <c r="MBW11" s="0"/>
      <c r="MBX11" s="0"/>
      <c r="MBY11" s="0"/>
      <c r="MBZ11" s="0"/>
      <c r="MCA11" s="0"/>
      <c r="MCB11" s="0"/>
      <c r="MCC11" s="0"/>
      <c r="MCD11" s="0"/>
      <c r="MCE11" s="0"/>
      <c r="MCF11" s="0"/>
      <c r="MCG11" s="0"/>
      <c r="MCH11" s="0"/>
      <c r="MCI11" s="0"/>
      <c r="MCJ11" s="0"/>
      <c r="MCK11" s="0"/>
      <c r="MCL11" s="0"/>
      <c r="MCM11" s="0"/>
      <c r="MCN11" s="0"/>
      <c r="MCO11" s="0"/>
      <c r="MCP11" s="0"/>
      <c r="MCQ11" s="0"/>
      <c r="MCR11" s="0"/>
      <c r="MCS11" s="0"/>
      <c r="MCT11" s="0"/>
      <c r="MCU11" s="0"/>
      <c r="MCV11" s="0"/>
      <c r="MCW11" s="0"/>
      <c r="MCX11" s="0"/>
      <c r="MCY11" s="0"/>
      <c r="MCZ11" s="0"/>
      <c r="MDA11" s="0"/>
      <c r="MDB11" s="0"/>
      <c r="MDC11" s="0"/>
      <c r="MDD11" s="0"/>
      <c r="MDE11" s="0"/>
      <c r="MDF11" s="0"/>
      <c r="MDG11" s="0"/>
      <c r="MDH11" s="0"/>
      <c r="MDI11" s="0"/>
      <c r="MDJ11" s="0"/>
      <c r="MDK11" s="0"/>
      <c r="MDL11" s="0"/>
      <c r="MDM11" s="0"/>
      <c r="MDN11" s="0"/>
      <c r="MDO11" s="0"/>
      <c r="MDP11" s="0"/>
      <c r="MDQ11" s="0"/>
      <c r="MDR11" s="0"/>
      <c r="MDS11" s="0"/>
      <c r="MDT11" s="0"/>
      <c r="MDU11" s="0"/>
      <c r="MDV11" s="0"/>
      <c r="MDW11" s="0"/>
      <c r="MDX11" s="0"/>
      <c r="MDY11" s="0"/>
      <c r="MDZ11" s="0"/>
      <c r="MEA11" s="0"/>
      <c r="MEB11" s="0"/>
      <c r="MEC11" s="0"/>
      <c r="MED11" s="0"/>
      <c r="MEE11" s="0"/>
      <c r="MEF11" s="0"/>
      <c r="MEG11" s="0"/>
      <c r="MEH11" s="0"/>
      <c r="MEI11" s="0"/>
      <c r="MEJ11" s="0"/>
      <c r="MEK11" s="0"/>
      <c r="MEL11" s="0"/>
      <c r="MEM11" s="0"/>
      <c r="MEN11" s="0"/>
      <c r="MEO11" s="0"/>
      <c r="MEP11" s="0"/>
      <c r="MEQ11" s="0"/>
      <c r="MER11" s="0"/>
      <c r="MES11" s="0"/>
      <c r="MET11" s="0"/>
      <c r="MEU11" s="0"/>
      <c r="MEV11" s="0"/>
      <c r="MEW11" s="0"/>
      <c r="MEX11" s="0"/>
      <c r="MEY11" s="0"/>
      <c r="MEZ11" s="0"/>
      <c r="MFA11" s="0"/>
      <c r="MFB11" s="0"/>
      <c r="MFC11" s="0"/>
      <c r="MFD11" s="0"/>
      <c r="MFE11" s="0"/>
      <c r="MFF11" s="0"/>
      <c r="MFG11" s="0"/>
      <c r="MFH11" s="0"/>
      <c r="MFI11" s="0"/>
      <c r="MFJ11" s="0"/>
      <c r="MFK11" s="0"/>
      <c r="MFL11" s="0"/>
      <c r="MFM11" s="0"/>
      <c r="MFN11" s="0"/>
      <c r="MFO11" s="0"/>
      <c r="MFP11" s="0"/>
      <c r="MFQ11" s="0"/>
      <c r="MFR11" s="0"/>
      <c r="MFS11" s="0"/>
      <c r="MFT11" s="0"/>
      <c r="MFU11" s="0"/>
      <c r="MFV11" s="0"/>
      <c r="MFW11" s="0"/>
      <c r="MFX11" s="0"/>
      <c r="MFY11" s="0"/>
      <c r="MFZ11" s="0"/>
      <c r="MGA11" s="0"/>
      <c r="MGB11" s="0"/>
      <c r="MGC11" s="0"/>
      <c r="MGD11" s="0"/>
      <c r="MGE11" s="0"/>
      <c r="MGF11" s="0"/>
      <c r="MGG11" s="0"/>
      <c r="MGH11" s="0"/>
      <c r="MGI11" s="0"/>
      <c r="MGJ11" s="0"/>
      <c r="MGK11" s="0"/>
      <c r="MGL11" s="0"/>
      <c r="MGM11" s="0"/>
      <c r="MGN11" s="0"/>
      <c r="MGO11" s="0"/>
      <c r="MGP11" s="0"/>
      <c r="MGQ11" s="0"/>
      <c r="MGR11" s="0"/>
      <c r="MGS11" s="0"/>
      <c r="MGT11" s="0"/>
      <c r="MGU11" s="0"/>
      <c r="MGV11" s="0"/>
      <c r="MGW11" s="0"/>
      <c r="MGX11" s="0"/>
      <c r="MGY11" s="0"/>
      <c r="MGZ11" s="0"/>
      <c r="MHA11" s="0"/>
      <c r="MHB11" s="0"/>
      <c r="MHC11" s="0"/>
      <c r="MHD11" s="0"/>
      <c r="MHE11" s="0"/>
      <c r="MHF11" s="0"/>
      <c r="MHG11" s="0"/>
      <c r="MHH11" s="0"/>
      <c r="MHI11" s="0"/>
      <c r="MHJ11" s="0"/>
      <c r="MHK11" s="0"/>
      <c r="MHL11" s="0"/>
      <c r="MHM11" s="0"/>
      <c r="MHN11" s="0"/>
      <c r="MHO11" s="0"/>
      <c r="MHP11" s="0"/>
      <c r="MHQ11" s="0"/>
      <c r="MHR11" s="0"/>
      <c r="MHS11" s="0"/>
      <c r="MHT11" s="0"/>
      <c r="MHU11" s="0"/>
      <c r="MHV11" s="0"/>
      <c r="MHW11" s="0"/>
      <c r="MHX11" s="0"/>
      <c r="MHY11" s="0"/>
      <c r="MHZ11" s="0"/>
      <c r="MIA11" s="0"/>
      <c r="MIB11" s="0"/>
      <c r="MIC11" s="0"/>
      <c r="MID11" s="0"/>
      <c r="MIE11" s="0"/>
      <c r="MIF11" s="0"/>
      <c r="MIG11" s="0"/>
      <c r="MIH11" s="0"/>
      <c r="MII11" s="0"/>
      <c r="MIJ11" s="0"/>
      <c r="MIK11" s="0"/>
      <c r="MIL11" s="0"/>
      <c r="MIM11" s="0"/>
      <c r="MIN11" s="0"/>
      <c r="MIO11" s="0"/>
      <c r="MIP11" s="0"/>
      <c r="MIQ11" s="0"/>
      <c r="MIR11" s="0"/>
      <c r="MIS11" s="0"/>
      <c r="MIT11" s="0"/>
      <c r="MIU11" s="0"/>
      <c r="MIV11" s="0"/>
      <c r="MIW11" s="0"/>
      <c r="MIX11" s="0"/>
      <c r="MIY11" s="0"/>
      <c r="MIZ11" s="0"/>
      <c r="MJA11" s="0"/>
      <c r="MJB11" s="0"/>
      <c r="MJC11" s="0"/>
      <c r="MJD11" s="0"/>
      <c r="MJE11" s="0"/>
      <c r="MJF11" s="0"/>
      <c r="MJG11" s="0"/>
      <c r="MJH11" s="0"/>
      <c r="MJI11" s="0"/>
      <c r="MJJ11" s="0"/>
      <c r="MJK11" s="0"/>
      <c r="MJL11" s="0"/>
      <c r="MJM11" s="0"/>
      <c r="MJN11" s="0"/>
      <c r="MJO11" s="0"/>
      <c r="MJP11" s="0"/>
      <c r="MJQ11" s="0"/>
      <c r="MJR11" s="0"/>
      <c r="MJS11" s="0"/>
      <c r="MJT11" s="0"/>
      <c r="MJU11" s="0"/>
      <c r="MJV11" s="0"/>
      <c r="MJW11" s="0"/>
      <c r="MJX11" s="0"/>
      <c r="MJY11" s="0"/>
      <c r="MJZ11" s="0"/>
      <c r="MKA11" s="0"/>
      <c r="MKB11" s="0"/>
      <c r="MKC11" s="0"/>
      <c r="MKD11" s="0"/>
      <c r="MKE11" s="0"/>
      <c r="MKF11" s="0"/>
      <c r="MKG11" s="0"/>
      <c r="MKH11" s="0"/>
      <c r="MKI11" s="0"/>
      <c r="MKJ11" s="0"/>
      <c r="MKK11" s="0"/>
      <c r="MKL11" s="0"/>
      <c r="MKM11" s="0"/>
      <c r="MKN11" s="0"/>
      <c r="MKO11" s="0"/>
      <c r="MKP11" s="0"/>
      <c r="MKQ11" s="0"/>
      <c r="MKR11" s="0"/>
      <c r="MKS11" s="0"/>
      <c r="MKT11" s="0"/>
      <c r="MKU11" s="0"/>
      <c r="MKV11" s="0"/>
      <c r="MKW11" s="0"/>
      <c r="MKX11" s="0"/>
      <c r="MKY11" s="0"/>
      <c r="MKZ11" s="0"/>
      <c r="MLA11" s="0"/>
      <c r="MLB11" s="0"/>
      <c r="MLC11" s="0"/>
      <c r="MLD11" s="0"/>
      <c r="MLE11" s="0"/>
      <c r="MLF11" s="0"/>
      <c r="MLG11" s="0"/>
      <c r="MLH11" s="0"/>
      <c r="MLI11" s="0"/>
      <c r="MLJ11" s="0"/>
      <c r="MLK11" s="0"/>
      <c r="MLL11" s="0"/>
      <c r="MLM11" s="0"/>
      <c r="MLN11" s="0"/>
      <c r="MLO11" s="0"/>
      <c r="MLP11" s="0"/>
      <c r="MLQ11" s="0"/>
      <c r="MLR11" s="0"/>
      <c r="MLS11" s="0"/>
      <c r="MLT11" s="0"/>
      <c r="MLU11" s="0"/>
      <c r="MLV11" s="0"/>
      <c r="MLW11" s="0"/>
      <c r="MLX11" s="0"/>
      <c r="MLY11" s="0"/>
      <c r="MLZ11" s="0"/>
      <c r="MMA11" s="0"/>
      <c r="MMB11" s="0"/>
      <c r="MMC11" s="0"/>
      <c r="MMD11" s="0"/>
      <c r="MME11" s="0"/>
      <c r="MMF11" s="0"/>
      <c r="MMG11" s="0"/>
      <c r="MMH11" s="0"/>
      <c r="MMI11" s="0"/>
      <c r="MMJ11" s="0"/>
      <c r="MMK11" s="0"/>
      <c r="MML11" s="0"/>
      <c r="MMM11" s="0"/>
      <c r="MMN11" s="0"/>
      <c r="MMO11" s="0"/>
      <c r="MMP11" s="0"/>
      <c r="MMQ11" s="0"/>
      <c r="MMR11" s="0"/>
      <c r="MMS11" s="0"/>
      <c r="MMT11" s="0"/>
      <c r="MMU11" s="0"/>
      <c r="MMV11" s="0"/>
      <c r="MMW11" s="0"/>
      <c r="MMX11" s="0"/>
      <c r="MMY11" s="0"/>
      <c r="MMZ11" s="0"/>
      <c r="MNA11" s="0"/>
      <c r="MNB11" s="0"/>
      <c r="MNC11" s="0"/>
      <c r="MND11" s="0"/>
      <c r="MNE11" s="0"/>
      <c r="MNF11" s="0"/>
      <c r="MNG11" s="0"/>
      <c r="MNH11" s="0"/>
      <c r="MNI11" s="0"/>
      <c r="MNJ11" s="0"/>
      <c r="MNK11" s="0"/>
      <c r="MNL11" s="0"/>
      <c r="MNM11" s="0"/>
      <c r="MNN11" s="0"/>
      <c r="MNO11" s="0"/>
      <c r="MNP11" s="0"/>
      <c r="MNQ11" s="0"/>
      <c r="MNR11" s="0"/>
      <c r="MNS11" s="0"/>
      <c r="MNT11" s="0"/>
      <c r="MNU11" s="0"/>
      <c r="MNV11" s="0"/>
      <c r="MNW11" s="0"/>
      <c r="MNX11" s="0"/>
      <c r="MNY11" s="0"/>
      <c r="MNZ11" s="0"/>
      <c r="MOA11" s="0"/>
      <c r="MOB11" s="0"/>
      <c r="MOC11" s="0"/>
      <c r="MOD11" s="0"/>
      <c r="MOE11" s="0"/>
      <c r="MOF11" s="0"/>
      <c r="MOG11" s="0"/>
      <c r="MOH11" s="0"/>
      <c r="MOI11" s="0"/>
      <c r="MOJ11" s="0"/>
      <c r="MOK11" s="0"/>
      <c r="MOL11" s="0"/>
      <c r="MOM11" s="0"/>
      <c r="MON11" s="0"/>
      <c r="MOO11" s="0"/>
      <c r="MOP11" s="0"/>
      <c r="MOQ11" s="0"/>
      <c r="MOR11" s="0"/>
      <c r="MOS11" s="0"/>
      <c r="MOT11" s="0"/>
      <c r="MOU11" s="0"/>
      <c r="MOV11" s="0"/>
      <c r="MOW11" s="0"/>
      <c r="MOX11" s="0"/>
      <c r="MOY11" s="0"/>
      <c r="MOZ11" s="0"/>
      <c r="MPA11" s="0"/>
      <c r="MPB11" s="0"/>
      <c r="MPC11" s="0"/>
      <c r="MPD11" s="0"/>
      <c r="MPE11" s="0"/>
      <c r="MPF11" s="0"/>
      <c r="MPG11" s="0"/>
      <c r="MPH11" s="0"/>
      <c r="MPI11" s="0"/>
      <c r="MPJ11" s="0"/>
      <c r="MPK11" s="0"/>
      <c r="MPL11" s="0"/>
      <c r="MPM11" s="0"/>
      <c r="MPN11" s="0"/>
      <c r="MPO11" s="0"/>
      <c r="MPP11" s="0"/>
      <c r="MPQ11" s="0"/>
      <c r="MPR11" s="0"/>
      <c r="MPS11" s="0"/>
      <c r="MPT11" s="0"/>
      <c r="MPU11" s="0"/>
      <c r="MPV11" s="0"/>
      <c r="MPW11" s="0"/>
      <c r="MPX11" s="0"/>
      <c r="MPY11" s="0"/>
      <c r="MPZ11" s="0"/>
      <c r="MQA11" s="0"/>
      <c r="MQB11" s="0"/>
      <c r="MQC11" s="0"/>
      <c r="MQD11" s="0"/>
      <c r="MQE11" s="0"/>
      <c r="MQF11" s="0"/>
      <c r="MQG11" s="0"/>
      <c r="MQH11" s="0"/>
      <c r="MQI11" s="0"/>
      <c r="MQJ11" s="0"/>
      <c r="MQK11" s="0"/>
      <c r="MQL11" s="0"/>
      <c r="MQM11" s="0"/>
      <c r="MQN11" s="0"/>
      <c r="MQO11" s="0"/>
      <c r="MQP11" s="0"/>
      <c r="MQQ11" s="0"/>
      <c r="MQR11" s="0"/>
      <c r="MQS11" s="0"/>
      <c r="MQT11" s="0"/>
      <c r="MQU11" s="0"/>
      <c r="MQV11" s="0"/>
      <c r="MQW11" s="0"/>
      <c r="MQX11" s="0"/>
      <c r="MQY11" s="0"/>
      <c r="MQZ11" s="0"/>
      <c r="MRA11" s="0"/>
      <c r="MRB11" s="0"/>
      <c r="MRC11" s="0"/>
      <c r="MRD11" s="0"/>
      <c r="MRE11" s="0"/>
      <c r="MRF11" s="0"/>
      <c r="MRG11" s="0"/>
      <c r="MRH11" s="0"/>
      <c r="MRI11" s="0"/>
      <c r="MRJ11" s="0"/>
      <c r="MRK11" s="0"/>
      <c r="MRL11" s="0"/>
      <c r="MRM11" s="0"/>
      <c r="MRN11" s="0"/>
      <c r="MRO11" s="0"/>
      <c r="MRP11" s="0"/>
      <c r="MRQ11" s="0"/>
      <c r="MRR11" s="0"/>
      <c r="MRS11" s="0"/>
      <c r="MRT11" s="0"/>
      <c r="MRU11" s="0"/>
      <c r="MRV11" s="0"/>
      <c r="MRW11" s="0"/>
      <c r="MRX11" s="0"/>
      <c r="MRY11" s="0"/>
      <c r="MRZ11" s="0"/>
      <c r="MSA11" s="0"/>
      <c r="MSB11" s="0"/>
      <c r="MSC11" s="0"/>
      <c r="MSD11" s="0"/>
      <c r="MSE11" s="0"/>
      <c r="MSF11" s="0"/>
      <c r="MSG11" s="0"/>
      <c r="MSH11" s="0"/>
      <c r="MSI11" s="0"/>
      <c r="MSJ11" s="0"/>
      <c r="MSK11" s="0"/>
      <c r="MSL11" s="0"/>
      <c r="MSM11" s="0"/>
      <c r="MSN11" s="0"/>
      <c r="MSO11" s="0"/>
      <c r="MSP11" s="0"/>
      <c r="MSQ11" s="0"/>
      <c r="MSR11" s="0"/>
      <c r="MSS11" s="0"/>
      <c r="MST11" s="0"/>
      <c r="MSU11" s="0"/>
      <c r="MSV11" s="0"/>
      <c r="MSW11" s="0"/>
      <c r="MSX11" s="0"/>
      <c r="MSY11" s="0"/>
      <c r="MSZ11" s="0"/>
      <c r="MTA11" s="0"/>
      <c r="MTB11" s="0"/>
      <c r="MTC11" s="0"/>
      <c r="MTD11" s="0"/>
      <c r="MTE11" s="0"/>
      <c r="MTF11" s="0"/>
      <c r="MTG11" s="0"/>
      <c r="MTH11" s="0"/>
      <c r="MTI11" s="0"/>
      <c r="MTJ11" s="0"/>
      <c r="MTK11" s="0"/>
      <c r="MTL11" s="0"/>
      <c r="MTM11" s="0"/>
      <c r="MTN11" s="0"/>
      <c r="MTO11" s="0"/>
      <c r="MTP11" s="0"/>
      <c r="MTQ11" s="0"/>
      <c r="MTR11" s="0"/>
      <c r="MTS11" s="0"/>
      <c r="MTT11" s="0"/>
      <c r="MTU11" s="0"/>
      <c r="MTV11" s="0"/>
      <c r="MTW11" s="0"/>
      <c r="MTX11" s="0"/>
      <c r="MTY11" s="0"/>
      <c r="MTZ11" s="0"/>
      <c r="MUA11" s="0"/>
      <c r="MUB11" s="0"/>
      <c r="MUC11" s="0"/>
      <c r="MUD11" s="0"/>
      <c r="MUE11" s="0"/>
      <c r="MUF11" s="0"/>
      <c r="MUG11" s="0"/>
      <c r="MUH11" s="0"/>
      <c r="MUI11" s="0"/>
      <c r="MUJ11" s="0"/>
      <c r="MUK11" s="0"/>
      <c r="MUL11" s="0"/>
      <c r="MUM11" s="0"/>
      <c r="MUN11" s="0"/>
      <c r="MUO11" s="0"/>
      <c r="MUP11" s="0"/>
      <c r="MUQ11" s="0"/>
      <c r="MUR11" s="0"/>
      <c r="MUS11" s="0"/>
      <c r="MUT11" s="0"/>
      <c r="MUU11" s="0"/>
      <c r="MUV11" s="0"/>
      <c r="MUW11" s="0"/>
      <c r="MUX11" s="0"/>
      <c r="MUY11" s="0"/>
      <c r="MUZ11" s="0"/>
      <c r="MVA11" s="0"/>
      <c r="MVB11" s="0"/>
      <c r="MVC11" s="0"/>
      <c r="MVD11" s="0"/>
      <c r="MVE11" s="0"/>
      <c r="MVF11" s="0"/>
      <c r="MVG11" s="0"/>
      <c r="MVH11" s="0"/>
      <c r="MVI11" s="0"/>
      <c r="MVJ11" s="0"/>
      <c r="MVK11" s="0"/>
      <c r="MVL11" s="0"/>
      <c r="MVM11" s="0"/>
      <c r="MVN11" s="0"/>
      <c r="MVO11" s="0"/>
      <c r="MVP11" s="0"/>
      <c r="MVQ11" s="0"/>
      <c r="MVR11" s="0"/>
      <c r="MVS11" s="0"/>
      <c r="MVT11" s="0"/>
      <c r="MVU11" s="0"/>
      <c r="MVV11" s="0"/>
      <c r="MVW11" s="0"/>
      <c r="MVX11" s="0"/>
      <c r="MVY11" s="0"/>
      <c r="MVZ11" s="0"/>
      <c r="MWA11" s="0"/>
      <c r="MWB11" s="0"/>
      <c r="MWC11" s="0"/>
      <c r="MWD11" s="0"/>
      <c r="MWE11" s="0"/>
      <c r="MWF11" s="0"/>
      <c r="MWG11" s="0"/>
      <c r="MWH11" s="0"/>
      <c r="MWI11" s="0"/>
      <c r="MWJ11" s="0"/>
      <c r="MWK11" s="0"/>
      <c r="MWL11" s="0"/>
      <c r="MWM11" s="0"/>
      <c r="MWN11" s="0"/>
      <c r="MWO11" s="0"/>
      <c r="MWP11" s="0"/>
      <c r="MWQ11" s="0"/>
      <c r="MWR11" s="0"/>
      <c r="MWS11" s="0"/>
      <c r="MWT11" s="0"/>
      <c r="MWU11" s="0"/>
      <c r="MWV11" s="0"/>
      <c r="MWW11" s="0"/>
      <c r="MWX11" s="0"/>
      <c r="MWY11" s="0"/>
      <c r="MWZ11" s="0"/>
      <c r="MXA11" s="0"/>
      <c r="MXB11" s="0"/>
      <c r="MXC11" s="0"/>
      <c r="MXD11" s="0"/>
      <c r="MXE11" s="0"/>
      <c r="MXF11" s="0"/>
      <c r="MXG11" s="0"/>
      <c r="MXH11" s="0"/>
      <c r="MXI11" s="0"/>
      <c r="MXJ11" s="0"/>
      <c r="MXK11" s="0"/>
      <c r="MXL11" s="0"/>
      <c r="MXM11" s="0"/>
      <c r="MXN11" s="0"/>
      <c r="MXO11" s="0"/>
      <c r="MXP11" s="0"/>
      <c r="MXQ11" s="0"/>
      <c r="MXR11" s="0"/>
      <c r="MXS11" s="0"/>
      <c r="MXT11" s="0"/>
      <c r="MXU11" s="0"/>
      <c r="MXV11" s="0"/>
      <c r="MXW11" s="0"/>
      <c r="MXX11" s="0"/>
      <c r="MXY11" s="0"/>
      <c r="MXZ11" s="0"/>
      <c r="MYA11" s="0"/>
      <c r="MYB11" s="0"/>
      <c r="MYC11" s="0"/>
      <c r="MYD11" s="0"/>
      <c r="MYE11" s="0"/>
      <c r="MYF11" s="0"/>
      <c r="MYG11" s="0"/>
      <c r="MYH11" s="0"/>
      <c r="MYI11" s="0"/>
      <c r="MYJ11" s="0"/>
      <c r="MYK11" s="0"/>
      <c r="MYL11" s="0"/>
      <c r="MYM11" s="0"/>
      <c r="MYN11" s="0"/>
      <c r="MYO11" s="0"/>
      <c r="MYP11" s="0"/>
      <c r="MYQ11" s="0"/>
      <c r="MYR11" s="0"/>
      <c r="MYS11" s="0"/>
      <c r="MYT11" s="0"/>
      <c r="MYU11" s="0"/>
      <c r="MYV11" s="0"/>
      <c r="MYW11" s="0"/>
      <c r="MYX11" s="0"/>
      <c r="MYY11" s="0"/>
      <c r="MYZ11" s="0"/>
      <c r="MZA11" s="0"/>
      <c r="MZB11" s="0"/>
      <c r="MZC11" s="0"/>
      <c r="MZD11" s="0"/>
      <c r="MZE11" s="0"/>
      <c r="MZF11" s="0"/>
      <c r="MZG11" s="0"/>
      <c r="MZH11" s="0"/>
      <c r="MZI11" s="0"/>
      <c r="MZJ11" s="0"/>
      <c r="MZK11" s="0"/>
      <c r="MZL11" s="0"/>
      <c r="MZM11" s="0"/>
      <c r="MZN11" s="0"/>
      <c r="MZO11" s="0"/>
      <c r="MZP11" s="0"/>
      <c r="MZQ11" s="0"/>
      <c r="MZR11" s="0"/>
      <c r="MZS11" s="0"/>
      <c r="MZT11" s="0"/>
      <c r="MZU11" s="0"/>
      <c r="MZV11" s="0"/>
      <c r="MZW11" s="0"/>
      <c r="MZX11" s="0"/>
      <c r="MZY11" s="0"/>
      <c r="MZZ11" s="0"/>
      <c r="NAA11" s="0"/>
      <c r="NAB11" s="0"/>
      <c r="NAC11" s="0"/>
      <c r="NAD11" s="0"/>
      <c r="NAE11" s="0"/>
      <c r="NAF11" s="0"/>
      <c r="NAG11" s="0"/>
      <c r="NAH11" s="0"/>
      <c r="NAI11" s="0"/>
      <c r="NAJ11" s="0"/>
      <c r="NAK11" s="0"/>
      <c r="NAL11" s="0"/>
      <c r="NAM11" s="0"/>
      <c r="NAN11" s="0"/>
      <c r="NAO11" s="0"/>
      <c r="NAP11" s="0"/>
      <c r="NAQ11" s="0"/>
      <c r="NAR11" s="0"/>
      <c r="NAS11" s="0"/>
      <c r="NAT11" s="0"/>
      <c r="NAU11" s="0"/>
      <c r="NAV11" s="0"/>
      <c r="NAW11" s="0"/>
      <c r="NAX11" s="0"/>
      <c r="NAY11" s="0"/>
      <c r="NAZ11" s="0"/>
      <c r="NBA11" s="0"/>
      <c r="NBB11" s="0"/>
      <c r="NBC11" s="0"/>
      <c r="NBD11" s="0"/>
      <c r="NBE11" s="0"/>
      <c r="NBF11" s="0"/>
      <c r="NBG11" s="0"/>
      <c r="NBH11" s="0"/>
      <c r="NBI11" s="0"/>
      <c r="NBJ11" s="0"/>
      <c r="NBK11" s="0"/>
      <c r="NBL11" s="0"/>
      <c r="NBM11" s="0"/>
      <c r="NBN11" s="0"/>
      <c r="NBO11" s="0"/>
      <c r="NBP11" s="0"/>
      <c r="NBQ11" s="0"/>
      <c r="NBR11" s="0"/>
      <c r="NBS11" s="0"/>
      <c r="NBT11" s="0"/>
      <c r="NBU11" s="0"/>
      <c r="NBV11" s="0"/>
      <c r="NBW11" s="0"/>
      <c r="NBX11" s="0"/>
      <c r="NBY11" s="0"/>
      <c r="NBZ11" s="0"/>
      <c r="NCA11" s="0"/>
      <c r="NCB11" s="0"/>
      <c r="NCC11" s="0"/>
      <c r="NCD11" s="0"/>
      <c r="NCE11" s="0"/>
      <c r="NCF11" s="0"/>
      <c r="NCG11" s="0"/>
      <c r="NCH11" s="0"/>
      <c r="NCI11" s="0"/>
      <c r="NCJ11" s="0"/>
      <c r="NCK11" s="0"/>
      <c r="NCL11" s="0"/>
      <c r="NCM11" s="0"/>
      <c r="NCN11" s="0"/>
      <c r="NCO11" s="0"/>
      <c r="NCP11" s="0"/>
      <c r="NCQ11" s="0"/>
      <c r="NCR11" s="0"/>
      <c r="NCS11" s="0"/>
      <c r="NCT11" s="0"/>
      <c r="NCU11" s="0"/>
      <c r="NCV11" s="0"/>
      <c r="NCW11" s="0"/>
      <c r="NCX11" s="0"/>
      <c r="NCY11" s="0"/>
      <c r="NCZ11" s="0"/>
      <c r="NDA11" s="0"/>
      <c r="NDB11" s="0"/>
      <c r="NDC11" s="0"/>
      <c r="NDD11" s="0"/>
      <c r="NDE11" s="0"/>
      <c r="NDF11" s="0"/>
      <c r="NDG11" s="0"/>
      <c r="NDH11" s="0"/>
      <c r="NDI11" s="0"/>
      <c r="NDJ11" s="0"/>
      <c r="NDK11" s="0"/>
      <c r="NDL11" s="0"/>
      <c r="NDM11" s="0"/>
      <c r="NDN11" s="0"/>
      <c r="NDO11" s="0"/>
      <c r="NDP11" s="0"/>
      <c r="NDQ11" s="0"/>
      <c r="NDR11" s="0"/>
      <c r="NDS11" s="0"/>
      <c r="NDT11" s="0"/>
      <c r="NDU11" s="0"/>
      <c r="NDV11" s="0"/>
      <c r="NDW11" s="0"/>
      <c r="NDX11" s="0"/>
      <c r="NDY11" s="0"/>
      <c r="NDZ11" s="0"/>
      <c r="NEA11" s="0"/>
      <c r="NEB11" s="0"/>
      <c r="NEC11" s="0"/>
      <c r="NED11" s="0"/>
      <c r="NEE11" s="0"/>
      <c r="NEF11" s="0"/>
      <c r="NEG11" s="0"/>
      <c r="NEH11" s="0"/>
      <c r="NEI11" s="0"/>
      <c r="NEJ11" s="0"/>
      <c r="NEK11" s="0"/>
      <c r="NEL11" s="0"/>
      <c r="NEM11" s="0"/>
      <c r="NEN11" s="0"/>
      <c r="NEO11" s="0"/>
      <c r="NEP11" s="0"/>
      <c r="NEQ11" s="0"/>
      <c r="NER11" s="0"/>
      <c r="NES11" s="0"/>
      <c r="NET11" s="0"/>
      <c r="NEU11" s="0"/>
      <c r="NEV11" s="0"/>
      <c r="NEW11" s="0"/>
      <c r="NEX11" s="0"/>
      <c r="NEY11" s="0"/>
      <c r="NEZ11" s="0"/>
      <c r="NFA11" s="0"/>
      <c r="NFB11" s="0"/>
      <c r="NFC11" s="0"/>
      <c r="NFD11" s="0"/>
      <c r="NFE11" s="0"/>
      <c r="NFF11" s="0"/>
      <c r="NFG11" s="0"/>
      <c r="NFH11" s="0"/>
      <c r="NFI11" s="0"/>
      <c r="NFJ11" s="0"/>
      <c r="NFK11" s="0"/>
      <c r="NFL11" s="0"/>
      <c r="NFM11" s="0"/>
      <c r="NFN11" s="0"/>
      <c r="NFO11" s="0"/>
      <c r="NFP11" s="0"/>
      <c r="NFQ11" s="0"/>
      <c r="NFR11" s="0"/>
      <c r="NFS11" s="0"/>
      <c r="NFT11" s="0"/>
      <c r="NFU11" s="0"/>
      <c r="NFV11" s="0"/>
      <c r="NFW11" s="0"/>
      <c r="NFX11" s="0"/>
      <c r="NFY11" s="0"/>
      <c r="NFZ11" s="0"/>
      <c r="NGA11" s="0"/>
      <c r="NGB11" s="0"/>
      <c r="NGC11" s="0"/>
      <c r="NGD11" s="0"/>
      <c r="NGE11" s="0"/>
      <c r="NGF11" s="0"/>
      <c r="NGG11" s="0"/>
      <c r="NGH11" s="0"/>
      <c r="NGI11" s="0"/>
      <c r="NGJ11" s="0"/>
      <c r="NGK11" s="0"/>
      <c r="NGL11" s="0"/>
      <c r="NGM11" s="0"/>
      <c r="NGN11" s="0"/>
      <c r="NGO11" s="0"/>
      <c r="NGP11" s="0"/>
      <c r="NGQ11" s="0"/>
      <c r="NGR11" s="0"/>
      <c r="NGS11" s="0"/>
      <c r="NGT11" s="0"/>
      <c r="NGU11" s="0"/>
      <c r="NGV11" s="0"/>
      <c r="NGW11" s="0"/>
      <c r="NGX11" s="0"/>
      <c r="NGY11" s="0"/>
      <c r="NGZ11" s="0"/>
      <c r="NHA11" s="0"/>
      <c r="NHB11" s="0"/>
      <c r="NHC11" s="0"/>
      <c r="NHD11" s="0"/>
      <c r="NHE11" s="0"/>
      <c r="NHF11" s="0"/>
      <c r="NHG11" s="0"/>
      <c r="NHH11" s="0"/>
      <c r="NHI11" s="0"/>
      <c r="NHJ11" s="0"/>
      <c r="NHK11" s="0"/>
      <c r="NHL11" s="0"/>
      <c r="NHM11" s="0"/>
      <c r="NHN11" s="0"/>
      <c r="NHO11" s="0"/>
      <c r="NHP11" s="0"/>
      <c r="NHQ11" s="0"/>
      <c r="NHR11" s="0"/>
      <c r="NHS11" s="0"/>
      <c r="NHT11" s="0"/>
      <c r="NHU11" s="0"/>
      <c r="NHV11" s="0"/>
      <c r="NHW11" s="0"/>
      <c r="NHX11" s="0"/>
      <c r="NHY11" s="0"/>
      <c r="NHZ11" s="0"/>
      <c r="NIA11" s="0"/>
      <c r="NIB11" s="0"/>
      <c r="NIC11" s="0"/>
      <c r="NID11" s="0"/>
      <c r="NIE11" s="0"/>
      <c r="NIF11" s="0"/>
      <c r="NIG11" s="0"/>
      <c r="NIH11" s="0"/>
      <c r="NII11" s="0"/>
      <c r="NIJ11" s="0"/>
      <c r="NIK11" s="0"/>
      <c r="NIL11" s="0"/>
      <c r="NIM11" s="0"/>
      <c r="NIN11" s="0"/>
      <c r="NIO11" s="0"/>
      <c r="NIP11" s="0"/>
      <c r="NIQ11" s="0"/>
      <c r="NIR11" s="0"/>
      <c r="NIS11" s="0"/>
      <c r="NIT11" s="0"/>
      <c r="NIU11" s="0"/>
      <c r="NIV11" s="0"/>
      <c r="NIW11" s="0"/>
      <c r="NIX11" s="0"/>
      <c r="NIY11" s="0"/>
      <c r="NIZ11" s="0"/>
      <c r="NJA11" s="0"/>
      <c r="NJB11" s="0"/>
      <c r="NJC11" s="0"/>
      <c r="NJD11" s="0"/>
      <c r="NJE11" s="0"/>
      <c r="NJF11" s="0"/>
      <c r="NJG11" s="0"/>
      <c r="NJH11" s="0"/>
      <c r="NJI11" s="0"/>
      <c r="NJJ11" s="0"/>
      <c r="NJK11" s="0"/>
      <c r="NJL11" s="0"/>
      <c r="NJM11" s="0"/>
      <c r="NJN11" s="0"/>
      <c r="NJO11" s="0"/>
      <c r="NJP11" s="0"/>
      <c r="NJQ11" s="0"/>
      <c r="NJR11" s="0"/>
      <c r="NJS11" s="0"/>
      <c r="NJT11" s="0"/>
      <c r="NJU11" s="0"/>
      <c r="NJV11" s="0"/>
      <c r="NJW11" s="0"/>
      <c r="NJX11" s="0"/>
      <c r="NJY11" s="0"/>
      <c r="NJZ11" s="0"/>
      <c r="NKA11" s="0"/>
      <c r="NKB11" s="0"/>
      <c r="NKC11" s="0"/>
      <c r="NKD11" s="0"/>
      <c r="NKE11" s="0"/>
      <c r="NKF11" s="0"/>
      <c r="NKG11" s="0"/>
      <c r="NKH11" s="0"/>
      <c r="NKI11" s="0"/>
      <c r="NKJ11" s="0"/>
      <c r="NKK11" s="0"/>
      <c r="NKL11" s="0"/>
      <c r="NKM11" s="0"/>
      <c r="NKN11" s="0"/>
      <c r="NKO11" s="0"/>
      <c r="NKP11" s="0"/>
      <c r="NKQ11" s="0"/>
      <c r="NKR11" s="0"/>
      <c r="NKS11" s="0"/>
      <c r="NKT11" s="0"/>
      <c r="NKU11" s="0"/>
      <c r="NKV11" s="0"/>
      <c r="NKW11" s="0"/>
      <c r="NKX11" s="0"/>
      <c r="NKY11" s="0"/>
      <c r="NKZ11" s="0"/>
      <c r="NLA11" s="0"/>
      <c r="NLB11" s="0"/>
      <c r="NLC11" s="0"/>
      <c r="NLD11" s="0"/>
      <c r="NLE11" s="0"/>
      <c r="NLF11" s="0"/>
      <c r="NLG11" s="0"/>
      <c r="NLH11" s="0"/>
      <c r="NLI11" s="0"/>
      <c r="NLJ11" s="0"/>
      <c r="NLK11" s="0"/>
      <c r="NLL11" s="0"/>
      <c r="NLM11" s="0"/>
      <c r="NLN11" s="0"/>
      <c r="NLO11" s="0"/>
      <c r="NLP11" s="0"/>
      <c r="NLQ11" s="0"/>
      <c r="NLR11" s="0"/>
      <c r="NLS11" s="0"/>
      <c r="NLT11" s="0"/>
      <c r="NLU11" s="0"/>
      <c r="NLV11" s="0"/>
      <c r="NLW11" s="0"/>
      <c r="NLX11" s="0"/>
      <c r="NLY11" s="0"/>
      <c r="NLZ11" s="0"/>
      <c r="NMA11" s="0"/>
      <c r="NMB11" s="0"/>
      <c r="NMC11" s="0"/>
      <c r="NMD11" s="0"/>
      <c r="NME11" s="0"/>
      <c r="NMF11" s="0"/>
      <c r="NMG11" s="0"/>
      <c r="NMH11" s="0"/>
      <c r="NMI11" s="0"/>
      <c r="NMJ11" s="0"/>
      <c r="NMK11" s="0"/>
      <c r="NML11" s="0"/>
      <c r="NMM11" s="0"/>
      <c r="NMN11" s="0"/>
      <c r="NMO11" s="0"/>
      <c r="NMP11" s="0"/>
      <c r="NMQ11" s="0"/>
      <c r="NMR11" s="0"/>
      <c r="NMS11" s="0"/>
      <c r="NMT11" s="0"/>
      <c r="NMU11" s="0"/>
      <c r="NMV11" s="0"/>
      <c r="NMW11" s="0"/>
      <c r="NMX11" s="0"/>
      <c r="NMY11" s="0"/>
      <c r="NMZ11" s="0"/>
      <c r="NNA11" s="0"/>
      <c r="NNB11" s="0"/>
      <c r="NNC11" s="0"/>
      <c r="NND11" s="0"/>
      <c r="NNE11" s="0"/>
      <c r="NNF11" s="0"/>
      <c r="NNG11" s="0"/>
      <c r="NNH11" s="0"/>
      <c r="NNI11" s="0"/>
      <c r="NNJ11" s="0"/>
      <c r="NNK11" s="0"/>
      <c r="NNL11" s="0"/>
      <c r="NNM11" s="0"/>
      <c r="NNN11" s="0"/>
      <c r="NNO11" s="0"/>
      <c r="NNP11" s="0"/>
      <c r="NNQ11" s="0"/>
      <c r="NNR11" s="0"/>
      <c r="NNS11" s="0"/>
      <c r="NNT11" s="0"/>
      <c r="NNU11" s="0"/>
      <c r="NNV11" s="0"/>
      <c r="NNW11" s="0"/>
      <c r="NNX11" s="0"/>
      <c r="NNY11" s="0"/>
      <c r="NNZ11" s="0"/>
      <c r="NOA11" s="0"/>
      <c r="NOB11" s="0"/>
      <c r="NOC11" s="0"/>
      <c r="NOD11" s="0"/>
      <c r="NOE11" s="0"/>
      <c r="NOF11" s="0"/>
      <c r="NOG11" s="0"/>
      <c r="NOH11" s="0"/>
      <c r="NOI11" s="0"/>
      <c r="NOJ11" s="0"/>
      <c r="NOK11" s="0"/>
      <c r="NOL11" s="0"/>
      <c r="NOM11" s="0"/>
      <c r="NON11" s="0"/>
      <c r="NOO11" s="0"/>
      <c r="NOP11" s="0"/>
      <c r="NOQ11" s="0"/>
      <c r="NOR11" s="0"/>
      <c r="NOS11" s="0"/>
      <c r="NOT11" s="0"/>
      <c r="NOU11" s="0"/>
      <c r="NOV11" s="0"/>
      <c r="NOW11" s="0"/>
      <c r="NOX11" s="0"/>
      <c r="NOY11" s="0"/>
      <c r="NOZ11" s="0"/>
      <c r="NPA11" s="0"/>
      <c r="NPB11" s="0"/>
      <c r="NPC11" s="0"/>
      <c r="NPD11" s="0"/>
      <c r="NPE11" s="0"/>
      <c r="NPF11" s="0"/>
      <c r="NPG11" s="0"/>
      <c r="NPH11" s="0"/>
      <c r="NPI11" s="0"/>
      <c r="NPJ11" s="0"/>
      <c r="NPK11" s="0"/>
      <c r="NPL11" s="0"/>
      <c r="NPM11" s="0"/>
      <c r="NPN11" s="0"/>
      <c r="NPO11" s="0"/>
      <c r="NPP11" s="0"/>
      <c r="NPQ11" s="0"/>
      <c r="NPR11" s="0"/>
      <c r="NPS11" s="0"/>
      <c r="NPT11" s="0"/>
      <c r="NPU11" s="0"/>
      <c r="NPV11" s="0"/>
      <c r="NPW11" s="0"/>
      <c r="NPX11" s="0"/>
      <c r="NPY11" s="0"/>
      <c r="NPZ11" s="0"/>
      <c r="NQA11" s="0"/>
      <c r="NQB11" s="0"/>
      <c r="NQC11" s="0"/>
      <c r="NQD11" s="0"/>
      <c r="NQE11" s="0"/>
      <c r="NQF11" s="0"/>
      <c r="NQG11" s="0"/>
      <c r="NQH11" s="0"/>
      <c r="NQI11" s="0"/>
      <c r="NQJ11" s="0"/>
      <c r="NQK11" s="0"/>
      <c r="NQL11" s="0"/>
      <c r="NQM11" s="0"/>
      <c r="NQN11" s="0"/>
      <c r="NQO11" s="0"/>
      <c r="NQP11" s="0"/>
      <c r="NQQ11" s="0"/>
      <c r="NQR11" s="0"/>
      <c r="NQS11" s="0"/>
      <c r="NQT11" s="0"/>
      <c r="NQU11" s="0"/>
      <c r="NQV11" s="0"/>
      <c r="NQW11" s="0"/>
      <c r="NQX11" s="0"/>
      <c r="NQY11" s="0"/>
      <c r="NQZ11" s="0"/>
      <c r="NRA11" s="0"/>
      <c r="NRB11" s="0"/>
      <c r="NRC11" s="0"/>
      <c r="NRD11" s="0"/>
      <c r="NRE11" s="0"/>
      <c r="NRF11" s="0"/>
      <c r="NRG11" s="0"/>
      <c r="NRH11" s="0"/>
      <c r="NRI11" s="0"/>
      <c r="NRJ11" s="0"/>
      <c r="NRK11" s="0"/>
      <c r="NRL11" s="0"/>
      <c r="NRM11" s="0"/>
      <c r="NRN11" s="0"/>
      <c r="NRO11" s="0"/>
      <c r="NRP11" s="0"/>
      <c r="NRQ11" s="0"/>
      <c r="NRR11" s="0"/>
      <c r="NRS11" s="0"/>
      <c r="NRT11" s="0"/>
      <c r="NRU11" s="0"/>
      <c r="NRV11" s="0"/>
      <c r="NRW11" s="0"/>
      <c r="NRX11" s="0"/>
      <c r="NRY11" s="0"/>
      <c r="NRZ11" s="0"/>
      <c r="NSA11" s="0"/>
      <c r="NSB11" s="0"/>
      <c r="NSC11" s="0"/>
      <c r="NSD11" s="0"/>
      <c r="NSE11" s="0"/>
      <c r="NSF11" s="0"/>
      <c r="NSG11" s="0"/>
      <c r="NSH11" s="0"/>
      <c r="NSI11" s="0"/>
      <c r="NSJ11" s="0"/>
      <c r="NSK11" s="0"/>
      <c r="NSL11" s="0"/>
      <c r="NSM11" s="0"/>
      <c r="NSN11" s="0"/>
      <c r="NSO11" s="0"/>
      <c r="NSP11" s="0"/>
      <c r="NSQ11" s="0"/>
      <c r="NSR11" s="0"/>
      <c r="NSS11" s="0"/>
      <c r="NST11" s="0"/>
      <c r="NSU11" s="0"/>
      <c r="NSV11" s="0"/>
      <c r="NSW11" s="0"/>
      <c r="NSX11" s="0"/>
      <c r="NSY11" s="0"/>
      <c r="NSZ11" s="0"/>
      <c r="NTA11" s="0"/>
      <c r="NTB11" s="0"/>
      <c r="NTC11" s="0"/>
      <c r="NTD11" s="0"/>
      <c r="NTE11" s="0"/>
      <c r="NTF11" s="0"/>
      <c r="NTG11" s="0"/>
      <c r="NTH11" s="0"/>
      <c r="NTI11" s="0"/>
      <c r="NTJ11" s="0"/>
      <c r="NTK11" s="0"/>
      <c r="NTL11" s="0"/>
      <c r="NTM11" s="0"/>
      <c r="NTN11" s="0"/>
      <c r="NTO11" s="0"/>
      <c r="NTP11" s="0"/>
      <c r="NTQ11" s="0"/>
      <c r="NTR11" s="0"/>
      <c r="NTS11" s="0"/>
      <c r="NTT11" s="0"/>
      <c r="NTU11" s="0"/>
      <c r="NTV11" s="0"/>
      <c r="NTW11" s="0"/>
      <c r="NTX11" s="0"/>
      <c r="NTY11" s="0"/>
      <c r="NTZ11" s="0"/>
      <c r="NUA11" s="0"/>
      <c r="NUB11" s="0"/>
      <c r="NUC11" s="0"/>
      <c r="NUD11" s="0"/>
      <c r="NUE11" s="0"/>
      <c r="NUF11" s="0"/>
      <c r="NUG11" s="0"/>
      <c r="NUH11" s="0"/>
      <c r="NUI11" s="0"/>
      <c r="NUJ11" s="0"/>
      <c r="NUK11" s="0"/>
      <c r="NUL11" s="0"/>
      <c r="NUM11" s="0"/>
      <c r="NUN11" s="0"/>
      <c r="NUO11" s="0"/>
      <c r="NUP11" s="0"/>
      <c r="NUQ11" s="0"/>
      <c r="NUR11" s="0"/>
      <c r="NUS11" s="0"/>
      <c r="NUT11" s="0"/>
      <c r="NUU11" s="0"/>
      <c r="NUV11" s="0"/>
      <c r="NUW11" s="0"/>
      <c r="NUX11" s="0"/>
      <c r="NUY11" s="0"/>
      <c r="NUZ11" s="0"/>
      <c r="NVA11" s="0"/>
      <c r="NVB11" s="0"/>
      <c r="NVC11" s="0"/>
      <c r="NVD11" s="0"/>
      <c r="NVE11" s="0"/>
      <c r="NVF11" s="0"/>
      <c r="NVG11" s="0"/>
      <c r="NVH11" s="0"/>
      <c r="NVI11" s="0"/>
      <c r="NVJ11" s="0"/>
      <c r="NVK11" s="0"/>
      <c r="NVL11" s="0"/>
      <c r="NVM11" s="0"/>
      <c r="NVN11" s="0"/>
      <c r="NVO11" s="0"/>
      <c r="NVP11" s="0"/>
      <c r="NVQ11" s="0"/>
      <c r="NVR11" s="0"/>
      <c r="NVS11" s="0"/>
      <c r="NVT11" s="0"/>
      <c r="NVU11" s="0"/>
      <c r="NVV11" s="0"/>
      <c r="NVW11" s="0"/>
      <c r="NVX11" s="0"/>
      <c r="NVY11" s="0"/>
      <c r="NVZ11" s="0"/>
      <c r="NWA11" s="0"/>
      <c r="NWB11" s="0"/>
      <c r="NWC11" s="0"/>
      <c r="NWD11" s="0"/>
      <c r="NWE11" s="0"/>
      <c r="NWF11" s="0"/>
      <c r="NWG11" s="0"/>
      <c r="NWH11" s="0"/>
      <c r="NWI11" s="0"/>
      <c r="NWJ11" s="0"/>
      <c r="NWK11" s="0"/>
      <c r="NWL11" s="0"/>
      <c r="NWM11" s="0"/>
      <c r="NWN11" s="0"/>
      <c r="NWO11" s="0"/>
      <c r="NWP11" s="0"/>
      <c r="NWQ11" s="0"/>
      <c r="NWR11" s="0"/>
      <c r="NWS11" s="0"/>
      <c r="NWT11" s="0"/>
      <c r="NWU11" s="0"/>
      <c r="NWV11" s="0"/>
      <c r="NWW11" s="0"/>
      <c r="NWX11" s="0"/>
      <c r="NWY11" s="0"/>
      <c r="NWZ11" s="0"/>
      <c r="NXA11" s="0"/>
      <c r="NXB11" s="0"/>
      <c r="NXC11" s="0"/>
      <c r="NXD11" s="0"/>
      <c r="NXE11" s="0"/>
      <c r="NXF11" s="0"/>
      <c r="NXG11" s="0"/>
      <c r="NXH11" s="0"/>
      <c r="NXI11" s="0"/>
      <c r="NXJ11" s="0"/>
      <c r="NXK11" s="0"/>
      <c r="NXL11" s="0"/>
      <c r="NXM11" s="0"/>
      <c r="NXN11" s="0"/>
      <c r="NXO11" s="0"/>
      <c r="NXP11" s="0"/>
      <c r="NXQ11" s="0"/>
      <c r="NXR11" s="0"/>
      <c r="NXS11" s="0"/>
      <c r="NXT11" s="0"/>
      <c r="NXU11" s="0"/>
      <c r="NXV11" s="0"/>
      <c r="NXW11" s="0"/>
      <c r="NXX11" s="0"/>
      <c r="NXY11" s="0"/>
      <c r="NXZ11" s="0"/>
      <c r="NYA11" s="0"/>
      <c r="NYB11" s="0"/>
      <c r="NYC11" s="0"/>
      <c r="NYD11" s="0"/>
      <c r="NYE11" s="0"/>
      <c r="NYF11" s="0"/>
      <c r="NYG11" s="0"/>
      <c r="NYH11" s="0"/>
      <c r="NYI11" s="0"/>
      <c r="NYJ11" s="0"/>
      <c r="NYK11" s="0"/>
      <c r="NYL11" s="0"/>
      <c r="NYM11" s="0"/>
      <c r="NYN11" s="0"/>
      <c r="NYO11" s="0"/>
      <c r="NYP11" s="0"/>
      <c r="NYQ11" s="0"/>
      <c r="NYR11" s="0"/>
      <c r="NYS11" s="0"/>
      <c r="NYT11" s="0"/>
      <c r="NYU11" s="0"/>
      <c r="NYV11" s="0"/>
      <c r="NYW11" s="0"/>
      <c r="NYX11" s="0"/>
      <c r="NYY11" s="0"/>
      <c r="NYZ11" s="0"/>
      <c r="NZA11" s="0"/>
      <c r="NZB11" s="0"/>
      <c r="NZC11" s="0"/>
      <c r="NZD11" s="0"/>
      <c r="NZE11" s="0"/>
      <c r="NZF11" s="0"/>
      <c r="NZG11" s="0"/>
      <c r="NZH11" s="0"/>
      <c r="NZI11" s="0"/>
      <c r="NZJ11" s="0"/>
      <c r="NZK11" s="0"/>
      <c r="NZL11" s="0"/>
      <c r="NZM11" s="0"/>
      <c r="NZN11" s="0"/>
      <c r="NZO11" s="0"/>
      <c r="NZP11" s="0"/>
      <c r="NZQ11" s="0"/>
      <c r="NZR11" s="0"/>
      <c r="NZS11" s="0"/>
      <c r="NZT11" s="0"/>
      <c r="NZU11" s="0"/>
      <c r="NZV11" s="0"/>
      <c r="NZW11" s="0"/>
      <c r="NZX11" s="0"/>
      <c r="NZY11" s="0"/>
      <c r="NZZ11" s="0"/>
      <c r="OAA11" s="0"/>
      <c r="OAB11" s="0"/>
      <c r="OAC11" s="0"/>
      <c r="OAD11" s="0"/>
      <c r="OAE11" s="0"/>
      <c r="OAF11" s="0"/>
      <c r="OAG11" s="0"/>
      <c r="OAH11" s="0"/>
      <c r="OAI11" s="0"/>
      <c r="OAJ11" s="0"/>
      <c r="OAK11" s="0"/>
      <c r="OAL11" s="0"/>
      <c r="OAM11" s="0"/>
      <c r="OAN11" s="0"/>
      <c r="OAO11" s="0"/>
      <c r="OAP11" s="0"/>
      <c r="OAQ11" s="0"/>
      <c r="OAR11" s="0"/>
      <c r="OAS11" s="0"/>
      <c r="OAT11" s="0"/>
      <c r="OAU11" s="0"/>
      <c r="OAV11" s="0"/>
      <c r="OAW11" s="0"/>
      <c r="OAX11" s="0"/>
      <c r="OAY11" s="0"/>
      <c r="OAZ11" s="0"/>
      <c r="OBA11" s="0"/>
      <c r="OBB11" s="0"/>
      <c r="OBC11" s="0"/>
      <c r="OBD11" s="0"/>
      <c r="OBE11" s="0"/>
      <c r="OBF11" s="0"/>
      <c r="OBG11" s="0"/>
      <c r="OBH11" s="0"/>
      <c r="OBI11" s="0"/>
      <c r="OBJ11" s="0"/>
      <c r="OBK11" s="0"/>
      <c r="OBL11" s="0"/>
      <c r="OBM11" s="0"/>
      <c r="OBN11" s="0"/>
      <c r="OBO11" s="0"/>
      <c r="OBP11" s="0"/>
      <c r="OBQ11" s="0"/>
      <c r="OBR11" s="0"/>
      <c r="OBS11" s="0"/>
      <c r="OBT11" s="0"/>
      <c r="OBU11" s="0"/>
      <c r="OBV11" s="0"/>
      <c r="OBW11" s="0"/>
      <c r="OBX11" s="0"/>
      <c r="OBY11" s="0"/>
      <c r="OBZ11" s="0"/>
      <c r="OCA11" s="0"/>
      <c r="OCB11" s="0"/>
      <c r="OCC11" s="0"/>
      <c r="OCD11" s="0"/>
      <c r="OCE11" s="0"/>
      <c r="OCF11" s="0"/>
      <c r="OCG11" s="0"/>
      <c r="OCH11" s="0"/>
      <c r="OCI11" s="0"/>
      <c r="OCJ11" s="0"/>
      <c r="OCK11" s="0"/>
      <c r="OCL11" s="0"/>
      <c r="OCM11" s="0"/>
      <c r="OCN11" s="0"/>
      <c r="OCO11" s="0"/>
      <c r="OCP11" s="0"/>
      <c r="OCQ11" s="0"/>
      <c r="OCR11" s="0"/>
      <c r="OCS11" s="0"/>
      <c r="OCT11" s="0"/>
      <c r="OCU11" s="0"/>
      <c r="OCV11" s="0"/>
      <c r="OCW11" s="0"/>
      <c r="OCX11" s="0"/>
      <c r="OCY11" s="0"/>
      <c r="OCZ11" s="0"/>
      <c r="ODA11" s="0"/>
      <c r="ODB11" s="0"/>
      <c r="ODC11" s="0"/>
      <c r="ODD11" s="0"/>
      <c r="ODE11" s="0"/>
      <c r="ODF11" s="0"/>
      <c r="ODG11" s="0"/>
      <c r="ODH11" s="0"/>
      <c r="ODI11" s="0"/>
      <c r="ODJ11" s="0"/>
      <c r="ODK11" s="0"/>
      <c r="ODL11" s="0"/>
      <c r="ODM11" s="0"/>
      <c r="ODN11" s="0"/>
      <c r="ODO11" s="0"/>
      <c r="ODP11" s="0"/>
      <c r="ODQ11" s="0"/>
      <c r="ODR11" s="0"/>
      <c r="ODS11" s="0"/>
      <c r="ODT11" s="0"/>
      <c r="ODU11" s="0"/>
      <c r="ODV11" s="0"/>
      <c r="ODW11" s="0"/>
      <c r="ODX11" s="0"/>
      <c r="ODY11" s="0"/>
      <c r="ODZ11" s="0"/>
      <c r="OEA11" s="0"/>
      <c r="OEB11" s="0"/>
      <c r="OEC11" s="0"/>
      <c r="OED11" s="0"/>
      <c r="OEE11" s="0"/>
      <c r="OEF11" s="0"/>
      <c r="OEG11" s="0"/>
      <c r="OEH11" s="0"/>
      <c r="OEI11" s="0"/>
      <c r="OEJ11" s="0"/>
      <c r="OEK11" s="0"/>
      <c r="OEL11" s="0"/>
      <c r="OEM11" s="0"/>
      <c r="OEN11" s="0"/>
      <c r="OEO11" s="0"/>
      <c r="OEP11" s="0"/>
      <c r="OEQ11" s="0"/>
      <c r="OER11" s="0"/>
      <c r="OES11" s="0"/>
      <c r="OET11" s="0"/>
      <c r="OEU11" s="0"/>
      <c r="OEV11" s="0"/>
      <c r="OEW11" s="0"/>
      <c r="OEX11" s="0"/>
      <c r="OEY11" s="0"/>
      <c r="OEZ11" s="0"/>
      <c r="OFA11" s="0"/>
      <c r="OFB11" s="0"/>
      <c r="OFC11" s="0"/>
      <c r="OFD11" s="0"/>
      <c r="OFE11" s="0"/>
      <c r="OFF11" s="0"/>
      <c r="OFG11" s="0"/>
      <c r="OFH11" s="0"/>
      <c r="OFI11" s="0"/>
      <c r="OFJ11" s="0"/>
      <c r="OFK11" s="0"/>
      <c r="OFL11" s="0"/>
      <c r="OFM11" s="0"/>
      <c r="OFN11" s="0"/>
      <c r="OFO11" s="0"/>
      <c r="OFP11" s="0"/>
      <c r="OFQ11" s="0"/>
      <c r="OFR11" s="0"/>
      <c r="OFS11" s="0"/>
      <c r="OFT11" s="0"/>
      <c r="OFU11" s="0"/>
      <c r="OFV11" s="0"/>
      <c r="OFW11" s="0"/>
      <c r="OFX11" s="0"/>
      <c r="OFY11" s="0"/>
      <c r="OFZ11" s="0"/>
      <c r="OGA11" s="0"/>
      <c r="OGB11" s="0"/>
      <c r="OGC11" s="0"/>
      <c r="OGD11" s="0"/>
      <c r="OGE11" s="0"/>
      <c r="OGF11" s="0"/>
      <c r="OGG11" s="0"/>
      <c r="OGH11" s="0"/>
      <c r="OGI11" s="0"/>
      <c r="OGJ11" s="0"/>
      <c r="OGK11" s="0"/>
      <c r="OGL11" s="0"/>
      <c r="OGM11" s="0"/>
      <c r="OGN11" s="0"/>
      <c r="OGO11" s="0"/>
      <c r="OGP11" s="0"/>
      <c r="OGQ11" s="0"/>
      <c r="OGR11" s="0"/>
      <c r="OGS11" s="0"/>
      <c r="OGT11" s="0"/>
      <c r="OGU11" s="0"/>
      <c r="OGV11" s="0"/>
      <c r="OGW11" s="0"/>
      <c r="OGX11" s="0"/>
      <c r="OGY11" s="0"/>
      <c r="OGZ11" s="0"/>
      <c r="OHA11" s="0"/>
      <c r="OHB11" s="0"/>
      <c r="OHC11" s="0"/>
      <c r="OHD11" s="0"/>
      <c r="OHE11" s="0"/>
      <c r="OHF11" s="0"/>
      <c r="OHG11" s="0"/>
      <c r="OHH11" s="0"/>
      <c r="OHI11" s="0"/>
      <c r="OHJ11" s="0"/>
      <c r="OHK11" s="0"/>
      <c r="OHL11" s="0"/>
      <c r="OHM11" s="0"/>
      <c r="OHN11" s="0"/>
      <c r="OHO11" s="0"/>
      <c r="OHP11" s="0"/>
      <c r="OHQ11" s="0"/>
      <c r="OHR11" s="0"/>
      <c r="OHS11" s="0"/>
      <c r="OHT11" s="0"/>
      <c r="OHU11" s="0"/>
      <c r="OHV11" s="0"/>
      <c r="OHW11" s="0"/>
      <c r="OHX11" s="0"/>
      <c r="OHY11" s="0"/>
      <c r="OHZ11" s="0"/>
      <c r="OIA11" s="0"/>
      <c r="OIB11" s="0"/>
      <c r="OIC11" s="0"/>
      <c r="OID11" s="0"/>
      <c r="OIE11" s="0"/>
      <c r="OIF11" s="0"/>
      <c r="OIG11" s="0"/>
      <c r="OIH11" s="0"/>
      <c r="OII11" s="0"/>
      <c r="OIJ11" s="0"/>
      <c r="OIK11" s="0"/>
      <c r="OIL11" s="0"/>
      <c r="OIM11" s="0"/>
      <c r="OIN11" s="0"/>
      <c r="OIO11" s="0"/>
      <c r="OIP11" s="0"/>
      <c r="OIQ11" s="0"/>
      <c r="OIR11" s="0"/>
      <c r="OIS11" s="0"/>
      <c r="OIT11" s="0"/>
      <c r="OIU11" s="0"/>
      <c r="OIV11" s="0"/>
      <c r="OIW11" s="0"/>
      <c r="OIX11" s="0"/>
      <c r="OIY11" s="0"/>
      <c r="OIZ11" s="0"/>
      <c r="OJA11" s="0"/>
      <c r="OJB11" s="0"/>
      <c r="OJC11" s="0"/>
      <c r="OJD11" s="0"/>
      <c r="OJE11" s="0"/>
      <c r="OJF11" s="0"/>
      <c r="OJG11" s="0"/>
      <c r="OJH11" s="0"/>
      <c r="OJI11" s="0"/>
      <c r="OJJ11" s="0"/>
      <c r="OJK11" s="0"/>
      <c r="OJL11" s="0"/>
      <c r="OJM11" s="0"/>
      <c r="OJN11" s="0"/>
      <c r="OJO11" s="0"/>
      <c r="OJP11" s="0"/>
      <c r="OJQ11" s="0"/>
      <c r="OJR11" s="0"/>
      <c r="OJS11" s="0"/>
      <c r="OJT11" s="0"/>
      <c r="OJU11" s="0"/>
      <c r="OJV11" s="0"/>
      <c r="OJW11" s="0"/>
      <c r="OJX11" s="0"/>
      <c r="OJY11" s="0"/>
      <c r="OJZ11" s="0"/>
      <c r="OKA11" s="0"/>
      <c r="OKB11" s="0"/>
      <c r="OKC11" s="0"/>
      <c r="OKD11" s="0"/>
      <c r="OKE11" s="0"/>
      <c r="OKF11" s="0"/>
      <c r="OKG11" s="0"/>
      <c r="OKH11" s="0"/>
      <c r="OKI11" s="0"/>
      <c r="OKJ11" s="0"/>
      <c r="OKK11" s="0"/>
      <c r="OKL11" s="0"/>
      <c r="OKM11" s="0"/>
      <c r="OKN11" s="0"/>
      <c r="OKO11" s="0"/>
      <c r="OKP11" s="0"/>
      <c r="OKQ11" s="0"/>
      <c r="OKR11" s="0"/>
      <c r="OKS11" s="0"/>
      <c r="OKT11" s="0"/>
      <c r="OKU11" s="0"/>
      <c r="OKV11" s="0"/>
      <c r="OKW11" s="0"/>
      <c r="OKX11" s="0"/>
      <c r="OKY11" s="0"/>
      <c r="OKZ11" s="0"/>
      <c r="OLA11" s="0"/>
      <c r="OLB11" s="0"/>
      <c r="OLC11" s="0"/>
      <c r="OLD11" s="0"/>
      <c r="OLE11" s="0"/>
      <c r="OLF11" s="0"/>
      <c r="OLG11" s="0"/>
      <c r="OLH11" s="0"/>
      <c r="OLI11" s="0"/>
      <c r="OLJ11" s="0"/>
      <c r="OLK11" s="0"/>
      <c r="OLL11" s="0"/>
      <c r="OLM11" s="0"/>
      <c r="OLN11" s="0"/>
      <c r="OLO11" s="0"/>
      <c r="OLP11" s="0"/>
      <c r="OLQ11" s="0"/>
      <c r="OLR11" s="0"/>
      <c r="OLS11" s="0"/>
      <c r="OLT11" s="0"/>
      <c r="OLU11" s="0"/>
      <c r="OLV11" s="0"/>
      <c r="OLW11" s="0"/>
      <c r="OLX11" s="0"/>
      <c r="OLY11" s="0"/>
      <c r="OLZ11" s="0"/>
      <c r="OMA11" s="0"/>
      <c r="OMB11" s="0"/>
      <c r="OMC11" s="0"/>
      <c r="OMD11" s="0"/>
      <c r="OME11" s="0"/>
      <c r="OMF11" s="0"/>
      <c r="OMG11" s="0"/>
      <c r="OMH11" s="0"/>
      <c r="OMI11" s="0"/>
      <c r="OMJ11" s="0"/>
      <c r="OMK11" s="0"/>
      <c r="OML11" s="0"/>
      <c r="OMM11" s="0"/>
      <c r="OMN11" s="0"/>
      <c r="OMO11" s="0"/>
      <c r="OMP11" s="0"/>
      <c r="OMQ11" s="0"/>
      <c r="OMR11" s="0"/>
      <c r="OMS11" s="0"/>
      <c r="OMT11" s="0"/>
      <c r="OMU11" s="0"/>
      <c r="OMV11" s="0"/>
      <c r="OMW11" s="0"/>
      <c r="OMX11" s="0"/>
      <c r="OMY11" s="0"/>
      <c r="OMZ11" s="0"/>
      <c r="ONA11" s="0"/>
      <c r="ONB11" s="0"/>
      <c r="ONC11" s="0"/>
      <c r="OND11" s="0"/>
      <c r="ONE11" s="0"/>
      <c r="ONF11" s="0"/>
      <c r="ONG11" s="0"/>
      <c r="ONH11" s="0"/>
      <c r="ONI11" s="0"/>
      <c r="ONJ11" s="0"/>
      <c r="ONK11" s="0"/>
      <c r="ONL11" s="0"/>
      <c r="ONM11" s="0"/>
      <c r="ONN11" s="0"/>
      <c r="ONO11" s="0"/>
      <c r="ONP11" s="0"/>
      <c r="ONQ11" s="0"/>
      <c r="ONR11" s="0"/>
      <c r="ONS11" s="0"/>
      <c r="ONT11" s="0"/>
      <c r="ONU11" s="0"/>
      <c r="ONV11" s="0"/>
      <c r="ONW11" s="0"/>
      <c r="ONX11" s="0"/>
      <c r="ONY11" s="0"/>
      <c r="ONZ11" s="0"/>
      <c r="OOA11" s="0"/>
      <c r="OOB11" s="0"/>
      <c r="OOC11" s="0"/>
      <c r="OOD11" s="0"/>
      <c r="OOE11" s="0"/>
      <c r="OOF11" s="0"/>
      <c r="OOG11" s="0"/>
      <c r="OOH11" s="0"/>
      <c r="OOI11" s="0"/>
      <c r="OOJ11" s="0"/>
      <c r="OOK11" s="0"/>
      <c r="OOL11" s="0"/>
      <c r="OOM11" s="0"/>
      <c r="OON11" s="0"/>
      <c r="OOO11" s="0"/>
      <c r="OOP11" s="0"/>
      <c r="OOQ11" s="0"/>
      <c r="OOR11" s="0"/>
      <c r="OOS11" s="0"/>
      <c r="OOT11" s="0"/>
      <c r="OOU11" s="0"/>
      <c r="OOV11" s="0"/>
      <c r="OOW11" s="0"/>
      <c r="OOX11" s="0"/>
      <c r="OOY11" s="0"/>
      <c r="OOZ11" s="0"/>
      <c r="OPA11" s="0"/>
      <c r="OPB11" s="0"/>
      <c r="OPC11" s="0"/>
      <c r="OPD11" s="0"/>
      <c r="OPE11" s="0"/>
      <c r="OPF11" s="0"/>
      <c r="OPG11" s="0"/>
      <c r="OPH11" s="0"/>
      <c r="OPI11" s="0"/>
      <c r="OPJ11" s="0"/>
      <c r="OPK11" s="0"/>
      <c r="OPL11" s="0"/>
      <c r="OPM11" s="0"/>
      <c r="OPN11" s="0"/>
      <c r="OPO11" s="0"/>
      <c r="OPP11" s="0"/>
      <c r="OPQ11" s="0"/>
      <c r="OPR11" s="0"/>
      <c r="OPS11" s="0"/>
      <c r="OPT11" s="0"/>
      <c r="OPU11" s="0"/>
      <c r="OPV11" s="0"/>
      <c r="OPW11" s="0"/>
      <c r="OPX11" s="0"/>
      <c r="OPY11" s="0"/>
      <c r="OPZ11" s="0"/>
      <c r="OQA11" s="0"/>
      <c r="OQB11" s="0"/>
      <c r="OQC11" s="0"/>
      <c r="OQD11" s="0"/>
      <c r="OQE11" s="0"/>
      <c r="OQF11" s="0"/>
      <c r="OQG11" s="0"/>
      <c r="OQH11" s="0"/>
      <c r="OQI11" s="0"/>
      <c r="OQJ11" s="0"/>
      <c r="OQK11" s="0"/>
      <c r="OQL11" s="0"/>
      <c r="OQM11" s="0"/>
      <c r="OQN11" s="0"/>
      <c r="OQO11" s="0"/>
      <c r="OQP11" s="0"/>
      <c r="OQQ11" s="0"/>
      <c r="OQR11" s="0"/>
      <c r="OQS11" s="0"/>
      <c r="OQT11" s="0"/>
      <c r="OQU11" s="0"/>
      <c r="OQV11" s="0"/>
      <c r="OQW11" s="0"/>
      <c r="OQX11" s="0"/>
      <c r="OQY11" s="0"/>
      <c r="OQZ11" s="0"/>
      <c r="ORA11" s="0"/>
      <c r="ORB11" s="0"/>
      <c r="ORC11" s="0"/>
      <c r="ORD11" s="0"/>
      <c r="ORE11" s="0"/>
      <c r="ORF11" s="0"/>
      <c r="ORG11" s="0"/>
      <c r="ORH11" s="0"/>
      <c r="ORI11" s="0"/>
      <c r="ORJ11" s="0"/>
      <c r="ORK11" s="0"/>
      <c r="ORL11" s="0"/>
      <c r="ORM11" s="0"/>
      <c r="ORN11" s="0"/>
      <c r="ORO11" s="0"/>
      <c r="ORP11" s="0"/>
      <c r="ORQ11" s="0"/>
      <c r="ORR11" s="0"/>
      <c r="ORS11" s="0"/>
      <c r="ORT11" s="0"/>
      <c r="ORU11" s="0"/>
      <c r="ORV11" s="0"/>
      <c r="ORW11" s="0"/>
      <c r="ORX11" s="0"/>
      <c r="ORY11" s="0"/>
      <c r="ORZ11" s="0"/>
      <c r="OSA11" s="0"/>
      <c r="OSB11" s="0"/>
      <c r="OSC11" s="0"/>
      <c r="OSD11" s="0"/>
      <c r="OSE11" s="0"/>
      <c r="OSF11" s="0"/>
      <c r="OSG11" s="0"/>
      <c r="OSH11" s="0"/>
      <c r="OSI11" s="0"/>
      <c r="OSJ11" s="0"/>
      <c r="OSK11" s="0"/>
      <c r="OSL11" s="0"/>
      <c r="OSM11" s="0"/>
      <c r="OSN11" s="0"/>
      <c r="OSO11" s="0"/>
      <c r="OSP11" s="0"/>
      <c r="OSQ11" s="0"/>
      <c r="OSR11" s="0"/>
      <c r="OSS11" s="0"/>
      <c r="OST11" s="0"/>
      <c r="OSU11" s="0"/>
      <c r="OSV11" s="0"/>
      <c r="OSW11" s="0"/>
      <c r="OSX11" s="0"/>
      <c r="OSY11" s="0"/>
      <c r="OSZ11" s="0"/>
      <c r="OTA11" s="0"/>
      <c r="OTB11" s="0"/>
      <c r="OTC11" s="0"/>
      <c r="OTD11" s="0"/>
      <c r="OTE11" s="0"/>
      <c r="OTF11" s="0"/>
      <c r="OTG11" s="0"/>
      <c r="OTH11" s="0"/>
      <c r="OTI11" s="0"/>
      <c r="OTJ11" s="0"/>
      <c r="OTK11" s="0"/>
      <c r="OTL11" s="0"/>
      <c r="OTM11" s="0"/>
      <c r="OTN11" s="0"/>
      <c r="OTO11" s="0"/>
      <c r="OTP11" s="0"/>
      <c r="OTQ11" s="0"/>
      <c r="OTR11" s="0"/>
      <c r="OTS11" s="0"/>
      <c r="OTT11" s="0"/>
      <c r="OTU11" s="0"/>
      <c r="OTV11" s="0"/>
      <c r="OTW11" s="0"/>
      <c r="OTX11" s="0"/>
      <c r="OTY11" s="0"/>
      <c r="OTZ11" s="0"/>
      <c r="OUA11" s="0"/>
      <c r="OUB11" s="0"/>
      <c r="OUC11" s="0"/>
      <c r="OUD11" s="0"/>
      <c r="OUE11" s="0"/>
      <c r="OUF11" s="0"/>
      <c r="OUG11" s="0"/>
      <c r="OUH11" s="0"/>
      <c r="OUI11" s="0"/>
      <c r="OUJ11" s="0"/>
      <c r="OUK11" s="0"/>
      <c r="OUL11" s="0"/>
      <c r="OUM11" s="0"/>
      <c r="OUN11" s="0"/>
      <c r="OUO11" s="0"/>
      <c r="OUP11" s="0"/>
      <c r="OUQ11" s="0"/>
      <c r="OUR11" s="0"/>
      <c r="OUS11" s="0"/>
      <c r="OUT11" s="0"/>
      <c r="OUU11" s="0"/>
      <c r="OUV11" s="0"/>
      <c r="OUW11" s="0"/>
      <c r="OUX11" s="0"/>
      <c r="OUY11" s="0"/>
      <c r="OUZ11" s="0"/>
      <c r="OVA11" s="0"/>
      <c r="OVB11" s="0"/>
      <c r="OVC11" s="0"/>
      <c r="OVD11" s="0"/>
      <c r="OVE11" s="0"/>
      <c r="OVF11" s="0"/>
      <c r="OVG11" s="0"/>
      <c r="OVH11" s="0"/>
      <c r="OVI11" s="0"/>
      <c r="OVJ11" s="0"/>
      <c r="OVK11" s="0"/>
      <c r="OVL11" s="0"/>
      <c r="OVM11" s="0"/>
      <c r="OVN11" s="0"/>
      <c r="OVO11" s="0"/>
      <c r="OVP11" s="0"/>
      <c r="OVQ11" s="0"/>
      <c r="OVR11" s="0"/>
      <c r="OVS11" s="0"/>
      <c r="OVT11" s="0"/>
      <c r="OVU11" s="0"/>
      <c r="OVV11" s="0"/>
      <c r="OVW11" s="0"/>
      <c r="OVX11" s="0"/>
      <c r="OVY11" s="0"/>
      <c r="OVZ11" s="0"/>
      <c r="OWA11" s="0"/>
      <c r="OWB11" s="0"/>
      <c r="OWC11" s="0"/>
      <c r="OWD11" s="0"/>
      <c r="OWE11" s="0"/>
      <c r="OWF11" s="0"/>
      <c r="OWG11" s="0"/>
      <c r="OWH11" s="0"/>
      <c r="OWI11" s="0"/>
      <c r="OWJ11" s="0"/>
      <c r="OWK11" s="0"/>
      <c r="OWL11" s="0"/>
      <c r="OWM11" s="0"/>
      <c r="OWN11" s="0"/>
      <c r="OWO11" s="0"/>
      <c r="OWP11" s="0"/>
      <c r="OWQ11" s="0"/>
      <c r="OWR11" s="0"/>
      <c r="OWS11" s="0"/>
      <c r="OWT11" s="0"/>
      <c r="OWU11" s="0"/>
      <c r="OWV11" s="0"/>
      <c r="OWW11" s="0"/>
      <c r="OWX11" s="0"/>
      <c r="OWY11" s="0"/>
      <c r="OWZ11" s="0"/>
      <c r="OXA11" s="0"/>
      <c r="OXB11" s="0"/>
      <c r="OXC11" s="0"/>
      <c r="OXD11" s="0"/>
      <c r="OXE11" s="0"/>
      <c r="OXF11" s="0"/>
      <c r="OXG11" s="0"/>
      <c r="OXH11" s="0"/>
      <c r="OXI11" s="0"/>
      <c r="OXJ11" s="0"/>
      <c r="OXK11" s="0"/>
      <c r="OXL11" s="0"/>
      <c r="OXM11" s="0"/>
      <c r="OXN11" s="0"/>
      <c r="OXO11" s="0"/>
      <c r="OXP11" s="0"/>
      <c r="OXQ11" s="0"/>
      <c r="OXR11" s="0"/>
      <c r="OXS11" s="0"/>
      <c r="OXT11" s="0"/>
      <c r="OXU11" s="0"/>
      <c r="OXV11" s="0"/>
      <c r="OXW11" s="0"/>
      <c r="OXX11" s="0"/>
      <c r="OXY11" s="0"/>
      <c r="OXZ11" s="0"/>
      <c r="OYA11" s="0"/>
      <c r="OYB11" s="0"/>
      <c r="OYC11" s="0"/>
      <c r="OYD11" s="0"/>
      <c r="OYE11" s="0"/>
      <c r="OYF11" s="0"/>
      <c r="OYG11" s="0"/>
      <c r="OYH11" s="0"/>
      <c r="OYI11" s="0"/>
      <c r="OYJ11" s="0"/>
      <c r="OYK11" s="0"/>
      <c r="OYL11" s="0"/>
      <c r="OYM11" s="0"/>
      <c r="OYN11" s="0"/>
      <c r="OYO11" s="0"/>
      <c r="OYP11" s="0"/>
      <c r="OYQ11" s="0"/>
      <c r="OYR11" s="0"/>
      <c r="OYS11" s="0"/>
      <c r="OYT11" s="0"/>
      <c r="OYU11" s="0"/>
      <c r="OYV11" s="0"/>
      <c r="OYW11" s="0"/>
      <c r="OYX11" s="0"/>
      <c r="OYY11" s="0"/>
      <c r="OYZ11" s="0"/>
      <c r="OZA11" s="0"/>
      <c r="OZB11" s="0"/>
      <c r="OZC11" s="0"/>
      <c r="OZD11" s="0"/>
      <c r="OZE11" s="0"/>
      <c r="OZF11" s="0"/>
      <c r="OZG11" s="0"/>
      <c r="OZH11" s="0"/>
      <c r="OZI11" s="0"/>
      <c r="OZJ11" s="0"/>
      <c r="OZK11" s="0"/>
      <c r="OZL11" s="0"/>
      <c r="OZM11" s="0"/>
      <c r="OZN11" s="0"/>
      <c r="OZO11" s="0"/>
      <c r="OZP11" s="0"/>
      <c r="OZQ11" s="0"/>
      <c r="OZR11" s="0"/>
      <c r="OZS11" s="0"/>
      <c r="OZT11" s="0"/>
      <c r="OZU11" s="0"/>
      <c r="OZV11" s="0"/>
      <c r="OZW11" s="0"/>
      <c r="OZX11" s="0"/>
      <c r="OZY11" s="0"/>
      <c r="OZZ11" s="0"/>
      <c r="PAA11" s="0"/>
      <c r="PAB11" s="0"/>
      <c r="PAC11" s="0"/>
      <c r="PAD11" s="0"/>
      <c r="PAE11" s="0"/>
      <c r="PAF11" s="0"/>
      <c r="PAG11" s="0"/>
      <c r="PAH11" s="0"/>
      <c r="PAI11" s="0"/>
      <c r="PAJ11" s="0"/>
      <c r="PAK11" s="0"/>
      <c r="PAL11" s="0"/>
      <c r="PAM11" s="0"/>
      <c r="PAN11" s="0"/>
      <c r="PAO11" s="0"/>
      <c r="PAP11" s="0"/>
      <c r="PAQ11" s="0"/>
      <c r="PAR11" s="0"/>
      <c r="PAS11" s="0"/>
      <c r="PAT11" s="0"/>
      <c r="PAU11" s="0"/>
      <c r="PAV11" s="0"/>
      <c r="PAW11" s="0"/>
      <c r="PAX11" s="0"/>
      <c r="PAY11" s="0"/>
      <c r="PAZ11" s="0"/>
      <c r="PBA11" s="0"/>
      <c r="PBB11" s="0"/>
      <c r="PBC11" s="0"/>
      <c r="PBD11" s="0"/>
      <c r="PBE11" s="0"/>
      <c r="PBF11" s="0"/>
      <c r="PBG11" s="0"/>
      <c r="PBH11" s="0"/>
      <c r="PBI11" s="0"/>
      <c r="PBJ11" s="0"/>
      <c r="PBK11" s="0"/>
      <c r="PBL11" s="0"/>
      <c r="PBM11" s="0"/>
      <c r="PBN11" s="0"/>
      <c r="PBO11" s="0"/>
      <c r="PBP11" s="0"/>
      <c r="PBQ11" s="0"/>
      <c r="PBR11" s="0"/>
      <c r="PBS11" s="0"/>
      <c r="PBT11" s="0"/>
      <c r="PBU11" s="0"/>
      <c r="PBV11" s="0"/>
      <c r="PBW11" s="0"/>
      <c r="PBX11" s="0"/>
      <c r="PBY11" s="0"/>
      <c r="PBZ11" s="0"/>
      <c r="PCA11" s="0"/>
      <c r="PCB11" s="0"/>
      <c r="PCC11" s="0"/>
      <c r="PCD11" s="0"/>
      <c r="PCE11" s="0"/>
      <c r="PCF11" s="0"/>
      <c r="PCG11" s="0"/>
      <c r="PCH11" s="0"/>
      <c r="PCI11" s="0"/>
      <c r="PCJ11" s="0"/>
      <c r="PCK11" s="0"/>
      <c r="PCL11" s="0"/>
      <c r="PCM11" s="0"/>
      <c r="PCN11" s="0"/>
      <c r="PCO11" s="0"/>
      <c r="PCP11" s="0"/>
      <c r="PCQ11" s="0"/>
      <c r="PCR11" s="0"/>
      <c r="PCS11" s="0"/>
      <c r="PCT11" s="0"/>
      <c r="PCU11" s="0"/>
      <c r="PCV11" s="0"/>
      <c r="PCW11" s="0"/>
      <c r="PCX11" s="0"/>
      <c r="PCY11" s="0"/>
      <c r="PCZ11" s="0"/>
      <c r="PDA11" s="0"/>
      <c r="PDB11" s="0"/>
      <c r="PDC11" s="0"/>
      <c r="PDD11" s="0"/>
      <c r="PDE11" s="0"/>
      <c r="PDF11" s="0"/>
      <c r="PDG11" s="0"/>
      <c r="PDH11" s="0"/>
      <c r="PDI11" s="0"/>
      <c r="PDJ11" s="0"/>
      <c r="PDK11" s="0"/>
      <c r="PDL11" s="0"/>
      <c r="PDM11" s="0"/>
      <c r="PDN11" s="0"/>
      <c r="PDO11" s="0"/>
      <c r="PDP11" s="0"/>
      <c r="PDQ11" s="0"/>
      <c r="PDR11" s="0"/>
      <c r="PDS11" s="0"/>
      <c r="PDT11" s="0"/>
      <c r="PDU11" s="0"/>
      <c r="PDV11" s="0"/>
      <c r="PDW11" s="0"/>
      <c r="PDX11" s="0"/>
      <c r="PDY11" s="0"/>
      <c r="PDZ11" s="0"/>
      <c r="PEA11" s="0"/>
      <c r="PEB11" s="0"/>
      <c r="PEC11" s="0"/>
      <c r="PED11" s="0"/>
      <c r="PEE11" s="0"/>
      <c r="PEF11" s="0"/>
      <c r="PEG11" s="0"/>
      <c r="PEH11" s="0"/>
      <c r="PEI11" s="0"/>
      <c r="PEJ11" s="0"/>
      <c r="PEK11" s="0"/>
      <c r="PEL11" s="0"/>
      <c r="PEM11" s="0"/>
      <c r="PEN11" s="0"/>
      <c r="PEO11" s="0"/>
      <c r="PEP11" s="0"/>
      <c r="PEQ11" s="0"/>
      <c r="PER11" s="0"/>
      <c r="PES11" s="0"/>
      <c r="PET11" s="0"/>
      <c r="PEU11" s="0"/>
      <c r="PEV11" s="0"/>
      <c r="PEW11" s="0"/>
      <c r="PEX11" s="0"/>
      <c r="PEY11" s="0"/>
      <c r="PEZ11" s="0"/>
      <c r="PFA11" s="0"/>
      <c r="PFB11" s="0"/>
      <c r="PFC11" s="0"/>
      <c r="PFD11" s="0"/>
      <c r="PFE11" s="0"/>
      <c r="PFF11" s="0"/>
      <c r="PFG11" s="0"/>
      <c r="PFH11" s="0"/>
      <c r="PFI11" s="0"/>
      <c r="PFJ11" s="0"/>
      <c r="PFK11" s="0"/>
      <c r="PFL11" s="0"/>
      <c r="PFM11" s="0"/>
      <c r="PFN11" s="0"/>
      <c r="PFO11" s="0"/>
      <c r="PFP11" s="0"/>
      <c r="PFQ11" s="0"/>
      <c r="PFR11" s="0"/>
      <c r="PFS11" s="0"/>
      <c r="PFT11" s="0"/>
      <c r="PFU11" s="0"/>
      <c r="PFV11" s="0"/>
      <c r="PFW11" s="0"/>
      <c r="PFX11" s="0"/>
      <c r="PFY11" s="0"/>
      <c r="PFZ11" s="0"/>
      <c r="PGA11" s="0"/>
      <c r="PGB11" s="0"/>
      <c r="PGC11" s="0"/>
      <c r="PGD11" s="0"/>
      <c r="PGE11" s="0"/>
      <c r="PGF11" s="0"/>
      <c r="PGG11" s="0"/>
      <c r="PGH11" s="0"/>
      <c r="PGI11" s="0"/>
      <c r="PGJ11" s="0"/>
      <c r="PGK11" s="0"/>
      <c r="PGL11" s="0"/>
      <c r="PGM11" s="0"/>
      <c r="PGN11" s="0"/>
      <c r="PGO11" s="0"/>
      <c r="PGP11" s="0"/>
      <c r="PGQ11" s="0"/>
      <c r="PGR11" s="0"/>
      <c r="PGS11" s="0"/>
      <c r="PGT11" s="0"/>
      <c r="PGU11" s="0"/>
      <c r="PGV11" s="0"/>
      <c r="PGW11" s="0"/>
      <c r="PGX11" s="0"/>
      <c r="PGY11" s="0"/>
      <c r="PGZ11" s="0"/>
      <c r="PHA11" s="0"/>
      <c r="PHB11" s="0"/>
      <c r="PHC11" s="0"/>
      <c r="PHD11" s="0"/>
      <c r="PHE11" s="0"/>
      <c r="PHF11" s="0"/>
      <c r="PHG11" s="0"/>
      <c r="PHH11" s="0"/>
      <c r="PHI11" s="0"/>
      <c r="PHJ11" s="0"/>
      <c r="PHK11" s="0"/>
      <c r="PHL11" s="0"/>
      <c r="PHM11" s="0"/>
      <c r="PHN11" s="0"/>
      <c r="PHO11" s="0"/>
      <c r="PHP11" s="0"/>
      <c r="PHQ11" s="0"/>
      <c r="PHR11" s="0"/>
      <c r="PHS11" s="0"/>
      <c r="PHT11" s="0"/>
      <c r="PHU11" s="0"/>
      <c r="PHV11" s="0"/>
      <c r="PHW11" s="0"/>
      <c r="PHX11" s="0"/>
      <c r="PHY11" s="0"/>
      <c r="PHZ11" s="0"/>
      <c r="PIA11" s="0"/>
      <c r="PIB11" s="0"/>
      <c r="PIC11" s="0"/>
      <c r="PID11" s="0"/>
      <c r="PIE11" s="0"/>
      <c r="PIF11" s="0"/>
      <c r="PIG11" s="0"/>
      <c r="PIH11" s="0"/>
      <c r="PII11" s="0"/>
      <c r="PIJ11" s="0"/>
      <c r="PIK11" s="0"/>
      <c r="PIL11" s="0"/>
      <c r="PIM11" s="0"/>
      <c r="PIN11" s="0"/>
      <c r="PIO11" s="0"/>
      <c r="PIP11" s="0"/>
      <c r="PIQ11" s="0"/>
      <c r="PIR11" s="0"/>
      <c r="PIS11" s="0"/>
      <c r="PIT11" s="0"/>
      <c r="PIU11" s="0"/>
      <c r="PIV11" s="0"/>
      <c r="PIW11" s="0"/>
      <c r="PIX11" s="0"/>
      <c r="PIY11" s="0"/>
      <c r="PIZ11" s="0"/>
      <c r="PJA11" s="0"/>
      <c r="PJB11" s="0"/>
      <c r="PJC11" s="0"/>
      <c r="PJD11" s="0"/>
      <c r="PJE11" s="0"/>
      <c r="PJF11" s="0"/>
      <c r="PJG11" s="0"/>
      <c r="PJH11" s="0"/>
      <c r="PJI11" s="0"/>
      <c r="PJJ11" s="0"/>
      <c r="PJK11" s="0"/>
      <c r="PJL11" s="0"/>
      <c r="PJM11" s="0"/>
      <c r="PJN11" s="0"/>
      <c r="PJO11" s="0"/>
      <c r="PJP11" s="0"/>
      <c r="PJQ11" s="0"/>
      <c r="PJR11" s="0"/>
      <c r="PJS11" s="0"/>
      <c r="PJT11" s="0"/>
      <c r="PJU11" s="0"/>
      <c r="PJV11" s="0"/>
      <c r="PJW11" s="0"/>
      <c r="PJX11" s="0"/>
      <c r="PJY11" s="0"/>
      <c r="PJZ11" s="0"/>
      <c r="PKA11" s="0"/>
      <c r="PKB11" s="0"/>
      <c r="PKC11" s="0"/>
      <c r="PKD11" s="0"/>
      <c r="PKE11" s="0"/>
      <c r="PKF11" s="0"/>
      <c r="PKG11" s="0"/>
      <c r="PKH11" s="0"/>
      <c r="PKI11" s="0"/>
      <c r="PKJ11" s="0"/>
      <c r="PKK11" s="0"/>
      <c r="PKL11" s="0"/>
      <c r="PKM11" s="0"/>
      <c r="PKN11" s="0"/>
      <c r="PKO11" s="0"/>
      <c r="PKP11" s="0"/>
      <c r="PKQ11" s="0"/>
      <c r="PKR11" s="0"/>
      <c r="PKS11" s="0"/>
      <c r="PKT11" s="0"/>
      <c r="PKU11" s="0"/>
      <c r="PKV11" s="0"/>
      <c r="PKW11" s="0"/>
      <c r="PKX11" s="0"/>
      <c r="PKY11" s="0"/>
      <c r="PKZ11" s="0"/>
      <c r="PLA11" s="0"/>
      <c r="PLB11" s="0"/>
      <c r="PLC11" s="0"/>
      <c r="PLD11" s="0"/>
      <c r="PLE11" s="0"/>
      <c r="PLF11" s="0"/>
      <c r="PLG11" s="0"/>
      <c r="PLH11" s="0"/>
      <c r="PLI11" s="0"/>
      <c r="PLJ11" s="0"/>
      <c r="PLK11" s="0"/>
      <c r="PLL11" s="0"/>
      <c r="PLM11" s="0"/>
      <c r="PLN11" s="0"/>
      <c r="PLO11" s="0"/>
      <c r="PLP11" s="0"/>
      <c r="PLQ11" s="0"/>
      <c r="PLR11" s="0"/>
      <c r="PLS11" s="0"/>
      <c r="PLT11" s="0"/>
      <c r="PLU11" s="0"/>
      <c r="PLV11" s="0"/>
      <c r="PLW11" s="0"/>
      <c r="PLX11" s="0"/>
      <c r="PLY11" s="0"/>
      <c r="PLZ11" s="0"/>
      <c r="PMA11" s="0"/>
      <c r="PMB11" s="0"/>
      <c r="PMC11" s="0"/>
      <c r="PMD11" s="0"/>
      <c r="PME11" s="0"/>
      <c r="PMF11" s="0"/>
      <c r="PMG11" s="0"/>
      <c r="PMH11" s="0"/>
      <c r="PMI11" s="0"/>
      <c r="PMJ11" s="0"/>
      <c r="PMK11" s="0"/>
      <c r="PML11" s="0"/>
      <c r="PMM11" s="0"/>
      <c r="PMN11" s="0"/>
      <c r="PMO11" s="0"/>
      <c r="PMP11" s="0"/>
      <c r="PMQ11" s="0"/>
      <c r="PMR11" s="0"/>
      <c r="PMS11" s="0"/>
      <c r="PMT11" s="0"/>
      <c r="PMU11" s="0"/>
      <c r="PMV11" s="0"/>
      <c r="PMW11" s="0"/>
      <c r="PMX11" s="0"/>
      <c r="PMY11" s="0"/>
      <c r="PMZ11" s="0"/>
      <c r="PNA11" s="0"/>
      <c r="PNB11" s="0"/>
      <c r="PNC11" s="0"/>
      <c r="PND11" s="0"/>
      <c r="PNE11" s="0"/>
      <c r="PNF11" s="0"/>
      <c r="PNG11" s="0"/>
      <c r="PNH11" s="0"/>
      <c r="PNI11" s="0"/>
      <c r="PNJ11" s="0"/>
      <c r="PNK11" s="0"/>
      <c r="PNL11" s="0"/>
      <c r="PNM11" s="0"/>
      <c r="PNN11" s="0"/>
      <c r="PNO11" s="0"/>
      <c r="PNP11" s="0"/>
      <c r="PNQ11" s="0"/>
      <c r="PNR11" s="0"/>
      <c r="PNS11" s="0"/>
      <c r="PNT11" s="0"/>
      <c r="PNU11" s="0"/>
      <c r="PNV11" s="0"/>
      <c r="PNW11" s="0"/>
      <c r="PNX11" s="0"/>
      <c r="PNY11" s="0"/>
      <c r="PNZ11" s="0"/>
      <c r="POA11" s="0"/>
      <c r="POB11" s="0"/>
      <c r="POC11" s="0"/>
      <c r="POD11" s="0"/>
      <c r="POE11" s="0"/>
      <c r="POF11" s="0"/>
      <c r="POG11" s="0"/>
      <c r="POH11" s="0"/>
      <c r="POI11" s="0"/>
      <c r="POJ11" s="0"/>
      <c r="POK11" s="0"/>
      <c r="POL11" s="0"/>
      <c r="POM11" s="0"/>
      <c r="PON11" s="0"/>
      <c r="POO11" s="0"/>
      <c r="POP11" s="0"/>
      <c r="POQ11" s="0"/>
      <c r="POR11" s="0"/>
      <c r="POS11" s="0"/>
      <c r="POT11" s="0"/>
      <c r="POU11" s="0"/>
      <c r="POV11" s="0"/>
      <c r="POW11" s="0"/>
      <c r="POX11" s="0"/>
      <c r="POY11" s="0"/>
      <c r="POZ11" s="0"/>
      <c r="PPA11" s="0"/>
      <c r="PPB11" s="0"/>
      <c r="PPC11" s="0"/>
      <c r="PPD11" s="0"/>
      <c r="PPE11" s="0"/>
      <c r="PPF11" s="0"/>
      <c r="PPG11" s="0"/>
      <c r="PPH11" s="0"/>
      <c r="PPI11" s="0"/>
      <c r="PPJ11" s="0"/>
      <c r="PPK11" s="0"/>
      <c r="PPL11" s="0"/>
      <c r="PPM11" s="0"/>
      <c r="PPN11" s="0"/>
      <c r="PPO11" s="0"/>
      <c r="PPP11" s="0"/>
      <c r="PPQ11" s="0"/>
      <c r="PPR11" s="0"/>
      <c r="PPS11" s="0"/>
      <c r="PPT11" s="0"/>
      <c r="PPU11" s="0"/>
      <c r="PPV11" s="0"/>
      <c r="PPW11" s="0"/>
      <c r="PPX11" s="0"/>
      <c r="PPY11" s="0"/>
      <c r="PPZ11" s="0"/>
      <c r="PQA11" s="0"/>
      <c r="PQB11" s="0"/>
      <c r="PQC11" s="0"/>
      <c r="PQD11" s="0"/>
      <c r="PQE11" s="0"/>
      <c r="PQF11" s="0"/>
      <c r="PQG11" s="0"/>
      <c r="PQH11" s="0"/>
      <c r="PQI11" s="0"/>
      <c r="PQJ11" s="0"/>
      <c r="PQK11" s="0"/>
      <c r="PQL11" s="0"/>
      <c r="PQM11" s="0"/>
      <c r="PQN11" s="0"/>
      <c r="PQO11" s="0"/>
      <c r="PQP11" s="0"/>
      <c r="PQQ11" s="0"/>
      <c r="PQR11" s="0"/>
      <c r="PQS11" s="0"/>
      <c r="PQT11" s="0"/>
      <c r="PQU11" s="0"/>
      <c r="PQV11" s="0"/>
      <c r="PQW11" s="0"/>
      <c r="PQX11" s="0"/>
      <c r="PQY11" s="0"/>
      <c r="PQZ11" s="0"/>
      <c r="PRA11" s="0"/>
      <c r="PRB11" s="0"/>
      <c r="PRC11" s="0"/>
      <c r="PRD11" s="0"/>
      <c r="PRE11" s="0"/>
      <c r="PRF11" s="0"/>
      <c r="PRG11" s="0"/>
      <c r="PRH11" s="0"/>
      <c r="PRI11" s="0"/>
      <c r="PRJ11" s="0"/>
      <c r="PRK11" s="0"/>
      <c r="PRL11" s="0"/>
      <c r="PRM11" s="0"/>
      <c r="PRN11" s="0"/>
      <c r="PRO11" s="0"/>
      <c r="PRP11" s="0"/>
      <c r="PRQ11" s="0"/>
      <c r="PRR11" s="0"/>
      <c r="PRS11" s="0"/>
      <c r="PRT11" s="0"/>
      <c r="PRU11" s="0"/>
      <c r="PRV11" s="0"/>
      <c r="PRW11" s="0"/>
      <c r="PRX11" s="0"/>
      <c r="PRY11" s="0"/>
      <c r="PRZ11" s="0"/>
      <c r="PSA11" s="0"/>
      <c r="PSB11" s="0"/>
      <c r="PSC11" s="0"/>
      <c r="PSD11" s="0"/>
      <c r="PSE11" s="0"/>
      <c r="PSF11" s="0"/>
      <c r="PSG11" s="0"/>
      <c r="PSH11" s="0"/>
      <c r="PSI11" s="0"/>
      <c r="PSJ11" s="0"/>
      <c r="PSK11" s="0"/>
      <c r="PSL11" s="0"/>
      <c r="PSM11" s="0"/>
      <c r="PSN11" s="0"/>
      <c r="PSO11" s="0"/>
      <c r="PSP11" s="0"/>
      <c r="PSQ11" s="0"/>
      <c r="PSR11" s="0"/>
      <c r="PSS11" s="0"/>
      <c r="PST11" s="0"/>
      <c r="PSU11" s="0"/>
      <c r="PSV11" s="0"/>
      <c r="PSW11" s="0"/>
      <c r="PSX11" s="0"/>
      <c r="PSY11" s="0"/>
      <c r="PSZ11" s="0"/>
      <c r="PTA11" s="0"/>
      <c r="PTB11" s="0"/>
      <c r="PTC11" s="0"/>
      <c r="PTD11" s="0"/>
      <c r="PTE11" s="0"/>
      <c r="PTF11" s="0"/>
      <c r="PTG11" s="0"/>
      <c r="PTH11" s="0"/>
      <c r="PTI11" s="0"/>
      <c r="PTJ11" s="0"/>
      <c r="PTK11" s="0"/>
      <c r="PTL11" s="0"/>
      <c r="PTM11" s="0"/>
      <c r="PTN11" s="0"/>
      <c r="PTO11" s="0"/>
      <c r="PTP11" s="0"/>
      <c r="PTQ11" s="0"/>
      <c r="PTR11" s="0"/>
      <c r="PTS11" s="0"/>
      <c r="PTT11" s="0"/>
      <c r="PTU11" s="0"/>
      <c r="PTV11" s="0"/>
      <c r="PTW11" s="0"/>
      <c r="PTX11" s="0"/>
      <c r="PTY11" s="0"/>
      <c r="PTZ11" s="0"/>
      <c r="PUA11" s="0"/>
      <c r="PUB11" s="0"/>
      <c r="PUC11" s="0"/>
      <c r="PUD11" s="0"/>
      <c r="PUE11" s="0"/>
      <c r="PUF11" s="0"/>
      <c r="PUG11" s="0"/>
      <c r="PUH11" s="0"/>
      <c r="PUI11" s="0"/>
      <c r="PUJ11" s="0"/>
      <c r="PUK11" s="0"/>
      <c r="PUL11" s="0"/>
      <c r="PUM11" s="0"/>
      <c r="PUN11" s="0"/>
      <c r="PUO11" s="0"/>
      <c r="PUP11" s="0"/>
      <c r="PUQ11" s="0"/>
      <c r="PUR11" s="0"/>
      <c r="PUS11" s="0"/>
      <c r="PUT11" s="0"/>
      <c r="PUU11" s="0"/>
      <c r="PUV11" s="0"/>
      <c r="PUW11" s="0"/>
      <c r="PUX11" s="0"/>
      <c r="PUY11" s="0"/>
      <c r="PUZ11" s="0"/>
      <c r="PVA11" s="0"/>
      <c r="PVB11" s="0"/>
      <c r="PVC11" s="0"/>
      <c r="PVD11" s="0"/>
      <c r="PVE11" s="0"/>
      <c r="PVF11" s="0"/>
      <c r="PVG11" s="0"/>
      <c r="PVH11" s="0"/>
      <c r="PVI11" s="0"/>
      <c r="PVJ11" s="0"/>
      <c r="PVK11" s="0"/>
      <c r="PVL11" s="0"/>
      <c r="PVM11" s="0"/>
      <c r="PVN11" s="0"/>
      <c r="PVO11" s="0"/>
      <c r="PVP11" s="0"/>
      <c r="PVQ11" s="0"/>
      <c r="PVR11" s="0"/>
      <c r="PVS11" s="0"/>
      <c r="PVT11" s="0"/>
      <c r="PVU11" s="0"/>
      <c r="PVV11" s="0"/>
      <c r="PVW11" s="0"/>
      <c r="PVX11" s="0"/>
      <c r="PVY11" s="0"/>
      <c r="PVZ11" s="0"/>
      <c r="PWA11" s="0"/>
      <c r="PWB11" s="0"/>
      <c r="PWC11" s="0"/>
      <c r="PWD11" s="0"/>
      <c r="PWE11" s="0"/>
      <c r="PWF11" s="0"/>
      <c r="PWG11" s="0"/>
      <c r="PWH11" s="0"/>
      <c r="PWI11" s="0"/>
      <c r="PWJ11" s="0"/>
      <c r="PWK11" s="0"/>
      <c r="PWL11" s="0"/>
      <c r="PWM11" s="0"/>
      <c r="PWN11" s="0"/>
      <c r="PWO11" s="0"/>
      <c r="PWP11" s="0"/>
      <c r="PWQ11" s="0"/>
      <c r="PWR11" s="0"/>
      <c r="PWS11" s="0"/>
      <c r="PWT11" s="0"/>
      <c r="PWU11" s="0"/>
      <c r="PWV11" s="0"/>
      <c r="PWW11" s="0"/>
      <c r="PWX11" s="0"/>
      <c r="PWY11" s="0"/>
      <c r="PWZ11" s="0"/>
      <c r="PXA11" s="0"/>
      <c r="PXB11" s="0"/>
      <c r="PXC11" s="0"/>
      <c r="PXD11" s="0"/>
      <c r="PXE11" s="0"/>
      <c r="PXF11" s="0"/>
      <c r="PXG11" s="0"/>
      <c r="PXH11" s="0"/>
      <c r="PXI11" s="0"/>
      <c r="PXJ11" s="0"/>
      <c r="PXK11" s="0"/>
      <c r="PXL11" s="0"/>
      <c r="PXM11" s="0"/>
      <c r="PXN11" s="0"/>
      <c r="PXO11" s="0"/>
      <c r="PXP11" s="0"/>
      <c r="PXQ11" s="0"/>
      <c r="PXR11" s="0"/>
      <c r="PXS11" s="0"/>
      <c r="PXT11" s="0"/>
      <c r="PXU11" s="0"/>
      <c r="PXV11" s="0"/>
      <c r="PXW11" s="0"/>
      <c r="PXX11" s="0"/>
      <c r="PXY11" s="0"/>
      <c r="PXZ11" s="0"/>
      <c r="PYA11" s="0"/>
      <c r="PYB11" s="0"/>
      <c r="PYC11" s="0"/>
      <c r="PYD11" s="0"/>
      <c r="PYE11" s="0"/>
      <c r="PYF11" s="0"/>
      <c r="PYG11" s="0"/>
      <c r="PYH11" s="0"/>
      <c r="PYI11" s="0"/>
      <c r="PYJ11" s="0"/>
      <c r="PYK11" s="0"/>
      <c r="PYL11" s="0"/>
      <c r="PYM11" s="0"/>
      <c r="PYN11" s="0"/>
      <c r="PYO11" s="0"/>
      <c r="PYP11" s="0"/>
      <c r="PYQ11" s="0"/>
      <c r="PYR11" s="0"/>
      <c r="PYS11" s="0"/>
      <c r="PYT11" s="0"/>
      <c r="PYU11" s="0"/>
      <c r="PYV11" s="0"/>
      <c r="PYW11" s="0"/>
      <c r="PYX11" s="0"/>
      <c r="PYY11" s="0"/>
      <c r="PYZ11" s="0"/>
      <c r="PZA11" s="0"/>
      <c r="PZB11" s="0"/>
      <c r="PZC11" s="0"/>
      <c r="PZD11" s="0"/>
      <c r="PZE11" s="0"/>
      <c r="PZF11" s="0"/>
      <c r="PZG11" s="0"/>
      <c r="PZH11" s="0"/>
      <c r="PZI11" s="0"/>
      <c r="PZJ11" s="0"/>
      <c r="PZK11" s="0"/>
      <c r="PZL11" s="0"/>
      <c r="PZM11" s="0"/>
      <c r="PZN11" s="0"/>
      <c r="PZO11" s="0"/>
      <c r="PZP11" s="0"/>
      <c r="PZQ11" s="0"/>
      <c r="PZR11" s="0"/>
      <c r="PZS11" s="0"/>
      <c r="PZT11" s="0"/>
      <c r="PZU11" s="0"/>
      <c r="PZV11" s="0"/>
      <c r="PZW11" s="0"/>
      <c r="PZX11" s="0"/>
      <c r="PZY11" s="0"/>
      <c r="PZZ11" s="0"/>
      <c r="QAA11" s="0"/>
      <c r="QAB11" s="0"/>
      <c r="QAC11" s="0"/>
      <c r="QAD11" s="0"/>
      <c r="QAE11" s="0"/>
      <c r="QAF11" s="0"/>
      <c r="QAG11" s="0"/>
      <c r="QAH11" s="0"/>
      <c r="QAI11" s="0"/>
      <c r="QAJ11" s="0"/>
      <c r="QAK11" s="0"/>
      <c r="QAL11" s="0"/>
      <c r="QAM11" s="0"/>
      <c r="QAN11" s="0"/>
      <c r="QAO11" s="0"/>
      <c r="QAP11" s="0"/>
      <c r="QAQ11" s="0"/>
      <c r="QAR11" s="0"/>
      <c r="QAS11" s="0"/>
      <c r="QAT11" s="0"/>
      <c r="QAU11" s="0"/>
      <c r="QAV11" s="0"/>
      <c r="QAW11" s="0"/>
      <c r="QAX11" s="0"/>
      <c r="QAY11" s="0"/>
      <c r="QAZ11" s="0"/>
      <c r="QBA11" s="0"/>
      <c r="QBB11" s="0"/>
      <c r="QBC11" s="0"/>
      <c r="QBD11" s="0"/>
      <c r="QBE11" s="0"/>
      <c r="QBF11" s="0"/>
      <c r="QBG11" s="0"/>
      <c r="QBH11" s="0"/>
      <c r="QBI11" s="0"/>
      <c r="QBJ11" s="0"/>
      <c r="QBK11" s="0"/>
      <c r="QBL11" s="0"/>
      <c r="QBM11" s="0"/>
      <c r="QBN11" s="0"/>
      <c r="QBO11" s="0"/>
      <c r="QBP11" s="0"/>
      <c r="QBQ11" s="0"/>
      <c r="QBR11" s="0"/>
      <c r="QBS11" s="0"/>
      <c r="QBT11" s="0"/>
      <c r="QBU11" s="0"/>
      <c r="QBV11" s="0"/>
      <c r="QBW11" s="0"/>
      <c r="QBX11" s="0"/>
      <c r="QBY11" s="0"/>
      <c r="QBZ11" s="0"/>
      <c r="QCA11" s="0"/>
      <c r="QCB11" s="0"/>
      <c r="QCC11" s="0"/>
      <c r="QCD11" s="0"/>
      <c r="QCE11" s="0"/>
      <c r="QCF11" s="0"/>
      <c r="QCG11" s="0"/>
      <c r="QCH11" s="0"/>
      <c r="QCI11" s="0"/>
      <c r="QCJ11" s="0"/>
      <c r="QCK11" s="0"/>
      <c r="QCL11" s="0"/>
      <c r="QCM11" s="0"/>
      <c r="QCN11" s="0"/>
      <c r="QCO11" s="0"/>
      <c r="QCP11" s="0"/>
      <c r="QCQ11" s="0"/>
      <c r="QCR11" s="0"/>
      <c r="QCS11" s="0"/>
      <c r="QCT11" s="0"/>
      <c r="QCU11" s="0"/>
      <c r="QCV11" s="0"/>
      <c r="QCW11" s="0"/>
      <c r="QCX11" s="0"/>
      <c r="QCY11" s="0"/>
      <c r="QCZ11" s="0"/>
      <c r="QDA11" s="0"/>
      <c r="QDB11" s="0"/>
      <c r="QDC11" s="0"/>
      <c r="QDD11" s="0"/>
      <c r="QDE11" s="0"/>
      <c r="QDF11" s="0"/>
      <c r="QDG11" s="0"/>
      <c r="QDH11" s="0"/>
      <c r="QDI11" s="0"/>
      <c r="QDJ11" s="0"/>
      <c r="QDK11" s="0"/>
      <c r="QDL11" s="0"/>
      <c r="QDM11" s="0"/>
      <c r="QDN11" s="0"/>
      <c r="QDO11" s="0"/>
      <c r="QDP11" s="0"/>
      <c r="QDQ11" s="0"/>
      <c r="QDR11" s="0"/>
      <c r="QDS11" s="0"/>
      <c r="QDT11" s="0"/>
      <c r="QDU11" s="0"/>
      <c r="QDV11" s="0"/>
      <c r="QDW11" s="0"/>
      <c r="QDX11" s="0"/>
      <c r="QDY11" s="0"/>
      <c r="QDZ11" s="0"/>
      <c r="QEA11" s="0"/>
      <c r="QEB11" s="0"/>
      <c r="QEC11" s="0"/>
      <c r="QED11" s="0"/>
      <c r="QEE11" s="0"/>
      <c r="QEF11" s="0"/>
      <c r="QEG11" s="0"/>
      <c r="QEH11" s="0"/>
      <c r="QEI11" s="0"/>
      <c r="QEJ11" s="0"/>
      <c r="QEK11" s="0"/>
      <c r="QEL11" s="0"/>
      <c r="QEM11" s="0"/>
      <c r="QEN11" s="0"/>
      <c r="QEO11" s="0"/>
      <c r="QEP11" s="0"/>
      <c r="QEQ11" s="0"/>
      <c r="QER11" s="0"/>
      <c r="QES11" s="0"/>
      <c r="QET11" s="0"/>
      <c r="QEU11" s="0"/>
      <c r="QEV11" s="0"/>
      <c r="QEW11" s="0"/>
      <c r="QEX11" s="0"/>
      <c r="QEY11" s="0"/>
      <c r="QEZ11" s="0"/>
      <c r="QFA11" s="0"/>
      <c r="QFB11" s="0"/>
      <c r="QFC11" s="0"/>
      <c r="QFD11" s="0"/>
      <c r="QFE11" s="0"/>
      <c r="QFF11" s="0"/>
      <c r="QFG11" s="0"/>
      <c r="QFH11" s="0"/>
      <c r="QFI11" s="0"/>
      <c r="QFJ11" s="0"/>
      <c r="QFK11" s="0"/>
      <c r="QFL11" s="0"/>
      <c r="QFM11" s="0"/>
      <c r="QFN11" s="0"/>
      <c r="QFO11" s="0"/>
      <c r="QFP11" s="0"/>
      <c r="QFQ11" s="0"/>
      <c r="QFR11" s="0"/>
      <c r="QFS11" s="0"/>
      <c r="QFT11" s="0"/>
      <c r="QFU11" s="0"/>
      <c r="QFV11" s="0"/>
      <c r="QFW11" s="0"/>
      <c r="QFX11" s="0"/>
      <c r="QFY11" s="0"/>
      <c r="QFZ11" s="0"/>
      <c r="QGA11" s="0"/>
      <c r="QGB11" s="0"/>
      <c r="QGC11" s="0"/>
      <c r="QGD11" s="0"/>
      <c r="QGE11" s="0"/>
      <c r="QGF11" s="0"/>
      <c r="QGG11" s="0"/>
      <c r="QGH11" s="0"/>
      <c r="QGI11" s="0"/>
      <c r="QGJ11" s="0"/>
      <c r="QGK11" s="0"/>
      <c r="QGL11" s="0"/>
      <c r="QGM11" s="0"/>
      <c r="QGN11" s="0"/>
      <c r="QGO11" s="0"/>
      <c r="QGP11" s="0"/>
      <c r="QGQ11" s="0"/>
      <c r="QGR11" s="0"/>
      <c r="QGS11" s="0"/>
      <c r="QGT11" s="0"/>
      <c r="QGU11" s="0"/>
      <c r="QGV11" s="0"/>
      <c r="QGW11" s="0"/>
      <c r="QGX11" s="0"/>
      <c r="QGY11" s="0"/>
      <c r="QGZ11" s="0"/>
      <c r="QHA11" s="0"/>
      <c r="QHB11" s="0"/>
      <c r="QHC11" s="0"/>
      <c r="QHD11" s="0"/>
      <c r="QHE11" s="0"/>
      <c r="QHF11" s="0"/>
      <c r="QHG11" s="0"/>
      <c r="QHH11" s="0"/>
      <c r="QHI11" s="0"/>
      <c r="QHJ11" s="0"/>
      <c r="QHK11" s="0"/>
      <c r="QHL11" s="0"/>
      <c r="QHM11" s="0"/>
      <c r="QHN11" s="0"/>
      <c r="QHO11" s="0"/>
      <c r="QHP11" s="0"/>
      <c r="QHQ11" s="0"/>
      <c r="QHR11" s="0"/>
      <c r="QHS11" s="0"/>
      <c r="QHT11" s="0"/>
      <c r="QHU11" s="0"/>
      <c r="QHV11" s="0"/>
      <c r="QHW11" s="0"/>
      <c r="QHX11" s="0"/>
      <c r="QHY11" s="0"/>
      <c r="QHZ11" s="0"/>
      <c r="QIA11" s="0"/>
      <c r="QIB11" s="0"/>
      <c r="QIC11" s="0"/>
      <c r="QID11" s="0"/>
      <c r="QIE11" s="0"/>
      <c r="QIF11" s="0"/>
      <c r="QIG11" s="0"/>
      <c r="QIH11" s="0"/>
      <c r="QII11" s="0"/>
      <c r="QIJ11" s="0"/>
      <c r="QIK11" s="0"/>
      <c r="QIL11" s="0"/>
      <c r="QIM11" s="0"/>
      <c r="QIN11" s="0"/>
      <c r="QIO11" s="0"/>
      <c r="QIP11" s="0"/>
      <c r="QIQ11" s="0"/>
      <c r="QIR11" s="0"/>
      <c r="QIS11" s="0"/>
      <c r="QIT11" s="0"/>
      <c r="QIU11" s="0"/>
      <c r="QIV11" s="0"/>
      <c r="QIW11" s="0"/>
      <c r="QIX11" s="0"/>
      <c r="QIY11" s="0"/>
      <c r="QIZ11" s="0"/>
      <c r="QJA11" s="0"/>
      <c r="QJB11" s="0"/>
      <c r="QJC11" s="0"/>
      <c r="QJD11" s="0"/>
      <c r="QJE11" s="0"/>
      <c r="QJF11" s="0"/>
      <c r="QJG11" s="0"/>
      <c r="QJH11" s="0"/>
      <c r="QJI11" s="0"/>
      <c r="QJJ11" s="0"/>
      <c r="QJK11" s="0"/>
      <c r="QJL11" s="0"/>
      <c r="QJM11" s="0"/>
      <c r="QJN11" s="0"/>
      <c r="QJO11" s="0"/>
      <c r="QJP11" s="0"/>
      <c r="QJQ11" s="0"/>
      <c r="QJR11" s="0"/>
      <c r="QJS11" s="0"/>
      <c r="QJT11" s="0"/>
      <c r="QJU11" s="0"/>
      <c r="QJV11" s="0"/>
      <c r="QJW11" s="0"/>
      <c r="QJX11" s="0"/>
      <c r="QJY11" s="0"/>
      <c r="QJZ11" s="0"/>
      <c r="QKA11" s="0"/>
      <c r="QKB11" s="0"/>
      <c r="QKC11" s="0"/>
      <c r="QKD11" s="0"/>
      <c r="QKE11" s="0"/>
      <c r="QKF11" s="0"/>
      <c r="QKG11" s="0"/>
      <c r="QKH11" s="0"/>
      <c r="QKI11" s="0"/>
      <c r="QKJ11" s="0"/>
      <c r="QKK11" s="0"/>
      <c r="QKL11" s="0"/>
      <c r="QKM11" s="0"/>
      <c r="QKN11" s="0"/>
      <c r="QKO11" s="0"/>
      <c r="QKP11" s="0"/>
      <c r="QKQ11" s="0"/>
      <c r="QKR11" s="0"/>
      <c r="QKS11" s="0"/>
      <c r="QKT11" s="0"/>
      <c r="QKU11" s="0"/>
      <c r="QKV11" s="0"/>
      <c r="QKW11" s="0"/>
      <c r="QKX11" s="0"/>
      <c r="QKY11" s="0"/>
      <c r="QKZ11" s="0"/>
      <c r="QLA11" s="0"/>
      <c r="QLB11" s="0"/>
      <c r="QLC11" s="0"/>
      <c r="QLD11" s="0"/>
      <c r="QLE11" s="0"/>
      <c r="QLF11" s="0"/>
      <c r="QLG11" s="0"/>
      <c r="QLH11" s="0"/>
      <c r="QLI11" s="0"/>
      <c r="QLJ11" s="0"/>
      <c r="QLK11" s="0"/>
      <c r="QLL11" s="0"/>
      <c r="QLM11" s="0"/>
      <c r="QLN11" s="0"/>
      <c r="QLO11" s="0"/>
      <c r="QLP11" s="0"/>
      <c r="QLQ11" s="0"/>
      <c r="QLR11" s="0"/>
      <c r="QLS11" s="0"/>
      <c r="QLT11" s="0"/>
      <c r="QLU11" s="0"/>
      <c r="QLV11" s="0"/>
      <c r="QLW11" s="0"/>
      <c r="QLX11" s="0"/>
      <c r="QLY11" s="0"/>
      <c r="QLZ11" s="0"/>
      <c r="QMA11" s="0"/>
      <c r="QMB11" s="0"/>
      <c r="QMC11" s="0"/>
      <c r="QMD11" s="0"/>
      <c r="QME11" s="0"/>
      <c r="QMF11" s="0"/>
      <c r="QMG11" s="0"/>
      <c r="QMH11" s="0"/>
      <c r="QMI11" s="0"/>
      <c r="QMJ11" s="0"/>
      <c r="QMK11" s="0"/>
      <c r="QML11" s="0"/>
      <c r="QMM11" s="0"/>
      <c r="QMN11" s="0"/>
      <c r="QMO11" s="0"/>
      <c r="QMP11" s="0"/>
      <c r="QMQ11" s="0"/>
      <c r="QMR11" s="0"/>
      <c r="QMS11" s="0"/>
      <c r="QMT11" s="0"/>
      <c r="QMU11" s="0"/>
      <c r="QMV11" s="0"/>
      <c r="QMW11" s="0"/>
      <c r="QMX11" s="0"/>
      <c r="QMY11" s="0"/>
      <c r="QMZ11" s="0"/>
      <c r="QNA11" s="0"/>
      <c r="QNB11" s="0"/>
      <c r="QNC11" s="0"/>
      <c r="QND11" s="0"/>
      <c r="QNE11" s="0"/>
      <c r="QNF11" s="0"/>
      <c r="QNG11" s="0"/>
      <c r="QNH11" s="0"/>
      <c r="QNI11" s="0"/>
      <c r="QNJ11" s="0"/>
      <c r="QNK11" s="0"/>
      <c r="QNL11" s="0"/>
      <c r="QNM11" s="0"/>
      <c r="QNN11" s="0"/>
      <c r="QNO11" s="0"/>
      <c r="QNP11" s="0"/>
      <c r="QNQ11" s="0"/>
      <c r="QNR11" s="0"/>
      <c r="QNS11" s="0"/>
      <c r="QNT11" s="0"/>
      <c r="QNU11" s="0"/>
      <c r="QNV11" s="0"/>
      <c r="QNW11" s="0"/>
      <c r="QNX11" s="0"/>
      <c r="QNY11" s="0"/>
      <c r="QNZ11" s="0"/>
      <c r="QOA11" s="0"/>
      <c r="QOB11" s="0"/>
      <c r="QOC11" s="0"/>
      <c r="QOD11" s="0"/>
      <c r="QOE11" s="0"/>
      <c r="QOF11" s="0"/>
      <c r="QOG11" s="0"/>
      <c r="QOH11" s="0"/>
      <c r="QOI11" s="0"/>
      <c r="QOJ11" s="0"/>
      <c r="QOK11" s="0"/>
      <c r="QOL11" s="0"/>
      <c r="QOM11" s="0"/>
      <c r="QON11" s="0"/>
      <c r="QOO11" s="0"/>
      <c r="QOP11" s="0"/>
      <c r="QOQ11" s="0"/>
      <c r="QOR11" s="0"/>
      <c r="QOS11" s="0"/>
      <c r="QOT11" s="0"/>
      <c r="QOU11" s="0"/>
      <c r="QOV11" s="0"/>
      <c r="QOW11" s="0"/>
      <c r="QOX11" s="0"/>
      <c r="QOY11" s="0"/>
      <c r="QOZ11" s="0"/>
      <c r="QPA11" s="0"/>
      <c r="QPB11" s="0"/>
      <c r="QPC11" s="0"/>
      <c r="QPD11" s="0"/>
      <c r="QPE11" s="0"/>
      <c r="QPF11" s="0"/>
      <c r="QPG11" s="0"/>
      <c r="QPH11" s="0"/>
      <c r="QPI11" s="0"/>
      <c r="QPJ11" s="0"/>
      <c r="QPK11" s="0"/>
      <c r="QPL11" s="0"/>
      <c r="QPM11" s="0"/>
      <c r="QPN11" s="0"/>
      <c r="QPO11" s="0"/>
      <c r="QPP11" s="0"/>
      <c r="QPQ11" s="0"/>
      <c r="QPR11" s="0"/>
      <c r="QPS11" s="0"/>
      <c r="QPT11" s="0"/>
      <c r="QPU11" s="0"/>
      <c r="QPV11" s="0"/>
      <c r="QPW11" s="0"/>
      <c r="QPX11" s="0"/>
      <c r="QPY11" s="0"/>
      <c r="QPZ11" s="0"/>
      <c r="QQA11" s="0"/>
      <c r="QQB11" s="0"/>
      <c r="QQC11" s="0"/>
      <c r="QQD11" s="0"/>
      <c r="QQE11" s="0"/>
      <c r="QQF11" s="0"/>
      <c r="QQG11" s="0"/>
      <c r="QQH11" s="0"/>
      <c r="QQI11" s="0"/>
      <c r="QQJ11" s="0"/>
      <c r="QQK11" s="0"/>
      <c r="QQL11" s="0"/>
      <c r="QQM11" s="0"/>
      <c r="QQN11" s="0"/>
      <c r="QQO11" s="0"/>
      <c r="QQP11" s="0"/>
      <c r="QQQ11" s="0"/>
      <c r="QQR11" s="0"/>
      <c r="QQS11" s="0"/>
      <c r="QQT11" s="0"/>
      <c r="QQU11" s="0"/>
      <c r="QQV11" s="0"/>
      <c r="QQW11" s="0"/>
      <c r="QQX11" s="0"/>
      <c r="QQY11" s="0"/>
      <c r="QQZ11" s="0"/>
      <c r="QRA11" s="0"/>
      <c r="QRB11" s="0"/>
      <c r="QRC11" s="0"/>
      <c r="QRD11" s="0"/>
      <c r="QRE11" s="0"/>
      <c r="QRF11" s="0"/>
      <c r="QRG11" s="0"/>
      <c r="QRH11" s="0"/>
      <c r="QRI11" s="0"/>
      <c r="QRJ11" s="0"/>
      <c r="QRK11" s="0"/>
      <c r="QRL11" s="0"/>
      <c r="QRM11" s="0"/>
      <c r="QRN11" s="0"/>
      <c r="QRO11" s="0"/>
      <c r="QRP11" s="0"/>
      <c r="QRQ11" s="0"/>
      <c r="QRR11" s="0"/>
      <c r="QRS11" s="0"/>
      <c r="QRT11" s="0"/>
      <c r="QRU11" s="0"/>
      <c r="QRV11" s="0"/>
      <c r="QRW11" s="0"/>
      <c r="QRX11" s="0"/>
      <c r="QRY11" s="0"/>
      <c r="QRZ11" s="0"/>
      <c r="QSA11" s="0"/>
      <c r="QSB11" s="0"/>
      <c r="QSC11" s="0"/>
      <c r="QSD11" s="0"/>
      <c r="QSE11" s="0"/>
      <c r="QSF11" s="0"/>
      <c r="QSG11" s="0"/>
      <c r="QSH11" s="0"/>
      <c r="QSI11" s="0"/>
      <c r="QSJ11" s="0"/>
      <c r="QSK11" s="0"/>
      <c r="QSL11" s="0"/>
      <c r="QSM11" s="0"/>
      <c r="QSN11" s="0"/>
      <c r="QSO11" s="0"/>
      <c r="QSP11" s="0"/>
      <c r="QSQ11" s="0"/>
      <c r="QSR11" s="0"/>
      <c r="QSS11" s="0"/>
      <c r="QST11" s="0"/>
      <c r="QSU11" s="0"/>
      <c r="QSV11" s="0"/>
      <c r="QSW11" s="0"/>
      <c r="QSX11" s="0"/>
      <c r="QSY11" s="0"/>
      <c r="QSZ11" s="0"/>
      <c r="QTA11" s="0"/>
      <c r="QTB11" s="0"/>
      <c r="QTC11" s="0"/>
      <c r="QTD11" s="0"/>
      <c r="QTE11" s="0"/>
      <c r="QTF11" s="0"/>
      <c r="QTG11" s="0"/>
      <c r="QTH11" s="0"/>
      <c r="QTI11" s="0"/>
      <c r="QTJ11" s="0"/>
      <c r="QTK11" s="0"/>
      <c r="QTL11" s="0"/>
      <c r="QTM11" s="0"/>
      <c r="QTN11" s="0"/>
      <c r="QTO11" s="0"/>
      <c r="QTP11" s="0"/>
      <c r="QTQ11" s="0"/>
      <c r="QTR11" s="0"/>
      <c r="QTS11" s="0"/>
      <c r="QTT11" s="0"/>
      <c r="QTU11" s="0"/>
      <c r="QTV11" s="0"/>
      <c r="QTW11" s="0"/>
      <c r="QTX11" s="0"/>
      <c r="QTY11" s="0"/>
      <c r="QTZ11" s="0"/>
      <c r="QUA11" s="0"/>
      <c r="QUB11" s="0"/>
      <c r="QUC11" s="0"/>
      <c r="QUD11" s="0"/>
      <c r="QUE11" s="0"/>
      <c r="QUF11" s="0"/>
      <c r="QUG11" s="0"/>
      <c r="QUH11" s="0"/>
      <c r="QUI11" s="0"/>
      <c r="QUJ11" s="0"/>
      <c r="QUK11" s="0"/>
      <c r="QUL11" s="0"/>
      <c r="QUM11" s="0"/>
      <c r="QUN11" s="0"/>
      <c r="QUO11" s="0"/>
      <c r="QUP11" s="0"/>
      <c r="QUQ11" s="0"/>
      <c r="QUR11" s="0"/>
      <c r="QUS11" s="0"/>
      <c r="QUT11" s="0"/>
      <c r="QUU11" s="0"/>
      <c r="QUV11" s="0"/>
      <c r="QUW11" s="0"/>
      <c r="QUX11" s="0"/>
      <c r="QUY11" s="0"/>
      <c r="QUZ11" s="0"/>
      <c r="QVA11" s="0"/>
      <c r="QVB11" s="0"/>
      <c r="QVC11" s="0"/>
      <c r="QVD11" s="0"/>
      <c r="QVE11" s="0"/>
      <c r="QVF11" s="0"/>
      <c r="QVG11" s="0"/>
      <c r="QVH11" s="0"/>
      <c r="QVI11" s="0"/>
      <c r="QVJ11" s="0"/>
      <c r="QVK11" s="0"/>
      <c r="QVL11" s="0"/>
      <c r="QVM11" s="0"/>
      <c r="QVN11" s="0"/>
      <c r="QVO11" s="0"/>
      <c r="QVP11" s="0"/>
      <c r="QVQ11" s="0"/>
      <c r="QVR11" s="0"/>
      <c r="QVS11" s="0"/>
      <c r="QVT11" s="0"/>
      <c r="QVU11" s="0"/>
      <c r="QVV11" s="0"/>
      <c r="QVW11" s="0"/>
      <c r="QVX11" s="0"/>
      <c r="QVY11" s="0"/>
      <c r="QVZ11" s="0"/>
      <c r="QWA11" s="0"/>
      <c r="QWB11" s="0"/>
      <c r="QWC11" s="0"/>
      <c r="QWD11" s="0"/>
      <c r="QWE11" s="0"/>
      <c r="QWF11" s="0"/>
      <c r="QWG11" s="0"/>
      <c r="QWH11" s="0"/>
      <c r="QWI11" s="0"/>
      <c r="QWJ11" s="0"/>
      <c r="QWK11" s="0"/>
      <c r="QWL11" s="0"/>
      <c r="QWM11" s="0"/>
      <c r="QWN11" s="0"/>
      <c r="QWO11" s="0"/>
      <c r="QWP11" s="0"/>
      <c r="QWQ11" s="0"/>
      <c r="QWR11" s="0"/>
      <c r="QWS11" s="0"/>
      <c r="QWT11" s="0"/>
      <c r="QWU11" s="0"/>
      <c r="QWV11" s="0"/>
      <c r="QWW11" s="0"/>
      <c r="QWX11" s="0"/>
      <c r="QWY11" s="0"/>
      <c r="QWZ11" s="0"/>
      <c r="QXA11" s="0"/>
      <c r="QXB11" s="0"/>
      <c r="QXC11" s="0"/>
      <c r="QXD11" s="0"/>
      <c r="QXE11" s="0"/>
      <c r="QXF11" s="0"/>
      <c r="QXG11" s="0"/>
      <c r="QXH11" s="0"/>
      <c r="QXI11" s="0"/>
      <c r="QXJ11" s="0"/>
      <c r="QXK11" s="0"/>
      <c r="QXL11" s="0"/>
      <c r="QXM11" s="0"/>
      <c r="QXN11" s="0"/>
      <c r="QXO11" s="0"/>
      <c r="QXP11" s="0"/>
      <c r="QXQ11" s="0"/>
      <c r="QXR11" s="0"/>
      <c r="QXS11" s="0"/>
      <c r="QXT11" s="0"/>
      <c r="QXU11" s="0"/>
      <c r="QXV11" s="0"/>
      <c r="QXW11" s="0"/>
      <c r="QXX11" s="0"/>
      <c r="QXY11" s="0"/>
      <c r="QXZ11" s="0"/>
      <c r="QYA11" s="0"/>
      <c r="QYB11" s="0"/>
      <c r="QYC11" s="0"/>
      <c r="QYD11" s="0"/>
      <c r="QYE11" s="0"/>
      <c r="QYF11" s="0"/>
      <c r="QYG11" s="0"/>
      <c r="QYH11" s="0"/>
      <c r="QYI11" s="0"/>
      <c r="QYJ11" s="0"/>
      <c r="QYK11" s="0"/>
      <c r="QYL11" s="0"/>
      <c r="QYM11" s="0"/>
      <c r="QYN11" s="0"/>
      <c r="QYO11" s="0"/>
      <c r="QYP11" s="0"/>
      <c r="QYQ11" s="0"/>
      <c r="QYR11" s="0"/>
      <c r="QYS11" s="0"/>
      <c r="QYT11" s="0"/>
      <c r="QYU11" s="0"/>
      <c r="QYV11" s="0"/>
      <c r="QYW11" s="0"/>
      <c r="QYX11" s="0"/>
      <c r="QYY11" s="0"/>
      <c r="QYZ11" s="0"/>
      <c r="QZA11" s="0"/>
      <c r="QZB11" s="0"/>
      <c r="QZC11" s="0"/>
      <c r="QZD11" s="0"/>
      <c r="QZE11" s="0"/>
      <c r="QZF11" s="0"/>
      <c r="QZG11" s="0"/>
      <c r="QZH11" s="0"/>
      <c r="QZI11" s="0"/>
      <c r="QZJ11" s="0"/>
      <c r="QZK11" s="0"/>
      <c r="QZL11" s="0"/>
      <c r="QZM11" s="0"/>
      <c r="QZN11" s="0"/>
      <c r="QZO11" s="0"/>
      <c r="QZP11" s="0"/>
      <c r="QZQ11" s="0"/>
      <c r="QZR11" s="0"/>
      <c r="QZS11" s="0"/>
      <c r="QZT11" s="0"/>
      <c r="QZU11" s="0"/>
      <c r="QZV11" s="0"/>
      <c r="QZW11" s="0"/>
      <c r="QZX11" s="0"/>
      <c r="QZY11" s="0"/>
      <c r="QZZ11" s="0"/>
      <c r="RAA11" s="0"/>
      <c r="RAB11" s="0"/>
      <c r="RAC11" s="0"/>
      <c r="RAD11" s="0"/>
      <c r="RAE11" s="0"/>
      <c r="RAF11" s="0"/>
      <c r="RAG11" s="0"/>
      <c r="RAH11" s="0"/>
      <c r="RAI11" s="0"/>
      <c r="RAJ11" s="0"/>
      <c r="RAK11" s="0"/>
      <c r="RAL11" s="0"/>
      <c r="RAM11" s="0"/>
      <c r="RAN11" s="0"/>
      <c r="RAO11" s="0"/>
      <c r="RAP11" s="0"/>
      <c r="RAQ11" s="0"/>
      <c r="RAR11" s="0"/>
      <c r="RAS11" s="0"/>
      <c r="RAT11" s="0"/>
      <c r="RAU11" s="0"/>
      <c r="RAV11" s="0"/>
      <c r="RAW11" s="0"/>
      <c r="RAX11" s="0"/>
      <c r="RAY11" s="0"/>
      <c r="RAZ11" s="0"/>
      <c r="RBA11" s="0"/>
      <c r="RBB11" s="0"/>
      <c r="RBC11" s="0"/>
      <c r="RBD11" s="0"/>
      <c r="RBE11" s="0"/>
      <c r="RBF11" s="0"/>
      <c r="RBG11" s="0"/>
      <c r="RBH11" s="0"/>
      <c r="RBI11" s="0"/>
      <c r="RBJ11" s="0"/>
      <c r="RBK11" s="0"/>
      <c r="RBL11" s="0"/>
      <c r="RBM11" s="0"/>
      <c r="RBN11" s="0"/>
      <c r="RBO11" s="0"/>
      <c r="RBP11" s="0"/>
      <c r="RBQ11" s="0"/>
      <c r="RBR11" s="0"/>
      <c r="RBS11" s="0"/>
      <c r="RBT11" s="0"/>
      <c r="RBU11" s="0"/>
      <c r="RBV11" s="0"/>
      <c r="RBW11" s="0"/>
      <c r="RBX11" s="0"/>
      <c r="RBY11" s="0"/>
      <c r="RBZ11" s="0"/>
      <c r="RCA11" s="0"/>
      <c r="RCB11" s="0"/>
      <c r="RCC11" s="0"/>
      <c r="RCD11" s="0"/>
      <c r="RCE11" s="0"/>
      <c r="RCF11" s="0"/>
      <c r="RCG11" s="0"/>
      <c r="RCH11" s="0"/>
      <c r="RCI11" s="0"/>
      <c r="RCJ11" s="0"/>
      <c r="RCK11" s="0"/>
      <c r="RCL11" s="0"/>
      <c r="RCM11" s="0"/>
      <c r="RCN11" s="0"/>
      <c r="RCO11" s="0"/>
      <c r="RCP11" s="0"/>
      <c r="RCQ11" s="0"/>
      <c r="RCR11" s="0"/>
      <c r="RCS11" s="0"/>
      <c r="RCT11" s="0"/>
      <c r="RCU11" s="0"/>
      <c r="RCV11" s="0"/>
      <c r="RCW11" s="0"/>
      <c r="RCX11" s="0"/>
      <c r="RCY11" s="0"/>
      <c r="RCZ11" s="0"/>
      <c r="RDA11" s="0"/>
      <c r="RDB11" s="0"/>
      <c r="RDC11" s="0"/>
      <c r="RDD11" s="0"/>
      <c r="RDE11" s="0"/>
      <c r="RDF11" s="0"/>
      <c r="RDG11" s="0"/>
      <c r="RDH11" s="0"/>
      <c r="RDI11" s="0"/>
      <c r="RDJ11" s="0"/>
      <c r="RDK11" s="0"/>
      <c r="RDL11" s="0"/>
      <c r="RDM11" s="0"/>
      <c r="RDN11" s="0"/>
      <c r="RDO11" s="0"/>
      <c r="RDP11" s="0"/>
      <c r="RDQ11" s="0"/>
      <c r="RDR11" s="0"/>
      <c r="RDS11" s="0"/>
      <c r="RDT11" s="0"/>
      <c r="RDU11" s="0"/>
      <c r="RDV11" s="0"/>
      <c r="RDW11" s="0"/>
      <c r="RDX11" s="0"/>
      <c r="RDY11" s="0"/>
      <c r="RDZ11" s="0"/>
      <c r="REA11" s="0"/>
      <c r="REB11" s="0"/>
      <c r="REC11" s="0"/>
      <c r="RED11" s="0"/>
      <c r="REE11" s="0"/>
      <c r="REF11" s="0"/>
      <c r="REG11" s="0"/>
      <c r="REH11" s="0"/>
      <c r="REI11" s="0"/>
      <c r="REJ11" s="0"/>
      <c r="REK11" s="0"/>
      <c r="REL11" s="0"/>
      <c r="REM11" s="0"/>
      <c r="REN11" s="0"/>
      <c r="REO11" s="0"/>
      <c r="REP11" s="0"/>
      <c r="REQ11" s="0"/>
      <c r="RER11" s="0"/>
      <c r="RES11" s="0"/>
      <c r="RET11" s="0"/>
      <c r="REU11" s="0"/>
      <c r="REV11" s="0"/>
      <c r="REW11" s="0"/>
      <c r="REX11" s="0"/>
      <c r="REY11" s="0"/>
      <c r="REZ11" s="0"/>
      <c r="RFA11" s="0"/>
      <c r="RFB11" s="0"/>
      <c r="RFC11" s="0"/>
      <c r="RFD11" s="0"/>
      <c r="RFE11" s="0"/>
      <c r="RFF11" s="0"/>
      <c r="RFG11" s="0"/>
      <c r="RFH11" s="0"/>
      <c r="RFI11" s="0"/>
      <c r="RFJ11" s="0"/>
      <c r="RFK11" s="0"/>
      <c r="RFL11" s="0"/>
      <c r="RFM11" s="0"/>
      <c r="RFN11" s="0"/>
      <c r="RFO11" s="0"/>
      <c r="RFP11" s="0"/>
      <c r="RFQ11" s="0"/>
      <c r="RFR11" s="0"/>
      <c r="RFS11" s="0"/>
      <c r="RFT11" s="0"/>
      <c r="RFU11" s="0"/>
      <c r="RFV11" s="0"/>
      <c r="RFW11" s="0"/>
      <c r="RFX11" s="0"/>
      <c r="RFY11" s="0"/>
      <c r="RFZ11" s="0"/>
      <c r="RGA11" s="0"/>
      <c r="RGB11" s="0"/>
      <c r="RGC11" s="0"/>
      <c r="RGD11" s="0"/>
      <c r="RGE11" s="0"/>
      <c r="RGF11" s="0"/>
      <c r="RGG11" s="0"/>
      <c r="RGH11" s="0"/>
      <c r="RGI11" s="0"/>
      <c r="RGJ11" s="0"/>
      <c r="RGK11" s="0"/>
      <c r="RGL11" s="0"/>
      <c r="RGM11" s="0"/>
      <c r="RGN11" s="0"/>
      <c r="RGO11" s="0"/>
      <c r="RGP11" s="0"/>
      <c r="RGQ11" s="0"/>
      <c r="RGR11" s="0"/>
      <c r="RGS11" s="0"/>
      <c r="RGT11" s="0"/>
      <c r="RGU11" s="0"/>
      <c r="RGV11" s="0"/>
      <c r="RGW11" s="0"/>
      <c r="RGX11" s="0"/>
      <c r="RGY11" s="0"/>
      <c r="RGZ11" s="0"/>
      <c r="RHA11" s="0"/>
      <c r="RHB11" s="0"/>
      <c r="RHC11" s="0"/>
      <c r="RHD11" s="0"/>
      <c r="RHE11" s="0"/>
      <c r="RHF11" s="0"/>
      <c r="RHG11" s="0"/>
      <c r="RHH11" s="0"/>
      <c r="RHI11" s="0"/>
      <c r="RHJ11" s="0"/>
      <c r="RHK11" s="0"/>
      <c r="RHL11" s="0"/>
      <c r="RHM11" s="0"/>
      <c r="RHN11" s="0"/>
      <c r="RHO11" s="0"/>
      <c r="RHP11" s="0"/>
      <c r="RHQ11" s="0"/>
      <c r="RHR11" s="0"/>
      <c r="RHS11" s="0"/>
      <c r="RHT11" s="0"/>
      <c r="RHU11" s="0"/>
      <c r="RHV11" s="0"/>
      <c r="RHW11" s="0"/>
      <c r="RHX11" s="0"/>
      <c r="RHY11" s="0"/>
      <c r="RHZ11" s="0"/>
      <c r="RIA11" s="0"/>
      <c r="RIB11" s="0"/>
      <c r="RIC11" s="0"/>
      <c r="RID11" s="0"/>
      <c r="RIE11" s="0"/>
      <c r="RIF11" s="0"/>
      <c r="RIG11" s="0"/>
      <c r="RIH11" s="0"/>
      <c r="RII11" s="0"/>
      <c r="RIJ11" s="0"/>
      <c r="RIK11" s="0"/>
      <c r="RIL11" s="0"/>
      <c r="RIM11" s="0"/>
      <c r="RIN11" s="0"/>
      <c r="RIO11" s="0"/>
      <c r="RIP11" s="0"/>
      <c r="RIQ11" s="0"/>
      <c r="RIR11" s="0"/>
      <c r="RIS11" s="0"/>
      <c r="RIT11" s="0"/>
      <c r="RIU11" s="0"/>
      <c r="RIV11" s="0"/>
      <c r="RIW11" s="0"/>
      <c r="RIX11" s="0"/>
      <c r="RIY11" s="0"/>
      <c r="RIZ11" s="0"/>
      <c r="RJA11" s="0"/>
      <c r="RJB11" s="0"/>
      <c r="RJC11" s="0"/>
      <c r="RJD11" s="0"/>
      <c r="RJE11" s="0"/>
      <c r="RJF11" s="0"/>
      <c r="RJG11" s="0"/>
      <c r="RJH11" s="0"/>
      <c r="RJI11" s="0"/>
      <c r="RJJ11" s="0"/>
      <c r="RJK11" s="0"/>
      <c r="RJL11" s="0"/>
      <c r="RJM11" s="0"/>
      <c r="RJN11" s="0"/>
      <c r="RJO11" s="0"/>
      <c r="RJP11" s="0"/>
      <c r="RJQ11" s="0"/>
      <c r="RJR11" s="0"/>
      <c r="RJS11" s="0"/>
      <c r="RJT11" s="0"/>
      <c r="RJU11" s="0"/>
      <c r="RJV11" s="0"/>
      <c r="RJW11" s="0"/>
      <c r="RJX11" s="0"/>
      <c r="RJY11" s="0"/>
      <c r="RJZ11" s="0"/>
      <c r="RKA11" s="0"/>
      <c r="RKB11" s="0"/>
      <c r="RKC11" s="0"/>
      <c r="RKD11" s="0"/>
      <c r="RKE11" s="0"/>
      <c r="RKF11" s="0"/>
      <c r="RKG11" s="0"/>
      <c r="RKH11" s="0"/>
      <c r="RKI11" s="0"/>
      <c r="RKJ11" s="0"/>
      <c r="RKK11" s="0"/>
      <c r="RKL11" s="0"/>
      <c r="RKM11" s="0"/>
      <c r="RKN11" s="0"/>
      <c r="RKO11" s="0"/>
      <c r="RKP11" s="0"/>
      <c r="RKQ11" s="0"/>
      <c r="RKR11" s="0"/>
      <c r="RKS11" s="0"/>
      <c r="RKT11" s="0"/>
      <c r="RKU11" s="0"/>
      <c r="RKV11" s="0"/>
      <c r="RKW11" s="0"/>
      <c r="RKX11" s="0"/>
      <c r="RKY11" s="0"/>
      <c r="RKZ11" s="0"/>
      <c r="RLA11" s="0"/>
      <c r="RLB11" s="0"/>
      <c r="RLC11" s="0"/>
      <c r="RLD11" s="0"/>
      <c r="RLE11" s="0"/>
      <c r="RLF11" s="0"/>
      <c r="RLG11" s="0"/>
      <c r="RLH11" s="0"/>
      <c r="RLI11" s="0"/>
      <c r="RLJ11" s="0"/>
      <c r="RLK11" s="0"/>
      <c r="RLL11" s="0"/>
      <c r="RLM11" s="0"/>
      <c r="RLN11" s="0"/>
      <c r="RLO11" s="0"/>
      <c r="RLP11" s="0"/>
      <c r="RLQ11" s="0"/>
      <c r="RLR11" s="0"/>
      <c r="RLS11" s="0"/>
      <c r="RLT11" s="0"/>
      <c r="RLU11" s="0"/>
      <c r="RLV11" s="0"/>
      <c r="RLW11" s="0"/>
      <c r="RLX11" s="0"/>
      <c r="RLY11" s="0"/>
      <c r="RLZ11" s="0"/>
      <c r="RMA11" s="0"/>
      <c r="RMB11" s="0"/>
      <c r="RMC11" s="0"/>
      <c r="RMD11" s="0"/>
      <c r="RME11" s="0"/>
      <c r="RMF11" s="0"/>
      <c r="RMG11" s="0"/>
      <c r="RMH11" s="0"/>
      <c r="RMI11" s="0"/>
      <c r="RMJ11" s="0"/>
      <c r="RMK11" s="0"/>
      <c r="RML11" s="0"/>
      <c r="RMM11" s="0"/>
      <c r="RMN11" s="0"/>
      <c r="RMO11" s="0"/>
      <c r="RMP11" s="0"/>
      <c r="RMQ11" s="0"/>
      <c r="RMR11" s="0"/>
      <c r="RMS11" s="0"/>
      <c r="RMT11" s="0"/>
      <c r="RMU11" s="0"/>
      <c r="RMV11" s="0"/>
      <c r="RMW11" s="0"/>
      <c r="RMX11" s="0"/>
      <c r="RMY11" s="0"/>
      <c r="RMZ11" s="0"/>
      <c r="RNA11" s="0"/>
      <c r="RNB11" s="0"/>
      <c r="RNC11" s="0"/>
      <c r="RND11" s="0"/>
      <c r="RNE11" s="0"/>
      <c r="RNF11" s="0"/>
      <c r="RNG11" s="0"/>
      <c r="RNH11" s="0"/>
      <c r="RNI11" s="0"/>
      <c r="RNJ11" s="0"/>
      <c r="RNK11" s="0"/>
      <c r="RNL11" s="0"/>
      <c r="RNM11" s="0"/>
      <c r="RNN11" s="0"/>
      <c r="RNO11" s="0"/>
      <c r="RNP11" s="0"/>
      <c r="RNQ11" s="0"/>
      <c r="RNR11" s="0"/>
      <c r="RNS11" s="0"/>
      <c r="RNT11" s="0"/>
      <c r="RNU11" s="0"/>
      <c r="RNV11" s="0"/>
      <c r="RNW11" s="0"/>
      <c r="RNX11" s="0"/>
      <c r="RNY11" s="0"/>
      <c r="RNZ11" s="0"/>
      <c r="ROA11" s="0"/>
      <c r="ROB11" s="0"/>
      <c r="ROC11" s="0"/>
      <c r="ROD11" s="0"/>
      <c r="ROE11" s="0"/>
      <c r="ROF11" s="0"/>
      <c r="ROG11" s="0"/>
      <c r="ROH11" s="0"/>
      <c r="ROI11" s="0"/>
      <c r="ROJ11" s="0"/>
      <c r="ROK11" s="0"/>
      <c r="ROL11" s="0"/>
      <c r="ROM11" s="0"/>
      <c r="RON11" s="0"/>
      <c r="ROO11" s="0"/>
      <c r="ROP11" s="0"/>
      <c r="ROQ11" s="0"/>
      <c r="ROR11" s="0"/>
      <c r="ROS11" s="0"/>
      <c r="ROT11" s="0"/>
      <c r="ROU11" s="0"/>
      <c r="ROV11" s="0"/>
      <c r="ROW11" s="0"/>
      <c r="ROX11" s="0"/>
      <c r="ROY11" s="0"/>
      <c r="ROZ11" s="0"/>
      <c r="RPA11" s="0"/>
      <c r="RPB11" s="0"/>
      <c r="RPC11" s="0"/>
      <c r="RPD11" s="0"/>
      <c r="RPE11" s="0"/>
      <c r="RPF11" s="0"/>
      <c r="RPG11" s="0"/>
      <c r="RPH11" s="0"/>
      <c r="RPI11" s="0"/>
      <c r="RPJ11" s="0"/>
      <c r="RPK11" s="0"/>
      <c r="RPL11" s="0"/>
      <c r="RPM11" s="0"/>
      <c r="RPN11" s="0"/>
      <c r="RPO11" s="0"/>
      <c r="RPP11" s="0"/>
      <c r="RPQ11" s="0"/>
      <c r="RPR11" s="0"/>
      <c r="RPS11" s="0"/>
      <c r="RPT11" s="0"/>
      <c r="RPU11" s="0"/>
      <c r="RPV11" s="0"/>
      <c r="RPW11" s="0"/>
      <c r="RPX11" s="0"/>
      <c r="RPY11" s="0"/>
      <c r="RPZ11" s="0"/>
      <c r="RQA11" s="0"/>
      <c r="RQB11" s="0"/>
      <c r="RQC11" s="0"/>
      <c r="RQD11" s="0"/>
      <c r="RQE11" s="0"/>
      <c r="RQF11" s="0"/>
      <c r="RQG11" s="0"/>
      <c r="RQH11" s="0"/>
      <c r="RQI11" s="0"/>
      <c r="RQJ11" s="0"/>
      <c r="RQK11" s="0"/>
      <c r="RQL11" s="0"/>
      <c r="RQM11" s="0"/>
      <c r="RQN11" s="0"/>
      <c r="RQO11" s="0"/>
      <c r="RQP11" s="0"/>
      <c r="RQQ11" s="0"/>
      <c r="RQR11" s="0"/>
      <c r="RQS11" s="0"/>
      <c r="RQT11" s="0"/>
      <c r="RQU11" s="0"/>
      <c r="RQV11" s="0"/>
      <c r="RQW11" s="0"/>
      <c r="RQX11" s="0"/>
      <c r="RQY11" s="0"/>
      <c r="RQZ11" s="0"/>
      <c r="RRA11" s="0"/>
      <c r="RRB11" s="0"/>
      <c r="RRC11" s="0"/>
      <c r="RRD11" s="0"/>
      <c r="RRE11" s="0"/>
      <c r="RRF11" s="0"/>
      <c r="RRG11" s="0"/>
      <c r="RRH11" s="0"/>
      <c r="RRI11" s="0"/>
      <c r="RRJ11" s="0"/>
      <c r="RRK11" s="0"/>
      <c r="RRL11" s="0"/>
      <c r="RRM11" s="0"/>
      <c r="RRN11" s="0"/>
      <c r="RRO11" s="0"/>
      <c r="RRP11" s="0"/>
      <c r="RRQ11" s="0"/>
      <c r="RRR11" s="0"/>
      <c r="RRS11" s="0"/>
      <c r="RRT11" s="0"/>
      <c r="RRU11" s="0"/>
      <c r="RRV11" s="0"/>
      <c r="RRW11" s="0"/>
      <c r="RRX11" s="0"/>
      <c r="RRY11" s="0"/>
      <c r="RRZ11" s="0"/>
      <c r="RSA11" s="0"/>
      <c r="RSB11" s="0"/>
      <c r="RSC11" s="0"/>
      <c r="RSD11" s="0"/>
      <c r="RSE11" s="0"/>
      <c r="RSF11" s="0"/>
      <c r="RSG11" s="0"/>
      <c r="RSH11" s="0"/>
      <c r="RSI11" s="0"/>
      <c r="RSJ11" s="0"/>
      <c r="RSK11" s="0"/>
      <c r="RSL11" s="0"/>
      <c r="RSM11" s="0"/>
      <c r="RSN11" s="0"/>
      <c r="RSO11" s="0"/>
      <c r="RSP11" s="0"/>
      <c r="RSQ11" s="0"/>
      <c r="RSR11" s="0"/>
      <c r="RSS11" s="0"/>
      <c r="RST11" s="0"/>
      <c r="RSU11" s="0"/>
      <c r="RSV11" s="0"/>
      <c r="RSW11" s="0"/>
      <c r="RSX11" s="0"/>
      <c r="RSY11" s="0"/>
      <c r="RSZ11" s="0"/>
      <c r="RTA11" s="0"/>
      <c r="RTB11" s="0"/>
      <c r="RTC11" s="0"/>
      <c r="RTD11" s="0"/>
      <c r="RTE11" s="0"/>
      <c r="RTF11" s="0"/>
      <c r="RTG11" s="0"/>
      <c r="RTH11" s="0"/>
      <c r="RTI11" s="0"/>
      <c r="RTJ11" s="0"/>
      <c r="RTK11" s="0"/>
      <c r="RTL11" s="0"/>
      <c r="RTM11" s="0"/>
      <c r="RTN11" s="0"/>
      <c r="RTO11" s="0"/>
      <c r="RTP11" s="0"/>
      <c r="RTQ11" s="0"/>
      <c r="RTR11" s="0"/>
      <c r="RTS11" s="0"/>
      <c r="RTT11" s="0"/>
      <c r="RTU11" s="0"/>
      <c r="RTV11" s="0"/>
      <c r="RTW11" s="0"/>
      <c r="RTX11" s="0"/>
      <c r="RTY11" s="0"/>
      <c r="RTZ11" s="0"/>
      <c r="RUA11" s="0"/>
      <c r="RUB11" s="0"/>
      <c r="RUC11" s="0"/>
      <c r="RUD11" s="0"/>
      <c r="RUE11" s="0"/>
      <c r="RUF11" s="0"/>
      <c r="RUG11" s="0"/>
      <c r="RUH11" s="0"/>
      <c r="RUI11" s="0"/>
      <c r="RUJ11" s="0"/>
      <c r="RUK11" s="0"/>
      <c r="RUL11" s="0"/>
      <c r="RUM11" s="0"/>
      <c r="RUN11" s="0"/>
      <c r="RUO11" s="0"/>
      <c r="RUP11" s="0"/>
      <c r="RUQ11" s="0"/>
      <c r="RUR11" s="0"/>
      <c r="RUS11" s="0"/>
      <c r="RUT11" s="0"/>
      <c r="RUU11" s="0"/>
      <c r="RUV11" s="0"/>
      <c r="RUW11" s="0"/>
      <c r="RUX11" s="0"/>
      <c r="RUY11" s="0"/>
      <c r="RUZ11" s="0"/>
      <c r="RVA11" s="0"/>
      <c r="RVB11" s="0"/>
      <c r="RVC11" s="0"/>
      <c r="RVD11" s="0"/>
      <c r="RVE11" s="0"/>
      <c r="RVF11" s="0"/>
      <c r="RVG11" s="0"/>
      <c r="RVH11" s="0"/>
      <c r="RVI11" s="0"/>
      <c r="RVJ11" s="0"/>
      <c r="RVK11" s="0"/>
      <c r="RVL11" s="0"/>
      <c r="RVM11" s="0"/>
      <c r="RVN11" s="0"/>
      <c r="RVO11" s="0"/>
      <c r="RVP11" s="0"/>
      <c r="RVQ11" s="0"/>
      <c r="RVR11" s="0"/>
      <c r="RVS11" s="0"/>
      <c r="RVT11" s="0"/>
      <c r="RVU11" s="0"/>
      <c r="RVV11" s="0"/>
      <c r="RVW11" s="0"/>
      <c r="RVX11" s="0"/>
      <c r="RVY11" s="0"/>
      <c r="RVZ11" s="0"/>
      <c r="RWA11" s="0"/>
      <c r="RWB11" s="0"/>
      <c r="RWC11" s="0"/>
      <c r="RWD11" s="0"/>
      <c r="RWE11" s="0"/>
      <c r="RWF11" s="0"/>
      <c r="RWG11" s="0"/>
      <c r="RWH11" s="0"/>
      <c r="RWI11" s="0"/>
      <c r="RWJ11" s="0"/>
      <c r="RWK11" s="0"/>
      <c r="RWL11" s="0"/>
      <c r="RWM11" s="0"/>
      <c r="RWN11" s="0"/>
      <c r="RWO11" s="0"/>
      <c r="RWP11" s="0"/>
      <c r="RWQ11" s="0"/>
      <c r="RWR11" s="0"/>
      <c r="RWS11" s="0"/>
      <c r="RWT11" s="0"/>
      <c r="RWU11" s="0"/>
      <c r="RWV11" s="0"/>
      <c r="RWW11" s="0"/>
      <c r="RWX11" s="0"/>
      <c r="RWY11" s="0"/>
      <c r="RWZ11" s="0"/>
      <c r="RXA11" s="0"/>
      <c r="RXB11" s="0"/>
      <c r="RXC11" s="0"/>
      <c r="RXD11" s="0"/>
      <c r="RXE11" s="0"/>
      <c r="RXF11" s="0"/>
      <c r="RXG11" s="0"/>
      <c r="RXH11" s="0"/>
      <c r="RXI11" s="0"/>
      <c r="RXJ11" s="0"/>
      <c r="RXK11" s="0"/>
      <c r="RXL11" s="0"/>
      <c r="RXM11" s="0"/>
      <c r="RXN11" s="0"/>
      <c r="RXO11" s="0"/>
      <c r="RXP11" s="0"/>
      <c r="RXQ11" s="0"/>
      <c r="RXR11" s="0"/>
      <c r="RXS11" s="0"/>
      <c r="RXT11" s="0"/>
      <c r="RXU11" s="0"/>
      <c r="RXV11" s="0"/>
      <c r="RXW11" s="0"/>
      <c r="RXX11" s="0"/>
      <c r="RXY11" s="0"/>
      <c r="RXZ11" s="0"/>
      <c r="RYA11" s="0"/>
      <c r="RYB11" s="0"/>
      <c r="RYC11" s="0"/>
      <c r="RYD11" s="0"/>
      <c r="RYE11" s="0"/>
      <c r="RYF11" s="0"/>
      <c r="RYG11" s="0"/>
      <c r="RYH11" s="0"/>
      <c r="RYI11" s="0"/>
      <c r="RYJ11" s="0"/>
      <c r="RYK11" s="0"/>
      <c r="RYL11" s="0"/>
      <c r="RYM11" s="0"/>
      <c r="RYN11" s="0"/>
      <c r="RYO11" s="0"/>
      <c r="RYP11" s="0"/>
      <c r="RYQ11" s="0"/>
      <c r="RYR11" s="0"/>
      <c r="RYS11" s="0"/>
      <c r="RYT11" s="0"/>
      <c r="RYU11" s="0"/>
      <c r="RYV11" s="0"/>
      <c r="RYW11" s="0"/>
      <c r="RYX11" s="0"/>
      <c r="RYY11" s="0"/>
      <c r="RYZ11" s="0"/>
      <c r="RZA11" s="0"/>
      <c r="RZB11" s="0"/>
      <c r="RZC11" s="0"/>
      <c r="RZD11" s="0"/>
      <c r="RZE11" s="0"/>
      <c r="RZF11" s="0"/>
      <c r="RZG11" s="0"/>
      <c r="RZH11" s="0"/>
      <c r="RZI11" s="0"/>
      <c r="RZJ11" s="0"/>
      <c r="RZK11" s="0"/>
      <c r="RZL11" s="0"/>
      <c r="RZM11" s="0"/>
      <c r="RZN11" s="0"/>
      <c r="RZO11" s="0"/>
      <c r="RZP11" s="0"/>
      <c r="RZQ11" s="0"/>
      <c r="RZR11" s="0"/>
      <c r="RZS11" s="0"/>
      <c r="RZT11" s="0"/>
      <c r="RZU11" s="0"/>
      <c r="RZV11" s="0"/>
      <c r="RZW11" s="0"/>
      <c r="RZX11" s="0"/>
      <c r="RZY11" s="0"/>
      <c r="RZZ11" s="0"/>
      <c r="SAA11" s="0"/>
      <c r="SAB11" s="0"/>
      <c r="SAC11" s="0"/>
      <c r="SAD11" s="0"/>
      <c r="SAE11" s="0"/>
      <c r="SAF11" s="0"/>
      <c r="SAG11" s="0"/>
      <c r="SAH11" s="0"/>
      <c r="SAI11" s="0"/>
      <c r="SAJ11" s="0"/>
      <c r="SAK11" s="0"/>
      <c r="SAL11" s="0"/>
      <c r="SAM11" s="0"/>
      <c r="SAN11" s="0"/>
      <c r="SAO11" s="0"/>
      <c r="SAP11" s="0"/>
      <c r="SAQ11" s="0"/>
      <c r="SAR11" s="0"/>
      <c r="SAS11" s="0"/>
      <c r="SAT11" s="0"/>
      <c r="SAU11" s="0"/>
      <c r="SAV11" s="0"/>
      <c r="SAW11" s="0"/>
      <c r="SAX11" s="0"/>
      <c r="SAY11" s="0"/>
      <c r="SAZ11" s="0"/>
      <c r="SBA11" s="0"/>
      <c r="SBB11" s="0"/>
      <c r="SBC11" s="0"/>
      <c r="SBD11" s="0"/>
      <c r="SBE11" s="0"/>
      <c r="SBF11" s="0"/>
      <c r="SBG11" s="0"/>
      <c r="SBH11" s="0"/>
      <c r="SBI11" s="0"/>
      <c r="SBJ11" s="0"/>
      <c r="SBK11" s="0"/>
      <c r="SBL11" s="0"/>
      <c r="SBM11" s="0"/>
      <c r="SBN11" s="0"/>
      <c r="SBO11" s="0"/>
      <c r="SBP11" s="0"/>
      <c r="SBQ11" s="0"/>
      <c r="SBR11" s="0"/>
      <c r="SBS11" s="0"/>
      <c r="SBT11" s="0"/>
      <c r="SBU11" s="0"/>
      <c r="SBV11" s="0"/>
      <c r="SBW11" s="0"/>
      <c r="SBX11" s="0"/>
      <c r="SBY11" s="0"/>
      <c r="SBZ11" s="0"/>
      <c r="SCA11" s="0"/>
      <c r="SCB11" s="0"/>
      <c r="SCC11" s="0"/>
      <c r="SCD11" s="0"/>
      <c r="SCE11" s="0"/>
      <c r="SCF11" s="0"/>
      <c r="SCG11" s="0"/>
      <c r="SCH11" s="0"/>
      <c r="SCI11" s="0"/>
      <c r="SCJ11" s="0"/>
      <c r="SCK11" s="0"/>
      <c r="SCL11" s="0"/>
      <c r="SCM11" s="0"/>
      <c r="SCN11" s="0"/>
      <c r="SCO11" s="0"/>
      <c r="SCP11" s="0"/>
      <c r="SCQ11" s="0"/>
      <c r="SCR11" s="0"/>
      <c r="SCS11" s="0"/>
      <c r="SCT11" s="0"/>
      <c r="SCU11" s="0"/>
      <c r="SCV11" s="0"/>
      <c r="SCW11" s="0"/>
      <c r="SCX11" s="0"/>
      <c r="SCY11" s="0"/>
      <c r="SCZ11" s="0"/>
      <c r="SDA11" s="0"/>
      <c r="SDB11" s="0"/>
      <c r="SDC11" s="0"/>
      <c r="SDD11" s="0"/>
      <c r="SDE11" s="0"/>
      <c r="SDF11" s="0"/>
      <c r="SDG11" s="0"/>
      <c r="SDH11" s="0"/>
      <c r="SDI11" s="0"/>
      <c r="SDJ11" s="0"/>
      <c r="SDK11" s="0"/>
      <c r="SDL11" s="0"/>
      <c r="SDM11" s="0"/>
      <c r="SDN11" s="0"/>
      <c r="SDO11" s="0"/>
      <c r="SDP11" s="0"/>
      <c r="SDQ11" s="0"/>
      <c r="SDR11" s="0"/>
      <c r="SDS11" s="0"/>
      <c r="SDT11" s="0"/>
      <c r="SDU11" s="0"/>
      <c r="SDV11" s="0"/>
      <c r="SDW11" s="0"/>
      <c r="SDX11" s="0"/>
      <c r="SDY11" s="0"/>
      <c r="SDZ11" s="0"/>
      <c r="SEA11" s="0"/>
      <c r="SEB11" s="0"/>
      <c r="SEC11" s="0"/>
      <c r="SED11" s="0"/>
      <c r="SEE11" s="0"/>
      <c r="SEF11" s="0"/>
      <c r="SEG11" s="0"/>
      <c r="SEH11" s="0"/>
      <c r="SEI11" s="0"/>
      <c r="SEJ11" s="0"/>
      <c r="SEK11" s="0"/>
      <c r="SEL11" s="0"/>
      <c r="SEM11" s="0"/>
      <c r="SEN11" s="0"/>
      <c r="SEO11" s="0"/>
      <c r="SEP11" s="0"/>
      <c r="SEQ11" s="0"/>
      <c r="SER11" s="0"/>
      <c r="SES11" s="0"/>
      <c r="SET11" s="0"/>
      <c r="SEU11" s="0"/>
      <c r="SEV11" s="0"/>
      <c r="SEW11" s="0"/>
      <c r="SEX11" s="0"/>
      <c r="SEY11" s="0"/>
      <c r="SEZ11" s="0"/>
      <c r="SFA11" s="0"/>
      <c r="SFB11" s="0"/>
      <c r="SFC11" s="0"/>
      <c r="SFD11" s="0"/>
      <c r="SFE11" s="0"/>
      <c r="SFF11" s="0"/>
      <c r="SFG11" s="0"/>
      <c r="SFH11" s="0"/>
      <c r="SFI11" s="0"/>
      <c r="SFJ11" s="0"/>
      <c r="SFK11" s="0"/>
      <c r="SFL11" s="0"/>
      <c r="SFM11" s="0"/>
      <c r="SFN11" s="0"/>
      <c r="SFO11" s="0"/>
      <c r="SFP11" s="0"/>
      <c r="SFQ11" s="0"/>
      <c r="SFR11" s="0"/>
      <c r="SFS11" s="0"/>
      <c r="SFT11" s="0"/>
      <c r="SFU11" s="0"/>
      <c r="SFV11" s="0"/>
      <c r="SFW11" s="0"/>
      <c r="SFX11" s="0"/>
      <c r="SFY11" s="0"/>
      <c r="SFZ11" s="0"/>
      <c r="SGA11" s="0"/>
      <c r="SGB11" s="0"/>
      <c r="SGC11" s="0"/>
      <c r="SGD11" s="0"/>
      <c r="SGE11" s="0"/>
      <c r="SGF11" s="0"/>
      <c r="SGG11" s="0"/>
      <c r="SGH11" s="0"/>
      <c r="SGI11" s="0"/>
      <c r="SGJ11" s="0"/>
      <c r="SGK11" s="0"/>
      <c r="SGL11" s="0"/>
      <c r="SGM11" s="0"/>
      <c r="SGN11" s="0"/>
      <c r="SGO11" s="0"/>
      <c r="SGP11" s="0"/>
      <c r="SGQ11" s="0"/>
      <c r="SGR11" s="0"/>
      <c r="SGS11" s="0"/>
      <c r="SGT11" s="0"/>
      <c r="SGU11" s="0"/>
      <c r="SGV11" s="0"/>
      <c r="SGW11" s="0"/>
      <c r="SGX11" s="0"/>
      <c r="SGY11" s="0"/>
      <c r="SGZ11" s="0"/>
      <c r="SHA11" s="0"/>
      <c r="SHB11" s="0"/>
      <c r="SHC11" s="0"/>
      <c r="SHD11" s="0"/>
      <c r="SHE11" s="0"/>
      <c r="SHF11" s="0"/>
      <c r="SHG11" s="0"/>
      <c r="SHH11" s="0"/>
      <c r="SHI11" s="0"/>
      <c r="SHJ11" s="0"/>
      <c r="SHK11" s="0"/>
      <c r="SHL11" s="0"/>
      <c r="SHM11" s="0"/>
      <c r="SHN11" s="0"/>
      <c r="SHO11" s="0"/>
      <c r="SHP11" s="0"/>
      <c r="SHQ11" s="0"/>
      <c r="SHR11" s="0"/>
      <c r="SHS11" s="0"/>
      <c r="SHT11" s="0"/>
      <c r="SHU11" s="0"/>
      <c r="SHV11" s="0"/>
      <c r="SHW11" s="0"/>
      <c r="SHX11" s="0"/>
      <c r="SHY11" s="0"/>
      <c r="SHZ11" s="0"/>
      <c r="SIA11" s="0"/>
      <c r="SIB11" s="0"/>
      <c r="SIC11" s="0"/>
      <c r="SID11" s="0"/>
      <c r="SIE11" s="0"/>
      <c r="SIF11" s="0"/>
      <c r="SIG11" s="0"/>
      <c r="SIH11" s="0"/>
      <c r="SII11" s="0"/>
      <c r="SIJ11" s="0"/>
      <c r="SIK11" s="0"/>
      <c r="SIL11" s="0"/>
      <c r="SIM11" s="0"/>
      <c r="SIN11" s="0"/>
      <c r="SIO11" s="0"/>
      <c r="SIP11" s="0"/>
      <c r="SIQ11" s="0"/>
      <c r="SIR11" s="0"/>
      <c r="SIS11" s="0"/>
      <c r="SIT11" s="0"/>
      <c r="SIU11" s="0"/>
      <c r="SIV11" s="0"/>
      <c r="SIW11" s="0"/>
      <c r="SIX11" s="0"/>
      <c r="SIY11" s="0"/>
      <c r="SIZ11" s="0"/>
      <c r="SJA11" s="0"/>
      <c r="SJB11" s="0"/>
      <c r="SJC11" s="0"/>
      <c r="SJD11" s="0"/>
      <c r="SJE11" s="0"/>
      <c r="SJF11" s="0"/>
      <c r="SJG11" s="0"/>
      <c r="SJH11" s="0"/>
      <c r="SJI11" s="0"/>
      <c r="SJJ11" s="0"/>
      <c r="SJK11" s="0"/>
      <c r="SJL11" s="0"/>
      <c r="SJM11" s="0"/>
      <c r="SJN11" s="0"/>
      <c r="SJO11" s="0"/>
      <c r="SJP11" s="0"/>
      <c r="SJQ11" s="0"/>
      <c r="SJR11" s="0"/>
      <c r="SJS11" s="0"/>
      <c r="SJT11" s="0"/>
      <c r="SJU11" s="0"/>
      <c r="SJV11" s="0"/>
      <c r="SJW11" s="0"/>
      <c r="SJX11" s="0"/>
      <c r="SJY11" s="0"/>
      <c r="SJZ11" s="0"/>
      <c r="SKA11" s="0"/>
      <c r="SKB11" s="0"/>
      <c r="SKC11" s="0"/>
      <c r="SKD11" s="0"/>
      <c r="SKE11" s="0"/>
      <c r="SKF11" s="0"/>
      <c r="SKG11" s="0"/>
      <c r="SKH11" s="0"/>
      <c r="SKI11" s="0"/>
      <c r="SKJ11" s="0"/>
      <c r="SKK11" s="0"/>
      <c r="SKL11" s="0"/>
      <c r="SKM11" s="0"/>
      <c r="SKN11" s="0"/>
      <c r="SKO11" s="0"/>
      <c r="SKP11" s="0"/>
      <c r="SKQ11" s="0"/>
      <c r="SKR11" s="0"/>
      <c r="SKS11" s="0"/>
      <c r="SKT11" s="0"/>
      <c r="SKU11" s="0"/>
      <c r="SKV11" s="0"/>
      <c r="SKW11" s="0"/>
      <c r="SKX11" s="0"/>
      <c r="SKY11" s="0"/>
      <c r="SKZ11" s="0"/>
      <c r="SLA11" s="0"/>
      <c r="SLB11" s="0"/>
      <c r="SLC11" s="0"/>
      <c r="SLD11" s="0"/>
      <c r="SLE11" s="0"/>
      <c r="SLF11" s="0"/>
      <c r="SLG11" s="0"/>
      <c r="SLH11" s="0"/>
      <c r="SLI11" s="0"/>
      <c r="SLJ11" s="0"/>
      <c r="SLK11" s="0"/>
      <c r="SLL11" s="0"/>
      <c r="SLM11" s="0"/>
      <c r="SLN11" s="0"/>
      <c r="SLO11" s="0"/>
      <c r="SLP11" s="0"/>
      <c r="SLQ11" s="0"/>
      <c r="SLR11" s="0"/>
      <c r="SLS11" s="0"/>
      <c r="SLT11" s="0"/>
      <c r="SLU11" s="0"/>
      <c r="SLV11" s="0"/>
      <c r="SLW11" s="0"/>
      <c r="SLX11" s="0"/>
      <c r="SLY11" s="0"/>
      <c r="SLZ11" s="0"/>
      <c r="SMA11" s="0"/>
      <c r="SMB11" s="0"/>
      <c r="SMC11" s="0"/>
      <c r="SMD11" s="0"/>
      <c r="SME11" s="0"/>
      <c r="SMF11" s="0"/>
      <c r="SMG11" s="0"/>
      <c r="SMH11" s="0"/>
      <c r="SMI11" s="0"/>
      <c r="SMJ11" s="0"/>
      <c r="SMK11" s="0"/>
      <c r="SML11" s="0"/>
      <c r="SMM11" s="0"/>
      <c r="SMN11" s="0"/>
      <c r="SMO11" s="0"/>
      <c r="SMP11" s="0"/>
      <c r="SMQ11" s="0"/>
      <c r="SMR11" s="0"/>
      <c r="SMS11" s="0"/>
      <c r="SMT11" s="0"/>
      <c r="SMU11" s="0"/>
      <c r="SMV11" s="0"/>
      <c r="SMW11" s="0"/>
      <c r="SMX11" s="0"/>
      <c r="SMY11" s="0"/>
      <c r="SMZ11" s="0"/>
      <c r="SNA11" s="0"/>
      <c r="SNB11" s="0"/>
      <c r="SNC11" s="0"/>
      <c r="SND11" s="0"/>
      <c r="SNE11" s="0"/>
      <c r="SNF11" s="0"/>
      <c r="SNG11" s="0"/>
      <c r="SNH11" s="0"/>
      <c r="SNI11" s="0"/>
      <c r="SNJ11" s="0"/>
      <c r="SNK11" s="0"/>
      <c r="SNL11" s="0"/>
      <c r="SNM11" s="0"/>
      <c r="SNN11" s="0"/>
      <c r="SNO11" s="0"/>
      <c r="SNP11" s="0"/>
      <c r="SNQ11" s="0"/>
      <c r="SNR11" s="0"/>
      <c r="SNS11" s="0"/>
      <c r="SNT11" s="0"/>
      <c r="SNU11" s="0"/>
      <c r="SNV11" s="0"/>
      <c r="SNW11" s="0"/>
      <c r="SNX11" s="0"/>
      <c r="SNY11" s="0"/>
      <c r="SNZ11" s="0"/>
      <c r="SOA11" s="0"/>
      <c r="SOB11" s="0"/>
      <c r="SOC11" s="0"/>
      <c r="SOD11" s="0"/>
      <c r="SOE11" s="0"/>
      <c r="SOF11" s="0"/>
      <c r="SOG11" s="0"/>
      <c r="SOH11" s="0"/>
      <c r="SOI11" s="0"/>
      <c r="SOJ11" s="0"/>
      <c r="SOK11" s="0"/>
      <c r="SOL11" s="0"/>
      <c r="SOM11" s="0"/>
      <c r="SON11" s="0"/>
      <c r="SOO11" s="0"/>
      <c r="SOP11" s="0"/>
      <c r="SOQ11" s="0"/>
      <c r="SOR11" s="0"/>
      <c r="SOS11" s="0"/>
      <c r="SOT11" s="0"/>
      <c r="SOU11" s="0"/>
      <c r="SOV11" s="0"/>
      <c r="SOW11" s="0"/>
      <c r="SOX11" s="0"/>
      <c r="SOY11" s="0"/>
      <c r="SOZ11" s="0"/>
      <c r="SPA11" s="0"/>
      <c r="SPB11" s="0"/>
      <c r="SPC11" s="0"/>
      <c r="SPD11" s="0"/>
      <c r="SPE11" s="0"/>
      <c r="SPF11" s="0"/>
      <c r="SPG11" s="0"/>
      <c r="SPH11" s="0"/>
      <c r="SPI11" s="0"/>
      <c r="SPJ11" s="0"/>
      <c r="SPK11" s="0"/>
      <c r="SPL11" s="0"/>
      <c r="SPM11" s="0"/>
      <c r="SPN11" s="0"/>
      <c r="SPO11" s="0"/>
      <c r="SPP11" s="0"/>
      <c r="SPQ11" s="0"/>
      <c r="SPR11" s="0"/>
      <c r="SPS11" s="0"/>
      <c r="SPT11" s="0"/>
      <c r="SPU11" s="0"/>
      <c r="SPV11" s="0"/>
      <c r="SPW11" s="0"/>
      <c r="SPX11" s="0"/>
      <c r="SPY11" s="0"/>
      <c r="SPZ11" s="0"/>
      <c r="SQA11" s="0"/>
      <c r="SQB11" s="0"/>
      <c r="SQC11" s="0"/>
      <c r="SQD11" s="0"/>
      <c r="SQE11" s="0"/>
      <c r="SQF11" s="0"/>
      <c r="SQG11" s="0"/>
      <c r="SQH11" s="0"/>
      <c r="SQI11" s="0"/>
      <c r="SQJ11" s="0"/>
      <c r="SQK11" s="0"/>
      <c r="SQL11" s="0"/>
      <c r="SQM11" s="0"/>
      <c r="SQN11" s="0"/>
      <c r="SQO11" s="0"/>
      <c r="SQP11" s="0"/>
      <c r="SQQ11" s="0"/>
      <c r="SQR11" s="0"/>
      <c r="SQS11" s="0"/>
      <c r="SQT11" s="0"/>
      <c r="SQU11" s="0"/>
      <c r="SQV11" s="0"/>
      <c r="SQW11" s="0"/>
      <c r="SQX11" s="0"/>
      <c r="SQY11" s="0"/>
      <c r="SQZ11" s="0"/>
      <c r="SRA11" s="0"/>
      <c r="SRB11" s="0"/>
      <c r="SRC11" s="0"/>
      <c r="SRD11" s="0"/>
      <c r="SRE11" s="0"/>
      <c r="SRF11" s="0"/>
      <c r="SRG11" s="0"/>
      <c r="SRH11" s="0"/>
      <c r="SRI11" s="0"/>
      <c r="SRJ11" s="0"/>
      <c r="SRK11" s="0"/>
      <c r="SRL11" s="0"/>
      <c r="SRM11" s="0"/>
      <c r="SRN11" s="0"/>
      <c r="SRO11" s="0"/>
      <c r="SRP11" s="0"/>
      <c r="SRQ11" s="0"/>
      <c r="SRR11" s="0"/>
      <c r="SRS11" s="0"/>
      <c r="SRT11" s="0"/>
      <c r="SRU11" s="0"/>
      <c r="SRV11" s="0"/>
      <c r="SRW11" s="0"/>
      <c r="SRX11" s="0"/>
      <c r="SRY11" s="0"/>
      <c r="SRZ11" s="0"/>
      <c r="SSA11" s="0"/>
      <c r="SSB11" s="0"/>
      <c r="SSC11" s="0"/>
      <c r="SSD11" s="0"/>
      <c r="SSE11" s="0"/>
      <c r="SSF11" s="0"/>
      <c r="SSG11" s="0"/>
      <c r="SSH11" s="0"/>
      <c r="SSI11" s="0"/>
      <c r="SSJ11" s="0"/>
      <c r="SSK11" s="0"/>
      <c r="SSL11" s="0"/>
      <c r="SSM11" s="0"/>
      <c r="SSN11" s="0"/>
      <c r="SSO11" s="0"/>
      <c r="SSP11" s="0"/>
      <c r="SSQ11" s="0"/>
      <c r="SSR11" s="0"/>
      <c r="SSS11" s="0"/>
      <c r="SST11" s="0"/>
      <c r="SSU11" s="0"/>
      <c r="SSV11" s="0"/>
      <c r="SSW11" s="0"/>
      <c r="SSX11" s="0"/>
      <c r="SSY11" s="0"/>
      <c r="SSZ11" s="0"/>
      <c r="STA11" s="0"/>
      <c r="STB11" s="0"/>
      <c r="STC11" s="0"/>
      <c r="STD11" s="0"/>
      <c r="STE11" s="0"/>
      <c r="STF11" s="0"/>
      <c r="STG11" s="0"/>
      <c r="STH11" s="0"/>
      <c r="STI11" s="0"/>
      <c r="STJ11" s="0"/>
      <c r="STK11" s="0"/>
      <c r="STL11" s="0"/>
      <c r="STM11" s="0"/>
      <c r="STN11" s="0"/>
      <c r="STO11" s="0"/>
      <c r="STP11" s="0"/>
      <c r="STQ11" s="0"/>
      <c r="STR11" s="0"/>
      <c r="STS11" s="0"/>
      <c r="STT11" s="0"/>
      <c r="STU11" s="0"/>
      <c r="STV11" s="0"/>
      <c r="STW11" s="0"/>
      <c r="STX11" s="0"/>
      <c r="STY11" s="0"/>
      <c r="STZ11" s="0"/>
      <c r="SUA11" s="0"/>
      <c r="SUB11" s="0"/>
      <c r="SUC11" s="0"/>
      <c r="SUD11" s="0"/>
      <c r="SUE11" s="0"/>
      <c r="SUF11" s="0"/>
      <c r="SUG11" s="0"/>
      <c r="SUH11" s="0"/>
      <c r="SUI11" s="0"/>
      <c r="SUJ11" s="0"/>
      <c r="SUK11" s="0"/>
      <c r="SUL11" s="0"/>
      <c r="SUM11" s="0"/>
      <c r="SUN11" s="0"/>
      <c r="SUO11" s="0"/>
      <c r="SUP11" s="0"/>
      <c r="SUQ11" s="0"/>
      <c r="SUR11" s="0"/>
      <c r="SUS11" s="0"/>
      <c r="SUT11" s="0"/>
      <c r="SUU11" s="0"/>
      <c r="SUV11" s="0"/>
      <c r="SUW11" s="0"/>
      <c r="SUX11" s="0"/>
      <c r="SUY11" s="0"/>
      <c r="SUZ11" s="0"/>
      <c r="SVA11" s="0"/>
      <c r="SVB11" s="0"/>
      <c r="SVC11" s="0"/>
      <c r="SVD11" s="0"/>
      <c r="SVE11" s="0"/>
      <c r="SVF11" s="0"/>
      <c r="SVG11" s="0"/>
      <c r="SVH11" s="0"/>
      <c r="SVI11" s="0"/>
      <c r="SVJ11" s="0"/>
      <c r="SVK11" s="0"/>
      <c r="SVL11" s="0"/>
      <c r="SVM11" s="0"/>
      <c r="SVN11" s="0"/>
      <c r="SVO11" s="0"/>
      <c r="SVP11" s="0"/>
      <c r="SVQ11" s="0"/>
      <c r="SVR11" s="0"/>
      <c r="SVS11" s="0"/>
      <c r="SVT11" s="0"/>
      <c r="SVU11" s="0"/>
      <c r="SVV11" s="0"/>
      <c r="SVW11" s="0"/>
      <c r="SVX11" s="0"/>
      <c r="SVY11" s="0"/>
      <c r="SVZ11" s="0"/>
      <c r="SWA11" s="0"/>
      <c r="SWB11" s="0"/>
      <c r="SWC11" s="0"/>
      <c r="SWD11" s="0"/>
      <c r="SWE11" s="0"/>
      <c r="SWF11" s="0"/>
      <c r="SWG11" s="0"/>
      <c r="SWH11" s="0"/>
      <c r="SWI11" s="0"/>
      <c r="SWJ11" s="0"/>
      <c r="SWK11" s="0"/>
      <c r="SWL11" s="0"/>
      <c r="SWM11" s="0"/>
      <c r="SWN11" s="0"/>
      <c r="SWO11" s="0"/>
      <c r="SWP11" s="0"/>
      <c r="SWQ11" s="0"/>
      <c r="SWR11" s="0"/>
      <c r="SWS11" s="0"/>
      <c r="SWT11" s="0"/>
      <c r="SWU11" s="0"/>
      <c r="SWV11" s="0"/>
      <c r="SWW11" s="0"/>
      <c r="SWX11" s="0"/>
      <c r="SWY11" s="0"/>
      <c r="SWZ11" s="0"/>
      <c r="SXA11" s="0"/>
      <c r="SXB11" s="0"/>
      <c r="SXC11" s="0"/>
      <c r="SXD11" s="0"/>
      <c r="SXE11" s="0"/>
      <c r="SXF11" s="0"/>
      <c r="SXG11" s="0"/>
      <c r="SXH11" s="0"/>
      <c r="SXI11" s="0"/>
      <c r="SXJ11" s="0"/>
      <c r="SXK11" s="0"/>
      <c r="SXL11" s="0"/>
      <c r="SXM11" s="0"/>
      <c r="SXN11" s="0"/>
      <c r="SXO11" s="0"/>
      <c r="SXP11" s="0"/>
      <c r="SXQ11" s="0"/>
      <c r="SXR11" s="0"/>
      <c r="SXS11" s="0"/>
      <c r="SXT11" s="0"/>
      <c r="SXU11" s="0"/>
      <c r="SXV11" s="0"/>
      <c r="SXW11" s="0"/>
      <c r="SXX11" s="0"/>
      <c r="SXY11" s="0"/>
      <c r="SXZ11" s="0"/>
      <c r="SYA11" s="0"/>
      <c r="SYB11" s="0"/>
      <c r="SYC11" s="0"/>
      <c r="SYD11" s="0"/>
      <c r="SYE11" s="0"/>
      <c r="SYF11" s="0"/>
      <c r="SYG11" s="0"/>
      <c r="SYH11" s="0"/>
      <c r="SYI11" s="0"/>
      <c r="SYJ11" s="0"/>
      <c r="SYK11" s="0"/>
      <c r="SYL11" s="0"/>
      <c r="SYM11" s="0"/>
      <c r="SYN11" s="0"/>
      <c r="SYO11" s="0"/>
      <c r="SYP11" s="0"/>
      <c r="SYQ11" s="0"/>
      <c r="SYR11" s="0"/>
      <c r="SYS11" s="0"/>
      <c r="SYT11" s="0"/>
      <c r="SYU11" s="0"/>
      <c r="SYV11" s="0"/>
      <c r="SYW11" s="0"/>
      <c r="SYX11" s="0"/>
      <c r="SYY11" s="0"/>
      <c r="SYZ11" s="0"/>
      <c r="SZA11" s="0"/>
      <c r="SZB11" s="0"/>
      <c r="SZC11" s="0"/>
      <c r="SZD11" s="0"/>
      <c r="SZE11" s="0"/>
      <c r="SZF11" s="0"/>
      <c r="SZG11" s="0"/>
      <c r="SZH11" s="0"/>
      <c r="SZI11" s="0"/>
      <c r="SZJ11" s="0"/>
      <c r="SZK11" s="0"/>
      <c r="SZL11" s="0"/>
      <c r="SZM11" s="0"/>
      <c r="SZN11" s="0"/>
      <c r="SZO11" s="0"/>
      <c r="SZP11" s="0"/>
      <c r="SZQ11" s="0"/>
      <c r="SZR11" s="0"/>
      <c r="SZS11" s="0"/>
      <c r="SZT11" s="0"/>
      <c r="SZU11" s="0"/>
      <c r="SZV11" s="0"/>
      <c r="SZW11" s="0"/>
      <c r="SZX11" s="0"/>
      <c r="SZY11" s="0"/>
      <c r="SZZ11" s="0"/>
      <c r="TAA11" s="0"/>
      <c r="TAB11" s="0"/>
      <c r="TAC11" s="0"/>
      <c r="TAD11" s="0"/>
      <c r="TAE11" s="0"/>
      <c r="TAF11" s="0"/>
      <c r="TAG11" s="0"/>
      <c r="TAH11" s="0"/>
      <c r="TAI11" s="0"/>
      <c r="TAJ11" s="0"/>
      <c r="TAK11" s="0"/>
      <c r="TAL11" s="0"/>
      <c r="TAM11" s="0"/>
      <c r="TAN11" s="0"/>
      <c r="TAO11" s="0"/>
      <c r="TAP11" s="0"/>
      <c r="TAQ11" s="0"/>
      <c r="TAR11" s="0"/>
      <c r="TAS11" s="0"/>
      <c r="TAT11" s="0"/>
      <c r="TAU11" s="0"/>
      <c r="TAV11" s="0"/>
      <c r="TAW11" s="0"/>
      <c r="TAX11" s="0"/>
      <c r="TAY11" s="0"/>
      <c r="TAZ11" s="0"/>
      <c r="TBA11" s="0"/>
      <c r="TBB11" s="0"/>
      <c r="TBC11" s="0"/>
      <c r="TBD11" s="0"/>
      <c r="TBE11" s="0"/>
      <c r="TBF11" s="0"/>
      <c r="TBG11" s="0"/>
      <c r="TBH11" s="0"/>
      <c r="TBI11" s="0"/>
      <c r="TBJ11" s="0"/>
      <c r="TBK11" s="0"/>
      <c r="TBL11" s="0"/>
      <c r="TBM11" s="0"/>
      <c r="TBN11" s="0"/>
      <c r="TBO11" s="0"/>
      <c r="TBP11" s="0"/>
      <c r="TBQ11" s="0"/>
      <c r="TBR11" s="0"/>
      <c r="TBS11" s="0"/>
      <c r="TBT11" s="0"/>
      <c r="TBU11" s="0"/>
      <c r="TBV11" s="0"/>
      <c r="TBW11" s="0"/>
      <c r="TBX11" s="0"/>
      <c r="TBY11" s="0"/>
      <c r="TBZ11" s="0"/>
      <c r="TCA11" s="0"/>
      <c r="TCB11" s="0"/>
      <c r="TCC11" s="0"/>
      <c r="TCD11" s="0"/>
      <c r="TCE11" s="0"/>
      <c r="TCF11" s="0"/>
      <c r="TCG11" s="0"/>
      <c r="TCH11" s="0"/>
      <c r="TCI11" s="0"/>
      <c r="TCJ11" s="0"/>
      <c r="TCK11" s="0"/>
      <c r="TCL11" s="0"/>
      <c r="TCM11" s="0"/>
      <c r="TCN11" s="0"/>
      <c r="TCO11" s="0"/>
      <c r="TCP11" s="0"/>
      <c r="TCQ11" s="0"/>
      <c r="TCR11" s="0"/>
      <c r="TCS11" s="0"/>
      <c r="TCT11" s="0"/>
      <c r="TCU11" s="0"/>
      <c r="TCV11" s="0"/>
      <c r="TCW11" s="0"/>
      <c r="TCX11" s="0"/>
      <c r="TCY11" s="0"/>
      <c r="TCZ11" s="0"/>
      <c r="TDA11" s="0"/>
      <c r="TDB11" s="0"/>
      <c r="TDC11" s="0"/>
      <c r="TDD11" s="0"/>
      <c r="TDE11" s="0"/>
      <c r="TDF11" s="0"/>
      <c r="TDG11" s="0"/>
      <c r="TDH11" s="0"/>
      <c r="TDI11" s="0"/>
      <c r="TDJ11" s="0"/>
      <c r="TDK11" s="0"/>
      <c r="TDL11" s="0"/>
      <c r="TDM11" s="0"/>
      <c r="TDN11" s="0"/>
      <c r="TDO11" s="0"/>
      <c r="TDP11" s="0"/>
      <c r="TDQ11" s="0"/>
      <c r="TDR11" s="0"/>
      <c r="TDS11" s="0"/>
      <c r="TDT11" s="0"/>
      <c r="TDU11" s="0"/>
      <c r="TDV11" s="0"/>
      <c r="TDW11" s="0"/>
      <c r="TDX11" s="0"/>
      <c r="TDY11" s="0"/>
      <c r="TDZ11" s="0"/>
      <c r="TEA11" s="0"/>
      <c r="TEB11" s="0"/>
      <c r="TEC11" s="0"/>
      <c r="TED11" s="0"/>
      <c r="TEE11" s="0"/>
      <c r="TEF11" s="0"/>
      <c r="TEG11" s="0"/>
      <c r="TEH11" s="0"/>
      <c r="TEI11" s="0"/>
      <c r="TEJ11" s="0"/>
      <c r="TEK11" s="0"/>
      <c r="TEL11" s="0"/>
      <c r="TEM11" s="0"/>
      <c r="TEN11" s="0"/>
      <c r="TEO11" s="0"/>
      <c r="TEP11" s="0"/>
      <c r="TEQ11" s="0"/>
      <c r="TER11" s="0"/>
      <c r="TES11" s="0"/>
      <c r="TET11" s="0"/>
      <c r="TEU11" s="0"/>
      <c r="TEV11" s="0"/>
      <c r="TEW11" s="0"/>
      <c r="TEX11" s="0"/>
      <c r="TEY11" s="0"/>
      <c r="TEZ11" s="0"/>
      <c r="TFA11" s="0"/>
      <c r="TFB11" s="0"/>
      <c r="TFC11" s="0"/>
      <c r="TFD11" s="0"/>
      <c r="TFE11" s="0"/>
      <c r="TFF11" s="0"/>
      <c r="TFG11" s="0"/>
      <c r="TFH11" s="0"/>
      <c r="TFI11" s="0"/>
      <c r="TFJ11" s="0"/>
      <c r="TFK11" s="0"/>
      <c r="TFL11" s="0"/>
      <c r="TFM11" s="0"/>
      <c r="TFN11" s="0"/>
      <c r="TFO11" s="0"/>
      <c r="TFP11" s="0"/>
      <c r="TFQ11" s="0"/>
      <c r="TFR11" s="0"/>
      <c r="TFS11" s="0"/>
      <c r="TFT11" s="0"/>
      <c r="TFU11" s="0"/>
      <c r="TFV11" s="0"/>
      <c r="TFW11" s="0"/>
      <c r="TFX11" s="0"/>
      <c r="TFY11" s="0"/>
      <c r="TFZ11" s="0"/>
      <c r="TGA11" s="0"/>
      <c r="TGB11" s="0"/>
      <c r="TGC11" s="0"/>
      <c r="TGD11" s="0"/>
      <c r="TGE11" s="0"/>
      <c r="TGF11" s="0"/>
      <c r="TGG11" s="0"/>
      <c r="TGH11" s="0"/>
      <c r="TGI11" s="0"/>
      <c r="TGJ11" s="0"/>
      <c r="TGK11" s="0"/>
      <c r="TGL11" s="0"/>
      <c r="TGM11" s="0"/>
      <c r="TGN11" s="0"/>
      <c r="TGO11" s="0"/>
      <c r="TGP11" s="0"/>
      <c r="TGQ11" s="0"/>
      <c r="TGR11" s="0"/>
      <c r="TGS11" s="0"/>
      <c r="TGT11" s="0"/>
      <c r="TGU11" s="0"/>
      <c r="TGV11" s="0"/>
      <c r="TGW11" s="0"/>
      <c r="TGX11" s="0"/>
      <c r="TGY11" s="0"/>
      <c r="TGZ11" s="0"/>
      <c r="THA11" s="0"/>
      <c r="THB11" s="0"/>
      <c r="THC11" s="0"/>
      <c r="THD11" s="0"/>
      <c r="THE11" s="0"/>
      <c r="THF11" s="0"/>
      <c r="THG11" s="0"/>
      <c r="THH11" s="0"/>
      <c r="THI11" s="0"/>
      <c r="THJ11" s="0"/>
      <c r="THK11" s="0"/>
      <c r="THL11" s="0"/>
      <c r="THM11" s="0"/>
      <c r="THN11" s="0"/>
      <c r="THO11" s="0"/>
      <c r="THP11" s="0"/>
      <c r="THQ11" s="0"/>
      <c r="THR11" s="0"/>
      <c r="THS11" s="0"/>
      <c r="THT11" s="0"/>
      <c r="THU11" s="0"/>
      <c r="THV11" s="0"/>
      <c r="THW11" s="0"/>
      <c r="THX11" s="0"/>
      <c r="THY11" s="0"/>
      <c r="THZ11" s="0"/>
      <c r="TIA11" s="0"/>
      <c r="TIB11" s="0"/>
      <c r="TIC11" s="0"/>
      <c r="TID11" s="0"/>
      <c r="TIE11" s="0"/>
      <c r="TIF11" s="0"/>
      <c r="TIG11" s="0"/>
      <c r="TIH11" s="0"/>
      <c r="TII11" s="0"/>
      <c r="TIJ11" s="0"/>
      <c r="TIK11" s="0"/>
      <c r="TIL11" s="0"/>
      <c r="TIM11" s="0"/>
      <c r="TIN11" s="0"/>
      <c r="TIO11" s="0"/>
      <c r="TIP11" s="0"/>
      <c r="TIQ11" s="0"/>
      <c r="TIR11" s="0"/>
      <c r="TIS11" s="0"/>
      <c r="TIT11" s="0"/>
      <c r="TIU11" s="0"/>
      <c r="TIV11" s="0"/>
      <c r="TIW11" s="0"/>
      <c r="TIX11" s="0"/>
      <c r="TIY11" s="0"/>
      <c r="TIZ11" s="0"/>
      <c r="TJA11" s="0"/>
      <c r="TJB11" s="0"/>
      <c r="TJC11" s="0"/>
      <c r="TJD11" s="0"/>
      <c r="TJE11" s="0"/>
      <c r="TJF11" s="0"/>
      <c r="TJG11" s="0"/>
      <c r="TJH11" s="0"/>
      <c r="TJI11" s="0"/>
      <c r="TJJ11" s="0"/>
      <c r="TJK11" s="0"/>
      <c r="TJL11" s="0"/>
      <c r="TJM11" s="0"/>
      <c r="TJN11" s="0"/>
      <c r="TJO11" s="0"/>
      <c r="TJP11" s="0"/>
      <c r="TJQ11" s="0"/>
      <c r="TJR11" s="0"/>
      <c r="TJS11" s="0"/>
      <c r="TJT11" s="0"/>
      <c r="TJU11" s="0"/>
      <c r="TJV11" s="0"/>
      <c r="TJW11" s="0"/>
      <c r="TJX11" s="0"/>
      <c r="TJY11" s="0"/>
      <c r="TJZ11" s="0"/>
      <c r="TKA11" s="0"/>
      <c r="TKB11" s="0"/>
      <c r="TKC11" s="0"/>
      <c r="TKD11" s="0"/>
      <c r="TKE11" s="0"/>
      <c r="TKF11" s="0"/>
      <c r="TKG11" s="0"/>
      <c r="TKH11" s="0"/>
      <c r="TKI11" s="0"/>
      <c r="TKJ11" s="0"/>
      <c r="TKK11" s="0"/>
      <c r="TKL11" s="0"/>
      <c r="TKM11" s="0"/>
      <c r="TKN11" s="0"/>
      <c r="TKO11" s="0"/>
      <c r="TKP11" s="0"/>
      <c r="TKQ11" s="0"/>
      <c r="TKR11" s="0"/>
      <c r="TKS11" s="0"/>
      <c r="TKT11" s="0"/>
      <c r="TKU11" s="0"/>
      <c r="TKV11" s="0"/>
      <c r="TKW11" s="0"/>
      <c r="TKX11" s="0"/>
      <c r="TKY11" s="0"/>
      <c r="TKZ11" s="0"/>
      <c r="TLA11" s="0"/>
      <c r="TLB11" s="0"/>
      <c r="TLC11" s="0"/>
      <c r="TLD11" s="0"/>
      <c r="TLE11" s="0"/>
      <c r="TLF11" s="0"/>
      <c r="TLG11" s="0"/>
      <c r="TLH11" s="0"/>
      <c r="TLI11" s="0"/>
      <c r="TLJ11" s="0"/>
      <c r="TLK11" s="0"/>
      <c r="TLL11" s="0"/>
      <c r="TLM11" s="0"/>
      <c r="TLN11" s="0"/>
      <c r="TLO11" s="0"/>
      <c r="TLP11" s="0"/>
      <c r="TLQ11" s="0"/>
      <c r="TLR11" s="0"/>
      <c r="TLS11" s="0"/>
      <c r="TLT11" s="0"/>
      <c r="TLU11" s="0"/>
      <c r="TLV11" s="0"/>
      <c r="TLW11" s="0"/>
      <c r="TLX11" s="0"/>
      <c r="TLY11" s="0"/>
      <c r="TLZ11" s="0"/>
      <c r="TMA11" s="0"/>
      <c r="TMB11" s="0"/>
      <c r="TMC11" s="0"/>
      <c r="TMD11" s="0"/>
      <c r="TME11" s="0"/>
      <c r="TMF11" s="0"/>
      <c r="TMG11" s="0"/>
      <c r="TMH11" s="0"/>
      <c r="TMI11" s="0"/>
      <c r="TMJ11" s="0"/>
      <c r="TMK11" s="0"/>
      <c r="TML11" s="0"/>
      <c r="TMM11" s="0"/>
      <c r="TMN11" s="0"/>
      <c r="TMO11" s="0"/>
      <c r="TMP11" s="0"/>
      <c r="TMQ11" s="0"/>
      <c r="TMR11" s="0"/>
      <c r="TMS11" s="0"/>
      <c r="TMT11" s="0"/>
      <c r="TMU11" s="0"/>
      <c r="TMV11" s="0"/>
      <c r="TMW11" s="0"/>
      <c r="TMX11" s="0"/>
      <c r="TMY11" s="0"/>
      <c r="TMZ11" s="0"/>
      <c r="TNA11" s="0"/>
      <c r="TNB11" s="0"/>
      <c r="TNC11" s="0"/>
      <c r="TND11" s="0"/>
      <c r="TNE11" s="0"/>
      <c r="TNF11" s="0"/>
      <c r="TNG11" s="0"/>
      <c r="TNH11" s="0"/>
      <c r="TNI11" s="0"/>
      <c r="TNJ11" s="0"/>
      <c r="TNK11" s="0"/>
      <c r="TNL11" s="0"/>
      <c r="TNM11" s="0"/>
      <c r="TNN11" s="0"/>
      <c r="TNO11" s="0"/>
      <c r="TNP11" s="0"/>
      <c r="TNQ11" s="0"/>
      <c r="TNR11" s="0"/>
      <c r="TNS11" s="0"/>
      <c r="TNT11" s="0"/>
      <c r="TNU11" s="0"/>
      <c r="TNV11" s="0"/>
      <c r="TNW11" s="0"/>
      <c r="TNX11" s="0"/>
      <c r="TNY11" s="0"/>
      <c r="TNZ11" s="0"/>
      <c r="TOA11" s="0"/>
      <c r="TOB11" s="0"/>
      <c r="TOC11" s="0"/>
      <c r="TOD11" s="0"/>
      <c r="TOE11" s="0"/>
      <c r="TOF11" s="0"/>
      <c r="TOG11" s="0"/>
      <c r="TOH11" s="0"/>
      <c r="TOI11" s="0"/>
      <c r="TOJ11" s="0"/>
      <c r="TOK11" s="0"/>
      <c r="TOL11" s="0"/>
      <c r="TOM11" s="0"/>
      <c r="TON11" s="0"/>
      <c r="TOO11" s="0"/>
      <c r="TOP11" s="0"/>
      <c r="TOQ11" s="0"/>
      <c r="TOR11" s="0"/>
      <c r="TOS11" s="0"/>
      <c r="TOT11" s="0"/>
      <c r="TOU11" s="0"/>
      <c r="TOV11" s="0"/>
      <c r="TOW11" s="0"/>
      <c r="TOX11" s="0"/>
      <c r="TOY11" s="0"/>
      <c r="TOZ11" s="0"/>
      <c r="TPA11" s="0"/>
      <c r="TPB11" s="0"/>
      <c r="TPC11" s="0"/>
      <c r="TPD11" s="0"/>
      <c r="TPE11" s="0"/>
      <c r="TPF11" s="0"/>
      <c r="TPG11" s="0"/>
      <c r="TPH11" s="0"/>
      <c r="TPI11" s="0"/>
      <c r="TPJ11" s="0"/>
      <c r="TPK11" s="0"/>
      <c r="TPL11" s="0"/>
      <c r="TPM11" s="0"/>
      <c r="TPN11" s="0"/>
      <c r="TPO11" s="0"/>
      <c r="TPP11" s="0"/>
      <c r="TPQ11" s="0"/>
      <c r="TPR11" s="0"/>
      <c r="TPS11" s="0"/>
      <c r="TPT11" s="0"/>
      <c r="TPU11" s="0"/>
      <c r="TPV11" s="0"/>
      <c r="TPW11" s="0"/>
      <c r="TPX11" s="0"/>
      <c r="TPY11" s="0"/>
      <c r="TPZ11" s="0"/>
      <c r="TQA11" s="0"/>
      <c r="TQB11" s="0"/>
      <c r="TQC11" s="0"/>
      <c r="TQD11" s="0"/>
      <c r="TQE11" s="0"/>
      <c r="TQF11" s="0"/>
      <c r="TQG11" s="0"/>
      <c r="TQH11" s="0"/>
      <c r="TQI11" s="0"/>
      <c r="TQJ11" s="0"/>
      <c r="TQK11" s="0"/>
      <c r="TQL11" s="0"/>
      <c r="TQM11" s="0"/>
      <c r="TQN11" s="0"/>
      <c r="TQO11" s="0"/>
      <c r="TQP11" s="0"/>
      <c r="TQQ11" s="0"/>
      <c r="TQR11" s="0"/>
      <c r="TQS11" s="0"/>
      <c r="TQT11" s="0"/>
      <c r="TQU11" s="0"/>
      <c r="TQV11" s="0"/>
      <c r="TQW11" s="0"/>
      <c r="TQX11" s="0"/>
      <c r="TQY11" s="0"/>
      <c r="TQZ11" s="0"/>
      <c r="TRA11" s="0"/>
      <c r="TRB11" s="0"/>
      <c r="TRC11" s="0"/>
      <c r="TRD11" s="0"/>
      <c r="TRE11" s="0"/>
      <c r="TRF11" s="0"/>
      <c r="TRG11" s="0"/>
      <c r="TRH11" s="0"/>
      <c r="TRI11" s="0"/>
      <c r="TRJ11" s="0"/>
      <c r="TRK11" s="0"/>
      <c r="TRL11" s="0"/>
      <c r="TRM11" s="0"/>
      <c r="TRN11" s="0"/>
      <c r="TRO11" s="0"/>
      <c r="TRP11" s="0"/>
      <c r="TRQ11" s="0"/>
      <c r="TRR11" s="0"/>
      <c r="TRS11" s="0"/>
      <c r="TRT11" s="0"/>
      <c r="TRU11" s="0"/>
      <c r="TRV11" s="0"/>
      <c r="TRW11" s="0"/>
      <c r="TRX11" s="0"/>
      <c r="TRY11" s="0"/>
      <c r="TRZ11" s="0"/>
      <c r="TSA11" s="0"/>
      <c r="TSB11" s="0"/>
      <c r="TSC11" s="0"/>
      <c r="TSD11" s="0"/>
      <c r="TSE11" s="0"/>
      <c r="TSF11" s="0"/>
      <c r="TSG11" s="0"/>
      <c r="TSH11" s="0"/>
      <c r="TSI11" s="0"/>
      <c r="TSJ11" s="0"/>
      <c r="TSK11" s="0"/>
      <c r="TSL11" s="0"/>
      <c r="TSM11" s="0"/>
      <c r="TSN11" s="0"/>
      <c r="TSO11" s="0"/>
      <c r="TSP11" s="0"/>
      <c r="TSQ11" s="0"/>
      <c r="TSR11" s="0"/>
      <c r="TSS11" s="0"/>
      <c r="TST11" s="0"/>
      <c r="TSU11" s="0"/>
      <c r="TSV11" s="0"/>
      <c r="TSW11" s="0"/>
      <c r="TSX11" s="0"/>
      <c r="TSY11" s="0"/>
      <c r="TSZ11" s="0"/>
      <c r="TTA11" s="0"/>
      <c r="TTB11" s="0"/>
      <c r="TTC11" s="0"/>
      <c r="TTD11" s="0"/>
      <c r="TTE11" s="0"/>
      <c r="TTF11" s="0"/>
      <c r="TTG11" s="0"/>
      <c r="TTH11" s="0"/>
      <c r="TTI11" s="0"/>
      <c r="TTJ11" s="0"/>
      <c r="TTK11" s="0"/>
      <c r="TTL11" s="0"/>
      <c r="TTM11" s="0"/>
      <c r="TTN11" s="0"/>
      <c r="TTO11" s="0"/>
      <c r="TTP11" s="0"/>
      <c r="TTQ11" s="0"/>
      <c r="TTR11" s="0"/>
      <c r="TTS11" s="0"/>
      <c r="TTT11" s="0"/>
      <c r="TTU11" s="0"/>
      <c r="TTV11" s="0"/>
      <c r="TTW11" s="0"/>
      <c r="TTX11" s="0"/>
      <c r="TTY11" s="0"/>
      <c r="TTZ11" s="0"/>
      <c r="TUA11" s="0"/>
      <c r="TUB11" s="0"/>
      <c r="TUC11" s="0"/>
      <c r="TUD11" s="0"/>
      <c r="TUE11" s="0"/>
      <c r="TUF11" s="0"/>
      <c r="TUG11" s="0"/>
      <c r="TUH11" s="0"/>
      <c r="TUI11" s="0"/>
      <c r="TUJ11" s="0"/>
      <c r="TUK11" s="0"/>
      <c r="TUL11" s="0"/>
      <c r="TUM11" s="0"/>
      <c r="TUN11" s="0"/>
      <c r="TUO11" s="0"/>
      <c r="TUP11" s="0"/>
      <c r="TUQ11" s="0"/>
      <c r="TUR11" s="0"/>
      <c r="TUS11" s="0"/>
      <c r="TUT11" s="0"/>
      <c r="TUU11" s="0"/>
      <c r="TUV11" s="0"/>
      <c r="TUW11" s="0"/>
      <c r="TUX11" s="0"/>
      <c r="TUY11" s="0"/>
      <c r="TUZ11" s="0"/>
      <c r="TVA11" s="0"/>
      <c r="TVB11" s="0"/>
      <c r="TVC11" s="0"/>
      <c r="TVD11" s="0"/>
      <c r="TVE11" s="0"/>
      <c r="TVF11" s="0"/>
      <c r="TVG11" s="0"/>
      <c r="TVH11" s="0"/>
      <c r="TVI11" s="0"/>
      <c r="TVJ11" s="0"/>
      <c r="TVK11" s="0"/>
      <c r="TVL11" s="0"/>
      <c r="TVM11" s="0"/>
      <c r="TVN11" s="0"/>
      <c r="TVO11" s="0"/>
      <c r="TVP11" s="0"/>
      <c r="TVQ11" s="0"/>
      <c r="TVR11" s="0"/>
      <c r="TVS11" s="0"/>
      <c r="TVT11" s="0"/>
      <c r="TVU11" s="0"/>
      <c r="TVV11" s="0"/>
      <c r="TVW11" s="0"/>
      <c r="TVX11" s="0"/>
      <c r="TVY11" s="0"/>
      <c r="TVZ11" s="0"/>
      <c r="TWA11" s="0"/>
      <c r="TWB11" s="0"/>
      <c r="TWC11" s="0"/>
      <c r="TWD11" s="0"/>
      <c r="TWE11" s="0"/>
      <c r="TWF11" s="0"/>
      <c r="TWG11" s="0"/>
      <c r="TWH11" s="0"/>
      <c r="TWI11" s="0"/>
      <c r="TWJ11" s="0"/>
      <c r="TWK11" s="0"/>
      <c r="TWL11" s="0"/>
      <c r="TWM11" s="0"/>
      <c r="TWN11" s="0"/>
      <c r="TWO11" s="0"/>
      <c r="TWP11" s="0"/>
      <c r="TWQ11" s="0"/>
      <c r="TWR11" s="0"/>
      <c r="TWS11" s="0"/>
      <c r="TWT11" s="0"/>
      <c r="TWU11" s="0"/>
      <c r="TWV11" s="0"/>
      <c r="TWW11" s="0"/>
      <c r="TWX11" s="0"/>
      <c r="TWY11" s="0"/>
      <c r="TWZ11" s="0"/>
      <c r="TXA11" s="0"/>
      <c r="TXB11" s="0"/>
      <c r="TXC11" s="0"/>
      <c r="TXD11" s="0"/>
      <c r="TXE11" s="0"/>
      <c r="TXF11" s="0"/>
      <c r="TXG11" s="0"/>
      <c r="TXH11" s="0"/>
      <c r="TXI11" s="0"/>
      <c r="TXJ11" s="0"/>
      <c r="TXK11" s="0"/>
      <c r="TXL11" s="0"/>
      <c r="TXM11" s="0"/>
      <c r="TXN11" s="0"/>
      <c r="TXO11" s="0"/>
      <c r="TXP11" s="0"/>
      <c r="TXQ11" s="0"/>
      <c r="TXR11" s="0"/>
      <c r="TXS11" s="0"/>
      <c r="TXT11" s="0"/>
      <c r="TXU11" s="0"/>
      <c r="TXV11" s="0"/>
      <c r="TXW11" s="0"/>
      <c r="TXX11" s="0"/>
      <c r="TXY11" s="0"/>
      <c r="TXZ11" s="0"/>
      <c r="TYA11" s="0"/>
      <c r="TYB11" s="0"/>
      <c r="TYC11" s="0"/>
      <c r="TYD11" s="0"/>
      <c r="TYE11" s="0"/>
      <c r="TYF11" s="0"/>
      <c r="TYG11" s="0"/>
      <c r="TYH11" s="0"/>
      <c r="TYI11" s="0"/>
      <c r="TYJ11" s="0"/>
      <c r="TYK11" s="0"/>
      <c r="TYL11" s="0"/>
      <c r="TYM11" s="0"/>
      <c r="TYN11" s="0"/>
      <c r="TYO11" s="0"/>
      <c r="TYP11" s="0"/>
      <c r="TYQ11" s="0"/>
      <c r="TYR11" s="0"/>
      <c r="TYS11" s="0"/>
      <c r="TYT11" s="0"/>
      <c r="TYU11" s="0"/>
      <c r="TYV11" s="0"/>
      <c r="TYW11" s="0"/>
      <c r="TYX11" s="0"/>
      <c r="TYY11" s="0"/>
      <c r="TYZ11" s="0"/>
      <c r="TZA11" s="0"/>
      <c r="TZB11" s="0"/>
      <c r="TZC11" s="0"/>
      <c r="TZD11" s="0"/>
      <c r="TZE11" s="0"/>
      <c r="TZF11" s="0"/>
      <c r="TZG11" s="0"/>
      <c r="TZH11" s="0"/>
      <c r="TZI11" s="0"/>
      <c r="TZJ11" s="0"/>
      <c r="TZK11" s="0"/>
      <c r="TZL11" s="0"/>
      <c r="TZM11" s="0"/>
      <c r="TZN11" s="0"/>
      <c r="TZO11" s="0"/>
      <c r="TZP11" s="0"/>
      <c r="TZQ11" s="0"/>
      <c r="TZR11" s="0"/>
      <c r="TZS11" s="0"/>
      <c r="TZT11" s="0"/>
      <c r="TZU11" s="0"/>
      <c r="TZV11" s="0"/>
      <c r="TZW11" s="0"/>
      <c r="TZX11" s="0"/>
      <c r="TZY11" s="0"/>
      <c r="TZZ11" s="0"/>
      <c r="UAA11" s="0"/>
      <c r="UAB11" s="0"/>
      <c r="UAC11" s="0"/>
      <c r="UAD11" s="0"/>
      <c r="UAE11" s="0"/>
      <c r="UAF11" s="0"/>
      <c r="UAG11" s="0"/>
      <c r="UAH11" s="0"/>
      <c r="UAI11" s="0"/>
      <c r="UAJ11" s="0"/>
      <c r="UAK11" s="0"/>
      <c r="UAL11" s="0"/>
      <c r="UAM11" s="0"/>
      <c r="UAN11" s="0"/>
      <c r="UAO11" s="0"/>
      <c r="UAP11" s="0"/>
      <c r="UAQ11" s="0"/>
      <c r="UAR11" s="0"/>
      <c r="UAS11" s="0"/>
      <c r="UAT11" s="0"/>
      <c r="UAU11" s="0"/>
      <c r="UAV11" s="0"/>
      <c r="UAW11" s="0"/>
      <c r="UAX11" s="0"/>
      <c r="UAY11" s="0"/>
      <c r="UAZ11" s="0"/>
      <c r="UBA11" s="0"/>
      <c r="UBB11" s="0"/>
      <c r="UBC11" s="0"/>
      <c r="UBD11" s="0"/>
      <c r="UBE11" s="0"/>
      <c r="UBF11" s="0"/>
      <c r="UBG11" s="0"/>
      <c r="UBH11" s="0"/>
      <c r="UBI11" s="0"/>
      <c r="UBJ11" s="0"/>
      <c r="UBK11" s="0"/>
      <c r="UBL11" s="0"/>
      <c r="UBM11" s="0"/>
      <c r="UBN11" s="0"/>
      <c r="UBO11" s="0"/>
      <c r="UBP11" s="0"/>
      <c r="UBQ11" s="0"/>
      <c r="UBR11" s="0"/>
      <c r="UBS11" s="0"/>
      <c r="UBT11" s="0"/>
      <c r="UBU11" s="0"/>
      <c r="UBV11" s="0"/>
      <c r="UBW11" s="0"/>
      <c r="UBX11" s="0"/>
      <c r="UBY11" s="0"/>
      <c r="UBZ11" s="0"/>
      <c r="UCA11" s="0"/>
      <c r="UCB11" s="0"/>
      <c r="UCC11" s="0"/>
      <c r="UCD11" s="0"/>
      <c r="UCE11" s="0"/>
      <c r="UCF11" s="0"/>
      <c r="UCG11" s="0"/>
      <c r="UCH11" s="0"/>
      <c r="UCI11" s="0"/>
      <c r="UCJ11" s="0"/>
      <c r="UCK11" s="0"/>
      <c r="UCL11" s="0"/>
      <c r="UCM11" s="0"/>
      <c r="UCN11" s="0"/>
      <c r="UCO11" s="0"/>
      <c r="UCP11" s="0"/>
      <c r="UCQ11" s="0"/>
      <c r="UCR11" s="0"/>
      <c r="UCS11" s="0"/>
      <c r="UCT11" s="0"/>
      <c r="UCU11" s="0"/>
      <c r="UCV11" s="0"/>
      <c r="UCW11" s="0"/>
      <c r="UCX11" s="0"/>
      <c r="UCY11" s="0"/>
      <c r="UCZ11" s="0"/>
      <c r="UDA11" s="0"/>
      <c r="UDB11" s="0"/>
      <c r="UDC11" s="0"/>
      <c r="UDD11" s="0"/>
      <c r="UDE11" s="0"/>
      <c r="UDF11" s="0"/>
      <c r="UDG11" s="0"/>
      <c r="UDH11" s="0"/>
      <c r="UDI11" s="0"/>
      <c r="UDJ11" s="0"/>
      <c r="UDK11" s="0"/>
      <c r="UDL11" s="0"/>
      <c r="UDM11" s="0"/>
      <c r="UDN11" s="0"/>
      <c r="UDO11" s="0"/>
      <c r="UDP11" s="0"/>
      <c r="UDQ11" s="0"/>
      <c r="UDR11" s="0"/>
      <c r="UDS11" s="0"/>
      <c r="UDT11" s="0"/>
      <c r="UDU11" s="0"/>
      <c r="UDV11" s="0"/>
      <c r="UDW11" s="0"/>
      <c r="UDX11" s="0"/>
      <c r="UDY11" s="0"/>
      <c r="UDZ11" s="0"/>
      <c r="UEA11" s="0"/>
      <c r="UEB11" s="0"/>
      <c r="UEC11" s="0"/>
      <c r="UED11" s="0"/>
      <c r="UEE11" s="0"/>
      <c r="UEF11" s="0"/>
      <c r="UEG11" s="0"/>
      <c r="UEH11" s="0"/>
      <c r="UEI11" s="0"/>
      <c r="UEJ11" s="0"/>
      <c r="UEK11" s="0"/>
      <c r="UEL11" s="0"/>
      <c r="UEM11" s="0"/>
      <c r="UEN11" s="0"/>
      <c r="UEO11" s="0"/>
      <c r="UEP11" s="0"/>
      <c r="UEQ11" s="0"/>
      <c r="UER11" s="0"/>
      <c r="UES11" s="0"/>
      <c r="UET11" s="0"/>
      <c r="UEU11" s="0"/>
      <c r="UEV11" s="0"/>
      <c r="UEW11" s="0"/>
      <c r="UEX11" s="0"/>
      <c r="UEY11" s="0"/>
      <c r="UEZ11" s="0"/>
      <c r="UFA11" s="0"/>
      <c r="UFB11" s="0"/>
      <c r="UFC11" s="0"/>
      <c r="UFD11" s="0"/>
      <c r="UFE11" s="0"/>
      <c r="UFF11" s="0"/>
      <c r="UFG11" s="0"/>
      <c r="UFH11" s="0"/>
      <c r="UFI11" s="0"/>
      <c r="UFJ11" s="0"/>
      <c r="UFK11" s="0"/>
      <c r="UFL11" s="0"/>
      <c r="UFM11" s="0"/>
      <c r="UFN11" s="0"/>
      <c r="UFO11" s="0"/>
      <c r="UFP11" s="0"/>
      <c r="UFQ11" s="0"/>
      <c r="UFR11" s="0"/>
      <c r="UFS11" s="0"/>
      <c r="UFT11" s="0"/>
      <c r="UFU11" s="0"/>
      <c r="UFV11" s="0"/>
      <c r="UFW11" s="0"/>
      <c r="UFX11" s="0"/>
      <c r="UFY11" s="0"/>
      <c r="UFZ11" s="0"/>
      <c r="UGA11" s="0"/>
      <c r="UGB11" s="0"/>
      <c r="UGC11" s="0"/>
      <c r="UGD11" s="0"/>
      <c r="UGE11" s="0"/>
      <c r="UGF11" s="0"/>
      <c r="UGG11" s="0"/>
      <c r="UGH11" s="0"/>
      <c r="UGI11" s="0"/>
      <c r="UGJ11" s="0"/>
      <c r="UGK11" s="0"/>
      <c r="UGL11" s="0"/>
      <c r="UGM11" s="0"/>
      <c r="UGN11" s="0"/>
      <c r="UGO11" s="0"/>
      <c r="UGP11" s="0"/>
      <c r="UGQ11" s="0"/>
      <c r="UGR11" s="0"/>
      <c r="UGS11" s="0"/>
      <c r="UGT11" s="0"/>
      <c r="UGU11" s="0"/>
      <c r="UGV11" s="0"/>
      <c r="UGW11" s="0"/>
      <c r="UGX11" s="0"/>
      <c r="UGY11" s="0"/>
      <c r="UGZ11" s="0"/>
      <c r="UHA11" s="0"/>
      <c r="UHB11" s="0"/>
      <c r="UHC11" s="0"/>
      <c r="UHD11" s="0"/>
      <c r="UHE11" s="0"/>
      <c r="UHF11" s="0"/>
      <c r="UHG11" s="0"/>
      <c r="UHH11" s="0"/>
      <c r="UHI11" s="0"/>
      <c r="UHJ11" s="0"/>
      <c r="UHK11" s="0"/>
      <c r="UHL11" s="0"/>
      <c r="UHM11" s="0"/>
      <c r="UHN11" s="0"/>
      <c r="UHO11" s="0"/>
      <c r="UHP11" s="0"/>
      <c r="UHQ11" s="0"/>
      <c r="UHR11" s="0"/>
      <c r="UHS11" s="0"/>
      <c r="UHT11" s="0"/>
      <c r="UHU11" s="0"/>
      <c r="UHV11" s="0"/>
      <c r="UHW11" s="0"/>
      <c r="UHX11" s="0"/>
      <c r="UHY11" s="0"/>
      <c r="UHZ11" s="0"/>
      <c r="UIA11" s="0"/>
      <c r="UIB11" s="0"/>
      <c r="UIC11" s="0"/>
      <c r="UID11" s="0"/>
      <c r="UIE11" s="0"/>
      <c r="UIF11" s="0"/>
      <c r="UIG11" s="0"/>
      <c r="UIH11" s="0"/>
      <c r="UII11" s="0"/>
      <c r="UIJ11" s="0"/>
      <c r="UIK11" s="0"/>
      <c r="UIL11" s="0"/>
      <c r="UIM11" s="0"/>
      <c r="UIN11" s="0"/>
      <c r="UIO11" s="0"/>
      <c r="UIP11" s="0"/>
      <c r="UIQ11" s="0"/>
      <c r="UIR11" s="0"/>
      <c r="UIS11" s="0"/>
      <c r="UIT11" s="0"/>
      <c r="UIU11" s="0"/>
      <c r="UIV11" s="0"/>
      <c r="UIW11" s="0"/>
      <c r="UIX11" s="0"/>
      <c r="UIY11" s="0"/>
      <c r="UIZ11" s="0"/>
      <c r="UJA11" s="0"/>
      <c r="UJB11" s="0"/>
      <c r="UJC11" s="0"/>
      <c r="UJD11" s="0"/>
      <c r="UJE11" s="0"/>
      <c r="UJF11" s="0"/>
      <c r="UJG11" s="0"/>
      <c r="UJH11" s="0"/>
      <c r="UJI11" s="0"/>
      <c r="UJJ11" s="0"/>
      <c r="UJK11" s="0"/>
      <c r="UJL11" s="0"/>
      <c r="UJM11" s="0"/>
      <c r="UJN11" s="0"/>
      <c r="UJO11" s="0"/>
      <c r="UJP11" s="0"/>
      <c r="UJQ11" s="0"/>
      <c r="UJR11" s="0"/>
      <c r="UJS11" s="0"/>
      <c r="UJT11" s="0"/>
      <c r="UJU11" s="0"/>
      <c r="UJV11" s="0"/>
      <c r="UJW11" s="0"/>
      <c r="UJX11" s="0"/>
      <c r="UJY11" s="0"/>
      <c r="UJZ11" s="0"/>
      <c r="UKA11" s="0"/>
      <c r="UKB11" s="0"/>
      <c r="UKC11" s="0"/>
      <c r="UKD11" s="0"/>
      <c r="UKE11" s="0"/>
      <c r="UKF11" s="0"/>
      <c r="UKG11" s="0"/>
      <c r="UKH11" s="0"/>
      <c r="UKI11" s="0"/>
      <c r="UKJ11" s="0"/>
      <c r="UKK11" s="0"/>
      <c r="UKL11" s="0"/>
      <c r="UKM11" s="0"/>
      <c r="UKN11" s="0"/>
      <c r="UKO11" s="0"/>
      <c r="UKP11" s="0"/>
      <c r="UKQ11" s="0"/>
      <c r="UKR11" s="0"/>
      <c r="UKS11" s="0"/>
      <c r="UKT11" s="0"/>
      <c r="UKU11" s="0"/>
      <c r="UKV11" s="0"/>
      <c r="UKW11" s="0"/>
      <c r="UKX11" s="0"/>
      <c r="UKY11" s="0"/>
      <c r="UKZ11" s="0"/>
      <c r="ULA11" s="0"/>
      <c r="ULB11" s="0"/>
      <c r="ULC11" s="0"/>
      <c r="ULD11" s="0"/>
      <c r="ULE11" s="0"/>
      <c r="ULF11" s="0"/>
      <c r="ULG11" s="0"/>
      <c r="ULH11" s="0"/>
      <c r="ULI11" s="0"/>
      <c r="ULJ11" s="0"/>
      <c r="ULK11" s="0"/>
      <c r="ULL11" s="0"/>
      <c r="ULM11" s="0"/>
      <c r="ULN11" s="0"/>
      <c r="ULO11" s="0"/>
      <c r="ULP11" s="0"/>
      <c r="ULQ11" s="0"/>
      <c r="ULR11" s="0"/>
      <c r="ULS11" s="0"/>
      <c r="ULT11" s="0"/>
      <c r="ULU11" s="0"/>
      <c r="ULV11" s="0"/>
      <c r="ULW11" s="0"/>
      <c r="ULX11" s="0"/>
      <c r="ULY11" s="0"/>
      <c r="ULZ11" s="0"/>
      <c r="UMA11" s="0"/>
      <c r="UMB11" s="0"/>
      <c r="UMC11" s="0"/>
      <c r="UMD11" s="0"/>
      <c r="UME11" s="0"/>
      <c r="UMF11" s="0"/>
      <c r="UMG11" s="0"/>
      <c r="UMH11" s="0"/>
      <c r="UMI11" s="0"/>
      <c r="UMJ11" s="0"/>
      <c r="UMK11" s="0"/>
      <c r="UML11" s="0"/>
      <c r="UMM11" s="0"/>
      <c r="UMN11" s="0"/>
      <c r="UMO11" s="0"/>
      <c r="UMP11" s="0"/>
      <c r="UMQ11" s="0"/>
      <c r="UMR11" s="0"/>
      <c r="UMS11" s="0"/>
      <c r="UMT11" s="0"/>
      <c r="UMU11" s="0"/>
      <c r="UMV11" s="0"/>
      <c r="UMW11" s="0"/>
      <c r="UMX11" s="0"/>
      <c r="UMY11" s="0"/>
      <c r="UMZ11" s="0"/>
      <c r="UNA11" s="0"/>
      <c r="UNB11" s="0"/>
      <c r="UNC11" s="0"/>
      <c r="UND11" s="0"/>
      <c r="UNE11" s="0"/>
      <c r="UNF11" s="0"/>
      <c r="UNG11" s="0"/>
      <c r="UNH11" s="0"/>
      <c r="UNI11" s="0"/>
      <c r="UNJ11" s="0"/>
      <c r="UNK11" s="0"/>
      <c r="UNL11" s="0"/>
      <c r="UNM11" s="0"/>
      <c r="UNN11" s="0"/>
      <c r="UNO11" s="0"/>
      <c r="UNP11" s="0"/>
      <c r="UNQ11" s="0"/>
      <c r="UNR11" s="0"/>
      <c r="UNS11" s="0"/>
      <c r="UNT11" s="0"/>
      <c r="UNU11" s="0"/>
      <c r="UNV11" s="0"/>
      <c r="UNW11" s="0"/>
      <c r="UNX11" s="0"/>
      <c r="UNY11" s="0"/>
      <c r="UNZ11" s="0"/>
      <c r="UOA11" s="0"/>
      <c r="UOB11" s="0"/>
      <c r="UOC11" s="0"/>
      <c r="UOD11" s="0"/>
      <c r="UOE11" s="0"/>
      <c r="UOF11" s="0"/>
      <c r="UOG11" s="0"/>
      <c r="UOH11" s="0"/>
      <c r="UOI11" s="0"/>
      <c r="UOJ11" s="0"/>
      <c r="UOK11" s="0"/>
      <c r="UOL11" s="0"/>
      <c r="UOM11" s="0"/>
      <c r="UON11" s="0"/>
      <c r="UOO11" s="0"/>
      <c r="UOP11" s="0"/>
      <c r="UOQ11" s="0"/>
      <c r="UOR11" s="0"/>
      <c r="UOS11" s="0"/>
      <c r="UOT11" s="0"/>
      <c r="UOU11" s="0"/>
      <c r="UOV11" s="0"/>
      <c r="UOW11" s="0"/>
      <c r="UOX11" s="0"/>
      <c r="UOY11" s="0"/>
      <c r="UOZ11" s="0"/>
      <c r="UPA11" s="0"/>
      <c r="UPB11" s="0"/>
      <c r="UPC11" s="0"/>
      <c r="UPD11" s="0"/>
      <c r="UPE11" s="0"/>
      <c r="UPF11" s="0"/>
      <c r="UPG11" s="0"/>
      <c r="UPH11" s="0"/>
      <c r="UPI11" s="0"/>
      <c r="UPJ11" s="0"/>
      <c r="UPK11" s="0"/>
      <c r="UPL11" s="0"/>
      <c r="UPM11" s="0"/>
      <c r="UPN11" s="0"/>
      <c r="UPO11" s="0"/>
      <c r="UPP11" s="0"/>
      <c r="UPQ11" s="0"/>
      <c r="UPR11" s="0"/>
      <c r="UPS11" s="0"/>
      <c r="UPT11" s="0"/>
      <c r="UPU11" s="0"/>
      <c r="UPV11" s="0"/>
      <c r="UPW11" s="0"/>
      <c r="UPX11" s="0"/>
      <c r="UPY11" s="0"/>
      <c r="UPZ11" s="0"/>
      <c r="UQA11" s="0"/>
      <c r="UQB11" s="0"/>
      <c r="UQC11" s="0"/>
      <c r="UQD11" s="0"/>
      <c r="UQE11" s="0"/>
      <c r="UQF11" s="0"/>
      <c r="UQG11" s="0"/>
      <c r="UQH11" s="0"/>
      <c r="UQI11" s="0"/>
      <c r="UQJ11" s="0"/>
      <c r="UQK11" s="0"/>
      <c r="UQL11" s="0"/>
      <c r="UQM11" s="0"/>
      <c r="UQN11" s="0"/>
      <c r="UQO11" s="0"/>
      <c r="UQP11" s="0"/>
      <c r="UQQ11" s="0"/>
      <c r="UQR11" s="0"/>
      <c r="UQS11" s="0"/>
      <c r="UQT11" s="0"/>
      <c r="UQU11" s="0"/>
      <c r="UQV11" s="0"/>
      <c r="UQW11" s="0"/>
      <c r="UQX11" s="0"/>
      <c r="UQY11" s="0"/>
      <c r="UQZ11" s="0"/>
      <c r="URA11" s="0"/>
      <c r="URB11" s="0"/>
      <c r="URC11" s="0"/>
      <c r="URD11" s="0"/>
      <c r="URE11" s="0"/>
      <c r="URF11" s="0"/>
      <c r="URG11" s="0"/>
      <c r="URH11" s="0"/>
      <c r="URI11" s="0"/>
      <c r="URJ11" s="0"/>
      <c r="URK11" s="0"/>
      <c r="URL11" s="0"/>
      <c r="URM11" s="0"/>
      <c r="URN11" s="0"/>
      <c r="URO11" s="0"/>
      <c r="URP11" s="0"/>
      <c r="URQ11" s="0"/>
      <c r="URR11" s="0"/>
      <c r="URS11" s="0"/>
      <c r="URT11" s="0"/>
      <c r="URU11" s="0"/>
      <c r="URV11" s="0"/>
      <c r="URW11" s="0"/>
      <c r="URX11" s="0"/>
      <c r="URY11" s="0"/>
      <c r="URZ11" s="0"/>
      <c r="USA11" s="0"/>
      <c r="USB11" s="0"/>
      <c r="USC11" s="0"/>
      <c r="USD11" s="0"/>
      <c r="USE11" s="0"/>
      <c r="USF11" s="0"/>
      <c r="USG11" s="0"/>
      <c r="USH11" s="0"/>
      <c r="USI11" s="0"/>
      <c r="USJ11" s="0"/>
      <c r="USK11" s="0"/>
      <c r="USL11" s="0"/>
      <c r="USM11" s="0"/>
      <c r="USN11" s="0"/>
      <c r="USO11" s="0"/>
      <c r="USP11" s="0"/>
      <c r="USQ11" s="0"/>
      <c r="USR11" s="0"/>
      <c r="USS11" s="0"/>
      <c r="UST11" s="0"/>
      <c r="USU11" s="0"/>
      <c r="USV11" s="0"/>
      <c r="USW11" s="0"/>
      <c r="USX11" s="0"/>
      <c r="USY11" s="0"/>
      <c r="USZ11" s="0"/>
      <c r="UTA11" s="0"/>
      <c r="UTB11" s="0"/>
      <c r="UTC11" s="0"/>
      <c r="UTD11" s="0"/>
      <c r="UTE11" s="0"/>
      <c r="UTF11" s="0"/>
      <c r="UTG11" s="0"/>
      <c r="UTH11" s="0"/>
      <c r="UTI11" s="0"/>
      <c r="UTJ11" s="0"/>
      <c r="UTK11" s="0"/>
      <c r="UTL11" s="0"/>
      <c r="UTM11" s="0"/>
      <c r="UTN11" s="0"/>
      <c r="UTO11" s="0"/>
      <c r="UTP11" s="0"/>
      <c r="UTQ11" s="0"/>
      <c r="UTR11" s="0"/>
      <c r="UTS11" s="0"/>
      <c r="UTT11" s="0"/>
      <c r="UTU11" s="0"/>
      <c r="UTV11" s="0"/>
      <c r="UTW11" s="0"/>
      <c r="UTX11" s="0"/>
      <c r="UTY11" s="0"/>
      <c r="UTZ11" s="0"/>
      <c r="UUA11" s="0"/>
      <c r="UUB11" s="0"/>
      <c r="UUC11" s="0"/>
      <c r="UUD11" s="0"/>
      <c r="UUE11" s="0"/>
      <c r="UUF11" s="0"/>
      <c r="UUG11" s="0"/>
      <c r="UUH11" s="0"/>
      <c r="UUI11" s="0"/>
      <c r="UUJ11" s="0"/>
      <c r="UUK11" s="0"/>
      <c r="UUL11" s="0"/>
      <c r="UUM11" s="0"/>
      <c r="UUN11" s="0"/>
      <c r="UUO11" s="0"/>
      <c r="UUP11" s="0"/>
      <c r="UUQ11" s="0"/>
      <c r="UUR11" s="0"/>
      <c r="UUS11" s="0"/>
      <c r="UUT11" s="0"/>
      <c r="UUU11" s="0"/>
      <c r="UUV11" s="0"/>
      <c r="UUW11" s="0"/>
      <c r="UUX11" s="0"/>
      <c r="UUY11" s="0"/>
      <c r="UUZ11" s="0"/>
      <c r="UVA11" s="0"/>
      <c r="UVB11" s="0"/>
      <c r="UVC11" s="0"/>
      <c r="UVD11" s="0"/>
      <c r="UVE11" s="0"/>
      <c r="UVF11" s="0"/>
      <c r="UVG11" s="0"/>
      <c r="UVH11" s="0"/>
      <c r="UVI11" s="0"/>
      <c r="UVJ11" s="0"/>
      <c r="UVK11" s="0"/>
      <c r="UVL11" s="0"/>
      <c r="UVM11" s="0"/>
      <c r="UVN11" s="0"/>
      <c r="UVO11" s="0"/>
      <c r="UVP11" s="0"/>
      <c r="UVQ11" s="0"/>
      <c r="UVR11" s="0"/>
      <c r="UVS11" s="0"/>
      <c r="UVT11" s="0"/>
      <c r="UVU11" s="0"/>
      <c r="UVV11" s="0"/>
      <c r="UVW11" s="0"/>
      <c r="UVX11" s="0"/>
      <c r="UVY11" s="0"/>
      <c r="UVZ11" s="0"/>
      <c r="UWA11" s="0"/>
      <c r="UWB11" s="0"/>
      <c r="UWC11" s="0"/>
      <c r="UWD11" s="0"/>
      <c r="UWE11" s="0"/>
      <c r="UWF11" s="0"/>
      <c r="UWG11" s="0"/>
      <c r="UWH11" s="0"/>
      <c r="UWI11" s="0"/>
      <c r="UWJ11" s="0"/>
      <c r="UWK11" s="0"/>
      <c r="UWL11" s="0"/>
      <c r="UWM11" s="0"/>
      <c r="UWN11" s="0"/>
      <c r="UWO11" s="0"/>
      <c r="UWP11" s="0"/>
      <c r="UWQ11" s="0"/>
      <c r="UWR11" s="0"/>
      <c r="UWS11" s="0"/>
      <c r="UWT11" s="0"/>
      <c r="UWU11" s="0"/>
      <c r="UWV11" s="0"/>
      <c r="UWW11" s="0"/>
      <c r="UWX11" s="0"/>
      <c r="UWY11" s="0"/>
      <c r="UWZ11" s="0"/>
      <c r="UXA11" s="0"/>
      <c r="UXB11" s="0"/>
      <c r="UXC11" s="0"/>
      <c r="UXD11" s="0"/>
      <c r="UXE11" s="0"/>
      <c r="UXF11" s="0"/>
      <c r="UXG11" s="0"/>
      <c r="UXH11" s="0"/>
      <c r="UXI11" s="0"/>
      <c r="UXJ11" s="0"/>
      <c r="UXK11" s="0"/>
      <c r="UXL11" s="0"/>
      <c r="UXM11" s="0"/>
      <c r="UXN11" s="0"/>
      <c r="UXO11" s="0"/>
      <c r="UXP11" s="0"/>
      <c r="UXQ11" s="0"/>
      <c r="UXR11" s="0"/>
      <c r="UXS11" s="0"/>
      <c r="UXT11" s="0"/>
      <c r="UXU11" s="0"/>
      <c r="UXV11" s="0"/>
      <c r="UXW11" s="0"/>
      <c r="UXX11" s="0"/>
      <c r="UXY11" s="0"/>
      <c r="UXZ11" s="0"/>
      <c r="UYA11" s="0"/>
      <c r="UYB11" s="0"/>
      <c r="UYC11" s="0"/>
      <c r="UYD11" s="0"/>
      <c r="UYE11" s="0"/>
      <c r="UYF11" s="0"/>
      <c r="UYG11" s="0"/>
      <c r="UYH11" s="0"/>
      <c r="UYI11" s="0"/>
      <c r="UYJ11" s="0"/>
      <c r="UYK11" s="0"/>
      <c r="UYL11" s="0"/>
      <c r="UYM11" s="0"/>
      <c r="UYN11" s="0"/>
      <c r="UYO11" s="0"/>
      <c r="UYP11" s="0"/>
      <c r="UYQ11" s="0"/>
      <c r="UYR11" s="0"/>
      <c r="UYS11" s="0"/>
      <c r="UYT11" s="0"/>
      <c r="UYU11" s="0"/>
      <c r="UYV11" s="0"/>
      <c r="UYW11" s="0"/>
      <c r="UYX11" s="0"/>
      <c r="UYY11" s="0"/>
      <c r="UYZ11" s="0"/>
      <c r="UZA11" s="0"/>
      <c r="UZB11" s="0"/>
      <c r="UZC11" s="0"/>
      <c r="UZD11" s="0"/>
      <c r="UZE11" s="0"/>
      <c r="UZF11" s="0"/>
      <c r="UZG11" s="0"/>
      <c r="UZH11" s="0"/>
      <c r="UZI11" s="0"/>
      <c r="UZJ11" s="0"/>
      <c r="UZK11" s="0"/>
      <c r="UZL11" s="0"/>
      <c r="UZM11" s="0"/>
      <c r="UZN11" s="0"/>
      <c r="UZO11" s="0"/>
      <c r="UZP11" s="0"/>
      <c r="UZQ11" s="0"/>
      <c r="UZR11" s="0"/>
      <c r="UZS11" s="0"/>
      <c r="UZT11" s="0"/>
      <c r="UZU11" s="0"/>
      <c r="UZV11" s="0"/>
      <c r="UZW11" s="0"/>
      <c r="UZX11" s="0"/>
      <c r="UZY11" s="0"/>
      <c r="UZZ11" s="0"/>
      <c r="VAA11" s="0"/>
      <c r="VAB11" s="0"/>
      <c r="VAC11" s="0"/>
      <c r="VAD11" s="0"/>
      <c r="VAE11" s="0"/>
      <c r="VAF11" s="0"/>
      <c r="VAG11" s="0"/>
      <c r="VAH11" s="0"/>
      <c r="VAI11" s="0"/>
      <c r="VAJ11" s="0"/>
      <c r="VAK11" s="0"/>
      <c r="VAL11" s="0"/>
      <c r="VAM11" s="0"/>
      <c r="VAN11" s="0"/>
      <c r="VAO11" s="0"/>
      <c r="VAP11" s="0"/>
      <c r="VAQ11" s="0"/>
      <c r="VAR11" s="0"/>
      <c r="VAS11" s="0"/>
      <c r="VAT11" s="0"/>
      <c r="VAU11" s="0"/>
      <c r="VAV11" s="0"/>
      <c r="VAW11" s="0"/>
      <c r="VAX11" s="0"/>
      <c r="VAY11" s="0"/>
      <c r="VAZ11" s="0"/>
      <c r="VBA11" s="0"/>
      <c r="VBB11" s="0"/>
      <c r="VBC11" s="0"/>
      <c r="VBD11" s="0"/>
      <c r="VBE11" s="0"/>
      <c r="VBF11" s="0"/>
      <c r="VBG11" s="0"/>
      <c r="VBH11" s="0"/>
      <c r="VBI11" s="0"/>
      <c r="VBJ11" s="0"/>
      <c r="VBK11" s="0"/>
      <c r="VBL11" s="0"/>
      <c r="VBM11" s="0"/>
      <c r="VBN11" s="0"/>
      <c r="VBO11" s="0"/>
      <c r="VBP11" s="0"/>
      <c r="VBQ11" s="0"/>
      <c r="VBR11" s="0"/>
      <c r="VBS11" s="0"/>
      <c r="VBT11" s="0"/>
      <c r="VBU11" s="0"/>
      <c r="VBV11" s="0"/>
      <c r="VBW11" s="0"/>
      <c r="VBX11" s="0"/>
      <c r="VBY11" s="0"/>
      <c r="VBZ11" s="0"/>
      <c r="VCA11" s="0"/>
      <c r="VCB11" s="0"/>
      <c r="VCC11" s="0"/>
      <c r="VCD11" s="0"/>
      <c r="VCE11" s="0"/>
      <c r="VCF11" s="0"/>
      <c r="VCG11" s="0"/>
      <c r="VCH11" s="0"/>
      <c r="VCI11" s="0"/>
      <c r="VCJ11" s="0"/>
      <c r="VCK11" s="0"/>
      <c r="VCL11" s="0"/>
      <c r="VCM11" s="0"/>
      <c r="VCN11" s="0"/>
      <c r="VCO11" s="0"/>
      <c r="VCP11" s="0"/>
      <c r="VCQ11" s="0"/>
      <c r="VCR11" s="0"/>
      <c r="VCS11" s="0"/>
      <c r="VCT11" s="0"/>
      <c r="VCU11" s="0"/>
      <c r="VCV11" s="0"/>
      <c r="VCW11" s="0"/>
      <c r="VCX11" s="0"/>
      <c r="VCY11" s="0"/>
      <c r="VCZ11" s="0"/>
      <c r="VDA11" s="0"/>
      <c r="VDB11" s="0"/>
      <c r="VDC11" s="0"/>
      <c r="VDD11" s="0"/>
      <c r="VDE11" s="0"/>
      <c r="VDF11" s="0"/>
      <c r="VDG11" s="0"/>
      <c r="VDH11" s="0"/>
      <c r="VDI11" s="0"/>
      <c r="VDJ11" s="0"/>
      <c r="VDK11" s="0"/>
      <c r="VDL11" s="0"/>
      <c r="VDM11" s="0"/>
      <c r="VDN11" s="0"/>
      <c r="VDO11" s="0"/>
      <c r="VDP11" s="0"/>
      <c r="VDQ11" s="0"/>
      <c r="VDR11" s="0"/>
      <c r="VDS11" s="0"/>
      <c r="VDT11" s="0"/>
      <c r="VDU11" s="0"/>
      <c r="VDV11" s="0"/>
      <c r="VDW11" s="0"/>
      <c r="VDX11" s="0"/>
      <c r="VDY11" s="0"/>
      <c r="VDZ11" s="0"/>
      <c r="VEA11" s="0"/>
      <c r="VEB11" s="0"/>
      <c r="VEC11" s="0"/>
      <c r="VED11" s="0"/>
      <c r="VEE11" s="0"/>
      <c r="VEF11" s="0"/>
      <c r="VEG11" s="0"/>
      <c r="VEH11" s="0"/>
      <c r="VEI11" s="0"/>
      <c r="VEJ11" s="0"/>
      <c r="VEK11" s="0"/>
      <c r="VEL11" s="0"/>
      <c r="VEM11" s="0"/>
      <c r="VEN11" s="0"/>
      <c r="VEO11" s="0"/>
      <c r="VEP11" s="0"/>
      <c r="VEQ11" s="0"/>
      <c r="VER11" s="0"/>
      <c r="VES11" s="0"/>
      <c r="VET11" s="0"/>
      <c r="VEU11" s="0"/>
      <c r="VEV11" s="0"/>
      <c r="VEW11" s="0"/>
      <c r="VEX11" s="0"/>
      <c r="VEY11" s="0"/>
      <c r="VEZ11" s="0"/>
      <c r="VFA11" s="0"/>
      <c r="VFB11" s="0"/>
      <c r="VFC11" s="0"/>
      <c r="VFD11" s="0"/>
      <c r="VFE11" s="0"/>
      <c r="VFF11" s="0"/>
      <c r="VFG11" s="0"/>
      <c r="VFH11" s="0"/>
      <c r="VFI11" s="0"/>
      <c r="VFJ11" s="0"/>
      <c r="VFK11" s="0"/>
      <c r="VFL11" s="0"/>
      <c r="VFM11" s="0"/>
      <c r="VFN11" s="0"/>
      <c r="VFO11" s="0"/>
      <c r="VFP11" s="0"/>
      <c r="VFQ11" s="0"/>
      <c r="VFR11" s="0"/>
      <c r="VFS11" s="0"/>
      <c r="VFT11" s="0"/>
      <c r="VFU11" s="0"/>
      <c r="VFV11" s="0"/>
      <c r="VFW11" s="0"/>
      <c r="VFX11" s="0"/>
      <c r="VFY11" s="0"/>
      <c r="VFZ11" s="0"/>
      <c r="VGA11" s="0"/>
      <c r="VGB11" s="0"/>
      <c r="VGC11" s="0"/>
      <c r="VGD11" s="0"/>
      <c r="VGE11" s="0"/>
      <c r="VGF11" s="0"/>
      <c r="VGG11" s="0"/>
      <c r="VGH11" s="0"/>
      <c r="VGI11" s="0"/>
      <c r="VGJ11" s="0"/>
      <c r="VGK11" s="0"/>
      <c r="VGL11" s="0"/>
      <c r="VGM11" s="0"/>
      <c r="VGN11" s="0"/>
      <c r="VGO11" s="0"/>
      <c r="VGP11" s="0"/>
      <c r="VGQ11" s="0"/>
      <c r="VGR11" s="0"/>
      <c r="VGS11" s="0"/>
      <c r="VGT11" s="0"/>
      <c r="VGU11" s="0"/>
      <c r="VGV11" s="0"/>
      <c r="VGW11" s="0"/>
      <c r="VGX11" s="0"/>
      <c r="VGY11" s="0"/>
      <c r="VGZ11" s="0"/>
      <c r="VHA11" s="0"/>
      <c r="VHB11" s="0"/>
      <c r="VHC11" s="0"/>
      <c r="VHD11" s="0"/>
      <c r="VHE11" s="0"/>
      <c r="VHF11" s="0"/>
      <c r="VHG11" s="0"/>
      <c r="VHH11" s="0"/>
      <c r="VHI11" s="0"/>
      <c r="VHJ11" s="0"/>
      <c r="VHK11" s="0"/>
      <c r="VHL11" s="0"/>
      <c r="VHM11" s="0"/>
      <c r="VHN11" s="0"/>
      <c r="VHO11" s="0"/>
      <c r="VHP11" s="0"/>
      <c r="VHQ11" s="0"/>
      <c r="VHR11" s="0"/>
      <c r="VHS11" s="0"/>
      <c r="VHT11" s="0"/>
      <c r="VHU11" s="0"/>
      <c r="VHV11" s="0"/>
      <c r="VHW11" s="0"/>
      <c r="VHX11" s="0"/>
      <c r="VHY11" s="0"/>
      <c r="VHZ11" s="0"/>
      <c r="VIA11" s="0"/>
      <c r="VIB11" s="0"/>
      <c r="VIC11" s="0"/>
      <c r="VID11" s="0"/>
      <c r="VIE11" s="0"/>
      <c r="VIF11" s="0"/>
      <c r="VIG11" s="0"/>
      <c r="VIH11" s="0"/>
      <c r="VII11" s="0"/>
      <c r="VIJ11" s="0"/>
      <c r="VIK11" s="0"/>
      <c r="VIL11" s="0"/>
      <c r="VIM11" s="0"/>
      <c r="VIN11" s="0"/>
      <c r="VIO11" s="0"/>
      <c r="VIP11" s="0"/>
      <c r="VIQ11" s="0"/>
      <c r="VIR11" s="0"/>
      <c r="VIS11" s="0"/>
      <c r="VIT11" s="0"/>
      <c r="VIU11" s="0"/>
      <c r="VIV11" s="0"/>
      <c r="VIW11" s="0"/>
      <c r="VIX11" s="0"/>
      <c r="VIY11" s="0"/>
      <c r="VIZ11" s="0"/>
      <c r="VJA11" s="0"/>
      <c r="VJB11" s="0"/>
      <c r="VJC11" s="0"/>
      <c r="VJD11" s="0"/>
      <c r="VJE11" s="0"/>
      <c r="VJF11" s="0"/>
      <c r="VJG11" s="0"/>
      <c r="VJH11" s="0"/>
      <c r="VJI11" s="0"/>
      <c r="VJJ11" s="0"/>
      <c r="VJK11" s="0"/>
      <c r="VJL11" s="0"/>
      <c r="VJM11" s="0"/>
      <c r="VJN11" s="0"/>
      <c r="VJO11" s="0"/>
      <c r="VJP11" s="0"/>
      <c r="VJQ11" s="0"/>
      <c r="VJR11" s="0"/>
      <c r="VJS11" s="0"/>
      <c r="VJT11" s="0"/>
      <c r="VJU11" s="0"/>
      <c r="VJV11" s="0"/>
      <c r="VJW11" s="0"/>
      <c r="VJX11" s="0"/>
      <c r="VJY11" s="0"/>
      <c r="VJZ11" s="0"/>
      <c r="VKA11" s="0"/>
      <c r="VKB11" s="0"/>
      <c r="VKC11" s="0"/>
      <c r="VKD11" s="0"/>
      <c r="VKE11" s="0"/>
      <c r="VKF11" s="0"/>
      <c r="VKG11" s="0"/>
      <c r="VKH11" s="0"/>
      <c r="VKI11" s="0"/>
      <c r="VKJ11" s="0"/>
      <c r="VKK11" s="0"/>
      <c r="VKL11" s="0"/>
      <c r="VKM11" s="0"/>
      <c r="VKN11" s="0"/>
      <c r="VKO11" s="0"/>
      <c r="VKP11" s="0"/>
      <c r="VKQ11" s="0"/>
      <c r="VKR11" s="0"/>
      <c r="VKS11" s="0"/>
      <c r="VKT11" s="0"/>
      <c r="VKU11" s="0"/>
      <c r="VKV11" s="0"/>
      <c r="VKW11" s="0"/>
      <c r="VKX11" s="0"/>
      <c r="VKY11" s="0"/>
      <c r="VKZ11" s="0"/>
      <c r="VLA11" s="0"/>
      <c r="VLB11" s="0"/>
      <c r="VLC11" s="0"/>
      <c r="VLD11" s="0"/>
      <c r="VLE11" s="0"/>
      <c r="VLF11" s="0"/>
      <c r="VLG11" s="0"/>
      <c r="VLH11" s="0"/>
      <c r="VLI11" s="0"/>
      <c r="VLJ11" s="0"/>
      <c r="VLK11" s="0"/>
      <c r="VLL11" s="0"/>
      <c r="VLM11" s="0"/>
      <c r="VLN11" s="0"/>
      <c r="VLO11" s="0"/>
      <c r="VLP11" s="0"/>
      <c r="VLQ11" s="0"/>
      <c r="VLR11" s="0"/>
      <c r="VLS11" s="0"/>
      <c r="VLT11" s="0"/>
      <c r="VLU11" s="0"/>
      <c r="VLV11" s="0"/>
      <c r="VLW11" s="0"/>
      <c r="VLX11" s="0"/>
      <c r="VLY11" s="0"/>
      <c r="VLZ11" s="0"/>
      <c r="VMA11" s="0"/>
      <c r="VMB11" s="0"/>
      <c r="VMC11" s="0"/>
      <c r="VMD11" s="0"/>
      <c r="VME11" s="0"/>
      <c r="VMF11" s="0"/>
      <c r="VMG11" s="0"/>
      <c r="VMH11" s="0"/>
      <c r="VMI11" s="0"/>
      <c r="VMJ11" s="0"/>
      <c r="VMK11" s="0"/>
      <c r="VML11" s="0"/>
      <c r="VMM11" s="0"/>
      <c r="VMN11" s="0"/>
      <c r="VMO11" s="0"/>
      <c r="VMP11" s="0"/>
      <c r="VMQ11" s="0"/>
      <c r="VMR11" s="0"/>
      <c r="VMS11" s="0"/>
      <c r="VMT11" s="0"/>
      <c r="VMU11" s="0"/>
      <c r="VMV11" s="0"/>
      <c r="VMW11" s="0"/>
      <c r="VMX11" s="0"/>
      <c r="VMY11" s="0"/>
      <c r="VMZ11" s="0"/>
      <c r="VNA11" s="0"/>
      <c r="VNB11" s="0"/>
      <c r="VNC11" s="0"/>
      <c r="VND11" s="0"/>
      <c r="VNE11" s="0"/>
      <c r="VNF11" s="0"/>
      <c r="VNG11" s="0"/>
      <c r="VNH11" s="0"/>
      <c r="VNI11" s="0"/>
      <c r="VNJ11" s="0"/>
      <c r="VNK11" s="0"/>
      <c r="VNL11" s="0"/>
      <c r="VNM11" s="0"/>
      <c r="VNN11" s="0"/>
      <c r="VNO11" s="0"/>
      <c r="VNP11" s="0"/>
      <c r="VNQ11" s="0"/>
      <c r="VNR11" s="0"/>
      <c r="VNS11" s="0"/>
      <c r="VNT11" s="0"/>
      <c r="VNU11" s="0"/>
      <c r="VNV11" s="0"/>
      <c r="VNW11" s="0"/>
      <c r="VNX11" s="0"/>
      <c r="VNY11" s="0"/>
      <c r="VNZ11" s="0"/>
      <c r="VOA11" s="0"/>
      <c r="VOB11" s="0"/>
      <c r="VOC11" s="0"/>
      <c r="VOD11" s="0"/>
      <c r="VOE11" s="0"/>
      <c r="VOF11" s="0"/>
      <c r="VOG11" s="0"/>
      <c r="VOH11" s="0"/>
      <c r="VOI11" s="0"/>
      <c r="VOJ11" s="0"/>
      <c r="VOK11" s="0"/>
      <c r="VOL11" s="0"/>
      <c r="VOM11" s="0"/>
      <c r="VON11" s="0"/>
      <c r="VOO11" s="0"/>
      <c r="VOP11" s="0"/>
      <c r="VOQ11" s="0"/>
      <c r="VOR11" s="0"/>
      <c r="VOS11" s="0"/>
      <c r="VOT11" s="0"/>
      <c r="VOU11" s="0"/>
      <c r="VOV11" s="0"/>
      <c r="VOW11" s="0"/>
      <c r="VOX11" s="0"/>
      <c r="VOY11" s="0"/>
      <c r="VOZ11" s="0"/>
      <c r="VPA11" s="0"/>
      <c r="VPB11" s="0"/>
      <c r="VPC11" s="0"/>
      <c r="VPD11" s="0"/>
      <c r="VPE11" s="0"/>
      <c r="VPF11" s="0"/>
      <c r="VPG11" s="0"/>
      <c r="VPH11" s="0"/>
      <c r="VPI11" s="0"/>
      <c r="VPJ11" s="0"/>
      <c r="VPK11" s="0"/>
      <c r="VPL11" s="0"/>
      <c r="VPM11" s="0"/>
      <c r="VPN11" s="0"/>
      <c r="VPO11" s="0"/>
      <c r="VPP11" s="0"/>
      <c r="VPQ11" s="0"/>
      <c r="VPR11" s="0"/>
      <c r="VPS11" s="0"/>
      <c r="VPT11" s="0"/>
      <c r="VPU11" s="0"/>
      <c r="VPV11" s="0"/>
      <c r="VPW11" s="0"/>
      <c r="VPX11" s="0"/>
      <c r="VPY11" s="0"/>
      <c r="VPZ11" s="0"/>
      <c r="VQA11" s="0"/>
      <c r="VQB11" s="0"/>
      <c r="VQC11" s="0"/>
      <c r="VQD11" s="0"/>
      <c r="VQE11" s="0"/>
      <c r="VQF11" s="0"/>
      <c r="VQG11" s="0"/>
      <c r="VQH11" s="0"/>
      <c r="VQI11" s="0"/>
      <c r="VQJ11" s="0"/>
      <c r="VQK11" s="0"/>
      <c r="VQL11" s="0"/>
      <c r="VQM11" s="0"/>
      <c r="VQN11" s="0"/>
      <c r="VQO11" s="0"/>
      <c r="VQP11" s="0"/>
      <c r="VQQ11" s="0"/>
      <c r="VQR11" s="0"/>
      <c r="VQS11" s="0"/>
      <c r="VQT11" s="0"/>
      <c r="VQU11" s="0"/>
      <c r="VQV11" s="0"/>
      <c r="VQW11" s="0"/>
      <c r="VQX11" s="0"/>
      <c r="VQY11" s="0"/>
      <c r="VQZ11" s="0"/>
      <c r="VRA11" s="0"/>
      <c r="VRB11" s="0"/>
      <c r="VRC11" s="0"/>
      <c r="VRD11" s="0"/>
      <c r="VRE11" s="0"/>
      <c r="VRF11" s="0"/>
      <c r="VRG11" s="0"/>
      <c r="VRH11" s="0"/>
      <c r="VRI11" s="0"/>
      <c r="VRJ11" s="0"/>
      <c r="VRK11" s="0"/>
      <c r="VRL11" s="0"/>
      <c r="VRM11" s="0"/>
      <c r="VRN11" s="0"/>
      <c r="VRO11" s="0"/>
      <c r="VRP11" s="0"/>
      <c r="VRQ11" s="0"/>
      <c r="VRR11" s="0"/>
      <c r="VRS11" s="0"/>
      <c r="VRT11" s="0"/>
      <c r="VRU11" s="0"/>
      <c r="VRV11" s="0"/>
      <c r="VRW11" s="0"/>
      <c r="VRX11" s="0"/>
      <c r="VRY11" s="0"/>
      <c r="VRZ11" s="0"/>
      <c r="VSA11" s="0"/>
      <c r="VSB11" s="0"/>
      <c r="VSC11" s="0"/>
      <c r="VSD11" s="0"/>
      <c r="VSE11" s="0"/>
      <c r="VSF11" s="0"/>
      <c r="VSG11" s="0"/>
      <c r="VSH11" s="0"/>
      <c r="VSI11" s="0"/>
      <c r="VSJ11" s="0"/>
      <c r="VSK11" s="0"/>
      <c r="VSL11" s="0"/>
      <c r="VSM11" s="0"/>
      <c r="VSN11" s="0"/>
      <c r="VSO11" s="0"/>
      <c r="VSP11" s="0"/>
      <c r="VSQ11" s="0"/>
      <c r="VSR11" s="0"/>
      <c r="VSS11" s="0"/>
      <c r="VST11" s="0"/>
      <c r="VSU11" s="0"/>
      <c r="VSV11" s="0"/>
      <c r="VSW11" s="0"/>
      <c r="VSX11" s="0"/>
      <c r="VSY11" s="0"/>
      <c r="VSZ11" s="0"/>
      <c r="VTA11" s="0"/>
      <c r="VTB11" s="0"/>
      <c r="VTC11" s="0"/>
      <c r="VTD11" s="0"/>
      <c r="VTE11" s="0"/>
      <c r="VTF11" s="0"/>
      <c r="VTG11" s="0"/>
      <c r="VTH11" s="0"/>
      <c r="VTI11" s="0"/>
      <c r="VTJ11" s="0"/>
      <c r="VTK11" s="0"/>
      <c r="VTL11" s="0"/>
      <c r="VTM11" s="0"/>
      <c r="VTN11" s="0"/>
      <c r="VTO11" s="0"/>
      <c r="VTP11" s="0"/>
      <c r="VTQ11" s="0"/>
      <c r="VTR11" s="0"/>
      <c r="VTS11" s="0"/>
      <c r="VTT11" s="0"/>
      <c r="VTU11" s="0"/>
      <c r="VTV11" s="0"/>
      <c r="VTW11" s="0"/>
      <c r="VTX11" s="0"/>
      <c r="VTY11" s="0"/>
      <c r="VTZ11" s="0"/>
      <c r="VUA11" s="0"/>
      <c r="VUB11" s="0"/>
      <c r="VUC11" s="0"/>
      <c r="VUD11" s="0"/>
      <c r="VUE11" s="0"/>
      <c r="VUF11" s="0"/>
      <c r="VUG11" s="0"/>
      <c r="VUH11" s="0"/>
      <c r="VUI11" s="0"/>
      <c r="VUJ11" s="0"/>
      <c r="VUK11" s="0"/>
      <c r="VUL11" s="0"/>
      <c r="VUM11" s="0"/>
      <c r="VUN11" s="0"/>
      <c r="VUO11" s="0"/>
      <c r="VUP11" s="0"/>
      <c r="VUQ11" s="0"/>
      <c r="VUR11" s="0"/>
      <c r="VUS11" s="0"/>
      <c r="VUT11" s="0"/>
      <c r="VUU11" s="0"/>
      <c r="VUV11" s="0"/>
      <c r="VUW11" s="0"/>
      <c r="VUX11" s="0"/>
      <c r="VUY11" s="0"/>
      <c r="VUZ11" s="0"/>
      <c r="VVA11" s="0"/>
      <c r="VVB11" s="0"/>
      <c r="VVC11" s="0"/>
      <c r="VVD11" s="0"/>
      <c r="VVE11" s="0"/>
      <c r="VVF11" s="0"/>
      <c r="VVG11" s="0"/>
      <c r="VVH11" s="0"/>
      <c r="VVI11" s="0"/>
      <c r="VVJ11" s="0"/>
      <c r="VVK11" s="0"/>
      <c r="VVL11" s="0"/>
      <c r="VVM11" s="0"/>
      <c r="VVN11" s="0"/>
      <c r="VVO11" s="0"/>
      <c r="VVP11" s="0"/>
      <c r="VVQ11" s="0"/>
      <c r="VVR11" s="0"/>
      <c r="VVS11" s="0"/>
      <c r="VVT11" s="0"/>
      <c r="VVU11" s="0"/>
      <c r="VVV11" s="0"/>
      <c r="VVW11" s="0"/>
      <c r="VVX11" s="0"/>
      <c r="VVY11" s="0"/>
      <c r="VVZ11" s="0"/>
      <c r="VWA11" s="0"/>
      <c r="VWB11" s="0"/>
      <c r="VWC11" s="0"/>
      <c r="VWD11" s="0"/>
      <c r="VWE11" s="0"/>
      <c r="VWF11" s="0"/>
      <c r="VWG11" s="0"/>
      <c r="VWH11" s="0"/>
      <c r="VWI11" s="0"/>
      <c r="VWJ11" s="0"/>
      <c r="VWK11" s="0"/>
      <c r="VWL11" s="0"/>
      <c r="VWM11" s="0"/>
      <c r="VWN11" s="0"/>
      <c r="VWO11" s="0"/>
      <c r="VWP11" s="0"/>
      <c r="VWQ11" s="0"/>
      <c r="VWR11" s="0"/>
      <c r="VWS11" s="0"/>
      <c r="VWT11" s="0"/>
      <c r="VWU11" s="0"/>
      <c r="VWV11" s="0"/>
      <c r="VWW11" s="0"/>
      <c r="VWX11" s="0"/>
      <c r="VWY11" s="0"/>
      <c r="VWZ11" s="0"/>
      <c r="VXA11" s="0"/>
      <c r="VXB11" s="0"/>
      <c r="VXC11" s="0"/>
      <c r="VXD11" s="0"/>
      <c r="VXE11" s="0"/>
      <c r="VXF11" s="0"/>
      <c r="VXG11" s="0"/>
      <c r="VXH11" s="0"/>
      <c r="VXI11" s="0"/>
      <c r="VXJ11" s="0"/>
      <c r="VXK11" s="0"/>
      <c r="VXL11" s="0"/>
      <c r="VXM11" s="0"/>
      <c r="VXN11" s="0"/>
      <c r="VXO11" s="0"/>
      <c r="VXP11" s="0"/>
      <c r="VXQ11" s="0"/>
      <c r="VXR11" s="0"/>
      <c r="VXS11" s="0"/>
      <c r="VXT11" s="0"/>
      <c r="VXU11" s="0"/>
      <c r="VXV11" s="0"/>
      <c r="VXW11" s="0"/>
      <c r="VXX11" s="0"/>
      <c r="VXY11" s="0"/>
      <c r="VXZ11" s="0"/>
      <c r="VYA11" s="0"/>
      <c r="VYB11" s="0"/>
      <c r="VYC11" s="0"/>
      <c r="VYD11" s="0"/>
      <c r="VYE11" s="0"/>
      <c r="VYF11" s="0"/>
      <c r="VYG11" s="0"/>
      <c r="VYH11" s="0"/>
      <c r="VYI11" s="0"/>
      <c r="VYJ11" s="0"/>
      <c r="VYK11" s="0"/>
      <c r="VYL11" s="0"/>
      <c r="VYM11" s="0"/>
      <c r="VYN11" s="0"/>
      <c r="VYO11" s="0"/>
      <c r="VYP11" s="0"/>
      <c r="VYQ11" s="0"/>
      <c r="VYR11" s="0"/>
      <c r="VYS11" s="0"/>
      <c r="VYT11" s="0"/>
      <c r="VYU11" s="0"/>
      <c r="VYV11" s="0"/>
      <c r="VYW11" s="0"/>
      <c r="VYX11" s="0"/>
      <c r="VYY11" s="0"/>
      <c r="VYZ11" s="0"/>
      <c r="VZA11" s="0"/>
      <c r="VZB11" s="0"/>
      <c r="VZC11" s="0"/>
      <c r="VZD11" s="0"/>
      <c r="VZE11" s="0"/>
      <c r="VZF11" s="0"/>
      <c r="VZG11" s="0"/>
      <c r="VZH11" s="0"/>
      <c r="VZI11" s="0"/>
      <c r="VZJ11" s="0"/>
      <c r="VZK11" s="0"/>
      <c r="VZL11" s="0"/>
      <c r="VZM11" s="0"/>
      <c r="VZN11" s="0"/>
      <c r="VZO11" s="0"/>
      <c r="VZP11" s="0"/>
      <c r="VZQ11" s="0"/>
      <c r="VZR11" s="0"/>
      <c r="VZS11" s="0"/>
      <c r="VZT11" s="0"/>
      <c r="VZU11" s="0"/>
      <c r="VZV11" s="0"/>
      <c r="VZW11" s="0"/>
      <c r="VZX11" s="0"/>
      <c r="VZY11" s="0"/>
      <c r="VZZ11" s="0"/>
      <c r="WAA11" s="0"/>
      <c r="WAB11" s="0"/>
      <c r="WAC11" s="0"/>
      <c r="WAD11" s="0"/>
      <c r="WAE11" s="0"/>
      <c r="WAF11" s="0"/>
      <c r="WAG11" s="0"/>
      <c r="WAH11" s="0"/>
      <c r="WAI11" s="0"/>
      <c r="WAJ11" s="0"/>
      <c r="WAK11" s="0"/>
      <c r="WAL11" s="0"/>
      <c r="WAM11" s="0"/>
      <c r="WAN11" s="0"/>
      <c r="WAO11" s="0"/>
      <c r="WAP11" s="0"/>
      <c r="WAQ11" s="0"/>
      <c r="WAR11" s="0"/>
      <c r="WAS11" s="0"/>
      <c r="WAT11" s="0"/>
      <c r="WAU11" s="0"/>
      <c r="WAV11" s="0"/>
      <c r="WAW11" s="0"/>
      <c r="WAX11" s="0"/>
      <c r="WAY11" s="0"/>
      <c r="WAZ11" s="0"/>
      <c r="WBA11" s="0"/>
      <c r="WBB11" s="0"/>
      <c r="WBC11" s="0"/>
      <c r="WBD11" s="0"/>
      <c r="WBE11" s="0"/>
      <c r="WBF11" s="0"/>
      <c r="WBG11" s="0"/>
      <c r="WBH11" s="0"/>
      <c r="WBI11" s="0"/>
      <c r="WBJ11" s="0"/>
      <c r="WBK11" s="0"/>
      <c r="WBL11" s="0"/>
      <c r="WBM11" s="0"/>
      <c r="WBN11" s="0"/>
      <c r="WBO11" s="0"/>
      <c r="WBP11" s="0"/>
      <c r="WBQ11" s="0"/>
      <c r="WBR11" s="0"/>
      <c r="WBS11" s="0"/>
      <c r="WBT11" s="0"/>
      <c r="WBU11" s="0"/>
      <c r="WBV11" s="0"/>
      <c r="WBW11" s="0"/>
      <c r="WBX11" s="0"/>
      <c r="WBY11" s="0"/>
      <c r="WBZ11" s="0"/>
      <c r="WCA11" s="0"/>
      <c r="WCB11" s="0"/>
      <c r="WCC11" s="0"/>
      <c r="WCD11" s="0"/>
      <c r="WCE11" s="0"/>
      <c r="WCF11" s="0"/>
      <c r="WCG11" s="0"/>
      <c r="WCH11" s="0"/>
      <c r="WCI11" s="0"/>
      <c r="WCJ11" s="0"/>
      <c r="WCK11" s="0"/>
      <c r="WCL11" s="0"/>
      <c r="WCM11" s="0"/>
      <c r="WCN11" s="0"/>
      <c r="WCO11" s="0"/>
      <c r="WCP11" s="0"/>
      <c r="WCQ11" s="0"/>
      <c r="WCR11" s="0"/>
      <c r="WCS11" s="0"/>
      <c r="WCT11" s="0"/>
      <c r="WCU11" s="0"/>
      <c r="WCV11" s="0"/>
      <c r="WCW11" s="0"/>
      <c r="WCX11" s="0"/>
      <c r="WCY11" s="0"/>
      <c r="WCZ11" s="0"/>
      <c r="WDA11" s="0"/>
      <c r="WDB11" s="0"/>
      <c r="WDC11" s="0"/>
      <c r="WDD11" s="0"/>
      <c r="WDE11" s="0"/>
      <c r="WDF11" s="0"/>
      <c r="WDG11" s="0"/>
      <c r="WDH11" s="0"/>
      <c r="WDI11" s="0"/>
      <c r="WDJ11" s="0"/>
      <c r="WDK11" s="0"/>
      <c r="WDL11" s="0"/>
      <c r="WDM11" s="0"/>
      <c r="WDN11" s="0"/>
      <c r="WDO11" s="0"/>
      <c r="WDP11" s="0"/>
      <c r="WDQ11" s="0"/>
      <c r="WDR11" s="0"/>
      <c r="WDS11" s="0"/>
      <c r="WDT11" s="0"/>
      <c r="WDU11" s="0"/>
      <c r="WDV11" s="0"/>
      <c r="WDW11" s="0"/>
      <c r="WDX11" s="0"/>
      <c r="WDY11" s="0"/>
      <c r="WDZ11" s="0"/>
      <c r="WEA11" s="0"/>
      <c r="WEB11" s="0"/>
      <c r="WEC11" s="0"/>
      <c r="WED11" s="0"/>
      <c r="WEE11" s="0"/>
      <c r="WEF11" s="0"/>
      <c r="WEG11" s="0"/>
      <c r="WEH11" s="0"/>
      <c r="WEI11" s="0"/>
      <c r="WEJ11" s="0"/>
      <c r="WEK11" s="0"/>
      <c r="WEL11" s="0"/>
      <c r="WEM11" s="0"/>
      <c r="WEN11" s="0"/>
      <c r="WEO11" s="0"/>
      <c r="WEP11" s="0"/>
      <c r="WEQ11" s="0"/>
      <c r="WER11" s="0"/>
      <c r="WES11" s="0"/>
      <c r="WET11" s="0"/>
      <c r="WEU11" s="0"/>
      <c r="WEV11" s="0"/>
      <c r="WEW11" s="0"/>
      <c r="WEX11" s="0"/>
      <c r="WEY11" s="0"/>
      <c r="WEZ11" s="0"/>
      <c r="WFA11" s="0"/>
      <c r="WFB11" s="0"/>
      <c r="WFC11" s="0"/>
      <c r="WFD11" s="0"/>
      <c r="WFE11" s="0"/>
      <c r="WFF11" s="0"/>
      <c r="WFG11" s="0"/>
      <c r="WFH11" s="0"/>
      <c r="WFI11" s="0"/>
      <c r="WFJ11" s="0"/>
      <c r="WFK11" s="0"/>
      <c r="WFL11" s="0"/>
      <c r="WFM11" s="0"/>
      <c r="WFN11" s="0"/>
      <c r="WFO11" s="0"/>
      <c r="WFP11" s="0"/>
      <c r="WFQ11" s="0"/>
      <c r="WFR11" s="0"/>
      <c r="WFS11" s="0"/>
      <c r="WFT11" s="0"/>
      <c r="WFU11" s="0"/>
      <c r="WFV11" s="0"/>
      <c r="WFW11" s="0"/>
      <c r="WFX11" s="0"/>
      <c r="WFY11" s="0"/>
      <c r="WFZ11" s="0"/>
      <c r="WGA11" s="0"/>
      <c r="WGB11" s="0"/>
      <c r="WGC11" s="0"/>
      <c r="WGD11" s="0"/>
      <c r="WGE11" s="0"/>
      <c r="WGF11" s="0"/>
      <c r="WGG11" s="0"/>
      <c r="WGH11" s="0"/>
      <c r="WGI11" s="0"/>
      <c r="WGJ11" s="0"/>
      <c r="WGK11" s="0"/>
      <c r="WGL11" s="0"/>
      <c r="WGM11" s="0"/>
      <c r="WGN11" s="0"/>
      <c r="WGO11" s="0"/>
      <c r="WGP11" s="0"/>
      <c r="WGQ11" s="0"/>
      <c r="WGR11" s="0"/>
      <c r="WGS11" s="0"/>
      <c r="WGT11" s="0"/>
      <c r="WGU11" s="0"/>
      <c r="WGV11" s="0"/>
      <c r="WGW11" s="0"/>
      <c r="WGX11" s="0"/>
      <c r="WGY11" s="0"/>
      <c r="WGZ11" s="0"/>
      <c r="WHA11" s="0"/>
      <c r="WHB11" s="0"/>
      <c r="WHC11" s="0"/>
      <c r="WHD11" s="0"/>
      <c r="WHE11" s="0"/>
      <c r="WHF11" s="0"/>
      <c r="WHG11" s="0"/>
      <c r="WHH11" s="0"/>
      <c r="WHI11" s="0"/>
      <c r="WHJ11" s="0"/>
      <c r="WHK11" s="0"/>
      <c r="WHL11" s="0"/>
      <c r="WHM11" s="0"/>
      <c r="WHN11" s="0"/>
      <c r="WHO11" s="0"/>
      <c r="WHP11" s="0"/>
      <c r="WHQ11" s="0"/>
      <c r="WHR11" s="0"/>
      <c r="WHS11" s="0"/>
      <c r="WHT11" s="0"/>
      <c r="WHU11" s="0"/>
      <c r="WHV11" s="0"/>
      <c r="WHW11" s="0"/>
      <c r="WHX11" s="0"/>
      <c r="WHY11" s="0"/>
      <c r="WHZ11" s="0"/>
      <c r="WIA11" s="0"/>
      <c r="WIB11" s="0"/>
      <c r="WIC11" s="0"/>
      <c r="WID11" s="0"/>
      <c r="WIE11" s="0"/>
      <c r="WIF11" s="0"/>
      <c r="WIG11" s="0"/>
      <c r="WIH11" s="0"/>
      <c r="WII11" s="0"/>
      <c r="WIJ11" s="0"/>
      <c r="WIK11" s="0"/>
      <c r="WIL11" s="0"/>
      <c r="WIM11" s="0"/>
      <c r="WIN11" s="0"/>
      <c r="WIO11" s="0"/>
      <c r="WIP11" s="0"/>
      <c r="WIQ11" s="0"/>
      <c r="WIR11" s="0"/>
      <c r="WIS11" s="0"/>
      <c r="WIT11" s="0"/>
      <c r="WIU11" s="0"/>
      <c r="WIV11" s="0"/>
      <c r="WIW11" s="0"/>
      <c r="WIX11" s="0"/>
      <c r="WIY11" s="0"/>
      <c r="WIZ11" s="0"/>
      <c r="WJA11" s="0"/>
      <c r="WJB11" s="0"/>
      <c r="WJC11" s="0"/>
      <c r="WJD11" s="0"/>
      <c r="WJE11" s="0"/>
      <c r="WJF11" s="0"/>
      <c r="WJG11" s="0"/>
      <c r="WJH11" s="0"/>
      <c r="WJI11" s="0"/>
      <c r="WJJ11" s="0"/>
      <c r="WJK11" s="0"/>
      <c r="WJL11" s="0"/>
      <c r="WJM11" s="0"/>
      <c r="WJN11" s="0"/>
      <c r="WJO11" s="0"/>
      <c r="WJP11" s="0"/>
      <c r="WJQ11" s="0"/>
      <c r="WJR11" s="0"/>
      <c r="WJS11" s="0"/>
      <c r="WJT11" s="0"/>
      <c r="WJU11" s="0"/>
      <c r="WJV11" s="0"/>
      <c r="WJW11" s="0"/>
      <c r="WJX11" s="0"/>
      <c r="WJY11" s="0"/>
      <c r="WJZ11" s="0"/>
      <c r="WKA11" s="0"/>
      <c r="WKB11" s="0"/>
      <c r="WKC11" s="0"/>
      <c r="WKD11" s="0"/>
      <c r="WKE11" s="0"/>
      <c r="WKF11" s="0"/>
      <c r="WKG11" s="0"/>
      <c r="WKH11" s="0"/>
      <c r="WKI11" s="0"/>
      <c r="WKJ11" s="0"/>
      <c r="WKK11" s="0"/>
      <c r="WKL11" s="0"/>
      <c r="WKM11" s="0"/>
      <c r="WKN11" s="0"/>
      <c r="WKO11" s="0"/>
      <c r="WKP11" s="0"/>
      <c r="WKQ11" s="0"/>
      <c r="WKR11" s="0"/>
      <c r="WKS11" s="0"/>
      <c r="WKT11" s="0"/>
      <c r="WKU11" s="0"/>
      <c r="WKV11" s="0"/>
      <c r="WKW11" s="0"/>
      <c r="WKX11" s="0"/>
      <c r="WKY11" s="0"/>
      <c r="WKZ11" s="0"/>
      <c r="WLA11" s="0"/>
      <c r="WLB11" s="0"/>
      <c r="WLC11" s="0"/>
      <c r="WLD11" s="0"/>
      <c r="WLE11" s="0"/>
      <c r="WLF11" s="0"/>
      <c r="WLG11" s="0"/>
      <c r="WLH11" s="0"/>
      <c r="WLI11" s="0"/>
      <c r="WLJ11" s="0"/>
      <c r="WLK11" s="0"/>
      <c r="WLL11" s="0"/>
      <c r="WLM11" s="0"/>
      <c r="WLN11" s="0"/>
      <c r="WLO11" s="0"/>
      <c r="WLP11" s="0"/>
      <c r="WLQ11" s="0"/>
      <c r="WLR11" s="0"/>
      <c r="WLS11" s="0"/>
      <c r="WLT11" s="0"/>
      <c r="WLU11" s="0"/>
      <c r="WLV11" s="0"/>
      <c r="WLW11" s="0"/>
      <c r="WLX11" s="0"/>
      <c r="WLY11" s="0"/>
      <c r="WLZ11" s="0"/>
      <c r="WMA11" s="0"/>
      <c r="WMB11" s="0"/>
      <c r="WMC11" s="0"/>
      <c r="WMD11" s="0"/>
      <c r="WME11" s="0"/>
      <c r="WMF11" s="0"/>
      <c r="WMG11" s="0"/>
      <c r="WMH11" s="0"/>
      <c r="WMI11" s="0"/>
      <c r="WMJ11" s="0"/>
      <c r="WMK11" s="0"/>
      <c r="WML11" s="0"/>
      <c r="WMM11" s="0"/>
      <c r="WMN11" s="0"/>
      <c r="WMO11" s="0"/>
      <c r="WMP11" s="0"/>
      <c r="WMQ11" s="0"/>
      <c r="WMR11" s="0"/>
      <c r="WMS11" s="0"/>
      <c r="WMT11" s="0"/>
      <c r="WMU11" s="0"/>
      <c r="WMV11" s="0"/>
      <c r="WMW11" s="0"/>
      <c r="WMX11" s="0"/>
      <c r="WMY11" s="0"/>
      <c r="WMZ11" s="0"/>
      <c r="WNA11" s="0"/>
      <c r="WNB11" s="0"/>
      <c r="WNC11" s="0"/>
      <c r="WND11" s="0"/>
      <c r="WNE11" s="0"/>
      <c r="WNF11" s="0"/>
      <c r="WNG11" s="0"/>
      <c r="WNH11" s="0"/>
      <c r="WNI11" s="0"/>
      <c r="WNJ11" s="0"/>
      <c r="WNK11" s="0"/>
      <c r="WNL11" s="0"/>
      <c r="WNM11" s="0"/>
      <c r="WNN11" s="0"/>
      <c r="WNO11" s="0"/>
      <c r="WNP11" s="0"/>
      <c r="WNQ11" s="0"/>
      <c r="WNR11" s="0"/>
      <c r="WNS11" s="0"/>
      <c r="WNT11" s="0"/>
      <c r="WNU11" s="0"/>
      <c r="WNV11" s="0"/>
      <c r="WNW11" s="0"/>
      <c r="WNX11" s="0"/>
      <c r="WNY11" s="0"/>
      <c r="WNZ11" s="0"/>
      <c r="WOA11" s="0"/>
      <c r="WOB11" s="0"/>
      <c r="WOC11" s="0"/>
      <c r="WOD11" s="0"/>
      <c r="WOE11" s="0"/>
      <c r="WOF11" s="0"/>
      <c r="WOG11" s="0"/>
      <c r="WOH11" s="0"/>
      <c r="WOI11" s="0"/>
      <c r="WOJ11" s="0"/>
      <c r="WOK11" s="0"/>
      <c r="WOL11" s="0"/>
      <c r="WOM11" s="0"/>
      <c r="WON11" s="0"/>
      <c r="WOO11" s="0"/>
      <c r="WOP11" s="0"/>
      <c r="WOQ11" s="0"/>
      <c r="WOR11" s="0"/>
      <c r="WOS11" s="0"/>
      <c r="WOT11" s="0"/>
      <c r="WOU11" s="0"/>
      <c r="WOV11" s="0"/>
      <c r="WOW11" s="0"/>
      <c r="WOX11" s="0"/>
      <c r="WOY11" s="0"/>
      <c r="WOZ11" s="0"/>
      <c r="WPA11" s="0"/>
      <c r="WPB11" s="0"/>
      <c r="WPC11" s="0"/>
      <c r="WPD11" s="0"/>
      <c r="WPE11" s="0"/>
      <c r="WPF11" s="0"/>
      <c r="WPG11" s="0"/>
      <c r="WPH11" s="0"/>
      <c r="WPI11" s="0"/>
      <c r="WPJ11" s="0"/>
      <c r="WPK11" s="0"/>
      <c r="WPL11" s="0"/>
      <c r="WPM11" s="0"/>
      <c r="WPN11" s="0"/>
      <c r="WPO11" s="0"/>
      <c r="WPP11" s="0"/>
      <c r="WPQ11" s="0"/>
      <c r="WPR11" s="0"/>
      <c r="WPS11" s="0"/>
      <c r="WPT11" s="0"/>
      <c r="WPU11" s="0"/>
      <c r="WPV11" s="0"/>
      <c r="WPW11" s="0"/>
      <c r="WPX11" s="0"/>
      <c r="WPY11" s="0"/>
      <c r="WPZ11" s="0"/>
      <c r="WQA11" s="0"/>
      <c r="WQB11" s="0"/>
      <c r="WQC11" s="0"/>
      <c r="WQD11" s="0"/>
      <c r="WQE11" s="0"/>
      <c r="WQF11" s="0"/>
      <c r="WQG11" s="0"/>
      <c r="WQH11" s="0"/>
      <c r="WQI11" s="0"/>
      <c r="WQJ11" s="0"/>
      <c r="WQK11" s="0"/>
      <c r="WQL11" s="0"/>
      <c r="WQM11" s="0"/>
      <c r="WQN11" s="0"/>
      <c r="WQO11" s="0"/>
      <c r="WQP11" s="0"/>
      <c r="WQQ11" s="0"/>
      <c r="WQR11" s="0"/>
      <c r="WQS11" s="0"/>
      <c r="WQT11" s="0"/>
      <c r="WQU11" s="0"/>
      <c r="WQV11" s="0"/>
      <c r="WQW11" s="0"/>
      <c r="WQX11" s="0"/>
      <c r="WQY11" s="0"/>
      <c r="WQZ11" s="0"/>
      <c r="WRA11" s="0"/>
      <c r="WRB11" s="0"/>
      <c r="WRC11" s="0"/>
      <c r="WRD11" s="0"/>
      <c r="WRE11" s="0"/>
      <c r="WRF11" s="0"/>
      <c r="WRG11" s="0"/>
      <c r="WRH11" s="0"/>
      <c r="WRI11" s="0"/>
      <c r="WRJ11" s="0"/>
      <c r="WRK11" s="0"/>
      <c r="WRL11" s="0"/>
      <c r="WRM11" s="0"/>
      <c r="WRN11" s="0"/>
      <c r="WRO11" s="0"/>
      <c r="WRP11" s="0"/>
      <c r="WRQ11" s="0"/>
      <c r="WRR11" s="0"/>
      <c r="WRS11" s="0"/>
      <c r="WRT11" s="0"/>
      <c r="WRU11" s="0"/>
      <c r="WRV11" s="0"/>
      <c r="WRW11" s="0"/>
      <c r="WRX11" s="0"/>
      <c r="WRY11" s="0"/>
      <c r="WRZ11" s="0"/>
      <c r="WSA11" s="0"/>
      <c r="WSB11" s="0"/>
      <c r="WSC11" s="0"/>
      <c r="WSD11" s="0"/>
      <c r="WSE11" s="0"/>
      <c r="WSF11" s="0"/>
      <c r="WSG11" s="0"/>
      <c r="WSH11" s="0"/>
      <c r="WSI11" s="0"/>
      <c r="WSJ11" s="0"/>
      <c r="WSK11" s="0"/>
      <c r="WSL11" s="0"/>
      <c r="WSM11" s="0"/>
      <c r="WSN11" s="0"/>
      <c r="WSO11" s="0"/>
      <c r="WSP11" s="0"/>
      <c r="WSQ11" s="0"/>
      <c r="WSR11" s="0"/>
      <c r="WSS11" s="0"/>
      <c r="WST11" s="0"/>
      <c r="WSU11" s="0"/>
      <c r="WSV11" s="0"/>
      <c r="WSW11" s="0"/>
      <c r="WSX11" s="0"/>
      <c r="WSY11" s="0"/>
      <c r="WSZ11" s="0"/>
      <c r="WTA11" s="0"/>
      <c r="WTB11" s="0"/>
      <c r="WTC11" s="0"/>
      <c r="WTD11" s="0"/>
      <c r="WTE11" s="0"/>
      <c r="WTF11" s="0"/>
      <c r="WTG11" s="0"/>
      <c r="WTH11" s="0"/>
      <c r="WTI11" s="0"/>
      <c r="WTJ11" s="0"/>
      <c r="WTK11" s="0"/>
      <c r="WTL11" s="0"/>
      <c r="WTM11" s="0"/>
      <c r="WTN11" s="0"/>
      <c r="WTO11" s="0"/>
      <c r="WTP11" s="0"/>
      <c r="WTQ11" s="0"/>
      <c r="WTR11" s="0"/>
      <c r="WTS11" s="0"/>
      <c r="WTT11" s="0"/>
      <c r="WTU11" s="0"/>
      <c r="WTV11" s="0"/>
      <c r="WTW11" s="0"/>
      <c r="WTX11" s="0"/>
      <c r="WTY11" s="0"/>
      <c r="WTZ11" s="0"/>
      <c r="WUA11" s="0"/>
      <c r="WUB11" s="0"/>
      <c r="WUC11" s="0"/>
      <c r="WUD11" s="0"/>
      <c r="WUE11" s="0"/>
      <c r="WUF11" s="0"/>
      <c r="WUG11" s="0"/>
      <c r="WUH11" s="0"/>
      <c r="WUI11" s="0"/>
      <c r="WUJ11" s="0"/>
      <c r="WUK11" s="0"/>
      <c r="WUL11" s="0"/>
      <c r="WUM11" s="0"/>
      <c r="WUN11" s="0"/>
      <c r="WUO11" s="0"/>
      <c r="WUP11" s="0"/>
      <c r="WUQ11" s="0"/>
      <c r="WUR11" s="0"/>
      <c r="WUS11" s="0"/>
      <c r="WUT11" s="0"/>
      <c r="WUU11" s="0"/>
      <c r="WUV11" s="0"/>
      <c r="WUW11" s="0"/>
      <c r="WUX11" s="0"/>
      <c r="WUY11" s="0"/>
      <c r="WUZ11" s="0"/>
      <c r="WVA11" s="0"/>
      <c r="WVB11" s="0"/>
      <c r="WVC11" s="0"/>
      <c r="WVD11" s="0"/>
      <c r="WVE11" s="0"/>
      <c r="WVF11" s="0"/>
      <c r="WVG11" s="0"/>
      <c r="WVH11" s="0"/>
      <c r="WVI11" s="0"/>
      <c r="WVJ11" s="0"/>
      <c r="WVK11" s="0"/>
      <c r="WVL11" s="0"/>
      <c r="WVM11" s="0"/>
      <c r="WVN11" s="0"/>
      <c r="WVO11" s="0"/>
      <c r="WVP11" s="0"/>
      <c r="WVQ11" s="0"/>
      <c r="WVR11" s="0"/>
      <c r="WVS11" s="0"/>
      <c r="WVT11" s="0"/>
      <c r="WVU11" s="0"/>
      <c r="WVV11" s="0"/>
      <c r="WVW11" s="0"/>
      <c r="WVX11" s="0"/>
      <c r="WVY11" s="0"/>
      <c r="WVZ11" s="0"/>
      <c r="WWA11" s="0"/>
      <c r="WWB11" s="0"/>
      <c r="WWC11" s="0"/>
      <c r="WWD11" s="0"/>
      <c r="WWE11" s="0"/>
      <c r="WWF11" s="0"/>
      <c r="WWG11" s="0"/>
      <c r="WWH11" s="0"/>
      <c r="WWI11" s="0"/>
      <c r="WWJ11" s="0"/>
      <c r="WWK11" s="0"/>
      <c r="WWL11" s="0"/>
      <c r="WWM11" s="0"/>
      <c r="WWN11" s="0"/>
      <c r="WWO11" s="0"/>
      <c r="WWP11" s="0"/>
      <c r="WWQ11" s="0"/>
      <c r="WWR11" s="0"/>
      <c r="WWS11" s="0"/>
      <c r="WWT11" s="0"/>
      <c r="WWU11" s="0"/>
      <c r="WWV11" s="0"/>
      <c r="WWW11" s="0"/>
      <c r="WWX11" s="0"/>
      <c r="WWY11" s="0"/>
      <c r="WWZ11" s="0"/>
      <c r="WXA11" s="0"/>
      <c r="WXB11" s="0"/>
      <c r="WXC11" s="0"/>
      <c r="WXD11" s="0"/>
      <c r="WXE11" s="0"/>
      <c r="WXF11" s="0"/>
      <c r="WXG11" s="0"/>
      <c r="WXH11" s="0"/>
      <c r="WXI11" s="0"/>
      <c r="WXJ11" s="0"/>
      <c r="WXK11" s="0"/>
      <c r="WXL11" s="0"/>
      <c r="WXM11" s="0"/>
      <c r="WXN11" s="0"/>
      <c r="WXO11" s="0"/>
      <c r="WXP11" s="0"/>
      <c r="WXQ11" s="0"/>
      <c r="WXR11" s="0"/>
      <c r="WXS11" s="0"/>
      <c r="WXT11" s="0"/>
      <c r="WXU11" s="0"/>
      <c r="WXV11" s="0"/>
      <c r="WXW11" s="0"/>
      <c r="WXX11" s="0"/>
      <c r="WXY11" s="0"/>
      <c r="WXZ11" s="0"/>
      <c r="WYA11" s="0"/>
      <c r="WYB11" s="0"/>
      <c r="WYC11" s="0"/>
      <c r="WYD11" s="0"/>
      <c r="WYE11" s="0"/>
      <c r="WYF11" s="0"/>
      <c r="WYG11" s="0"/>
      <c r="WYH11" s="0"/>
      <c r="WYI11" s="0"/>
      <c r="WYJ11" s="0"/>
      <c r="WYK11" s="0"/>
      <c r="WYL11" s="0"/>
      <c r="WYM11" s="0"/>
      <c r="WYN11" s="0"/>
      <c r="WYO11" s="0"/>
      <c r="WYP11" s="0"/>
      <c r="WYQ11" s="0"/>
      <c r="WYR11" s="0"/>
      <c r="WYS11" s="0"/>
      <c r="WYT11" s="0"/>
      <c r="WYU11" s="0"/>
      <c r="WYV11" s="0"/>
      <c r="WYW11" s="0"/>
      <c r="WYX11" s="0"/>
      <c r="WYY11" s="0"/>
      <c r="WYZ11" s="0"/>
      <c r="WZA11" s="0"/>
      <c r="WZB11" s="0"/>
      <c r="WZC11" s="0"/>
      <c r="WZD11" s="0"/>
      <c r="WZE11" s="0"/>
      <c r="WZF11" s="0"/>
      <c r="WZG11" s="0"/>
      <c r="WZH11" s="0"/>
      <c r="WZI11" s="0"/>
      <c r="WZJ11" s="0"/>
      <c r="WZK11" s="0"/>
      <c r="WZL11" s="0"/>
      <c r="WZM11" s="0"/>
      <c r="WZN11" s="0"/>
      <c r="WZO11" s="0"/>
      <c r="WZP11" s="0"/>
      <c r="WZQ11" s="0"/>
      <c r="WZR11" s="0"/>
      <c r="WZS11" s="0"/>
      <c r="WZT11" s="0"/>
      <c r="WZU11" s="0"/>
      <c r="WZV11" s="0"/>
      <c r="WZW11" s="0"/>
      <c r="WZX11" s="0"/>
      <c r="WZY11" s="0"/>
      <c r="WZZ11" s="0"/>
      <c r="XAA11" s="0"/>
      <c r="XAB11" s="0"/>
      <c r="XAC11" s="0"/>
      <c r="XAD11" s="0"/>
      <c r="XAE11" s="0"/>
      <c r="XAF11" s="0"/>
      <c r="XAG11" s="0"/>
      <c r="XAH11" s="0"/>
      <c r="XAI11" s="0"/>
      <c r="XAJ11" s="0"/>
      <c r="XAK11" s="0"/>
      <c r="XAL11" s="0"/>
      <c r="XAM11" s="0"/>
      <c r="XAN11" s="0"/>
      <c r="XAO11" s="0"/>
      <c r="XAP11" s="0"/>
      <c r="XAQ11" s="0"/>
      <c r="XAR11" s="0"/>
      <c r="XAS11" s="0"/>
      <c r="XAT11" s="0"/>
      <c r="XAU11" s="0"/>
      <c r="XAV11" s="0"/>
      <c r="XAW11" s="0"/>
      <c r="XAX11" s="0"/>
      <c r="XAY11" s="0"/>
      <c r="XAZ11" s="0"/>
      <c r="XBA11" s="0"/>
      <c r="XBB11" s="0"/>
      <c r="XBC11" s="0"/>
      <c r="XBD11" s="0"/>
      <c r="XBE11" s="0"/>
      <c r="XBF11" s="0"/>
      <c r="XBG11" s="0"/>
      <c r="XBH11" s="0"/>
      <c r="XBI11" s="0"/>
      <c r="XBJ11" s="0"/>
      <c r="XBK11" s="0"/>
      <c r="XBL11" s="0"/>
      <c r="XBM11" s="0"/>
      <c r="XBN11" s="0"/>
      <c r="XBO11" s="0"/>
      <c r="XBP11" s="0"/>
      <c r="XBQ11" s="0"/>
      <c r="XBR11" s="0"/>
      <c r="XBS11" s="0"/>
      <c r="XBT11" s="0"/>
      <c r="XBU11" s="0"/>
      <c r="XBV11" s="0"/>
      <c r="XBW11" s="0"/>
      <c r="XBX11" s="0"/>
      <c r="XBY11" s="0"/>
      <c r="XBZ11" s="0"/>
      <c r="XCA11" s="0"/>
      <c r="XCB11" s="0"/>
      <c r="XCC11" s="0"/>
      <c r="XCD11" s="0"/>
      <c r="XCE11" s="0"/>
      <c r="XCF11" s="0"/>
      <c r="XCG11" s="0"/>
      <c r="XCH11" s="0"/>
      <c r="XCI11" s="0"/>
      <c r="XCJ11" s="0"/>
      <c r="XCK11" s="0"/>
      <c r="XCL11" s="0"/>
      <c r="XCM11" s="0"/>
      <c r="XCN11" s="0"/>
      <c r="XCO11" s="0"/>
      <c r="XCP11" s="0"/>
      <c r="XCQ11" s="0"/>
      <c r="XCR11" s="0"/>
      <c r="XCS11" s="0"/>
      <c r="XCT11" s="0"/>
      <c r="XCU11" s="0"/>
      <c r="XCV11" s="0"/>
      <c r="XCW11" s="0"/>
      <c r="XCX11" s="0"/>
      <c r="XCY11" s="0"/>
      <c r="XCZ11" s="0"/>
      <c r="XDA11" s="0"/>
      <c r="XDB11" s="0"/>
      <c r="XDC11" s="0"/>
      <c r="XDD11" s="0"/>
      <c r="XDE11" s="0"/>
      <c r="XDF11" s="0"/>
      <c r="XDG11" s="0"/>
      <c r="XDH11" s="0"/>
      <c r="XDI11" s="0"/>
      <c r="XDJ11" s="0"/>
      <c r="XDK11" s="0"/>
      <c r="XDL11" s="0"/>
      <c r="XDM11" s="0"/>
      <c r="XDN11" s="0"/>
      <c r="XDO11" s="0"/>
      <c r="XDP11" s="0"/>
      <c r="XDQ11" s="0"/>
      <c r="XDR11" s="0"/>
      <c r="XDS11" s="0"/>
      <c r="XDT11" s="0"/>
      <c r="XDU11" s="0"/>
      <c r="XDV11" s="0"/>
      <c r="XDW11" s="0"/>
      <c r="XDX11" s="0"/>
      <c r="XDY11" s="0"/>
      <c r="XDZ11" s="0"/>
      <c r="XEA11" s="0"/>
      <c r="XEB11" s="0"/>
      <c r="XEC11" s="0"/>
      <c r="XED11" s="0"/>
      <c r="XEE11" s="0"/>
      <c r="XEF11" s="0"/>
      <c r="XEG11" s="0"/>
      <c r="XEH11" s="0"/>
      <c r="XEI11" s="0"/>
      <c r="XEJ11" s="0"/>
      <c r="XEK11" s="0"/>
      <c r="XEL11" s="0"/>
      <c r="XEM11" s="0"/>
      <c r="XEN11" s="0"/>
      <c r="XEO11" s="0"/>
      <c r="XEP11" s="0"/>
      <c r="XEQ11" s="0"/>
      <c r="XER11" s="0"/>
      <c r="XES11" s="0"/>
      <c r="XET11" s="0"/>
      <c r="XEU11" s="0"/>
      <c r="XEV11" s="0"/>
      <c r="XEW11" s="0"/>
      <c r="XEX11" s="0"/>
      <c r="XEY11" s="0"/>
      <c r="XEZ11" s="0"/>
      <c r="XFA11" s="0"/>
      <c r="XFB11" s="0"/>
      <c r="XFC11" s="0"/>
      <c r="XFD11" s="0"/>
    </row>
    <row r="12" s="341" customFormat="true" ht="15" hidden="false" customHeight="false" outlineLevel="0" collapsed="false">
      <c r="A12" s="397" t="s">
        <v>398</v>
      </c>
      <c r="B12" s="341" t="s">
        <v>676</v>
      </c>
      <c r="C12" s="341" t="s">
        <v>676</v>
      </c>
      <c r="D12" s="341" t="s">
        <v>677</v>
      </c>
      <c r="E12" s="341" t="s">
        <v>681</v>
      </c>
      <c r="F12" s="341" t="s">
        <v>678</v>
      </c>
      <c r="G12" s="341" t="s">
        <v>679</v>
      </c>
      <c r="H12" s="341" t="s">
        <v>680</v>
      </c>
      <c r="I12" s="341" t="s">
        <v>683</v>
      </c>
      <c r="J12" s="341" t="s">
        <v>684</v>
      </c>
      <c r="K12" s="341" t="s">
        <v>682</v>
      </c>
      <c r="L12" s="341" t="s">
        <v>644</v>
      </c>
      <c r="M12" s="341" t="s">
        <v>645</v>
      </c>
      <c r="N12" s="341" t="s">
        <v>529</v>
      </c>
      <c r="O12" s="263" t="s">
        <v>605</v>
      </c>
      <c r="P12" s="263" t="s">
        <v>606</v>
      </c>
      <c r="Q12" s="263" t="s">
        <v>607</v>
      </c>
      <c r="R12" s="263" t="s">
        <v>608</v>
      </c>
      <c r="S12" s="263" t="s">
        <v>609</v>
      </c>
      <c r="T12" s="263" t="s">
        <v>529</v>
      </c>
      <c r="U12" s="263" t="s">
        <v>529</v>
      </c>
      <c r="V12" s="263" t="s">
        <v>611</v>
      </c>
      <c r="W12" s="263" t="s">
        <v>611</v>
      </c>
      <c r="X12" s="263" t="s">
        <v>612</v>
      </c>
      <c r="Y12" s="263" t="s">
        <v>612</v>
      </c>
      <c r="Z12" s="263" t="s">
        <v>612</v>
      </c>
      <c r="AA12" s="263"/>
    </row>
    <row r="13" s="400" customFormat="true" ht="15" hidden="false" customHeight="false" outlineLevel="0" collapsed="false">
      <c r="A13" s="399" t="s">
        <v>751</v>
      </c>
      <c r="B13" s="355" t="n">
        <f aca="false">HLOOKUP(B61,物流参数!$C$1:$GC$29,MATCH("TEMPERATURE",物流参数!$A$1:$A$29,FALSE()),FALSE())</f>
        <v>185</v>
      </c>
      <c r="C13" s="355" t="n">
        <f aca="false">HLOOKUP(C61,物流参数!$C$1:$GC$29,MATCH("TEMPERATURE",物流参数!$A$1:$A$29,FALSE()),FALSE())</f>
        <v>115.79</v>
      </c>
      <c r="D13" s="355" t="n">
        <f aca="false">HLOOKUP(D61,物流参数!$C$1:$GC$29,MATCH("TEMPERATURE",物流参数!$A$1:$A$29,FALSE()),FALSE())</f>
        <v>95.46</v>
      </c>
      <c r="E13" s="355" t="n">
        <f aca="false">HLOOKUP(E61,物流参数!$C$1:$GC$29,MATCH("TEMPERATURE",物流参数!$A$1:$A$29,FALSE()),FALSE())</f>
        <v>185</v>
      </c>
      <c r="F13" s="355" t="n">
        <f aca="false">HLOOKUP(F61,物流参数!$C$1:$GC$29,MATCH("TEMPERATURE",物流参数!$A$1:$A$29,FALSE()),FALSE())</f>
        <v>50.04</v>
      </c>
      <c r="G13" s="355" t="n">
        <f aca="false">HLOOKUP(G61,物流参数!$C$1:$GC$29,MATCH("TEMPERATURE",物流参数!$A$1:$A$29,FALSE()),FALSE())</f>
        <v>40</v>
      </c>
      <c r="H13" s="355" t="n">
        <v>40</v>
      </c>
      <c r="I13" s="355" t="n">
        <v>43</v>
      </c>
      <c r="J13" s="355" t="n">
        <v>40</v>
      </c>
      <c r="K13" s="355" t="n">
        <v>60</v>
      </c>
      <c r="L13" s="355" t="n">
        <v>40</v>
      </c>
      <c r="M13" s="355" t="n">
        <v>40</v>
      </c>
      <c r="N13" s="355" t="n">
        <v>285</v>
      </c>
      <c r="O13" s="355" t="n">
        <v>40</v>
      </c>
      <c r="P13" s="355" t="n">
        <v>335</v>
      </c>
      <c r="Q13" s="355" t="n">
        <v>50</v>
      </c>
      <c r="R13" s="355" t="n">
        <v>40</v>
      </c>
      <c r="S13" s="355" t="n">
        <v>40</v>
      </c>
      <c r="T13" s="355" t="n">
        <v>40</v>
      </c>
      <c r="U13" s="355" t="n">
        <v>60</v>
      </c>
      <c r="V13" s="355" t="n">
        <v>60</v>
      </c>
      <c r="W13" s="355" t="n">
        <v>60</v>
      </c>
      <c r="X13" s="355" t="n">
        <v>199</v>
      </c>
      <c r="Y13" s="355" t="n">
        <v>168</v>
      </c>
      <c r="Z13" s="355" t="n">
        <v>152</v>
      </c>
    </row>
    <row r="14" s="402" customFormat="true" ht="15" hidden="false" customHeight="false" outlineLevel="0" collapsed="false">
      <c r="A14" s="399" t="s">
        <v>752</v>
      </c>
      <c r="B14" s="401" t="n">
        <v>185</v>
      </c>
      <c r="C14" s="401" t="n">
        <v>116</v>
      </c>
      <c r="D14" s="401" t="n">
        <v>95</v>
      </c>
      <c r="E14" s="401" t="n">
        <v>185</v>
      </c>
      <c r="F14" s="401" t="n">
        <v>50</v>
      </c>
      <c r="G14" s="401" t="n">
        <v>55</v>
      </c>
      <c r="H14" s="401" t="n">
        <v>40</v>
      </c>
      <c r="I14" s="401" t="n">
        <v>43</v>
      </c>
      <c r="J14" s="401" t="n">
        <v>40</v>
      </c>
      <c r="K14" s="401" t="n">
        <v>60</v>
      </c>
      <c r="L14" s="401" t="n">
        <v>40</v>
      </c>
      <c r="M14" s="401" t="n">
        <v>40</v>
      </c>
      <c r="N14" s="401"/>
      <c r="O14" s="401"/>
      <c r="P14" s="401"/>
      <c r="Q14" s="401"/>
      <c r="R14" s="401"/>
      <c r="S14" s="401"/>
      <c r="T14" s="401"/>
      <c r="U14" s="401"/>
      <c r="V14" s="401"/>
      <c r="W14" s="401"/>
      <c r="X14" s="401"/>
      <c r="Y14" s="401"/>
      <c r="Z14" s="401"/>
      <c r="CE14" s="403"/>
    </row>
    <row r="15" s="384" customFormat="true" ht="15" hidden="false" customHeight="false" outlineLevel="0" collapsed="false">
      <c r="A15" s="382" t="s">
        <v>490</v>
      </c>
      <c r="B15" s="345" t="n">
        <v>0.2</v>
      </c>
      <c r="C15" s="345" t="n">
        <v>0.4</v>
      </c>
      <c r="D15" s="345" t="n">
        <v>0.4</v>
      </c>
      <c r="E15" s="341" t="n">
        <v>0.15</v>
      </c>
      <c r="F15" s="345" t="n">
        <v>0.2</v>
      </c>
      <c r="G15" s="345" t="n">
        <v>0.4</v>
      </c>
      <c r="H15" s="345" t="n">
        <v>0.6</v>
      </c>
      <c r="I15" s="341" t="n">
        <v>0.4</v>
      </c>
      <c r="J15" s="341" t="n">
        <v>0.1</v>
      </c>
      <c r="K15" s="341" t="n">
        <v>0.1</v>
      </c>
      <c r="L15" s="341" t="n">
        <v>1.06</v>
      </c>
      <c r="M15" s="341" t="n">
        <v>0.04</v>
      </c>
      <c r="N15" s="341" t="n">
        <v>2.99</v>
      </c>
      <c r="O15" s="341" t="n">
        <v>2.4</v>
      </c>
      <c r="P15" s="341" t="n">
        <v>0.2</v>
      </c>
      <c r="Q15" s="341" t="n">
        <v>2.78</v>
      </c>
      <c r="R15" s="341" t="n">
        <v>0.5</v>
      </c>
      <c r="S15" s="341" t="n">
        <v>0.7</v>
      </c>
      <c r="T15" s="341" t="n">
        <v>2.81</v>
      </c>
      <c r="U15" s="341" t="n">
        <v>0.1</v>
      </c>
      <c r="V15" s="341" t="n">
        <v>0.1</v>
      </c>
      <c r="W15" s="341" t="n">
        <v>0.1</v>
      </c>
      <c r="X15" s="341" t="n">
        <v>1.43</v>
      </c>
      <c r="Y15" s="341" t="n">
        <v>0.66</v>
      </c>
      <c r="Z15" s="341" t="n">
        <v>1.43</v>
      </c>
      <c r="CE15" s="385"/>
    </row>
    <row r="16" s="384" customFormat="true" ht="15" hidden="false" customHeight="false" outlineLevel="0" collapsed="false">
      <c r="A16" s="382" t="s">
        <v>530</v>
      </c>
      <c r="B16" s="345" t="n">
        <v>1</v>
      </c>
      <c r="C16" s="345" t="n">
        <v>1.8</v>
      </c>
      <c r="D16" s="345" t="n">
        <v>0.5</v>
      </c>
      <c r="E16" s="341" t="n">
        <v>0.2</v>
      </c>
      <c r="F16" s="345" t="n">
        <v>1</v>
      </c>
      <c r="G16" s="345" t="n">
        <v>1</v>
      </c>
      <c r="H16" s="345" t="n">
        <v>0.7</v>
      </c>
      <c r="I16" s="341" t="n">
        <v>1</v>
      </c>
      <c r="J16" s="341" t="n">
        <v>0.7</v>
      </c>
      <c r="K16" s="341" t="n">
        <v>0.8</v>
      </c>
      <c r="L16" s="341" t="n">
        <v>1.2</v>
      </c>
      <c r="M16" s="341" t="n">
        <v>0.4</v>
      </c>
      <c r="R16" s="384" t="n">
        <v>0.6</v>
      </c>
      <c r="CE16" s="385"/>
    </row>
    <row r="17" s="384" customFormat="true" ht="15" hidden="false" customHeight="false" outlineLevel="0" collapsed="false">
      <c r="A17" s="382" t="s">
        <v>531</v>
      </c>
      <c r="B17" s="213"/>
      <c r="C17" s="213"/>
      <c r="D17" s="213"/>
      <c r="E17" s="213"/>
      <c r="F17" s="213"/>
      <c r="G17" s="213"/>
      <c r="H17" s="213"/>
      <c r="I17" s="213"/>
      <c r="J17" s="213"/>
      <c r="K17" s="213"/>
      <c r="L17" s="213" t="n">
        <v>3130</v>
      </c>
      <c r="M17" s="213" t="n">
        <v>500</v>
      </c>
      <c r="N17" s="213" t="n">
        <v>12588</v>
      </c>
      <c r="O17" s="213" t="n">
        <v>4045</v>
      </c>
      <c r="P17" s="213" t="n">
        <v>7799</v>
      </c>
      <c r="Q17" s="213" t="n">
        <v>6068</v>
      </c>
      <c r="R17" s="213" t="n">
        <v>1708.9</v>
      </c>
      <c r="S17" s="213" t="n">
        <v>912.5</v>
      </c>
      <c r="T17" s="213" t="n">
        <v>11805</v>
      </c>
      <c r="U17" s="213" t="n">
        <v>15000</v>
      </c>
      <c r="V17" s="213" t="n">
        <v>10000</v>
      </c>
      <c r="W17" s="213" t="n">
        <v>10000</v>
      </c>
      <c r="X17" s="213" t="n">
        <v>26881</v>
      </c>
      <c r="Y17" s="213" t="n">
        <v>5215</v>
      </c>
      <c r="Z17" s="213" t="n">
        <v>4018</v>
      </c>
      <c r="CE17" s="385"/>
    </row>
    <row r="18" s="384" customFormat="true" ht="15" hidden="false" customHeight="false" outlineLevel="0" collapsed="false">
      <c r="A18" s="382" t="s">
        <v>532</v>
      </c>
      <c r="B18" s="224" t="n">
        <v>309524</v>
      </c>
      <c r="C18" s="224" t="n">
        <v>309524</v>
      </c>
      <c r="D18" s="224" t="n">
        <v>13100</v>
      </c>
      <c r="E18" s="224" t="n">
        <v>30850</v>
      </c>
      <c r="F18" s="224" t="n">
        <v>10000</v>
      </c>
      <c r="G18" s="224" t="n">
        <v>164000</v>
      </c>
      <c r="H18" s="224" t="n">
        <v>6000</v>
      </c>
      <c r="I18" s="224" t="n">
        <v>18602</v>
      </c>
      <c r="J18" s="224" t="n">
        <v>20000</v>
      </c>
      <c r="K18" s="224" t="n">
        <v>100</v>
      </c>
      <c r="L18" s="224" t="n">
        <v>15182</v>
      </c>
      <c r="M18" s="224" t="n">
        <v>54907</v>
      </c>
      <c r="N18" s="213" t="n">
        <v>300044</v>
      </c>
      <c r="O18" s="213" t="n">
        <f aca="false">O17*0.01</f>
        <v>40.45</v>
      </c>
      <c r="P18" s="213" t="n">
        <v>293018</v>
      </c>
      <c r="Q18" s="213" t="n">
        <v>2</v>
      </c>
      <c r="R18" s="213" t="n">
        <f aca="false">R17*0.01</f>
        <v>17.089</v>
      </c>
      <c r="S18" s="213" t="n">
        <f aca="false">0.01*S17</f>
        <v>9.125</v>
      </c>
      <c r="T18" s="213" t="n">
        <v>15912</v>
      </c>
      <c r="U18" s="213" t="n">
        <v>10000</v>
      </c>
      <c r="V18" s="213" t="n">
        <v>20000</v>
      </c>
      <c r="W18" s="213" t="n">
        <v>20000</v>
      </c>
      <c r="X18" s="213"/>
      <c r="Y18" s="213"/>
      <c r="Z18" s="213"/>
      <c r="CE18" s="385"/>
    </row>
    <row r="19" s="384" customFormat="true" ht="15" hidden="false" customHeight="false" outlineLevel="0" collapsed="false">
      <c r="A19" s="382" t="s">
        <v>646</v>
      </c>
      <c r="B19" s="213"/>
      <c r="C19" s="213"/>
      <c r="D19" s="213"/>
      <c r="E19" s="213"/>
      <c r="F19" s="213"/>
      <c r="G19" s="213"/>
      <c r="H19" s="213"/>
      <c r="I19" s="213"/>
      <c r="J19" s="213"/>
      <c r="K19" s="213"/>
      <c r="L19" s="213" t="n">
        <v>7350</v>
      </c>
      <c r="M19" s="213" t="n">
        <v>50827</v>
      </c>
      <c r="CE19" s="385"/>
    </row>
    <row r="20" s="384" customFormat="true" ht="15" hidden="false" customHeight="false" outlineLevel="0" collapsed="false">
      <c r="A20" s="382" t="s">
        <v>753</v>
      </c>
      <c r="B20" s="404"/>
      <c r="C20" s="404"/>
      <c r="D20" s="404"/>
      <c r="E20" s="404"/>
      <c r="F20" s="404"/>
      <c r="G20" s="404"/>
      <c r="H20" s="404"/>
      <c r="I20" s="404"/>
      <c r="J20" s="404"/>
      <c r="K20" s="404"/>
      <c r="L20" s="404" t="n">
        <v>4762</v>
      </c>
      <c r="M20" s="404" t="n">
        <v>9911</v>
      </c>
      <c r="CE20" s="385"/>
    </row>
    <row r="21" s="384" customFormat="true" ht="15" hidden="false" customHeight="false" outlineLevel="0" collapsed="false">
      <c r="A21" s="405" t="s">
        <v>533</v>
      </c>
      <c r="B21" s="406" t="n">
        <v>1.1</v>
      </c>
      <c r="C21" s="406" t="n">
        <v>1.1</v>
      </c>
      <c r="D21" s="406" t="n">
        <v>1.1</v>
      </c>
      <c r="E21" s="406" t="n">
        <v>1.1</v>
      </c>
      <c r="F21" s="406" t="n">
        <v>1.1</v>
      </c>
      <c r="G21" s="406" t="n">
        <v>1.1</v>
      </c>
      <c r="H21" s="406" t="n">
        <v>1.1</v>
      </c>
      <c r="I21" s="406" t="n">
        <v>1.1</v>
      </c>
      <c r="J21" s="406" t="n">
        <v>1.1</v>
      </c>
      <c r="K21" s="406" t="n">
        <v>1.1</v>
      </c>
      <c r="L21" s="406" t="n">
        <v>1.2</v>
      </c>
      <c r="M21" s="406" t="n">
        <v>1.2</v>
      </c>
      <c r="N21" s="406" t="n">
        <v>1.1</v>
      </c>
      <c r="O21" s="406" t="n">
        <v>1.3</v>
      </c>
      <c r="P21" s="406" t="n">
        <v>1.1</v>
      </c>
      <c r="Q21" s="406" t="n">
        <v>1.1</v>
      </c>
      <c r="R21" s="406" t="n">
        <v>1.3</v>
      </c>
      <c r="S21" s="406" t="n">
        <v>1.3</v>
      </c>
      <c r="T21" s="406" t="n">
        <v>1.1</v>
      </c>
      <c r="U21" s="406" t="n">
        <v>1.1</v>
      </c>
      <c r="V21" s="406" t="n">
        <v>1.1</v>
      </c>
      <c r="W21" s="406" t="n">
        <v>1.1</v>
      </c>
      <c r="X21" s="406" t="n">
        <v>1.1</v>
      </c>
      <c r="Y21" s="406" t="n">
        <v>1.1</v>
      </c>
      <c r="Z21" s="406" t="n">
        <v>1.1</v>
      </c>
      <c r="CE21" s="385"/>
    </row>
    <row r="22" customFormat="false" ht="15" hidden="false" customHeight="false" outlineLevel="0" collapsed="false">
      <c r="A22" s="388" t="s">
        <v>534</v>
      </c>
      <c r="B22" s="398" t="str">
        <f aca="false">IF(B17="","",B17*B$21)</f>
        <v/>
      </c>
      <c r="C22" s="398" t="str">
        <f aca="false">IF(C17="","",C17*C$21)</f>
        <v/>
      </c>
      <c r="D22" s="398" t="str">
        <f aca="false">IF(D17="","",D17*D$21)</f>
        <v/>
      </c>
      <c r="E22" s="398"/>
      <c r="F22" s="398" t="str">
        <f aca="false">IF(F17="","",F17*F$21)</f>
        <v/>
      </c>
      <c r="G22" s="398" t="str">
        <f aca="false">IF(G17="","",G17*G$21)</f>
        <v/>
      </c>
      <c r="H22" s="398" t="str">
        <f aca="false">IF(H17="","",H17*H$21)</f>
        <v/>
      </c>
      <c r="I22" s="398"/>
      <c r="J22" s="398"/>
      <c r="K22" s="398"/>
      <c r="L22" s="398" t="n">
        <f aca="false">IF(L17="","",L17*L$21)</f>
        <v>3756</v>
      </c>
      <c r="M22" s="398" t="n">
        <v>600</v>
      </c>
      <c r="N22" s="398" t="n">
        <f aca="false">IF(N17="","",N17*N$21)</f>
        <v>13846.8</v>
      </c>
      <c r="O22" s="398" t="n">
        <f aca="false">IF(O17="","",O17*O$21)</f>
        <v>5258.5</v>
      </c>
      <c r="P22" s="398" t="n">
        <f aca="false">IF(P17="","",P17*P$21)</f>
        <v>8578.9</v>
      </c>
      <c r="Q22" s="398" t="n">
        <f aca="false">IF(Q17="","",Q17*Q$21)</f>
        <v>6674.8</v>
      </c>
      <c r="R22" s="398" t="n">
        <f aca="false">IF(R17="","",R17*R$21)</f>
        <v>2221.57</v>
      </c>
      <c r="S22" s="398" t="n">
        <f aca="false">IF(S17="","",S17*S$21)</f>
        <v>1186.25</v>
      </c>
      <c r="T22" s="398" t="n">
        <f aca="false">IF(T17="","",T17*T$21)</f>
        <v>12985.5</v>
      </c>
      <c r="U22" s="398" t="n">
        <f aca="false">IF(U17="","",U17*U$21)</f>
        <v>16500</v>
      </c>
      <c r="V22" s="398" t="n">
        <f aca="false">IF(V17="","",V17*V$21)</f>
        <v>11000</v>
      </c>
      <c r="W22" s="398" t="n">
        <f aca="false">IF(W17="","",W17*W$21)</f>
        <v>11000</v>
      </c>
      <c r="X22" s="398" t="n">
        <f aca="false">IF(X17="","",X17*X$21)</f>
        <v>29569.1</v>
      </c>
      <c r="Y22" s="398" t="n">
        <f aca="false">IF(Y17="","",Y17*Y$21)</f>
        <v>5736.5</v>
      </c>
      <c r="Z22" s="398" t="n">
        <f aca="false">IF(Z17="","",Z17*Z$21)</f>
        <v>4419.8</v>
      </c>
      <c r="AA22" s="398" t="str">
        <f aca="false">IF(AA17="","",AA17*AA$21)</f>
        <v/>
      </c>
      <c r="AB22" s="398" t="str">
        <f aca="false">IF(AB17="","",AB17*AB$21)</f>
        <v/>
      </c>
      <c r="AC22" s="398" t="str">
        <f aca="false">IF(AC17="","",AC17*AC$21)</f>
        <v/>
      </c>
      <c r="AD22" s="398" t="str">
        <f aca="false">IF(AD17="","",AD17*AD$21)</f>
        <v/>
      </c>
      <c r="AE22" s="398" t="str">
        <f aca="false">IF(AE17="","",AE17*AE$21)</f>
        <v/>
      </c>
      <c r="AF22" s="398" t="str">
        <f aca="false">IF(AF17="","",AF17*AF$21)</f>
        <v/>
      </c>
      <c r="AG22" s="398" t="str">
        <f aca="false">IF(AG17="","",AG17*AG$21)</f>
        <v/>
      </c>
      <c r="AH22" s="398" t="str">
        <f aca="false">IF(AH17="","",AH17*AH$21)</f>
        <v/>
      </c>
      <c r="AI22" s="398" t="str">
        <f aca="false">IF(AI17="","",AI17*AI$21)</f>
        <v/>
      </c>
      <c r="AJ22" s="398" t="str">
        <f aca="false">IF(AJ17="","",AJ17*AJ$21)</f>
        <v/>
      </c>
      <c r="AK22" s="398" t="str">
        <f aca="false">IF(AK17="","",AK17*AK$21)</f>
        <v/>
      </c>
      <c r="AL22" s="398" t="str">
        <f aca="false">IF(AL17="","",AL17*AL$21)</f>
        <v/>
      </c>
      <c r="AM22" s="398" t="str">
        <f aca="false">IF(AM17="","",AM17*AM$21)</f>
        <v/>
      </c>
      <c r="AN22" s="398" t="str">
        <f aca="false">IF(AN17="","",AN17*AN$21)</f>
        <v/>
      </c>
      <c r="AO22" s="398" t="str">
        <f aca="false">IF(AO17="","",AO17*AO$21)</f>
        <v/>
      </c>
      <c r="AP22" s="398" t="str">
        <f aca="false">IF(AP17="","",AP17*AP$21)</f>
        <v/>
      </c>
      <c r="AQ22" s="398" t="str">
        <f aca="false">IF(AQ17="","",AQ17*AQ$21)</f>
        <v/>
      </c>
      <c r="AR22" s="398" t="str">
        <f aca="false">IF(AR17="","",AR17*AR$21)</f>
        <v/>
      </c>
      <c r="AS22" s="398" t="str">
        <f aca="false">IF(AS17="","",AS17*AS$21)</f>
        <v/>
      </c>
      <c r="AT22" s="398" t="str">
        <f aca="false">IF(AT17="","",AT17*AT$21)</f>
        <v/>
      </c>
      <c r="AU22" s="398" t="str">
        <f aca="false">IF(AU17="","",AU17*AU$21)</f>
        <v/>
      </c>
      <c r="AV22" s="398" t="str">
        <f aca="false">IF(AV17="","",AV17*AV$21)</f>
        <v/>
      </c>
      <c r="AW22" s="398" t="str">
        <f aca="false">IF(AW17="","",AW17*AW$21)</f>
        <v/>
      </c>
      <c r="AX22" s="398" t="str">
        <f aca="false">IF(AX17="","",AX17*AX$21)</f>
        <v/>
      </c>
      <c r="AY22" s="398" t="str">
        <f aca="false">IF(AY17="","",AY17*AY$21)</f>
        <v/>
      </c>
      <c r="AZ22" s="398" t="str">
        <f aca="false">IF(AZ17="","",AZ17*AZ$21)</f>
        <v/>
      </c>
      <c r="BA22" s="398" t="str">
        <f aca="false">IF(BA17="","",BA17*BA$21)</f>
        <v/>
      </c>
      <c r="BB22" s="398" t="str">
        <f aca="false">IF(BB17="","",BB17*BB$21)</f>
        <v/>
      </c>
      <c r="BC22" s="398" t="str">
        <f aca="false">IF(BC17="","",BC17*BC$21)</f>
        <v/>
      </c>
      <c r="BD22" s="398" t="str">
        <f aca="false">IF(BD17="","",BD17*BD$21)</f>
        <v/>
      </c>
      <c r="BE22" s="398" t="str">
        <f aca="false">IF(BE17="","",BE17*BE$21)</f>
        <v/>
      </c>
      <c r="BF22" s="398" t="str">
        <f aca="false">IF(BF17="","",BF17*BF$21)</f>
        <v/>
      </c>
      <c r="BG22" s="398" t="str">
        <f aca="false">IF(BG17="","",BG17*BG$21)</f>
        <v/>
      </c>
      <c r="BH22" s="398" t="str">
        <f aca="false">IF(BH17="","",BH17*BH$21)</f>
        <v/>
      </c>
      <c r="BI22" s="398" t="str">
        <f aca="false">IF(BI17="","",BI17*BI$21)</f>
        <v/>
      </c>
      <c r="BJ22" s="398" t="str">
        <f aca="false">IF(BJ17="","",BJ17*BJ$21)</f>
        <v/>
      </c>
      <c r="BK22" s="398" t="str">
        <f aca="false">IF(BK17="","",BK17*BK$21)</f>
        <v/>
      </c>
      <c r="BL22" s="398" t="str">
        <f aca="false">IF(BL17="","",BL17*BL$21)</f>
        <v/>
      </c>
      <c r="BM22" s="398" t="str">
        <f aca="false">IF(BM17="","",BM17*BM$21)</f>
        <v/>
      </c>
      <c r="BN22" s="398" t="str">
        <f aca="false">IF(BN17="","",BN17*BN$21)</f>
        <v/>
      </c>
      <c r="BO22" s="398" t="str">
        <f aca="false">IF(BO17="","",BO17*BO$21)</f>
        <v/>
      </c>
      <c r="BP22" s="398" t="str">
        <f aca="false">IF(BP17="","",BP17*BP$21)</f>
        <v/>
      </c>
      <c r="BQ22" s="398" t="str">
        <f aca="false">IF(BQ17="","",BQ17*BQ$21)</f>
        <v/>
      </c>
      <c r="BR22" s="398" t="str">
        <f aca="false">IF(BR17="","",BR17*BR$21)</f>
        <v/>
      </c>
      <c r="BS22" s="398" t="str">
        <f aca="false">IF(BS17="","",BS17*BS$21)</f>
        <v/>
      </c>
      <c r="BT22" s="398" t="str">
        <f aca="false">IF(BT17="","",BT17*BT$21)</f>
        <v/>
      </c>
      <c r="BU22" s="398" t="str">
        <f aca="false">IF(BU17="","",BU17*BU$21)</f>
        <v/>
      </c>
      <c r="BV22" s="398" t="str">
        <f aca="false">IF(BV17="","",BV17*BV$21)</f>
        <v/>
      </c>
      <c r="BW22" s="398" t="str">
        <f aca="false">IF(BW17="","",BW17*BW$21)</f>
        <v/>
      </c>
      <c r="BX22" s="398" t="str">
        <f aca="false">IF(BX17="","",BX17*BX$21)</f>
        <v/>
      </c>
      <c r="BY22" s="398" t="str">
        <f aca="false">IF(BY17="","",BY17*BY$21)</f>
        <v/>
      </c>
      <c r="BZ22" s="398" t="str">
        <f aca="false">IF(BZ17="","",BZ17*BZ$21)</f>
        <v/>
      </c>
      <c r="CA22" s="398" t="str">
        <f aca="false">IF(CA17="","",CA17*CA$21)</f>
        <v/>
      </c>
      <c r="CB22" s="398" t="str">
        <f aca="false">IF(CB17="","",CB17*CB$21)</f>
        <v/>
      </c>
      <c r="CC22" s="398" t="str">
        <f aca="false">IF(CC17="","",CC17*CC$21)</f>
        <v/>
      </c>
      <c r="CD22" s="398" t="str">
        <f aca="false">IF(CD17="","",CD17*CD$21)</f>
        <v/>
      </c>
      <c r="CE22" s="39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R22" s="0"/>
      <c r="TS22" s="0"/>
      <c r="TT22" s="0"/>
      <c r="TU22" s="0"/>
      <c r="TV22" s="0"/>
      <c r="TW22" s="0"/>
      <c r="TX22" s="0"/>
      <c r="TY22" s="0"/>
      <c r="TZ22" s="0"/>
      <c r="UA22" s="0"/>
      <c r="UB22" s="0"/>
      <c r="UC22" s="0"/>
      <c r="UD22" s="0"/>
      <c r="UE22" s="0"/>
      <c r="UF22" s="0"/>
      <c r="UG22" s="0"/>
      <c r="UH22" s="0"/>
      <c r="UI22" s="0"/>
      <c r="UJ22" s="0"/>
      <c r="UK22" s="0"/>
      <c r="UL22" s="0"/>
      <c r="UM22" s="0"/>
      <c r="UN22" s="0"/>
      <c r="UO22" s="0"/>
      <c r="UP22" s="0"/>
      <c r="UQ22" s="0"/>
      <c r="UR22" s="0"/>
      <c r="US22" s="0"/>
      <c r="UT22" s="0"/>
      <c r="UU22" s="0"/>
      <c r="UV22" s="0"/>
      <c r="UW22" s="0"/>
      <c r="UX22" s="0"/>
      <c r="UY22" s="0"/>
      <c r="UZ22" s="0"/>
      <c r="VA22" s="0"/>
      <c r="VB22" s="0"/>
      <c r="VC22" s="0"/>
      <c r="VD22" s="0"/>
      <c r="VE22" s="0"/>
      <c r="VF22" s="0"/>
      <c r="VG22" s="0"/>
      <c r="VH22" s="0"/>
      <c r="VI22" s="0"/>
      <c r="VJ22" s="0"/>
      <c r="VK22" s="0"/>
      <c r="VL22" s="0"/>
      <c r="VM22" s="0"/>
      <c r="VN22" s="0"/>
      <c r="VO22" s="0"/>
      <c r="VP22" s="0"/>
      <c r="VQ22" s="0"/>
      <c r="VR22" s="0"/>
      <c r="VS22" s="0"/>
      <c r="VT22" s="0"/>
      <c r="VU22" s="0"/>
      <c r="VV22" s="0"/>
      <c r="VW22" s="0"/>
      <c r="VX22" s="0"/>
      <c r="VY22" s="0"/>
      <c r="VZ22" s="0"/>
      <c r="WA22" s="0"/>
      <c r="WB22" s="0"/>
      <c r="WC22" s="0"/>
      <c r="WD22" s="0"/>
      <c r="WE22" s="0"/>
      <c r="WF22" s="0"/>
      <c r="WG22" s="0"/>
      <c r="WH22" s="0"/>
      <c r="WI22" s="0"/>
      <c r="WJ22" s="0"/>
      <c r="WK22" s="0"/>
      <c r="WL22" s="0"/>
      <c r="WM22" s="0"/>
      <c r="WN22" s="0"/>
      <c r="WO22" s="0"/>
      <c r="WP22" s="0"/>
      <c r="WQ22" s="0"/>
      <c r="WR22" s="0"/>
      <c r="WS22" s="0"/>
      <c r="WT22" s="0"/>
      <c r="WU22" s="0"/>
      <c r="WV22" s="0"/>
      <c r="WW22" s="0"/>
      <c r="WX22" s="0"/>
      <c r="WY22" s="0"/>
      <c r="WZ22" s="0"/>
      <c r="XA22" s="0"/>
      <c r="XB22" s="0"/>
      <c r="XC22" s="0"/>
      <c r="XD22" s="0"/>
      <c r="XE22" s="0"/>
      <c r="XF22" s="0"/>
      <c r="XG22" s="0"/>
      <c r="XH22" s="0"/>
      <c r="XI22" s="0"/>
      <c r="XJ22" s="0"/>
      <c r="XK22" s="0"/>
      <c r="XL22" s="0"/>
      <c r="XM22" s="0"/>
      <c r="XN22" s="0"/>
      <c r="XO22" s="0"/>
      <c r="XP22" s="0"/>
      <c r="XQ22" s="0"/>
      <c r="XR22" s="0"/>
      <c r="XS22" s="0"/>
      <c r="XT22" s="0"/>
      <c r="XU22" s="0"/>
      <c r="XV22" s="0"/>
      <c r="XW22" s="0"/>
      <c r="XX22" s="0"/>
      <c r="XY22" s="0"/>
      <c r="XZ22" s="0"/>
      <c r="YA22" s="0"/>
      <c r="YB22" s="0"/>
      <c r="YC22" s="0"/>
      <c r="YD22" s="0"/>
      <c r="YE22" s="0"/>
      <c r="YF22" s="0"/>
      <c r="YG22" s="0"/>
      <c r="YH22" s="0"/>
      <c r="YI22" s="0"/>
      <c r="YJ22" s="0"/>
      <c r="YK22" s="0"/>
      <c r="YL22" s="0"/>
      <c r="YM22" s="0"/>
      <c r="YN22" s="0"/>
      <c r="YO22" s="0"/>
      <c r="YP22" s="0"/>
      <c r="YQ22" s="0"/>
      <c r="YR22" s="0"/>
      <c r="YS22" s="0"/>
      <c r="YT22" s="0"/>
      <c r="YU22" s="0"/>
      <c r="YV22" s="0"/>
      <c r="YW22" s="0"/>
      <c r="YX22" s="0"/>
      <c r="YY22" s="0"/>
      <c r="YZ22" s="0"/>
      <c r="ZA22" s="0"/>
      <c r="ZB22" s="0"/>
      <c r="ZC22" s="0"/>
      <c r="ZD22" s="0"/>
      <c r="ZE22" s="0"/>
      <c r="ZF22" s="0"/>
      <c r="ZG22" s="0"/>
      <c r="ZH22" s="0"/>
      <c r="ZI22" s="0"/>
      <c r="ZJ22" s="0"/>
      <c r="ZK22" s="0"/>
      <c r="ZL22" s="0"/>
      <c r="ZM22" s="0"/>
      <c r="ZN22" s="0"/>
      <c r="ZO22" s="0"/>
      <c r="ZP22" s="0"/>
      <c r="ZQ22" s="0"/>
      <c r="ZR22" s="0"/>
      <c r="ZS22" s="0"/>
      <c r="ZT22" s="0"/>
      <c r="ZU22" s="0"/>
      <c r="ZV22" s="0"/>
      <c r="ZW22" s="0"/>
      <c r="ZX22" s="0"/>
      <c r="ZY22" s="0"/>
      <c r="ZZ22" s="0"/>
      <c r="AAA22" s="0"/>
      <c r="AAB22" s="0"/>
      <c r="AAC22" s="0"/>
      <c r="AAD22" s="0"/>
      <c r="AAE22" s="0"/>
      <c r="AAF22" s="0"/>
      <c r="AAG22" s="0"/>
      <c r="AAH22" s="0"/>
      <c r="AAI22" s="0"/>
      <c r="AAJ22" s="0"/>
      <c r="AAK22" s="0"/>
      <c r="AAL22" s="0"/>
      <c r="AAM22" s="0"/>
      <c r="AAN22" s="0"/>
      <c r="AAO22" s="0"/>
      <c r="AAP22" s="0"/>
      <c r="AAQ22" s="0"/>
      <c r="AAR22" s="0"/>
      <c r="AAS22" s="0"/>
      <c r="AAT22" s="0"/>
      <c r="AAU22" s="0"/>
      <c r="AAV22" s="0"/>
      <c r="AAW22" s="0"/>
      <c r="AAX22" s="0"/>
      <c r="AAY22" s="0"/>
      <c r="AAZ22" s="0"/>
      <c r="ABA22" s="0"/>
      <c r="ABB22" s="0"/>
      <c r="ABC22" s="0"/>
      <c r="ABD22" s="0"/>
      <c r="ABE22" s="0"/>
      <c r="ABF22" s="0"/>
      <c r="ABG22" s="0"/>
      <c r="ABH22" s="0"/>
      <c r="ABI22" s="0"/>
      <c r="ABJ22" s="0"/>
      <c r="ABK22" s="0"/>
      <c r="ABL22" s="0"/>
      <c r="ABM22" s="0"/>
      <c r="ABN22" s="0"/>
      <c r="ABO22" s="0"/>
      <c r="ABP22" s="0"/>
      <c r="ABQ22" s="0"/>
      <c r="ABR22" s="0"/>
      <c r="ABS22" s="0"/>
      <c r="ABT22" s="0"/>
      <c r="ABU22" s="0"/>
      <c r="ABV22" s="0"/>
      <c r="ABW22" s="0"/>
      <c r="ABX22" s="0"/>
      <c r="ABY22" s="0"/>
      <c r="ABZ22" s="0"/>
      <c r="ACA22" s="0"/>
      <c r="ACB22" s="0"/>
      <c r="ACC22" s="0"/>
      <c r="ACD22" s="0"/>
      <c r="ACE22" s="0"/>
      <c r="ACF22" s="0"/>
      <c r="ACG22" s="0"/>
      <c r="ACH22" s="0"/>
      <c r="ACI22" s="0"/>
      <c r="ACJ22" s="0"/>
      <c r="ACK22" s="0"/>
      <c r="ACL22" s="0"/>
      <c r="ACM22" s="0"/>
      <c r="ACN22" s="0"/>
      <c r="ACO22" s="0"/>
      <c r="ACP22" s="0"/>
      <c r="ACQ22" s="0"/>
      <c r="ACR22" s="0"/>
      <c r="ACS22" s="0"/>
      <c r="ACT22" s="0"/>
      <c r="ACU22" s="0"/>
      <c r="ACV22" s="0"/>
      <c r="ACW22" s="0"/>
      <c r="ACX22" s="0"/>
      <c r="ACY22" s="0"/>
      <c r="ACZ22" s="0"/>
      <c r="ADA22" s="0"/>
      <c r="ADB22" s="0"/>
      <c r="ADC22" s="0"/>
      <c r="ADD22" s="0"/>
      <c r="ADE22" s="0"/>
      <c r="ADF22" s="0"/>
      <c r="ADG22" s="0"/>
      <c r="ADH22" s="0"/>
      <c r="ADI22" s="0"/>
      <c r="ADJ22" s="0"/>
      <c r="ADK22" s="0"/>
      <c r="ADL22" s="0"/>
      <c r="ADM22" s="0"/>
      <c r="ADN22" s="0"/>
      <c r="ADO22" s="0"/>
      <c r="ADP22" s="0"/>
      <c r="ADQ22" s="0"/>
      <c r="ADR22" s="0"/>
      <c r="ADS22" s="0"/>
      <c r="ADT22" s="0"/>
      <c r="ADU22" s="0"/>
      <c r="ADV22" s="0"/>
      <c r="ADW22" s="0"/>
      <c r="ADX22" s="0"/>
      <c r="ADY22" s="0"/>
      <c r="ADZ22" s="0"/>
      <c r="AEA22" s="0"/>
      <c r="AEB22" s="0"/>
      <c r="AEC22" s="0"/>
      <c r="AED22" s="0"/>
      <c r="AEE22" s="0"/>
      <c r="AEF22" s="0"/>
      <c r="AEG22" s="0"/>
      <c r="AEH22" s="0"/>
      <c r="AEI22" s="0"/>
      <c r="AEJ22" s="0"/>
      <c r="AEK22" s="0"/>
      <c r="AEL22" s="0"/>
      <c r="AEM22" s="0"/>
      <c r="AEN22" s="0"/>
      <c r="AEO22" s="0"/>
      <c r="AEP22" s="0"/>
      <c r="AEQ22" s="0"/>
      <c r="AER22" s="0"/>
      <c r="AES22" s="0"/>
      <c r="AET22" s="0"/>
      <c r="AEU22" s="0"/>
      <c r="AEV22" s="0"/>
      <c r="AEW22" s="0"/>
      <c r="AEX22" s="0"/>
      <c r="AEY22" s="0"/>
      <c r="AEZ22" s="0"/>
      <c r="AFA22" s="0"/>
      <c r="AFB22" s="0"/>
      <c r="AFC22" s="0"/>
      <c r="AFD22" s="0"/>
      <c r="AFE22" s="0"/>
      <c r="AFF22" s="0"/>
      <c r="AFG22" s="0"/>
      <c r="AFH22" s="0"/>
      <c r="AFI22" s="0"/>
      <c r="AFJ22" s="0"/>
      <c r="AFK22" s="0"/>
      <c r="AFL22" s="0"/>
      <c r="AFM22" s="0"/>
      <c r="AFN22" s="0"/>
      <c r="AFO22" s="0"/>
      <c r="AFP22" s="0"/>
      <c r="AFQ22" s="0"/>
      <c r="AFR22" s="0"/>
      <c r="AFS22" s="0"/>
      <c r="AFT22" s="0"/>
      <c r="AFU22" s="0"/>
      <c r="AFV22" s="0"/>
      <c r="AFW22" s="0"/>
      <c r="AFX22" s="0"/>
      <c r="AFY22" s="0"/>
      <c r="AFZ22" s="0"/>
      <c r="AGA22" s="0"/>
      <c r="AGB22" s="0"/>
      <c r="AGC22" s="0"/>
      <c r="AGD22" s="0"/>
      <c r="AGE22" s="0"/>
      <c r="AGF22" s="0"/>
      <c r="AGG22" s="0"/>
      <c r="AGH22" s="0"/>
      <c r="AGI22" s="0"/>
      <c r="AGJ22" s="0"/>
      <c r="AGK22" s="0"/>
      <c r="AGL22" s="0"/>
      <c r="AGM22" s="0"/>
      <c r="AGN22" s="0"/>
      <c r="AGO22" s="0"/>
      <c r="AGP22" s="0"/>
      <c r="AGQ22" s="0"/>
      <c r="AGR22" s="0"/>
      <c r="AGS22" s="0"/>
      <c r="AGT22" s="0"/>
      <c r="AGU22" s="0"/>
      <c r="AGV22" s="0"/>
      <c r="AGW22" s="0"/>
      <c r="AGX22" s="0"/>
      <c r="AGY22" s="0"/>
      <c r="AGZ22" s="0"/>
      <c r="AHA22" s="0"/>
      <c r="AHB22" s="0"/>
      <c r="AHC22" s="0"/>
      <c r="AHD22" s="0"/>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c r="AMK22" s="0"/>
      <c r="AML22" s="0"/>
      <c r="AMM22" s="0"/>
      <c r="AMN22" s="0"/>
      <c r="AMO22" s="0"/>
      <c r="AMP22" s="0"/>
      <c r="AMQ22" s="0"/>
      <c r="AMR22" s="0"/>
      <c r="AMS22" s="0"/>
      <c r="AMT22" s="0"/>
      <c r="AMU22" s="0"/>
      <c r="AMV22" s="0"/>
      <c r="AMW22" s="0"/>
      <c r="AMX22" s="0"/>
      <c r="AMY22" s="0"/>
      <c r="AMZ22" s="0"/>
      <c r="ANA22" s="0"/>
      <c r="ANB22" s="0"/>
      <c r="ANC22" s="0"/>
      <c r="AND22" s="0"/>
      <c r="ANE22" s="0"/>
      <c r="ANF22" s="0"/>
      <c r="ANG22" s="0"/>
      <c r="ANH22" s="0"/>
      <c r="ANI22" s="0"/>
      <c r="ANJ22" s="0"/>
      <c r="ANK22" s="0"/>
      <c r="ANL22" s="0"/>
      <c r="ANM22" s="0"/>
      <c r="ANN22" s="0"/>
      <c r="ANO22" s="0"/>
      <c r="ANP22" s="0"/>
      <c r="ANQ22" s="0"/>
      <c r="ANR22" s="0"/>
      <c r="ANS22" s="0"/>
      <c r="ANT22" s="0"/>
      <c r="ANU22" s="0"/>
      <c r="ANV22" s="0"/>
      <c r="ANW22" s="0"/>
      <c r="ANX22" s="0"/>
      <c r="ANY22" s="0"/>
      <c r="ANZ22" s="0"/>
      <c r="AOA22" s="0"/>
      <c r="AOB22" s="0"/>
      <c r="AOC22" s="0"/>
      <c r="AOD22" s="0"/>
      <c r="AOE22" s="0"/>
      <c r="AOF22" s="0"/>
      <c r="AOG22" s="0"/>
      <c r="AOH22" s="0"/>
      <c r="AOI22" s="0"/>
      <c r="AOJ22" s="0"/>
      <c r="AOK22" s="0"/>
      <c r="AOL22" s="0"/>
      <c r="AOM22" s="0"/>
      <c r="AON22" s="0"/>
      <c r="AOO22" s="0"/>
      <c r="AOP22" s="0"/>
      <c r="AOQ22" s="0"/>
      <c r="AOR22" s="0"/>
      <c r="AOS22" s="0"/>
      <c r="AOT22" s="0"/>
      <c r="AOU22" s="0"/>
      <c r="AOV22" s="0"/>
      <c r="AOW22" s="0"/>
      <c r="AOX22" s="0"/>
      <c r="AOY22" s="0"/>
      <c r="AOZ22" s="0"/>
      <c r="APA22" s="0"/>
      <c r="APB22" s="0"/>
      <c r="APC22" s="0"/>
      <c r="APD22" s="0"/>
      <c r="APE22" s="0"/>
      <c r="APF22" s="0"/>
      <c r="APG22" s="0"/>
      <c r="APH22" s="0"/>
      <c r="API22" s="0"/>
      <c r="APJ22" s="0"/>
      <c r="APK22" s="0"/>
      <c r="APL22" s="0"/>
      <c r="APM22" s="0"/>
      <c r="APN22" s="0"/>
      <c r="APO22" s="0"/>
      <c r="APP22" s="0"/>
      <c r="APQ22" s="0"/>
      <c r="APR22" s="0"/>
      <c r="APS22" s="0"/>
      <c r="APT22" s="0"/>
      <c r="APU22" s="0"/>
      <c r="APV22" s="0"/>
      <c r="APW22" s="0"/>
      <c r="APX22" s="0"/>
      <c r="APY22" s="0"/>
      <c r="APZ22" s="0"/>
      <c r="AQA22" s="0"/>
      <c r="AQB22" s="0"/>
      <c r="AQC22" s="0"/>
      <c r="AQD22" s="0"/>
      <c r="AQE22" s="0"/>
      <c r="AQF22" s="0"/>
      <c r="AQG22" s="0"/>
      <c r="AQH22" s="0"/>
      <c r="AQI22" s="0"/>
      <c r="AQJ22" s="0"/>
      <c r="AQK22" s="0"/>
      <c r="AQL22" s="0"/>
      <c r="AQM22" s="0"/>
      <c r="AQN22" s="0"/>
      <c r="AQO22" s="0"/>
      <c r="AQP22" s="0"/>
      <c r="AQQ22" s="0"/>
      <c r="AQR22" s="0"/>
      <c r="AQS22" s="0"/>
      <c r="AQT22" s="0"/>
      <c r="AQU22" s="0"/>
      <c r="AQV22" s="0"/>
      <c r="AQW22" s="0"/>
      <c r="AQX22" s="0"/>
      <c r="AQY22" s="0"/>
      <c r="AQZ22" s="0"/>
      <c r="ARA22" s="0"/>
      <c r="ARB22" s="0"/>
      <c r="ARC22" s="0"/>
      <c r="ARD22" s="0"/>
      <c r="ARE22" s="0"/>
      <c r="ARF22" s="0"/>
      <c r="ARG22" s="0"/>
      <c r="ARH22" s="0"/>
      <c r="ARI22" s="0"/>
      <c r="ARJ22" s="0"/>
      <c r="ARK22" s="0"/>
      <c r="ARL22" s="0"/>
      <c r="ARM22" s="0"/>
      <c r="ARN22" s="0"/>
      <c r="ARO22" s="0"/>
      <c r="ARP22" s="0"/>
      <c r="ARQ22" s="0"/>
      <c r="ARR22" s="0"/>
      <c r="ARS22" s="0"/>
      <c r="ART22" s="0"/>
      <c r="ARU22" s="0"/>
      <c r="ARV22" s="0"/>
      <c r="ARW22" s="0"/>
      <c r="ARX22" s="0"/>
      <c r="ARY22" s="0"/>
      <c r="ARZ22" s="0"/>
      <c r="ASA22" s="0"/>
      <c r="ASB22" s="0"/>
      <c r="ASC22" s="0"/>
      <c r="ASD22" s="0"/>
      <c r="ASE22" s="0"/>
      <c r="ASF22" s="0"/>
      <c r="ASG22" s="0"/>
      <c r="ASH22" s="0"/>
      <c r="ASI22" s="0"/>
      <c r="ASJ22" s="0"/>
      <c r="ASK22" s="0"/>
      <c r="ASL22" s="0"/>
      <c r="ASM22" s="0"/>
      <c r="ASN22" s="0"/>
      <c r="ASO22" s="0"/>
      <c r="ASP22" s="0"/>
      <c r="ASQ22" s="0"/>
      <c r="ASR22" s="0"/>
      <c r="ASS22" s="0"/>
      <c r="AST22" s="0"/>
      <c r="ASU22" s="0"/>
      <c r="ASV22" s="0"/>
      <c r="ASW22" s="0"/>
      <c r="ASX22" s="0"/>
      <c r="ASY22" s="0"/>
      <c r="ASZ22" s="0"/>
      <c r="ATA22" s="0"/>
      <c r="ATB22" s="0"/>
      <c r="ATC22" s="0"/>
      <c r="ATD22" s="0"/>
      <c r="ATE22" s="0"/>
      <c r="ATF22" s="0"/>
      <c r="ATG22" s="0"/>
      <c r="ATH22" s="0"/>
      <c r="ATI22" s="0"/>
      <c r="ATJ22" s="0"/>
      <c r="ATK22" s="0"/>
      <c r="ATL22" s="0"/>
      <c r="ATM22" s="0"/>
      <c r="ATN22" s="0"/>
      <c r="ATO22" s="0"/>
      <c r="ATP22" s="0"/>
      <c r="ATQ22" s="0"/>
      <c r="ATR22" s="0"/>
      <c r="ATS22" s="0"/>
      <c r="ATT22" s="0"/>
      <c r="ATU22" s="0"/>
      <c r="ATV22" s="0"/>
      <c r="ATW22" s="0"/>
      <c r="ATX22" s="0"/>
      <c r="ATY22" s="0"/>
      <c r="ATZ22" s="0"/>
      <c r="AUA22" s="0"/>
      <c r="AUB22" s="0"/>
      <c r="AUC22" s="0"/>
      <c r="AUD22" s="0"/>
      <c r="AUE22" s="0"/>
      <c r="AUF22" s="0"/>
      <c r="AUG22" s="0"/>
      <c r="AUH22" s="0"/>
      <c r="AUI22" s="0"/>
      <c r="AUJ22" s="0"/>
      <c r="AUK22" s="0"/>
      <c r="AUL22" s="0"/>
      <c r="AUM22" s="0"/>
      <c r="AUN22" s="0"/>
      <c r="AUO22" s="0"/>
      <c r="AUP22" s="0"/>
      <c r="AUQ22" s="0"/>
      <c r="AUR22" s="0"/>
      <c r="AUS22" s="0"/>
      <c r="AUT22" s="0"/>
      <c r="AUU22" s="0"/>
      <c r="AUV22" s="0"/>
      <c r="AUW22" s="0"/>
      <c r="AUX22" s="0"/>
      <c r="AUY22" s="0"/>
      <c r="AUZ22" s="0"/>
      <c r="AVA22" s="0"/>
      <c r="AVB22" s="0"/>
      <c r="AVC22" s="0"/>
      <c r="AVD22" s="0"/>
      <c r="AVE22" s="0"/>
      <c r="AVF22" s="0"/>
      <c r="AVG22" s="0"/>
      <c r="AVH22" s="0"/>
      <c r="AVI22" s="0"/>
      <c r="AVJ22" s="0"/>
      <c r="AVK22" s="0"/>
      <c r="AVL22" s="0"/>
      <c r="AVM22" s="0"/>
      <c r="AVN22" s="0"/>
      <c r="AVO22" s="0"/>
      <c r="AVP22" s="0"/>
      <c r="AVQ22" s="0"/>
      <c r="AVR22" s="0"/>
      <c r="AVS22" s="0"/>
      <c r="AVT22" s="0"/>
      <c r="AVU22" s="0"/>
      <c r="AVV22" s="0"/>
      <c r="AVW22" s="0"/>
      <c r="AVX22" s="0"/>
      <c r="AVY22" s="0"/>
      <c r="AVZ22" s="0"/>
      <c r="AWA22" s="0"/>
      <c r="AWB22" s="0"/>
      <c r="AWC22" s="0"/>
      <c r="AWD22" s="0"/>
      <c r="AWE22" s="0"/>
      <c r="AWF22" s="0"/>
      <c r="AWG22" s="0"/>
      <c r="AWH22" s="0"/>
      <c r="AWI22" s="0"/>
      <c r="AWJ22" s="0"/>
      <c r="AWK22" s="0"/>
      <c r="AWL22" s="0"/>
      <c r="AWM22" s="0"/>
      <c r="AWN22" s="0"/>
      <c r="AWO22" s="0"/>
      <c r="AWP22" s="0"/>
      <c r="AWQ22" s="0"/>
      <c r="AWR22" s="0"/>
      <c r="AWS22" s="0"/>
      <c r="AWT22" s="0"/>
      <c r="AWU22" s="0"/>
      <c r="AWV22" s="0"/>
      <c r="AWW22" s="0"/>
      <c r="AWX22" s="0"/>
      <c r="AWY22" s="0"/>
      <c r="AWZ22" s="0"/>
      <c r="AXA22" s="0"/>
      <c r="AXB22" s="0"/>
      <c r="AXC22" s="0"/>
      <c r="AXD22" s="0"/>
      <c r="AXE22" s="0"/>
      <c r="AXF22" s="0"/>
      <c r="AXG22" s="0"/>
      <c r="AXH22" s="0"/>
      <c r="AXI22" s="0"/>
      <c r="AXJ22" s="0"/>
      <c r="AXK22" s="0"/>
      <c r="AXL22" s="0"/>
      <c r="AXM22" s="0"/>
      <c r="AXN22" s="0"/>
      <c r="AXO22" s="0"/>
      <c r="AXP22" s="0"/>
      <c r="AXQ22" s="0"/>
      <c r="AXR22" s="0"/>
      <c r="AXS22" s="0"/>
      <c r="AXT22" s="0"/>
      <c r="AXU22" s="0"/>
      <c r="AXV22" s="0"/>
      <c r="AXW22" s="0"/>
      <c r="AXX22" s="0"/>
      <c r="AXY22" s="0"/>
      <c r="AXZ22" s="0"/>
      <c r="AYA22" s="0"/>
      <c r="AYB22" s="0"/>
      <c r="AYC22" s="0"/>
      <c r="AYD22" s="0"/>
      <c r="AYE22" s="0"/>
      <c r="AYF22" s="0"/>
      <c r="AYG22" s="0"/>
      <c r="AYH22" s="0"/>
      <c r="AYI22" s="0"/>
      <c r="AYJ22" s="0"/>
      <c r="AYK22" s="0"/>
      <c r="AYL22" s="0"/>
      <c r="AYM22" s="0"/>
      <c r="AYN22" s="0"/>
      <c r="AYO22" s="0"/>
      <c r="AYP22" s="0"/>
      <c r="AYQ22" s="0"/>
      <c r="AYR22" s="0"/>
      <c r="AYS22" s="0"/>
      <c r="AYT22" s="0"/>
      <c r="AYU22" s="0"/>
      <c r="AYV22" s="0"/>
      <c r="AYW22" s="0"/>
      <c r="AYX22" s="0"/>
      <c r="AYY22" s="0"/>
      <c r="AYZ22" s="0"/>
      <c r="AZA22" s="0"/>
      <c r="AZB22" s="0"/>
      <c r="AZC22" s="0"/>
      <c r="AZD22" s="0"/>
      <c r="AZE22" s="0"/>
      <c r="AZF22" s="0"/>
      <c r="AZG22" s="0"/>
      <c r="AZH22" s="0"/>
      <c r="AZI22" s="0"/>
      <c r="AZJ22" s="0"/>
      <c r="AZK22" s="0"/>
      <c r="AZL22" s="0"/>
      <c r="AZM22" s="0"/>
      <c r="AZN22" s="0"/>
      <c r="AZO22" s="0"/>
      <c r="AZP22" s="0"/>
      <c r="AZQ22" s="0"/>
      <c r="AZR22" s="0"/>
      <c r="AZS22" s="0"/>
      <c r="AZT22" s="0"/>
      <c r="AZU22" s="0"/>
      <c r="AZV22" s="0"/>
      <c r="AZW22" s="0"/>
      <c r="AZX22" s="0"/>
      <c r="AZY22" s="0"/>
      <c r="AZZ22" s="0"/>
      <c r="BAA22" s="0"/>
      <c r="BAB22" s="0"/>
      <c r="BAC22" s="0"/>
      <c r="BAD22" s="0"/>
      <c r="BAE22" s="0"/>
      <c r="BAF22" s="0"/>
      <c r="BAG22" s="0"/>
      <c r="BAH22" s="0"/>
      <c r="BAI22" s="0"/>
      <c r="BAJ22" s="0"/>
      <c r="BAK22" s="0"/>
      <c r="BAL22" s="0"/>
      <c r="BAM22" s="0"/>
      <c r="BAN22" s="0"/>
      <c r="BAO22" s="0"/>
      <c r="BAP22" s="0"/>
      <c r="BAQ22" s="0"/>
      <c r="BAR22" s="0"/>
      <c r="BAS22" s="0"/>
      <c r="BAT22" s="0"/>
      <c r="BAU22" s="0"/>
      <c r="BAV22" s="0"/>
      <c r="BAW22" s="0"/>
      <c r="BAX22" s="0"/>
      <c r="BAY22" s="0"/>
      <c r="BAZ22" s="0"/>
      <c r="BBA22" s="0"/>
      <c r="BBB22" s="0"/>
      <c r="BBC22" s="0"/>
      <c r="BBD22" s="0"/>
      <c r="BBE22" s="0"/>
      <c r="BBF22" s="0"/>
      <c r="BBG22" s="0"/>
      <c r="BBH22" s="0"/>
      <c r="BBI22" s="0"/>
      <c r="BBJ22" s="0"/>
      <c r="BBK22" s="0"/>
      <c r="BBL22" s="0"/>
      <c r="BBM22" s="0"/>
      <c r="BBN22" s="0"/>
      <c r="BBO22" s="0"/>
      <c r="BBP22" s="0"/>
      <c r="BBQ22" s="0"/>
      <c r="BBR22" s="0"/>
      <c r="BBS22" s="0"/>
      <c r="BBT22" s="0"/>
      <c r="BBU22" s="0"/>
      <c r="BBV22" s="0"/>
      <c r="BBW22" s="0"/>
      <c r="BBX22" s="0"/>
      <c r="BBY22" s="0"/>
      <c r="BBZ22" s="0"/>
      <c r="BCA22" s="0"/>
      <c r="BCB22" s="0"/>
      <c r="BCC22" s="0"/>
      <c r="BCD22" s="0"/>
      <c r="BCE22" s="0"/>
      <c r="BCF22" s="0"/>
      <c r="BCG22" s="0"/>
      <c r="BCH22" s="0"/>
      <c r="BCI22" s="0"/>
      <c r="BCJ22" s="0"/>
      <c r="BCK22" s="0"/>
      <c r="BCL22" s="0"/>
      <c r="BCM22" s="0"/>
      <c r="BCN22" s="0"/>
      <c r="BCO22" s="0"/>
      <c r="BCP22" s="0"/>
      <c r="BCQ22" s="0"/>
      <c r="BCR22" s="0"/>
      <c r="BCS22" s="0"/>
      <c r="BCT22" s="0"/>
      <c r="BCU22" s="0"/>
      <c r="BCV22" s="0"/>
      <c r="BCW22" s="0"/>
      <c r="BCX22" s="0"/>
      <c r="BCY22" s="0"/>
      <c r="BCZ22" s="0"/>
      <c r="BDA22" s="0"/>
      <c r="BDB22" s="0"/>
      <c r="BDC22" s="0"/>
      <c r="BDD22" s="0"/>
      <c r="BDE22" s="0"/>
      <c r="BDF22" s="0"/>
      <c r="BDG22" s="0"/>
      <c r="BDH22" s="0"/>
      <c r="BDI22" s="0"/>
      <c r="BDJ22" s="0"/>
      <c r="BDK22" s="0"/>
      <c r="BDL22" s="0"/>
      <c r="BDM22" s="0"/>
      <c r="BDN22" s="0"/>
      <c r="BDO22" s="0"/>
      <c r="BDP22" s="0"/>
      <c r="BDQ22" s="0"/>
      <c r="BDR22" s="0"/>
      <c r="BDS22" s="0"/>
      <c r="BDT22" s="0"/>
      <c r="BDU22" s="0"/>
      <c r="BDV22" s="0"/>
      <c r="BDW22" s="0"/>
      <c r="BDX22" s="0"/>
      <c r="BDY22" s="0"/>
      <c r="BDZ22" s="0"/>
      <c r="BEA22" s="0"/>
      <c r="BEB22" s="0"/>
      <c r="BEC22" s="0"/>
      <c r="BED22" s="0"/>
      <c r="BEE22" s="0"/>
      <c r="BEF22" s="0"/>
      <c r="BEG22" s="0"/>
      <c r="BEH22" s="0"/>
      <c r="BEI22" s="0"/>
      <c r="BEJ22" s="0"/>
      <c r="BEK22" s="0"/>
      <c r="BEL22" s="0"/>
      <c r="BEM22" s="0"/>
      <c r="BEN22" s="0"/>
      <c r="BEO22" s="0"/>
      <c r="BEP22" s="0"/>
      <c r="BEQ22" s="0"/>
      <c r="BER22" s="0"/>
      <c r="BES22" s="0"/>
      <c r="BET22" s="0"/>
      <c r="BEU22" s="0"/>
      <c r="BEV22" s="0"/>
      <c r="BEW22" s="0"/>
      <c r="BEX22" s="0"/>
      <c r="BEY22" s="0"/>
      <c r="BEZ22" s="0"/>
      <c r="BFA22" s="0"/>
      <c r="BFB22" s="0"/>
      <c r="BFC22" s="0"/>
      <c r="BFD22" s="0"/>
      <c r="BFE22" s="0"/>
      <c r="BFF22" s="0"/>
      <c r="BFG22" s="0"/>
      <c r="BFH22" s="0"/>
      <c r="BFI22" s="0"/>
      <c r="BFJ22" s="0"/>
      <c r="BFK22" s="0"/>
      <c r="BFL22" s="0"/>
      <c r="BFM22" s="0"/>
      <c r="BFN22" s="0"/>
      <c r="BFO22" s="0"/>
      <c r="BFP22" s="0"/>
      <c r="BFQ22" s="0"/>
      <c r="BFR22" s="0"/>
      <c r="BFS22" s="0"/>
      <c r="BFT22" s="0"/>
      <c r="BFU22" s="0"/>
      <c r="BFV22" s="0"/>
      <c r="BFW22" s="0"/>
      <c r="BFX22" s="0"/>
      <c r="BFY22" s="0"/>
      <c r="BFZ22" s="0"/>
      <c r="BGA22" s="0"/>
      <c r="BGB22" s="0"/>
      <c r="BGC22" s="0"/>
      <c r="BGD22" s="0"/>
      <c r="BGE22" s="0"/>
      <c r="BGF22" s="0"/>
      <c r="BGG22" s="0"/>
      <c r="BGH22" s="0"/>
      <c r="BGI22" s="0"/>
      <c r="BGJ22" s="0"/>
      <c r="BGK22" s="0"/>
      <c r="BGL22" s="0"/>
      <c r="BGM22" s="0"/>
      <c r="BGN22" s="0"/>
      <c r="BGO22" s="0"/>
      <c r="BGP22" s="0"/>
      <c r="BGQ22" s="0"/>
      <c r="BGR22" s="0"/>
      <c r="BGS22" s="0"/>
      <c r="BGT22" s="0"/>
      <c r="BGU22" s="0"/>
      <c r="BGV22" s="0"/>
      <c r="BGW22" s="0"/>
      <c r="BGX22" s="0"/>
      <c r="BGY22" s="0"/>
      <c r="BGZ22" s="0"/>
      <c r="BHA22" s="0"/>
      <c r="BHB22" s="0"/>
      <c r="BHC22" s="0"/>
      <c r="BHD22" s="0"/>
      <c r="BHE22" s="0"/>
      <c r="BHF22" s="0"/>
      <c r="BHG22" s="0"/>
      <c r="BHH22" s="0"/>
      <c r="BHI22" s="0"/>
      <c r="BHJ22" s="0"/>
      <c r="BHK22" s="0"/>
      <c r="BHL22" s="0"/>
      <c r="BHM22" s="0"/>
      <c r="BHN22" s="0"/>
      <c r="BHO22" s="0"/>
      <c r="BHP22" s="0"/>
      <c r="BHQ22" s="0"/>
      <c r="BHR22" s="0"/>
      <c r="BHS22" s="0"/>
      <c r="BHT22" s="0"/>
      <c r="BHU22" s="0"/>
      <c r="BHV22" s="0"/>
      <c r="BHW22" s="0"/>
      <c r="BHX22" s="0"/>
      <c r="BHY22" s="0"/>
      <c r="BHZ22" s="0"/>
      <c r="BIA22" s="0"/>
      <c r="BIB22" s="0"/>
      <c r="BIC22" s="0"/>
      <c r="BID22" s="0"/>
      <c r="BIE22" s="0"/>
      <c r="BIF22" s="0"/>
      <c r="BIG22" s="0"/>
      <c r="BIH22" s="0"/>
      <c r="BII22" s="0"/>
      <c r="BIJ22" s="0"/>
      <c r="BIK22" s="0"/>
      <c r="BIL22" s="0"/>
      <c r="BIM22" s="0"/>
      <c r="BIN22" s="0"/>
      <c r="BIO22" s="0"/>
      <c r="BIP22" s="0"/>
      <c r="BIQ22" s="0"/>
      <c r="BIR22" s="0"/>
      <c r="BIS22" s="0"/>
      <c r="BIT22" s="0"/>
      <c r="BIU22" s="0"/>
      <c r="BIV22" s="0"/>
      <c r="BIW22" s="0"/>
      <c r="BIX22" s="0"/>
      <c r="BIY22" s="0"/>
      <c r="BIZ22" s="0"/>
      <c r="BJA22" s="0"/>
      <c r="BJB22" s="0"/>
      <c r="BJC22" s="0"/>
      <c r="BJD22" s="0"/>
      <c r="BJE22" s="0"/>
      <c r="BJF22" s="0"/>
      <c r="BJG22" s="0"/>
      <c r="BJH22" s="0"/>
      <c r="BJI22" s="0"/>
      <c r="BJJ22" s="0"/>
      <c r="BJK22" s="0"/>
      <c r="BJL22" s="0"/>
      <c r="BJM22" s="0"/>
      <c r="BJN22" s="0"/>
      <c r="BJO22" s="0"/>
      <c r="BJP22" s="0"/>
      <c r="BJQ22" s="0"/>
      <c r="BJR22" s="0"/>
      <c r="BJS22" s="0"/>
      <c r="BJT22" s="0"/>
      <c r="BJU22" s="0"/>
      <c r="BJV22" s="0"/>
      <c r="BJW22" s="0"/>
      <c r="BJX22" s="0"/>
      <c r="BJY22" s="0"/>
      <c r="BJZ22" s="0"/>
      <c r="BKA22" s="0"/>
      <c r="BKB22" s="0"/>
      <c r="BKC22" s="0"/>
      <c r="BKD22" s="0"/>
      <c r="BKE22" s="0"/>
      <c r="BKF22" s="0"/>
      <c r="BKG22" s="0"/>
      <c r="BKH22" s="0"/>
      <c r="BKI22" s="0"/>
      <c r="BKJ22" s="0"/>
      <c r="BKK22" s="0"/>
      <c r="BKL22" s="0"/>
      <c r="BKM22" s="0"/>
      <c r="BKN22" s="0"/>
      <c r="BKO22" s="0"/>
      <c r="BKP22" s="0"/>
      <c r="BKQ22" s="0"/>
      <c r="BKR22" s="0"/>
      <c r="BKS22" s="0"/>
      <c r="BKT22" s="0"/>
      <c r="BKU22" s="0"/>
      <c r="BKV22" s="0"/>
      <c r="BKW22" s="0"/>
      <c r="BKX22" s="0"/>
      <c r="BKY22" s="0"/>
      <c r="BKZ22" s="0"/>
      <c r="BLA22" s="0"/>
      <c r="BLB22" s="0"/>
      <c r="BLC22" s="0"/>
      <c r="BLD22" s="0"/>
      <c r="BLE22" s="0"/>
      <c r="BLF22" s="0"/>
      <c r="BLG22" s="0"/>
      <c r="BLH22" s="0"/>
      <c r="BLI22" s="0"/>
      <c r="BLJ22" s="0"/>
      <c r="BLK22" s="0"/>
      <c r="BLL22" s="0"/>
      <c r="BLM22" s="0"/>
      <c r="BLN22" s="0"/>
      <c r="BLO22" s="0"/>
      <c r="BLP22" s="0"/>
      <c r="BLQ22" s="0"/>
      <c r="BLR22" s="0"/>
      <c r="BLS22" s="0"/>
      <c r="BLT22" s="0"/>
      <c r="BLU22" s="0"/>
      <c r="BLV22" s="0"/>
      <c r="BLW22" s="0"/>
      <c r="BLX22" s="0"/>
      <c r="BLY22" s="0"/>
      <c r="BLZ22" s="0"/>
      <c r="BMA22" s="0"/>
      <c r="BMB22" s="0"/>
      <c r="BMC22" s="0"/>
      <c r="BMD22" s="0"/>
      <c r="BME22" s="0"/>
      <c r="BMF22" s="0"/>
      <c r="BMG22" s="0"/>
      <c r="BMH22" s="0"/>
      <c r="BMI22" s="0"/>
      <c r="BMJ22" s="0"/>
      <c r="BMK22" s="0"/>
      <c r="BML22" s="0"/>
      <c r="BMM22" s="0"/>
      <c r="BMN22" s="0"/>
      <c r="BMO22" s="0"/>
      <c r="BMP22" s="0"/>
      <c r="BMQ22" s="0"/>
      <c r="BMR22" s="0"/>
      <c r="BMS22" s="0"/>
      <c r="BMT22" s="0"/>
      <c r="BMU22" s="0"/>
      <c r="BMV22" s="0"/>
      <c r="BMW22" s="0"/>
      <c r="BMX22" s="0"/>
      <c r="BMY22" s="0"/>
      <c r="BMZ22" s="0"/>
      <c r="BNA22" s="0"/>
      <c r="BNB22" s="0"/>
      <c r="BNC22" s="0"/>
      <c r="BND22" s="0"/>
      <c r="BNE22" s="0"/>
      <c r="BNF22" s="0"/>
      <c r="BNG22" s="0"/>
      <c r="BNH22" s="0"/>
      <c r="BNI22" s="0"/>
      <c r="BNJ22" s="0"/>
      <c r="BNK22" s="0"/>
      <c r="BNL22" s="0"/>
      <c r="BNM22" s="0"/>
      <c r="BNN22" s="0"/>
      <c r="BNO22" s="0"/>
      <c r="BNP22" s="0"/>
      <c r="BNQ22" s="0"/>
      <c r="BNR22" s="0"/>
      <c r="BNS22" s="0"/>
      <c r="BNT22" s="0"/>
      <c r="BNU22" s="0"/>
      <c r="BNV22" s="0"/>
      <c r="BNW22" s="0"/>
      <c r="BNX22" s="0"/>
      <c r="BNY22" s="0"/>
      <c r="BNZ22" s="0"/>
      <c r="BOA22" s="0"/>
      <c r="BOB22" s="0"/>
      <c r="BOC22" s="0"/>
      <c r="BOD22" s="0"/>
      <c r="BOE22" s="0"/>
      <c r="BOF22" s="0"/>
      <c r="BOG22" s="0"/>
      <c r="BOH22" s="0"/>
      <c r="BOI22" s="0"/>
      <c r="BOJ22" s="0"/>
      <c r="BOK22" s="0"/>
      <c r="BOL22" s="0"/>
      <c r="BOM22" s="0"/>
      <c r="BON22" s="0"/>
      <c r="BOO22" s="0"/>
      <c r="BOP22" s="0"/>
      <c r="BOQ22" s="0"/>
      <c r="BOR22" s="0"/>
      <c r="BOS22" s="0"/>
      <c r="BOT22" s="0"/>
      <c r="BOU22" s="0"/>
      <c r="BOV22" s="0"/>
      <c r="BOW22" s="0"/>
      <c r="BOX22" s="0"/>
      <c r="BOY22" s="0"/>
      <c r="BOZ22" s="0"/>
      <c r="BPA22" s="0"/>
      <c r="BPB22" s="0"/>
      <c r="BPC22" s="0"/>
      <c r="BPD22" s="0"/>
      <c r="BPE22" s="0"/>
      <c r="BPF22" s="0"/>
      <c r="BPG22" s="0"/>
      <c r="BPH22" s="0"/>
      <c r="BPI22" s="0"/>
      <c r="BPJ22" s="0"/>
      <c r="BPK22" s="0"/>
      <c r="BPL22" s="0"/>
      <c r="BPM22" s="0"/>
      <c r="BPN22" s="0"/>
      <c r="BPO22" s="0"/>
      <c r="BPP22" s="0"/>
      <c r="BPQ22" s="0"/>
      <c r="BPR22" s="0"/>
      <c r="BPS22" s="0"/>
      <c r="BPT22" s="0"/>
      <c r="BPU22" s="0"/>
      <c r="BPV22" s="0"/>
      <c r="BPW22" s="0"/>
      <c r="BPX22" s="0"/>
      <c r="BPY22" s="0"/>
      <c r="BPZ22" s="0"/>
      <c r="BQA22" s="0"/>
      <c r="BQB22" s="0"/>
      <c r="BQC22" s="0"/>
      <c r="BQD22" s="0"/>
      <c r="BQE22" s="0"/>
      <c r="BQF22" s="0"/>
      <c r="BQG22" s="0"/>
      <c r="BQH22" s="0"/>
      <c r="BQI22" s="0"/>
      <c r="BQJ22" s="0"/>
      <c r="BQK22" s="0"/>
      <c r="BQL22" s="0"/>
      <c r="BQM22" s="0"/>
      <c r="BQN22" s="0"/>
      <c r="BQO22" s="0"/>
      <c r="BQP22" s="0"/>
      <c r="BQQ22" s="0"/>
      <c r="BQR22" s="0"/>
      <c r="BQS22" s="0"/>
      <c r="BQT22" s="0"/>
      <c r="BQU22" s="0"/>
      <c r="BQV22" s="0"/>
      <c r="BQW22" s="0"/>
      <c r="BQX22" s="0"/>
      <c r="BQY22" s="0"/>
      <c r="BQZ22" s="0"/>
      <c r="BRA22" s="0"/>
      <c r="BRB22" s="0"/>
      <c r="BRC22" s="0"/>
      <c r="BRD22" s="0"/>
      <c r="BRE22" s="0"/>
      <c r="BRF22" s="0"/>
      <c r="BRG22" s="0"/>
      <c r="BRH22" s="0"/>
      <c r="BRI22" s="0"/>
      <c r="BRJ22" s="0"/>
      <c r="BRK22" s="0"/>
      <c r="BRL22" s="0"/>
      <c r="BRM22" s="0"/>
      <c r="BRN22" s="0"/>
      <c r="BRO22" s="0"/>
      <c r="BRP22" s="0"/>
      <c r="BRQ22" s="0"/>
      <c r="BRR22" s="0"/>
      <c r="BRS22" s="0"/>
      <c r="BRT22" s="0"/>
      <c r="BRU22" s="0"/>
      <c r="BRV22" s="0"/>
      <c r="BRW22" s="0"/>
      <c r="BRX22" s="0"/>
      <c r="BRY22" s="0"/>
      <c r="BRZ22" s="0"/>
      <c r="BSA22" s="0"/>
      <c r="BSB22" s="0"/>
      <c r="BSC22" s="0"/>
      <c r="BSD22" s="0"/>
      <c r="BSE22" s="0"/>
      <c r="BSF22" s="0"/>
      <c r="BSG22" s="0"/>
      <c r="BSH22" s="0"/>
      <c r="BSI22" s="0"/>
      <c r="BSJ22" s="0"/>
      <c r="BSK22" s="0"/>
      <c r="BSL22" s="0"/>
      <c r="BSM22" s="0"/>
      <c r="BSN22" s="0"/>
      <c r="BSO22" s="0"/>
      <c r="BSP22" s="0"/>
      <c r="BSQ22" s="0"/>
      <c r="BSR22" s="0"/>
      <c r="BSS22" s="0"/>
      <c r="BST22" s="0"/>
      <c r="BSU22" s="0"/>
      <c r="BSV22" s="0"/>
      <c r="BSW22" s="0"/>
      <c r="BSX22" s="0"/>
      <c r="BSY22" s="0"/>
      <c r="BSZ22" s="0"/>
      <c r="BTA22" s="0"/>
      <c r="BTB22" s="0"/>
      <c r="BTC22" s="0"/>
      <c r="BTD22" s="0"/>
      <c r="BTE22" s="0"/>
      <c r="BTF22" s="0"/>
      <c r="BTG22" s="0"/>
      <c r="BTH22" s="0"/>
      <c r="BTI22" s="0"/>
      <c r="BTJ22" s="0"/>
      <c r="BTK22" s="0"/>
      <c r="BTL22" s="0"/>
      <c r="BTM22" s="0"/>
      <c r="BTN22" s="0"/>
      <c r="BTO22" s="0"/>
      <c r="BTP22" s="0"/>
      <c r="BTQ22" s="0"/>
      <c r="BTR22" s="0"/>
      <c r="BTS22" s="0"/>
      <c r="BTT22" s="0"/>
      <c r="BTU22" s="0"/>
      <c r="BTV22" s="0"/>
      <c r="BTW22" s="0"/>
      <c r="BTX22" s="0"/>
      <c r="BTY22" s="0"/>
      <c r="BTZ22" s="0"/>
      <c r="BUA22" s="0"/>
      <c r="BUB22" s="0"/>
      <c r="BUC22" s="0"/>
      <c r="BUD22" s="0"/>
      <c r="BUE22" s="0"/>
      <c r="BUF22" s="0"/>
      <c r="BUG22" s="0"/>
      <c r="BUH22" s="0"/>
      <c r="BUI22" s="0"/>
      <c r="BUJ22" s="0"/>
      <c r="BUK22" s="0"/>
      <c r="BUL22" s="0"/>
      <c r="BUM22" s="0"/>
      <c r="BUN22" s="0"/>
      <c r="BUO22" s="0"/>
      <c r="BUP22" s="0"/>
      <c r="BUQ22" s="0"/>
      <c r="BUR22" s="0"/>
      <c r="BUS22" s="0"/>
      <c r="BUT22" s="0"/>
      <c r="BUU22" s="0"/>
      <c r="BUV22" s="0"/>
      <c r="BUW22" s="0"/>
      <c r="BUX22" s="0"/>
      <c r="BUY22" s="0"/>
      <c r="BUZ22" s="0"/>
      <c r="BVA22" s="0"/>
      <c r="BVB22" s="0"/>
      <c r="BVC22" s="0"/>
      <c r="BVD22" s="0"/>
      <c r="BVE22" s="0"/>
      <c r="BVF22" s="0"/>
      <c r="BVG22" s="0"/>
      <c r="BVH22" s="0"/>
      <c r="BVI22" s="0"/>
      <c r="BVJ22" s="0"/>
      <c r="BVK22" s="0"/>
      <c r="BVL22" s="0"/>
      <c r="BVM22" s="0"/>
      <c r="BVN22" s="0"/>
      <c r="BVO22" s="0"/>
      <c r="BVP22" s="0"/>
      <c r="BVQ22" s="0"/>
      <c r="BVR22" s="0"/>
      <c r="BVS22" s="0"/>
      <c r="BVT22" s="0"/>
      <c r="BVU22" s="0"/>
      <c r="BVV22" s="0"/>
      <c r="BVW22" s="0"/>
      <c r="BVX22" s="0"/>
      <c r="BVY22" s="0"/>
      <c r="BVZ22" s="0"/>
      <c r="BWA22" s="0"/>
      <c r="BWB22" s="0"/>
      <c r="BWC22" s="0"/>
      <c r="BWD22" s="0"/>
      <c r="BWE22" s="0"/>
      <c r="BWF22" s="0"/>
      <c r="BWG22" s="0"/>
      <c r="BWH22" s="0"/>
      <c r="BWI22" s="0"/>
      <c r="BWJ22" s="0"/>
      <c r="BWK22" s="0"/>
      <c r="BWL22" s="0"/>
      <c r="BWM22" s="0"/>
      <c r="BWN22" s="0"/>
      <c r="BWO22" s="0"/>
      <c r="BWP22" s="0"/>
      <c r="BWQ22" s="0"/>
      <c r="BWR22" s="0"/>
      <c r="BWS22" s="0"/>
      <c r="BWT22" s="0"/>
      <c r="BWU22" s="0"/>
      <c r="BWV22" s="0"/>
      <c r="BWW22" s="0"/>
      <c r="BWX22" s="0"/>
      <c r="BWY22" s="0"/>
      <c r="BWZ22" s="0"/>
      <c r="BXA22" s="0"/>
      <c r="BXB22" s="0"/>
      <c r="BXC22" s="0"/>
      <c r="BXD22" s="0"/>
      <c r="BXE22" s="0"/>
      <c r="BXF22" s="0"/>
      <c r="BXG22" s="0"/>
      <c r="BXH22" s="0"/>
      <c r="BXI22" s="0"/>
      <c r="BXJ22" s="0"/>
      <c r="BXK22" s="0"/>
      <c r="BXL22" s="0"/>
      <c r="BXM22" s="0"/>
      <c r="BXN22" s="0"/>
      <c r="BXO22" s="0"/>
      <c r="BXP22" s="0"/>
      <c r="BXQ22" s="0"/>
      <c r="BXR22" s="0"/>
      <c r="BXS22" s="0"/>
      <c r="BXT22" s="0"/>
      <c r="BXU22" s="0"/>
      <c r="BXV22" s="0"/>
      <c r="BXW22" s="0"/>
      <c r="BXX22" s="0"/>
      <c r="BXY22" s="0"/>
      <c r="BXZ22" s="0"/>
      <c r="BYA22" s="0"/>
      <c r="BYB22" s="0"/>
      <c r="BYC22" s="0"/>
      <c r="BYD22" s="0"/>
      <c r="BYE22" s="0"/>
      <c r="BYF22" s="0"/>
      <c r="BYG22" s="0"/>
      <c r="BYH22" s="0"/>
      <c r="BYI22" s="0"/>
      <c r="BYJ22" s="0"/>
      <c r="BYK22" s="0"/>
      <c r="BYL22" s="0"/>
      <c r="BYM22" s="0"/>
      <c r="BYN22" s="0"/>
      <c r="BYO22" s="0"/>
      <c r="BYP22" s="0"/>
      <c r="BYQ22" s="0"/>
      <c r="BYR22" s="0"/>
      <c r="BYS22" s="0"/>
      <c r="BYT22" s="0"/>
      <c r="BYU22" s="0"/>
      <c r="BYV22" s="0"/>
      <c r="BYW22" s="0"/>
      <c r="BYX22" s="0"/>
      <c r="BYY22" s="0"/>
      <c r="BYZ22" s="0"/>
      <c r="BZA22" s="0"/>
      <c r="BZB22" s="0"/>
      <c r="BZC22" s="0"/>
      <c r="BZD22" s="0"/>
      <c r="BZE22" s="0"/>
      <c r="BZF22" s="0"/>
      <c r="BZG22" s="0"/>
      <c r="BZH22" s="0"/>
      <c r="BZI22" s="0"/>
      <c r="BZJ22" s="0"/>
      <c r="BZK22" s="0"/>
      <c r="BZL22" s="0"/>
      <c r="BZM22" s="0"/>
      <c r="BZN22" s="0"/>
      <c r="BZO22" s="0"/>
      <c r="BZP22" s="0"/>
      <c r="BZQ22" s="0"/>
      <c r="BZR22" s="0"/>
      <c r="BZS22" s="0"/>
      <c r="BZT22" s="0"/>
      <c r="BZU22" s="0"/>
      <c r="BZV22" s="0"/>
      <c r="BZW22" s="0"/>
      <c r="BZX22" s="0"/>
      <c r="BZY22" s="0"/>
      <c r="BZZ22" s="0"/>
      <c r="CAA22" s="0"/>
      <c r="CAB22" s="0"/>
      <c r="CAC22" s="0"/>
      <c r="CAD22" s="0"/>
      <c r="CAE22" s="0"/>
      <c r="CAF22" s="0"/>
      <c r="CAG22" s="0"/>
      <c r="CAH22" s="0"/>
      <c r="CAI22" s="0"/>
      <c r="CAJ22" s="0"/>
      <c r="CAK22" s="0"/>
      <c r="CAL22" s="0"/>
      <c r="CAM22" s="0"/>
      <c r="CAN22" s="0"/>
      <c r="CAO22" s="0"/>
      <c r="CAP22" s="0"/>
      <c r="CAQ22" s="0"/>
      <c r="CAR22" s="0"/>
      <c r="CAS22" s="0"/>
      <c r="CAT22" s="0"/>
      <c r="CAU22" s="0"/>
      <c r="CAV22" s="0"/>
      <c r="CAW22" s="0"/>
      <c r="CAX22" s="0"/>
      <c r="CAY22" s="0"/>
      <c r="CAZ22" s="0"/>
      <c r="CBA22" s="0"/>
      <c r="CBB22" s="0"/>
      <c r="CBC22" s="0"/>
      <c r="CBD22" s="0"/>
      <c r="CBE22" s="0"/>
      <c r="CBF22" s="0"/>
      <c r="CBG22" s="0"/>
      <c r="CBH22" s="0"/>
      <c r="CBI22" s="0"/>
      <c r="CBJ22" s="0"/>
      <c r="CBK22" s="0"/>
      <c r="CBL22" s="0"/>
      <c r="CBM22" s="0"/>
      <c r="CBN22" s="0"/>
      <c r="CBO22" s="0"/>
      <c r="CBP22" s="0"/>
      <c r="CBQ22" s="0"/>
      <c r="CBR22" s="0"/>
      <c r="CBS22" s="0"/>
      <c r="CBT22" s="0"/>
      <c r="CBU22" s="0"/>
      <c r="CBV22" s="0"/>
      <c r="CBW22" s="0"/>
      <c r="CBX22" s="0"/>
      <c r="CBY22" s="0"/>
      <c r="CBZ22" s="0"/>
      <c r="CCA22" s="0"/>
      <c r="CCB22" s="0"/>
      <c r="CCC22" s="0"/>
      <c r="CCD22" s="0"/>
      <c r="CCE22" s="0"/>
      <c r="CCF22" s="0"/>
      <c r="CCG22" s="0"/>
      <c r="CCH22" s="0"/>
      <c r="CCI22" s="0"/>
      <c r="CCJ22" s="0"/>
      <c r="CCK22" s="0"/>
      <c r="CCL22" s="0"/>
      <c r="CCM22" s="0"/>
      <c r="CCN22" s="0"/>
      <c r="CCO22" s="0"/>
      <c r="CCP22" s="0"/>
      <c r="CCQ22" s="0"/>
      <c r="CCR22" s="0"/>
      <c r="CCS22" s="0"/>
      <c r="CCT22" s="0"/>
      <c r="CCU22" s="0"/>
      <c r="CCV22" s="0"/>
      <c r="CCW22" s="0"/>
      <c r="CCX22" s="0"/>
      <c r="CCY22" s="0"/>
      <c r="CCZ22" s="0"/>
      <c r="CDA22" s="0"/>
      <c r="CDB22" s="0"/>
      <c r="CDC22" s="0"/>
      <c r="CDD22" s="0"/>
      <c r="CDE22" s="0"/>
      <c r="CDF22" s="0"/>
      <c r="CDG22" s="0"/>
      <c r="CDH22" s="0"/>
      <c r="CDI22" s="0"/>
      <c r="CDJ22" s="0"/>
      <c r="CDK22" s="0"/>
      <c r="CDL22" s="0"/>
      <c r="CDM22" s="0"/>
      <c r="CDN22" s="0"/>
      <c r="CDO22" s="0"/>
      <c r="CDP22" s="0"/>
      <c r="CDQ22" s="0"/>
      <c r="CDR22" s="0"/>
      <c r="CDS22" s="0"/>
      <c r="CDT22" s="0"/>
      <c r="CDU22" s="0"/>
      <c r="CDV22" s="0"/>
      <c r="CDW22" s="0"/>
      <c r="CDX22" s="0"/>
      <c r="CDY22" s="0"/>
      <c r="CDZ22" s="0"/>
      <c r="CEA22" s="0"/>
      <c r="CEB22" s="0"/>
      <c r="CEC22" s="0"/>
      <c r="CED22" s="0"/>
      <c r="CEE22" s="0"/>
      <c r="CEF22" s="0"/>
      <c r="CEG22" s="0"/>
      <c r="CEH22" s="0"/>
      <c r="CEI22" s="0"/>
      <c r="CEJ22" s="0"/>
      <c r="CEK22" s="0"/>
      <c r="CEL22" s="0"/>
      <c r="CEM22" s="0"/>
      <c r="CEN22" s="0"/>
      <c r="CEO22" s="0"/>
      <c r="CEP22" s="0"/>
      <c r="CEQ22" s="0"/>
      <c r="CER22" s="0"/>
      <c r="CES22" s="0"/>
      <c r="CET22" s="0"/>
      <c r="CEU22" s="0"/>
      <c r="CEV22" s="0"/>
      <c r="CEW22" s="0"/>
      <c r="CEX22" s="0"/>
      <c r="CEY22" s="0"/>
      <c r="CEZ22" s="0"/>
      <c r="CFA22" s="0"/>
      <c r="CFB22" s="0"/>
      <c r="CFC22" s="0"/>
      <c r="CFD22" s="0"/>
      <c r="CFE22" s="0"/>
      <c r="CFF22" s="0"/>
      <c r="CFG22" s="0"/>
      <c r="CFH22" s="0"/>
      <c r="CFI22" s="0"/>
      <c r="CFJ22" s="0"/>
      <c r="CFK22" s="0"/>
      <c r="CFL22" s="0"/>
      <c r="CFM22" s="0"/>
      <c r="CFN22" s="0"/>
      <c r="CFO22" s="0"/>
      <c r="CFP22" s="0"/>
      <c r="CFQ22" s="0"/>
      <c r="CFR22" s="0"/>
      <c r="CFS22" s="0"/>
      <c r="CFT22" s="0"/>
      <c r="CFU22" s="0"/>
      <c r="CFV22" s="0"/>
      <c r="CFW22" s="0"/>
      <c r="CFX22" s="0"/>
      <c r="CFY22" s="0"/>
      <c r="CFZ22" s="0"/>
      <c r="CGA22" s="0"/>
      <c r="CGB22" s="0"/>
      <c r="CGC22" s="0"/>
      <c r="CGD22" s="0"/>
      <c r="CGE22" s="0"/>
      <c r="CGF22" s="0"/>
      <c r="CGG22" s="0"/>
      <c r="CGH22" s="0"/>
      <c r="CGI22" s="0"/>
      <c r="CGJ22" s="0"/>
      <c r="CGK22" s="0"/>
      <c r="CGL22" s="0"/>
      <c r="CGM22" s="0"/>
      <c r="CGN22" s="0"/>
      <c r="CGO22" s="0"/>
      <c r="CGP22" s="0"/>
      <c r="CGQ22" s="0"/>
      <c r="CGR22" s="0"/>
      <c r="CGS22" s="0"/>
      <c r="CGT22" s="0"/>
      <c r="CGU22" s="0"/>
      <c r="CGV22" s="0"/>
      <c r="CGW22" s="0"/>
      <c r="CGX22" s="0"/>
      <c r="CGY22" s="0"/>
      <c r="CGZ22" s="0"/>
      <c r="CHA22" s="0"/>
      <c r="CHB22" s="0"/>
      <c r="CHC22" s="0"/>
      <c r="CHD22" s="0"/>
      <c r="CHE22" s="0"/>
      <c r="CHF22" s="0"/>
      <c r="CHG22" s="0"/>
      <c r="CHH22" s="0"/>
      <c r="CHI22" s="0"/>
      <c r="CHJ22" s="0"/>
      <c r="CHK22" s="0"/>
      <c r="CHL22" s="0"/>
      <c r="CHM22" s="0"/>
      <c r="CHN22" s="0"/>
      <c r="CHO22" s="0"/>
      <c r="CHP22" s="0"/>
      <c r="CHQ22" s="0"/>
      <c r="CHR22" s="0"/>
      <c r="CHS22" s="0"/>
      <c r="CHT22" s="0"/>
      <c r="CHU22" s="0"/>
      <c r="CHV22" s="0"/>
      <c r="CHW22" s="0"/>
      <c r="CHX22" s="0"/>
      <c r="CHY22" s="0"/>
      <c r="CHZ22" s="0"/>
      <c r="CIA22" s="0"/>
      <c r="CIB22" s="0"/>
      <c r="CIC22" s="0"/>
      <c r="CID22" s="0"/>
      <c r="CIE22" s="0"/>
      <c r="CIF22" s="0"/>
      <c r="CIG22" s="0"/>
      <c r="CIH22" s="0"/>
      <c r="CII22" s="0"/>
      <c r="CIJ22" s="0"/>
      <c r="CIK22" s="0"/>
      <c r="CIL22" s="0"/>
      <c r="CIM22" s="0"/>
      <c r="CIN22" s="0"/>
      <c r="CIO22" s="0"/>
      <c r="CIP22" s="0"/>
      <c r="CIQ22" s="0"/>
      <c r="CIR22" s="0"/>
      <c r="CIS22" s="0"/>
      <c r="CIT22" s="0"/>
      <c r="CIU22" s="0"/>
      <c r="CIV22" s="0"/>
      <c r="CIW22" s="0"/>
      <c r="CIX22" s="0"/>
      <c r="CIY22" s="0"/>
      <c r="CIZ22" s="0"/>
      <c r="CJA22" s="0"/>
      <c r="CJB22" s="0"/>
      <c r="CJC22" s="0"/>
      <c r="CJD22" s="0"/>
      <c r="CJE22" s="0"/>
      <c r="CJF22" s="0"/>
      <c r="CJG22" s="0"/>
      <c r="CJH22" s="0"/>
      <c r="CJI22" s="0"/>
      <c r="CJJ22" s="0"/>
      <c r="CJK22" s="0"/>
      <c r="CJL22" s="0"/>
      <c r="CJM22" s="0"/>
      <c r="CJN22" s="0"/>
      <c r="CJO22" s="0"/>
      <c r="CJP22" s="0"/>
      <c r="CJQ22" s="0"/>
      <c r="CJR22" s="0"/>
      <c r="CJS22" s="0"/>
      <c r="CJT22" s="0"/>
      <c r="CJU22" s="0"/>
      <c r="CJV22" s="0"/>
      <c r="CJW22" s="0"/>
      <c r="CJX22" s="0"/>
      <c r="CJY22" s="0"/>
      <c r="CJZ22" s="0"/>
      <c r="CKA22" s="0"/>
      <c r="CKB22" s="0"/>
      <c r="CKC22" s="0"/>
      <c r="CKD22" s="0"/>
      <c r="CKE22" s="0"/>
      <c r="CKF22" s="0"/>
      <c r="CKG22" s="0"/>
      <c r="CKH22" s="0"/>
      <c r="CKI22" s="0"/>
      <c r="CKJ22" s="0"/>
      <c r="CKK22" s="0"/>
      <c r="CKL22" s="0"/>
      <c r="CKM22" s="0"/>
      <c r="CKN22" s="0"/>
      <c r="CKO22" s="0"/>
      <c r="CKP22" s="0"/>
      <c r="CKQ22" s="0"/>
      <c r="CKR22" s="0"/>
      <c r="CKS22" s="0"/>
      <c r="CKT22" s="0"/>
      <c r="CKU22" s="0"/>
      <c r="CKV22" s="0"/>
      <c r="CKW22" s="0"/>
      <c r="CKX22" s="0"/>
      <c r="CKY22" s="0"/>
      <c r="CKZ22" s="0"/>
      <c r="CLA22" s="0"/>
      <c r="CLB22" s="0"/>
      <c r="CLC22" s="0"/>
      <c r="CLD22" s="0"/>
      <c r="CLE22" s="0"/>
      <c r="CLF22" s="0"/>
      <c r="CLG22" s="0"/>
      <c r="CLH22" s="0"/>
      <c r="CLI22" s="0"/>
      <c r="CLJ22" s="0"/>
      <c r="CLK22" s="0"/>
      <c r="CLL22" s="0"/>
      <c r="CLM22" s="0"/>
      <c r="CLN22" s="0"/>
      <c r="CLO22" s="0"/>
      <c r="CLP22" s="0"/>
      <c r="CLQ22" s="0"/>
      <c r="CLR22" s="0"/>
      <c r="CLS22" s="0"/>
      <c r="CLT22" s="0"/>
      <c r="CLU22" s="0"/>
      <c r="CLV22" s="0"/>
      <c r="CLW22" s="0"/>
      <c r="CLX22" s="0"/>
      <c r="CLY22" s="0"/>
      <c r="CLZ22" s="0"/>
      <c r="CMA22" s="0"/>
      <c r="CMB22" s="0"/>
      <c r="CMC22" s="0"/>
      <c r="CMD22" s="0"/>
      <c r="CME22" s="0"/>
      <c r="CMF22" s="0"/>
      <c r="CMG22" s="0"/>
      <c r="CMH22" s="0"/>
      <c r="CMI22" s="0"/>
      <c r="CMJ22" s="0"/>
      <c r="CMK22" s="0"/>
      <c r="CML22" s="0"/>
      <c r="CMM22" s="0"/>
      <c r="CMN22" s="0"/>
      <c r="CMO22" s="0"/>
      <c r="CMP22" s="0"/>
      <c r="CMQ22" s="0"/>
      <c r="CMR22" s="0"/>
      <c r="CMS22" s="0"/>
      <c r="CMT22" s="0"/>
      <c r="CMU22" s="0"/>
      <c r="CMV22" s="0"/>
      <c r="CMW22" s="0"/>
      <c r="CMX22" s="0"/>
      <c r="CMY22" s="0"/>
      <c r="CMZ22" s="0"/>
      <c r="CNA22" s="0"/>
      <c r="CNB22" s="0"/>
      <c r="CNC22" s="0"/>
      <c r="CND22" s="0"/>
      <c r="CNE22" s="0"/>
      <c r="CNF22" s="0"/>
      <c r="CNG22" s="0"/>
      <c r="CNH22" s="0"/>
      <c r="CNI22" s="0"/>
      <c r="CNJ22" s="0"/>
      <c r="CNK22" s="0"/>
      <c r="CNL22" s="0"/>
      <c r="CNM22" s="0"/>
      <c r="CNN22" s="0"/>
      <c r="CNO22" s="0"/>
      <c r="CNP22" s="0"/>
      <c r="CNQ22" s="0"/>
      <c r="CNR22" s="0"/>
      <c r="CNS22" s="0"/>
      <c r="CNT22" s="0"/>
      <c r="CNU22" s="0"/>
      <c r="CNV22" s="0"/>
      <c r="CNW22" s="0"/>
      <c r="CNX22" s="0"/>
      <c r="CNY22" s="0"/>
      <c r="CNZ22" s="0"/>
      <c r="COA22" s="0"/>
      <c r="COB22" s="0"/>
      <c r="COC22" s="0"/>
      <c r="COD22" s="0"/>
      <c r="COE22" s="0"/>
      <c r="COF22" s="0"/>
      <c r="COG22" s="0"/>
      <c r="COH22" s="0"/>
      <c r="COI22" s="0"/>
      <c r="COJ22" s="0"/>
      <c r="COK22" s="0"/>
      <c r="COL22" s="0"/>
      <c r="COM22" s="0"/>
      <c r="CON22" s="0"/>
      <c r="COO22" s="0"/>
      <c r="COP22" s="0"/>
      <c r="COQ22" s="0"/>
      <c r="COR22" s="0"/>
      <c r="COS22" s="0"/>
      <c r="COT22" s="0"/>
      <c r="COU22" s="0"/>
      <c r="COV22" s="0"/>
      <c r="COW22" s="0"/>
      <c r="COX22" s="0"/>
      <c r="COY22" s="0"/>
      <c r="COZ22" s="0"/>
      <c r="CPA22" s="0"/>
      <c r="CPB22" s="0"/>
      <c r="CPC22" s="0"/>
      <c r="CPD22" s="0"/>
      <c r="CPE22" s="0"/>
      <c r="CPF22" s="0"/>
      <c r="CPG22" s="0"/>
      <c r="CPH22" s="0"/>
      <c r="CPI22" s="0"/>
      <c r="CPJ22" s="0"/>
      <c r="CPK22" s="0"/>
      <c r="CPL22" s="0"/>
      <c r="CPM22" s="0"/>
      <c r="CPN22" s="0"/>
      <c r="CPO22" s="0"/>
      <c r="CPP22" s="0"/>
      <c r="CPQ22" s="0"/>
      <c r="CPR22" s="0"/>
      <c r="CPS22" s="0"/>
      <c r="CPT22" s="0"/>
      <c r="CPU22" s="0"/>
      <c r="CPV22" s="0"/>
      <c r="CPW22" s="0"/>
      <c r="CPX22" s="0"/>
      <c r="CPY22" s="0"/>
      <c r="CPZ22" s="0"/>
      <c r="CQA22" s="0"/>
      <c r="CQB22" s="0"/>
      <c r="CQC22" s="0"/>
      <c r="CQD22" s="0"/>
      <c r="CQE22" s="0"/>
      <c r="CQF22" s="0"/>
      <c r="CQG22" s="0"/>
      <c r="CQH22" s="0"/>
      <c r="CQI22" s="0"/>
      <c r="CQJ22" s="0"/>
      <c r="CQK22" s="0"/>
      <c r="CQL22" s="0"/>
      <c r="CQM22" s="0"/>
      <c r="CQN22" s="0"/>
      <c r="CQO22" s="0"/>
      <c r="CQP22" s="0"/>
      <c r="CQQ22" s="0"/>
      <c r="CQR22" s="0"/>
      <c r="CQS22" s="0"/>
      <c r="CQT22" s="0"/>
      <c r="CQU22" s="0"/>
      <c r="CQV22" s="0"/>
      <c r="CQW22" s="0"/>
      <c r="CQX22" s="0"/>
      <c r="CQY22" s="0"/>
      <c r="CQZ22" s="0"/>
      <c r="CRA22" s="0"/>
      <c r="CRB22" s="0"/>
      <c r="CRC22" s="0"/>
      <c r="CRD22" s="0"/>
      <c r="CRE22" s="0"/>
      <c r="CRF22" s="0"/>
      <c r="CRG22" s="0"/>
      <c r="CRH22" s="0"/>
      <c r="CRI22" s="0"/>
      <c r="CRJ22" s="0"/>
      <c r="CRK22" s="0"/>
      <c r="CRL22" s="0"/>
      <c r="CRM22" s="0"/>
      <c r="CRN22" s="0"/>
      <c r="CRO22" s="0"/>
      <c r="CRP22" s="0"/>
      <c r="CRQ22" s="0"/>
      <c r="CRR22" s="0"/>
      <c r="CRS22" s="0"/>
      <c r="CRT22" s="0"/>
      <c r="CRU22" s="0"/>
      <c r="CRV22" s="0"/>
      <c r="CRW22" s="0"/>
      <c r="CRX22" s="0"/>
      <c r="CRY22" s="0"/>
      <c r="CRZ22" s="0"/>
      <c r="CSA22" s="0"/>
      <c r="CSB22" s="0"/>
      <c r="CSC22" s="0"/>
      <c r="CSD22" s="0"/>
      <c r="CSE22" s="0"/>
      <c r="CSF22" s="0"/>
      <c r="CSG22" s="0"/>
      <c r="CSH22" s="0"/>
      <c r="CSI22" s="0"/>
      <c r="CSJ22" s="0"/>
      <c r="CSK22" s="0"/>
      <c r="CSL22" s="0"/>
      <c r="CSM22" s="0"/>
      <c r="CSN22" s="0"/>
      <c r="CSO22" s="0"/>
      <c r="CSP22" s="0"/>
      <c r="CSQ22" s="0"/>
      <c r="CSR22" s="0"/>
      <c r="CSS22" s="0"/>
      <c r="CST22" s="0"/>
      <c r="CSU22" s="0"/>
      <c r="CSV22" s="0"/>
      <c r="CSW22" s="0"/>
      <c r="CSX22" s="0"/>
      <c r="CSY22" s="0"/>
      <c r="CSZ22" s="0"/>
      <c r="CTA22" s="0"/>
      <c r="CTB22" s="0"/>
      <c r="CTC22" s="0"/>
      <c r="CTD22" s="0"/>
      <c r="CTE22" s="0"/>
      <c r="CTF22" s="0"/>
      <c r="CTG22" s="0"/>
      <c r="CTH22" s="0"/>
      <c r="CTI22" s="0"/>
      <c r="CTJ22" s="0"/>
      <c r="CTK22" s="0"/>
      <c r="CTL22" s="0"/>
      <c r="CTM22" s="0"/>
      <c r="CTN22" s="0"/>
      <c r="CTO22" s="0"/>
      <c r="CTP22" s="0"/>
      <c r="CTQ22" s="0"/>
      <c r="CTR22" s="0"/>
      <c r="CTS22" s="0"/>
      <c r="CTT22" s="0"/>
      <c r="CTU22" s="0"/>
      <c r="CTV22" s="0"/>
      <c r="CTW22" s="0"/>
      <c r="CTX22" s="0"/>
      <c r="CTY22" s="0"/>
      <c r="CTZ22" s="0"/>
      <c r="CUA22" s="0"/>
      <c r="CUB22" s="0"/>
      <c r="CUC22" s="0"/>
      <c r="CUD22" s="0"/>
      <c r="CUE22" s="0"/>
      <c r="CUF22" s="0"/>
      <c r="CUG22" s="0"/>
      <c r="CUH22" s="0"/>
      <c r="CUI22" s="0"/>
      <c r="CUJ22" s="0"/>
      <c r="CUK22" s="0"/>
      <c r="CUL22" s="0"/>
      <c r="CUM22" s="0"/>
      <c r="CUN22" s="0"/>
      <c r="CUO22" s="0"/>
      <c r="CUP22" s="0"/>
      <c r="CUQ22" s="0"/>
      <c r="CUR22" s="0"/>
      <c r="CUS22" s="0"/>
      <c r="CUT22" s="0"/>
      <c r="CUU22" s="0"/>
      <c r="CUV22" s="0"/>
      <c r="CUW22" s="0"/>
      <c r="CUX22" s="0"/>
      <c r="CUY22" s="0"/>
      <c r="CUZ22" s="0"/>
      <c r="CVA22" s="0"/>
      <c r="CVB22" s="0"/>
      <c r="CVC22" s="0"/>
      <c r="CVD22" s="0"/>
      <c r="CVE22" s="0"/>
      <c r="CVF22" s="0"/>
      <c r="CVG22" s="0"/>
      <c r="CVH22" s="0"/>
      <c r="CVI22" s="0"/>
      <c r="CVJ22" s="0"/>
      <c r="CVK22" s="0"/>
      <c r="CVL22" s="0"/>
      <c r="CVM22" s="0"/>
      <c r="CVN22" s="0"/>
      <c r="CVO22" s="0"/>
      <c r="CVP22" s="0"/>
      <c r="CVQ22" s="0"/>
      <c r="CVR22" s="0"/>
      <c r="CVS22" s="0"/>
      <c r="CVT22" s="0"/>
      <c r="CVU22" s="0"/>
      <c r="CVV22" s="0"/>
      <c r="CVW22" s="0"/>
      <c r="CVX22" s="0"/>
      <c r="CVY22" s="0"/>
      <c r="CVZ22" s="0"/>
      <c r="CWA22" s="0"/>
      <c r="CWB22" s="0"/>
      <c r="CWC22" s="0"/>
      <c r="CWD22" s="0"/>
      <c r="CWE22" s="0"/>
      <c r="CWF22" s="0"/>
      <c r="CWG22" s="0"/>
      <c r="CWH22" s="0"/>
      <c r="CWI22" s="0"/>
      <c r="CWJ22" s="0"/>
      <c r="CWK22" s="0"/>
      <c r="CWL22" s="0"/>
      <c r="CWM22" s="0"/>
      <c r="CWN22" s="0"/>
      <c r="CWO22" s="0"/>
      <c r="CWP22" s="0"/>
      <c r="CWQ22" s="0"/>
      <c r="CWR22" s="0"/>
      <c r="CWS22" s="0"/>
      <c r="CWT22" s="0"/>
      <c r="CWU22" s="0"/>
      <c r="CWV22" s="0"/>
      <c r="CWW22" s="0"/>
      <c r="CWX22" s="0"/>
      <c r="CWY22" s="0"/>
      <c r="CWZ22" s="0"/>
      <c r="CXA22" s="0"/>
      <c r="CXB22" s="0"/>
      <c r="CXC22" s="0"/>
      <c r="CXD22" s="0"/>
      <c r="CXE22" s="0"/>
      <c r="CXF22" s="0"/>
      <c r="CXG22" s="0"/>
      <c r="CXH22" s="0"/>
      <c r="CXI22" s="0"/>
      <c r="CXJ22" s="0"/>
      <c r="CXK22" s="0"/>
      <c r="CXL22" s="0"/>
      <c r="CXM22" s="0"/>
      <c r="CXN22" s="0"/>
      <c r="CXO22" s="0"/>
      <c r="CXP22" s="0"/>
      <c r="CXQ22" s="0"/>
      <c r="CXR22" s="0"/>
      <c r="CXS22" s="0"/>
      <c r="CXT22" s="0"/>
      <c r="CXU22" s="0"/>
      <c r="CXV22" s="0"/>
      <c r="CXW22" s="0"/>
      <c r="CXX22" s="0"/>
      <c r="CXY22" s="0"/>
      <c r="CXZ22" s="0"/>
      <c r="CYA22" s="0"/>
      <c r="CYB22" s="0"/>
      <c r="CYC22" s="0"/>
      <c r="CYD22" s="0"/>
      <c r="CYE22" s="0"/>
      <c r="CYF22" s="0"/>
      <c r="CYG22" s="0"/>
      <c r="CYH22" s="0"/>
      <c r="CYI22" s="0"/>
      <c r="CYJ22" s="0"/>
      <c r="CYK22" s="0"/>
      <c r="CYL22" s="0"/>
      <c r="CYM22" s="0"/>
      <c r="CYN22" s="0"/>
      <c r="CYO22" s="0"/>
      <c r="CYP22" s="0"/>
      <c r="CYQ22" s="0"/>
      <c r="CYR22" s="0"/>
      <c r="CYS22" s="0"/>
      <c r="CYT22" s="0"/>
      <c r="CYU22" s="0"/>
      <c r="CYV22" s="0"/>
      <c r="CYW22" s="0"/>
      <c r="CYX22" s="0"/>
      <c r="CYY22" s="0"/>
      <c r="CYZ22" s="0"/>
      <c r="CZA22" s="0"/>
      <c r="CZB22" s="0"/>
      <c r="CZC22" s="0"/>
      <c r="CZD22" s="0"/>
      <c r="CZE22" s="0"/>
      <c r="CZF22" s="0"/>
      <c r="CZG22" s="0"/>
      <c r="CZH22" s="0"/>
      <c r="CZI22" s="0"/>
      <c r="CZJ22" s="0"/>
      <c r="CZK22" s="0"/>
      <c r="CZL22" s="0"/>
      <c r="CZM22" s="0"/>
      <c r="CZN22" s="0"/>
      <c r="CZO22" s="0"/>
      <c r="CZP22" s="0"/>
      <c r="CZQ22" s="0"/>
      <c r="CZR22" s="0"/>
      <c r="CZS22" s="0"/>
      <c r="CZT22" s="0"/>
      <c r="CZU22" s="0"/>
      <c r="CZV22" s="0"/>
      <c r="CZW22" s="0"/>
      <c r="CZX22" s="0"/>
      <c r="CZY22" s="0"/>
      <c r="CZZ22" s="0"/>
      <c r="DAA22" s="0"/>
      <c r="DAB22" s="0"/>
      <c r="DAC22" s="0"/>
      <c r="DAD22" s="0"/>
      <c r="DAE22" s="0"/>
      <c r="DAF22" s="0"/>
      <c r="DAG22" s="0"/>
      <c r="DAH22" s="0"/>
      <c r="DAI22" s="0"/>
      <c r="DAJ22" s="0"/>
      <c r="DAK22" s="0"/>
      <c r="DAL22" s="0"/>
      <c r="DAM22" s="0"/>
      <c r="DAN22" s="0"/>
      <c r="DAO22" s="0"/>
      <c r="DAP22" s="0"/>
      <c r="DAQ22" s="0"/>
      <c r="DAR22" s="0"/>
      <c r="DAS22" s="0"/>
      <c r="DAT22" s="0"/>
      <c r="DAU22" s="0"/>
      <c r="DAV22" s="0"/>
      <c r="DAW22" s="0"/>
      <c r="DAX22" s="0"/>
      <c r="DAY22" s="0"/>
      <c r="DAZ22" s="0"/>
      <c r="DBA22" s="0"/>
      <c r="DBB22" s="0"/>
      <c r="DBC22" s="0"/>
      <c r="DBD22" s="0"/>
      <c r="DBE22" s="0"/>
      <c r="DBF22" s="0"/>
      <c r="DBG22" s="0"/>
      <c r="DBH22" s="0"/>
      <c r="DBI22" s="0"/>
      <c r="DBJ22" s="0"/>
      <c r="DBK22" s="0"/>
      <c r="DBL22" s="0"/>
      <c r="DBM22" s="0"/>
      <c r="DBN22" s="0"/>
      <c r="DBO22" s="0"/>
      <c r="DBP22" s="0"/>
      <c r="DBQ22" s="0"/>
      <c r="DBR22" s="0"/>
      <c r="DBS22" s="0"/>
      <c r="DBT22" s="0"/>
      <c r="DBU22" s="0"/>
      <c r="DBV22" s="0"/>
      <c r="DBW22" s="0"/>
      <c r="DBX22" s="0"/>
      <c r="DBY22" s="0"/>
      <c r="DBZ22" s="0"/>
      <c r="DCA22" s="0"/>
      <c r="DCB22" s="0"/>
      <c r="DCC22" s="0"/>
      <c r="DCD22" s="0"/>
      <c r="DCE22" s="0"/>
      <c r="DCF22" s="0"/>
      <c r="DCG22" s="0"/>
      <c r="DCH22" s="0"/>
      <c r="DCI22" s="0"/>
      <c r="DCJ22" s="0"/>
      <c r="DCK22" s="0"/>
      <c r="DCL22" s="0"/>
      <c r="DCM22" s="0"/>
      <c r="DCN22" s="0"/>
      <c r="DCO22" s="0"/>
      <c r="DCP22" s="0"/>
      <c r="DCQ22" s="0"/>
      <c r="DCR22" s="0"/>
      <c r="DCS22" s="0"/>
      <c r="DCT22" s="0"/>
      <c r="DCU22" s="0"/>
      <c r="DCV22" s="0"/>
      <c r="DCW22" s="0"/>
      <c r="DCX22" s="0"/>
      <c r="DCY22" s="0"/>
      <c r="DCZ22" s="0"/>
      <c r="DDA22" s="0"/>
      <c r="DDB22" s="0"/>
      <c r="DDC22" s="0"/>
      <c r="DDD22" s="0"/>
      <c r="DDE22" s="0"/>
      <c r="DDF22" s="0"/>
      <c r="DDG22" s="0"/>
      <c r="DDH22" s="0"/>
      <c r="DDI22" s="0"/>
      <c r="DDJ22" s="0"/>
      <c r="DDK22" s="0"/>
      <c r="DDL22" s="0"/>
      <c r="DDM22" s="0"/>
      <c r="DDN22" s="0"/>
      <c r="DDO22" s="0"/>
      <c r="DDP22" s="0"/>
      <c r="DDQ22" s="0"/>
      <c r="DDR22" s="0"/>
      <c r="DDS22" s="0"/>
      <c r="DDT22" s="0"/>
      <c r="DDU22" s="0"/>
      <c r="DDV22" s="0"/>
      <c r="DDW22" s="0"/>
      <c r="DDX22" s="0"/>
      <c r="DDY22" s="0"/>
      <c r="DDZ22" s="0"/>
      <c r="DEA22" s="0"/>
      <c r="DEB22" s="0"/>
      <c r="DEC22" s="0"/>
      <c r="DED22" s="0"/>
      <c r="DEE22" s="0"/>
      <c r="DEF22" s="0"/>
      <c r="DEG22" s="0"/>
      <c r="DEH22" s="0"/>
      <c r="DEI22" s="0"/>
      <c r="DEJ22" s="0"/>
      <c r="DEK22" s="0"/>
      <c r="DEL22" s="0"/>
      <c r="DEM22" s="0"/>
      <c r="DEN22" s="0"/>
      <c r="DEO22" s="0"/>
      <c r="DEP22" s="0"/>
      <c r="DEQ22" s="0"/>
      <c r="DER22" s="0"/>
      <c r="DES22" s="0"/>
      <c r="DET22" s="0"/>
      <c r="DEU22" s="0"/>
      <c r="DEV22" s="0"/>
      <c r="DEW22" s="0"/>
      <c r="DEX22" s="0"/>
      <c r="DEY22" s="0"/>
      <c r="DEZ22" s="0"/>
      <c r="DFA22" s="0"/>
      <c r="DFB22" s="0"/>
      <c r="DFC22" s="0"/>
      <c r="DFD22" s="0"/>
      <c r="DFE22" s="0"/>
      <c r="DFF22" s="0"/>
      <c r="DFG22" s="0"/>
      <c r="DFH22" s="0"/>
      <c r="DFI22" s="0"/>
      <c r="DFJ22" s="0"/>
      <c r="DFK22" s="0"/>
      <c r="DFL22" s="0"/>
      <c r="DFM22" s="0"/>
      <c r="DFN22" s="0"/>
      <c r="DFO22" s="0"/>
      <c r="DFP22" s="0"/>
      <c r="DFQ22" s="0"/>
      <c r="DFR22" s="0"/>
      <c r="DFS22" s="0"/>
      <c r="DFT22" s="0"/>
      <c r="DFU22" s="0"/>
      <c r="DFV22" s="0"/>
      <c r="DFW22" s="0"/>
      <c r="DFX22" s="0"/>
      <c r="DFY22" s="0"/>
      <c r="DFZ22" s="0"/>
      <c r="DGA22" s="0"/>
      <c r="DGB22" s="0"/>
      <c r="DGC22" s="0"/>
      <c r="DGD22" s="0"/>
      <c r="DGE22" s="0"/>
      <c r="DGF22" s="0"/>
      <c r="DGG22" s="0"/>
      <c r="DGH22" s="0"/>
      <c r="DGI22" s="0"/>
      <c r="DGJ22" s="0"/>
      <c r="DGK22" s="0"/>
      <c r="DGL22" s="0"/>
      <c r="DGM22" s="0"/>
      <c r="DGN22" s="0"/>
      <c r="DGO22" s="0"/>
      <c r="DGP22" s="0"/>
      <c r="DGQ22" s="0"/>
      <c r="DGR22" s="0"/>
      <c r="DGS22" s="0"/>
      <c r="DGT22" s="0"/>
      <c r="DGU22" s="0"/>
      <c r="DGV22" s="0"/>
      <c r="DGW22" s="0"/>
      <c r="DGX22" s="0"/>
      <c r="DGY22" s="0"/>
      <c r="DGZ22" s="0"/>
      <c r="DHA22" s="0"/>
      <c r="DHB22" s="0"/>
      <c r="DHC22" s="0"/>
      <c r="DHD22" s="0"/>
      <c r="DHE22" s="0"/>
      <c r="DHF22" s="0"/>
      <c r="DHG22" s="0"/>
      <c r="DHH22" s="0"/>
      <c r="DHI22" s="0"/>
      <c r="DHJ22" s="0"/>
      <c r="DHK22" s="0"/>
      <c r="DHL22" s="0"/>
      <c r="DHM22" s="0"/>
      <c r="DHN22" s="0"/>
      <c r="DHO22" s="0"/>
      <c r="DHP22" s="0"/>
      <c r="DHQ22" s="0"/>
      <c r="DHR22" s="0"/>
      <c r="DHS22" s="0"/>
      <c r="DHT22" s="0"/>
      <c r="DHU22" s="0"/>
      <c r="DHV22" s="0"/>
      <c r="DHW22" s="0"/>
      <c r="DHX22" s="0"/>
      <c r="DHY22" s="0"/>
      <c r="DHZ22" s="0"/>
      <c r="DIA22" s="0"/>
      <c r="DIB22" s="0"/>
      <c r="DIC22" s="0"/>
      <c r="DID22" s="0"/>
      <c r="DIE22" s="0"/>
      <c r="DIF22" s="0"/>
      <c r="DIG22" s="0"/>
      <c r="DIH22" s="0"/>
      <c r="DII22" s="0"/>
      <c r="DIJ22" s="0"/>
      <c r="DIK22" s="0"/>
      <c r="DIL22" s="0"/>
      <c r="DIM22" s="0"/>
      <c r="DIN22" s="0"/>
      <c r="DIO22" s="0"/>
      <c r="DIP22" s="0"/>
      <c r="DIQ22" s="0"/>
      <c r="DIR22" s="0"/>
      <c r="DIS22" s="0"/>
      <c r="DIT22" s="0"/>
      <c r="DIU22" s="0"/>
      <c r="DIV22" s="0"/>
      <c r="DIW22" s="0"/>
      <c r="DIX22" s="0"/>
      <c r="DIY22" s="0"/>
      <c r="DIZ22" s="0"/>
      <c r="DJA22" s="0"/>
      <c r="DJB22" s="0"/>
      <c r="DJC22" s="0"/>
      <c r="DJD22" s="0"/>
      <c r="DJE22" s="0"/>
      <c r="DJF22" s="0"/>
      <c r="DJG22" s="0"/>
      <c r="DJH22" s="0"/>
      <c r="DJI22" s="0"/>
      <c r="DJJ22" s="0"/>
      <c r="DJK22" s="0"/>
      <c r="DJL22" s="0"/>
      <c r="DJM22" s="0"/>
      <c r="DJN22" s="0"/>
      <c r="DJO22" s="0"/>
      <c r="DJP22" s="0"/>
      <c r="DJQ22" s="0"/>
      <c r="DJR22" s="0"/>
      <c r="DJS22" s="0"/>
      <c r="DJT22" s="0"/>
      <c r="DJU22" s="0"/>
      <c r="DJV22" s="0"/>
      <c r="DJW22" s="0"/>
      <c r="DJX22" s="0"/>
      <c r="DJY22" s="0"/>
      <c r="DJZ22" s="0"/>
      <c r="DKA22" s="0"/>
      <c r="DKB22" s="0"/>
      <c r="DKC22" s="0"/>
      <c r="DKD22" s="0"/>
      <c r="DKE22" s="0"/>
      <c r="DKF22" s="0"/>
      <c r="DKG22" s="0"/>
      <c r="DKH22" s="0"/>
      <c r="DKI22" s="0"/>
      <c r="DKJ22" s="0"/>
      <c r="DKK22" s="0"/>
      <c r="DKL22" s="0"/>
      <c r="DKM22" s="0"/>
      <c r="DKN22" s="0"/>
      <c r="DKO22" s="0"/>
      <c r="DKP22" s="0"/>
      <c r="DKQ22" s="0"/>
      <c r="DKR22" s="0"/>
      <c r="DKS22" s="0"/>
      <c r="DKT22" s="0"/>
      <c r="DKU22" s="0"/>
      <c r="DKV22" s="0"/>
      <c r="DKW22" s="0"/>
      <c r="DKX22" s="0"/>
      <c r="DKY22" s="0"/>
      <c r="DKZ22" s="0"/>
      <c r="DLA22" s="0"/>
      <c r="DLB22" s="0"/>
      <c r="DLC22" s="0"/>
      <c r="DLD22" s="0"/>
      <c r="DLE22" s="0"/>
      <c r="DLF22" s="0"/>
      <c r="DLG22" s="0"/>
      <c r="DLH22" s="0"/>
      <c r="DLI22" s="0"/>
      <c r="DLJ22" s="0"/>
      <c r="DLK22" s="0"/>
      <c r="DLL22" s="0"/>
      <c r="DLM22" s="0"/>
      <c r="DLN22" s="0"/>
      <c r="DLO22" s="0"/>
      <c r="DLP22" s="0"/>
      <c r="DLQ22" s="0"/>
      <c r="DLR22" s="0"/>
      <c r="DLS22" s="0"/>
      <c r="DLT22" s="0"/>
      <c r="DLU22" s="0"/>
      <c r="DLV22" s="0"/>
      <c r="DLW22" s="0"/>
      <c r="DLX22" s="0"/>
      <c r="DLY22" s="0"/>
      <c r="DLZ22" s="0"/>
      <c r="DMA22" s="0"/>
      <c r="DMB22" s="0"/>
      <c r="DMC22" s="0"/>
      <c r="DMD22" s="0"/>
      <c r="DME22" s="0"/>
      <c r="DMF22" s="0"/>
      <c r="DMG22" s="0"/>
      <c r="DMH22" s="0"/>
      <c r="DMI22" s="0"/>
      <c r="DMJ22" s="0"/>
      <c r="DMK22" s="0"/>
      <c r="DML22" s="0"/>
      <c r="DMM22" s="0"/>
      <c r="DMN22" s="0"/>
      <c r="DMO22" s="0"/>
      <c r="DMP22" s="0"/>
      <c r="DMQ22" s="0"/>
      <c r="DMR22" s="0"/>
      <c r="DMS22" s="0"/>
      <c r="DMT22" s="0"/>
      <c r="DMU22" s="0"/>
      <c r="DMV22" s="0"/>
      <c r="DMW22" s="0"/>
      <c r="DMX22" s="0"/>
      <c r="DMY22" s="0"/>
      <c r="DMZ22" s="0"/>
      <c r="DNA22" s="0"/>
      <c r="DNB22" s="0"/>
      <c r="DNC22" s="0"/>
      <c r="DND22" s="0"/>
      <c r="DNE22" s="0"/>
      <c r="DNF22" s="0"/>
      <c r="DNG22" s="0"/>
      <c r="DNH22" s="0"/>
      <c r="DNI22" s="0"/>
      <c r="DNJ22" s="0"/>
      <c r="DNK22" s="0"/>
      <c r="DNL22" s="0"/>
      <c r="DNM22" s="0"/>
      <c r="DNN22" s="0"/>
      <c r="DNO22" s="0"/>
      <c r="DNP22" s="0"/>
      <c r="DNQ22" s="0"/>
      <c r="DNR22" s="0"/>
      <c r="DNS22" s="0"/>
      <c r="DNT22" s="0"/>
      <c r="DNU22" s="0"/>
      <c r="DNV22" s="0"/>
      <c r="DNW22" s="0"/>
      <c r="DNX22" s="0"/>
      <c r="DNY22" s="0"/>
      <c r="DNZ22" s="0"/>
      <c r="DOA22" s="0"/>
      <c r="DOB22" s="0"/>
      <c r="DOC22" s="0"/>
      <c r="DOD22" s="0"/>
      <c r="DOE22" s="0"/>
      <c r="DOF22" s="0"/>
      <c r="DOG22" s="0"/>
      <c r="DOH22" s="0"/>
      <c r="DOI22" s="0"/>
      <c r="DOJ22" s="0"/>
      <c r="DOK22" s="0"/>
      <c r="DOL22" s="0"/>
      <c r="DOM22" s="0"/>
      <c r="DON22" s="0"/>
      <c r="DOO22" s="0"/>
      <c r="DOP22" s="0"/>
      <c r="DOQ22" s="0"/>
      <c r="DOR22" s="0"/>
      <c r="DOS22" s="0"/>
      <c r="DOT22" s="0"/>
      <c r="DOU22" s="0"/>
      <c r="DOV22" s="0"/>
      <c r="DOW22" s="0"/>
      <c r="DOX22" s="0"/>
      <c r="DOY22" s="0"/>
      <c r="DOZ22" s="0"/>
      <c r="DPA22" s="0"/>
      <c r="DPB22" s="0"/>
      <c r="DPC22" s="0"/>
      <c r="DPD22" s="0"/>
      <c r="DPE22" s="0"/>
      <c r="DPF22" s="0"/>
      <c r="DPG22" s="0"/>
      <c r="DPH22" s="0"/>
      <c r="DPI22" s="0"/>
      <c r="DPJ22" s="0"/>
      <c r="DPK22" s="0"/>
      <c r="DPL22" s="0"/>
      <c r="DPM22" s="0"/>
      <c r="DPN22" s="0"/>
      <c r="DPO22" s="0"/>
      <c r="DPP22" s="0"/>
      <c r="DPQ22" s="0"/>
      <c r="DPR22" s="0"/>
      <c r="DPS22" s="0"/>
      <c r="DPT22" s="0"/>
      <c r="DPU22" s="0"/>
      <c r="DPV22" s="0"/>
      <c r="DPW22" s="0"/>
      <c r="DPX22" s="0"/>
      <c r="DPY22" s="0"/>
      <c r="DPZ22" s="0"/>
      <c r="DQA22" s="0"/>
      <c r="DQB22" s="0"/>
      <c r="DQC22" s="0"/>
      <c r="DQD22" s="0"/>
      <c r="DQE22" s="0"/>
      <c r="DQF22" s="0"/>
      <c r="DQG22" s="0"/>
      <c r="DQH22" s="0"/>
      <c r="DQI22" s="0"/>
      <c r="DQJ22" s="0"/>
      <c r="DQK22" s="0"/>
      <c r="DQL22" s="0"/>
      <c r="DQM22" s="0"/>
      <c r="DQN22" s="0"/>
      <c r="DQO22" s="0"/>
      <c r="DQP22" s="0"/>
      <c r="DQQ22" s="0"/>
      <c r="DQR22" s="0"/>
      <c r="DQS22" s="0"/>
      <c r="DQT22" s="0"/>
      <c r="DQU22" s="0"/>
      <c r="DQV22" s="0"/>
      <c r="DQW22" s="0"/>
      <c r="DQX22" s="0"/>
      <c r="DQY22" s="0"/>
      <c r="DQZ22" s="0"/>
      <c r="DRA22" s="0"/>
      <c r="DRB22" s="0"/>
      <c r="DRC22" s="0"/>
      <c r="DRD22" s="0"/>
      <c r="DRE22" s="0"/>
      <c r="DRF22" s="0"/>
      <c r="DRG22" s="0"/>
      <c r="DRH22" s="0"/>
      <c r="DRI22" s="0"/>
      <c r="DRJ22" s="0"/>
      <c r="DRK22" s="0"/>
      <c r="DRL22" s="0"/>
      <c r="DRM22" s="0"/>
      <c r="DRN22" s="0"/>
      <c r="DRO22" s="0"/>
      <c r="DRP22" s="0"/>
      <c r="DRQ22" s="0"/>
      <c r="DRR22" s="0"/>
      <c r="DRS22" s="0"/>
      <c r="DRT22" s="0"/>
      <c r="DRU22" s="0"/>
      <c r="DRV22" s="0"/>
      <c r="DRW22" s="0"/>
      <c r="DRX22" s="0"/>
      <c r="DRY22" s="0"/>
      <c r="DRZ22" s="0"/>
      <c r="DSA22" s="0"/>
      <c r="DSB22" s="0"/>
      <c r="DSC22" s="0"/>
      <c r="DSD22" s="0"/>
      <c r="DSE22" s="0"/>
      <c r="DSF22" s="0"/>
      <c r="DSG22" s="0"/>
      <c r="DSH22" s="0"/>
      <c r="DSI22" s="0"/>
      <c r="DSJ22" s="0"/>
      <c r="DSK22" s="0"/>
      <c r="DSL22" s="0"/>
      <c r="DSM22" s="0"/>
      <c r="DSN22" s="0"/>
      <c r="DSO22" s="0"/>
      <c r="DSP22" s="0"/>
      <c r="DSQ22" s="0"/>
      <c r="DSR22" s="0"/>
      <c r="DSS22" s="0"/>
      <c r="DST22" s="0"/>
      <c r="DSU22" s="0"/>
      <c r="DSV22" s="0"/>
      <c r="DSW22" s="0"/>
      <c r="DSX22" s="0"/>
      <c r="DSY22" s="0"/>
      <c r="DSZ22" s="0"/>
      <c r="DTA22" s="0"/>
      <c r="DTB22" s="0"/>
      <c r="DTC22" s="0"/>
      <c r="DTD22" s="0"/>
      <c r="DTE22" s="0"/>
      <c r="DTF22" s="0"/>
      <c r="DTG22" s="0"/>
      <c r="DTH22" s="0"/>
      <c r="DTI22" s="0"/>
      <c r="DTJ22" s="0"/>
      <c r="DTK22" s="0"/>
      <c r="DTL22" s="0"/>
      <c r="DTM22" s="0"/>
      <c r="DTN22" s="0"/>
      <c r="DTO22" s="0"/>
      <c r="DTP22" s="0"/>
      <c r="DTQ22" s="0"/>
      <c r="DTR22" s="0"/>
      <c r="DTS22" s="0"/>
      <c r="DTT22" s="0"/>
      <c r="DTU22" s="0"/>
      <c r="DTV22" s="0"/>
      <c r="DTW22" s="0"/>
      <c r="DTX22" s="0"/>
      <c r="DTY22" s="0"/>
      <c r="DTZ22" s="0"/>
      <c r="DUA22" s="0"/>
      <c r="DUB22" s="0"/>
      <c r="DUC22" s="0"/>
      <c r="DUD22" s="0"/>
      <c r="DUE22" s="0"/>
      <c r="DUF22" s="0"/>
      <c r="DUG22" s="0"/>
      <c r="DUH22" s="0"/>
      <c r="DUI22" s="0"/>
      <c r="DUJ22" s="0"/>
      <c r="DUK22" s="0"/>
      <c r="DUL22" s="0"/>
      <c r="DUM22" s="0"/>
      <c r="DUN22" s="0"/>
      <c r="DUO22" s="0"/>
      <c r="DUP22" s="0"/>
      <c r="DUQ22" s="0"/>
      <c r="DUR22" s="0"/>
      <c r="DUS22" s="0"/>
      <c r="DUT22" s="0"/>
      <c r="DUU22" s="0"/>
      <c r="DUV22" s="0"/>
      <c r="DUW22" s="0"/>
      <c r="DUX22" s="0"/>
      <c r="DUY22" s="0"/>
      <c r="DUZ22" s="0"/>
      <c r="DVA22" s="0"/>
      <c r="DVB22" s="0"/>
      <c r="DVC22" s="0"/>
      <c r="DVD22" s="0"/>
      <c r="DVE22" s="0"/>
      <c r="DVF22" s="0"/>
      <c r="DVG22" s="0"/>
      <c r="DVH22" s="0"/>
      <c r="DVI22" s="0"/>
      <c r="DVJ22" s="0"/>
      <c r="DVK22" s="0"/>
      <c r="DVL22" s="0"/>
      <c r="DVM22" s="0"/>
      <c r="DVN22" s="0"/>
      <c r="DVO22" s="0"/>
      <c r="DVP22" s="0"/>
      <c r="DVQ22" s="0"/>
      <c r="DVR22" s="0"/>
      <c r="DVS22" s="0"/>
      <c r="DVT22" s="0"/>
      <c r="DVU22" s="0"/>
      <c r="DVV22" s="0"/>
      <c r="DVW22" s="0"/>
      <c r="DVX22" s="0"/>
      <c r="DVY22" s="0"/>
      <c r="DVZ22" s="0"/>
      <c r="DWA22" s="0"/>
      <c r="DWB22" s="0"/>
      <c r="DWC22" s="0"/>
      <c r="DWD22" s="0"/>
      <c r="DWE22" s="0"/>
      <c r="DWF22" s="0"/>
      <c r="DWG22" s="0"/>
      <c r="DWH22" s="0"/>
      <c r="DWI22" s="0"/>
      <c r="DWJ22" s="0"/>
      <c r="DWK22" s="0"/>
      <c r="DWL22" s="0"/>
      <c r="DWM22" s="0"/>
      <c r="DWN22" s="0"/>
      <c r="DWO22" s="0"/>
      <c r="DWP22" s="0"/>
      <c r="DWQ22" s="0"/>
      <c r="DWR22" s="0"/>
      <c r="DWS22" s="0"/>
      <c r="DWT22" s="0"/>
      <c r="DWU22" s="0"/>
      <c r="DWV22" s="0"/>
      <c r="DWW22" s="0"/>
      <c r="DWX22" s="0"/>
      <c r="DWY22" s="0"/>
      <c r="DWZ22" s="0"/>
      <c r="DXA22" s="0"/>
      <c r="DXB22" s="0"/>
      <c r="DXC22" s="0"/>
      <c r="DXD22" s="0"/>
      <c r="DXE22" s="0"/>
      <c r="DXF22" s="0"/>
      <c r="DXG22" s="0"/>
      <c r="DXH22" s="0"/>
      <c r="DXI22" s="0"/>
      <c r="DXJ22" s="0"/>
      <c r="DXK22" s="0"/>
      <c r="DXL22" s="0"/>
      <c r="DXM22" s="0"/>
      <c r="DXN22" s="0"/>
      <c r="DXO22" s="0"/>
      <c r="DXP22" s="0"/>
      <c r="DXQ22" s="0"/>
      <c r="DXR22" s="0"/>
      <c r="DXS22" s="0"/>
      <c r="DXT22" s="0"/>
      <c r="DXU22" s="0"/>
      <c r="DXV22" s="0"/>
      <c r="DXW22" s="0"/>
      <c r="DXX22" s="0"/>
      <c r="DXY22" s="0"/>
      <c r="DXZ22" s="0"/>
      <c r="DYA22" s="0"/>
      <c r="DYB22" s="0"/>
      <c r="DYC22" s="0"/>
      <c r="DYD22" s="0"/>
      <c r="DYE22" s="0"/>
      <c r="DYF22" s="0"/>
      <c r="DYG22" s="0"/>
      <c r="DYH22" s="0"/>
      <c r="DYI22" s="0"/>
      <c r="DYJ22" s="0"/>
      <c r="DYK22" s="0"/>
      <c r="DYL22" s="0"/>
      <c r="DYM22" s="0"/>
      <c r="DYN22" s="0"/>
      <c r="DYO22" s="0"/>
      <c r="DYP22" s="0"/>
      <c r="DYQ22" s="0"/>
      <c r="DYR22" s="0"/>
      <c r="DYS22" s="0"/>
      <c r="DYT22" s="0"/>
      <c r="DYU22" s="0"/>
      <c r="DYV22" s="0"/>
      <c r="DYW22" s="0"/>
      <c r="DYX22" s="0"/>
      <c r="DYY22" s="0"/>
      <c r="DYZ22" s="0"/>
      <c r="DZA22" s="0"/>
      <c r="DZB22" s="0"/>
      <c r="DZC22" s="0"/>
      <c r="DZD22" s="0"/>
      <c r="DZE22" s="0"/>
      <c r="DZF22" s="0"/>
      <c r="DZG22" s="0"/>
      <c r="DZH22" s="0"/>
      <c r="DZI22" s="0"/>
      <c r="DZJ22" s="0"/>
      <c r="DZK22" s="0"/>
      <c r="DZL22" s="0"/>
      <c r="DZM22" s="0"/>
      <c r="DZN22" s="0"/>
      <c r="DZO22" s="0"/>
      <c r="DZP22" s="0"/>
      <c r="DZQ22" s="0"/>
      <c r="DZR22" s="0"/>
      <c r="DZS22" s="0"/>
      <c r="DZT22" s="0"/>
      <c r="DZU22" s="0"/>
      <c r="DZV22" s="0"/>
      <c r="DZW22" s="0"/>
      <c r="DZX22" s="0"/>
      <c r="DZY22" s="0"/>
      <c r="DZZ22" s="0"/>
      <c r="EAA22" s="0"/>
      <c r="EAB22" s="0"/>
      <c r="EAC22" s="0"/>
      <c r="EAD22" s="0"/>
      <c r="EAE22" s="0"/>
      <c r="EAF22" s="0"/>
      <c r="EAG22" s="0"/>
      <c r="EAH22" s="0"/>
      <c r="EAI22" s="0"/>
      <c r="EAJ22" s="0"/>
      <c r="EAK22" s="0"/>
      <c r="EAL22" s="0"/>
      <c r="EAM22" s="0"/>
      <c r="EAN22" s="0"/>
      <c r="EAO22" s="0"/>
      <c r="EAP22" s="0"/>
      <c r="EAQ22" s="0"/>
      <c r="EAR22" s="0"/>
      <c r="EAS22" s="0"/>
      <c r="EAT22" s="0"/>
      <c r="EAU22" s="0"/>
      <c r="EAV22" s="0"/>
      <c r="EAW22" s="0"/>
      <c r="EAX22" s="0"/>
      <c r="EAY22" s="0"/>
      <c r="EAZ22" s="0"/>
      <c r="EBA22" s="0"/>
      <c r="EBB22" s="0"/>
      <c r="EBC22" s="0"/>
      <c r="EBD22" s="0"/>
      <c r="EBE22" s="0"/>
      <c r="EBF22" s="0"/>
      <c r="EBG22" s="0"/>
      <c r="EBH22" s="0"/>
      <c r="EBI22" s="0"/>
      <c r="EBJ22" s="0"/>
      <c r="EBK22" s="0"/>
      <c r="EBL22" s="0"/>
      <c r="EBM22" s="0"/>
      <c r="EBN22" s="0"/>
      <c r="EBO22" s="0"/>
      <c r="EBP22" s="0"/>
      <c r="EBQ22" s="0"/>
      <c r="EBR22" s="0"/>
      <c r="EBS22" s="0"/>
      <c r="EBT22" s="0"/>
      <c r="EBU22" s="0"/>
      <c r="EBV22" s="0"/>
      <c r="EBW22" s="0"/>
      <c r="EBX22" s="0"/>
      <c r="EBY22" s="0"/>
      <c r="EBZ22" s="0"/>
      <c r="ECA22" s="0"/>
      <c r="ECB22" s="0"/>
      <c r="ECC22" s="0"/>
      <c r="ECD22" s="0"/>
      <c r="ECE22" s="0"/>
      <c r="ECF22" s="0"/>
      <c r="ECG22" s="0"/>
      <c r="ECH22" s="0"/>
      <c r="ECI22" s="0"/>
      <c r="ECJ22" s="0"/>
      <c r="ECK22" s="0"/>
      <c r="ECL22" s="0"/>
      <c r="ECM22" s="0"/>
      <c r="ECN22" s="0"/>
      <c r="ECO22" s="0"/>
      <c r="ECP22" s="0"/>
      <c r="ECQ22" s="0"/>
      <c r="ECR22" s="0"/>
      <c r="ECS22" s="0"/>
      <c r="ECT22" s="0"/>
      <c r="ECU22" s="0"/>
      <c r="ECV22" s="0"/>
      <c r="ECW22" s="0"/>
      <c r="ECX22" s="0"/>
      <c r="ECY22" s="0"/>
      <c r="ECZ22" s="0"/>
      <c r="EDA22" s="0"/>
      <c r="EDB22" s="0"/>
      <c r="EDC22" s="0"/>
      <c r="EDD22" s="0"/>
      <c r="EDE22" s="0"/>
      <c r="EDF22" s="0"/>
      <c r="EDG22" s="0"/>
      <c r="EDH22" s="0"/>
      <c r="EDI22" s="0"/>
      <c r="EDJ22" s="0"/>
      <c r="EDK22" s="0"/>
      <c r="EDL22" s="0"/>
      <c r="EDM22" s="0"/>
      <c r="EDN22" s="0"/>
      <c r="EDO22" s="0"/>
      <c r="EDP22" s="0"/>
      <c r="EDQ22" s="0"/>
      <c r="EDR22" s="0"/>
      <c r="EDS22" s="0"/>
      <c r="EDT22" s="0"/>
      <c r="EDU22" s="0"/>
      <c r="EDV22" s="0"/>
      <c r="EDW22" s="0"/>
      <c r="EDX22" s="0"/>
      <c r="EDY22" s="0"/>
      <c r="EDZ22" s="0"/>
      <c r="EEA22" s="0"/>
      <c r="EEB22" s="0"/>
      <c r="EEC22" s="0"/>
      <c r="EED22" s="0"/>
      <c r="EEE22" s="0"/>
      <c r="EEF22" s="0"/>
      <c r="EEG22" s="0"/>
      <c r="EEH22" s="0"/>
      <c r="EEI22" s="0"/>
      <c r="EEJ22" s="0"/>
      <c r="EEK22" s="0"/>
      <c r="EEL22" s="0"/>
      <c r="EEM22" s="0"/>
      <c r="EEN22" s="0"/>
      <c r="EEO22" s="0"/>
      <c r="EEP22" s="0"/>
      <c r="EEQ22" s="0"/>
      <c r="EER22" s="0"/>
      <c r="EES22" s="0"/>
      <c r="EET22" s="0"/>
      <c r="EEU22" s="0"/>
      <c r="EEV22" s="0"/>
      <c r="EEW22" s="0"/>
      <c r="EEX22" s="0"/>
      <c r="EEY22" s="0"/>
      <c r="EEZ22" s="0"/>
      <c r="EFA22" s="0"/>
      <c r="EFB22" s="0"/>
      <c r="EFC22" s="0"/>
      <c r="EFD22" s="0"/>
      <c r="EFE22" s="0"/>
      <c r="EFF22" s="0"/>
      <c r="EFG22" s="0"/>
      <c r="EFH22" s="0"/>
      <c r="EFI22" s="0"/>
      <c r="EFJ22" s="0"/>
      <c r="EFK22" s="0"/>
      <c r="EFL22" s="0"/>
      <c r="EFM22" s="0"/>
      <c r="EFN22" s="0"/>
      <c r="EFO22" s="0"/>
      <c r="EFP22" s="0"/>
      <c r="EFQ22" s="0"/>
      <c r="EFR22" s="0"/>
      <c r="EFS22" s="0"/>
      <c r="EFT22" s="0"/>
      <c r="EFU22" s="0"/>
      <c r="EFV22" s="0"/>
      <c r="EFW22" s="0"/>
      <c r="EFX22" s="0"/>
      <c r="EFY22" s="0"/>
      <c r="EFZ22" s="0"/>
      <c r="EGA22" s="0"/>
      <c r="EGB22" s="0"/>
      <c r="EGC22" s="0"/>
      <c r="EGD22" s="0"/>
      <c r="EGE22" s="0"/>
      <c r="EGF22" s="0"/>
      <c r="EGG22" s="0"/>
      <c r="EGH22" s="0"/>
      <c r="EGI22" s="0"/>
      <c r="EGJ22" s="0"/>
      <c r="EGK22" s="0"/>
      <c r="EGL22" s="0"/>
      <c r="EGM22" s="0"/>
      <c r="EGN22" s="0"/>
      <c r="EGO22" s="0"/>
      <c r="EGP22" s="0"/>
      <c r="EGQ22" s="0"/>
      <c r="EGR22" s="0"/>
      <c r="EGS22" s="0"/>
      <c r="EGT22" s="0"/>
      <c r="EGU22" s="0"/>
      <c r="EGV22" s="0"/>
      <c r="EGW22" s="0"/>
      <c r="EGX22" s="0"/>
      <c r="EGY22" s="0"/>
      <c r="EGZ22" s="0"/>
      <c r="EHA22" s="0"/>
      <c r="EHB22" s="0"/>
      <c r="EHC22" s="0"/>
      <c r="EHD22" s="0"/>
      <c r="EHE22" s="0"/>
      <c r="EHF22" s="0"/>
      <c r="EHG22" s="0"/>
      <c r="EHH22" s="0"/>
      <c r="EHI22" s="0"/>
      <c r="EHJ22" s="0"/>
      <c r="EHK22" s="0"/>
      <c r="EHL22" s="0"/>
      <c r="EHM22" s="0"/>
      <c r="EHN22" s="0"/>
      <c r="EHO22" s="0"/>
      <c r="EHP22" s="0"/>
      <c r="EHQ22" s="0"/>
      <c r="EHR22" s="0"/>
      <c r="EHS22" s="0"/>
      <c r="EHT22" s="0"/>
      <c r="EHU22" s="0"/>
      <c r="EHV22" s="0"/>
      <c r="EHW22" s="0"/>
      <c r="EHX22" s="0"/>
      <c r="EHY22" s="0"/>
      <c r="EHZ22" s="0"/>
      <c r="EIA22" s="0"/>
      <c r="EIB22" s="0"/>
      <c r="EIC22" s="0"/>
      <c r="EID22" s="0"/>
      <c r="EIE22" s="0"/>
      <c r="EIF22" s="0"/>
      <c r="EIG22" s="0"/>
      <c r="EIH22" s="0"/>
      <c r="EII22" s="0"/>
      <c r="EIJ22" s="0"/>
      <c r="EIK22" s="0"/>
      <c r="EIL22" s="0"/>
      <c r="EIM22" s="0"/>
      <c r="EIN22" s="0"/>
      <c r="EIO22" s="0"/>
      <c r="EIP22" s="0"/>
      <c r="EIQ22" s="0"/>
      <c r="EIR22" s="0"/>
      <c r="EIS22" s="0"/>
      <c r="EIT22" s="0"/>
      <c r="EIU22" s="0"/>
      <c r="EIV22" s="0"/>
      <c r="EIW22" s="0"/>
      <c r="EIX22" s="0"/>
      <c r="EIY22" s="0"/>
      <c r="EIZ22" s="0"/>
      <c r="EJA22" s="0"/>
      <c r="EJB22" s="0"/>
      <c r="EJC22" s="0"/>
      <c r="EJD22" s="0"/>
      <c r="EJE22" s="0"/>
      <c r="EJF22" s="0"/>
      <c r="EJG22" s="0"/>
      <c r="EJH22" s="0"/>
      <c r="EJI22" s="0"/>
      <c r="EJJ22" s="0"/>
      <c r="EJK22" s="0"/>
      <c r="EJL22" s="0"/>
      <c r="EJM22" s="0"/>
      <c r="EJN22" s="0"/>
      <c r="EJO22" s="0"/>
      <c r="EJP22" s="0"/>
      <c r="EJQ22" s="0"/>
      <c r="EJR22" s="0"/>
      <c r="EJS22" s="0"/>
      <c r="EJT22" s="0"/>
      <c r="EJU22" s="0"/>
      <c r="EJV22" s="0"/>
      <c r="EJW22" s="0"/>
      <c r="EJX22" s="0"/>
      <c r="EJY22" s="0"/>
      <c r="EJZ22" s="0"/>
      <c r="EKA22" s="0"/>
      <c r="EKB22" s="0"/>
      <c r="EKC22" s="0"/>
      <c r="EKD22" s="0"/>
      <c r="EKE22" s="0"/>
      <c r="EKF22" s="0"/>
      <c r="EKG22" s="0"/>
      <c r="EKH22" s="0"/>
      <c r="EKI22" s="0"/>
      <c r="EKJ22" s="0"/>
      <c r="EKK22" s="0"/>
      <c r="EKL22" s="0"/>
      <c r="EKM22" s="0"/>
      <c r="EKN22" s="0"/>
      <c r="EKO22" s="0"/>
      <c r="EKP22" s="0"/>
      <c r="EKQ22" s="0"/>
      <c r="EKR22" s="0"/>
      <c r="EKS22" s="0"/>
      <c r="EKT22" s="0"/>
      <c r="EKU22" s="0"/>
      <c r="EKV22" s="0"/>
      <c r="EKW22" s="0"/>
      <c r="EKX22" s="0"/>
      <c r="EKY22" s="0"/>
      <c r="EKZ22" s="0"/>
      <c r="ELA22" s="0"/>
      <c r="ELB22" s="0"/>
      <c r="ELC22" s="0"/>
      <c r="ELD22" s="0"/>
      <c r="ELE22" s="0"/>
      <c r="ELF22" s="0"/>
      <c r="ELG22" s="0"/>
      <c r="ELH22" s="0"/>
      <c r="ELI22" s="0"/>
      <c r="ELJ22" s="0"/>
      <c r="ELK22" s="0"/>
      <c r="ELL22" s="0"/>
      <c r="ELM22" s="0"/>
      <c r="ELN22" s="0"/>
      <c r="ELO22" s="0"/>
      <c r="ELP22" s="0"/>
      <c r="ELQ22" s="0"/>
      <c r="ELR22" s="0"/>
      <c r="ELS22" s="0"/>
      <c r="ELT22" s="0"/>
      <c r="ELU22" s="0"/>
      <c r="ELV22" s="0"/>
      <c r="ELW22" s="0"/>
      <c r="ELX22" s="0"/>
      <c r="ELY22" s="0"/>
      <c r="ELZ22" s="0"/>
      <c r="EMA22" s="0"/>
      <c r="EMB22" s="0"/>
      <c r="EMC22" s="0"/>
      <c r="EMD22" s="0"/>
      <c r="EME22" s="0"/>
      <c r="EMF22" s="0"/>
      <c r="EMG22" s="0"/>
      <c r="EMH22" s="0"/>
      <c r="EMI22" s="0"/>
      <c r="EMJ22" s="0"/>
      <c r="EMK22" s="0"/>
      <c r="EML22" s="0"/>
      <c r="EMM22" s="0"/>
      <c r="EMN22" s="0"/>
      <c r="EMO22" s="0"/>
      <c r="EMP22" s="0"/>
      <c r="EMQ22" s="0"/>
      <c r="EMR22" s="0"/>
      <c r="EMS22" s="0"/>
      <c r="EMT22" s="0"/>
      <c r="EMU22" s="0"/>
      <c r="EMV22" s="0"/>
      <c r="EMW22" s="0"/>
      <c r="EMX22" s="0"/>
      <c r="EMY22" s="0"/>
      <c r="EMZ22" s="0"/>
      <c r="ENA22" s="0"/>
      <c r="ENB22" s="0"/>
      <c r="ENC22" s="0"/>
      <c r="END22" s="0"/>
      <c r="ENE22" s="0"/>
      <c r="ENF22" s="0"/>
      <c r="ENG22" s="0"/>
      <c r="ENH22" s="0"/>
      <c r="ENI22" s="0"/>
      <c r="ENJ22" s="0"/>
      <c r="ENK22" s="0"/>
      <c r="ENL22" s="0"/>
      <c r="ENM22" s="0"/>
      <c r="ENN22" s="0"/>
      <c r="ENO22" s="0"/>
      <c r="ENP22" s="0"/>
      <c r="ENQ22" s="0"/>
      <c r="ENR22" s="0"/>
      <c r="ENS22" s="0"/>
      <c r="ENT22" s="0"/>
      <c r="ENU22" s="0"/>
      <c r="ENV22" s="0"/>
      <c r="ENW22" s="0"/>
      <c r="ENX22" s="0"/>
      <c r="ENY22" s="0"/>
      <c r="ENZ22" s="0"/>
      <c r="EOA22" s="0"/>
      <c r="EOB22" s="0"/>
      <c r="EOC22" s="0"/>
      <c r="EOD22" s="0"/>
      <c r="EOE22" s="0"/>
      <c r="EOF22" s="0"/>
      <c r="EOG22" s="0"/>
      <c r="EOH22" s="0"/>
      <c r="EOI22" s="0"/>
      <c r="EOJ22" s="0"/>
      <c r="EOK22" s="0"/>
      <c r="EOL22" s="0"/>
      <c r="EOM22" s="0"/>
      <c r="EON22" s="0"/>
      <c r="EOO22" s="0"/>
      <c r="EOP22" s="0"/>
      <c r="EOQ22" s="0"/>
      <c r="EOR22" s="0"/>
      <c r="EOS22" s="0"/>
      <c r="EOT22" s="0"/>
      <c r="EOU22" s="0"/>
      <c r="EOV22" s="0"/>
      <c r="EOW22" s="0"/>
      <c r="EOX22" s="0"/>
      <c r="EOY22" s="0"/>
      <c r="EOZ22" s="0"/>
      <c r="EPA22" s="0"/>
      <c r="EPB22" s="0"/>
      <c r="EPC22" s="0"/>
      <c r="EPD22" s="0"/>
      <c r="EPE22" s="0"/>
      <c r="EPF22" s="0"/>
      <c r="EPG22" s="0"/>
      <c r="EPH22" s="0"/>
      <c r="EPI22" s="0"/>
      <c r="EPJ22" s="0"/>
      <c r="EPK22" s="0"/>
      <c r="EPL22" s="0"/>
      <c r="EPM22" s="0"/>
      <c r="EPN22" s="0"/>
      <c r="EPO22" s="0"/>
      <c r="EPP22" s="0"/>
      <c r="EPQ22" s="0"/>
      <c r="EPR22" s="0"/>
      <c r="EPS22" s="0"/>
      <c r="EPT22" s="0"/>
      <c r="EPU22" s="0"/>
      <c r="EPV22" s="0"/>
      <c r="EPW22" s="0"/>
      <c r="EPX22" s="0"/>
      <c r="EPY22" s="0"/>
      <c r="EPZ22" s="0"/>
      <c r="EQA22" s="0"/>
      <c r="EQB22" s="0"/>
      <c r="EQC22" s="0"/>
      <c r="EQD22" s="0"/>
      <c r="EQE22" s="0"/>
      <c r="EQF22" s="0"/>
      <c r="EQG22" s="0"/>
      <c r="EQH22" s="0"/>
      <c r="EQI22" s="0"/>
      <c r="EQJ22" s="0"/>
      <c r="EQK22" s="0"/>
      <c r="EQL22" s="0"/>
      <c r="EQM22" s="0"/>
      <c r="EQN22" s="0"/>
      <c r="EQO22" s="0"/>
      <c r="EQP22" s="0"/>
      <c r="EQQ22" s="0"/>
      <c r="EQR22" s="0"/>
      <c r="EQS22" s="0"/>
      <c r="EQT22" s="0"/>
      <c r="EQU22" s="0"/>
      <c r="EQV22" s="0"/>
      <c r="EQW22" s="0"/>
      <c r="EQX22" s="0"/>
      <c r="EQY22" s="0"/>
      <c r="EQZ22" s="0"/>
      <c r="ERA22" s="0"/>
      <c r="ERB22" s="0"/>
      <c r="ERC22" s="0"/>
      <c r="ERD22" s="0"/>
      <c r="ERE22" s="0"/>
      <c r="ERF22" s="0"/>
      <c r="ERG22" s="0"/>
      <c r="ERH22" s="0"/>
      <c r="ERI22" s="0"/>
      <c r="ERJ22" s="0"/>
      <c r="ERK22" s="0"/>
      <c r="ERL22" s="0"/>
      <c r="ERM22" s="0"/>
      <c r="ERN22" s="0"/>
      <c r="ERO22" s="0"/>
      <c r="ERP22" s="0"/>
      <c r="ERQ22" s="0"/>
      <c r="ERR22" s="0"/>
      <c r="ERS22" s="0"/>
      <c r="ERT22" s="0"/>
      <c r="ERU22" s="0"/>
      <c r="ERV22" s="0"/>
      <c r="ERW22" s="0"/>
      <c r="ERX22" s="0"/>
      <c r="ERY22" s="0"/>
      <c r="ERZ22" s="0"/>
      <c r="ESA22" s="0"/>
      <c r="ESB22" s="0"/>
      <c r="ESC22" s="0"/>
      <c r="ESD22" s="0"/>
      <c r="ESE22" s="0"/>
      <c r="ESF22" s="0"/>
      <c r="ESG22" s="0"/>
      <c r="ESH22" s="0"/>
      <c r="ESI22" s="0"/>
      <c r="ESJ22" s="0"/>
      <c r="ESK22" s="0"/>
      <c r="ESL22" s="0"/>
      <c r="ESM22" s="0"/>
      <c r="ESN22" s="0"/>
      <c r="ESO22" s="0"/>
      <c r="ESP22" s="0"/>
      <c r="ESQ22" s="0"/>
      <c r="ESR22" s="0"/>
      <c r="ESS22" s="0"/>
      <c r="EST22" s="0"/>
      <c r="ESU22" s="0"/>
      <c r="ESV22" s="0"/>
      <c r="ESW22" s="0"/>
      <c r="ESX22" s="0"/>
      <c r="ESY22" s="0"/>
      <c r="ESZ22" s="0"/>
      <c r="ETA22" s="0"/>
      <c r="ETB22" s="0"/>
      <c r="ETC22" s="0"/>
      <c r="ETD22" s="0"/>
      <c r="ETE22" s="0"/>
      <c r="ETF22" s="0"/>
      <c r="ETG22" s="0"/>
      <c r="ETH22" s="0"/>
      <c r="ETI22" s="0"/>
      <c r="ETJ22" s="0"/>
      <c r="ETK22" s="0"/>
      <c r="ETL22" s="0"/>
      <c r="ETM22" s="0"/>
      <c r="ETN22" s="0"/>
      <c r="ETO22" s="0"/>
      <c r="ETP22" s="0"/>
      <c r="ETQ22" s="0"/>
      <c r="ETR22" s="0"/>
      <c r="ETS22" s="0"/>
      <c r="ETT22" s="0"/>
      <c r="ETU22" s="0"/>
      <c r="ETV22" s="0"/>
      <c r="ETW22" s="0"/>
      <c r="ETX22" s="0"/>
      <c r="ETY22" s="0"/>
      <c r="ETZ22" s="0"/>
      <c r="EUA22" s="0"/>
      <c r="EUB22" s="0"/>
      <c r="EUC22" s="0"/>
      <c r="EUD22" s="0"/>
      <c r="EUE22" s="0"/>
      <c r="EUF22" s="0"/>
      <c r="EUG22" s="0"/>
      <c r="EUH22" s="0"/>
      <c r="EUI22" s="0"/>
      <c r="EUJ22" s="0"/>
      <c r="EUK22" s="0"/>
      <c r="EUL22" s="0"/>
      <c r="EUM22" s="0"/>
      <c r="EUN22" s="0"/>
      <c r="EUO22" s="0"/>
      <c r="EUP22" s="0"/>
      <c r="EUQ22" s="0"/>
      <c r="EUR22" s="0"/>
      <c r="EUS22" s="0"/>
      <c r="EUT22" s="0"/>
      <c r="EUU22" s="0"/>
      <c r="EUV22" s="0"/>
      <c r="EUW22" s="0"/>
      <c r="EUX22" s="0"/>
      <c r="EUY22" s="0"/>
      <c r="EUZ22" s="0"/>
      <c r="EVA22" s="0"/>
      <c r="EVB22" s="0"/>
      <c r="EVC22" s="0"/>
      <c r="EVD22" s="0"/>
      <c r="EVE22" s="0"/>
      <c r="EVF22" s="0"/>
      <c r="EVG22" s="0"/>
      <c r="EVH22" s="0"/>
      <c r="EVI22" s="0"/>
      <c r="EVJ22" s="0"/>
      <c r="EVK22" s="0"/>
      <c r="EVL22" s="0"/>
      <c r="EVM22" s="0"/>
      <c r="EVN22" s="0"/>
      <c r="EVO22" s="0"/>
      <c r="EVP22" s="0"/>
      <c r="EVQ22" s="0"/>
      <c r="EVR22" s="0"/>
      <c r="EVS22" s="0"/>
      <c r="EVT22" s="0"/>
      <c r="EVU22" s="0"/>
      <c r="EVV22" s="0"/>
      <c r="EVW22" s="0"/>
      <c r="EVX22" s="0"/>
      <c r="EVY22" s="0"/>
      <c r="EVZ22" s="0"/>
      <c r="EWA22" s="0"/>
      <c r="EWB22" s="0"/>
      <c r="EWC22" s="0"/>
      <c r="EWD22" s="0"/>
      <c r="EWE22" s="0"/>
      <c r="EWF22" s="0"/>
      <c r="EWG22" s="0"/>
      <c r="EWH22" s="0"/>
      <c r="EWI22" s="0"/>
      <c r="EWJ22" s="0"/>
      <c r="EWK22" s="0"/>
      <c r="EWL22" s="0"/>
      <c r="EWM22" s="0"/>
      <c r="EWN22" s="0"/>
      <c r="EWO22" s="0"/>
      <c r="EWP22" s="0"/>
      <c r="EWQ22" s="0"/>
      <c r="EWR22" s="0"/>
      <c r="EWS22" s="0"/>
      <c r="EWT22" s="0"/>
      <c r="EWU22" s="0"/>
      <c r="EWV22" s="0"/>
      <c r="EWW22" s="0"/>
      <c r="EWX22" s="0"/>
      <c r="EWY22" s="0"/>
      <c r="EWZ22" s="0"/>
      <c r="EXA22" s="0"/>
      <c r="EXB22" s="0"/>
      <c r="EXC22" s="0"/>
      <c r="EXD22" s="0"/>
      <c r="EXE22" s="0"/>
      <c r="EXF22" s="0"/>
      <c r="EXG22" s="0"/>
      <c r="EXH22" s="0"/>
      <c r="EXI22" s="0"/>
      <c r="EXJ22" s="0"/>
      <c r="EXK22" s="0"/>
      <c r="EXL22" s="0"/>
      <c r="EXM22" s="0"/>
      <c r="EXN22" s="0"/>
      <c r="EXO22" s="0"/>
      <c r="EXP22" s="0"/>
      <c r="EXQ22" s="0"/>
      <c r="EXR22" s="0"/>
      <c r="EXS22" s="0"/>
      <c r="EXT22" s="0"/>
      <c r="EXU22" s="0"/>
      <c r="EXV22" s="0"/>
      <c r="EXW22" s="0"/>
      <c r="EXX22" s="0"/>
      <c r="EXY22" s="0"/>
      <c r="EXZ22" s="0"/>
      <c r="EYA22" s="0"/>
      <c r="EYB22" s="0"/>
      <c r="EYC22" s="0"/>
      <c r="EYD22" s="0"/>
      <c r="EYE22" s="0"/>
      <c r="EYF22" s="0"/>
      <c r="EYG22" s="0"/>
      <c r="EYH22" s="0"/>
      <c r="EYI22" s="0"/>
      <c r="EYJ22" s="0"/>
      <c r="EYK22" s="0"/>
      <c r="EYL22" s="0"/>
      <c r="EYM22" s="0"/>
      <c r="EYN22" s="0"/>
      <c r="EYO22" s="0"/>
      <c r="EYP22" s="0"/>
      <c r="EYQ22" s="0"/>
      <c r="EYR22" s="0"/>
      <c r="EYS22" s="0"/>
      <c r="EYT22" s="0"/>
      <c r="EYU22" s="0"/>
      <c r="EYV22" s="0"/>
      <c r="EYW22" s="0"/>
      <c r="EYX22" s="0"/>
      <c r="EYY22" s="0"/>
      <c r="EYZ22" s="0"/>
      <c r="EZA22" s="0"/>
      <c r="EZB22" s="0"/>
      <c r="EZC22" s="0"/>
      <c r="EZD22" s="0"/>
      <c r="EZE22" s="0"/>
      <c r="EZF22" s="0"/>
      <c r="EZG22" s="0"/>
      <c r="EZH22" s="0"/>
      <c r="EZI22" s="0"/>
      <c r="EZJ22" s="0"/>
      <c r="EZK22" s="0"/>
      <c r="EZL22" s="0"/>
      <c r="EZM22" s="0"/>
      <c r="EZN22" s="0"/>
      <c r="EZO22" s="0"/>
      <c r="EZP22" s="0"/>
      <c r="EZQ22" s="0"/>
      <c r="EZR22" s="0"/>
      <c r="EZS22" s="0"/>
      <c r="EZT22" s="0"/>
      <c r="EZU22" s="0"/>
      <c r="EZV22" s="0"/>
      <c r="EZW22" s="0"/>
      <c r="EZX22" s="0"/>
      <c r="EZY22" s="0"/>
      <c r="EZZ22" s="0"/>
      <c r="FAA22" s="0"/>
      <c r="FAB22" s="0"/>
      <c r="FAC22" s="0"/>
      <c r="FAD22" s="0"/>
      <c r="FAE22" s="0"/>
      <c r="FAF22" s="0"/>
      <c r="FAG22" s="0"/>
      <c r="FAH22" s="0"/>
      <c r="FAI22" s="0"/>
      <c r="FAJ22" s="0"/>
      <c r="FAK22" s="0"/>
      <c r="FAL22" s="0"/>
      <c r="FAM22" s="0"/>
      <c r="FAN22" s="0"/>
      <c r="FAO22" s="0"/>
      <c r="FAP22" s="0"/>
      <c r="FAQ22" s="0"/>
      <c r="FAR22" s="0"/>
      <c r="FAS22" s="0"/>
      <c r="FAT22" s="0"/>
      <c r="FAU22" s="0"/>
      <c r="FAV22" s="0"/>
      <c r="FAW22" s="0"/>
      <c r="FAX22" s="0"/>
      <c r="FAY22" s="0"/>
      <c r="FAZ22" s="0"/>
      <c r="FBA22" s="0"/>
      <c r="FBB22" s="0"/>
      <c r="FBC22" s="0"/>
      <c r="FBD22" s="0"/>
      <c r="FBE22" s="0"/>
      <c r="FBF22" s="0"/>
      <c r="FBG22" s="0"/>
      <c r="FBH22" s="0"/>
      <c r="FBI22" s="0"/>
      <c r="FBJ22" s="0"/>
      <c r="FBK22" s="0"/>
      <c r="FBL22" s="0"/>
      <c r="FBM22" s="0"/>
      <c r="FBN22" s="0"/>
      <c r="FBO22" s="0"/>
      <c r="FBP22" s="0"/>
      <c r="FBQ22" s="0"/>
      <c r="FBR22" s="0"/>
      <c r="FBS22" s="0"/>
      <c r="FBT22" s="0"/>
      <c r="FBU22" s="0"/>
      <c r="FBV22" s="0"/>
      <c r="FBW22" s="0"/>
      <c r="FBX22" s="0"/>
      <c r="FBY22" s="0"/>
      <c r="FBZ22" s="0"/>
      <c r="FCA22" s="0"/>
      <c r="FCB22" s="0"/>
      <c r="FCC22" s="0"/>
      <c r="FCD22" s="0"/>
      <c r="FCE22" s="0"/>
      <c r="FCF22" s="0"/>
      <c r="FCG22" s="0"/>
      <c r="FCH22" s="0"/>
      <c r="FCI22" s="0"/>
      <c r="FCJ22" s="0"/>
      <c r="FCK22" s="0"/>
      <c r="FCL22" s="0"/>
      <c r="FCM22" s="0"/>
      <c r="FCN22" s="0"/>
      <c r="FCO22" s="0"/>
      <c r="FCP22" s="0"/>
      <c r="FCQ22" s="0"/>
      <c r="FCR22" s="0"/>
      <c r="FCS22" s="0"/>
      <c r="FCT22" s="0"/>
      <c r="FCU22" s="0"/>
      <c r="FCV22" s="0"/>
      <c r="FCW22" s="0"/>
      <c r="FCX22" s="0"/>
      <c r="FCY22" s="0"/>
      <c r="FCZ22" s="0"/>
      <c r="FDA22" s="0"/>
      <c r="FDB22" s="0"/>
      <c r="FDC22" s="0"/>
      <c r="FDD22" s="0"/>
      <c r="FDE22" s="0"/>
      <c r="FDF22" s="0"/>
      <c r="FDG22" s="0"/>
      <c r="FDH22" s="0"/>
      <c r="FDI22" s="0"/>
      <c r="FDJ22" s="0"/>
      <c r="FDK22" s="0"/>
      <c r="FDL22" s="0"/>
      <c r="FDM22" s="0"/>
      <c r="FDN22" s="0"/>
      <c r="FDO22" s="0"/>
      <c r="FDP22" s="0"/>
      <c r="FDQ22" s="0"/>
      <c r="FDR22" s="0"/>
      <c r="FDS22" s="0"/>
      <c r="FDT22" s="0"/>
      <c r="FDU22" s="0"/>
      <c r="FDV22" s="0"/>
      <c r="FDW22" s="0"/>
      <c r="FDX22" s="0"/>
      <c r="FDY22" s="0"/>
      <c r="FDZ22" s="0"/>
      <c r="FEA22" s="0"/>
      <c r="FEB22" s="0"/>
      <c r="FEC22" s="0"/>
      <c r="FED22" s="0"/>
      <c r="FEE22" s="0"/>
      <c r="FEF22" s="0"/>
      <c r="FEG22" s="0"/>
      <c r="FEH22" s="0"/>
      <c r="FEI22" s="0"/>
      <c r="FEJ22" s="0"/>
      <c r="FEK22" s="0"/>
      <c r="FEL22" s="0"/>
      <c r="FEM22" s="0"/>
      <c r="FEN22" s="0"/>
      <c r="FEO22" s="0"/>
      <c r="FEP22" s="0"/>
      <c r="FEQ22" s="0"/>
      <c r="FER22" s="0"/>
      <c r="FES22" s="0"/>
      <c r="FET22" s="0"/>
      <c r="FEU22" s="0"/>
      <c r="FEV22" s="0"/>
      <c r="FEW22" s="0"/>
      <c r="FEX22" s="0"/>
      <c r="FEY22" s="0"/>
      <c r="FEZ22" s="0"/>
      <c r="FFA22" s="0"/>
      <c r="FFB22" s="0"/>
      <c r="FFC22" s="0"/>
      <c r="FFD22" s="0"/>
      <c r="FFE22" s="0"/>
      <c r="FFF22" s="0"/>
      <c r="FFG22" s="0"/>
      <c r="FFH22" s="0"/>
      <c r="FFI22" s="0"/>
      <c r="FFJ22" s="0"/>
      <c r="FFK22" s="0"/>
      <c r="FFL22" s="0"/>
      <c r="FFM22" s="0"/>
      <c r="FFN22" s="0"/>
      <c r="FFO22" s="0"/>
      <c r="FFP22" s="0"/>
      <c r="FFQ22" s="0"/>
      <c r="FFR22" s="0"/>
      <c r="FFS22" s="0"/>
      <c r="FFT22" s="0"/>
      <c r="FFU22" s="0"/>
      <c r="FFV22" s="0"/>
      <c r="FFW22" s="0"/>
      <c r="FFX22" s="0"/>
      <c r="FFY22" s="0"/>
      <c r="FFZ22" s="0"/>
      <c r="FGA22" s="0"/>
      <c r="FGB22" s="0"/>
      <c r="FGC22" s="0"/>
      <c r="FGD22" s="0"/>
      <c r="FGE22" s="0"/>
      <c r="FGF22" s="0"/>
      <c r="FGG22" s="0"/>
      <c r="FGH22" s="0"/>
      <c r="FGI22" s="0"/>
      <c r="FGJ22" s="0"/>
      <c r="FGK22" s="0"/>
      <c r="FGL22" s="0"/>
      <c r="FGM22" s="0"/>
      <c r="FGN22" s="0"/>
      <c r="FGO22" s="0"/>
      <c r="FGP22" s="0"/>
      <c r="FGQ22" s="0"/>
      <c r="FGR22" s="0"/>
      <c r="FGS22" s="0"/>
      <c r="FGT22" s="0"/>
      <c r="FGU22" s="0"/>
      <c r="FGV22" s="0"/>
      <c r="FGW22" s="0"/>
      <c r="FGX22" s="0"/>
      <c r="FGY22" s="0"/>
      <c r="FGZ22" s="0"/>
      <c r="FHA22" s="0"/>
      <c r="FHB22" s="0"/>
      <c r="FHC22" s="0"/>
      <c r="FHD22" s="0"/>
      <c r="FHE22" s="0"/>
      <c r="FHF22" s="0"/>
      <c r="FHG22" s="0"/>
      <c r="FHH22" s="0"/>
      <c r="FHI22" s="0"/>
      <c r="FHJ22" s="0"/>
      <c r="FHK22" s="0"/>
      <c r="FHL22" s="0"/>
      <c r="FHM22" s="0"/>
      <c r="FHN22" s="0"/>
      <c r="FHO22" s="0"/>
      <c r="FHP22" s="0"/>
      <c r="FHQ22" s="0"/>
      <c r="FHR22" s="0"/>
      <c r="FHS22" s="0"/>
      <c r="FHT22" s="0"/>
      <c r="FHU22" s="0"/>
      <c r="FHV22" s="0"/>
      <c r="FHW22" s="0"/>
      <c r="FHX22" s="0"/>
      <c r="FHY22" s="0"/>
      <c r="FHZ22" s="0"/>
      <c r="FIA22" s="0"/>
      <c r="FIB22" s="0"/>
      <c r="FIC22" s="0"/>
      <c r="FID22" s="0"/>
      <c r="FIE22" s="0"/>
      <c r="FIF22" s="0"/>
      <c r="FIG22" s="0"/>
      <c r="FIH22" s="0"/>
      <c r="FII22" s="0"/>
      <c r="FIJ22" s="0"/>
      <c r="FIK22" s="0"/>
      <c r="FIL22" s="0"/>
      <c r="FIM22" s="0"/>
      <c r="FIN22" s="0"/>
      <c r="FIO22" s="0"/>
      <c r="FIP22" s="0"/>
      <c r="FIQ22" s="0"/>
      <c r="FIR22" s="0"/>
      <c r="FIS22" s="0"/>
      <c r="FIT22" s="0"/>
      <c r="FIU22" s="0"/>
      <c r="FIV22" s="0"/>
      <c r="FIW22" s="0"/>
      <c r="FIX22" s="0"/>
      <c r="FIY22" s="0"/>
      <c r="FIZ22" s="0"/>
      <c r="FJA22" s="0"/>
      <c r="FJB22" s="0"/>
      <c r="FJC22" s="0"/>
      <c r="FJD22" s="0"/>
      <c r="FJE22" s="0"/>
      <c r="FJF22" s="0"/>
      <c r="FJG22" s="0"/>
      <c r="FJH22" s="0"/>
      <c r="FJI22" s="0"/>
      <c r="FJJ22" s="0"/>
      <c r="FJK22" s="0"/>
      <c r="FJL22" s="0"/>
      <c r="FJM22" s="0"/>
      <c r="FJN22" s="0"/>
      <c r="FJO22" s="0"/>
      <c r="FJP22" s="0"/>
      <c r="FJQ22" s="0"/>
      <c r="FJR22" s="0"/>
      <c r="FJS22" s="0"/>
      <c r="FJT22" s="0"/>
      <c r="FJU22" s="0"/>
      <c r="FJV22" s="0"/>
      <c r="FJW22" s="0"/>
      <c r="FJX22" s="0"/>
      <c r="FJY22" s="0"/>
      <c r="FJZ22" s="0"/>
      <c r="FKA22" s="0"/>
      <c r="FKB22" s="0"/>
      <c r="FKC22" s="0"/>
      <c r="FKD22" s="0"/>
      <c r="FKE22" s="0"/>
      <c r="FKF22" s="0"/>
      <c r="FKG22" s="0"/>
      <c r="FKH22" s="0"/>
      <c r="FKI22" s="0"/>
      <c r="FKJ22" s="0"/>
      <c r="FKK22" s="0"/>
      <c r="FKL22" s="0"/>
      <c r="FKM22" s="0"/>
      <c r="FKN22" s="0"/>
      <c r="FKO22" s="0"/>
      <c r="FKP22" s="0"/>
      <c r="FKQ22" s="0"/>
      <c r="FKR22" s="0"/>
      <c r="FKS22" s="0"/>
      <c r="FKT22" s="0"/>
      <c r="FKU22" s="0"/>
      <c r="FKV22" s="0"/>
      <c r="FKW22" s="0"/>
      <c r="FKX22" s="0"/>
      <c r="FKY22" s="0"/>
      <c r="FKZ22" s="0"/>
      <c r="FLA22" s="0"/>
      <c r="FLB22" s="0"/>
      <c r="FLC22" s="0"/>
      <c r="FLD22" s="0"/>
      <c r="FLE22" s="0"/>
      <c r="FLF22" s="0"/>
      <c r="FLG22" s="0"/>
      <c r="FLH22" s="0"/>
      <c r="FLI22" s="0"/>
      <c r="FLJ22" s="0"/>
      <c r="FLK22" s="0"/>
      <c r="FLL22" s="0"/>
      <c r="FLM22" s="0"/>
      <c r="FLN22" s="0"/>
      <c r="FLO22" s="0"/>
      <c r="FLP22" s="0"/>
      <c r="FLQ22" s="0"/>
      <c r="FLR22" s="0"/>
      <c r="FLS22" s="0"/>
      <c r="FLT22" s="0"/>
      <c r="FLU22" s="0"/>
      <c r="FLV22" s="0"/>
      <c r="FLW22" s="0"/>
      <c r="FLX22" s="0"/>
      <c r="FLY22" s="0"/>
      <c r="FLZ22" s="0"/>
      <c r="FMA22" s="0"/>
      <c r="FMB22" s="0"/>
      <c r="FMC22" s="0"/>
      <c r="FMD22" s="0"/>
      <c r="FME22" s="0"/>
      <c r="FMF22" s="0"/>
      <c r="FMG22" s="0"/>
      <c r="FMH22" s="0"/>
      <c r="FMI22" s="0"/>
      <c r="FMJ22" s="0"/>
      <c r="FMK22" s="0"/>
      <c r="FML22" s="0"/>
      <c r="FMM22" s="0"/>
      <c r="FMN22" s="0"/>
      <c r="FMO22" s="0"/>
      <c r="FMP22" s="0"/>
      <c r="FMQ22" s="0"/>
      <c r="FMR22" s="0"/>
      <c r="FMS22" s="0"/>
      <c r="FMT22" s="0"/>
      <c r="FMU22" s="0"/>
      <c r="FMV22" s="0"/>
      <c r="FMW22" s="0"/>
      <c r="FMX22" s="0"/>
      <c r="FMY22" s="0"/>
      <c r="FMZ22" s="0"/>
      <c r="FNA22" s="0"/>
      <c r="FNB22" s="0"/>
      <c r="FNC22" s="0"/>
      <c r="FND22" s="0"/>
      <c r="FNE22" s="0"/>
      <c r="FNF22" s="0"/>
      <c r="FNG22" s="0"/>
      <c r="FNH22" s="0"/>
      <c r="FNI22" s="0"/>
      <c r="FNJ22" s="0"/>
      <c r="FNK22" s="0"/>
      <c r="FNL22" s="0"/>
      <c r="FNM22" s="0"/>
      <c r="FNN22" s="0"/>
      <c r="FNO22" s="0"/>
      <c r="FNP22" s="0"/>
      <c r="FNQ22" s="0"/>
      <c r="FNR22" s="0"/>
      <c r="FNS22" s="0"/>
      <c r="FNT22" s="0"/>
      <c r="FNU22" s="0"/>
      <c r="FNV22" s="0"/>
      <c r="FNW22" s="0"/>
      <c r="FNX22" s="0"/>
      <c r="FNY22" s="0"/>
      <c r="FNZ22" s="0"/>
      <c r="FOA22" s="0"/>
      <c r="FOB22" s="0"/>
      <c r="FOC22" s="0"/>
      <c r="FOD22" s="0"/>
      <c r="FOE22" s="0"/>
      <c r="FOF22" s="0"/>
      <c r="FOG22" s="0"/>
      <c r="FOH22" s="0"/>
      <c r="FOI22" s="0"/>
      <c r="FOJ22" s="0"/>
      <c r="FOK22" s="0"/>
      <c r="FOL22" s="0"/>
      <c r="FOM22" s="0"/>
      <c r="FON22" s="0"/>
      <c r="FOO22" s="0"/>
      <c r="FOP22" s="0"/>
      <c r="FOQ22" s="0"/>
      <c r="FOR22" s="0"/>
      <c r="FOS22" s="0"/>
      <c r="FOT22" s="0"/>
      <c r="FOU22" s="0"/>
      <c r="FOV22" s="0"/>
      <c r="FOW22" s="0"/>
      <c r="FOX22" s="0"/>
      <c r="FOY22" s="0"/>
      <c r="FOZ22" s="0"/>
      <c r="FPA22" s="0"/>
      <c r="FPB22" s="0"/>
      <c r="FPC22" s="0"/>
      <c r="FPD22" s="0"/>
      <c r="FPE22" s="0"/>
      <c r="FPF22" s="0"/>
      <c r="FPG22" s="0"/>
      <c r="FPH22" s="0"/>
      <c r="FPI22" s="0"/>
      <c r="FPJ22" s="0"/>
      <c r="FPK22" s="0"/>
      <c r="FPL22" s="0"/>
      <c r="FPM22" s="0"/>
      <c r="FPN22" s="0"/>
      <c r="FPO22" s="0"/>
      <c r="FPP22" s="0"/>
      <c r="FPQ22" s="0"/>
      <c r="FPR22" s="0"/>
      <c r="FPS22" s="0"/>
      <c r="FPT22" s="0"/>
      <c r="FPU22" s="0"/>
      <c r="FPV22" s="0"/>
      <c r="FPW22" s="0"/>
      <c r="FPX22" s="0"/>
      <c r="FPY22" s="0"/>
      <c r="FPZ22" s="0"/>
      <c r="FQA22" s="0"/>
      <c r="FQB22" s="0"/>
      <c r="FQC22" s="0"/>
      <c r="FQD22" s="0"/>
      <c r="FQE22" s="0"/>
      <c r="FQF22" s="0"/>
      <c r="FQG22" s="0"/>
      <c r="FQH22" s="0"/>
      <c r="FQI22" s="0"/>
      <c r="FQJ22" s="0"/>
      <c r="FQK22" s="0"/>
      <c r="FQL22" s="0"/>
      <c r="FQM22" s="0"/>
      <c r="FQN22" s="0"/>
      <c r="FQO22" s="0"/>
      <c r="FQP22" s="0"/>
      <c r="FQQ22" s="0"/>
      <c r="FQR22" s="0"/>
      <c r="FQS22" s="0"/>
      <c r="FQT22" s="0"/>
      <c r="FQU22" s="0"/>
      <c r="FQV22" s="0"/>
      <c r="FQW22" s="0"/>
      <c r="FQX22" s="0"/>
      <c r="FQY22" s="0"/>
      <c r="FQZ22" s="0"/>
      <c r="FRA22" s="0"/>
      <c r="FRB22" s="0"/>
      <c r="FRC22" s="0"/>
      <c r="FRD22" s="0"/>
      <c r="FRE22" s="0"/>
      <c r="FRF22" s="0"/>
      <c r="FRG22" s="0"/>
      <c r="FRH22" s="0"/>
      <c r="FRI22" s="0"/>
      <c r="FRJ22" s="0"/>
      <c r="FRK22" s="0"/>
      <c r="FRL22" s="0"/>
      <c r="FRM22" s="0"/>
      <c r="FRN22" s="0"/>
      <c r="FRO22" s="0"/>
      <c r="FRP22" s="0"/>
      <c r="FRQ22" s="0"/>
      <c r="FRR22" s="0"/>
      <c r="FRS22" s="0"/>
      <c r="FRT22" s="0"/>
      <c r="FRU22" s="0"/>
      <c r="FRV22" s="0"/>
      <c r="FRW22" s="0"/>
      <c r="FRX22" s="0"/>
      <c r="FRY22" s="0"/>
      <c r="FRZ22" s="0"/>
      <c r="FSA22" s="0"/>
      <c r="FSB22" s="0"/>
      <c r="FSC22" s="0"/>
      <c r="FSD22" s="0"/>
      <c r="FSE22" s="0"/>
      <c r="FSF22" s="0"/>
      <c r="FSG22" s="0"/>
      <c r="FSH22" s="0"/>
      <c r="FSI22" s="0"/>
      <c r="FSJ22" s="0"/>
      <c r="FSK22" s="0"/>
      <c r="FSL22" s="0"/>
      <c r="FSM22" s="0"/>
      <c r="FSN22" s="0"/>
      <c r="FSO22" s="0"/>
      <c r="FSP22" s="0"/>
      <c r="FSQ22" s="0"/>
      <c r="FSR22" s="0"/>
      <c r="FSS22" s="0"/>
      <c r="FST22" s="0"/>
      <c r="FSU22" s="0"/>
      <c r="FSV22" s="0"/>
      <c r="FSW22" s="0"/>
      <c r="FSX22" s="0"/>
      <c r="FSY22" s="0"/>
      <c r="FSZ22" s="0"/>
      <c r="FTA22" s="0"/>
      <c r="FTB22" s="0"/>
      <c r="FTC22" s="0"/>
      <c r="FTD22" s="0"/>
      <c r="FTE22" s="0"/>
      <c r="FTF22" s="0"/>
      <c r="FTG22" s="0"/>
      <c r="FTH22" s="0"/>
      <c r="FTI22" s="0"/>
      <c r="FTJ22" s="0"/>
      <c r="FTK22" s="0"/>
      <c r="FTL22" s="0"/>
      <c r="FTM22" s="0"/>
      <c r="FTN22" s="0"/>
      <c r="FTO22" s="0"/>
      <c r="FTP22" s="0"/>
      <c r="FTQ22" s="0"/>
      <c r="FTR22" s="0"/>
      <c r="FTS22" s="0"/>
      <c r="FTT22" s="0"/>
      <c r="FTU22" s="0"/>
      <c r="FTV22" s="0"/>
      <c r="FTW22" s="0"/>
      <c r="FTX22" s="0"/>
      <c r="FTY22" s="0"/>
      <c r="FTZ22" s="0"/>
      <c r="FUA22" s="0"/>
      <c r="FUB22" s="0"/>
      <c r="FUC22" s="0"/>
      <c r="FUD22" s="0"/>
      <c r="FUE22" s="0"/>
      <c r="FUF22" s="0"/>
      <c r="FUG22" s="0"/>
      <c r="FUH22" s="0"/>
      <c r="FUI22" s="0"/>
      <c r="FUJ22" s="0"/>
      <c r="FUK22" s="0"/>
      <c r="FUL22" s="0"/>
      <c r="FUM22" s="0"/>
      <c r="FUN22" s="0"/>
      <c r="FUO22" s="0"/>
      <c r="FUP22" s="0"/>
      <c r="FUQ22" s="0"/>
      <c r="FUR22" s="0"/>
      <c r="FUS22" s="0"/>
      <c r="FUT22" s="0"/>
      <c r="FUU22" s="0"/>
      <c r="FUV22" s="0"/>
      <c r="FUW22" s="0"/>
      <c r="FUX22" s="0"/>
      <c r="FUY22" s="0"/>
      <c r="FUZ22" s="0"/>
      <c r="FVA22" s="0"/>
      <c r="FVB22" s="0"/>
      <c r="FVC22" s="0"/>
      <c r="FVD22" s="0"/>
      <c r="FVE22" s="0"/>
      <c r="FVF22" s="0"/>
      <c r="FVG22" s="0"/>
      <c r="FVH22" s="0"/>
      <c r="FVI22" s="0"/>
      <c r="FVJ22" s="0"/>
      <c r="FVK22" s="0"/>
      <c r="FVL22" s="0"/>
      <c r="FVM22" s="0"/>
      <c r="FVN22" s="0"/>
      <c r="FVO22" s="0"/>
      <c r="FVP22" s="0"/>
      <c r="FVQ22" s="0"/>
      <c r="FVR22" s="0"/>
      <c r="FVS22" s="0"/>
      <c r="FVT22" s="0"/>
      <c r="FVU22" s="0"/>
      <c r="FVV22" s="0"/>
      <c r="FVW22" s="0"/>
      <c r="FVX22" s="0"/>
      <c r="FVY22" s="0"/>
      <c r="FVZ22" s="0"/>
      <c r="FWA22" s="0"/>
      <c r="FWB22" s="0"/>
      <c r="FWC22" s="0"/>
      <c r="FWD22" s="0"/>
      <c r="FWE22" s="0"/>
      <c r="FWF22" s="0"/>
      <c r="FWG22" s="0"/>
      <c r="FWH22" s="0"/>
      <c r="FWI22" s="0"/>
      <c r="FWJ22" s="0"/>
      <c r="FWK22" s="0"/>
      <c r="FWL22" s="0"/>
      <c r="FWM22" s="0"/>
      <c r="FWN22" s="0"/>
      <c r="FWO22" s="0"/>
      <c r="FWP22" s="0"/>
      <c r="FWQ22" s="0"/>
      <c r="FWR22" s="0"/>
      <c r="FWS22" s="0"/>
      <c r="FWT22" s="0"/>
      <c r="FWU22" s="0"/>
      <c r="FWV22" s="0"/>
      <c r="FWW22" s="0"/>
      <c r="FWX22" s="0"/>
      <c r="FWY22" s="0"/>
      <c r="FWZ22" s="0"/>
      <c r="FXA22" s="0"/>
      <c r="FXB22" s="0"/>
      <c r="FXC22" s="0"/>
      <c r="FXD22" s="0"/>
      <c r="FXE22" s="0"/>
      <c r="FXF22" s="0"/>
      <c r="FXG22" s="0"/>
      <c r="FXH22" s="0"/>
      <c r="FXI22" s="0"/>
      <c r="FXJ22" s="0"/>
      <c r="FXK22" s="0"/>
      <c r="FXL22" s="0"/>
      <c r="FXM22" s="0"/>
      <c r="FXN22" s="0"/>
      <c r="FXO22" s="0"/>
      <c r="FXP22" s="0"/>
      <c r="FXQ22" s="0"/>
      <c r="FXR22" s="0"/>
      <c r="FXS22" s="0"/>
      <c r="FXT22" s="0"/>
      <c r="FXU22" s="0"/>
      <c r="FXV22" s="0"/>
      <c r="FXW22" s="0"/>
      <c r="FXX22" s="0"/>
      <c r="FXY22" s="0"/>
      <c r="FXZ22" s="0"/>
      <c r="FYA22" s="0"/>
      <c r="FYB22" s="0"/>
      <c r="FYC22" s="0"/>
      <c r="FYD22" s="0"/>
      <c r="FYE22" s="0"/>
      <c r="FYF22" s="0"/>
      <c r="FYG22" s="0"/>
      <c r="FYH22" s="0"/>
      <c r="FYI22" s="0"/>
      <c r="FYJ22" s="0"/>
      <c r="FYK22" s="0"/>
      <c r="FYL22" s="0"/>
      <c r="FYM22" s="0"/>
      <c r="FYN22" s="0"/>
      <c r="FYO22" s="0"/>
      <c r="FYP22" s="0"/>
      <c r="FYQ22" s="0"/>
      <c r="FYR22" s="0"/>
      <c r="FYS22" s="0"/>
      <c r="FYT22" s="0"/>
      <c r="FYU22" s="0"/>
      <c r="FYV22" s="0"/>
      <c r="FYW22" s="0"/>
      <c r="FYX22" s="0"/>
      <c r="FYY22" s="0"/>
      <c r="FYZ22" s="0"/>
      <c r="FZA22" s="0"/>
      <c r="FZB22" s="0"/>
      <c r="FZC22" s="0"/>
      <c r="FZD22" s="0"/>
      <c r="FZE22" s="0"/>
      <c r="FZF22" s="0"/>
      <c r="FZG22" s="0"/>
      <c r="FZH22" s="0"/>
      <c r="FZI22" s="0"/>
      <c r="FZJ22" s="0"/>
      <c r="FZK22" s="0"/>
      <c r="FZL22" s="0"/>
      <c r="FZM22" s="0"/>
      <c r="FZN22" s="0"/>
      <c r="FZO22" s="0"/>
      <c r="FZP22" s="0"/>
      <c r="FZQ22" s="0"/>
      <c r="FZR22" s="0"/>
      <c r="FZS22" s="0"/>
      <c r="FZT22" s="0"/>
      <c r="FZU22" s="0"/>
      <c r="FZV22" s="0"/>
      <c r="FZW22" s="0"/>
      <c r="FZX22" s="0"/>
      <c r="FZY22" s="0"/>
      <c r="FZZ22" s="0"/>
      <c r="GAA22" s="0"/>
      <c r="GAB22" s="0"/>
      <c r="GAC22" s="0"/>
      <c r="GAD22" s="0"/>
      <c r="GAE22" s="0"/>
      <c r="GAF22" s="0"/>
      <c r="GAG22" s="0"/>
      <c r="GAH22" s="0"/>
      <c r="GAI22" s="0"/>
      <c r="GAJ22" s="0"/>
      <c r="GAK22" s="0"/>
      <c r="GAL22" s="0"/>
      <c r="GAM22" s="0"/>
      <c r="GAN22" s="0"/>
      <c r="GAO22" s="0"/>
      <c r="GAP22" s="0"/>
      <c r="GAQ22" s="0"/>
      <c r="GAR22" s="0"/>
      <c r="GAS22" s="0"/>
      <c r="GAT22" s="0"/>
      <c r="GAU22" s="0"/>
      <c r="GAV22" s="0"/>
      <c r="GAW22" s="0"/>
      <c r="GAX22" s="0"/>
      <c r="GAY22" s="0"/>
      <c r="GAZ22" s="0"/>
      <c r="GBA22" s="0"/>
      <c r="GBB22" s="0"/>
      <c r="GBC22" s="0"/>
      <c r="GBD22" s="0"/>
      <c r="GBE22" s="0"/>
      <c r="GBF22" s="0"/>
      <c r="GBG22" s="0"/>
      <c r="GBH22" s="0"/>
      <c r="GBI22" s="0"/>
      <c r="GBJ22" s="0"/>
      <c r="GBK22" s="0"/>
      <c r="GBL22" s="0"/>
      <c r="GBM22" s="0"/>
      <c r="GBN22" s="0"/>
      <c r="GBO22" s="0"/>
      <c r="GBP22" s="0"/>
      <c r="GBQ22" s="0"/>
      <c r="GBR22" s="0"/>
      <c r="GBS22" s="0"/>
      <c r="GBT22" s="0"/>
      <c r="GBU22" s="0"/>
      <c r="GBV22" s="0"/>
      <c r="GBW22" s="0"/>
      <c r="GBX22" s="0"/>
      <c r="GBY22" s="0"/>
      <c r="GBZ22" s="0"/>
      <c r="GCA22" s="0"/>
      <c r="GCB22" s="0"/>
      <c r="GCC22" s="0"/>
      <c r="GCD22" s="0"/>
      <c r="GCE22" s="0"/>
      <c r="GCF22" s="0"/>
      <c r="GCG22" s="0"/>
      <c r="GCH22" s="0"/>
      <c r="GCI22" s="0"/>
      <c r="GCJ22" s="0"/>
      <c r="GCK22" s="0"/>
      <c r="GCL22" s="0"/>
      <c r="GCM22" s="0"/>
      <c r="GCN22" s="0"/>
      <c r="GCO22" s="0"/>
      <c r="GCP22" s="0"/>
      <c r="GCQ22" s="0"/>
      <c r="GCR22" s="0"/>
      <c r="GCS22" s="0"/>
      <c r="GCT22" s="0"/>
      <c r="GCU22" s="0"/>
      <c r="GCV22" s="0"/>
      <c r="GCW22" s="0"/>
      <c r="GCX22" s="0"/>
      <c r="GCY22" s="0"/>
      <c r="GCZ22" s="0"/>
      <c r="GDA22" s="0"/>
      <c r="GDB22" s="0"/>
      <c r="GDC22" s="0"/>
      <c r="GDD22" s="0"/>
      <c r="GDE22" s="0"/>
      <c r="GDF22" s="0"/>
      <c r="GDG22" s="0"/>
      <c r="GDH22" s="0"/>
      <c r="GDI22" s="0"/>
      <c r="GDJ22" s="0"/>
      <c r="GDK22" s="0"/>
      <c r="GDL22" s="0"/>
      <c r="GDM22" s="0"/>
      <c r="GDN22" s="0"/>
      <c r="GDO22" s="0"/>
      <c r="GDP22" s="0"/>
      <c r="GDQ22" s="0"/>
      <c r="GDR22" s="0"/>
      <c r="GDS22" s="0"/>
      <c r="GDT22" s="0"/>
      <c r="GDU22" s="0"/>
      <c r="GDV22" s="0"/>
      <c r="GDW22" s="0"/>
      <c r="GDX22" s="0"/>
      <c r="GDY22" s="0"/>
      <c r="GDZ22" s="0"/>
      <c r="GEA22" s="0"/>
      <c r="GEB22" s="0"/>
      <c r="GEC22" s="0"/>
      <c r="GED22" s="0"/>
      <c r="GEE22" s="0"/>
      <c r="GEF22" s="0"/>
      <c r="GEG22" s="0"/>
      <c r="GEH22" s="0"/>
      <c r="GEI22" s="0"/>
      <c r="GEJ22" s="0"/>
      <c r="GEK22" s="0"/>
      <c r="GEL22" s="0"/>
      <c r="GEM22" s="0"/>
      <c r="GEN22" s="0"/>
      <c r="GEO22" s="0"/>
      <c r="GEP22" s="0"/>
      <c r="GEQ22" s="0"/>
      <c r="GER22" s="0"/>
      <c r="GES22" s="0"/>
      <c r="GET22" s="0"/>
      <c r="GEU22" s="0"/>
      <c r="GEV22" s="0"/>
      <c r="GEW22" s="0"/>
      <c r="GEX22" s="0"/>
      <c r="GEY22" s="0"/>
      <c r="GEZ22" s="0"/>
      <c r="GFA22" s="0"/>
      <c r="GFB22" s="0"/>
      <c r="GFC22" s="0"/>
      <c r="GFD22" s="0"/>
      <c r="GFE22" s="0"/>
      <c r="GFF22" s="0"/>
      <c r="GFG22" s="0"/>
      <c r="GFH22" s="0"/>
      <c r="GFI22" s="0"/>
      <c r="GFJ22" s="0"/>
      <c r="GFK22" s="0"/>
      <c r="GFL22" s="0"/>
      <c r="GFM22" s="0"/>
      <c r="GFN22" s="0"/>
      <c r="GFO22" s="0"/>
      <c r="GFP22" s="0"/>
      <c r="GFQ22" s="0"/>
      <c r="GFR22" s="0"/>
      <c r="GFS22" s="0"/>
      <c r="GFT22" s="0"/>
      <c r="GFU22" s="0"/>
      <c r="GFV22" s="0"/>
      <c r="GFW22" s="0"/>
      <c r="GFX22" s="0"/>
      <c r="GFY22" s="0"/>
      <c r="GFZ22" s="0"/>
      <c r="GGA22" s="0"/>
      <c r="GGB22" s="0"/>
      <c r="GGC22" s="0"/>
      <c r="GGD22" s="0"/>
      <c r="GGE22" s="0"/>
      <c r="GGF22" s="0"/>
      <c r="GGG22" s="0"/>
      <c r="GGH22" s="0"/>
      <c r="GGI22" s="0"/>
      <c r="GGJ22" s="0"/>
      <c r="GGK22" s="0"/>
      <c r="GGL22" s="0"/>
      <c r="GGM22" s="0"/>
      <c r="GGN22" s="0"/>
      <c r="GGO22" s="0"/>
      <c r="GGP22" s="0"/>
      <c r="GGQ22" s="0"/>
      <c r="GGR22" s="0"/>
      <c r="GGS22" s="0"/>
      <c r="GGT22" s="0"/>
      <c r="GGU22" s="0"/>
      <c r="GGV22" s="0"/>
      <c r="GGW22" s="0"/>
      <c r="GGX22" s="0"/>
      <c r="GGY22" s="0"/>
      <c r="GGZ22" s="0"/>
      <c r="GHA22" s="0"/>
      <c r="GHB22" s="0"/>
      <c r="GHC22" s="0"/>
      <c r="GHD22" s="0"/>
      <c r="GHE22" s="0"/>
      <c r="GHF22" s="0"/>
      <c r="GHG22" s="0"/>
      <c r="GHH22" s="0"/>
      <c r="GHI22" s="0"/>
      <c r="GHJ22" s="0"/>
      <c r="GHK22" s="0"/>
      <c r="GHL22" s="0"/>
      <c r="GHM22" s="0"/>
      <c r="GHN22" s="0"/>
      <c r="GHO22" s="0"/>
      <c r="GHP22" s="0"/>
      <c r="GHQ22" s="0"/>
      <c r="GHR22" s="0"/>
      <c r="GHS22" s="0"/>
      <c r="GHT22" s="0"/>
      <c r="GHU22" s="0"/>
      <c r="GHV22" s="0"/>
      <c r="GHW22" s="0"/>
      <c r="GHX22" s="0"/>
      <c r="GHY22" s="0"/>
      <c r="GHZ22" s="0"/>
      <c r="GIA22" s="0"/>
      <c r="GIB22" s="0"/>
      <c r="GIC22" s="0"/>
      <c r="GID22" s="0"/>
      <c r="GIE22" s="0"/>
      <c r="GIF22" s="0"/>
      <c r="GIG22" s="0"/>
      <c r="GIH22" s="0"/>
      <c r="GII22" s="0"/>
      <c r="GIJ22" s="0"/>
      <c r="GIK22" s="0"/>
      <c r="GIL22" s="0"/>
      <c r="GIM22" s="0"/>
      <c r="GIN22" s="0"/>
      <c r="GIO22" s="0"/>
      <c r="GIP22" s="0"/>
      <c r="GIQ22" s="0"/>
      <c r="GIR22" s="0"/>
      <c r="GIS22" s="0"/>
      <c r="GIT22" s="0"/>
      <c r="GIU22" s="0"/>
      <c r="GIV22" s="0"/>
      <c r="GIW22" s="0"/>
      <c r="GIX22" s="0"/>
      <c r="GIY22" s="0"/>
      <c r="GIZ22" s="0"/>
      <c r="GJA22" s="0"/>
      <c r="GJB22" s="0"/>
      <c r="GJC22" s="0"/>
      <c r="GJD22" s="0"/>
      <c r="GJE22" s="0"/>
      <c r="GJF22" s="0"/>
      <c r="GJG22" s="0"/>
      <c r="GJH22" s="0"/>
      <c r="GJI22" s="0"/>
      <c r="GJJ22" s="0"/>
      <c r="GJK22" s="0"/>
      <c r="GJL22" s="0"/>
      <c r="GJM22" s="0"/>
      <c r="GJN22" s="0"/>
      <c r="GJO22" s="0"/>
      <c r="GJP22" s="0"/>
      <c r="GJQ22" s="0"/>
      <c r="GJR22" s="0"/>
      <c r="GJS22" s="0"/>
      <c r="GJT22" s="0"/>
      <c r="GJU22" s="0"/>
      <c r="GJV22" s="0"/>
      <c r="GJW22" s="0"/>
      <c r="GJX22" s="0"/>
      <c r="GJY22" s="0"/>
      <c r="GJZ22" s="0"/>
      <c r="GKA22" s="0"/>
      <c r="GKB22" s="0"/>
      <c r="GKC22" s="0"/>
      <c r="GKD22" s="0"/>
      <c r="GKE22" s="0"/>
      <c r="GKF22" s="0"/>
      <c r="GKG22" s="0"/>
      <c r="GKH22" s="0"/>
      <c r="GKI22" s="0"/>
      <c r="GKJ22" s="0"/>
      <c r="GKK22" s="0"/>
      <c r="GKL22" s="0"/>
      <c r="GKM22" s="0"/>
      <c r="GKN22" s="0"/>
      <c r="GKO22" s="0"/>
      <c r="GKP22" s="0"/>
      <c r="GKQ22" s="0"/>
      <c r="GKR22" s="0"/>
      <c r="GKS22" s="0"/>
      <c r="GKT22" s="0"/>
      <c r="GKU22" s="0"/>
      <c r="GKV22" s="0"/>
      <c r="GKW22" s="0"/>
      <c r="GKX22" s="0"/>
      <c r="GKY22" s="0"/>
      <c r="GKZ22" s="0"/>
      <c r="GLA22" s="0"/>
      <c r="GLB22" s="0"/>
      <c r="GLC22" s="0"/>
      <c r="GLD22" s="0"/>
      <c r="GLE22" s="0"/>
      <c r="GLF22" s="0"/>
      <c r="GLG22" s="0"/>
      <c r="GLH22" s="0"/>
      <c r="GLI22" s="0"/>
      <c r="GLJ22" s="0"/>
      <c r="GLK22" s="0"/>
      <c r="GLL22" s="0"/>
      <c r="GLM22" s="0"/>
      <c r="GLN22" s="0"/>
      <c r="GLO22" s="0"/>
      <c r="GLP22" s="0"/>
      <c r="GLQ22" s="0"/>
      <c r="GLR22" s="0"/>
      <c r="GLS22" s="0"/>
      <c r="GLT22" s="0"/>
      <c r="GLU22" s="0"/>
      <c r="GLV22" s="0"/>
      <c r="GLW22" s="0"/>
      <c r="GLX22" s="0"/>
      <c r="GLY22" s="0"/>
      <c r="GLZ22" s="0"/>
      <c r="GMA22" s="0"/>
      <c r="GMB22" s="0"/>
      <c r="GMC22" s="0"/>
      <c r="GMD22" s="0"/>
      <c r="GME22" s="0"/>
      <c r="GMF22" s="0"/>
      <c r="GMG22" s="0"/>
      <c r="GMH22" s="0"/>
      <c r="GMI22" s="0"/>
      <c r="GMJ22" s="0"/>
      <c r="GMK22" s="0"/>
      <c r="GML22" s="0"/>
      <c r="GMM22" s="0"/>
      <c r="GMN22" s="0"/>
      <c r="GMO22" s="0"/>
      <c r="GMP22" s="0"/>
      <c r="GMQ22" s="0"/>
      <c r="GMR22" s="0"/>
      <c r="GMS22" s="0"/>
      <c r="GMT22" s="0"/>
      <c r="GMU22" s="0"/>
      <c r="GMV22" s="0"/>
      <c r="GMW22" s="0"/>
      <c r="GMX22" s="0"/>
      <c r="GMY22" s="0"/>
      <c r="GMZ22" s="0"/>
      <c r="GNA22" s="0"/>
      <c r="GNB22" s="0"/>
      <c r="GNC22" s="0"/>
      <c r="GND22" s="0"/>
      <c r="GNE22" s="0"/>
      <c r="GNF22" s="0"/>
      <c r="GNG22" s="0"/>
      <c r="GNH22" s="0"/>
      <c r="GNI22" s="0"/>
      <c r="GNJ22" s="0"/>
      <c r="GNK22" s="0"/>
      <c r="GNL22" s="0"/>
      <c r="GNM22" s="0"/>
      <c r="GNN22" s="0"/>
      <c r="GNO22" s="0"/>
      <c r="GNP22" s="0"/>
      <c r="GNQ22" s="0"/>
      <c r="GNR22" s="0"/>
      <c r="GNS22" s="0"/>
      <c r="GNT22" s="0"/>
      <c r="GNU22" s="0"/>
      <c r="GNV22" s="0"/>
      <c r="GNW22" s="0"/>
      <c r="GNX22" s="0"/>
      <c r="GNY22" s="0"/>
      <c r="GNZ22" s="0"/>
      <c r="GOA22" s="0"/>
      <c r="GOB22" s="0"/>
      <c r="GOC22" s="0"/>
      <c r="GOD22" s="0"/>
      <c r="GOE22" s="0"/>
      <c r="GOF22" s="0"/>
      <c r="GOG22" s="0"/>
      <c r="GOH22" s="0"/>
      <c r="GOI22" s="0"/>
      <c r="GOJ22" s="0"/>
      <c r="GOK22" s="0"/>
      <c r="GOL22" s="0"/>
      <c r="GOM22" s="0"/>
      <c r="GON22" s="0"/>
      <c r="GOO22" s="0"/>
      <c r="GOP22" s="0"/>
      <c r="GOQ22" s="0"/>
      <c r="GOR22" s="0"/>
      <c r="GOS22" s="0"/>
      <c r="GOT22" s="0"/>
      <c r="GOU22" s="0"/>
      <c r="GOV22" s="0"/>
      <c r="GOW22" s="0"/>
      <c r="GOX22" s="0"/>
      <c r="GOY22" s="0"/>
      <c r="GOZ22" s="0"/>
      <c r="GPA22" s="0"/>
      <c r="GPB22" s="0"/>
      <c r="GPC22" s="0"/>
      <c r="GPD22" s="0"/>
      <c r="GPE22" s="0"/>
      <c r="GPF22" s="0"/>
      <c r="GPG22" s="0"/>
      <c r="GPH22" s="0"/>
      <c r="GPI22" s="0"/>
      <c r="GPJ22" s="0"/>
      <c r="GPK22" s="0"/>
      <c r="GPL22" s="0"/>
      <c r="GPM22" s="0"/>
      <c r="GPN22" s="0"/>
      <c r="GPO22" s="0"/>
      <c r="GPP22" s="0"/>
      <c r="GPQ22" s="0"/>
      <c r="GPR22" s="0"/>
      <c r="GPS22" s="0"/>
      <c r="GPT22" s="0"/>
      <c r="GPU22" s="0"/>
      <c r="GPV22" s="0"/>
      <c r="GPW22" s="0"/>
      <c r="GPX22" s="0"/>
      <c r="GPY22" s="0"/>
      <c r="GPZ22" s="0"/>
      <c r="GQA22" s="0"/>
      <c r="GQB22" s="0"/>
      <c r="GQC22" s="0"/>
      <c r="GQD22" s="0"/>
      <c r="GQE22" s="0"/>
      <c r="GQF22" s="0"/>
      <c r="GQG22" s="0"/>
      <c r="GQH22" s="0"/>
      <c r="GQI22" s="0"/>
      <c r="GQJ22" s="0"/>
      <c r="GQK22" s="0"/>
      <c r="GQL22" s="0"/>
      <c r="GQM22" s="0"/>
      <c r="GQN22" s="0"/>
      <c r="GQO22" s="0"/>
      <c r="GQP22" s="0"/>
      <c r="GQQ22" s="0"/>
      <c r="GQR22" s="0"/>
      <c r="GQS22" s="0"/>
      <c r="GQT22" s="0"/>
      <c r="GQU22" s="0"/>
      <c r="GQV22" s="0"/>
      <c r="GQW22" s="0"/>
      <c r="GQX22" s="0"/>
      <c r="GQY22" s="0"/>
      <c r="GQZ22" s="0"/>
      <c r="GRA22" s="0"/>
      <c r="GRB22" s="0"/>
      <c r="GRC22" s="0"/>
      <c r="GRD22" s="0"/>
      <c r="GRE22" s="0"/>
      <c r="GRF22" s="0"/>
      <c r="GRG22" s="0"/>
      <c r="GRH22" s="0"/>
      <c r="GRI22" s="0"/>
      <c r="GRJ22" s="0"/>
      <c r="GRK22" s="0"/>
      <c r="GRL22" s="0"/>
      <c r="GRM22" s="0"/>
      <c r="GRN22" s="0"/>
      <c r="GRO22" s="0"/>
      <c r="GRP22" s="0"/>
      <c r="GRQ22" s="0"/>
      <c r="GRR22" s="0"/>
      <c r="GRS22" s="0"/>
      <c r="GRT22" s="0"/>
      <c r="GRU22" s="0"/>
      <c r="GRV22" s="0"/>
      <c r="GRW22" s="0"/>
      <c r="GRX22" s="0"/>
      <c r="GRY22" s="0"/>
      <c r="GRZ22" s="0"/>
      <c r="GSA22" s="0"/>
      <c r="GSB22" s="0"/>
      <c r="GSC22" s="0"/>
      <c r="GSD22" s="0"/>
      <c r="GSE22" s="0"/>
      <c r="GSF22" s="0"/>
      <c r="GSG22" s="0"/>
      <c r="GSH22" s="0"/>
      <c r="GSI22" s="0"/>
      <c r="GSJ22" s="0"/>
      <c r="GSK22" s="0"/>
      <c r="GSL22" s="0"/>
      <c r="GSM22" s="0"/>
      <c r="GSN22" s="0"/>
      <c r="GSO22" s="0"/>
      <c r="GSP22" s="0"/>
      <c r="GSQ22" s="0"/>
      <c r="GSR22" s="0"/>
      <c r="GSS22" s="0"/>
      <c r="GST22" s="0"/>
      <c r="GSU22" s="0"/>
      <c r="GSV22" s="0"/>
      <c r="GSW22" s="0"/>
      <c r="GSX22" s="0"/>
      <c r="GSY22" s="0"/>
      <c r="GSZ22" s="0"/>
      <c r="GTA22" s="0"/>
      <c r="GTB22" s="0"/>
      <c r="GTC22" s="0"/>
      <c r="GTD22" s="0"/>
      <c r="GTE22" s="0"/>
      <c r="GTF22" s="0"/>
      <c r="GTG22" s="0"/>
      <c r="GTH22" s="0"/>
      <c r="GTI22" s="0"/>
      <c r="GTJ22" s="0"/>
      <c r="GTK22" s="0"/>
      <c r="GTL22" s="0"/>
      <c r="GTM22" s="0"/>
      <c r="GTN22" s="0"/>
      <c r="GTO22" s="0"/>
      <c r="GTP22" s="0"/>
      <c r="GTQ22" s="0"/>
      <c r="GTR22" s="0"/>
      <c r="GTS22" s="0"/>
      <c r="GTT22" s="0"/>
      <c r="GTU22" s="0"/>
      <c r="GTV22" s="0"/>
      <c r="GTW22" s="0"/>
      <c r="GTX22" s="0"/>
      <c r="GTY22" s="0"/>
      <c r="GTZ22" s="0"/>
      <c r="GUA22" s="0"/>
      <c r="GUB22" s="0"/>
      <c r="GUC22" s="0"/>
      <c r="GUD22" s="0"/>
      <c r="GUE22" s="0"/>
      <c r="GUF22" s="0"/>
      <c r="GUG22" s="0"/>
      <c r="GUH22" s="0"/>
      <c r="GUI22" s="0"/>
      <c r="GUJ22" s="0"/>
      <c r="GUK22" s="0"/>
      <c r="GUL22" s="0"/>
      <c r="GUM22" s="0"/>
      <c r="GUN22" s="0"/>
      <c r="GUO22" s="0"/>
      <c r="GUP22" s="0"/>
      <c r="GUQ22" s="0"/>
      <c r="GUR22" s="0"/>
      <c r="GUS22" s="0"/>
      <c r="GUT22" s="0"/>
      <c r="GUU22" s="0"/>
      <c r="GUV22" s="0"/>
      <c r="GUW22" s="0"/>
      <c r="GUX22" s="0"/>
      <c r="GUY22" s="0"/>
      <c r="GUZ22" s="0"/>
      <c r="GVA22" s="0"/>
      <c r="GVB22" s="0"/>
      <c r="GVC22" s="0"/>
      <c r="GVD22" s="0"/>
      <c r="GVE22" s="0"/>
      <c r="GVF22" s="0"/>
      <c r="GVG22" s="0"/>
      <c r="GVH22" s="0"/>
      <c r="GVI22" s="0"/>
      <c r="GVJ22" s="0"/>
      <c r="GVK22" s="0"/>
      <c r="GVL22" s="0"/>
      <c r="GVM22" s="0"/>
      <c r="GVN22" s="0"/>
      <c r="GVO22" s="0"/>
      <c r="GVP22" s="0"/>
      <c r="GVQ22" s="0"/>
      <c r="GVR22" s="0"/>
      <c r="GVS22" s="0"/>
      <c r="GVT22" s="0"/>
      <c r="GVU22" s="0"/>
      <c r="GVV22" s="0"/>
      <c r="GVW22" s="0"/>
      <c r="GVX22" s="0"/>
      <c r="GVY22" s="0"/>
      <c r="GVZ22" s="0"/>
      <c r="GWA22" s="0"/>
      <c r="GWB22" s="0"/>
      <c r="GWC22" s="0"/>
      <c r="GWD22" s="0"/>
      <c r="GWE22" s="0"/>
      <c r="GWF22" s="0"/>
      <c r="GWG22" s="0"/>
      <c r="GWH22" s="0"/>
      <c r="GWI22" s="0"/>
      <c r="GWJ22" s="0"/>
      <c r="GWK22" s="0"/>
      <c r="GWL22" s="0"/>
      <c r="GWM22" s="0"/>
      <c r="GWN22" s="0"/>
      <c r="GWO22" s="0"/>
      <c r="GWP22" s="0"/>
      <c r="GWQ22" s="0"/>
      <c r="GWR22" s="0"/>
      <c r="GWS22" s="0"/>
      <c r="GWT22" s="0"/>
      <c r="GWU22" s="0"/>
      <c r="GWV22" s="0"/>
      <c r="GWW22" s="0"/>
      <c r="GWX22" s="0"/>
      <c r="GWY22" s="0"/>
      <c r="GWZ22" s="0"/>
      <c r="GXA22" s="0"/>
      <c r="GXB22" s="0"/>
      <c r="GXC22" s="0"/>
      <c r="GXD22" s="0"/>
      <c r="GXE22" s="0"/>
      <c r="GXF22" s="0"/>
      <c r="GXG22" s="0"/>
      <c r="GXH22" s="0"/>
      <c r="GXI22" s="0"/>
      <c r="GXJ22" s="0"/>
      <c r="GXK22" s="0"/>
      <c r="GXL22" s="0"/>
      <c r="GXM22" s="0"/>
      <c r="GXN22" s="0"/>
      <c r="GXO22" s="0"/>
      <c r="GXP22" s="0"/>
      <c r="GXQ22" s="0"/>
      <c r="GXR22" s="0"/>
      <c r="GXS22" s="0"/>
      <c r="GXT22" s="0"/>
      <c r="GXU22" s="0"/>
      <c r="GXV22" s="0"/>
      <c r="GXW22" s="0"/>
      <c r="GXX22" s="0"/>
      <c r="GXY22" s="0"/>
      <c r="GXZ22" s="0"/>
      <c r="GYA22" s="0"/>
      <c r="GYB22" s="0"/>
      <c r="GYC22" s="0"/>
      <c r="GYD22" s="0"/>
      <c r="GYE22" s="0"/>
      <c r="GYF22" s="0"/>
      <c r="GYG22" s="0"/>
      <c r="GYH22" s="0"/>
      <c r="GYI22" s="0"/>
      <c r="GYJ22" s="0"/>
      <c r="GYK22" s="0"/>
      <c r="GYL22" s="0"/>
      <c r="GYM22" s="0"/>
      <c r="GYN22" s="0"/>
      <c r="GYO22" s="0"/>
      <c r="GYP22" s="0"/>
      <c r="GYQ22" s="0"/>
      <c r="GYR22" s="0"/>
      <c r="GYS22" s="0"/>
      <c r="GYT22" s="0"/>
      <c r="GYU22" s="0"/>
      <c r="GYV22" s="0"/>
      <c r="GYW22" s="0"/>
      <c r="GYX22" s="0"/>
      <c r="GYY22" s="0"/>
      <c r="GYZ22" s="0"/>
      <c r="GZA22" s="0"/>
      <c r="GZB22" s="0"/>
      <c r="GZC22" s="0"/>
      <c r="GZD22" s="0"/>
      <c r="GZE22" s="0"/>
      <c r="GZF22" s="0"/>
      <c r="GZG22" s="0"/>
      <c r="GZH22" s="0"/>
      <c r="GZI22" s="0"/>
      <c r="GZJ22" s="0"/>
      <c r="GZK22" s="0"/>
      <c r="GZL22" s="0"/>
      <c r="GZM22" s="0"/>
      <c r="GZN22" s="0"/>
      <c r="GZO22" s="0"/>
      <c r="GZP22" s="0"/>
      <c r="GZQ22" s="0"/>
      <c r="GZR22" s="0"/>
      <c r="GZS22" s="0"/>
      <c r="GZT22" s="0"/>
      <c r="GZU22" s="0"/>
      <c r="GZV22" s="0"/>
      <c r="GZW22" s="0"/>
      <c r="GZX22" s="0"/>
      <c r="GZY22" s="0"/>
      <c r="GZZ22" s="0"/>
      <c r="HAA22" s="0"/>
      <c r="HAB22" s="0"/>
      <c r="HAC22" s="0"/>
      <c r="HAD22" s="0"/>
      <c r="HAE22" s="0"/>
      <c r="HAF22" s="0"/>
      <c r="HAG22" s="0"/>
      <c r="HAH22" s="0"/>
      <c r="HAI22" s="0"/>
      <c r="HAJ22" s="0"/>
      <c r="HAK22" s="0"/>
      <c r="HAL22" s="0"/>
      <c r="HAM22" s="0"/>
      <c r="HAN22" s="0"/>
      <c r="HAO22" s="0"/>
      <c r="HAP22" s="0"/>
      <c r="HAQ22" s="0"/>
      <c r="HAR22" s="0"/>
      <c r="HAS22" s="0"/>
      <c r="HAT22" s="0"/>
      <c r="HAU22" s="0"/>
      <c r="HAV22" s="0"/>
      <c r="HAW22" s="0"/>
      <c r="HAX22" s="0"/>
      <c r="HAY22" s="0"/>
      <c r="HAZ22" s="0"/>
      <c r="HBA22" s="0"/>
      <c r="HBB22" s="0"/>
      <c r="HBC22" s="0"/>
      <c r="HBD22" s="0"/>
      <c r="HBE22" s="0"/>
      <c r="HBF22" s="0"/>
      <c r="HBG22" s="0"/>
      <c r="HBH22" s="0"/>
      <c r="HBI22" s="0"/>
      <c r="HBJ22" s="0"/>
      <c r="HBK22" s="0"/>
      <c r="HBL22" s="0"/>
      <c r="HBM22" s="0"/>
      <c r="HBN22" s="0"/>
      <c r="HBO22" s="0"/>
      <c r="HBP22" s="0"/>
      <c r="HBQ22" s="0"/>
      <c r="HBR22" s="0"/>
      <c r="HBS22" s="0"/>
      <c r="HBT22" s="0"/>
      <c r="HBU22" s="0"/>
      <c r="HBV22" s="0"/>
      <c r="HBW22" s="0"/>
      <c r="HBX22" s="0"/>
      <c r="HBY22" s="0"/>
      <c r="HBZ22" s="0"/>
      <c r="HCA22" s="0"/>
      <c r="HCB22" s="0"/>
      <c r="HCC22" s="0"/>
      <c r="HCD22" s="0"/>
      <c r="HCE22" s="0"/>
      <c r="HCF22" s="0"/>
      <c r="HCG22" s="0"/>
      <c r="HCH22" s="0"/>
      <c r="HCI22" s="0"/>
      <c r="HCJ22" s="0"/>
      <c r="HCK22" s="0"/>
      <c r="HCL22" s="0"/>
      <c r="HCM22" s="0"/>
      <c r="HCN22" s="0"/>
      <c r="HCO22" s="0"/>
      <c r="HCP22" s="0"/>
      <c r="HCQ22" s="0"/>
      <c r="HCR22" s="0"/>
      <c r="HCS22" s="0"/>
      <c r="HCT22" s="0"/>
      <c r="HCU22" s="0"/>
      <c r="HCV22" s="0"/>
      <c r="HCW22" s="0"/>
      <c r="HCX22" s="0"/>
      <c r="HCY22" s="0"/>
      <c r="HCZ22" s="0"/>
      <c r="HDA22" s="0"/>
      <c r="HDB22" s="0"/>
      <c r="HDC22" s="0"/>
      <c r="HDD22" s="0"/>
      <c r="HDE22" s="0"/>
      <c r="HDF22" s="0"/>
      <c r="HDG22" s="0"/>
      <c r="HDH22" s="0"/>
      <c r="HDI22" s="0"/>
      <c r="HDJ22" s="0"/>
      <c r="HDK22" s="0"/>
      <c r="HDL22" s="0"/>
      <c r="HDM22" s="0"/>
      <c r="HDN22" s="0"/>
      <c r="HDO22" s="0"/>
      <c r="HDP22" s="0"/>
      <c r="HDQ22" s="0"/>
      <c r="HDR22" s="0"/>
      <c r="HDS22" s="0"/>
      <c r="HDT22" s="0"/>
      <c r="HDU22" s="0"/>
      <c r="HDV22" s="0"/>
      <c r="HDW22" s="0"/>
      <c r="HDX22" s="0"/>
      <c r="HDY22" s="0"/>
      <c r="HDZ22" s="0"/>
      <c r="HEA22" s="0"/>
      <c r="HEB22" s="0"/>
      <c r="HEC22" s="0"/>
      <c r="HED22" s="0"/>
      <c r="HEE22" s="0"/>
      <c r="HEF22" s="0"/>
      <c r="HEG22" s="0"/>
      <c r="HEH22" s="0"/>
      <c r="HEI22" s="0"/>
      <c r="HEJ22" s="0"/>
      <c r="HEK22" s="0"/>
      <c r="HEL22" s="0"/>
      <c r="HEM22" s="0"/>
      <c r="HEN22" s="0"/>
      <c r="HEO22" s="0"/>
      <c r="HEP22" s="0"/>
      <c r="HEQ22" s="0"/>
      <c r="HER22" s="0"/>
      <c r="HES22" s="0"/>
      <c r="HET22" s="0"/>
      <c r="HEU22" s="0"/>
      <c r="HEV22" s="0"/>
      <c r="HEW22" s="0"/>
      <c r="HEX22" s="0"/>
      <c r="HEY22" s="0"/>
      <c r="HEZ22" s="0"/>
      <c r="HFA22" s="0"/>
      <c r="HFB22" s="0"/>
      <c r="HFC22" s="0"/>
      <c r="HFD22" s="0"/>
      <c r="HFE22" s="0"/>
      <c r="HFF22" s="0"/>
      <c r="HFG22" s="0"/>
      <c r="HFH22" s="0"/>
      <c r="HFI22" s="0"/>
      <c r="HFJ22" s="0"/>
      <c r="HFK22" s="0"/>
      <c r="HFL22" s="0"/>
      <c r="HFM22" s="0"/>
      <c r="HFN22" s="0"/>
      <c r="HFO22" s="0"/>
      <c r="HFP22" s="0"/>
      <c r="HFQ22" s="0"/>
      <c r="HFR22" s="0"/>
      <c r="HFS22" s="0"/>
      <c r="HFT22" s="0"/>
      <c r="HFU22" s="0"/>
      <c r="HFV22" s="0"/>
      <c r="HFW22" s="0"/>
      <c r="HFX22" s="0"/>
      <c r="HFY22" s="0"/>
      <c r="HFZ22" s="0"/>
      <c r="HGA22" s="0"/>
      <c r="HGB22" s="0"/>
      <c r="HGC22" s="0"/>
      <c r="HGD22" s="0"/>
      <c r="HGE22" s="0"/>
      <c r="HGF22" s="0"/>
      <c r="HGG22" s="0"/>
      <c r="HGH22" s="0"/>
      <c r="HGI22" s="0"/>
      <c r="HGJ22" s="0"/>
      <c r="HGK22" s="0"/>
      <c r="HGL22" s="0"/>
      <c r="HGM22" s="0"/>
      <c r="HGN22" s="0"/>
      <c r="HGO22" s="0"/>
      <c r="HGP22" s="0"/>
      <c r="HGQ22" s="0"/>
      <c r="HGR22" s="0"/>
      <c r="HGS22" s="0"/>
      <c r="HGT22" s="0"/>
      <c r="HGU22" s="0"/>
      <c r="HGV22" s="0"/>
      <c r="HGW22" s="0"/>
      <c r="HGX22" s="0"/>
      <c r="HGY22" s="0"/>
      <c r="HGZ22" s="0"/>
      <c r="HHA22" s="0"/>
      <c r="HHB22" s="0"/>
      <c r="HHC22" s="0"/>
      <c r="HHD22" s="0"/>
      <c r="HHE22" s="0"/>
      <c r="HHF22" s="0"/>
      <c r="HHG22" s="0"/>
      <c r="HHH22" s="0"/>
      <c r="HHI22" s="0"/>
      <c r="HHJ22" s="0"/>
      <c r="HHK22" s="0"/>
      <c r="HHL22" s="0"/>
      <c r="HHM22" s="0"/>
      <c r="HHN22" s="0"/>
      <c r="HHO22" s="0"/>
      <c r="HHP22" s="0"/>
      <c r="HHQ22" s="0"/>
      <c r="HHR22" s="0"/>
      <c r="HHS22" s="0"/>
      <c r="HHT22" s="0"/>
      <c r="HHU22" s="0"/>
      <c r="HHV22" s="0"/>
      <c r="HHW22" s="0"/>
      <c r="HHX22" s="0"/>
      <c r="HHY22" s="0"/>
      <c r="HHZ22" s="0"/>
      <c r="HIA22" s="0"/>
      <c r="HIB22" s="0"/>
      <c r="HIC22" s="0"/>
      <c r="HID22" s="0"/>
      <c r="HIE22" s="0"/>
      <c r="HIF22" s="0"/>
      <c r="HIG22" s="0"/>
      <c r="HIH22" s="0"/>
      <c r="HII22" s="0"/>
      <c r="HIJ22" s="0"/>
      <c r="HIK22" s="0"/>
      <c r="HIL22" s="0"/>
      <c r="HIM22" s="0"/>
      <c r="HIN22" s="0"/>
      <c r="HIO22" s="0"/>
      <c r="HIP22" s="0"/>
      <c r="HIQ22" s="0"/>
      <c r="HIR22" s="0"/>
      <c r="HIS22" s="0"/>
      <c r="HIT22" s="0"/>
      <c r="HIU22" s="0"/>
      <c r="HIV22" s="0"/>
      <c r="HIW22" s="0"/>
      <c r="HIX22" s="0"/>
      <c r="HIY22" s="0"/>
      <c r="HIZ22" s="0"/>
      <c r="HJA22" s="0"/>
      <c r="HJB22" s="0"/>
      <c r="HJC22" s="0"/>
      <c r="HJD22" s="0"/>
      <c r="HJE22" s="0"/>
      <c r="HJF22" s="0"/>
      <c r="HJG22" s="0"/>
      <c r="HJH22" s="0"/>
      <c r="HJI22" s="0"/>
      <c r="HJJ22" s="0"/>
      <c r="HJK22" s="0"/>
      <c r="HJL22" s="0"/>
      <c r="HJM22" s="0"/>
      <c r="HJN22" s="0"/>
      <c r="HJO22" s="0"/>
      <c r="HJP22" s="0"/>
      <c r="HJQ22" s="0"/>
      <c r="HJR22" s="0"/>
      <c r="HJS22" s="0"/>
      <c r="HJT22" s="0"/>
      <c r="HJU22" s="0"/>
      <c r="HJV22" s="0"/>
      <c r="HJW22" s="0"/>
      <c r="HJX22" s="0"/>
      <c r="HJY22" s="0"/>
      <c r="HJZ22" s="0"/>
      <c r="HKA22" s="0"/>
      <c r="HKB22" s="0"/>
      <c r="HKC22" s="0"/>
      <c r="HKD22" s="0"/>
      <c r="HKE22" s="0"/>
      <c r="HKF22" s="0"/>
      <c r="HKG22" s="0"/>
      <c r="HKH22" s="0"/>
      <c r="HKI22" s="0"/>
      <c r="HKJ22" s="0"/>
      <c r="HKK22" s="0"/>
      <c r="HKL22" s="0"/>
      <c r="HKM22" s="0"/>
      <c r="HKN22" s="0"/>
      <c r="HKO22" s="0"/>
      <c r="HKP22" s="0"/>
      <c r="HKQ22" s="0"/>
      <c r="HKR22" s="0"/>
      <c r="HKS22" s="0"/>
      <c r="HKT22" s="0"/>
      <c r="HKU22" s="0"/>
      <c r="HKV22" s="0"/>
      <c r="HKW22" s="0"/>
      <c r="HKX22" s="0"/>
      <c r="HKY22" s="0"/>
      <c r="HKZ22" s="0"/>
      <c r="HLA22" s="0"/>
      <c r="HLB22" s="0"/>
      <c r="HLC22" s="0"/>
      <c r="HLD22" s="0"/>
      <c r="HLE22" s="0"/>
      <c r="HLF22" s="0"/>
      <c r="HLG22" s="0"/>
      <c r="HLH22" s="0"/>
      <c r="HLI22" s="0"/>
      <c r="HLJ22" s="0"/>
      <c r="HLK22" s="0"/>
      <c r="HLL22" s="0"/>
      <c r="HLM22" s="0"/>
      <c r="HLN22" s="0"/>
      <c r="HLO22" s="0"/>
      <c r="HLP22" s="0"/>
      <c r="HLQ22" s="0"/>
      <c r="HLR22" s="0"/>
      <c r="HLS22" s="0"/>
      <c r="HLT22" s="0"/>
      <c r="HLU22" s="0"/>
      <c r="HLV22" s="0"/>
      <c r="HLW22" s="0"/>
      <c r="HLX22" s="0"/>
      <c r="HLY22" s="0"/>
      <c r="HLZ22" s="0"/>
      <c r="HMA22" s="0"/>
      <c r="HMB22" s="0"/>
      <c r="HMC22" s="0"/>
      <c r="HMD22" s="0"/>
      <c r="HME22" s="0"/>
      <c r="HMF22" s="0"/>
      <c r="HMG22" s="0"/>
      <c r="HMH22" s="0"/>
      <c r="HMI22" s="0"/>
      <c r="HMJ22" s="0"/>
      <c r="HMK22" s="0"/>
      <c r="HML22" s="0"/>
      <c r="HMM22" s="0"/>
      <c r="HMN22" s="0"/>
      <c r="HMO22" s="0"/>
      <c r="HMP22" s="0"/>
      <c r="HMQ22" s="0"/>
      <c r="HMR22" s="0"/>
      <c r="HMS22" s="0"/>
      <c r="HMT22" s="0"/>
      <c r="HMU22" s="0"/>
      <c r="HMV22" s="0"/>
      <c r="HMW22" s="0"/>
      <c r="HMX22" s="0"/>
      <c r="HMY22" s="0"/>
      <c r="HMZ22" s="0"/>
      <c r="HNA22" s="0"/>
      <c r="HNB22" s="0"/>
      <c r="HNC22" s="0"/>
      <c r="HND22" s="0"/>
      <c r="HNE22" s="0"/>
      <c r="HNF22" s="0"/>
      <c r="HNG22" s="0"/>
      <c r="HNH22" s="0"/>
      <c r="HNI22" s="0"/>
      <c r="HNJ22" s="0"/>
      <c r="HNK22" s="0"/>
      <c r="HNL22" s="0"/>
      <c r="HNM22" s="0"/>
      <c r="HNN22" s="0"/>
      <c r="HNO22" s="0"/>
      <c r="HNP22" s="0"/>
      <c r="HNQ22" s="0"/>
      <c r="HNR22" s="0"/>
      <c r="HNS22" s="0"/>
      <c r="HNT22" s="0"/>
      <c r="HNU22" s="0"/>
      <c r="HNV22" s="0"/>
      <c r="HNW22" s="0"/>
      <c r="HNX22" s="0"/>
      <c r="HNY22" s="0"/>
      <c r="HNZ22" s="0"/>
      <c r="HOA22" s="0"/>
      <c r="HOB22" s="0"/>
      <c r="HOC22" s="0"/>
      <c r="HOD22" s="0"/>
      <c r="HOE22" s="0"/>
      <c r="HOF22" s="0"/>
      <c r="HOG22" s="0"/>
      <c r="HOH22" s="0"/>
      <c r="HOI22" s="0"/>
      <c r="HOJ22" s="0"/>
      <c r="HOK22" s="0"/>
      <c r="HOL22" s="0"/>
      <c r="HOM22" s="0"/>
      <c r="HON22" s="0"/>
      <c r="HOO22" s="0"/>
      <c r="HOP22" s="0"/>
      <c r="HOQ22" s="0"/>
      <c r="HOR22" s="0"/>
      <c r="HOS22" s="0"/>
      <c r="HOT22" s="0"/>
      <c r="HOU22" s="0"/>
      <c r="HOV22" s="0"/>
      <c r="HOW22" s="0"/>
      <c r="HOX22" s="0"/>
      <c r="HOY22" s="0"/>
      <c r="HOZ22" s="0"/>
      <c r="HPA22" s="0"/>
      <c r="HPB22" s="0"/>
      <c r="HPC22" s="0"/>
      <c r="HPD22" s="0"/>
      <c r="HPE22" s="0"/>
      <c r="HPF22" s="0"/>
      <c r="HPG22" s="0"/>
      <c r="HPH22" s="0"/>
      <c r="HPI22" s="0"/>
      <c r="HPJ22" s="0"/>
      <c r="HPK22" s="0"/>
      <c r="HPL22" s="0"/>
      <c r="HPM22" s="0"/>
      <c r="HPN22" s="0"/>
      <c r="HPO22" s="0"/>
      <c r="HPP22" s="0"/>
      <c r="HPQ22" s="0"/>
      <c r="HPR22" s="0"/>
      <c r="HPS22" s="0"/>
      <c r="HPT22" s="0"/>
      <c r="HPU22" s="0"/>
      <c r="HPV22" s="0"/>
      <c r="HPW22" s="0"/>
      <c r="HPX22" s="0"/>
      <c r="HPY22" s="0"/>
      <c r="HPZ22" s="0"/>
      <c r="HQA22" s="0"/>
      <c r="HQB22" s="0"/>
      <c r="HQC22" s="0"/>
      <c r="HQD22" s="0"/>
      <c r="HQE22" s="0"/>
      <c r="HQF22" s="0"/>
      <c r="HQG22" s="0"/>
      <c r="HQH22" s="0"/>
      <c r="HQI22" s="0"/>
      <c r="HQJ22" s="0"/>
      <c r="HQK22" s="0"/>
      <c r="HQL22" s="0"/>
      <c r="HQM22" s="0"/>
      <c r="HQN22" s="0"/>
      <c r="HQO22" s="0"/>
      <c r="HQP22" s="0"/>
      <c r="HQQ22" s="0"/>
      <c r="HQR22" s="0"/>
      <c r="HQS22" s="0"/>
      <c r="HQT22" s="0"/>
      <c r="HQU22" s="0"/>
      <c r="HQV22" s="0"/>
      <c r="HQW22" s="0"/>
      <c r="HQX22" s="0"/>
      <c r="HQY22" s="0"/>
      <c r="HQZ22" s="0"/>
      <c r="HRA22" s="0"/>
      <c r="HRB22" s="0"/>
      <c r="HRC22" s="0"/>
      <c r="HRD22" s="0"/>
      <c r="HRE22" s="0"/>
      <c r="HRF22" s="0"/>
      <c r="HRG22" s="0"/>
      <c r="HRH22" s="0"/>
      <c r="HRI22" s="0"/>
      <c r="HRJ22" s="0"/>
      <c r="HRK22" s="0"/>
      <c r="HRL22" s="0"/>
      <c r="HRM22" s="0"/>
      <c r="HRN22" s="0"/>
      <c r="HRO22" s="0"/>
      <c r="HRP22" s="0"/>
      <c r="HRQ22" s="0"/>
      <c r="HRR22" s="0"/>
      <c r="HRS22" s="0"/>
      <c r="HRT22" s="0"/>
      <c r="HRU22" s="0"/>
      <c r="HRV22" s="0"/>
      <c r="HRW22" s="0"/>
      <c r="HRX22" s="0"/>
      <c r="HRY22" s="0"/>
      <c r="HRZ22" s="0"/>
      <c r="HSA22" s="0"/>
      <c r="HSB22" s="0"/>
      <c r="HSC22" s="0"/>
      <c r="HSD22" s="0"/>
      <c r="HSE22" s="0"/>
      <c r="HSF22" s="0"/>
      <c r="HSG22" s="0"/>
      <c r="HSH22" s="0"/>
      <c r="HSI22" s="0"/>
      <c r="HSJ22" s="0"/>
      <c r="HSK22" s="0"/>
      <c r="HSL22" s="0"/>
      <c r="HSM22" s="0"/>
      <c r="HSN22" s="0"/>
      <c r="HSO22" s="0"/>
      <c r="HSP22" s="0"/>
      <c r="HSQ22" s="0"/>
      <c r="HSR22" s="0"/>
      <c r="HSS22" s="0"/>
      <c r="HST22" s="0"/>
      <c r="HSU22" s="0"/>
      <c r="HSV22" s="0"/>
      <c r="HSW22" s="0"/>
      <c r="HSX22" s="0"/>
      <c r="HSY22" s="0"/>
      <c r="HSZ22" s="0"/>
      <c r="HTA22" s="0"/>
      <c r="HTB22" s="0"/>
      <c r="HTC22" s="0"/>
      <c r="HTD22" s="0"/>
      <c r="HTE22" s="0"/>
      <c r="HTF22" s="0"/>
      <c r="HTG22" s="0"/>
      <c r="HTH22" s="0"/>
      <c r="HTI22" s="0"/>
      <c r="HTJ22" s="0"/>
      <c r="HTK22" s="0"/>
      <c r="HTL22" s="0"/>
      <c r="HTM22" s="0"/>
      <c r="HTN22" s="0"/>
      <c r="HTO22" s="0"/>
      <c r="HTP22" s="0"/>
      <c r="HTQ22" s="0"/>
      <c r="HTR22" s="0"/>
      <c r="HTS22" s="0"/>
      <c r="HTT22" s="0"/>
      <c r="HTU22" s="0"/>
      <c r="HTV22" s="0"/>
      <c r="HTW22" s="0"/>
      <c r="HTX22" s="0"/>
      <c r="HTY22" s="0"/>
      <c r="HTZ22" s="0"/>
      <c r="HUA22" s="0"/>
      <c r="HUB22" s="0"/>
      <c r="HUC22" s="0"/>
      <c r="HUD22" s="0"/>
      <c r="HUE22" s="0"/>
      <c r="HUF22" s="0"/>
      <c r="HUG22" s="0"/>
      <c r="HUH22" s="0"/>
      <c r="HUI22" s="0"/>
      <c r="HUJ22" s="0"/>
      <c r="HUK22" s="0"/>
      <c r="HUL22" s="0"/>
      <c r="HUM22" s="0"/>
      <c r="HUN22" s="0"/>
      <c r="HUO22" s="0"/>
      <c r="HUP22" s="0"/>
      <c r="HUQ22" s="0"/>
      <c r="HUR22" s="0"/>
      <c r="HUS22" s="0"/>
      <c r="HUT22" s="0"/>
      <c r="HUU22" s="0"/>
      <c r="HUV22" s="0"/>
      <c r="HUW22" s="0"/>
      <c r="HUX22" s="0"/>
      <c r="HUY22" s="0"/>
      <c r="HUZ22" s="0"/>
      <c r="HVA22" s="0"/>
      <c r="HVB22" s="0"/>
      <c r="HVC22" s="0"/>
      <c r="HVD22" s="0"/>
      <c r="HVE22" s="0"/>
      <c r="HVF22" s="0"/>
      <c r="HVG22" s="0"/>
      <c r="HVH22" s="0"/>
      <c r="HVI22" s="0"/>
      <c r="HVJ22" s="0"/>
      <c r="HVK22" s="0"/>
      <c r="HVL22" s="0"/>
      <c r="HVM22" s="0"/>
      <c r="HVN22" s="0"/>
      <c r="HVO22" s="0"/>
      <c r="HVP22" s="0"/>
      <c r="HVQ22" s="0"/>
      <c r="HVR22" s="0"/>
      <c r="HVS22" s="0"/>
      <c r="HVT22" s="0"/>
      <c r="HVU22" s="0"/>
      <c r="HVV22" s="0"/>
      <c r="HVW22" s="0"/>
      <c r="HVX22" s="0"/>
      <c r="HVY22" s="0"/>
      <c r="HVZ22" s="0"/>
      <c r="HWA22" s="0"/>
      <c r="HWB22" s="0"/>
      <c r="HWC22" s="0"/>
      <c r="HWD22" s="0"/>
      <c r="HWE22" s="0"/>
      <c r="HWF22" s="0"/>
      <c r="HWG22" s="0"/>
      <c r="HWH22" s="0"/>
      <c r="HWI22" s="0"/>
      <c r="HWJ22" s="0"/>
      <c r="HWK22" s="0"/>
      <c r="HWL22" s="0"/>
      <c r="HWM22" s="0"/>
      <c r="HWN22" s="0"/>
      <c r="HWO22" s="0"/>
      <c r="HWP22" s="0"/>
      <c r="HWQ22" s="0"/>
      <c r="HWR22" s="0"/>
      <c r="HWS22" s="0"/>
      <c r="HWT22" s="0"/>
      <c r="HWU22" s="0"/>
      <c r="HWV22" s="0"/>
      <c r="HWW22" s="0"/>
      <c r="HWX22" s="0"/>
      <c r="HWY22" s="0"/>
      <c r="HWZ22" s="0"/>
      <c r="HXA22" s="0"/>
      <c r="HXB22" s="0"/>
      <c r="HXC22" s="0"/>
      <c r="HXD22" s="0"/>
      <c r="HXE22" s="0"/>
      <c r="HXF22" s="0"/>
      <c r="HXG22" s="0"/>
      <c r="HXH22" s="0"/>
      <c r="HXI22" s="0"/>
      <c r="HXJ22" s="0"/>
      <c r="HXK22" s="0"/>
      <c r="HXL22" s="0"/>
      <c r="HXM22" s="0"/>
      <c r="HXN22" s="0"/>
      <c r="HXO22" s="0"/>
      <c r="HXP22" s="0"/>
      <c r="HXQ22" s="0"/>
      <c r="HXR22" s="0"/>
      <c r="HXS22" s="0"/>
      <c r="HXT22" s="0"/>
      <c r="HXU22" s="0"/>
      <c r="HXV22" s="0"/>
      <c r="HXW22" s="0"/>
      <c r="HXX22" s="0"/>
      <c r="HXY22" s="0"/>
      <c r="HXZ22" s="0"/>
      <c r="HYA22" s="0"/>
      <c r="HYB22" s="0"/>
      <c r="HYC22" s="0"/>
      <c r="HYD22" s="0"/>
      <c r="HYE22" s="0"/>
      <c r="HYF22" s="0"/>
      <c r="HYG22" s="0"/>
      <c r="HYH22" s="0"/>
      <c r="HYI22" s="0"/>
      <c r="HYJ22" s="0"/>
      <c r="HYK22" s="0"/>
      <c r="HYL22" s="0"/>
      <c r="HYM22" s="0"/>
      <c r="HYN22" s="0"/>
      <c r="HYO22" s="0"/>
      <c r="HYP22" s="0"/>
      <c r="HYQ22" s="0"/>
      <c r="HYR22" s="0"/>
      <c r="HYS22" s="0"/>
      <c r="HYT22" s="0"/>
      <c r="HYU22" s="0"/>
      <c r="HYV22" s="0"/>
      <c r="HYW22" s="0"/>
      <c r="HYX22" s="0"/>
      <c r="HYY22" s="0"/>
      <c r="HYZ22" s="0"/>
      <c r="HZA22" s="0"/>
      <c r="HZB22" s="0"/>
      <c r="HZC22" s="0"/>
      <c r="HZD22" s="0"/>
      <c r="HZE22" s="0"/>
      <c r="HZF22" s="0"/>
      <c r="HZG22" s="0"/>
      <c r="HZH22" s="0"/>
      <c r="HZI22" s="0"/>
      <c r="HZJ22" s="0"/>
      <c r="HZK22" s="0"/>
      <c r="HZL22" s="0"/>
      <c r="HZM22" s="0"/>
      <c r="HZN22" s="0"/>
      <c r="HZO22" s="0"/>
      <c r="HZP22" s="0"/>
      <c r="HZQ22" s="0"/>
      <c r="HZR22" s="0"/>
      <c r="HZS22" s="0"/>
      <c r="HZT22" s="0"/>
      <c r="HZU22" s="0"/>
      <c r="HZV22" s="0"/>
      <c r="HZW22" s="0"/>
      <c r="HZX22" s="0"/>
      <c r="HZY22" s="0"/>
      <c r="HZZ22" s="0"/>
      <c r="IAA22" s="0"/>
      <c r="IAB22" s="0"/>
      <c r="IAC22" s="0"/>
      <c r="IAD22" s="0"/>
      <c r="IAE22" s="0"/>
      <c r="IAF22" s="0"/>
      <c r="IAG22" s="0"/>
      <c r="IAH22" s="0"/>
      <c r="IAI22" s="0"/>
      <c r="IAJ22" s="0"/>
      <c r="IAK22" s="0"/>
      <c r="IAL22" s="0"/>
      <c r="IAM22" s="0"/>
      <c r="IAN22" s="0"/>
      <c r="IAO22" s="0"/>
      <c r="IAP22" s="0"/>
      <c r="IAQ22" s="0"/>
      <c r="IAR22" s="0"/>
      <c r="IAS22" s="0"/>
      <c r="IAT22" s="0"/>
      <c r="IAU22" s="0"/>
      <c r="IAV22" s="0"/>
      <c r="IAW22" s="0"/>
      <c r="IAX22" s="0"/>
      <c r="IAY22" s="0"/>
      <c r="IAZ22" s="0"/>
      <c r="IBA22" s="0"/>
      <c r="IBB22" s="0"/>
      <c r="IBC22" s="0"/>
      <c r="IBD22" s="0"/>
      <c r="IBE22" s="0"/>
      <c r="IBF22" s="0"/>
      <c r="IBG22" s="0"/>
      <c r="IBH22" s="0"/>
      <c r="IBI22" s="0"/>
      <c r="IBJ22" s="0"/>
      <c r="IBK22" s="0"/>
      <c r="IBL22" s="0"/>
      <c r="IBM22" s="0"/>
      <c r="IBN22" s="0"/>
      <c r="IBO22" s="0"/>
      <c r="IBP22" s="0"/>
      <c r="IBQ22" s="0"/>
      <c r="IBR22" s="0"/>
      <c r="IBS22" s="0"/>
      <c r="IBT22" s="0"/>
      <c r="IBU22" s="0"/>
      <c r="IBV22" s="0"/>
      <c r="IBW22" s="0"/>
      <c r="IBX22" s="0"/>
      <c r="IBY22" s="0"/>
      <c r="IBZ22" s="0"/>
      <c r="ICA22" s="0"/>
      <c r="ICB22" s="0"/>
      <c r="ICC22" s="0"/>
      <c r="ICD22" s="0"/>
      <c r="ICE22" s="0"/>
      <c r="ICF22" s="0"/>
      <c r="ICG22" s="0"/>
      <c r="ICH22" s="0"/>
      <c r="ICI22" s="0"/>
      <c r="ICJ22" s="0"/>
      <c r="ICK22" s="0"/>
      <c r="ICL22" s="0"/>
      <c r="ICM22" s="0"/>
      <c r="ICN22" s="0"/>
      <c r="ICO22" s="0"/>
      <c r="ICP22" s="0"/>
      <c r="ICQ22" s="0"/>
      <c r="ICR22" s="0"/>
      <c r="ICS22" s="0"/>
      <c r="ICT22" s="0"/>
      <c r="ICU22" s="0"/>
      <c r="ICV22" s="0"/>
      <c r="ICW22" s="0"/>
      <c r="ICX22" s="0"/>
      <c r="ICY22" s="0"/>
      <c r="ICZ22" s="0"/>
      <c r="IDA22" s="0"/>
      <c r="IDB22" s="0"/>
      <c r="IDC22" s="0"/>
      <c r="IDD22" s="0"/>
      <c r="IDE22" s="0"/>
      <c r="IDF22" s="0"/>
      <c r="IDG22" s="0"/>
      <c r="IDH22" s="0"/>
      <c r="IDI22" s="0"/>
      <c r="IDJ22" s="0"/>
      <c r="IDK22" s="0"/>
      <c r="IDL22" s="0"/>
      <c r="IDM22" s="0"/>
      <c r="IDN22" s="0"/>
      <c r="IDO22" s="0"/>
      <c r="IDP22" s="0"/>
      <c r="IDQ22" s="0"/>
      <c r="IDR22" s="0"/>
      <c r="IDS22" s="0"/>
      <c r="IDT22" s="0"/>
      <c r="IDU22" s="0"/>
      <c r="IDV22" s="0"/>
      <c r="IDW22" s="0"/>
      <c r="IDX22" s="0"/>
      <c r="IDY22" s="0"/>
      <c r="IDZ22" s="0"/>
      <c r="IEA22" s="0"/>
      <c r="IEB22" s="0"/>
      <c r="IEC22" s="0"/>
      <c r="IED22" s="0"/>
      <c r="IEE22" s="0"/>
      <c r="IEF22" s="0"/>
      <c r="IEG22" s="0"/>
      <c r="IEH22" s="0"/>
      <c r="IEI22" s="0"/>
      <c r="IEJ22" s="0"/>
      <c r="IEK22" s="0"/>
      <c r="IEL22" s="0"/>
      <c r="IEM22" s="0"/>
      <c r="IEN22" s="0"/>
      <c r="IEO22" s="0"/>
      <c r="IEP22" s="0"/>
      <c r="IEQ22" s="0"/>
      <c r="IER22" s="0"/>
      <c r="IES22" s="0"/>
      <c r="IET22" s="0"/>
      <c r="IEU22" s="0"/>
      <c r="IEV22" s="0"/>
      <c r="IEW22" s="0"/>
      <c r="IEX22" s="0"/>
      <c r="IEY22" s="0"/>
      <c r="IEZ22" s="0"/>
      <c r="IFA22" s="0"/>
      <c r="IFB22" s="0"/>
      <c r="IFC22" s="0"/>
      <c r="IFD22" s="0"/>
      <c r="IFE22" s="0"/>
      <c r="IFF22" s="0"/>
      <c r="IFG22" s="0"/>
      <c r="IFH22" s="0"/>
      <c r="IFI22" s="0"/>
      <c r="IFJ22" s="0"/>
      <c r="IFK22" s="0"/>
      <c r="IFL22" s="0"/>
      <c r="IFM22" s="0"/>
      <c r="IFN22" s="0"/>
      <c r="IFO22" s="0"/>
      <c r="IFP22" s="0"/>
      <c r="IFQ22" s="0"/>
      <c r="IFR22" s="0"/>
      <c r="IFS22" s="0"/>
      <c r="IFT22" s="0"/>
      <c r="IFU22" s="0"/>
      <c r="IFV22" s="0"/>
      <c r="IFW22" s="0"/>
      <c r="IFX22" s="0"/>
      <c r="IFY22" s="0"/>
      <c r="IFZ22" s="0"/>
      <c r="IGA22" s="0"/>
      <c r="IGB22" s="0"/>
      <c r="IGC22" s="0"/>
      <c r="IGD22" s="0"/>
      <c r="IGE22" s="0"/>
      <c r="IGF22" s="0"/>
      <c r="IGG22" s="0"/>
      <c r="IGH22" s="0"/>
      <c r="IGI22" s="0"/>
      <c r="IGJ22" s="0"/>
      <c r="IGK22" s="0"/>
      <c r="IGL22" s="0"/>
      <c r="IGM22" s="0"/>
      <c r="IGN22" s="0"/>
      <c r="IGO22" s="0"/>
      <c r="IGP22" s="0"/>
      <c r="IGQ22" s="0"/>
      <c r="IGR22" s="0"/>
      <c r="IGS22" s="0"/>
      <c r="IGT22" s="0"/>
      <c r="IGU22" s="0"/>
      <c r="IGV22" s="0"/>
      <c r="IGW22" s="0"/>
      <c r="IGX22" s="0"/>
      <c r="IGY22" s="0"/>
      <c r="IGZ22" s="0"/>
      <c r="IHA22" s="0"/>
      <c r="IHB22" s="0"/>
      <c r="IHC22" s="0"/>
      <c r="IHD22" s="0"/>
      <c r="IHE22" s="0"/>
      <c r="IHF22" s="0"/>
      <c r="IHG22" s="0"/>
      <c r="IHH22" s="0"/>
      <c r="IHI22" s="0"/>
      <c r="IHJ22" s="0"/>
      <c r="IHK22" s="0"/>
      <c r="IHL22" s="0"/>
      <c r="IHM22" s="0"/>
      <c r="IHN22" s="0"/>
      <c r="IHO22" s="0"/>
      <c r="IHP22" s="0"/>
      <c r="IHQ22" s="0"/>
      <c r="IHR22" s="0"/>
      <c r="IHS22" s="0"/>
      <c r="IHT22" s="0"/>
      <c r="IHU22" s="0"/>
      <c r="IHV22" s="0"/>
      <c r="IHW22" s="0"/>
      <c r="IHX22" s="0"/>
      <c r="IHY22" s="0"/>
      <c r="IHZ22" s="0"/>
      <c r="IIA22" s="0"/>
      <c r="IIB22" s="0"/>
      <c r="IIC22" s="0"/>
      <c r="IID22" s="0"/>
      <c r="IIE22" s="0"/>
      <c r="IIF22" s="0"/>
      <c r="IIG22" s="0"/>
      <c r="IIH22" s="0"/>
      <c r="III22" s="0"/>
      <c r="IIJ22" s="0"/>
      <c r="IIK22" s="0"/>
      <c r="IIL22" s="0"/>
      <c r="IIM22" s="0"/>
      <c r="IIN22" s="0"/>
      <c r="IIO22" s="0"/>
      <c r="IIP22" s="0"/>
      <c r="IIQ22" s="0"/>
      <c r="IIR22" s="0"/>
      <c r="IIS22" s="0"/>
      <c r="IIT22" s="0"/>
      <c r="IIU22" s="0"/>
      <c r="IIV22" s="0"/>
      <c r="IIW22" s="0"/>
      <c r="IIX22" s="0"/>
      <c r="IIY22" s="0"/>
      <c r="IIZ22" s="0"/>
      <c r="IJA22" s="0"/>
      <c r="IJB22" s="0"/>
      <c r="IJC22" s="0"/>
      <c r="IJD22" s="0"/>
      <c r="IJE22" s="0"/>
      <c r="IJF22" s="0"/>
      <c r="IJG22" s="0"/>
      <c r="IJH22" s="0"/>
      <c r="IJI22" s="0"/>
      <c r="IJJ22" s="0"/>
      <c r="IJK22" s="0"/>
      <c r="IJL22" s="0"/>
      <c r="IJM22" s="0"/>
      <c r="IJN22" s="0"/>
      <c r="IJO22" s="0"/>
      <c r="IJP22" s="0"/>
      <c r="IJQ22" s="0"/>
      <c r="IJR22" s="0"/>
      <c r="IJS22" s="0"/>
      <c r="IJT22" s="0"/>
      <c r="IJU22" s="0"/>
      <c r="IJV22" s="0"/>
      <c r="IJW22" s="0"/>
      <c r="IJX22" s="0"/>
      <c r="IJY22" s="0"/>
      <c r="IJZ22" s="0"/>
      <c r="IKA22" s="0"/>
      <c r="IKB22" s="0"/>
      <c r="IKC22" s="0"/>
      <c r="IKD22" s="0"/>
      <c r="IKE22" s="0"/>
      <c r="IKF22" s="0"/>
      <c r="IKG22" s="0"/>
      <c r="IKH22" s="0"/>
      <c r="IKI22" s="0"/>
      <c r="IKJ22" s="0"/>
      <c r="IKK22" s="0"/>
      <c r="IKL22" s="0"/>
      <c r="IKM22" s="0"/>
      <c r="IKN22" s="0"/>
      <c r="IKO22" s="0"/>
      <c r="IKP22" s="0"/>
      <c r="IKQ22" s="0"/>
      <c r="IKR22" s="0"/>
      <c r="IKS22" s="0"/>
      <c r="IKT22" s="0"/>
      <c r="IKU22" s="0"/>
      <c r="IKV22" s="0"/>
      <c r="IKW22" s="0"/>
      <c r="IKX22" s="0"/>
      <c r="IKY22" s="0"/>
      <c r="IKZ22" s="0"/>
      <c r="ILA22" s="0"/>
      <c r="ILB22" s="0"/>
      <c r="ILC22" s="0"/>
      <c r="ILD22" s="0"/>
      <c r="ILE22" s="0"/>
      <c r="ILF22" s="0"/>
      <c r="ILG22" s="0"/>
      <c r="ILH22" s="0"/>
      <c r="ILI22" s="0"/>
      <c r="ILJ22" s="0"/>
      <c r="ILK22" s="0"/>
      <c r="ILL22" s="0"/>
      <c r="ILM22" s="0"/>
      <c r="ILN22" s="0"/>
      <c r="ILO22" s="0"/>
      <c r="ILP22" s="0"/>
      <c r="ILQ22" s="0"/>
      <c r="ILR22" s="0"/>
      <c r="ILS22" s="0"/>
      <c r="ILT22" s="0"/>
      <c r="ILU22" s="0"/>
      <c r="ILV22" s="0"/>
      <c r="ILW22" s="0"/>
      <c r="ILX22" s="0"/>
      <c r="ILY22" s="0"/>
      <c r="ILZ22" s="0"/>
      <c r="IMA22" s="0"/>
      <c r="IMB22" s="0"/>
      <c r="IMC22" s="0"/>
      <c r="IMD22" s="0"/>
      <c r="IME22" s="0"/>
      <c r="IMF22" s="0"/>
      <c r="IMG22" s="0"/>
      <c r="IMH22" s="0"/>
      <c r="IMI22" s="0"/>
      <c r="IMJ22" s="0"/>
      <c r="IMK22" s="0"/>
      <c r="IML22" s="0"/>
      <c r="IMM22" s="0"/>
      <c r="IMN22" s="0"/>
      <c r="IMO22" s="0"/>
      <c r="IMP22" s="0"/>
      <c r="IMQ22" s="0"/>
      <c r="IMR22" s="0"/>
      <c r="IMS22" s="0"/>
      <c r="IMT22" s="0"/>
      <c r="IMU22" s="0"/>
      <c r="IMV22" s="0"/>
      <c r="IMW22" s="0"/>
      <c r="IMX22" s="0"/>
      <c r="IMY22" s="0"/>
      <c r="IMZ22" s="0"/>
      <c r="INA22" s="0"/>
      <c r="INB22" s="0"/>
      <c r="INC22" s="0"/>
      <c r="IND22" s="0"/>
      <c r="INE22" s="0"/>
      <c r="INF22" s="0"/>
      <c r="ING22" s="0"/>
      <c r="INH22" s="0"/>
      <c r="INI22" s="0"/>
      <c r="INJ22" s="0"/>
      <c r="INK22" s="0"/>
      <c r="INL22" s="0"/>
      <c r="INM22" s="0"/>
      <c r="INN22" s="0"/>
      <c r="INO22" s="0"/>
      <c r="INP22" s="0"/>
      <c r="INQ22" s="0"/>
      <c r="INR22" s="0"/>
      <c r="INS22" s="0"/>
      <c r="INT22" s="0"/>
      <c r="INU22" s="0"/>
      <c r="INV22" s="0"/>
      <c r="INW22" s="0"/>
      <c r="INX22" s="0"/>
      <c r="INY22" s="0"/>
      <c r="INZ22" s="0"/>
      <c r="IOA22" s="0"/>
      <c r="IOB22" s="0"/>
      <c r="IOC22" s="0"/>
      <c r="IOD22" s="0"/>
      <c r="IOE22" s="0"/>
      <c r="IOF22" s="0"/>
      <c r="IOG22" s="0"/>
      <c r="IOH22" s="0"/>
      <c r="IOI22" s="0"/>
      <c r="IOJ22" s="0"/>
      <c r="IOK22" s="0"/>
      <c r="IOL22" s="0"/>
      <c r="IOM22" s="0"/>
      <c r="ION22" s="0"/>
      <c r="IOO22" s="0"/>
      <c r="IOP22" s="0"/>
      <c r="IOQ22" s="0"/>
      <c r="IOR22" s="0"/>
      <c r="IOS22" s="0"/>
      <c r="IOT22" s="0"/>
      <c r="IOU22" s="0"/>
      <c r="IOV22" s="0"/>
      <c r="IOW22" s="0"/>
      <c r="IOX22" s="0"/>
      <c r="IOY22" s="0"/>
      <c r="IOZ22" s="0"/>
      <c r="IPA22" s="0"/>
      <c r="IPB22" s="0"/>
      <c r="IPC22" s="0"/>
      <c r="IPD22" s="0"/>
      <c r="IPE22" s="0"/>
      <c r="IPF22" s="0"/>
      <c r="IPG22" s="0"/>
      <c r="IPH22" s="0"/>
      <c r="IPI22" s="0"/>
      <c r="IPJ22" s="0"/>
      <c r="IPK22" s="0"/>
      <c r="IPL22" s="0"/>
      <c r="IPM22" s="0"/>
      <c r="IPN22" s="0"/>
      <c r="IPO22" s="0"/>
      <c r="IPP22" s="0"/>
      <c r="IPQ22" s="0"/>
      <c r="IPR22" s="0"/>
      <c r="IPS22" s="0"/>
      <c r="IPT22" s="0"/>
      <c r="IPU22" s="0"/>
      <c r="IPV22" s="0"/>
      <c r="IPW22" s="0"/>
      <c r="IPX22" s="0"/>
      <c r="IPY22" s="0"/>
      <c r="IPZ22" s="0"/>
      <c r="IQA22" s="0"/>
      <c r="IQB22" s="0"/>
      <c r="IQC22" s="0"/>
      <c r="IQD22" s="0"/>
      <c r="IQE22" s="0"/>
      <c r="IQF22" s="0"/>
      <c r="IQG22" s="0"/>
      <c r="IQH22" s="0"/>
      <c r="IQI22" s="0"/>
      <c r="IQJ22" s="0"/>
      <c r="IQK22" s="0"/>
      <c r="IQL22" s="0"/>
      <c r="IQM22" s="0"/>
      <c r="IQN22" s="0"/>
      <c r="IQO22" s="0"/>
      <c r="IQP22" s="0"/>
      <c r="IQQ22" s="0"/>
      <c r="IQR22" s="0"/>
      <c r="IQS22" s="0"/>
      <c r="IQT22" s="0"/>
      <c r="IQU22" s="0"/>
      <c r="IQV22" s="0"/>
      <c r="IQW22" s="0"/>
      <c r="IQX22" s="0"/>
      <c r="IQY22" s="0"/>
      <c r="IQZ22" s="0"/>
      <c r="IRA22" s="0"/>
      <c r="IRB22" s="0"/>
      <c r="IRC22" s="0"/>
      <c r="IRD22" s="0"/>
      <c r="IRE22" s="0"/>
      <c r="IRF22" s="0"/>
      <c r="IRG22" s="0"/>
      <c r="IRH22" s="0"/>
      <c r="IRI22" s="0"/>
      <c r="IRJ22" s="0"/>
      <c r="IRK22" s="0"/>
      <c r="IRL22" s="0"/>
      <c r="IRM22" s="0"/>
      <c r="IRN22" s="0"/>
      <c r="IRO22" s="0"/>
      <c r="IRP22" s="0"/>
      <c r="IRQ22" s="0"/>
      <c r="IRR22" s="0"/>
      <c r="IRS22" s="0"/>
      <c r="IRT22" s="0"/>
      <c r="IRU22" s="0"/>
      <c r="IRV22" s="0"/>
      <c r="IRW22" s="0"/>
      <c r="IRX22" s="0"/>
      <c r="IRY22" s="0"/>
      <c r="IRZ22" s="0"/>
      <c r="ISA22" s="0"/>
      <c r="ISB22" s="0"/>
      <c r="ISC22" s="0"/>
      <c r="ISD22" s="0"/>
      <c r="ISE22" s="0"/>
      <c r="ISF22" s="0"/>
      <c r="ISG22" s="0"/>
      <c r="ISH22" s="0"/>
      <c r="ISI22" s="0"/>
      <c r="ISJ22" s="0"/>
      <c r="ISK22" s="0"/>
      <c r="ISL22" s="0"/>
      <c r="ISM22" s="0"/>
      <c r="ISN22" s="0"/>
      <c r="ISO22" s="0"/>
      <c r="ISP22" s="0"/>
      <c r="ISQ22" s="0"/>
      <c r="ISR22" s="0"/>
      <c r="ISS22" s="0"/>
      <c r="IST22" s="0"/>
      <c r="ISU22" s="0"/>
      <c r="ISV22" s="0"/>
      <c r="ISW22" s="0"/>
      <c r="ISX22" s="0"/>
      <c r="ISY22" s="0"/>
      <c r="ISZ22" s="0"/>
      <c r="ITA22" s="0"/>
      <c r="ITB22" s="0"/>
      <c r="ITC22" s="0"/>
      <c r="ITD22" s="0"/>
      <c r="ITE22" s="0"/>
      <c r="ITF22" s="0"/>
      <c r="ITG22" s="0"/>
      <c r="ITH22" s="0"/>
      <c r="ITI22" s="0"/>
      <c r="ITJ22" s="0"/>
      <c r="ITK22" s="0"/>
      <c r="ITL22" s="0"/>
      <c r="ITM22" s="0"/>
      <c r="ITN22" s="0"/>
      <c r="ITO22" s="0"/>
      <c r="ITP22" s="0"/>
      <c r="ITQ22" s="0"/>
      <c r="ITR22" s="0"/>
      <c r="ITS22" s="0"/>
      <c r="ITT22" s="0"/>
      <c r="ITU22" s="0"/>
      <c r="ITV22" s="0"/>
      <c r="ITW22" s="0"/>
      <c r="ITX22" s="0"/>
      <c r="ITY22" s="0"/>
      <c r="ITZ22" s="0"/>
      <c r="IUA22" s="0"/>
      <c r="IUB22" s="0"/>
      <c r="IUC22" s="0"/>
      <c r="IUD22" s="0"/>
      <c r="IUE22" s="0"/>
      <c r="IUF22" s="0"/>
      <c r="IUG22" s="0"/>
      <c r="IUH22" s="0"/>
      <c r="IUI22" s="0"/>
      <c r="IUJ22" s="0"/>
      <c r="IUK22" s="0"/>
      <c r="IUL22" s="0"/>
      <c r="IUM22" s="0"/>
      <c r="IUN22" s="0"/>
      <c r="IUO22" s="0"/>
      <c r="IUP22" s="0"/>
      <c r="IUQ22" s="0"/>
      <c r="IUR22" s="0"/>
      <c r="IUS22" s="0"/>
      <c r="IUT22" s="0"/>
      <c r="IUU22" s="0"/>
      <c r="IUV22" s="0"/>
      <c r="IUW22" s="0"/>
      <c r="IUX22" s="0"/>
      <c r="IUY22" s="0"/>
      <c r="IUZ22" s="0"/>
      <c r="IVA22" s="0"/>
      <c r="IVB22" s="0"/>
      <c r="IVC22" s="0"/>
      <c r="IVD22" s="0"/>
      <c r="IVE22" s="0"/>
      <c r="IVF22" s="0"/>
      <c r="IVG22" s="0"/>
      <c r="IVH22" s="0"/>
      <c r="IVI22" s="0"/>
      <c r="IVJ22" s="0"/>
      <c r="IVK22" s="0"/>
      <c r="IVL22" s="0"/>
      <c r="IVM22" s="0"/>
      <c r="IVN22" s="0"/>
      <c r="IVO22" s="0"/>
      <c r="IVP22" s="0"/>
      <c r="IVQ22" s="0"/>
      <c r="IVR22" s="0"/>
      <c r="IVS22" s="0"/>
      <c r="IVT22" s="0"/>
      <c r="IVU22" s="0"/>
      <c r="IVV22" s="0"/>
      <c r="IVW22" s="0"/>
      <c r="IVX22" s="0"/>
      <c r="IVY22" s="0"/>
      <c r="IVZ22" s="0"/>
      <c r="IWA22" s="0"/>
      <c r="IWB22" s="0"/>
      <c r="IWC22" s="0"/>
      <c r="IWD22" s="0"/>
      <c r="IWE22" s="0"/>
      <c r="IWF22" s="0"/>
      <c r="IWG22" s="0"/>
      <c r="IWH22" s="0"/>
      <c r="IWI22" s="0"/>
      <c r="IWJ22" s="0"/>
      <c r="IWK22" s="0"/>
      <c r="IWL22" s="0"/>
      <c r="IWM22" s="0"/>
      <c r="IWN22" s="0"/>
      <c r="IWO22" s="0"/>
      <c r="IWP22" s="0"/>
      <c r="IWQ22" s="0"/>
      <c r="IWR22" s="0"/>
      <c r="IWS22" s="0"/>
      <c r="IWT22" s="0"/>
      <c r="IWU22" s="0"/>
      <c r="IWV22" s="0"/>
      <c r="IWW22" s="0"/>
      <c r="IWX22" s="0"/>
      <c r="IWY22" s="0"/>
      <c r="IWZ22" s="0"/>
      <c r="IXA22" s="0"/>
      <c r="IXB22" s="0"/>
      <c r="IXC22" s="0"/>
      <c r="IXD22" s="0"/>
      <c r="IXE22" s="0"/>
      <c r="IXF22" s="0"/>
      <c r="IXG22" s="0"/>
      <c r="IXH22" s="0"/>
      <c r="IXI22" s="0"/>
      <c r="IXJ22" s="0"/>
      <c r="IXK22" s="0"/>
      <c r="IXL22" s="0"/>
      <c r="IXM22" s="0"/>
      <c r="IXN22" s="0"/>
      <c r="IXO22" s="0"/>
      <c r="IXP22" s="0"/>
      <c r="IXQ22" s="0"/>
      <c r="IXR22" s="0"/>
      <c r="IXS22" s="0"/>
      <c r="IXT22" s="0"/>
      <c r="IXU22" s="0"/>
      <c r="IXV22" s="0"/>
      <c r="IXW22" s="0"/>
      <c r="IXX22" s="0"/>
      <c r="IXY22" s="0"/>
      <c r="IXZ22" s="0"/>
      <c r="IYA22" s="0"/>
      <c r="IYB22" s="0"/>
      <c r="IYC22" s="0"/>
      <c r="IYD22" s="0"/>
      <c r="IYE22" s="0"/>
      <c r="IYF22" s="0"/>
      <c r="IYG22" s="0"/>
      <c r="IYH22" s="0"/>
      <c r="IYI22" s="0"/>
      <c r="IYJ22" s="0"/>
      <c r="IYK22" s="0"/>
      <c r="IYL22" s="0"/>
      <c r="IYM22" s="0"/>
      <c r="IYN22" s="0"/>
      <c r="IYO22" s="0"/>
      <c r="IYP22" s="0"/>
      <c r="IYQ22" s="0"/>
      <c r="IYR22" s="0"/>
      <c r="IYS22" s="0"/>
      <c r="IYT22" s="0"/>
      <c r="IYU22" s="0"/>
      <c r="IYV22" s="0"/>
      <c r="IYW22" s="0"/>
      <c r="IYX22" s="0"/>
      <c r="IYY22" s="0"/>
      <c r="IYZ22" s="0"/>
      <c r="IZA22" s="0"/>
      <c r="IZB22" s="0"/>
      <c r="IZC22" s="0"/>
      <c r="IZD22" s="0"/>
      <c r="IZE22" s="0"/>
      <c r="IZF22" s="0"/>
      <c r="IZG22" s="0"/>
      <c r="IZH22" s="0"/>
      <c r="IZI22" s="0"/>
      <c r="IZJ22" s="0"/>
      <c r="IZK22" s="0"/>
      <c r="IZL22" s="0"/>
      <c r="IZM22" s="0"/>
      <c r="IZN22" s="0"/>
      <c r="IZO22" s="0"/>
      <c r="IZP22" s="0"/>
      <c r="IZQ22" s="0"/>
      <c r="IZR22" s="0"/>
      <c r="IZS22" s="0"/>
      <c r="IZT22" s="0"/>
      <c r="IZU22" s="0"/>
      <c r="IZV22" s="0"/>
      <c r="IZW22" s="0"/>
      <c r="IZX22" s="0"/>
      <c r="IZY22" s="0"/>
      <c r="IZZ22" s="0"/>
      <c r="JAA22" s="0"/>
      <c r="JAB22" s="0"/>
      <c r="JAC22" s="0"/>
      <c r="JAD22" s="0"/>
      <c r="JAE22" s="0"/>
      <c r="JAF22" s="0"/>
      <c r="JAG22" s="0"/>
      <c r="JAH22" s="0"/>
      <c r="JAI22" s="0"/>
      <c r="JAJ22" s="0"/>
      <c r="JAK22" s="0"/>
      <c r="JAL22" s="0"/>
      <c r="JAM22" s="0"/>
      <c r="JAN22" s="0"/>
      <c r="JAO22" s="0"/>
      <c r="JAP22" s="0"/>
      <c r="JAQ22" s="0"/>
      <c r="JAR22" s="0"/>
      <c r="JAS22" s="0"/>
      <c r="JAT22" s="0"/>
      <c r="JAU22" s="0"/>
      <c r="JAV22" s="0"/>
      <c r="JAW22" s="0"/>
      <c r="JAX22" s="0"/>
      <c r="JAY22" s="0"/>
      <c r="JAZ22" s="0"/>
      <c r="JBA22" s="0"/>
      <c r="JBB22" s="0"/>
      <c r="JBC22" s="0"/>
      <c r="JBD22" s="0"/>
      <c r="JBE22" s="0"/>
      <c r="JBF22" s="0"/>
      <c r="JBG22" s="0"/>
      <c r="JBH22" s="0"/>
      <c r="JBI22" s="0"/>
      <c r="JBJ22" s="0"/>
      <c r="JBK22" s="0"/>
      <c r="JBL22" s="0"/>
      <c r="JBM22" s="0"/>
      <c r="JBN22" s="0"/>
      <c r="JBO22" s="0"/>
      <c r="JBP22" s="0"/>
      <c r="JBQ22" s="0"/>
      <c r="JBR22" s="0"/>
      <c r="JBS22" s="0"/>
      <c r="JBT22" s="0"/>
      <c r="JBU22" s="0"/>
      <c r="JBV22" s="0"/>
      <c r="JBW22" s="0"/>
      <c r="JBX22" s="0"/>
      <c r="JBY22" s="0"/>
      <c r="JBZ22" s="0"/>
      <c r="JCA22" s="0"/>
      <c r="JCB22" s="0"/>
      <c r="JCC22" s="0"/>
      <c r="JCD22" s="0"/>
      <c r="JCE22" s="0"/>
      <c r="JCF22" s="0"/>
      <c r="JCG22" s="0"/>
      <c r="JCH22" s="0"/>
      <c r="JCI22" s="0"/>
      <c r="JCJ22" s="0"/>
      <c r="JCK22" s="0"/>
      <c r="JCL22" s="0"/>
      <c r="JCM22" s="0"/>
      <c r="JCN22" s="0"/>
      <c r="JCO22" s="0"/>
      <c r="JCP22" s="0"/>
      <c r="JCQ22" s="0"/>
      <c r="JCR22" s="0"/>
      <c r="JCS22" s="0"/>
      <c r="JCT22" s="0"/>
      <c r="JCU22" s="0"/>
      <c r="JCV22" s="0"/>
      <c r="JCW22" s="0"/>
      <c r="JCX22" s="0"/>
      <c r="JCY22" s="0"/>
      <c r="JCZ22" s="0"/>
      <c r="JDA22" s="0"/>
      <c r="JDB22" s="0"/>
      <c r="JDC22" s="0"/>
      <c r="JDD22" s="0"/>
      <c r="JDE22" s="0"/>
      <c r="JDF22" s="0"/>
      <c r="JDG22" s="0"/>
      <c r="JDH22" s="0"/>
      <c r="JDI22" s="0"/>
      <c r="JDJ22" s="0"/>
      <c r="JDK22" s="0"/>
      <c r="JDL22" s="0"/>
      <c r="JDM22" s="0"/>
      <c r="JDN22" s="0"/>
      <c r="JDO22" s="0"/>
      <c r="JDP22" s="0"/>
      <c r="JDQ22" s="0"/>
      <c r="JDR22" s="0"/>
      <c r="JDS22" s="0"/>
      <c r="JDT22" s="0"/>
      <c r="JDU22" s="0"/>
      <c r="JDV22" s="0"/>
      <c r="JDW22" s="0"/>
      <c r="JDX22" s="0"/>
      <c r="JDY22" s="0"/>
      <c r="JDZ22" s="0"/>
      <c r="JEA22" s="0"/>
      <c r="JEB22" s="0"/>
      <c r="JEC22" s="0"/>
      <c r="JED22" s="0"/>
      <c r="JEE22" s="0"/>
      <c r="JEF22" s="0"/>
      <c r="JEG22" s="0"/>
      <c r="JEH22" s="0"/>
      <c r="JEI22" s="0"/>
      <c r="JEJ22" s="0"/>
      <c r="JEK22" s="0"/>
      <c r="JEL22" s="0"/>
      <c r="JEM22" s="0"/>
      <c r="JEN22" s="0"/>
      <c r="JEO22" s="0"/>
      <c r="JEP22" s="0"/>
      <c r="JEQ22" s="0"/>
      <c r="JER22" s="0"/>
      <c r="JES22" s="0"/>
      <c r="JET22" s="0"/>
      <c r="JEU22" s="0"/>
      <c r="JEV22" s="0"/>
      <c r="JEW22" s="0"/>
      <c r="JEX22" s="0"/>
      <c r="JEY22" s="0"/>
      <c r="JEZ22" s="0"/>
      <c r="JFA22" s="0"/>
      <c r="JFB22" s="0"/>
      <c r="JFC22" s="0"/>
      <c r="JFD22" s="0"/>
      <c r="JFE22" s="0"/>
      <c r="JFF22" s="0"/>
      <c r="JFG22" s="0"/>
      <c r="JFH22" s="0"/>
      <c r="JFI22" s="0"/>
      <c r="JFJ22" s="0"/>
      <c r="JFK22" s="0"/>
      <c r="JFL22" s="0"/>
      <c r="JFM22" s="0"/>
      <c r="JFN22" s="0"/>
      <c r="JFO22" s="0"/>
      <c r="JFP22" s="0"/>
      <c r="JFQ22" s="0"/>
      <c r="JFR22" s="0"/>
      <c r="JFS22" s="0"/>
      <c r="JFT22" s="0"/>
      <c r="JFU22" s="0"/>
      <c r="JFV22" s="0"/>
      <c r="JFW22" s="0"/>
      <c r="JFX22" s="0"/>
      <c r="JFY22" s="0"/>
      <c r="JFZ22" s="0"/>
      <c r="JGA22" s="0"/>
      <c r="JGB22" s="0"/>
      <c r="JGC22" s="0"/>
      <c r="JGD22" s="0"/>
      <c r="JGE22" s="0"/>
      <c r="JGF22" s="0"/>
      <c r="JGG22" s="0"/>
      <c r="JGH22" s="0"/>
      <c r="JGI22" s="0"/>
      <c r="JGJ22" s="0"/>
      <c r="JGK22" s="0"/>
      <c r="JGL22" s="0"/>
      <c r="JGM22" s="0"/>
      <c r="JGN22" s="0"/>
      <c r="JGO22" s="0"/>
      <c r="JGP22" s="0"/>
      <c r="JGQ22" s="0"/>
      <c r="JGR22" s="0"/>
      <c r="JGS22" s="0"/>
      <c r="JGT22" s="0"/>
      <c r="JGU22" s="0"/>
      <c r="JGV22" s="0"/>
      <c r="JGW22" s="0"/>
      <c r="JGX22" s="0"/>
      <c r="JGY22" s="0"/>
      <c r="JGZ22" s="0"/>
      <c r="JHA22" s="0"/>
      <c r="JHB22" s="0"/>
      <c r="JHC22" s="0"/>
      <c r="JHD22" s="0"/>
      <c r="JHE22" s="0"/>
      <c r="JHF22" s="0"/>
      <c r="JHG22" s="0"/>
      <c r="JHH22" s="0"/>
      <c r="JHI22" s="0"/>
      <c r="JHJ22" s="0"/>
      <c r="JHK22" s="0"/>
      <c r="JHL22" s="0"/>
      <c r="JHM22" s="0"/>
      <c r="JHN22" s="0"/>
      <c r="JHO22" s="0"/>
      <c r="JHP22" s="0"/>
      <c r="JHQ22" s="0"/>
      <c r="JHR22" s="0"/>
      <c r="JHS22" s="0"/>
      <c r="JHT22" s="0"/>
      <c r="JHU22" s="0"/>
      <c r="JHV22" s="0"/>
      <c r="JHW22" s="0"/>
      <c r="JHX22" s="0"/>
      <c r="JHY22" s="0"/>
      <c r="JHZ22" s="0"/>
      <c r="JIA22" s="0"/>
      <c r="JIB22" s="0"/>
      <c r="JIC22" s="0"/>
      <c r="JID22" s="0"/>
      <c r="JIE22" s="0"/>
      <c r="JIF22" s="0"/>
      <c r="JIG22" s="0"/>
      <c r="JIH22" s="0"/>
      <c r="JII22" s="0"/>
      <c r="JIJ22" s="0"/>
      <c r="JIK22" s="0"/>
      <c r="JIL22" s="0"/>
      <c r="JIM22" s="0"/>
      <c r="JIN22" s="0"/>
      <c r="JIO22" s="0"/>
      <c r="JIP22" s="0"/>
      <c r="JIQ22" s="0"/>
      <c r="JIR22" s="0"/>
      <c r="JIS22" s="0"/>
      <c r="JIT22" s="0"/>
      <c r="JIU22" s="0"/>
      <c r="JIV22" s="0"/>
      <c r="JIW22" s="0"/>
      <c r="JIX22" s="0"/>
      <c r="JIY22" s="0"/>
      <c r="JIZ22" s="0"/>
      <c r="JJA22" s="0"/>
      <c r="JJB22" s="0"/>
      <c r="JJC22" s="0"/>
      <c r="JJD22" s="0"/>
      <c r="JJE22" s="0"/>
      <c r="JJF22" s="0"/>
      <c r="JJG22" s="0"/>
      <c r="JJH22" s="0"/>
      <c r="JJI22" s="0"/>
      <c r="JJJ22" s="0"/>
      <c r="JJK22" s="0"/>
      <c r="JJL22" s="0"/>
      <c r="JJM22" s="0"/>
      <c r="JJN22" s="0"/>
      <c r="JJO22" s="0"/>
      <c r="JJP22" s="0"/>
      <c r="JJQ22" s="0"/>
      <c r="JJR22" s="0"/>
      <c r="JJS22" s="0"/>
      <c r="JJT22" s="0"/>
      <c r="JJU22" s="0"/>
      <c r="JJV22" s="0"/>
      <c r="JJW22" s="0"/>
      <c r="JJX22" s="0"/>
      <c r="JJY22" s="0"/>
      <c r="JJZ22" s="0"/>
      <c r="JKA22" s="0"/>
      <c r="JKB22" s="0"/>
      <c r="JKC22" s="0"/>
      <c r="JKD22" s="0"/>
      <c r="JKE22" s="0"/>
      <c r="JKF22" s="0"/>
      <c r="JKG22" s="0"/>
      <c r="JKH22" s="0"/>
      <c r="JKI22" s="0"/>
      <c r="JKJ22" s="0"/>
      <c r="JKK22" s="0"/>
      <c r="JKL22" s="0"/>
      <c r="JKM22" s="0"/>
      <c r="JKN22" s="0"/>
      <c r="JKO22" s="0"/>
      <c r="JKP22" s="0"/>
      <c r="JKQ22" s="0"/>
      <c r="JKR22" s="0"/>
      <c r="JKS22" s="0"/>
      <c r="JKT22" s="0"/>
      <c r="JKU22" s="0"/>
      <c r="JKV22" s="0"/>
      <c r="JKW22" s="0"/>
      <c r="JKX22" s="0"/>
      <c r="JKY22" s="0"/>
      <c r="JKZ22" s="0"/>
      <c r="JLA22" s="0"/>
      <c r="JLB22" s="0"/>
      <c r="JLC22" s="0"/>
      <c r="JLD22" s="0"/>
      <c r="JLE22" s="0"/>
      <c r="JLF22" s="0"/>
      <c r="JLG22" s="0"/>
      <c r="JLH22" s="0"/>
      <c r="JLI22" s="0"/>
      <c r="JLJ22" s="0"/>
      <c r="JLK22" s="0"/>
      <c r="JLL22" s="0"/>
      <c r="JLM22" s="0"/>
      <c r="JLN22" s="0"/>
      <c r="JLO22" s="0"/>
      <c r="JLP22" s="0"/>
      <c r="JLQ22" s="0"/>
      <c r="JLR22" s="0"/>
      <c r="JLS22" s="0"/>
      <c r="JLT22" s="0"/>
      <c r="JLU22" s="0"/>
      <c r="JLV22" s="0"/>
      <c r="JLW22" s="0"/>
      <c r="JLX22" s="0"/>
      <c r="JLY22" s="0"/>
      <c r="JLZ22" s="0"/>
      <c r="JMA22" s="0"/>
      <c r="JMB22" s="0"/>
      <c r="JMC22" s="0"/>
      <c r="JMD22" s="0"/>
      <c r="JME22" s="0"/>
      <c r="JMF22" s="0"/>
      <c r="JMG22" s="0"/>
      <c r="JMH22" s="0"/>
      <c r="JMI22" s="0"/>
      <c r="JMJ22" s="0"/>
      <c r="JMK22" s="0"/>
      <c r="JML22" s="0"/>
      <c r="JMM22" s="0"/>
      <c r="JMN22" s="0"/>
      <c r="JMO22" s="0"/>
      <c r="JMP22" s="0"/>
      <c r="JMQ22" s="0"/>
      <c r="JMR22" s="0"/>
      <c r="JMS22" s="0"/>
      <c r="JMT22" s="0"/>
      <c r="JMU22" s="0"/>
      <c r="JMV22" s="0"/>
      <c r="JMW22" s="0"/>
      <c r="JMX22" s="0"/>
      <c r="JMY22" s="0"/>
      <c r="JMZ22" s="0"/>
      <c r="JNA22" s="0"/>
      <c r="JNB22" s="0"/>
      <c r="JNC22" s="0"/>
      <c r="JND22" s="0"/>
      <c r="JNE22" s="0"/>
      <c r="JNF22" s="0"/>
      <c r="JNG22" s="0"/>
      <c r="JNH22" s="0"/>
      <c r="JNI22" s="0"/>
      <c r="JNJ22" s="0"/>
      <c r="JNK22" s="0"/>
      <c r="JNL22" s="0"/>
      <c r="JNM22" s="0"/>
      <c r="JNN22" s="0"/>
      <c r="JNO22" s="0"/>
      <c r="JNP22" s="0"/>
      <c r="JNQ22" s="0"/>
      <c r="JNR22" s="0"/>
      <c r="JNS22" s="0"/>
      <c r="JNT22" s="0"/>
      <c r="JNU22" s="0"/>
      <c r="JNV22" s="0"/>
      <c r="JNW22" s="0"/>
      <c r="JNX22" s="0"/>
      <c r="JNY22" s="0"/>
      <c r="JNZ22" s="0"/>
      <c r="JOA22" s="0"/>
      <c r="JOB22" s="0"/>
      <c r="JOC22" s="0"/>
      <c r="JOD22" s="0"/>
      <c r="JOE22" s="0"/>
      <c r="JOF22" s="0"/>
      <c r="JOG22" s="0"/>
      <c r="JOH22" s="0"/>
      <c r="JOI22" s="0"/>
      <c r="JOJ22" s="0"/>
      <c r="JOK22" s="0"/>
      <c r="JOL22" s="0"/>
      <c r="JOM22" s="0"/>
      <c r="JON22" s="0"/>
      <c r="JOO22" s="0"/>
      <c r="JOP22" s="0"/>
      <c r="JOQ22" s="0"/>
      <c r="JOR22" s="0"/>
      <c r="JOS22" s="0"/>
      <c r="JOT22" s="0"/>
      <c r="JOU22" s="0"/>
      <c r="JOV22" s="0"/>
      <c r="JOW22" s="0"/>
      <c r="JOX22" s="0"/>
      <c r="JOY22" s="0"/>
      <c r="JOZ22" s="0"/>
      <c r="JPA22" s="0"/>
      <c r="JPB22" s="0"/>
      <c r="JPC22" s="0"/>
      <c r="JPD22" s="0"/>
      <c r="JPE22" s="0"/>
      <c r="JPF22" s="0"/>
      <c r="JPG22" s="0"/>
      <c r="JPH22" s="0"/>
      <c r="JPI22" s="0"/>
      <c r="JPJ22" s="0"/>
      <c r="JPK22" s="0"/>
      <c r="JPL22" s="0"/>
      <c r="JPM22" s="0"/>
      <c r="JPN22" s="0"/>
      <c r="JPO22" s="0"/>
      <c r="JPP22" s="0"/>
      <c r="JPQ22" s="0"/>
      <c r="JPR22" s="0"/>
      <c r="JPS22" s="0"/>
      <c r="JPT22" s="0"/>
      <c r="JPU22" s="0"/>
      <c r="JPV22" s="0"/>
      <c r="JPW22" s="0"/>
      <c r="JPX22" s="0"/>
      <c r="JPY22" s="0"/>
      <c r="JPZ22" s="0"/>
      <c r="JQA22" s="0"/>
      <c r="JQB22" s="0"/>
      <c r="JQC22" s="0"/>
      <c r="JQD22" s="0"/>
      <c r="JQE22" s="0"/>
      <c r="JQF22" s="0"/>
      <c r="JQG22" s="0"/>
      <c r="JQH22" s="0"/>
      <c r="JQI22" s="0"/>
      <c r="JQJ22" s="0"/>
      <c r="JQK22" s="0"/>
      <c r="JQL22" s="0"/>
      <c r="JQM22" s="0"/>
      <c r="JQN22" s="0"/>
      <c r="JQO22" s="0"/>
      <c r="JQP22" s="0"/>
      <c r="JQQ22" s="0"/>
      <c r="JQR22" s="0"/>
      <c r="JQS22" s="0"/>
      <c r="JQT22" s="0"/>
      <c r="JQU22" s="0"/>
      <c r="JQV22" s="0"/>
      <c r="JQW22" s="0"/>
      <c r="JQX22" s="0"/>
      <c r="JQY22" s="0"/>
      <c r="JQZ22" s="0"/>
      <c r="JRA22" s="0"/>
      <c r="JRB22" s="0"/>
      <c r="JRC22" s="0"/>
      <c r="JRD22" s="0"/>
      <c r="JRE22" s="0"/>
      <c r="JRF22" s="0"/>
      <c r="JRG22" s="0"/>
      <c r="JRH22" s="0"/>
      <c r="JRI22" s="0"/>
      <c r="JRJ22" s="0"/>
      <c r="JRK22" s="0"/>
      <c r="JRL22" s="0"/>
      <c r="JRM22" s="0"/>
      <c r="JRN22" s="0"/>
      <c r="JRO22" s="0"/>
      <c r="JRP22" s="0"/>
      <c r="JRQ22" s="0"/>
      <c r="JRR22" s="0"/>
      <c r="JRS22" s="0"/>
      <c r="JRT22" s="0"/>
      <c r="JRU22" s="0"/>
      <c r="JRV22" s="0"/>
      <c r="JRW22" s="0"/>
      <c r="JRX22" s="0"/>
      <c r="JRY22" s="0"/>
      <c r="JRZ22" s="0"/>
      <c r="JSA22" s="0"/>
      <c r="JSB22" s="0"/>
      <c r="JSC22" s="0"/>
      <c r="JSD22" s="0"/>
      <c r="JSE22" s="0"/>
      <c r="JSF22" s="0"/>
      <c r="JSG22" s="0"/>
      <c r="JSH22" s="0"/>
      <c r="JSI22" s="0"/>
      <c r="JSJ22" s="0"/>
      <c r="JSK22" s="0"/>
      <c r="JSL22" s="0"/>
      <c r="JSM22" s="0"/>
      <c r="JSN22" s="0"/>
      <c r="JSO22" s="0"/>
      <c r="JSP22" s="0"/>
      <c r="JSQ22" s="0"/>
      <c r="JSR22" s="0"/>
      <c r="JSS22" s="0"/>
      <c r="JST22" s="0"/>
      <c r="JSU22" s="0"/>
      <c r="JSV22" s="0"/>
      <c r="JSW22" s="0"/>
      <c r="JSX22" s="0"/>
      <c r="JSY22" s="0"/>
      <c r="JSZ22" s="0"/>
      <c r="JTA22" s="0"/>
      <c r="JTB22" s="0"/>
      <c r="JTC22" s="0"/>
      <c r="JTD22" s="0"/>
      <c r="JTE22" s="0"/>
      <c r="JTF22" s="0"/>
      <c r="JTG22" s="0"/>
      <c r="JTH22" s="0"/>
      <c r="JTI22" s="0"/>
      <c r="JTJ22" s="0"/>
      <c r="JTK22" s="0"/>
      <c r="JTL22" s="0"/>
      <c r="JTM22" s="0"/>
      <c r="JTN22" s="0"/>
      <c r="JTO22" s="0"/>
      <c r="JTP22" s="0"/>
      <c r="JTQ22" s="0"/>
      <c r="JTR22" s="0"/>
      <c r="JTS22" s="0"/>
      <c r="JTT22" s="0"/>
      <c r="JTU22" s="0"/>
      <c r="JTV22" s="0"/>
      <c r="JTW22" s="0"/>
      <c r="JTX22" s="0"/>
      <c r="JTY22" s="0"/>
      <c r="JTZ22" s="0"/>
      <c r="JUA22" s="0"/>
      <c r="JUB22" s="0"/>
      <c r="JUC22" s="0"/>
      <c r="JUD22" s="0"/>
      <c r="JUE22" s="0"/>
      <c r="JUF22" s="0"/>
      <c r="JUG22" s="0"/>
      <c r="JUH22" s="0"/>
      <c r="JUI22" s="0"/>
      <c r="JUJ22" s="0"/>
      <c r="JUK22" s="0"/>
      <c r="JUL22" s="0"/>
      <c r="JUM22" s="0"/>
      <c r="JUN22" s="0"/>
      <c r="JUO22" s="0"/>
      <c r="JUP22" s="0"/>
      <c r="JUQ22" s="0"/>
      <c r="JUR22" s="0"/>
      <c r="JUS22" s="0"/>
      <c r="JUT22" s="0"/>
      <c r="JUU22" s="0"/>
      <c r="JUV22" s="0"/>
      <c r="JUW22" s="0"/>
      <c r="JUX22" s="0"/>
      <c r="JUY22" s="0"/>
      <c r="JUZ22" s="0"/>
      <c r="JVA22" s="0"/>
      <c r="JVB22" s="0"/>
      <c r="JVC22" s="0"/>
      <c r="JVD22" s="0"/>
      <c r="JVE22" s="0"/>
      <c r="JVF22" s="0"/>
      <c r="JVG22" s="0"/>
      <c r="JVH22" s="0"/>
      <c r="JVI22" s="0"/>
      <c r="JVJ22" s="0"/>
      <c r="JVK22" s="0"/>
      <c r="JVL22" s="0"/>
      <c r="JVM22" s="0"/>
      <c r="JVN22" s="0"/>
      <c r="JVO22" s="0"/>
      <c r="JVP22" s="0"/>
      <c r="JVQ22" s="0"/>
      <c r="JVR22" s="0"/>
      <c r="JVS22" s="0"/>
      <c r="JVT22" s="0"/>
      <c r="JVU22" s="0"/>
      <c r="JVV22" s="0"/>
      <c r="JVW22" s="0"/>
      <c r="JVX22" s="0"/>
      <c r="JVY22" s="0"/>
      <c r="JVZ22" s="0"/>
      <c r="JWA22" s="0"/>
      <c r="JWB22" s="0"/>
      <c r="JWC22" s="0"/>
      <c r="JWD22" s="0"/>
      <c r="JWE22" s="0"/>
      <c r="JWF22" s="0"/>
      <c r="JWG22" s="0"/>
      <c r="JWH22" s="0"/>
      <c r="JWI22" s="0"/>
      <c r="JWJ22" s="0"/>
      <c r="JWK22" s="0"/>
      <c r="JWL22" s="0"/>
      <c r="JWM22" s="0"/>
      <c r="JWN22" s="0"/>
      <c r="JWO22" s="0"/>
      <c r="JWP22" s="0"/>
      <c r="JWQ22" s="0"/>
      <c r="JWR22" s="0"/>
      <c r="JWS22" s="0"/>
      <c r="JWT22" s="0"/>
      <c r="JWU22" s="0"/>
      <c r="JWV22" s="0"/>
      <c r="JWW22" s="0"/>
      <c r="JWX22" s="0"/>
      <c r="JWY22" s="0"/>
      <c r="JWZ22" s="0"/>
      <c r="JXA22" s="0"/>
      <c r="JXB22" s="0"/>
      <c r="JXC22" s="0"/>
      <c r="JXD22" s="0"/>
      <c r="JXE22" s="0"/>
      <c r="JXF22" s="0"/>
      <c r="JXG22" s="0"/>
      <c r="JXH22" s="0"/>
      <c r="JXI22" s="0"/>
      <c r="JXJ22" s="0"/>
      <c r="JXK22" s="0"/>
      <c r="JXL22" s="0"/>
      <c r="JXM22" s="0"/>
      <c r="JXN22" s="0"/>
      <c r="JXO22" s="0"/>
      <c r="JXP22" s="0"/>
      <c r="JXQ22" s="0"/>
      <c r="JXR22" s="0"/>
      <c r="JXS22" s="0"/>
      <c r="JXT22" s="0"/>
      <c r="JXU22" s="0"/>
      <c r="JXV22" s="0"/>
      <c r="JXW22" s="0"/>
      <c r="JXX22" s="0"/>
      <c r="JXY22" s="0"/>
      <c r="JXZ22" s="0"/>
      <c r="JYA22" s="0"/>
      <c r="JYB22" s="0"/>
      <c r="JYC22" s="0"/>
      <c r="JYD22" s="0"/>
      <c r="JYE22" s="0"/>
      <c r="JYF22" s="0"/>
      <c r="JYG22" s="0"/>
      <c r="JYH22" s="0"/>
      <c r="JYI22" s="0"/>
      <c r="JYJ22" s="0"/>
      <c r="JYK22" s="0"/>
      <c r="JYL22" s="0"/>
      <c r="JYM22" s="0"/>
      <c r="JYN22" s="0"/>
      <c r="JYO22" s="0"/>
      <c r="JYP22" s="0"/>
      <c r="JYQ22" s="0"/>
      <c r="JYR22" s="0"/>
      <c r="JYS22" s="0"/>
      <c r="JYT22" s="0"/>
      <c r="JYU22" s="0"/>
      <c r="JYV22" s="0"/>
      <c r="JYW22" s="0"/>
      <c r="JYX22" s="0"/>
      <c r="JYY22" s="0"/>
      <c r="JYZ22" s="0"/>
      <c r="JZA22" s="0"/>
      <c r="JZB22" s="0"/>
      <c r="JZC22" s="0"/>
      <c r="JZD22" s="0"/>
      <c r="JZE22" s="0"/>
      <c r="JZF22" s="0"/>
      <c r="JZG22" s="0"/>
      <c r="JZH22" s="0"/>
      <c r="JZI22" s="0"/>
      <c r="JZJ22" s="0"/>
      <c r="JZK22" s="0"/>
      <c r="JZL22" s="0"/>
      <c r="JZM22" s="0"/>
      <c r="JZN22" s="0"/>
      <c r="JZO22" s="0"/>
      <c r="JZP22" s="0"/>
      <c r="JZQ22" s="0"/>
      <c r="JZR22" s="0"/>
      <c r="JZS22" s="0"/>
      <c r="JZT22" s="0"/>
      <c r="JZU22" s="0"/>
      <c r="JZV22" s="0"/>
      <c r="JZW22" s="0"/>
      <c r="JZX22" s="0"/>
      <c r="JZY22" s="0"/>
      <c r="JZZ22" s="0"/>
      <c r="KAA22" s="0"/>
      <c r="KAB22" s="0"/>
      <c r="KAC22" s="0"/>
      <c r="KAD22" s="0"/>
      <c r="KAE22" s="0"/>
      <c r="KAF22" s="0"/>
      <c r="KAG22" s="0"/>
      <c r="KAH22" s="0"/>
      <c r="KAI22" s="0"/>
      <c r="KAJ22" s="0"/>
      <c r="KAK22" s="0"/>
      <c r="KAL22" s="0"/>
      <c r="KAM22" s="0"/>
      <c r="KAN22" s="0"/>
      <c r="KAO22" s="0"/>
      <c r="KAP22" s="0"/>
      <c r="KAQ22" s="0"/>
      <c r="KAR22" s="0"/>
      <c r="KAS22" s="0"/>
      <c r="KAT22" s="0"/>
      <c r="KAU22" s="0"/>
      <c r="KAV22" s="0"/>
      <c r="KAW22" s="0"/>
      <c r="KAX22" s="0"/>
      <c r="KAY22" s="0"/>
      <c r="KAZ22" s="0"/>
      <c r="KBA22" s="0"/>
      <c r="KBB22" s="0"/>
      <c r="KBC22" s="0"/>
      <c r="KBD22" s="0"/>
      <c r="KBE22" s="0"/>
      <c r="KBF22" s="0"/>
      <c r="KBG22" s="0"/>
      <c r="KBH22" s="0"/>
      <c r="KBI22" s="0"/>
      <c r="KBJ22" s="0"/>
      <c r="KBK22" s="0"/>
      <c r="KBL22" s="0"/>
      <c r="KBM22" s="0"/>
      <c r="KBN22" s="0"/>
      <c r="KBO22" s="0"/>
      <c r="KBP22" s="0"/>
      <c r="KBQ22" s="0"/>
      <c r="KBR22" s="0"/>
      <c r="KBS22" s="0"/>
      <c r="KBT22" s="0"/>
      <c r="KBU22" s="0"/>
      <c r="KBV22" s="0"/>
      <c r="KBW22" s="0"/>
      <c r="KBX22" s="0"/>
      <c r="KBY22" s="0"/>
      <c r="KBZ22" s="0"/>
      <c r="KCA22" s="0"/>
      <c r="KCB22" s="0"/>
      <c r="KCC22" s="0"/>
      <c r="KCD22" s="0"/>
      <c r="KCE22" s="0"/>
      <c r="KCF22" s="0"/>
      <c r="KCG22" s="0"/>
      <c r="KCH22" s="0"/>
      <c r="KCI22" s="0"/>
      <c r="KCJ22" s="0"/>
      <c r="KCK22" s="0"/>
      <c r="KCL22" s="0"/>
      <c r="KCM22" s="0"/>
      <c r="KCN22" s="0"/>
      <c r="KCO22" s="0"/>
      <c r="KCP22" s="0"/>
      <c r="KCQ22" s="0"/>
      <c r="KCR22" s="0"/>
      <c r="KCS22" s="0"/>
      <c r="KCT22" s="0"/>
      <c r="KCU22" s="0"/>
      <c r="KCV22" s="0"/>
      <c r="KCW22" s="0"/>
      <c r="KCX22" s="0"/>
      <c r="KCY22" s="0"/>
      <c r="KCZ22" s="0"/>
      <c r="KDA22" s="0"/>
      <c r="KDB22" s="0"/>
      <c r="KDC22" s="0"/>
      <c r="KDD22" s="0"/>
      <c r="KDE22" s="0"/>
      <c r="KDF22" s="0"/>
      <c r="KDG22" s="0"/>
      <c r="KDH22" s="0"/>
      <c r="KDI22" s="0"/>
      <c r="KDJ22" s="0"/>
      <c r="KDK22" s="0"/>
      <c r="KDL22" s="0"/>
      <c r="KDM22" s="0"/>
      <c r="KDN22" s="0"/>
      <c r="KDO22" s="0"/>
      <c r="KDP22" s="0"/>
      <c r="KDQ22" s="0"/>
      <c r="KDR22" s="0"/>
      <c r="KDS22" s="0"/>
      <c r="KDT22" s="0"/>
      <c r="KDU22" s="0"/>
      <c r="KDV22" s="0"/>
      <c r="KDW22" s="0"/>
      <c r="KDX22" s="0"/>
      <c r="KDY22" s="0"/>
      <c r="KDZ22" s="0"/>
      <c r="KEA22" s="0"/>
      <c r="KEB22" s="0"/>
      <c r="KEC22" s="0"/>
      <c r="KED22" s="0"/>
      <c r="KEE22" s="0"/>
      <c r="KEF22" s="0"/>
      <c r="KEG22" s="0"/>
      <c r="KEH22" s="0"/>
      <c r="KEI22" s="0"/>
      <c r="KEJ22" s="0"/>
      <c r="KEK22" s="0"/>
      <c r="KEL22" s="0"/>
      <c r="KEM22" s="0"/>
      <c r="KEN22" s="0"/>
      <c r="KEO22" s="0"/>
      <c r="KEP22" s="0"/>
      <c r="KEQ22" s="0"/>
      <c r="KER22" s="0"/>
      <c r="KES22" s="0"/>
      <c r="KET22" s="0"/>
      <c r="KEU22" s="0"/>
      <c r="KEV22" s="0"/>
      <c r="KEW22" s="0"/>
      <c r="KEX22" s="0"/>
      <c r="KEY22" s="0"/>
      <c r="KEZ22" s="0"/>
      <c r="KFA22" s="0"/>
      <c r="KFB22" s="0"/>
      <c r="KFC22" s="0"/>
      <c r="KFD22" s="0"/>
      <c r="KFE22" s="0"/>
      <c r="KFF22" s="0"/>
      <c r="KFG22" s="0"/>
      <c r="KFH22" s="0"/>
      <c r="KFI22" s="0"/>
      <c r="KFJ22" s="0"/>
      <c r="KFK22" s="0"/>
      <c r="KFL22" s="0"/>
      <c r="KFM22" s="0"/>
      <c r="KFN22" s="0"/>
      <c r="KFO22" s="0"/>
      <c r="KFP22" s="0"/>
      <c r="KFQ22" s="0"/>
      <c r="KFR22" s="0"/>
      <c r="KFS22" s="0"/>
      <c r="KFT22" s="0"/>
      <c r="KFU22" s="0"/>
      <c r="KFV22" s="0"/>
      <c r="KFW22" s="0"/>
      <c r="KFX22" s="0"/>
      <c r="KFY22" s="0"/>
      <c r="KFZ22" s="0"/>
      <c r="KGA22" s="0"/>
      <c r="KGB22" s="0"/>
      <c r="KGC22" s="0"/>
      <c r="KGD22" s="0"/>
      <c r="KGE22" s="0"/>
      <c r="KGF22" s="0"/>
      <c r="KGG22" s="0"/>
      <c r="KGH22" s="0"/>
      <c r="KGI22" s="0"/>
      <c r="KGJ22" s="0"/>
      <c r="KGK22" s="0"/>
      <c r="KGL22" s="0"/>
      <c r="KGM22" s="0"/>
      <c r="KGN22" s="0"/>
      <c r="KGO22" s="0"/>
      <c r="KGP22" s="0"/>
      <c r="KGQ22" s="0"/>
      <c r="KGR22" s="0"/>
      <c r="KGS22" s="0"/>
      <c r="KGT22" s="0"/>
      <c r="KGU22" s="0"/>
      <c r="KGV22" s="0"/>
      <c r="KGW22" s="0"/>
      <c r="KGX22" s="0"/>
      <c r="KGY22" s="0"/>
      <c r="KGZ22" s="0"/>
      <c r="KHA22" s="0"/>
      <c r="KHB22" s="0"/>
      <c r="KHC22" s="0"/>
      <c r="KHD22" s="0"/>
      <c r="KHE22" s="0"/>
      <c r="KHF22" s="0"/>
      <c r="KHG22" s="0"/>
      <c r="KHH22" s="0"/>
      <c r="KHI22" s="0"/>
      <c r="KHJ22" s="0"/>
      <c r="KHK22" s="0"/>
      <c r="KHL22" s="0"/>
      <c r="KHM22" s="0"/>
      <c r="KHN22" s="0"/>
      <c r="KHO22" s="0"/>
      <c r="KHP22" s="0"/>
      <c r="KHQ22" s="0"/>
      <c r="KHR22" s="0"/>
      <c r="KHS22" s="0"/>
      <c r="KHT22" s="0"/>
      <c r="KHU22" s="0"/>
      <c r="KHV22" s="0"/>
      <c r="KHW22" s="0"/>
      <c r="KHX22" s="0"/>
      <c r="KHY22" s="0"/>
      <c r="KHZ22" s="0"/>
      <c r="KIA22" s="0"/>
      <c r="KIB22" s="0"/>
      <c r="KIC22" s="0"/>
      <c r="KID22" s="0"/>
      <c r="KIE22" s="0"/>
      <c r="KIF22" s="0"/>
      <c r="KIG22" s="0"/>
      <c r="KIH22" s="0"/>
      <c r="KII22" s="0"/>
      <c r="KIJ22" s="0"/>
      <c r="KIK22" s="0"/>
      <c r="KIL22" s="0"/>
      <c r="KIM22" s="0"/>
      <c r="KIN22" s="0"/>
      <c r="KIO22" s="0"/>
      <c r="KIP22" s="0"/>
      <c r="KIQ22" s="0"/>
      <c r="KIR22" s="0"/>
      <c r="KIS22" s="0"/>
      <c r="KIT22" s="0"/>
      <c r="KIU22" s="0"/>
      <c r="KIV22" s="0"/>
      <c r="KIW22" s="0"/>
      <c r="KIX22" s="0"/>
      <c r="KIY22" s="0"/>
      <c r="KIZ22" s="0"/>
      <c r="KJA22" s="0"/>
      <c r="KJB22" s="0"/>
      <c r="KJC22" s="0"/>
      <c r="KJD22" s="0"/>
      <c r="KJE22" s="0"/>
      <c r="KJF22" s="0"/>
      <c r="KJG22" s="0"/>
      <c r="KJH22" s="0"/>
      <c r="KJI22" s="0"/>
      <c r="KJJ22" s="0"/>
      <c r="KJK22" s="0"/>
      <c r="KJL22" s="0"/>
      <c r="KJM22" s="0"/>
      <c r="KJN22" s="0"/>
      <c r="KJO22" s="0"/>
      <c r="KJP22" s="0"/>
      <c r="KJQ22" s="0"/>
      <c r="KJR22" s="0"/>
      <c r="KJS22" s="0"/>
      <c r="KJT22" s="0"/>
      <c r="KJU22" s="0"/>
      <c r="KJV22" s="0"/>
      <c r="KJW22" s="0"/>
      <c r="KJX22" s="0"/>
      <c r="KJY22" s="0"/>
      <c r="KJZ22" s="0"/>
      <c r="KKA22" s="0"/>
      <c r="KKB22" s="0"/>
      <c r="KKC22" s="0"/>
      <c r="KKD22" s="0"/>
      <c r="KKE22" s="0"/>
      <c r="KKF22" s="0"/>
      <c r="KKG22" s="0"/>
      <c r="KKH22" s="0"/>
      <c r="KKI22" s="0"/>
      <c r="KKJ22" s="0"/>
      <c r="KKK22" s="0"/>
      <c r="KKL22" s="0"/>
      <c r="KKM22" s="0"/>
      <c r="KKN22" s="0"/>
      <c r="KKO22" s="0"/>
      <c r="KKP22" s="0"/>
      <c r="KKQ22" s="0"/>
      <c r="KKR22" s="0"/>
      <c r="KKS22" s="0"/>
      <c r="KKT22" s="0"/>
      <c r="KKU22" s="0"/>
      <c r="KKV22" s="0"/>
      <c r="KKW22" s="0"/>
      <c r="KKX22" s="0"/>
      <c r="KKY22" s="0"/>
      <c r="KKZ22" s="0"/>
      <c r="KLA22" s="0"/>
      <c r="KLB22" s="0"/>
      <c r="KLC22" s="0"/>
      <c r="KLD22" s="0"/>
      <c r="KLE22" s="0"/>
      <c r="KLF22" s="0"/>
      <c r="KLG22" s="0"/>
      <c r="KLH22" s="0"/>
      <c r="KLI22" s="0"/>
      <c r="KLJ22" s="0"/>
      <c r="KLK22" s="0"/>
      <c r="KLL22" s="0"/>
      <c r="KLM22" s="0"/>
      <c r="KLN22" s="0"/>
      <c r="KLO22" s="0"/>
      <c r="KLP22" s="0"/>
      <c r="KLQ22" s="0"/>
      <c r="KLR22" s="0"/>
      <c r="KLS22" s="0"/>
      <c r="KLT22" s="0"/>
      <c r="KLU22" s="0"/>
      <c r="KLV22" s="0"/>
      <c r="KLW22" s="0"/>
      <c r="KLX22" s="0"/>
      <c r="KLY22" s="0"/>
      <c r="KLZ22" s="0"/>
      <c r="KMA22" s="0"/>
      <c r="KMB22" s="0"/>
      <c r="KMC22" s="0"/>
      <c r="KMD22" s="0"/>
      <c r="KME22" s="0"/>
      <c r="KMF22" s="0"/>
      <c r="KMG22" s="0"/>
      <c r="KMH22" s="0"/>
      <c r="KMI22" s="0"/>
      <c r="KMJ22" s="0"/>
      <c r="KMK22" s="0"/>
      <c r="KML22" s="0"/>
      <c r="KMM22" s="0"/>
      <c r="KMN22" s="0"/>
      <c r="KMO22" s="0"/>
      <c r="KMP22" s="0"/>
      <c r="KMQ22" s="0"/>
      <c r="KMR22" s="0"/>
      <c r="KMS22" s="0"/>
      <c r="KMT22" s="0"/>
      <c r="KMU22" s="0"/>
      <c r="KMV22" s="0"/>
      <c r="KMW22" s="0"/>
      <c r="KMX22" s="0"/>
      <c r="KMY22" s="0"/>
      <c r="KMZ22" s="0"/>
      <c r="KNA22" s="0"/>
      <c r="KNB22" s="0"/>
      <c r="KNC22" s="0"/>
      <c r="KND22" s="0"/>
      <c r="KNE22" s="0"/>
      <c r="KNF22" s="0"/>
      <c r="KNG22" s="0"/>
      <c r="KNH22" s="0"/>
      <c r="KNI22" s="0"/>
      <c r="KNJ22" s="0"/>
      <c r="KNK22" s="0"/>
      <c r="KNL22" s="0"/>
      <c r="KNM22" s="0"/>
      <c r="KNN22" s="0"/>
      <c r="KNO22" s="0"/>
      <c r="KNP22" s="0"/>
      <c r="KNQ22" s="0"/>
      <c r="KNR22" s="0"/>
      <c r="KNS22" s="0"/>
      <c r="KNT22" s="0"/>
      <c r="KNU22" s="0"/>
      <c r="KNV22" s="0"/>
      <c r="KNW22" s="0"/>
      <c r="KNX22" s="0"/>
      <c r="KNY22" s="0"/>
      <c r="KNZ22" s="0"/>
      <c r="KOA22" s="0"/>
      <c r="KOB22" s="0"/>
      <c r="KOC22" s="0"/>
      <c r="KOD22" s="0"/>
      <c r="KOE22" s="0"/>
      <c r="KOF22" s="0"/>
      <c r="KOG22" s="0"/>
      <c r="KOH22" s="0"/>
      <c r="KOI22" s="0"/>
      <c r="KOJ22" s="0"/>
      <c r="KOK22" s="0"/>
      <c r="KOL22" s="0"/>
      <c r="KOM22" s="0"/>
      <c r="KON22" s="0"/>
      <c r="KOO22" s="0"/>
      <c r="KOP22" s="0"/>
      <c r="KOQ22" s="0"/>
      <c r="KOR22" s="0"/>
      <c r="KOS22" s="0"/>
      <c r="KOT22" s="0"/>
      <c r="KOU22" s="0"/>
      <c r="KOV22" s="0"/>
      <c r="KOW22" s="0"/>
      <c r="KOX22" s="0"/>
      <c r="KOY22" s="0"/>
      <c r="KOZ22" s="0"/>
      <c r="KPA22" s="0"/>
      <c r="KPB22" s="0"/>
      <c r="KPC22" s="0"/>
      <c r="KPD22" s="0"/>
      <c r="KPE22" s="0"/>
      <c r="KPF22" s="0"/>
      <c r="KPG22" s="0"/>
      <c r="KPH22" s="0"/>
      <c r="KPI22" s="0"/>
      <c r="KPJ22" s="0"/>
      <c r="KPK22" s="0"/>
      <c r="KPL22" s="0"/>
      <c r="KPM22" s="0"/>
      <c r="KPN22" s="0"/>
      <c r="KPO22" s="0"/>
      <c r="KPP22" s="0"/>
      <c r="KPQ22" s="0"/>
      <c r="KPR22" s="0"/>
      <c r="KPS22" s="0"/>
      <c r="KPT22" s="0"/>
      <c r="KPU22" s="0"/>
      <c r="KPV22" s="0"/>
      <c r="KPW22" s="0"/>
      <c r="KPX22" s="0"/>
      <c r="KPY22" s="0"/>
      <c r="KPZ22" s="0"/>
      <c r="KQA22" s="0"/>
      <c r="KQB22" s="0"/>
      <c r="KQC22" s="0"/>
      <c r="KQD22" s="0"/>
      <c r="KQE22" s="0"/>
      <c r="KQF22" s="0"/>
      <c r="KQG22" s="0"/>
      <c r="KQH22" s="0"/>
      <c r="KQI22" s="0"/>
      <c r="KQJ22" s="0"/>
      <c r="KQK22" s="0"/>
      <c r="KQL22" s="0"/>
      <c r="KQM22" s="0"/>
      <c r="KQN22" s="0"/>
      <c r="KQO22" s="0"/>
      <c r="KQP22" s="0"/>
      <c r="KQQ22" s="0"/>
      <c r="KQR22" s="0"/>
      <c r="KQS22" s="0"/>
      <c r="KQT22" s="0"/>
      <c r="KQU22" s="0"/>
      <c r="KQV22" s="0"/>
      <c r="KQW22" s="0"/>
      <c r="KQX22" s="0"/>
      <c r="KQY22" s="0"/>
      <c r="KQZ22" s="0"/>
      <c r="KRA22" s="0"/>
      <c r="KRB22" s="0"/>
      <c r="KRC22" s="0"/>
      <c r="KRD22" s="0"/>
      <c r="KRE22" s="0"/>
      <c r="KRF22" s="0"/>
      <c r="KRG22" s="0"/>
      <c r="KRH22" s="0"/>
      <c r="KRI22" s="0"/>
      <c r="KRJ22" s="0"/>
      <c r="KRK22" s="0"/>
      <c r="KRL22" s="0"/>
      <c r="KRM22" s="0"/>
      <c r="KRN22" s="0"/>
      <c r="KRO22" s="0"/>
      <c r="KRP22" s="0"/>
      <c r="KRQ22" s="0"/>
      <c r="KRR22" s="0"/>
      <c r="KRS22" s="0"/>
      <c r="KRT22" s="0"/>
      <c r="KRU22" s="0"/>
      <c r="KRV22" s="0"/>
      <c r="KRW22" s="0"/>
      <c r="KRX22" s="0"/>
      <c r="KRY22" s="0"/>
      <c r="KRZ22" s="0"/>
      <c r="KSA22" s="0"/>
      <c r="KSB22" s="0"/>
      <c r="KSC22" s="0"/>
      <c r="KSD22" s="0"/>
      <c r="KSE22" s="0"/>
      <c r="KSF22" s="0"/>
      <c r="KSG22" s="0"/>
      <c r="KSH22" s="0"/>
      <c r="KSI22" s="0"/>
      <c r="KSJ22" s="0"/>
      <c r="KSK22" s="0"/>
      <c r="KSL22" s="0"/>
      <c r="KSM22" s="0"/>
      <c r="KSN22" s="0"/>
      <c r="KSO22" s="0"/>
      <c r="KSP22" s="0"/>
      <c r="KSQ22" s="0"/>
      <c r="KSR22" s="0"/>
      <c r="KSS22" s="0"/>
      <c r="KST22" s="0"/>
      <c r="KSU22" s="0"/>
      <c r="KSV22" s="0"/>
      <c r="KSW22" s="0"/>
      <c r="KSX22" s="0"/>
      <c r="KSY22" s="0"/>
      <c r="KSZ22" s="0"/>
      <c r="KTA22" s="0"/>
      <c r="KTB22" s="0"/>
      <c r="KTC22" s="0"/>
      <c r="KTD22" s="0"/>
      <c r="KTE22" s="0"/>
      <c r="KTF22" s="0"/>
      <c r="KTG22" s="0"/>
      <c r="KTH22" s="0"/>
      <c r="KTI22" s="0"/>
      <c r="KTJ22" s="0"/>
      <c r="KTK22" s="0"/>
      <c r="KTL22" s="0"/>
      <c r="KTM22" s="0"/>
      <c r="KTN22" s="0"/>
      <c r="KTO22" s="0"/>
      <c r="KTP22" s="0"/>
      <c r="KTQ22" s="0"/>
      <c r="KTR22" s="0"/>
      <c r="KTS22" s="0"/>
      <c r="KTT22" s="0"/>
      <c r="KTU22" s="0"/>
      <c r="KTV22" s="0"/>
      <c r="KTW22" s="0"/>
      <c r="KTX22" s="0"/>
      <c r="KTY22" s="0"/>
      <c r="KTZ22" s="0"/>
      <c r="KUA22" s="0"/>
      <c r="KUB22" s="0"/>
      <c r="KUC22" s="0"/>
      <c r="KUD22" s="0"/>
      <c r="KUE22" s="0"/>
      <c r="KUF22" s="0"/>
      <c r="KUG22" s="0"/>
      <c r="KUH22" s="0"/>
      <c r="KUI22" s="0"/>
      <c r="KUJ22" s="0"/>
      <c r="KUK22" s="0"/>
      <c r="KUL22" s="0"/>
      <c r="KUM22" s="0"/>
      <c r="KUN22" s="0"/>
      <c r="KUO22" s="0"/>
      <c r="KUP22" s="0"/>
      <c r="KUQ22" s="0"/>
      <c r="KUR22" s="0"/>
      <c r="KUS22" s="0"/>
      <c r="KUT22" s="0"/>
      <c r="KUU22" s="0"/>
      <c r="KUV22" s="0"/>
      <c r="KUW22" s="0"/>
      <c r="KUX22" s="0"/>
      <c r="KUY22" s="0"/>
      <c r="KUZ22" s="0"/>
      <c r="KVA22" s="0"/>
      <c r="KVB22" s="0"/>
      <c r="KVC22" s="0"/>
      <c r="KVD22" s="0"/>
      <c r="KVE22" s="0"/>
      <c r="KVF22" s="0"/>
      <c r="KVG22" s="0"/>
      <c r="KVH22" s="0"/>
      <c r="KVI22" s="0"/>
      <c r="KVJ22" s="0"/>
      <c r="KVK22" s="0"/>
      <c r="KVL22" s="0"/>
      <c r="KVM22" s="0"/>
      <c r="KVN22" s="0"/>
      <c r="KVO22" s="0"/>
      <c r="KVP22" s="0"/>
      <c r="KVQ22" s="0"/>
      <c r="KVR22" s="0"/>
      <c r="KVS22" s="0"/>
      <c r="KVT22" s="0"/>
      <c r="KVU22" s="0"/>
      <c r="KVV22" s="0"/>
      <c r="KVW22" s="0"/>
      <c r="KVX22" s="0"/>
      <c r="KVY22" s="0"/>
      <c r="KVZ22" s="0"/>
      <c r="KWA22" s="0"/>
      <c r="KWB22" s="0"/>
      <c r="KWC22" s="0"/>
      <c r="KWD22" s="0"/>
      <c r="KWE22" s="0"/>
      <c r="KWF22" s="0"/>
      <c r="KWG22" s="0"/>
      <c r="KWH22" s="0"/>
      <c r="KWI22" s="0"/>
      <c r="KWJ22" s="0"/>
      <c r="KWK22" s="0"/>
      <c r="KWL22" s="0"/>
      <c r="KWM22" s="0"/>
      <c r="KWN22" s="0"/>
      <c r="KWO22" s="0"/>
      <c r="KWP22" s="0"/>
      <c r="KWQ22" s="0"/>
      <c r="KWR22" s="0"/>
      <c r="KWS22" s="0"/>
      <c r="KWT22" s="0"/>
      <c r="KWU22" s="0"/>
      <c r="KWV22" s="0"/>
      <c r="KWW22" s="0"/>
      <c r="KWX22" s="0"/>
      <c r="KWY22" s="0"/>
      <c r="KWZ22" s="0"/>
      <c r="KXA22" s="0"/>
      <c r="KXB22" s="0"/>
      <c r="KXC22" s="0"/>
      <c r="KXD22" s="0"/>
      <c r="KXE22" s="0"/>
      <c r="KXF22" s="0"/>
      <c r="KXG22" s="0"/>
      <c r="KXH22" s="0"/>
      <c r="KXI22" s="0"/>
      <c r="KXJ22" s="0"/>
      <c r="KXK22" s="0"/>
      <c r="KXL22" s="0"/>
      <c r="KXM22" s="0"/>
      <c r="KXN22" s="0"/>
      <c r="KXO22" s="0"/>
      <c r="KXP22" s="0"/>
      <c r="KXQ22" s="0"/>
      <c r="KXR22" s="0"/>
      <c r="KXS22" s="0"/>
      <c r="KXT22" s="0"/>
      <c r="KXU22" s="0"/>
      <c r="KXV22" s="0"/>
      <c r="KXW22" s="0"/>
      <c r="KXX22" s="0"/>
      <c r="KXY22" s="0"/>
      <c r="KXZ22" s="0"/>
      <c r="KYA22" s="0"/>
      <c r="KYB22" s="0"/>
      <c r="KYC22" s="0"/>
      <c r="KYD22" s="0"/>
      <c r="KYE22" s="0"/>
      <c r="KYF22" s="0"/>
      <c r="KYG22" s="0"/>
      <c r="KYH22" s="0"/>
      <c r="KYI22" s="0"/>
      <c r="KYJ22" s="0"/>
      <c r="KYK22" s="0"/>
      <c r="KYL22" s="0"/>
      <c r="KYM22" s="0"/>
      <c r="KYN22" s="0"/>
      <c r="KYO22" s="0"/>
      <c r="KYP22" s="0"/>
      <c r="KYQ22" s="0"/>
      <c r="KYR22" s="0"/>
      <c r="KYS22" s="0"/>
      <c r="KYT22" s="0"/>
      <c r="KYU22" s="0"/>
      <c r="KYV22" s="0"/>
      <c r="KYW22" s="0"/>
      <c r="KYX22" s="0"/>
      <c r="KYY22" s="0"/>
      <c r="KYZ22" s="0"/>
      <c r="KZA22" s="0"/>
      <c r="KZB22" s="0"/>
      <c r="KZC22" s="0"/>
      <c r="KZD22" s="0"/>
      <c r="KZE22" s="0"/>
      <c r="KZF22" s="0"/>
      <c r="KZG22" s="0"/>
      <c r="KZH22" s="0"/>
      <c r="KZI22" s="0"/>
      <c r="KZJ22" s="0"/>
      <c r="KZK22" s="0"/>
      <c r="KZL22" s="0"/>
      <c r="KZM22" s="0"/>
      <c r="KZN22" s="0"/>
      <c r="KZO22" s="0"/>
      <c r="KZP22" s="0"/>
      <c r="KZQ22" s="0"/>
      <c r="KZR22" s="0"/>
      <c r="KZS22" s="0"/>
      <c r="KZT22" s="0"/>
      <c r="KZU22" s="0"/>
      <c r="KZV22" s="0"/>
      <c r="KZW22" s="0"/>
      <c r="KZX22" s="0"/>
      <c r="KZY22" s="0"/>
      <c r="KZZ22" s="0"/>
      <c r="LAA22" s="0"/>
      <c r="LAB22" s="0"/>
      <c r="LAC22" s="0"/>
      <c r="LAD22" s="0"/>
      <c r="LAE22" s="0"/>
      <c r="LAF22" s="0"/>
      <c r="LAG22" s="0"/>
      <c r="LAH22" s="0"/>
      <c r="LAI22" s="0"/>
      <c r="LAJ22" s="0"/>
      <c r="LAK22" s="0"/>
      <c r="LAL22" s="0"/>
      <c r="LAM22" s="0"/>
      <c r="LAN22" s="0"/>
      <c r="LAO22" s="0"/>
      <c r="LAP22" s="0"/>
      <c r="LAQ22" s="0"/>
      <c r="LAR22" s="0"/>
      <c r="LAS22" s="0"/>
      <c r="LAT22" s="0"/>
      <c r="LAU22" s="0"/>
      <c r="LAV22" s="0"/>
      <c r="LAW22" s="0"/>
      <c r="LAX22" s="0"/>
      <c r="LAY22" s="0"/>
      <c r="LAZ22" s="0"/>
      <c r="LBA22" s="0"/>
      <c r="LBB22" s="0"/>
      <c r="LBC22" s="0"/>
      <c r="LBD22" s="0"/>
      <c r="LBE22" s="0"/>
      <c r="LBF22" s="0"/>
      <c r="LBG22" s="0"/>
      <c r="LBH22" s="0"/>
      <c r="LBI22" s="0"/>
      <c r="LBJ22" s="0"/>
      <c r="LBK22" s="0"/>
      <c r="LBL22" s="0"/>
      <c r="LBM22" s="0"/>
      <c r="LBN22" s="0"/>
      <c r="LBO22" s="0"/>
      <c r="LBP22" s="0"/>
      <c r="LBQ22" s="0"/>
      <c r="LBR22" s="0"/>
      <c r="LBS22" s="0"/>
      <c r="LBT22" s="0"/>
      <c r="LBU22" s="0"/>
      <c r="LBV22" s="0"/>
      <c r="LBW22" s="0"/>
      <c r="LBX22" s="0"/>
      <c r="LBY22" s="0"/>
      <c r="LBZ22" s="0"/>
      <c r="LCA22" s="0"/>
      <c r="LCB22" s="0"/>
      <c r="LCC22" s="0"/>
      <c r="LCD22" s="0"/>
      <c r="LCE22" s="0"/>
      <c r="LCF22" s="0"/>
      <c r="LCG22" s="0"/>
      <c r="LCH22" s="0"/>
      <c r="LCI22" s="0"/>
      <c r="LCJ22" s="0"/>
      <c r="LCK22" s="0"/>
      <c r="LCL22" s="0"/>
      <c r="LCM22" s="0"/>
      <c r="LCN22" s="0"/>
      <c r="LCO22" s="0"/>
      <c r="LCP22" s="0"/>
      <c r="LCQ22" s="0"/>
      <c r="LCR22" s="0"/>
      <c r="LCS22" s="0"/>
      <c r="LCT22" s="0"/>
      <c r="LCU22" s="0"/>
      <c r="LCV22" s="0"/>
      <c r="LCW22" s="0"/>
      <c r="LCX22" s="0"/>
      <c r="LCY22" s="0"/>
      <c r="LCZ22" s="0"/>
      <c r="LDA22" s="0"/>
      <c r="LDB22" s="0"/>
      <c r="LDC22" s="0"/>
      <c r="LDD22" s="0"/>
      <c r="LDE22" s="0"/>
      <c r="LDF22" s="0"/>
      <c r="LDG22" s="0"/>
      <c r="LDH22" s="0"/>
      <c r="LDI22" s="0"/>
      <c r="LDJ22" s="0"/>
      <c r="LDK22" s="0"/>
      <c r="LDL22" s="0"/>
      <c r="LDM22" s="0"/>
      <c r="LDN22" s="0"/>
      <c r="LDO22" s="0"/>
      <c r="LDP22" s="0"/>
      <c r="LDQ22" s="0"/>
      <c r="LDR22" s="0"/>
      <c r="LDS22" s="0"/>
      <c r="LDT22" s="0"/>
      <c r="LDU22" s="0"/>
      <c r="LDV22" s="0"/>
      <c r="LDW22" s="0"/>
      <c r="LDX22" s="0"/>
      <c r="LDY22" s="0"/>
      <c r="LDZ22" s="0"/>
      <c r="LEA22" s="0"/>
      <c r="LEB22" s="0"/>
      <c r="LEC22" s="0"/>
      <c r="LED22" s="0"/>
      <c r="LEE22" s="0"/>
      <c r="LEF22" s="0"/>
      <c r="LEG22" s="0"/>
      <c r="LEH22" s="0"/>
      <c r="LEI22" s="0"/>
      <c r="LEJ22" s="0"/>
      <c r="LEK22" s="0"/>
      <c r="LEL22" s="0"/>
      <c r="LEM22" s="0"/>
      <c r="LEN22" s="0"/>
      <c r="LEO22" s="0"/>
      <c r="LEP22" s="0"/>
      <c r="LEQ22" s="0"/>
      <c r="LER22" s="0"/>
      <c r="LES22" s="0"/>
      <c r="LET22" s="0"/>
      <c r="LEU22" s="0"/>
      <c r="LEV22" s="0"/>
      <c r="LEW22" s="0"/>
      <c r="LEX22" s="0"/>
      <c r="LEY22" s="0"/>
      <c r="LEZ22" s="0"/>
      <c r="LFA22" s="0"/>
      <c r="LFB22" s="0"/>
      <c r="LFC22" s="0"/>
      <c r="LFD22" s="0"/>
      <c r="LFE22" s="0"/>
      <c r="LFF22" s="0"/>
      <c r="LFG22" s="0"/>
      <c r="LFH22" s="0"/>
      <c r="LFI22" s="0"/>
      <c r="LFJ22" s="0"/>
      <c r="LFK22" s="0"/>
      <c r="LFL22" s="0"/>
      <c r="LFM22" s="0"/>
      <c r="LFN22" s="0"/>
      <c r="LFO22" s="0"/>
      <c r="LFP22" s="0"/>
      <c r="LFQ22" s="0"/>
      <c r="LFR22" s="0"/>
      <c r="LFS22" s="0"/>
      <c r="LFT22" s="0"/>
      <c r="LFU22" s="0"/>
      <c r="LFV22" s="0"/>
      <c r="LFW22" s="0"/>
      <c r="LFX22" s="0"/>
      <c r="LFY22" s="0"/>
      <c r="LFZ22" s="0"/>
      <c r="LGA22" s="0"/>
      <c r="LGB22" s="0"/>
      <c r="LGC22" s="0"/>
      <c r="LGD22" s="0"/>
      <c r="LGE22" s="0"/>
      <c r="LGF22" s="0"/>
      <c r="LGG22" s="0"/>
      <c r="LGH22" s="0"/>
      <c r="LGI22" s="0"/>
      <c r="LGJ22" s="0"/>
      <c r="LGK22" s="0"/>
      <c r="LGL22" s="0"/>
      <c r="LGM22" s="0"/>
      <c r="LGN22" s="0"/>
      <c r="LGO22" s="0"/>
      <c r="LGP22" s="0"/>
      <c r="LGQ22" s="0"/>
      <c r="LGR22" s="0"/>
      <c r="LGS22" s="0"/>
      <c r="LGT22" s="0"/>
      <c r="LGU22" s="0"/>
      <c r="LGV22" s="0"/>
      <c r="LGW22" s="0"/>
      <c r="LGX22" s="0"/>
      <c r="LGY22" s="0"/>
      <c r="LGZ22" s="0"/>
      <c r="LHA22" s="0"/>
      <c r="LHB22" s="0"/>
      <c r="LHC22" s="0"/>
      <c r="LHD22" s="0"/>
      <c r="LHE22" s="0"/>
      <c r="LHF22" s="0"/>
      <c r="LHG22" s="0"/>
      <c r="LHH22" s="0"/>
      <c r="LHI22" s="0"/>
      <c r="LHJ22" s="0"/>
      <c r="LHK22" s="0"/>
      <c r="LHL22" s="0"/>
      <c r="LHM22" s="0"/>
      <c r="LHN22" s="0"/>
      <c r="LHO22" s="0"/>
      <c r="LHP22" s="0"/>
      <c r="LHQ22" s="0"/>
      <c r="LHR22" s="0"/>
      <c r="LHS22" s="0"/>
      <c r="LHT22" s="0"/>
      <c r="LHU22" s="0"/>
      <c r="LHV22" s="0"/>
      <c r="LHW22" s="0"/>
      <c r="LHX22" s="0"/>
      <c r="LHY22" s="0"/>
      <c r="LHZ22" s="0"/>
      <c r="LIA22" s="0"/>
      <c r="LIB22" s="0"/>
      <c r="LIC22" s="0"/>
      <c r="LID22" s="0"/>
      <c r="LIE22" s="0"/>
      <c r="LIF22" s="0"/>
      <c r="LIG22" s="0"/>
      <c r="LIH22" s="0"/>
      <c r="LII22" s="0"/>
      <c r="LIJ22" s="0"/>
      <c r="LIK22" s="0"/>
      <c r="LIL22" s="0"/>
      <c r="LIM22" s="0"/>
      <c r="LIN22" s="0"/>
      <c r="LIO22" s="0"/>
      <c r="LIP22" s="0"/>
      <c r="LIQ22" s="0"/>
      <c r="LIR22" s="0"/>
      <c r="LIS22" s="0"/>
      <c r="LIT22" s="0"/>
      <c r="LIU22" s="0"/>
      <c r="LIV22" s="0"/>
      <c r="LIW22" s="0"/>
      <c r="LIX22" s="0"/>
      <c r="LIY22" s="0"/>
      <c r="LIZ22" s="0"/>
      <c r="LJA22" s="0"/>
      <c r="LJB22" s="0"/>
      <c r="LJC22" s="0"/>
      <c r="LJD22" s="0"/>
      <c r="LJE22" s="0"/>
      <c r="LJF22" s="0"/>
      <c r="LJG22" s="0"/>
      <c r="LJH22" s="0"/>
      <c r="LJI22" s="0"/>
      <c r="LJJ22" s="0"/>
      <c r="LJK22" s="0"/>
      <c r="LJL22" s="0"/>
      <c r="LJM22" s="0"/>
      <c r="LJN22" s="0"/>
      <c r="LJO22" s="0"/>
      <c r="LJP22" s="0"/>
      <c r="LJQ22" s="0"/>
      <c r="LJR22" s="0"/>
      <c r="LJS22" s="0"/>
      <c r="LJT22" s="0"/>
      <c r="LJU22" s="0"/>
      <c r="LJV22" s="0"/>
      <c r="LJW22" s="0"/>
      <c r="LJX22" s="0"/>
      <c r="LJY22" s="0"/>
      <c r="LJZ22" s="0"/>
      <c r="LKA22" s="0"/>
      <c r="LKB22" s="0"/>
      <c r="LKC22" s="0"/>
      <c r="LKD22" s="0"/>
      <c r="LKE22" s="0"/>
      <c r="LKF22" s="0"/>
      <c r="LKG22" s="0"/>
      <c r="LKH22" s="0"/>
      <c r="LKI22" s="0"/>
      <c r="LKJ22" s="0"/>
      <c r="LKK22" s="0"/>
      <c r="LKL22" s="0"/>
      <c r="LKM22" s="0"/>
      <c r="LKN22" s="0"/>
      <c r="LKO22" s="0"/>
      <c r="LKP22" s="0"/>
      <c r="LKQ22" s="0"/>
      <c r="LKR22" s="0"/>
      <c r="LKS22" s="0"/>
      <c r="LKT22" s="0"/>
      <c r="LKU22" s="0"/>
      <c r="LKV22" s="0"/>
      <c r="LKW22" s="0"/>
      <c r="LKX22" s="0"/>
      <c r="LKY22" s="0"/>
      <c r="LKZ22" s="0"/>
      <c r="LLA22" s="0"/>
      <c r="LLB22" s="0"/>
      <c r="LLC22" s="0"/>
      <c r="LLD22" s="0"/>
      <c r="LLE22" s="0"/>
      <c r="LLF22" s="0"/>
      <c r="LLG22" s="0"/>
      <c r="LLH22" s="0"/>
      <c r="LLI22" s="0"/>
      <c r="LLJ22" s="0"/>
      <c r="LLK22" s="0"/>
      <c r="LLL22" s="0"/>
      <c r="LLM22" s="0"/>
      <c r="LLN22" s="0"/>
      <c r="LLO22" s="0"/>
      <c r="LLP22" s="0"/>
      <c r="LLQ22" s="0"/>
      <c r="LLR22" s="0"/>
      <c r="LLS22" s="0"/>
      <c r="LLT22" s="0"/>
      <c r="LLU22" s="0"/>
      <c r="LLV22" s="0"/>
      <c r="LLW22" s="0"/>
      <c r="LLX22" s="0"/>
      <c r="LLY22" s="0"/>
      <c r="LLZ22" s="0"/>
      <c r="LMA22" s="0"/>
      <c r="LMB22" s="0"/>
      <c r="LMC22" s="0"/>
      <c r="LMD22" s="0"/>
      <c r="LME22" s="0"/>
      <c r="LMF22" s="0"/>
      <c r="LMG22" s="0"/>
      <c r="LMH22" s="0"/>
      <c r="LMI22" s="0"/>
      <c r="LMJ22" s="0"/>
      <c r="LMK22" s="0"/>
      <c r="LML22" s="0"/>
      <c r="LMM22" s="0"/>
      <c r="LMN22" s="0"/>
      <c r="LMO22" s="0"/>
      <c r="LMP22" s="0"/>
      <c r="LMQ22" s="0"/>
      <c r="LMR22" s="0"/>
      <c r="LMS22" s="0"/>
      <c r="LMT22" s="0"/>
      <c r="LMU22" s="0"/>
      <c r="LMV22" s="0"/>
      <c r="LMW22" s="0"/>
      <c r="LMX22" s="0"/>
      <c r="LMY22" s="0"/>
      <c r="LMZ22" s="0"/>
      <c r="LNA22" s="0"/>
      <c r="LNB22" s="0"/>
      <c r="LNC22" s="0"/>
      <c r="LND22" s="0"/>
      <c r="LNE22" s="0"/>
      <c r="LNF22" s="0"/>
      <c r="LNG22" s="0"/>
      <c r="LNH22" s="0"/>
      <c r="LNI22" s="0"/>
      <c r="LNJ22" s="0"/>
      <c r="LNK22" s="0"/>
      <c r="LNL22" s="0"/>
      <c r="LNM22" s="0"/>
      <c r="LNN22" s="0"/>
      <c r="LNO22" s="0"/>
      <c r="LNP22" s="0"/>
      <c r="LNQ22" s="0"/>
      <c r="LNR22" s="0"/>
      <c r="LNS22" s="0"/>
      <c r="LNT22" s="0"/>
      <c r="LNU22" s="0"/>
      <c r="LNV22" s="0"/>
      <c r="LNW22" s="0"/>
      <c r="LNX22" s="0"/>
      <c r="LNY22" s="0"/>
      <c r="LNZ22" s="0"/>
      <c r="LOA22" s="0"/>
      <c r="LOB22" s="0"/>
      <c r="LOC22" s="0"/>
      <c r="LOD22" s="0"/>
      <c r="LOE22" s="0"/>
      <c r="LOF22" s="0"/>
      <c r="LOG22" s="0"/>
      <c r="LOH22" s="0"/>
      <c r="LOI22" s="0"/>
      <c r="LOJ22" s="0"/>
      <c r="LOK22" s="0"/>
      <c r="LOL22" s="0"/>
      <c r="LOM22" s="0"/>
      <c r="LON22" s="0"/>
      <c r="LOO22" s="0"/>
      <c r="LOP22" s="0"/>
      <c r="LOQ22" s="0"/>
      <c r="LOR22" s="0"/>
      <c r="LOS22" s="0"/>
      <c r="LOT22" s="0"/>
      <c r="LOU22" s="0"/>
      <c r="LOV22" s="0"/>
      <c r="LOW22" s="0"/>
      <c r="LOX22" s="0"/>
      <c r="LOY22" s="0"/>
      <c r="LOZ22" s="0"/>
      <c r="LPA22" s="0"/>
      <c r="LPB22" s="0"/>
      <c r="LPC22" s="0"/>
      <c r="LPD22" s="0"/>
      <c r="LPE22" s="0"/>
      <c r="LPF22" s="0"/>
      <c r="LPG22" s="0"/>
      <c r="LPH22" s="0"/>
      <c r="LPI22" s="0"/>
      <c r="LPJ22" s="0"/>
      <c r="LPK22" s="0"/>
      <c r="LPL22" s="0"/>
      <c r="LPM22" s="0"/>
      <c r="LPN22" s="0"/>
      <c r="LPO22" s="0"/>
      <c r="LPP22" s="0"/>
      <c r="LPQ22" s="0"/>
      <c r="LPR22" s="0"/>
      <c r="LPS22" s="0"/>
      <c r="LPT22" s="0"/>
      <c r="LPU22" s="0"/>
      <c r="LPV22" s="0"/>
      <c r="LPW22" s="0"/>
      <c r="LPX22" s="0"/>
      <c r="LPY22" s="0"/>
      <c r="LPZ22" s="0"/>
      <c r="LQA22" s="0"/>
      <c r="LQB22" s="0"/>
      <c r="LQC22" s="0"/>
      <c r="LQD22" s="0"/>
      <c r="LQE22" s="0"/>
      <c r="LQF22" s="0"/>
      <c r="LQG22" s="0"/>
      <c r="LQH22" s="0"/>
      <c r="LQI22" s="0"/>
      <c r="LQJ22" s="0"/>
      <c r="LQK22" s="0"/>
      <c r="LQL22" s="0"/>
      <c r="LQM22" s="0"/>
      <c r="LQN22" s="0"/>
      <c r="LQO22" s="0"/>
      <c r="LQP22" s="0"/>
      <c r="LQQ22" s="0"/>
      <c r="LQR22" s="0"/>
      <c r="LQS22" s="0"/>
      <c r="LQT22" s="0"/>
      <c r="LQU22" s="0"/>
      <c r="LQV22" s="0"/>
      <c r="LQW22" s="0"/>
      <c r="LQX22" s="0"/>
      <c r="LQY22" s="0"/>
      <c r="LQZ22" s="0"/>
      <c r="LRA22" s="0"/>
      <c r="LRB22" s="0"/>
      <c r="LRC22" s="0"/>
      <c r="LRD22" s="0"/>
      <c r="LRE22" s="0"/>
      <c r="LRF22" s="0"/>
      <c r="LRG22" s="0"/>
      <c r="LRH22" s="0"/>
      <c r="LRI22" s="0"/>
      <c r="LRJ22" s="0"/>
      <c r="LRK22" s="0"/>
      <c r="LRL22" s="0"/>
      <c r="LRM22" s="0"/>
      <c r="LRN22" s="0"/>
      <c r="LRO22" s="0"/>
      <c r="LRP22" s="0"/>
      <c r="LRQ22" s="0"/>
      <c r="LRR22" s="0"/>
      <c r="LRS22" s="0"/>
      <c r="LRT22" s="0"/>
      <c r="LRU22" s="0"/>
      <c r="LRV22" s="0"/>
      <c r="LRW22" s="0"/>
      <c r="LRX22" s="0"/>
      <c r="LRY22" s="0"/>
      <c r="LRZ22" s="0"/>
      <c r="LSA22" s="0"/>
      <c r="LSB22" s="0"/>
      <c r="LSC22" s="0"/>
      <c r="LSD22" s="0"/>
      <c r="LSE22" s="0"/>
      <c r="LSF22" s="0"/>
      <c r="LSG22" s="0"/>
      <c r="LSH22" s="0"/>
      <c r="LSI22" s="0"/>
      <c r="LSJ22" s="0"/>
      <c r="LSK22" s="0"/>
      <c r="LSL22" s="0"/>
      <c r="LSM22" s="0"/>
      <c r="LSN22" s="0"/>
      <c r="LSO22" s="0"/>
      <c r="LSP22" s="0"/>
      <c r="LSQ22" s="0"/>
      <c r="LSR22" s="0"/>
      <c r="LSS22" s="0"/>
      <c r="LST22" s="0"/>
      <c r="LSU22" s="0"/>
      <c r="LSV22" s="0"/>
      <c r="LSW22" s="0"/>
      <c r="LSX22" s="0"/>
      <c r="LSY22" s="0"/>
      <c r="LSZ22" s="0"/>
      <c r="LTA22" s="0"/>
      <c r="LTB22" s="0"/>
      <c r="LTC22" s="0"/>
      <c r="LTD22" s="0"/>
      <c r="LTE22" s="0"/>
      <c r="LTF22" s="0"/>
      <c r="LTG22" s="0"/>
      <c r="LTH22" s="0"/>
      <c r="LTI22" s="0"/>
      <c r="LTJ22" s="0"/>
      <c r="LTK22" s="0"/>
      <c r="LTL22" s="0"/>
      <c r="LTM22" s="0"/>
      <c r="LTN22" s="0"/>
      <c r="LTO22" s="0"/>
      <c r="LTP22" s="0"/>
      <c r="LTQ22" s="0"/>
      <c r="LTR22" s="0"/>
      <c r="LTS22" s="0"/>
      <c r="LTT22" s="0"/>
      <c r="LTU22" s="0"/>
      <c r="LTV22" s="0"/>
      <c r="LTW22" s="0"/>
      <c r="LTX22" s="0"/>
      <c r="LTY22" s="0"/>
      <c r="LTZ22" s="0"/>
      <c r="LUA22" s="0"/>
      <c r="LUB22" s="0"/>
      <c r="LUC22" s="0"/>
      <c r="LUD22" s="0"/>
      <c r="LUE22" s="0"/>
      <c r="LUF22" s="0"/>
      <c r="LUG22" s="0"/>
      <c r="LUH22" s="0"/>
      <c r="LUI22" s="0"/>
      <c r="LUJ22" s="0"/>
      <c r="LUK22" s="0"/>
      <c r="LUL22" s="0"/>
      <c r="LUM22" s="0"/>
      <c r="LUN22" s="0"/>
      <c r="LUO22" s="0"/>
      <c r="LUP22" s="0"/>
      <c r="LUQ22" s="0"/>
      <c r="LUR22" s="0"/>
      <c r="LUS22" s="0"/>
      <c r="LUT22" s="0"/>
      <c r="LUU22" s="0"/>
      <c r="LUV22" s="0"/>
      <c r="LUW22" s="0"/>
      <c r="LUX22" s="0"/>
      <c r="LUY22" s="0"/>
      <c r="LUZ22" s="0"/>
      <c r="LVA22" s="0"/>
      <c r="LVB22" s="0"/>
      <c r="LVC22" s="0"/>
      <c r="LVD22" s="0"/>
      <c r="LVE22" s="0"/>
      <c r="LVF22" s="0"/>
      <c r="LVG22" s="0"/>
      <c r="LVH22" s="0"/>
      <c r="LVI22" s="0"/>
      <c r="LVJ22" s="0"/>
      <c r="LVK22" s="0"/>
      <c r="LVL22" s="0"/>
      <c r="LVM22" s="0"/>
      <c r="LVN22" s="0"/>
      <c r="LVO22" s="0"/>
      <c r="LVP22" s="0"/>
      <c r="LVQ22" s="0"/>
      <c r="LVR22" s="0"/>
      <c r="LVS22" s="0"/>
      <c r="LVT22" s="0"/>
      <c r="LVU22" s="0"/>
      <c r="LVV22" s="0"/>
      <c r="LVW22" s="0"/>
      <c r="LVX22" s="0"/>
      <c r="LVY22" s="0"/>
      <c r="LVZ22" s="0"/>
      <c r="LWA22" s="0"/>
      <c r="LWB22" s="0"/>
      <c r="LWC22" s="0"/>
      <c r="LWD22" s="0"/>
      <c r="LWE22" s="0"/>
      <c r="LWF22" s="0"/>
      <c r="LWG22" s="0"/>
      <c r="LWH22" s="0"/>
      <c r="LWI22" s="0"/>
      <c r="LWJ22" s="0"/>
      <c r="LWK22" s="0"/>
      <c r="LWL22" s="0"/>
      <c r="LWM22" s="0"/>
      <c r="LWN22" s="0"/>
      <c r="LWO22" s="0"/>
      <c r="LWP22" s="0"/>
      <c r="LWQ22" s="0"/>
      <c r="LWR22" s="0"/>
      <c r="LWS22" s="0"/>
      <c r="LWT22" s="0"/>
      <c r="LWU22" s="0"/>
      <c r="LWV22" s="0"/>
      <c r="LWW22" s="0"/>
      <c r="LWX22" s="0"/>
      <c r="LWY22" s="0"/>
      <c r="LWZ22" s="0"/>
      <c r="LXA22" s="0"/>
      <c r="LXB22" s="0"/>
      <c r="LXC22" s="0"/>
      <c r="LXD22" s="0"/>
      <c r="LXE22" s="0"/>
      <c r="LXF22" s="0"/>
      <c r="LXG22" s="0"/>
      <c r="LXH22" s="0"/>
      <c r="LXI22" s="0"/>
      <c r="LXJ22" s="0"/>
      <c r="LXK22" s="0"/>
      <c r="LXL22" s="0"/>
      <c r="LXM22" s="0"/>
      <c r="LXN22" s="0"/>
      <c r="LXO22" s="0"/>
      <c r="LXP22" s="0"/>
      <c r="LXQ22" s="0"/>
      <c r="LXR22" s="0"/>
      <c r="LXS22" s="0"/>
      <c r="LXT22" s="0"/>
      <c r="LXU22" s="0"/>
      <c r="LXV22" s="0"/>
      <c r="LXW22" s="0"/>
      <c r="LXX22" s="0"/>
      <c r="LXY22" s="0"/>
      <c r="LXZ22" s="0"/>
      <c r="LYA22" s="0"/>
      <c r="LYB22" s="0"/>
      <c r="LYC22" s="0"/>
      <c r="LYD22" s="0"/>
      <c r="LYE22" s="0"/>
      <c r="LYF22" s="0"/>
      <c r="LYG22" s="0"/>
      <c r="LYH22" s="0"/>
      <c r="LYI22" s="0"/>
      <c r="LYJ22" s="0"/>
      <c r="LYK22" s="0"/>
      <c r="LYL22" s="0"/>
      <c r="LYM22" s="0"/>
      <c r="LYN22" s="0"/>
      <c r="LYO22" s="0"/>
      <c r="LYP22" s="0"/>
      <c r="LYQ22" s="0"/>
      <c r="LYR22" s="0"/>
      <c r="LYS22" s="0"/>
      <c r="LYT22" s="0"/>
      <c r="LYU22" s="0"/>
      <c r="LYV22" s="0"/>
      <c r="LYW22" s="0"/>
      <c r="LYX22" s="0"/>
      <c r="LYY22" s="0"/>
      <c r="LYZ22" s="0"/>
      <c r="LZA22" s="0"/>
      <c r="LZB22" s="0"/>
      <c r="LZC22" s="0"/>
      <c r="LZD22" s="0"/>
      <c r="LZE22" s="0"/>
      <c r="LZF22" s="0"/>
      <c r="LZG22" s="0"/>
      <c r="LZH22" s="0"/>
      <c r="LZI22" s="0"/>
      <c r="LZJ22" s="0"/>
      <c r="LZK22" s="0"/>
      <c r="LZL22" s="0"/>
      <c r="LZM22" s="0"/>
      <c r="LZN22" s="0"/>
      <c r="LZO22" s="0"/>
      <c r="LZP22" s="0"/>
      <c r="LZQ22" s="0"/>
      <c r="LZR22" s="0"/>
      <c r="LZS22" s="0"/>
      <c r="LZT22" s="0"/>
      <c r="LZU22" s="0"/>
      <c r="LZV22" s="0"/>
      <c r="LZW22" s="0"/>
      <c r="LZX22" s="0"/>
      <c r="LZY22" s="0"/>
      <c r="LZZ22" s="0"/>
      <c r="MAA22" s="0"/>
      <c r="MAB22" s="0"/>
      <c r="MAC22" s="0"/>
      <c r="MAD22" s="0"/>
      <c r="MAE22" s="0"/>
      <c r="MAF22" s="0"/>
      <c r="MAG22" s="0"/>
      <c r="MAH22" s="0"/>
      <c r="MAI22" s="0"/>
      <c r="MAJ22" s="0"/>
      <c r="MAK22" s="0"/>
      <c r="MAL22" s="0"/>
      <c r="MAM22" s="0"/>
      <c r="MAN22" s="0"/>
      <c r="MAO22" s="0"/>
      <c r="MAP22" s="0"/>
      <c r="MAQ22" s="0"/>
      <c r="MAR22" s="0"/>
      <c r="MAS22" s="0"/>
      <c r="MAT22" s="0"/>
      <c r="MAU22" s="0"/>
      <c r="MAV22" s="0"/>
      <c r="MAW22" s="0"/>
      <c r="MAX22" s="0"/>
      <c r="MAY22" s="0"/>
      <c r="MAZ22" s="0"/>
      <c r="MBA22" s="0"/>
      <c r="MBB22" s="0"/>
      <c r="MBC22" s="0"/>
      <c r="MBD22" s="0"/>
      <c r="MBE22" s="0"/>
      <c r="MBF22" s="0"/>
      <c r="MBG22" s="0"/>
      <c r="MBH22" s="0"/>
      <c r="MBI22" s="0"/>
      <c r="MBJ22" s="0"/>
      <c r="MBK22" s="0"/>
      <c r="MBL22" s="0"/>
      <c r="MBM22" s="0"/>
      <c r="MBN22" s="0"/>
      <c r="MBO22" s="0"/>
      <c r="MBP22" s="0"/>
      <c r="MBQ22" s="0"/>
      <c r="MBR22" s="0"/>
      <c r="MBS22" s="0"/>
      <c r="MBT22" s="0"/>
      <c r="MBU22" s="0"/>
      <c r="MBV22" s="0"/>
      <c r="MBW22" s="0"/>
      <c r="MBX22" s="0"/>
      <c r="MBY22" s="0"/>
      <c r="MBZ22" s="0"/>
      <c r="MCA22" s="0"/>
      <c r="MCB22" s="0"/>
      <c r="MCC22" s="0"/>
      <c r="MCD22" s="0"/>
      <c r="MCE22" s="0"/>
      <c r="MCF22" s="0"/>
      <c r="MCG22" s="0"/>
      <c r="MCH22" s="0"/>
      <c r="MCI22" s="0"/>
      <c r="MCJ22" s="0"/>
      <c r="MCK22" s="0"/>
      <c r="MCL22" s="0"/>
      <c r="MCM22" s="0"/>
      <c r="MCN22" s="0"/>
      <c r="MCO22" s="0"/>
      <c r="MCP22" s="0"/>
      <c r="MCQ22" s="0"/>
      <c r="MCR22" s="0"/>
      <c r="MCS22" s="0"/>
      <c r="MCT22" s="0"/>
      <c r="MCU22" s="0"/>
      <c r="MCV22" s="0"/>
      <c r="MCW22" s="0"/>
      <c r="MCX22" s="0"/>
      <c r="MCY22" s="0"/>
      <c r="MCZ22" s="0"/>
      <c r="MDA22" s="0"/>
      <c r="MDB22" s="0"/>
      <c r="MDC22" s="0"/>
      <c r="MDD22" s="0"/>
      <c r="MDE22" s="0"/>
      <c r="MDF22" s="0"/>
      <c r="MDG22" s="0"/>
      <c r="MDH22" s="0"/>
      <c r="MDI22" s="0"/>
      <c r="MDJ22" s="0"/>
      <c r="MDK22" s="0"/>
      <c r="MDL22" s="0"/>
      <c r="MDM22" s="0"/>
      <c r="MDN22" s="0"/>
      <c r="MDO22" s="0"/>
      <c r="MDP22" s="0"/>
      <c r="MDQ22" s="0"/>
      <c r="MDR22" s="0"/>
      <c r="MDS22" s="0"/>
      <c r="MDT22" s="0"/>
      <c r="MDU22" s="0"/>
      <c r="MDV22" s="0"/>
      <c r="MDW22" s="0"/>
      <c r="MDX22" s="0"/>
      <c r="MDY22" s="0"/>
      <c r="MDZ22" s="0"/>
      <c r="MEA22" s="0"/>
      <c r="MEB22" s="0"/>
      <c r="MEC22" s="0"/>
      <c r="MED22" s="0"/>
      <c r="MEE22" s="0"/>
      <c r="MEF22" s="0"/>
      <c r="MEG22" s="0"/>
      <c r="MEH22" s="0"/>
      <c r="MEI22" s="0"/>
      <c r="MEJ22" s="0"/>
      <c r="MEK22" s="0"/>
      <c r="MEL22" s="0"/>
      <c r="MEM22" s="0"/>
      <c r="MEN22" s="0"/>
      <c r="MEO22" s="0"/>
      <c r="MEP22" s="0"/>
      <c r="MEQ22" s="0"/>
      <c r="MER22" s="0"/>
      <c r="MES22" s="0"/>
      <c r="MET22" s="0"/>
      <c r="MEU22" s="0"/>
      <c r="MEV22" s="0"/>
      <c r="MEW22" s="0"/>
      <c r="MEX22" s="0"/>
      <c r="MEY22" s="0"/>
      <c r="MEZ22" s="0"/>
      <c r="MFA22" s="0"/>
      <c r="MFB22" s="0"/>
      <c r="MFC22" s="0"/>
      <c r="MFD22" s="0"/>
      <c r="MFE22" s="0"/>
      <c r="MFF22" s="0"/>
      <c r="MFG22" s="0"/>
      <c r="MFH22" s="0"/>
      <c r="MFI22" s="0"/>
      <c r="MFJ22" s="0"/>
      <c r="MFK22" s="0"/>
      <c r="MFL22" s="0"/>
      <c r="MFM22" s="0"/>
      <c r="MFN22" s="0"/>
      <c r="MFO22" s="0"/>
      <c r="MFP22" s="0"/>
      <c r="MFQ22" s="0"/>
      <c r="MFR22" s="0"/>
      <c r="MFS22" s="0"/>
      <c r="MFT22" s="0"/>
      <c r="MFU22" s="0"/>
      <c r="MFV22" s="0"/>
      <c r="MFW22" s="0"/>
      <c r="MFX22" s="0"/>
      <c r="MFY22" s="0"/>
      <c r="MFZ22" s="0"/>
      <c r="MGA22" s="0"/>
      <c r="MGB22" s="0"/>
      <c r="MGC22" s="0"/>
      <c r="MGD22" s="0"/>
      <c r="MGE22" s="0"/>
      <c r="MGF22" s="0"/>
      <c r="MGG22" s="0"/>
      <c r="MGH22" s="0"/>
      <c r="MGI22" s="0"/>
      <c r="MGJ22" s="0"/>
      <c r="MGK22" s="0"/>
      <c r="MGL22" s="0"/>
      <c r="MGM22" s="0"/>
      <c r="MGN22" s="0"/>
      <c r="MGO22" s="0"/>
      <c r="MGP22" s="0"/>
      <c r="MGQ22" s="0"/>
      <c r="MGR22" s="0"/>
      <c r="MGS22" s="0"/>
      <c r="MGT22" s="0"/>
      <c r="MGU22" s="0"/>
      <c r="MGV22" s="0"/>
      <c r="MGW22" s="0"/>
      <c r="MGX22" s="0"/>
      <c r="MGY22" s="0"/>
      <c r="MGZ22" s="0"/>
      <c r="MHA22" s="0"/>
      <c r="MHB22" s="0"/>
      <c r="MHC22" s="0"/>
      <c r="MHD22" s="0"/>
      <c r="MHE22" s="0"/>
      <c r="MHF22" s="0"/>
      <c r="MHG22" s="0"/>
      <c r="MHH22" s="0"/>
      <c r="MHI22" s="0"/>
      <c r="MHJ22" s="0"/>
      <c r="MHK22" s="0"/>
      <c r="MHL22" s="0"/>
      <c r="MHM22" s="0"/>
      <c r="MHN22" s="0"/>
      <c r="MHO22" s="0"/>
      <c r="MHP22" s="0"/>
      <c r="MHQ22" s="0"/>
      <c r="MHR22" s="0"/>
      <c r="MHS22" s="0"/>
      <c r="MHT22" s="0"/>
      <c r="MHU22" s="0"/>
      <c r="MHV22" s="0"/>
      <c r="MHW22" s="0"/>
      <c r="MHX22" s="0"/>
      <c r="MHY22" s="0"/>
      <c r="MHZ22" s="0"/>
      <c r="MIA22" s="0"/>
      <c r="MIB22" s="0"/>
      <c r="MIC22" s="0"/>
      <c r="MID22" s="0"/>
      <c r="MIE22" s="0"/>
      <c r="MIF22" s="0"/>
      <c r="MIG22" s="0"/>
      <c r="MIH22" s="0"/>
      <c r="MII22" s="0"/>
      <c r="MIJ22" s="0"/>
      <c r="MIK22" s="0"/>
      <c r="MIL22" s="0"/>
      <c r="MIM22" s="0"/>
      <c r="MIN22" s="0"/>
      <c r="MIO22" s="0"/>
      <c r="MIP22" s="0"/>
      <c r="MIQ22" s="0"/>
      <c r="MIR22" s="0"/>
      <c r="MIS22" s="0"/>
      <c r="MIT22" s="0"/>
      <c r="MIU22" s="0"/>
      <c r="MIV22" s="0"/>
      <c r="MIW22" s="0"/>
      <c r="MIX22" s="0"/>
      <c r="MIY22" s="0"/>
      <c r="MIZ22" s="0"/>
      <c r="MJA22" s="0"/>
      <c r="MJB22" s="0"/>
      <c r="MJC22" s="0"/>
      <c r="MJD22" s="0"/>
      <c r="MJE22" s="0"/>
      <c r="MJF22" s="0"/>
      <c r="MJG22" s="0"/>
      <c r="MJH22" s="0"/>
      <c r="MJI22" s="0"/>
      <c r="MJJ22" s="0"/>
      <c r="MJK22" s="0"/>
      <c r="MJL22" s="0"/>
      <c r="MJM22" s="0"/>
      <c r="MJN22" s="0"/>
      <c r="MJO22" s="0"/>
      <c r="MJP22" s="0"/>
      <c r="MJQ22" s="0"/>
      <c r="MJR22" s="0"/>
      <c r="MJS22" s="0"/>
      <c r="MJT22" s="0"/>
      <c r="MJU22" s="0"/>
      <c r="MJV22" s="0"/>
      <c r="MJW22" s="0"/>
      <c r="MJX22" s="0"/>
      <c r="MJY22" s="0"/>
      <c r="MJZ22" s="0"/>
      <c r="MKA22" s="0"/>
      <c r="MKB22" s="0"/>
      <c r="MKC22" s="0"/>
      <c r="MKD22" s="0"/>
      <c r="MKE22" s="0"/>
      <c r="MKF22" s="0"/>
      <c r="MKG22" s="0"/>
      <c r="MKH22" s="0"/>
      <c r="MKI22" s="0"/>
      <c r="MKJ22" s="0"/>
      <c r="MKK22" s="0"/>
      <c r="MKL22" s="0"/>
      <c r="MKM22" s="0"/>
      <c r="MKN22" s="0"/>
      <c r="MKO22" s="0"/>
      <c r="MKP22" s="0"/>
      <c r="MKQ22" s="0"/>
      <c r="MKR22" s="0"/>
      <c r="MKS22" s="0"/>
      <c r="MKT22" s="0"/>
      <c r="MKU22" s="0"/>
      <c r="MKV22" s="0"/>
      <c r="MKW22" s="0"/>
      <c r="MKX22" s="0"/>
      <c r="MKY22" s="0"/>
      <c r="MKZ22" s="0"/>
      <c r="MLA22" s="0"/>
      <c r="MLB22" s="0"/>
      <c r="MLC22" s="0"/>
      <c r="MLD22" s="0"/>
      <c r="MLE22" s="0"/>
      <c r="MLF22" s="0"/>
      <c r="MLG22" s="0"/>
      <c r="MLH22" s="0"/>
      <c r="MLI22" s="0"/>
      <c r="MLJ22" s="0"/>
      <c r="MLK22" s="0"/>
      <c r="MLL22" s="0"/>
      <c r="MLM22" s="0"/>
      <c r="MLN22" s="0"/>
      <c r="MLO22" s="0"/>
      <c r="MLP22" s="0"/>
      <c r="MLQ22" s="0"/>
      <c r="MLR22" s="0"/>
      <c r="MLS22" s="0"/>
      <c r="MLT22" s="0"/>
      <c r="MLU22" s="0"/>
      <c r="MLV22" s="0"/>
      <c r="MLW22" s="0"/>
      <c r="MLX22" s="0"/>
      <c r="MLY22" s="0"/>
      <c r="MLZ22" s="0"/>
      <c r="MMA22" s="0"/>
      <c r="MMB22" s="0"/>
      <c r="MMC22" s="0"/>
      <c r="MMD22" s="0"/>
      <c r="MME22" s="0"/>
      <c r="MMF22" s="0"/>
      <c r="MMG22" s="0"/>
      <c r="MMH22" s="0"/>
      <c r="MMI22" s="0"/>
      <c r="MMJ22" s="0"/>
      <c r="MMK22" s="0"/>
      <c r="MML22" s="0"/>
      <c r="MMM22" s="0"/>
      <c r="MMN22" s="0"/>
      <c r="MMO22" s="0"/>
      <c r="MMP22" s="0"/>
      <c r="MMQ22" s="0"/>
      <c r="MMR22" s="0"/>
      <c r="MMS22" s="0"/>
      <c r="MMT22" s="0"/>
      <c r="MMU22" s="0"/>
      <c r="MMV22" s="0"/>
      <c r="MMW22" s="0"/>
      <c r="MMX22" s="0"/>
      <c r="MMY22" s="0"/>
      <c r="MMZ22" s="0"/>
      <c r="MNA22" s="0"/>
      <c r="MNB22" s="0"/>
      <c r="MNC22" s="0"/>
      <c r="MND22" s="0"/>
      <c r="MNE22" s="0"/>
      <c r="MNF22" s="0"/>
      <c r="MNG22" s="0"/>
      <c r="MNH22" s="0"/>
      <c r="MNI22" s="0"/>
      <c r="MNJ22" s="0"/>
      <c r="MNK22" s="0"/>
      <c r="MNL22" s="0"/>
      <c r="MNM22" s="0"/>
      <c r="MNN22" s="0"/>
      <c r="MNO22" s="0"/>
      <c r="MNP22" s="0"/>
      <c r="MNQ22" s="0"/>
      <c r="MNR22" s="0"/>
      <c r="MNS22" s="0"/>
      <c r="MNT22" s="0"/>
      <c r="MNU22" s="0"/>
      <c r="MNV22" s="0"/>
      <c r="MNW22" s="0"/>
      <c r="MNX22" s="0"/>
      <c r="MNY22" s="0"/>
      <c r="MNZ22" s="0"/>
      <c r="MOA22" s="0"/>
      <c r="MOB22" s="0"/>
      <c r="MOC22" s="0"/>
      <c r="MOD22" s="0"/>
      <c r="MOE22" s="0"/>
      <c r="MOF22" s="0"/>
      <c r="MOG22" s="0"/>
      <c r="MOH22" s="0"/>
      <c r="MOI22" s="0"/>
      <c r="MOJ22" s="0"/>
      <c r="MOK22" s="0"/>
      <c r="MOL22" s="0"/>
      <c r="MOM22" s="0"/>
      <c r="MON22" s="0"/>
      <c r="MOO22" s="0"/>
      <c r="MOP22" s="0"/>
      <c r="MOQ22" s="0"/>
      <c r="MOR22" s="0"/>
      <c r="MOS22" s="0"/>
      <c r="MOT22" s="0"/>
      <c r="MOU22" s="0"/>
      <c r="MOV22" s="0"/>
      <c r="MOW22" s="0"/>
      <c r="MOX22" s="0"/>
      <c r="MOY22" s="0"/>
      <c r="MOZ22" s="0"/>
      <c r="MPA22" s="0"/>
      <c r="MPB22" s="0"/>
      <c r="MPC22" s="0"/>
      <c r="MPD22" s="0"/>
      <c r="MPE22" s="0"/>
      <c r="MPF22" s="0"/>
      <c r="MPG22" s="0"/>
      <c r="MPH22" s="0"/>
      <c r="MPI22" s="0"/>
      <c r="MPJ22" s="0"/>
      <c r="MPK22" s="0"/>
      <c r="MPL22" s="0"/>
      <c r="MPM22" s="0"/>
      <c r="MPN22" s="0"/>
      <c r="MPO22" s="0"/>
      <c r="MPP22" s="0"/>
      <c r="MPQ22" s="0"/>
      <c r="MPR22" s="0"/>
      <c r="MPS22" s="0"/>
      <c r="MPT22" s="0"/>
      <c r="MPU22" s="0"/>
      <c r="MPV22" s="0"/>
      <c r="MPW22" s="0"/>
      <c r="MPX22" s="0"/>
      <c r="MPY22" s="0"/>
      <c r="MPZ22" s="0"/>
      <c r="MQA22" s="0"/>
      <c r="MQB22" s="0"/>
      <c r="MQC22" s="0"/>
      <c r="MQD22" s="0"/>
      <c r="MQE22" s="0"/>
      <c r="MQF22" s="0"/>
      <c r="MQG22" s="0"/>
      <c r="MQH22" s="0"/>
      <c r="MQI22" s="0"/>
      <c r="MQJ22" s="0"/>
      <c r="MQK22" s="0"/>
      <c r="MQL22" s="0"/>
      <c r="MQM22" s="0"/>
      <c r="MQN22" s="0"/>
      <c r="MQO22" s="0"/>
      <c r="MQP22" s="0"/>
      <c r="MQQ22" s="0"/>
      <c r="MQR22" s="0"/>
      <c r="MQS22" s="0"/>
      <c r="MQT22" s="0"/>
      <c r="MQU22" s="0"/>
      <c r="MQV22" s="0"/>
      <c r="MQW22" s="0"/>
      <c r="MQX22" s="0"/>
      <c r="MQY22" s="0"/>
      <c r="MQZ22" s="0"/>
      <c r="MRA22" s="0"/>
      <c r="MRB22" s="0"/>
      <c r="MRC22" s="0"/>
      <c r="MRD22" s="0"/>
      <c r="MRE22" s="0"/>
      <c r="MRF22" s="0"/>
      <c r="MRG22" s="0"/>
      <c r="MRH22" s="0"/>
      <c r="MRI22" s="0"/>
      <c r="MRJ22" s="0"/>
      <c r="MRK22" s="0"/>
      <c r="MRL22" s="0"/>
      <c r="MRM22" s="0"/>
      <c r="MRN22" s="0"/>
      <c r="MRO22" s="0"/>
      <c r="MRP22" s="0"/>
      <c r="MRQ22" s="0"/>
      <c r="MRR22" s="0"/>
      <c r="MRS22" s="0"/>
      <c r="MRT22" s="0"/>
      <c r="MRU22" s="0"/>
      <c r="MRV22" s="0"/>
      <c r="MRW22" s="0"/>
      <c r="MRX22" s="0"/>
      <c r="MRY22" s="0"/>
      <c r="MRZ22" s="0"/>
      <c r="MSA22" s="0"/>
      <c r="MSB22" s="0"/>
      <c r="MSC22" s="0"/>
      <c r="MSD22" s="0"/>
      <c r="MSE22" s="0"/>
      <c r="MSF22" s="0"/>
      <c r="MSG22" s="0"/>
      <c r="MSH22" s="0"/>
      <c r="MSI22" s="0"/>
      <c r="MSJ22" s="0"/>
      <c r="MSK22" s="0"/>
      <c r="MSL22" s="0"/>
      <c r="MSM22" s="0"/>
      <c r="MSN22" s="0"/>
      <c r="MSO22" s="0"/>
      <c r="MSP22" s="0"/>
      <c r="MSQ22" s="0"/>
      <c r="MSR22" s="0"/>
      <c r="MSS22" s="0"/>
      <c r="MST22" s="0"/>
      <c r="MSU22" s="0"/>
      <c r="MSV22" s="0"/>
      <c r="MSW22" s="0"/>
      <c r="MSX22" s="0"/>
      <c r="MSY22" s="0"/>
      <c r="MSZ22" s="0"/>
      <c r="MTA22" s="0"/>
      <c r="MTB22" s="0"/>
      <c r="MTC22" s="0"/>
      <c r="MTD22" s="0"/>
      <c r="MTE22" s="0"/>
      <c r="MTF22" s="0"/>
      <c r="MTG22" s="0"/>
      <c r="MTH22" s="0"/>
      <c r="MTI22" s="0"/>
      <c r="MTJ22" s="0"/>
      <c r="MTK22" s="0"/>
      <c r="MTL22" s="0"/>
      <c r="MTM22" s="0"/>
      <c r="MTN22" s="0"/>
      <c r="MTO22" s="0"/>
      <c r="MTP22" s="0"/>
      <c r="MTQ22" s="0"/>
      <c r="MTR22" s="0"/>
      <c r="MTS22" s="0"/>
      <c r="MTT22" s="0"/>
      <c r="MTU22" s="0"/>
      <c r="MTV22" s="0"/>
      <c r="MTW22" s="0"/>
      <c r="MTX22" s="0"/>
      <c r="MTY22" s="0"/>
      <c r="MTZ22" s="0"/>
      <c r="MUA22" s="0"/>
      <c r="MUB22" s="0"/>
      <c r="MUC22" s="0"/>
      <c r="MUD22" s="0"/>
      <c r="MUE22" s="0"/>
      <c r="MUF22" s="0"/>
      <c r="MUG22" s="0"/>
      <c r="MUH22" s="0"/>
      <c r="MUI22" s="0"/>
      <c r="MUJ22" s="0"/>
      <c r="MUK22" s="0"/>
      <c r="MUL22" s="0"/>
      <c r="MUM22" s="0"/>
      <c r="MUN22" s="0"/>
      <c r="MUO22" s="0"/>
      <c r="MUP22" s="0"/>
      <c r="MUQ22" s="0"/>
      <c r="MUR22" s="0"/>
      <c r="MUS22" s="0"/>
      <c r="MUT22" s="0"/>
      <c r="MUU22" s="0"/>
      <c r="MUV22" s="0"/>
      <c r="MUW22" s="0"/>
      <c r="MUX22" s="0"/>
      <c r="MUY22" s="0"/>
      <c r="MUZ22" s="0"/>
      <c r="MVA22" s="0"/>
      <c r="MVB22" s="0"/>
      <c r="MVC22" s="0"/>
      <c r="MVD22" s="0"/>
      <c r="MVE22" s="0"/>
      <c r="MVF22" s="0"/>
      <c r="MVG22" s="0"/>
      <c r="MVH22" s="0"/>
      <c r="MVI22" s="0"/>
      <c r="MVJ22" s="0"/>
      <c r="MVK22" s="0"/>
      <c r="MVL22" s="0"/>
      <c r="MVM22" s="0"/>
      <c r="MVN22" s="0"/>
      <c r="MVO22" s="0"/>
      <c r="MVP22" s="0"/>
      <c r="MVQ22" s="0"/>
      <c r="MVR22" s="0"/>
      <c r="MVS22" s="0"/>
      <c r="MVT22" s="0"/>
      <c r="MVU22" s="0"/>
      <c r="MVV22" s="0"/>
      <c r="MVW22" s="0"/>
      <c r="MVX22" s="0"/>
      <c r="MVY22" s="0"/>
      <c r="MVZ22" s="0"/>
      <c r="MWA22" s="0"/>
      <c r="MWB22" s="0"/>
      <c r="MWC22" s="0"/>
      <c r="MWD22" s="0"/>
      <c r="MWE22" s="0"/>
      <c r="MWF22" s="0"/>
      <c r="MWG22" s="0"/>
      <c r="MWH22" s="0"/>
      <c r="MWI22" s="0"/>
      <c r="MWJ22" s="0"/>
      <c r="MWK22" s="0"/>
      <c r="MWL22" s="0"/>
      <c r="MWM22" s="0"/>
      <c r="MWN22" s="0"/>
      <c r="MWO22" s="0"/>
      <c r="MWP22" s="0"/>
      <c r="MWQ22" s="0"/>
      <c r="MWR22" s="0"/>
      <c r="MWS22" s="0"/>
      <c r="MWT22" s="0"/>
      <c r="MWU22" s="0"/>
      <c r="MWV22" s="0"/>
      <c r="MWW22" s="0"/>
      <c r="MWX22" s="0"/>
      <c r="MWY22" s="0"/>
      <c r="MWZ22" s="0"/>
      <c r="MXA22" s="0"/>
      <c r="MXB22" s="0"/>
      <c r="MXC22" s="0"/>
      <c r="MXD22" s="0"/>
      <c r="MXE22" s="0"/>
      <c r="MXF22" s="0"/>
      <c r="MXG22" s="0"/>
      <c r="MXH22" s="0"/>
      <c r="MXI22" s="0"/>
      <c r="MXJ22" s="0"/>
      <c r="MXK22" s="0"/>
      <c r="MXL22" s="0"/>
      <c r="MXM22" s="0"/>
      <c r="MXN22" s="0"/>
      <c r="MXO22" s="0"/>
      <c r="MXP22" s="0"/>
      <c r="MXQ22" s="0"/>
      <c r="MXR22" s="0"/>
      <c r="MXS22" s="0"/>
      <c r="MXT22" s="0"/>
      <c r="MXU22" s="0"/>
      <c r="MXV22" s="0"/>
      <c r="MXW22" s="0"/>
      <c r="MXX22" s="0"/>
      <c r="MXY22" s="0"/>
      <c r="MXZ22" s="0"/>
      <c r="MYA22" s="0"/>
      <c r="MYB22" s="0"/>
      <c r="MYC22" s="0"/>
      <c r="MYD22" s="0"/>
      <c r="MYE22" s="0"/>
      <c r="MYF22" s="0"/>
      <c r="MYG22" s="0"/>
      <c r="MYH22" s="0"/>
      <c r="MYI22" s="0"/>
      <c r="MYJ22" s="0"/>
      <c r="MYK22" s="0"/>
      <c r="MYL22" s="0"/>
      <c r="MYM22" s="0"/>
      <c r="MYN22" s="0"/>
      <c r="MYO22" s="0"/>
      <c r="MYP22" s="0"/>
      <c r="MYQ22" s="0"/>
      <c r="MYR22" s="0"/>
      <c r="MYS22" s="0"/>
      <c r="MYT22" s="0"/>
      <c r="MYU22" s="0"/>
      <c r="MYV22" s="0"/>
      <c r="MYW22" s="0"/>
      <c r="MYX22" s="0"/>
      <c r="MYY22" s="0"/>
      <c r="MYZ22" s="0"/>
      <c r="MZA22" s="0"/>
      <c r="MZB22" s="0"/>
      <c r="MZC22" s="0"/>
      <c r="MZD22" s="0"/>
      <c r="MZE22" s="0"/>
      <c r="MZF22" s="0"/>
      <c r="MZG22" s="0"/>
      <c r="MZH22" s="0"/>
      <c r="MZI22" s="0"/>
      <c r="MZJ22" s="0"/>
      <c r="MZK22" s="0"/>
      <c r="MZL22" s="0"/>
      <c r="MZM22" s="0"/>
      <c r="MZN22" s="0"/>
      <c r="MZO22" s="0"/>
      <c r="MZP22" s="0"/>
      <c r="MZQ22" s="0"/>
      <c r="MZR22" s="0"/>
      <c r="MZS22" s="0"/>
      <c r="MZT22" s="0"/>
      <c r="MZU22" s="0"/>
      <c r="MZV22" s="0"/>
      <c r="MZW22" s="0"/>
      <c r="MZX22" s="0"/>
      <c r="MZY22" s="0"/>
      <c r="MZZ22" s="0"/>
      <c r="NAA22" s="0"/>
      <c r="NAB22" s="0"/>
      <c r="NAC22" s="0"/>
      <c r="NAD22" s="0"/>
      <c r="NAE22" s="0"/>
      <c r="NAF22" s="0"/>
      <c r="NAG22" s="0"/>
      <c r="NAH22" s="0"/>
      <c r="NAI22" s="0"/>
      <c r="NAJ22" s="0"/>
      <c r="NAK22" s="0"/>
      <c r="NAL22" s="0"/>
      <c r="NAM22" s="0"/>
      <c r="NAN22" s="0"/>
      <c r="NAO22" s="0"/>
      <c r="NAP22" s="0"/>
      <c r="NAQ22" s="0"/>
      <c r="NAR22" s="0"/>
      <c r="NAS22" s="0"/>
      <c r="NAT22" s="0"/>
      <c r="NAU22" s="0"/>
      <c r="NAV22" s="0"/>
      <c r="NAW22" s="0"/>
      <c r="NAX22" s="0"/>
      <c r="NAY22" s="0"/>
      <c r="NAZ22" s="0"/>
      <c r="NBA22" s="0"/>
      <c r="NBB22" s="0"/>
      <c r="NBC22" s="0"/>
      <c r="NBD22" s="0"/>
      <c r="NBE22" s="0"/>
      <c r="NBF22" s="0"/>
      <c r="NBG22" s="0"/>
      <c r="NBH22" s="0"/>
      <c r="NBI22" s="0"/>
      <c r="NBJ22" s="0"/>
      <c r="NBK22" s="0"/>
      <c r="NBL22" s="0"/>
      <c r="NBM22" s="0"/>
      <c r="NBN22" s="0"/>
      <c r="NBO22" s="0"/>
      <c r="NBP22" s="0"/>
      <c r="NBQ22" s="0"/>
      <c r="NBR22" s="0"/>
      <c r="NBS22" s="0"/>
      <c r="NBT22" s="0"/>
      <c r="NBU22" s="0"/>
      <c r="NBV22" s="0"/>
      <c r="NBW22" s="0"/>
      <c r="NBX22" s="0"/>
      <c r="NBY22" s="0"/>
      <c r="NBZ22" s="0"/>
      <c r="NCA22" s="0"/>
      <c r="NCB22" s="0"/>
      <c r="NCC22" s="0"/>
      <c r="NCD22" s="0"/>
      <c r="NCE22" s="0"/>
      <c r="NCF22" s="0"/>
      <c r="NCG22" s="0"/>
      <c r="NCH22" s="0"/>
      <c r="NCI22" s="0"/>
      <c r="NCJ22" s="0"/>
      <c r="NCK22" s="0"/>
      <c r="NCL22" s="0"/>
      <c r="NCM22" s="0"/>
      <c r="NCN22" s="0"/>
      <c r="NCO22" s="0"/>
      <c r="NCP22" s="0"/>
      <c r="NCQ22" s="0"/>
      <c r="NCR22" s="0"/>
      <c r="NCS22" s="0"/>
      <c r="NCT22" s="0"/>
      <c r="NCU22" s="0"/>
      <c r="NCV22" s="0"/>
      <c r="NCW22" s="0"/>
      <c r="NCX22" s="0"/>
      <c r="NCY22" s="0"/>
      <c r="NCZ22" s="0"/>
      <c r="NDA22" s="0"/>
      <c r="NDB22" s="0"/>
      <c r="NDC22" s="0"/>
      <c r="NDD22" s="0"/>
      <c r="NDE22" s="0"/>
      <c r="NDF22" s="0"/>
      <c r="NDG22" s="0"/>
      <c r="NDH22" s="0"/>
      <c r="NDI22" s="0"/>
      <c r="NDJ22" s="0"/>
      <c r="NDK22" s="0"/>
      <c r="NDL22" s="0"/>
      <c r="NDM22" s="0"/>
      <c r="NDN22" s="0"/>
      <c r="NDO22" s="0"/>
      <c r="NDP22" s="0"/>
      <c r="NDQ22" s="0"/>
      <c r="NDR22" s="0"/>
      <c r="NDS22" s="0"/>
      <c r="NDT22" s="0"/>
      <c r="NDU22" s="0"/>
      <c r="NDV22" s="0"/>
      <c r="NDW22" s="0"/>
      <c r="NDX22" s="0"/>
      <c r="NDY22" s="0"/>
      <c r="NDZ22" s="0"/>
      <c r="NEA22" s="0"/>
      <c r="NEB22" s="0"/>
      <c r="NEC22" s="0"/>
      <c r="NED22" s="0"/>
      <c r="NEE22" s="0"/>
      <c r="NEF22" s="0"/>
      <c r="NEG22" s="0"/>
      <c r="NEH22" s="0"/>
      <c r="NEI22" s="0"/>
      <c r="NEJ22" s="0"/>
      <c r="NEK22" s="0"/>
      <c r="NEL22" s="0"/>
      <c r="NEM22" s="0"/>
      <c r="NEN22" s="0"/>
      <c r="NEO22" s="0"/>
      <c r="NEP22" s="0"/>
      <c r="NEQ22" s="0"/>
      <c r="NER22" s="0"/>
      <c r="NES22" s="0"/>
      <c r="NET22" s="0"/>
      <c r="NEU22" s="0"/>
      <c r="NEV22" s="0"/>
      <c r="NEW22" s="0"/>
      <c r="NEX22" s="0"/>
      <c r="NEY22" s="0"/>
      <c r="NEZ22" s="0"/>
      <c r="NFA22" s="0"/>
      <c r="NFB22" s="0"/>
      <c r="NFC22" s="0"/>
      <c r="NFD22" s="0"/>
      <c r="NFE22" s="0"/>
      <c r="NFF22" s="0"/>
      <c r="NFG22" s="0"/>
      <c r="NFH22" s="0"/>
      <c r="NFI22" s="0"/>
      <c r="NFJ22" s="0"/>
      <c r="NFK22" s="0"/>
      <c r="NFL22" s="0"/>
      <c r="NFM22" s="0"/>
      <c r="NFN22" s="0"/>
      <c r="NFO22" s="0"/>
      <c r="NFP22" s="0"/>
      <c r="NFQ22" s="0"/>
      <c r="NFR22" s="0"/>
      <c r="NFS22" s="0"/>
      <c r="NFT22" s="0"/>
      <c r="NFU22" s="0"/>
      <c r="NFV22" s="0"/>
      <c r="NFW22" s="0"/>
      <c r="NFX22" s="0"/>
      <c r="NFY22" s="0"/>
      <c r="NFZ22" s="0"/>
      <c r="NGA22" s="0"/>
      <c r="NGB22" s="0"/>
      <c r="NGC22" s="0"/>
      <c r="NGD22" s="0"/>
      <c r="NGE22" s="0"/>
      <c r="NGF22" s="0"/>
      <c r="NGG22" s="0"/>
      <c r="NGH22" s="0"/>
      <c r="NGI22" s="0"/>
      <c r="NGJ22" s="0"/>
      <c r="NGK22" s="0"/>
      <c r="NGL22" s="0"/>
      <c r="NGM22" s="0"/>
      <c r="NGN22" s="0"/>
      <c r="NGO22" s="0"/>
      <c r="NGP22" s="0"/>
      <c r="NGQ22" s="0"/>
      <c r="NGR22" s="0"/>
      <c r="NGS22" s="0"/>
      <c r="NGT22" s="0"/>
      <c r="NGU22" s="0"/>
      <c r="NGV22" s="0"/>
      <c r="NGW22" s="0"/>
      <c r="NGX22" s="0"/>
      <c r="NGY22" s="0"/>
      <c r="NGZ22" s="0"/>
      <c r="NHA22" s="0"/>
      <c r="NHB22" s="0"/>
      <c r="NHC22" s="0"/>
      <c r="NHD22" s="0"/>
      <c r="NHE22" s="0"/>
      <c r="NHF22" s="0"/>
      <c r="NHG22" s="0"/>
      <c r="NHH22" s="0"/>
      <c r="NHI22" s="0"/>
      <c r="NHJ22" s="0"/>
      <c r="NHK22" s="0"/>
      <c r="NHL22" s="0"/>
      <c r="NHM22" s="0"/>
      <c r="NHN22" s="0"/>
      <c r="NHO22" s="0"/>
      <c r="NHP22" s="0"/>
      <c r="NHQ22" s="0"/>
      <c r="NHR22" s="0"/>
      <c r="NHS22" s="0"/>
      <c r="NHT22" s="0"/>
      <c r="NHU22" s="0"/>
      <c r="NHV22" s="0"/>
      <c r="NHW22" s="0"/>
      <c r="NHX22" s="0"/>
      <c r="NHY22" s="0"/>
      <c r="NHZ22" s="0"/>
      <c r="NIA22" s="0"/>
      <c r="NIB22" s="0"/>
      <c r="NIC22" s="0"/>
      <c r="NID22" s="0"/>
      <c r="NIE22" s="0"/>
      <c r="NIF22" s="0"/>
      <c r="NIG22" s="0"/>
      <c r="NIH22" s="0"/>
      <c r="NII22" s="0"/>
      <c r="NIJ22" s="0"/>
      <c r="NIK22" s="0"/>
      <c r="NIL22" s="0"/>
      <c r="NIM22" s="0"/>
      <c r="NIN22" s="0"/>
      <c r="NIO22" s="0"/>
      <c r="NIP22" s="0"/>
      <c r="NIQ22" s="0"/>
      <c r="NIR22" s="0"/>
      <c r="NIS22" s="0"/>
      <c r="NIT22" s="0"/>
      <c r="NIU22" s="0"/>
      <c r="NIV22" s="0"/>
      <c r="NIW22" s="0"/>
      <c r="NIX22" s="0"/>
      <c r="NIY22" s="0"/>
      <c r="NIZ22" s="0"/>
      <c r="NJA22" s="0"/>
      <c r="NJB22" s="0"/>
      <c r="NJC22" s="0"/>
      <c r="NJD22" s="0"/>
      <c r="NJE22" s="0"/>
      <c r="NJF22" s="0"/>
      <c r="NJG22" s="0"/>
      <c r="NJH22" s="0"/>
      <c r="NJI22" s="0"/>
      <c r="NJJ22" s="0"/>
      <c r="NJK22" s="0"/>
      <c r="NJL22" s="0"/>
      <c r="NJM22" s="0"/>
      <c r="NJN22" s="0"/>
      <c r="NJO22" s="0"/>
      <c r="NJP22" s="0"/>
      <c r="NJQ22" s="0"/>
      <c r="NJR22" s="0"/>
      <c r="NJS22" s="0"/>
      <c r="NJT22" s="0"/>
      <c r="NJU22" s="0"/>
      <c r="NJV22" s="0"/>
      <c r="NJW22" s="0"/>
      <c r="NJX22" s="0"/>
      <c r="NJY22" s="0"/>
      <c r="NJZ22" s="0"/>
      <c r="NKA22" s="0"/>
      <c r="NKB22" s="0"/>
      <c r="NKC22" s="0"/>
      <c r="NKD22" s="0"/>
      <c r="NKE22" s="0"/>
      <c r="NKF22" s="0"/>
      <c r="NKG22" s="0"/>
      <c r="NKH22" s="0"/>
      <c r="NKI22" s="0"/>
      <c r="NKJ22" s="0"/>
      <c r="NKK22" s="0"/>
      <c r="NKL22" s="0"/>
      <c r="NKM22" s="0"/>
      <c r="NKN22" s="0"/>
      <c r="NKO22" s="0"/>
      <c r="NKP22" s="0"/>
      <c r="NKQ22" s="0"/>
      <c r="NKR22" s="0"/>
      <c r="NKS22" s="0"/>
      <c r="NKT22" s="0"/>
      <c r="NKU22" s="0"/>
      <c r="NKV22" s="0"/>
      <c r="NKW22" s="0"/>
      <c r="NKX22" s="0"/>
      <c r="NKY22" s="0"/>
      <c r="NKZ22" s="0"/>
      <c r="NLA22" s="0"/>
      <c r="NLB22" s="0"/>
      <c r="NLC22" s="0"/>
      <c r="NLD22" s="0"/>
      <c r="NLE22" s="0"/>
      <c r="NLF22" s="0"/>
      <c r="NLG22" s="0"/>
      <c r="NLH22" s="0"/>
      <c r="NLI22" s="0"/>
      <c r="NLJ22" s="0"/>
      <c r="NLK22" s="0"/>
      <c r="NLL22" s="0"/>
      <c r="NLM22" s="0"/>
      <c r="NLN22" s="0"/>
      <c r="NLO22" s="0"/>
      <c r="NLP22" s="0"/>
      <c r="NLQ22" s="0"/>
      <c r="NLR22" s="0"/>
      <c r="NLS22" s="0"/>
      <c r="NLT22" s="0"/>
      <c r="NLU22" s="0"/>
      <c r="NLV22" s="0"/>
      <c r="NLW22" s="0"/>
      <c r="NLX22" s="0"/>
      <c r="NLY22" s="0"/>
      <c r="NLZ22" s="0"/>
      <c r="NMA22" s="0"/>
      <c r="NMB22" s="0"/>
      <c r="NMC22" s="0"/>
      <c r="NMD22" s="0"/>
      <c r="NME22" s="0"/>
      <c r="NMF22" s="0"/>
      <c r="NMG22" s="0"/>
      <c r="NMH22" s="0"/>
      <c r="NMI22" s="0"/>
      <c r="NMJ22" s="0"/>
      <c r="NMK22" s="0"/>
      <c r="NML22" s="0"/>
      <c r="NMM22" s="0"/>
      <c r="NMN22" s="0"/>
      <c r="NMO22" s="0"/>
      <c r="NMP22" s="0"/>
      <c r="NMQ22" s="0"/>
      <c r="NMR22" s="0"/>
      <c r="NMS22" s="0"/>
      <c r="NMT22" s="0"/>
      <c r="NMU22" s="0"/>
      <c r="NMV22" s="0"/>
      <c r="NMW22" s="0"/>
      <c r="NMX22" s="0"/>
      <c r="NMY22" s="0"/>
      <c r="NMZ22" s="0"/>
      <c r="NNA22" s="0"/>
      <c r="NNB22" s="0"/>
      <c r="NNC22" s="0"/>
      <c r="NND22" s="0"/>
      <c r="NNE22" s="0"/>
      <c r="NNF22" s="0"/>
      <c r="NNG22" s="0"/>
      <c r="NNH22" s="0"/>
      <c r="NNI22" s="0"/>
      <c r="NNJ22" s="0"/>
      <c r="NNK22" s="0"/>
      <c r="NNL22" s="0"/>
      <c r="NNM22" s="0"/>
      <c r="NNN22" s="0"/>
      <c r="NNO22" s="0"/>
      <c r="NNP22" s="0"/>
      <c r="NNQ22" s="0"/>
      <c r="NNR22" s="0"/>
      <c r="NNS22" s="0"/>
      <c r="NNT22" s="0"/>
      <c r="NNU22" s="0"/>
      <c r="NNV22" s="0"/>
      <c r="NNW22" s="0"/>
      <c r="NNX22" s="0"/>
      <c r="NNY22" s="0"/>
      <c r="NNZ22" s="0"/>
      <c r="NOA22" s="0"/>
      <c r="NOB22" s="0"/>
      <c r="NOC22" s="0"/>
      <c r="NOD22" s="0"/>
      <c r="NOE22" s="0"/>
      <c r="NOF22" s="0"/>
      <c r="NOG22" s="0"/>
      <c r="NOH22" s="0"/>
      <c r="NOI22" s="0"/>
      <c r="NOJ22" s="0"/>
      <c r="NOK22" s="0"/>
      <c r="NOL22" s="0"/>
      <c r="NOM22" s="0"/>
      <c r="NON22" s="0"/>
      <c r="NOO22" s="0"/>
      <c r="NOP22" s="0"/>
      <c r="NOQ22" s="0"/>
      <c r="NOR22" s="0"/>
      <c r="NOS22" s="0"/>
      <c r="NOT22" s="0"/>
      <c r="NOU22" s="0"/>
      <c r="NOV22" s="0"/>
      <c r="NOW22" s="0"/>
      <c r="NOX22" s="0"/>
      <c r="NOY22" s="0"/>
      <c r="NOZ22" s="0"/>
      <c r="NPA22" s="0"/>
      <c r="NPB22" s="0"/>
      <c r="NPC22" s="0"/>
      <c r="NPD22" s="0"/>
      <c r="NPE22" s="0"/>
      <c r="NPF22" s="0"/>
      <c r="NPG22" s="0"/>
      <c r="NPH22" s="0"/>
      <c r="NPI22" s="0"/>
      <c r="NPJ22" s="0"/>
      <c r="NPK22" s="0"/>
      <c r="NPL22" s="0"/>
      <c r="NPM22" s="0"/>
      <c r="NPN22" s="0"/>
      <c r="NPO22" s="0"/>
      <c r="NPP22" s="0"/>
      <c r="NPQ22" s="0"/>
      <c r="NPR22" s="0"/>
      <c r="NPS22" s="0"/>
      <c r="NPT22" s="0"/>
      <c r="NPU22" s="0"/>
      <c r="NPV22" s="0"/>
      <c r="NPW22" s="0"/>
      <c r="NPX22" s="0"/>
      <c r="NPY22" s="0"/>
      <c r="NPZ22" s="0"/>
      <c r="NQA22" s="0"/>
      <c r="NQB22" s="0"/>
      <c r="NQC22" s="0"/>
      <c r="NQD22" s="0"/>
      <c r="NQE22" s="0"/>
      <c r="NQF22" s="0"/>
      <c r="NQG22" s="0"/>
      <c r="NQH22" s="0"/>
      <c r="NQI22" s="0"/>
      <c r="NQJ22" s="0"/>
      <c r="NQK22" s="0"/>
      <c r="NQL22" s="0"/>
      <c r="NQM22" s="0"/>
      <c r="NQN22" s="0"/>
      <c r="NQO22" s="0"/>
      <c r="NQP22" s="0"/>
      <c r="NQQ22" s="0"/>
      <c r="NQR22" s="0"/>
      <c r="NQS22" s="0"/>
      <c r="NQT22" s="0"/>
      <c r="NQU22" s="0"/>
      <c r="NQV22" s="0"/>
      <c r="NQW22" s="0"/>
      <c r="NQX22" s="0"/>
      <c r="NQY22" s="0"/>
      <c r="NQZ22" s="0"/>
      <c r="NRA22" s="0"/>
      <c r="NRB22" s="0"/>
      <c r="NRC22" s="0"/>
      <c r="NRD22" s="0"/>
      <c r="NRE22" s="0"/>
      <c r="NRF22" s="0"/>
      <c r="NRG22" s="0"/>
      <c r="NRH22" s="0"/>
      <c r="NRI22" s="0"/>
      <c r="NRJ22" s="0"/>
      <c r="NRK22" s="0"/>
      <c r="NRL22" s="0"/>
      <c r="NRM22" s="0"/>
      <c r="NRN22" s="0"/>
      <c r="NRO22" s="0"/>
      <c r="NRP22" s="0"/>
      <c r="NRQ22" s="0"/>
      <c r="NRR22" s="0"/>
      <c r="NRS22" s="0"/>
      <c r="NRT22" s="0"/>
      <c r="NRU22" s="0"/>
      <c r="NRV22" s="0"/>
      <c r="NRW22" s="0"/>
      <c r="NRX22" s="0"/>
      <c r="NRY22" s="0"/>
      <c r="NRZ22" s="0"/>
      <c r="NSA22" s="0"/>
      <c r="NSB22" s="0"/>
      <c r="NSC22" s="0"/>
      <c r="NSD22" s="0"/>
      <c r="NSE22" s="0"/>
      <c r="NSF22" s="0"/>
      <c r="NSG22" s="0"/>
      <c r="NSH22" s="0"/>
      <c r="NSI22" s="0"/>
      <c r="NSJ22" s="0"/>
      <c r="NSK22" s="0"/>
      <c r="NSL22" s="0"/>
      <c r="NSM22" s="0"/>
      <c r="NSN22" s="0"/>
      <c r="NSO22" s="0"/>
      <c r="NSP22" s="0"/>
      <c r="NSQ22" s="0"/>
      <c r="NSR22" s="0"/>
      <c r="NSS22" s="0"/>
      <c r="NST22" s="0"/>
      <c r="NSU22" s="0"/>
      <c r="NSV22" s="0"/>
      <c r="NSW22" s="0"/>
      <c r="NSX22" s="0"/>
      <c r="NSY22" s="0"/>
      <c r="NSZ22" s="0"/>
      <c r="NTA22" s="0"/>
      <c r="NTB22" s="0"/>
      <c r="NTC22" s="0"/>
      <c r="NTD22" s="0"/>
      <c r="NTE22" s="0"/>
      <c r="NTF22" s="0"/>
      <c r="NTG22" s="0"/>
      <c r="NTH22" s="0"/>
      <c r="NTI22" s="0"/>
      <c r="NTJ22" s="0"/>
      <c r="NTK22" s="0"/>
      <c r="NTL22" s="0"/>
      <c r="NTM22" s="0"/>
      <c r="NTN22" s="0"/>
      <c r="NTO22" s="0"/>
      <c r="NTP22" s="0"/>
      <c r="NTQ22" s="0"/>
      <c r="NTR22" s="0"/>
      <c r="NTS22" s="0"/>
      <c r="NTT22" s="0"/>
      <c r="NTU22" s="0"/>
      <c r="NTV22" s="0"/>
      <c r="NTW22" s="0"/>
      <c r="NTX22" s="0"/>
      <c r="NTY22" s="0"/>
      <c r="NTZ22" s="0"/>
      <c r="NUA22" s="0"/>
      <c r="NUB22" s="0"/>
      <c r="NUC22" s="0"/>
      <c r="NUD22" s="0"/>
      <c r="NUE22" s="0"/>
      <c r="NUF22" s="0"/>
      <c r="NUG22" s="0"/>
      <c r="NUH22" s="0"/>
      <c r="NUI22" s="0"/>
      <c r="NUJ22" s="0"/>
      <c r="NUK22" s="0"/>
      <c r="NUL22" s="0"/>
      <c r="NUM22" s="0"/>
      <c r="NUN22" s="0"/>
      <c r="NUO22" s="0"/>
      <c r="NUP22" s="0"/>
      <c r="NUQ22" s="0"/>
      <c r="NUR22" s="0"/>
      <c r="NUS22" s="0"/>
      <c r="NUT22" s="0"/>
      <c r="NUU22" s="0"/>
      <c r="NUV22" s="0"/>
      <c r="NUW22" s="0"/>
      <c r="NUX22" s="0"/>
      <c r="NUY22" s="0"/>
      <c r="NUZ22" s="0"/>
      <c r="NVA22" s="0"/>
      <c r="NVB22" s="0"/>
      <c r="NVC22" s="0"/>
      <c r="NVD22" s="0"/>
      <c r="NVE22" s="0"/>
      <c r="NVF22" s="0"/>
      <c r="NVG22" s="0"/>
      <c r="NVH22" s="0"/>
      <c r="NVI22" s="0"/>
      <c r="NVJ22" s="0"/>
      <c r="NVK22" s="0"/>
      <c r="NVL22" s="0"/>
      <c r="NVM22" s="0"/>
      <c r="NVN22" s="0"/>
      <c r="NVO22" s="0"/>
      <c r="NVP22" s="0"/>
      <c r="NVQ22" s="0"/>
      <c r="NVR22" s="0"/>
      <c r="NVS22" s="0"/>
      <c r="NVT22" s="0"/>
      <c r="NVU22" s="0"/>
      <c r="NVV22" s="0"/>
      <c r="NVW22" s="0"/>
      <c r="NVX22" s="0"/>
      <c r="NVY22" s="0"/>
      <c r="NVZ22" s="0"/>
      <c r="NWA22" s="0"/>
      <c r="NWB22" s="0"/>
      <c r="NWC22" s="0"/>
      <c r="NWD22" s="0"/>
      <c r="NWE22" s="0"/>
      <c r="NWF22" s="0"/>
      <c r="NWG22" s="0"/>
      <c r="NWH22" s="0"/>
      <c r="NWI22" s="0"/>
      <c r="NWJ22" s="0"/>
      <c r="NWK22" s="0"/>
      <c r="NWL22" s="0"/>
      <c r="NWM22" s="0"/>
      <c r="NWN22" s="0"/>
      <c r="NWO22" s="0"/>
      <c r="NWP22" s="0"/>
      <c r="NWQ22" s="0"/>
      <c r="NWR22" s="0"/>
      <c r="NWS22" s="0"/>
      <c r="NWT22" s="0"/>
      <c r="NWU22" s="0"/>
      <c r="NWV22" s="0"/>
      <c r="NWW22" s="0"/>
      <c r="NWX22" s="0"/>
      <c r="NWY22" s="0"/>
      <c r="NWZ22" s="0"/>
      <c r="NXA22" s="0"/>
      <c r="NXB22" s="0"/>
      <c r="NXC22" s="0"/>
      <c r="NXD22" s="0"/>
      <c r="NXE22" s="0"/>
      <c r="NXF22" s="0"/>
      <c r="NXG22" s="0"/>
      <c r="NXH22" s="0"/>
      <c r="NXI22" s="0"/>
      <c r="NXJ22" s="0"/>
      <c r="NXK22" s="0"/>
      <c r="NXL22" s="0"/>
      <c r="NXM22" s="0"/>
      <c r="NXN22" s="0"/>
      <c r="NXO22" s="0"/>
      <c r="NXP22" s="0"/>
      <c r="NXQ22" s="0"/>
      <c r="NXR22" s="0"/>
      <c r="NXS22" s="0"/>
      <c r="NXT22" s="0"/>
      <c r="NXU22" s="0"/>
      <c r="NXV22" s="0"/>
      <c r="NXW22" s="0"/>
      <c r="NXX22" s="0"/>
      <c r="NXY22" s="0"/>
      <c r="NXZ22" s="0"/>
      <c r="NYA22" s="0"/>
      <c r="NYB22" s="0"/>
      <c r="NYC22" s="0"/>
      <c r="NYD22" s="0"/>
      <c r="NYE22" s="0"/>
      <c r="NYF22" s="0"/>
      <c r="NYG22" s="0"/>
      <c r="NYH22" s="0"/>
      <c r="NYI22" s="0"/>
      <c r="NYJ22" s="0"/>
      <c r="NYK22" s="0"/>
      <c r="NYL22" s="0"/>
      <c r="NYM22" s="0"/>
      <c r="NYN22" s="0"/>
      <c r="NYO22" s="0"/>
      <c r="NYP22" s="0"/>
      <c r="NYQ22" s="0"/>
      <c r="NYR22" s="0"/>
      <c r="NYS22" s="0"/>
      <c r="NYT22" s="0"/>
      <c r="NYU22" s="0"/>
      <c r="NYV22" s="0"/>
      <c r="NYW22" s="0"/>
      <c r="NYX22" s="0"/>
      <c r="NYY22" s="0"/>
      <c r="NYZ22" s="0"/>
      <c r="NZA22" s="0"/>
      <c r="NZB22" s="0"/>
      <c r="NZC22" s="0"/>
      <c r="NZD22" s="0"/>
      <c r="NZE22" s="0"/>
      <c r="NZF22" s="0"/>
      <c r="NZG22" s="0"/>
      <c r="NZH22" s="0"/>
      <c r="NZI22" s="0"/>
      <c r="NZJ22" s="0"/>
      <c r="NZK22" s="0"/>
      <c r="NZL22" s="0"/>
      <c r="NZM22" s="0"/>
      <c r="NZN22" s="0"/>
      <c r="NZO22" s="0"/>
      <c r="NZP22" s="0"/>
      <c r="NZQ22" s="0"/>
      <c r="NZR22" s="0"/>
      <c r="NZS22" s="0"/>
      <c r="NZT22" s="0"/>
      <c r="NZU22" s="0"/>
      <c r="NZV22" s="0"/>
      <c r="NZW22" s="0"/>
      <c r="NZX22" s="0"/>
      <c r="NZY22" s="0"/>
      <c r="NZZ22" s="0"/>
      <c r="OAA22" s="0"/>
      <c r="OAB22" s="0"/>
      <c r="OAC22" s="0"/>
      <c r="OAD22" s="0"/>
      <c r="OAE22" s="0"/>
      <c r="OAF22" s="0"/>
      <c r="OAG22" s="0"/>
      <c r="OAH22" s="0"/>
      <c r="OAI22" s="0"/>
      <c r="OAJ22" s="0"/>
      <c r="OAK22" s="0"/>
      <c r="OAL22" s="0"/>
      <c r="OAM22" s="0"/>
      <c r="OAN22" s="0"/>
      <c r="OAO22" s="0"/>
      <c r="OAP22" s="0"/>
      <c r="OAQ22" s="0"/>
      <c r="OAR22" s="0"/>
      <c r="OAS22" s="0"/>
      <c r="OAT22" s="0"/>
      <c r="OAU22" s="0"/>
      <c r="OAV22" s="0"/>
      <c r="OAW22" s="0"/>
      <c r="OAX22" s="0"/>
      <c r="OAY22" s="0"/>
      <c r="OAZ22" s="0"/>
      <c r="OBA22" s="0"/>
      <c r="OBB22" s="0"/>
      <c r="OBC22" s="0"/>
      <c r="OBD22" s="0"/>
      <c r="OBE22" s="0"/>
      <c r="OBF22" s="0"/>
      <c r="OBG22" s="0"/>
      <c r="OBH22" s="0"/>
      <c r="OBI22" s="0"/>
      <c r="OBJ22" s="0"/>
      <c r="OBK22" s="0"/>
      <c r="OBL22" s="0"/>
      <c r="OBM22" s="0"/>
      <c r="OBN22" s="0"/>
      <c r="OBO22" s="0"/>
      <c r="OBP22" s="0"/>
      <c r="OBQ22" s="0"/>
      <c r="OBR22" s="0"/>
      <c r="OBS22" s="0"/>
      <c r="OBT22" s="0"/>
      <c r="OBU22" s="0"/>
      <c r="OBV22" s="0"/>
      <c r="OBW22" s="0"/>
      <c r="OBX22" s="0"/>
      <c r="OBY22" s="0"/>
      <c r="OBZ22" s="0"/>
      <c r="OCA22" s="0"/>
      <c r="OCB22" s="0"/>
      <c r="OCC22" s="0"/>
      <c r="OCD22" s="0"/>
      <c r="OCE22" s="0"/>
      <c r="OCF22" s="0"/>
      <c r="OCG22" s="0"/>
      <c r="OCH22" s="0"/>
      <c r="OCI22" s="0"/>
      <c r="OCJ22" s="0"/>
      <c r="OCK22" s="0"/>
      <c r="OCL22" s="0"/>
      <c r="OCM22" s="0"/>
      <c r="OCN22" s="0"/>
      <c r="OCO22" s="0"/>
      <c r="OCP22" s="0"/>
      <c r="OCQ22" s="0"/>
      <c r="OCR22" s="0"/>
      <c r="OCS22" s="0"/>
      <c r="OCT22" s="0"/>
      <c r="OCU22" s="0"/>
      <c r="OCV22" s="0"/>
      <c r="OCW22" s="0"/>
      <c r="OCX22" s="0"/>
      <c r="OCY22" s="0"/>
      <c r="OCZ22" s="0"/>
      <c r="ODA22" s="0"/>
      <c r="ODB22" s="0"/>
      <c r="ODC22" s="0"/>
      <c r="ODD22" s="0"/>
      <c r="ODE22" s="0"/>
      <c r="ODF22" s="0"/>
      <c r="ODG22" s="0"/>
      <c r="ODH22" s="0"/>
      <c r="ODI22" s="0"/>
      <c r="ODJ22" s="0"/>
      <c r="ODK22" s="0"/>
      <c r="ODL22" s="0"/>
      <c r="ODM22" s="0"/>
      <c r="ODN22" s="0"/>
      <c r="ODO22" s="0"/>
      <c r="ODP22" s="0"/>
      <c r="ODQ22" s="0"/>
      <c r="ODR22" s="0"/>
      <c r="ODS22" s="0"/>
      <c r="ODT22" s="0"/>
      <c r="ODU22" s="0"/>
      <c r="ODV22" s="0"/>
      <c r="ODW22" s="0"/>
      <c r="ODX22" s="0"/>
      <c r="ODY22" s="0"/>
      <c r="ODZ22" s="0"/>
      <c r="OEA22" s="0"/>
      <c r="OEB22" s="0"/>
      <c r="OEC22" s="0"/>
      <c r="OED22" s="0"/>
      <c r="OEE22" s="0"/>
      <c r="OEF22" s="0"/>
      <c r="OEG22" s="0"/>
      <c r="OEH22" s="0"/>
      <c r="OEI22" s="0"/>
      <c r="OEJ22" s="0"/>
      <c r="OEK22" s="0"/>
      <c r="OEL22" s="0"/>
      <c r="OEM22" s="0"/>
      <c r="OEN22" s="0"/>
      <c r="OEO22" s="0"/>
      <c r="OEP22" s="0"/>
      <c r="OEQ22" s="0"/>
      <c r="OER22" s="0"/>
      <c r="OES22" s="0"/>
      <c r="OET22" s="0"/>
      <c r="OEU22" s="0"/>
      <c r="OEV22" s="0"/>
      <c r="OEW22" s="0"/>
      <c r="OEX22" s="0"/>
      <c r="OEY22" s="0"/>
      <c r="OEZ22" s="0"/>
      <c r="OFA22" s="0"/>
      <c r="OFB22" s="0"/>
      <c r="OFC22" s="0"/>
      <c r="OFD22" s="0"/>
      <c r="OFE22" s="0"/>
      <c r="OFF22" s="0"/>
      <c r="OFG22" s="0"/>
      <c r="OFH22" s="0"/>
      <c r="OFI22" s="0"/>
      <c r="OFJ22" s="0"/>
      <c r="OFK22" s="0"/>
      <c r="OFL22" s="0"/>
      <c r="OFM22" s="0"/>
      <c r="OFN22" s="0"/>
      <c r="OFO22" s="0"/>
      <c r="OFP22" s="0"/>
      <c r="OFQ22" s="0"/>
      <c r="OFR22" s="0"/>
      <c r="OFS22" s="0"/>
      <c r="OFT22" s="0"/>
      <c r="OFU22" s="0"/>
      <c r="OFV22" s="0"/>
      <c r="OFW22" s="0"/>
      <c r="OFX22" s="0"/>
      <c r="OFY22" s="0"/>
      <c r="OFZ22" s="0"/>
      <c r="OGA22" s="0"/>
      <c r="OGB22" s="0"/>
      <c r="OGC22" s="0"/>
      <c r="OGD22" s="0"/>
      <c r="OGE22" s="0"/>
      <c r="OGF22" s="0"/>
      <c r="OGG22" s="0"/>
      <c r="OGH22" s="0"/>
      <c r="OGI22" s="0"/>
      <c r="OGJ22" s="0"/>
      <c r="OGK22" s="0"/>
      <c r="OGL22" s="0"/>
      <c r="OGM22" s="0"/>
      <c r="OGN22" s="0"/>
      <c r="OGO22" s="0"/>
      <c r="OGP22" s="0"/>
      <c r="OGQ22" s="0"/>
      <c r="OGR22" s="0"/>
      <c r="OGS22" s="0"/>
      <c r="OGT22" s="0"/>
      <c r="OGU22" s="0"/>
      <c r="OGV22" s="0"/>
      <c r="OGW22" s="0"/>
      <c r="OGX22" s="0"/>
      <c r="OGY22" s="0"/>
      <c r="OGZ22" s="0"/>
      <c r="OHA22" s="0"/>
      <c r="OHB22" s="0"/>
      <c r="OHC22" s="0"/>
      <c r="OHD22" s="0"/>
      <c r="OHE22" s="0"/>
      <c r="OHF22" s="0"/>
      <c r="OHG22" s="0"/>
      <c r="OHH22" s="0"/>
      <c r="OHI22" s="0"/>
      <c r="OHJ22" s="0"/>
      <c r="OHK22" s="0"/>
      <c r="OHL22" s="0"/>
      <c r="OHM22" s="0"/>
      <c r="OHN22" s="0"/>
      <c r="OHO22" s="0"/>
      <c r="OHP22" s="0"/>
      <c r="OHQ22" s="0"/>
      <c r="OHR22" s="0"/>
      <c r="OHS22" s="0"/>
      <c r="OHT22" s="0"/>
      <c r="OHU22" s="0"/>
      <c r="OHV22" s="0"/>
      <c r="OHW22" s="0"/>
      <c r="OHX22" s="0"/>
      <c r="OHY22" s="0"/>
      <c r="OHZ22" s="0"/>
      <c r="OIA22" s="0"/>
      <c r="OIB22" s="0"/>
      <c r="OIC22" s="0"/>
      <c r="OID22" s="0"/>
      <c r="OIE22" s="0"/>
      <c r="OIF22" s="0"/>
      <c r="OIG22" s="0"/>
      <c r="OIH22" s="0"/>
      <c r="OII22" s="0"/>
      <c r="OIJ22" s="0"/>
      <c r="OIK22" s="0"/>
      <c r="OIL22" s="0"/>
      <c r="OIM22" s="0"/>
      <c r="OIN22" s="0"/>
      <c r="OIO22" s="0"/>
      <c r="OIP22" s="0"/>
      <c r="OIQ22" s="0"/>
      <c r="OIR22" s="0"/>
      <c r="OIS22" s="0"/>
      <c r="OIT22" s="0"/>
      <c r="OIU22" s="0"/>
      <c r="OIV22" s="0"/>
      <c r="OIW22" s="0"/>
      <c r="OIX22" s="0"/>
      <c r="OIY22" s="0"/>
      <c r="OIZ22" s="0"/>
      <c r="OJA22" s="0"/>
      <c r="OJB22" s="0"/>
      <c r="OJC22" s="0"/>
      <c r="OJD22" s="0"/>
      <c r="OJE22" s="0"/>
      <c r="OJF22" s="0"/>
      <c r="OJG22" s="0"/>
      <c r="OJH22" s="0"/>
      <c r="OJI22" s="0"/>
      <c r="OJJ22" s="0"/>
      <c r="OJK22" s="0"/>
      <c r="OJL22" s="0"/>
      <c r="OJM22" s="0"/>
      <c r="OJN22" s="0"/>
      <c r="OJO22" s="0"/>
      <c r="OJP22" s="0"/>
      <c r="OJQ22" s="0"/>
      <c r="OJR22" s="0"/>
      <c r="OJS22" s="0"/>
      <c r="OJT22" s="0"/>
      <c r="OJU22" s="0"/>
      <c r="OJV22" s="0"/>
      <c r="OJW22" s="0"/>
      <c r="OJX22" s="0"/>
      <c r="OJY22" s="0"/>
      <c r="OJZ22" s="0"/>
      <c r="OKA22" s="0"/>
      <c r="OKB22" s="0"/>
      <c r="OKC22" s="0"/>
      <c r="OKD22" s="0"/>
      <c r="OKE22" s="0"/>
      <c r="OKF22" s="0"/>
      <c r="OKG22" s="0"/>
      <c r="OKH22" s="0"/>
      <c r="OKI22" s="0"/>
      <c r="OKJ22" s="0"/>
      <c r="OKK22" s="0"/>
      <c r="OKL22" s="0"/>
      <c r="OKM22" s="0"/>
      <c r="OKN22" s="0"/>
      <c r="OKO22" s="0"/>
      <c r="OKP22" s="0"/>
      <c r="OKQ22" s="0"/>
      <c r="OKR22" s="0"/>
      <c r="OKS22" s="0"/>
      <c r="OKT22" s="0"/>
      <c r="OKU22" s="0"/>
      <c r="OKV22" s="0"/>
      <c r="OKW22" s="0"/>
      <c r="OKX22" s="0"/>
      <c r="OKY22" s="0"/>
      <c r="OKZ22" s="0"/>
      <c r="OLA22" s="0"/>
      <c r="OLB22" s="0"/>
      <c r="OLC22" s="0"/>
      <c r="OLD22" s="0"/>
      <c r="OLE22" s="0"/>
      <c r="OLF22" s="0"/>
      <c r="OLG22" s="0"/>
      <c r="OLH22" s="0"/>
      <c r="OLI22" s="0"/>
      <c r="OLJ22" s="0"/>
      <c r="OLK22" s="0"/>
      <c r="OLL22" s="0"/>
      <c r="OLM22" s="0"/>
      <c r="OLN22" s="0"/>
      <c r="OLO22" s="0"/>
      <c r="OLP22" s="0"/>
      <c r="OLQ22" s="0"/>
      <c r="OLR22" s="0"/>
      <c r="OLS22" s="0"/>
      <c r="OLT22" s="0"/>
      <c r="OLU22" s="0"/>
      <c r="OLV22" s="0"/>
      <c r="OLW22" s="0"/>
      <c r="OLX22" s="0"/>
      <c r="OLY22" s="0"/>
      <c r="OLZ22" s="0"/>
      <c r="OMA22" s="0"/>
      <c r="OMB22" s="0"/>
      <c r="OMC22" s="0"/>
      <c r="OMD22" s="0"/>
      <c r="OME22" s="0"/>
      <c r="OMF22" s="0"/>
      <c r="OMG22" s="0"/>
      <c r="OMH22" s="0"/>
      <c r="OMI22" s="0"/>
      <c r="OMJ22" s="0"/>
      <c r="OMK22" s="0"/>
      <c r="OML22" s="0"/>
      <c r="OMM22" s="0"/>
      <c r="OMN22" s="0"/>
      <c r="OMO22" s="0"/>
      <c r="OMP22" s="0"/>
      <c r="OMQ22" s="0"/>
      <c r="OMR22" s="0"/>
      <c r="OMS22" s="0"/>
      <c r="OMT22" s="0"/>
      <c r="OMU22" s="0"/>
      <c r="OMV22" s="0"/>
      <c r="OMW22" s="0"/>
      <c r="OMX22" s="0"/>
      <c r="OMY22" s="0"/>
      <c r="OMZ22" s="0"/>
      <c r="ONA22" s="0"/>
      <c r="ONB22" s="0"/>
      <c r="ONC22" s="0"/>
      <c r="OND22" s="0"/>
      <c r="ONE22" s="0"/>
      <c r="ONF22" s="0"/>
      <c r="ONG22" s="0"/>
      <c r="ONH22" s="0"/>
      <c r="ONI22" s="0"/>
      <c r="ONJ22" s="0"/>
      <c r="ONK22" s="0"/>
      <c r="ONL22" s="0"/>
      <c r="ONM22" s="0"/>
      <c r="ONN22" s="0"/>
      <c r="ONO22" s="0"/>
      <c r="ONP22" s="0"/>
      <c r="ONQ22" s="0"/>
      <c r="ONR22" s="0"/>
      <c r="ONS22" s="0"/>
      <c r="ONT22" s="0"/>
      <c r="ONU22" s="0"/>
      <c r="ONV22" s="0"/>
      <c r="ONW22" s="0"/>
      <c r="ONX22" s="0"/>
      <c r="ONY22" s="0"/>
      <c r="ONZ22" s="0"/>
      <c r="OOA22" s="0"/>
      <c r="OOB22" s="0"/>
      <c r="OOC22" s="0"/>
      <c r="OOD22" s="0"/>
      <c r="OOE22" s="0"/>
      <c r="OOF22" s="0"/>
      <c r="OOG22" s="0"/>
      <c r="OOH22" s="0"/>
      <c r="OOI22" s="0"/>
      <c r="OOJ22" s="0"/>
      <c r="OOK22" s="0"/>
      <c r="OOL22" s="0"/>
      <c r="OOM22" s="0"/>
      <c r="OON22" s="0"/>
      <c r="OOO22" s="0"/>
      <c r="OOP22" s="0"/>
      <c r="OOQ22" s="0"/>
      <c r="OOR22" s="0"/>
      <c r="OOS22" s="0"/>
      <c r="OOT22" s="0"/>
      <c r="OOU22" s="0"/>
      <c r="OOV22" s="0"/>
      <c r="OOW22" s="0"/>
      <c r="OOX22" s="0"/>
      <c r="OOY22" s="0"/>
      <c r="OOZ22" s="0"/>
      <c r="OPA22" s="0"/>
      <c r="OPB22" s="0"/>
      <c r="OPC22" s="0"/>
      <c r="OPD22" s="0"/>
      <c r="OPE22" s="0"/>
      <c r="OPF22" s="0"/>
      <c r="OPG22" s="0"/>
      <c r="OPH22" s="0"/>
      <c r="OPI22" s="0"/>
      <c r="OPJ22" s="0"/>
      <c r="OPK22" s="0"/>
      <c r="OPL22" s="0"/>
      <c r="OPM22" s="0"/>
      <c r="OPN22" s="0"/>
      <c r="OPO22" s="0"/>
      <c r="OPP22" s="0"/>
      <c r="OPQ22" s="0"/>
      <c r="OPR22" s="0"/>
      <c r="OPS22" s="0"/>
      <c r="OPT22" s="0"/>
      <c r="OPU22" s="0"/>
      <c r="OPV22" s="0"/>
      <c r="OPW22" s="0"/>
      <c r="OPX22" s="0"/>
      <c r="OPY22" s="0"/>
      <c r="OPZ22" s="0"/>
      <c r="OQA22" s="0"/>
      <c r="OQB22" s="0"/>
      <c r="OQC22" s="0"/>
      <c r="OQD22" s="0"/>
      <c r="OQE22" s="0"/>
      <c r="OQF22" s="0"/>
      <c r="OQG22" s="0"/>
      <c r="OQH22" s="0"/>
      <c r="OQI22" s="0"/>
      <c r="OQJ22" s="0"/>
      <c r="OQK22" s="0"/>
      <c r="OQL22" s="0"/>
      <c r="OQM22" s="0"/>
      <c r="OQN22" s="0"/>
      <c r="OQO22" s="0"/>
      <c r="OQP22" s="0"/>
      <c r="OQQ22" s="0"/>
      <c r="OQR22" s="0"/>
      <c r="OQS22" s="0"/>
      <c r="OQT22" s="0"/>
      <c r="OQU22" s="0"/>
      <c r="OQV22" s="0"/>
      <c r="OQW22" s="0"/>
      <c r="OQX22" s="0"/>
      <c r="OQY22" s="0"/>
      <c r="OQZ22" s="0"/>
      <c r="ORA22" s="0"/>
      <c r="ORB22" s="0"/>
      <c r="ORC22" s="0"/>
      <c r="ORD22" s="0"/>
      <c r="ORE22" s="0"/>
      <c r="ORF22" s="0"/>
      <c r="ORG22" s="0"/>
      <c r="ORH22" s="0"/>
      <c r="ORI22" s="0"/>
      <c r="ORJ22" s="0"/>
      <c r="ORK22" s="0"/>
      <c r="ORL22" s="0"/>
      <c r="ORM22" s="0"/>
      <c r="ORN22" s="0"/>
      <c r="ORO22" s="0"/>
      <c r="ORP22" s="0"/>
      <c r="ORQ22" s="0"/>
      <c r="ORR22" s="0"/>
      <c r="ORS22" s="0"/>
      <c r="ORT22" s="0"/>
      <c r="ORU22" s="0"/>
      <c r="ORV22" s="0"/>
      <c r="ORW22" s="0"/>
      <c r="ORX22" s="0"/>
      <c r="ORY22" s="0"/>
      <c r="ORZ22" s="0"/>
      <c r="OSA22" s="0"/>
      <c r="OSB22" s="0"/>
      <c r="OSC22" s="0"/>
      <c r="OSD22" s="0"/>
      <c r="OSE22" s="0"/>
      <c r="OSF22" s="0"/>
      <c r="OSG22" s="0"/>
      <c r="OSH22" s="0"/>
      <c r="OSI22" s="0"/>
      <c r="OSJ22" s="0"/>
      <c r="OSK22" s="0"/>
      <c r="OSL22" s="0"/>
      <c r="OSM22" s="0"/>
      <c r="OSN22" s="0"/>
      <c r="OSO22" s="0"/>
      <c r="OSP22" s="0"/>
      <c r="OSQ22" s="0"/>
      <c r="OSR22" s="0"/>
      <c r="OSS22" s="0"/>
      <c r="OST22" s="0"/>
      <c r="OSU22" s="0"/>
      <c r="OSV22" s="0"/>
      <c r="OSW22" s="0"/>
      <c r="OSX22" s="0"/>
      <c r="OSY22" s="0"/>
      <c r="OSZ22" s="0"/>
      <c r="OTA22" s="0"/>
      <c r="OTB22" s="0"/>
      <c r="OTC22" s="0"/>
      <c r="OTD22" s="0"/>
      <c r="OTE22" s="0"/>
      <c r="OTF22" s="0"/>
      <c r="OTG22" s="0"/>
      <c r="OTH22" s="0"/>
      <c r="OTI22" s="0"/>
      <c r="OTJ22" s="0"/>
      <c r="OTK22" s="0"/>
      <c r="OTL22" s="0"/>
      <c r="OTM22" s="0"/>
      <c r="OTN22" s="0"/>
      <c r="OTO22" s="0"/>
      <c r="OTP22" s="0"/>
      <c r="OTQ22" s="0"/>
      <c r="OTR22" s="0"/>
      <c r="OTS22" s="0"/>
      <c r="OTT22" s="0"/>
      <c r="OTU22" s="0"/>
      <c r="OTV22" s="0"/>
      <c r="OTW22" s="0"/>
      <c r="OTX22" s="0"/>
      <c r="OTY22" s="0"/>
      <c r="OTZ22" s="0"/>
      <c r="OUA22" s="0"/>
      <c r="OUB22" s="0"/>
      <c r="OUC22" s="0"/>
      <c r="OUD22" s="0"/>
      <c r="OUE22" s="0"/>
      <c r="OUF22" s="0"/>
      <c r="OUG22" s="0"/>
      <c r="OUH22" s="0"/>
      <c r="OUI22" s="0"/>
      <c r="OUJ22" s="0"/>
      <c r="OUK22" s="0"/>
      <c r="OUL22" s="0"/>
      <c r="OUM22" s="0"/>
      <c r="OUN22" s="0"/>
      <c r="OUO22" s="0"/>
      <c r="OUP22" s="0"/>
      <c r="OUQ22" s="0"/>
      <c r="OUR22" s="0"/>
      <c r="OUS22" s="0"/>
      <c r="OUT22" s="0"/>
      <c r="OUU22" s="0"/>
      <c r="OUV22" s="0"/>
      <c r="OUW22" s="0"/>
      <c r="OUX22" s="0"/>
      <c r="OUY22" s="0"/>
      <c r="OUZ22" s="0"/>
      <c r="OVA22" s="0"/>
      <c r="OVB22" s="0"/>
      <c r="OVC22" s="0"/>
      <c r="OVD22" s="0"/>
      <c r="OVE22" s="0"/>
      <c r="OVF22" s="0"/>
      <c r="OVG22" s="0"/>
      <c r="OVH22" s="0"/>
      <c r="OVI22" s="0"/>
      <c r="OVJ22" s="0"/>
      <c r="OVK22" s="0"/>
      <c r="OVL22" s="0"/>
      <c r="OVM22" s="0"/>
      <c r="OVN22" s="0"/>
      <c r="OVO22" s="0"/>
      <c r="OVP22" s="0"/>
      <c r="OVQ22" s="0"/>
      <c r="OVR22" s="0"/>
      <c r="OVS22" s="0"/>
      <c r="OVT22" s="0"/>
      <c r="OVU22" s="0"/>
      <c r="OVV22" s="0"/>
      <c r="OVW22" s="0"/>
      <c r="OVX22" s="0"/>
      <c r="OVY22" s="0"/>
      <c r="OVZ22" s="0"/>
      <c r="OWA22" s="0"/>
      <c r="OWB22" s="0"/>
      <c r="OWC22" s="0"/>
      <c r="OWD22" s="0"/>
      <c r="OWE22" s="0"/>
      <c r="OWF22" s="0"/>
      <c r="OWG22" s="0"/>
      <c r="OWH22" s="0"/>
      <c r="OWI22" s="0"/>
      <c r="OWJ22" s="0"/>
      <c r="OWK22" s="0"/>
      <c r="OWL22" s="0"/>
      <c r="OWM22" s="0"/>
      <c r="OWN22" s="0"/>
      <c r="OWO22" s="0"/>
      <c r="OWP22" s="0"/>
      <c r="OWQ22" s="0"/>
      <c r="OWR22" s="0"/>
      <c r="OWS22" s="0"/>
      <c r="OWT22" s="0"/>
      <c r="OWU22" s="0"/>
      <c r="OWV22" s="0"/>
      <c r="OWW22" s="0"/>
      <c r="OWX22" s="0"/>
      <c r="OWY22" s="0"/>
      <c r="OWZ22" s="0"/>
      <c r="OXA22" s="0"/>
      <c r="OXB22" s="0"/>
      <c r="OXC22" s="0"/>
      <c r="OXD22" s="0"/>
      <c r="OXE22" s="0"/>
      <c r="OXF22" s="0"/>
      <c r="OXG22" s="0"/>
      <c r="OXH22" s="0"/>
      <c r="OXI22" s="0"/>
      <c r="OXJ22" s="0"/>
      <c r="OXK22" s="0"/>
      <c r="OXL22" s="0"/>
      <c r="OXM22" s="0"/>
      <c r="OXN22" s="0"/>
      <c r="OXO22" s="0"/>
      <c r="OXP22" s="0"/>
      <c r="OXQ22" s="0"/>
      <c r="OXR22" s="0"/>
      <c r="OXS22" s="0"/>
      <c r="OXT22" s="0"/>
      <c r="OXU22" s="0"/>
      <c r="OXV22" s="0"/>
      <c r="OXW22" s="0"/>
      <c r="OXX22" s="0"/>
      <c r="OXY22" s="0"/>
      <c r="OXZ22" s="0"/>
      <c r="OYA22" s="0"/>
      <c r="OYB22" s="0"/>
      <c r="OYC22" s="0"/>
      <c r="OYD22" s="0"/>
      <c r="OYE22" s="0"/>
      <c r="OYF22" s="0"/>
      <c r="OYG22" s="0"/>
      <c r="OYH22" s="0"/>
      <c r="OYI22" s="0"/>
      <c r="OYJ22" s="0"/>
      <c r="OYK22" s="0"/>
      <c r="OYL22" s="0"/>
      <c r="OYM22" s="0"/>
      <c r="OYN22" s="0"/>
      <c r="OYO22" s="0"/>
      <c r="OYP22" s="0"/>
      <c r="OYQ22" s="0"/>
      <c r="OYR22" s="0"/>
      <c r="OYS22" s="0"/>
      <c r="OYT22" s="0"/>
      <c r="OYU22" s="0"/>
      <c r="OYV22" s="0"/>
      <c r="OYW22" s="0"/>
      <c r="OYX22" s="0"/>
      <c r="OYY22" s="0"/>
      <c r="OYZ22" s="0"/>
      <c r="OZA22" s="0"/>
      <c r="OZB22" s="0"/>
      <c r="OZC22" s="0"/>
      <c r="OZD22" s="0"/>
      <c r="OZE22" s="0"/>
      <c r="OZF22" s="0"/>
      <c r="OZG22" s="0"/>
      <c r="OZH22" s="0"/>
      <c r="OZI22" s="0"/>
      <c r="OZJ22" s="0"/>
      <c r="OZK22" s="0"/>
      <c r="OZL22" s="0"/>
      <c r="OZM22" s="0"/>
      <c r="OZN22" s="0"/>
      <c r="OZO22" s="0"/>
      <c r="OZP22" s="0"/>
      <c r="OZQ22" s="0"/>
      <c r="OZR22" s="0"/>
      <c r="OZS22" s="0"/>
      <c r="OZT22" s="0"/>
      <c r="OZU22" s="0"/>
      <c r="OZV22" s="0"/>
      <c r="OZW22" s="0"/>
      <c r="OZX22" s="0"/>
      <c r="OZY22" s="0"/>
      <c r="OZZ22" s="0"/>
      <c r="PAA22" s="0"/>
      <c r="PAB22" s="0"/>
      <c r="PAC22" s="0"/>
      <c r="PAD22" s="0"/>
      <c r="PAE22" s="0"/>
      <c r="PAF22" s="0"/>
      <c r="PAG22" s="0"/>
      <c r="PAH22" s="0"/>
      <c r="PAI22" s="0"/>
      <c r="PAJ22" s="0"/>
      <c r="PAK22" s="0"/>
      <c r="PAL22" s="0"/>
      <c r="PAM22" s="0"/>
      <c r="PAN22" s="0"/>
      <c r="PAO22" s="0"/>
      <c r="PAP22" s="0"/>
      <c r="PAQ22" s="0"/>
      <c r="PAR22" s="0"/>
      <c r="PAS22" s="0"/>
      <c r="PAT22" s="0"/>
      <c r="PAU22" s="0"/>
      <c r="PAV22" s="0"/>
      <c r="PAW22" s="0"/>
      <c r="PAX22" s="0"/>
      <c r="PAY22" s="0"/>
      <c r="PAZ22" s="0"/>
      <c r="PBA22" s="0"/>
      <c r="PBB22" s="0"/>
      <c r="PBC22" s="0"/>
      <c r="PBD22" s="0"/>
      <c r="PBE22" s="0"/>
      <c r="PBF22" s="0"/>
      <c r="PBG22" s="0"/>
      <c r="PBH22" s="0"/>
      <c r="PBI22" s="0"/>
      <c r="PBJ22" s="0"/>
      <c r="PBK22" s="0"/>
      <c r="PBL22" s="0"/>
      <c r="PBM22" s="0"/>
      <c r="PBN22" s="0"/>
      <c r="PBO22" s="0"/>
      <c r="PBP22" s="0"/>
      <c r="PBQ22" s="0"/>
      <c r="PBR22" s="0"/>
      <c r="PBS22" s="0"/>
      <c r="PBT22" s="0"/>
      <c r="PBU22" s="0"/>
      <c r="PBV22" s="0"/>
      <c r="PBW22" s="0"/>
      <c r="PBX22" s="0"/>
      <c r="PBY22" s="0"/>
      <c r="PBZ22" s="0"/>
      <c r="PCA22" s="0"/>
      <c r="PCB22" s="0"/>
      <c r="PCC22" s="0"/>
      <c r="PCD22" s="0"/>
      <c r="PCE22" s="0"/>
      <c r="PCF22" s="0"/>
      <c r="PCG22" s="0"/>
      <c r="PCH22" s="0"/>
      <c r="PCI22" s="0"/>
      <c r="PCJ22" s="0"/>
      <c r="PCK22" s="0"/>
      <c r="PCL22" s="0"/>
      <c r="PCM22" s="0"/>
      <c r="PCN22" s="0"/>
      <c r="PCO22" s="0"/>
      <c r="PCP22" s="0"/>
      <c r="PCQ22" s="0"/>
      <c r="PCR22" s="0"/>
      <c r="PCS22" s="0"/>
      <c r="PCT22" s="0"/>
      <c r="PCU22" s="0"/>
      <c r="PCV22" s="0"/>
      <c r="PCW22" s="0"/>
      <c r="PCX22" s="0"/>
      <c r="PCY22" s="0"/>
      <c r="PCZ22" s="0"/>
      <c r="PDA22" s="0"/>
      <c r="PDB22" s="0"/>
      <c r="PDC22" s="0"/>
      <c r="PDD22" s="0"/>
      <c r="PDE22" s="0"/>
      <c r="PDF22" s="0"/>
      <c r="PDG22" s="0"/>
      <c r="PDH22" s="0"/>
      <c r="PDI22" s="0"/>
      <c r="PDJ22" s="0"/>
      <c r="PDK22" s="0"/>
      <c r="PDL22" s="0"/>
      <c r="PDM22" s="0"/>
      <c r="PDN22" s="0"/>
      <c r="PDO22" s="0"/>
      <c r="PDP22" s="0"/>
      <c r="PDQ22" s="0"/>
      <c r="PDR22" s="0"/>
      <c r="PDS22" s="0"/>
      <c r="PDT22" s="0"/>
      <c r="PDU22" s="0"/>
      <c r="PDV22" s="0"/>
      <c r="PDW22" s="0"/>
      <c r="PDX22" s="0"/>
      <c r="PDY22" s="0"/>
      <c r="PDZ22" s="0"/>
      <c r="PEA22" s="0"/>
      <c r="PEB22" s="0"/>
      <c r="PEC22" s="0"/>
      <c r="PED22" s="0"/>
      <c r="PEE22" s="0"/>
      <c r="PEF22" s="0"/>
      <c r="PEG22" s="0"/>
      <c r="PEH22" s="0"/>
      <c r="PEI22" s="0"/>
      <c r="PEJ22" s="0"/>
      <c r="PEK22" s="0"/>
      <c r="PEL22" s="0"/>
      <c r="PEM22" s="0"/>
      <c r="PEN22" s="0"/>
      <c r="PEO22" s="0"/>
      <c r="PEP22" s="0"/>
      <c r="PEQ22" s="0"/>
      <c r="PER22" s="0"/>
      <c r="PES22" s="0"/>
      <c r="PET22" s="0"/>
      <c r="PEU22" s="0"/>
      <c r="PEV22" s="0"/>
      <c r="PEW22" s="0"/>
      <c r="PEX22" s="0"/>
      <c r="PEY22" s="0"/>
      <c r="PEZ22" s="0"/>
      <c r="PFA22" s="0"/>
      <c r="PFB22" s="0"/>
      <c r="PFC22" s="0"/>
      <c r="PFD22" s="0"/>
      <c r="PFE22" s="0"/>
      <c r="PFF22" s="0"/>
      <c r="PFG22" s="0"/>
      <c r="PFH22" s="0"/>
      <c r="PFI22" s="0"/>
      <c r="PFJ22" s="0"/>
      <c r="PFK22" s="0"/>
      <c r="PFL22" s="0"/>
      <c r="PFM22" s="0"/>
      <c r="PFN22" s="0"/>
      <c r="PFO22" s="0"/>
      <c r="PFP22" s="0"/>
      <c r="PFQ22" s="0"/>
      <c r="PFR22" s="0"/>
      <c r="PFS22" s="0"/>
      <c r="PFT22" s="0"/>
      <c r="PFU22" s="0"/>
      <c r="PFV22" s="0"/>
      <c r="PFW22" s="0"/>
      <c r="PFX22" s="0"/>
      <c r="PFY22" s="0"/>
      <c r="PFZ22" s="0"/>
      <c r="PGA22" s="0"/>
      <c r="PGB22" s="0"/>
      <c r="PGC22" s="0"/>
      <c r="PGD22" s="0"/>
      <c r="PGE22" s="0"/>
      <c r="PGF22" s="0"/>
      <c r="PGG22" s="0"/>
      <c r="PGH22" s="0"/>
      <c r="PGI22" s="0"/>
      <c r="PGJ22" s="0"/>
      <c r="PGK22" s="0"/>
      <c r="PGL22" s="0"/>
      <c r="PGM22" s="0"/>
      <c r="PGN22" s="0"/>
      <c r="PGO22" s="0"/>
      <c r="PGP22" s="0"/>
      <c r="PGQ22" s="0"/>
      <c r="PGR22" s="0"/>
      <c r="PGS22" s="0"/>
      <c r="PGT22" s="0"/>
      <c r="PGU22" s="0"/>
      <c r="PGV22" s="0"/>
      <c r="PGW22" s="0"/>
      <c r="PGX22" s="0"/>
      <c r="PGY22" s="0"/>
      <c r="PGZ22" s="0"/>
      <c r="PHA22" s="0"/>
      <c r="PHB22" s="0"/>
      <c r="PHC22" s="0"/>
      <c r="PHD22" s="0"/>
      <c r="PHE22" s="0"/>
      <c r="PHF22" s="0"/>
      <c r="PHG22" s="0"/>
      <c r="PHH22" s="0"/>
      <c r="PHI22" s="0"/>
      <c r="PHJ22" s="0"/>
      <c r="PHK22" s="0"/>
      <c r="PHL22" s="0"/>
      <c r="PHM22" s="0"/>
      <c r="PHN22" s="0"/>
      <c r="PHO22" s="0"/>
      <c r="PHP22" s="0"/>
      <c r="PHQ22" s="0"/>
      <c r="PHR22" s="0"/>
      <c r="PHS22" s="0"/>
      <c r="PHT22" s="0"/>
      <c r="PHU22" s="0"/>
      <c r="PHV22" s="0"/>
      <c r="PHW22" s="0"/>
      <c r="PHX22" s="0"/>
      <c r="PHY22" s="0"/>
      <c r="PHZ22" s="0"/>
      <c r="PIA22" s="0"/>
      <c r="PIB22" s="0"/>
      <c r="PIC22" s="0"/>
      <c r="PID22" s="0"/>
      <c r="PIE22" s="0"/>
      <c r="PIF22" s="0"/>
      <c r="PIG22" s="0"/>
      <c r="PIH22" s="0"/>
      <c r="PII22" s="0"/>
      <c r="PIJ22" s="0"/>
      <c r="PIK22" s="0"/>
      <c r="PIL22" s="0"/>
      <c r="PIM22" s="0"/>
      <c r="PIN22" s="0"/>
      <c r="PIO22" s="0"/>
      <c r="PIP22" s="0"/>
      <c r="PIQ22" s="0"/>
      <c r="PIR22" s="0"/>
      <c r="PIS22" s="0"/>
      <c r="PIT22" s="0"/>
      <c r="PIU22" s="0"/>
      <c r="PIV22" s="0"/>
      <c r="PIW22" s="0"/>
      <c r="PIX22" s="0"/>
      <c r="PIY22" s="0"/>
      <c r="PIZ22" s="0"/>
      <c r="PJA22" s="0"/>
      <c r="PJB22" s="0"/>
      <c r="PJC22" s="0"/>
      <c r="PJD22" s="0"/>
      <c r="PJE22" s="0"/>
      <c r="PJF22" s="0"/>
      <c r="PJG22" s="0"/>
      <c r="PJH22" s="0"/>
      <c r="PJI22" s="0"/>
      <c r="PJJ22" s="0"/>
      <c r="PJK22" s="0"/>
      <c r="PJL22" s="0"/>
      <c r="PJM22" s="0"/>
      <c r="PJN22" s="0"/>
      <c r="PJO22" s="0"/>
      <c r="PJP22" s="0"/>
      <c r="PJQ22" s="0"/>
      <c r="PJR22" s="0"/>
      <c r="PJS22" s="0"/>
      <c r="PJT22" s="0"/>
      <c r="PJU22" s="0"/>
      <c r="PJV22" s="0"/>
      <c r="PJW22" s="0"/>
      <c r="PJX22" s="0"/>
      <c r="PJY22" s="0"/>
      <c r="PJZ22" s="0"/>
      <c r="PKA22" s="0"/>
      <c r="PKB22" s="0"/>
      <c r="PKC22" s="0"/>
      <c r="PKD22" s="0"/>
      <c r="PKE22" s="0"/>
      <c r="PKF22" s="0"/>
      <c r="PKG22" s="0"/>
      <c r="PKH22" s="0"/>
      <c r="PKI22" s="0"/>
      <c r="PKJ22" s="0"/>
      <c r="PKK22" s="0"/>
      <c r="PKL22" s="0"/>
      <c r="PKM22" s="0"/>
      <c r="PKN22" s="0"/>
      <c r="PKO22" s="0"/>
      <c r="PKP22" s="0"/>
      <c r="PKQ22" s="0"/>
      <c r="PKR22" s="0"/>
      <c r="PKS22" s="0"/>
      <c r="PKT22" s="0"/>
      <c r="PKU22" s="0"/>
      <c r="PKV22" s="0"/>
      <c r="PKW22" s="0"/>
      <c r="PKX22" s="0"/>
      <c r="PKY22" s="0"/>
      <c r="PKZ22" s="0"/>
      <c r="PLA22" s="0"/>
      <c r="PLB22" s="0"/>
      <c r="PLC22" s="0"/>
      <c r="PLD22" s="0"/>
      <c r="PLE22" s="0"/>
      <c r="PLF22" s="0"/>
      <c r="PLG22" s="0"/>
      <c r="PLH22" s="0"/>
      <c r="PLI22" s="0"/>
      <c r="PLJ22" s="0"/>
      <c r="PLK22" s="0"/>
      <c r="PLL22" s="0"/>
      <c r="PLM22" s="0"/>
      <c r="PLN22" s="0"/>
      <c r="PLO22" s="0"/>
      <c r="PLP22" s="0"/>
      <c r="PLQ22" s="0"/>
      <c r="PLR22" s="0"/>
      <c r="PLS22" s="0"/>
      <c r="PLT22" s="0"/>
      <c r="PLU22" s="0"/>
      <c r="PLV22" s="0"/>
      <c r="PLW22" s="0"/>
      <c r="PLX22" s="0"/>
      <c r="PLY22" s="0"/>
      <c r="PLZ22" s="0"/>
      <c r="PMA22" s="0"/>
      <c r="PMB22" s="0"/>
      <c r="PMC22" s="0"/>
      <c r="PMD22" s="0"/>
      <c r="PME22" s="0"/>
      <c r="PMF22" s="0"/>
      <c r="PMG22" s="0"/>
      <c r="PMH22" s="0"/>
      <c r="PMI22" s="0"/>
      <c r="PMJ22" s="0"/>
      <c r="PMK22" s="0"/>
      <c r="PML22" s="0"/>
      <c r="PMM22" s="0"/>
      <c r="PMN22" s="0"/>
      <c r="PMO22" s="0"/>
      <c r="PMP22" s="0"/>
      <c r="PMQ22" s="0"/>
      <c r="PMR22" s="0"/>
      <c r="PMS22" s="0"/>
      <c r="PMT22" s="0"/>
      <c r="PMU22" s="0"/>
      <c r="PMV22" s="0"/>
      <c r="PMW22" s="0"/>
      <c r="PMX22" s="0"/>
      <c r="PMY22" s="0"/>
      <c r="PMZ22" s="0"/>
      <c r="PNA22" s="0"/>
      <c r="PNB22" s="0"/>
      <c r="PNC22" s="0"/>
      <c r="PND22" s="0"/>
      <c r="PNE22" s="0"/>
      <c r="PNF22" s="0"/>
      <c r="PNG22" s="0"/>
      <c r="PNH22" s="0"/>
      <c r="PNI22" s="0"/>
      <c r="PNJ22" s="0"/>
      <c r="PNK22" s="0"/>
      <c r="PNL22" s="0"/>
      <c r="PNM22" s="0"/>
      <c r="PNN22" s="0"/>
      <c r="PNO22" s="0"/>
      <c r="PNP22" s="0"/>
      <c r="PNQ22" s="0"/>
      <c r="PNR22" s="0"/>
      <c r="PNS22" s="0"/>
      <c r="PNT22" s="0"/>
      <c r="PNU22" s="0"/>
      <c r="PNV22" s="0"/>
      <c r="PNW22" s="0"/>
      <c r="PNX22" s="0"/>
      <c r="PNY22" s="0"/>
      <c r="PNZ22" s="0"/>
      <c r="POA22" s="0"/>
      <c r="POB22" s="0"/>
      <c r="POC22" s="0"/>
      <c r="POD22" s="0"/>
      <c r="POE22" s="0"/>
      <c r="POF22" s="0"/>
      <c r="POG22" s="0"/>
      <c r="POH22" s="0"/>
      <c r="POI22" s="0"/>
      <c r="POJ22" s="0"/>
      <c r="POK22" s="0"/>
      <c r="POL22" s="0"/>
      <c r="POM22" s="0"/>
      <c r="PON22" s="0"/>
      <c r="POO22" s="0"/>
      <c r="POP22" s="0"/>
      <c r="POQ22" s="0"/>
      <c r="POR22" s="0"/>
      <c r="POS22" s="0"/>
      <c r="POT22" s="0"/>
      <c r="POU22" s="0"/>
      <c r="POV22" s="0"/>
      <c r="POW22" s="0"/>
      <c r="POX22" s="0"/>
      <c r="POY22" s="0"/>
      <c r="POZ22" s="0"/>
      <c r="PPA22" s="0"/>
      <c r="PPB22" s="0"/>
      <c r="PPC22" s="0"/>
      <c r="PPD22" s="0"/>
      <c r="PPE22" s="0"/>
      <c r="PPF22" s="0"/>
      <c r="PPG22" s="0"/>
      <c r="PPH22" s="0"/>
      <c r="PPI22" s="0"/>
      <c r="PPJ22" s="0"/>
      <c r="PPK22" s="0"/>
      <c r="PPL22" s="0"/>
      <c r="PPM22" s="0"/>
      <c r="PPN22" s="0"/>
      <c r="PPO22" s="0"/>
      <c r="PPP22" s="0"/>
      <c r="PPQ22" s="0"/>
      <c r="PPR22" s="0"/>
      <c r="PPS22" s="0"/>
      <c r="PPT22" s="0"/>
      <c r="PPU22" s="0"/>
      <c r="PPV22" s="0"/>
      <c r="PPW22" s="0"/>
      <c r="PPX22" s="0"/>
      <c r="PPY22" s="0"/>
      <c r="PPZ22" s="0"/>
      <c r="PQA22" s="0"/>
      <c r="PQB22" s="0"/>
      <c r="PQC22" s="0"/>
      <c r="PQD22" s="0"/>
      <c r="PQE22" s="0"/>
      <c r="PQF22" s="0"/>
      <c r="PQG22" s="0"/>
      <c r="PQH22" s="0"/>
      <c r="PQI22" s="0"/>
      <c r="PQJ22" s="0"/>
      <c r="PQK22" s="0"/>
      <c r="PQL22" s="0"/>
      <c r="PQM22" s="0"/>
      <c r="PQN22" s="0"/>
      <c r="PQO22" s="0"/>
      <c r="PQP22" s="0"/>
      <c r="PQQ22" s="0"/>
      <c r="PQR22" s="0"/>
      <c r="PQS22" s="0"/>
      <c r="PQT22" s="0"/>
      <c r="PQU22" s="0"/>
      <c r="PQV22" s="0"/>
      <c r="PQW22" s="0"/>
      <c r="PQX22" s="0"/>
      <c r="PQY22" s="0"/>
      <c r="PQZ22" s="0"/>
      <c r="PRA22" s="0"/>
      <c r="PRB22" s="0"/>
      <c r="PRC22" s="0"/>
      <c r="PRD22" s="0"/>
      <c r="PRE22" s="0"/>
      <c r="PRF22" s="0"/>
      <c r="PRG22" s="0"/>
      <c r="PRH22" s="0"/>
      <c r="PRI22" s="0"/>
      <c r="PRJ22" s="0"/>
      <c r="PRK22" s="0"/>
      <c r="PRL22" s="0"/>
      <c r="PRM22" s="0"/>
      <c r="PRN22" s="0"/>
      <c r="PRO22" s="0"/>
      <c r="PRP22" s="0"/>
      <c r="PRQ22" s="0"/>
      <c r="PRR22" s="0"/>
      <c r="PRS22" s="0"/>
      <c r="PRT22" s="0"/>
      <c r="PRU22" s="0"/>
      <c r="PRV22" s="0"/>
      <c r="PRW22" s="0"/>
      <c r="PRX22" s="0"/>
      <c r="PRY22" s="0"/>
      <c r="PRZ22" s="0"/>
      <c r="PSA22" s="0"/>
      <c r="PSB22" s="0"/>
      <c r="PSC22" s="0"/>
      <c r="PSD22" s="0"/>
      <c r="PSE22" s="0"/>
      <c r="PSF22" s="0"/>
      <c r="PSG22" s="0"/>
      <c r="PSH22" s="0"/>
      <c r="PSI22" s="0"/>
      <c r="PSJ22" s="0"/>
      <c r="PSK22" s="0"/>
      <c r="PSL22" s="0"/>
      <c r="PSM22" s="0"/>
      <c r="PSN22" s="0"/>
      <c r="PSO22" s="0"/>
      <c r="PSP22" s="0"/>
      <c r="PSQ22" s="0"/>
      <c r="PSR22" s="0"/>
      <c r="PSS22" s="0"/>
      <c r="PST22" s="0"/>
      <c r="PSU22" s="0"/>
      <c r="PSV22" s="0"/>
      <c r="PSW22" s="0"/>
      <c r="PSX22" s="0"/>
      <c r="PSY22" s="0"/>
      <c r="PSZ22" s="0"/>
      <c r="PTA22" s="0"/>
      <c r="PTB22" s="0"/>
      <c r="PTC22" s="0"/>
      <c r="PTD22" s="0"/>
      <c r="PTE22" s="0"/>
      <c r="PTF22" s="0"/>
      <c r="PTG22" s="0"/>
      <c r="PTH22" s="0"/>
      <c r="PTI22" s="0"/>
      <c r="PTJ22" s="0"/>
      <c r="PTK22" s="0"/>
      <c r="PTL22" s="0"/>
      <c r="PTM22" s="0"/>
      <c r="PTN22" s="0"/>
      <c r="PTO22" s="0"/>
      <c r="PTP22" s="0"/>
      <c r="PTQ22" s="0"/>
      <c r="PTR22" s="0"/>
      <c r="PTS22" s="0"/>
      <c r="PTT22" s="0"/>
      <c r="PTU22" s="0"/>
      <c r="PTV22" s="0"/>
      <c r="PTW22" s="0"/>
      <c r="PTX22" s="0"/>
      <c r="PTY22" s="0"/>
      <c r="PTZ22" s="0"/>
      <c r="PUA22" s="0"/>
      <c r="PUB22" s="0"/>
      <c r="PUC22" s="0"/>
      <c r="PUD22" s="0"/>
      <c r="PUE22" s="0"/>
      <c r="PUF22" s="0"/>
      <c r="PUG22" s="0"/>
      <c r="PUH22" s="0"/>
      <c r="PUI22" s="0"/>
      <c r="PUJ22" s="0"/>
      <c r="PUK22" s="0"/>
      <c r="PUL22" s="0"/>
      <c r="PUM22" s="0"/>
      <c r="PUN22" s="0"/>
      <c r="PUO22" s="0"/>
      <c r="PUP22" s="0"/>
      <c r="PUQ22" s="0"/>
      <c r="PUR22" s="0"/>
      <c r="PUS22" s="0"/>
      <c r="PUT22" s="0"/>
      <c r="PUU22" s="0"/>
      <c r="PUV22" s="0"/>
      <c r="PUW22" s="0"/>
      <c r="PUX22" s="0"/>
      <c r="PUY22" s="0"/>
      <c r="PUZ22" s="0"/>
      <c r="PVA22" s="0"/>
      <c r="PVB22" s="0"/>
      <c r="PVC22" s="0"/>
      <c r="PVD22" s="0"/>
      <c r="PVE22" s="0"/>
      <c r="PVF22" s="0"/>
      <c r="PVG22" s="0"/>
      <c r="PVH22" s="0"/>
      <c r="PVI22" s="0"/>
      <c r="PVJ22" s="0"/>
      <c r="PVK22" s="0"/>
      <c r="PVL22" s="0"/>
      <c r="PVM22" s="0"/>
      <c r="PVN22" s="0"/>
      <c r="PVO22" s="0"/>
      <c r="PVP22" s="0"/>
      <c r="PVQ22" s="0"/>
      <c r="PVR22" s="0"/>
      <c r="PVS22" s="0"/>
      <c r="PVT22" s="0"/>
      <c r="PVU22" s="0"/>
      <c r="PVV22" s="0"/>
      <c r="PVW22" s="0"/>
      <c r="PVX22" s="0"/>
      <c r="PVY22" s="0"/>
      <c r="PVZ22" s="0"/>
      <c r="PWA22" s="0"/>
      <c r="PWB22" s="0"/>
      <c r="PWC22" s="0"/>
      <c r="PWD22" s="0"/>
      <c r="PWE22" s="0"/>
      <c r="PWF22" s="0"/>
      <c r="PWG22" s="0"/>
      <c r="PWH22" s="0"/>
      <c r="PWI22" s="0"/>
      <c r="PWJ22" s="0"/>
      <c r="PWK22" s="0"/>
      <c r="PWL22" s="0"/>
      <c r="PWM22" s="0"/>
      <c r="PWN22" s="0"/>
      <c r="PWO22" s="0"/>
      <c r="PWP22" s="0"/>
      <c r="PWQ22" s="0"/>
      <c r="PWR22" s="0"/>
      <c r="PWS22" s="0"/>
      <c r="PWT22" s="0"/>
      <c r="PWU22" s="0"/>
      <c r="PWV22" s="0"/>
      <c r="PWW22" s="0"/>
      <c r="PWX22" s="0"/>
      <c r="PWY22" s="0"/>
      <c r="PWZ22" s="0"/>
      <c r="PXA22" s="0"/>
      <c r="PXB22" s="0"/>
      <c r="PXC22" s="0"/>
      <c r="PXD22" s="0"/>
      <c r="PXE22" s="0"/>
      <c r="PXF22" s="0"/>
      <c r="PXG22" s="0"/>
      <c r="PXH22" s="0"/>
      <c r="PXI22" s="0"/>
      <c r="PXJ22" s="0"/>
      <c r="PXK22" s="0"/>
      <c r="PXL22" s="0"/>
      <c r="PXM22" s="0"/>
      <c r="PXN22" s="0"/>
      <c r="PXO22" s="0"/>
      <c r="PXP22" s="0"/>
      <c r="PXQ22" s="0"/>
      <c r="PXR22" s="0"/>
      <c r="PXS22" s="0"/>
      <c r="PXT22" s="0"/>
      <c r="PXU22" s="0"/>
      <c r="PXV22" s="0"/>
      <c r="PXW22" s="0"/>
      <c r="PXX22" s="0"/>
      <c r="PXY22" s="0"/>
      <c r="PXZ22" s="0"/>
      <c r="PYA22" s="0"/>
      <c r="PYB22" s="0"/>
      <c r="PYC22" s="0"/>
      <c r="PYD22" s="0"/>
      <c r="PYE22" s="0"/>
      <c r="PYF22" s="0"/>
      <c r="PYG22" s="0"/>
      <c r="PYH22" s="0"/>
      <c r="PYI22" s="0"/>
      <c r="PYJ22" s="0"/>
      <c r="PYK22" s="0"/>
      <c r="PYL22" s="0"/>
      <c r="PYM22" s="0"/>
      <c r="PYN22" s="0"/>
      <c r="PYO22" s="0"/>
      <c r="PYP22" s="0"/>
      <c r="PYQ22" s="0"/>
      <c r="PYR22" s="0"/>
      <c r="PYS22" s="0"/>
      <c r="PYT22" s="0"/>
      <c r="PYU22" s="0"/>
      <c r="PYV22" s="0"/>
      <c r="PYW22" s="0"/>
      <c r="PYX22" s="0"/>
      <c r="PYY22" s="0"/>
      <c r="PYZ22" s="0"/>
      <c r="PZA22" s="0"/>
      <c r="PZB22" s="0"/>
      <c r="PZC22" s="0"/>
      <c r="PZD22" s="0"/>
      <c r="PZE22" s="0"/>
      <c r="PZF22" s="0"/>
      <c r="PZG22" s="0"/>
      <c r="PZH22" s="0"/>
      <c r="PZI22" s="0"/>
      <c r="PZJ22" s="0"/>
      <c r="PZK22" s="0"/>
      <c r="PZL22" s="0"/>
      <c r="PZM22" s="0"/>
      <c r="PZN22" s="0"/>
      <c r="PZO22" s="0"/>
      <c r="PZP22" s="0"/>
      <c r="PZQ22" s="0"/>
      <c r="PZR22" s="0"/>
      <c r="PZS22" s="0"/>
      <c r="PZT22" s="0"/>
      <c r="PZU22" s="0"/>
      <c r="PZV22" s="0"/>
      <c r="PZW22" s="0"/>
      <c r="PZX22" s="0"/>
      <c r="PZY22" s="0"/>
      <c r="PZZ22" s="0"/>
      <c r="QAA22" s="0"/>
      <c r="QAB22" s="0"/>
      <c r="QAC22" s="0"/>
      <c r="QAD22" s="0"/>
      <c r="QAE22" s="0"/>
      <c r="QAF22" s="0"/>
      <c r="QAG22" s="0"/>
      <c r="QAH22" s="0"/>
      <c r="QAI22" s="0"/>
      <c r="QAJ22" s="0"/>
      <c r="QAK22" s="0"/>
      <c r="QAL22" s="0"/>
      <c r="QAM22" s="0"/>
      <c r="QAN22" s="0"/>
      <c r="QAO22" s="0"/>
      <c r="QAP22" s="0"/>
      <c r="QAQ22" s="0"/>
      <c r="QAR22" s="0"/>
      <c r="QAS22" s="0"/>
      <c r="QAT22" s="0"/>
      <c r="QAU22" s="0"/>
      <c r="QAV22" s="0"/>
      <c r="QAW22" s="0"/>
      <c r="QAX22" s="0"/>
      <c r="QAY22" s="0"/>
      <c r="QAZ22" s="0"/>
      <c r="QBA22" s="0"/>
      <c r="QBB22" s="0"/>
      <c r="QBC22" s="0"/>
      <c r="QBD22" s="0"/>
      <c r="QBE22" s="0"/>
      <c r="QBF22" s="0"/>
      <c r="QBG22" s="0"/>
      <c r="QBH22" s="0"/>
      <c r="QBI22" s="0"/>
      <c r="QBJ22" s="0"/>
      <c r="QBK22" s="0"/>
      <c r="QBL22" s="0"/>
      <c r="QBM22" s="0"/>
      <c r="QBN22" s="0"/>
      <c r="QBO22" s="0"/>
      <c r="QBP22" s="0"/>
      <c r="QBQ22" s="0"/>
      <c r="QBR22" s="0"/>
      <c r="QBS22" s="0"/>
      <c r="QBT22" s="0"/>
      <c r="QBU22" s="0"/>
      <c r="QBV22" s="0"/>
      <c r="QBW22" s="0"/>
      <c r="QBX22" s="0"/>
      <c r="QBY22" s="0"/>
      <c r="QBZ22" s="0"/>
      <c r="QCA22" s="0"/>
      <c r="QCB22" s="0"/>
      <c r="QCC22" s="0"/>
      <c r="QCD22" s="0"/>
      <c r="QCE22" s="0"/>
      <c r="QCF22" s="0"/>
      <c r="QCG22" s="0"/>
      <c r="QCH22" s="0"/>
      <c r="QCI22" s="0"/>
      <c r="QCJ22" s="0"/>
      <c r="QCK22" s="0"/>
      <c r="QCL22" s="0"/>
      <c r="QCM22" s="0"/>
      <c r="QCN22" s="0"/>
      <c r="QCO22" s="0"/>
      <c r="QCP22" s="0"/>
      <c r="QCQ22" s="0"/>
      <c r="QCR22" s="0"/>
      <c r="QCS22" s="0"/>
      <c r="QCT22" s="0"/>
      <c r="QCU22" s="0"/>
      <c r="QCV22" s="0"/>
      <c r="QCW22" s="0"/>
      <c r="QCX22" s="0"/>
      <c r="QCY22" s="0"/>
      <c r="QCZ22" s="0"/>
      <c r="QDA22" s="0"/>
      <c r="QDB22" s="0"/>
      <c r="QDC22" s="0"/>
      <c r="QDD22" s="0"/>
      <c r="QDE22" s="0"/>
      <c r="QDF22" s="0"/>
      <c r="QDG22" s="0"/>
      <c r="QDH22" s="0"/>
      <c r="QDI22" s="0"/>
      <c r="QDJ22" s="0"/>
      <c r="QDK22" s="0"/>
      <c r="QDL22" s="0"/>
      <c r="QDM22" s="0"/>
      <c r="QDN22" s="0"/>
      <c r="QDO22" s="0"/>
      <c r="QDP22" s="0"/>
      <c r="QDQ22" s="0"/>
      <c r="QDR22" s="0"/>
      <c r="QDS22" s="0"/>
      <c r="QDT22" s="0"/>
      <c r="QDU22" s="0"/>
      <c r="QDV22" s="0"/>
      <c r="QDW22" s="0"/>
      <c r="QDX22" s="0"/>
      <c r="QDY22" s="0"/>
      <c r="QDZ22" s="0"/>
      <c r="QEA22" s="0"/>
      <c r="QEB22" s="0"/>
      <c r="QEC22" s="0"/>
      <c r="QED22" s="0"/>
      <c r="QEE22" s="0"/>
      <c r="QEF22" s="0"/>
      <c r="QEG22" s="0"/>
      <c r="QEH22" s="0"/>
      <c r="QEI22" s="0"/>
      <c r="QEJ22" s="0"/>
      <c r="QEK22" s="0"/>
      <c r="QEL22" s="0"/>
      <c r="QEM22" s="0"/>
      <c r="QEN22" s="0"/>
      <c r="QEO22" s="0"/>
      <c r="QEP22" s="0"/>
      <c r="QEQ22" s="0"/>
      <c r="QER22" s="0"/>
      <c r="QES22" s="0"/>
      <c r="QET22" s="0"/>
      <c r="QEU22" s="0"/>
      <c r="QEV22" s="0"/>
      <c r="QEW22" s="0"/>
      <c r="QEX22" s="0"/>
      <c r="QEY22" s="0"/>
      <c r="QEZ22" s="0"/>
      <c r="QFA22" s="0"/>
      <c r="QFB22" s="0"/>
      <c r="QFC22" s="0"/>
      <c r="QFD22" s="0"/>
      <c r="QFE22" s="0"/>
      <c r="QFF22" s="0"/>
      <c r="QFG22" s="0"/>
      <c r="QFH22" s="0"/>
      <c r="QFI22" s="0"/>
      <c r="QFJ22" s="0"/>
      <c r="QFK22" s="0"/>
      <c r="QFL22" s="0"/>
      <c r="QFM22" s="0"/>
      <c r="QFN22" s="0"/>
      <c r="QFO22" s="0"/>
      <c r="QFP22" s="0"/>
      <c r="QFQ22" s="0"/>
      <c r="QFR22" s="0"/>
      <c r="QFS22" s="0"/>
      <c r="QFT22" s="0"/>
      <c r="QFU22" s="0"/>
      <c r="QFV22" s="0"/>
      <c r="QFW22" s="0"/>
      <c r="QFX22" s="0"/>
      <c r="QFY22" s="0"/>
      <c r="QFZ22" s="0"/>
      <c r="QGA22" s="0"/>
      <c r="QGB22" s="0"/>
      <c r="QGC22" s="0"/>
      <c r="QGD22" s="0"/>
      <c r="QGE22" s="0"/>
      <c r="QGF22" s="0"/>
      <c r="QGG22" s="0"/>
      <c r="QGH22" s="0"/>
      <c r="QGI22" s="0"/>
      <c r="QGJ22" s="0"/>
      <c r="QGK22" s="0"/>
      <c r="QGL22" s="0"/>
      <c r="QGM22" s="0"/>
      <c r="QGN22" s="0"/>
      <c r="QGO22" s="0"/>
      <c r="QGP22" s="0"/>
      <c r="QGQ22" s="0"/>
      <c r="QGR22" s="0"/>
      <c r="QGS22" s="0"/>
      <c r="QGT22" s="0"/>
      <c r="QGU22" s="0"/>
      <c r="QGV22" s="0"/>
      <c r="QGW22" s="0"/>
      <c r="QGX22" s="0"/>
      <c r="QGY22" s="0"/>
      <c r="QGZ22" s="0"/>
      <c r="QHA22" s="0"/>
      <c r="QHB22" s="0"/>
      <c r="QHC22" s="0"/>
      <c r="QHD22" s="0"/>
      <c r="QHE22" s="0"/>
      <c r="QHF22" s="0"/>
      <c r="QHG22" s="0"/>
      <c r="QHH22" s="0"/>
      <c r="QHI22" s="0"/>
      <c r="QHJ22" s="0"/>
      <c r="QHK22" s="0"/>
      <c r="QHL22" s="0"/>
      <c r="QHM22" s="0"/>
      <c r="QHN22" s="0"/>
      <c r="QHO22" s="0"/>
      <c r="QHP22" s="0"/>
      <c r="QHQ22" s="0"/>
      <c r="QHR22" s="0"/>
      <c r="QHS22" s="0"/>
      <c r="QHT22" s="0"/>
      <c r="QHU22" s="0"/>
      <c r="QHV22" s="0"/>
      <c r="QHW22" s="0"/>
      <c r="QHX22" s="0"/>
      <c r="QHY22" s="0"/>
      <c r="QHZ22" s="0"/>
      <c r="QIA22" s="0"/>
      <c r="QIB22" s="0"/>
      <c r="QIC22" s="0"/>
      <c r="QID22" s="0"/>
      <c r="QIE22" s="0"/>
      <c r="QIF22" s="0"/>
      <c r="QIG22" s="0"/>
      <c r="QIH22" s="0"/>
      <c r="QII22" s="0"/>
      <c r="QIJ22" s="0"/>
      <c r="QIK22" s="0"/>
      <c r="QIL22" s="0"/>
      <c r="QIM22" s="0"/>
      <c r="QIN22" s="0"/>
      <c r="QIO22" s="0"/>
      <c r="QIP22" s="0"/>
      <c r="QIQ22" s="0"/>
      <c r="QIR22" s="0"/>
      <c r="QIS22" s="0"/>
      <c r="QIT22" s="0"/>
      <c r="QIU22" s="0"/>
      <c r="QIV22" s="0"/>
      <c r="QIW22" s="0"/>
      <c r="QIX22" s="0"/>
      <c r="QIY22" s="0"/>
      <c r="QIZ22" s="0"/>
      <c r="QJA22" s="0"/>
      <c r="QJB22" s="0"/>
      <c r="QJC22" s="0"/>
      <c r="QJD22" s="0"/>
      <c r="QJE22" s="0"/>
      <c r="QJF22" s="0"/>
      <c r="QJG22" s="0"/>
      <c r="QJH22" s="0"/>
      <c r="QJI22" s="0"/>
      <c r="QJJ22" s="0"/>
      <c r="QJK22" s="0"/>
      <c r="QJL22" s="0"/>
      <c r="QJM22" s="0"/>
      <c r="QJN22" s="0"/>
      <c r="QJO22" s="0"/>
      <c r="QJP22" s="0"/>
      <c r="QJQ22" s="0"/>
      <c r="QJR22" s="0"/>
      <c r="QJS22" s="0"/>
      <c r="QJT22" s="0"/>
      <c r="QJU22" s="0"/>
      <c r="QJV22" s="0"/>
      <c r="QJW22" s="0"/>
      <c r="QJX22" s="0"/>
      <c r="QJY22" s="0"/>
      <c r="QJZ22" s="0"/>
      <c r="QKA22" s="0"/>
      <c r="QKB22" s="0"/>
      <c r="QKC22" s="0"/>
      <c r="QKD22" s="0"/>
      <c r="QKE22" s="0"/>
      <c r="QKF22" s="0"/>
      <c r="QKG22" s="0"/>
      <c r="QKH22" s="0"/>
      <c r="QKI22" s="0"/>
      <c r="QKJ22" s="0"/>
      <c r="QKK22" s="0"/>
      <c r="QKL22" s="0"/>
      <c r="QKM22" s="0"/>
      <c r="QKN22" s="0"/>
      <c r="QKO22" s="0"/>
      <c r="QKP22" s="0"/>
      <c r="QKQ22" s="0"/>
      <c r="QKR22" s="0"/>
      <c r="QKS22" s="0"/>
      <c r="QKT22" s="0"/>
      <c r="QKU22" s="0"/>
      <c r="QKV22" s="0"/>
      <c r="QKW22" s="0"/>
      <c r="QKX22" s="0"/>
      <c r="QKY22" s="0"/>
      <c r="QKZ22" s="0"/>
      <c r="QLA22" s="0"/>
      <c r="QLB22" s="0"/>
      <c r="QLC22" s="0"/>
      <c r="QLD22" s="0"/>
      <c r="QLE22" s="0"/>
      <c r="QLF22" s="0"/>
      <c r="QLG22" s="0"/>
      <c r="QLH22" s="0"/>
      <c r="QLI22" s="0"/>
      <c r="QLJ22" s="0"/>
      <c r="QLK22" s="0"/>
      <c r="QLL22" s="0"/>
      <c r="QLM22" s="0"/>
      <c r="QLN22" s="0"/>
      <c r="QLO22" s="0"/>
      <c r="QLP22" s="0"/>
      <c r="QLQ22" s="0"/>
      <c r="QLR22" s="0"/>
      <c r="QLS22" s="0"/>
      <c r="QLT22" s="0"/>
      <c r="QLU22" s="0"/>
      <c r="QLV22" s="0"/>
      <c r="QLW22" s="0"/>
      <c r="QLX22" s="0"/>
      <c r="QLY22" s="0"/>
      <c r="QLZ22" s="0"/>
      <c r="QMA22" s="0"/>
      <c r="QMB22" s="0"/>
      <c r="QMC22" s="0"/>
      <c r="QMD22" s="0"/>
      <c r="QME22" s="0"/>
      <c r="QMF22" s="0"/>
      <c r="QMG22" s="0"/>
      <c r="QMH22" s="0"/>
      <c r="QMI22" s="0"/>
      <c r="QMJ22" s="0"/>
      <c r="QMK22" s="0"/>
      <c r="QML22" s="0"/>
      <c r="QMM22" s="0"/>
      <c r="QMN22" s="0"/>
      <c r="QMO22" s="0"/>
      <c r="QMP22" s="0"/>
      <c r="QMQ22" s="0"/>
      <c r="QMR22" s="0"/>
      <c r="QMS22" s="0"/>
      <c r="QMT22" s="0"/>
      <c r="QMU22" s="0"/>
      <c r="QMV22" s="0"/>
      <c r="QMW22" s="0"/>
      <c r="QMX22" s="0"/>
      <c r="QMY22" s="0"/>
      <c r="QMZ22" s="0"/>
      <c r="QNA22" s="0"/>
      <c r="QNB22" s="0"/>
      <c r="QNC22" s="0"/>
      <c r="QND22" s="0"/>
      <c r="QNE22" s="0"/>
      <c r="QNF22" s="0"/>
      <c r="QNG22" s="0"/>
      <c r="QNH22" s="0"/>
      <c r="QNI22" s="0"/>
      <c r="QNJ22" s="0"/>
      <c r="QNK22" s="0"/>
      <c r="QNL22" s="0"/>
      <c r="QNM22" s="0"/>
      <c r="QNN22" s="0"/>
      <c r="QNO22" s="0"/>
      <c r="QNP22" s="0"/>
      <c r="QNQ22" s="0"/>
      <c r="QNR22" s="0"/>
      <c r="QNS22" s="0"/>
      <c r="QNT22" s="0"/>
      <c r="QNU22" s="0"/>
      <c r="QNV22" s="0"/>
      <c r="QNW22" s="0"/>
      <c r="QNX22" s="0"/>
      <c r="QNY22" s="0"/>
      <c r="QNZ22" s="0"/>
      <c r="QOA22" s="0"/>
      <c r="QOB22" s="0"/>
      <c r="QOC22" s="0"/>
      <c r="QOD22" s="0"/>
      <c r="QOE22" s="0"/>
      <c r="QOF22" s="0"/>
      <c r="QOG22" s="0"/>
      <c r="QOH22" s="0"/>
      <c r="QOI22" s="0"/>
      <c r="QOJ22" s="0"/>
      <c r="QOK22" s="0"/>
      <c r="QOL22" s="0"/>
      <c r="QOM22" s="0"/>
      <c r="QON22" s="0"/>
      <c r="QOO22" s="0"/>
      <c r="QOP22" s="0"/>
      <c r="QOQ22" s="0"/>
      <c r="QOR22" s="0"/>
      <c r="QOS22" s="0"/>
      <c r="QOT22" s="0"/>
      <c r="QOU22" s="0"/>
      <c r="QOV22" s="0"/>
      <c r="QOW22" s="0"/>
      <c r="QOX22" s="0"/>
      <c r="QOY22" s="0"/>
      <c r="QOZ22" s="0"/>
      <c r="QPA22" s="0"/>
      <c r="QPB22" s="0"/>
      <c r="QPC22" s="0"/>
      <c r="QPD22" s="0"/>
      <c r="QPE22" s="0"/>
      <c r="QPF22" s="0"/>
      <c r="QPG22" s="0"/>
      <c r="QPH22" s="0"/>
      <c r="QPI22" s="0"/>
      <c r="QPJ22" s="0"/>
      <c r="QPK22" s="0"/>
      <c r="QPL22" s="0"/>
      <c r="QPM22" s="0"/>
      <c r="QPN22" s="0"/>
      <c r="QPO22" s="0"/>
      <c r="QPP22" s="0"/>
      <c r="QPQ22" s="0"/>
      <c r="QPR22" s="0"/>
      <c r="QPS22" s="0"/>
      <c r="QPT22" s="0"/>
      <c r="QPU22" s="0"/>
      <c r="QPV22" s="0"/>
      <c r="QPW22" s="0"/>
      <c r="QPX22" s="0"/>
      <c r="QPY22" s="0"/>
      <c r="QPZ22" s="0"/>
      <c r="QQA22" s="0"/>
      <c r="QQB22" s="0"/>
      <c r="QQC22" s="0"/>
      <c r="QQD22" s="0"/>
      <c r="QQE22" s="0"/>
      <c r="QQF22" s="0"/>
      <c r="QQG22" s="0"/>
      <c r="QQH22" s="0"/>
      <c r="QQI22" s="0"/>
      <c r="QQJ22" s="0"/>
      <c r="QQK22" s="0"/>
      <c r="QQL22" s="0"/>
      <c r="QQM22" s="0"/>
      <c r="QQN22" s="0"/>
      <c r="QQO22" s="0"/>
      <c r="QQP22" s="0"/>
      <c r="QQQ22" s="0"/>
      <c r="QQR22" s="0"/>
      <c r="QQS22" s="0"/>
      <c r="QQT22" s="0"/>
      <c r="QQU22" s="0"/>
      <c r="QQV22" s="0"/>
      <c r="QQW22" s="0"/>
      <c r="QQX22" s="0"/>
      <c r="QQY22" s="0"/>
      <c r="QQZ22" s="0"/>
      <c r="QRA22" s="0"/>
      <c r="QRB22" s="0"/>
      <c r="QRC22" s="0"/>
      <c r="QRD22" s="0"/>
      <c r="QRE22" s="0"/>
      <c r="QRF22" s="0"/>
      <c r="QRG22" s="0"/>
      <c r="QRH22" s="0"/>
      <c r="QRI22" s="0"/>
      <c r="QRJ22" s="0"/>
      <c r="QRK22" s="0"/>
      <c r="QRL22" s="0"/>
      <c r="QRM22" s="0"/>
      <c r="QRN22" s="0"/>
      <c r="QRO22" s="0"/>
      <c r="QRP22" s="0"/>
      <c r="QRQ22" s="0"/>
      <c r="QRR22" s="0"/>
      <c r="QRS22" s="0"/>
      <c r="QRT22" s="0"/>
      <c r="QRU22" s="0"/>
      <c r="QRV22" s="0"/>
      <c r="QRW22" s="0"/>
      <c r="QRX22" s="0"/>
      <c r="QRY22" s="0"/>
      <c r="QRZ22" s="0"/>
      <c r="QSA22" s="0"/>
      <c r="QSB22" s="0"/>
      <c r="QSC22" s="0"/>
      <c r="QSD22" s="0"/>
      <c r="QSE22" s="0"/>
      <c r="QSF22" s="0"/>
      <c r="QSG22" s="0"/>
      <c r="QSH22" s="0"/>
      <c r="QSI22" s="0"/>
      <c r="QSJ22" s="0"/>
      <c r="QSK22" s="0"/>
      <c r="QSL22" s="0"/>
      <c r="QSM22" s="0"/>
      <c r="QSN22" s="0"/>
      <c r="QSO22" s="0"/>
      <c r="QSP22" s="0"/>
      <c r="QSQ22" s="0"/>
      <c r="QSR22" s="0"/>
      <c r="QSS22" s="0"/>
      <c r="QST22" s="0"/>
      <c r="QSU22" s="0"/>
      <c r="QSV22" s="0"/>
      <c r="QSW22" s="0"/>
      <c r="QSX22" s="0"/>
      <c r="QSY22" s="0"/>
      <c r="QSZ22" s="0"/>
      <c r="QTA22" s="0"/>
      <c r="QTB22" s="0"/>
      <c r="QTC22" s="0"/>
      <c r="QTD22" s="0"/>
      <c r="QTE22" s="0"/>
      <c r="QTF22" s="0"/>
      <c r="QTG22" s="0"/>
      <c r="QTH22" s="0"/>
      <c r="QTI22" s="0"/>
      <c r="QTJ22" s="0"/>
      <c r="QTK22" s="0"/>
      <c r="QTL22" s="0"/>
      <c r="QTM22" s="0"/>
      <c r="QTN22" s="0"/>
      <c r="QTO22" s="0"/>
      <c r="QTP22" s="0"/>
      <c r="QTQ22" s="0"/>
      <c r="QTR22" s="0"/>
      <c r="QTS22" s="0"/>
      <c r="QTT22" s="0"/>
      <c r="QTU22" s="0"/>
      <c r="QTV22" s="0"/>
      <c r="QTW22" s="0"/>
      <c r="QTX22" s="0"/>
      <c r="QTY22" s="0"/>
      <c r="QTZ22" s="0"/>
      <c r="QUA22" s="0"/>
      <c r="QUB22" s="0"/>
      <c r="QUC22" s="0"/>
      <c r="QUD22" s="0"/>
      <c r="QUE22" s="0"/>
      <c r="QUF22" s="0"/>
      <c r="QUG22" s="0"/>
      <c r="QUH22" s="0"/>
      <c r="QUI22" s="0"/>
      <c r="QUJ22" s="0"/>
      <c r="QUK22" s="0"/>
      <c r="QUL22" s="0"/>
      <c r="QUM22" s="0"/>
      <c r="QUN22" s="0"/>
      <c r="QUO22" s="0"/>
      <c r="QUP22" s="0"/>
      <c r="QUQ22" s="0"/>
      <c r="QUR22" s="0"/>
      <c r="QUS22" s="0"/>
      <c r="QUT22" s="0"/>
      <c r="QUU22" s="0"/>
      <c r="QUV22" s="0"/>
      <c r="QUW22" s="0"/>
      <c r="QUX22" s="0"/>
      <c r="QUY22" s="0"/>
      <c r="QUZ22" s="0"/>
      <c r="QVA22" s="0"/>
      <c r="QVB22" s="0"/>
      <c r="QVC22" s="0"/>
      <c r="QVD22" s="0"/>
      <c r="QVE22" s="0"/>
      <c r="QVF22" s="0"/>
      <c r="QVG22" s="0"/>
      <c r="QVH22" s="0"/>
      <c r="QVI22" s="0"/>
      <c r="QVJ22" s="0"/>
      <c r="QVK22" s="0"/>
      <c r="QVL22" s="0"/>
      <c r="QVM22" s="0"/>
      <c r="QVN22" s="0"/>
      <c r="QVO22" s="0"/>
      <c r="QVP22" s="0"/>
      <c r="QVQ22" s="0"/>
      <c r="QVR22" s="0"/>
      <c r="QVS22" s="0"/>
      <c r="QVT22" s="0"/>
      <c r="QVU22" s="0"/>
      <c r="QVV22" s="0"/>
      <c r="QVW22" s="0"/>
      <c r="QVX22" s="0"/>
      <c r="QVY22" s="0"/>
      <c r="QVZ22" s="0"/>
      <c r="QWA22" s="0"/>
      <c r="QWB22" s="0"/>
      <c r="QWC22" s="0"/>
      <c r="QWD22" s="0"/>
      <c r="QWE22" s="0"/>
      <c r="QWF22" s="0"/>
      <c r="QWG22" s="0"/>
      <c r="QWH22" s="0"/>
      <c r="QWI22" s="0"/>
      <c r="QWJ22" s="0"/>
      <c r="QWK22" s="0"/>
      <c r="QWL22" s="0"/>
      <c r="QWM22" s="0"/>
      <c r="QWN22" s="0"/>
      <c r="QWO22" s="0"/>
      <c r="QWP22" s="0"/>
      <c r="QWQ22" s="0"/>
      <c r="QWR22" s="0"/>
      <c r="QWS22" s="0"/>
      <c r="QWT22" s="0"/>
      <c r="QWU22" s="0"/>
      <c r="QWV22" s="0"/>
      <c r="QWW22" s="0"/>
      <c r="QWX22" s="0"/>
      <c r="QWY22" s="0"/>
      <c r="QWZ22" s="0"/>
      <c r="QXA22" s="0"/>
      <c r="QXB22" s="0"/>
      <c r="QXC22" s="0"/>
      <c r="QXD22" s="0"/>
      <c r="QXE22" s="0"/>
      <c r="QXF22" s="0"/>
      <c r="QXG22" s="0"/>
      <c r="QXH22" s="0"/>
      <c r="QXI22" s="0"/>
      <c r="QXJ22" s="0"/>
      <c r="QXK22" s="0"/>
      <c r="QXL22" s="0"/>
      <c r="QXM22" s="0"/>
      <c r="QXN22" s="0"/>
      <c r="QXO22" s="0"/>
      <c r="QXP22" s="0"/>
      <c r="QXQ22" s="0"/>
      <c r="QXR22" s="0"/>
      <c r="QXS22" s="0"/>
      <c r="QXT22" s="0"/>
      <c r="QXU22" s="0"/>
      <c r="QXV22" s="0"/>
      <c r="QXW22" s="0"/>
      <c r="QXX22" s="0"/>
      <c r="QXY22" s="0"/>
      <c r="QXZ22" s="0"/>
      <c r="QYA22" s="0"/>
      <c r="QYB22" s="0"/>
      <c r="QYC22" s="0"/>
      <c r="QYD22" s="0"/>
      <c r="QYE22" s="0"/>
      <c r="QYF22" s="0"/>
      <c r="QYG22" s="0"/>
      <c r="QYH22" s="0"/>
      <c r="QYI22" s="0"/>
      <c r="QYJ22" s="0"/>
      <c r="QYK22" s="0"/>
      <c r="QYL22" s="0"/>
      <c r="QYM22" s="0"/>
      <c r="QYN22" s="0"/>
      <c r="QYO22" s="0"/>
      <c r="QYP22" s="0"/>
      <c r="QYQ22" s="0"/>
      <c r="QYR22" s="0"/>
      <c r="QYS22" s="0"/>
      <c r="QYT22" s="0"/>
      <c r="QYU22" s="0"/>
      <c r="QYV22" s="0"/>
      <c r="QYW22" s="0"/>
      <c r="QYX22" s="0"/>
      <c r="QYY22" s="0"/>
      <c r="QYZ22" s="0"/>
      <c r="QZA22" s="0"/>
      <c r="QZB22" s="0"/>
      <c r="QZC22" s="0"/>
      <c r="QZD22" s="0"/>
      <c r="QZE22" s="0"/>
      <c r="QZF22" s="0"/>
      <c r="QZG22" s="0"/>
      <c r="QZH22" s="0"/>
      <c r="QZI22" s="0"/>
      <c r="QZJ22" s="0"/>
      <c r="QZK22" s="0"/>
      <c r="QZL22" s="0"/>
      <c r="QZM22" s="0"/>
      <c r="QZN22" s="0"/>
      <c r="QZO22" s="0"/>
      <c r="QZP22" s="0"/>
      <c r="QZQ22" s="0"/>
      <c r="QZR22" s="0"/>
      <c r="QZS22" s="0"/>
      <c r="QZT22" s="0"/>
      <c r="QZU22" s="0"/>
      <c r="QZV22" s="0"/>
      <c r="QZW22" s="0"/>
      <c r="QZX22" s="0"/>
      <c r="QZY22" s="0"/>
      <c r="QZZ22" s="0"/>
      <c r="RAA22" s="0"/>
      <c r="RAB22" s="0"/>
      <c r="RAC22" s="0"/>
      <c r="RAD22" s="0"/>
      <c r="RAE22" s="0"/>
      <c r="RAF22" s="0"/>
      <c r="RAG22" s="0"/>
      <c r="RAH22" s="0"/>
      <c r="RAI22" s="0"/>
      <c r="RAJ22" s="0"/>
      <c r="RAK22" s="0"/>
      <c r="RAL22" s="0"/>
      <c r="RAM22" s="0"/>
      <c r="RAN22" s="0"/>
      <c r="RAO22" s="0"/>
      <c r="RAP22" s="0"/>
      <c r="RAQ22" s="0"/>
      <c r="RAR22" s="0"/>
      <c r="RAS22" s="0"/>
      <c r="RAT22" s="0"/>
      <c r="RAU22" s="0"/>
      <c r="RAV22" s="0"/>
      <c r="RAW22" s="0"/>
      <c r="RAX22" s="0"/>
      <c r="RAY22" s="0"/>
      <c r="RAZ22" s="0"/>
      <c r="RBA22" s="0"/>
      <c r="RBB22" s="0"/>
      <c r="RBC22" s="0"/>
      <c r="RBD22" s="0"/>
      <c r="RBE22" s="0"/>
      <c r="RBF22" s="0"/>
      <c r="RBG22" s="0"/>
      <c r="RBH22" s="0"/>
      <c r="RBI22" s="0"/>
      <c r="RBJ22" s="0"/>
      <c r="RBK22" s="0"/>
      <c r="RBL22" s="0"/>
      <c r="RBM22" s="0"/>
      <c r="RBN22" s="0"/>
      <c r="RBO22" s="0"/>
      <c r="RBP22" s="0"/>
      <c r="RBQ22" s="0"/>
      <c r="RBR22" s="0"/>
      <c r="RBS22" s="0"/>
      <c r="RBT22" s="0"/>
      <c r="RBU22" s="0"/>
      <c r="RBV22" s="0"/>
      <c r="RBW22" s="0"/>
      <c r="RBX22" s="0"/>
      <c r="RBY22" s="0"/>
      <c r="RBZ22" s="0"/>
      <c r="RCA22" s="0"/>
      <c r="RCB22" s="0"/>
      <c r="RCC22" s="0"/>
      <c r="RCD22" s="0"/>
      <c r="RCE22" s="0"/>
      <c r="RCF22" s="0"/>
      <c r="RCG22" s="0"/>
      <c r="RCH22" s="0"/>
      <c r="RCI22" s="0"/>
      <c r="RCJ22" s="0"/>
      <c r="RCK22" s="0"/>
      <c r="RCL22" s="0"/>
      <c r="RCM22" s="0"/>
      <c r="RCN22" s="0"/>
      <c r="RCO22" s="0"/>
      <c r="RCP22" s="0"/>
      <c r="RCQ22" s="0"/>
      <c r="RCR22" s="0"/>
      <c r="RCS22" s="0"/>
      <c r="RCT22" s="0"/>
      <c r="RCU22" s="0"/>
      <c r="RCV22" s="0"/>
      <c r="RCW22" s="0"/>
      <c r="RCX22" s="0"/>
      <c r="RCY22" s="0"/>
      <c r="RCZ22" s="0"/>
      <c r="RDA22" s="0"/>
      <c r="RDB22" s="0"/>
      <c r="RDC22" s="0"/>
      <c r="RDD22" s="0"/>
      <c r="RDE22" s="0"/>
      <c r="RDF22" s="0"/>
      <c r="RDG22" s="0"/>
      <c r="RDH22" s="0"/>
      <c r="RDI22" s="0"/>
      <c r="RDJ22" s="0"/>
      <c r="RDK22" s="0"/>
      <c r="RDL22" s="0"/>
      <c r="RDM22" s="0"/>
      <c r="RDN22" s="0"/>
      <c r="RDO22" s="0"/>
      <c r="RDP22" s="0"/>
      <c r="RDQ22" s="0"/>
      <c r="RDR22" s="0"/>
      <c r="RDS22" s="0"/>
      <c r="RDT22" s="0"/>
      <c r="RDU22" s="0"/>
      <c r="RDV22" s="0"/>
      <c r="RDW22" s="0"/>
      <c r="RDX22" s="0"/>
      <c r="RDY22" s="0"/>
      <c r="RDZ22" s="0"/>
      <c r="REA22" s="0"/>
      <c r="REB22" s="0"/>
      <c r="REC22" s="0"/>
      <c r="RED22" s="0"/>
      <c r="REE22" s="0"/>
      <c r="REF22" s="0"/>
      <c r="REG22" s="0"/>
      <c r="REH22" s="0"/>
      <c r="REI22" s="0"/>
      <c r="REJ22" s="0"/>
      <c r="REK22" s="0"/>
      <c r="REL22" s="0"/>
      <c r="REM22" s="0"/>
      <c r="REN22" s="0"/>
      <c r="REO22" s="0"/>
      <c r="REP22" s="0"/>
      <c r="REQ22" s="0"/>
      <c r="RER22" s="0"/>
      <c r="RES22" s="0"/>
      <c r="RET22" s="0"/>
      <c r="REU22" s="0"/>
      <c r="REV22" s="0"/>
      <c r="REW22" s="0"/>
      <c r="REX22" s="0"/>
      <c r="REY22" s="0"/>
      <c r="REZ22" s="0"/>
      <c r="RFA22" s="0"/>
      <c r="RFB22" s="0"/>
      <c r="RFC22" s="0"/>
      <c r="RFD22" s="0"/>
      <c r="RFE22" s="0"/>
      <c r="RFF22" s="0"/>
      <c r="RFG22" s="0"/>
      <c r="RFH22" s="0"/>
      <c r="RFI22" s="0"/>
      <c r="RFJ22" s="0"/>
      <c r="RFK22" s="0"/>
      <c r="RFL22" s="0"/>
      <c r="RFM22" s="0"/>
      <c r="RFN22" s="0"/>
      <c r="RFO22" s="0"/>
      <c r="RFP22" s="0"/>
      <c r="RFQ22" s="0"/>
      <c r="RFR22" s="0"/>
      <c r="RFS22" s="0"/>
      <c r="RFT22" s="0"/>
      <c r="RFU22" s="0"/>
      <c r="RFV22" s="0"/>
      <c r="RFW22" s="0"/>
      <c r="RFX22" s="0"/>
      <c r="RFY22" s="0"/>
      <c r="RFZ22" s="0"/>
      <c r="RGA22" s="0"/>
      <c r="RGB22" s="0"/>
      <c r="RGC22" s="0"/>
      <c r="RGD22" s="0"/>
      <c r="RGE22" s="0"/>
      <c r="RGF22" s="0"/>
      <c r="RGG22" s="0"/>
      <c r="RGH22" s="0"/>
      <c r="RGI22" s="0"/>
      <c r="RGJ22" s="0"/>
      <c r="RGK22" s="0"/>
      <c r="RGL22" s="0"/>
      <c r="RGM22" s="0"/>
      <c r="RGN22" s="0"/>
      <c r="RGO22" s="0"/>
      <c r="RGP22" s="0"/>
      <c r="RGQ22" s="0"/>
      <c r="RGR22" s="0"/>
      <c r="RGS22" s="0"/>
      <c r="RGT22" s="0"/>
      <c r="RGU22" s="0"/>
      <c r="RGV22" s="0"/>
      <c r="RGW22" s="0"/>
      <c r="RGX22" s="0"/>
      <c r="RGY22" s="0"/>
      <c r="RGZ22" s="0"/>
      <c r="RHA22" s="0"/>
      <c r="RHB22" s="0"/>
      <c r="RHC22" s="0"/>
      <c r="RHD22" s="0"/>
      <c r="RHE22" s="0"/>
      <c r="RHF22" s="0"/>
      <c r="RHG22" s="0"/>
      <c r="RHH22" s="0"/>
      <c r="RHI22" s="0"/>
      <c r="RHJ22" s="0"/>
      <c r="RHK22" s="0"/>
      <c r="RHL22" s="0"/>
      <c r="RHM22" s="0"/>
      <c r="RHN22" s="0"/>
      <c r="RHO22" s="0"/>
      <c r="RHP22" s="0"/>
      <c r="RHQ22" s="0"/>
      <c r="RHR22" s="0"/>
      <c r="RHS22" s="0"/>
      <c r="RHT22" s="0"/>
      <c r="RHU22" s="0"/>
      <c r="RHV22" s="0"/>
      <c r="RHW22" s="0"/>
      <c r="RHX22" s="0"/>
      <c r="RHY22" s="0"/>
      <c r="RHZ22" s="0"/>
      <c r="RIA22" s="0"/>
      <c r="RIB22" s="0"/>
      <c r="RIC22" s="0"/>
      <c r="RID22" s="0"/>
      <c r="RIE22" s="0"/>
      <c r="RIF22" s="0"/>
      <c r="RIG22" s="0"/>
      <c r="RIH22" s="0"/>
      <c r="RII22" s="0"/>
      <c r="RIJ22" s="0"/>
      <c r="RIK22" s="0"/>
      <c r="RIL22" s="0"/>
      <c r="RIM22" s="0"/>
      <c r="RIN22" s="0"/>
      <c r="RIO22" s="0"/>
      <c r="RIP22" s="0"/>
      <c r="RIQ22" s="0"/>
      <c r="RIR22" s="0"/>
      <c r="RIS22" s="0"/>
      <c r="RIT22" s="0"/>
      <c r="RIU22" s="0"/>
      <c r="RIV22" s="0"/>
      <c r="RIW22" s="0"/>
      <c r="RIX22" s="0"/>
      <c r="RIY22" s="0"/>
      <c r="RIZ22" s="0"/>
      <c r="RJA22" s="0"/>
      <c r="RJB22" s="0"/>
      <c r="RJC22" s="0"/>
      <c r="RJD22" s="0"/>
      <c r="RJE22" s="0"/>
      <c r="RJF22" s="0"/>
      <c r="RJG22" s="0"/>
      <c r="RJH22" s="0"/>
      <c r="RJI22" s="0"/>
      <c r="RJJ22" s="0"/>
      <c r="RJK22" s="0"/>
      <c r="RJL22" s="0"/>
      <c r="RJM22" s="0"/>
      <c r="RJN22" s="0"/>
      <c r="RJO22" s="0"/>
      <c r="RJP22" s="0"/>
      <c r="RJQ22" s="0"/>
      <c r="RJR22" s="0"/>
      <c r="RJS22" s="0"/>
      <c r="RJT22" s="0"/>
      <c r="RJU22" s="0"/>
      <c r="RJV22" s="0"/>
      <c r="RJW22" s="0"/>
      <c r="RJX22" s="0"/>
      <c r="RJY22" s="0"/>
      <c r="RJZ22" s="0"/>
      <c r="RKA22" s="0"/>
      <c r="RKB22" s="0"/>
      <c r="RKC22" s="0"/>
      <c r="RKD22" s="0"/>
      <c r="RKE22" s="0"/>
      <c r="RKF22" s="0"/>
      <c r="RKG22" s="0"/>
      <c r="RKH22" s="0"/>
      <c r="RKI22" s="0"/>
      <c r="RKJ22" s="0"/>
      <c r="RKK22" s="0"/>
      <c r="RKL22" s="0"/>
      <c r="RKM22" s="0"/>
      <c r="RKN22" s="0"/>
      <c r="RKO22" s="0"/>
      <c r="RKP22" s="0"/>
      <c r="RKQ22" s="0"/>
      <c r="RKR22" s="0"/>
      <c r="RKS22" s="0"/>
      <c r="RKT22" s="0"/>
      <c r="RKU22" s="0"/>
      <c r="RKV22" s="0"/>
      <c r="RKW22" s="0"/>
      <c r="RKX22" s="0"/>
      <c r="RKY22" s="0"/>
      <c r="RKZ22" s="0"/>
      <c r="RLA22" s="0"/>
      <c r="RLB22" s="0"/>
      <c r="RLC22" s="0"/>
      <c r="RLD22" s="0"/>
      <c r="RLE22" s="0"/>
      <c r="RLF22" s="0"/>
      <c r="RLG22" s="0"/>
      <c r="RLH22" s="0"/>
      <c r="RLI22" s="0"/>
      <c r="RLJ22" s="0"/>
      <c r="RLK22" s="0"/>
      <c r="RLL22" s="0"/>
      <c r="RLM22" s="0"/>
      <c r="RLN22" s="0"/>
      <c r="RLO22" s="0"/>
      <c r="RLP22" s="0"/>
      <c r="RLQ22" s="0"/>
      <c r="RLR22" s="0"/>
      <c r="RLS22" s="0"/>
      <c r="RLT22" s="0"/>
      <c r="RLU22" s="0"/>
      <c r="RLV22" s="0"/>
      <c r="RLW22" s="0"/>
      <c r="RLX22" s="0"/>
      <c r="RLY22" s="0"/>
      <c r="RLZ22" s="0"/>
      <c r="RMA22" s="0"/>
      <c r="RMB22" s="0"/>
      <c r="RMC22" s="0"/>
      <c r="RMD22" s="0"/>
      <c r="RME22" s="0"/>
      <c r="RMF22" s="0"/>
      <c r="RMG22" s="0"/>
      <c r="RMH22" s="0"/>
      <c r="RMI22" s="0"/>
      <c r="RMJ22" s="0"/>
      <c r="RMK22" s="0"/>
      <c r="RML22" s="0"/>
      <c r="RMM22" s="0"/>
      <c r="RMN22" s="0"/>
      <c r="RMO22" s="0"/>
      <c r="RMP22" s="0"/>
      <c r="RMQ22" s="0"/>
      <c r="RMR22" s="0"/>
      <c r="RMS22" s="0"/>
      <c r="RMT22" s="0"/>
      <c r="RMU22" s="0"/>
      <c r="RMV22" s="0"/>
      <c r="RMW22" s="0"/>
      <c r="RMX22" s="0"/>
      <c r="RMY22" s="0"/>
      <c r="RMZ22" s="0"/>
      <c r="RNA22" s="0"/>
      <c r="RNB22" s="0"/>
      <c r="RNC22" s="0"/>
      <c r="RND22" s="0"/>
      <c r="RNE22" s="0"/>
      <c r="RNF22" s="0"/>
      <c r="RNG22" s="0"/>
      <c r="RNH22" s="0"/>
      <c r="RNI22" s="0"/>
      <c r="RNJ22" s="0"/>
      <c r="RNK22" s="0"/>
      <c r="RNL22" s="0"/>
      <c r="RNM22" s="0"/>
      <c r="RNN22" s="0"/>
      <c r="RNO22" s="0"/>
      <c r="RNP22" s="0"/>
      <c r="RNQ22" s="0"/>
      <c r="RNR22" s="0"/>
      <c r="RNS22" s="0"/>
      <c r="RNT22" s="0"/>
      <c r="RNU22" s="0"/>
      <c r="RNV22" s="0"/>
      <c r="RNW22" s="0"/>
      <c r="RNX22" s="0"/>
      <c r="RNY22" s="0"/>
      <c r="RNZ22" s="0"/>
      <c r="ROA22" s="0"/>
      <c r="ROB22" s="0"/>
      <c r="ROC22" s="0"/>
      <c r="ROD22" s="0"/>
      <c r="ROE22" s="0"/>
      <c r="ROF22" s="0"/>
      <c r="ROG22" s="0"/>
      <c r="ROH22" s="0"/>
      <c r="ROI22" s="0"/>
      <c r="ROJ22" s="0"/>
      <c r="ROK22" s="0"/>
      <c r="ROL22" s="0"/>
      <c r="ROM22" s="0"/>
      <c r="RON22" s="0"/>
      <c r="ROO22" s="0"/>
      <c r="ROP22" s="0"/>
      <c r="ROQ22" s="0"/>
      <c r="ROR22" s="0"/>
      <c r="ROS22" s="0"/>
      <c r="ROT22" s="0"/>
      <c r="ROU22" s="0"/>
      <c r="ROV22" s="0"/>
      <c r="ROW22" s="0"/>
      <c r="ROX22" s="0"/>
      <c r="ROY22" s="0"/>
      <c r="ROZ22" s="0"/>
      <c r="RPA22" s="0"/>
      <c r="RPB22" s="0"/>
      <c r="RPC22" s="0"/>
      <c r="RPD22" s="0"/>
      <c r="RPE22" s="0"/>
      <c r="RPF22" s="0"/>
      <c r="RPG22" s="0"/>
      <c r="RPH22" s="0"/>
      <c r="RPI22" s="0"/>
      <c r="RPJ22" s="0"/>
      <c r="RPK22" s="0"/>
      <c r="RPL22" s="0"/>
      <c r="RPM22" s="0"/>
      <c r="RPN22" s="0"/>
      <c r="RPO22" s="0"/>
      <c r="RPP22" s="0"/>
      <c r="RPQ22" s="0"/>
      <c r="RPR22" s="0"/>
      <c r="RPS22" s="0"/>
      <c r="RPT22" s="0"/>
      <c r="RPU22" s="0"/>
      <c r="RPV22" s="0"/>
      <c r="RPW22" s="0"/>
      <c r="RPX22" s="0"/>
      <c r="RPY22" s="0"/>
      <c r="RPZ22" s="0"/>
      <c r="RQA22" s="0"/>
      <c r="RQB22" s="0"/>
      <c r="RQC22" s="0"/>
      <c r="RQD22" s="0"/>
      <c r="RQE22" s="0"/>
      <c r="RQF22" s="0"/>
      <c r="RQG22" s="0"/>
      <c r="RQH22" s="0"/>
      <c r="RQI22" s="0"/>
      <c r="RQJ22" s="0"/>
      <c r="RQK22" s="0"/>
      <c r="RQL22" s="0"/>
      <c r="RQM22" s="0"/>
      <c r="RQN22" s="0"/>
      <c r="RQO22" s="0"/>
      <c r="RQP22" s="0"/>
      <c r="RQQ22" s="0"/>
      <c r="RQR22" s="0"/>
      <c r="RQS22" s="0"/>
      <c r="RQT22" s="0"/>
      <c r="RQU22" s="0"/>
      <c r="RQV22" s="0"/>
      <c r="RQW22" s="0"/>
      <c r="RQX22" s="0"/>
      <c r="RQY22" s="0"/>
      <c r="RQZ22" s="0"/>
      <c r="RRA22" s="0"/>
      <c r="RRB22" s="0"/>
      <c r="RRC22" s="0"/>
      <c r="RRD22" s="0"/>
      <c r="RRE22" s="0"/>
      <c r="RRF22" s="0"/>
      <c r="RRG22" s="0"/>
      <c r="RRH22" s="0"/>
      <c r="RRI22" s="0"/>
      <c r="RRJ22" s="0"/>
      <c r="RRK22" s="0"/>
      <c r="RRL22" s="0"/>
      <c r="RRM22" s="0"/>
      <c r="RRN22" s="0"/>
      <c r="RRO22" s="0"/>
      <c r="RRP22" s="0"/>
      <c r="RRQ22" s="0"/>
      <c r="RRR22" s="0"/>
      <c r="RRS22" s="0"/>
      <c r="RRT22" s="0"/>
      <c r="RRU22" s="0"/>
      <c r="RRV22" s="0"/>
      <c r="RRW22" s="0"/>
      <c r="RRX22" s="0"/>
      <c r="RRY22" s="0"/>
      <c r="RRZ22" s="0"/>
      <c r="RSA22" s="0"/>
      <c r="RSB22" s="0"/>
      <c r="RSC22" s="0"/>
      <c r="RSD22" s="0"/>
      <c r="RSE22" s="0"/>
      <c r="RSF22" s="0"/>
      <c r="RSG22" s="0"/>
      <c r="RSH22" s="0"/>
      <c r="RSI22" s="0"/>
      <c r="RSJ22" s="0"/>
      <c r="RSK22" s="0"/>
      <c r="RSL22" s="0"/>
      <c r="RSM22" s="0"/>
      <c r="RSN22" s="0"/>
      <c r="RSO22" s="0"/>
      <c r="RSP22" s="0"/>
      <c r="RSQ22" s="0"/>
      <c r="RSR22" s="0"/>
      <c r="RSS22" s="0"/>
      <c r="RST22" s="0"/>
      <c r="RSU22" s="0"/>
      <c r="RSV22" s="0"/>
      <c r="RSW22" s="0"/>
      <c r="RSX22" s="0"/>
      <c r="RSY22" s="0"/>
      <c r="RSZ22" s="0"/>
      <c r="RTA22" s="0"/>
      <c r="RTB22" s="0"/>
      <c r="RTC22" s="0"/>
      <c r="RTD22" s="0"/>
      <c r="RTE22" s="0"/>
      <c r="RTF22" s="0"/>
      <c r="RTG22" s="0"/>
      <c r="RTH22" s="0"/>
      <c r="RTI22" s="0"/>
      <c r="RTJ22" s="0"/>
      <c r="RTK22" s="0"/>
      <c r="RTL22" s="0"/>
      <c r="RTM22" s="0"/>
      <c r="RTN22" s="0"/>
      <c r="RTO22" s="0"/>
      <c r="RTP22" s="0"/>
      <c r="RTQ22" s="0"/>
      <c r="RTR22" s="0"/>
      <c r="RTS22" s="0"/>
      <c r="RTT22" s="0"/>
      <c r="RTU22" s="0"/>
      <c r="RTV22" s="0"/>
      <c r="RTW22" s="0"/>
      <c r="RTX22" s="0"/>
      <c r="RTY22" s="0"/>
      <c r="RTZ22" s="0"/>
      <c r="RUA22" s="0"/>
      <c r="RUB22" s="0"/>
      <c r="RUC22" s="0"/>
      <c r="RUD22" s="0"/>
      <c r="RUE22" s="0"/>
      <c r="RUF22" s="0"/>
      <c r="RUG22" s="0"/>
      <c r="RUH22" s="0"/>
      <c r="RUI22" s="0"/>
      <c r="RUJ22" s="0"/>
      <c r="RUK22" s="0"/>
      <c r="RUL22" s="0"/>
      <c r="RUM22" s="0"/>
      <c r="RUN22" s="0"/>
      <c r="RUO22" s="0"/>
      <c r="RUP22" s="0"/>
      <c r="RUQ22" s="0"/>
      <c r="RUR22" s="0"/>
      <c r="RUS22" s="0"/>
      <c r="RUT22" s="0"/>
      <c r="RUU22" s="0"/>
      <c r="RUV22" s="0"/>
      <c r="RUW22" s="0"/>
      <c r="RUX22" s="0"/>
      <c r="RUY22" s="0"/>
      <c r="RUZ22" s="0"/>
      <c r="RVA22" s="0"/>
      <c r="RVB22" s="0"/>
      <c r="RVC22" s="0"/>
      <c r="RVD22" s="0"/>
      <c r="RVE22" s="0"/>
      <c r="RVF22" s="0"/>
      <c r="RVG22" s="0"/>
      <c r="RVH22" s="0"/>
      <c r="RVI22" s="0"/>
      <c r="RVJ22" s="0"/>
      <c r="RVK22" s="0"/>
      <c r="RVL22" s="0"/>
      <c r="RVM22" s="0"/>
      <c r="RVN22" s="0"/>
      <c r="RVO22" s="0"/>
      <c r="RVP22" s="0"/>
      <c r="RVQ22" s="0"/>
      <c r="RVR22" s="0"/>
      <c r="RVS22" s="0"/>
      <c r="RVT22" s="0"/>
      <c r="RVU22" s="0"/>
      <c r="RVV22" s="0"/>
      <c r="RVW22" s="0"/>
      <c r="RVX22" s="0"/>
      <c r="RVY22" s="0"/>
      <c r="RVZ22" s="0"/>
      <c r="RWA22" s="0"/>
      <c r="RWB22" s="0"/>
      <c r="RWC22" s="0"/>
      <c r="RWD22" s="0"/>
      <c r="RWE22" s="0"/>
      <c r="RWF22" s="0"/>
      <c r="RWG22" s="0"/>
      <c r="RWH22" s="0"/>
      <c r="RWI22" s="0"/>
      <c r="RWJ22" s="0"/>
      <c r="RWK22" s="0"/>
      <c r="RWL22" s="0"/>
      <c r="RWM22" s="0"/>
      <c r="RWN22" s="0"/>
      <c r="RWO22" s="0"/>
      <c r="RWP22" s="0"/>
      <c r="RWQ22" s="0"/>
      <c r="RWR22" s="0"/>
      <c r="RWS22" s="0"/>
      <c r="RWT22" s="0"/>
      <c r="RWU22" s="0"/>
      <c r="RWV22" s="0"/>
      <c r="RWW22" s="0"/>
      <c r="RWX22" s="0"/>
      <c r="RWY22" s="0"/>
      <c r="RWZ22" s="0"/>
      <c r="RXA22" s="0"/>
      <c r="RXB22" s="0"/>
      <c r="RXC22" s="0"/>
      <c r="RXD22" s="0"/>
      <c r="RXE22" s="0"/>
      <c r="RXF22" s="0"/>
      <c r="RXG22" s="0"/>
      <c r="RXH22" s="0"/>
      <c r="RXI22" s="0"/>
      <c r="RXJ22" s="0"/>
      <c r="RXK22" s="0"/>
      <c r="RXL22" s="0"/>
      <c r="RXM22" s="0"/>
      <c r="RXN22" s="0"/>
      <c r="RXO22" s="0"/>
      <c r="RXP22" s="0"/>
      <c r="RXQ22" s="0"/>
      <c r="RXR22" s="0"/>
      <c r="RXS22" s="0"/>
      <c r="RXT22" s="0"/>
      <c r="RXU22" s="0"/>
      <c r="RXV22" s="0"/>
      <c r="RXW22" s="0"/>
      <c r="RXX22" s="0"/>
      <c r="RXY22" s="0"/>
      <c r="RXZ22" s="0"/>
      <c r="RYA22" s="0"/>
      <c r="RYB22" s="0"/>
      <c r="RYC22" s="0"/>
      <c r="RYD22" s="0"/>
      <c r="RYE22" s="0"/>
      <c r="RYF22" s="0"/>
      <c r="RYG22" s="0"/>
      <c r="RYH22" s="0"/>
      <c r="RYI22" s="0"/>
      <c r="RYJ22" s="0"/>
      <c r="RYK22" s="0"/>
      <c r="RYL22" s="0"/>
      <c r="RYM22" s="0"/>
      <c r="RYN22" s="0"/>
      <c r="RYO22" s="0"/>
      <c r="RYP22" s="0"/>
      <c r="RYQ22" s="0"/>
      <c r="RYR22" s="0"/>
      <c r="RYS22" s="0"/>
      <c r="RYT22" s="0"/>
      <c r="RYU22" s="0"/>
      <c r="RYV22" s="0"/>
      <c r="RYW22" s="0"/>
      <c r="RYX22" s="0"/>
      <c r="RYY22" s="0"/>
      <c r="RYZ22" s="0"/>
      <c r="RZA22" s="0"/>
      <c r="RZB22" s="0"/>
      <c r="RZC22" s="0"/>
      <c r="RZD22" s="0"/>
      <c r="RZE22" s="0"/>
      <c r="RZF22" s="0"/>
      <c r="RZG22" s="0"/>
      <c r="RZH22" s="0"/>
      <c r="RZI22" s="0"/>
      <c r="RZJ22" s="0"/>
      <c r="RZK22" s="0"/>
      <c r="RZL22" s="0"/>
      <c r="RZM22" s="0"/>
      <c r="RZN22" s="0"/>
      <c r="RZO22" s="0"/>
      <c r="RZP22" s="0"/>
      <c r="RZQ22" s="0"/>
      <c r="RZR22" s="0"/>
      <c r="RZS22" s="0"/>
      <c r="RZT22" s="0"/>
      <c r="RZU22" s="0"/>
      <c r="RZV22" s="0"/>
      <c r="RZW22" s="0"/>
      <c r="RZX22" s="0"/>
      <c r="RZY22" s="0"/>
      <c r="RZZ22" s="0"/>
      <c r="SAA22" s="0"/>
      <c r="SAB22" s="0"/>
      <c r="SAC22" s="0"/>
      <c r="SAD22" s="0"/>
      <c r="SAE22" s="0"/>
      <c r="SAF22" s="0"/>
      <c r="SAG22" s="0"/>
      <c r="SAH22" s="0"/>
      <c r="SAI22" s="0"/>
      <c r="SAJ22" s="0"/>
      <c r="SAK22" s="0"/>
      <c r="SAL22" s="0"/>
      <c r="SAM22" s="0"/>
      <c r="SAN22" s="0"/>
      <c r="SAO22" s="0"/>
      <c r="SAP22" s="0"/>
      <c r="SAQ22" s="0"/>
      <c r="SAR22" s="0"/>
      <c r="SAS22" s="0"/>
      <c r="SAT22" s="0"/>
      <c r="SAU22" s="0"/>
      <c r="SAV22" s="0"/>
      <c r="SAW22" s="0"/>
      <c r="SAX22" s="0"/>
      <c r="SAY22" s="0"/>
      <c r="SAZ22" s="0"/>
      <c r="SBA22" s="0"/>
      <c r="SBB22" s="0"/>
      <c r="SBC22" s="0"/>
      <c r="SBD22" s="0"/>
      <c r="SBE22" s="0"/>
      <c r="SBF22" s="0"/>
      <c r="SBG22" s="0"/>
      <c r="SBH22" s="0"/>
      <c r="SBI22" s="0"/>
      <c r="SBJ22" s="0"/>
      <c r="SBK22" s="0"/>
      <c r="SBL22" s="0"/>
      <c r="SBM22" s="0"/>
      <c r="SBN22" s="0"/>
      <c r="SBO22" s="0"/>
      <c r="SBP22" s="0"/>
      <c r="SBQ22" s="0"/>
      <c r="SBR22" s="0"/>
      <c r="SBS22" s="0"/>
      <c r="SBT22" s="0"/>
      <c r="SBU22" s="0"/>
      <c r="SBV22" s="0"/>
      <c r="SBW22" s="0"/>
      <c r="SBX22" s="0"/>
      <c r="SBY22" s="0"/>
      <c r="SBZ22" s="0"/>
      <c r="SCA22" s="0"/>
      <c r="SCB22" s="0"/>
      <c r="SCC22" s="0"/>
      <c r="SCD22" s="0"/>
      <c r="SCE22" s="0"/>
      <c r="SCF22" s="0"/>
      <c r="SCG22" s="0"/>
      <c r="SCH22" s="0"/>
      <c r="SCI22" s="0"/>
      <c r="SCJ22" s="0"/>
      <c r="SCK22" s="0"/>
      <c r="SCL22" s="0"/>
      <c r="SCM22" s="0"/>
      <c r="SCN22" s="0"/>
      <c r="SCO22" s="0"/>
      <c r="SCP22" s="0"/>
      <c r="SCQ22" s="0"/>
      <c r="SCR22" s="0"/>
      <c r="SCS22" s="0"/>
      <c r="SCT22" s="0"/>
      <c r="SCU22" s="0"/>
      <c r="SCV22" s="0"/>
      <c r="SCW22" s="0"/>
      <c r="SCX22" s="0"/>
      <c r="SCY22" s="0"/>
      <c r="SCZ22" s="0"/>
      <c r="SDA22" s="0"/>
      <c r="SDB22" s="0"/>
      <c r="SDC22" s="0"/>
      <c r="SDD22" s="0"/>
      <c r="SDE22" s="0"/>
      <c r="SDF22" s="0"/>
      <c r="SDG22" s="0"/>
      <c r="SDH22" s="0"/>
      <c r="SDI22" s="0"/>
      <c r="SDJ22" s="0"/>
      <c r="SDK22" s="0"/>
      <c r="SDL22" s="0"/>
      <c r="SDM22" s="0"/>
      <c r="SDN22" s="0"/>
      <c r="SDO22" s="0"/>
      <c r="SDP22" s="0"/>
      <c r="SDQ22" s="0"/>
      <c r="SDR22" s="0"/>
      <c r="SDS22" s="0"/>
      <c r="SDT22" s="0"/>
      <c r="SDU22" s="0"/>
      <c r="SDV22" s="0"/>
      <c r="SDW22" s="0"/>
      <c r="SDX22" s="0"/>
      <c r="SDY22" s="0"/>
      <c r="SDZ22" s="0"/>
      <c r="SEA22" s="0"/>
      <c r="SEB22" s="0"/>
      <c r="SEC22" s="0"/>
      <c r="SED22" s="0"/>
      <c r="SEE22" s="0"/>
      <c r="SEF22" s="0"/>
      <c r="SEG22" s="0"/>
      <c r="SEH22" s="0"/>
      <c r="SEI22" s="0"/>
      <c r="SEJ22" s="0"/>
      <c r="SEK22" s="0"/>
      <c r="SEL22" s="0"/>
      <c r="SEM22" s="0"/>
      <c r="SEN22" s="0"/>
      <c r="SEO22" s="0"/>
      <c r="SEP22" s="0"/>
      <c r="SEQ22" s="0"/>
      <c r="SER22" s="0"/>
      <c r="SES22" s="0"/>
      <c r="SET22" s="0"/>
      <c r="SEU22" s="0"/>
      <c r="SEV22" s="0"/>
      <c r="SEW22" s="0"/>
      <c r="SEX22" s="0"/>
      <c r="SEY22" s="0"/>
      <c r="SEZ22" s="0"/>
      <c r="SFA22" s="0"/>
      <c r="SFB22" s="0"/>
      <c r="SFC22" s="0"/>
      <c r="SFD22" s="0"/>
      <c r="SFE22" s="0"/>
      <c r="SFF22" s="0"/>
      <c r="SFG22" s="0"/>
      <c r="SFH22" s="0"/>
      <c r="SFI22" s="0"/>
      <c r="SFJ22" s="0"/>
      <c r="SFK22" s="0"/>
      <c r="SFL22" s="0"/>
      <c r="SFM22" s="0"/>
      <c r="SFN22" s="0"/>
      <c r="SFO22" s="0"/>
      <c r="SFP22" s="0"/>
      <c r="SFQ22" s="0"/>
      <c r="SFR22" s="0"/>
      <c r="SFS22" s="0"/>
      <c r="SFT22" s="0"/>
      <c r="SFU22" s="0"/>
      <c r="SFV22" s="0"/>
      <c r="SFW22" s="0"/>
      <c r="SFX22" s="0"/>
      <c r="SFY22" s="0"/>
      <c r="SFZ22" s="0"/>
      <c r="SGA22" s="0"/>
      <c r="SGB22" s="0"/>
      <c r="SGC22" s="0"/>
      <c r="SGD22" s="0"/>
      <c r="SGE22" s="0"/>
      <c r="SGF22" s="0"/>
      <c r="SGG22" s="0"/>
      <c r="SGH22" s="0"/>
      <c r="SGI22" s="0"/>
      <c r="SGJ22" s="0"/>
      <c r="SGK22" s="0"/>
      <c r="SGL22" s="0"/>
      <c r="SGM22" s="0"/>
      <c r="SGN22" s="0"/>
      <c r="SGO22" s="0"/>
      <c r="SGP22" s="0"/>
      <c r="SGQ22" s="0"/>
      <c r="SGR22" s="0"/>
      <c r="SGS22" s="0"/>
      <c r="SGT22" s="0"/>
      <c r="SGU22" s="0"/>
      <c r="SGV22" s="0"/>
      <c r="SGW22" s="0"/>
      <c r="SGX22" s="0"/>
      <c r="SGY22" s="0"/>
      <c r="SGZ22" s="0"/>
      <c r="SHA22" s="0"/>
      <c r="SHB22" s="0"/>
      <c r="SHC22" s="0"/>
      <c r="SHD22" s="0"/>
      <c r="SHE22" s="0"/>
      <c r="SHF22" s="0"/>
      <c r="SHG22" s="0"/>
      <c r="SHH22" s="0"/>
      <c r="SHI22" s="0"/>
      <c r="SHJ22" s="0"/>
      <c r="SHK22" s="0"/>
      <c r="SHL22" s="0"/>
      <c r="SHM22" s="0"/>
      <c r="SHN22" s="0"/>
      <c r="SHO22" s="0"/>
      <c r="SHP22" s="0"/>
      <c r="SHQ22" s="0"/>
      <c r="SHR22" s="0"/>
      <c r="SHS22" s="0"/>
      <c r="SHT22" s="0"/>
      <c r="SHU22" s="0"/>
      <c r="SHV22" s="0"/>
      <c r="SHW22" s="0"/>
      <c r="SHX22" s="0"/>
      <c r="SHY22" s="0"/>
      <c r="SHZ22" s="0"/>
      <c r="SIA22" s="0"/>
      <c r="SIB22" s="0"/>
      <c r="SIC22" s="0"/>
      <c r="SID22" s="0"/>
      <c r="SIE22" s="0"/>
      <c r="SIF22" s="0"/>
      <c r="SIG22" s="0"/>
      <c r="SIH22" s="0"/>
      <c r="SII22" s="0"/>
      <c r="SIJ22" s="0"/>
      <c r="SIK22" s="0"/>
      <c r="SIL22" s="0"/>
      <c r="SIM22" s="0"/>
      <c r="SIN22" s="0"/>
      <c r="SIO22" s="0"/>
      <c r="SIP22" s="0"/>
      <c r="SIQ22" s="0"/>
      <c r="SIR22" s="0"/>
      <c r="SIS22" s="0"/>
      <c r="SIT22" s="0"/>
      <c r="SIU22" s="0"/>
      <c r="SIV22" s="0"/>
      <c r="SIW22" s="0"/>
      <c r="SIX22" s="0"/>
      <c r="SIY22" s="0"/>
      <c r="SIZ22" s="0"/>
      <c r="SJA22" s="0"/>
      <c r="SJB22" s="0"/>
      <c r="SJC22" s="0"/>
      <c r="SJD22" s="0"/>
      <c r="SJE22" s="0"/>
      <c r="SJF22" s="0"/>
      <c r="SJG22" s="0"/>
      <c r="SJH22" s="0"/>
      <c r="SJI22" s="0"/>
      <c r="SJJ22" s="0"/>
      <c r="SJK22" s="0"/>
      <c r="SJL22" s="0"/>
      <c r="SJM22" s="0"/>
      <c r="SJN22" s="0"/>
      <c r="SJO22" s="0"/>
      <c r="SJP22" s="0"/>
      <c r="SJQ22" s="0"/>
      <c r="SJR22" s="0"/>
      <c r="SJS22" s="0"/>
      <c r="SJT22" s="0"/>
      <c r="SJU22" s="0"/>
      <c r="SJV22" s="0"/>
      <c r="SJW22" s="0"/>
      <c r="SJX22" s="0"/>
      <c r="SJY22" s="0"/>
      <c r="SJZ22" s="0"/>
      <c r="SKA22" s="0"/>
      <c r="SKB22" s="0"/>
      <c r="SKC22" s="0"/>
      <c r="SKD22" s="0"/>
      <c r="SKE22" s="0"/>
      <c r="SKF22" s="0"/>
      <c r="SKG22" s="0"/>
      <c r="SKH22" s="0"/>
      <c r="SKI22" s="0"/>
      <c r="SKJ22" s="0"/>
      <c r="SKK22" s="0"/>
      <c r="SKL22" s="0"/>
      <c r="SKM22" s="0"/>
      <c r="SKN22" s="0"/>
      <c r="SKO22" s="0"/>
      <c r="SKP22" s="0"/>
      <c r="SKQ22" s="0"/>
      <c r="SKR22" s="0"/>
      <c r="SKS22" s="0"/>
      <c r="SKT22" s="0"/>
      <c r="SKU22" s="0"/>
      <c r="SKV22" s="0"/>
      <c r="SKW22" s="0"/>
      <c r="SKX22" s="0"/>
      <c r="SKY22" s="0"/>
      <c r="SKZ22" s="0"/>
      <c r="SLA22" s="0"/>
      <c r="SLB22" s="0"/>
      <c r="SLC22" s="0"/>
      <c r="SLD22" s="0"/>
      <c r="SLE22" s="0"/>
      <c r="SLF22" s="0"/>
      <c r="SLG22" s="0"/>
      <c r="SLH22" s="0"/>
      <c r="SLI22" s="0"/>
      <c r="SLJ22" s="0"/>
      <c r="SLK22" s="0"/>
      <c r="SLL22" s="0"/>
      <c r="SLM22" s="0"/>
      <c r="SLN22" s="0"/>
      <c r="SLO22" s="0"/>
      <c r="SLP22" s="0"/>
      <c r="SLQ22" s="0"/>
      <c r="SLR22" s="0"/>
      <c r="SLS22" s="0"/>
      <c r="SLT22" s="0"/>
      <c r="SLU22" s="0"/>
      <c r="SLV22" s="0"/>
      <c r="SLW22" s="0"/>
      <c r="SLX22" s="0"/>
      <c r="SLY22" s="0"/>
      <c r="SLZ22" s="0"/>
      <c r="SMA22" s="0"/>
      <c r="SMB22" s="0"/>
      <c r="SMC22" s="0"/>
      <c r="SMD22" s="0"/>
      <c r="SME22" s="0"/>
      <c r="SMF22" s="0"/>
      <c r="SMG22" s="0"/>
      <c r="SMH22" s="0"/>
      <c r="SMI22" s="0"/>
      <c r="SMJ22" s="0"/>
      <c r="SMK22" s="0"/>
      <c r="SML22" s="0"/>
      <c r="SMM22" s="0"/>
      <c r="SMN22" s="0"/>
      <c r="SMO22" s="0"/>
      <c r="SMP22" s="0"/>
      <c r="SMQ22" s="0"/>
      <c r="SMR22" s="0"/>
      <c r="SMS22" s="0"/>
      <c r="SMT22" s="0"/>
      <c r="SMU22" s="0"/>
      <c r="SMV22" s="0"/>
      <c r="SMW22" s="0"/>
      <c r="SMX22" s="0"/>
      <c r="SMY22" s="0"/>
      <c r="SMZ22" s="0"/>
      <c r="SNA22" s="0"/>
      <c r="SNB22" s="0"/>
      <c r="SNC22" s="0"/>
      <c r="SND22" s="0"/>
      <c r="SNE22" s="0"/>
      <c r="SNF22" s="0"/>
      <c r="SNG22" s="0"/>
      <c r="SNH22" s="0"/>
      <c r="SNI22" s="0"/>
      <c r="SNJ22" s="0"/>
      <c r="SNK22" s="0"/>
      <c r="SNL22" s="0"/>
      <c r="SNM22" s="0"/>
      <c r="SNN22" s="0"/>
      <c r="SNO22" s="0"/>
      <c r="SNP22" s="0"/>
      <c r="SNQ22" s="0"/>
      <c r="SNR22" s="0"/>
      <c r="SNS22" s="0"/>
      <c r="SNT22" s="0"/>
      <c r="SNU22" s="0"/>
      <c r="SNV22" s="0"/>
      <c r="SNW22" s="0"/>
      <c r="SNX22" s="0"/>
      <c r="SNY22" s="0"/>
      <c r="SNZ22" s="0"/>
      <c r="SOA22" s="0"/>
      <c r="SOB22" s="0"/>
      <c r="SOC22" s="0"/>
      <c r="SOD22" s="0"/>
      <c r="SOE22" s="0"/>
      <c r="SOF22" s="0"/>
      <c r="SOG22" s="0"/>
      <c r="SOH22" s="0"/>
      <c r="SOI22" s="0"/>
      <c r="SOJ22" s="0"/>
      <c r="SOK22" s="0"/>
      <c r="SOL22" s="0"/>
      <c r="SOM22" s="0"/>
      <c r="SON22" s="0"/>
      <c r="SOO22" s="0"/>
      <c r="SOP22" s="0"/>
      <c r="SOQ22" s="0"/>
      <c r="SOR22" s="0"/>
      <c r="SOS22" s="0"/>
      <c r="SOT22" s="0"/>
      <c r="SOU22" s="0"/>
      <c r="SOV22" s="0"/>
      <c r="SOW22" s="0"/>
      <c r="SOX22" s="0"/>
      <c r="SOY22" s="0"/>
      <c r="SOZ22" s="0"/>
      <c r="SPA22" s="0"/>
      <c r="SPB22" s="0"/>
      <c r="SPC22" s="0"/>
      <c r="SPD22" s="0"/>
      <c r="SPE22" s="0"/>
      <c r="SPF22" s="0"/>
      <c r="SPG22" s="0"/>
      <c r="SPH22" s="0"/>
      <c r="SPI22" s="0"/>
      <c r="SPJ22" s="0"/>
      <c r="SPK22" s="0"/>
      <c r="SPL22" s="0"/>
      <c r="SPM22" s="0"/>
      <c r="SPN22" s="0"/>
      <c r="SPO22" s="0"/>
      <c r="SPP22" s="0"/>
      <c r="SPQ22" s="0"/>
      <c r="SPR22" s="0"/>
      <c r="SPS22" s="0"/>
      <c r="SPT22" s="0"/>
      <c r="SPU22" s="0"/>
      <c r="SPV22" s="0"/>
      <c r="SPW22" s="0"/>
      <c r="SPX22" s="0"/>
      <c r="SPY22" s="0"/>
      <c r="SPZ22" s="0"/>
      <c r="SQA22" s="0"/>
      <c r="SQB22" s="0"/>
      <c r="SQC22" s="0"/>
      <c r="SQD22" s="0"/>
      <c r="SQE22" s="0"/>
      <c r="SQF22" s="0"/>
      <c r="SQG22" s="0"/>
      <c r="SQH22" s="0"/>
      <c r="SQI22" s="0"/>
      <c r="SQJ22" s="0"/>
      <c r="SQK22" s="0"/>
      <c r="SQL22" s="0"/>
      <c r="SQM22" s="0"/>
      <c r="SQN22" s="0"/>
      <c r="SQO22" s="0"/>
      <c r="SQP22" s="0"/>
      <c r="SQQ22" s="0"/>
      <c r="SQR22" s="0"/>
      <c r="SQS22" s="0"/>
      <c r="SQT22" s="0"/>
      <c r="SQU22" s="0"/>
      <c r="SQV22" s="0"/>
      <c r="SQW22" s="0"/>
      <c r="SQX22" s="0"/>
      <c r="SQY22" s="0"/>
      <c r="SQZ22" s="0"/>
      <c r="SRA22" s="0"/>
      <c r="SRB22" s="0"/>
      <c r="SRC22" s="0"/>
      <c r="SRD22" s="0"/>
      <c r="SRE22" s="0"/>
      <c r="SRF22" s="0"/>
      <c r="SRG22" s="0"/>
      <c r="SRH22" s="0"/>
      <c r="SRI22" s="0"/>
      <c r="SRJ22" s="0"/>
      <c r="SRK22" s="0"/>
      <c r="SRL22" s="0"/>
      <c r="SRM22" s="0"/>
      <c r="SRN22" s="0"/>
      <c r="SRO22" s="0"/>
      <c r="SRP22" s="0"/>
      <c r="SRQ22" s="0"/>
      <c r="SRR22" s="0"/>
      <c r="SRS22" s="0"/>
      <c r="SRT22" s="0"/>
      <c r="SRU22" s="0"/>
      <c r="SRV22" s="0"/>
      <c r="SRW22" s="0"/>
      <c r="SRX22" s="0"/>
      <c r="SRY22" s="0"/>
      <c r="SRZ22" s="0"/>
      <c r="SSA22" s="0"/>
      <c r="SSB22" s="0"/>
      <c r="SSC22" s="0"/>
      <c r="SSD22" s="0"/>
      <c r="SSE22" s="0"/>
      <c r="SSF22" s="0"/>
      <c r="SSG22" s="0"/>
      <c r="SSH22" s="0"/>
      <c r="SSI22" s="0"/>
      <c r="SSJ22" s="0"/>
      <c r="SSK22" s="0"/>
      <c r="SSL22" s="0"/>
      <c r="SSM22" s="0"/>
      <c r="SSN22" s="0"/>
      <c r="SSO22" s="0"/>
      <c r="SSP22" s="0"/>
      <c r="SSQ22" s="0"/>
      <c r="SSR22" s="0"/>
      <c r="SSS22" s="0"/>
      <c r="SST22" s="0"/>
      <c r="SSU22" s="0"/>
      <c r="SSV22" s="0"/>
      <c r="SSW22" s="0"/>
      <c r="SSX22" s="0"/>
      <c r="SSY22" s="0"/>
      <c r="SSZ22" s="0"/>
      <c r="STA22" s="0"/>
      <c r="STB22" s="0"/>
      <c r="STC22" s="0"/>
      <c r="STD22" s="0"/>
      <c r="STE22" s="0"/>
      <c r="STF22" s="0"/>
      <c r="STG22" s="0"/>
      <c r="STH22" s="0"/>
      <c r="STI22" s="0"/>
      <c r="STJ22" s="0"/>
      <c r="STK22" s="0"/>
      <c r="STL22" s="0"/>
      <c r="STM22" s="0"/>
      <c r="STN22" s="0"/>
      <c r="STO22" s="0"/>
      <c r="STP22" s="0"/>
      <c r="STQ22" s="0"/>
      <c r="STR22" s="0"/>
      <c r="STS22" s="0"/>
      <c r="STT22" s="0"/>
      <c r="STU22" s="0"/>
      <c r="STV22" s="0"/>
      <c r="STW22" s="0"/>
      <c r="STX22" s="0"/>
      <c r="STY22" s="0"/>
      <c r="STZ22" s="0"/>
      <c r="SUA22" s="0"/>
      <c r="SUB22" s="0"/>
      <c r="SUC22" s="0"/>
      <c r="SUD22" s="0"/>
      <c r="SUE22" s="0"/>
      <c r="SUF22" s="0"/>
      <c r="SUG22" s="0"/>
      <c r="SUH22" s="0"/>
      <c r="SUI22" s="0"/>
      <c r="SUJ22" s="0"/>
      <c r="SUK22" s="0"/>
      <c r="SUL22" s="0"/>
      <c r="SUM22" s="0"/>
      <c r="SUN22" s="0"/>
      <c r="SUO22" s="0"/>
      <c r="SUP22" s="0"/>
      <c r="SUQ22" s="0"/>
      <c r="SUR22" s="0"/>
      <c r="SUS22" s="0"/>
      <c r="SUT22" s="0"/>
      <c r="SUU22" s="0"/>
      <c r="SUV22" s="0"/>
      <c r="SUW22" s="0"/>
      <c r="SUX22" s="0"/>
      <c r="SUY22" s="0"/>
      <c r="SUZ22" s="0"/>
      <c r="SVA22" s="0"/>
      <c r="SVB22" s="0"/>
      <c r="SVC22" s="0"/>
      <c r="SVD22" s="0"/>
      <c r="SVE22" s="0"/>
      <c r="SVF22" s="0"/>
      <c r="SVG22" s="0"/>
      <c r="SVH22" s="0"/>
      <c r="SVI22" s="0"/>
      <c r="SVJ22" s="0"/>
      <c r="SVK22" s="0"/>
      <c r="SVL22" s="0"/>
      <c r="SVM22" s="0"/>
      <c r="SVN22" s="0"/>
      <c r="SVO22" s="0"/>
      <c r="SVP22" s="0"/>
      <c r="SVQ22" s="0"/>
      <c r="SVR22" s="0"/>
      <c r="SVS22" s="0"/>
      <c r="SVT22" s="0"/>
      <c r="SVU22" s="0"/>
      <c r="SVV22" s="0"/>
      <c r="SVW22" s="0"/>
      <c r="SVX22" s="0"/>
      <c r="SVY22" s="0"/>
      <c r="SVZ22" s="0"/>
      <c r="SWA22" s="0"/>
      <c r="SWB22" s="0"/>
      <c r="SWC22" s="0"/>
      <c r="SWD22" s="0"/>
      <c r="SWE22" s="0"/>
      <c r="SWF22" s="0"/>
      <c r="SWG22" s="0"/>
      <c r="SWH22" s="0"/>
      <c r="SWI22" s="0"/>
      <c r="SWJ22" s="0"/>
      <c r="SWK22" s="0"/>
      <c r="SWL22" s="0"/>
      <c r="SWM22" s="0"/>
      <c r="SWN22" s="0"/>
      <c r="SWO22" s="0"/>
      <c r="SWP22" s="0"/>
      <c r="SWQ22" s="0"/>
      <c r="SWR22" s="0"/>
      <c r="SWS22" s="0"/>
      <c r="SWT22" s="0"/>
      <c r="SWU22" s="0"/>
      <c r="SWV22" s="0"/>
      <c r="SWW22" s="0"/>
      <c r="SWX22" s="0"/>
      <c r="SWY22" s="0"/>
      <c r="SWZ22" s="0"/>
      <c r="SXA22" s="0"/>
      <c r="SXB22" s="0"/>
      <c r="SXC22" s="0"/>
      <c r="SXD22" s="0"/>
      <c r="SXE22" s="0"/>
      <c r="SXF22" s="0"/>
      <c r="SXG22" s="0"/>
      <c r="SXH22" s="0"/>
      <c r="SXI22" s="0"/>
      <c r="SXJ22" s="0"/>
      <c r="SXK22" s="0"/>
      <c r="SXL22" s="0"/>
      <c r="SXM22" s="0"/>
      <c r="SXN22" s="0"/>
      <c r="SXO22" s="0"/>
      <c r="SXP22" s="0"/>
      <c r="SXQ22" s="0"/>
      <c r="SXR22" s="0"/>
      <c r="SXS22" s="0"/>
      <c r="SXT22" s="0"/>
      <c r="SXU22" s="0"/>
      <c r="SXV22" s="0"/>
      <c r="SXW22" s="0"/>
      <c r="SXX22" s="0"/>
      <c r="SXY22" s="0"/>
      <c r="SXZ22" s="0"/>
      <c r="SYA22" s="0"/>
      <c r="SYB22" s="0"/>
      <c r="SYC22" s="0"/>
      <c r="SYD22" s="0"/>
      <c r="SYE22" s="0"/>
      <c r="SYF22" s="0"/>
      <c r="SYG22" s="0"/>
      <c r="SYH22" s="0"/>
      <c r="SYI22" s="0"/>
      <c r="SYJ22" s="0"/>
      <c r="SYK22" s="0"/>
      <c r="SYL22" s="0"/>
      <c r="SYM22" s="0"/>
      <c r="SYN22" s="0"/>
      <c r="SYO22" s="0"/>
      <c r="SYP22" s="0"/>
      <c r="SYQ22" s="0"/>
      <c r="SYR22" s="0"/>
      <c r="SYS22" s="0"/>
      <c r="SYT22" s="0"/>
      <c r="SYU22" s="0"/>
      <c r="SYV22" s="0"/>
      <c r="SYW22" s="0"/>
      <c r="SYX22" s="0"/>
      <c r="SYY22" s="0"/>
      <c r="SYZ22" s="0"/>
      <c r="SZA22" s="0"/>
      <c r="SZB22" s="0"/>
      <c r="SZC22" s="0"/>
      <c r="SZD22" s="0"/>
      <c r="SZE22" s="0"/>
      <c r="SZF22" s="0"/>
      <c r="SZG22" s="0"/>
      <c r="SZH22" s="0"/>
      <c r="SZI22" s="0"/>
      <c r="SZJ22" s="0"/>
      <c r="SZK22" s="0"/>
      <c r="SZL22" s="0"/>
      <c r="SZM22" s="0"/>
      <c r="SZN22" s="0"/>
      <c r="SZO22" s="0"/>
      <c r="SZP22" s="0"/>
      <c r="SZQ22" s="0"/>
      <c r="SZR22" s="0"/>
      <c r="SZS22" s="0"/>
      <c r="SZT22" s="0"/>
      <c r="SZU22" s="0"/>
      <c r="SZV22" s="0"/>
      <c r="SZW22" s="0"/>
      <c r="SZX22" s="0"/>
      <c r="SZY22" s="0"/>
      <c r="SZZ22" s="0"/>
      <c r="TAA22" s="0"/>
      <c r="TAB22" s="0"/>
      <c r="TAC22" s="0"/>
      <c r="TAD22" s="0"/>
      <c r="TAE22" s="0"/>
      <c r="TAF22" s="0"/>
      <c r="TAG22" s="0"/>
      <c r="TAH22" s="0"/>
      <c r="TAI22" s="0"/>
      <c r="TAJ22" s="0"/>
      <c r="TAK22" s="0"/>
      <c r="TAL22" s="0"/>
      <c r="TAM22" s="0"/>
      <c r="TAN22" s="0"/>
      <c r="TAO22" s="0"/>
      <c r="TAP22" s="0"/>
      <c r="TAQ22" s="0"/>
      <c r="TAR22" s="0"/>
      <c r="TAS22" s="0"/>
      <c r="TAT22" s="0"/>
      <c r="TAU22" s="0"/>
      <c r="TAV22" s="0"/>
      <c r="TAW22" s="0"/>
      <c r="TAX22" s="0"/>
      <c r="TAY22" s="0"/>
      <c r="TAZ22" s="0"/>
      <c r="TBA22" s="0"/>
      <c r="TBB22" s="0"/>
      <c r="TBC22" s="0"/>
      <c r="TBD22" s="0"/>
      <c r="TBE22" s="0"/>
      <c r="TBF22" s="0"/>
      <c r="TBG22" s="0"/>
      <c r="TBH22" s="0"/>
      <c r="TBI22" s="0"/>
      <c r="TBJ22" s="0"/>
      <c r="TBK22" s="0"/>
      <c r="TBL22" s="0"/>
      <c r="TBM22" s="0"/>
      <c r="TBN22" s="0"/>
      <c r="TBO22" s="0"/>
      <c r="TBP22" s="0"/>
      <c r="TBQ22" s="0"/>
      <c r="TBR22" s="0"/>
      <c r="TBS22" s="0"/>
      <c r="TBT22" s="0"/>
      <c r="TBU22" s="0"/>
      <c r="TBV22" s="0"/>
      <c r="TBW22" s="0"/>
      <c r="TBX22" s="0"/>
      <c r="TBY22" s="0"/>
      <c r="TBZ22" s="0"/>
      <c r="TCA22" s="0"/>
      <c r="TCB22" s="0"/>
      <c r="TCC22" s="0"/>
      <c r="TCD22" s="0"/>
      <c r="TCE22" s="0"/>
      <c r="TCF22" s="0"/>
      <c r="TCG22" s="0"/>
      <c r="TCH22" s="0"/>
      <c r="TCI22" s="0"/>
      <c r="TCJ22" s="0"/>
      <c r="TCK22" s="0"/>
      <c r="TCL22" s="0"/>
      <c r="TCM22" s="0"/>
      <c r="TCN22" s="0"/>
      <c r="TCO22" s="0"/>
      <c r="TCP22" s="0"/>
      <c r="TCQ22" s="0"/>
      <c r="TCR22" s="0"/>
      <c r="TCS22" s="0"/>
      <c r="TCT22" s="0"/>
      <c r="TCU22" s="0"/>
      <c r="TCV22" s="0"/>
      <c r="TCW22" s="0"/>
      <c r="TCX22" s="0"/>
      <c r="TCY22" s="0"/>
      <c r="TCZ22" s="0"/>
      <c r="TDA22" s="0"/>
      <c r="TDB22" s="0"/>
      <c r="TDC22" s="0"/>
      <c r="TDD22" s="0"/>
      <c r="TDE22" s="0"/>
      <c r="TDF22" s="0"/>
      <c r="TDG22" s="0"/>
      <c r="TDH22" s="0"/>
      <c r="TDI22" s="0"/>
      <c r="TDJ22" s="0"/>
      <c r="TDK22" s="0"/>
      <c r="TDL22" s="0"/>
      <c r="TDM22" s="0"/>
      <c r="TDN22" s="0"/>
      <c r="TDO22" s="0"/>
      <c r="TDP22" s="0"/>
      <c r="TDQ22" s="0"/>
      <c r="TDR22" s="0"/>
      <c r="TDS22" s="0"/>
      <c r="TDT22" s="0"/>
      <c r="TDU22" s="0"/>
      <c r="TDV22" s="0"/>
      <c r="TDW22" s="0"/>
      <c r="TDX22" s="0"/>
      <c r="TDY22" s="0"/>
      <c r="TDZ22" s="0"/>
      <c r="TEA22" s="0"/>
      <c r="TEB22" s="0"/>
      <c r="TEC22" s="0"/>
      <c r="TED22" s="0"/>
      <c r="TEE22" s="0"/>
      <c r="TEF22" s="0"/>
      <c r="TEG22" s="0"/>
      <c r="TEH22" s="0"/>
      <c r="TEI22" s="0"/>
      <c r="TEJ22" s="0"/>
      <c r="TEK22" s="0"/>
      <c r="TEL22" s="0"/>
      <c r="TEM22" s="0"/>
      <c r="TEN22" s="0"/>
      <c r="TEO22" s="0"/>
      <c r="TEP22" s="0"/>
      <c r="TEQ22" s="0"/>
      <c r="TER22" s="0"/>
      <c r="TES22" s="0"/>
      <c r="TET22" s="0"/>
      <c r="TEU22" s="0"/>
      <c r="TEV22" s="0"/>
      <c r="TEW22" s="0"/>
      <c r="TEX22" s="0"/>
      <c r="TEY22" s="0"/>
      <c r="TEZ22" s="0"/>
      <c r="TFA22" s="0"/>
      <c r="TFB22" s="0"/>
      <c r="TFC22" s="0"/>
      <c r="TFD22" s="0"/>
      <c r="TFE22" s="0"/>
      <c r="TFF22" s="0"/>
      <c r="TFG22" s="0"/>
      <c r="TFH22" s="0"/>
      <c r="TFI22" s="0"/>
      <c r="TFJ22" s="0"/>
      <c r="TFK22" s="0"/>
      <c r="TFL22" s="0"/>
      <c r="TFM22" s="0"/>
      <c r="TFN22" s="0"/>
      <c r="TFO22" s="0"/>
      <c r="TFP22" s="0"/>
      <c r="TFQ22" s="0"/>
      <c r="TFR22" s="0"/>
      <c r="TFS22" s="0"/>
      <c r="TFT22" s="0"/>
      <c r="TFU22" s="0"/>
      <c r="TFV22" s="0"/>
      <c r="TFW22" s="0"/>
      <c r="TFX22" s="0"/>
      <c r="TFY22" s="0"/>
      <c r="TFZ22" s="0"/>
      <c r="TGA22" s="0"/>
      <c r="TGB22" s="0"/>
      <c r="TGC22" s="0"/>
      <c r="TGD22" s="0"/>
      <c r="TGE22" s="0"/>
      <c r="TGF22" s="0"/>
      <c r="TGG22" s="0"/>
      <c r="TGH22" s="0"/>
      <c r="TGI22" s="0"/>
      <c r="TGJ22" s="0"/>
      <c r="TGK22" s="0"/>
      <c r="TGL22" s="0"/>
      <c r="TGM22" s="0"/>
      <c r="TGN22" s="0"/>
      <c r="TGO22" s="0"/>
      <c r="TGP22" s="0"/>
      <c r="TGQ22" s="0"/>
      <c r="TGR22" s="0"/>
      <c r="TGS22" s="0"/>
      <c r="TGT22" s="0"/>
      <c r="TGU22" s="0"/>
      <c r="TGV22" s="0"/>
      <c r="TGW22" s="0"/>
      <c r="TGX22" s="0"/>
      <c r="TGY22" s="0"/>
      <c r="TGZ22" s="0"/>
      <c r="THA22" s="0"/>
      <c r="THB22" s="0"/>
      <c r="THC22" s="0"/>
      <c r="THD22" s="0"/>
      <c r="THE22" s="0"/>
      <c r="THF22" s="0"/>
      <c r="THG22" s="0"/>
      <c r="THH22" s="0"/>
      <c r="THI22" s="0"/>
      <c r="THJ22" s="0"/>
      <c r="THK22" s="0"/>
      <c r="THL22" s="0"/>
      <c r="THM22" s="0"/>
      <c r="THN22" s="0"/>
      <c r="THO22" s="0"/>
      <c r="THP22" s="0"/>
      <c r="THQ22" s="0"/>
      <c r="THR22" s="0"/>
      <c r="THS22" s="0"/>
      <c r="THT22" s="0"/>
      <c r="THU22" s="0"/>
      <c r="THV22" s="0"/>
      <c r="THW22" s="0"/>
      <c r="THX22" s="0"/>
      <c r="THY22" s="0"/>
      <c r="THZ22" s="0"/>
      <c r="TIA22" s="0"/>
      <c r="TIB22" s="0"/>
      <c r="TIC22" s="0"/>
      <c r="TID22" s="0"/>
      <c r="TIE22" s="0"/>
      <c r="TIF22" s="0"/>
      <c r="TIG22" s="0"/>
      <c r="TIH22" s="0"/>
      <c r="TII22" s="0"/>
      <c r="TIJ22" s="0"/>
      <c r="TIK22" s="0"/>
      <c r="TIL22" s="0"/>
      <c r="TIM22" s="0"/>
      <c r="TIN22" s="0"/>
      <c r="TIO22" s="0"/>
      <c r="TIP22" s="0"/>
      <c r="TIQ22" s="0"/>
      <c r="TIR22" s="0"/>
      <c r="TIS22" s="0"/>
      <c r="TIT22" s="0"/>
      <c r="TIU22" s="0"/>
      <c r="TIV22" s="0"/>
      <c r="TIW22" s="0"/>
      <c r="TIX22" s="0"/>
      <c r="TIY22" s="0"/>
      <c r="TIZ22" s="0"/>
      <c r="TJA22" s="0"/>
      <c r="TJB22" s="0"/>
      <c r="TJC22" s="0"/>
      <c r="TJD22" s="0"/>
      <c r="TJE22" s="0"/>
      <c r="TJF22" s="0"/>
      <c r="TJG22" s="0"/>
      <c r="TJH22" s="0"/>
      <c r="TJI22" s="0"/>
      <c r="TJJ22" s="0"/>
      <c r="TJK22" s="0"/>
      <c r="TJL22" s="0"/>
      <c r="TJM22" s="0"/>
      <c r="TJN22" s="0"/>
      <c r="TJO22" s="0"/>
      <c r="TJP22" s="0"/>
      <c r="TJQ22" s="0"/>
      <c r="TJR22" s="0"/>
      <c r="TJS22" s="0"/>
      <c r="TJT22" s="0"/>
      <c r="TJU22" s="0"/>
      <c r="TJV22" s="0"/>
      <c r="TJW22" s="0"/>
      <c r="TJX22" s="0"/>
      <c r="TJY22" s="0"/>
      <c r="TJZ22" s="0"/>
      <c r="TKA22" s="0"/>
      <c r="TKB22" s="0"/>
      <c r="TKC22" s="0"/>
      <c r="TKD22" s="0"/>
      <c r="TKE22" s="0"/>
      <c r="TKF22" s="0"/>
      <c r="TKG22" s="0"/>
      <c r="TKH22" s="0"/>
      <c r="TKI22" s="0"/>
      <c r="TKJ22" s="0"/>
      <c r="TKK22" s="0"/>
      <c r="TKL22" s="0"/>
      <c r="TKM22" s="0"/>
      <c r="TKN22" s="0"/>
      <c r="TKO22" s="0"/>
      <c r="TKP22" s="0"/>
      <c r="TKQ22" s="0"/>
      <c r="TKR22" s="0"/>
      <c r="TKS22" s="0"/>
      <c r="TKT22" s="0"/>
      <c r="TKU22" s="0"/>
      <c r="TKV22" s="0"/>
      <c r="TKW22" s="0"/>
      <c r="TKX22" s="0"/>
      <c r="TKY22" s="0"/>
      <c r="TKZ22" s="0"/>
      <c r="TLA22" s="0"/>
      <c r="TLB22" s="0"/>
      <c r="TLC22" s="0"/>
      <c r="TLD22" s="0"/>
      <c r="TLE22" s="0"/>
      <c r="TLF22" s="0"/>
      <c r="TLG22" s="0"/>
      <c r="TLH22" s="0"/>
      <c r="TLI22" s="0"/>
      <c r="TLJ22" s="0"/>
      <c r="TLK22" s="0"/>
      <c r="TLL22" s="0"/>
      <c r="TLM22" s="0"/>
      <c r="TLN22" s="0"/>
      <c r="TLO22" s="0"/>
      <c r="TLP22" s="0"/>
      <c r="TLQ22" s="0"/>
      <c r="TLR22" s="0"/>
      <c r="TLS22" s="0"/>
      <c r="TLT22" s="0"/>
      <c r="TLU22" s="0"/>
      <c r="TLV22" s="0"/>
      <c r="TLW22" s="0"/>
      <c r="TLX22" s="0"/>
      <c r="TLY22" s="0"/>
      <c r="TLZ22" s="0"/>
      <c r="TMA22" s="0"/>
      <c r="TMB22" s="0"/>
      <c r="TMC22" s="0"/>
      <c r="TMD22" s="0"/>
      <c r="TME22" s="0"/>
      <c r="TMF22" s="0"/>
      <c r="TMG22" s="0"/>
      <c r="TMH22" s="0"/>
      <c r="TMI22" s="0"/>
      <c r="TMJ22" s="0"/>
      <c r="TMK22" s="0"/>
      <c r="TML22" s="0"/>
      <c r="TMM22" s="0"/>
      <c r="TMN22" s="0"/>
      <c r="TMO22" s="0"/>
      <c r="TMP22" s="0"/>
      <c r="TMQ22" s="0"/>
      <c r="TMR22" s="0"/>
      <c r="TMS22" s="0"/>
      <c r="TMT22" s="0"/>
      <c r="TMU22" s="0"/>
      <c r="TMV22" s="0"/>
      <c r="TMW22" s="0"/>
      <c r="TMX22" s="0"/>
      <c r="TMY22" s="0"/>
      <c r="TMZ22" s="0"/>
      <c r="TNA22" s="0"/>
      <c r="TNB22" s="0"/>
      <c r="TNC22" s="0"/>
      <c r="TND22" s="0"/>
      <c r="TNE22" s="0"/>
      <c r="TNF22" s="0"/>
      <c r="TNG22" s="0"/>
      <c r="TNH22" s="0"/>
      <c r="TNI22" s="0"/>
      <c r="TNJ22" s="0"/>
      <c r="TNK22" s="0"/>
      <c r="TNL22" s="0"/>
      <c r="TNM22" s="0"/>
      <c r="TNN22" s="0"/>
      <c r="TNO22" s="0"/>
      <c r="TNP22" s="0"/>
      <c r="TNQ22" s="0"/>
      <c r="TNR22" s="0"/>
      <c r="TNS22" s="0"/>
      <c r="TNT22" s="0"/>
      <c r="TNU22" s="0"/>
      <c r="TNV22" s="0"/>
      <c r="TNW22" s="0"/>
      <c r="TNX22" s="0"/>
      <c r="TNY22" s="0"/>
      <c r="TNZ22" s="0"/>
      <c r="TOA22" s="0"/>
      <c r="TOB22" s="0"/>
      <c r="TOC22" s="0"/>
      <c r="TOD22" s="0"/>
      <c r="TOE22" s="0"/>
      <c r="TOF22" s="0"/>
      <c r="TOG22" s="0"/>
      <c r="TOH22" s="0"/>
      <c r="TOI22" s="0"/>
      <c r="TOJ22" s="0"/>
      <c r="TOK22" s="0"/>
      <c r="TOL22" s="0"/>
      <c r="TOM22" s="0"/>
      <c r="TON22" s="0"/>
      <c r="TOO22" s="0"/>
      <c r="TOP22" s="0"/>
      <c r="TOQ22" s="0"/>
      <c r="TOR22" s="0"/>
      <c r="TOS22" s="0"/>
      <c r="TOT22" s="0"/>
      <c r="TOU22" s="0"/>
      <c r="TOV22" s="0"/>
      <c r="TOW22" s="0"/>
      <c r="TOX22" s="0"/>
      <c r="TOY22" s="0"/>
      <c r="TOZ22" s="0"/>
      <c r="TPA22" s="0"/>
      <c r="TPB22" s="0"/>
      <c r="TPC22" s="0"/>
      <c r="TPD22" s="0"/>
      <c r="TPE22" s="0"/>
      <c r="TPF22" s="0"/>
      <c r="TPG22" s="0"/>
      <c r="TPH22" s="0"/>
      <c r="TPI22" s="0"/>
      <c r="TPJ22" s="0"/>
      <c r="TPK22" s="0"/>
      <c r="TPL22" s="0"/>
      <c r="TPM22" s="0"/>
      <c r="TPN22" s="0"/>
      <c r="TPO22" s="0"/>
      <c r="TPP22" s="0"/>
      <c r="TPQ22" s="0"/>
      <c r="TPR22" s="0"/>
      <c r="TPS22" s="0"/>
      <c r="TPT22" s="0"/>
      <c r="TPU22" s="0"/>
      <c r="TPV22" s="0"/>
      <c r="TPW22" s="0"/>
      <c r="TPX22" s="0"/>
      <c r="TPY22" s="0"/>
      <c r="TPZ22" s="0"/>
      <c r="TQA22" s="0"/>
      <c r="TQB22" s="0"/>
      <c r="TQC22" s="0"/>
      <c r="TQD22" s="0"/>
      <c r="TQE22" s="0"/>
      <c r="TQF22" s="0"/>
      <c r="TQG22" s="0"/>
      <c r="TQH22" s="0"/>
      <c r="TQI22" s="0"/>
      <c r="TQJ22" s="0"/>
      <c r="TQK22" s="0"/>
      <c r="TQL22" s="0"/>
      <c r="TQM22" s="0"/>
      <c r="TQN22" s="0"/>
      <c r="TQO22" s="0"/>
      <c r="TQP22" s="0"/>
      <c r="TQQ22" s="0"/>
      <c r="TQR22" s="0"/>
      <c r="TQS22" s="0"/>
      <c r="TQT22" s="0"/>
      <c r="TQU22" s="0"/>
      <c r="TQV22" s="0"/>
      <c r="TQW22" s="0"/>
      <c r="TQX22" s="0"/>
      <c r="TQY22" s="0"/>
      <c r="TQZ22" s="0"/>
      <c r="TRA22" s="0"/>
      <c r="TRB22" s="0"/>
      <c r="TRC22" s="0"/>
      <c r="TRD22" s="0"/>
      <c r="TRE22" s="0"/>
      <c r="TRF22" s="0"/>
      <c r="TRG22" s="0"/>
      <c r="TRH22" s="0"/>
      <c r="TRI22" s="0"/>
      <c r="TRJ22" s="0"/>
      <c r="TRK22" s="0"/>
      <c r="TRL22" s="0"/>
      <c r="TRM22" s="0"/>
      <c r="TRN22" s="0"/>
      <c r="TRO22" s="0"/>
      <c r="TRP22" s="0"/>
      <c r="TRQ22" s="0"/>
      <c r="TRR22" s="0"/>
      <c r="TRS22" s="0"/>
      <c r="TRT22" s="0"/>
      <c r="TRU22" s="0"/>
      <c r="TRV22" s="0"/>
      <c r="TRW22" s="0"/>
      <c r="TRX22" s="0"/>
      <c r="TRY22" s="0"/>
      <c r="TRZ22" s="0"/>
      <c r="TSA22" s="0"/>
      <c r="TSB22" s="0"/>
      <c r="TSC22" s="0"/>
      <c r="TSD22" s="0"/>
      <c r="TSE22" s="0"/>
      <c r="TSF22" s="0"/>
      <c r="TSG22" s="0"/>
      <c r="TSH22" s="0"/>
      <c r="TSI22" s="0"/>
      <c r="TSJ22" s="0"/>
      <c r="TSK22" s="0"/>
      <c r="TSL22" s="0"/>
      <c r="TSM22" s="0"/>
      <c r="TSN22" s="0"/>
      <c r="TSO22" s="0"/>
      <c r="TSP22" s="0"/>
      <c r="TSQ22" s="0"/>
      <c r="TSR22" s="0"/>
      <c r="TSS22" s="0"/>
      <c r="TST22" s="0"/>
      <c r="TSU22" s="0"/>
      <c r="TSV22" s="0"/>
      <c r="TSW22" s="0"/>
      <c r="TSX22" s="0"/>
      <c r="TSY22" s="0"/>
      <c r="TSZ22" s="0"/>
      <c r="TTA22" s="0"/>
      <c r="TTB22" s="0"/>
      <c r="TTC22" s="0"/>
      <c r="TTD22" s="0"/>
      <c r="TTE22" s="0"/>
      <c r="TTF22" s="0"/>
      <c r="TTG22" s="0"/>
      <c r="TTH22" s="0"/>
      <c r="TTI22" s="0"/>
      <c r="TTJ22" s="0"/>
      <c r="TTK22" s="0"/>
      <c r="TTL22" s="0"/>
      <c r="TTM22" s="0"/>
      <c r="TTN22" s="0"/>
      <c r="TTO22" s="0"/>
      <c r="TTP22" s="0"/>
      <c r="TTQ22" s="0"/>
      <c r="TTR22" s="0"/>
      <c r="TTS22" s="0"/>
      <c r="TTT22" s="0"/>
      <c r="TTU22" s="0"/>
      <c r="TTV22" s="0"/>
      <c r="TTW22" s="0"/>
      <c r="TTX22" s="0"/>
      <c r="TTY22" s="0"/>
      <c r="TTZ22" s="0"/>
      <c r="TUA22" s="0"/>
      <c r="TUB22" s="0"/>
      <c r="TUC22" s="0"/>
      <c r="TUD22" s="0"/>
      <c r="TUE22" s="0"/>
      <c r="TUF22" s="0"/>
      <c r="TUG22" s="0"/>
      <c r="TUH22" s="0"/>
      <c r="TUI22" s="0"/>
      <c r="TUJ22" s="0"/>
      <c r="TUK22" s="0"/>
      <c r="TUL22" s="0"/>
      <c r="TUM22" s="0"/>
      <c r="TUN22" s="0"/>
      <c r="TUO22" s="0"/>
      <c r="TUP22" s="0"/>
      <c r="TUQ22" s="0"/>
      <c r="TUR22" s="0"/>
      <c r="TUS22" s="0"/>
      <c r="TUT22" s="0"/>
      <c r="TUU22" s="0"/>
      <c r="TUV22" s="0"/>
      <c r="TUW22" s="0"/>
      <c r="TUX22" s="0"/>
      <c r="TUY22" s="0"/>
      <c r="TUZ22" s="0"/>
      <c r="TVA22" s="0"/>
      <c r="TVB22" s="0"/>
      <c r="TVC22" s="0"/>
      <c r="TVD22" s="0"/>
      <c r="TVE22" s="0"/>
      <c r="TVF22" s="0"/>
      <c r="TVG22" s="0"/>
      <c r="TVH22" s="0"/>
      <c r="TVI22" s="0"/>
      <c r="TVJ22" s="0"/>
      <c r="TVK22" s="0"/>
      <c r="TVL22" s="0"/>
      <c r="TVM22" s="0"/>
      <c r="TVN22" s="0"/>
      <c r="TVO22" s="0"/>
      <c r="TVP22" s="0"/>
      <c r="TVQ22" s="0"/>
      <c r="TVR22" s="0"/>
      <c r="TVS22" s="0"/>
      <c r="TVT22" s="0"/>
      <c r="TVU22" s="0"/>
      <c r="TVV22" s="0"/>
      <c r="TVW22" s="0"/>
      <c r="TVX22" s="0"/>
      <c r="TVY22" s="0"/>
      <c r="TVZ22" s="0"/>
      <c r="TWA22" s="0"/>
      <c r="TWB22" s="0"/>
      <c r="TWC22" s="0"/>
      <c r="TWD22" s="0"/>
      <c r="TWE22" s="0"/>
      <c r="TWF22" s="0"/>
      <c r="TWG22" s="0"/>
      <c r="TWH22" s="0"/>
      <c r="TWI22" s="0"/>
      <c r="TWJ22" s="0"/>
      <c r="TWK22" s="0"/>
      <c r="TWL22" s="0"/>
      <c r="TWM22" s="0"/>
      <c r="TWN22" s="0"/>
      <c r="TWO22" s="0"/>
      <c r="TWP22" s="0"/>
      <c r="TWQ22" s="0"/>
      <c r="TWR22" s="0"/>
      <c r="TWS22" s="0"/>
      <c r="TWT22" s="0"/>
      <c r="TWU22" s="0"/>
      <c r="TWV22" s="0"/>
      <c r="TWW22" s="0"/>
      <c r="TWX22" s="0"/>
      <c r="TWY22" s="0"/>
      <c r="TWZ22" s="0"/>
      <c r="TXA22" s="0"/>
      <c r="TXB22" s="0"/>
      <c r="TXC22" s="0"/>
      <c r="TXD22" s="0"/>
      <c r="TXE22" s="0"/>
      <c r="TXF22" s="0"/>
      <c r="TXG22" s="0"/>
      <c r="TXH22" s="0"/>
      <c r="TXI22" s="0"/>
      <c r="TXJ22" s="0"/>
      <c r="TXK22" s="0"/>
      <c r="TXL22" s="0"/>
      <c r="TXM22" s="0"/>
      <c r="TXN22" s="0"/>
      <c r="TXO22" s="0"/>
      <c r="TXP22" s="0"/>
      <c r="TXQ22" s="0"/>
      <c r="TXR22" s="0"/>
      <c r="TXS22" s="0"/>
      <c r="TXT22" s="0"/>
      <c r="TXU22" s="0"/>
      <c r="TXV22" s="0"/>
      <c r="TXW22" s="0"/>
      <c r="TXX22" s="0"/>
      <c r="TXY22" s="0"/>
      <c r="TXZ22" s="0"/>
      <c r="TYA22" s="0"/>
      <c r="TYB22" s="0"/>
      <c r="TYC22" s="0"/>
      <c r="TYD22" s="0"/>
      <c r="TYE22" s="0"/>
      <c r="TYF22" s="0"/>
      <c r="TYG22" s="0"/>
      <c r="TYH22" s="0"/>
      <c r="TYI22" s="0"/>
      <c r="TYJ22" s="0"/>
      <c r="TYK22" s="0"/>
      <c r="TYL22" s="0"/>
      <c r="TYM22" s="0"/>
      <c r="TYN22" s="0"/>
      <c r="TYO22" s="0"/>
      <c r="TYP22" s="0"/>
      <c r="TYQ22" s="0"/>
      <c r="TYR22" s="0"/>
      <c r="TYS22" s="0"/>
      <c r="TYT22" s="0"/>
      <c r="TYU22" s="0"/>
      <c r="TYV22" s="0"/>
      <c r="TYW22" s="0"/>
      <c r="TYX22" s="0"/>
      <c r="TYY22" s="0"/>
      <c r="TYZ22" s="0"/>
      <c r="TZA22" s="0"/>
      <c r="TZB22" s="0"/>
      <c r="TZC22" s="0"/>
      <c r="TZD22" s="0"/>
      <c r="TZE22" s="0"/>
      <c r="TZF22" s="0"/>
      <c r="TZG22" s="0"/>
      <c r="TZH22" s="0"/>
      <c r="TZI22" s="0"/>
      <c r="TZJ22" s="0"/>
      <c r="TZK22" s="0"/>
      <c r="TZL22" s="0"/>
      <c r="TZM22" s="0"/>
      <c r="TZN22" s="0"/>
      <c r="TZO22" s="0"/>
      <c r="TZP22" s="0"/>
      <c r="TZQ22" s="0"/>
      <c r="TZR22" s="0"/>
      <c r="TZS22" s="0"/>
      <c r="TZT22" s="0"/>
      <c r="TZU22" s="0"/>
      <c r="TZV22" s="0"/>
      <c r="TZW22" s="0"/>
      <c r="TZX22" s="0"/>
      <c r="TZY22" s="0"/>
      <c r="TZZ22" s="0"/>
      <c r="UAA22" s="0"/>
      <c r="UAB22" s="0"/>
      <c r="UAC22" s="0"/>
      <c r="UAD22" s="0"/>
      <c r="UAE22" s="0"/>
      <c r="UAF22" s="0"/>
      <c r="UAG22" s="0"/>
      <c r="UAH22" s="0"/>
      <c r="UAI22" s="0"/>
      <c r="UAJ22" s="0"/>
      <c r="UAK22" s="0"/>
      <c r="UAL22" s="0"/>
      <c r="UAM22" s="0"/>
      <c r="UAN22" s="0"/>
      <c r="UAO22" s="0"/>
      <c r="UAP22" s="0"/>
      <c r="UAQ22" s="0"/>
      <c r="UAR22" s="0"/>
      <c r="UAS22" s="0"/>
      <c r="UAT22" s="0"/>
      <c r="UAU22" s="0"/>
      <c r="UAV22" s="0"/>
      <c r="UAW22" s="0"/>
      <c r="UAX22" s="0"/>
      <c r="UAY22" s="0"/>
      <c r="UAZ22" s="0"/>
      <c r="UBA22" s="0"/>
      <c r="UBB22" s="0"/>
      <c r="UBC22" s="0"/>
      <c r="UBD22" s="0"/>
      <c r="UBE22" s="0"/>
      <c r="UBF22" s="0"/>
      <c r="UBG22" s="0"/>
      <c r="UBH22" s="0"/>
      <c r="UBI22" s="0"/>
      <c r="UBJ22" s="0"/>
      <c r="UBK22" s="0"/>
      <c r="UBL22" s="0"/>
      <c r="UBM22" s="0"/>
      <c r="UBN22" s="0"/>
      <c r="UBO22" s="0"/>
      <c r="UBP22" s="0"/>
      <c r="UBQ22" s="0"/>
      <c r="UBR22" s="0"/>
      <c r="UBS22" s="0"/>
      <c r="UBT22" s="0"/>
      <c r="UBU22" s="0"/>
      <c r="UBV22" s="0"/>
      <c r="UBW22" s="0"/>
      <c r="UBX22" s="0"/>
      <c r="UBY22" s="0"/>
      <c r="UBZ22" s="0"/>
      <c r="UCA22" s="0"/>
      <c r="UCB22" s="0"/>
      <c r="UCC22" s="0"/>
      <c r="UCD22" s="0"/>
      <c r="UCE22" s="0"/>
      <c r="UCF22" s="0"/>
      <c r="UCG22" s="0"/>
      <c r="UCH22" s="0"/>
      <c r="UCI22" s="0"/>
      <c r="UCJ22" s="0"/>
      <c r="UCK22" s="0"/>
      <c r="UCL22" s="0"/>
      <c r="UCM22" s="0"/>
      <c r="UCN22" s="0"/>
      <c r="UCO22" s="0"/>
      <c r="UCP22" s="0"/>
      <c r="UCQ22" s="0"/>
      <c r="UCR22" s="0"/>
      <c r="UCS22" s="0"/>
      <c r="UCT22" s="0"/>
      <c r="UCU22" s="0"/>
      <c r="UCV22" s="0"/>
      <c r="UCW22" s="0"/>
      <c r="UCX22" s="0"/>
      <c r="UCY22" s="0"/>
      <c r="UCZ22" s="0"/>
      <c r="UDA22" s="0"/>
      <c r="UDB22" s="0"/>
      <c r="UDC22" s="0"/>
      <c r="UDD22" s="0"/>
      <c r="UDE22" s="0"/>
      <c r="UDF22" s="0"/>
      <c r="UDG22" s="0"/>
      <c r="UDH22" s="0"/>
      <c r="UDI22" s="0"/>
      <c r="UDJ22" s="0"/>
      <c r="UDK22" s="0"/>
      <c r="UDL22" s="0"/>
      <c r="UDM22" s="0"/>
      <c r="UDN22" s="0"/>
      <c r="UDO22" s="0"/>
      <c r="UDP22" s="0"/>
      <c r="UDQ22" s="0"/>
      <c r="UDR22" s="0"/>
      <c r="UDS22" s="0"/>
      <c r="UDT22" s="0"/>
      <c r="UDU22" s="0"/>
      <c r="UDV22" s="0"/>
      <c r="UDW22" s="0"/>
      <c r="UDX22" s="0"/>
      <c r="UDY22" s="0"/>
      <c r="UDZ22" s="0"/>
      <c r="UEA22" s="0"/>
      <c r="UEB22" s="0"/>
      <c r="UEC22" s="0"/>
      <c r="UED22" s="0"/>
      <c r="UEE22" s="0"/>
      <c r="UEF22" s="0"/>
      <c r="UEG22" s="0"/>
      <c r="UEH22" s="0"/>
      <c r="UEI22" s="0"/>
      <c r="UEJ22" s="0"/>
      <c r="UEK22" s="0"/>
      <c r="UEL22" s="0"/>
      <c r="UEM22" s="0"/>
      <c r="UEN22" s="0"/>
      <c r="UEO22" s="0"/>
      <c r="UEP22" s="0"/>
      <c r="UEQ22" s="0"/>
      <c r="UER22" s="0"/>
      <c r="UES22" s="0"/>
      <c r="UET22" s="0"/>
      <c r="UEU22" s="0"/>
      <c r="UEV22" s="0"/>
      <c r="UEW22" s="0"/>
      <c r="UEX22" s="0"/>
      <c r="UEY22" s="0"/>
      <c r="UEZ22" s="0"/>
      <c r="UFA22" s="0"/>
      <c r="UFB22" s="0"/>
      <c r="UFC22" s="0"/>
      <c r="UFD22" s="0"/>
      <c r="UFE22" s="0"/>
      <c r="UFF22" s="0"/>
      <c r="UFG22" s="0"/>
      <c r="UFH22" s="0"/>
      <c r="UFI22" s="0"/>
      <c r="UFJ22" s="0"/>
      <c r="UFK22" s="0"/>
      <c r="UFL22" s="0"/>
      <c r="UFM22" s="0"/>
      <c r="UFN22" s="0"/>
      <c r="UFO22" s="0"/>
      <c r="UFP22" s="0"/>
      <c r="UFQ22" s="0"/>
      <c r="UFR22" s="0"/>
      <c r="UFS22" s="0"/>
      <c r="UFT22" s="0"/>
      <c r="UFU22" s="0"/>
      <c r="UFV22" s="0"/>
      <c r="UFW22" s="0"/>
      <c r="UFX22" s="0"/>
      <c r="UFY22" s="0"/>
      <c r="UFZ22" s="0"/>
      <c r="UGA22" s="0"/>
      <c r="UGB22" s="0"/>
      <c r="UGC22" s="0"/>
      <c r="UGD22" s="0"/>
      <c r="UGE22" s="0"/>
      <c r="UGF22" s="0"/>
      <c r="UGG22" s="0"/>
      <c r="UGH22" s="0"/>
      <c r="UGI22" s="0"/>
      <c r="UGJ22" s="0"/>
      <c r="UGK22" s="0"/>
      <c r="UGL22" s="0"/>
      <c r="UGM22" s="0"/>
      <c r="UGN22" s="0"/>
      <c r="UGO22" s="0"/>
      <c r="UGP22" s="0"/>
      <c r="UGQ22" s="0"/>
      <c r="UGR22" s="0"/>
      <c r="UGS22" s="0"/>
      <c r="UGT22" s="0"/>
      <c r="UGU22" s="0"/>
      <c r="UGV22" s="0"/>
      <c r="UGW22" s="0"/>
      <c r="UGX22" s="0"/>
      <c r="UGY22" s="0"/>
      <c r="UGZ22" s="0"/>
      <c r="UHA22" s="0"/>
      <c r="UHB22" s="0"/>
      <c r="UHC22" s="0"/>
      <c r="UHD22" s="0"/>
      <c r="UHE22" s="0"/>
      <c r="UHF22" s="0"/>
      <c r="UHG22" s="0"/>
      <c r="UHH22" s="0"/>
      <c r="UHI22" s="0"/>
      <c r="UHJ22" s="0"/>
      <c r="UHK22" s="0"/>
      <c r="UHL22" s="0"/>
      <c r="UHM22" s="0"/>
      <c r="UHN22" s="0"/>
      <c r="UHO22" s="0"/>
      <c r="UHP22" s="0"/>
      <c r="UHQ22" s="0"/>
      <c r="UHR22" s="0"/>
      <c r="UHS22" s="0"/>
      <c r="UHT22" s="0"/>
      <c r="UHU22" s="0"/>
      <c r="UHV22" s="0"/>
      <c r="UHW22" s="0"/>
      <c r="UHX22" s="0"/>
      <c r="UHY22" s="0"/>
      <c r="UHZ22" s="0"/>
      <c r="UIA22" s="0"/>
      <c r="UIB22" s="0"/>
      <c r="UIC22" s="0"/>
      <c r="UID22" s="0"/>
      <c r="UIE22" s="0"/>
      <c r="UIF22" s="0"/>
      <c r="UIG22" s="0"/>
      <c r="UIH22" s="0"/>
      <c r="UII22" s="0"/>
      <c r="UIJ22" s="0"/>
      <c r="UIK22" s="0"/>
      <c r="UIL22" s="0"/>
      <c r="UIM22" s="0"/>
      <c r="UIN22" s="0"/>
      <c r="UIO22" s="0"/>
      <c r="UIP22" s="0"/>
      <c r="UIQ22" s="0"/>
      <c r="UIR22" s="0"/>
      <c r="UIS22" s="0"/>
      <c r="UIT22" s="0"/>
      <c r="UIU22" s="0"/>
      <c r="UIV22" s="0"/>
      <c r="UIW22" s="0"/>
      <c r="UIX22" s="0"/>
      <c r="UIY22" s="0"/>
      <c r="UIZ22" s="0"/>
      <c r="UJA22" s="0"/>
      <c r="UJB22" s="0"/>
      <c r="UJC22" s="0"/>
      <c r="UJD22" s="0"/>
      <c r="UJE22" s="0"/>
      <c r="UJF22" s="0"/>
      <c r="UJG22" s="0"/>
      <c r="UJH22" s="0"/>
      <c r="UJI22" s="0"/>
      <c r="UJJ22" s="0"/>
      <c r="UJK22" s="0"/>
      <c r="UJL22" s="0"/>
      <c r="UJM22" s="0"/>
      <c r="UJN22" s="0"/>
      <c r="UJO22" s="0"/>
      <c r="UJP22" s="0"/>
      <c r="UJQ22" s="0"/>
      <c r="UJR22" s="0"/>
      <c r="UJS22" s="0"/>
      <c r="UJT22" s="0"/>
      <c r="UJU22" s="0"/>
      <c r="UJV22" s="0"/>
      <c r="UJW22" s="0"/>
      <c r="UJX22" s="0"/>
      <c r="UJY22" s="0"/>
      <c r="UJZ22" s="0"/>
      <c r="UKA22" s="0"/>
      <c r="UKB22" s="0"/>
      <c r="UKC22" s="0"/>
      <c r="UKD22" s="0"/>
      <c r="UKE22" s="0"/>
      <c r="UKF22" s="0"/>
      <c r="UKG22" s="0"/>
      <c r="UKH22" s="0"/>
      <c r="UKI22" s="0"/>
      <c r="UKJ22" s="0"/>
      <c r="UKK22" s="0"/>
      <c r="UKL22" s="0"/>
      <c r="UKM22" s="0"/>
      <c r="UKN22" s="0"/>
      <c r="UKO22" s="0"/>
      <c r="UKP22" s="0"/>
      <c r="UKQ22" s="0"/>
      <c r="UKR22" s="0"/>
      <c r="UKS22" s="0"/>
      <c r="UKT22" s="0"/>
      <c r="UKU22" s="0"/>
      <c r="UKV22" s="0"/>
      <c r="UKW22" s="0"/>
      <c r="UKX22" s="0"/>
      <c r="UKY22" s="0"/>
      <c r="UKZ22" s="0"/>
      <c r="ULA22" s="0"/>
      <c r="ULB22" s="0"/>
      <c r="ULC22" s="0"/>
      <c r="ULD22" s="0"/>
      <c r="ULE22" s="0"/>
      <c r="ULF22" s="0"/>
      <c r="ULG22" s="0"/>
      <c r="ULH22" s="0"/>
      <c r="ULI22" s="0"/>
      <c r="ULJ22" s="0"/>
      <c r="ULK22" s="0"/>
      <c r="ULL22" s="0"/>
      <c r="ULM22" s="0"/>
      <c r="ULN22" s="0"/>
      <c r="ULO22" s="0"/>
      <c r="ULP22" s="0"/>
      <c r="ULQ22" s="0"/>
      <c r="ULR22" s="0"/>
      <c r="ULS22" s="0"/>
      <c r="ULT22" s="0"/>
      <c r="ULU22" s="0"/>
      <c r="ULV22" s="0"/>
      <c r="ULW22" s="0"/>
      <c r="ULX22" s="0"/>
      <c r="ULY22" s="0"/>
      <c r="ULZ22" s="0"/>
      <c r="UMA22" s="0"/>
      <c r="UMB22" s="0"/>
      <c r="UMC22" s="0"/>
      <c r="UMD22" s="0"/>
      <c r="UME22" s="0"/>
      <c r="UMF22" s="0"/>
      <c r="UMG22" s="0"/>
      <c r="UMH22" s="0"/>
      <c r="UMI22" s="0"/>
      <c r="UMJ22" s="0"/>
      <c r="UMK22" s="0"/>
      <c r="UML22" s="0"/>
      <c r="UMM22" s="0"/>
      <c r="UMN22" s="0"/>
      <c r="UMO22" s="0"/>
      <c r="UMP22" s="0"/>
      <c r="UMQ22" s="0"/>
      <c r="UMR22" s="0"/>
      <c r="UMS22" s="0"/>
      <c r="UMT22" s="0"/>
      <c r="UMU22" s="0"/>
      <c r="UMV22" s="0"/>
      <c r="UMW22" s="0"/>
      <c r="UMX22" s="0"/>
      <c r="UMY22" s="0"/>
      <c r="UMZ22" s="0"/>
      <c r="UNA22" s="0"/>
      <c r="UNB22" s="0"/>
      <c r="UNC22" s="0"/>
      <c r="UND22" s="0"/>
      <c r="UNE22" s="0"/>
      <c r="UNF22" s="0"/>
      <c r="UNG22" s="0"/>
      <c r="UNH22" s="0"/>
      <c r="UNI22" s="0"/>
      <c r="UNJ22" s="0"/>
      <c r="UNK22" s="0"/>
      <c r="UNL22" s="0"/>
      <c r="UNM22" s="0"/>
      <c r="UNN22" s="0"/>
      <c r="UNO22" s="0"/>
      <c r="UNP22" s="0"/>
      <c r="UNQ22" s="0"/>
      <c r="UNR22" s="0"/>
      <c r="UNS22" s="0"/>
      <c r="UNT22" s="0"/>
      <c r="UNU22" s="0"/>
      <c r="UNV22" s="0"/>
      <c r="UNW22" s="0"/>
      <c r="UNX22" s="0"/>
      <c r="UNY22" s="0"/>
      <c r="UNZ22" s="0"/>
      <c r="UOA22" s="0"/>
      <c r="UOB22" s="0"/>
      <c r="UOC22" s="0"/>
      <c r="UOD22" s="0"/>
      <c r="UOE22" s="0"/>
      <c r="UOF22" s="0"/>
      <c r="UOG22" s="0"/>
      <c r="UOH22" s="0"/>
      <c r="UOI22" s="0"/>
      <c r="UOJ22" s="0"/>
      <c r="UOK22" s="0"/>
      <c r="UOL22" s="0"/>
      <c r="UOM22" s="0"/>
      <c r="UON22" s="0"/>
      <c r="UOO22" s="0"/>
      <c r="UOP22" s="0"/>
      <c r="UOQ22" s="0"/>
      <c r="UOR22" s="0"/>
      <c r="UOS22" s="0"/>
      <c r="UOT22" s="0"/>
      <c r="UOU22" s="0"/>
      <c r="UOV22" s="0"/>
      <c r="UOW22" s="0"/>
      <c r="UOX22" s="0"/>
      <c r="UOY22" s="0"/>
      <c r="UOZ22" s="0"/>
      <c r="UPA22" s="0"/>
      <c r="UPB22" s="0"/>
      <c r="UPC22" s="0"/>
      <c r="UPD22" s="0"/>
      <c r="UPE22" s="0"/>
      <c r="UPF22" s="0"/>
      <c r="UPG22" s="0"/>
      <c r="UPH22" s="0"/>
      <c r="UPI22" s="0"/>
      <c r="UPJ22" s="0"/>
      <c r="UPK22" s="0"/>
      <c r="UPL22" s="0"/>
      <c r="UPM22" s="0"/>
      <c r="UPN22" s="0"/>
      <c r="UPO22" s="0"/>
      <c r="UPP22" s="0"/>
      <c r="UPQ22" s="0"/>
      <c r="UPR22" s="0"/>
      <c r="UPS22" s="0"/>
      <c r="UPT22" s="0"/>
      <c r="UPU22" s="0"/>
      <c r="UPV22" s="0"/>
      <c r="UPW22" s="0"/>
      <c r="UPX22" s="0"/>
      <c r="UPY22" s="0"/>
      <c r="UPZ22" s="0"/>
      <c r="UQA22" s="0"/>
      <c r="UQB22" s="0"/>
      <c r="UQC22" s="0"/>
      <c r="UQD22" s="0"/>
      <c r="UQE22" s="0"/>
      <c r="UQF22" s="0"/>
      <c r="UQG22" s="0"/>
      <c r="UQH22" s="0"/>
      <c r="UQI22" s="0"/>
      <c r="UQJ22" s="0"/>
      <c r="UQK22" s="0"/>
      <c r="UQL22" s="0"/>
      <c r="UQM22" s="0"/>
      <c r="UQN22" s="0"/>
      <c r="UQO22" s="0"/>
      <c r="UQP22" s="0"/>
      <c r="UQQ22" s="0"/>
      <c r="UQR22" s="0"/>
      <c r="UQS22" s="0"/>
      <c r="UQT22" s="0"/>
      <c r="UQU22" s="0"/>
      <c r="UQV22" s="0"/>
      <c r="UQW22" s="0"/>
      <c r="UQX22" s="0"/>
      <c r="UQY22" s="0"/>
      <c r="UQZ22" s="0"/>
      <c r="URA22" s="0"/>
      <c r="URB22" s="0"/>
      <c r="URC22" s="0"/>
      <c r="URD22" s="0"/>
      <c r="URE22" s="0"/>
      <c r="URF22" s="0"/>
      <c r="URG22" s="0"/>
      <c r="URH22" s="0"/>
      <c r="URI22" s="0"/>
      <c r="URJ22" s="0"/>
      <c r="URK22" s="0"/>
      <c r="URL22" s="0"/>
      <c r="URM22" s="0"/>
      <c r="URN22" s="0"/>
      <c r="URO22" s="0"/>
      <c r="URP22" s="0"/>
      <c r="URQ22" s="0"/>
      <c r="URR22" s="0"/>
      <c r="URS22" s="0"/>
      <c r="URT22" s="0"/>
      <c r="URU22" s="0"/>
      <c r="URV22" s="0"/>
      <c r="URW22" s="0"/>
      <c r="URX22" s="0"/>
      <c r="URY22" s="0"/>
      <c r="URZ22" s="0"/>
      <c r="USA22" s="0"/>
      <c r="USB22" s="0"/>
      <c r="USC22" s="0"/>
      <c r="USD22" s="0"/>
      <c r="USE22" s="0"/>
      <c r="USF22" s="0"/>
      <c r="USG22" s="0"/>
      <c r="USH22" s="0"/>
      <c r="USI22" s="0"/>
      <c r="USJ22" s="0"/>
      <c r="USK22" s="0"/>
      <c r="USL22" s="0"/>
      <c r="USM22" s="0"/>
      <c r="USN22" s="0"/>
      <c r="USO22" s="0"/>
      <c r="USP22" s="0"/>
      <c r="USQ22" s="0"/>
      <c r="USR22" s="0"/>
      <c r="USS22" s="0"/>
      <c r="UST22" s="0"/>
      <c r="USU22" s="0"/>
      <c r="USV22" s="0"/>
      <c r="USW22" s="0"/>
      <c r="USX22" s="0"/>
      <c r="USY22" s="0"/>
      <c r="USZ22" s="0"/>
      <c r="UTA22" s="0"/>
      <c r="UTB22" s="0"/>
      <c r="UTC22" s="0"/>
      <c r="UTD22" s="0"/>
      <c r="UTE22" s="0"/>
      <c r="UTF22" s="0"/>
      <c r="UTG22" s="0"/>
      <c r="UTH22" s="0"/>
      <c r="UTI22" s="0"/>
      <c r="UTJ22" s="0"/>
      <c r="UTK22" s="0"/>
      <c r="UTL22" s="0"/>
      <c r="UTM22" s="0"/>
      <c r="UTN22" s="0"/>
      <c r="UTO22" s="0"/>
      <c r="UTP22" s="0"/>
      <c r="UTQ22" s="0"/>
      <c r="UTR22" s="0"/>
      <c r="UTS22" s="0"/>
      <c r="UTT22" s="0"/>
      <c r="UTU22" s="0"/>
      <c r="UTV22" s="0"/>
      <c r="UTW22" s="0"/>
      <c r="UTX22" s="0"/>
      <c r="UTY22" s="0"/>
      <c r="UTZ22" s="0"/>
      <c r="UUA22" s="0"/>
      <c r="UUB22" s="0"/>
      <c r="UUC22" s="0"/>
      <c r="UUD22" s="0"/>
      <c r="UUE22" s="0"/>
      <c r="UUF22" s="0"/>
      <c r="UUG22" s="0"/>
      <c r="UUH22" s="0"/>
      <c r="UUI22" s="0"/>
      <c r="UUJ22" s="0"/>
      <c r="UUK22" s="0"/>
      <c r="UUL22" s="0"/>
      <c r="UUM22" s="0"/>
      <c r="UUN22" s="0"/>
      <c r="UUO22" s="0"/>
      <c r="UUP22" s="0"/>
      <c r="UUQ22" s="0"/>
      <c r="UUR22" s="0"/>
      <c r="UUS22" s="0"/>
      <c r="UUT22" s="0"/>
      <c r="UUU22" s="0"/>
      <c r="UUV22" s="0"/>
      <c r="UUW22" s="0"/>
      <c r="UUX22" s="0"/>
      <c r="UUY22" s="0"/>
      <c r="UUZ22" s="0"/>
      <c r="UVA22" s="0"/>
      <c r="UVB22" s="0"/>
      <c r="UVC22" s="0"/>
      <c r="UVD22" s="0"/>
      <c r="UVE22" s="0"/>
      <c r="UVF22" s="0"/>
      <c r="UVG22" s="0"/>
      <c r="UVH22" s="0"/>
      <c r="UVI22" s="0"/>
      <c r="UVJ22" s="0"/>
      <c r="UVK22" s="0"/>
      <c r="UVL22" s="0"/>
      <c r="UVM22" s="0"/>
      <c r="UVN22" s="0"/>
      <c r="UVO22" s="0"/>
      <c r="UVP22" s="0"/>
      <c r="UVQ22" s="0"/>
      <c r="UVR22" s="0"/>
      <c r="UVS22" s="0"/>
      <c r="UVT22" s="0"/>
      <c r="UVU22" s="0"/>
      <c r="UVV22" s="0"/>
      <c r="UVW22" s="0"/>
      <c r="UVX22" s="0"/>
      <c r="UVY22" s="0"/>
      <c r="UVZ22" s="0"/>
      <c r="UWA22" s="0"/>
      <c r="UWB22" s="0"/>
      <c r="UWC22" s="0"/>
      <c r="UWD22" s="0"/>
      <c r="UWE22" s="0"/>
      <c r="UWF22" s="0"/>
      <c r="UWG22" s="0"/>
      <c r="UWH22" s="0"/>
      <c r="UWI22" s="0"/>
      <c r="UWJ22" s="0"/>
      <c r="UWK22" s="0"/>
      <c r="UWL22" s="0"/>
      <c r="UWM22" s="0"/>
      <c r="UWN22" s="0"/>
      <c r="UWO22" s="0"/>
      <c r="UWP22" s="0"/>
      <c r="UWQ22" s="0"/>
      <c r="UWR22" s="0"/>
      <c r="UWS22" s="0"/>
      <c r="UWT22" s="0"/>
      <c r="UWU22" s="0"/>
      <c r="UWV22" s="0"/>
      <c r="UWW22" s="0"/>
      <c r="UWX22" s="0"/>
      <c r="UWY22" s="0"/>
      <c r="UWZ22" s="0"/>
      <c r="UXA22" s="0"/>
      <c r="UXB22" s="0"/>
      <c r="UXC22" s="0"/>
      <c r="UXD22" s="0"/>
      <c r="UXE22" s="0"/>
      <c r="UXF22" s="0"/>
      <c r="UXG22" s="0"/>
      <c r="UXH22" s="0"/>
      <c r="UXI22" s="0"/>
      <c r="UXJ22" s="0"/>
      <c r="UXK22" s="0"/>
      <c r="UXL22" s="0"/>
      <c r="UXM22" s="0"/>
      <c r="UXN22" s="0"/>
      <c r="UXO22" s="0"/>
      <c r="UXP22" s="0"/>
      <c r="UXQ22" s="0"/>
      <c r="UXR22" s="0"/>
      <c r="UXS22" s="0"/>
      <c r="UXT22" s="0"/>
      <c r="UXU22" s="0"/>
      <c r="UXV22" s="0"/>
      <c r="UXW22" s="0"/>
      <c r="UXX22" s="0"/>
      <c r="UXY22" s="0"/>
      <c r="UXZ22" s="0"/>
      <c r="UYA22" s="0"/>
      <c r="UYB22" s="0"/>
      <c r="UYC22" s="0"/>
      <c r="UYD22" s="0"/>
      <c r="UYE22" s="0"/>
      <c r="UYF22" s="0"/>
      <c r="UYG22" s="0"/>
      <c r="UYH22" s="0"/>
      <c r="UYI22" s="0"/>
      <c r="UYJ22" s="0"/>
      <c r="UYK22" s="0"/>
      <c r="UYL22" s="0"/>
      <c r="UYM22" s="0"/>
      <c r="UYN22" s="0"/>
      <c r="UYO22" s="0"/>
      <c r="UYP22" s="0"/>
      <c r="UYQ22" s="0"/>
      <c r="UYR22" s="0"/>
      <c r="UYS22" s="0"/>
      <c r="UYT22" s="0"/>
      <c r="UYU22" s="0"/>
      <c r="UYV22" s="0"/>
      <c r="UYW22" s="0"/>
      <c r="UYX22" s="0"/>
      <c r="UYY22" s="0"/>
      <c r="UYZ22" s="0"/>
      <c r="UZA22" s="0"/>
      <c r="UZB22" s="0"/>
      <c r="UZC22" s="0"/>
      <c r="UZD22" s="0"/>
      <c r="UZE22" s="0"/>
      <c r="UZF22" s="0"/>
      <c r="UZG22" s="0"/>
      <c r="UZH22" s="0"/>
      <c r="UZI22" s="0"/>
      <c r="UZJ22" s="0"/>
      <c r="UZK22" s="0"/>
      <c r="UZL22" s="0"/>
      <c r="UZM22" s="0"/>
      <c r="UZN22" s="0"/>
      <c r="UZO22" s="0"/>
      <c r="UZP22" s="0"/>
      <c r="UZQ22" s="0"/>
      <c r="UZR22" s="0"/>
      <c r="UZS22" s="0"/>
      <c r="UZT22" s="0"/>
      <c r="UZU22" s="0"/>
      <c r="UZV22" s="0"/>
      <c r="UZW22" s="0"/>
      <c r="UZX22" s="0"/>
      <c r="UZY22" s="0"/>
      <c r="UZZ22" s="0"/>
      <c r="VAA22" s="0"/>
      <c r="VAB22" s="0"/>
      <c r="VAC22" s="0"/>
      <c r="VAD22" s="0"/>
      <c r="VAE22" s="0"/>
      <c r="VAF22" s="0"/>
      <c r="VAG22" s="0"/>
      <c r="VAH22" s="0"/>
      <c r="VAI22" s="0"/>
      <c r="VAJ22" s="0"/>
      <c r="VAK22" s="0"/>
      <c r="VAL22" s="0"/>
      <c r="VAM22" s="0"/>
      <c r="VAN22" s="0"/>
      <c r="VAO22" s="0"/>
      <c r="VAP22" s="0"/>
      <c r="VAQ22" s="0"/>
      <c r="VAR22" s="0"/>
      <c r="VAS22" s="0"/>
      <c r="VAT22" s="0"/>
      <c r="VAU22" s="0"/>
      <c r="VAV22" s="0"/>
      <c r="VAW22" s="0"/>
      <c r="VAX22" s="0"/>
      <c r="VAY22" s="0"/>
      <c r="VAZ22" s="0"/>
      <c r="VBA22" s="0"/>
      <c r="VBB22" s="0"/>
      <c r="VBC22" s="0"/>
      <c r="VBD22" s="0"/>
      <c r="VBE22" s="0"/>
      <c r="VBF22" s="0"/>
      <c r="VBG22" s="0"/>
      <c r="VBH22" s="0"/>
      <c r="VBI22" s="0"/>
      <c r="VBJ22" s="0"/>
      <c r="VBK22" s="0"/>
      <c r="VBL22" s="0"/>
      <c r="VBM22" s="0"/>
      <c r="VBN22" s="0"/>
      <c r="VBO22" s="0"/>
      <c r="VBP22" s="0"/>
      <c r="VBQ22" s="0"/>
      <c r="VBR22" s="0"/>
      <c r="VBS22" s="0"/>
      <c r="VBT22" s="0"/>
      <c r="VBU22" s="0"/>
      <c r="VBV22" s="0"/>
      <c r="VBW22" s="0"/>
      <c r="VBX22" s="0"/>
      <c r="VBY22" s="0"/>
      <c r="VBZ22" s="0"/>
      <c r="VCA22" s="0"/>
      <c r="VCB22" s="0"/>
      <c r="VCC22" s="0"/>
      <c r="VCD22" s="0"/>
      <c r="VCE22" s="0"/>
      <c r="VCF22" s="0"/>
      <c r="VCG22" s="0"/>
      <c r="VCH22" s="0"/>
      <c r="VCI22" s="0"/>
      <c r="VCJ22" s="0"/>
      <c r="VCK22" s="0"/>
      <c r="VCL22" s="0"/>
      <c r="VCM22" s="0"/>
      <c r="VCN22" s="0"/>
      <c r="VCO22" s="0"/>
      <c r="VCP22" s="0"/>
      <c r="VCQ22" s="0"/>
      <c r="VCR22" s="0"/>
      <c r="VCS22" s="0"/>
      <c r="VCT22" s="0"/>
      <c r="VCU22" s="0"/>
      <c r="VCV22" s="0"/>
      <c r="VCW22" s="0"/>
      <c r="VCX22" s="0"/>
      <c r="VCY22" s="0"/>
      <c r="VCZ22" s="0"/>
      <c r="VDA22" s="0"/>
      <c r="VDB22" s="0"/>
      <c r="VDC22" s="0"/>
      <c r="VDD22" s="0"/>
      <c r="VDE22" s="0"/>
      <c r="VDF22" s="0"/>
      <c r="VDG22" s="0"/>
      <c r="VDH22" s="0"/>
      <c r="VDI22" s="0"/>
      <c r="VDJ22" s="0"/>
      <c r="VDK22" s="0"/>
      <c r="VDL22" s="0"/>
      <c r="VDM22" s="0"/>
      <c r="VDN22" s="0"/>
      <c r="VDO22" s="0"/>
      <c r="VDP22" s="0"/>
      <c r="VDQ22" s="0"/>
      <c r="VDR22" s="0"/>
      <c r="VDS22" s="0"/>
      <c r="VDT22" s="0"/>
      <c r="VDU22" s="0"/>
      <c r="VDV22" s="0"/>
      <c r="VDW22" s="0"/>
      <c r="VDX22" s="0"/>
      <c r="VDY22" s="0"/>
      <c r="VDZ22" s="0"/>
      <c r="VEA22" s="0"/>
      <c r="VEB22" s="0"/>
      <c r="VEC22" s="0"/>
      <c r="VED22" s="0"/>
      <c r="VEE22" s="0"/>
      <c r="VEF22" s="0"/>
      <c r="VEG22" s="0"/>
      <c r="VEH22" s="0"/>
      <c r="VEI22" s="0"/>
      <c r="VEJ22" s="0"/>
      <c r="VEK22" s="0"/>
      <c r="VEL22" s="0"/>
      <c r="VEM22" s="0"/>
      <c r="VEN22" s="0"/>
      <c r="VEO22" s="0"/>
      <c r="VEP22" s="0"/>
      <c r="VEQ22" s="0"/>
      <c r="VER22" s="0"/>
      <c r="VES22" s="0"/>
      <c r="VET22" s="0"/>
      <c r="VEU22" s="0"/>
      <c r="VEV22" s="0"/>
      <c r="VEW22" s="0"/>
      <c r="VEX22" s="0"/>
      <c r="VEY22" s="0"/>
      <c r="VEZ22" s="0"/>
      <c r="VFA22" s="0"/>
      <c r="VFB22" s="0"/>
      <c r="VFC22" s="0"/>
      <c r="VFD22" s="0"/>
      <c r="VFE22" s="0"/>
      <c r="VFF22" s="0"/>
      <c r="VFG22" s="0"/>
      <c r="VFH22" s="0"/>
      <c r="VFI22" s="0"/>
      <c r="VFJ22" s="0"/>
      <c r="VFK22" s="0"/>
      <c r="VFL22" s="0"/>
      <c r="VFM22" s="0"/>
      <c r="VFN22" s="0"/>
      <c r="VFO22" s="0"/>
      <c r="VFP22" s="0"/>
      <c r="VFQ22" s="0"/>
      <c r="VFR22" s="0"/>
      <c r="VFS22" s="0"/>
      <c r="VFT22" s="0"/>
      <c r="VFU22" s="0"/>
      <c r="VFV22" s="0"/>
      <c r="VFW22" s="0"/>
      <c r="VFX22" s="0"/>
      <c r="VFY22" s="0"/>
      <c r="VFZ22" s="0"/>
      <c r="VGA22" s="0"/>
      <c r="VGB22" s="0"/>
      <c r="VGC22" s="0"/>
      <c r="VGD22" s="0"/>
      <c r="VGE22" s="0"/>
      <c r="VGF22" s="0"/>
      <c r="VGG22" s="0"/>
      <c r="VGH22" s="0"/>
      <c r="VGI22" s="0"/>
      <c r="VGJ22" s="0"/>
      <c r="VGK22" s="0"/>
      <c r="VGL22" s="0"/>
      <c r="VGM22" s="0"/>
      <c r="VGN22" s="0"/>
      <c r="VGO22" s="0"/>
      <c r="VGP22" s="0"/>
      <c r="VGQ22" s="0"/>
      <c r="VGR22" s="0"/>
      <c r="VGS22" s="0"/>
      <c r="VGT22" s="0"/>
      <c r="VGU22" s="0"/>
      <c r="VGV22" s="0"/>
      <c r="VGW22" s="0"/>
      <c r="VGX22" s="0"/>
      <c r="VGY22" s="0"/>
      <c r="VGZ22" s="0"/>
      <c r="VHA22" s="0"/>
      <c r="VHB22" s="0"/>
      <c r="VHC22" s="0"/>
      <c r="VHD22" s="0"/>
      <c r="VHE22" s="0"/>
      <c r="VHF22" s="0"/>
      <c r="VHG22" s="0"/>
      <c r="VHH22" s="0"/>
      <c r="VHI22" s="0"/>
      <c r="VHJ22" s="0"/>
      <c r="VHK22" s="0"/>
      <c r="VHL22" s="0"/>
      <c r="VHM22" s="0"/>
      <c r="VHN22" s="0"/>
      <c r="VHO22" s="0"/>
      <c r="VHP22" s="0"/>
      <c r="VHQ22" s="0"/>
      <c r="VHR22" s="0"/>
      <c r="VHS22" s="0"/>
      <c r="VHT22" s="0"/>
      <c r="VHU22" s="0"/>
      <c r="VHV22" s="0"/>
      <c r="VHW22" s="0"/>
      <c r="VHX22" s="0"/>
      <c r="VHY22" s="0"/>
      <c r="VHZ22" s="0"/>
      <c r="VIA22" s="0"/>
      <c r="VIB22" s="0"/>
      <c r="VIC22" s="0"/>
      <c r="VID22" s="0"/>
      <c r="VIE22" s="0"/>
      <c r="VIF22" s="0"/>
      <c r="VIG22" s="0"/>
      <c r="VIH22" s="0"/>
      <c r="VII22" s="0"/>
      <c r="VIJ22" s="0"/>
      <c r="VIK22" s="0"/>
      <c r="VIL22" s="0"/>
      <c r="VIM22" s="0"/>
      <c r="VIN22" s="0"/>
      <c r="VIO22" s="0"/>
      <c r="VIP22" s="0"/>
      <c r="VIQ22" s="0"/>
      <c r="VIR22" s="0"/>
      <c r="VIS22" s="0"/>
      <c r="VIT22" s="0"/>
      <c r="VIU22" s="0"/>
      <c r="VIV22" s="0"/>
      <c r="VIW22" s="0"/>
      <c r="VIX22" s="0"/>
      <c r="VIY22" s="0"/>
      <c r="VIZ22" s="0"/>
      <c r="VJA22" s="0"/>
      <c r="VJB22" s="0"/>
      <c r="VJC22" s="0"/>
      <c r="VJD22" s="0"/>
      <c r="VJE22" s="0"/>
      <c r="VJF22" s="0"/>
      <c r="VJG22" s="0"/>
      <c r="VJH22" s="0"/>
      <c r="VJI22" s="0"/>
      <c r="VJJ22" s="0"/>
      <c r="VJK22" s="0"/>
      <c r="VJL22" s="0"/>
      <c r="VJM22" s="0"/>
      <c r="VJN22" s="0"/>
      <c r="VJO22" s="0"/>
      <c r="VJP22" s="0"/>
      <c r="VJQ22" s="0"/>
      <c r="VJR22" s="0"/>
      <c r="VJS22" s="0"/>
      <c r="VJT22" s="0"/>
      <c r="VJU22" s="0"/>
      <c r="VJV22" s="0"/>
      <c r="VJW22" s="0"/>
      <c r="VJX22" s="0"/>
      <c r="VJY22" s="0"/>
      <c r="VJZ22" s="0"/>
      <c r="VKA22" s="0"/>
      <c r="VKB22" s="0"/>
      <c r="VKC22" s="0"/>
      <c r="VKD22" s="0"/>
      <c r="VKE22" s="0"/>
      <c r="VKF22" s="0"/>
      <c r="VKG22" s="0"/>
      <c r="VKH22" s="0"/>
      <c r="VKI22" s="0"/>
      <c r="VKJ22" s="0"/>
      <c r="VKK22" s="0"/>
      <c r="VKL22" s="0"/>
      <c r="VKM22" s="0"/>
      <c r="VKN22" s="0"/>
      <c r="VKO22" s="0"/>
      <c r="VKP22" s="0"/>
      <c r="VKQ22" s="0"/>
      <c r="VKR22" s="0"/>
      <c r="VKS22" s="0"/>
      <c r="VKT22" s="0"/>
      <c r="VKU22" s="0"/>
      <c r="VKV22" s="0"/>
      <c r="VKW22" s="0"/>
      <c r="VKX22" s="0"/>
      <c r="VKY22" s="0"/>
      <c r="VKZ22" s="0"/>
      <c r="VLA22" s="0"/>
      <c r="VLB22" s="0"/>
      <c r="VLC22" s="0"/>
      <c r="VLD22" s="0"/>
      <c r="VLE22" s="0"/>
      <c r="VLF22" s="0"/>
      <c r="VLG22" s="0"/>
      <c r="VLH22" s="0"/>
      <c r="VLI22" s="0"/>
      <c r="VLJ22" s="0"/>
      <c r="VLK22" s="0"/>
      <c r="VLL22" s="0"/>
      <c r="VLM22" s="0"/>
      <c r="VLN22" s="0"/>
      <c r="VLO22" s="0"/>
      <c r="VLP22" s="0"/>
      <c r="VLQ22" s="0"/>
      <c r="VLR22" s="0"/>
      <c r="VLS22" s="0"/>
      <c r="VLT22" s="0"/>
      <c r="VLU22" s="0"/>
      <c r="VLV22" s="0"/>
      <c r="VLW22" s="0"/>
      <c r="VLX22" s="0"/>
      <c r="VLY22" s="0"/>
      <c r="VLZ22" s="0"/>
      <c r="VMA22" s="0"/>
      <c r="VMB22" s="0"/>
      <c r="VMC22" s="0"/>
      <c r="VMD22" s="0"/>
      <c r="VME22" s="0"/>
      <c r="VMF22" s="0"/>
      <c r="VMG22" s="0"/>
      <c r="VMH22" s="0"/>
      <c r="VMI22" s="0"/>
      <c r="VMJ22" s="0"/>
      <c r="VMK22" s="0"/>
      <c r="VML22" s="0"/>
      <c r="VMM22" s="0"/>
      <c r="VMN22" s="0"/>
      <c r="VMO22" s="0"/>
      <c r="VMP22" s="0"/>
      <c r="VMQ22" s="0"/>
      <c r="VMR22" s="0"/>
      <c r="VMS22" s="0"/>
      <c r="VMT22" s="0"/>
      <c r="VMU22" s="0"/>
      <c r="VMV22" s="0"/>
      <c r="VMW22" s="0"/>
      <c r="VMX22" s="0"/>
      <c r="VMY22" s="0"/>
      <c r="VMZ22" s="0"/>
      <c r="VNA22" s="0"/>
      <c r="VNB22" s="0"/>
      <c r="VNC22" s="0"/>
      <c r="VND22" s="0"/>
      <c r="VNE22" s="0"/>
      <c r="VNF22" s="0"/>
      <c r="VNG22" s="0"/>
      <c r="VNH22" s="0"/>
      <c r="VNI22" s="0"/>
      <c r="VNJ22" s="0"/>
      <c r="VNK22" s="0"/>
      <c r="VNL22" s="0"/>
      <c r="VNM22" s="0"/>
      <c r="VNN22" s="0"/>
      <c r="VNO22" s="0"/>
      <c r="VNP22" s="0"/>
      <c r="VNQ22" s="0"/>
      <c r="VNR22" s="0"/>
      <c r="VNS22" s="0"/>
      <c r="VNT22" s="0"/>
      <c r="VNU22" s="0"/>
      <c r="VNV22" s="0"/>
      <c r="VNW22" s="0"/>
      <c r="VNX22" s="0"/>
      <c r="VNY22" s="0"/>
      <c r="VNZ22" s="0"/>
      <c r="VOA22" s="0"/>
      <c r="VOB22" s="0"/>
      <c r="VOC22" s="0"/>
      <c r="VOD22" s="0"/>
      <c r="VOE22" s="0"/>
      <c r="VOF22" s="0"/>
      <c r="VOG22" s="0"/>
      <c r="VOH22" s="0"/>
      <c r="VOI22" s="0"/>
      <c r="VOJ22" s="0"/>
      <c r="VOK22" s="0"/>
      <c r="VOL22" s="0"/>
      <c r="VOM22" s="0"/>
      <c r="VON22" s="0"/>
      <c r="VOO22" s="0"/>
      <c r="VOP22" s="0"/>
      <c r="VOQ22" s="0"/>
      <c r="VOR22" s="0"/>
      <c r="VOS22" s="0"/>
      <c r="VOT22" s="0"/>
      <c r="VOU22" s="0"/>
      <c r="VOV22" s="0"/>
      <c r="VOW22" s="0"/>
      <c r="VOX22" s="0"/>
      <c r="VOY22" s="0"/>
      <c r="VOZ22" s="0"/>
      <c r="VPA22" s="0"/>
      <c r="VPB22" s="0"/>
      <c r="VPC22" s="0"/>
      <c r="VPD22" s="0"/>
      <c r="VPE22" s="0"/>
      <c r="VPF22" s="0"/>
      <c r="VPG22" s="0"/>
      <c r="VPH22" s="0"/>
      <c r="VPI22" s="0"/>
      <c r="VPJ22" s="0"/>
      <c r="VPK22" s="0"/>
      <c r="VPL22" s="0"/>
      <c r="VPM22" s="0"/>
      <c r="VPN22" s="0"/>
      <c r="VPO22" s="0"/>
      <c r="VPP22" s="0"/>
      <c r="VPQ22" s="0"/>
      <c r="VPR22" s="0"/>
      <c r="VPS22" s="0"/>
      <c r="VPT22" s="0"/>
      <c r="VPU22" s="0"/>
      <c r="VPV22" s="0"/>
      <c r="VPW22" s="0"/>
      <c r="VPX22" s="0"/>
      <c r="VPY22" s="0"/>
      <c r="VPZ22" s="0"/>
      <c r="VQA22" s="0"/>
      <c r="VQB22" s="0"/>
      <c r="VQC22" s="0"/>
      <c r="VQD22" s="0"/>
      <c r="VQE22" s="0"/>
      <c r="VQF22" s="0"/>
      <c r="VQG22" s="0"/>
      <c r="VQH22" s="0"/>
      <c r="VQI22" s="0"/>
      <c r="VQJ22" s="0"/>
      <c r="VQK22" s="0"/>
      <c r="VQL22" s="0"/>
      <c r="VQM22" s="0"/>
      <c r="VQN22" s="0"/>
      <c r="VQO22" s="0"/>
      <c r="VQP22" s="0"/>
      <c r="VQQ22" s="0"/>
      <c r="VQR22" s="0"/>
      <c r="VQS22" s="0"/>
      <c r="VQT22" s="0"/>
      <c r="VQU22" s="0"/>
      <c r="VQV22" s="0"/>
      <c r="VQW22" s="0"/>
      <c r="VQX22" s="0"/>
      <c r="VQY22" s="0"/>
      <c r="VQZ22" s="0"/>
      <c r="VRA22" s="0"/>
      <c r="VRB22" s="0"/>
      <c r="VRC22" s="0"/>
      <c r="VRD22" s="0"/>
      <c r="VRE22" s="0"/>
      <c r="VRF22" s="0"/>
      <c r="VRG22" s="0"/>
      <c r="VRH22" s="0"/>
      <c r="VRI22" s="0"/>
      <c r="VRJ22" s="0"/>
      <c r="VRK22" s="0"/>
      <c r="VRL22" s="0"/>
      <c r="VRM22" s="0"/>
      <c r="VRN22" s="0"/>
      <c r="VRO22" s="0"/>
      <c r="VRP22" s="0"/>
      <c r="VRQ22" s="0"/>
      <c r="VRR22" s="0"/>
      <c r="VRS22" s="0"/>
      <c r="VRT22" s="0"/>
      <c r="VRU22" s="0"/>
      <c r="VRV22" s="0"/>
      <c r="VRW22" s="0"/>
      <c r="VRX22" s="0"/>
      <c r="VRY22" s="0"/>
      <c r="VRZ22" s="0"/>
      <c r="VSA22" s="0"/>
      <c r="VSB22" s="0"/>
      <c r="VSC22" s="0"/>
      <c r="VSD22" s="0"/>
      <c r="VSE22" s="0"/>
      <c r="VSF22" s="0"/>
      <c r="VSG22" s="0"/>
      <c r="VSH22" s="0"/>
      <c r="VSI22" s="0"/>
      <c r="VSJ22" s="0"/>
      <c r="VSK22" s="0"/>
      <c r="VSL22" s="0"/>
      <c r="VSM22" s="0"/>
      <c r="VSN22" s="0"/>
      <c r="VSO22" s="0"/>
      <c r="VSP22" s="0"/>
      <c r="VSQ22" s="0"/>
      <c r="VSR22" s="0"/>
      <c r="VSS22" s="0"/>
      <c r="VST22" s="0"/>
      <c r="VSU22" s="0"/>
      <c r="VSV22" s="0"/>
      <c r="VSW22" s="0"/>
      <c r="VSX22" s="0"/>
      <c r="VSY22" s="0"/>
      <c r="VSZ22" s="0"/>
      <c r="VTA22" s="0"/>
      <c r="VTB22" s="0"/>
      <c r="VTC22" s="0"/>
      <c r="VTD22" s="0"/>
      <c r="VTE22" s="0"/>
      <c r="VTF22" s="0"/>
      <c r="VTG22" s="0"/>
      <c r="VTH22" s="0"/>
      <c r="VTI22" s="0"/>
      <c r="VTJ22" s="0"/>
      <c r="VTK22" s="0"/>
      <c r="VTL22" s="0"/>
      <c r="VTM22" s="0"/>
      <c r="VTN22" s="0"/>
      <c r="VTO22" s="0"/>
      <c r="VTP22" s="0"/>
      <c r="VTQ22" s="0"/>
      <c r="VTR22" s="0"/>
      <c r="VTS22" s="0"/>
      <c r="VTT22" s="0"/>
      <c r="VTU22" s="0"/>
      <c r="VTV22" s="0"/>
      <c r="VTW22" s="0"/>
      <c r="VTX22" s="0"/>
      <c r="VTY22" s="0"/>
      <c r="VTZ22" s="0"/>
      <c r="VUA22" s="0"/>
      <c r="VUB22" s="0"/>
      <c r="VUC22" s="0"/>
      <c r="VUD22" s="0"/>
      <c r="VUE22" s="0"/>
      <c r="VUF22" s="0"/>
      <c r="VUG22" s="0"/>
      <c r="VUH22" s="0"/>
      <c r="VUI22" s="0"/>
      <c r="VUJ22" s="0"/>
      <c r="VUK22" s="0"/>
      <c r="VUL22" s="0"/>
      <c r="VUM22" s="0"/>
      <c r="VUN22" s="0"/>
      <c r="VUO22" s="0"/>
      <c r="VUP22" s="0"/>
      <c r="VUQ22" s="0"/>
      <c r="VUR22" s="0"/>
      <c r="VUS22" s="0"/>
      <c r="VUT22" s="0"/>
      <c r="VUU22" s="0"/>
      <c r="VUV22" s="0"/>
      <c r="VUW22" s="0"/>
      <c r="VUX22" s="0"/>
      <c r="VUY22" s="0"/>
      <c r="VUZ22" s="0"/>
      <c r="VVA22" s="0"/>
      <c r="VVB22" s="0"/>
      <c r="VVC22" s="0"/>
      <c r="VVD22" s="0"/>
      <c r="VVE22" s="0"/>
      <c r="VVF22" s="0"/>
      <c r="VVG22" s="0"/>
      <c r="VVH22" s="0"/>
      <c r="VVI22" s="0"/>
      <c r="VVJ22" s="0"/>
      <c r="VVK22" s="0"/>
      <c r="VVL22" s="0"/>
      <c r="VVM22" s="0"/>
      <c r="VVN22" s="0"/>
      <c r="VVO22" s="0"/>
      <c r="VVP22" s="0"/>
      <c r="VVQ22" s="0"/>
      <c r="VVR22" s="0"/>
      <c r="VVS22" s="0"/>
      <c r="VVT22" s="0"/>
      <c r="VVU22" s="0"/>
      <c r="VVV22" s="0"/>
      <c r="VVW22" s="0"/>
      <c r="VVX22" s="0"/>
      <c r="VVY22" s="0"/>
      <c r="VVZ22" s="0"/>
      <c r="VWA22" s="0"/>
      <c r="VWB22" s="0"/>
      <c r="VWC22" s="0"/>
      <c r="VWD22" s="0"/>
      <c r="VWE22" s="0"/>
      <c r="VWF22" s="0"/>
      <c r="VWG22" s="0"/>
      <c r="VWH22" s="0"/>
      <c r="VWI22" s="0"/>
      <c r="VWJ22" s="0"/>
      <c r="VWK22" s="0"/>
      <c r="VWL22" s="0"/>
      <c r="VWM22" s="0"/>
      <c r="VWN22" s="0"/>
      <c r="VWO22" s="0"/>
      <c r="VWP22" s="0"/>
      <c r="VWQ22" s="0"/>
      <c r="VWR22" s="0"/>
      <c r="VWS22" s="0"/>
      <c r="VWT22" s="0"/>
      <c r="VWU22" s="0"/>
      <c r="VWV22" s="0"/>
      <c r="VWW22" s="0"/>
      <c r="VWX22" s="0"/>
      <c r="VWY22" s="0"/>
      <c r="VWZ22" s="0"/>
      <c r="VXA22" s="0"/>
      <c r="VXB22" s="0"/>
      <c r="VXC22" s="0"/>
      <c r="VXD22" s="0"/>
      <c r="VXE22" s="0"/>
      <c r="VXF22" s="0"/>
      <c r="VXG22" s="0"/>
      <c r="VXH22" s="0"/>
      <c r="VXI22" s="0"/>
      <c r="VXJ22" s="0"/>
      <c r="VXK22" s="0"/>
      <c r="VXL22" s="0"/>
      <c r="VXM22" s="0"/>
      <c r="VXN22" s="0"/>
      <c r="VXO22" s="0"/>
      <c r="VXP22" s="0"/>
      <c r="VXQ22" s="0"/>
      <c r="VXR22" s="0"/>
      <c r="VXS22" s="0"/>
      <c r="VXT22" s="0"/>
      <c r="VXU22" s="0"/>
      <c r="VXV22" s="0"/>
      <c r="VXW22" s="0"/>
      <c r="VXX22" s="0"/>
      <c r="VXY22" s="0"/>
      <c r="VXZ22" s="0"/>
      <c r="VYA22" s="0"/>
      <c r="VYB22" s="0"/>
      <c r="VYC22" s="0"/>
      <c r="VYD22" s="0"/>
      <c r="VYE22" s="0"/>
      <c r="VYF22" s="0"/>
      <c r="VYG22" s="0"/>
      <c r="VYH22" s="0"/>
      <c r="VYI22" s="0"/>
      <c r="VYJ22" s="0"/>
      <c r="VYK22" s="0"/>
      <c r="VYL22" s="0"/>
      <c r="VYM22" s="0"/>
      <c r="VYN22" s="0"/>
      <c r="VYO22" s="0"/>
      <c r="VYP22" s="0"/>
      <c r="VYQ22" s="0"/>
      <c r="VYR22" s="0"/>
      <c r="VYS22" s="0"/>
      <c r="VYT22" s="0"/>
      <c r="VYU22" s="0"/>
      <c r="VYV22" s="0"/>
      <c r="VYW22" s="0"/>
      <c r="VYX22" s="0"/>
      <c r="VYY22" s="0"/>
      <c r="VYZ22" s="0"/>
      <c r="VZA22" s="0"/>
      <c r="VZB22" s="0"/>
      <c r="VZC22" s="0"/>
      <c r="VZD22" s="0"/>
      <c r="VZE22" s="0"/>
      <c r="VZF22" s="0"/>
      <c r="VZG22" s="0"/>
      <c r="VZH22" s="0"/>
      <c r="VZI22" s="0"/>
      <c r="VZJ22" s="0"/>
      <c r="VZK22" s="0"/>
      <c r="VZL22" s="0"/>
      <c r="VZM22" s="0"/>
      <c r="VZN22" s="0"/>
      <c r="VZO22" s="0"/>
      <c r="VZP22" s="0"/>
      <c r="VZQ22" s="0"/>
      <c r="VZR22" s="0"/>
      <c r="VZS22" s="0"/>
      <c r="VZT22" s="0"/>
      <c r="VZU22" s="0"/>
      <c r="VZV22" s="0"/>
      <c r="VZW22" s="0"/>
      <c r="VZX22" s="0"/>
      <c r="VZY22" s="0"/>
      <c r="VZZ22" s="0"/>
      <c r="WAA22" s="0"/>
      <c r="WAB22" s="0"/>
      <c r="WAC22" s="0"/>
      <c r="WAD22" s="0"/>
      <c r="WAE22" s="0"/>
      <c r="WAF22" s="0"/>
      <c r="WAG22" s="0"/>
      <c r="WAH22" s="0"/>
      <c r="WAI22" s="0"/>
      <c r="WAJ22" s="0"/>
      <c r="WAK22" s="0"/>
      <c r="WAL22" s="0"/>
      <c r="WAM22" s="0"/>
      <c r="WAN22" s="0"/>
      <c r="WAO22" s="0"/>
      <c r="WAP22" s="0"/>
      <c r="WAQ22" s="0"/>
      <c r="WAR22" s="0"/>
      <c r="WAS22" s="0"/>
      <c r="WAT22" s="0"/>
      <c r="WAU22" s="0"/>
      <c r="WAV22" s="0"/>
      <c r="WAW22" s="0"/>
      <c r="WAX22" s="0"/>
      <c r="WAY22" s="0"/>
      <c r="WAZ22" s="0"/>
      <c r="WBA22" s="0"/>
      <c r="WBB22" s="0"/>
      <c r="WBC22" s="0"/>
      <c r="WBD22" s="0"/>
      <c r="WBE22" s="0"/>
      <c r="WBF22" s="0"/>
      <c r="WBG22" s="0"/>
      <c r="WBH22" s="0"/>
      <c r="WBI22" s="0"/>
      <c r="WBJ22" s="0"/>
      <c r="WBK22" s="0"/>
      <c r="WBL22" s="0"/>
      <c r="WBM22" s="0"/>
      <c r="WBN22" s="0"/>
      <c r="WBO22" s="0"/>
      <c r="WBP22" s="0"/>
      <c r="WBQ22" s="0"/>
      <c r="WBR22" s="0"/>
      <c r="WBS22" s="0"/>
      <c r="WBT22" s="0"/>
      <c r="WBU22" s="0"/>
      <c r="WBV22" s="0"/>
      <c r="WBW22" s="0"/>
      <c r="WBX22" s="0"/>
      <c r="WBY22" s="0"/>
      <c r="WBZ22" s="0"/>
      <c r="WCA22" s="0"/>
      <c r="WCB22" s="0"/>
      <c r="WCC22" s="0"/>
      <c r="WCD22" s="0"/>
      <c r="WCE22" s="0"/>
      <c r="WCF22" s="0"/>
      <c r="WCG22" s="0"/>
      <c r="WCH22" s="0"/>
      <c r="WCI22" s="0"/>
      <c r="WCJ22" s="0"/>
      <c r="WCK22" s="0"/>
      <c r="WCL22" s="0"/>
      <c r="WCM22" s="0"/>
      <c r="WCN22" s="0"/>
      <c r="WCO22" s="0"/>
      <c r="WCP22" s="0"/>
      <c r="WCQ22" s="0"/>
      <c r="WCR22" s="0"/>
      <c r="WCS22" s="0"/>
      <c r="WCT22" s="0"/>
      <c r="WCU22" s="0"/>
      <c r="WCV22" s="0"/>
      <c r="WCW22" s="0"/>
      <c r="WCX22" s="0"/>
      <c r="WCY22" s="0"/>
      <c r="WCZ22" s="0"/>
      <c r="WDA22" s="0"/>
      <c r="WDB22" s="0"/>
      <c r="WDC22" s="0"/>
      <c r="WDD22" s="0"/>
      <c r="WDE22" s="0"/>
      <c r="WDF22" s="0"/>
      <c r="WDG22" s="0"/>
      <c r="WDH22" s="0"/>
      <c r="WDI22" s="0"/>
      <c r="WDJ22" s="0"/>
      <c r="WDK22" s="0"/>
      <c r="WDL22" s="0"/>
      <c r="WDM22" s="0"/>
      <c r="WDN22" s="0"/>
      <c r="WDO22" s="0"/>
      <c r="WDP22" s="0"/>
      <c r="WDQ22" s="0"/>
      <c r="WDR22" s="0"/>
      <c r="WDS22" s="0"/>
      <c r="WDT22" s="0"/>
      <c r="WDU22" s="0"/>
      <c r="WDV22" s="0"/>
      <c r="WDW22" s="0"/>
      <c r="WDX22" s="0"/>
      <c r="WDY22" s="0"/>
      <c r="WDZ22" s="0"/>
      <c r="WEA22" s="0"/>
      <c r="WEB22" s="0"/>
      <c r="WEC22" s="0"/>
      <c r="WED22" s="0"/>
      <c r="WEE22" s="0"/>
      <c r="WEF22" s="0"/>
      <c r="WEG22" s="0"/>
      <c r="WEH22" s="0"/>
      <c r="WEI22" s="0"/>
      <c r="WEJ22" s="0"/>
      <c r="WEK22" s="0"/>
      <c r="WEL22" s="0"/>
      <c r="WEM22" s="0"/>
      <c r="WEN22" s="0"/>
      <c r="WEO22" s="0"/>
      <c r="WEP22" s="0"/>
      <c r="WEQ22" s="0"/>
      <c r="WER22" s="0"/>
      <c r="WES22" s="0"/>
      <c r="WET22" s="0"/>
      <c r="WEU22" s="0"/>
      <c r="WEV22" s="0"/>
      <c r="WEW22" s="0"/>
      <c r="WEX22" s="0"/>
      <c r="WEY22" s="0"/>
      <c r="WEZ22" s="0"/>
      <c r="WFA22" s="0"/>
      <c r="WFB22" s="0"/>
      <c r="WFC22" s="0"/>
      <c r="WFD22" s="0"/>
      <c r="WFE22" s="0"/>
      <c r="WFF22" s="0"/>
      <c r="WFG22" s="0"/>
      <c r="WFH22" s="0"/>
      <c r="WFI22" s="0"/>
      <c r="WFJ22" s="0"/>
      <c r="WFK22" s="0"/>
      <c r="WFL22" s="0"/>
      <c r="WFM22" s="0"/>
      <c r="WFN22" s="0"/>
      <c r="WFO22" s="0"/>
      <c r="WFP22" s="0"/>
      <c r="WFQ22" s="0"/>
      <c r="WFR22" s="0"/>
      <c r="WFS22" s="0"/>
      <c r="WFT22" s="0"/>
      <c r="WFU22" s="0"/>
      <c r="WFV22" s="0"/>
      <c r="WFW22" s="0"/>
      <c r="WFX22" s="0"/>
      <c r="WFY22" s="0"/>
      <c r="WFZ22" s="0"/>
      <c r="WGA22" s="0"/>
      <c r="WGB22" s="0"/>
      <c r="WGC22" s="0"/>
      <c r="WGD22" s="0"/>
      <c r="WGE22" s="0"/>
      <c r="WGF22" s="0"/>
      <c r="WGG22" s="0"/>
      <c r="WGH22" s="0"/>
      <c r="WGI22" s="0"/>
      <c r="WGJ22" s="0"/>
      <c r="WGK22" s="0"/>
      <c r="WGL22" s="0"/>
      <c r="WGM22" s="0"/>
      <c r="WGN22" s="0"/>
      <c r="WGO22" s="0"/>
      <c r="WGP22" s="0"/>
      <c r="WGQ22" s="0"/>
      <c r="WGR22" s="0"/>
      <c r="WGS22" s="0"/>
      <c r="WGT22" s="0"/>
      <c r="WGU22" s="0"/>
      <c r="WGV22" s="0"/>
      <c r="WGW22" s="0"/>
      <c r="WGX22" s="0"/>
      <c r="WGY22" s="0"/>
      <c r="WGZ22" s="0"/>
      <c r="WHA22" s="0"/>
      <c r="WHB22" s="0"/>
      <c r="WHC22" s="0"/>
      <c r="WHD22" s="0"/>
      <c r="WHE22" s="0"/>
      <c r="WHF22" s="0"/>
      <c r="WHG22" s="0"/>
      <c r="WHH22" s="0"/>
      <c r="WHI22" s="0"/>
      <c r="WHJ22" s="0"/>
      <c r="WHK22" s="0"/>
      <c r="WHL22" s="0"/>
      <c r="WHM22" s="0"/>
      <c r="WHN22" s="0"/>
      <c r="WHO22" s="0"/>
      <c r="WHP22" s="0"/>
      <c r="WHQ22" s="0"/>
      <c r="WHR22" s="0"/>
      <c r="WHS22" s="0"/>
      <c r="WHT22" s="0"/>
      <c r="WHU22" s="0"/>
      <c r="WHV22" s="0"/>
      <c r="WHW22" s="0"/>
      <c r="WHX22" s="0"/>
      <c r="WHY22" s="0"/>
      <c r="WHZ22" s="0"/>
      <c r="WIA22" s="0"/>
      <c r="WIB22" s="0"/>
      <c r="WIC22" s="0"/>
      <c r="WID22" s="0"/>
      <c r="WIE22" s="0"/>
      <c r="WIF22" s="0"/>
      <c r="WIG22" s="0"/>
      <c r="WIH22" s="0"/>
      <c r="WII22" s="0"/>
      <c r="WIJ22" s="0"/>
      <c r="WIK22" s="0"/>
      <c r="WIL22" s="0"/>
      <c r="WIM22" s="0"/>
      <c r="WIN22" s="0"/>
      <c r="WIO22" s="0"/>
      <c r="WIP22" s="0"/>
      <c r="WIQ22" s="0"/>
      <c r="WIR22" s="0"/>
      <c r="WIS22" s="0"/>
      <c r="WIT22" s="0"/>
      <c r="WIU22" s="0"/>
      <c r="WIV22" s="0"/>
      <c r="WIW22" s="0"/>
      <c r="WIX22" s="0"/>
      <c r="WIY22" s="0"/>
      <c r="WIZ22" s="0"/>
      <c r="WJA22" s="0"/>
      <c r="WJB22" s="0"/>
      <c r="WJC22" s="0"/>
      <c r="WJD22" s="0"/>
      <c r="WJE22" s="0"/>
      <c r="WJF22" s="0"/>
      <c r="WJG22" s="0"/>
      <c r="WJH22" s="0"/>
      <c r="WJI22" s="0"/>
      <c r="WJJ22" s="0"/>
      <c r="WJK22" s="0"/>
      <c r="WJL22" s="0"/>
      <c r="WJM22" s="0"/>
      <c r="WJN22" s="0"/>
      <c r="WJO22" s="0"/>
      <c r="WJP22" s="0"/>
      <c r="WJQ22" s="0"/>
      <c r="WJR22" s="0"/>
      <c r="WJS22" s="0"/>
      <c r="WJT22" s="0"/>
      <c r="WJU22" s="0"/>
      <c r="WJV22" s="0"/>
      <c r="WJW22" s="0"/>
      <c r="WJX22" s="0"/>
      <c r="WJY22" s="0"/>
      <c r="WJZ22" s="0"/>
      <c r="WKA22" s="0"/>
      <c r="WKB22" s="0"/>
      <c r="WKC22" s="0"/>
      <c r="WKD22" s="0"/>
      <c r="WKE22" s="0"/>
      <c r="WKF22" s="0"/>
      <c r="WKG22" s="0"/>
      <c r="WKH22" s="0"/>
      <c r="WKI22" s="0"/>
      <c r="WKJ22" s="0"/>
      <c r="WKK22" s="0"/>
      <c r="WKL22" s="0"/>
      <c r="WKM22" s="0"/>
      <c r="WKN22" s="0"/>
      <c r="WKO22" s="0"/>
      <c r="WKP22" s="0"/>
      <c r="WKQ22" s="0"/>
      <c r="WKR22" s="0"/>
      <c r="WKS22" s="0"/>
      <c r="WKT22" s="0"/>
      <c r="WKU22" s="0"/>
      <c r="WKV22" s="0"/>
      <c r="WKW22" s="0"/>
      <c r="WKX22" s="0"/>
      <c r="WKY22" s="0"/>
      <c r="WKZ22" s="0"/>
      <c r="WLA22" s="0"/>
      <c r="WLB22" s="0"/>
      <c r="WLC22" s="0"/>
      <c r="WLD22" s="0"/>
      <c r="WLE22" s="0"/>
      <c r="WLF22" s="0"/>
      <c r="WLG22" s="0"/>
      <c r="WLH22" s="0"/>
      <c r="WLI22" s="0"/>
      <c r="WLJ22" s="0"/>
      <c r="WLK22" s="0"/>
      <c r="WLL22" s="0"/>
      <c r="WLM22" s="0"/>
      <c r="WLN22" s="0"/>
      <c r="WLO22" s="0"/>
      <c r="WLP22" s="0"/>
      <c r="WLQ22" s="0"/>
      <c r="WLR22" s="0"/>
      <c r="WLS22" s="0"/>
      <c r="WLT22" s="0"/>
      <c r="WLU22" s="0"/>
      <c r="WLV22" s="0"/>
      <c r="WLW22" s="0"/>
      <c r="WLX22" s="0"/>
      <c r="WLY22" s="0"/>
      <c r="WLZ22" s="0"/>
      <c r="WMA22" s="0"/>
      <c r="WMB22" s="0"/>
      <c r="WMC22" s="0"/>
      <c r="WMD22" s="0"/>
      <c r="WME22" s="0"/>
      <c r="WMF22" s="0"/>
      <c r="WMG22" s="0"/>
      <c r="WMH22" s="0"/>
      <c r="WMI22" s="0"/>
      <c r="WMJ22" s="0"/>
      <c r="WMK22" s="0"/>
      <c r="WML22" s="0"/>
      <c r="WMM22" s="0"/>
      <c r="WMN22" s="0"/>
      <c r="WMO22" s="0"/>
      <c r="WMP22" s="0"/>
      <c r="WMQ22" s="0"/>
      <c r="WMR22" s="0"/>
      <c r="WMS22" s="0"/>
      <c r="WMT22" s="0"/>
      <c r="WMU22" s="0"/>
      <c r="WMV22" s="0"/>
      <c r="WMW22" s="0"/>
      <c r="WMX22" s="0"/>
      <c r="WMY22" s="0"/>
      <c r="WMZ22" s="0"/>
      <c r="WNA22" s="0"/>
      <c r="WNB22" s="0"/>
      <c r="WNC22" s="0"/>
      <c r="WND22" s="0"/>
      <c r="WNE22" s="0"/>
      <c r="WNF22" s="0"/>
      <c r="WNG22" s="0"/>
      <c r="WNH22" s="0"/>
      <c r="WNI22" s="0"/>
      <c r="WNJ22" s="0"/>
      <c r="WNK22" s="0"/>
      <c r="WNL22" s="0"/>
      <c r="WNM22" s="0"/>
      <c r="WNN22" s="0"/>
      <c r="WNO22" s="0"/>
      <c r="WNP22" s="0"/>
      <c r="WNQ22" s="0"/>
      <c r="WNR22" s="0"/>
      <c r="WNS22" s="0"/>
      <c r="WNT22" s="0"/>
      <c r="WNU22" s="0"/>
      <c r="WNV22" s="0"/>
      <c r="WNW22" s="0"/>
      <c r="WNX22" s="0"/>
      <c r="WNY22" s="0"/>
      <c r="WNZ22" s="0"/>
      <c r="WOA22" s="0"/>
      <c r="WOB22" s="0"/>
      <c r="WOC22" s="0"/>
      <c r="WOD22" s="0"/>
      <c r="WOE22" s="0"/>
      <c r="WOF22" s="0"/>
      <c r="WOG22" s="0"/>
      <c r="WOH22" s="0"/>
      <c r="WOI22" s="0"/>
      <c r="WOJ22" s="0"/>
      <c r="WOK22" s="0"/>
      <c r="WOL22" s="0"/>
      <c r="WOM22" s="0"/>
      <c r="WON22" s="0"/>
      <c r="WOO22" s="0"/>
      <c r="WOP22" s="0"/>
      <c r="WOQ22" s="0"/>
      <c r="WOR22" s="0"/>
      <c r="WOS22" s="0"/>
      <c r="WOT22" s="0"/>
      <c r="WOU22" s="0"/>
      <c r="WOV22" s="0"/>
      <c r="WOW22" s="0"/>
      <c r="WOX22" s="0"/>
      <c r="WOY22" s="0"/>
      <c r="WOZ22" s="0"/>
      <c r="WPA22" s="0"/>
      <c r="WPB22" s="0"/>
      <c r="WPC22" s="0"/>
      <c r="WPD22" s="0"/>
      <c r="WPE22" s="0"/>
      <c r="WPF22" s="0"/>
      <c r="WPG22" s="0"/>
      <c r="WPH22" s="0"/>
      <c r="WPI22" s="0"/>
      <c r="WPJ22" s="0"/>
      <c r="WPK22" s="0"/>
      <c r="WPL22" s="0"/>
      <c r="WPM22" s="0"/>
      <c r="WPN22" s="0"/>
      <c r="WPO22" s="0"/>
      <c r="WPP22" s="0"/>
      <c r="WPQ22" s="0"/>
      <c r="WPR22" s="0"/>
      <c r="WPS22" s="0"/>
      <c r="WPT22" s="0"/>
      <c r="WPU22" s="0"/>
      <c r="WPV22" s="0"/>
      <c r="WPW22" s="0"/>
      <c r="WPX22" s="0"/>
      <c r="WPY22" s="0"/>
      <c r="WPZ22" s="0"/>
      <c r="WQA22" s="0"/>
      <c r="WQB22" s="0"/>
      <c r="WQC22" s="0"/>
      <c r="WQD22" s="0"/>
      <c r="WQE22" s="0"/>
      <c r="WQF22" s="0"/>
      <c r="WQG22" s="0"/>
      <c r="WQH22" s="0"/>
      <c r="WQI22" s="0"/>
      <c r="WQJ22" s="0"/>
      <c r="WQK22" s="0"/>
      <c r="WQL22" s="0"/>
      <c r="WQM22" s="0"/>
      <c r="WQN22" s="0"/>
      <c r="WQO22" s="0"/>
      <c r="WQP22" s="0"/>
      <c r="WQQ22" s="0"/>
      <c r="WQR22" s="0"/>
      <c r="WQS22" s="0"/>
      <c r="WQT22" s="0"/>
      <c r="WQU22" s="0"/>
      <c r="WQV22" s="0"/>
      <c r="WQW22" s="0"/>
      <c r="WQX22" s="0"/>
      <c r="WQY22" s="0"/>
      <c r="WQZ22" s="0"/>
      <c r="WRA22" s="0"/>
      <c r="WRB22" s="0"/>
      <c r="WRC22" s="0"/>
      <c r="WRD22" s="0"/>
      <c r="WRE22" s="0"/>
      <c r="WRF22" s="0"/>
      <c r="WRG22" s="0"/>
      <c r="WRH22" s="0"/>
      <c r="WRI22" s="0"/>
      <c r="WRJ22" s="0"/>
      <c r="WRK22" s="0"/>
      <c r="WRL22" s="0"/>
      <c r="WRM22" s="0"/>
      <c r="WRN22" s="0"/>
      <c r="WRO22" s="0"/>
      <c r="WRP22" s="0"/>
      <c r="WRQ22" s="0"/>
      <c r="WRR22" s="0"/>
      <c r="WRS22" s="0"/>
      <c r="WRT22" s="0"/>
      <c r="WRU22" s="0"/>
      <c r="WRV22" s="0"/>
      <c r="WRW22" s="0"/>
      <c r="WRX22" s="0"/>
      <c r="WRY22" s="0"/>
      <c r="WRZ22" s="0"/>
      <c r="WSA22" s="0"/>
      <c r="WSB22" s="0"/>
      <c r="WSC22" s="0"/>
      <c r="WSD22" s="0"/>
      <c r="WSE22" s="0"/>
      <c r="WSF22" s="0"/>
      <c r="WSG22" s="0"/>
      <c r="WSH22" s="0"/>
      <c r="WSI22" s="0"/>
      <c r="WSJ22" s="0"/>
      <c r="WSK22" s="0"/>
      <c r="WSL22" s="0"/>
      <c r="WSM22" s="0"/>
      <c r="WSN22" s="0"/>
      <c r="WSO22" s="0"/>
      <c r="WSP22" s="0"/>
      <c r="WSQ22" s="0"/>
      <c r="WSR22" s="0"/>
      <c r="WSS22" s="0"/>
      <c r="WST22" s="0"/>
      <c r="WSU22" s="0"/>
      <c r="WSV22" s="0"/>
      <c r="WSW22" s="0"/>
      <c r="WSX22" s="0"/>
      <c r="WSY22" s="0"/>
      <c r="WSZ22" s="0"/>
      <c r="WTA22" s="0"/>
      <c r="WTB22" s="0"/>
      <c r="WTC22" s="0"/>
      <c r="WTD22" s="0"/>
      <c r="WTE22" s="0"/>
      <c r="WTF22" s="0"/>
      <c r="WTG22" s="0"/>
      <c r="WTH22" s="0"/>
      <c r="WTI22" s="0"/>
      <c r="WTJ22" s="0"/>
      <c r="WTK22" s="0"/>
      <c r="WTL22" s="0"/>
      <c r="WTM22" s="0"/>
      <c r="WTN22" s="0"/>
      <c r="WTO22" s="0"/>
      <c r="WTP22" s="0"/>
      <c r="WTQ22" s="0"/>
      <c r="WTR22" s="0"/>
      <c r="WTS22" s="0"/>
      <c r="WTT22" s="0"/>
      <c r="WTU22" s="0"/>
      <c r="WTV22" s="0"/>
      <c r="WTW22" s="0"/>
      <c r="WTX22" s="0"/>
      <c r="WTY22" s="0"/>
      <c r="WTZ22" s="0"/>
      <c r="WUA22" s="0"/>
      <c r="WUB22" s="0"/>
      <c r="WUC22" s="0"/>
      <c r="WUD22" s="0"/>
      <c r="WUE22" s="0"/>
      <c r="WUF22" s="0"/>
      <c r="WUG22" s="0"/>
      <c r="WUH22" s="0"/>
      <c r="WUI22" s="0"/>
      <c r="WUJ22" s="0"/>
      <c r="WUK22" s="0"/>
      <c r="WUL22" s="0"/>
      <c r="WUM22" s="0"/>
      <c r="WUN22" s="0"/>
      <c r="WUO22" s="0"/>
      <c r="WUP22" s="0"/>
      <c r="WUQ22" s="0"/>
      <c r="WUR22" s="0"/>
      <c r="WUS22" s="0"/>
      <c r="WUT22" s="0"/>
      <c r="WUU22" s="0"/>
      <c r="WUV22" s="0"/>
      <c r="WUW22" s="0"/>
      <c r="WUX22" s="0"/>
      <c r="WUY22" s="0"/>
      <c r="WUZ22" s="0"/>
      <c r="WVA22" s="0"/>
      <c r="WVB22" s="0"/>
      <c r="WVC22" s="0"/>
      <c r="WVD22" s="0"/>
      <c r="WVE22" s="0"/>
      <c r="WVF22" s="0"/>
      <c r="WVG22" s="0"/>
      <c r="WVH22" s="0"/>
      <c r="WVI22" s="0"/>
      <c r="WVJ22" s="0"/>
      <c r="WVK22" s="0"/>
      <c r="WVL22" s="0"/>
      <c r="WVM22" s="0"/>
      <c r="WVN22" s="0"/>
      <c r="WVO22" s="0"/>
      <c r="WVP22" s="0"/>
      <c r="WVQ22" s="0"/>
      <c r="WVR22" s="0"/>
      <c r="WVS22" s="0"/>
      <c r="WVT22" s="0"/>
      <c r="WVU22" s="0"/>
      <c r="WVV22" s="0"/>
      <c r="WVW22" s="0"/>
      <c r="WVX22" s="0"/>
      <c r="WVY22" s="0"/>
      <c r="WVZ22" s="0"/>
      <c r="WWA22" s="0"/>
      <c r="WWB22" s="0"/>
      <c r="WWC22" s="0"/>
      <c r="WWD22" s="0"/>
      <c r="WWE22" s="0"/>
      <c r="WWF22" s="0"/>
      <c r="WWG22" s="0"/>
      <c r="WWH22" s="0"/>
      <c r="WWI22" s="0"/>
      <c r="WWJ22" s="0"/>
      <c r="WWK22" s="0"/>
      <c r="WWL22" s="0"/>
      <c r="WWM22" s="0"/>
      <c r="WWN22" s="0"/>
      <c r="WWO22" s="0"/>
      <c r="WWP22" s="0"/>
      <c r="WWQ22" s="0"/>
      <c r="WWR22" s="0"/>
      <c r="WWS22" s="0"/>
      <c r="WWT22" s="0"/>
      <c r="WWU22" s="0"/>
      <c r="WWV22" s="0"/>
      <c r="WWW22" s="0"/>
      <c r="WWX22" s="0"/>
      <c r="WWY22" s="0"/>
      <c r="WWZ22" s="0"/>
      <c r="WXA22" s="0"/>
      <c r="WXB22" s="0"/>
      <c r="WXC22" s="0"/>
      <c r="WXD22" s="0"/>
      <c r="WXE22" s="0"/>
      <c r="WXF22" s="0"/>
      <c r="WXG22" s="0"/>
      <c r="WXH22" s="0"/>
      <c r="WXI22" s="0"/>
      <c r="WXJ22" s="0"/>
      <c r="WXK22" s="0"/>
      <c r="WXL22" s="0"/>
      <c r="WXM22" s="0"/>
      <c r="WXN22" s="0"/>
      <c r="WXO22" s="0"/>
      <c r="WXP22" s="0"/>
      <c r="WXQ22" s="0"/>
      <c r="WXR22" s="0"/>
      <c r="WXS22" s="0"/>
      <c r="WXT22" s="0"/>
      <c r="WXU22" s="0"/>
      <c r="WXV22" s="0"/>
      <c r="WXW22" s="0"/>
      <c r="WXX22" s="0"/>
      <c r="WXY22" s="0"/>
      <c r="WXZ22" s="0"/>
      <c r="WYA22" s="0"/>
      <c r="WYB22" s="0"/>
      <c r="WYC22" s="0"/>
      <c r="WYD22" s="0"/>
      <c r="WYE22" s="0"/>
      <c r="WYF22" s="0"/>
      <c r="WYG22" s="0"/>
      <c r="WYH22" s="0"/>
      <c r="WYI22" s="0"/>
      <c r="WYJ22" s="0"/>
      <c r="WYK22" s="0"/>
      <c r="WYL22" s="0"/>
      <c r="WYM22" s="0"/>
      <c r="WYN22" s="0"/>
      <c r="WYO22" s="0"/>
      <c r="WYP22" s="0"/>
      <c r="WYQ22" s="0"/>
      <c r="WYR22" s="0"/>
      <c r="WYS22" s="0"/>
      <c r="WYT22" s="0"/>
      <c r="WYU22" s="0"/>
      <c r="WYV22" s="0"/>
      <c r="WYW22" s="0"/>
      <c r="WYX22" s="0"/>
      <c r="WYY22" s="0"/>
      <c r="WYZ22" s="0"/>
      <c r="WZA22" s="0"/>
      <c r="WZB22" s="0"/>
      <c r="WZC22" s="0"/>
      <c r="WZD22" s="0"/>
      <c r="WZE22" s="0"/>
      <c r="WZF22" s="0"/>
      <c r="WZG22" s="0"/>
      <c r="WZH22" s="0"/>
      <c r="WZI22" s="0"/>
      <c r="WZJ22" s="0"/>
      <c r="WZK22" s="0"/>
      <c r="WZL22" s="0"/>
      <c r="WZM22" s="0"/>
      <c r="WZN22" s="0"/>
      <c r="WZO22" s="0"/>
      <c r="WZP22" s="0"/>
      <c r="WZQ22" s="0"/>
      <c r="WZR22" s="0"/>
      <c r="WZS22" s="0"/>
      <c r="WZT22" s="0"/>
      <c r="WZU22" s="0"/>
      <c r="WZV22" s="0"/>
      <c r="WZW22" s="0"/>
      <c r="WZX22" s="0"/>
      <c r="WZY22" s="0"/>
      <c r="WZZ22" s="0"/>
      <c r="XAA22" s="0"/>
      <c r="XAB22" s="0"/>
      <c r="XAC22" s="0"/>
      <c r="XAD22" s="0"/>
      <c r="XAE22" s="0"/>
      <c r="XAF22" s="0"/>
      <c r="XAG22" s="0"/>
      <c r="XAH22" s="0"/>
      <c r="XAI22" s="0"/>
      <c r="XAJ22" s="0"/>
      <c r="XAK22" s="0"/>
      <c r="XAL22" s="0"/>
      <c r="XAM22" s="0"/>
      <c r="XAN22" s="0"/>
      <c r="XAO22" s="0"/>
      <c r="XAP22" s="0"/>
      <c r="XAQ22" s="0"/>
      <c r="XAR22" s="0"/>
      <c r="XAS22" s="0"/>
      <c r="XAT22" s="0"/>
      <c r="XAU22" s="0"/>
      <c r="XAV22" s="0"/>
      <c r="XAW22" s="0"/>
      <c r="XAX22" s="0"/>
      <c r="XAY22" s="0"/>
      <c r="XAZ22" s="0"/>
      <c r="XBA22" s="0"/>
      <c r="XBB22" s="0"/>
      <c r="XBC22" s="0"/>
      <c r="XBD22" s="0"/>
      <c r="XBE22" s="0"/>
      <c r="XBF22" s="0"/>
      <c r="XBG22" s="0"/>
      <c r="XBH22" s="0"/>
      <c r="XBI22" s="0"/>
      <c r="XBJ22" s="0"/>
      <c r="XBK22" s="0"/>
      <c r="XBL22" s="0"/>
      <c r="XBM22" s="0"/>
      <c r="XBN22" s="0"/>
      <c r="XBO22" s="0"/>
      <c r="XBP22" s="0"/>
      <c r="XBQ22" s="0"/>
      <c r="XBR22" s="0"/>
      <c r="XBS22" s="0"/>
      <c r="XBT22" s="0"/>
      <c r="XBU22" s="0"/>
      <c r="XBV22" s="0"/>
      <c r="XBW22" s="0"/>
      <c r="XBX22" s="0"/>
      <c r="XBY22" s="0"/>
      <c r="XBZ22" s="0"/>
      <c r="XCA22" s="0"/>
      <c r="XCB22" s="0"/>
      <c r="XCC22" s="0"/>
      <c r="XCD22" s="0"/>
      <c r="XCE22" s="0"/>
      <c r="XCF22" s="0"/>
      <c r="XCG22" s="0"/>
      <c r="XCH22" s="0"/>
      <c r="XCI22" s="0"/>
      <c r="XCJ22" s="0"/>
      <c r="XCK22" s="0"/>
      <c r="XCL22" s="0"/>
      <c r="XCM22" s="0"/>
      <c r="XCN22" s="0"/>
      <c r="XCO22" s="0"/>
      <c r="XCP22" s="0"/>
      <c r="XCQ22" s="0"/>
      <c r="XCR22" s="0"/>
      <c r="XCS22" s="0"/>
      <c r="XCT22" s="0"/>
      <c r="XCU22" s="0"/>
      <c r="XCV22" s="0"/>
      <c r="XCW22" s="0"/>
      <c r="XCX22" s="0"/>
      <c r="XCY22" s="0"/>
      <c r="XCZ22" s="0"/>
      <c r="XDA22" s="0"/>
      <c r="XDB22" s="0"/>
      <c r="XDC22" s="0"/>
      <c r="XDD22" s="0"/>
      <c r="XDE22" s="0"/>
      <c r="XDF22" s="0"/>
      <c r="XDG22" s="0"/>
      <c r="XDH22" s="0"/>
      <c r="XDI22" s="0"/>
      <c r="XDJ22" s="0"/>
      <c r="XDK22" s="0"/>
      <c r="XDL22" s="0"/>
      <c r="XDM22" s="0"/>
      <c r="XDN22" s="0"/>
      <c r="XDO22" s="0"/>
      <c r="XDP22" s="0"/>
      <c r="XDQ22" s="0"/>
      <c r="XDR22" s="0"/>
      <c r="XDS22" s="0"/>
      <c r="XDT22" s="0"/>
      <c r="XDU22" s="0"/>
      <c r="XDV22" s="0"/>
      <c r="XDW22" s="0"/>
      <c r="XDX22" s="0"/>
      <c r="XDY22" s="0"/>
      <c r="XDZ22" s="0"/>
      <c r="XEA22" s="0"/>
      <c r="XEB22" s="0"/>
      <c r="XEC22" s="0"/>
      <c r="XED22" s="0"/>
      <c r="XEE22" s="0"/>
      <c r="XEF22" s="0"/>
      <c r="XEG22" s="0"/>
      <c r="XEH22" s="0"/>
      <c r="XEI22" s="0"/>
      <c r="XEJ22" s="0"/>
      <c r="XEK22" s="0"/>
      <c r="XEL22" s="0"/>
      <c r="XEM22" s="0"/>
      <c r="XEN22" s="0"/>
      <c r="XEO22" s="0"/>
      <c r="XEP22" s="0"/>
      <c r="XEQ22" s="0"/>
      <c r="XER22" s="0"/>
      <c r="XES22" s="0"/>
      <c r="XET22" s="0"/>
      <c r="XEU22" s="0"/>
      <c r="XEV22" s="0"/>
      <c r="XEW22" s="0"/>
      <c r="XEX22" s="0"/>
      <c r="XEY22" s="0"/>
      <c r="XEZ22" s="0"/>
      <c r="XFA22" s="0"/>
      <c r="XFB22" s="0"/>
      <c r="XFC22" s="0"/>
      <c r="XFD22" s="0"/>
    </row>
    <row r="23" customFormat="false" ht="15" hidden="false" customHeight="false" outlineLevel="0" collapsed="false">
      <c r="A23" s="388" t="s">
        <v>535</v>
      </c>
      <c r="B23" s="398" t="n">
        <f aca="false">IF(B18="","",B18*B$21)</f>
        <v>340476.4</v>
      </c>
      <c r="C23" s="398" t="n">
        <f aca="false">IF(C18="","",C18*C$21)</f>
        <v>340476.4</v>
      </c>
      <c r="D23" s="398" t="n">
        <f aca="false">IF(D18="","",D18*D$21)</f>
        <v>14410</v>
      </c>
      <c r="E23" s="398" t="n">
        <f aca="false">IF(E18="","",E18*E$21)</f>
        <v>33935</v>
      </c>
      <c r="F23" s="398" t="n">
        <f aca="false">IF(F18="","",F18*F$21)</f>
        <v>11000</v>
      </c>
      <c r="G23" s="398" t="n">
        <f aca="false">IF(G18="","",G18*G$21)</f>
        <v>180400</v>
      </c>
      <c r="H23" s="398" t="n">
        <f aca="false">IF(H18="","",H18*H$21)</f>
        <v>6600</v>
      </c>
      <c r="I23" s="398" t="n">
        <f aca="false">IF(I18="","",I18*I$21)</f>
        <v>20462.2</v>
      </c>
      <c r="J23" s="398" t="n">
        <f aca="false">IF(J18="","",J18*J$21)</f>
        <v>22000</v>
      </c>
      <c r="K23" s="398" t="n">
        <f aca="false">IF(K18="","",K18*K$21)</f>
        <v>110</v>
      </c>
      <c r="L23" s="398" t="n">
        <f aca="false">IF(L18="","",L18*L$21)</f>
        <v>18218.4</v>
      </c>
      <c r="M23" s="398" t="n">
        <f aca="false">IF(M18="","",M18*M$21)</f>
        <v>65888.4</v>
      </c>
      <c r="N23" s="398" t="n">
        <f aca="false">IF(N18="","",N18*N$21)</f>
        <v>330048.4</v>
      </c>
      <c r="O23" s="398" t="n">
        <f aca="false">IF(O18="","",O18*O$21)</f>
        <v>52.585</v>
      </c>
      <c r="P23" s="398" t="n">
        <f aca="false">IF(P18="","",P18*P$21)</f>
        <v>322319.8</v>
      </c>
      <c r="Q23" s="398" t="n">
        <f aca="false">IF(Q18="","",Q18*Q$21)</f>
        <v>2.2</v>
      </c>
      <c r="R23" s="398" t="n">
        <f aca="false">IF(R18="","",R18*R$21)</f>
        <v>22.2157</v>
      </c>
      <c r="S23" s="398" t="n">
        <f aca="false">IF(S18="","",S18*S$21)</f>
        <v>11.8625</v>
      </c>
      <c r="T23" s="398" t="n">
        <f aca="false">IF(T18="","",T18*T$21)</f>
        <v>17503.2</v>
      </c>
      <c r="U23" s="398" t="n">
        <f aca="false">IF(U18="","",U18*U$21)</f>
        <v>11000</v>
      </c>
      <c r="V23" s="398" t="n">
        <f aca="false">IF(V18="","",V18*V$21)</f>
        <v>22000</v>
      </c>
      <c r="W23" s="398" t="n">
        <f aca="false">IF(W18="","",W18*W$21)</f>
        <v>22000</v>
      </c>
      <c r="X23" s="398" t="str">
        <f aca="false">IF(X18="","",X18*X$21)</f>
        <v/>
      </c>
      <c r="Y23" s="398" t="str">
        <f aca="false">IF(Y18="","",Y18*Y$21)</f>
        <v/>
      </c>
      <c r="Z23" s="398" t="str">
        <f aca="false">IF(Z18="","",Z18*Z$21)</f>
        <v/>
      </c>
      <c r="AA23" s="398" t="str">
        <f aca="false">IF(AA18="","",AA18*AA$21)</f>
        <v/>
      </c>
      <c r="AB23" s="398" t="str">
        <f aca="false">IF(AB18="","",AB18*AB$21)</f>
        <v/>
      </c>
      <c r="AC23" s="398" t="str">
        <f aca="false">IF(AC18="","",AC18*AC$21)</f>
        <v/>
      </c>
      <c r="AD23" s="398" t="str">
        <f aca="false">IF(AD18="","",AD18*AD$21)</f>
        <v/>
      </c>
      <c r="AE23" s="398" t="str">
        <f aca="false">IF(AE18="","",AE18*AE$21)</f>
        <v/>
      </c>
      <c r="AF23" s="398" t="str">
        <f aca="false">IF(AF18="","",AF18*AF$21)</f>
        <v/>
      </c>
      <c r="AG23" s="398" t="str">
        <f aca="false">IF(AG18="","",AG18*AG$21)</f>
        <v/>
      </c>
      <c r="AH23" s="398" t="str">
        <f aca="false">IF(AH18="","",AH18*AH$21)</f>
        <v/>
      </c>
      <c r="AI23" s="398" t="str">
        <f aca="false">IF(AI18="","",AI18*AI$21)</f>
        <v/>
      </c>
      <c r="AJ23" s="398" t="str">
        <f aca="false">IF(AJ18="","",AJ18*AJ$21)</f>
        <v/>
      </c>
      <c r="AK23" s="398" t="str">
        <f aca="false">IF(AK18="","",AK18*AK$21)</f>
        <v/>
      </c>
      <c r="AL23" s="398" t="str">
        <f aca="false">IF(AL18="","",AL18*AL$21)</f>
        <v/>
      </c>
      <c r="AM23" s="398" t="str">
        <f aca="false">IF(AM18="","",AM18*AM$21)</f>
        <v/>
      </c>
      <c r="AN23" s="398" t="str">
        <f aca="false">IF(AN18="","",AN18*AN$21)</f>
        <v/>
      </c>
      <c r="AO23" s="398" t="str">
        <f aca="false">IF(AO18="","",AO18*AO$21)</f>
        <v/>
      </c>
      <c r="AP23" s="398" t="str">
        <f aca="false">IF(AP18="","",AP18*AP$21)</f>
        <v/>
      </c>
      <c r="AQ23" s="398" t="str">
        <f aca="false">IF(AQ18="","",AQ18*AQ$21)</f>
        <v/>
      </c>
      <c r="AR23" s="398" t="str">
        <f aca="false">IF(AR18="","",AR18*AR$21)</f>
        <v/>
      </c>
      <c r="AS23" s="398" t="str">
        <f aca="false">IF(AS18="","",AS18*AS$21)</f>
        <v/>
      </c>
      <c r="AT23" s="398" t="str">
        <f aca="false">IF(AT18="","",AT18*AT$21)</f>
        <v/>
      </c>
      <c r="AU23" s="398" t="str">
        <f aca="false">IF(AU18="","",AU18*AU$21)</f>
        <v/>
      </c>
      <c r="AV23" s="398" t="str">
        <f aca="false">IF(AV18="","",AV18*AV$21)</f>
        <v/>
      </c>
      <c r="AW23" s="398" t="str">
        <f aca="false">IF(AW18="","",AW18*AW$21)</f>
        <v/>
      </c>
      <c r="AX23" s="398" t="str">
        <f aca="false">IF(AX18="","",AX18*AX$21)</f>
        <v/>
      </c>
      <c r="AY23" s="398" t="str">
        <f aca="false">IF(AY18="","",AY18*AY$21)</f>
        <v/>
      </c>
      <c r="AZ23" s="398" t="str">
        <f aca="false">IF(AZ18="","",AZ18*AZ$21)</f>
        <v/>
      </c>
      <c r="BA23" s="398" t="str">
        <f aca="false">IF(BA18="","",BA18*BA$21)</f>
        <v/>
      </c>
      <c r="BB23" s="398" t="str">
        <f aca="false">IF(BB18="","",BB18*BB$21)</f>
        <v/>
      </c>
      <c r="BC23" s="398" t="str">
        <f aca="false">IF(BC18="","",BC18*BC$21)</f>
        <v/>
      </c>
      <c r="BD23" s="398" t="str">
        <f aca="false">IF(BD18="","",BD18*BD$21)</f>
        <v/>
      </c>
      <c r="BE23" s="398" t="str">
        <f aca="false">IF(BE18="","",BE18*BE$21)</f>
        <v/>
      </c>
      <c r="BF23" s="398" t="str">
        <f aca="false">IF(BF18="","",BF18*BF$21)</f>
        <v/>
      </c>
      <c r="BG23" s="398" t="str">
        <f aca="false">IF(BG18="","",BG18*BG$21)</f>
        <v/>
      </c>
      <c r="BH23" s="398" t="str">
        <f aca="false">IF(BH18="","",BH18*BH$21)</f>
        <v/>
      </c>
      <c r="BI23" s="398" t="str">
        <f aca="false">IF(BI18="","",BI18*BI$21)</f>
        <v/>
      </c>
      <c r="BJ23" s="398" t="str">
        <f aca="false">IF(BJ18="","",BJ18*BJ$21)</f>
        <v/>
      </c>
      <c r="BK23" s="398" t="str">
        <f aca="false">IF(BK18="","",BK18*BK$21)</f>
        <v/>
      </c>
      <c r="BL23" s="398" t="str">
        <f aca="false">IF(BL18="","",BL18*BL$21)</f>
        <v/>
      </c>
      <c r="BM23" s="398" t="str">
        <f aca="false">IF(BM18="","",BM18*BM$21)</f>
        <v/>
      </c>
      <c r="BN23" s="398" t="str">
        <f aca="false">IF(BN18="","",BN18*BN$21)</f>
        <v/>
      </c>
      <c r="BO23" s="398" t="str">
        <f aca="false">IF(BO18="","",BO18*BO$21)</f>
        <v/>
      </c>
      <c r="BP23" s="398" t="str">
        <f aca="false">IF(BP18="","",BP18*BP$21)</f>
        <v/>
      </c>
      <c r="BQ23" s="398" t="str">
        <f aca="false">IF(BQ18="","",BQ18*BQ$21)</f>
        <v/>
      </c>
      <c r="BR23" s="398" t="str">
        <f aca="false">IF(BR18="","",BR18*BR$21)</f>
        <v/>
      </c>
      <c r="BS23" s="398" t="str">
        <f aca="false">IF(BS18="","",BS18*BS$21)</f>
        <v/>
      </c>
      <c r="BT23" s="398" t="str">
        <f aca="false">IF(BT18="","",BT18*BT$21)</f>
        <v/>
      </c>
      <c r="BU23" s="398" t="str">
        <f aca="false">IF(BU18="","",BU18*BU$21)</f>
        <v/>
      </c>
      <c r="BV23" s="398" t="str">
        <f aca="false">IF(BV18="","",BV18*BV$21)</f>
        <v/>
      </c>
      <c r="BW23" s="398" t="str">
        <f aca="false">IF(BW18="","",BW18*BW$21)</f>
        <v/>
      </c>
      <c r="BX23" s="398" t="str">
        <f aca="false">IF(BX18="","",BX18*BX$21)</f>
        <v/>
      </c>
      <c r="BY23" s="398" t="str">
        <f aca="false">IF(BY18="","",BY18*BY$21)</f>
        <v/>
      </c>
      <c r="BZ23" s="398" t="str">
        <f aca="false">IF(BZ18="","",BZ18*BZ$21)</f>
        <v/>
      </c>
      <c r="CA23" s="398" t="str">
        <f aca="false">IF(CA18="","",CA18*CA$21)</f>
        <v/>
      </c>
      <c r="CB23" s="398" t="str">
        <f aca="false">IF(CB18="","",CB18*CB$21)</f>
        <v/>
      </c>
      <c r="CC23" s="398" t="str">
        <f aca="false">IF(CC18="","",CC18*CC$21)</f>
        <v/>
      </c>
      <c r="CD23" s="398" t="str">
        <f aca="false">IF(CD18="","",CD18*CD$21)</f>
        <v/>
      </c>
      <c r="CE23" s="39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c r="IX23" s="0"/>
      <c r="IY23" s="0"/>
      <c r="IZ23" s="0"/>
      <c r="JA23" s="0"/>
      <c r="JB23" s="0"/>
      <c r="JC23" s="0"/>
      <c r="JD23" s="0"/>
      <c r="JE23" s="0"/>
      <c r="JF23" s="0"/>
      <c r="JG23" s="0"/>
      <c r="JH23" s="0"/>
      <c r="JI23" s="0"/>
      <c r="JJ23" s="0"/>
      <c r="JK23" s="0"/>
      <c r="JL23" s="0"/>
      <c r="JM23" s="0"/>
      <c r="JN23" s="0"/>
      <c r="JO23" s="0"/>
      <c r="JP23" s="0"/>
      <c r="JQ23" s="0"/>
      <c r="JR23" s="0"/>
      <c r="JS23" s="0"/>
      <c r="JT23" s="0"/>
      <c r="JU23" s="0"/>
      <c r="JV23" s="0"/>
      <c r="JW23" s="0"/>
      <c r="JX23" s="0"/>
      <c r="JY23" s="0"/>
      <c r="JZ23" s="0"/>
      <c r="KA23" s="0"/>
      <c r="KB23" s="0"/>
      <c r="KC23" s="0"/>
      <c r="KD23" s="0"/>
      <c r="KE23" s="0"/>
      <c r="KF23" s="0"/>
      <c r="KG23" s="0"/>
      <c r="KH23" s="0"/>
      <c r="KI23" s="0"/>
      <c r="KJ23" s="0"/>
      <c r="KK23" s="0"/>
      <c r="KL23" s="0"/>
      <c r="KM23" s="0"/>
      <c r="KN23" s="0"/>
      <c r="KO23" s="0"/>
      <c r="KP23" s="0"/>
      <c r="KQ23" s="0"/>
      <c r="KR23" s="0"/>
      <c r="KS23" s="0"/>
      <c r="KT23" s="0"/>
      <c r="KU23" s="0"/>
      <c r="KV23" s="0"/>
      <c r="KW23" s="0"/>
      <c r="KX23" s="0"/>
      <c r="KY23" s="0"/>
      <c r="KZ23" s="0"/>
      <c r="LA23" s="0"/>
      <c r="LB23" s="0"/>
      <c r="LC23" s="0"/>
      <c r="LD23" s="0"/>
      <c r="LE23" s="0"/>
      <c r="LF23" s="0"/>
      <c r="LG23" s="0"/>
      <c r="LH23" s="0"/>
      <c r="LI23" s="0"/>
      <c r="LJ23" s="0"/>
      <c r="LK23" s="0"/>
      <c r="LL23" s="0"/>
      <c r="LM23" s="0"/>
      <c r="LN23" s="0"/>
      <c r="LO23" s="0"/>
      <c r="LP23" s="0"/>
      <c r="LQ23" s="0"/>
      <c r="LR23" s="0"/>
      <c r="LS23" s="0"/>
      <c r="LT23" s="0"/>
      <c r="LU23" s="0"/>
      <c r="LV23" s="0"/>
      <c r="LW23" s="0"/>
      <c r="LX23" s="0"/>
      <c r="LY23" s="0"/>
      <c r="LZ23" s="0"/>
      <c r="MA23" s="0"/>
      <c r="MB23" s="0"/>
      <c r="MC23" s="0"/>
      <c r="MD23" s="0"/>
      <c r="ME23" s="0"/>
      <c r="MF23" s="0"/>
      <c r="MG23" s="0"/>
      <c r="MH23" s="0"/>
      <c r="MI23" s="0"/>
      <c r="MJ23" s="0"/>
      <c r="MK23" s="0"/>
      <c r="ML23" s="0"/>
      <c r="MM23" s="0"/>
      <c r="MN23" s="0"/>
      <c r="MO23" s="0"/>
      <c r="MP23" s="0"/>
      <c r="MQ23" s="0"/>
      <c r="MR23" s="0"/>
      <c r="MS23" s="0"/>
      <c r="MT23" s="0"/>
      <c r="MU23" s="0"/>
      <c r="MV23" s="0"/>
      <c r="MW23" s="0"/>
      <c r="MX23" s="0"/>
      <c r="MY23" s="0"/>
      <c r="MZ23" s="0"/>
      <c r="NA23" s="0"/>
      <c r="NB23" s="0"/>
      <c r="NC23" s="0"/>
      <c r="ND23" s="0"/>
      <c r="NE23" s="0"/>
      <c r="NF23" s="0"/>
      <c r="NG23" s="0"/>
      <c r="NH23" s="0"/>
      <c r="NI23" s="0"/>
      <c r="NJ23" s="0"/>
      <c r="NK23" s="0"/>
      <c r="NL23" s="0"/>
      <c r="NM23" s="0"/>
      <c r="NN23" s="0"/>
      <c r="NO23" s="0"/>
      <c r="NP23" s="0"/>
      <c r="NQ23" s="0"/>
      <c r="NR23" s="0"/>
      <c r="NS23" s="0"/>
      <c r="NT23" s="0"/>
      <c r="NU23" s="0"/>
      <c r="NV23" s="0"/>
      <c r="NW23" s="0"/>
      <c r="NX23" s="0"/>
      <c r="NY23" s="0"/>
      <c r="NZ23" s="0"/>
      <c r="OA23" s="0"/>
      <c r="OB23" s="0"/>
      <c r="OC23" s="0"/>
      <c r="OD23" s="0"/>
      <c r="OE23" s="0"/>
      <c r="OF23" s="0"/>
      <c r="OG23" s="0"/>
      <c r="OH23" s="0"/>
      <c r="OI23" s="0"/>
      <c r="OJ23" s="0"/>
      <c r="OK23" s="0"/>
      <c r="OL23" s="0"/>
      <c r="OM23" s="0"/>
      <c r="ON23" s="0"/>
      <c r="OO23" s="0"/>
      <c r="OP23" s="0"/>
      <c r="OQ23" s="0"/>
      <c r="OR23" s="0"/>
      <c r="OS23" s="0"/>
      <c r="OT23" s="0"/>
      <c r="OU23" s="0"/>
      <c r="OV23" s="0"/>
      <c r="OW23" s="0"/>
      <c r="OX23" s="0"/>
      <c r="OY23" s="0"/>
      <c r="OZ23" s="0"/>
      <c r="PA23" s="0"/>
      <c r="PB23" s="0"/>
      <c r="PC23" s="0"/>
      <c r="PD23" s="0"/>
      <c r="PE23" s="0"/>
      <c r="PF23" s="0"/>
      <c r="PG23" s="0"/>
      <c r="PH23" s="0"/>
      <c r="PI23" s="0"/>
      <c r="PJ23" s="0"/>
      <c r="PK23" s="0"/>
      <c r="PL23" s="0"/>
      <c r="PM23" s="0"/>
      <c r="PN23" s="0"/>
      <c r="PO23" s="0"/>
      <c r="PP23" s="0"/>
      <c r="PQ23" s="0"/>
      <c r="PR23" s="0"/>
      <c r="PS23" s="0"/>
      <c r="PT23" s="0"/>
      <c r="PU23" s="0"/>
      <c r="PV23" s="0"/>
      <c r="PW23" s="0"/>
      <c r="PX23" s="0"/>
      <c r="PY23" s="0"/>
      <c r="PZ23" s="0"/>
      <c r="QA23" s="0"/>
      <c r="QB23" s="0"/>
      <c r="QC23" s="0"/>
      <c r="QD23" s="0"/>
      <c r="QE23" s="0"/>
      <c r="QF23" s="0"/>
      <c r="QG23" s="0"/>
      <c r="QH23" s="0"/>
      <c r="QI23" s="0"/>
      <c r="QJ23" s="0"/>
      <c r="QK23" s="0"/>
      <c r="QL23" s="0"/>
      <c r="QM23" s="0"/>
      <c r="QN23" s="0"/>
      <c r="QO23" s="0"/>
      <c r="QP23" s="0"/>
      <c r="QQ23" s="0"/>
      <c r="QR23" s="0"/>
      <c r="QS23" s="0"/>
      <c r="QT23" s="0"/>
      <c r="QU23" s="0"/>
      <c r="QV23" s="0"/>
      <c r="QW23" s="0"/>
      <c r="QX23" s="0"/>
      <c r="QY23" s="0"/>
      <c r="QZ23" s="0"/>
      <c r="RA23" s="0"/>
      <c r="RB23" s="0"/>
      <c r="RC23" s="0"/>
      <c r="RD23" s="0"/>
      <c r="RE23" s="0"/>
      <c r="RF23" s="0"/>
      <c r="RG23" s="0"/>
      <c r="RH23" s="0"/>
      <c r="RI23" s="0"/>
      <c r="RJ23" s="0"/>
      <c r="RK23" s="0"/>
      <c r="RL23" s="0"/>
      <c r="RM23" s="0"/>
      <c r="RN23" s="0"/>
      <c r="RO23" s="0"/>
      <c r="RP23" s="0"/>
      <c r="RQ23" s="0"/>
      <c r="RR23" s="0"/>
      <c r="RS23" s="0"/>
      <c r="RT23" s="0"/>
      <c r="RU23" s="0"/>
      <c r="RV23" s="0"/>
      <c r="RW23" s="0"/>
      <c r="RX23" s="0"/>
      <c r="RY23" s="0"/>
      <c r="RZ23" s="0"/>
      <c r="SA23" s="0"/>
      <c r="SB23" s="0"/>
      <c r="SC23" s="0"/>
      <c r="SD23" s="0"/>
      <c r="SE23" s="0"/>
      <c r="SF23" s="0"/>
      <c r="SG23" s="0"/>
      <c r="SH23" s="0"/>
      <c r="SI23" s="0"/>
      <c r="SJ23" s="0"/>
      <c r="SK23" s="0"/>
      <c r="SL23" s="0"/>
      <c r="SM23" s="0"/>
      <c r="SN23" s="0"/>
      <c r="SO23" s="0"/>
      <c r="SP23" s="0"/>
      <c r="SQ23" s="0"/>
      <c r="SR23" s="0"/>
      <c r="SS23" s="0"/>
      <c r="ST23" s="0"/>
      <c r="SU23" s="0"/>
      <c r="SV23" s="0"/>
      <c r="SW23" s="0"/>
      <c r="SX23" s="0"/>
      <c r="SY23" s="0"/>
      <c r="SZ23" s="0"/>
      <c r="TA23" s="0"/>
      <c r="TB23" s="0"/>
      <c r="TC23" s="0"/>
      <c r="TD23" s="0"/>
      <c r="TE23" s="0"/>
      <c r="TF23" s="0"/>
      <c r="TG23" s="0"/>
      <c r="TH23" s="0"/>
      <c r="TI23" s="0"/>
      <c r="TJ23" s="0"/>
      <c r="TK23" s="0"/>
      <c r="TL23" s="0"/>
      <c r="TM23" s="0"/>
      <c r="TN23" s="0"/>
      <c r="TO23" s="0"/>
      <c r="TP23" s="0"/>
      <c r="TQ23" s="0"/>
      <c r="TR23" s="0"/>
      <c r="TS23" s="0"/>
      <c r="TT23" s="0"/>
      <c r="TU23" s="0"/>
      <c r="TV23" s="0"/>
      <c r="TW23" s="0"/>
      <c r="TX23" s="0"/>
      <c r="TY23" s="0"/>
      <c r="TZ23" s="0"/>
      <c r="UA23" s="0"/>
      <c r="UB23" s="0"/>
      <c r="UC23" s="0"/>
      <c r="UD23" s="0"/>
      <c r="UE23" s="0"/>
      <c r="UF23" s="0"/>
      <c r="UG23" s="0"/>
      <c r="UH23" s="0"/>
      <c r="UI23" s="0"/>
      <c r="UJ23" s="0"/>
      <c r="UK23" s="0"/>
      <c r="UL23" s="0"/>
      <c r="UM23" s="0"/>
      <c r="UN23" s="0"/>
      <c r="UO23" s="0"/>
      <c r="UP23" s="0"/>
      <c r="UQ23" s="0"/>
      <c r="UR23" s="0"/>
      <c r="US23" s="0"/>
      <c r="UT23" s="0"/>
      <c r="UU23" s="0"/>
      <c r="UV23" s="0"/>
      <c r="UW23" s="0"/>
      <c r="UX23" s="0"/>
      <c r="UY23" s="0"/>
      <c r="UZ23" s="0"/>
      <c r="VA23" s="0"/>
      <c r="VB23" s="0"/>
      <c r="VC23" s="0"/>
      <c r="VD23" s="0"/>
      <c r="VE23" s="0"/>
      <c r="VF23" s="0"/>
      <c r="VG23" s="0"/>
      <c r="VH23" s="0"/>
      <c r="VI23" s="0"/>
      <c r="VJ23" s="0"/>
      <c r="VK23" s="0"/>
      <c r="VL23" s="0"/>
      <c r="VM23" s="0"/>
      <c r="VN23" s="0"/>
      <c r="VO23" s="0"/>
      <c r="VP23" s="0"/>
      <c r="VQ23" s="0"/>
      <c r="VR23" s="0"/>
      <c r="VS23" s="0"/>
      <c r="VT23" s="0"/>
      <c r="VU23" s="0"/>
      <c r="VV23" s="0"/>
      <c r="VW23" s="0"/>
      <c r="VX23" s="0"/>
      <c r="VY23" s="0"/>
      <c r="VZ23" s="0"/>
      <c r="WA23" s="0"/>
      <c r="WB23" s="0"/>
      <c r="WC23" s="0"/>
      <c r="WD23" s="0"/>
      <c r="WE23" s="0"/>
      <c r="WF23" s="0"/>
      <c r="WG23" s="0"/>
      <c r="WH23" s="0"/>
      <c r="WI23" s="0"/>
      <c r="WJ23" s="0"/>
      <c r="WK23" s="0"/>
      <c r="WL23" s="0"/>
      <c r="WM23" s="0"/>
      <c r="WN23" s="0"/>
      <c r="WO23" s="0"/>
      <c r="WP23" s="0"/>
      <c r="WQ23" s="0"/>
      <c r="WR23" s="0"/>
      <c r="WS23" s="0"/>
      <c r="WT23" s="0"/>
      <c r="WU23" s="0"/>
      <c r="WV23" s="0"/>
      <c r="WW23" s="0"/>
      <c r="WX23" s="0"/>
      <c r="WY23" s="0"/>
      <c r="WZ23" s="0"/>
      <c r="XA23" s="0"/>
      <c r="XB23" s="0"/>
      <c r="XC23" s="0"/>
      <c r="XD23" s="0"/>
      <c r="XE23" s="0"/>
      <c r="XF23" s="0"/>
      <c r="XG23" s="0"/>
      <c r="XH23" s="0"/>
      <c r="XI23" s="0"/>
      <c r="XJ23" s="0"/>
      <c r="XK23" s="0"/>
      <c r="XL23" s="0"/>
      <c r="XM23" s="0"/>
      <c r="XN23" s="0"/>
      <c r="XO23" s="0"/>
      <c r="XP23" s="0"/>
      <c r="XQ23" s="0"/>
      <c r="XR23" s="0"/>
      <c r="XS23" s="0"/>
      <c r="XT23" s="0"/>
      <c r="XU23" s="0"/>
      <c r="XV23" s="0"/>
      <c r="XW23" s="0"/>
      <c r="XX23" s="0"/>
      <c r="XY23" s="0"/>
      <c r="XZ23" s="0"/>
      <c r="YA23" s="0"/>
      <c r="YB23" s="0"/>
      <c r="YC23" s="0"/>
      <c r="YD23" s="0"/>
      <c r="YE23" s="0"/>
      <c r="YF23" s="0"/>
      <c r="YG23" s="0"/>
      <c r="YH23" s="0"/>
      <c r="YI23" s="0"/>
      <c r="YJ23" s="0"/>
      <c r="YK23" s="0"/>
      <c r="YL23" s="0"/>
      <c r="YM23" s="0"/>
      <c r="YN23" s="0"/>
      <c r="YO23" s="0"/>
      <c r="YP23" s="0"/>
      <c r="YQ23" s="0"/>
      <c r="YR23" s="0"/>
      <c r="YS23" s="0"/>
      <c r="YT23" s="0"/>
      <c r="YU23" s="0"/>
      <c r="YV23" s="0"/>
      <c r="YW23" s="0"/>
      <c r="YX23" s="0"/>
      <c r="YY23" s="0"/>
      <c r="YZ23" s="0"/>
      <c r="ZA23" s="0"/>
      <c r="ZB23" s="0"/>
      <c r="ZC23" s="0"/>
      <c r="ZD23" s="0"/>
      <c r="ZE23" s="0"/>
      <c r="ZF23" s="0"/>
      <c r="ZG23" s="0"/>
      <c r="ZH23" s="0"/>
      <c r="ZI23" s="0"/>
      <c r="ZJ23" s="0"/>
      <c r="ZK23" s="0"/>
      <c r="ZL23" s="0"/>
      <c r="ZM23" s="0"/>
      <c r="ZN23" s="0"/>
      <c r="ZO23" s="0"/>
      <c r="ZP23" s="0"/>
      <c r="ZQ23" s="0"/>
      <c r="ZR23" s="0"/>
      <c r="ZS23" s="0"/>
      <c r="ZT23" s="0"/>
      <c r="ZU23" s="0"/>
      <c r="ZV23" s="0"/>
      <c r="ZW23" s="0"/>
      <c r="ZX23" s="0"/>
      <c r="ZY23" s="0"/>
      <c r="ZZ23" s="0"/>
      <c r="AAA23" s="0"/>
      <c r="AAB23" s="0"/>
      <c r="AAC23" s="0"/>
      <c r="AAD23" s="0"/>
      <c r="AAE23" s="0"/>
      <c r="AAF23" s="0"/>
      <c r="AAG23" s="0"/>
      <c r="AAH23" s="0"/>
      <c r="AAI23" s="0"/>
      <c r="AAJ23" s="0"/>
      <c r="AAK23" s="0"/>
      <c r="AAL23" s="0"/>
      <c r="AAM23" s="0"/>
      <c r="AAN23" s="0"/>
      <c r="AAO23" s="0"/>
      <c r="AAP23" s="0"/>
      <c r="AAQ23" s="0"/>
      <c r="AAR23" s="0"/>
      <c r="AAS23" s="0"/>
      <c r="AAT23" s="0"/>
      <c r="AAU23" s="0"/>
      <c r="AAV23" s="0"/>
      <c r="AAW23" s="0"/>
      <c r="AAX23" s="0"/>
      <c r="AAY23" s="0"/>
      <c r="AAZ23" s="0"/>
      <c r="ABA23" s="0"/>
      <c r="ABB23" s="0"/>
      <c r="ABC23" s="0"/>
      <c r="ABD23" s="0"/>
      <c r="ABE23" s="0"/>
      <c r="ABF23" s="0"/>
      <c r="ABG23" s="0"/>
      <c r="ABH23" s="0"/>
      <c r="ABI23" s="0"/>
      <c r="ABJ23" s="0"/>
      <c r="ABK23" s="0"/>
      <c r="ABL23" s="0"/>
      <c r="ABM23" s="0"/>
      <c r="ABN23" s="0"/>
      <c r="ABO23" s="0"/>
      <c r="ABP23" s="0"/>
      <c r="ABQ23" s="0"/>
      <c r="ABR23" s="0"/>
      <c r="ABS23" s="0"/>
      <c r="ABT23" s="0"/>
      <c r="ABU23" s="0"/>
      <c r="ABV23" s="0"/>
      <c r="ABW23" s="0"/>
      <c r="ABX23" s="0"/>
      <c r="ABY23" s="0"/>
      <c r="ABZ23" s="0"/>
      <c r="ACA23" s="0"/>
      <c r="ACB23" s="0"/>
      <c r="ACC23" s="0"/>
      <c r="ACD23" s="0"/>
      <c r="ACE23" s="0"/>
      <c r="ACF23" s="0"/>
      <c r="ACG23" s="0"/>
      <c r="ACH23" s="0"/>
      <c r="ACI23" s="0"/>
      <c r="ACJ23" s="0"/>
      <c r="ACK23" s="0"/>
      <c r="ACL23" s="0"/>
      <c r="ACM23" s="0"/>
      <c r="ACN23" s="0"/>
      <c r="ACO23" s="0"/>
      <c r="ACP23" s="0"/>
      <c r="ACQ23" s="0"/>
      <c r="ACR23" s="0"/>
      <c r="ACS23" s="0"/>
      <c r="ACT23" s="0"/>
      <c r="ACU23" s="0"/>
      <c r="ACV23" s="0"/>
      <c r="ACW23" s="0"/>
      <c r="ACX23" s="0"/>
      <c r="ACY23" s="0"/>
      <c r="ACZ23" s="0"/>
      <c r="ADA23" s="0"/>
      <c r="ADB23" s="0"/>
      <c r="ADC23" s="0"/>
      <c r="ADD23" s="0"/>
      <c r="ADE23" s="0"/>
      <c r="ADF23" s="0"/>
      <c r="ADG23" s="0"/>
      <c r="ADH23" s="0"/>
      <c r="ADI23" s="0"/>
      <c r="ADJ23" s="0"/>
      <c r="ADK23" s="0"/>
      <c r="ADL23" s="0"/>
      <c r="ADM23" s="0"/>
      <c r="ADN23" s="0"/>
      <c r="ADO23" s="0"/>
      <c r="ADP23" s="0"/>
      <c r="ADQ23" s="0"/>
      <c r="ADR23" s="0"/>
      <c r="ADS23" s="0"/>
      <c r="ADT23" s="0"/>
      <c r="ADU23" s="0"/>
      <c r="ADV23" s="0"/>
      <c r="ADW23" s="0"/>
      <c r="ADX23" s="0"/>
      <c r="ADY23" s="0"/>
      <c r="ADZ23" s="0"/>
      <c r="AEA23" s="0"/>
      <c r="AEB23" s="0"/>
      <c r="AEC23" s="0"/>
      <c r="AED23" s="0"/>
      <c r="AEE23" s="0"/>
      <c r="AEF23" s="0"/>
      <c r="AEG23" s="0"/>
      <c r="AEH23" s="0"/>
      <c r="AEI23" s="0"/>
      <c r="AEJ23" s="0"/>
      <c r="AEK23" s="0"/>
      <c r="AEL23" s="0"/>
      <c r="AEM23" s="0"/>
      <c r="AEN23" s="0"/>
      <c r="AEO23" s="0"/>
      <c r="AEP23" s="0"/>
      <c r="AEQ23" s="0"/>
      <c r="AER23" s="0"/>
      <c r="AES23" s="0"/>
      <c r="AET23" s="0"/>
      <c r="AEU23" s="0"/>
      <c r="AEV23" s="0"/>
      <c r="AEW23" s="0"/>
      <c r="AEX23" s="0"/>
      <c r="AEY23" s="0"/>
      <c r="AEZ23" s="0"/>
      <c r="AFA23" s="0"/>
      <c r="AFB23" s="0"/>
      <c r="AFC23" s="0"/>
      <c r="AFD23" s="0"/>
      <c r="AFE23" s="0"/>
      <c r="AFF23" s="0"/>
      <c r="AFG23" s="0"/>
      <c r="AFH23" s="0"/>
      <c r="AFI23" s="0"/>
      <c r="AFJ23" s="0"/>
      <c r="AFK23" s="0"/>
      <c r="AFL23" s="0"/>
      <c r="AFM23" s="0"/>
      <c r="AFN23" s="0"/>
      <c r="AFO23" s="0"/>
      <c r="AFP23" s="0"/>
      <c r="AFQ23" s="0"/>
      <c r="AFR23" s="0"/>
      <c r="AFS23" s="0"/>
      <c r="AFT23" s="0"/>
      <c r="AFU23" s="0"/>
      <c r="AFV23" s="0"/>
      <c r="AFW23" s="0"/>
      <c r="AFX23" s="0"/>
      <c r="AFY23" s="0"/>
      <c r="AFZ23" s="0"/>
      <c r="AGA23" s="0"/>
      <c r="AGB23" s="0"/>
      <c r="AGC23" s="0"/>
      <c r="AGD23" s="0"/>
      <c r="AGE23" s="0"/>
      <c r="AGF23" s="0"/>
      <c r="AGG23" s="0"/>
      <c r="AGH23" s="0"/>
      <c r="AGI23" s="0"/>
      <c r="AGJ23" s="0"/>
      <c r="AGK23" s="0"/>
      <c r="AGL23" s="0"/>
      <c r="AGM23" s="0"/>
      <c r="AGN23" s="0"/>
      <c r="AGO23" s="0"/>
      <c r="AGP23" s="0"/>
      <c r="AGQ23" s="0"/>
      <c r="AGR23" s="0"/>
      <c r="AGS23" s="0"/>
      <c r="AGT23" s="0"/>
      <c r="AGU23" s="0"/>
      <c r="AGV23" s="0"/>
      <c r="AGW23" s="0"/>
      <c r="AGX23" s="0"/>
      <c r="AGY23" s="0"/>
      <c r="AGZ23" s="0"/>
      <c r="AHA23" s="0"/>
      <c r="AHB23" s="0"/>
      <c r="AHC23" s="0"/>
      <c r="AHD23" s="0"/>
      <c r="AHE23" s="0"/>
      <c r="AHF23" s="0"/>
      <c r="AHG23" s="0"/>
      <c r="AHH23" s="0"/>
      <c r="AHI23" s="0"/>
      <c r="AHJ23" s="0"/>
      <c r="AHK23" s="0"/>
      <c r="AHL23" s="0"/>
      <c r="AHM23" s="0"/>
      <c r="AHN23" s="0"/>
      <c r="AHO23" s="0"/>
      <c r="AHP23" s="0"/>
      <c r="AHQ23" s="0"/>
      <c r="AHR23" s="0"/>
      <c r="AHS23" s="0"/>
      <c r="AHT23" s="0"/>
      <c r="AHU23" s="0"/>
      <c r="AHV23" s="0"/>
      <c r="AHW23" s="0"/>
      <c r="AHX23" s="0"/>
      <c r="AHY23" s="0"/>
      <c r="AHZ23" s="0"/>
      <c r="AIA23" s="0"/>
      <c r="AIB23" s="0"/>
      <c r="AIC23" s="0"/>
      <c r="AID23" s="0"/>
      <c r="AIE23" s="0"/>
      <c r="AIF23" s="0"/>
      <c r="AIG23" s="0"/>
      <c r="AIH23" s="0"/>
      <c r="AII23" s="0"/>
      <c r="AIJ23" s="0"/>
      <c r="AIK23" s="0"/>
      <c r="AIL23" s="0"/>
      <c r="AIM23" s="0"/>
      <c r="AIN23" s="0"/>
      <c r="AIO23" s="0"/>
      <c r="AIP23" s="0"/>
      <c r="AIQ23" s="0"/>
      <c r="AIR23" s="0"/>
      <c r="AIS23" s="0"/>
      <c r="AIT23" s="0"/>
      <c r="AIU23" s="0"/>
      <c r="AIV23" s="0"/>
      <c r="AIW23" s="0"/>
      <c r="AIX23" s="0"/>
      <c r="AIY23" s="0"/>
      <c r="AIZ23" s="0"/>
      <c r="AJA23" s="0"/>
      <c r="AJB23" s="0"/>
      <c r="AJC23" s="0"/>
      <c r="AJD23" s="0"/>
      <c r="AJE23" s="0"/>
      <c r="AJF23" s="0"/>
      <c r="AJG23" s="0"/>
      <c r="AJH23" s="0"/>
      <c r="AJI23" s="0"/>
      <c r="AJJ23" s="0"/>
      <c r="AJK23" s="0"/>
      <c r="AJL23" s="0"/>
      <c r="AJM23" s="0"/>
      <c r="AJN23" s="0"/>
      <c r="AJO23" s="0"/>
      <c r="AJP23" s="0"/>
      <c r="AJQ23" s="0"/>
      <c r="AJR23" s="0"/>
      <c r="AJS23" s="0"/>
      <c r="AJT23" s="0"/>
      <c r="AJU23" s="0"/>
      <c r="AJV23" s="0"/>
      <c r="AJW23" s="0"/>
      <c r="AJX23" s="0"/>
      <c r="AJY23" s="0"/>
      <c r="AJZ23" s="0"/>
      <c r="AKA23" s="0"/>
      <c r="AKB23" s="0"/>
      <c r="AKC23" s="0"/>
      <c r="AKD23" s="0"/>
      <c r="AKE23" s="0"/>
      <c r="AKF23" s="0"/>
      <c r="AKG23" s="0"/>
      <c r="AKH23" s="0"/>
      <c r="AKI23" s="0"/>
      <c r="AKJ23" s="0"/>
      <c r="AKK23" s="0"/>
      <c r="AKL23" s="0"/>
      <c r="AKM23" s="0"/>
      <c r="AKN23" s="0"/>
      <c r="AKO23" s="0"/>
      <c r="AKP23" s="0"/>
      <c r="AKQ23" s="0"/>
      <c r="AKR23" s="0"/>
      <c r="AKS23" s="0"/>
      <c r="AKT23" s="0"/>
      <c r="AKU23" s="0"/>
      <c r="AKV23" s="0"/>
      <c r="AKW23" s="0"/>
      <c r="AKX23" s="0"/>
      <c r="AKY23" s="0"/>
      <c r="AKZ23" s="0"/>
      <c r="ALA23" s="0"/>
      <c r="ALB23" s="0"/>
      <c r="ALC23" s="0"/>
      <c r="ALD23" s="0"/>
      <c r="ALE23" s="0"/>
      <c r="ALF23" s="0"/>
      <c r="ALG23" s="0"/>
      <c r="ALH23" s="0"/>
      <c r="ALI23" s="0"/>
      <c r="ALJ23" s="0"/>
      <c r="ALK23" s="0"/>
      <c r="ALL23" s="0"/>
      <c r="ALM23" s="0"/>
      <c r="ALN23" s="0"/>
      <c r="ALO23" s="0"/>
      <c r="ALP23" s="0"/>
      <c r="ALQ23" s="0"/>
      <c r="ALR23" s="0"/>
      <c r="ALS23" s="0"/>
      <c r="ALT23" s="0"/>
      <c r="ALU23" s="0"/>
      <c r="ALV23" s="0"/>
      <c r="ALW23" s="0"/>
      <c r="ALX23" s="0"/>
      <c r="ALY23" s="0"/>
      <c r="ALZ23" s="0"/>
      <c r="AMA23" s="0"/>
      <c r="AMB23" s="0"/>
      <c r="AMC23" s="0"/>
      <c r="AMD23" s="0"/>
      <c r="AME23" s="0"/>
      <c r="AMF23" s="0"/>
      <c r="AMG23" s="0"/>
      <c r="AMH23" s="0"/>
      <c r="AMI23" s="0"/>
      <c r="AMJ23" s="0"/>
      <c r="AMK23" s="0"/>
      <c r="AML23" s="0"/>
      <c r="AMM23" s="0"/>
      <c r="AMN23" s="0"/>
      <c r="AMO23" s="0"/>
      <c r="AMP23" s="0"/>
      <c r="AMQ23" s="0"/>
      <c r="AMR23" s="0"/>
      <c r="AMS23" s="0"/>
      <c r="AMT23" s="0"/>
      <c r="AMU23" s="0"/>
      <c r="AMV23" s="0"/>
      <c r="AMW23" s="0"/>
      <c r="AMX23" s="0"/>
      <c r="AMY23" s="0"/>
      <c r="AMZ23" s="0"/>
      <c r="ANA23" s="0"/>
      <c r="ANB23" s="0"/>
      <c r="ANC23" s="0"/>
      <c r="AND23" s="0"/>
      <c r="ANE23" s="0"/>
      <c r="ANF23" s="0"/>
      <c r="ANG23" s="0"/>
      <c r="ANH23" s="0"/>
      <c r="ANI23" s="0"/>
      <c r="ANJ23" s="0"/>
      <c r="ANK23" s="0"/>
      <c r="ANL23" s="0"/>
      <c r="ANM23" s="0"/>
      <c r="ANN23" s="0"/>
      <c r="ANO23" s="0"/>
      <c r="ANP23" s="0"/>
      <c r="ANQ23" s="0"/>
      <c r="ANR23" s="0"/>
      <c r="ANS23" s="0"/>
      <c r="ANT23" s="0"/>
      <c r="ANU23" s="0"/>
      <c r="ANV23" s="0"/>
      <c r="ANW23" s="0"/>
      <c r="ANX23" s="0"/>
      <c r="ANY23" s="0"/>
      <c r="ANZ23" s="0"/>
      <c r="AOA23" s="0"/>
      <c r="AOB23" s="0"/>
      <c r="AOC23" s="0"/>
      <c r="AOD23" s="0"/>
      <c r="AOE23" s="0"/>
      <c r="AOF23" s="0"/>
      <c r="AOG23" s="0"/>
      <c r="AOH23" s="0"/>
      <c r="AOI23" s="0"/>
      <c r="AOJ23" s="0"/>
      <c r="AOK23" s="0"/>
      <c r="AOL23" s="0"/>
      <c r="AOM23" s="0"/>
      <c r="AON23" s="0"/>
      <c r="AOO23" s="0"/>
      <c r="AOP23" s="0"/>
      <c r="AOQ23" s="0"/>
      <c r="AOR23" s="0"/>
      <c r="AOS23" s="0"/>
      <c r="AOT23" s="0"/>
      <c r="AOU23" s="0"/>
      <c r="AOV23" s="0"/>
      <c r="AOW23" s="0"/>
      <c r="AOX23" s="0"/>
      <c r="AOY23" s="0"/>
      <c r="AOZ23" s="0"/>
      <c r="APA23" s="0"/>
      <c r="APB23" s="0"/>
      <c r="APC23" s="0"/>
      <c r="APD23" s="0"/>
      <c r="APE23" s="0"/>
      <c r="APF23" s="0"/>
      <c r="APG23" s="0"/>
      <c r="APH23" s="0"/>
      <c r="API23" s="0"/>
      <c r="APJ23" s="0"/>
      <c r="APK23" s="0"/>
      <c r="APL23" s="0"/>
      <c r="APM23" s="0"/>
      <c r="APN23" s="0"/>
      <c r="APO23" s="0"/>
      <c r="APP23" s="0"/>
      <c r="APQ23" s="0"/>
      <c r="APR23" s="0"/>
      <c r="APS23" s="0"/>
      <c r="APT23" s="0"/>
      <c r="APU23" s="0"/>
      <c r="APV23" s="0"/>
      <c r="APW23" s="0"/>
      <c r="APX23" s="0"/>
      <c r="APY23" s="0"/>
      <c r="APZ23" s="0"/>
      <c r="AQA23" s="0"/>
      <c r="AQB23" s="0"/>
      <c r="AQC23" s="0"/>
      <c r="AQD23" s="0"/>
      <c r="AQE23" s="0"/>
      <c r="AQF23" s="0"/>
      <c r="AQG23" s="0"/>
      <c r="AQH23" s="0"/>
      <c r="AQI23" s="0"/>
      <c r="AQJ23" s="0"/>
      <c r="AQK23" s="0"/>
      <c r="AQL23" s="0"/>
      <c r="AQM23" s="0"/>
      <c r="AQN23" s="0"/>
      <c r="AQO23" s="0"/>
      <c r="AQP23" s="0"/>
      <c r="AQQ23" s="0"/>
      <c r="AQR23" s="0"/>
      <c r="AQS23" s="0"/>
      <c r="AQT23" s="0"/>
      <c r="AQU23" s="0"/>
      <c r="AQV23" s="0"/>
      <c r="AQW23" s="0"/>
      <c r="AQX23" s="0"/>
      <c r="AQY23" s="0"/>
      <c r="AQZ23" s="0"/>
      <c r="ARA23" s="0"/>
      <c r="ARB23" s="0"/>
      <c r="ARC23" s="0"/>
      <c r="ARD23" s="0"/>
      <c r="ARE23" s="0"/>
      <c r="ARF23" s="0"/>
      <c r="ARG23" s="0"/>
      <c r="ARH23" s="0"/>
      <c r="ARI23" s="0"/>
      <c r="ARJ23" s="0"/>
      <c r="ARK23" s="0"/>
      <c r="ARL23" s="0"/>
      <c r="ARM23" s="0"/>
      <c r="ARN23" s="0"/>
      <c r="ARO23" s="0"/>
      <c r="ARP23" s="0"/>
      <c r="ARQ23" s="0"/>
      <c r="ARR23" s="0"/>
      <c r="ARS23" s="0"/>
      <c r="ART23" s="0"/>
      <c r="ARU23" s="0"/>
      <c r="ARV23" s="0"/>
      <c r="ARW23" s="0"/>
      <c r="ARX23" s="0"/>
      <c r="ARY23" s="0"/>
      <c r="ARZ23" s="0"/>
      <c r="ASA23" s="0"/>
      <c r="ASB23" s="0"/>
      <c r="ASC23" s="0"/>
      <c r="ASD23" s="0"/>
      <c r="ASE23" s="0"/>
      <c r="ASF23" s="0"/>
      <c r="ASG23" s="0"/>
      <c r="ASH23" s="0"/>
      <c r="ASI23" s="0"/>
      <c r="ASJ23" s="0"/>
      <c r="ASK23" s="0"/>
      <c r="ASL23" s="0"/>
      <c r="ASM23" s="0"/>
      <c r="ASN23" s="0"/>
      <c r="ASO23" s="0"/>
      <c r="ASP23" s="0"/>
      <c r="ASQ23" s="0"/>
      <c r="ASR23" s="0"/>
      <c r="ASS23" s="0"/>
      <c r="AST23" s="0"/>
      <c r="ASU23" s="0"/>
      <c r="ASV23" s="0"/>
      <c r="ASW23" s="0"/>
      <c r="ASX23" s="0"/>
      <c r="ASY23" s="0"/>
      <c r="ASZ23" s="0"/>
      <c r="ATA23" s="0"/>
      <c r="ATB23" s="0"/>
      <c r="ATC23" s="0"/>
      <c r="ATD23" s="0"/>
      <c r="ATE23" s="0"/>
      <c r="ATF23" s="0"/>
      <c r="ATG23" s="0"/>
      <c r="ATH23" s="0"/>
      <c r="ATI23" s="0"/>
      <c r="ATJ23" s="0"/>
      <c r="ATK23" s="0"/>
      <c r="ATL23" s="0"/>
      <c r="ATM23" s="0"/>
      <c r="ATN23" s="0"/>
      <c r="ATO23" s="0"/>
      <c r="ATP23" s="0"/>
      <c r="ATQ23" s="0"/>
      <c r="ATR23" s="0"/>
      <c r="ATS23" s="0"/>
      <c r="ATT23" s="0"/>
      <c r="ATU23" s="0"/>
      <c r="ATV23" s="0"/>
      <c r="ATW23" s="0"/>
      <c r="ATX23" s="0"/>
      <c r="ATY23" s="0"/>
      <c r="ATZ23" s="0"/>
      <c r="AUA23" s="0"/>
      <c r="AUB23" s="0"/>
      <c r="AUC23" s="0"/>
      <c r="AUD23" s="0"/>
      <c r="AUE23" s="0"/>
      <c r="AUF23" s="0"/>
      <c r="AUG23" s="0"/>
      <c r="AUH23" s="0"/>
      <c r="AUI23" s="0"/>
      <c r="AUJ23" s="0"/>
      <c r="AUK23" s="0"/>
      <c r="AUL23" s="0"/>
      <c r="AUM23" s="0"/>
      <c r="AUN23" s="0"/>
      <c r="AUO23" s="0"/>
      <c r="AUP23" s="0"/>
      <c r="AUQ23" s="0"/>
      <c r="AUR23" s="0"/>
      <c r="AUS23" s="0"/>
      <c r="AUT23" s="0"/>
      <c r="AUU23" s="0"/>
      <c r="AUV23" s="0"/>
      <c r="AUW23" s="0"/>
      <c r="AUX23" s="0"/>
      <c r="AUY23" s="0"/>
      <c r="AUZ23" s="0"/>
      <c r="AVA23" s="0"/>
      <c r="AVB23" s="0"/>
      <c r="AVC23" s="0"/>
      <c r="AVD23" s="0"/>
      <c r="AVE23" s="0"/>
      <c r="AVF23" s="0"/>
      <c r="AVG23" s="0"/>
      <c r="AVH23" s="0"/>
      <c r="AVI23" s="0"/>
      <c r="AVJ23" s="0"/>
      <c r="AVK23" s="0"/>
      <c r="AVL23" s="0"/>
      <c r="AVM23" s="0"/>
      <c r="AVN23" s="0"/>
      <c r="AVO23" s="0"/>
      <c r="AVP23" s="0"/>
      <c r="AVQ23" s="0"/>
      <c r="AVR23" s="0"/>
      <c r="AVS23" s="0"/>
      <c r="AVT23" s="0"/>
      <c r="AVU23" s="0"/>
      <c r="AVV23" s="0"/>
      <c r="AVW23" s="0"/>
      <c r="AVX23" s="0"/>
      <c r="AVY23" s="0"/>
      <c r="AVZ23" s="0"/>
      <c r="AWA23" s="0"/>
      <c r="AWB23" s="0"/>
      <c r="AWC23" s="0"/>
      <c r="AWD23" s="0"/>
      <c r="AWE23" s="0"/>
      <c r="AWF23" s="0"/>
      <c r="AWG23" s="0"/>
      <c r="AWH23" s="0"/>
      <c r="AWI23" s="0"/>
      <c r="AWJ23" s="0"/>
      <c r="AWK23" s="0"/>
      <c r="AWL23" s="0"/>
      <c r="AWM23" s="0"/>
      <c r="AWN23" s="0"/>
      <c r="AWO23" s="0"/>
      <c r="AWP23" s="0"/>
      <c r="AWQ23" s="0"/>
      <c r="AWR23" s="0"/>
      <c r="AWS23" s="0"/>
      <c r="AWT23" s="0"/>
      <c r="AWU23" s="0"/>
      <c r="AWV23" s="0"/>
      <c r="AWW23" s="0"/>
      <c r="AWX23" s="0"/>
      <c r="AWY23" s="0"/>
      <c r="AWZ23" s="0"/>
      <c r="AXA23" s="0"/>
      <c r="AXB23" s="0"/>
      <c r="AXC23" s="0"/>
      <c r="AXD23" s="0"/>
      <c r="AXE23" s="0"/>
      <c r="AXF23" s="0"/>
      <c r="AXG23" s="0"/>
      <c r="AXH23" s="0"/>
      <c r="AXI23" s="0"/>
      <c r="AXJ23" s="0"/>
      <c r="AXK23" s="0"/>
      <c r="AXL23" s="0"/>
      <c r="AXM23" s="0"/>
      <c r="AXN23" s="0"/>
      <c r="AXO23" s="0"/>
      <c r="AXP23" s="0"/>
      <c r="AXQ23" s="0"/>
      <c r="AXR23" s="0"/>
      <c r="AXS23" s="0"/>
      <c r="AXT23" s="0"/>
      <c r="AXU23" s="0"/>
      <c r="AXV23" s="0"/>
      <c r="AXW23" s="0"/>
      <c r="AXX23" s="0"/>
      <c r="AXY23" s="0"/>
      <c r="AXZ23" s="0"/>
      <c r="AYA23" s="0"/>
      <c r="AYB23" s="0"/>
      <c r="AYC23" s="0"/>
      <c r="AYD23" s="0"/>
      <c r="AYE23" s="0"/>
      <c r="AYF23" s="0"/>
      <c r="AYG23" s="0"/>
      <c r="AYH23" s="0"/>
      <c r="AYI23" s="0"/>
      <c r="AYJ23" s="0"/>
      <c r="AYK23" s="0"/>
      <c r="AYL23" s="0"/>
      <c r="AYM23" s="0"/>
      <c r="AYN23" s="0"/>
      <c r="AYO23" s="0"/>
      <c r="AYP23" s="0"/>
      <c r="AYQ23" s="0"/>
      <c r="AYR23" s="0"/>
      <c r="AYS23" s="0"/>
      <c r="AYT23" s="0"/>
      <c r="AYU23" s="0"/>
      <c r="AYV23" s="0"/>
      <c r="AYW23" s="0"/>
      <c r="AYX23" s="0"/>
      <c r="AYY23" s="0"/>
      <c r="AYZ23" s="0"/>
      <c r="AZA23" s="0"/>
      <c r="AZB23" s="0"/>
      <c r="AZC23" s="0"/>
      <c r="AZD23" s="0"/>
      <c r="AZE23" s="0"/>
      <c r="AZF23" s="0"/>
      <c r="AZG23" s="0"/>
      <c r="AZH23" s="0"/>
      <c r="AZI23" s="0"/>
      <c r="AZJ23" s="0"/>
      <c r="AZK23" s="0"/>
      <c r="AZL23" s="0"/>
      <c r="AZM23" s="0"/>
      <c r="AZN23" s="0"/>
      <c r="AZO23" s="0"/>
      <c r="AZP23" s="0"/>
      <c r="AZQ23" s="0"/>
      <c r="AZR23" s="0"/>
      <c r="AZS23" s="0"/>
      <c r="AZT23" s="0"/>
      <c r="AZU23" s="0"/>
      <c r="AZV23" s="0"/>
      <c r="AZW23" s="0"/>
      <c r="AZX23" s="0"/>
      <c r="AZY23" s="0"/>
      <c r="AZZ23" s="0"/>
      <c r="BAA23" s="0"/>
      <c r="BAB23" s="0"/>
      <c r="BAC23" s="0"/>
      <c r="BAD23" s="0"/>
      <c r="BAE23" s="0"/>
      <c r="BAF23" s="0"/>
      <c r="BAG23" s="0"/>
      <c r="BAH23" s="0"/>
      <c r="BAI23" s="0"/>
      <c r="BAJ23" s="0"/>
      <c r="BAK23" s="0"/>
      <c r="BAL23" s="0"/>
      <c r="BAM23" s="0"/>
      <c r="BAN23" s="0"/>
      <c r="BAO23" s="0"/>
      <c r="BAP23" s="0"/>
      <c r="BAQ23" s="0"/>
      <c r="BAR23" s="0"/>
      <c r="BAS23" s="0"/>
      <c r="BAT23" s="0"/>
      <c r="BAU23" s="0"/>
      <c r="BAV23" s="0"/>
      <c r="BAW23" s="0"/>
      <c r="BAX23" s="0"/>
      <c r="BAY23" s="0"/>
      <c r="BAZ23" s="0"/>
      <c r="BBA23" s="0"/>
      <c r="BBB23" s="0"/>
      <c r="BBC23" s="0"/>
      <c r="BBD23" s="0"/>
      <c r="BBE23" s="0"/>
      <c r="BBF23" s="0"/>
      <c r="BBG23" s="0"/>
      <c r="BBH23" s="0"/>
      <c r="BBI23" s="0"/>
      <c r="BBJ23" s="0"/>
      <c r="BBK23" s="0"/>
      <c r="BBL23" s="0"/>
      <c r="BBM23" s="0"/>
      <c r="BBN23" s="0"/>
      <c r="BBO23" s="0"/>
      <c r="BBP23" s="0"/>
      <c r="BBQ23" s="0"/>
      <c r="BBR23" s="0"/>
      <c r="BBS23" s="0"/>
      <c r="BBT23" s="0"/>
      <c r="BBU23" s="0"/>
      <c r="BBV23" s="0"/>
      <c r="BBW23" s="0"/>
      <c r="BBX23" s="0"/>
      <c r="BBY23" s="0"/>
      <c r="BBZ23" s="0"/>
      <c r="BCA23" s="0"/>
      <c r="BCB23" s="0"/>
      <c r="BCC23" s="0"/>
      <c r="BCD23" s="0"/>
      <c r="BCE23" s="0"/>
      <c r="BCF23" s="0"/>
      <c r="BCG23" s="0"/>
      <c r="BCH23" s="0"/>
      <c r="BCI23" s="0"/>
      <c r="BCJ23" s="0"/>
      <c r="BCK23" s="0"/>
      <c r="BCL23" s="0"/>
      <c r="BCM23" s="0"/>
      <c r="BCN23" s="0"/>
      <c r="BCO23" s="0"/>
      <c r="BCP23" s="0"/>
      <c r="BCQ23" s="0"/>
      <c r="BCR23" s="0"/>
      <c r="BCS23" s="0"/>
      <c r="BCT23" s="0"/>
      <c r="BCU23" s="0"/>
      <c r="BCV23" s="0"/>
      <c r="BCW23" s="0"/>
      <c r="BCX23" s="0"/>
      <c r="BCY23" s="0"/>
      <c r="BCZ23" s="0"/>
      <c r="BDA23" s="0"/>
      <c r="BDB23" s="0"/>
      <c r="BDC23" s="0"/>
      <c r="BDD23" s="0"/>
      <c r="BDE23" s="0"/>
      <c r="BDF23" s="0"/>
      <c r="BDG23" s="0"/>
      <c r="BDH23" s="0"/>
      <c r="BDI23" s="0"/>
      <c r="BDJ23" s="0"/>
      <c r="BDK23" s="0"/>
      <c r="BDL23" s="0"/>
      <c r="BDM23" s="0"/>
      <c r="BDN23" s="0"/>
      <c r="BDO23" s="0"/>
      <c r="BDP23" s="0"/>
      <c r="BDQ23" s="0"/>
      <c r="BDR23" s="0"/>
      <c r="BDS23" s="0"/>
      <c r="BDT23" s="0"/>
      <c r="BDU23" s="0"/>
      <c r="BDV23" s="0"/>
      <c r="BDW23" s="0"/>
      <c r="BDX23" s="0"/>
      <c r="BDY23" s="0"/>
      <c r="BDZ23" s="0"/>
      <c r="BEA23" s="0"/>
      <c r="BEB23" s="0"/>
      <c r="BEC23" s="0"/>
      <c r="BED23" s="0"/>
      <c r="BEE23" s="0"/>
      <c r="BEF23" s="0"/>
      <c r="BEG23" s="0"/>
      <c r="BEH23" s="0"/>
      <c r="BEI23" s="0"/>
      <c r="BEJ23" s="0"/>
      <c r="BEK23" s="0"/>
      <c r="BEL23" s="0"/>
      <c r="BEM23" s="0"/>
      <c r="BEN23" s="0"/>
      <c r="BEO23" s="0"/>
      <c r="BEP23" s="0"/>
      <c r="BEQ23" s="0"/>
      <c r="BER23" s="0"/>
      <c r="BES23" s="0"/>
      <c r="BET23" s="0"/>
      <c r="BEU23" s="0"/>
      <c r="BEV23" s="0"/>
      <c r="BEW23" s="0"/>
      <c r="BEX23" s="0"/>
      <c r="BEY23" s="0"/>
      <c r="BEZ23" s="0"/>
      <c r="BFA23" s="0"/>
      <c r="BFB23" s="0"/>
      <c r="BFC23" s="0"/>
      <c r="BFD23" s="0"/>
      <c r="BFE23" s="0"/>
      <c r="BFF23" s="0"/>
      <c r="BFG23" s="0"/>
      <c r="BFH23" s="0"/>
      <c r="BFI23" s="0"/>
      <c r="BFJ23" s="0"/>
      <c r="BFK23" s="0"/>
      <c r="BFL23" s="0"/>
      <c r="BFM23" s="0"/>
      <c r="BFN23" s="0"/>
      <c r="BFO23" s="0"/>
      <c r="BFP23" s="0"/>
      <c r="BFQ23" s="0"/>
      <c r="BFR23" s="0"/>
      <c r="BFS23" s="0"/>
      <c r="BFT23" s="0"/>
      <c r="BFU23" s="0"/>
      <c r="BFV23" s="0"/>
      <c r="BFW23" s="0"/>
      <c r="BFX23" s="0"/>
      <c r="BFY23" s="0"/>
      <c r="BFZ23" s="0"/>
      <c r="BGA23" s="0"/>
      <c r="BGB23" s="0"/>
      <c r="BGC23" s="0"/>
      <c r="BGD23" s="0"/>
      <c r="BGE23" s="0"/>
      <c r="BGF23" s="0"/>
      <c r="BGG23" s="0"/>
      <c r="BGH23" s="0"/>
      <c r="BGI23" s="0"/>
      <c r="BGJ23" s="0"/>
      <c r="BGK23" s="0"/>
      <c r="BGL23" s="0"/>
      <c r="BGM23" s="0"/>
      <c r="BGN23" s="0"/>
      <c r="BGO23" s="0"/>
      <c r="BGP23" s="0"/>
      <c r="BGQ23" s="0"/>
      <c r="BGR23" s="0"/>
      <c r="BGS23" s="0"/>
      <c r="BGT23" s="0"/>
      <c r="BGU23" s="0"/>
      <c r="BGV23" s="0"/>
      <c r="BGW23" s="0"/>
      <c r="BGX23" s="0"/>
      <c r="BGY23" s="0"/>
      <c r="BGZ23" s="0"/>
      <c r="BHA23" s="0"/>
      <c r="BHB23" s="0"/>
      <c r="BHC23" s="0"/>
      <c r="BHD23" s="0"/>
      <c r="BHE23" s="0"/>
      <c r="BHF23" s="0"/>
      <c r="BHG23" s="0"/>
      <c r="BHH23" s="0"/>
      <c r="BHI23" s="0"/>
      <c r="BHJ23" s="0"/>
      <c r="BHK23" s="0"/>
      <c r="BHL23" s="0"/>
      <c r="BHM23" s="0"/>
      <c r="BHN23" s="0"/>
      <c r="BHO23" s="0"/>
      <c r="BHP23" s="0"/>
      <c r="BHQ23" s="0"/>
      <c r="BHR23" s="0"/>
      <c r="BHS23" s="0"/>
      <c r="BHT23" s="0"/>
      <c r="BHU23" s="0"/>
      <c r="BHV23" s="0"/>
      <c r="BHW23" s="0"/>
      <c r="BHX23" s="0"/>
      <c r="BHY23" s="0"/>
      <c r="BHZ23" s="0"/>
      <c r="BIA23" s="0"/>
      <c r="BIB23" s="0"/>
      <c r="BIC23" s="0"/>
      <c r="BID23" s="0"/>
      <c r="BIE23" s="0"/>
      <c r="BIF23" s="0"/>
      <c r="BIG23" s="0"/>
      <c r="BIH23" s="0"/>
      <c r="BII23" s="0"/>
      <c r="BIJ23" s="0"/>
      <c r="BIK23" s="0"/>
      <c r="BIL23" s="0"/>
      <c r="BIM23" s="0"/>
      <c r="BIN23" s="0"/>
      <c r="BIO23" s="0"/>
      <c r="BIP23" s="0"/>
      <c r="BIQ23" s="0"/>
      <c r="BIR23" s="0"/>
      <c r="BIS23" s="0"/>
      <c r="BIT23" s="0"/>
      <c r="BIU23" s="0"/>
      <c r="BIV23" s="0"/>
      <c r="BIW23" s="0"/>
      <c r="BIX23" s="0"/>
      <c r="BIY23" s="0"/>
      <c r="BIZ23" s="0"/>
      <c r="BJA23" s="0"/>
      <c r="BJB23" s="0"/>
      <c r="BJC23" s="0"/>
      <c r="BJD23" s="0"/>
      <c r="BJE23" s="0"/>
      <c r="BJF23" s="0"/>
      <c r="BJG23" s="0"/>
      <c r="BJH23" s="0"/>
      <c r="BJI23" s="0"/>
      <c r="BJJ23" s="0"/>
      <c r="BJK23" s="0"/>
      <c r="BJL23" s="0"/>
      <c r="BJM23" s="0"/>
      <c r="BJN23" s="0"/>
      <c r="BJO23" s="0"/>
      <c r="BJP23" s="0"/>
      <c r="BJQ23" s="0"/>
      <c r="BJR23" s="0"/>
      <c r="BJS23" s="0"/>
      <c r="BJT23" s="0"/>
      <c r="BJU23" s="0"/>
      <c r="BJV23" s="0"/>
      <c r="BJW23" s="0"/>
      <c r="BJX23" s="0"/>
      <c r="BJY23" s="0"/>
      <c r="BJZ23" s="0"/>
      <c r="BKA23" s="0"/>
      <c r="BKB23" s="0"/>
      <c r="BKC23" s="0"/>
      <c r="BKD23" s="0"/>
      <c r="BKE23" s="0"/>
      <c r="BKF23" s="0"/>
      <c r="BKG23" s="0"/>
      <c r="BKH23" s="0"/>
      <c r="BKI23" s="0"/>
      <c r="BKJ23" s="0"/>
      <c r="BKK23" s="0"/>
      <c r="BKL23" s="0"/>
      <c r="BKM23" s="0"/>
      <c r="BKN23" s="0"/>
      <c r="BKO23" s="0"/>
      <c r="BKP23" s="0"/>
      <c r="BKQ23" s="0"/>
      <c r="BKR23" s="0"/>
      <c r="BKS23" s="0"/>
      <c r="BKT23" s="0"/>
      <c r="BKU23" s="0"/>
      <c r="BKV23" s="0"/>
      <c r="BKW23" s="0"/>
      <c r="BKX23" s="0"/>
      <c r="BKY23" s="0"/>
      <c r="BKZ23" s="0"/>
      <c r="BLA23" s="0"/>
      <c r="BLB23" s="0"/>
      <c r="BLC23" s="0"/>
      <c r="BLD23" s="0"/>
      <c r="BLE23" s="0"/>
      <c r="BLF23" s="0"/>
      <c r="BLG23" s="0"/>
      <c r="BLH23" s="0"/>
      <c r="BLI23" s="0"/>
      <c r="BLJ23" s="0"/>
      <c r="BLK23" s="0"/>
      <c r="BLL23" s="0"/>
      <c r="BLM23" s="0"/>
      <c r="BLN23" s="0"/>
      <c r="BLO23" s="0"/>
      <c r="BLP23" s="0"/>
      <c r="BLQ23" s="0"/>
      <c r="BLR23" s="0"/>
      <c r="BLS23" s="0"/>
      <c r="BLT23" s="0"/>
      <c r="BLU23" s="0"/>
      <c r="BLV23" s="0"/>
      <c r="BLW23" s="0"/>
      <c r="BLX23" s="0"/>
      <c r="BLY23" s="0"/>
      <c r="BLZ23" s="0"/>
      <c r="BMA23" s="0"/>
      <c r="BMB23" s="0"/>
      <c r="BMC23" s="0"/>
      <c r="BMD23" s="0"/>
      <c r="BME23" s="0"/>
      <c r="BMF23" s="0"/>
      <c r="BMG23" s="0"/>
      <c r="BMH23" s="0"/>
      <c r="BMI23" s="0"/>
      <c r="BMJ23" s="0"/>
      <c r="BMK23" s="0"/>
      <c r="BML23" s="0"/>
      <c r="BMM23" s="0"/>
      <c r="BMN23" s="0"/>
      <c r="BMO23" s="0"/>
      <c r="BMP23" s="0"/>
      <c r="BMQ23" s="0"/>
      <c r="BMR23" s="0"/>
      <c r="BMS23" s="0"/>
      <c r="BMT23" s="0"/>
      <c r="BMU23" s="0"/>
      <c r="BMV23" s="0"/>
      <c r="BMW23" s="0"/>
      <c r="BMX23" s="0"/>
      <c r="BMY23" s="0"/>
      <c r="BMZ23" s="0"/>
      <c r="BNA23" s="0"/>
      <c r="BNB23" s="0"/>
      <c r="BNC23" s="0"/>
      <c r="BND23" s="0"/>
      <c r="BNE23" s="0"/>
      <c r="BNF23" s="0"/>
      <c r="BNG23" s="0"/>
      <c r="BNH23" s="0"/>
      <c r="BNI23" s="0"/>
      <c r="BNJ23" s="0"/>
      <c r="BNK23" s="0"/>
      <c r="BNL23" s="0"/>
      <c r="BNM23" s="0"/>
      <c r="BNN23" s="0"/>
      <c r="BNO23" s="0"/>
      <c r="BNP23" s="0"/>
      <c r="BNQ23" s="0"/>
      <c r="BNR23" s="0"/>
      <c r="BNS23" s="0"/>
      <c r="BNT23" s="0"/>
      <c r="BNU23" s="0"/>
      <c r="BNV23" s="0"/>
      <c r="BNW23" s="0"/>
      <c r="BNX23" s="0"/>
      <c r="BNY23" s="0"/>
      <c r="BNZ23" s="0"/>
      <c r="BOA23" s="0"/>
      <c r="BOB23" s="0"/>
      <c r="BOC23" s="0"/>
      <c r="BOD23" s="0"/>
      <c r="BOE23" s="0"/>
      <c r="BOF23" s="0"/>
      <c r="BOG23" s="0"/>
      <c r="BOH23" s="0"/>
      <c r="BOI23" s="0"/>
      <c r="BOJ23" s="0"/>
      <c r="BOK23" s="0"/>
      <c r="BOL23" s="0"/>
      <c r="BOM23" s="0"/>
      <c r="BON23" s="0"/>
      <c r="BOO23" s="0"/>
      <c r="BOP23" s="0"/>
      <c r="BOQ23" s="0"/>
      <c r="BOR23" s="0"/>
      <c r="BOS23" s="0"/>
      <c r="BOT23" s="0"/>
      <c r="BOU23" s="0"/>
      <c r="BOV23" s="0"/>
      <c r="BOW23" s="0"/>
      <c r="BOX23" s="0"/>
      <c r="BOY23" s="0"/>
      <c r="BOZ23" s="0"/>
      <c r="BPA23" s="0"/>
      <c r="BPB23" s="0"/>
      <c r="BPC23" s="0"/>
      <c r="BPD23" s="0"/>
      <c r="BPE23" s="0"/>
      <c r="BPF23" s="0"/>
      <c r="BPG23" s="0"/>
      <c r="BPH23" s="0"/>
      <c r="BPI23" s="0"/>
      <c r="BPJ23" s="0"/>
      <c r="BPK23" s="0"/>
      <c r="BPL23" s="0"/>
      <c r="BPM23" s="0"/>
      <c r="BPN23" s="0"/>
      <c r="BPO23" s="0"/>
      <c r="BPP23" s="0"/>
      <c r="BPQ23" s="0"/>
      <c r="BPR23" s="0"/>
      <c r="BPS23" s="0"/>
      <c r="BPT23" s="0"/>
      <c r="BPU23" s="0"/>
      <c r="BPV23" s="0"/>
      <c r="BPW23" s="0"/>
      <c r="BPX23" s="0"/>
      <c r="BPY23" s="0"/>
      <c r="BPZ23" s="0"/>
      <c r="BQA23" s="0"/>
      <c r="BQB23" s="0"/>
      <c r="BQC23" s="0"/>
      <c r="BQD23" s="0"/>
      <c r="BQE23" s="0"/>
      <c r="BQF23" s="0"/>
      <c r="BQG23" s="0"/>
      <c r="BQH23" s="0"/>
      <c r="BQI23" s="0"/>
      <c r="BQJ23" s="0"/>
      <c r="BQK23" s="0"/>
      <c r="BQL23" s="0"/>
      <c r="BQM23" s="0"/>
      <c r="BQN23" s="0"/>
      <c r="BQO23" s="0"/>
      <c r="BQP23" s="0"/>
      <c r="BQQ23" s="0"/>
      <c r="BQR23" s="0"/>
      <c r="BQS23" s="0"/>
      <c r="BQT23" s="0"/>
      <c r="BQU23" s="0"/>
      <c r="BQV23" s="0"/>
      <c r="BQW23" s="0"/>
      <c r="BQX23" s="0"/>
      <c r="BQY23" s="0"/>
      <c r="BQZ23" s="0"/>
      <c r="BRA23" s="0"/>
      <c r="BRB23" s="0"/>
      <c r="BRC23" s="0"/>
      <c r="BRD23" s="0"/>
      <c r="BRE23" s="0"/>
      <c r="BRF23" s="0"/>
      <c r="BRG23" s="0"/>
      <c r="BRH23" s="0"/>
      <c r="BRI23" s="0"/>
      <c r="BRJ23" s="0"/>
      <c r="BRK23" s="0"/>
      <c r="BRL23" s="0"/>
      <c r="BRM23" s="0"/>
      <c r="BRN23" s="0"/>
      <c r="BRO23" s="0"/>
      <c r="BRP23" s="0"/>
      <c r="BRQ23" s="0"/>
      <c r="BRR23" s="0"/>
      <c r="BRS23" s="0"/>
      <c r="BRT23" s="0"/>
      <c r="BRU23" s="0"/>
      <c r="BRV23" s="0"/>
      <c r="BRW23" s="0"/>
      <c r="BRX23" s="0"/>
      <c r="BRY23" s="0"/>
      <c r="BRZ23" s="0"/>
      <c r="BSA23" s="0"/>
      <c r="BSB23" s="0"/>
      <c r="BSC23" s="0"/>
      <c r="BSD23" s="0"/>
      <c r="BSE23" s="0"/>
      <c r="BSF23" s="0"/>
      <c r="BSG23" s="0"/>
      <c r="BSH23" s="0"/>
      <c r="BSI23" s="0"/>
      <c r="BSJ23" s="0"/>
      <c r="BSK23" s="0"/>
      <c r="BSL23" s="0"/>
      <c r="BSM23" s="0"/>
      <c r="BSN23" s="0"/>
      <c r="BSO23" s="0"/>
      <c r="BSP23" s="0"/>
      <c r="BSQ23" s="0"/>
      <c r="BSR23" s="0"/>
      <c r="BSS23" s="0"/>
      <c r="BST23" s="0"/>
      <c r="BSU23" s="0"/>
      <c r="BSV23" s="0"/>
      <c r="BSW23" s="0"/>
      <c r="BSX23" s="0"/>
      <c r="BSY23" s="0"/>
      <c r="BSZ23" s="0"/>
      <c r="BTA23" s="0"/>
      <c r="BTB23" s="0"/>
      <c r="BTC23" s="0"/>
      <c r="BTD23" s="0"/>
      <c r="BTE23" s="0"/>
      <c r="BTF23" s="0"/>
      <c r="BTG23" s="0"/>
      <c r="BTH23" s="0"/>
      <c r="BTI23" s="0"/>
      <c r="BTJ23" s="0"/>
      <c r="BTK23" s="0"/>
      <c r="BTL23" s="0"/>
      <c r="BTM23" s="0"/>
      <c r="BTN23" s="0"/>
      <c r="BTO23" s="0"/>
      <c r="BTP23" s="0"/>
      <c r="BTQ23" s="0"/>
      <c r="BTR23" s="0"/>
      <c r="BTS23" s="0"/>
      <c r="BTT23" s="0"/>
      <c r="BTU23" s="0"/>
      <c r="BTV23" s="0"/>
      <c r="BTW23" s="0"/>
      <c r="BTX23" s="0"/>
      <c r="BTY23" s="0"/>
      <c r="BTZ23" s="0"/>
      <c r="BUA23" s="0"/>
      <c r="BUB23" s="0"/>
      <c r="BUC23" s="0"/>
      <c r="BUD23" s="0"/>
      <c r="BUE23" s="0"/>
      <c r="BUF23" s="0"/>
      <c r="BUG23" s="0"/>
      <c r="BUH23" s="0"/>
      <c r="BUI23" s="0"/>
      <c r="BUJ23" s="0"/>
      <c r="BUK23" s="0"/>
      <c r="BUL23" s="0"/>
      <c r="BUM23" s="0"/>
      <c r="BUN23" s="0"/>
      <c r="BUO23" s="0"/>
      <c r="BUP23" s="0"/>
      <c r="BUQ23" s="0"/>
      <c r="BUR23" s="0"/>
      <c r="BUS23" s="0"/>
      <c r="BUT23" s="0"/>
      <c r="BUU23" s="0"/>
      <c r="BUV23" s="0"/>
      <c r="BUW23" s="0"/>
      <c r="BUX23" s="0"/>
      <c r="BUY23" s="0"/>
      <c r="BUZ23" s="0"/>
      <c r="BVA23" s="0"/>
      <c r="BVB23" s="0"/>
      <c r="BVC23" s="0"/>
      <c r="BVD23" s="0"/>
      <c r="BVE23" s="0"/>
      <c r="BVF23" s="0"/>
      <c r="BVG23" s="0"/>
      <c r="BVH23" s="0"/>
      <c r="BVI23" s="0"/>
      <c r="BVJ23" s="0"/>
      <c r="BVK23" s="0"/>
      <c r="BVL23" s="0"/>
      <c r="BVM23" s="0"/>
      <c r="BVN23" s="0"/>
      <c r="BVO23" s="0"/>
      <c r="BVP23" s="0"/>
      <c r="BVQ23" s="0"/>
      <c r="BVR23" s="0"/>
      <c r="BVS23" s="0"/>
      <c r="BVT23" s="0"/>
      <c r="BVU23" s="0"/>
      <c r="BVV23" s="0"/>
      <c r="BVW23" s="0"/>
      <c r="BVX23" s="0"/>
      <c r="BVY23" s="0"/>
      <c r="BVZ23" s="0"/>
      <c r="BWA23" s="0"/>
      <c r="BWB23" s="0"/>
      <c r="BWC23" s="0"/>
      <c r="BWD23" s="0"/>
      <c r="BWE23" s="0"/>
      <c r="BWF23" s="0"/>
      <c r="BWG23" s="0"/>
      <c r="BWH23" s="0"/>
      <c r="BWI23" s="0"/>
      <c r="BWJ23" s="0"/>
      <c r="BWK23" s="0"/>
      <c r="BWL23" s="0"/>
      <c r="BWM23" s="0"/>
      <c r="BWN23" s="0"/>
      <c r="BWO23" s="0"/>
      <c r="BWP23" s="0"/>
      <c r="BWQ23" s="0"/>
      <c r="BWR23" s="0"/>
      <c r="BWS23" s="0"/>
      <c r="BWT23" s="0"/>
      <c r="BWU23" s="0"/>
      <c r="BWV23" s="0"/>
      <c r="BWW23" s="0"/>
      <c r="BWX23" s="0"/>
      <c r="BWY23" s="0"/>
      <c r="BWZ23" s="0"/>
      <c r="BXA23" s="0"/>
      <c r="BXB23" s="0"/>
      <c r="BXC23" s="0"/>
      <c r="BXD23" s="0"/>
      <c r="BXE23" s="0"/>
      <c r="BXF23" s="0"/>
      <c r="BXG23" s="0"/>
      <c r="BXH23" s="0"/>
      <c r="BXI23" s="0"/>
      <c r="BXJ23" s="0"/>
      <c r="BXK23" s="0"/>
      <c r="BXL23" s="0"/>
      <c r="BXM23" s="0"/>
      <c r="BXN23" s="0"/>
      <c r="BXO23" s="0"/>
      <c r="BXP23" s="0"/>
      <c r="BXQ23" s="0"/>
      <c r="BXR23" s="0"/>
      <c r="BXS23" s="0"/>
      <c r="BXT23" s="0"/>
      <c r="BXU23" s="0"/>
      <c r="BXV23" s="0"/>
      <c r="BXW23" s="0"/>
      <c r="BXX23" s="0"/>
      <c r="BXY23" s="0"/>
      <c r="BXZ23" s="0"/>
      <c r="BYA23" s="0"/>
      <c r="BYB23" s="0"/>
      <c r="BYC23" s="0"/>
      <c r="BYD23" s="0"/>
      <c r="BYE23" s="0"/>
      <c r="BYF23" s="0"/>
      <c r="BYG23" s="0"/>
      <c r="BYH23" s="0"/>
      <c r="BYI23" s="0"/>
      <c r="BYJ23" s="0"/>
      <c r="BYK23" s="0"/>
      <c r="BYL23" s="0"/>
      <c r="BYM23" s="0"/>
      <c r="BYN23" s="0"/>
      <c r="BYO23" s="0"/>
      <c r="BYP23" s="0"/>
      <c r="BYQ23" s="0"/>
      <c r="BYR23" s="0"/>
      <c r="BYS23" s="0"/>
      <c r="BYT23" s="0"/>
      <c r="BYU23" s="0"/>
      <c r="BYV23" s="0"/>
      <c r="BYW23" s="0"/>
      <c r="BYX23" s="0"/>
      <c r="BYY23" s="0"/>
      <c r="BYZ23" s="0"/>
      <c r="BZA23" s="0"/>
      <c r="BZB23" s="0"/>
      <c r="BZC23" s="0"/>
      <c r="BZD23" s="0"/>
      <c r="BZE23" s="0"/>
      <c r="BZF23" s="0"/>
      <c r="BZG23" s="0"/>
      <c r="BZH23" s="0"/>
      <c r="BZI23" s="0"/>
      <c r="BZJ23" s="0"/>
      <c r="BZK23" s="0"/>
      <c r="BZL23" s="0"/>
      <c r="BZM23" s="0"/>
      <c r="BZN23" s="0"/>
      <c r="BZO23" s="0"/>
      <c r="BZP23" s="0"/>
      <c r="BZQ23" s="0"/>
      <c r="BZR23" s="0"/>
      <c r="BZS23" s="0"/>
      <c r="BZT23" s="0"/>
      <c r="BZU23" s="0"/>
      <c r="BZV23" s="0"/>
      <c r="BZW23" s="0"/>
      <c r="BZX23" s="0"/>
      <c r="BZY23" s="0"/>
      <c r="BZZ23" s="0"/>
      <c r="CAA23" s="0"/>
      <c r="CAB23" s="0"/>
      <c r="CAC23" s="0"/>
      <c r="CAD23" s="0"/>
      <c r="CAE23" s="0"/>
      <c r="CAF23" s="0"/>
      <c r="CAG23" s="0"/>
      <c r="CAH23" s="0"/>
      <c r="CAI23" s="0"/>
      <c r="CAJ23" s="0"/>
      <c r="CAK23" s="0"/>
      <c r="CAL23" s="0"/>
      <c r="CAM23" s="0"/>
      <c r="CAN23" s="0"/>
      <c r="CAO23" s="0"/>
      <c r="CAP23" s="0"/>
      <c r="CAQ23" s="0"/>
      <c r="CAR23" s="0"/>
      <c r="CAS23" s="0"/>
      <c r="CAT23" s="0"/>
      <c r="CAU23" s="0"/>
      <c r="CAV23" s="0"/>
      <c r="CAW23" s="0"/>
      <c r="CAX23" s="0"/>
      <c r="CAY23" s="0"/>
      <c r="CAZ23" s="0"/>
      <c r="CBA23" s="0"/>
      <c r="CBB23" s="0"/>
      <c r="CBC23" s="0"/>
      <c r="CBD23" s="0"/>
      <c r="CBE23" s="0"/>
      <c r="CBF23" s="0"/>
      <c r="CBG23" s="0"/>
      <c r="CBH23" s="0"/>
      <c r="CBI23" s="0"/>
      <c r="CBJ23" s="0"/>
      <c r="CBK23" s="0"/>
      <c r="CBL23" s="0"/>
      <c r="CBM23" s="0"/>
      <c r="CBN23" s="0"/>
      <c r="CBO23" s="0"/>
      <c r="CBP23" s="0"/>
      <c r="CBQ23" s="0"/>
      <c r="CBR23" s="0"/>
      <c r="CBS23" s="0"/>
      <c r="CBT23" s="0"/>
      <c r="CBU23" s="0"/>
      <c r="CBV23" s="0"/>
      <c r="CBW23" s="0"/>
      <c r="CBX23" s="0"/>
      <c r="CBY23" s="0"/>
      <c r="CBZ23" s="0"/>
      <c r="CCA23" s="0"/>
      <c r="CCB23" s="0"/>
      <c r="CCC23" s="0"/>
      <c r="CCD23" s="0"/>
      <c r="CCE23" s="0"/>
      <c r="CCF23" s="0"/>
      <c r="CCG23" s="0"/>
      <c r="CCH23" s="0"/>
      <c r="CCI23" s="0"/>
      <c r="CCJ23" s="0"/>
      <c r="CCK23" s="0"/>
      <c r="CCL23" s="0"/>
      <c r="CCM23" s="0"/>
      <c r="CCN23" s="0"/>
      <c r="CCO23" s="0"/>
      <c r="CCP23" s="0"/>
      <c r="CCQ23" s="0"/>
      <c r="CCR23" s="0"/>
      <c r="CCS23" s="0"/>
      <c r="CCT23" s="0"/>
      <c r="CCU23" s="0"/>
      <c r="CCV23" s="0"/>
      <c r="CCW23" s="0"/>
      <c r="CCX23" s="0"/>
      <c r="CCY23" s="0"/>
      <c r="CCZ23" s="0"/>
      <c r="CDA23" s="0"/>
      <c r="CDB23" s="0"/>
      <c r="CDC23" s="0"/>
      <c r="CDD23" s="0"/>
      <c r="CDE23" s="0"/>
      <c r="CDF23" s="0"/>
      <c r="CDG23" s="0"/>
      <c r="CDH23" s="0"/>
      <c r="CDI23" s="0"/>
      <c r="CDJ23" s="0"/>
      <c r="CDK23" s="0"/>
      <c r="CDL23" s="0"/>
      <c r="CDM23" s="0"/>
      <c r="CDN23" s="0"/>
      <c r="CDO23" s="0"/>
      <c r="CDP23" s="0"/>
      <c r="CDQ23" s="0"/>
      <c r="CDR23" s="0"/>
      <c r="CDS23" s="0"/>
      <c r="CDT23" s="0"/>
      <c r="CDU23" s="0"/>
      <c r="CDV23" s="0"/>
      <c r="CDW23" s="0"/>
      <c r="CDX23" s="0"/>
      <c r="CDY23" s="0"/>
      <c r="CDZ23" s="0"/>
      <c r="CEA23" s="0"/>
      <c r="CEB23" s="0"/>
      <c r="CEC23" s="0"/>
      <c r="CED23" s="0"/>
      <c r="CEE23" s="0"/>
      <c r="CEF23" s="0"/>
      <c r="CEG23" s="0"/>
      <c r="CEH23" s="0"/>
      <c r="CEI23" s="0"/>
      <c r="CEJ23" s="0"/>
      <c r="CEK23" s="0"/>
      <c r="CEL23" s="0"/>
      <c r="CEM23" s="0"/>
      <c r="CEN23" s="0"/>
      <c r="CEO23" s="0"/>
      <c r="CEP23" s="0"/>
      <c r="CEQ23" s="0"/>
      <c r="CER23" s="0"/>
      <c r="CES23" s="0"/>
      <c r="CET23" s="0"/>
      <c r="CEU23" s="0"/>
      <c r="CEV23" s="0"/>
      <c r="CEW23" s="0"/>
      <c r="CEX23" s="0"/>
      <c r="CEY23" s="0"/>
      <c r="CEZ23" s="0"/>
      <c r="CFA23" s="0"/>
      <c r="CFB23" s="0"/>
      <c r="CFC23" s="0"/>
      <c r="CFD23" s="0"/>
      <c r="CFE23" s="0"/>
      <c r="CFF23" s="0"/>
      <c r="CFG23" s="0"/>
      <c r="CFH23" s="0"/>
      <c r="CFI23" s="0"/>
      <c r="CFJ23" s="0"/>
      <c r="CFK23" s="0"/>
      <c r="CFL23" s="0"/>
      <c r="CFM23" s="0"/>
      <c r="CFN23" s="0"/>
      <c r="CFO23" s="0"/>
      <c r="CFP23" s="0"/>
      <c r="CFQ23" s="0"/>
      <c r="CFR23" s="0"/>
      <c r="CFS23" s="0"/>
      <c r="CFT23" s="0"/>
      <c r="CFU23" s="0"/>
      <c r="CFV23" s="0"/>
      <c r="CFW23" s="0"/>
      <c r="CFX23" s="0"/>
      <c r="CFY23" s="0"/>
      <c r="CFZ23" s="0"/>
      <c r="CGA23" s="0"/>
      <c r="CGB23" s="0"/>
      <c r="CGC23" s="0"/>
      <c r="CGD23" s="0"/>
      <c r="CGE23" s="0"/>
      <c r="CGF23" s="0"/>
      <c r="CGG23" s="0"/>
      <c r="CGH23" s="0"/>
      <c r="CGI23" s="0"/>
      <c r="CGJ23" s="0"/>
      <c r="CGK23" s="0"/>
      <c r="CGL23" s="0"/>
      <c r="CGM23" s="0"/>
      <c r="CGN23" s="0"/>
      <c r="CGO23" s="0"/>
      <c r="CGP23" s="0"/>
      <c r="CGQ23" s="0"/>
      <c r="CGR23" s="0"/>
      <c r="CGS23" s="0"/>
      <c r="CGT23" s="0"/>
      <c r="CGU23" s="0"/>
      <c r="CGV23" s="0"/>
      <c r="CGW23" s="0"/>
      <c r="CGX23" s="0"/>
      <c r="CGY23" s="0"/>
      <c r="CGZ23" s="0"/>
      <c r="CHA23" s="0"/>
      <c r="CHB23" s="0"/>
      <c r="CHC23" s="0"/>
      <c r="CHD23" s="0"/>
      <c r="CHE23" s="0"/>
      <c r="CHF23" s="0"/>
      <c r="CHG23" s="0"/>
      <c r="CHH23" s="0"/>
      <c r="CHI23" s="0"/>
      <c r="CHJ23" s="0"/>
      <c r="CHK23" s="0"/>
      <c r="CHL23" s="0"/>
      <c r="CHM23" s="0"/>
      <c r="CHN23" s="0"/>
      <c r="CHO23" s="0"/>
      <c r="CHP23" s="0"/>
      <c r="CHQ23" s="0"/>
      <c r="CHR23" s="0"/>
      <c r="CHS23" s="0"/>
      <c r="CHT23" s="0"/>
      <c r="CHU23" s="0"/>
      <c r="CHV23" s="0"/>
      <c r="CHW23" s="0"/>
      <c r="CHX23" s="0"/>
      <c r="CHY23" s="0"/>
      <c r="CHZ23" s="0"/>
      <c r="CIA23" s="0"/>
      <c r="CIB23" s="0"/>
      <c r="CIC23" s="0"/>
      <c r="CID23" s="0"/>
      <c r="CIE23" s="0"/>
      <c r="CIF23" s="0"/>
      <c r="CIG23" s="0"/>
      <c r="CIH23" s="0"/>
      <c r="CII23" s="0"/>
      <c r="CIJ23" s="0"/>
      <c r="CIK23" s="0"/>
      <c r="CIL23" s="0"/>
      <c r="CIM23" s="0"/>
      <c r="CIN23" s="0"/>
      <c r="CIO23" s="0"/>
      <c r="CIP23" s="0"/>
      <c r="CIQ23" s="0"/>
      <c r="CIR23" s="0"/>
      <c r="CIS23" s="0"/>
      <c r="CIT23" s="0"/>
      <c r="CIU23" s="0"/>
      <c r="CIV23" s="0"/>
      <c r="CIW23" s="0"/>
      <c r="CIX23" s="0"/>
      <c r="CIY23" s="0"/>
      <c r="CIZ23" s="0"/>
      <c r="CJA23" s="0"/>
      <c r="CJB23" s="0"/>
      <c r="CJC23" s="0"/>
      <c r="CJD23" s="0"/>
      <c r="CJE23" s="0"/>
      <c r="CJF23" s="0"/>
      <c r="CJG23" s="0"/>
      <c r="CJH23" s="0"/>
      <c r="CJI23" s="0"/>
      <c r="CJJ23" s="0"/>
      <c r="CJK23" s="0"/>
      <c r="CJL23" s="0"/>
      <c r="CJM23" s="0"/>
      <c r="CJN23" s="0"/>
      <c r="CJO23" s="0"/>
      <c r="CJP23" s="0"/>
      <c r="CJQ23" s="0"/>
      <c r="CJR23" s="0"/>
      <c r="CJS23" s="0"/>
      <c r="CJT23" s="0"/>
      <c r="CJU23" s="0"/>
      <c r="CJV23" s="0"/>
      <c r="CJW23" s="0"/>
      <c r="CJX23" s="0"/>
      <c r="CJY23" s="0"/>
      <c r="CJZ23" s="0"/>
      <c r="CKA23" s="0"/>
      <c r="CKB23" s="0"/>
      <c r="CKC23" s="0"/>
      <c r="CKD23" s="0"/>
      <c r="CKE23" s="0"/>
      <c r="CKF23" s="0"/>
      <c r="CKG23" s="0"/>
      <c r="CKH23" s="0"/>
      <c r="CKI23" s="0"/>
      <c r="CKJ23" s="0"/>
      <c r="CKK23" s="0"/>
      <c r="CKL23" s="0"/>
      <c r="CKM23" s="0"/>
      <c r="CKN23" s="0"/>
      <c r="CKO23" s="0"/>
      <c r="CKP23" s="0"/>
      <c r="CKQ23" s="0"/>
      <c r="CKR23" s="0"/>
      <c r="CKS23" s="0"/>
      <c r="CKT23" s="0"/>
      <c r="CKU23" s="0"/>
      <c r="CKV23" s="0"/>
      <c r="CKW23" s="0"/>
      <c r="CKX23" s="0"/>
      <c r="CKY23" s="0"/>
      <c r="CKZ23" s="0"/>
      <c r="CLA23" s="0"/>
      <c r="CLB23" s="0"/>
      <c r="CLC23" s="0"/>
      <c r="CLD23" s="0"/>
      <c r="CLE23" s="0"/>
      <c r="CLF23" s="0"/>
      <c r="CLG23" s="0"/>
      <c r="CLH23" s="0"/>
      <c r="CLI23" s="0"/>
      <c r="CLJ23" s="0"/>
      <c r="CLK23" s="0"/>
      <c r="CLL23" s="0"/>
      <c r="CLM23" s="0"/>
      <c r="CLN23" s="0"/>
      <c r="CLO23" s="0"/>
      <c r="CLP23" s="0"/>
      <c r="CLQ23" s="0"/>
      <c r="CLR23" s="0"/>
      <c r="CLS23" s="0"/>
      <c r="CLT23" s="0"/>
      <c r="CLU23" s="0"/>
      <c r="CLV23" s="0"/>
      <c r="CLW23" s="0"/>
      <c r="CLX23" s="0"/>
      <c r="CLY23" s="0"/>
      <c r="CLZ23" s="0"/>
      <c r="CMA23" s="0"/>
      <c r="CMB23" s="0"/>
      <c r="CMC23" s="0"/>
      <c r="CMD23" s="0"/>
      <c r="CME23" s="0"/>
      <c r="CMF23" s="0"/>
      <c r="CMG23" s="0"/>
      <c r="CMH23" s="0"/>
      <c r="CMI23" s="0"/>
      <c r="CMJ23" s="0"/>
      <c r="CMK23" s="0"/>
      <c r="CML23" s="0"/>
      <c r="CMM23" s="0"/>
      <c r="CMN23" s="0"/>
      <c r="CMO23" s="0"/>
      <c r="CMP23" s="0"/>
      <c r="CMQ23" s="0"/>
      <c r="CMR23" s="0"/>
      <c r="CMS23" s="0"/>
      <c r="CMT23" s="0"/>
      <c r="CMU23" s="0"/>
      <c r="CMV23" s="0"/>
      <c r="CMW23" s="0"/>
      <c r="CMX23" s="0"/>
      <c r="CMY23" s="0"/>
      <c r="CMZ23" s="0"/>
      <c r="CNA23" s="0"/>
      <c r="CNB23" s="0"/>
      <c r="CNC23" s="0"/>
      <c r="CND23" s="0"/>
      <c r="CNE23" s="0"/>
      <c r="CNF23" s="0"/>
      <c r="CNG23" s="0"/>
      <c r="CNH23" s="0"/>
      <c r="CNI23" s="0"/>
      <c r="CNJ23" s="0"/>
      <c r="CNK23" s="0"/>
      <c r="CNL23" s="0"/>
      <c r="CNM23" s="0"/>
      <c r="CNN23" s="0"/>
      <c r="CNO23" s="0"/>
      <c r="CNP23" s="0"/>
      <c r="CNQ23" s="0"/>
      <c r="CNR23" s="0"/>
      <c r="CNS23" s="0"/>
      <c r="CNT23" s="0"/>
      <c r="CNU23" s="0"/>
      <c r="CNV23" s="0"/>
      <c r="CNW23" s="0"/>
      <c r="CNX23" s="0"/>
      <c r="CNY23" s="0"/>
      <c r="CNZ23" s="0"/>
      <c r="COA23" s="0"/>
      <c r="COB23" s="0"/>
      <c r="COC23" s="0"/>
      <c r="COD23" s="0"/>
      <c r="COE23" s="0"/>
      <c r="COF23" s="0"/>
      <c r="COG23" s="0"/>
      <c r="COH23" s="0"/>
      <c r="COI23" s="0"/>
      <c r="COJ23" s="0"/>
      <c r="COK23" s="0"/>
      <c r="COL23" s="0"/>
      <c r="COM23" s="0"/>
      <c r="CON23" s="0"/>
      <c r="COO23" s="0"/>
      <c r="COP23" s="0"/>
      <c r="COQ23" s="0"/>
      <c r="COR23" s="0"/>
      <c r="COS23" s="0"/>
      <c r="COT23" s="0"/>
      <c r="COU23" s="0"/>
      <c r="COV23" s="0"/>
      <c r="COW23" s="0"/>
      <c r="COX23" s="0"/>
      <c r="COY23" s="0"/>
      <c r="COZ23" s="0"/>
      <c r="CPA23" s="0"/>
      <c r="CPB23" s="0"/>
      <c r="CPC23" s="0"/>
      <c r="CPD23" s="0"/>
      <c r="CPE23" s="0"/>
      <c r="CPF23" s="0"/>
      <c r="CPG23" s="0"/>
      <c r="CPH23" s="0"/>
      <c r="CPI23" s="0"/>
      <c r="CPJ23" s="0"/>
      <c r="CPK23" s="0"/>
      <c r="CPL23" s="0"/>
      <c r="CPM23" s="0"/>
      <c r="CPN23" s="0"/>
      <c r="CPO23" s="0"/>
      <c r="CPP23" s="0"/>
      <c r="CPQ23" s="0"/>
      <c r="CPR23" s="0"/>
      <c r="CPS23" s="0"/>
      <c r="CPT23" s="0"/>
      <c r="CPU23" s="0"/>
      <c r="CPV23" s="0"/>
      <c r="CPW23" s="0"/>
      <c r="CPX23" s="0"/>
      <c r="CPY23" s="0"/>
      <c r="CPZ23" s="0"/>
      <c r="CQA23" s="0"/>
      <c r="CQB23" s="0"/>
      <c r="CQC23" s="0"/>
      <c r="CQD23" s="0"/>
      <c r="CQE23" s="0"/>
      <c r="CQF23" s="0"/>
      <c r="CQG23" s="0"/>
      <c r="CQH23" s="0"/>
      <c r="CQI23" s="0"/>
      <c r="CQJ23" s="0"/>
      <c r="CQK23" s="0"/>
      <c r="CQL23" s="0"/>
      <c r="CQM23" s="0"/>
      <c r="CQN23" s="0"/>
      <c r="CQO23" s="0"/>
      <c r="CQP23" s="0"/>
      <c r="CQQ23" s="0"/>
      <c r="CQR23" s="0"/>
      <c r="CQS23" s="0"/>
      <c r="CQT23" s="0"/>
      <c r="CQU23" s="0"/>
      <c r="CQV23" s="0"/>
      <c r="CQW23" s="0"/>
      <c r="CQX23" s="0"/>
      <c r="CQY23" s="0"/>
      <c r="CQZ23" s="0"/>
      <c r="CRA23" s="0"/>
      <c r="CRB23" s="0"/>
      <c r="CRC23" s="0"/>
      <c r="CRD23" s="0"/>
      <c r="CRE23" s="0"/>
      <c r="CRF23" s="0"/>
      <c r="CRG23" s="0"/>
      <c r="CRH23" s="0"/>
      <c r="CRI23" s="0"/>
      <c r="CRJ23" s="0"/>
      <c r="CRK23" s="0"/>
      <c r="CRL23" s="0"/>
      <c r="CRM23" s="0"/>
      <c r="CRN23" s="0"/>
      <c r="CRO23" s="0"/>
      <c r="CRP23" s="0"/>
      <c r="CRQ23" s="0"/>
      <c r="CRR23" s="0"/>
      <c r="CRS23" s="0"/>
      <c r="CRT23" s="0"/>
      <c r="CRU23" s="0"/>
      <c r="CRV23" s="0"/>
      <c r="CRW23" s="0"/>
      <c r="CRX23" s="0"/>
      <c r="CRY23" s="0"/>
      <c r="CRZ23" s="0"/>
      <c r="CSA23" s="0"/>
      <c r="CSB23" s="0"/>
      <c r="CSC23" s="0"/>
      <c r="CSD23" s="0"/>
      <c r="CSE23" s="0"/>
      <c r="CSF23" s="0"/>
      <c r="CSG23" s="0"/>
      <c r="CSH23" s="0"/>
      <c r="CSI23" s="0"/>
      <c r="CSJ23" s="0"/>
      <c r="CSK23" s="0"/>
      <c r="CSL23" s="0"/>
      <c r="CSM23" s="0"/>
      <c r="CSN23" s="0"/>
      <c r="CSO23" s="0"/>
      <c r="CSP23" s="0"/>
      <c r="CSQ23" s="0"/>
      <c r="CSR23" s="0"/>
      <c r="CSS23" s="0"/>
      <c r="CST23" s="0"/>
      <c r="CSU23" s="0"/>
      <c r="CSV23" s="0"/>
      <c r="CSW23" s="0"/>
      <c r="CSX23" s="0"/>
      <c r="CSY23" s="0"/>
      <c r="CSZ23" s="0"/>
      <c r="CTA23" s="0"/>
      <c r="CTB23" s="0"/>
      <c r="CTC23" s="0"/>
      <c r="CTD23" s="0"/>
      <c r="CTE23" s="0"/>
      <c r="CTF23" s="0"/>
      <c r="CTG23" s="0"/>
      <c r="CTH23" s="0"/>
      <c r="CTI23" s="0"/>
      <c r="CTJ23" s="0"/>
      <c r="CTK23" s="0"/>
      <c r="CTL23" s="0"/>
      <c r="CTM23" s="0"/>
      <c r="CTN23" s="0"/>
      <c r="CTO23" s="0"/>
      <c r="CTP23" s="0"/>
      <c r="CTQ23" s="0"/>
      <c r="CTR23" s="0"/>
      <c r="CTS23" s="0"/>
      <c r="CTT23" s="0"/>
      <c r="CTU23" s="0"/>
      <c r="CTV23" s="0"/>
      <c r="CTW23" s="0"/>
      <c r="CTX23" s="0"/>
      <c r="CTY23" s="0"/>
      <c r="CTZ23" s="0"/>
      <c r="CUA23" s="0"/>
      <c r="CUB23" s="0"/>
      <c r="CUC23" s="0"/>
      <c r="CUD23" s="0"/>
      <c r="CUE23" s="0"/>
      <c r="CUF23" s="0"/>
      <c r="CUG23" s="0"/>
      <c r="CUH23" s="0"/>
      <c r="CUI23" s="0"/>
      <c r="CUJ23" s="0"/>
      <c r="CUK23" s="0"/>
      <c r="CUL23" s="0"/>
      <c r="CUM23" s="0"/>
      <c r="CUN23" s="0"/>
      <c r="CUO23" s="0"/>
      <c r="CUP23" s="0"/>
      <c r="CUQ23" s="0"/>
      <c r="CUR23" s="0"/>
      <c r="CUS23" s="0"/>
      <c r="CUT23" s="0"/>
      <c r="CUU23" s="0"/>
      <c r="CUV23" s="0"/>
      <c r="CUW23" s="0"/>
      <c r="CUX23" s="0"/>
      <c r="CUY23" s="0"/>
      <c r="CUZ23" s="0"/>
      <c r="CVA23" s="0"/>
      <c r="CVB23" s="0"/>
      <c r="CVC23" s="0"/>
      <c r="CVD23" s="0"/>
      <c r="CVE23" s="0"/>
      <c r="CVF23" s="0"/>
      <c r="CVG23" s="0"/>
      <c r="CVH23" s="0"/>
      <c r="CVI23" s="0"/>
      <c r="CVJ23" s="0"/>
      <c r="CVK23" s="0"/>
      <c r="CVL23" s="0"/>
      <c r="CVM23" s="0"/>
      <c r="CVN23" s="0"/>
      <c r="CVO23" s="0"/>
      <c r="CVP23" s="0"/>
      <c r="CVQ23" s="0"/>
      <c r="CVR23" s="0"/>
      <c r="CVS23" s="0"/>
      <c r="CVT23" s="0"/>
      <c r="CVU23" s="0"/>
      <c r="CVV23" s="0"/>
      <c r="CVW23" s="0"/>
      <c r="CVX23" s="0"/>
      <c r="CVY23" s="0"/>
      <c r="CVZ23" s="0"/>
      <c r="CWA23" s="0"/>
      <c r="CWB23" s="0"/>
      <c r="CWC23" s="0"/>
      <c r="CWD23" s="0"/>
      <c r="CWE23" s="0"/>
      <c r="CWF23" s="0"/>
      <c r="CWG23" s="0"/>
      <c r="CWH23" s="0"/>
      <c r="CWI23" s="0"/>
      <c r="CWJ23" s="0"/>
      <c r="CWK23" s="0"/>
      <c r="CWL23" s="0"/>
      <c r="CWM23" s="0"/>
      <c r="CWN23" s="0"/>
      <c r="CWO23" s="0"/>
      <c r="CWP23" s="0"/>
      <c r="CWQ23" s="0"/>
      <c r="CWR23" s="0"/>
      <c r="CWS23" s="0"/>
      <c r="CWT23" s="0"/>
      <c r="CWU23" s="0"/>
      <c r="CWV23" s="0"/>
      <c r="CWW23" s="0"/>
      <c r="CWX23" s="0"/>
      <c r="CWY23" s="0"/>
      <c r="CWZ23" s="0"/>
      <c r="CXA23" s="0"/>
      <c r="CXB23" s="0"/>
      <c r="CXC23" s="0"/>
      <c r="CXD23" s="0"/>
      <c r="CXE23" s="0"/>
      <c r="CXF23" s="0"/>
      <c r="CXG23" s="0"/>
      <c r="CXH23" s="0"/>
      <c r="CXI23" s="0"/>
      <c r="CXJ23" s="0"/>
      <c r="CXK23" s="0"/>
      <c r="CXL23" s="0"/>
      <c r="CXM23" s="0"/>
      <c r="CXN23" s="0"/>
      <c r="CXO23" s="0"/>
      <c r="CXP23" s="0"/>
      <c r="CXQ23" s="0"/>
      <c r="CXR23" s="0"/>
      <c r="CXS23" s="0"/>
      <c r="CXT23" s="0"/>
      <c r="CXU23" s="0"/>
      <c r="CXV23" s="0"/>
      <c r="CXW23" s="0"/>
      <c r="CXX23" s="0"/>
      <c r="CXY23" s="0"/>
      <c r="CXZ23" s="0"/>
      <c r="CYA23" s="0"/>
      <c r="CYB23" s="0"/>
      <c r="CYC23" s="0"/>
      <c r="CYD23" s="0"/>
      <c r="CYE23" s="0"/>
      <c r="CYF23" s="0"/>
      <c r="CYG23" s="0"/>
      <c r="CYH23" s="0"/>
      <c r="CYI23" s="0"/>
      <c r="CYJ23" s="0"/>
      <c r="CYK23" s="0"/>
      <c r="CYL23" s="0"/>
      <c r="CYM23" s="0"/>
      <c r="CYN23" s="0"/>
      <c r="CYO23" s="0"/>
      <c r="CYP23" s="0"/>
      <c r="CYQ23" s="0"/>
      <c r="CYR23" s="0"/>
      <c r="CYS23" s="0"/>
      <c r="CYT23" s="0"/>
      <c r="CYU23" s="0"/>
      <c r="CYV23" s="0"/>
      <c r="CYW23" s="0"/>
      <c r="CYX23" s="0"/>
      <c r="CYY23" s="0"/>
      <c r="CYZ23" s="0"/>
      <c r="CZA23" s="0"/>
      <c r="CZB23" s="0"/>
      <c r="CZC23" s="0"/>
      <c r="CZD23" s="0"/>
      <c r="CZE23" s="0"/>
      <c r="CZF23" s="0"/>
      <c r="CZG23" s="0"/>
      <c r="CZH23" s="0"/>
      <c r="CZI23" s="0"/>
      <c r="CZJ23" s="0"/>
      <c r="CZK23" s="0"/>
      <c r="CZL23" s="0"/>
      <c r="CZM23" s="0"/>
      <c r="CZN23" s="0"/>
      <c r="CZO23" s="0"/>
      <c r="CZP23" s="0"/>
      <c r="CZQ23" s="0"/>
      <c r="CZR23" s="0"/>
      <c r="CZS23" s="0"/>
      <c r="CZT23" s="0"/>
      <c r="CZU23" s="0"/>
      <c r="CZV23" s="0"/>
      <c r="CZW23" s="0"/>
      <c r="CZX23" s="0"/>
      <c r="CZY23" s="0"/>
      <c r="CZZ23" s="0"/>
      <c r="DAA23" s="0"/>
      <c r="DAB23" s="0"/>
      <c r="DAC23" s="0"/>
      <c r="DAD23" s="0"/>
      <c r="DAE23" s="0"/>
      <c r="DAF23" s="0"/>
      <c r="DAG23" s="0"/>
      <c r="DAH23" s="0"/>
      <c r="DAI23" s="0"/>
      <c r="DAJ23" s="0"/>
      <c r="DAK23" s="0"/>
      <c r="DAL23" s="0"/>
      <c r="DAM23" s="0"/>
      <c r="DAN23" s="0"/>
      <c r="DAO23" s="0"/>
      <c r="DAP23" s="0"/>
      <c r="DAQ23" s="0"/>
      <c r="DAR23" s="0"/>
      <c r="DAS23" s="0"/>
      <c r="DAT23" s="0"/>
      <c r="DAU23" s="0"/>
      <c r="DAV23" s="0"/>
      <c r="DAW23" s="0"/>
      <c r="DAX23" s="0"/>
      <c r="DAY23" s="0"/>
      <c r="DAZ23" s="0"/>
      <c r="DBA23" s="0"/>
      <c r="DBB23" s="0"/>
      <c r="DBC23" s="0"/>
      <c r="DBD23" s="0"/>
      <c r="DBE23" s="0"/>
      <c r="DBF23" s="0"/>
      <c r="DBG23" s="0"/>
      <c r="DBH23" s="0"/>
      <c r="DBI23" s="0"/>
      <c r="DBJ23" s="0"/>
      <c r="DBK23" s="0"/>
      <c r="DBL23" s="0"/>
      <c r="DBM23" s="0"/>
      <c r="DBN23" s="0"/>
      <c r="DBO23" s="0"/>
      <c r="DBP23" s="0"/>
      <c r="DBQ23" s="0"/>
      <c r="DBR23" s="0"/>
      <c r="DBS23" s="0"/>
      <c r="DBT23" s="0"/>
      <c r="DBU23" s="0"/>
      <c r="DBV23" s="0"/>
      <c r="DBW23" s="0"/>
      <c r="DBX23" s="0"/>
      <c r="DBY23" s="0"/>
      <c r="DBZ23" s="0"/>
      <c r="DCA23" s="0"/>
      <c r="DCB23" s="0"/>
      <c r="DCC23" s="0"/>
      <c r="DCD23" s="0"/>
      <c r="DCE23" s="0"/>
      <c r="DCF23" s="0"/>
      <c r="DCG23" s="0"/>
      <c r="DCH23" s="0"/>
      <c r="DCI23" s="0"/>
      <c r="DCJ23" s="0"/>
      <c r="DCK23" s="0"/>
      <c r="DCL23" s="0"/>
      <c r="DCM23" s="0"/>
      <c r="DCN23" s="0"/>
      <c r="DCO23" s="0"/>
      <c r="DCP23" s="0"/>
      <c r="DCQ23" s="0"/>
      <c r="DCR23" s="0"/>
      <c r="DCS23" s="0"/>
      <c r="DCT23" s="0"/>
      <c r="DCU23" s="0"/>
      <c r="DCV23" s="0"/>
      <c r="DCW23" s="0"/>
      <c r="DCX23" s="0"/>
      <c r="DCY23" s="0"/>
      <c r="DCZ23" s="0"/>
      <c r="DDA23" s="0"/>
      <c r="DDB23" s="0"/>
      <c r="DDC23" s="0"/>
      <c r="DDD23" s="0"/>
      <c r="DDE23" s="0"/>
      <c r="DDF23" s="0"/>
      <c r="DDG23" s="0"/>
      <c r="DDH23" s="0"/>
      <c r="DDI23" s="0"/>
      <c r="DDJ23" s="0"/>
      <c r="DDK23" s="0"/>
      <c r="DDL23" s="0"/>
      <c r="DDM23" s="0"/>
      <c r="DDN23" s="0"/>
      <c r="DDO23" s="0"/>
      <c r="DDP23" s="0"/>
      <c r="DDQ23" s="0"/>
      <c r="DDR23" s="0"/>
      <c r="DDS23" s="0"/>
      <c r="DDT23" s="0"/>
      <c r="DDU23" s="0"/>
      <c r="DDV23" s="0"/>
      <c r="DDW23" s="0"/>
      <c r="DDX23" s="0"/>
      <c r="DDY23" s="0"/>
      <c r="DDZ23" s="0"/>
      <c r="DEA23" s="0"/>
      <c r="DEB23" s="0"/>
      <c r="DEC23" s="0"/>
      <c r="DED23" s="0"/>
      <c r="DEE23" s="0"/>
      <c r="DEF23" s="0"/>
      <c r="DEG23" s="0"/>
      <c r="DEH23" s="0"/>
      <c r="DEI23" s="0"/>
      <c r="DEJ23" s="0"/>
      <c r="DEK23" s="0"/>
      <c r="DEL23" s="0"/>
      <c r="DEM23" s="0"/>
      <c r="DEN23" s="0"/>
      <c r="DEO23" s="0"/>
      <c r="DEP23" s="0"/>
      <c r="DEQ23" s="0"/>
      <c r="DER23" s="0"/>
      <c r="DES23" s="0"/>
      <c r="DET23" s="0"/>
      <c r="DEU23" s="0"/>
      <c r="DEV23" s="0"/>
      <c r="DEW23" s="0"/>
      <c r="DEX23" s="0"/>
      <c r="DEY23" s="0"/>
      <c r="DEZ23" s="0"/>
      <c r="DFA23" s="0"/>
      <c r="DFB23" s="0"/>
      <c r="DFC23" s="0"/>
      <c r="DFD23" s="0"/>
      <c r="DFE23" s="0"/>
      <c r="DFF23" s="0"/>
      <c r="DFG23" s="0"/>
      <c r="DFH23" s="0"/>
      <c r="DFI23" s="0"/>
      <c r="DFJ23" s="0"/>
      <c r="DFK23" s="0"/>
      <c r="DFL23" s="0"/>
      <c r="DFM23" s="0"/>
      <c r="DFN23" s="0"/>
      <c r="DFO23" s="0"/>
      <c r="DFP23" s="0"/>
      <c r="DFQ23" s="0"/>
      <c r="DFR23" s="0"/>
      <c r="DFS23" s="0"/>
      <c r="DFT23" s="0"/>
      <c r="DFU23" s="0"/>
      <c r="DFV23" s="0"/>
      <c r="DFW23" s="0"/>
      <c r="DFX23" s="0"/>
      <c r="DFY23" s="0"/>
      <c r="DFZ23" s="0"/>
      <c r="DGA23" s="0"/>
      <c r="DGB23" s="0"/>
      <c r="DGC23" s="0"/>
      <c r="DGD23" s="0"/>
      <c r="DGE23" s="0"/>
      <c r="DGF23" s="0"/>
      <c r="DGG23" s="0"/>
      <c r="DGH23" s="0"/>
      <c r="DGI23" s="0"/>
      <c r="DGJ23" s="0"/>
      <c r="DGK23" s="0"/>
      <c r="DGL23" s="0"/>
      <c r="DGM23" s="0"/>
      <c r="DGN23" s="0"/>
      <c r="DGO23" s="0"/>
      <c r="DGP23" s="0"/>
      <c r="DGQ23" s="0"/>
      <c r="DGR23" s="0"/>
      <c r="DGS23" s="0"/>
      <c r="DGT23" s="0"/>
      <c r="DGU23" s="0"/>
      <c r="DGV23" s="0"/>
      <c r="DGW23" s="0"/>
      <c r="DGX23" s="0"/>
      <c r="DGY23" s="0"/>
      <c r="DGZ23" s="0"/>
      <c r="DHA23" s="0"/>
      <c r="DHB23" s="0"/>
      <c r="DHC23" s="0"/>
      <c r="DHD23" s="0"/>
      <c r="DHE23" s="0"/>
      <c r="DHF23" s="0"/>
      <c r="DHG23" s="0"/>
      <c r="DHH23" s="0"/>
      <c r="DHI23" s="0"/>
      <c r="DHJ23" s="0"/>
      <c r="DHK23" s="0"/>
      <c r="DHL23" s="0"/>
      <c r="DHM23" s="0"/>
      <c r="DHN23" s="0"/>
      <c r="DHO23" s="0"/>
      <c r="DHP23" s="0"/>
      <c r="DHQ23" s="0"/>
      <c r="DHR23" s="0"/>
      <c r="DHS23" s="0"/>
      <c r="DHT23" s="0"/>
      <c r="DHU23" s="0"/>
      <c r="DHV23" s="0"/>
      <c r="DHW23" s="0"/>
      <c r="DHX23" s="0"/>
      <c r="DHY23" s="0"/>
      <c r="DHZ23" s="0"/>
      <c r="DIA23" s="0"/>
      <c r="DIB23" s="0"/>
      <c r="DIC23" s="0"/>
      <c r="DID23" s="0"/>
      <c r="DIE23" s="0"/>
      <c r="DIF23" s="0"/>
      <c r="DIG23" s="0"/>
      <c r="DIH23" s="0"/>
      <c r="DII23" s="0"/>
      <c r="DIJ23" s="0"/>
      <c r="DIK23" s="0"/>
      <c r="DIL23" s="0"/>
      <c r="DIM23" s="0"/>
      <c r="DIN23" s="0"/>
      <c r="DIO23" s="0"/>
      <c r="DIP23" s="0"/>
      <c r="DIQ23" s="0"/>
      <c r="DIR23" s="0"/>
      <c r="DIS23" s="0"/>
      <c r="DIT23" s="0"/>
      <c r="DIU23" s="0"/>
      <c r="DIV23" s="0"/>
      <c r="DIW23" s="0"/>
      <c r="DIX23" s="0"/>
      <c r="DIY23" s="0"/>
      <c r="DIZ23" s="0"/>
      <c r="DJA23" s="0"/>
      <c r="DJB23" s="0"/>
      <c r="DJC23" s="0"/>
      <c r="DJD23" s="0"/>
      <c r="DJE23" s="0"/>
      <c r="DJF23" s="0"/>
      <c r="DJG23" s="0"/>
      <c r="DJH23" s="0"/>
      <c r="DJI23" s="0"/>
      <c r="DJJ23" s="0"/>
      <c r="DJK23" s="0"/>
      <c r="DJL23" s="0"/>
      <c r="DJM23" s="0"/>
      <c r="DJN23" s="0"/>
      <c r="DJO23" s="0"/>
      <c r="DJP23" s="0"/>
      <c r="DJQ23" s="0"/>
      <c r="DJR23" s="0"/>
      <c r="DJS23" s="0"/>
      <c r="DJT23" s="0"/>
      <c r="DJU23" s="0"/>
      <c r="DJV23" s="0"/>
      <c r="DJW23" s="0"/>
      <c r="DJX23" s="0"/>
      <c r="DJY23" s="0"/>
      <c r="DJZ23" s="0"/>
      <c r="DKA23" s="0"/>
      <c r="DKB23" s="0"/>
      <c r="DKC23" s="0"/>
      <c r="DKD23" s="0"/>
      <c r="DKE23" s="0"/>
      <c r="DKF23" s="0"/>
      <c r="DKG23" s="0"/>
      <c r="DKH23" s="0"/>
      <c r="DKI23" s="0"/>
      <c r="DKJ23" s="0"/>
      <c r="DKK23" s="0"/>
      <c r="DKL23" s="0"/>
      <c r="DKM23" s="0"/>
      <c r="DKN23" s="0"/>
      <c r="DKO23" s="0"/>
      <c r="DKP23" s="0"/>
      <c r="DKQ23" s="0"/>
      <c r="DKR23" s="0"/>
      <c r="DKS23" s="0"/>
      <c r="DKT23" s="0"/>
      <c r="DKU23" s="0"/>
      <c r="DKV23" s="0"/>
      <c r="DKW23" s="0"/>
      <c r="DKX23" s="0"/>
      <c r="DKY23" s="0"/>
      <c r="DKZ23" s="0"/>
      <c r="DLA23" s="0"/>
      <c r="DLB23" s="0"/>
      <c r="DLC23" s="0"/>
      <c r="DLD23" s="0"/>
      <c r="DLE23" s="0"/>
      <c r="DLF23" s="0"/>
      <c r="DLG23" s="0"/>
      <c r="DLH23" s="0"/>
      <c r="DLI23" s="0"/>
      <c r="DLJ23" s="0"/>
      <c r="DLK23" s="0"/>
      <c r="DLL23" s="0"/>
      <c r="DLM23" s="0"/>
      <c r="DLN23" s="0"/>
      <c r="DLO23" s="0"/>
      <c r="DLP23" s="0"/>
      <c r="DLQ23" s="0"/>
      <c r="DLR23" s="0"/>
      <c r="DLS23" s="0"/>
      <c r="DLT23" s="0"/>
      <c r="DLU23" s="0"/>
      <c r="DLV23" s="0"/>
      <c r="DLW23" s="0"/>
      <c r="DLX23" s="0"/>
      <c r="DLY23" s="0"/>
      <c r="DLZ23" s="0"/>
      <c r="DMA23" s="0"/>
      <c r="DMB23" s="0"/>
      <c r="DMC23" s="0"/>
      <c r="DMD23" s="0"/>
      <c r="DME23" s="0"/>
      <c r="DMF23" s="0"/>
      <c r="DMG23" s="0"/>
      <c r="DMH23" s="0"/>
      <c r="DMI23" s="0"/>
      <c r="DMJ23" s="0"/>
      <c r="DMK23" s="0"/>
      <c r="DML23" s="0"/>
      <c r="DMM23" s="0"/>
      <c r="DMN23" s="0"/>
      <c r="DMO23" s="0"/>
      <c r="DMP23" s="0"/>
      <c r="DMQ23" s="0"/>
      <c r="DMR23" s="0"/>
      <c r="DMS23" s="0"/>
      <c r="DMT23" s="0"/>
      <c r="DMU23" s="0"/>
      <c r="DMV23" s="0"/>
      <c r="DMW23" s="0"/>
      <c r="DMX23" s="0"/>
      <c r="DMY23" s="0"/>
      <c r="DMZ23" s="0"/>
      <c r="DNA23" s="0"/>
      <c r="DNB23" s="0"/>
      <c r="DNC23" s="0"/>
      <c r="DND23" s="0"/>
      <c r="DNE23" s="0"/>
      <c r="DNF23" s="0"/>
      <c r="DNG23" s="0"/>
      <c r="DNH23" s="0"/>
      <c r="DNI23" s="0"/>
      <c r="DNJ23" s="0"/>
      <c r="DNK23" s="0"/>
      <c r="DNL23" s="0"/>
      <c r="DNM23" s="0"/>
      <c r="DNN23" s="0"/>
      <c r="DNO23" s="0"/>
      <c r="DNP23" s="0"/>
      <c r="DNQ23" s="0"/>
      <c r="DNR23" s="0"/>
      <c r="DNS23" s="0"/>
      <c r="DNT23" s="0"/>
      <c r="DNU23" s="0"/>
      <c r="DNV23" s="0"/>
      <c r="DNW23" s="0"/>
      <c r="DNX23" s="0"/>
      <c r="DNY23" s="0"/>
      <c r="DNZ23" s="0"/>
      <c r="DOA23" s="0"/>
      <c r="DOB23" s="0"/>
      <c r="DOC23" s="0"/>
      <c r="DOD23" s="0"/>
      <c r="DOE23" s="0"/>
      <c r="DOF23" s="0"/>
      <c r="DOG23" s="0"/>
      <c r="DOH23" s="0"/>
      <c r="DOI23" s="0"/>
      <c r="DOJ23" s="0"/>
      <c r="DOK23" s="0"/>
      <c r="DOL23" s="0"/>
      <c r="DOM23" s="0"/>
      <c r="DON23" s="0"/>
      <c r="DOO23" s="0"/>
      <c r="DOP23" s="0"/>
      <c r="DOQ23" s="0"/>
      <c r="DOR23" s="0"/>
      <c r="DOS23" s="0"/>
      <c r="DOT23" s="0"/>
      <c r="DOU23" s="0"/>
      <c r="DOV23" s="0"/>
      <c r="DOW23" s="0"/>
      <c r="DOX23" s="0"/>
      <c r="DOY23" s="0"/>
      <c r="DOZ23" s="0"/>
      <c r="DPA23" s="0"/>
      <c r="DPB23" s="0"/>
      <c r="DPC23" s="0"/>
      <c r="DPD23" s="0"/>
      <c r="DPE23" s="0"/>
      <c r="DPF23" s="0"/>
      <c r="DPG23" s="0"/>
      <c r="DPH23" s="0"/>
      <c r="DPI23" s="0"/>
      <c r="DPJ23" s="0"/>
      <c r="DPK23" s="0"/>
      <c r="DPL23" s="0"/>
      <c r="DPM23" s="0"/>
      <c r="DPN23" s="0"/>
      <c r="DPO23" s="0"/>
      <c r="DPP23" s="0"/>
      <c r="DPQ23" s="0"/>
      <c r="DPR23" s="0"/>
      <c r="DPS23" s="0"/>
      <c r="DPT23" s="0"/>
      <c r="DPU23" s="0"/>
      <c r="DPV23" s="0"/>
      <c r="DPW23" s="0"/>
      <c r="DPX23" s="0"/>
      <c r="DPY23" s="0"/>
      <c r="DPZ23" s="0"/>
      <c r="DQA23" s="0"/>
      <c r="DQB23" s="0"/>
      <c r="DQC23" s="0"/>
      <c r="DQD23" s="0"/>
      <c r="DQE23" s="0"/>
      <c r="DQF23" s="0"/>
      <c r="DQG23" s="0"/>
      <c r="DQH23" s="0"/>
      <c r="DQI23" s="0"/>
      <c r="DQJ23" s="0"/>
      <c r="DQK23" s="0"/>
      <c r="DQL23" s="0"/>
      <c r="DQM23" s="0"/>
      <c r="DQN23" s="0"/>
      <c r="DQO23" s="0"/>
      <c r="DQP23" s="0"/>
      <c r="DQQ23" s="0"/>
      <c r="DQR23" s="0"/>
      <c r="DQS23" s="0"/>
      <c r="DQT23" s="0"/>
      <c r="DQU23" s="0"/>
      <c r="DQV23" s="0"/>
      <c r="DQW23" s="0"/>
      <c r="DQX23" s="0"/>
      <c r="DQY23" s="0"/>
      <c r="DQZ23" s="0"/>
      <c r="DRA23" s="0"/>
      <c r="DRB23" s="0"/>
      <c r="DRC23" s="0"/>
      <c r="DRD23" s="0"/>
      <c r="DRE23" s="0"/>
      <c r="DRF23" s="0"/>
      <c r="DRG23" s="0"/>
      <c r="DRH23" s="0"/>
      <c r="DRI23" s="0"/>
      <c r="DRJ23" s="0"/>
      <c r="DRK23" s="0"/>
      <c r="DRL23" s="0"/>
      <c r="DRM23" s="0"/>
      <c r="DRN23" s="0"/>
      <c r="DRO23" s="0"/>
      <c r="DRP23" s="0"/>
      <c r="DRQ23" s="0"/>
      <c r="DRR23" s="0"/>
      <c r="DRS23" s="0"/>
      <c r="DRT23" s="0"/>
      <c r="DRU23" s="0"/>
      <c r="DRV23" s="0"/>
      <c r="DRW23" s="0"/>
      <c r="DRX23" s="0"/>
      <c r="DRY23" s="0"/>
      <c r="DRZ23" s="0"/>
      <c r="DSA23" s="0"/>
      <c r="DSB23" s="0"/>
      <c r="DSC23" s="0"/>
      <c r="DSD23" s="0"/>
      <c r="DSE23" s="0"/>
      <c r="DSF23" s="0"/>
      <c r="DSG23" s="0"/>
      <c r="DSH23" s="0"/>
      <c r="DSI23" s="0"/>
      <c r="DSJ23" s="0"/>
      <c r="DSK23" s="0"/>
      <c r="DSL23" s="0"/>
      <c r="DSM23" s="0"/>
      <c r="DSN23" s="0"/>
      <c r="DSO23" s="0"/>
      <c r="DSP23" s="0"/>
      <c r="DSQ23" s="0"/>
      <c r="DSR23" s="0"/>
      <c r="DSS23" s="0"/>
      <c r="DST23" s="0"/>
      <c r="DSU23" s="0"/>
      <c r="DSV23" s="0"/>
      <c r="DSW23" s="0"/>
      <c r="DSX23" s="0"/>
      <c r="DSY23" s="0"/>
      <c r="DSZ23" s="0"/>
      <c r="DTA23" s="0"/>
      <c r="DTB23" s="0"/>
      <c r="DTC23" s="0"/>
      <c r="DTD23" s="0"/>
      <c r="DTE23" s="0"/>
      <c r="DTF23" s="0"/>
      <c r="DTG23" s="0"/>
      <c r="DTH23" s="0"/>
      <c r="DTI23" s="0"/>
      <c r="DTJ23" s="0"/>
      <c r="DTK23" s="0"/>
      <c r="DTL23" s="0"/>
      <c r="DTM23" s="0"/>
      <c r="DTN23" s="0"/>
      <c r="DTO23" s="0"/>
      <c r="DTP23" s="0"/>
      <c r="DTQ23" s="0"/>
      <c r="DTR23" s="0"/>
      <c r="DTS23" s="0"/>
      <c r="DTT23" s="0"/>
      <c r="DTU23" s="0"/>
      <c r="DTV23" s="0"/>
      <c r="DTW23" s="0"/>
      <c r="DTX23" s="0"/>
      <c r="DTY23" s="0"/>
      <c r="DTZ23" s="0"/>
      <c r="DUA23" s="0"/>
      <c r="DUB23" s="0"/>
      <c r="DUC23" s="0"/>
      <c r="DUD23" s="0"/>
      <c r="DUE23" s="0"/>
      <c r="DUF23" s="0"/>
      <c r="DUG23" s="0"/>
      <c r="DUH23" s="0"/>
      <c r="DUI23" s="0"/>
      <c r="DUJ23" s="0"/>
      <c r="DUK23" s="0"/>
      <c r="DUL23" s="0"/>
      <c r="DUM23" s="0"/>
      <c r="DUN23" s="0"/>
      <c r="DUO23" s="0"/>
      <c r="DUP23" s="0"/>
      <c r="DUQ23" s="0"/>
      <c r="DUR23" s="0"/>
      <c r="DUS23" s="0"/>
      <c r="DUT23" s="0"/>
      <c r="DUU23" s="0"/>
      <c r="DUV23" s="0"/>
      <c r="DUW23" s="0"/>
      <c r="DUX23" s="0"/>
      <c r="DUY23" s="0"/>
      <c r="DUZ23" s="0"/>
      <c r="DVA23" s="0"/>
      <c r="DVB23" s="0"/>
      <c r="DVC23" s="0"/>
      <c r="DVD23" s="0"/>
      <c r="DVE23" s="0"/>
      <c r="DVF23" s="0"/>
      <c r="DVG23" s="0"/>
      <c r="DVH23" s="0"/>
      <c r="DVI23" s="0"/>
      <c r="DVJ23" s="0"/>
      <c r="DVK23" s="0"/>
      <c r="DVL23" s="0"/>
      <c r="DVM23" s="0"/>
      <c r="DVN23" s="0"/>
      <c r="DVO23" s="0"/>
      <c r="DVP23" s="0"/>
      <c r="DVQ23" s="0"/>
      <c r="DVR23" s="0"/>
      <c r="DVS23" s="0"/>
      <c r="DVT23" s="0"/>
      <c r="DVU23" s="0"/>
      <c r="DVV23" s="0"/>
      <c r="DVW23" s="0"/>
      <c r="DVX23" s="0"/>
      <c r="DVY23" s="0"/>
      <c r="DVZ23" s="0"/>
      <c r="DWA23" s="0"/>
      <c r="DWB23" s="0"/>
      <c r="DWC23" s="0"/>
      <c r="DWD23" s="0"/>
      <c r="DWE23" s="0"/>
      <c r="DWF23" s="0"/>
      <c r="DWG23" s="0"/>
      <c r="DWH23" s="0"/>
      <c r="DWI23" s="0"/>
      <c r="DWJ23" s="0"/>
      <c r="DWK23" s="0"/>
      <c r="DWL23" s="0"/>
      <c r="DWM23" s="0"/>
      <c r="DWN23" s="0"/>
      <c r="DWO23" s="0"/>
      <c r="DWP23" s="0"/>
      <c r="DWQ23" s="0"/>
      <c r="DWR23" s="0"/>
      <c r="DWS23" s="0"/>
      <c r="DWT23" s="0"/>
      <c r="DWU23" s="0"/>
      <c r="DWV23" s="0"/>
      <c r="DWW23" s="0"/>
      <c r="DWX23" s="0"/>
      <c r="DWY23" s="0"/>
      <c r="DWZ23" s="0"/>
      <c r="DXA23" s="0"/>
      <c r="DXB23" s="0"/>
      <c r="DXC23" s="0"/>
      <c r="DXD23" s="0"/>
      <c r="DXE23" s="0"/>
      <c r="DXF23" s="0"/>
      <c r="DXG23" s="0"/>
      <c r="DXH23" s="0"/>
      <c r="DXI23" s="0"/>
      <c r="DXJ23" s="0"/>
      <c r="DXK23" s="0"/>
      <c r="DXL23" s="0"/>
      <c r="DXM23" s="0"/>
      <c r="DXN23" s="0"/>
      <c r="DXO23" s="0"/>
      <c r="DXP23" s="0"/>
      <c r="DXQ23" s="0"/>
      <c r="DXR23" s="0"/>
      <c r="DXS23" s="0"/>
      <c r="DXT23" s="0"/>
      <c r="DXU23" s="0"/>
      <c r="DXV23" s="0"/>
      <c r="DXW23" s="0"/>
      <c r="DXX23" s="0"/>
      <c r="DXY23" s="0"/>
      <c r="DXZ23" s="0"/>
      <c r="DYA23" s="0"/>
      <c r="DYB23" s="0"/>
      <c r="DYC23" s="0"/>
      <c r="DYD23" s="0"/>
      <c r="DYE23" s="0"/>
      <c r="DYF23" s="0"/>
      <c r="DYG23" s="0"/>
      <c r="DYH23" s="0"/>
      <c r="DYI23" s="0"/>
      <c r="DYJ23" s="0"/>
      <c r="DYK23" s="0"/>
      <c r="DYL23" s="0"/>
      <c r="DYM23" s="0"/>
      <c r="DYN23" s="0"/>
      <c r="DYO23" s="0"/>
      <c r="DYP23" s="0"/>
      <c r="DYQ23" s="0"/>
      <c r="DYR23" s="0"/>
      <c r="DYS23" s="0"/>
      <c r="DYT23" s="0"/>
      <c r="DYU23" s="0"/>
      <c r="DYV23" s="0"/>
      <c r="DYW23" s="0"/>
      <c r="DYX23" s="0"/>
      <c r="DYY23" s="0"/>
      <c r="DYZ23" s="0"/>
      <c r="DZA23" s="0"/>
      <c r="DZB23" s="0"/>
      <c r="DZC23" s="0"/>
      <c r="DZD23" s="0"/>
      <c r="DZE23" s="0"/>
      <c r="DZF23" s="0"/>
      <c r="DZG23" s="0"/>
      <c r="DZH23" s="0"/>
      <c r="DZI23" s="0"/>
      <c r="DZJ23" s="0"/>
      <c r="DZK23" s="0"/>
      <c r="DZL23" s="0"/>
      <c r="DZM23" s="0"/>
      <c r="DZN23" s="0"/>
      <c r="DZO23" s="0"/>
      <c r="DZP23" s="0"/>
      <c r="DZQ23" s="0"/>
      <c r="DZR23" s="0"/>
      <c r="DZS23" s="0"/>
      <c r="DZT23" s="0"/>
      <c r="DZU23" s="0"/>
      <c r="DZV23" s="0"/>
      <c r="DZW23" s="0"/>
      <c r="DZX23" s="0"/>
      <c r="DZY23" s="0"/>
      <c r="DZZ23" s="0"/>
      <c r="EAA23" s="0"/>
      <c r="EAB23" s="0"/>
      <c r="EAC23" s="0"/>
      <c r="EAD23" s="0"/>
      <c r="EAE23" s="0"/>
      <c r="EAF23" s="0"/>
      <c r="EAG23" s="0"/>
      <c r="EAH23" s="0"/>
      <c r="EAI23" s="0"/>
      <c r="EAJ23" s="0"/>
      <c r="EAK23" s="0"/>
      <c r="EAL23" s="0"/>
      <c r="EAM23" s="0"/>
      <c r="EAN23" s="0"/>
      <c r="EAO23" s="0"/>
      <c r="EAP23" s="0"/>
      <c r="EAQ23" s="0"/>
      <c r="EAR23" s="0"/>
      <c r="EAS23" s="0"/>
      <c r="EAT23" s="0"/>
      <c r="EAU23" s="0"/>
      <c r="EAV23" s="0"/>
      <c r="EAW23" s="0"/>
      <c r="EAX23" s="0"/>
      <c r="EAY23" s="0"/>
      <c r="EAZ23" s="0"/>
      <c r="EBA23" s="0"/>
      <c r="EBB23" s="0"/>
      <c r="EBC23" s="0"/>
      <c r="EBD23" s="0"/>
      <c r="EBE23" s="0"/>
      <c r="EBF23" s="0"/>
      <c r="EBG23" s="0"/>
      <c r="EBH23" s="0"/>
      <c r="EBI23" s="0"/>
      <c r="EBJ23" s="0"/>
      <c r="EBK23" s="0"/>
      <c r="EBL23" s="0"/>
      <c r="EBM23" s="0"/>
      <c r="EBN23" s="0"/>
      <c r="EBO23" s="0"/>
      <c r="EBP23" s="0"/>
      <c r="EBQ23" s="0"/>
      <c r="EBR23" s="0"/>
      <c r="EBS23" s="0"/>
      <c r="EBT23" s="0"/>
      <c r="EBU23" s="0"/>
      <c r="EBV23" s="0"/>
      <c r="EBW23" s="0"/>
      <c r="EBX23" s="0"/>
      <c r="EBY23" s="0"/>
      <c r="EBZ23" s="0"/>
      <c r="ECA23" s="0"/>
      <c r="ECB23" s="0"/>
      <c r="ECC23" s="0"/>
      <c r="ECD23" s="0"/>
      <c r="ECE23" s="0"/>
      <c r="ECF23" s="0"/>
      <c r="ECG23" s="0"/>
      <c r="ECH23" s="0"/>
      <c r="ECI23" s="0"/>
      <c r="ECJ23" s="0"/>
      <c r="ECK23" s="0"/>
      <c r="ECL23" s="0"/>
      <c r="ECM23" s="0"/>
      <c r="ECN23" s="0"/>
      <c r="ECO23" s="0"/>
      <c r="ECP23" s="0"/>
      <c r="ECQ23" s="0"/>
      <c r="ECR23" s="0"/>
      <c r="ECS23" s="0"/>
      <c r="ECT23" s="0"/>
      <c r="ECU23" s="0"/>
      <c r="ECV23" s="0"/>
      <c r="ECW23" s="0"/>
      <c r="ECX23" s="0"/>
      <c r="ECY23" s="0"/>
      <c r="ECZ23" s="0"/>
      <c r="EDA23" s="0"/>
      <c r="EDB23" s="0"/>
      <c r="EDC23" s="0"/>
      <c r="EDD23" s="0"/>
      <c r="EDE23" s="0"/>
      <c r="EDF23" s="0"/>
      <c r="EDG23" s="0"/>
      <c r="EDH23" s="0"/>
      <c r="EDI23" s="0"/>
      <c r="EDJ23" s="0"/>
      <c r="EDK23" s="0"/>
      <c r="EDL23" s="0"/>
      <c r="EDM23" s="0"/>
      <c r="EDN23" s="0"/>
      <c r="EDO23" s="0"/>
      <c r="EDP23" s="0"/>
      <c r="EDQ23" s="0"/>
      <c r="EDR23" s="0"/>
      <c r="EDS23" s="0"/>
      <c r="EDT23" s="0"/>
      <c r="EDU23" s="0"/>
      <c r="EDV23" s="0"/>
      <c r="EDW23" s="0"/>
      <c r="EDX23" s="0"/>
      <c r="EDY23" s="0"/>
      <c r="EDZ23" s="0"/>
      <c r="EEA23" s="0"/>
      <c r="EEB23" s="0"/>
      <c r="EEC23" s="0"/>
      <c r="EED23" s="0"/>
      <c r="EEE23" s="0"/>
      <c r="EEF23" s="0"/>
      <c r="EEG23" s="0"/>
      <c r="EEH23" s="0"/>
      <c r="EEI23" s="0"/>
      <c r="EEJ23" s="0"/>
      <c r="EEK23" s="0"/>
      <c r="EEL23" s="0"/>
      <c r="EEM23" s="0"/>
      <c r="EEN23" s="0"/>
      <c r="EEO23" s="0"/>
      <c r="EEP23" s="0"/>
      <c r="EEQ23" s="0"/>
      <c r="EER23" s="0"/>
      <c r="EES23" s="0"/>
      <c r="EET23" s="0"/>
      <c r="EEU23" s="0"/>
      <c r="EEV23" s="0"/>
      <c r="EEW23" s="0"/>
      <c r="EEX23" s="0"/>
      <c r="EEY23" s="0"/>
      <c r="EEZ23" s="0"/>
      <c r="EFA23" s="0"/>
      <c r="EFB23" s="0"/>
      <c r="EFC23" s="0"/>
      <c r="EFD23" s="0"/>
      <c r="EFE23" s="0"/>
      <c r="EFF23" s="0"/>
      <c r="EFG23" s="0"/>
      <c r="EFH23" s="0"/>
      <c r="EFI23" s="0"/>
      <c r="EFJ23" s="0"/>
      <c r="EFK23" s="0"/>
      <c r="EFL23" s="0"/>
      <c r="EFM23" s="0"/>
      <c r="EFN23" s="0"/>
      <c r="EFO23" s="0"/>
      <c r="EFP23" s="0"/>
      <c r="EFQ23" s="0"/>
      <c r="EFR23" s="0"/>
      <c r="EFS23" s="0"/>
      <c r="EFT23" s="0"/>
      <c r="EFU23" s="0"/>
      <c r="EFV23" s="0"/>
      <c r="EFW23" s="0"/>
      <c r="EFX23" s="0"/>
      <c r="EFY23" s="0"/>
      <c r="EFZ23" s="0"/>
      <c r="EGA23" s="0"/>
      <c r="EGB23" s="0"/>
      <c r="EGC23" s="0"/>
      <c r="EGD23" s="0"/>
      <c r="EGE23" s="0"/>
      <c r="EGF23" s="0"/>
      <c r="EGG23" s="0"/>
      <c r="EGH23" s="0"/>
      <c r="EGI23" s="0"/>
      <c r="EGJ23" s="0"/>
      <c r="EGK23" s="0"/>
      <c r="EGL23" s="0"/>
      <c r="EGM23" s="0"/>
      <c r="EGN23" s="0"/>
      <c r="EGO23" s="0"/>
      <c r="EGP23" s="0"/>
      <c r="EGQ23" s="0"/>
      <c r="EGR23" s="0"/>
      <c r="EGS23" s="0"/>
      <c r="EGT23" s="0"/>
      <c r="EGU23" s="0"/>
      <c r="EGV23" s="0"/>
      <c r="EGW23" s="0"/>
      <c r="EGX23" s="0"/>
      <c r="EGY23" s="0"/>
      <c r="EGZ23" s="0"/>
      <c r="EHA23" s="0"/>
      <c r="EHB23" s="0"/>
      <c r="EHC23" s="0"/>
      <c r="EHD23" s="0"/>
      <c r="EHE23" s="0"/>
      <c r="EHF23" s="0"/>
      <c r="EHG23" s="0"/>
      <c r="EHH23" s="0"/>
      <c r="EHI23" s="0"/>
      <c r="EHJ23" s="0"/>
      <c r="EHK23" s="0"/>
      <c r="EHL23" s="0"/>
      <c r="EHM23" s="0"/>
      <c r="EHN23" s="0"/>
      <c r="EHO23" s="0"/>
      <c r="EHP23" s="0"/>
      <c r="EHQ23" s="0"/>
      <c r="EHR23" s="0"/>
      <c r="EHS23" s="0"/>
      <c r="EHT23" s="0"/>
      <c r="EHU23" s="0"/>
      <c r="EHV23" s="0"/>
      <c r="EHW23" s="0"/>
      <c r="EHX23" s="0"/>
      <c r="EHY23" s="0"/>
      <c r="EHZ23" s="0"/>
      <c r="EIA23" s="0"/>
      <c r="EIB23" s="0"/>
      <c r="EIC23" s="0"/>
      <c r="EID23" s="0"/>
      <c r="EIE23" s="0"/>
      <c r="EIF23" s="0"/>
      <c r="EIG23" s="0"/>
      <c r="EIH23" s="0"/>
      <c r="EII23" s="0"/>
      <c r="EIJ23" s="0"/>
      <c r="EIK23" s="0"/>
      <c r="EIL23" s="0"/>
      <c r="EIM23" s="0"/>
      <c r="EIN23" s="0"/>
      <c r="EIO23" s="0"/>
      <c r="EIP23" s="0"/>
      <c r="EIQ23" s="0"/>
      <c r="EIR23" s="0"/>
      <c r="EIS23" s="0"/>
      <c r="EIT23" s="0"/>
      <c r="EIU23" s="0"/>
      <c r="EIV23" s="0"/>
      <c r="EIW23" s="0"/>
      <c r="EIX23" s="0"/>
      <c r="EIY23" s="0"/>
      <c r="EIZ23" s="0"/>
      <c r="EJA23" s="0"/>
      <c r="EJB23" s="0"/>
      <c r="EJC23" s="0"/>
      <c r="EJD23" s="0"/>
      <c r="EJE23" s="0"/>
      <c r="EJF23" s="0"/>
      <c r="EJG23" s="0"/>
      <c r="EJH23" s="0"/>
      <c r="EJI23" s="0"/>
      <c r="EJJ23" s="0"/>
      <c r="EJK23" s="0"/>
      <c r="EJL23" s="0"/>
      <c r="EJM23" s="0"/>
      <c r="EJN23" s="0"/>
      <c r="EJO23" s="0"/>
      <c r="EJP23" s="0"/>
      <c r="EJQ23" s="0"/>
      <c r="EJR23" s="0"/>
      <c r="EJS23" s="0"/>
      <c r="EJT23" s="0"/>
      <c r="EJU23" s="0"/>
      <c r="EJV23" s="0"/>
      <c r="EJW23" s="0"/>
      <c r="EJX23" s="0"/>
      <c r="EJY23" s="0"/>
      <c r="EJZ23" s="0"/>
      <c r="EKA23" s="0"/>
      <c r="EKB23" s="0"/>
      <c r="EKC23" s="0"/>
      <c r="EKD23" s="0"/>
      <c r="EKE23" s="0"/>
      <c r="EKF23" s="0"/>
      <c r="EKG23" s="0"/>
      <c r="EKH23" s="0"/>
      <c r="EKI23" s="0"/>
      <c r="EKJ23" s="0"/>
      <c r="EKK23" s="0"/>
      <c r="EKL23" s="0"/>
      <c r="EKM23" s="0"/>
      <c r="EKN23" s="0"/>
      <c r="EKO23" s="0"/>
      <c r="EKP23" s="0"/>
      <c r="EKQ23" s="0"/>
      <c r="EKR23" s="0"/>
      <c r="EKS23" s="0"/>
      <c r="EKT23" s="0"/>
      <c r="EKU23" s="0"/>
      <c r="EKV23" s="0"/>
      <c r="EKW23" s="0"/>
      <c r="EKX23" s="0"/>
      <c r="EKY23" s="0"/>
      <c r="EKZ23" s="0"/>
      <c r="ELA23" s="0"/>
      <c r="ELB23" s="0"/>
      <c r="ELC23" s="0"/>
      <c r="ELD23" s="0"/>
      <c r="ELE23" s="0"/>
      <c r="ELF23" s="0"/>
      <c r="ELG23" s="0"/>
      <c r="ELH23" s="0"/>
      <c r="ELI23" s="0"/>
      <c r="ELJ23" s="0"/>
      <c r="ELK23" s="0"/>
      <c r="ELL23" s="0"/>
      <c r="ELM23" s="0"/>
      <c r="ELN23" s="0"/>
      <c r="ELO23" s="0"/>
      <c r="ELP23" s="0"/>
      <c r="ELQ23" s="0"/>
      <c r="ELR23" s="0"/>
      <c r="ELS23" s="0"/>
      <c r="ELT23" s="0"/>
      <c r="ELU23" s="0"/>
      <c r="ELV23" s="0"/>
      <c r="ELW23" s="0"/>
      <c r="ELX23" s="0"/>
      <c r="ELY23" s="0"/>
      <c r="ELZ23" s="0"/>
      <c r="EMA23" s="0"/>
      <c r="EMB23" s="0"/>
      <c r="EMC23" s="0"/>
      <c r="EMD23" s="0"/>
      <c r="EME23" s="0"/>
      <c r="EMF23" s="0"/>
      <c r="EMG23" s="0"/>
      <c r="EMH23" s="0"/>
      <c r="EMI23" s="0"/>
      <c r="EMJ23" s="0"/>
      <c r="EMK23" s="0"/>
      <c r="EML23" s="0"/>
      <c r="EMM23" s="0"/>
      <c r="EMN23" s="0"/>
      <c r="EMO23" s="0"/>
      <c r="EMP23" s="0"/>
      <c r="EMQ23" s="0"/>
      <c r="EMR23" s="0"/>
      <c r="EMS23" s="0"/>
      <c r="EMT23" s="0"/>
      <c r="EMU23" s="0"/>
      <c r="EMV23" s="0"/>
      <c r="EMW23" s="0"/>
      <c r="EMX23" s="0"/>
      <c r="EMY23" s="0"/>
      <c r="EMZ23" s="0"/>
      <c r="ENA23" s="0"/>
      <c r="ENB23" s="0"/>
      <c r="ENC23" s="0"/>
      <c r="END23" s="0"/>
      <c r="ENE23" s="0"/>
      <c r="ENF23" s="0"/>
      <c r="ENG23" s="0"/>
      <c r="ENH23" s="0"/>
      <c r="ENI23" s="0"/>
      <c r="ENJ23" s="0"/>
      <c r="ENK23" s="0"/>
      <c r="ENL23" s="0"/>
      <c r="ENM23" s="0"/>
      <c r="ENN23" s="0"/>
      <c r="ENO23" s="0"/>
      <c r="ENP23" s="0"/>
      <c r="ENQ23" s="0"/>
      <c r="ENR23" s="0"/>
      <c r="ENS23" s="0"/>
      <c r="ENT23" s="0"/>
      <c r="ENU23" s="0"/>
      <c r="ENV23" s="0"/>
      <c r="ENW23" s="0"/>
      <c r="ENX23" s="0"/>
      <c r="ENY23" s="0"/>
      <c r="ENZ23" s="0"/>
      <c r="EOA23" s="0"/>
      <c r="EOB23" s="0"/>
      <c r="EOC23" s="0"/>
      <c r="EOD23" s="0"/>
      <c r="EOE23" s="0"/>
      <c r="EOF23" s="0"/>
      <c r="EOG23" s="0"/>
      <c r="EOH23" s="0"/>
      <c r="EOI23" s="0"/>
      <c r="EOJ23" s="0"/>
      <c r="EOK23" s="0"/>
      <c r="EOL23" s="0"/>
      <c r="EOM23" s="0"/>
      <c r="EON23" s="0"/>
      <c r="EOO23" s="0"/>
      <c r="EOP23" s="0"/>
      <c r="EOQ23" s="0"/>
      <c r="EOR23" s="0"/>
      <c r="EOS23" s="0"/>
      <c r="EOT23" s="0"/>
      <c r="EOU23" s="0"/>
      <c r="EOV23" s="0"/>
      <c r="EOW23" s="0"/>
      <c r="EOX23" s="0"/>
      <c r="EOY23" s="0"/>
      <c r="EOZ23" s="0"/>
      <c r="EPA23" s="0"/>
      <c r="EPB23" s="0"/>
      <c r="EPC23" s="0"/>
      <c r="EPD23" s="0"/>
      <c r="EPE23" s="0"/>
      <c r="EPF23" s="0"/>
      <c r="EPG23" s="0"/>
      <c r="EPH23" s="0"/>
      <c r="EPI23" s="0"/>
      <c r="EPJ23" s="0"/>
      <c r="EPK23" s="0"/>
      <c r="EPL23" s="0"/>
      <c r="EPM23" s="0"/>
      <c r="EPN23" s="0"/>
      <c r="EPO23" s="0"/>
      <c r="EPP23" s="0"/>
      <c r="EPQ23" s="0"/>
      <c r="EPR23" s="0"/>
      <c r="EPS23" s="0"/>
      <c r="EPT23" s="0"/>
      <c r="EPU23" s="0"/>
      <c r="EPV23" s="0"/>
      <c r="EPW23" s="0"/>
      <c r="EPX23" s="0"/>
      <c r="EPY23" s="0"/>
      <c r="EPZ23" s="0"/>
      <c r="EQA23" s="0"/>
      <c r="EQB23" s="0"/>
      <c r="EQC23" s="0"/>
      <c r="EQD23" s="0"/>
      <c r="EQE23" s="0"/>
      <c r="EQF23" s="0"/>
      <c r="EQG23" s="0"/>
      <c r="EQH23" s="0"/>
      <c r="EQI23" s="0"/>
      <c r="EQJ23" s="0"/>
      <c r="EQK23" s="0"/>
      <c r="EQL23" s="0"/>
      <c r="EQM23" s="0"/>
      <c r="EQN23" s="0"/>
      <c r="EQO23" s="0"/>
      <c r="EQP23" s="0"/>
      <c r="EQQ23" s="0"/>
      <c r="EQR23" s="0"/>
      <c r="EQS23" s="0"/>
      <c r="EQT23" s="0"/>
      <c r="EQU23" s="0"/>
      <c r="EQV23" s="0"/>
      <c r="EQW23" s="0"/>
      <c r="EQX23" s="0"/>
      <c r="EQY23" s="0"/>
      <c r="EQZ23" s="0"/>
      <c r="ERA23" s="0"/>
      <c r="ERB23" s="0"/>
      <c r="ERC23" s="0"/>
      <c r="ERD23" s="0"/>
      <c r="ERE23" s="0"/>
      <c r="ERF23" s="0"/>
      <c r="ERG23" s="0"/>
      <c r="ERH23" s="0"/>
      <c r="ERI23" s="0"/>
      <c r="ERJ23" s="0"/>
      <c r="ERK23" s="0"/>
      <c r="ERL23" s="0"/>
      <c r="ERM23" s="0"/>
      <c r="ERN23" s="0"/>
      <c r="ERO23" s="0"/>
      <c r="ERP23" s="0"/>
      <c r="ERQ23" s="0"/>
      <c r="ERR23" s="0"/>
      <c r="ERS23" s="0"/>
      <c r="ERT23" s="0"/>
      <c r="ERU23" s="0"/>
      <c r="ERV23" s="0"/>
      <c r="ERW23" s="0"/>
      <c r="ERX23" s="0"/>
      <c r="ERY23" s="0"/>
      <c r="ERZ23" s="0"/>
      <c r="ESA23" s="0"/>
      <c r="ESB23" s="0"/>
      <c r="ESC23" s="0"/>
      <c r="ESD23" s="0"/>
      <c r="ESE23" s="0"/>
      <c r="ESF23" s="0"/>
      <c r="ESG23" s="0"/>
      <c r="ESH23" s="0"/>
      <c r="ESI23" s="0"/>
      <c r="ESJ23" s="0"/>
      <c r="ESK23" s="0"/>
      <c r="ESL23" s="0"/>
      <c r="ESM23" s="0"/>
      <c r="ESN23" s="0"/>
      <c r="ESO23" s="0"/>
      <c r="ESP23" s="0"/>
      <c r="ESQ23" s="0"/>
      <c r="ESR23" s="0"/>
      <c r="ESS23" s="0"/>
      <c r="EST23" s="0"/>
      <c r="ESU23" s="0"/>
      <c r="ESV23" s="0"/>
      <c r="ESW23" s="0"/>
      <c r="ESX23" s="0"/>
      <c r="ESY23" s="0"/>
      <c r="ESZ23" s="0"/>
      <c r="ETA23" s="0"/>
      <c r="ETB23" s="0"/>
      <c r="ETC23" s="0"/>
      <c r="ETD23" s="0"/>
      <c r="ETE23" s="0"/>
      <c r="ETF23" s="0"/>
      <c r="ETG23" s="0"/>
      <c r="ETH23" s="0"/>
      <c r="ETI23" s="0"/>
      <c r="ETJ23" s="0"/>
      <c r="ETK23" s="0"/>
      <c r="ETL23" s="0"/>
      <c r="ETM23" s="0"/>
      <c r="ETN23" s="0"/>
      <c r="ETO23" s="0"/>
      <c r="ETP23" s="0"/>
      <c r="ETQ23" s="0"/>
      <c r="ETR23" s="0"/>
      <c r="ETS23" s="0"/>
      <c r="ETT23" s="0"/>
      <c r="ETU23" s="0"/>
      <c r="ETV23" s="0"/>
      <c r="ETW23" s="0"/>
      <c r="ETX23" s="0"/>
      <c r="ETY23" s="0"/>
      <c r="ETZ23" s="0"/>
      <c r="EUA23" s="0"/>
      <c r="EUB23" s="0"/>
      <c r="EUC23" s="0"/>
      <c r="EUD23" s="0"/>
      <c r="EUE23" s="0"/>
      <c r="EUF23" s="0"/>
      <c r="EUG23" s="0"/>
      <c r="EUH23" s="0"/>
      <c r="EUI23" s="0"/>
      <c r="EUJ23" s="0"/>
      <c r="EUK23" s="0"/>
      <c r="EUL23" s="0"/>
      <c r="EUM23" s="0"/>
      <c r="EUN23" s="0"/>
      <c r="EUO23" s="0"/>
      <c r="EUP23" s="0"/>
      <c r="EUQ23" s="0"/>
      <c r="EUR23" s="0"/>
      <c r="EUS23" s="0"/>
      <c r="EUT23" s="0"/>
      <c r="EUU23" s="0"/>
      <c r="EUV23" s="0"/>
      <c r="EUW23" s="0"/>
      <c r="EUX23" s="0"/>
      <c r="EUY23" s="0"/>
      <c r="EUZ23" s="0"/>
      <c r="EVA23" s="0"/>
      <c r="EVB23" s="0"/>
      <c r="EVC23" s="0"/>
      <c r="EVD23" s="0"/>
      <c r="EVE23" s="0"/>
      <c r="EVF23" s="0"/>
      <c r="EVG23" s="0"/>
      <c r="EVH23" s="0"/>
      <c r="EVI23" s="0"/>
      <c r="EVJ23" s="0"/>
      <c r="EVK23" s="0"/>
      <c r="EVL23" s="0"/>
      <c r="EVM23" s="0"/>
      <c r="EVN23" s="0"/>
      <c r="EVO23" s="0"/>
      <c r="EVP23" s="0"/>
      <c r="EVQ23" s="0"/>
      <c r="EVR23" s="0"/>
      <c r="EVS23" s="0"/>
      <c r="EVT23" s="0"/>
      <c r="EVU23" s="0"/>
      <c r="EVV23" s="0"/>
      <c r="EVW23" s="0"/>
      <c r="EVX23" s="0"/>
      <c r="EVY23" s="0"/>
      <c r="EVZ23" s="0"/>
      <c r="EWA23" s="0"/>
      <c r="EWB23" s="0"/>
      <c r="EWC23" s="0"/>
      <c r="EWD23" s="0"/>
      <c r="EWE23" s="0"/>
      <c r="EWF23" s="0"/>
      <c r="EWG23" s="0"/>
      <c r="EWH23" s="0"/>
      <c r="EWI23" s="0"/>
      <c r="EWJ23" s="0"/>
      <c r="EWK23" s="0"/>
      <c r="EWL23" s="0"/>
      <c r="EWM23" s="0"/>
      <c r="EWN23" s="0"/>
      <c r="EWO23" s="0"/>
      <c r="EWP23" s="0"/>
      <c r="EWQ23" s="0"/>
      <c r="EWR23" s="0"/>
      <c r="EWS23" s="0"/>
      <c r="EWT23" s="0"/>
      <c r="EWU23" s="0"/>
      <c r="EWV23" s="0"/>
      <c r="EWW23" s="0"/>
      <c r="EWX23" s="0"/>
      <c r="EWY23" s="0"/>
      <c r="EWZ23" s="0"/>
      <c r="EXA23" s="0"/>
      <c r="EXB23" s="0"/>
      <c r="EXC23" s="0"/>
      <c r="EXD23" s="0"/>
      <c r="EXE23" s="0"/>
      <c r="EXF23" s="0"/>
      <c r="EXG23" s="0"/>
      <c r="EXH23" s="0"/>
      <c r="EXI23" s="0"/>
      <c r="EXJ23" s="0"/>
      <c r="EXK23" s="0"/>
      <c r="EXL23" s="0"/>
      <c r="EXM23" s="0"/>
      <c r="EXN23" s="0"/>
      <c r="EXO23" s="0"/>
      <c r="EXP23" s="0"/>
      <c r="EXQ23" s="0"/>
      <c r="EXR23" s="0"/>
      <c r="EXS23" s="0"/>
      <c r="EXT23" s="0"/>
      <c r="EXU23" s="0"/>
      <c r="EXV23" s="0"/>
      <c r="EXW23" s="0"/>
      <c r="EXX23" s="0"/>
      <c r="EXY23" s="0"/>
      <c r="EXZ23" s="0"/>
      <c r="EYA23" s="0"/>
      <c r="EYB23" s="0"/>
      <c r="EYC23" s="0"/>
      <c r="EYD23" s="0"/>
      <c r="EYE23" s="0"/>
      <c r="EYF23" s="0"/>
      <c r="EYG23" s="0"/>
      <c r="EYH23" s="0"/>
      <c r="EYI23" s="0"/>
      <c r="EYJ23" s="0"/>
      <c r="EYK23" s="0"/>
      <c r="EYL23" s="0"/>
      <c r="EYM23" s="0"/>
      <c r="EYN23" s="0"/>
      <c r="EYO23" s="0"/>
      <c r="EYP23" s="0"/>
      <c r="EYQ23" s="0"/>
      <c r="EYR23" s="0"/>
      <c r="EYS23" s="0"/>
      <c r="EYT23" s="0"/>
      <c r="EYU23" s="0"/>
      <c r="EYV23" s="0"/>
      <c r="EYW23" s="0"/>
      <c r="EYX23" s="0"/>
      <c r="EYY23" s="0"/>
      <c r="EYZ23" s="0"/>
      <c r="EZA23" s="0"/>
      <c r="EZB23" s="0"/>
      <c r="EZC23" s="0"/>
      <c r="EZD23" s="0"/>
      <c r="EZE23" s="0"/>
      <c r="EZF23" s="0"/>
      <c r="EZG23" s="0"/>
      <c r="EZH23" s="0"/>
      <c r="EZI23" s="0"/>
      <c r="EZJ23" s="0"/>
      <c r="EZK23" s="0"/>
      <c r="EZL23" s="0"/>
      <c r="EZM23" s="0"/>
      <c r="EZN23" s="0"/>
      <c r="EZO23" s="0"/>
      <c r="EZP23" s="0"/>
      <c r="EZQ23" s="0"/>
      <c r="EZR23" s="0"/>
      <c r="EZS23" s="0"/>
      <c r="EZT23" s="0"/>
      <c r="EZU23" s="0"/>
      <c r="EZV23" s="0"/>
      <c r="EZW23" s="0"/>
      <c r="EZX23" s="0"/>
      <c r="EZY23" s="0"/>
      <c r="EZZ23" s="0"/>
      <c r="FAA23" s="0"/>
      <c r="FAB23" s="0"/>
      <c r="FAC23" s="0"/>
      <c r="FAD23" s="0"/>
      <c r="FAE23" s="0"/>
      <c r="FAF23" s="0"/>
      <c r="FAG23" s="0"/>
      <c r="FAH23" s="0"/>
      <c r="FAI23" s="0"/>
      <c r="FAJ23" s="0"/>
      <c r="FAK23" s="0"/>
      <c r="FAL23" s="0"/>
      <c r="FAM23" s="0"/>
      <c r="FAN23" s="0"/>
      <c r="FAO23" s="0"/>
      <c r="FAP23" s="0"/>
      <c r="FAQ23" s="0"/>
      <c r="FAR23" s="0"/>
      <c r="FAS23" s="0"/>
      <c r="FAT23" s="0"/>
      <c r="FAU23" s="0"/>
      <c r="FAV23" s="0"/>
      <c r="FAW23" s="0"/>
      <c r="FAX23" s="0"/>
      <c r="FAY23" s="0"/>
      <c r="FAZ23" s="0"/>
      <c r="FBA23" s="0"/>
      <c r="FBB23" s="0"/>
      <c r="FBC23" s="0"/>
      <c r="FBD23" s="0"/>
      <c r="FBE23" s="0"/>
      <c r="FBF23" s="0"/>
      <c r="FBG23" s="0"/>
      <c r="FBH23" s="0"/>
      <c r="FBI23" s="0"/>
      <c r="FBJ23" s="0"/>
      <c r="FBK23" s="0"/>
      <c r="FBL23" s="0"/>
      <c r="FBM23" s="0"/>
      <c r="FBN23" s="0"/>
      <c r="FBO23" s="0"/>
      <c r="FBP23" s="0"/>
      <c r="FBQ23" s="0"/>
      <c r="FBR23" s="0"/>
      <c r="FBS23" s="0"/>
      <c r="FBT23" s="0"/>
      <c r="FBU23" s="0"/>
      <c r="FBV23" s="0"/>
      <c r="FBW23" s="0"/>
      <c r="FBX23" s="0"/>
      <c r="FBY23" s="0"/>
      <c r="FBZ23" s="0"/>
      <c r="FCA23" s="0"/>
      <c r="FCB23" s="0"/>
      <c r="FCC23" s="0"/>
      <c r="FCD23" s="0"/>
      <c r="FCE23" s="0"/>
      <c r="FCF23" s="0"/>
      <c r="FCG23" s="0"/>
      <c r="FCH23" s="0"/>
      <c r="FCI23" s="0"/>
      <c r="FCJ23" s="0"/>
      <c r="FCK23" s="0"/>
      <c r="FCL23" s="0"/>
      <c r="FCM23" s="0"/>
      <c r="FCN23" s="0"/>
      <c r="FCO23" s="0"/>
      <c r="FCP23" s="0"/>
      <c r="FCQ23" s="0"/>
      <c r="FCR23" s="0"/>
      <c r="FCS23" s="0"/>
      <c r="FCT23" s="0"/>
      <c r="FCU23" s="0"/>
      <c r="FCV23" s="0"/>
      <c r="FCW23" s="0"/>
      <c r="FCX23" s="0"/>
      <c r="FCY23" s="0"/>
      <c r="FCZ23" s="0"/>
      <c r="FDA23" s="0"/>
      <c r="FDB23" s="0"/>
      <c r="FDC23" s="0"/>
      <c r="FDD23" s="0"/>
      <c r="FDE23" s="0"/>
      <c r="FDF23" s="0"/>
      <c r="FDG23" s="0"/>
      <c r="FDH23" s="0"/>
      <c r="FDI23" s="0"/>
      <c r="FDJ23" s="0"/>
      <c r="FDK23" s="0"/>
      <c r="FDL23" s="0"/>
      <c r="FDM23" s="0"/>
      <c r="FDN23" s="0"/>
      <c r="FDO23" s="0"/>
      <c r="FDP23" s="0"/>
      <c r="FDQ23" s="0"/>
      <c r="FDR23" s="0"/>
      <c r="FDS23" s="0"/>
      <c r="FDT23" s="0"/>
      <c r="FDU23" s="0"/>
      <c r="FDV23" s="0"/>
      <c r="FDW23" s="0"/>
      <c r="FDX23" s="0"/>
      <c r="FDY23" s="0"/>
      <c r="FDZ23" s="0"/>
      <c r="FEA23" s="0"/>
      <c r="FEB23" s="0"/>
      <c r="FEC23" s="0"/>
      <c r="FED23" s="0"/>
      <c r="FEE23" s="0"/>
      <c r="FEF23" s="0"/>
      <c r="FEG23" s="0"/>
      <c r="FEH23" s="0"/>
      <c r="FEI23" s="0"/>
      <c r="FEJ23" s="0"/>
      <c r="FEK23" s="0"/>
      <c r="FEL23" s="0"/>
      <c r="FEM23" s="0"/>
      <c r="FEN23" s="0"/>
      <c r="FEO23" s="0"/>
      <c r="FEP23" s="0"/>
      <c r="FEQ23" s="0"/>
      <c r="FER23" s="0"/>
      <c r="FES23" s="0"/>
      <c r="FET23" s="0"/>
      <c r="FEU23" s="0"/>
      <c r="FEV23" s="0"/>
      <c r="FEW23" s="0"/>
      <c r="FEX23" s="0"/>
      <c r="FEY23" s="0"/>
      <c r="FEZ23" s="0"/>
      <c r="FFA23" s="0"/>
      <c r="FFB23" s="0"/>
      <c r="FFC23" s="0"/>
      <c r="FFD23" s="0"/>
      <c r="FFE23" s="0"/>
      <c r="FFF23" s="0"/>
      <c r="FFG23" s="0"/>
      <c r="FFH23" s="0"/>
      <c r="FFI23" s="0"/>
      <c r="FFJ23" s="0"/>
      <c r="FFK23" s="0"/>
      <c r="FFL23" s="0"/>
      <c r="FFM23" s="0"/>
      <c r="FFN23" s="0"/>
      <c r="FFO23" s="0"/>
      <c r="FFP23" s="0"/>
      <c r="FFQ23" s="0"/>
      <c r="FFR23" s="0"/>
      <c r="FFS23" s="0"/>
      <c r="FFT23" s="0"/>
      <c r="FFU23" s="0"/>
      <c r="FFV23" s="0"/>
      <c r="FFW23" s="0"/>
      <c r="FFX23" s="0"/>
      <c r="FFY23" s="0"/>
      <c r="FFZ23" s="0"/>
      <c r="FGA23" s="0"/>
      <c r="FGB23" s="0"/>
      <c r="FGC23" s="0"/>
      <c r="FGD23" s="0"/>
      <c r="FGE23" s="0"/>
      <c r="FGF23" s="0"/>
      <c r="FGG23" s="0"/>
      <c r="FGH23" s="0"/>
      <c r="FGI23" s="0"/>
      <c r="FGJ23" s="0"/>
      <c r="FGK23" s="0"/>
      <c r="FGL23" s="0"/>
      <c r="FGM23" s="0"/>
      <c r="FGN23" s="0"/>
      <c r="FGO23" s="0"/>
      <c r="FGP23" s="0"/>
      <c r="FGQ23" s="0"/>
      <c r="FGR23" s="0"/>
      <c r="FGS23" s="0"/>
      <c r="FGT23" s="0"/>
      <c r="FGU23" s="0"/>
      <c r="FGV23" s="0"/>
      <c r="FGW23" s="0"/>
      <c r="FGX23" s="0"/>
      <c r="FGY23" s="0"/>
      <c r="FGZ23" s="0"/>
      <c r="FHA23" s="0"/>
      <c r="FHB23" s="0"/>
      <c r="FHC23" s="0"/>
      <c r="FHD23" s="0"/>
      <c r="FHE23" s="0"/>
      <c r="FHF23" s="0"/>
      <c r="FHG23" s="0"/>
      <c r="FHH23" s="0"/>
      <c r="FHI23" s="0"/>
      <c r="FHJ23" s="0"/>
      <c r="FHK23" s="0"/>
      <c r="FHL23" s="0"/>
      <c r="FHM23" s="0"/>
      <c r="FHN23" s="0"/>
      <c r="FHO23" s="0"/>
      <c r="FHP23" s="0"/>
      <c r="FHQ23" s="0"/>
      <c r="FHR23" s="0"/>
      <c r="FHS23" s="0"/>
      <c r="FHT23" s="0"/>
      <c r="FHU23" s="0"/>
      <c r="FHV23" s="0"/>
      <c r="FHW23" s="0"/>
      <c r="FHX23" s="0"/>
      <c r="FHY23" s="0"/>
      <c r="FHZ23" s="0"/>
      <c r="FIA23" s="0"/>
      <c r="FIB23" s="0"/>
      <c r="FIC23" s="0"/>
      <c r="FID23" s="0"/>
      <c r="FIE23" s="0"/>
      <c r="FIF23" s="0"/>
      <c r="FIG23" s="0"/>
      <c r="FIH23" s="0"/>
      <c r="FII23" s="0"/>
      <c r="FIJ23" s="0"/>
      <c r="FIK23" s="0"/>
      <c r="FIL23" s="0"/>
      <c r="FIM23" s="0"/>
      <c r="FIN23" s="0"/>
      <c r="FIO23" s="0"/>
      <c r="FIP23" s="0"/>
      <c r="FIQ23" s="0"/>
      <c r="FIR23" s="0"/>
      <c r="FIS23" s="0"/>
      <c r="FIT23" s="0"/>
      <c r="FIU23" s="0"/>
      <c r="FIV23" s="0"/>
      <c r="FIW23" s="0"/>
      <c r="FIX23" s="0"/>
      <c r="FIY23" s="0"/>
      <c r="FIZ23" s="0"/>
      <c r="FJA23" s="0"/>
      <c r="FJB23" s="0"/>
      <c r="FJC23" s="0"/>
      <c r="FJD23" s="0"/>
      <c r="FJE23" s="0"/>
      <c r="FJF23" s="0"/>
      <c r="FJG23" s="0"/>
      <c r="FJH23" s="0"/>
      <c r="FJI23" s="0"/>
      <c r="FJJ23" s="0"/>
      <c r="FJK23" s="0"/>
      <c r="FJL23" s="0"/>
      <c r="FJM23" s="0"/>
      <c r="FJN23" s="0"/>
      <c r="FJO23" s="0"/>
      <c r="FJP23" s="0"/>
      <c r="FJQ23" s="0"/>
      <c r="FJR23" s="0"/>
      <c r="FJS23" s="0"/>
      <c r="FJT23" s="0"/>
      <c r="FJU23" s="0"/>
      <c r="FJV23" s="0"/>
      <c r="FJW23" s="0"/>
      <c r="FJX23" s="0"/>
      <c r="FJY23" s="0"/>
      <c r="FJZ23" s="0"/>
      <c r="FKA23" s="0"/>
      <c r="FKB23" s="0"/>
      <c r="FKC23" s="0"/>
      <c r="FKD23" s="0"/>
      <c r="FKE23" s="0"/>
      <c r="FKF23" s="0"/>
      <c r="FKG23" s="0"/>
      <c r="FKH23" s="0"/>
      <c r="FKI23" s="0"/>
      <c r="FKJ23" s="0"/>
      <c r="FKK23" s="0"/>
      <c r="FKL23" s="0"/>
      <c r="FKM23" s="0"/>
      <c r="FKN23" s="0"/>
      <c r="FKO23" s="0"/>
      <c r="FKP23" s="0"/>
      <c r="FKQ23" s="0"/>
      <c r="FKR23" s="0"/>
      <c r="FKS23" s="0"/>
      <c r="FKT23" s="0"/>
      <c r="FKU23" s="0"/>
      <c r="FKV23" s="0"/>
      <c r="FKW23" s="0"/>
      <c r="FKX23" s="0"/>
      <c r="FKY23" s="0"/>
      <c r="FKZ23" s="0"/>
      <c r="FLA23" s="0"/>
      <c r="FLB23" s="0"/>
      <c r="FLC23" s="0"/>
      <c r="FLD23" s="0"/>
      <c r="FLE23" s="0"/>
      <c r="FLF23" s="0"/>
      <c r="FLG23" s="0"/>
      <c r="FLH23" s="0"/>
      <c r="FLI23" s="0"/>
      <c r="FLJ23" s="0"/>
      <c r="FLK23" s="0"/>
      <c r="FLL23" s="0"/>
      <c r="FLM23" s="0"/>
      <c r="FLN23" s="0"/>
      <c r="FLO23" s="0"/>
      <c r="FLP23" s="0"/>
      <c r="FLQ23" s="0"/>
      <c r="FLR23" s="0"/>
      <c r="FLS23" s="0"/>
      <c r="FLT23" s="0"/>
      <c r="FLU23" s="0"/>
      <c r="FLV23" s="0"/>
      <c r="FLW23" s="0"/>
      <c r="FLX23" s="0"/>
      <c r="FLY23" s="0"/>
      <c r="FLZ23" s="0"/>
      <c r="FMA23" s="0"/>
      <c r="FMB23" s="0"/>
      <c r="FMC23" s="0"/>
      <c r="FMD23" s="0"/>
      <c r="FME23" s="0"/>
      <c r="FMF23" s="0"/>
      <c r="FMG23" s="0"/>
      <c r="FMH23" s="0"/>
      <c r="FMI23" s="0"/>
      <c r="FMJ23" s="0"/>
      <c r="FMK23" s="0"/>
      <c r="FML23" s="0"/>
      <c r="FMM23" s="0"/>
      <c r="FMN23" s="0"/>
      <c r="FMO23" s="0"/>
      <c r="FMP23" s="0"/>
      <c r="FMQ23" s="0"/>
      <c r="FMR23" s="0"/>
      <c r="FMS23" s="0"/>
      <c r="FMT23" s="0"/>
      <c r="FMU23" s="0"/>
      <c r="FMV23" s="0"/>
      <c r="FMW23" s="0"/>
      <c r="FMX23" s="0"/>
      <c r="FMY23" s="0"/>
      <c r="FMZ23" s="0"/>
      <c r="FNA23" s="0"/>
      <c r="FNB23" s="0"/>
      <c r="FNC23" s="0"/>
      <c r="FND23" s="0"/>
      <c r="FNE23" s="0"/>
      <c r="FNF23" s="0"/>
      <c r="FNG23" s="0"/>
      <c r="FNH23" s="0"/>
      <c r="FNI23" s="0"/>
      <c r="FNJ23" s="0"/>
      <c r="FNK23" s="0"/>
      <c r="FNL23" s="0"/>
      <c r="FNM23" s="0"/>
      <c r="FNN23" s="0"/>
      <c r="FNO23" s="0"/>
      <c r="FNP23" s="0"/>
      <c r="FNQ23" s="0"/>
      <c r="FNR23" s="0"/>
      <c r="FNS23" s="0"/>
      <c r="FNT23" s="0"/>
      <c r="FNU23" s="0"/>
      <c r="FNV23" s="0"/>
      <c r="FNW23" s="0"/>
      <c r="FNX23" s="0"/>
      <c r="FNY23" s="0"/>
      <c r="FNZ23" s="0"/>
      <c r="FOA23" s="0"/>
      <c r="FOB23" s="0"/>
      <c r="FOC23" s="0"/>
      <c r="FOD23" s="0"/>
      <c r="FOE23" s="0"/>
      <c r="FOF23" s="0"/>
      <c r="FOG23" s="0"/>
      <c r="FOH23" s="0"/>
      <c r="FOI23" s="0"/>
      <c r="FOJ23" s="0"/>
      <c r="FOK23" s="0"/>
      <c r="FOL23" s="0"/>
      <c r="FOM23" s="0"/>
      <c r="FON23" s="0"/>
      <c r="FOO23" s="0"/>
      <c r="FOP23" s="0"/>
      <c r="FOQ23" s="0"/>
      <c r="FOR23" s="0"/>
      <c r="FOS23" s="0"/>
      <c r="FOT23" s="0"/>
      <c r="FOU23" s="0"/>
      <c r="FOV23" s="0"/>
      <c r="FOW23" s="0"/>
      <c r="FOX23" s="0"/>
      <c r="FOY23" s="0"/>
      <c r="FOZ23" s="0"/>
      <c r="FPA23" s="0"/>
      <c r="FPB23" s="0"/>
      <c r="FPC23" s="0"/>
      <c r="FPD23" s="0"/>
      <c r="FPE23" s="0"/>
      <c r="FPF23" s="0"/>
      <c r="FPG23" s="0"/>
      <c r="FPH23" s="0"/>
      <c r="FPI23" s="0"/>
      <c r="FPJ23" s="0"/>
      <c r="FPK23" s="0"/>
      <c r="FPL23" s="0"/>
      <c r="FPM23" s="0"/>
      <c r="FPN23" s="0"/>
      <c r="FPO23" s="0"/>
      <c r="FPP23" s="0"/>
      <c r="FPQ23" s="0"/>
      <c r="FPR23" s="0"/>
      <c r="FPS23" s="0"/>
      <c r="FPT23" s="0"/>
      <c r="FPU23" s="0"/>
      <c r="FPV23" s="0"/>
      <c r="FPW23" s="0"/>
      <c r="FPX23" s="0"/>
      <c r="FPY23" s="0"/>
      <c r="FPZ23" s="0"/>
      <c r="FQA23" s="0"/>
      <c r="FQB23" s="0"/>
      <c r="FQC23" s="0"/>
      <c r="FQD23" s="0"/>
      <c r="FQE23" s="0"/>
      <c r="FQF23" s="0"/>
      <c r="FQG23" s="0"/>
      <c r="FQH23" s="0"/>
      <c r="FQI23" s="0"/>
      <c r="FQJ23" s="0"/>
      <c r="FQK23" s="0"/>
      <c r="FQL23" s="0"/>
      <c r="FQM23" s="0"/>
      <c r="FQN23" s="0"/>
      <c r="FQO23" s="0"/>
      <c r="FQP23" s="0"/>
      <c r="FQQ23" s="0"/>
      <c r="FQR23" s="0"/>
      <c r="FQS23" s="0"/>
      <c r="FQT23" s="0"/>
      <c r="FQU23" s="0"/>
      <c r="FQV23" s="0"/>
      <c r="FQW23" s="0"/>
      <c r="FQX23" s="0"/>
      <c r="FQY23" s="0"/>
      <c r="FQZ23" s="0"/>
      <c r="FRA23" s="0"/>
      <c r="FRB23" s="0"/>
      <c r="FRC23" s="0"/>
      <c r="FRD23" s="0"/>
      <c r="FRE23" s="0"/>
      <c r="FRF23" s="0"/>
      <c r="FRG23" s="0"/>
      <c r="FRH23" s="0"/>
      <c r="FRI23" s="0"/>
      <c r="FRJ23" s="0"/>
      <c r="FRK23" s="0"/>
      <c r="FRL23" s="0"/>
      <c r="FRM23" s="0"/>
      <c r="FRN23" s="0"/>
      <c r="FRO23" s="0"/>
      <c r="FRP23" s="0"/>
      <c r="FRQ23" s="0"/>
      <c r="FRR23" s="0"/>
      <c r="FRS23" s="0"/>
      <c r="FRT23" s="0"/>
      <c r="FRU23" s="0"/>
      <c r="FRV23" s="0"/>
      <c r="FRW23" s="0"/>
      <c r="FRX23" s="0"/>
      <c r="FRY23" s="0"/>
      <c r="FRZ23" s="0"/>
      <c r="FSA23" s="0"/>
      <c r="FSB23" s="0"/>
      <c r="FSC23" s="0"/>
      <c r="FSD23" s="0"/>
      <c r="FSE23" s="0"/>
      <c r="FSF23" s="0"/>
      <c r="FSG23" s="0"/>
      <c r="FSH23" s="0"/>
      <c r="FSI23" s="0"/>
      <c r="FSJ23" s="0"/>
      <c r="FSK23" s="0"/>
      <c r="FSL23" s="0"/>
      <c r="FSM23" s="0"/>
      <c r="FSN23" s="0"/>
      <c r="FSO23" s="0"/>
      <c r="FSP23" s="0"/>
      <c r="FSQ23" s="0"/>
      <c r="FSR23" s="0"/>
      <c r="FSS23" s="0"/>
      <c r="FST23" s="0"/>
      <c r="FSU23" s="0"/>
      <c r="FSV23" s="0"/>
      <c r="FSW23" s="0"/>
      <c r="FSX23" s="0"/>
      <c r="FSY23" s="0"/>
      <c r="FSZ23" s="0"/>
      <c r="FTA23" s="0"/>
      <c r="FTB23" s="0"/>
      <c r="FTC23" s="0"/>
      <c r="FTD23" s="0"/>
      <c r="FTE23" s="0"/>
      <c r="FTF23" s="0"/>
      <c r="FTG23" s="0"/>
      <c r="FTH23" s="0"/>
      <c r="FTI23" s="0"/>
      <c r="FTJ23" s="0"/>
      <c r="FTK23" s="0"/>
      <c r="FTL23" s="0"/>
      <c r="FTM23" s="0"/>
      <c r="FTN23" s="0"/>
      <c r="FTO23" s="0"/>
      <c r="FTP23" s="0"/>
      <c r="FTQ23" s="0"/>
      <c r="FTR23" s="0"/>
      <c r="FTS23" s="0"/>
      <c r="FTT23" s="0"/>
      <c r="FTU23" s="0"/>
      <c r="FTV23" s="0"/>
      <c r="FTW23" s="0"/>
      <c r="FTX23" s="0"/>
      <c r="FTY23" s="0"/>
      <c r="FTZ23" s="0"/>
      <c r="FUA23" s="0"/>
      <c r="FUB23" s="0"/>
      <c r="FUC23" s="0"/>
      <c r="FUD23" s="0"/>
      <c r="FUE23" s="0"/>
      <c r="FUF23" s="0"/>
      <c r="FUG23" s="0"/>
      <c r="FUH23" s="0"/>
      <c r="FUI23" s="0"/>
      <c r="FUJ23" s="0"/>
      <c r="FUK23" s="0"/>
      <c r="FUL23" s="0"/>
      <c r="FUM23" s="0"/>
      <c r="FUN23" s="0"/>
      <c r="FUO23" s="0"/>
      <c r="FUP23" s="0"/>
      <c r="FUQ23" s="0"/>
      <c r="FUR23" s="0"/>
      <c r="FUS23" s="0"/>
      <c r="FUT23" s="0"/>
      <c r="FUU23" s="0"/>
      <c r="FUV23" s="0"/>
      <c r="FUW23" s="0"/>
      <c r="FUX23" s="0"/>
      <c r="FUY23" s="0"/>
      <c r="FUZ23" s="0"/>
      <c r="FVA23" s="0"/>
      <c r="FVB23" s="0"/>
      <c r="FVC23" s="0"/>
      <c r="FVD23" s="0"/>
      <c r="FVE23" s="0"/>
      <c r="FVF23" s="0"/>
      <c r="FVG23" s="0"/>
      <c r="FVH23" s="0"/>
      <c r="FVI23" s="0"/>
      <c r="FVJ23" s="0"/>
      <c r="FVK23" s="0"/>
      <c r="FVL23" s="0"/>
      <c r="FVM23" s="0"/>
      <c r="FVN23" s="0"/>
      <c r="FVO23" s="0"/>
      <c r="FVP23" s="0"/>
      <c r="FVQ23" s="0"/>
      <c r="FVR23" s="0"/>
      <c r="FVS23" s="0"/>
      <c r="FVT23" s="0"/>
      <c r="FVU23" s="0"/>
      <c r="FVV23" s="0"/>
      <c r="FVW23" s="0"/>
      <c r="FVX23" s="0"/>
      <c r="FVY23" s="0"/>
      <c r="FVZ23" s="0"/>
      <c r="FWA23" s="0"/>
      <c r="FWB23" s="0"/>
      <c r="FWC23" s="0"/>
      <c r="FWD23" s="0"/>
      <c r="FWE23" s="0"/>
      <c r="FWF23" s="0"/>
      <c r="FWG23" s="0"/>
      <c r="FWH23" s="0"/>
      <c r="FWI23" s="0"/>
      <c r="FWJ23" s="0"/>
      <c r="FWK23" s="0"/>
      <c r="FWL23" s="0"/>
      <c r="FWM23" s="0"/>
      <c r="FWN23" s="0"/>
      <c r="FWO23" s="0"/>
      <c r="FWP23" s="0"/>
      <c r="FWQ23" s="0"/>
      <c r="FWR23" s="0"/>
      <c r="FWS23" s="0"/>
      <c r="FWT23" s="0"/>
      <c r="FWU23" s="0"/>
      <c r="FWV23" s="0"/>
      <c r="FWW23" s="0"/>
      <c r="FWX23" s="0"/>
      <c r="FWY23" s="0"/>
      <c r="FWZ23" s="0"/>
      <c r="FXA23" s="0"/>
      <c r="FXB23" s="0"/>
      <c r="FXC23" s="0"/>
      <c r="FXD23" s="0"/>
      <c r="FXE23" s="0"/>
      <c r="FXF23" s="0"/>
      <c r="FXG23" s="0"/>
      <c r="FXH23" s="0"/>
      <c r="FXI23" s="0"/>
      <c r="FXJ23" s="0"/>
      <c r="FXK23" s="0"/>
      <c r="FXL23" s="0"/>
      <c r="FXM23" s="0"/>
      <c r="FXN23" s="0"/>
      <c r="FXO23" s="0"/>
      <c r="FXP23" s="0"/>
      <c r="FXQ23" s="0"/>
      <c r="FXR23" s="0"/>
      <c r="FXS23" s="0"/>
      <c r="FXT23" s="0"/>
      <c r="FXU23" s="0"/>
      <c r="FXV23" s="0"/>
      <c r="FXW23" s="0"/>
      <c r="FXX23" s="0"/>
      <c r="FXY23" s="0"/>
      <c r="FXZ23" s="0"/>
      <c r="FYA23" s="0"/>
      <c r="FYB23" s="0"/>
      <c r="FYC23" s="0"/>
      <c r="FYD23" s="0"/>
      <c r="FYE23" s="0"/>
      <c r="FYF23" s="0"/>
      <c r="FYG23" s="0"/>
      <c r="FYH23" s="0"/>
      <c r="FYI23" s="0"/>
      <c r="FYJ23" s="0"/>
      <c r="FYK23" s="0"/>
      <c r="FYL23" s="0"/>
      <c r="FYM23" s="0"/>
      <c r="FYN23" s="0"/>
      <c r="FYO23" s="0"/>
      <c r="FYP23" s="0"/>
      <c r="FYQ23" s="0"/>
      <c r="FYR23" s="0"/>
      <c r="FYS23" s="0"/>
      <c r="FYT23" s="0"/>
      <c r="FYU23" s="0"/>
      <c r="FYV23" s="0"/>
      <c r="FYW23" s="0"/>
      <c r="FYX23" s="0"/>
      <c r="FYY23" s="0"/>
      <c r="FYZ23" s="0"/>
      <c r="FZA23" s="0"/>
      <c r="FZB23" s="0"/>
      <c r="FZC23" s="0"/>
      <c r="FZD23" s="0"/>
      <c r="FZE23" s="0"/>
      <c r="FZF23" s="0"/>
      <c r="FZG23" s="0"/>
      <c r="FZH23" s="0"/>
      <c r="FZI23" s="0"/>
      <c r="FZJ23" s="0"/>
      <c r="FZK23" s="0"/>
      <c r="FZL23" s="0"/>
      <c r="FZM23" s="0"/>
      <c r="FZN23" s="0"/>
      <c r="FZO23" s="0"/>
      <c r="FZP23" s="0"/>
      <c r="FZQ23" s="0"/>
      <c r="FZR23" s="0"/>
      <c r="FZS23" s="0"/>
      <c r="FZT23" s="0"/>
      <c r="FZU23" s="0"/>
      <c r="FZV23" s="0"/>
      <c r="FZW23" s="0"/>
      <c r="FZX23" s="0"/>
      <c r="FZY23" s="0"/>
      <c r="FZZ23" s="0"/>
      <c r="GAA23" s="0"/>
      <c r="GAB23" s="0"/>
      <c r="GAC23" s="0"/>
      <c r="GAD23" s="0"/>
      <c r="GAE23" s="0"/>
      <c r="GAF23" s="0"/>
      <c r="GAG23" s="0"/>
      <c r="GAH23" s="0"/>
      <c r="GAI23" s="0"/>
      <c r="GAJ23" s="0"/>
      <c r="GAK23" s="0"/>
      <c r="GAL23" s="0"/>
      <c r="GAM23" s="0"/>
      <c r="GAN23" s="0"/>
      <c r="GAO23" s="0"/>
      <c r="GAP23" s="0"/>
      <c r="GAQ23" s="0"/>
      <c r="GAR23" s="0"/>
      <c r="GAS23" s="0"/>
      <c r="GAT23" s="0"/>
      <c r="GAU23" s="0"/>
      <c r="GAV23" s="0"/>
      <c r="GAW23" s="0"/>
      <c r="GAX23" s="0"/>
      <c r="GAY23" s="0"/>
      <c r="GAZ23" s="0"/>
      <c r="GBA23" s="0"/>
      <c r="GBB23" s="0"/>
      <c r="GBC23" s="0"/>
      <c r="GBD23" s="0"/>
      <c r="GBE23" s="0"/>
      <c r="GBF23" s="0"/>
      <c r="GBG23" s="0"/>
      <c r="GBH23" s="0"/>
      <c r="GBI23" s="0"/>
      <c r="GBJ23" s="0"/>
      <c r="GBK23" s="0"/>
      <c r="GBL23" s="0"/>
      <c r="GBM23" s="0"/>
      <c r="GBN23" s="0"/>
      <c r="GBO23" s="0"/>
      <c r="GBP23" s="0"/>
      <c r="GBQ23" s="0"/>
      <c r="GBR23" s="0"/>
      <c r="GBS23" s="0"/>
      <c r="GBT23" s="0"/>
      <c r="GBU23" s="0"/>
      <c r="GBV23" s="0"/>
      <c r="GBW23" s="0"/>
      <c r="GBX23" s="0"/>
      <c r="GBY23" s="0"/>
      <c r="GBZ23" s="0"/>
      <c r="GCA23" s="0"/>
      <c r="GCB23" s="0"/>
      <c r="GCC23" s="0"/>
      <c r="GCD23" s="0"/>
      <c r="GCE23" s="0"/>
      <c r="GCF23" s="0"/>
      <c r="GCG23" s="0"/>
      <c r="GCH23" s="0"/>
      <c r="GCI23" s="0"/>
      <c r="GCJ23" s="0"/>
      <c r="GCK23" s="0"/>
      <c r="GCL23" s="0"/>
      <c r="GCM23" s="0"/>
      <c r="GCN23" s="0"/>
      <c r="GCO23" s="0"/>
      <c r="GCP23" s="0"/>
      <c r="GCQ23" s="0"/>
      <c r="GCR23" s="0"/>
      <c r="GCS23" s="0"/>
      <c r="GCT23" s="0"/>
      <c r="GCU23" s="0"/>
      <c r="GCV23" s="0"/>
      <c r="GCW23" s="0"/>
      <c r="GCX23" s="0"/>
      <c r="GCY23" s="0"/>
      <c r="GCZ23" s="0"/>
      <c r="GDA23" s="0"/>
      <c r="GDB23" s="0"/>
      <c r="GDC23" s="0"/>
      <c r="GDD23" s="0"/>
      <c r="GDE23" s="0"/>
      <c r="GDF23" s="0"/>
      <c r="GDG23" s="0"/>
      <c r="GDH23" s="0"/>
      <c r="GDI23" s="0"/>
      <c r="GDJ23" s="0"/>
      <c r="GDK23" s="0"/>
      <c r="GDL23" s="0"/>
      <c r="GDM23" s="0"/>
      <c r="GDN23" s="0"/>
      <c r="GDO23" s="0"/>
      <c r="GDP23" s="0"/>
      <c r="GDQ23" s="0"/>
      <c r="GDR23" s="0"/>
      <c r="GDS23" s="0"/>
      <c r="GDT23" s="0"/>
      <c r="GDU23" s="0"/>
      <c r="GDV23" s="0"/>
      <c r="GDW23" s="0"/>
      <c r="GDX23" s="0"/>
      <c r="GDY23" s="0"/>
      <c r="GDZ23" s="0"/>
      <c r="GEA23" s="0"/>
      <c r="GEB23" s="0"/>
      <c r="GEC23" s="0"/>
      <c r="GED23" s="0"/>
      <c r="GEE23" s="0"/>
      <c r="GEF23" s="0"/>
      <c r="GEG23" s="0"/>
      <c r="GEH23" s="0"/>
      <c r="GEI23" s="0"/>
      <c r="GEJ23" s="0"/>
      <c r="GEK23" s="0"/>
      <c r="GEL23" s="0"/>
      <c r="GEM23" s="0"/>
      <c r="GEN23" s="0"/>
      <c r="GEO23" s="0"/>
      <c r="GEP23" s="0"/>
      <c r="GEQ23" s="0"/>
      <c r="GER23" s="0"/>
      <c r="GES23" s="0"/>
      <c r="GET23" s="0"/>
      <c r="GEU23" s="0"/>
      <c r="GEV23" s="0"/>
      <c r="GEW23" s="0"/>
      <c r="GEX23" s="0"/>
      <c r="GEY23" s="0"/>
      <c r="GEZ23" s="0"/>
      <c r="GFA23" s="0"/>
      <c r="GFB23" s="0"/>
      <c r="GFC23" s="0"/>
      <c r="GFD23" s="0"/>
      <c r="GFE23" s="0"/>
      <c r="GFF23" s="0"/>
      <c r="GFG23" s="0"/>
      <c r="GFH23" s="0"/>
      <c r="GFI23" s="0"/>
      <c r="GFJ23" s="0"/>
      <c r="GFK23" s="0"/>
      <c r="GFL23" s="0"/>
      <c r="GFM23" s="0"/>
      <c r="GFN23" s="0"/>
      <c r="GFO23" s="0"/>
      <c r="GFP23" s="0"/>
      <c r="GFQ23" s="0"/>
      <c r="GFR23" s="0"/>
      <c r="GFS23" s="0"/>
      <c r="GFT23" s="0"/>
      <c r="GFU23" s="0"/>
      <c r="GFV23" s="0"/>
      <c r="GFW23" s="0"/>
      <c r="GFX23" s="0"/>
      <c r="GFY23" s="0"/>
      <c r="GFZ23" s="0"/>
      <c r="GGA23" s="0"/>
      <c r="GGB23" s="0"/>
      <c r="GGC23" s="0"/>
      <c r="GGD23" s="0"/>
      <c r="GGE23" s="0"/>
      <c r="GGF23" s="0"/>
      <c r="GGG23" s="0"/>
      <c r="GGH23" s="0"/>
      <c r="GGI23" s="0"/>
      <c r="GGJ23" s="0"/>
      <c r="GGK23" s="0"/>
      <c r="GGL23" s="0"/>
      <c r="GGM23" s="0"/>
      <c r="GGN23" s="0"/>
      <c r="GGO23" s="0"/>
      <c r="GGP23" s="0"/>
      <c r="GGQ23" s="0"/>
      <c r="GGR23" s="0"/>
      <c r="GGS23" s="0"/>
      <c r="GGT23" s="0"/>
      <c r="GGU23" s="0"/>
      <c r="GGV23" s="0"/>
      <c r="GGW23" s="0"/>
      <c r="GGX23" s="0"/>
      <c r="GGY23" s="0"/>
      <c r="GGZ23" s="0"/>
      <c r="GHA23" s="0"/>
      <c r="GHB23" s="0"/>
      <c r="GHC23" s="0"/>
      <c r="GHD23" s="0"/>
      <c r="GHE23" s="0"/>
      <c r="GHF23" s="0"/>
      <c r="GHG23" s="0"/>
      <c r="GHH23" s="0"/>
      <c r="GHI23" s="0"/>
      <c r="GHJ23" s="0"/>
      <c r="GHK23" s="0"/>
      <c r="GHL23" s="0"/>
      <c r="GHM23" s="0"/>
      <c r="GHN23" s="0"/>
      <c r="GHO23" s="0"/>
      <c r="GHP23" s="0"/>
      <c r="GHQ23" s="0"/>
      <c r="GHR23" s="0"/>
      <c r="GHS23" s="0"/>
      <c r="GHT23" s="0"/>
      <c r="GHU23" s="0"/>
      <c r="GHV23" s="0"/>
      <c r="GHW23" s="0"/>
      <c r="GHX23" s="0"/>
      <c r="GHY23" s="0"/>
      <c r="GHZ23" s="0"/>
      <c r="GIA23" s="0"/>
      <c r="GIB23" s="0"/>
      <c r="GIC23" s="0"/>
      <c r="GID23" s="0"/>
      <c r="GIE23" s="0"/>
      <c r="GIF23" s="0"/>
      <c r="GIG23" s="0"/>
      <c r="GIH23" s="0"/>
      <c r="GII23" s="0"/>
      <c r="GIJ23" s="0"/>
      <c r="GIK23" s="0"/>
      <c r="GIL23" s="0"/>
      <c r="GIM23" s="0"/>
      <c r="GIN23" s="0"/>
      <c r="GIO23" s="0"/>
      <c r="GIP23" s="0"/>
      <c r="GIQ23" s="0"/>
      <c r="GIR23" s="0"/>
      <c r="GIS23" s="0"/>
      <c r="GIT23" s="0"/>
      <c r="GIU23" s="0"/>
      <c r="GIV23" s="0"/>
      <c r="GIW23" s="0"/>
      <c r="GIX23" s="0"/>
      <c r="GIY23" s="0"/>
      <c r="GIZ23" s="0"/>
      <c r="GJA23" s="0"/>
      <c r="GJB23" s="0"/>
      <c r="GJC23" s="0"/>
      <c r="GJD23" s="0"/>
      <c r="GJE23" s="0"/>
      <c r="GJF23" s="0"/>
      <c r="GJG23" s="0"/>
      <c r="GJH23" s="0"/>
      <c r="GJI23" s="0"/>
      <c r="GJJ23" s="0"/>
      <c r="GJK23" s="0"/>
      <c r="GJL23" s="0"/>
      <c r="GJM23" s="0"/>
      <c r="GJN23" s="0"/>
      <c r="GJO23" s="0"/>
      <c r="GJP23" s="0"/>
      <c r="GJQ23" s="0"/>
      <c r="GJR23" s="0"/>
      <c r="GJS23" s="0"/>
      <c r="GJT23" s="0"/>
      <c r="GJU23" s="0"/>
      <c r="GJV23" s="0"/>
      <c r="GJW23" s="0"/>
      <c r="GJX23" s="0"/>
      <c r="GJY23" s="0"/>
      <c r="GJZ23" s="0"/>
      <c r="GKA23" s="0"/>
      <c r="GKB23" s="0"/>
      <c r="GKC23" s="0"/>
      <c r="GKD23" s="0"/>
      <c r="GKE23" s="0"/>
      <c r="GKF23" s="0"/>
      <c r="GKG23" s="0"/>
      <c r="GKH23" s="0"/>
      <c r="GKI23" s="0"/>
      <c r="GKJ23" s="0"/>
      <c r="GKK23" s="0"/>
      <c r="GKL23" s="0"/>
      <c r="GKM23" s="0"/>
      <c r="GKN23" s="0"/>
      <c r="GKO23" s="0"/>
      <c r="GKP23" s="0"/>
      <c r="GKQ23" s="0"/>
      <c r="GKR23" s="0"/>
      <c r="GKS23" s="0"/>
      <c r="GKT23" s="0"/>
      <c r="GKU23" s="0"/>
      <c r="GKV23" s="0"/>
      <c r="GKW23" s="0"/>
      <c r="GKX23" s="0"/>
      <c r="GKY23" s="0"/>
      <c r="GKZ23" s="0"/>
      <c r="GLA23" s="0"/>
      <c r="GLB23" s="0"/>
      <c r="GLC23" s="0"/>
      <c r="GLD23" s="0"/>
      <c r="GLE23" s="0"/>
      <c r="GLF23" s="0"/>
      <c r="GLG23" s="0"/>
      <c r="GLH23" s="0"/>
      <c r="GLI23" s="0"/>
      <c r="GLJ23" s="0"/>
      <c r="GLK23" s="0"/>
      <c r="GLL23" s="0"/>
      <c r="GLM23" s="0"/>
      <c r="GLN23" s="0"/>
      <c r="GLO23" s="0"/>
      <c r="GLP23" s="0"/>
      <c r="GLQ23" s="0"/>
      <c r="GLR23" s="0"/>
      <c r="GLS23" s="0"/>
      <c r="GLT23" s="0"/>
      <c r="GLU23" s="0"/>
      <c r="GLV23" s="0"/>
      <c r="GLW23" s="0"/>
      <c r="GLX23" s="0"/>
      <c r="GLY23" s="0"/>
      <c r="GLZ23" s="0"/>
      <c r="GMA23" s="0"/>
      <c r="GMB23" s="0"/>
      <c r="GMC23" s="0"/>
      <c r="GMD23" s="0"/>
      <c r="GME23" s="0"/>
      <c r="GMF23" s="0"/>
      <c r="GMG23" s="0"/>
      <c r="GMH23" s="0"/>
      <c r="GMI23" s="0"/>
      <c r="GMJ23" s="0"/>
      <c r="GMK23" s="0"/>
      <c r="GML23" s="0"/>
      <c r="GMM23" s="0"/>
      <c r="GMN23" s="0"/>
      <c r="GMO23" s="0"/>
      <c r="GMP23" s="0"/>
      <c r="GMQ23" s="0"/>
      <c r="GMR23" s="0"/>
      <c r="GMS23" s="0"/>
      <c r="GMT23" s="0"/>
      <c r="GMU23" s="0"/>
      <c r="GMV23" s="0"/>
      <c r="GMW23" s="0"/>
      <c r="GMX23" s="0"/>
      <c r="GMY23" s="0"/>
      <c r="GMZ23" s="0"/>
      <c r="GNA23" s="0"/>
      <c r="GNB23" s="0"/>
      <c r="GNC23" s="0"/>
      <c r="GND23" s="0"/>
      <c r="GNE23" s="0"/>
      <c r="GNF23" s="0"/>
      <c r="GNG23" s="0"/>
      <c r="GNH23" s="0"/>
      <c r="GNI23" s="0"/>
      <c r="GNJ23" s="0"/>
      <c r="GNK23" s="0"/>
      <c r="GNL23" s="0"/>
      <c r="GNM23" s="0"/>
      <c r="GNN23" s="0"/>
      <c r="GNO23" s="0"/>
      <c r="GNP23" s="0"/>
      <c r="GNQ23" s="0"/>
      <c r="GNR23" s="0"/>
      <c r="GNS23" s="0"/>
      <c r="GNT23" s="0"/>
      <c r="GNU23" s="0"/>
      <c r="GNV23" s="0"/>
      <c r="GNW23" s="0"/>
      <c r="GNX23" s="0"/>
      <c r="GNY23" s="0"/>
      <c r="GNZ23" s="0"/>
      <c r="GOA23" s="0"/>
      <c r="GOB23" s="0"/>
      <c r="GOC23" s="0"/>
      <c r="GOD23" s="0"/>
      <c r="GOE23" s="0"/>
      <c r="GOF23" s="0"/>
      <c r="GOG23" s="0"/>
      <c r="GOH23" s="0"/>
      <c r="GOI23" s="0"/>
      <c r="GOJ23" s="0"/>
      <c r="GOK23" s="0"/>
      <c r="GOL23" s="0"/>
      <c r="GOM23" s="0"/>
      <c r="GON23" s="0"/>
      <c r="GOO23" s="0"/>
      <c r="GOP23" s="0"/>
      <c r="GOQ23" s="0"/>
      <c r="GOR23" s="0"/>
      <c r="GOS23" s="0"/>
      <c r="GOT23" s="0"/>
      <c r="GOU23" s="0"/>
      <c r="GOV23" s="0"/>
      <c r="GOW23" s="0"/>
      <c r="GOX23" s="0"/>
      <c r="GOY23" s="0"/>
      <c r="GOZ23" s="0"/>
      <c r="GPA23" s="0"/>
      <c r="GPB23" s="0"/>
      <c r="GPC23" s="0"/>
      <c r="GPD23" s="0"/>
      <c r="GPE23" s="0"/>
      <c r="GPF23" s="0"/>
      <c r="GPG23" s="0"/>
      <c r="GPH23" s="0"/>
      <c r="GPI23" s="0"/>
      <c r="GPJ23" s="0"/>
      <c r="GPK23" s="0"/>
      <c r="GPL23" s="0"/>
      <c r="GPM23" s="0"/>
      <c r="GPN23" s="0"/>
      <c r="GPO23" s="0"/>
      <c r="GPP23" s="0"/>
      <c r="GPQ23" s="0"/>
      <c r="GPR23" s="0"/>
      <c r="GPS23" s="0"/>
      <c r="GPT23" s="0"/>
      <c r="GPU23" s="0"/>
      <c r="GPV23" s="0"/>
      <c r="GPW23" s="0"/>
      <c r="GPX23" s="0"/>
      <c r="GPY23" s="0"/>
      <c r="GPZ23" s="0"/>
      <c r="GQA23" s="0"/>
      <c r="GQB23" s="0"/>
      <c r="GQC23" s="0"/>
      <c r="GQD23" s="0"/>
      <c r="GQE23" s="0"/>
      <c r="GQF23" s="0"/>
      <c r="GQG23" s="0"/>
      <c r="GQH23" s="0"/>
      <c r="GQI23" s="0"/>
      <c r="GQJ23" s="0"/>
      <c r="GQK23" s="0"/>
      <c r="GQL23" s="0"/>
      <c r="GQM23" s="0"/>
      <c r="GQN23" s="0"/>
      <c r="GQO23" s="0"/>
      <c r="GQP23" s="0"/>
      <c r="GQQ23" s="0"/>
      <c r="GQR23" s="0"/>
      <c r="GQS23" s="0"/>
      <c r="GQT23" s="0"/>
      <c r="GQU23" s="0"/>
      <c r="GQV23" s="0"/>
      <c r="GQW23" s="0"/>
      <c r="GQX23" s="0"/>
      <c r="GQY23" s="0"/>
      <c r="GQZ23" s="0"/>
      <c r="GRA23" s="0"/>
      <c r="GRB23" s="0"/>
      <c r="GRC23" s="0"/>
      <c r="GRD23" s="0"/>
      <c r="GRE23" s="0"/>
      <c r="GRF23" s="0"/>
      <c r="GRG23" s="0"/>
      <c r="GRH23" s="0"/>
      <c r="GRI23" s="0"/>
      <c r="GRJ23" s="0"/>
      <c r="GRK23" s="0"/>
      <c r="GRL23" s="0"/>
      <c r="GRM23" s="0"/>
      <c r="GRN23" s="0"/>
      <c r="GRO23" s="0"/>
      <c r="GRP23" s="0"/>
      <c r="GRQ23" s="0"/>
      <c r="GRR23" s="0"/>
      <c r="GRS23" s="0"/>
      <c r="GRT23" s="0"/>
      <c r="GRU23" s="0"/>
      <c r="GRV23" s="0"/>
      <c r="GRW23" s="0"/>
      <c r="GRX23" s="0"/>
      <c r="GRY23" s="0"/>
      <c r="GRZ23" s="0"/>
      <c r="GSA23" s="0"/>
      <c r="GSB23" s="0"/>
      <c r="GSC23" s="0"/>
      <c r="GSD23" s="0"/>
      <c r="GSE23" s="0"/>
      <c r="GSF23" s="0"/>
      <c r="GSG23" s="0"/>
      <c r="GSH23" s="0"/>
      <c r="GSI23" s="0"/>
      <c r="GSJ23" s="0"/>
      <c r="GSK23" s="0"/>
      <c r="GSL23" s="0"/>
      <c r="GSM23" s="0"/>
      <c r="GSN23" s="0"/>
      <c r="GSO23" s="0"/>
      <c r="GSP23" s="0"/>
      <c r="GSQ23" s="0"/>
      <c r="GSR23" s="0"/>
      <c r="GSS23" s="0"/>
      <c r="GST23" s="0"/>
      <c r="GSU23" s="0"/>
      <c r="GSV23" s="0"/>
      <c r="GSW23" s="0"/>
      <c r="GSX23" s="0"/>
      <c r="GSY23" s="0"/>
      <c r="GSZ23" s="0"/>
      <c r="GTA23" s="0"/>
      <c r="GTB23" s="0"/>
      <c r="GTC23" s="0"/>
      <c r="GTD23" s="0"/>
      <c r="GTE23" s="0"/>
      <c r="GTF23" s="0"/>
      <c r="GTG23" s="0"/>
      <c r="GTH23" s="0"/>
      <c r="GTI23" s="0"/>
      <c r="GTJ23" s="0"/>
      <c r="GTK23" s="0"/>
      <c r="GTL23" s="0"/>
      <c r="GTM23" s="0"/>
      <c r="GTN23" s="0"/>
      <c r="GTO23" s="0"/>
      <c r="GTP23" s="0"/>
      <c r="GTQ23" s="0"/>
      <c r="GTR23" s="0"/>
      <c r="GTS23" s="0"/>
      <c r="GTT23" s="0"/>
      <c r="GTU23" s="0"/>
      <c r="GTV23" s="0"/>
      <c r="GTW23" s="0"/>
      <c r="GTX23" s="0"/>
      <c r="GTY23" s="0"/>
      <c r="GTZ23" s="0"/>
      <c r="GUA23" s="0"/>
      <c r="GUB23" s="0"/>
      <c r="GUC23" s="0"/>
      <c r="GUD23" s="0"/>
      <c r="GUE23" s="0"/>
      <c r="GUF23" s="0"/>
      <c r="GUG23" s="0"/>
      <c r="GUH23" s="0"/>
      <c r="GUI23" s="0"/>
      <c r="GUJ23" s="0"/>
      <c r="GUK23" s="0"/>
      <c r="GUL23" s="0"/>
      <c r="GUM23" s="0"/>
      <c r="GUN23" s="0"/>
      <c r="GUO23" s="0"/>
      <c r="GUP23" s="0"/>
      <c r="GUQ23" s="0"/>
      <c r="GUR23" s="0"/>
      <c r="GUS23" s="0"/>
      <c r="GUT23" s="0"/>
      <c r="GUU23" s="0"/>
      <c r="GUV23" s="0"/>
      <c r="GUW23" s="0"/>
      <c r="GUX23" s="0"/>
      <c r="GUY23" s="0"/>
      <c r="GUZ23" s="0"/>
      <c r="GVA23" s="0"/>
      <c r="GVB23" s="0"/>
      <c r="GVC23" s="0"/>
      <c r="GVD23" s="0"/>
      <c r="GVE23" s="0"/>
      <c r="GVF23" s="0"/>
      <c r="GVG23" s="0"/>
      <c r="GVH23" s="0"/>
      <c r="GVI23" s="0"/>
      <c r="GVJ23" s="0"/>
      <c r="GVK23" s="0"/>
      <c r="GVL23" s="0"/>
      <c r="GVM23" s="0"/>
      <c r="GVN23" s="0"/>
      <c r="GVO23" s="0"/>
      <c r="GVP23" s="0"/>
      <c r="GVQ23" s="0"/>
      <c r="GVR23" s="0"/>
      <c r="GVS23" s="0"/>
      <c r="GVT23" s="0"/>
      <c r="GVU23" s="0"/>
      <c r="GVV23" s="0"/>
      <c r="GVW23" s="0"/>
      <c r="GVX23" s="0"/>
      <c r="GVY23" s="0"/>
      <c r="GVZ23" s="0"/>
      <c r="GWA23" s="0"/>
      <c r="GWB23" s="0"/>
      <c r="GWC23" s="0"/>
      <c r="GWD23" s="0"/>
      <c r="GWE23" s="0"/>
      <c r="GWF23" s="0"/>
      <c r="GWG23" s="0"/>
      <c r="GWH23" s="0"/>
      <c r="GWI23" s="0"/>
      <c r="GWJ23" s="0"/>
      <c r="GWK23" s="0"/>
      <c r="GWL23" s="0"/>
      <c r="GWM23" s="0"/>
      <c r="GWN23" s="0"/>
      <c r="GWO23" s="0"/>
      <c r="GWP23" s="0"/>
      <c r="GWQ23" s="0"/>
      <c r="GWR23" s="0"/>
      <c r="GWS23" s="0"/>
      <c r="GWT23" s="0"/>
      <c r="GWU23" s="0"/>
      <c r="GWV23" s="0"/>
      <c r="GWW23" s="0"/>
      <c r="GWX23" s="0"/>
      <c r="GWY23" s="0"/>
      <c r="GWZ23" s="0"/>
      <c r="GXA23" s="0"/>
      <c r="GXB23" s="0"/>
      <c r="GXC23" s="0"/>
      <c r="GXD23" s="0"/>
      <c r="GXE23" s="0"/>
      <c r="GXF23" s="0"/>
      <c r="GXG23" s="0"/>
      <c r="GXH23" s="0"/>
      <c r="GXI23" s="0"/>
      <c r="GXJ23" s="0"/>
      <c r="GXK23" s="0"/>
      <c r="GXL23" s="0"/>
      <c r="GXM23" s="0"/>
      <c r="GXN23" s="0"/>
      <c r="GXO23" s="0"/>
      <c r="GXP23" s="0"/>
      <c r="GXQ23" s="0"/>
      <c r="GXR23" s="0"/>
      <c r="GXS23" s="0"/>
      <c r="GXT23" s="0"/>
      <c r="GXU23" s="0"/>
      <c r="GXV23" s="0"/>
      <c r="GXW23" s="0"/>
      <c r="GXX23" s="0"/>
      <c r="GXY23" s="0"/>
      <c r="GXZ23" s="0"/>
      <c r="GYA23" s="0"/>
      <c r="GYB23" s="0"/>
      <c r="GYC23" s="0"/>
      <c r="GYD23" s="0"/>
      <c r="GYE23" s="0"/>
      <c r="GYF23" s="0"/>
      <c r="GYG23" s="0"/>
      <c r="GYH23" s="0"/>
      <c r="GYI23" s="0"/>
      <c r="GYJ23" s="0"/>
      <c r="GYK23" s="0"/>
      <c r="GYL23" s="0"/>
      <c r="GYM23" s="0"/>
      <c r="GYN23" s="0"/>
      <c r="GYO23" s="0"/>
      <c r="GYP23" s="0"/>
      <c r="GYQ23" s="0"/>
      <c r="GYR23" s="0"/>
      <c r="GYS23" s="0"/>
      <c r="GYT23" s="0"/>
      <c r="GYU23" s="0"/>
      <c r="GYV23" s="0"/>
      <c r="GYW23" s="0"/>
      <c r="GYX23" s="0"/>
      <c r="GYY23" s="0"/>
      <c r="GYZ23" s="0"/>
      <c r="GZA23" s="0"/>
      <c r="GZB23" s="0"/>
      <c r="GZC23" s="0"/>
      <c r="GZD23" s="0"/>
      <c r="GZE23" s="0"/>
      <c r="GZF23" s="0"/>
      <c r="GZG23" s="0"/>
      <c r="GZH23" s="0"/>
      <c r="GZI23" s="0"/>
      <c r="GZJ23" s="0"/>
      <c r="GZK23" s="0"/>
      <c r="GZL23" s="0"/>
      <c r="GZM23" s="0"/>
      <c r="GZN23" s="0"/>
      <c r="GZO23" s="0"/>
      <c r="GZP23" s="0"/>
      <c r="GZQ23" s="0"/>
      <c r="GZR23" s="0"/>
      <c r="GZS23" s="0"/>
      <c r="GZT23" s="0"/>
      <c r="GZU23" s="0"/>
      <c r="GZV23" s="0"/>
      <c r="GZW23" s="0"/>
      <c r="GZX23" s="0"/>
      <c r="GZY23" s="0"/>
      <c r="GZZ23" s="0"/>
      <c r="HAA23" s="0"/>
      <c r="HAB23" s="0"/>
      <c r="HAC23" s="0"/>
      <c r="HAD23" s="0"/>
      <c r="HAE23" s="0"/>
      <c r="HAF23" s="0"/>
      <c r="HAG23" s="0"/>
      <c r="HAH23" s="0"/>
      <c r="HAI23" s="0"/>
      <c r="HAJ23" s="0"/>
      <c r="HAK23" s="0"/>
      <c r="HAL23" s="0"/>
      <c r="HAM23" s="0"/>
      <c r="HAN23" s="0"/>
      <c r="HAO23" s="0"/>
      <c r="HAP23" s="0"/>
      <c r="HAQ23" s="0"/>
      <c r="HAR23" s="0"/>
      <c r="HAS23" s="0"/>
      <c r="HAT23" s="0"/>
      <c r="HAU23" s="0"/>
      <c r="HAV23" s="0"/>
      <c r="HAW23" s="0"/>
      <c r="HAX23" s="0"/>
      <c r="HAY23" s="0"/>
      <c r="HAZ23" s="0"/>
      <c r="HBA23" s="0"/>
      <c r="HBB23" s="0"/>
      <c r="HBC23" s="0"/>
      <c r="HBD23" s="0"/>
      <c r="HBE23" s="0"/>
      <c r="HBF23" s="0"/>
      <c r="HBG23" s="0"/>
      <c r="HBH23" s="0"/>
      <c r="HBI23" s="0"/>
      <c r="HBJ23" s="0"/>
      <c r="HBK23" s="0"/>
      <c r="HBL23" s="0"/>
      <c r="HBM23" s="0"/>
      <c r="HBN23" s="0"/>
      <c r="HBO23" s="0"/>
      <c r="HBP23" s="0"/>
      <c r="HBQ23" s="0"/>
      <c r="HBR23" s="0"/>
      <c r="HBS23" s="0"/>
      <c r="HBT23" s="0"/>
      <c r="HBU23" s="0"/>
      <c r="HBV23" s="0"/>
      <c r="HBW23" s="0"/>
      <c r="HBX23" s="0"/>
      <c r="HBY23" s="0"/>
      <c r="HBZ23" s="0"/>
      <c r="HCA23" s="0"/>
      <c r="HCB23" s="0"/>
      <c r="HCC23" s="0"/>
      <c r="HCD23" s="0"/>
      <c r="HCE23" s="0"/>
      <c r="HCF23" s="0"/>
      <c r="HCG23" s="0"/>
      <c r="HCH23" s="0"/>
      <c r="HCI23" s="0"/>
      <c r="HCJ23" s="0"/>
      <c r="HCK23" s="0"/>
      <c r="HCL23" s="0"/>
      <c r="HCM23" s="0"/>
      <c r="HCN23" s="0"/>
      <c r="HCO23" s="0"/>
      <c r="HCP23" s="0"/>
      <c r="HCQ23" s="0"/>
      <c r="HCR23" s="0"/>
      <c r="HCS23" s="0"/>
      <c r="HCT23" s="0"/>
      <c r="HCU23" s="0"/>
      <c r="HCV23" s="0"/>
      <c r="HCW23" s="0"/>
      <c r="HCX23" s="0"/>
      <c r="HCY23" s="0"/>
      <c r="HCZ23" s="0"/>
      <c r="HDA23" s="0"/>
      <c r="HDB23" s="0"/>
      <c r="HDC23" s="0"/>
      <c r="HDD23" s="0"/>
      <c r="HDE23" s="0"/>
      <c r="HDF23" s="0"/>
      <c r="HDG23" s="0"/>
      <c r="HDH23" s="0"/>
      <c r="HDI23" s="0"/>
      <c r="HDJ23" s="0"/>
      <c r="HDK23" s="0"/>
      <c r="HDL23" s="0"/>
      <c r="HDM23" s="0"/>
      <c r="HDN23" s="0"/>
      <c r="HDO23" s="0"/>
      <c r="HDP23" s="0"/>
      <c r="HDQ23" s="0"/>
      <c r="HDR23" s="0"/>
      <c r="HDS23" s="0"/>
      <c r="HDT23" s="0"/>
      <c r="HDU23" s="0"/>
      <c r="HDV23" s="0"/>
      <c r="HDW23" s="0"/>
      <c r="HDX23" s="0"/>
      <c r="HDY23" s="0"/>
      <c r="HDZ23" s="0"/>
      <c r="HEA23" s="0"/>
      <c r="HEB23" s="0"/>
      <c r="HEC23" s="0"/>
      <c r="HED23" s="0"/>
      <c r="HEE23" s="0"/>
      <c r="HEF23" s="0"/>
      <c r="HEG23" s="0"/>
      <c r="HEH23" s="0"/>
      <c r="HEI23" s="0"/>
      <c r="HEJ23" s="0"/>
      <c r="HEK23" s="0"/>
      <c r="HEL23" s="0"/>
      <c r="HEM23" s="0"/>
      <c r="HEN23" s="0"/>
      <c r="HEO23" s="0"/>
      <c r="HEP23" s="0"/>
      <c r="HEQ23" s="0"/>
      <c r="HER23" s="0"/>
      <c r="HES23" s="0"/>
      <c r="HET23" s="0"/>
      <c r="HEU23" s="0"/>
      <c r="HEV23" s="0"/>
      <c r="HEW23" s="0"/>
      <c r="HEX23" s="0"/>
      <c r="HEY23" s="0"/>
      <c r="HEZ23" s="0"/>
      <c r="HFA23" s="0"/>
      <c r="HFB23" s="0"/>
      <c r="HFC23" s="0"/>
      <c r="HFD23" s="0"/>
      <c r="HFE23" s="0"/>
      <c r="HFF23" s="0"/>
      <c r="HFG23" s="0"/>
      <c r="HFH23" s="0"/>
      <c r="HFI23" s="0"/>
      <c r="HFJ23" s="0"/>
      <c r="HFK23" s="0"/>
      <c r="HFL23" s="0"/>
      <c r="HFM23" s="0"/>
      <c r="HFN23" s="0"/>
      <c r="HFO23" s="0"/>
      <c r="HFP23" s="0"/>
      <c r="HFQ23" s="0"/>
      <c r="HFR23" s="0"/>
      <c r="HFS23" s="0"/>
      <c r="HFT23" s="0"/>
      <c r="HFU23" s="0"/>
      <c r="HFV23" s="0"/>
      <c r="HFW23" s="0"/>
      <c r="HFX23" s="0"/>
      <c r="HFY23" s="0"/>
      <c r="HFZ23" s="0"/>
      <c r="HGA23" s="0"/>
      <c r="HGB23" s="0"/>
      <c r="HGC23" s="0"/>
      <c r="HGD23" s="0"/>
      <c r="HGE23" s="0"/>
      <c r="HGF23" s="0"/>
      <c r="HGG23" s="0"/>
      <c r="HGH23" s="0"/>
      <c r="HGI23" s="0"/>
      <c r="HGJ23" s="0"/>
      <c r="HGK23" s="0"/>
      <c r="HGL23" s="0"/>
      <c r="HGM23" s="0"/>
      <c r="HGN23" s="0"/>
      <c r="HGO23" s="0"/>
      <c r="HGP23" s="0"/>
      <c r="HGQ23" s="0"/>
      <c r="HGR23" s="0"/>
      <c r="HGS23" s="0"/>
      <c r="HGT23" s="0"/>
      <c r="HGU23" s="0"/>
      <c r="HGV23" s="0"/>
      <c r="HGW23" s="0"/>
      <c r="HGX23" s="0"/>
      <c r="HGY23" s="0"/>
      <c r="HGZ23" s="0"/>
      <c r="HHA23" s="0"/>
      <c r="HHB23" s="0"/>
      <c r="HHC23" s="0"/>
      <c r="HHD23" s="0"/>
      <c r="HHE23" s="0"/>
      <c r="HHF23" s="0"/>
      <c r="HHG23" s="0"/>
      <c r="HHH23" s="0"/>
      <c r="HHI23" s="0"/>
      <c r="HHJ23" s="0"/>
      <c r="HHK23" s="0"/>
      <c r="HHL23" s="0"/>
      <c r="HHM23" s="0"/>
      <c r="HHN23" s="0"/>
      <c r="HHO23" s="0"/>
      <c r="HHP23" s="0"/>
      <c r="HHQ23" s="0"/>
      <c r="HHR23" s="0"/>
      <c r="HHS23" s="0"/>
      <c r="HHT23" s="0"/>
      <c r="HHU23" s="0"/>
      <c r="HHV23" s="0"/>
      <c r="HHW23" s="0"/>
      <c r="HHX23" s="0"/>
      <c r="HHY23" s="0"/>
      <c r="HHZ23" s="0"/>
      <c r="HIA23" s="0"/>
      <c r="HIB23" s="0"/>
      <c r="HIC23" s="0"/>
      <c r="HID23" s="0"/>
      <c r="HIE23" s="0"/>
      <c r="HIF23" s="0"/>
      <c r="HIG23" s="0"/>
      <c r="HIH23" s="0"/>
      <c r="HII23" s="0"/>
      <c r="HIJ23" s="0"/>
      <c r="HIK23" s="0"/>
      <c r="HIL23" s="0"/>
      <c r="HIM23" s="0"/>
      <c r="HIN23" s="0"/>
      <c r="HIO23" s="0"/>
      <c r="HIP23" s="0"/>
      <c r="HIQ23" s="0"/>
      <c r="HIR23" s="0"/>
      <c r="HIS23" s="0"/>
      <c r="HIT23" s="0"/>
      <c r="HIU23" s="0"/>
      <c r="HIV23" s="0"/>
      <c r="HIW23" s="0"/>
      <c r="HIX23" s="0"/>
      <c r="HIY23" s="0"/>
      <c r="HIZ23" s="0"/>
      <c r="HJA23" s="0"/>
      <c r="HJB23" s="0"/>
      <c r="HJC23" s="0"/>
      <c r="HJD23" s="0"/>
      <c r="HJE23" s="0"/>
      <c r="HJF23" s="0"/>
      <c r="HJG23" s="0"/>
      <c r="HJH23" s="0"/>
      <c r="HJI23" s="0"/>
      <c r="HJJ23" s="0"/>
      <c r="HJK23" s="0"/>
      <c r="HJL23" s="0"/>
      <c r="HJM23" s="0"/>
      <c r="HJN23" s="0"/>
      <c r="HJO23" s="0"/>
      <c r="HJP23" s="0"/>
      <c r="HJQ23" s="0"/>
      <c r="HJR23" s="0"/>
      <c r="HJS23" s="0"/>
      <c r="HJT23" s="0"/>
      <c r="HJU23" s="0"/>
      <c r="HJV23" s="0"/>
      <c r="HJW23" s="0"/>
      <c r="HJX23" s="0"/>
      <c r="HJY23" s="0"/>
      <c r="HJZ23" s="0"/>
      <c r="HKA23" s="0"/>
      <c r="HKB23" s="0"/>
      <c r="HKC23" s="0"/>
      <c r="HKD23" s="0"/>
      <c r="HKE23" s="0"/>
      <c r="HKF23" s="0"/>
      <c r="HKG23" s="0"/>
      <c r="HKH23" s="0"/>
      <c r="HKI23" s="0"/>
      <c r="HKJ23" s="0"/>
      <c r="HKK23" s="0"/>
      <c r="HKL23" s="0"/>
      <c r="HKM23" s="0"/>
      <c r="HKN23" s="0"/>
      <c r="HKO23" s="0"/>
      <c r="HKP23" s="0"/>
      <c r="HKQ23" s="0"/>
      <c r="HKR23" s="0"/>
      <c r="HKS23" s="0"/>
      <c r="HKT23" s="0"/>
      <c r="HKU23" s="0"/>
      <c r="HKV23" s="0"/>
      <c r="HKW23" s="0"/>
      <c r="HKX23" s="0"/>
      <c r="HKY23" s="0"/>
      <c r="HKZ23" s="0"/>
      <c r="HLA23" s="0"/>
      <c r="HLB23" s="0"/>
      <c r="HLC23" s="0"/>
      <c r="HLD23" s="0"/>
      <c r="HLE23" s="0"/>
      <c r="HLF23" s="0"/>
      <c r="HLG23" s="0"/>
      <c r="HLH23" s="0"/>
      <c r="HLI23" s="0"/>
      <c r="HLJ23" s="0"/>
      <c r="HLK23" s="0"/>
      <c r="HLL23" s="0"/>
      <c r="HLM23" s="0"/>
      <c r="HLN23" s="0"/>
      <c r="HLO23" s="0"/>
      <c r="HLP23" s="0"/>
      <c r="HLQ23" s="0"/>
      <c r="HLR23" s="0"/>
      <c r="HLS23" s="0"/>
      <c r="HLT23" s="0"/>
      <c r="HLU23" s="0"/>
      <c r="HLV23" s="0"/>
      <c r="HLW23" s="0"/>
      <c r="HLX23" s="0"/>
      <c r="HLY23" s="0"/>
      <c r="HLZ23" s="0"/>
      <c r="HMA23" s="0"/>
      <c r="HMB23" s="0"/>
      <c r="HMC23" s="0"/>
      <c r="HMD23" s="0"/>
      <c r="HME23" s="0"/>
      <c r="HMF23" s="0"/>
      <c r="HMG23" s="0"/>
      <c r="HMH23" s="0"/>
      <c r="HMI23" s="0"/>
      <c r="HMJ23" s="0"/>
      <c r="HMK23" s="0"/>
      <c r="HML23" s="0"/>
      <c r="HMM23" s="0"/>
      <c r="HMN23" s="0"/>
      <c r="HMO23" s="0"/>
      <c r="HMP23" s="0"/>
      <c r="HMQ23" s="0"/>
      <c r="HMR23" s="0"/>
      <c r="HMS23" s="0"/>
      <c r="HMT23" s="0"/>
      <c r="HMU23" s="0"/>
      <c r="HMV23" s="0"/>
      <c r="HMW23" s="0"/>
      <c r="HMX23" s="0"/>
      <c r="HMY23" s="0"/>
      <c r="HMZ23" s="0"/>
      <c r="HNA23" s="0"/>
      <c r="HNB23" s="0"/>
      <c r="HNC23" s="0"/>
      <c r="HND23" s="0"/>
      <c r="HNE23" s="0"/>
      <c r="HNF23" s="0"/>
      <c r="HNG23" s="0"/>
      <c r="HNH23" s="0"/>
      <c r="HNI23" s="0"/>
      <c r="HNJ23" s="0"/>
      <c r="HNK23" s="0"/>
      <c r="HNL23" s="0"/>
      <c r="HNM23" s="0"/>
      <c r="HNN23" s="0"/>
      <c r="HNO23" s="0"/>
      <c r="HNP23" s="0"/>
      <c r="HNQ23" s="0"/>
      <c r="HNR23" s="0"/>
      <c r="HNS23" s="0"/>
      <c r="HNT23" s="0"/>
      <c r="HNU23" s="0"/>
      <c r="HNV23" s="0"/>
      <c r="HNW23" s="0"/>
      <c r="HNX23" s="0"/>
      <c r="HNY23" s="0"/>
      <c r="HNZ23" s="0"/>
      <c r="HOA23" s="0"/>
      <c r="HOB23" s="0"/>
      <c r="HOC23" s="0"/>
      <c r="HOD23" s="0"/>
      <c r="HOE23" s="0"/>
      <c r="HOF23" s="0"/>
      <c r="HOG23" s="0"/>
      <c r="HOH23" s="0"/>
      <c r="HOI23" s="0"/>
      <c r="HOJ23" s="0"/>
      <c r="HOK23" s="0"/>
      <c r="HOL23" s="0"/>
      <c r="HOM23" s="0"/>
      <c r="HON23" s="0"/>
      <c r="HOO23" s="0"/>
      <c r="HOP23" s="0"/>
      <c r="HOQ23" s="0"/>
      <c r="HOR23" s="0"/>
      <c r="HOS23" s="0"/>
      <c r="HOT23" s="0"/>
      <c r="HOU23" s="0"/>
      <c r="HOV23" s="0"/>
      <c r="HOW23" s="0"/>
      <c r="HOX23" s="0"/>
      <c r="HOY23" s="0"/>
      <c r="HOZ23" s="0"/>
      <c r="HPA23" s="0"/>
      <c r="HPB23" s="0"/>
      <c r="HPC23" s="0"/>
      <c r="HPD23" s="0"/>
      <c r="HPE23" s="0"/>
      <c r="HPF23" s="0"/>
      <c r="HPG23" s="0"/>
      <c r="HPH23" s="0"/>
      <c r="HPI23" s="0"/>
      <c r="HPJ23" s="0"/>
      <c r="HPK23" s="0"/>
      <c r="HPL23" s="0"/>
      <c r="HPM23" s="0"/>
      <c r="HPN23" s="0"/>
      <c r="HPO23" s="0"/>
      <c r="HPP23" s="0"/>
      <c r="HPQ23" s="0"/>
      <c r="HPR23" s="0"/>
      <c r="HPS23" s="0"/>
      <c r="HPT23" s="0"/>
      <c r="HPU23" s="0"/>
      <c r="HPV23" s="0"/>
      <c r="HPW23" s="0"/>
      <c r="HPX23" s="0"/>
      <c r="HPY23" s="0"/>
      <c r="HPZ23" s="0"/>
      <c r="HQA23" s="0"/>
      <c r="HQB23" s="0"/>
      <c r="HQC23" s="0"/>
      <c r="HQD23" s="0"/>
      <c r="HQE23" s="0"/>
      <c r="HQF23" s="0"/>
      <c r="HQG23" s="0"/>
      <c r="HQH23" s="0"/>
      <c r="HQI23" s="0"/>
      <c r="HQJ23" s="0"/>
      <c r="HQK23" s="0"/>
      <c r="HQL23" s="0"/>
      <c r="HQM23" s="0"/>
      <c r="HQN23" s="0"/>
      <c r="HQO23" s="0"/>
      <c r="HQP23" s="0"/>
      <c r="HQQ23" s="0"/>
      <c r="HQR23" s="0"/>
      <c r="HQS23" s="0"/>
      <c r="HQT23" s="0"/>
      <c r="HQU23" s="0"/>
      <c r="HQV23" s="0"/>
      <c r="HQW23" s="0"/>
      <c r="HQX23" s="0"/>
      <c r="HQY23" s="0"/>
      <c r="HQZ23" s="0"/>
      <c r="HRA23" s="0"/>
      <c r="HRB23" s="0"/>
      <c r="HRC23" s="0"/>
      <c r="HRD23" s="0"/>
      <c r="HRE23" s="0"/>
      <c r="HRF23" s="0"/>
      <c r="HRG23" s="0"/>
      <c r="HRH23" s="0"/>
      <c r="HRI23" s="0"/>
      <c r="HRJ23" s="0"/>
      <c r="HRK23" s="0"/>
      <c r="HRL23" s="0"/>
      <c r="HRM23" s="0"/>
      <c r="HRN23" s="0"/>
      <c r="HRO23" s="0"/>
      <c r="HRP23" s="0"/>
      <c r="HRQ23" s="0"/>
      <c r="HRR23" s="0"/>
      <c r="HRS23" s="0"/>
      <c r="HRT23" s="0"/>
      <c r="HRU23" s="0"/>
      <c r="HRV23" s="0"/>
      <c r="HRW23" s="0"/>
      <c r="HRX23" s="0"/>
      <c r="HRY23" s="0"/>
      <c r="HRZ23" s="0"/>
      <c r="HSA23" s="0"/>
      <c r="HSB23" s="0"/>
      <c r="HSC23" s="0"/>
      <c r="HSD23" s="0"/>
      <c r="HSE23" s="0"/>
      <c r="HSF23" s="0"/>
      <c r="HSG23" s="0"/>
      <c r="HSH23" s="0"/>
      <c r="HSI23" s="0"/>
      <c r="HSJ23" s="0"/>
      <c r="HSK23" s="0"/>
      <c r="HSL23" s="0"/>
      <c r="HSM23" s="0"/>
      <c r="HSN23" s="0"/>
      <c r="HSO23" s="0"/>
      <c r="HSP23" s="0"/>
      <c r="HSQ23" s="0"/>
      <c r="HSR23" s="0"/>
      <c r="HSS23" s="0"/>
      <c r="HST23" s="0"/>
      <c r="HSU23" s="0"/>
      <c r="HSV23" s="0"/>
      <c r="HSW23" s="0"/>
      <c r="HSX23" s="0"/>
      <c r="HSY23" s="0"/>
      <c r="HSZ23" s="0"/>
      <c r="HTA23" s="0"/>
      <c r="HTB23" s="0"/>
      <c r="HTC23" s="0"/>
      <c r="HTD23" s="0"/>
      <c r="HTE23" s="0"/>
      <c r="HTF23" s="0"/>
      <c r="HTG23" s="0"/>
      <c r="HTH23" s="0"/>
      <c r="HTI23" s="0"/>
      <c r="HTJ23" s="0"/>
      <c r="HTK23" s="0"/>
      <c r="HTL23" s="0"/>
      <c r="HTM23" s="0"/>
      <c r="HTN23" s="0"/>
      <c r="HTO23" s="0"/>
      <c r="HTP23" s="0"/>
      <c r="HTQ23" s="0"/>
      <c r="HTR23" s="0"/>
      <c r="HTS23" s="0"/>
      <c r="HTT23" s="0"/>
      <c r="HTU23" s="0"/>
      <c r="HTV23" s="0"/>
      <c r="HTW23" s="0"/>
      <c r="HTX23" s="0"/>
      <c r="HTY23" s="0"/>
      <c r="HTZ23" s="0"/>
      <c r="HUA23" s="0"/>
      <c r="HUB23" s="0"/>
      <c r="HUC23" s="0"/>
      <c r="HUD23" s="0"/>
      <c r="HUE23" s="0"/>
      <c r="HUF23" s="0"/>
      <c r="HUG23" s="0"/>
      <c r="HUH23" s="0"/>
      <c r="HUI23" s="0"/>
      <c r="HUJ23" s="0"/>
      <c r="HUK23" s="0"/>
      <c r="HUL23" s="0"/>
      <c r="HUM23" s="0"/>
      <c r="HUN23" s="0"/>
      <c r="HUO23" s="0"/>
      <c r="HUP23" s="0"/>
      <c r="HUQ23" s="0"/>
      <c r="HUR23" s="0"/>
      <c r="HUS23" s="0"/>
      <c r="HUT23" s="0"/>
      <c r="HUU23" s="0"/>
      <c r="HUV23" s="0"/>
      <c r="HUW23" s="0"/>
      <c r="HUX23" s="0"/>
      <c r="HUY23" s="0"/>
      <c r="HUZ23" s="0"/>
      <c r="HVA23" s="0"/>
      <c r="HVB23" s="0"/>
      <c r="HVC23" s="0"/>
      <c r="HVD23" s="0"/>
      <c r="HVE23" s="0"/>
      <c r="HVF23" s="0"/>
      <c r="HVG23" s="0"/>
      <c r="HVH23" s="0"/>
      <c r="HVI23" s="0"/>
      <c r="HVJ23" s="0"/>
      <c r="HVK23" s="0"/>
      <c r="HVL23" s="0"/>
      <c r="HVM23" s="0"/>
      <c r="HVN23" s="0"/>
      <c r="HVO23" s="0"/>
      <c r="HVP23" s="0"/>
      <c r="HVQ23" s="0"/>
      <c r="HVR23" s="0"/>
      <c r="HVS23" s="0"/>
      <c r="HVT23" s="0"/>
      <c r="HVU23" s="0"/>
      <c r="HVV23" s="0"/>
      <c r="HVW23" s="0"/>
      <c r="HVX23" s="0"/>
      <c r="HVY23" s="0"/>
      <c r="HVZ23" s="0"/>
      <c r="HWA23" s="0"/>
      <c r="HWB23" s="0"/>
      <c r="HWC23" s="0"/>
      <c r="HWD23" s="0"/>
      <c r="HWE23" s="0"/>
      <c r="HWF23" s="0"/>
      <c r="HWG23" s="0"/>
      <c r="HWH23" s="0"/>
      <c r="HWI23" s="0"/>
      <c r="HWJ23" s="0"/>
      <c r="HWK23" s="0"/>
      <c r="HWL23" s="0"/>
      <c r="HWM23" s="0"/>
      <c r="HWN23" s="0"/>
      <c r="HWO23" s="0"/>
      <c r="HWP23" s="0"/>
      <c r="HWQ23" s="0"/>
      <c r="HWR23" s="0"/>
      <c r="HWS23" s="0"/>
      <c r="HWT23" s="0"/>
      <c r="HWU23" s="0"/>
      <c r="HWV23" s="0"/>
      <c r="HWW23" s="0"/>
      <c r="HWX23" s="0"/>
      <c r="HWY23" s="0"/>
      <c r="HWZ23" s="0"/>
      <c r="HXA23" s="0"/>
      <c r="HXB23" s="0"/>
      <c r="HXC23" s="0"/>
      <c r="HXD23" s="0"/>
      <c r="HXE23" s="0"/>
      <c r="HXF23" s="0"/>
      <c r="HXG23" s="0"/>
      <c r="HXH23" s="0"/>
      <c r="HXI23" s="0"/>
      <c r="HXJ23" s="0"/>
      <c r="HXK23" s="0"/>
      <c r="HXL23" s="0"/>
      <c r="HXM23" s="0"/>
      <c r="HXN23" s="0"/>
      <c r="HXO23" s="0"/>
      <c r="HXP23" s="0"/>
      <c r="HXQ23" s="0"/>
      <c r="HXR23" s="0"/>
      <c r="HXS23" s="0"/>
      <c r="HXT23" s="0"/>
      <c r="HXU23" s="0"/>
      <c r="HXV23" s="0"/>
      <c r="HXW23" s="0"/>
      <c r="HXX23" s="0"/>
      <c r="HXY23" s="0"/>
      <c r="HXZ23" s="0"/>
      <c r="HYA23" s="0"/>
      <c r="HYB23" s="0"/>
      <c r="HYC23" s="0"/>
      <c r="HYD23" s="0"/>
      <c r="HYE23" s="0"/>
      <c r="HYF23" s="0"/>
      <c r="HYG23" s="0"/>
      <c r="HYH23" s="0"/>
      <c r="HYI23" s="0"/>
      <c r="HYJ23" s="0"/>
      <c r="HYK23" s="0"/>
      <c r="HYL23" s="0"/>
      <c r="HYM23" s="0"/>
      <c r="HYN23" s="0"/>
      <c r="HYO23" s="0"/>
      <c r="HYP23" s="0"/>
      <c r="HYQ23" s="0"/>
      <c r="HYR23" s="0"/>
      <c r="HYS23" s="0"/>
      <c r="HYT23" s="0"/>
      <c r="HYU23" s="0"/>
      <c r="HYV23" s="0"/>
      <c r="HYW23" s="0"/>
      <c r="HYX23" s="0"/>
      <c r="HYY23" s="0"/>
      <c r="HYZ23" s="0"/>
      <c r="HZA23" s="0"/>
      <c r="HZB23" s="0"/>
      <c r="HZC23" s="0"/>
      <c r="HZD23" s="0"/>
      <c r="HZE23" s="0"/>
      <c r="HZF23" s="0"/>
      <c r="HZG23" s="0"/>
      <c r="HZH23" s="0"/>
      <c r="HZI23" s="0"/>
      <c r="HZJ23" s="0"/>
      <c r="HZK23" s="0"/>
      <c r="HZL23" s="0"/>
      <c r="HZM23" s="0"/>
      <c r="HZN23" s="0"/>
      <c r="HZO23" s="0"/>
      <c r="HZP23" s="0"/>
      <c r="HZQ23" s="0"/>
      <c r="HZR23" s="0"/>
      <c r="HZS23" s="0"/>
      <c r="HZT23" s="0"/>
      <c r="HZU23" s="0"/>
      <c r="HZV23" s="0"/>
      <c r="HZW23" s="0"/>
      <c r="HZX23" s="0"/>
      <c r="HZY23" s="0"/>
      <c r="HZZ23" s="0"/>
      <c r="IAA23" s="0"/>
      <c r="IAB23" s="0"/>
      <c r="IAC23" s="0"/>
      <c r="IAD23" s="0"/>
      <c r="IAE23" s="0"/>
      <c r="IAF23" s="0"/>
      <c r="IAG23" s="0"/>
      <c r="IAH23" s="0"/>
      <c r="IAI23" s="0"/>
      <c r="IAJ23" s="0"/>
      <c r="IAK23" s="0"/>
      <c r="IAL23" s="0"/>
      <c r="IAM23" s="0"/>
      <c r="IAN23" s="0"/>
      <c r="IAO23" s="0"/>
      <c r="IAP23" s="0"/>
      <c r="IAQ23" s="0"/>
      <c r="IAR23" s="0"/>
      <c r="IAS23" s="0"/>
      <c r="IAT23" s="0"/>
      <c r="IAU23" s="0"/>
      <c r="IAV23" s="0"/>
      <c r="IAW23" s="0"/>
      <c r="IAX23" s="0"/>
      <c r="IAY23" s="0"/>
      <c r="IAZ23" s="0"/>
      <c r="IBA23" s="0"/>
      <c r="IBB23" s="0"/>
      <c r="IBC23" s="0"/>
      <c r="IBD23" s="0"/>
      <c r="IBE23" s="0"/>
      <c r="IBF23" s="0"/>
      <c r="IBG23" s="0"/>
      <c r="IBH23" s="0"/>
      <c r="IBI23" s="0"/>
      <c r="IBJ23" s="0"/>
      <c r="IBK23" s="0"/>
      <c r="IBL23" s="0"/>
      <c r="IBM23" s="0"/>
      <c r="IBN23" s="0"/>
      <c r="IBO23" s="0"/>
      <c r="IBP23" s="0"/>
      <c r="IBQ23" s="0"/>
      <c r="IBR23" s="0"/>
      <c r="IBS23" s="0"/>
      <c r="IBT23" s="0"/>
      <c r="IBU23" s="0"/>
      <c r="IBV23" s="0"/>
      <c r="IBW23" s="0"/>
      <c r="IBX23" s="0"/>
      <c r="IBY23" s="0"/>
      <c r="IBZ23" s="0"/>
      <c r="ICA23" s="0"/>
      <c r="ICB23" s="0"/>
      <c r="ICC23" s="0"/>
      <c r="ICD23" s="0"/>
      <c r="ICE23" s="0"/>
      <c r="ICF23" s="0"/>
      <c r="ICG23" s="0"/>
      <c r="ICH23" s="0"/>
      <c r="ICI23" s="0"/>
      <c r="ICJ23" s="0"/>
      <c r="ICK23" s="0"/>
      <c r="ICL23" s="0"/>
      <c r="ICM23" s="0"/>
      <c r="ICN23" s="0"/>
      <c r="ICO23" s="0"/>
      <c r="ICP23" s="0"/>
      <c r="ICQ23" s="0"/>
      <c r="ICR23" s="0"/>
      <c r="ICS23" s="0"/>
      <c r="ICT23" s="0"/>
      <c r="ICU23" s="0"/>
      <c r="ICV23" s="0"/>
      <c r="ICW23" s="0"/>
      <c r="ICX23" s="0"/>
      <c r="ICY23" s="0"/>
      <c r="ICZ23" s="0"/>
      <c r="IDA23" s="0"/>
      <c r="IDB23" s="0"/>
      <c r="IDC23" s="0"/>
      <c r="IDD23" s="0"/>
      <c r="IDE23" s="0"/>
      <c r="IDF23" s="0"/>
      <c r="IDG23" s="0"/>
      <c r="IDH23" s="0"/>
      <c r="IDI23" s="0"/>
      <c r="IDJ23" s="0"/>
      <c r="IDK23" s="0"/>
      <c r="IDL23" s="0"/>
      <c r="IDM23" s="0"/>
      <c r="IDN23" s="0"/>
      <c r="IDO23" s="0"/>
      <c r="IDP23" s="0"/>
      <c r="IDQ23" s="0"/>
      <c r="IDR23" s="0"/>
      <c r="IDS23" s="0"/>
      <c r="IDT23" s="0"/>
      <c r="IDU23" s="0"/>
      <c r="IDV23" s="0"/>
      <c r="IDW23" s="0"/>
      <c r="IDX23" s="0"/>
      <c r="IDY23" s="0"/>
      <c r="IDZ23" s="0"/>
      <c r="IEA23" s="0"/>
      <c r="IEB23" s="0"/>
      <c r="IEC23" s="0"/>
      <c r="IED23" s="0"/>
      <c r="IEE23" s="0"/>
      <c r="IEF23" s="0"/>
      <c r="IEG23" s="0"/>
      <c r="IEH23" s="0"/>
      <c r="IEI23" s="0"/>
      <c r="IEJ23" s="0"/>
      <c r="IEK23" s="0"/>
      <c r="IEL23" s="0"/>
      <c r="IEM23" s="0"/>
      <c r="IEN23" s="0"/>
      <c r="IEO23" s="0"/>
      <c r="IEP23" s="0"/>
      <c r="IEQ23" s="0"/>
      <c r="IER23" s="0"/>
      <c r="IES23" s="0"/>
      <c r="IET23" s="0"/>
      <c r="IEU23" s="0"/>
      <c r="IEV23" s="0"/>
      <c r="IEW23" s="0"/>
      <c r="IEX23" s="0"/>
      <c r="IEY23" s="0"/>
      <c r="IEZ23" s="0"/>
      <c r="IFA23" s="0"/>
      <c r="IFB23" s="0"/>
      <c r="IFC23" s="0"/>
      <c r="IFD23" s="0"/>
      <c r="IFE23" s="0"/>
      <c r="IFF23" s="0"/>
      <c r="IFG23" s="0"/>
      <c r="IFH23" s="0"/>
      <c r="IFI23" s="0"/>
      <c r="IFJ23" s="0"/>
      <c r="IFK23" s="0"/>
      <c r="IFL23" s="0"/>
      <c r="IFM23" s="0"/>
      <c r="IFN23" s="0"/>
      <c r="IFO23" s="0"/>
      <c r="IFP23" s="0"/>
      <c r="IFQ23" s="0"/>
      <c r="IFR23" s="0"/>
      <c r="IFS23" s="0"/>
      <c r="IFT23" s="0"/>
      <c r="IFU23" s="0"/>
      <c r="IFV23" s="0"/>
      <c r="IFW23" s="0"/>
      <c r="IFX23" s="0"/>
      <c r="IFY23" s="0"/>
      <c r="IFZ23" s="0"/>
      <c r="IGA23" s="0"/>
      <c r="IGB23" s="0"/>
      <c r="IGC23" s="0"/>
      <c r="IGD23" s="0"/>
      <c r="IGE23" s="0"/>
      <c r="IGF23" s="0"/>
      <c r="IGG23" s="0"/>
      <c r="IGH23" s="0"/>
      <c r="IGI23" s="0"/>
      <c r="IGJ23" s="0"/>
      <c r="IGK23" s="0"/>
      <c r="IGL23" s="0"/>
      <c r="IGM23" s="0"/>
      <c r="IGN23" s="0"/>
      <c r="IGO23" s="0"/>
      <c r="IGP23" s="0"/>
      <c r="IGQ23" s="0"/>
      <c r="IGR23" s="0"/>
      <c r="IGS23" s="0"/>
      <c r="IGT23" s="0"/>
      <c r="IGU23" s="0"/>
      <c r="IGV23" s="0"/>
      <c r="IGW23" s="0"/>
      <c r="IGX23" s="0"/>
      <c r="IGY23" s="0"/>
      <c r="IGZ23" s="0"/>
      <c r="IHA23" s="0"/>
      <c r="IHB23" s="0"/>
      <c r="IHC23" s="0"/>
      <c r="IHD23" s="0"/>
      <c r="IHE23" s="0"/>
      <c r="IHF23" s="0"/>
      <c r="IHG23" s="0"/>
      <c r="IHH23" s="0"/>
      <c r="IHI23" s="0"/>
      <c r="IHJ23" s="0"/>
      <c r="IHK23" s="0"/>
      <c r="IHL23" s="0"/>
      <c r="IHM23" s="0"/>
      <c r="IHN23" s="0"/>
      <c r="IHO23" s="0"/>
      <c r="IHP23" s="0"/>
      <c r="IHQ23" s="0"/>
      <c r="IHR23" s="0"/>
      <c r="IHS23" s="0"/>
      <c r="IHT23" s="0"/>
      <c r="IHU23" s="0"/>
      <c r="IHV23" s="0"/>
      <c r="IHW23" s="0"/>
      <c r="IHX23" s="0"/>
      <c r="IHY23" s="0"/>
      <c r="IHZ23" s="0"/>
      <c r="IIA23" s="0"/>
      <c r="IIB23" s="0"/>
      <c r="IIC23" s="0"/>
      <c r="IID23" s="0"/>
      <c r="IIE23" s="0"/>
      <c r="IIF23" s="0"/>
      <c r="IIG23" s="0"/>
      <c r="IIH23" s="0"/>
      <c r="III23" s="0"/>
      <c r="IIJ23" s="0"/>
      <c r="IIK23" s="0"/>
      <c r="IIL23" s="0"/>
      <c r="IIM23" s="0"/>
      <c r="IIN23" s="0"/>
      <c r="IIO23" s="0"/>
      <c r="IIP23" s="0"/>
      <c r="IIQ23" s="0"/>
      <c r="IIR23" s="0"/>
      <c r="IIS23" s="0"/>
      <c r="IIT23" s="0"/>
      <c r="IIU23" s="0"/>
      <c r="IIV23" s="0"/>
      <c r="IIW23" s="0"/>
      <c r="IIX23" s="0"/>
      <c r="IIY23" s="0"/>
      <c r="IIZ23" s="0"/>
      <c r="IJA23" s="0"/>
      <c r="IJB23" s="0"/>
      <c r="IJC23" s="0"/>
      <c r="IJD23" s="0"/>
      <c r="IJE23" s="0"/>
      <c r="IJF23" s="0"/>
      <c r="IJG23" s="0"/>
      <c r="IJH23" s="0"/>
      <c r="IJI23" s="0"/>
      <c r="IJJ23" s="0"/>
      <c r="IJK23" s="0"/>
      <c r="IJL23" s="0"/>
      <c r="IJM23" s="0"/>
      <c r="IJN23" s="0"/>
      <c r="IJO23" s="0"/>
      <c r="IJP23" s="0"/>
      <c r="IJQ23" s="0"/>
      <c r="IJR23" s="0"/>
      <c r="IJS23" s="0"/>
      <c r="IJT23" s="0"/>
      <c r="IJU23" s="0"/>
      <c r="IJV23" s="0"/>
      <c r="IJW23" s="0"/>
      <c r="IJX23" s="0"/>
      <c r="IJY23" s="0"/>
      <c r="IJZ23" s="0"/>
      <c r="IKA23" s="0"/>
      <c r="IKB23" s="0"/>
      <c r="IKC23" s="0"/>
      <c r="IKD23" s="0"/>
      <c r="IKE23" s="0"/>
      <c r="IKF23" s="0"/>
      <c r="IKG23" s="0"/>
      <c r="IKH23" s="0"/>
      <c r="IKI23" s="0"/>
      <c r="IKJ23" s="0"/>
      <c r="IKK23" s="0"/>
      <c r="IKL23" s="0"/>
      <c r="IKM23" s="0"/>
      <c r="IKN23" s="0"/>
      <c r="IKO23" s="0"/>
      <c r="IKP23" s="0"/>
      <c r="IKQ23" s="0"/>
      <c r="IKR23" s="0"/>
      <c r="IKS23" s="0"/>
      <c r="IKT23" s="0"/>
      <c r="IKU23" s="0"/>
      <c r="IKV23" s="0"/>
      <c r="IKW23" s="0"/>
      <c r="IKX23" s="0"/>
      <c r="IKY23" s="0"/>
      <c r="IKZ23" s="0"/>
      <c r="ILA23" s="0"/>
      <c r="ILB23" s="0"/>
      <c r="ILC23" s="0"/>
      <c r="ILD23" s="0"/>
      <c r="ILE23" s="0"/>
      <c r="ILF23" s="0"/>
      <c r="ILG23" s="0"/>
      <c r="ILH23" s="0"/>
      <c r="ILI23" s="0"/>
      <c r="ILJ23" s="0"/>
      <c r="ILK23" s="0"/>
      <c r="ILL23" s="0"/>
      <c r="ILM23" s="0"/>
      <c r="ILN23" s="0"/>
      <c r="ILO23" s="0"/>
      <c r="ILP23" s="0"/>
      <c r="ILQ23" s="0"/>
      <c r="ILR23" s="0"/>
      <c r="ILS23" s="0"/>
      <c r="ILT23" s="0"/>
      <c r="ILU23" s="0"/>
      <c r="ILV23" s="0"/>
      <c r="ILW23" s="0"/>
      <c r="ILX23" s="0"/>
      <c r="ILY23" s="0"/>
      <c r="ILZ23" s="0"/>
      <c r="IMA23" s="0"/>
      <c r="IMB23" s="0"/>
      <c r="IMC23" s="0"/>
      <c r="IMD23" s="0"/>
      <c r="IME23" s="0"/>
      <c r="IMF23" s="0"/>
      <c r="IMG23" s="0"/>
      <c r="IMH23" s="0"/>
      <c r="IMI23" s="0"/>
      <c r="IMJ23" s="0"/>
      <c r="IMK23" s="0"/>
      <c r="IML23" s="0"/>
      <c r="IMM23" s="0"/>
      <c r="IMN23" s="0"/>
      <c r="IMO23" s="0"/>
      <c r="IMP23" s="0"/>
      <c r="IMQ23" s="0"/>
      <c r="IMR23" s="0"/>
      <c r="IMS23" s="0"/>
      <c r="IMT23" s="0"/>
      <c r="IMU23" s="0"/>
      <c r="IMV23" s="0"/>
      <c r="IMW23" s="0"/>
      <c r="IMX23" s="0"/>
      <c r="IMY23" s="0"/>
      <c r="IMZ23" s="0"/>
      <c r="INA23" s="0"/>
      <c r="INB23" s="0"/>
      <c r="INC23" s="0"/>
      <c r="IND23" s="0"/>
      <c r="INE23" s="0"/>
      <c r="INF23" s="0"/>
      <c r="ING23" s="0"/>
      <c r="INH23" s="0"/>
      <c r="INI23" s="0"/>
      <c r="INJ23" s="0"/>
      <c r="INK23" s="0"/>
      <c r="INL23" s="0"/>
      <c r="INM23" s="0"/>
      <c r="INN23" s="0"/>
      <c r="INO23" s="0"/>
      <c r="INP23" s="0"/>
      <c r="INQ23" s="0"/>
      <c r="INR23" s="0"/>
      <c r="INS23" s="0"/>
      <c r="INT23" s="0"/>
      <c r="INU23" s="0"/>
      <c r="INV23" s="0"/>
      <c r="INW23" s="0"/>
      <c r="INX23" s="0"/>
      <c r="INY23" s="0"/>
      <c r="INZ23" s="0"/>
      <c r="IOA23" s="0"/>
      <c r="IOB23" s="0"/>
      <c r="IOC23" s="0"/>
      <c r="IOD23" s="0"/>
      <c r="IOE23" s="0"/>
      <c r="IOF23" s="0"/>
      <c r="IOG23" s="0"/>
      <c r="IOH23" s="0"/>
      <c r="IOI23" s="0"/>
      <c r="IOJ23" s="0"/>
      <c r="IOK23" s="0"/>
      <c r="IOL23" s="0"/>
      <c r="IOM23" s="0"/>
      <c r="ION23" s="0"/>
      <c r="IOO23" s="0"/>
      <c r="IOP23" s="0"/>
      <c r="IOQ23" s="0"/>
      <c r="IOR23" s="0"/>
      <c r="IOS23" s="0"/>
      <c r="IOT23" s="0"/>
      <c r="IOU23" s="0"/>
      <c r="IOV23" s="0"/>
      <c r="IOW23" s="0"/>
      <c r="IOX23" s="0"/>
      <c r="IOY23" s="0"/>
      <c r="IOZ23" s="0"/>
      <c r="IPA23" s="0"/>
      <c r="IPB23" s="0"/>
      <c r="IPC23" s="0"/>
      <c r="IPD23" s="0"/>
      <c r="IPE23" s="0"/>
      <c r="IPF23" s="0"/>
      <c r="IPG23" s="0"/>
      <c r="IPH23" s="0"/>
      <c r="IPI23" s="0"/>
      <c r="IPJ23" s="0"/>
      <c r="IPK23" s="0"/>
      <c r="IPL23" s="0"/>
      <c r="IPM23" s="0"/>
      <c r="IPN23" s="0"/>
      <c r="IPO23" s="0"/>
      <c r="IPP23" s="0"/>
      <c r="IPQ23" s="0"/>
      <c r="IPR23" s="0"/>
      <c r="IPS23" s="0"/>
      <c r="IPT23" s="0"/>
      <c r="IPU23" s="0"/>
      <c r="IPV23" s="0"/>
      <c r="IPW23" s="0"/>
      <c r="IPX23" s="0"/>
      <c r="IPY23" s="0"/>
      <c r="IPZ23" s="0"/>
      <c r="IQA23" s="0"/>
      <c r="IQB23" s="0"/>
      <c r="IQC23" s="0"/>
      <c r="IQD23" s="0"/>
      <c r="IQE23" s="0"/>
      <c r="IQF23" s="0"/>
      <c r="IQG23" s="0"/>
      <c r="IQH23" s="0"/>
      <c r="IQI23" s="0"/>
      <c r="IQJ23" s="0"/>
      <c r="IQK23" s="0"/>
      <c r="IQL23" s="0"/>
      <c r="IQM23" s="0"/>
      <c r="IQN23" s="0"/>
      <c r="IQO23" s="0"/>
      <c r="IQP23" s="0"/>
      <c r="IQQ23" s="0"/>
      <c r="IQR23" s="0"/>
      <c r="IQS23" s="0"/>
      <c r="IQT23" s="0"/>
      <c r="IQU23" s="0"/>
      <c r="IQV23" s="0"/>
      <c r="IQW23" s="0"/>
      <c r="IQX23" s="0"/>
      <c r="IQY23" s="0"/>
      <c r="IQZ23" s="0"/>
      <c r="IRA23" s="0"/>
      <c r="IRB23" s="0"/>
      <c r="IRC23" s="0"/>
      <c r="IRD23" s="0"/>
      <c r="IRE23" s="0"/>
      <c r="IRF23" s="0"/>
      <c r="IRG23" s="0"/>
      <c r="IRH23" s="0"/>
      <c r="IRI23" s="0"/>
      <c r="IRJ23" s="0"/>
      <c r="IRK23" s="0"/>
      <c r="IRL23" s="0"/>
      <c r="IRM23" s="0"/>
      <c r="IRN23" s="0"/>
      <c r="IRO23" s="0"/>
      <c r="IRP23" s="0"/>
      <c r="IRQ23" s="0"/>
      <c r="IRR23" s="0"/>
      <c r="IRS23" s="0"/>
      <c r="IRT23" s="0"/>
      <c r="IRU23" s="0"/>
      <c r="IRV23" s="0"/>
      <c r="IRW23" s="0"/>
      <c r="IRX23" s="0"/>
      <c r="IRY23" s="0"/>
      <c r="IRZ23" s="0"/>
      <c r="ISA23" s="0"/>
      <c r="ISB23" s="0"/>
      <c r="ISC23" s="0"/>
      <c r="ISD23" s="0"/>
      <c r="ISE23" s="0"/>
      <c r="ISF23" s="0"/>
      <c r="ISG23" s="0"/>
      <c r="ISH23" s="0"/>
      <c r="ISI23" s="0"/>
      <c r="ISJ23" s="0"/>
      <c r="ISK23" s="0"/>
      <c r="ISL23" s="0"/>
      <c r="ISM23" s="0"/>
      <c r="ISN23" s="0"/>
      <c r="ISO23" s="0"/>
      <c r="ISP23" s="0"/>
      <c r="ISQ23" s="0"/>
      <c r="ISR23" s="0"/>
      <c r="ISS23" s="0"/>
      <c r="IST23" s="0"/>
      <c r="ISU23" s="0"/>
      <c r="ISV23" s="0"/>
      <c r="ISW23" s="0"/>
      <c r="ISX23" s="0"/>
      <c r="ISY23" s="0"/>
      <c r="ISZ23" s="0"/>
      <c r="ITA23" s="0"/>
      <c r="ITB23" s="0"/>
      <c r="ITC23" s="0"/>
      <c r="ITD23" s="0"/>
      <c r="ITE23" s="0"/>
      <c r="ITF23" s="0"/>
      <c r="ITG23" s="0"/>
      <c r="ITH23" s="0"/>
      <c r="ITI23" s="0"/>
      <c r="ITJ23" s="0"/>
      <c r="ITK23" s="0"/>
      <c r="ITL23" s="0"/>
      <c r="ITM23" s="0"/>
      <c r="ITN23" s="0"/>
      <c r="ITO23" s="0"/>
      <c r="ITP23" s="0"/>
      <c r="ITQ23" s="0"/>
      <c r="ITR23" s="0"/>
      <c r="ITS23" s="0"/>
      <c r="ITT23" s="0"/>
      <c r="ITU23" s="0"/>
      <c r="ITV23" s="0"/>
      <c r="ITW23" s="0"/>
      <c r="ITX23" s="0"/>
      <c r="ITY23" s="0"/>
      <c r="ITZ23" s="0"/>
      <c r="IUA23" s="0"/>
      <c r="IUB23" s="0"/>
      <c r="IUC23" s="0"/>
      <c r="IUD23" s="0"/>
      <c r="IUE23" s="0"/>
      <c r="IUF23" s="0"/>
      <c r="IUG23" s="0"/>
      <c r="IUH23" s="0"/>
      <c r="IUI23" s="0"/>
      <c r="IUJ23" s="0"/>
      <c r="IUK23" s="0"/>
      <c r="IUL23" s="0"/>
      <c r="IUM23" s="0"/>
      <c r="IUN23" s="0"/>
      <c r="IUO23" s="0"/>
      <c r="IUP23" s="0"/>
      <c r="IUQ23" s="0"/>
      <c r="IUR23" s="0"/>
      <c r="IUS23" s="0"/>
      <c r="IUT23" s="0"/>
      <c r="IUU23" s="0"/>
      <c r="IUV23" s="0"/>
      <c r="IUW23" s="0"/>
      <c r="IUX23" s="0"/>
      <c r="IUY23" s="0"/>
      <c r="IUZ23" s="0"/>
      <c r="IVA23" s="0"/>
      <c r="IVB23" s="0"/>
      <c r="IVC23" s="0"/>
      <c r="IVD23" s="0"/>
      <c r="IVE23" s="0"/>
      <c r="IVF23" s="0"/>
      <c r="IVG23" s="0"/>
      <c r="IVH23" s="0"/>
      <c r="IVI23" s="0"/>
      <c r="IVJ23" s="0"/>
      <c r="IVK23" s="0"/>
      <c r="IVL23" s="0"/>
      <c r="IVM23" s="0"/>
      <c r="IVN23" s="0"/>
      <c r="IVO23" s="0"/>
      <c r="IVP23" s="0"/>
      <c r="IVQ23" s="0"/>
      <c r="IVR23" s="0"/>
      <c r="IVS23" s="0"/>
      <c r="IVT23" s="0"/>
      <c r="IVU23" s="0"/>
      <c r="IVV23" s="0"/>
      <c r="IVW23" s="0"/>
      <c r="IVX23" s="0"/>
      <c r="IVY23" s="0"/>
      <c r="IVZ23" s="0"/>
      <c r="IWA23" s="0"/>
      <c r="IWB23" s="0"/>
      <c r="IWC23" s="0"/>
      <c r="IWD23" s="0"/>
      <c r="IWE23" s="0"/>
      <c r="IWF23" s="0"/>
      <c r="IWG23" s="0"/>
      <c r="IWH23" s="0"/>
      <c r="IWI23" s="0"/>
      <c r="IWJ23" s="0"/>
      <c r="IWK23" s="0"/>
      <c r="IWL23" s="0"/>
      <c r="IWM23" s="0"/>
      <c r="IWN23" s="0"/>
      <c r="IWO23" s="0"/>
      <c r="IWP23" s="0"/>
      <c r="IWQ23" s="0"/>
      <c r="IWR23" s="0"/>
      <c r="IWS23" s="0"/>
      <c r="IWT23" s="0"/>
      <c r="IWU23" s="0"/>
      <c r="IWV23" s="0"/>
      <c r="IWW23" s="0"/>
      <c r="IWX23" s="0"/>
      <c r="IWY23" s="0"/>
      <c r="IWZ23" s="0"/>
      <c r="IXA23" s="0"/>
      <c r="IXB23" s="0"/>
      <c r="IXC23" s="0"/>
      <c r="IXD23" s="0"/>
      <c r="IXE23" s="0"/>
      <c r="IXF23" s="0"/>
      <c r="IXG23" s="0"/>
      <c r="IXH23" s="0"/>
      <c r="IXI23" s="0"/>
      <c r="IXJ23" s="0"/>
      <c r="IXK23" s="0"/>
      <c r="IXL23" s="0"/>
      <c r="IXM23" s="0"/>
      <c r="IXN23" s="0"/>
      <c r="IXO23" s="0"/>
      <c r="IXP23" s="0"/>
      <c r="IXQ23" s="0"/>
      <c r="IXR23" s="0"/>
      <c r="IXS23" s="0"/>
      <c r="IXT23" s="0"/>
      <c r="IXU23" s="0"/>
      <c r="IXV23" s="0"/>
      <c r="IXW23" s="0"/>
      <c r="IXX23" s="0"/>
      <c r="IXY23" s="0"/>
      <c r="IXZ23" s="0"/>
      <c r="IYA23" s="0"/>
      <c r="IYB23" s="0"/>
      <c r="IYC23" s="0"/>
      <c r="IYD23" s="0"/>
      <c r="IYE23" s="0"/>
      <c r="IYF23" s="0"/>
      <c r="IYG23" s="0"/>
      <c r="IYH23" s="0"/>
      <c r="IYI23" s="0"/>
      <c r="IYJ23" s="0"/>
      <c r="IYK23" s="0"/>
      <c r="IYL23" s="0"/>
      <c r="IYM23" s="0"/>
      <c r="IYN23" s="0"/>
      <c r="IYO23" s="0"/>
      <c r="IYP23" s="0"/>
      <c r="IYQ23" s="0"/>
      <c r="IYR23" s="0"/>
      <c r="IYS23" s="0"/>
      <c r="IYT23" s="0"/>
      <c r="IYU23" s="0"/>
      <c r="IYV23" s="0"/>
      <c r="IYW23" s="0"/>
      <c r="IYX23" s="0"/>
      <c r="IYY23" s="0"/>
      <c r="IYZ23" s="0"/>
      <c r="IZA23" s="0"/>
      <c r="IZB23" s="0"/>
      <c r="IZC23" s="0"/>
      <c r="IZD23" s="0"/>
      <c r="IZE23" s="0"/>
      <c r="IZF23" s="0"/>
      <c r="IZG23" s="0"/>
      <c r="IZH23" s="0"/>
      <c r="IZI23" s="0"/>
      <c r="IZJ23" s="0"/>
      <c r="IZK23" s="0"/>
      <c r="IZL23" s="0"/>
      <c r="IZM23" s="0"/>
      <c r="IZN23" s="0"/>
      <c r="IZO23" s="0"/>
      <c r="IZP23" s="0"/>
      <c r="IZQ23" s="0"/>
      <c r="IZR23" s="0"/>
      <c r="IZS23" s="0"/>
      <c r="IZT23" s="0"/>
      <c r="IZU23" s="0"/>
      <c r="IZV23" s="0"/>
      <c r="IZW23" s="0"/>
      <c r="IZX23" s="0"/>
      <c r="IZY23" s="0"/>
      <c r="IZZ23" s="0"/>
      <c r="JAA23" s="0"/>
      <c r="JAB23" s="0"/>
      <c r="JAC23" s="0"/>
      <c r="JAD23" s="0"/>
      <c r="JAE23" s="0"/>
      <c r="JAF23" s="0"/>
      <c r="JAG23" s="0"/>
      <c r="JAH23" s="0"/>
      <c r="JAI23" s="0"/>
      <c r="JAJ23" s="0"/>
      <c r="JAK23" s="0"/>
      <c r="JAL23" s="0"/>
      <c r="JAM23" s="0"/>
      <c r="JAN23" s="0"/>
      <c r="JAO23" s="0"/>
      <c r="JAP23" s="0"/>
      <c r="JAQ23" s="0"/>
      <c r="JAR23" s="0"/>
      <c r="JAS23" s="0"/>
      <c r="JAT23" s="0"/>
      <c r="JAU23" s="0"/>
      <c r="JAV23" s="0"/>
      <c r="JAW23" s="0"/>
      <c r="JAX23" s="0"/>
      <c r="JAY23" s="0"/>
      <c r="JAZ23" s="0"/>
      <c r="JBA23" s="0"/>
      <c r="JBB23" s="0"/>
      <c r="JBC23" s="0"/>
      <c r="JBD23" s="0"/>
      <c r="JBE23" s="0"/>
      <c r="JBF23" s="0"/>
      <c r="JBG23" s="0"/>
      <c r="JBH23" s="0"/>
      <c r="JBI23" s="0"/>
      <c r="JBJ23" s="0"/>
      <c r="JBK23" s="0"/>
      <c r="JBL23" s="0"/>
      <c r="JBM23" s="0"/>
      <c r="JBN23" s="0"/>
      <c r="JBO23" s="0"/>
      <c r="JBP23" s="0"/>
      <c r="JBQ23" s="0"/>
      <c r="JBR23" s="0"/>
      <c r="JBS23" s="0"/>
      <c r="JBT23" s="0"/>
      <c r="JBU23" s="0"/>
      <c r="JBV23" s="0"/>
      <c r="JBW23" s="0"/>
      <c r="JBX23" s="0"/>
      <c r="JBY23" s="0"/>
      <c r="JBZ23" s="0"/>
      <c r="JCA23" s="0"/>
      <c r="JCB23" s="0"/>
      <c r="JCC23" s="0"/>
      <c r="JCD23" s="0"/>
      <c r="JCE23" s="0"/>
      <c r="JCF23" s="0"/>
      <c r="JCG23" s="0"/>
      <c r="JCH23" s="0"/>
      <c r="JCI23" s="0"/>
      <c r="JCJ23" s="0"/>
      <c r="JCK23" s="0"/>
      <c r="JCL23" s="0"/>
      <c r="JCM23" s="0"/>
      <c r="JCN23" s="0"/>
      <c r="JCO23" s="0"/>
      <c r="JCP23" s="0"/>
      <c r="JCQ23" s="0"/>
      <c r="JCR23" s="0"/>
      <c r="JCS23" s="0"/>
      <c r="JCT23" s="0"/>
      <c r="JCU23" s="0"/>
      <c r="JCV23" s="0"/>
      <c r="JCW23" s="0"/>
      <c r="JCX23" s="0"/>
      <c r="JCY23" s="0"/>
      <c r="JCZ23" s="0"/>
      <c r="JDA23" s="0"/>
      <c r="JDB23" s="0"/>
      <c r="JDC23" s="0"/>
      <c r="JDD23" s="0"/>
      <c r="JDE23" s="0"/>
      <c r="JDF23" s="0"/>
      <c r="JDG23" s="0"/>
      <c r="JDH23" s="0"/>
      <c r="JDI23" s="0"/>
      <c r="JDJ23" s="0"/>
      <c r="JDK23" s="0"/>
      <c r="JDL23" s="0"/>
      <c r="JDM23" s="0"/>
      <c r="JDN23" s="0"/>
      <c r="JDO23" s="0"/>
      <c r="JDP23" s="0"/>
      <c r="JDQ23" s="0"/>
      <c r="JDR23" s="0"/>
      <c r="JDS23" s="0"/>
      <c r="JDT23" s="0"/>
      <c r="JDU23" s="0"/>
      <c r="JDV23" s="0"/>
      <c r="JDW23" s="0"/>
      <c r="JDX23" s="0"/>
      <c r="JDY23" s="0"/>
      <c r="JDZ23" s="0"/>
      <c r="JEA23" s="0"/>
      <c r="JEB23" s="0"/>
      <c r="JEC23" s="0"/>
      <c r="JED23" s="0"/>
      <c r="JEE23" s="0"/>
      <c r="JEF23" s="0"/>
      <c r="JEG23" s="0"/>
      <c r="JEH23" s="0"/>
      <c r="JEI23" s="0"/>
      <c r="JEJ23" s="0"/>
      <c r="JEK23" s="0"/>
      <c r="JEL23" s="0"/>
      <c r="JEM23" s="0"/>
      <c r="JEN23" s="0"/>
      <c r="JEO23" s="0"/>
      <c r="JEP23" s="0"/>
      <c r="JEQ23" s="0"/>
      <c r="JER23" s="0"/>
      <c r="JES23" s="0"/>
      <c r="JET23" s="0"/>
      <c r="JEU23" s="0"/>
      <c r="JEV23" s="0"/>
      <c r="JEW23" s="0"/>
      <c r="JEX23" s="0"/>
      <c r="JEY23" s="0"/>
      <c r="JEZ23" s="0"/>
      <c r="JFA23" s="0"/>
      <c r="JFB23" s="0"/>
      <c r="JFC23" s="0"/>
      <c r="JFD23" s="0"/>
      <c r="JFE23" s="0"/>
      <c r="JFF23" s="0"/>
      <c r="JFG23" s="0"/>
      <c r="JFH23" s="0"/>
      <c r="JFI23" s="0"/>
      <c r="JFJ23" s="0"/>
      <c r="JFK23" s="0"/>
      <c r="JFL23" s="0"/>
      <c r="JFM23" s="0"/>
      <c r="JFN23" s="0"/>
      <c r="JFO23" s="0"/>
      <c r="JFP23" s="0"/>
      <c r="JFQ23" s="0"/>
      <c r="JFR23" s="0"/>
      <c r="JFS23" s="0"/>
      <c r="JFT23" s="0"/>
      <c r="JFU23" s="0"/>
      <c r="JFV23" s="0"/>
      <c r="JFW23" s="0"/>
      <c r="JFX23" s="0"/>
      <c r="JFY23" s="0"/>
      <c r="JFZ23" s="0"/>
      <c r="JGA23" s="0"/>
      <c r="JGB23" s="0"/>
      <c r="JGC23" s="0"/>
      <c r="JGD23" s="0"/>
      <c r="JGE23" s="0"/>
      <c r="JGF23" s="0"/>
      <c r="JGG23" s="0"/>
      <c r="JGH23" s="0"/>
      <c r="JGI23" s="0"/>
      <c r="JGJ23" s="0"/>
      <c r="JGK23" s="0"/>
      <c r="JGL23" s="0"/>
      <c r="JGM23" s="0"/>
      <c r="JGN23" s="0"/>
      <c r="JGO23" s="0"/>
      <c r="JGP23" s="0"/>
      <c r="JGQ23" s="0"/>
      <c r="JGR23" s="0"/>
      <c r="JGS23" s="0"/>
      <c r="JGT23" s="0"/>
      <c r="JGU23" s="0"/>
      <c r="JGV23" s="0"/>
      <c r="JGW23" s="0"/>
      <c r="JGX23" s="0"/>
      <c r="JGY23" s="0"/>
      <c r="JGZ23" s="0"/>
      <c r="JHA23" s="0"/>
      <c r="JHB23" s="0"/>
      <c r="JHC23" s="0"/>
      <c r="JHD23" s="0"/>
      <c r="JHE23" s="0"/>
      <c r="JHF23" s="0"/>
      <c r="JHG23" s="0"/>
      <c r="JHH23" s="0"/>
      <c r="JHI23" s="0"/>
      <c r="JHJ23" s="0"/>
      <c r="JHK23" s="0"/>
      <c r="JHL23" s="0"/>
      <c r="JHM23" s="0"/>
      <c r="JHN23" s="0"/>
      <c r="JHO23" s="0"/>
      <c r="JHP23" s="0"/>
      <c r="JHQ23" s="0"/>
      <c r="JHR23" s="0"/>
      <c r="JHS23" s="0"/>
      <c r="JHT23" s="0"/>
      <c r="JHU23" s="0"/>
      <c r="JHV23" s="0"/>
      <c r="JHW23" s="0"/>
      <c r="JHX23" s="0"/>
      <c r="JHY23" s="0"/>
      <c r="JHZ23" s="0"/>
      <c r="JIA23" s="0"/>
      <c r="JIB23" s="0"/>
      <c r="JIC23" s="0"/>
      <c r="JID23" s="0"/>
      <c r="JIE23" s="0"/>
      <c r="JIF23" s="0"/>
      <c r="JIG23" s="0"/>
      <c r="JIH23" s="0"/>
      <c r="JII23" s="0"/>
      <c r="JIJ23" s="0"/>
      <c r="JIK23" s="0"/>
      <c r="JIL23" s="0"/>
      <c r="JIM23" s="0"/>
      <c r="JIN23" s="0"/>
      <c r="JIO23" s="0"/>
      <c r="JIP23" s="0"/>
      <c r="JIQ23" s="0"/>
      <c r="JIR23" s="0"/>
      <c r="JIS23" s="0"/>
      <c r="JIT23" s="0"/>
      <c r="JIU23" s="0"/>
      <c r="JIV23" s="0"/>
      <c r="JIW23" s="0"/>
      <c r="JIX23" s="0"/>
      <c r="JIY23" s="0"/>
      <c r="JIZ23" s="0"/>
      <c r="JJA23" s="0"/>
      <c r="JJB23" s="0"/>
      <c r="JJC23" s="0"/>
      <c r="JJD23" s="0"/>
      <c r="JJE23" s="0"/>
      <c r="JJF23" s="0"/>
      <c r="JJG23" s="0"/>
      <c r="JJH23" s="0"/>
      <c r="JJI23" s="0"/>
      <c r="JJJ23" s="0"/>
      <c r="JJK23" s="0"/>
      <c r="JJL23" s="0"/>
      <c r="JJM23" s="0"/>
      <c r="JJN23" s="0"/>
      <c r="JJO23" s="0"/>
      <c r="JJP23" s="0"/>
      <c r="JJQ23" s="0"/>
      <c r="JJR23" s="0"/>
      <c r="JJS23" s="0"/>
      <c r="JJT23" s="0"/>
      <c r="JJU23" s="0"/>
      <c r="JJV23" s="0"/>
      <c r="JJW23" s="0"/>
      <c r="JJX23" s="0"/>
      <c r="JJY23" s="0"/>
      <c r="JJZ23" s="0"/>
      <c r="JKA23" s="0"/>
      <c r="JKB23" s="0"/>
      <c r="JKC23" s="0"/>
      <c r="JKD23" s="0"/>
      <c r="JKE23" s="0"/>
      <c r="JKF23" s="0"/>
      <c r="JKG23" s="0"/>
      <c r="JKH23" s="0"/>
      <c r="JKI23" s="0"/>
      <c r="JKJ23" s="0"/>
      <c r="JKK23" s="0"/>
      <c r="JKL23" s="0"/>
      <c r="JKM23" s="0"/>
      <c r="JKN23" s="0"/>
      <c r="JKO23" s="0"/>
      <c r="JKP23" s="0"/>
      <c r="JKQ23" s="0"/>
      <c r="JKR23" s="0"/>
      <c r="JKS23" s="0"/>
      <c r="JKT23" s="0"/>
      <c r="JKU23" s="0"/>
      <c r="JKV23" s="0"/>
      <c r="JKW23" s="0"/>
      <c r="JKX23" s="0"/>
      <c r="JKY23" s="0"/>
      <c r="JKZ23" s="0"/>
      <c r="JLA23" s="0"/>
      <c r="JLB23" s="0"/>
      <c r="JLC23" s="0"/>
      <c r="JLD23" s="0"/>
      <c r="JLE23" s="0"/>
      <c r="JLF23" s="0"/>
      <c r="JLG23" s="0"/>
      <c r="JLH23" s="0"/>
      <c r="JLI23" s="0"/>
      <c r="JLJ23" s="0"/>
      <c r="JLK23" s="0"/>
      <c r="JLL23" s="0"/>
      <c r="JLM23" s="0"/>
      <c r="JLN23" s="0"/>
      <c r="JLO23" s="0"/>
      <c r="JLP23" s="0"/>
      <c r="JLQ23" s="0"/>
      <c r="JLR23" s="0"/>
      <c r="JLS23" s="0"/>
      <c r="JLT23" s="0"/>
      <c r="JLU23" s="0"/>
      <c r="JLV23" s="0"/>
      <c r="JLW23" s="0"/>
      <c r="JLX23" s="0"/>
      <c r="JLY23" s="0"/>
      <c r="JLZ23" s="0"/>
      <c r="JMA23" s="0"/>
      <c r="JMB23" s="0"/>
      <c r="JMC23" s="0"/>
      <c r="JMD23" s="0"/>
      <c r="JME23" s="0"/>
      <c r="JMF23" s="0"/>
      <c r="JMG23" s="0"/>
      <c r="JMH23" s="0"/>
      <c r="JMI23" s="0"/>
      <c r="JMJ23" s="0"/>
      <c r="JMK23" s="0"/>
      <c r="JML23" s="0"/>
      <c r="JMM23" s="0"/>
      <c r="JMN23" s="0"/>
      <c r="JMO23" s="0"/>
      <c r="JMP23" s="0"/>
      <c r="JMQ23" s="0"/>
      <c r="JMR23" s="0"/>
      <c r="JMS23" s="0"/>
      <c r="JMT23" s="0"/>
      <c r="JMU23" s="0"/>
      <c r="JMV23" s="0"/>
      <c r="JMW23" s="0"/>
      <c r="JMX23" s="0"/>
      <c r="JMY23" s="0"/>
      <c r="JMZ23" s="0"/>
      <c r="JNA23" s="0"/>
      <c r="JNB23" s="0"/>
      <c r="JNC23" s="0"/>
      <c r="JND23" s="0"/>
      <c r="JNE23" s="0"/>
      <c r="JNF23" s="0"/>
      <c r="JNG23" s="0"/>
      <c r="JNH23" s="0"/>
      <c r="JNI23" s="0"/>
      <c r="JNJ23" s="0"/>
      <c r="JNK23" s="0"/>
      <c r="JNL23" s="0"/>
      <c r="JNM23" s="0"/>
      <c r="JNN23" s="0"/>
      <c r="JNO23" s="0"/>
      <c r="JNP23" s="0"/>
      <c r="JNQ23" s="0"/>
      <c r="JNR23" s="0"/>
      <c r="JNS23" s="0"/>
      <c r="JNT23" s="0"/>
      <c r="JNU23" s="0"/>
      <c r="JNV23" s="0"/>
      <c r="JNW23" s="0"/>
      <c r="JNX23" s="0"/>
      <c r="JNY23" s="0"/>
      <c r="JNZ23" s="0"/>
      <c r="JOA23" s="0"/>
      <c r="JOB23" s="0"/>
      <c r="JOC23" s="0"/>
      <c r="JOD23" s="0"/>
      <c r="JOE23" s="0"/>
      <c r="JOF23" s="0"/>
      <c r="JOG23" s="0"/>
      <c r="JOH23" s="0"/>
      <c r="JOI23" s="0"/>
      <c r="JOJ23" s="0"/>
      <c r="JOK23" s="0"/>
      <c r="JOL23" s="0"/>
      <c r="JOM23" s="0"/>
      <c r="JON23" s="0"/>
      <c r="JOO23" s="0"/>
      <c r="JOP23" s="0"/>
      <c r="JOQ23" s="0"/>
      <c r="JOR23" s="0"/>
      <c r="JOS23" s="0"/>
      <c r="JOT23" s="0"/>
      <c r="JOU23" s="0"/>
      <c r="JOV23" s="0"/>
      <c r="JOW23" s="0"/>
      <c r="JOX23" s="0"/>
      <c r="JOY23" s="0"/>
      <c r="JOZ23" s="0"/>
      <c r="JPA23" s="0"/>
      <c r="JPB23" s="0"/>
      <c r="JPC23" s="0"/>
      <c r="JPD23" s="0"/>
      <c r="JPE23" s="0"/>
      <c r="JPF23" s="0"/>
      <c r="JPG23" s="0"/>
      <c r="JPH23" s="0"/>
      <c r="JPI23" s="0"/>
      <c r="JPJ23" s="0"/>
      <c r="JPK23" s="0"/>
      <c r="JPL23" s="0"/>
      <c r="JPM23" s="0"/>
      <c r="JPN23" s="0"/>
      <c r="JPO23" s="0"/>
      <c r="JPP23" s="0"/>
      <c r="JPQ23" s="0"/>
      <c r="JPR23" s="0"/>
      <c r="JPS23" s="0"/>
      <c r="JPT23" s="0"/>
      <c r="JPU23" s="0"/>
      <c r="JPV23" s="0"/>
      <c r="JPW23" s="0"/>
      <c r="JPX23" s="0"/>
      <c r="JPY23" s="0"/>
      <c r="JPZ23" s="0"/>
      <c r="JQA23" s="0"/>
      <c r="JQB23" s="0"/>
      <c r="JQC23" s="0"/>
      <c r="JQD23" s="0"/>
      <c r="JQE23" s="0"/>
      <c r="JQF23" s="0"/>
      <c r="JQG23" s="0"/>
      <c r="JQH23" s="0"/>
      <c r="JQI23" s="0"/>
      <c r="JQJ23" s="0"/>
      <c r="JQK23" s="0"/>
      <c r="JQL23" s="0"/>
      <c r="JQM23" s="0"/>
      <c r="JQN23" s="0"/>
      <c r="JQO23" s="0"/>
      <c r="JQP23" s="0"/>
      <c r="JQQ23" s="0"/>
      <c r="JQR23" s="0"/>
      <c r="JQS23" s="0"/>
      <c r="JQT23" s="0"/>
      <c r="JQU23" s="0"/>
      <c r="JQV23" s="0"/>
      <c r="JQW23" s="0"/>
      <c r="JQX23" s="0"/>
      <c r="JQY23" s="0"/>
      <c r="JQZ23" s="0"/>
      <c r="JRA23" s="0"/>
      <c r="JRB23" s="0"/>
      <c r="JRC23" s="0"/>
      <c r="JRD23" s="0"/>
      <c r="JRE23" s="0"/>
      <c r="JRF23" s="0"/>
      <c r="JRG23" s="0"/>
      <c r="JRH23" s="0"/>
      <c r="JRI23" s="0"/>
      <c r="JRJ23" s="0"/>
      <c r="JRK23" s="0"/>
      <c r="JRL23" s="0"/>
      <c r="JRM23" s="0"/>
      <c r="JRN23" s="0"/>
      <c r="JRO23" s="0"/>
      <c r="JRP23" s="0"/>
      <c r="JRQ23" s="0"/>
      <c r="JRR23" s="0"/>
      <c r="JRS23" s="0"/>
      <c r="JRT23" s="0"/>
      <c r="JRU23" s="0"/>
      <c r="JRV23" s="0"/>
      <c r="JRW23" s="0"/>
      <c r="JRX23" s="0"/>
      <c r="JRY23" s="0"/>
      <c r="JRZ23" s="0"/>
      <c r="JSA23" s="0"/>
      <c r="JSB23" s="0"/>
      <c r="JSC23" s="0"/>
      <c r="JSD23" s="0"/>
      <c r="JSE23" s="0"/>
      <c r="JSF23" s="0"/>
      <c r="JSG23" s="0"/>
      <c r="JSH23" s="0"/>
      <c r="JSI23" s="0"/>
      <c r="JSJ23" s="0"/>
      <c r="JSK23" s="0"/>
      <c r="JSL23" s="0"/>
      <c r="JSM23" s="0"/>
      <c r="JSN23" s="0"/>
      <c r="JSO23" s="0"/>
      <c r="JSP23" s="0"/>
      <c r="JSQ23" s="0"/>
      <c r="JSR23" s="0"/>
      <c r="JSS23" s="0"/>
      <c r="JST23" s="0"/>
      <c r="JSU23" s="0"/>
      <c r="JSV23" s="0"/>
      <c r="JSW23" s="0"/>
      <c r="JSX23" s="0"/>
      <c r="JSY23" s="0"/>
      <c r="JSZ23" s="0"/>
      <c r="JTA23" s="0"/>
      <c r="JTB23" s="0"/>
      <c r="JTC23" s="0"/>
      <c r="JTD23" s="0"/>
      <c r="JTE23" s="0"/>
      <c r="JTF23" s="0"/>
      <c r="JTG23" s="0"/>
      <c r="JTH23" s="0"/>
      <c r="JTI23" s="0"/>
      <c r="JTJ23" s="0"/>
      <c r="JTK23" s="0"/>
      <c r="JTL23" s="0"/>
      <c r="JTM23" s="0"/>
      <c r="JTN23" s="0"/>
      <c r="JTO23" s="0"/>
      <c r="JTP23" s="0"/>
      <c r="JTQ23" s="0"/>
      <c r="JTR23" s="0"/>
      <c r="JTS23" s="0"/>
      <c r="JTT23" s="0"/>
      <c r="JTU23" s="0"/>
      <c r="JTV23" s="0"/>
      <c r="JTW23" s="0"/>
      <c r="JTX23" s="0"/>
      <c r="JTY23" s="0"/>
      <c r="JTZ23" s="0"/>
      <c r="JUA23" s="0"/>
      <c r="JUB23" s="0"/>
      <c r="JUC23" s="0"/>
      <c r="JUD23" s="0"/>
      <c r="JUE23" s="0"/>
      <c r="JUF23" s="0"/>
      <c r="JUG23" s="0"/>
      <c r="JUH23" s="0"/>
      <c r="JUI23" s="0"/>
      <c r="JUJ23" s="0"/>
      <c r="JUK23" s="0"/>
      <c r="JUL23" s="0"/>
      <c r="JUM23" s="0"/>
      <c r="JUN23" s="0"/>
      <c r="JUO23" s="0"/>
      <c r="JUP23" s="0"/>
      <c r="JUQ23" s="0"/>
      <c r="JUR23" s="0"/>
      <c r="JUS23" s="0"/>
      <c r="JUT23" s="0"/>
      <c r="JUU23" s="0"/>
      <c r="JUV23" s="0"/>
      <c r="JUW23" s="0"/>
      <c r="JUX23" s="0"/>
      <c r="JUY23" s="0"/>
      <c r="JUZ23" s="0"/>
      <c r="JVA23" s="0"/>
      <c r="JVB23" s="0"/>
      <c r="JVC23" s="0"/>
      <c r="JVD23" s="0"/>
      <c r="JVE23" s="0"/>
      <c r="JVF23" s="0"/>
      <c r="JVG23" s="0"/>
      <c r="JVH23" s="0"/>
      <c r="JVI23" s="0"/>
      <c r="JVJ23" s="0"/>
      <c r="JVK23" s="0"/>
      <c r="JVL23" s="0"/>
      <c r="JVM23" s="0"/>
      <c r="JVN23" s="0"/>
      <c r="JVO23" s="0"/>
      <c r="JVP23" s="0"/>
      <c r="JVQ23" s="0"/>
      <c r="JVR23" s="0"/>
      <c r="JVS23" s="0"/>
      <c r="JVT23" s="0"/>
      <c r="JVU23" s="0"/>
      <c r="JVV23" s="0"/>
      <c r="JVW23" s="0"/>
      <c r="JVX23" s="0"/>
      <c r="JVY23" s="0"/>
      <c r="JVZ23" s="0"/>
      <c r="JWA23" s="0"/>
      <c r="JWB23" s="0"/>
      <c r="JWC23" s="0"/>
      <c r="JWD23" s="0"/>
      <c r="JWE23" s="0"/>
      <c r="JWF23" s="0"/>
      <c r="JWG23" s="0"/>
      <c r="JWH23" s="0"/>
      <c r="JWI23" s="0"/>
      <c r="JWJ23" s="0"/>
      <c r="JWK23" s="0"/>
      <c r="JWL23" s="0"/>
      <c r="JWM23" s="0"/>
      <c r="JWN23" s="0"/>
      <c r="JWO23" s="0"/>
      <c r="JWP23" s="0"/>
      <c r="JWQ23" s="0"/>
      <c r="JWR23" s="0"/>
      <c r="JWS23" s="0"/>
      <c r="JWT23" s="0"/>
      <c r="JWU23" s="0"/>
      <c r="JWV23" s="0"/>
      <c r="JWW23" s="0"/>
      <c r="JWX23" s="0"/>
      <c r="JWY23" s="0"/>
      <c r="JWZ23" s="0"/>
      <c r="JXA23" s="0"/>
      <c r="JXB23" s="0"/>
      <c r="JXC23" s="0"/>
      <c r="JXD23" s="0"/>
      <c r="JXE23" s="0"/>
      <c r="JXF23" s="0"/>
      <c r="JXG23" s="0"/>
      <c r="JXH23" s="0"/>
      <c r="JXI23" s="0"/>
      <c r="JXJ23" s="0"/>
      <c r="JXK23" s="0"/>
      <c r="JXL23" s="0"/>
      <c r="JXM23" s="0"/>
      <c r="JXN23" s="0"/>
      <c r="JXO23" s="0"/>
      <c r="JXP23" s="0"/>
      <c r="JXQ23" s="0"/>
      <c r="JXR23" s="0"/>
      <c r="JXS23" s="0"/>
      <c r="JXT23" s="0"/>
      <c r="JXU23" s="0"/>
      <c r="JXV23" s="0"/>
      <c r="JXW23" s="0"/>
      <c r="JXX23" s="0"/>
      <c r="JXY23" s="0"/>
      <c r="JXZ23" s="0"/>
      <c r="JYA23" s="0"/>
      <c r="JYB23" s="0"/>
      <c r="JYC23" s="0"/>
      <c r="JYD23" s="0"/>
      <c r="JYE23" s="0"/>
      <c r="JYF23" s="0"/>
      <c r="JYG23" s="0"/>
      <c r="JYH23" s="0"/>
      <c r="JYI23" s="0"/>
      <c r="JYJ23" s="0"/>
      <c r="JYK23" s="0"/>
      <c r="JYL23" s="0"/>
      <c r="JYM23" s="0"/>
      <c r="JYN23" s="0"/>
      <c r="JYO23" s="0"/>
      <c r="JYP23" s="0"/>
      <c r="JYQ23" s="0"/>
      <c r="JYR23" s="0"/>
      <c r="JYS23" s="0"/>
      <c r="JYT23" s="0"/>
      <c r="JYU23" s="0"/>
      <c r="JYV23" s="0"/>
      <c r="JYW23" s="0"/>
      <c r="JYX23" s="0"/>
      <c r="JYY23" s="0"/>
      <c r="JYZ23" s="0"/>
      <c r="JZA23" s="0"/>
      <c r="JZB23" s="0"/>
      <c r="JZC23" s="0"/>
      <c r="JZD23" s="0"/>
      <c r="JZE23" s="0"/>
      <c r="JZF23" s="0"/>
      <c r="JZG23" s="0"/>
      <c r="JZH23" s="0"/>
      <c r="JZI23" s="0"/>
      <c r="JZJ23" s="0"/>
      <c r="JZK23" s="0"/>
      <c r="JZL23" s="0"/>
      <c r="JZM23" s="0"/>
      <c r="JZN23" s="0"/>
      <c r="JZO23" s="0"/>
      <c r="JZP23" s="0"/>
      <c r="JZQ23" s="0"/>
      <c r="JZR23" s="0"/>
      <c r="JZS23" s="0"/>
      <c r="JZT23" s="0"/>
      <c r="JZU23" s="0"/>
      <c r="JZV23" s="0"/>
      <c r="JZW23" s="0"/>
      <c r="JZX23" s="0"/>
      <c r="JZY23" s="0"/>
      <c r="JZZ23" s="0"/>
      <c r="KAA23" s="0"/>
      <c r="KAB23" s="0"/>
      <c r="KAC23" s="0"/>
      <c r="KAD23" s="0"/>
      <c r="KAE23" s="0"/>
      <c r="KAF23" s="0"/>
      <c r="KAG23" s="0"/>
      <c r="KAH23" s="0"/>
      <c r="KAI23" s="0"/>
      <c r="KAJ23" s="0"/>
      <c r="KAK23" s="0"/>
      <c r="KAL23" s="0"/>
      <c r="KAM23" s="0"/>
      <c r="KAN23" s="0"/>
      <c r="KAO23" s="0"/>
      <c r="KAP23" s="0"/>
      <c r="KAQ23" s="0"/>
      <c r="KAR23" s="0"/>
      <c r="KAS23" s="0"/>
      <c r="KAT23" s="0"/>
      <c r="KAU23" s="0"/>
      <c r="KAV23" s="0"/>
      <c r="KAW23" s="0"/>
      <c r="KAX23" s="0"/>
      <c r="KAY23" s="0"/>
      <c r="KAZ23" s="0"/>
      <c r="KBA23" s="0"/>
      <c r="KBB23" s="0"/>
      <c r="KBC23" s="0"/>
      <c r="KBD23" s="0"/>
      <c r="KBE23" s="0"/>
      <c r="KBF23" s="0"/>
      <c r="KBG23" s="0"/>
      <c r="KBH23" s="0"/>
      <c r="KBI23" s="0"/>
      <c r="KBJ23" s="0"/>
      <c r="KBK23" s="0"/>
      <c r="KBL23" s="0"/>
      <c r="KBM23" s="0"/>
      <c r="KBN23" s="0"/>
      <c r="KBO23" s="0"/>
      <c r="KBP23" s="0"/>
      <c r="KBQ23" s="0"/>
      <c r="KBR23" s="0"/>
      <c r="KBS23" s="0"/>
      <c r="KBT23" s="0"/>
      <c r="KBU23" s="0"/>
      <c r="KBV23" s="0"/>
      <c r="KBW23" s="0"/>
      <c r="KBX23" s="0"/>
      <c r="KBY23" s="0"/>
      <c r="KBZ23" s="0"/>
      <c r="KCA23" s="0"/>
      <c r="KCB23" s="0"/>
      <c r="KCC23" s="0"/>
      <c r="KCD23" s="0"/>
      <c r="KCE23" s="0"/>
      <c r="KCF23" s="0"/>
      <c r="KCG23" s="0"/>
      <c r="KCH23" s="0"/>
      <c r="KCI23" s="0"/>
      <c r="KCJ23" s="0"/>
      <c r="KCK23" s="0"/>
      <c r="KCL23" s="0"/>
      <c r="KCM23" s="0"/>
      <c r="KCN23" s="0"/>
      <c r="KCO23" s="0"/>
      <c r="KCP23" s="0"/>
      <c r="KCQ23" s="0"/>
      <c r="KCR23" s="0"/>
      <c r="KCS23" s="0"/>
      <c r="KCT23" s="0"/>
      <c r="KCU23" s="0"/>
      <c r="KCV23" s="0"/>
      <c r="KCW23" s="0"/>
      <c r="KCX23" s="0"/>
      <c r="KCY23" s="0"/>
      <c r="KCZ23" s="0"/>
      <c r="KDA23" s="0"/>
      <c r="KDB23" s="0"/>
      <c r="KDC23" s="0"/>
      <c r="KDD23" s="0"/>
      <c r="KDE23" s="0"/>
      <c r="KDF23" s="0"/>
      <c r="KDG23" s="0"/>
      <c r="KDH23" s="0"/>
      <c r="KDI23" s="0"/>
      <c r="KDJ23" s="0"/>
      <c r="KDK23" s="0"/>
      <c r="KDL23" s="0"/>
      <c r="KDM23" s="0"/>
      <c r="KDN23" s="0"/>
      <c r="KDO23" s="0"/>
      <c r="KDP23" s="0"/>
      <c r="KDQ23" s="0"/>
      <c r="KDR23" s="0"/>
      <c r="KDS23" s="0"/>
      <c r="KDT23" s="0"/>
      <c r="KDU23" s="0"/>
      <c r="KDV23" s="0"/>
      <c r="KDW23" s="0"/>
      <c r="KDX23" s="0"/>
      <c r="KDY23" s="0"/>
      <c r="KDZ23" s="0"/>
      <c r="KEA23" s="0"/>
      <c r="KEB23" s="0"/>
      <c r="KEC23" s="0"/>
      <c r="KED23" s="0"/>
      <c r="KEE23" s="0"/>
      <c r="KEF23" s="0"/>
      <c r="KEG23" s="0"/>
      <c r="KEH23" s="0"/>
      <c r="KEI23" s="0"/>
      <c r="KEJ23" s="0"/>
      <c r="KEK23" s="0"/>
      <c r="KEL23" s="0"/>
      <c r="KEM23" s="0"/>
      <c r="KEN23" s="0"/>
      <c r="KEO23" s="0"/>
      <c r="KEP23" s="0"/>
      <c r="KEQ23" s="0"/>
      <c r="KER23" s="0"/>
      <c r="KES23" s="0"/>
      <c r="KET23" s="0"/>
      <c r="KEU23" s="0"/>
      <c r="KEV23" s="0"/>
      <c r="KEW23" s="0"/>
      <c r="KEX23" s="0"/>
      <c r="KEY23" s="0"/>
      <c r="KEZ23" s="0"/>
      <c r="KFA23" s="0"/>
      <c r="KFB23" s="0"/>
      <c r="KFC23" s="0"/>
      <c r="KFD23" s="0"/>
      <c r="KFE23" s="0"/>
      <c r="KFF23" s="0"/>
      <c r="KFG23" s="0"/>
      <c r="KFH23" s="0"/>
      <c r="KFI23" s="0"/>
      <c r="KFJ23" s="0"/>
      <c r="KFK23" s="0"/>
      <c r="KFL23" s="0"/>
      <c r="KFM23" s="0"/>
      <c r="KFN23" s="0"/>
      <c r="KFO23" s="0"/>
      <c r="KFP23" s="0"/>
      <c r="KFQ23" s="0"/>
      <c r="KFR23" s="0"/>
      <c r="KFS23" s="0"/>
      <c r="KFT23" s="0"/>
      <c r="KFU23" s="0"/>
      <c r="KFV23" s="0"/>
      <c r="KFW23" s="0"/>
      <c r="KFX23" s="0"/>
      <c r="KFY23" s="0"/>
      <c r="KFZ23" s="0"/>
      <c r="KGA23" s="0"/>
      <c r="KGB23" s="0"/>
      <c r="KGC23" s="0"/>
      <c r="KGD23" s="0"/>
      <c r="KGE23" s="0"/>
      <c r="KGF23" s="0"/>
      <c r="KGG23" s="0"/>
      <c r="KGH23" s="0"/>
      <c r="KGI23" s="0"/>
      <c r="KGJ23" s="0"/>
      <c r="KGK23" s="0"/>
      <c r="KGL23" s="0"/>
      <c r="KGM23" s="0"/>
      <c r="KGN23" s="0"/>
      <c r="KGO23" s="0"/>
      <c r="KGP23" s="0"/>
      <c r="KGQ23" s="0"/>
      <c r="KGR23" s="0"/>
      <c r="KGS23" s="0"/>
      <c r="KGT23" s="0"/>
      <c r="KGU23" s="0"/>
      <c r="KGV23" s="0"/>
      <c r="KGW23" s="0"/>
      <c r="KGX23" s="0"/>
      <c r="KGY23" s="0"/>
      <c r="KGZ23" s="0"/>
      <c r="KHA23" s="0"/>
      <c r="KHB23" s="0"/>
      <c r="KHC23" s="0"/>
      <c r="KHD23" s="0"/>
      <c r="KHE23" s="0"/>
      <c r="KHF23" s="0"/>
      <c r="KHG23" s="0"/>
      <c r="KHH23" s="0"/>
      <c r="KHI23" s="0"/>
      <c r="KHJ23" s="0"/>
      <c r="KHK23" s="0"/>
      <c r="KHL23" s="0"/>
      <c r="KHM23" s="0"/>
      <c r="KHN23" s="0"/>
      <c r="KHO23" s="0"/>
      <c r="KHP23" s="0"/>
      <c r="KHQ23" s="0"/>
      <c r="KHR23" s="0"/>
      <c r="KHS23" s="0"/>
      <c r="KHT23" s="0"/>
      <c r="KHU23" s="0"/>
      <c r="KHV23" s="0"/>
      <c r="KHW23" s="0"/>
      <c r="KHX23" s="0"/>
      <c r="KHY23" s="0"/>
      <c r="KHZ23" s="0"/>
      <c r="KIA23" s="0"/>
      <c r="KIB23" s="0"/>
      <c r="KIC23" s="0"/>
      <c r="KID23" s="0"/>
      <c r="KIE23" s="0"/>
      <c r="KIF23" s="0"/>
      <c r="KIG23" s="0"/>
      <c r="KIH23" s="0"/>
      <c r="KII23" s="0"/>
      <c r="KIJ23" s="0"/>
      <c r="KIK23" s="0"/>
      <c r="KIL23" s="0"/>
      <c r="KIM23" s="0"/>
      <c r="KIN23" s="0"/>
      <c r="KIO23" s="0"/>
      <c r="KIP23" s="0"/>
      <c r="KIQ23" s="0"/>
      <c r="KIR23" s="0"/>
      <c r="KIS23" s="0"/>
      <c r="KIT23" s="0"/>
      <c r="KIU23" s="0"/>
      <c r="KIV23" s="0"/>
      <c r="KIW23" s="0"/>
      <c r="KIX23" s="0"/>
      <c r="KIY23" s="0"/>
      <c r="KIZ23" s="0"/>
      <c r="KJA23" s="0"/>
      <c r="KJB23" s="0"/>
      <c r="KJC23" s="0"/>
      <c r="KJD23" s="0"/>
      <c r="KJE23" s="0"/>
      <c r="KJF23" s="0"/>
      <c r="KJG23" s="0"/>
      <c r="KJH23" s="0"/>
      <c r="KJI23" s="0"/>
      <c r="KJJ23" s="0"/>
      <c r="KJK23" s="0"/>
      <c r="KJL23" s="0"/>
      <c r="KJM23" s="0"/>
      <c r="KJN23" s="0"/>
      <c r="KJO23" s="0"/>
      <c r="KJP23" s="0"/>
      <c r="KJQ23" s="0"/>
      <c r="KJR23" s="0"/>
      <c r="KJS23" s="0"/>
      <c r="KJT23" s="0"/>
      <c r="KJU23" s="0"/>
      <c r="KJV23" s="0"/>
      <c r="KJW23" s="0"/>
      <c r="KJX23" s="0"/>
      <c r="KJY23" s="0"/>
      <c r="KJZ23" s="0"/>
      <c r="KKA23" s="0"/>
      <c r="KKB23" s="0"/>
      <c r="KKC23" s="0"/>
      <c r="KKD23" s="0"/>
      <c r="KKE23" s="0"/>
      <c r="KKF23" s="0"/>
      <c r="KKG23" s="0"/>
      <c r="KKH23" s="0"/>
      <c r="KKI23" s="0"/>
      <c r="KKJ23" s="0"/>
      <c r="KKK23" s="0"/>
      <c r="KKL23" s="0"/>
      <c r="KKM23" s="0"/>
      <c r="KKN23" s="0"/>
      <c r="KKO23" s="0"/>
      <c r="KKP23" s="0"/>
      <c r="KKQ23" s="0"/>
      <c r="KKR23" s="0"/>
      <c r="KKS23" s="0"/>
      <c r="KKT23" s="0"/>
      <c r="KKU23" s="0"/>
      <c r="KKV23" s="0"/>
      <c r="KKW23" s="0"/>
      <c r="KKX23" s="0"/>
      <c r="KKY23" s="0"/>
      <c r="KKZ23" s="0"/>
      <c r="KLA23" s="0"/>
      <c r="KLB23" s="0"/>
      <c r="KLC23" s="0"/>
      <c r="KLD23" s="0"/>
      <c r="KLE23" s="0"/>
      <c r="KLF23" s="0"/>
      <c r="KLG23" s="0"/>
      <c r="KLH23" s="0"/>
      <c r="KLI23" s="0"/>
      <c r="KLJ23" s="0"/>
      <c r="KLK23" s="0"/>
      <c r="KLL23" s="0"/>
      <c r="KLM23" s="0"/>
      <c r="KLN23" s="0"/>
      <c r="KLO23" s="0"/>
      <c r="KLP23" s="0"/>
      <c r="KLQ23" s="0"/>
      <c r="KLR23" s="0"/>
      <c r="KLS23" s="0"/>
      <c r="KLT23" s="0"/>
      <c r="KLU23" s="0"/>
      <c r="KLV23" s="0"/>
      <c r="KLW23" s="0"/>
      <c r="KLX23" s="0"/>
      <c r="KLY23" s="0"/>
      <c r="KLZ23" s="0"/>
      <c r="KMA23" s="0"/>
      <c r="KMB23" s="0"/>
      <c r="KMC23" s="0"/>
      <c r="KMD23" s="0"/>
      <c r="KME23" s="0"/>
      <c r="KMF23" s="0"/>
      <c r="KMG23" s="0"/>
      <c r="KMH23" s="0"/>
      <c r="KMI23" s="0"/>
      <c r="KMJ23" s="0"/>
      <c r="KMK23" s="0"/>
      <c r="KML23" s="0"/>
      <c r="KMM23" s="0"/>
      <c r="KMN23" s="0"/>
      <c r="KMO23" s="0"/>
      <c r="KMP23" s="0"/>
      <c r="KMQ23" s="0"/>
      <c r="KMR23" s="0"/>
      <c r="KMS23" s="0"/>
      <c r="KMT23" s="0"/>
      <c r="KMU23" s="0"/>
      <c r="KMV23" s="0"/>
      <c r="KMW23" s="0"/>
      <c r="KMX23" s="0"/>
      <c r="KMY23" s="0"/>
      <c r="KMZ23" s="0"/>
      <c r="KNA23" s="0"/>
      <c r="KNB23" s="0"/>
      <c r="KNC23" s="0"/>
      <c r="KND23" s="0"/>
      <c r="KNE23" s="0"/>
      <c r="KNF23" s="0"/>
      <c r="KNG23" s="0"/>
      <c r="KNH23" s="0"/>
      <c r="KNI23" s="0"/>
      <c r="KNJ23" s="0"/>
      <c r="KNK23" s="0"/>
      <c r="KNL23" s="0"/>
      <c r="KNM23" s="0"/>
      <c r="KNN23" s="0"/>
      <c r="KNO23" s="0"/>
      <c r="KNP23" s="0"/>
      <c r="KNQ23" s="0"/>
      <c r="KNR23" s="0"/>
      <c r="KNS23" s="0"/>
      <c r="KNT23" s="0"/>
      <c r="KNU23" s="0"/>
      <c r="KNV23" s="0"/>
      <c r="KNW23" s="0"/>
      <c r="KNX23" s="0"/>
      <c r="KNY23" s="0"/>
      <c r="KNZ23" s="0"/>
      <c r="KOA23" s="0"/>
      <c r="KOB23" s="0"/>
      <c r="KOC23" s="0"/>
      <c r="KOD23" s="0"/>
      <c r="KOE23" s="0"/>
      <c r="KOF23" s="0"/>
      <c r="KOG23" s="0"/>
      <c r="KOH23" s="0"/>
      <c r="KOI23" s="0"/>
      <c r="KOJ23" s="0"/>
      <c r="KOK23" s="0"/>
      <c r="KOL23" s="0"/>
      <c r="KOM23" s="0"/>
      <c r="KON23" s="0"/>
      <c r="KOO23" s="0"/>
      <c r="KOP23" s="0"/>
      <c r="KOQ23" s="0"/>
      <c r="KOR23" s="0"/>
      <c r="KOS23" s="0"/>
      <c r="KOT23" s="0"/>
      <c r="KOU23" s="0"/>
      <c r="KOV23" s="0"/>
      <c r="KOW23" s="0"/>
      <c r="KOX23" s="0"/>
      <c r="KOY23" s="0"/>
      <c r="KOZ23" s="0"/>
      <c r="KPA23" s="0"/>
      <c r="KPB23" s="0"/>
      <c r="KPC23" s="0"/>
      <c r="KPD23" s="0"/>
      <c r="KPE23" s="0"/>
      <c r="KPF23" s="0"/>
      <c r="KPG23" s="0"/>
      <c r="KPH23" s="0"/>
      <c r="KPI23" s="0"/>
      <c r="KPJ23" s="0"/>
      <c r="KPK23" s="0"/>
      <c r="KPL23" s="0"/>
      <c r="KPM23" s="0"/>
      <c r="KPN23" s="0"/>
      <c r="KPO23" s="0"/>
      <c r="KPP23" s="0"/>
      <c r="KPQ23" s="0"/>
      <c r="KPR23" s="0"/>
      <c r="KPS23" s="0"/>
      <c r="KPT23" s="0"/>
      <c r="KPU23" s="0"/>
      <c r="KPV23" s="0"/>
      <c r="KPW23" s="0"/>
      <c r="KPX23" s="0"/>
      <c r="KPY23" s="0"/>
      <c r="KPZ23" s="0"/>
      <c r="KQA23" s="0"/>
      <c r="KQB23" s="0"/>
      <c r="KQC23" s="0"/>
      <c r="KQD23" s="0"/>
      <c r="KQE23" s="0"/>
      <c r="KQF23" s="0"/>
      <c r="KQG23" s="0"/>
      <c r="KQH23" s="0"/>
      <c r="KQI23" s="0"/>
      <c r="KQJ23" s="0"/>
      <c r="KQK23" s="0"/>
      <c r="KQL23" s="0"/>
      <c r="KQM23" s="0"/>
      <c r="KQN23" s="0"/>
      <c r="KQO23" s="0"/>
      <c r="KQP23" s="0"/>
      <c r="KQQ23" s="0"/>
      <c r="KQR23" s="0"/>
      <c r="KQS23" s="0"/>
      <c r="KQT23" s="0"/>
      <c r="KQU23" s="0"/>
      <c r="KQV23" s="0"/>
      <c r="KQW23" s="0"/>
      <c r="KQX23" s="0"/>
      <c r="KQY23" s="0"/>
      <c r="KQZ23" s="0"/>
      <c r="KRA23" s="0"/>
      <c r="KRB23" s="0"/>
      <c r="KRC23" s="0"/>
      <c r="KRD23" s="0"/>
      <c r="KRE23" s="0"/>
      <c r="KRF23" s="0"/>
      <c r="KRG23" s="0"/>
      <c r="KRH23" s="0"/>
      <c r="KRI23" s="0"/>
      <c r="KRJ23" s="0"/>
      <c r="KRK23" s="0"/>
      <c r="KRL23" s="0"/>
      <c r="KRM23" s="0"/>
      <c r="KRN23" s="0"/>
      <c r="KRO23" s="0"/>
      <c r="KRP23" s="0"/>
      <c r="KRQ23" s="0"/>
      <c r="KRR23" s="0"/>
      <c r="KRS23" s="0"/>
      <c r="KRT23" s="0"/>
      <c r="KRU23" s="0"/>
      <c r="KRV23" s="0"/>
      <c r="KRW23" s="0"/>
      <c r="KRX23" s="0"/>
      <c r="KRY23" s="0"/>
      <c r="KRZ23" s="0"/>
      <c r="KSA23" s="0"/>
      <c r="KSB23" s="0"/>
      <c r="KSC23" s="0"/>
      <c r="KSD23" s="0"/>
      <c r="KSE23" s="0"/>
      <c r="KSF23" s="0"/>
      <c r="KSG23" s="0"/>
      <c r="KSH23" s="0"/>
      <c r="KSI23" s="0"/>
      <c r="KSJ23" s="0"/>
      <c r="KSK23" s="0"/>
      <c r="KSL23" s="0"/>
      <c r="KSM23" s="0"/>
      <c r="KSN23" s="0"/>
      <c r="KSO23" s="0"/>
      <c r="KSP23" s="0"/>
      <c r="KSQ23" s="0"/>
      <c r="KSR23" s="0"/>
      <c r="KSS23" s="0"/>
      <c r="KST23" s="0"/>
      <c r="KSU23" s="0"/>
      <c r="KSV23" s="0"/>
      <c r="KSW23" s="0"/>
      <c r="KSX23" s="0"/>
      <c r="KSY23" s="0"/>
      <c r="KSZ23" s="0"/>
      <c r="KTA23" s="0"/>
      <c r="KTB23" s="0"/>
      <c r="KTC23" s="0"/>
      <c r="KTD23" s="0"/>
      <c r="KTE23" s="0"/>
      <c r="KTF23" s="0"/>
      <c r="KTG23" s="0"/>
      <c r="KTH23" s="0"/>
      <c r="KTI23" s="0"/>
      <c r="KTJ23" s="0"/>
      <c r="KTK23" s="0"/>
      <c r="KTL23" s="0"/>
      <c r="KTM23" s="0"/>
      <c r="KTN23" s="0"/>
      <c r="KTO23" s="0"/>
      <c r="KTP23" s="0"/>
      <c r="KTQ23" s="0"/>
      <c r="KTR23" s="0"/>
      <c r="KTS23" s="0"/>
      <c r="KTT23" s="0"/>
      <c r="KTU23" s="0"/>
      <c r="KTV23" s="0"/>
      <c r="KTW23" s="0"/>
      <c r="KTX23" s="0"/>
      <c r="KTY23" s="0"/>
      <c r="KTZ23" s="0"/>
      <c r="KUA23" s="0"/>
      <c r="KUB23" s="0"/>
      <c r="KUC23" s="0"/>
      <c r="KUD23" s="0"/>
      <c r="KUE23" s="0"/>
      <c r="KUF23" s="0"/>
      <c r="KUG23" s="0"/>
      <c r="KUH23" s="0"/>
      <c r="KUI23" s="0"/>
      <c r="KUJ23" s="0"/>
      <c r="KUK23" s="0"/>
      <c r="KUL23" s="0"/>
      <c r="KUM23" s="0"/>
      <c r="KUN23" s="0"/>
      <c r="KUO23" s="0"/>
      <c r="KUP23" s="0"/>
      <c r="KUQ23" s="0"/>
      <c r="KUR23" s="0"/>
      <c r="KUS23" s="0"/>
      <c r="KUT23" s="0"/>
      <c r="KUU23" s="0"/>
      <c r="KUV23" s="0"/>
      <c r="KUW23" s="0"/>
      <c r="KUX23" s="0"/>
      <c r="KUY23" s="0"/>
      <c r="KUZ23" s="0"/>
      <c r="KVA23" s="0"/>
      <c r="KVB23" s="0"/>
      <c r="KVC23" s="0"/>
      <c r="KVD23" s="0"/>
      <c r="KVE23" s="0"/>
      <c r="KVF23" s="0"/>
      <c r="KVG23" s="0"/>
      <c r="KVH23" s="0"/>
      <c r="KVI23" s="0"/>
      <c r="KVJ23" s="0"/>
      <c r="KVK23" s="0"/>
      <c r="KVL23" s="0"/>
      <c r="KVM23" s="0"/>
      <c r="KVN23" s="0"/>
      <c r="KVO23" s="0"/>
      <c r="KVP23" s="0"/>
      <c r="KVQ23" s="0"/>
      <c r="KVR23" s="0"/>
      <c r="KVS23" s="0"/>
      <c r="KVT23" s="0"/>
      <c r="KVU23" s="0"/>
      <c r="KVV23" s="0"/>
      <c r="KVW23" s="0"/>
      <c r="KVX23" s="0"/>
      <c r="KVY23" s="0"/>
      <c r="KVZ23" s="0"/>
      <c r="KWA23" s="0"/>
      <c r="KWB23" s="0"/>
      <c r="KWC23" s="0"/>
      <c r="KWD23" s="0"/>
      <c r="KWE23" s="0"/>
      <c r="KWF23" s="0"/>
      <c r="KWG23" s="0"/>
      <c r="KWH23" s="0"/>
      <c r="KWI23" s="0"/>
      <c r="KWJ23" s="0"/>
      <c r="KWK23" s="0"/>
      <c r="KWL23" s="0"/>
      <c r="KWM23" s="0"/>
      <c r="KWN23" s="0"/>
      <c r="KWO23" s="0"/>
      <c r="KWP23" s="0"/>
      <c r="KWQ23" s="0"/>
      <c r="KWR23" s="0"/>
      <c r="KWS23" s="0"/>
      <c r="KWT23" s="0"/>
      <c r="KWU23" s="0"/>
      <c r="KWV23" s="0"/>
      <c r="KWW23" s="0"/>
      <c r="KWX23" s="0"/>
      <c r="KWY23" s="0"/>
      <c r="KWZ23" s="0"/>
      <c r="KXA23" s="0"/>
      <c r="KXB23" s="0"/>
      <c r="KXC23" s="0"/>
      <c r="KXD23" s="0"/>
      <c r="KXE23" s="0"/>
      <c r="KXF23" s="0"/>
      <c r="KXG23" s="0"/>
      <c r="KXH23" s="0"/>
      <c r="KXI23" s="0"/>
      <c r="KXJ23" s="0"/>
      <c r="KXK23" s="0"/>
      <c r="KXL23" s="0"/>
      <c r="KXM23" s="0"/>
      <c r="KXN23" s="0"/>
      <c r="KXO23" s="0"/>
      <c r="KXP23" s="0"/>
      <c r="KXQ23" s="0"/>
      <c r="KXR23" s="0"/>
      <c r="KXS23" s="0"/>
      <c r="KXT23" s="0"/>
      <c r="KXU23" s="0"/>
      <c r="KXV23" s="0"/>
      <c r="KXW23" s="0"/>
      <c r="KXX23" s="0"/>
      <c r="KXY23" s="0"/>
      <c r="KXZ23" s="0"/>
      <c r="KYA23" s="0"/>
      <c r="KYB23" s="0"/>
      <c r="KYC23" s="0"/>
      <c r="KYD23" s="0"/>
      <c r="KYE23" s="0"/>
      <c r="KYF23" s="0"/>
      <c r="KYG23" s="0"/>
      <c r="KYH23" s="0"/>
      <c r="KYI23" s="0"/>
      <c r="KYJ23" s="0"/>
      <c r="KYK23" s="0"/>
      <c r="KYL23" s="0"/>
      <c r="KYM23" s="0"/>
      <c r="KYN23" s="0"/>
      <c r="KYO23" s="0"/>
      <c r="KYP23" s="0"/>
      <c r="KYQ23" s="0"/>
      <c r="KYR23" s="0"/>
      <c r="KYS23" s="0"/>
      <c r="KYT23" s="0"/>
      <c r="KYU23" s="0"/>
      <c r="KYV23" s="0"/>
      <c r="KYW23" s="0"/>
      <c r="KYX23" s="0"/>
      <c r="KYY23" s="0"/>
      <c r="KYZ23" s="0"/>
      <c r="KZA23" s="0"/>
      <c r="KZB23" s="0"/>
      <c r="KZC23" s="0"/>
      <c r="KZD23" s="0"/>
      <c r="KZE23" s="0"/>
      <c r="KZF23" s="0"/>
      <c r="KZG23" s="0"/>
      <c r="KZH23" s="0"/>
      <c r="KZI23" s="0"/>
      <c r="KZJ23" s="0"/>
      <c r="KZK23" s="0"/>
      <c r="KZL23" s="0"/>
      <c r="KZM23" s="0"/>
      <c r="KZN23" s="0"/>
      <c r="KZO23" s="0"/>
      <c r="KZP23" s="0"/>
      <c r="KZQ23" s="0"/>
      <c r="KZR23" s="0"/>
      <c r="KZS23" s="0"/>
      <c r="KZT23" s="0"/>
      <c r="KZU23" s="0"/>
      <c r="KZV23" s="0"/>
      <c r="KZW23" s="0"/>
      <c r="KZX23" s="0"/>
      <c r="KZY23" s="0"/>
      <c r="KZZ23" s="0"/>
      <c r="LAA23" s="0"/>
      <c r="LAB23" s="0"/>
      <c r="LAC23" s="0"/>
      <c r="LAD23" s="0"/>
      <c r="LAE23" s="0"/>
      <c r="LAF23" s="0"/>
      <c r="LAG23" s="0"/>
      <c r="LAH23" s="0"/>
      <c r="LAI23" s="0"/>
      <c r="LAJ23" s="0"/>
      <c r="LAK23" s="0"/>
      <c r="LAL23" s="0"/>
      <c r="LAM23" s="0"/>
      <c r="LAN23" s="0"/>
      <c r="LAO23" s="0"/>
      <c r="LAP23" s="0"/>
      <c r="LAQ23" s="0"/>
      <c r="LAR23" s="0"/>
      <c r="LAS23" s="0"/>
      <c r="LAT23" s="0"/>
      <c r="LAU23" s="0"/>
      <c r="LAV23" s="0"/>
      <c r="LAW23" s="0"/>
      <c r="LAX23" s="0"/>
      <c r="LAY23" s="0"/>
      <c r="LAZ23" s="0"/>
      <c r="LBA23" s="0"/>
      <c r="LBB23" s="0"/>
      <c r="LBC23" s="0"/>
      <c r="LBD23" s="0"/>
      <c r="LBE23" s="0"/>
      <c r="LBF23" s="0"/>
      <c r="LBG23" s="0"/>
      <c r="LBH23" s="0"/>
      <c r="LBI23" s="0"/>
      <c r="LBJ23" s="0"/>
      <c r="LBK23" s="0"/>
      <c r="LBL23" s="0"/>
      <c r="LBM23" s="0"/>
      <c r="LBN23" s="0"/>
      <c r="LBO23" s="0"/>
      <c r="LBP23" s="0"/>
      <c r="LBQ23" s="0"/>
      <c r="LBR23" s="0"/>
      <c r="LBS23" s="0"/>
      <c r="LBT23" s="0"/>
      <c r="LBU23" s="0"/>
      <c r="LBV23" s="0"/>
      <c r="LBW23" s="0"/>
      <c r="LBX23" s="0"/>
      <c r="LBY23" s="0"/>
      <c r="LBZ23" s="0"/>
      <c r="LCA23" s="0"/>
      <c r="LCB23" s="0"/>
      <c r="LCC23" s="0"/>
      <c r="LCD23" s="0"/>
      <c r="LCE23" s="0"/>
      <c r="LCF23" s="0"/>
      <c r="LCG23" s="0"/>
      <c r="LCH23" s="0"/>
      <c r="LCI23" s="0"/>
      <c r="LCJ23" s="0"/>
      <c r="LCK23" s="0"/>
      <c r="LCL23" s="0"/>
      <c r="LCM23" s="0"/>
      <c r="LCN23" s="0"/>
      <c r="LCO23" s="0"/>
      <c r="LCP23" s="0"/>
      <c r="LCQ23" s="0"/>
      <c r="LCR23" s="0"/>
      <c r="LCS23" s="0"/>
      <c r="LCT23" s="0"/>
      <c r="LCU23" s="0"/>
      <c r="LCV23" s="0"/>
      <c r="LCW23" s="0"/>
      <c r="LCX23" s="0"/>
      <c r="LCY23" s="0"/>
      <c r="LCZ23" s="0"/>
      <c r="LDA23" s="0"/>
      <c r="LDB23" s="0"/>
      <c r="LDC23" s="0"/>
      <c r="LDD23" s="0"/>
      <c r="LDE23" s="0"/>
      <c r="LDF23" s="0"/>
      <c r="LDG23" s="0"/>
      <c r="LDH23" s="0"/>
      <c r="LDI23" s="0"/>
      <c r="LDJ23" s="0"/>
      <c r="LDK23" s="0"/>
      <c r="LDL23" s="0"/>
      <c r="LDM23" s="0"/>
      <c r="LDN23" s="0"/>
      <c r="LDO23" s="0"/>
      <c r="LDP23" s="0"/>
      <c r="LDQ23" s="0"/>
      <c r="LDR23" s="0"/>
      <c r="LDS23" s="0"/>
      <c r="LDT23" s="0"/>
      <c r="LDU23" s="0"/>
      <c r="LDV23" s="0"/>
      <c r="LDW23" s="0"/>
      <c r="LDX23" s="0"/>
      <c r="LDY23" s="0"/>
      <c r="LDZ23" s="0"/>
      <c r="LEA23" s="0"/>
      <c r="LEB23" s="0"/>
      <c r="LEC23" s="0"/>
      <c r="LED23" s="0"/>
      <c r="LEE23" s="0"/>
      <c r="LEF23" s="0"/>
      <c r="LEG23" s="0"/>
      <c r="LEH23" s="0"/>
      <c r="LEI23" s="0"/>
      <c r="LEJ23" s="0"/>
      <c r="LEK23" s="0"/>
      <c r="LEL23" s="0"/>
      <c r="LEM23" s="0"/>
      <c r="LEN23" s="0"/>
      <c r="LEO23" s="0"/>
      <c r="LEP23" s="0"/>
      <c r="LEQ23" s="0"/>
      <c r="LER23" s="0"/>
      <c r="LES23" s="0"/>
      <c r="LET23" s="0"/>
      <c r="LEU23" s="0"/>
      <c r="LEV23" s="0"/>
      <c r="LEW23" s="0"/>
      <c r="LEX23" s="0"/>
      <c r="LEY23" s="0"/>
      <c r="LEZ23" s="0"/>
      <c r="LFA23" s="0"/>
      <c r="LFB23" s="0"/>
      <c r="LFC23" s="0"/>
      <c r="LFD23" s="0"/>
      <c r="LFE23" s="0"/>
      <c r="LFF23" s="0"/>
      <c r="LFG23" s="0"/>
      <c r="LFH23" s="0"/>
      <c r="LFI23" s="0"/>
      <c r="LFJ23" s="0"/>
      <c r="LFK23" s="0"/>
      <c r="LFL23" s="0"/>
      <c r="LFM23" s="0"/>
      <c r="LFN23" s="0"/>
      <c r="LFO23" s="0"/>
      <c r="LFP23" s="0"/>
      <c r="LFQ23" s="0"/>
      <c r="LFR23" s="0"/>
      <c r="LFS23" s="0"/>
      <c r="LFT23" s="0"/>
      <c r="LFU23" s="0"/>
      <c r="LFV23" s="0"/>
      <c r="LFW23" s="0"/>
      <c r="LFX23" s="0"/>
      <c r="LFY23" s="0"/>
      <c r="LFZ23" s="0"/>
      <c r="LGA23" s="0"/>
      <c r="LGB23" s="0"/>
      <c r="LGC23" s="0"/>
      <c r="LGD23" s="0"/>
      <c r="LGE23" s="0"/>
      <c r="LGF23" s="0"/>
      <c r="LGG23" s="0"/>
      <c r="LGH23" s="0"/>
      <c r="LGI23" s="0"/>
      <c r="LGJ23" s="0"/>
      <c r="LGK23" s="0"/>
      <c r="LGL23" s="0"/>
      <c r="LGM23" s="0"/>
      <c r="LGN23" s="0"/>
      <c r="LGO23" s="0"/>
      <c r="LGP23" s="0"/>
      <c r="LGQ23" s="0"/>
      <c r="LGR23" s="0"/>
      <c r="LGS23" s="0"/>
      <c r="LGT23" s="0"/>
      <c r="LGU23" s="0"/>
      <c r="LGV23" s="0"/>
      <c r="LGW23" s="0"/>
      <c r="LGX23" s="0"/>
      <c r="LGY23" s="0"/>
      <c r="LGZ23" s="0"/>
      <c r="LHA23" s="0"/>
      <c r="LHB23" s="0"/>
      <c r="LHC23" s="0"/>
      <c r="LHD23" s="0"/>
      <c r="LHE23" s="0"/>
      <c r="LHF23" s="0"/>
      <c r="LHG23" s="0"/>
      <c r="LHH23" s="0"/>
      <c r="LHI23" s="0"/>
      <c r="LHJ23" s="0"/>
      <c r="LHK23" s="0"/>
      <c r="LHL23" s="0"/>
      <c r="LHM23" s="0"/>
      <c r="LHN23" s="0"/>
      <c r="LHO23" s="0"/>
      <c r="LHP23" s="0"/>
      <c r="LHQ23" s="0"/>
      <c r="LHR23" s="0"/>
      <c r="LHS23" s="0"/>
      <c r="LHT23" s="0"/>
      <c r="LHU23" s="0"/>
      <c r="LHV23" s="0"/>
      <c r="LHW23" s="0"/>
      <c r="LHX23" s="0"/>
      <c r="LHY23" s="0"/>
      <c r="LHZ23" s="0"/>
      <c r="LIA23" s="0"/>
      <c r="LIB23" s="0"/>
      <c r="LIC23" s="0"/>
      <c r="LID23" s="0"/>
      <c r="LIE23" s="0"/>
      <c r="LIF23" s="0"/>
      <c r="LIG23" s="0"/>
      <c r="LIH23" s="0"/>
      <c r="LII23" s="0"/>
      <c r="LIJ23" s="0"/>
      <c r="LIK23" s="0"/>
      <c r="LIL23" s="0"/>
      <c r="LIM23" s="0"/>
      <c r="LIN23" s="0"/>
      <c r="LIO23" s="0"/>
      <c r="LIP23" s="0"/>
      <c r="LIQ23" s="0"/>
      <c r="LIR23" s="0"/>
      <c r="LIS23" s="0"/>
      <c r="LIT23" s="0"/>
      <c r="LIU23" s="0"/>
      <c r="LIV23" s="0"/>
      <c r="LIW23" s="0"/>
      <c r="LIX23" s="0"/>
      <c r="LIY23" s="0"/>
      <c r="LIZ23" s="0"/>
      <c r="LJA23" s="0"/>
      <c r="LJB23" s="0"/>
      <c r="LJC23" s="0"/>
      <c r="LJD23" s="0"/>
      <c r="LJE23" s="0"/>
      <c r="LJF23" s="0"/>
      <c r="LJG23" s="0"/>
      <c r="LJH23" s="0"/>
      <c r="LJI23" s="0"/>
      <c r="LJJ23" s="0"/>
      <c r="LJK23" s="0"/>
      <c r="LJL23" s="0"/>
      <c r="LJM23" s="0"/>
      <c r="LJN23" s="0"/>
      <c r="LJO23" s="0"/>
      <c r="LJP23" s="0"/>
      <c r="LJQ23" s="0"/>
      <c r="LJR23" s="0"/>
      <c r="LJS23" s="0"/>
      <c r="LJT23" s="0"/>
      <c r="LJU23" s="0"/>
      <c r="LJV23" s="0"/>
      <c r="LJW23" s="0"/>
      <c r="LJX23" s="0"/>
      <c r="LJY23" s="0"/>
      <c r="LJZ23" s="0"/>
      <c r="LKA23" s="0"/>
      <c r="LKB23" s="0"/>
      <c r="LKC23" s="0"/>
      <c r="LKD23" s="0"/>
      <c r="LKE23" s="0"/>
      <c r="LKF23" s="0"/>
      <c r="LKG23" s="0"/>
      <c r="LKH23" s="0"/>
      <c r="LKI23" s="0"/>
      <c r="LKJ23" s="0"/>
      <c r="LKK23" s="0"/>
      <c r="LKL23" s="0"/>
      <c r="LKM23" s="0"/>
      <c r="LKN23" s="0"/>
      <c r="LKO23" s="0"/>
      <c r="LKP23" s="0"/>
      <c r="LKQ23" s="0"/>
      <c r="LKR23" s="0"/>
      <c r="LKS23" s="0"/>
      <c r="LKT23" s="0"/>
      <c r="LKU23" s="0"/>
      <c r="LKV23" s="0"/>
      <c r="LKW23" s="0"/>
      <c r="LKX23" s="0"/>
      <c r="LKY23" s="0"/>
      <c r="LKZ23" s="0"/>
      <c r="LLA23" s="0"/>
      <c r="LLB23" s="0"/>
      <c r="LLC23" s="0"/>
      <c r="LLD23" s="0"/>
      <c r="LLE23" s="0"/>
      <c r="LLF23" s="0"/>
      <c r="LLG23" s="0"/>
      <c r="LLH23" s="0"/>
      <c r="LLI23" s="0"/>
      <c r="LLJ23" s="0"/>
      <c r="LLK23" s="0"/>
      <c r="LLL23" s="0"/>
      <c r="LLM23" s="0"/>
      <c r="LLN23" s="0"/>
      <c r="LLO23" s="0"/>
      <c r="LLP23" s="0"/>
      <c r="LLQ23" s="0"/>
      <c r="LLR23" s="0"/>
      <c r="LLS23" s="0"/>
      <c r="LLT23" s="0"/>
      <c r="LLU23" s="0"/>
      <c r="LLV23" s="0"/>
      <c r="LLW23" s="0"/>
      <c r="LLX23" s="0"/>
      <c r="LLY23" s="0"/>
      <c r="LLZ23" s="0"/>
      <c r="LMA23" s="0"/>
      <c r="LMB23" s="0"/>
      <c r="LMC23" s="0"/>
      <c r="LMD23" s="0"/>
      <c r="LME23" s="0"/>
      <c r="LMF23" s="0"/>
      <c r="LMG23" s="0"/>
      <c r="LMH23" s="0"/>
      <c r="LMI23" s="0"/>
      <c r="LMJ23" s="0"/>
      <c r="LMK23" s="0"/>
      <c r="LML23" s="0"/>
      <c r="LMM23" s="0"/>
      <c r="LMN23" s="0"/>
      <c r="LMO23" s="0"/>
      <c r="LMP23" s="0"/>
      <c r="LMQ23" s="0"/>
      <c r="LMR23" s="0"/>
      <c r="LMS23" s="0"/>
      <c r="LMT23" s="0"/>
      <c r="LMU23" s="0"/>
      <c r="LMV23" s="0"/>
      <c r="LMW23" s="0"/>
      <c r="LMX23" s="0"/>
      <c r="LMY23" s="0"/>
      <c r="LMZ23" s="0"/>
      <c r="LNA23" s="0"/>
      <c r="LNB23" s="0"/>
      <c r="LNC23" s="0"/>
      <c r="LND23" s="0"/>
      <c r="LNE23" s="0"/>
      <c r="LNF23" s="0"/>
      <c r="LNG23" s="0"/>
      <c r="LNH23" s="0"/>
      <c r="LNI23" s="0"/>
      <c r="LNJ23" s="0"/>
      <c r="LNK23" s="0"/>
      <c r="LNL23" s="0"/>
      <c r="LNM23" s="0"/>
      <c r="LNN23" s="0"/>
      <c r="LNO23" s="0"/>
      <c r="LNP23" s="0"/>
      <c r="LNQ23" s="0"/>
      <c r="LNR23" s="0"/>
      <c r="LNS23" s="0"/>
      <c r="LNT23" s="0"/>
      <c r="LNU23" s="0"/>
      <c r="LNV23" s="0"/>
      <c r="LNW23" s="0"/>
      <c r="LNX23" s="0"/>
      <c r="LNY23" s="0"/>
      <c r="LNZ23" s="0"/>
      <c r="LOA23" s="0"/>
      <c r="LOB23" s="0"/>
      <c r="LOC23" s="0"/>
      <c r="LOD23" s="0"/>
      <c r="LOE23" s="0"/>
      <c r="LOF23" s="0"/>
      <c r="LOG23" s="0"/>
      <c r="LOH23" s="0"/>
      <c r="LOI23" s="0"/>
      <c r="LOJ23" s="0"/>
      <c r="LOK23" s="0"/>
      <c r="LOL23" s="0"/>
      <c r="LOM23" s="0"/>
      <c r="LON23" s="0"/>
      <c r="LOO23" s="0"/>
      <c r="LOP23" s="0"/>
      <c r="LOQ23" s="0"/>
      <c r="LOR23" s="0"/>
      <c r="LOS23" s="0"/>
      <c r="LOT23" s="0"/>
      <c r="LOU23" s="0"/>
      <c r="LOV23" s="0"/>
      <c r="LOW23" s="0"/>
      <c r="LOX23" s="0"/>
      <c r="LOY23" s="0"/>
      <c r="LOZ23" s="0"/>
      <c r="LPA23" s="0"/>
      <c r="LPB23" s="0"/>
      <c r="LPC23" s="0"/>
      <c r="LPD23" s="0"/>
      <c r="LPE23" s="0"/>
      <c r="LPF23" s="0"/>
      <c r="LPG23" s="0"/>
      <c r="LPH23" s="0"/>
      <c r="LPI23" s="0"/>
      <c r="LPJ23" s="0"/>
      <c r="LPK23" s="0"/>
      <c r="LPL23" s="0"/>
      <c r="LPM23" s="0"/>
      <c r="LPN23" s="0"/>
      <c r="LPO23" s="0"/>
      <c r="LPP23" s="0"/>
      <c r="LPQ23" s="0"/>
      <c r="LPR23" s="0"/>
      <c r="LPS23" s="0"/>
      <c r="LPT23" s="0"/>
      <c r="LPU23" s="0"/>
      <c r="LPV23" s="0"/>
      <c r="LPW23" s="0"/>
      <c r="LPX23" s="0"/>
      <c r="LPY23" s="0"/>
      <c r="LPZ23" s="0"/>
      <c r="LQA23" s="0"/>
      <c r="LQB23" s="0"/>
      <c r="LQC23" s="0"/>
      <c r="LQD23" s="0"/>
      <c r="LQE23" s="0"/>
      <c r="LQF23" s="0"/>
      <c r="LQG23" s="0"/>
      <c r="LQH23" s="0"/>
      <c r="LQI23" s="0"/>
      <c r="LQJ23" s="0"/>
      <c r="LQK23" s="0"/>
      <c r="LQL23" s="0"/>
      <c r="LQM23" s="0"/>
      <c r="LQN23" s="0"/>
      <c r="LQO23" s="0"/>
      <c r="LQP23" s="0"/>
      <c r="LQQ23" s="0"/>
      <c r="LQR23" s="0"/>
      <c r="LQS23" s="0"/>
      <c r="LQT23" s="0"/>
      <c r="LQU23" s="0"/>
      <c r="LQV23" s="0"/>
      <c r="LQW23" s="0"/>
      <c r="LQX23" s="0"/>
      <c r="LQY23" s="0"/>
      <c r="LQZ23" s="0"/>
      <c r="LRA23" s="0"/>
      <c r="LRB23" s="0"/>
      <c r="LRC23" s="0"/>
      <c r="LRD23" s="0"/>
      <c r="LRE23" s="0"/>
      <c r="LRF23" s="0"/>
      <c r="LRG23" s="0"/>
      <c r="LRH23" s="0"/>
      <c r="LRI23" s="0"/>
      <c r="LRJ23" s="0"/>
      <c r="LRK23" s="0"/>
      <c r="LRL23" s="0"/>
      <c r="LRM23" s="0"/>
      <c r="LRN23" s="0"/>
      <c r="LRO23" s="0"/>
      <c r="LRP23" s="0"/>
      <c r="LRQ23" s="0"/>
      <c r="LRR23" s="0"/>
      <c r="LRS23" s="0"/>
      <c r="LRT23" s="0"/>
      <c r="LRU23" s="0"/>
      <c r="LRV23" s="0"/>
      <c r="LRW23" s="0"/>
      <c r="LRX23" s="0"/>
      <c r="LRY23" s="0"/>
      <c r="LRZ23" s="0"/>
      <c r="LSA23" s="0"/>
      <c r="LSB23" s="0"/>
      <c r="LSC23" s="0"/>
      <c r="LSD23" s="0"/>
      <c r="LSE23" s="0"/>
      <c r="LSF23" s="0"/>
      <c r="LSG23" s="0"/>
      <c r="LSH23" s="0"/>
      <c r="LSI23" s="0"/>
      <c r="LSJ23" s="0"/>
      <c r="LSK23" s="0"/>
      <c r="LSL23" s="0"/>
      <c r="LSM23" s="0"/>
      <c r="LSN23" s="0"/>
      <c r="LSO23" s="0"/>
      <c r="LSP23" s="0"/>
      <c r="LSQ23" s="0"/>
      <c r="LSR23" s="0"/>
      <c r="LSS23" s="0"/>
      <c r="LST23" s="0"/>
      <c r="LSU23" s="0"/>
      <c r="LSV23" s="0"/>
      <c r="LSW23" s="0"/>
      <c r="LSX23" s="0"/>
      <c r="LSY23" s="0"/>
      <c r="LSZ23" s="0"/>
      <c r="LTA23" s="0"/>
      <c r="LTB23" s="0"/>
      <c r="LTC23" s="0"/>
      <c r="LTD23" s="0"/>
      <c r="LTE23" s="0"/>
      <c r="LTF23" s="0"/>
      <c r="LTG23" s="0"/>
      <c r="LTH23" s="0"/>
      <c r="LTI23" s="0"/>
      <c r="LTJ23" s="0"/>
      <c r="LTK23" s="0"/>
      <c r="LTL23" s="0"/>
      <c r="LTM23" s="0"/>
      <c r="LTN23" s="0"/>
      <c r="LTO23" s="0"/>
      <c r="LTP23" s="0"/>
      <c r="LTQ23" s="0"/>
      <c r="LTR23" s="0"/>
      <c r="LTS23" s="0"/>
      <c r="LTT23" s="0"/>
      <c r="LTU23" s="0"/>
      <c r="LTV23" s="0"/>
      <c r="LTW23" s="0"/>
      <c r="LTX23" s="0"/>
      <c r="LTY23" s="0"/>
      <c r="LTZ23" s="0"/>
      <c r="LUA23" s="0"/>
      <c r="LUB23" s="0"/>
      <c r="LUC23" s="0"/>
      <c r="LUD23" s="0"/>
      <c r="LUE23" s="0"/>
      <c r="LUF23" s="0"/>
      <c r="LUG23" s="0"/>
      <c r="LUH23" s="0"/>
      <c r="LUI23" s="0"/>
      <c r="LUJ23" s="0"/>
      <c r="LUK23" s="0"/>
      <c r="LUL23" s="0"/>
      <c r="LUM23" s="0"/>
      <c r="LUN23" s="0"/>
      <c r="LUO23" s="0"/>
      <c r="LUP23" s="0"/>
      <c r="LUQ23" s="0"/>
      <c r="LUR23" s="0"/>
      <c r="LUS23" s="0"/>
      <c r="LUT23" s="0"/>
      <c r="LUU23" s="0"/>
      <c r="LUV23" s="0"/>
      <c r="LUW23" s="0"/>
      <c r="LUX23" s="0"/>
      <c r="LUY23" s="0"/>
      <c r="LUZ23" s="0"/>
      <c r="LVA23" s="0"/>
      <c r="LVB23" s="0"/>
      <c r="LVC23" s="0"/>
      <c r="LVD23" s="0"/>
      <c r="LVE23" s="0"/>
      <c r="LVF23" s="0"/>
      <c r="LVG23" s="0"/>
      <c r="LVH23" s="0"/>
      <c r="LVI23" s="0"/>
      <c r="LVJ23" s="0"/>
      <c r="LVK23" s="0"/>
      <c r="LVL23" s="0"/>
      <c r="LVM23" s="0"/>
      <c r="LVN23" s="0"/>
      <c r="LVO23" s="0"/>
      <c r="LVP23" s="0"/>
      <c r="LVQ23" s="0"/>
      <c r="LVR23" s="0"/>
      <c r="LVS23" s="0"/>
      <c r="LVT23" s="0"/>
      <c r="LVU23" s="0"/>
      <c r="LVV23" s="0"/>
      <c r="LVW23" s="0"/>
      <c r="LVX23" s="0"/>
      <c r="LVY23" s="0"/>
      <c r="LVZ23" s="0"/>
      <c r="LWA23" s="0"/>
      <c r="LWB23" s="0"/>
      <c r="LWC23" s="0"/>
      <c r="LWD23" s="0"/>
      <c r="LWE23" s="0"/>
      <c r="LWF23" s="0"/>
      <c r="LWG23" s="0"/>
      <c r="LWH23" s="0"/>
      <c r="LWI23" s="0"/>
      <c r="LWJ23" s="0"/>
      <c r="LWK23" s="0"/>
      <c r="LWL23" s="0"/>
      <c r="LWM23" s="0"/>
      <c r="LWN23" s="0"/>
      <c r="LWO23" s="0"/>
      <c r="LWP23" s="0"/>
      <c r="LWQ23" s="0"/>
      <c r="LWR23" s="0"/>
      <c r="LWS23" s="0"/>
      <c r="LWT23" s="0"/>
      <c r="LWU23" s="0"/>
      <c r="LWV23" s="0"/>
      <c r="LWW23" s="0"/>
      <c r="LWX23" s="0"/>
      <c r="LWY23" s="0"/>
      <c r="LWZ23" s="0"/>
      <c r="LXA23" s="0"/>
      <c r="LXB23" s="0"/>
      <c r="LXC23" s="0"/>
      <c r="LXD23" s="0"/>
      <c r="LXE23" s="0"/>
      <c r="LXF23" s="0"/>
      <c r="LXG23" s="0"/>
      <c r="LXH23" s="0"/>
      <c r="LXI23" s="0"/>
      <c r="LXJ23" s="0"/>
      <c r="LXK23" s="0"/>
      <c r="LXL23" s="0"/>
      <c r="LXM23" s="0"/>
      <c r="LXN23" s="0"/>
      <c r="LXO23" s="0"/>
      <c r="LXP23" s="0"/>
      <c r="LXQ23" s="0"/>
      <c r="LXR23" s="0"/>
      <c r="LXS23" s="0"/>
      <c r="LXT23" s="0"/>
      <c r="LXU23" s="0"/>
      <c r="LXV23" s="0"/>
      <c r="LXW23" s="0"/>
      <c r="LXX23" s="0"/>
      <c r="LXY23" s="0"/>
      <c r="LXZ23" s="0"/>
      <c r="LYA23" s="0"/>
      <c r="LYB23" s="0"/>
      <c r="LYC23" s="0"/>
      <c r="LYD23" s="0"/>
      <c r="LYE23" s="0"/>
      <c r="LYF23" s="0"/>
      <c r="LYG23" s="0"/>
      <c r="LYH23" s="0"/>
      <c r="LYI23" s="0"/>
      <c r="LYJ23" s="0"/>
      <c r="LYK23" s="0"/>
      <c r="LYL23" s="0"/>
      <c r="LYM23" s="0"/>
      <c r="LYN23" s="0"/>
      <c r="LYO23" s="0"/>
      <c r="LYP23" s="0"/>
      <c r="LYQ23" s="0"/>
      <c r="LYR23" s="0"/>
      <c r="LYS23" s="0"/>
      <c r="LYT23" s="0"/>
      <c r="LYU23" s="0"/>
      <c r="LYV23" s="0"/>
      <c r="LYW23" s="0"/>
      <c r="LYX23" s="0"/>
      <c r="LYY23" s="0"/>
      <c r="LYZ23" s="0"/>
      <c r="LZA23" s="0"/>
      <c r="LZB23" s="0"/>
      <c r="LZC23" s="0"/>
      <c r="LZD23" s="0"/>
      <c r="LZE23" s="0"/>
      <c r="LZF23" s="0"/>
      <c r="LZG23" s="0"/>
      <c r="LZH23" s="0"/>
      <c r="LZI23" s="0"/>
      <c r="LZJ23" s="0"/>
      <c r="LZK23" s="0"/>
      <c r="LZL23" s="0"/>
      <c r="LZM23" s="0"/>
      <c r="LZN23" s="0"/>
      <c r="LZO23" s="0"/>
      <c r="LZP23" s="0"/>
      <c r="LZQ23" s="0"/>
      <c r="LZR23" s="0"/>
      <c r="LZS23" s="0"/>
      <c r="LZT23" s="0"/>
      <c r="LZU23" s="0"/>
      <c r="LZV23" s="0"/>
      <c r="LZW23" s="0"/>
      <c r="LZX23" s="0"/>
      <c r="LZY23" s="0"/>
      <c r="LZZ23" s="0"/>
      <c r="MAA23" s="0"/>
      <c r="MAB23" s="0"/>
      <c r="MAC23" s="0"/>
      <c r="MAD23" s="0"/>
      <c r="MAE23" s="0"/>
      <c r="MAF23" s="0"/>
      <c r="MAG23" s="0"/>
      <c r="MAH23" s="0"/>
      <c r="MAI23" s="0"/>
      <c r="MAJ23" s="0"/>
      <c r="MAK23" s="0"/>
      <c r="MAL23" s="0"/>
      <c r="MAM23" s="0"/>
      <c r="MAN23" s="0"/>
      <c r="MAO23" s="0"/>
      <c r="MAP23" s="0"/>
      <c r="MAQ23" s="0"/>
      <c r="MAR23" s="0"/>
      <c r="MAS23" s="0"/>
      <c r="MAT23" s="0"/>
      <c r="MAU23" s="0"/>
      <c r="MAV23" s="0"/>
      <c r="MAW23" s="0"/>
      <c r="MAX23" s="0"/>
      <c r="MAY23" s="0"/>
      <c r="MAZ23" s="0"/>
      <c r="MBA23" s="0"/>
      <c r="MBB23" s="0"/>
      <c r="MBC23" s="0"/>
      <c r="MBD23" s="0"/>
      <c r="MBE23" s="0"/>
      <c r="MBF23" s="0"/>
      <c r="MBG23" s="0"/>
      <c r="MBH23" s="0"/>
      <c r="MBI23" s="0"/>
      <c r="MBJ23" s="0"/>
      <c r="MBK23" s="0"/>
      <c r="MBL23" s="0"/>
      <c r="MBM23" s="0"/>
      <c r="MBN23" s="0"/>
      <c r="MBO23" s="0"/>
      <c r="MBP23" s="0"/>
      <c r="MBQ23" s="0"/>
      <c r="MBR23" s="0"/>
      <c r="MBS23" s="0"/>
      <c r="MBT23" s="0"/>
      <c r="MBU23" s="0"/>
      <c r="MBV23" s="0"/>
      <c r="MBW23" s="0"/>
      <c r="MBX23" s="0"/>
      <c r="MBY23" s="0"/>
      <c r="MBZ23" s="0"/>
      <c r="MCA23" s="0"/>
      <c r="MCB23" s="0"/>
      <c r="MCC23" s="0"/>
      <c r="MCD23" s="0"/>
      <c r="MCE23" s="0"/>
      <c r="MCF23" s="0"/>
      <c r="MCG23" s="0"/>
      <c r="MCH23" s="0"/>
      <c r="MCI23" s="0"/>
      <c r="MCJ23" s="0"/>
      <c r="MCK23" s="0"/>
      <c r="MCL23" s="0"/>
      <c r="MCM23" s="0"/>
      <c r="MCN23" s="0"/>
      <c r="MCO23" s="0"/>
      <c r="MCP23" s="0"/>
      <c r="MCQ23" s="0"/>
      <c r="MCR23" s="0"/>
      <c r="MCS23" s="0"/>
      <c r="MCT23" s="0"/>
      <c r="MCU23" s="0"/>
      <c r="MCV23" s="0"/>
      <c r="MCW23" s="0"/>
      <c r="MCX23" s="0"/>
      <c r="MCY23" s="0"/>
      <c r="MCZ23" s="0"/>
      <c r="MDA23" s="0"/>
      <c r="MDB23" s="0"/>
      <c r="MDC23" s="0"/>
      <c r="MDD23" s="0"/>
      <c r="MDE23" s="0"/>
      <c r="MDF23" s="0"/>
      <c r="MDG23" s="0"/>
      <c r="MDH23" s="0"/>
      <c r="MDI23" s="0"/>
      <c r="MDJ23" s="0"/>
      <c r="MDK23" s="0"/>
      <c r="MDL23" s="0"/>
      <c r="MDM23" s="0"/>
      <c r="MDN23" s="0"/>
      <c r="MDO23" s="0"/>
      <c r="MDP23" s="0"/>
      <c r="MDQ23" s="0"/>
      <c r="MDR23" s="0"/>
      <c r="MDS23" s="0"/>
      <c r="MDT23" s="0"/>
      <c r="MDU23" s="0"/>
      <c r="MDV23" s="0"/>
      <c r="MDW23" s="0"/>
      <c r="MDX23" s="0"/>
      <c r="MDY23" s="0"/>
      <c r="MDZ23" s="0"/>
      <c r="MEA23" s="0"/>
      <c r="MEB23" s="0"/>
      <c r="MEC23" s="0"/>
      <c r="MED23" s="0"/>
      <c r="MEE23" s="0"/>
      <c r="MEF23" s="0"/>
      <c r="MEG23" s="0"/>
      <c r="MEH23" s="0"/>
      <c r="MEI23" s="0"/>
      <c r="MEJ23" s="0"/>
      <c r="MEK23" s="0"/>
      <c r="MEL23" s="0"/>
      <c r="MEM23" s="0"/>
      <c r="MEN23" s="0"/>
      <c r="MEO23" s="0"/>
      <c r="MEP23" s="0"/>
      <c r="MEQ23" s="0"/>
      <c r="MER23" s="0"/>
      <c r="MES23" s="0"/>
      <c r="MET23" s="0"/>
      <c r="MEU23" s="0"/>
      <c r="MEV23" s="0"/>
      <c r="MEW23" s="0"/>
      <c r="MEX23" s="0"/>
      <c r="MEY23" s="0"/>
      <c r="MEZ23" s="0"/>
      <c r="MFA23" s="0"/>
      <c r="MFB23" s="0"/>
      <c r="MFC23" s="0"/>
      <c r="MFD23" s="0"/>
      <c r="MFE23" s="0"/>
      <c r="MFF23" s="0"/>
      <c r="MFG23" s="0"/>
      <c r="MFH23" s="0"/>
      <c r="MFI23" s="0"/>
      <c r="MFJ23" s="0"/>
      <c r="MFK23" s="0"/>
      <c r="MFL23" s="0"/>
      <c r="MFM23" s="0"/>
      <c r="MFN23" s="0"/>
      <c r="MFO23" s="0"/>
      <c r="MFP23" s="0"/>
      <c r="MFQ23" s="0"/>
      <c r="MFR23" s="0"/>
      <c r="MFS23" s="0"/>
      <c r="MFT23" s="0"/>
      <c r="MFU23" s="0"/>
      <c r="MFV23" s="0"/>
      <c r="MFW23" s="0"/>
      <c r="MFX23" s="0"/>
      <c r="MFY23" s="0"/>
      <c r="MFZ23" s="0"/>
      <c r="MGA23" s="0"/>
      <c r="MGB23" s="0"/>
      <c r="MGC23" s="0"/>
      <c r="MGD23" s="0"/>
      <c r="MGE23" s="0"/>
      <c r="MGF23" s="0"/>
      <c r="MGG23" s="0"/>
      <c r="MGH23" s="0"/>
      <c r="MGI23" s="0"/>
      <c r="MGJ23" s="0"/>
      <c r="MGK23" s="0"/>
      <c r="MGL23" s="0"/>
      <c r="MGM23" s="0"/>
      <c r="MGN23" s="0"/>
      <c r="MGO23" s="0"/>
      <c r="MGP23" s="0"/>
      <c r="MGQ23" s="0"/>
      <c r="MGR23" s="0"/>
      <c r="MGS23" s="0"/>
      <c r="MGT23" s="0"/>
      <c r="MGU23" s="0"/>
      <c r="MGV23" s="0"/>
      <c r="MGW23" s="0"/>
      <c r="MGX23" s="0"/>
      <c r="MGY23" s="0"/>
      <c r="MGZ23" s="0"/>
      <c r="MHA23" s="0"/>
      <c r="MHB23" s="0"/>
      <c r="MHC23" s="0"/>
      <c r="MHD23" s="0"/>
      <c r="MHE23" s="0"/>
      <c r="MHF23" s="0"/>
      <c r="MHG23" s="0"/>
      <c r="MHH23" s="0"/>
      <c r="MHI23" s="0"/>
      <c r="MHJ23" s="0"/>
      <c r="MHK23" s="0"/>
      <c r="MHL23" s="0"/>
      <c r="MHM23" s="0"/>
      <c r="MHN23" s="0"/>
      <c r="MHO23" s="0"/>
      <c r="MHP23" s="0"/>
      <c r="MHQ23" s="0"/>
      <c r="MHR23" s="0"/>
      <c r="MHS23" s="0"/>
      <c r="MHT23" s="0"/>
      <c r="MHU23" s="0"/>
      <c r="MHV23" s="0"/>
      <c r="MHW23" s="0"/>
      <c r="MHX23" s="0"/>
      <c r="MHY23" s="0"/>
      <c r="MHZ23" s="0"/>
      <c r="MIA23" s="0"/>
      <c r="MIB23" s="0"/>
      <c r="MIC23" s="0"/>
      <c r="MID23" s="0"/>
      <c r="MIE23" s="0"/>
      <c r="MIF23" s="0"/>
      <c r="MIG23" s="0"/>
      <c r="MIH23" s="0"/>
      <c r="MII23" s="0"/>
      <c r="MIJ23" s="0"/>
      <c r="MIK23" s="0"/>
      <c r="MIL23" s="0"/>
      <c r="MIM23" s="0"/>
      <c r="MIN23" s="0"/>
      <c r="MIO23" s="0"/>
      <c r="MIP23" s="0"/>
      <c r="MIQ23" s="0"/>
      <c r="MIR23" s="0"/>
      <c r="MIS23" s="0"/>
      <c r="MIT23" s="0"/>
      <c r="MIU23" s="0"/>
      <c r="MIV23" s="0"/>
      <c r="MIW23" s="0"/>
      <c r="MIX23" s="0"/>
      <c r="MIY23" s="0"/>
      <c r="MIZ23" s="0"/>
      <c r="MJA23" s="0"/>
      <c r="MJB23" s="0"/>
      <c r="MJC23" s="0"/>
      <c r="MJD23" s="0"/>
      <c r="MJE23" s="0"/>
      <c r="MJF23" s="0"/>
      <c r="MJG23" s="0"/>
      <c r="MJH23" s="0"/>
      <c r="MJI23" s="0"/>
      <c r="MJJ23" s="0"/>
      <c r="MJK23" s="0"/>
      <c r="MJL23" s="0"/>
      <c r="MJM23" s="0"/>
      <c r="MJN23" s="0"/>
      <c r="MJO23" s="0"/>
      <c r="MJP23" s="0"/>
      <c r="MJQ23" s="0"/>
      <c r="MJR23" s="0"/>
      <c r="MJS23" s="0"/>
      <c r="MJT23" s="0"/>
      <c r="MJU23" s="0"/>
      <c r="MJV23" s="0"/>
      <c r="MJW23" s="0"/>
      <c r="MJX23" s="0"/>
      <c r="MJY23" s="0"/>
      <c r="MJZ23" s="0"/>
      <c r="MKA23" s="0"/>
      <c r="MKB23" s="0"/>
      <c r="MKC23" s="0"/>
      <c r="MKD23" s="0"/>
      <c r="MKE23" s="0"/>
      <c r="MKF23" s="0"/>
      <c r="MKG23" s="0"/>
      <c r="MKH23" s="0"/>
      <c r="MKI23" s="0"/>
      <c r="MKJ23" s="0"/>
      <c r="MKK23" s="0"/>
      <c r="MKL23" s="0"/>
      <c r="MKM23" s="0"/>
      <c r="MKN23" s="0"/>
      <c r="MKO23" s="0"/>
      <c r="MKP23" s="0"/>
      <c r="MKQ23" s="0"/>
      <c r="MKR23" s="0"/>
      <c r="MKS23" s="0"/>
      <c r="MKT23" s="0"/>
      <c r="MKU23" s="0"/>
      <c r="MKV23" s="0"/>
      <c r="MKW23" s="0"/>
      <c r="MKX23" s="0"/>
      <c r="MKY23" s="0"/>
      <c r="MKZ23" s="0"/>
      <c r="MLA23" s="0"/>
      <c r="MLB23" s="0"/>
      <c r="MLC23" s="0"/>
      <c r="MLD23" s="0"/>
      <c r="MLE23" s="0"/>
      <c r="MLF23" s="0"/>
      <c r="MLG23" s="0"/>
      <c r="MLH23" s="0"/>
      <c r="MLI23" s="0"/>
      <c r="MLJ23" s="0"/>
      <c r="MLK23" s="0"/>
      <c r="MLL23" s="0"/>
      <c r="MLM23" s="0"/>
      <c r="MLN23" s="0"/>
      <c r="MLO23" s="0"/>
      <c r="MLP23" s="0"/>
      <c r="MLQ23" s="0"/>
      <c r="MLR23" s="0"/>
      <c r="MLS23" s="0"/>
      <c r="MLT23" s="0"/>
      <c r="MLU23" s="0"/>
      <c r="MLV23" s="0"/>
      <c r="MLW23" s="0"/>
      <c r="MLX23" s="0"/>
      <c r="MLY23" s="0"/>
      <c r="MLZ23" s="0"/>
      <c r="MMA23" s="0"/>
      <c r="MMB23" s="0"/>
      <c r="MMC23" s="0"/>
      <c r="MMD23" s="0"/>
      <c r="MME23" s="0"/>
      <c r="MMF23" s="0"/>
      <c r="MMG23" s="0"/>
      <c r="MMH23" s="0"/>
      <c r="MMI23" s="0"/>
      <c r="MMJ23" s="0"/>
      <c r="MMK23" s="0"/>
      <c r="MML23" s="0"/>
      <c r="MMM23" s="0"/>
      <c r="MMN23" s="0"/>
      <c r="MMO23" s="0"/>
      <c r="MMP23" s="0"/>
      <c r="MMQ23" s="0"/>
      <c r="MMR23" s="0"/>
      <c r="MMS23" s="0"/>
      <c r="MMT23" s="0"/>
      <c r="MMU23" s="0"/>
      <c r="MMV23" s="0"/>
      <c r="MMW23" s="0"/>
      <c r="MMX23" s="0"/>
      <c r="MMY23" s="0"/>
      <c r="MMZ23" s="0"/>
      <c r="MNA23" s="0"/>
      <c r="MNB23" s="0"/>
      <c r="MNC23" s="0"/>
      <c r="MND23" s="0"/>
      <c r="MNE23" s="0"/>
      <c r="MNF23" s="0"/>
      <c r="MNG23" s="0"/>
      <c r="MNH23" s="0"/>
      <c r="MNI23" s="0"/>
      <c r="MNJ23" s="0"/>
      <c r="MNK23" s="0"/>
      <c r="MNL23" s="0"/>
      <c r="MNM23" s="0"/>
      <c r="MNN23" s="0"/>
      <c r="MNO23" s="0"/>
      <c r="MNP23" s="0"/>
      <c r="MNQ23" s="0"/>
      <c r="MNR23" s="0"/>
      <c r="MNS23" s="0"/>
      <c r="MNT23" s="0"/>
      <c r="MNU23" s="0"/>
      <c r="MNV23" s="0"/>
      <c r="MNW23" s="0"/>
      <c r="MNX23" s="0"/>
      <c r="MNY23" s="0"/>
      <c r="MNZ23" s="0"/>
      <c r="MOA23" s="0"/>
      <c r="MOB23" s="0"/>
      <c r="MOC23" s="0"/>
      <c r="MOD23" s="0"/>
      <c r="MOE23" s="0"/>
      <c r="MOF23" s="0"/>
      <c r="MOG23" s="0"/>
      <c r="MOH23" s="0"/>
      <c r="MOI23" s="0"/>
      <c r="MOJ23" s="0"/>
      <c r="MOK23" s="0"/>
      <c r="MOL23" s="0"/>
      <c r="MOM23" s="0"/>
      <c r="MON23" s="0"/>
      <c r="MOO23" s="0"/>
      <c r="MOP23" s="0"/>
      <c r="MOQ23" s="0"/>
      <c r="MOR23" s="0"/>
      <c r="MOS23" s="0"/>
      <c r="MOT23" s="0"/>
      <c r="MOU23" s="0"/>
      <c r="MOV23" s="0"/>
      <c r="MOW23" s="0"/>
      <c r="MOX23" s="0"/>
      <c r="MOY23" s="0"/>
      <c r="MOZ23" s="0"/>
      <c r="MPA23" s="0"/>
      <c r="MPB23" s="0"/>
      <c r="MPC23" s="0"/>
      <c r="MPD23" s="0"/>
      <c r="MPE23" s="0"/>
      <c r="MPF23" s="0"/>
      <c r="MPG23" s="0"/>
      <c r="MPH23" s="0"/>
      <c r="MPI23" s="0"/>
      <c r="MPJ23" s="0"/>
      <c r="MPK23" s="0"/>
      <c r="MPL23" s="0"/>
      <c r="MPM23" s="0"/>
      <c r="MPN23" s="0"/>
      <c r="MPO23" s="0"/>
      <c r="MPP23" s="0"/>
      <c r="MPQ23" s="0"/>
      <c r="MPR23" s="0"/>
      <c r="MPS23" s="0"/>
      <c r="MPT23" s="0"/>
      <c r="MPU23" s="0"/>
      <c r="MPV23" s="0"/>
      <c r="MPW23" s="0"/>
      <c r="MPX23" s="0"/>
      <c r="MPY23" s="0"/>
      <c r="MPZ23" s="0"/>
      <c r="MQA23" s="0"/>
      <c r="MQB23" s="0"/>
      <c r="MQC23" s="0"/>
      <c r="MQD23" s="0"/>
      <c r="MQE23" s="0"/>
      <c r="MQF23" s="0"/>
      <c r="MQG23" s="0"/>
      <c r="MQH23" s="0"/>
      <c r="MQI23" s="0"/>
      <c r="MQJ23" s="0"/>
      <c r="MQK23" s="0"/>
      <c r="MQL23" s="0"/>
      <c r="MQM23" s="0"/>
      <c r="MQN23" s="0"/>
      <c r="MQO23" s="0"/>
      <c r="MQP23" s="0"/>
      <c r="MQQ23" s="0"/>
      <c r="MQR23" s="0"/>
      <c r="MQS23" s="0"/>
      <c r="MQT23" s="0"/>
      <c r="MQU23" s="0"/>
      <c r="MQV23" s="0"/>
      <c r="MQW23" s="0"/>
      <c r="MQX23" s="0"/>
      <c r="MQY23" s="0"/>
      <c r="MQZ23" s="0"/>
      <c r="MRA23" s="0"/>
      <c r="MRB23" s="0"/>
      <c r="MRC23" s="0"/>
      <c r="MRD23" s="0"/>
      <c r="MRE23" s="0"/>
      <c r="MRF23" s="0"/>
      <c r="MRG23" s="0"/>
      <c r="MRH23" s="0"/>
      <c r="MRI23" s="0"/>
      <c r="MRJ23" s="0"/>
      <c r="MRK23" s="0"/>
      <c r="MRL23" s="0"/>
      <c r="MRM23" s="0"/>
      <c r="MRN23" s="0"/>
      <c r="MRO23" s="0"/>
      <c r="MRP23" s="0"/>
      <c r="MRQ23" s="0"/>
      <c r="MRR23" s="0"/>
      <c r="MRS23" s="0"/>
      <c r="MRT23" s="0"/>
      <c r="MRU23" s="0"/>
      <c r="MRV23" s="0"/>
      <c r="MRW23" s="0"/>
      <c r="MRX23" s="0"/>
      <c r="MRY23" s="0"/>
      <c r="MRZ23" s="0"/>
      <c r="MSA23" s="0"/>
      <c r="MSB23" s="0"/>
      <c r="MSC23" s="0"/>
      <c r="MSD23" s="0"/>
      <c r="MSE23" s="0"/>
      <c r="MSF23" s="0"/>
      <c r="MSG23" s="0"/>
      <c r="MSH23" s="0"/>
      <c r="MSI23" s="0"/>
      <c r="MSJ23" s="0"/>
      <c r="MSK23" s="0"/>
      <c r="MSL23" s="0"/>
      <c r="MSM23" s="0"/>
      <c r="MSN23" s="0"/>
      <c r="MSO23" s="0"/>
      <c r="MSP23" s="0"/>
      <c r="MSQ23" s="0"/>
      <c r="MSR23" s="0"/>
      <c r="MSS23" s="0"/>
      <c r="MST23" s="0"/>
      <c r="MSU23" s="0"/>
      <c r="MSV23" s="0"/>
      <c r="MSW23" s="0"/>
      <c r="MSX23" s="0"/>
      <c r="MSY23" s="0"/>
      <c r="MSZ23" s="0"/>
      <c r="MTA23" s="0"/>
      <c r="MTB23" s="0"/>
      <c r="MTC23" s="0"/>
      <c r="MTD23" s="0"/>
      <c r="MTE23" s="0"/>
      <c r="MTF23" s="0"/>
      <c r="MTG23" s="0"/>
      <c r="MTH23" s="0"/>
      <c r="MTI23" s="0"/>
      <c r="MTJ23" s="0"/>
      <c r="MTK23" s="0"/>
      <c r="MTL23" s="0"/>
      <c r="MTM23" s="0"/>
      <c r="MTN23" s="0"/>
      <c r="MTO23" s="0"/>
      <c r="MTP23" s="0"/>
      <c r="MTQ23" s="0"/>
      <c r="MTR23" s="0"/>
      <c r="MTS23" s="0"/>
      <c r="MTT23" s="0"/>
      <c r="MTU23" s="0"/>
      <c r="MTV23" s="0"/>
      <c r="MTW23" s="0"/>
      <c r="MTX23" s="0"/>
      <c r="MTY23" s="0"/>
      <c r="MTZ23" s="0"/>
      <c r="MUA23" s="0"/>
      <c r="MUB23" s="0"/>
      <c r="MUC23" s="0"/>
      <c r="MUD23" s="0"/>
      <c r="MUE23" s="0"/>
      <c r="MUF23" s="0"/>
      <c r="MUG23" s="0"/>
      <c r="MUH23" s="0"/>
      <c r="MUI23" s="0"/>
      <c r="MUJ23" s="0"/>
      <c r="MUK23" s="0"/>
      <c r="MUL23" s="0"/>
      <c r="MUM23" s="0"/>
      <c r="MUN23" s="0"/>
      <c r="MUO23" s="0"/>
      <c r="MUP23" s="0"/>
      <c r="MUQ23" s="0"/>
      <c r="MUR23" s="0"/>
      <c r="MUS23" s="0"/>
      <c r="MUT23" s="0"/>
      <c r="MUU23" s="0"/>
      <c r="MUV23" s="0"/>
      <c r="MUW23" s="0"/>
      <c r="MUX23" s="0"/>
      <c r="MUY23" s="0"/>
      <c r="MUZ23" s="0"/>
      <c r="MVA23" s="0"/>
      <c r="MVB23" s="0"/>
      <c r="MVC23" s="0"/>
      <c r="MVD23" s="0"/>
      <c r="MVE23" s="0"/>
      <c r="MVF23" s="0"/>
      <c r="MVG23" s="0"/>
      <c r="MVH23" s="0"/>
      <c r="MVI23" s="0"/>
      <c r="MVJ23" s="0"/>
      <c r="MVK23" s="0"/>
      <c r="MVL23" s="0"/>
      <c r="MVM23" s="0"/>
      <c r="MVN23" s="0"/>
      <c r="MVO23" s="0"/>
      <c r="MVP23" s="0"/>
      <c r="MVQ23" s="0"/>
      <c r="MVR23" s="0"/>
      <c r="MVS23" s="0"/>
      <c r="MVT23" s="0"/>
      <c r="MVU23" s="0"/>
      <c r="MVV23" s="0"/>
      <c r="MVW23" s="0"/>
      <c r="MVX23" s="0"/>
      <c r="MVY23" s="0"/>
      <c r="MVZ23" s="0"/>
      <c r="MWA23" s="0"/>
      <c r="MWB23" s="0"/>
      <c r="MWC23" s="0"/>
      <c r="MWD23" s="0"/>
      <c r="MWE23" s="0"/>
      <c r="MWF23" s="0"/>
      <c r="MWG23" s="0"/>
      <c r="MWH23" s="0"/>
      <c r="MWI23" s="0"/>
      <c r="MWJ23" s="0"/>
      <c r="MWK23" s="0"/>
      <c r="MWL23" s="0"/>
      <c r="MWM23" s="0"/>
      <c r="MWN23" s="0"/>
      <c r="MWO23" s="0"/>
      <c r="MWP23" s="0"/>
      <c r="MWQ23" s="0"/>
      <c r="MWR23" s="0"/>
      <c r="MWS23" s="0"/>
      <c r="MWT23" s="0"/>
      <c r="MWU23" s="0"/>
      <c r="MWV23" s="0"/>
      <c r="MWW23" s="0"/>
      <c r="MWX23" s="0"/>
      <c r="MWY23" s="0"/>
      <c r="MWZ23" s="0"/>
      <c r="MXA23" s="0"/>
      <c r="MXB23" s="0"/>
      <c r="MXC23" s="0"/>
      <c r="MXD23" s="0"/>
      <c r="MXE23" s="0"/>
      <c r="MXF23" s="0"/>
      <c r="MXG23" s="0"/>
      <c r="MXH23" s="0"/>
      <c r="MXI23" s="0"/>
      <c r="MXJ23" s="0"/>
      <c r="MXK23" s="0"/>
      <c r="MXL23" s="0"/>
      <c r="MXM23" s="0"/>
      <c r="MXN23" s="0"/>
      <c r="MXO23" s="0"/>
      <c r="MXP23" s="0"/>
      <c r="MXQ23" s="0"/>
      <c r="MXR23" s="0"/>
      <c r="MXS23" s="0"/>
      <c r="MXT23" s="0"/>
      <c r="MXU23" s="0"/>
      <c r="MXV23" s="0"/>
      <c r="MXW23" s="0"/>
      <c r="MXX23" s="0"/>
      <c r="MXY23" s="0"/>
      <c r="MXZ23" s="0"/>
      <c r="MYA23" s="0"/>
      <c r="MYB23" s="0"/>
      <c r="MYC23" s="0"/>
      <c r="MYD23" s="0"/>
      <c r="MYE23" s="0"/>
      <c r="MYF23" s="0"/>
      <c r="MYG23" s="0"/>
      <c r="MYH23" s="0"/>
      <c r="MYI23" s="0"/>
      <c r="MYJ23" s="0"/>
      <c r="MYK23" s="0"/>
      <c r="MYL23" s="0"/>
      <c r="MYM23" s="0"/>
      <c r="MYN23" s="0"/>
      <c r="MYO23" s="0"/>
      <c r="MYP23" s="0"/>
      <c r="MYQ23" s="0"/>
      <c r="MYR23" s="0"/>
      <c r="MYS23" s="0"/>
      <c r="MYT23" s="0"/>
      <c r="MYU23" s="0"/>
      <c r="MYV23" s="0"/>
      <c r="MYW23" s="0"/>
      <c r="MYX23" s="0"/>
      <c r="MYY23" s="0"/>
      <c r="MYZ23" s="0"/>
      <c r="MZA23" s="0"/>
      <c r="MZB23" s="0"/>
      <c r="MZC23" s="0"/>
      <c r="MZD23" s="0"/>
      <c r="MZE23" s="0"/>
      <c r="MZF23" s="0"/>
      <c r="MZG23" s="0"/>
      <c r="MZH23" s="0"/>
      <c r="MZI23" s="0"/>
      <c r="MZJ23" s="0"/>
      <c r="MZK23" s="0"/>
      <c r="MZL23" s="0"/>
      <c r="MZM23" s="0"/>
      <c r="MZN23" s="0"/>
      <c r="MZO23" s="0"/>
      <c r="MZP23" s="0"/>
      <c r="MZQ23" s="0"/>
      <c r="MZR23" s="0"/>
      <c r="MZS23" s="0"/>
      <c r="MZT23" s="0"/>
      <c r="MZU23" s="0"/>
      <c r="MZV23" s="0"/>
      <c r="MZW23" s="0"/>
      <c r="MZX23" s="0"/>
      <c r="MZY23" s="0"/>
      <c r="MZZ23" s="0"/>
      <c r="NAA23" s="0"/>
      <c r="NAB23" s="0"/>
      <c r="NAC23" s="0"/>
      <c r="NAD23" s="0"/>
      <c r="NAE23" s="0"/>
      <c r="NAF23" s="0"/>
      <c r="NAG23" s="0"/>
      <c r="NAH23" s="0"/>
      <c r="NAI23" s="0"/>
      <c r="NAJ23" s="0"/>
      <c r="NAK23" s="0"/>
      <c r="NAL23" s="0"/>
      <c r="NAM23" s="0"/>
      <c r="NAN23" s="0"/>
      <c r="NAO23" s="0"/>
      <c r="NAP23" s="0"/>
      <c r="NAQ23" s="0"/>
      <c r="NAR23" s="0"/>
      <c r="NAS23" s="0"/>
      <c r="NAT23" s="0"/>
      <c r="NAU23" s="0"/>
      <c r="NAV23" s="0"/>
      <c r="NAW23" s="0"/>
      <c r="NAX23" s="0"/>
      <c r="NAY23" s="0"/>
      <c r="NAZ23" s="0"/>
      <c r="NBA23" s="0"/>
      <c r="NBB23" s="0"/>
      <c r="NBC23" s="0"/>
      <c r="NBD23" s="0"/>
      <c r="NBE23" s="0"/>
      <c r="NBF23" s="0"/>
      <c r="NBG23" s="0"/>
      <c r="NBH23" s="0"/>
      <c r="NBI23" s="0"/>
      <c r="NBJ23" s="0"/>
      <c r="NBK23" s="0"/>
      <c r="NBL23" s="0"/>
      <c r="NBM23" s="0"/>
      <c r="NBN23" s="0"/>
      <c r="NBO23" s="0"/>
      <c r="NBP23" s="0"/>
      <c r="NBQ23" s="0"/>
      <c r="NBR23" s="0"/>
      <c r="NBS23" s="0"/>
      <c r="NBT23" s="0"/>
      <c r="NBU23" s="0"/>
      <c r="NBV23" s="0"/>
      <c r="NBW23" s="0"/>
      <c r="NBX23" s="0"/>
      <c r="NBY23" s="0"/>
      <c r="NBZ23" s="0"/>
      <c r="NCA23" s="0"/>
      <c r="NCB23" s="0"/>
      <c r="NCC23" s="0"/>
      <c r="NCD23" s="0"/>
      <c r="NCE23" s="0"/>
      <c r="NCF23" s="0"/>
      <c r="NCG23" s="0"/>
      <c r="NCH23" s="0"/>
      <c r="NCI23" s="0"/>
      <c r="NCJ23" s="0"/>
      <c r="NCK23" s="0"/>
      <c r="NCL23" s="0"/>
      <c r="NCM23" s="0"/>
      <c r="NCN23" s="0"/>
      <c r="NCO23" s="0"/>
      <c r="NCP23" s="0"/>
      <c r="NCQ23" s="0"/>
      <c r="NCR23" s="0"/>
      <c r="NCS23" s="0"/>
      <c r="NCT23" s="0"/>
      <c r="NCU23" s="0"/>
      <c r="NCV23" s="0"/>
      <c r="NCW23" s="0"/>
      <c r="NCX23" s="0"/>
      <c r="NCY23" s="0"/>
      <c r="NCZ23" s="0"/>
      <c r="NDA23" s="0"/>
      <c r="NDB23" s="0"/>
      <c r="NDC23" s="0"/>
      <c r="NDD23" s="0"/>
      <c r="NDE23" s="0"/>
      <c r="NDF23" s="0"/>
      <c r="NDG23" s="0"/>
      <c r="NDH23" s="0"/>
      <c r="NDI23" s="0"/>
      <c r="NDJ23" s="0"/>
      <c r="NDK23" s="0"/>
      <c r="NDL23" s="0"/>
      <c r="NDM23" s="0"/>
      <c r="NDN23" s="0"/>
      <c r="NDO23" s="0"/>
      <c r="NDP23" s="0"/>
      <c r="NDQ23" s="0"/>
      <c r="NDR23" s="0"/>
      <c r="NDS23" s="0"/>
      <c r="NDT23" s="0"/>
      <c r="NDU23" s="0"/>
      <c r="NDV23" s="0"/>
      <c r="NDW23" s="0"/>
      <c r="NDX23" s="0"/>
      <c r="NDY23" s="0"/>
      <c r="NDZ23" s="0"/>
      <c r="NEA23" s="0"/>
      <c r="NEB23" s="0"/>
      <c r="NEC23" s="0"/>
      <c r="NED23" s="0"/>
      <c r="NEE23" s="0"/>
      <c r="NEF23" s="0"/>
      <c r="NEG23" s="0"/>
      <c r="NEH23" s="0"/>
      <c r="NEI23" s="0"/>
      <c r="NEJ23" s="0"/>
      <c r="NEK23" s="0"/>
      <c r="NEL23" s="0"/>
      <c r="NEM23" s="0"/>
      <c r="NEN23" s="0"/>
      <c r="NEO23" s="0"/>
      <c r="NEP23" s="0"/>
      <c r="NEQ23" s="0"/>
      <c r="NER23" s="0"/>
      <c r="NES23" s="0"/>
      <c r="NET23" s="0"/>
      <c r="NEU23" s="0"/>
      <c r="NEV23" s="0"/>
      <c r="NEW23" s="0"/>
      <c r="NEX23" s="0"/>
      <c r="NEY23" s="0"/>
      <c r="NEZ23" s="0"/>
      <c r="NFA23" s="0"/>
      <c r="NFB23" s="0"/>
      <c r="NFC23" s="0"/>
      <c r="NFD23" s="0"/>
      <c r="NFE23" s="0"/>
      <c r="NFF23" s="0"/>
      <c r="NFG23" s="0"/>
      <c r="NFH23" s="0"/>
      <c r="NFI23" s="0"/>
      <c r="NFJ23" s="0"/>
      <c r="NFK23" s="0"/>
      <c r="NFL23" s="0"/>
      <c r="NFM23" s="0"/>
      <c r="NFN23" s="0"/>
      <c r="NFO23" s="0"/>
      <c r="NFP23" s="0"/>
      <c r="NFQ23" s="0"/>
      <c r="NFR23" s="0"/>
      <c r="NFS23" s="0"/>
      <c r="NFT23" s="0"/>
      <c r="NFU23" s="0"/>
      <c r="NFV23" s="0"/>
      <c r="NFW23" s="0"/>
      <c r="NFX23" s="0"/>
      <c r="NFY23" s="0"/>
      <c r="NFZ23" s="0"/>
      <c r="NGA23" s="0"/>
      <c r="NGB23" s="0"/>
      <c r="NGC23" s="0"/>
      <c r="NGD23" s="0"/>
      <c r="NGE23" s="0"/>
      <c r="NGF23" s="0"/>
      <c r="NGG23" s="0"/>
      <c r="NGH23" s="0"/>
      <c r="NGI23" s="0"/>
      <c r="NGJ23" s="0"/>
      <c r="NGK23" s="0"/>
      <c r="NGL23" s="0"/>
      <c r="NGM23" s="0"/>
      <c r="NGN23" s="0"/>
      <c r="NGO23" s="0"/>
      <c r="NGP23" s="0"/>
      <c r="NGQ23" s="0"/>
      <c r="NGR23" s="0"/>
      <c r="NGS23" s="0"/>
      <c r="NGT23" s="0"/>
      <c r="NGU23" s="0"/>
      <c r="NGV23" s="0"/>
      <c r="NGW23" s="0"/>
      <c r="NGX23" s="0"/>
      <c r="NGY23" s="0"/>
      <c r="NGZ23" s="0"/>
      <c r="NHA23" s="0"/>
      <c r="NHB23" s="0"/>
      <c r="NHC23" s="0"/>
      <c r="NHD23" s="0"/>
      <c r="NHE23" s="0"/>
      <c r="NHF23" s="0"/>
      <c r="NHG23" s="0"/>
      <c r="NHH23" s="0"/>
      <c r="NHI23" s="0"/>
      <c r="NHJ23" s="0"/>
      <c r="NHK23" s="0"/>
      <c r="NHL23" s="0"/>
      <c r="NHM23" s="0"/>
      <c r="NHN23" s="0"/>
      <c r="NHO23" s="0"/>
      <c r="NHP23" s="0"/>
      <c r="NHQ23" s="0"/>
      <c r="NHR23" s="0"/>
      <c r="NHS23" s="0"/>
      <c r="NHT23" s="0"/>
      <c r="NHU23" s="0"/>
      <c r="NHV23" s="0"/>
      <c r="NHW23" s="0"/>
      <c r="NHX23" s="0"/>
      <c r="NHY23" s="0"/>
      <c r="NHZ23" s="0"/>
      <c r="NIA23" s="0"/>
      <c r="NIB23" s="0"/>
      <c r="NIC23" s="0"/>
      <c r="NID23" s="0"/>
      <c r="NIE23" s="0"/>
      <c r="NIF23" s="0"/>
      <c r="NIG23" s="0"/>
      <c r="NIH23" s="0"/>
      <c r="NII23" s="0"/>
      <c r="NIJ23" s="0"/>
      <c r="NIK23" s="0"/>
      <c r="NIL23" s="0"/>
      <c r="NIM23" s="0"/>
      <c r="NIN23" s="0"/>
      <c r="NIO23" s="0"/>
      <c r="NIP23" s="0"/>
      <c r="NIQ23" s="0"/>
      <c r="NIR23" s="0"/>
      <c r="NIS23" s="0"/>
      <c r="NIT23" s="0"/>
      <c r="NIU23" s="0"/>
      <c r="NIV23" s="0"/>
      <c r="NIW23" s="0"/>
      <c r="NIX23" s="0"/>
      <c r="NIY23" s="0"/>
      <c r="NIZ23" s="0"/>
      <c r="NJA23" s="0"/>
      <c r="NJB23" s="0"/>
      <c r="NJC23" s="0"/>
      <c r="NJD23" s="0"/>
      <c r="NJE23" s="0"/>
      <c r="NJF23" s="0"/>
      <c r="NJG23" s="0"/>
      <c r="NJH23" s="0"/>
      <c r="NJI23" s="0"/>
      <c r="NJJ23" s="0"/>
      <c r="NJK23" s="0"/>
      <c r="NJL23" s="0"/>
      <c r="NJM23" s="0"/>
      <c r="NJN23" s="0"/>
      <c r="NJO23" s="0"/>
      <c r="NJP23" s="0"/>
      <c r="NJQ23" s="0"/>
      <c r="NJR23" s="0"/>
      <c r="NJS23" s="0"/>
      <c r="NJT23" s="0"/>
      <c r="NJU23" s="0"/>
      <c r="NJV23" s="0"/>
      <c r="NJW23" s="0"/>
      <c r="NJX23" s="0"/>
      <c r="NJY23" s="0"/>
      <c r="NJZ23" s="0"/>
      <c r="NKA23" s="0"/>
      <c r="NKB23" s="0"/>
      <c r="NKC23" s="0"/>
      <c r="NKD23" s="0"/>
      <c r="NKE23" s="0"/>
      <c r="NKF23" s="0"/>
      <c r="NKG23" s="0"/>
      <c r="NKH23" s="0"/>
      <c r="NKI23" s="0"/>
      <c r="NKJ23" s="0"/>
      <c r="NKK23" s="0"/>
      <c r="NKL23" s="0"/>
      <c r="NKM23" s="0"/>
      <c r="NKN23" s="0"/>
      <c r="NKO23" s="0"/>
      <c r="NKP23" s="0"/>
      <c r="NKQ23" s="0"/>
      <c r="NKR23" s="0"/>
      <c r="NKS23" s="0"/>
      <c r="NKT23" s="0"/>
      <c r="NKU23" s="0"/>
      <c r="NKV23" s="0"/>
      <c r="NKW23" s="0"/>
      <c r="NKX23" s="0"/>
      <c r="NKY23" s="0"/>
      <c r="NKZ23" s="0"/>
      <c r="NLA23" s="0"/>
      <c r="NLB23" s="0"/>
      <c r="NLC23" s="0"/>
      <c r="NLD23" s="0"/>
      <c r="NLE23" s="0"/>
      <c r="NLF23" s="0"/>
      <c r="NLG23" s="0"/>
      <c r="NLH23" s="0"/>
      <c r="NLI23" s="0"/>
      <c r="NLJ23" s="0"/>
      <c r="NLK23" s="0"/>
      <c r="NLL23" s="0"/>
      <c r="NLM23" s="0"/>
      <c r="NLN23" s="0"/>
      <c r="NLO23" s="0"/>
      <c r="NLP23" s="0"/>
      <c r="NLQ23" s="0"/>
      <c r="NLR23" s="0"/>
      <c r="NLS23" s="0"/>
      <c r="NLT23" s="0"/>
      <c r="NLU23" s="0"/>
      <c r="NLV23" s="0"/>
      <c r="NLW23" s="0"/>
      <c r="NLX23" s="0"/>
      <c r="NLY23" s="0"/>
      <c r="NLZ23" s="0"/>
      <c r="NMA23" s="0"/>
      <c r="NMB23" s="0"/>
      <c r="NMC23" s="0"/>
      <c r="NMD23" s="0"/>
      <c r="NME23" s="0"/>
      <c r="NMF23" s="0"/>
      <c r="NMG23" s="0"/>
      <c r="NMH23" s="0"/>
      <c r="NMI23" s="0"/>
      <c r="NMJ23" s="0"/>
      <c r="NMK23" s="0"/>
      <c r="NML23" s="0"/>
      <c r="NMM23" s="0"/>
      <c r="NMN23" s="0"/>
      <c r="NMO23" s="0"/>
      <c r="NMP23" s="0"/>
      <c r="NMQ23" s="0"/>
      <c r="NMR23" s="0"/>
      <c r="NMS23" s="0"/>
      <c r="NMT23" s="0"/>
      <c r="NMU23" s="0"/>
      <c r="NMV23" s="0"/>
      <c r="NMW23" s="0"/>
      <c r="NMX23" s="0"/>
      <c r="NMY23" s="0"/>
      <c r="NMZ23" s="0"/>
      <c r="NNA23" s="0"/>
      <c r="NNB23" s="0"/>
      <c r="NNC23" s="0"/>
      <c r="NND23" s="0"/>
      <c r="NNE23" s="0"/>
      <c r="NNF23" s="0"/>
      <c r="NNG23" s="0"/>
      <c r="NNH23" s="0"/>
      <c r="NNI23" s="0"/>
      <c r="NNJ23" s="0"/>
      <c r="NNK23" s="0"/>
      <c r="NNL23" s="0"/>
      <c r="NNM23" s="0"/>
      <c r="NNN23" s="0"/>
      <c r="NNO23" s="0"/>
      <c r="NNP23" s="0"/>
      <c r="NNQ23" s="0"/>
      <c r="NNR23" s="0"/>
      <c r="NNS23" s="0"/>
      <c r="NNT23" s="0"/>
      <c r="NNU23" s="0"/>
      <c r="NNV23" s="0"/>
      <c r="NNW23" s="0"/>
      <c r="NNX23" s="0"/>
      <c r="NNY23" s="0"/>
      <c r="NNZ23" s="0"/>
      <c r="NOA23" s="0"/>
      <c r="NOB23" s="0"/>
      <c r="NOC23" s="0"/>
      <c r="NOD23" s="0"/>
      <c r="NOE23" s="0"/>
      <c r="NOF23" s="0"/>
      <c r="NOG23" s="0"/>
      <c r="NOH23" s="0"/>
      <c r="NOI23" s="0"/>
      <c r="NOJ23" s="0"/>
      <c r="NOK23" s="0"/>
      <c r="NOL23" s="0"/>
      <c r="NOM23" s="0"/>
      <c r="NON23" s="0"/>
      <c r="NOO23" s="0"/>
      <c r="NOP23" s="0"/>
      <c r="NOQ23" s="0"/>
      <c r="NOR23" s="0"/>
      <c r="NOS23" s="0"/>
      <c r="NOT23" s="0"/>
      <c r="NOU23" s="0"/>
      <c r="NOV23" s="0"/>
      <c r="NOW23" s="0"/>
      <c r="NOX23" s="0"/>
      <c r="NOY23" s="0"/>
      <c r="NOZ23" s="0"/>
      <c r="NPA23" s="0"/>
      <c r="NPB23" s="0"/>
      <c r="NPC23" s="0"/>
      <c r="NPD23" s="0"/>
      <c r="NPE23" s="0"/>
      <c r="NPF23" s="0"/>
      <c r="NPG23" s="0"/>
      <c r="NPH23" s="0"/>
      <c r="NPI23" s="0"/>
      <c r="NPJ23" s="0"/>
      <c r="NPK23" s="0"/>
      <c r="NPL23" s="0"/>
      <c r="NPM23" s="0"/>
      <c r="NPN23" s="0"/>
      <c r="NPO23" s="0"/>
      <c r="NPP23" s="0"/>
      <c r="NPQ23" s="0"/>
      <c r="NPR23" s="0"/>
      <c r="NPS23" s="0"/>
      <c r="NPT23" s="0"/>
      <c r="NPU23" s="0"/>
      <c r="NPV23" s="0"/>
      <c r="NPW23" s="0"/>
      <c r="NPX23" s="0"/>
      <c r="NPY23" s="0"/>
      <c r="NPZ23" s="0"/>
      <c r="NQA23" s="0"/>
      <c r="NQB23" s="0"/>
      <c r="NQC23" s="0"/>
      <c r="NQD23" s="0"/>
      <c r="NQE23" s="0"/>
      <c r="NQF23" s="0"/>
      <c r="NQG23" s="0"/>
      <c r="NQH23" s="0"/>
      <c r="NQI23" s="0"/>
      <c r="NQJ23" s="0"/>
      <c r="NQK23" s="0"/>
      <c r="NQL23" s="0"/>
      <c r="NQM23" s="0"/>
      <c r="NQN23" s="0"/>
      <c r="NQO23" s="0"/>
      <c r="NQP23" s="0"/>
      <c r="NQQ23" s="0"/>
      <c r="NQR23" s="0"/>
      <c r="NQS23" s="0"/>
      <c r="NQT23" s="0"/>
      <c r="NQU23" s="0"/>
      <c r="NQV23" s="0"/>
      <c r="NQW23" s="0"/>
      <c r="NQX23" s="0"/>
      <c r="NQY23" s="0"/>
      <c r="NQZ23" s="0"/>
      <c r="NRA23" s="0"/>
      <c r="NRB23" s="0"/>
      <c r="NRC23" s="0"/>
      <c r="NRD23" s="0"/>
      <c r="NRE23" s="0"/>
      <c r="NRF23" s="0"/>
      <c r="NRG23" s="0"/>
      <c r="NRH23" s="0"/>
      <c r="NRI23" s="0"/>
      <c r="NRJ23" s="0"/>
      <c r="NRK23" s="0"/>
      <c r="NRL23" s="0"/>
      <c r="NRM23" s="0"/>
      <c r="NRN23" s="0"/>
      <c r="NRO23" s="0"/>
      <c r="NRP23" s="0"/>
      <c r="NRQ23" s="0"/>
      <c r="NRR23" s="0"/>
      <c r="NRS23" s="0"/>
      <c r="NRT23" s="0"/>
      <c r="NRU23" s="0"/>
      <c r="NRV23" s="0"/>
      <c r="NRW23" s="0"/>
      <c r="NRX23" s="0"/>
      <c r="NRY23" s="0"/>
      <c r="NRZ23" s="0"/>
      <c r="NSA23" s="0"/>
      <c r="NSB23" s="0"/>
      <c r="NSC23" s="0"/>
      <c r="NSD23" s="0"/>
      <c r="NSE23" s="0"/>
      <c r="NSF23" s="0"/>
      <c r="NSG23" s="0"/>
      <c r="NSH23" s="0"/>
      <c r="NSI23" s="0"/>
      <c r="NSJ23" s="0"/>
      <c r="NSK23" s="0"/>
      <c r="NSL23" s="0"/>
      <c r="NSM23" s="0"/>
      <c r="NSN23" s="0"/>
      <c r="NSO23" s="0"/>
      <c r="NSP23" s="0"/>
      <c r="NSQ23" s="0"/>
      <c r="NSR23" s="0"/>
      <c r="NSS23" s="0"/>
      <c r="NST23" s="0"/>
      <c r="NSU23" s="0"/>
      <c r="NSV23" s="0"/>
      <c r="NSW23" s="0"/>
      <c r="NSX23" s="0"/>
      <c r="NSY23" s="0"/>
      <c r="NSZ23" s="0"/>
      <c r="NTA23" s="0"/>
      <c r="NTB23" s="0"/>
      <c r="NTC23" s="0"/>
      <c r="NTD23" s="0"/>
      <c r="NTE23" s="0"/>
      <c r="NTF23" s="0"/>
      <c r="NTG23" s="0"/>
      <c r="NTH23" s="0"/>
      <c r="NTI23" s="0"/>
      <c r="NTJ23" s="0"/>
      <c r="NTK23" s="0"/>
      <c r="NTL23" s="0"/>
      <c r="NTM23" s="0"/>
      <c r="NTN23" s="0"/>
      <c r="NTO23" s="0"/>
      <c r="NTP23" s="0"/>
      <c r="NTQ23" s="0"/>
      <c r="NTR23" s="0"/>
      <c r="NTS23" s="0"/>
      <c r="NTT23" s="0"/>
      <c r="NTU23" s="0"/>
      <c r="NTV23" s="0"/>
      <c r="NTW23" s="0"/>
      <c r="NTX23" s="0"/>
      <c r="NTY23" s="0"/>
      <c r="NTZ23" s="0"/>
      <c r="NUA23" s="0"/>
      <c r="NUB23" s="0"/>
      <c r="NUC23" s="0"/>
      <c r="NUD23" s="0"/>
      <c r="NUE23" s="0"/>
      <c r="NUF23" s="0"/>
      <c r="NUG23" s="0"/>
      <c r="NUH23" s="0"/>
      <c r="NUI23" s="0"/>
      <c r="NUJ23" s="0"/>
      <c r="NUK23" s="0"/>
      <c r="NUL23" s="0"/>
      <c r="NUM23" s="0"/>
      <c r="NUN23" s="0"/>
      <c r="NUO23" s="0"/>
      <c r="NUP23" s="0"/>
      <c r="NUQ23" s="0"/>
      <c r="NUR23" s="0"/>
      <c r="NUS23" s="0"/>
      <c r="NUT23" s="0"/>
      <c r="NUU23" s="0"/>
      <c r="NUV23" s="0"/>
      <c r="NUW23" s="0"/>
      <c r="NUX23" s="0"/>
      <c r="NUY23" s="0"/>
      <c r="NUZ23" s="0"/>
      <c r="NVA23" s="0"/>
      <c r="NVB23" s="0"/>
      <c r="NVC23" s="0"/>
      <c r="NVD23" s="0"/>
      <c r="NVE23" s="0"/>
      <c r="NVF23" s="0"/>
      <c r="NVG23" s="0"/>
      <c r="NVH23" s="0"/>
      <c r="NVI23" s="0"/>
      <c r="NVJ23" s="0"/>
      <c r="NVK23" s="0"/>
      <c r="NVL23" s="0"/>
      <c r="NVM23" s="0"/>
      <c r="NVN23" s="0"/>
      <c r="NVO23" s="0"/>
      <c r="NVP23" s="0"/>
      <c r="NVQ23" s="0"/>
      <c r="NVR23" s="0"/>
      <c r="NVS23" s="0"/>
      <c r="NVT23" s="0"/>
      <c r="NVU23" s="0"/>
      <c r="NVV23" s="0"/>
      <c r="NVW23" s="0"/>
      <c r="NVX23" s="0"/>
      <c r="NVY23" s="0"/>
      <c r="NVZ23" s="0"/>
      <c r="NWA23" s="0"/>
      <c r="NWB23" s="0"/>
      <c r="NWC23" s="0"/>
      <c r="NWD23" s="0"/>
      <c r="NWE23" s="0"/>
      <c r="NWF23" s="0"/>
      <c r="NWG23" s="0"/>
      <c r="NWH23" s="0"/>
      <c r="NWI23" s="0"/>
      <c r="NWJ23" s="0"/>
      <c r="NWK23" s="0"/>
      <c r="NWL23" s="0"/>
      <c r="NWM23" s="0"/>
      <c r="NWN23" s="0"/>
      <c r="NWO23" s="0"/>
      <c r="NWP23" s="0"/>
      <c r="NWQ23" s="0"/>
      <c r="NWR23" s="0"/>
      <c r="NWS23" s="0"/>
      <c r="NWT23" s="0"/>
      <c r="NWU23" s="0"/>
      <c r="NWV23" s="0"/>
      <c r="NWW23" s="0"/>
      <c r="NWX23" s="0"/>
      <c r="NWY23" s="0"/>
      <c r="NWZ23" s="0"/>
      <c r="NXA23" s="0"/>
      <c r="NXB23" s="0"/>
      <c r="NXC23" s="0"/>
      <c r="NXD23" s="0"/>
      <c r="NXE23" s="0"/>
      <c r="NXF23" s="0"/>
      <c r="NXG23" s="0"/>
      <c r="NXH23" s="0"/>
      <c r="NXI23" s="0"/>
      <c r="NXJ23" s="0"/>
      <c r="NXK23" s="0"/>
      <c r="NXL23" s="0"/>
      <c r="NXM23" s="0"/>
      <c r="NXN23" s="0"/>
      <c r="NXO23" s="0"/>
      <c r="NXP23" s="0"/>
      <c r="NXQ23" s="0"/>
      <c r="NXR23" s="0"/>
      <c r="NXS23" s="0"/>
      <c r="NXT23" s="0"/>
      <c r="NXU23" s="0"/>
      <c r="NXV23" s="0"/>
      <c r="NXW23" s="0"/>
      <c r="NXX23" s="0"/>
      <c r="NXY23" s="0"/>
      <c r="NXZ23" s="0"/>
      <c r="NYA23" s="0"/>
      <c r="NYB23" s="0"/>
      <c r="NYC23" s="0"/>
      <c r="NYD23" s="0"/>
      <c r="NYE23" s="0"/>
      <c r="NYF23" s="0"/>
      <c r="NYG23" s="0"/>
      <c r="NYH23" s="0"/>
      <c r="NYI23" s="0"/>
      <c r="NYJ23" s="0"/>
      <c r="NYK23" s="0"/>
      <c r="NYL23" s="0"/>
      <c r="NYM23" s="0"/>
      <c r="NYN23" s="0"/>
      <c r="NYO23" s="0"/>
      <c r="NYP23" s="0"/>
      <c r="NYQ23" s="0"/>
      <c r="NYR23" s="0"/>
      <c r="NYS23" s="0"/>
      <c r="NYT23" s="0"/>
      <c r="NYU23" s="0"/>
      <c r="NYV23" s="0"/>
      <c r="NYW23" s="0"/>
      <c r="NYX23" s="0"/>
      <c r="NYY23" s="0"/>
      <c r="NYZ23" s="0"/>
      <c r="NZA23" s="0"/>
      <c r="NZB23" s="0"/>
      <c r="NZC23" s="0"/>
      <c r="NZD23" s="0"/>
      <c r="NZE23" s="0"/>
      <c r="NZF23" s="0"/>
      <c r="NZG23" s="0"/>
      <c r="NZH23" s="0"/>
      <c r="NZI23" s="0"/>
      <c r="NZJ23" s="0"/>
      <c r="NZK23" s="0"/>
      <c r="NZL23" s="0"/>
      <c r="NZM23" s="0"/>
      <c r="NZN23" s="0"/>
      <c r="NZO23" s="0"/>
      <c r="NZP23" s="0"/>
      <c r="NZQ23" s="0"/>
      <c r="NZR23" s="0"/>
      <c r="NZS23" s="0"/>
      <c r="NZT23" s="0"/>
      <c r="NZU23" s="0"/>
      <c r="NZV23" s="0"/>
      <c r="NZW23" s="0"/>
      <c r="NZX23" s="0"/>
      <c r="NZY23" s="0"/>
      <c r="NZZ23" s="0"/>
      <c r="OAA23" s="0"/>
      <c r="OAB23" s="0"/>
      <c r="OAC23" s="0"/>
      <c r="OAD23" s="0"/>
      <c r="OAE23" s="0"/>
      <c r="OAF23" s="0"/>
      <c r="OAG23" s="0"/>
      <c r="OAH23" s="0"/>
      <c r="OAI23" s="0"/>
      <c r="OAJ23" s="0"/>
      <c r="OAK23" s="0"/>
      <c r="OAL23" s="0"/>
      <c r="OAM23" s="0"/>
      <c r="OAN23" s="0"/>
      <c r="OAO23" s="0"/>
      <c r="OAP23" s="0"/>
      <c r="OAQ23" s="0"/>
      <c r="OAR23" s="0"/>
      <c r="OAS23" s="0"/>
      <c r="OAT23" s="0"/>
      <c r="OAU23" s="0"/>
      <c r="OAV23" s="0"/>
      <c r="OAW23" s="0"/>
      <c r="OAX23" s="0"/>
      <c r="OAY23" s="0"/>
      <c r="OAZ23" s="0"/>
      <c r="OBA23" s="0"/>
      <c r="OBB23" s="0"/>
      <c r="OBC23" s="0"/>
      <c r="OBD23" s="0"/>
      <c r="OBE23" s="0"/>
      <c r="OBF23" s="0"/>
      <c r="OBG23" s="0"/>
      <c r="OBH23" s="0"/>
      <c r="OBI23" s="0"/>
      <c r="OBJ23" s="0"/>
      <c r="OBK23" s="0"/>
      <c r="OBL23" s="0"/>
      <c r="OBM23" s="0"/>
      <c r="OBN23" s="0"/>
      <c r="OBO23" s="0"/>
      <c r="OBP23" s="0"/>
      <c r="OBQ23" s="0"/>
      <c r="OBR23" s="0"/>
      <c r="OBS23" s="0"/>
      <c r="OBT23" s="0"/>
      <c r="OBU23" s="0"/>
      <c r="OBV23" s="0"/>
      <c r="OBW23" s="0"/>
      <c r="OBX23" s="0"/>
      <c r="OBY23" s="0"/>
      <c r="OBZ23" s="0"/>
      <c r="OCA23" s="0"/>
      <c r="OCB23" s="0"/>
      <c r="OCC23" s="0"/>
      <c r="OCD23" s="0"/>
      <c r="OCE23" s="0"/>
      <c r="OCF23" s="0"/>
      <c r="OCG23" s="0"/>
      <c r="OCH23" s="0"/>
      <c r="OCI23" s="0"/>
      <c r="OCJ23" s="0"/>
      <c r="OCK23" s="0"/>
      <c r="OCL23" s="0"/>
      <c r="OCM23" s="0"/>
      <c r="OCN23" s="0"/>
      <c r="OCO23" s="0"/>
      <c r="OCP23" s="0"/>
      <c r="OCQ23" s="0"/>
      <c r="OCR23" s="0"/>
      <c r="OCS23" s="0"/>
      <c r="OCT23" s="0"/>
      <c r="OCU23" s="0"/>
      <c r="OCV23" s="0"/>
      <c r="OCW23" s="0"/>
      <c r="OCX23" s="0"/>
      <c r="OCY23" s="0"/>
      <c r="OCZ23" s="0"/>
      <c r="ODA23" s="0"/>
      <c r="ODB23" s="0"/>
      <c r="ODC23" s="0"/>
      <c r="ODD23" s="0"/>
      <c r="ODE23" s="0"/>
      <c r="ODF23" s="0"/>
      <c r="ODG23" s="0"/>
      <c r="ODH23" s="0"/>
      <c r="ODI23" s="0"/>
      <c r="ODJ23" s="0"/>
      <c r="ODK23" s="0"/>
      <c r="ODL23" s="0"/>
      <c r="ODM23" s="0"/>
      <c r="ODN23" s="0"/>
      <c r="ODO23" s="0"/>
      <c r="ODP23" s="0"/>
      <c r="ODQ23" s="0"/>
      <c r="ODR23" s="0"/>
      <c r="ODS23" s="0"/>
      <c r="ODT23" s="0"/>
      <c r="ODU23" s="0"/>
      <c r="ODV23" s="0"/>
      <c r="ODW23" s="0"/>
      <c r="ODX23" s="0"/>
      <c r="ODY23" s="0"/>
      <c r="ODZ23" s="0"/>
      <c r="OEA23" s="0"/>
      <c r="OEB23" s="0"/>
      <c r="OEC23" s="0"/>
      <c r="OED23" s="0"/>
      <c r="OEE23" s="0"/>
      <c r="OEF23" s="0"/>
      <c r="OEG23" s="0"/>
      <c r="OEH23" s="0"/>
      <c r="OEI23" s="0"/>
      <c r="OEJ23" s="0"/>
      <c r="OEK23" s="0"/>
      <c r="OEL23" s="0"/>
      <c r="OEM23" s="0"/>
      <c r="OEN23" s="0"/>
      <c r="OEO23" s="0"/>
      <c r="OEP23" s="0"/>
      <c r="OEQ23" s="0"/>
      <c r="OER23" s="0"/>
      <c r="OES23" s="0"/>
      <c r="OET23" s="0"/>
      <c r="OEU23" s="0"/>
      <c r="OEV23" s="0"/>
      <c r="OEW23" s="0"/>
      <c r="OEX23" s="0"/>
      <c r="OEY23" s="0"/>
      <c r="OEZ23" s="0"/>
      <c r="OFA23" s="0"/>
      <c r="OFB23" s="0"/>
      <c r="OFC23" s="0"/>
      <c r="OFD23" s="0"/>
      <c r="OFE23" s="0"/>
      <c r="OFF23" s="0"/>
      <c r="OFG23" s="0"/>
      <c r="OFH23" s="0"/>
      <c r="OFI23" s="0"/>
      <c r="OFJ23" s="0"/>
      <c r="OFK23" s="0"/>
      <c r="OFL23" s="0"/>
      <c r="OFM23" s="0"/>
      <c r="OFN23" s="0"/>
      <c r="OFO23" s="0"/>
      <c r="OFP23" s="0"/>
      <c r="OFQ23" s="0"/>
      <c r="OFR23" s="0"/>
      <c r="OFS23" s="0"/>
      <c r="OFT23" s="0"/>
      <c r="OFU23" s="0"/>
      <c r="OFV23" s="0"/>
      <c r="OFW23" s="0"/>
      <c r="OFX23" s="0"/>
      <c r="OFY23" s="0"/>
      <c r="OFZ23" s="0"/>
      <c r="OGA23" s="0"/>
      <c r="OGB23" s="0"/>
      <c r="OGC23" s="0"/>
      <c r="OGD23" s="0"/>
      <c r="OGE23" s="0"/>
      <c r="OGF23" s="0"/>
      <c r="OGG23" s="0"/>
      <c r="OGH23" s="0"/>
      <c r="OGI23" s="0"/>
      <c r="OGJ23" s="0"/>
      <c r="OGK23" s="0"/>
      <c r="OGL23" s="0"/>
      <c r="OGM23" s="0"/>
      <c r="OGN23" s="0"/>
      <c r="OGO23" s="0"/>
      <c r="OGP23" s="0"/>
      <c r="OGQ23" s="0"/>
      <c r="OGR23" s="0"/>
      <c r="OGS23" s="0"/>
      <c r="OGT23" s="0"/>
      <c r="OGU23" s="0"/>
      <c r="OGV23" s="0"/>
      <c r="OGW23" s="0"/>
      <c r="OGX23" s="0"/>
      <c r="OGY23" s="0"/>
      <c r="OGZ23" s="0"/>
      <c r="OHA23" s="0"/>
      <c r="OHB23" s="0"/>
      <c r="OHC23" s="0"/>
      <c r="OHD23" s="0"/>
      <c r="OHE23" s="0"/>
      <c r="OHF23" s="0"/>
      <c r="OHG23" s="0"/>
      <c r="OHH23" s="0"/>
      <c r="OHI23" s="0"/>
      <c r="OHJ23" s="0"/>
      <c r="OHK23" s="0"/>
      <c r="OHL23" s="0"/>
      <c r="OHM23" s="0"/>
      <c r="OHN23" s="0"/>
      <c r="OHO23" s="0"/>
      <c r="OHP23" s="0"/>
      <c r="OHQ23" s="0"/>
      <c r="OHR23" s="0"/>
      <c r="OHS23" s="0"/>
      <c r="OHT23" s="0"/>
      <c r="OHU23" s="0"/>
      <c r="OHV23" s="0"/>
      <c r="OHW23" s="0"/>
      <c r="OHX23" s="0"/>
      <c r="OHY23" s="0"/>
      <c r="OHZ23" s="0"/>
      <c r="OIA23" s="0"/>
      <c r="OIB23" s="0"/>
      <c r="OIC23" s="0"/>
      <c r="OID23" s="0"/>
      <c r="OIE23" s="0"/>
      <c r="OIF23" s="0"/>
      <c r="OIG23" s="0"/>
      <c r="OIH23" s="0"/>
      <c r="OII23" s="0"/>
      <c r="OIJ23" s="0"/>
      <c r="OIK23" s="0"/>
      <c r="OIL23" s="0"/>
      <c r="OIM23" s="0"/>
      <c r="OIN23" s="0"/>
      <c r="OIO23" s="0"/>
      <c r="OIP23" s="0"/>
      <c r="OIQ23" s="0"/>
      <c r="OIR23" s="0"/>
      <c r="OIS23" s="0"/>
      <c r="OIT23" s="0"/>
      <c r="OIU23" s="0"/>
      <c r="OIV23" s="0"/>
      <c r="OIW23" s="0"/>
      <c r="OIX23" s="0"/>
      <c r="OIY23" s="0"/>
      <c r="OIZ23" s="0"/>
      <c r="OJA23" s="0"/>
      <c r="OJB23" s="0"/>
      <c r="OJC23" s="0"/>
      <c r="OJD23" s="0"/>
      <c r="OJE23" s="0"/>
      <c r="OJF23" s="0"/>
      <c r="OJG23" s="0"/>
      <c r="OJH23" s="0"/>
      <c r="OJI23" s="0"/>
      <c r="OJJ23" s="0"/>
      <c r="OJK23" s="0"/>
      <c r="OJL23" s="0"/>
      <c r="OJM23" s="0"/>
      <c r="OJN23" s="0"/>
      <c r="OJO23" s="0"/>
      <c r="OJP23" s="0"/>
      <c r="OJQ23" s="0"/>
      <c r="OJR23" s="0"/>
      <c r="OJS23" s="0"/>
      <c r="OJT23" s="0"/>
      <c r="OJU23" s="0"/>
      <c r="OJV23" s="0"/>
      <c r="OJW23" s="0"/>
      <c r="OJX23" s="0"/>
      <c r="OJY23" s="0"/>
      <c r="OJZ23" s="0"/>
      <c r="OKA23" s="0"/>
      <c r="OKB23" s="0"/>
      <c r="OKC23" s="0"/>
      <c r="OKD23" s="0"/>
      <c r="OKE23" s="0"/>
      <c r="OKF23" s="0"/>
      <c r="OKG23" s="0"/>
      <c r="OKH23" s="0"/>
      <c r="OKI23" s="0"/>
      <c r="OKJ23" s="0"/>
      <c r="OKK23" s="0"/>
      <c r="OKL23" s="0"/>
      <c r="OKM23" s="0"/>
      <c r="OKN23" s="0"/>
      <c r="OKO23" s="0"/>
      <c r="OKP23" s="0"/>
      <c r="OKQ23" s="0"/>
      <c r="OKR23" s="0"/>
      <c r="OKS23" s="0"/>
      <c r="OKT23" s="0"/>
      <c r="OKU23" s="0"/>
      <c r="OKV23" s="0"/>
      <c r="OKW23" s="0"/>
      <c r="OKX23" s="0"/>
      <c r="OKY23" s="0"/>
      <c r="OKZ23" s="0"/>
      <c r="OLA23" s="0"/>
      <c r="OLB23" s="0"/>
      <c r="OLC23" s="0"/>
      <c r="OLD23" s="0"/>
      <c r="OLE23" s="0"/>
      <c r="OLF23" s="0"/>
      <c r="OLG23" s="0"/>
      <c r="OLH23" s="0"/>
      <c r="OLI23" s="0"/>
      <c r="OLJ23" s="0"/>
      <c r="OLK23" s="0"/>
      <c r="OLL23" s="0"/>
      <c r="OLM23" s="0"/>
      <c r="OLN23" s="0"/>
      <c r="OLO23" s="0"/>
      <c r="OLP23" s="0"/>
      <c r="OLQ23" s="0"/>
      <c r="OLR23" s="0"/>
      <c r="OLS23" s="0"/>
      <c r="OLT23" s="0"/>
      <c r="OLU23" s="0"/>
      <c r="OLV23" s="0"/>
      <c r="OLW23" s="0"/>
      <c r="OLX23" s="0"/>
      <c r="OLY23" s="0"/>
      <c r="OLZ23" s="0"/>
      <c r="OMA23" s="0"/>
      <c r="OMB23" s="0"/>
      <c r="OMC23" s="0"/>
      <c r="OMD23" s="0"/>
      <c r="OME23" s="0"/>
      <c r="OMF23" s="0"/>
      <c r="OMG23" s="0"/>
      <c r="OMH23" s="0"/>
      <c r="OMI23" s="0"/>
      <c r="OMJ23" s="0"/>
      <c r="OMK23" s="0"/>
      <c r="OML23" s="0"/>
      <c r="OMM23" s="0"/>
      <c r="OMN23" s="0"/>
      <c r="OMO23" s="0"/>
      <c r="OMP23" s="0"/>
      <c r="OMQ23" s="0"/>
      <c r="OMR23" s="0"/>
      <c r="OMS23" s="0"/>
      <c r="OMT23" s="0"/>
      <c r="OMU23" s="0"/>
      <c r="OMV23" s="0"/>
      <c r="OMW23" s="0"/>
      <c r="OMX23" s="0"/>
      <c r="OMY23" s="0"/>
      <c r="OMZ23" s="0"/>
      <c r="ONA23" s="0"/>
      <c r="ONB23" s="0"/>
      <c r="ONC23" s="0"/>
      <c r="OND23" s="0"/>
      <c r="ONE23" s="0"/>
      <c r="ONF23" s="0"/>
      <c r="ONG23" s="0"/>
      <c r="ONH23" s="0"/>
      <c r="ONI23" s="0"/>
      <c r="ONJ23" s="0"/>
      <c r="ONK23" s="0"/>
      <c r="ONL23" s="0"/>
      <c r="ONM23" s="0"/>
      <c r="ONN23" s="0"/>
      <c r="ONO23" s="0"/>
      <c r="ONP23" s="0"/>
      <c r="ONQ23" s="0"/>
      <c r="ONR23" s="0"/>
      <c r="ONS23" s="0"/>
      <c r="ONT23" s="0"/>
      <c r="ONU23" s="0"/>
      <c r="ONV23" s="0"/>
      <c r="ONW23" s="0"/>
      <c r="ONX23" s="0"/>
      <c r="ONY23" s="0"/>
      <c r="ONZ23" s="0"/>
      <c r="OOA23" s="0"/>
      <c r="OOB23" s="0"/>
      <c r="OOC23" s="0"/>
      <c r="OOD23" s="0"/>
      <c r="OOE23" s="0"/>
      <c r="OOF23" s="0"/>
      <c r="OOG23" s="0"/>
      <c r="OOH23" s="0"/>
      <c r="OOI23" s="0"/>
      <c r="OOJ23" s="0"/>
      <c r="OOK23" s="0"/>
      <c r="OOL23" s="0"/>
      <c r="OOM23" s="0"/>
      <c r="OON23" s="0"/>
      <c r="OOO23" s="0"/>
      <c r="OOP23" s="0"/>
      <c r="OOQ23" s="0"/>
      <c r="OOR23" s="0"/>
      <c r="OOS23" s="0"/>
      <c r="OOT23" s="0"/>
      <c r="OOU23" s="0"/>
      <c r="OOV23" s="0"/>
      <c r="OOW23" s="0"/>
      <c r="OOX23" s="0"/>
      <c r="OOY23" s="0"/>
      <c r="OOZ23" s="0"/>
      <c r="OPA23" s="0"/>
      <c r="OPB23" s="0"/>
      <c r="OPC23" s="0"/>
      <c r="OPD23" s="0"/>
      <c r="OPE23" s="0"/>
      <c r="OPF23" s="0"/>
      <c r="OPG23" s="0"/>
      <c r="OPH23" s="0"/>
      <c r="OPI23" s="0"/>
      <c r="OPJ23" s="0"/>
      <c r="OPK23" s="0"/>
      <c r="OPL23" s="0"/>
      <c r="OPM23" s="0"/>
      <c r="OPN23" s="0"/>
      <c r="OPO23" s="0"/>
      <c r="OPP23" s="0"/>
      <c r="OPQ23" s="0"/>
      <c r="OPR23" s="0"/>
      <c r="OPS23" s="0"/>
      <c r="OPT23" s="0"/>
      <c r="OPU23" s="0"/>
      <c r="OPV23" s="0"/>
      <c r="OPW23" s="0"/>
      <c r="OPX23" s="0"/>
      <c r="OPY23" s="0"/>
      <c r="OPZ23" s="0"/>
      <c r="OQA23" s="0"/>
      <c r="OQB23" s="0"/>
      <c r="OQC23" s="0"/>
      <c r="OQD23" s="0"/>
      <c r="OQE23" s="0"/>
      <c r="OQF23" s="0"/>
      <c r="OQG23" s="0"/>
      <c r="OQH23" s="0"/>
      <c r="OQI23" s="0"/>
      <c r="OQJ23" s="0"/>
      <c r="OQK23" s="0"/>
      <c r="OQL23" s="0"/>
      <c r="OQM23" s="0"/>
      <c r="OQN23" s="0"/>
      <c r="OQO23" s="0"/>
      <c r="OQP23" s="0"/>
      <c r="OQQ23" s="0"/>
      <c r="OQR23" s="0"/>
      <c r="OQS23" s="0"/>
      <c r="OQT23" s="0"/>
      <c r="OQU23" s="0"/>
      <c r="OQV23" s="0"/>
      <c r="OQW23" s="0"/>
      <c r="OQX23" s="0"/>
      <c r="OQY23" s="0"/>
      <c r="OQZ23" s="0"/>
      <c r="ORA23" s="0"/>
      <c r="ORB23" s="0"/>
      <c r="ORC23" s="0"/>
      <c r="ORD23" s="0"/>
      <c r="ORE23" s="0"/>
      <c r="ORF23" s="0"/>
      <c r="ORG23" s="0"/>
      <c r="ORH23" s="0"/>
      <c r="ORI23" s="0"/>
      <c r="ORJ23" s="0"/>
      <c r="ORK23" s="0"/>
      <c r="ORL23" s="0"/>
      <c r="ORM23" s="0"/>
      <c r="ORN23" s="0"/>
      <c r="ORO23" s="0"/>
      <c r="ORP23" s="0"/>
      <c r="ORQ23" s="0"/>
      <c r="ORR23" s="0"/>
      <c r="ORS23" s="0"/>
      <c r="ORT23" s="0"/>
      <c r="ORU23" s="0"/>
      <c r="ORV23" s="0"/>
      <c r="ORW23" s="0"/>
      <c r="ORX23" s="0"/>
      <c r="ORY23" s="0"/>
      <c r="ORZ23" s="0"/>
      <c r="OSA23" s="0"/>
      <c r="OSB23" s="0"/>
      <c r="OSC23" s="0"/>
      <c r="OSD23" s="0"/>
      <c r="OSE23" s="0"/>
      <c r="OSF23" s="0"/>
      <c r="OSG23" s="0"/>
      <c r="OSH23" s="0"/>
      <c r="OSI23" s="0"/>
      <c r="OSJ23" s="0"/>
      <c r="OSK23" s="0"/>
      <c r="OSL23" s="0"/>
      <c r="OSM23" s="0"/>
      <c r="OSN23" s="0"/>
      <c r="OSO23" s="0"/>
      <c r="OSP23" s="0"/>
      <c r="OSQ23" s="0"/>
      <c r="OSR23" s="0"/>
      <c r="OSS23" s="0"/>
      <c r="OST23" s="0"/>
      <c r="OSU23" s="0"/>
      <c r="OSV23" s="0"/>
      <c r="OSW23" s="0"/>
      <c r="OSX23" s="0"/>
      <c r="OSY23" s="0"/>
      <c r="OSZ23" s="0"/>
      <c r="OTA23" s="0"/>
      <c r="OTB23" s="0"/>
      <c r="OTC23" s="0"/>
      <c r="OTD23" s="0"/>
      <c r="OTE23" s="0"/>
      <c r="OTF23" s="0"/>
      <c r="OTG23" s="0"/>
      <c r="OTH23" s="0"/>
      <c r="OTI23" s="0"/>
      <c r="OTJ23" s="0"/>
      <c r="OTK23" s="0"/>
      <c r="OTL23" s="0"/>
      <c r="OTM23" s="0"/>
      <c r="OTN23" s="0"/>
      <c r="OTO23" s="0"/>
      <c r="OTP23" s="0"/>
      <c r="OTQ23" s="0"/>
      <c r="OTR23" s="0"/>
      <c r="OTS23" s="0"/>
      <c r="OTT23" s="0"/>
      <c r="OTU23" s="0"/>
      <c r="OTV23" s="0"/>
      <c r="OTW23" s="0"/>
      <c r="OTX23" s="0"/>
      <c r="OTY23" s="0"/>
      <c r="OTZ23" s="0"/>
      <c r="OUA23" s="0"/>
      <c r="OUB23" s="0"/>
      <c r="OUC23" s="0"/>
      <c r="OUD23" s="0"/>
      <c r="OUE23" s="0"/>
      <c r="OUF23" s="0"/>
      <c r="OUG23" s="0"/>
      <c r="OUH23" s="0"/>
      <c r="OUI23" s="0"/>
      <c r="OUJ23" s="0"/>
      <c r="OUK23" s="0"/>
      <c r="OUL23" s="0"/>
      <c r="OUM23" s="0"/>
      <c r="OUN23" s="0"/>
      <c r="OUO23" s="0"/>
      <c r="OUP23" s="0"/>
      <c r="OUQ23" s="0"/>
      <c r="OUR23" s="0"/>
      <c r="OUS23" s="0"/>
      <c r="OUT23" s="0"/>
      <c r="OUU23" s="0"/>
      <c r="OUV23" s="0"/>
      <c r="OUW23" s="0"/>
      <c r="OUX23" s="0"/>
      <c r="OUY23" s="0"/>
      <c r="OUZ23" s="0"/>
      <c r="OVA23" s="0"/>
      <c r="OVB23" s="0"/>
      <c r="OVC23" s="0"/>
      <c r="OVD23" s="0"/>
      <c r="OVE23" s="0"/>
      <c r="OVF23" s="0"/>
      <c r="OVG23" s="0"/>
      <c r="OVH23" s="0"/>
      <c r="OVI23" s="0"/>
      <c r="OVJ23" s="0"/>
      <c r="OVK23" s="0"/>
      <c r="OVL23" s="0"/>
      <c r="OVM23" s="0"/>
      <c r="OVN23" s="0"/>
      <c r="OVO23" s="0"/>
      <c r="OVP23" s="0"/>
      <c r="OVQ23" s="0"/>
      <c r="OVR23" s="0"/>
      <c r="OVS23" s="0"/>
      <c r="OVT23" s="0"/>
      <c r="OVU23" s="0"/>
      <c r="OVV23" s="0"/>
      <c r="OVW23" s="0"/>
      <c r="OVX23" s="0"/>
      <c r="OVY23" s="0"/>
      <c r="OVZ23" s="0"/>
      <c r="OWA23" s="0"/>
      <c r="OWB23" s="0"/>
      <c r="OWC23" s="0"/>
      <c r="OWD23" s="0"/>
      <c r="OWE23" s="0"/>
      <c r="OWF23" s="0"/>
      <c r="OWG23" s="0"/>
      <c r="OWH23" s="0"/>
      <c r="OWI23" s="0"/>
      <c r="OWJ23" s="0"/>
      <c r="OWK23" s="0"/>
      <c r="OWL23" s="0"/>
      <c r="OWM23" s="0"/>
      <c r="OWN23" s="0"/>
      <c r="OWO23" s="0"/>
      <c r="OWP23" s="0"/>
      <c r="OWQ23" s="0"/>
      <c r="OWR23" s="0"/>
      <c r="OWS23" s="0"/>
      <c r="OWT23" s="0"/>
      <c r="OWU23" s="0"/>
      <c r="OWV23" s="0"/>
      <c r="OWW23" s="0"/>
      <c r="OWX23" s="0"/>
      <c r="OWY23" s="0"/>
      <c r="OWZ23" s="0"/>
      <c r="OXA23" s="0"/>
      <c r="OXB23" s="0"/>
      <c r="OXC23" s="0"/>
      <c r="OXD23" s="0"/>
      <c r="OXE23" s="0"/>
      <c r="OXF23" s="0"/>
      <c r="OXG23" s="0"/>
      <c r="OXH23" s="0"/>
      <c r="OXI23" s="0"/>
      <c r="OXJ23" s="0"/>
      <c r="OXK23" s="0"/>
      <c r="OXL23" s="0"/>
      <c r="OXM23" s="0"/>
      <c r="OXN23" s="0"/>
      <c r="OXO23" s="0"/>
      <c r="OXP23" s="0"/>
      <c r="OXQ23" s="0"/>
      <c r="OXR23" s="0"/>
      <c r="OXS23" s="0"/>
      <c r="OXT23" s="0"/>
      <c r="OXU23" s="0"/>
      <c r="OXV23" s="0"/>
      <c r="OXW23" s="0"/>
      <c r="OXX23" s="0"/>
      <c r="OXY23" s="0"/>
      <c r="OXZ23" s="0"/>
      <c r="OYA23" s="0"/>
      <c r="OYB23" s="0"/>
      <c r="OYC23" s="0"/>
      <c r="OYD23" s="0"/>
      <c r="OYE23" s="0"/>
      <c r="OYF23" s="0"/>
      <c r="OYG23" s="0"/>
      <c r="OYH23" s="0"/>
      <c r="OYI23" s="0"/>
      <c r="OYJ23" s="0"/>
      <c r="OYK23" s="0"/>
      <c r="OYL23" s="0"/>
      <c r="OYM23" s="0"/>
      <c r="OYN23" s="0"/>
      <c r="OYO23" s="0"/>
      <c r="OYP23" s="0"/>
      <c r="OYQ23" s="0"/>
      <c r="OYR23" s="0"/>
      <c r="OYS23" s="0"/>
      <c r="OYT23" s="0"/>
      <c r="OYU23" s="0"/>
      <c r="OYV23" s="0"/>
      <c r="OYW23" s="0"/>
      <c r="OYX23" s="0"/>
      <c r="OYY23" s="0"/>
      <c r="OYZ23" s="0"/>
      <c r="OZA23" s="0"/>
      <c r="OZB23" s="0"/>
      <c r="OZC23" s="0"/>
      <c r="OZD23" s="0"/>
      <c r="OZE23" s="0"/>
      <c r="OZF23" s="0"/>
      <c r="OZG23" s="0"/>
      <c r="OZH23" s="0"/>
      <c r="OZI23" s="0"/>
      <c r="OZJ23" s="0"/>
      <c r="OZK23" s="0"/>
      <c r="OZL23" s="0"/>
      <c r="OZM23" s="0"/>
      <c r="OZN23" s="0"/>
      <c r="OZO23" s="0"/>
      <c r="OZP23" s="0"/>
      <c r="OZQ23" s="0"/>
      <c r="OZR23" s="0"/>
      <c r="OZS23" s="0"/>
      <c r="OZT23" s="0"/>
      <c r="OZU23" s="0"/>
      <c r="OZV23" s="0"/>
      <c r="OZW23" s="0"/>
      <c r="OZX23" s="0"/>
      <c r="OZY23" s="0"/>
      <c r="OZZ23" s="0"/>
      <c r="PAA23" s="0"/>
      <c r="PAB23" s="0"/>
      <c r="PAC23" s="0"/>
      <c r="PAD23" s="0"/>
      <c r="PAE23" s="0"/>
      <c r="PAF23" s="0"/>
      <c r="PAG23" s="0"/>
      <c r="PAH23" s="0"/>
      <c r="PAI23" s="0"/>
      <c r="PAJ23" s="0"/>
      <c r="PAK23" s="0"/>
      <c r="PAL23" s="0"/>
      <c r="PAM23" s="0"/>
      <c r="PAN23" s="0"/>
      <c r="PAO23" s="0"/>
      <c r="PAP23" s="0"/>
      <c r="PAQ23" s="0"/>
      <c r="PAR23" s="0"/>
      <c r="PAS23" s="0"/>
      <c r="PAT23" s="0"/>
      <c r="PAU23" s="0"/>
      <c r="PAV23" s="0"/>
      <c r="PAW23" s="0"/>
      <c r="PAX23" s="0"/>
      <c r="PAY23" s="0"/>
      <c r="PAZ23" s="0"/>
      <c r="PBA23" s="0"/>
      <c r="PBB23" s="0"/>
      <c r="PBC23" s="0"/>
      <c r="PBD23" s="0"/>
      <c r="PBE23" s="0"/>
      <c r="PBF23" s="0"/>
      <c r="PBG23" s="0"/>
      <c r="PBH23" s="0"/>
      <c r="PBI23" s="0"/>
      <c r="PBJ23" s="0"/>
      <c r="PBK23" s="0"/>
      <c r="PBL23" s="0"/>
      <c r="PBM23" s="0"/>
      <c r="PBN23" s="0"/>
      <c r="PBO23" s="0"/>
      <c r="PBP23" s="0"/>
      <c r="PBQ23" s="0"/>
      <c r="PBR23" s="0"/>
      <c r="PBS23" s="0"/>
      <c r="PBT23" s="0"/>
      <c r="PBU23" s="0"/>
      <c r="PBV23" s="0"/>
      <c r="PBW23" s="0"/>
      <c r="PBX23" s="0"/>
      <c r="PBY23" s="0"/>
      <c r="PBZ23" s="0"/>
      <c r="PCA23" s="0"/>
      <c r="PCB23" s="0"/>
      <c r="PCC23" s="0"/>
      <c r="PCD23" s="0"/>
      <c r="PCE23" s="0"/>
      <c r="PCF23" s="0"/>
      <c r="PCG23" s="0"/>
      <c r="PCH23" s="0"/>
      <c r="PCI23" s="0"/>
      <c r="PCJ23" s="0"/>
      <c r="PCK23" s="0"/>
      <c r="PCL23" s="0"/>
      <c r="PCM23" s="0"/>
      <c r="PCN23" s="0"/>
      <c r="PCO23" s="0"/>
      <c r="PCP23" s="0"/>
      <c r="PCQ23" s="0"/>
      <c r="PCR23" s="0"/>
      <c r="PCS23" s="0"/>
      <c r="PCT23" s="0"/>
      <c r="PCU23" s="0"/>
      <c r="PCV23" s="0"/>
      <c r="PCW23" s="0"/>
      <c r="PCX23" s="0"/>
      <c r="PCY23" s="0"/>
      <c r="PCZ23" s="0"/>
      <c r="PDA23" s="0"/>
      <c r="PDB23" s="0"/>
      <c r="PDC23" s="0"/>
      <c r="PDD23" s="0"/>
      <c r="PDE23" s="0"/>
      <c r="PDF23" s="0"/>
      <c r="PDG23" s="0"/>
      <c r="PDH23" s="0"/>
      <c r="PDI23" s="0"/>
      <c r="PDJ23" s="0"/>
      <c r="PDK23" s="0"/>
      <c r="PDL23" s="0"/>
      <c r="PDM23" s="0"/>
      <c r="PDN23" s="0"/>
      <c r="PDO23" s="0"/>
      <c r="PDP23" s="0"/>
      <c r="PDQ23" s="0"/>
      <c r="PDR23" s="0"/>
      <c r="PDS23" s="0"/>
      <c r="PDT23" s="0"/>
      <c r="PDU23" s="0"/>
      <c r="PDV23" s="0"/>
      <c r="PDW23" s="0"/>
      <c r="PDX23" s="0"/>
      <c r="PDY23" s="0"/>
      <c r="PDZ23" s="0"/>
      <c r="PEA23" s="0"/>
      <c r="PEB23" s="0"/>
      <c r="PEC23" s="0"/>
      <c r="PED23" s="0"/>
      <c r="PEE23" s="0"/>
      <c r="PEF23" s="0"/>
      <c r="PEG23" s="0"/>
      <c r="PEH23" s="0"/>
      <c r="PEI23" s="0"/>
      <c r="PEJ23" s="0"/>
      <c r="PEK23" s="0"/>
      <c r="PEL23" s="0"/>
      <c r="PEM23" s="0"/>
      <c r="PEN23" s="0"/>
      <c r="PEO23" s="0"/>
      <c r="PEP23" s="0"/>
      <c r="PEQ23" s="0"/>
      <c r="PER23" s="0"/>
      <c r="PES23" s="0"/>
      <c r="PET23" s="0"/>
      <c r="PEU23" s="0"/>
      <c r="PEV23" s="0"/>
      <c r="PEW23" s="0"/>
      <c r="PEX23" s="0"/>
      <c r="PEY23" s="0"/>
      <c r="PEZ23" s="0"/>
      <c r="PFA23" s="0"/>
      <c r="PFB23" s="0"/>
      <c r="PFC23" s="0"/>
      <c r="PFD23" s="0"/>
      <c r="PFE23" s="0"/>
      <c r="PFF23" s="0"/>
      <c r="PFG23" s="0"/>
      <c r="PFH23" s="0"/>
      <c r="PFI23" s="0"/>
      <c r="PFJ23" s="0"/>
      <c r="PFK23" s="0"/>
      <c r="PFL23" s="0"/>
      <c r="PFM23" s="0"/>
      <c r="PFN23" s="0"/>
      <c r="PFO23" s="0"/>
      <c r="PFP23" s="0"/>
      <c r="PFQ23" s="0"/>
      <c r="PFR23" s="0"/>
      <c r="PFS23" s="0"/>
      <c r="PFT23" s="0"/>
      <c r="PFU23" s="0"/>
      <c r="PFV23" s="0"/>
      <c r="PFW23" s="0"/>
      <c r="PFX23" s="0"/>
      <c r="PFY23" s="0"/>
      <c r="PFZ23" s="0"/>
      <c r="PGA23" s="0"/>
      <c r="PGB23" s="0"/>
      <c r="PGC23" s="0"/>
      <c r="PGD23" s="0"/>
      <c r="PGE23" s="0"/>
      <c r="PGF23" s="0"/>
      <c r="PGG23" s="0"/>
      <c r="PGH23" s="0"/>
      <c r="PGI23" s="0"/>
      <c r="PGJ23" s="0"/>
      <c r="PGK23" s="0"/>
      <c r="PGL23" s="0"/>
      <c r="PGM23" s="0"/>
      <c r="PGN23" s="0"/>
      <c r="PGO23" s="0"/>
      <c r="PGP23" s="0"/>
      <c r="PGQ23" s="0"/>
      <c r="PGR23" s="0"/>
      <c r="PGS23" s="0"/>
      <c r="PGT23" s="0"/>
      <c r="PGU23" s="0"/>
      <c r="PGV23" s="0"/>
      <c r="PGW23" s="0"/>
      <c r="PGX23" s="0"/>
      <c r="PGY23" s="0"/>
      <c r="PGZ23" s="0"/>
      <c r="PHA23" s="0"/>
      <c r="PHB23" s="0"/>
      <c r="PHC23" s="0"/>
      <c r="PHD23" s="0"/>
      <c r="PHE23" s="0"/>
      <c r="PHF23" s="0"/>
      <c r="PHG23" s="0"/>
      <c r="PHH23" s="0"/>
      <c r="PHI23" s="0"/>
      <c r="PHJ23" s="0"/>
      <c r="PHK23" s="0"/>
      <c r="PHL23" s="0"/>
      <c r="PHM23" s="0"/>
      <c r="PHN23" s="0"/>
      <c r="PHO23" s="0"/>
      <c r="PHP23" s="0"/>
      <c r="PHQ23" s="0"/>
      <c r="PHR23" s="0"/>
      <c r="PHS23" s="0"/>
      <c r="PHT23" s="0"/>
      <c r="PHU23" s="0"/>
      <c r="PHV23" s="0"/>
      <c r="PHW23" s="0"/>
      <c r="PHX23" s="0"/>
      <c r="PHY23" s="0"/>
      <c r="PHZ23" s="0"/>
      <c r="PIA23" s="0"/>
      <c r="PIB23" s="0"/>
      <c r="PIC23" s="0"/>
      <c r="PID23" s="0"/>
      <c r="PIE23" s="0"/>
      <c r="PIF23" s="0"/>
      <c r="PIG23" s="0"/>
      <c r="PIH23" s="0"/>
      <c r="PII23" s="0"/>
      <c r="PIJ23" s="0"/>
      <c r="PIK23" s="0"/>
      <c r="PIL23" s="0"/>
      <c r="PIM23" s="0"/>
      <c r="PIN23" s="0"/>
      <c r="PIO23" s="0"/>
      <c r="PIP23" s="0"/>
      <c r="PIQ23" s="0"/>
      <c r="PIR23" s="0"/>
      <c r="PIS23" s="0"/>
      <c r="PIT23" s="0"/>
      <c r="PIU23" s="0"/>
      <c r="PIV23" s="0"/>
      <c r="PIW23" s="0"/>
      <c r="PIX23" s="0"/>
      <c r="PIY23" s="0"/>
      <c r="PIZ23" s="0"/>
      <c r="PJA23" s="0"/>
      <c r="PJB23" s="0"/>
      <c r="PJC23" s="0"/>
      <c r="PJD23" s="0"/>
      <c r="PJE23" s="0"/>
      <c r="PJF23" s="0"/>
      <c r="PJG23" s="0"/>
      <c r="PJH23" s="0"/>
      <c r="PJI23" s="0"/>
      <c r="PJJ23" s="0"/>
      <c r="PJK23" s="0"/>
      <c r="PJL23" s="0"/>
      <c r="PJM23" s="0"/>
      <c r="PJN23" s="0"/>
      <c r="PJO23" s="0"/>
      <c r="PJP23" s="0"/>
      <c r="PJQ23" s="0"/>
      <c r="PJR23" s="0"/>
      <c r="PJS23" s="0"/>
      <c r="PJT23" s="0"/>
      <c r="PJU23" s="0"/>
      <c r="PJV23" s="0"/>
      <c r="PJW23" s="0"/>
      <c r="PJX23" s="0"/>
      <c r="PJY23" s="0"/>
      <c r="PJZ23" s="0"/>
      <c r="PKA23" s="0"/>
      <c r="PKB23" s="0"/>
      <c r="PKC23" s="0"/>
      <c r="PKD23" s="0"/>
      <c r="PKE23" s="0"/>
      <c r="PKF23" s="0"/>
      <c r="PKG23" s="0"/>
      <c r="PKH23" s="0"/>
      <c r="PKI23" s="0"/>
      <c r="PKJ23" s="0"/>
      <c r="PKK23" s="0"/>
      <c r="PKL23" s="0"/>
      <c r="PKM23" s="0"/>
      <c r="PKN23" s="0"/>
      <c r="PKO23" s="0"/>
      <c r="PKP23" s="0"/>
      <c r="PKQ23" s="0"/>
      <c r="PKR23" s="0"/>
      <c r="PKS23" s="0"/>
      <c r="PKT23" s="0"/>
      <c r="PKU23" s="0"/>
      <c r="PKV23" s="0"/>
      <c r="PKW23" s="0"/>
      <c r="PKX23" s="0"/>
      <c r="PKY23" s="0"/>
      <c r="PKZ23" s="0"/>
      <c r="PLA23" s="0"/>
      <c r="PLB23" s="0"/>
      <c r="PLC23" s="0"/>
      <c r="PLD23" s="0"/>
      <c r="PLE23" s="0"/>
      <c r="PLF23" s="0"/>
      <c r="PLG23" s="0"/>
      <c r="PLH23" s="0"/>
      <c r="PLI23" s="0"/>
      <c r="PLJ23" s="0"/>
      <c r="PLK23" s="0"/>
      <c r="PLL23" s="0"/>
      <c r="PLM23" s="0"/>
      <c r="PLN23" s="0"/>
      <c r="PLO23" s="0"/>
      <c r="PLP23" s="0"/>
      <c r="PLQ23" s="0"/>
      <c r="PLR23" s="0"/>
      <c r="PLS23" s="0"/>
      <c r="PLT23" s="0"/>
      <c r="PLU23" s="0"/>
      <c r="PLV23" s="0"/>
      <c r="PLW23" s="0"/>
      <c r="PLX23" s="0"/>
      <c r="PLY23" s="0"/>
      <c r="PLZ23" s="0"/>
      <c r="PMA23" s="0"/>
      <c r="PMB23" s="0"/>
      <c r="PMC23" s="0"/>
      <c r="PMD23" s="0"/>
      <c r="PME23" s="0"/>
      <c r="PMF23" s="0"/>
      <c r="PMG23" s="0"/>
      <c r="PMH23" s="0"/>
      <c r="PMI23" s="0"/>
      <c r="PMJ23" s="0"/>
      <c r="PMK23" s="0"/>
      <c r="PML23" s="0"/>
      <c r="PMM23" s="0"/>
      <c r="PMN23" s="0"/>
      <c r="PMO23" s="0"/>
      <c r="PMP23" s="0"/>
      <c r="PMQ23" s="0"/>
      <c r="PMR23" s="0"/>
      <c r="PMS23" s="0"/>
      <c r="PMT23" s="0"/>
      <c r="PMU23" s="0"/>
      <c r="PMV23" s="0"/>
      <c r="PMW23" s="0"/>
      <c r="PMX23" s="0"/>
      <c r="PMY23" s="0"/>
      <c r="PMZ23" s="0"/>
      <c r="PNA23" s="0"/>
      <c r="PNB23" s="0"/>
      <c r="PNC23" s="0"/>
      <c r="PND23" s="0"/>
      <c r="PNE23" s="0"/>
      <c r="PNF23" s="0"/>
      <c r="PNG23" s="0"/>
      <c r="PNH23" s="0"/>
      <c r="PNI23" s="0"/>
      <c r="PNJ23" s="0"/>
      <c r="PNK23" s="0"/>
      <c r="PNL23" s="0"/>
      <c r="PNM23" s="0"/>
      <c r="PNN23" s="0"/>
      <c r="PNO23" s="0"/>
      <c r="PNP23" s="0"/>
      <c r="PNQ23" s="0"/>
      <c r="PNR23" s="0"/>
      <c r="PNS23" s="0"/>
      <c r="PNT23" s="0"/>
      <c r="PNU23" s="0"/>
      <c r="PNV23" s="0"/>
      <c r="PNW23" s="0"/>
      <c r="PNX23" s="0"/>
      <c r="PNY23" s="0"/>
      <c r="PNZ23" s="0"/>
      <c r="POA23" s="0"/>
      <c r="POB23" s="0"/>
      <c r="POC23" s="0"/>
      <c r="POD23" s="0"/>
      <c r="POE23" s="0"/>
      <c r="POF23" s="0"/>
      <c r="POG23" s="0"/>
      <c r="POH23" s="0"/>
      <c r="POI23" s="0"/>
      <c r="POJ23" s="0"/>
      <c r="POK23" s="0"/>
      <c r="POL23" s="0"/>
      <c r="POM23" s="0"/>
      <c r="PON23" s="0"/>
      <c r="POO23" s="0"/>
      <c r="POP23" s="0"/>
      <c r="POQ23" s="0"/>
      <c r="POR23" s="0"/>
      <c r="POS23" s="0"/>
      <c r="POT23" s="0"/>
      <c r="POU23" s="0"/>
      <c r="POV23" s="0"/>
      <c r="POW23" s="0"/>
      <c r="POX23" s="0"/>
      <c r="POY23" s="0"/>
      <c r="POZ23" s="0"/>
      <c r="PPA23" s="0"/>
      <c r="PPB23" s="0"/>
      <c r="PPC23" s="0"/>
      <c r="PPD23" s="0"/>
      <c r="PPE23" s="0"/>
      <c r="PPF23" s="0"/>
      <c r="PPG23" s="0"/>
      <c r="PPH23" s="0"/>
      <c r="PPI23" s="0"/>
      <c r="PPJ23" s="0"/>
      <c r="PPK23" s="0"/>
      <c r="PPL23" s="0"/>
      <c r="PPM23" s="0"/>
      <c r="PPN23" s="0"/>
      <c r="PPO23" s="0"/>
      <c r="PPP23" s="0"/>
      <c r="PPQ23" s="0"/>
      <c r="PPR23" s="0"/>
      <c r="PPS23" s="0"/>
      <c r="PPT23" s="0"/>
      <c r="PPU23" s="0"/>
      <c r="PPV23" s="0"/>
      <c r="PPW23" s="0"/>
      <c r="PPX23" s="0"/>
      <c r="PPY23" s="0"/>
      <c r="PPZ23" s="0"/>
      <c r="PQA23" s="0"/>
      <c r="PQB23" s="0"/>
      <c r="PQC23" s="0"/>
      <c r="PQD23" s="0"/>
      <c r="PQE23" s="0"/>
      <c r="PQF23" s="0"/>
      <c r="PQG23" s="0"/>
      <c r="PQH23" s="0"/>
      <c r="PQI23" s="0"/>
      <c r="PQJ23" s="0"/>
      <c r="PQK23" s="0"/>
      <c r="PQL23" s="0"/>
      <c r="PQM23" s="0"/>
      <c r="PQN23" s="0"/>
      <c r="PQO23" s="0"/>
      <c r="PQP23" s="0"/>
      <c r="PQQ23" s="0"/>
      <c r="PQR23" s="0"/>
      <c r="PQS23" s="0"/>
      <c r="PQT23" s="0"/>
      <c r="PQU23" s="0"/>
      <c r="PQV23" s="0"/>
      <c r="PQW23" s="0"/>
      <c r="PQX23" s="0"/>
      <c r="PQY23" s="0"/>
      <c r="PQZ23" s="0"/>
      <c r="PRA23" s="0"/>
      <c r="PRB23" s="0"/>
      <c r="PRC23" s="0"/>
      <c r="PRD23" s="0"/>
      <c r="PRE23" s="0"/>
      <c r="PRF23" s="0"/>
      <c r="PRG23" s="0"/>
      <c r="PRH23" s="0"/>
      <c r="PRI23" s="0"/>
      <c r="PRJ23" s="0"/>
      <c r="PRK23" s="0"/>
      <c r="PRL23" s="0"/>
      <c r="PRM23" s="0"/>
      <c r="PRN23" s="0"/>
      <c r="PRO23" s="0"/>
      <c r="PRP23" s="0"/>
      <c r="PRQ23" s="0"/>
      <c r="PRR23" s="0"/>
      <c r="PRS23" s="0"/>
      <c r="PRT23" s="0"/>
      <c r="PRU23" s="0"/>
      <c r="PRV23" s="0"/>
      <c r="PRW23" s="0"/>
      <c r="PRX23" s="0"/>
      <c r="PRY23" s="0"/>
      <c r="PRZ23" s="0"/>
      <c r="PSA23" s="0"/>
      <c r="PSB23" s="0"/>
      <c r="PSC23" s="0"/>
      <c r="PSD23" s="0"/>
      <c r="PSE23" s="0"/>
      <c r="PSF23" s="0"/>
      <c r="PSG23" s="0"/>
      <c r="PSH23" s="0"/>
      <c r="PSI23" s="0"/>
      <c r="PSJ23" s="0"/>
      <c r="PSK23" s="0"/>
      <c r="PSL23" s="0"/>
      <c r="PSM23" s="0"/>
      <c r="PSN23" s="0"/>
      <c r="PSO23" s="0"/>
      <c r="PSP23" s="0"/>
      <c r="PSQ23" s="0"/>
      <c r="PSR23" s="0"/>
      <c r="PSS23" s="0"/>
      <c r="PST23" s="0"/>
      <c r="PSU23" s="0"/>
      <c r="PSV23" s="0"/>
      <c r="PSW23" s="0"/>
      <c r="PSX23" s="0"/>
      <c r="PSY23" s="0"/>
      <c r="PSZ23" s="0"/>
      <c r="PTA23" s="0"/>
      <c r="PTB23" s="0"/>
      <c r="PTC23" s="0"/>
      <c r="PTD23" s="0"/>
      <c r="PTE23" s="0"/>
      <c r="PTF23" s="0"/>
      <c r="PTG23" s="0"/>
      <c r="PTH23" s="0"/>
      <c r="PTI23" s="0"/>
      <c r="PTJ23" s="0"/>
      <c r="PTK23" s="0"/>
      <c r="PTL23" s="0"/>
      <c r="PTM23" s="0"/>
      <c r="PTN23" s="0"/>
      <c r="PTO23" s="0"/>
      <c r="PTP23" s="0"/>
      <c r="PTQ23" s="0"/>
      <c r="PTR23" s="0"/>
      <c r="PTS23" s="0"/>
      <c r="PTT23" s="0"/>
      <c r="PTU23" s="0"/>
      <c r="PTV23" s="0"/>
      <c r="PTW23" s="0"/>
      <c r="PTX23" s="0"/>
      <c r="PTY23" s="0"/>
      <c r="PTZ23" s="0"/>
      <c r="PUA23" s="0"/>
      <c r="PUB23" s="0"/>
      <c r="PUC23" s="0"/>
      <c r="PUD23" s="0"/>
      <c r="PUE23" s="0"/>
      <c r="PUF23" s="0"/>
      <c r="PUG23" s="0"/>
      <c r="PUH23" s="0"/>
      <c r="PUI23" s="0"/>
      <c r="PUJ23" s="0"/>
      <c r="PUK23" s="0"/>
      <c r="PUL23" s="0"/>
      <c r="PUM23" s="0"/>
      <c r="PUN23" s="0"/>
      <c r="PUO23" s="0"/>
      <c r="PUP23" s="0"/>
      <c r="PUQ23" s="0"/>
      <c r="PUR23" s="0"/>
      <c r="PUS23" s="0"/>
      <c r="PUT23" s="0"/>
      <c r="PUU23" s="0"/>
      <c r="PUV23" s="0"/>
      <c r="PUW23" s="0"/>
      <c r="PUX23" s="0"/>
      <c r="PUY23" s="0"/>
      <c r="PUZ23" s="0"/>
      <c r="PVA23" s="0"/>
      <c r="PVB23" s="0"/>
      <c r="PVC23" s="0"/>
      <c r="PVD23" s="0"/>
      <c r="PVE23" s="0"/>
      <c r="PVF23" s="0"/>
      <c r="PVG23" s="0"/>
      <c r="PVH23" s="0"/>
      <c r="PVI23" s="0"/>
      <c r="PVJ23" s="0"/>
      <c r="PVK23" s="0"/>
      <c r="PVL23" s="0"/>
      <c r="PVM23" s="0"/>
      <c r="PVN23" s="0"/>
      <c r="PVO23" s="0"/>
      <c r="PVP23" s="0"/>
      <c r="PVQ23" s="0"/>
      <c r="PVR23" s="0"/>
      <c r="PVS23" s="0"/>
      <c r="PVT23" s="0"/>
      <c r="PVU23" s="0"/>
      <c r="PVV23" s="0"/>
      <c r="PVW23" s="0"/>
      <c r="PVX23" s="0"/>
      <c r="PVY23" s="0"/>
      <c r="PVZ23" s="0"/>
      <c r="PWA23" s="0"/>
      <c r="PWB23" s="0"/>
      <c r="PWC23" s="0"/>
      <c r="PWD23" s="0"/>
      <c r="PWE23" s="0"/>
      <c r="PWF23" s="0"/>
      <c r="PWG23" s="0"/>
      <c r="PWH23" s="0"/>
      <c r="PWI23" s="0"/>
      <c r="PWJ23" s="0"/>
      <c r="PWK23" s="0"/>
      <c r="PWL23" s="0"/>
      <c r="PWM23" s="0"/>
      <c r="PWN23" s="0"/>
      <c r="PWO23" s="0"/>
      <c r="PWP23" s="0"/>
      <c r="PWQ23" s="0"/>
      <c r="PWR23" s="0"/>
      <c r="PWS23" s="0"/>
      <c r="PWT23" s="0"/>
      <c r="PWU23" s="0"/>
      <c r="PWV23" s="0"/>
      <c r="PWW23" s="0"/>
      <c r="PWX23" s="0"/>
      <c r="PWY23" s="0"/>
      <c r="PWZ23" s="0"/>
      <c r="PXA23" s="0"/>
      <c r="PXB23" s="0"/>
      <c r="PXC23" s="0"/>
      <c r="PXD23" s="0"/>
      <c r="PXE23" s="0"/>
      <c r="PXF23" s="0"/>
      <c r="PXG23" s="0"/>
      <c r="PXH23" s="0"/>
      <c r="PXI23" s="0"/>
      <c r="PXJ23" s="0"/>
      <c r="PXK23" s="0"/>
      <c r="PXL23" s="0"/>
      <c r="PXM23" s="0"/>
      <c r="PXN23" s="0"/>
      <c r="PXO23" s="0"/>
      <c r="PXP23" s="0"/>
      <c r="PXQ23" s="0"/>
      <c r="PXR23" s="0"/>
      <c r="PXS23" s="0"/>
      <c r="PXT23" s="0"/>
      <c r="PXU23" s="0"/>
      <c r="PXV23" s="0"/>
      <c r="PXW23" s="0"/>
      <c r="PXX23" s="0"/>
      <c r="PXY23" s="0"/>
      <c r="PXZ23" s="0"/>
      <c r="PYA23" s="0"/>
      <c r="PYB23" s="0"/>
      <c r="PYC23" s="0"/>
      <c r="PYD23" s="0"/>
      <c r="PYE23" s="0"/>
      <c r="PYF23" s="0"/>
      <c r="PYG23" s="0"/>
      <c r="PYH23" s="0"/>
      <c r="PYI23" s="0"/>
      <c r="PYJ23" s="0"/>
      <c r="PYK23" s="0"/>
      <c r="PYL23" s="0"/>
      <c r="PYM23" s="0"/>
      <c r="PYN23" s="0"/>
      <c r="PYO23" s="0"/>
      <c r="PYP23" s="0"/>
      <c r="PYQ23" s="0"/>
      <c r="PYR23" s="0"/>
      <c r="PYS23" s="0"/>
      <c r="PYT23" s="0"/>
      <c r="PYU23" s="0"/>
      <c r="PYV23" s="0"/>
      <c r="PYW23" s="0"/>
      <c r="PYX23" s="0"/>
      <c r="PYY23" s="0"/>
      <c r="PYZ23" s="0"/>
      <c r="PZA23" s="0"/>
      <c r="PZB23" s="0"/>
      <c r="PZC23" s="0"/>
      <c r="PZD23" s="0"/>
      <c r="PZE23" s="0"/>
      <c r="PZF23" s="0"/>
      <c r="PZG23" s="0"/>
      <c r="PZH23" s="0"/>
      <c r="PZI23" s="0"/>
      <c r="PZJ23" s="0"/>
      <c r="PZK23" s="0"/>
      <c r="PZL23" s="0"/>
      <c r="PZM23" s="0"/>
      <c r="PZN23" s="0"/>
      <c r="PZO23" s="0"/>
      <c r="PZP23" s="0"/>
      <c r="PZQ23" s="0"/>
      <c r="PZR23" s="0"/>
      <c r="PZS23" s="0"/>
      <c r="PZT23" s="0"/>
      <c r="PZU23" s="0"/>
      <c r="PZV23" s="0"/>
      <c r="PZW23" s="0"/>
      <c r="PZX23" s="0"/>
      <c r="PZY23" s="0"/>
      <c r="PZZ23" s="0"/>
      <c r="QAA23" s="0"/>
      <c r="QAB23" s="0"/>
      <c r="QAC23" s="0"/>
      <c r="QAD23" s="0"/>
      <c r="QAE23" s="0"/>
      <c r="QAF23" s="0"/>
      <c r="QAG23" s="0"/>
      <c r="QAH23" s="0"/>
      <c r="QAI23" s="0"/>
      <c r="QAJ23" s="0"/>
      <c r="QAK23" s="0"/>
      <c r="QAL23" s="0"/>
      <c r="QAM23" s="0"/>
      <c r="QAN23" s="0"/>
      <c r="QAO23" s="0"/>
      <c r="QAP23" s="0"/>
      <c r="QAQ23" s="0"/>
      <c r="QAR23" s="0"/>
      <c r="QAS23" s="0"/>
      <c r="QAT23" s="0"/>
      <c r="QAU23" s="0"/>
      <c r="QAV23" s="0"/>
      <c r="QAW23" s="0"/>
      <c r="QAX23" s="0"/>
      <c r="QAY23" s="0"/>
      <c r="QAZ23" s="0"/>
      <c r="QBA23" s="0"/>
      <c r="QBB23" s="0"/>
      <c r="QBC23" s="0"/>
      <c r="QBD23" s="0"/>
      <c r="QBE23" s="0"/>
      <c r="QBF23" s="0"/>
      <c r="QBG23" s="0"/>
      <c r="QBH23" s="0"/>
      <c r="QBI23" s="0"/>
      <c r="QBJ23" s="0"/>
      <c r="QBK23" s="0"/>
      <c r="QBL23" s="0"/>
      <c r="QBM23" s="0"/>
      <c r="QBN23" s="0"/>
      <c r="QBO23" s="0"/>
      <c r="QBP23" s="0"/>
      <c r="QBQ23" s="0"/>
      <c r="QBR23" s="0"/>
      <c r="QBS23" s="0"/>
      <c r="QBT23" s="0"/>
      <c r="QBU23" s="0"/>
      <c r="QBV23" s="0"/>
      <c r="QBW23" s="0"/>
      <c r="QBX23" s="0"/>
      <c r="QBY23" s="0"/>
      <c r="QBZ23" s="0"/>
      <c r="QCA23" s="0"/>
      <c r="QCB23" s="0"/>
      <c r="QCC23" s="0"/>
      <c r="QCD23" s="0"/>
      <c r="QCE23" s="0"/>
      <c r="QCF23" s="0"/>
      <c r="QCG23" s="0"/>
      <c r="QCH23" s="0"/>
      <c r="QCI23" s="0"/>
      <c r="QCJ23" s="0"/>
      <c r="QCK23" s="0"/>
      <c r="QCL23" s="0"/>
      <c r="QCM23" s="0"/>
      <c r="QCN23" s="0"/>
      <c r="QCO23" s="0"/>
      <c r="QCP23" s="0"/>
      <c r="QCQ23" s="0"/>
      <c r="QCR23" s="0"/>
      <c r="QCS23" s="0"/>
      <c r="QCT23" s="0"/>
      <c r="QCU23" s="0"/>
      <c r="QCV23" s="0"/>
      <c r="QCW23" s="0"/>
      <c r="QCX23" s="0"/>
      <c r="QCY23" s="0"/>
      <c r="QCZ23" s="0"/>
      <c r="QDA23" s="0"/>
      <c r="QDB23" s="0"/>
      <c r="QDC23" s="0"/>
      <c r="QDD23" s="0"/>
      <c r="QDE23" s="0"/>
      <c r="QDF23" s="0"/>
      <c r="QDG23" s="0"/>
      <c r="QDH23" s="0"/>
      <c r="QDI23" s="0"/>
      <c r="QDJ23" s="0"/>
      <c r="QDK23" s="0"/>
      <c r="QDL23" s="0"/>
      <c r="QDM23" s="0"/>
      <c r="QDN23" s="0"/>
      <c r="QDO23" s="0"/>
      <c r="QDP23" s="0"/>
      <c r="QDQ23" s="0"/>
      <c r="QDR23" s="0"/>
      <c r="QDS23" s="0"/>
      <c r="QDT23" s="0"/>
      <c r="QDU23" s="0"/>
      <c r="QDV23" s="0"/>
      <c r="QDW23" s="0"/>
      <c r="QDX23" s="0"/>
      <c r="QDY23" s="0"/>
      <c r="QDZ23" s="0"/>
      <c r="QEA23" s="0"/>
      <c r="QEB23" s="0"/>
      <c r="QEC23" s="0"/>
      <c r="QED23" s="0"/>
      <c r="QEE23" s="0"/>
      <c r="QEF23" s="0"/>
      <c r="QEG23" s="0"/>
      <c r="QEH23" s="0"/>
      <c r="QEI23" s="0"/>
      <c r="QEJ23" s="0"/>
      <c r="QEK23" s="0"/>
      <c r="QEL23" s="0"/>
      <c r="QEM23" s="0"/>
      <c r="QEN23" s="0"/>
      <c r="QEO23" s="0"/>
      <c r="QEP23" s="0"/>
      <c r="QEQ23" s="0"/>
      <c r="QER23" s="0"/>
      <c r="QES23" s="0"/>
      <c r="QET23" s="0"/>
      <c r="QEU23" s="0"/>
      <c r="QEV23" s="0"/>
      <c r="QEW23" s="0"/>
      <c r="QEX23" s="0"/>
      <c r="QEY23" s="0"/>
      <c r="QEZ23" s="0"/>
      <c r="QFA23" s="0"/>
      <c r="QFB23" s="0"/>
      <c r="QFC23" s="0"/>
      <c r="QFD23" s="0"/>
      <c r="QFE23" s="0"/>
      <c r="QFF23" s="0"/>
      <c r="QFG23" s="0"/>
      <c r="QFH23" s="0"/>
      <c r="QFI23" s="0"/>
      <c r="QFJ23" s="0"/>
      <c r="QFK23" s="0"/>
      <c r="QFL23" s="0"/>
      <c r="QFM23" s="0"/>
      <c r="QFN23" s="0"/>
      <c r="QFO23" s="0"/>
      <c r="QFP23" s="0"/>
      <c r="QFQ23" s="0"/>
      <c r="QFR23" s="0"/>
      <c r="QFS23" s="0"/>
      <c r="QFT23" s="0"/>
      <c r="QFU23" s="0"/>
      <c r="QFV23" s="0"/>
      <c r="QFW23" s="0"/>
      <c r="QFX23" s="0"/>
      <c r="QFY23" s="0"/>
      <c r="QFZ23" s="0"/>
      <c r="QGA23" s="0"/>
      <c r="QGB23" s="0"/>
      <c r="QGC23" s="0"/>
      <c r="QGD23" s="0"/>
      <c r="QGE23" s="0"/>
      <c r="QGF23" s="0"/>
      <c r="QGG23" s="0"/>
      <c r="QGH23" s="0"/>
      <c r="QGI23" s="0"/>
      <c r="QGJ23" s="0"/>
      <c r="QGK23" s="0"/>
      <c r="QGL23" s="0"/>
      <c r="QGM23" s="0"/>
      <c r="QGN23" s="0"/>
      <c r="QGO23" s="0"/>
      <c r="QGP23" s="0"/>
      <c r="QGQ23" s="0"/>
      <c r="QGR23" s="0"/>
      <c r="QGS23" s="0"/>
      <c r="QGT23" s="0"/>
      <c r="QGU23" s="0"/>
      <c r="QGV23" s="0"/>
      <c r="QGW23" s="0"/>
      <c r="QGX23" s="0"/>
      <c r="QGY23" s="0"/>
      <c r="QGZ23" s="0"/>
      <c r="QHA23" s="0"/>
      <c r="QHB23" s="0"/>
      <c r="QHC23" s="0"/>
      <c r="QHD23" s="0"/>
      <c r="QHE23" s="0"/>
      <c r="QHF23" s="0"/>
      <c r="QHG23" s="0"/>
      <c r="QHH23" s="0"/>
      <c r="QHI23" s="0"/>
      <c r="QHJ23" s="0"/>
      <c r="QHK23" s="0"/>
      <c r="QHL23" s="0"/>
      <c r="QHM23" s="0"/>
      <c r="QHN23" s="0"/>
      <c r="QHO23" s="0"/>
      <c r="QHP23" s="0"/>
      <c r="QHQ23" s="0"/>
      <c r="QHR23" s="0"/>
      <c r="QHS23" s="0"/>
      <c r="QHT23" s="0"/>
      <c r="QHU23" s="0"/>
      <c r="QHV23" s="0"/>
      <c r="QHW23" s="0"/>
      <c r="QHX23" s="0"/>
      <c r="QHY23" s="0"/>
      <c r="QHZ23" s="0"/>
      <c r="QIA23" s="0"/>
      <c r="QIB23" s="0"/>
      <c r="QIC23" s="0"/>
      <c r="QID23" s="0"/>
      <c r="QIE23" s="0"/>
      <c r="QIF23" s="0"/>
      <c r="QIG23" s="0"/>
      <c r="QIH23" s="0"/>
      <c r="QII23" s="0"/>
      <c r="QIJ23" s="0"/>
      <c r="QIK23" s="0"/>
      <c r="QIL23" s="0"/>
      <c r="QIM23" s="0"/>
      <c r="QIN23" s="0"/>
      <c r="QIO23" s="0"/>
      <c r="QIP23" s="0"/>
      <c r="QIQ23" s="0"/>
      <c r="QIR23" s="0"/>
      <c r="QIS23" s="0"/>
      <c r="QIT23" s="0"/>
      <c r="QIU23" s="0"/>
      <c r="QIV23" s="0"/>
      <c r="QIW23" s="0"/>
      <c r="QIX23" s="0"/>
      <c r="QIY23" s="0"/>
      <c r="QIZ23" s="0"/>
      <c r="QJA23" s="0"/>
      <c r="QJB23" s="0"/>
      <c r="QJC23" s="0"/>
      <c r="QJD23" s="0"/>
      <c r="QJE23" s="0"/>
      <c r="QJF23" s="0"/>
      <c r="QJG23" s="0"/>
      <c r="QJH23" s="0"/>
      <c r="QJI23" s="0"/>
      <c r="QJJ23" s="0"/>
      <c r="QJK23" s="0"/>
      <c r="QJL23" s="0"/>
      <c r="QJM23" s="0"/>
      <c r="QJN23" s="0"/>
      <c r="QJO23" s="0"/>
      <c r="QJP23" s="0"/>
      <c r="QJQ23" s="0"/>
      <c r="QJR23" s="0"/>
      <c r="QJS23" s="0"/>
      <c r="QJT23" s="0"/>
      <c r="QJU23" s="0"/>
      <c r="QJV23" s="0"/>
      <c r="QJW23" s="0"/>
      <c r="QJX23" s="0"/>
      <c r="QJY23" s="0"/>
      <c r="QJZ23" s="0"/>
      <c r="QKA23" s="0"/>
      <c r="QKB23" s="0"/>
      <c r="QKC23" s="0"/>
      <c r="QKD23" s="0"/>
      <c r="QKE23" s="0"/>
      <c r="QKF23" s="0"/>
      <c r="QKG23" s="0"/>
      <c r="QKH23" s="0"/>
      <c r="QKI23" s="0"/>
      <c r="QKJ23" s="0"/>
      <c r="QKK23" s="0"/>
      <c r="QKL23" s="0"/>
      <c r="QKM23" s="0"/>
      <c r="QKN23" s="0"/>
      <c r="QKO23" s="0"/>
      <c r="QKP23" s="0"/>
      <c r="QKQ23" s="0"/>
      <c r="QKR23" s="0"/>
      <c r="QKS23" s="0"/>
      <c r="QKT23" s="0"/>
      <c r="QKU23" s="0"/>
      <c r="QKV23" s="0"/>
      <c r="QKW23" s="0"/>
      <c r="QKX23" s="0"/>
      <c r="QKY23" s="0"/>
      <c r="QKZ23" s="0"/>
      <c r="QLA23" s="0"/>
      <c r="QLB23" s="0"/>
      <c r="QLC23" s="0"/>
      <c r="QLD23" s="0"/>
      <c r="QLE23" s="0"/>
      <c r="QLF23" s="0"/>
      <c r="QLG23" s="0"/>
      <c r="QLH23" s="0"/>
      <c r="QLI23" s="0"/>
      <c r="QLJ23" s="0"/>
      <c r="QLK23" s="0"/>
      <c r="QLL23" s="0"/>
      <c r="QLM23" s="0"/>
      <c r="QLN23" s="0"/>
      <c r="QLO23" s="0"/>
      <c r="QLP23" s="0"/>
      <c r="QLQ23" s="0"/>
      <c r="QLR23" s="0"/>
      <c r="QLS23" s="0"/>
      <c r="QLT23" s="0"/>
      <c r="QLU23" s="0"/>
      <c r="QLV23" s="0"/>
      <c r="QLW23" s="0"/>
      <c r="QLX23" s="0"/>
      <c r="QLY23" s="0"/>
      <c r="QLZ23" s="0"/>
      <c r="QMA23" s="0"/>
      <c r="QMB23" s="0"/>
      <c r="QMC23" s="0"/>
      <c r="QMD23" s="0"/>
      <c r="QME23" s="0"/>
      <c r="QMF23" s="0"/>
      <c r="QMG23" s="0"/>
      <c r="QMH23" s="0"/>
      <c r="QMI23" s="0"/>
      <c r="QMJ23" s="0"/>
      <c r="QMK23" s="0"/>
      <c r="QML23" s="0"/>
      <c r="QMM23" s="0"/>
      <c r="QMN23" s="0"/>
      <c r="QMO23" s="0"/>
      <c r="QMP23" s="0"/>
      <c r="QMQ23" s="0"/>
      <c r="QMR23" s="0"/>
      <c r="QMS23" s="0"/>
      <c r="QMT23" s="0"/>
      <c r="QMU23" s="0"/>
      <c r="QMV23" s="0"/>
      <c r="QMW23" s="0"/>
      <c r="QMX23" s="0"/>
      <c r="QMY23" s="0"/>
      <c r="QMZ23" s="0"/>
      <c r="QNA23" s="0"/>
      <c r="QNB23" s="0"/>
      <c r="QNC23" s="0"/>
      <c r="QND23" s="0"/>
      <c r="QNE23" s="0"/>
      <c r="QNF23" s="0"/>
      <c r="QNG23" s="0"/>
      <c r="QNH23" s="0"/>
      <c r="QNI23" s="0"/>
      <c r="QNJ23" s="0"/>
      <c r="QNK23" s="0"/>
      <c r="QNL23" s="0"/>
      <c r="QNM23" s="0"/>
      <c r="QNN23" s="0"/>
      <c r="QNO23" s="0"/>
      <c r="QNP23" s="0"/>
      <c r="QNQ23" s="0"/>
      <c r="QNR23" s="0"/>
      <c r="QNS23" s="0"/>
      <c r="QNT23" s="0"/>
      <c r="QNU23" s="0"/>
      <c r="QNV23" s="0"/>
      <c r="QNW23" s="0"/>
      <c r="QNX23" s="0"/>
      <c r="QNY23" s="0"/>
      <c r="QNZ23" s="0"/>
      <c r="QOA23" s="0"/>
      <c r="QOB23" s="0"/>
      <c r="QOC23" s="0"/>
      <c r="QOD23" s="0"/>
      <c r="QOE23" s="0"/>
      <c r="QOF23" s="0"/>
      <c r="QOG23" s="0"/>
      <c r="QOH23" s="0"/>
      <c r="QOI23" s="0"/>
      <c r="QOJ23" s="0"/>
      <c r="QOK23" s="0"/>
      <c r="QOL23" s="0"/>
      <c r="QOM23" s="0"/>
      <c r="QON23" s="0"/>
      <c r="QOO23" s="0"/>
      <c r="QOP23" s="0"/>
      <c r="QOQ23" s="0"/>
      <c r="QOR23" s="0"/>
      <c r="QOS23" s="0"/>
      <c r="QOT23" s="0"/>
      <c r="QOU23" s="0"/>
      <c r="QOV23" s="0"/>
      <c r="QOW23" s="0"/>
      <c r="QOX23" s="0"/>
      <c r="QOY23" s="0"/>
      <c r="QOZ23" s="0"/>
      <c r="QPA23" s="0"/>
      <c r="QPB23" s="0"/>
      <c r="QPC23" s="0"/>
      <c r="QPD23" s="0"/>
      <c r="QPE23" s="0"/>
      <c r="QPF23" s="0"/>
      <c r="QPG23" s="0"/>
      <c r="QPH23" s="0"/>
      <c r="QPI23" s="0"/>
      <c r="QPJ23" s="0"/>
      <c r="QPK23" s="0"/>
      <c r="QPL23" s="0"/>
      <c r="QPM23" s="0"/>
      <c r="QPN23" s="0"/>
      <c r="QPO23" s="0"/>
      <c r="QPP23" s="0"/>
      <c r="QPQ23" s="0"/>
      <c r="QPR23" s="0"/>
      <c r="QPS23" s="0"/>
      <c r="QPT23" s="0"/>
      <c r="QPU23" s="0"/>
      <c r="QPV23" s="0"/>
      <c r="QPW23" s="0"/>
      <c r="QPX23" s="0"/>
      <c r="QPY23" s="0"/>
      <c r="QPZ23" s="0"/>
      <c r="QQA23" s="0"/>
      <c r="QQB23" s="0"/>
      <c r="QQC23" s="0"/>
      <c r="QQD23" s="0"/>
      <c r="QQE23" s="0"/>
      <c r="QQF23" s="0"/>
      <c r="QQG23" s="0"/>
      <c r="QQH23" s="0"/>
      <c r="QQI23" s="0"/>
      <c r="QQJ23" s="0"/>
      <c r="QQK23" s="0"/>
      <c r="QQL23" s="0"/>
      <c r="QQM23" s="0"/>
      <c r="QQN23" s="0"/>
      <c r="QQO23" s="0"/>
      <c r="QQP23" s="0"/>
      <c r="QQQ23" s="0"/>
      <c r="QQR23" s="0"/>
      <c r="QQS23" s="0"/>
      <c r="QQT23" s="0"/>
      <c r="QQU23" s="0"/>
      <c r="QQV23" s="0"/>
      <c r="QQW23" s="0"/>
      <c r="QQX23" s="0"/>
      <c r="QQY23" s="0"/>
      <c r="QQZ23" s="0"/>
      <c r="QRA23" s="0"/>
      <c r="QRB23" s="0"/>
      <c r="QRC23" s="0"/>
      <c r="QRD23" s="0"/>
      <c r="QRE23" s="0"/>
      <c r="QRF23" s="0"/>
      <c r="QRG23" s="0"/>
      <c r="QRH23" s="0"/>
      <c r="QRI23" s="0"/>
      <c r="QRJ23" s="0"/>
      <c r="QRK23" s="0"/>
      <c r="QRL23" s="0"/>
      <c r="QRM23" s="0"/>
      <c r="QRN23" s="0"/>
      <c r="QRO23" s="0"/>
      <c r="QRP23" s="0"/>
      <c r="QRQ23" s="0"/>
      <c r="QRR23" s="0"/>
      <c r="QRS23" s="0"/>
      <c r="QRT23" s="0"/>
      <c r="QRU23" s="0"/>
      <c r="QRV23" s="0"/>
      <c r="QRW23" s="0"/>
      <c r="QRX23" s="0"/>
      <c r="QRY23" s="0"/>
      <c r="QRZ23" s="0"/>
      <c r="QSA23" s="0"/>
      <c r="QSB23" s="0"/>
      <c r="QSC23" s="0"/>
      <c r="QSD23" s="0"/>
      <c r="QSE23" s="0"/>
      <c r="QSF23" s="0"/>
      <c r="QSG23" s="0"/>
      <c r="QSH23" s="0"/>
      <c r="QSI23" s="0"/>
      <c r="QSJ23" s="0"/>
      <c r="QSK23" s="0"/>
      <c r="QSL23" s="0"/>
      <c r="QSM23" s="0"/>
      <c r="QSN23" s="0"/>
      <c r="QSO23" s="0"/>
      <c r="QSP23" s="0"/>
      <c r="QSQ23" s="0"/>
      <c r="QSR23" s="0"/>
      <c r="QSS23" s="0"/>
      <c r="QST23" s="0"/>
      <c r="QSU23" s="0"/>
      <c r="QSV23" s="0"/>
      <c r="QSW23" s="0"/>
      <c r="QSX23" s="0"/>
      <c r="QSY23" s="0"/>
      <c r="QSZ23" s="0"/>
      <c r="QTA23" s="0"/>
      <c r="QTB23" s="0"/>
      <c r="QTC23" s="0"/>
      <c r="QTD23" s="0"/>
      <c r="QTE23" s="0"/>
      <c r="QTF23" s="0"/>
      <c r="QTG23" s="0"/>
      <c r="QTH23" s="0"/>
      <c r="QTI23" s="0"/>
      <c r="QTJ23" s="0"/>
      <c r="QTK23" s="0"/>
      <c r="QTL23" s="0"/>
      <c r="QTM23" s="0"/>
      <c r="QTN23" s="0"/>
      <c r="QTO23" s="0"/>
      <c r="QTP23" s="0"/>
      <c r="QTQ23" s="0"/>
      <c r="QTR23" s="0"/>
      <c r="QTS23" s="0"/>
      <c r="QTT23" s="0"/>
      <c r="QTU23" s="0"/>
      <c r="QTV23" s="0"/>
      <c r="QTW23" s="0"/>
      <c r="QTX23" s="0"/>
      <c r="QTY23" s="0"/>
      <c r="QTZ23" s="0"/>
      <c r="QUA23" s="0"/>
      <c r="QUB23" s="0"/>
      <c r="QUC23" s="0"/>
      <c r="QUD23" s="0"/>
      <c r="QUE23" s="0"/>
      <c r="QUF23" s="0"/>
      <c r="QUG23" s="0"/>
      <c r="QUH23" s="0"/>
      <c r="QUI23" s="0"/>
      <c r="QUJ23" s="0"/>
      <c r="QUK23" s="0"/>
      <c r="QUL23" s="0"/>
      <c r="QUM23" s="0"/>
      <c r="QUN23" s="0"/>
      <c r="QUO23" s="0"/>
      <c r="QUP23" s="0"/>
      <c r="QUQ23" s="0"/>
      <c r="QUR23" s="0"/>
      <c r="QUS23" s="0"/>
      <c r="QUT23" s="0"/>
      <c r="QUU23" s="0"/>
      <c r="QUV23" s="0"/>
      <c r="QUW23" s="0"/>
      <c r="QUX23" s="0"/>
      <c r="QUY23" s="0"/>
      <c r="QUZ23" s="0"/>
      <c r="QVA23" s="0"/>
      <c r="QVB23" s="0"/>
      <c r="QVC23" s="0"/>
      <c r="QVD23" s="0"/>
      <c r="QVE23" s="0"/>
      <c r="QVF23" s="0"/>
      <c r="QVG23" s="0"/>
      <c r="QVH23" s="0"/>
      <c r="QVI23" s="0"/>
      <c r="QVJ23" s="0"/>
      <c r="QVK23" s="0"/>
      <c r="QVL23" s="0"/>
      <c r="QVM23" s="0"/>
      <c r="QVN23" s="0"/>
      <c r="QVO23" s="0"/>
      <c r="QVP23" s="0"/>
      <c r="QVQ23" s="0"/>
      <c r="QVR23" s="0"/>
      <c r="QVS23" s="0"/>
      <c r="QVT23" s="0"/>
      <c r="QVU23" s="0"/>
      <c r="QVV23" s="0"/>
      <c r="QVW23" s="0"/>
      <c r="QVX23" s="0"/>
      <c r="QVY23" s="0"/>
      <c r="QVZ23" s="0"/>
      <c r="QWA23" s="0"/>
      <c r="QWB23" s="0"/>
      <c r="QWC23" s="0"/>
      <c r="QWD23" s="0"/>
      <c r="QWE23" s="0"/>
      <c r="QWF23" s="0"/>
      <c r="QWG23" s="0"/>
      <c r="QWH23" s="0"/>
      <c r="QWI23" s="0"/>
      <c r="QWJ23" s="0"/>
      <c r="QWK23" s="0"/>
      <c r="QWL23" s="0"/>
      <c r="QWM23" s="0"/>
      <c r="QWN23" s="0"/>
      <c r="QWO23" s="0"/>
      <c r="QWP23" s="0"/>
      <c r="QWQ23" s="0"/>
      <c r="QWR23" s="0"/>
      <c r="QWS23" s="0"/>
      <c r="QWT23" s="0"/>
      <c r="QWU23" s="0"/>
      <c r="QWV23" s="0"/>
      <c r="QWW23" s="0"/>
      <c r="QWX23" s="0"/>
      <c r="QWY23" s="0"/>
      <c r="QWZ23" s="0"/>
      <c r="QXA23" s="0"/>
      <c r="QXB23" s="0"/>
      <c r="QXC23" s="0"/>
      <c r="QXD23" s="0"/>
      <c r="QXE23" s="0"/>
      <c r="QXF23" s="0"/>
      <c r="QXG23" s="0"/>
      <c r="QXH23" s="0"/>
      <c r="QXI23" s="0"/>
      <c r="QXJ23" s="0"/>
      <c r="QXK23" s="0"/>
      <c r="QXL23" s="0"/>
      <c r="QXM23" s="0"/>
      <c r="QXN23" s="0"/>
      <c r="QXO23" s="0"/>
      <c r="QXP23" s="0"/>
      <c r="QXQ23" s="0"/>
      <c r="QXR23" s="0"/>
      <c r="QXS23" s="0"/>
      <c r="QXT23" s="0"/>
      <c r="QXU23" s="0"/>
      <c r="QXV23" s="0"/>
      <c r="QXW23" s="0"/>
      <c r="QXX23" s="0"/>
      <c r="QXY23" s="0"/>
      <c r="QXZ23" s="0"/>
      <c r="QYA23" s="0"/>
      <c r="QYB23" s="0"/>
      <c r="QYC23" s="0"/>
      <c r="QYD23" s="0"/>
      <c r="QYE23" s="0"/>
      <c r="QYF23" s="0"/>
      <c r="QYG23" s="0"/>
      <c r="QYH23" s="0"/>
      <c r="QYI23" s="0"/>
      <c r="QYJ23" s="0"/>
      <c r="QYK23" s="0"/>
      <c r="QYL23" s="0"/>
      <c r="QYM23" s="0"/>
      <c r="QYN23" s="0"/>
      <c r="QYO23" s="0"/>
      <c r="QYP23" s="0"/>
      <c r="QYQ23" s="0"/>
      <c r="QYR23" s="0"/>
      <c r="QYS23" s="0"/>
      <c r="QYT23" s="0"/>
      <c r="QYU23" s="0"/>
      <c r="QYV23" s="0"/>
      <c r="QYW23" s="0"/>
      <c r="QYX23" s="0"/>
      <c r="QYY23" s="0"/>
      <c r="QYZ23" s="0"/>
      <c r="QZA23" s="0"/>
      <c r="QZB23" s="0"/>
      <c r="QZC23" s="0"/>
      <c r="QZD23" s="0"/>
      <c r="QZE23" s="0"/>
      <c r="QZF23" s="0"/>
      <c r="QZG23" s="0"/>
      <c r="QZH23" s="0"/>
      <c r="QZI23" s="0"/>
      <c r="QZJ23" s="0"/>
      <c r="QZK23" s="0"/>
      <c r="QZL23" s="0"/>
      <c r="QZM23" s="0"/>
      <c r="QZN23" s="0"/>
      <c r="QZO23" s="0"/>
      <c r="QZP23" s="0"/>
      <c r="QZQ23" s="0"/>
      <c r="QZR23" s="0"/>
      <c r="QZS23" s="0"/>
      <c r="QZT23" s="0"/>
      <c r="QZU23" s="0"/>
      <c r="QZV23" s="0"/>
      <c r="QZW23" s="0"/>
      <c r="QZX23" s="0"/>
      <c r="QZY23" s="0"/>
      <c r="QZZ23" s="0"/>
      <c r="RAA23" s="0"/>
      <c r="RAB23" s="0"/>
      <c r="RAC23" s="0"/>
      <c r="RAD23" s="0"/>
      <c r="RAE23" s="0"/>
      <c r="RAF23" s="0"/>
      <c r="RAG23" s="0"/>
      <c r="RAH23" s="0"/>
      <c r="RAI23" s="0"/>
      <c r="RAJ23" s="0"/>
      <c r="RAK23" s="0"/>
      <c r="RAL23" s="0"/>
      <c r="RAM23" s="0"/>
      <c r="RAN23" s="0"/>
      <c r="RAO23" s="0"/>
      <c r="RAP23" s="0"/>
      <c r="RAQ23" s="0"/>
      <c r="RAR23" s="0"/>
      <c r="RAS23" s="0"/>
      <c r="RAT23" s="0"/>
      <c r="RAU23" s="0"/>
      <c r="RAV23" s="0"/>
      <c r="RAW23" s="0"/>
      <c r="RAX23" s="0"/>
      <c r="RAY23" s="0"/>
      <c r="RAZ23" s="0"/>
      <c r="RBA23" s="0"/>
      <c r="RBB23" s="0"/>
      <c r="RBC23" s="0"/>
      <c r="RBD23" s="0"/>
      <c r="RBE23" s="0"/>
      <c r="RBF23" s="0"/>
      <c r="RBG23" s="0"/>
      <c r="RBH23" s="0"/>
      <c r="RBI23" s="0"/>
      <c r="RBJ23" s="0"/>
      <c r="RBK23" s="0"/>
      <c r="RBL23" s="0"/>
      <c r="RBM23" s="0"/>
      <c r="RBN23" s="0"/>
      <c r="RBO23" s="0"/>
      <c r="RBP23" s="0"/>
      <c r="RBQ23" s="0"/>
      <c r="RBR23" s="0"/>
      <c r="RBS23" s="0"/>
      <c r="RBT23" s="0"/>
      <c r="RBU23" s="0"/>
      <c r="RBV23" s="0"/>
      <c r="RBW23" s="0"/>
      <c r="RBX23" s="0"/>
      <c r="RBY23" s="0"/>
      <c r="RBZ23" s="0"/>
      <c r="RCA23" s="0"/>
      <c r="RCB23" s="0"/>
      <c r="RCC23" s="0"/>
      <c r="RCD23" s="0"/>
      <c r="RCE23" s="0"/>
      <c r="RCF23" s="0"/>
      <c r="RCG23" s="0"/>
      <c r="RCH23" s="0"/>
      <c r="RCI23" s="0"/>
      <c r="RCJ23" s="0"/>
      <c r="RCK23" s="0"/>
      <c r="RCL23" s="0"/>
      <c r="RCM23" s="0"/>
      <c r="RCN23" s="0"/>
      <c r="RCO23" s="0"/>
      <c r="RCP23" s="0"/>
      <c r="RCQ23" s="0"/>
      <c r="RCR23" s="0"/>
      <c r="RCS23" s="0"/>
      <c r="RCT23" s="0"/>
      <c r="RCU23" s="0"/>
      <c r="RCV23" s="0"/>
      <c r="RCW23" s="0"/>
      <c r="RCX23" s="0"/>
      <c r="RCY23" s="0"/>
      <c r="RCZ23" s="0"/>
      <c r="RDA23" s="0"/>
      <c r="RDB23" s="0"/>
      <c r="RDC23" s="0"/>
      <c r="RDD23" s="0"/>
      <c r="RDE23" s="0"/>
      <c r="RDF23" s="0"/>
      <c r="RDG23" s="0"/>
      <c r="RDH23" s="0"/>
      <c r="RDI23" s="0"/>
      <c r="RDJ23" s="0"/>
      <c r="RDK23" s="0"/>
      <c r="RDL23" s="0"/>
      <c r="RDM23" s="0"/>
      <c r="RDN23" s="0"/>
      <c r="RDO23" s="0"/>
      <c r="RDP23" s="0"/>
      <c r="RDQ23" s="0"/>
      <c r="RDR23" s="0"/>
      <c r="RDS23" s="0"/>
      <c r="RDT23" s="0"/>
      <c r="RDU23" s="0"/>
      <c r="RDV23" s="0"/>
      <c r="RDW23" s="0"/>
      <c r="RDX23" s="0"/>
      <c r="RDY23" s="0"/>
      <c r="RDZ23" s="0"/>
      <c r="REA23" s="0"/>
      <c r="REB23" s="0"/>
      <c r="REC23" s="0"/>
      <c r="RED23" s="0"/>
      <c r="REE23" s="0"/>
      <c r="REF23" s="0"/>
      <c r="REG23" s="0"/>
      <c r="REH23" s="0"/>
      <c r="REI23" s="0"/>
      <c r="REJ23" s="0"/>
      <c r="REK23" s="0"/>
      <c r="REL23" s="0"/>
      <c r="REM23" s="0"/>
      <c r="REN23" s="0"/>
      <c r="REO23" s="0"/>
      <c r="REP23" s="0"/>
      <c r="REQ23" s="0"/>
      <c r="RER23" s="0"/>
      <c r="RES23" s="0"/>
      <c r="RET23" s="0"/>
      <c r="REU23" s="0"/>
      <c r="REV23" s="0"/>
      <c r="REW23" s="0"/>
      <c r="REX23" s="0"/>
      <c r="REY23" s="0"/>
      <c r="REZ23" s="0"/>
      <c r="RFA23" s="0"/>
      <c r="RFB23" s="0"/>
      <c r="RFC23" s="0"/>
      <c r="RFD23" s="0"/>
      <c r="RFE23" s="0"/>
      <c r="RFF23" s="0"/>
      <c r="RFG23" s="0"/>
      <c r="RFH23" s="0"/>
      <c r="RFI23" s="0"/>
      <c r="RFJ23" s="0"/>
      <c r="RFK23" s="0"/>
      <c r="RFL23" s="0"/>
      <c r="RFM23" s="0"/>
      <c r="RFN23" s="0"/>
      <c r="RFO23" s="0"/>
      <c r="RFP23" s="0"/>
      <c r="RFQ23" s="0"/>
      <c r="RFR23" s="0"/>
      <c r="RFS23" s="0"/>
      <c r="RFT23" s="0"/>
      <c r="RFU23" s="0"/>
      <c r="RFV23" s="0"/>
      <c r="RFW23" s="0"/>
      <c r="RFX23" s="0"/>
      <c r="RFY23" s="0"/>
      <c r="RFZ23" s="0"/>
      <c r="RGA23" s="0"/>
      <c r="RGB23" s="0"/>
      <c r="RGC23" s="0"/>
      <c r="RGD23" s="0"/>
      <c r="RGE23" s="0"/>
      <c r="RGF23" s="0"/>
      <c r="RGG23" s="0"/>
      <c r="RGH23" s="0"/>
      <c r="RGI23" s="0"/>
      <c r="RGJ23" s="0"/>
      <c r="RGK23" s="0"/>
      <c r="RGL23" s="0"/>
      <c r="RGM23" s="0"/>
      <c r="RGN23" s="0"/>
      <c r="RGO23" s="0"/>
      <c r="RGP23" s="0"/>
      <c r="RGQ23" s="0"/>
      <c r="RGR23" s="0"/>
      <c r="RGS23" s="0"/>
      <c r="RGT23" s="0"/>
      <c r="RGU23" s="0"/>
      <c r="RGV23" s="0"/>
      <c r="RGW23" s="0"/>
      <c r="RGX23" s="0"/>
      <c r="RGY23" s="0"/>
      <c r="RGZ23" s="0"/>
      <c r="RHA23" s="0"/>
      <c r="RHB23" s="0"/>
      <c r="RHC23" s="0"/>
      <c r="RHD23" s="0"/>
      <c r="RHE23" s="0"/>
      <c r="RHF23" s="0"/>
      <c r="RHG23" s="0"/>
      <c r="RHH23" s="0"/>
      <c r="RHI23" s="0"/>
      <c r="RHJ23" s="0"/>
      <c r="RHK23" s="0"/>
      <c r="RHL23" s="0"/>
      <c r="RHM23" s="0"/>
      <c r="RHN23" s="0"/>
      <c r="RHO23" s="0"/>
      <c r="RHP23" s="0"/>
      <c r="RHQ23" s="0"/>
      <c r="RHR23" s="0"/>
      <c r="RHS23" s="0"/>
      <c r="RHT23" s="0"/>
      <c r="RHU23" s="0"/>
      <c r="RHV23" s="0"/>
      <c r="RHW23" s="0"/>
      <c r="RHX23" s="0"/>
      <c r="RHY23" s="0"/>
      <c r="RHZ23" s="0"/>
      <c r="RIA23" s="0"/>
      <c r="RIB23" s="0"/>
      <c r="RIC23" s="0"/>
      <c r="RID23" s="0"/>
      <c r="RIE23" s="0"/>
      <c r="RIF23" s="0"/>
      <c r="RIG23" s="0"/>
      <c r="RIH23" s="0"/>
      <c r="RII23" s="0"/>
      <c r="RIJ23" s="0"/>
      <c r="RIK23" s="0"/>
      <c r="RIL23" s="0"/>
      <c r="RIM23" s="0"/>
      <c r="RIN23" s="0"/>
      <c r="RIO23" s="0"/>
      <c r="RIP23" s="0"/>
      <c r="RIQ23" s="0"/>
      <c r="RIR23" s="0"/>
      <c r="RIS23" s="0"/>
      <c r="RIT23" s="0"/>
      <c r="RIU23" s="0"/>
      <c r="RIV23" s="0"/>
      <c r="RIW23" s="0"/>
      <c r="RIX23" s="0"/>
      <c r="RIY23" s="0"/>
      <c r="RIZ23" s="0"/>
      <c r="RJA23" s="0"/>
      <c r="RJB23" s="0"/>
      <c r="RJC23" s="0"/>
      <c r="RJD23" s="0"/>
      <c r="RJE23" s="0"/>
      <c r="RJF23" s="0"/>
      <c r="RJG23" s="0"/>
      <c r="RJH23" s="0"/>
      <c r="RJI23" s="0"/>
      <c r="RJJ23" s="0"/>
      <c r="RJK23" s="0"/>
      <c r="RJL23" s="0"/>
      <c r="RJM23" s="0"/>
      <c r="RJN23" s="0"/>
      <c r="RJO23" s="0"/>
      <c r="RJP23" s="0"/>
      <c r="RJQ23" s="0"/>
      <c r="RJR23" s="0"/>
      <c r="RJS23" s="0"/>
      <c r="RJT23" s="0"/>
      <c r="RJU23" s="0"/>
      <c r="RJV23" s="0"/>
      <c r="RJW23" s="0"/>
      <c r="RJX23" s="0"/>
      <c r="RJY23" s="0"/>
      <c r="RJZ23" s="0"/>
      <c r="RKA23" s="0"/>
      <c r="RKB23" s="0"/>
      <c r="RKC23" s="0"/>
      <c r="RKD23" s="0"/>
      <c r="RKE23" s="0"/>
      <c r="RKF23" s="0"/>
      <c r="RKG23" s="0"/>
      <c r="RKH23" s="0"/>
      <c r="RKI23" s="0"/>
      <c r="RKJ23" s="0"/>
      <c r="RKK23" s="0"/>
      <c r="RKL23" s="0"/>
      <c r="RKM23" s="0"/>
      <c r="RKN23" s="0"/>
      <c r="RKO23" s="0"/>
      <c r="RKP23" s="0"/>
      <c r="RKQ23" s="0"/>
      <c r="RKR23" s="0"/>
      <c r="RKS23" s="0"/>
      <c r="RKT23" s="0"/>
      <c r="RKU23" s="0"/>
      <c r="RKV23" s="0"/>
      <c r="RKW23" s="0"/>
      <c r="RKX23" s="0"/>
      <c r="RKY23" s="0"/>
      <c r="RKZ23" s="0"/>
      <c r="RLA23" s="0"/>
      <c r="RLB23" s="0"/>
      <c r="RLC23" s="0"/>
      <c r="RLD23" s="0"/>
      <c r="RLE23" s="0"/>
      <c r="RLF23" s="0"/>
      <c r="RLG23" s="0"/>
      <c r="RLH23" s="0"/>
      <c r="RLI23" s="0"/>
      <c r="RLJ23" s="0"/>
      <c r="RLK23" s="0"/>
      <c r="RLL23" s="0"/>
      <c r="RLM23" s="0"/>
      <c r="RLN23" s="0"/>
      <c r="RLO23" s="0"/>
      <c r="RLP23" s="0"/>
      <c r="RLQ23" s="0"/>
      <c r="RLR23" s="0"/>
      <c r="RLS23" s="0"/>
      <c r="RLT23" s="0"/>
      <c r="RLU23" s="0"/>
      <c r="RLV23" s="0"/>
      <c r="RLW23" s="0"/>
      <c r="RLX23" s="0"/>
      <c r="RLY23" s="0"/>
      <c r="RLZ23" s="0"/>
      <c r="RMA23" s="0"/>
      <c r="RMB23" s="0"/>
      <c r="RMC23" s="0"/>
      <c r="RMD23" s="0"/>
      <c r="RME23" s="0"/>
      <c r="RMF23" s="0"/>
      <c r="RMG23" s="0"/>
      <c r="RMH23" s="0"/>
      <c r="RMI23" s="0"/>
      <c r="RMJ23" s="0"/>
      <c r="RMK23" s="0"/>
      <c r="RML23" s="0"/>
      <c r="RMM23" s="0"/>
      <c r="RMN23" s="0"/>
      <c r="RMO23" s="0"/>
      <c r="RMP23" s="0"/>
      <c r="RMQ23" s="0"/>
      <c r="RMR23" s="0"/>
      <c r="RMS23" s="0"/>
      <c r="RMT23" s="0"/>
      <c r="RMU23" s="0"/>
      <c r="RMV23" s="0"/>
      <c r="RMW23" s="0"/>
      <c r="RMX23" s="0"/>
      <c r="RMY23" s="0"/>
      <c r="RMZ23" s="0"/>
      <c r="RNA23" s="0"/>
      <c r="RNB23" s="0"/>
      <c r="RNC23" s="0"/>
      <c r="RND23" s="0"/>
      <c r="RNE23" s="0"/>
      <c r="RNF23" s="0"/>
      <c r="RNG23" s="0"/>
      <c r="RNH23" s="0"/>
      <c r="RNI23" s="0"/>
      <c r="RNJ23" s="0"/>
      <c r="RNK23" s="0"/>
      <c r="RNL23" s="0"/>
      <c r="RNM23" s="0"/>
      <c r="RNN23" s="0"/>
      <c r="RNO23" s="0"/>
      <c r="RNP23" s="0"/>
      <c r="RNQ23" s="0"/>
      <c r="RNR23" s="0"/>
      <c r="RNS23" s="0"/>
      <c r="RNT23" s="0"/>
      <c r="RNU23" s="0"/>
      <c r="RNV23" s="0"/>
      <c r="RNW23" s="0"/>
      <c r="RNX23" s="0"/>
      <c r="RNY23" s="0"/>
      <c r="RNZ23" s="0"/>
      <c r="ROA23" s="0"/>
      <c r="ROB23" s="0"/>
      <c r="ROC23" s="0"/>
      <c r="ROD23" s="0"/>
      <c r="ROE23" s="0"/>
      <c r="ROF23" s="0"/>
      <c r="ROG23" s="0"/>
      <c r="ROH23" s="0"/>
      <c r="ROI23" s="0"/>
      <c r="ROJ23" s="0"/>
      <c r="ROK23" s="0"/>
      <c r="ROL23" s="0"/>
      <c r="ROM23" s="0"/>
      <c r="RON23" s="0"/>
      <c r="ROO23" s="0"/>
      <c r="ROP23" s="0"/>
      <c r="ROQ23" s="0"/>
      <c r="ROR23" s="0"/>
      <c r="ROS23" s="0"/>
      <c r="ROT23" s="0"/>
      <c r="ROU23" s="0"/>
      <c r="ROV23" s="0"/>
      <c r="ROW23" s="0"/>
      <c r="ROX23" s="0"/>
      <c r="ROY23" s="0"/>
      <c r="ROZ23" s="0"/>
      <c r="RPA23" s="0"/>
      <c r="RPB23" s="0"/>
      <c r="RPC23" s="0"/>
      <c r="RPD23" s="0"/>
      <c r="RPE23" s="0"/>
      <c r="RPF23" s="0"/>
      <c r="RPG23" s="0"/>
      <c r="RPH23" s="0"/>
      <c r="RPI23" s="0"/>
      <c r="RPJ23" s="0"/>
      <c r="RPK23" s="0"/>
      <c r="RPL23" s="0"/>
      <c r="RPM23" s="0"/>
      <c r="RPN23" s="0"/>
      <c r="RPO23" s="0"/>
      <c r="RPP23" s="0"/>
      <c r="RPQ23" s="0"/>
      <c r="RPR23" s="0"/>
      <c r="RPS23" s="0"/>
      <c r="RPT23" s="0"/>
      <c r="RPU23" s="0"/>
      <c r="RPV23" s="0"/>
      <c r="RPW23" s="0"/>
      <c r="RPX23" s="0"/>
      <c r="RPY23" s="0"/>
      <c r="RPZ23" s="0"/>
      <c r="RQA23" s="0"/>
      <c r="RQB23" s="0"/>
      <c r="RQC23" s="0"/>
      <c r="RQD23" s="0"/>
      <c r="RQE23" s="0"/>
      <c r="RQF23" s="0"/>
      <c r="RQG23" s="0"/>
      <c r="RQH23" s="0"/>
      <c r="RQI23" s="0"/>
      <c r="RQJ23" s="0"/>
      <c r="RQK23" s="0"/>
      <c r="RQL23" s="0"/>
      <c r="RQM23" s="0"/>
      <c r="RQN23" s="0"/>
      <c r="RQO23" s="0"/>
      <c r="RQP23" s="0"/>
      <c r="RQQ23" s="0"/>
      <c r="RQR23" s="0"/>
      <c r="RQS23" s="0"/>
      <c r="RQT23" s="0"/>
      <c r="RQU23" s="0"/>
      <c r="RQV23" s="0"/>
      <c r="RQW23" s="0"/>
      <c r="RQX23" s="0"/>
      <c r="RQY23" s="0"/>
      <c r="RQZ23" s="0"/>
      <c r="RRA23" s="0"/>
      <c r="RRB23" s="0"/>
      <c r="RRC23" s="0"/>
      <c r="RRD23" s="0"/>
      <c r="RRE23" s="0"/>
      <c r="RRF23" s="0"/>
      <c r="RRG23" s="0"/>
      <c r="RRH23" s="0"/>
      <c r="RRI23" s="0"/>
      <c r="RRJ23" s="0"/>
      <c r="RRK23" s="0"/>
      <c r="RRL23" s="0"/>
      <c r="RRM23" s="0"/>
      <c r="RRN23" s="0"/>
      <c r="RRO23" s="0"/>
      <c r="RRP23" s="0"/>
      <c r="RRQ23" s="0"/>
      <c r="RRR23" s="0"/>
      <c r="RRS23" s="0"/>
      <c r="RRT23" s="0"/>
      <c r="RRU23" s="0"/>
      <c r="RRV23" s="0"/>
      <c r="RRW23" s="0"/>
      <c r="RRX23" s="0"/>
      <c r="RRY23" s="0"/>
      <c r="RRZ23" s="0"/>
      <c r="RSA23" s="0"/>
      <c r="RSB23" s="0"/>
      <c r="RSC23" s="0"/>
      <c r="RSD23" s="0"/>
      <c r="RSE23" s="0"/>
      <c r="RSF23" s="0"/>
      <c r="RSG23" s="0"/>
      <c r="RSH23" s="0"/>
      <c r="RSI23" s="0"/>
      <c r="RSJ23" s="0"/>
      <c r="RSK23" s="0"/>
      <c r="RSL23" s="0"/>
      <c r="RSM23" s="0"/>
      <c r="RSN23" s="0"/>
      <c r="RSO23" s="0"/>
      <c r="RSP23" s="0"/>
      <c r="RSQ23" s="0"/>
      <c r="RSR23" s="0"/>
      <c r="RSS23" s="0"/>
      <c r="RST23" s="0"/>
      <c r="RSU23" s="0"/>
      <c r="RSV23" s="0"/>
      <c r="RSW23" s="0"/>
      <c r="RSX23" s="0"/>
      <c r="RSY23" s="0"/>
      <c r="RSZ23" s="0"/>
      <c r="RTA23" s="0"/>
      <c r="RTB23" s="0"/>
      <c r="RTC23" s="0"/>
      <c r="RTD23" s="0"/>
      <c r="RTE23" s="0"/>
      <c r="RTF23" s="0"/>
      <c r="RTG23" s="0"/>
      <c r="RTH23" s="0"/>
      <c r="RTI23" s="0"/>
      <c r="RTJ23" s="0"/>
      <c r="RTK23" s="0"/>
      <c r="RTL23" s="0"/>
      <c r="RTM23" s="0"/>
      <c r="RTN23" s="0"/>
      <c r="RTO23" s="0"/>
      <c r="RTP23" s="0"/>
      <c r="RTQ23" s="0"/>
      <c r="RTR23" s="0"/>
      <c r="RTS23" s="0"/>
      <c r="RTT23" s="0"/>
      <c r="RTU23" s="0"/>
      <c r="RTV23" s="0"/>
      <c r="RTW23" s="0"/>
      <c r="RTX23" s="0"/>
      <c r="RTY23" s="0"/>
      <c r="RTZ23" s="0"/>
      <c r="RUA23" s="0"/>
      <c r="RUB23" s="0"/>
      <c r="RUC23" s="0"/>
      <c r="RUD23" s="0"/>
      <c r="RUE23" s="0"/>
      <c r="RUF23" s="0"/>
      <c r="RUG23" s="0"/>
      <c r="RUH23" s="0"/>
      <c r="RUI23" s="0"/>
      <c r="RUJ23" s="0"/>
      <c r="RUK23" s="0"/>
      <c r="RUL23" s="0"/>
      <c r="RUM23" s="0"/>
      <c r="RUN23" s="0"/>
      <c r="RUO23" s="0"/>
      <c r="RUP23" s="0"/>
      <c r="RUQ23" s="0"/>
      <c r="RUR23" s="0"/>
      <c r="RUS23" s="0"/>
      <c r="RUT23" s="0"/>
      <c r="RUU23" s="0"/>
      <c r="RUV23" s="0"/>
      <c r="RUW23" s="0"/>
      <c r="RUX23" s="0"/>
      <c r="RUY23" s="0"/>
      <c r="RUZ23" s="0"/>
      <c r="RVA23" s="0"/>
      <c r="RVB23" s="0"/>
      <c r="RVC23" s="0"/>
      <c r="RVD23" s="0"/>
      <c r="RVE23" s="0"/>
      <c r="RVF23" s="0"/>
      <c r="RVG23" s="0"/>
      <c r="RVH23" s="0"/>
      <c r="RVI23" s="0"/>
      <c r="RVJ23" s="0"/>
      <c r="RVK23" s="0"/>
      <c r="RVL23" s="0"/>
      <c r="RVM23" s="0"/>
      <c r="RVN23" s="0"/>
      <c r="RVO23" s="0"/>
      <c r="RVP23" s="0"/>
      <c r="RVQ23" s="0"/>
      <c r="RVR23" s="0"/>
      <c r="RVS23" s="0"/>
      <c r="RVT23" s="0"/>
      <c r="RVU23" s="0"/>
      <c r="RVV23" s="0"/>
      <c r="RVW23" s="0"/>
      <c r="RVX23" s="0"/>
      <c r="RVY23" s="0"/>
      <c r="RVZ23" s="0"/>
      <c r="RWA23" s="0"/>
      <c r="RWB23" s="0"/>
      <c r="RWC23" s="0"/>
      <c r="RWD23" s="0"/>
      <c r="RWE23" s="0"/>
      <c r="RWF23" s="0"/>
      <c r="RWG23" s="0"/>
      <c r="RWH23" s="0"/>
      <c r="RWI23" s="0"/>
      <c r="RWJ23" s="0"/>
      <c r="RWK23" s="0"/>
      <c r="RWL23" s="0"/>
      <c r="RWM23" s="0"/>
      <c r="RWN23" s="0"/>
      <c r="RWO23" s="0"/>
      <c r="RWP23" s="0"/>
      <c r="RWQ23" s="0"/>
      <c r="RWR23" s="0"/>
      <c r="RWS23" s="0"/>
      <c r="RWT23" s="0"/>
      <c r="RWU23" s="0"/>
      <c r="RWV23" s="0"/>
      <c r="RWW23" s="0"/>
      <c r="RWX23" s="0"/>
      <c r="RWY23" s="0"/>
      <c r="RWZ23" s="0"/>
      <c r="RXA23" s="0"/>
      <c r="RXB23" s="0"/>
      <c r="RXC23" s="0"/>
      <c r="RXD23" s="0"/>
      <c r="RXE23" s="0"/>
      <c r="RXF23" s="0"/>
      <c r="RXG23" s="0"/>
      <c r="RXH23" s="0"/>
      <c r="RXI23" s="0"/>
      <c r="RXJ23" s="0"/>
      <c r="RXK23" s="0"/>
      <c r="RXL23" s="0"/>
      <c r="RXM23" s="0"/>
      <c r="RXN23" s="0"/>
      <c r="RXO23" s="0"/>
      <c r="RXP23" s="0"/>
      <c r="RXQ23" s="0"/>
      <c r="RXR23" s="0"/>
      <c r="RXS23" s="0"/>
      <c r="RXT23" s="0"/>
      <c r="RXU23" s="0"/>
      <c r="RXV23" s="0"/>
      <c r="RXW23" s="0"/>
      <c r="RXX23" s="0"/>
      <c r="RXY23" s="0"/>
      <c r="RXZ23" s="0"/>
      <c r="RYA23" s="0"/>
      <c r="RYB23" s="0"/>
      <c r="RYC23" s="0"/>
      <c r="RYD23" s="0"/>
      <c r="RYE23" s="0"/>
      <c r="RYF23" s="0"/>
      <c r="RYG23" s="0"/>
      <c r="RYH23" s="0"/>
      <c r="RYI23" s="0"/>
      <c r="RYJ23" s="0"/>
      <c r="RYK23" s="0"/>
      <c r="RYL23" s="0"/>
      <c r="RYM23" s="0"/>
      <c r="RYN23" s="0"/>
      <c r="RYO23" s="0"/>
      <c r="RYP23" s="0"/>
      <c r="RYQ23" s="0"/>
      <c r="RYR23" s="0"/>
      <c r="RYS23" s="0"/>
      <c r="RYT23" s="0"/>
      <c r="RYU23" s="0"/>
      <c r="RYV23" s="0"/>
      <c r="RYW23" s="0"/>
      <c r="RYX23" s="0"/>
      <c r="RYY23" s="0"/>
      <c r="RYZ23" s="0"/>
      <c r="RZA23" s="0"/>
      <c r="RZB23" s="0"/>
      <c r="RZC23" s="0"/>
      <c r="RZD23" s="0"/>
      <c r="RZE23" s="0"/>
      <c r="RZF23" s="0"/>
      <c r="RZG23" s="0"/>
      <c r="RZH23" s="0"/>
      <c r="RZI23" s="0"/>
      <c r="RZJ23" s="0"/>
      <c r="RZK23" s="0"/>
      <c r="RZL23" s="0"/>
      <c r="RZM23" s="0"/>
      <c r="RZN23" s="0"/>
      <c r="RZO23" s="0"/>
      <c r="RZP23" s="0"/>
      <c r="RZQ23" s="0"/>
      <c r="RZR23" s="0"/>
      <c r="RZS23" s="0"/>
      <c r="RZT23" s="0"/>
      <c r="RZU23" s="0"/>
      <c r="RZV23" s="0"/>
      <c r="RZW23" s="0"/>
      <c r="RZX23" s="0"/>
      <c r="RZY23" s="0"/>
      <c r="RZZ23" s="0"/>
      <c r="SAA23" s="0"/>
      <c r="SAB23" s="0"/>
      <c r="SAC23" s="0"/>
      <c r="SAD23" s="0"/>
      <c r="SAE23" s="0"/>
      <c r="SAF23" s="0"/>
      <c r="SAG23" s="0"/>
      <c r="SAH23" s="0"/>
      <c r="SAI23" s="0"/>
      <c r="SAJ23" s="0"/>
      <c r="SAK23" s="0"/>
      <c r="SAL23" s="0"/>
      <c r="SAM23" s="0"/>
      <c r="SAN23" s="0"/>
      <c r="SAO23" s="0"/>
      <c r="SAP23" s="0"/>
      <c r="SAQ23" s="0"/>
      <c r="SAR23" s="0"/>
      <c r="SAS23" s="0"/>
      <c r="SAT23" s="0"/>
      <c r="SAU23" s="0"/>
      <c r="SAV23" s="0"/>
      <c r="SAW23" s="0"/>
      <c r="SAX23" s="0"/>
      <c r="SAY23" s="0"/>
      <c r="SAZ23" s="0"/>
      <c r="SBA23" s="0"/>
      <c r="SBB23" s="0"/>
      <c r="SBC23" s="0"/>
      <c r="SBD23" s="0"/>
      <c r="SBE23" s="0"/>
      <c r="SBF23" s="0"/>
      <c r="SBG23" s="0"/>
      <c r="SBH23" s="0"/>
      <c r="SBI23" s="0"/>
      <c r="SBJ23" s="0"/>
      <c r="SBK23" s="0"/>
      <c r="SBL23" s="0"/>
      <c r="SBM23" s="0"/>
      <c r="SBN23" s="0"/>
      <c r="SBO23" s="0"/>
      <c r="SBP23" s="0"/>
      <c r="SBQ23" s="0"/>
      <c r="SBR23" s="0"/>
      <c r="SBS23" s="0"/>
      <c r="SBT23" s="0"/>
      <c r="SBU23" s="0"/>
      <c r="SBV23" s="0"/>
      <c r="SBW23" s="0"/>
      <c r="SBX23" s="0"/>
      <c r="SBY23" s="0"/>
      <c r="SBZ23" s="0"/>
      <c r="SCA23" s="0"/>
      <c r="SCB23" s="0"/>
      <c r="SCC23" s="0"/>
      <c r="SCD23" s="0"/>
      <c r="SCE23" s="0"/>
      <c r="SCF23" s="0"/>
      <c r="SCG23" s="0"/>
      <c r="SCH23" s="0"/>
      <c r="SCI23" s="0"/>
      <c r="SCJ23" s="0"/>
      <c r="SCK23" s="0"/>
      <c r="SCL23" s="0"/>
      <c r="SCM23" s="0"/>
      <c r="SCN23" s="0"/>
      <c r="SCO23" s="0"/>
      <c r="SCP23" s="0"/>
      <c r="SCQ23" s="0"/>
      <c r="SCR23" s="0"/>
      <c r="SCS23" s="0"/>
      <c r="SCT23" s="0"/>
      <c r="SCU23" s="0"/>
      <c r="SCV23" s="0"/>
      <c r="SCW23" s="0"/>
      <c r="SCX23" s="0"/>
      <c r="SCY23" s="0"/>
      <c r="SCZ23" s="0"/>
      <c r="SDA23" s="0"/>
      <c r="SDB23" s="0"/>
      <c r="SDC23" s="0"/>
      <c r="SDD23" s="0"/>
      <c r="SDE23" s="0"/>
      <c r="SDF23" s="0"/>
      <c r="SDG23" s="0"/>
      <c r="SDH23" s="0"/>
      <c r="SDI23" s="0"/>
      <c r="SDJ23" s="0"/>
      <c r="SDK23" s="0"/>
      <c r="SDL23" s="0"/>
      <c r="SDM23" s="0"/>
      <c r="SDN23" s="0"/>
      <c r="SDO23" s="0"/>
      <c r="SDP23" s="0"/>
      <c r="SDQ23" s="0"/>
      <c r="SDR23" s="0"/>
      <c r="SDS23" s="0"/>
      <c r="SDT23" s="0"/>
      <c r="SDU23" s="0"/>
      <c r="SDV23" s="0"/>
      <c r="SDW23" s="0"/>
      <c r="SDX23" s="0"/>
      <c r="SDY23" s="0"/>
      <c r="SDZ23" s="0"/>
      <c r="SEA23" s="0"/>
      <c r="SEB23" s="0"/>
      <c r="SEC23" s="0"/>
      <c r="SED23" s="0"/>
      <c r="SEE23" s="0"/>
      <c r="SEF23" s="0"/>
      <c r="SEG23" s="0"/>
      <c r="SEH23" s="0"/>
      <c r="SEI23" s="0"/>
      <c r="SEJ23" s="0"/>
      <c r="SEK23" s="0"/>
      <c r="SEL23" s="0"/>
      <c r="SEM23" s="0"/>
      <c r="SEN23" s="0"/>
      <c r="SEO23" s="0"/>
      <c r="SEP23" s="0"/>
      <c r="SEQ23" s="0"/>
      <c r="SER23" s="0"/>
      <c r="SES23" s="0"/>
      <c r="SET23" s="0"/>
      <c r="SEU23" s="0"/>
      <c r="SEV23" s="0"/>
      <c r="SEW23" s="0"/>
      <c r="SEX23" s="0"/>
      <c r="SEY23" s="0"/>
      <c r="SEZ23" s="0"/>
      <c r="SFA23" s="0"/>
      <c r="SFB23" s="0"/>
      <c r="SFC23" s="0"/>
      <c r="SFD23" s="0"/>
      <c r="SFE23" s="0"/>
      <c r="SFF23" s="0"/>
      <c r="SFG23" s="0"/>
      <c r="SFH23" s="0"/>
      <c r="SFI23" s="0"/>
      <c r="SFJ23" s="0"/>
      <c r="SFK23" s="0"/>
      <c r="SFL23" s="0"/>
      <c r="SFM23" s="0"/>
      <c r="SFN23" s="0"/>
      <c r="SFO23" s="0"/>
      <c r="SFP23" s="0"/>
      <c r="SFQ23" s="0"/>
      <c r="SFR23" s="0"/>
      <c r="SFS23" s="0"/>
      <c r="SFT23" s="0"/>
      <c r="SFU23" s="0"/>
      <c r="SFV23" s="0"/>
      <c r="SFW23" s="0"/>
      <c r="SFX23" s="0"/>
      <c r="SFY23" s="0"/>
      <c r="SFZ23" s="0"/>
      <c r="SGA23" s="0"/>
      <c r="SGB23" s="0"/>
      <c r="SGC23" s="0"/>
      <c r="SGD23" s="0"/>
      <c r="SGE23" s="0"/>
      <c r="SGF23" s="0"/>
      <c r="SGG23" s="0"/>
      <c r="SGH23" s="0"/>
      <c r="SGI23" s="0"/>
      <c r="SGJ23" s="0"/>
      <c r="SGK23" s="0"/>
      <c r="SGL23" s="0"/>
      <c r="SGM23" s="0"/>
      <c r="SGN23" s="0"/>
      <c r="SGO23" s="0"/>
      <c r="SGP23" s="0"/>
      <c r="SGQ23" s="0"/>
      <c r="SGR23" s="0"/>
      <c r="SGS23" s="0"/>
      <c r="SGT23" s="0"/>
      <c r="SGU23" s="0"/>
      <c r="SGV23" s="0"/>
      <c r="SGW23" s="0"/>
      <c r="SGX23" s="0"/>
      <c r="SGY23" s="0"/>
      <c r="SGZ23" s="0"/>
      <c r="SHA23" s="0"/>
      <c r="SHB23" s="0"/>
      <c r="SHC23" s="0"/>
      <c r="SHD23" s="0"/>
      <c r="SHE23" s="0"/>
      <c r="SHF23" s="0"/>
      <c r="SHG23" s="0"/>
      <c r="SHH23" s="0"/>
      <c r="SHI23" s="0"/>
      <c r="SHJ23" s="0"/>
      <c r="SHK23" s="0"/>
      <c r="SHL23" s="0"/>
      <c r="SHM23" s="0"/>
      <c r="SHN23" s="0"/>
      <c r="SHO23" s="0"/>
      <c r="SHP23" s="0"/>
      <c r="SHQ23" s="0"/>
      <c r="SHR23" s="0"/>
      <c r="SHS23" s="0"/>
      <c r="SHT23" s="0"/>
      <c r="SHU23" s="0"/>
      <c r="SHV23" s="0"/>
      <c r="SHW23" s="0"/>
      <c r="SHX23" s="0"/>
      <c r="SHY23" s="0"/>
      <c r="SHZ23" s="0"/>
      <c r="SIA23" s="0"/>
      <c r="SIB23" s="0"/>
      <c r="SIC23" s="0"/>
      <c r="SID23" s="0"/>
      <c r="SIE23" s="0"/>
      <c r="SIF23" s="0"/>
      <c r="SIG23" s="0"/>
      <c r="SIH23" s="0"/>
      <c r="SII23" s="0"/>
      <c r="SIJ23" s="0"/>
      <c r="SIK23" s="0"/>
      <c r="SIL23" s="0"/>
      <c r="SIM23" s="0"/>
      <c r="SIN23" s="0"/>
      <c r="SIO23" s="0"/>
      <c r="SIP23" s="0"/>
      <c r="SIQ23" s="0"/>
      <c r="SIR23" s="0"/>
      <c r="SIS23" s="0"/>
      <c r="SIT23" s="0"/>
      <c r="SIU23" s="0"/>
      <c r="SIV23" s="0"/>
      <c r="SIW23" s="0"/>
      <c r="SIX23" s="0"/>
      <c r="SIY23" s="0"/>
      <c r="SIZ23" s="0"/>
      <c r="SJA23" s="0"/>
      <c r="SJB23" s="0"/>
      <c r="SJC23" s="0"/>
      <c r="SJD23" s="0"/>
      <c r="SJE23" s="0"/>
      <c r="SJF23" s="0"/>
      <c r="SJG23" s="0"/>
      <c r="SJH23" s="0"/>
      <c r="SJI23" s="0"/>
      <c r="SJJ23" s="0"/>
      <c r="SJK23" s="0"/>
      <c r="SJL23" s="0"/>
      <c r="SJM23" s="0"/>
      <c r="SJN23" s="0"/>
      <c r="SJO23" s="0"/>
      <c r="SJP23" s="0"/>
      <c r="SJQ23" s="0"/>
      <c r="SJR23" s="0"/>
      <c r="SJS23" s="0"/>
      <c r="SJT23" s="0"/>
      <c r="SJU23" s="0"/>
      <c r="SJV23" s="0"/>
      <c r="SJW23" s="0"/>
      <c r="SJX23" s="0"/>
      <c r="SJY23" s="0"/>
      <c r="SJZ23" s="0"/>
      <c r="SKA23" s="0"/>
      <c r="SKB23" s="0"/>
      <c r="SKC23" s="0"/>
      <c r="SKD23" s="0"/>
      <c r="SKE23" s="0"/>
      <c r="SKF23" s="0"/>
      <c r="SKG23" s="0"/>
      <c r="SKH23" s="0"/>
      <c r="SKI23" s="0"/>
      <c r="SKJ23" s="0"/>
      <c r="SKK23" s="0"/>
      <c r="SKL23" s="0"/>
      <c r="SKM23" s="0"/>
      <c r="SKN23" s="0"/>
      <c r="SKO23" s="0"/>
      <c r="SKP23" s="0"/>
      <c r="SKQ23" s="0"/>
      <c r="SKR23" s="0"/>
      <c r="SKS23" s="0"/>
      <c r="SKT23" s="0"/>
      <c r="SKU23" s="0"/>
      <c r="SKV23" s="0"/>
      <c r="SKW23" s="0"/>
      <c r="SKX23" s="0"/>
      <c r="SKY23" s="0"/>
      <c r="SKZ23" s="0"/>
      <c r="SLA23" s="0"/>
      <c r="SLB23" s="0"/>
      <c r="SLC23" s="0"/>
      <c r="SLD23" s="0"/>
      <c r="SLE23" s="0"/>
      <c r="SLF23" s="0"/>
      <c r="SLG23" s="0"/>
      <c r="SLH23" s="0"/>
      <c r="SLI23" s="0"/>
      <c r="SLJ23" s="0"/>
      <c r="SLK23" s="0"/>
      <c r="SLL23" s="0"/>
      <c r="SLM23" s="0"/>
      <c r="SLN23" s="0"/>
      <c r="SLO23" s="0"/>
      <c r="SLP23" s="0"/>
      <c r="SLQ23" s="0"/>
      <c r="SLR23" s="0"/>
      <c r="SLS23" s="0"/>
      <c r="SLT23" s="0"/>
      <c r="SLU23" s="0"/>
      <c r="SLV23" s="0"/>
      <c r="SLW23" s="0"/>
      <c r="SLX23" s="0"/>
      <c r="SLY23" s="0"/>
      <c r="SLZ23" s="0"/>
      <c r="SMA23" s="0"/>
      <c r="SMB23" s="0"/>
      <c r="SMC23" s="0"/>
      <c r="SMD23" s="0"/>
      <c r="SME23" s="0"/>
      <c r="SMF23" s="0"/>
      <c r="SMG23" s="0"/>
      <c r="SMH23" s="0"/>
      <c r="SMI23" s="0"/>
      <c r="SMJ23" s="0"/>
      <c r="SMK23" s="0"/>
      <c r="SML23" s="0"/>
      <c r="SMM23" s="0"/>
      <c r="SMN23" s="0"/>
      <c r="SMO23" s="0"/>
      <c r="SMP23" s="0"/>
      <c r="SMQ23" s="0"/>
      <c r="SMR23" s="0"/>
      <c r="SMS23" s="0"/>
      <c r="SMT23" s="0"/>
      <c r="SMU23" s="0"/>
      <c r="SMV23" s="0"/>
      <c r="SMW23" s="0"/>
      <c r="SMX23" s="0"/>
      <c r="SMY23" s="0"/>
      <c r="SMZ23" s="0"/>
      <c r="SNA23" s="0"/>
      <c r="SNB23" s="0"/>
      <c r="SNC23" s="0"/>
      <c r="SND23" s="0"/>
      <c r="SNE23" s="0"/>
      <c r="SNF23" s="0"/>
      <c r="SNG23" s="0"/>
      <c r="SNH23" s="0"/>
      <c r="SNI23" s="0"/>
      <c r="SNJ23" s="0"/>
      <c r="SNK23" s="0"/>
      <c r="SNL23" s="0"/>
      <c r="SNM23" s="0"/>
      <c r="SNN23" s="0"/>
      <c r="SNO23" s="0"/>
      <c r="SNP23" s="0"/>
      <c r="SNQ23" s="0"/>
      <c r="SNR23" s="0"/>
      <c r="SNS23" s="0"/>
      <c r="SNT23" s="0"/>
      <c r="SNU23" s="0"/>
      <c r="SNV23" s="0"/>
      <c r="SNW23" s="0"/>
      <c r="SNX23" s="0"/>
      <c r="SNY23" s="0"/>
      <c r="SNZ23" s="0"/>
      <c r="SOA23" s="0"/>
      <c r="SOB23" s="0"/>
      <c r="SOC23" s="0"/>
      <c r="SOD23" s="0"/>
      <c r="SOE23" s="0"/>
      <c r="SOF23" s="0"/>
      <c r="SOG23" s="0"/>
      <c r="SOH23" s="0"/>
      <c r="SOI23" s="0"/>
      <c r="SOJ23" s="0"/>
      <c r="SOK23" s="0"/>
      <c r="SOL23" s="0"/>
      <c r="SOM23" s="0"/>
      <c r="SON23" s="0"/>
      <c r="SOO23" s="0"/>
      <c r="SOP23" s="0"/>
      <c r="SOQ23" s="0"/>
      <c r="SOR23" s="0"/>
      <c r="SOS23" s="0"/>
      <c r="SOT23" s="0"/>
      <c r="SOU23" s="0"/>
      <c r="SOV23" s="0"/>
      <c r="SOW23" s="0"/>
      <c r="SOX23" s="0"/>
      <c r="SOY23" s="0"/>
      <c r="SOZ23" s="0"/>
      <c r="SPA23" s="0"/>
      <c r="SPB23" s="0"/>
      <c r="SPC23" s="0"/>
      <c r="SPD23" s="0"/>
      <c r="SPE23" s="0"/>
      <c r="SPF23" s="0"/>
      <c r="SPG23" s="0"/>
      <c r="SPH23" s="0"/>
      <c r="SPI23" s="0"/>
      <c r="SPJ23" s="0"/>
      <c r="SPK23" s="0"/>
      <c r="SPL23" s="0"/>
      <c r="SPM23" s="0"/>
      <c r="SPN23" s="0"/>
      <c r="SPO23" s="0"/>
      <c r="SPP23" s="0"/>
      <c r="SPQ23" s="0"/>
      <c r="SPR23" s="0"/>
      <c r="SPS23" s="0"/>
      <c r="SPT23" s="0"/>
      <c r="SPU23" s="0"/>
      <c r="SPV23" s="0"/>
      <c r="SPW23" s="0"/>
      <c r="SPX23" s="0"/>
      <c r="SPY23" s="0"/>
      <c r="SPZ23" s="0"/>
      <c r="SQA23" s="0"/>
      <c r="SQB23" s="0"/>
      <c r="SQC23" s="0"/>
      <c r="SQD23" s="0"/>
      <c r="SQE23" s="0"/>
      <c r="SQF23" s="0"/>
      <c r="SQG23" s="0"/>
      <c r="SQH23" s="0"/>
      <c r="SQI23" s="0"/>
      <c r="SQJ23" s="0"/>
      <c r="SQK23" s="0"/>
      <c r="SQL23" s="0"/>
      <c r="SQM23" s="0"/>
      <c r="SQN23" s="0"/>
      <c r="SQO23" s="0"/>
      <c r="SQP23" s="0"/>
      <c r="SQQ23" s="0"/>
      <c r="SQR23" s="0"/>
      <c r="SQS23" s="0"/>
      <c r="SQT23" s="0"/>
      <c r="SQU23" s="0"/>
      <c r="SQV23" s="0"/>
      <c r="SQW23" s="0"/>
      <c r="SQX23" s="0"/>
      <c r="SQY23" s="0"/>
      <c r="SQZ23" s="0"/>
      <c r="SRA23" s="0"/>
      <c r="SRB23" s="0"/>
      <c r="SRC23" s="0"/>
      <c r="SRD23" s="0"/>
      <c r="SRE23" s="0"/>
      <c r="SRF23" s="0"/>
      <c r="SRG23" s="0"/>
      <c r="SRH23" s="0"/>
      <c r="SRI23" s="0"/>
      <c r="SRJ23" s="0"/>
      <c r="SRK23" s="0"/>
      <c r="SRL23" s="0"/>
      <c r="SRM23" s="0"/>
      <c r="SRN23" s="0"/>
      <c r="SRO23" s="0"/>
      <c r="SRP23" s="0"/>
      <c r="SRQ23" s="0"/>
      <c r="SRR23" s="0"/>
      <c r="SRS23" s="0"/>
      <c r="SRT23" s="0"/>
      <c r="SRU23" s="0"/>
      <c r="SRV23" s="0"/>
      <c r="SRW23" s="0"/>
      <c r="SRX23" s="0"/>
      <c r="SRY23" s="0"/>
      <c r="SRZ23" s="0"/>
      <c r="SSA23" s="0"/>
      <c r="SSB23" s="0"/>
      <c r="SSC23" s="0"/>
      <c r="SSD23" s="0"/>
      <c r="SSE23" s="0"/>
      <c r="SSF23" s="0"/>
      <c r="SSG23" s="0"/>
      <c r="SSH23" s="0"/>
      <c r="SSI23" s="0"/>
      <c r="SSJ23" s="0"/>
      <c r="SSK23" s="0"/>
      <c r="SSL23" s="0"/>
      <c r="SSM23" s="0"/>
      <c r="SSN23" s="0"/>
      <c r="SSO23" s="0"/>
      <c r="SSP23" s="0"/>
      <c r="SSQ23" s="0"/>
      <c r="SSR23" s="0"/>
      <c r="SSS23" s="0"/>
      <c r="SST23" s="0"/>
      <c r="SSU23" s="0"/>
      <c r="SSV23" s="0"/>
      <c r="SSW23" s="0"/>
      <c r="SSX23" s="0"/>
      <c r="SSY23" s="0"/>
      <c r="SSZ23" s="0"/>
      <c r="STA23" s="0"/>
      <c r="STB23" s="0"/>
      <c r="STC23" s="0"/>
      <c r="STD23" s="0"/>
      <c r="STE23" s="0"/>
      <c r="STF23" s="0"/>
      <c r="STG23" s="0"/>
      <c r="STH23" s="0"/>
      <c r="STI23" s="0"/>
      <c r="STJ23" s="0"/>
      <c r="STK23" s="0"/>
      <c r="STL23" s="0"/>
      <c r="STM23" s="0"/>
      <c r="STN23" s="0"/>
      <c r="STO23" s="0"/>
      <c r="STP23" s="0"/>
      <c r="STQ23" s="0"/>
      <c r="STR23" s="0"/>
      <c r="STS23" s="0"/>
      <c r="STT23" s="0"/>
      <c r="STU23" s="0"/>
      <c r="STV23" s="0"/>
      <c r="STW23" s="0"/>
      <c r="STX23" s="0"/>
      <c r="STY23" s="0"/>
      <c r="STZ23" s="0"/>
      <c r="SUA23" s="0"/>
      <c r="SUB23" s="0"/>
      <c r="SUC23" s="0"/>
      <c r="SUD23" s="0"/>
      <c r="SUE23" s="0"/>
      <c r="SUF23" s="0"/>
      <c r="SUG23" s="0"/>
      <c r="SUH23" s="0"/>
      <c r="SUI23" s="0"/>
      <c r="SUJ23" s="0"/>
      <c r="SUK23" s="0"/>
      <c r="SUL23" s="0"/>
      <c r="SUM23" s="0"/>
      <c r="SUN23" s="0"/>
      <c r="SUO23" s="0"/>
      <c r="SUP23" s="0"/>
      <c r="SUQ23" s="0"/>
      <c r="SUR23" s="0"/>
      <c r="SUS23" s="0"/>
      <c r="SUT23" s="0"/>
      <c r="SUU23" s="0"/>
      <c r="SUV23" s="0"/>
      <c r="SUW23" s="0"/>
      <c r="SUX23" s="0"/>
      <c r="SUY23" s="0"/>
      <c r="SUZ23" s="0"/>
      <c r="SVA23" s="0"/>
      <c r="SVB23" s="0"/>
      <c r="SVC23" s="0"/>
      <c r="SVD23" s="0"/>
      <c r="SVE23" s="0"/>
      <c r="SVF23" s="0"/>
      <c r="SVG23" s="0"/>
      <c r="SVH23" s="0"/>
      <c r="SVI23" s="0"/>
      <c r="SVJ23" s="0"/>
      <c r="SVK23" s="0"/>
      <c r="SVL23" s="0"/>
      <c r="SVM23" s="0"/>
      <c r="SVN23" s="0"/>
      <c r="SVO23" s="0"/>
      <c r="SVP23" s="0"/>
      <c r="SVQ23" s="0"/>
      <c r="SVR23" s="0"/>
      <c r="SVS23" s="0"/>
      <c r="SVT23" s="0"/>
      <c r="SVU23" s="0"/>
      <c r="SVV23" s="0"/>
      <c r="SVW23" s="0"/>
      <c r="SVX23" s="0"/>
      <c r="SVY23" s="0"/>
      <c r="SVZ23" s="0"/>
      <c r="SWA23" s="0"/>
      <c r="SWB23" s="0"/>
      <c r="SWC23" s="0"/>
      <c r="SWD23" s="0"/>
      <c r="SWE23" s="0"/>
      <c r="SWF23" s="0"/>
      <c r="SWG23" s="0"/>
      <c r="SWH23" s="0"/>
      <c r="SWI23" s="0"/>
      <c r="SWJ23" s="0"/>
      <c r="SWK23" s="0"/>
      <c r="SWL23" s="0"/>
      <c r="SWM23" s="0"/>
      <c r="SWN23" s="0"/>
      <c r="SWO23" s="0"/>
      <c r="SWP23" s="0"/>
      <c r="SWQ23" s="0"/>
      <c r="SWR23" s="0"/>
      <c r="SWS23" s="0"/>
      <c r="SWT23" s="0"/>
      <c r="SWU23" s="0"/>
      <c r="SWV23" s="0"/>
      <c r="SWW23" s="0"/>
      <c r="SWX23" s="0"/>
      <c r="SWY23" s="0"/>
      <c r="SWZ23" s="0"/>
      <c r="SXA23" s="0"/>
      <c r="SXB23" s="0"/>
      <c r="SXC23" s="0"/>
      <c r="SXD23" s="0"/>
      <c r="SXE23" s="0"/>
      <c r="SXF23" s="0"/>
      <c r="SXG23" s="0"/>
      <c r="SXH23" s="0"/>
      <c r="SXI23" s="0"/>
      <c r="SXJ23" s="0"/>
      <c r="SXK23" s="0"/>
      <c r="SXL23" s="0"/>
      <c r="SXM23" s="0"/>
      <c r="SXN23" s="0"/>
      <c r="SXO23" s="0"/>
      <c r="SXP23" s="0"/>
      <c r="SXQ23" s="0"/>
      <c r="SXR23" s="0"/>
      <c r="SXS23" s="0"/>
      <c r="SXT23" s="0"/>
      <c r="SXU23" s="0"/>
      <c r="SXV23" s="0"/>
      <c r="SXW23" s="0"/>
      <c r="SXX23" s="0"/>
      <c r="SXY23" s="0"/>
      <c r="SXZ23" s="0"/>
      <c r="SYA23" s="0"/>
      <c r="SYB23" s="0"/>
      <c r="SYC23" s="0"/>
      <c r="SYD23" s="0"/>
      <c r="SYE23" s="0"/>
      <c r="SYF23" s="0"/>
      <c r="SYG23" s="0"/>
      <c r="SYH23" s="0"/>
      <c r="SYI23" s="0"/>
      <c r="SYJ23" s="0"/>
      <c r="SYK23" s="0"/>
      <c r="SYL23" s="0"/>
      <c r="SYM23" s="0"/>
      <c r="SYN23" s="0"/>
      <c r="SYO23" s="0"/>
      <c r="SYP23" s="0"/>
      <c r="SYQ23" s="0"/>
      <c r="SYR23" s="0"/>
      <c r="SYS23" s="0"/>
      <c r="SYT23" s="0"/>
      <c r="SYU23" s="0"/>
      <c r="SYV23" s="0"/>
      <c r="SYW23" s="0"/>
      <c r="SYX23" s="0"/>
      <c r="SYY23" s="0"/>
      <c r="SYZ23" s="0"/>
      <c r="SZA23" s="0"/>
      <c r="SZB23" s="0"/>
      <c r="SZC23" s="0"/>
      <c r="SZD23" s="0"/>
      <c r="SZE23" s="0"/>
      <c r="SZF23" s="0"/>
      <c r="SZG23" s="0"/>
      <c r="SZH23" s="0"/>
      <c r="SZI23" s="0"/>
      <c r="SZJ23" s="0"/>
      <c r="SZK23" s="0"/>
      <c r="SZL23" s="0"/>
      <c r="SZM23" s="0"/>
      <c r="SZN23" s="0"/>
      <c r="SZO23" s="0"/>
      <c r="SZP23" s="0"/>
      <c r="SZQ23" s="0"/>
      <c r="SZR23" s="0"/>
      <c r="SZS23" s="0"/>
      <c r="SZT23" s="0"/>
      <c r="SZU23" s="0"/>
      <c r="SZV23" s="0"/>
      <c r="SZW23" s="0"/>
      <c r="SZX23" s="0"/>
      <c r="SZY23" s="0"/>
      <c r="SZZ23" s="0"/>
      <c r="TAA23" s="0"/>
      <c r="TAB23" s="0"/>
      <c r="TAC23" s="0"/>
      <c r="TAD23" s="0"/>
      <c r="TAE23" s="0"/>
      <c r="TAF23" s="0"/>
      <c r="TAG23" s="0"/>
      <c r="TAH23" s="0"/>
      <c r="TAI23" s="0"/>
      <c r="TAJ23" s="0"/>
      <c r="TAK23" s="0"/>
      <c r="TAL23" s="0"/>
      <c r="TAM23" s="0"/>
      <c r="TAN23" s="0"/>
      <c r="TAO23" s="0"/>
      <c r="TAP23" s="0"/>
      <c r="TAQ23" s="0"/>
      <c r="TAR23" s="0"/>
      <c r="TAS23" s="0"/>
      <c r="TAT23" s="0"/>
      <c r="TAU23" s="0"/>
      <c r="TAV23" s="0"/>
      <c r="TAW23" s="0"/>
      <c r="TAX23" s="0"/>
      <c r="TAY23" s="0"/>
      <c r="TAZ23" s="0"/>
      <c r="TBA23" s="0"/>
      <c r="TBB23" s="0"/>
      <c r="TBC23" s="0"/>
      <c r="TBD23" s="0"/>
      <c r="TBE23" s="0"/>
      <c r="TBF23" s="0"/>
      <c r="TBG23" s="0"/>
      <c r="TBH23" s="0"/>
      <c r="TBI23" s="0"/>
      <c r="TBJ23" s="0"/>
      <c r="TBK23" s="0"/>
      <c r="TBL23" s="0"/>
      <c r="TBM23" s="0"/>
      <c r="TBN23" s="0"/>
      <c r="TBO23" s="0"/>
      <c r="TBP23" s="0"/>
      <c r="TBQ23" s="0"/>
      <c r="TBR23" s="0"/>
      <c r="TBS23" s="0"/>
      <c r="TBT23" s="0"/>
      <c r="TBU23" s="0"/>
      <c r="TBV23" s="0"/>
      <c r="TBW23" s="0"/>
      <c r="TBX23" s="0"/>
      <c r="TBY23" s="0"/>
      <c r="TBZ23" s="0"/>
      <c r="TCA23" s="0"/>
      <c r="TCB23" s="0"/>
      <c r="TCC23" s="0"/>
      <c r="TCD23" s="0"/>
      <c r="TCE23" s="0"/>
      <c r="TCF23" s="0"/>
      <c r="TCG23" s="0"/>
      <c r="TCH23" s="0"/>
      <c r="TCI23" s="0"/>
      <c r="TCJ23" s="0"/>
      <c r="TCK23" s="0"/>
      <c r="TCL23" s="0"/>
      <c r="TCM23" s="0"/>
      <c r="TCN23" s="0"/>
      <c r="TCO23" s="0"/>
      <c r="TCP23" s="0"/>
      <c r="TCQ23" s="0"/>
      <c r="TCR23" s="0"/>
      <c r="TCS23" s="0"/>
      <c r="TCT23" s="0"/>
      <c r="TCU23" s="0"/>
      <c r="TCV23" s="0"/>
      <c r="TCW23" s="0"/>
      <c r="TCX23" s="0"/>
      <c r="TCY23" s="0"/>
      <c r="TCZ23" s="0"/>
      <c r="TDA23" s="0"/>
      <c r="TDB23" s="0"/>
      <c r="TDC23" s="0"/>
      <c r="TDD23" s="0"/>
      <c r="TDE23" s="0"/>
      <c r="TDF23" s="0"/>
      <c r="TDG23" s="0"/>
      <c r="TDH23" s="0"/>
      <c r="TDI23" s="0"/>
      <c r="TDJ23" s="0"/>
      <c r="TDK23" s="0"/>
      <c r="TDL23" s="0"/>
      <c r="TDM23" s="0"/>
      <c r="TDN23" s="0"/>
      <c r="TDO23" s="0"/>
      <c r="TDP23" s="0"/>
      <c r="TDQ23" s="0"/>
      <c r="TDR23" s="0"/>
      <c r="TDS23" s="0"/>
      <c r="TDT23" s="0"/>
      <c r="TDU23" s="0"/>
      <c r="TDV23" s="0"/>
      <c r="TDW23" s="0"/>
      <c r="TDX23" s="0"/>
      <c r="TDY23" s="0"/>
      <c r="TDZ23" s="0"/>
      <c r="TEA23" s="0"/>
      <c r="TEB23" s="0"/>
      <c r="TEC23" s="0"/>
      <c r="TED23" s="0"/>
      <c r="TEE23" s="0"/>
      <c r="TEF23" s="0"/>
      <c r="TEG23" s="0"/>
      <c r="TEH23" s="0"/>
      <c r="TEI23" s="0"/>
      <c r="TEJ23" s="0"/>
      <c r="TEK23" s="0"/>
      <c r="TEL23" s="0"/>
      <c r="TEM23" s="0"/>
      <c r="TEN23" s="0"/>
      <c r="TEO23" s="0"/>
      <c r="TEP23" s="0"/>
      <c r="TEQ23" s="0"/>
      <c r="TER23" s="0"/>
      <c r="TES23" s="0"/>
      <c r="TET23" s="0"/>
      <c r="TEU23" s="0"/>
      <c r="TEV23" s="0"/>
      <c r="TEW23" s="0"/>
      <c r="TEX23" s="0"/>
      <c r="TEY23" s="0"/>
      <c r="TEZ23" s="0"/>
      <c r="TFA23" s="0"/>
      <c r="TFB23" s="0"/>
      <c r="TFC23" s="0"/>
      <c r="TFD23" s="0"/>
      <c r="TFE23" s="0"/>
      <c r="TFF23" s="0"/>
      <c r="TFG23" s="0"/>
      <c r="TFH23" s="0"/>
      <c r="TFI23" s="0"/>
      <c r="TFJ23" s="0"/>
      <c r="TFK23" s="0"/>
      <c r="TFL23" s="0"/>
      <c r="TFM23" s="0"/>
      <c r="TFN23" s="0"/>
      <c r="TFO23" s="0"/>
      <c r="TFP23" s="0"/>
      <c r="TFQ23" s="0"/>
      <c r="TFR23" s="0"/>
      <c r="TFS23" s="0"/>
      <c r="TFT23" s="0"/>
      <c r="TFU23" s="0"/>
      <c r="TFV23" s="0"/>
      <c r="TFW23" s="0"/>
      <c r="TFX23" s="0"/>
      <c r="TFY23" s="0"/>
      <c r="TFZ23" s="0"/>
      <c r="TGA23" s="0"/>
      <c r="TGB23" s="0"/>
      <c r="TGC23" s="0"/>
      <c r="TGD23" s="0"/>
      <c r="TGE23" s="0"/>
      <c r="TGF23" s="0"/>
      <c r="TGG23" s="0"/>
      <c r="TGH23" s="0"/>
      <c r="TGI23" s="0"/>
      <c r="TGJ23" s="0"/>
      <c r="TGK23" s="0"/>
      <c r="TGL23" s="0"/>
      <c r="TGM23" s="0"/>
      <c r="TGN23" s="0"/>
      <c r="TGO23" s="0"/>
      <c r="TGP23" s="0"/>
      <c r="TGQ23" s="0"/>
      <c r="TGR23" s="0"/>
      <c r="TGS23" s="0"/>
      <c r="TGT23" s="0"/>
      <c r="TGU23" s="0"/>
      <c r="TGV23" s="0"/>
      <c r="TGW23" s="0"/>
      <c r="TGX23" s="0"/>
      <c r="TGY23" s="0"/>
      <c r="TGZ23" s="0"/>
      <c r="THA23" s="0"/>
      <c r="THB23" s="0"/>
      <c r="THC23" s="0"/>
      <c r="THD23" s="0"/>
      <c r="THE23" s="0"/>
      <c r="THF23" s="0"/>
      <c r="THG23" s="0"/>
      <c r="THH23" s="0"/>
      <c r="THI23" s="0"/>
      <c r="THJ23" s="0"/>
      <c r="THK23" s="0"/>
      <c r="THL23" s="0"/>
      <c r="THM23" s="0"/>
      <c r="THN23" s="0"/>
      <c r="THO23" s="0"/>
      <c r="THP23" s="0"/>
      <c r="THQ23" s="0"/>
      <c r="THR23" s="0"/>
      <c r="THS23" s="0"/>
      <c r="THT23" s="0"/>
      <c r="THU23" s="0"/>
      <c r="THV23" s="0"/>
      <c r="THW23" s="0"/>
      <c r="THX23" s="0"/>
      <c r="THY23" s="0"/>
      <c r="THZ23" s="0"/>
      <c r="TIA23" s="0"/>
      <c r="TIB23" s="0"/>
      <c r="TIC23" s="0"/>
      <c r="TID23" s="0"/>
      <c r="TIE23" s="0"/>
      <c r="TIF23" s="0"/>
      <c r="TIG23" s="0"/>
      <c r="TIH23" s="0"/>
      <c r="TII23" s="0"/>
      <c r="TIJ23" s="0"/>
      <c r="TIK23" s="0"/>
      <c r="TIL23" s="0"/>
      <c r="TIM23" s="0"/>
      <c r="TIN23" s="0"/>
      <c r="TIO23" s="0"/>
      <c r="TIP23" s="0"/>
      <c r="TIQ23" s="0"/>
      <c r="TIR23" s="0"/>
      <c r="TIS23" s="0"/>
      <c r="TIT23" s="0"/>
      <c r="TIU23" s="0"/>
      <c r="TIV23" s="0"/>
      <c r="TIW23" s="0"/>
      <c r="TIX23" s="0"/>
      <c r="TIY23" s="0"/>
      <c r="TIZ23" s="0"/>
      <c r="TJA23" s="0"/>
      <c r="TJB23" s="0"/>
      <c r="TJC23" s="0"/>
      <c r="TJD23" s="0"/>
      <c r="TJE23" s="0"/>
      <c r="TJF23" s="0"/>
      <c r="TJG23" s="0"/>
      <c r="TJH23" s="0"/>
      <c r="TJI23" s="0"/>
      <c r="TJJ23" s="0"/>
      <c r="TJK23" s="0"/>
      <c r="TJL23" s="0"/>
      <c r="TJM23" s="0"/>
      <c r="TJN23" s="0"/>
      <c r="TJO23" s="0"/>
      <c r="TJP23" s="0"/>
      <c r="TJQ23" s="0"/>
      <c r="TJR23" s="0"/>
      <c r="TJS23" s="0"/>
      <c r="TJT23" s="0"/>
      <c r="TJU23" s="0"/>
      <c r="TJV23" s="0"/>
      <c r="TJW23" s="0"/>
      <c r="TJX23" s="0"/>
      <c r="TJY23" s="0"/>
      <c r="TJZ23" s="0"/>
      <c r="TKA23" s="0"/>
      <c r="TKB23" s="0"/>
      <c r="TKC23" s="0"/>
      <c r="TKD23" s="0"/>
      <c r="TKE23" s="0"/>
      <c r="TKF23" s="0"/>
      <c r="TKG23" s="0"/>
      <c r="TKH23" s="0"/>
      <c r="TKI23" s="0"/>
      <c r="TKJ23" s="0"/>
      <c r="TKK23" s="0"/>
      <c r="TKL23" s="0"/>
      <c r="TKM23" s="0"/>
      <c r="TKN23" s="0"/>
      <c r="TKO23" s="0"/>
      <c r="TKP23" s="0"/>
      <c r="TKQ23" s="0"/>
      <c r="TKR23" s="0"/>
      <c r="TKS23" s="0"/>
      <c r="TKT23" s="0"/>
      <c r="TKU23" s="0"/>
      <c r="TKV23" s="0"/>
      <c r="TKW23" s="0"/>
      <c r="TKX23" s="0"/>
      <c r="TKY23" s="0"/>
      <c r="TKZ23" s="0"/>
      <c r="TLA23" s="0"/>
      <c r="TLB23" s="0"/>
      <c r="TLC23" s="0"/>
      <c r="TLD23" s="0"/>
      <c r="TLE23" s="0"/>
      <c r="TLF23" s="0"/>
      <c r="TLG23" s="0"/>
      <c r="TLH23" s="0"/>
      <c r="TLI23" s="0"/>
      <c r="TLJ23" s="0"/>
      <c r="TLK23" s="0"/>
      <c r="TLL23" s="0"/>
      <c r="TLM23" s="0"/>
      <c r="TLN23" s="0"/>
      <c r="TLO23" s="0"/>
      <c r="TLP23" s="0"/>
      <c r="TLQ23" s="0"/>
      <c r="TLR23" s="0"/>
      <c r="TLS23" s="0"/>
      <c r="TLT23" s="0"/>
      <c r="TLU23" s="0"/>
      <c r="TLV23" s="0"/>
      <c r="TLW23" s="0"/>
      <c r="TLX23" s="0"/>
      <c r="TLY23" s="0"/>
      <c r="TLZ23" s="0"/>
      <c r="TMA23" s="0"/>
      <c r="TMB23" s="0"/>
      <c r="TMC23" s="0"/>
      <c r="TMD23" s="0"/>
      <c r="TME23" s="0"/>
      <c r="TMF23" s="0"/>
      <c r="TMG23" s="0"/>
      <c r="TMH23" s="0"/>
      <c r="TMI23" s="0"/>
      <c r="TMJ23" s="0"/>
      <c r="TMK23" s="0"/>
      <c r="TML23" s="0"/>
      <c r="TMM23" s="0"/>
      <c r="TMN23" s="0"/>
      <c r="TMO23" s="0"/>
      <c r="TMP23" s="0"/>
      <c r="TMQ23" s="0"/>
      <c r="TMR23" s="0"/>
      <c r="TMS23" s="0"/>
      <c r="TMT23" s="0"/>
      <c r="TMU23" s="0"/>
      <c r="TMV23" s="0"/>
      <c r="TMW23" s="0"/>
      <c r="TMX23" s="0"/>
      <c r="TMY23" s="0"/>
      <c r="TMZ23" s="0"/>
      <c r="TNA23" s="0"/>
      <c r="TNB23" s="0"/>
      <c r="TNC23" s="0"/>
      <c r="TND23" s="0"/>
      <c r="TNE23" s="0"/>
      <c r="TNF23" s="0"/>
      <c r="TNG23" s="0"/>
      <c r="TNH23" s="0"/>
      <c r="TNI23" s="0"/>
      <c r="TNJ23" s="0"/>
      <c r="TNK23" s="0"/>
      <c r="TNL23" s="0"/>
      <c r="TNM23" s="0"/>
      <c r="TNN23" s="0"/>
      <c r="TNO23" s="0"/>
      <c r="TNP23" s="0"/>
      <c r="TNQ23" s="0"/>
      <c r="TNR23" s="0"/>
      <c r="TNS23" s="0"/>
      <c r="TNT23" s="0"/>
      <c r="TNU23" s="0"/>
      <c r="TNV23" s="0"/>
      <c r="TNW23" s="0"/>
      <c r="TNX23" s="0"/>
      <c r="TNY23" s="0"/>
      <c r="TNZ23" s="0"/>
      <c r="TOA23" s="0"/>
      <c r="TOB23" s="0"/>
      <c r="TOC23" s="0"/>
      <c r="TOD23" s="0"/>
      <c r="TOE23" s="0"/>
      <c r="TOF23" s="0"/>
      <c r="TOG23" s="0"/>
      <c r="TOH23" s="0"/>
      <c r="TOI23" s="0"/>
      <c r="TOJ23" s="0"/>
      <c r="TOK23" s="0"/>
      <c r="TOL23" s="0"/>
      <c r="TOM23" s="0"/>
      <c r="TON23" s="0"/>
      <c r="TOO23" s="0"/>
      <c r="TOP23" s="0"/>
      <c r="TOQ23" s="0"/>
      <c r="TOR23" s="0"/>
      <c r="TOS23" s="0"/>
      <c r="TOT23" s="0"/>
      <c r="TOU23" s="0"/>
      <c r="TOV23" s="0"/>
      <c r="TOW23" s="0"/>
      <c r="TOX23" s="0"/>
      <c r="TOY23" s="0"/>
      <c r="TOZ23" s="0"/>
      <c r="TPA23" s="0"/>
      <c r="TPB23" s="0"/>
      <c r="TPC23" s="0"/>
      <c r="TPD23" s="0"/>
      <c r="TPE23" s="0"/>
      <c r="TPF23" s="0"/>
      <c r="TPG23" s="0"/>
      <c r="TPH23" s="0"/>
      <c r="TPI23" s="0"/>
      <c r="TPJ23" s="0"/>
      <c r="TPK23" s="0"/>
      <c r="TPL23" s="0"/>
      <c r="TPM23" s="0"/>
      <c r="TPN23" s="0"/>
      <c r="TPO23" s="0"/>
      <c r="TPP23" s="0"/>
      <c r="TPQ23" s="0"/>
      <c r="TPR23" s="0"/>
      <c r="TPS23" s="0"/>
      <c r="TPT23" s="0"/>
      <c r="TPU23" s="0"/>
      <c r="TPV23" s="0"/>
      <c r="TPW23" s="0"/>
      <c r="TPX23" s="0"/>
      <c r="TPY23" s="0"/>
      <c r="TPZ23" s="0"/>
      <c r="TQA23" s="0"/>
      <c r="TQB23" s="0"/>
      <c r="TQC23" s="0"/>
      <c r="TQD23" s="0"/>
      <c r="TQE23" s="0"/>
      <c r="TQF23" s="0"/>
      <c r="TQG23" s="0"/>
      <c r="TQH23" s="0"/>
      <c r="TQI23" s="0"/>
      <c r="TQJ23" s="0"/>
      <c r="TQK23" s="0"/>
      <c r="TQL23" s="0"/>
      <c r="TQM23" s="0"/>
      <c r="TQN23" s="0"/>
      <c r="TQO23" s="0"/>
      <c r="TQP23" s="0"/>
      <c r="TQQ23" s="0"/>
      <c r="TQR23" s="0"/>
      <c r="TQS23" s="0"/>
      <c r="TQT23" s="0"/>
      <c r="TQU23" s="0"/>
      <c r="TQV23" s="0"/>
      <c r="TQW23" s="0"/>
      <c r="TQX23" s="0"/>
      <c r="TQY23" s="0"/>
      <c r="TQZ23" s="0"/>
      <c r="TRA23" s="0"/>
      <c r="TRB23" s="0"/>
      <c r="TRC23" s="0"/>
      <c r="TRD23" s="0"/>
      <c r="TRE23" s="0"/>
      <c r="TRF23" s="0"/>
      <c r="TRG23" s="0"/>
      <c r="TRH23" s="0"/>
      <c r="TRI23" s="0"/>
      <c r="TRJ23" s="0"/>
      <c r="TRK23" s="0"/>
      <c r="TRL23" s="0"/>
      <c r="TRM23" s="0"/>
      <c r="TRN23" s="0"/>
      <c r="TRO23" s="0"/>
      <c r="TRP23" s="0"/>
      <c r="TRQ23" s="0"/>
      <c r="TRR23" s="0"/>
      <c r="TRS23" s="0"/>
      <c r="TRT23" s="0"/>
      <c r="TRU23" s="0"/>
      <c r="TRV23" s="0"/>
      <c r="TRW23" s="0"/>
      <c r="TRX23" s="0"/>
      <c r="TRY23" s="0"/>
      <c r="TRZ23" s="0"/>
      <c r="TSA23" s="0"/>
      <c r="TSB23" s="0"/>
      <c r="TSC23" s="0"/>
      <c r="TSD23" s="0"/>
      <c r="TSE23" s="0"/>
      <c r="TSF23" s="0"/>
      <c r="TSG23" s="0"/>
      <c r="TSH23" s="0"/>
      <c r="TSI23" s="0"/>
      <c r="TSJ23" s="0"/>
      <c r="TSK23" s="0"/>
      <c r="TSL23" s="0"/>
      <c r="TSM23" s="0"/>
      <c r="TSN23" s="0"/>
      <c r="TSO23" s="0"/>
      <c r="TSP23" s="0"/>
      <c r="TSQ23" s="0"/>
      <c r="TSR23" s="0"/>
      <c r="TSS23" s="0"/>
      <c r="TST23" s="0"/>
      <c r="TSU23" s="0"/>
      <c r="TSV23" s="0"/>
      <c r="TSW23" s="0"/>
      <c r="TSX23" s="0"/>
      <c r="TSY23" s="0"/>
      <c r="TSZ23" s="0"/>
      <c r="TTA23" s="0"/>
      <c r="TTB23" s="0"/>
      <c r="TTC23" s="0"/>
      <c r="TTD23" s="0"/>
      <c r="TTE23" s="0"/>
      <c r="TTF23" s="0"/>
      <c r="TTG23" s="0"/>
      <c r="TTH23" s="0"/>
      <c r="TTI23" s="0"/>
      <c r="TTJ23" s="0"/>
      <c r="TTK23" s="0"/>
      <c r="TTL23" s="0"/>
      <c r="TTM23" s="0"/>
      <c r="TTN23" s="0"/>
      <c r="TTO23" s="0"/>
      <c r="TTP23" s="0"/>
      <c r="TTQ23" s="0"/>
      <c r="TTR23" s="0"/>
      <c r="TTS23" s="0"/>
      <c r="TTT23" s="0"/>
      <c r="TTU23" s="0"/>
      <c r="TTV23" s="0"/>
      <c r="TTW23" s="0"/>
      <c r="TTX23" s="0"/>
      <c r="TTY23" s="0"/>
      <c r="TTZ23" s="0"/>
      <c r="TUA23" s="0"/>
      <c r="TUB23" s="0"/>
      <c r="TUC23" s="0"/>
      <c r="TUD23" s="0"/>
      <c r="TUE23" s="0"/>
      <c r="TUF23" s="0"/>
      <c r="TUG23" s="0"/>
      <c r="TUH23" s="0"/>
      <c r="TUI23" s="0"/>
      <c r="TUJ23" s="0"/>
      <c r="TUK23" s="0"/>
      <c r="TUL23" s="0"/>
      <c r="TUM23" s="0"/>
      <c r="TUN23" s="0"/>
      <c r="TUO23" s="0"/>
      <c r="TUP23" s="0"/>
      <c r="TUQ23" s="0"/>
      <c r="TUR23" s="0"/>
      <c r="TUS23" s="0"/>
      <c r="TUT23" s="0"/>
      <c r="TUU23" s="0"/>
      <c r="TUV23" s="0"/>
      <c r="TUW23" s="0"/>
      <c r="TUX23" s="0"/>
      <c r="TUY23" s="0"/>
      <c r="TUZ23" s="0"/>
      <c r="TVA23" s="0"/>
      <c r="TVB23" s="0"/>
      <c r="TVC23" s="0"/>
      <c r="TVD23" s="0"/>
      <c r="TVE23" s="0"/>
      <c r="TVF23" s="0"/>
      <c r="TVG23" s="0"/>
      <c r="TVH23" s="0"/>
      <c r="TVI23" s="0"/>
      <c r="TVJ23" s="0"/>
      <c r="TVK23" s="0"/>
      <c r="TVL23" s="0"/>
      <c r="TVM23" s="0"/>
      <c r="TVN23" s="0"/>
      <c r="TVO23" s="0"/>
      <c r="TVP23" s="0"/>
      <c r="TVQ23" s="0"/>
      <c r="TVR23" s="0"/>
      <c r="TVS23" s="0"/>
      <c r="TVT23" s="0"/>
      <c r="TVU23" s="0"/>
      <c r="TVV23" s="0"/>
      <c r="TVW23" s="0"/>
      <c r="TVX23" s="0"/>
      <c r="TVY23" s="0"/>
      <c r="TVZ23" s="0"/>
      <c r="TWA23" s="0"/>
      <c r="TWB23" s="0"/>
      <c r="TWC23" s="0"/>
      <c r="TWD23" s="0"/>
      <c r="TWE23" s="0"/>
      <c r="TWF23" s="0"/>
      <c r="TWG23" s="0"/>
      <c r="TWH23" s="0"/>
      <c r="TWI23" s="0"/>
      <c r="TWJ23" s="0"/>
      <c r="TWK23" s="0"/>
      <c r="TWL23" s="0"/>
      <c r="TWM23" s="0"/>
      <c r="TWN23" s="0"/>
      <c r="TWO23" s="0"/>
      <c r="TWP23" s="0"/>
      <c r="TWQ23" s="0"/>
      <c r="TWR23" s="0"/>
      <c r="TWS23" s="0"/>
      <c r="TWT23" s="0"/>
      <c r="TWU23" s="0"/>
      <c r="TWV23" s="0"/>
      <c r="TWW23" s="0"/>
      <c r="TWX23" s="0"/>
      <c r="TWY23" s="0"/>
      <c r="TWZ23" s="0"/>
      <c r="TXA23" s="0"/>
      <c r="TXB23" s="0"/>
      <c r="TXC23" s="0"/>
      <c r="TXD23" s="0"/>
      <c r="TXE23" s="0"/>
      <c r="TXF23" s="0"/>
      <c r="TXG23" s="0"/>
      <c r="TXH23" s="0"/>
      <c r="TXI23" s="0"/>
      <c r="TXJ23" s="0"/>
      <c r="TXK23" s="0"/>
      <c r="TXL23" s="0"/>
      <c r="TXM23" s="0"/>
      <c r="TXN23" s="0"/>
      <c r="TXO23" s="0"/>
      <c r="TXP23" s="0"/>
      <c r="TXQ23" s="0"/>
      <c r="TXR23" s="0"/>
      <c r="TXS23" s="0"/>
      <c r="TXT23" s="0"/>
      <c r="TXU23" s="0"/>
      <c r="TXV23" s="0"/>
      <c r="TXW23" s="0"/>
      <c r="TXX23" s="0"/>
      <c r="TXY23" s="0"/>
      <c r="TXZ23" s="0"/>
      <c r="TYA23" s="0"/>
      <c r="TYB23" s="0"/>
      <c r="TYC23" s="0"/>
      <c r="TYD23" s="0"/>
      <c r="TYE23" s="0"/>
      <c r="TYF23" s="0"/>
      <c r="TYG23" s="0"/>
      <c r="TYH23" s="0"/>
      <c r="TYI23" s="0"/>
      <c r="TYJ23" s="0"/>
      <c r="TYK23" s="0"/>
      <c r="TYL23" s="0"/>
      <c r="TYM23" s="0"/>
      <c r="TYN23" s="0"/>
      <c r="TYO23" s="0"/>
      <c r="TYP23" s="0"/>
      <c r="TYQ23" s="0"/>
      <c r="TYR23" s="0"/>
      <c r="TYS23" s="0"/>
      <c r="TYT23" s="0"/>
      <c r="TYU23" s="0"/>
      <c r="TYV23" s="0"/>
      <c r="TYW23" s="0"/>
      <c r="TYX23" s="0"/>
      <c r="TYY23" s="0"/>
      <c r="TYZ23" s="0"/>
      <c r="TZA23" s="0"/>
      <c r="TZB23" s="0"/>
      <c r="TZC23" s="0"/>
      <c r="TZD23" s="0"/>
      <c r="TZE23" s="0"/>
      <c r="TZF23" s="0"/>
      <c r="TZG23" s="0"/>
      <c r="TZH23" s="0"/>
      <c r="TZI23" s="0"/>
      <c r="TZJ23" s="0"/>
      <c r="TZK23" s="0"/>
      <c r="TZL23" s="0"/>
      <c r="TZM23" s="0"/>
      <c r="TZN23" s="0"/>
      <c r="TZO23" s="0"/>
      <c r="TZP23" s="0"/>
      <c r="TZQ23" s="0"/>
      <c r="TZR23" s="0"/>
      <c r="TZS23" s="0"/>
      <c r="TZT23" s="0"/>
      <c r="TZU23" s="0"/>
      <c r="TZV23" s="0"/>
      <c r="TZW23" s="0"/>
      <c r="TZX23" s="0"/>
      <c r="TZY23" s="0"/>
      <c r="TZZ23" s="0"/>
      <c r="UAA23" s="0"/>
      <c r="UAB23" s="0"/>
      <c r="UAC23" s="0"/>
      <c r="UAD23" s="0"/>
      <c r="UAE23" s="0"/>
      <c r="UAF23" s="0"/>
      <c r="UAG23" s="0"/>
      <c r="UAH23" s="0"/>
      <c r="UAI23" s="0"/>
      <c r="UAJ23" s="0"/>
      <c r="UAK23" s="0"/>
      <c r="UAL23" s="0"/>
      <c r="UAM23" s="0"/>
      <c r="UAN23" s="0"/>
      <c r="UAO23" s="0"/>
      <c r="UAP23" s="0"/>
      <c r="UAQ23" s="0"/>
      <c r="UAR23" s="0"/>
      <c r="UAS23" s="0"/>
      <c r="UAT23" s="0"/>
      <c r="UAU23" s="0"/>
      <c r="UAV23" s="0"/>
      <c r="UAW23" s="0"/>
      <c r="UAX23" s="0"/>
      <c r="UAY23" s="0"/>
      <c r="UAZ23" s="0"/>
      <c r="UBA23" s="0"/>
      <c r="UBB23" s="0"/>
      <c r="UBC23" s="0"/>
      <c r="UBD23" s="0"/>
      <c r="UBE23" s="0"/>
      <c r="UBF23" s="0"/>
      <c r="UBG23" s="0"/>
      <c r="UBH23" s="0"/>
      <c r="UBI23" s="0"/>
      <c r="UBJ23" s="0"/>
      <c r="UBK23" s="0"/>
      <c r="UBL23" s="0"/>
      <c r="UBM23" s="0"/>
      <c r="UBN23" s="0"/>
      <c r="UBO23" s="0"/>
      <c r="UBP23" s="0"/>
      <c r="UBQ23" s="0"/>
      <c r="UBR23" s="0"/>
      <c r="UBS23" s="0"/>
      <c r="UBT23" s="0"/>
      <c r="UBU23" s="0"/>
      <c r="UBV23" s="0"/>
      <c r="UBW23" s="0"/>
      <c r="UBX23" s="0"/>
      <c r="UBY23" s="0"/>
      <c r="UBZ23" s="0"/>
      <c r="UCA23" s="0"/>
      <c r="UCB23" s="0"/>
      <c r="UCC23" s="0"/>
      <c r="UCD23" s="0"/>
      <c r="UCE23" s="0"/>
      <c r="UCF23" s="0"/>
      <c r="UCG23" s="0"/>
      <c r="UCH23" s="0"/>
      <c r="UCI23" s="0"/>
      <c r="UCJ23" s="0"/>
      <c r="UCK23" s="0"/>
      <c r="UCL23" s="0"/>
      <c r="UCM23" s="0"/>
      <c r="UCN23" s="0"/>
      <c r="UCO23" s="0"/>
      <c r="UCP23" s="0"/>
      <c r="UCQ23" s="0"/>
      <c r="UCR23" s="0"/>
      <c r="UCS23" s="0"/>
      <c r="UCT23" s="0"/>
      <c r="UCU23" s="0"/>
      <c r="UCV23" s="0"/>
      <c r="UCW23" s="0"/>
      <c r="UCX23" s="0"/>
      <c r="UCY23" s="0"/>
      <c r="UCZ23" s="0"/>
      <c r="UDA23" s="0"/>
      <c r="UDB23" s="0"/>
      <c r="UDC23" s="0"/>
      <c r="UDD23" s="0"/>
      <c r="UDE23" s="0"/>
      <c r="UDF23" s="0"/>
      <c r="UDG23" s="0"/>
      <c r="UDH23" s="0"/>
      <c r="UDI23" s="0"/>
      <c r="UDJ23" s="0"/>
      <c r="UDK23" s="0"/>
      <c r="UDL23" s="0"/>
      <c r="UDM23" s="0"/>
      <c r="UDN23" s="0"/>
      <c r="UDO23" s="0"/>
      <c r="UDP23" s="0"/>
      <c r="UDQ23" s="0"/>
      <c r="UDR23" s="0"/>
      <c r="UDS23" s="0"/>
      <c r="UDT23" s="0"/>
      <c r="UDU23" s="0"/>
      <c r="UDV23" s="0"/>
      <c r="UDW23" s="0"/>
      <c r="UDX23" s="0"/>
      <c r="UDY23" s="0"/>
      <c r="UDZ23" s="0"/>
      <c r="UEA23" s="0"/>
      <c r="UEB23" s="0"/>
      <c r="UEC23" s="0"/>
      <c r="UED23" s="0"/>
      <c r="UEE23" s="0"/>
      <c r="UEF23" s="0"/>
      <c r="UEG23" s="0"/>
      <c r="UEH23" s="0"/>
      <c r="UEI23" s="0"/>
      <c r="UEJ23" s="0"/>
      <c r="UEK23" s="0"/>
      <c r="UEL23" s="0"/>
      <c r="UEM23" s="0"/>
      <c r="UEN23" s="0"/>
      <c r="UEO23" s="0"/>
      <c r="UEP23" s="0"/>
      <c r="UEQ23" s="0"/>
      <c r="UER23" s="0"/>
      <c r="UES23" s="0"/>
      <c r="UET23" s="0"/>
      <c r="UEU23" s="0"/>
      <c r="UEV23" s="0"/>
      <c r="UEW23" s="0"/>
      <c r="UEX23" s="0"/>
      <c r="UEY23" s="0"/>
      <c r="UEZ23" s="0"/>
      <c r="UFA23" s="0"/>
      <c r="UFB23" s="0"/>
      <c r="UFC23" s="0"/>
      <c r="UFD23" s="0"/>
      <c r="UFE23" s="0"/>
      <c r="UFF23" s="0"/>
      <c r="UFG23" s="0"/>
      <c r="UFH23" s="0"/>
      <c r="UFI23" s="0"/>
      <c r="UFJ23" s="0"/>
      <c r="UFK23" s="0"/>
      <c r="UFL23" s="0"/>
      <c r="UFM23" s="0"/>
      <c r="UFN23" s="0"/>
      <c r="UFO23" s="0"/>
      <c r="UFP23" s="0"/>
      <c r="UFQ23" s="0"/>
      <c r="UFR23" s="0"/>
      <c r="UFS23" s="0"/>
      <c r="UFT23" s="0"/>
      <c r="UFU23" s="0"/>
      <c r="UFV23" s="0"/>
      <c r="UFW23" s="0"/>
      <c r="UFX23" s="0"/>
      <c r="UFY23" s="0"/>
      <c r="UFZ23" s="0"/>
      <c r="UGA23" s="0"/>
      <c r="UGB23" s="0"/>
      <c r="UGC23" s="0"/>
      <c r="UGD23" s="0"/>
      <c r="UGE23" s="0"/>
      <c r="UGF23" s="0"/>
      <c r="UGG23" s="0"/>
      <c r="UGH23" s="0"/>
      <c r="UGI23" s="0"/>
      <c r="UGJ23" s="0"/>
      <c r="UGK23" s="0"/>
      <c r="UGL23" s="0"/>
      <c r="UGM23" s="0"/>
      <c r="UGN23" s="0"/>
      <c r="UGO23" s="0"/>
      <c r="UGP23" s="0"/>
      <c r="UGQ23" s="0"/>
      <c r="UGR23" s="0"/>
      <c r="UGS23" s="0"/>
      <c r="UGT23" s="0"/>
      <c r="UGU23" s="0"/>
      <c r="UGV23" s="0"/>
      <c r="UGW23" s="0"/>
      <c r="UGX23" s="0"/>
      <c r="UGY23" s="0"/>
      <c r="UGZ23" s="0"/>
      <c r="UHA23" s="0"/>
      <c r="UHB23" s="0"/>
      <c r="UHC23" s="0"/>
      <c r="UHD23" s="0"/>
      <c r="UHE23" s="0"/>
      <c r="UHF23" s="0"/>
      <c r="UHG23" s="0"/>
      <c r="UHH23" s="0"/>
      <c r="UHI23" s="0"/>
      <c r="UHJ23" s="0"/>
      <c r="UHK23" s="0"/>
      <c r="UHL23" s="0"/>
      <c r="UHM23" s="0"/>
      <c r="UHN23" s="0"/>
      <c r="UHO23" s="0"/>
      <c r="UHP23" s="0"/>
      <c r="UHQ23" s="0"/>
      <c r="UHR23" s="0"/>
      <c r="UHS23" s="0"/>
      <c r="UHT23" s="0"/>
      <c r="UHU23" s="0"/>
      <c r="UHV23" s="0"/>
      <c r="UHW23" s="0"/>
      <c r="UHX23" s="0"/>
      <c r="UHY23" s="0"/>
      <c r="UHZ23" s="0"/>
      <c r="UIA23" s="0"/>
      <c r="UIB23" s="0"/>
      <c r="UIC23" s="0"/>
      <c r="UID23" s="0"/>
      <c r="UIE23" s="0"/>
      <c r="UIF23" s="0"/>
      <c r="UIG23" s="0"/>
      <c r="UIH23" s="0"/>
      <c r="UII23" s="0"/>
      <c r="UIJ23" s="0"/>
      <c r="UIK23" s="0"/>
      <c r="UIL23" s="0"/>
      <c r="UIM23" s="0"/>
      <c r="UIN23" s="0"/>
      <c r="UIO23" s="0"/>
      <c r="UIP23" s="0"/>
      <c r="UIQ23" s="0"/>
      <c r="UIR23" s="0"/>
      <c r="UIS23" s="0"/>
      <c r="UIT23" s="0"/>
      <c r="UIU23" s="0"/>
      <c r="UIV23" s="0"/>
      <c r="UIW23" s="0"/>
      <c r="UIX23" s="0"/>
      <c r="UIY23" s="0"/>
      <c r="UIZ23" s="0"/>
      <c r="UJA23" s="0"/>
      <c r="UJB23" s="0"/>
      <c r="UJC23" s="0"/>
      <c r="UJD23" s="0"/>
      <c r="UJE23" s="0"/>
      <c r="UJF23" s="0"/>
      <c r="UJG23" s="0"/>
      <c r="UJH23" s="0"/>
      <c r="UJI23" s="0"/>
      <c r="UJJ23" s="0"/>
      <c r="UJK23" s="0"/>
      <c r="UJL23" s="0"/>
      <c r="UJM23" s="0"/>
      <c r="UJN23" s="0"/>
      <c r="UJO23" s="0"/>
      <c r="UJP23" s="0"/>
      <c r="UJQ23" s="0"/>
      <c r="UJR23" s="0"/>
      <c r="UJS23" s="0"/>
      <c r="UJT23" s="0"/>
      <c r="UJU23" s="0"/>
      <c r="UJV23" s="0"/>
      <c r="UJW23" s="0"/>
      <c r="UJX23" s="0"/>
      <c r="UJY23" s="0"/>
      <c r="UJZ23" s="0"/>
      <c r="UKA23" s="0"/>
      <c r="UKB23" s="0"/>
      <c r="UKC23" s="0"/>
      <c r="UKD23" s="0"/>
      <c r="UKE23" s="0"/>
      <c r="UKF23" s="0"/>
      <c r="UKG23" s="0"/>
      <c r="UKH23" s="0"/>
      <c r="UKI23" s="0"/>
      <c r="UKJ23" s="0"/>
      <c r="UKK23" s="0"/>
      <c r="UKL23" s="0"/>
      <c r="UKM23" s="0"/>
      <c r="UKN23" s="0"/>
      <c r="UKO23" s="0"/>
      <c r="UKP23" s="0"/>
      <c r="UKQ23" s="0"/>
      <c r="UKR23" s="0"/>
      <c r="UKS23" s="0"/>
      <c r="UKT23" s="0"/>
      <c r="UKU23" s="0"/>
      <c r="UKV23" s="0"/>
      <c r="UKW23" s="0"/>
      <c r="UKX23" s="0"/>
      <c r="UKY23" s="0"/>
      <c r="UKZ23" s="0"/>
      <c r="ULA23" s="0"/>
      <c r="ULB23" s="0"/>
      <c r="ULC23" s="0"/>
      <c r="ULD23" s="0"/>
      <c r="ULE23" s="0"/>
      <c r="ULF23" s="0"/>
      <c r="ULG23" s="0"/>
      <c r="ULH23" s="0"/>
      <c r="ULI23" s="0"/>
      <c r="ULJ23" s="0"/>
      <c r="ULK23" s="0"/>
      <c r="ULL23" s="0"/>
      <c r="ULM23" s="0"/>
      <c r="ULN23" s="0"/>
      <c r="ULO23" s="0"/>
      <c r="ULP23" s="0"/>
      <c r="ULQ23" s="0"/>
      <c r="ULR23" s="0"/>
      <c r="ULS23" s="0"/>
      <c r="ULT23" s="0"/>
      <c r="ULU23" s="0"/>
      <c r="ULV23" s="0"/>
      <c r="ULW23" s="0"/>
      <c r="ULX23" s="0"/>
      <c r="ULY23" s="0"/>
      <c r="ULZ23" s="0"/>
      <c r="UMA23" s="0"/>
      <c r="UMB23" s="0"/>
      <c r="UMC23" s="0"/>
      <c r="UMD23" s="0"/>
      <c r="UME23" s="0"/>
      <c r="UMF23" s="0"/>
      <c r="UMG23" s="0"/>
      <c r="UMH23" s="0"/>
      <c r="UMI23" s="0"/>
      <c r="UMJ23" s="0"/>
      <c r="UMK23" s="0"/>
      <c r="UML23" s="0"/>
      <c r="UMM23" s="0"/>
      <c r="UMN23" s="0"/>
      <c r="UMO23" s="0"/>
      <c r="UMP23" s="0"/>
      <c r="UMQ23" s="0"/>
      <c r="UMR23" s="0"/>
      <c r="UMS23" s="0"/>
      <c r="UMT23" s="0"/>
      <c r="UMU23" s="0"/>
      <c r="UMV23" s="0"/>
      <c r="UMW23" s="0"/>
      <c r="UMX23" s="0"/>
      <c r="UMY23" s="0"/>
      <c r="UMZ23" s="0"/>
      <c r="UNA23" s="0"/>
      <c r="UNB23" s="0"/>
      <c r="UNC23" s="0"/>
      <c r="UND23" s="0"/>
      <c r="UNE23" s="0"/>
      <c r="UNF23" s="0"/>
      <c r="UNG23" s="0"/>
      <c r="UNH23" s="0"/>
      <c r="UNI23" s="0"/>
      <c r="UNJ23" s="0"/>
      <c r="UNK23" s="0"/>
      <c r="UNL23" s="0"/>
      <c r="UNM23" s="0"/>
      <c r="UNN23" s="0"/>
      <c r="UNO23" s="0"/>
      <c r="UNP23" s="0"/>
      <c r="UNQ23" s="0"/>
      <c r="UNR23" s="0"/>
      <c r="UNS23" s="0"/>
      <c r="UNT23" s="0"/>
      <c r="UNU23" s="0"/>
      <c r="UNV23" s="0"/>
      <c r="UNW23" s="0"/>
      <c r="UNX23" s="0"/>
      <c r="UNY23" s="0"/>
      <c r="UNZ23" s="0"/>
      <c r="UOA23" s="0"/>
      <c r="UOB23" s="0"/>
      <c r="UOC23" s="0"/>
      <c r="UOD23" s="0"/>
      <c r="UOE23" s="0"/>
      <c r="UOF23" s="0"/>
      <c r="UOG23" s="0"/>
      <c r="UOH23" s="0"/>
      <c r="UOI23" s="0"/>
      <c r="UOJ23" s="0"/>
      <c r="UOK23" s="0"/>
      <c r="UOL23" s="0"/>
      <c r="UOM23" s="0"/>
      <c r="UON23" s="0"/>
      <c r="UOO23" s="0"/>
      <c r="UOP23" s="0"/>
      <c r="UOQ23" s="0"/>
      <c r="UOR23" s="0"/>
      <c r="UOS23" s="0"/>
      <c r="UOT23" s="0"/>
      <c r="UOU23" s="0"/>
      <c r="UOV23" s="0"/>
      <c r="UOW23" s="0"/>
      <c r="UOX23" s="0"/>
      <c r="UOY23" s="0"/>
      <c r="UOZ23" s="0"/>
      <c r="UPA23" s="0"/>
      <c r="UPB23" s="0"/>
      <c r="UPC23" s="0"/>
      <c r="UPD23" s="0"/>
      <c r="UPE23" s="0"/>
      <c r="UPF23" s="0"/>
      <c r="UPG23" s="0"/>
      <c r="UPH23" s="0"/>
      <c r="UPI23" s="0"/>
      <c r="UPJ23" s="0"/>
      <c r="UPK23" s="0"/>
      <c r="UPL23" s="0"/>
      <c r="UPM23" s="0"/>
      <c r="UPN23" s="0"/>
      <c r="UPO23" s="0"/>
      <c r="UPP23" s="0"/>
      <c r="UPQ23" s="0"/>
      <c r="UPR23" s="0"/>
      <c r="UPS23" s="0"/>
      <c r="UPT23" s="0"/>
      <c r="UPU23" s="0"/>
      <c r="UPV23" s="0"/>
      <c r="UPW23" s="0"/>
      <c r="UPX23" s="0"/>
      <c r="UPY23" s="0"/>
      <c r="UPZ23" s="0"/>
      <c r="UQA23" s="0"/>
      <c r="UQB23" s="0"/>
      <c r="UQC23" s="0"/>
      <c r="UQD23" s="0"/>
      <c r="UQE23" s="0"/>
      <c r="UQF23" s="0"/>
      <c r="UQG23" s="0"/>
      <c r="UQH23" s="0"/>
      <c r="UQI23" s="0"/>
      <c r="UQJ23" s="0"/>
      <c r="UQK23" s="0"/>
      <c r="UQL23" s="0"/>
      <c r="UQM23" s="0"/>
      <c r="UQN23" s="0"/>
      <c r="UQO23" s="0"/>
      <c r="UQP23" s="0"/>
      <c r="UQQ23" s="0"/>
      <c r="UQR23" s="0"/>
      <c r="UQS23" s="0"/>
      <c r="UQT23" s="0"/>
      <c r="UQU23" s="0"/>
      <c r="UQV23" s="0"/>
      <c r="UQW23" s="0"/>
      <c r="UQX23" s="0"/>
      <c r="UQY23" s="0"/>
      <c r="UQZ23" s="0"/>
      <c r="URA23" s="0"/>
      <c r="URB23" s="0"/>
      <c r="URC23" s="0"/>
      <c r="URD23" s="0"/>
      <c r="URE23" s="0"/>
      <c r="URF23" s="0"/>
      <c r="URG23" s="0"/>
      <c r="URH23" s="0"/>
      <c r="URI23" s="0"/>
      <c r="URJ23" s="0"/>
      <c r="URK23" s="0"/>
      <c r="URL23" s="0"/>
      <c r="URM23" s="0"/>
      <c r="URN23" s="0"/>
      <c r="URO23" s="0"/>
      <c r="URP23" s="0"/>
      <c r="URQ23" s="0"/>
      <c r="URR23" s="0"/>
      <c r="URS23" s="0"/>
      <c r="URT23" s="0"/>
      <c r="URU23" s="0"/>
      <c r="URV23" s="0"/>
      <c r="URW23" s="0"/>
      <c r="URX23" s="0"/>
      <c r="URY23" s="0"/>
      <c r="URZ23" s="0"/>
      <c r="USA23" s="0"/>
      <c r="USB23" s="0"/>
      <c r="USC23" s="0"/>
      <c r="USD23" s="0"/>
      <c r="USE23" s="0"/>
      <c r="USF23" s="0"/>
      <c r="USG23" s="0"/>
      <c r="USH23" s="0"/>
      <c r="USI23" s="0"/>
      <c r="USJ23" s="0"/>
      <c r="USK23" s="0"/>
      <c r="USL23" s="0"/>
      <c r="USM23" s="0"/>
      <c r="USN23" s="0"/>
      <c r="USO23" s="0"/>
      <c r="USP23" s="0"/>
      <c r="USQ23" s="0"/>
      <c r="USR23" s="0"/>
      <c r="USS23" s="0"/>
      <c r="UST23" s="0"/>
      <c r="USU23" s="0"/>
      <c r="USV23" s="0"/>
      <c r="USW23" s="0"/>
      <c r="USX23" s="0"/>
      <c r="USY23" s="0"/>
      <c r="USZ23" s="0"/>
      <c r="UTA23" s="0"/>
      <c r="UTB23" s="0"/>
      <c r="UTC23" s="0"/>
      <c r="UTD23" s="0"/>
      <c r="UTE23" s="0"/>
      <c r="UTF23" s="0"/>
      <c r="UTG23" s="0"/>
      <c r="UTH23" s="0"/>
      <c r="UTI23" s="0"/>
      <c r="UTJ23" s="0"/>
      <c r="UTK23" s="0"/>
      <c r="UTL23" s="0"/>
      <c r="UTM23" s="0"/>
      <c r="UTN23" s="0"/>
      <c r="UTO23" s="0"/>
      <c r="UTP23" s="0"/>
      <c r="UTQ23" s="0"/>
      <c r="UTR23" s="0"/>
      <c r="UTS23" s="0"/>
      <c r="UTT23" s="0"/>
      <c r="UTU23" s="0"/>
      <c r="UTV23" s="0"/>
      <c r="UTW23" s="0"/>
      <c r="UTX23" s="0"/>
      <c r="UTY23" s="0"/>
      <c r="UTZ23" s="0"/>
      <c r="UUA23" s="0"/>
      <c r="UUB23" s="0"/>
      <c r="UUC23" s="0"/>
      <c r="UUD23" s="0"/>
      <c r="UUE23" s="0"/>
      <c r="UUF23" s="0"/>
      <c r="UUG23" s="0"/>
      <c r="UUH23" s="0"/>
      <c r="UUI23" s="0"/>
      <c r="UUJ23" s="0"/>
      <c r="UUK23" s="0"/>
      <c r="UUL23" s="0"/>
      <c r="UUM23" s="0"/>
      <c r="UUN23" s="0"/>
      <c r="UUO23" s="0"/>
      <c r="UUP23" s="0"/>
      <c r="UUQ23" s="0"/>
      <c r="UUR23" s="0"/>
      <c r="UUS23" s="0"/>
      <c r="UUT23" s="0"/>
      <c r="UUU23" s="0"/>
      <c r="UUV23" s="0"/>
      <c r="UUW23" s="0"/>
      <c r="UUX23" s="0"/>
      <c r="UUY23" s="0"/>
      <c r="UUZ23" s="0"/>
      <c r="UVA23" s="0"/>
      <c r="UVB23" s="0"/>
      <c r="UVC23" s="0"/>
      <c r="UVD23" s="0"/>
      <c r="UVE23" s="0"/>
      <c r="UVF23" s="0"/>
      <c r="UVG23" s="0"/>
      <c r="UVH23" s="0"/>
      <c r="UVI23" s="0"/>
      <c r="UVJ23" s="0"/>
      <c r="UVK23" s="0"/>
      <c r="UVL23" s="0"/>
      <c r="UVM23" s="0"/>
      <c r="UVN23" s="0"/>
      <c r="UVO23" s="0"/>
      <c r="UVP23" s="0"/>
      <c r="UVQ23" s="0"/>
      <c r="UVR23" s="0"/>
      <c r="UVS23" s="0"/>
      <c r="UVT23" s="0"/>
      <c r="UVU23" s="0"/>
      <c r="UVV23" s="0"/>
      <c r="UVW23" s="0"/>
      <c r="UVX23" s="0"/>
      <c r="UVY23" s="0"/>
      <c r="UVZ23" s="0"/>
      <c r="UWA23" s="0"/>
      <c r="UWB23" s="0"/>
      <c r="UWC23" s="0"/>
      <c r="UWD23" s="0"/>
      <c r="UWE23" s="0"/>
      <c r="UWF23" s="0"/>
      <c r="UWG23" s="0"/>
      <c r="UWH23" s="0"/>
      <c r="UWI23" s="0"/>
      <c r="UWJ23" s="0"/>
      <c r="UWK23" s="0"/>
      <c r="UWL23" s="0"/>
      <c r="UWM23" s="0"/>
      <c r="UWN23" s="0"/>
      <c r="UWO23" s="0"/>
      <c r="UWP23" s="0"/>
      <c r="UWQ23" s="0"/>
      <c r="UWR23" s="0"/>
      <c r="UWS23" s="0"/>
      <c r="UWT23" s="0"/>
      <c r="UWU23" s="0"/>
      <c r="UWV23" s="0"/>
      <c r="UWW23" s="0"/>
      <c r="UWX23" s="0"/>
      <c r="UWY23" s="0"/>
      <c r="UWZ23" s="0"/>
      <c r="UXA23" s="0"/>
      <c r="UXB23" s="0"/>
      <c r="UXC23" s="0"/>
      <c r="UXD23" s="0"/>
      <c r="UXE23" s="0"/>
      <c r="UXF23" s="0"/>
      <c r="UXG23" s="0"/>
      <c r="UXH23" s="0"/>
      <c r="UXI23" s="0"/>
      <c r="UXJ23" s="0"/>
      <c r="UXK23" s="0"/>
      <c r="UXL23" s="0"/>
      <c r="UXM23" s="0"/>
      <c r="UXN23" s="0"/>
      <c r="UXO23" s="0"/>
      <c r="UXP23" s="0"/>
      <c r="UXQ23" s="0"/>
      <c r="UXR23" s="0"/>
      <c r="UXS23" s="0"/>
      <c r="UXT23" s="0"/>
      <c r="UXU23" s="0"/>
      <c r="UXV23" s="0"/>
      <c r="UXW23" s="0"/>
      <c r="UXX23" s="0"/>
      <c r="UXY23" s="0"/>
      <c r="UXZ23" s="0"/>
      <c r="UYA23" s="0"/>
      <c r="UYB23" s="0"/>
      <c r="UYC23" s="0"/>
      <c r="UYD23" s="0"/>
      <c r="UYE23" s="0"/>
      <c r="UYF23" s="0"/>
      <c r="UYG23" s="0"/>
      <c r="UYH23" s="0"/>
      <c r="UYI23" s="0"/>
      <c r="UYJ23" s="0"/>
      <c r="UYK23" s="0"/>
      <c r="UYL23" s="0"/>
      <c r="UYM23" s="0"/>
      <c r="UYN23" s="0"/>
      <c r="UYO23" s="0"/>
      <c r="UYP23" s="0"/>
      <c r="UYQ23" s="0"/>
      <c r="UYR23" s="0"/>
      <c r="UYS23" s="0"/>
      <c r="UYT23" s="0"/>
      <c r="UYU23" s="0"/>
      <c r="UYV23" s="0"/>
      <c r="UYW23" s="0"/>
      <c r="UYX23" s="0"/>
      <c r="UYY23" s="0"/>
      <c r="UYZ23" s="0"/>
      <c r="UZA23" s="0"/>
      <c r="UZB23" s="0"/>
      <c r="UZC23" s="0"/>
      <c r="UZD23" s="0"/>
      <c r="UZE23" s="0"/>
      <c r="UZF23" s="0"/>
      <c r="UZG23" s="0"/>
      <c r="UZH23" s="0"/>
      <c r="UZI23" s="0"/>
      <c r="UZJ23" s="0"/>
      <c r="UZK23" s="0"/>
      <c r="UZL23" s="0"/>
      <c r="UZM23" s="0"/>
      <c r="UZN23" s="0"/>
      <c r="UZO23" s="0"/>
      <c r="UZP23" s="0"/>
      <c r="UZQ23" s="0"/>
      <c r="UZR23" s="0"/>
      <c r="UZS23" s="0"/>
      <c r="UZT23" s="0"/>
      <c r="UZU23" s="0"/>
      <c r="UZV23" s="0"/>
      <c r="UZW23" s="0"/>
      <c r="UZX23" s="0"/>
      <c r="UZY23" s="0"/>
      <c r="UZZ23" s="0"/>
      <c r="VAA23" s="0"/>
      <c r="VAB23" s="0"/>
      <c r="VAC23" s="0"/>
      <c r="VAD23" s="0"/>
      <c r="VAE23" s="0"/>
      <c r="VAF23" s="0"/>
      <c r="VAG23" s="0"/>
      <c r="VAH23" s="0"/>
      <c r="VAI23" s="0"/>
      <c r="VAJ23" s="0"/>
      <c r="VAK23" s="0"/>
      <c r="VAL23" s="0"/>
      <c r="VAM23" s="0"/>
      <c r="VAN23" s="0"/>
      <c r="VAO23" s="0"/>
      <c r="VAP23" s="0"/>
      <c r="VAQ23" s="0"/>
      <c r="VAR23" s="0"/>
      <c r="VAS23" s="0"/>
      <c r="VAT23" s="0"/>
      <c r="VAU23" s="0"/>
      <c r="VAV23" s="0"/>
      <c r="VAW23" s="0"/>
      <c r="VAX23" s="0"/>
      <c r="VAY23" s="0"/>
      <c r="VAZ23" s="0"/>
      <c r="VBA23" s="0"/>
      <c r="VBB23" s="0"/>
      <c r="VBC23" s="0"/>
      <c r="VBD23" s="0"/>
      <c r="VBE23" s="0"/>
      <c r="VBF23" s="0"/>
      <c r="VBG23" s="0"/>
      <c r="VBH23" s="0"/>
      <c r="VBI23" s="0"/>
      <c r="VBJ23" s="0"/>
      <c r="VBK23" s="0"/>
      <c r="VBL23" s="0"/>
      <c r="VBM23" s="0"/>
      <c r="VBN23" s="0"/>
      <c r="VBO23" s="0"/>
      <c r="VBP23" s="0"/>
      <c r="VBQ23" s="0"/>
      <c r="VBR23" s="0"/>
      <c r="VBS23" s="0"/>
      <c r="VBT23" s="0"/>
      <c r="VBU23" s="0"/>
      <c r="VBV23" s="0"/>
      <c r="VBW23" s="0"/>
      <c r="VBX23" s="0"/>
      <c r="VBY23" s="0"/>
      <c r="VBZ23" s="0"/>
      <c r="VCA23" s="0"/>
      <c r="VCB23" s="0"/>
      <c r="VCC23" s="0"/>
      <c r="VCD23" s="0"/>
      <c r="VCE23" s="0"/>
      <c r="VCF23" s="0"/>
      <c r="VCG23" s="0"/>
      <c r="VCH23" s="0"/>
      <c r="VCI23" s="0"/>
      <c r="VCJ23" s="0"/>
      <c r="VCK23" s="0"/>
      <c r="VCL23" s="0"/>
      <c r="VCM23" s="0"/>
      <c r="VCN23" s="0"/>
      <c r="VCO23" s="0"/>
      <c r="VCP23" s="0"/>
      <c r="VCQ23" s="0"/>
      <c r="VCR23" s="0"/>
      <c r="VCS23" s="0"/>
      <c r="VCT23" s="0"/>
      <c r="VCU23" s="0"/>
      <c r="VCV23" s="0"/>
      <c r="VCW23" s="0"/>
      <c r="VCX23" s="0"/>
      <c r="VCY23" s="0"/>
      <c r="VCZ23" s="0"/>
      <c r="VDA23" s="0"/>
      <c r="VDB23" s="0"/>
      <c r="VDC23" s="0"/>
      <c r="VDD23" s="0"/>
      <c r="VDE23" s="0"/>
      <c r="VDF23" s="0"/>
      <c r="VDG23" s="0"/>
      <c r="VDH23" s="0"/>
      <c r="VDI23" s="0"/>
      <c r="VDJ23" s="0"/>
      <c r="VDK23" s="0"/>
      <c r="VDL23" s="0"/>
      <c r="VDM23" s="0"/>
      <c r="VDN23" s="0"/>
      <c r="VDO23" s="0"/>
      <c r="VDP23" s="0"/>
      <c r="VDQ23" s="0"/>
      <c r="VDR23" s="0"/>
      <c r="VDS23" s="0"/>
      <c r="VDT23" s="0"/>
      <c r="VDU23" s="0"/>
      <c r="VDV23" s="0"/>
      <c r="VDW23" s="0"/>
      <c r="VDX23" s="0"/>
      <c r="VDY23" s="0"/>
      <c r="VDZ23" s="0"/>
      <c r="VEA23" s="0"/>
      <c r="VEB23" s="0"/>
      <c r="VEC23" s="0"/>
      <c r="VED23" s="0"/>
      <c r="VEE23" s="0"/>
      <c r="VEF23" s="0"/>
      <c r="VEG23" s="0"/>
      <c r="VEH23" s="0"/>
      <c r="VEI23" s="0"/>
      <c r="VEJ23" s="0"/>
      <c r="VEK23" s="0"/>
      <c r="VEL23" s="0"/>
      <c r="VEM23" s="0"/>
      <c r="VEN23" s="0"/>
      <c r="VEO23" s="0"/>
      <c r="VEP23" s="0"/>
      <c r="VEQ23" s="0"/>
      <c r="VER23" s="0"/>
      <c r="VES23" s="0"/>
      <c r="VET23" s="0"/>
      <c r="VEU23" s="0"/>
      <c r="VEV23" s="0"/>
      <c r="VEW23" s="0"/>
      <c r="VEX23" s="0"/>
      <c r="VEY23" s="0"/>
      <c r="VEZ23" s="0"/>
      <c r="VFA23" s="0"/>
      <c r="VFB23" s="0"/>
      <c r="VFC23" s="0"/>
      <c r="VFD23" s="0"/>
      <c r="VFE23" s="0"/>
      <c r="VFF23" s="0"/>
      <c r="VFG23" s="0"/>
      <c r="VFH23" s="0"/>
      <c r="VFI23" s="0"/>
      <c r="VFJ23" s="0"/>
      <c r="VFK23" s="0"/>
      <c r="VFL23" s="0"/>
      <c r="VFM23" s="0"/>
      <c r="VFN23" s="0"/>
      <c r="VFO23" s="0"/>
      <c r="VFP23" s="0"/>
      <c r="VFQ23" s="0"/>
      <c r="VFR23" s="0"/>
      <c r="VFS23" s="0"/>
      <c r="VFT23" s="0"/>
      <c r="VFU23" s="0"/>
      <c r="VFV23" s="0"/>
      <c r="VFW23" s="0"/>
      <c r="VFX23" s="0"/>
      <c r="VFY23" s="0"/>
      <c r="VFZ23" s="0"/>
      <c r="VGA23" s="0"/>
      <c r="VGB23" s="0"/>
      <c r="VGC23" s="0"/>
      <c r="VGD23" s="0"/>
      <c r="VGE23" s="0"/>
      <c r="VGF23" s="0"/>
      <c r="VGG23" s="0"/>
      <c r="VGH23" s="0"/>
      <c r="VGI23" s="0"/>
      <c r="VGJ23" s="0"/>
      <c r="VGK23" s="0"/>
      <c r="VGL23" s="0"/>
      <c r="VGM23" s="0"/>
      <c r="VGN23" s="0"/>
      <c r="VGO23" s="0"/>
      <c r="VGP23" s="0"/>
      <c r="VGQ23" s="0"/>
      <c r="VGR23" s="0"/>
      <c r="VGS23" s="0"/>
      <c r="VGT23" s="0"/>
      <c r="VGU23" s="0"/>
      <c r="VGV23" s="0"/>
      <c r="VGW23" s="0"/>
      <c r="VGX23" s="0"/>
      <c r="VGY23" s="0"/>
      <c r="VGZ23" s="0"/>
      <c r="VHA23" s="0"/>
      <c r="VHB23" s="0"/>
      <c r="VHC23" s="0"/>
      <c r="VHD23" s="0"/>
      <c r="VHE23" s="0"/>
      <c r="VHF23" s="0"/>
      <c r="VHG23" s="0"/>
      <c r="VHH23" s="0"/>
      <c r="VHI23" s="0"/>
      <c r="VHJ23" s="0"/>
      <c r="VHK23" s="0"/>
      <c r="VHL23" s="0"/>
      <c r="VHM23" s="0"/>
      <c r="VHN23" s="0"/>
      <c r="VHO23" s="0"/>
      <c r="VHP23" s="0"/>
      <c r="VHQ23" s="0"/>
      <c r="VHR23" s="0"/>
      <c r="VHS23" s="0"/>
      <c r="VHT23" s="0"/>
      <c r="VHU23" s="0"/>
      <c r="VHV23" s="0"/>
      <c r="VHW23" s="0"/>
      <c r="VHX23" s="0"/>
      <c r="VHY23" s="0"/>
      <c r="VHZ23" s="0"/>
      <c r="VIA23" s="0"/>
      <c r="VIB23" s="0"/>
      <c r="VIC23" s="0"/>
      <c r="VID23" s="0"/>
      <c r="VIE23" s="0"/>
      <c r="VIF23" s="0"/>
      <c r="VIG23" s="0"/>
      <c r="VIH23" s="0"/>
      <c r="VII23" s="0"/>
      <c r="VIJ23" s="0"/>
      <c r="VIK23" s="0"/>
      <c r="VIL23" s="0"/>
      <c r="VIM23" s="0"/>
      <c r="VIN23" s="0"/>
      <c r="VIO23" s="0"/>
      <c r="VIP23" s="0"/>
      <c r="VIQ23" s="0"/>
      <c r="VIR23" s="0"/>
      <c r="VIS23" s="0"/>
      <c r="VIT23" s="0"/>
      <c r="VIU23" s="0"/>
      <c r="VIV23" s="0"/>
      <c r="VIW23" s="0"/>
      <c r="VIX23" s="0"/>
      <c r="VIY23" s="0"/>
      <c r="VIZ23" s="0"/>
      <c r="VJA23" s="0"/>
      <c r="VJB23" s="0"/>
      <c r="VJC23" s="0"/>
      <c r="VJD23" s="0"/>
      <c r="VJE23" s="0"/>
      <c r="VJF23" s="0"/>
      <c r="VJG23" s="0"/>
      <c r="VJH23" s="0"/>
      <c r="VJI23" s="0"/>
      <c r="VJJ23" s="0"/>
      <c r="VJK23" s="0"/>
      <c r="VJL23" s="0"/>
      <c r="VJM23" s="0"/>
      <c r="VJN23" s="0"/>
      <c r="VJO23" s="0"/>
      <c r="VJP23" s="0"/>
      <c r="VJQ23" s="0"/>
      <c r="VJR23" s="0"/>
      <c r="VJS23" s="0"/>
      <c r="VJT23" s="0"/>
      <c r="VJU23" s="0"/>
      <c r="VJV23" s="0"/>
      <c r="VJW23" s="0"/>
      <c r="VJX23" s="0"/>
      <c r="VJY23" s="0"/>
      <c r="VJZ23" s="0"/>
      <c r="VKA23" s="0"/>
      <c r="VKB23" s="0"/>
      <c r="VKC23" s="0"/>
      <c r="VKD23" s="0"/>
      <c r="VKE23" s="0"/>
      <c r="VKF23" s="0"/>
      <c r="VKG23" s="0"/>
      <c r="VKH23" s="0"/>
      <c r="VKI23" s="0"/>
      <c r="VKJ23" s="0"/>
      <c r="VKK23" s="0"/>
      <c r="VKL23" s="0"/>
      <c r="VKM23" s="0"/>
      <c r="VKN23" s="0"/>
      <c r="VKO23" s="0"/>
      <c r="VKP23" s="0"/>
      <c r="VKQ23" s="0"/>
      <c r="VKR23" s="0"/>
      <c r="VKS23" s="0"/>
      <c r="VKT23" s="0"/>
      <c r="VKU23" s="0"/>
      <c r="VKV23" s="0"/>
      <c r="VKW23" s="0"/>
      <c r="VKX23" s="0"/>
      <c r="VKY23" s="0"/>
      <c r="VKZ23" s="0"/>
      <c r="VLA23" s="0"/>
      <c r="VLB23" s="0"/>
      <c r="VLC23" s="0"/>
      <c r="VLD23" s="0"/>
      <c r="VLE23" s="0"/>
      <c r="VLF23" s="0"/>
      <c r="VLG23" s="0"/>
      <c r="VLH23" s="0"/>
      <c r="VLI23" s="0"/>
      <c r="VLJ23" s="0"/>
      <c r="VLK23" s="0"/>
      <c r="VLL23" s="0"/>
      <c r="VLM23" s="0"/>
      <c r="VLN23" s="0"/>
      <c r="VLO23" s="0"/>
      <c r="VLP23" s="0"/>
      <c r="VLQ23" s="0"/>
      <c r="VLR23" s="0"/>
      <c r="VLS23" s="0"/>
      <c r="VLT23" s="0"/>
      <c r="VLU23" s="0"/>
      <c r="VLV23" s="0"/>
      <c r="VLW23" s="0"/>
      <c r="VLX23" s="0"/>
      <c r="VLY23" s="0"/>
      <c r="VLZ23" s="0"/>
      <c r="VMA23" s="0"/>
      <c r="VMB23" s="0"/>
      <c r="VMC23" s="0"/>
      <c r="VMD23" s="0"/>
      <c r="VME23" s="0"/>
      <c r="VMF23" s="0"/>
      <c r="VMG23" s="0"/>
      <c r="VMH23" s="0"/>
      <c r="VMI23" s="0"/>
      <c r="VMJ23" s="0"/>
      <c r="VMK23" s="0"/>
      <c r="VML23" s="0"/>
      <c r="VMM23" s="0"/>
      <c r="VMN23" s="0"/>
      <c r="VMO23" s="0"/>
      <c r="VMP23" s="0"/>
      <c r="VMQ23" s="0"/>
      <c r="VMR23" s="0"/>
      <c r="VMS23" s="0"/>
      <c r="VMT23" s="0"/>
      <c r="VMU23" s="0"/>
      <c r="VMV23" s="0"/>
      <c r="VMW23" s="0"/>
      <c r="VMX23" s="0"/>
      <c r="VMY23" s="0"/>
      <c r="VMZ23" s="0"/>
      <c r="VNA23" s="0"/>
      <c r="VNB23" s="0"/>
      <c r="VNC23" s="0"/>
      <c r="VND23" s="0"/>
      <c r="VNE23" s="0"/>
      <c r="VNF23" s="0"/>
      <c r="VNG23" s="0"/>
      <c r="VNH23" s="0"/>
      <c r="VNI23" s="0"/>
      <c r="VNJ23" s="0"/>
      <c r="VNK23" s="0"/>
      <c r="VNL23" s="0"/>
      <c r="VNM23" s="0"/>
      <c r="VNN23" s="0"/>
      <c r="VNO23" s="0"/>
      <c r="VNP23" s="0"/>
      <c r="VNQ23" s="0"/>
      <c r="VNR23" s="0"/>
      <c r="VNS23" s="0"/>
      <c r="VNT23" s="0"/>
      <c r="VNU23" s="0"/>
      <c r="VNV23" s="0"/>
      <c r="VNW23" s="0"/>
      <c r="VNX23" s="0"/>
      <c r="VNY23" s="0"/>
      <c r="VNZ23" s="0"/>
      <c r="VOA23" s="0"/>
      <c r="VOB23" s="0"/>
      <c r="VOC23" s="0"/>
      <c r="VOD23" s="0"/>
      <c r="VOE23" s="0"/>
      <c r="VOF23" s="0"/>
      <c r="VOG23" s="0"/>
      <c r="VOH23" s="0"/>
      <c r="VOI23" s="0"/>
      <c r="VOJ23" s="0"/>
      <c r="VOK23" s="0"/>
      <c r="VOL23" s="0"/>
      <c r="VOM23" s="0"/>
      <c r="VON23" s="0"/>
      <c r="VOO23" s="0"/>
      <c r="VOP23" s="0"/>
      <c r="VOQ23" s="0"/>
      <c r="VOR23" s="0"/>
      <c r="VOS23" s="0"/>
      <c r="VOT23" s="0"/>
      <c r="VOU23" s="0"/>
      <c r="VOV23" s="0"/>
      <c r="VOW23" s="0"/>
      <c r="VOX23" s="0"/>
      <c r="VOY23" s="0"/>
      <c r="VOZ23" s="0"/>
      <c r="VPA23" s="0"/>
      <c r="VPB23" s="0"/>
      <c r="VPC23" s="0"/>
      <c r="VPD23" s="0"/>
      <c r="VPE23" s="0"/>
      <c r="VPF23" s="0"/>
      <c r="VPG23" s="0"/>
      <c r="VPH23" s="0"/>
      <c r="VPI23" s="0"/>
      <c r="VPJ23" s="0"/>
      <c r="VPK23" s="0"/>
      <c r="VPL23" s="0"/>
      <c r="VPM23" s="0"/>
      <c r="VPN23" s="0"/>
      <c r="VPO23" s="0"/>
      <c r="VPP23" s="0"/>
      <c r="VPQ23" s="0"/>
      <c r="VPR23" s="0"/>
      <c r="VPS23" s="0"/>
      <c r="VPT23" s="0"/>
      <c r="VPU23" s="0"/>
      <c r="VPV23" s="0"/>
      <c r="VPW23" s="0"/>
      <c r="VPX23" s="0"/>
      <c r="VPY23" s="0"/>
      <c r="VPZ23" s="0"/>
      <c r="VQA23" s="0"/>
      <c r="VQB23" s="0"/>
      <c r="VQC23" s="0"/>
      <c r="VQD23" s="0"/>
      <c r="VQE23" s="0"/>
      <c r="VQF23" s="0"/>
      <c r="VQG23" s="0"/>
      <c r="VQH23" s="0"/>
      <c r="VQI23" s="0"/>
      <c r="VQJ23" s="0"/>
      <c r="VQK23" s="0"/>
      <c r="VQL23" s="0"/>
      <c r="VQM23" s="0"/>
      <c r="VQN23" s="0"/>
      <c r="VQO23" s="0"/>
      <c r="VQP23" s="0"/>
      <c r="VQQ23" s="0"/>
      <c r="VQR23" s="0"/>
      <c r="VQS23" s="0"/>
      <c r="VQT23" s="0"/>
      <c r="VQU23" s="0"/>
      <c r="VQV23" s="0"/>
      <c r="VQW23" s="0"/>
      <c r="VQX23" s="0"/>
      <c r="VQY23" s="0"/>
      <c r="VQZ23" s="0"/>
      <c r="VRA23" s="0"/>
      <c r="VRB23" s="0"/>
      <c r="VRC23" s="0"/>
      <c r="VRD23" s="0"/>
      <c r="VRE23" s="0"/>
      <c r="VRF23" s="0"/>
      <c r="VRG23" s="0"/>
      <c r="VRH23" s="0"/>
      <c r="VRI23" s="0"/>
      <c r="VRJ23" s="0"/>
      <c r="VRK23" s="0"/>
      <c r="VRL23" s="0"/>
      <c r="VRM23" s="0"/>
      <c r="VRN23" s="0"/>
      <c r="VRO23" s="0"/>
      <c r="VRP23" s="0"/>
      <c r="VRQ23" s="0"/>
      <c r="VRR23" s="0"/>
      <c r="VRS23" s="0"/>
      <c r="VRT23" s="0"/>
      <c r="VRU23" s="0"/>
      <c r="VRV23" s="0"/>
      <c r="VRW23" s="0"/>
      <c r="VRX23" s="0"/>
      <c r="VRY23" s="0"/>
      <c r="VRZ23" s="0"/>
      <c r="VSA23" s="0"/>
      <c r="VSB23" s="0"/>
      <c r="VSC23" s="0"/>
      <c r="VSD23" s="0"/>
      <c r="VSE23" s="0"/>
      <c r="VSF23" s="0"/>
      <c r="VSG23" s="0"/>
      <c r="VSH23" s="0"/>
      <c r="VSI23" s="0"/>
      <c r="VSJ23" s="0"/>
      <c r="VSK23" s="0"/>
      <c r="VSL23" s="0"/>
      <c r="VSM23" s="0"/>
      <c r="VSN23" s="0"/>
      <c r="VSO23" s="0"/>
      <c r="VSP23" s="0"/>
      <c r="VSQ23" s="0"/>
      <c r="VSR23" s="0"/>
      <c r="VSS23" s="0"/>
      <c r="VST23" s="0"/>
      <c r="VSU23" s="0"/>
      <c r="VSV23" s="0"/>
      <c r="VSW23" s="0"/>
      <c r="VSX23" s="0"/>
      <c r="VSY23" s="0"/>
      <c r="VSZ23" s="0"/>
      <c r="VTA23" s="0"/>
      <c r="VTB23" s="0"/>
      <c r="VTC23" s="0"/>
      <c r="VTD23" s="0"/>
      <c r="VTE23" s="0"/>
      <c r="VTF23" s="0"/>
      <c r="VTG23" s="0"/>
      <c r="VTH23" s="0"/>
      <c r="VTI23" s="0"/>
      <c r="VTJ23" s="0"/>
      <c r="VTK23" s="0"/>
      <c r="VTL23" s="0"/>
      <c r="VTM23" s="0"/>
      <c r="VTN23" s="0"/>
      <c r="VTO23" s="0"/>
      <c r="VTP23" s="0"/>
      <c r="VTQ23" s="0"/>
      <c r="VTR23" s="0"/>
      <c r="VTS23" s="0"/>
      <c r="VTT23" s="0"/>
      <c r="VTU23" s="0"/>
      <c r="VTV23" s="0"/>
      <c r="VTW23" s="0"/>
      <c r="VTX23" s="0"/>
      <c r="VTY23" s="0"/>
      <c r="VTZ23" s="0"/>
      <c r="VUA23" s="0"/>
      <c r="VUB23" s="0"/>
      <c r="VUC23" s="0"/>
      <c r="VUD23" s="0"/>
      <c r="VUE23" s="0"/>
      <c r="VUF23" s="0"/>
      <c r="VUG23" s="0"/>
      <c r="VUH23" s="0"/>
      <c r="VUI23" s="0"/>
      <c r="VUJ23" s="0"/>
      <c r="VUK23" s="0"/>
      <c r="VUL23" s="0"/>
      <c r="VUM23" s="0"/>
      <c r="VUN23" s="0"/>
      <c r="VUO23" s="0"/>
      <c r="VUP23" s="0"/>
      <c r="VUQ23" s="0"/>
      <c r="VUR23" s="0"/>
      <c r="VUS23" s="0"/>
      <c r="VUT23" s="0"/>
      <c r="VUU23" s="0"/>
      <c r="VUV23" s="0"/>
      <c r="VUW23" s="0"/>
      <c r="VUX23" s="0"/>
      <c r="VUY23" s="0"/>
      <c r="VUZ23" s="0"/>
      <c r="VVA23" s="0"/>
      <c r="VVB23" s="0"/>
      <c r="VVC23" s="0"/>
      <c r="VVD23" s="0"/>
      <c r="VVE23" s="0"/>
      <c r="VVF23" s="0"/>
      <c r="VVG23" s="0"/>
      <c r="VVH23" s="0"/>
      <c r="VVI23" s="0"/>
      <c r="VVJ23" s="0"/>
      <c r="VVK23" s="0"/>
      <c r="VVL23" s="0"/>
      <c r="VVM23" s="0"/>
      <c r="VVN23" s="0"/>
      <c r="VVO23" s="0"/>
      <c r="VVP23" s="0"/>
      <c r="VVQ23" s="0"/>
      <c r="VVR23" s="0"/>
      <c r="VVS23" s="0"/>
      <c r="VVT23" s="0"/>
      <c r="VVU23" s="0"/>
      <c r="VVV23" s="0"/>
      <c r="VVW23" s="0"/>
      <c r="VVX23" s="0"/>
      <c r="VVY23" s="0"/>
      <c r="VVZ23" s="0"/>
      <c r="VWA23" s="0"/>
      <c r="VWB23" s="0"/>
      <c r="VWC23" s="0"/>
      <c r="VWD23" s="0"/>
      <c r="VWE23" s="0"/>
      <c r="VWF23" s="0"/>
      <c r="VWG23" s="0"/>
      <c r="VWH23" s="0"/>
      <c r="VWI23" s="0"/>
      <c r="VWJ23" s="0"/>
      <c r="VWK23" s="0"/>
      <c r="VWL23" s="0"/>
      <c r="VWM23" s="0"/>
      <c r="VWN23" s="0"/>
      <c r="VWO23" s="0"/>
      <c r="VWP23" s="0"/>
      <c r="VWQ23" s="0"/>
      <c r="VWR23" s="0"/>
      <c r="VWS23" s="0"/>
      <c r="VWT23" s="0"/>
      <c r="VWU23" s="0"/>
      <c r="VWV23" s="0"/>
      <c r="VWW23" s="0"/>
      <c r="VWX23" s="0"/>
      <c r="VWY23" s="0"/>
      <c r="VWZ23" s="0"/>
      <c r="VXA23" s="0"/>
      <c r="VXB23" s="0"/>
      <c r="VXC23" s="0"/>
      <c r="VXD23" s="0"/>
      <c r="VXE23" s="0"/>
      <c r="VXF23" s="0"/>
      <c r="VXG23" s="0"/>
      <c r="VXH23" s="0"/>
      <c r="VXI23" s="0"/>
      <c r="VXJ23" s="0"/>
      <c r="VXK23" s="0"/>
      <c r="VXL23" s="0"/>
      <c r="VXM23" s="0"/>
      <c r="VXN23" s="0"/>
      <c r="VXO23" s="0"/>
      <c r="VXP23" s="0"/>
      <c r="VXQ23" s="0"/>
      <c r="VXR23" s="0"/>
      <c r="VXS23" s="0"/>
      <c r="VXT23" s="0"/>
      <c r="VXU23" s="0"/>
      <c r="VXV23" s="0"/>
      <c r="VXW23" s="0"/>
      <c r="VXX23" s="0"/>
      <c r="VXY23" s="0"/>
      <c r="VXZ23" s="0"/>
      <c r="VYA23" s="0"/>
      <c r="VYB23" s="0"/>
      <c r="VYC23" s="0"/>
      <c r="VYD23" s="0"/>
      <c r="VYE23" s="0"/>
      <c r="VYF23" s="0"/>
      <c r="VYG23" s="0"/>
      <c r="VYH23" s="0"/>
      <c r="VYI23" s="0"/>
      <c r="VYJ23" s="0"/>
      <c r="VYK23" s="0"/>
      <c r="VYL23" s="0"/>
      <c r="VYM23" s="0"/>
      <c r="VYN23" s="0"/>
      <c r="VYO23" s="0"/>
      <c r="VYP23" s="0"/>
      <c r="VYQ23" s="0"/>
      <c r="VYR23" s="0"/>
      <c r="VYS23" s="0"/>
      <c r="VYT23" s="0"/>
      <c r="VYU23" s="0"/>
      <c r="VYV23" s="0"/>
      <c r="VYW23" s="0"/>
      <c r="VYX23" s="0"/>
      <c r="VYY23" s="0"/>
      <c r="VYZ23" s="0"/>
      <c r="VZA23" s="0"/>
      <c r="VZB23" s="0"/>
      <c r="VZC23" s="0"/>
      <c r="VZD23" s="0"/>
      <c r="VZE23" s="0"/>
      <c r="VZF23" s="0"/>
      <c r="VZG23" s="0"/>
      <c r="VZH23" s="0"/>
      <c r="VZI23" s="0"/>
      <c r="VZJ23" s="0"/>
      <c r="VZK23" s="0"/>
      <c r="VZL23" s="0"/>
      <c r="VZM23" s="0"/>
      <c r="VZN23" s="0"/>
      <c r="VZO23" s="0"/>
      <c r="VZP23" s="0"/>
      <c r="VZQ23" s="0"/>
      <c r="VZR23" s="0"/>
      <c r="VZS23" s="0"/>
      <c r="VZT23" s="0"/>
      <c r="VZU23" s="0"/>
      <c r="VZV23" s="0"/>
      <c r="VZW23" s="0"/>
      <c r="VZX23" s="0"/>
      <c r="VZY23" s="0"/>
      <c r="VZZ23" s="0"/>
      <c r="WAA23" s="0"/>
      <c r="WAB23" s="0"/>
      <c r="WAC23" s="0"/>
      <c r="WAD23" s="0"/>
      <c r="WAE23" s="0"/>
      <c r="WAF23" s="0"/>
      <c r="WAG23" s="0"/>
      <c r="WAH23" s="0"/>
      <c r="WAI23" s="0"/>
      <c r="WAJ23" s="0"/>
      <c r="WAK23" s="0"/>
      <c r="WAL23" s="0"/>
      <c r="WAM23" s="0"/>
      <c r="WAN23" s="0"/>
      <c r="WAO23" s="0"/>
      <c r="WAP23" s="0"/>
      <c r="WAQ23" s="0"/>
      <c r="WAR23" s="0"/>
      <c r="WAS23" s="0"/>
      <c r="WAT23" s="0"/>
      <c r="WAU23" s="0"/>
      <c r="WAV23" s="0"/>
      <c r="WAW23" s="0"/>
      <c r="WAX23" s="0"/>
      <c r="WAY23" s="0"/>
      <c r="WAZ23" s="0"/>
      <c r="WBA23" s="0"/>
      <c r="WBB23" s="0"/>
      <c r="WBC23" s="0"/>
      <c r="WBD23" s="0"/>
      <c r="WBE23" s="0"/>
      <c r="WBF23" s="0"/>
      <c r="WBG23" s="0"/>
      <c r="WBH23" s="0"/>
      <c r="WBI23" s="0"/>
      <c r="WBJ23" s="0"/>
      <c r="WBK23" s="0"/>
      <c r="WBL23" s="0"/>
      <c r="WBM23" s="0"/>
      <c r="WBN23" s="0"/>
      <c r="WBO23" s="0"/>
      <c r="WBP23" s="0"/>
      <c r="WBQ23" s="0"/>
      <c r="WBR23" s="0"/>
      <c r="WBS23" s="0"/>
      <c r="WBT23" s="0"/>
      <c r="WBU23" s="0"/>
      <c r="WBV23" s="0"/>
      <c r="WBW23" s="0"/>
      <c r="WBX23" s="0"/>
      <c r="WBY23" s="0"/>
      <c r="WBZ23" s="0"/>
      <c r="WCA23" s="0"/>
      <c r="WCB23" s="0"/>
      <c r="WCC23" s="0"/>
      <c r="WCD23" s="0"/>
      <c r="WCE23" s="0"/>
      <c r="WCF23" s="0"/>
      <c r="WCG23" s="0"/>
      <c r="WCH23" s="0"/>
      <c r="WCI23" s="0"/>
      <c r="WCJ23" s="0"/>
      <c r="WCK23" s="0"/>
      <c r="WCL23" s="0"/>
      <c r="WCM23" s="0"/>
      <c r="WCN23" s="0"/>
      <c r="WCO23" s="0"/>
      <c r="WCP23" s="0"/>
      <c r="WCQ23" s="0"/>
      <c r="WCR23" s="0"/>
      <c r="WCS23" s="0"/>
      <c r="WCT23" s="0"/>
      <c r="WCU23" s="0"/>
      <c r="WCV23" s="0"/>
      <c r="WCW23" s="0"/>
      <c r="WCX23" s="0"/>
      <c r="WCY23" s="0"/>
      <c r="WCZ23" s="0"/>
      <c r="WDA23" s="0"/>
      <c r="WDB23" s="0"/>
      <c r="WDC23" s="0"/>
      <c r="WDD23" s="0"/>
      <c r="WDE23" s="0"/>
      <c r="WDF23" s="0"/>
      <c r="WDG23" s="0"/>
      <c r="WDH23" s="0"/>
      <c r="WDI23" s="0"/>
      <c r="WDJ23" s="0"/>
      <c r="WDK23" s="0"/>
      <c r="WDL23" s="0"/>
      <c r="WDM23" s="0"/>
      <c r="WDN23" s="0"/>
      <c r="WDO23" s="0"/>
      <c r="WDP23" s="0"/>
      <c r="WDQ23" s="0"/>
      <c r="WDR23" s="0"/>
      <c r="WDS23" s="0"/>
      <c r="WDT23" s="0"/>
      <c r="WDU23" s="0"/>
      <c r="WDV23" s="0"/>
      <c r="WDW23" s="0"/>
      <c r="WDX23" s="0"/>
      <c r="WDY23" s="0"/>
      <c r="WDZ23" s="0"/>
      <c r="WEA23" s="0"/>
      <c r="WEB23" s="0"/>
      <c r="WEC23" s="0"/>
      <c r="WED23" s="0"/>
      <c r="WEE23" s="0"/>
      <c r="WEF23" s="0"/>
      <c r="WEG23" s="0"/>
      <c r="WEH23" s="0"/>
      <c r="WEI23" s="0"/>
      <c r="WEJ23" s="0"/>
      <c r="WEK23" s="0"/>
      <c r="WEL23" s="0"/>
      <c r="WEM23" s="0"/>
      <c r="WEN23" s="0"/>
      <c r="WEO23" s="0"/>
      <c r="WEP23" s="0"/>
      <c r="WEQ23" s="0"/>
      <c r="WER23" s="0"/>
      <c r="WES23" s="0"/>
      <c r="WET23" s="0"/>
      <c r="WEU23" s="0"/>
      <c r="WEV23" s="0"/>
      <c r="WEW23" s="0"/>
      <c r="WEX23" s="0"/>
      <c r="WEY23" s="0"/>
      <c r="WEZ23" s="0"/>
      <c r="WFA23" s="0"/>
      <c r="WFB23" s="0"/>
      <c r="WFC23" s="0"/>
      <c r="WFD23" s="0"/>
      <c r="WFE23" s="0"/>
      <c r="WFF23" s="0"/>
      <c r="WFG23" s="0"/>
      <c r="WFH23" s="0"/>
      <c r="WFI23" s="0"/>
      <c r="WFJ23" s="0"/>
      <c r="WFK23" s="0"/>
      <c r="WFL23" s="0"/>
      <c r="WFM23" s="0"/>
      <c r="WFN23" s="0"/>
      <c r="WFO23" s="0"/>
      <c r="WFP23" s="0"/>
      <c r="WFQ23" s="0"/>
      <c r="WFR23" s="0"/>
      <c r="WFS23" s="0"/>
      <c r="WFT23" s="0"/>
      <c r="WFU23" s="0"/>
      <c r="WFV23" s="0"/>
      <c r="WFW23" s="0"/>
      <c r="WFX23" s="0"/>
      <c r="WFY23" s="0"/>
      <c r="WFZ23" s="0"/>
      <c r="WGA23" s="0"/>
      <c r="WGB23" s="0"/>
      <c r="WGC23" s="0"/>
      <c r="WGD23" s="0"/>
      <c r="WGE23" s="0"/>
      <c r="WGF23" s="0"/>
      <c r="WGG23" s="0"/>
      <c r="WGH23" s="0"/>
      <c r="WGI23" s="0"/>
      <c r="WGJ23" s="0"/>
      <c r="WGK23" s="0"/>
      <c r="WGL23" s="0"/>
      <c r="WGM23" s="0"/>
      <c r="WGN23" s="0"/>
      <c r="WGO23" s="0"/>
      <c r="WGP23" s="0"/>
      <c r="WGQ23" s="0"/>
      <c r="WGR23" s="0"/>
      <c r="WGS23" s="0"/>
      <c r="WGT23" s="0"/>
      <c r="WGU23" s="0"/>
      <c r="WGV23" s="0"/>
      <c r="WGW23" s="0"/>
      <c r="WGX23" s="0"/>
      <c r="WGY23" s="0"/>
      <c r="WGZ23" s="0"/>
      <c r="WHA23" s="0"/>
      <c r="WHB23" s="0"/>
      <c r="WHC23" s="0"/>
      <c r="WHD23" s="0"/>
      <c r="WHE23" s="0"/>
      <c r="WHF23" s="0"/>
      <c r="WHG23" s="0"/>
      <c r="WHH23" s="0"/>
      <c r="WHI23" s="0"/>
      <c r="WHJ23" s="0"/>
      <c r="WHK23" s="0"/>
      <c r="WHL23" s="0"/>
      <c r="WHM23" s="0"/>
      <c r="WHN23" s="0"/>
      <c r="WHO23" s="0"/>
      <c r="WHP23" s="0"/>
      <c r="WHQ23" s="0"/>
      <c r="WHR23" s="0"/>
      <c r="WHS23" s="0"/>
      <c r="WHT23" s="0"/>
      <c r="WHU23" s="0"/>
      <c r="WHV23" s="0"/>
      <c r="WHW23" s="0"/>
      <c r="WHX23" s="0"/>
      <c r="WHY23" s="0"/>
      <c r="WHZ23" s="0"/>
      <c r="WIA23" s="0"/>
      <c r="WIB23" s="0"/>
      <c r="WIC23" s="0"/>
      <c r="WID23" s="0"/>
      <c r="WIE23" s="0"/>
      <c r="WIF23" s="0"/>
      <c r="WIG23" s="0"/>
      <c r="WIH23" s="0"/>
      <c r="WII23" s="0"/>
      <c r="WIJ23" s="0"/>
      <c r="WIK23" s="0"/>
      <c r="WIL23" s="0"/>
      <c r="WIM23" s="0"/>
      <c r="WIN23" s="0"/>
      <c r="WIO23" s="0"/>
      <c r="WIP23" s="0"/>
      <c r="WIQ23" s="0"/>
      <c r="WIR23" s="0"/>
      <c r="WIS23" s="0"/>
      <c r="WIT23" s="0"/>
      <c r="WIU23" s="0"/>
      <c r="WIV23" s="0"/>
      <c r="WIW23" s="0"/>
      <c r="WIX23" s="0"/>
      <c r="WIY23" s="0"/>
      <c r="WIZ23" s="0"/>
      <c r="WJA23" s="0"/>
      <c r="WJB23" s="0"/>
      <c r="WJC23" s="0"/>
      <c r="WJD23" s="0"/>
      <c r="WJE23" s="0"/>
      <c r="WJF23" s="0"/>
      <c r="WJG23" s="0"/>
      <c r="WJH23" s="0"/>
      <c r="WJI23" s="0"/>
      <c r="WJJ23" s="0"/>
      <c r="WJK23" s="0"/>
      <c r="WJL23" s="0"/>
      <c r="WJM23" s="0"/>
      <c r="WJN23" s="0"/>
      <c r="WJO23" s="0"/>
      <c r="WJP23" s="0"/>
      <c r="WJQ23" s="0"/>
      <c r="WJR23" s="0"/>
      <c r="WJS23" s="0"/>
      <c r="WJT23" s="0"/>
      <c r="WJU23" s="0"/>
      <c r="WJV23" s="0"/>
      <c r="WJW23" s="0"/>
      <c r="WJX23" s="0"/>
      <c r="WJY23" s="0"/>
      <c r="WJZ23" s="0"/>
      <c r="WKA23" s="0"/>
      <c r="WKB23" s="0"/>
      <c r="WKC23" s="0"/>
      <c r="WKD23" s="0"/>
      <c r="WKE23" s="0"/>
      <c r="WKF23" s="0"/>
      <c r="WKG23" s="0"/>
      <c r="WKH23" s="0"/>
      <c r="WKI23" s="0"/>
      <c r="WKJ23" s="0"/>
      <c r="WKK23" s="0"/>
      <c r="WKL23" s="0"/>
      <c r="WKM23" s="0"/>
      <c r="WKN23" s="0"/>
      <c r="WKO23" s="0"/>
      <c r="WKP23" s="0"/>
      <c r="WKQ23" s="0"/>
      <c r="WKR23" s="0"/>
      <c r="WKS23" s="0"/>
      <c r="WKT23" s="0"/>
      <c r="WKU23" s="0"/>
      <c r="WKV23" s="0"/>
      <c r="WKW23" s="0"/>
      <c r="WKX23" s="0"/>
      <c r="WKY23" s="0"/>
      <c r="WKZ23" s="0"/>
      <c r="WLA23" s="0"/>
      <c r="WLB23" s="0"/>
      <c r="WLC23" s="0"/>
      <c r="WLD23" s="0"/>
      <c r="WLE23" s="0"/>
      <c r="WLF23" s="0"/>
      <c r="WLG23" s="0"/>
      <c r="WLH23" s="0"/>
      <c r="WLI23" s="0"/>
      <c r="WLJ23" s="0"/>
      <c r="WLK23" s="0"/>
      <c r="WLL23" s="0"/>
      <c r="WLM23" s="0"/>
      <c r="WLN23" s="0"/>
      <c r="WLO23" s="0"/>
      <c r="WLP23" s="0"/>
      <c r="WLQ23" s="0"/>
      <c r="WLR23" s="0"/>
      <c r="WLS23" s="0"/>
      <c r="WLT23" s="0"/>
      <c r="WLU23" s="0"/>
      <c r="WLV23" s="0"/>
      <c r="WLW23" s="0"/>
      <c r="WLX23" s="0"/>
      <c r="WLY23" s="0"/>
      <c r="WLZ23" s="0"/>
      <c r="WMA23" s="0"/>
      <c r="WMB23" s="0"/>
      <c r="WMC23" s="0"/>
      <c r="WMD23" s="0"/>
      <c r="WME23" s="0"/>
      <c r="WMF23" s="0"/>
      <c r="WMG23" s="0"/>
      <c r="WMH23" s="0"/>
      <c r="WMI23" s="0"/>
      <c r="WMJ23" s="0"/>
      <c r="WMK23" s="0"/>
      <c r="WML23" s="0"/>
      <c r="WMM23" s="0"/>
      <c r="WMN23" s="0"/>
      <c r="WMO23" s="0"/>
      <c r="WMP23" s="0"/>
      <c r="WMQ23" s="0"/>
      <c r="WMR23" s="0"/>
      <c r="WMS23" s="0"/>
      <c r="WMT23" s="0"/>
      <c r="WMU23" s="0"/>
      <c r="WMV23" s="0"/>
      <c r="WMW23" s="0"/>
      <c r="WMX23" s="0"/>
      <c r="WMY23" s="0"/>
      <c r="WMZ23" s="0"/>
      <c r="WNA23" s="0"/>
      <c r="WNB23" s="0"/>
      <c r="WNC23" s="0"/>
      <c r="WND23" s="0"/>
      <c r="WNE23" s="0"/>
      <c r="WNF23" s="0"/>
      <c r="WNG23" s="0"/>
      <c r="WNH23" s="0"/>
      <c r="WNI23" s="0"/>
      <c r="WNJ23" s="0"/>
      <c r="WNK23" s="0"/>
      <c r="WNL23" s="0"/>
      <c r="WNM23" s="0"/>
      <c r="WNN23" s="0"/>
      <c r="WNO23" s="0"/>
      <c r="WNP23" s="0"/>
      <c r="WNQ23" s="0"/>
      <c r="WNR23" s="0"/>
      <c r="WNS23" s="0"/>
      <c r="WNT23" s="0"/>
      <c r="WNU23" s="0"/>
      <c r="WNV23" s="0"/>
      <c r="WNW23" s="0"/>
      <c r="WNX23" s="0"/>
      <c r="WNY23" s="0"/>
      <c r="WNZ23" s="0"/>
      <c r="WOA23" s="0"/>
      <c r="WOB23" s="0"/>
      <c r="WOC23" s="0"/>
      <c r="WOD23" s="0"/>
      <c r="WOE23" s="0"/>
      <c r="WOF23" s="0"/>
      <c r="WOG23" s="0"/>
      <c r="WOH23" s="0"/>
      <c r="WOI23" s="0"/>
      <c r="WOJ23" s="0"/>
      <c r="WOK23" s="0"/>
      <c r="WOL23" s="0"/>
      <c r="WOM23" s="0"/>
      <c r="WON23" s="0"/>
      <c r="WOO23" s="0"/>
      <c r="WOP23" s="0"/>
      <c r="WOQ23" s="0"/>
      <c r="WOR23" s="0"/>
      <c r="WOS23" s="0"/>
      <c r="WOT23" s="0"/>
      <c r="WOU23" s="0"/>
      <c r="WOV23" s="0"/>
      <c r="WOW23" s="0"/>
      <c r="WOX23" s="0"/>
      <c r="WOY23" s="0"/>
      <c r="WOZ23" s="0"/>
      <c r="WPA23" s="0"/>
      <c r="WPB23" s="0"/>
      <c r="WPC23" s="0"/>
      <c r="WPD23" s="0"/>
      <c r="WPE23" s="0"/>
      <c r="WPF23" s="0"/>
      <c r="WPG23" s="0"/>
      <c r="WPH23" s="0"/>
      <c r="WPI23" s="0"/>
      <c r="WPJ23" s="0"/>
      <c r="WPK23" s="0"/>
      <c r="WPL23" s="0"/>
      <c r="WPM23" s="0"/>
      <c r="WPN23" s="0"/>
      <c r="WPO23" s="0"/>
      <c r="WPP23" s="0"/>
      <c r="WPQ23" s="0"/>
      <c r="WPR23" s="0"/>
      <c r="WPS23" s="0"/>
      <c r="WPT23" s="0"/>
      <c r="WPU23" s="0"/>
      <c r="WPV23" s="0"/>
      <c r="WPW23" s="0"/>
      <c r="WPX23" s="0"/>
      <c r="WPY23" s="0"/>
      <c r="WPZ23" s="0"/>
      <c r="WQA23" s="0"/>
      <c r="WQB23" s="0"/>
      <c r="WQC23" s="0"/>
      <c r="WQD23" s="0"/>
      <c r="WQE23" s="0"/>
      <c r="WQF23" s="0"/>
      <c r="WQG23" s="0"/>
      <c r="WQH23" s="0"/>
      <c r="WQI23" s="0"/>
      <c r="WQJ23" s="0"/>
      <c r="WQK23" s="0"/>
      <c r="WQL23" s="0"/>
      <c r="WQM23" s="0"/>
      <c r="WQN23" s="0"/>
      <c r="WQO23" s="0"/>
      <c r="WQP23" s="0"/>
      <c r="WQQ23" s="0"/>
      <c r="WQR23" s="0"/>
      <c r="WQS23" s="0"/>
      <c r="WQT23" s="0"/>
      <c r="WQU23" s="0"/>
      <c r="WQV23" s="0"/>
      <c r="WQW23" s="0"/>
      <c r="WQX23" s="0"/>
      <c r="WQY23" s="0"/>
      <c r="WQZ23" s="0"/>
      <c r="WRA23" s="0"/>
      <c r="WRB23" s="0"/>
      <c r="WRC23" s="0"/>
      <c r="WRD23" s="0"/>
      <c r="WRE23" s="0"/>
      <c r="WRF23" s="0"/>
      <c r="WRG23" s="0"/>
      <c r="WRH23" s="0"/>
      <c r="WRI23" s="0"/>
      <c r="WRJ23" s="0"/>
      <c r="WRK23" s="0"/>
      <c r="WRL23" s="0"/>
      <c r="WRM23" s="0"/>
      <c r="WRN23" s="0"/>
      <c r="WRO23" s="0"/>
      <c r="WRP23" s="0"/>
      <c r="WRQ23" s="0"/>
      <c r="WRR23" s="0"/>
      <c r="WRS23" s="0"/>
      <c r="WRT23" s="0"/>
      <c r="WRU23" s="0"/>
      <c r="WRV23" s="0"/>
      <c r="WRW23" s="0"/>
      <c r="WRX23" s="0"/>
      <c r="WRY23" s="0"/>
      <c r="WRZ23" s="0"/>
      <c r="WSA23" s="0"/>
      <c r="WSB23" s="0"/>
      <c r="WSC23" s="0"/>
      <c r="WSD23" s="0"/>
      <c r="WSE23" s="0"/>
      <c r="WSF23" s="0"/>
      <c r="WSG23" s="0"/>
      <c r="WSH23" s="0"/>
      <c r="WSI23" s="0"/>
      <c r="WSJ23" s="0"/>
      <c r="WSK23" s="0"/>
      <c r="WSL23" s="0"/>
      <c r="WSM23" s="0"/>
      <c r="WSN23" s="0"/>
      <c r="WSO23" s="0"/>
      <c r="WSP23" s="0"/>
      <c r="WSQ23" s="0"/>
      <c r="WSR23" s="0"/>
      <c r="WSS23" s="0"/>
      <c r="WST23" s="0"/>
      <c r="WSU23" s="0"/>
      <c r="WSV23" s="0"/>
      <c r="WSW23" s="0"/>
      <c r="WSX23" s="0"/>
      <c r="WSY23" s="0"/>
      <c r="WSZ23" s="0"/>
      <c r="WTA23" s="0"/>
      <c r="WTB23" s="0"/>
      <c r="WTC23" s="0"/>
      <c r="WTD23" s="0"/>
      <c r="WTE23" s="0"/>
      <c r="WTF23" s="0"/>
      <c r="WTG23" s="0"/>
      <c r="WTH23" s="0"/>
      <c r="WTI23" s="0"/>
      <c r="WTJ23" s="0"/>
      <c r="WTK23" s="0"/>
      <c r="WTL23" s="0"/>
      <c r="WTM23" s="0"/>
      <c r="WTN23" s="0"/>
      <c r="WTO23" s="0"/>
      <c r="WTP23" s="0"/>
      <c r="WTQ23" s="0"/>
      <c r="WTR23" s="0"/>
      <c r="WTS23" s="0"/>
      <c r="WTT23" s="0"/>
      <c r="WTU23" s="0"/>
      <c r="WTV23" s="0"/>
      <c r="WTW23" s="0"/>
      <c r="WTX23" s="0"/>
      <c r="WTY23" s="0"/>
      <c r="WTZ23" s="0"/>
      <c r="WUA23" s="0"/>
      <c r="WUB23" s="0"/>
      <c r="WUC23" s="0"/>
      <c r="WUD23" s="0"/>
      <c r="WUE23" s="0"/>
      <c r="WUF23" s="0"/>
      <c r="WUG23" s="0"/>
      <c r="WUH23" s="0"/>
      <c r="WUI23" s="0"/>
      <c r="WUJ23" s="0"/>
      <c r="WUK23" s="0"/>
      <c r="WUL23" s="0"/>
      <c r="WUM23" s="0"/>
      <c r="WUN23" s="0"/>
      <c r="WUO23" s="0"/>
      <c r="WUP23" s="0"/>
      <c r="WUQ23" s="0"/>
      <c r="WUR23" s="0"/>
      <c r="WUS23" s="0"/>
      <c r="WUT23" s="0"/>
      <c r="WUU23" s="0"/>
      <c r="WUV23" s="0"/>
      <c r="WUW23" s="0"/>
      <c r="WUX23" s="0"/>
      <c r="WUY23" s="0"/>
      <c r="WUZ23" s="0"/>
      <c r="WVA23" s="0"/>
      <c r="WVB23" s="0"/>
      <c r="WVC23" s="0"/>
      <c r="WVD23" s="0"/>
      <c r="WVE23" s="0"/>
      <c r="WVF23" s="0"/>
      <c r="WVG23" s="0"/>
      <c r="WVH23" s="0"/>
      <c r="WVI23" s="0"/>
      <c r="WVJ23" s="0"/>
      <c r="WVK23" s="0"/>
      <c r="WVL23" s="0"/>
      <c r="WVM23" s="0"/>
      <c r="WVN23" s="0"/>
      <c r="WVO23" s="0"/>
      <c r="WVP23" s="0"/>
      <c r="WVQ23" s="0"/>
      <c r="WVR23" s="0"/>
      <c r="WVS23" s="0"/>
      <c r="WVT23" s="0"/>
      <c r="WVU23" s="0"/>
      <c r="WVV23" s="0"/>
      <c r="WVW23" s="0"/>
      <c r="WVX23" s="0"/>
      <c r="WVY23" s="0"/>
      <c r="WVZ23" s="0"/>
      <c r="WWA23" s="0"/>
      <c r="WWB23" s="0"/>
      <c r="WWC23" s="0"/>
      <c r="WWD23" s="0"/>
      <c r="WWE23" s="0"/>
      <c r="WWF23" s="0"/>
      <c r="WWG23" s="0"/>
      <c r="WWH23" s="0"/>
      <c r="WWI23" s="0"/>
      <c r="WWJ23" s="0"/>
      <c r="WWK23" s="0"/>
      <c r="WWL23" s="0"/>
      <c r="WWM23" s="0"/>
      <c r="WWN23" s="0"/>
      <c r="WWO23" s="0"/>
      <c r="WWP23" s="0"/>
      <c r="WWQ23" s="0"/>
      <c r="WWR23" s="0"/>
      <c r="WWS23" s="0"/>
      <c r="WWT23" s="0"/>
      <c r="WWU23" s="0"/>
      <c r="WWV23" s="0"/>
      <c r="WWW23" s="0"/>
      <c r="WWX23" s="0"/>
      <c r="WWY23" s="0"/>
      <c r="WWZ23" s="0"/>
      <c r="WXA23" s="0"/>
      <c r="WXB23" s="0"/>
      <c r="WXC23" s="0"/>
      <c r="WXD23" s="0"/>
      <c r="WXE23" s="0"/>
      <c r="WXF23" s="0"/>
      <c r="WXG23" s="0"/>
      <c r="WXH23" s="0"/>
      <c r="WXI23" s="0"/>
      <c r="WXJ23" s="0"/>
      <c r="WXK23" s="0"/>
      <c r="WXL23" s="0"/>
      <c r="WXM23" s="0"/>
      <c r="WXN23" s="0"/>
      <c r="WXO23" s="0"/>
      <c r="WXP23" s="0"/>
      <c r="WXQ23" s="0"/>
      <c r="WXR23" s="0"/>
      <c r="WXS23" s="0"/>
      <c r="WXT23" s="0"/>
      <c r="WXU23" s="0"/>
      <c r="WXV23" s="0"/>
      <c r="WXW23" s="0"/>
      <c r="WXX23" s="0"/>
      <c r="WXY23" s="0"/>
      <c r="WXZ23" s="0"/>
      <c r="WYA23" s="0"/>
      <c r="WYB23" s="0"/>
      <c r="WYC23" s="0"/>
      <c r="WYD23" s="0"/>
      <c r="WYE23" s="0"/>
      <c r="WYF23" s="0"/>
      <c r="WYG23" s="0"/>
      <c r="WYH23" s="0"/>
      <c r="WYI23" s="0"/>
      <c r="WYJ23" s="0"/>
      <c r="WYK23" s="0"/>
      <c r="WYL23" s="0"/>
      <c r="WYM23" s="0"/>
      <c r="WYN23" s="0"/>
      <c r="WYO23" s="0"/>
      <c r="WYP23" s="0"/>
      <c r="WYQ23" s="0"/>
      <c r="WYR23" s="0"/>
      <c r="WYS23" s="0"/>
      <c r="WYT23" s="0"/>
      <c r="WYU23" s="0"/>
      <c r="WYV23" s="0"/>
      <c r="WYW23" s="0"/>
      <c r="WYX23" s="0"/>
      <c r="WYY23" s="0"/>
      <c r="WYZ23" s="0"/>
      <c r="WZA23" s="0"/>
      <c r="WZB23" s="0"/>
      <c r="WZC23" s="0"/>
      <c r="WZD23" s="0"/>
      <c r="WZE23" s="0"/>
      <c r="WZF23" s="0"/>
      <c r="WZG23" s="0"/>
      <c r="WZH23" s="0"/>
      <c r="WZI23" s="0"/>
      <c r="WZJ23" s="0"/>
      <c r="WZK23" s="0"/>
      <c r="WZL23" s="0"/>
      <c r="WZM23" s="0"/>
      <c r="WZN23" s="0"/>
      <c r="WZO23" s="0"/>
      <c r="WZP23" s="0"/>
      <c r="WZQ23" s="0"/>
      <c r="WZR23" s="0"/>
      <c r="WZS23" s="0"/>
      <c r="WZT23" s="0"/>
      <c r="WZU23" s="0"/>
      <c r="WZV23" s="0"/>
      <c r="WZW23" s="0"/>
      <c r="WZX23" s="0"/>
      <c r="WZY23" s="0"/>
      <c r="WZZ23" s="0"/>
      <c r="XAA23" s="0"/>
      <c r="XAB23" s="0"/>
      <c r="XAC23" s="0"/>
      <c r="XAD23" s="0"/>
      <c r="XAE23" s="0"/>
      <c r="XAF23" s="0"/>
      <c r="XAG23" s="0"/>
      <c r="XAH23" s="0"/>
      <c r="XAI23" s="0"/>
      <c r="XAJ23" s="0"/>
      <c r="XAK23" s="0"/>
      <c r="XAL23" s="0"/>
      <c r="XAM23" s="0"/>
      <c r="XAN23" s="0"/>
      <c r="XAO23" s="0"/>
      <c r="XAP23" s="0"/>
      <c r="XAQ23" s="0"/>
      <c r="XAR23" s="0"/>
      <c r="XAS23" s="0"/>
      <c r="XAT23" s="0"/>
      <c r="XAU23" s="0"/>
      <c r="XAV23" s="0"/>
      <c r="XAW23" s="0"/>
      <c r="XAX23" s="0"/>
      <c r="XAY23" s="0"/>
      <c r="XAZ23" s="0"/>
      <c r="XBA23" s="0"/>
      <c r="XBB23" s="0"/>
      <c r="XBC23" s="0"/>
      <c r="XBD23" s="0"/>
      <c r="XBE23" s="0"/>
      <c r="XBF23" s="0"/>
      <c r="XBG23" s="0"/>
      <c r="XBH23" s="0"/>
      <c r="XBI23" s="0"/>
      <c r="XBJ23" s="0"/>
      <c r="XBK23" s="0"/>
      <c r="XBL23" s="0"/>
      <c r="XBM23" s="0"/>
      <c r="XBN23" s="0"/>
      <c r="XBO23" s="0"/>
      <c r="XBP23" s="0"/>
      <c r="XBQ23" s="0"/>
      <c r="XBR23" s="0"/>
      <c r="XBS23" s="0"/>
      <c r="XBT23" s="0"/>
      <c r="XBU23" s="0"/>
      <c r="XBV23" s="0"/>
      <c r="XBW23" s="0"/>
      <c r="XBX23" s="0"/>
      <c r="XBY23" s="0"/>
      <c r="XBZ23" s="0"/>
      <c r="XCA23" s="0"/>
      <c r="XCB23" s="0"/>
      <c r="XCC23" s="0"/>
      <c r="XCD23" s="0"/>
      <c r="XCE23" s="0"/>
      <c r="XCF23" s="0"/>
      <c r="XCG23" s="0"/>
      <c r="XCH23" s="0"/>
      <c r="XCI23" s="0"/>
      <c r="XCJ23" s="0"/>
      <c r="XCK23" s="0"/>
      <c r="XCL23" s="0"/>
      <c r="XCM23" s="0"/>
      <c r="XCN23" s="0"/>
      <c r="XCO23" s="0"/>
      <c r="XCP23" s="0"/>
      <c r="XCQ23" s="0"/>
      <c r="XCR23" s="0"/>
      <c r="XCS23" s="0"/>
      <c r="XCT23" s="0"/>
      <c r="XCU23" s="0"/>
      <c r="XCV23" s="0"/>
      <c r="XCW23" s="0"/>
      <c r="XCX23" s="0"/>
      <c r="XCY23" s="0"/>
      <c r="XCZ23" s="0"/>
      <c r="XDA23" s="0"/>
      <c r="XDB23" s="0"/>
      <c r="XDC23" s="0"/>
      <c r="XDD23" s="0"/>
      <c r="XDE23" s="0"/>
      <c r="XDF23" s="0"/>
      <c r="XDG23" s="0"/>
      <c r="XDH23" s="0"/>
      <c r="XDI23" s="0"/>
      <c r="XDJ23" s="0"/>
      <c r="XDK23" s="0"/>
      <c r="XDL23" s="0"/>
      <c r="XDM23" s="0"/>
      <c r="XDN23" s="0"/>
      <c r="XDO23" s="0"/>
      <c r="XDP23" s="0"/>
      <c r="XDQ23" s="0"/>
      <c r="XDR23" s="0"/>
      <c r="XDS23" s="0"/>
      <c r="XDT23" s="0"/>
      <c r="XDU23" s="0"/>
      <c r="XDV23" s="0"/>
      <c r="XDW23" s="0"/>
      <c r="XDX23" s="0"/>
      <c r="XDY23" s="0"/>
      <c r="XDZ23" s="0"/>
      <c r="XEA23" s="0"/>
      <c r="XEB23" s="0"/>
      <c r="XEC23" s="0"/>
      <c r="XED23" s="0"/>
      <c r="XEE23" s="0"/>
      <c r="XEF23" s="0"/>
      <c r="XEG23" s="0"/>
      <c r="XEH23" s="0"/>
      <c r="XEI23" s="0"/>
      <c r="XEJ23" s="0"/>
      <c r="XEK23" s="0"/>
      <c r="XEL23" s="0"/>
      <c r="XEM23" s="0"/>
      <c r="XEN23" s="0"/>
      <c r="XEO23" s="0"/>
      <c r="XEP23" s="0"/>
      <c r="XEQ23" s="0"/>
      <c r="XER23" s="0"/>
      <c r="XES23" s="0"/>
      <c r="XET23" s="0"/>
      <c r="XEU23" s="0"/>
      <c r="XEV23" s="0"/>
      <c r="XEW23" s="0"/>
      <c r="XEX23" s="0"/>
      <c r="XEY23" s="0"/>
      <c r="XEZ23" s="0"/>
      <c r="XFA23" s="0"/>
      <c r="XFB23" s="0"/>
      <c r="XFC23" s="0"/>
      <c r="XFD23" s="0"/>
    </row>
    <row r="24" customFormat="false" ht="15" hidden="false" customHeight="false" outlineLevel="0" collapsed="false">
      <c r="A24" s="388" t="s">
        <v>647</v>
      </c>
      <c r="B24" s="398" t="str">
        <f aca="false">IF(B19="","",B19*B21)</f>
        <v/>
      </c>
      <c r="C24" s="398" t="str">
        <f aca="false">IF(C19="","",C19*C21)</f>
        <v/>
      </c>
      <c r="D24" s="398" t="str">
        <f aca="false">IF(D19="","",D19*D21)</f>
        <v/>
      </c>
      <c r="E24" s="398" t="str">
        <f aca="false">IF(E19="","",E19*E21)</f>
        <v/>
      </c>
      <c r="F24" s="398" t="str">
        <f aca="false">IF(F19="","",F19*F21)</f>
        <v/>
      </c>
      <c r="G24" s="398" t="str">
        <f aca="false">IF(G19="","",G19*G21)</f>
        <v/>
      </c>
      <c r="H24" s="398" t="str">
        <f aca="false">IF(H19="","",H19*H21)</f>
        <v/>
      </c>
      <c r="I24" s="398" t="str">
        <f aca="false">IF(I19="","",I19*I21)</f>
        <v/>
      </c>
      <c r="J24" s="398" t="str">
        <f aca="false">IF(J19="","",J19*J21)</f>
        <v/>
      </c>
      <c r="K24" s="398" t="str">
        <f aca="false">IF(K19="","",K19*K21)</f>
        <v/>
      </c>
      <c r="L24" s="398" t="n">
        <f aca="false">IF(L19="","",L19*L21)</f>
        <v>8820</v>
      </c>
      <c r="M24" s="398" t="n">
        <f aca="false">IF(M19="","",M19*M21)</f>
        <v>60992.4</v>
      </c>
      <c r="N24" s="398"/>
      <c r="O24" s="398"/>
      <c r="P24" s="398"/>
      <c r="Q24" s="398" t="str">
        <f aca="false">IF(Q19="","",Q19*Q21)</f>
        <v/>
      </c>
      <c r="R24" s="398" t="str">
        <f aca="false">IF(R19="","",R19*R21)</f>
        <v/>
      </c>
      <c r="S24" s="398" t="str">
        <f aca="false">IF(S19="","",S19*S21)</f>
        <v/>
      </c>
      <c r="T24" s="398" t="str">
        <f aca="false">IF(T19="","",T19*T21)</f>
        <v/>
      </c>
      <c r="U24" s="398" t="str">
        <f aca="false">IF(U19="","",U19*U21)</f>
        <v/>
      </c>
      <c r="V24" s="398" t="str">
        <f aca="false">IF(V19="","",V19*V21)</f>
        <v/>
      </c>
      <c r="W24" s="398" t="str">
        <f aca="false">IF(W19="","",W19*W21)</f>
        <v/>
      </c>
      <c r="X24" s="398" t="str">
        <f aca="false">IF(X19="","",X19*X21)</f>
        <v/>
      </c>
      <c r="Y24" s="398" t="str">
        <f aca="false">IF(Y19="","",Y19*Y21)</f>
        <v/>
      </c>
      <c r="Z24" s="398" t="str">
        <f aca="false">IF(Z19="","",Z19*Z21)</f>
        <v/>
      </c>
      <c r="AA24" s="398" t="str">
        <f aca="false">IF(AA19="","",AA19*AA21)</f>
        <v/>
      </c>
      <c r="AB24" s="398" t="str">
        <f aca="false">IF(AB19="","",AB19*AB21)</f>
        <v/>
      </c>
      <c r="AC24" s="398" t="str">
        <f aca="false">IF(AC19="","",AC19*AC21)</f>
        <v/>
      </c>
      <c r="AD24" s="398" t="str">
        <f aca="false">IF(AD19="","",AD19*AD21)</f>
        <v/>
      </c>
      <c r="AE24" s="398" t="str">
        <f aca="false">IF(AE19="","",AE19*AE21)</f>
        <v/>
      </c>
      <c r="AF24" s="398" t="str">
        <f aca="false">IF(AF19="","",AF19*AF21)</f>
        <v/>
      </c>
      <c r="AG24" s="398" t="str">
        <f aca="false">IF(AG19="","",AG19*AG21)</f>
        <v/>
      </c>
      <c r="AH24" s="398" t="str">
        <f aca="false">IF(AH19="","",AH19*AH21)</f>
        <v/>
      </c>
      <c r="AI24" s="398" t="str">
        <f aca="false">IF(AI19="","",AI19*AI21)</f>
        <v/>
      </c>
      <c r="AJ24" s="398" t="str">
        <f aca="false">IF(AJ19="","",AJ19*AJ21)</f>
        <v/>
      </c>
      <c r="AK24" s="398" t="str">
        <f aca="false">IF(AK19="","",AK19*AK21)</f>
        <v/>
      </c>
      <c r="AL24" s="398" t="str">
        <f aca="false">IF(AL19="","",AL19*AL21)</f>
        <v/>
      </c>
      <c r="AM24" s="398" t="str">
        <f aca="false">IF(AM19="","",AM19*AM21)</f>
        <v/>
      </c>
      <c r="AN24" s="398" t="str">
        <f aca="false">IF(AN19="","",AN19*AN21)</f>
        <v/>
      </c>
      <c r="AO24" s="398" t="str">
        <f aca="false">IF(AO19="","",AO19*AO21)</f>
        <v/>
      </c>
      <c r="AP24" s="398" t="str">
        <f aca="false">IF(AP19="","",AP19*AP21)</f>
        <v/>
      </c>
      <c r="AQ24" s="398" t="str">
        <f aca="false">IF(AQ19="","",AQ19*AQ21)</f>
        <v/>
      </c>
      <c r="AR24" s="398" t="str">
        <f aca="false">IF(AR19="","",AR19*AR21)</f>
        <v/>
      </c>
      <c r="AS24" s="398" t="str">
        <f aca="false">IF(AS19="","",AS19*AS21)</f>
        <v/>
      </c>
      <c r="AT24" s="398" t="str">
        <f aca="false">IF(AT19="","",AT19*AT21)</f>
        <v/>
      </c>
      <c r="AU24" s="398" t="str">
        <f aca="false">IF(AU19="","",AU19*AU21)</f>
        <v/>
      </c>
      <c r="AV24" s="398" t="str">
        <f aca="false">IF(AV19="","",AV19*AV21)</f>
        <v/>
      </c>
      <c r="AW24" s="398" t="str">
        <f aca="false">IF(AW19="","",AW19*AW21)</f>
        <v/>
      </c>
      <c r="AX24" s="398" t="str">
        <f aca="false">IF(AX19="","",AX19*AX21)</f>
        <v/>
      </c>
      <c r="AY24" s="398" t="str">
        <f aca="false">IF(AY19="","",AY19*AY21)</f>
        <v/>
      </c>
      <c r="AZ24" s="398" t="str">
        <f aca="false">IF(AZ19="","",AZ19*AZ21)</f>
        <v/>
      </c>
      <c r="BA24" s="398" t="str">
        <f aca="false">IF(BA19="","",BA19*BA21)</f>
        <v/>
      </c>
      <c r="BB24" s="398" t="str">
        <f aca="false">IF(BB19="","",BB19*BB21)</f>
        <v/>
      </c>
      <c r="BC24" s="398" t="str">
        <f aca="false">IF(BC19="","",BC19*BC21)</f>
        <v/>
      </c>
      <c r="BD24" s="398" t="str">
        <f aca="false">IF(BD19="","",BD19*BD21)</f>
        <v/>
      </c>
      <c r="BE24" s="398" t="str">
        <f aca="false">IF(BE19="","",BE19*BE21)</f>
        <v/>
      </c>
      <c r="BF24" s="398" t="str">
        <f aca="false">IF(BF19="","",BF19*BF21)</f>
        <v/>
      </c>
      <c r="BG24" s="398" t="str">
        <f aca="false">IF(BG19="","",BG19*BG21)</f>
        <v/>
      </c>
      <c r="BH24" s="398" t="str">
        <f aca="false">IF(BH19="","",BH19*BH21)</f>
        <v/>
      </c>
      <c r="BI24" s="398" t="str">
        <f aca="false">IF(BI19="","",BI19*BI21)</f>
        <v/>
      </c>
      <c r="BJ24" s="398" t="str">
        <f aca="false">IF(BJ19="","",BJ19*BJ21)</f>
        <v/>
      </c>
      <c r="BK24" s="398" t="str">
        <f aca="false">IF(BK19="","",BK19*BK21)</f>
        <v/>
      </c>
      <c r="BL24" s="398" t="str">
        <f aca="false">IF(BL19="","",BL19*BL21)</f>
        <v/>
      </c>
      <c r="BM24" s="398" t="str">
        <f aca="false">IF(BM19="","",BM19*BM21)</f>
        <v/>
      </c>
      <c r="BN24" s="398" t="str">
        <f aca="false">IF(BN19="","",BN19*BN21)</f>
        <v/>
      </c>
      <c r="BO24" s="398" t="str">
        <f aca="false">IF(BO19="","",BO19*BO21)</f>
        <v/>
      </c>
      <c r="BP24" s="398" t="str">
        <f aca="false">IF(BP19="","",BP19*BP21)</f>
        <v/>
      </c>
      <c r="BQ24" s="398" t="str">
        <f aca="false">IF(BQ19="","",BQ19*BQ21)</f>
        <v/>
      </c>
      <c r="BR24" s="398" t="str">
        <f aca="false">IF(BR19="","",BR19*BR21)</f>
        <v/>
      </c>
      <c r="BS24" s="398" t="str">
        <f aca="false">IF(BS19="","",BS19*BS21)</f>
        <v/>
      </c>
      <c r="BT24" s="398" t="str">
        <f aca="false">IF(BT19="","",BT19*BT21)</f>
        <v/>
      </c>
      <c r="BU24" s="398" t="str">
        <f aca="false">IF(BU19="","",BU19*BU21)</f>
        <v/>
      </c>
      <c r="BV24" s="398" t="str">
        <f aca="false">IF(BV19="","",BV19*BV21)</f>
        <v/>
      </c>
      <c r="BW24" s="398" t="str">
        <f aca="false">IF(BW19="","",BW19*BW21)</f>
        <v/>
      </c>
      <c r="BX24" s="398" t="str">
        <f aca="false">IF(BX19="","",BX19*BX21)</f>
        <v/>
      </c>
      <c r="BY24" s="398" t="str">
        <f aca="false">IF(BY19="","",BY19*BY21)</f>
        <v/>
      </c>
      <c r="BZ24" s="398" t="str">
        <f aca="false">IF(BZ19="","",BZ19*BZ21)</f>
        <v/>
      </c>
      <c r="CA24" s="398" t="str">
        <f aca="false">IF(CA19="","",CA19*CA21)</f>
        <v/>
      </c>
      <c r="CB24" s="398" t="str">
        <f aca="false">IF(CB19="","",CB19*CB21)</f>
        <v/>
      </c>
      <c r="CC24" s="398" t="str">
        <f aca="false">IF(CC19="","",CC19*CC21)</f>
        <v/>
      </c>
      <c r="CD24" s="398" t="str">
        <f aca="false">IF(CD19="","",CD19*CD21)</f>
        <v/>
      </c>
      <c r="CE24" s="39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c r="AMK24" s="0"/>
      <c r="AML24" s="0"/>
      <c r="AMM24" s="0"/>
      <c r="AMN24" s="0"/>
      <c r="AMO24" s="0"/>
      <c r="AMP24" s="0"/>
      <c r="AMQ24" s="0"/>
      <c r="AMR24" s="0"/>
      <c r="AMS24" s="0"/>
      <c r="AMT24" s="0"/>
      <c r="AMU24" s="0"/>
      <c r="AMV24" s="0"/>
      <c r="AMW24" s="0"/>
      <c r="AMX24" s="0"/>
      <c r="AMY24" s="0"/>
      <c r="AMZ24" s="0"/>
      <c r="ANA24" s="0"/>
      <c r="ANB24" s="0"/>
      <c r="ANC24" s="0"/>
      <c r="AND24" s="0"/>
      <c r="ANE24" s="0"/>
      <c r="ANF24" s="0"/>
      <c r="ANG24" s="0"/>
      <c r="ANH24" s="0"/>
      <c r="ANI24" s="0"/>
      <c r="ANJ24" s="0"/>
      <c r="ANK24" s="0"/>
      <c r="ANL24" s="0"/>
      <c r="ANM24" s="0"/>
      <c r="ANN24" s="0"/>
      <c r="ANO24" s="0"/>
      <c r="ANP24" s="0"/>
      <c r="ANQ24" s="0"/>
      <c r="ANR24" s="0"/>
      <c r="ANS24" s="0"/>
      <c r="ANT24" s="0"/>
      <c r="ANU24" s="0"/>
      <c r="ANV24" s="0"/>
      <c r="ANW24" s="0"/>
      <c r="ANX24" s="0"/>
      <c r="ANY24" s="0"/>
      <c r="ANZ24" s="0"/>
      <c r="AOA24" s="0"/>
      <c r="AOB24" s="0"/>
      <c r="AOC24" s="0"/>
      <c r="AOD24" s="0"/>
      <c r="AOE24" s="0"/>
      <c r="AOF24" s="0"/>
      <c r="AOG24" s="0"/>
      <c r="AOH24" s="0"/>
      <c r="AOI24" s="0"/>
      <c r="AOJ24" s="0"/>
      <c r="AOK24" s="0"/>
      <c r="AOL24" s="0"/>
      <c r="AOM24" s="0"/>
      <c r="AON24" s="0"/>
      <c r="AOO24" s="0"/>
      <c r="AOP24" s="0"/>
      <c r="AOQ24" s="0"/>
      <c r="AOR24" s="0"/>
      <c r="AOS24" s="0"/>
      <c r="AOT24" s="0"/>
      <c r="AOU24" s="0"/>
      <c r="AOV24" s="0"/>
      <c r="AOW24" s="0"/>
      <c r="AOX24" s="0"/>
      <c r="AOY24" s="0"/>
      <c r="AOZ24" s="0"/>
      <c r="APA24" s="0"/>
      <c r="APB24" s="0"/>
      <c r="APC24" s="0"/>
      <c r="APD24" s="0"/>
      <c r="APE24" s="0"/>
      <c r="APF24" s="0"/>
      <c r="APG24" s="0"/>
      <c r="APH24" s="0"/>
      <c r="API24" s="0"/>
      <c r="APJ24" s="0"/>
      <c r="APK24" s="0"/>
      <c r="APL24" s="0"/>
      <c r="APM24" s="0"/>
      <c r="APN24" s="0"/>
      <c r="APO24" s="0"/>
      <c r="APP24" s="0"/>
      <c r="APQ24" s="0"/>
      <c r="APR24" s="0"/>
      <c r="APS24" s="0"/>
      <c r="APT24" s="0"/>
      <c r="APU24" s="0"/>
      <c r="APV24" s="0"/>
      <c r="APW24" s="0"/>
      <c r="APX24" s="0"/>
      <c r="APY24" s="0"/>
      <c r="APZ24" s="0"/>
      <c r="AQA24" s="0"/>
      <c r="AQB24" s="0"/>
      <c r="AQC24" s="0"/>
      <c r="AQD24" s="0"/>
      <c r="AQE24" s="0"/>
      <c r="AQF24" s="0"/>
      <c r="AQG24" s="0"/>
      <c r="AQH24" s="0"/>
      <c r="AQI24" s="0"/>
      <c r="AQJ24" s="0"/>
      <c r="AQK24" s="0"/>
      <c r="AQL24" s="0"/>
      <c r="AQM24" s="0"/>
      <c r="AQN24" s="0"/>
      <c r="AQO24" s="0"/>
      <c r="AQP24" s="0"/>
      <c r="AQQ24" s="0"/>
      <c r="AQR24" s="0"/>
      <c r="AQS24" s="0"/>
      <c r="AQT24" s="0"/>
      <c r="AQU24" s="0"/>
      <c r="AQV24" s="0"/>
      <c r="AQW24" s="0"/>
      <c r="AQX24" s="0"/>
      <c r="AQY24" s="0"/>
      <c r="AQZ24" s="0"/>
      <c r="ARA24" s="0"/>
      <c r="ARB24" s="0"/>
      <c r="ARC24" s="0"/>
      <c r="ARD24" s="0"/>
      <c r="ARE24" s="0"/>
      <c r="ARF24" s="0"/>
      <c r="ARG24" s="0"/>
      <c r="ARH24" s="0"/>
      <c r="ARI24" s="0"/>
      <c r="ARJ24" s="0"/>
      <c r="ARK24" s="0"/>
      <c r="ARL24" s="0"/>
      <c r="ARM24" s="0"/>
      <c r="ARN24" s="0"/>
      <c r="ARO24" s="0"/>
      <c r="ARP24" s="0"/>
      <c r="ARQ24" s="0"/>
      <c r="ARR24" s="0"/>
      <c r="ARS24" s="0"/>
      <c r="ART24" s="0"/>
      <c r="ARU24" s="0"/>
      <c r="ARV24" s="0"/>
      <c r="ARW24" s="0"/>
      <c r="ARX24" s="0"/>
      <c r="ARY24" s="0"/>
      <c r="ARZ24" s="0"/>
      <c r="ASA24" s="0"/>
      <c r="ASB24" s="0"/>
      <c r="ASC24" s="0"/>
      <c r="ASD24" s="0"/>
      <c r="ASE24" s="0"/>
      <c r="ASF24" s="0"/>
      <c r="ASG24" s="0"/>
      <c r="ASH24" s="0"/>
      <c r="ASI24" s="0"/>
      <c r="ASJ24" s="0"/>
      <c r="ASK24" s="0"/>
      <c r="ASL24" s="0"/>
      <c r="ASM24" s="0"/>
      <c r="ASN24" s="0"/>
      <c r="ASO24" s="0"/>
      <c r="ASP24" s="0"/>
      <c r="ASQ24" s="0"/>
      <c r="ASR24" s="0"/>
      <c r="ASS24" s="0"/>
      <c r="AST24" s="0"/>
      <c r="ASU24" s="0"/>
      <c r="ASV24" s="0"/>
      <c r="ASW24" s="0"/>
      <c r="ASX24" s="0"/>
      <c r="ASY24" s="0"/>
      <c r="ASZ24" s="0"/>
      <c r="ATA24" s="0"/>
      <c r="ATB24" s="0"/>
      <c r="ATC24" s="0"/>
      <c r="ATD24" s="0"/>
      <c r="ATE24" s="0"/>
      <c r="ATF24" s="0"/>
      <c r="ATG24" s="0"/>
      <c r="ATH24" s="0"/>
      <c r="ATI24" s="0"/>
      <c r="ATJ24" s="0"/>
      <c r="ATK24" s="0"/>
      <c r="ATL24" s="0"/>
      <c r="ATM24" s="0"/>
      <c r="ATN24" s="0"/>
      <c r="ATO24" s="0"/>
      <c r="ATP24" s="0"/>
      <c r="ATQ24" s="0"/>
      <c r="ATR24" s="0"/>
      <c r="ATS24" s="0"/>
      <c r="ATT24" s="0"/>
      <c r="ATU24" s="0"/>
      <c r="ATV24" s="0"/>
      <c r="ATW24" s="0"/>
      <c r="ATX24" s="0"/>
      <c r="ATY24" s="0"/>
      <c r="ATZ24" s="0"/>
      <c r="AUA24" s="0"/>
      <c r="AUB24" s="0"/>
      <c r="AUC24" s="0"/>
      <c r="AUD24" s="0"/>
      <c r="AUE24" s="0"/>
      <c r="AUF24" s="0"/>
      <c r="AUG24" s="0"/>
      <c r="AUH24" s="0"/>
      <c r="AUI24" s="0"/>
      <c r="AUJ24" s="0"/>
      <c r="AUK24" s="0"/>
      <c r="AUL24" s="0"/>
      <c r="AUM24" s="0"/>
      <c r="AUN24" s="0"/>
      <c r="AUO24" s="0"/>
      <c r="AUP24" s="0"/>
      <c r="AUQ24" s="0"/>
      <c r="AUR24" s="0"/>
      <c r="AUS24" s="0"/>
      <c r="AUT24" s="0"/>
      <c r="AUU24" s="0"/>
      <c r="AUV24" s="0"/>
      <c r="AUW24" s="0"/>
      <c r="AUX24" s="0"/>
      <c r="AUY24" s="0"/>
      <c r="AUZ24" s="0"/>
      <c r="AVA24" s="0"/>
      <c r="AVB24" s="0"/>
      <c r="AVC24" s="0"/>
      <c r="AVD24" s="0"/>
      <c r="AVE24" s="0"/>
      <c r="AVF24" s="0"/>
      <c r="AVG24" s="0"/>
      <c r="AVH24" s="0"/>
      <c r="AVI24" s="0"/>
      <c r="AVJ24" s="0"/>
      <c r="AVK24" s="0"/>
      <c r="AVL24" s="0"/>
      <c r="AVM24" s="0"/>
      <c r="AVN24" s="0"/>
      <c r="AVO24" s="0"/>
      <c r="AVP24" s="0"/>
      <c r="AVQ24" s="0"/>
      <c r="AVR24" s="0"/>
      <c r="AVS24" s="0"/>
      <c r="AVT24" s="0"/>
      <c r="AVU24" s="0"/>
      <c r="AVV24" s="0"/>
      <c r="AVW24" s="0"/>
      <c r="AVX24" s="0"/>
      <c r="AVY24" s="0"/>
      <c r="AVZ24" s="0"/>
      <c r="AWA24" s="0"/>
      <c r="AWB24" s="0"/>
      <c r="AWC24" s="0"/>
      <c r="AWD24" s="0"/>
      <c r="AWE24" s="0"/>
      <c r="AWF24" s="0"/>
      <c r="AWG24" s="0"/>
      <c r="AWH24" s="0"/>
      <c r="AWI24" s="0"/>
      <c r="AWJ24" s="0"/>
      <c r="AWK24" s="0"/>
      <c r="AWL24" s="0"/>
      <c r="AWM24" s="0"/>
      <c r="AWN24" s="0"/>
      <c r="AWO24" s="0"/>
      <c r="AWP24" s="0"/>
      <c r="AWQ24" s="0"/>
      <c r="AWR24" s="0"/>
      <c r="AWS24" s="0"/>
      <c r="AWT24" s="0"/>
      <c r="AWU24" s="0"/>
      <c r="AWV24" s="0"/>
      <c r="AWW24" s="0"/>
      <c r="AWX24" s="0"/>
      <c r="AWY24" s="0"/>
      <c r="AWZ24" s="0"/>
      <c r="AXA24" s="0"/>
      <c r="AXB24" s="0"/>
      <c r="AXC24" s="0"/>
      <c r="AXD24" s="0"/>
      <c r="AXE24" s="0"/>
      <c r="AXF24" s="0"/>
      <c r="AXG24" s="0"/>
      <c r="AXH24" s="0"/>
      <c r="AXI24" s="0"/>
      <c r="AXJ24" s="0"/>
      <c r="AXK24" s="0"/>
      <c r="AXL24" s="0"/>
      <c r="AXM24" s="0"/>
      <c r="AXN24" s="0"/>
      <c r="AXO24" s="0"/>
      <c r="AXP24" s="0"/>
      <c r="AXQ24" s="0"/>
      <c r="AXR24" s="0"/>
      <c r="AXS24" s="0"/>
      <c r="AXT24" s="0"/>
      <c r="AXU24" s="0"/>
      <c r="AXV24" s="0"/>
      <c r="AXW24" s="0"/>
      <c r="AXX24" s="0"/>
      <c r="AXY24" s="0"/>
      <c r="AXZ24" s="0"/>
      <c r="AYA24" s="0"/>
      <c r="AYB24" s="0"/>
      <c r="AYC24" s="0"/>
      <c r="AYD24" s="0"/>
      <c r="AYE24" s="0"/>
      <c r="AYF24" s="0"/>
      <c r="AYG24" s="0"/>
      <c r="AYH24" s="0"/>
      <c r="AYI24" s="0"/>
      <c r="AYJ24" s="0"/>
      <c r="AYK24" s="0"/>
      <c r="AYL24" s="0"/>
      <c r="AYM24" s="0"/>
      <c r="AYN24" s="0"/>
      <c r="AYO24" s="0"/>
      <c r="AYP24" s="0"/>
      <c r="AYQ24" s="0"/>
      <c r="AYR24" s="0"/>
      <c r="AYS24" s="0"/>
      <c r="AYT24" s="0"/>
      <c r="AYU24" s="0"/>
      <c r="AYV24" s="0"/>
      <c r="AYW24" s="0"/>
      <c r="AYX24" s="0"/>
      <c r="AYY24" s="0"/>
      <c r="AYZ24" s="0"/>
      <c r="AZA24" s="0"/>
      <c r="AZB24" s="0"/>
      <c r="AZC24" s="0"/>
      <c r="AZD24" s="0"/>
      <c r="AZE24" s="0"/>
      <c r="AZF24" s="0"/>
      <c r="AZG24" s="0"/>
      <c r="AZH24" s="0"/>
      <c r="AZI24" s="0"/>
      <c r="AZJ24" s="0"/>
      <c r="AZK24" s="0"/>
      <c r="AZL24" s="0"/>
      <c r="AZM24" s="0"/>
      <c r="AZN24" s="0"/>
      <c r="AZO24" s="0"/>
      <c r="AZP24" s="0"/>
      <c r="AZQ24" s="0"/>
      <c r="AZR24" s="0"/>
      <c r="AZS24" s="0"/>
      <c r="AZT24" s="0"/>
      <c r="AZU24" s="0"/>
      <c r="AZV24" s="0"/>
      <c r="AZW24" s="0"/>
      <c r="AZX24" s="0"/>
      <c r="AZY24" s="0"/>
      <c r="AZZ24" s="0"/>
      <c r="BAA24" s="0"/>
      <c r="BAB24" s="0"/>
      <c r="BAC24" s="0"/>
      <c r="BAD24" s="0"/>
      <c r="BAE24" s="0"/>
      <c r="BAF24" s="0"/>
      <c r="BAG24" s="0"/>
      <c r="BAH24" s="0"/>
      <c r="BAI24" s="0"/>
      <c r="BAJ24" s="0"/>
      <c r="BAK24" s="0"/>
      <c r="BAL24" s="0"/>
      <c r="BAM24" s="0"/>
      <c r="BAN24" s="0"/>
      <c r="BAO24" s="0"/>
      <c r="BAP24" s="0"/>
      <c r="BAQ24" s="0"/>
      <c r="BAR24" s="0"/>
      <c r="BAS24" s="0"/>
      <c r="BAT24" s="0"/>
      <c r="BAU24" s="0"/>
      <c r="BAV24" s="0"/>
      <c r="BAW24" s="0"/>
      <c r="BAX24" s="0"/>
      <c r="BAY24" s="0"/>
      <c r="BAZ24" s="0"/>
      <c r="BBA24" s="0"/>
      <c r="BBB24" s="0"/>
      <c r="BBC24" s="0"/>
      <c r="BBD24" s="0"/>
      <c r="BBE24" s="0"/>
      <c r="BBF24" s="0"/>
      <c r="BBG24" s="0"/>
      <c r="BBH24" s="0"/>
      <c r="BBI24" s="0"/>
      <c r="BBJ24" s="0"/>
      <c r="BBK24" s="0"/>
      <c r="BBL24" s="0"/>
      <c r="BBM24" s="0"/>
      <c r="BBN24" s="0"/>
      <c r="BBO24" s="0"/>
      <c r="BBP24" s="0"/>
      <c r="BBQ24" s="0"/>
      <c r="BBR24" s="0"/>
      <c r="BBS24" s="0"/>
      <c r="BBT24" s="0"/>
      <c r="BBU24" s="0"/>
      <c r="BBV24" s="0"/>
      <c r="BBW24" s="0"/>
      <c r="BBX24" s="0"/>
      <c r="BBY24" s="0"/>
      <c r="BBZ24" s="0"/>
      <c r="BCA24" s="0"/>
      <c r="BCB24" s="0"/>
      <c r="BCC24" s="0"/>
      <c r="BCD24" s="0"/>
      <c r="BCE24" s="0"/>
      <c r="BCF24" s="0"/>
      <c r="BCG24" s="0"/>
      <c r="BCH24" s="0"/>
      <c r="BCI24" s="0"/>
      <c r="BCJ24" s="0"/>
      <c r="BCK24" s="0"/>
      <c r="BCL24" s="0"/>
      <c r="BCM24" s="0"/>
      <c r="BCN24" s="0"/>
      <c r="BCO24" s="0"/>
      <c r="BCP24" s="0"/>
      <c r="BCQ24" s="0"/>
      <c r="BCR24" s="0"/>
      <c r="BCS24" s="0"/>
      <c r="BCT24" s="0"/>
      <c r="BCU24" s="0"/>
      <c r="BCV24" s="0"/>
      <c r="BCW24" s="0"/>
      <c r="BCX24" s="0"/>
      <c r="BCY24" s="0"/>
      <c r="BCZ24" s="0"/>
      <c r="BDA24" s="0"/>
      <c r="BDB24" s="0"/>
      <c r="BDC24" s="0"/>
      <c r="BDD24" s="0"/>
      <c r="BDE24" s="0"/>
      <c r="BDF24" s="0"/>
      <c r="BDG24" s="0"/>
      <c r="BDH24" s="0"/>
      <c r="BDI24" s="0"/>
      <c r="BDJ24" s="0"/>
      <c r="BDK24" s="0"/>
      <c r="BDL24" s="0"/>
      <c r="BDM24" s="0"/>
      <c r="BDN24" s="0"/>
      <c r="BDO24" s="0"/>
      <c r="BDP24" s="0"/>
      <c r="BDQ24" s="0"/>
      <c r="BDR24" s="0"/>
      <c r="BDS24" s="0"/>
      <c r="BDT24" s="0"/>
      <c r="BDU24" s="0"/>
      <c r="BDV24" s="0"/>
      <c r="BDW24" s="0"/>
      <c r="BDX24" s="0"/>
      <c r="BDY24" s="0"/>
      <c r="BDZ24" s="0"/>
      <c r="BEA24" s="0"/>
      <c r="BEB24" s="0"/>
      <c r="BEC24" s="0"/>
      <c r="BED24" s="0"/>
      <c r="BEE24" s="0"/>
      <c r="BEF24" s="0"/>
      <c r="BEG24" s="0"/>
      <c r="BEH24" s="0"/>
      <c r="BEI24" s="0"/>
      <c r="BEJ24" s="0"/>
      <c r="BEK24" s="0"/>
      <c r="BEL24" s="0"/>
      <c r="BEM24" s="0"/>
      <c r="BEN24" s="0"/>
      <c r="BEO24" s="0"/>
      <c r="BEP24" s="0"/>
      <c r="BEQ24" s="0"/>
      <c r="BER24" s="0"/>
      <c r="BES24" s="0"/>
      <c r="BET24" s="0"/>
      <c r="BEU24" s="0"/>
      <c r="BEV24" s="0"/>
      <c r="BEW24" s="0"/>
      <c r="BEX24" s="0"/>
      <c r="BEY24" s="0"/>
      <c r="BEZ24" s="0"/>
      <c r="BFA24" s="0"/>
      <c r="BFB24" s="0"/>
      <c r="BFC24" s="0"/>
      <c r="BFD24" s="0"/>
      <c r="BFE24" s="0"/>
      <c r="BFF24" s="0"/>
      <c r="BFG24" s="0"/>
      <c r="BFH24" s="0"/>
      <c r="BFI24" s="0"/>
      <c r="BFJ24" s="0"/>
      <c r="BFK24" s="0"/>
      <c r="BFL24" s="0"/>
      <c r="BFM24" s="0"/>
      <c r="BFN24" s="0"/>
      <c r="BFO24" s="0"/>
      <c r="BFP24" s="0"/>
      <c r="BFQ24" s="0"/>
      <c r="BFR24" s="0"/>
      <c r="BFS24" s="0"/>
      <c r="BFT24" s="0"/>
      <c r="BFU24" s="0"/>
      <c r="BFV24" s="0"/>
      <c r="BFW24" s="0"/>
      <c r="BFX24" s="0"/>
      <c r="BFY24" s="0"/>
      <c r="BFZ24" s="0"/>
      <c r="BGA24" s="0"/>
      <c r="BGB24" s="0"/>
      <c r="BGC24" s="0"/>
      <c r="BGD24" s="0"/>
      <c r="BGE24" s="0"/>
      <c r="BGF24" s="0"/>
      <c r="BGG24" s="0"/>
      <c r="BGH24" s="0"/>
      <c r="BGI24" s="0"/>
      <c r="BGJ24" s="0"/>
      <c r="BGK24" s="0"/>
      <c r="BGL24" s="0"/>
      <c r="BGM24" s="0"/>
      <c r="BGN24" s="0"/>
      <c r="BGO24" s="0"/>
      <c r="BGP24" s="0"/>
      <c r="BGQ24" s="0"/>
      <c r="BGR24" s="0"/>
      <c r="BGS24" s="0"/>
      <c r="BGT24" s="0"/>
      <c r="BGU24" s="0"/>
      <c r="BGV24" s="0"/>
      <c r="BGW24" s="0"/>
      <c r="BGX24" s="0"/>
      <c r="BGY24" s="0"/>
      <c r="BGZ24" s="0"/>
      <c r="BHA24" s="0"/>
      <c r="BHB24" s="0"/>
      <c r="BHC24" s="0"/>
      <c r="BHD24" s="0"/>
      <c r="BHE24" s="0"/>
      <c r="BHF24" s="0"/>
      <c r="BHG24" s="0"/>
      <c r="BHH24" s="0"/>
      <c r="BHI24" s="0"/>
      <c r="BHJ24" s="0"/>
      <c r="BHK24" s="0"/>
      <c r="BHL24" s="0"/>
      <c r="BHM24" s="0"/>
      <c r="BHN24" s="0"/>
      <c r="BHO24" s="0"/>
      <c r="BHP24" s="0"/>
      <c r="BHQ24" s="0"/>
      <c r="BHR24" s="0"/>
      <c r="BHS24" s="0"/>
      <c r="BHT24" s="0"/>
      <c r="BHU24" s="0"/>
      <c r="BHV24" s="0"/>
      <c r="BHW24" s="0"/>
      <c r="BHX24" s="0"/>
      <c r="BHY24" s="0"/>
      <c r="BHZ24" s="0"/>
      <c r="BIA24" s="0"/>
      <c r="BIB24" s="0"/>
      <c r="BIC24" s="0"/>
      <c r="BID24" s="0"/>
      <c r="BIE24" s="0"/>
      <c r="BIF24" s="0"/>
      <c r="BIG24" s="0"/>
      <c r="BIH24" s="0"/>
      <c r="BII24" s="0"/>
      <c r="BIJ24" s="0"/>
      <c r="BIK24" s="0"/>
      <c r="BIL24" s="0"/>
      <c r="BIM24" s="0"/>
      <c r="BIN24" s="0"/>
      <c r="BIO24" s="0"/>
      <c r="BIP24" s="0"/>
      <c r="BIQ24" s="0"/>
      <c r="BIR24" s="0"/>
      <c r="BIS24" s="0"/>
      <c r="BIT24" s="0"/>
      <c r="BIU24" s="0"/>
      <c r="BIV24" s="0"/>
      <c r="BIW24" s="0"/>
      <c r="BIX24" s="0"/>
      <c r="BIY24" s="0"/>
      <c r="BIZ24" s="0"/>
      <c r="BJA24" s="0"/>
      <c r="BJB24" s="0"/>
      <c r="BJC24" s="0"/>
      <c r="BJD24" s="0"/>
      <c r="BJE24" s="0"/>
      <c r="BJF24" s="0"/>
      <c r="BJG24" s="0"/>
      <c r="BJH24" s="0"/>
      <c r="BJI24" s="0"/>
      <c r="BJJ24" s="0"/>
      <c r="BJK24" s="0"/>
      <c r="BJL24" s="0"/>
      <c r="BJM24" s="0"/>
      <c r="BJN24" s="0"/>
      <c r="BJO24" s="0"/>
      <c r="BJP24" s="0"/>
      <c r="BJQ24" s="0"/>
      <c r="BJR24" s="0"/>
      <c r="BJS24" s="0"/>
      <c r="BJT24" s="0"/>
      <c r="BJU24" s="0"/>
      <c r="BJV24" s="0"/>
      <c r="BJW24" s="0"/>
      <c r="BJX24" s="0"/>
      <c r="BJY24" s="0"/>
      <c r="BJZ24" s="0"/>
      <c r="BKA24" s="0"/>
      <c r="BKB24" s="0"/>
      <c r="BKC24" s="0"/>
      <c r="BKD24" s="0"/>
      <c r="BKE24" s="0"/>
      <c r="BKF24" s="0"/>
      <c r="BKG24" s="0"/>
      <c r="BKH24" s="0"/>
      <c r="BKI24" s="0"/>
      <c r="BKJ24" s="0"/>
      <c r="BKK24" s="0"/>
      <c r="BKL24" s="0"/>
      <c r="BKM24" s="0"/>
      <c r="BKN24" s="0"/>
      <c r="BKO24" s="0"/>
      <c r="BKP24" s="0"/>
      <c r="BKQ24" s="0"/>
      <c r="BKR24" s="0"/>
      <c r="BKS24" s="0"/>
      <c r="BKT24" s="0"/>
      <c r="BKU24" s="0"/>
      <c r="BKV24" s="0"/>
      <c r="BKW24" s="0"/>
      <c r="BKX24" s="0"/>
      <c r="BKY24" s="0"/>
      <c r="BKZ24" s="0"/>
      <c r="BLA24" s="0"/>
      <c r="BLB24" s="0"/>
      <c r="BLC24" s="0"/>
      <c r="BLD24" s="0"/>
      <c r="BLE24" s="0"/>
      <c r="BLF24" s="0"/>
      <c r="BLG24" s="0"/>
      <c r="BLH24" s="0"/>
      <c r="BLI24" s="0"/>
      <c r="BLJ24" s="0"/>
      <c r="BLK24" s="0"/>
      <c r="BLL24" s="0"/>
      <c r="BLM24" s="0"/>
      <c r="BLN24" s="0"/>
      <c r="BLO24" s="0"/>
      <c r="BLP24" s="0"/>
      <c r="BLQ24" s="0"/>
      <c r="BLR24" s="0"/>
      <c r="BLS24" s="0"/>
      <c r="BLT24" s="0"/>
      <c r="BLU24" s="0"/>
      <c r="BLV24" s="0"/>
      <c r="BLW24" s="0"/>
      <c r="BLX24" s="0"/>
      <c r="BLY24" s="0"/>
      <c r="BLZ24" s="0"/>
      <c r="BMA24" s="0"/>
      <c r="BMB24" s="0"/>
      <c r="BMC24" s="0"/>
      <c r="BMD24" s="0"/>
      <c r="BME24" s="0"/>
      <c r="BMF24" s="0"/>
      <c r="BMG24" s="0"/>
      <c r="BMH24" s="0"/>
      <c r="BMI24" s="0"/>
      <c r="BMJ24" s="0"/>
      <c r="BMK24" s="0"/>
      <c r="BML24" s="0"/>
      <c r="BMM24" s="0"/>
      <c r="BMN24" s="0"/>
      <c r="BMO24" s="0"/>
      <c r="BMP24" s="0"/>
      <c r="BMQ24" s="0"/>
      <c r="BMR24" s="0"/>
      <c r="BMS24" s="0"/>
      <c r="BMT24" s="0"/>
      <c r="BMU24" s="0"/>
      <c r="BMV24" s="0"/>
      <c r="BMW24" s="0"/>
      <c r="BMX24" s="0"/>
      <c r="BMY24" s="0"/>
      <c r="BMZ24" s="0"/>
      <c r="BNA24" s="0"/>
      <c r="BNB24" s="0"/>
      <c r="BNC24" s="0"/>
      <c r="BND24" s="0"/>
      <c r="BNE24" s="0"/>
      <c r="BNF24" s="0"/>
      <c r="BNG24" s="0"/>
      <c r="BNH24" s="0"/>
      <c r="BNI24" s="0"/>
      <c r="BNJ24" s="0"/>
      <c r="BNK24" s="0"/>
      <c r="BNL24" s="0"/>
      <c r="BNM24" s="0"/>
      <c r="BNN24" s="0"/>
      <c r="BNO24" s="0"/>
      <c r="BNP24" s="0"/>
      <c r="BNQ24" s="0"/>
      <c r="BNR24" s="0"/>
      <c r="BNS24" s="0"/>
      <c r="BNT24" s="0"/>
      <c r="BNU24" s="0"/>
      <c r="BNV24" s="0"/>
      <c r="BNW24" s="0"/>
      <c r="BNX24" s="0"/>
      <c r="BNY24" s="0"/>
      <c r="BNZ24" s="0"/>
      <c r="BOA24" s="0"/>
      <c r="BOB24" s="0"/>
      <c r="BOC24" s="0"/>
      <c r="BOD24" s="0"/>
      <c r="BOE24" s="0"/>
      <c r="BOF24" s="0"/>
      <c r="BOG24" s="0"/>
      <c r="BOH24" s="0"/>
      <c r="BOI24" s="0"/>
      <c r="BOJ24" s="0"/>
      <c r="BOK24" s="0"/>
      <c r="BOL24" s="0"/>
      <c r="BOM24" s="0"/>
      <c r="BON24" s="0"/>
      <c r="BOO24" s="0"/>
      <c r="BOP24" s="0"/>
      <c r="BOQ24" s="0"/>
      <c r="BOR24" s="0"/>
      <c r="BOS24" s="0"/>
      <c r="BOT24" s="0"/>
      <c r="BOU24" s="0"/>
      <c r="BOV24" s="0"/>
      <c r="BOW24" s="0"/>
      <c r="BOX24" s="0"/>
      <c r="BOY24" s="0"/>
      <c r="BOZ24" s="0"/>
      <c r="BPA24" s="0"/>
      <c r="BPB24" s="0"/>
      <c r="BPC24" s="0"/>
      <c r="BPD24" s="0"/>
      <c r="BPE24" s="0"/>
      <c r="BPF24" s="0"/>
      <c r="BPG24" s="0"/>
      <c r="BPH24" s="0"/>
      <c r="BPI24" s="0"/>
      <c r="BPJ24" s="0"/>
      <c r="BPK24" s="0"/>
      <c r="BPL24" s="0"/>
      <c r="BPM24" s="0"/>
      <c r="BPN24" s="0"/>
      <c r="BPO24" s="0"/>
      <c r="BPP24" s="0"/>
      <c r="BPQ24" s="0"/>
      <c r="BPR24" s="0"/>
      <c r="BPS24" s="0"/>
      <c r="BPT24" s="0"/>
      <c r="BPU24" s="0"/>
      <c r="BPV24" s="0"/>
      <c r="BPW24" s="0"/>
      <c r="BPX24" s="0"/>
      <c r="BPY24" s="0"/>
      <c r="BPZ24" s="0"/>
      <c r="BQA24" s="0"/>
      <c r="BQB24" s="0"/>
      <c r="BQC24" s="0"/>
      <c r="BQD24" s="0"/>
      <c r="BQE24" s="0"/>
      <c r="BQF24" s="0"/>
      <c r="BQG24" s="0"/>
      <c r="BQH24" s="0"/>
      <c r="BQI24" s="0"/>
      <c r="BQJ24" s="0"/>
      <c r="BQK24" s="0"/>
      <c r="BQL24" s="0"/>
      <c r="BQM24" s="0"/>
      <c r="BQN24" s="0"/>
      <c r="BQO24" s="0"/>
      <c r="BQP24" s="0"/>
      <c r="BQQ24" s="0"/>
      <c r="BQR24" s="0"/>
      <c r="BQS24" s="0"/>
      <c r="BQT24" s="0"/>
      <c r="BQU24" s="0"/>
      <c r="BQV24" s="0"/>
      <c r="BQW24" s="0"/>
      <c r="BQX24" s="0"/>
      <c r="BQY24" s="0"/>
      <c r="BQZ24" s="0"/>
      <c r="BRA24" s="0"/>
      <c r="BRB24" s="0"/>
      <c r="BRC24" s="0"/>
      <c r="BRD24" s="0"/>
      <c r="BRE24" s="0"/>
      <c r="BRF24" s="0"/>
      <c r="BRG24" s="0"/>
      <c r="BRH24" s="0"/>
      <c r="BRI24" s="0"/>
      <c r="BRJ24" s="0"/>
      <c r="BRK24" s="0"/>
      <c r="BRL24" s="0"/>
      <c r="BRM24" s="0"/>
      <c r="BRN24" s="0"/>
      <c r="BRO24" s="0"/>
      <c r="BRP24" s="0"/>
      <c r="BRQ24" s="0"/>
      <c r="BRR24" s="0"/>
      <c r="BRS24" s="0"/>
      <c r="BRT24" s="0"/>
      <c r="BRU24" s="0"/>
      <c r="BRV24" s="0"/>
      <c r="BRW24" s="0"/>
      <c r="BRX24" s="0"/>
      <c r="BRY24" s="0"/>
      <c r="BRZ24" s="0"/>
      <c r="BSA24" s="0"/>
      <c r="BSB24" s="0"/>
      <c r="BSC24" s="0"/>
      <c r="BSD24" s="0"/>
      <c r="BSE24" s="0"/>
      <c r="BSF24" s="0"/>
      <c r="BSG24" s="0"/>
      <c r="BSH24" s="0"/>
      <c r="BSI24" s="0"/>
      <c r="BSJ24" s="0"/>
      <c r="BSK24" s="0"/>
      <c r="BSL24" s="0"/>
      <c r="BSM24" s="0"/>
      <c r="BSN24" s="0"/>
      <c r="BSO24" s="0"/>
      <c r="BSP24" s="0"/>
      <c r="BSQ24" s="0"/>
      <c r="BSR24" s="0"/>
      <c r="BSS24" s="0"/>
      <c r="BST24" s="0"/>
      <c r="BSU24" s="0"/>
      <c r="BSV24" s="0"/>
      <c r="BSW24" s="0"/>
      <c r="BSX24" s="0"/>
      <c r="BSY24" s="0"/>
      <c r="BSZ24" s="0"/>
      <c r="BTA24" s="0"/>
      <c r="BTB24" s="0"/>
      <c r="BTC24" s="0"/>
      <c r="BTD24" s="0"/>
      <c r="BTE24" s="0"/>
      <c r="BTF24" s="0"/>
      <c r="BTG24" s="0"/>
      <c r="BTH24" s="0"/>
      <c r="BTI24" s="0"/>
      <c r="BTJ24" s="0"/>
      <c r="BTK24" s="0"/>
      <c r="BTL24" s="0"/>
      <c r="BTM24" s="0"/>
      <c r="BTN24" s="0"/>
      <c r="BTO24" s="0"/>
      <c r="BTP24" s="0"/>
      <c r="BTQ24" s="0"/>
      <c r="BTR24" s="0"/>
      <c r="BTS24" s="0"/>
      <c r="BTT24" s="0"/>
      <c r="BTU24" s="0"/>
      <c r="BTV24" s="0"/>
      <c r="BTW24" s="0"/>
      <c r="BTX24" s="0"/>
      <c r="BTY24" s="0"/>
      <c r="BTZ24" s="0"/>
      <c r="BUA24" s="0"/>
      <c r="BUB24" s="0"/>
      <c r="BUC24" s="0"/>
      <c r="BUD24" s="0"/>
      <c r="BUE24" s="0"/>
      <c r="BUF24" s="0"/>
      <c r="BUG24" s="0"/>
      <c r="BUH24" s="0"/>
      <c r="BUI24" s="0"/>
      <c r="BUJ24" s="0"/>
      <c r="BUK24" s="0"/>
      <c r="BUL24" s="0"/>
      <c r="BUM24" s="0"/>
      <c r="BUN24" s="0"/>
      <c r="BUO24" s="0"/>
      <c r="BUP24" s="0"/>
      <c r="BUQ24" s="0"/>
      <c r="BUR24" s="0"/>
      <c r="BUS24" s="0"/>
      <c r="BUT24" s="0"/>
      <c r="BUU24" s="0"/>
      <c r="BUV24" s="0"/>
      <c r="BUW24" s="0"/>
      <c r="BUX24" s="0"/>
      <c r="BUY24" s="0"/>
      <c r="BUZ24" s="0"/>
      <c r="BVA24" s="0"/>
      <c r="BVB24" s="0"/>
      <c r="BVC24" s="0"/>
      <c r="BVD24" s="0"/>
      <c r="BVE24" s="0"/>
      <c r="BVF24" s="0"/>
      <c r="BVG24" s="0"/>
      <c r="BVH24" s="0"/>
      <c r="BVI24" s="0"/>
      <c r="BVJ24" s="0"/>
      <c r="BVK24" s="0"/>
      <c r="BVL24" s="0"/>
      <c r="BVM24" s="0"/>
      <c r="BVN24" s="0"/>
      <c r="BVO24" s="0"/>
      <c r="BVP24" s="0"/>
      <c r="BVQ24" s="0"/>
      <c r="BVR24" s="0"/>
      <c r="BVS24" s="0"/>
      <c r="BVT24" s="0"/>
      <c r="BVU24" s="0"/>
      <c r="BVV24" s="0"/>
      <c r="BVW24" s="0"/>
      <c r="BVX24" s="0"/>
      <c r="BVY24" s="0"/>
      <c r="BVZ24" s="0"/>
      <c r="BWA24" s="0"/>
      <c r="BWB24" s="0"/>
      <c r="BWC24" s="0"/>
      <c r="BWD24" s="0"/>
      <c r="BWE24" s="0"/>
      <c r="BWF24" s="0"/>
      <c r="BWG24" s="0"/>
      <c r="BWH24" s="0"/>
      <c r="BWI24" s="0"/>
      <c r="BWJ24" s="0"/>
      <c r="BWK24" s="0"/>
      <c r="BWL24" s="0"/>
      <c r="BWM24" s="0"/>
      <c r="BWN24" s="0"/>
      <c r="BWO24" s="0"/>
      <c r="BWP24" s="0"/>
      <c r="BWQ24" s="0"/>
      <c r="BWR24" s="0"/>
      <c r="BWS24" s="0"/>
      <c r="BWT24" s="0"/>
      <c r="BWU24" s="0"/>
      <c r="BWV24" s="0"/>
      <c r="BWW24" s="0"/>
      <c r="BWX24" s="0"/>
      <c r="BWY24" s="0"/>
      <c r="BWZ24" s="0"/>
      <c r="BXA24" s="0"/>
      <c r="BXB24" s="0"/>
      <c r="BXC24" s="0"/>
      <c r="BXD24" s="0"/>
      <c r="BXE24" s="0"/>
      <c r="BXF24" s="0"/>
      <c r="BXG24" s="0"/>
      <c r="BXH24" s="0"/>
      <c r="BXI24" s="0"/>
      <c r="BXJ24" s="0"/>
      <c r="BXK24" s="0"/>
      <c r="BXL24" s="0"/>
      <c r="BXM24" s="0"/>
      <c r="BXN24" s="0"/>
      <c r="BXO24" s="0"/>
      <c r="BXP24" s="0"/>
      <c r="BXQ24" s="0"/>
      <c r="BXR24" s="0"/>
      <c r="BXS24" s="0"/>
      <c r="BXT24" s="0"/>
      <c r="BXU24" s="0"/>
      <c r="BXV24" s="0"/>
      <c r="BXW24" s="0"/>
      <c r="BXX24" s="0"/>
      <c r="BXY24" s="0"/>
      <c r="BXZ24" s="0"/>
      <c r="BYA24" s="0"/>
      <c r="BYB24" s="0"/>
      <c r="BYC24" s="0"/>
      <c r="BYD24" s="0"/>
      <c r="BYE24" s="0"/>
      <c r="BYF24" s="0"/>
      <c r="BYG24" s="0"/>
      <c r="BYH24" s="0"/>
      <c r="BYI24" s="0"/>
      <c r="BYJ24" s="0"/>
      <c r="BYK24" s="0"/>
      <c r="BYL24" s="0"/>
      <c r="BYM24" s="0"/>
      <c r="BYN24" s="0"/>
      <c r="BYO24" s="0"/>
      <c r="BYP24" s="0"/>
      <c r="BYQ24" s="0"/>
      <c r="BYR24" s="0"/>
      <c r="BYS24" s="0"/>
      <c r="BYT24" s="0"/>
      <c r="BYU24" s="0"/>
      <c r="BYV24" s="0"/>
      <c r="BYW24" s="0"/>
      <c r="BYX24" s="0"/>
      <c r="BYY24" s="0"/>
      <c r="BYZ24" s="0"/>
      <c r="BZA24" s="0"/>
      <c r="BZB24" s="0"/>
      <c r="BZC24" s="0"/>
      <c r="BZD24" s="0"/>
      <c r="BZE24" s="0"/>
      <c r="BZF24" s="0"/>
      <c r="BZG24" s="0"/>
      <c r="BZH24" s="0"/>
      <c r="BZI24" s="0"/>
      <c r="BZJ24" s="0"/>
      <c r="BZK24" s="0"/>
      <c r="BZL24" s="0"/>
      <c r="BZM24" s="0"/>
      <c r="BZN24" s="0"/>
      <c r="BZO24" s="0"/>
      <c r="BZP24" s="0"/>
      <c r="BZQ24" s="0"/>
      <c r="BZR24" s="0"/>
      <c r="BZS24" s="0"/>
      <c r="BZT24" s="0"/>
      <c r="BZU24" s="0"/>
      <c r="BZV24" s="0"/>
      <c r="BZW24" s="0"/>
      <c r="BZX24" s="0"/>
      <c r="BZY24" s="0"/>
      <c r="BZZ24" s="0"/>
      <c r="CAA24" s="0"/>
      <c r="CAB24" s="0"/>
      <c r="CAC24" s="0"/>
      <c r="CAD24" s="0"/>
      <c r="CAE24" s="0"/>
      <c r="CAF24" s="0"/>
      <c r="CAG24" s="0"/>
      <c r="CAH24" s="0"/>
      <c r="CAI24" s="0"/>
      <c r="CAJ24" s="0"/>
      <c r="CAK24" s="0"/>
      <c r="CAL24" s="0"/>
      <c r="CAM24" s="0"/>
      <c r="CAN24" s="0"/>
      <c r="CAO24" s="0"/>
      <c r="CAP24" s="0"/>
      <c r="CAQ24" s="0"/>
      <c r="CAR24" s="0"/>
      <c r="CAS24" s="0"/>
      <c r="CAT24" s="0"/>
      <c r="CAU24" s="0"/>
      <c r="CAV24" s="0"/>
      <c r="CAW24" s="0"/>
      <c r="CAX24" s="0"/>
      <c r="CAY24" s="0"/>
      <c r="CAZ24" s="0"/>
      <c r="CBA24" s="0"/>
      <c r="CBB24" s="0"/>
      <c r="CBC24" s="0"/>
      <c r="CBD24" s="0"/>
      <c r="CBE24" s="0"/>
      <c r="CBF24" s="0"/>
      <c r="CBG24" s="0"/>
      <c r="CBH24" s="0"/>
      <c r="CBI24" s="0"/>
      <c r="CBJ24" s="0"/>
      <c r="CBK24" s="0"/>
      <c r="CBL24" s="0"/>
      <c r="CBM24" s="0"/>
      <c r="CBN24" s="0"/>
      <c r="CBO24" s="0"/>
      <c r="CBP24" s="0"/>
      <c r="CBQ24" s="0"/>
      <c r="CBR24" s="0"/>
      <c r="CBS24" s="0"/>
      <c r="CBT24" s="0"/>
      <c r="CBU24" s="0"/>
      <c r="CBV24" s="0"/>
      <c r="CBW24" s="0"/>
      <c r="CBX24" s="0"/>
      <c r="CBY24" s="0"/>
      <c r="CBZ24" s="0"/>
      <c r="CCA24" s="0"/>
      <c r="CCB24" s="0"/>
      <c r="CCC24" s="0"/>
      <c r="CCD24" s="0"/>
      <c r="CCE24" s="0"/>
      <c r="CCF24" s="0"/>
      <c r="CCG24" s="0"/>
      <c r="CCH24" s="0"/>
      <c r="CCI24" s="0"/>
      <c r="CCJ24" s="0"/>
      <c r="CCK24" s="0"/>
      <c r="CCL24" s="0"/>
      <c r="CCM24" s="0"/>
      <c r="CCN24" s="0"/>
      <c r="CCO24" s="0"/>
      <c r="CCP24" s="0"/>
      <c r="CCQ24" s="0"/>
      <c r="CCR24" s="0"/>
      <c r="CCS24" s="0"/>
      <c r="CCT24" s="0"/>
      <c r="CCU24" s="0"/>
      <c r="CCV24" s="0"/>
      <c r="CCW24" s="0"/>
      <c r="CCX24" s="0"/>
      <c r="CCY24" s="0"/>
      <c r="CCZ24" s="0"/>
      <c r="CDA24" s="0"/>
      <c r="CDB24" s="0"/>
      <c r="CDC24" s="0"/>
      <c r="CDD24" s="0"/>
      <c r="CDE24" s="0"/>
      <c r="CDF24" s="0"/>
      <c r="CDG24" s="0"/>
      <c r="CDH24" s="0"/>
      <c r="CDI24" s="0"/>
      <c r="CDJ24" s="0"/>
      <c r="CDK24" s="0"/>
      <c r="CDL24" s="0"/>
      <c r="CDM24" s="0"/>
      <c r="CDN24" s="0"/>
      <c r="CDO24" s="0"/>
      <c r="CDP24" s="0"/>
      <c r="CDQ24" s="0"/>
      <c r="CDR24" s="0"/>
      <c r="CDS24" s="0"/>
      <c r="CDT24" s="0"/>
      <c r="CDU24" s="0"/>
      <c r="CDV24" s="0"/>
      <c r="CDW24" s="0"/>
      <c r="CDX24" s="0"/>
      <c r="CDY24" s="0"/>
      <c r="CDZ24" s="0"/>
      <c r="CEA24" s="0"/>
      <c r="CEB24" s="0"/>
      <c r="CEC24" s="0"/>
      <c r="CED24" s="0"/>
      <c r="CEE24" s="0"/>
      <c r="CEF24" s="0"/>
      <c r="CEG24" s="0"/>
      <c r="CEH24" s="0"/>
      <c r="CEI24" s="0"/>
      <c r="CEJ24" s="0"/>
      <c r="CEK24" s="0"/>
      <c r="CEL24" s="0"/>
      <c r="CEM24" s="0"/>
      <c r="CEN24" s="0"/>
      <c r="CEO24" s="0"/>
      <c r="CEP24" s="0"/>
      <c r="CEQ24" s="0"/>
      <c r="CER24" s="0"/>
      <c r="CES24" s="0"/>
      <c r="CET24" s="0"/>
      <c r="CEU24" s="0"/>
      <c r="CEV24" s="0"/>
      <c r="CEW24" s="0"/>
      <c r="CEX24" s="0"/>
      <c r="CEY24" s="0"/>
      <c r="CEZ24" s="0"/>
      <c r="CFA24" s="0"/>
      <c r="CFB24" s="0"/>
      <c r="CFC24" s="0"/>
      <c r="CFD24" s="0"/>
      <c r="CFE24" s="0"/>
      <c r="CFF24" s="0"/>
      <c r="CFG24" s="0"/>
      <c r="CFH24" s="0"/>
      <c r="CFI24" s="0"/>
      <c r="CFJ24" s="0"/>
      <c r="CFK24" s="0"/>
      <c r="CFL24" s="0"/>
      <c r="CFM24" s="0"/>
      <c r="CFN24" s="0"/>
      <c r="CFO24" s="0"/>
      <c r="CFP24" s="0"/>
      <c r="CFQ24" s="0"/>
      <c r="CFR24" s="0"/>
      <c r="CFS24" s="0"/>
      <c r="CFT24" s="0"/>
      <c r="CFU24" s="0"/>
      <c r="CFV24" s="0"/>
      <c r="CFW24" s="0"/>
      <c r="CFX24" s="0"/>
      <c r="CFY24" s="0"/>
      <c r="CFZ24" s="0"/>
      <c r="CGA24" s="0"/>
      <c r="CGB24" s="0"/>
      <c r="CGC24" s="0"/>
      <c r="CGD24" s="0"/>
      <c r="CGE24" s="0"/>
      <c r="CGF24" s="0"/>
      <c r="CGG24" s="0"/>
      <c r="CGH24" s="0"/>
      <c r="CGI24" s="0"/>
      <c r="CGJ24" s="0"/>
      <c r="CGK24" s="0"/>
      <c r="CGL24" s="0"/>
      <c r="CGM24" s="0"/>
      <c r="CGN24" s="0"/>
      <c r="CGO24" s="0"/>
      <c r="CGP24" s="0"/>
      <c r="CGQ24" s="0"/>
      <c r="CGR24" s="0"/>
      <c r="CGS24" s="0"/>
      <c r="CGT24" s="0"/>
      <c r="CGU24" s="0"/>
      <c r="CGV24" s="0"/>
      <c r="CGW24" s="0"/>
      <c r="CGX24" s="0"/>
      <c r="CGY24" s="0"/>
      <c r="CGZ24" s="0"/>
      <c r="CHA24" s="0"/>
      <c r="CHB24" s="0"/>
      <c r="CHC24" s="0"/>
      <c r="CHD24" s="0"/>
      <c r="CHE24" s="0"/>
      <c r="CHF24" s="0"/>
      <c r="CHG24" s="0"/>
      <c r="CHH24" s="0"/>
      <c r="CHI24" s="0"/>
      <c r="CHJ24" s="0"/>
      <c r="CHK24" s="0"/>
      <c r="CHL24" s="0"/>
      <c r="CHM24" s="0"/>
      <c r="CHN24" s="0"/>
      <c r="CHO24" s="0"/>
      <c r="CHP24" s="0"/>
      <c r="CHQ24" s="0"/>
      <c r="CHR24" s="0"/>
      <c r="CHS24" s="0"/>
      <c r="CHT24" s="0"/>
      <c r="CHU24" s="0"/>
      <c r="CHV24" s="0"/>
      <c r="CHW24" s="0"/>
      <c r="CHX24" s="0"/>
      <c r="CHY24" s="0"/>
      <c r="CHZ24" s="0"/>
      <c r="CIA24" s="0"/>
      <c r="CIB24" s="0"/>
      <c r="CIC24" s="0"/>
      <c r="CID24" s="0"/>
      <c r="CIE24" s="0"/>
      <c r="CIF24" s="0"/>
      <c r="CIG24" s="0"/>
      <c r="CIH24" s="0"/>
      <c r="CII24" s="0"/>
      <c r="CIJ24" s="0"/>
      <c r="CIK24" s="0"/>
      <c r="CIL24" s="0"/>
      <c r="CIM24" s="0"/>
      <c r="CIN24" s="0"/>
      <c r="CIO24" s="0"/>
      <c r="CIP24" s="0"/>
      <c r="CIQ24" s="0"/>
      <c r="CIR24" s="0"/>
      <c r="CIS24" s="0"/>
      <c r="CIT24" s="0"/>
      <c r="CIU24" s="0"/>
      <c r="CIV24" s="0"/>
      <c r="CIW24" s="0"/>
      <c r="CIX24" s="0"/>
      <c r="CIY24" s="0"/>
      <c r="CIZ24" s="0"/>
      <c r="CJA24" s="0"/>
      <c r="CJB24" s="0"/>
      <c r="CJC24" s="0"/>
      <c r="CJD24" s="0"/>
      <c r="CJE24" s="0"/>
      <c r="CJF24" s="0"/>
      <c r="CJG24" s="0"/>
      <c r="CJH24" s="0"/>
      <c r="CJI24" s="0"/>
      <c r="CJJ24" s="0"/>
      <c r="CJK24" s="0"/>
      <c r="CJL24" s="0"/>
      <c r="CJM24" s="0"/>
      <c r="CJN24" s="0"/>
      <c r="CJO24" s="0"/>
      <c r="CJP24" s="0"/>
      <c r="CJQ24" s="0"/>
      <c r="CJR24" s="0"/>
      <c r="CJS24" s="0"/>
      <c r="CJT24" s="0"/>
      <c r="CJU24" s="0"/>
      <c r="CJV24" s="0"/>
      <c r="CJW24" s="0"/>
      <c r="CJX24" s="0"/>
      <c r="CJY24" s="0"/>
      <c r="CJZ24" s="0"/>
      <c r="CKA24" s="0"/>
      <c r="CKB24" s="0"/>
      <c r="CKC24" s="0"/>
      <c r="CKD24" s="0"/>
      <c r="CKE24" s="0"/>
      <c r="CKF24" s="0"/>
      <c r="CKG24" s="0"/>
      <c r="CKH24" s="0"/>
      <c r="CKI24" s="0"/>
      <c r="CKJ24" s="0"/>
      <c r="CKK24" s="0"/>
      <c r="CKL24" s="0"/>
      <c r="CKM24" s="0"/>
      <c r="CKN24" s="0"/>
      <c r="CKO24" s="0"/>
      <c r="CKP24" s="0"/>
      <c r="CKQ24" s="0"/>
      <c r="CKR24" s="0"/>
      <c r="CKS24" s="0"/>
      <c r="CKT24" s="0"/>
      <c r="CKU24" s="0"/>
      <c r="CKV24" s="0"/>
      <c r="CKW24" s="0"/>
      <c r="CKX24" s="0"/>
      <c r="CKY24" s="0"/>
      <c r="CKZ24" s="0"/>
      <c r="CLA24" s="0"/>
      <c r="CLB24" s="0"/>
      <c r="CLC24" s="0"/>
      <c r="CLD24" s="0"/>
      <c r="CLE24" s="0"/>
      <c r="CLF24" s="0"/>
      <c r="CLG24" s="0"/>
      <c r="CLH24" s="0"/>
      <c r="CLI24" s="0"/>
      <c r="CLJ24" s="0"/>
      <c r="CLK24" s="0"/>
      <c r="CLL24" s="0"/>
      <c r="CLM24" s="0"/>
      <c r="CLN24" s="0"/>
      <c r="CLO24" s="0"/>
      <c r="CLP24" s="0"/>
      <c r="CLQ24" s="0"/>
      <c r="CLR24" s="0"/>
      <c r="CLS24" s="0"/>
      <c r="CLT24" s="0"/>
      <c r="CLU24" s="0"/>
      <c r="CLV24" s="0"/>
      <c r="CLW24" s="0"/>
      <c r="CLX24" s="0"/>
      <c r="CLY24" s="0"/>
      <c r="CLZ24" s="0"/>
      <c r="CMA24" s="0"/>
      <c r="CMB24" s="0"/>
      <c r="CMC24" s="0"/>
      <c r="CMD24" s="0"/>
      <c r="CME24" s="0"/>
      <c r="CMF24" s="0"/>
      <c r="CMG24" s="0"/>
      <c r="CMH24" s="0"/>
      <c r="CMI24" s="0"/>
      <c r="CMJ24" s="0"/>
      <c r="CMK24" s="0"/>
      <c r="CML24" s="0"/>
      <c r="CMM24" s="0"/>
      <c r="CMN24" s="0"/>
      <c r="CMO24" s="0"/>
      <c r="CMP24" s="0"/>
      <c r="CMQ24" s="0"/>
      <c r="CMR24" s="0"/>
      <c r="CMS24" s="0"/>
      <c r="CMT24" s="0"/>
      <c r="CMU24" s="0"/>
      <c r="CMV24" s="0"/>
      <c r="CMW24" s="0"/>
      <c r="CMX24" s="0"/>
      <c r="CMY24" s="0"/>
      <c r="CMZ24" s="0"/>
      <c r="CNA24" s="0"/>
      <c r="CNB24" s="0"/>
      <c r="CNC24" s="0"/>
      <c r="CND24" s="0"/>
      <c r="CNE24" s="0"/>
      <c r="CNF24" s="0"/>
      <c r="CNG24" s="0"/>
      <c r="CNH24" s="0"/>
      <c r="CNI24" s="0"/>
      <c r="CNJ24" s="0"/>
      <c r="CNK24" s="0"/>
      <c r="CNL24" s="0"/>
      <c r="CNM24" s="0"/>
      <c r="CNN24" s="0"/>
      <c r="CNO24" s="0"/>
      <c r="CNP24" s="0"/>
      <c r="CNQ24" s="0"/>
      <c r="CNR24" s="0"/>
      <c r="CNS24" s="0"/>
      <c r="CNT24" s="0"/>
      <c r="CNU24" s="0"/>
      <c r="CNV24" s="0"/>
      <c r="CNW24" s="0"/>
      <c r="CNX24" s="0"/>
      <c r="CNY24" s="0"/>
      <c r="CNZ24" s="0"/>
      <c r="COA24" s="0"/>
      <c r="COB24" s="0"/>
      <c r="COC24" s="0"/>
      <c r="COD24" s="0"/>
      <c r="COE24" s="0"/>
      <c r="COF24" s="0"/>
      <c r="COG24" s="0"/>
      <c r="COH24" s="0"/>
      <c r="COI24" s="0"/>
      <c r="COJ24" s="0"/>
      <c r="COK24" s="0"/>
      <c r="COL24" s="0"/>
      <c r="COM24" s="0"/>
      <c r="CON24" s="0"/>
      <c r="COO24" s="0"/>
      <c r="COP24" s="0"/>
      <c r="COQ24" s="0"/>
      <c r="COR24" s="0"/>
      <c r="COS24" s="0"/>
      <c r="COT24" s="0"/>
      <c r="COU24" s="0"/>
      <c r="COV24" s="0"/>
      <c r="COW24" s="0"/>
      <c r="COX24" s="0"/>
      <c r="COY24" s="0"/>
      <c r="COZ24" s="0"/>
      <c r="CPA24" s="0"/>
      <c r="CPB24" s="0"/>
      <c r="CPC24" s="0"/>
      <c r="CPD24" s="0"/>
      <c r="CPE24" s="0"/>
      <c r="CPF24" s="0"/>
      <c r="CPG24" s="0"/>
      <c r="CPH24" s="0"/>
      <c r="CPI24" s="0"/>
      <c r="CPJ24" s="0"/>
      <c r="CPK24" s="0"/>
      <c r="CPL24" s="0"/>
      <c r="CPM24" s="0"/>
      <c r="CPN24" s="0"/>
      <c r="CPO24" s="0"/>
      <c r="CPP24" s="0"/>
      <c r="CPQ24" s="0"/>
      <c r="CPR24" s="0"/>
      <c r="CPS24" s="0"/>
      <c r="CPT24" s="0"/>
      <c r="CPU24" s="0"/>
      <c r="CPV24" s="0"/>
      <c r="CPW24" s="0"/>
      <c r="CPX24" s="0"/>
      <c r="CPY24" s="0"/>
      <c r="CPZ24" s="0"/>
      <c r="CQA24" s="0"/>
      <c r="CQB24" s="0"/>
      <c r="CQC24" s="0"/>
      <c r="CQD24" s="0"/>
      <c r="CQE24" s="0"/>
      <c r="CQF24" s="0"/>
      <c r="CQG24" s="0"/>
      <c r="CQH24" s="0"/>
      <c r="CQI24" s="0"/>
      <c r="CQJ24" s="0"/>
      <c r="CQK24" s="0"/>
      <c r="CQL24" s="0"/>
      <c r="CQM24" s="0"/>
      <c r="CQN24" s="0"/>
      <c r="CQO24" s="0"/>
      <c r="CQP24" s="0"/>
      <c r="CQQ24" s="0"/>
      <c r="CQR24" s="0"/>
      <c r="CQS24" s="0"/>
      <c r="CQT24" s="0"/>
      <c r="CQU24" s="0"/>
      <c r="CQV24" s="0"/>
      <c r="CQW24" s="0"/>
      <c r="CQX24" s="0"/>
      <c r="CQY24" s="0"/>
      <c r="CQZ24" s="0"/>
      <c r="CRA24" s="0"/>
      <c r="CRB24" s="0"/>
      <c r="CRC24" s="0"/>
      <c r="CRD24" s="0"/>
      <c r="CRE24" s="0"/>
      <c r="CRF24" s="0"/>
      <c r="CRG24" s="0"/>
      <c r="CRH24" s="0"/>
      <c r="CRI24" s="0"/>
      <c r="CRJ24" s="0"/>
      <c r="CRK24" s="0"/>
      <c r="CRL24" s="0"/>
      <c r="CRM24" s="0"/>
      <c r="CRN24" s="0"/>
      <c r="CRO24" s="0"/>
      <c r="CRP24" s="0"/>
      <c r="CRQ24" s="0"/>
      <c r="CRR24" s="0"/>
      <c r="CRS24" s="0"/>
      <c r="CRT24" s="0"/>
      <c r="CRU24" s="0"/>
      <c r="CRV24" s="0"/>
      <c r="CRW24" s="0"/>
      <c r="CRX24" s="0"/>
      <c r="CRY24" s="0"/>
      <c r="CRZ24" s="0"/>
      <c r="CSA24" s="0"/>
      <c r="CSB24" s="0"/>
      <c r="CSC24" s="0"/>
      <c r="CSD24" s="0"/>
      <c r="CSE24" s="0"/>
      <c r="CSF24" s="0"/>
      <c r="CSG24" s="0"/>
      <c r="CSH24" s="0"/>
      <c r="CSI24" s="0"/>
      <c r="CSJ24" s="0"/>
      <c r="CSK24" s="0"/>
      <c r="CSL24" s="0"/>
      <c r="CSM24" s="0"/>
      <c r="CSN24" s="0"/>
      <c r="CSO24" s="0"/>
      <c r="CSP24" s="0"/>
      <c r="CSQ24" s="0"/>
      <c r="CSR24" s="0"/>
      <c r="CSS24" s="0"/>
      <c r="CST24" s="0"/>
      <c r="CSU24" s="0"/>
      <c r="CSV24" s="0"/>
      <c r="CSW24" s="0"/>
      <c r="CSX24" s="0"/>
      <c r="CSY24" s="0"/>
      <c r="CSZ24" s="0"/>
      <c r="CTA24" s="0"/>
      <c r="CTB24" s="0"/>
      <c r="CTC24" s="0"/>
      <c r="CTD24" s="0"/>
      <c r="CTE24" s="0"/>
      <c r="CTF24" s="0"/>
      <c r="CTG24" s="0"/>
      <c r="CTH24" s="0"/>
      <c r="CTI24" s="0"/>
      <c r="CTJ24" s="0"/>
      <c r="CTK24" s="0"/>
      <c r="CTL24" s="0"/>
      <c r="CTM24" s="0"/>
      <c r="CTN24" s="0"/>
      <c r="CTO24" s="0"/>
      <c r="CTP24" s="0"/>
      <c r="CTQ24" s="0"/>
      <c r="CTR24" s="0"/>
      <c r="CTS24" s="0"/>
      <c r="CTT24" s="0"/>
      <c r="CTU24" s="0"/>
      <c r="CTV24" s="0"/>
      <c r="CTW24" s="0"/>
      <c r="CTX24" s="0"/>
      <c r="CTY24" s="0"/>
      <c r="CTZ24" s="0"/>
      <c r="CUA24" s="0"/>
      <c r="CUB24" s="0"/>
      <c r="CUC24" s="0"/>
      <c r="CUD24" s="0"/>
      <c r="CUE24" s="0"/>
      <c r="CUF24" s="0"/>
      <c r="CUG24" s="0"/>
      <c r="CUH24" s="0"/>
      <c r="CUI24" s="0"/>
      <c r="CUJ24" s="0"/>
      <c r="CUK24" s="0"/>
      <c r="CUL24" s="0"/>
      <c r="CUM24" s="0"/>
      <c r="CUN24" s="0"/>
      <c r="CUO24" s="0"/>
      <c r="CUP24" s="0"/>
      <c r="CUQ24" s="0"/>
      <c r="CUR24" s="0"/>
      <c r="CUS24" s="0"/>
      <c r="CUT24" s="0"/>
      <c r="CUU24" s="0"/>
      <c r="CUV24" s="0"/>
      <c r="CUW24" s="0"/>
      <c r="CUX24" s="0"/>
      <c r="CUY24" s="0"/>
      <c r="CUZ24" s="0"/>
      <c r="CVA24" s="0"/>
      <c r="CVB24" s="0"/>
      <c r="CVC24" s="0"/>
      <c r="CVD24" s="0"/>
      <c r="CVE24" s="0"/>
      <c r="CVF24" s="0"/>
      <c r="CVG24" s="0"/>
      <c r="CVH24" s="0"/>
      <c r="CVI24" s="0"/>
      <c r="CVJ24" s="0"/>
      <c r="CVK24" s="0"/>
      <c r="CVL24" s="0"/>
      <c r="CVM24" s="0"/>
      <c r="CVN24" s="0"/>
      <c r="CVO24" s="0"/>
      <c r="CVP24" s="0"/>
      <c r="CVQ24" s="0"/>
      <c r="CVR24" s="0"/>
      <c r="CVS24" s="0"/>
      <c r="CVT24" s="0"/>
      <c r="CVU24" s="0"/>
      <c r="CVV24" s="0"/>
      <c r="CVW24" s="0"/>
      <c r="CVX24" s="0"/>
      <c r="CVY24" s="0"/>
      <c r="CVZ24" s="0"/>
      <c r="CWA24" s="0"/>
      <c r="CWB24" s="0"/>
      <c r="CWC24" s="0"/>
      <c r="CWD24" s="0"/>
      <c r="CWE24" s="0"/>
      <c r="CWF24" s="0"/>
      <c r="CWG24" s="0"/>
      <c r="CWH24" s="0"/>
      <c r="CWI24" s="0"/>
      <c r="CWJ24" s="0"/>
      <c r="CWK24" s="0"/>
      <c r="CWL24" s="0"/>
      <c r="CWM24" s="0"/>
      <c r="CWN24" s="0"/>
      <c r="CWO24" s="0"/>
      <c r="CWP24" s="0"/>
      <c r="CWQ24" s="0"/>
      <c r="CWR24" s="0"/>
      <c r="CWS24" s="0"/>
      <c r="CWT24" s="0"/>
      <c r="CWU24" s="0"/>
      <c r="CWV24" s="0"/>
      <c r="CWW24" s="0"/>
      <c r="CWX24" s="0"/>
      <c r="CWY24" s="0"/>
      <c r="CWZ24" s="0"/>
      <c r="CXA24" s="0"/>
      <c r="CXB24" s="0"/>
      <c r="CXC24" s="0"/>
      <c r="CXD24" s="0"/>
      <c r="CXE24" s="0"/>
      <c r="CXF24" s="0"/>
      <c r="CXG24" s="0"/>
      <c r="CXH24" s="0"/>
      <c r="CXI24" s="0"/>
      <c r="CXJ24" s="0"/>
      <c r="CXK24" s="0"/>
      <c r="CXL24" s="0"/>
      <c r="CXM24" s="0"/>
      <c r="CXN24" s="0"/>
      <c r="CXO24" s="0"/>
      <c r="CXP24" s="0"/>
      <c r="CXQ24" s="0"/>
      <c r="CXR24" s="0"/>
      <c r="CXS24" s="0"/>
      <c r="CXT24" s="0"/>
      <c r="CXU24" s="0"/>
      <c r="CXV24" s="0"/>
      <c r="CXW24" s="0"/>
      <c r="CXX24" s="0"/>
      <c r="CXY24" s="0"/>
      <c r="CXZ24" s="0"/>
      <c r="CYA24" s="0"/>
      <c r="CYB24" s="0"/>
      <c r="CYC24" s="0"/>
      <c r="CYD24" s="0"/>
      <c r="CYE24" s="0"/>
      <c r="CYF24" s="0"/>
      <c r="CYG24" s="0"/>
      <c r="CYH24" s="0"/>
      <c r="CYI24" s="0"/>
      <c r="CYJ24" s="0"/>
      <c r="CYK24" s="0"/>
      <c r="CYL24" s="0"/>
      <c r="CYM24" s="0"/>
      <c r="CYN24" s="0"/>
      <c r="CYO24" s="0"/>
      <c r="CYP24" s="0"/>
      <c r="CYQ24" s="0"/>
      <c r="CYR24" s="0"/>
      <c r="CYS24" s="0"/>
      <c r="CYT24" s="0"/>
      <c r="CYU24" s="0"/>
      <c r="CYV24" s="0"/>
      <c r="CYW24" s="0"/>
      <c r="CYX24" s="0"/>
      <c r="CYY24" s="0"/>
      <c r="CYZ24" s="0"/>
      <c r="CZA24" s="0"/>
      <c r="CZB24" s="0"/>
      <c r="CZC24" s="0"/>
      <c r="CZD24" s="0"/>
      <c r="CZE24" s="0"/>
      <c r="CZF24" s="0"/>
      <c r="CZG24" s="0"/>
      <c r="CZH24" s="0"/>
      <c r="CZI24" s="0"/>
      <c r="CZJ24" s="0"/>
      <c r="CZK24" s="0"/>
      <c r="CZL24" s="0"/>
      <c r="CZM24" s="0"/>
      <c r="CZN24" s="0"/>
      <c r="CZO24" s="0"/>
      <c r="CZP24" s="0"/>
      <c r="CZQ24" s="0"/>
      <c r="CZR24" s="0"/>
      <c r="CZS24" s="0"/>
      <c r="CZT24" s="0"/>
      <c r="CZU24" s="0"/>
      <c r="CZV24" s="0"/>
      <c r="CZW24" s="0"/>
      <c r="CZX24" s="0"/>
      <c r="CZY24" s="0"/>
      <c r="CZZ24" s="0"/>
      <c r="DAA24" s="0"/>
      <c r="DAB24" s="0"/>
      <c r="DAC24" s="0"/>
      <c r="DAD24" s="0"/>
      <c r="DAE24" s="0"/>
      <c r="DAF24" s="0"/>
      <c r="DAG24" s="0"/>
      <c r="DAH24" s="0"/>
      <c r="DAI24" s="0"/>
      <c r="DAJ24" s="0"/>
      <c r="DAK24" s="0"/>
      <c r="DAL24" s="0"/>
      <c r="DAM24" s="0"/>
      <c r="DAN24" s="0"/>
      <c r="DAO24" s="0"/>
      <c r="DAP24" s="0"/>
      <c r="DAQ24" s="0"/>
      <c r="DAR24" s="0"/>
      <c r="DAS24" s="0"/>
      <c r="DAT24" s="0"/>
      <c r="DAU24" s="0"/>
      <c r="DAV24" s="0"/>
      <c r="DAW24" s="0"/>
      <c r="DAX24" s="0"/>
      <c r="DAY24" s="0"/>
      <c r="DAZ24" s="0"/>
      <c r="DBA24" s="0"/>
      <c r="DBB24" s="0"/>
      <c r="DBC24" s="0"/>
      <c r="DBD24" s="0"/>
      <c r="DBE24" s="0"/>
      <c r="DBF24" s="0"/>
      <c r="DBG24" s="0"/>
      <c r="DBH24" s="0"/>
      <c r="DBI24" s="0"/>
      <c r="DBJ24" s="0"/>
      <c r="DBK24" s="0"/>
      <c r="DBL24" s="0"/>
      <c r="DBM24" s="0"/>
      <c r="DBN24" s="0"/>
      <c r="DBO24" s="0"/>
      <c r="DBP24" s="0"/>
      <c r="DBQ24" s="0"/>
      <c r="DBR24" s="0"/>
      <c r="DBS24" s="0"/>
      <c r="DBT24" s="0"/>
      <c r="DBU24" s="0"/>
      <c r="DBV24" s="0"/>
      <c r="DBW24" s="0"/>
      <c r="DBX24" s="0"/>
      <c r="DBY24" s="0"/>
      <c r="DBZ24" s="0"/>
      <c r="DCA24" s="0"/>
      <c r="DCB24" s="0"/>
      <c r="DCC24" s="0"/>
      <c r="DCD24" s="0"/>
      <c r="DCE24" s="0"/>
      <c r="DCF24" s="0"/>
      <c r="DCG24" s="0"/>
      <c r="DCH24" s="0"/>
      <c r="DCI24" s="0"/>
      <c r="DCJ24" s="0"/>
      <c r="DCK24" s="0"/>
      <c r="DCL24" s="0"/>
      <c r="DCM24" s="0"/>
      <c r="DCN24" s="0"/>
      <c r="DCO24" s="0"/>
      <c r="DCP24" s="0"/>
      <c r="DCQ24" s="0"/>
      <c r="DCR24" s="0"/>
      <c r="DCS24" s="0"/>
      <c r="DCT24" s="0"/>
      <c r="DCU24" s="0"/>
      <c r="DCV24" s="0"/>
      <c r="DCW24" s="0"/>
      <c r="DCX24" s="0"/>
      <c r="DCY24" s="0"/>
      <c r="DCZ24" s="0"/>
      <c r="DDA24" s="0"/>
      <c r="DDB24" s="0"/>
      <c r="DDC24" s="0"/>
      <c r="DDD24" s="0"/>
      <c r="DDE24" s="0"/>
      <c r="DDF24" s="0"/>
      <c r="DDG24" s="0"/>
      <c r="DDH24" s="0"/>
      <c r="DDI24" s="0"/>
      <c r="DDJ24" s="0"/>
      <c r="DDK24" s="0"/>
      <c r="DDL24" s="0"/>
      <c r="DDM24" s="0"/>
      <c r="DDN24" s="0"/>
      <c r="DDO24" s="0"/>
      <c r="DDP24" s="0"/>
      <c r="DDQ24" s="0"/>
      <c r="DDR24" s="0"/>
      <c r="DDS24" s="0"/>
      <c r="DDT24" s="0"/>
      <c r="DDU24" s="0"/>
      <c r="DDV24" s="0"/>
      <c r="DDW24" s="0"/>
      <c r="DDX24" s="0"/>
      <c r="DDY24" s="0"/>
      <c r="DDZ24" s="0"/>
      <c r="DEA24" s="0"/>
      <c r="DEB24" s="0"/>
      <c r="DEC24" s="0"/>
      <c r="DED24" s="0"/>
      <c r="DEE24" s="0"/>
      <c r="DEF24" s="0"/>
      <c r="DEG24" s="0"/>
      <c r="DEH24" s="0"/>
      <c r="DEI24" s="0"/>
      <c r="DEJ24" s="0"/>
      <c r="DEK24" s="0"/>
      <c r="DEL24" s="0"/>
      <c r="DEM24" s="0"/>
      <c r="DEN24" s="0"/>
      <c r="DEO24" s="0"/>
      <c r="DEP24" s="0"/>
      <c r="DEQ24" s="0"/>
      <c r="DER24" s="0"/>
      <c r="DES24" s="0"/>
      <c r="DET24" s="0"/>
      <c r="DEU24" s="0"/>
      <c r="DEV24" s="0"/>
      <c r="DEW24" s="0"/>
      <c r="DEX24" s="0"/>
      <c r="DEY24" s="0"/>
      <c r="DEZ24" s="0"/>
      <c r="DFA24" s="0"/>
      <c r="DFB24" s="0"/>
      <c r="DFC24" s="0"/>
      <c r="DFD24" s="0"/>
      <c r="DFE24" s="0"/>
      <c r="DFF24" s="0"/>
      <c r="DFG24" s="0"/>
      <c r="DFH24" s="0"/>
      <c r="DFI24" s="0"/>
      <c r="DFJ24" s="0"/>
      <c r="DFK24" s="0"/>
      <c r="DFL24" s="0"/>
      <c r="DFM24" s="0"/>
      <c r="DFN24" s="0"/>
      <c r="DFO24" s="0"/>
      <c r="DFP24" s="0"/>
      <c r="DFQ24" s="0"/>
      <c r="DFR24" s="0"/>
      <c r="DFS24" s="0"/>
      <c r="DFT24" s="0"/>
      <c r="DFU24" s="0"/>
      <c r="DFV24" s="0"/>
      <c r="DFW24" s="0"/>
      <c r="DFX24" s="0"/>
      <c r="DFY24" s="0"/>
      <c r="DFZ24" s="0"/>
      <c r="DGA24" s="0"/>
      <c r="DGB24" s="0"/>
      <c r="DGC24" s="0"/>
      <c r="DGD24" s="0"/>
      <c r="DGE24" s="0"/>
      <c r="DGF24" s="0"/>
      <c r="DGG24" s="0"/>
      <c r="DGH24" s="0"/>
      <c r="DGI24" s="0"/>
      <c r="DGJ24" s="0"/>
      <c r="DGK24" s="0"/>
      <c r="DGL24" s="0"/>
      <c r="DGM24" s="0"/>
      <c r="DGN24" s="0"/>
      <c r="DGO24" s="0"/>
      <c r="DGP24" s="0"/>
      <c r="DGQ24" s="0"/>
      <c r="DGR24" s="0"/>
      <c r="DGS24" s="0"/>
      <c r="DGT24" s="0"/>
      <c r="DGU24" s="0"/>
      <c r="DGV24" s="0"/>
      <c r="DGW24" s="0"/>
      <c r="DGX24" s="0"/>
      <c r="DGY24" s="0"/>
      <c r="DGZ24" s="0"/>
      <c r="DHA24" s="0"/>
      <c r="DHB24" s="0"/>
      <c r="DHC24" s="0"/>
      <c r="DHD24" s="0"/>
      <c r="DHE24" s="0"/>
      <c r="DHF24" s="0"/>
      <c r="DHG24" s="0"/>
      <c r="DHH24" s="0"/>
      <c r="DHI24" s="0"/>
      <c r="DHJ24" s="0"/>
      <c r="DHK24" s="0"/>
      <c r="DHL24" s="0"/>
      <c r="DHM24" s="0"/>
      <c r="DHN24" s="0"/>
      <c r="DHO24" s="0"/>
      <c r="DHP24" s="0"/>
      <c r="DHQ24" s="0"/>
      <c r="DHR24" s="0"/>
      <c r="DHS24" s="0"/>
      <c r="DHT24" s="0"/>
      <c r="DHU24" s="0"/>
      <c r="DHV24" s="0"/>
      <c r="DHW24" s="0"/>
      <c r="DHX24" s="0"/>
      <c r="DHY24" s="0"/>
      <c r="DHZ24" s="0"/>
      <c r="DIA24" s="0"/>
      <c r="DIB24" s="0"/>
      <c r="DIC24" s="0"/>
      <c r="DID24" s="0"/>
      <c r="DIE24" s="0"/>
      <c r="DIF24" s="0"/>
      <c r="DIG24" s="0"/>
      <c r="DIH24" s="0"/>
      <c r="DII24" s="0"/>
      <c r="DIJ24" s="0"/>
      <c r="DIK24" s="0"/>
      <c r="DIL24" s="0"/>
      <c r="DIM24" s="0"/>
      <c r="DIN24" s="0"/>
      <c r="DIO24" s="0"/>
      <c r="DIP24" s="0"/>
      <c r="DIQ24" s="0"/>
      <c r="DIR24" s="0"/>
      <c r="DIS24" s="0"/>
      <c r="DIT24" s="0"/>
      <c r="DIU24" s="0"/>
      <c r="DIV24" s="0"/>
      <c r="DIW24" s="0"/>
      <c r="DIX24" s="0"/>
      <c r="DIY24" s="0"/>
      <c r="DIZ24" s="0"/>
      <c r="DJA24" s="0"/>
      <c r="DJB24" s="0"/>
      <c r="DJC24" s="0"/>
      <c r="DJD24" s="0"/>
      <c r="DJE24" s="0"/>
      <c r="DJF24" s="0"/>
      <c r="DJG24" s="0"/>
      <c r="DJH24" s="0"/>
      <c r="DJI24" s="0"/>
      <c r="DJJ24" s="0"/>
      <c r="DJK24" s="0"/>
      <c r="DJL24" s="0"/>
      <c r="DJM24" s="0"/>
      <c r="DJN24" s="0"/>
      <c r="DJO24" s="0"/>
      <c r="DJP24" s="0"/>
      <c r="DJQ24" s="0"/>
      <c r="DJR24" s="0"/>
      <c r="DJS24" s="0"/>
      <c r="DJT24" s="0"/>
      <c r="DJU24" s="0"/>
      <c r="DJV24" s="0"/>
      <c r="DJW24" s="0"/>
      <c r="DJX24" s="0"/>
      <c r="DJY24" s="0"/>
      <c r="DJZ24" s="0"/>
      <c r="DKA24" s="0"/>
      <c r="DKB24" s="0"/>
      <c r="DKC24" s="0"/>
      <c r="DKD24" s="0"/>
      <c r="DKE24" s="0"/>
      <c r="DKF24" s="0"/>
      <c r="DKG24" s="0"/>
      <c r="DKH24" s="0"/>
      <c r="DKI24" s="0"/>
      <c r="DKJ24" s="0"/>
      <c r="DKK24" s="0"/>
      <c r="DKL24" s="0"/>
      <c r="DKM24" s="0"/>
      <c r="DKN24" s="0"/>
      <c r="DKO24" s="0"/>
      <c r="DKP24" s="0"/>
      <c r="DKQ24" s="0"/>
      <c r="DKR24" s="0"/>
      <c r="DKS24" s="0"/>
      <c r="DKT24" s="0"/>
      <c r="DKU24" s="0"/>
      <c r="DKV24" s="0"/>
      <c r="DKW24" s="0"/>
      <c r="DKX24" s="0"/>
      <c r="DKY24" s="0"/>
      <c r="DKZ24" s="0"/>
      <c r="DLA24" s="0"/>
      <c r="DLB24" s="0"/>
      <c r="DLC24" s="0"/>
      <c r="DLD24" s="0"/>
      <c r="DLE24" s="0"/>
      <c r="DLF24" s="0"/>
      <c r="DLG24" s="0"/>
      <c r="DLH24" s="0"/>
      <c r="DLI24" s="0"/>
      <c r="DLJ24" s="0"/>
      <c r="DLK24" s="0"/>
      <c r="DLL24" s="0"/>
      <c r="DLM24" s="0"/>
      <c r="DLN24" s="0"/>
      <c r="DLO24" s="0"/>
      <c r="DLP24" s="0"/>
      <c r="DLQ24" s="0"/>
      <c r="DLR24" s="0"/>
      <c r="DLS24" s="0"/>
      <c r="DLT24" s="0"/>
      <c r="DLU24" s="0"/>
      <c r="DLV24" s="0"/>
      <c r="DLW24" s="0"/>
      <c r="DLX24" s="0"/>
      <c r="DLY24" s="0"/>
      <c r="DLZ24" s="0"/>
      <c r="DMA24" s="0"/>
      <c r="DMB24" s="0"/>
      <c r="DMC24" s="0"/>
      <c r="DMD24" s="0"/>
      <c r="DME24" s="0"/>
      <c r="DMF24" s="0"/>
      <c r="DMG24" s="0"/>
      <c r="DMH24" s="0"/>
      <c r="DMI24" s="0"/>
      <c r="DMJ24" s="0"/>
      <c r="DMK24" s="0"/>
      <c r="DML24" s="0"/>
      <c r="DMM24" s="0"/>
      <c r="DMN24" s="0"/>
      <c r="DMO24" s="0"/>
      <c r="DMP24" s="0"/>
      <c r="DMQ24" s="0"/>
      <c r="DMR24" s="0"/>
      <c r="DMS24" s="0"/>
      <c r="DMT24" s="0"/>
      <c r="DMU24" s="0"/>
      <c r="DMV24" s="0"/>
      <c r="DMW24" s="0"/>
      <c r="DMX24" s="0"/>
      <c r="DMY24" s="0"/>
      <c r="DMZ24" s="0"/>
      <c r="DNA24" s="0"/>
      <c r="DNB24" s="0"/>
      <c r="DNC24" s="0"/>
      <c r="DND24" s="0"/>
      <c r="DNE24" s="0"/>
      <c r="DNF24" s="0"/>
      <c r="DNG24" s="0"/>
      <c r="DNH24" s="0"/>
      <c r="DNI24" s="0"/>
      <c r="DNJ24" s="0"/>
      <c r="DNK24" s="0"/>
      <c r="DNL24" s="0"/>
      <c r="DNM24" s="0"/>
      <c r="DNN24" s="0"/>
      <c r="DNO24" s="0"/>
      <c r="DNP24" s="0"/>
      <c r="DNQ24" s="0"/>
      <c r="DNR24" s="0"/>
      <c r="DNS24" s="0"/>
      <c r="DNT24" s="0"/>
      <c r="DNU24" s="0"/>
      <c r="DNV24" s="0"/>
      <c r="DNW24" s="0"/>
      <c r="DNX24" s="0"/>
      <c r="DNY24" s="0"/>
      <c r="DNZ24" s="0"/>
      <c r="DOA24" s="0"/>
      <c r="DOB24" s="0"/>
      <c r="DOC24" s="0"/>
      <c r="DOD24" s="0"/>
      <c r="DOE24" s="0"/>
      <c r="DOF24" s="0"/>
      <c r="DOG24" s="0"/>
      <c r="DOH24" s="0"/>
      <c r="DOI24" s="0"/>
      <c r="DOJ24" s="0"/>
      <c r="DOK24" s="0"/>
      <c r="DOL24" s="0"/>
      <c r="DOM24" s="0"/>
      <c r="DON24" s="0"/>
      <c r="DOO24" s="0"/>
      <c r="DOP24" s="0"/>
      <c r="DOQ24" s="0"/>
      <c r="DOR24" s="0"/>
      <c r="DOS24" s="0"/>
      <c r="DOT24" s="0"/>
      <c r="DOU24" s="0"/>
      <c r="DOV24" s="0"/>
      <c r="DOW24" s="0"/>
      <c r="DOX24" s="0"/>
      <c r="DOY24" s="0"/>
      <c r="DOZ24" s="0"/>
      <c r="DPA24" s="0"/>
      <c r="DPB24" s="0"/>
      <c r="DPC24" s="0"/>
      <c r="DPD24" s="0"/>
      <c r="DPE24" s="0"/>
      <c r="DPF24" s="0"/>
      <c r="DPG24" s="0"/>
      <c r="DPH24" s="0"/>
      <c r="DPI24" s="0"/>
      <c r="DPJ24" s="0"/>
      <c r="DPK24" s="0"/>
      <c r="DPL24" s="0"/>
      <c r="DPM24" s="0"/>
      <c r="DPN24" s="0"/>
      <c r="DPO24" s="0"/>
      <c r="DPP24" s="0"/>
      <c r="DPQ24" s="0"/>
      <c r="DPR24" s="0"/>
      <c r="DPS24" s="0"/>
      <c r="DPT24" s="0"/>
      <c r="DPU24" s="0"/>
      <c r="DPV24" s="0"/>
      <c r="DPW24" s="0"/>
      <c r="DPX24" s="0"/>
      <c r="DPY24" s="0"/>
      <c r="DPZ24" s="0"/>
      <c r="DQA24" s="0"/>
      <c r="DQB24" s="0"/>
      <c r="DQC24" s="0"/>
      <c r="DQD24" s="0"/>
      <c r="DQE24" s="0"/>
      <c r="DQF24" s="0"/>
      <c r="DQG24" s="0"/>
      <c r="DQH24" s="0"/>
      <c r="DQI24" s="0"/>
      <c r="DQJ24" s="0"/>
      <c r="DQK24" s="0"/>
      <c r="DQL24" s="0"/>
      <c r="DQM24" s="0"/>
      <c r="DQN24" s="0"/>
      <c r="DQO24" s="0"/>
      <c r="DQP24" s="0"/>
      <c r="DQQ24" s="0"/>
      <c r="DQR24" s="0"/>
      <c r="DQS24" s="0"/>
      <c r="DQT24" s="0"/>
      <c r="DQU24" s="0"/>
      <c r="DQV24" s="0"/>
      <c r="DQW24" s="0"/>
      <c r="DQX24" s="0"/>
      <c r="DQY24" s="0"/>
      <c r="DQZ24" s="0"/>
      <c r="DRA24" s="0"/>
      <c r="DRB24" s="0"/>
      <c r="DRC24" s="0"/>
      <c r="DRD24" s="0"/>
      <c r="DRE24" s="0"/>
      <c r="DRF24" s="0"/>
      <c r="DRG24" s="0"/>
      <c r="DRH24" s="0"/>
      <c r="DRI24" s="0"/>
      <c r="DRJ24" s="0"/>
      <c r="DRK24" s="0"/>
      <c r="DRL24" s="0"/>
      <c r="DRM24" s="0"/>
      <c r="DRN24" s="0"/>
      <c r="DRO24" s="0"/>
      <c r="DRP24" s="0"/>
      <c r="DRQ24" s="0"/>
      <c r="DRR24" s="0"/>
      <c r="DRS24" s="0"/>
      <c r="DRT24" s="0"/>
      <c r="DRU24" s="0"/>
      <c r="DRV24" s="0"/>
      <c r="DRW24" s="0"/>
      <c r="DRX24" s="0"/>
      <c r="DRY24" s="0"/>
      <c r="DRZ24" s="0"/>
      <c r="DSA24" s="0"/>
      <c r="DSB24" s="0"/>
      <c r="DSC24" s="0"/>
      <c r="DSD24" s="0"/>
      <c r="DSE24" s="0"/>
      <c r="DSF24" s="0"/>
      <c r="DSG24" s="0"/>
      <c r="DSH24" s="0"/>
      <c r="DSI24" s="0"/>
      <c r="DSJ24" s="0"/>
      <c r="DSK24" s="0"/>
      <c r="DSL24" s="0"/>
      <c r="DSM24" s="0"/>
      <c r="DSN24" s="0"/>
      <c r="DSO24" s="0"/>
      <c r="DSP24" s="0"/>
      <c r="DSQ24" s="0"/>
      <c r="DSR24" s="0"/>
      <c r="DSS24" s="0"/>
      <c r="DST24" s="0"/>
      <c r="DSU24" s="0"/>
      <c r="DSV24" s="0"/>
      <c r="DSW24" s="0"/>
      <c r="DSX24" s="0"/>
      <c r="DSY24" s="0"/>
      <c r="DSZ24" s="0"/>
      <c r="DTA24" s="0"/>
      <c r="DTB24" s="0"/>
      <c r="DTC24" s="0"/>
      <c r="DTD24" s="0"/>
      <c r="DTE24" s="0"/>
      <c r="DTF24" s="0"/>
      <c r="DTG24" s="0"/>
      <c r="DTH24" s="0"/>
      <c r="DTI24" s="0"/>
      <c r="DTJ24" s="0"/>
      <c r="DTK24" s="0"/>
      <c r="DTL24" s="0"/>
      <c r="DTM24" s="0"/>
      <c r="DTN24" s="0"/>
      <c r="DTO24" s="0"/>
      <c r="DTP24" s="0"/>
      <c r="DTQ24" s="0"/>
      <c r="DTR24" s="0"/>
      <c r="DTS24" s="0"/>
      <c r="DTT24" s="0"/>
      <c r="DTU24" s="0"/>
      <c r="DTV24" s="0"/>
      <c r="DTW24" s="0"/>
      <c r="DTX24" s="0"/>
      <c r="DTY24" s="0"/>
      <c r="DTZ24" s="0"/>
      <c r="DUA24" s="0"/>
      <c r="DUB24" s="0"/>
      <c r="DUC24" s="0"/>
      <c r="DUD24" s="0"/>
      <c r="DUE24" s="0"/>
      <c r="DUF24" s="0"/>
      <c r="DUG24" s="0"/>
      <c r="DUH24" s="0"/>
      <c r="DUI24" s="0"/>
      <c r="DUJ24" s="0"/>
      <c r="DUK24" s="0"/>
      <c r="DUL24" s="0"/>
      <c r="DUM24" s="0"/>
      <c r="DUN24" s="0"/>
      <c r="DUO24" s="0"/>
      <c r="DUP24" s="0"/>
      <c r="DUQ24" s="0"/>
      <c r="DUR24" s="0"/>
      <c r="DUS24" s="0"/>
      <c r="DUT24" s="0"/>
      <c r="DUU24" s="0"/>
      <c r="DUV24" s="0"/>
      <c r="DUW24" s="0"/>
      <c r="DUX24" s="0"/>
      <c r="DUY24" s="0"/>
      <c r="DUZ24" s="0"/>
      <c r="DVA24" s="0"/>
      <c r="DVB24" s="0"/>
      <c r="DVC24" s="0"/>
      <c r="DVD24" s="0"/>
      <c r="DVE24" s="0"/>
      <c r="DVF24" s="0"/>
      <c r="DVG24" s="0"/>
      <c r="DVH24" s="0"/>
      <c r="DVI24" s="0"/>
      <c r="DVJ24" s="0"/>
      <c r="DVK24" s="0"/>
      <c r="DVL24" s="0"/>
      <c r="DVM24" s="0"/>
      <c r="DVN24" s="0"/>
      <c r="DVO24" s="0"/>
      <c r="DVP24" s="0"/>
      <c r="DVQ24" s="0"/>
      <c r="DVR24" s="0"/>
      <c r="DVS24" s="0"/>
      <c r="DVT24" s="0"/>
      <c r="DVU24" s="0"/>
      <c r="DVV24" s="0"/>
      <c r="DVW24" s="0"/>
      <c r="DVX24" s="0"/>
      <c r="DVY24" s="0"/>
      <c r="DVZ24" s="0"/>
      <c r="DWA24" s="0"/>
      <c r="DWB24" s="0"/>
      <c r="DWC24" s="0"/>
      <c r="DWD24" s="0"/>
      <c r="DWE24" s="0"/>
      <c r="DWF24" s="0"/>
      <c r="DWG24" s="0"/>
      <c r="DWH24" s="0"/>
      <c r="DWI24" s="0"/>
      <c r="DWJ24" s="0"/>
      <c r="DWK24" s="0"/>
      <c r="DWL24" s="0"/>
      <c r="DWM24" s="0"/>
      <c r="DWN24" s="0"/>
      <c r="DWO24" s="0"/>
      <c r="DWP24" s="0"/>
      <c r="DWQ24" s="0"/>
      <c r="DWR24" s="0"/>
      <c r="DWS24" s="0"/>
      <c r="DWT24" s="0"/>
      <c r="DWU24" s="0"/>
      <c r="DWV24" s="0"/>
      <c r="DWW24" s="0"/>
      <c r="DWX24" s="0"/>
      <c r="DWY24" s="0"/>
      <c r="DWZ24" s="0"/>
      <c r="DXA24" s="0"/>
      <c r="DXB24" s="0"/>
      <c r="DXC24" s="0"/>
      <c r="DXD24" s="0"/>
      <c r="DXE24" s="0"/>
      <c r="DXF24" s="0"/>
      <c r="DXG24" s="0"/>
      <c r="DXH24" s="0"/>
      <c r="DXI24" s="0"/>
      <c r="DXJ24" s="0"/>
      <c r="DXK24" s="0"/>
      <c r="DXL24" s="0"/>
      <c r="DXM24" s="0"/>
      <c r="DXN24" s="0"/>
      <c r="DXO24" s="0"/>
      <c r="DXP24" s="0"/>
      <c r="DXQ24" s="0"/>
      <c r="DXR24" s="0"/>
      <c r="DXS24" s="0"/>
      <c r="DXT24" s="0"/>
      <c r="DXU24" s="0"/>
      <c r="DXV24" s="0"/>
      <c r="DXW24" s="0"/>
      <c r="DXX24" s="0"/>
      <c r="DXY24" s="0"/>
      <c r="DXZ24" s="0"/>
      <c r="DYA24" s="0"/>
      <c r="DYB24" s="0"/>
      <c r="DYC24" s="0"/>
      <c r="DYD24" s="0"/>
      <c r="DYE24" s="0"/>
      <c r="DYF24" s="0"/>
      <c r="DYG24" s="0"/>
      <c r="DYH24" s="0"/>
      <c r="DYI24" s="0"/>
      <c r="DYJ24" s="0"/>
      <c r="DYK24" s="0"/>
      <c r="DYL24" s="0"/>
      <c r="DYM24" s="0"/>
      <c r="DYN24" s="0"/>
      <c r="DYO24" s="0"/>
      <c r="DYP24" s="0"/>
      <c r="DYQ24" s="0"/>
      <c r="DYR24" s="0"/>
      <c r="DYS24" s="0"/>
      <c r="DYT24" s="0"/>
      <c r="DYU24" s="0"/>
      <c r="DYV24" s="0"/>
      <c r="DYW24" s="0"/>
      <c r="DYX24" s="0"/>
      <c r="DYY24" s="0"/>
      <c r="DYZ24" s="0"/>
      <c r="DZA24" s="0"/>
      <c r="DZB24" s="0"/>
      <c r="DZC24" s="0"/>
      <c r="DZD24" s="0"/>
      <c r="DZE24" s="0"/>
      <c r="DZF24" s="0"/>
      <c r="DZG24" s="0"/>
      <c r="DZH24" s="0"/>
      <c r="DZI24" s="0"/>
      <c r="DZJ24" s="0"/>
      <c r="DZK24" s="0"/>
      <c r="DZL24" s="0"/>
      <c r="DZM24" s="0"/>
      <c r="DZN24" s="0"/>
      <c r="DZO24" s="0"/>
      <c r="DZP24" s="0"/>
      <c r="DZQ24" s="0"/>
      <c r="DZR24" s="0"/>
      <c r="DZS24" s="0"/>
      <c r="DZT24" s="0"/>
      <c r="DZU24" s="0"/>
      <c r="DZV24" s="0"/>
      <c r="DZW24" s="0"/>
      <c r="DZX24" s="0"/>
      <c r="DZY24" s="0"/>
      <c r="DZZ24" s="0"/>
      <c r="EAA24" s="0"/>
      <c r="EAB24" s="0"/>
      <c r="EAC24" s="0"/>
      <c r="EAD24" s="0"/>
      <c r="EAE24" s="0"/>
      <c r="EAF24" s="0"/>
      <c r="EAG24" s="0"/>
      <c r="EAH24" s="0"/>
      <c r="EAI24" s="0"/>
      <c r="EAJ24" s="0"/>
      <c r="EAK24" s="0"/>
      <c r="EAL24" s="0"/>
      <c r="EAM24" s="0"/>
      <c r="EAN24" s="0"/>
      <c r="EAO24" s="0"/>
      <c r="EAP24" s="0"/>
      <c r="EAQ24" s="0"/>
      <c r="EAR24" s="0"/>
      <c r="EAS24" s="0"/>
      <c r="EAT24" s="0"/>
      <c r="EAU24" s="0"/>
      <c r="EAV24" s="0"/>
      <c r="EAW24" s="0"/>
      <c r="EAX24" s="0"/>
      <c r="EAY24" s="0"/>
      <c r="EAZ24" s="0"/>
      <c r="EBA24" s="0"/>
      <c r="EBB24" s="0"/>
      <c r="EBC24" s="0"/>
      <c r="EBD24" s="0"/>
      <c r="EBE24" s="0"/>
      <c r="EBF24" s="0"/>
      <c r="EBG24" s="0"/>
      <c r="EBH24" s="0"/>
      <c r="EBI24" s="0"/>
      <c r="EBJ24" s="0"/>
      <c r="EBK24" s="0"/>
      <c r="EBL24" s="0"/>
      <c r="EBM24" s="0"/>
      <c r="EBN24" s="0"/>
      <c r="EBO24" s="0"/>
      <c r="EBP24" s="0"/>
      <c r="EBQ24" s="0"/>
      <c r="EBR24" s="0"/>
      <c r="EBS24" s="0"/>
      <c r="EBT24" s="0"/>
      <c r="EBU24" s="0"/>
      <c r="EBV24" s="0"/>
      <c r="EBW24" s="0"/>
      <c r="EBX24" s="0"/>
      <c r="EBY24" s="0"/>
      <c r="EBZ24" s="0"/>
      <c r="ECA24" s="0"/>
      <c r="ECB24" s="0"/>
      <c r="ECC24" s="0"/>
      <c r="ECD24" s="0"/>
      <c r="ECE24" s="0"/>
      <c r="ECF24" s="0"/>
      <c r="ECG24" s="0"/>
      <c r="ECH24" s="0"/>
      <c r="ECI24" s="0"/>
      <c r="ECJ24" s="0"/>
      <c r="ECK24" s="0"/>
      <c r="ECL24" s="0"/>
      <c r="ECM24" s="0"/>
      <c r="ECN24" s="0"/>
      <c r="ECO24" s="0"/>
      <c r="ECP24" s="0"/>
      <c r="ECQ24" s="0"/>
      <c r="ECR24" s="0"/>
      <c r="ECS24" s="0"/>
      <c r="ECT24" s="0"/>
      <c r="ECU24" s="0"/>
      <c r="ECV24" s="0"/>
      <c r="ECW24" s="0"/>
      <c r="ECX24" s="0"/>
      <c r="ECY24" s="0"/>
      <c r="ECZ24" s="0"/>
      <c r="EDA24" s="0"/>
      <c r="EDB24" s="0"/>
      <c r="EDC24" s="0"/>
      <c r="EDD24" s="0"/>
      <c r="EDE24" s="0"/>
      <c r="EDF24" s="0"/>
      <c r="EDG24" s="0"/>
      <c r="EDH24" s="0"/>
      <c r="EDI24" s="0"/>
      <c r="EDJ24" s="0"/>
      <c r="EDK24" s="0"/>
      <c r="EDL24" s="0"/>
      <c r="EDM24" s="0"/>
      <c r="EDN24" s="0"/>
      <c r="EDO24" s="0"/>
      <c r="EDP24" s="0"/>
      <c r="EDQ24" s="0"/>
      <c r="EDR24" s="0"/>
      <c r="EDS24" s="0"/>
      <c r="EDT24" s="0"/>
      <c r="EDU24" s="0"/>
      <c r="EDV24" s="0"/>
      <c r="EDW24" s="0"/>
      <c r="EDX24" s="0"/>
      <c r="EDY24" s="0"/>
      <c r="EDZ24" s="0"/>
      <c r="EEA24" s="0"/>
      <c r="EEB24" s="0"/>
      <c r="EEC24" s="0"/>
      <c r="EED24" s="0"/>
      <c r="EEE24" s="0"/>
      <c r="EEF24" s="0"/>
      <c r="EEG24" s="0"/>
      <c r="EEH24" s="0"/>
      <c r="EEI24" s="0"/>
      <c r="EEJ24" s="0"/>
      <c r="EEK24" s="0"/>
      <c r="EEL24" s="0"/>
      <c r="EEM24" s="0"/>
      <c r="EEN24" s="0"/>
      <c r="EEO24" s="0"/>
      <c r="EEP24" s="0"/>
      <c r="EEQ24" s="0"/>
      <c r="EER24" s="0"/>
      <c r="EES24" s="0"/>
      <c r="EET24" s="0"/>
      <c r="EEU24" s="0"/>
      <c r="EEV24" s="0"/>
      <c r="EEW24" s="0"/>
      <c r="EEX24" s="0"/>
      <c r="EEY24" s="0"/>
      <c r="EEZ24" s="0"/>
      <c r="EFA24" s="0"/>
      <c r="EFB24" s="0"/>
      <c r="EFC24" s="0"/>
      <c r="EFD24" s="0"/>
      <c r="EFE24" s="0"/>
      <c r="EFF24" s="0"/>
      <c r="EFG24" s="0"/>
      <c r="EFH24" s="0"/>
      <c r="EFI24" s="0"/>
      <c r="EFJ24" s="0"/>
      <c r="EFK24" s="0"/>
      <c r="EFL24" s="0"/>
      <c r="EFM24" s="0"/>
      <c r="EFN24" s="0"/>
      <c r="EFO24" s="0"/>
      <c r="EFP24" s="0"/>
      <c r="EFQ24" s="0"/>
      <c r="EFR24" s="0"/>
      <c r="EFS24" s="0"/>
      <c r="EFT24" s="0"/>
      <c r="EFU24" s="0"/>
      <c r="EFV24" s="0"/>
      <c r="EFW24" s="0"/>
      <c r="EFX24" s="0"/>
      <c r="EFY24" s="0"/>
      <c r="EFZ24" s="0"/>
      <c r="EGA24" s="0"/>
      <c r="EGB24" s="0"/>
      <c r="EGC24" s="0"/>
      <c r="EGD24" s="0"/>
      <c r="EGE24" s="0"/>
      <c r="EGF24" s="0"/>
      <c r="EGG24" s="0"/>
      <c r="EGH24" s="0"/>
      <c r="EGI24" s="0"/>
      <c r="EGJ24" s="0"/>
      <c r="EGK24" s="0"/>
      <c r="EGL24" s="0"/>
      <c r="EGM24" s="0"/>
      <c r="EGN24" s="0"/>
      <c r="EGO24" s="0"/>
      <c r="EGP24" s="0"/>
      <c r="EGQ24" s="0"/>
      <c r="EGR24" s="0"/>
      <c r="EGS24" s="0"/>
      <c r="EGT24" s="0"/>
      <c r="EGU24" s="0"/>
      <c r="EGV24" s="0"/>
      <c r="EGW24" s="0"/>
      <c r="EGX24" s="0"/>
      <c r="EGY24" s="0"/>
      <c r="EGZ24" s="0"/>
      <c r="EHA24" s="0"/>
      <c r="EHB24" s="0"/>
      <c r="EHC24" s="0"/>
      <c r="EHD24" s="0"/>
      <c r="EHE24" s="0"/>
      <c r="EHF24" s="0"/>
      <c r="EHG24" s="0"/>
      <c r="EHH24" s="0"/>
      <c r="EHI24" s="0"/>
      <c r="EHJ24" s="0"/>
      <c r="EHK24" s="0"/>
      <c r="EHL24" s="0"/>
      <c r="EHM24" s="0"/>
      <c r="EHN24" s="0"/>
      <c r="EHO24" s="0"/>
      <c r="EHP24" s="0"/>
      <c r="EHQ24" s="0"/>
      <c r="EHR24" s="0"/>
      <c r="EHS24" s="0"/>
      <c r="EHT24" s="0"/>
      <c r="EHU24" s="0"/>
      <c r="EHV24" s="0"/>
      <c r="EHW24" s="0"/>
      <c r="EHX24" s="0"/>
      <c r="EHY24" s="0"/>
      <c r="EHZ24" s="0"/>
      <c r="EIA24" s="0"/>
      <c r="EIB24" s="0"/>
      <c r="EIC24" s="0"/>
      <c r="EID24" s="0"/>
      <c r="EIE24" s="0"/>
      <c r="EIF24" s="0"/>
      <c r="EIG24" s="0"/>
      <c r="EIH24" s="0"/>
      <c r="EII24" s="0"/>
      <c r="EIJ24" s="0"/>
      <c r="EIK24" s="0"/>
      <c r="EIL24" s="0"/>
      <c r="EIM24" s="0"/>
      <c r="EIN24" s="0"/>
      <c r="EIO24" s="0"/>
      <c r="EIP24" s="0"/>
      <c r="EIQ24" s="0"/>
      <c r="EIR24" s="0"/>
      <c r="EIS24" s="0"/>
      <c r="EIT24" s="0"/>
      <c r="EIU24" s="0"/>
      <c r="EIV24" s="0"/>
      <c r="EIW24" s="0"/>
      <c r="EIX24" s="0"/>
      <c r="EIY24" s="0"/>
      <c r="EIZ24" s="0"/>
      <c r="EJA24" s="0"/>
      <c r="EJB24" s="0"/>
      <c r="EJC24" s="0"/>
      <c r="EJD24" s="0"/>
      <c r="EJE24" s="0"/>
      <c r="EJF24" s="0"/>
      <c r="EJG24" s="0"/>
      <c r="EJH24" s="0"/>
      <c r="EJI24" s="0"/>
      <c r="EJJ24" s="0"/>
      <c r="EJK24" s="0"/>
      <c r="EJL24" s="0"/>
      <c r="EJM24" s="0"/>
      <c r="EJN24" s="0"/>
      <c r="EJO24" s="0"/>
      <c r="EJP24" s="0"/>
      <c r="EJQ24" s="0"/>
      <c r="EJR24" s="0"/>
      <c r="EJS24" s="0"/>
      <c r="EJT24" s="0"/>
      <c r="EJU24" s="0"/>
      <c r="EJV24" s="0"/>
      <c r="EJW24" s="0"/>
      <c r="EJX24" s="0"/>
      <c r="EJY24" s="0"/>
      <c r="EJZ24" s="0"/>
      <c r="EKA24" s="0"/>
      <c r="EKB24" s="0"/>
      <c r="EKC24" s="0"/>
      <c r="EKD24" s="0"/>
      <c r="EKE24" s="0"/>
      <c r="EKF24" s="0"/>
      <c r="EKG24" s="0"/>
      <c r="EKH24" s="0"/>
      <c r="EKI24" s="0"/>
      <c r="EKJ24" s="0"/>
      <c r="EKK24" s="0"/>
      <c r="EKL24" s="0"/>
      <c r="EKM24" s="0"/>
      <c r="EKN24" s="0"/>
      <c r="EKO24" s="0"/>
      <c r="EKP24" s="0"/>
      <c r="EKQ24" s="0"/>
      <c r="EKR24" s="0"/>
      <c r="EKS24" s="0"/>
      <c r="EKT24" s="0"/>
      <c r="EKU24" s="0"/>
      <c r="EKV24" s="0"/>
      <c r="EKW24" s="0"/>
      <c r="EKX24" s="0"/>
      <c r="EKY24" s="0"/>
      <c r="EKZ24" s="0"/>
      <c r="ELA24" s="0"/>
      <c r="ELB24" s="0"/>
      <c r="ELC24" s="0"/>
      <c r="ELD24" s="0"/>
      <c r="ELE24" s="0"/>
      <c r="ELF24" s="0"/>
      <c r="ELG24" s="0"/>
      <c r="ELH24" s="0"/>
      <c r="ELI24" s="0"/>
      <c r="ELJ24" s="0"/>
      <c r="ELK24" s="0"/>
      <c r="ELL24" s="0"/>
      <c r="ELM24" s="0"/>
      <c r="ELN24" s="0"/>
      <c r="ELO24" s="0"/>
      <c r="ELP24" s="0"/>
      <c r="ELQ24" s="0"/>
      <c r="ELR24" s="0"/>
      <c r="ELS24" s="0"/>
      <c r="ELT24" s="0"/>
      <c r="ELU24" s="0"/>
      <c r="ELV24" s="0"/>
      <c r="ELW24" s="0"/>
      <c r="ELX24" s="0"/>
      <c r="ELY24" s="0"/>
      <c r="ELZ24" s="0"/>
      <c r="EMA24" s="0"/>
      <c r="EMB24" s="0"/>
      <c r="EMC24" s="0"/>
      <c r="EMD24" s="0"/>
      <c r="EME24" s="0"/>
      <c r="EMF24" s="0"/>
      <c r="EMG24" s="0"/>
      <c r="EMH24" s="0"/>
      <c r="EMI24" s="0"/>
      <c r="EMJ24" s="0"/>
      <c r="EMK24" s="0"/>
      <c r="EML24" s="0"/>
      <c r="EMM24" s="0"/>
      <c r="EMN24" s="0"/>
      <c r="EMO24" s="0"/>
      <c r="EMP24" s="0"/>
      <c r="EMQ24" s="0"/>
      <c r="EMR24" s="0"/>
      <c r="EMS24" s="0"/>
      <c r="EMT24" s="0"/>
      <c r="EMU24" s="0"/>
      <c r="EMV24" s="0"/>
      <c r="EMW24" s="0"/>
      <c r="EMX24" s="0"/>
      <c r="EMY24" s="0"/>
      <c r="EMZ24" s="0"/>
      <c r="ENA24" s="0"/>
      <c r="ENB24" s="0"/>
      <c r="ENC24" s="0"/>
      <c r="END24" s="0"/>
      <c r="ENE24" s="0"/>
      <c r="ENF24" s="0"/>
      <c r="ENG24" s="0"/>
      <c r="ENH24" s="0"/>
      <c r="ENI24" s="0"/>
      <c r="ENJ24" s="0"/>
      <c r="ENK24" s="0"/>
      <c r="ENL24" s="0"/>
      <c r="ENM24" s="0"/>
      <c r="ENN24" s="0"/>
      <c r="ENO24" s="0"/>
      <c r="ENP24" s="0"/>
      <c r="ENQ24" s="0"/>
      <c r="ENR24" s="0"/>
      <c r="ENS24" s="0"/>
      <c r="ENT24" s="0"/>
      <c r="ENU24" s="0"/>
      <c r="ENV24" s="0"/>
      <c r="ENW24" s="0"/>
      <c r="ENX24" s="0"/>
      <c r="ENY24" s="0"/>
      <c r="ENZ24" s="0"/>
      <c r="EOA24" s="0"/>
      <c r="EOB24" s="0"/>
      <c r="EOC24" s="0"/>
      <c r="EOD24" s="0"/>
      <c r="EOE24" s="0"/>
      <c r="EOF24" s="0"/>
      <c r="EOG24" s="0"/>
      <c r="EOH24" s="0"/>
      <c r="EOI24" s="0"/>
      <c r="EOJ24" s="0"/>
      <c r="EOK24" s="0"/>
      <c r="EOL24" s="0"/>
      <c r="EOM24" s="0"/>
      <c r="EON24" s="0"/>
      <c r="EOO24" s="0"/>
      <c r="EOP24" s="0"/>
      <c r="EOQ24" s="0"/>
      <c r="EOR24" s="0"/>
      <c r="EOS24" s="0"/>
      <c r="EOT24" s="0"/>
      <c r="EOU24" s="0"/>
      <c r="EOV24" s="0"/>
      <c r="EOW24" s="0"/>
      <c r="EOX24" s="0"/>
      <c r="EOY24" s="0"/>
      <c r="EOZ24" s="0"/>
      <c r="EPA24" s="0"/>
      <c r="EPB24" s="0"/>
      <c r="EPC24" s="0"/>
      <c r="EPD24" s="0"/>
      <c r="EPE24" s="0"/>
      <c r="EPF24" s="0"/>
      <c r="EPG24" s="0"/>
      <c r="EPH24" s="0"/>
      <c r="EPI24" s="0"/>
      <c r="EPJ24" s="0"/>
      <c r="EPK24" s="0"/>
      <c r="EPL24" s="0"/>
      <c r="EPM24" s="0"/>
      <c r="EPN24" s="0"/>
      <c r="EPO24" s="0"/>
      <c r="EPP24" s="0"/>
      <c r="EPQ24" s="0"/>
      <c r="EPR24" s="0"/>
      <c r="EPS24" s="0"/>
      <c r="EPT24" s="0"/>
      <c r="EPU24" s="0"/>
      <c r="EPV24" s="0"/>
      <c r="EPW24" s="0"/>
      <c r="EPX24" s="0"/>
      <c r="EPY24" s="0"/>
      <c r="EPZ24" s="0"/>
      <c r="EQA24" s="0"/>
      <c r="EQB24" s="0"/>
      <c r="EQC24" s="0"/>
      <c r="EQD24" s="0"/>
      <c r="EQE24" s="0"/>
      <c r="EQF24" s="0"/>
      <c r="EQG24" s="0"/>
      <c r="EQH24" s="0"/>
      <c r="EQI24" s="0"/>
      <c r="EQJ24" s="0"/>
      <c r="EQK24" s="0"/>
      <c r="EQL24" s="0"/>
      <c r="EQM24" s="0"/>
      <c r="EQN24" s="0"/>
      <c r="EQO24" s="0"/>
      <c r="EQP24" s="0"/>
      <c r="EQQ24" s="0"/>
      <c r="EQR24" s="0"/>
      <c r="EQS24" s="0"/>
      <c r="EQT24" s="0"/>
      <c r="EQU24" s="0"/>
      <c r="EQV24" s="0"/>
      <c r="EQW24" s="0"/>
      <c r="EQX24" s="0"/>
      <c r="EQY24" s="0"/>
      <c r="EQZ24" s="0"/>
      <c r="ERA24" s="0"/>
      <c r="ERB24" s="0"/>
      <c r="ERC24" s="0"/>
      <c r="ERD24" s="0"/>
      <c r="ERE24" s="0"/>
      <c r="ERF24" s="0"/>
      <c r="ERG24" s="0"/>
      <c r="ERH24" s="0"/>
      <c r="ERI24" s="0"/>
      <c r="ERJ24" s="0"/>
      <c r="ERK24" s="0"/>
      <c r="ERL24" s="0"/>
      <c r="ERM24" s="0"/>
      <c r="ERN24" s="0"/>
      <c r="ERO24" s="0"/>
      <c r="ERP24" s="0"/>
      <c r="ERQ24" s="0"/>
      <c r="ERR24" s="0"/>
      <c r="ERS24" s="0"/>
      <c r="ERT24" s="0"/>
      <c r="ERU24" s="0"/>
      <c r="ERV24" s="0"/>
      <c r="ERW24" s="0"/>
      <c r="ERX24" s="0"/>
      <c r="ERY24" s="0"/>
      <c r="ERZ24" s="0"/>
      <c r="ESA24" s="0"/>
      <c r="ESB24" s="0"/>
      <c r="ESC24" s="0"/>
      <c r="ESD24" s="0"/>
      <c r="ESE24" s="0"/>
      <c r="ESF24" s="0"/>
      <c r="ESG24" s="0"/>
      <c r="ESH24" s="0"/>
      <c r="ESI24" s="0"/>
      <c r="ESJ24" s="0"/>
      <c r="ESK24" s="0"/>
      <c r="ESL24" s="0"/>
      <c r="ESM24" s="0"/>
      <c r="ESN24" s="0"/>
      <c r="ESO24" s="0"/>
      <c r="ESP24" s="0"/>
      <c r="ESQ24" s="0"/>
      <c r="ESR24" s="0"/>
      <c r="ESS24" s="0"/>
      <c r="EST24" s="0"/>
      <c r="ESU24" s="0"/>
      <c r="ESV24" s="0"/>
      <c r="ESW24" s="0"/>
      <c r="ESX24" s="0"/>
      <c r="ESY24" s="0"/>
      <c r="ESZ24" s="0"/>
      <c r="ETA24" s="0"/>
      <c r="ETB24" s="0"/>
      <c r="ETC24" s="0"/>
      <c r="ETD24" s="0"/>
      <c r="ETE24" s="0"/>
      <c r="ETF24" s="0"/>
      <c r="ETG24" s="0"/>
      <c r="ETH24" s="0"/>
      <c r="ETI24" s="0"/>
      <c r="ETJ24" s="0"/>
      <c r="ETK24" s="0"/>
      <c r="ETL24" s="0"/>
      <c r="ETM24" s="0"/>
      <c r="ETN24" s="0"/>
      <c r="ETO24" s="0"/>
      <c r="ETP24" s="0"/>
      <c r="ETQ24" s="0"/>
      <c r="ETR24" s="0"/>
      <c r="ETS24" s="0"/>
      <c r="ETT24" s="0"/>
      <c r="ETU24" s="0"/>
      <c r="ETV24" s="0"/>
      <c r="ETW24" s="0"/>
      <c r="ETX24" s="0"/>
      <c r="ETY24" s="0"/>
      <c r="ETZ24" s="0"/>
      <c r="EUA24" s="0"/>
      <c r="EUB24" s="0"/>
      <c r="EUC24" s="0"/>
      <c r="EUD24" s="0"/>
      <c r="EUE24" s="0"/>
      <c r="EUF24" s="0"/>
      <c r="EUG24" s="0"/>
      <c r="EUH24" s="0"/>
      <c r="EUI24" s="0"/>
      <c r="EUJ24" s="0"/>
      <c r="EUK24" s="0"/>
      <c r="EUL24" s="0"/>
      <c r="EUM24" s="0"/>
      <c r="EUN24" s="0"/>
      <c r="EUO24" s="0"/>
      <c r="EUP24" s="0"/>
      <c r="EUQ24" s="0"/>
      <c r="EUR24" s="0"/>
      <c r="EUS24" s="0"/>
      <c r="EUT24" s="0"/>
      <c r="EUU24" s="0"/>
      <c r="EUV24" s="0"/>
      <c r="EUW24" s="0"/>
      <c r="EUX24" s="0"/>
      <c r="EUY24" s="0"/>
      <c r="EUZ24" s="0"/>
      <c r="EVA24" s="0"/>
      <c r="EVB24" s="0"/>
      <c r="EVC24" s="0"/>
      <c r="EVD24" s="0"/>
      <c r="EVE24" s="0"/>
      <c r="EVF24" s="0"/>
      <c r="EVG24" s="0"/>
      <c r="EVH24" s="0"/>
      <c r="EVI24" s="0"/>
      <c r="EVJ24" s="0"/>
      <c r="EVK24" s="0"/>
      <c r="EVL24" s="0"/>
      <c r="EVM24" s="0"/>
      <c r="EVN24" s="0"/>
      <c r="EVO24" s="0"/>
      <c r="EVP24" s="0"/>
      <c r="EVQ24" s="0"/>
      <c r="EVR24" s="0"/>
      <c r="EVS24" s="0"/>
      <c r="EVT24" s="0"/>
      <c r="EVU24" s="0"/>
      <c r="EVV24" s="0"/>
      <c r="EVW24" s="0"/>
      <c r="EVX24" s="0"/>
      <c r="EVY24" s="0"/>
      <c r="EVZ24" s="0"/>
      <c r="EWA24" s="0"/>
      <c r="EWB24" s="0"/>
      <c r="EWC24" s="0"/>
      <c r="EWD24" s="0"/>
      <c r="EWE24" s="0"/>
      <c r="EWF24" s="0"/>
      <c r="EWG24" s="0"/>
      <c r="EWH24" s="0"/>
      <c r="EWI24" s="0"/>
      <c r="EWJ24" s="0"/>
      <c r="EWK24" s="0"/>
      <c r="EWL24" s="0"/>
      <c r="EWM24" s="0"/>
      <c r="EWN24" s="0"/>
      <c r="EWO24" s="0"/>
      <c r="EWP24" s="0"/>
      <c r="EWQ24" s="0"/>
      <c r="EWR24" s="0"/>
      <c r="EWS24" s="0"/>
      <c r="EWT24" s="0"/>
      <c r="EWU24" s="0"/>
      <c r="EWV24" s="0"/>
      <c r="EWW24" s="0"/>
      <c r="EWX24" s="0"/>
      <c r="EWY24" s="0"/>
      <c r="EWZ24" s="0"/>
      <c r="EXA24" s="0"/>
      <c r="EXB24" s="0"/>
      <c r="EXC24" s="0"/>
      <c r="EXD24" s="0"/>
      <c r="EXE24" s="0"/>
      <c r="EXF24" s="0"/>
      <c r="EXG24" s="0"/>
      <c r="EXH24" s="0"/>
      <c r="EXI24" s="0"/>
      <c r="EXJ24" s="0"/>
      <c r="EXK24" s="0"/>
      <c r="EXL24" s="0"/>
      <c r="EXM24" s="0"/>
      <c r="EXN24" s="0"/>
      <c r="EXO24" s="0"/>
      <c r="EXP24" s="0"/>
      <c r="EXQ24" s="0"/>
      <c r="EXR24" s="0"/>
      <c r="EXS24" s="0"/>
      <c r="EXT24" s="0"/>
      <c r="EXU24" s="0"/>
      <c r="EXV24" s="0"/>
      <c r="EXW24" s="0"/>
      <c r="EXX24" s="0"/>
      <c r="EXY24" s="0"/>
      <c r="EXZ24" s="0"/>
      <c r="EYA24" s="0"/>
      <c r="EYB24" s="0"/>
      <c r="EYC24" s="0"/>
      <c r="EYD24" s="0"/>
      <c r="EYE24" s="0"/>
      <c r="EYF24" s="0"/>
      <c r="EYG24" s="0"/>
      <c r="EYH24" s="0"/>
      <c r="EYI24" s="0"/>
      <c r="EYJ24" s="0"/>
      <c r="EYK24" s="0"/>
      <c r="EYL24" s="0"/>
      <c r="EYM24" s="0"/>
      <c r="EYN24" s="0"/>
      <c r="EYO24" s="0"/>
      <c r="EYP24" s="0"/>
      <c r="EYQ24" s="0"/>
      <c r="EYR24" s="0"/>
      <c r="EYS24" s="0"/>
      <c r="EYT24" s="0"/>
      <c r="EYU24" s="0"/>
      <c r="EYV24" s="0"/>
      <c r="EYW24" s="0"/>
      <c r="EYX24" s="0"/>
      <c r="EYY24" s="0"/>
      <c r="EYZ24" s="0"/>
      <c r="EZA24" s="0"/>
      <c r="EZB24" s="0"/>
      <c r="EZC24" s="0"/>
      <c r="EZD24" s="0"/>
      <c r="EZE24" s="0"/>
      <c r="EZF24" s="0"/>
      <c r="EZG24" s="0"/>
      <c r="EZH24" s="0"/>
      <c r="EZI24" s="0"/>
      <c r="EZJ24" s="0"/>
      <c r="EZK24" s="0"/>
      <c r="EZL24" s="0"/>
      <c r="EZM24" s="0"/>
      <c r="EZN24" s="0"/>
      <c r="EZO24" s="0"/>
      <c r="EZP24" s="0"/>
      <c r="EZQ24" s="0"/>
      <c r="EZR24" s="0"/>
      <c r="EZS24" s="0"/>
      <c r="EZT24" s="0"/>
      <c r="EZU24" s="0"/>
      <c r="EZV24" s="0"/>
      <c r="EZW24" s="0"/>
      <c r="EZX24" s="0"/>
      <c r="EZY24" s="0"/>
      <c r="EZZ24" s="0"/>
      <c r="FAA24" s="0"/>
      <c r="FAB24" s="0"/>
      <c r="FAC24" s="0"/>
      <c r="FAD24" s="0"/>
      <c r="FAE24" s="0"/>
      <c r="FAF24" s="0"/>
      <c r="FAG24" s="0"/>
      <c r="FAH24" s="0"/>
      <c r="FAI24" s="0"/>
      <c r="FAJ24" s="0"/>
      <c r="FAK24" s="0"/>
      <c r="FAL24" s="0"/>
      <c r="FAM24" s="0"/>
      <c r="FAN24" s="0"/>
      <c r="FAO24" s="0"/>
      <c r="FAP24" s="0"/>
      <c r="FAQ24" s="0"/>
      <c r="FAR24" s="0"/>
      <c r="FAS24" s="0"/>
      <c r="FAT24" s="0"/>
      <c r="FAU24" s="0"/>
      <c r="FAV24" s="0"/>
      <c r="FAW24" s="0"/>
      <c r="FAX24" s="0"/>
      <c r="FAY24" s="0"/>
      <c r="FAZ24" s="0"/>
      <c r="FBA24" s="0"/>
      <c r="FBB24" s="0"/>
      <c r="FBC24" s="0"/>
      <c r="FBD24" s="0"/>
      <c r="FBE24" s="0"/>
      <c r="FBF24" s="0"/>
      <c r="FBG24" s="0"/>
      <c r="FBH24" s="0"/>
      <c r="FBI24" s="0"/>
      <c r="FBJ24" s="0"/>
      <c r="FBK24" s="0"/>
      <c r="FBL24" s="0"/>
      <c r="FBM24" s="0"/>
      <c r="FBN24" s="0"/>
      <c r="FBO24" s="0"/>
      <c r="FBP24" s="0"/>
      <c r="FBQ24" s="0"/>
      <c r="FBR24" s="0"/>
      <c r="FBS24" s="0"/>
      <c r="FBT24" s="0"/>
      <c r="FBU24" s="0"/>
      <c r="FBV24" s="0"/>
      <c r="FBW24" s="0"/>
      <c r="FBX24" s="0"/>
      <c r="FBY24" s="0"/>
      <c r="FBZ24" s="0"/>
      <c r="FCA24" s="0"/>
      <c r="FCB24" s="0"/>
      <c r="FCC24" s="0"/>
      <c r="FCD24" s="0"/>
      <c r="FCE24" s="0"/>
      <c r="FCF24" s="0"/>
      <c r="FCG24" s="0"/>
      <c r="FCH24" s="0"/>
      <c r="FCI24" s="0"/>
      <c r="FCJ24" s="0"/>
      <c r="FCK24" s="0"/>
      <c r="FCL24" s="0"/>
      <c r="FCM24" s="0"/>
      <c r="FCN24" s="0"/>
      <c r="FCO24" s="0"/>
      <c r="FCP24" s="0"/>
      <c r="FCQ24" s="0"/>
      <c r="FCR24" s="0"/>
      <c r="FCS24" s="0"/>
      <c r="FCT24" s="0"/>
      <c r="FCU24" s="0"/>
      <c r="FCV24" s="0"/>
      <c r="FCW24" s="0"/>
      <c r="FCX24" s="0"/>
      <c r="FCY24" s="0"/>
      <c r="FCZ24" s="0"/>
      <c r="FDA24" s="0"/>
      <c r="FDB24" s="0"/>
      <c r="FDC24" s="0"/>
      <c r="FDD24" s="0"/>
      <c r="FDE24" s="0"/>
      <c r="FDF24" s="0"/>
      <c r="FDG24" s="0"/>
      <c r="FDH24" s="0"/>
      <c r="FDI24" s="0"/>
      <c r="FDJ24" s="0"/>
      <c r="FDK24" s="0"/>
      <c r="FDL24" s="0"/>
      <c r="FDM24" s="0"/>
      <c r="FDN24" s="0"/>
      <c r="FDO24" s="0"/>
      <c r="FDP24" s="0"/>
      <c r="FDQ24" s="0"/>
      <c r="FDR24" s="0"/>
      <c r="FDS24" s="0"/>
      <c r="FDT24" s="0"/>
      <c r="FDU24" s="0"/>
      <c r="FDV24" s="0"/>
      <c r="FDW24" s="0"/>
      <c r="FDX24" s="0"/>
      <c r="FDY24" s="0"/>
      <c r="FDZ24" s="0"/>
      <c r="FEA24" s="0"/>
      <c r="FEB24" s="0"/>
      <c r="FEC24" s="0"/>
      <c r="FED24" s="0"/>
      <c r="FEE24" s="0"/>
      <c r="FEF24" s="0"/>
      <c r="FEG24" s="0"/>
      <c r="FEH24" s="0"/>
      <c r="FEI24" s="0"/>
      <c r="FEJ24" s="0"/>
      <c r="FEK24" s="0"/>
      <c r="FEL24" s="0"/>
      <c r="FEM24" s="0"/>
      <c r="FEN24" s="0"/>
      <c r="FEO24" s="0"/>
      <c r="FEP24" s="0"/>
      <c r="FEQ24" s="0"/>
      <c r="FER24" s="0"/>
      <c r="FES24" s="0"/>
      <c r="FET24" s="0"/>
      <c r="FEU24" s="0"/>
      <c r="FEV24" s="0"/>
      <c r="FEW24" s="0"/>
      <c r="FEX24" s="0"/>
      <c r="FEY24" s="0"/>
      <c r="FEZ24" s="0"/>
      <c r="FFA24" s="0"/>
      <c r="FFB24" s="0"/>
      <c r="FFC24" s="0"/>
      <c r="FFD24" s="0"/>
      <c r="FFE24" s="0"/>
      <c r="FFF24" s="0"/>
      <c r="FFG24" s="0"/>
      <c r="FFH24" s="0"/>
      <c r="FFI24" s="0"/>
      <c r="FFJ24" s="0"/>
      <c r="FFK24" s="0"/>
      <c r="FFL24" s="0"/>
      <c r="FFM24" s="0"/>
      <c r="FFN24" s="0"/>
      <c r="FFO24" s="0"/>
      <c r="FFP24" s="0"/>
      <c r="FFQ24" s="0"/>
      <c r="FFR24" s="0"/>
      <c r="FFS24" s="0"/>
      <c r="FFT24" s="0"/>
      <c r="FFU24" s="0"/>
      <c r="FFV24" s="0"/>
      <c r="FFW24" s="0"/>
      <c r="FFX24" s="0"/>
      <c r="FFY24" s="0"/>
      <c r="FFZ24" s="0"/>
      <c r="FGA24" s="0"/>
      <c r="FGB24" s="0"/>
      <c r="FGC24" s="0"/>
      <c r="FGD24" s="0"/>
      <c r="FGE24" s="0"/>
      <c r="FGF24" s="0"/>
      <c r="FGG24" s="0"/>
      <c r="FGH24" s="0"/>
      <c r="FGI24" s="0"/>
      <c r="FGJ24" s="0"/>
      <c r="FGK24" s="0"/>
      <c r="FGL24" s="0"/>
      <c r="FGM24" s="0"/>
      <c r="FGN24" s="0"/>
      <c r="FGO24" s="0"/>
      <c r="FGP24" s="0"/>
      <c r="FGQ24" s="0"/>
      <c r="FGR24" s="0"/>
      <c r="FGS24" s="0"/>
      <c r="FGT24" s="0"/>
      <c r="FGU24" s="0"/>
      <c r="FGV24" s="0"/>
      <c r="FGW24" s="0"/>
      <c r="FGX24" s="0"/>
      <c r="FGY24" s="0"/>
      <c r="FGZ24" s="0"/>
      <c r="FHA24" s="0"/>
      <c r="FHB24" s="0"/>
      <c r="FHC24" s="0"/>
      <c r="FHD24" s="0"/>
      <c r="FHE24" s="0"/>
      <c r="FHF24" s="0"/>
      <c r="FHG24" s="0"/>
      <c r="FHH24" s="0"/>
      <c r="FHI24" s="0"/>
      <c r="FHJ24" s="0"/>
      <c r="FHK24" s="0"/>
      <c r="FHL24" s="0"/>
      <c r="FHM24" s="0"/>
      <c r="FHN24" s="0"/>
      <c r="FHO24" s="0"/>
      <c r="FHP24" s="0"/>
      <c r="FHQ24" s="0"/>
      <c r="FHR24" s="0"/>
      <c r="FHS24" s="0"/>
      <c r="FHT24" s="0"/>
      <c r="FHU24" s="0"/>
      <c r="FHV24" s="0"/>
      <c r="FHW24" s="0"/>
      <c r="FHX24" s="0"/>
      <c r="FHY24" s="0"/>
      <c r="FHZ24" s="0"/>
      <c r="FIA24" s="0"/>
      <c r="FIB24" s="0"/>
      <c r="FIC24" s="0"/>
      <c r="FID24" s="0"/>
      <c r="FIE24" s="0"/>
      <c r="FIF24" s="0"/>
      <c r="FIG24" s="0"/>
      <c r="FIH24" s="0"/>
      <c r="FII24" s="0"/>
      <c r="FIJ24" s="0"/>
      <c r="FIK24" s="0"/>
      <c r="FIL24" s="0"/>
      <c r="FIM24" s="0"/>
      <c r="FIN24" s="0"/>
      <c r="FIO24" s="0"/>
      <c r="FIP24" s="0"/>
      <c r="FIQ24" s="0"/>
      <c r="FIR24" s="0"/>
      <c r="FIS24" s="0"/>
      <c r="FIT24" s="0"/>
      <c r="FIU24" s="0"/>
      <c r="FIV24" s="0"/>
      <c r="FIW24" s="0"/>
      <c r="FIX24" s="0"/>
      <c r="FIY24" s="0"/>
      <c r="FIZ24" s="0"/>
      <c r="FJA24" s="0"/>
      <c r="FJB24" s="0"/>
      <c r="FJC24" s="0"/>
      <c r="FJD24" s="0"/>
      <c r="FJE24" s="0"/>
      <c r="FJF24" s="0"/>
      <c r="FJG24" s="0"/>
      <c r="FJH24" s="0"/>
      <c r="FJI24" s="0"/>
      <c r="FJJ24" s="0"/>
      <c r="FJK24" s="0"/>
      <c r="FJL24" s="0"/>
      <c r="FJM24" s="0"/>
      <c r="FJN24" s="0"/>
      <c r="FJO24" s="0"/>
      <c r="FJP24" s="0"/>
      <c r="FJQ24" s="0"/>
      <c r="FJR24" s="0"/>
      <c r="FJS24" s="0"/>
      <c r="FJT24" s="0"/>
      <c r="FJU24" s="0"/>
      <c r="FJV24" s="0"/>
      <c r="FJW24" s="0"/>
      <c r="FJX24" s="0"/>
      <c r="FJY24" s="0"/>
      <c r="FJZ24" s="0"/>
      <c r="FKA24" s="0"/>
      <c r="FKB24" s="0"/>
      <c r="FKC24" s="0"/>
      <c r="FKD24" s="0"/>
      <c r="FKE24" s="0"/>
      <c r="FKF24" s="0"/>
      <c r="FKG24" s="0"/>
      <c r="FKH24" s="0"/>
      <c r="FKI24" s="0"/>
      <c r="FKJ24" s="0"/>
      <c r="FKK24" s="0"/>
      <c r="FKL24" s="0"/>
      <c r="FKM24" s="0"/>
      <c r="FKN24" s="0"/>
      <c r="FKO24" s="0"/>
      <c r="FKP24" s="0"/>
      <c r="FKQ24" s="0"/>
      <c r="FKR24" s="0"/>
      <c r="FKS24" s="0"/>
      <c r="FKT24" s="0"/>
      <c r="FKU24" s="0"/>
      <c r="FKV24" s="0"/>
      <c r="FKW24" s="0"/>
      <c r="FKX24" s="0"/>
      <c r="FKY24" s="0"/>
      <c r="FKZ24" s="0"/>
      <c r="FLA24" s="0"/>
      <c r="FLB24" s="0"/>
      <c r="FLC24" s="0"/>
      <c r="FLD24" s="0"/>
      <c r="FLE24" s="0"/>
      <c r="FLF24" s="0"/>
      <c r="FLG24" s="0"/>
      <c r="FLH24" s="0"/>
      <c r="FLI24" s="0"/>
      <c r="FLJ24" s="0"/>
      <c r="FLK24" s="0"/>
      <c r="FLL24" s="0"/>
      <c r="FLM24" s="0"/>
      <c r="FLN24" s="0"/>
      <c r="FLO24" s="0"/>
      <c r="FLP24" s="0"/>
      <c r="FLQ24" s="0"/>
      <c r="FLR24" s="0"/>
      <c r="FLS24" s="0"/>
      <c r="FLT24" s="0"/>
      <c r="FLU24" s="0"/>
      <c r="FLV24" s="0"/>
      <c r="FLW24" s="0"/>
      <c r="FLX24" s="0"/>
      <c r="FLY24" s="0"/>
      <c r="FLZ24" s="0"/>
      <c r="FMA24" s="0"/>
      <c r="FMB24" s="0"/>
      <c r="FMC24" s="0"/>
      <c r="FMD24" s="0"/>
      <c r="FME24" s="0"/>
      <c r="FMF24" s="0"/>
      <c r="FMG24" s="0"/>
      <c r="FMH24" s="0"/>
      <c r="FMI24" s="0"/>
      <c r="FMJ24" s="0"/>
      <c r="FMK24" s="0"/>
      <c r="FML24" s="0"/>
      <c r="FMM24" s="0"/>
      <c r="FMN24" s="0"/>
      <c r="FMO24" s="0"/>
      <c r="FMP24" s="0"/>
      <c r="FMQ24" s="0"/>
      <c r="FMR24" s="0"/>
      <c r="FMS24" s="0"/>
      <c r="FMT24" s="0"/>
      <c r="FMU24" s="0"/>
      <c r="FMV24" s="0"/>
      <c r="FMW24" s="0"/>
      <c r="FMX24" s="0"/>
      <c r="FMY24" s="0"/>
      <c r="FMZ24" s="0"/>
      <c r="FNA24" s="0"/>
      <c r="FNB24" s="0"/>
      <c r="FNC24" s="0"/>
      <c r="FND24" s="0"/>
      <c r="FNE24" s="0"/>
      <c r="FNF24" s="0"/>
      <c r="FNG24" s="0"/>
      <c r="FNH24" s="0"/>
      <c r="FNI24" s="0"/>
      <c r="FNJ24" s="0"/>
      <c r="FNK24" s="0"/>
      <c r="FNL24" s="0"/>
      <c r="FNM24" s="0"/>
      <c r="FNN24" s="0"/>
      <c r="FNO24" s="0"/>
      <c r="FNP24" s="0"/>
      <c r="FNQ24" s="0"/>
      <c r="FNR24" s="0"/>
      <c r="FNS24" s="0"/>
      <c r="FNT24" s="0"/>
      <c r="FNU24" s="0"/>
      <c r="FNV24" s="0"/>
      <c r="FNW24" s="0"/>
      <c r="FNX24" s="0"/>
      <c r="FNY24" s="0"/>
      <c r="FNZ24" s="0"/>
      <c r="FOA24" s="0"/>
      <c r="FOB24" s="0"/>
      <c r="FOC24" s="0"/>
      <c r="FOD24" s="0"/>
      <c r="FOE24" s="0"/>
      <c r="FOF24" s="0"/>
      <c r="FOG24" s="0"/>
      <c r="FOH24" s="0"/>
      <c r="FOI24" s="0"/>
      <c r="FOJ24" s="0"/>
      <c r="FOK24" s="0"/>
      <c r="FOL24" s="0"/>
      <c r="FOM24" s="0"/>
      <c r="FON24" s="0"/>
      <c r="FOO24" s="0"/>
      <c r="FOP24" s="0"/>
      <c r="FOQ24" s="0"/>
      <c r="FOR24" s="0"/>
      <c r="FOS24" s="0"/>
      <c r="FOT24" s="0"/>
      <c r="FOU24" s="0"/>
      <c r="FOV24" s="0"/>
      <c r="FOW24" s="0"/>
      <c r="FOX24" s="0"/>
      <c r="FOY24" s="0"/>
      <c r="FOZ24" s="0"/>
      <c r="FPA24" s="0"/>
      <c r="FPB24" s="0"/>
      <c r="FPC24" s="0"/>
      <c r="FPD24" s="0"/>
      <c r="FPE24" s="0"/>
      <c r="FPF24" s="0"/>
      <c r="FPG24" s="0"/>
      <c r="FPH24" s="0"/>
      <c r="FPI24" s="0"/>
      <c r="FPJ24" s="0"/>
      <c r="FPK24" s="0"/>
      <c r="FPL24" s="0"/>
      <c r="FPM24" s="0"/>
      <c r="FPN24" s="0"/>
      <c r="FPO24" s="0"/>
      <c r="FPP24" s="0"/>
      <c r="FPQ24" s="0"/>
      <c r="FPR24" s="0"/>
      <c r="FPS24" s="0"/>
      <c r="FPT24" s="0"/>
      <c r="FPU24" s="0"/>
      <c r="FPV24" s="0"/>
      <c r="FPW24" s="0"/>
      <c r="FPX24" s="0"/>
      <c r="FPY24" s="0"/>
      <c r="FPZ24" s="0"/>
      <c r="FQA24" s="0"/>
      <c r="FQB24" s="0"/>
      <c r="FQC24" s="0"/>
      <c r="FQD24" s="0"/>
      <c r="FQE24" s="0"/>
      <c r="FQF24" s="0"/>
      <c r="FQG24" s="0"/>
      <c r="FQH24" s="0"/>
      <c r="FQI24" s="0"/>
      <c r="FQJ24" s="0"/>
      <c r="FQK24" s="0"/>
      <c r="FQL24" s="0"/>
      <c r="FQM24" s="0"/>
      <c r="FQN24" s="0"/>
      <c r="FQO24" s="0"/>
      <c r="FQP24" s="0"/>
      <c r="FQQ24" s="0"/>
      <c r="FQR24" s="0"/>
      <c r="FQS24" s="0"/>
      <c r="FQT24" s="0"/>
      <c r="FQU24" s="0"/>
      <c r="FQV24" s="0"/>
      <c r="FQW24" s="0"/>
      <c r="FQX24" s="0"/>
      <c r="FQY24" s="0"/>
      <c r="FQZ24" s="0"/>
      <c r="FRA24" s="0"/>
      <c r="FRB24" s="0"/>
      <c r="FRC24" s="0"/>
      <c r="FRD24" s="0"/>
      <c r="FRE24" s="0"/>
      <c r="FRF24" s="0"/>
      <c r="FRG24" s="0"/>
      <c r="FRH24" s="0"/>
      <c r="FRI24" s="0"/>
      <c r="FRJ24" s="0"/>
      <c r="FRK24" s="0"/>
      <c r="FRL24" s="0"/>
      <c r="FRM24" s="0"/>
      <c r="FRN24" s="0"/>
      <c r="FRO24" s="0"/>
      <c r="FRP24" s="0"/>
      <c r="FRQ24" s="0"/>
      <c r="FRR24" s="0"/>
      <c r="FRS24" s="0"/>
      <c r="FRT24" s="0"/>
      <c r="FRU24" s="0"/>
      <c r="FRV24" s="0"/>
      <c r="FRW24" s="0"/>
      <c r="FRX24" s="0"/>
      <c r="FRY24" s="0"/>
      <c r="FRZ24" s="0"/>
      <c r="FSA24" s="0"/>
      <c r="FSB24" s="0"/>
      <c r="FSC24" s="0"/>
      <c r="FSD24" s="0"/>
      <c r="FSE24" s="0"/>
      <c r="FSF24" s="0"/>
      <c r="FSG24" s="0"/>
      <c r="FSH24" s="0"/>
      <c r="FSI24" s="0"/>
      <c r="FSJ24" s="0"/>
      <c r="FSK24" s="0"/>
      <c r="FSL24" s="0"/>
      <c r="FSM24" s="0"/>
      <c r="FSN24" s="0"/>
      <c r="FSO24" s="0"/>
      <c r="FSP24" s="0"/>
      <c r="FSQ24" s="0"/>
      <c r="FSR24" s="0"/>
      <c r="FSS24" s="0"/>
      <c r="FST24" s="0"/>
      <c r="FSU24" s="0"/>
      <c r="FSV24" s="0"/>
      <c r="FSW24" s="0"/>
      <c r="FSX24" s="0"/>
      <c r="FSY24" s="0"/>
      <c r="FSZ24" s="0"/>
      <c r="FTA24" s="0"/>
      <c r="FTB24" s="0"/>
      <c r="FTC24" s="0"/>
      <c r="FTD24" s="0"/>
      <c r="FTE24" s="0"/>
      <c r="FTF24" s="0"/>
      <c r="FTG24" s="0"/>
      <c r="FTH24" s="0"/>
      <c r="FTI24" s="0"/>
      <c r="FTJ24" s="0"/>
      <c r="FTK24" s="0"/>
      <c r="FTL24" s="0"/>
      <c r="FTM24" s="0"/>
      <c r="FTN24" s="0"/>
      <c r="FTO24" s="0"/>
      <c r="FTP24" s="0"/>
      <c r="FTQ24" s="0"/>
      <c r="FTR24" s="0"/>
      <c r="FTS24" s="0"/>
      <c r="FTT24" s="0"/>
      <c r="FTU24" s="0"/>
      <c r="FTV24" s="0"/>
      <c r="FTW24" s="0"/>
      <c r="FTX24" s="0"/>
      <c r="FTY24" s="0"/>
      <c r="FTZ24" s="0"/>
      <c r="FUA24" s="0"/>
      <c r="FUB24" s="0"/>
      <c r="FUC24" s="0"/>
      <c r="FUD24" s="0"/>
      <c r="FUE24" s="0"/>
      <c r="FUF24" s="0"/>
      <c r="FUG24" s="0"/>
      <c r="FUH24" s="0"/>
      <c r="FUI24" s="0"/>
      <c r="FUJ24" s="0"/>
      <c r="FUK24" s="0"/>
      <c r="FUL24" s="0"/>
      <c r="FUM24" s="0"/>
      <c r="FUN24" s="0"/>
      <c r="FUO24" s="0"/>
      <c r="FUP24" s="0"/>
      <c r="FUQ24" s="0"/>
      <c r="FUR24" s="0"/>
      <c r="FUS24" s="0"/>
      <c r="FUT24" s="0"/>
      <c r="FUU24" s="0"/>
      <c r="FUV24" s="0"/>
      <c r="FUW24" s="0"/>
      <c r="FUX24" s="0"/>
      <c r="FUY24" s="0"/>
      <c r="FUZ24" s="0"/>
      <c r="FVA24" s="0"/>
      <c r="FVB24" s="0"/>
      <c r="FVC24" s="0"/>
      <c r="FVD24" s="0"/>
      <c r="FVE24" s="0"/>
      <c r="FVF24" s="0"/>
      <c r="FVG24" s="0"/>
      <c r="FVH24" s="0"/>
      <c r="FVI24" s="0"/>
      <c r="FVJ24" s="0"/>
      <c r="FVK24" s="0"/>
      <c r="FVL24" s="0"/>
      <c r="FVM24" s="0"/>
      <c r="FVN24" s="0"/>
      <c r="FVO24" s="0"/>
      <c r="FVP24" s="0"/>
      <c r="FVQ24" s="0"/>
      <c r="FVR24" s="0"/>
      <c r="FVS24" s="0"/>
      <c r="FVT24" s="0"/>
      <c r="FVU24" s="0"/>
      <c r="FVV24" s="0"/>
      <c r="FVW24" s="0"/>
      <c r="FVX24" s="0"/>
      <c r="FVY24" s="0"/>
      <c r="FVZ24" s="0"/>
      <c r="FWA24" s="0"/>
      <c r="FWB24" s="0"/>
      <c r="FWC24" s="0"/>
      <c r="FWD24" s="0"/>
      <c r="FWE24" s="0"/>
      <c r="FWF24" s="0"/>
      <c r="FWG24" s="0"/>
      <c r="FWH24" s="0"/>
      <c r="FWI24" s="0"/>
      <c r="FWJ24" s="0"/>
      <c r="FWK24" s="0"/>
      <c r="FWL24" s="0"/>
      <c r="FWM24" s="0"/>
      <c r="FWN24" s="0"/>
      <c r="FWO24" s="0"/>
      <c r="FWP24" s="0"/>
      <c r="FWQ24" s="0"/>
      <c r="FWR24" s="0"/>
      <c r="FWS24" s="0"/>
      <c r="FWT24" s="0"/>
      <c r="FWU24" s="0"/>
      <c r="FWV24" s="0"/>
      <c r="FWW24" s="0"/>
      <c r="FWX24" s="0"/>
      <c r="FWY24" s="0"/>
      <c r="FWZ24" s="0"/>
      <c r="FXA24" s="0"/>
      <c r="FXB24" s="0"/>
      <c r="FXC24" s="0"/>
      <c r="FXD24" s="0"/>
      <c r="FXE24" s="0"/>
      <c r="FXF24" s="0"/>
      <c r="FXG24" s="0"/>
      <c r="FXH24" s="0"/>
      <c r="FXI24" s="0"/>
      <c r="FXJ24" s="0"/>
      <c r="FXK24" s="0"/>
      <c r="FXL24" s="0"/>
      <c r="FXM24" s="0"/>
      <c r="FXN24" s="0"/>
      <c r="FXO24" s="0"/>
      <c r="FXP24" s="0"/>
      <c r="FXQ24" s="0"/>
      <c r="FXR24" s="0"/>
      <c r="FXS24" s="0"/>
      <c r="FXT24" s="0"/>
      <c r="FXU24" s="0"/>
      <c r="FXV24" s="0"/>
      <c r="FXW24" s="0"/>
      <c r="FXX24" s="0"/>
      <c r="FXY24" s="0"/>
      <c r="FXZ24" s="0"/>
      <c r="FYA24" s="0"/>
      <c r="FYB24" s="0"/>
      <c r="FYC24" s="0"/>
      <c r="FYD24" s="0"/>
      <c r="FYE24" s="0"/>
      <c r="FYF24" s="0"/>
      <c r="FYG24" s="0"/>
      <c r="FYH24" s="0"/>
      <c r="FYI24" s="0"/>
      <c r="FYJ24" s="0"/>
      <c r="FYK24" s="0"/>
      <c r="FYL24" s="0"/>
      <c r="FYM24" s="0"/>
      <c r="FYN24" s="0"/>
      <c r="FYO24" s="0"/>
      <c r="FYP24" s="0"/>
      <c r="FYQ24" s="0"/>
      <c r="FYR24" s="0"/>
      <c r="FYS24" s="0"/>
      <c r="FYT24" s="0"/>
      <c r="FYU24" s="0"/>
      <c r="FYV24" s="0"/>
      <c r="FYW24" s="0"/>
      <c r="FYX24" s="0"/>
      <c r="FYY24" s="0"/>
      <c r="FYZ24" s="0"/>
      <c r="FZA24" s="0"/>
      <c r="FZB24" s="0"/>
      <c r="FZC24" s="0"/>
      <c r="FZD24" s="0"/>
      <c r="FZE24" s="0"/>
      <c r="FZF24" s="0"/>
      <c r="FZG24" s="0"/>
      <c r="FZH24" s="0"/>
      <c r="FZI24" s="0"/>
      <c r="FZJ24" s="0"/>
      <c r="FZK24" s="0"/>
      <c r="FZL24" s="0"/>
      <c r="FZM24" s="0"/>
      <c r="FZN24" s="0"/>
      <c r="FZO24" s="0"/>
      <c r="FZP24" s="0"/>
      <c r="FZQ24" s="0"/>
      <c r="FZR24" s="0"/>
      <c r="FZS24" s="0"/>
      <c r="FZT24" s="0"/>
      <c r="FZU24" s="0"/>
      <c r="FZV24" s="0"/>
      <c r="FZW24" s="0"/>
      <c r="FZX24" s="0"/>
      <c r="FZY24" s="0"/>
      <c r="FZZ24" s="0"/>
      <c r="GAA24" s="0"/>
      <c r="GAB24" s="0"/>
      <c r="GAC24" s="0"/>
      <c r="GAD24" s="0"/>
      <c r="GAE24" s="0"/>
      <c r="GAF24" s="0"/>
      <c r="GAG24" s="0"/>
      <c r="GAH24" s="0"/>
      <c r="GAI24" s="0"/>
      <c r="GAJ24" s="0"/>
      <c r="GAK24" s="0"/>
      <c r="GAL24" s="0"/>
      <c r="GAM24" s="0"/>
      <c r="GAN24" s="0"/>
      <c r="GAO24" s="0"/>
      <c r="GAP24" s="0"/>
      <c r="GAQ24" s="0"/>
      <c r="GAR24" s="0"/>
      <c r="GAS24" s="0"/>
      <c r="GAT24" s="0"/>
      <c r="GAU24" s="0"/>
      <c r="GAV24" s="0"/>
      <c r="GAW24" s="0"/>
      <c r="GAX24" s="0"/>
      <c r="GAY24" s="0"/>
      <c r="GAZ24" s="0"/>
      <c r="GBA24" s="0"/>
      <c r="GBB24" s="0"/>
      <c r="GBC24" s="0"/>
      <c r="GBD24" s="0"/>
      <c r="GBE24" s="0"/>
      <c r="GBF24" s="0"/>
      <c r="GBG24" s="0"/>
      <c r="GBH24" s="0"/>
      <c r="GBI24" s="0"/>
      <c r="GBJ24" s="0"/>
      <c r="GBK24" s="0"/>
      <c r="GBL24" s="0"/>
      <c r="GBM24" s="0"/>
      <c r="GBN24" s="0"/>
      <c r="GBO24" s="0"/>
      <c r="GBP24" s="0"/>
      <c r="GBQ24" s="0"/>
      <c r="GBR24" s="0"/>
      <c r="GBS24" s="0"/>
      <c r="GBT24" s="0"/>
      <c r="GBU24" s="0"/>
      <c r="GBV24" s="0"/>
      <c r="GBW24" s="0"/>
      <c r="GBX24" s="0"/>
      <c r="GBY24" s="0"/>
      <c r="GBZ24" s="0"/>
      <c r="GCA24" s="0"/>
      <c r="GCB24" s="0"/>
      <c r="GCC24" s="0"/>
      <c r="GCD24" s="0"/>
      <c r="GCE24" s="0"/>
      <c r="GCF24" s="0"/>
      <c r="GCG24" s="0"/>
      <c r="GCH24" s="0"/>
      <c r="GCI24" s="0"/>
      <c r="GCJ24" s="0"/>
      <c r="GCK24" s="0"/>
      <c r="GCL24" s="0"/>
      <c r="GCM24" s="0"/>
      <c r="GCN24" s="0"/>
      <c r="GCO24" s="0"/>
      <c r="GCP24" s="0"/>
      <c r="GCQ24" s="0"/>
      <c r="GCR24" s="0"/>
      <c r="GCS24" s="0"/>
      <c r="GCT24" s="0"/>
      <c r="GCU24" s="0"/>
      <c r="GCV24" s="0"/>
      <c r="GCW24" s="0"/>
      <c r="GCX24" s="0"/>
      <c r="GCY24" s="0"/>
      <c r="GCZ24" s="0"/>
      <c r="GDA24" s="0"/>
      <c r="GDB24" s="0"/>
      <c r="GDC24" s="0"/>
      <c r="GDD24" s="0"/>
      <c r="GDE24" s="0"/>
      <c r="GDF24" s="0"/>
      <c r="GDG24" s="0"/>
      <c r="GDH24" s="0"/>
      <c r="GDI24" s="0"/>
      <c r="GDJ24" s="0"/>
      <c r="GDK24" s="0"/>
      <c r="GDL24" s="0"/>
      <c r="GDM24" s="0"/>
      <c r="GDN24" s="0"/>
      <c r="GDO24" s="0"/>
      <c r="GDP24" s="0"/>
      <c r="GDQ24" s="0"/>
      <c r="GDR24" s="0"/>
      <c r="GDS24" s="0"/>
      <c r="GDT24" s="0"/>
      <c r="GDU24" s="0"/>
      <c r="GDV24" s="0"/>
      <c r="GDW24" s="0"/>
      <c r="GDX24" s="0"/>
      <c r="GDY24" s="0"/>
      <c r="GDZ24" s="0"/>
      <c r="GEA24" s="0"/>
      <c r="GEB24" s="0"/>
      <c r="GEC24" s="0"/>
      <c r="GED24" s="0"/>
      <c r="GEE24" s="0"/>
      <c r="GEF24" s="0"/>
      <c r="GEG24" s="0"/>
      <c r="GEH24" s="0"/>
      <c r="GEI24" s="0"/>
      <c r="GEJ24" s="0"/>
      <c r="GEK24" s="0"/>
      <c r="GEL24" s="0"/>
      <c r="GEM24" s="0"/>
      <c r="GEN24" s="0"/>
      <c r="GEO24" s="0"/>
      <c r="GEP24" s="0"/>
      <c r="GEQ24" s="0"/>
      <c r="GER24" s="0"/>
      <c r="GES24" s="0"/>
      <c r="GET24" s="0"/>
      <c r="GEU24" s="0"/>
      <c r="GEV24" s="0"/>
      <c r="GEW24" s="0"/>
      <c r="GEX24" s="0"/>
      <c r="GEY24" s="0"/>
      <c r="GEZ24" s="0"/>
      <c r="GFA24" s="0"/>
      <c r="GFB24" s="0"/>
      <c r="GFC24" s="0"/>
      <c r="GFD24" s="0"/>
      <c r="GFE24" s="0"/>
      <c r="GFF24" s="0"/>
      <c r="GFG24" s="0"/>
      <c r="GFH24" s="0"/>
      <c r="GFI24" s="0"/>
      <c r="GFJ24" s="0"/>
      <c r="GFK24" s="0"/>
      <c r="GFL24" s="0"/>
      <c r="GFM24" s="0"/>
      <c r="GFN24" s="0"/>
      <c r="GFO24" s="0"/>
      <c r="GFP24" s="0"/>
      <c r="GFQ24" s="0"/>
      <c r="GFR24" s="0"/>
      <c r="GFS24" s="0"/>
      <c r="GFT24" s="0"/>
      <c r="GFU24" s="0"/>
      <c r="GFV24" s="0"/>
      <c r="GFW24" s="0"/>
      <c r="GFX24" s="0"/>
      <c r="GFY24" s="0"/>
      <c r="GFZ24" s="0"/>
      <c r="GGA24" s="0"/>
      <c r="GGB24" s="0"/>
      <c r="GGC24" s="0"/>
      <c r="GGD24" s="0"/>
      <c r="GGE24" s="0"/>
      <c r="GGF24" s="0"/>
      <c r="GGG24" s="0"/>
      <c r="GGH24" s="0"/>
      <c r="GGI24" s="0"/>
      <c r="GGJ24" s="0"/>
      <c r="GGK24" s="0"/>
      <c r="GGL24" s="0"/>
      <c r="GGM24" s="0"/>
      <c r="GGN24" s="0"/>
      <c r="GGO24" s="0"/>
      <c r="GGP24" s="0"/>
      <c r="GGQ24" s="0"/>
      <c r="GGR24" s="0"/>
      <c r="GGS24" s="0"/>
      <c r="GGT24" s="0"/>
      <c r="GGU24" s="0"/>
      <c r="GGV24" s="0"/>
      <c r="GGW24" s="0"/>
      <c r="GGX24" s="0"/>
      <c r="GGY24" s="0"/>
      <c r="GGZ24" s="0"/>
      <c r="GHA24" s="0"/>
      <c r="GHB24" s="0"/>
      <c r="GHC24" s="0"/>
      <c r="GHD24" s="0"/>
      <c r="GHE24" s="0"/>
      <c r="GHF24" s="0"/>
      <c r="GHG24" s="0"/>
      <c r="GHH24" s="0"/>
      <c r="GHI24" s="0"/>
      <c r="GHJ24" s="0"/>
      <c r="GHK24" s="0"/>
      <c r="GHL24" s="0"/>
      <c r="GHM24" s="0"/>
      <c r="GHN24" s="0"/>
      <c r="GHO24" s="0"/>
      <c r="GHP24" s="0"/>
      <c r="GHQ24" s="0"/>
      <c r="GHR24" s="0"/>
      <c r="GHS24" s="0"/>
      <c r="GHT24" s="0"/>
      <c r="GHU24" s="0"/>
      <c r="GHV24" s="0"/>
      <c r="GHW24" s="0"/>
      <c r="GHX24" s="0"/>
      <c r="GHY24" s="0"/>
      <c r="GHZ24" s="0"/>
      <c r="GIA24" s="0"/>
      <c r="GIB24" s="0"/>
      <c r="GIC24" s="0"/>
      <c r="GID24" s="0"/>
      <c r="GIE24" s="0"/>
      <c r="GIF24" s="0"/>
      <c r="GIG24" s="0"/>
      <c r="GIH24" s="0"/>
      <c r="GII24" s="0"/>
      <c r="GIJ24" s="0"/>
      <c r="GIK24" s="0"/>
      <c r="GIL24" s="0"/>
      <c r="GIM24" s="0"/>
      <c r="GIN24" s="0"/>
      <c r="GIO24" s="0"/>
      <c r="GIP24" s="0"/>
      <c r="GIQ24" s="0"/>
      <c r="GIR24" s="0"/>
      <c r="GIS24" s="0"/>
      <c r="GIT24" s="0"/>
      <c r="GIU24" s="0"/>
      <c r="GIV24" s="0"/>
      <c r="GIW24" s="0"/>
      <c r="GIX24" s="0"/>
      <c r="GIY24" s="0"/>
      <c r="GIZ24" s="0"/>
      <c r="GJA24" s="0"/>
      <c r="GJB24" s="0"/>
      <c r="GJC24" s="0"/>
      <c r="GJD24" s="0"/>
      <c r="GJE24" s="0"/>
      <c r="GJF24" s="0"/>
      <c r="GJG24" s="0"/>
      <c r="GJH24" s="0"/>
      <c r="GJI24" s="0"/>
      <c r="GJJ24" s="0"/>
      <c r="GJK24" s="0"/>
      <c r="GJL24" s="0"/>
      <c r="GJM24" s="0"/>
      <c r="GJN24" s="0"/>
      <c r="GJO24" s="0"/>
      <c r="GJP24" s="0"/>
      <c r="GJQ24" s="0"/>
      <c r="GJR24" s="0"/>
      <c r="GJS24" s="0"/>
      <c r="GJT24" s="0"/>
      <c r="GJU24" s="0"/>
      <c r="GJV24" s="0"/>
      <c r="GJW24" s="0"/>
      <c r="GJX24" s="0"/>
      <c r="GJY24" s="0"/>
      <c r="GJZ24" s="0"/>
      <c r="GKA24" s="0"/>
      <c r="GKB24" s="0"/>
      <c r="GKC24" s="0"/>
      <c r="GKD24" s="0"/>
      <c r="GKE24" s="0"/>
      <c r="GKF24" s="0"/>
      <c r="GKG24" s="0"/>
      <c r="GKH24" s="0"/>
      <c r="GKI24" s="0"/>
      <c r="GKJ24" s="0"/>
      <c r="GKK24" s="0"/>
      <c r="GKL24" s="0"/>
      <c r="GKM24" s="0"/>
      <c r="GKN24" s="0"/>
      <c r="GKO24" s="0"/>
      <c r="GKP24" s="0"/>
      <c r="GKQ24" s="0"/>
      <c r="GKR24" s="0"/>
      <c r="GKS24" s="0"/>
      <c r="GKT24" s="0"/>
      <c r="GKU24" s="0"/>
      <c r="GKV24" s="0"/>
      <c r="GKW24" s="0"/>
      <c r="GKX24" s="0"/>
      <c r="GKY24" s="0"/>
      <c r="GKZ24" s="0"/>
      <c r="GLA24" s="0"/>
      <c r="GLB24" s="0"/>
      <c r="GLC24" s="0"/>
      <c r="GLD24" s="0"/>
      <c r="GLE24" s="0"/>
      <c r="GLF24" s="0"/>
      <c r="GLG24" s="0"/>
      <c r="GLH24" s="0"/>
      <c r="GLI24" s="0"/>
      <c r="GLJ24" s="0"/>
      <c r="GLK24" s="0"/>
      <c r="GLL24" s="0"/>
      <c r="GLM24" s="0"/>
      <c r="GLN24" s="0"/>
      <c r="GLO24" s="0"/>
      <c r="GLP24" s="0"/>
      <c r="GLQ24" s="0"/>
      <c r="GLR24" s="0"/>
      <c r="GLS24" s="0"/>
      <c r="GLT24" s="0"/>
      <c r="GLU24" s="0"/>
      <c r="GLV24" s="0"/>
      <c r="GLW24" s="0"/>
      <c r="GLX24" s="0"/>
      <c r="GLY24" s="0"/>
      <c r="GLZ24" s="0"/>
      <c r="GMA24" s="0"/>
      <c r="GMB24" s="0"/>
      <c r="GMC24" s="0"/>
      <c r="GMD24" s="0"/>
      <c r="GME24" s="0"/>
      <c r="GMF24" s="0"/>
      <c r="GMG24" s="0"/>
      <c r="GMH24" s="0"/>
      <c r="GMI24" s="0"/>
      <c r="GMJ24" s="0"/>
      <c r="GMK24" s="0"/>
      <c r="GML24" s="0"/>
      <c r="GMM24" s="0"/>
      <c r="GMN24" s="0"/>
      <c r="GMO24" s="0"/>
      <c r="GMP24" s="0"/>
      <c r="GMQ24" s="0"/>
      <c r="GMR24" s="0"/>
      <c r="GMS24" s="0"/>
      <c r="GMT24" s="0"/>
      <c r="GMU24" s="0"/>
      <c r="GMV24" s="0"/>
      <c r="GMW24" s="0"/>
      <c r="GMX24" s="0"/>
      <c r="GMY24" s="0"/>
      <c r="GMZ24" s="0"/>
      <c r="GNA24" s="0"/>
      <c r="GNB24" s="0"/>
      <c r="GNC24" s="0"/>
      <c r="GND24" s="0"/>
      <c r="GNE24" s="0"/>
      <c r="GNF24" s="0"/>
      <c r="GNG24" s="0"/>
      <c r="GNH24" s="0"/>
      <c r="GNI24" s="0"/>
      <c r="GNJ24" s="0"/>
      <c r="GNK24" s="0"/>
      <c r="GNL24" s="0"/>
      <c r="GNM24" s="0"/>
      <c r="GNN24" s="0"/>
      <c r="GNO24" s="0"/>
      <c r="GNP24" s="0"/>
      <c r="GNQ24" s="0"/>
      <c r="GNR24" s="0"/>
      <c r="GNS24" s="0"/>
      <c r="GNT24" s="0"/>
      <c r="GNU24" s="0"/>
      <c r="GNV24" s="0"/>
      <c r="GNW24" s="0"/>
      <c r="GNX24" s="0"/>
      <c r="GNY24" s="0"/>
      <c r="GNZ24" s="0"/>
      <c r="GOA24" s="0"/>
      <c r="GOB24" s="0"/>
      <c r="GOC24" s="0"/>
      <c r="GOD24" s="0"/>
      <c r="GOE24" s="0"/>
      <c r="GOF24" s="0"/>
      <c r="GOG24" s="0"/>
      <c r="GOH24" s="0"/>
      <c r="GOI24" s="0"/>
      <c r="GOJ24" s="0"/>
      <c r="GOK24" s="0"/>
      <c r="GOL24" s="0"/>
      <c r="GOM24" s="0"/>
      <c r="GON24" s="0"/>
      <c r="GOO24" s="0"/>
      <c r="GOP24" s="0"/>
      <c r="GOQ24" s="0"/>
      <c r="GOR24" s="0"/>
      <c r="GOS24" s="0"/>
      <c r="GOT24" s="0"/>
      <c r="GOU24" s="0"/>
      <c r="GOV24" s="0"/>
      <c r="GOW24" s="0"/>
      <c r="GOX24" s="0"/>
      <c r="GOY24" s="0"/>
      <c r="GOZ24" s="0"/>
      <c r="GPA24" s="0"/>
      <c r="GPB24" s="0"/>
      <c r="GPC24" s="0"/>
      <c r="GPD24" s="0"/>
      <c r="GPE24" s="0"/>
      <c r="GPF24" s="0"/>
      <c r="GPG24" s="0"/>
      <c r="GPH24" s="0"/>
      <c r="GPI24" s="0"/>
      <c r="GPJ24" s="0"/>
      <c r="GPK24" s="0"/>
      <c r="GPL24" s="0"/>
      <c r="GPM24" s="0"/>
      <c r="GPN24" s="0"/>
      <c r="GPO24" s="0"/>
      <c r="GPP24" s="0"/>
      <c r="GPQ24" s="0"/>
      <c r="GPR24" s="0"/>
      <c r="GPS24" s="0"/>
      <c r="GPT24" s="0"/>
      <c r="GPU24" s="0"/>
      <c r="GPV24" s="0"/>
      <c r="GPW24" s="0"/>
      <c r="GPX24" s="0"/>
      <c r="GPY24" s="0"/>
      <c r="GPZ24" s="0"/>
      <c r="GQA24" s="0"/>
      <c r="GQB24" s="0"/>
      <c r="GQC24" s="0"/>
      <c r="GQD24" s="0"/>
      <c r="GQE24" s="0"/>
      <c r="GQF24" s="0"/>
      <c r="GQG24" s="0"/>
      <c r="GQH24" s="0"/>
      <c r="GQI24" s="0"/>
      <c r="GQJ24" s="0"/>
      <c r="GQK24" s="0"/>
      <c r="GQL24" s="0"/>
      <c r="GQM24" s="0"/>
      <c r="GQN24" s="0"/>
      <c r="GQO24" s="0"/>
      <c r="GQP24" s="0"/>
      <c r="GQQ24" s="0"/>
      <c r="GQR24" s="0"/>
      <c r="GQS24" s="0"/>
      <c r="GQT24" s="0"/>
      <c r="GQU24" s="0"/>
      <c r="GQV24" s="0"/>
      <c r="GQW24" s="0"/>
      <c r="GQX24" s="0"/>
      <c r="GQY24" s="0"/>
      <c r="GQZ24" s="0"/>
      <c r="GRA24" s="0"/>
      <c r="GRB24" s="0"/>
      <c r="GRC24" s="0"/>
      <c r="GRD24" s="0"/>
      <c r="GRE24" s="0"/>
      <c r="GRF24" s="0"/>
      <c r="GRG24" s="0"/>
      <c r="GRH24" s="0"/>
      <c r="GRI24" s="0"/>
      <c r="GRJ24" s="0"/>
      <c r="GRK24" s="0"/>
      <c r="GRL24" s="0"/>
      <c r="GRM24" s="0"/>
      <c r="GRN24" s="0"/>
      <c r="GRO24" s="0"/>
      <c r="GRP24" s="0"/>
      <c r="GRQ24" s="0"/>
      <c r="GRR24" s="0"/>
      <c r="GRS24" s="0"/>
      <c r="GRT24" s="0"/>
      <c r="GRU24" s="0"/>
      <c r="GRV24" s="0"/>
      <c r="GRW24" s="0"/>
      <c r="GRX24" s="0"/>
      <c r="GRY24" s="0"/>
      <c r="GRZ24" s="0"/>
      <c r="GSA24" s="0"/>
      <c r="GSB24" s="0"/>
      <c r="GSC24" s="0"/>
      <c r="GSD24" s="0"/>
      <c r="GSE24" s="0"/>
      <c r="GSF24" s="0"/>
      <c r="GSG24" s="0"/>
      <c r="GSH24" s="0"/>
      <c r="GSI24" s="0"/>
      <c r="GSJ24" s="0"/>
      <c r="GSK24" s="0"/>
      <c r="GSL24" s="0"/>
      <c r="GSM24" s="0"/>
      <c r="GSN24" s="0"/>
      <c r="GSO24" s="0"/>
      <c r="GSP24" s="0"/>
      <c r="GSQ24" s="0"/>
      <c r="GSR24" s="0"/>
      <c r="GSS24" s="0"/>
      <c r="GST24" s="0"/>
      <c r="GSU24" s="0"/>
      <c r="GSV24" s="0"/>
      <c r="GSW24" s="0"/>
      <c r="GSX24" s="0"/>
      <c r="GSY24" s="0"/>
      <c r="GSZ24" s="0"/>
      <c r="GTA24" s="0"/>
      <c r="GTB24" s="0"/>
      <c r="GTC24" s="0"/>
      <c r="GTD24" s="0"/>
      <c r="GTE24" s="0"/>
      <c r="GTF24" s="0"/>
      <c r="GTG24" s="0"/>
      <c r="GTH24" s="0"/>
      <c r="GTI24" s="0"/>
      <c r="GTJ24" s="0"/>
      <c r="GTK24" s="0"/>
      <c r="GTL24" s="0"/>
      <c r="GTM24" s="0"/>
      <c r="GTN24" s="0"/>
      <c r="GTO24" s="0"/>
      <c r="GTP24" s="0"/>
      <c r="GTQ24" s="0"/>
      <c r="GTR24" s="0"/>
      <c r="GTS24" s="0"/>
      <c r="GTT24" s="0"/>
      <c r="GTU24" s="0"/>
      <c r="GTV24" s="0"/>
      <c r="GTW24" s="0"/>
      <c r="GTX24" s="0"/>
      <c r="GTY24" s="0"/>
      <c r="GTZ24" s="0"/>
      <c r="GUA24" s="0"/>
      <c r="GUB24" s="0"/>
      <c r="GUC24" s="0"/>
      <c r="GUD24" s="0"/>
      <c r="GUE24" s="0"/>
      <c r="GUF24" s="0"/>
      <c r="GUG24" s="0"/>
      <c r="GUH24" s="0"/>
      <c r="GUI24" s="0"/>
      <c r="GUJ24" s="0"/>
      <c r="GUK24" s="0"/>
      <c r="GUL24" s="0"/>
      <c r="GUM24" s="0"/>
      <c r="GUN24" s="0"/>
      <c r="GUO24" s="0"/>
      <c r="GUP24" s="0"/>
      <c r="GUQ24" s="0"/>
      <c r="GUR24" s="0"/>
      <c r="GUS24" s="0"/>
      <c r="GUT24" s="0"/>
      <c r="GUU24" s="0"/>
      <c r="GUV24" s="0"/>
      <c r="GUW24" s="0"/>
      <c r="GUX24" s="0"/>
      <c r="GUY24" s="0"/>
      <c r="GUZ24" s="0"/>
      <c r="GVA24" s="0"/>
      <c r="GVB24" s="0"/>
      <c r="GVC24" s="0"/>
      <c r="GVD24" s="0"/>
      <c r="GVE24" s="0"/>
      <c r="GVF24" s="0"/>
      <c r="GVG24" s="0"/>
      <c r="GVH24" s="0"/>
      <c r="GVI24" s="0"/>
      <c r="GVJ24" s="0"/>
      <c r="GVK24" s="0"/>
      <c r="GVL24" s="0"/>
      <c r="GVM24" s="0"/>
      <c r="GVN24" s="0"/>
      <c r="GVO24" s="0"/>
      <c r="GVP24" s="0"/>
      <c r="GVQ24" s="0"/>
      <c r="GVR24" s="0"/>
      <c r="GVS24" s="0"/>
      <c r="GVT24" s="0"/>
      <c r="GVU24" s="0"/>
      <c r="GVV24" s="0"/>
      <c r="GVW24" s="0"/>
      <c r="GVX24" s="0"/>
      <c r="GVY24" s="0"/>
      <c r="GVZ24" s="0"/>
      <c r="GWA24" s="0"/>
      <c r="GWB24" s="0"/>
      <c r="GWC24" s="0"/>
      <c r="GWD24" s="0"/>
      <c r="GWE24" s="0"/>
      <c r="GWF24" s="0"/>
      <c r="GWG24" s="0"/>
      <c r="GWH24" s="0"/>
      <c r="GWI24" s="0"/>
      <c r="GWJ24" s="0"/>
      <c r="GWK24" s="0"/>
      <c r="GWL24" s="0"/>
      <c r="GWM24" s="0"/>
      <c r="GWN24" s="0"/>
      <c r="GWO24" s="0"/>
      <c r="GWP24" s="0"/>
      <c r="GWQ24" s="0"/>
      <c r="GWR24" s="0"/>
      <c r="GWS24" s="0"/>
      <c r="GWT24" s="0"/>
      <c r="GWU24" s="0"/>
      <c r="GWV24" s="0"/>
      <c r="GWW24" s="0"/>
      <c r="GWX24" s="0"/>
      <c r="GWY24" s="0"/>
      <c r="GWZ24" s="0"/>
      <c r="GXA24" s="0"/>
      <c r="GXB24" s="0"/>
      <c r="GXC24" s="0"/>
      <c r="GXD24" s="0"/>
      <c r="GXE24" s="0"/>
      <c r="GXF24" s="0"/>
      <c r="GXG24" s="0"/>
      <c r="GXH24" s="0"/>
      <c r="GXI24" s="0"/>
      <c r="GXJ24" s="0"/>
      <c r="GXK24" s="0"/>
      <c r="GXL24" s="0"/>
      <c r="GXM24" s="0"/>
      <c r="GXN24" s="0"/>
      <c r="GXO24" s="0"/>
      <c r="GXP24" s="0"/>
      <c r="GXQ24" s="0"/>
      <c r="GXR24" s="0"/>
      <c r="GXS24" s="0"/>
      <c r="GXT24" s="0"/>
      <c r="GXU24" s="0"/>
      <c r="GXV24" s="0"/>
      <c r="GXW24" s="0"/>
      <c r="GXX24" s="0"/>
      <c r="GXY24" s="0"/>
      <c r="GXZ24" s="0"/>
      <c r="GYA24" s="0"/>
      <c r="GYB24" s="0"/>
      <c r="GYC24" s="0"/>
      <c r="GYD24" s="0"/>
      <c r="GYE24" s="0"/>
      <c r="GYF24" s="0"/>
      <c r="GYG24" s="0"/>
      <c r="GYH24" s="0"/>
      <c r="GYI24" s="0"/>
      <c r="GYJ24" s="0"/>
      <c r="GYK24" s="0"/>
      <c r="GYL24" s="0"/>
      <c r="GYM24" s="0"/>
      <c r="GYN24" s="0"/>
      <c r="GYO24" s="0"/>
      <c r="GYP24" s="0"/>
      <c r="GYQ24" s="0"/>
      <c r="GYR24" s="0"/>
      <c r="GYS24" s="0"/>
      <c r="GYT24" s="0"/>
      <c r="GYU24" s="0"/>
      <c r="GYV24" s="0"/>
      <c r="GYW24" s="0"/>
      <c r="GYX24" s="0"/>
      <c r="GYY24" s="0"/>
      <c r="GYZ24" s="0"/>
      <c r="GZA24" s="0"/>
      <c r="GZB24" s="0"/>
      <c r="GZC24" s="0"/>
      <c r="GZD24" s="0"/>
      <c r="GZE24" s="0"/>
      <c r="GZF24" s="0"/>
      <c r="GZG24" s="0"/>
      <c r="GZH24" s="0"/>
      <c r="GZI24" s="0"/>
      <c r="GZJ24" s="0"/>
      <c r="GZK24" s="0"/>
      <c r="GZL24" s="0"/>
      <c r="GZM24" s="0"/>
      <c r="GZN24" s="0"/>
      <c r="GZO24" s="0"/>
      <c r="GZP24" s="0"/>
      <c r="GZQ24" s="0"/>
      <c r="GZR24" s="0"/>
      <c r="GZS24" s="0"/>
      <c r="GZT24" s="0"/>
      <c r="GZU24" s="0"/>
      <c r="GZV24" s="0"/>
      <c r="GZW24" s="0"/>
      <c r="GZX24" s="0"/>
      <c r="GZY24" s="0"/>
      <c r="GZZ24" s="0"/>
      <c r="HAA24" s="0"/>
      <c r="HAB24" s="0"/>
      <c r="HAC24" s="0"/>
      <c r="HAD24" s="0"/>
      <c r="HAE24" s="0"/>
      <c r="HAF24" s="0"/>
      <c r="HAG24" s="0"/>
      <c r="HAH24" s="0"/>
      <c r="HAI24" s="0"/>
      <c r="HAJ24" s="0"/>
      <c r="HAK24" s="0"/>
      <c r="HAL24" s="0"/>
      <c r="HAM24" s="0"/>
      <c r="HAN24" s="0"/>
      <c r="HAO24" s="0"/>
      <c r="HAP24" s="0"/>
      <c r="HAQ24" s="0"/>
      <c r="HAR24" s="0"/>
      <c r="HAS24" s="0"/>
      <c r="HAT24" s="0"/>
      <c r="HAU24" s="0"/>
      <c r="HAV24" s="0"/>
      <c r="HAW24" s="0"/>
      <c r="HAX24" s="0"/>
      <c r="HAY24" s="0"/>
      <c r="HAZ24" s="0"/>
      <c r="HBA24" s="0"/>
      <c r="HBB24" s="0"/>
      <c r="HBC24" s="0"/>
      <c r="HBD24" s="0"/>
      <c r="HBE24" s="0"/>
      <c r="HBF24" s="0"/>
      <c r="HBG24" s="0"/>
      <c r="HBH24" s="0"/>
      <c r="HBI24" s="0"/>
      <c r="HBJ24" s="0"/>
      <c r="HBK24" s="0"/>
      <c r="HBL24" s="0"/>
      <c r="HBM24" s="0"/>
      <c r="HBN24" s="0"/>
      <c r="HBO24" s="0"/>
      <c r="HBP24" s="0"/>
      <c r="HBQ24" s="0"/>
      <c r="HBR24" s="0"/>
      <c r="HBS24" s="0"/>
      <c r="HBT24" s="0"/>
      <c r="HBU24" s="0"/>
      <c r="HBV24" s="0"/>
      <c r="HBW24" s="0"/>
      <c r="HBX24" s="0"/>
      <c r="HBY24" s="0"/>
      <c r="HBZ24" s="0"/>
      <c r="HCA24" s="0"/>
      <c r="HCB24" s="0"/>
      <c r="HCC24" s="0"/>
      <c r="HCD24" s="0"/>
      <c r="HCE24" s="0"/>
      <c r="HCF24" s="0"/>
      <c r="HCG24" s="0"/>
      <c r="HCH24" s="0"/>
      <c r="HCI24" s="0"/>
      <c r="HCJ24" s="0"/>
      <c r="HCK24" s="0"/>
      <c r="HCL24" s="0"/>
      <c r="HCM24" s="0"/>
      <c r="HCN24" s="0"/>
      <c r="HCO24" s="0"/>
      <c r="HCP24" s="0"/>
      <c r="HCQ24" s="0"/>
      <c r="HCR24" s="0"/>
      <c r="HCS24" s="0"/>
      <c r="HCT24" s="0"/>
      <c r="HCU24" s="0"/>
      <c r="HCV24" s="0"/>
      <c r="HCW24" s="0"/>
      <c r="HCX24" s="0"/>
      <c r="HCY24" s="0"/>
      <c r="HCZ24" s="0"/>
      <c r="HDA24" s="0"/>
      <c r="HDB24" s="0"/>
      <c r="HDC24" s="0"/>
      <c r="HDD24" s="0"/>
      <c r="HDE24" s="0"/>
      <c r="HDF24" s="0"/>
      <c r="HDG24" s="0"/>
      <c r="HDH24" s="0"/>
      <c r="HDI24" s="0"/>
      <c r="HDJ24" s="0"/>
      <c r="HDK24" s="0"/>
      <c r="HDL24" s="0"/>
      <c r="HDM24" s="0"/>
      <c r="HDN24" s="0"/>
      <c r="HDO24" s="0"/>
      <c r="HDP24" s="0"/>
      <c r="HDQ24" s="0"/>
      <c r="HDR24" s="0"/>
      <c r="HDS24" s="0"/>
      <c r="HDT24" s="0"/>
      <c r="HDU24" s="0"/>
      <c r="HDV24" s="0"/>
      <c r="HDW24" s="0"/>
      <c r="HDX24" s="0"/>
      <c r="HDY24" s="0"/>
      <c r="HDZ24" s="0"/>
      <c r="HEA24" s="0"/>
      <c r="HEB24" s="0"/>
      <c r="HEC24" s="0"/>
      <c r="HED24" s="0"/>
      <c r="HEE24" s="0"/>
      <c r="HEF24" s="0"/>
      <c r="HEG24" s="0"/>
      <c r="HEH24" s="0"/>
      <c r="HEI24" s="0"/>
      <c r="HEJ24" s="0"/>
      <c r="HEK24" s="0"/>
      <c r="HEL24" s="0"/>
      <c r="HEM24" s="0"/>
      <c r="HEN24" s="0"/>
      <c r="HEO24" s="0"/>
      <c r="HEP24" s="0"/>
      <c r="HEQ24" s="0"/>
      <c r="HER24" s="0"/>
      <c r="HES24" s="0"/>
      <c r="HET24" s="0"/>
      <c r="HEU24" s="0"/>
      <c r="HEV24" s="0"/>
      <c r="HEW24" s="0"/>
      <c r="HEX24" s="0"/>
      <c r="HEY24" s="0"/>
      <c r="HEZ24" s="0"/>
      <c r="HFA24" s="0"/>
      <c r="HFB24" s="0"/>
      <c r="HFC24" s="0"/>
      <c r="HFD24" s="0"/>
      <c r="HFE24" s="0"/>
      <c r="HFF24" s="0"/>
      <c r="HFG24" s="0"/>
      <c r="HFH24" s="0"/>
      <c r="HFI24" s="0"/>
      <c r="HFJ24" s="0"/>
      <c r="HFK24" s="0"/>
      <c r="HFL24" s="0"/>
      <c r="HFM24" s="0"/>
      <c r="HFN24" s="0"/>
      <c r="HFO24" s="0"/>
      <c r="HFP24" s="0"/>
      <c r="HFQ24" s="0"/>
      <c r="HFR24" s="0"/>
      <c r="HFS24" s="0"/>
      <c r="HFT24" s="0"/>
      <c r="HFU24" s="0"/>
      <c r="HFV24" s="0"/>
      <c r="HFW24" s="0"/>
      <c r="HFX24" s="0"/>
      <c r="HFY24" s="0"/>
      <c r="HFZ24" s="0"/>
      <c r="HGA24" s="0"/>
      <c r="HGB24" s="0"/>
      <c r="HGC24" s="0"/>
      <c r="HGD24" s="0"/>
      <c r="HGE24" s="0"/>
      <c r="HGF24" s="0"/>
      <c r="HGG24" s="0"/>
      <c r="HGH24" s="0"/>
      <c r="HGI24" s="0"/>
      <c r="HGJ24" s="0"/>
      <c r="HGK24" s="0"/>
      <c r="HGL24" s="0"/>
      <c r="HGM24" s="0"/>
      <c r="HGN24" s="0"/>
      <c r="HGO24" s="0"/>
      <c r="HGP24" s="0"/>
      <c r="HGQ24" s="0"/>
      <c r="HGR24" s="0"/>
      <c r="HGS24" s="0"/>
      <c r="HGT24" s="0"/>
      <c r="HGU24" s="0"/>
      <c r="HGV24" s="0"/>
      <c r="HGW24" s="0"/>
      <c r="HGX24" s="0"/>
      <c r="HGY24" s="0"/>
      <c r="HGZ24" s="0"/>
      <c r="HHA24" s="0"/>
      <c r="HHB24" s="0"/>
      <c r="HHC24" s="0"/>
      <c r="HHD24" s="0"/>
      <c r="HHE24" s="0"/>
      <c r="HHF24" s="0"/>
      <c r="HHG24" s="0"/>
      <c r="HHH24" s="0"/>
      <c r="HHI24" s="0"/>
      <c r="HHJ24" s="0"/>
      <c r="HHK24" s="0"/>
      <c r="HHL24" s="0"/>
      <c r="HHM24" s="0"/>
      <c r="HHN24" s="0"/>
      <c r="HHO24" s="0"/>
      <c r="HHP24" s="0"/>
      <c r="HHQ24" s="0"/>
      <c r="HHR24" s="0"/>
      <c r="HHS24" s="0"/>
      <c r="HHT24" s="0"/>
      <c r="HHU24" s="0"/>
      <c r="HHV24" s="0"/>
      <c r="HHW24" s="0"/>
      <c r="HHX24" s="0"/>
      <c r="HHY24" s="0"/>
      <c r="HHZ24" s="0"/>
      <c r="HIA24" s="0"/>
      <c r="HIB24" s="0"/>
      <c r="HIC24" s="0"/>
      <c r="HID24" s="0"/>
      <c r="HIE24" s="0"/>
      <c r="HIF24" s="0"/>
      <c r="HIG24" s="0"/>
      <c r="HIH24" s="0"/>
      <c r="HII24" s="0"/>
      <c r="HIJ24" s="0"/>
      <c r="HIK24" s="0"/>
      <c r="HIL24" s="0"/>
      <c r="HIM24" s="0"/>
      <c r="HIN24" s="0"/>
      <c r="HIO24" s="0"/>
      <c r="HIP24" s="0"/>
      <c r="HIQ24" s="0"/>
      <c r="HIR24" s="0"/>
      <c r="HIS24" s="0"/>
      <c r="HIT24" s="0"/>
      <c r="HIU24" s="0"/>
      <c r="HIV24" s="0"/>
      <c r="HIW24" s="0"/>
      <c r="HIX24" s="0"/>
      <c r="HIY24" s="0"/>
      <c r="HIZ24" s="0"/>
      <c r="HJA24" s="0"/>
      <c r="HJB24" s="0"/>
      <c r="HJC24" s="0"/>
      <c r="HJD24" s="0"/>
      <c r="HJE24" s="0"/>
      <c r="HJF24" s="0"/>
      <c r="HJG24" s="0"/>
      <c r="HJH24" s="0"/>
      <c r="HJI24" s="0"/>
      <c r="HJJ24" s="0"/>
      <c r="HJK24" s="0"/>
      <c r="HJL24" s="0"/>
      <c r="HJM24" s="0"/>
      <c r="HJN24" s="0"/>
      <c r="HJO24" s="0"/>
      <c r="HJP24" s="0"/>
      <c r="HJQ24" s="0"/>
      <c r="HJR24" s="0"/>
      <c r="HJS24" s="0"/>
      <c r="HJT24" s="0"/>
      <c r="HJU24" s="0"/>
      <c r="HJV24" s="0"/>
      <c r="HJW24" s="0"/>
      <c r="HJX24" s="0"/>
      <c r="HJY24" s="0"/>
      <c r="HJZ24" s="0"/>
      <c r="HKA24" s="0"/>
      <c r="HKB24" s="0"/>
      <c r="HKC24" s="0"/>
      <c r="HKD24" s="0"/>
      <c r="HKE24" s="0"/>
      <c r="HKF24" s="0"/>
      <c r="HKG24" s="0"/>
      <c r="HKH24" s="0"/>
      <c r="HKI24" s="0"/>
      <c r="HKJ24" s="0"/>
      <c r="HKK24" s="0"/>
      <c r="HKL24" s="0"/>
      <c r="HKM24" s="0"/>
      <c r="HKN24" s="0"/>
      <c r="HKO24" s="0"/>
      <c r="HKP24" s="0"/>
      <c r="HKQ24" s="0"/>
      <c r="HKR24" s="0"/>
      <c r="HKS24" s="0"/>
      <c r="HKT24" s="0"/>
      <c r="HKU24" s="0"/>
      <c r="HKV24" s="0"/>
      <c r="HKW24" s="0"/>
      <c r="HKX24" s="0"/>
      <c r="HKY24" s="0"/>
      <c r="HKZ24" s="0"/>
      <c r="HLA24" s="0"/>
      <c r="HLB24" s="0"/>
      <c r="HLC24" s="0"/>
      <c r="HLD24" s="0"/>
      <c r="HLE24" s="0"/>
      <c r="HLF24" s="0"/>
      <c r="HLG24" s="0"/>
      <c r="HLH24" s="0"/>
      <c r="HLI24" s="0"/>
      <c r="HLJ24" s="0"/>
      <c r="HLK24" s="0"/>
      <c r="HLL24" s="0"/>
      <c r="HLM24" s="0"/>
      <c r="HLN24" s="0"/>
      <c r="HLO24" s="0"/>
      <c r="HLP24" s="0"/>
      <c r="HLQ24" s="0"/>
      <c r="HLR24" s="0"/>
      <c r="HLS24" s="0"/>
      <c r="HLT24" s="0"/>
      <c r="HLU24" s="0"/>
      <c r="HLV24" s="0"/>
      <c r="HLW24" s="0"/>
      <c r="HLX24" s="0"/>
      <c r="HLY24" s="0"/>
      <c r="HLZ24" s="0"/>
      <c r="HMA24" s="0"/>
      <c r="HMB24" s="0"/>
      <c r="HMC24" s="0"/>
      <c r="HMD24" s="0"/>
      <c r="HME24" s="0"/>
      <c r="HMF24" s="0"/>
      <c r="HMG24" s="0"/>
      <c r="HMH24" s="0"/>
      <c r="HMI24" s="0"/>
      <c r="HMJ24" s="0"/>
      <c r="HMK24" s="0"/>
      <c r="HML24" s="0"/>
      <c r="HMM24" s="0"/>
      <c r="HMN24" s="0"/>
      <c r="HMO24" s="0"/>
      <c r="HMP24" s="0"/>
      <c r="HMQ24" s="0"/>
      <c r="HMR24" s="0"/>
      <c r="HMS24" s="0"/>
      <c r="HMT24" s="0"/>
      <c r="HMU24" s="0"/>
      <c r="HMV24" s="0"/>
      <c r="HMW24" s="0"/>
      <c r="HMX24" s="0"/>
      <c r="HMY24" s="0"/>
      <c r="HMZ24" s="0"/>
      <c r="HNA24" s="0"/>
      <c r="HNB24" s="0"/>
      <c r="HNC24" s="0"/>
      <c r="HND24" s="0"/>
      <c r="HNE24" s="0"/>
      <c r="HNF24" s="0"/>
      <c r="HNG24" s="0"/>
      <c r="HNH24" s="0"/>
      <c r="HNI24" s="0"/>
      <c r="HNJ24" s="0"/>
      <c r="HNK24" s="0"/>
      <c r="HNL24" s="0"/>
      <c r="HNM24" s="0"/>
      <c r="HNN24" s="0"/>
      <c r="HNO24" s="0"/>
      <c r="HNP24" s="0"/>
      <c r="HNQ24" s="0"/>
      <c r="HNR24" s="0"/>
      <c r="HNS24" s="0"/>
      <c r="HNT24" s="0"/>
      <c r="HNU24" s="0"/>
      <c r="HNV24" s="0"/>
      <c r="HNW24" s="0"/>
      <c r="HNX24" s="0"/>
      <c r="HNY24" s="0"/>
      <c r="HNZ24" s="0"/>
      <c r="HOA24" s="0"/>
      <c r="HOB24" s="0"/>
      <c r="HOC24" s="0"/>
      <c r="HOD24" s="0"/>
      <c r="HOE24" s="0"/>
      <c r="HOF24" s="0"/>
      <c r="HOG24" s="0"/>
      <c r="HOH24" s="0"/>
      <c r="HOI24" s="0"/>
      <c r="HOJ24" s="0"/>
      <c r="HOK24" s="0"/>
      <c r="HOL24" s="0"/>
      <c r="HOM24" s="0"/>
      <c r="HON24" s="0"/>
      <c r="HOO24" s="0"/>
      <c r="HOP24" s="0"/>
      <c r="HOQ24" s="0"/>
      <c r="HOR24" s="0"/>
      <c r="HOS24" s="0"/>
      <c r="HOT24" s="0"/>
      <c r="HOU24" s="0"/>
      <c r="HOV24" s="0"/>
      <c r="HOW24" s="0"/>
      <c r="HOX24" s="0"/>
      <c r="HOY24" s="0"/>
      <c r="HOZ24" s="0"/>
      <c r="HPA24" s="0"/>
      <c r="HPB24" s="0"/>
      <c r="HPC24" s="0"/>
      <c r="HPD24" s="0"/>
      <c r="HPE24" s="0"/>
      <c r="HPF24" s="0"/>
      <c r="HPG24" s="0"/>
      <c r="HPH24" s="0"/>
      <c r="HPI24" s="0"/>
      <c r="HPJ24" s="0"/>
      <c r="HPK24" s="0"/>
      <c r="HPL24" s="0"/>
      <c r="HPM24" s="0"/>
      <c r="HPN24" s="0"/>
      <c r="HPO24" s="0"/>
      <c r="HPP24" s="0"/>
      <c r="HPQ24" s="0"/>
      <c r="HPR24" s="0"/>
      <c r="HPS24" s="0"/>
      <c r="HPT24" s="0"/>
      <c r="HPU24" s="0"/>
      <c r="HPV24" s="0"/>
      <c r="HPW24" s="0"/>
      <c r="HPX24" s="0"/>
      <c r="HPY24" s="0"/>
      <c r="HPZ24" s="0"/>
      <c r="HQA24" s="0"/>
      <c r="HQB24" s="0"/>
      <c r="HQC24" s="0"/>
      <c r="HQD24" s="0"/>
      <c r="HQE24" s="0"/>
      <c r="HQF24" s="0"/>
      <c r="HQG24" s="0"/>
      <c r="HQH24" s="0"/>
      <c r="HQI24" s="0"/>
      <c r="HQJ24" s="0"/>
      <c r="HQK24" s="0"/>
      <c r="HQL24" s="0"/>
      <c r="HQM24" s="0"/>
      <c r="HQN24" s="0"/>
      <c r="HQO24" s="0"/>
      <c r="HQP24" s="0"/>
      <c r="HQQ24" s="0"/>
      <c r="HQR24" s="0"/>
      <c r="HQS24" s="0"/>
      <c r="HQT24" s="0"/>
      <c r="HQU24" s="0"/>
      <c r="HQV24" s="0"/>
      <c r="HQW24" s="0"/>
      <c r="HQX24" s="0"/>
      <c r="HQY24" s="0"/>
      <c r="HQZ24" s="0"/>
      <c r="HRA24" s="0"/>
      <c r="HRB24" s="0"/>
      <c r="HRC24" s="0"/>
      <c r="HRD24" s="0"/>
      <c r="HRE24" s="0"/>
      <c r="HRF24" s="0"/>
      <c r="HRG24" s="0"/>
      <c r="HRH24" s="0"/>
      <c r="HRI24" s="0"/>
      <c r="HRJ24" s="0"/>
      <c r="HRK24" s="0"/>
      <c r="HRL24" s="0"/>
      <c r="HRM24" s="0"/>
      <c r="HRN24" s="0"/>
      <c r="HRO24" s="0"/>
      <c r="HRP24" s="0"/>
      <c r="HRQ24" s="0"/>
      <c r="HRR24" s="0"/>
      <c r="HRS24" s="0"/>
      <c r="HRT24" s="0"/>
      <c r="HRU24" s="0"/>
      <c r="HRV24" s="0"/>
      <c r="HRW24" s="0"/>
      <c r="HRX24" s="0"/>
      <c r="HRY24" s="0"/>
      <c r="HRZ24" s="0"/>
      <c r="HSA24" s="0"/>
      <c r="HSB24" s="0"/>
      <c r="HSC24" s="0"/>
      <c r="HSD24" s="0"/>
      <c r="HSE24" s="0"/>
      <c r="HSF24" s="0"/>
      <c r="HSG24" s="0"/>
      <c r="HSH24" s="0"/>
      <c r="HSI24" s="0"/>
      <c r="HSJ24" s="0"/>
      <c r="HSK24" s="0"/>
      <c r="HSL24" s="0"/>
      <c r="HSM24" s="0"/>
      <c r="HSN24" s="0"/>
      <c r="HSO24" s="0"/>
      <c r="HSP24" s="0"/>
      <c r="HSQ24" s="0"/>
      <c r="HSR24" s="0"/>
      <c r="HSS24" s="0"/>
      <c r="HST24" s="0"/>
      <c r="HSU24" s="0"/>
      <c r="HSV24" s="0"/>
      <c r="HSW24" s="0"/>
      <c r="HSX24" s="0"/>
      <c r="HSY24" s="0"/>
      <c r="HSZ24" s="0"/>
      <c r="HTA24" s="0"/>
      <c r="HTB24" s="0"/>
      <c r="HTC24" s="0"/>
      <c r="HTD24" s="0"/>
      <c r="HTE24" s="0"/>
      <c r="HTF24" s="0"/>
      <c r="HTG24" s="0"/>
      <c r="HTH24" s="0"/>
      <c r="HTI24" s="0"/>
      <c r="HTJ24" s="0"/>
      <c r="HTK24" s="0"/>
      <c r="HTL24" s="0"/>
      <c r="HTM24" s="0"/>
      <c r="HTN24" s="0"/>
      <c r="HTO24" s="0"/>
      <c r="HTP24" s="0"/>
      <c r="HTQ24" s="0"/>
      <c r="HTR24" s="0"/>
      <c r="HTS24" s="0"/>
      <c r="HTT24" s="0"/>
      <c r="HTU24" s="0"/>
      <c r="HTV24" s="0"/>
      <c r="HTW24" s="0"/>
      <c r="HTX24" s="0"/>
      <c r="HTY24" s="0"/>
      <c r="HTZ24" s="0"/>
      <c r="HUA24" s="0"/>
      <c r="HUB24" s="0"/>
      <c r="HUC24" s="0"/>
      <c r="HUD24" s="0"/>
      <c r="HUE24" s="0"/>
      <c r="HUF24" s="0"/>
      <c r="HUG24" s="0"/>
      <c r="HUH24" s="0"/>
      <c r="HUI24" s="0"/>
      <c r="HUJ24" s="0"/>
      <c r="HUK24" s="0"/>
      <c r="HUL24" s="0"/>
      <c r="HUM24" s="0"/>
      <c r="HUN24" s="0"/>
      <c r="HUO24" s="0"/>
      <c r="HUP24" s="0"/>
      <c r="HUQ24" s="0"/>
      <c r="HUR24" s="0"/>
      <c r="HUS24" s="0"/>
      <c r="HUT24" s="0"/>
      <c r="HUU24" s="0"/>
      <c r="HUV24" s="0"/>
      <c r="HUW24" s="0"/>
      <c r="HUX24" s="0"/>
      <c r="HUY24" s="0"/>
      <c r="HUZ24" s="0"/>
      <c r="HVA24" s="0"/>
      <c r="HVB24" s="0"/>
      <c r="HVC24" s="0"/>
      <c r="HVD24" s="0"/>
      <c r="HVE24" s="0"/>
      <c r="HVF24" s="0"/>
      <c r="HVG24" s="0"/>
      <c r="HVH24" s="0"/>
      <c r="HVI24" s="0"/>
      <c r="HVJ24" s="0"/>
      <c r="HVK24" s="0"/>
      <c r="HVL24" s="0"/>
      <c r="HVM24" s="0"/>
      <c r="HVN24" s="0"/>
      <c r="HVO24" s="0"/>
      <c r="HVP24" s="0"/>
      <c r="HVQ24" s="0"/>
      <c r="HVR24" s="0"/>
      <c r="HVS24" s="0"/>
      <c r="HVT24" s="0"/>
      <c r="HVU24" s="0"/>
      <c r="HVV24" s="0"/>
      <c r="HVW24" s="0"/>
      <c r="HVX24" s="0"/>
      <c r="HVY24" s="0"/>
      <c r="HVZ24" s="0"/>
      <c r="HWA24" s="0"/>
      <c r="HWB24" s="0"/>
      <c r="HWC24" s="0"/>
      <c r="HWD24" s="0"/>
      <c r="HWE24" s="0"/>
      <c r="HWF24" s="0"/>
      <c r="HWG24" s="0"/>
      <c r="HWH24" s="0"/>
      <c r="HWI24" s="0"/>
      <c r="HWJ24" s="0"/>
      <c r="HWK24" s="0"/>
      <c r="HWL24" s="0"/>
      <c r="HWM24" s="0"/>
      <c r="HWN24" s="0"/>
      <c r="HWO24" s="0"/>
      <c r="HWP24" s="0"/>
      <c r="HWQ24" s="0"/>
      <c r="HWR24" s="0"/>
      <c r="HWS24" s="0"/>
      <c r="HWT24" s="0"/>
      <c r="HWU24" s="0"/>
      <c r="HWV24" s="0"/>
      <c r="HWW24" s="0"/>
      <c r="HWX24" s="0"/>
      <c r="HWY24" s="0"/>
      <c r="HWZ24" s="0"/>
      <c r="HXA24" s="0"/>
      <c r="HXB24" s="0"/>
      <c r="HXC24" s="0"/>
      <c r="HXD24" s="0"/>
      <c r="HXE24" s="0"/>
      <c r="HXF24" s="0"/>
      <c r="HXG24" s="0"/>
      <c r="HXH24" s="0"/>
      <c r="HXI24" s="0"/>
      <c r="HXJ24" s="0"/>
      <c r="HXK24" s="0"/>
      <c r="HXL24" s="0"/>
      <c r="HXM24" s="0"/>
      <c r="HXN24" s="0"/>
      <c r="HXO24" s="0"/>
      <c r="HXP24" s="0"/>
      <c r="HXQ24" s="0"/>
      <c r="HXR24" s="0"/>
      <c r="HXS24" s="0"/>
      <c r="HXT24" s="0"/>
      <c r="HXU24" s="0"/>
      <c r="HXV24" s="0"/>
      <c r="HXW24" s="0"/>
      <c r="HXX24" s="0"/>
      <c r="HXY24" s="0"/>
      <c r="HXZ24" s="0"/>
      <c r="HYA24" s="0"/>
      <c r="HYB24" s="0"/>
      <c r="HYC24" s="0"/>
      <c r="HYD24" s="0"/>
      <c r="HYE24" s="0"/>
      <c r="HYF24" s="0"/>
      <c r="HYG24" s="0"/>
      <c r="HYH24" s="0"/>
      <c r="HYI24" s="0"/>
      <c r="HYJ24" s="0"/>
      <c r="HYK24" s="0"/>
      <c r="HYL24" s="0"/>
      <c r="HYM24" s="0"/>
      <c r="HYN24" s="0"/>
      <c r="HYO24" s="0"/>
      <c r="HYP24" s="0"/>
      <c r="HYQ24" s="0"/>
      <c r="HYR24" s="0"/>
      <c r="HYS24" s="0"/>
      <c r="HYT24" s="0"/>
      <c r="HYU24" s="0"/>
      <c r="HYV24" s="0"/>
      <c r="HYW24" s="0"/>
      <c r="HYX24" s="0"/>
      <c r="HYY24" s="0"/>
      <c r="HYZ24" s="0"/>
      <c r="HZA24" s="0"/>
      <c r="HZB24" s="0"/>
      <c r="HZC24" s="0"/>
      <c r="HZD24" s="0"/>
      <c r="HZE24" s="0"/>
      <c r="HZF24" s="0"/>
      <c r="HZG24" s="0"/>
      <c r="HZH24" s="0"/>
      <c r="HZI24" s="0"/>
      <c r="HZJ24" s="0"/>
      <c r="HZK24" s="0"/>
      <c r="HZL24" s="0"/>
      <c r="HZM24" s="0"/>
      <c r="HZN24" s="0"/>
      <c r="HZO24" s="0"/>
      <c r="HZP24" s="0"/>
      <c r="HZQ24" s="0"/>
      <c r="HZR24" s="0"/>
      <c r="HZS24" s="0"/>
      <c r="HZT24" s="0"/>
      <c r="HZU24" s="0"/>
      <c r="HZV24" s="0"/>
      <c r="HZW24" s="0"/>
      <c r="HZX24" s="0"/>
      <c r="HZY24" s="0"/>
      <c r="HZZ24" s="0"/>
      <c r="IAA24" s="0"/>
      <c r="IAB24" s="0"/>
      <c r="IAC24" s="0"/>
      <c r="IAD24" s="0"/>
      <c r="IAE24" s="0"/>
      <c r="IAF24" s="0"/>
      <c r="IAG24" s="0"/>
      <c r="IAH24" s="0"/>
      <c r="IAI24" s="0"/>
      <c r="IAJ24" s="0"/>
      <c r="IAK24" s="0"/>
      <c r="IAL24" s="0"/>
      <c r="IAM24" s="0"/>
      <c r="IAN24" s="0"/>
      <c r="IAO24" s="0"/>
      <c r="IAP24" s="0"/>
      <c r="IAQ24" s="0"/>
      <c r="IAR24" s="0"/>
      <c r="IAS24" s="0"/>
      <c r="IAT24" s="0"/>
      <c r="IAU24" s="0"/>
      <c r="IAV24" s="0"/>
      <c r="IAW24" s="0"/>
      <c r="IAX24" s="0"/>
      <c r="IAY24" s="0"/>
      <c r="IAZ24" s="0"/>
      <c r="IBA24" s="0"/>
      <c r="IBB24" s="0"/>
      <c r="IBC24" s="0"/>
      <c r="IBD24" s="0"/>
      <c r="IBE24" s="0"/>
      <c r="IBF24" s="0"/>
      <c r="IBG24" s="0"/>
      <c r="IBH24" s="0"/>
      <c r="IBI24" s="0"/>
      <c r="IBJ24" s="0"/>
      <c r="IBK24" s="0"/>
      <c r="IBL24" s="0"/>
      <c r="IBM24" s="0"/>
      <c r="IBN24" s="0"/>
      <c r="IBO24" s="0"/>
      <c r="IBP24" s="0"/>
      <c r="IBQ24" s="0"/>
      <c r="IBR24" s="0"/>
      <c r="IBS24" s="0"/>
      <c r="IBT24" s="0"/>
      <c r="IBU24" s="0"/>
      <c r="IBV24" s="0"/>
      <c r="IBW24" s="0"/>
      <c r="IBX24" s="0"/>
      <c r="IBY24" s="0"/>
      <c r="IBZ24" s="0"/>
      <c r="ICA24" s="0"/>
      <c r="ICB24" s="0"/>
      <c r="ICC24" s="0"/>
      <c r="ICD24" s="0"/>
      <c r="ICE24" s="0"/>
      <c r="ICF24" s="0"/>
      <c r="ICG24" s="0"/>
      <c r="ICH24" s="0"/>
      <c r="ICI24" s="0"/>
      <c r="ICJ24" s="0"/>
      <c r="ICK24" s="0"/>
      <c r="ICL24" s="0"/>
      <c r="ICM24" s="0"/>
      <c r="ICN24" s="0"/>
      <c r="ICO24" s="0"/>
      <c r="ICP24" s="0"/>
      <c r="ICQ24" s="0"/>
      <c r="ICR24" s="0"/>
      <c r="ICS24" s="0"/>
      <c r="ICT24" s="0"/>
      <c r="ICU24" s="0"/>
      <c r="ICV24" s="0"/>
      <c r="ICW24" s="0"/>
      <c r="ICX24" s="0"/>
      <c r="ICY24" s="0"/>
      <c r="ICZ24" s="0"/>
      <c r="IDA24" s="0"/>
      <c r="IDB24" s="0"/>
      <c r="IDC24" s="0"/>
      <c r="IDD24" s="0"/>
      <c r="IDE24" s="0"/>
      <c r="IDF24" s="0"/>
      <c r="IDG24" s="0"/>
      <c r="IDH24" s="0"/>
      <c r="IDI24" s="0"/>
      <c r="IDJ24" s="0"/>
      <c r="IDK24" s="0"/>
      <c r="IDL24" s="0"/>
      <c r="IDM24" s="0"/>
      <c r="IDN24" s="0"/>
      <c r="IDO24" s="0"/>
      <c r="IDP24" s="0"/>
      <c r="IDQ24" s="0"/>
      <c r="IDR24" s="0"/>
      <c r="IDS24" s="0"/>
      <c r="IDT24" s="0"/>
      <c r="IDU24" s="0"/>
      <c r="IDV24" s="0"/>
      <c r="IDW24" s="0"/>
      <c r="IDX24" s="0"/>
      <c r="IDY24" s="0"/>
      <c r="IDZ24" s="0"/>
      <c r="IEA24" s="0"/>
      <c r="IEB24" s="0"/>
      <c r="IEC24" s="0"/>
      <c r="IED24" s="0"/>
      <c r="IEE24" s="0"/>
      <c r="IEF24" s="0"/>
      <c r="IEG24" s="0"/>
      <c r="IEH24" s="0"/>
      <c r="IEI24" s="0"/>
      <c r="IEJ24" s="0"/>
      <c r="IEK24" s="0"/>
      <c r="IEL24" s="0"/>
      <c r="IEM24" s="0"/>
      <c r="IEN24" s="0"/>
      <c r="IEO24" s="0"/>
      <c r="IEP24" s="0"/>
      <c r="IEQ24" s="0"/>
      <c r="IER24" s="0"/>
      <c r="IES24" s="0"/>
      <c r="IET24" s="0"/>
      <c r="IEU24" s="0"/>
      <c r="IEV24" s="0"/>
      <c r="IEW24" s="0"/>
      <c r="IEX24" s="0"/>
      <c r="IEY24" s="0"/>
      <c r="IEZ24" s="0"/>
      <c r="IFA24" s="0"/>
      <c r="IFB24" s="0"/>
      <c r="IFC24" s="0"/>
      <c r="IFD24" s="0"/>
      <c r="IFE24" s="0"/>
      <c r="IFF24" s="0"/>
      <c r="IFG24" s="0"/>
      <c r="IFH24" s="0"/>
      <c r="IFI24" s="0"/>
      <c r="IFJ24" s="0"/>
      <c r="IFK24" s="0"/>
      <c r="IFL24" s="0"/>
      <c r="IFM24" s="0"/>
      <c r="IFN24" s="0"/>
      <c r="IFO24" s="0"/>
      <c r="IFP24" s="0"/>
      <c r="IFQ24" s="0"/>
      <c r="IFR24" s="0"/>
      <c r="IFS24" s="0"/>
      <c r="IFT24" s="0"/>
      <c r="IFU24" s="0"/>
      <c r="IFV24" s="0"/>
      <c r="IFW24" s="0"/>
      <c r="IFX24" s="0"/>
      <c r="IFY24" s="0"/>
      <c r="IFZ24" s="0"/>
      <c r="IGA24" s="0"/>
      <c r="IGB24" s="0"/>
      <c r="IGC24" s="0"/>
      <c r="IGD24" s="0"/>
      <c r="IGE24" s="0"/>
      <c r="IGF24" s="0"/>
      <c r="IGG24" s="0"/>
      <c r="IGH24" s="0"/>
      <c r="IGI24" s="0"/>
      <c r="IGJ24" s="0"/>
      <c r="IGK24" s="0"/>
      <c r="IGL24" s="0"/>
      <c r="IGM24" s="0"/>
      <c r="IGN24" s="0"/>
      <c r="IGO24" s="0"/>
      <c r="IGP24" s="0"/>
      <c r="IGQ24" s="0"/>
      <c r="IGR24" s="0"/>
      <c r="IGS24" s="0"/>
      <c r="IGT24" s="0"/>
      <c r="IGU24" s="0"/>
      <c r="IGV24" s="0"/>
      <c r="IGW24" s="0"/>
      <c r="IGX24" s="0"/>
      <c r="IGY24" s="0"/>
      <c r="IGZ24" s="0"/>
      <c r="IHA24" s="0"/>
      <c r="IHB24" s="0"/>
      <c r="IHC24" s="0"/>
      <c r="IHD24" s="0"/>
      <c r="IHE24" s="0"/>
      <c r="IHF24" s="0"/>
      <c r="IHG24" s="0"/>
      <c r="IHH24" s="0"/>
      <c r="IHI24" s="0"/>
      <c r="IHJ24" s="0"/>
      <c r="IHK24" s="0"/>
      <c r="IHL24" s="0"/>
      <c r="IHM24" s="0"/>
      <c r="IHN24" s="0"/>
      <c r="IHO24" s="0"/>
      <c r="IHP24" s="0"/>
      <c r="IHQ24" s="0"/>
      <c r="IHR24" s="0"/>
      <c r="IHS24" s="0"/>
      <c r="IHT24" s="0"/>
      <c r="IHU24" s="0"/>
      <c r="IHV24" s="0"/>
      <c r="IHW24" s="0"/>
      <c r="IHX24" s="0"/>
      <c r="IHY24" s="0"/>
      <c r="IHZ24" s="0"/>
      <c r="IIA24" s="0"/>
      <c r="IIB24" s="0"/>
      <c r="IIC24" s="0"/>
      <c r="IID24" s="0"/>
      <c r="IIE24" s="0"/>
      <c r="IIF24" s="0"/>
      <c r="IIG24" s="0"/>
      <c r="IIH24" s="0"/>
      <c r="III24" s="0"/>
      <c r="IIJ24" s="0"/>
      <c r="IIK24" s="0"/>
      <c r="IIL24" s="0"/>
      <c r="IIM24" s="0"/>
      <c r="IIN24" s="0"/>
      <c r="IIO24" s="0"/>
      <c r="IIP24" s="0"/>
      <c r="IIQ24" s="0"/>
      <c r="IIR24" s="0"/>
      <c r="IIS24" s="0"/>
      <c r="IIT24" s="0"/>
      <c r="IIU24" s="0"/>
      <c r="IIV24" s="0"/>
      <c r="IIW24" s="0"/>
      <c r="IIX24" s="0"/>
      <c r="IIY24" s="0"/>
      <c r="IIZ24" s="0"/>
      <c r="IJA24" s="0"/>
      <c r="IJB24" s="0"/>
      <c r="IJC24" s="0"/>
      <c r="IJD24" s="0"/>
      <c r="IJE24" s="0"/>
      <c r="IJF24" s="0"/>
      <c r="IJG24" s="0"/>
      <c r="IJH24" s="0"/>
      <c r="IJI24" s="0"/>
      <c r="IJJ24" s="0"/>
      <c r="IJK24" s="0"/>
      <c r="IJL24" s="0"/>
      <c r="IJM24" s="0"/>
      <c r="IJN24" s="0"/>
      <c r="IJO24" s="0"/>
      <c r="IJP24" s="0"/>
      <c r="IJQ24" s="0"/>
      <c r="IJR24" s="0"/>
      <c r="IJS24" s="0"/>
      <c r="IJT24" s="0"/>
      <c r="IJU24" s="0"/>
      <c r="IJV24" s="0"/>
      <c r="IJW24" s="0"/>
      <c r="IJX24" s="0"/>
      <c r="IJY24" s="0"/>
      <c r="IJZ24" s="0"/>
      <c r="IKA24" s="0"/>
      <c r="IKB24" s="0"/>
      <c r="IKC24" s="0"/>
      <c r="IKD24" s="0"/>
      <c r="IKE24" s="0"/>
      <c r="IKF24" s="0"/>
      <c r="IKG24" s="0"/>
      <c r="IKH24" s="0"/>
      <c r="IKI24" s="0"/>
      <c r="IKJ24" s="0"/>
      <c r="IKK24" s="0"/>
      <c r="IKL24" s="0"/>
      <c r="IKM24" s="0"/>
      <c r="IKN24" s="0"/>
      <c r="IKO24" s="0"/>
      <c r="IKP24" s="0"/>
      <c r="IKQ24" s="0"/>
      <c r="IKR24" s="0"/>
      <c r="IKS24" s="0"/>
      <c r="IKT24" s="0"/>
      <c r="IKU24" s="0"/>
      <c r="IKV24" s="0"/>
      <c r="IKW24" s="0"/>
      <c r="IKX24" s="0"/>
      <c r="IKY24" s="0"/>
      <c r="IKZ24" s="0"/>
      <c r="ILA24" s="0"/>
      <c r="ILB24" s="0"/>
      <c r="ILC24" s="0"/>
      <c r="ILD24" s="0"/>
      <c r="ILE24" s="0"/>
      <c r="ILF24" s="0"/>
      <c r="ILG24" s="0"/>
      <c r="ILH24" s="0"/>
      <c r="ILI24" s="0"/>
      <c r="ILJ24" s="0"/>
      <c r="ILK24" s="0"/>
      <c r="ILL24" s="0"/>
      <c r="ILM24" s="0"/>
      <c r="ILN24" s="0"/>
      <c r="ILO24" s="0"/>
      <c r="ILP24" s="0"/>
      <c r="ILQ24" s="0"/>
      <c r="ILR24" s="0"/>
      <c r="ILS24" s="0"/>
      <c r="ILT24" s="0"/>
      <c r="ILU24" s="0"/>
      <c r="ILV24" s="0"/>
      <c r="ILW24" s="0"/>
      <c r="ILX24" s="0"/>
      <c r="ILY24" s="0"/>
      <c r="ILZ24" s="0"/>
      <c r="IMA24" s="0"/>
      <c r="IMB24" s="0"/>
      <c r="IMC24" s="0"/>
      <c r="IMD24" s="0"/>
      <c r="IME24" s="0"/>
      <c r="IMF24" s="0"/>
      <c r="IMG24" s="0"/>
      <c r="IMH24" s="0"/>
      <c r="IMI24" s="0"/>
      <c r="IMJ24" s="0"/>
      <c r="IMK24" s="0"/>
      <c r="IML24" s="0"/>
      <c r="IMM24" s="0"/>
      <c r="IMN24" s="0"/>
      <c r="IMO24" s="0"/>
      <c r="IMP24" s="0"/>
      <c r="IMQ24" s="0"/>
      <c r="IMR24" s="0"/>
      <c r="IMS24" s="0"/>
      <c r="IMT24" s="0"/>
      <c r="IMU24" s="0"/>
      <c r="IMV24" s="0"/>
      <c r="IMW24" s="0"/>
      <c r="IMX24" s="0"/>
      <c r="IMY24" s="0"/>
      <c r="IMZ24" s="0"/>
      <c r="INA24" s="0"/>
      <c r="INB24" s="0"/>
      <c r="INC24" s="0"/>
      <c r="IND24" s="0"/>
      <c r="INE24" s="0"/>
      <c r="INF24" s="0"/>
      <c r="ING24" s="0"/>
      <c r="INH24" s="0"/>
      <c r="INI24" s="0"/>
      <c r="INJ24" s="0"/>
      <c r="INK24" s="0"/>
      <c r="INL24" s="0"/>
      <c r="INM24" s="0"/>
      <c r="INN24" s="0"/>
      <c r="INO24" s="0"/>
      <c r="INP24" s="0"/>
      <c r="INQ24" s="0"/>
      <c r="INR24" s="0"/>
      <c r="INS24" s="0"/>
      <c r="INT24" s="0"/>
      <c r="INU24" s="0"/>
      <c r="INV24" s="0"/>
      <c r="INW24" s="0"/>
      <c r="INX24" s="0"/>
      <c r="INY24" s="0"/>
      <c r="INZ24" s="0"/>
      <c r="IOA24" s="0"/>
      <c r="IOB24" s="0"/>
      <c r="IOC24" s="0"/>
      <c r="IOD24" s="0"/>
      <c r="IOE24" s="0"/>
      <c r="IOF24" s="0"/>
      <c r="IOG24" s="0"/>
      <c r="IOH24" s="0"/>
      <c r="IOI24" s="0"/>
      <c r="IOJ24" s="0"/>
      <c r="IOK24" s="0"/>
      <c r="IOL24" s="0"/>
      <c r="IOM24" s="0"/>
      <c r="ION24" s="0"/>
      <c r="IOO24" s="0"/>
      <c r="IOP24" s="0"/>
      <c r="IOQ24" s="0"/>
      <c r="IOR24" s="0"/>
      <c r="IOS24" s="0"/>
      <c r="IOT24" s="0"/>
      <c r="IOU24" s="0"/>
      <c r="IOV24" s="0"/>
      <c r="IOW24" s="0"/>
      <c r="IOX24" s="0"/>
      <c r="IOY24" s="0"/>
      <c r="IOZ24" s="0"/>
      <c r="IPA24" s="0"/>
      <c r="IPB24" s="0"/>
      <c r="IPC24" s="0"/>
      <c r="IPD24" s="0"/>
      <c r="IPE24" s="0"/>
      <c r="IPF24" s="0"/>
      <c r="IPG24" s="0"/>
      <c r="IPH24" s="0"/>
      <c r="IPI24" s="0"/>
      <c r="IPJ24" s="0"/>
      <c r="IPK24" s="0"/>
      <c r="IPL24" s="0"/>
      <c r="IPM24" s="0"/>
      <c r="IPN24" s="0"/>
      <c r="IPO24" s="0"/>
      <c r="IPP24" s="0"/>
      <c r="IPQ24" s="0"/>
      <c r="IPR24" s="0"/>
      <c r="IPS24" s="0"/>
      <c r="IPT24" s="0"/>
      <c r="IPU24" s="0"/>
      <c r="IPV24" s="0"/>
      <c r="IPW24" s="0"/>
      <c r="IPX24" s="0"/>
      <c r="IPY24" s="0"/>
      <c r="IPZ24" s="0"/>
      <c r="IQA24" s="0"/>
      <c r="IQB24" s="0"/>
      <c r="IQC24" s="0"/>
      <c r="IQD24" s="0"/>
      <c r="IQE24" s="0"/>
      <c r="IQF24" s="0"/>
      <c r="IQG24" s="0"/>
      <c r="IQH24" s="0"/>
      <c r="IQI24" s="0"/>
      <c r="IQJ24" s="0"/>
      <c r="IQK24" s="0"/>
      <c r="IQL24" s="0"/>
      <c r="IQM24" s="0"/>
      <c r="IQN24" s="0"/>
      <c r="IQO24" s="0"/>
      <c r="IQP24" s="0"/>
      <c r="IQQ24" s="0"/>
      <c r="IQR24" s="0"/>
      <c r="IQS24" s="0"/>
      <c r="IQT24" s="0"/>
      <c r="IQU24" s="0"/>
      <c r="IQV24" s="0"/>
      <c r="IQW24" s="0"/>
      <c r="IQX24" s="0"/>
      <c r="IQY24" s="0"/>
      <c r="IQZ24" s="0"/>
      <c r="IRA24" s="0"/>
      <c r="IRB24" s="0"/>
      <c r="IRC24" s="0"/>
      <c r="IRD24" s="0"/>
      <c r="IRE24" s="0"/>
      <c r="IRF24" s="0"/>
      <c r="IRG24" s="0"/>
      <c r="IRH24" s="0"/>
      <c r="IRI24" s="0"/>
      <c r="IRJ24" s="0"/>
      <c r="IRK24" s="0"/>
      <c r="IRL24" s="0"/>
      <c r="IRM24" s="0"/>
      <c r="IRN24" s="0"/>
      <c r="IRO24" s="0"/>
      <c r="IRP24" s="0"/>
      <c r="IRQ24" s="0"/>
      <c r="IRR24" s="0"/>
      <c r="IRS24" s="0"/>
      <c r="IRT24" s="0"/>
      <c r="IRU24" s="0"/>
      <c r="IRV24" s="0"/>
      <c r="IRW24" s="0"/>
      <c r="IRX24" s="0"/>
      <c r="IRY24" s="0"/>
      <c r="IRZ24" s="0"/>
      <c r="ISA24" s="0"/>
      <c r="ISB24" s="0"/>
      <c r="ISC24" s="0"/>
      <c r="ISD24" s="0"/>
      <c r="ISE24" s="0"/>
      <c r="ISF24" s="0"/>
      <c r="ISG24" s="0"/>
      <c r="ISH24" s="0"/>
      <c r="ISI24" s="0"/>
      <c r="ISJ24" s="0"/>
      <c r="ISK24" s="0"/>
      <c r="ISL24" s="0"/>
      <c r="ISM24" s="0"/>
      <c r="ISN24" s="0"/>
      <c r="ISO24" s="0"/>
      <c r="ISP24" s="0"/>
      <c r="ISQ24" s="0"/>
      <c r="ISR24" s="0"/>
      <c r="ISS24" s="0"/>
      <c r="IST24" s="0"/>
      <c r="ISU24" s="0"/>
      <c r="ISV24" s="0"/>
      <c r="ISW24" s="0"/>
      <c r="ISX24" s="0"/>
      <c r="ISY24" s="0"/>
      <c r="ISZ24" s="0"/>
      <c r="ITA24" s="0"/>
      <c r="ITB24" s="0"/>
      <c r="ITC24" s="0"/>
      <c r="ITD24" s="0"/>
      <c r="ITE24" s="0"/>
      <c r="ITF24" s="0"/>
      <c r="ITG24" s="0"/>
      <c r="ITH24" s="0"/>
      <c r="ITI24" s="0"/>
      <c r="ITJ24" s="0"/>
      <c r="ITK24" s="0"/>
      <c r="ITL24" s="0"/>
      <c r="ITM24" s="0"/>
      <c r="ITN24" s="0"/>
      <c r="ITO24" s="0"/>
      <c r="ITP24" s="0"/>
      <c r="ITQ24" s="0"/>
      <c r="ITR24" s="0"/>
      <c r="ITS24" s="0"/>
      <c r="ITT24" s="0"/>
      <c r="ITU24" s="0"/>
      <c r="ITV24" s="0"/>
      <c r="ITW24" s="0"/>
      <c r="ITX24" s="0"/>
      <c r="ITY24" s="0"/>
      <c r="ITZ24" s="0"/>
      <c r="IUA24" s="0"/>
      <c r="IUB24" s="0"/>
      <c r="IUC24" s="0"/>
      <c r="IUD24" s="0"/>
      <c r="IUE24" s="0"/>
      <c r="IUF24" s="0"/>
      <c r="IUG24" s="0"/>
      <c r="IUH24" s="0"/>
      <c r="IUI24" s="0"/>
      <c r="IUJ24" s="0"/>
      <c r="IUK24" s="0"/>
      <c r="IUL24" s="0"/>
      <c r="IUM24" s="0"/>
      <c r="IUN24" s="0"/>
      <c r="IUO24" s="0"/>
      <c r="IUP24" s="0"/>
      <c r="IUQ24" s="0"/>
      <c r="IUR24" s="0"/>
      <c r="IUS24" s="0"/>
      <c r="IUT24" s="0"/>
      <c r="IUU24" s="0"/>
      <c r="IUV24" s="0"/>
      <c r="IUW24" s="0"/>
      <c r="IUX24" s="0"/>
      <c r="IUY24" s="0"/>
      <c r="IUZ24" s="0"/>
      <c r="IVA24" s="0"/>
      <c r="IVB24" s="0"/>
      <c r="IVC24" s="0"/>
      <c r="IVD24" s="0"/>
      <c r="IVE24" s="0"/>
      <c r="IVF24" s="0"/>
      <c r="IVG24" s="0"/>
      <c r="IVH24" s="0"/>
      <c r="IVI24" s="0"/>
      <c r="IVJ24" s="0"/>
      <c r="IVK24" s="0"/>
      <c r="IVL24" s="0"/>
      <c r="IVM24" s="0"/>
      <c r="IVN24" s="0"/>
      <c r="IVO24" s="0"/>
      <c r="IVP24" s="0"/>
      <c r="IVQ24" s="0"/>
      <c r="IVR24" s="0"/>
      <c r="IVS24" s="0"/>
      <c r="IVT24" s="0"/>
      <c r="IVU24" s="0"/>
      <c r="IVV24" s="0"/>
      <c r="IVW24" s="0"/>
      <c r="IVX24" s="0"/>
      <c r="IVY24" s="0"/>
      <c r="IVZ24" s="0"/>
      <c r="IWA24" s="0"/>
      <c r="IWB24" s="0"/>
      <c r="IWC24" s="0"/>
      <c r="IWD24" s="0"/>
      <c r="IWE24" s="0"/>
      <c r="IWF24" s="0"/>
      <c r="IWG24" s="0"/>
      <c r="IWH24" s="0"/>
      <c r="IWI24" s="0"/>
      <c r="IWJ24" s="0"/>
      <c r="IWK24" s="0"/>
      <c r="IWL24" s="0"/>
      <c r="IWM24" s="0"/>
      <c r="IWN24" s="0"/>
      <c r="IWO24" s="0"/>
      <c r="IWP24" s="0"/>
      <c r="IWQ24" s="0"/>
      <c r="IWR24" s="0"/>
      <c r="IWS24" s="0"/>
      <c r="IWT24" s="0"/>
      <c r="IWU24" s="0"/>
      <c r="IWV24" s="0"/>
      <c r="IWW24" s="0"/>
      <c r="IWX24" s="0"/>
      <c r="IWY24" s="0"/>
      <c r="IWZ24" s="0"/>
      <c r="IXA24" s="0"/>
      <c r="IXB24" s="0"/>
      <c r="IXC24" s="0"/>
      <c r="IXD24" s="0"/>
      <c r="IXE24" s="0"/>
      <c r="IXF24" s="0"/>
      <c r="IXG24" s="0"/>
      <c r="IXH24" s="0"/>
      <c r="IXI24" s="0"/>
      <c r="IXJ24" s="0"/>
      <c r="IXK24" s="0"/>
      <c r="IXL24" s="0"/>
      <c r="IXM24" s="0"/>
      <c r="IXN24" s="0"/>
      <c r="IXO24" s="0"/>
      <c r="IXP24" s="0"/>
      <c r="IXQ24" s="0"/>
      <c r="IXR24" s="0"/>
      <c r="IXS24" s="0"/>
      <c r="IXT24" s="0"/>
      <c r="IXU24" s="0"/>
      <c r="IXV24" s="0"/>
      <c r="IXW24" s="0"/>
      <c r="IXX24" s="0"/>
      <c r="IXY24" s="0"/>
      <c r="IXZ24" s="0"/>
      <c r="IYA24" s="0"/>
      <c r="IYB24" s="0"/>
      <c r="IYC24" s="0"/>
      <c r="IYD24" s="0"/>
      <c r="IYE24" s="0"/>
      <c r="IYF24" s="0"/>
      <c r="IYG24" s="0"/>
      <c r="IYH24" s="0"/>
      <c r="IYI24" s="0"/>
      <c r="IYJ24" s="0"/>
      <c r="IYK24" s="0"/>
      <c r="IYL24" s="0"/>
      <c r="IYM24" s="0"/>
      <c r="IYN24" s="0"/>
      <c r="IYO24" s="0"/>
      <c r="IYP24" s="0"/>
      <c r="IYQ24" s="0"/>
      <c r="IYR24" s="0"/>
      <c r="IYS24" s="0"/>
      <c r="IYT24" s="0"/>
      <c r="IYU24" s="0"/>
      <c r="IYV24" s="0"/>
      <c r="IYW24" s="0"/>
      <c r="IYX24" s="0"/>
      <c r="IYY24" s="0"/>
      <c r="IYZ24" s="0"/>
      <c r="IZA24" s="0"/>
      <c r="IZB24" s="0"/>
      <c r="IZC24" s="0"/>
      <c r="IZD24" s="0"/>
      <c r="IZE24" s="0"/>
      <c r="IZF24" s="0"/>
      <c r="IZG24" s="0"/>
      <c r="IZH24" s="0"/>
      <c r="IZI24" s="0"/>
      <c r="IZJ24" s="0"/>
      <c r="IZK24" s="0"/>
      <c r="IZL24" s="0"/>
      <c r="IZM24" s="0"/>
      <c r="IZN24" s="0"/>
      <c r="IZO24" s="0"/>
      <c r="IZP24" s="0"/>
      <c r="IZQ24" s="0"/>
      <c r="IZR24" s="0"/>
      <c r="IZS24" s="0"/>
      <c r="IZT24" s="0"/>
      <c r="IZU24" s="0"/>
      <c r="IZV24" s="0"/>
      <c r="IZW24" s="0"/>
      <c r="IZX24" s="0"/>
      <c r="IZY24" s="0"/>
      <c r="IZZ24" s="0"/>
      <c r="JAA24" s="0"/>
      <c r="JAB24" s="0"/>
      <c r="JAC24" s="0"/>
      <c r="JAD24" s="0"/>
      <c r="JAE24" s="0"/>
      <c r="JAF24" s="0"/>
      <c r="JAG24" s="0"/>
      <c r="JAH24" s="0"/>
      <c r="JAI24" s="0"/>
      <c r="JAJ24" s="0"/>
      <c r="JAK24" s="0"/>
      <c r="JAL24" s="0"/>
      <c r="JAM24" s="0"/>
      <c r="JAN24" s="0"/>
      <c r="JAO24" s="0"/>
      <c r="JAP24" s="0"/>
      <c r="JAQ24" s="0"/>
      <c r="JAR24" s="0"/>
      <c r="JAS24" s="0"/>
      <c r="JAT24" s="0"/>
      <c r="JAU24" s="0"/>
      <c r="JAV24" s="0"/>
      <c r="JAW24" s="0"/>
      <c r="JAX24" s="0"/>
      <c r="JAY24" s="0"/>
      <c r="JAZ24" s="0"/>
      <c r="JBA24" s="0"/>
      <c r="JBB24" s="0"/>
      <c r="JBC24" s="0"/>
      <c r="JBD24" s="0"/>
      <c r="JBE24" s="0"/>
      <c r="JBF24" s="0"/>
      <c r="JBG24" s="0"/>
      <c r="JBH24" s="0"/>
      <c r="JBI24" s="0"/>
      <c r="JBJ24" s="0"/>
      <c r="JBK24" s="0"/>
      <c r="JBL24" s="0"/>
      <c r="JBM24" s="0"/>
      <c r="JBN24" s="0"/>
      <c r="JBO24" s="0"/>
      <c r="JBP24" s="0"/>
      <c r="JBQ24" s="0"/>
      <c r="JBR24" s="0"/>
      <c r="JBS24" s="0"/>
      <c r="JBT24" s="0"/>
      <c r="JBU24" s="0"/>
      <c r="JBV24" s="0"/>
      <c r="JBW24" s="0"/>
      <c r="JBX24" s="0"/>
      <c r="JBY24" s="0"/>
      <c r="JBZ24" s="0"/>
      <c r="JCA24" s="0"/>
      <c r="JCB24" s="0"/>
      <c r="JCC24" s="0"/>
      <c r="JCD24" s="0"/>
      <c r="JCE24" s="0"/>
      <c r="JCF24" s="0"/>
      <c r="JCG24" s="0"/>
      <c r="JCH24" s="0"/>
      <c r="JCI24" s="0"/>
      <c r="JCJ24" s="0"/>
      <c r="JCK24" s="0"/>
      <c r="JCL24" s="0"/>
      <c r="JCM24" s="0"/>
      <c r="JCN24" s="0"/>
      <c r="JCO24" s="0"/>
      <c r="JCP24" s="0"/>
      <c r="JCQ24" s="0"/>
      <c r="JCR24" s="0"/>
      <c r="JCS24" s="0"/>
      <c r="JCT24" s="0"/>
      <c r="JCU24" s="0"/>
      <c r="JCV24" s="0"/>
      <c r="JCW24" s="0"/>
      <c r="JCX24" s="0"/>
      <c r="JCY24" s="0"/>
      <c r="JCZ24" s="0"/>
      <c r="JDA24" s="0"/>
      <c r="JDB24" s="0"/>
      <c r="JDC24" s="0"/>
      <c r="JDD24" s="0"/>
      <c r="JDE24" s="0"/>
      <c r="JDF24" s="0"/>
      <c r="JDG24" s="0"/>
      <c r="JDH24" s="0"/>
      <c r="JDI24" s="0"/>
      <c r="JDJ24" s="0"/>
      <c r="JDK24" s="0"/>
      <c r="JDL24" s="0"/>
      <c r="JDM24" s="0"/>
      <c r="JDN24" s="0"/>
      <c r="JDO24" s="0"/>
      <c r="JDP24" s="0"/>
      <c r="JDQ24" s="0"/>
      <c r="JDR24" s="0"/>
      <c r="JDS24" s="0"/>
      <c r="JDT24" s="0"/>
      <c r="JDU24" s="0"/>
      <c r="JDV24" s="0"/>
      <c r="JDW24" s="0"/>
      <c r="JDX24" s="0"/>
      <c r="JDY24" s="0"/>
      <c r="JDZ24" s="0"/>
      <c r="JEA24" s="0"/>
      <c r="JEB24" s="0"/>
      <c r="JEC24" s="0"/>
      <c r="JED24" s="0"/>
      <c r="JEE24" s="0"/>
      <c r="JEF24" s="0"/>
      <c r="JEG24" s="0"/>
      <c r="JEH24" s="0"/>
      <c r="JEI24" s="0"/>
      <c r="JEJ24" s="0"/>
      <c r="JEK24" s="0"/>
      <c r="JEL24" s="0"/>
      <c r="JEM24" s="0"/>
      <c r="JEN24" s="0"/>
      <c r="JEO24" s="0"/>
      <c r="JEP24" s="0"/>
      <c r="JEQ24" s="0"/>
      <c r="JER24" s="0"/>
      <c r="JES24" s="0"/>
      <c r="JET24" s="0"/>
      <c r="JEU24" s="0"/>
      <c r="JEV24" s="0"/>
      <c r="JEW24" s="0"/>
      <c r="JEX24" s="0"/>
      <c r="JEY24" s="0"/>
      <c r="JEZ24" s="0"/>
      <c r="JFA24" s="0"/>
      <c r="JFB24" s="0"/>
      <c r="JFC24" s="0"/>
      <c r="JFD24" s="0"/>
      <c r="JFE24" s="0"/>
      <c r="JFF24" s="0"/>
      <c r="JFG24" s="0"/>
      <c r="JFH24" s="0"/>
      <c r="JFI24" s="0"/>
      <c r="JFJ24" s="0"/>
      <c r="JFK24" s="0"/>
      <c r="JFL24" s="0"/>
      <c r="JFM24" s="0"/>
      <c r="JFN24" s="0"/>
      <c r="JFO24" s="0"/>
      <c r="JFP24" s="0"/>
      <c r="JFQ24" s="0"/>
      <c r="JFR24" s="0"/>
      <c r="JFS24" s="0"/>
      <c r="JFT24" s="0"/>
      <c r="JFU24" s="0"/>
      <c r="JFV24" s="0"/>
      <c r="JFW24" s="0"/>
      <c r="JFX24" s="0"/>
      <c r="JFY24" s="0"/>
      <c r="JFZ24" s="0"/>
      <c r="JGA24" s="0"/>
      <c r="JGB24" s="0"/>
      <c r="JGC24" s="0"/>
      <c r="JGD24" s="0"/>
      <c r="JGE24" s="0"/>
      <c r="JGF24" s="0"/>
      <c r="JGG24" s="0"/>
      <c r="JGH24" s="0"/>
      <c r="JGI24" s="0"/>
      <c r="JGJ24" s="0"/>
      <c r="JGK24" s="0"/>
      <c r="JGL24" s="0"/>
      <c r="JGM24" s="0"/>
      <c r="JGN24" s="0"/>
      <c r="JGO24" s="0"/>
      <c r="JGP24" s="0"/>
      <c r="JGQ24" s="0"/>
      <c r="JGR24" s="0"/>
      <c r="JGS24" s="0"/>
      <c r="JGT24" s="0"/>
      <c r="JGU24" s="0"/>
      <c r="JGV24" s="0"/>
      <c r="JGW24" s="0"/>
      <c r="JGX24" s="0"/>
      <c r="JGY24" s="0"/>
      <c r="JGZ24" s="0"/>
      <c r="JHA24" s="0"/>
      <c r="JHB24" s="0"/>
      <c r="JHC24" s="0"/>
      <c r="JHD24" s="0"/>
      <c r="JHE24" s="0"/>
      <c r="JHF24" s="0"/>
      <c r="JHG24" s="0"/>
      <c r="JHH24" s="0"/>
      <c r="JHI24" s="0"/>
      <c r="JHJ24" s="0"/>
      <c r="JHK24" s="0"/>
      <c r="JHL24" s="0"/>
      <c r="JHM24" s="0"/>
      <c r="JHN24" s="0"/>
      <c r="JHO24" s="0"/>
      <c r="JHP24" s="0"/>
      <c r="JHQ24" s="0"/>
      <c r="JHR24" s="0"/>
      <c r="JHS24" s="0"/>
      <c r="JHT24" s="0"/>
      <c r="JHU24" s="0"/>
      <c r="JHV24" s="0"/>
      <c r="JHW24" s="0"/>
      <c r="JHX24" s="0"/>
      <c r="JHY24" s="0"/>
      <c r="JHZ24" s="0"/>
      <c r="JIA24" s="0"/>
      <c r="JIB24" s="0"/>
      <c r="JIC24" s="0"/>
      <c r="JID24" s="0"/>
      <c r="JIE24" s="0"/>
      <c r="JIF24" s="0"/>
      <c r="JIG24" s="0"/>
      <c r="JIH24" s="0"/>
      <c r="JII24" s="0"/>
      <c r="JIJ24" s="0"/>
      <c r="JIK24" s="0"/>
      <c r="JIL24" s="0"/>
      <c r="JIM24" s="0"/>
      <c r="JIN24" s="0"/>
      <c r="JIO24" s="0"/>
      <c r="JIP24" s="0"/>
      <c r="JIQ24" s="0"/>
      <c r="JIR24" s="0"/>
      <c r="JIS24" s="0"/>
      <c r="JIT24" s="0"/>
      <c r="JIU24" s="0"/>
      <c r="JIV24" s="0"/>
      <c r="JIW24" s="0"/>
      <c r="JIX24" s="0"/>
      <c r="JIY24" s="0"/>
      <c r="JIZ24" s="0"/>
      <c r="JJA24" s="0"/>
      <c r="JJB24" s="0"/>
      <c r="JJC24" s="0"/>
      <c r="JJD24" s="0"/>
      <c r="JJE24" s="0"/>
      <c r="JJF24" s="0"/>
      <c r="JJG24" s="0"/>
      <c r="JJH24" s="0"/>
      <c r="JJI24" s="0"/>
      <c r="JJJ24" s="0"/>
      <c r="JJK24" s="0"/>
      <c r="JJL24" s="0"/>
      <c r="JJM24" s="0"/>
      <c r="JJN24" s="0"/>
      <c r="JJO24" s="0"/>
      <c r="JJP24" s="0"/>
      <c r="JJQ24" s="0"/>
      <c r="JJR24" s="0"/>
      <c r="JJS24" s="0"/>
      <c r="JJT24" s="0"/>
      <c r="JJU24" s="0"/>
      <c r="JJV24" s="0"/>
      <c r="JJW24" s="0"/>
      <c r="JJX24" s="0"/>
      <c r="JJY24" s="0"/>
      <c r="JJZ24" s="0"/>
      <c r="JKA24" s="0"/>
      <c r="JKB24" s="0"/>
      <c r="JKC24" s="0"/>
      <c r="JKD24" s="0"/>
      <c r="JKE24" s="0"/>
      <c r="JKF24" s="0"/>
      <c r="JKG24" s="0"/>
      <c r="JKH24" s="0"/>
      <c r="JKI24" s="0"/>
      <c r="JKJ24" s="0"/>
      <c r="JKK24" s="0"/>
      <c r="JKL24" s="0"/>
      <c r="JKM24" s="0"/>
      <c r="JKN24" s="0"/>
      <c r="JKO24" s="0"/>
      <c r="JKP24" s="0"/>
      <c r="JKQ24" s="0"/>
      <c r="JKR24" s="0"/>
      <c r="JKS24" s="0"/>
      <c r="JKT24" s="0"/>
      <c r="JKU24" s="0"/>
      <c r="JKV24" s="0"/>
      <c r="JKW24" s="0"/>
      <c r="JKX24" s="0"/>
      <c r="JKY24" s="0"/>
      <c r="JKZ24" s="0"/>
      <c r="JLA24" s="0"/>
      <c r="JLB24" s="0"/>
      <c r="JLC24" s="0"/>
      <c r="JLD24" s="0"/>
      <c r="JLE24" s="0"/>
      <c r="JLF24" s="0"/>
      <c r="JLG24" s="0"/>
      <c r="JLH24" s="0"/>
      <c r="JLI24" s="0"/>
      <c r="JLJ24" s="0"/>
      <c r="JLK24" s="0"/>
      <c r="JLL24" s="0"/>
      <c r="JLM24" s="0"/>
      <c r="JLN24" s="0"/>
      <c r="JLO24" s="0"/>
      <c r="JLP24" s="0"/>
      <c r="JLQ24" s="0"/>
      <c r="JLR24" s="0"/>
      <c r="JLS24" s="0"/>
      <c r="JLT24" s="0"/>
      <c r="JLU24" s="0"/>
      <c r="JLV24" s="0"/>
      <c r="JLW24" s="0"/>
      <c r="JLX24" s="0"/>
      <c r="JLY24" s="0"/>
      <c r="JLZ24" s="0"/>
      <c r="JMA24" s="0"/>
      <c r="JMB24" s="0"/>
      <c r="JMC24" s="0"/>
      <c r="JMD24" s="0"/>
      <c r="JME24" s="0"/>
      <c r="JMF24" s="0"/>
      <c r="JMG24" s="0"/>
      <c r="JMH24" s="0"/>
      <c r="JMI24" s="0"/>
      <c r="JMJ24" s="0"/>
      <c r="JMK24" s="0"/>
      <c r="JML24" s="0"/>
      <c r="JMM24" s="0"/>
      <c r="JMN24" s="0"/>
      <c r="JMO24" s="0"/>
      <c r="JMP24" s="0"/>
      <c r="JMQ24" s="0"/>
      <c r="JMR24" s="0"/>
      <c r="JMS24" s="0"/>
      <c r="JMT24" s="0"/>
      <c r="JMU24" s="0"/>
      <c r="JMV24" s="0"/>
      <c r="JMW24" s="0"/>
      <c r="JMX24" s="0"/>
      <c r="JMY24" s="0"/>
      <c r="JMZ24" s="0"/>
      <c r="JNA24" s="0"/>
      <c r="JNB24" s="0"/>
      <c r="JNC24" s="0"/>
      <c r="JND24" s="0"/>
      <c r="JNE24" s="0"/>
      <c r="JNF24" s="0"/>
      <c r="JNG24" s="0"/>
      <c r="JNH24" s="0"/>
      <c r="JNI24" s="0"/>
      <c r="JNJ24" s="0"/>
      <c r="JNK24" s="0"/>
      <c r="JNL24" s="0"/>
      <c r="JNM24" s="0"/>
      <c r="JNN24" s="0"/>
      <c r="JNO24" s="0"/>
      <c r="JNP24" s="0"/>
      <c r="JNQ24" s="0"/>
      <c r="JNR24" s="0"/>
      <c r="JNS24" s="0"/>
      <c r="JNT24" s="0"/>
      <c r="JNU24" s="0"/>
      <c r="JNV24" s="0"/>
      <c r="JNW24" s="0"/>
      <c r="JNX24" s="0"/>
      <c r="JNY24" s="0"/>
      <c r="JNZ24" s="0"/>
      <c r="JOA24" s="0"/>
      <c r="JOB24" s="0"/>
      <c r="JOC24" s="0"/>
      <c r="JOD24" s="0"/>
      <c r="JOE24" s="0"/>
      <c r="JOF24" s="0"/>
      <c r="JOG24" s="0"/>
      <c r="JOH24" s="0"/>
      <c r="JOI24" s="0"/>
      <c r="JOJ24" s="0"/>
      <c r="JOK24" s="0"/>
      <c r="JOL24" s="0"/>
      <c r="JOM24" s="0"/>
      <c r="JON24" s="0"/>
      <c r="JOO24" s="0"/>
      <c r="JOP24" s="0"/>
      <c r="JOQ24" s="0"/>
      <c r="JOR24" s="0"/>
      <c r="JOS24" s="0"/>
      <c r="JOT24" s="0"/>
      <c r="JOU24" s="0"/>
      <c r="JOV24" s="0"/>
      <c r="JOW24" s="0"/>
      <c r="JOX24" s="0"/>
      <c r="JOY24" s="0"/>
      <c r="JOZ24" s="0"/>
      <c r="JPA24" s="0"/>
      <c r="JPB24" s="0"/>
      <c r="JPC24" s="0"/>
      <c r="JPD24" s="0"/>
      <c r="JPE24" s="0"/>
      <c r="JPF24" s="0"/>
      <c r="JPG24" s="0"/>
      <c r="JPH24" s="0"/>
      <c r="JPI24" s="0"/>
      <c r="JPJ24" s="0"/>
      <c r="JPK24" s="0"/>
      <c r="JPL24" s="0"/>
      <c r="JPM24" s="0"/>
      <c r="JPN24" s="0"/>
      <c r="JPO24" s="0"/>
      <c r="JPP24" s="0"/>
      <c r="JPQ24" s="0"/>
      <c r="JPR24" s="0"/>
      <c r="JPS24" s="0"/>
      <c r="JPT24" s="0"/>
      <c r="JPU24" s="0"/>
      <c r="JPV24" s="0"/>
      <c r="JPW24" s="0"/>
      <c r="JPX24" s="0"/>
      <c r="JPY24" s="0"/>
      <c r="JPZ24" s="0"/>
      <c r="JQA24" s="0"/>
      <c r="JQB24" s="0"/>
      <c r="JQC24" s="0"/>
      <c r="JQD24" s="0"/>
      <c r="JQE24" s="0"/>
      <c r="JQF24" s="0"/>
      <c r="JQG24" s="0"/>
      <c r="JQH24" s="0"/>
      <c r="JQI24" s="0"/>
      <c r="JQJ24" s="0"/>
      <c r="JQK24" s="0"/>
      <c r="JQL24" s="0"/>
      <c r="JQM24" s="0"/>
      <c r="JQN24" s="0"/>
      <c r="JQO24" s="0"/>
      <c r="JQP24" s="0"/>
      <c r="JQQ24" s="0"/>
      <c r="JQR24" s="0"/>
      <c r="JQS24" s="0"/>
      <c r="JQT24" s="0"/>
      <c r="JQU24" s="0"/>
      <c r="JQV24" s="0"/>
      <c r="JQW24" s="0"/>
      <c r="JQX24" s="0"/>
      <c r="JQY24" s="0"/>
      <c r="JQZ24" s="0"/>
      <c r="JRA24" s="0"/>
      <c r="JRB24" s="0"/>
      <c r="JRC24" s="0"/>
      <c r="JRD24" s="0"/>
      <c r="JRE24" s="0"/>
      <c r="JRF24" s="0"/>
      <c r="JRG24" s="0"/>
      <c r="JRH24" s="0"/>
      <c r="JRI24" s="0"/>
      <c r="JRJ24" s="0"/>
      <c r="JRK24" s="0"/>
      <c r="JRL24" s="0"/>
      <c r="JRM24" s="0"/>
      <c r="JRN24" s="0"/>
      <c r="JRO24" s="0"/>
      <c r="JRP24" s="0"/>
      <c r="JRQ24" s="0"/>
      <c r="JRR24" s="0"/>
      <c r="JRS24" s="0"/>
      <c r="JRT24" s="0"/>
      <c r="JRU24" s="0"/>
      <c r="JRV24" s="0"/>
      <c r="JRW24" s="0"/>
      <c r="JRX24" s="0"/>
      <c r="JRY24" s="0"/>
      <c r="JRZ24" s="0"/>
      <c r="JSA24" s="0"/>
      <c r="JSB24" s="0"/>
      <c r="JSC24" s="0"/>
      <c r="JSD24" s="0"/>
      <c r="JSE24" s="0"/>
      <c r="JSF24" s="0"/>
      <c r="JSG24" s="0"/>
      <c r="JSH24" s="0"/>
      <c r="JSI24" s="0"/>
      <c r="JSJ24" s="0"/>
      <c r="JSK24" s="0"/>
      <c r="JSL24" s="0"/>
      <c r="JSM24" s="0"/>
      <c r="JSN24" s="0"/>
      <c r="JSO24" s="0"/>
      <c r="JSP24" s="0"/>
      <c r="JSQ24" s="0"/>
      <c r="JSR24" s="0"/>
      <c r="JSS24" s="0"/>
      <c r="JST24" s="0"/>
      <c r="JSU24" s="0"/>
      <c r="JSV24" s="0"/>
      <c r="JSW24" s="0"/>
      <c r="JSX24" s="0"/>
      <c r="JSY24" s="0"/>
      <c r="JSZ24" s="0"/>
      <c r="JTA24" s="0"/>
      <c r="JTB24" s="0"/>
      <c r="JTC24" s="0"/>
      <c r="JTD24" s="0"/>
      <c r="JTE24" s="0"/>
      <c r="JTF24" s="0"/>
      <c r="JTG24" s="0"/>
      <c r="JTH24" s="0"/>
      <c r="JTI24" s="0"/>
      <c r="JTJ24" s="0"/>
      <c r="JTK24" s="0"/>
      <c r="JTL24" s="0"/>
      <c r="JTM24" s="0"/>
      <c r="JTN24" s="0"/>
      <c r="JTO24" s="0"/>
      <c r="JTP24" s="0"/>
      <c r="JTQ24" s="0"/>
      <c r="JTR24" s="0"/>
      <c r="JTS24" s="0"/>
      <c r="JTT24" s="0"/>
      <c r="JTU24" s="0"/>
      <c r="JTV24" s="0"/>
      <c r="JTW24" s="0"/>
      <c r="JTX24" s="0"/>
      <c r="JTY24" s="0"/>
      <c r="JTZ24" s="0"/>
      <c r="JUA24" s="0"/>
      <c r="JUB24" s="0"/>
      <c r="JUC24" s="0"/>
      <c r="JUD24" s="0"/>
      <c r="JUE24" s="0"/>
      <c r="JUF24" s="0"/>
      <c r="JUG24" s="0"/>
      <c r="JUH24" s="0"/>
      <c r="JUI24" s="0"/>
      <c r="JUJ24" s="0"/>
      <c r="JUK24" s="0"/>
      <c r="JUL24" s="0"/>
      <c r="JUM24" s="0"/>
      <c r="JUN24" s="0"/>
      <c r="JUO24" s="0"/>
      <c r="JUP24" s="0"/>
      <c r="JUQ24" s="0"/>
      <c r="JUR24" s="0"/>
      <c r="JUS24" s="0"/>
      <c r="JUT24" s="0"/>
      <c r="JUU24" s="0"/>
      <c r="JUV24" s="0"/>
      <c r="JUW24" s="0"/>
      <c r="JUX24" s="0"/>
      <c r="JUY24" s="0"/>
      <c r="JUZ24" s="0"/>
      <c r="JVA24" s="0"/>
      <c r="JVB24" s="0"/>
      <c r="JVC24" s="0"/>
      <c r="JVD24" s="0"/>
      <c r="JVE24" s="0"/>
      <c r="JVF24" s="0"/>
      <c r="JVG24" s="0"/>
      <c r="JVH24" s="0"/>
      <c r="JVI24" s="0"/>
      <c r="JVJ24" s="0"/>
      <c r="JVK24" s="0"/>
      <c r="JVL24" s="0"/>
      <c r="JVM24" s="0"/>
      <c r="JVN24" s="0"/>
      <c r="JVO24" s="0"/>
      <c r="JVP24" s="0"/>
      <c r="JVQ24" s="0"/>
      <c r="JVR24" s="0"/>
      <c r="JVS24" s="0"/>
      <c r="JVT24" s="0"/>
      <c r="JVU24" s="0"/>
      <c r="JVV24" s="0"/>
      <c r="JVW24" s="0"/>
      <c r="JVX24" s="0"/>
      <c r="JVY24" s="0"/>
      <c r="JVZ24" s="0"/>
      <c r="JWA24" s="0"/>
      <c r="JWB24" s="0"/>
      <c r="JWC24" s="0"/>
      <c r="JWD24" s="0"/>
      <c r="JWE24" s="0"/>
      <c r="JWF24" s="0"/>
      <c r="JWG24" s="0"/>
      <c r="JWH24" s="0"/>
      <c r="JWI24" s="0"/>
      <c r="JWJ24" s="0"/>
      <c r="JWK24" s="0"/>
      <c r="JWL24" s="0"/>
      <c r="JWM24" s="0"/>
      <c r="JWN24" s="0"/>
      <c r="JWO24" s="0"/>
      <c r="JWP24" s="0"/>
      <c r="JWQ24" s="0"/>
      <c r="JWR24" s="0"/>
      <c r="JWS24" s="0"/>
      <c r="JWT24" s="0"/>
      <c r="JWU24" s="0"/>
      <c r="JWV24" s="0"/>
      <c r="JWW24" s="0"/>
      <c r="JWX24" s="0"/>
      <c r="JWY24" s="0"/>
      <c r="JWZ24" s="0"/>
      <c r="JXA24" s="0"/>
      <c r="JXB24" s="0"/>
      <c r="JXC24" s="0"/>
      <c r="JXD24" s="0"/>
      <c r="JXE24" s="0"/>
      <c r="JXF24" s="0"/>
      <c r="JXG24" s="0"/>
      <c r="JXH24" s="0"/>
      <c r="JXI24" s="0"/>
      <c r="JXJ24" s="0"/>
      <c r="JXK24" s="0"/>
      <c r="JXL24" s="0"/>
      <c r="JXM24" s="0"/>
      <c r="JXN24" s="0"/>
      <c r="JXO24" s="0"/>
      <c r="JXP24" s="0"/>
      <c r="JXQ24" s="0"/>
      <c r="JXR24" s="0"/>
      <c r="JXS24" s="0"/>
      <c r="JXT24" s="0"/>
      <c r="JXU24" s="0"/>
      <c r="JXV24" s="0"/>
      <c r="JXW24" s="0"/>
      <c r="JXX24" s="0"/>
      <c r="JXY24" s="0"/>
      <c r="JXZ24" s="0"/>
      <c r="JYA24" s="0"/>
      <c r="JYB24" s="0"/>
      <c r="JYC24" s="0"/>
      <c r="JYD24" s="0"/>
      <c r="JYE24" s="0"/>
      <c r="JYF24" s="0"/>
      <c r="JYG24" s="0"/>
      <c r="JYH24" s="0"/>
      <c r="JYI24" s="0"/>
      <c r="JYJ24" s="0"/>
      <c r="JYK24" s="0"/>
      <c r="JYL24" s="0"/>
      <c r="JYM24" s="0"/>
      <c r="JYN24" s="0"/>
      <c r="JYO24" s="0"/>
      <c r="JYP24" s="0"/>
      <c r="JYQ24" s="0"/>
      <c r="JYR24" s="0"/>
      <c r="JYS24" s="0"/>
      <c r="JYT24" s="0"/>
      <c r="JYU24" s="0"/>
      <c r="JYV24" s="0"/>
      <c r="JYW24" s="0"/>
      <c r="JYX24" s="0"/>
      <c r="JYY24" s="0"/>
      <c r="JYZ24" s="0"/>
      <c r="JZA24" s="0"/>
      <c r="JZB24" s="0"/>
      <c r="JZC24" s="0"/>
      <c r="JZD24" s="0"/>
      <c r="JZE24" s="0"/>
      <c r="JZF24" s="0"/>
      <c r="JZG24" s="0"/>
      <c r="JZH24" s="0"/>
      <c r="JZI24" s="0"/>
      <c r="JZJ24" s="0"/>
      <c r="JZK24" s="0"/>
      <c r="JZL24" s="0"/>
      <c r="JZM24" s="0"/>
      <c r="JZN24" s="0"/>
      <c r="JZO24" s="0"/>
      <c r="JZP24" s="0"/>
      <c r="JZQ24" s="0"/>
      <c r="JZR24" s="0"/>
      <c r="JZS24" s="0"/>
      <c r="JZT24" s="0"/>
      <c r="JZU24" s="0"/>
      <c r="JZV24" s="0"/>
      <c r="JZW24" s="0"/>
      <c r="JZX24" s="0"/>
      <c r="JZY24" s="0"/>
      <c r="JZZ24" s="0"/>
      <c r="KAA24" s="0"/>
      <c r="KAB24" s="0"/>
      <c r="KAC24" s="0"/>
      <c r="KAD24" s="0"/>
      <c r="KAE24" s="0"/>
      <c r="KAF24" s="0"/>
      <c r="KAG24" s="0"/>
      <c r="KAH24" s="0"/>
      <c r="KAI24" s="0"/>
      <c r="KAJ24" s="0"/>
      <c r="KAK24" s="0"/>
      <c r="KAL24" s="0"/>
      <c r="KAM24" s="0"/>
      <c r="KAN24" s="0"/>
      <c r="KAO24" s="0"/>
      <c r="KAP24" s="0"/>
      <c r="KAQ24" s="0"/>
      <c r="KAR24" s="0"/>
      <c r="KAS24" s="0"/>
      <c r="KAT24" s="0"/>
      <c r="KAU24" s="0"/>
      <c r="KAV24" s="0"/>
      <c r="KAW24" s="0"/>
      <c r="KAX24" s="0"/>
      <c r="KAY24" s="0"/>
      <c r="KAZ24" s="0"/>
      <c r="KBA24" s="0"/>
      <c r="KBB24" s="0"/>
      <c r="KBC24" s="0"/>
      <c r="KBD24" s="0"/>
      <c r="KBE24" s="0"/>
      <c r="KBF24" s="0"/>
      <c r="KBG24" s="0"/>
      <c r="KBH24" s="0"/>
      <c r="KBI24" s="0"/>
      <c r="KBJ24" s="0"/>
      <c r="KBK24" s="0"/>
      <c r="KBL24" s="0"/>
      <c r="KBM24" s="0"/>
      <c r="KBN24" s="0"/>
      <c r="KBO24" s="0"/>
      <c r="KBP24" s="0"/>
      <c r="KBQ24" s="0"/>
      <c r="KBR24" s="0"/>
      <c r="KBS24" s="0"/>
      <c r="KBT24" s="0"/>
      <c r="KBU24" s="0"/>
      <c r="KBV24" s="0"/>
      <c r="KBW24" s="0"/>
      <c r="KBX24" s="0"/>
      <c r="KBY24" s="0"/>
      <c r="KBZ24" s="0"/>
      <c r="KCA24" s="0"/>
      <c r="KCB24" s="0"/>
      <c r="KCC24" s="0"/>
      <c r="KCD24" s="0"/>
      <c r="KCE24" s="0"/>
      <c r="KCF24" s="0"/>
      <c r="KCG24" s="0"/>
      <c r="KCH24" s="0"/>
      <c r="KCI24" s="0"/>
      <c r="KCJ24" s="0"/>
      <c r="KCK24" s="0"/>
      <c r="KCL24" s="0"/>
      <c r="KCM24" s="0"/>
      <c r="KCN24" s="0"/>
      <c r="KCO24" s="0"/>
      <c r="KCP24" s="0"/>
      <c r="KCQ24" s="0"/>
      <c r="KCR24" s="0"/>
      <c r="KCS24" s="0"/>
      <c r="KCT24" s="0"/>
      <c r="KCU24" s="0"/>
      <c r="KCV24" s="0"/>
      <c r="KCW24" s="0"/>
      <c r="KCX24" s="0"/>
      <c r="KCY24" s="0"/>
      <c r="KCZ24" s="0"/>
      <c r="KDA24" s="0"/>
      <c r="KDB24" s="0"/>
      <c r="KDC24" s="0"/>
      <c r="KDD24" s="0"/>
      <c r="KDE24" s="0"/>
      <c r="KDF24" s="0"/>
      <c r="KDG24" s="0"/>
      <c r="KDH24" s="0"/>
      <c r="KDI24" s="0"/>
      <c r="KDJ24" s="0"/>
      <c r="KDK24" s="0"/>
      <c r="KDL24" s="0"/>
      <c r="KDM24" s="0"/>
      <c r="KDN24" s="0"/>
      <c r="KDO24" s="0"/>
      <c r="KDP24" s="0"/>
      <c r="KDQ24" s="0"/>
      <c r="KDR24" s="0"/>
      <c r="KDS24" s="0"/>
      <c r="KDT24" s="0"/>
      <c r="KDU24" s="0"/>
      <c r="KDV24" s="0"/>
      <c r="KDW24" s="0"/>
      <c r="KDX24" s="0"/>
      <c r="KDY24" s="0"/>
      <c r="KDZ24" s="0"/>
      <c r="KEA24" s="0"/>
      <c r="KEB24" s="0"/>
      <c r="KEC24" s="0"/>
      <c r="KED24" s="0"/>
      <c r="KEE24" s="0"/>
      <c r="KEF24" s="0"/>
      <c r="KEG24" s="0"/>
      <c r="KEH24" s="0"/>
      <c r="KEI24" s="0"/>
      <c r="KEJ24" s="0"/>
      <c r="KEK24" s="0"/>
      <c r="KEL24" s="0"/>
      <c r="KEM24" s="0"/>
      <c r="KEN24" s="0"/>
      <c r="KEO24" s="0"/>
      <c r="KEP24" s="0"/>
      <c r="KEQ24" s="0"/>
      <c r="KER24" s="0"/>
      <c r="KES24" s="0"/>
      <c r="KET24" s="0"/>
      <c r="KEU24" s="0"/>
      <c r="KEV24" s="0"/>
      <c r="KEW24" s="0"/>
      <c r="KEX24" s="0"/>
      <c r="KEY24" s="0"/>
      <c r="KEZ24" s="0"/>
      <c r="KFA24" s="0"/>
      <c r="KFB24" s="0"/>
      <c r="KFC24" s="0"/>
      <c r="KFD24" s="0"/>
      <c r="KFE24" s="0"/>
      <c r="KFF24" s="0"/>
      <c r="KFG24" s="0"/>
      <c r="KFH24" s="0"/>
      <c r="KFI24" s="0"/>
      <c r="KFJ24" s="0"/>
      <c r="KFK24" s="0"/>
      <c r="KFL24" s="0"/>
      <c r="KFM24" s="0"/>
      <c r="KFN24" s="0"/>
      <c r="KFO24" s="0"/>
      <c r="KFP24" s="0"/>
      <c r="KFQ24" s="0"/>
      <c r="KFR24" s="0"/>
      <c r="KFS24" s="0"/>
      <c r="KFT24" s="0"/>
      <c r="KFU24" s="0"/>
      <c r="KFV24" s="0"/>
      <c r="KFW24" s="0"/>
      <c r="KFX24" s="0"/>
      <c r="KFY24" s="0"/>
      <c r="KFZ24" s="0"/>
      <c r="KGA24" s="0"/>
      <c r="KGB24" s="0"/>
      <c r="KGC24" s="0"/>
      <c r="KGD24" s="0"/>
      <c r="KGE24" s="0"/>
      <c r="KGF24" s="0"/>
      <c r="KGG24" s="0"/>
      <c r="KGH24" s="0"/>
      <c r="KGI24" s="0"/>
      <c r="KGJ24" s="0"/>
      <c r="KGK24" s="0"/>
      <c r="KGL24" s="0"/>
      <c r="KGM24" s="0"/>
      <c r="KGN24" s="0"/>
      <c r="KGO24" s="0"/>
      <c r="KGP24" s="0"/>
      <c r="KGQ24" s="0"/>
      <c r="KGR24" s="0"/>
      <c r="KGS24" s="0"/>
      <c r="KGT24" s="0"/>
      <c r="KGU24" s="0"/>
      <c r="KGV24" s="0"/>
      <c r="KGW24" s="0"/>
      <c r="KGX24" s="0"/>
      <c r="KGY24" s="0"/>
      <c r="KGZ24" s="0"/>
      <c r="KHA24" s="0"/>
      <c r="KHB24" s="0"/>
      <c r="KHC24" s="0"/>
      <c r="KHD24" s="0"/>
      <c r="KHE24" s="0"/>
      <c r="KHF24" s="0"/>
      <c r="KHG24" s="0"/>
      <c r="KHH24" s="0"/>
      <c r="KHI24" s="0"/>
      <c r="KHJ24" s="0"/>
      <c r="KHK24" s="0"/>
      <c r="KHL24" s="0"/>
      <c r="KHM24" s="0"/>
      <c r="KHN24" s="0"/>
      <c r="KHO24" s="0"/>
      <c r="KHP24" s="0"/>
      <c r="KHQ24" s="0"/>
      <c r="KHR24" s="0"/>
      <c r="KHS24" s="0"/>
      <c r="KHT24" s="0"/>
      <c r="KHU24" s="0"/>
      <c r="KHV24" s="0"/>
      <c r="KHW24" s="0"/>
      <c r="KHX24" s="0"/>
      <c r="KHY24" s="0"/>
      <c r="KHZ24" s="0"/>
      <c r="KIA24" s="0"/>
      <c r="KIB24" s="0"/>
      <c r="KIC24" s="0"/>
      <c r="KID24" s="0"/>
      <c r="KIE24" s="0"/>
      <c r="KIF24" s="0"/>
      <c r="KIG24" s="0"/>
      <c r="KIH24" s="0"/>
      <c r="KII24" s="0"/>
      <c r="KIJ24" s="0"/>
      <c r="KIK24" s="0"/>
      <c r="KIL24" s="0"/>
      <c r="KIM24" s="0"/>
      <c r="KIN24" s="0"/>
      <c r="KIO24" s="0"/>
      <c r="KIP24" s="0"/>
      <c r="KIQ24" s="0"/>
      <c r="KIR24" s="0"/>
      <c r="KIS24" s="0"/>
      <c r="KIT24" s="0"/>
      <c r="KIU24" s="0"/>
      <c r="KIV24" s="0"/>
      <c r="KIW24" s="0"/>
      <c r="KIX24" s="0"/>
      <c r="KIY24" s="0"/>
      <c r="KIZ24" s="0"/>
      <c r="KJA24" s="0"/>
      <c r="KJB24" s="0"/>
      <c r="KJC24" s="0"/>
      <c r="KJD24" s="0"/>
      <c r="KJE24" s="0"/>
      <c r="KJF24" s="0"/>
      <c r="KJG24" s="0"/>
      <c r="KJH24" s="0"/>
      <c r="KJI24" s="0"/>
      <c r="KJJ24" s="0"/>
      <c r="KJK24" s="0"/>
      <c r="KJL24" s="0"/>
      <c r="KJM24" s="0"/>
      <c r="KJN24" s="0"/>
      <c r="KJO24" s="0"/>
      <c r="KJP24" s="0"/>
      <c r="KJQ24" s="0"/>
      <c r="KJR24" s="0"/>
      <c r="KJS24" s="0"/>
      <c r="KJT24" s="0"/>
      <c r="KJU24" s="0"/>
      <c r="KJV24" s="0"/>
      <c r="KJW24" s="0"/>
      <c r="KJX24" s="0"/>
      <c r="KJY24" s="0"/>
      <c r="KJZ24" s="0"/>
      <c r="KKA24" s="0"/>
      <c r="KKB24" s="0"/>
      <c r="KKC24" s="0"/>
      <c r="KKD24" s="0"/>
      <c r="KKE24" s="0"/>
      <c r="KKF24" s="0"/>
      <c r="KKG24" s="0"/>
      <c r="KKH24" s="0"/>
      <c r="KKI24" s="0"/>
      <c r="KKJ24" s="0"/>
      <c r="KKK24" s="0"/>
      <c r="KKL24" s="0"/>
      <c r="KKM24" s="0"/>
      <c r="KKN24" s="0"/>
      <c r="KKO24" s="0"/>
      <c r="KKP24" s="0"/>
      <c r="KKQ24" s="0"/>
      <c r="KKR24" s="0"/>
      <c r="KKS24" s="0"/>
      <c r="KKT24" s="0"/>
      <c r="KKU24" s="0"/>
      <c r="KKV24" s="0"/>
      <c r="KKW24" s="0"/>
      <c r="KKX24" s="0"/>
      <c r="KKY24" s="0"/>
      <c r="KKZ24" s="0"/>
      <c r="KLA24" s="0"/>
      <c r="KLB24" s="0"/>
      <c r="KLC24" s="0"/>
      <c r="KLD24" s="0"/>
      <c r="KLE24" s="0"/>
      <c r="KLF24" s="0"/>
      <c r="KLG24" s="0"/>
      <c r="KLH24" s="0"/>
      <c r="KLI24" s="0"/>
      <c r="KLJ24" s="0"/>
      <c r="KLK24" s="0"/>
      <c r="KLL24" s="0"/>
      <c r="KLM24" s="0"/>
      <c r="KLN24" s="0"/>
      <c r="KLO24" s="0"/>
      <c r="KLP24" s="0"/>
      <c r="KLQ24" s="0"/>
      <c r="KLR24" s="0"/>
      <c r="KLS24" s="0"/>
      <c r="KLT24" s="0"/>
      <c r="KLU24" s="0"/>
      <c r="KLV24" s="0"/>
      <c r="KLW24" s="0"/>
      <c r="KLX24" s="0"/>
      <c r="KLY24" s="0"/>
      <c r="KLZ24" s="0"/>
      <c r="KMA24" s="0"/>
      <c r="KMB24" s="0"/>
      <c r="KMC24" s="0"/>
      <c r="KMD24" s="0"/>
      <c r="KME24" s="0"/>
      <c r="KMF24" s="0"/>
      <c r="KMG24" s="0"/>
      <c r="KMH24" s="0"/>
      <c r="KMI24" s="0"/>
      <c r="KMJ24" s="0"/>
      <c r="KMK24" s="0"/>
      <c r="KML24" s="0"/>
      <c r="KMM24" s="0"/>
      <c r="KMN24" s="0"/>
      <c r="KMO24" s="0"/>
      <c r="KMP24" s="0"/>
      <c r="KMQ24" s="0"/>
      <c r="KMR24" s="0"/>
      <c r="KMS24" s="0"/>
      <c r="KMT24" s="0"/>
      <c r="KMU24" s="0"/>
      <c r="KMV24" s="0"/>
      <c r="KMW24" s="0"/>
      <c r="KMX24" s="0"/>
      <c r="KMY24" s="0"/>
      <c r="KMZ24" s="0"/>
      <c r="KNA24" s="0"/>
      <c r="KNB24" s="0"/>
      <c r="KNC24" s="0"/>
      <c r="KND24" s="0"/>
      <c r="KNE24" s="0"/>
      <c r="KNF24" s="0"/>
      <c r="KNG24" s="0"/>
      <c r="KNH24" s="0"/>
      <c r="KNI24" s="0"/>
      <c r="KNJ24" s="0"/>
      <c r="KNK24" s="0"/>
      <c r="KNL24" s="0"/>
      <c r="KNM24" s="0"/>
      <c r="KNN24" s="0"/>
      <c r="KNO24" s="0"/>
      <c r="KNP24" s="0"/>
      <c r="KNQ24" s="0"/>
      <c r="KNR24" s="0"/>
      <c r="KNS24" s="0"/>
      <c r="KNT24" s="0"/>
      <c r="KNU24" s="0"/>
      <c r="KNV24" s="0"/>
      <c r="KNW24" s="0"/>
      <c r="KNX24" s="0"/>
      <c r="KNY24" s="0"/>
      <c r="KNZ24" s="0"/>
      <c r="KOA24" s="0"/>
      <c r="KOB24" s="0"/>
      <c r="KOC24" s="0"/>
      <c r="KOD24" s="0"/>
      <c r="KOE24" s="0"/>
      <c r="KOF24" s="0"/>
      <c r="KOG24" s="0"/>
      <c r="KOH24" s="0"/>
      <c r="KOI24" s="0"/>
      <c r="KOJ24" s="0"/>
      <c r="KOK24" s="0"/>
      <c r="KOL24" s="0"/>
      <c r="KOM24" s="0"/>
      <c r="KON24" s="0"/>
      <c r="KOO24" s="0"/>
      <c r="KOP24" s="0"/>
      <c r="KOQ24" s="0"/>
      <c r="KOR24" s="0"/>
      <c r="KOS24" s="0"/>
      <c r="KOT24" s="0"/>
      <c r="KOU24" s="0"/>
      <c r="KOV24" s="0"/>
      <c r="KOW24" s="0"/>
      <c r="KOX24" s="0"/>
      <c r="KOY24" s="0"/>
      <c r="KOZ24" s="0"/>
      <c r="KPA24" s="0"/>
      <c r="KPB24" s="0"/>
      <c r="KPC24" s="0"/>
      <c r="KPD24" s="0"/>
      <c r="KPE24" s="0"/>
      <c r="KPF24" s="0"/>
      <c r="KPG24" s="0"/>
      <c r="KPH24" s="0"/>
      <c r="KPI24" s="0"/>
      <c r="KPJ24" s="0"/>
      <c r="KPK24" s="0"/>
      <c r="KPL24" s="0"/>
      <c r="KPM24" s="0"/>
      <c r="KPN24" s="0"/>
      <c r="KPO24" s="0"/>
      <c r="KPP24" s="0"/>
      <c r="KPQ24" s="0"/>
      <c r="KPR24" s="0"/>
      <c r="KPS24" s="0"/>
      <c r="KPT24" s="0"/>
      <c r="KPU24" s="0"/>
      <c r="KPV24" s="0"/>
      <c r="KPW24" s="0"/>
      <c r="KPX24" s="0"/>
      <c r="KPY24" s="0"/>
      <c r="KPZ24" s="0"/>
      <c r="KQA24" s="0"/>
      <c r="KQB24" s="0"/>
      <c r="KQC24" s="0"/>
      <c r="KQD24" s="0"/>
      <c r="KQE24" s="0"/>
      <c r="KQF24" s="0"/>
      <c r="KQG24" s="0"/>
      <c r="KQH24" s="0"/>
      <c r="KQI24" s="0"/>
      <c r="KQJ24" s="0"/>
      <c r="KQK24" s="0"/>
      <c r="KQL24" s="0"/>
      <c r="KQM24" s="0"/>
      <c r="KQN24" s="0"/>
      <c r="KQO24" s="0"/>
      <c r="KQP24" s="0"/>
      <c r="KQQ24" s="0"/>
      <c r="KQR24" s="0"/>
      <c r="KQS24" s="0"/>
      <c r="KQT24" s="0"/>
      <c r="KQU24" s="0"/>
      <c r="KQV24" s="0"/>
      <c r="KQW24" s="0"/>
      <c r="KQX24" s="0"/>
      <c r="KQY24" s="0"/>
      <c r="KQZ24" s="0"/>
      <c r="KRA24" s="0"/>
      <c r="KRB24" s="0"/>
      <c r="KRC24" s="0"/>
      <c r="KRD24" s="0"/>
      <c r="KRE24" s="0"/>
      <c r="KRF24" s="0"/>
      <c r="KRG24" s="0"/>
      <c r="KRH24" s="0"/>
      <c r="KRI24" s="0"/>
      <c r="KRJ24" s="0"/>
      <c r="KRK24" s="0"/>
      <c r="KRL24" s="0"/>
      <c r="KRM24" s="0"/>
      <c r="KRN24" s="0"/>
      <c r="KRO24" s="0"/>
      <c r="KRP24" s="0"/>
      <c r="KRQ24" s="0"/>
      <c r="KRR24" s="0"/>
      <c r="KRS24" s="0"/>
      <c r="KRT24" s="0"/>
      <c r="KRU24" s="0"/>
      <c r="KRV24" s="0"/>
      <c r="KRW24" s="0"/>
      <c r="KRX24" s="0"/>
      <c r="KRY24" s="0"/>
      <c r="KRZ24" s="0"/>
      <c r="KSA24" s="0"/>
      <c r="KSB24" s="0"/>
      <c r="KSC24" s="0"/>
      <c r="KSD24" s="0"/>
      <c r="KSE24" s="0"/>
      <c r="KSF24" s="0"/>
      <c r="KSG24" s="0"/>
      <c r="KSH24" s="0"/>
      <c r="KSI24" s="0"/>
      <c r="KSJ24" s="0"/>
      <c r="KSK24" s="0"/>
      <c r="KSL24" s="0"/>
      <c r="KSM24" s="0"/>
      <c r="KSN24" s="0"/>
      <c r="KSO24" s="0"/>
      <c r="KSP24" s="0"/>
      <c r="KSQ24" s="0"/>
      <c r="KSR24" s="0"/>
      <c r="KSS24" s="0"/>
      <c r="KST24" s="0"/>
      <c r="KSU24" s="0"/>
      <c r="KSV24" s="0"/>
      <c r="KSW24" s="0"/>
      <c r="KSX24" s="0"/>
      <c r="KSY24" s="0"/>
      <c r="KSZ24" s="0"/>
      <c r="KTA24" s="0"/>
      <c r="KTB24" s="0"/>
      <c r="KTC24" s="0"/>
      <c r="KTD24" s="0"/>
      <c r="KTE24" s="0"/>
      <c r="KTF24" s="0"/>
      <c r="KTG24" s="0"/>
      <c r="KTH24" s="0"/>
      <c r="KTI24" s="0"/>
      <c r="KTJ24" s="0"/>
      <c r="KTK24" s="0"/>
      <c r="KTL24" s="0"/>
      <c r="KTM24" s="0"/>
      <c r="KTN24" s="0"/>
      <c r="KTO24" s="0"/>
      <c r="KTP24" s="0"/>
      <c r="KTQ24" s="0"/>
      <c r="KTR24" s="0"/>
      <c r="KTS24" s="0"/>
      <c r="KTT24" s="0"/>
      <c r="KTU24" s="0"/>
      <c r="KTV24" s="0"/>
      <c r="KTW24" s="0"/>
      <c r="KTX24" s="0"/>
      <c r="KTY24" s="0"/>
      <c r="KTZ24" s="0"/>
      <c r="KUA24" s="0"/>
      <c r="KUB24" s="0"/>
      <c r="KUC24" s="0"/>
      <c r="KUD24" s="0"/>
      <c r="KUE24" s="0"/>
      <c r="KUF24" s="0"/>
      <c r="KUG24" s="0"/>
      <c r="KUH24" s="0"/>
      <c r="KUI24" s="0"/>
      <c r="KUJ24" s="0"/>
      <c r="KUK24" s="0"/>
      <c r="KUL24" s="0"/>
      <c r="KUM24" s="0"/>
      <c r="KUN24" s="0"/>
      <c r="KUO24" s="0"/>
      <c r="KUP24" s="0"/>
      <c r="KUQ24" s="0"/>
      <c r="KUR24" s="0"/>
      <c r="KUS24" s="0"/>
      <c r="KUT24" s="0"/>
      <c r="KUU24" s="0"/>
      <c r="KUV24" s="0"/>
      <c r="KUW24" s="0"/>
      <c r="KUX24" s="0"/>
      <c r="KUY24" s="0"/>
      <c r="KUZ24" s="0"/>
      <c r="KVA24" s="0"/>
      <c r="KVB24" s="0"/>
      <c r="KVC24" s="0"/>
      <c r="KVD24" s="0"/>
      <c r="KVE24" s="0"/>
      <c r="KVF24" s="0"/>
      <c r="KVG24" s="0"/>
      <c r="KVH24" s="0"/>
      <c r="KVI24" s="0"/>
      <c r="KVJ24" s="0"/>
      <c r="KVK24" s="0"/>
      <c r="KVL24" s="0"/>
      <c r="KVM24" s="0"/>
      <c r="KVN24" s="0"/>
      <c r="KVO24" s="0"/>
      <c r="KVP24" s="0"/>
      <c r="KVQ24" s="0"/>
      <c r="KVR24" s="0"/>
      <c r="KVS24" s="0"/>
      <c r="KVT24" s="0"/>
      <c r="KVU24" s="0"/>
      <c r="KVV24" s="0"/>
      <c r="KVW24" s="0"/>
      <c r="KVX24" s="0"/>
      <c r="KVY24" s="0"/>
      <c r="KVZ24" s="0"/>
      <c r="KWA24" s="0"/>
      <c r="KWB24" s="0"/>
      <c r="KWC24" s="0"/>
      <c r="KWD24" s="0"/>
      <c r="KWE24" s="0"/>
      <c r="KWF24" s="0"/>
      <c r="KWG24" s="0"/>
      <c r="KWH24" s="0"/>
      <c r="KWI24" s="0"/>
      <c r="KWJ24" s="0"/>
      <c r="KWK24" s="0"/>
      <c r="KWL24" s="0"/>
      <c r="KWM24" s="0"/>
      <c r="KWN24" s="0"/>
      <c r="KWO24" s="0"/>
      <c r="KWP24" s="0"/>
      <c r="KWQ24" s="0"/>
      <c r="KWR24" s="0"/>
      <c r="KWS24" s="0"/>
      <c r="KWT24" s="0"/>
      <c r="KWU24" s="0"/>
      <c r="KWV24" s="0"/>
      <c r="KWW24" s="0"/>
      <c r="KWX24" s="0"/>
      <c r="KWY24" s="0"/>
      <c r="KWZ24" s="0"/>
      <c r="KXA24" s="0"/>
      <c r="KXB24" s="0"/>
      <c r="KXC24" s="0"/>
      <c r="KXD24" s="0"/>
      <c r="KXE24" s="0"/>
      <c r="KXF24" s="0"/>
      <c r="KXG24" s="0"/>
      <c r="KXH24" s="0"/>
      <c r="KXI24" s="0"/>
      <c r="KXJ24" s="0"/>
      <c r="KXK24" s="0"/>
      <c r="KXL24" s="0"/>
      <c r="KXM24" s="0"/>
      <c r="KXN24" s="0"/>
      <c r="KXO24" s="0"/>
      <c r="KXP24" s="0"/>
      <c r="KXQ24" s="0"/>
      <c r="KXR24" s="0"/>
      <c r="KXS24" s="0"/>
      <c r="KXT24" s="0"/>
      <c r="KXU24" s="0"/>
      <c r="KXV24" s="0"/>
      <c r="KXW24" s="0"/>
      <c r="KXX24" s="0"/>
      <c r="KXY24" s="0"/>
      <c r="KXZ24" s="0"/>
      <c r="KYA24" s="0"/>
      <c r="KYB24" s="0"/>
      <c r="KYC24" s="0"/>
      <c r="KYD24" s="0"/>
      <c r="KYE24" s="0"/>
      <c r="KYF24" s="0"/>
      <c r="KYG24" s="0"/>
      <c r="KYH24" s="0"/>
      <c r="KYI24" s="0"/>
      <c r="KYJ24" s="0"/>
      <c r="KYK24" s="0"/>
      <c r="KYL24" s="0"/>
      <c r="KYM24" s="0"/>
      <c r="KYN24" s="0"/>
      <c r="KYO24" s="0"/>
      <c r="KYP24" s="0"/>
      <c r="KYQ24" s="0"/>
      <c r="KYR24" s="0"/>
      <c r="KYS24" s="0"/>
      <c r="KYT24" s="0"/>
      <c r="KYU24" s="0"/>
      <c r="KYV24" s="0"/>
      <c r="KYW24" s="0"/>
      <c r="KYX24" s="0"/>
      <c r="KYY24" s="0"/>
      <c r="KYZ24" s="0"/>
      <c r="KZA24" s="0"/>
      <c r="KZB24" s="0"/>
      <c r="KZC24" s="0"/>
      <c r="KZD24" s="0"/>
      <c r="KZE24" s="0"/>
      <c r="KZF24" s="0"/>
      <c r="KZG24" s="0"/>
      <c r="KZH24" s="0"/>
      <c r="KZI24" s="0"/>
      <c r="KZJ24" s="0"/>
      <c r="KZK24" s="0"/>
      <c r="KZL24" s="0"/>
      <c r="KZM24" s="0"/>
      <c r="KZN24" s="0"/>
      <c r="KZO24" s="0"/>
      <c r="KZP24" s="0"/>
      <c r="KZQ24" s="0"/>
      <c r="KZR24" s="0"/>
      <c r="KZS24" s="0"/>
      <c r="KZT24" s="0"/>
      <c r="KZU24" s="0"/>
      <c r="KZV24" s="0"/>
      <c r="KZW24" s="0"/>
      <c r="KZX24" s="0"/>
      <c r="KZY24" s="0"/>
      <c r="KZZ24" s="0"/>
      <c r="LAA24" s="0"/>
      <c r="LAB24" s="0"/>
      <c r="LAC24" s="0"/>
      <c r="LAD24" s="0"/>
      <c r="LAE24" s="0"/>
      <c r="LAF24" s="0"/>
      <c r="LAG24" s="0"/>
      <c r="LAH24" s="0"/>
      <c r="LAI24" s="0"/>
      <c r="LAJ24" s="0"/>
      <c r="LAK24" s="0"/>
      <c r="LAL24" s="0"/>
      <c r="LAM24" s="0"/>
      <c r="LAN24" s="0"/>
      <c r="LAO24" s="0"/>
      <c r="LAP24" s="0"/>
      <c r="LAQ24" s="0"/>
      <c r="LAR24" s="0"/>
      <c r="LAS24" s="0"/>
      <c r="LAT24" s="0"/>
      <c r="LAU24" s="0"/>
      <c r="LAV24" s="0"/>
      <c r="LAW24" s="0"/>
      <c r="LAX24" s="0"/>
      <c r="LAY24" s="0"/>
      <c r="LAZ24" s="0"/>
      <c r="LBA24" s="0"/>
      <c r="LBB24" s="0"/>
      <c r="LBC24" s="0"/>
      <c r="LBD24" s="0"/>
      <c r="LBE24" s="0"/>
      <c r="LBF24" s="0"/>
      <c r="LBG24" s="0"/>
      <c r="LBH24" s="0"/>
      <c r="LBI24" s="0"/>
      <c r="LBJ24" s="0"/>
      <c r="LBK24" s="0"/>
      <c r="LBL24" s="0"/>
      <c r="LBM24" s="0"/>
      <c r="LBN24" s="0"/>
      <c r="LBO24" s="0"/>
      <c r="LBP24" s="0"/>
      <c r="LBQ24" s="0"/>
      <c r="LBR24" s="0"/>
      <c r="LBS24" s="0"/>
      <c r="LBT24" s="0"/>
      <c r="LBU24" s="0"/>
      <c r="LBV24" s="0"/>
      <c r="LBW24" s="0"/>
      <c r="LBX24" s="0"/>
      <c r="LBY24" s="0"/>
      <c r="LBZ24" s="0"/>
      <c r="LCA24" s="0"/>
      <c r="LCB24" s="0"/>
      <c r="LCC24" s="0"/>
      <c r="LCD24" s="0"/>
      <c r="LCE24" s="0"/>
      <c r="LCF24" s="0"/>
      <c r="LCG24" s="0"/>
      <c r="LCH24" s="0"/>
      <c r="LCI24" s="0"/>
      <c r="LCJ24" s="0"/>
      <c r="LCK24" s="0"/>
      <c r="LCL24" s="0"/>
      <c r="LCM24" s="0"/>
      <c r="LCN24" s="0"/>
      <c r="LCO24" s="0"/>
      <c r="LCP24" s="0"/>
      <c r="LCQ24" s="0"/>
      <c r="LCR24" s="0"/>
      <c r="LCS24" s="0"/>
      <c r="LCT24" s="0"/>
      <c r="LCU24" s="0"/>
      <c r="LCV24" s="0"/>
      <c r="LCW24" s="0"/>
      <c r="LCX24" s="0"/>
      <c r="LCY24" s="0"/>
      <c r="LCZ24" s="0"/>
      <c r="LDA24" s="0"/>
      <c r="LDB24" s="0"/>
      <c r="LDC24" s="0"/>
      <c r="LDD24" s="0"/>
      <c r="LDE24" s="0"/>
      <c r="LDF24" s="0"/>
      <c r="LDG24" s="0"/>
      <c r="LDH24" s="0"/>
      <c r="LDI24" s="0"/>
      <c r="LDJ24" s="0"/>
      <c r="LDK24" s="0"/>
      <c r="LDL24" s="0"/>
      <c r="LDM24" s="0"/>
      <c r="LDN24" s="0"/>
      <c r="LDO24" s="0"/>
      <c r="LDP24" s="0"/>
      <c r="LDQ24" s="0"/>
      <c r="LDR24" s="0"/>
      <c r="LDS24" s="0"/>
      <c r="LDT24" s="0"/>
      <c r="LDU24" s="0"/>
      <c r="LDV24" s="0"/>
      <c r="LDW24" s="0"/>
      <c r="LDX24" s="0"/>
      <c r="LDY24" s="0"/>
      <c r="LDZ24" s="0"/>
      <c r="LEA24" s="0"/>
      <c r="LEB24" s="0"/>
      <c r="LEC24" s="0"/>
      <c r="LED24" s="0"/>
      <c r="LEE24" s="0"/>
      <c r="LEF24" s="0"/>
      <c r="LEG24" s="0"/>
      <c r="LEH24" s="0"/>
      <c r="LEI24" s="0"/>
      <c r="LEJ24" s="0"/>
      <c r="LEK24" s="0"/>
      <c r="LEL24" s="0"/>
      <c r="LEM24" s="0"/>
      <c r="LEN24" s="0"/>
      <c r="LEO24" s="0"/>
      <c r="LEP24" s="0"/>
      <c r="LEQ24" s="0"/>
      <c r="LER24" s="0"/>
      <c r="LES24" s="0"/>
      <c r="LET24" s="0"/>
      <c r="LEU24" s="0"/>
      <c r="LEV24" s="0"/>
      <c r="LEW24" s="0"/>
      <c r="LEX24" s="0"/>
      <c r="LEY24" s="0"/>
      <c r="LEZ24" s="0"/>
      <c r="LFA24" s="0"/>
      <c r="LFB24" s="0"/>
      <c r="LFC24" s="0"/>
      <c r="LFD24" s="0"/>
      <c r="LFE24" s="0"/>
      <c r="LFF24" s="0"/>
      <c r="LFG24" s="0"/>
      <c r="LFH24" s="0"/>
      <c r="LFI24" s="0"/>
      <c r="LFJ24" s="0"/>
      <c r="LFK24" s="0"/>
      <c r="LFL24" s="0"/>
      <c r="LFM24" s="0"/>
      <c r="LFN24" s="0"/>
      <c r="LFO24" s="0"/>
      <c r="LFP24" s="0"/>
      <c r="LFQ24" s="0"/>
      <c r="LFR24" s="0"/>
      <c r="LFS24" s="0"/>
      <c r="LFT24" s="0"/>
      <c r="LFU24" s="0"/>
      <c r="LFV24" s="0"/>
      <c r="LFW24" s="0"/>
      <c r="LFX24" s="0"/>
      <c r="LFY24" s="0"/>
      <c r="LFZ24" s="0"/>
      <c r="LGA24" s="0"/>
      <c r="LGB24" s="0"/>
      <c r="LGC24" s="0"/>
      <c r="LGD24" s="0"/>
      <c r="LGE24" s="0"/>
      <c r="LGF24" s="0"/>
      <c r="LGG24" s="0"/>
      <c r="LGH24" s="0"/>
      <c r="LGI24" s="0"/>
      <c r="LGJ24" s="0"/>
      <c r="LGK24" s="0"/>
      <c r="LGL24" s="0"/>
      <c r="LGM24" s="0"/>
      <c r="LGN24" s="0"/>
      <c r="LGO24" s="0"/>
      <c r="LGP24" s="0"/>
      <c r="LGQ24" s="0"/>
      <c r="LGR24" s="0"/>
      <c r="LGS24" s="0"/>
      <c r="LGT24" s="0"/>
      <c r="LGU24" s="0"/>
      <c r="LGV24" s="0"/>
      <c r="LGW24" s="0"/>
      <c r="LGX24" s="0"/>
      <c r="LGY24" s="0"/>
      <c r="LGZ24" s="0"/>
      <c r="LHA24" s="0"/>
      <c r="LHB24" s="0"/>
      <c r="LHC24" s="0"/>
      <c r="LHD24" s="0"/>
      <c r="LHE24" s="0"/>
      <c r="LHF24" s="0"/>
      <c r="LHG24" s="0"/>
      <c r="LHH24" s="0"/>
      <c r="LHI24" s="0"/>
      <c r="LHJ24" s="0"/>
      <c r="LHK24" s="0"/>
      <c r="LHL24" s="0"/>
      <c r="LHM24" s="0"/>
      <c r="LHN24" s="0"/>
      <c r="LHO24" s="0"/>
      <c r="LHP24" s="0"/>
      <c r="LHQ24" s="0"/>
      <c r="LHR24" s="0"/>
      <c r="LHS24" s="0"/>
      <c r="LHT24" s="0"/>
      <c r="LHU24" s="0"/>
      <c r="LHV24" s="0"/>
      <c r="LHW24" s="0"/>
      <c r="LHX24" s="0"/>
      <c r="LHY24" s="0"/>
      <c r="LHZ24" s="0"/>
      <c r="LIA24" s="0"/>
      <c r="LIB24" s="0"/>
      <c r="LIC24" s="0"/>
      <c r="LID24" s="0"/>
      <c r="LIE24" s="0"/>
      <c r="LIF24" s="0"/>
      <c r="LIG24" s="0"/>
      <c r="LIH24" s="0"/>
      <c r="LII24" s="0"/>
      <c r="LIJ24" s="0"/>
      <c r="LIK24" s="0"/>
      <c r="LIL24" s="0"/>
      <c r="LIM24" s="0"/>
      <c r="LIN24" s="0"/>
      <c r="LIO24" s="0"/>
      <c r="LIP24" s="0"/>
      <c r="LIQ24" s="0"/>
      <c r="LIR24" s="0"/>
      <c r="LIS24" s="0"/>
      <c r="LIT24" s="0"/>
      <c r="LIU24" s="0"/>
      <c r="LIV24" s="0"/>
      <c r="LIW24" s="0"/>
      <c r="LIX24" s="0"/>
      <c r="LIY24" s="0"/>
      <c r="LIZ24" s="0"/>
      <c r="LJA24" s="0"/>
      <c r="LJB24" s="0"/>
      <c r="LJC24" s="0"/>
      <c r="LJD24" s="0"/>
      <c r="LJE24" s="0"/>
      <c r="LJF24" s="0"/>
      <c r="LJG24" s="0"/>
      <c r="LJH24" s="0"/>
      <c r="LJI24" s="0"/>
      <c r="LJJ24" s="0"/>
      <c r="LJK24" s="0"/>
      <c r="LJL24" s="0"/>
      <c r="LJM24" s="0"/>
      <c r="LJN24" s="0"/>
      <c r="LJO24" s="0"/>
      <c r="LJP24" s="0"/>
      <c r="LJQ24" s="0"/>
      <c r="LJR24" s="0"/>
      <c r="LJS24" s="0"/>
      <c r="LJT24" s="0"/>
      <c r="LJU24" s="0"/>
      <c r="LJV24" s="0"/>
      <c r="LJW24" s="0"/>
      <c r="LJX24" s="0"/>
      <c r="LJY24" s="0"/>
      <c r="LJZ24" s="0"/>
      <c r="LKA24" s="0"/>
      <c r="LKB24" s="0"/>
      <c r="LKC24" s="0"/>
      <c r="LKD24" s="0"/>
      <c r="LKE24" s="0"/>
      <c r="LKF24" s="0"/>
      <c r="LKG24" s="0"/>
      <c r="LKH24" s="0"/>
      <c r="LKI24" s="0"/>
      <c r="LKJ24" s="0"/>
      <c r="LKK24" s="0"/>
      <c r="LKL24" s="0"/>
      <c r="LKM24" s="0"/>
      <c r="LKN24" s="0"/>
      <c r="LKO24" s="0"/>
      <c r="LKP24" s="0"/>
      <c r="LKQ24" s="0"/>
      <c r="LKR24" s="0"/>
      <c r="LKS24" s="0"/>
      <c r="LKT24" s="0"/>
      <c r="LKU24" s="0"/>
      <c r="LKV24" s="0"/>
      <c r="LKW24" s="0"/>
      <c r="LKX24" s="0"/>
      <c r="LKY24" s="0"/>
      <c r="LKZ24" s="0"/>
      <c r="LLA24" s="0"/>
      <c r="LLB24" s="0"/>
      <c r="LLC24" s="0"/>
      <c r="LLD24" s="0"/>
      <c r="LLE24" s="0"/>
      <c r="LLF24" s="0"/>
      <c r="LLG24" s="0"/>
      <c r="LLH24" s="0"/>
      <c r="LLI24" s="0"/>
      <c r="LLJ24" s="0"/>
      <c r="LLK24" s="0"/>
      <c r="LLL24" s="0"/>
      <c r="LLM24" s="0"/>
      <c r="LLN24" s="0"/>
      <c r="LLO24" s="0"/>
      <c r="LLP24" s="0"/>
      <c r="LLQ24" s="0"/>
      <c r="LLR24" s="0"/>
      <c r="LLS24" s="0"/>
      <c r="LLT24" s="0"/>
      <c r="LLU24" s="0"/>
      <c r="LLV24" s="0"/>
      <c r="LLW24" s="0"/>
      <c r="LLX24" s="0"/>
      <c r="LLY24" s="0"/>
      <c r="LLZ24" s="0"/>
      <c r="LMA24" s="0"/>
      <c r="LMB24" s="0"/>
      <c r="LMC24" s="0"/>
      <c r="LMD24" s="0"/>
      <c r="LME24" s="0"/>
      <c r="LMF24" s="0"/>
      <c r="LMG24" s="0"/>
      <c r="LMH24" s="0"/>
      <c r="LMI24" s="0"/>
      <c r="LMJ24" s="0"/>
      <c r="LMK24" s="0"/>
      <c r="LML24" s="0"/>
      <c r="LMM24" s="0"/>
      <c r="LMN24" s="0"/>
      <c r="LMO24" s="0"/>
      <c r="LMP24" s="0"/>
      <c r="LMQ24" s="0"/>
      <c r="LMR24" s="0"/>
      <c r="LMS24" s="0"/>
      <c r="LMT24" s="0"/>
      <c r="LMU24" s="0"/>
      <c r="LMV24" s="0"/>
      <c r="LMW24" s="0"/>
      <c r="LMX24" s="0"/>
      <c r="LMY24" s="0"/>
      <c r="LMZ24" s="0"/>
      <c r="LNA24" s="0"/>
      <c r="LNB24" s="0"/>
      <c r="LNC24" s="0"/>
      <c r="LND24" s="0"/>
      <c r="LNE24" s="0"/>
      <c r="LNF24" s="0"/>
      <c r="LNG24" s="0"/>
      <c r="LNH24" s="0"/>
      <c r="LNI24" s="0"/>
      <c r="LNJ24" s="0"/>
      <c r="LNK24" s="0"/>
      <c r="LNL24" s="0"/>
      <c r="LNM24" s="0"/>
      <c r="LNN24" s="0"/>
      <c r="LNO24" s="0"/>
      <c r="LNP24" s="0"/>
      <c r="LNQ24" s="0"/>
      <c r="LNR24" s="0"/>
      <c r="LNS24" s="0"/>
      <c r="LNT24" s="0"/>
      <c r="LNU24" s="0"/>
      <c r="LNV24" s="0"/>
      <c r="LNW24" s="0"/>
      <c r="LNX24" s="0"/>
      <c r="LNY24" s="0"/>
      <c r="LNZ24" s="0"/>
      <c r="LOA24" s="0"/>
      <c r="LOB24" s="0"/>
      <c r="LOC24" s="0"/>
      <c r="LOD24" s="0"/>
      <c r="LOE24" s="0"/>
      <c r="LOF24" s="0"/>
      <c r="LOG24" s="0"/>
      <c r="LOH24" s="0"/>
      <c r="LOI24" s="0"/>
      <c r="LOJ24" s="0"/>
      <c r="LOK24" s="0"/>
      <c r="LOL24" s="0"/>
      <c r="LOM24" s="0"/>
      <c r="LON24" s="0"/>
      <c r="LOO24" s="0"/>
      <c r="LOP24" s="0"/>
      <c r="LOQ24" s="0"/>
      <c r="LOR24" s="0"/>
      <c r="LOS24" s="0"/>
      <c r="LOT24" s="0"/>
      <c r="LOU24" s="0"/>
      <c r="LOV24" s="0"/>
      <c r="LOW24" s="0"/>
      <c r="LOX24" s="0"/>
      <c r="LOY24" s="0"/>
      <c r="LOZ24" s="0"/>
      <c r="LPA24" s="0"/>
      <c r="LPB24" s="0"/>
      <c r="LPC24" s="0"/>
      <c r="LPD24" s="0"/>
      <c r="LPE24" s="0"/>
      <c r="LPF24" s="0"/>
      <c r="LPG24" s="0"/>
      <c r="LPH24" s="0"/>
      <c r="LPI24" s="0"/>
      <c r="LPJ24" s="0"/>
      <c r="LPK24" s="0"/>
      <c r="LPL24" s="0"/>
      <c r="LPM24" s="0"/>
      <c r="LPN24" s="0"/>
      <c r="LPO24" s="0"/>
      <c r="LPP24" s="0"/>
      <c r="LPQ24" s="0"/>
      <c r="LPR24" s="0"/>
      <c r="LPS24" s="0"/>
      <c r="LPT24" s="0"/>
      <c r="LPU24" s="0"/>
      <c r="LPV24" s="0"/>
      <c r="LPW24" s="0"/>
      <c r="LPX24" s="0"/>
      <c r="LPY24" s="0"/>
      <c r="LPZ24" s="0"/>
      <c r="LQA24" s="0"/>
      <c r="LQB24" s="0"/>
      <c r="LQC24" s="0"/>
      <c r="LQD24" s="0"/>
      <c r="LQE24" s="0"/>
      <c r="LQF24" s="0"/>
      <c r="LQG24" s="0"/>
      <c r="LQH24" s="0"/>
      <c r="LQI24" s="0"/>
      <c r="LQJ24" s="0"/>
      <c r="LQK24" s="0"/>
      <c r="LQL24" s="0"/>
      <c r="LQM24" s="0"/>
      <c r="LQN24" s="0"/>
      <c r="LQO24" s="0"/>
      <c r="LQP24" s="0"/>
      <c r="LQQ24" s="0"/>
      <c r="LQR24" s="0"/>
      <c r="LQS24" s="0"/>
      <c r="LQT24" s="0"/>
      <c r="LQU24" s="0"/>
      <c r="LQV24" s="0"/>
      <c r="LQW24" s="0"/>
      <c r="LQX24" s="0"/>
      <c r="LQY24" s="0"/>
      <c r="LQZ24" s="0"/>
      <c r="LRA24" s="0"/>
      <c r="LRB24" s="0"/>
      <c r="LRC24" s="0"/>
      <c r="LRD24" s="0"/>
      <c r="LRE24" s="0"/>
      <c r="LRF24" s="0"/>
      <c r="LRG24" s="0"/>
      <c r="LRH24" s="0"/>
      <c r="LRI24" s="0"/>
      <c r="LRJ24" s="0"/>
      <c r="LRK24" s="0"/>
      <c r="LRL24" s="0"/>
      <c r="LRM24" s="0"/>
      <c r="LRN24" s="0"/>
      <c r="LRO24" s="0"/>
      <c r="LRP24" s="0"/>
      <c r="LRQ24" s="0"/>
      <c r="LRR24" s="0"/>
      <c r="LRS24" s="0"/>
      <c r="LRT24" s="0"/>
      <c r="LRU24" s="0"/>
      <c r="LRV24" s="0"/>
      <c r="LRW24" s="0"/>
      <c r="LRX24" s="0"/>
      <c r="LRY24" s="0"/>
      <c r="LRZ24" s="0"/>
      <c r="LSA24" s="0"/>
      <c r="LSB24" s="0"/>
      <c r="LSC24" s="0"/>
      <c r="LSD24" s="0"/>
      <c r="LSE24" s="0"/>
      <c r="LSF24" s="0"/>
      <c r="LSG24" s="0"/>
      <c r="LSH24" s="0"/>
      <c r="LSI24" s="0"/>
      <c r="LSJ24" s="0"/>
      <c r="LSK24" s="0"/>
      <c r="LSL24" s="0"/>
      <c r="LSM24" s="0"/>
      <c r="LSN24" s="0"/>
      <c r="LSO24" s="0"/>
      <c r="LSP24" s="0"/>
      <c r="LSQ24" s="0"/>
      <c r="LSR24" s="0"/>
      <c r="LSS24" s="0"/>
      <c r="LST24" s="0"/>
      <c r="LSU24" s="0"/>
      <c r="LSV24" s="0"/>
      <c r="LSW24" s="0"/>
      <c r="LSX24" s="0"/>
      <c r="LSY24" s="0"/>
      <c r="LSZ24" s="0"/>
      <c r="LTA24" s="0"/>
      <c r="LTB24" s="0"/>
      <c r="LTC24" s="0"/>
      <c r="LTD24" s="0"/>
      <c r="LTE24" s="0"/>
      <c r="LTF24" s="0"/>
      <c r="LTG24" s="0"/>
      <c r="LTH24" s="0"/>
      <c r="LTI24" s="0"/>
      <c r="LTJ24" s="0"/>
      <c r="LTK24" s="0"/>
      <c r="LTL24" s="0"/>
      <c r="LTM24" s="0"/>
      <c r="LTN24" s="0"/>
      <c r="LTO24" s="0"/>
      <c r="LTP24" s="0"/>
      <c r="LTQ24" s="0"/>
      <c r="LTR24" s="0"/>
      <c r="LTS24" s="0"/>
      <c r="LTT24" s="0"/>
      <c r="LTU24" s="0"/>
      <c r="LTV24" s="0"/>
      <c r="LTW24" s="0"/>
      <c r="LTX24" s="0"/>
      <c r="LTY24" s="0"/>
      <c r="LTZ24" s="0"/>
      <c r="LUA24" s="0"/>
      <c r="LUB24" s="0"/>
      <c r="LUC24" s="0"/>
      <c r="LUD24" s="0"/>
      <c r="LUE24" s="0"/>
      <c r="LUF24" s="0"/>
      <c r="LUG24" s="0"/>
      <c r="LUH24" s="0"/>
      <c r="LUI24" s="0"/>
      <c r="LUJ24" s="0"/>
      <c r="LUK24" s="0"/>
      <c r="LUL24" s="0"/>
      <c r="LUM24" s="0"/>
      <c r="LUN24" s="0"/>
      <c r="LUO24" s="0"/>
      <c r="LUP24" s="0"/>
      <c r="LUQ24" s="0"/>
      <c r="LUR24" s="0"/>
      <c r="LUS24" s="0"/>
      <c r="LUT24" s="0"/>
      <c r="LUU24" s="0"/>
      <c r="LUV24" s="0"/>
      <c r="LUW24" s="0"/>
      <c r="LUX24" s="0"/>
      <c r="LUY24" s="0"/>
      <c r="LUZ24" s="0"/>
      <c r="LVA24" s="0"/>
      <c r="LVB24" s="0"/>
      <c r="LVC24" s="0"/>
      <c r="LVD24" s="0"/>
      <c r="LVE24" s="0"/>
      <c r="LVF24" s="0"/>
      <c r="LVG24" s="0"/>
      <c r="LVH24" s="0"/>
      <c r="LVI24" s="0"/>
      <c r="LVJ24" s="0"/>
      <c r="LVK24" s="0"/>
      <c r="LVL24" s="0"/>
      <c r="LVM24" s="0"/>
      <c r="LVN24" s="0"/>
      <c r="LVO24" s="0"/>
      <c r="LVP24" s="0"/>
      <c r="LVQ24" s="0"/>
      <c r="LVR24" s="0"/>
      <c r="LVS24" s="0"/>
      <c r="LVT24" s="0"/>
      <c r="LVU24" s="0"/>
      <c r="LVV24" s="0"/>
      <c r="LVW24" s="0"/>
      <c r="LVX24" s="0"/>
      <c r="LVY24" s="0"/>
      <c r="LVZ24" s="0"/>
      <c r="LWA24" s="0"/>
      <c r="LWB24" s="0"/>
      <c r="LWC24" s="0"/>
      <c r="LWD24" s="0"/>
      <c r="LWE24" s="0"/>
      <c r="LWF24" s="0"/>
      <c r="LWG24" s="0"/>
      <c r="LWH24" s="0"/>
      <c r="LWI24" s="0"/>
      <c r="LWJ24" s="0"/>
      <c r="LWK24" s="0"/>
      <c r="LWL24" s="0"/>
      <c r="LWM24" s="0"/>
      <c r="LWN24" s="0"/>
      <c r="LWO24" s="0"/>
      <c r="LWP24" s="0"/>
      <c r="LWQ24" s="0"/>
      <c r="LWR24" s="0"/>
      <c r="LWS24" s="0"/>
      <c r="LWT24" s="0"/>
      <c r="LWU24" s="0"/>
      <c r="LWV24" s="0"/>
      <c r="LWW24" s="0"/>
      <c r="LWX24" s="0"/>
      <c r="LWY24" s="0"/>
      <c r="LWZ24" s="0"/>
      <c r="LXA24" s="0"/>
      <c r="LXB24" s="0"/>
      <c r="LXC24" s="0"/>
      <c r="LXD24" s="0"/>
      <c r="LXE24" s="0"/>
      <c r="LXF24" s="0"/>
      <c r="LXG24" s="0"/>
      <c r="LXH24" s="0"/>
      <c r="LXI24" s="0"/>
      <c r="LXJ24" s="0"/>
      <c r="LXK24" s="0"/>
      <c r="LXL24" s="0"/>
      <c r="LXM24" s="0"/>
      <c r="LXN24" s="0"/>
      <c r="LXO24" s="0"/>
      <c r="LXP24" s="0"/>
      <c r="LXQ24" s="0"/>
      <c r="LXR24" s="0"/>
      <c r="LXS24" s="0"/>
      <c r="LXT24" s="0"/>
      <c r="LXU24" s="0"/>
      <c r="LXV24" s="0"/>
      <c r="LXW24" s="0"/>
      <c r="LXX24" s="0"/>
      <c r="LXY24" s="0"/>
      <c r="LXZ24" s="0"/>
      <c r="LYA24" s="0"/>
      <c r="LYB24" s="0"/>
      <c r="LYC24" s="0"/>
      <c r="LYD24" s="0"/>
      <c r="LYE24" s="0"/>
      <c r="LYF24" s="0"/>
      <c r="LYG24" s="0"/>
      <c r="LYH24" s="0"/>
      <c r="LYI24" s="0"/>
      <c r="LYJ24" s="0"/>
      <c r="LYK24" s="0"/>
      <c r="LYL24" s="0"/>
      <c r="LYM24" s="0"/>
      <c r="LYN24" s="0"/>
      <c r="LYO24" s="0"/>
      <c r="LYP24" s="0"/>
      <c r="LYQ24" s="0"/>
      <c r="LYR24" s="0"/>
      <c r="LYS24" s="0"/>
      <c r="LYT24" s="0"/>
      <c r="LYU24" s="0"/>
      <c r="LYV24" s="0"/>
      <c r="LYW24" s="0"/>
      <c r="LYX24" s="0"/>
      <c r="LYY24" s="0"/>
      <c r="LYZ24" s="0"/>
      <c r="LZA24" s="0"/>
      <c r="LZB24" s="0"/>
      <c r="LZC24" s="0"/>
      <c r="LZD24" s="0"/>
      <c r="LZE24" s="0"/>
      <c r="LZF24" s="0"/>
      <c r="LZG24" s="0"/>
      <c r="LZH24" s="0"/>
      <c r="LZI24" s="0"/>
      <c r="LZJ24" s="0"/>
      <c r="LZK24" s="0"/>
      <c r="LZL24" s="0"/>
      <c r="LZM24" s="0"/>
      <c r="LZN24" s="0"/>
      <c r="LZO24" s="0"/>
      <c r="LZP24" s="0"/>
      <c r="LZQ24" s="0"/>
      <c r="LZR24" s="0"/>
      <c r="LZS24" s="0"/>
      <c r="LZT24" s="0"/>
      <c r="LZU24" s="0"/>
      <c r="LZV24" s="0"/>
      <c r="LZW24" s="0"/>
      <c r="LZX24" s="0"/>
      <c r="LZY24" s="0"/>
      <c r="LZZ24" s="0"/>
      <c r="MAA24" s="0"/>
      <c r="MAB24" s="0"/>
      <c r="MAC24" s="0"/>
      <c r="MAD24" s="0"/>
      <c r="MAE24" s="0"/>
      <c r="MAF24" s="0"/>
      <c r="MAG24" s="0"/>
      <c r="MAH24" s="0"/>
      <c r="MAI24" s="0"/>
      <c r="MAJ24" s="0"/>
      <c r="MAK24" s="0"/>
      <c r="MAL24" s="0"/>
      <c r="MAM24" s="0"/>
      <c r="MAN24" s="0"/>
      <c r="MAO24" s="0"/>
      <c r="MAP24" s="0"/>
      <c r="MAQ24" s="0"/>
      <c r="MAR24" s="0"/>
      <c r="MAS24" s="0"/>
      <c r="MAT24" s="0"/>
      <c r="MAU24" s="0"/>
      <c r="MAV24" s="0"/>
      <c r="MAW24" s="0"/>
      <c r="MAX24" s="0"/>
      <c r="MAY24" s="0"/>
      <c r="MAZ24" s="0"/>
      <c r="MBA24" s="0"/>
      <c r="MBB24" s="0"/>
      <c r="MBC24" s="0"/>
      <c r="MBD24" s="0"/>
      <c r="MBE24" s="0"/>
      <c r="MBF24" s="0"/>
      <c r="MBG24" s="0"/>
      <c r="MBH24" s="0"/>
      <c r="MBI24" s="0"/>
      <c r="MBJ24" s="0"/>
      <c r="MBK24" s="0"/>
      <c r="MBL24" s="0"/>
      <c r="MBM24" s="0"/>
      <c r="MBN24" s="0"/>
      <c r="MBO24" s="0"/>
      <c r="MBP24" s="0"/>
      <c r="MBQ24" s="0"/>
      <c r="MBR24" s="0"/>
      <c r="MBS24" s="0"/>
      <c r="MBT24" s="0"/>
      <c r="MBU24" s="0"/>
      <c r="MBV24" s="0"/>
      <c r="MBW24" s="0"/>
      <c r="MBX24" s="0"/>
      <c r="MBY24" s="0"/>
      <c r="MBZ24" s="0"/>
      <c r="MCA24" s="0"/>
      <c r="MCB24" s="0"/>
      <c r="MCC24" s="0"/>
      <c r="MCD24" s="0"/>
      <c r="MCE24" s="0"/>
      <c r="MCF24" s="0"/>
      <c r="MCG24" s="0"/>
      <c r="MCH24" s="0"/>
      <c r="MCI24" s="0"/>
      <c r="MCJ24" s="0"/>
      <c r="MCK24" s="0"/>
      <c r="MCL24" s="0"/>
      <c r="MCM24" s="0"/>
      <c r="MCN24" s="0"/>
      <c r="MCO24" s="0"/>
      <c r="MCP24" s="0"/>
      <c r="MCQ24" s="0"/>
      <c r="MCR24" s="0"/>
      <c r="MCS24" s="0"/>
      <c r="MCT24" s="0"/>
      <c r="MCU24" s="0"/>
      <c r="MCV24" s="0"/>
      <c r="MCW24" s="0"/>
      <c r="MCX24" s="0"/>
      <c r="MCY24" s="0"/>
      <c r="MCZ24" s="0"/>
      <c r="MDA24" s="0"/>
      <c r="MDB24" s="0"/>
      <c r="MDC24" s="0"/>
      <c r="MDD24" s="0"/>
      <c r="MDE24" s="0"/>
      <c r="MDF24" s="0"/>
      <c r="MDG24" s="0"/>
      <c r="MDH24" s="0"/>
      <c r="MDI24" s="0"/>
      <c r="MDJ24" s="0"/>
      <c r="MDK24" s="0"/>
      <c r="MDL24" s="0"/>
      <c r="MDM24" s="0"/>
      <c r="MDN24" s="0"/>
      <c r="MDO24" s="0"/>
      <c r="MDP24" s="0"/>
      <c r="MDQ24" s="0"/>
      <c r="MDR24" s="0"/>
      <c r="MDS24" s="0"/>
      <c r="MDT24" s="0"/>
      <c r="MDU24" s="0"/>
      <c r="MDV24" s="0"/>
      <c r="MDW24" s="0"/>
      <c r="MDX24" s="0"/>
      <c r="MDY24" s="0"/>
      <c r="MDZ24" s="0"/>
      <c r="MEA24" s="0"/>
      <c r="MEB24" s="0"/>
      <c r="MEC24" s="0"/>
      <c r="MED24" s="0"/>
      <c r="MEE24" s="0"/>
      <c r="MEF24" s="0"/>
      <c r="MEG24" s="0"/>
      <c r="MEH24" s="0"/>
      <c r="MEI24" s="0"/>
      <c r="MEJ24" s="0"/>
      <c r="MEK24" s="0"/>
      <c r="MEL24" s="0"/>
      <c r="MEM24" s="0"/>
      <c r="MEN24" s="0"/>
      <c r="MEO24" s="0"/>
      <c r="MEP24" s="0"/>
      <c r="MEQ24" s="0"/>
      <c r="MER24" s="0"/>
      <c r="MES24" s="0"/>
      <c r="MET24" s="0"/>
      <c r="MEU24" s="0"/>
      <c r="MEV24" s="0"/>
      <c r="MEW24" s="0"/>
      <c r="MEX24" s="0"/>
      <c r="MEY24" s="0"/>
      <c r="MEZ24" s="0"/>
      <c r="MFA24" s="0"/>
      <c r="MFB24" s="0"/>
      <c r="MFC24" s="0"/>
      <c r="MFD24" s="0"/>
      <c r="MFE24" s="0"/>
      <c r="MFF24" s="0"/>
      <c r="MFG24" s="0"/>
      <c r="MFH24" s="0"/>
      <c r="MFI24" s="0"/>
      <c r="MFJ24" s="0"/>
      <c r="MFK24" s="0"/>
      <c r="MFL24" s="0"/>
      <c r="MFM24" s="0"/>
      <c r="MFN24" s="0"/>
      <c r="MFO24" s="0"/>
      <c r="MFP24" s="0"/>
      <c r="MFQ24" s="0"/>
      <c r="MFR24" s="0"/>
      <c r="MFS24" s="0"/>
      <c r="MFT24" s="0"/>
      <c r="MFU24" s="0"/>
      <c r="MFV24" s="0"/>
      <c r="MFW24" s="0"/>
      <c r="MFX24" s="0"/>
      <c r="MFY24" s="0"/>
      <c r="MFZ24" s="0"/>
      <c r="MGA24" s="0"/>
      <c r="MGB24" s="0"/>
      <c r="MGC24" s="0"/>
      <c r="MGD24" s="0"/>
      <c r="MGE24" s="0"/>
      <c r="MGF24" s="0"/>
      <c r="MGG24" s="0"/>
      <c r="MGH24" s="0"/>
      <c r="MGI24" s="0"/>
      <c r="MGJ24" s="0"/>
      <c r="MGK24" s="0"/>
      <c r="MGL24" s="0"/>
      <c r="MGM24" s="0"/>
      <c r="MGN24" s="0"/>
      <c r="MGO24" s="0"/>
      <c r="MGP24" s="0"/>
      <c r="MGQ24" s="0"/>
      <c r="MGR24" s="0"/>
      <c r="MGS24" s="0"/>
      <c r="MGT24" s="0"/>
      <c r="MGU24" s="0"/>
      <c r="MGV24" s="0"/>
      <c r="MGW24" s="0"/>
      <c r="MGX24" s="0"/>
      <c r="MGY24" s="0"/>
      <c r="MGZ24" s="0"/>
      <c r="MHA24" s="0"/>
      <c r="MHB24" s="0"/>
      <c r="MHC24" s="0"/>
      <c r="MHD24" s="0"/>
      <c r="MHE24" s="0"/>
      <c r="MHF24" s="0"/>
      <c r="MHG24" s="0"/>
      <c r="MHH24" s="0"/>
      <c r="MHI24" s="0"/>
      <c r="MHJ24" s="0"/>
      <c r="MHK24" s="0"/>
      <c r="MHL24" s="0"/>
      <c r="MHM24" s="0"/>
      <c r="MHN24" s="0"/>
      <c r="MHO24" s="0"/>
      <c r="MHP24" s="0"/>
      <c r="MHQ24" s="0"/>
      <c r="MHR24" s="0"/>
      <c r="MHS24" s="0"/>
      <c r="MHT24" s="0"/>
      <c r="MHU24" s="0"/>
      <c r="MHV24" s="0"/>
      <c r="MHW24" s="0"/>
      <c r="MHX24" s="0"/>
      <c r="MHY24" s="0"/>
      <c r="MHZ24" s="0"/>
      <c r="MIA24" s="0"/>
      <c r="MIB24" s="0"/>
      <c r="MIC24" s="0"/>
      <c r="MID24" s="0"/>
      <c r="MIE24" s="0"/>
      <c r="MIF24" s="0"/>
      <c r="MIG24" s="0"/>
      <c r="MIH24" s="0"/>
      <c r="MII24" s="0"/>
      <c r="MIJ24" s="0"/>
      <c r="MIK24" s="0"/>
      <c r="MIL24" s="0"/>
      <c r="MIM24" s="0"/>
      <c r="MIN24" s="0"/>
      <c r="MIO24" s="0"/>
      <c r="MIP24" s="0"/>
      <c r="MIQ24" s="0"/>
      <c r="MIR24" s="0"/>
      <c r="MIS24" s="0"/>
      <c r="MIT24" s="0"/>
      <c r="MIU24" s="0"/>
      <c r="MIV24" s="0"/>
      <c r="MIW24" s="0"/>
      <c r="MIX24" s="0"/>
      <c r="MIY24" s="0"/>
      <c r="MIZ24" s="0"/>
      <c r="MJA24" s="0"/>
      <c r="MJB24" s="0"/>
      <c r="MJC24" s="0"/>
      <c r="MJD24" s="0"/>
      <c r="MJE24" s="0"/>
      <c r="MJF24" s="0"/>
      <c r="MJG24" s="0"/>
      <c r="MJH24" s="0"/>
      <c r="MJI24" s="0"/>
      <c r="MJJ24" s="0"/>
      <c r="MJK24" s="0"/>
      <c r="MJL24" s="0"/>
      <c r="MJM24" s="0"/>
      <c r="MJN24" s="0"/>
      <c r="MJO24" s="0"/>
      <c r="MJP24" s="0"/>
      <c r="MJQ24" s="0"/>
      <c r="MJR24" s="0"/>
      <c r="MJS24" s="0"/>
      <c r="MJT24" s="0"/>
      <c r="MJU24" s="0"/>
      <c r="MJV24" s="0"/>
      <c r="MJW24" s="0"/>
      <c r="MJX24" s="0"/>
      <c r="MJY24" s="0"/>
      <c r="MJZ24" s="0"/>
      <c r="MKA24" s="0"/>
      <c r="MKB24" s="0"/>
      <c r="MKC24" s="0"/>
      <c r="MKD24" s="0"/>
      <c r="MKE24" s="0"/>
      <c r="MKF24" s="0"/>
      <c r="MKG24" s="0"/>
      <c r="MKH24" s="0"/>
      <c r="MKI24" s="0"/>
      <c r="MKJ24" s="0"/>
      <c r="MKK24" s="0"/>
      <c r="MKL24" s="0"/>
      <c r="MKM24" s="0"/>
      <c r="MKN24" s="0"/>
      <c r="MKO24" s="0"/>
      <c r="MKP24" s="0"/>
      <c r="MKQ24" s="0"/>
      <c r="MKR24" s="0"/>
      <c r="MKS24" s="0"/>
      <c r="MKT24" s="0"/>
      <c r="MKU24" s="0"/>
      <c r="MKV24" s="0"/>
      <c r="MKW24" s="0"/>
      <c r="MKX24" s="0"/>
      <c r="MKY24" s="0"/>
      <c r="MKZ24" s="0"/>
      <c r="MLA24" s="0"/>
      <c r="MLB24" s="0"/>
      <c r="MLC24" s="0"/>
      <c r="MLD24" s="0"/>
      <c r="MLE24" s="0"/>
      <c r="MLF24" s="0"/>
      <c r="MLG24" s="0"/>
      <c r="MLH24" s="0"/>
      <c r="MLI24" s="0"/>
      <c r="MLJ24" s="0"/>
      <c r="MLK24" s="0"/>
      <c r="MLL24" s="0"/>
      <c r="MLM24" s="0"/>
      <c r="MLN24" s="0"/>
      <c r="MLO24" s="0"/>
      <c r="MLP24" s="0"/>
      <c r="MLQ24" s="0"/>
      <c r="MLR24" s="0"/>
      <c r="MLS24" s="0"/>
      <c r="MLT24" s="0"/>
      <c r="MLU24" s="0"/>
      <c r="MLV24" s="0"/>
      <c r="MLW24" s="0"/>
      <c r="MLX24" s="0"/>
      <c r="MLY24" s="0"/>
      <c r="MLZ24" s="0"/>
      <c r="MMA24" s="0"/>
      <c r="MMB24" s="0"/>
      <c r="MMC24" s="0"/>
      <c r="MMD24" s="0"/>
      <c r="MME24" s="0"/>
      <c r="MMF24" s="0"/>
      <c r="MMG24" s="0"/>
      <c r="MMH24" s="0"/>
      <c r="MMI24" s="0"/>
      <c r="MMJ24" s="0"/>
      <c r="MMK24" s="0"/>
      <c r="MML24" s="0"/>
      <c r="MMM24" s="0"/>
      <c r="MMN24" s="0"/>
      <c r="MMO24" s="0"/>
      <c r="MMP24" s="0"/>
      <c r="MMQ24" s="0"/>
      <c r="MMR24" s="0"/>
      <c r="MMS24" s="0"/>
      <c r="MMT24" s="0"/>
      <c r="MMU24" s="0"/>
      <c r="MMV24" s="0"/>
      <c r="MMW24" s="0"/>
      <c r="MMX24" s="0"/>
      <c r="MMY24" s="0"/>
      <c r="MMZ24" s="0"/>
      <c r="MNA24" s="0"/>
      <c r="MNB24" s="0"/>
      <c r="MNC24" s="0"/>
      <c r="MND24" s="0"/>
      <c r="MNE24" s="0"/>
      <c r="MNF24" s="0"/>
      <c r="MNG24" s="0"/>
      <c r="MNH24" s="0"/>
      <c r="MNI24" s="0"/>
      <c r="MNJ24" s="0"/>
      <c r="MNK24" s="0"/>
      <c r="MNL24" s="0"/>
      <c r="MNM24" s="0"/>
      <c r="MNN24" s="0"/>
      <c r="MNO24" s="0"/>
      <c r="MNP24" s="0"/>
      <c r="MNQ24" s="0"/>
      <c r="MNR24" s="0"/>
      <c r="MNS24" s="0"/>
      <c r="MNT24" s="0"/>
      <c r="MNU24" s="0"/>
      <c r="MNV24" s="0"/>
      <c r="MNW24" s="0"/>
      <c r="MNX24" s="0"/>
      <c r="MNY24" s="0"/>
      <c r="MNZ24" s="0"/>
      <c r="MOA24" s="0"/>
      <c r="MOB24" s="0"/>
      <c r="MOC24" s="0"/>
      <c r="MOD24" s="0"/>
      <c r="MOE24" s="0"/>
      <c r="MOF24" s="0"/>
      <c r="MOG24" s="0"/>
      <c r="MOH24" s="0"/>
      <c r="MOI24" s="0"/>
      <c r="MOJ24" s="0"/>
      <c r="MOK24" s="0"/>
      <c r="MOL24" s="0"/>
      <c r="MOM24" s="0"/>
      <c r="MON24" s="0"/>
      <c r="MOO24" s="0"/>
      <c r="MOP24" s="0"/>
      <c r="MOQ24" s="0"/>
      <c r="MOR24" s="0"/>
      <c r="MOS24" s="0"/>
      <c r="MOT24" s="0"/>
      <c r="MOU24" s="0"/>
      <c r="MOV24" s="0"/>
      <c r="MOW24" s="0"/>
      <c r="MOX24" s="0"/>
      <c r="MOY24" s="0"/>
      <c r="MOZ24" s="0"/>
      <c r="MPA24" s="0"/>
      <c r="MPB24" s="0"/>
      <c r="MPC24" s="0"/>
      <c r="MPD24" s="0"/>
      <c r="MPE24" s="0"/>
      <c r="MPF24" s="0"/>
      <c r="MPG24" s="0"/>
      <c r="MPH24" s="0"/>
      <c r="MPI24" s="0"/>
      <c r="MPJ24" s="0"/>
      <c r="MPK24" s="0"/>
      <c r="MPL24" s="0"/>
      <c r="MPM24" s="0"/>
      <c r="MPN24" s="0"/>
      <c r="MPO24" s="0"/>
      <c r="MPP24" s="0"/>
      <c r="MPQ24" s="0"/>
      <c r="MPR24" s="0"/>
      <c r="MPS24" s="0"/>
      <c r="MPT24" s="0"/>
      <c r="MPU24" s="0"/>
      <c r="MPV24" s="0"/>
      <c r="MPW24" s="0"/>
      <c r="MPX24" s="0"/>
      <c r="MPY24" s="0"/>
      <c r="MPZ24" s="0"/>
      <c r="MQA24" s="0"/>
      <c r="MQB24" s="0"/>
      <c r="MQC24" s="0"/>
      <c r="MQD24" s="0"/>
      <c r="MQE24" s="0"/>
      <c r="MQF24" s="0"/>
      <c r="MQG24" s="0"/>
      <c r="MQH24" s="0"/>
      <c r="MQI24" s="0"/>
      <c r="MQJ24" s="0"/>
      <c r="MQK24" s="0"/>
      <c r="MQL24" s="0"/>
      <c r="MQM24" s="0"/>
      <c r="MQN24" s="0"/>
      <c r="MQO24" s="0"/>
      <c r="MQP24" s="0"/>
      <c r="MQQ24" s="0"/>
      <c r="MQR24" s="0"/>
      <c r="MQS24" s="0"/>
      <c r="MQT24" s="0"/>
      <c r="MQU24" s="0"/>
      <c r="MQV24" s="0"/>
      <c r="MQW24" s="0"/>
      <c r="MQX24" s="0"/>
      <c r="MQY24" s="0"/>
      <c r="MQZ24" s="0"/>
      <c r="MRA24" s="0"/>
      <c r="MRB24" s="0"/>
      <c r="MRC24" s="0"/>
      <c r="MRD24" s="0"/>
      <c r="MRE24" s="0"/>
      <c r="MRF24" s="0"/>
      <c r="MRG24" s="0"/>
      <c r="MRH24" s="0"/>
      <c r="MRI24" s="0"/>
      <c r="MRJ24" s="0"/>
      <c r="MRK24" s="0"/>
      <c r="MRL24" s="0"/>
      <c r="MRM24" s="0"/>
      <c r="MRN24" s="0"/>
      <c r="MRO24" s="0"/>
      <c r="MRP24" s="0"/>
      <c r="MRQ24" s="0"/>
      <c r="MRR24" s="0"/>
      <c r="MRS24" s="0"/>
      <c r="MRT24" s="0"/>
      <c r="MRU24" s="0"/>
      <c r="MRV24" s="0"/>
      <c r="MRW24" s="0"/>
      <c r="MRX24" s="0"/>
      <c r="MRY24" s="0"/>
      <c r="MRZ24" s="0"/>
      <c r="MSA24" s="0"/>
      <c r="MSB24" s="0"/>
      <c r="MSC24" s="0"/>
      <c r="MSD24" s="0"/>
      <c r="MSE24" s="0"/>
      <c r="MSF24" s="0"/>
      <c r="MSG24" s="0"/>
      <c r="MSH24" s="0"/>
      <c r="MSI24" s="0"/>
      <c r="MSJ24" s="0"/>
      <c r="MSK24" s="0"/>
      <c r="MSL24" s="0"/>
      <c r="MSM24" s="0"/>
      <c r="MSN24" s="0"/>
      <c r="MSO24" s="0"/>
      <c r="MSP24" s="0"/>
      <c r="MSQ24" s="0"/>
      <c r="MSR24" s="0"/>
      <c r="MSS24" s="0"/>
      <c r="MST24" s="0"/>
      <c r="MSU24" s="0"/>
      <c r="MSV24" s="0"/>
      <c r="MSW24" s="0"/>
      <c r="MSX24" s="0"/>
      <c r="MSY24" s="0"/>
      <c r="MSZ24" s="0"/>
      <c r="MTA24" s="0"/>
      <c r="MTB24" s="0"/>
      <c r="MTC24" s="0"/>
      <c r="MTD24" s="0"/>
      <c r="MTE24" s="0"/>
      <c r="MTF24" s="0"/>
      <c r="MTG24" s="0"/>
      <c r="MTH24" s="0"/>
      <c r="MTI24" s="0"/>
      <c r="MTJ24" s="0"/>
      <c r="MTK24" s="0"/>
      <c r="MTL24" s="0"/>
      <c r="MTM24" s="0"/>
      <c r="MTN24" s="0"/>
      <c r="MTO24" s="0"/>
      <c r="MTP24" s="0"/>
      <c r="MTQ24" s="0"/>
      <c r="MTR24" s="0"/>
      <c r="MTS24" s="0"/>
      <c r="MTT24" s="0"/>
      <c r="MTU24" s="0"/>
      <c r="MTV24" s="0"/>
      <c r="MTW24" s="0"/>
      <c r="MTX24" s="0"/>
      <c r="MTY24" s="0"/>
      <c r="MTZ24" s="0"/>
      <c r="MUA24" s="0"/>
      <c r="MUB24" s="0"/>
      <c r="MUC24" s="0"/>
      <c r="MUD24" s="0"/>
      <c r="MUE24" s="0"/>
      <c r="MUF24" s="0"/>
      <c r="MUG24" s="0"/>
      <c r="MUH24" s="0"/>
      <c r="MUI24" s="0"/>
      <c r="MUJ24" s="0"/>
      <c r="MUK24" s="0"/>
      <c r="MUL24" s="0"/>
      <c r="MUM24" s="0"/>
      <c r="MUN24" s="0"/>
      <c r="MUO24" s="0"/>
      <c r="MUP24" s="0"/>
      <c r="MUQ24" s="0"/>
      <c r="MUR24" s="0"/>
      <c r="MUS24" s="0"/>
      <c r="MUT24" s="0"/>
      <c r="MUU24" s="0"/>
      <c r="MUV24" s="0"/>
      <c r="MUW24" s="0"/>
      <c r="MUX24" s="0"/>
      <c r="MUY24" s="0"/>
      <c r="MUZ24" s="0"/>
      <c r="MVA24" s="0"/>
      <c r="MVB24" s="0"/>
      <c r="MVC24" s="0"/>
      <c r="MVD24" s="0"/>
      <c r="MVE24" s="0"/>
      <c r="MVF24" s="0"/>
      <c r="MVG24" s="0"/>
      <c r="MVH24" s="0"/>
      <c r="MVI24" s="0"/>
      <c r="MVJ24" s="0"/>
      <c r="MVK24" s="0"/>
      <c r="MVL24" s="0"/>
      <c r="MVM24" s="0"/>
      <c r="MVN24" s="0"/>
      <c r="MVO24" s="0"/>
      <c r="MVP24" s="0"/>
      <c r="MVQ24" s="0"/>
      <c r="MVR24" s="0"/>
      <c r="MVS24" s="0"/>
      <c r="MVT24" s="0"/>
      <c r="MVU24" s="0"/>
      <c r="MVV24" s="0"/>
      <c r="MVW24" s="0"/>
      <c r="MVX24" s="0"/>
      <c r="MVY24" s="0"/>
      <c r="MVZ24" s="0"/>
      <c r="MWA24" s="0"/>
      <c r="MWB24" s="0"/>
      <c r="MWC24" s="0"/>
      <c r="MWD24" s="0"/>
      <c r="MWE24" s="0"/>
      <c r="MWF24" s="0"/>
      <c r="MWG24" s="0"/>
      <c r="MWH24" s="0"/>
      <c r="MWI24" s="0"/>
      <c r="MWJ24" s="0"/>
      <c r="MWK24" s="0"/>
      <c r="MWL24" s="0"/>
      <c r="MWM24" s="0"/>
      <c r="MWN24" s="0"/>
      <c r="MWO24" s="0"/>
      <c r="MWP24" s="0"/>
      <c r="MWQ24" s="0"/>
      <c r="MWR24" s="0"/>
      <c r="MWS24" s="0"/>
      <c r="MWT24" s="0"/>
      <c r="MWU24" s="0"/>
      <c r="MWV24" s="0"/>
      <c r="MWW24" s="0"/>
      <c r="MWX24" s="0"/>
      <c r="MWY24" s="0"/>
      <c r="MWZ24" s="0"/>
      <c r="MXA24" s="0"/>
      <c r="MXB24" s="0"/>
      <c r="MXC24" s="0"/>
      <c r="MXD24" s="0"/>
      <c r="MXE24" s="0"/>
      <c r="MXF24" s="0"/>
      <c r="MXG24" s="0"/>
      <c r="MXH24" s="0"/>
      <c r="MXI24" s="0"/>
      <c r="MXJ24" s="0"/>
      <c r="MXK24" s="0"/>
      <c r="MXL24" s="0"/>
      <c r="MXM24" s="0"/>
      <c r="MXN24" s="0"/>
      <c r="MXO24" s="0"/>
      <c r="MXP24" s="0"/>
      <c r="MXQ24" s="0"/>
      <c r="MXR24" s="0"/>
      <c r="MXS24" s="0"/>
      <c r="MXT24" s="0"/>
      <c r="MXU24" s="0"/>
      <c r="MXV24" s="0"/>
      <c r="MXW24" s="0"/>
      <c r="MXX24" s="0"/>
      <c r="MXY24" s="0"/>
      <c r="MXZ24" s="0"/>
      <c r="MYA24" s="0"/>
      <c r="MYB24" s="0"/>
      <c r="MYC24" s="0"/>
      <c r="MYD24" s="0"/>
      <c r="MYE24" s="0"/>
      <c r="MYF24" s="0"/>
      <c r="MYG24" s="0"/>
      <c r="MYH24" s="0"/>
      <c r="MYI24" s="0"/>
      <c r="MYJ24" s="0"/>
      <c r="MYK24" s="0"/>
      <c r="MYL24" s="0"/>
      <c r="MYM24" s="0"/>
      <c r="MYN24" s="0"/>
      <c r="MYO24" s="0"/>
      <c r="MYP24" s="0"/>
      <c r="MYQ24" s="0"/>
      <c r="MYR24" s="0"/>
      <c r="MYS24" s="0"/>
      <c r="MYT24" s="0"/>
      <c r="MYU24" s="0"/>
      <c r="MYV24" s="0"/>
      <c r="MYW24" s="0"/>
      <c r="MYX24" s="0"/>
      <c r="MYY24" s="0"/>
      <c r="MYZ24" s="0"/>
      <c r="MZA24" s="0"/>
      <c r="MZB24" s="0"/>
      <c r="MZC24" s="0"/>
      <c r="MZD24" s="0"/>
      <c r="MZE24" s="0"/>
      <c r="MZF24" s="0"/>
      <c r="MZG24" s="0"/>
      <c r="MZH24" s="0"/>
      <c r="MZI24" s="0"/>
      <c r="MZJ24" s="0"/>
      <c r="MZK24" s="0"/>
      <c r="MZL24" s="0"/>
      <c r="MZM24" s="0"/>
      <c r="MZN24" s="0"/>
      <c r="MZO24" s="0"/>
      <c r="MZP24" s="0"/>
      <c r="MZQ24" s="0"/>
      <c r="MZR24" s="0"/>
      <c r="MZS24" s="0"/>
      <c r="MZT24" s="0"/>
      <c r="MZU24" s="0"/>
      <c r="MZV24" s="0"/>
      <c r="MZW24" s="0"/>
      <c r="MZX24" s="0"/>
      <c r="MZY24" s="0"/>
      <c r="MZZ24" s="0"/>
      <c r="NAA24" s="0"/>
      <c r="NAB24" s="0"/>
      <c r="NAC24" s="0"/>
      <c r="NAD24" s="0"/>
      <c r="NAE24" s="0"/>
      <c r="NAF24" s="0"/>
      <c r="NAG24" s="0"/>
      <c r="NAH24" s="0"/>
      <c r="NAI24" s="0"/>
      <c r="NAJ24" s="0"/>
      <c r="NAK24" s="0"/>
      <c r="NAL24" s="0"/>
      <c r="NAM24" s="0"/>
      <c r="NAN24" s="0"/>
      <c r="NAO24" s="0"/>
      <c r="NAP24" s="0"/>
      <c r="NAQ24" s="0"/>
      <c r="NAR24" s="0"/>
      <c r="NAS24" s="0"/>
      <c r="NAT24" s="0"/>
      <c r="NAU24" s="0"/>
      <c r="NAV24" s="0"/>
      <c r="NAW24" s="0"/>
      <c r="NAX24" s="0"/>
      <c r="NAY24" s="0"/>
      <c r="NAZ24" s="0"/>
      <c r="NBA24" s="0"/>
      <c r="NBB24" s="0"/>
      <c r="NBC24" s="0"/>
      <c r="NBD24" s="0"/>
      <c r="NBE24" s="0"/>
      <c r="NBF24" s="0"/>
      <c r="NBG24" s="0"/>
      <c r="NBH24" s="0"/>
      <c r="NBI24" s="0"/>
      <c r="NBJ24" s="0"/>
      <c r="NBK24" s="0"/>
      <c r="NBL24" s="0"/>
      <c r="NBM24" s="0"/>
      <c r="NBN24" s="0"/>
      <c r="NBO24" s="0"/>
      <c r="NBP24" s="0"/>
      <c r="NBQ24" s="0"/>
      <c r="NBR24" s="0"/>
      <c r="NBS24" s="0"/>
      <c r="NBT24" s="0"/>
      <c r="NBU24" s="0"/>
      <c r="NBV24" s="0"/>
      <c r="NBW24" s="0"/>
      <c r="NBX24" s="0"/>
      <c r="NBY24" s="0"/>
      <c r="NBZ24" s="0"/>
      <c r="NCA24" s="0"/>
      <c r="NCB24" s="0"/>
      <c r="NCC24" s="0"/>
      <c r="NCD24" s="0"/>
      <c r="NCE24" s="0"/>
      <c r="NCF24" s="0"/>
      <c r="NCG24" s="0"/>
      <c r="NCH24" s="0"/>
      <c r="NCI24" s="0"/>
      <c r="NCJ24" s="0"/>
      <c r="NCK24" s="0"/>
      <c r="NCL24" s="0"/>
      <c r="NCM24" s="0"/>
      <c r="NCN24" s="0"/>
      <c r="NCO24" s="0"/>
      <c r="NCP24" s="0"/>
      <c r="NCQ24" s="0"/>
      <c r="NCR24" s="0"/>
      <c r="NCS24" s="0"/>
      <c r="NCT24" s="0"/>
      <c r="NCU24" s="0"/>
      <c r="NCV24" s="0"/>
      <c r="NCW24" s="0"/>
      <c r="NCX24" s="0"/>
      <c r="NCY24" s="0"/>
      <c r="NCZ24" s="0"/>
      <c r="NDA24" s="0"/>
      <c r="NDB24" s="0"/>
      <c r="NDC24" s="0"/>
      <c r="NDD24" s="0"/>
      <c r="NDE24" s="0"/>
      <c r="NDF24" s="0"/>
      <c r="NDG24" s="0"/>
      <c r="NDH24" s="0"/>
      <c r="NDI24" s="0"/>
      <c r="NDJ24" s="0"/>
      <c r="NDK24" s="0"/>
      <c r="NDL24" s="0"/>
      <c r="NDM24" s="0"/>
      <c r="NDN24" s="0"/>
      <c r="NDO24" s="0"/>
      <c r="NDP24" s="0"/>
      <c r="NDQ24" s="0"/>
      <c r="NDR24" s="0"/>
      <c r="NDS24" s="0"/>
      <c r="NDT24" s="0"/>
      <c r="NDU24" s="0"/>
      <c r="NDV24" s="0"/>
      <c r="NDW24" s="0"/>
      <c r="NDX24" s="0"/>
      <c r="NDY24" s="0"/>
      <c r="NDZ24" s="0"/>
      <c r="NEA24" s="0"/>
      <c r="NEB24" s="0"/>
      <c r="NEC24" s="0"/>
      <c r="NED24" s="0"/>
      <c r="NEE24" s="0"/>
      <c r="NEF24" s="0"/>
      <c r="NEG24" s="0"/>
      <c r="NEH24" s="0"/>
      <c r="NEI24" s="0"/>
      <c r="NEJ24" s="0"/>
      <c r="NEK24" s="0"/>
      <c r="NEL24" s="0"/>
      <c r="NEM24" s="0"/>
      <c r="NEN24" s="0"/>
      <c r="NEO24" s="0"/>
      <c r="NEP24" s="0"/>
      <c r="NEQ24" s="0"/>
      <c r="NER24" s="0"/>
      <c r="NES24" s="0"/>
      <c r="NET24" s="0"/>
      <c r="NEU24" s="0"/>
      <c r="NEV24" s="0"/>
      <c r="NEW24" s="0"/>
      <c r="NEX24" s="0"/>
      <c r="NEY24" s="0"/>
      <c r="NEZ24" s="0"/>
      <c r="NFA24" s="0"/>
      <c r="NFB24" s="0"/>
      <c r="NFC24" s="0"/>
      <c r="NFD24" s="0"/>
      <c r="NFE24" s="0"/>
      <c r="NFF24" s="0"/>
      <c r="NFG24" s="0"/>
      <c r="NFH24" s="0"/>
      <c r="NFI24" s="0"/>
      <c r="NFJ24" s="0"/>
      <c r="NFK24" s="0"/>
      <c r="NFL24" s="0"/>
      <c r="NFM24" s="0"/>
      <c r="NFN24" s="0"/>
      <c r="NFO24" s="0"/>
      <c r="NFP24" s="0"/>
      <c r="NFQ24" s="0"/>
      <c r="NFR24" s="0"/>
      <c r="NFS24" s="0"/>
      <c r="NFT24" s="0"/>
      <c r="NFU24" s="0"/>
      <c r="NFV24" s="0"/>
      <c r="NFW24" s="0"/>
      <c r="NFX24" s="0"/>
      <c r="NFY24" s="0"/>
      <c r="NFZ24" s="0"/>
      <c r="NGA24" s="0"/>
      <c r="NGB24" s="0"/>
      <c r="NGC24" s="0"/>
      <c r="NGD24" s="0"/>
      <c r="NGE24" s="0"/>
      <c r="NGF24" s="0"/>
      <c r="NGG24" s="0"/>
      <c r="NGH24" s="0"/>
      <c r="NGI24" s="0"/>
      <c r="NGJ24" s="0"/>
      <c r="NGK24" s="0"/>
      <c r="NGL24" s="0"/>
      <c r="NGM24" s="0"/>
      <c r="NGN24" s="0"/>
      <c r="NGO24" s="0"/>
      <c r="NGP24" s="0"/>
      <c r="NGQ24" s="0"/>
      <c r="NGR24" s="0"/>
      <c r="NGS24" s="0"/>
      <c r="NGT24" s="0"/>
      <c r="NGU24" s="0"/>
      <c r="NGV24" s="0"/>
      <c r="NGW24" s="0"/>
      <c r="NGX24" s="0"/>
      <c r="NGY24" s="0"/>
      <c r="NGZ24" s="0"/>
      <c r="NHA24" s="0"/>
      <c r="NHB24" s="0"/>
      <c r="NHC24" s="0"/>
      <c r="NHD24" s="0"/>
      <c r="NHE24" s="0"/>
      <c r="NHF24" s="0"/>
      <c r="NHG24" s="0"/>
      <c r="NHH24" s="0"/>
      <c r="NHI24" s="0"/>
      <c r="NHJ24" s="0"/>
      <c r="NHK24" s="0"/>
      <c r="NHL24" s="0"/>
      <c r="NHM24" s="0"/>
      <c r="NHN24" s="0"/>
      <c r="NHO24" s="0"/>
      <c r="NHP24" s="0"/>
      <c r="NHQ24" s="0"/>
      <c r="NHR24" s="0"/>
      <c r="NHS24" s="0"/>
      <c r="NHT24" s="0"/>
      <c r="NHU24" s="0"/>
      <c r="NHV24" s="0"/>
      <c r="NHW24" s="0"/>
      <c r="NHX24" s="0"/>
      <c r="NHY24" s="0"/>
      <c r="NHZ24" s="0"/>
      <c r="NIA24" s="0"/>
      <c r="NIB24" s="0"/>
      <c r="NIC24" s="0"/>
      <c r="NID24" s="0"/>
      <c r="NIE24" s="0"/>
      <c r="NIF24" s="0"/>
      <c r="NIG24" s="0"/>
      <c r="NIH24" s="0"/>
      <c r="NII24" s="0"/>
      <c r="NIJ24" s="0"/>
      <c r="NIK24" s="0"/>
      <c r="NIL24" s="0"/>
      <c r="NIM24" s="0"/>
      <c r="NIN24" s="0"/>
      <c r="NIO24" s="0"/>
      <c r="NIP24" s="0"/>
      <c r="NIQ24" s="0"/>
      <c r="NIR24" s="0"/>
      <c r="NIS24" s="0"/>
      <c r="NIT24" s="0"/>
      <c r="NIU24" s="0"/>
      <c r="NIV24" s="0"/>
      <c r="NIW24" s="0"/>
      <c r="NIX24" s="0"/>
      <c r="NIY24" s="0"/>
      <c r="NIZ24" s="0"/>
      <c r="NJA24" s="0"/>
      <c r="NJB24" s="0"/>
      <c r="NJC24" s="0"/>
      <c r="NJD24" s="0"/>
      <c r="NJE24" s="0"/>
      <c r="NJF24" s="0"/>
      <c r="NJG24" s="0"/>
      <c r="NJH24" s="0"/>
      <c r="NJI24" s="0"/>
      <c r="NJJ24" s="0"/>
      <c r="NJK24" s="0"/>
      <c r="NJL24" s="0"/>
      <c r="NJM24" s="0"/>
      <c r="NJN24" s="0"/>
      <c r="NJO24" s="0"/>
      <c r="NJP24" s="0"/>
      <c r="NJQ24" s="0"/>
      <c r="NJR24" s="0"/>
      <c r="NJS24" s="0"/>
      <c r="NJT24" s="0"/>
      <c r="NJU24" s="0"/>
      <c r="NJV24" s="0"/>
      <c r="NJW24" s="0"/>
      <c r="NJX24" s="0"/>
      <c r="NJY24" s="0"/>
      <c r="NJZ24" s="0"/>
      <c r="NKA24" s="0"/>
      <c r="NKB24" s="0"/>
      <c r="NKC24" s="0"/>
      <c r="NKD24" s="0"/>
      <c r="NKE24" s="0"/>
      <c r="NKF24" s="0"/>
      <c r="NKG24" s="0"/>
      <c r="NKH24" s="0"/>
      <c r="NKI24" s="0"/>
      <c r="NKJ24" s="0"/>
      <c r="NKK24" s="0"/>
      <c r="NKL24" s="0"/>
      <c r="NKM24" s="0"/>
      <c r="NKN24" s="0"/>
      <c r="NKO24" s="0"/>
      <c r="NKP24" s="0"/>
      <c r="NKQ24" s="0"/>
      <c r="NKR24" s="0"/>
      <c r="NKS24" s="0"/>
      <c r="NKT24" s="0"/>
      <c r="NKU24" s="0"/>
      <c r="NKV24" s="0"/>
      <c r="NKW24" s="0"/>
      <c r="NKX24" s="0"/>
      <c r="NKY24" s="0"/>
      <c r="NKZ24" s="0"/>
      <c r="NLA24" s="0"/>
      <c r="NLB24" s="0"/>
      <c r="NLC24" s="0"/>
      <c r="NLD24" s="0"/>
      <c r="NLE24" s="0"/>
      <c r="NLF24" s="0"/>
      <c r="NLG24" s="0"/>
      <c r="NLH24" s="0"/>
      <c r="NLI24" s="0"/>
      <c r="NLJ24" s="0"/>
      <c r="NLK24" s="0"/>
      <c r="NLL24" s="0"/>
      <c r="NLM24" s="0"/>
      <c r="NLN24" s="0"/>
      <c r="NLO24" s="0"/>
      <c r="NLP24" s="0"/>
      <c r="NLQ24" s="0"/>
      <c r="NLR24" s="0"/>
      <c r="NLS24" s="0"/>
      <c r="NLT24" s="0"/>
      <c r="NLU24" s="0"/>
      <c r="NLV24" s="0"/>
      <c r="NLW24" s="0"/>
      <c r="NLX24" s="0"/>
      <c r="NLY24" s="0"/>
      <c r="NLZ24" s="0"/>
      <c r="NMA24" s="0"/>
      <c r="NMB24" s="0"/>
      <c r="NMC24" s="0"/>
      <c r="NMD24" s="0"/>
      <c r="NME24" s="0"/>
      <c r="NMF24" s="0"/>
      <c r="NMG24" s="0"/>
      <c r="NMH24" s="0"/>
      <c r="NMI24" s="0"/>
      <c r="NMJ24" s="0"/>
      <c r="NMK24" s="0"/>
      <c r="NML24" s="0"/>
      <c r="NMM24" s="0"/>
      <c r="NMN24" s="0"/>
      <c r="NMO24" s="0"/>
      <c r="NMP24" s="0"/>
      <c r="NMQ24" s="0"/>
      <c r="NMR24" s="0"/>
      <c r="NMS24" s="0"/>
      <c r="NMT24" s="0"/>
      <c r="NMU24" s="0"/>
      <c r="NMV24" s="0"/>
      <c r="NMW24" s="0"/>
      <c r="NMX24" s="0"/>
      <c r="NMY24" s="0"/>
      <c r="NMZ24" s="0"/>
      <c r="NNA24" s="0"/>
      <c r="NNB24" s="0"/>
      <c r="NNC24" s="0"/>
      <c r="NND24" s="0"/>
      <c r="NNE24" s="0"/>
      <c r="NNF24" s="0"/>
      <c r="NNG24" s="0"/>
      <c r="NNH24" s="0"/>
      <c r="NNI24" s="0"/>
      <c r="NNJ24" s="0"/>
      <c r="NNK24" s="0"/>
      <c r="NNL24" s="0"/>
      <c r="NNM24" s="0"/>
      <c r="NNN24" s="0"/>
      <c r="NNO24" s="0"/>
      <c r="NNP24" s="0"/>
      <c r="NNQ24" s="0"/>
      <c r="NNR24" s="0"/>
      <c r="NNS24" s="0"/>
      <c r="NNT24" s="0"/>
      <c r="NNU24" s="0"/>
      <c r="NNV24" s="0"/>
      <c r="NNW24" s="0"/>
      <c r="NNX24" s="0"/>
      <c r="NNY24" s="0"/>
      <c r="NNZ24" s="0"/>
      <c r="NOA24" s="0"/>
      <c r="NOB24" s="0"/>
      <c r="NOC24" s="0"/>
      <c r="NOD24" s="0"/>
      <c r="NOE24" s="0"/>
      <c r="NOF24" s="0"/>
      <c r="NOG24" s="0"/>
      <c r="NOH24" s="0"/>
      <c r="NOI24" s="0"/>
      <c r="NOJ24" s="0"/>
      <c r="NOK24" s="0"/>
      <c r="NOL24" s="0"/>
      <c r="NOM24" s="0"/>
      <c r="NON24" s="0"/>
      <c r="NOO24" s="0"/>
      <c r="NOP24" s="0"/>
      <c r="NOQ24" s="0"/>
      <c r="NOR24" s="0"/>
      <c r="NOS24" s="0"/>
      <c r="NOT24" s="0"/>
      <c r="NOU24" s="0"/>
      <c r="NOV24" s="0"/>
      <c r="NOW24" s="0"/>
      <c r="NOX24" s="0"/>
      <c r="NOY24" s="0"/>
      <c r="NOZ24" s="0"/>
      <c r="NPA24" s="0"/>
      <c r="NPB24" s="0"/>
      <c r="NPC24" s="0"/>
      <c r="NPD24" s="0"/>
      <c r="NPE24" s="0"/>
      <c r="NPF24" s="0"/>
      <c r="NPG24" s="0"/>
      <c r="NPH24" s="0"/>
      <c r="NPI24" s="0"/>
      <c r="NPJ24" s="0"/>
      <c r="NPK24" s="0"/>
      <c r="NPL24" s="0"/>
      <c r="NPM24" s="0"/>
      <c r="NPN24" s="0"/>
      <c r="NPO24" s="0"/>
      <c r="NPP24" s="0"/>
      <c r="NPQ24" s="0"/>
      <c r="NPR24" s="0"/>
      <c r="NPS24" s="0"/>
      <c r="NPT24" s="0"/>
      <c r="NPU24" s="0"/>
      <c r="NPV24" s="0"/>
      <c r="NPW24" s="0"/>
      <c r="NPX24" s="0"/>
      <c r="NPY24" s="0"/>
      <c r="NPZ24" s="0"/>
      <c r="NQA24" s="0"/>
      <c r="NQB24" s="0"/>
      <c r="NQC24" s="0"/>
      <c r="NQD24" s="0"/>
      <c r="NQE24" s="0"/>
      <c r="NQF24" s="0"/>
      <c r="NQG24" s="0"/>
      <c r="NQH24" s="0"/>
      <c r="NQI24" s="0"/>
      <c r="NQJ24" s="0"/>
      <c r="NQK24" s="0"/>
      <c r="NQL24" s="0"/>
      <c r="NQM24" s="0"/>
      <c r="NQN24" s="0"/>
      <c r="NQO24" s="0"/>
      <c r="NQP24" s="0"/>
      <c r="NQQ24" s="0"/>
      <c r="NQR24" s="0"/>
      <c r="NQS24" s="0"/>
      <c r="NQT24" s="0"/>
      <c r="NQU24" s="0"/>
      <c r="NQV24" s="0"/>
      <c r="NQW24" s="0"/>
      <c r="NQX24" s="0"/>
      <c r="NQY24" s="0"/>
      <c r="NQZ24" s="0"/>
      <c r="NRA24" s="0"/>
      <c r="NRB24" s="0"/>
      <c r="NRC24" s="0"/>
      <c r="NRD24" s="0"/>
      <c r="NRE24" s="0"/>
      <c r="NRF24" s="0"/>
      <c r="NRG24" s="0"/>
      <c r="NRH24" s="0"/>
      <c r="NRI24" s="0"/>
      <c r="NRJ24" s="0"/>
      <c r="NRK24" s="0"/>
      <c r="NRL24" s="0"/>
      <c r="NRM24" s="0"/>
      <c r="NRN24" s="0"/>
      <c r="NRO24" s="0"/>
      <c r="NRP24" s="0"/>
      <c r="NRQ24" s="0"/>
      <c r="NRR24" s="0"/>
      <c r="NRS24" s="0"/>
      <c r="NRT24" s="0"/>
      <c r="NRU24" s="0"/>
      <c r="NRV24" s="0"/>
      <c r="NRW24" s="0"/>
      <c r="NRX24" s="0"/>
      <c r="NRY24" s="0"/>
      <c r="NRZ24" s="0"/>
      <c r="NSA24" s="0"/>
      <c r="NSB24" s="0"/>
      <c r="NSC24" s="0"/>
      <c r="NSD24" s="0"/>
      <c r="NSE24" s="0"/>
      <c r="NSF24" s="0"/>
      <c r="NSG24" s="0"/>
      <c r="NSH24" s="0"/>
      <c r="NSI24" s="0"/>
      <c r="NSJ24" s="0"/>
      <c r="NSK24" s="0"/>
      <c r="NSL24" s="0"/>
      <c r="NSM24" s="0"/>
      <c r="NSN24" s="0"/>
      <c r="NSO24" s="0"/>
      <c r="NSP24" s="0"/>
      <c r="NSQ24" s="0"/>
      <c r="NSR24" s="0"/>
      <c r="NSS24" s="0"/>
      <c r="NST24" s="0"/>
      <c r="NSU24" s="0"/>
      <c r="NSV24" s="0"/>
      <c r="NSW24" s="0"/>
      <c r="NSX24" s="0"/>
      <c r="NSY24" s="0"/>
      <c r="NSZ24" s="0"/>
      <c r="NTA24" s="0"/>
      <c r="NTB24" s="0"/>
      <c r="NTC24" s="0"/>
      <c r="NTD24" s="0"/>
      <c r="NTE24" s="0"/>
      <c r="NTF24" s="0"/>
      <c r="NTG24" s="0"/>
      <c r="NTH24" s="0"/>
      <c r="NTI24" s="0"/>
      <c r="NTJ24" s="0"/>
      <c r="NTK24" s="0"/>
      <c r="NTL24" s="0"/>
      <c r="NTM24" s="0"/>
      <c r="NTN24" s="0"/>
      <c r="NTO24" s="0"/>
      <c r="NTP24" s="0"/>
      <c r="NTQ24" s="0"/>
      <c r="NTR24" s="0"/>
      <c r="NTS24" s="0"/>
      <c r="NTT24" s="0"/>
      <c r="NTU24" s="0"/>
      <c r="NTV24" s="0"/>
      <c r="NTW24" s="0"/>
      <c r="NTX24" s="0"/>
      <c r="NTY24" s="0"/>
      <c r="NTZ24" s="0"/>
      <c r="NUA24" s="0"/>
      <c r="NUB24" s="0"/>
      <c r="NUC24" s="0"/>
      <c r="NUD24" s="0"/>
      <c r="NUE24" s="0"/>
      <c r="NUF24" s="0"/>
      <c r="NUG24" s="0"/>
      <c r="NUH24" s="0"/>
      <c r="NUI24" s="0"/>
      <c r="NUJ24" s="0"/>
      <c r="NUK24" s="0"/>
      <c r="NUL24" s="0"/>
      <c r="NUM24" s="0"/>
      <c r="NUN24" s="0"/>
      <c r="NUO24" s="0"/>
      <c r="NUP24" s="0"/>
      <c r="NUQ24" s="0"/>
      <c r="NUR24" s="0"/>
      <c r="NUS24" s="0"/>
      <c r="NUT24" s="0"/>
      <c r="NUU24" s="0"/>
      <c r="NUV24" s="0"/>
      <c r="NUW24" s="0"/>
      <c r="NUX24" s="0"/>
      <c r="NUY24" s="0"/>
      <c r="NUZ24" s="0"/>
      <c r="NVA24" s="0"/>
      <c r="NVB24" s="0"/>
      <c r="NVC24" s="0"/>
      <c r="NVD24" s="0"/>
      <c r="NVE24" s="0"/>
      <c r="NVF24" s="0"/>
      <c r="NVG24" s="0"/>
      <c r="NVH24" s="0"/>
      <c r="NVI24" s="0"/>
      <c r="NVJ24" s="0"/>
      <c r="NVK24" s="0"/>
      <c r="NVL24" s="0"/>
      <c r="NVM24" s="0"/>
      <c r="NVN24" s="0"/>
      <c r="NVO24" s="0"/>
      <c r="NVP24" s="0"/>
      <c r="NVQ24" s="0"/>
      <c r="NVR24" s="0"/>
      <c r="NVS24" s="0"/>
      <c r="NVT24" s="0"/>
      <c r="NVU24" s="0"/>
      <c r="NVV24" s="0"/>
      <c r="NVW24" s="0"/>
      <c r="NVX24" s="0"/>
      <c r="NVY24" s="0"/>
      <c r="NVZ24" s="0"/>
      <c r="NWA24" s="0"/>
      <c r="NWB24" s="0"/>
      <c r="NWC24" s="0"/>
      <c r="NWD24" s="0"/>
      <c r="NWE24" s="0"/>
      <c r="NWF24" s="0"/>
      <c r="NWG24" s="0"/>
      <c r="NWH24" s="0"/>
      <c r="NWI24" s="0"/>
      <c r="NWJ24" s="0"/>
      <c r="NWK24" s="0"/>
      <c r="NWL24" s="0"/>
      <c r="NWM24" s="0"/>
      <c r="NWN24" s="0"/>
      <c r="NWO24" s="0"/>
      <c r="NWP24" s="0"/>
      <c r="NWQ24" s="0"/>
      <c r="NWR24" s="0"/>
      <c r="NWS24" s="0"/>
      <c r="NWT24" s="0"/>
      <c r="NWU24" s="0"/>
      <c r="NWV24" s="0"/>
      <c r="NWW24" s="0"/>
      <c r="NWX24" s="0"/>
      <c r="NWY24" s="0"/>
      <c r="NWZ24" s="0"/>
      <c r="NXA24" s="0"/>
      <c r="NXB24" s="0"/>
      <c r="NXC24" s="0"/>
      <c r="NXD24" s="0"/>
      <c r="NXE24" s="0"/>
      <c r="NXF24" s="0"/>
      <c r="NXG24" s="0"/>
      <c r="NXH24" s="0"/>
      <c r="NXI24" s="0"/>
      <c r="NXJ24" s="0"/>
      <c r="NXK24" s="0"/>
      <c r="NXL24" s="0"/>
      <c r="NXM24" s="0"/>
      <c r="NXN24" s="0"/>
      <c r="NXO24" s="0"/>
      <c r="NXP24" s="0"/>
      <c r="NXQ24" s="0"/>
      <c r="NXR24" s="0"/>
      <c r="NXS24" s="0"/>
      <c r="NXT24" s="0"/>
      <c r="NXU24" s="0"/>
      <c r="NXV24" s="0"/>
      <c r="NXW24" s="0"/>
      <c r="NXX24" s="0"/>
      <c r="NXY24" s="0"/>
      <c r="NXZ24" s="0"/>
      <c r="NYA24" s="0"/>
      <c r="NYB24" s="0"/>
      <c r="NYC24" s="0"/>
      <c r="NYD24" s="0"/>
      <c r="NYE24" s="0"/>
      <c r="NYF24" s="0"/>
      <c r="NYG24" s="0"/>
      <c r="NYH24" s="0"/>
      <c r="NYI24" s="0"/>
      <c r="NYJ24" s="0"/>
      <c r="NYK24" s="0"/>
      <c r="NYL24" s="0"/>
      <c r="NYM24" s="0"/>
      <c r="NYN24" s="0"/>
      <c r="NYO24" s="0"/>
      <c r="NYP24" s="0"/>
      <c r="NYQ24" s="0"/>
      <c r="NYR24" s="0"/>
      <c r="NYS24" s="0"/>
      <c r="NYT24" s="0"/>
      <c r="NYU24" s="0"/>
      <c r="NYV24" s="0"/>
      <c r="NYW24" s="0"/>
      <c r="NYX24" s="0"/>
      <c r="NYY24" s="0"/>
      <c r="NYZ24" s="0"/>
      <c r="NZA24" s="0"/>
      <c r="NZB24" s="0"/>
      <c r="NZC24" s="0"/>
      <c r="NZD24" s="0"/>
      <c r="NZE24" s="0"/>
      <c r="NZF24" s="0"/>
      <c r="NZG24" s="0"/>
      <c r="NZH24" s="0"/>
      <c r="NZI24" s="0"/>
      <c r="NZJ24" s="0"/>
      <c r="NZK24" s="0"/>
      <c r="NZL24" s="0"/>
      <c r="NZM24" s="0"/>
      <c r="NZN24" s="0"/>
      <c r="NZO24" s="0"/>
      <c r="NZP24" s="0"/>
      <c r="NZQ24" s="0"/>
      <c r="NZR24" s="0"/>
      <c r="NZS24" s="0"/>
      <c r="NZT24" s="0"/>
      <c r="NZU24" s="0"/>
      <c r="NZV24" s="0"/>
      <c r="NZW24" s="0"/>
      <c r="NZX24" s="0"/>
      <c r="NZY24" s="0"/>
      <c r="NZZ24" s="0"/>
      <c r="OAA24" s="0"/>
      <c r="OAB24" s="0"/>
      <c r="OAC24" s="0"/>
      <c r="OAD24" s="0"/>
      <c r="OAE24" s="0"/>
      <c r="OAF24" s="0"/>
      <c r="OAG24" s="0"/>
      <c r="OAH24" s="0"/>
      <c r="OAI24" s="0"/>
      <c r="OAJ24" s="0"/>
      <c r="OAK24" s="0"/>
      <c r="OAL24" s="0"/>
      <c r="OAM24" s="0"/>
      <c r="OAN24" s="0"/>
      <c r="OAO24" s="0"/>
      <c r="OAP24" s="0"/>
      <c r="OAQ24" s="0"/>
      <c r="OAR24" s="0"/>
      <c r="OAS24" s="0"/>
      <c r="OAT24" s="0"/>
      <c r="OAU24" s="0"/>
      <c r="OAV24" s="0"/>
      <c r="OAW24" s="0"/>
      <c r="OAX24" s="0"/>
      <c r="OAY24" s="0"/>
      <c r="OAZ24" s="0"/>
      <c r="OBA24" s="0"/>
      <c r="OBB24" s="0"/>
      <c r="OBC24" s="0"/>
      <c r="OBD24" s="0"/>
      <c r="OBE24" s="0"/>
      <c r="OBF24" s="0"/>
      <c r="OBG24" s="0"/>
      <c r="OBH24" s="0"/>
      <c r="OBI24" s="0"/>
      <c r="OBJ24" s="0"/>
      <c r="OBK24" s="0"/>
      <c r="OBL24" s="0"/>
      <c r="OBM24" s="0"/>
      <c r="OBN24" s="0"/>
      <c r="OBO24" s="0"/>
      <c r="OBP24" s="0"/>
      <c r="OBQ24" s="0"/>
      <c r="OBR24" s="0"/>
      <c r="OBS24" s="0"/>
      <c r="OBT24" s="0"/>
      <c r="OBU24" s="0"/>
      <c r="OBV24" s="0"/>
      <c r="OBW24" s="0"/>
      <c r="OBX24" s="0"/>
      <c r="OBY24" s="0"/>
      <c r="OBZ24" s="0"/>
      <c r="OCA24" s="0"/>
      <c r="OCB24" s="0"/>
      <c r="OCC24" s="0"/>
      <c r="OCD24" s="0"/>
      <c r="OCE24" s="0"/>
      <c r="OCF24" s="0"/>
      <c r="OCG24" s="0"/>
      <c r="OCH24" s="0"/>
      <c r="OCI24" s="0"/>
      <c r="OCJ24" s="0"/>
      <c r="OCK24" s="0"/>
      <c r="OCL24" s="0"/>
      <c r="OCM24" s="0"/>
      <c r="OCN24" s="0"/>
      <c r="OCO24" s="0"/>
      <c r="OCP24" s="0"/>
      <c r="OCQ24" s="0"/>
      <c r="OCR24" s="0"/>
      <c r="OCS24" s="0"/>
      <c r="OCT24" s="0"/>
      <c r="OCU24" s="0"/>
      <c r="OCV24" s="0"/>
      <c r="OCW24" s="0"/>
      <c r="OCX24" s="0"/>
      <c r="OCY24" s="0"/>
      <c r="OCZ24" s="0"/>
      <c r="ODA24" s="0"/>
      <c r="ODB24" s="0"/>
      <c r="ODC24" s="0"/>
      <c r="ODD24" s="0"/>
      <c r="ODE24" s="0"/>
      <c r="ODF24" s="0"/>
      <c r="ODG24" s="0"/>
      <c r="ODH24" s="0"/>
      <c r="ODI24" s="0"/>
      <c r="ODJ24" s="0"/>
      <c r="ODK24" s="0"/>
      <c r="ODL24" s="0"/>
      <c r="ODM24" s="0"/>
      <c r="ODN24" s="0"/>
      <c r="ODO24" s="0"/>
      <c r="ODP24" s="0"/>
      <c r="ODQ24" s="0"/>
      <c r="ODR24" s="0"/>
      <c r="ODS24" s="0"/>
      <c r="ODT24" s="0"/>
      <c r="ODU24" s="0"/>
      <c r="ODV24" s="0"/>
      <c r="ODW24" s="0"/>
      <c r="ODX24" s="0"/>
      <c r="ODY24" s="0"/>
      <c r="ODZ24" s="0"/>
      <c r="OEA24" s="0"/>
      <c r="OEB24" s="0"/>
      <c r="OEC24" s="0"/>
      <c r="OED24" s="0"/>
      <c r="OEE24" s="0"/>
      <c r="OEF24" s="0"/>
      <c r="OEG24" s="0"/>
      <c r="OEH24" s="0"/>
      <c r="OEI24" s="0"/>
      <c r="OEJ24" s="0"/>
      <c r="OEK24" s="0"/>
      <c r="OEL24" s="0"/>
      <c r="OEM24" s="0"/>
      <c r="OEN24" s="0"/>
      <c r="OEO24" s="0"/>
      <c r="OEP24" s="0"/>
      <c r="OEQ24" s="0"/>
      <c r="OER24" s="0"/>
      <c r="OES24" s="0"/>
      <c r="OET24" s="0"/>
      <c r="OEU24" s="0"/>
      <c r="OEV24" s="0"/>
      <c r="OEW24" s="0"/>
      <c r="OEX24" s="0"/>
      <c r="OEY24" s="0"/>
      <c r="OEZ24" s="0"/>
      <c r="OFA24" s="0"/>
      <c r="OFB24" s="0"/>
      <c r="OFC24" s="0"/>
      <c r="OFD24" s="0"/>
      <c r="OFE24" s="0"/>
      <c r="OFF24" s="0"/>
      <c r="OFG24" s="0"/>
      <c r="OFH24" s="0"/>
      <c r="OFI24" s="0"/>
      <c r="OFJ24" s="0"/>
      <c r="OFK24" s="0"/>
      <c r="OFL24" s="0"/>
      <c r="OFM24" s="0"/>
      <c r="OFN24" s="0"/>
      <c r="OFO24" s="0"/>
      <c r="OFP24" s="0"/>
      <c r="OFQ24" s="0"/>
      <c r="OFR24" s="0"/>
      <c r="OFS24" s="0"/>
      <c r="OFT24" s="0"/>
      <c r="OFU24" s="0"/>
      <c r="OFV24" s="0"/>
      <c r="OFW24" s="0"/>
      <c r="OFX24" s="0"/>
      <c r="OFY24" s="0"/>
      <c r="OFZ24" s="0"/>
      <c r="OGA24" s="0"/>
      <c r="OGB24" s="0"/>
      <c r="OGC24" s="0"/>
      <c r="OGD24" s="0"/>
      <c r="OGE24" s="0"/>
      <c r="OGF24" s="0"/>
      <c r="OGG24" s="0"/>
      <c r="OGH24" s="0"/>
      <c r="OGI24" s="0"/>
      <c r="OGJ24" s="0"/>
      <c r="OGK24" s="0"/>
      <c r="OGL24" s="0"/>
      <c r="OGM24" s="0"/>
      <c r="OGN24" s="0"/>
      <c r="OGO24" s="0"/>
      <c r="OGP24" s="0"/>
      <c r="OGQ24" s="0"/>
      <c r="OGR24" s="0"/>
      <c r="OGS24" s="0"/>
      <c r="OGT24" s="0"/>
      <c r="OGU24" s="0"/>
      <c r="OGV24" s="0"/>
      <c r="OGW24" s="0"/>
      <c r="OGX24" s="0"/>
      <c r="OGY24" s="0"/>
      <c r="OGZ24" s="0"/>
      <c r="OHA24" s="0"/>
      <c r="OHB24" s="0"/>
      <c r="OHC24" s="0"/>
      <c r="OHD24" s="0"/>
      <c r="OHE24" s="0"/>
      <c r="OHF24" s="0"/>
      <c r="OHG24" s="0"/>
      <c r="OHH24" s="0"/>
      <c r="OHI24" s="0"/>
      <c r="OHJ24" s="0"/>
      <c r="OHK24" s="0"/>
      <c r="OHL24" s="0"/>
      <c r="OHM24" s="0"/>
      <c r="OHN24" s="0"/>
      <c r="OHO24" s="0"/>
      <c r="OHP24" s="0"/>
      <c r="OHQ24" s="0"/>
      <c r="OHR24" s="0"/>
      <c r="OHS24" s="0"/>
      <c r="OHT24" s="0"/>
      <c r="OHU24" s="0"/>
      <c r="OHV24" s="0"/>
      <c r="OHW24" s="0"/>
      <c r="OHX24" s="0"/>
      <c r="OHY24" s="0"/>
      <c r="OHZ24" s="0"/>
      <c r="OIA24" s="0"/>
      <c r="OIB24" s="0"/>
      <c r="OIC24" s="0"/>
      <c r="OID24" s="0"/>
      <c r="OIE24" s="0"/>
      <c r="OIF24" s="0"/>
      <c r="OIG24" s="0"/>
      <c r="OIH24" s="0"/>
      <c r="OII24" s="0"/>
      <c r="OIJ24" s="0"/>
      <c r="OIK24" s="0"/>
      <c r="OIL24" s="0"/>
      <c r="OIM24" s="0"/>
      <c r="OIN24" s="0"/>
      <c r="OIO24" s="0"/>
      <c r="OIP24" s="0"/>
      <c r="OIQ24" s="0"/>
      <c r="OIR24" s="0"/>
      <c r="OIS24" s="0"/>
      <c r="OIT24" s="0"/>
      <c r="OIU24" s="0"/>
      <c r="OIV24" s="0"/>
      <c r="OIW24" s="0"/>
      <c r="OIX24" s="0"/>
      <c r="OIY24" s="0"/>
      <c r="OIZ24" s="0"/>
      <c r="OJA24" s="0"/>
      <c r="OJB24" s="0"/>
      <c r="OJC24" s="0"/>
      <c r="OJD24" s="0"/>
      <c r="OJE24" s="0"/>
      <c r="OJF24" s="0"/>
      <c r="OJG24" s="0"/>
      <c r="OJH24" s="0"/>
      <c r="OJI24" s="0"/>
      <c r="OJJ24" s="0"/>
      <c r="OJK24" s="0"/>
      <c r="OJL24" s="0"/>
      <c r="OJM24" s="0"/>
      <c r="OJN24" s="0"/>
      <c r="OJO24" s="0"/>
      <c r="OJP24" s="0"/>
      <c r="OJQ24" s="0"/>
      <c r="OJR24" s="0"/>
      <c r="OJS24" s="0"/>
      <c r="OJT24" s="0"/>
      <c r="OJU24" s="0"/>
      <c r="OJV24" s="0"/>
      <c r="OJW24" s="0"/>
      <c r="OJX24" s="0"/>
      <c r="OJY24" s="0"/>
      <c r="OJZ24" s="0"/>
      <c r="OKA24" s="0"/>
      <c r="OKB24" s="0"/>
      <c r="OKC24" s="0"/>
      <c r="OKD24" s="0"/>
      <c r="OKE24" s="0"/>
      <c r="OKF24" s="0"/>
      <c r="OKG24" s="0"/>
      <c r="OKH24" s="0"/>
      <c r="OKI24" s="0"/>
      <c r="OKJ24" s="0"/>
      <c r="OKK24" s="0"/>
      <c r="OKL24" s="0"/>
      <c r="OKM24" s="0"/>
      <c r="OKN24" s="0"/>
      <c r="OKO24" s="0"/>
      <c r="OKP24" s="0"/>
      <c r="OKQ24" s="0"/>
      <c r="OKR24" s="0"/>
      <c r="OKS24" s="0"/>
      <c r="OKT24" s="0"/>
      <c r="OKU24" s="0"/>
      <c r="OKV24" s="0"/>
      <c r="OKW24" s="0"/>
      <c r="OKX24" s="0"/>
      <c r="OKY24" s="0"/>
      <c r="OKZ24" s="0"/>
      <c r="OLA24" s="0"/>
      <c r="OLB24" s="0"/>
      <c r="OLC24" s="0"/>
      <c r="OLD24" s="0"/>
      <c r="OLE24" s="0"/>
      <c r="OLF24" s="0"/>
      <c r="OLG24" s="0"/>
      <c r="OLH24" s="0"/>
      <c r="OLI24" s="0"/>
      <c r="OLJ24" s="0"/>
      <c r="OLK24" s="0"/>
      <c r="OLL24" s="0"/>
      <c r="OLM24" s="0"/>
      <c r="OLN24" s="0"/>
      <c r="OLO24" s="0"/>
      <c r="OLP24" s="0"/>
      <c r="OLQ24" s="0"/>
      <c r="OLR24" s="0"/>
      <c r="OLS24" s="0"/>
      <c r="OLT24" s="0"/>
      <c r="OLU24" s="0"/>
      <c r="OLV24" s="0"/>
      <c r="OLW24" s="0"/>
      <c r="OLX24" s="0"/>
      <c r="OLY24" s="0"/>
      <c r="OLZ24" s="0"/>
      <c r="OMA24" s="0"/>
      <c r="OMB24" s="0"/>
      <c r="OMC24" s="0"/>
      <c r="OMD24" s="0"/>
      <c r="OME24" s="0"/>
      <c r="OMF24" s="0"/>
      <c r="OMG24" s="0"/>
      <c r="OMH24" s="0"/>
      <c r="OMI24" s="0"/>
      <c r="OMJ24" s="0"/>
      <c r="OMK24" s="0"/>
      <c r="OML24" s="0"/>
      <c r="OMM24" s="0"/>
      <c r="OMN24" s="0"/>
      <c r="OMO24" s="0"/>
      <c r="OMP24" s="0"/>
      <c r="OMQ24" s="0"/>
      <c r="OMR24" s="0"/>
      <c r="OMS24" s="0"/>
      <c r="OMT24" s="0"/>
      <c r="OMU24" s="0"/>
      <c r="OMV24" s="0"/>
      <c r="OMW24" s="0"/>
      <c r="OMX24" s="0"/>
      <c r="OMY24" s="0"/>
      <c r="OMZ24" s="0"/>
      <c r="ONA24" s="0"/>
      <c r="ONB24" s="0"/>
      <c r="ONC24" s="0"/>
      <c r="OND24" s="0"/>
      <c r="ONE24" s="0"/>
      <c r="ONF24" s="0"/>
      <c r="ONG24" s="0"/>
      <c r="ONH24" s="0"/>
      <c r="ONI24" s="0"/>
      <c r="ONJ24" s="0"/>
      <c r="ONK24" s="0"/>
      <c r="ONL24" s="0"/>
      <c r="ONM24" s="0"/>
      <c r="ONN24" s="0"/>
      <c r="ONO24" s="0"/>
      <c r="ONP24" s="0"/>
      <c r="ONQ24" s="0"/>
      <c r="ONR24" s="0"/>
      <c r="ONS24" s="0"/>
      <c r="ONT24" s="0"/>
      <c r="ONU24" s="0"/>
      <c r="ONV24" s="0"/>
      <c r="ONW24" s="0"/>
      <c r="ONX24" s="0"/>
      <c r="ONY24" s="0"/>
      <c r="ONZ24" s="0"/>
      <c r="OOA24" s="0"/>
      <c r="OOB24" s="0"/>
      <c r="OOC24" s="0"/>
      <c r="OOD24" s="0"/>
      <c r="OOE24" s="0"/>
      <c r="OOF24" s="0"/>
      <c r="OOG24" s="0"/>
      <c r="OOH24" s="0"/>
      <c r="OOI24" s="0"/>
      <c r="OOJ24" s="0"/>
      <c r="OOK24" s="0"/>
      <c r="OOL24" s="0"/>
      <c r="OOM24" s="0"/>
      <c r="OON24" s="0"/>
      <c r="OOO24" s="0"/>
      <c r="OOP24" s="0"/>
      <c r="OOQ24" s="0"/>
      <c r="OOR24" s="0"/>
      <c r="OOS24" s="0"/>
      <c r="OOT24" s="0"/>
      <c r="OOU24" s="0"/>
      <c r="OOV24" s="0"/>
      <c r="OOW24" s="0"/>
      <c r="OOX24" s="0"/>
      <c r="OOY24" s="0"/>
      <c r="OOZ24" s="0"/>
      <c r="OPA24" s="0"/>
      <c r="OPB24" s="0"/>
      <c r="OPC24" s="0"/>
      <c r="OPD24" s="0"/>
      <c r="OPE24" s="0"/>
      <c r="OPF24" s="0"/>
      <c r="OPG24" s="0"/>
      <c r="OPH24" s="0"/>
      <c r="OPI24" s="0"/>
      <c r="OPJ24" s="0"/>
      <c r="OPK24" s="0"/>
      <c r="OPL24" s="0"/>
      <c r="OPM24" s="0"/>
      <c r="OPN24" s="0"/>
      <c r="OPO24" s="0"/>
      <c r="OPP24" s="0"/>
      <c r="OPQ24" s="0"/>
      <c r="OPR24" s="0"/>
      <c r="OPS24" s="0"/>
      <c r="OPT24" s="0"/>
      <c r="OPU24" s="0"/>
      <c r="OPV24" s="0"/>
      <c r="OPW24" s="0"/>
      <c r="OPX24" s="0"/>
      <c r="OPY24" s="0"/>
      <c r="OPZ24" s="0"/>
      <c r="OQA24" s="0"/>
      <c r="OQB24" s="0"/>
      <c r="OQC24" s="0"/>
      <c r="OQD24" s="0"/>
      <c r="OQE24" s="0"/>
      <c r="OQF24" s="0"/>
      <c r="OQG24" s="0"/>
      <c r="OQH24" s="0"/>
      <c r="OQI24" s="0"/>
      <c r="OQJ24" s="0"/>
      <c r="OQK24" s="0"/>
      <c r="OQL24" s="0"/>
      <c r="OQM24" s="0"/>
      <c r="OQN24" s="0"/>
      <c r="OQO24" s="0"/>
      <c r="OQP24" s="0"/>
      <c r="OQQ24" s="0"/>
      <c r="OQR24" s="0"/>
      <c r="OQS24" s="0"/>
      <c r="OQT24" s="0"/>
      <c r="OQU24" s="0"/>
      <c r="OQV24" s="0"/>
      <c r="OQW24" s="0"/>
      <c r="OQX24" s="0"/>
      <c r="OQY24" s="0"/>
      <c r="OQZ24" s="0"/>
      <c r="ORA24" s="0"/>
      <c r="ORB24" s="0"/>
      <c r="ORC24" s="0"/>
      <c r="ORD24" s="0"/>
      <c r="ORE24" s="0"/>
      <c r="ORF24" s="0"/>
      <c r="ORG24" s="0"/>
      <c r="ORH24" s="0"/>
      <c r="ORI24" s="0"/>
      <c r="ORJ24" s="0"/>
      <c r="ORK24" s="0"/>
      <c r="ORL24" s="0"/>
      <c r="ORM24" s="0"/>
      <c r="ORN24" s="0"/>
      <c r="ORO24" s="0"/>
      <c r="ORP24" s="0"/>
      <c r="ORQ24" s="0"/>
      <c r="ORR24" s="0"/>
      <c r="ORS24" s="0"/>
      <c r="ORT24" s="0"/>
      <c r="ORU24" s="0"/>
      <c r="ORV24" s="0"/>
      <c r="ORW24" s="0"/>
      <c r="ORX24" s="0"/>
      <c r="ORY24" s="0"/>
      <c r="ORZ24" s="0"/>
      <c r="OSA24" s="0"/>
      <c r="OSB24" s="0"/>
      <c r="OSC24" s="0"/>
      <c r="OSD24" s="0"/>
      <c r="OSE24" s="0"/>
      <c r="OSF24" s="0"/>
      <c r="OSG24" s="0"/>
      <c r="OSH24" s="0"/>
      <c r="OSI24" s="0"/>
      <c r="OSJ24" s="0"/>
      <c r="OSK24" s="0"/>
      <c r="OSL24" s="0"/>
      <c r="OSM24" s="0"/>
      <c r="OSN24" s="0"/>
      <c r="OSO24" s="0"/>
      <c r="OSP24" s="0"/>
      <c r="OSQ24" s="0"/>
      <c r="OSR24" s="0"/>
      <c r="OSS24" s="0"/>
      <c r="OST24" s="0"/>
      <c r="OSU24" s="0"/>
      <c r="OSV24" s="0"/>
      <c r="OSW24" s="0"/>
      <c r="OSX24" s="0"/>
      <c r="OSY24" s="0"/>
      <c r="OSZ24" s="0"/>
      <c r="OTA24" s="0"/>
      <c r="OTB24" s="0"/>
      <c r="OTC24" s="0"/>
      <c r="OTD24" s="0"/>
      <c r="OTE24" s="0"/>
      <c r="OTF24" s="0"/>
      <c r="OTG24" s="0"/>
      <c r="OTH24" s="0"/>
      <c r="OTI24" s="0"/>
      <c r="OTJ24" s="0"/>
      <c r="OTK24" s="0"/>
      <c r="OTL24" s="0"/>
      <c r="OTM24" s="0"/>
      <c r="OTN24" s="0"/>
      <c r="OTO24" s="0"/>
      <c r="OTP24" s="0"/>
      <c r="OTQ24" s="0"/>
      <c r="OTR24" s="0"/>
      <c r="OTS24" s="0"/>
      <c r="OTT24" s="0"/>
      <c r="OTU24" s="0"/>
      <c r="OTV24" s="0"/>
      <c r="OTW24" s="0"/>
      <c r="OTX24" s="0"/>
      <c r="OTY24" s="0"/>
      <c r="OTZ24" s="0"/>
      <c r="OUA24" s="0"/>
      <c r="OUB24" s="0"/>
      <c r="OUC24" s="0"/>
      <c r="OUD24" s="0"/>
      <c r="OUE24" s="0"/>
      <c r="OUF24" s="0"/>
      <c r="OUG24" s="0"/>
      <c r="OUH24" s="0"/>
      <c r="OUI24" s="0"/>
      <c r="OUJ24" s="0"/>
      <c r="OUK24" s="0"/>
      <c r="OUL24" s="0"/>
      <c r="OUM24" s="0"/>
      <c r="OUN24" s="0"/>
      <c r="OUO24" s="0"/>
      <c r="OUP24" s="0"/>
      <c r="OUQ24" s="0"/>
      <c r="OUR24" s="0"/>
      <c r="OUS24" s="0"/>
      <c r="OUT24" s="0"/>
      <c r="OUU24" s="0"/>
      <c r="OUV24" s="0"/>
      <c r="OUW24" s="0"/>
      <c r="OUX24" s="0"/>
      <c r="OUY24" s="0"/>
      <c r="OUZ24" s="0"/>
      <c r="OVA24" s="0"/>
      <c r="OVB24" s="0"/>
      <c r="OVC24" s="0"/>
      <c r="OVD24" s="0"/>
      <c r="OVE24" s="0"/>
      <c r="OVF24" s="0"/>
      <c r="OVG24" s="0"/>
      <c r="OVH24" s="0"/>
      <c r="OVI24" s="0"/>
      <c r="OVJ24" s="0"/>
      <c r="OVK24" s="0"/>
      <c r="OVL24" s="0"/>
      <c r="OVM24" s="0"/>
      <c r="OVN24" s="0"/>
      <c r="OVO24" s="0"/>
      <c r="OVP24" s="0"/>
      <c r="OVQ24" s="0"/>
      <c r="OVR24" s="0"/>
      <c r="OVS24" s="0"/>
      <c r="OVT24" s="0"/>
      <c r="OVU24" s="0"/>
      <c r="OVV24" s="0"/>
      <c r="OVW24" s="0"/>
      <c r="OVX24" s="0"/>
      <c r="OVY24" s="0"/>
      <c r="OVZ24" s="0"/>
      <c r="OWA24" s="0"/>
      <c r="OWB24" s="0"/>
      <c r="OWC24" s="0"/>
      <c r="OWD24" s="0"/>
      <c r="OWE24" s="0"/>
      <c r="OWF24" s="0"/>
      <c r="OWG24" s="0"/>
      <c r="OWH24" s="0"/>
      <c r="OWI24" s="0"/>
      <c r="OWJ24" s="0"/>
      <c r="OWK24" s="0"/>
      <c r="OWL24" s="0"/>
      <c r="OWM24" s="0"/>
      <c r="OWN24" s="0"/>
      <c r="OWO24" s="0"/>
      <c r="OWP24" s="0"/>
      <c r="OWQ24" s="0"/>
      <c r="OWR24" s="0"/>
      <c r="OWS24" s="0"/>
      <c r="OWT24" s="0"/>
      <c r="OWU24" s="0"/>
      <c r="OWV24" s="0"/>
      <c r="OWW24" s="0"/>
      <c r="OWX24" s="0"/>
      <c r="OWY24" s="0"/>
      <c r="OWZ24" s="0"/>
      <c r="OXA24" s="0"/>
      <c r="OXB24" s="0"/>
      <c r="OXC24" s="0"/>
      <c r="OXD24" s="0"/>
      <c r="OXE24" s="0"/>
      <c r="OXF24" s="0"/>
      <c r="OXG24" s="0"/>
      <c r="OXH24" s="0"/>
      <c r="OXI24" s="0"/>
      <c r="OXJ24" s="0"/>
      <c r="OXK24" s="0"/>
      <c r="OXL24" s="0"/>
      <c r="OXM24" s="0"/>
      <c r="OXN24" s="0"/>
      <c r="OXO24" s="0"/>
      <c r="OXP24" s="0"/>
      <c r="OXQ24" s="0"/>
      <c r="OXR24" s="0"/>
      <c r="OXS24" s="0"/>
      <c r="OXT24" s="0"/>
      <c r="OXU24" s="0"/>
      <c r="OXV24" s="0"/>
      <c r="OXW24" s="0"/>
      <c r="OXX24" s="0"/>
      <c r="OXY24" s="0"/>
      <c r="OXZ24" s="0"/>
      <c r="OYA24" s="0"/>
      <c r="OYB24" s="0"/>
      <c r="OYC24" s="0"/>
      <c r="OYD24" s="0"/>
      <c r="OYE24" s="0"/>
      <c r="OYF24" s="0"/>
      <c r="OYG24" s="0"/>
      <c r="OYH24" s="0"/>
      <c r="OYI24" s="0"/>
      <c r="OYJ24" s="0"/>
      <c r="OYK24" s="0"/>
      <c r="OYL24" s="0"/>
      <c r="OYM24" s="0"/>
      <c r="OYN24" s="0"/>
      <c r="OYO24" s="0"/>
      <c r="OYP24" s="0"/>
      <c r="OYQ24" s="0"/>
      <c r="OYR24" s="0"/>
      <c r="OYS24" s="0"/>
      <c r="OYT24" s="0"/>
      <c r="OYU24" s="0"/>
      <c r="OYV24" s="0"/>
      <c r="OYW24" s="0"/>
      <c r="OYX24" s="0"/>
      <c r="OYY24" s="0"/>
      <c r="OYZ24" s="0"/>
      <c r="OZA24" s="0"/>
      <c r="OZB24" s="0"/>
      <c r="OZC24" s="0"/>
      <c r="OZD24" s="0"/>
      <c r="OZE24" s="0"/>
      <c r="OZF24" s="0"/>
      <c r="OZG24" s="0"/>
      <c r="OZH24" s="0"/>
      <c r="OZI24" s="0"/>
      <c r="OZJ24" s="0"/>
      <c r="OZK24" s="0"/>
      <c r="OZL24" s="0"/>
      <c r="OZM24" s="0"/>
      <c r="OZN24" s="0"/>
      <c r="OZO24" s="0"/>
      <c r="OZP24" s="0"/>
      <c r="OZQ24" s="0"/>
      <c r="OZR24" s="0"/>
      <c r="OZS24" s="0"/>
      <c r="OZT24" s="0"/>
      <c r="OZU24" s="0"/>
      <c r="OZV24" s="0"/>
      <c r="OZW24" s="0"/>
      <c r="OZX24" s="0"/>
      <c r="OZY24" s="0"/>
      <c r="OZZ24" s="0"/>
      <c r="PAA24" s="0"/>
      <c r="PAB24" s="0"/>
      <c r="PAC24" s="0"/>
      <c r="PAD24" s="0"/>
      <c r="PAE24" s="0"/>
      <c r="PAF24" s="0"/>
      <c r="PAG24" s="0"/>
      <c r="PAH24" s="0"/>
      <c r="PAI24" s="0"/>
      <c r="PAJ24" s="0"/>
      <c r="PAK24" s="0"/>
      <c r="PAL24" s="0"/>
      <c r="PAM24" s="0"/>
      <c r="PAN24" s="0"/>
      <c r="PAO24" s="0"/>
      <c r="PAP24" s="0"/>
      <c r="PAQ24" s="0"/>
      <c r="PAR24" s="0"/>
      <c r="PAS24" s="0"/>
      <c r="PAT24" s="0"/>
      <c r="PAU24" s="0"/>
      <c r="PAV24" s="0"/>
      <c r="PAW24" s="0"/>
      <c r="PAX24" s="0"/>
      <c r="PAY24" s="0"/>
      <c r="PAZ24" s="0"/>
      <c r="PBA24" s="0"/>
      <c r="PBB24" s="0"/>
      <c r="PBC24" s="0"/>
      <c r="PBD24" s="0"/>
      <c r="PBE24" s="0"/>
      <c r="PBF24" s="0"/>
      <c r="PBG24" s="0"/>
      <c r="PBH24" s="0"/>
      <c r="PBI24" s="0"/>
      <c r="PBJ24" s="0"/>
      <c r="PBK24" s="0"/>
      <c r="PBL24" s="0"/>
      <c r="PBM24" s="0"/>
      <c r="PBN24" s="0"/>
      <c r="PBO24" s="0"/>
      <c r="PBP24" s="0"/>
      <c r="PBQ24" s="0"/>
      <c r="PBR24" s="0"/>
      <c r="PBS24" s="0"/>
      <c r="PBT24" s="0"/>
      <c r="PBU24" s="0"/>
      <c r="PBV24" s="0"/>
      <c r="PBW24" s="0"/>
      <c r="PBX24" s="0"/>
      <c r="PBY24" s="0"/>
      <c r="PBZ24" s="0"/>
      <c r="PCA24" s="0"/>
      <c r="PCB24" s="0"/>
      <c r="PCC24" s="0"/>
      <c r="PCD24" s="0"/>
      <c r="PCE24" s="0"/>
      <c r="PCF24" s="0"/>
      <c r="PCG24" s="0"/>
      <c r="PCH24" s="0"/>
      <c r="PCI24" s="0"/>
      <c r="PCJ24" s="0"/>
      <c r="PCK24" s="0"/>
      <c r="PCL24" s="0"/>
      <c r="PCM24" s="0"/>
      <c r="PCN24" s="0"/>
      <c r="PCO24" s="0"/>
      <c r="PCP24" s="0"/>
      <c r="PCQ24" s="0"/>
      <c r="PCR24" s="0"/>
      <c r="PCS24" s="0"/>
      <c r="PCT24" s="0"/>
      <c r="PCU24" s="0"/>
      <c r="PCV24" s="0"/>
      <c r="PCW24" s="0"/>
      <c r="PCX24" s="0"/>
      <c r="PCY24" s="0"/>
      <c r="PCZ24" s="0"/>
      <c r="PDA24" s="0"/>
      <c r="PDB24" s="0"/>
      <c r="PDC24" s="0"/>
      <c r="PDD24" s="0"/>
      <c r="PDE24" s="0"/>
      <c r="PDF24" s="0"/>
      <c r="PDG24" s="0"/>
      <c r="PDH24" s="0"/>
      <c r="PDI24" s="0"/>
      <c r="PDJ24" s="0"/>
      <c r="PDK24" s="0"/>
      <c r="PDL24" s="0"/>
      <c r="PDM24" s="0"/>
      <c r="PDN24" s="0"/>
      <c r="PDO24" s="0"/>
      <c r="PDP24" s="0"/>
      <c r="PDQ24" s="0"/>
      <c r="PDR24" s="0"/>
      <c r="PDS24" s="0"/>
      <c r="PDT24" s="0"/>
      <c r="PDU24" s="0"/>
      <c r="PDV24" s="0"/>
      <c r="PDW24" s="0"/>
      <c r="PDX24" s="0"/>
      <c r="PDY24" s="0"/>
      <c r="PDZ24" s="0"/>
      <c r="PEA24" s="0"/>
      <c r="PEB24" s="0"/>
      <c r="PEC24" s="0"/>
      <c r="PED24" s="0"/>
      <c r="PEE24" s="0"/>
      <c r="PEF24" s="0"/>
      <c r="PEG24" s="0"/>
      <c r="PEH24" s="0"/>
      <c r="PEI24" s="0"/>
      <c r="PEJ24" s="0"/>
      <c r="PEK24" s="0"/>
      <c r="PEL24" s="0"/>
      <c r="PEM24" s="0"/>
      <c r="PEN24" s="0"/>
      <c r="PEO24" s="0"/>
      <c r="PEP24" s="0"/>
      <c r="PEQ24" s="0"/>
      <c r="PER24" s="0"/>
      <c r="PES24" s="0"/>
      <c r="PET24" s="0"/>
      <c r="PEU24" s="0"/>
      <c r="PEV24" s="0"/>
      <c r="PEW24" s="0"/>
      <c r="PEX24" s="0"/>
      <c r="PEY24" s="0"/>
      <c r="PEZ24" s="0"/>
      <c r="PFA24" s="0"/>
      <c r="PFB24" s="0"/>
      <c r="PFC24" s="0"/>
      <c r="PFD24" s="0"/>
      <c r="PFE24" s="0"/>
      <c r="PFF24" s="0"/>
      <c r="PFG24" s="0"/>
      <c r="PFH24" s="0"/>
      <c r="PFI24" s="0"/>
      <c r="PFJ24" s="0"/>
      <c r="PFK24" s="0"/>
      <c r="PFL24" s="0"/>
      <c r="PFM24" s="0"/>
      <c r="PFN24" s="0"/>
      <c r="PFO24" s="0"/>
      <c r="PFP24" s="0"/>
      <c r="PFQ24" s="0"/>
      <c r="PFR24" s="0"/>
      <c r="PFS24" s="0"/>
      <c r="PFT24" s="0"/>
      <c r="PFU24" s="0"/>
      <c r="PFV24" s="0"/>
      <c r="PFW24" s="0"/>
      <c r="PFX24" s="0"/>
      <c r="PFY24" s="0"/>
      <c r="PFZ24" s="0"/>
      <c r="PGA24" s="0"/>
      <c r="PGB24" s="0"/>
      <c r="PGC24" s="0"/>
      <c r="PGD24" s="0"/>
      <c r="PGE24" s="0"/>
      <c r="PGF24" s="0"/>
      <c r="PGG24" s="0"/>
      <c r="PGH24" s="0"/>
      <c r="PGI24" s="0"/>
      <c r="PGJ24" s="0"/>
      <c r="PGK24" s="0"/>
      <c r="PGL24" s="0"/>
      <c r="PGM24" s="0"/>
      <c r="PGN24" s="0"/>
      <c r="PGO24" s="0"/>
      <c r="PGP24" s="0"/>
      <c r="PGQ24" s="0"/>
      <c r="PGR24" s="0"/>
      <c r="PGS24" s="0"/>
      <c r="PGT24" s="0"/>
      <c r="PGU24" s="0"/>
      <c r="PGV24" s="0"/>
      <c r="PGW24" s="0"/>
      <c r="PGX24" s="0"/>
      <c r="PGY24" s="0"/>
      <c r="PGZ24" s="0"/>
      <c r="PHA24" s="0"/>
      <c r="PHB24" s="0"/>
      <c r="PHC24" s="0"/>
      <c r="PHD24" s="0"/>
      <c r="PHE24" s="0"/>
      <c r="PHF24" s="0"/>
      <c r="PHG24" s="0"/>
      <c r="PHH24" s="0"/>
      <c r="PHI24" s="0"/>
      <c r="PHJ24" s="0"/>
      <c r="PHK24" s="0"/>
      <c r="PHL24" s="0"/>
      <c r="PHM24" s="0"/>
      <c r="PHN24" s="0"/>
      <c r="PHO24" s="0"/>
      <c r="PHP24" s="0"/>
      <c r="PHQ24" s="0"/>
      <c r="PHR24" s="0"/>
      <c r="PHS24" s="0"/>
      <c r="PHT24" s="0"/>
      <c r="PHU24" s="0"/>
      <c r="PHV24" s="0"/>
      <c r="PHW24" s="0"/>
      <c r="PHX24" s="0"/>
      <c r="PHY24" s="0"/>
      <c r="PHZ24" s="0"/>
      <c r="PIA24" s="0"/>
      <c r="PIB24" s="0"/>
      <c r="PIC24" s="0"/>
      <c r="PID24" s="0"/>
      <c r="PIE24" s="0"/>
      <c r="PIF24" s="0"/>
      <c r="PIG24" s="0"/>
      <c r="PIH24" s="0"/>
      <c r="PII24" s="0"/>
      <c r="PIJ24" s="0"/>
      <c r="PIK24" s="0"/>
      <c r="PIL24" s="0"/>
      <c r="PIM24" s="0"/>
      <c r="PIN24" s="0"/>
      <c r="PIO24" s="0"/>
      <c r="PIP24" s="0"/>
      <c r="PIQ24" s="0"/>
      <c r="PIR24" s="0"/>
      <c r="PIS24" s="0"/>
      <c r="PIT24" s="0"/>
      <c r="PIU24" s="0"/>
      <c r="PIV24" s="0"/>
      <c r="PIW24" s="0"/>
      <c r="PIX24" s="0"/>
      <c r="PIY24" s="0"/>
      <c r="PIZ24" s="0"/>
      <c r="PJA24" s="0"/>
      <c r="PJB24" s="0"/>
      <c r="PJC24" s="0"/>
      <c r="PJD24" s="0"/>
      <c r="PJE24" s="0"/>
      <c r="PJF24" s="0"/>
      <c r="PJG24" s="0"/>
      <c r="PJH24" s="0"/>
      <c r="PJI24" s="0"/>
      <c r="PJJ24" s="0"/>
      <c r="PJK24" s="0"/>
      <c r="PJL24" s="0"/>
      <c r="PJM24" s="0"/>
      <c r="PJN24" s="0"/>
      <c r="PJO24" s="0"/>
      <c r="PJP24" s="0"/>
      <c r="PJQ24" s="0"/>
      <c r="PJR24" s="0"/>
      <c r="PJS24" s="0"/>
      <c r="PJT24" s="0"/>
      <c r="PJU24" s="0"/>
      <c r="PJV24" s="0"/>
      <c r="PJW24" s="0"/>
      <c r="PJX24" s="0"/>
      <c r="PJY24" s="0"/>
      <c r="PJZ24" s="0"/>
      <c r="PKA24" s="0"/>
      <c r="PKB24" s="0"/>
      <c r="PKC24" s="0"/>
      <c r="PKD24" s="0"/>
      <c r="PKE24" s="0"/>
      <c r="PKF24" s="0"/>
      <c r="PKG24" s="0"/>
      <c r="PKH24" s="0"/>
      <c r="PKI24" s="0"/>
      <c r="PKJ24" s="0"/>
      <c r="PKK24" s="0"/>
      <c r="PKL24" s="0"/>
      <c r="PKM24" s="0"/>
      <c r="PKN24" s="0"/>
      <c r="PKO24" s="0"/>
      <c r="PKP24" s="0"/>
      <c r="PKQ24" s="0"/>
      <c r="PKR24" s="0"/>
      <c r="PKS24" s="0"/>
      <c r="PKT24" s="0"/>
      <c r="PKU24" s="0"/>
      <c r="PKV24" s="0"/>
      <c r="PKW24" s="0"/>
      <c r="PKX24" s="0"/>
      <c r="PKY24" s="0"/>
      <c r="PKZ24" s="0"/>
      <c r="PLA24" s="0"/>
      <c r="PLB24" s="0"/>
      <c r="PLC24" s="0"/>
      <c r="PLD24" s="0"/>
      <c r="PLE24" s="0"/>
      <c r="PLF24" s="0"/>
      <c r="PLG24" s="0"/>
      <c r="PLH24" s="0"/>
      <c r="PLI24" s="0"/>
      <c r="PLJ24" s="0"/>
      <c r="PLK24" s="0"/>
      <c r="PLL24" s="0"/>
      <c r="PLM24" s="0"/>
      <c r="PLN24" s="0"/>
      <c r="PLO24" s="0"/>
      <c r="PLP24" s="0"/>
      <c r="PLQ24" s="0"/>
      <c r="PLR24" s="0"/>
      <c r="PLS24" s="0"/>
      <c r="PLT24" s="0"/>
      <c r="PLU24" s="0"/>
      <c r="PLV24" s="0"/>
      <c r="PLW24" s="0"/>
      <c r="PLX24" s="0"/>
      <c r="PLY24" s="0"/>
      <c r="PLZ24" s="0"/>
      <c r="PMA24" s="0"/>
      <c r="PMB24" s="0"/>
      <c r="PMC24" s="0"/>
      <c r="PMD24" s="0"/>
      <c r="PME24" s="0"/>
      <c r="PMF24" s="0"/>
      <c r="PMG24" s="0"/>
      <c r="PMH24" s="0"/>
      <c r="PMI24" s="0"/>
      <c r="PMJ24" s="0"/>
      <c r="PMK24" s="0"/>
      <c r="PML24" s="0"/>
      <c r="PMM24" s="0"/>
      <c r="PMN24" s="0"/>
      <c r="PMO24" s="0"/>
      <c r="PMP24" s="0"/>
      <c r="PMQ24" s="0"/>
      <c r="PMR24" s="0"/>
      <c r="PMS24" s="0"/>
      <c r="PMT24" s="0"/>
      <c r="PMU24" s="0"/>
      <c r="PMV24" s="0"/>
      <c r="PMW24" s="0"/>
      <c r="PMX24" s="0"/>
      <c r="PMY24" s="0"/>
      <c r="PMZ24" s="0"/>
      <c r="PNA24" s="0"/>
      <c r="PNB24" s="0"/>
      <c r="PNC24" s="0"/>
      <c r="PND24" s="0"/>
      <c r="PNE24" s="0"/>
      <c r="PNF24" s="0"/>
      <c r="PNG24" s="0"/>
      <c r="PNH24" s="0"/>
      <c r="PNI24" s="0"/>
      <c r="PNJ24" s="0"/>
      <c r="PNK24" s="0"/>
      <c r="PNL24" s="0"/>
      <c r="PNM24" s="0"/>
      <c r="PNN24" s="0"/>
      <c r="PNO24" s="0"/>
      <c r="PNP24" s="0"/>
      <c r="PNQ24" s="0"/>
      <c r="PNR24" s="0"/>
      <c r="PNS24" s="0"/>
      <c r="PNT24" s="0"/>
      <c r="PNU24" s="0"/>
      <c r="PNV24" s="0"/>
      <c r="PNW24" s="0"/>
      <c r="PNX24" s="0"/>
      <c r="PNY24" s="0"/>
      <c r="PNZ24" s="0"/>
      <c r="POA24" s="0"/>
      <c r="POB24" s="0"/>
      <c r="POC24" s="0"/>
      <c r="POD24" s="0"/>
      <c r="POE24" s="0"/>
      <c r="POF24" s="0"/>
      <c r="POG24" s="0"/>
      <c r="POH24" s="0"/>
      <c r="POI24" s="0"/>
      <c r="POJ24" s="0"/>
      <c r="POK24" s="0"/>
      <c r="POL24" s="0"/>
      <c r="POM24" s="0"/>
      <c r="PON24" s="0"/>
      <c r="POO24" s="0"/>
      <c r="POP24" s="0"/>
      <c r="POQ24" s="0"/>
      <c r="POR24" s="0"/>
      <c r="POS24" s="0"/>
      <c r="POT24" s="0"/>
      <c r="POU24" s="0"/>
      <c r="POV24" s="0"/>
      <c r="POW24" s="0"/>
      <c r="POX24" s="0"/>
      <c r="POY24" s="0"/>
      <c r="POZ24" s="0"/>
      <c r="PPA24" s="0"/>
      <c r="PPB24" s="0"/>
      <c r="PPC24" s="0"/>
      <c r="PPD24" s="0"/>
      <c r="PPE24" s="0"/>
      <c r="PPF24" s="0"/>
      <c r="PPG24" s="0"/>
      <c r="PPH24" s="0"/>
      <c r="PPI24" s="0"/>
      <c r="PPJ24" s="0"/>
      <c r="PPK24" s="0"/>
      <c r="PPL24" s="0"/>
      <c r="PPM24" s="0"/>
      <c r="PPN24" s="0"/>
      <c r="PPO24" s="0"/>
      <c r="PPP24" s="0"/>
      <c r="PPQ24" s="0"/>
      <c r="PPR24" s="0"/>
      <c r="PPS24" s="0"/>
      <c r="PPT24" s="0"/>
      <c r="PPU24" s="0"/>
      <c r="PPV24" s="0"/>
      <c r="PPW24" s="0"/>
      <c r="PPX24" s="0"/>
      <c r="PPY24" s="0"/>
      <c r="PPZ24" s="0"/>
      <c r="PQA24" s="0"/>
      <c r="PQB24" s="0"/>
      <c r="PQC24" s="0"/>
      <c r="PQD24" s="0"/>
      <c r="PQE24" s="0"/>
      <c r="PQF24" s="0"/>
      <c r="PQG24" s="0"/>
      <c r="PQH24" s="0"/>
      <c r="PQI24" s="0"/>
      <c r="PQJ24" s="0"/>
      <c r="PQK24" s="0"/>
      <c r="PQL24" s="0"/>
      <c r="PQM24" s="0"/>
      <c r="PQN24" s="0"/>
      <c r="PQO24" s="0"/>
      <c r="PQP24" s="0"/>
      <c r="PQQ24" s="0"/>
      <c r="PQR24" s="0"/>
      <c r="PQS24" s="0"/>
      <c r="PQT24" s="0"/>
      <c r="PQU24" s="0"/>
      <c r="PQV24" s="0"/>
      <c r="PQW24" s="0"/>
      <c r="PQX24" s="0"/>
      <c r="PQY24" s="0"/>
      <c r="PQZ24" s="0"/>
      <c r="PRA24" s="0"/>
      <c r="PRB24" s="0"/>
      <c r="PRC24" s="0"/>
      <c r="PRD24" s="0"/>
      <c r="PRE24" s="0"/>
      <c r="PRF24" s="0"/>
      <c r="PRG24" s="0"/>
      <c r="PRH24" s="0"/>
      <c r="PRI24" s="0"/>
      <c r="PRJ24" s="0"/>
      <c r="PRK24" s="0"/>
      <c r="PRL24" s="0"/>
      <c r="PRM24" s="0"/>
      <c r="PRN24" s="0"/>
      <c r="PRO24" s="0"/>
      <c r="PRP24" s="0"/>
      <c r="PRQ24" s="0"/>
      <c r="PRR24" s="0"/>
      <c r="PRS24" s="0"/>
      <c r="PRT24" s="0"/>
      <c r="PRU24" s="0"/>
      <c r="PRV24" s="0"/>
      <c r="PRW24" s="0"/>
      <c r="PRX24" s="0"/>
      <c r="PRY24" s="0"/>
      <c r="PRZ24" s="0"/>
      <c r="PSA24" s="0"/>
      <c r="PSB24" s="0"/>
      <c r="PSC24" s="0"/>
      <c r="PSD24" s="0"/>
      <c r="PSE24" s="0"/>
      <c r="PSF24" s="0"/>
      <c r="PSG24" s="0"/>
      <c r="PSH24" s="0"/>
      <c r="PSI24" s="0"/>
      <c r="PSJ24" s="0"/>
      <c r="PSK24" s="0"/>
      <c r="PSL24" s="0"/>
      <c r="PSM24" s="0"/>
      <c r="PSN24" s="0"/>
      <c r="PSO24" s="0"/>
      <c r="PSP24" s="0"/>
      <c r="PSQ24" s="0"/>
      <c r="PSR24" s="0"/>
      <c r="PSS24" s="0"/>
      <c r="PST24" s="0"/>
      <c r="PSU24" s="0"/>
      <c r="PSV24" s="0"/>
      <c r="PSW24" s="0"/>
      <c r="PSX24" s="0"/>
      <c r="PSY24" s="0"/>
      <c r="PSZ24" s="0"/>
      <c r="PTA24" s="0"/>
      <c r="PTB24" s="0"/>
      <c r="PTC24" s="0"/>
      <c r="PTD24" s="0"/>
      <c r="PTE24" s="0"/>
      <c r="PTF24" s="0"/>
      <c r="PTG24" s="0"/>
      <c r="PTH24" s="0"/>
      <c r="PTI24" s="0"/>
      <c r="PTJ24" s="0"/>
      <c r="PTK24" s="0"/>
      <c r="PTL24" s="0"/>
      <c r="PTM24" s="0"/>
      <c r="PTN24" s="0"/>
      <c r="PTO24" s="0"/>
      <c r="PTP24" s="0"/>
      <c r="PTQ24" s="0"/>
      <c r="PTR24" s="0"/>
      <c r="PTS24" s="0"/>
      <c r="PTT24" s="0"/>
      <c r="PTU24" s="0"/>
      <c r="PTV24" s="0"/>
      <c r="PTW24" s="0"/>
      <c r="PTX24" s="0"/>
      <c r="PTY24" s="0"/>
      <c r="PTZ24" s="0"/>
      <c r="PUA24" s="0"/>
      <c r="PUB24" s="0"/>
      <c r="PUC24" s="0"/>
      <c r="PUD24" s="0"/>
      <c r="PUE24" s="0"/>
      <c r="PUF24" s="0"/>
      <c r="PUG24" s="0"/>
      <c r="PUH24" s="0"/>
      <c r="PUI24" s="0"/>
      <c r="PUJ24" s="0"/>
      <c r="PUK24" s="0"/>
      <c r="PUL24" s="0"/>
      <c r="PUM24" s="0"/>
      <c r="PUN24" s="0"/>
      <c r="PUO24" s="0"/>
      <c r="PUP24" s="0"/>
      <c r="PUQ24" s="0"/>
      <c r="PUR24" s="0"/>
      <c r="PUS24" s="0"/>
      <c r="PUT24" s="0"/>
      <c r="PUU24" s="0"/>
      <c r="PUV24" s="0"/>
      <c r="PUW24" s="0"/>
      <c r="PUX24" s="0"/>
      <c r="PUY24" s="0"/>
      <c r="PUZ24" s="0"/>
      <c r="PVA24" s="0"/>
      <c r="PVB24" s="0"/>
      <c r="PVC24" s="0"/>
      <c r="PVD24" s="0"/>
      <c r="PVE24" s="0"/>
      <c r="PVF24" s="0"/>
      <c r="PVG24" s="0"/>
      <c r="PVH24" s="0"/>
      <c r="PVI24" s="0"/>
      <c r="PVJ24" s="0"/>
      <c r="PVK24" s="0"/>
      <c r="PVL24" s="0"/>
      <c r="PVM24" s="0"/>
      <c r="PVN24" s="0"/>
      <c r="PVO24" s="0"/>
      <c r="PVP24" s="0"/>
      <c r="PVQ24" s="0"/>
      <c r="PVR24" s="0"/>
      <c r="PVS24" s="0"/>
      <c r="PVT24" s="0"/>
      <c r="PVU24" s="0"/>
      <c r="PVV24" s="0"/>
      <c r="PVW24" s="0"/>
      <c r="PVX24" s="0"/>
      <c r="PVY24" s="0"/>
      <c r="PVZ24" s="0"/>
      <c r="PWA24" s="0"/>
      <c r="PWB24" s="0"/>
      <c r="PWC24" s="0"/>
      <c r="PWD24" s="0"/>
      <c r="PWE24" s="0"/>
      <c r="PWF24" s="0"/>
      <c r="PWG24" s="0"/>
      <c r="PWH24" s="0"/>
      <c r="PWI24" s="0"/>
      <c r="PWJ24" s="0"/>
      <c r="PWK24" s="0"/>
      <c r="PWL24" s="0"/>
      <c r="PWM24" s="0"/>
      <c r="PWN24" s="0"/>
      <c r="PWO24" s="0"/>
      <c r="PWP24" s="0"/>
      <c r="PWQ24" s="0"/>
      <c r="PWR24" s="0"/>
      <c r="PWS24" s="0"/>
      <c r="PWT24" s="0"/>
      <c r="PWU24" s="0"/>
      <c r="PWV24" s="0"/>
      <c r="PWW24" s="0"/>
      <c r="PWX24" s="0"/>
      <c r="PWY24" s="0"/>
      <c r="PWZ24" s="0"/>
      <c r="PXA24" s="0"/>
      <c r="PXB24" s="0"/>
      <c r="PXC24" s="0"/>
      <c r="PXD24" s="0"/>
      <c r="PXE24" s="0"/>
      <c r="PXF24" s="0"/>
      <c r="PXG24" s="0"/>
      <c r="PXH24" s="0"/>
      <c r="PXI24" s="0"/>
      <c r="PXJ24" s="0"/>
      <c r="PXK24" s="0"/>
      <c r="PXL24" s="0"/>
      <c r="PXM24" s="0"/>
      <c r="PXN24" s="0"/>
      <c r="PXO24" s="0"/>
      <c r="PXP24" s="0"/>
      <c r="PXQ24" s="0"/>
      <c r="PXR24" s="0"/>
      <c r="PXS24" s="0"/>
      <c r="PXT24" s="0"/>
      <c r="PXU24" s="0"/>
      <c r="PXV24" s="0"/>
      <c r="PXW24" s="0"/>
      <c r="PXX24" s="0"/>
      <c r="PXY24" s="0"/>
      <c r="PXZ24" s="0"/>
      <c r="PYA24" s="0"/>
      <c r="PYB24" s="0"/>
      <c r="PYC24" s="0"/>
      <c r="PYD24" s="0"/>
      <c r="PYE24" s="0"/>
      <c r="PYF24" s="0"/>
      <c r="PYG24" s="0"/>
      <c r="PYH24" s="0"/>
      <c r="PYI24" s="0"/>
      <c r="PYJ24" s="0"/>
      <c r="PYK24" s="0"/>
      <c r="PYL24" s="0"/>
      <c r="PYM24" s="0"/>
      <c r="PYN24" s="0"/>
      <c r="PYO24" s="0"/>
      <c r="PYP24" s="0"/>
      <c r="PYQ24" s="0"/>
      <c r="PYR24" s="0"/>
      <c r="PYS24" s="0"/>
      <c r="PYT24" s="0"/>
      <c r="PYU24" s="0"/>
      <c r="PYV24" s="0"/>
      <c r="PYW24" s="0"/>
      <c r="PYX24" s="0"/>
      <c r="PYY24" s="0"/>
      <c r="PYZ24" s="0"/>
      <c r="PZA24" s="0"/>
      <c r="PZB24" s="0"/>
      <c r="PZC24" s="0"/>
      <c r="PZD24" s="0"/>
      <c r="PZE24" s="0"/>
      <c r="PZF24" s="0"/>
      <c r="PZG24" s="0"/>
      <c r="PZH24" s="0"/>
      <c r="PZI24" s="0"/>
      <c r="PZJ24" s="0"/>
      <c r="PZK24" s="0"/>
      <c r="PZL24" s="0"/>
      <c r="PZM24" s="0"/>
      <c r="PZN24" s="0"/>
      <c r="PZO24" s="0"/>
      <c r="PZP24" s="0"/>
      <c r="PZQ24" s="0"/>
      <c r="PZR24" s="0"/>
      <c r="PZS24" s="0"/>
      <c r="PZT24" s="0"/>
      <c r="PZU24" s="0"/>
      <c r="PZV24" s="0"/>
      <c r="PZW24" s="0"/>
      <c r="PZX24" s="0"/>
      <c r="PZY24" s="0"/>
      <c r="PZZ24" s="0"/>
      <c r="QAA24" s="0"/>
      <c r="QAB24" s="0"/>
      <c r="QAC24" s="0"/>
      <c r="QAD24" s="0"/>
      <c r="QAE24" s="0"/>
      <c r="QAF24" s="0"/>
      <c r="QAG24" s="0"/>
      <c r="QAH24" s="0"/>
      <c r="QAI24" s="0"/>
      <c r="QAJ24" s="0"/>
      <c r="QAK24" s="0"/>
      <c r="QAL24" s="0"/>
      <c r="QAM24" s="0"/>
      <c r="QAN24" s="0"/>
      <c r="QAO24" s="0"/>
      <c r="QAP24" s="0"/>
      <c r="QAQ24" s="0"/>
      <c r="QAR24" s="0"/>
      <c r="QAS24" s="0"/>
      <c r="QAT24" s="0"/>
      <c r="QAU24" s="0"/>
      <c r="QAV24" s="0"/>
      <c r="QAW24" s="0"/>
      <c r="QAX24" s="0"/>
      <c r="QAY24" s="0"/>
      <c r="QAZ24" s="0"/>
      <c r="QBA24" s="0"/>
      <c r="QBB24" s="0"/>
      <c r="QBC24" s="0"/>
      <c r="QBD24" s="0"/>
      <c r="QBE24" s="0"/>
      <c r="QBF24" s="0"/>
      <c r="QBG24" s="0"/>
      <c r="QBH24" s="0"/>
      <c r="QBI24" s="0"/>
      <c r="QBJ24" s="0"/>
      <c r="QBK24" s="0"/>
      <c r="QBL24" s="0"/>
      <c r="QBM24" s="0"/>
      <c r="QBN24" s="0"/>
      <c r="QBO24" s="0"/>
      <c r="QBP24" s="0"/>
      <c r="QBQ24" s="0"/>
      <c r="QBR24" s="0"/>
      <c r="QBS24" s="0"/>
      <c r="QBT24" s="0"/>
      <c r="QBU24" s="0"/>
      <c r="QBV24" s="0"/>
      <c r="QBW24" s="0"/>
      <c r="QBX24" s="0"/>
      <c r="QBY24" s="0"/>
      <c r="QBZ24" s="0"/>
      <c r="QCA24" s="0"/>
      <c r="QCB24" s="0"/>
      <c r="QCC24" s="0"/>
      <c r="QCD24" s="0"/>
      <c r="QCE24" s="0"/>
      <c r="QCF24" s="0"/>
      <c r="QCG24" s="0"/>
      <c r="QCH24" s="0"/>
      <c r="QCI24" s="0"/>
      <c r="QCJ24" s="0"/>
      <c r="QCK24" s="0"/>
      <c r="QCL24" s="0"/>
      <c r="QCM24" s="0"/>
      <c r="QCN24" s="0"/>
      <c r="QCO24" s="0"/>
      <c r="QCP24" s="0"/>
      <c r="QCQ24" s="0"/>
      <c r="QCR24" s="0"/>
      <c r="QCS24" s="0"/>
      <c r="QCT24" s="0"/>
      <c r="QCU24" s="0"/>
      <c r="QCV24" s="0"/>
      <c r="QCW24" s="0"/>
      <c r="QCX24" s="0"/>
      <c r="QCY24" s="0"/>
      <c r="QCZ24" s="0"/>
      <c r="QDA24" s="0"/>
      <c r="QDB24" s="0"/>
      <c r="QDC24" s="0"/>
      <c r="QDD24" s="0"/>
      <c r="QDE24" s="0"/>
      <c r="QDF24" s="0"/>
      <c r="QDG24" s="0"/>
      <c r="QDH24" s="0"/>
      <c r="QDI24" s="0"/>
      <c r="QDJ24" s="0"/>
      <c r="QDK24" s="0"/>
      <c r="QDL24" s="0"/>
      <c r="QDM24" s="0"/>
      <c r="QDN24" s="0"/>
      <c r="QDO24" s="0"/>
      <c r="QDP24" s="0"/>
      <c r="QDQ24" s="0"/>
      <c r="QDR24" s="0"/>
      <c r="QDS24" s="0"/>
      <c r="QDT24" s="0"/>
      <c r="QDU24" s="0"/>
      <c r="QDV24" s="0"/>
      <c r="QDW24" s="0"/>
      <c r="QDX24" s="0"/>
      <c r="QDY24" s="0"/>
      <c r="QDZ24" s="0"/>
      <c r="QEA24" s="0"/>
      <c r="QEB24" s="0"/>
      <c r="QEC24" s="0"/>
      <c r="QED24" s="0"/>
      <c r="QEE24" s="0"/>
      <c r="QEF24" s="0"/>
      <c r="QEG24" s="0"/>
      <c r="QEH24" s="0"/>
      <c r="QEI24" s="0"/>
      <c r="QEJ24" s="0"/>
      <c r="QEK24" s="0"/>
      <c r="QEL24" s="0"/>
      <c r="QEM24" s="0"/>
      <c r="QEN24" s="0"/>
      <c r="QEO24" s="0"/>
      <c r="QEP24" s="0"/>
      <c r="QEQ24" s="0"/>
      <c r="QER24" s="0"/>
      <c r="QES24" s="0"/>
      <c r="QET24" s="0"/>
      <c r="QEU24" s="0"/>
      <c r="QEV24" s="0"/>
      <c r="QEW24" s="0"/>
      <c r="QEX24" s="0"/>
      <c r="QEY24" s="0"/>
      <c r="QEZ24" s="0"/>
      <c r="QFA24" s="0"/>
      <c r="QFB24" s="0"/>
      <c r="QFC24" s="0"/>
      <c r="QFD24" s="0"/>
      <c r="QFE24" s="0"/>
      <c r="QFF24" s="0"/>
      <c r="QFG24" s="0"/>
      <c r="QFH24" s="0"/>
      <c r="QFI24" s="0"/>
      <c r="QFJ24" s="0"/>
      <c r="QFK24" s="0"/>
      <c r="QFL24" s="0"/>
      <c r="QFM24" s="0"/>
      <c r="QFN24" s="0"/>
      <c r="QFO24" s="0"/>
      <c r="QFP24" s="0"/>
      <c r="QFQ24" s="0"/>
      <c r="QFR24" s="0"/>
      <c r="QFS24" s="0"/>
      <c r="QFT24" s="0"/>
      <c r="QFU24" s="0"/>
      <c r="QFV24" s="0"/>
      <c r="QFW24" s="0"/>
      <c r="QFX24" s="0"/>
      <c r="QFY24" s="0"/>
      <c r="QFZ24" s="0"/>
      <c r="QGA24" s="0"/>
      <c r="QGB24" s="0"/>
      <c r="QGC24" s="0"/>
      <c r="QGD24" s="0"/>
      <c r="QGE24" s="0"/>
      <c r="QGF24" s="0"/>
      <c r="QGG24" s="0"/>
      <c r="QGH24" s="0"/>
      <c r="QGI24" s="0"/>
      <c r="QGJ24" s="0"/>
      <c r="QGK24" s="0"/>
      <c r="QGL24" s="0"/>
      <c r="QGM24" s="0"/>
      <c r="QGN24" s="0"/>
      <c r="QGO24" s="0"/>
      <c r="QGP24" s="0"/>
      <c r="QGQ24" s="0"/>
      <c r="QGR24" s="0"/>
      <c r="QGS24" s="0"/>
      <c r="QGT24" s="0"/>
      <c r="QGU24" s="0"/>
      <c r="QGV24" s="0"/>
      <c r="QGW24" s="0"/>
      <c r="QGX24" s="0"/>
      <c r="QGY24" s="0"/>
      <c r="QGZ24" s="0"/>
      <c r="QHA24" s="0"/>
      <c r="QHB24" s="0"/>
      <c r="QHC24" s="0"/>
      <c r="QHD24" s="0"/>
      <c r="QHE24" s="0"/>
      <c r="QHF24" s="0"/>
      <c r="QHG24" s="0"/>
      <c r="QHH24" s="0"/>
      <c r="QHI24" s="0"/>
      <c r="QHJ24" s="0"/>
      <c r="QHK24" s="0"/>
      <c r="QHL24" s="0"/>
      <c r="QHM24" s="0"/>
      <c r="QHN24" s="0"/>
      <c r="QHO24" s="0"/>
      <c r="QHP24" s="0"/>
      <c r="QHQ24" s="0"/>
      <c r="QHR24" s="0"/>
      <c r="QHS24" s="0"/>
      <c r="QHT24" s="0"/>
      <c r="QHU24" s="0"/>
      <c r="QHV24" s="0"/>
      <c r="QHW24" s="0"/>
      <c r="QHX24" s="0"/>
      <c r="QHY24" s="0"/>
      <c r="QHZ24" s="0"/>
      <c r="QIA24" s="0"/>
      <c r="QIB24" s="0"/>
      <c r="QIC24" s="0"/>
      <c r="QID24" s="0"/>
      <c r="QIE24" s="0"/>
      <c r="QIF24" s="0"/>
      <c r="QIG24" s="0"/>
      <c r="QIH24" s="0"/>
      <c r="QII24" s="0"/>
      <c r="QIJ24" s="0"/>
      <c r="QIK24" s="0"/>
      <c r="QIL24" s="0"/>
      <c r="QIM24" s="0"/>
      <c r="QIN24" s="0"/>
      <c r="QIO24" s="0"/>
      <c r="QIP24" s="0"/>
      <c r="QIQ24" s="0"/>
      <c r="QIR24" s="0"/>
      <c r="QIS24" s="0"/>
      <c r="QIT24" s="0"/>
      <c r="QIU24" s="0"/>
      <c r="QIV24" s="0"/>
      <c r="QIW24" s="0"/>
      <c r="QIX24" s="0"/>
      <c r="QIY24" s="0"/>
      <c r="QIZ24" s="0"/>
      <c r="QJA24" s="0"/>
      <c r="QJB24" s="0"/>
      <c r="QJC24" s="0"/>
      <c r="QJD24" s="0"/>
      <c r="QJE24" s="0"/>
      <c r="QJF24" s="0"/>
      <c r="QJG24" s="0"/>
      <c r="QJH24" s="0"/>
      <c r="QJI24" s="0"/>
      <c r="QJJ24" s="0"/>
      <c r="QJK24" s="0"/>
      <c r="QJL24" s="0"/>
      <c r="QJM24" s="0"/>
      <c r="QJN24" s="0"/>
      <c r="QJO24" s="0"/>
      <c r="QJP24" s="0"/>
      <c r="QJQ24" s="0"/>
      <c r="QJR24" s="0"/>
      <c r="QJS24" s="0"/>
      <c r="QJT24" s="0"/>
      <c r="QJU24" s="0"/>
      <c r="QJV24" s="0"/>
      <c r="QJW24" s="0"/>
      <c r="QJX24" s="0"/>
      <c r="QJY24" s="0"/>
      <c r="QJZ24" s="0"/>
      <c r="QKA24" s="0"/>
      <c r="QKB24" s="0"/>
      <c r="QKC24" s="0"/>
      <c r="QKD24" s="0"/>
      <c r="QKE24" s="0"/>
      <c r="QKF24" s="0"/>
      <c r="QKG24" s="0"/>
      <c r="QKH24" s="0"/>
      <c r="QKI24" s="0"/>
      <c r="QKJ24" s="0"/>
      <c r="QKK24" s="0"/>
      <c r="QKL24" s="0"/>
      <c r="QKM24" s="0"/>
      <c r="QKN24" s="0"/>
      <c r="QKO24" s="0"/>
      <c r="QKP24" s="0"/>
      <c r="QKQ24" s="0"/>
      <c r="QKR24" s="0"/>
      <c r="QKS24" s="0"/>
      <c r="QKT24" s="0"/>
      <c r="QKU24" s="0"/>
      <c r="QKV24" s="0"/>
      <c r="QKW24" s="0"/>
      <c r="QKX24" s="0"/>
      <c r="QKY24" s="0"/>
      <c r="QKZ24" s="0"/>
      <c r="QLA24" s="0"/>
      <c r="QLB24" s="0"/>
      <c r="QLC24" s="0"/>
      <c r="QLD24" s="0"/>
      <c r="QLE24" s="0"/>
      <c r="QLF24" s="0"/>
      <c r="QLG24" s="0"/>
      <c r="QLH24" s="0"/>
      <c r="QLI24" s="0"/>
      <c r="QLJ24" s="0"/>
      <c r="QLK24" s="0"/>
      <c r="QLL24" s="0"/>
      <c r="QLM24" s="0"/>
      <c r="QLN24" s="0"/>
      <c r="QLO24" s="0"/>
      <c r="QLP24" s="0"/>
      <c r="QLQ24" s="0"/>
      <c r="QLR24" s="0"/>
      <c r="QLS24" s="0"/>
      <c r="QLT24" s="0"/>
      <c r="QLU24" s="0"/>
      <c r="QLV24" s="0"/>
      <c r="QLW24" s="0"/>
      <c r="QLX24" s="0"/>
      <c r="QLY24" s="0"/>
      <c r="QLZ24" s="0"/>
      <c r="QMA24" s="0"/>
      <c r="QMB24" s="0"/>
      <c r="QMC24" s="0"/>
      <c r="QMD24" s="0"/>
      <c r="QME24" s="0"/>
      <c r="QMF24" s="0"/>
      <c r="QMG24" s="0"/>
      <c r="QMH24" s="0"/>
      <c r="QMI24" s="0"/>
      <c r="QMJ24" s="0"/>
      <c r="QMK24" s="0"/>
      <c r="QML24" s="0"/>
      <c r="QMM24" s="0"/>
      <c r="QMN24" s="0"/>
      <c r="QMO24" s="0"/>
      <c r="QMP24" s="0"/>
      <c r="QMQ24" s="0"/>
      <c r="QMR24" s="0"/>
      <c r="QMS24" s="0"/>
      <c r="QMT24" s="0"/>
      <c r="QMU24" s="0"/>
      <c r="QMV24" s="0"/>
      <c r="QMW24" s="0"/>
      <c r="QMX24" s="0"/>
      <c r="QMY24" s="0"/>
      <c r="QMZ24" s="0"/>
      <c r="QNA24" s="0"/>
      <c r="QNB24" s="0"/>
      <c r="QNC24" s="0"/>
      <c r="QND24" s="0"/>
      <c r="QNE24" s="0"/>
      <c r="QNF24" s="0"/>
      <c r="QNG24" s="0"/>
      <c r="QNH24" s="0"/>
      <c r="QNI24" s="0"/>
      <c r="QNJ24" s="0"/>
      <c r="QNK24" s="0"/>
      <c r="QNL24" s="0"/>
      <c r="QNM24" s="0"/>
      <c r="QNN24" s="0"/>
      <c r="QNO24" s="0"/>
      <c r="QNP24" s="0"/>
      <c r="QNQ24" s="0"/>
      <c r="QNR24" s="0"/>
      <c r="QNS24" s="0"/>
      <c r="QNT24" s="0"/>
      <c r="QNU24" s="0"/>
      <c r="QNV24" s="0"/>
      <c r="QNW24" s="0"/>
      <c r="QNX24" s="0"/>
      <c r="QNY24" s="0"/>
      <c r="QNZ24" s="0"/>
      <c r="QOA24" s="0"/>
      <c r="QOB24" s="0"/>
      <c r="QOC24" s="0"/>
      <c r="QOD24" s="0"/>
      <c r="QOE24" s="0"/>
      <c r="QOF24" s="0"/>
      <c r="QOG24" s="0"/>
      <c r="QOH24" s="0"/>
      <c r="QOI24" s="0"/>
      <c r="QOJ24" s="0"/>
      <c r="QOK24" s="0"/>
      <c r="QOL24" s="0"/>
      <c r="QOM24" s="0"/>
      <c r="QON24" s="0"/>
      <c r="QOO24" s="0"/>
      <c r="QOP24" s="0"/>
      <c r="QOQ24" s="0"/>
      <c r="QOR24" s="0"/>
      <c r="QOS24" s="0"/>
      <c r="QOT24" s="0"/>
      <c r="QOU24" s="0"/>
      <c r="QOV24" s="0"/>
      <c r="QOW24" s="0"/>
      <c r="QOX24" s="0"/>
      <c r="QOY24" s="0"/>
      <c r="QOZ24" s="0"/>
      <c r="QPA24" s="0"/>
      <c r="QPB24" s="0"/>
      <c r="QPC24" s="0"/>
      <c r="QPD24" s="0"/>
      <c r="QPE24" s="0"/>
      <c r="QPF24" s="0"/>
      <c r="QPG24" s="0"/>
      <c r="QPH24" s="0"/>
      <c r="QPI24" s="0"/>
      <c r="QPJ24" s="0"/>
      <c r="QPK24" s="0"/>
      <c r="QPL24" s="0"/>
      <c r="QPM24" s="0"/>
      <c r="QPN24" s="0"/>
      <c r="QPO24" s="0"/>
      <c r="QPP24" s="0"/>
      <c r="QPQ24" s="0"/>
      <c r="QPR24" s="0"/>
      <c r="QPS24" s="0"/>
      <c r="QPT24" s="0"/>
      <c r="QPU24" s="0"/>
      <c r="QPV24" s="0"/>
      <c r="QPW24" s="0"/>
      <c r="QPX24" s="0"/>
      <c r="QPY24" s="0"/>
      <c r="QPZ24" s="0"/>
      <c r="QQA24" s="0"/>
      <c r="QQB24" s="0"/>
      <c r="QQC24" s="0"/>
      <c r="QQD24" s="0"/>
      <c r="QQE24" s="0"/>
      <c r="QQF24" s="0"/>
      <c r="QQG24" s="0"/>
      <c r="QQH24" s="0"/>
      <c r="QQI24" s="0"/>
      <c r="QQJ24" s="0"/>
      <c r="QQK24" s="0"/>
      <c r="QQL24" s="0"/>
      <c r="QQM24" s="0"/>
      <c r="QQN24" s="0"/>
      <c r="QQO24" s="0"/>
      <c r="QQP24" s="0"/>
      <c r="QQQ24" s="0"/>
      <c r="QQR24" s="0"/>
      <c r="QQS24" s="0"/>
      <c r="QQT24" s="0"/>
      <c r="QQU24" s="0"/>
      <c r="QQV24" s="0"/>
      <c r="QQW24" s="0"/>
      <c r="QQX24" s="0"/>
      <c r="QQY24" s="0"/>
      <c r="QQZ24" s="0"/>
      <c r="QRA24" s="0"/>
      <c r="QRB24" s="0"/>
      <c r="QRC24" s="0"/>
      <c r="QRD24" s="0"/>
      <c r="QRE24" s="0"/>
      <c r="QRF24" s="0"/>
      <c r="QRG24" s="0"/>
      <c r="QRH24" s="0"/>
      <c r="QRI24" s="0"/>
      <c r="QRJ24" s="0"/>
      <c r="QRK24" s="0"/>
      <c r="QRL24" s="0"/>
      <c r="QRM24" s="0"/>
      <c r="QRN24" s="0"/>
      <c r="QRO24" s="0"/>
      <c r="QRP24" s="0"/>
      <c r="QRQ24" s="0"/>
      <c r="QRR24" s="0"/>
      <c r="QRS24" s="0"/>
      <c r="QRT24" s="0"/>
      <c r="QRU24" s="0"/>
      <c r="QRV24" s="0"/>
      <c r="QRW24" s="0"/>
      <c r="QRX24" s="0"/>
      <c r="QRY24" s="0"/>
      <c r="QRZ24" s="0"/>
      <c r="QSA24" s="0"/>
      <c r="QSB24" s="0"/>
      <c r="QSC24" s="0"/>
      <c r="QSD24" s="0"/>
      <c r="QSE24" s="0"/>
      <c r="QSF24" s="0"/>
      <c r="QSG24" s="0"/>
      <c r="QSH24" s="0"/>
      <c r="QSI24" s="0"/>
      <c r="QSJ24" s="0"/>
      <c r="QSK24" s="0"/>
      <c r="QSL24" s="0"/>
      <c r="QSM24" s="0"/>
      <c r="QSN24" s="0"/>
      <c r="QSO24" s="0"/>
      <c r="QSP24" s="0"/>
      <c r="QSQ24" s="0"/>
      <c r="QSR24" s="0"/>
      <c r="QSS24" s="0"/>
      <c r="QST24" s="0"/>
      <c r="QSU24" s="0"/>
      <c r="QSV24" s="0"/>
      <c r="QSW24" s="0"/>
      <c r="QSX24" s="0"/>
      <c r="QSY24" s="0"/>
      <c r="QSZ24" s="0"/>
      <c r="QTA24" s="0"/>
      <c r="QTB24" s="0"/>
      <c r="QTC24" s="0"/>
      <c r="QTD24" s="0"/>
      <c r="QTE24" s="0"/>
      <c r="QTF24" s="0"/>
      <c r="QTG24" s="0"/>
      <c r="QTH24" s="0"/>
      <c r="QTI24" s="0"/>
      <c r="QTJ24" s="0"/>
      <c r="QTK24" s="0"/>
      <c r="QTL24" s="0"/>
      <c r="QTM24" s="0"/>
      <c r="QTN24" s="0"/>
      <c r="QTO24" s="0"/>
      <c r="QTP24" s="0"/>
      <c r="QTQ24" s="0"/>
      <c r="QTR24" s="0"/>
      <c r="QTS24" s="0"/>
      <c r="QTT24" s="0"/>
      <c r="QTU24" s="0"/>
      <c r="QTV24" s="0"/>
      <c r="QTW24" s="0"/>
      <c r="QTX24" s="0"/>
      <c r="QTY24" s="0"/>
      <c r="QTZ24" s="0"/>
      <c r="QUA24" s="0"/>
      <c r="QUB24" s="0"/>
      <c r="QUC24" s="0"/>
      <c r="QUD24" s="0"/>
      <c r="QUE24" s="0"/>
      <c r="QUF24" s="0"/>
      <c r="QUG24" s="0"/>
      <c r="QUH24" s="0"/>
      <c r="QUI24" s="0"/>
      <c r="QUJ24" s="0"/>
      <c r="QUK24" s="0"/>
      <c r="QUL24" s="0"/>
      <c r="QUM24" s="0"/>
      <c r="QUN24" s="0"/>
      <c r="QUO24" s="0"/>
      <c r="QUP24" s="0"/>
      <c r="QUQ24" s="0"/>
      <c r="QUR24" s="0"/>
      <c r="QUS24" s="0"/>
      <c r="QUT24" s="0"/>
      <c r="QUU24" s="0"/>
      <c r="QUV24" s="0"/>
      <c r="QUW24" s="0"/>
      <c r="QUX24" s="0"/>
      <c r="QUY24" s="0"/>
      <c r="QUZ24" s="0"/>
      <c r="QVA24" s="0"/>
      <c r="QVB24" s="0"/>
      <c r="QVC24" s="0"/>
      <c r="QVD24" s="0"/>
      <c r="QVE24" s="0"/>
      <c r="QVF24" s="0"/>
      <c r="QVG24" s="0"/>
      <c r="QVH24" s="0"/>
      <c r="QVI24" s="0"/>
      <c r="QVJ24" s="0"/>
      <c r="QVK24" s="0"/>
      <c r="QVL24" s="0"/>
      <c r="QVM24" s="0"/>
      <c r="QVN24" s="0"/>
      <c r="QVO24" s="0"/>
      <c r="QVP24" s="0"/>
      <c r="QVQ24" s="0"/>
      <c r="QVR24" s="0"/>
      <c r="QVS24" s="0"/>
      <c r="QVT24" s="0"/>
      <c r="QVU24" s="0"/>
      <c r="QVV24" s="0"/>
      <c r="QVW24" s="0"/>
      <c r="QVX24" s="0"/>
      <c r="QVY24" s="0"/>
      <c r="QVZ24" s="0"/>
      <c r="QWA24" s="0"/>
      <c r="QWB24" s="0"/>
      <c r="QWC24" s="0"/>
      <c r="QWD24" s="0"/>
      <c r="QWE24" s="0"/>
      <c r="QWF24" s="0"/>
      <c r="QWG24" s="0"/>
      <c r="QWH24" s="0"/>
      <c r="QWI24" s="0"/>
      <c r="QWJ24" s="0"/>
      <c r="QWK24" s="0"/>
      <c r="QWL24" s="0"/>
      <c r="QWM24" s="0"/>
      <c r="QWN24" s="0"/>
      <c r="QWO24" s="0"/>
      <c r="QWP24" s="0"/>
      <c r="QWQ24" s="0"/>
      <c r="QWR24" s="0"/>
      <c r="QWS24" s="0"/>
      <c r="QWT24" s="0"/>
      <c r="QWU24" s="0"/>
      <c r="QWV24" s="0"/>
      <c r="QWW24" s="0"/>
      <c r="QWX24" s="0"/>
      <c r="QWY24" s="0"/>
      <c r="QWZ24" s="0"/>
      <c r="QXA24" s="0"/>
      <c r="QXB24" s="0"/>
      <c r="QXC24" s="0"/>
      <c r="QXD24" s="0"/>
      <c r="QXE24" s="0"/>
      <c r="QXF24" s="0"/>
      <c r="QXG24" s="0"/>
      <c r="QXH24" s="0"/>
      <c r="QXI24" s="0"/>
      <c r="QXJ24" s="0"/>
      <c r="QXK24" s="0"/>
      <c r="QXL24" s="0"/>
      <c r="QXM24" s="0"/>
      <c r="QXN24" s="0"/>
      <c r="QXO24" s="0"/>
      <c r="QXP24" s="0"/>
      <c r="QXQ24" s="0"/>
      <c r="QXR24" s="0"/>
      <c r="QXS24" s="0"/>
      <c r="QXT24" s="0"/>
      <c r="QXU24" s="0"/>
      <c r="QXV24" s="0"/>
      <c r="QXW24" s="0"/>
      <c r="QXX24" s="0"/>
      <c r="QXY24" s="0"/>
      <c r="QXZ24" s="0"/>
      <c r="QYA24" s="0"/>
      <c r="QYB24" s="0"/>
      <c r="QYC24" s="0"/>
      <c r="QYD24" s="0"/>
      <c r="QYE24" s="0"/>
      <c r="QYF24" s="0"/>
      <c r="QYG24" s="0"/>
      <c r="QYH24" s="0"/>
      <c r="QYI24" s="0"/>
      <c r="QYJ24" s="0"/>
      <c r="QYK24" s="0"/>
      <c r="QYL24" s="0"/>
      <c r="QYM24" s="0"/>
      <c r="QYN24" s="0"/>
      <c r="QYO24" s="0"/>
      <c r="QYP24" s="0"/>
      <c r="QYQ24" s="0"/>
      <c r="QYR24" s="0"/>
      <c r="QYS24" s="0"/>
      <c r="QYT24" s="0"/>
      <c r="QYU24" s="0"/>
      <c r="QYV24" s="0"/>
      <c r="QYW24" s="0"/>
      <c r="QYX24" s="0"/>
      <c r="QYY24" s="0"/>
      <c r="QYZ24" s="0"/>
      <c r="QZA24" s="0"/>
      <c r="QZB24" s="0"/>
      <c r="QZC24" s="0"/>
      <c r="QZD24" s="0"/>
      <c r="QZE24" s="0"/>
      <c r="QZF24" s="0"/>
      <c r="QZG24" s="0"/>
      <c r="QZH24" s="0"/>
      <c r="QZI24" s="0"/>
      <c r="QZJ24" s="0"/>
      <c r="QZK24" s="0"/>
      <c r="QZL24" s="0"/>
      <c r="QZM24" s="0"/>
      <c r="QZN24" s="0"/>
      <c r="QZO24" s="0"/>
      <c r="QZP24" s="0"/>
      <c r="QZQ24" s="0"/>
      <c r="QZR24" s="0"/>
      <c r="QZS24" s="0"/>
      <c r="QZT24" s="0"/>
      <c r="QZU24" s="0"/>
      <c r="QZV24" s="0"/>
      <c r="QZW24" s="0"/>
      <c r="QZX24" s="0"/>
      <c r="QZY24" s="0"/>
      <c r="QZZ24" s="0"/>
      <c r="RAA24" s="0"/>
      <c r="RAB24" s="0"/>
      <c r="RAC24" s="0"/>
      <c r="RAD24" s="0"/>
      <c r="RAE24" s="0"/>
      <c r="RAF24" s="0"/>
      <c r="RAG24" s="0"/>
      <c r="RAH24" s="0"/>
      <c r="RAI24" s="0"/>
      <c r="RAJ24" s="0"/>
      <c r="RAK24" s="0"/>
      <c r="RAL24" s="0"/>
      <c r="RAM24" s="0"/>
      <c r="RAN24" s="0"/>
      <c r="RAO24" s="0"/>
      <c r="RAP24" s="0"/>
      <c r="RAQ24" s="0"/>
      <c r="RAR24" s="0"/>
      <c r="RAS24" s="0"/>
      <c r="RAT24" s="0"/>
      <c r="RAU24" s="0"/>
      <c r="RAV24" s="0"/>
      <c r="RAW24" s="0"/>
      <c r="RAX24" s="0"/>
      <c r="RAY24" s="0"/>
      <c r="RAZ24" s="0"/>
      <c r="RBA24" s="0"/>
      <c r="RBB24" s="0"/>
      <c r="RBC24" s="0"/>
      <c r="RBD24" s="0"/>
      <c r="RBE24" s="0"/>
      <c r="RBF24" s="0"/>
      <c r="RBG24" s="0"/>
      <c r="RBH24" s="0"/>
      <c r="RBI24" s="0"/>
      <c r="RBJ24" s="0"/>
      <c r="RBK24" s="0"/>
      <c r="RBL24" s="0"/>
      <c r="RBM24" s="0"/>
      <c r="RBN24" s="0"/>
      <c r="RBO24" s="0"/>
      <c r="RBP24" s="0"/>
      <c r="RBQ24" s="0"/>
      <c r="RBR24" s="0"/>
      <c r="RBS24" s="0"/>
      <c r="RBT24" s="0"/>
      <c r="RBU24" s="0"/>
      <c r="RBV24" s="0"/>
      <c r="RBW24" s="0"/>
      <c r="RBX24" s="0"/>
      <c r="RBY24" s="0"/>
      <c r="RBZ24" s="0"/>
      <c r="RCA24" s="0"/>
      <c r="RCB24" s="0"/>
      <c r="RCC24" s="0"/>
      <c r="RCD24" s="0"/>
      <c r="RCE24" s="0"/>
      <c r="RCF24" s="0"/>
      <c r="RCG24" s="0"/>
      <c r="RCH24" s="0"/>
      <c r="RCI24" s="0"/>
      <c r="RCJ24" s="0"/>
      <c r="RCK24" s="0"/>
      <c r="RCL24" s="0"/>
      <c r="RCM24" s="0"/>
      <c r="RCN24" s="0"/>
      <c r="RCO24" s="0"/>
      <c r="RCP24" s="0"/>
      <c r="RCQ24" s="0"/>
      <c r="RCR24" s="0"/>
      <c r="RCS24" s="0"/>
      <c r="RCT24" s="0"/>
      <c r="RCU24" s="0"/>
      <c r="RCV24" s="0"/>
      <c r="RCW24" s="0"/>
      <c r="RCX24" s="0"/>
      <c r="RCY24" s="0"/>
      <c r="RCZ24" s="0"/>
      <c r="RDA24" s="0"/>
      <c r="RDB24" s="0"/>
      <c r="RDC24" s="0"/>
      <c r="RDD24" s="0"/>
      <c r="RDE24" s="0"/>
      <c r="RDF24" s="0"/>
      <c r="RDG24" s="0"/>
      <c r="RDH24" s="0"/>
      <c r="RDI24" s="0"/>
      <c r="RDJ24" s="0"/>
      <c r="RDK24" s="0"/>
      <c r="RDL24" s="0"/>
      <c r="RDM24" s="0"/>
      <c r="RDN24" s="0"/>
      <c r="RDO24" s="0"/>
      <c r="RDP24" s="0"/>
      <c r="RDQ24" s="0"/>
      <c r="RDR24" s="0"/>
      <c r="RDS24" s="0"/>
      <c r="RDT24" s="0"/>
      <c r="RDU24" s="0"/>
      <c r="RDV24" s="0"/>
      <c r="RDW24" s="0"/>
      <c r="RDX24" s="0"/>
      <c r="RDY24" s="0"/>
      <c r="RDZ24" s="0"/>
      <c r="REA24" s="0"/>
      <c r="REB24" s="0"/>
      <c r="REC24" s="0"/>
      <c r="RED24" s="0"/>
      <c r="REE24" s="0"/>
      <c r="REF24" s="0"/>
      <c r="REG24" s="0"/>
      <c r="REH24" s="0"/>
      <c r="REI24" s="0"/>
      <c r="REJ24" s="0"/>
      <c r="REK24" s="0"/>
      <c r="REL24" s="0"/>
      <c r="REM24" s="0"/>
      <c r="REN24" s="0"/>
      <c r="REO24" s="0"/>
      <c r="REP24" s="0"/>
      <c r="REQ24" s="0"/>
      <c r="RER24" s="0"/>
      <c r="RES24" s="0"/>
      <c r="RET24" s="0"/>
      <c r="REU24" s="0"/>
      <c r="REV24" s="0"/>
      <c r="REW24" s="0"/>
      <c r="REX24" s="0"/>
      <c r="REY24" s="0"/>
      <c r="REZ24" s="0"/>
      <c r="RFA24" s="0"/>
      <c r="RFB24" s="0"/>
      <c r="RFC24" s="0"/>
      <c r="RFD24" s="0"/>
      <c r="RFE24" s="0"/>
      <c r="RFF24" s="0"/>
      <c r="RFG24" s="0"/>
      <c r="RFH24" s="0"/>
      <c r="RFI24" s="0"/>
      <c r="RFJ24" s="0"/>
      <c r="RFK24" s="0"/>
      <c r="RFL24" s="0"/>
      <c r="RFM24" s="0"/>
      <c r="RFN24" s="0"/>
      <c r="RFO24" s="0"/>
      <c r="RFP24" s="0"/>
      <c r="RFQ24" s="0"/>
      <c r="RFR24" s="0"/>
      <c r="RFS24" s="0"/>
      <c r="RFT24" s="0"/>
      <c r="RFU24" s="0"/>
      <c r="RFV24" s="0"/>
      <c r="RFW24" s="0"/>
      <c r="RFX24" s="0"/>
      <c r="RFY24" s="0"/>
      <c r="RFZ24" s="0"/>
      <c r="RGA24" s="0"/>
      <c r="RGB24" s="0"/>
      <c r="RGC24" s="0"/>
      <c r="RGD24" s="0"/>
      <c r="RGE24" s="0"/>
      <c r="RGF24" s="0"/>
      <c r="RGG24" s="0"/>
      <c r="RGH24" s="0"/>
      <c r="RGI24" s="0"/>
      <c r="RGJ24" s="0"/>
      <c r="RGK24" s="0"/>
      <c r="RGL24" s="0"/>
      <c r="RGM24" s="0"/>
      <c r="RGN24" s="0"/>
      <c r="RGO24" s="0"/>
      <c r="RGP24" s="0"/>
      <c r="RGQ24" s="0"/>
      <c r="RGR24" s="0"/>
      <c r="RGS24" s="0"/>
      <c r="RGT24" s="0"/>
      <c r="RGU24" s="0"/>
      <c r="RGV24" s="0"/>
      <c r="RGW24" s="0"/>
      <c r="RGX24" s="0"/>
      <c r="RGY24" s="0"/>
      <c r="RGZ24" s="0"/>
      <c r="RHA24" s="0"/>
      <c r="RHB24" s="0"/>
      <c r="RHC24" s="0"/>
      <c r="RHD24" s="0"/>
      <c r="RHE24" s="0"/>
      <c r="RHF24" s="0"/>
      <c r="RHG24" s="0"/>
      <c r="RHH24" s="0"/>
      <c r="RHI24" s="0"/>
      <c r="RHJ24" s="0"/>
      <c r="RHK24" s="0"/>
      <c r="RHL24" s="0"/>
      <c r="RHM24" s="0"/>
      <c r="RHN24" s="0"/>
      <c r="RHO24" s="0"/>
      <c r="RHP24" s="0"/>
      <c r="RHQ24" s="0"/>
      <c r="RHR24" s="0"/>
      <c r="RHS24" s="0"/>
      <c r="RHT24" s="0"/>
      <c r="RHU24" s="0"/>
      <c r="RHV24" s="0"/>
      <c r="RHW24" s="0"/>
      <c r="RHX24" s="0"/>
      <c r="RHY24" s="0"/>
      <c r="RHZ24" s="0"/>
      <c r="RIA24" s="0"/>
      <c r="RIB24" s="0"/>
      <c r="RIC24" s="0"/>
      <c r="RID24" s="0"/>
      <c r="RIE24" s="0"/>
      <c r="RIF24" s="0"/>
      <c r="RIG24" s="0"/>
      <c r="RIH24" s="0"/>
      <c r="RII24" s="0"/>
      <c r="RIJ24" s="0"/>
      <c r="RIK24" s="0"/>
      <c r="RIL24" s="0"/>
      <c r="RIM24" s="0"/>
      <c r="RIN24" s="0"/>
      <c r="RIO24" s="0"/>
      <c r="RIP24" s="0"/>
      <c r="RIQ24" s="0"/>
      <c r="RIR24" s="0"/>
      <c r="RIS24" s="0"/>
      <c r="RIT24" s="0"/>
      <c r="RIU24" s="0"/>
      <c r="RIV24" s="0"/>
      <c r="RIW24" s="0"/>
      <c r="RIX24" s="0"/>
      <c r="RIY24" s="0"/>
      <c r="RIZ24" s="0"/>
      <c r="RJA24" s="0"/>
      <c r="RJB24" s="0"/>
      <c r="RJC24" s="0"/>
      <c r="RJD24" s="0"/>
      <c r="RJE24" s="0"/>
      <c r="RJF24" s="0"/>
      <c r="RJG24" s="0"/>
      <c r="RJH24" s="0"/>
      <c r="RJI24" s="0"/>
      <c r="RJJ24" s="0"/>
      <c r="RJK24" s="0"/>
      <c r="RJL24" s="0"/>
      <c r="RJM24" s="0"/>
      <c r="RJN24" s="0"/>
      <c r="RJO24" s="0"/>
      <c r="RJP24" s="0"/>
      <c r="RJQ24" s="0"/>
      <c r="RJR24" s="0"/>
      <c r="RJS24" s="0"/>
      <c r="RJT24" s="0"/>
      <c r="RJU24" s="0"/>
      <c r="RJV24" s="0"/>
      <c r="RJW24" s="0"/>
      <c r="RJX24" s="0"/>
      <c r="RJY24" s="0"/>
      <c r="RJZ24" s="0"/>
      <c r="RKA24" s="0"/>
      <c r="RKB24" s="0"/>
      <c r="RKC24" s="0"/>
      <c r="RKD24" s="0"/>
      <c r="RKE24" s="0"/>
      <c r="RKF24" s="0"/>
      <c r="RKG24" s="0"/>
      <c r="RKH24" s="0"/>
      <c r="RKI24" s="0"/>
      <c r="RKJ24" s="0"/>
      <c r="RKK24" s="0"/>
      <c r="RKL24" s="0"/>
      <c r="RKM24" s="0"/>
      <c r="RKN24" s="0"/>
      <c r="RKO24" s="0"/>
      <c r="RKP24" s="0"/>
      <c r="RKQ24" s="0"/>
      <c r="RKR24" s="0"/>
      <c r="RKS24" s="0"/>
      <c r="RKT24" s="0"/>
      <c r="RKU24" s="0"/>
      <c r="RKV24" s="0"/>
      <c r="RKW24" s="0"/>
      <c r="RKX24" s="0"/>
      <c r="RKY24" s="0"/>
      <c r="RKZ24" s="0"/>
      <c r="RLA24" s="0"/>
      <c r="RLB24" s="0"/>
      <c r="RLC24" s="0"/>
      <c r="RLD24" s="0"/>
      <c r="RLE24" s="0"/>
      <c r="RLF24" s="0"/>
      <c r="RLG24" s="0"/>
      <c r="RLH24" s="0"/>
      <c r="RLI24" s="0"/>
      <c r="RLJ24" s="0"/>
      <c r="RLK24" s="0"/>
      <c r="RLL24" s="0"/>
      <c r="RLM24" s="0"/>
      <c r="RLN24" s="0"/>
      <c r="RLO24" s="0"/>
      <c r="RLP24" s="0"/>
      <c r="RLQ24" s="0"/>
      <c r="RLR24" s="0"/>
      <c r="RLS24" s="0"/>
      <c r="RLT24" s="0"/>
      <c r="RLU24" s="0"/>
      <c r="RLV24" s="0"/>
      <c r="RLW24" s="0"/>
      <c r="RLX24" s="0"/>
      <c r="RLY24" s="0"/>
      <c r="RLZ24" s="0"/>
      <c r="RMA24" s="0"/>
      <c r="RMB24" s="0"/>
      <c r="RMC24" s="0"/>
      <c r="RMD24" s="0"/>
      <c r="RME24" s="0"/>
      <c r="RMF24" s="0"/>
      <c r="RMG24" s="0"/>
      <c r="RMH24" s="0"/>
      <c r="RMI24" s="0"/>
      <c r="RMJ24" s="0"/>
      <c r="RMK24" s="0"/>
      <c r="RML24" s="0"/>
      <c r="RMM24" s="0"/>
      <c r="RMN24" s="0"/>
      <c r="RMO24" s="0"/>
      <c r="RMP24" s="0"/>
      <c r="RMQ24" s="0"/>
      <c r="RMR24" s="0"/>
      <c r="RMS24" s="0"/>
      <c r="RMT24" s="0"/>
      <c r="RMU24" s="0"/>
      <c r="RMV24" s="0"/>
      <c r="RMW24" s="0"/>
      <c r="RMX24" s="0"/>
      <c r="RMY24" s="0"/>
      <c r="RMZ24" s="0"/>
      <c r="RNA24" s="0"/>
      <c r="RNB24" s="0"/>
      <c r="RNC24" s="0"/>
      <c r="RND24" s="0"/>
      <c r="RNE24" s="0"/>
      <c r="RNF24" s="0"/>
      <c r="RNG24" s="0"/>
      <c r="RNH24" s="0"/>
      <c r="RNI24" s="0"/>
      <c r="RNJ24" s="0"/>
      <c r="RNK24" s="0"/>
      <c r="RNL24" s="0"/>
      <c r="RNM24" s="0"/>
      <c r="RNN24" s="0"/>
      <c r="RNO24" s="0"/>
      <c r="RNP24" s="0"/>
      <c r="RNQ24" s="0"/>
      <c r="RNR24" s="0"/>
      <c r="RNS24" s="0"/>
      <c r="RNT24" s="0"/>
      <c r="RNU24" s="0"/>
      <c r="RNV24" s="0"/>
      <c r="RNW24" s="0"/>
      <c r="RNX24" s="0"/>
      <c r="RNY24" s="0"/>
      <c r="RNZ24" s="0"/>
      <c r="ROA24" s="0"/>
      <c r="ROB24" s="0"/>
      <c r="ROC24" s="0"/>
      <c r="ROD24" s="0"/>
      <c r="ROE24" s="0"/>
      <c r="ROF24" s="0"/>
      <c r="ROG24" s="0"/>
      <c r="ROH24" s="0"/>
      <c r="ROI24" s="0"/>
      <c r="ROJ24" s="0"/>
      <c r="ROK24" s="0"/>
      <c r="ROL24" s="0"/>
      <c r="ROM24" s="0"/>
      <c r="RON24" s="0"/>
      <c r="ROO24" s="0"/>
      <c r="ROP24" s="0"/>
      <c r="ROQ24" s="0"/>
      <c r="ROR24" s="0"/>
      <c r="ROS24" s="0"/>
      <c r="ROT24" s="0"/>
      <c r="ROU24" s="0"/>
      <c r="ROV24" s="0"/>
      <c r="ROW24" s="0"/>
      <c r="ROX24" s="0"/>
      <c r="ROY24" s="0"/>
      <c r="ROZ24" s="0"/>
      <c r="RPA24" s="0"/>
      <c r="RPB24" s="0"/>
      <c r="RPC24" s="0"/>
      <c r="RPD24" s="0"/>
      <c r="RPE24" s="0"/>
      <c r="RPF24" s="0"/>
      <c r="RPG24" s="0"/>
      <c r="RPH24" s="0"/>
      <c r="RPI24" s="0"/>
      <c r="RPJ24" s="0"/>
      <c r="RPK24" s="0"/>
      <c r="RPL24" s="0"/>
      <c r="RPM24" s="0"/>
      <c r="RPN24" s="0"/>
      <c r="RPO24" s="0"/>
      <c r="RPP24" s="0"/>
      <c r="RPQ24" s="0"/>
      <c r="RPR24" s="0"/>
      <c r="RPS24" s="0"/>
      <c r="RPT24" s="0"/>
      <c r="RPU24" s="0"/>
      <c r="RPV24" s="0"/>
      <c r="RPW24" s="0"/>
      <c r="RPX24" s="0"/>
      <c r="RPY24" s="0"/>
      <c r="RPZ24" s="0"/>
      <c r="RQA24" s="0"/>
      <c r="RQB24" s="0"/>
      <c r="RQC24" s="0"/>
      <c r="RQD24" s="0"/>
      <c r="RQE24" s="0"/>
      <c r="RQF24" s="0"/>
      <c r="RQG24" s="0"/>
      <c r="RQH24" s="0"/>
      <c r="RQI24" s="0"/>
      <c r="RQJ24" s="0"/>
      <c r="RQK24" s="0"/>
      <c r="RQL24" s="0"/>
      <c r="RQM24" s="0"/>
      <c r="RQN24" s="0"/>
      <c r="RQO24" s="0"/>
      <c r="RQP24" s="0"/>
      <c r="RQQ24" s="0"/>
      <c r="RQR24" s="0"/>
      <c r="RQS24" s="0"/>
      <c r="RQT24" s="0"/>
      <c r="RQU24" s="0"/>
      <c r="RQV24" s="0"/>
      <c r="RQW24" s="0"/>
      <c r="RQX24" s="0"/>
      <c r="RQY24" s="0"/>
      <c r="RQZ24" s="0"/>
      <c r="RRA24" s="0"/>
      <c r="RRB24" s="0"/>
      <c r="RRC24" s="0"/>
      <c r="RRD24" s="0"/>
      <c r="RRE24" s="0"/>
      <c r="RRF24" s="0"/>
      <c r="RRG24" s="0"/>
      <c r="RRH24" s="0"/>
      <c r="RRI24" s="0"/>
      <c r="RRJ24" s="0"/>
      <c r="RRK24" s="0"/>
      <c r="RRL24" s="0"/>
      <c r="RRM24" s="0"/>
      <c r="RRN24" s="0"/>
      <c r="RRO24" s="0"/>
      <c r="RRP24" s="0"/>
      <c r="RRQ24" s="0"/>
      <c r="RRR24" s="0"/>
      <c r="RRS24" s="0"/>
      <c r="RRT24" s="0"/>
      <c r="RRU24" s="0"/>
      <c r="RRV24" s="0"/>
      <c r="RRW24" s="0"/>
      <c r="RRX24" s="0"/>
      <c r="RRY24" s="0"/>
      <c r="RRZ24" s="0"/>
      <c r="RSA24" s="0"/>
      <c r="RSB24" s="0"/>
      <c r="RSC24" s="0"/>
      <c r="RSD24" s="0"/>
      <c r="RSE24" s="0"/>
      <c r="RSF24" s="0"/>
      <c r="RSG24" s="0"/>
      <c r="RSH24" s="0"/>
      <c r="RSI24" s="0"/>
      <c r="RSJ24" s="0"/>
      <c r="RSK24" s="0"/>
      <c r="RSL24" s="0"/>
      <c r="RSM24" s="0"/>
      <c r="RSN24" s="0"/>
      <c r="RSO24" s="0"/>
      <c r="RSP24" s="0"/>
      <c r="RSQ24" s="0"/>
      <c r="RSR24" s="0"/>
      <c r="RSS24" s="0"/>
      <c r="RST24" s="0"/>
      <c r="RSU24" s="0"/>
      <c r="RSV24" s="0"/>
      <c r="RSW24" s="0"/>
      <c r="RSX24" s="0"/>
      <c r="RSY24" s="0"/>
      <c r="RSZ24" s="0"/>
      <c r="RTA24" s="0"/>
      <c r="RTB24" s="0"/>
      <c r="RTC24" s="0"/>
      <c r="RTD24" s="0"/>
      <c r="RTE24" s="0"/>
      <c r="RTF24" s="0"/>
      <c r="RTG24" s="0"/>
      <c r="RTH24" s="0"/>
      <c r="RTI24" s="0"/>
      <c r="RTJ24" s="0"/>
      <c r="RTK24" s="0"/>
      <c r="RTL24" s="0"/>
      <c r="RTM24" s="0"/>
      <c r="RTN24" s="0"/>
      <c r="RTO24" s="0"/>
      <c r="RTP24" s="0"/>
      <c r="RTQ24" s="0"/>
      <c r="RTR24" s="0"/>
      <c r="RTS24" s="0"/>
      <c r="RTT24" s="0"/>
      <c r="RTU24" s="0"/>
      <c r="RTV24" s="0"/>
      <c r="RTW24" s="0"/>
      <c r="RTX24" s="0"/>
      <c r="RTY24" s="0"/>
      <c r="RTZ24" s="0"/>
      <c r="RUA24" s="0"/>
      <c r="RUB24" s="0"/>
      <c r="RUC24" s="0"/>
      <c r="RUD24" s="0"/>
      <c r="RUE24" s="0"/>
      <c r="RUF24" s="0"/>
      <c r="RUG24" s="0"/>
      <c r="RUH24" s="0"/>
      <c r="RUI24" s="0"/>
      <c r="RUJ24" s="0"/>
      <c r="RUK24" s="0"/>
      <c r="RUL24" s="0"/>
      <c r="RUM24" s="0"/>
      <c r="RUN24" s="0"/>
      <c r="RUO24" s="0"/>
      <c r="RUP24" s="0"/>
      <c r="RUQ24" s="0"/>
      <c r="RUR24" s="0"/>
      <c r="RUS24" s="0"/>
      <c r="RUT24" s="0"/>
      <c r="RUU24" s="0"/>
      <c r="RUV24" s="0"/>
      <c r="RUW24" s="0"/>
      <c r="RUX24" s="0"/>
      <c r="RUY24" s="0"/>
      <c r="RUZ24" s="0"/>
      <c r="RVA24" s="0"/>
      <c r="RVB24" s="0"/>
      <c r="RVC24" s="0"/>
      <c r="RVD24" s="0"/>
      <c r="RVE24" s="0"/>
      <c r="RVF24" s="0"/>
      <c r="RVG24" s="0"/>
      <c r="RVH24" s="0"/>
      <c r="RVI24" s="0"/>
      <c r="RVJ24" s="0"/>
      <c r="RVK24" s="0"/>
      <c r="RVL24" s="0"/>
      <c r="RVM24" s="0"/>
      <c r="RVN24" s="0"/>
      <c r="RVO24" s="0"/>
      <c r="RVP24" s="0"/>
      <c r="RVQ24" s="0"/>
      <c r="RVR24" s="0"/>
      <c r="RVS24" s="0"/>
      <c r="RVT24" s="0"/>
      <c r="RVU24" s="0"/>
      <c r="RVV24" s="0"/>
      <c r="RVW24" s="0"/>
      <c r="RVX24" s="0"/>
      <c r="RVY24" s="0"/>
      <c r="RVZ24" s="0"/>
      <c r="RWA24" s="0"/>
      <c r="RWB24" s="0"/>
      <c r="RWC24" s="0"/>
      <c r="RWD24" s="0"/>
      <c r="RWE24" s="0"/>
      <c r="RWF24" s="0"/>
      <c r="RWG24" s="0"/>
      <c r="RWH24" s="0"/>
      <c r="RWI24" s="0"/>
      <c r="RWJ24" s="0"/>
      <c r="RWK24" s="0"/>
      <c r="RWL24" s="0"/>
      <c r="RWM24" s="0"/>
      <c r="RWN24" s="0"/>
      <c r="RWO24" s="0"/>
      <c r="RWP24" s="0"/>
      <c r="RWQ24" s="0"/>
      <c r="RWR24" s="0"/>
      <c r="RWS24" s="0"/>
      <c r="RWT24" s="0"/>
      <c r="RWU24" s="0"/>
      <c r="RWV24" s="0"/>
      <c r="RWW24" s="0"/>
      <c r="RWX24" s="0"/>
      <c r="RWY24" s="0"/>
      <c r="RWZ24" s="0"/>
      <c r="RXA24" s="0"/>
      <c r="RXB24" s="0"/>
      <c r="RXC24" s="0"/>
      <c r="RXD24" s="0"/>
      <c r="RXE24" s="0"/>
      <c r="RXF24" s="0"/>
      <c r="RXG24" s="0"/>
      <c r="RXH24" s="0"/>
      <c r="RXI24" s="0"/>
      <c r="RXJ24" s="0"/>
      <c r="RXK24" s="0"/>
      <c r="RXL24" s="0"/>
      <c r="RXM24" s="0"/>
      <c r="RXN24" s="0"/>
      <c r="RXO24" s="0"/>
      <c r="RXP24" s="0"/>
      <c r="RXQ24" s="0"/>
      <c r="RXR24" s="0"/>
      <c r="RXS24" s="0"/>
      <c r="RXT24" s="0"/>
      <c r="RXU24" s="0"/>
      <c r="RXV24" s="0"/>
      <c r="RXW24" s="0"/>
      <c r="RXX24" s="0"/>
      <c r="RXY24" s="0"/>
      <c r="RXZ24" s="0"/>
      <c r="RYA24" s="0"/>
      <c r="RYB24" s="0"/>
      <c r="RYC24" s="0"/>
      <c r="RYD24" s="0"/>
      <c r="RYE24" s="0"/>
      <c r="RYF24" s="0"/>
      <c r="RYG24" s="0"/>
      <c r="RYH24" s="0"/>
      <c r="RYI24" s="0"/>
      <c r="RYJ24" s="0"/>
      <c r="RYK24" s="0"/>
      <c r="RYL24" s="0"/>
      <c r="RYM24" s="0"/>
      <c r="RYN24" s="0"/>
      <c r="RYO24" s="0"/>
      <c r="RYP24" s="0"/>
      <c r="RYQ24" s="0"/>
      <c r="RYR24" s="0"/>
      <c r="RYS24" s="0"/>
      <c r="RYT24" s="0"/>
      <c r="RYU24" s="0"/>
      <c r="RYV24" s="0"/>
      <c r="RYW24" s="0"/>
      <c r="RYX24" s="0"/>
      <c r="RYY24" s="0"/>
      <c r="RYZ24" s="0"/>
      <c r="RZA24" s="0"/>
      <c r="RZB24" s="0"/>
      <c r="RZC24" s="0"/>
      <c r="RZD24" s="0"/>
      <c r="RZE24" s="0"/>
      <c r="RZF24" s="0"/>
      <c r="RZG24" s="0"/>
      <c r="RZH24" s="0"/>
      <c r="RZI24" s="0"/>
      <c r="RZJ24" s="0"/>
      <c r="RZK24" s="0"/>
      <c r="RZL24" s="0"/>
      <c r="RZM24" s="0"/>
      <c r="RZN24" s="0"/>
      <c r="RZO24" s="0"/>
      <c r="RZP24" s="0"/>
      <c r="RZQ24" s="0"/>
      <c r="RZR24" s="0"/>
      <c r="RZS24" s="0"/>
      <c r="RZT24" s="0"/>
      <c r="RZU24" s="0"/>
      <c r="RZV24" s="0"/>
      <c r="RZW24" s="0"/>
      <c r="RZX24" s="0"/>
      <c r="RZY24" s="0"/>
      <c r="RZZ24" s="0"/>
      <c r="SAA24" s="0"/>
      <c r="SAB24" s="0"/>
      <c r="SAC24" s="0"/>
      <c r="SAD24" s="0"/>
      <c r="SAE24" s="0"/>
      <c r="SAF24" s="0"/>
      <c r="SAG24" s="0"/>
      <c r="SAH24" s="0"/>
      <c r="SAI24" s="0"/>
      <c r="SAJ24" s="0"/>
      <c r="SAK24" s="0"/>
      <c r="SAL24" s="0"/>
      <c r="SAM24" s="0"/>
      <c r="SAN24" s="0"/>
      <c r="SAO24" s="0"/>
      <c r="SAP24" s="0"/>
      <c r="SAQ24" s="0"/>
      <c r="SAR24" s="0"/>
      <c r="SAS24" s="0"/>
      <c r="SAT24" s="0"/>
      <c r="SAU24" s="0"/>
      <c r="SAV24" s="0"/>
      <c r="SAW24" s="0"/>
      <c r="SAX24" s="0"/>
      <c r="SAY24" s="0"/>
      <c r="SAZ24" s="0"/>
      <c r="SBA24" s="0"/>
      <c r="SBB24" s="0"/>
      <c r="SBC24" s="0"/>
      <c r="SBD24" s="0"/>
      <c r="SBE24" s="0"/>
      <c r="SBF24" s="0"/>
      <c r="SBG24" s="0"/>
      <c r="SBH24" s="0"/>
      <c r="SBI24" s="0"/>
      <c r="SBJ24" s="0"/>
      <c r="SBK24" s="0"/>
      <c r="SBL24" s="0"/>
      <c r="SBM24" s="0"/>
      <c r="SBN24" s="0"/>
      <c r="SBO24" s="0"/>
      <c r="SBP24" s="0"/>
      <c r="SBQ24" s="0"/>
      <c r="SBR24" s="0"/>
      <c r="SBS24" s="0"/>
      <c r="SBT24" s="0"/>
      <c r="SBU24" s="0"/>
      <c r="SBV24" s="0"/>
      <c r="SBW24" s="0"/>
      <c r="SBX24" s="0"/>
      <c r="SBY24" s="0"/>
      <c r="SBZ24" s="0"/>
      <c r="SCA24" s="0"/>
      <c r="SCB24" s="0"/>
      <c r="SCC24" s="0"/>
      <c r="SCD24" s="0"/>
      <c r="SCE24" s="0"/>
      <c r="SCF24" s="0"/>
      <c r="SCG24" s="0"/>
      <c r="SCH24" s="0"/>
      <c r="SCI24" s="0"/>
      <c r="SCJ24" s="0"/>
      <c r="SCK24" s="0"/>
      <c r="SCL24" s="0"/>
      <c r="SCM24" s="0"/>
      <c r="SCN24" s="0"/>
      <c r="SCO24" s="0"/>
      <c r="SCP24" s="0"/>
      <c r="SCQ24" s="0"/>
      <c r="SCR24" s="0"/>
      <c r="SCS24" s="0"/>
      <c r="SCT24" s="0"/>
      <c r="SCU24" s="0"/>
      <c r="SCV24" s="0"/>
      <c r="SCW24" s="0"/>
      <c r="SCX24" s="0"/>
      <c r="SCY24" s="0"/>
      <c r="SCZ24" s="0"/>
      <c r="SDA24" s="0"/>
      <c r="SDB24" s="0"/>
      <c r="SDC24" s="0"/>
      <c r="SDD24" s="0"/>
      <c r="SDE24" s="0"/>
      <c r="SDF24" s="0"/>
      <c r="SDG24" s="0"/>
      <c r="SDH24" s="0"/>
      <c r="SDI24" s="0"/>
      <c r="SDJ24" s="0"/>
      <c r="SDK24" s="0"/>
      <c r="SDL24" s="0"/>
      <c r="SDM24" s="0"/>
      <c r="SDN24" s="0"/>
      <c r="SDO24" s="0"/>
      <c r="SDP24" s="0"/>
      <c r="SDQ24" s="0"/>
      <c r="SDR24" s="0"/>
      <c r="SDS24" s="0"/>
      <c r="SDT24" s="0"/>
      <c r="SDU24" s="0"/>
      <c r="SDV24" s="0"/>
      <c r="SDW24" s="0"/>
      <c r="SDX24" s="0"/>
      <c r="SDY24" s="0"/>
      <c r="SDZ24" s="0"/>
      <c r="SEA24" s="0"/>
      <c r="SEB24" s="0"/>
      <c r="SEC24" s="0"/>
      <c r="SED24" s="0"/>
      <c r="SEE24" s="0"/>
      <c r="SEF24" s="0"/>
      <c r="SEG24" s="0"/>
      <c r="SEH24" s="0"/>
      <c r="SEI24" s="0"/>
      <c r="SEJ24" s="0"/>
      <c r="SEK24" s="0"/>
      <c r="SEL24" s="0"/>
      <c r="SEM24" s="0"/>
      <c r="SEN24" s="0"/>
      <c r="SEO24" s="0"/>
      <c r="SEP24" s="0"/>
      <c r="SEQ24" s="0"/>
      <c r="SER24" s="0"/>
      <c r="SES24" s="0"/>
      <c r="SET24" s="0"/>
      <c r="SEU24" s="0"/>
      <c r="SEV24" s="0"/>
      <c r="SEW24" s="0"/>
      <c r="SEX24" s="0"/>
      <c r="SEY24" s="0"/>
      <c r="SEZ24" s="0"/>
      <c r="SFA24" s="0"/>
      <c r="SFB24" s="0"/>
      <c r="SFC24" s="0"/>
      <c r="SFD24" s="0"/>
      <c r="SFE24" s="0"/>
      <c r="SFF24" s="0"/>
      <c r="SFG24" s="0"/>
      <c r="SFH24" s="0"/>
      <c r="SFI24" s="0"/>
      <c r="SFJ24" s="0"/>
      <c r="SFK24" s="0"/>
      <c r="SFL24" s="0"/>
      <c r="SFM24" s="0"/>
      <c r="SFN24" s="0"/>
      <c r="SFO24" s="0"/>
      <c r="SFP24" s="0"/>
      <c r="SFQ24" s="0"/>
      <c r="SFR24" s="0"/>
      <c r="SFS24" s="0"/>
      <c r="SFT24" s="0"/>
      <c r="SFU24" s="0"/>
      <c r="SFV24" s="0"/>
      <c r="SFW24" s="0"/>
      <c r="SFX24" s="0"/>
      <c r="SFY24" s="0"/>
      <c r="SFZ24" s="0"/>
      <c r="SGA24" s="0"/>
      <c r="SGB24" s="0"/>
      <c r="SGC24" s="0"/>
      <c r="SGD24" s="0"/>
      <c r="SGE24" s="0"/>
      <c r="SGF24" s="0"/>
      <c r="SGG24" s="0"/>
      <c r="SGH24" s="0"/>
      <c r="SGI24" s="0"/>
      <c r="SGJ24" s="0"/>
      <c r="SGK24" s="0"/>
      <c r="SGL24" s="0"/>
      <c r="SGM24" s="0"/>
      <c r="SGN24" s="0"/>
      <c r="SGO24" s="0"/>
      <c r="SGP24" s="0"/>
      <c r="SGQ24" s="0"/>
      <c r="SGR24" s="0"/>
      <c r="SGS24" s="0"/>
      <c r="SGT24" s="0"/>
      <c r="SGU24" s="0"/>
      <c r="SGV24" s="0"/>
      <c r="SGW24" s="0"/>
      <c r="SGX24" s="0"/>
      <c r="SGY24" s="0"/>
      <c r="SGZ24" s="0"/>
      <c r="SHA24" s="0"/>
      <c r="SHB24" s="0"/>
      <c r="SHC24" s="0"/>
      <c r="SHD24" s="0"/>
      <c r="SHE24" s="0"/>
      <c r="SHF24" s="0"/>
      <c r="SHG24" s="0"/>
      <c r="SHH24" s="0"/>
      <c r="SHI24" s="0"/>
      <c r="SHJ24" s="0"/>
      <c r="SHK24" s="0"/>
      <c r="SHL24" s="0"/>
      <c r="SHM24" s="0"/>
      <c r="SHN24" s="0"/>
      <c r="SHO24" s="0"/>
      <c r="SHP24" s="0"/>
      <c r="SHQ24" s="0"/>
      <c r="SHR24" s="0"/>
      <c r="SHS24" s="0"/>
      <c r="SHT24" s="0"/>
      <c r="SHU24" s="0"/>
      <c r="SHV24" s="0"/>
      <c r="SHW24" s="0"/>
      <c r="SHX24" s="0"/>
      <c r="SHY24" s="0"/>
      <c r="SHZ24" s="0"/>
      <c r="SIA24" s="0"/>
      <c r="SIB24" s="0"/>
      <c r="SIC24" s="0"/>
      <c r="SID24" s="0"/>
      <c r="SIE24" s="0"/>
      <c r="SIF24" s="0"/>
      <c r="SIG24" s="0"/>
      <c r="SIH24" s="0"/>
      <c r="SII24" s="0"/>
      <c r="SIJ24" s="0"/>
      <c r="SIK24" s="0"/>
      <c r="SIL24" s="0"/>
      <c r="SIM24" s="0"/>
      <c r="SIN24" s="0"/>
      <c r="SIO24" s="0"/>
      <c r="SIP24" s="0"/>
      <c r="SIQ24" s="0"/>
      <c r="SIR24" s="0"/>
      <c r="SIS24" s="0"/>
      <c r="SIT24" s="0"/>
      <c r="SIU24" s="0"/>
      <c r="SIV24" s="0"/>
      <c r="SIW24" s="0"/>
      <c r="SIX24" s="0"/>
      <c r="SIY24" s="0"/>
      <c r="SIZ24" s="0"/>
      <c r="SJA24" s="0"/>
      <c r="SJB24" s="0"/>
      <c r="SJC24" s="0"/>
      <c r="SJD24" s="0"/>
      <c r="SJE24" s="0"/>
      <c r="SJF24" s="0"/>
      <c r="SJG24" s="0"/>
      <c r="SJH24" s="0"/>
      <c r="SJI24" s="0"/>
      <c r="SJJ24" s="0"/>
      <c r="SJK24" s="0"/>
      <c r="SJL24" s="0"/>
      <c r="SJM24" s="0"/>
      <c r="SJN24" s="0"/>
      <c r="SJO24" s="0"/>
      <c r="SJP24" s="0"/>
      <c r="SJQ24" s="0"/>
      <c r="SJR24" s="0"/>
      <c r="SJS24" s="0"/>
      <c r="SJT24" s="0"/>
      <c r="SJU24" s="0"/>
      <c r="SJV24" s="0"/>
      <c r="SJW24" s="0"/>
      <c r="SJX24" s="0"/>
      <c r="SJY24" s="0"/>
      <c r="SJZ24" s="0"/>
      <c r="SKA24" s="0"/>
      <c r="SKB24" s="0"/>
      <c r="SKC24" s="0"/>
      <c r="SKD24" s="0"/>
      <c r="SKE24" s="0"/>
      <c r="SKF24" s="0"/>
      <c r="SKG24" s="0"/>
      <c r="SKH24" s="0"/>
      <c r="SKI24" s="0"/>
      <c r="SKJ24" s="0"/>
      <c r="SKK24" s="0"/>
      <c r="SKL24" s="0"/>
      <c r="SKM24" s="0"/>
      <c r="SKN24" s="0"/>
      <c r="SKO24" s="0"/>
      <c r="SKP24" s="0"/>
      <c r="SKQ24" s="0"/>
      <c r="SKR24" s="0"/>
      <c r="SKS24" s="0"/>
      <c r="SKT24" s="0"/>
      <c r="SKU24" s="0"/>
      <c r="SKV24" s="0"/>
      <c r="SKW24" s="0"/>
      <c r="SKX24" s="0"/>
      <c r="SKY24" s="0"/>
      <c r="SKZ24" s="0"/>
      <c r="SLA24" s="0"/>
      <c r="SLB24" s="0"/>
      <c r="SLC24" s="0"/>
      <c r="SLD24" s="0"/>
      <c r="SLE24" s="0"/>
      <c r="SLF24" s="0"/>
      <c r="SLG24" s="0"/>
      <c r="SLH24" s="0"/>
      <c r="SLI24" s="0"/>
      <c r="SLJ24" s="0"/>
      <c r="SLK24" s="0"/>
      <c r="SLL24" s="0"/>
      <c r="SLM24" s="0"/>
      <c r="SLN24" s="0"/>
      <c r="SLO24" s="0"/>
      <c r="SLP24" s="0"/>
      <c r="SLQ24" s="0"/>
      <c r="SLR24" s="0"/>
      <c r="SLS24" s="0"/>
      <c r="SLT24" s="0"/>
      <c r="SLU24" s="0"/>
      <c r="SLV24" s="0"/>
      <c r="SLW24" s="0"/>
      <c r="SLX24" s="0"/>
      <c r="SLY24" s="0"/>
      <c r="SLZ24" s="0"/>
      <c r="SMA24" s="0"/>
      <c r="SMB24" s="0"/>
      <c r="SMC24" s="0"/>
      <c r="SMD24" s="0"/>
      <c r="SME24" s="0"/>
      <c r="SMF24" s="0"/>
      <c r="SMG24" s="0"/>
      <c r="SMH24" s="0"/>
      <c r="SMI24" s="0"/>
      <c r="SMJ24" s="0"/>
      <c r="SMK24" s="0"/>
      <c r="SML24" s="0"/>
      <c r="SMM24" s="0"/>
      <c r="SMN24" s="0"/>
      <c r="SMO24" s="0"/>
      <c r="SMP24" s="0"/>
      <c r="SMQ24" s="0"/>
      <c r="SMR24" s="0"/>
      <c r="SMS24" s="0"/>
      <c r="SMT24" s="0"/>
      <c r="SMU24" s="0"/>
      <c r="SMV24" s="0"/>
      <c r="SMW24" s="0"/>
      <c r="SMX24" s="0"/>
      <c r="SMY24" s="0"/>
      <c r="SMZ24" s="0"/>
      <c r="SNA24" s="0"/>
      <c r="SNB24" s="0"/>
      <c r="SNC24" s="0"/>
      <c r="SND24" s="0"/>
      <c r="SNE24" s="0"/>
      <c r="SNF24" s="0"/>
      <c r="SNG24" s="0"/>
      <c r="SNH24" s="0"/>
      <c r="SNI24" s="0"/>
      <c r="SNJ24" s="0"/>
      <c r="SNK24" s="0"/>
      <c r="SNL24" s="0"/>
      <c r="SNM24" s="0"/>
      <c r="SNN24" s="0"/>
      <c r="SNO24" s="0"/>
      <c r="SNP24" s="0"/>
      <c r="SNQ24" s="0"/>
      <c r="SNR24" s="0"/>
      <c r="SNS24" s="0"/>
      <c r="SNT24" s="0"/>
      <c r="SNU24" s="0"/>
      <c r="SNV24" s="0"/>
      <c r="SNW24" s="0"/>
      <c r="SNX24" s="0"/>
      <c r="SNY24" s="0"/>
      <c r="SNZ24" s="0"/>
      <c r="SOA24" s="0"/>
      <c r="SOB24" s="0"/>
      <c r="SOC24" s="0"/>
      <c r="SOD24" s="0"/>
      <c r="SOE24" s="0"/>
      <c r="SOF24" s="0"/>
      <c r="SOG24" s="0"/>
      <c r="SOH24" s="0"/>
      <c r="SOI24" s="0"/>
      <c r="SOJ24" s="0"/>
      <c r="SOK24" s="0"/>
      <c r="SOL24" s="0"/>
      <c r="SOM24" s="0"/>
      <c r="SON24" s="0"/>
      <c r="SOO24" s="0"/>
      <c r="SOP24" s="0"/>
      <c r="SOQ24" s="0"/>
      <c r="SOR24" s="0"/>
      <c r="SOS24" s="0"/>
      <c r="SOT24" s="0"/>
      <c r="SOU24" s="0"/>
      <c r="SOV24" s="0"/>
      <c r="SOW24" s="0"/>
      <c r="SOX24" s="0"/>
      <c r="SOY24" s="0"/>
      <c r="SOZ24" s="0"/>
      <c r="SPA24" s="0"/>
      <c r="SPB24" s="0"/>
      <c r="SPC24" s="0"/>
      <c r="SPD24" s="0"/>
      <c r="SPE24" s="0"/>
      <c r="SPF24" s="0"/>
      <c r="SPG24" s="0"/>
      <c r="SPH24" s="0"/>
      <c r="SPI24" s="0"/>
      <c r="SPJ24" s="0"/>
      <c r="SPK24" s="0"/>
      <c r="SPL24" s="0"/>
      <c r="SPM24" s="0"/>
      <c r="SPN24" s="0"/>
      <c r="SPO24" s="0"/>
      <c r="SPP24" s="0"/>
      <c r="SPQ24" s="0"/>
      <c r="SPR24" s="0"/>
      <c r="SPS24" s="0"/>
      <c r="SPT24" s="0"/>
      <c r="SPU24" s="0"/>
      <c r="SPV24" s="0"/>
      <c r="SPW24" s="0"/>
      <c r="SPX24" s="0"/>
      <c r="SPY24" s="0"/>
      <c r="SPZ24" s="0"/>
      <c r="SQA24" s="0"/>
      <c r="SQB24" s="0"/>
      <c r="SQC24" s="0"/>
      <c r="SQD24" s="0"/>
      <c r="SQE24" s="0"/>
      <c r="SQF24" s="0"/>
      <c r="SQG24" s="0"/>
      <c r="SQH24" s="0"/>
      <c r="SQI24" s="0"/>
      <c r="SQJ24" s="0"/>
      <c r="SQK24" s="0"/>
      <c r="SQL24" s="0"/>
      <c r="SQM24" s="0"/>
      <c r="SQN24" s="0"/>
      <c r="SQO24" s="0"/>
      <c r="SQP24" s="0"/>
      <c r="SQQ24" s="0"/>
      <c r="SQR24" s="0"/>
      <c r="SQS24" s="0"/>
      <c r="SQT24" s="0"/>
      <c r="SQU24" s="0"/>
      <c r="SQV24" s="0"/>
      <c r="SQW24" s="0"/>
      <c r="SQX24" s="0"/>
      <c r="SQY24" s="0"/>
      <c r="SQZ24" s="0"/>
      <c r="SRA24" s="0"/>
      <c r="SRB24" s="0"/>
      <c r="SRC24" s="0"/>
      <c r="SRD24" s="0"/>
      <c r="SRE24" s="0"/>
      <c r="SRF24" s="0"/>
      <c r="SRG24" s="0"/>
      <c r="SRH24" s="0"/>
      <c r="SRI24" s="0"/>
      <c r="SRJ24" s="0"/>
      <c r="SRK24" s="0"/>
      <c r="SRL24" s="0"/>
      <c r="SRM24" s="0"/>
      <c r="SRN24" s="0"/>
      <c r="SRO24" s="0"/>
      <c r="SRP24" s="0"/>
      <c r="SRQ24" s="0"/>
      <c r="SRR24" s="0"/>
      <c r="SRS24" s="0"/>
      <c r="SRT24" s="0"/>
      <c r="SRU24" s="0"/>
      <c r="SRV24" s="0"/>
      <c r="SRW24" s="0"/>
      <c r="SRX24" s="0"/>
      <c r="SRY24" s="0"/>
      <c r="SRZ24" s="0"/>
      <c r="SSA24" s="0"/>
      <c r="SSB24" s="0"/>
      <c r="SSC24" s="0"/>
      <c r="SSD24" s="0"/>
      <c r="SSE24" s="0"/>
      <c r="SSF24" s="0"/>
      <c r="SSG24" s="0"/>
      <c r="SSH24" s="0"/>
      <c r="SSI24" s="0"/>
      <c r="SSJ24" s="0"/>
      <c r="SSK24" s="0"/>
      <c r="SSL24" s="0"/>
      <c r="SSM24" s="0"/>
      <c r="SSN24" s="0"/>
      <c r="SSO24" s="0"/>
      <c r="SSP24" s="0"/>
      <c r="SSQ24" s="0"/>
      <c r="SSR24" s="0"/>
      <c r="SSS24" s="0"/>
      <c r="SST24" s="0"/>
      <c r="SSU24" s="0"/>
      <c r="SSV24" s="0"/>
      <c r="SSW24" s="0"/>
      <c r="SSX24" s="0"/>
      <c r="SSY24" s="0"/>
      <c r="SSZ24" s="0"/>
      <c r="STA24" s="0"/>
      <c r="STB24" s="0"/>
      <c r="STC24" s="0"/>
      <c r="STD24" s="0"/>
      <c r="STE24" s="0"/>
      <c r="STF24" s="0"/>
      <c r="STG24" s="0"/>
      <c r="STH24" s="0"/>
      <c r="STI24" s="0"/>
      <c r="STJ24" s="0"/>
      <c r="STK24" s="0"/>
      <c r="STL24" s="0"/>
      <c r="STM24" s="0"/>
      <c r="STN24" s="0"/>
      <c r="STO24" s="0"/>
      <c r="STP24" s="0"/>
      <c r="STQ24" s="0"/>
      <c r="STR24" s="0"/>
      <c r="STS24" s="0"/>
      <c r="STT24" s="0"/>
      <c r="STU24" s="0"/>
      <c r="STV24" s="0"/>
      <c r="STW24" s="0"/>
      <c r="STX24" s="0"/>
      <c r="STY24" s="0"/>
      <c r="STZ24" s="0"/>
      <c r="SUA24" s="0"/>
      <c r="SUB24" s="0"/>
      <c r="SUC24" s="0"/>
      <c r="SUD24" s="0"/>
      <c r="SUE24" s="0"/>
      <c r="SUF24" s="0"/>
      <c r="SUG24" s="0"/>
      <c r="SUH24" s="0"/>
      <c r="SUI24" s="0"/>
      <c r="SUJ24" s="0"/>
      <c r="SUK24" s="0"/>
      <c r="SUL24" s="0"/>
      <c r="SUM24" s="0"/>
      <c r="SUN24" s="0"/>
      <c r="SUO24" s="0"/>
      <c r="SUP24" s="0"/>
      <c r="SUQ24" s="0"/>
      <c r="SUR24" s="0"/>
      <c r="SUS24" s="0"/>
      <c r="SUT24" s="0"/>
      <c r="SUU24" s="0"/>
      <c r="SUV24" s="0"/>
      <c r="SUW24" s="0"/>
      <c r="SUX24" s="0"/>
      <c r="SUY24" s="0"/>
      <c r="SUZ24" s="0"/>
      <c r="SVA24" s="0"/>
      <c r="SVB24" s="0"/>
      <c r="SVC24" s="0"/>
      <c r="SVD24" s="0"/>
      <c r="SVE24" s="0"/>
      <c r="SVF24" s="0"/>
      <c r="SVG24" s="0"/>
      <c r="SVH24" s="0"/>
      <c r="SVI24" s="0"/>
      <c r="SVJ24" s="0"/>
      <c r="SVK24" s="0"/>
      <c r="SVL24" s="0"/>
      <c r="SVM24" s="0"/>
      <c r="SVN24" s="0"/>
      <c r="SVO24" s="0"/>
      <c r="SVP24" s="0"/>
      <c r="SVQ24" s="0"/>
      <c r="SVR24" s="0"/>
      <c r="SVS24" s="0"/>
      <c r="SVT24" s="0"/>
      <c r="SVU24" s="0"/>
      <c r="SVV24" s="0"/>
      <c r="SVW24" s="0"/>
      <c r="SVX24" s="0"/>
      <c r="SVY24" s="0"/>
      <c r="SVZ24" s="0"/>
      <c r="SWA24" s="0"/>
      <c r="SWB24" s="0"/>
      <c r="SWC24" s="0"/>
      <c r="SWD24" s="0"/>
      <c r="SWE24" s="0"/>
      <c r="SWF24" s="0"/>
      <c r="SWG24" s="0"/>
      <c r="SWH24" s="0"/>
      <c r="SWI24" s="0"/>
      <c r="SWJ24" s="0"/>
      <c r="SWK24" s="0"/>
      <c r="SWL24" s="0"/>
      <c r="SWM24" s="0"/>
      <c r="SWN24" s="0"/>
      <c r="SWO24" s="0"/>
      <c r="SWP24" s="0"/>
      <c r="SWQ24" s="0"/>
      <c r="SWR24" s="0"/>
      <c r="SWS24" s="0"/>
      <c r="SWT24" s="0"/>
      <c r="SWU24" s="0"/>
      <c r="SWV24" s="0"/>
      <c r="SWW24" s="0"/>
      <c r="SWX24" s="0"/>
      <c r="SWY24" s="0"/>
      <c r="SWZ24" s="0"/>
      <c r="SXA24" s="0"/>
      <c r="SXB24" s="0"/>
      <c r="SXC24" s="0"/>
      <c r="SXD24" s="0"/>
      <c r="SXE24" s="0"/>
      <c r="SXF24" s="0"/>
      <c r="SXG24" s="0"/>
      <c r="SXH24" s="0"/>
      <c r="SXI24" s="0"/>
      <c r="SXJ24" s="0"/>
      <c r="SXK24" s="0"/>
      <c r="SXL24" s="0"/>
      <c r="SXM24" s="0"/>
      <c r="SXN24" s="0"/>
      <c r="SXO24" s="0"/>
      <c r="SXP24" s="0"/>
      <c r="SXQ24" s="0"/>
      <c r="SXR24" s="0"/>
      <c r="SXS24" s="0"/>
      <c r="SXT24" s="0"/>
      <c r="SXU24" s="0"/>
      <c r="SXV24" s="0"/>
      <c r="SXW24" s="0"/>
      <c r="SXX24" s="0"/>
      <c r="SXY24" s="0"/>
      <c r="SXZ24" s="0"/>
      <c r="SYA24" s="0"/>
      <c r="SYB24" s="0"/>
      <c r="SYC24" s="0"/>
      <c r="SYD24" s="0"/>
      <c r="SYE24" s="0"/>
      <c r="SYF24" s="0"/>
      <c r="SYG24" s="0"/>
      <c r="SYH24" s="0"/>
      <c r="SYI24" s="0"/>
      <c r="SYJ24" s="0"/>
      <c r="SYK24" s="0"/>
      <c r="SYL24" s="0"/>
      <c r="SYM24" s="0"/>
      <c r="SYN24" s="0"/>
      <c r="SYO24" s="0"/>
      <c r="SYP24" s="0"/>
      <c r="SYQ24" s="0"/>
      <c r="SYR24" s="0"/>
      <c r="SYS24" s="0"/>
      <c r="SYT24" s="0"/>
      <c r="SYU24" s="0"/>
      <c r="SYV24" s="0"/>
      <c r="SYW24" s="0"/>
      <c r="SYX24" s="0"/>
      <c r="SYY24" s="0"/>
      <c r="SYZ24" s="0"/>
      <c r="SZA24" s="0"/>
      <c r="SZB24" s="0"/>
      <c r="SZC24" s="0"/>
      <c r="SZD24" s="0"/>
      <c r="SZE24" s="0"/>
      <c r="SZF24" s="0"/>
      <c r="SZG24" s="0"/>
      <c r="SZH24" s="0"/>
      <c r="SZI24" s="0"/>
      <c r="SZJ24" s="0"/>
      <c r="SZK24" s="0"/>
      <c r="SZL24" s="0"/>
      <c r="SZM24" s="0"/>
      <c r="SZN24" s="0"/>
      <c r="SZO24" s="0"/>
      <c r="SZP24" s="0"/>
      <c r="SZQ24" s="0"/>
      <c r="SZR24" s="0"/>
      <c r="SZS24" s="0"/>
      <c r="SZT24" s="0"/>
      <c r="SZU24" s="0"/>
      <c r="SZV24" s="0"/>
      <c r="SZW24" s="0"/>
      <c r="SZX24" s="0"/>
      <c r="SZY24" s="0"/>
      <c r="SZZ24" s="0"/>
      <c r="TAA24" s="0"/>
      <c r="TAB24" s="0"/>
      <c r="TAC24" s="0"/>
      <c r="TAD24" s="0"/>
      <c r="TAE24" s="0"/>
      <c r="TAF24" s="0"/>
      <c r="TAG24" s="0"/>
      <c r="TAH24" s="0"/>
      <c r="TAI24" s="0"/>
      <c r="TAJ24" s="0"/>
      <c r="TAK24" s="0"/>
      <c r="TAL24" s="0"/>
      <c r="TAM24" s="0"/>
      <c r="TAN24" s="0"/>
      <c r="TAO24" s="0"/>
      <c r="TAP24" s="0"/>
      <c r="TAQ24" s="0"/>
      <c r="TAR24" s="0"/>
      <c r="TAS24" s="0"/>
      <c r="TAT24" s="0"/>
      <c r="TAU24" s="0"/>
      <c r="TAV24" s="0"/>
      <c r="TAW24" s="0"/>
      <c r="TAX24" s="0"/>
      <c r="TAY24" s="0"/>
      <c r="TAZ24" s="0"/>
      <c r="TBA24" s="0"/>
      <c r="TBB24" s="0"/>
      <c r="TBC24" s="0"/>
      <c r="TBD24" s="0"/>
      <c r="TBE24" s="0"/>
      <c r="TBF24" s="0"/>
      <c r="TBG24" s="0"/>
      <c r="TBH24" s="0"/>
      <c r="TBI24" s="0"/>
      <c r="TBJ24" s="0"/>
      <c r="TBK24" s="0"/>
      <c r="TBL24" s="0"/>
      <c r="TBM24" s="0"/>
      <c r="TBN24" s="0"/>
      <c r="TBO24" s="0"/>
      <c r="TBP24" s="0"/>
      <c r="TBQ24" s="0"/>
      <c r="TBR24" s="0"/>
      <c r="TBS24" s="0"/>
      <c r="TBT24" s="0"/>
      <c r="TBU24" s="0"/>
      <c r="TBV24" s="0"/>
      <c r="TBW24" s="0"/>
      <c r="TBX24" s="0"/>
      <c r="TBY24" s="0"/>
      <c r="TBZ24" s="0"/>
      <c r="TCA24" s="0"/>
      <c r="TCB24" s="0"/>
      <c r="TCC24" s="0"/>
      <c r="TCD24" s="0"/>
      <c r="TCE24" s="0"/>
      <c r="TCF24" s="0"/>
      <c r="TCG24" s="0"/>
      <c r="TCH24" s="0"/>
      <c r="TCI24" s="0"/>
      <c r="TCJ24" s="0"/>
      <c r="TCK24" s="0"/>
      <c r="TCL24" s="0"/>
      <c r="TCM24" s="0"/>
      <c r="TCN24" s="0"/>
      <c r="TCO24" s="0"/>
      <c r="TCP24" s="0"/>
      <c r="TCQ24" s="0"/>
      <c r="TCR24" s="0"/>
      <c r="TCS24" s="0"/>
      <c r="TCT24" s="0"/>
      <c r="TCU24" s="0"/>
      <c r="TCV24" s="0"/>
      <c r="TCW24" s="0"/>
      <c r="TCX24" s="0"/>
      <c r="TCY24" s="0"/>
      <c r="TCZ24" s="0"/>
      <c r="TDA24" s="0"/>
      <c r="TDB24" s="0"/>
      <c r="TDC24" s="0"/>
      <c r="TDD24" s="0"/>
      <c r="TDE24" s="0"/>
      <c r="TDF24" s="0"/>
      <c r="TDG24" s="0"/>
      <c r="TDH24" s="0"/>
      <c r="TDI24" s="0"/>
      <c r="TDJ24" s="0"/>
      <c r="TDK24" s="0"/>
      <c r="TDL24" s="0"/>
      <c r="TDM24" s="0"/>
      <c r="TDN24" s="0"/>
      <c r="TDO24" s="0"/>
      <c r="TDP24" s="0"/>
      <c r="TDQ24" s="0"/>
      <c r="TDR24" s="0"/>
      <c r="TDS24" s="0"/>
      <c r="TDT24" s="0"/>
      <c r="TDU24" s="0"/>
      <c r="TDV24" s="0"/>
      <c r="TDW24" s="0"/>
      <c r="TDX24" s="0"/>
      <c r="TDY24" s="0"/>
      <c r="TDZ24" s="0"/>
      <c r="TEA24" s="0"/>
      <c r="TEB24" s="0"/>
      <c r="TEC24" s="0"/>
      <c r="TED24" s="0"/>
      <c r="TEE24" s="0"/>
      <c r="TEF24" s="0"/>
      <c r="TEG24" s="0"/>
      <c r="TEH24" s="0"/>
      <c r="TEI24" s="0"/>
      <c r="TEJ24" s="0"/>
      <c r="TEK24" s="0"/>
      <c r="TEL24" s="0"/>
      <c r="TEM24" s="0"/>
      <c r="TEN24" s="0"/>
      <c r="TEO24" s="0"/>
      <c r="TEP24" s="0"/>
      <c r="TEQ24" s="0"/>
      <c r="TER24" s="0"/>
      <c r="TES24" s="0"/>
      <c r="TET24" s="0"/>
      <c r="TEU24" s="0"/>
      <c r="TEV24" s="0"/>
      <c r="TEW24" s="0"/>
      <c r="TEX24" s="0"/>
      <c r="TEY24" s="0"/>
      <c r="TEZ24" s="0"/>
      <c r="TFA24" s="0"/>
      <c r="TFB24" s="0"/>
      <c r="TFC24" s="0"/>
      <c r="TFD24" s="0"/>
      <c r="TFE24" s="0"/>
      <c r="TFF24" s="0"/>
      <c r="TFG24" s="0"/>
      <c r="TFH24" s="0"/>
      <c r="TFI24" s="0"/>
      <c r="TFJ24" s="0"/>
      <c r="TFK24" s="0"/>
      <c r="TFL24" s="0"/>
      <c r="TFM24" s="0"/>
      <c r="TFN24" s="0"/>
      <c r="TFO24" s="0"/>
      <c r="TFP24" s="0"/>
      <c r="TFQ24" s="0"/>
      <c r="TFR24" s="0"/>
      <c r="TFS24" s="0"/>
      <c r="TFT24" s="0"/>
      <c r="TFU24" s="0"/>
      <c r="TFV24" s="0"/>
      <c r="TFW24" s="0"/>
      <c r="TFX24" s="0"/>
      <c r="TFY24" s="0"/>
      <c r="TFZ24" s="0"/>
      <c r="TGA24" s="0"/>
      <c r="TGB24" s="0"/>
      <c r="TGC24" s="0"/>
      <c r="TGD24" s="0"/>
      <c r="TGE24" s="0"/>
      <c r="TGF24" s="0"/>
      <c r="TGG24" s="0"/>
      <c r="TGH24" s="0"/>
      <c r="TGI24" s="0"/>
      <c r="TGJ24" s="0"/>
      <c r="TGK24" s="0"/>
      <c r="TGL24" s="0"/>
      <c r="TGM24" s="0"/>
      <c r="TGN24" s="0"/>
      <c r="TGO24" s="0"/>
      <c r="TGP24" s="0"/>
      <c r="TGQ24" s="0"/>
      <c r="TGR24" s="0"/>
      <c r="TGS24" s="0"/>
      <c r="TGT24" s="0"/>
      <c r="TGU24" s="0"/>
      <c r="TGV24" s="0"/>
      <c r="TGW24" s="0"/>
      <c r="TGX24" s="0"/>
      <c r="TGY24" s="0"/>
      <c r="TGZ24" s="0"/>
      <c r="THA24" s="0"/>
      <c r="THB24" s="0"/>
      <c r="THC24" s="0"/>
      <c r="THD24" s="0"/>
      <c r="THE24" s="0"/>
      <c r="THF24" s="0"/>
      <c r="THG24" s="0"/>
      <c r="THH24" s="0"/>
      <c r="THI24" s="0"/>
      <c r="THJ24" s="0"/>
      <c r="THK24" s="0"/>
      <c r="THL24" s="0"/>
      <c r="THM24" s="0"/>
      <c r="THN24" s="0"/>
      <c r="THO24" s="0"/>
      <c r="THP24" s="0"/>
      <c r="THQ24" s="0"/>
      <c r="THR24" s="0"/>
      <c r="THS24" s="0"/>
      <c r="THT24" s="0"/>
      <c r="THU24" s="0"/>
      <c r="THV24" s="0"/>
      <c r="THW24" s="0"/>
      <c r="THX24" s="0"/>
      <c r="THY24" s="0"/>
      <c r="THZ24" s="0"/>
      <c r="TIA24" s="0"/>
      <c r="TIB24" s="0"/>
      <c r="TIC24" s="0"/>
      <c r="TID24" s="0"/>
      <c r="TIE24" s="0"/>
      <c r="TIF24" s="0"/>
      <c r="TIG24" s="0"/>
      <c r="TIH24" s="0"/>
      <c r="TII24" s="0"/>
      <c r="TIJ24" s="0"/>
      <c r="TIK24" s="0"/>
      <c r="TIL24" s="0"/>
      <c r="TIM24" s="0"/>
      <c r="TIN24" s="0"/>
      <c r="TIO24" s="0"/>
      <c r="TIP24" s="0"/>
      <c r="TIQ24" s="0"/>
      <c r="TIR24" s="0"/>
      <c r="TIS24" s="0"/>
      <c r="TIT24" s="0"/>
      <c r="TIU24" s="0"/>
      <c r="TIV24" s="0"/>
      <c r="TIW24" s="0"/>
      <c r="TIX24" s="0"/>
      <c r="TIY24" s="0"/>
      <c r="TIZ24" s="0"/>
      <c r="TJA24" s="0"/>
      <c r="TJB24" s="0"/>
      <c r="TJC24" s="0"/>
      <c r="TJD24" s="0"/>
      <c r="TJE24" s="0"/>
      <c r="TJF24" s="0"/>
      <c r="TJG24" s="0"/>
      <c r="TJH24" s="0"/>
      <c r="TJI24" s="0"/>
      <c r="TJJ24" s="0"/>
      <c r="TJK24" s="0"/>
      <c r="TJL24" s="0"/>
      <c r="TJM24" s="0"/>
      <c r="TJN24" s="0"/>
      <c r="TJO24" s="0"/>
      <c r="TJP24" s="0"/>
      <c r="TJQ24" s="0"/>
      <c r="TJR24" s="0"/>
      <c r="TJS24" s="0"/>
      <c r="TJT24" s="0"/>
      <c r="TJU24" s="0"/>
      <c r="TJV24" s="0"/>
      <c r="TJW24" s="0"/>
      <c r="TJX24" s="0"/>
      <c r="TJY24" s="0"/>
      <c r="TJZ24" s="0"/>
      <c r="TKA24" s="0"/>
      <c r="TKB24" s="0"/>
      <c r="TKC24" s="0"/>
      <c r="TKD24" s="0"/>
      <c r="TKE24" s="0"/>
      <c r="TKF24" s="0"/>
      <c r="TKG24" s="0"/>
      <c r="TKH24" s="0"/>
      <c r="TKI24" s="0"/>
      <c r="TKJ24" s="0"/>
      <c r="TKK24" s="0"/>
      <c r="TKL24" s="0"/>
      <c r="TKM24" s="0"/>
      <c r="TKN24" s="0"/>
      <c r="TKO24" s="0"/>
      <c r="TKP24" s="0"/>
      <c r="TKQ24" s="0"/>
      <c r="TKR24" s="0"/>
      <c r="TKS24" s="0"/>
      <c r="TKT24" s="0"/>
      <c r="TKU24" s="0"/>
      <c r="TKV24" s="0"/>
      <c r="TKW24" s="0"/>
      <c r="TKX24" s="0"/>
      <c r="TKY24" s="0"/>
      <c r="TKZ24" s="0"/>
      <c r="TLA24" s="0"/>
      <c r="TLB24" s="0"/>
      <c r="TLC24" s="0"/>
      <c r="TLD24" s="0"/>
      <c r="TLE24" s="0"/>
      <c r="TLF24" s="0"/>
      <c r="TLG24" s="0"/>
      <c r="TLH24" s="0"/>
      <c r="TLI24" s="0"/>
      <c r="TLJ24" s="0"/>
      <c r="TLK24" s="0"/>
      <c r="TLL24" s="0"/>
      <c r="TLM24" s="0"/>
      <c r="TLN24" s="0"/>
      <c r="TLO24" s="0"/>
      <c r="TLP24" s="0"/>
      <c r="TLQ24" s="0"/>
      <c r="TLR24" s="0"/>
      <c r="TLS24" s="0"/>
      <c r="TLT24" s="0"/>
      <c r="TLU24" s="0"/>
      <c r="TLV24" s="0"/>
      <c r="TLW24" s="0"/>
      <c r="TLX24" s="0"/>
      <c r="TLY24" s="0"/>
      <c r="TLZ24" s="0"/>
      <c r="TMA24" s="0"/>
      <c r="TMB24" s="0"/>
      <c r="TMC24" s="0"/>
      <c r="TMD24" s="0"/>
      <c r="TME24" s="0"/>
      <c r="TMF24" s="0"/>
      <c r="TMG24" s="0"/>
      <c r="TMH24" s="0"/>
      <c r="TMI24" s="0"/>
      <c r="TMJ24" s="0"/>
      <c r="TMK24" s="0"/>
      <c r="TML24" s="0"/>
      <c r="TMM24" s="0"/>
      <c r="TMN24" s="0"/>
      <c r="TMO24" s="0"/>
      <c r="TMP24" s="0"/>
      <c r="TMQ24" s="0"/>
      <c r="TMR24" s="0"/>
      <c r="TMS24" s="0"/>
      <c r="TMT24" s="0"/>
      <c r="TMU24" s="0"/>
      <c r="TMV24" s="0"/>
      <c r="TMW24" s="0"/>
      <c r="TMX24" s="0"/>
      <c r="TMY24" s="0"/>
      <c r="TMZ24" s="0"/>
      <c r="TNA24" s="0"/>
      <c r="TNB24" s="0"/>
      <c r="TNC24" s="0"/>
      <c r="TND24" s="0"/>
      <c r="TNE24" s="0"/>
      <c r="TNF24" s="0"/>
      <c r="TNG24" s="0"/>
      <c r="TNH24" s="0"/>
      <c r="TNI24" s="0"/>
      <c r="TNJ24" s="0"/>
      <c r="TNK24" s="0"/>
      <c r="TNL24" s="0"/>
      <c r="TNM24" s="0"/>
      <c r="TNN24" s="0"/>
      <c r="TNO24" s="0"/>
      <c r="TNP24" s="0"/>
      <c r="TNQ24" s="0"/>
      <c r="TNR24" s="0"/>
      <c r="TNS24" s="0"/>
      <c r="TNT24" s="0"/>
      <c r="TNU24" s="0"/>
      <c r="TNV24" s="0"/>
      <c r="TNW24" s="0"/>
      <c r="TNX24" s="0"/>
      <c r="TNY24" s="0"/>
      <c r="TNZ24" s="0"/>
      <c r="TOA24" s="0"/>
      <c r="TOB24" s="0"/>
      <c r="TOC24" s="0"/>
      <c r="TOD24" s="0"/>
      <c r="TOE24" s="0"/>
      <c r="TOF24" s="0"/>
      <c r="TOG24" s="0"/>
      <c r="TOH24" s="0"/>
      <c r="TOI24" s="0"/>
      <c r="TOJ24" s="0"/>
      <c r="TOK24" s="0"/>
      <c r="TOL24" s="0"/>
      <c r="TOM24" s="0"/>
      <c r="TON24" s="0"/>
      <c r="TOO24" s="0"/>
      <c r="TOP24" s="0"/>
      <c r="TOQ24" s="0"/>
      <c r="TOR24" s="0"/>
      <c r="TOS24" s="0"/>
      <c r="TOT24" s="0"/>
      <c r="TOU24" s="0"/>
      <c r="TOV24" s="0"/>
      <c r="TOW24" s="0"/>
      <c r="TOX24" s="0"/>
      <c r="TOY24" s="0"/>
      <c r="TOZ24" s="0"/>
      <c r="TPA24" s="0"/>
      <c r="TPB24" s="0"/>
      <c r="TPC24" s="0"/>
      <c r="TPD24" s="0"/>
      <c r="TPE24" s="0"/>
      <c r="TPF24" s="0"/>
      <c r="TPG24" s="0"/>
      <c r="TPH24" s="0"/>
      <c r="TPI24" s="0"/>
      <c r="TPJ24" s="0"/>
      <c r="TPK24" s="0"/>
      <c r="TPL24" s="0"/>
      <c r="TPM24" s="0"/>
      <c r="TPN24" s="0"/>
      <c r="TPO24" s="0"/>
      <c r="TPP24" s="0"/>
      <c r="TPQ24" s="0"/>
      <c r="TPR24" s="0"/>
      <c r="TPS24" s="0"/>
      <c r="TPT24" s="0"/>
      <c r="TPU24" s="0"/>
      <c r="TPV24" s="0"/>
      <c r="TPW24" s="0"/>
      <c r="TPX24" s="0"/>
      <c r="TPY24" s="0"/>
      <c r="TPZ24" s="0"/>
      <c r="TQA24" s="0"/>
      <c r="TQB24" s="0"/>
      <c r="TQC24" s="0"/>
      <c r="TQD24" s="0"/>
      <c r="TQE24" s="0"/>
      <c r="TQF24" s="0"/>
      <c r="TQG24" s="0"/>
      <c r="TQH24" s="0"/>
      <c r="TQI24" s="0"/>
      <c r="TQJ24" s="0"/>
      <c r="TQK24" s="0"/>
      <c r="TQL24" s="0"/>
      <c r="TQM24" s="0"/>
      <c r="TQN24" s="0"/>
      <c r="TQO24" s="0"/>
      <c r="TQP24" s="0"/>
      <c r="TQQ24" s="0"/>
      <c r="TQR24" s="0"/>
      <c r="TQS24" s="0"/>
      <c r="TQT24" s="0"/>
      <c r="TQU24" s="0"/>
      <c r="TQV24" s="0"/>
      <c r="TQW24" s="0"/>
      <c r="TQX24" s="0"/>
      <c r="TQY24" s="0"/>
      <c r="TQZ24" s="0"/>
      <c r="TRA24" s="0"/>
      <c r="TRB24" s="0"/>
      <c r="TRC24" s="0"/>
      <c r="TRD24" s="0"/>
      <c r="TRE24" s="0"/>
      <c r="TRF24" s="0"/>
      <c r="TRG24" s="0"/>
      <c r="TRH24" s="0"/>
      <c r="TRI24" s="0"/>
      <c r="TRJ24" s="0"/>
      <c r="TRK24" s="0"/>
      <c r="TRL24" s="0"/>
      <c r="TRM24" s="0"/>
      <c r="TRN24" s="0"/>
      <c r="TRO24" s="0"/>
      <c r="TRP24" s="0"/>
      <c r="TRQ24" s="0"/>
      <c r="TRR24" s="0"/>
      <c r="TRS24" s="0"/>
      <c r="TRT24" s="0"/>
      <c r="TRU24" s="0"/>
      <c r="TRV24" s="0"/>
      <c r="TRW24" s="0"/>
      <c r="TRX24" s="0"/>
      <c r="TRY24" s="0"/>
      <c r="TRZ24" s="0"/>
      <c r="TSA24" s="0"/>
      <c r="TSB24" s="0"/>
      <c r="TSC24" s="0"/>
      <c r="TSD24" s="0"/>
      <c r="TSE24" s="0"/>
      <c r="TSF24" s="0"/>
      <c r="TSG24" s="0"/>
      <c r="TSH24" s="0"/>
      <c r="TSI24" s="0"/>
      <c r="TSJ24" s="0"/>
      <c r="TSK24" s="0"/>
      <c r="TSL24" s="0"/>
      <c r="TSM24" s="0"/>
      <c r="TSN24" s="0"/>
      <c r="TSO24" s="0"/>
      <c r="TSP24" s="0"/>
      <c r="TSQ24" s="0"/>
      <c r="TSR24" s="0"/>
      <c r="TSS24" s="0"/>
      <c r="TST24" s="0"/>
      <c r="TSU24" s="0"/>
      <c r="TSV24" s="0"/>
      <c r="TSW24" s="0"/>
      <c r="TSX24" s="0"/>
      <c r="TSY24" s="0"/>
      <c r="TSZ24" s="0"/>
      <c r="TTA24" s="0"/>
      <c r="TTB24" s="0"/>
      <c r="TTC24" s="0"/>
      <c r="TTD24" s="0"/>
      <c r="TTE24" s="0"/>
      <c r="TTF24" s="0"/>
      <c r="TTG24" s="0"/>
      <c r="TTH24" s="0"/>
      <c r="TTI24" s="0"/>
      <c r="TTJ24" s="0"/>
      <c r="TTK24" s="0"/>
      <c r="TTL24" s="0"/>
      <c r="TTM24" s="0"/>
      <c r="TTN24" s="0"/>
      <c r="TTO24" s="0"/>
      <c r="TTP24" s="0"/>
      <c r="TTQ24" s="0"/>
      <c r="TTR24" s="0"/>
      <c r="TTS24" s="0"/>
      <c r="TTT24" s="0"/>
      <c r="TTU24" s="0"/>
      <c r="TTV24" s="0"/>
      <c r="TTW24" s="0"/>
      <c r="TTX24" s="0"/>
      <c r="TTY24" s="0"/>
      <c r="TTZ24" s="0"/>
      <c r="TUA24" s="0"/>
      <c r="TUB24" s="0"/>
      <c r="TUC24" s="0"/>
      <c r="TUD24" s="0"/>
      <c r="TUE24" s="0"/>
      <c r="TUF24" s="0"/>
      <c r="TUG24" s="0"/>
      <c r="TUH24" s="0"/>
      <c r="TUI24" s="0"/>
      <c r="TUJ24" s="0"/>
      <c r="TUK24" s="0"/>
      <c r="TUL24" s="0"/>
      <c r="TUM24" s="0"/>
      <c r="TUN24" s="0"/>
      <c r="TUO24" s="0"/>
      <c r="TUP24" s="0"/>
      <c r="TUQ24" s="0"/>
      <c r="TUR24" s="0"/>
      <c r="TUS24" s="0"/>
      <c r="TUT24" s="0"/>
      <c r="TUU24" s="0"/>
      <c r="TUV24" s="0"/>
      <c r="TUW24" s="0"/>
      <c r="TUX24" s="0"/>
      <c r="TUY24" s="0"/>
      <c r="TUZ24" s="0"/>
      <c r="TVA24" s="0"/>
      <c r="TVB24" s="0"/>
      <c r="TVC24" s="0"/>
      <c r="TVD24" s="0"/>
      <c r="TVE24" s="0"/>
      <c r="TVF24" s="0"/>
      <c r="TVG24" s="0"/>
      <c r="TVH24" s="0"/>
      <c r="TVI24" s="0"/>
      <c r="TVJ24" s="0"/>
      <c r="TVK24" s="0"/>
      <c r="TVL24" s="0"/>
      <c r="TVM24" s="0"/>
      <c r="TVN24" s="0"/>
      <c r="TVO24" s="0"/>
      <c r="TVP24" s="0"/>
      <c r="TVQ24" s="0"/>
      <c r="TVR24" s="0"/>
      <c r="TVS24" s="0"/>
      <c r="TVT24" s="0"/>
      <c r="TVU24" s="0"/>
      <c r="TVV24" s="0"/>
      <c r="TVW24" s="0"/>
      <c r="TVX24" s="0"/>
      <c r="TVY24" s="0"/>
      <c r="TVZ24" s="0"/>
      <c r="TWA24" s="0"/>
      <c r="TWB24" s="0"/>
      <c r="TWC24" s="0"/>
      <c r="TWD24" s="0"/>
      <c r="TWE24" s="0"/>
      <c r="TWF24" s="0"/>
      <c r="TWG24" s="0"/>
      <c r="TWH24" s="0"/>
      <c r="TWI24" s="0"/>
      <c r="TWJ24" s="0"/>
      <c r="TWK24" s="0"/>
      <c r="TWL24" s="0"/>
      <c r="TWM24" s="0"/>
      <c r="TWN24" s="0"/>
      <c r="TWO24" s="0"/>
      <c r="TWP24" s="0"/>
      <c r="TWQ24" s="0"/>
      <c r="TWR24" s="0"/>
      <c r="TWS24" s="0"/>
      <c r="TWT24" s="0"/>
      <c r="TWU24" s="0"/>
      <c r="TWV24" s="0"/>
      <c r="TWW24" s="0"/>
      <c r="TWX24" s="0"/>
      <c r="TWY24" s="0"/>
      <c r="TWZ24" s="0"/>
      <c r="TXA24" s="0"/>
      <c r="TXB24" s="0"/>
      <c r="TXC24" s="0"/>
      <c r="TXD24" s="0"/>
      <c r="TXE24" s="0"/>
      <c r="TXF24" s="0"/>
      <c r="TXG24" s="0"/>
      <c r="TXH24" s="0"/>
      <c r="TXI24" s="0"/>
      <c r="TXJ24" s="0"/>
      <c r="TXK24" s="0"/>
      <c r="TXL24" s="0"/>
      <c r="TXM24" s="0"/>
      <c r="TXN24" s="0"/>
      <c r="TXO24" s="0"/>
      <c r="TXP24" s="0"/>
      <c r="TXQ24" s="0"/>
      <c r="TXR24" s="0"/>
      <c r="TXS24" s="0"/>
      <c r="TXT24" s="0"/>
      <c r="TXU24" s="0"/>
      <c r="TXV24" s="0"/>
      <c r="TXW24" s="0"/>
      <c r="TXX24" s="0"/>
      <c r="TXY24" s="0"/>
      <c r="TXZ24" s="0"/>
      <c r="TYA24" s="0"/>
      <c r="TYB24" s="0"/>
      <c r="TYC24" s="0"/>
      <c r="TYD24" s="0"/>
      <c r="TYE24" s="0"/>
      <c r="TYF24" s="0"/>
      <c r="TYG24" s="0"/>
      <c r="TYH24" s="0"/>
      <c r="TYI24" s="0"/>
      <c r="TYJ24" s="0"/>
      <c r="TYK24" s="0"/>
      <c r="TYL24" s="0"/>
      <c r="TYM24" s="0"/>
      <c r="TYN24" s="0"/>
      <c r="TYO24" s="0"/>
      <c r="TYP24" s="0"/>
      <c r="TYQ24" s="0"/>
      <c r="TYR24" s="0"/>
      <c r="TYS24" s="0"/>
      <c r="TYT24" s="0"/>
      <c r="TYU24" s="0"/>
      <c r="TYV24" s="0"/>
      <c r="TYW24" s="0"/>
      <c r="TYX24" s="0"/>
      <c r="TYY24" s="0"/>
      <c r="TYZ24" s="0"/>
      <c r="TZA24" s="0"/>
      <c r="TZB24" s="0"/>
      <c r="TZC24" s="0"/>
      <c r="TZD24" s="0"/>
      <c r="TZE24" s="0"/>
      <c r="TZF24" s="0"/>
      <c r="TZG24" s="0"/>
      <c r="TZH24" s="0"/>
      <c r="TZI24" s="0"/>
      <c r="TZJ24" s="0"/>
      <c r="TZK24" s="0"/>
      <c r="TZL24" s="0"/>
      <c r="TZM24" s="0"/>
      <c r="TZN24" s="0"/>
      <c r="TZO24" s="0"/>
      <c r="TZP24" s="0"/>
      <c r="TZQ24" s="0"/>
      <c r="TZR24" s="0"/>
      <c r="TZS24" s="0"/>
      <c r="TZT24" s="0"/>
      <c r="TZU24" s="0"/>
      <c r="TZV24" s="0"/>
      <c r="TZW24" s="0"/>
      <c r="TZX24" s="0"/>
      <c r="TZY24" s="0"/>
      <c r="TZZ24" s="0"/>
      <c r="UAA24" s="0"/>
      <c r="UAB24" s="0"/>
      <c r="UAC24" s="0"/>
      <c r="UAD24" s="0"/>
      <c r="UAE24" s="0"/>
      <c r="UAF24" s="0"/>
      <c r="UAG24" s="0"/>
      <c r="UAH24" s="0"/>
      <c r="UAI24" s="0"/>
      <c r="UAJ24" s="0"/>
      <c r="UAK24" s="0"/>
      <c r="UAL24" s="0"/>
      <c r="UAM24" s="0"/>
      <c r="UAN24" s="0"/>
      <c r="UAO24" s="0"/>
      <c r="UAP24" s="0"/>
      <c r="UAQ24" s="0"/>
      <c r="UAR24" s="0"/>
      <c r="UAS24" s="0"/>
      <c r="UAT24" s="0"/>
      <c r="UAU24" s="0"/>
      <c r="UAV24" s="0"/>
      <c r="UAW24" s="0"/>
      <c r="UAX24" s="0"/>
      <c r="UAY24" s="0"/>
      <c r="UAZ24" s="0"/>
      <c r="UBA24" s="0"/>
      <c r="UBB24" s="0"/>
      <c r="UBC24" s="0"/>
      <c r="UBD24" s="0"/>
      <c r="UBE24" s="0"/>
      <c r="UBF24" s="0"/>
      <c r="UBG24" s="0"/>
      <c r="UBH24" s="0"/>
      <c r="UBI24" s="0"/>
      <c r="UBJ24" s="0"/>
      <c r="UBK24" s="0"/>
      <c r="UBL24" s="0"/>
      <c r="UBM24" s="0"/>
      <c r="UBN24" s="0"/>
      <c r="UBO24" s="0"/>
      <c r="UBP24" s="0"/>
      <c r="UBQ24" s="0"/>
      <c r="UBR24" s="0"/>
      <c r="UBS24" s="0"/>
      <c r="UBT24" s="0"/>
      <c r="UBU24" s="0"/>
      <c r="UBV24" s="0"/>
      <c r="UBW24" s="0"/>
      <c r="UBX24" s="0"/>
      <c r="UBY24" s="0"/>
      <c r="UBZ24" s="0"/>
      <c r="UCA24" s="0"/>
      <c r="UCB24" s="0"/>
      <c r="UCC24" s="0"/>
      <c r="UCD24" s="0"/>
      <c r="UCE24" s="0"/>
      <c r="UCF24" s="0"/>
      <c r="UCG24" s="0"/>
      <c r="UCH24" s="0"/>
      <c r="UCI24" s="0"/>
      <c r="UCJ24" s="0"/>
      <c r="UCK24" s="0"/>
      <c r="UCL24" s="0"/>
      <c r="UCM24" s="0"/>
      <c r="UCN24" s="0"/>
      <c r="UCO24" s="0"/>
      <c r="UCP24" s="0"/>
      <c r="UCQ24" s="0"/>
      <c r="UCR24" s="0"/>
      <c r="UCS24" s="0"/>
      <c r="UCT24" s="0"/>
      <c r="UCU24" s="0"/>
      <c r="UCV24" s="0"/>
      <c r="UCW24" s="0"/>
      <c r="UCX24" s="0"/>
      <c r="UCY24" s="0"/>
      <c r="UCZ24" s="0"/>
      <c r="UDA24" s="0"/>
      <c r="UDB24" s="0"/>
      <c r="UDC24" s="0"/>
      <c r="UDD24" s="0"/>
      <c r="UDE24" s="0"/>
      <c r="UDF24" s="0"/>
      <c r="UDG24" s="0"/>
      <c r="UDH24" s="0"/>
      <c r="UDI24" s="0"/>
      <c r="UDJ24" s="0"/>
      <c r="UDK24" s="0"/>
      <c r="UDL24" s="0"/>
      <c r="UDM24" s="0"/>
      <c r="UDN24" s="0"/>
      <c r="UDO24" s="0"/>
      <c r="UDP24" s="0"/>
      <c r="UDQ24" s="0"/>
      <c r="UDR24" s="0"/>
      <c r="UDS24" s="0"/>
      <c r="UDT24" s="0"/>
      <c r="UDU24" s="0"/>
      <c r="UDV24" s="0"/>
      <c r="UDW24" s="0"/>
      <c r="UDX24" s="0"/>
      <c r="UDY24" s="0"/>
      <c r="UDZ24" s="0"/>
      <c r="UEA24" s="0"/>
      <c r="UEB24" s="0"/>
      <c r="UEC24" s="0"/>
      <c r="UED24" s="0"/>
      <c r="UEE24" s="0"/>
      <c r="UEF24" s="0"/>
      <c r="UEG24" s="0"/>
      <c r="UEH24" s="0"/>
      <c r="UEI24" s="0"/>
      <c r="UEJ24" s="0"/>
      <c r="UEK24" s="0"/>
      <c r="UEL24" s="0"/>
      <c r="UEM24" s="0"/>
      <c r="UEN24" s="0"/>
      <c r="UEO24" s="0"/>
      <c r="UEP24" s="0"/>
      <c r="UEQ24" s="0"/>
      <c r="UER24" s="0"/>
      <c r="UES24" s="0"/>
      <c r="UET24" s="0"/>
      <c r="UEU24" s="0"/>
      <c r="UEV24" s="0"/>
      <c r="UEW24" s="0"/>
      <c r="UEX24" s="0"/>
      <c r="UEY24" s="0"/>
      <c r="UEZ24" s="0"/>
      <c r="UFA24" s="0"/>
      <c r="UFB24" s="0"/>
      <c r="UFC24" s="0"/>
      <c r="UFD24" s="0"/>
      <c r="UFE24" s="0"/>
      <c r="UFF24" s="0"/>
      <c r="UFG24" s="0"/>
      <c r="UFH24" s="0"/>
      <c r="UFI24" s="0"/>
      <c r="UFJ24" s="0"/>
      <c r="UFK24" s="0"/>
      <c r="UFL24" s="0"/>
      <c r="UFM24" s="0"/>
      <c r="UFN24" s="0"/>
      <c r="UFO24" s="0"/>
      <c r="UFP24" s="0"/>
      <c r="UFQ24" s="0"/>
      <c r="UFR24" s="0"/>
      <c r="UFS24" s="0"/>
      <c r="UFT24" s="0"/>
      <c r="UFU24" s="0"/>
      <c r="UFV24" s="0"/>
      <c r="UFW24" s="0"/>
      <c r="UFX24" s="0"/>
      <c r="UFY24" s="0"/>
      <c r="UFZ24" s="0"/>
      <c r="UGA24" s="0"/>
      <c r="UGB24" s="0"/>
      <c r="UGC24" s="0"/>
      <c r="UGD24" s="0"/>
      <c r="UGE24" s="0"/>
      <c r="UGF24" s="0"/>
      <c r="UGG24" s="0"/>
      <c r="UGH24" s="0"/>
      <c r="UGI24" s="0"/>
      <c r="UGJ24" s="0"/>
      <c r="UGK24" s="0"/>
      <c r="UGL24" s="0"/>
      <c r="UGM24" s="0"/>
      <c r="UGN24" s="0"/>
      <c r="UGO24" s="0"/>
      <c r="UGP24" s="0"/>
      <c r="UGQ24" s="0"/>
      <c r="UGR24" s="0"/>
      <c r="UGS24" s="0"/>
      <c r="UGT24" s="0"/>
      <c r="UGU24" s="0"/>
      <c r="UGV24" s="0"/>
      <c r="UGW24" s="0"/>
      <c r="UGX24" s="0"/>
      <c r="UGY24" s="0"/>
      <c r="UGZ24" s="0"/>
      <c r="UHA24" s="0"/>
      <c r="UHB24" s="0"/>
      <c r="UHC24" s="0"/>
      <c r="UHD24" s="0"/>
      <c r="UHE24" s="0"/>
      <c r="UHF24" s="0"/>
      <c r="UHG24" s="0"/>
      <c r="UHH24" s="0"/>
      <c r="UHI24" s="0"/>
      <c r="UHJ24" s="0"/>
      <c r="UHK24" s="0"/>
      <c r="UHL24" s="0"/>
      <c r="UHM24" s="0"/>
      <c r="UHN24" s="0"/>
      <c r="UHO24" s="0"/>
      <c r="UHP24" s="0"/>
      <c r="UHQ24" s="0"/>
      <c r="UHR24" s="0"/>
      <c r="UHS24" s="0"/>
      <c r="UHT24" s="0"/>
      <c r="UHU24" s="0"/>
      <c r="UHV24" s="0"/>
      <c r="UHW24" s="0"/>
      <c r="UHX24" s="0"/>
      <c r="UHY24" s="0"/>
      <c r="UHZ24" s="0"/>
      <c r="UIA24" s="0"/>
      <c r="UIB24" s="0"/>
      <c r="UIC24" s="0"/>
      <c r="UID24" s="0"/>
      <c r="UIE24" s="0"/>
      <c r="UIF24" s="0"/>
      <c r="UIG24" s="0"/>
      <c r="UIH24" s="0"/>
      <c r="UII24" s="0"/>
      <c r="UIJ24" s="0"/>
      <c r="UIK24" s="0"/>
      <c r="UIL24" s="0"/>
      <c r="UIM24" s="0"/>
      <c r="UIN24" s="0"/>
      <c r="UIO24" s="0"/>
      <c r="UIP24" s="0"/>
      <c r="UIQ24" s="0"/>
      <c r="UIR24" s="0"/>
      <c r="UIS24" s="0"/>
      <c r="UIT24" s="0"/>
      <c r="UIU24" s="0"/>
      <c r="UIV24" s="0"/>
      <c r="UIW24" s="0"/>
      <c r="UIX24" s="0"/>
      <c r="UIY24" s="0"/>
      <c r="UIZ24" s="0"/>
      <c r="UJA24" s="0"/>
      <c r="UJB24" s="0"/>
      <c r="UJC24" s="0"/>
      <c r="UJD24" s="0"/>
      <c r="UJE24" s="0"/>
      <c r="UJF24" s="0"/>
      <c r="UJG24" s="0"/>
      <c r="UJH24" s="0"/>
      <c r="UJI24" s="0"/>
      <c r="UJJ24" s="0"/>
      <c r="UJK24" s="0"/>
      <c r="UJL24" s="0"/>
      <c r="UJM24" s="0"/>
      <c r="UJN24" s="0"/>
      <c r="UJO24" s="0"/>
      <c r="UJP24" s="0"/>
      <c r="UJQ24" s="0"/>
      <c r="UJR24" s="0"/>
      <c r="UJS24" s="0"/>
      <c r="UJT24" s="0"/>
      <c r="UJU24" s="0"/>
      <c r="UJV24" s="0"/>
      <c r="UJW24" s="0"/>
      <c r="UJX24" s="0"/>
      <c r="UJY24" s="0"/>
      <c r="UJZ24" s="0"/>
      <c r="UKA24" s="0"/>
      <c r="UKB24" s="0"/>
      <c r="UKC24" s="0"/>
      <c r="UKD24" s="0"/>
      <c r="UKE24" s="0"/>
      <c r="UKF24" s="0"/>
      <c r="UKG24" s="0"/>
      <c r="UKH24" s="0"/>
      <c r="UKI24" s="0"/>
      <c r="UKJ24" s="0"/>
      <c r="UKK24" s="0"/>
      <c r="UKL24" s="0"/>
      <c r="UKM24" s="0"/>
      <c r="UKN24" s="0"/>
      <c r="UKO24" s="0"/>
      <c r="UKP24" s="0"/>
      <c r="UKQ24" s="0"/>
      <c r="UKR24" s="0"/>
      <c r="UKS24" s="0"/>
      <c r="UKT24" s="0"/>
      <c r="UKU24" s="0"/>
      <c r="UKV24" s="0"/>
      <c r="UKW24" s="0"/>
      <c r="UKX24" s="0"/>
      <c r="UKY24" s="0"/>
      <c r="UKZ24" s="0"/>
      <c r="ULA24" s="0"/>
      <c r="ULB24" s="0"/>
      <c r="ULC24" s="0"/>
      <c r="ULD24" s="0"/>
      <c r="ULE24" s="0"/>
      <c r="ULF24" s="0"/>
      <c r="ULG24" s="0"/>
      <c r="ULH24" s="0"/>
      <c r="ULI24" s="0"/>
      <c r="ULJ24" s="0"/>
      <c r="ULK24" s="0"/>
      <c r="ULL24" s="0"/>
      <c r="ULM24" s="0"/>
      <c r="ULN24" s="0"/>
      <c r="ULO24" s="0"/>
      <c r="ULP24" s="0"/>
      <c r="ULQ24" s="0"/>
      <c r="ULR24" s="0"/>
      <c r="ULS24" s="0"/>
      <c r="ULT24" s="0"/>
      <c r="ULU24" s="0"/>
      <c r="ULV24" s="0"/>
      <c r="ULW24" s="0"/>
      <c r="ULX24" s="0"/>
      <c r="ULY24" s="0"/>
      <c r="ULZ24" s="0"/>
      <c r="UMA24" s="0"/>
      <c r="UMB24" s="0"/>
      <c r="UMC24" s="0"/>
      <c r="UMD24" s="0"/>
      <c r="UME24" s="0"/>
      <c r="UMF24" s="0"/>
      <c r="UMG24" s="0"/>
      <c r="UMH24" s="0"/>
      <c r="UMI24" s="0"/>
      <c r="UMJ24" s="0"/>
      <c r="UMK24" s="0"/>
      <c r="UML24" s="0"/>
      <c r="UMM24" s="0"/>
      <c r="UMN24" s="0"/>
      <c r="UMO24" s="0"/>
      <c r="UMP24" s="0"/>
      <c r="UMQ24" s="0"/>
      <c r="UMR24" s="0"/>
      <c r="UMS24" s="0"/>
      <c r="UMT24" s="0"/>
      <c r="UMU24" s="0"/>
      <c r="UMV24" s="0"/>
      <c r="UMW24" s="0"/>
      <c r="UMX24" s="0"/>
      <c r="UMY24" s="0"/>
      <c r="UMZ24" s="0"/>
      <c r="UNA24" s="0"/>
      <c r="UNB24" s="0"/>
      <c r="UNC24" s="0"/>
      <c r="UND24" s="0"/>
      <c r="UNE24" s="0"/>
      <c r="UNF24" s="0"/>
      <c r="UNG24" s="0"/>
      <c r="UNH24" s="0"/>
      <c r="UNI24" s="0"/>
      <c r="UNJ24" s="0"/>
      <c r="UNK24" s="0"/>
      <c r="UNL24" s="0"/>
      <c r="UNM24" s="0"/>
      <c r="UNN24" s="0"/>
      <c r="UNO24" s="0"/>
      <c r="UNP24" s="0"/>
      <c r="UNQ24" s="0"/>
      <c r="UNR24" s="0"/>
      <c r="UNS24" s="0"/>
      <c r="UNT24" s="0"/>
      <c r="UNU24" s="0"/>
      <c r="UNV24" s="0"/>
      <c r="UNW24" s="0"/>
      <c r="UNX24" s="0"/>
      <c r="UNY24" s="0"/>
      <c r="UNZ24" s="0"/>
      <c r="UOA24" s="0"/>
      <c r="UOB24" s="0"/>
      <c r="UOC24" s="0"/>
      <c r="UOD24" s="0"/>
      <c r="UOE24" s="0"/>
      <c r="UOF24" s="0"/>
      <c r="UOG24" s="0"/>
      <c r="UOH24" s="0"/>
      <c r="UOI24" s="0"/>
      <c r="UOJ24" s="0"/>
      <c r="UOK24" s="0"/>
      <c r="UOL24" s="0"/>
      <c r="UOM24" s="0"/>
      <c r="UON24" s="0"/>
      <c r="UOO24" s="0"/>
      <c r="UOP24" s="0"/>
      <c r="UOQ24" s="0"/>
      <c r="UOR24" s="0"/>
      <c r="UOS24" s="0"/>
      <c r="UOT24" s="0"/>
      <c r="UOU24" s="0"/>
      <c r="UOV24" s="0"/>
      <c r="UOW24" s="0"/>
      <c r="UOX24" s="0"/>
      <c r="UOY24" s="0"/>
      <c r="UOZ24" s="0"/>
      <c r="UPA24" s="0"/>
      <c r="UPB24" s="0"/>
      <c r="UPC24" s="0"/>
      <c r="UPD24" s="0"/>
      <c r="UPE24" s="0"/>
      <c r="UPF24" s="0"/>
      <c r="UPG24" s="0"/>
      <c r="UPH24" s="0"/>
      <c r="UPI24" s="0"/>
      <c r="UPJ24" s="0"/>
      <c r="UPK24" s="0"/>
      <c r="UPL24" s="0"/>
      <c r="UPM24" s="0"/>
      <c r="UPN24" s="0"/>
      <c r="UPO24" s="0"/>
      <c r="UPP24" s="0"/>
      <c r="UPQ24" s="0"/>
      <c r="UPR24" s="0"/>
      <c r="UPS24" s="0"/>
      <c r="UPT24" s="0"/>
      <c r="UPU24" s="0"/>
      <c r="UPV24" s="0"/>
      <c r="UPW24" s="0"/>
      <c r="UPX24" s="0"/>
      <c r="UPY24" s="0"/>
      <c r="UPZ24" s="0"/>
      <c r="UQA24" s="0"/>
      <c r="UQB24" s="0"/>
      <c r="UQC24" s="0"/>
      <c r="UQD24" s="0"/>
      <c r="UQE24" s="0"/>
      <c r="UQF24" s="0"/>
      <c r="UQG24" s="0"/>
      <c r="UQH24" s="0"/>
      <c r="UQI24" s="0"/>
      <c r="UQJ24" s="0"/>
      <c r="UQK24" s="0"/>
      <c r="UQL24" s="0"/>
      <c r="UQM24" s="0"/>
      <c r="UQN24" s="0"/>
      <c r="UQO24" s="0"/>
      <c r="UQP24" s="0"/>
      <c r="UQQ24" s="0"/>
      <c r="UQR24" s="0"/>
      <c r="UQS24" s="0"/>
      <c r="UQT24" s="0"/>
      <c r="UQU24" s="0"/>
      <c r="UQV24" s="0"/>
      <c r="UQW24" s="0"/>
      <c r="UQX24" s="0"/>
      <c r="UQY24" s="0"/>
      <c r="UQZ24" s="0"/>
      <c r="URA24" s="0"/>
      <c r="URB24" s="0"/>
      <c r="URC24" s="0"/>
      <c r="URD24" s="0"/>
      <c r="URE24" s="0"/>
      <c r="URF24" s="0"/>
      <c r="URG24" s="0"/>
      <c r="URH24" s="0"/>
      <c r="URI24" s="0"/>
      <c r="URJ24" s="0"/>
      <c r="URK24" s="0"/>
      <c r="URL24" s="0"/>
      <c r="URM24" s="0"/>
      <c r="URN24" s="0"/>
      <c r="URO24" s="0"/>
      <c r="URP24" s="0"/>
      <c r="URQ24" s="0"/>
      <c r="URR24" s="0"/>
      <c r="URS24" s="0"/>
      <c r="URT24" s="0"/>
      <c r="URU24" s="0"/>
      <c r="URV24" s="0"/>
      <c r="URW24" s="0"/>
      <c r="URX24" s="0"/>
      <c r="URY24" s="0"/>
      <c r="URZ24" s="0"/>
      <c r="USA24" s="0"/>
      <c r="USB24" s="0"/>
      <c r="USC24" s="0"/>
      <c r="USD24" s="0"/>
      <c r="USE24" s="0"/>
      <c r="USF24" s="0"/>
      <c r="USG24" s="0"/>
      <c r="USH24" s="0"/>
      <c r="USI24" s="0"/>
      <c r="USJ24" s="0"/>
      <c r="USK24" s="0"/>
      <c r="USL24" s="0"/>
      <c r="USM24" s="0"/>
      <c r="USN24" s="0"/>
      <c r="USO24" s="0"/>
      <c r="USP24" s="0"/>
      <c r="USQ24" s="0"/>
      <c r="USR24" s="0"/>
      <c r="USS24" s="0"/>
      <c r="UST24" s="0"/>
      <c r="USU24" s="0"/>
      <c r="USV24" s="0"/>
      <c r="USW24" s="0"/>
      <c r="USX24" s="0"/>
      <c r="USY24" s="0"/>
      <c r="USZ24" s="0"/>
      <c r="UTA24" s="0"/>
      <c r="UTB24" s="0"/>
      <c r="UTC24" s="0"/>
      <c r="UTD24" s="0"/>
      <c r="UTE24" s="0"/>
      <c r="UTF24" s="0"/>
      <c r="UTG24" s="0"/>
      <c r="UTH24" s="0"/>
      <c r="UTI24" s="0"/>
      <c r="UTJ24" s="0"/>
      <c r="UTK24" s="0"/>
      <c r="UTL24" s="0"/>
      <c r="UTM24" s="0"/>
      <c r="UTN24" s="0"/>
      <c r="UTO24" s="0"/>
      <c r="UTP24" s="0"/>
      <c r="UTQ24" s="0"/>
      <c r="UTR24" s="0"/>
      <c r="UTS24" s="0"/>
      <c r="UTT24" s="0"/>
      <c r="UTU24" s="0"/>
      <c r="UTV24" s="0"/>
      <c r="UTW24" s="0"/>
      <c r="UTX24" s="0"/>
      <c r="UTY24" s="0"/>
      <c r="UTZ24" s="0"/>
      <c r="UUA24" s="0"/>
      <c r="UUB24" s="0"/>
      <c r="UUC24" s="0"/>
      <c r="UUD24" s="0"/>
      <c r="UUE24" s="0"/>
      <c r="UUF24" s="0"/>
      <c r="UUG24" s="0"/>
      <c r="UUH24" s="0"/>
      <c r="UUI24" s="0"/>
      <c r="UUJ24" s="0"/>
      <c r="UUK24" s="0"/>
      <c r="UUL24" s="0"/>
      <c r="UUM24" s="0"/>
      <c r="UUN24" s="0"/>
      <c r="UUO24" s="0"/>
      <c r="UUP24" s="0"/>
      <c r="UUQ24" s="0"/>
      <c r="UUR24" s="0"/>
      <c r="UUS24" s="0"/>
      <c r="UUT24" s="0"/>
      <c r="UUU24" s="0"/>
      <c r="UUV24" s="0"/>
      <c r="UUW24" s="0"/>
      <c r="UUX24" s="0"/>
      <c r="UUY24" s="0"/>
      <c r="UUZ24" s="0"/>
      <c r="UVA24" s="0"/>
      <c r="UVB24" s="0"/>
      <c r="UVC24" s="0"/>
      <c r="UVD24" s="0"/>
      <c r="UVE24" s="0"/>
      <c r="UVF24" s="0"/>
      <c r="UVG24" s="0"/>
      <c r="UVH24" s="0"/>
      <c r="UVI24" s="0"/>
      <c r="UVJ24" s="0"/>
      <c r="UVK24" s="0"/>
      <c r="UVL24" s="0"/>
      <c r="UVM24" s="0"/>
      <c r="UVN24" s="0"/>
      <c r="UVO24" s="0"/>
      <c r="UVP24" s="0"/>
      <c r="UVQ24" s="0"/>
      <c r="UVR24" s="0"/>
      <c r="UVS24" s="0"/>
      <c r="UVT24" s="0"/>
      <c r="UVU24" s="0"/>
      <c r="UVV24" s="0"/>
      <c r="UVW24" s="0"/>
      <c r="UVX24" s="0"/>
      <c r="UVY24" s="0"/>
      <c r="UVZ24" s="0"/>
      <c r="UWA24" s="0"/>
      <c r="UWB24" s="0"/>
      <c r="UWC24" s="0"/>
      <c r="UWD24" s="0"/>
      <c r="UWE24" s="0"/>
      <c r="UWF24" s="0"/>
      <c r="UWG24" s="0"/>
      <c r="UWH24" s="0"/>
      <c r="UWI24" s="0"/>
      <c r="UWJ24" s="0"/>
      <c r="UWK24" s="0"/>
      <c r="UWL24" s="0"/>
      <c r="UWM24" s="0"/>
      <c r="UWN24" s="0"/>
      <c r="UWO24" s="0"/>
      <c r="UWP24" s="0"/>
      <c r="UWQ24" s="0"/>
      <c r="UWR24" s="0"/>
      <c r="UWS24" s="0"/>
      <c r="UWT24" s="0"/>
      <c r="UWU24" s="0"/>
      <c r="UWV24" s="0"/>
      <c r="UWW24" s="0"/>
      <c r="UWX24" s="0"/>
      <c r="UWY24" s="0"/>
      <c r="UWZ24" s="0"/>
      <c r="UXA24" s="0"/>
      <c r="UXB24" s="0"/>
      <c r="UXC24" s="0"/>
      <c r="UXD24" s="0"/>
      <c r="UXE24" s="0"/>
      <c r="UXF24" s="0"/>
      <c r="UXG24" s="0"/>
      <c r="UXH24" s="0"/>
      <c r="UXI24" s="0"/>
      <c r="UXJ24" s="0"/>
      <c r="UXK24" s="0"/>
      <c r="UXL24" s="0"/>
      <c r="UXM24" s="0"/>
      <c r="UXN24" s="0"/>
      <c r="UXO24" s="0"/>
      <c r="UXP24" s="0"/>
      <c r="UXQ24" s="0"/>
      <c r="UXR24" s="0"/>
      <c r="UXS24" s="0"/>
      <c r="UXT24" s="0"/>
      <c r="UXU24" s="0"/>
      <c r="UXV24" s="0"/>
      <c r="UXW24" s="0"/>
      <c r="UXX24" s="0"/>
      <c r="UXY24" s="0"/>
      <c r="UXZ24" s="0"/>
      <c r="UYA24" s="0"/>
      <c r="UYB24" s="0"/>
      <c r="UYC24" s="0"/>
      <c r="UYD24" s="0"/>
      <c r="UYE24" s="0"/>
      <c r="UYF24" s="0"/>
      <c r="UYG24" s="0"/>
      <c r="UYH24" s="0"/>
      <c r="UYI24" s="0"/>
      <c r="UYJ24" s="0"/>
      <c r="UYK24" s="0"/>
      <c r="UYL24" s="0"/>
      <c r="UYM24" s="0"/>
      <c r="UYN24" s="0"/>
      <c r="UYO24" s="0"/>
      <c r="UYP24" s="0"/>
      <c r="UYQ24" s="0"/>
      <c r="UYR24" s="0"/>
      <c r="UYS24" s="0"/>
      <c r="UYT24" s="0"/>
      <c r="UYU24" s="0"/>
      <c r="UYV24" s="0"/>
      <c r="UYW24" s="0"/>
      <c r="UYX24" s="0"/>
      <c r="UYY24" s="0"/>
      <c r="UYZ24" s="0"/>
      <c r="UZA24" s="0"/>
      <c r="UZB24" s="0"/>
      <c r="UZC24" s="0"/>
      <c r="UZD24" s="0"/>
      <c r="UZE24" s="0"/>
      <c r="UZF24" s="0"/>
      <c r="UZG24" s="0"/>
      <c r="UZH24" s="0"/>
      <c r="UZI24" s="0"/>
      <c r="UZJ24" s="0"/>
      <c r="UZK24" s="0"/>
      <c r="UZL24" s="0"/>
      <c r="UZM24" s="0"/>
      <c r="UZN24" s="0"/>
      <c r="UZO24" s="0"/>
      <c r="UZP24" s="0"/>
      <c r="UZQ24" s="0"/>
      <c r="UZR24" s="0"/>
      <c r="UZS24" s="0"/>
      <c r="UZT24" s="0"/>
      <c r="UZU24" s="0"/>
      <c r="UZV24" s="0"/>
      <c r="UZW24" s="0"/>
      <c r="UZX24" s="0"/>
      <c r="UZY24" s="0"/>
      <c r="UZZ24" s="0"/>
      <c r="VAA24" s="0"/>
      <c r="VAB24" s="0"/>
      <c r="VAC24" s="0"/>
      <c r="VAD24" s="0"/>
      <c r="VAE24" s="0"/>
      <c r="VAF24" s="0"/>
      <c r="VAG24" s="0"/>
      <c r="VAH24" s="0"/>
      <c r="VAI24" s="0"/>
      <c r="VAJ24" s="0"/>
      <c r="VAK24" s="0"/>
      <c r="VAL24" s="0"/>
      <c r="VAM24" s="0"/>
      <c r="VAN24" s="0"/>
      <c r="VAO24" s="0"/>
      <c r="VAP24" s="0"/>
      <c r="VAQ24" s="0"/>
      <c r="VAR24" s="0"/>
      <c r="VAS24" s="0"/>
      <c r="VAT24" s="0"/>
      <c r="VAU24" s="0"/>
      <c r="VAV24" s="0"/>
      <c r="VAW24" s="0"/>
      <c r="VAX24" s="0"/>
      <c r="VAY24" s="0"/>
      <c r="VAZ24" s="0"/>
      <c r="VBA24" s="0"/>
      <c r="VBB24" s="0"/>
      <c r="VBC24" s="0"/>
      <c r="VBD24" s="0"/>
      <c r="VBE24" s="0"/>
      <c r="VBF24" s="0"/>
      <c r="VBG24" s="0"/>
      <c r="VBH24" s="0"/>
      <c r="VBI24" s="0"/>
      <c r="VBJ24" s="0"/>
      <c r="VBK24" s="0"/>
      <c r="VBL24" s="0"/>
      <c r="VBM24" s="0"/>
      <c r="VBN24" s="0"/>
      <c r="VBO24" s="0"/>
      <c r="VBP24" s="0"/>
      <c r="VBQ24" s="0"/>
      <c r="VBR24" s="0"/>
      <c r="VBS24" s="0"/>
      <c r="VBT24" s="0"/>
      <c r="VBU24" s="0"/>
      <c r="VBV24" s="0"/>
      <c r="VBW24" s="0"/>
      <c r="VBX24" s="0"/>
      <c r="VBY24" s="0"/>
      <c r="VBZ24" s="0"/>
      <c r="VCA24" s="0"/>
      <c r="VCB24" s="0"/>
      <c r="VCC24" s="0"/>
      <c r="VCD24" s="0"/>
      <c r="VCE24" s="0"/>
      <c r="VCF24" s="0"/>
      <c r="VCG24" s="0"/>
      <c r="VCH24" s="0"/>
      <c r="VCI24" s="0"/>
      <c r="VCJ24" s="0"/>
      <c r="VCK24" s="0"/>
      <c r="VCL24" s="0"/>
      <c r="VCM24" s="0"/>
      <c r="VCN24" s="0"/>
      <c r="VCO24" s="0"/>
      <c r="VCP24" s="0"/>
      <c r="VCQ24" s="0"/>
      <c r="VCR24" s="0"/>
      <c r="VCS24" s="0"/>
      <c r="VCT24" s="0"/>
      <c r="VCU24" s="0"/>
      <c r="VCV24" s="0"/>
      <c r="VCW24" s="0"/>
      <c r="VCX24" s="0"/>
      <c r="VCY24" s="0"/>
      <c r="VCZ24" s="0"/>
      <c r="VDA24" s="0"/>
      <c r="VDB24" s="0"/>
      <c r="VDC24" s="0"/>
      <c r="VDD24" s="0"/>
      <c r="VDE24" s="0"/>
      <c r="VDF24" s="0"/>
      <c r="VDG24" s="0"/>
      <c r="VDH24" s="0"/>
      <c r="VDI24" s="0"/>
      <c r="VDJ24" s="0"/>
      <c r="VDK24" s="0"/>
      <c r="VDL24" s="0"/>
      <c r="VDM24" s="0"/>
      <c r="VDN24" s="0"/>
      <c r="VDO24" s="0"/>
      <c r="VDP24" s="0"/>
      <c r="VDQ24" s="0"/>
      <c r="VDR24" s="0"/>
      <c r="VDS24" s="0"/>
      <c r="VDT24" s="0"/>
      <c r="VDU24" s="0"/>
      <c r="VDV24" s="0"/>
      <c r="VDW24" s="0"/>
      <c r="VDX24" s="0"/>
      <c r="VDY24" s="0"/>
      <c r="VDZ24" s="0"/>
      <c r="VEA24" s="0"/>
      <c r="VEB24" s="0"/>
      <c r="VEC24" s="0"/>
      <c r="VED24" s="0"/>
      <c r="VEE24" s="0"/>
      <c r="VEF24" s="0"/>
      <c r="VEG24" s="0"/>
      <c r="VEH24" s="0"/>
      <c r="VEI24" s="0"/>
      <c r="VEJ24" s="0"/>
      <c r="VEK24" s="0"/>
      <c r="VEL24" s="0"/>
      <c r="VEM24" s="0"/>
      <c r="VEN24" s="0"/>
      <c r="VEO24" s="0"/>
      <c r="VEP24" s="0"/>
      <c r="VEQ24" s="0"/>
      <c r="VER24" s="0"/>
      <c r="VES24" s="0"/>
      <c r="VET24" s="0"/>
      <c r="VEU24" s="0"/>
      <c r="VEV24" s="0"/>
      <c r="VEW24" s="0"/>
      <c r="VEX24" s="0"/>
      <c r="VEY24" s="0"/>
      <c r="VEZ24" s="0"/>
      <c r="VFA24" s="0"/>
      <c r="VFB24" s="0"/>
      <c r="VFC24" s="0"/>
      <c r="VFD24" s="0"/>
      <c r="VFE24" s="0"/>
      <c r="VFF24" s="0"/>
      <c r="VFG24" s="0"/>
      <c r="VFH24" s="0"/>
      <c r="VFI24" s="0"/>
      <c r="VFJ24" s="0"/>
      <c r="VFK24" s="0"/>
      <c r="VFL24" s="0"/>
      <c r="VFM24" s="0"/>
      <c r="VFN24" s="0"/>
      <c r="VFO24" s="0"/>
      <c r="VFP24" s="0"/>
      <c r="VFQ24" s="0"/>
      <c r="VFR24" s="0"/>
      <c r="VFS24" s="0"/>
      <c r="VFT24" s="0"/>
      <c r="VFU24" s="0"/>
      <c r="VFV24" s="0"/>
      <c r="VFW24" s="0"/>
      <c r="VFX24" s="0"/>
      <c r="VFY24" s="0"/>
      <c r="VFZ24" s="0"/>
      <c r="VGA24" s="0"/>
      <c r="VGB24" s="0"/>
      <c r="VGC24" s="0"/>
      <c r="VGD24" s="0"/>
      <c r="VGE24" s="0"/>
      <c r="VGF24" s="0"/>
      <c r="VGG24" s="0"/>
      <c r="VGH24" s="0"/>
      <c r="VGI24" s="0"/>
      <c r="VGJ24" s="0"/>
      <c r="VGK24" s="0"/>
      <c r="VGL24" s="0"/>
      <c r="VGM24" s="0"/>
      <c r="VGN24" s="0"/>
      <c r="VGO24" s="0"/>
      <c r="VGP24" s="0"/>
      <c r="VGQ24" s="0"/>
      <c r="VGR24" s="0"/>
      <c r="VGS24" s="0"/>
      <c r="VGT24" s="0"/>
      <c r="VGU24" s="0"/>
      <c r="VGV24" s="0"/>
      <c r="VGW24" s="0"/>
      <c r="VGX24" s="0"/>
      <c r="VGY24" s="0"/>
      <c r="VGZ24" s="0"/>
      <c r="VHA24" s="0"/>
      <c r="VHB24" s="0"/>
      <c r="VHC24" s="0"/>
      <c r="VHD24" s="0"/>
      <c r="VHE24" s="0"/>
      <c r="VHF24" s="0"/>
      <c r="VHG24" s="0"/>
      <c r="VHH24" s="0"/>
      <c r="VHI24" s="0"/>
      <c r="VHJ24" s="0"/>
      <c r="VHK24" s="0"/>
      <c r="VHL24" s="0"/>
      <c r="VHM24" s="0"/>
      <c r="VHN24" s="0"/>
      <c r="VHO24" s="0"/>
      <c r="VHP24" s="0"/>
      <c r="VHQ24" s="0"/>
      <c r="VHR24" s="0"/>
      <c r="VHS24" s="0"/>
      <c r="VHT24" s="0"/>
      <c r="VHU24" s="0"/>
      <c r="VHV24" s="0"/>
      <c r="VHW24" s="0"/>
      <c r="VHX24" s="0"/>
      <c r="VHY24" s="0"/>
      <c r="VHZ24" s="0"/>
      <c r="VIA24" s="0"/>
      <c r="VIB24" s="0"/>
      <c r="VIC24" s="0"/>
      <c r="VID24" s="0"/>
      <c r="VIE24" s="0"/>
      <c r="VIF24" s="0"/>
      <c r="VIG24" s="0"/>
      <c r="VIH24" s="0"/>
      <c r="VII24" s="0"/>
      <c r="VIJ24" s="0"/>
      <c r="VIK24" s="0"/>
      <c r="VIL24" s="0"/>
      <c r="VIM24" s="0"/>
      <c r="VIN24" s="0"/>
      <c r="VIO24" s="0"/>
      <c r="VIP24" s="0"/>
      <c r="VIQ24" s="0"/>
      <c r="VIR24" s="0"/>
      <c r="VIS24" s="0"/>
      <c r="VIT24" s="0"/>
      <c r="VIU24" s="0"/>
      <c r="VIV24" s="0"/>
      <c r="VIW24" s="0"/>
      <c r="VIX24" s="0"/>
      <c r="VIY24" s="0"/>
      <c r="VIZ24" s="0"/>
      <c r="VJA24" s="0"/>
      <c r="VJB24" s="0"/>
      <c r="VJC24" s="0"/>
      <c r="VJD24" s="0"/>
      <c r="VJE24" s="0"/>
      <c r="VJF24" s="0"/>
      <c r="VJG24" s="0"/>
      <c r="VJH24" s="0"/>
      <c r="VJI24" s="0"/>
      <c r="VJJ24" s="0"/>
      <c r="VJK24" s="0"/>
      <c r="VJL24" s="0"/>
      <c r="VJM24" s="0"/>
      <c r="VJN24" s="0"/>
      <c r="VJO24" s="0"/>
      <c r="VJP24" s="0"/>
      <c r="VJQ24" s="0"/>
      <c r="VJR24" s="0"/>
      <c r="VJS24" s="0"/>
      <c r="VJT24" s="0"/>
      <c r="VJU24" s="0"/>
      <c r="VJV24" s="0"/>
      <c r="VJW24" s="0"/>
      <c r="VJX24" s="0"/>
      <c r="VJY24" s="0"/>
      <c r="VJZ24" s="0"/>
      <c r="VKA24" s="0"/>
      <c r="VKB24" s="0"/>
      <c r="VKC24" s="0"/>
      <c r="VKD24" s="0"/>
      <c r="VKE24" s="0"/>
      <c r="VKF24" s="0"/>
      <c r="VKG24" s="0"/>
      <c r="VKH24" s="0"/>
      <c r="VKI24" s="0"/>
      <c r="VKJ24" s="0"/>
      <c r="VKK24" s="0"/>
      <c r="VKL24" s="0"/>
      <c r="VKM24" s="0"/>
      <c r="VKN24" s="0"/>
      <c r="VKO24" s="0"/>
      <c r="VKP24" s="0"/>
      <c r="VKQ24" s="0"/>
      <c r="VKR24" s="0"/>
      <c r="VKS24" s="0"/>
      <c r="VKT24" s="0"/>
      <c r="VKU24" s="0"/>
      <c r="VKV24" s="0"/>
      <c r="VKW24" s="0"/>
      <c r="VKX24" s="0"/>
      <c r="VKY24" s="0"/>
      <c r="VKZ24" s="0"/>
      <c r="VLA24" s="0"/>
      <c r="VLB24" s="0"/>
      <c r="VLC24" s="0"/>
      <c r="VLD24" s="0"/>
      <c r="VLE24" s="0"/>
      <c r="VLF24" s="0"/>
      <c r="VLG24" s="0"/>
      <c r="VLH24" s="0"/>
      <c r="VLI24" s="0"/>
      <c r="VLJ24" s="0"/>
      <c r="VLK24" s="0"/>
      <c r="VLL24" s="0"/>
      <c r="VLM24" s="0"/>
      <c r="VLN24" s="0"/>
      <c r="VLO24" s="0"/>
      <c r="VLP24" s="0"/>
      <c r="VLQ24" s="0"/>
      <c r="VLR24" s="0"/>
      <c r="VLS24" s="0"/>
      <c r="VLT24" s="0"/>
      <c r="VLU24" s="0"/>
      <c r="VLV24" s="0"/>
      <c r="VLW24" s="0"/>
      <c r="VLX24" s="0"/>
      <c r="VLY24" s="0"/>
      <c r="VLZ24" s="0"/>
      <c r="VMA24" s="0"/>
      <c r="VMB24" s="0"/>
      <c r="VMC24" s="0"/>
      <c r="VMD24" s="0"/>
      <c r="VME24" s="0"/>
      <c r="VMF24" s="0"/>
      <c r="VMG24" s="0"/>
      <c r="VMH24" s="0"/>
      <c r="VMI24" s="0"/>
      <c r="VMJ24" s="0"/>
      <c r="VMK24" s="0"/>
      <c r="VML24" s="0"/>
      <c r="VMM24" s="0"/>
      <c r="VMN24" s="0"/>
      <c r="VMO24" s="0"/>
      <c r="VMP24" s="0"/>
      <c r="VMQ24" s="0"/>
      <c r="VMR24" s="0"/>
      <c r="VMS24" s="0"/>
      <c r="VMT24" s="0"/>
      <c r="VMU24" s="0"/>
      <c r="VMV24" s="0"/>
      <c r="VMW24" s="0"/>
      <c r="VMX24" s="0"/>
      <c r="VMY24" s="0"/>
      <c r="VMZ24" s="0"/>
      <c r="VNA24" s="0"/>
      <c r="VNB24" s="0"/>
      <c r="VNC24" s="0"/>
      <c r="VND24" s="0"/>
      <c r="VNE24" s="0"/>
      <c r="VNF24" s="0"/>
      <c r="VNG24" s="0"/>
      <c r="VNH24" s="0"/>
      <c r="VNI24" s="0"/>
      <c r="VNJ24" s="0"/>
      <c r="VNK24" s="0"/>
      <c r="VNL24" s="0"/>
      <c r="VNM24" s="0"/>
      <c r="VNN24" s="0"/>
      <c r="VNO24" s="0"/>
      <c r="VNP24" s="0"/>
      <c r="VNQ24" s="0"/>
      <c r="VNR24" s="0"/>
      <c r="VNS24" s="0"/>
      <c r="VNT24" s="0"/>
      <c r="VNU24" s="0"/>
      <c r="VNV24" s="0"/>
      <c r="VNW24" s="0"/>
      <c r="VNX24" s="0"/>
      <c r="VNY24" s="0"/>
      <c r="VNZ24" s="0"/>
      <c r="VOA24" s="0"/>
      <c r="VOB24" s="0"/>
      <c r="VOC24" s="0"/>
      <c r="VOD24" s="0"/>
      <c r="VOE24" s="0"/>
      <c r="VOF24" s="0"/>
      <c r="VOG24" s="0"/>
      <c r="VOH24" s="0"/>
      <c r="VOI24" s="0"/>
      <c r="VOJ24" s="0"/>
      <c r="VOK24" s="0"/>
      <c r="VOL24" s="0"/>
      <c r="VOM24" s="0"/>
      <c r="VON24" s="0"/>
      <c r="VOO24" s="0"/>
      <c r="VOP24" s="0"/>
      <c r="VOQ24" s="0"/>
      <c r="VOR24" s="0"/>
      <c r="VOS24" s="0"/>
      <c r="VOT24" s="0"/>
      <c r="VOU24" s="0"/>
      <c r="VOV24" s="0"/>
      <c r="VOW24" s="0"/>
      <c r="VOX24" s="0"/>
      <c r="VOY24" s="0"/>
      <c r="VOZ24" s="0"/>
      <c r="VPA24" s="0"/>
      <c r="VPB24" s="0"/>
      <c r="VPC24" s="0"/>
      <c r="VPD24" s="0"/>
      <c r="VPE24" s="0"/>
      <c r="VPF24" s="0"/>
      <c r="VPG24" s="0"/>
      <c r="VPH24" s="0"/>
      <c r="VPI24" s="0"/>
      <c r="VPJ24" s="0"/>
      <c r="VPK24" s="0"/>
      <c r="VPL24" s="0"/>
      <c r="VPM24" s="0"/>
      <c r="VPN24" s="0"/>
      <c r="VPO24" s="0"/>
      <c r="VPP24" s="0"/>
      <c r="VPQ24" s="0"/>
      <c r="VPR24" s="0"/>
      <c r="VPS24" s="0"/>
      <c r="VPT24" s="0"/>
      <c r="VPU24" s="0"/>
      <c r="VPV24" s="0"/>
      <c r="VPW24" s="0"/>
      <c r="VPX24" s="0"/>
      <c r="VPY24" s="0"/>
      <c r="VPZ24" s="0"/>
      <c r="VQA24" s="0"/>
      <c r="VQB24" s="0"/>
      <c r="VQC24" s="0"/>
      <c r="VQD24" s="0"/>
      <c r="VQE24" s="0"/>
      <c r="VQF24" s="0"/>
      <c r="VQG24" s="0"/>
      <c r="VQH24" s="0"/>
      <c r="VQI24" s="0"/>
      <c r="VQJ24" s="0"/>
      <c r="VQK24" s="0"/>
      <c r="VQL24" s="0"/>
      <c r="VQM24" s="0"/>
      <c r="VQN24" s="0"/>
      <c r="VQO24" s="0"/>
      <c r="VQP24" s="0"/>
      <c r="VQQ24" s="0"/>
      <c r="VQR24" s="0"/>
      <c r="VQS24" s="0"/>
      <c r="VQT24" s="0"/>
      <c r="VQU24" s="0"/>
      <c r="VQV24" s="0"/>
      <c r="VQW24" s="0"/>
      <c r="VQX24" s="0"/>
      <c r="VQY24" s="0"/>
      <c r="VQZ24" s="0"/>
      <c r="VRA24" s="0"/>
      <c r="VRB24" s="0"/>
      <c r="VRC24" s="0"/>
      <c r="VRD24" s="0"/>
      <c r="VRE24" s="0"/>
      <c r="VRF24" s="0"/>
      <c r="VRG24" s="0"/>
      <c r="VRH24" s="0"/>
      <c r="VRI24" s="0"/>
      <c r="VRJ24" s="0"/>
      <c r="VRK24" s="0"/>
      <c r="VRL24" s="0"/>
      <c r="VRM24" s="0"/>
      <c r="VRN24" s="0"/>
      <c r="VRO24" s="0"/>
      <c r="VRP24" s="0"/>
      <c r="VRQ24" s="0"/>
      <c r="VRR24" s="0"/>
      <c r="VRS24" s="0"/>
      <c r="VRT24" s="0"/>
      <c r="VRU24" s="0"/>
      <c r="VRV24" s="0"/>
      <c r="VRW24" s="0"/>
      <c r="VRX24" s="0"/>
      <c r="VRY24" s="0"/>
      <c r="VRZ24" s="0"/>
      <c r="VSA24" s="0"/>
      <c r="VSB24" s="0"/>
      <c r="VSC24" s="0"/>
      <c r="VSD24" s="0"/>
      <c r="VSE24" s="0"/>
      <c r="VSF24" s="0"/>
      <c r="VSG24" s="0"/>
      <c r="VSH24" s="0"/>
      <c r="VSI24" s="0"/>
      <c r="VSJ24" s="0"/>
      <c r="VSK24" s="0"/>
      <c r="VSL24" s="0"/>
      <c r="VSM24" s="0"/>
      <c r="VSN24" s="0"/>
      <c r="VSO24" s="0"/>
      <c r="VSP24" s="0"/>
      <c r="VSQ24" s="0"/>
      <c r="VSR24" s="0"/>
      <c r="VSS24" s="0"/>
      <c r="VST24" s="0"/>
      <c r="VSU24" s="0"/>
      <c r="VSV24" s="0"/>
      <c r="VSW24" s="0"/>
      <c r="VSX24" s="0"/>
      <c r="VSY24" s="0"/>
      <c r="VSZ24" s="0"/>
      <c r="VTA24" s="0"/>
      <c r="VTB24" s="0"/>
      <c r="VTC24" s="0"/>
      <c r="VTD24" s="0"/>
      <c r="VTE24" s="0"/>
      <c r="VTF24" s="0"/>
      <c r="VTG24" s="0"/>
      <c r="VTH24" s="0"/>
      <c r="VTI24" s="0"/>
      <c r="VTJ24" s="0"/>
      <c r="VTK24" s="0"/>
      <c r="VTL24" s="0"/>
      <c r="VTM24" s="0"/>
      <c r="VTN24" s="0"/>
      <c r="VTO24" s="0"/>
      <c r="VTP24" s="0"/>
      <c r="VTQ24" s="0"/>
      <c r="VTR24" s="0"/>
      <c r="VTS24" s="0"/>
      <c r="VTT24" s="0"/>
      <c r="VTU24" s="0"/>
      <c r="VTV24" s="0"/>
      <c r="VTW24" s="0"/>
      <c r="VTX24" s="0"/>
      <c r="VTY24" s="0"/>
      <c r="VTZ24" s="0"/>
      <c r="VUA24" s="0"/>
      <c r="VUB24" s="0"/>
      <c r="VUC24" s="0"/>
      <c r="VUD24" s="0"/>
      <c r="VUE24" s="0"/>
      <c r="VUF24" s="0"/>
      <c r="VUG24" s="0"/>
      <c r="VUH24" s="0"/>
      <c r="VUI24" s="0"/>
      <c r="VUJ24" s="0"/>
      <c r="VUK24" s="0"/>
      <c r="VUL24" s="0"/>
      <c r="VUM24" s="0"/>
      <c r="VUN24" s="0"/>
      <c r="VUO24" s="0"/>
      <c r="VUP24" s="0"/>
      <c r="VUQ24" s="0"/>
      <c r="VUR24" s="0"/>
      <c r="VUS24" s="0"/>
      <c r="VUT24" s="0"/>
      <c r="VUU24" s="0"/>
      <c r="VUV24" s="0"/>
      <c r="VUW24" s="0"/>
      <c r="VUX24" s="0"/>
      <c r="VUY24" s="0"/>
      <c r="VUZ24" s="0"/>
      <c r="VVA24" s="0"/>
      <c r="VVB24" s="0"/>
      <c r="VVC24" s="0"/>
      <c r="VVD24" s="0"/>
      <c r="VVE24" s="0"/>
      <c r="VVF24" s="0"/>
      <c r="VVG24" s="0"/>
      <c r="VVH24" s="0"/>
      <c r="VVI24" s="0"/>
      <c r="VVJ24" s="0"/>
      <c r="VVK24" s="0"/>
      <c r="VVL24" s="0"/>
      <c r="VVM24" s="0"/>
      <c r="VVN24" s="0"/>
      <c r="VVO24" s="0"/>
      <c r="VVP24" s="0"/>
      <c r="VVQ24" s="0"/>
      <c r="VVR24" s="0"/>
      <c r="VVS24" s="0"/>
      <c r="VVT24" s="0"/>
      <c r="VVU24" s="0"/>
      <c r="VVV24" s="0"/>
      <c r="VVW24" s="0"/>
      <c r="VVX24" s="0"/>
      <c r="VVY24" s="0"/>
      <c r="VVZ24" s="0"/>
      <c r="VWA24" s="0"/>
      <c r="VWB24" s="0"/>
      <c r="VWC24" s="0"/>
      <c r="VWD24" s="0"/>
      <c r="VWE24" s="0"/>
      <c r="VWF24" s="0"/>
      <c r="VWG24" s="0"/>
      <c r="VWH24" s="0"/>
      <c r="VWI24" s="0"/>
      <c r="VWJ24" s="0"/>
      <c r="VWK24" s="0"/>
      <c r="VWL24" s="0"/>
      <c r="VWM24" s="0"/>
      <c r="VWN24" s="0"/>
      <c r="VWO24" s="0"/>
      <c r="VWP24" s="0"/>
      <c r="VWQ24" s="0"/>
      <c r="VWR24" s="0"/>
      <c r="VWS24" s="0"/>
      <c r="VWT24" s="0"/>
      <c r="VWU24" s="0"/>
      <c r="VWV24" s="0"/>
      <c r="VWW24" s="0"/>
      <c r="VWX24" s="0"/>
      <c r="VWY24" s="0"/>
      <c r="VWZ24" s="0"/>
      <c r="VXA24" s="0"/>
      <c r="VXB24" s="0"/>
      <c r="VXC24" s="0"/>
      <c r="VXD24" s="0"/>
      <c r="VXE24" s="0"/>
      <c r="VXF24" s="0"/>
      <c r="VXG24" s="0"/>
      <c r="VXH24" s="0"/>
      <c r="VXI24" s="0"/>
      <c r="VXJ24" s="0"/>
      <c r="VXK24" s="0"/>
      <c r="VXL24" s="0"/>
      <c r="VXM24" s="0"/>
      <c r="VXN24" s="0"/>
      <c r="VXO24" s="0"/>
      <c r="VXP24" s="0"/>
      <c r="VXQ24" s="0"/>
      <c r="VXR24" s="0"/>
      <c r="VXS24" s="0"/>
      <c r="VXT24" s="0"/>
      <c r="VXU24" s="0"/>
      <c r="VXV24" s="0"/>
      <c r="VXW24" s="0"/>
      <c r="VXX24" s="0"/>
      <c r="VXY24" s="0"/>
      <c r="VXZ24" s="0"/>
      <c r="VYA24" s="0"/>
      <c r="VYB24" s="0"/>
      <c r="VYC24" s="0"/>
      <c r="VYD24" s="0"/>
      <c r="VYE24" s="0"/>
      <c r="VYF24" s="0"/>
      <c r="VYG24" s="0"/>
      <c r="VYH24" s="0"/>
      <c r="VYI24" s="0"/>
      <c r="VYJ24" s="0"/>
      <c r="VYK24" s="0"/>
      <c r="VYL24" s="0"/>
      <c r="VYM24" s="0"/>
      <c r="VYN24" s="0"/>
      <c r="VYO24" s="0"/>
      <c r="VYP24" s="0"/>
      <c r="VYQ24" s="0"/>
      <c r="VYR24" s="0"/>
      <c r="VYS24" s="0"/>
      <c r="VYT24" s="0"/>
      <c r="VYU24" s="0"/>
      <c r="VYV24" s="0"/>
      <c r="VYW24" s="0"/>
      <c r="VYX24" s="0"/>
      <c r="VYY24" s="0"/>
      <c r="VYZ24" s="0"/>
      <c r="VZA24" s="0"/>
      <c r="VZB24" s="0"/>
      <c r="VZC24" s="0"/>
      <c r="VZD24" s="0"/>
      <c r="VZE24" s="0"/>
      <c r="VZF24" s="0"/>
      <c r="VZG24" s="0"/>
      <c r="VZH24" s="0"/>
      <c r="VZI24" s="0"/>
      <c r="VZJ24" s="0"/>
      <c r="VZK24" s="0"/>
      <c r="VZL24" s="0"/>
      <c r="VZM24" s="0"/>
      <c r="VZN24" s="0"/>
      <c r="VZO24" s="0"/>
      <c r="VZP24" s="0"/>
      <c r="VZQ24" s="0"/>
      <c r="VZR24" s="0"/>
      <c r="VZS24" s="0"/>
      <c r="VZT24" s="0"/>
      <c r="VZU24" s="0"/>
      <c r="VZV24" s="0"/>
      <c r="VZW24" s="0"/>
      <c r="VZX24" s="0"/>
      <c r="VZY24" s="0"/>
      <c r="VZZ24" s="0"/>
      <c r="WAA24" s="0"/>
      <c r="WAB24" s="0"/>
      <c r="WAC24" s="0"/>
      <c r="WAD24" s="0"/>
      <c r="WAE24" s="0"/>
      <c r="WAF24" s="0"/>
      <c r="WAG24" s="0"/>
      <c r="WAH24" s="0"/>
      <c r="WAI24" s="0"/>
      <c r="WAJ24" s="0"/>
      <c r="WAK24" s="0"/>
      <c r="WAL24" s="0"/>
      <c r="WAM24" s="0"/>
      <c r="WAN24" s="0"/>
      <c r="WAO24" s="0"/>
      <c r="WAP24" s="0"/>
      <c r="WAQ24" s="0"/>
      <c r="WAR24" s="0"/>
      <c r="WAS24" s="0"/>
      <c r="WAT24" s="0"/>
      <c r="WAU24" s="0"/>
      <c r="WAV24" s="0"/>
      <c r="WAW24" s="0"/>
      <c r="WAX24" s="0"/>
      <c r="WAY24" s="0"/>
      <c r="WAZ24" s="0"/>
      <c r="WBA24" s="0"/>
      <c r="WBB24" s="0"/>
      <c r="WBC24" s="0"/>
      <c r="WBD24" s="0"/>
      <c r="WBE24" s="0"/>
      <c r="WBF24" s="0"/>
      <c r="WBG24" s="0"/>
      <c r="WBH24" s="0"/>
      <c r="WBI24" s="0"/>
      <c r="WBJ24" s="0"/>
      <c r="WBK24" s="0"/>
      <c r="WBL24" s="0"/>
      <c r="WBM24" s="0"/>
      <c r="WBN24" s="0"/>
      <c r="WBO24" s="0"/>
      <c r="WBP24" s="0"/>
      <c r="WBQ24" s="0"/>
      <c r="WBR24" s="0"/>
      <c r="WBS24" s="0"/>
      <c r="WBT24" s="0"/>
      <c r="WBU24" s="0"/>
      <c r="WBV24" s="0"/>
      <c r="WBW24" s="0"/>
      <c r="WBX24" s="0"/>
      <c r="WBY24" s="0"/>
      <c r="WBZ24" s="0"/>
      <c r="WCA24" s="0"/>
      <c r="WCB24" s="0"/>
      <c r="WCC24" s="0"/>
      <c r="WCD24" s="0"/>
      <c r="WCE24" s="0"/>
      <c r="WCF24" s="0"/>
      <c r="WCG24" s="0"/>
      <c r="WCH24" s="0"/>
      <c r="WCI24" s="0"/>
      <c r="WCJ24" s="0"/>
      <c r="WCK24" s="0"/>
      <c r="WCL24" s="0"/>
      <c r="WCM24" s="0"/>
      <c r="WCN24" s="0"/>
      <c r="WCO24" s="0"/>
      <c r="WCP24" s="0"/>
      <c r="WCQ24" s="0"/>
      <c r="WCR24" s="0"/>
      <c r="WCS24" s="0"/>
      <c r="WCT24" s="0"/>
      <c r="WCU24" s="0"/>
      <c r="WCV24" s="0"/>
      <c r="WCW24" s="0"/>
      <c r="WCX24" s="0"/>
      <c r="WCY24" s="0"/>
      <c r="WCZ24" s="0"/>
      <c r="WDA24" s="0"/>
      <c r="WDB24" s="0"/>
      <c r="WDC24" s="0"/>
      <c r="WDD24" s="0"/>
      <c r="WDE24" s="0"/>
      <c r="WDF24" s="0"/>
      <c r="WDG24" s="0"/>
      <c r="WDH24" s="0"/>
      <c r="WDI24" s="0"/>
      <c r="WDJ24" s="0"/>
      <c r="WDK24" s="0"/>
      <c r="WDL24" s="0"/>
      <c r="WDM24" s="0"/>
      <c r="WDN24" s="0"/>
      <c r="WDO24" s="0"/>
      <c r="WDP24" s="0"/>
      <c r="WDQ24" s="0"/>
      <c r="WDR24" s="0"/>
      <c r="WDS24" s="0"/>
      <c r="WDT24" s="0"/>
      <c r="WDU24" s="0"/>
      <c r="WDV24" s="0"/>
      <c r="WDW24" s="0"/>
      <c r="WDX24" s="0"/>
      <c r="WDY24" s="0"/>
      <c r="WDZ24" s="0"/>
      <c r="WEA24" s="0"/>
      <c r="WEB24" s="0"/>
      <c r="WEC24" s="0"/>
      <c r="WED24" s="0"/>
      <c r="WEE24" s="0"/>
      <c r="WEF24" s="0"/>
      <c r="WEG24" s="0"/>
      <c r="WEH24" s="0"/>
      <c r="WEI24" s="0"/>
      <c r="WEJ24" s="0"/>
      <c r="WEK24" s="0"/>
      <c r="WEL24" s="0"/>
      <c r="WEM24" s="0"/>
      <c r="WEN24" s="0"/>
      <c r="WEO24" s="0"/>
      <c r="WEP24" s="0"/>
      <c r="WEQ24" s="0"/>
      <c r="WER24" s="0"/>
      <c r="WES24" s="0"/>
      <c r="WET24" s="0"/>
      <c r="WEU24" s="0"/>
      <c r="WEV24" s="0"/>
      <c r="WEW24" s="0"/>
      <c r="WEX24" s="0"/>
      <c r="WEY24" s="0"/>
      <c r="WEZ24" s="0"/>
      <c r="WFA24" s="0"/>
      <c r="WFB24" s="0"/>
      <c r="WFC24" s="0"/>
      <c r="WFD24" s="0"/>
      <c r="WFE24" s="0"/>
      <c r="WFF24" s="0"/>
      <c r="WFG24" s="0"/>
      <c r="WFH24" s="0"/>
      <c r="WFI24" s="0"/>
      <c r="WFJ24" s="0"/>
      <c r="WFK24" s="0"/>
      <c r="WFL24" s="0"/>
      <c r="WFM24" s="0"/>
      <c r="WFN24" s="0"/>
      <c r="WFO24" s="0"/>
      <c r="WFP24" s="0"/>
      <c r="WFQ24" s="0"/>
      <c r="WFR24" s="0"/>
      <c r="WFS24" s="0"/>
      <c r="WFT24" s="0"/>
      <c r="WFU24" s="0"/>
      <c r="WFV24" s="0"/>
      <c r="WFW24" s="0"/>
      <c r="WFX24" s="0"/>
      <c r="WFY24" s="0"/>
      <c r="WFZ24" s="0"/>
      <c r="WGA24" s="0"/>
      <c r="WGB24" s="0"/>
      <c r="WGC24" s="0"/>
      <c r="WGD24" s="0"/>
      <c r="WGE24" s="0"/>
      <c r="WGF24" s="0"/>
      <c r="WGG24" s="0"/>
      <c r="WGH24" s="0"/>
      <c r="WGI24" s="0"/>
      <c r="WGJ24" s="0"/>
      <c r="WGK24" s="0"/>
      <c r="WGL24" s="0"/>
      <c r="WGM24" s="0"/>
      <c r="WGN24" s="0"/>
      <c r="WGO24" s="0"/>
      <c r="WGP24" s="0"/>
      <c r="WGQ24" s="0"/>
      <c r="WGR24" s="0"/>
      <c r="WGS24" s="0"/>
      <c r="WGT24" s="0"/>
      <c r="WGU24" s="0"/>
      <c r="WGV24" s="0"/>
      <c r="WGW24" s="0"/>
      <c r="WGX24" s="0"/>
      <c r="WGY24" s="0"/>
      <c r="WGZ24" s="0"/>
      <c r="WHA24" s="0"/>
      <c r="WHB24" s="0"/>
      <c r="WHC24" s="0"/>
      <c r="WHD24" s="0"/>
      <c r="WHE24" s="0"/>
      <c r="WHF24" s="0"/>
      <c r="WHG24" s="0"/>
      <c r="WHH24" s="0"/>
      <c r="WHI24" s="0"/>
      <c r="WHJ24" s="0"/>
      <c r="WHK24" s="0"/>
      <c r="WHL24" s="0"/>
      <c r="WHM24" s="0"/>
      <c r="WHN24" s="0"/>
      <c r="WHO24" s="0"/>
      <c r="WHP24" s="0"/>
      <c r="WHQ24" s="0"/>
      <c r="WHR24" s="0"/>
      <c r="WHS24" s="0"/>
      <c r="WHT24" s="0"/>
      <c r="WHU24" s="0"/>
      <c r="WHV24" s="0"/>
      <c r="WHW24" s="0"/>
      <c r="WHX24" s="0"/>
      <c r="WHY24" s="0"/>
      <c r="WHZ24" s="0"/>
      <c r="WIA24" s="0"/>
      <c r="WIB24" s="0"/>
      <c r="WIC24" s="0"/>
      <c r="WID24" s="0"/>
      <c r="WIE24" s="0"/>
      <c r="WIF24" s="0"/>
      <c r="WIG24" s="0"/>
      <c r="WIH24" s="0"/>
      <c r="WII24" s="0"/>
      <c r="WIJ24" s="0"/>
      <c r="WIK24" s="0"/>
      <c r="WIL24" s="0"/>
      <c r="WIM24" s="0"/>
      <c r="WIN24" s="0"/>
      <c r="WIO24" s="0"/>
      <c r="WIP24" s="0"/>
      <c r="WIQ24" s="0"/>
      <c r="WIR24" s="0"/>
      <c r="WIS24" s="0"/>
      <c r="WIT24" s="0"/>
      <c r="WIU24" s="0"/>
      <c r="WIV24" s="0"/>
      <c r="WIW24" s="0"/>
      <c r="WIX24" s="0"/>
      <c r="WIY24" s="0"/>
      <c r="WIZ24" s="0"/>
      <c r="WJA24" s="0"/>
      <c r="WJB24" s="0"/>
      <c r="WJC24" s="0"/>
      <c r="WJD24" s="0"/>
      <c r="WJE24" s="0"/>
      <c r="WJF24" s="0"/>
      <c r="WJG24" s="0"/>
      <c r="WJH24" s="0"/>
      <c r="WJI24" s="0"/>
      <c r="WJJ24" s="0"/>
      <c r="WJK24" s="0"/>
      <c r="WJL24" s="0"/>
      <c r="WJM24" s="0"/>
      <c r="WJN24" s="0"/>
      <c r="WJO24" s="0"/>
      <c r="WJP24" s="0"/>
      <c r="WJQ24" s="0"/>
      <c r="WJR24" s="0"/>
      <c r="WJS24" s="0"/>
      <c r="WJT24" s="0"/>
      <c r="WJU24" s="0"/>
      <c r="WJV24" s="0"/>
      <c r="WJW24" s="0"/>
      <c r="WJX24" s="0"/>
      <c r="WJY24" s="0"/>
      <c r="WJZ24" s="0"/>
      <c r="WKA24" s="0"/>
      <c r="WKB24" s="0"/>
      <c r="WKC24" s="0"/>
      <c r="WKD24" s="0"/>
      <c r="WKE24" s="0"/>
      <c r="WKF24" s="0"/>
      <c r="WKG24" s="0"/>
      <c r="WKH24" s="0"/>
      <c r="WKI24" s="0"/>
      <c r="WKJ24" s="0"/>
      <c r="WKK24" s="0"/>
      <c r="WKL24" s="0"/>
      <c r="WKM24" s="0"/>
      <c r="WKN24" s="0"/>
      <c r="WKO24" s="0"/>
      <c r="WKP24" s="0"/>
      <c r="WKQ24" s="0"/>
      <c r="WKR24" s="0"/>
      <c r="WKS24" s="0"/>
      <c r="WKT24" s="0"/>
      <c r="WKU24" s="0"/>
      <c r="WKV24" s="0"/>
      <c r="WKW24" s="0"/>
      <c r="WKX24" s="0"/>
      <c r="WKY24" s="0"/>
      <c r="WKZ24" s="0"/>
      <c r="WLA24" s="0"/>
      <c r="WLB24" s="0"/>
      <c r="WLC24" s="0"/>
      <c r="WLD24" s="0"/>
      <c r="WLE24" s="0"/>
      <c r="WLF24" s="0"/>
      <c r="WLG24" s="0"/>
      <c r="WLH24" s="0"/>
      <c r="WLI24" s="0"/>
      <c r="WLJ24" s="0"/>
      <c r="WLK24" s="0"/>
      <c r="WLL24" s="0"/>
      <c r="WLM24" s="0"/>
      <c r="WLN24" s="0"/>
      <c r="WLO24" s="0"/>
      <c r="WLP24" s="0"/>
      <c r="WLQ24" s="0"/>
      <c r="WLR24" s="0"/>
      <c r="WLS24" s="0"/>
      <c r="WLT24" s="0"/>
      <c r="WLU24" s="0"/>
      <c r="WLV24" s="0"/>
      <c r="WLW24" s="0"/>
      <c r="WLX24" s="0"/>
      <c r="WLY24" s="0"/>
      <c r="WLZ24" s="0"/>
      <c r="WMA24" s="0"/>
      <c r="WMB24" s="0"/>
      <c r="WMC24" s="0"/>
      <c r="WMD24" s="0"/>
      <c r="WME24" s="0"/>
      <c r="WMF24" s="0"/>
      <c r="WMG24" s="0"/>
      <c r="WMH24" s="0"/>
      <c r="WMI24" s="0"/>
      <c r="WMJ24" s="0"/>
      <c r="WMK24" s="0"/>
      <c r="WML24" s="0"/>
      <c r="WMM24" s="0"/>
      <c r="WMN24" s="0"/>
      <c r="WMO24" s="0"/>
      <c r="WMP24" s="0"/>
      <c r="WMQ24" s="0"/>
      <c r="WMR24" s="0"/>
      <c r="WMS24" s="0"/>
      <c r="WMT24" s="0"/>
      <c r="WMU24" s="0"/>
      <c r="WMV24" s="0"/>
      <c r="WMW24" s="0"/>
      <c r="WMX24" s="0"/>
      <c r="WMY24" s="0"/>
      <c r="WMZ24" s="0"/>
      <c r="WNA24" s="0"/>
      <c r="WNB24" s="0"/>
      <c r="WNC24" s="0"/>
      <c r="WND24" s="0"/>
      <c r="WNE24" s="0"/>
      <c r="WNF24" s="0"/>
      <c r="WNG24" s="0"/>
      <c r="WNH24" s="0"/>
      <c r="WNI24" s="0"/>
      <c r="WNJ24" s="0"/>
      <c r="WNK24" s="0"/>
      <c r="WNL24" s="0"/>
      <c r="WNM24" s="0"/>
      <c r="WNN24" s="0"/>
      <c r="WNO24" s="0"/>
      <c r="WNP24" s="0"/>
      <c r="WNQ24" s="0"/>
      <c r="WNR24" s="0"/>
      <c r="WNS24" s="0"/>
      <c r="WNT24" s="0"/>
      <c r="WNU24" s="0"/>
      <c r="WNV24" s="0"/>
      <c r="WNW24" s="0"/>
      <c r="WNX24" s="0"/>
      <c r="WNY24" s="0"/>
      <c r="WNZ24" s="0"/>
      <c r="WOA24" s="0"/>
      <c r="WOB24" s="0"/>
      <c r="WOC24" s="0"/>
      <c r="WOD24" s="0"/>
      <c r="WOE24" s="0"/>
      <c r="WOF24" s="0"/>
      <c r="WOG24" s="0"/>
      <c r="WOH24" s="0"/>
      <c r="WOI24" s="0"/>
      <c r="WOJ24" s="0"/>
      <c r="WOK24" s="0"/>
      <c r="WOL24" s="0"/>
      <c r="WOM24" s="0"/>
      <c r="WON24" s="0"/>
      <c r="WOO24" s="0"/>
      <c r="WOP24" s="0"/>
      <c r="WOQ24" s="0"/>
      <c r="WOR24" s="0"/>
      <c r="WOS24" s="0"/>
      <c r="WOT24" s="0"/>
      <c r="WOU24" s="0"/>
      <c r="WOV24" s="0"/>
      <c r="WOW24" s="0"/>
      <c r="WOX24" s="0"/>
      <c r="WOY24" s="0"/>
      <c r="WOZ24" s="0"/>
      <c r="WPA24" s="0"/>
      <c r="WPB24" s="0"/>
      <c r="WPC24" s="0"/>
      <c r="WPD24" s="0"/>
      <c r="WPE24" s="0"/>
      <c r="WPF24" s="0"/>
      <c r="WPG24" s="0"/>
      <c r="WPH24" s="0"/>
      <c r="WPI24" s="0"/>
      <c r="WPJ24" s="0"/>
      <c r="WPK24" s="0"/>
      <c r="WPL24" s="0"/>
      <c r="WPM24" s="0"/>
      <c r="WPN24" s="0"/>
      <c r="WPO24" s="0"/>
      <c r="WPP24" s="0"/>
      <c r="WPQ24" s="0"/>
      <c r="WPR24" s="0"/>
      <c r="WPS24" s="0"/>
      <c r="WPT24" s="0"/>
      <c r="WPU24" s="0"/>
      <c r="WPV24" s="0"/>
      <c r="WPW24" s="0"/>
      <c r="WPX24" s="0"/>
      <c r="WPY24" s="0"/>
      <c r="WPZ24" s="0"/>
      <c r="WQA24" s="0"/>
      <c r="WQB24" s="0"/>
      <c r="WQC24" s="0"/>
      <c r="WQD24" s="0"/>
      <c r="WQE24" s="0"/>
      <c r="WQF24" s="0"/>
      <c r="WQG24" s="0"/>
      <c r="WQH24" s="0"/>
      <c r="WQI24" s="0"/>
      <c r="WQJ24" s="0"/>
      <c r="WQK24" s="0"/>
      <c r="WQL24" s="0"/>
      <c r="WQM24" s="0"/>
      <c r="WQN24" s="0"/>
      <c r="WQO24" s="0"/>
      <c r="WQP24" s="0"/>
      <c r="WQQ24" s="0"/>
      <c r="WQR24" s="0"/>
      <c r="WQS24" s="0"/>
      <c r="WQT24" s="0"/>
      <c r="WQU24" s="0"/>
      <c r="WQV24" s="0"/>
      <c r="WQW24" s="0"/>
      <c r="WQX24" s="0"/>
      <c r="WQY24" s="0"/>
      <c r="WQZ24" s="0"/>
      <c r="WRA24" s="0"/>
      <c r="WRB24" s="0"/>
      <c r="WRC24" s="0"/>
      <c r="WRD24" s="0"/>
      <c r="WRE24" s="0"/>
      <c r="WRF24" s="0"/>
      <c r="WRG24" s="0"/>
      <c r="WRH24" s="0"/>
      <c r="WRI24" s="0"/>
      <c r="WRJ24" s="0"/>
      <c r="WRK24" s="0"/>
      <c r="WRL24" s="0"/>
      <c r="WRM24" s="0"/>
      <c r="WRN24" s="0"/>
      <c r="WRO24" s="0"/>
      <c r="WRP24" s="0"/>
      <c r="WRQ24" s="0"/>
      <c r="WRR24" s="0"/>
      <c r="WRS24" s="0"/>
      <c r="WRT24" s="0"/>
      <c r="WRU24" s="0"/>
      <c r="WRV24" s="0"/>
      <c r="WRW24" s="0"/>
      <c r="WRX24" s="0"/>
      <c r="WRY24" s="0"/>
      <c r="WRZ24" s="0"/>
      <c r="WSA24" s="0"/>
      <c r="WSB24" s="0"/>
      <c r="WSC24" s="0"/>
      <c r="WSD24" s="0"/>
      <c r="WSE24" s="0"/>
      <c r="WSF24" s="0"/>
      <c r="WSG24" s="0"/>
      <c r="WSH24" s="0"/>
      <c r="WSI24" s="0"/>
      <c r="WSJ24" s="0"/>
      <c r="WSK24" s="0"/>
      <c r="WSL24" s="0"/>
      <c r="WSM24" s="0"/>
      <c r="WSN24" s="0"/>
      <c r="WSO24" s="0"/>
      <c r="WSP24" s="0"/>
      <c r="WSQ24" s="0"/>
      <c r="WSR24" s="0"/>
      <c r="WSS24" s="0"/>
      <c r="WST24" s="0"/>
      <c r="WSU24" s="0"/>
      <c r="WSV24" s="0"/>
      <c r="WSW24" s="0"/>
      <c r="WSX24" s="0"/>
      <c r="WSY24" s="0"/>
      <c r="WSZ24" s="0"/>
      <c r="WTA24" s="0"/>
      <c r="WTB24" s="0"/>
      <c r="WTC24" s="0"/>
      <c r="WTD24" s="0"/>
      <c r="WTE24" s="0"/>
      <c r="WTF24" s="0"/>
      <c r="WTG24" s="0"/>
      <c r="WTH24" s="0"/>
      <c r="WTI24" s="0"/>
      <c r="WTJ24" s="0"/>
      <c r="WTK24" s="0"/>
      <c r="WTL24" s="0"/>
      <c r="WTM24" s="0"/>
      <c r="WTN24" s="0"/>
      <c r="WTO24" s="0"/>
      <c r="WTP24" s="0"/>
      <c r="WTQ24" s="0"/>
      <c r="WTR24" s="0"/>
      <c r="WTS24" s="0"/>
      <c r="WTT24" s="0"/>
      <c r="WTU24" s="0"/>
      <c r="WTV24" s="0"/>
      <c r="WTW24" s="0"/>
      <c r="WTX24" s="0"/>
      <c r="WTY24" s="0"/>
      <c r="WTZ24" s="0"/>
      <c r="WUA24" s="0"/>
      <c r="WUB24" s="0"/>
      <c r="WUC24" s="0"/>
      <c r="WUD24" s="0"/>
      <c r="WUE24" s="0"/>
      <c r="WUF24" s="0"/>
      <c r="WUG24" s="0"/>
      <c r="WUH24" s="0"/>
      <c r="WUI24" s="0"/>
      <c r="WUJ24" s="0"/>
      <c r="WUK24" s="0"/>
      <c r="WUL24" s="0"/>
      <c r="WUM24" s="0"/>
      <c r="WUN24" s="0"/>
      <c r="WUO24" s="0"/>
      <c r="WUP24" s="0"/>
      <c r="WUQ24" s="0"/>
      <c r="WUR24" s="0"/>
      <c r="WUS24" s="0"/>
      <c r="WUT24" s="0"/>
      <c r="WUU24" s="0"/>
      <c r="WUV24" s="0"/>
      <c r="WUW24" s="0"/>
      <c r="WUX24" s="0"/>
      <c r="WUY24" s="0"/>
      <c r="WUZ24" s="0"/>
      <c r="WVA24" s="0"/>
      <c r="WVB24" s="0"/>
      <c r="WVC24" s="0"/>
      <c r="WVD24" s="0"/>
      <c r="WVE24" s="0"/>
      <c r="WVF24" s="0"/>
      <c r="WVG24" s="0"/>
      <c r="WVH24" s="0"/>
      <c r="WVI24" s="0"/>
      <c r="WVJ24" s="0"/>
      <c r="WVK24" s="0"/>
      <c r="WVL24" s="0"/>
      <c r="WVM24" s="0"/>
      <c r="WVN24" s="0"/>
      <c r="WVO24" s="0"/>
      <c r="WVP24" s="0"/>
      <c r="WVQ24" s="0"/>
      <c r="WVR24" s="0"/>
      <c r="WVS24" s="0"/>
      <c r="WVT24" s="0"/>
      <c r="WVU24" s="0"/>
      <c r="WVV24" s="0"/>
      <c r="WVW24" s="0"/>
      <c r="WVX24" s="0"/>
      <c r="WVY24" s="0"/>
      <c r="WVZ24" s="0"/>
      <c r="WWA24" s="0"/>
      <c r="WWB24" s="0"/>
      <c r="WWC24" s="0"/>
      <c r="WWD24" s="0"/>
      <c r="WWE24" s="0"/>
      <c r="WWF24" s="0"/>
      <c r="WWG24" s="0"/>
      <c r="WWH24" s="0"/>
      <c r="WWI24" s="0"/>
      <c r="WWJ24" s="0"/>
      <c r="WWK24" s="0"/>
      <c r="WWL24" s="0"/>
      <c r="WWM24" s="0"/>
      <c r="WWN24" s="0"/>
      <c r="WWO24" s="0"/>
      <c r="WWP24" s="0"/>
      <c r="WWQ24" s="0"/>
      <c r="WWR24" s="0"/>
      <c r="WWS24" s="0"/>
      <c r="WWT24" s="0"/>
      <c r="WWU24" s="0"/>
      <c r="WWV24" s="0"/>
      <c r="WWW24" s="0"/>
      <c r="WWX24" s="0"/>
      <c r="WWY24" s="0"/>
      <c r="WWZ24" s="0"/>
      <c r="WXA24" s="0"/>
      <c r="WXB24" s="0"/>
      <c r="WXC24" s="0"/>
      <c r="WXD24" s="0"/>
      <c r="WXE24" s="0"/>
      <c r="WXF24" s="0"/>
      <c r="WXG24" s="0"/>
      <c r="WXH24" s="0"/>
      <c r="WXI24" s="0"/>
      <c r="WXJ24" s="0"/>
      <c r="WXK24" s="0"/>
      <c r="WXL24" s="0"/>
      <c r="WXM24" s="0"/>
      <c r="WXN24" s="0"/>
      <c r="WXO24" s="0"/>
      <c r="WXP24" s="0"/>
      <c r="WXQ24" s="0"/>
      <c r="WXR24" s="0"/>
      <c r="WXS24" s="0"/>
      <c r="WXT24" s="0"/>
      <c r="WXU24" s="0"/>
      <c r="WXV24" s="0"/>
      <c r="WXW24" s="0"/>
      <c r="WXX24" s="0"/>
      <c r="WXY24" s="0"/>
      <c r="WXZ24" s="0"/>
      <c r="WYA24" s="0"/>
      <c r="WYB24" s="0"/>
      <c r="WYC24" s="0"/>
      <c r="WYD24" s="0"/>
      <c r="WYE24" s="0"/>
      <c r="WYF24" s="0"/>
      <c r="WYG24" s="0"/>
      <c r="WYH24" s="0"/>
      <c r="WYI24" s="0"/>
      <c r="WYJ24" s="0"/>
      <c r="WYK24" s="0"/>
      <c r="WYL24" s="0"/>
      <c r="WYM24" s="0"/>
      <c r="WYN24" s="0"/>
      <c r="WYO24" s="0"/>
      <c r="WYP24" s="0"/>
      <c r="WYQ24" s="0"/>
      <c r="WYR24" s="0"/>
      <c r="WYS24" s="0"/>
      <c r="WYT24" s="0"/>
      <c r="WYU24" s="0"/>
      <c r="WYV24" s="0"/>
      <c r="WYW24" s="0"/>
      <c r="WYX24" s="0"/>
      <c r="WYY24" s="0"/>
      <c r="WYZ24" s="0"/>
      <c r="WZA24" s="0"/>
      <c r="WZB24" s="0"/>
      <c r="WZC24" s="0"/>
      <c r="WZD24" s="0"/>
      <c r="WZE24" s="0"/>
      <c r="WZF24" s="0"/>
      <c r="WZG24" s="0"/>
      <c r="WZH24" s="0"/>
      <c r="WZI24" s="0"/>
      <c r="WZJ24" s="0"/>
      <c r="WZK24" s="0"/>
      <c r="WZL24" s="0"/>
      <c r="WZM24" s="0"/>
      <c r="WZN24" s="0"/>
      <c r="WZO24" s="0"/>
      <c r="WZP24" s="0"/>
      <c r="WZQ24" s="0"/>
      <c r="WZR24" s="0"/>
      <c r="WZS24" s="0"/>
      <c r="WZT24" s="0"/>
      <c r="WZU24" s="0"/>
      <c r="WZV24" s="0"/>
      <c r="WZW24" s="0"/>
      <c r="WZX24" s="0"/>
      <c r="WZY24" s="0"/>
      <c r="WZZ24" s="0"/>
      <c r="XAA24" s="0"/>
      <c r="XAB24" s="0"/>
      <c r="XAC24" s="0"/>
      <c r="XAD24" s="0"/>
      <c r="XAE24" s="0"/>
      <c r="XAF24" s="0"/>
      <c r="XAG24" s="0"/>
      <c r="XAH24" s="0"/>
      <c r="XAI24" s="0"/>
      <c r="XAJ24" s="0"/>
      <c r="XAK24" s="0"/>
      <c r="XAL24" s="0"/>
      <c r="XAM24" s="0"/>
      <c r="XAN24" s="0"/>
      <c r="XAO24" s="0"/>
      <c r="XAP24" s="0"/>
      <c r="XAQ24" s="0"/>
      <c r="XAR24" s="0"/>
      <c r="XAS24" s="0"/>
      <c r="XAT24" s="0"/>
      <c r="XAU24" s="0"/>
      <c r="XAV24" s="0"/>
      <c r="XAW24" s="0"/>
      <c r="XAX24" s="0"/>
      <c r="XAY24" s="0"/>
      <c r="XAZ24" s="0"/>
      <c r="XBA24" s="0"/>
      <c r="XBB24" s="0"/>
      <c r="XBC24" s="0"/>
      <c r="XBD24" s="0"/>
      <c r="XBE24" s="0"/>
      <c r="XBF24" s="0"/>
      <c r="XBG24" s="0"/>
      <c r="XBH24" s="0"/>
      <c r="XBI24" s="0"/>
      <c r="XBJ24" s="0"/>
      <c r="XBK24" s="0"/>
      <c r="XBL24" s="0"/>
      <c r="XBM24" s="0"/>
      <c r="XBN24" s="0"/>
      <c r="XBO24" s="0"/>
      <c r="XBP24" s="0"/>
      <c r="XBQ24" s="0"/>
      <c r="XBR24" s="0"/>
      <c r="XBS24" s="0"/>
      <c r="XBT24" s="0"/>
      <c r="XBU24" s="0"/>
      <c r="XBV24" s="0"/>
      <c r="XBW24" s="0"/>
      <c r="XBX24" s="0"/>
      <c r="XBY24" s="0"/>
      <c r="XBZ24" s="0"/>
      <c r="XCA24" s="0"/>
      <c r="XCB24" s="0"/>
      <c r="XCC24" s="0"/>
      <c r="XCD24" s="0"/>
      <c r="XCE24" s="0"/>
      <c r="XCF24" s="0"/>
      <c r="XCG24" s="0"/>
      <c r="XCH24" s="0"/>
      <c r="XCI24" s="0"/>
      <c r="XCJ24" s="0"/>
      <c r="XCK24" s="0"/>
      <c r="XCL24" s="0"/>
      <c r="XCM24" s="0"/>
      <c r="XCN24" s="0"/>
      <c r="XCO24" s="0"/>
      <c r="XCP24" s="0"/>
      <c r="XCQ24" s="0"/>
      <c r="XCR24" s="0"/>
      <c r="XCS24" s="0"/>
      <c r="XCT24" s="0"/>
      <c r="XCU24" s="0"/>
      <c r="XCV24" s="0"/>
      <c r="XCW24" s="0"/>
      <c r="XCX24" s="0"/>
      <c r="XCY24" s="0"/>
      <c r="XCZ24" s="0"/>
      <c r="XDA24" s="0"/>
      <c r="XDB24" s="0"/>
      <c r="XDC24" s="0"/>
      <c r="XDD24" s="0"/>
      <c r="XDE24" s="0"/>
      <c r="XDF24" s="0"/>
      <c r="XDG24" s="0"/>
      <c r="XDH24" s="0"/>
      <c r="XDI24" s="0"/>
      <c r="XDJ24" s="0"/>
      <c r="XDK24" s="0"/>
      <c r="XDL24" s="0"/>
      <c r="XDM24" s="0"/>
      <c r="XDN24" s="0"/>
      <c r="XDO24" s="0"/>
      <c r="XDP24" s="0"/>
      <c r="XDQ24" s="0"/>
      <c r="XDR24" s="0"/>
      <c r="XDS24" s="0"/>
      <c r="XDT24" s="0"/>
      <c r="XDU24" s="0"/>
      <c r="XDV24" s="0"/>
      <c r="XDW24" s="0"/>
      <c r="XDX24" s="0"/>
      <c r="XDY24" s="0"/>
      <c r="XDZ24" s="0"/>
      <c r="XEA24" s="0"/>
      <c r="XEB24" s="0"/>
      <c r="XEC24" s="0"/>
      <c r="XED24" s="0"/>
      <c r="XEE24" s="0"/>
      <c r="XEF24" s="0"/>
      <c r="XEG24" s="0"/>
      <c r="XEH24" s="0"/>
      <c r="XEI24" s="0"/>
      <c r="XEJ24" s="0"/>
      <c r="XEK24" s="0"/>
      <c r="XEL24" s="0"/>
      <c r="XEM24" s="0"/>
      <c r="XEN24" s="0"/>
      <c r="XEO24" s="0"/>
      <c r="XEP24" s="0"/>
      <c r="XEQ24" s="0"/>
      <c r="XER24" s="0"/>
      <c r="XES24" s="0"/>
      <c r="XET24" s="0"/>
      <c r="XEU24" s="0"/>
      <c r="XEV24" s="0"/>
      <c r="XEW24" s="0"/>
      <c r="XEX24" s="0"/>
      <c r="XEY24" s="0"/>
      <c r="XEZ24" s="0"/>
      <c r="XFA24" s="0"/>
      <c r="XFB24" s="0"/>
      <c r="XFC24" s="0"/>
      <c r="XFD24" s="0"/>
    </row>
    <row r="25" customFormat="false" ht="15" hidden="false" customHeight="false" outlineLevel="0" collapsed="false">
      <c r="A25" s="407" t="s">
        <v>754</v>
      </c>
      <c r="B25" s="408" t="str">
        <f aca="false">IF(B20="","",B20*B$21)</f>
        <v/>
      </c>
      <c r="C25" s="408" t="str">
        <f aca="false">IF(C20="","",C20*C$21)</f>
        <v/>
      </c>
      <c r="D25" s="408" t="str">
        <f aca="false">IF(D20="","",D20*D$21)</f>
        <v/>
      </c>
      <c r="E25" s="408" t="str">
        <f aca="false">IF(E20="","",E20*E$21)</f>
        <v/>
      </c>
      <c r="F25" s="408" t="str">
        <f aca="false">IF(F20="","",F20*F$21)</f>
        <v/>
      </c>
      <c r="G25" s="408" t="str">
        <f aca="false">IF(G20="","",G20*G$21)</f>
        <v/>
      </c>
      <c r="H25" s="408" t="str">
        <f aca="false">IF(H20="","",H20*H$21)</f>
        <v/>
      </c>
      <c r="I25" s="408" t="str">
        <f aca="false">IF(I20="","",I20*I$21)</f>
        <v/>
      </c>
      <c r="J25" s="408" t="str">
        <f aca="false">IF(J20="","",J20*J$21)</f>
        <v/>
      </c>
      <c r="K25" s="408" t="str">
        <f aca="false">IF(K20="","",K20*K$21)</f>
        <v/>
      </c>
      <c r="L25" s="408" t="n">
        <f aca="false">IF(L20="","",L20*L$21)</f>
        <v>5714.4</v>
      </c>
      <c r="M25" s="408" t="n">
        <f aca="false">IF(M20="","",M20*M$21)</f>
        <v>11893.2</v>
      </c>
      <c r="N25" s="408" t="str">
        <f aca="false">IF(N20="","",N20*N$21)</f>
        <v/>
      </c>
      <c r="O25" s="408" t="str">
        <f aca="false">IF(O20="","",O20*O$21)</f>
        <v/>
      </c>
      <c r="P25" s="409"/>
      <c r="Q25" s="408" t="str">
        <f aca="false">IF(Q20="","",Q20*Q$21)</f>
        <v/>
      </c>
      <c r="R25" s="408" t="str">
        <f aca="false">IF(R20="","",R20*R$21)</f>
        <v/>
      </c>
      <c r="S25" s="408" t="str">
        <f aca="false">IF(S20="","",S20*S$21)</f>
        <v/>
      </c>
      <c r="T25" s="408" t="str">
        <f aca="false">IF(T20="","",T20*T$21)</f>
        <v/>
      </c>
      <c r="U25" s="408" t="str">
        <f aca="false">IF(U20="","",U20*U$21)</f>
        <v/>
      </c>
      <c r="V25" s="408" t="str">
        <f aca="false">IF(V20="","",V20*V$21)</f>
        <v/>
      </c>
      <c r="W25" s="408" t="str">
        <f aca="false">IF(W20="","",W20*W$21)</f>
        <v/>
      </c>
      <c r="X25" s="408" t="str">
        <f aca="false">IF(X20="","",X20*X$21)</f>
        <v/>
      </c>
      <c r="Y25" s="408" t="str">
        <f aca="false">IF(Y20="","",Y20*Y$21)</f>
        <v/>
      </c>
      <c r="Z25" s="408" t="str">
        <f aca="false">IF(Z20="","",Z20*Z$21)</f>
        <v/>
      </c>
      <c r="AA25" s="408" t="str">
        <f aca="false">IF(AA20="","",AA20*AA$21)</f>
        <v/>
      </c>
      <c r="AB25" s="408" t="str">
        <f aca="false">IF(AB20="","",AB20*AB$21)</f>
        <v/>
      </c>
      <c r="AC25" s="408" t="str">
        <f aca="false">IF(AC20="","",AC20*AC$21)</f>
        <v/>
      </c>
      <c r="AD25" s="408" t="str">
        <f aca="false">IF(AD20="","",AD20*AD$21)</f>
        <v/>
      </c>
      <c r="AE25" s="408" t="str">
        <f aca="false">IF(AE20="","",AE20*AE$21)</f>
        <v/>
      </c>
      <c r="AF25" s="408" t="str">
        <f aca="false">IF(AF20="","",AF20*AF$21)</f>
        <v/>
      </c>
      <c r="AG25" s="408" t="str">
        <f aca="false">IF(AG20="","",AG20*AG$21)</f>
        <v/>
      </c>
      <c r="AH25" s="408" t="str">
        <f aca="false">IF(AH20="","",AH20*AH$21)</f>
        <v/>
      </c>
      <c r="AI25" s="408" t="str">
        <f aca="false">IF(AI20="","",AI20*AI$21)</f>
        <v/>
      </c>
      <c r="AJ25" s="408" t="str">
        <f aca="false">IF(AJ20="","",AJ20*AJ$21)</f>
        <v/>
      </c>
      <c r="AK25" s="408" t="str">
        <f aca="false">IF(AK20="","",AK20*AK$21)</f>
        <v/>
      </c>
      <c r="AL25" s="408" t="str">
        <f aca="false">IF(AL20="","",AL20*AL$21)</f>
        <v/>
      </c>
      <c r="AM25" s="408" t="str">
        <f aca="false">IF(AM20="","",AM20*AM$21)</f>
        <v/>
      </c>
      <c r="AN25" s="408" t="str">
        <f aca="false">IF(AN20="","",AN20*AN$21)</f>
        <v/>
      </c>
      <c r="AO25" s="408" t="str">
        <f aca="false">IF(AO20="","",AO20*AO$21)</f>
        <v/>
      </c>
      <c r="AP25" s="408" t="str">
        <f aca="false">IF(AP20="","",AP20*AP$21)</f>
        <v/>
      </c>
      <c r="AQ25" s="408" t="str">
        <f aca="false">IF(AQ20="","",AQ20*AQ$21)</f>
        <v/>
      </c>
      <c r="AR25" s="408" t="str">
        <f aca="false">IF(AR20="","",AR20*AR$21)</f>
        <v/>
      </c>
      <c r="AS25" s="408" t="str">
        <f aca="false">IF(AS20="","",AS20*AS$21)</f>
        <v/>
      </c>
      <c r="AT25" s="408" t="str">
        <f aca="false">IF(AT20="","",AT20*AT$21)</f>
        <v/>
      </c>
      <c r="AU25" s="408" t="str">
        <f aca="false">IF(AU20="","",AU20*AU$21)</f>
        <v/>
      </c>
      <c r="AV25" s="408" t="str">
        <f aca="false">IF(AV20="","",AV20*AV$21)</f>
        <v/>
      </c>
      <c r="AW25" s="408" t="str">
        <f aca="false">IF(AW20="","",AW20*AW$21)</f>
        <v/>
      </c>
      <c r="AX25" s="408" t="str">
        <f aca="false">IF(AX20="","",AX20*AX$21)</f>
        <v/>
      </c>
      <c r="AY25" s="408" t="str">
        <f aca="false">IF(AY20="","",AY20*AY$21)</f>
        <v/>
      </c>
      <c r="AZ25" s="408" t="str">
        <f aca="false">IF(AZ20="","",AZ20*AZ$21)</f>
        <v/>
      </c>
      <c r="BA25" s="408" t="str">
        <f aca="false">IF(BA20="","",BA20*BA$21)</f>
        <v/>
      </c>
      <c r="BB25" s="408" t="str">
        <f aca="false">IF(BB20="","",BB20*BB$21)</f>
        <v/>
      </c>
      <c r="BC25" s="408" t="str">
        <f aca="false">IF(BC20="","",BC20*BC$21)</f>
        <v/>
      </c>
      <c r="BD25" s="408" t="str">
        <f aca="false">IF(BD20="","",BD20*BD$21)</f>
        <v/>
      </c>
      <c r="BE25" s="408" t="str">
        <f aca="false">IF(BE20="","",BE20*BE$21)</f>
        <v/>
      </c>
      <c r="BF25" s="408" t="str">
        <f aca="false">IF(BF20="","",BF20*BF$21)</f>
        <v/>
      </c>
      <c r="BG25" s="408" t="str">
        <f aca="false">IF(BG20="","",BG20*BG$21)</f>
        <v/>
      </c>
      <c r="BH25" s="408" t="str">
        <f aca="false">IF(BH20="","",BH20*BH$21)</f>
        <v/>
      </c>
      <c r="BI25" s="408" t="str">
        <f aca="false">IF(BI20="","",BI20*BI$21)</f>
        <v/>
      </c>
      <c r="BJ25" s="408" t="str">
        <f aca="false">IF(BJ20="","",BJ20*BJ$21)</f>
        <v/>
      </c>
      <c r="BK25" s="408" t="str">
        <f aca="false">IF(BK20="","",BK20*BK$21)</f>
        <v/>
      </c>
      <c r="BL25" s="408" t="str">
        <f aca="false">IF(BL20="","",BL20*BL$21)</f>
        <v/>
      </c>
      <c r="BM25" s="408" t="str">
        <f aca="false">IF(BM20="","",BM20*BM$21)</f>
        <v/>
      </c>
      <c r="BN25" s="408" t="str">
        <f aca="false">IF(BN20="","",BN20*BN$21)</f>
        <v/>
      </c>
      <c r="BO25" s="408" t="str">
        <f aca="false">IF(BO20="","",BO20*BO$21)</f>
        <v/>
      </c>
      <c r="BP25" s="408" t="str">
        <f aca="false">IF(BP20="","",BP20*BP$21)</f>
        <v/>
      </c>
      <c r="BQ25" s="408" t="str">
        <f aca="false">IF(BQ20="","",BQ20*BQ$21)</f>
        <v/>
      </c>
      <c r="BR25" s="408" t="str">
        <f aca="false">IF(BR20="","",BR20*BR$21)</f>
        <v/>
      </c>
      <c r="BS25" s="408" t="str">
        <f aca="false">IF(BS20="","",BS20*BS$21)</f>
        <v/>
      </c>
      <c r="BT25" s="408" t="str">
        <f aca="false">IF(BT20="","",BT20*BT$21)</f>
        <v/>
      </c>
      <c r="BU25" s="408" t="str">
        <f aca="false">IF(BU20="","",BU20*BU$21)</f>
        <v/>
      </c>
      <c r="BV25" s="408" t="str">
        <f aca="false">IF(BV20="","",BV20*BV$21)</f>
        <v/>
      </c>
      <c r="BW25" s="408" t="str">
        <f aca="false">IF(BW20="","",BW20*BW$21)</f>
        <v/>
      </c>
      <c r="BX25" s="408" t="str">
        <f aca="false">IF(BX20="","",BX20*BX$21)</f>
        <v/>
      </c>
      <c r="BY25" s="408" t="str">
        <f aca="false">IF(BY20="","",BY20*BY$21)</f>
        <v/>
      </c>
      <c r="BZ25" s="408" t="str">
        <f aca="false">IF(BZ20="","",BZ20*BZ$21)</f>
        <v/>
      </c>
      <c r="CA25" s="408" t="str">
        <f aca="false">IF(CA20="","",CA20*CA$21)</f>
        <v/>
      </c>
      <c r="CB25" s="408" t="str">
        <f aca="false">IF(CB20="","",CB20*CB$21)</f>
        <v/>
      </c>
      <c r="CC25" s="408" t="str">
        <f aca="false">IF(CC20="","",CC20*CC$21)</f>
        <v/>
      </c>
      <c r="CD25" s="408" t="str">
        <f aca="false">IF(CD20="","",CD20*CD$21)</f>
        <v/>
      </c>
      <c r="CE25" s="41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c r="AMK25" s="0"/>
      <c r="AML25" s="0"/>
      <c r="AMM25" s="0"/>
      <c r="AMN25" s="0"/>
      <c r="AMO25" s="0"/>
      <c r="AMP25" s="0"/>
      <c r="AMQ25" s="0"/>
      <c r="AMR25" s="0"/>
      <c r="AMS25" s="0"/>
      <c r="AMT25" s="0"/>
      <c r="AMU25" s="0"/>
      <c r="AMV25" s="0"/>
      <c r="AMW25" s="0"/>
      <c r="AMX25" s="0"/>
      <c r="AMY25" s="0"/>
      <c r="AMZ25" s="0"/>
      <c r="ANA25" s="0"/>
      <c r="ANB25" s="0"/>
      <c r="ANC25" s="0"/>
      <c r="AND25" s="0"/>
      <c r="ANE25" s="0"/>
      <c r="ANF25" s="0"/>
      <c r="ANG25" s="0"/>
      <c r="ANH25" s="0"/>
      <c r="ANI25" s="0"/>
      <c r="ANJ25" s="0"/>
      <c r="ANK25" s="0"/>
      <c r="ANL25" s="0"/>
      <c r="ANM25" s="0"/>
      <c r="ANN25" s="0"/>
      <c r="ANO25" s="0"/>
      <c r="ANP25" s="0"/>
      <c r="ANQ25" s="0"/>
      <c r="ANR25" s="0"/>
      <c r="ANS25" s="0"/>
      <c r="ANT25" s="0"/>
      <c r="ANU25" s="0"/>
      <c r="ANV25" s="0"/>
      <c r="ANW25" s="0"/>
      <c r="ANX25" s="0"/>
      <c r="ANY25" s="0"/>
      <c r="ANZ25" s="0"/>
      <c r="AOA25" s="0"/>
      <c r="AOB25" s="0"/>
      <c r="AOC25" s="0"/>
      <c r="AOD25" s="0"/>
      <c r="AOE25" s="0"/>
      <c r="AOF25" s="0"/>
      <c r="AOG25" s="0"/>
      <c r="AOH25" s="0"/>
      <c r="AOI25" s="0"/>
      <c r="AOJ25" s="0"/>
      <c r="AOK25" s="0"/>
      <c r="AOL25" s="0"/>
      <c r="AOM25" s="0"/>
      <c r="AON25" s="0"/>
      <c r="AOO25" s="0"/>
      <c r="AOP25" s="0"/>
      <c r="AOQ25" s="0"/>
      <c r="AOR25" s="0"/>
      <c r="AOS25" s="0"/>
      <c r="AOT25" s="0"/>
      <c r="AOU25" s="0"/>
      <c r="AOV25" s="0"/>
      <c r="AOW25" s="0"/>
      <c r="AOX25" s="0"/>
      <c r="AOY25" s="0"/>
      <c r="AOZ25" s="0"/>
      <c r="APA25" s="0"/>
      <c r="APB25" s="0"/>
      <c r="APC25" s="0"/>
      <c r="APD25" s="0"/>
      <c r="APE25" s="0"/>
      <c r="APF25" s="0"/>
      <c r="APG25" s="0"/>
      <c r="APH25" s="0"/>
      <c r="API25" s="0"/>
      <c r="APJ25" s="0"/>
      <c r="APK25" s="0"/>
      <c r="APL25" s="0"/>
      <c r="APM25" s="0"/>
      <c r="APN25" s="0"/>
      <c r="APO25" s="0"/>
      <c r="APP25" s="0"/>
      <c r="APQ25" s="0"/>
      <c r="APR25" s="0"/>
      <c r="APS25" s="0"/>
      <c r="APT25" s="0"/>
      <c r="APU25" s="0"/>
      <c r="APV25" s="0"/>
      <c r="APW25" s="0"/>
      <c r="APX25" s="0"/>
      <c r="APY25" s="0"/>
      <c r="APZ25" s="0"/>
      <c r="AQA25" s="0"/>
      <c r="AQB25" s="0"/>
      <c r="AQC25" s="0"/>
      <c r="AQD25" s="0"/>
      <c r="AQE25" s="0"/>
      <c r="AQF25" s="0"/>
      <c r="AQG25" s="0"/>
      <c r="AQH25" s="0"/>
      <c r="AQI25" s="0"/>
      <c r="AQJ25" s="0"/>
      <c r="AQK25" s="0"/>
      <c r="AQL25" s="0"/>
      <c r="AQM25" s="0"/>
      <c r="AQN25" s="0"/>
      <c r="AQO25" s="0"/>
      <c r="AQP25" s="0"/>
      <c r="AQQ25" s="0"/>
      <c r="AQR25" s="0"/>
      <c r="AQS25" s="0"/>
      <c r="AQT25" s="0"/>
      <c r="AQU25" s="0"/>
      <c r="AQV25" s="0"/>
      <c r="AQW25" s="0"/>
      <c r="AQX25" s="0"/>
      <c r="AQY25" s="0"/>
      <c r="AQZ25" s="0"/>
      <c r="ARA25" s="0"/>
      <c r="ARB25" s="0"/>
      <c r="ARC25" s="0"/>
      <c r="ARD25" s="0"/>
      <c r="ARE25" s="0"/>
      <c r="ARF25" s="0"/>
      <c r="ARG25" s="0"/>
      <c r="ARH25" s="0"/>
      <c r="ARI25" s="0"/>
      <c r="ARJ25" s="0"/>
      <c r="ARK25" s="0"/>
      <c r="ARL25" s="0"/>
      <c r="ARM25" s="0"/>
      <c r="ARN25" s="0"/>
      <c r="ARO25" s="0"/>
      <c r="ARP25" s="0"/>
      <c r="ARQ25" s="0"/>
      <c r="ARR25" s="0"/>
      <c r="ARS25" s="0"/>
      <c r="ART25" s="0"/>
      <c r="ARU25" s="0"/>
      <c r="ARV25" s="0"/>
      <c r="ARW25" s="0"/>
      <c r="ARX25" s="0"/>
      <c r="ARY25" s="0"/>
      <c r="ARZ25" s="0"/>
      <c r="ASA25" s="0"/>
      <c r="ASB25" s="0"/>
      <c r="ASC25" s="0"/>
      <c r="ASD25" s="0"/>
      <c r="ASE25" s="0"/>
      <c r="ASF25" s="0"/>
      <c r="ASG25" s="0"/>
      <c r="ASH25" s="0"/>
      <c r="ASI25" s="0"/>
      <c r="ASJ25" s="0"/>
      <c r="ASK25" s="0"/>
      <c r="ASL25" s="0"/>
      <c r="ASM25" s="0"/>
      <c r="ASN25" s="0"/>
      <c r="ASO25" s="0"/>
      <c r="ASP25" s="0"/>
      <c r="ASQ25" s="0"/>
      <c r="ASR25" s="0"/>
      <c r="ASS25" s="0"/>
      <c r="AST25" s="0"/>
      <c r="ASU25" s="0"/>
      <c r="ASV25" s="0"/>
      <c r="ASW25" s="0"/>
      <c r="ASX25" s="0"/>
      <c r="ASY25" s="0"/>
      <c r="ASZ25" s="0"/>
      <c r="ATA25" s="0"/>
      <c r="ATB25" s="0"/>
      <c r="ATC25" s="0"/>
      <c r="ATD25" s="0"/>
      <c r="ATE25" s="0"/>
      <c r="ATF25" s="0"/>
      <c r="ATG25" s="0"/>
      <c r="ATH25" s="0"/>
      <c r="ATI25" s="0"/>
      <c r="ATJ25" s="0"/>
      <c r="ATK25" s="0"/>
      <c r="ATL25" s="0"/>
      <c r="ATM25" s="0"/>
      <c r="ATN25" s="0"/>
      <c r="ATO25" s="0"/>
      <c r="ATP25" s="0"/>
      <c r="ATQ25" s="0"/>
      <c r="ATR25" s="0"/>
      <c r="ATS25" s="0"/>
      <c r="ATT25" s="0"/>
      <c r="ATU25" s="0"/>
      <c r="ATV25" s="0"/>
      <c r="ATW25" s="0"/>
      <c r="ATX25" s="0"/>
      <c r="ATY25" s="0"/>
      <c r="ATZ25" s="0"/>
      <c r="AUA25" s="0"/>
      <c r="AUB25" s="0"/>
      <c r="AUC25" s="0"/>
      <c r="AUD25" s="0"/>
      <c r="AUE25" s="0"/>
      <c r="AUF25" s="0"/>
      <c r="AUG25" s="0"/>
      <c r="AUH25" s="0"/>
      <c r="AUI25" s="0"/>
      <c r="AUJ25" s="0"/>
      <c r="AUK25" s="0"/>
      <c r="AUL25" s="0"/>
      <c r="AUM25" s="0"/>
      <c r="AUN25" s="0"/>
      <c r="AUO25" s="0"/>
      <c r="AUP25" s="0"/>
      <c r="AUQ25" s="0"/>
      <c r="AUR25" s="0"/>
      <c r="AUS25" s="0"/>
      <c r="AUT25" s="0"/>
      <c r="AUU25" s="0"/>
      <c r="AUV25" s="0"/>
      <c r="AUW25" s="0"/>
      <c r="AUX25" s="0"/>
      <c r="AUY25" s="0"/>
      <c r="AUZ25" s="0"/>
      <c r="AVA25" s="0"/>
      <c r="AVB25" s="0"/>
      <c r="AVC25" s="0"/>
      <c r="AVD25" s="0"/>
      <c r="AVE25" s="0"/>
      <c r="AVF25" s="0"/>
      <c r="AVG25" s="0"/>
      <c r="AVH25" s="0"/>
      <c r="AVI25" s="0"/>
      <c r="AVJ25" s="0"/>
      <c r="AVK25" s="0"/>
      <c r="AVL25" s="0"/>
      <c r="AVM25" s="0"/>
      <c r="AVN25" s="0"/>
      <c r="AVO25" s="0"/>
      <c r="AVP25" s="0"/>
      <c r="AVQ25" s="0"/>
      <c r="AVR25" s="0"/>
      <c r="AVS25" s="0"/>
      <c r="AVT25" s="0"/>
      <c r="AVU25" s="0"/>
      <c r="AVV25" s="0"/>
      <c r="AVW25" s="0"/>
      <c r="AVX25" s="0"/>
      <c r="AVY25" s="0"/>
      <c r="AVZ25" s="0"/>
      <c r="AWA25" s="0"/>
      <c r="AWB25" s="0"/>
      <c r="AWC25" s="0"/>
      <c r="AWD25" s="0"/>
      <c r="AWE25" s="0"/>
      <c r="AWF25" s="0"/>
      <c r="AWG25" s="0"/>
      <c r="AWH25" s="0"/>
      <c r="AWI25" s="0"/>
      <c r="AWJ25" s="0"/>
      <c r="AWK25" s="0"/>
      <c r="AWL25" s="0"/>
      <c r="AWM25" s="0"/>
      <c r="AWN25" s="0"/>
      <c r="AWO25" s="0"/>
      <c r="AWP25" s="0"/>
      <c r="AWQ25" s="0"/>
      <c r="AWR25" s="0"/>
      <c r="AWS25" s="0"/>
      <c r="AWT25" s="0"/>
      <c r="AWU25" s="0"/>
      <c r="AWV25" s="0"/>
      <c r="AWW25" s="0"/>
      <c r="AWX25" s="0"/>
      <c r="AWY25" s="0"/>
      <c r="AWZ25" s="0"/>
      <c r="AXA25" s="0"/>
      <c r="AXB25" s="0"/>
      <c r="AXC25" s="0"/>
      <c r="AXD25" s="0"/>
      <c r="AXE25" s="0"/>
      <c r="AXF25" s="0"/>
      <c r="AXG25" s="0"/>
      <c r="AXH25" s="0"/>
      <c r="AXI25" s="0"/>
      <c r="AXJ25" s="0"/>
      <c r="AXK25" s="0"/>
      <c r="AXL25" s="0"/>
      <c r="AXM25" s="0"/>
      <c r="AXN25" s="0"/>
      <c r="AXO25" s="0"/>
      <c r="AXP25" s="0"/>
      <c r="AXQ25" s="0"/>
      <c r="AXR25" s="0"/>
      <c r="AXS25" s="0"/>
      <c r="AXT25" s="0"/>
      <c r="AXU25" s="0"/>
      <c r="AXV25" s="0"/>
      <c r="AXW25" s="0"/>
      <c r="AXX25" s="0"/>
      <c r="AXY25" s="0"/>
      <c r="AXZ25" s="0"/>
      <c r="AYA25" s="0"/>
      <c r="AYB25" s="0"/>
      <c r="AYC25" s="0"/>
      <c r="AYD25" s="0"/>
      <c r="AYE25" s="0"/>
      <c r="AYF25" s="0"/>
      <c r="AYG25" s="0"/>
      <c r="AYH25" s="0"/>
      <c r="AYI25" s="0"/>
      <c r="AYJ25" s="0"/>
      <c r="AYK25" s="0"/>
      <c r="AYL25" s="0"/>
      <c r="AYM25" s="0"/>
      <c r="AYN25" s="0"/>
      <c r="AYO25" s="0"/>
      <c r="AYP25" s="0"/>
      <c r="AYQ25" s="0"/>
      <c r="AYR25" s="0"/>
      <c r="AYS25" s="0"/>
      <c r="AYT25" s="0"/>
      <c r="AYU25" s="0"/>
      <c r="AYV25" s="0"/>
      <c r="AYW25" s="0"/>
      <c r="AYX25" s="0"/>
      <c r="AYY25" s="0"/>
      <c r="AYZ25" s="0"/>
      <c r="AZA25" s="0"/>
      <c r="AZB25" s="0"/>
      <c r="AZC25" s="0"/>
      <c r="AZD25" s="0"/>
      <c r="AZE25" s="0"/>
      <c r="AZF25" s="0"/>
      <c r="AZG25" s="0"/>
      <c r="AZH25" s="0"/>
      <c r="AZI25" s="0"/>
      <c r="AZJ25" s="0"/>
      <c r="AZK25" s="0"/>
      <c r="AZL25" s="0"/>
      <c r="AZM25" s="0"/>
      <c r="AZN25" s="0"/>
      <c r="AZO25" s="0"/>
      <c r="AZP25" s="0"/>
      <c r="AZQ25" s="0"/>
      <c r="AZR25" s="0"/>
      <c r="AZS25" s="0"/>
      <c r="AZT25" s="0"/>
      <c r="AZU25" s="0"/>
      <c r="AZV25" s="0"/>
      <c r="AZW25" s="0"/>
      <c r="AZX25" s="0"/>
      <c r="AZY25" s="0"/>
      <c r="AZZ25" s="0"/>
      <c r="BAA25" s="0"/>
      <c r="BAB25" s="0"/>
      <c r="BAC25" s="0"/>
      <c r="BAD25" s="0"/>
      <c r="BAE25" s="0"/>
      <c r="BAF25" s="0"/>
      <c r="BAG25" s="0"/>
      <c r="BAH25" s="0"/>
      <c r="BAI25" s="0"/>
      <c r="BAJ25" s="0"/>
      <c r="BAK25" s="0"/>
      <c r="BAL25" s="0"/>
      <c r="BAM25" s="0"/>
      <c r="BAN25" s="0"/>
      <c r="BAO25" s="0"/>
      <c r="BAP25" s="0"/>
      <c r="BAQ25" s="0"/>
      <c r="BAR25" s="0"/>
      <c r="BAS25" s="0"/>
      <c r="BAT25" s="0"/>
      <c r="BAU25" s="0"/>
      <c r="BAV25" s="0"/>
      <c r="BAW25" s="0"/>
      <c r="BAX25" s="0"/>
      <c r="BAY25" s="0"/>
      <c r="BAZ25" s="0"/>
      <c r="BBA25" s="0"/>
      <c r="BBB25" s="0"/>
      <c r="BBC25" s="0"/>
      <c r="BBD25" s="0"/>
      <c r="BBE25" s="0"/>
      <c r="BBF25" s="0"/>
      <c r="BBG25" s="0"/>
      <c r="BBH25" s="0"/>
      <c r="BBI25" s="0"/>
      <c r="BBJ25" s="0"/>
      <c r="BBK25" s="0"/>
      <c r="BBL25" s="0"/>
      <c r="BBM25" s="0"/>
      <c r="BBN25" s="0"/>
      <c r="BBO25" s="0"/>
      <c r="BBP25" s="0"/>
      <c r="BBQ25" s="0"/>
      <c r="BBR25" s="0"/>
      <c r="BBS25" s="0"/>
      <c r="BBT25" s="0"/>
      <c r="BBU25" s="0"/>
      <c r="BBV25" s="0"/>
      <c r="BBW25" s="0"/>
      <c r="BBX25" s="0"/>
      <c r="BBY25" s="0"/>
      <c r="BBZ25" s="0"/>
      <c r="BCA25" s="0"/>
      <c r="BCB25" s="0"/>
      <c r="BCC25" s="0"/>
      <c r="BCD25" s="0"/>
      <c r="BCE25" s="0"/>
      <c r="BCF25" s="0"/>
      <c r="BCG25" s="0"/>
      <c r="BCH25" s="0"/>
      <c r="BCI25" s="0"/>
      <c r="BCJ25" s="0"/>
      <c r="BCK25" s="0"/>
      <c r="BCL25" s="0"/>
      <c r="BCM25" s="0"/>
      <c r="BCN25" s="0"/>
      <c r="BCO25" s="0"/>
      <c r="BCP25" s="0"/>
      <c r="BCQ25" s="0"/>
      <c r="BCR25" s="0"/>
      <c r="BCS25" s="0"/>
      <c r="BCT25" s="0"/>
      <c r="BCU25" s="0"/>
      <c r="BCV25" s="0"/>
      <c r="BCW25" s="0"/>
      <c r="BCX25" s="0"/>
      <c r="BCY25" s="0"/>
      <c r="BCZ25" s="0"/>
      <c r="BDA25" s="0"/>
      <c r="BDB25" s="0"/>
      <c r="BDC25" s="0"/>
      <c r="BDD25" s="0"/>
      <c r="BDE25" s="0"/>
      <c r="BDF25" s="0"/>
      <c r="BDG25" s="0"/>
      <c r="BDH25" s="0"/>
      <c r="BDI25" s="0"/>
      <c r="BDJ25" s="0"/>
      <c r="BDK25" s="0"/>
      <c r="BDL25" s="0"/>
      <c r="BDM25" s="0"/>
      <c r="BDN25" s="0"/>
      <c r="BDO25" s="0"/>
      <c r="BDP25" s="0"/>
      <c r="BDQ25" s="0"/>
      <c r="BDR25" s="0"/>
      <c r="BDS25" s="0"/>
      <c r="BDT25" s="0"/>
      <c r="BDU25" s="0"/>
      <c r="BDV25" s="0"/>
      <c r="BDW25" s="0"/>
      <c r="BDX25" s="0"/>
      <c r="BDY25" s="0"/>
      <c r="BDZ25" s="0"/>
      <c r="BEA25" s="0"/>
      <c r="BEB25" s="0"/>
      <c r="BEC25" s="0"/>
      <c r="BED25" s="0"/>
      <c r="BEE25" s="0"/>
      <c r="BEF25" s="0"/>
      <c r="BEG25" s="0"/>
      <c r="BEH25" s="0"/>
      <c r="BEI25" s="0"/>
      <c r="BEJ25" s="0"/>
      <c r="BEK25" s="0"/>
      <c r="BEL25" s="0"/>
      <c r="BEM25" s="0"/>
      <c r="BEN25" s="0"/>
      <c r="BEO25" s="0"/>
      <c r="BEP25" s="0"/>
      <c r="BEQ25" s="0"/>
      <c r="BER25" s="0"/>
      <c r="BES25" s="0"/>
      <c r="BET25" s="0"/>
      <c r="BEU25" s="0"/>
      <c r="BEV25" s="0"/>
      <c r="BEW25" s="0"/>
      <c r="BEX25" s="0"/>
      <c r="BEY25" s="0"/>
      <c r="BEZ25" s="0"/>
      <c r="BFA25" s="0"/>
      <c r="BFB25" s="0"/>
      <c r="BFC25" s="0"/>
      <c r="BFD25" s="0"/>
      <c r="BFE25" s="0"/>
      <c r="BFF25" s="0"/>
      <c r="BFG25" s="0"/>
      <c r="BFH25" s="0"/>
      <c r="BFI25" s="0"/>
      <c r="BFJ25" s="0"/>
      <c r="BFK25" s="0"/>
      <c r="BFL25" s="0"/>
      <c r="BFM25" s="0"/>
      <c r="BFN25" s="0"/>
      <c r="BFO25" s="0"/>
      <c r="BFP25" s="0"/>
      <c r="BFQ25" s="0"/>
      <c r="BFR25" s="0"/>
      <c r="BFS25" s="0"/>
      <c r="BFT25" s="0"/>
      <c r="BFU25" s="0"/>
      <c r="BFV25" s="0"/>
      <c r="BFW25" s="0"/>
      <c r="BFX25" s="0"/>
      <c r="BFY25" s="0"/>
      <c r="BFZ25" s="0"/>
      <c r="BGA25" s="0"/>
      <c r="BGB25" s="0"/>
      <c r="BGC25" s="0"/>
      <c r="BGD25" s="0"/>
      <c r="BGE25" s="0"/>
      <c r="BGF25" s="0"/>
      <c r="BGG25" s="0"/>
      <c r="BGH25" s="0"/>
      <c r="BGI25" s="0"/>
      <c r="BGJ25" s="0"/>
      <c r="BGK25" s="0"/>
      <c r="BGL25" s="0"/>
      <c r="BGM25" s="0"/>
      <c r="BGN25" s="0"/>
      <c r="BGO25" s="0"/>
      <c r="BGP25" s="0"/>
      <c r="BGQ25" s="0"/>
      <c r="BGR25" s="0"/>
      <c r="BGS25" s="0"/>
      <c r="BGT25" s="0"/>
      <c r="BGU25" s="0"/>
      <c r="BGV25" s="0"/>
      <c r="BGW25" s="0"/>
      <c r="BGX25" s="0"/>
      <c r="BGY25" s="0"/>
      <c r="BGZ25" s="0"/>
      <c r="BHA25" s="0"/>
      <c r="BHB25" s="0"/>
      <c r="BHC25" s="0"/>
      <c r="BHD25" s="0"/>
      <c r="BHE25" s="0"/>
      <c r="BHF25" s="0"/>
      <c r="BHG25" s="0"/>
      <c r="BHH25" s="0"/>
      <c r="BHI25" s="0"/>
      <c r="BHJ25" s="0"/>
      <c r="BHK25" s="0"/>
      <c r="BHL25" s="0"/>
      <c r="BHM25" s="0"/>
      <c r="BHN25" s="0"/>
      <c r="BHO25" s="0"/>
      <c r="BHP25" s="0"/>
      <c r="BHQ25" s="0"/>
      <c r="BHR25" s="0"/>
      <c r="BHS25" s="0"/>
      <c r="BHT25" s="0"/>
      <c r="BHU25" s="0"/>
      <c r="BHV25" s="0"/>
      <c r="BHW25" s="0"/>
      <c r="BHX25" s="0"/>
      <c r="BHY25" s="0"/>
      <c r="BHZ25" s="0"/>
      <c r="BIA25" s="0"/>
      <c r="BIB25" s="0"/>
      <c r="BIC25" s="0"/>
      <c r="BID25" s="0"/>
      <c r="BIE25" s="0"/>
      <c r="BIF25" s="0"/>
      <c r="BIG25" s="0"/>
      <c r="BIH25" s="0"/>
      <c r="BII25" s="0"/>
      <c r="BIJ25" s="0"/>
      <c r="BIK25" s="0"/>
      <c r="BIL25" s="0"/>
      <c r="BIM25" s="0"/>
      <c r="BIN25" s="0"/>
      <c r="BIO25" s="0"/>
      <c r="BIP25" s="0"/>
      <c r="BIQ25" s="0"/>
      <c r="BIR25" s="0"/>
      <c r="BIS25" s="0"/>
      <c r="BIT25" s="0"/>
      <c r="BIU25" s="0"/>
      <c r="BIV25" s="0"/>
      <c r="BIW25" s="0"/>
      <c r="BIX25" s="0"/>
      <c r="BIY25" s="0"/>
      <c r="BIZ25" s="0"/>
      <c r="BJA25" s="0"/>
      <c r="BJB25" s="0"/>
      <c r="BJC25" s="0"/>
      <c r="BJD25" s="0"/>
      <c r="BJE25" s="0"/>
      <c r="BJF25" s="0"/>
      <c r="BJG25" s="0"/>
      <c r="BJH25" s="0"/>
      <c r="BJI25" s="0"/>
      <c r="BJJ25" s="0"/>
      <c r="BJK25" s="0"/>
      <c r="BJL25" s="0"/>
      <c r="BJM25" s="0"/>
      <c r="BJN25" s="0"/>
      <c r="BJO25" s="0"/>
      <c r="BJP25" s="0"/>
      <c r="BJQ25" s="0"/>
      <c r="BJR25" s="0"/>
      <c r="BJS25" s="0"/>
      <c r="BJT25" s="0"/>
      <c r="BJU25" s="0"/>
      <c r="BJV25" s="0"/>
      <c r="BJW25" s="0"/>
      <c r="BJX25" s="0"/>
      <c r="BJY25" s="0"/>
      <c r="BJZ25" s="0"/>
      <c r="BKA25" s="0"/>
      <c r="BKB25" s="0"/>
      <c r="BKC25" s="0"/>
      <c r="BKD25" s="0"/>
      <c r="BKE25" s="0"/>
      <c r="BKF25" s="0"/>
      <c r="BKG25" s="0"/>
      <c r="BKH25" s="0"/>
      <c r="BKI25" s="0"/>
      <c r="BKJ25" s="0"/>
      <c r="BKK25" s="0"/>
      <c r="BKL25" s="0"/>
      <c r="BKM25" s="0"/>
      <c r="BKN25" s="0"/>
      <c r="BKO25" s="0"/>
      <c r="BKP25" s="0"/>
      <c r="BKQ25" s="0"/>
      <c r="BKR25" s="0"/>
      <c r="BKS25" s="0"/>
      <c r="BKT25" s="0"/>
      <c r="BKU25" s="0"/>
      <c r="BKV25" s="0"/>
      <c r="BKW25" s="0"/>
      <c r="BKX25" s="0"/>
      <c r="BKY25" s="0"/>
      <c r="BKZ25" s="0"/>
      <c r="BLA25" s="0"/>
      <c r="BLB25" s="0"/>
      <c r="BLC25" s="0"/>
      <c r="BLD25" s="0"/>
      <c r="BLE25" s="0"/>
      <c r="BLF25" s="0"/>
      <c r="BLG25" s="0"/>
      <c r="BLH25" s="0"/>
      <c r="BLI25" s="0"/>
      <c r="BLJ25" s="0"/>
      <c r="BLK25" s="0"/>
      <c r="BLL25" s="0"/>
      <c r="BLM25" s="0"/>
      <c r="BLN25" s="0"/>
      <c r="BLO25" s="0"/>
      <c r="BLP25" s="0"/>
      <c r="BLQ25" s="0"/>
      <c r="BLR25" s="0"/>
      <c r="BLS25" s="0"/>
      <c r="BLT25" s="0"/>
      <c r="BLU25" s="0"/>
      <c r="BLV25" s="0"/>
      <c r="BLW25" s="0"/>
      <c r="BLX25" s="0"/>
      <c r="BLY25" s="0"/>
      <c r="BLZ25" s="0"/>
      <c r="BMA25" s="0"/>
      <c r="BMB25" s="0"/>
      <c r="BMC25" s="0"/>
      <c r="BMD25" s="0"/>
      <c r="BME25" s="0"/>
      <c r="BMF25" s="0"/>
      <c r="BMG25" s="0"/>
      <c r="BMH25" s="0"/>
      <c r="BMI25" s="0"/>
      <c r="BMJ25" s="0"/>
      <c r="BMK25" s="0"/>
      <c r="BML25" s="0"/>
      <c r="BMM25" s="0"/>
      <c r="BMN25" s="0"/>
      <c r="BMO25" s="0"/>
      <c r="BMP25" s="0"/>
      <c r="BMQ25" s="0"/>
      <c r="BMR25" s="0"/>
      <c r="BMS25" s="0"/>
      <c r="BMT25" s="0"/>
      <c r="BMU25" s="0"/>
      <c r="BMV25" s="0"/>
      <c r="BMW25" s="0"/>
      <c r="BMX25" s="0"/>
      <c r="BMY25" s="0"/>
      <c r="BMZ25" s="0"/>
      <c r="BNA25" s="0"/>
      <c r="BNB25" s="0"/>
      <c r="BNC25" s="0"/>
      <c r="BND25" s="0"/>
      <c r="BNE25" s="0"/>
      <c r="BNF25" s="0"/>
      <c r="BNG25" s="0"/>
      <c r="BNH25" s="0"/>
      <c r="BNI25" s="0"/>
      <c r="BNJ25" s="0"/>
      <c r="BNK25" s="0"/>
      <c r="BNL25" s="0"/>
      <c r="BNM25" s="0"/>
      <c r="BNN25" s="0"/>
      <c r="BNO25" s="0"/>
      <c r="BNP25" s="0"/>
      <c r="BNQ25" s="0"/>
      <c r="BNR25" s="0"/>
      <c r="BNS25" s="0"/>
      <c r="BNT25" s="0"/>
      <c r="BNU25" s="0"/>
      <c r="BNV25" s="0"/>
      <c r="BNW25" s="0"/>
      <c r="BNX25" s="0"/>
      <c r="BNY25" s="0"/>
      <c r="BNZ25" s="0"/>
      <c r="BOA25" s="0"/>
      <c r="BOB25" s="0"/>
      <c r="BOC25" s="0"/>
      <c r="BOD25" s="0"/>
      <c r="BOE25" s="0"/>
      <c r="BOF25" s="0"/>
      <c r="BOG25" s="0"/>
      <c r="BOH25" s="0"/>
      <c r="BOI25" s="0"/>
      <c r="BOJ25" s="0"/>
      <c r="BOK25" s="0"/>
      <c r="BOL25" s="0"/>
      <c r="BOM25" s="0"/>
      <c r="BON25" s="0"/>
      <c r="BOO25" s="0"/>
      <c r="BOP25" s="0"/>
      <c r="BOQ25" s="0"/>
      <c r="BOR25" s="0"/>
      <c r="BOS25" s="0"/>
      <c r="BOT25" s="0"/>
      <c r="BOU25" s="0"/>
      <c r="BOV25" s="0"/>
      <c r="BOW25" s="0"/>
      <c r="BOX25" s="0"/>
      <c r="BOY25" s="0"/>
      <c r="BOZ25" s="0"/>
      <c r="BPA25" s="0"/>
      <c r="BPB25" s="0"/>
      <c r="BPC25" s="0"/>
      <c r="BPD25" s="0"/>
      <c r="BPE25" s="0"/>
      <c r="BPF25" s="0"/>
      <c r="BPG25" s="0"/>
      <c r="BPH25" s="0"/>
      <c r="BPI25" s="0"/>
      <c r="BPJ25" s="0"/>
      <c r="BPK25" s="0"/>
      <c r="BPL25" s="0"/>
      <c r="BPM25" s="0"/>
      <c r="BPN25" s="0"/>
      <c r="BPO25" s="0"/>
      <c r="BPP25" s="0"/>
      <c r="BPQ25" s="0"/>
      <c r="BPR25" s="0"/>
      <c r="BPS25" s="0"/>
      <c r="BPT25" s="0"/>
      <c r="BPU25" s="0"/>
      <c r="BPV25" s="0"/>
      <c r="BPW25" s="0"/>
      <c r="BPX25" s="0"/>
      <c r="BPY25" s="0"/>
      <c r="BPZ25" s="0"/>
      <c r="BQA25" s="0"/>
      <c r="BQB25" s="0"/>
      <c r="BQC25" s="0"/>
      <c r="BQD25" s="0"/>
      <c r="BQE25" s="0"/>
      <c r="BQF25" s="0"/>
      <c r="BQG25" s="0"/>
      <c r="BQH25" s="0"/>
      <c r="BQI25" s="0"/>
      <c r="BQJ25" s="0"/>
      <c r="BQK25" s="0"/>
      <c r="BQL25" s="0"/>
      <c r="BQM25" s="0"/>
      <c r="BQN25" s="0"/>
      <c r="BQO25" s="0"/>
      <c r="BQP25" s="0"/>
      <c r="BQQ25" s="0"/>
      <c r="BQR25" s="0"/>
      <c r="BQS25" s="0"/>
      <c r="BQT25" s="0"/>
      <c r="BQU25" s="0"/>
      <c r="BQV25" s="0"/>
      <c r="BQW25" s="0"/>
      <c r="BQX25" s="0"/>
      <c r="BQY25" s="0"/>
      <c r="BQZ25" s="0"/>
      <c r="BRA25" s="0"/>
      <c r="BRB25" s="0"/>
      <c r="BRC25" s="0"/>
      <c r="BRD25" s="0"/>
      <c r="BRE25" s="0"/>
      <c r="BRF25" s="0"/>
      <c r="BRG25" s="0"/>
      <c r="BRH25" s="0"/>
      <c r="BRI25" s="0"/>
      <c r="BRJ25" s="0"/>
      <c r="BRK25" s="0"/>
      <c r="BRL25" s="0"/>
      <c r="BRM25" s="0"/>
      <c r="BRN25" s="0"/>
      <c r="BRO25" s="0"/>
      <c r="BRP25" s="0"/>
      <c r="BRQ25" s="0"/>
      <c r="BRR25" s="0"/>
      <c r="BRS25" s="0"/>
      <c r="BRT25" s="0"/>
      <c r="BRU25" s="0"/>
      <c r="BRV25" s="0"/>
      <c r="BRW25" s="0"/>
      <c r="BRX25" s="0"/>
      <c r="BRY25" s="0"/>
      <c r="BRZ25" s="0"/>
      <c r="BSA25" s="0"/>
      <c r="BSB25" s="0"/>
      <c r="BSC25" s="0"/>
      <c r="BSD25" s="0"/>
      <c r="BSE25" s="0"/>
      <c r="BSF25" s="0"/>
      <c r="BSG25" s="0"/>
      <c r="BSH25" s="0"/>
      <c r="BSI25" s="0"/>
      <c r="BSJ25" s="0"/>
      <c r="BSK25" s="0"/>
      <c r="BSL25" s="0"/>
      <c r="BSM25" s="0"/>
      <c r="BSN25" s="0"/>
      <c r="BSO25" s="0"/>
      <c r="BSP25" s="0"/>
      <c r="BSQ25" s="0"/>
      <c r="BSR25" s="0"/>
      <c r="BSS25" s="0"/>
      <c r="BST25" s="0"/>
      <c r="BSU25" s="0"/>
      <c r="BSV25" s="0"/>
      <c r="BSW25" s="0"/>
      <c r="BSX25" s="0"/>
      <c r="BSY25" s="0"/>
      <c r="BSZ25" s="0"/>
      <c r="BTA25" s="0"/>
      <c r="BTB25" s="0"/>
      <c r="BTC25" s="0"/>
      <c r="BTD25" s="0"/>
      <c r="BTE25" s="0"/>
      <c r="BTF25" s="0"/>
      <c r="BTG25" s="0"/>
      <c r="BTH25" s="0"/>
      <c r="BTI25" s="0"/>
      <c r="BTJ25" s="0"/>
      <c r="BTK25" s="0"/>
      <c r="BTL25" s="0"/>
      <c r="BTM25" s="0"/>
      <c r="BTN25" s="0"/>
      <c r="BTO25" s="0"/>
      <c r="BTP25" s="0"/>
      <c r="BTQ25" s="0"/>
      <c r="BTR25" s="0"/>
      <c r="BTS25" s="0"/>
      <c r="BTT25" s="0"/>
      <c r="BTU25" s="0"/>
      <c r="BTV25" s="0"/>
      <c r="BTW25" s="0"/>
      <c r="BTX25" s="0"/>
      <c r="BTY25" s="0"/>
      <c r="BTZ25" s="0"/>
      <c r="BUA25" s="0"/>
      <c r="BUB25" s="0"/>
      <c r="BUC25" s="0"/>
      <c r="BUD25" s="0"/>
      <c r="BUE25" s="0"/>
      <c r="BUF25" s="0"/>
      <c r="BUG25" s="0"/>
      <c r="BUH25" s="0"/>
      <c r="BUI25" s="0"/>
      <c r="BUJ25" s="0"/>
      <c r="BUK25" s="0"/>
      <c r="BUL25" s="0"/>
      <c r="BUM25" s="0"/>
      <c r="BUN25" s="0"/>
      <c r="BUO25" s="0"/>
      <c r="BUP25" s="0"/>
      <c r="BUQ25" s="0"/>
      <c r="BUR25" s="0"/>
      <c r="BUS25" s="0"/>
      <c r="BUT25" s="0"/>
      <c r="BUU25" s="0"/>
      <c r="BUV25" s="0"/>
      <c r="BUW25" s="0"/>
      <c r="BUX25" s="0"/>
      <c r="BUY25" s="0"/>
      <c r="BUZ25" s="0"/>
      <c r="BVA25" s="0"/>
      <c r="BVB25" s="0"/>
      <c r="BVC25" s="0"/>
      <c r="BVD25" s="0"/>
      <c r="BVE25" s="0"/>
      <c r="BVF25" s="0"/>
      <c r="BVG25" s="0"/>
      <c r="BVH25" s="0"/>
      <c r="BVI25" s="0"/>
      <c r="BVJ25" s="0"/>
      <c r="BVK25" s="0"/>
      <c r="BVL25" s="0"/>
      <c r="BVM25" s="0"/>
      <c r="BVN25" s="0"/>
      <c r="BVO25" s="0"/>
      <c r="BVP25" s="0"/>
      <c r="BVQ25" s="0"/>
      <c r="BVR25" s="0"/>
      <c r="BVS25" s="0"/>
      <c r="BVT25" s="0"/>
      <c r="BVU25" s="0"/>
      <c r="BVV25" s="0"/>
      <c r="BVW25" s="0"/>
      <c r="BVX25" s="0"/>
      <c r="BVY25" s="0"/>
      <c r="BVZ25" s="0"/>
      <c r="BWA25" s="0"/>
      <c r="BWB25" s="0"/>
      <c r="BWC25" s="0"/>
      <c r="BWD25" s="0"/>
      <c r="BWE25" s="0"/>
      <c r="BWF25" s="0"/>
      <c r="BWG25" s="0"/>
      <c r="BWH25" s="0"/>
      <c r="BWI25" s="0"/>
      <c r="BWJ25" s="0"/>
      <c r="BWK25" s="0"/>
      <c r="BWL25" s="0"/>
      <c r="BWM25" s="0"/>
      <c r="BWN25" s="0"/>
      <c r="BWO25" s="0"/>
      <c r="BWP25" s="0"/>
      <c r="BWQ25" s="0"/>
      <c r="BWR25" s="0"/>
      <c r="BWS25" s="0"/>
      <c r="BWT25" s="0"/>
      <c r="BWU25" s="0"/>
      <c r="BWV25" s="0"/>
      <c r="BWW25" s="0"/>
      <c r="BWX25" s="0"/>
      <c r="BWY25" s="0"/>
      <c r="BWZ25" s="0"/>
      <c r="BXA25" s="0"/>
      <c r="BXB25" s="0"/>
      <c r="BXC25" s="0"/>
      <c r="BXD25" s="0"/>
      <c r="BXE25" s="0"/>
      <c r="BXF25" s="0"/>
      <c r="BXG25" s="0"/>
      <c r="BXH25" s="0"/>
      <c r="BXI25" s="0"/>
      <c r="BXJ25" s="0"/>
      <c r="BXK25" s="0"/>
      <c r="BXL25" s="0"/>
      <c r="BXM25" s="0"/>
      <c r="BXN25" s="0"/>
      <c r="BXO25" s="0"/>
      <c r="BXP25" s="0"/>
      <c r="BXQ25" s="0"/>
      <c r="BXR25" s="0"/>
      <c r="BXS25" s="0"/>
      <c r="BXT25" s="0"/>
      <c r="BXU25" s="0"/>
      <c r="BXV25" s="0"/>
      <c r="BXW25" s="0"/>
      <c r="BXX25" s="0"/>
      <c r="BXY25" s="0"/>
      <c r="BXZ25" s="0"/>
      <c r="BYA25" s="0"/>
      <c r="BYB25" s="0"/>
      <c r="BYC25" s="0"/>
      <c r="BYD25" s="0"/>
      <c r="BYE25" s="0"/>
      <c r="BYF25" s="0"/>
      <c r="BYG25" s="0"/>
      <c r="BYH25" s="0"/>
      <c r="BYI25" s="0"/>
      <c r="BYJ25" s="0"/>
      <c r="BYK25" s="0"/>
      <c r="BYL25" s="0"/>
      <c r="BYM25" s="0"/>
      <c r="BYN25" s="0"/>
      <c r="BYO25" s="0"/>
      <c r="BYP25" s="0"/>
      <c r="BYQ25" s="0"/>
      <c r="BYR25" s="0"/>
      <c r="BYS25" s="0"/>
      <c r="BYT25" s="0"/>
      <c r="BYU25" s="0"/>
      <c r="BYV25" s="0"/>
      <c r="BYW25" s="0"/>
      <c r="BYX25" s="0"/>
      <c r="BYY25" s="0"/>
      <c r="BYZ25" s="0"/>
      <c r="BZA25" s="0"/>
      <c r="BZB25" s="0"/>
      <c r="BZC25" s="0"/>
      <c r="BZD25" s="0"/>
      <c r="BZE25" s="0"/>
      <c r="BZF25" s="0"/>
      <c r="BZG25" s="0"/>
      <c r="BZH25" s="0"/>
      <c r="BZI25" s="0"/>
      <c r="BZJ25" s="0"/>
      <c r="BZK25" s="0"/>
      <c r="BZL25" s="0"/>
      <c r="BZM25" s="0"/>
      <c r="BZN25" s="0"/>
      <c r="BZO25" s="0"/>
      <c r="BZP25" s="0"/>
      <c r="BZQ25" s="0"/>
      <c r="BZR25" s="0"/>
      <c r="BZS25" s="0"/>
      <c r="BZT25" s="0"/>
      <c r="BZU25" s="0"/>
      <c r="BZV25" s="0"/>
      <c r="BZW25" s="0"/>
      <c r="BZX25" s="0"/>
      <c r="BZY25" s="0"/>
      <c r="BZZ25" s="0"/>
      <c r="CAA25" s="0"/>
      <c r="CAB25" s="0"/>
      <c r="CAC25" s="0"/>
      <c r="CAD25" s="0"/>
      <c r="CAE25" s="0"/>
      <c r="CAF25" s="0"/>
      <c r="CAG25" s="0"/>
      <c r="CAH25" s="0"/>
      <c r="CAI25" s="0"/>
      <c r="CAJ25" s="0"/>
      <c r="CAK25" s="0"/>
      <c r="CAL25" s="0"/>
      <c r="CAM25" s="0"/>
      <c r="CAN25" s="0"/>
      <c r="CAO25" s="0"/>
      <c r="CAP25" s="0"/>
      <c r="CAQ25" s="0"/>
      <c r="CAR25" s="0"/>
      <c r="CAS25" s="0"/>
      <c r="CAT25" s="0"/>
      <c r="CAU25" s="0"/>
      <c r="CAV25" s="0"/>
      <c r="CAW25" s="0"/>
      <c r="CAX25" s="0"/>
      <c r="CAY25" s="0"/>
      <c r="CAZ25" s="0"/>
      <c r="CBA25" s="0"/>
      <c r="CBB25" s="0"/>
      <c r="CBC25" s="0"/>
      <c r="CBD25" s="0"/>
      <c r="CBE25" s="0"/>
      <c r="CBF25" s="0"/>
      <c r="CBG25" s="0"/>
      <c r="CBH25" s="0"/>
      <c r="CBI25" s="0"/>
      <c r="CBJ25" s="0"/>
      <c r="CBK25" s="0"/>
      <c r="CBL25" s="0"/>
      <c r="CBM25" s="0"/>
      <c r="CBN25" s="0"/>
      <c r="CBO25" s="0"/>
      <c r="CBP25" s="0"/>
      <c r="CBQ25" s="0"/>
      <c r="CBR25" s="0"/>
      <c r="CBS25" s="0"/>
      <c r="CBT25" s="0"/>
      <c r="CBU25" s="0"/>
      <c r="CBV25" s="0"/>
      <c r="CBW25" s="0"/>
      <c r="CBX25" s="0"/>
      <c r="CBY25" s="0"/>
      <c r="CBZ25" s="0"/>
      <c r="CCA25" s="0"/>
      <c r="CCB25" s="0"/>
      <c r="CCC25" s="0"/>
      <c r="CCD25" s="0"/>
      <c r="CCE25" s="0"/>
      <c r="CCF25" s="0"/>
      <c r="CCG25" s="0"/>
      <c r="CCH25" s="0"/>
      <c r="CCI25" s="0"/>
      <c r="CCJ25" s="0"/>
      <c r="CCK25" s="0"/>
      <c r="CCL25" s="0"/>
      <c r="CCM25" s="0"/>
      <c r="CCN25" s="0"/>
      <c r="CCO25" s="0"/>
      <c r="CCP25" s="0"/>
      <c r="CCQ25" s="0"/>
      <c r="CCR25" s="0"/>
      <c r="CCS25" s="0"/>
      <c r="CCT25" s="0"/>
      <c r="CCU25" s="0"/>
      <c r="CCV25" s="0"/>
      <c r="CCW25" s="0"/>
      <c r="CCX25" s="0"/>
      <c r="CCY25" s="0"/>
      <c r="CCZ25" s="0"/>
      <c r="CDA25" s="0"/>
      <c r="CDB25" s="0"/>
      <c r="CDC25" s="0"/>
      <c r="CDD25" s="0"/>
      <c r="CDE25" s="0"/>
      <c r="CDF25" s="0"/>
      <c r="CDG25" s="0"/>
      <c r="CDH25" s="0"/>
      <c r="CDI25" s="0"/>
      <c r="CDJ25" s="0"/>
      <c r="CDK25" s="0"/>
      <c r="CDL25" s="0"/>
      <c r="CDM25" s="0"/>
      <c r="CDN25" s="0"/>
      <c r="CDO25" s="0"/>
      <c r="CDP25" s="0"/>
      <c r="CDQ25" s="0"/>
      <c r="CDR25" s="0"/>
      <c r="CDS25" s="0"/>
      <c r="CDT25" s="0"/>
      <c r="CDU25" s="0"/>
      <c r="CDV25" s="0"/>
      <c r="CDW25" s="0"/>
      <c r="CDX25" s="0"/>
      <c r="CDY25" s="0"/>
      <c r="CDZ25" s="0"/>
      <c r="CEA25" s="0"/>
      <c r="CEB25" s="0"/>
      <c r="CEC25" s="0"/>
      <c r="CED25" s="0"/>
      <c r="CEE25" s="0"/>
      <c r="CEF25" s="0"/>
      <c r="CEG25" s="0"/>
      <c r="CEH25" s="0"/>
      <c r="CEI25" s="0"/>
      <c r="CEJ25" s="0"/>
      <c r="CEK25" s="0"/>
      <c r="CEL25" s="0"/>
      <c r="CEM25" s="0"/>
      <c r="CEN25" s="0"/>
      <c r="CEO25" s="0"/>
      <c r="CEP25" s="0"/>
      <c r="CEQ25" s="0"/>
      <c r="CER25" s="0"/>
      <c r="CES25" s="0"/>
      <c r="CET25" s="0"/>
      <c r="CEU25" s="0"/>
      <c r="CEV25" s="0"/>
      <c r="CEW25" s="0"/>
      <c r="CEX25" s="0"/>
      <c r="CEY25" s="0"/>
      <c r="CEZ25" s="0"/>
      <c r="CFA25" s="0"/>
      <c r="CFB25" s="0"/>
      <c r="CFC25" s="0"/>
      <c r="CFD25" s="0"/>
      <c r="CFE25" s="0"/>
      <c r="CFF25" s="0"/>
      <c r="CFG25" s="0"/>
      <c r="CFH25" s="0"/>
      <c r="CFI25" s="0"/>
      <c r="CFJ25" s="0"/>
      <c r="CFK25" s="0"/>
      <c r="CFL25" s="0"/>
      <c r="CFM25" s="0"/>
      <c r="CFN25" s="0"/>
      <c r="CFO25" s="0"/>
      <c r="CFP25" s="0"/>
      <c r="CFQ25" s="0"/>
      <c r="CFR25" s="0"/>
      <c r="CFS25" s="0"/>
      <c r="CFT25" s="0"/>
      <c r="CFU25" s="0"/>
      <c r="CFV25" s="0"/>
      <c r="CFW25" s="0"/>
      <c r="CFX25" s="0"/>
      <c r="CFY25" s="0"/>
      <c r="CFZ25" s="0"/>
      <c r="CGA25" s="0"/>
      <c r="CGB25" s="0"/>
      <c r="CGC25" s="0"/>
      <c r="CGD25" s="0"/>
      <c r="CGE25" s="0"/>
      <c r="CGF25" s="0"/>
      <c r="CGG25" s="0"/>
      <c r="CGH25" s="0"/>
      <c r="CGI25" s="0"/>
      <c r="CGJ25" s="0"/>
      <c r="CGK25" s="0"/>
      <c r="CGL25" s="0"/>
      <c r="CGM25" s="0"/>
      <c r="CGN25" s="0"/>
      <c r="CGO25" s="0"/>
      <c r="CGP25" s="0"/>
      <c r="CGQ25" s="0"/>
      <c r="CGR25" s="0"/>
      <c r="CGS25" s="0"/>
      <c r="CGT25" s="0"/>
      <c r="CGU25" s="0"/>
      <c r="CGV25" s="0"/>
      <c r="CGW25" s="0"/>
      <c r="CGX25" s="0"/>
      <c r="CGY25" s="0"/>
      <c r="CGZ25" s="0"/>
      <c r="CHA25" s="0"/>
      <c r="CHB25" s="0"/>
      <c r="CHC25" s="0"/>
      <c r="CHD25" s="0"/>
      <c r="CHE25" s="0"/>
      <c r="CHF25" s="0"/>
      <c r="CHG25" s="0"/>
      <c r="CHH25" s="0"/>
      <c r="CHI25" s="0"/>
      <c r="CHJ25" s="0"/>
      <c r="CHK25" s="0"/>
      <c r="CHL25" s="0"/>
      <c r="CHM25" s="0"/>
      <c r="CHN25" s="0"/>
      <c r="CHO25" s="0"/>
      <c r="CHP25" s="0"/>
      <c r="CHQ25" s="0"/>
      <c r="CHR25" s="0"/>
      <c r="CHS25" s="0"/>
      <c r="CHT25" s="0"/>
      <c r="CHU25" s="0"/>
      <c r="CHV25" s="0"/>
      <c r="CHW25" s="0"/>
      <c r="CHX25" s="0"/>
      <c r="CHY25" s="0"/>
      <c r="CHZ25" s="0"/>
      <c r="CIA25" s="0"/>
      <c r="CIB25" s="0"/>
      <c r="CIC25" s="0"/>
      <c r="CID25" s="0"/>
      <c r="CIE25" s="0"/>
      <c r="CIF25" s="0"/>
      <c r="CIG25" s="0"/>
      <c r="CIH25" s="0"/>
      <c r="CII25" s="0"/>
      <c r="CIJ25" s="0"/>
      <c r="CIK25" s="0"/>
      <c r="CIL25" s="0"/>
      <c r="CIM25" s="0"/>
      <c r="CIN25" s="0"/>
      <c r="CIO25" s="0"/>
      <c r="CIP25" s="0"/>
      <c r="CIQ25" s="0"/>
      <c r="CIR25" s="0"/>
      <c r="CIS25" s="0"/>
      <c r="CIT25" s="0"/>
      <c r="CIU25" s="0"/>
      <c r="CIV25" s="0"/>
      <c r="CIW25" s="0"/>
      <c r="CIX25" s="0"/>
      <c r="CIY25" s="0"/>
      <c r="CIZ25" s="0"/>
      <c r="CJA25" s="0"/>
      <c r="CJB25" s="0"/>
      <c r="CJC25" s="0"/>
      <c r="CJD25" s="0"/>
      <c r="CJE25" s="0"/>
      <c r="CJF25" s="0"/>
      <c r="CJG25" s="0"/>
      <c r="CJH25" s="0"/>
      <c r="CJI25" s="0"/>
      <c r="CJJ25" s="0"/>
      <c r="CJK25" s="0"/>
      <c r="CJL25" s="0"/>
      <c r="CJM25" s="0"/>
      <c r="CJN25" s="0"/>
      <c r="CJO25" s="0"/>
      <c r="CJP25" s="0"/>
      <c r="CJQ25" s="0"/>
      <c r="CJR25" s="0"/>
      <c r="CJS25" s="0"/>
      <c r="CJT25" s="0"/>
      <c r="CJU25" s="0"/>
      <c r="CJV25" s="0"/>
      <c r="CJW25" s="0"/>
      <c r="CJX25" s="0"/>
      <c r="CJY25" s="0"/>
      <c r="CJZ25" s="0"/>
      <c r="CKA25" s="0"/>
      <c r="CKB25" s="0"/>
      <c r="CKC25" s="0"/>
      <c r="CKD25" s="0"/>
      <c r="CKE25" s="0"/>
      <c r="CKF25" s="0"/>
      <c r="CKG25" s="0"/>
      <c r="CKH25" s="0"/>
      <c r="CKI25" s="0"/>
      <c r="CKJ25" s="0"/>
      <c r="CKK25" s="0"/>
      <c r="CKL25" s="0"/>
      <c r="CKM25" s="0"/>
      <c r="CKN25" s="0"/>
      <c r="CKO25" s="0"/>
      <c r="CKP25" s="0"/>
      <c r="CKQ25" s="0"/>
      <c r="CKR25" s="0"/>
      <c r="CKS25" s="0"/>
      <c r="CKT25" s="0"/>
      <c r="CKU25" s="0"/>
      <c r="CKV25" s="0"/>
      <c r="CKW25" s="0"/>
      <c r="CKX25" s="0"/>
      <c r="CKY25" s="0"/>
      <c r="CKZ25" s="0"/>
      <c r="CLA25" s="0"/>
      <c r="CLB25" s="0"/>
      <c r="CLC25" s="0"/>
      <c r="CLD25" s="0"/>
      <c r="CLE25" s="0"/>
      <c r="CLF25" s="0"/>
      <c r="CLG25" s="0"/>
      <c r="CLH25" s="0"/>
      <c r="CLI25" s="0"/>
      <c r="CLJ25" s="0"/>
      <c r="CLK25" s="0"/>
      <c r="CLL25" s="0"/>
      <c r="CLM25" s="0"/>
      <c r="CLN25" s="0"/>
      <c r="CLO25" s="0"/>
      <c r="CLP25" s="0"/>
      <c r="CLQ25" s="0"/>
      <c r="CLR25" s="0"/>
      <c r="CLS25" s="0"/>
      <c r="CLT25" s="0"/>
      <c r="CLU25" s="0"/>
      <c r="CLV25" s="0"/>
      <c r="CLW25" s="0"/>
      <c r="CLX25" s="0"/>
      <c r="CLY25" s="0"/>
      <c r="CLZ25" s="0"/>
      <c r="CMA25" s="0"/>
      <c r="CMB25" s="0"/>
      <c r="CMC25" s="0"/>
      <c r="CMD25" s="0"/>
      <c r="CME25" s="0"/>
      <c r="CMF25" s="0"/>
      <c r="CMG25" s="0"/>
      <c r="CMH25" s="0"/>
      <c r="CMI25" s="0"/>
      <c r="CMJ25" s="0"/>
      <c r="CMK25" s="0"/>
      <c r="CML25" s="0"/>
      <c r="CMM25" s="0"/>
      <c r="CMN25" s="0"/>
      <c r="CMO25" s="0"/>
      <c r="CMP25" s="0"/>
      <c r="CMQ25" s="0"/>
      <c r="CMR25" s="0"/>
      <c r="CMS25" s="0"/>
      <c r="CMT25" s="0"/>
      <c r="CMU25" s="0"/>
      <c r="CMV25" s="0"/>
      <c r="CMW25" s="0"/>
      <c r="CMX25" s="0"/>
      <c r="CMY25" s="0"/>
      <c r="CMZ25" s="0"/>
      <c r="CNA25" s="0"/>
      <c r="CNB25" s="0"/>
      <c r="CNC25" s="0"/>
      <c r="CND25" s="0"/>
      <c r="CNE25" s="0"/>
      <c r="CNF25" s="0"/>
      <c r="CNG25" s="0"/>
      <c r="CNH25" s="0"/>
      <c r="CNI25" s="0"/>
      <c r="CNJ25" s="0"/>
      <c r="CNK25" s="0"/>
      <c r="CNL25" s="0"/>
      <c r="CNM25" s="0"/>
      <c r="CNN25" s="0"/>
      <c r="CNO25" s="0"/>
      <c r="CNP25" s="0"/>
      <c r="CNQ25" s="0"/>
      <c r="CNR25" s="0"/>
      <c r="CNS25" s="0"/>
      <c r="CNT25" s="0"/>
      <c r="CNU25" s="0"/>
      <c r="CNV25" s="0"/>
      <c r="CNW25" s="0"/>
      <c r="CNX25" s="0"/>
      <c r="CNY25" s="0"/>
      <c r="CNZ25" s="0"/>
      <c r="COA25" s="0"/>
      <c r="COB25" s="0"/>
      <c r="COC25" s="0"/>
      <c r="COD25" s="0"/>
      <c r="COE25" s="0"/>
      <c r="COF25" s="0"/>
      <c r="COG25" s="0"/>
      <c r="COH25" s="0"/>
      <c r="COI25" s="0"/>
      <c r="COJ25" s="0"/>
      <c r="COK25" s="0"/>
      <c r="COL25" s="0"/>
      <c r="COM25" s="0"/>
      <c r="CON25" s="0"/>
      <c r="COO25" s="0"/>
      <c r="COP25" s="0"/>
      <c r="COQ25" s="0"/>
      <c r="COR25" s="0"/>
      <c r="COS25" s="0"/>
      <c r="COT25" s="0"/>
      <c r="COU25" s="0"/>
      <c r="COV25" s="0"/>
      <c r="COW25" s="0"/>
      <c r="COX25" s="0"/>
      <c r="COY25" s="0"/>
      <c r="COZ25" s="0"/>
      <c r="CPA25" s="0"/>
      <c r="CPB25" s="0"/>
      <c r="CPC25" s="0"/>
      <c r="CPD25" s="0"/>
      <c r="CPE25" s="0"/>
      <c r="CPF25" s="0"/>
      <c r="CPG25" s="0"/>
      <c r="CPH25" s="0"/>
      <c r="CPI25" s="0"/>
      <c r="CPJ25" s="0"/>
      <c r="CPK25" s="0"/>
      <c r="CPL25" s="0"/>
      <c r="CPM25" s="0"/>
      <c r="CPN25" s="0"/>
      <c r="CPO25" s="0"/>
      <c r="CPP25" s="0"/>
      <c r="CPQ25" s="0"/>
      <c r="CPR25" s="0"/>
      <c r="CPS25" s="0"/>
      <c r="CPT25" s="0"/>
      <c r="CPU25" s="0"/>
      <c r="CPV25" s="0"/>
      <c r="CPW25" s="0"/>
      <c r="CPX25" s="0"/>
      <c r="CPY25" s="0"/>
      <c r="CPZ25" s="0"/>
      <c r="CQA25" s="0"/>
      <c r="CQB25" s="0"/>
      <c r="CQC25" s="0"/>
      <c r="CQD25" s="0"/>
      <c r="CQE25" s="0"/>
      <c r="CQF25" s="0"/>
      <c r="CQG25" s="0"/>
      <c r="CQH25" s="0"/>
      <c r="CQI25" s="0"/>
      <c r="CQJ25" s="0"/>
      <c r="CQK25" s="0"/>
      <c r="CQL25" s="0"/>
      <c r="CQM25" s="0"/>
      <c r="CQN25" s="0"/>
      <c r="CQO25" s="0"/>
      <c r="CQP25" s="0"/>
      <c r="CQQ25" s="0"/>
      <c r="CQR25" s="0"/>
      <c r="CQS25" s="0"/>
      <c r="CQT25" s="0"/>
      <c r="CQU25" s="0"/>
      <c r="CQV25" s="0"/>
      <c r="CQW25" s="0"/>
      <c r="CQX25" s="0"/>
      <c r="CQY25" s="0"/>
      <c r="CQZ25" s="0"/>
      <c r="CRA25" s="0"/>
      <c r="CRB25" s="0"/>
      <c r="CRC25" s="0"/>
      <c r="CRD25" s="0"/>
      <c r="CRE25" s="0"/>
      <c r="CRF25" s="0"/>
      <c r="CRG25" s="0"/>
      <c r="CRH25" s="0"/>
      <c r="CRI25" s="0"/>
      <c r="CRJ25" s="0"/>
      <c r="CRK25" s="0"/>
      <c r="CRL25" s="0"/>
      <c r="CRM25" s="0"/>
      <c r="CRN25" s="0"/>
      <c r="CRO25" s="0"/>
      <c r="CRP25" s="0"/>
      <c r="CRQ25" s="0"/>
      <c r="CRR25" s="0"/>
      <c r="CRS25" s="0"/>
      <c r="CRT25" s="0"/>
      <c r="CRU25" s="0"/>
      <c r="CRV25" s="0"/>
      <c r="CRW25" s="0"/>
      <c r="CRX25" s="0"/>
      <c r="CRY25" s="0"/>
      <c r="CRZ25" s="0"/>
      <c r="CSA25" s="0"/>
      <c r="CSB25" s="0"/>
      <c r="CSC25" s="0"/>
      <c r="CSD25" s="0"/>
      <c r="CSE25" s="0"/>
      <c r="CSF25" s="0"/>
      <c r="CSG25" s="0"/>
      <c r="CSH25" s="0"/>
      <c r="CSI25" s="0"/>
      <c r="CSJ25" s="0"/>
      <c r="CSK25" s="0"/>
      <c r="CSL25" s="0"/>
      <c r="CSM25" s="0"/>
      <c r="CSN25" s="0"/>
      <c r="CSO25" s="0"/>
      <c r="CSP25" s="0"/>
      <c r="CSQ25" s="0"/>
      <c r="CSR25" s="0"/>
      <c r="CSS25" s="0"/>
      <c r="CST25" s="0"/>
      <c r="CSU25" s="0"/>
      <c r="CSV25" s="0"/>
      <c r="CSW25" s="0"/>
      <c r="CSX25" s="0"/>
      <c r="CSY25" s="0"/>
      <c r="CSZ25" s="0"/>
      <c r="CTA25" s="0"/>
      <c r="CTB25" s="0"/>
      <c r="CTC25" s="0"/>
      <c r="CTD25" s="0"/>
      <c r="CTE25" s="0"/>
      <c r="CTF25" s="0"/>
      <c r="CTG25" s="0"/>
      <c r="CTH25" s="0"/>
      <c r="CTI25" s="0"/>
      <c r="CTJ25" s="0"/>
      <c r="CTK25" s="0"/>
      <c r="CTL25" s="0"/>
      <c r="CTM25" s="0"/>
      <c r="CTN25" s="0"/>
      <c r="CTO25" s="0"/>
      <c r="CTP25" s="0"/>
      <c r="CTQ25" s="0"/>
      <c r="CTR25" s="0"/>
      <c r="CTS25" s="0"/>
      <c r="CTT25" s="0"/>
      <c r="CTU25" s="0"/>
      <c r="CTV25" s="0"/>
      <c r="CTW25" s="0"/>
      <c r="CTX25" s="0"/>
      <c r="CTY25" s="0"/>
      <c r="CTZ25" s="0"/>
      <c r="CUA25" s="0"/>
      <c r="CUB25" s="0"/>
      <c r="CUC25" s="0"/>
      <c r="CUD25" s="0"/>
      <c r="CUE25" s="0"/>
      <c r="CUF25" s="0"/>
      <c r="CUG25" s="0"/>
      <c r="CUH25" s="0"/>
      <c r="CUI25" s="0"/>
      <c r="CUJ25" s="0"/>
      <c r="CUK25" s="0"/>
      <c r="CUL25" s="0"/>
      <c r="CUM25" s="0"/>
      <c r="CUN25" s="0"/>
      <c r="CUO25" s="0"/>
      <c r="CUP25" s="0"/>
      <c r="CUQ25" s="0"/>
      <c r="CUR25" s="0"/>
      <c r="CUS25" s="0"/>
      <c r="CUT25" s="0"/>
      <c r="CUU25" s="0"/>
      <c r="CUV25" s="0"/>
      <c r="CUW25" s="0"/>
      <c r="CUX25" s="0"/>
      <c r="CUY25" s="0"/>
      <c r="CUZ25" s="0"/>
      <c r="CVA25" s="0"/>
      <c r="CVB25" s="0"/>
      <c r="CVC25" s="0"/>
      <c r="CVD25" s="0"/>
      <c r="CVE25" s="0"/>
      <c r="CVF25" s="0"/>
      <c r="CVG25" s="0"/>
      <c r="CVH25" s="0"/>
      <c r="CVI25" s="0"/>
      <c r="CVJ25" s="0"/>
      <c r="CVK25" s="0"/>
      <c r="CVL25" s="0"/>
      <c r="CVM25" s="0"/>
      <c r="CVN25" s="0"/>
      <c r="CVO25" s="0"/>
      <c r="CVP25" s="0"/>
      <c r="CVQ25" s="0"/>
      <c r="CVR25" s="0"/>
      <c r="CVS25" s="0"/>
      <c r="CVT25" s="0"/>
      <c r="CVU25" s="0"/>
      <c r="CVV25" s="0"/>
      <c r="CVW25" s="0"/>
      <c r="CVX25" s="0"/>
      <c r="CVY25" s="0"/>
      <c r="CVZ25" s="0"/>
      <c r="CWA25" s="0"/>
      <c r="CWB25" s="0"/>
      <c r="CWC25" s="0"/>
      <c r="CWD25" s="0"/>
      <c r="CWE25" s="0"/>
      <c r="CWF25" s="0"/>
      <c r="CWG25" s="0"/>
      <c r="CWH25" s="0"/>
      <c r="CWI25" s="0"/>
      <c r="CWJ25" s="0"/>
      <c r="CWK25" s="0"/>
      <c r="CWL25" s="0"/>
      <c r="CWM25" s="0"/>
      <c r="CWN25" s="0"/>
      <c r="CWO25" s="0"/>
      <c r="CWP25" s="0"/>
      <c r="CWQ25" s="0"/>
      <c r="CWR25" s="0"/>
      <c r="CWS25" s="0"/>
      <c r="CWT25" s="0"/>
      <c r="CWU25" s="0"/>
      <c r="CWV25" s="0"/>
      <c r="CWW25" s="0"/>
      <c r="CWX25" s="0"/>
      <c r="CWY25" s="0"/>
      <c r="CWZ25" s="0"/>
      <c r="CXA25" s="0"/>
      <c r="CXB25" s="0"/>
      <c r="CXC25" s="0"/>
      <c r="CXD25" s="0"/>
      <c r="CXE25" s="0"/>
      <c r="CXF25" s="0"/>
      <c r="CXG25" s="0"/>
      <c r="CXH25" s="0"/>
      <c r="CXI25" s="0"/>
      <c r="CXJ25" s="0"/>
      <c r="CXK25" s="0"/>
      <c r="CXL25" s="0"/>
      <c r="CXM25" s="0"/>
      <c r="CXN25" s="0"/>
      <c r="CXO25" s="0"/>
      <c r="CXP25" s="0"/>
      <c r="CXQ25" s="0"/>
      <c r="CXR25" s="0"/>
      <c r="CXS25" s="0"/>
      <c r="CXT25" s="0"/>
      <c r="CXU25" s="0"/>
      <c r="CXV25" s="0"/>
      <c r="CXW25" s="0"/>
      <c r="CXX25" s="0"/>
      <c r="CXY25" s="0"/>
      <c r="CXZ25" s="0"/>
      <c r="CYA25" s="0"/>
      <c r="CYB25" s="0"/>
      <c r="CYC25" s="0"/>
      <c r="CYD25" s="0"/>
      <c r="CYE25" s="0"/>
      <c r="CYF25" s="0"/>
      <c r="CYG25" s="0"/>
      <c r="CYH25" s="0"/>
      <c r="CYI25" s="0"/>
      <c r="CYJ25" s="0"/>
      <c r="CYK25" s="0"/>
      <c r="CYL25" s="0"/>
      <c r="CYM25" s="0"/>
      <c r="CYN25" s="0"/>
      <c r="CYO25" s="0"/>
      <c r="CYP25" s="0"/>
      <c r="CYQ25" s="0"/>
      <c r="CYR25" s="0"/>
      <c r="CYS25" s="0"/>
      <c r="CYT25" s="0"/>
      <c r="CYU25" s="0"/>
      <c r="CYV25" s="0"/>
      <c r="CYW25" s="0"/>
      <c r="CYX25" s="0"/>
      <c r="CYY25" s="0"/>
      <c r="CYZ25" s="0"/>
      <c r="CZA25" s="0"/>
      <c r="CZB25" s="0"/>
      <c r="CZC25" s="0"/>
      <c r="CZD25" s="0"/>
      <c r="CZE25" s="0"/>
      <c r="CZF25" s="0"/>
      <c r="CZG25" s="0"/>
      <c r="CZH25" s="0"/>
      <c r="CZI25" s="0"/>
      <c r="CZJ25" s="0"/>
      <c r="CZK25" s="0"/>
      <c r="CZL25" s="0"/>
      <c r="CZM25" s="0"/>
      <c r="CZN25" s="0"/>
      <c r="CZO25" s="0"/>
      <c r="CZP25" s="0"/>
      <c r="CZQ25" s="0"/>
      <c r="CZR25" s="0"/>
      <c r="CZS25" s="0"/>
      <c r="CZT25" s="0"/>
      <c r="CZU25" s="0"/>
      <c r="CZV25" s="0"/>
      <c r="CZW25" s="0"/>
      <c r="CZX25" s="0"/>
      <c r="CZY25" s="0"/>
      <c r="CZZ25" s="0"/>
      <c r="DAA25" s="0"/>
      <c r="DAB25" s="0"/>
      <c r="DAC25" s="0"/>
      <c r="DAD25" s="0"/>
      <c r="DAE25" s="0"/>
      <c r="DAF25" s="0"/>
      <c r="DAG25" s="0"/>
      <c r="DAH25" s="0"/>
      <c r="DAI25" s="0"/>
      <c r="DAJ25" s="0"/>
      <c r="DAK25" s="0"/>
      <c r="DAL25" s="0"/>
      <c r="DAM25" s="0"/>
      <c r="DAN25" s="0"/>
      <c r="DAO25" s="0"/>
      <c r="DAP25" s="0"/>
      <c r="DAQ25" s="0"/>
      <c r="DAR25" s="0"/>
      <c r="DAS25" s="0"/>
      <c r="DAT25" s="0"/>
      <c r="DAU25" s="0"/>
      <c r="DAV25" s="0"/>
      <c r="DAW25" s="0"/>
      <c r="DAX25" s="0"/>
      <c r="DAY25" s="0"/>
      <c r="DAZ25" s="0"/>
      <c r="DBA25" s="0"/>
      <c r="DBB25" s="0"/>
      <c r="DBC25" s="0"/>
      <c r="DBD25" s="0"/>
      <c r="DBE25" s="0"/>
      <c r="DBF25" s="0"/>
      <c r="DBG25" s="0"/>
      <c r="DBH25" s="0"/>
      <c r="DBI25" s="0"/>
      <c r="DBJ25" s="0"/>
      <c r="DBK25" s="0"/>
      <c r="DBL25" s="0"/>
      <c r="DBM25" s="0"/>
      <c r="DBN25" s="0"/>
      <c r="DBO25" s="0"/>
      <c r="DBP25" s="0"/>
      <c r="DBQ25" s="0"/>
      <c r="DBR25" s="0"/>
      <c r="DBS25" s="0"/>
      <c r="DBT25" s="0"/>
      <c r="DBU25" s="0"/>
      <c r="DBV25" s="0"/>
      <c r="DBW25" s="0"/>
      <c r="DBX25" s="0"/>
      <c r="DBY25" s="0"/>
      <c r="DBZ25" s="0"/>
      <c r="DCA25" s="0"/>
      <c r="DCB25" s="0"/>
      <c r="DCC25" s="0"/>
      <c r="DCD25" s="0"/>
      <c r="DCE25" s="0"/>
      <c r="DCF25" s="0"/>
      <c r="DCG25" s="0"/>
      <c r="DCH25" s="0"/>
      <c r="DCI25" s="0"/>
      <c r="DCJ25" s="0"/>
      <c r="DCK25" s="0"/>
      <c r="DCL25" s="0"/>
      <c r="DCM25" s="0"/>
      <c r="DCN25" s="0"/>
      <c r="DCO25" s="0"/>
      <c r="DCP25" s="0"/>
      <c r="DCQ25" s="0"/>
      <c r="DCR25" s="0"/>
      <c r="DCS25" s="0"/>
      <c r="DCT25" s="0"/>
      <c r="DCU25" s="0"/>
      <c r="DCV25" s="0"/>
      <c r="DCW25" s="0"/>
      <c r="DCX25" s="0"/>
      <c r="DCY25" s="0"/>
      <c r="DCZ25" s="0"/>
      <c r="DDA25" s="0"/>
      <c r="DDB25" s="0"/>
      <c r="DDC25" s="0"/>
      <c r="DDD25" s="0"/>
      <c r="DDE25" s="0"/>
      <c r="DDF25" s="0"/>
      <c r="DDG25" s="0"/>
      <c r="DDH25" s="0"/>
      <c r="DDI25" s="0"/>
      <c r="DDJ25" s="0"/>
      <c r="DDK25" s="0"/>
      <c r="DDL25" s="0"/>
      <c r="DDM25" s="0"/>
      <c r="DDN25" s="0"/>
      <c r="DDO25" s="0"/>
      <c r="DDP25" s="0"/>
      <c r="DDQ25" s="0"/>
      <c r="DDR25" s="0"/>
      <c r="DDS25" s="0"/>
      <c r="DDT25" s="0"/>
      <c r="DDU25" s="0"/>
      <c r="DDV25" s="0"/>
      <c r="DDW25" s="0"/>
      <c r="DDX25" s="0"/>
      <c r="DDY25" s="0"/>
      <c r="DDZ25" s="0"/>
      <c r="DEA25" s="0"/>
      <c r="DEB25" s="0"/>
      <c r="DEC25" s="0"/>
      <c r="DED25" s="0"/>
      <c r="DEE25" s="0"/>
      <c r="DEF25" s="0"/>
      <c r="DEG25" s="0"/>
      <c r="DEH25" s="0"/>
      <c r="DEI25" s="0"/>
      <c r="DEJ25" s="0"/>
      <c r="DEK25" s="0"/>
      <c r="DEL25" s="0"/>
      <c r="DEM25" s="0"/>
      <c r="DEN25" s="0"/>
      <c r="DEO25" s="0"/>
      <c r="DEP25" s="0"/>
      <c r="DEQ25" s="0"/>
      <c r="DER25" s="0"/>
      <c r="DES25" s="0"/>
      <c r="DET25" s="0"/>
      <c r="DEU25" s="0"/>
      <c r="DEV25" s="0"/>
      <c r="DEW25" s="0"/>
      <c r="DEX25" s="0"/>
      <c r="DEY25" s="0"/>
      <c r="DEZ25" s="0"/>
      <c r="DFA25" s="0"/>
      <c r="DFB25" s="0"/>
      <c r="DFC25" s="0"/>
      <c r="DFD25" s="0"/>
      <c r="DFE25" s="0"/>
      <c r="DFF25" s="0"/>
      <c r="DFG25" s="0"/>
      <c r="DFH25" s="0"/>
      <c r="DFI25" s="0"/>
      <c r="DFJ25" s="0"/>
      <c r="DFK25" s="0"/>
      <c r="DFL25" s="0"/>
      <c r="DFM25" s="0"/>
      <c r="DFN25" s="0"/>
      <c r="DFO25" s="0"/>
      <c r="DFP25" s="0"/>
      <c r="DFQ25" s="0"/>
      <c r="DFR25" s="0"/>
      <c r="DFS25" s="0"/>
      <c r="DFT25" s="0"/>
      <c r="DFU25" s="0"/>
      <c r="DFV25" s="0"/>
      <c r="DFW25" s="0"/>
      <c r="DFX25" s="0"/>
      <c r="DFY25" s="0"/>
      <c r="DFZ25" s="0"/>
      <c r="DGA25" s="0"/>
      <c r="DGB25" s="0"/>
      <c r="DGC25" s="0"/>
      <c r="DGD25" s="0"/>
      <c r="DGE25" s="0"/>
      <c r="DGF25" s="0"/>
      <c r="DGG25" s="0"/>
      <c r="DGH25" s="0"/>
      <c r="DGI25" s="0"/>
      <c r="DGJ25" s="0"/>
      <c r="DGK25" s="0"/>
      <c r="DGL25" s="0"/>
      <c r="DGM25" s="0"/>
      <c r="DGN25" s="0"/>
      <c r="DGO25" s="0"/>
      <c r="DGP25" s="0"/>
      <c r="DGQ25" s="0"/>
      <c r="DGR25" s="0"/>
      <c r="DGS25" s="0"/>
      <c r="DGT25" s="0"/>
      <c r="DGU25" s="0"/>
      <c r="DGV25" s="0"/>
      <c r="DGW25" s="0"/>
      <c r="DGX25" s="0"/>
      <c r="DGY25" s="0"/>
      <c r="DGZ25" s="0"/>
      <c r="DHA25" s="0"/>
      <c r="DHB25" s="0"/>
      <c r="DHC25" s="0"/>
      <c r="DHD25" s="0"/>
      <c r="DHE25" s="0"/>
      <c r="DHF25" s="0"/>
      <c r="DHG25" s="0"/>
      <c r="DHH25" s="0"/>
      <c r="DHI25" s="0"/>
      <c r="DHJ25" s="0"/>
      <c r="DHK25" s="0"/>
      <c r="DHL25" s="0"/>
      <c r="DHM25" s="0"/>
      <c r="DHN25" s="0"/>
      <c r="DHO25" s="0"/>
      <c r="DHP25" s="0"/>
      <c r="DHQ25" s="0"/>
      <c r="DHR25" s="0"/>
      <c r="DHS25" s="0"/>
      <c r="DHT25" s="0"/>
      <c r="DHU25" s="0"/>
      <c r="DHV25" s="0"/>
      <c r="DHW25" s="0"/>
      <c r="DHX25" s="0"/>
      <c r="DHY25" s="0"/>
      <c r="DHZ25" s="0"/>
      <c r="DIA25" s="0"/>
      <c r="DIB25" s="0"/>
      <c r="DIC25" s="0"/>
      <c r="DID25" s="0"/>
      <c r="DIE25" s="0"/>
      <c r="DIF25" s="0"/>
      <c r="DIG25" s="0"/>
      <c r="DIH25" s="0"/>
      <c r="DII25" s="0"/>
      <c r="DIJ25" s="0"/>
      <c r="DIK25" s="0"/>
      <c r="DIL25" s="0"/>
      <c r="DIM25" s="0"/>
      <c r="DIN25" s="0"/>
      <c r="DIO25" s="0"/>
      <c r="DIP25" s="0"/>
      <c r="DIQ25" s="0"/>
      <c r="DIR25" s="0"/>
      <c r="DIS25" s="0"/>
      <c r="DIT25" s="0"/>
      <c r="DIU25" s="0"/>
      <c r="DIV25" s="0"/>
      <c r="DIW25" s="0"/>
      <c r="DIX25" s="0"/>
      <c r="DIY25" s="0"/>
      <c r="DIZ25" s="0"/>
      <c r="DJA25" s="0"/>
      <c r="DJB25" s="0"/>
      <c r="DJC25" s="0"/>
      <c r="DJD25" s="0"/>
      <c r="DJE25" s="0"/>
      <c r="DJF25" s="0"/>
      <c r="DJG25" s="0"/>
      <c r="DJH25" s="0"/>
      <c r="DJI25" s="0"/>
      <c r="DJJ25" s="0"/>
      <c r="DJK25" s="0"/>
      <c r="DJL25" s="0"/>
      <c r="DJM25" s="0"/>
      <c r="DJN25" s="0"/>
      <c r="DJO25" s="0"/>
      <c r="DJP25" s="0"/>
      <c r="DJQ25" s="0"/>
      <c r="DJR25" s="0"/>
      <c r="DJS25" s="0"/>
      <c r="DJT25" s="0"/>
      <c r="DJU25" s="0"/>
      <c r="DJV25" s="0"/>
      <c r="DJW25" s="0"/>
      <c r="DJX25" s="0"/>
      <c r="DJY25" s="0"/>
      <c r="DJZ25" s="0"/>
      <c r="DKA25" s="0"/>
      <c r="DKB25" s="0"/>
      <c r="DKC25" s="0"/>
      <c r="DKD25" s="0"/>
      <c r="DKE25" s="0"/>
      <c r="DKF25" s="0"/>
      <c r="DKG25" s="0"/>
      <c r="DKH25" s="0"/>
      <c r="DKI25" s="0"/>
      <c r="DKJ25" s="0"/>
      <c r="DKK25" s="0"/>
      <c r="DKL25" s="0"/>
      <c r="DKM25" s="0"/>
      <c r="DKN25" s="0"/>
      <c r="DKO25" s="0"/>
      <c r="DKP25" s="0"/>
      <c r="DKQ25" s="0"/>
      <c r="DKR25" s="0"/>
      <c r="DKS25" s="0"/>
      <c r="DKT25" s="0"/>
      <c r="DKU25" s="0"/>
      <c r="DKV25" s="0"/>
      <c r="DKW25" s="0"/>
      <c r="DKX25" s="0"/>
      <c r="DKY25" s="0"/>
      <c r="DKZ25" s="0"/>
      <c r="DLA25" s="0"/>
      <c r="DLB25" s="0"/>
      <c r="DLC25" s="0"/>
      <c r="DLD25" s="0"/>
      <c r="DLE25" s="0"/>
      <c r="DLF25" s="0"/>
      <c r="DLG25" s="0"/>
      <c r="DLH25" s="0"/>
      <c r="DLI25" s="0"/>
      <c r="DLJ25" s="0"/>
      <c r="DLK25" s="0"/>
      <c r="DLL25" s="0"/>
      <c r="DLM25" s="0"/>
      <c r="DLN25" s="0"/>
      <c r="DLO25" s="0"/>
      <c r="DLP25" s="0"/>
      <c r="DLQ25" s="0"/>
      <c r="DLR25" s="0"/>
      <c r="DLS25" s="0"/>
      <c r="DLT25" s="0"/>
      <c r="DLU25" s="0"/>
      <c r="DLV25" s="0"/>
      <c r="DLW25" s="0"/>
      <c r="DLX25" s="0"/>
      <c r="DLY25" s="0"/>
      <c r="DLZ25" s="0"/>
      <c r="DMA25" s="0"/>
      <c r="DMB25" s="0"/>
      <c r="DMC25" s="0"/>
      <c r="DMD25" s="0"/>
      <c r="DME25" s="0"/>
      <c r="DMF25" s="0"/>
      <c r="DMG25" s="0"/>
      <c r="DMH25" s="0"/>
      <c r="DMI25" s="0"/>
      <c r="DMJ25" s="0"/>
      <c r="DMK25" s="0"/>
      <c r="DML25" s="0"/>
      <c r="DMM25" s="0"/>
      <c r="DMN25" s="0"/>
      <c r="DMO25" s="0"/>
      <c r="DMP25" s="0"/>
      <c r="DMQ25" s="0"/>
      <c r="DMR25" s="0"/>
      <c r="DMS25" s="0"/>
      <c r="DMT25" s="0"/>
      <c r="DMU25" s="0"/>
      <c r="DMV25" s="0"/>
      <c r="DMW25" s="0"/>
      <c r="DMX25" s="0"/>
      <c r="DMY25" s="0"/>
      <c r="DMZ25" s="0"/>
      <c r="DNA25" s="0"/>
      <c r="DNB25" s="0"/>
      <c r="DNC25" s="0"/>
      <c r="DND25" s="0"/>
      <c r="DNE25" s="0"/>
      <c r="DNF25" s="0"/>
      <c r="DNG25" s="0"/>
      <c r="DNH25" s="0"/>
      <c r="DNI25" s="0"/>
      <c r="DNJ25" s="0"/>
      <c r="DNK25" s="0"/>
      <c r="DNL25" s="0"/>
      <c r="DNM25" s="0"/>
      <c r="DNN25" s="0"/>
      <c r="DNO25" s="0"/>
      <c r="DNP25" s="0"/>
      <c r="DNQ25" s="0"/>
      <c r="DNR25" s="0"/>
      <c r="DNS25" s="0"/>
      <c r="DNT25" s="0"/>
      <c r="DNU25" s="0"/>
      <c r="DNV25" s="0"/>
      <c r="DNW25" s="0"/>
      <c r="DNX25" s="0"/>
      <c r="DNY25" s="0"/>
      <c r="DNZ25" s="0"/>
      <c r="DOA25" s="0"/>
      <c r="DOB25" s="0"/>
      <c r="DOC25" s="0"/>
      <c r="DOD25" s="0"/>
      <c r="DOE25" s="0"/>
      <c r="DOF25" s="0"/>
      <c r="DOG25" s="0"/>
      <c r="DOH25" s="0"/>
      <c r="DOI25" s="0"/>
      <c r="DOJ25" s="0"/>
      <c r="DOK25" s="0"/>
      <c r="DOL25" s="0"/>
      <c r="DOM25" s="0"/>
      <c r="DON25" s="0"/>
      <c r="DOO25" s="0"/>
      <c r="DOP25" s="0"/>
      <c r="DOQ25" s="0"/>
      <c r="DOR25" s="0"/>
      <c r="DOS25" s="0"/>
      <c r="DOT25" s="0"/>
      <c r="DOU25" s="0"/>
      <c r="DOV25" s="0"/>
      <c r="DOW25" s="0"/>
      <c r="DOX25" s="0"/>
      <c r="DOY25" s="0"/>
      <c r="DOZ25" s="0"/>
      <c r="DPA25" s="0"/>
      <c r="DPB25" s="0"/>
      <c r="DPC25" s="0"/>
      <c r="DPD25" s="0"/>
      <c r="DPE25" s="0"/>
      <c r="DPF25" s="0"/>
      <c r="DPG25" s="0"/>
      <c r="DPH25" s="0"/>
      <c r="DPI25" s="0"/>
      <c r="DPJ25" s="0"/>
      <c r="DPK25" s="0"/>
      <c r="DPL25" s="0"/>
      <c r="DPM25" s="0"/>
      <c r="DPN25" s="0"/>
      <c r="DPO25" s="0"/>
      <c r="DPP25" s="0"/>
      <c r="DPQ25" s="0"/>
      <c r="DPR25" s="0"/>
      <c r="DPS25" s="0"/>
      <c r="DPT25" s="0"/>
      <c r="DPU25" s="0"/>
      <c r="DPV25" s="0"/>
      <c r="DPW25" s="0"/>
      <c r="DPX25" s="0"/>
      <c r="DPY25" s="0"/>
      <c r="DPZ25" s="0"/>
      <c r="DQA25" s="0"/>
      <c r="DQB25" s="0"/>
      <c r="DQC25" s="0"/>
      <c r="DQD25" s="0"/>
      <c r="DQE25" s="0"/>
      <c r="DQF25" s="0"/>
      <c r="DQG25" s="0"/>
      <c r="DQH25" s="0"/>
      <c r="DQI25" s="0"/>
      <c r="DQJ25" s="0"/>
      <c r="DQK25" s="0"/>
      <c r="DQL25" s="0"/>
      <c r="DQM25" s="0"/>
      <c r="DQN25" s="0"/>
      <c r="DQO25" s="0"/>
      <c r="DQP25" s="0"/>
      <c r="DQQ25" s="0"/>
      <c r="DQR25" s="0"/>
      <c r="DQS25" s="0"/>
      <c r="DQT25" s="0"/>
      <c r="DQU25" s="0"/>
      <c r="DQV25" s="0"/>
      <c r="DQW25" s="0"/>
      <c r="DQX25" s="0"/>
      <c r="DQY25" s="0"/>
      <c r="DQZ25" s="0"/>
      <c r="DRA25" s="0"/>
      <c r="DRB25" s="0"/>
      <c r="DRC25" s="0"/>
      <c r="DRD25" s="0"/>
      <c r="DRE25" s="0"/>
      <c r="DRF25" s="0"/>
      <c r="DRG25" s="0"/>
      <c r="DRH25" s="0"/>
      <c r="DRI25" s="0"/>
      <c r="DRJ25" s="0"/>
      <c r="DRK25" s="0"/>
      <c r="DRL25" s="0"/>
      <c r="DRM25" s="0"/>
      <c r="DRN25" s="0"/>
      <c r="DRO25" s="0"/>
      <c r="DRP25" s="0"/>
      <c r="DRQ25" s="0"/>
      <c r="DRR25" s="0"/>
      <c r="DRS25" s="0"/>
      <c r="DRT25" s="0"/>
      <c r="DRU25" s="0"/>
      <c r="DRV25" s="0"/>
      <c r="DRW25" s="0"/>
      <c r="DRX25" s="0"/>
      <c r="DRY25" s="0"/>
      <c r="DRZ25" s="0"/>
      <c r="DSA25" s="0"/>
      <c r="DSB25" s="0"/>
      <c r="DSC25" s="0"/>
      <c r="DSD25" s="0"/>
      <c r="DSE25" s="0"/>
      <c r="DSF25" s="0"/>
      <c r="DSG25" s="0"/>
      <c r="DSH25" s="0"/>
      <c r="DSI25" s="0"/>
      <c r="DSJ25" s="0"/>
      <c r="DSK25" s="0"/>
      <c r="DSL25" s="0"/>
      <c r="DSM25" s="0"/>
      <c r="DSN25" s="0"/>
      <c r="DSO25" s="0"/>
      <c r="DSP25" s="0"/>
      <c r="DSQ25" s="0"/>
      <c r="DSR25" s="0"/>
      <c r="DSS25" s="0"/>
      <c r="DST25" s="0"/>
      <c r="DSU25" s="0"/>
      <c r="DSV25" s="0"/>
      <c r="DSW25" s="0"/>
      <c r="DSX25" s="0"/>
      <c r="DSY25" s="0"/>
      <c r="DSZ25" s="0"/>
      <c r="DTA25" s="0"/>
      <c r="DTB25" s="0"/>
      <c r="DTC25" s="0"/>
      <c r="DTD25" s="0"/>
      <c r="DTE25" s="0"/>
      <c r="DTF25" s="0"/>
      <c r="DTG25" s="0"/>
      <c r="DTH25" s="0"/>
      <c r="DTI25" s="0"/>
      <c r="DTJ25" s="0"/>
      <c r="DTK25" s="0"/>
      <c r="DTL25" s="0"/>
      <c r="DTM25" s="0"/>
      <c r="DTN25" s="0"/>
      <c r="DTO25" s="0"/>
      <c r="DTP25" s="0"/>
      <c r="DTQ25" s="0"/>
      <c r="DTR25" s="0"/>
      <c r="DTS25" s="0"/>
      <c r="DTT25" s="0"/>
      <c r="DTU25" s="0"/>
      <c r="DTV25" s="0"/>
      <c r="DTW25" s="0"/>
      <c r="DTX25" s="0"/>
      <c r="DTY25" s="0"/>
      <c r="DTZ25" s="0"/>
      <c r="DUA25" s="0"/>
      <c r="DUB25" s="0"/>
      <c r="DUC25" s="0"/>
      <c r="DUD25" s="0"/>
      <c r="DUE25" s="0"/>
      <c r="DUF25" s="0"/>
      <c r="DUG25" s="0"/>
      <c r="DUH25" s="0"/>
      <c r="DUI25" s="0"/>
      <c r="DUJ25" s="0"/>
      <c r="DUK25" s="0"/>
      <c r="DUL25" s="0"/>
      <c r="DUM25" s="0"/>
      <c r="DUN25" s="0"/>
      <c r="DUO25" s="0"/>
      <c r="DUP25" s="0"/>
      <c r="DUQ25" s="0"/>
      <c r="DUR25" s="0"/>
      <c r="DUS25" s="0"/>
      <c r="DUT25" s="0"/>
      <c r="DUU25" s="0"/>
      <c r="DUV25" s="0"/>
      <c r="DUW25" s="0"/>
      <c r="DUX25" s="0"/>
      <c r="DUY25" s="0"/>
      <c r="DUZ25" s="0"/>
      <c r="DVA25" s="0"/>
      <c r="DVB25" s="0"/>
      <c r="DVC25" s="0"/>
      <c r="DVD25" s="0"/>
      <c r="DVE25" s="0"/>
      <c r="DVF25" s="0"/>
      <c r="DVG25" s="0"/>
      <c r="DVH25" s="0"/>
      <c r="DVI25" s="0"/>
      <c r="DVJ25" s="0"/>
      <c r="DVK25" s="0"/>
      <c r="DVL25" s="0"/>
      <c r="DVM25" s="0"/>
      <c r="DVN25" s="0"/>
      <c r="DVO25" s="0"/>
      <c r="DVP25" s="0"/>
      <c r="DVQ25" s="0"/>
      <c r="DVR25" s="0"/>
      <c r="DVS25" s="0"/>
      <c r="DVT25" s="0"/>
      <c r="DVU25" s="0"/>
      <c r="DVV25" s="0"/>
      <c r="DVW25" s="0"/>
      <c r="DVX25" s="0"/>
      <c r="DVY25" s="0"/>
      <c r="DVZ25" s="0"/>
      <c r="DWA25" s="0"/>
      <c r="DWB25" s="0"/>
      <c r="DWC25" s="0"/>
      <c r="DWD25" s="0"/>
      <c r="DWE25" s="0"/>
      <c r="DWF25" s="0"/>
      <c r="DWG25" s="0"/>
      <c r="DWH25" s="0"/>
      <c r="DWI25" s="0"/>
      <c r="DWJ25" s="0"/>
      <c r="DWK25" s="0"/>
      <c r="DWL25" s="0"/>
      <c r="DWM25" s="0"/>
      <c r="DWN25" s="0"/>
      <c r="DWO25" s="0"/>
      <c r="DWP25" s="0"/>
      <c r="DWQ25" s="0"/>
      <c r="DWR25" s="0"/>
      <c r="DWS25" s="0"/>
      <c r="DWT25" s="0"/>
      <c r="DWU25" s="0"/>
      <c r="DWV25" s="0"/>
      <c r="DWW25" s="0"/>
      <c r="DWX25" s="0"/>
      <c r="DWY25" s="0"/>
      <c r="DWZ25" s="0"/>
      <c r="DXA25" s="0"/>
      <c r="DXB25" s="0"/>
      <c r="DXC25" s="0"/>
      <c r="DXD25" s="0"/>
      <c r="DXE25" s="0"/>
      <c r="DXF25" s="0"/>
      <c r="DXG25" s="0"/>
      <c r="DXH25" s="0"/>
      <c r="DXI25" s="0"/>
      <c r="DXJ25" s="0"/>
      <c r="DXK25" s="0"/>
      <c r="DXL25" s="0"/>
      <c r="DXM25" s="0"/>
      <c r="DXN25" s="0"/>
      <c r="DXO25" s="0"/>
      <c r="DXP25" s="0"/>
      <c r="DXQ25" s="0"/>
      <c r="DXR25" s="0"/>
      <c r="DXS25" s="0"/>
      <c r="DXT25" s="0"/>
      <c r="DXU25" s="0"/>
      <c r="DXV25" s="0"/>
      <c r="DXW25" s="0"/>
      <c r="DXX25" s="0"/>
      <c r="DXY25" s="0"/>
      <c r="DXZ25" s="0"/>
      <c r="DYA25" s="0"/>
      <c r="DYB25" s="0"/>
      <c r="DYC25" s="0"/>
      <c r="DYD25" s="0"/>
      <c r="DYE25" s="0"/>
      <c r="DYF25" s="0"/>
      <c r="DYG25" s="0"/>
      <c r="DYH25" s="0"/>
      <c r="DYI25" s="0"/>
      <c r="DYJ25" s="0"/>
      <c r="DYK25" s="0"/>
      <c r="DYL25" s="0"/>
      <c r="DYM25" s="0"/>
      <c r="DYN25" s="0"/>
      <c r="DYO25" s="0"/>
      <c r="DYP25" s="0"/>
      <c r="DYQ25" s="0"/>
      <c r="DYR25" s="0"/>
      <c r="DYS25" s="0"/>
      <c r="DYT25" s="0"/>
      <c r="DYU25" s="0"/>
      <c r="DYV25" s="0"/>
      <c r="DYW25" s="0"/>
      <c r="DYX25" s="0"/>
      <c r="DYY25" s="0"/>
      <c r="DYZ25" s="0"/>
      <c r="DZA25" s="0"/>
      <c r="DZB25" s="0"/>
      <c r="DZC25" s="0"/>
      <c r="DZD25" s="0"/>
      <c r="DZE25" s="0"/>
      <c r="DZF25" s="0"/>
      <c r="DZG25" s="0"/>
      <c r="DZH25" s="0"/>
      <c r="DZI25" s="0"/>
      <c r="DZJ25" s="0"/>
      <c r="DZK25" s="0"/>
      <c r="DZL25" s="0"/>
      <c r="DZM25" s="0"/>
      <c r="DZN25" s="0"/>
      <c r="DZO25" s="0"/>
      <c r="DZP25" s="0"/>
      <c r="DZQ25" s="0"/>
      <c r="DZR25" s="0"/>
      <c r="DZS25" s="0"/>
      <c r="DZT25" s="0"/>
      <c r="DZU25" s="0"/>
      <c r="DZV25" s="0"/>
      <c r="DZW25" s="0"/>
      <c r="DZX25" s="0"/>
      <c r="DZY25" s="0"/>
      <c r="DZZ25" s="0"/>
      <c r="EAA25" s="0"/>
      <c r="EAB25" s="0"/>
      <c r="EAC25" s="0"/>
      <c r="EAD25" s="0"/>
      <c r="EAE25" s="0"/>
      <c r="EAF25" s="0"/>
      <c r="EAG25" s="0"/>
      <c r="EAH25" s="0"/>
      <c r="EAI25" s="0"/>
      <c r="EAJ25" s="0"/>
      <c r="EAK25" s="0"/>
      <c r="EAL25" s="0"/>
      <c r="EAM25" s="0"/>
      <c r="EAN25" s="0"/>
      <c r="EAO25" s="0"/>
      <c r="EAP25" s="0"/>
      <c r="EAQ25" s="0"/>
      <c r="EAR25" s="0"/>
      <c r="EAS25" s="0"/>
      <c r="EAT25" s="0"/>
      <c r="EAU25" s="0"/>
      <c r="EAV25" s="0"/>
      <c r="EAW25" s="0"/>
      <c r="EAX25" s="0"/>
      <c r="EAY25" s="0"/>
      <c r="EAZ25" s="0"/>
      <c r="EBA25" s="0"/>
      <c r="EBB25" s="0"/>
      <c r="EBC25" s="0"/>
      <c r="EBD25" s="0"/>
      <c r="EBE25" s="0"/>
      <c r="EBF25" s="0"/>
      <c r="EBG25" s="0"/>
      <c r="EBH25" s="0"/>
      <c r="EBI25" s="0"/>
      <c r="EBJ25" s="0"/>
      <c r="EBK25" s="0"/>
      <c r="EBL25" s="0"/>
      <c r="EBM25" s="0"/>
      <c r="EBN25" s="0"/>
      <c r="EBO25" s="0"/>
      <c r="EBP25" s="0"/>
      <c r="EBQ25" s="0"/>
      <c r="EBR25" s="0"/>
      <c r="EBS25" s="0"/>
      <c r="EBT25" s="0"/>
      <c r="EBU25" s="0"/>
      <c r="EBV25" s="0"/>
      <c r="EBW25" s="0"/>
      <c r="EBX25" s="0"/>
      <c r="EBY25" s="0"/>
      <c r="EBZ25" s="0"/>
      <c r="ECA25" s="0"/>
      <c r="ECB25" s="0"/>
      <c r="ECC25" s="0"/>
      <c r="ECD25" s="0"/>
      <c r="ECE25" s="0"/>
      <c r="ECF25" s="0"/>
      <c r="ECG25" s="0"/>
      <c r="ECH25" s="0"/>
      <c r="ECI25" s="0"/>
      <c r="ECJ25" s="0"/>
      <c r="ECK25" s="0"/>
      <c r="ECL25" s="0"/>
      <c r="ECM25" s="0"/>
      <c r="ECN25" s="0"/>
      <c r="ECO25" s="0"/>
      <c r="ECP25" s="0"/>
      <c r="ECQ25" s="0"/>
      <c r="ECR25" s="0"/>
      <c r="ECS25" s="0"/>
      <c r="ECT25" s="0"/>
      <c r="ECU25" s="0"/>
      <c r="ECV25" s="0"/>
      <c r="ECW25" s="0"/>
      <c r="ECX25" s="0"/>
      <c r="ECY25" s="0"/>
      <c r="ECZ25" s="0"/>
      <c r="EDA25" s="0"/>
      <c r="EDB25" s="0"/>
      <c r="EDC25" s="0"/>
      <c r="EDD25" s="0"/>
      <c r="EDE25" s="0"/>
      <c r="EDF25" s="0"/>
      <c r="EDG25" s="0"/>
      <c r="EDH25" s="0"/>
      <c r="EDI25" s="0"/>
      <c r="EDJ25" s="0"/>
      <c r="EDK25" s="0"/>
      <c r="EDL25" s="0"/>
      <c r="EDM25" s="0"/>
      <c r="EDN25" s="0"/>
      <c r="EDO25" s="0"/>
      <c r="EDP25" s="0"/>
      <c r="EDQ25" s="0"/>
      <c r="EDR25" s="0"/>
      <c r="EDS25" s="0"/>
      <c r="EDT25" s="0"/>
      <c r="EDU25" s="0"/>
      <c r="EDV25" s="0"/>
      <c r="EDW25" s="0"/>
      <c r="EDX25" s="0"/>
      <c r="EDY25" s="0"/>
      <c r="EDZ25" s="0"/>
      <c r="EEA25" s="0"/>
      <c r="EEB25" s="0"/>
      <c r="EEC25" s="0"/>
      <c r="EED25" s="0"/>
      <c r="EEE25" s="0"/>
      <c r="EEF25" s="0"/>
      <c r="EEG25" s="0"/>
      <c r="EEH25" s="0"/>
      <c r="EEI25" s="0"/>
      <c r="EEJ25" s="0"/>
      <c r="EEK25" s="0"/>
      <c r="EEL25" s="0"/>
      <c r="EEM25" s="0"/>
      <c r="EEN25" s="0"/>
      <c r="EEO25" s="0"/>
      <c r="EEP25" s="0"/>
      <c r="EEQ25" s="0"/>
      <c r="EER25" s="0"/>
      <c r="EES25" s="0"/>
      <c r="EET25" s="0"/>
      <c r="EEU25" s="0"/>
      <c r="EEV25" s="0"/>
      <c r="EEW25" s="0"/>
      <c r="EEX25" s="0"/>
      <c r="EEY25" s="0"/>
      <c r="EEZ25" s="0"/>
      <c r="EFA25" s="0"/>
      <c r="EFB25" s="0"/>
      <c r="EFC25" s="0"/>
      <c r="EFD25" s="0"/>
      <c r="EFE25" s="0"/>
      <c r="EFF25" s="0"/>
      <c r="EFG25" s="0"/>
      <c r="EFH25" s="0"/>
      <c r="EFI25" s="0"/>
      <c r="EFJ25" s="0"/>
      <c r="EFK25" s="0"/>
      <c r="EFL25" s="0"/>
      <c r="EFM25" s="0"/>
      <c r="EFN25" s="0"/>
      <c r="EFO25" s="0"/>
      <c r="EFP25" s="0"/>
      <c r="EFQ25" s="0"/>
      <c r="EFR25" s="0"/>
      <c r="EFS25" s="0"/>
      <c r="EFT25" s="0"/>
      <c r="EFU25" s="0"/>
      <c r="EFV25" s="0"/>
      <c r="EFW25" s="0"/>
      <c r="EFX25" s="0"/>
      <c r="EFY25" s="0"/>
      <c r="EFZ25" s="0"/>
      <c r="EGA25" s="0"/>
      <c r="EGB25" s="0"/>
      <c r="EGC25" s="0"/>
      <c r="EGD25" s="0"/>
      <c r="EGE25" s="0"/>
      <c r="EGF25" s="0"/>
      <c r="EGG25" s="0"/>
      <c r="EGH25" s="0"/>
      <c r="EGI25" s="0"/>
      <c r="EGJ25" s="0"/>
      <c r="EGK25" s="0"/>
      <c r="EGL25" s="0"/>
      <c r="EGM25" s="0"/>
      <c r="EGN25" s="0"/>
      <c r="EGO25" s="0"/>
      <c r="EGP25" s="0"/>
      <c r="EGQ25" s="0"/>
      <c r="EGR25" s="0"/>
      <c r="EGS25" s="0"/>
      <c r="EGT25" s="0"/>
      <c r="EGU25" s="0"/>
      <c r="EGV25" s="0"/>
      <c r="EGW25" s="0"/>
      <c r="EGX25" s="0"/>
      <c r="EGY25" s="0"/>
      <c r="EGZ25" s="0"/>
      <c r="EHA25" s="0"/>
      <c r="EHB25" s="0"/>
      <c r="EHC25" s="0"/>
      <c r="EHD25" s="0"/>
      <c r="EHE25" s="0"/>
      <c r="EHF25" s="0"/>
      <c r="EHG25" s="0"/>
      <c r="EHH25" s="0"/>
      <c r="EHI25" s="0"/>
      <c r="EHJ25" s="0"/>
      <c r="EHK25" s="0"/>
      <c r="EHL25" s="0"/>
      <c r="EHM25" s="0"/>
      <c r="EHN25" s="0"/>
      <c r="EHO25" s="0"/>
      <c r="EHP25" s="0"/>
      <c r="EHQ25" s="0"/>
      <c r="EHR25" s="0"/>
      <c r="EHS25" s="0"/>
      <c r="EHT25" s="0"/>
      <c r="EHU25" s="0"/>
      <c r="EHV25" s="0"/>
      <c r="EHW25" s="0"/>
      <c r="EHX25" s="0"/>
      <c r="EHY25" s="0"/>
      <c r="EHZ25" s="0"/>
      <c r="EIA25" s="0"/>
      <c r="EIB25" s="0"/>
      <c r="EIC25" s="0"/>
      <c r="EID25" s="0"/>
      <c r="EIE25" s="0"/>
      <c r="EIF25" s="0"/>
      <c r="EIG25" s="0"/>
      <c r="EIH25" s="0"/>
      <c r="EII25" s="0"/>
      <c r="EIJ25" s="0"/>
      <c r="EIK25" s="0"/>
      <c r="EIL25" s="0"/>
      <c r="EIM25" s="0"/>
      <c r="EIN25" s="0"/>
      <c r="EIO25" s="0"/>
      <c r="EIP25" s="0"/>
      <c r="EIQ25" s="0"/>
      <c r="EIR25" s="0"/>
      <c r="EIS25" s="0"/>
      <c r="EIT25" s="0"/>
      <c r="EIU25" s="0"/>
      <c r="EIV25" s="0"/>
      <c r="EIW25" s="0"/>
      <c r="EIX25" s="0"/>
      <c r="EIY25" s="0"/>
      <c r="EIZ25" s="0"/>
      <c r="EJA25" s="0"/>
      <c r="EJB25" s="0"/>
      <c r="EJC25" s="0"/>
      <c r="EJD25" s="0"/>
      <c r="EJE25" s="0"/>
      <c r="EJF25" s="0"/>
      <c r="EJG25" s="0"/>
      <c r="EJH25" s="0"/>
      <c r="EJI25" s="0"/>
      <c r="EJJ25" s="0"/>
      <c r="EJK25" s="0"/>
      <c r="EJL25" s="0"/>
      <c r="EJM25" s="0"/>
      <c r="EJN25" s="0"/>
      <c r="EJO25" s="0"/>
      <c r="EJP25" s="0"/>
      <c r="EJQ25" s="0"/>
      <c r="EJR25" s="0"/>
      <c r="EJS25" s="0"/>
      <c r="EJT25" s="0"/>
      <c r="EJU25" s="0"/>
      <c r="EJV25" s="0"/>
      <c r="EJW25" s="0"/>
      <c r="EJX25" s="0"/>
      <c r="EJY25" s="0"/>
      <c r="EJZ25" s="0"/>
      <c r="EKA25" s="0"/>
      <c r="EKB25" s="0"/>
      <c r="EKC25" s="0"/>
      <c r="EKD25" s="0"/>
      <c r="EKE25" s="0"/>
      <c r="EKF25" s="0"/>
      <c r="EKG25" s="0"/>
      <c r="EKH25" s="0"/>
      <c r="EKI25" s="0"/>
      <c r="EKJ25" s="0"/>
      <c r="EKK25" s="0"/>
      <c r="EKL25" s="0"/>
      <c r="EKM25" s="0"/>
      <c r="EKN25" s="0"/>
      <c r="EKO25" s="0"/>
      <c r="EKP25" s="0"/>
      <c r="EKQ25" s="0"/>
      <c r="EKR25" s="0"/>
      <c r="EKS25" s="0"/>
      <c r="EKT25" s="0"/>
      <c r="EKU25" s="0"/>
      <c r="EKV25" s="0"/>
      <c r="EKW25" s="0"/>
      <c r="EKX25" s="0"/>
      <c r="EKY25" s="0"/>
      <c r="EKZ25" s="0"/>
      <c r="ELA25" s="0"/>
      <c r="ELB25" s="0"/>
      <c r="ELC25" s="0"/>
      <c r="ELD25" s="0"/>
      <c r="ELE25" s="0"/>
      <c r="ELF25" s="0"/>
      <c r="ELG25" s="0"/>
      <c r="ELH25" s="0"/>
      <c r="ELI25" s="0"/>
      <c r="ELJ25" s="0"/>
      <c r="ELK25" s="0"/>
      <c r="ELL25" s="0"/>
      <c r="ELM25" s="0"/>
      <c r="ELN25" s="0"/>
      <c r="ELO25" s="0"/>
      <c r="ELP25" s="0"/>
      <c r="ELQ25" s="0"/>
      <c r="ELR25" s="0"/>
      <c r="ELS25" s="0"/>
      <c r="ELT25" s="0"/>
      <c r="ELU25" s="0"/>
      <c r="ELV25" s="0"/>
      <c r="ELW25" s="0"/>
      <c r="ELX25" s="0"/>
      <c r="ELY25" s="0"/>
      <c r="ELZ25" s="0"/>
      <c r="EMA25" s="0"/>
      <c r="EMB25" s="0"/>
      <c r="EMC25" s="0"/>
      <c r="EMD25" s="0"/>
      <c r="EME25" s="0"/>
      <c r="EMF25" s="0"/>
      <c r="EMG25" s="0"/>
      <c r="EMH25" s="0"/>
      <c r="EMI25" s="0"/>
      <c r="EMJ25" s="0"/>
      <c r="EMK25" s="0"/>
      <c r="EML25" s="0"/>
      <c r="EMM25" s="0"/>
      <c r="EMN25" s="0"/>
      <c r="EMO25" s="0"/>
      <c r="EMP25" s="0"/>
      <c r="EMQ25" s="0"/>
      <c r="EMR25" s="0"/>
      <c r="EMS25" s="0"/>
      <c r="EMT25" s="0"/>
      <c r="EMU25" s="0"/>
      <c r="EMV25" s="0"/>
      <c r="EMW25" s="0"/>
      <c r="EMX25" s="0"/>
      <c r="EMY25" s="0"/>
      <c r="EMZ25" s="0"/>
      <c r="ENA25" s="0"/>
      <c r="ENB25" s="0"/>
      <c r="ENC25" s="0"/>
      <c r="END25" s="0"/>
      <c r="ENE25" s="0"/>
      <c r="ENF25" s="0"/>
      <c r="ENG25" s="0"/>
      <c r="ENH25" s="0"/>
      <c r="ENI25" s="0"/>
      <c r="ENJ25" s="0"/>
      <c r="ENK25" s="0"/>
      <c r="ENL25" s="0"/>
      <c r="ENM25" s="0"/>
      <c r="ENN25" s="0"/>
      <c r="ENO25" s="0"/>
      <c r="ENP25" s="0"/>
      <c r="ENQ25" s="0"/>
      <c r="ENR25" s="0"/>
      <c r="ENS25" s="0"/>
      <c r="ENT25" s="0"/>
      <c r="ENU25" s="0"/>
      <c r="ENV25" s="0"/>
      <c r="ENW25" s="0"/>
      <c r="ENX25" s="0"/>
      <c r="ENY25" s="0"/>
      <c r="ENZ25" s="0"/>
      <c r="EOA25" s="0"/>
      <c r="EOB25" s="0"/>
      <c r="EOC25" s="0"/>
      <c r="EOD25" s="0"/>
      <c r="EOE25" s="0"/>
      <c r="EOF25" s="0"/>
      <c r="EOG25" s="0"/>
      <c r="EOH25" s="0"/>
      <c r="EOI25" s="0"/>
      <c r="EOJ25" s="0"/>
      <c r="EOK25" s="0"/>
      <c r="EOL25" s="0"/>
      <c r="EOM25" s="0"/>
      <c r="EON25" s="0"/>
      <c r="EOO25" s="0"/>
      <c r="EOP25" s="0"/>
      <c r="EOQ25" s="0"/>
      <c r="EOR25" s="0"/>
      <c r="EOS25" s="0"/>
      <c r="EOT25" s="0"/>
      <c r="EOU25" s="0"/>
      <c r="EOV25" s="0"/>
      <c r="EOW25" s="0"/>
      <c r="EOX25" s="0"/>
      <c r="EOY25" s="0"/>
      <c r="EOZ25" s="0"/>
      <c r="EPA25" s="0"/>
      <c r="EPB25" s="0"/>
      <c r="EPC25" s="0"/>
      <c r="EPD25" s="0"/>
      <c r="EPE25" s="0"/>
      <c r="EPF25" s="0"/>
      <c r="EPG25" s="0"/>
      <c r="EPH25" s="0"/>
      <c r="EPI25" s="0"/>
      <c r="EPJ25" s="0"/>
      <c r="EPK25" s="0"/>
      <c r="EPL25" s="0"/>
      <c r="EPM25" s="0"/>
      <c r="EPN25" s="0"/>
      <c r="EPO25" s="0"/>
      <c r="EPP25" s="0"/>
      <c r="EPQ25" s="0"/>
      <c r="EPR25" s="0"/>
      <c r="EPS25" s="0"/>
      <c r="EPT25" s="0"/>
      <c r="EPU25" s="0"/>
      <c r="EPV25" s="0"/>
      <c r="EPW25" s="0"/>
      <c r="EPX25" s="0"/>
      <c r="EPY25" s="0"/>
      <c r="EPZ25" s="0"/>
      <c r="EQA25" s="0"/>
      <c r="EQB25" s="0"/>
      <c r="EQC25" s="0"/>
      <c r="EQD25" s="0"/>
      <c r="EQE25" s="0"/>
      <c r="EQF25" s="0"/>
      <c r="EQG25" s="0"/>
      <c r="EQH25" s="0"/>
      <c r="EQI25" s="0"/>
      <c r="EQJ25" s="0"/>
      <c r="EQK25" s="0"/>
      <c r="EQL25" s="0"/>
      <c r="EQM25" s="0"/>
      <c r="EQN25" s="0"/>
      <c r="EQO25" s="0"/>
      <c r="EQP25" s="0"/>
      <c r="EQQ25" s="0"/>
      <c r="EQR25" s="0"/>
      <c r="EQS25" s="0"/>
      <c r="EQT25" s="0"/>
      <c r="EQU25" s="0"/>
      <c r="EQV25" s="0"/>
      <c r="EQW25" s="0"/>
      <c r="EQX25" s="0"/>
      <c r="EQY25" s="0"/>
      <c r="EQZ25" s="0"/>
      <c r="ERA25" s="0"/>
      <c r="ERB25" s="0"/>
      <c r="ERC25" s="0"/>
      <c r="ERD25" s="0"/>
      <c r="ERE25" s="0"/>
      <c r="ERF25" s="0"/>
      <c r="ERG25" s="0"/>
      <c r="ERH25" s="0"/>
      <c r="ERI25" s="0"/>
      <c r="ERJ25" s="0"/>
      <c r="ERK25" s="0"/>
      <c r="ERL25" s="0"/>
      <c r="ERM25" s="0"/>
      <c r="ERN25" s="0"/>
      <c r="ERO25" s="0"/>
      <c r="ERP25" s="0"/>
      <c r="ERQ25" s="0"/>
      <c r="ERR25" s="0"/>
      <c r="ERS25" s="0"/>
      <c r="ERT25" s="0"/>
      <c r="ERU25" s="0"/>
      <c r="ERV25" s="0"/>
      <c r="ERW25" s="0"/>
      <c r="ERX25" s="0"/>
      <c r="ERY25" s="0"/>
      <c r="ERZ25" s="0"/>
      <c r="ESA25" s="0"/>
      <c r="ESB25" s="0"/>
      <c r="ESC25" s="0"/>
      <c r="ESD25" s="0"/>
      <c r="ESE25" s="0"/>
      <c r="ESF25" s="0"/>
      <c r="ESG25" s="0"/>
      <c r="ESH25" s="0"/>
      <c r="ESI25" s="0"/>
      <c r="ESJ25" s="0"/>
      <c r="ESK25" s="0"/>
      <c r="ESL25" s="0"/>
      <c r="ESM25" s="0"/>
      <c r="ESN25" s="0"/>
      <c r="ESO25" s="0"/>
      <c r="ESP25" s="0"/>
      <c r="ESQ25" s="0"/>
      <c r="ESR25" s="0"/>
      <c r="ESS25" s="0"/>
      <c r="EST25" s="0"/>
      <c r="ESU25" s="0"/>
      <c r="ESV25" s="0"/>
      <c r="ESW25" s="0"/>
      <c r="ESX25" s="0"/>
      <c r="ESY25" s="0"/>
      <c r="ESZ25" s="0"/>
      <c r="ETA25" s="0"/>
      <c r="ETB25" s="0"/>
      <c r="ETC25" s="0"/>
      <c r="ETD25" s="0"/>
      <c r="ETE25" s="0"/>
      <c r="ETF25" s="0"/>
      <c r="ETG25" s="0"/>
      <c r="ETH25" s="0"/>
      <c r="ETI25" s="0"/>
      <c r="ETJ25" s="0"/>
      <c r="ETK25" s="0"/>
      <c r="ETL25" s="0"/>
      <c r="ETM25" s="0"/>
      <c r="ETN25" s="0"/>
      <c r="ETO25" s="0"/>
      <c r="ETP25" s="0"/>
      <c r="ETQ25" s="0"/>
      <c r="ETR25" s="0"/>
      <c r="ETS25" s="0"/>
      <c r="ETT25" s="0"/>
      <c r="ETU25" s="0"/>
      <c r="ETV25" s="0"/>
      <c r="ETW25" s="0"/>
      <c r="ETX25" s="0"/>
      <c r="ETY25" s="0"/>
      <c r="ETZ25" s="0"/>
      <c r="EUA25" s="0"/>
      <c r="EUB25" s="0"/>
      <c r="EUC25" s="0"/>
      <c r="EUD25" s="0"/>
      <c r="EUE25" s="0"/>
      <c r="EUF25" s="0"/>
      <c r="EUG25" s="0"/>
      <c r="EUH25" s="0"/>
      <c r="EUI25" s="0"/>
      <c r="EUJ25" s="0"/>
      <c r="EUK25" s="0"/>
      <c r="EUL25" s="0"/>
      <c r="EUM25" s="0"/>
      <c r="EUN25" s="0"/>
      <c r="EUO25" s="0"/>
      <c r="EUP25" s="0"/>
      <c r="EUQ25" s="0"/>
      <c r="EUR25" s="0"/>
      <c r="EUS25" s="0"/>
      <c r="EUT25" s="0"/>
      <c r="EUU25" s="0"/>
      <c r="EUV25" s="0"/>
      <c r="EUW25" s="0"/>
      <c r="EUX25" s="0"/>
      <c r="EUY25" s="0"/>
      <c r="EUZ25" s="0"/>
      <c r="EVA25" s="0"/>
      <c r="EVB25" s="0"/>
      <c r="EVC25" s="0"/>
      <c r="EVD25" s="0"/>
      <c r="EVE25" s="0"/>
      <c r="EVF25" s="0"/>
      <c r="EVG25" s="0"/>
      <c r="EVH25" s="0"/>
      <c r="EVI25" s="0"/>
      <c r="EVJ25" s="0"/>
      <c r="EVK25" s="0"/>
      <c r="EVL25" s="0"/>
      <c r="EVM25" s="0"/>
      <c r="EVN25" s="0"/>
      <c r="EVO25" s="0"/>
      <c r="EVP25" s="0"/>
      <c r="EVQ25" s="0"/>
      <c r="EVR25" s="0"/>
      <c r="EVS25" s="0"/>
      <c r="EVT25" s="0"/>
      <c r="EVU25" s="0"/>
      <c r="EVV25" s="0"/>
      <c r="EVW25" s="0"/>
      <c r="EVX25" s="0"/>
      <c r="EVY25" s="0"/>
      <c r="EVZ25" s="0"/>
      <c r="EWA25" s="0"/>
      <c r="EWB25" s="0"/>
      <c r="EWC25" s="0"/>
      <c r="EWD25" s="0"/>
      <c r="EWE25" s="0"/>
      <c r="EWF25" s="0"/>
      <c r="EWG25" s="0"/>
      <c r="EWH25" s="0"/>
      <c r="EWI25" s="0"/>
      <c r="EWJ25" s="0"/>
      <c r="EWK25" s="0"/>
      <c r="EWL25" s="0"/>
      <c r="EWM25" s="0"/>
      <c r="EWN25" s="0"/>
      <c r="EWO25" s="0"/>
      <c r="EWP25" s="0"/>
      <c r="EWQ25" s="0"/>
      <c r="EWR25" s="0"/>
      <c r="EWS25" s="0"/>
      <c r="EWT25" s="0"/>
      <c r="EWU25" s="0"/>
      <c r="EWV25" s="0"/>
      <c r="EWW25" s="0"/>
      <c r="EWX25" s="0"/>
      <c r="EWY25" s="0"/>
      <c r="EWZ25" s="0"/>
      <c r="EXA25" s="0"/>
      <c r="EXB25" s="0"/>
      <c r="EXC25" s="0"/>
      <c r="EXD25" s="0"/>
      <c r="EXE25" s="0"/>
      <c r="EXF25" s="0"/>
      <c r="EXG25" s="0"/>
      <c r="EXH25" s="0"/>
      <c r="EXI25" s="0"/>
      <c r="EXJ25" s="0"/>
      <c r="EXK25" s="0"/>
      <c r="EXL25" s="0"/>
      <c r="EXM25" s="0"/>
      <c r="EXN25" s="0"/>
      <c r="EXO25" s="0"/>
      <c r="EXP25" s="0"/>
      <c r="EXQ25" s="0"/>
      <c r="EXR25" s="0"/>
      <c r="EXS25" s="0"/>
      <c r="EXT25" s="0"/>
      <c r="EXU25" s="0"/>
      <c r="EXV25" s="0"/>
      <c r="EXW25" s="0"/>
      <c r="EXX25" s="0"/>
      <c r="EXY25" s="0"/>
      <c r="EXZ25" s="0"/>
      <c r="EYA25" s="0"/>
      <c r="EYB25" s="0"/>
      <c r="EYC25" s="0"/>
      <c r="EYD25" s="0"/>
      <c r="EYE25" s="0"/>
      <c r="EYF25" s="0"/>
      <c r="EYG25" s="0"/>
      <c r="EYH25" s="0"/>
      <c r="EYI25" s="0"/>
      <c r="EYJ25" s="0"/>
      <c r="EYK25" s="0"/>
      <c r="EYL25" s="0"/>
      <c r="EYM25" s="0"/>
      <c r="EYN25" s="0"/>
      <c r="EYO25" s="0"/>
      <c r="EYP25" s="0"/>
      <c r="EYQ25" s="0"/>
      <c r="EYR25" s="0"/>
      <c r="EYS25" s="0"/>
      <c r="EYT25" s="0"/>
      <c r="EYU25" s="0"/>
      <c r="EYV25" s="0"/>
      <c r="EYW25" s="0"/>
      <c r="EYX25" s="0"/>
      <c r="EYY25" s="0"/>
      <c r="EYZ25" s="0"/>
      <c r="EZA25" s="0"/>
      <c r="EZB25" s="0"/>
      <c r="EZC25" s="0"/>
      <c r="EZD25" s="0"/>
      <c r="EZE25" s="0"/>
      <c r="EZF25" s="0"/>
      <c r="EZG25" s="0"/>
      <c r="EZH25" s="0"/>
      <c r="EZI25" s="0"/>
      <c r="EZJ25" s="0"/>
      <c r="EZK25" s="0"/>
      <c r="EZL25" s="0"/>
      <c r="EZM25" s="0"/>
      <c r="EZN25" s="0"/>
      <c r="EZO25" s="0"/>
      <c r="EZP25" s="0"/>
      <c r="EZQ25" s="0"/>
      <c r="EZR25" s="0"/>
      <c r="EZS25" s="0"/>
      <c r="EZT25" s="0"/>
      <c r="EZU25" s="0"/>
      <c r="EZV25" s="0"/>
      <c r="EZW25" s="0"/>
      <c r="EZX25" s="0"/>
      <c r="EZY25" s="0"/>
      <c r="EZZ25" s="0"/>
      <c r="FAA25" s="0"/>
      <c r="FAB25" s="0"/>
      <c r="FAC25" s="0"/>
      <c r="FAD25" s="0"/>
      <c r="FAE25" s="0"/>
      <c r="FAF25" s="0"/>
      <c r="FAG25" s="0"/>
      <c r="FAH25" s="0"/>
      <c r="FAI25" s="0"/>
      <c r="FAJ25" s="0"/>
      <c r="FAK25" s="0"/>
      <c r="FAL25" s="0"/>
      <c r="FAM25" s="0"/>
      <c r="FAN25" s="0"/>
      <c r="FAO25" s="0"/>
      <c r="FAP25" s="0"/>
      <c r="FAQ25" s="0"/>
      <c r="FAR25" s="0"/>
      <c r="FAS25" s="0"/>
      <c r="FAT25" s="0"/>
      <c r="FAU25" s="0"/>
      <c r="FAV25" s="0"/>
      <c r="FAW25" s="0"/>
      <c r="FAX25" s="0"/>
      <c r="FAY25" s="0"/>
      <c r="FAZ25" s="0"/>
      <c r="FBA25" s="0"/>
      <c r="FBB25" s="0"/>
      <c r="FBC25" s="0"/>
      <c r="FBD25" s="0"/>
      <c r="FBE25" s="0"/>
      <c r="FBF25" s="0"/>
      <c r="FBG25" s="0"/>
      <c r="FBH25" s="0"/>
      <c r="FBI25" s="0"/>
      <c r="FBJ25" s="0"/>
      <c r="FBK25" s="0"/>
      <c r="FBL25" s="0"/>
      <c r="FBM25" s="0"/>
      <c r="FBN25" s="0"/>
      <c r="FBO25" s="0"/>
      <c r="FBP25" s="0"/>
      <c r="FBQ25" s="0"/>
      <c r="FBR25" s="0"/>
      <c r="FBS25" s="0"/>
      <c r="FBT25" s="0"/>
      <c r="FBU25" s="0"/>
      <c r="FBV25" s="0"/>
      <c r="FBW25" s="0"/>
      <c r="FBX25" s="0"/>
      <c r="FBY25" s="0"/>
      <c r="FBZ25" s="0"/>
      <c r="FCA25" s="0"/>
      <c r="FCB25" s="0"/>
      <c r="FCC25" s="0"/>
      <c r="FCD25" s="0"/>
      <c r="FCE25" s="0"/>
      <c r="FCF25" s="0"/>
      <c r="FCG25" s="0"/>
      <c r="FCH25" s="0"/>
      <c r="FCI25" s="0"/>
      <c r="FCJ25" s="0"/>
      <c r="FCK25" s="0"/>
      <c r="FCL25" s="0"/>
      <c r="FCM25" s="0"/>
      <c r="FCN25" s="0"/>
      <c r="FCO25" s="0"/>
      <c r="FCP25" s="0"/>
      <c r="FCQ25" s="0"/>
      <c r="FCR25" s="0"/>
      <c r="FCS25" s="0"/>
      <c r="FCT25" s="0"/>
      <c r="FCU25" s="0"/>
      <c r="FCV25" s="0"/>
      <c r="FCW25" s="0"/>
      <c r="FCX25" s="0"/>
      <c r="FCY25" s="0"/>
      <c r="FCZ25" s="0"/>
      <c r="FDA25" s="0"/>
      <c r="FDB25" s="0"/>
      <c r="FDC25" s="0"/>
      <c r="FDD25" s="0"/>
      <c r="FDE25" s="0"/>
      <c r="FDF25" s="0"/>
      <c r="FDG25" s="0"/>
      <c r="FDH25" s="0"/>
      <c r="FDI25" s="0"/>
      <c r="FDJ25" s="0"/>
      <c r="FDK25" s="0"/>
      <c r="FDL25" s="0"/>
      <c r="FDM25" s="0"/>
      <c r="FDN25" s="0"/>
      <c r="FDO25" s="0"/>
      <c r="FDP25" s="0"/>
      <c r="FDQ25" s="0"/>
      <c r="FDR25" s="0"/>
      <c r="FDS25" s="0"/>
      <c r="FDT25" s="0"/>
      <c r="FDU25" s="0"/>
      <c r="FDV25" s="0"/>
      <c r="FDW25" s="0"/>
      <c r="FDX25" s="0"/>
      <c r="FDY25" s="0"/>
      <c r="FDZ25" s="0"/>
      <c r="FEA25" s="0"/>
      <c r="FEB25" s="0"/>
      <c r="FEC25" s="0"/>
      <c r="FED25" s="0"/>
      <c r="FEE25" s="0"/>
      <c r="FEF25" s="0"/>
      <c r="FEG25" s="0"/>
      <c r="FEH25" s="0"/>
      <c r="FEI25" s="0"/>
      <c r="FEJ25" s="0"/>
      <c r="FEK25" s="0"/>
      <c r="FEL25" s="0"/>
      <c r="FEM25" s="0"/>
      <c r="FEN25" s="0"/>
      <c r="FEO25" s="0"/>
      <c r="FEP25" s="0"/>
      <c r="FEQ25" s="0"/>
      <c r="FER25" s="0"/>
      <c r="FES25" s="0"/>
      <c r="FET25" s="0"/>
      <c r="FEU25" s="0"/>
      <c r="FEV25" s="0"/>
      <c r="FEW25" s="0"/>
      <c r="FEX25" s="0"/>
      <c r="FEY25" s="0"/>
      <c r="FEZ25" s="0"/>
      <c r="FFA25" s="0"/>
      <c r="FFB25" s="0"/>
      <c r="FFC25" s="0"/>
      <c r="FFD25" s="0"/>
      <c r="FFE25" s="0"/>
      <c r="FFF25" s="0"/>
      <c r="FFG25" s="0"/>
      <c r="FFH25" s="0"/>
      <c r="FFI25" s="0"/>
      <c r="FFJ25" s="0"/>
      <c r="FFK25" s="0"/>
      <c r="FFL25" s="0"/>
      <c r="FFM25" s="0"/>
      <c r="FFN25" s="0"/>
      <c r="FFO25" s="0"/>
      <c r="FFP25" s="0"/>
      <c r="FFQ25" s="0"/>
      <c r="FFR25" s="0"/>
      <c r="FFS25" s="0"/>
      <c r="FFT25" s="0"/>
      <c r="FFU25" s="0"/>
      <c r="FFV25" s="0"/>
      <c r="FFW25" s="0"/>
      <c r="FFX25" s="0"/>
      <c r="FFY25" s="0"/>
      <c r="FFZ25" s="0"/>
      <c r="FGA25" s="0"/>
      <c r="FGB25" s="0"/>
      <c r="FGC25" s="0"/>
      <c r="FGD25" s="0"/>
      <c r="FGE25" s="0"/>
      <c r="FGF25" s="0"/>
      <c r="FGG25" s="0"/>
      <c r="FGH25" s="0"/>
      <c r="FGI25" s="0"/>
      <c r="FGJ25" s="0"/>
      <c r="FGK25" s="0"/>
      <c r="FGL25" s="0"/>
      <c r="FGM25" s="0"/>
      <c r="FGN25" s="0"/>
      <c r="FGO25" s="0"/>
      <c r="FGP25" s="0"/>
      <c r="FGQ25" s="0"/>
      <c r="FGR25" s="0"/>
      <c r="FGS25" s="0"/>
      <c r="FGT25" s="0"/>
      <c r="FGU25" s="0"/>
      <c r="FGV25" s="0"/>
      <c r="FGW25" s="0"/>
      <c r="FGX25" s="0"/>
      <c r="FGY25" s="0"/>
      <c r="FGZ25" s="0"/>
      <c r="FHA25" s="0"/>
      <c r="FHB25" s="0"/>
      <c r="FHC25" s="0"/>
      <c r="FHD25" s="0"/>
      <c r="FHE25" s="0"/>
      <c r="FHF25" s="0"/>
      <c r="FHG25" s="0"/>
      <c r="FHH25" s="0"/>
      <c r="FHI25" s="0"/>
      <c r="FHJ25" s="0"/>
      <c r="FHK25" s="0"/>
      <c r="FHL25" s="0"/>
      <c r="FHM25" s="0"/>
      <c r="FHN25" s="0"/>
      <c r="FHO25" s="0"/>
      <c r="FHP25" s="0"/>
      <c r="FHQ25" s="0"/>
      <c r="FHR25" s="0"/>
      <c r="FHS25" s="0"/>
      <c r="FHT25" s="0"/>
      <c r="FHU25" s="0"/>
      <c r="FHV25" s="0"/>
      <c r="FHW25" s="0"/>
      <c r="FHX25" s="0"/>
      <c r="FHY25" s="0"/>
      <c r="FHZ25" s="0"/>
      <c r="FIA25" s="0"/>
      <c r="FIB25" s="0"/>
      <c r="FIC25" s="0"/>
      <c r="FID25" s="0"/>
      <c r="FIE25" s="0"/>
      <c r="FIF25" s="0"/>
      <c r="FIG25" s="0"/>
      <c r="FIH25" s="0"/>
      <c r="FII25" s="0"/>
      <c r="FIJ25" s="0"/>
      <c r="FIK25" s="0"/>
      <c r="FIL25" s="0"/>
      <c r="FIM25" s="0"/>
      <c r="FIN25" s="0"/>
      <c r="FIO25" s="0"/>
      <c r="FIP25" s="0"/>
      <c r="FIQ25" s="0"/>
      <c r="FIR25" s="0"/>
      <c r="FIS25" s="0"/>
      <c r="FIT25" s="0"/>
      <c r="FIU25" s="0"/>
      <c r="FIV25" s="0"/>
      <c r="FIW25" s="0"/>
      <c r="FIX25" s="0"/>
      <c r="FIY25" s="0"/>
      <c r="FIZ25" s="0"/>
      <c r="FJA25" s="0"/>
      <c r="FJB25" s="0"/>
      <c r="FJC25" s="0"/>
      <c r="FJD25" s="0"/>
      <c r="FJE25" s="0"/>
      <c r="FJF25" s="0"/>
      <c r="FJG25" s="0"/>
      <c r="FJH25" s="0"/>
      <c r="FJI25" s="0"/>
      <c r="FJJ25" s="0"/>
      <c r="FJK25" s="0"/>
      <c r="FJL25" s="0"/>
      <c r="FJM25" s="0"/>
      <c r="FJN25" s="0"/>
      <c r="FJO25" s="0"/>
      <c r="FJP25" s="0"/>
      <c r="FJQ25" s="0"/>
      <c r="FJR25" s="0"/>
      <c r="FJS25" s="0"/>
      <c r="FJT25" s="0"/>
      <c r="FJU25" s="0"/>
      <c r="FJV25" s="0"/>
      <c r="FJW25" s="0"/>
      <c r="FJX25" s="0"/>
      <c r="FJY25" s="0"/>
      <c r="FJZ25" s="0"/>
      <c r="FKA25" s="0"/>
      <c r="FKB25" s="0"/>
      <c r="FKC25" s="0"/>
      <c r="FKD25" s="0"/>
      <c r="FKE25" s="0"/>
      <c r="FKF25" s="0"/>
      <c r="FKG25" s="0"/>
      <c r="FKH25" s="0"/>
      <c r="FKI25" s="0"/>
      <c r="FKJ25" s="0"/>
      <c r="FKK25" s="0"/>
      <c r="FKL25" s="0"/>
      <c r="FKM25" s="0"/>
      <c r="FKN25" s="0"/>
      <c r="FKO25" s="0"/>
      <c r="FKP25" s="0"/>
      <c r="FKQ25" s="0"/>
      <c r="FKR25" s="0"/>
      <c r="FKS25" s="0"/>
      <c r="FKT25" s="0"/>
      <c r="FKU25" s="0"/>
      <c r="FKV25" s="0"/>
      <c r="FKW25" s="0"/>
      <c r="FKX25" s="0"/>
      <c r="FKY25" s="0"/>
      <c r="FKZ25" s="0"/>
      <c r="FLA25" s="0"/>
      <c r="FLB25" s="0"/>
      <c r="FLC25" s="0"/>
      <c r="FLD25" s="0"/>
      <c r="FLE25" s="0"/>
      <c r="FLF25" s="0"/>
      <c r="FLG25" s="0"/>
      <c r="FLH25" s="0"/>
      <c r="FLI25" s="0"/>
      <c r="FLJ25" s="0"/>
      <c r="FLK25" s="0"/>
      <c r="FLL25" s="0"/>
      <c r="FLM25" s="0"/>
      <c r="FLN25" s="0"/>
      <c r="FLO25" s="0"/>
      <c r="FLP25" s="0"/>
      <c r="FLQ25" s="0"/>
      <c r="FLR25" s="0"/>
      <c r="FLS25" s="0"/>
      <c r="FLT25" s="0"/>
      <c r="FLU25" s="0"/>
      <c r="FLV25" s="0"/>
      <c r="FLW25" s="0"/>
      <c r="FLX25" s="0"/>
      <c r="FLY25" s="0"/>
      <c r="FLZ25" s="0"/>
      <c r="FMA25" s="0"/>
      <c r="FMB25" s="0"/>
      <c r="FMC25" s="0"/>
      <c r="FMD25" s="0"/>
      <c r="FME25" s="0"/>
      <c r="FMF25" s="0"/>
      <c r="FMG25" s="0"/>
      <c r="FMH25" s="0"/>
      <c r="FMI25" s="0"/>
      <c r="FMJ25" s="0"/>
      <c r="FMK25" s="0"/>
      <c r="FML25" s="0"/>
      <c r="FMM25" s="0"/>
      <c r="FMN25" s="0"/>
      <c r="FMO25" s="0"/>
      <c r="FMP25" s="0"/>
      <c r="FMQ25" s="0"/>
      <c r="FMR25" s="0"/>
      <c r="FMS25" s="0"/>
      <c r="FMT25" s="0"/>
      <c r="FMU25" s="0"/>
      <c r="FMV25" s="0"/>
      <c r="FMW25" s="0"/>
      <c r="FMX25" s="0"/>
      <c r="FMY25" s="0"/>
      <c r="FMZ25" s="0"/>
      <c r="FNA25" s="0"/>
      <c r="FNB25" s="0"/>
      <c r="FNC25" s="0"/>
      <c r="FND25" s="0"/>
      <c r="FNE25" s="0"/>
      <c r="FNF25" s="0"/>
      <c r="FNG25" s="0"/>
      <c r="FNH25" s="0"/>
      <c r="FNI25" s="0"/>
      <c r="FNJ25" s="0"/>
      <c r="FNK25" s="0"/>
      <c r="FNL25" s="0"/>
      <c r="FNM25" s="0"/>
      <c r="FNN25" s="0"/>
      <c r="FNO25" s="0"/>
      <c r="FNP25" s="0"/>
      <c r="FNQ25" s="0"/>
      <c r="FNR25" s="0"/>
      <c r="FNS25" s="0"/>
      <c r="FNT25" s="0"/>
      <c r="FNU25" s="0"/>
      <c r="FNV25" s="0"/>
      <c r="FNW25" s="0"/>
      <c r="FNX25" s="0"/>
      <c r="FNY25" s="0"/>
      <c r="FNZ25" s="0"/>
      <c r="FOA25" s="0"/>
      <c r="FOB25" s="0"/>
      <c r="FOC25" s="0"/>
      <c r="FOD25" s="0"/>
      <c r="FOE25" s="0"/>
      <c r="FOF25" s="0"/>
      <c r="FOG25" s="0"/>
      <c r="FOH25" s="0"/>
      <c r="FOI25" s="0"/>
      <c r="FOJ25" s="0"/>
      <c r="FOK25" s="0"/>
      <c r="FOL25" s="0"/>
      <c r="FOM25" s="0"/>
      <c r="FON25" s="0"/>
      <c r="FOO25" s="0"/>
      <c r="FOP25" s="0"/>
      <c r="FOQ25" s="0"/>
      <c r="FOR25" s="0"/>
      <c r="FOS25" s="0"/>
      <c r="FOT25" s="0"/>
      <c r="FOU25" s="0"/>
      <c r="FOV25" s="0"/>
      <c r="FOW25" s="0"/>
      <c r="FOX25" s="0"/>
      <c r="FOY25" s="0"/>
      <c r="FOZ25" s="0"/>
      <c r="FPA25" s="0"/>
      <c r="FPB25" s="0"/>
      <c r="FPC25" s="0"/>
      <c r="FPD25" s="0"/>
      <c r="FPE25" s="0"/>
      <c r="FPF25" s="0"/>
      <c r="FPG25" s="0"/>
      <c r="FPH25" s="0"/>
      <c r="FPI25" s="0"/>
      <c r="FPJ25" s="0"/>
      <c r="FPK25" s="0"/>
      <c r="FPL25" s="0"/>
      <c r="FPM25" s="0"/>
      <c r="FPN25" s="0"/>
      <c r="FPO25" s="0"/>
      <c r="FPP25" s="0"/>
      <c r="FPQ25" s="0"/>
      <c r="FPR25" s="0"/>
      <c r="FPS25" s="0"/>
      <c r="FPT25" s="0"/>
      <c r="FPU25" s="0"/>
      <c r="FPV25" s="0"/>
      <c r="FPW25" s="0"/>
      <c r="FPX25" s="0"/>
      <c r="FPY25" s="0"/>
      <c r="FPZ25" s="0"/>
      <c r="FQA25" s="0"/>
      <c r="FQB25" s="0"/>
      <c r="FQC25" s="0"/>
      <c r="FQD25" s="0"/>
      <c r="FQE25" s="0"/>
      <c r="FQF25" s="0"/>
      <c r="FQG25" s="0"/>
      <c r="FQH25" s="0"/>
      <c r="FQI25" s="0"/>
      <c r="FQJ25" s="0"/>
      <c r="FQK25" s="0"/>
      <c r="FQL25" s="0"/>
      <c r="FQM25" s="0"/>
      <c r="FQN25" s="0"/>
      <c r="FQO25" s="0"/>
      <c r="FQP25" s="0"/>
      <c r="FQQ25" s="0"/>
      <c r="FQR25" s="0"/>
      <c r="FQS25" s="0"/>
      <c r="FQT25" s="0"/>
      <c r="FQU25" s="0"/>
      <c r="FQV25" s="0"/>
      <c r="FQW25" s="0"/>
      <c r="FQX25" s="0"/>
      <c r="FQY25" s="0"/>
      <c r="FQZ25" s="0"/>
      <c r="FRA25" s="0"/>
      <c r="FRB25" s="0"/>
      <c r="FRC25" s="0"/>
      <c r="FRD25" s="0"/>
      <c r="FRE25" s="0"/>
      <c r="FRF25" s="0"/>
      <c r="FRG25" s="0"/>
      <c r="FRH25" s="0"/>
      <c r="FRI25" s="0"/>
      <c r="FRJ25" s="0"/>
      <c r="FRK25" s="0"/>
      <c r="FRL25" s="0"/>
      <c r="FRM25" s="0"/>
      <c r="FRN25" s="0"/>
      <c r="FRO25" s="0"/>
      <c r="FRP25" s="0"/>
      <c r="FRQ25" s="0"/>
      <c r="FRR25" s="0"/>
      <c r="FRS25" s="0"/>
      <c r="FRT25" s="0"/>
      <c r="FRU25" s="0"/>
      <c r="FRV25" s="0"/>
      <c r="FRW25" s="0"/>
      <c r="FRX25" s="0"/>
      <c r="FRY25" s="0"/>
      <c r="FRZ25" s="0"/>
      <c r="FSA25" s="0"/>
      <c r="FSB25" s="0"/>
      <c r="FSC25" s="0"/>
      <c r="FSD25" s="0"/>
      <c r="FSE25" s="0"/>
      <c r="FSF25" s="0"/>
      <c r="FSG25" s="0"/>
      <c r="FSH25" s="0"/>
      <c r="FSI25" s="0"/>
      <c r="FSJ25" s="0"/>
      <c r="FSK25" s="0"/>
      <c r="FSL25" s="0"/>
      <c r="FSM25" s="0"/>
      <c r="FSN25" s="0"/>
      <c r="FSO25" s="0"/>
      <c r="FSP25" s="0"/>
      <c r="FSQ25" s="0"/>
      <c r="FSR25" s="0"/>
      <c r="FSS25" s="0"/>
      <c r="FST25" s="0"/>
      <c r="FSU25" s="0"/>
      <c r="FSV25" s="0"/>
      <c r="FSW25" s="0"/>
      <c r="FSX25" s="0"/>
      <c r="FSY25" s="0"/>
      <c r="FSZ25" s="0"/>
      <c r="FTA25" s="0"/>
      <c r="FTB25" s="0"/>
      <c r="FTC25" s="0"/>
      <c r="FTD25" s="0"/>
      <c r="FTE25" s="0"/>
      <c r="FTF25" s="0"/>
      <c r="FTG25" s="0"/>
      <c r="FTH25" s="0"/>
      <c r="FTI25" s="0"/>
      <c r="FTJ25" s="0"/>
      <c r="FTK25" s="0"/>
      <c r="FTL25" s="0"/>
      <c r="FTM25" s="0"/>
      <c r="FTN25" s="0"/>
      <c r="FTO25" s="0"/>
      <c r="FTP25" s="0"/>
      <c r="FTQ25" s="0"/>
      <c r="FTR25" s="0"/>
      <c r="FTS25" s="0"/>
      <c r="FTT25" s="0"/>
      <c r="FTU25" s="0"/>
      <c r="FTV25" s="0"/>
      <c r="FTW25" s="0"/>
      <c r="FTX25" s="0"/>
      <c r="FTY25" s="0"/>
      <c r="FTZ25" s="0"/>
      <c r="FUA25" s="0"/>
      <c r="FUB25" s="0"/>
      <c r="FUC25" s="0"/>
      <c r="FUD25" s="0"/>
      <c r="FUE25" s="0"/>
      <c r="FUF25" s="0"/>
      <c r="FUG25" s="0"/>
      <c r="FUH25" s="0"/>
      <c r="FUI25" s="0"/>
      <c r="FUJ25" s="0"/>
      <c r="FUK25" s="0"/>
      <c r="FUL25" s="0"/>
      <c r="FUM25" s="0"/>
      <c r="FUN25" s="0"/>
      <c r="FUO25" s="0"/>
      <c r="FUP25" s="0"/>
      <c r="FUQ25" s="0"/>
      <c r="FUR25" s="0"/>
      <c r="FUS25" s="0"/>
      <c r="FUT25" s="0"/>
      <c r="FUU25" s="0"/>
      <c r="FUV25" s="0"/>
      <c r="FUW25" s="0"/>
      <c r="FUX25" s="0"/>
      <c r="FUY25" s="0"/>
      <c r="FUZ25" s="0"/>
      <c r="FVA25" s="0"/>
      <c r="FVB25" s="0"/>
      <c r="FVC25" s="0"/>
      <c r="FVD25" s="0"/>
      <c r="FVE25" s="0"/>
      <c r="FVF25" s="0"/>
      <c r="FVG25" s="0"/>
      <c r="FVH25" s="0"/>
      <c r="FVI25" s="0"/>
      <c r="FVJ25" s="0"/>
      <c r="FVK25" s="0"/>
      <c r="FVL25" s="0"/>
      <c r="FVM25" s="0"/>
      <c r="FVN25" s="0"/>
      <c r="FVO25" s="0"/>
      <c r="FVP25" s="0"/>
      <c r="FVQ25" s="0"/>
      <c r="FVR25" s="0"/>
      <c r="FVS25" s="0"/>
      <c r="FVT25" s="0"/>
      <c r="FVU25" s="0"/>
      <c r="FVV25" s="0"/>
      <c r="FVW25" s="0"/>
      <c r="FVX25" s="0"/>
      <c r="FVY25" s="0"/>
      <c r="FVZ25" s="0"/>
      <c r="FWA25" s="0"/>
      <c r="FWB25" s="0"/>
      <c r="FWC25" s="0"/>
      <c r="FWD25" s="0"/>
      <c r="FWE25" s="0"/>
      <c r="FWF25" s="0"/>
      <c r="FWG25" s="0"/>
      <c r="FWH25" s="0"/>
      <c r="FWI25" s="0"/>
      <c r="FWJ25" s="0"/>
      <c r="FWK25" s="0"/>
      <c r="FWL25" s="0"/>
      <c r="FWM25" s="0"/>
      <c r="FWN25" s="0"/>
      <c r="FWO25" s="0"/>
      <c r="FWP25" s="0"/>
      <c r="FWQ25" s="0"/>
      <c r="FWR25" s="0"/>
      <c r="FWS25" s="0"/>
      <c r="FWT25" s="0"/>
      <c r="FWU25" s="0"/>
      <c r="FWV25" s="0"/>
      <c r="FWW25" s="0"/>
      <c r="FWX25" s="0"/>
      <c r="FWY25" s="0"/>
      <c r="FWZ25" s="0"/>
      <c r="FXA25" s="0"/>
      <c r="FXB25" s="0"/>
      <c r="FXC25" s="0"/>
      <c r="FXD25" s="0"/>
      <c r="FXE25" s="0"/>
      <c r="FXF25" s="0"/>
      <c r="FXG25" s="0"/>
      <c r="FXH25" s="0"/>
      <c r="FXI25" s="0"/>
      <c r="FXJ25" s="0"/>
      <c r="FXK25" s="0"/>
      <c r="FXL25" s="0"/>
      <c r="FXM25" s="0"/>
      <c r="FXN25" s="0"/>
      <c r="FXO25" s="0"/>
      <c r="FXP25" s="0"/>
      <c r="FXQ25" s="0"/>
      <c r="FXR25" s="0"/>
      <c r="FXS25" s="0"/>
      <c r="FXT25" s="0"/>
      <c r="FXU25" s="0"/>
      <c r="FXV25" s="0"/>
      <c r="FXW25" s="0"/>
      <c r="FXX25" s="0"/>
      <c r="FXY25" s="0"/>
      <c r="FXZ25" s="0"/>
      <c r="FYA25" s="0"/>
      <c r="FYB25" s="0"/>
      <c r="FYC25" s="0"/>
      <c r="FYD25" s="0"/>
      <c r="FYE25" s="0"/>
      <c r="FYF25" s="0"/>
      <c r="FYG25" s="0"/>
      <c r="FYH25" s="0"/>
      <c r="FYI25" s="0"/>
      <c r="FYJ25" s="0"/>
      <c r="FYK25" s="0"/>
      <c r="FYL25" s="0"/>
      <c r="FYM25" s="0"/>
      <c r="FYN25" s="0"/>
      <c r="FYO25" s="0"/>
      <c r="FYP25" s="0"/>
      <c r="FYQ25" s="0"/>
      <c r="FYR25" s="0"/>
      <c r="FYS25" s="0"/>
      <c r="FYT25" s="0"/>
      <c r="FYU25" s="0"/>
      <c r="FYV25" s="0"/>
      <c r="FYW25" s="0"/>
      <c r="FYX25" s="0"/>
      <c r="FYY25" s="0"/>
      <c r="FYZ25" s="0"/>
      <c r="FZA25" s="0"/>
      <c r="FZB25" s="0"/>
      <c r="FZC25" s="0"/>
      <c r="FZD25" s="0"/>
      <c r="FZE25" s="0"/>
      <c r="FZF25" s="0"/>
      <c r="FZG25" s="0"/>
      <c r="FZH25" s="0"/>
      <c r="FZI25" s="0"/>
      <c r="FZJ25" s="0"/>
      <c r="FZK25" s="0"/>
      <c r="FZL25" s="0"/>
      <c r="FZM25" s="0"/>
      <c r="FZN25" s="0"/>
      <c r="FZO25" s="0"/>
      <c r="FZP25" s="0"/>
      <c r="FZQ25" s="0"/>
      <c r="FZR25" s="0"/>
      <c r="FZS25" s="0"/>
      <c r="FZT25" s="0"/>
      <c r="FZU25" s="0"/>
      <c r="FZV25" s="0"/>
      <c r="FZW25" s="0"/>
      <c r="FZX25" s="0"/>
      <c r="FZY25" s="0"/>
      <c r="FZZ25" s="0"/>
      <c r="GAA25" s="0"/>
      <c r="GAB25" s="0"/>
      <c r="GAC25" s="0"/>
      <c r="GAD25" s="0"/>
      <c r="GAE25" s="0"/>
      <c r="GAF25" s="0"/>
      <c r="GAG25" s="0"/>
      <c r="GAH25" s="0"/>
      <c r="GAI25" s="0"/>
      <c r="GAJ25" s="0"/>
      <c r="GAK25" s="0"/>
      <c r="GAL25" s="0"/>
      <c r="GAM25" s="0"/>
      <c r="GAN25" s="0"/>
      <c r="GAO25" s="0"/>
      <c r="GAP25" s="0"/>
      <c r="GAQ25" s="0"/>
      <c r="GAR25" s="0"/>
      <c r="GAS25" s="0"/>
      <c r="GAT25" s="0"/>
      <c r="GAU25" s="0"/>
      <c r="GAV25" s="0"/>
      <c r="GAW25" s="0"/>
      <c r="GAX25" s="0"/>
      <c r="GAY25" s="0"/>
      <c r="GAZ25" s="0"/>
      <c r="GBA25" s="0"/>
      <c r="GBB25" s="0"/>
      <c r="GBC25" s="0"/>
      <c r="GBD25" s="0"/>
      <c r="GBE25" s="0"/>
      <c r="GBF25" s="0"/>
      <c r="GBG25" s="0"/>
      <c r="GBH25" s="0"/>
      <c r="GBI25" s="0"/>
      <c r="GBJ25" s="0"/>
      <c r="GBK25" s="0"/>
      <c r="GBL25" s="0"/>
      <c r="GBM25" s="0"/>
      <c r="GBN25" s="0"/>
      <c r="GBO25" s="0"/>
      <c r="GBP25" s="0"/>
      <c r="GBQ25" s="0"/>
      <c r="GBR25" s="0"/>
      <c r="GBS25" s="0"/>
      <c r="GBT25" s="0"/>
      <c r="GBU25" s="0"/>
      <c r="GBV25" s="0"/>
      <c r="GBW25" s="0"/>
      <c r="GBX25" s="0"/>
      <c r="GBY25" s="0"/>
      <c r="GBZ25" s="0"/>
      <c r="GCA25" s="0"/>
      <c r="GCB25" s="0"/>
      <c r="GCC25" s="0"/>
      <c r="GCD25" s="0"/>
      <c r="GCE25" s="0"/>
      <c r="GCF25" s="0"/>
      <c r="GCG25" s="0"/>
      <c r="GCH25" s="0"/>
      <c r="GCI25" s="0"/>
      <c r="GCJ25" s="0"/>
      <c r="GCK25" s="0"/>
      <c r="GCL25" s="0"/>
      <c r="GCM25" s="0"/>
      <c r="GCN25" s="0"/>
      <c r="GCO25" s="0"/>
      <c r="GCP25" s="0"/>
      <c r="GCQ25" s="0"/>
      <c r="GCR25" s="0"/>
      <c r="GCS25" s="0"/>
      <c r="GCT25" s="0"/>
      <c r="GCU25" s="0"/>
      <c r="GCV25" s="0"/>
      <c r="GCW25" s="0"/>
      <c r="GCX25" s="0"/>
      <c r="GCY25" s="0"/>
      <c r="GCZ25" s="0"/>
      <c r="GDA25" s="0"/>
      <c r="GDB25" s="0"/>
      <c r="GDC25" s="0"/>
      <c r="GDD25" s="0"/>
      <c r="GDE25" s="0"/>
      <c r="GDF25" s="0"/>
      <c r="GDG25" s="0"/>
      <c r="GDH25" s="0"/>
      <c r="GDI25" s="0"/>
      <c r="GDJ25" s="0"/>
      <c r="GDK25" s="0"/>
      <c r="GDL25" s="0"/>
      <c r="GDM25" s="0"/>
      <c r="GDN25" s="0"/>
      <c r="GDO25" s="0"/>
      <c r="GDP25" s="0"/>
      <c r="GDQ25" s="0"/>
      <c r="GDR25" s="0"/>
      <c r="GDS25" s="0"/>
      <c r="GDT25" s="0"/>
      <c r="GDU25" s="0"/>
      <c r="GDV25" s="0"/>
      <c r="GDW25" s="0"/>
      <c r="GDX25" s="0"/>
      <c r="GDY25" s="0"/>
      <c r="GDZ25" s="0"/>
      <c r="GEA25" s="0"/>
      <c r="GEB25" s="0"/>
      <c r="GEC25" s="0"/>
      <c r="GED25" s="0"/>
      <c r="GEE25" s="0"/>
      <c r="GEF25" s="0"/>
      <c r="GEG25" s="0"/>
      <c r="GEH25" s="0"/>
      <c r="GEI25" s="0"/>
      <c r="GEJ25" s="0"/>
      <c r="GEK25" s="0"/>
      <c r="GEL25" s="0"/>
      <c r="GEM25" s="0"/>
      <c r="GEN25" s="0"/>
      <c r="GEO25" s="0"/>
      <c r="GEP25" s="0"/>
      <c r="GEQ25" s="0"/>
      <c r="GER25" s="0"/>
      <c r="GES25" s="0"/>
      <c r="GET25" s="0"/>
      <c r="GEU25" s="0"/>
      <c r="GEV25" s="0"/>
      <c r="GEW25" s="0"/>
      <c r="GEX25" s="0"/>
      <c r="GEY25" s="0"/>
      <c r="GEZ25" s="0"/>
      <c r="GFA25" s="0"/>
      <c r="GFB25" s="0"/>
      <c r="GFC25" s="0"/>
      <c r="GFD25" s="0"/>
      <c r="GFE25" s="0"/>
      <c r="GFF25" s="0"/>
      <c r="GFG25" s="0"/>
      <c r="GFH25" s="0"/>
      <c r="GFI25" s="0"/>
      <c r="GFJ25" s="0"/>
      <c r="GFK25" s="0"/>
      <c r="GFL25" s="0"/>
      <c r="GFM25" s="0"/>
      <c r="GFN25" s="0"/>
      <c r="GFO25" s="0"/>
      <c r="GFP25" s="0"/>
      <c r="GFQ25" s="0"/>
      <c r="GFR25" s="0"/>
      <c r="GFS25" s="0"/>
      <c r="GFT25" s="0"/>
      <c r="GFU25" s="0"/>
      <c r="GFV25" s="0"/>
      <c r="GFW25" s="0"/>
      <c r="GFX25" s="0"/>
      <c r="GFY25" s="0"/>
      <c r="GFZ25" s="0"/>
      <c r="GGA25" s="0"/>
      <c r="GGB25" s="0"/>
      <c r="GGC25" s="0"/>
      <c r="GGD25" s="0"/>
      <c r="GGE25" s="0"/>
      <c r="GGF25" s="0"/>
      <c r="GGG25" s="0"/>
      <c r="GGH25" s="0"/>
      <c r="GGI25" s="0"/>
      <c r="GGJ25" s="0"/>
      <c r="GGK25" s="0"/>
      <c r="GGL25" s="0"/>
      <c r="GGM25" s="0"/>
      <c r="GGN25" s="0"/>
      <c r="GGO25" s="0"/>
      <c r="GGP25" s="0"/>
      <c r="GGQ25" s="0"/>
      <c r="GGR25" s="0"/>
      <c r="GGS25" s="0"/>
      <c r="GGT25" s="0"/>
      <c r="GGU25" s="0"/>
      <c r="GGV25" s="0"/>
      <c r="GGW25" s="0"/>
      <c r="GGX25" s="0"/>
      <c r="GGY25" s="0"/>
      <c r="GGZ25" s="0"/>
      <c r="GHA25" s="0"/>
      <c r="GHB25" s="0"/>
      <c r="GHC25" s="0"/>
      <c r="GHD25" s="0"/>
      <c r="GHE25" s="0"/>
      <c r="GHF25" s="0"/>
      <c r="GHG25" s="0"/>
      <c r="GHH25" s="0"/>
      <c r="GHI25" s="0"/>
      <c r="GHJ25" s="0"/>
      <c r="GHK25" s="0"/>
      <c r="GHL25" s="0"/>
      <c r="GHM25" s="0"/>
      <c r="GHN25" s="0"/>
      <c r="GHO25" s="0"/>
      <c r="GHP25" s="0"/>
      <c r="GHQ25" s="0"/>
      <c r="GHR25" s="0"/>
      <c r="GHS25" s="0"/>
      <c r="GHT25" s="0"/>
      <c r="GHU25" s="0"/>
      <c r="GHV25" s="0"/>
      <c r="GHW25" s="0"/>
      <c r="GHX25" s="0"/>
      <c r="GHY25" s="0"/>
      <c r="GHZ25" s="0"/>
      <c r="GIA25" s="0"/>
      <c r="GIB25" s="0"/>
      <c r="GIC25" s="0"/>
      <c r="GID25" s="0"/>
      <c r="GIE25" s="0"/>
      <c r="GIF25" s="0"/>
      <c r="GIG25" s="0"/>
      <c r="GIH25" s="0"/>
      <c r="GII25" s="0"/>
      <c r="GIJ25" s="0"/>
      <c r="GIK25" s="0"/>
      <c r="GIL25" s="0"/>
      <c r="GIM25" s="0"/>
      <c r="GIN25" s="0"/>
      <c r="GIO25" s="0"/>
      <c r="GIP25" s="0"/>
      <c r="GIQ25" s="0"/>
      <c r="GIR25" s="0"/>
      <c r="GIS25" s="0"/>
      <c r="GIT25" s="0"/>
      <c r="GIU25" s="0"/>
      <c r="GIV25" s="0"/>
      <c r="GIW25" s="0"/>
      <c r="GIX25" s="0"/>
      <c r="GIY25" s="0"/>
      <c r="GIZ25" s="0"/>
      <c r="GJA25" s="0"/>
      <c r="GJB25" s="0"/>
      <c r="GJC25" s="0"/>
      <c r="GJD25" s="0"/>
      <c r="GJE25" s="0"/>
      <c r="GJF25" s="0"/>
      <c r="GJG25" s="0"/>
      <c r="GJH25" s="0"/>
      <c r="GJI25" s="0"/>
      <c r="GJJ25" s="0"/>
      <c r="GJK25" s="0"/>
      <c r="GJL25" s="0"/>
      <c r="GJM25" s="0"/>
      <c r="GJN25" s="0"/>
      <c r="GJO25" s="0"/>
      <c r="GJP25" s="0"/>
      <c r="GJQ25" s="0"/>
      <c r="GJR25" s="0"/>
      <c r="GJS25" s="0"/>
      <c r="GJT25" s="0"/>
      <c r="GJU25" s="0"/>
      <c r="GJV25" s="0"/>
      <c r="GJW25" s="0"/>
      <c r="GJX25" s="0"/>
      <c r="GJY25" s="0"/>
      <c r="GJZ25" s="0"/>
      <c r="GKA25" s="0"/>
      <c r="GKB25" s="0"/>
      <c r="GKC25" s="0"/>
      <c r="GKD25" s="0"/>
      <c r="GKE25" s="0"/>
      <c r="GKF25" s="0"/>
      <c r="GKG25" s="0"/>
      <c r="GKH25" s="0"/>
      <c r="GKI25" s="0"/>
      <c r="GKJ25" s="0"/>
      <c r="GKK25" s="0"/>
      <c r="GKL25" s="0"/>
      <c r="GKM25" s="0"/>
      <c r="GKN25" s="0"/>
      <c r="GKO25" s="0"/>
      <c r="GKP25" s="0"/>
      <c r="GKQ25" s="0"/>
      <c r="GKR25" s="0"/>
      <c r="GKS25" s="0"/>
      <c r="GKT25" s="0"/>
      <c r="GKU25" s="0"/>
      <c r="GKV25" s="0"/>
      <c r="GKW25" s="0"/>
      <c r="GKX25" s="0"/>
      <c r="GKY25" s="0"/>
      <c r="GKZ25" s="0"/>
      <c r="GLA25" s="0"/>
      <c r="GLB25" s="0"/>
      <c r="GLC25" s="0"/>
      <c r="GLD25" s="0"/>
      <c r="GLE25" s="0"/>
      <c r="GLF25" s="0"/>
      <c r="GLG25" s="0"/>
      <c r="GLH25" s="0"/>
      <c r="GLI25" s="0"/>
      <c r="GLJ25" s="0"/>
      <c r="GLK25" s="0"/>
      <c r="GLL25" s="0"/>
      <c r="GLM25" s="0"/>
      <c r="GLN25" s="0"/>
      <c r="GLO25" s="0"/>
      <c r="GLP25" s="0"/>
      <c r="GLQ25" s="0"/>
      <c r="GLR25" s="0"/>
      <c r="GLS25" s="0"/>
      <c r="GLT25" s="0"/>
      <c r="GLU25" s="0"/>
      <c r="GLV25" s="0"/>
      <c r="GLW25" s="0"/>
      <c r="GLX25" s="0"/>
      <c r="GLY25" s="0"/>
      <c r="GLZ25" s="0"/>
      <c r="GMA25" s="0"/>
      <c r="GMB25" s="0"/>
      <c r="GMC25" s="0"/>
      <c r="GMD25" s="0"/>
      <c r="GME25" s="0"/>
      <c r="GMF25" s="0"/>
      <c r="GMG25" s="0"/>
      <c r="GMH25" s="0"/>
      <c r="GMI25" s="0"/>
      <c r="GMJ25" s="0"/>
      <c r="GMK25" s="0"/>
      <c r="GML25" s="0"/>
      <c r="GMM25" s="0"/>
      <c r="GMN25" s="0"/>
      <c r="GMO25" s="0"/>
      <c r="GMP25" s="0"/>
      <c r="GMQ25" s="0"/>
      <c r="GMR25" s="0"/>
      <c r="GMS25" s="0"/>
      <c r="GMT25" s="0"/>
      <c r="GMU25" s="0"/>
      <c r="GMV25" s="0"/>
      <c r="GMW25" s="0"/>
      <c r="GMX25" s="0"/>
      <c r="GMY25" s="0"/>
      <c r="GMZ25" s="0"/>
      <c r="GNA25" s="0"/>
      <c r="GNB25" s="0"/>
      <c r="GNC25" s="0"/>
      <c r="GND25" s="0"/>
      <c r="GNE25" s="0"/>
      <c r="GNF25" s="0"/>
      <c r="GNG25" s="0"/>
      <c r="GNH25" s="0"/>
      <c r="GNI25" s="0"/>
      <c r="GNJ25" s="0"/>
      <c r="GNK25" s="0"/>
      <c r="GNL25" s="0"/>
      <c r="GNM25" s="0"/>
      <c r="GNN25" s="0"/>
      <c r="GNO25" s="0"/>
      <c r="GNP25" s="0"/>
      <c r="GNQ25" s="0"/>
      <c r="GNR25" s="0"/>
      <c r="GNS25" s="0"/>
      <c r="GNT25" s="0"/>
      <c r="GNU25" s="0"/>
      <c r="GNV25" s="0"/>
      <c r="GNW25" s="0"/>
      <c r="GNX25" s="0"/>
      <c r="GNY25" s="0"/>
      <c r="GNZ25" s="0"/>
      <c r="GOA25" s="0"/>
      <c r="GOB25" s="0"/>
      <c r="GOC25" s="0"/>
      <c r="GOD25" s="0"/>
      <c r="GOE25" s="0"/>
      <c r="GOF25" s="0"/>
      <c r="GOG25" s="0"/>
      <c r="GOH25" s="0"/>
      <c r="GOI25" s="0"/>
      <c r="GOJ25" s="0"/>
      <c r="GOK25" s="0"/>
      <c r="GOL25" s="0"/>
      <c r="GOM25" s="0"/>
      <c r="GON25" s="0"/>
      <c r="GOO25" s="0"/>
      <c r="GOP25" s="0"/>
      <c r="GOQ25" s="0"/>
      <c r="GOR25" s="0"/>
      <c r="GOS25" s="0"/>
      <c r="GOT25" s="0"/>
      <c r="GOU25" s="0"/>
      <c r="GOV25" s="0"/>
      <c r="GOW25" s="0"/>
      <c r="GOX25" s="0"/>
      <c r="GOY25" s="0"/>
      <c r="GOZ25" s="0"/>
      <c r="GPA25" s="0"/>
      <c r="GPB25" s="0"/>
      <c r="GPC25" s="0"/>
      <c r="GPD25" s="0"/>
      <c r="GPE25" s="0"/>
      <c r="GPF25" s="0"/>
      <c r="GPG25" s="0"/>
      <c r="GPH25" s="0"/>
      <c r="GPI25" s="0"/>
      <c r="GPJ25" s="0"/>
      <c r="GPK25" s="0"/>
      <c r="GPL25" s="0"/>
      <c r="GPM25" s="0"/>
      <c r="GPN25" s="0"/>
      <c r="GPO25" s="0"/>
      <c r="GPP25" s="0"/>
      <c r="GPQ25" s="0"/>
      <c r="GPR25" s="0"/>
      <c r="GPS25" s="0"/>
      <c r="GPT25" s="0"/>
      <c r="GPU25" s="0"/>
      <c r="GPV25" s="0"/>
      <c r="GPW25" s="0"/>
      <c r="GPX25" s="0"/>
      <c r="GPY25" s="0"/>
      <c r="GPZ25" s="0"/>
      <c r="GQA25" s="0"/>
      <c r="GQB25" s="0"/>
      <c r="GQC25" s="0"/>
      <c r="GQD25" s="0"/>
      <c r="GQE25" s="0"/>
      <c r="GQF25" s="0"/>
      <c r="GQG25" s="0"/>
      <c r="GQH25" s="0"/>
      <c r="GQI25" s="0"/>
      <c r="GQJ25" s="0"/>
      <c r="GQK25" s="0"/>
      <c r="GQL25" s="0"/>
      <c r="GQM25" s="0"/>
      <c r="GQN25" s="0"/>
      <c r="GQO25" s="0"/>
      <c r="GQP25" s="0"/>
      <c r="GQQ25" s="0"/>
      <c r="GQR25" s="0"/>
      <c r="GQS25" s="0"/>
      <c r="GQT25" s="0"/>
      <c r="GQU25" s="0"/>
      <c r="GQV25" s="0"/>
      <c r="GQW25" s="0"/>
      <c r="GQX25" s="0"/>
      <c r="GQY25" s="0"/>
      <c r="GQZ25" s="0"/>
      <c r="GRA25" s="0"/>
      <c r="GRB25" s="0"/>
      <c r="GRC25" s="0"/>
      <c r="GRD25" s="0"/>
      <c r="GRE25" s="0"/>
      <c r="GRF25" s="0"/>
      <c r="GRG25" s="0"/>
      <c r="GRH25" s="0"/>
      <c r="GRI25" s="0"/>
      <c r="GRJ25" s="0"/>
      <c r="GRK25" s="0"/>
      <c r="GRL25" s="0"/>
      <c r="GRM25" s="0"/>
      <c r="GRN25" s="0"/>
      <c r="GRO25" s="0"/>
      <c r="GRP25" s="0"/>
      <c r="GRQ25" s="0"/>
      <c r="GRR25" s="0"/>
      <c r="GRS25" s="0"/>
      <c r="GRT25" s="0"/>
      <c r="GRU25" s="0"/>
      <c r="GRV25" s="0"/>
      <c r="GRW25" s="0"/>
      <c r="GRX25" s="0"/>
      <c r="GRY25" s="0"/>
      <c r="GRZ25" s="0"/>
      <c r="GSA25" s="0"/>
      <c r="GSB25" s="0"/>
      <c r="GSC25" s="0"/>
      <c r="GSD25" s="0"/>
      <c r="GSE25" s="0"/>
      <c r="GSF25" s="0"/>
      <c r="GSG25" s="0"/>
      <c r="GSH25" s="0"/>
      <c r="GSI25" s="0"/>
      <c r="GSJ25" s="0"/>
      <c r="GSK25" s="0"/>
      <c r="GSL25" s="0"/>
      <c r="GSM25" s="0"/>
      <c r="GSN25" s="0"/>
      <c r="GSO25" s="0"/>
      <c r="GSP25" s="0"/>
      <c r="GSQ25" s="0"/>
      <c r="GSR25" s="0"/>
      <c r="GSS25" s="0"/>
      <c r="GST25" s="0"/>
      <c r="GSU25" s="0"/>
      <c r="GSV25" s="0"/>
      <c r="GSW25" s="0"/>
      <c r="GSX25" s="0"/>
      <c r="GSY25" s="0"/>
      <c r="GSZ25" s="0"/>
      <c r="GTA25" s="0"/>
      <c r="GTB25" s="0"/>
      <c r="GTC25" s="0"/>
      <c r="GTD25" s="0"/>
      <c r="GTE25" s="0"/>
      <c r="GTF25" s="0"/>
      <c r="GTG25" s="0"/>
      <c r="GTH25" s="0"/>
      <c r="GTI25" s="0"/>
      <c r="GTJ25" s="0"/>
      <c r="GTK25" s="0"/>
      <c r="GTL25" s="0"/>
      <c r="GTM25" s="0"/>
      <c r="GTN25" s="0"/>
      <c r="GTO25" s="0"/>
      <c r="GTP25" s="0"/>
      <c r="GTQ25" s="0"/>
      <c r="GTR25" s="0"/>
      <c r="GTS25" s="0"/>
      <c r="GTT25" s="0"/>
      <c r="GTU25" s="0"/>
      <c r="GTV25" s="0"/>
      <c r="GTW25" s="0"/>
      <c r="GTX25" s="0"/>
      <c r="GTY25" s="0"/>
      <c r="GTZ25" s="0"/>
      <c r="GUA25" s="0"/>
      <c r="GUB25" s="0"/>
      <c r="GUC25" s="0"/>
      <c r="GUD25" s="0"/>
      <c r="GUE25" s="0"/>
      <c r="GUF25" s="0"/>
      <c r="GUG25" s="0"/>
      <c r="GUH25" s="0"/>
      <c r="GUI25" s="0"/>
      <c r="GUJ25" s="0"/>
      <c r="GUK25" s="0"/>
      <c r="GUL25" s="0"/>
      <c r="GUM25" s="0"/>
      <c r="GUN25" s="0"/>
      <c r="GUO25" s="0"/>
      <c r="GUP25" s="0"/>
      <c r="GUQ25" s="0"/>
      <c r="GUR25" s="0"/>
      <c r="GUS25" s="0"/>
      <c r="GUT25" s="0"/>
      <c r="GUU25" s="0"/>
      <c r="GUV25" s="0"/>
      <c r="GUW25" s="0"/>
      <c r="GUX25" s="0"/>
      <c r="GUY25" s="0"/>
      <c r="GUZ25" s="0"/>
      <c r="GVA25" s="0"/>
      <c r="GVB25" s="0"/>
      <c r="GVC25" s="0"/>
      <c r="GVD25" s="0"/>
      <c r="GVE25" s="0"/>
      <c r="GVF25" s="0"/>
      <c r="GVG25" s="0"/>
      <c r="GVH25" s="0"/>
      <c r="GVI25" s="0"/>
      <c r="GVJ25" s="0"/>
      <c r="GVK25" s="0"/>
      <c r="GVL25" s="0"/>
      <c r="GVM25" s="0"/>
      <c r="GVN25" s="0"/>
      <c r="GVO25" s="0"/>
      <c r="GVP25" s="0"/>
      <c r="GVQ25" s="0"/>
      <c r="GVR25" s="0"/>
      <c r="GVS25" s="0"/>
      <c r="GVT25" s="0"/>
      <c r="GVU25" s="0"/>
      <c r="GVV25" s="0"/>
      <c r="GVW25" s="0"/>
      <c r="GVX25" s="0"/>
      <c r="GVY25" s="0"/>
      <c r="GVZ25" s="0"/>
      <c r="GWA25" s="0"/>
      <c r="GWB25" s="0"/>
      <c r="GWC25" s="0"/>
      <c r="GWD25" s="0"/>
      <c r="GWE25" s="0"/>
      <c r="GWF25" s="0"/>
      <c r="GWG25" s="0"/>
      <c r="GWH25" s="0"/>
      <c r="GWI25" s="0"/>
      <c r="GWJ25" s="0"/>
      <c r="GWK25" s="0"/>
      <c r="GWL25" s="0"/>
      <c r="GWM25" s="0"/>
      <c r="GWN25" s="0"/>
      <c r="GWO25" s="0"/>
      <c r="GWP25" s="0"/>
      <c r="GWQ25" s="0"/>
      <c r="GWR25" s="0"/>
      <c r="GWS25" s="0"/>
      <c r="GWT25" s="0"/>
      <c r="GWU25" s="0"/>
      <c r="GWV25" s="0"/>
      <c r="GWW25" s="0"/>
      <c r="GWX25" s="0"/>
      <c r="GWY25" s="0"/>
      <c r="GWZ25" s="0"/>
      <c r="GXA25" s="0"/>
      <c r="GXB25" s="0"/>
      <c r="GXC25" s="0"/>
      <c r="GXD25" s="0"/>
      <c r="GXE25" s="0"/>
      <c r="GXF25" s="0"/>
      <c r="GXG25" s="0"/>
      <c r="GXH25" s="0"/>
      <c r="GXI25" s="0"/>
      <c r="GXJ25" s="0"/>
      <c r="GXK25" s="0"/>
      <c r="GXL25" s="0"/>
      <c r="GXM25" s="0"/>
      <c r="GXN25" s="0"/>
      <c r="GXO25" s="0"/>
      <c r="GXP25" s="0"/>
      <c r="GXQ25" s="0"/>
      <c r="GXR25" s="0"/>
      <c r="GXS25" s="0"/>
      <c r="GXT25" s="0"/>
      <c r="GXU25" s="0"/>
      <c r="GXV25" s="0"/>
      <c r="GXW25" s="0"/>
      <c r="GXX25" s="0"/>
      <c r="GXY25" s="0"/>
      <c r="GXZ25" s="0"/>
      <c r="GYA25" s="0"/>
      <c r="GYB25" s="0"/>
      <c r="GYC25" s="0"/>
      <c r="GYD25" s="0"/>
      <c r="GYE25" s="0"/>
      <c r="GYF25" s="0"/>
      <c r="GYG25" s="0"/>
      <c r="GYH25" s="0"/>
      <c r="GYI25" s="0"/>
      <c r="GYJ25" s="0"/>
      <c r="GYK25" s="0"/>
      <c r="GYL25" s="0"/>
      <c r="GYM25" s="0"/>
      <c r="GYN25" s="0"/>
      <c r="GYO25" s="0"/>
      <c r="GYP25" s="0"/>
      <c r="GYQ25" s="0"/>
      <c r="GYR25" s="0"/>
      <c r="GYS25" s="0"/>
      <c r="GYT25" s="0"/>
      <c r="GYU25" s="0"/>
      <c r="GYV25" s="0"/>
      <c r="GYW25" s="0"/>
      <c r="GYX25" s="0"/>
      <c r="GYY25" s="0"/>
      <c r="GYZ25" s="0"/>
      <c r="GZA25" s="0"/>
      <c r="GZB25" s="0"/>
      <c r="GZC25" s="0"/>
      <c r="GZD25" s="0"/>
      <c r="GZE25" s="0"/>
      <c r="GZF25" s="0"/>
      <c r="GZG25" s="0"/>
      <c r="GZH25" s="0"/>
      <c r="GZI25" s="0"/>
      <c r="GZJ25" s="0"/>
      <c r="GZK25" s="0"/>
      <c r="GZL25" s="0"/>
      <c r="GZM25" s="0"/>
      <c r="GZN25" s="0"/>
      <c r="GZO25" s="0"/>
      <c r="GZP25" s="0"/>
      <c r="GZQ25" s="0"/>
      <c r="GZR25" s="0"/>
      <c r="GZS25" s="0"/>
      <c r="GZT25" s="0"/>
      <c r="GZU25" s="0"/>
      <c r="GZV25" s="0"/>
      <c r="GZW25" s="0"/>
      <c r="GZX25" s="0"/>
      <c r="GZY25" s="0"/>
      <c r="GZZ25" s="0"/>
      <c r="HAA25" s="0"/>
      <c r="HAB25" s="0"/>
      <c r="HAC25" s="0"/>
      <c r="HAD25" s="0"/>
      <c r="HAE25" s="0"/>
      <c r="HAF25" s="0"/>
      <c r="HAG25" s="0"/>
      <c r="HAH25" s="0"/>
      <c r="HAI25" s="0"/>
      <c r="HAJ25" s="0"/>
      <c r="HAK25" s="0"/>
      <c r="HAL25" s="0"/>
      <c r="HAM25" s="0"/>
      <c r="HAN25" s="0"/>
      <c r="HAO25" s="0"/>
      <c r="HAP25" s="0"/>
      <c r="HAQ25" s="0"/>
      <c r="HAR25" s="0"/>
      <c r="HAS25" s="0"/>
      <c r="HAT25" s="0"/>
      <c r="HAU25" s="0"/>
      <c r="HAV25" s="0"/>
      <c r="HAW25" s="0"/>
      <c r="HAX25" s="0"/>
      <c r="HAY25" s="0"/>
      <c r="HAZ25" s="0"/>
      <c r="HBA25" s="0"/>
      <c r="HBB25" s="0"/>
      <c r="HBC25" s="0"/>
      <c r="HBD25" s="0"/>
      <c r="HBE25" s="0"/>
      <c r="HBF25" s="0"/>
      <c r="HBG25" s="0"/>
      <c r="HBH25" s="0"/>
      <c r="HBI25" s="0"/>
      <c r="HBJ25" s="0"/>
      <c r="HBK25" s="0"/>
      <c r="HBL25" s="0"/>
      <c r="HBM25" s="0"/>
      <c r="HBN25" s="0"/>
      <c r="HBO25" s="0"/>
      <c r="HBP25" s="0"/>
      <c r="HBQ25" s="0"/>
      <c r="HBR25" s="0"/>
      <c r="HBS25" s="0"/>
      <c r="HBT25" s="0"/>
      <c r="HBU25" s="0"/>
      <c r="HBV25" s="0"/>
      <c r="HBW25" s="0"/>
      <c r="HBX25" s="0"/>
      <c r="HBY25" s="0"/>
      <c r="HBZ25" s="0"/>
      <c r="HCA25" s="0"/>
      <c r="HCB25" s="0"/>
      <c r="HCC25" s="0"/>
      <c r="HCD25" s="0"/>
      <c r="HCE25" s="0"/>
      <c r="HCF25" s="0"/>
      <c r="HCG25" s="0"/>
      <c r="HCH25" s="0"/>
      <c r="HCI25" s="0"/>
      <c r="HCJ25" s="0"/>
      <c r="HCK25" s="0"/>
      <c r="HCL25" s="0"/>
      <c r="HCM25" s="0"/>
      <c r="HCN25" s="0"/>
      <c r="HCO25" s="0"/>
      <c r="HCP25" s="0"/>
      <c r="HCQ25" s="0"/>
      <c r="HCR25" s="0"/>
      <c r="HCS25" s="0"/>
      <c r="HCT25" s="0"/>
      <c r="HCU25" s="0"/>
      <c r="HCV25" s="0"/>
      <c r="HCW25" s="0"/>
      <c r="HCX25" s="0"/>
      <c r="HCY25" s="0"/>
      <c r="HCZ25" s="0"/>
      <c r="HDA25" s="0"/>
      <c r="HDB25" s="0"/>
      <c r="HDC25" s="0"/>
      <c r="HDD25" s="0"/>
      <c r="HDE25" s="0"/>
      <c r="HDF25" s="0"/>
      <c r="HDG25" s="0"/>
      <c r="HDH25" s="0"/>
      <c r="HDI25" s="0"/>
      <c r="HDJ25" s="0"/>
      <c r="HDK25" s="0"/>
      <c r="HDL25" s="0"/>
      <c r="HDM25" s="0"/>
      <c r="HDN25" s="0"/>
      <c r="HDO25" s="0"/>
      <c r="HDP25" s="0"/>
      <c r="HDQ25" s="0"/>
      <c r="HDR25" s="0"/>
      <c r="HDS25" s="0"/>
      <c r="HDT25" s="0"/>
      <c r="HDU25" s="0"/>
      <c r="HDV25" s="0"/>
      <c r="HDW25" s="0"/>
      <c r="HDX25" s="0"/>
      <c r="HDY25" s="0"/>
      <c r="HDZ25" s="0"/>
      <c r="HEA25" s="0"/>
      <c r="HEB25" s="0"/>
      <c r="HEC25" s="0"/>
      <c r="HED25" s="0"/>
      <c r="HEE25" s="0"/>
      <c r="HEF25" s="0"/>
      <c r="HEG25" s="0"/>
      <c r="HEH25" s="0"/>
      <c r="HEI25" s="0"/>
      <c r="HEJ25" s="0"/>
      <c r="HEK25" s="0"/>
      <c r="HEL25" s="0"/>
      <c r="HEM25" s="0"/>
      <c r="HEN25" s="0"/>
      <c r="HEO25" s="0"/>
      <c r="HEP25" s="0"/>
      <c r="HEQ25" s="0"/>
      <c r="HER25" s="0"/>
      <c r="HES25" s="0"/>
      <c r="HET25" s="0"/>
      <c r="HEU25" s="0"/>
      <c r="HEV25" s="0"/>
      <c r="HEW25" s="0"/>
      <c r="HEX25" s="0"/>
      <c r="HEY25" s="0"/>
      <c r="HEZ25" s="0"/>
      <c r="HFA25" s="0"/>
      <c r="HFB25" s="0"/>
      <c r="HFC25" s="0"/>
      <c r="HFD25" s="0"/>
      <c r="HFE25" s="0"/>
      <c r="HFF25" s="0"/>
      <c r="HFG25" s="0"/>
      <c r="HFH25" s="0"/>
      <c r="HFI25" s="0"/>
      <c r="HFJ25" s="0"/>
      <c r="HFK25" s="0"/>
      <c r="HFL25" s="0"/>
      <c r="HFM25" s="0"/>
      <c r="HFN25" s="0"/>
      <c r="HFO25" s="0"/>
      <c r="HFP25" s="0"/>
      <c r="HFQ25" s="0"/>
      <c r="HFR25" s="0"/>
      <c r="HFS25" s="0"/>
      <c r="HFT25" s="0"/>
      <c r="HFU25" s="0"/>
      <c r="HFV25" s="0"/>
      <c r="HFW25" s="0"/>
      <c r="HFX25" s="0"/>
      <c r="HFY25" s="0"/>
      <c r="HFZ25" s="0"/>
      <c r="HGA25" s="0"/>
      <c r="HGB25" s="0"/>
      <c r="HGC25" s="0"/>
      <c r="HGD25" s="0"/>
      <c r="HGE25" s="0"/>
      <c r="HGF25" s="0"/>
      <c r="HGG25" s="0"/>
      <c r="HGH25" s="0"/>
      <c r="HGI25" s="0"/>
      <c r="HGJ25" s="0"/>
      <c r="HGK25" s="0"/>
      <c r="HGL25" s="0"/>
      <c r="HGM25" s="0"/>
      <c r="HGN25" s="0"/>
      <c r="HGO25" s="0"/>
      <c r="HGP25" s="0"/>
      <c r="HGQ25" s="0"/>
      <c r="HGR25" s="0"/>
      <c r="HGS25" s="0"/>
      <c r="HGT25" s="0"/>
      <c r="HGU25" s="0"/>
      <c r="HGV25" s="0"/>
      <c r="HGW25" s="0"/>
      <c r="HGX25" s="0"/>
      <c r="HGY25" s="0"/>
      <c r="HGZ25" s="0"/>
      <c r="HHA25" s="0"/>
      <c r="HHB25" s="0"/>
      <c r="HHC25" s="0"/>
      <c r="HHD25" s="0"/>
      <c r="HHE25" s="0"/>
      <c r="HHF25" s="0"/>
      <c r="HHG25" s="0"/>
      <c r="HHH25" s="0"/>
      <c r="HHI25" s="0"/>
      <c r="HHJ25" s="0"/>
      <c r="HHK25" s="0"/>
      <c r="HHL25" s="0"/>
      <c r="HHM25" s="0"/>
      <c r="HHN25" s="0"/>
      <c r="HHO25" s="0"/>
      <c r="HHP25" s="0"/>
      <c r="HHQ25" s="0"/>
      <c r="HHR25" s="0"/>
      <c r="HHS25" s="0"/>
      <c r="HHT25" s="0"/>
      <c r="HHU25" s="0"/>
      <c r="HHV25" s="0"/>
      <c r="HHW25" s="0"/>
      <c r="HHX25" s="0"/>
      <c r="HHY25" s="0"/>
      <c r="HHZ25" s="0"/>
      <c r="HIA25" s="0"/>
      <c r="HIB25" s="0"/>
      <c r="HIC25" s="0"/>
      <c r="HID25" s="0"/>
      <c r="HIE25" s="0"/>
      <c r="HIF25" s="0"/>
      <c r="HIG25" s="0"/>
      <c r="HIH25" s="0"/>
      <c r="HII25" s="0"/>
      <c r="HIJ25" s="0"/>
      <c r="HIK25" s="0"/>
      <c r="HIL25" s="0"/>
      <c r="HIM25" s="0"/>
      <c r="HIN25" s="0"/>
      <c r="HIO25" s="0"/>
      <c r="HIP25" s="0"/>
      <c r="HIQ25" s="0"/>
      <c r="HIR25" s="0"/>
      <c r="HIS25" s="0"/>
      <c r="HIT25" s="0"/>
      <c r="HIU25" s="0"/>
      <c r="HIV25" s="0"/>
      <c r="HIW25" s="0"/>
      <c r="HIX25" s="0"/>
      <c r="HIY25" s="0"/>
      <c r="HIZ25" s="0"/>
      <c r="HJA25" s="0"/>
      <c r="HJB25" s="0"/>
      <c r="HJC25" s="0"/>
      <c r="HJD25" s="0"/>
      <c r="HJE25" s="0"/>
      <c r="HJF25" s="0"/>
      <c r="HJG25" s="0"/>
      <c r="HJH25" s="0"/>
      <c r="HJI25" s="0"/>
      <c r="HJJ25" s="0"/>
      <c r="HJK25" s="0"/>
      <c r="HJL25" s="0"/>
      <c r="HJM25" s="0"/>
      <c r="HJN25" s="0"/>
      <c r="HJO25" s="0"/>
      <c r="HJP25" s="0"/>
      <c r="HJQ25" s="0"/>
      <c r="HJR25" s="0"/>
      <c r="HJS25" s="0"/>
      <c r="HJT25" s="0"/>
      <c r="HJU25" s="0"/>
      <c r="HJV25" s="0"/>
      <c r="HJW25" s="0"/>
      <c r="HJX25" s="0"/>
      <c r="HJY25" s="0"/>
      <c r="HJZ25" s="0"/>
      <c r="HKA25" s="0"/>
      <c r="HKB25" s="0"/>
      <c r="HKC25" s="0"/>
      <c r="HKD25" s="0"/>
      <c r="HKE25" s="0"/>
      <c r="HKF25" s="0"/>
      <c r="HKG25" s="0"/>
      <c r="HKH25" s="0"/>
      <c r="HKI25" s="0"/>
      <c r="HKJ25" s="0"/>
      <c r="HKK25" s="0"/>
      <c r="HKL25" s="0"/>
      <c r="HKM25" s="0"/>
      <c r="HKN25" s="0"/>
      <c r="HKO25" s="0"/>
      <c r="HKP25" s="0"/>
      <c r="HKQ25" s="0"/>
      <c r="HKR25" s="0"/>
      <c r="HKS25" s="0"/>
      <c r="HKT25" s="0"/>
      <c r="HKU25" s="0"/>
      <c r="HKV25" s="0"/>
      <c r="HKW25" s="0"/>
      <c r="HKX25" s="0"/>
      <c r="HKY25" s="0"/>
      <c r="HKZ25" s="0"/>
      <c r="HLA25" s="0"/>
      <c r="HLB25" s="0"/>
      <c r="HLC25" s="0"/>
      <c r="HLD25" s="0"/>
      <c r="HLE25" s="0"/>
      <c r="HLF25" s="0"/>
      <c r="HLG25" s="0"/>
      <c r="HLH25" s="0"/>
      <c r="HLI25" s="0"/>
      <c r="HLJ25" s="0"/>
      <c r="HLK25" s="0"/>
      <c r="HLL25" s="0"/>
      <c r="HLM25" s="0"/>
      <c r="HLN25" s="0"/>
      <c r="HLO25" s="0"/>
      <c r="HLP25" s="0"/>
      <c r="HLQ25" s="0"/>
      <c r="HLR25" s="0"/>
      <c r="HLS25" s="0"/>
      <c r="HLT25" s="0"/>
      <c r="HLU25" s="0"/>
      <c r="HLV25" s="0"/>
      <c r="HLW25" s="0"/>
      <c r="HLX25" s="0"/>
      <c r="HLY25" s="0"/>
      <c r="HLZ25" s="0"/>
      <c r="HMA25" s="0"/>
      <c r="HMB25" s="0"/>
      <c r="HMC25" s="0"/>
      <c r="HMD25" s="0"/>
      <c r="HME25" s="0"/>
      <c r="HMF25" s="0"/>
      <c r="HMG25" s="0"/>
      <c r="HMH25" s="0"/>
      <c r="HMI25" s="0"/>
      <c r="HMJ25" s="0"/>
      <c r="HMK25" s="0"/>
      <c r="HML25" s="0"/>
      <c r="HMM25" s="0"/>
      <c r="HMN25" s="0"/>
      <c r="HMO25" s="0"/>
      <c r="HMP25" s="0"/>
      <c r="HMQ25" s="0"/>
      <c r="HMR25" s="0"/>
      <c r="HMS25" s="0"/>
      <c r="HMT25" s="0"/>
      <c r="HMU25" s="0"/>
      <c r="HMV25" s="0"/>
      <c r="HMW25" s="0"/>
      <c r="HMX25" s="0"/>
      <c r="HMY25" s="0"/>
      <c r="HMZ25" s="0"/>
      <c r="HNA25" s="0"/>
      <c r="HNB25" s="0"/>
      <c r="HNC25" s="0"/>
      <c r="HND25" s="0"/>
      <c r="HNE25" s="0"/>
      <c r="HNF25" s="0"/>
      <c r="HNG25" s="0"/>
      <c r="HNH25" s="0"/>
      <c r="HNI25" s="0"/>
      <c r="HNJ25" s="0"/>
      <c r="HNK25" s="0"/>
      <c r="HNL25" s="0"/>
      <c r="HNM25" s="0"/>
      <c r="HNN25" s="0"/>
      <c r="HNO25" s="0"/>
      <c r="HNP25" s="0"/>
      <c r="HNQ25" s="0"/>
      <c r="HNR25" s="0"/>
      <c r="HNS25" s="0"/>
      <c r="HNT25" s="0"/>
      <c r="HNU25" s="0"/>
      <c r="HNV25" s="0"/>
      <c r="HNW25" s="0"/>
      <c r="HNX25" s="0"/>
      <c r="HNY25" s="0"/>
      <c r="HNZ25" s="0"/>
      <c r="HOA25" s="0"/>
      <c r="HOB25" s="0"/>
      <c r="HOC25" s="0"/>
      <c r="HOD25" s="0"/>
      <c r="HOE25" s="0"/>
      <c r="HOF25" s="0"/>
      <c r="HOG25" s="0"/>
      <c r="HOH25" s="0"/>
      <c r="HOI25" s="0"/>
      <c r="HOJ25" s="0"/>
      <c r="HOK25" s="0"/>
      <c r="HOL25" s="0"/>
      <c r="HOM25" s="0"/>
      <c r="HON25" s="0"/>
      <c r="HOO25" s="0"/>
      <c r="HOP25" s="0"/>
      <c r="HOQ25" s="0"/>
      <c r="HOR25" s="0"/>
      <c r="HOS25" s="0"/>
      <c r="HOT25" s="0"/>
      <c r="HOU25" s="0"/>
      <c r="HOV25" s="0"/>
      <c r="HOW25" s="0"/>
      <c r="HOX25" s="0"/>
      <c r="HOY25" s="0"/>
      <c r="HOZ25" s="0"/>
      <c r="HPA25" s="0"/>
      <c r="HPB25" s="0"/>
      <c r="HPC25" s="0"/>
      <c r="HPD25" s="0"/>
      <c r="HPE25" s="0"/>
      <c r="HPF25" s="0"/>
      <c r="HPG25" s="0"/>
      <c r="HPH25" s="0"/>
      <c r="HPI25" s="0"/>
      <c r="HPJ25" s="0"/>
      <c r="HPK25" s="0"/>
      <c r="HPL25" s="0"/>
      <c r="HPM25" s="0"/>
      <c r="HPN25" s="0"/>
      <c r="HPO25" s="0"/>
      <c r="HPP25" s="0"/>
      <c r="HPQ25" s="0"/>
      <c r="HPR25" s="0"/>
      <c r="HPS25" s="0"/>
      <c r="HPT25" s="0"/>
      <c r="HPU25" s="0"/>
      <c r="HPV25" s="0"/>
      <c r="HPW25" s="0"/>
      <c r="HPX25" s="0"/>
      <c r="HPY25" s="0"/>
      <c r="HPZ25" s="0"/>
      <c r="HQA25" s="0"/>
      <c r="HQB25" s="0"/>
      <c r="HQC25" s="0"/>
      <c r="HQD25" s="0"/>
      <c r="HQE25" s="0"/>
      <c r="HQF25" s="0"/>
      <c r="HQG25" s="0"/>
      <c r="HQH25" s="0"/>
      <c r="HQI25" s="0"/>
      <c r="HQJ25" s="0"/>
      <c r="HQK25" s="0"/>
      <c r="HQL25" s="0"/>
      <c r="HQM25" s="0"/>
      <c r="HQN25" s="0"/>
      <c r="HQO25" s="0"/>
      <c r="HQP25" s="0"/>
      <c r="HQQ25" s="0"/>
      <c r="HQR25" s="0"/>
      <c r="HQS25" s="0"/>
      <c r="HQT25" s="0"/>
      <c r="HQU25" s="0"/>
      <c r="HQV25" s="0"/>
      <c r="HQW25" s="0"/>
      <c r="HQX25" s="0"/>
      <c r="HQY25" s="0"/>
      <c r="HQZ25" s="0"/>
      <c r="HRA25" s="0"/>
      <c r="HRB25" s="0"/>
      <c r="HRC25" s="0"/>
      <c r="HRD25" s="0"/>
      <c r="HRE25" s="0"/>
      <c r="HRF25" s="0"/>
      <c r="HRG25" s="0"/>
      <c r="HRH25" s="0"/>
      <c r="HRI25" s="0"/>
      <c r="HRJ25" s="0"/>
      <c r="HRK25" s="0"/>
      <c r="HRL25" s="0"/>
      <c r="HRM25" s="0"/>
      <c r="HRN25" s="0"/>
      <c r="HRO25" s="0"/>
      <c r="HRP25" s="0"/>
      <c r="HRQ25" s="0"/>
      <c r="HRR25" s="0"/>
      <c r="HRS25" s="0"/>
      <c r="HRT25" s="0"/>
      <c r="HRU25" s="0"/>
      <c r="HRV25" s="0"/>
      <c r="HRW25" s="0"/>
      <c r="HRX25" s="0"/>
      <c r="HRY25" s="0"/>
      <c r="HRZ25" s="0"/>
      <c r="HSA25" s="0"/>
      <c r="HSB25" s="0"/>
      <c r="HSC25" s="0"/>
      <c r="HSD25" s="0"/>
      <c r="HSE25" s="0"/>
      <c r="HSF25" s="0"/>
      <c r="HSG25" s="0"/>
      <c r="HSH25" s="0"/>
      <c r="HSI25" s="0"/>
      <c r="HSJ25" s="0"/>
      <c r="HSK25" s="0"/>
      <c r="HSL25" s="0"/>
      <c r="HSM25" s="0"/>
      <c r="HSN25" s="0"/>
      <c r="HSO25" s="0"/>
      <c r="HSP25" s="0"/>
      <c r="HSQ25" s="0"/>
      <c r="HSR25" s="0"/>
      <c r="HSS25" s="0"/>
      <c r="HST25" s="0"/>
      <c r="HSU25" s="0"/>
      <c r="HSV25" s="0"/>
      <c r="HSW25" s="0"/>
      <c r="HSX25" s="0"/>
      <c r="HSY25" s="0"/>
      <c r="HSZ25" s="0"/>
      <c r="HTA25" s="0"/>
      <c r="HTB25" s="0"/>
      <c r="HTC25" s="0"/>
      <c r="HTD25" s="0"/>
      <c r="HTE25" s="0"/>
      <c r="HTF25" s="0"/>
      <c r="HTG25" s="0"/>
      <c r="HTH25" s="0"/>
      <c r="HTI25" s="0"/>
      <c r="HTJ25" s="0"/>
      <c r="HTK25" s="0"/>
      <c r="HTL25" s="0"/>
      <c r="HTM25" s="0"/>
      <c r="HTN25" s="0"/>
      <c r="HTO25" s="0"/>
      <c r="HTP25" s="0"/>
      <c r="HTQ25" s="0"/>
      <c r="HTR25" s="0"/>
      <c r="HTS25" s="0"/>
      <c r="HTT25" s="0"/>
      <c r="HTU25" s="0"/>
      <c r="HTV25" s="0"/>
      <c r="HTW25" s="0"/>
      <c r="HTX25" s="0"/>
      <c r="HTY25" s="0"/>
      <c r="HTZ25" s="0"/>
      <c r="HUA25" s="0"/>
      <c r="HUB25" s="0"/>
      <c r="HUC25" s="0"/>
      <c r="HUD25" s="0"/>
      <c r="HUE25" s="0"/>
      <c r="HUF25" s="0"/>
      <c r="HUG25" s="0"/>
      <c r="HUH25" s="0"/>
      <c r="HUI25" s="0"/>
      <c r="HUJ25" s="0"/>
      <c r="HUK25" s="0"/>
      <c r="HUL25" s="0"/>
      <c r="HUM25" s="0"/>
      <c r="HUN25" s="0"/>
      <c r="HUO25" s="0"/>
      <c r="HUP25" s="0"/>
      <c r="HUQ25" s="0"/>
      <c r="HUR25" s="0"/>
      <c r="HUS25" s="0"/>
      <c r="HUT25" s="0"/>
      <c r="HUU25" s="0"/>
      <c r="HUV25" s="0"/>
      <c r="HUW25" s="0"/>
      <c r="HUX25" s="0"/>
      <c r="HUY25" s="0"/>
      <c r="HUZ25" s="0"/>
      <c r="HVA25" s="0"/>
      <c r="HVB25" s="0"/>
      <c r="HVC25" s="0"/>
      <c r="HVD25" s="0"/>
      <c r="HVE25" s="0"/>
      <c r="HVF25" s="0"/>
      <c r="HVG25" s="0"/>
      <c r="HVH25" s="0"/>
      <c r="HVI25" s="0"/>
      <c r="HVJ25" s="0"/>
      <c r="HVK25" s="0"/>
      <c r="HVL25" s="0"/>
      <c r="HVM25" s="0"/>
      <c r="HVN25" s="0"/>
      <c r="HVO25" s="0"/>
      <c r="HVP25" s="0"/>
      <c r="HVQ25" s="0"/>
      <c r="HVR25" s="0"/>
      <c r="HVS25" s="0"/>
      <c r="HVT25" s="0"/>
      <c r="HVU25" s="0"/>
      <c r="HVV25" s="0"/>
      <c r="HVW25" s="0"/>
      <c r="HVX25" s="0"/>
      <c r="HVY25" s="0"/>
      <c r="HVZ25" s="0"/>
      <c r="HWA25" s="0"/>
      <c r="HWB25" s="0"/>
      <c r="HWC25" s="0"/>
      <c r="HWD25" s="0"/>
      <c r="HWE25" s="0"/>
      <c r="HWF25" s="0"/>
      <c r="HWG25" s="0"/>
      <c r="HWH25" s="0"/>
      <c r="HWI25" s="0"/>
      <c r="HWJ25" s="0"/>
      <c r="HWK25" s="0"/>
      <c r="HWL25" s="0"/>
      <c r="HWM25" s="0"/>
      <c r="HWN25" s="0"/>
      <c r="HWO25" s="0"/>
      <c r="HWP25" s="0"/>
      <c r="HWQ25" s="0"/>
      <c r="HWR25" s="0"/>
      <c r="HWS25" s="0"/>
      <c r="HWT25" s="0"/>
      <c r="HWU25" s="0"/>
      <c r="HWV25" s="0"/>
      <c r="HWW25" s="0"/>
      <c r="HWX25" s="0"/>
      <c r="HWY25" s="0"/>
      <c r="HWZ25" s="0"/>
      <c r="HXA25" s="0"/>
      <c r="HXB25" s="0"/>
      <c r="HXC25" s="0"/>
      <c r="HXD25" s="0"/>
      <c r="HXE25" s="0"/>
      <c r="HXF25" s="0"/>
      <c r="HXG25" s="0"/>
      <c r="HXH25" s="0"/>
      <c r="HXI25" s="0"/>
      <c r="HXJ25" s="0"/>
      <c r="HXK25" s="0"/>
      <c r="HXL25" s="0"/>
      <c r="HXM25" s="0"/>
      <c r="HXN25" s="0"/>
      <c r="HXO25" s="0"/>
      <c r="HXP25" s="0"/>
      <c r="HXQ25" s="0"/>
      <c r="HXR25" s="0"/>
      <c r="HXS25" s="0"/>
      <c r="HXT25" s="0"/>
      <c r="HXU25" s="0"/>
      <c r="HXV25" s="0"/>
      <c r="HXW25" s="0"/>
      <c r="HXX25" s="0"/>
      <c r="HXY25" s="0"/>
      <c r="HXZ25" s="0"/>
      <c r="HYA25" s="0"/>
      <c r="HYB25" s="0"/>
      <c r="HYC25" s="0"/>
      <c r="HYD25" s="0"/>
      <c r="HYE25" s="0"/>
      <c r="HYF25" s="0"/>
      <c r="HYG25" s="0"/>
      <c r="HYH25" s="0"/>
      <c r="HYI25" s="0"/>
      <c r="HYJ25" s="0"/>
      <c r="HYK25" s="0"/>
      <c r="HYL25" s="0"/>
      <c r="HYM25" s="0"/>
      <c r="HYN25" s="0"/>
      <c r="HYO25" s="0"/>
      <c r="HYP25" s="0"/>
      <c r="HYQ25" s="0"/>
      <c r="HYR25" s="0"/>
      <c r="HYS25" s="0"/>
      <c r="HYT25" s="0"/>
      <c r="HYU25" s="0"/>
      <c r="HYV25" s="0"/>
      <c r="HYW25" s="0"/>
      <c r="HYX25" s="0"/>
      <c r="HYY25" s="0"/>
      <c r="HYZ25" s="0"/>
      <c r="HZA25" s="0"/>
      <c r="HZB25" s="0"/>
      <c r="HZC25" s="0"/>
      <c r="HZD25" s="0"/>
      <c r="HZE25" s="0"/>
      <c r="HZF25" s="0"/>
      <c r="HZG25" s="0"/>
      <c r="HZH25" s="0"/>
      <c r="HZI25" s="0"/>
      <c r="HZJ25" s="0"/>
      <c r="HZK25" s="0"/>
      <c r="HZL25" s="0"/>
      <c r="HZM25" s="0"/>
      <c r="HZN25" s="0"/>
      <c r="HZO25" s="0"/>
      <c r="HZP25" s="0"/>
      <c r="HZQ25" s="0"/>
      <c r="HZR25" s="0"/>
      <c r="HZS25" s="0"/>
      <c r="HZT25" s="0"/>
      <c r="HZU25" s="0"/>
      <c r="HZV25" s="0"/>
      <c r="HZW25" s="0"/>
      <c r="HZX25" s="0"/>
      <c r="HZY25" s="0"/>
      <c r="HZZ25" s="0"/>
      <c r="IAA25" s="0"/>
      <c r="IAB25" s="0"/>
      <c r="IAC25" s="0"/>
      <c r="IAD25" s="0"/>
      <c r="IAE25" s="0"/>
      <c r="IAF25" s="0"/>
      <c r="IAG25" s="0"/>
      <c r="IAH25" s="0"/>
      <c r="IAI25" s="0"/>
      <c r="IAJ25" s="0"/>
      <c r="IAK25" s="0"/>
      <c r="IAL25" s="0"/>
      <c r="IAM25" s="0"/>
      <c r="IAN25" s="0"/>
      <c r="IAO25" s="0"/>
      <c r="IAP25" s="0"/>
      <c r="IAQ25" s="0"/>
      <c r="IAR25" s="0"/>
      <c r="IAS25" s="0"/>
      <c r="IAT25" s="0"/>
      <c r="IAU25" s="0"/>
      <c r="IAV25" s="0"/>
      <c r="IAW25" s="0"/>
      <c r="IAX25" s="0"/>
      <c r="IAY25" s="0"/>
      <c r="IAZ25" s="0"/>
      <c r="IBA25" s="0"/>
      <c r="IBB25" s="0"/>
      <c r="IBC25" s="0"/>
      <c r="IBD25" s="0"/>
      <c r="IBE25" s="0"/>
      <c r="IBF25" s="0"/>
      <c r="IBG25" s="0"/>
      <c r="IBH25" s="0"/>
      <c r="IBI25" s="0"/>
      <c r="IBJ25" s="0"/>
      <c r="IBK25" s="0"/>
      <c r="IBL25" s="0"/>
      <c r="IBM25" s="0"/>
      <c r="IBN25" s="0"/>
      <c r="IBO25" s="0"/>
      <c r="IBP25" s="0"/>
      <c r="IBQ25" s="0"/>
      <c r="IBR25" s="0"/>
      <c r="IBS25" s="0"/>
      <c r="IBT25" s="0"/>
      <c r="IBU25" s="0"/>
      <c r="IBV25" s="0"/>
      <c r="IBW25" s="0"/>
      <c r="IBX25" s="0"/>
      <c r="IBY25" s="0"/>
      <c r="IBZ25" s="0"/>
      <c r="ICA25" s="0"/>
      <c r="ICB25" s="0"/>
      <c r="ICC25" s="0"/>
      <c r="ICD25" s="0"/>
      <c r="ICE25" s="0"/>
      <c r="ICF25" s="0"/>
      <c r="ICG25" s="0"/>
      <c r="ICH25" s="0"/>
      <c r="ICI25" s="0"/>
      <c r="ICJ25" s="0"/>
      <c r="ICK25" s="0"/>
      <c r="ICL25" s="0"/>
      <c r="ICM25" s="0"/>
      <c r="ICN25" s="0"/>
      <c r="ICO25" s="0"/>
      <c r="ICP25" s="0"/>
      <c r="ICQ25" s="0"/>
      <c r="ICR25" s="0"/>
      <c r="ICS25" s="0"/>
      <c r="ICT25" s="0"/>
      <c r="ICU25" s="0"/>
      <c r="ICV25" s="0"/>
      <c r="ICW25" s="0"/>
      <c r="ICX25" s="0"/>
      <c r="ICY25" s="0"/>
      <c r="ICZ25" s="0"/>
      <c r="IDA25" s="0"/>
      <c r="IDB25" s="0"/>
      <c r="IDC25" s="0"/>
      <c r="IDD25" s="0"/>
      <c r="IDE25" s="0"/>
      <c r="IDF25" s="0"/>
      <c r="IDG25" s="0"/>
      <c r="IDH25" s="0"/>
      <c r="IDI25" s="0"/>
      <c r="IDJ25" s="0"/>
      <c r="IDK25" s="0"/>
      <c r="IDL25" s="0"/>
      <c r="IDM25" s="0"/>
      <c r="IDN25" s="0"/>
      <c r="IDO25" s="0"/>
      <c r="IDP25" s="0"/>
      <c r="IDQ25" s="0"/>
      <c r="IDR25" s="0"/>
      <c r="IDS25" s="0"/>
      <c r="IDT25" s="0"/>
      <c r="IDU25" s="0"/>
      <c r="IDV25" s="0"/>
      <c r="IDW25" s="0"/>
      <c r="IDX25" s="0"/>
      <c r="IDY25" s="0"/>
      <c r="IDZ25" s="0"/>
      <c r="IEA25" s="0"/>
      <c r="IEB25" s="0"/>
      <c r="IEC25" s="0"/>
      <c r="IED25" s="0"/>
      <c r="IEE25" s="0"/>
      <c r="IEF25" s="0"/>
      <c r="IEG25" s="0"/>
      <c r="IEH25" s="0"/>
      <c r="IEI25" s="0"/>
      <c r="IEJ25" s="0"/>
      <c r="IEK25" s="0"/>
      <c r="IEL25" s="0"/>
      <c r="IEM25" s="0"/>
      <c r="IEN25" s="0"/>
      <c r="IEO25" s="0"/>
      <c r="IEP25" s="0"/>
      <c r="IEQ25" s="0"/>
      <c r="IER25" s="0"/>
      <c r="IES25" s="0"/>
      <c r="IET25" s="0"/>
      <c r="IEU25" s="0"/>
      <c r="IEV25" s="0"/>
      <c r="IEW25" s="0"/>
      <c r="IEX25" s="0"/>
      <c r="IEY25" s="0"/>
      <c r="IEZ25" s="0"/>
      <c r="IFA25" s="0"/>
      <c r="IFB25" s="0"/>
      <c r="IFC25" s="0"/>
      <c r="IFD25" s="0"/>
      <c r="IFE25" s="0"/>
      <c r="IFF25" s="0"/>
      <c r="IFG25" s="0"/>
      <c r="IFH25" s="0"/>
      <c r="IFI25" s="0"/>
      <c r="IFJ25" s="0"/>
      <c r="IFK25" s="0"/>
      <c r="IFL25" s="0"/>
      <c r="IFM25" s="0"/>
      <c r="IFN25" s="0"/>
      <c r="IFO25" s="0"/>
      <c r="IFP25" s="0"/>
      <c r="IFQ25" s="0"/>
      <c r="IFR25" s="0"/>
      <c r="IFS25" s="0"/>
      <c r="IFT25" s="0"/>
      <c r="IFU25" s="0"/>
      <c r="IFV25" s="0"/>
      <c r="IFW25" s="0"/>
      <c r="IFX25" s="0"/>
      <c r="IFY25" s="0"/>
      <c r="IFZ25" s="0"/>
      <c r="IGA25" s="0"/>
      <c r="IGB25" s="0"/>
      <c r="IGC25" s="0"/>
      <c r="IGD25" s="0"/>
      <c r="IGE25" s="0"/>
      <c r="IGF25" s="0"/>
      <c r="IGG25" s="0"/>
      <c r="IGH25" s="0"/>
      <c r="IGI25" s="0"/>
      <c r="IGJ25" s="0"/>
      <c r="IGK25" s="0"/>
      <c r="IGL25" s="0"/>
      <c r="IGM25" s="0"/>
      <c r="IGN25" s="0"/>
      <c r="IGO25" s="0"/>
      <c r="IGP25" s="0"/>
      <c r="IGQ25" s="0"/>
      <c r="IGR25" s="0"/>
      <c r="IGS25" s="0"/>
      <c r="IGT25" s="0"/>
      <c r="IGU25" s="0"/>
      <c r="IGV25" s="0"/>
      <c r="IGW25" s="0"/>
      <c r="IGX25" s="0"/>
      <c r="IGY25" s="0"/>
      <c r="IGZ25" s="0"/>
      <c r="IHA25" s="0"/>
      <c r="IHB25" s="0"/>
      <c r="IHC25" s="0"/>
      <c r="IHD25" s="0"/>
      <c r="IHE25" s="0"/>
      <c r="IHF25" s="0"/>
      <c r="IHG25" s="0"/>
      <c r="IHH25" s="0"/>
      <c r="IHI25" s="0"/>
      <c r="IHJ25" s="0"/>
      <c r="IHK25" s="0"/>
      <c r="IHL25" s="0"/>
      <c r="IHM25" s="0"/>
      <c r="IHN25" s="0"/>
      <c r="IHO25" s="0"/>
      <c r="IHP25" s="0"/>
      <c r="IHQ25" s="0"/>
      <c r="IHR25" s="0"/>
      <c r="IHS25" s="0"/>
      <c r="IHT25" s="0"/>
      <c r="IHU25" s="0"/>
      <c r="IHV25" s="0"/>
      <c r="IHW25" s="0"/>
      <c r="IHX25" s="0"/>
      <c r="IHY25" s="0"/>
      <c r="IHZ25" s="0"/>
      <c r="IIA25" s="0"/>
      <c r="IIB25" s="0"/>
      <c r="IIC25" s="0"/>
      <c r="IID25" s="0"/>
      <c r="IIE25" s="0"/>
      <c r="IIF25" s="0"/>
      <c r="IIG25" s="0"/>
      <c r="IIH25" s="0"/>
      <c r="III25" s="0"/>
      <c r="IIJ25" s="0"/>
      <c r="IIK25" s="0"/>
      <c r="IIL25" s="0"/>
      <c r="IIM25" s="0"/>
      <c r="IIN25" s="0"/>
      <c r="IIO25" s="0"/>
      <c r="IIP25" s="0"/>
      <c r="IIQ25" s="0"/>
      <c r="IIR25" s="0"/>
      <c r="IIS25" s="0"/>
      <c r="IIT25" s="0"/>
      <c r="IIU25" s="0"/>
      <c r="IIV25" s="0"/>
      <c r="IIW25" s="0"/>
      <c r="IIX25" s="0"/>
      <c r="IIY25" s="0"/>
      <c r="IIZ25" s="0"/>
      <c r="IJA25" s="0"/>
      <c r="IJB25" s="0"/>
      <c r="IJC25" s="0"/>
      <c r="IJD25" s="0"/>
      <c r="IJE25" s="0"/>
      <c r="IJF25" s="0"/>
      <c r="IJG25" s="0"/>
      <c r="IJH25" s="0"/>
      <c r="IJI25" s="0"/>
      <c r="IJJ25" s="0"/>
      <c r="IJK25" s="0"/>
      <c r="IJL25" s="0"/>
      <c r="IJM25" s="0"/>
      <c r="IJN25" s="0"/>
      <c r="IJO25" s="0"/>
      <c r="IJP25" s="0"/>
      <c r="IJQ25" s="0"/>
      <c r="IJR25" s="0"/>
      <c r="IJS25" s="0"/>
      <c r="IJT25" s="0"/>
      <c r="IJU25" s="0"/>
      <c r="IJV25" s="0"/>
      <c r="IJW25" s="0"/>
      <c r="IJX25" s="0"/>
      <c r="IJY25" s="0"/>
      <c r="IJZ25" s="0"/>
      <c r="IKA25" s="0"/>
      <c r="IKB25" s="0"/>
      <c r="IKC25" s="0"/>
      <c r="IKD25" s="0"/>
      <c r="IKE25" s="0"/>
      <c r="IKF25" s="0"/>
      <c r="IKG25" s="0"/>
      <c r="IKH25" s="0"/>
      <c r="IKI25" s="0"/>
      <c r="IKJ25" s="0"/>
      <c r="IKK25" s="0"/>
      <c r="IKL25" s="0"/>
      <c r="IKM25" s="0"/>
      <c r="IKN25" s="0"/>
      <c r="IKO25" s="0"/>
      <c r="IKP25" s="0"/>
      <c r="IKQ25" s="0"/>
      <c r="IKR25" s="0"/>
      <c r="IKS25" s="0"/>
      <c r="IKT25" s="0"/>
      <c r="IKU25" s="0"/>
      <c r="IKV25" s="0"/>
      <c r="IKW25" s="0"/>
      <c r="IKX25" s="0"/>
      <c r="IKY25" s="0"/>
      <c r="IKZ25" s="0"/>
      <c r="ILA25" s="0"/>
      <c r="ILB25" s="0"/>
      <c r="ILC25" s="0"/>
      <c r="ILD25" s="0"/>
      <c r="ILE25" s="0"/>
      <c r="ILF25" s="0"/>
      <c r="ILG25" s="0"/>
      <c r="ILH25" s="0"/>
      <c r="ILI25" s="0"/>
      <c r="ILJ25" s="0"/>
      <c r="ILK25" s="0"/>
      <c r="ILL25" s="0"/>
      <c r="ILM25" s="0"/>
      <c r="ILN25" s="0"/>
      <c r="ILO25" s="0"/>
      <c r="ILP25" s="0"/>
      <c r="ILQ25" s="0"/>
      <c r="ILR25" s="0"/>
      <c r="ILS25" s="0"/>
      <c r="ILT25" s="0"/>
      <c r="ILU25" s="0"/>
      <c r="ILV25" s="0"/>
      <c r="ILW25" s="0"/>
      <c r="ILX25" s="0"/>
      <c r="ILY25" s="0"/>
      <c r="ILZ25" s="0"/>
      <c r="IMA25" s="0"/>
      <c r="IMB25" s="0"/>
      <c r="IMC25" s="0"/>
      <c r="IMD25" s="0"/>
      <c r="IME25" s="0"/>
      <c r="IMF25" s="0"/>
      <c r="IMG25" s="0"/>
      <c r="IMH25" s="0"/>
      <c r="IMI25" s="0"/>
      <c r="IMJ25" s="0"/>
      <c r="IMK25" s="0"/>
      <c r="IML25" s="0"/>
      <c r="IMM25" s="0"/>
      <c r="IMN25" s="0"/>
      <c r="IMO25" s="0"/>
      <c r="IMP25" s="0"/>
      <c r="IMQ25" s="0"/>
      <c r="IMR25" s="0"/>
      <c r="IMS25" s="0"/>
      <c r="IMT25" s="0"/>
      <c r="IMU25" s="0"/>
      <c r="IMV25" s="0"/>
      <c r="IMW25" s="0"/>
      <c r="IMX25" s="0"/>
      <c r="IMY25" s="0"/>
      <c r="IMZ25" s="0"/>
      <c r="INA25" s="0"/>
      <c r="INB25" s="0"/>
      <c r="INC25" s="0"/>
      <c r="IND25" s="0"/>
      <c r="INE25" s="0"/>
      <c r="INF25" s="0"/>
      <c r="ING25" s="0"/>
      <c r="INH25" s="0"/>
      <c r="INI25" s="0"/>
      <c r="INJ25" s="0"/>
      <c r="INK25" s="0"/>
      <c r="INL25" s="0"/>
      <c r="INM25" s="0"/>
      <c r="INN25" s="0"/>
      <c r="INO25" s="0"/>
      <c r="INP25" s="0"/>
      <c r="INQ25" s="0"/>
      <c r="INR25" s="0"/>
      <c r="INS25" s="0"/>
      <c r="INT25" s="0"/>
      <c r="INU25" s="0"/>
      <c r="INV25" s="0"/>
      <c r="INW25" s="0"/>
      <c r="INX25" s="0"/>
      <c r="INY25" s="0"/>
      <c r="INZ25" s="0"/>
      <c r="IOA25" s="0"/>
      <c r="IOB25" s="0"/>
      <c r="IOC25" s="0"/>
      <c r="IOD25" s="0"/>
      <c r="IOE25" s="0"/>
      <c r="IOF25" s="0"/>
      <c r="IOG25" s="0"/>
      <c r="IOH25" s="0"/>
      <c r="IOI25" s="0"/>
      <c r="IOJ25" s="0"/>
      <c r="IOK25" s="0"/>
      <c r="IOL25" s="0"/>
      <c r="IOM25" s="0"/>
      <c r="ION25" s="0"/>
      <c r="IOO25" s="0"/>
      <c r="IOP25" s="0"/>
      <c r="IOQ25" s="0"/>
      <c r="IOR25" s="0"/>
      <c r="IOS25" s="0"/>
      <c r="IOT25" s="0"/>
      <c r="IOU25" s="0"/>
      <c r="IOV25" s="0"/>
      <c r="IOW25" s="0"/>
      <c r="IOX25" s="0"/>
      <c r="IOY25" s="0"/>
      <c r="IOZ25" s="0"/>
      <c r="IPA25" s="0"/>
      <c r="IPB25" s="0"/>
      <c r="IPC25" s="0"/>
      <c r="IPD25" s="0"/>
      <c r="IPE25" s="0"/>
      <c r="IPF25" s="0"/>
      <c r="IPG25" s="0"/>
      <c r="IPH25" s="0"/>
      <c r="IPI25" s="0"/>
      <c r="IPJ25" s="0"/>
      <c r="IPK25" s="0"/>
      <c r="IPL25" s="0"/>
      <c r="IPM25" s="0"/>
      <c r="IPN25" s="0"/>
      <c r="IPO25" s="0"/>
      <c r="IPP25" s="0"/>
      <c r="IPQ25" s="0"/>
      <c r="IPR25" s="0"/>
      <c r="IPS25" s="0"/>
      <c r="IPT25" s="0"/>
      <c r="IPU25" s="0"/>
      <c r="IPV25" s="0"/>
      <c r="IPW25" s="0"/>
      <c r="IPX25" s="0"/>
      <c r="IPY25" s="0"/>
      <c r="IPZ25" s="0"/>
      <c r="IQA25" s="0"/>
      <c r="IQB25" s="0"/>
      <c r="IQC25" s="0"/>
      <c r="IQD25" s="0"/>
      <c r="IQE25" s="0"/>
      <c r="IQF25" s="0"/>
      <c r="IQG25" s="0"/>
      <c r="IQH25" s="0"/>
      <c r="IQI25" s="0"/>
      <c r="IQJ25" s="0"/>
      <c r="IQK25" s="0"/>
      <c r="IQL25" s="0"/>
      <c r="IQM25" s="0"/>
      <c r="IQN25" s="0"/>
      <c r="IQO25" s="0"/>
      <c r="IQP25" s="0"/>
      <c r="IQQ25" s="0"/>
      <c r="IQR25" s="0"/>
      <c r="IQS25" s="0"/>
      <c r="IQT25" s="0"/>
      <c r="IQU25" s="0"/>
      <c r="IQV25" s="0"/>
      <c r="IQW25" s="0"/>
      <c r="IQX25" s="0"/>
      <c r="IQY25" s="0"/>
      <c r="IQZ25" s="0"/>
      <c r="IRA25" s="0"/>
      <c r="IRB25" s="0"/>
      <c r="IRC25" s="0"/>
      <c r="IRD25" s="0"/>
      <c r="IRE25" s="0"/>
      <c r="IRF25" s="0"/>
      <c r="IRG25" s="0"/>
      <c r="IRH25" s="0"/>
      <c r="IRI25" s="0"/>
      <c r="IRJ25" s="0"/>
      <c r="IRK25" s="0"/>
      <c r="IRL25" s="0"/>
      <c r="IRM25" s="0"/>
      <c r="IRN25" s="0"/>
      <c r="IRO25" s="0"/>
      <c r="IRP25" s="0"/>
      <c r="IRQ25" s="0"/>
      <c r="IRR25" s="0"/>
      <c r="IRS25" s="0"/>
      <c r="IRT25" s="0"/>
      <c r="IRU25" s="0"/>
      <c r="IRV25" s="0"/>
      <c r="IRW25" s="0"/>
      <c r="IRX25" s="0"/>
      <c r="IRY25" s="0"/>
      <c r="IRZ25" s="0"/>
      <c r="ISA25" s="0"/>
      <c r="ISB25" s="0"/>
      <c r="ISC25" s="0"/>
      <c r="ISD25" s="0"/>
      <c r="ISE25" s="0"/>
      <c r="ISF25" s="0"/>
      <c r="ISG25" s="0"/>
      <c r="ISH25" s="0"/>
      <c r="ISI25" s="0"/>
      <c r="ISJ25" s="0"/>
      <c r="ISK25" s="0"/>
      <c r="ISL25" s="0"/>
      <c r="ISM25" s="0"/>
      <c r="ISN25" s="0"/>
      <c r="ISO25" s="0"/>
      <c r="ISP25" s="0"/>
      <c r="ISQ25" s="0"/>
      <c r="ISR25" s="0"/>
      <c r="ISS25" s="0"/>
      <c r="IST25" s="0"/>
      <c r="ISU25" s="0"/>
      <c r="ISV25" s="0"/>
      <c r="ISW25" s="0"/>
      <c r="ISX25" s="0"/>
      <c r="ISY25" s="0"/>
      <c r="ISZ25" s="0"/>
      <c r="ITA25" s="0"/>
      <c r="ITB25" s="0"/>
      <c r="ITC25" s="0"/>
      <c r="ITD25" s="0"/>
      <c r="ITE25" s="0"/>
      <c r="ITF25" s="0"/>
      <c r="ITG25" s="0"/>
      <c r="ITH25" s="0"/>
      <c r="ITI25" s="0"/>
      <c r="ITJ25" s="0"/>
      <c r="ITK25" s="0"/>
      <c r="ITL25" s="0"/>
      <c r="ITM25" s="0"/>
      <c r="ITN25" s="0"/>
      <c r="ITO25" s="0"/>
      <c r="ITP25" s="0"/>
      <c r="ITQ25" s="0"/>
      <c r="ITR25" s="0"/>
      <c r="ITS25" s="0"/>
      <c r="ITT25" s="0"/>
      <c r="ITU25" s="0"/>
      <c r="ITV25" s="0"/>
      <c r="ITW25" s="0"/>
      <c r="ITX25" s="0"/>
      <c r="ITY25" s="0"/>
      <c r="ITZ25" s="0"/>
      <c r="IUA25" s="0"/>
      <c r="IUB25" s="0"/>
      <c r="IUC25" s="0"/>
      <c r="IUD25" s="0"/>
      <c r="IUE25" s="0"/>
      <c r="IUF25" s="0"/>
      <c r="IUG25" s="0"/>
      <c r="IUH25" s="0"/>
      <c r="IUI25" s="0"/>
      <c r="IUJ25" s="0"/>
      <c r="IUK25" s="0"/>
      <c r="IUL25" s="0"/>
      <c r="IUM25" s="0"/>
      <c r="IUN25" s="0"/>
      <c r="IUO25" s="0"/>
      <c r="IUP25" s="0"/>
      <c r="IUQ25" s="0"/>
      <c r="IUR25" s="0"/>
      <c r="IUS25" s="0"/>
      <c r="IUT25" s="0"/>
      <c r="IUU25" s="0"/>
      <c r="IUV25" s="0"/>
      <c r="IUW25" s="0"/>
      <c r="IUX25" s="0"/>
      <c r="IUY25" s="0"/>
      <c r="IUZ25" s="0"/>
      <c r="IVA25" s="0"/>
      <c r="IVB25" s="0"/>
      <c r="IVC25" s="0"/>
      <c r="IVD25" s="0"/>
      <c r="IVE25" s="0"/>
      <c r="IVF25" s="0"/>
      <c r="IVG25" s="0"/>
      <c r="IVH25" s="0"/>
      <c r="IVI25" s="0"/>
      <c r="IVJ25" s="0"/>
      <c r="IVK25" s="0"/>
      <c r="IVL25" s="0"/>
      <c r="IVM25" s="0"/>
      <c r="IVN25" s="0"/>
      <c r="IVO25" s="0"/>
      <c r="IVP25" s="0"/>
      <c r="IVQ25" s="0"/>
      <c r="IVR25" s="0"/>
      <c r="IVS25" s="0"/>
      <c r="IVT25" s="0"/>
      <c r="IVU25" s="0"/>
      <c r="IVV25" s="0"/>
      <c r="IVW25" s="0"/>
      <c r="IVX25" s="0"/>
      <c r="IVY25" s="0"/>
      <c r="IVZ25" s="0"/>
      <c r="IWA25" s="0"/>
      <c r="IWB25" s="0"/>
      <c r="IWC25" s="0"/>
      <c r="IWD25" s="0"/>
      <c r="IWE25" s="0"/>
      <c r="IWF25" s="0"/>
      <c r="IWG25" s="0"/>
      <c r="IWH25" s="0"/>
      <c r="IWI25" s="0"/>
      <c r="IWJ25" s="0"/>
      <c r="IWK25" s="0"/>
      <c r="IWL25" s="0"/>
      <c r="IWM25" s="0"/>
      <c r="IWN25" s="0"/>
      <c r="IWO25" s="0"/>
      <c r="IWP25" s="0"/>
      <c r="IWQ25" s="0"/>
      <c r="IWR25" s="0"/>
      <c r="IWS25" s="0"/>
      <c r="IWT25" s="0"/>
      <c r="IWU25" s="0"/>
      <c r="IWV25" s="0"/>
      <c r="IWW25" s="0"/>
      <c r="IWX25" s="0"/>
      <c r="IWY25" s="0"/>
      <c r="IWZ25" s="0"/>
      <c r="IXA25" s="0"/>
      <c r="IXB25" s="0"/>
      <c r="IXC25" s="0"/>
      <c r="IXD25" s="0"/>
      <c r="IXE25" s="0"/>
      <c r="IXF25" s="0"/>
      <c r="IXG25" s="0"/>
      <c r="IXH25" s="0"/>
      <c r="IXI25" s="0"/>
      <c r="IXJ25" s="0"/>
      <c r="IXK25" s="0"/>
      <c r="IXL25" s="0"/>
      <c r="IXM25" s="0"/>
      <c r="IXN25" s="0"/>
      <c r="IXO25" s="0"/>
      <c r="IXP25" s="0"/>
      <c r="IXQ25" s="0"/>
      <c r="IXR25" s="0"/>
      <c r="IXS25" s="0"/>
      <c r="IXT25" s="0"/>
      <c r="IXU25" s="0"/>
      <c r="IXV25" s="0"/>
      <c r="IXW25" s="0"/>
      <c r="IXX25" s="0"/>
      <c r="IXY25" s="0"/>
      <c r="IXZ25" s="0"/>
      <c r="IYA25" s="0"/>
      <c r="IYB25" s="0"/>
      <c r="IYC25" s="0"/>
      <c r="IYD25" s="0"/>
      <c r="IYE25" s="0"/>
      <c r="IYF25" s="0"/>
      <c r="IYG25" s="0"/>
      <c r="IYH25" s="0"/>
      <c r="IYI25" s="0"/>
      <c r="IYJ25" s="0"/>
      <c r="IYK25" s="0"/>
      <c r="IYL25" s="0"/>
      <c r="IYM25" s="0"/>
      <c r="IYN25" s="0"/>
      <c r="IYO25" s="0"/>
      <c r="IYP25" s="0"/>
      <c r="IYQ25" s="0"/>
      <c r="IYR25" s="0"/>
      <c r="IYS25" s="0"/>
      <c r="IYT25" s="0"/>
      <c r="IYU25" s="0"/>
      <c r="IYV25" s="0"/>
      <c r="IYW25" s="0"/>
      <c r="IYX25" s="0"/>
      <c r="IYY25" s="0"/>
      <c r="IYZ25" s="0"/>
      <c r="IZA25" s="0"/>
      <c r="IZB25" s="0"/>
      <c r="IZC25" s="0"/>
      <c r="IZD25" s="0"/>
      <c r="IZE25" s="0"/>
      <c r="IZF25" s="0"/>
      <c r="IZG25" s="0"/>
      <c r="IZH25" s="0"/>
      <c r="IZI25" s="0"/>
      <c r="IZJ25" s="0"/>
      <c r="IZK25" s="0"/>
      <c r="IZL25" s="0"/>
      <c r="IZM25" s="0"/>
      <c r="IZN25" s="0"/>
      <c r="IZO25" s="0"/>
      <c r="IZP25" s="0"/>
      <c r="IZQ25" s="0"/>
      <c r="IZR25" s="0"/>
      <c r="IZS25" s="0"/>
      <c r="IZT25" s="0"/>
      <c r="IZU25" s="0"/>
      <c r="IZV25" s="0"/>
      <c r="IZW25" s="0"/>
      <c r="IZX25" s="0"/>
      <c r="IZY25" s="0"/>
      <c r="IZZ25" s="0"/>
      <c r="JAA25" s="0"/>
      <c r="JAB25" s="0"/>
      <c r="JAC25" s="0"/>
      <c r="JAD25" s="0"/>
      <c r="JAE25" s="0"/>
      <c r="JAF25" s="0"/>
      <c r="JAG25" s="0"/>
      <c r="JAH25" s="0"/>
      <c r="JAI25" s="0"/>
      <c r="JAJ25" s="0"/>
      <c r="JAK25" s="0"/>
      <c r="JAL25" s="0"/>
      <c r="JAM25" s="0"/>
      <c r="JAN25" s="0"/>
      <c r="JAO25" s="0"/>
      <c r="JAP25" s="0"/>
      <c r="JAQ25" s="0"/>
      <c r="JAR25" s="0"/>
      <c r="JAS25" s="0"/>
      <c r="JAT25" s="0"/>
      <c r="JAU25" s="0"/>
      <c r="JAV25" s="0"/>
      <c r="JAW25" s="0"/>
      <c r="JAX25" s="0"/>
      <c r="JAY25" s="0"/>
      <c r="JAZ25" s="0"/>
      <c r="JBA25" s="0"/>
      <c r="JBB25" s="0"/>
      <c r="JBC25" s="0"/>
      <c r="JBD25" s="0"/>
      <c r="JBE25" s="0"/>
      <c r="JBF25" s="0"/>
      <c r="JBG25" s="0"/>
      <c r="JBH25" s="0"/>
      <c r="JBI25" s="0"/>
      <c r="JBJ25" s="0"/>
      <c r="JBK25" s="0"/>
      <c r="JBL25" s="0"/>
      <c r="JBM25" s="0"/>
      <c r="JBN25" s="0"/>
      <c r="JBO25" s="0"/>
      <c r="JBP25" s="0"/>
      <c r="JBQ25" s="0"/>
      <c r="JBR25" s="0"/>
      <c r="JBS25" s="0"/>
      <c r="JBT25" s="0"/>
      <c r="JBU25" s="0"/>
      <c r="JBV25" s="0"/>
      <c r="JBW25" s="0"/>
      <c r="JBX25" s="0"/>
      <c r="JBY25" s="0"/>
      <c r="JBZ25" s="0"/>
      <c r="JCA25" s="0"/>
      <c r="JCB25" s="0"/>
      <c r="JCC25" s="0"/>
      <c r="JCD25" s="0"/>
      <c r="JCE25" s="0"/>
      <c r="JCF25" s="0"/>
      <c r="JCG25" s="0"/>
      <c r="JCH25" s="0"/>
      <c r="JCI25" s="0"/>
      <c r="JCJ25" s="0"/>
      <c r="JCK25" s="0"/>
      <c r="JCL25" s="0"/>
      <c r="JCM25" s="0"/>
      <c r="JCN25" s="0"/>
      <c r="JCO25" s="0"/>
      <c r="JCP25" s="0"/>
      <c r="JCQ25" s="0"/>
      <c r="JCR25" s="0"/>
      <c r="JCS25" s="0"/>
      <c r="JCT25" s="0"/>
      <c r="JCU25" s="0"/>
      <c r="JCV25" s="0"/>
      <c r="JCW25" s="0"/>
      <c r="JCX25" s="0"/>
      <c r="JCY25" s="0"/>
      <c r="JCZ25" s="0"/>
      <c r="JDA25" s="0"/>
      <c r="JDB25" s="0"/>
      <c r="JDC25" s="0"/>
      <c r="JDD25" s="0"/>
      <c r="JDE25" s="0"/>
      <c r="JDF25" s="0"/>
      <c r="JDG25" s="0"/>
      <c r="JDH25" s="0"/>
      <c r="JDI25" s="0"/>
      <c r="JDJ25" s="0"/>
      <c r="JDK25" s="0"/>
      <c r="JDL25" s="0"/>
      <c r="JDM25" s="0"/>
      <c r="JDN25" s="0"/>
      <c r="JDO25" s="0"/>
      <c r="JDP25" s="0"/>
      <c r="JDQ25" s="0"/>
      <c r="JDR25" s="0"/>
      <c r="JDS25" s="0"/>
      <c r="JDT25" s="0"/>
      <c r="JDU25" s="0"/>
      <c r="JDV25" s="0"/>
      <c r="JDW25" s="0"/>
      <c r="JDX25" s="0"/>
      <c r="JDY25" s="0"/>
      <c r="JDZ25" s="0"/>
      <c r="JEA25" s="0"/>
      <c r="JEB25" s="0"/>
      <c r="JEC25" s="0"/>
      <c r="JED25" s="0"/>
      <c r="JEE25" s="0"/>
      <c r="JEF25" s="0"/>
      <c r="JEG25" s="0"/>
      <c r="JEH25" s="0"/>
      <c r="JEI25" s="0"/>
      <c r="JEJ25" s="0"/>
      <c r="JEK25" s="0"/>
      <c r="JEL25" s="0"/>
      <c r="JEM25" s="0"/>
      <c r="JEN25" s="0"/>
      <c r="JEO25" s="0"/>
      <c r="JEP25" s="0"/>
      <c r="JEQ25" s="0"/>
      <c r="JER25" s="0"/>
      <c r="JES25" s="0"/>
      <c r="JET25" s="0"/>
      <c r="JEU25" s="0"/>
      <c r="JEV25" s="0"/>
      <c r="JEW25" s="0"/>
      <c r="JEX25" s="0"/>
      <c r="JEY25" s="0"/>
      <c r="JEZ25" s="0"/>
      <c r="JFA25" s="0"/>
      <c r="JFB25" s="0"/>
      <c r="JFC25" s="0"/>
      <c r="JFD25" s="0"/>
      <c r="JFE25" s="0"/>
      <c r="JFF25" s="0"/>
      <c r="JFG25" s="0"/>
      <c r="JFH25" s="0"/>
      <c r="JFI25" s="0"/>
      <c r="JFJ25" s="0"/>
      <c r="JFK25" s="0"/>
      <c r="JFL25" s="0"/>
      <c r="JFM25" s="0"/>
      <c r="JFN25" s="0"/>
      <c r="JFO25" s="0"/>
      <c r="JFP25" s="0"/>
      <c r="JFQ25" s="0"/>
      <c r="JFR25" s="0"/>
      <c r="JFS25" s="0"/>
      <c r="JFT25" s="0"/>
      <c r="JFU25" s="0"/>
      <c r="JFV25" s="0"/>
      <c r="JFW25" s="0"/>
      <c r="JFX25" s="0"/>
      <c r="JFY25" s="0"/>
      <c r="JFZ25" s="0"/>
      <c r="JGA25" s="0"/>
      <c r="JGB25" s="0"/>
      <c r="JGC25" s="0"/>
      <c r="JGD25" s="0"/>
      <c r="JGE25" s="0"/>
      <c r="JGF25" s="0"/>
      <c r="JGG25" s="0"/>
      <c r="JGH25" s="0"/>
      <c r="JGI25" s="0"/>
      <c r="JGJ25" s="0"/>
      <c r="JGK25" s="0"/>
      <c r="JGL25" s="0"/>
      <c r="JGM25" s="0"/>
      <c r="JGN25" s="0"/>
      <c r="JGO25" s="0"/>
      <c r="JGP25" s="0"/>
      <c r="JGQ25" s="0"/>
      <c r="JGR25" s="0"/>
      <c r="JGS25" s="0"/>
      <c r="JGT25" s="0"/>
      <c r="JGU25" s="0"/>
      <c r="JGV25" s="0"/>
      <c r="JGW25" s="0"/>
      <c r="JGX25" s="0"/>
      <c r="JGY25" s="0"/>
      <c r="JGZ25" s="0"/>
      <c r="JHA25" s="0"/>
      <c r="JHB25" s="0"/>
      <c r="JHC25" s="0"/>
      <c r="JHD25" s="0"/>
      <c r="JHE25" s="0"/>
      <c r="JHF25" s="0"/>
      <c r="JHG25" s="0"/>
      <c r="JHH25" s="0"/>
      <c r="JHI25" s="0"/>
      <c r="JHJ25" s="0"/>
      <c r="JHK25" s="0"/>
      <c r="JHL25" s="0"/>
      <c r="JHM25" s="0"/>
      <c r="JHN25" s="0"/>
      <c r="JHO25" s="0"/>
      <c r="JHP25" s="0"/>
      <c r="JHQ25" s="0"/>
      <c r="JHR25" s="0"/>
      <c r="JHS25" s="0"/>
      <c r="JHT25" s="0"/>
      <c r="JHU25" s="0"/>
      <c r="JHV25" s="0"/>
      <c r="JHW25" s="0"/>
      <c r="JHX25" s="0"/>
      <c r="JHY25" s="0"/>
      <c r="JHZ25" s="0"/>
      <c r="JIA25" s="0"/>
      <c r="JIB25" s="0"/>
      <c r="JIC25" s="0"/>
      <c r="JID25" s="0"/>
      <c r="JIE25" s="0"/>
      <c r="JIF25" s="0"/>
      <c r="JIG25" s="0"/>
      <c r="JIH25" s="0"/>
      <c r="JII25" s="0"/>
      <c r="JIJ25" s="0"/>
      <c r="JIK25" s="0"/>
      <c r="JIL25" s="0"/>
      <c r="JIM25" s="0"/>
      <c r="JIN25" s="0"/>
      <c r="JIO25" s="0"/>
      <c r="JIP25" s="0"/>
      <c r="JIQ25" s="0"/>
      <c r="JIR25" s="0"/>
      <c r="JIS25" s="0"/>
      <c r="JIT25" s="0"/>
      <c r="JIU25" s="0"/>
      <c r="JIV25" s="0"/>
      <c r="JIW25" s="0"/>
      <c r="JIX25" s="0"/>
      <c r="JIY25" s="0"/>
      <c r="JIZ25" s="0"/>
      <c r="JJA25" s="0"/>
      <c r="JJB25" s="0"/>
      <c r="JJC25" s="0"/>
      <c r="JJD25" s="0"/>
      <c r="JJE25" s="0"/>
      <c r="JJF25" s="0"/>
      <c r="JJG25" s="0"/>
      <c r="JJH25" s="0"/>
      <c r="JJI25" s="0"/>
      <c r="JJJ25" s="0"/>
      <c r="JJK25" s="0"/>
      <c r="JJL25" s="0"/>
      <c r="JJM25" s="0"/>
      <c r="JJN25" s="0"/>
      <c r="JJO25" s="0"/>
      <c r="JJP25" s="0"/>
      <c r="JJQ25" s="0"/>
      <c r="JJR25" s="0"/>
      <c r="JJS25" s="0"/>
      <c r="JJT25" s="0"/>
      <c r="JJU25" s="0"/>
      <c r="JJV25" s="0"/>
      <c r="JJW25" s="0"/>
      <c r="JJX25" s="0"/>
      <c r="JJY25" s="0"/>
      <c r="JJZ25" s="0"/>
      <c r="JKA25" s="0"/>
      <c r="JKB25" s="0"/>
      <c r="JKC25" s="0"/>
      <c r="JKD25" s="0"/>
      <c r="JKE25" s="0"/>
      <c r="JKF25" s="0"/>
      <c r="JKG25" s="0"/>
      <c r="JKH25" s="0"/>
      <c r="JKI25" s="0"/>
      <c r="JKJ25" s="0"/>
      <c r="JKK25" s="0"/>
      <c r="JKL25" s="0"/>
      <c r="JKM25" s="0"/>
      <c r="JKN25" s="0"/>
      <c r="JKO25" s="0"/>
      <c r="JKP25" s="0"/>
      <c r="JKQ25" s="0"/>
      <c r="JKR25" s="0"/>
      <c r="JKS25" s="0"/>
      <c r="JKT25" s="0"/>
      <c r="JKU25" s="0"/>
      <c r="JKV25" s="0"/>
      <c r="JKW25" s="0"/>
      <c r="JKX25" s="0"/>
      <c r="JKY25" s="0"/>
      <c r="JKZ25" s="0"/>
      <c r="JLA25" s="0"/>
      <c r="JLB25" s="0"/>
      <c r="JLC25" s="0"/>
      <c r="JLD25" s="0"/>
      <c r="JLE25" s="0"/>
      <c r="JLF25" s="0"/>
      <c r="JLG25" s="0"/>
      <c r="JLH25" s="0"/>
      <c r="JLI25" s="0"/>
      <c r="JLJ25" s="0"/>
      <c r="JLK25" s="0"/>
      <c r="JLL25" s="0"/>
      <c r="JLM25" s="0"/>
      <c r="JLN25" s="0"/>
      <c r="JLO25" s="0"/>
      <c r="JLP25" s="0"/>
      <c r="JLQ25" s="0"/>
      <c r="JLR25" s="0"/>
      <c r="JLS25" s="0"/>
      <c r="JLT25" s="0"/>
      <c r="JLU25" s="0"/>
      <c r="JLV25" s="0"/>
      <c r="JLW25" s="0"/>
      <c r="JLX25" s="0"/>
      <c r="JLY25" s="0"/>
      <c r="JLZ25" s="0"/>
      <c r="JMA25" s="0"/>
      <c r="JMB25" s="0"/>
      <c r="JMC25" s="0"/>
      <c r="JMD25" s="0"/>
      <c r="JME25" s="0"/>
      <c r="JMF25" s="0"/>
      <c r="JMG25" s="0"/>
      <c r="JMH25" s="0"/>
      <c r="JMI25" s="0"/>
      <c r="JMJ25" s="0"/>
      <c r="JMK25" s="0"/>
      <c r="JML25" s="0"/>
      <c r="JMM25" s="0"/>
      <c r="JMN25" s="0"/>
      <c r="JMO25" s="0"/>
      <c r="JMP25" s="0"/>
      <c r="JMQ25" s="0"/>
      <c r="JMR25" s="0"/>
      <c r="JMS25" s="0"/>
      <c r="JMT25" s="0"/>
      <c r="JMU25" s="0"/>
      <c r="JMV25" s="0"/>
      <c r="JMW25" s="0"/>
      <c r="JMX25" s="0"/>
      <c r="JMY25" s="0"/>
      <c r="JMZ25" s="0"/>
      <c r="JNA25" s="0"/>
      <c r="JNB25" s="0"/>
      <c r="JNC25" s="0"/>
      <c r="JND25" s="0"/>
      <c r="JNE25" s="0"/>
      <c r="JNF25" s="0"/>
      <c r="JNG25" s="0"/>
      <c r="JNH25" s="0"/>
      <c r="JNI25" s="0"/>
      <c r="JNJ25" s="0"/>
      <c r="JNK25" s="0"/>
      <c r="JNL25" s="0"/>
      <c r="JNM25" s="0"/>
      <c r="JNN25" s="0"/>
      <c r="JNO25" s="0"/>
      <c r="JNP25" s="0"/>
      <c r="JNQ25" s="0"/>
      <c r="JNR25" s="0"/>
      <c r="JNS25" s="0"/>
      <c r="JNT25" s="0"/>
      <c r="JNU25" s="0"/>
      <c r="JNV25" s="0"/>
      <c r="JNW25" s="0"/>
      <c r="JNX25" s="0"/>
      <c r="JNY25" s="0"/>
      <c r="JNZ25" s="0"/>
      <c r="JOA25" s="0"/>
      <c r="JOB25" s="0"/>
      <c r="JOC25" s="0"/>
      <c r="JOD25" s="0"/>
      <c r="JOE25" s="0"/>
      <c r="JOF25" s="0"/>
      <c r="JOG25" s="0"/>
      <c r="JOH25" s="0"/>
      <c r="JOI25" s="0"/>
      <c r="JOJ25" s="0"/>
      <c r="JOK25" s="0"/>
      <c r="JOL25" s="0"/>
      <c r="JOM25" s="0"/>
      <c r="JON25" s="0"/>
      <c r="JOO25" s="0"/>
      <c r="JOP25" s="0"/>
      <c r="JOQ25" s="0"/>
      <c r="JOR25" s="0"/>
      <c r="JOS25" s="0"/>
      <c r="JOT25" s="0"/>
      <c r="JOU25" s="0"/>
      <c r="JOV25" s="0"/>
      <c r="JOW25" s="0"/>
      <c r="JOX25" s="0"/>
      <c r="JOY25" s="0"/>
      <c r="JOZ25" s="0"/>
      <c r="JPA25" s="0"/>
      <c r="JPB25" s="0"/>
      <c r="JPC25" s="0"/>
      <c r="JPD25" s="0"/>
      <c r="JPE25" s="0"/>
      <c r="JPF25" s="0"/>
      <c r="JPG25" s="0"/>
      <c r="JPH25" s="0"/>
      <c r="JPI25" s="0"/>
      <c r="JPJ25" s="0"/>
      <c r="JPK25" s="0"/>
      <c r="JPL25" s="0"/>
      <c r="JPM25" s="0"/>
      <c r="JPN25" s="0"/>
      <c r="JPO25" s="0"/>
      <c r="JPP25" s="0"/>
      <c r="JPQ25" s="0"/>
      <c r="JPR25" s="0"/>
      <c r="JPS25" s="0"/>
      <c r="JPT25" s="0"/>
      <c r="JPU25" s="0"/>
      <c r="JPV25" s="0"/>
      <c r="JPW25" s="0"/>
      <c r="JPX25" s="0"/>
      <c r="JPY25" s="0"/>
      <c r="JPZ25" s="0"/>
      <c r="JQA25" s="0"/>
      <c r="JQB25" s="0"/>
      <c r="JQC25" s="0"/>
      <c r="JQD25" s="0"/>
      <c r="JQE25" s="0"/>
      <c r="JQF25" s="0"/>
      <c r="JQG25" s="0"/>
      <c r="JQH25" s="0"/>
      <c r="JQI25" s="0"/>
      <c r="JQJ25" s="0"/>
      <c r="JQK25" s="0"/>
      <c r="JQL25" s="0"/>
      <c r="JQM25" s="0"/>
      <c r="JQN25" s="0"/>
      <c r="JQO25" s="0"/>
      <c r="JQP25" s="0"/>
      <c r="JQQ25" s="0"/>
      <c r="JQR25" s="0"/>
      <c r="JQS25" s="0"/>
      <c r="JQT25" s="0"/>
      <c r="JQU25" s="0"/>
      <c r="JQV25" s="0"/>
      <c r="JQW25" s="0"/>
      <c r="JQX25" s="0"/>
      <c r="JQY25" s="0"/>
      <c r="JQZ25" s="0"/>
      <c r="JRA25" s="0"/>
      <c r="JRB25" s="0"/>
      <c r="JRC25" s="0"/>
      <c r="JRD25" s="0"/>
      <c r="JRE25" s="0"/>
      <c r="JRF25" s="0"/>
      <c r="JRG25" s="0"/>
      <c r="JRH25" s="0"/>
      <c r="JRI25" s="0"/>
      <c r="JRJ25" s="0"/>
      <c r="JRK25" s="0"/>
      <c r="JRL25" s="0"/>
      <c r="JRM25" s="0"/>
      <c r="JRN25" s="0"/>
      <c r="JRO25" s="0"/>
      <c r="JRP25" s="0"/>
      <c r="JRQ25" s="0"/>
      <c r="JRR25" s="0"/>
      <c r="JRS25" s="0"/>
      <c r="JRT25" s="0"/>
      <c r="JRU25" s="0"/>
      <c r="JRV25" s="0"/>
      <c r="JRW25" s="0"/>
      <c r="JRX25" s="0"/>
      <c r="JRY25" s="0"/>
      <c r="JRZ25" s="0"/>
      <c r="JSA25" s="0"/>
      <c r="JSB25" s="0"/>
      <c r="JSC25" s="0"/>
      <c r="JSD25" s="0"/>
      <c r="JSE25" s="0"/>
      <c r="JSF25" s="0"/>
      <c r="JSG25" s="0"/>
      <c r="JSH25" s="0"/>
      <c r="JSI25" s="0"/>
      <c r="JSJ25" s="0"/>
      <c r="JSK25" s="0"/>
      <c r="JSL25" s="0"/>
      <c r="JSM25" s="0"/>
      <c r="JSN25" s="0"/>
      <c r="JSO25" s="0"/>
      <c r="JSP25" s="0"/>
      <c r="JSQ25" s="0"/>
      <c r="JSR25" s="0"/>
      <c r="JSS25" s="0"/>
      <c r="JST25" s="0"/>
      <c r="JSU25" s="0"/>
      <c r="JSV25" s="0"/>
      <c r="JSW25" s="0"/>
      <c r="JSX25" s="0"/>
      <c r="JSY25" s="0"/>
      <c r="JSZ25" s="0"/>
      <c r="JTA25" s="0"/>
      <c r="JTB25" s="0"/>
      <c r="JTC25" s="0"/>
      <c r="JTD25" s="0"/>
      <c r="JTE25" s="0"/>
      <c r="JTF25" s="0"/>
      <c r="JTG25" s="0"/>
      <c r="JTH25" s="0"/>
      <c r="JTI25" s="0"/>
      <c r="JTJ25" s="0"/>
      <c r="JTK25" s="0"/>
      <c r="JTL25" s="0"/>
      <c r="JTM25" s="0"/>
      <c r="JTN25" s="0"/>
      <c r="JTO25" s="0"/>
      <c r="JTP25" s="0"/>
      <c r="JTQ25" s="0"/>
      <c r="JTR25" s="0"/>
      <c r="JTS25" s="0"/>
      <c r="JTT25" s="0"/>
      <c r="JTU25" s="0"/>
      <c r="JTV25" s="0"/>
      <c r="JTW25" s="0"/>
      <c r="JTX25" s="0"/>
      <c r="JTY25" s="0"/>
      <c r="JTZ25" s="0"/>
      <c r="JUA25" s="0"/>
      <c r="JUB25" s="0"/>
      <c r="JUC25" s="0"/>
      <c r="JUD25" s="0"/>
      <c r="JUE25" s="0"/>
      <c r="JUF25" s="0"/>
      <c r="JUG25" s="0"/>
      <c r="JUH25" s="0"/>
      <c r="JUI25" s="0"/>
      <c r="JUJ25" s="0"/>
      <c r="JUK25" s="0"/>
      <c r="JUL25" s="0"/>
      <c r="JUM25" s="0"/>
      <c r="JUN25" s="0"/>
      <c r="JUO25" s="0"/>
      <c r="JUP25" s="0"/>
      <c r="JUQ25" s="0"/>
      <c r="JUR25" s="0"/>
      <c r="JUS25" s="0"/>
      <c r="JUT25" s="0"/>
      <c r="JUU25" s="0"/>
      <c r="JUV25" s="0"/>
      <c r="JUW25" s="0"/>
      <c r="JUX25" s="0"/>
      <c r="JUY25" s="0"/>
      <c r="JUZ25" s="0"/>
      <c r="JVA25" s="0"/>
      <c r="JVB25" s="0"/>
      <c r="JVC25" s="0"/>
      <c r="JVD25" s="0"/>
      <c r="JVE25" s="0"/>
      <c r="JVF25" s="0"/>
      <c r="JVG25" s="0"/>
      <c r="JVH25" s="0"/>
      <c r="JVI25" s="0"/>
      <c r="JVJ25" s="0"/>
      <c r="JVK25" s="0"/>
      <c r="JVL25" s="0"/>
      <c r="JVM25" s="0"/>
      <c r="JVN25" s="0"/>
      <c r="JVO25" s="0"/>
      <c r="JVP25" s="0"/>
      <c r="JVQ25" s="0"/>
      <c r="JVR25" s="0"/>
      <c r="JVS25" s="0"/>
      <c r="JVT25" s="0"/>
      <c r="JVU25" s="0"/>
      <c r="JVV25" s="0"/>
      <c r="JVW25" s="0"/>
      <c r="JVX25" s="0"/>
      <c r="JVY25" s="0"/>
      <c r="JVZ25" s="0"/>
      <c r="JWA25" s="0"/>
      <c r="JWB25" s="0"/>
      <c r="JWC25" s="0"/>
      <c r="JWD25" s="0"/>
      <c r="JWE25" s="0"/>
      <c r="JWF25" s="0"/>
      <c r="JWG25" s="0"/>
      <c r="JWH25" s="0"/>
      <c r="JWI25" s="0"/>
      <c r="JWJ25" s="0"/>
      <c r="JWK25" s="0"/>
      <c r="JWL25" s="0"/>
      <c r="JWM25" s="0"/>
      <c r="JWN25" s="0"/>
      <c r="JWO25" s="0"/>
      <c r="JWP25" s="0"/>
      <c r="JWQ25" s="0"/>
      <c r="JWR25" s="0"/>
      <c r="JWS25" s="0"/>
      <c r="JWT25" s="0"/>
      <c r="JWU25" s="0"/>
      <c r="JWV25" s="0"/>
      <c r="JWW25" s="0"/>
      <c r="JWX25" s="0"/>
      <c r="JWY25" s="0"/>
      <c r="JWZ25" s="0"/>
      <c r="JXA25" s="0"/>
      <c r="JXB25" s="0"/>
      <c r="JXC25" s="0"/>
      <c r="JXD25" s="0"/>
      <c r="JXE25" s="0"/>
      <c r="JXF25" s="0"/>
      <c r="JXG25" s="0"/>
      <c r="JXH25" s="0"/>
      <c r="JXI25" s="0"/>
      <c r="JXJ25" s="0"/>
      <c r="JXK25" s="0"/>
      <c r="JXL25" s="0"/>
      <c r="JXM25" s="0"/>
      <c r="JXN25" s="0"/>
      <c r="JXO25" s="0"/>
      <c r="JXP25" s="0"/>
      <c r="JXQ25" s="0"/>
      <c r="JXR25" s="0"/>
      <c r="JXS25" s="0"/>
      <c r="JXT25" s="0"/>
      <c r="JXU25" s="0"/>
      <c r="JXV25" s="0"/>
      <c r="JXW25" s="0"/>
      <c r="JXX25" s="0"/>
      <c r="JXY25" s="0"/>
      <c r="JXZ25" s="0"/>
      <c r="JYA25" s="0"/>
      <c r="JYB25" s="0"/>
      <c r="JYC25" s="0"/>
      <c r="JYD25" s="0"/>
      <c r="JYE25" s="0"/>
      <c r="JYF25" s="0"/>
      <c r="JYG25" s="0"/>
      <c r="JYH25" s="0"/>
      <c r="JYI25" s="0"/>
      <c r="JYJ25" s="0"/>
      <c r="JYK25" s="0"/>
      <c r="JYL25" s="0"/>
      <c r="JYM25" s="0"/>
      <c r="JYN25" s="0"/>
      <c r="JYO25" s="0"/>
      <c r="JYP25" s="0"/>
      <c r="JYQ25" s="0"/>
      <c r="JYR25" s="0"/>
      <c r="JYS25" s="0"/>
      <c r="JYT25" s="0"/>
      <c r="JYU25" s="0"/>
      <c r="JYV25" s="0"/>
      <c r="JYW25" s="0"/>
      <c r="JYX25" s="0"/>
      <c r="JYY25" s="0"/>
      <c r="JYZ25" s="0"/>
      <c r="JZA25" s="0"/>
      <c r="JZB25" s="0"/>
      <c r="JZC25" s="0"/>
      <c r="JZD25" s="0"/>
      <c r="JZE25" s="0"/>
      <c r="JZF25" s="0"/>
      <c r="JZG25" s="0"/>
      <c r="JZH25" s="0"/>
      <c r="JZI25" s="0"/>
      <c r="JZJ25" s="0"/>
      <c r="JZK25" s="0"/>
      <c r="JZL25" s="0"/>
      <c r="JZM25" s="0"/>
      <c r="JZN25" s="0"/>
      <c r="JZO25" s="0"/>
      <c r="JZP25" s="0"/>
      <c r="JZQ25" s="0"/>
      <c r="JZR25" s="0"/>
      <c r="JZS25" s="0"/>
      <c r="JZT25" s="0"/>
      <c r="JZU25" s="0"/>
      <c r="JZV25" s="0"/>
      <c r="JZW25" s="0"/>
      <c r="JZX25" s="0"/>
      <c r="JZY25" s="0"/>
      <c r="JZZ25" s="0"/>
      <c r="KAA25" s="0"/>
      <c r="KAB25" s="0"/>
      <c r="KAC25" s="0"/>
      <c r="KAD25" s="0"/>
      <c r="KAE25" s="0"/>
      <c r="KAF25" s="0"/>
      <c r="KAG25" s="0"/>
      <c r="KAH25" s="0"/>
      <c r="KAI25" s="0"/>
      <c r="KAJ25" s="0"/>
      <c r="KAK25" s="0"/>
      <c r="KAL25" s="0"/>
      <c r="KAM25" s="0"/>
      <c r="KAN25" s="0"/>
      <c r="KAO25" s="0"/>
      <c r="KAP25" s="0"/>
      <c r="KAQ25" s="0"/>
      <c r="KAR25" s="0"/>
      <c r="KAS25" s="0"/>
      <c r="KAT25" s="0"/>
      <c r="KAU25" s="0"/>
      <c r="KAV25" s="0"/>
      <c r="KAW25" s="0"/>
      <c r="KAX25" s="0"/>
      <c r="KAY25" s="0"/>
      <c r="KAZ25" s="0"/>
      <c r="KBA25" s="0"/>
      <c r="KBB25" s="0"/>
      <c r="KBC25" s="0"/>
      <c r="KBD25" s="0"/>
      <c r="KBE25" s="0"/>
      <c r="KBF25" s="0"/>
      <c r="KBG25" s="0"/>
      <c r="KBH25" s="0"/>
      <c r="KBI25" s="0"/>
      <c r="KBJ25" s="0"/>
      <c r="KBK25" s="0"/>
      <c r="KBL25" s="0"/>
      <c r="KBM25" s="0"/>
      <c r="KBN25" s="0"/>
      <c r="KBO25" s="0"/>
      <c r="KBP25" s="0"/>
      <c r="KBQ25" s="0"/>
      <c r="KBR25" s="0"/>
      <c r="KBS25" s="0"/>
      <c r="KBT25" s="0"/>
      <c r="KBU25" s="0"/>
      <c r="KBV25" s="0"/>
      <c r="KBW25" s="0"/>
      <c r="KBX25" s="0"/>
      <c r="KBY25" s="0"/>
      <c r="KBZ25" s="0"/>
      <c r="KCA25" s="0"/>
      <c r="KCB25" s="0"/>
      <c r="KCC25" s="0"/>
      <c r="KCD25" s="0"/>
      <c r="KCE25" s="0"/>
      <c r="KCF25" s="0"/>
      <c r="KCG25" s="0"/>
      <c r="KCH25" s="0"/>
      <c r="KCI25" s="0"/>
      <c r="KCJ25" s="0"/>
      <c r="KCK25" s="0"/>
      <c r="KCL25" s="0"/>
      <c r="KCM25" s="0"/>
      <c r="KCN25" s="0"/>
      <c r="KCO25" s="0"/>
      <c r="KCP25" s="0"/>
      <c r="KCQ25" s="0"/>
      <c r="KCR25" s="0"/>
      <c r="KCS25" s="0"/>
      <c r="KCT25" s="0"/>
      <c r="KCU25" s="0"/>
      <c r="KCV25" s="0"/>
      <c r="KCW25" s="0"/>
      <c r="KCX25" s="0"/>
      <c r="KCY25" s="0"/>
      <c r="KCZ25" s="0"/>
      <c r="KDA25" s="0"/>
      <c r="KDB25" s="0"/>
      <c r="KDC25" s="0"/>
      <c r="KDD25" s="0"/>
      <c r="KDE25" s="0"/>
      <c r="KDF25" s="0"/>
      <c r="KDG25" s="0"/>
      <c r="KDH25" s="0"/>
      <c r="KDI25" s="0"/>
      <c r="KDJ25" s="0"/>
      <c r="KDK25" s="0"/>
      <c r="KDL25" s="0"/>
      <c r="KDM25" s="0"/>
      <c r="KDN25" s="0"/>
      <c r="KDO25" s="0"/>
      <c r="KDP25" s="0"/>
      <c r="KDQ25" s="0"/>
      <c r="KDR25" s="0"/>
      <c r="KDS25" s="0"/>
      <c r="KDT25" s="0"/>
      <c r="KDU25" s="0"/>
      <c r="KDV25" s="0"/>
      <c r="KDW25" s="0"/>
      <c r="KDX25" s="0"/>
      <c r="KDY25" s="0"/>
      <c r="KDZ25" s="0"/>
      <c r="KEA25" s="0"/>
      <c r="KEB25" s="0"/>
      <c r="KEC25" s="0"/>
      <c r="KED25" s="0"/>
      <c r="KEE25" s="0"/>
      <c r="KEF25" s="0"/>
      <c r="KEG25" s="0"/>
      <c r="KEH25" s="0"/>
      <c r="KEI25" s="0"/>
      <c r="KEJ25" s="0"/>
      <c r="KEK25" s="0"/>
      <c r="KEL25" s="0"/>
      <c r="KEM25" s="0"/>
      <c r="KEN25" s="0"/>
      <c r="KEO25" s="0"/>
      <c r="KEP25" s="0"/>
      <c r="KEQ25" s="0"/>
      <c r="KER25" s="0"/>
      <c r="KES25" s="0"/>
      <c r="KET25" s="0"/>
      <c r="KEU25" s="0"/>
      <c r="KEV25" s="0"/>
      <c r="KEW25" s="0"/>
      <c r="KEX25" s="0"/>
      <c r="KEY25" s="0"/>
      <c r="KEZ25" s="0"/>
      <c r="KFA25" s="0"/>
      <c r="KFB25" s="0"/>
      <c r="KFC25" s="0"/>
      <c r="KFD25" s="0"/>
      <c r="KFE25" s="0"/>
      <c r="KFF25" s="0"/>
      <c r="KFG25" s="0"/>
      <c r="KFH25" s="0"/>
      <c r="KFI25" s="0"/>
      <c r="KFJ25" s="0"/>
      <c r="KFK25" s="0"/>
      <c r="KFL25" s="0"/>
      <c r="KFM25" s="0"/>
      <c r="KFN25" s="0"/>
      <c r="KFO25" s="0"/>
      <c r="KFP25" s="0"/>
      <c r="KFQ25" s="0"/>
      <c r="KFR25" s="0"/>
      <c r="KFS25" s="0"/>
      <c r="KFT25" s="0"/>
      <c r="KFU25" s="0"/>
      <c r="KFV25" s="0"/>
      <c r="KFW25" s="0"/>
      <c r="KFX25" s="0"/>
      <c r="KFY25" s="0"/>
      <c r="KFZ25" s="0"/>
      <c r="KGA25" s="0"/>
      <c r="KGB25" s="0"/>
      <c r="KGC25" s="0"/>
      <c r="KGD25" s="0"/>
      <c r="KGE25" s="0"/>
      <c r="KGF25" s="0"/>
      <c r="KGG25" s="0"/>
      <c r="KGH25" s="0"/>
      <c r="KGI25" s="0"/>
      <c r="KGJ25" s="0"/>
      <c r="KGK25" s="0"/>
      <c r="KGL25" s="0"/>
      <c r="KGM25" s="0"/>
      <c r="KGN25" s="0"/>
      <c r="KGO25" s="0"/>
      <c r="KGP25" s="0"/>
      <c r="KGQ25" s="0"/>
      <c r="KGR25" s="0"/>
      <c r="KGS25" s="0"/>
      <c r="KGT25" s="0"/>
      <c r="KGU25" s="0"/>
      <c r="KGV25" s="0"/>
      <c r="KGW25" s="0"/>
      <c r="KGX25" s="0"/>
      <c r="KGY25" s="0"/>
      <c r="KGZ25" s="0"/>
      <c r="KHA25" s="0"/>
      <c r="KHB25" s="0"/>
      <c r="KHC25" s="0"/>
      <c r="KHD25" s="0"/>
      <c r="KHE25" s="0"/>
      <c r="KHF25" s="0"/>
      <c r="KHG25" s="0"/>
      <c r="KHH25" s="0"/>
      <c r="KHI25" s="0"/>
      <c r="KHJ25" s="0"/>
      <c r="KHK25" s="0"/>
      <c r="KHL25" s="0"/>
      <c r="KHM25" s="0"/>
      <c r="KHN25" s="0"/>
      <c r="KHO25" s="0"/>
      <c r="KHP25" s="0"/>
      <c r="KHQ25" s="0"/>
      <c r="KHR25" s="0"/>
      <c r="KHS25" s="0"/>
      <c r="KHT25" s="0"/>
      <c r="KHU25" s="0"/>
      <c r="KHV25" s="0"/>
      <c r="KHW25" s="0"/>
      <c r="KHX25" s="0"/>
      <c r="KHY25" s="0"/>
      <c r="KHZ25" s="0"/>
      <c r="KIA25" s="0"/>
      <c r="KIB25" s="0"/>
      <c r="KIC25" s="0"/>
      <c r="KID25" s="0"/>
      <c r="KIE25" s="0"/>
      <c r="KIF25" s="0"/>
      <c r="KIG25" s="0"/>
      <c r="KIH25" s="0"/>
      <c r="KII25" s="0"/>
      <c r="KIJ25" s="0"/>
      <c r="KIK25" s="0"/>
      <c r="KIL25" s="0"/>
      <c r="KIM25" s="0"/>
      <c r="KIN25" s="0"/>
      <c r="KIO25" s="0"/>
      <c r="KIP25" s="0"/>
      <c r="KIQ25" s="0"/>
      <c r="KIR25" s="0"/>
      <c r="KIS25" s="0"/>
      <c r="KIT25" s="0"/>
      <c r="KIU25" s="0"/>
      <c r="KIV25" s="0"/>
      <c r="KIW25" s="0"/>
      <c r="KIX25" s="0"/>
      <c r="KIY25" s="0"/>
      <c r="KIZ25" s="0"/>
      <c r="KJA25" s="0"/>
      <c r="KJB25" s="0"/>
      <c r="KJC25" s="0"/>
      <c r="KJD25" s="0"/>
      <c r="KJE25" s="0"/>
      <c r="KJF25" s="0"/>
      <c r="KJG25" s="0"/>
      <c r="KJH25" s="0"/>
      <c r="KJI25" s="0"/>
      <c r="KJJ25" s="0"/>
      <c r="KJK25" s="0"/>
      <c r="KJL25" s="0"/>
      <c r="KJM25" s="0"/>
      <c r="KJN25" s="0"/>
      <c r="KJO25" s="0"/>
      <c r="KJP25" s="0"/>
      <c r="KJQ25" s="0"/>
      <c r="KJR25" s="0"/>
      <c r="KJS25" s="0"/>
      <c r="KJT25" s="0"/>
      <c r="KJU25" s="0"/>
      <c r="KJV25" s="0"/>
      <c r="KJW25" s="0"/>
      <c r="KJX25" s="0"/>
      <c r="KJY25" s="0"/>
      <c r="KJZ25" s="0"/>
      <c r="KKA25" s="0"/>
      <c r="KKB25" s="0"/>
      <c r="KKC25" s="0"/>
      <c r="KKD25" s="0"/>
      <c r="KKE25" s="0"/>
      <c r="KKF25" s="0"/>
      <c r="KKG25" s="0"/>
      <c r="KKH25" s="0"/>
      <c r="KKI25" s="0"/>
      <c r="KKJ25" s="0"/>
      <c r="KKK25" s="0"/>
      <c r="KKL25" s="0"/>
      <c r="KKM25" s="0"/>
      <c r="KKN25" s="0"/>
      <c r="KKO25" s="0"/>
      <c r="KKP25" s="0"/>
      <c r="KKQ25" s="0"/>
      <c r="KKR25" s="0"/>
      <c r="KKS25" s="0"/>
      <c r="KKT25" s="0"/>
      <c r="KKU25" s="0"/>
      <c r="KKV25" s="0"/>
      <c r="KKW25" s="0"/>
      <c r="KKX25" s="0"/>
      <c r="KKY25" s="0"/>
      <c r="KKZ25" s="0"/>
      <c r="KLA25" s="0"/>
      <c r="KLB25" s="0"/>
      <c r="KLC25" s="0"/>
      <c r="KLD25" s="0"/>
      <c r="KLE25" s="0"/>
      <c r="KLF25" s="0"/>
      <c r="KLG25" s="0"/>
      <c r="KLH25" s="0"/>
      <c r="KLI25" s="0"/>
      <c r="KLJ25" s="0"/>
      <c r="KLK25" s="0"/>
      <c r="KLL25" s="0"/>
      <c r="KLM25" s="0"/>
      <c r="KLN25" s="0"/>
      <c r="KLO25" s="0"/>
      <c r="KLP25" s="0"/>
      <c r="KLQ25" s="0"/>
      <c r="KLR25" s="0"/>
      <c r="KLS25" s="0"/>
      <c r="KLT25" s="0"/>
      <c r="KLU25" s="0"/>
      <c r="KLV25" s="0"/>
      <c r="KLW25" s="0"/>
      <c r="KLX25" s="0"/>
      <c r="KLY25" s="0"/>
      <c r="KLZ25" s="0"/>
      <c r="KMA25" s="0"/>
      <c r="KMB25" s="0"/>
      <c r="KMC25" s="0"/>
      <c r="KMD25" s="0"/>
      <c r="KME25" s="0"/>
      <c r="KMF25" s="0"/>
      <c r="KMG25" s="0"/>
      <c r="KMH25" s="0"/>
      <c r="KMI25" s="0"/>
      <c r="KMJ25" s="0"/>
      <c r="KMK25" s="0"/>
      <c r="KML25" s="0"/>
      <c r="KMM25" s="0"/>
      <c r="KMN25" s="0"/>
      <c r="KMO25" s="0"/>
      <c r="KMP25" s="0"/>
      <c r="KMQ25" s="0"/>
      <c r="KMR25" s="0"/>
      <c r="KMS25" s="0"/>
      <c r="KMT25" s="0"/>
      <c r="KMU25" s="0"/>
      <c r="KMV25" s="0"/>
      <c r="KMW25" s="0"/>
      <c r="KMX25" s="0"/>
      <c r="KMY25" s="0"/>
      <c r="KMZ25" s="0"/>
      <c r="KNA25" s="0"/>
      <c r="KNB25" s="0"/>
      <c r="KNC25" s="0"/>
      <c r="KND25" s="0"/>
      <c r="KNE25" s="0"/>
      <c r="KNF25" s="0"/>
      <c r="KNG25" s="0"/>
      <c r="KNH25" s="0"/>
      <c r="KNI25" s="0"/>
      <c r="KNJ25" s="0"/>
      <c r="KNK25" s="0"/>
      <c r="KNL25" s="0"/>
      <c r="KNM25" s="0"/>
      <c r="KNN25" s="0"/>
      <c r="KNO25" s="0"/>
      <c r="KNP25" s="0"/>
      <c r="KNQ25" s="0"/>
      <c r="KNR25" s="0"/>
      <c r="KNS25" s="0"/>
      <c r="KNT25" s="0"/>
      <c r="KNU25" s="0"/>
      <c r="KNV25" s="0"/>
      <c r="KNW25" s="0"/>
      <c r="KNX25" s="0"/>
      <c r="KNY25" s="0"/>
      <c r="KNZ25" s="0"/>
      <c r="KOA25" s="0"/>
      <c r="KOB25" s="0"/>
      <c r="KOC25" s="0"/>
      <c r="KOD25" s="0"/>
      <c r="KOE25" s="0"/>
      <c r="KOF25" s="0"/>
      <c r="KOG25" s="0"/>
      <c r="KOH25" s="0"/>
      <c r="KOI25" s="0"/>
      <c r="KOJ25" s="0"/>
      <c r="KOK25" s="0"/>
      <c r="KOL25" s="0"/>
      <c r="KOM25" s="0"/>
      <c r="KON25" s="0"/>
      <c r="KOO25" s="0"/>
      <c r="KOP25" s="0"/>
      <c r="KOQ25" s="0"/>
      <c r="KOR25" s="0"/>
      <c r="KOS25" s="0"/>
      <c r="KOT25" s="0"/>
      <c r="KOU25" s="0"/>
      <c r="KOV25" s="0"/>
      <c r="KOW25" s="0"/>
      <c r="KOX25" s="0"/>
      <c r="KOY25" s="0"/>
      <c r="KOZ25" s="0"/>
      <c r="KPA25" s="0"/>
      <c r="KPB25" s="0"/>
      <c r="KPC25" s="0"/>
      <c r="KPD25" s="0"/>
      <c r="KPE25" s="0"/>
      <c r="KPF25" s="0"/>
      <c r="KPG25" s="0"/>
      <c r="KPH25" s="0"/>
      <c r="KPI25" s="0"/>
      <c r="KPJ25" s="0"/>
      <c r="KPK25" s="0"/>
      <c r="KPL25" s="0"/>
      <c r="KPM25" s="0"/>
      <c r="KPN25" s="0"/>
      <c r="KPO25" s="0"/>
      <c r="KPP25" s="0"/>
      <c r="KPQ25" s="0"/>
      <c r="KPR25" s="0"/>
      <c r="KPS25" s="0"/>
      <c r="KPT25" s="0"/>
      <c r="KPU25" s="0"/>
      <c r="KPV25" s="0"/>
      <c r="KPW25" s="0"/>
      <c r="KPX25" s="0"/>
      <c r="KPY25" s="0"/>
      <c r="KPZ25" s="0"/>
      <c r="KQA25" s="0"/>
      <c r="KQB25" s="0"/>
      <c r="KQC25" s="0"/>
      <c r="KQD25" s="0"/>
      <c r="KQE25" s="0"/>
      <c r="KQF25" s="0"/>
      <c r="KQG25" s="0"/>
      <c r="KQH25" s="0"/>
      <c r="KQI25" s="0"/>
      <c r="KQJ25" s="0"/>
      <c r="KQK25" s="0"/>
      <c r="KQL25" s="0"/>
      <c r="KQM25" s="0"/>
      <c r="KQN25" s="0"/>
      <c r="KQO25" s="0"/>
      <c r="KQP25" s="0"/>
      <c r="KQQ25" s="0"/>
      <c r="KQR25" s="0"/>
      <c r="KQS25" s="0"/>
      <c r="KQT25" s="0"/>
      <c r="KQU25" s="0"/>
      <c r="KQV25" s="0"/>
      <c r="KQW25" s="0"/>
      <c r="KQX25" s="0"/>
      <c r="KQY25" s="0"/>
      <c r="KQZ25" s="0"/>
      <c r="KRA25" s="0"/>
      <c r="KRB25" s="0"/>
      <c r="KRC25" s="0"/>
      <c r="KRD25" s="0"/>
      <c r="KRE25" s="0"/>
      <c r="KRF25" s="0"/>
      <c r="KRG25" s="0"/>
      <c r="KRH25" s="0"/>
      <c r="KRI25" s="0"/>
      <c r="KRJ25" s="0"/>
      <c r="KRK25" s="0"/>
      <c r="KRL25" s="0"/>
      <c r="KRM25" s="0"/>
      <c r="KRN25" s="0"/>
      <c r="KRO25" s="0"/>
      <c r="KRP25" s="0"/>
      <c r="KRQ25" s="0"/>
      <c r="KRR25" s="0"/>
      <c r="KRS25" s="0"/>
      <c r="KRT25" s="0"/>
      <c r="KRU25" s="0"/>
      <c r="KRV25" s="0"/>
      <c r="KRW25" s="0"/>
      <c r="KRX25" s="0"/>
      <c r="KRY25" s="0"/>
      <c r="KRZ25" s="0"/>
      <c r="KSA25" s="0"/>
      <c r="KSB25" s="0"/>
      <c r="KSC25" s="0"/>
      <c r="KSD25" s="0"/>
      <c r="KSE25" s="0"/>
      <c r="KSF25" s="0"/>
      <c r="KSG25" s="0"/>
      <c r="KSH25" s="0"/>
      <c r="KSI25" s="0"/>
      <c r="KSJ25" s="0"/>
      <c r="KSK25" s="0"/>
      <c r="KSL25" s="0"/>
      <c r="KSM25" s="0"/>
      <c r="KSN25" s="0"/>
      <c r="KSO25" s="0"/>
      <c r="KSP25" s="0"/>
      <c r="KSQ25" s="0"/>
      <c r="KSR25" s="0"/>
      <c r="KSS25" s="0"/>
      <c r="KST25" s="0"/>
      <c r="KSU25" s="0"/>
      <c r="KSV25" s="0"/>
      <c r="KSW25" s="0"/>
      <c r="KSX25" s="0"/>
      <c r="KSY25" s="0"/>
      <c r="KSZ25" s="0"/>
      <c r="KTA25" s="0"/>
      <c r="KTB25" s="0"/>
      <c r="KTC25" s="0"/>
      <c r="KTD25" s="0"/>
      <c r="KTE25" s="0"/>
      <c r="KTF25" s="0"/>
      <c r="KTG25" s="0"/>
      <c r="KTH25" s="0"/>
      <c r="KTI25" s="0"/>
      <c r="KTJ25" s="0"/>
      <c r="KTK25" s="0"/>
      <c r="KTL25" s="0"/>
      <c r="KTM25" s="0"/>
      <c r="KTN25" s="0"/>
      <c r="KTO25" s="0"/>
      <c r="KTP25" s="0"/>
      <c r="KTQ25" s="0"/>
      <c r="KTR25" s="0"/>
      <c r="KTS25" s="0"/>
      <c r="KTT25" s="0"/>
      <c r="KTU25" s="0"/>
      <c r="KTV25" s="0"/>
      <c r="KTW25" s="0"/>
      <c r="KTX25" s="0"/>
      <c r="KTY25" s="0"/>
      <c r="KTZ25" s="0"/>
      <c r="KUA25" s="0"/>
      <c r="KUB25" s="0"/>
      <c r="KUC25" s="0"/>
      <c r="KUD25" s="0"/>
      <c r="KUE25" s="0"/>
      <c r="KUF25" s="0"/>
      <c r="KUG25" s="0"/>
      <c r="KUH25" s="0"/>
      <c r="KUI25" s="0"/>
      <c r="KUJ25" s="0"/>
      <c r="KUK25" s="0"/>
      <c r="KUL25" s="0"/>
      <c r="KUM25" s="0"/>
      <c r="KUN25" s="0"/>
      <c r="KUO25" s="0"/>
      <c r="KUP25" s="0"/>
      <c r="KUQ25" s="0"/>
      <c r="KUR25" s="0"/>
      <c r="KUS25" s="0"/>
      <c r="KUT25" s="0"/>
      <c r="KUU25" s="0"/>
      <c r="KUV25" s="0"/>
      <c r="KUW25" s="0"/>
      <c r="KUX25" s="0"/>
      <c r="KUY25" s="0"/>
      <c r="KUZ25" s="0"/>
      <c r="KVA25" s="0"/>
      <c r="KVB25" s="0"/>
      <c r="KVC25" s="0"/>
      <c r="KVD25" s="0"/>
      <c r="KVE25" s="0"/>
      <c r="KVF25" s="0"/>
      <c r="KVG25" s="0"/>
      <c r="KVH25" s="0"/>
      <c r="KVI25" s="0"/>
      <c r="KVJ25" s="0"/>
      <c r="KVK25" s="0"/>
      <c r="KVL25" s="0"/>
      <c r="KVM25" s="0"/>
      <c r="KVN25" s="0"/>
      <c r="KVO25" s="0"/>
      <c r="KVP25" s="0"/>
      <c r="KVQ25" s="0"/>
      <c r="KVR25" s="0"/>
      <c r="KVS25" s="0"/>
      <c r="KVT25" s="0"/>
      <c r="KVU25" s="0"/>
      <c r="KVV25" s="0"/>
      <c r="KVW25" s="0"/>
      <c r="KVX25" s="0"/>
      <c r="KVY25" s="0"/>
      <c r="KVZ25" s="0"/>
      <c r="KWA25" s="0"/>
      <c r="KWB25" s="0"/>
      <c r="KWC25" s="0"/>
      <c r="KWD25" s="0"/>
      <c r="KWE25" s="0"/>
      <c r="KWF25" s="0"/>
      <c r="KWG25" s="0"/>
      <c r="KWH25" s="0"/>
      <c r="KWI25" s="0"/>
      <c r="KWJ25" s="0"/>
      <c r="KWK25" s="0"/>
      <c r="KWL25" s="0"/>
      <c r="KWM25" s="0"/>
      <c r="KWN25" s="0"/>
      <c r="KWO25" s="0"/>
      <c r="KWP25" s="0"/>
      <c r="KWQ25" s="0"/>
      <c r="KWR25" s="0"/>
      <c r="KWS25" s="0"/>
      <c r="KWT25" s="0"/>
      <c r="KWU25" s="0"/>
      <c r="KWV25" s="0"/>
      <c r="KWW25" s="0"/>
      <c r="KWX25" s="0"/>
      <c r="KWY25" s="0"/>
      <c r="KWZ25" s="0"/>
      <c r="KXA25" s="0"/>
      <c r="KXB25" s="0"/>
      <c r="KXC25" s="0"/>
      <c r="KXD25" s="0"/>
      <c r="KXE25" s="0"/>
      <c r="KXF25" s="0"/>
      <c r="KXG25" s="0"/>
      <c r="KXH25" s="0"/>
      <c r="KXI25" s="0"/>
      <c r="KXJ25" s="0"/>
      <c r="KXK25" s="0"/>
      <c r="KXL25" s="0"/>
      <c r="KXM25" s="0"/>
      <c r="KXN25" s="0"/>
      <c r="KXO25" s="0"/>
      <c r="KXP25" s="0"/>
      <c r="KXQ25" s="0"/>
      <c r="KXR25" s="0"/>
      <c r="KXS25" s="0"/>
      <c r="KXT25" s="0"/>
      <c r="KXU25" s="0"/>
      <c r="KXV25" s="0"/>
      <c r="KXW25" s="0"/>
      <c r="KXX25" s="0"/>
      <c r="KXY25" s="0"/>
      <c r="KXZ25" s="0"/>
      <c r="KYA25" s="0"/>
      <c r="KYB25" s="0"/>
      <c r="KYC25" s="0"/>
      <c r="KYD25" s="0"/>
      <c r="KYE25" s="0"/>
      <c r="KYF25" s="0"/>
      <c r="KYG25" s="0"/>
      <c r="KYH25" s="0"/>
      <c r="KYI25" s="0"/>
      <c r="KYJ25" s="0"/>
      <c r="KYK25" s="0"/>
      <c r="KYL25" s="0"/>
      <c r="KYM25" s="0"/>
      <c r="KYN25" s="0"/>
      <c r="KYO25" s="0"/>
      <c r="KYP25" s="0"/>
      <c r="KYQ25" s="0"/>
      <c r="KYR25" s="0"/>
      <c r="KYS25" s="0"/>
      <c r="KYT25" s="0"/>
      <c r="KYU25" s="0"/>
      <c r="KYV25" s="0"/>
      <c r="KYW25" s="0"/>
      <c r="KYX25" s="0"/>
      <c r="KYY25" s="0"/>
      <c r="KYZ25" s="0"/>
      <c r="KZA25" s="0"/>
      <c r="KZB25" s="0"/>
      <c r="KZC25" s="0"/>
      <c r="KZD25" s="0"/>
      <c r="KZE25" s="0"/>
      <c r="KZF25" s="0"/>
      <c r="KZG25" s="0"/>
      <c r="KZH25" s="0"/>
      <c r="KZI25" s="0"/>
      <c r="KZJ25" s="0"/>
      <c r="KZK25" s="0"/>
      <c r="KZL25" s="0"/>
      <c r="KZM25" s="0"/>
      <c r="KZN25" s="0"/>
      <c r="KZO25" s="0"/>
      <c r="KZP25" s="0"/>
      <c r="KZQ25" s="0"/>
      <c r="KZR25" s="0"/>
      <c r="KZS25" s="0"/>
      <c r="KZT25" s="0"/>
      <c r="KZU25" s="0"/>
      <c r="KZV25" s="0"/>
      <c r="KZW25" s="0"/>
      <c r="KZX25" s="0"/>
      <c r="KZY25" s="0"/>
      <c r="KZZ25" s="0"/>
      <c r="LAA25" s="0"/>
      <c r="LAB25" s="0"/>
      <c r="LAC25" s="0"/>
      <c r="LAD25" s="0"/>
      <c r="LAE25" s="0"/>
      <c r="LAF25" s="0"/>
      <c r="LAG25" s="0"/>
      <c r="LAH25" s="0"/>
      <c r="LAI25" s="0"/>
      <c r="LAJ25" s="0"/>
      <c r="LAK25" s="0"/>
      <c r="LAL25" s="0"/>
      <c r="LAM25" s="0"/>
      <c r="LAN25" s="0"/>
      <c r="LAO25" s="0"/>
      <c r="LAP25" s="0"/>
      <c r="LAQ25" s="0"/>
      <c r="LAR25" s="0"/>
      <c r="LAS25" s="0"/>
      <c r="LAT25" s="0"/>
      <c r="LAU25" s="0"/>
      <c r="LAV25" s="0"/>
      <c r="LAW25" s="0"/>
      <c r="LAX25" s="0"/>
      <c r="LAY25" s="0"/>
      <c r="LAZ25" s="0"/>
      <c r="LBA25" s="0"/>
      <c r="LBB25" s="0"/>
      <c r="LBC25" s="0"/>
      <c r="LBD25" s="0"/>
      <c r="LBE25" s="0"/>
      <c r="LBF25" s="0"/>
      <c r="LBG25" s="0"/>
      <c r="LBH25" s="0"/>
      <c r="LBI25" s="0"/>
      <c r="LBJ25" s="0"/>
      <c r="LBK25" s="0"/>
      <c r="LBL25" s="0"/>
      <c r="LBM25" s="0"/>
      <c r="LBN25" s="0"/>
      <c r="LBO25" s="0"/>
      <c r="LBP25" s="0"/>
      <c r="LBQ25" s="0"/>
      <c r="LBR25" s="0"/>
      <c r="LBS25" s="0"/>
      <c r="LBT25" s="0"/>
      <c r="LBU25" s="0"/>
      <c r="LBV25" s="0"/>
      <c r="LBW25" s="0"/>
      <c r="LBX25" s="0"/>
      <c r="LBY25" s="0"/>
      <c r="LBZ25" s="0"/>
      <c r="LCA25" s="0"/>
      <c r="LCB25" s="0"/>
      <c r="LCC25" s="0"/>
      <c r="LCD25" s="0"/>
      <c r="LCE25" s="0"/>
      <c r="LCF25" s="0"/>
      <c r="LCG25" s="0"/>
      <c r="LCH25" s="0"/>
      <c r="LCI25" s="0"/>
      <c r="LCJ25" s="0"/>
      <c r="LCK25" s="0"/>
      <c r="LCL25" s="0"/>
      <c r="LCM25" s="0"/>
      <c r="LCN25" s="0"/>
      <c r="LCO25" s="0"/>
      <c r="LCP25" s="0"/>
      <c r="LCQ25" s="0"/>
      <c r="LCR25" s="0"/>
      <c r="LCS25" s="0"/>
      <c r="LCT25" s="0"/>
      <c r="LCU25" s="0"/>
      <c r="LCV25" s="0"/>
      <c r="LCW25" s="0"/>
      <c r="LCX25" s="0"/>
      <c r="LCY25" s="0"/>
      <c r="LCZ25" s="0"/>
      <c r="LDA25" s="0"/>
      <c r="LDB25" s="0"/>
      <c r="LDC25" s="0"/>
      <c r="LDD25" s="0"/>
      <c r="LDE25" s="0"/>
      <c r="LDF25" s="0"/>
      <c r="LDG25" s="0"/>
      <c r="LDH25" s="0"/>
      <c r="LDI25" s="0"/>
      <c r="LDJ25" s="0"/>
      <c r="LDK25" s="0"/>
      <c r="LDL25" s="0"/>
      <c r="LDM25" s="0"/>
      <c r="LDN25" s="0"/>
      <c r="LDO25" s="0"/>
      <c r="LDP25" s="0"/>
      <c r="LDQ25" s="0"/>
      <c r="LDR25" s="0"/>
      <c r="LDS25" s="0"/>
      <c r="LDT25" s="0"/>
      <c r="LDU25" s="0"/>
      <c r="LDV25" s="0"/>
      <c r="LDW25" s="0"/>
      <c r="LDX25" s="0"/>
      <c r="LDY25" s="0"/>
      <c r="LDZ25" s="0"/>
      <c r="LEA25" s="0"/>
      <c r="LEB25" s="0"/>
      <c r="LEC25" s="0"/>
      <c r="LED25" s="0"/>
      <c r="LEE25" s="0"/>
      <c r="LEF25" s="0"/>
      <c r="LEG25" s="0"/>
      <c r="LEH25" s="0"/>
      <c r="LEI25" s="0"/>
      <c r="LEJ25" s="0"/>
      <c r="LEK25" s="0"/>
      <c r="LEL25" s="0"/>
      <c r="LEM25" s="0"/>
      <c r="LEN25" s="0"/>
      <c r="LEO25" s="0"/>
      <c r="LEP25" s="0"/>
      <c r="LEQ25" s="0"/>
      <c r="LER25" s="0"/>
      <c r="LES25" s="0"/>
      <c r="LET25" s="0"/>
      <c r="LEU25" s="0"/>
      <c r="LEV25" s="0"/>
      <c r="LEW25" s="0"/>
      <c r="LEX25" s="0"/>
      <c r="LEY25" s="0"/>
      <c r="LEZ25" s="0"/>
      <c r="LFA25" s="0"/>
      <c r="LFB25" s="0"/>
      <c r="LFC25" s="0"/>
      <c r="LFD25" s="0"/>
      <c r="LFE25" s="0"/>
      <c r="LFF25" s="0"/>
      <c r="LFG25" s="0"/>
      <c r="LFH25" s="0"/>
      <c r="LFI25" s="0"/>
      <c r="LFJ25" s="0"/>
      <c r="LFK25" s="0"/>
      <c r="LFL25" s="0"/>
      <c r="LFM25" s="0"/>
      <c r="LFN25" s="0"/>
      <c r="LFO25" s="0"/>
      <c r="LFP25" s="0"/>
      <c r="LFQ25" s="0"/>
      <c r="LFR25" s="0"/>
      <c r="LFS25" s="0"/>
      <c r="LFT25" s="0"/>
      <c r="LFU25" s="0"/>
      <c r="LFV25" s="0"/>
      <c r="LFW25" s="0"/>
      <c r="LFX25" s="0"/>
      <c r="LFY25" s="0"/>
      <c r="LFZ25" s="0"/>
      <c r="LGA25" s="0"/>
      <c r="LGB25" s="0"/>
      <c r="LGC25" s="0"/>
      <c r="LGD25" s="0"/>
      <c r="LGE25" s="0"/>
      <c r="LGF25" s="0"/>
      <c r="LGG25" s="0"/>
      <c r="LGH25" s="0"/>
      <c r="LGI25" s="0"/>
      <c r="LGJ25" s="0"/>
      <c r="LGK25" s="0"/>
      <c r="LGL25" s="0"/>
      <c r="LGM25" s="0"/>
      <c r="LGN25" s="0"/>
      <c r="LGO25" s="0"/>
      <c r="LGP25" s="0"/>
      <c r="LGQ25" s="0"/>
      <c r="LGR25" s="0"/>
      <c r="LGS25" s="0"/>
      <c r="LGT25" s="0"/>
      <c r="LGU25" s="0"/>
      <c r="LGV25" s="0"/>
      <c r="LGW25" s="0"/>
      <c r="LGX25" s="0"/>
      <c r="LGY25" s="0"/>
      <c r="LGZ25" s="0"/>
      <c r="LHA25" s="0"/>
      <c r="LHB25" s="0"/>
      <c r="LHC25" s="0"/>
      <c r="LHD25" s="0"/>
      <c r="LHE25" s="0"/>
      <c r="LHF25" s="0"/>
      <c r="LHG25" s="0"/>
      <c r="LHH25" s="0"/>
      <c r="LHI25" s="0"/>
      <c r="LHJ25" s="0"/>
      <c r="LHK25" s="0"/>
      <c r="LHL25" s="0"/>
      <c r="LHM25" s="0"/>
      <c r="LHN25" s="0"/>
      <c r="LHO25" s="0"/>
      <c r="LHP25" s="0"/>
      <c r="LHQ25" s="0"/>
      <c r="LHR25" s="0"/>
      <c r="LHS25" s="0"/>
      <c r="LHT25" s="0"/>
      <c r="LHU25" s="0"/>
      <c r="LHV25" s="0"/>
      <c r="LHW25" s="0"/>
      <c r="LHX25" s="0"/>
      <c r="LHY25" s="0"/>
      <c r="LHZ25" s="0"/>
      <c r="LIA25" s="0"/>
      <c r="LIB25" s="0"/>
      <c r="LIC25" s="0"/>
      <c r="LID25" s="0"/>
      <c r="LIE25" s="0"/>
      <c r="LIF25" s="0"/>
      <c r="LIG25" s="0"/>
      <c r="LIH25" s="0"/>
      <c r="LII25" s="0"/>
      <c r="LIJ25" s="0"/>
      <c r="LIK25" s="0"/>
      <c r="LIL25" s="0"/>
      <c r="LIM25" s="0"/>
      <c r="LIN25" s="0"/>
      <c r="LIO25" s="0"/>
      <c r="LIP25" s="0"/>
      <c r="LIQ25" s="0"/>
      <c r="LIR25" s="0"/>
      <c r="LIS25" s="0"/>
      <c r="LIT25" s="0"/>
      <c r="LIU25" s="0"/>
      <c r="LIV25" s="0"/>
      <c r="LIW25" s="0"/>
      <c r="LIX25" s="0"/>
      <c r="LIY25" s="0"/>
      <c r="LIZ25" s="0"/>
      <c r="LJA25" s="0"/>
      <c r="LJB25" s="0"/>
      <c r="LJC25" s="0"/>
      <c r="LJD25" s="0"/>
      <c r="LJE25" s="0"/>
      <c r="LJF25" s="0"/>
      <c r="LJG25" s="0"/>
      <c r="LJH25" s="0"/>
      <c r="LJI25" s="0"/>
      <c r="LJJ25" s="0"/>
      <c r="LJK25" s="0"/>
      <c r="LJL25" s="0"/>
      <c r="LJM25" s="0"/>
      <c r="LJN25" s="0"/>
      <c r="LJO25" s="0"/>
      <c r="LJP25" s="0"/>
      <c r="LJQ25" s="0"/>
      <c r="LJR25" s="0"/>
      <c r="LJS25" s="0"/>
      <c r="LJT25" s="0"/>
      <c r="LJU25" s="0"/>
      <c r="LJV25" s="0"/>
      <c r="LJW25" s="0"/>
      <c r="LJX25" s="0"/>
      <c r="LJY25" s="0"/>
      <c r="LJZ25" s="0"/>
      <c r="LKA25" s="0"/>
      <c r="LKB25" s="0"/>
      <c r="LKC25" s="0"/>
      <c r="LKD25" s="0"/>
      <c r="LKE25" s="0"/>
      <c r="LKF25" s="0"/>
      <c r="LKG25" s="0"/>
      <c r="LKH25" s="0"/>
      <c r="LKI25" s="0"/>
      <c r="LKJ25" s="0"/>
      <c r="LKK25" s="0"/>
      <c r="LKL25" s="0"/>
      <c r="LKM25" s="0"/>
      <c r="LKN25" s="0"/>
      <c r="LKO25" s="0"/>
      <c r="LKP25" s="0"/>
      <c r="LKQ25" s="0"/>
      <c r="LKR25" s="0"/>
      <c r="LKS25" s="0"/>
      <c r="LKT25" s="0"/>
      <c r="LKU25" s="0"/>
      <c r="LKV25" s="0"/>
      <c r="LKW25" s="0"/>
      <c r="LKX25" s="0"/>
      <c r="LKY25" s="0"/>
      <c r="LKZ25" s="0"/>
      <c r="LLA25" s="0"/>
      <c r="LLB25" s="0"/>
      <c r="LLC25" s="0"/>
      <c r="LLD25" s="0"/>
      <c r="LLE25" s="0"/>
      <c r="LLF25" s="0"/>
      <c r="LLG25" s="0"/>
      <c r="LLH25" s="0"/>
      <c r="LLI25" s="0"/>
      <c r="LLJ25" s="0"/>
      <c r="LLK25" s="0"/>
      <c r="LLL25" s="0"/>
      <c r="LLM25" s="0"/>
      <c r="LLN25" s="0"/>
      <c r="LLO25" s="0"/>
      <c r="LLP25" s="0"/>
      <c r="LLQ25" s="0"/>
      <c r="LLR25" s="0"/>
      <c r="LLS25" s="0"/>
      <c r="LLT25" s="0"/>
      <c r="LLU25" s="0"/>
      <c r="LLV25" s="0"/>
      <c r="LLW25" s="0"/>
      <c r="LLX25" s="0"/>
      <c r="LLY25" s="0"/>
      <c r="LLZ25" s="0"/>
      <c r="LMA25" s="0"/>
      <c r="LMB25" s="0"/>
      <c r="LMC25" s="0"/>
      <c r="LMD25" s="0"/>
      <c r="LME25" s="0"/>
      <c r="LMF25" s="0"/>
      <c r="LMG25" s="0"/>
      <c r="LMH25" s="0"/>
      <c r="LMI25" s="0"/>
      <c r="LMJ25" s="0"/>
      <c r="LMK25" s="0"/>
      <c r="LML25" s="0"/>
      <c r="LMM25" s="0"/>
      <c r="LMN25" s="0"/>
      <c r="LMO25" s="0"/>
      <c r="LMP25" s="0"/>
      <c r="LMQ25" s="0"/>
      <c r="LMR25" s="0"/>
      <c r="LMS25" s="0"/>
      <c r="LMT25" s="0"/>
      <c r="LMU25" s="0"/>
      <c r="LMV25" s="0"/>
      <c r="LMW25" s="0"/>
      <c r="LMX25" s="0"/>
      <c r="LMY25" s="0"/>
      <c r="LMZ25" s="0"/>
      <c r="LNA25" s="0"/>
      <c r="LNB25" s="0"/>
      <c r="LNC25" s="0"/>
      <c r="LND25" s="0"/>
      <c r="LNE25" s="0"/>
      <c r="LNF25" s="0"/>
      <c r="LNG25" s="0"/>
      <c r="LNH25" s="0"/>
      <c r="LNI25" s="0"/>
      <c r="LNJ25" s="0"/>
      <c r="LNK25" s="0"/>
      <c r="LNL25" s="0"/>
      <c r="LNM25" s="0"/>
      <c r="LNN25" s="0"/>
      <c r="LNO25" s="0"/>
      <c r="LNP25" s="0"/>
      <c r="LNQ25" s="0"/>
      <c r="LNR25" s="0"/>
      <c r="LNS25" s="0"/>
      <c r="LNT25" s="0"/>
      <c r="LNU25" s="0"/>
      <c r="LNV25" s="0"/>
      <c r="LNW25" s="0"/>
      <c r="LNX25" s="0"/>
      <c r="LNY25" s="0"/>
      <c r="LNZ25" s="0"/>
      <c r="LOA25" s="0"/>
      <c r="LOB25" s="0"/>
      <c r="LOC25" s="0"/>
      <c r="LOD25" s="0"/>
      <c r="LOE25" s="0"/>
      <c r="LOF25" s="0"/>
      <c r="LOG25" s="0"/>
      <c r="LOH25" s="0"/>
      <c r="LOI25" s="0"/>
      <c r="LOJ25" s="0"/>
      <c r="LOK25" s="0"/>
      <c r="LOL25" s="0"/>
      <c r="LOM25" s="0"/>
      <c r="LON25" s="0"/>
      <c r="LOO25" s="0"/>
      <c r="LOP25" s="0"/>
      <c r="LOQ25" s="0"/>
      <c r="LOR25" s="0"/>
      <c r="LOS25" s="0"/>
      <c r="LOT25" s="0"/>
      <c r="LOU25" s="0"/>
      <c r="LOV25" s="0"/>
      <c r="LOW25" s="0"/>
      <c r="LOX25" s="0"/>
      <c r="LOY25" s="0"/>
      <c r="LOZ25" s="0"/>
      <c r="LPA25" s="0"/>
      <c r="LPB25" s="0"/>
      <c r="LPC25" s="0"/>
      <c r="LPD25" s="0"/>
      <c r="LPE25" s="0"/>
      <c r="LPF25" s="0"/>
      <c r="LPG25" s="0"/>
      <c r="LPH25" s="0"/>
      <c r="LPI25" s="0"/>
      <c r="LPJ25" s="0"/>
      <c r="LPK25" s="0"/>
      <c r="LPL25" s="0"/>
      <c r="LPM25" s="0"/>
      <c r="LPN25" s="0"/>
      <c r="LPO25" s="0"/>
      <c r="LPP25" s="0"/>
      <c r="LPQ25" s="0"/>
      <c r="LPR25" s="0"/>
      <c r="LPS25" s="0"/>
      <c r="LPT25" s="0"/>
      <c r="LPU25" s="0"/>
      <c r="LPV25" s="0"/>
      <c r="LPW25" s="0"/>
      <c r="LPX25" s="0"/>
      <c r="LPY25" s="0"/>
      <c r="LPZ25" s="0"/>
      <c r="LQA25" s="0"/>
      <c r="LQB25" s="0"/>
      <c r="LQC25" s="0"/>
      <c r="LQD25" s="0"/>
      <c r="LQE25" s="0"/>
      <c r="LQF25" s="0"/>
      <c r="LQG25" s="0"/>
      <c r="LQH25" s="0"/>
      <c r="LQI25" s="0"/>
      <c r="LQJ25" s="0"/>
      <c r="LQK25" s="0"/>
      <c r="LQL25" s="0"/>
      <c r="LQM25" s="0"/>
      <c r="LQN25" s="0"/>
      <c r="LQO25" s="0"/>
      <c r="LQP25" s="0"/>
      <c r="LQQ25" s="0"/>
      <c r="LQR25" s="0"/>
      <c r="LQS25" s="0"/>
      <c r="LQT25" s="0"/>
      <c r="LQU25" s="0"/>
      <c r="LQV25" s="0"/>
      <c r="LQW25" s="0"/>
      <c r="LQX25" s="0"/>
      <c r="LQY25" s="0"/>
      <c r="LQZ25" s="0"/>
      <c r="LRA25" s="0"/>
      <c r="LRB25" s="0"/>
      <c r="LRC25" s="0"/>
      <c r="LRD25" s="0"/>
      <c r="LRE25" s="0"/>
      <c r="LRF25" s="0"/>
      <c r="LRG25" s="0"/>
      <c r="LRH25" s="0"/>
      <c r="LRI25" s="0"/>
      <c r="LRJ25" s="0"/>
      <c r="LRK25" s="0"/>
      <c r="LRL25" s="0"/>
      <c r="LRM25" s="0"/>
      <c r="LRN25" s="0"/>
      <c r="LRO25" s="0"/>
      <c r="LRP25" s="0"/>
      <c r="LRQ25" s="0"/>
      <c r="LRR25" s="0"/>
      <c r="LRS25" s="0"/>
      <c r="LRT25" s="0"/>
      <c r="LRU25" s="0"/>
      <c r="LRV25" s="0"/>
      <c r="LRW25" s="0"/>
      <c r="LRX25" s="0"/>
      <c r="LRY25" s="0"/>
      <c r="LRZ25" s="0"/>
      <c r="LSA25" s="0"/>
      <c r="LSB25" s="0"/>
      <c r="LSC25" s="0"/>
      <c r="LSD25" s="0"/>
      <c r="LSE25" s="0"/>
      <c r="LSF25" s="0"/>
      <c r="LSG25" s="0"/>
      <c r="LSH25" s="0"/>
      <c r="LSI25" s="0"/>
      <c r="LSJ25" s="0"/>
      <c r="LSK25" s="0"/>
      <c r="LSL25" s="0"/>
      <c r="LSM25" s="0"/>
      <c r="LSN25" s="0"/>
      <c r="LSO25" s="0"/>
      <c r="LSP25" s="0"/>
      <c r="LSQ25" s="0"/>
      <c r="LSR25" s="0"/>
      <c r="LSS25" s="0"/>
      <c r="LST25" s="0"/>
      <c r="LSU25" s="0"/>
      <c r="LSV25" s="0"/>
      <c r="LSW25" s="0"/>
      <c r="LSX25" s="0"/>
      <c r="LSY25" s="0"/>
      <c r="LSZ25" s="0"/>
      <c r="LTA25" s="0"/>
      <c r="LTB25" s="0"/>
      <c r="LTC25" s="0"/>
      <c r="LTD25" s="0"/>
      <c r="LTE25" s="0"/>
      <c r="LTF25" s="0"/>
      <c r="LTG25" s="0"/>
      <c r="LTH25" s="0"/>
      <c r="LTI25" s="0"/>
      <c r="LTJ25" s="0"/>
      <c r="LTK25" s="0"/>
      <c r="LTL25" s="0"/>
      <c r="LTM25" s="0"/>
      <c r="LTN25" s="0"/>
      <c r="LTO25" s="0"/>
      <c r="LTP25" s="0"/>
      <c r="LTQ25" s="0"/>
      <c r="LTR25" s="0"/>
      <c r="LTS25" s="0"/>
      <c r="LTT25" s="0"/>
      <c r="LTU25" s="0"/>
      <c r="LTV25" s="0"/>
      <c r="LTW25" s="0"/>
      <c r="LTX25" s="0"/>
      <c r="LTY25" s="0"/>
      <c r="LTZ25" s="0"/>
      <c r="LUA25" s="0"/>
      <c r="LUB25" s="0"/>
      <c r="LUC25" s="0"/>
      <c r="LUD25" s="0"/>
      <c r="LUE25" s="0"/>
      <c r="LUF25" s="0"/>
      <c r="LUG25" s="0"/>
      <c r="LUH25" s="0"/>
      <c r="LUI25" s="0"/>
      <c r="LUJ25" s="0"/>
      <c r="LUK25" s="0"/>
      <c r="LUL25" s="0"/>
      <c r="LUM25" s="0"/>
      <c r="LUN25" s="0"/>
      <c r="LUO25" s="0"/>
      <c r="LUP25" s="0"/>
      <c r="LUQ25" s="0"/>
      <c r="LUR25" s="0"/>
      <c r="LUS25" s="0"/>
      <c r="LUT25" s="0"/>
      <c r="LUU25" s="0"/>
      <c r="LUV25" s="0"/>
      <c r="LUW25" s="0"/>
      <c r="LUX25" s="0"/>
      <c r="LUY25" s="0"/>
      <c r="LUZ25" s="0"/>
      <c r="LVA25" s="0"/>
      <c r="LVB25" s="0"/>
      <c r="LVC25" s="0"/>
      <c r="LVD25" s="0"/>
      <c r="LVE25" s="0"/>
      <c r="LVF25" s="0"/>
      <c r="LVG25" s="0"/>
      <c r="LVH25" s="0"/>
      <c r="LVI25" s="0"/>
      <c r="LVJ25" s="0"/>
      <c r="LVK25" s="0"/>
      <c r="LVL25" s="0"/>
      <c r="LVM25" s="0"/>
      <c r="LVN25" s="0"/>
      <c r="LVO25" s="0"/>
      <c r="LVP25" s="0"/>
      <c r="LVQ25" s="0"/>
      <c r="LVR25" s="0"/>
      <c r="LVS25" s="0"/>
      <c r="LVT25" s="0"/>
      <c r="LVU25" s="0"/>
      <c r="LVV25" s="0"/>
      <c r="LVW25" s="0"/>
      <c r="LVX25" s="0"/>
      <c r="LVY25" s="0"/>
      <c r="LVZ25" s="0"/>
      <c r="LWA25" s="0"/>
      <c r="LWB25" s="0"/>
      <c r="LWC25" s="0"/>
      <c r="LWD25" s="0"/>
      <c r="LWE25" s="0"/>
      <c r="LWF25" s="0"/>
      <c r="LWG25" s="0"/>
      <c r="LWH25" s="0"/>
      <c r="LWI25" s="0"/>
      <c r="LWJ25" s="0"/>
      <c r="LWK25" s="0"/>
      <c r="LWL25" s="0"/>
      <c r="LWM25" s="0"/>
      <c r="LWN25" s="0"/>
      <c r="LWO25" s="0"/>
      <c r="LWP25" s="0"/>
      <c r="LWQ25" s="0"/>
      <c r="LWR25" s="0"/>
      <c r="LWS25" s="0"/>
      <c r="LWT25" s="0"/>
      <c r="LWU25" s="0"/>
      <c r="LWV25" s="0"/>
      <c r="LWW25" s="0"/>
      <c r="LWX25" s="0"/>
      <c r="LWY25" s="0"/>
      <c r="LWZ25" s="0"/>
      <c r="LXA25" s="0"/>
      <c r="LXB25" s="0"/>
      <c r="LXC25" s="0"/>
      <c r="LXD25" s="0"/>
      <c r="LXE25" s="0"/>
      <c r="LXF25" s="0"/>
      <c r="LXG25" s="0"/>
      <c r="LXH25" s="0"/>
      <c r="LXI25" s="0"/>
      <c r="LXJ25" s="0"/>
      <c r="LXK25" s="0"/>
      <c r="LXL25" s="0"/>
      <c r="LXM25" s="0"/>
      <c r="LXN25" s="0"/>
      <c r="LXO25" s="0"/>
      <c r="LXP25" s="0"/>
      <c r="LXQ25" s="0"/>
      <c r="LXR25" s="0"/>
      <c r="LXS25" s="0"/>
      <c r="LXT25" s="0"/>
      <c r="LXU25" s="0"/>
      <c r="LXV25" s="0"/>
      <c r="LXW25" s="0"/>
      <c r="LXX25" s="0"/>
      <c r="LXY25" s="0"/>
      <c r="LXZ25" s="0"/>
      <c r="LYA25" s="0"/>
      <c r="LYB25" s="0"/>
      <c r="LYC25" s="0"/>
      <c r="LYD25" s="0"/>
      <c r="LYE25" s="0"/>
      <c r="LYF25" s="0"/>
      <c r="LYG25" s="0"/>
      <c r="LYH25" s="0"/>
      <c r="LYI25" s="0"/>
      <c r="LYJ25" s="0"/>
      <c r="LYK25" s="0"/>
      <c r="LYL25" s="0"/>
      <c r="LYM25" s="0"/>
      <c r="LYN25" s="0"/>
      <c r="LYO25" s="0"/>
      <c r="LYP25" s="0"/>
      <c r="LYQ25" s="0"/>
      <c r="LYR25" s="0"/>
      <c r="LYS25" s="0"/>
      <c r="LYT25" s="0"/>
      <c r="LYU25" s="0"/>
      <c r="LYV25" s="0"/>
      <c r="LYW25" s="0"/>
      <c r="LYX25" s="0"/>
      <c r="LYY25" s="0"/>
      <c r="LYZ25" s="0"/>
      <c r="LZA25" s="0"/>
      <c r="LZB25" s="0"/>
      <c r="LZC25" s="0"/>
      <c r="LZD25" s="0"/>
      <c r="LZE25" s="0"/>
      <c r="LZF25" s="0"/>
      <c r="LZG25" s="0"/>
      <c r="LZH25" s="0"/>
      <c r="LZI25" s="0"/>
      <c r="LZJ25" s="0"/>
      <c r="LZK25" s="0"/>
      <c r="LZL25" s="0"/>
      <c r="LZM25" s="0"/>
      <c r="LZN25" s="0"/>
      <c r="LZO25" s="0"/>
      <c r="LZP25" s="0"/>
      <c r="LZQ25" s="0"/>
      <c r="LZR25" s="0"/>
      <c r="LZS25" s="0"/>
      <c r="LZT25" s="0"/>
      <c r="LZU25" s="0"/>
      <c r="LZV25" s="0"/>
      <c r="LZW25" s="0"/>
      <c r="LZX25" s="0"/>
      <c r="LZY25" s="0"/>
      <c r="LZZ25" s="0"/>
      <c r="MAA25" s="0"/>
      <c r="MAB25" s="0"/>
      <c r="MAC25" s="0"/>
      <c r="MAD25" s="0"/>
      <c r="MAE25" s="0"/>
      <c r="MAF25" s="0"/>
      <c r="MAG25" s="0"/>
      <c r="MAH25" s="0"/>
      <c r="MAI25" s="0"/>
      <c r="MAJ25" s="0"/>
      <c r="MAK25" s="0"/>
      <c r="MAL25" s="0"/>
      <c r="MAM25" s="0"/>
      <c r="MAN25" s="0"/>
      <c r="MAO25" s="0"/>
      <c r="MAP25" s="0"/>
      <c r="MAQ25" s="0"/>
      <c r="MAR25" s="0"/>
      <c r="MAS25" s="0"/>
      <c r="MAT25" s="0"/>
      <c r="MAU25" s="0"/>
      <c r="MAV25" s="0"/>
      <c r="MAW25" s="0"/>
      <c r="MAX25" s="0"/>
      <c r="MAY25" s="0"/>
      <c r="MAZ25" s="0"/>
      <c r="MBA25" s="0"/>
      <c r="MBB25" s="0"/>
      <c r="MBC25" s="0"/>
      <c r="MBD25" s="0"/>
      <c r="MBE25" s="0"/>
      <c r="MBF25" s="0"/>
      <c r="MBG25" s="0"/>
      <c r="MBH25" s="0"/>
      <c r="MBI25" s="0"/>
      <c r="MBJ25" s="0"/>
      <c r="MBK25" s="0"/>
      <c r="MBL25" s="0"/>
      <c r="MBM25" s="0"/>
      <c r="MBN25" s="0"/>
      <c r="MBO25" s="0"/>
      <c r="MBP25" s="0"/>
      <c r="MBQ25" s="0"/>
      <c r="MBR25" s="0"/>
      <c r="MBS25" s="0"/>
      <c r="MBT25" s="0"/>
      <c r="MBU25" s="0"/>
      <c r="MBV25" s="0"/>
      <c r="MBW25" s="0"/>
      <c r="MBX25" s="0"/>
      <c r="MBY25" s="0"/>
      <c r="MBZ25" s="0"/>
      <c r="MCA25" s="0"/>
      <c r="MCB25" s="0"/>
      <c r="MCC25" s="0"/>
      <c r="MCD25" s="0"/>
      <c r="MCE25" s="0"/>
      <c r="MCF25" s="0"/>
      <c r="MCG25" s="0"/>
      <c r="MCH25" s="0"/>
      <c r="MCI25" s="0"/>
      <c r="MCJ25" s="0"/>
      <c r="MCK25" s="0"/>
      <c r="MCL25" s="0"/>
      <c r="MCM25" s="0"/>
      <c r="MCN25" s="0"/>
      <c r="MCO25" s="0"/>
      <c r="MCP25" s="0"/>
      <c r="MCQ25" s="0"/>
      <c r="MCR25" s="0"/>
      <c r="MCS25" s="0"/>
      <c r="MCT25" s="0"/>
      <c r="MCU25" s="0"/>
      <c r="MCV25" s="0"/>
      <c r="MCW25" s="0"/>
      <c r="MCX25" s="0"/>
      <c r="MCY25" s="0"/>
      <c r="MCZ25" s="0"/>
      <c r="MDA25" s="0"/>
      <c r="MDB25" s="0"/>
      <c r="MDC25" s="0"/>
      <c r="MDD25" s="0"/>
      <c r="MDE25" s="0"/>
      <c r="MDF25" s="0"/>
      <c r="MDG25" s="0"/>
      <c r="MDH25" s="0"/>
      <c r="MDI25" s="0"/>
      <c r="MDJ25" s="0"/>
      <c r="MDK25" s="0"/>
      <c r="MDL25" s="0"/>
      <c r="MDM25" s="0"/>
      <c r="MDN25" s="0"/>
      <c r="MDO25" s="0"/>
      <c r="MDP25" s="0"/>
      <c r="MDQ25" s="0"/>
      <c r="MDR25" s="0"/>
      <c r="MDS25" s="0"/>
      <c r="MDT25" s="0"/>
      <c r="MDU25" s="0"/>
      <c r="MDV25" s="0"/>
      <c r="MDW25" s="0"/>
      <c r="MDX25" s="0"/>
      <c r="MDY25" s="0"/>
      <c r="MDZ25" s="0"/>
      <c r="MEA25" s="0"/>
      <c r="MEB25" s="0"/>
      <c r="MEC25" s="0"/>
      <c r="MED25" s="0"/>
      <c r="MEE25" s="0"/>
      <c r="MEF25" s="0"/>
      <c r="MEG25" s="0"/>
      <c r="MEH25" s="0"/>
      <c r="MEI25" s="0"/>
      <c r="MEJ25" s="0"/>
      <c r="MEK25" s="0"/>
      <c r="MEL25" s="0"/>
      <c r="MEM25" s="0"/>
      <c r="MEN25" s="0"/>
      <c r="MEO25" s="0"/>
      <c r="MEP25" s="0"/>
      <c r="MEQ25" s="0"/>
      <c r="MER25" s="0"/>
      <c r="MES25" s="0"/>
      <c r="MET25" s="0"/>
      <c r="MEU25" s="0"/>
      <c r="MEV25" s="0"/>
      <c r="MEW25" s="0"/>
      <c r="MEX25" s="0"/>
      <c r="MEY25" s="0"/>
      <c r="MEZ25" s="0"/>
      <c r="MFA25" s="0"/>
      <c r="MFB25" s="0"/>
      <c r="MFC25" s="0"/>
      <c r="MFD25" s="0"/>
      <c r="MFE25" s="0"/>
      <c r="MFF25" s="0"/>
      <c r="MFG25" s="0"/>
      <c r="MFH25" s="0"/>
      <c r="MFI25" s="0"/>
      <c r="MFJ25" s="0"/>
      <c r="MFK25" s="0"/>
      <c r="MFL25" s="0"/>
      <c r="MFM25" s="0"/>
      <c r="MFN25" s="0"/>
      <c r="MFO25" s="0"/>
      <c r="MFP25" s="0"/>
      <c r="MFQ25" s="0"/>
      <c r="MFR25" s="0"/>
      <c r="MFS25" s="0"/>
      <c r="MFT25" s="0"/>
      <c r="MFU25" s="0"/>
      <c r="MFV25" s="0"/>
      <c r="MFW25" s="0"/>
      <c r="MFX25" s="0"/>
      <c r="MFY25" s="0"/>
      <c r="MFZ25" s="0"/>
      <c r="MGA25" s="0"/>
      <c r="MGB25" s="0"/>
      <c r="MGC25" s="0"/>
      <c r="MGD25" s="0"/>
      <c r="MGE25" s="0"/>
      <c r="MGF25" s="0"/>
      <c r="MGG25" s="0"/>
      <c r="MGH25" s="0"/>
      <c r="MGI25" s="0"/>
      <c r="MGJ25" s="0"/>
      <c r="MGK25" s="0"/>
      <c r="MGL25" s="0"/>
      <c r="MGM25" s="0"/>
      <c r="MGN25" s="0"/>
      <c r="MGO25" s="0"/>
      <c r="MGP25" s="0"/>
      <c r="MGQ25" s="0"/>
      <c r="MGR25" s="0"/>
      <c r="MGS25" s="0"/>
      <c r="MGT25" s="0"/>
      <c r="MGU25" s="0"/>
      <c r="MGV25" s="0"/>
      <c r="MGW25" s="0"/>
      <c r="MGX25" s="0"/>
      <c r="MGY25" s="0"/>
      <c r="MGZ25" s="0"/>
      <c r="MHA25" s="0"/>
      <c r="MHB25" s="0"/>
      <c r="MHC25" s="0"/>
      <c r="MHD25" s="0"/>
      <c r="MHE25" s="0"/>
      <c r="MHF25" s="0"/>
      <c r="MHG25" s="0"/>
      <c r="MHH25" s="0"/>
      <c r="MHI25" s="0"/>
      <c r="MHJ25" s="0"/>
      <c r="MHK25" s="0"/>
      <c r="MHL25" s="0"/>
      <c r="MHM25" s="0"/>
      <c r="MHN25" s="0"/>
      <c r="MHO25" s="0"/>
      <c r="MHP25" s="0"/>
      <c r="MHQ25" s="0"/>
      <c r="MHR25" s="0"/>
      <c r="MHS25" s="0"/>
      <c r="MHT25" s="0"/>
      <c r="MHU25" s="0"/>
      <c r="MHV25" s="0"/>
      <c r="MHW25" s="0"/>
      <c r="MHX25" s="0"/>
      <c r="MHY25" s="0"/>
      <c r="MHZ25" s="0"/>
      <c r="MIA25" s="0"/>
      <c r="MIB25" s="0"/>
      <c r="MIC25" s="0"/>
      <c r="MID25" s="0"/>
      <c r="MIE25" s="0"/>
      <c r="MIF25" s="0"/>
      <c r="MIG25" s="0"/>
      <c r="MIH25" s="0"/>
      <c r="MII25" s="0"/>
      <c r="MIJ25" s="0"/>
      <c r="MIK25" s="0"/>
      <c r="MIL25" s="0"/>
      <c r="MIM25" s="0"/>
      <c r="MIN25" s="0"/>
      <c r="MIO25" s="0"/>
      <c r="MIP25" s="0"/>
      <c r="MIQ25" s="0"/>
      <c r="MIR25" s="0"/>
      <c r="MIS25" s="0"/>
      <c r="MIT25" s="0"/>
      <c r="MIU25" s="0"/>
      <c r="MIV25" s="0"/>
      <c r="MIW25" s="0"/>
      <c r="MIX25" s="0"/>
      <c r="MIY25" s="0"/>
      <c r="MIZ25" s="0"/>
      <c r="MJA25" s="0"/>
      <c r="MJB25" s="0"/>
      <c r="MJC25" s="0"/>
      <c r="MJD25" s="0"/>
      <c r="MJE25" s="0"/>
      <c r="MJF25" s="0"/>
      <c r="MJG25" s="0"/>
      <c r="MJH25" s="0"/>
      <c r="MJI25" s="0"/>
      <c r="MJJ25" s="0"/>
      <c r="MJK25" s="0"/>
      <c r="MJL25" s="0"/>
      <c r="MJM25" s="0"/>
      <c r="MJN25" s="0"/>
      <c r="MJO25" s="0"/>
      <c r="MJP25" s="0"/>
      <c r="MJQ25" s="0"/>
      <c r="MJR25" s="0"/>
      <c r="MJS25" s="0"/>
      <c r="MJT25" s="0"/>
      <c r="MJU25" s="0"/>
      <c r="MJV25" s="0"/>
      <c r="MJW25" s="0"/>
      <c r="MJX25" s="0"/>
      <c r="MJY25" s="0"/>
      <c r="MJZ25" s="0"/>
      <c r="MKA25" s="0"/>
      <c r="MKB25" s="0"/>
      <c r="MKC25" s="0"/>
      <c r="MKD25" s="0"/>
      <c r="MKE25" s="0"/>
      <c r="MKF25" s="0"/>
      <c r="MKG25" s="0"/>
      <c r="MKH25" s="0"/>
      <c r="MKI25" s="0"/>
      <c r="MKJ25" s="0"/>
      <c r="MKK25" s="0"/>
      <c r="MKL25" s="0"/>
      <c r="MKM25" s="0"/>
      <c r="MKN25" s="0"/>
      <c r="MKO25" s="0"/>
      <c r="MKP25" s="0"/>
      <c r="MKQ25" s="0"/>
      <c r="MKR25" s="0"/>
      <c r="MKS25" s="0"/>
      <c r="MKT25" s="0"/>
      <c r="MKU25" s="0"/>
      <c r="MKV25" s="0"/>
      <c r="MKW25" s="0"/>
      <c r="MKX25" s="0"/>
      <c r="MKY25" s="0"/>
      <c r="MKZ25" s="0"/>
      <c r="MLA25" s="0"/>
      <c r="MLB25" s="0"/>
      <c r="MLC25" s="0"/>
      <c r="MLD25" s="0"/>
      <c r="MLE25" s="0"/>
      <c r="MLF25" s="0"/>
      <c r="MLG25" s="0"/>
      <c r="MLH25" s="0"/>
      <c r="MLI25" s="0"/>
      <c r="MLJ25" s="0"/>
      <c r="MLK25" s="0"/>
      <c r="MLL25" s="0"/>
      <c r="MLM25" s="0"/>
      <c r="MLN25" s="0"/>
      <c r="MLO25" s="0"/>
      <c r="MLP25" s="0"/>
      <c r="MLQ25" s="0"/>
      <c r="MLR25" s="0"/>
      <c r="MLS25" s="0"/>
      <c r="MLT25" s="0"/>
      <c r="MLU25" s="0"/>
      <c r="MLV25" s="0"/>
      <c r="MLW25" s="0"/>
      <c r="MLX25" s="0"/>
      <c r="MLY25" s="0"/>
      <c r="MLZ25" s="0"/>
      <c r="MMA25" s="0"/>
      <c r="MMB25" s="0"/>
      <c r="MMC25" s="0"/>
      <c r="MMD25" s="0"/>
      <c r="MME25" s="0"/>
      <c r="MMF25" s="0"/>
      <c r="MMG25" s="0"/>
      <c r="MMH25" s="0"/>
      <c r="MMI25" s="0"/>
      <c r="MMJ25" s="0"/>
      <c r="MMK25" s="0"/>
      <c r="MML25" s="0"/>
      <c r="MMM25" s="0"/>
      <c r="MMN25" s="0"/>
      <c r="MMO25" s="0"/>
      <c r="MMP25" s="0"/>
      <c r="MMQ25" s="0"/>
      <c r="MMR25" s="0"/>
      <c r="MMS25" s="0"/>
      <c r="MMT25" s="0"/>
      <c r="MMU25" s="0"/>
      <c r="MMV25" s="0"/>
      <c r="MMW25" s="0"/>
      <c r="MMX25" s="0"/>
      <c r="MMY25" s="0"/>
      <c r="MMZ25" s="0"/>
      <c r="MNA25" s="0"/>
      <c r="MNB25" s="0"/>
      <c r="MNC25" s="0"/>
      <c r="MND25" s="0"/>
      <c r="MNE25" s="0"/>
      <c r="MNF25" s="0"/>
      <c r="MNG25" s="0"/>
      <c r="MNH25" s="0"/>
      <c r="MNI25" s="0"/>
      <c r="MNJ25" s="0"/>
      <c r="MNK25" s="0"/>
      <c r="MNL25" s="0"/>
      <c r="MNM25" s="0"/>
      <c r="MNN25" s="0"/>
      <c r="MNO25" s="0"/>
      <c r="MNP25" s="0"/>
      <c r="MNQ25" s="0"/>
      <c r="MNR25" s="0"/>
      <c r="MNS25" s="0"/>
      <c r="MNT25" s="0"/>
      <c r="MNU25" s="0"/>
      <c r="MNV25" s="0"/>
      <c r="MNW25" s="0"/>
      <c r="MNX25" s="0"/>
      <c r="MNY25" s="0"/>
      <c r="MNZ25" s="0"/>
      <c r="MOA25" s="0"/>
      <c r="MOB25" s="0"/>
      <c r="MOC25" s="0"/>
      <c r="MOD25" s="0"/>
      <c r="MOE25" s="0"/>
      <c r="MOF25" s="0"/>
      <c r="MOG25" s="0"/>
      <c r="MOH25" s="0"/>
      <c r="MOI25" s="0"/>
      <c r="MOJ25" s="0"/>
      <c r="MOK25" s="0"/>
      <c r="MOL25" s="0"/>
      <c r="MOM25" s="0"/>
      <c r="MON25" s="0"/>
      <c r="MOO25" s="0"/>
      <c r="MOP25" s="0"/>
      <c r="MOQ25" s="0"/>
      <c r="MOR25" s="0"/>
      <c r="MOS25" s="0"/>
      <c r="MOT25" s="0"/>
      <c r="MOU25" s="0"/>
      <c r="MOV25" s="0"/>
      <c r="MOW25" s="0"/>
      <c r="MOX25" s="0"/>
      <c r="MOY25" s="0"/>
      <c r="MOZ25" s="0"/>
      <c r="MPA25" s="0"/>
      <c r="MPB25" s="0"/>
      <c r="MPC25" s="0"/>
      <c r="MPD25" s="0"/>
      <c r="MPE25" s="0"/>
      <c r="MPF25" s="0"/>
      <c r="MPG25" s="0"/>
      <c r="MPH25" s="0"/>
      <c r="MPI25" s="0"/>
      <c r="MPJ25" s="0"/>
      <c r="MPK25" s="0"/>
      <c r="MPL25" s="0"/>
      <c r="MPM25" s="0"/>
      <c r="MPN25" s="0"/>
      <c r="MPO25" s="0"/>
      <c r="MPP25" s="0"/>
      <c r="MPQ25" s="0"/>
      <c r="MPR25" s="0"/>
      <c r="MPS25" s="0"/>
      <c r="MPT25" s="0"/>
      <c r="MPU25" s="0"/>
      <c r="MPV25" s="0"/>
      <c r="MPW25" s="0"/>
      <c r="MPX25" s="0"/>
      <c r="MPY25" s="0"/>
      <c r="MPZ25" s="0"/>
      <c r="MQA25" s="0"/>
      <c r="MQB25" s="0"/>
      <c r="MQC25" s="0"/>
      <c r="MQD25" s="0"/>
      <c r="MQE25" s="0"/>
      <c r="MQF25" s="0"/>
      <c r="MQG25" s="0"/>
      <c r="MQH25" s="0"/>
      <c r="MQI25" s="0"/>
      <c r="MQJ25" s="0"/>
      <c r="MQK25" s="0"/>
      <c r="MQL25" s="0"/>
      <c r="MQM25" s="0"/>
      <c r="MQN25" s="0"/>
      <c r="MQO25" s="0"/>
      <c r="MQP25" s="0"/>
      <c r="MQQ25" s="0"/>
      <c r="MQR25" s="0"/>
      <c r="MQS25" s="0"/>
      <c r="MQT25" s="0"/>
      <c r="MQU25" s="0"/>
      <c r="MQV25" s="0"/>
      <c r="MQW25" s="0"/>
      <c r="MQX25" s="0"/>
      <c r="MQY25" s="0"/>
      <c r="MQZ25" s="0"/>
      <c r="MRA25" s="0"/>
      <c r="MRB25" s="0"/>
      <c r="MRC25" s="0"/>
      <c r="MRD25" s="0"/>
      <c r="MRE25" s="0"/>
      <c r="MRF25" s="0"/>
      <c r="MRG25" s="0"/>
      <c r="MRH25" s="0"/>
      <c r="MRI25" s="0"/>
      <c r="MRJ25" s="0"/>
      <c r="MRK25" s="0"/>
      <c r="MRL25" s="0"/>
      <c r="MRM25" s="0"/>
      <c r="MRN25" s="0"/>
      <c r="MRO25" s="0"/>
      <c r="MRP25" s="0"/>
      <c r="MRQ25" s="0"/>
      <c r="MRR25" s="0"/>
      <c r="MRS25" s="0"/>
      <c r="MRT25" s="0"/>
      <c r="MRU25" s="0"/>
      <c r="MRV25" s="0"/>
      <c r="MRW25" s="0"/>
      <c r="MRX25" s="0"/>
      <c r="MRY25" s="0"/>
      <c r="MRZ25" s="0"/>
      <c r="MSA25" s="0"/>
      <c r="MSB25" s="0"/>
      <c r="MSC25" s="0"/>
      <c r="MSD25" s="0"/>
      <c r="MSE25" s="0"/>
      <c r="MSF25" s="0"/>
      <c r="MSG25" s="0"/>
      <c r="MSH25" s="0"/>
      <c r="MSI25" s="0"/>
      <c r="MSJ25" s="0"/>
      <c r="MSK25" s="0"/>
      <c r="MSL25" s="0"/>
      <c r="MSM25" s="0"/>
      <c r="MSN25" s="0"/>
      <c r="MSO25" s="0"/>
      <c r="MSP25" s="0"/>
      <c r="MSQ25" s="0"/>
      <c r="MSR25" s="0"/>
      <c r="MSS25" s="0"/>
      <c r="MST25" s="0"/>
      <c r="MSU25" s="0"/>
      <c r="MSV25" s="0"/>
      <c r="MSW25" s="0"/>
      <c r="MSX25" s="0"/>
      <c r="MSY25" s="0"/>
      <c r="MSZ25" s="0"/>
      <c r="MTA25" s="0"/>
      <c r="MTB25" s="0"/>
      <c r="MTC25" s="0"/>
      <c r="MTD25" s="0"/>
      <c r="MTE25" s="0"/>
      <c r="MTF25" s="0"/>
      <c r="MTG25" s="0"/>
      <c r="MTH25" s="0"/>
      <c r="MTI25" s="0"/>
      <c r="MTJ25" s="0"/>
      <c r="MTK25" s="0"/>
      <c r="MTL25" s="0"/>
      <c r="MTM25" s="0"/>
      <c r="MTN25" s="0"/>
      <c r="MTO25" s="0"/>
      <c r="MTP25" s="0"/>
      <c r="MTQ25" s="0"/>
      <c r="MTR25" s="0"/>
      <c r="MTS25" s="0"/>
      <c r="MTT25" s="0"/>
      <c r="MTU25" s="0"/>
      <c r="MTV25" s="0"/>
      <c r="MTW25" s="0"/>
      <c r="MTX25" s="0"/>
      <c r="MTY25" s="0"/>
      <c r="MTZ25" s="0"/>
      <c r="MUA25" s="0"/>
      <c r="MUB25" s="0"/>
      <c r="MUC25" s="0"/>
      <c r="MUD25" s="0"/>
      <c r="MUE25" s="0"/>
      <c r="MUF25" s="0"/>
      <c r="MUG25" s="0"/>
      <c r="MUH25" s="0"/>
      <c r="MUI25" s="0"/>
      <c r="MUJ25" s="0"/>
      <c r="MUK25" s="0"/>
      <c r="MUL25" s="0"/>
      <c r="MUM25" s="0"/>
      <c r="MUN25" s="0"/>
      <c r="MUO25" s="0"/>
      <c r="MUP25" s="0"/>
      <c r="MUQ25" s="0"/>
      <c r="MUR25" s="0"/>
      <c r="MUS25" s="0"/>
      <c r="MUT25" s="0"/>
      <c r="MUU25" s="0"/>
      <c r="MUV25" s="0"/>
      <c r="MUW25" s="0"/>
      <c r="MUX25" s="0"/>
      <c r="MUY25" s="0"/>
      <c r="MUZ25" s="0"/>
      <c r="MVA25" s="0"/>
      <c r="MVB25" s="0"/>
      <c r="MVC25" s="0"/>
      <c r="MVD25" s="0"/>
      <c r="MVE25" s="0"/>
      <c r="MVF25" s="0"/>
      <c r="MVG25" s="0"/>
      <c r="MVH25" s="0"/>
      <c r="MVI25" s="0"/>
      <c r="MVJ25" s="0"/>
      <c r="MVK25" s="0"/>
      <c r="MVL25" s="0"/>
      <c r="MVM25" s="0"/>
      <c r="MVN25" s="0"/>
      <c r="MVO25" s="0"/>
      <c r="MVP25" s="0"/>
      <c r="MVQ25" s="0"/>
      <c r="MVR25" s="0"/>
      <c r="MVS25" s="0"/>
      <c r="MVT25" s="0"/>
      <c r="MVU25" s="0"/>
      <c r="MVV25" s="0"/>
      <c r="MVW25" s="0"/>
      <c r="MVX25" s="0"/>
      <c r="MVY25" s="0"/>
      <c r="MVZ25" s="0"/>
      <c r="MWA25" s="0"/>
      <c r="MWB25" s="0"/>
      <c r="MWC25" s="0"/>
      <c r="MWD25" s="0"/>
      <c r="MWE25" s="0"/>
      <c r="MWF25" s="0"/>
      <c r="MWG25" s="0"/>
      <c r="MWH25" s="0"/>
      <c r="MWI25" s="0"/>
      <c r="MWJ25" s="0"/>
      <c r="MWK25" s="0"/>
      <c r="MWL25" s="0"/>
      <c r="MWM25" s="0"/>
      <c r="MWN25" s="0"/>
      <c r="MWO25" s="0"/>
      <c r="MWP25" s="0"/>
      <c r="MWQ25" s="0"/>
      <c r="MWR25" s="0"/>
      <c r="MWS25" s="0"/>
      <c r="MWT25" s="0"/>
      <c r="MWU25" s="0"/>
      <c r="MWV25" s="0"/>
      <c r="MWW25" s="0"/>
      <c r="MWX25" s="0"/>
      <c r="MWY25" s="0"/>
      <c r="MWZ25" s="0"/>
      <c r="MXA25" s="0"/>
      <c r="MXB25" s="0"/>
      <c r="MXC25" s="0"/>
      <c r="MXD25" s="0"/>
      <c r="MXE25" s="0"/>
      <c r="MXF25" s="0"/>
      <c r="MXG25" s="0"/>
      <c r="MXH25" s="0"/>
      <c r="MXI25" s="0"/>
      <c r="MXJ25" s="0"/>
      <c r="MXK25" s="0"/>
      <c r="MXL25" s="0"/>
      <c r="MXM25" s="0"/>
      <c r="MXN25" s="0"/>
      <c r="MXO25" s="0"/>
      <c r="MXP25" s="0"/>
      <c r="MXQ25" s="0"/>
      <c r="MXR25" s="0"/>
      <c r="MXS25" s="0"/>
      <c r="MXT25" s="0"/>
      <c r="MXU25" s="0"/>
      <c r="MXV25" s="0"/>
      <c r="MXW25" s="0"/>
      <c r="MXX25" s="0"/>
      <c r="MXY25" s="0"/>
      <c r="MXZ25" s="0"/>
      <c r="MYA25" s="0"/>
      <c r="MYB25" s="0"/>
      <c r="MYC25" s="0"/>
      <c r="MYD25" s="0"/>
      <c r="MYE25" s="0"/>
      <c r="MYF25" s="0"/>
      <c r="MYG25" s="0"/>
      <c r="MYH25" s="0"/>
      <c r="MYI25" s="0"/>
      <c r="MYJ25" s="0"/>
      <c r="MYK25" s="0"/>
      <c r="MYL25" s="0"/>
      <c r="MYM25" s="0"/>
      <c r="MYN25" s="0"/>
      <c r="MYO25" s="0"/>
      <c r="MYP25" s="0"/>
      <c r="MYQ25" s="0"/>
      <c r="MYR25" s="0"/>
      <c r="MYS25" s="0"/>
      <c r="MYT25" s="0"/>
      <c r="MYU25" s="0"/>
      <c r="MYV25" s="0"/>
      <c r="MYW25" s="0"/>
      <c r="MYX25" s="0"/>
      <c r="MYY25" s="0"/>
      <c r="MYZ25" s="0"/>
      <c r="MZA25" s="0"/>
      <c r="MZB25" s="0"/>
      <c r="MZC25" s="0"/>
      <c r="MZD25" s="0"/>
      <c r="MZE25" s="0"/>
      <c r="MZF25" s="0"/>
      <c r="MZG25" s="0"/>
      <c r="MZH25" s="0"/>
      <c r="MZI25" s="0"/>
      <c r="MZJ25" s="0"/>
      <c r="MZK25" s="0"/>
      <c r="MZL25" s="0"/>
      <c r="MZM25" s="0"/>
      <c r="MZN25" s="0"/>
      <c r="MZO25" s="0"/>
      <c r="MZP25" s="0"/>
      <c r="MZQ25" s="0"/>
      <c r="MZR25" s="0"/>
      <c r="MZS25" s="0"/>
      <c r="MZT25" s="0"/>
      <c r="MZU25" s="0"/>
      <c r="MZV25" s="0"/>
      <c r="MZW25" s="0"/>
      <c r="MZX25" s="0"/>
      <c r="MZY25" s="0"/>
      <c r="MZZ25" s="0"/>
      <c r="NAA25" s="0"/>
      <c r="NAB25" s="0"/>
      <c r="NAC25" s="0"/>
      <c r="NAD25" s="0"/>
      <c r="NAE25" s="0"/>
      <c r="NAF25" s="0"/>
      <c r="NAG25" s="0"/>
      <c r="NAH25" s="0"/>
      <c r="NAI25" s="0"/>
      <c r="NAJ25" s="0"/>
      <c r="NAK25" s="0"/>
      <c r="NAL25" s="0"/>
      <c r="NAM25" s="0"/>
      <c r="NAN25" s="0"/>
      <c r="NAO25" s="0"/>
      <c r="NAP25" s="0"/>
      <c r="NAQ25" s="0"/>
      <c r="NAR25" s="0"/>
      <c r="NAS25" s="0"/>
      <c r="NAT25" s="0"/>
      <c r="NAU25" s="0"/>
      <c r="NAV25" s="0"/>
      <c r="NAW25" s="0"/>
      <c r="NAX25" s="0"/>
      <c r="NAY25" s="0"/>
      <c r="NAZ25" s="0"/>
      <c r="NBA25" s="0"/>
      <c r="NBB25" s="0"/>
      <c r="NBC25" s="0"/>
      <c r="NBD25" s="0"/>
      <c r="NBE25" s="0"/>
      <c r="NBF25" s="0"/>
      <c r="NBG25" s="0"/>
      <c r="NBH25" s="0"/>
      <c r="NBI25" s="0"/>
      <c r="NBJ25" s="0"/>
      <c r="NBK25" s="0"/>
      <c r="NBL25" s="0"/>
      <c r="NBM25" s="0"/>
      <c r="NBN25" s="0"/>
      <c r="NBO25" s="0"/>
      <c r="NBP25" s="0"/>
      <c r="NBQ25" s="0"/>
      <c r="NBR25" s="0"/>
      <c r="NBS25" s="0"/>
      <c r="NBT25" s="0"/>
      <c r="NBU25" s="0"/>
      <c r="NBV25" s="0"/>
      <c r="NBW25" s="0"/>
      <c r="NBX25" s="0"/>
      <c r="NBY25" s="0"/>
      <c r="NBZ25" s="0"/>
      <c r="NCA25" s="0"/>
      <c r="NCB25" s="0"/>
      <c r="NCC25" s="0"/>
      <c r="NCD25" s="0"/>
      <c r="NCE25" s="0"/>
      <c r="NCF25" s="0"/>
      <c r="NCG25" s="0"/>
      <c r="NCH25" s="0"/>
      <c r="NCI25" s="0"/>
      <c r="NCJ25" s="0"/>
      <c r="NCK25" s="0"/>
      <c r="NCL25" s="0"/>
      <c r="NCM25" s="0"/>
      <c r="NCN25" s="0"/>
      <c r="NCO25" s="0"/>
      <c r="NCP25" s="0"/>
      <c r="NCQ25" s="0"/>
      <c r="NCR25" s="0"/>
      <c r="NCS25" s="0"/>
      <c r="NCT25" s="0"/>
      <c r="NCU25" s="0"/>
      <c r="NCV25" s="0"/>
      <c r="NCW25" s="0"/>
      <c r="NCX25" s="0"/>
      <c r="NCY25" s="0"/>
      <c r="NCZ25" s="0"/>
      <c r="NDA25" s="0"/>
      <c r="NDB25" s="0"/>
      <c r="NDC25" s="0"/>
      <c r="NDD25" s="0"/>
      <c r="NDE25" s="0"/>
      <c r="NDF25" s="0"/>
      <c r="NDG25" s="0"/>
      <c r="NDH25" s="0"/>
      <c r="NDI25" s="0"/>
      <c r="NDJ25" s="0"/>
      <c r="NDK25" s="0"/>
      <c r="NDL25" s="0"/>
      <c r="NDM25" s="0"/>
      <c r="NDN25" s="0"/>
      <c r="NDO25" s="0"/>
      <c r="NDP25" s="0"/>
      <c r="NDQ25" s="0"/>
      <c r="NDR25" s="0"/>
      <c r="NDS25" s="0"/>
      <c r="NDT25" s="0"/>
      <c r="NDU25" s="0"/>
      <c r="NDV25" s="0"/>
      <c r="NDW25" s="0"/>
      <c r="NDX25" s="0"/>
      <c r="NDY25" s="0"/>
      <c r="NDZ25" s="0"/>
      <c r="NEA25" s="0"/>
      <c r="NEB25" s="0"/>
      <c r="NEC25" s="0"/>
      <c r="NED25" s="0"/>
      <c r="NEE25" s="0"/>
      <c r="NEF25" s="0"/>
      <c r="NEG25" s="0"/>
      <c r="NEH25" s="0"/>
      <c r="NEI25" s="0"/>
      <c r="NEJ25" s="0"/>
      <c r="NEK25" s="0"/>
      <c r="NEL25" s="0"/>
      <c r="NEM25" s="0"/>
      <c r="NEN25" s="0"/>
      <c r="NEO25" s="0"/>
      <c r="NEP25" s="0"/>
      <c r="NEQ25" s="0"/>
      <c r="NER25" s="0"/>
      <c r="NES25" s="0"/>
      <c r="NET25" s="0"/>
      <c r="NEU25" s="0"/>
      <c r="NEV25" s="0"/>
      <c r="NEW25" s="0"/>
      <c r="NEX25" s="0"/>
      <c r="NEY25" s="0"/>
      <c r="NEZ25" s="0"/>
      <c r="NFA25" s="0"/>
      <c r="NFB25" s="0"/>
      <c r="NFC25" s="0"/>
      <c r="NFD25" s="0"/>
      <c r="NFE25" s="0"/>
      <c r="NFF25" s="0"/>
      <c r="NFG25" s="0"/>
      <c r="NFH25" s="0"/>
      <c r="NFI25" s="0"/>
      <c r="NFJ25" s="0"/>
      <c r="NFK25" s="0"/>
      <c r="NFL25" s="0"/>
      <c r="NFM25" s="0"/>
      <c r="NFN25" s="0"/>
      <c r="NFO25" s="0"/>
      <c r="NFP25" s="0"/>
      <c r="NFQ25" s="0"/>
      <c r="NFR25" s="0"/>
      <c r="NFS25" s="0"/>
      <c r="NFT25" s="0"/>
      <c r="NFU25" s="0"/>
      <c r="NFV25" s="0"/>
      <c r="NFW25" s="0"/>
      <c r="NFX25" s="0"/>
      <c r="NFY25" s="0"/>
      <c r="NFZ25" s="0"/>
      <c r="NGA25" s="0"/>
      <c r="NGB25" s="0"/>
      <c r="NGC25" s="0"/>
      <c r="NGD25" s="0"/>
      <c r="NGE25" s="0"/>
      <c r="NGF25" s="0"/>
      <c r="NGG25" s="0"/>
      <c r="NGH25" s="0"/>
      <c r="NGI25" s="0"/>
      <c r="NGJ25" s="0"/>
      <c r="NGK25" s="0"/>
      <c r="NGL25" s="0"/>
      <c r="NGM25" s="0"/>
      <c r="NGN25" s="0"/>
      <c r="NGO25" s="0"/>
      <c r="NGP25" s="0"/>
      <c r="NGQ25" s="0"/>
      <c r="NGR25" s="0"/>
      <c r="NGS25" s="0"/>
      <c r="NGT25" s="0"/>
      <c r="NGU25" s="0"/>
      <c r="NGV25" s="0"/>
      <c r="NGW25" s="0"/>
      <c r="NGX25" s="0"/>
      <c r="NGY25" s="0"/>
      <c r="NGZ25" s="0"/>
      <c r="NHA25" s="0"/>
      <c r="NHB25" s="0"/>
      <c r="NHC25" s="0"/>
      <c r="NHD25" s="0"/>
      <c r="NHE25" s="0"/>
      <c r="NHF25" s="0"/>
      <c r="NHG25" s="0"/>
      <c r="NHH25" s="0"/>
      <c r="NHI25" s="0"/>
      <c r="NHJ25" s="0"/>
      <c r="NHK25" s="0"/>
      <c r="NHL25" s="0"/>
      <c r="NHM25" s="0"/>
      <c r="NHN25" s="0"/>
      <c r="NHO25" s="0"/>
      <c r="NHP25" s="0"/>
      <c r="NHQ25" s="0"/>
      <c r="NHR25" s="0"/>
      <c r="NHS25" s="0"/>
      <c r="NHT25" s="0"/>
      <c r="NHU25" s="0"/>
      <c r="NHV25" s="0"/>
      <c r="NHW25" s="0"/>
      <c r="NHX25" s="0"/>
      <c r="NHY25" s="0"/>
      <c r="NHZ25" s="0"/>
      <c r="NIA25" s="0"/>
      <c r="NIB25" s="0"/>
      <c r="NIC25" s="0"/>
      <c r="NID25" s="0"/>
      <c r="NIE25" s="0"/>
      <c r="NIF25" s="0"/>
      <c r="NIG25" s="0"/>
      <c r="NIH25" s="0"/>
      <c r="NII25" s="0"/>
      <c r="NIJ25" s="0"/>
      <c r="NIK25" s="0"/>
      <c r="NIL25" s="0"/>
      <c r="NIM25" s="0"/>
      <c r="NIN25" s="0"/>
      <c r="NIO25" s="0"/>
      <c r="NIP25" s="0"/>
      <c r="NIQ25" s="0"/>
      <c r="NIR25" s="0"/>
      <c r="NIS25" s="0"/>
      <c r="NIT25" s="0"/>
      <c r="NIU25" s="0"/>
      <c r="NIV25" s="0"/>
      <c r="NIW25" s="0"/>
      <c r="NIX25" s="0"/>
      <c r="NIY25" s="0"/>
      <c r="NIZ25" s="0"/>
      <c r="NJA25" s="0"/>
      <c r="NJB25" s="0"/>
      <c r="NJC25" s="0"/>
      <c r="NJD25" s="0"/>
      <c r="NJE25" s="0"/>
      <c r="NJF25" s="0"/>
      <c r="NJG25" s="0"/>
      <c r="NJH25" s="0"/>
      <c r="NJI25" s="0"/>
      <c r="NJJ25" s="0"/>
      <c r="NJK25" s="0"/>
      <c r="NJL25" s="0"/>
      <c r="NJM25" s="0"/>
      <c r="NJN25" s="0"/>
      <c r="NJO25" s="0"/>
      <c r="NJP25" s="0"/>
      <c r="NJQ25" s="0"/>
      <c r="NJR25" s="0"/>
      <c r="NJS25" s="0"/>
      <c r="NJT25" s="0"/>
      <c r="NJU25" s="0"/>
      <c r="NJV25" s="0"/>
      <c r="NJW25" s="0"/>
      <c r="NJX25" s="0"/>
      <c r="NJY25" s="0"/>
      <c r="NJZ25" s="0"/>
      <c r="NKA25" s="0"/>
      <c r="NKB25" s="0"/>
      <c r="NKC25" s="0"/>
      <c r="NKD25" s="0"/>
      <c r="NKE25" s="0"/>
      <c r="NKF25" s="0"/>
      <c r="NKG25" s="0"/>
      <c r="NKH25" s="0"/>
      <c r="NKI25" s="0"/>
      <c r="NKJ25" s="0"/>
      <c r="NKK25" s="0"/>
      <c r="NKL25" s="0"/>
      <c r="NKM25" s="0"/>
      <c r="NKN25" s="0"/>
      <c r="NKO25" s="0"/>
      <c r="NKP25" s="0"/>
      <c r="NKQ25" s="0"/>
      <c r="NKR25" s="0"/>
      <c r="NKS25" s="0"/>
      <c r="NKT25" s="0"/>
      <c r="NKU25" s="0"/>
      <c r="NKV25" s="0"/>
      <c r="NKW25" s="0"/>
      <c r="NKX25" s="0"/>
      <c r="NKY25" s="0"/>
      <c r="NKZ25" s="0"/>
      <c r="NLA25" s="0"/>
      <c r="NLB25" s="0"/>
      <c r="NLC25" s="0"/>
      <c r="NLD25" s="0"/>
      <c r="NLE25" s="0"/>
      <c r="NLF25" s="0"/>
      <c r="NLG25" s="0"/>
      <c r="NLH25" s="0"/>
      <c r="NLI25" s="0"/>
      <c r="NLJ25" s="0"/>
      <c r="NLK25" s="0"/>
      <c r="NLL25" s="0"/>
      <c r="NLM25" s="0"/>
      <c r="NLN25" s="0"/>
      <c r="NLO25" s="0"/>
      <c r="NLP25" s="0"/>
      <c r="NLQ25" s="0"/>
      <c r="NLR25" s="0"/>
      <c r="NLS25" s="0"/>
      <c r="NLT25" s="0"/>
      <c r="NLU25" s="0"/>
      <c r="NLV25" s="0"/>
      <c r="NLW25" s="0"/>
      <c r="NLX25" s="0"/>
      <c r="NLY25" s="0"/>
      <c r="NLZ25" s="0"/>
      <c r="NMA25" s="0"/>
      <c r="NMB25" s="0"/>
      <c r="NMC25" s="0"/>
      <c r="NMD25" s="0"/>
      <c r="NME25" s="0"/>
      <c r="NMF25" s="0"/>
      <c r="NMG25" s="0"/>
      <c r="NMH25" s="0"/>
      <c r="NMI25" s="0"/>
      <c r="NMJ25" s="0"/>
      <c r="NMK25" s="0"/>
      <c r="NML25" s="0"/>
      <c r="NMM25" s="0"/>
      <c r="NMN25" s="0"/>
      <c r="NMO25" s="0"/>
      <c r="NMP25" s="0"/>
      <c r="NMQ25" s="0"/>
      <c r="NMR25" s="0"/>
      <c r="NMS25" s="0"/>
      <c r="NMT25" s="0"/>
      <c r="NMU25" s="0"/>
      <c r="NMV25" s="0"/>
      <c r="NMW25" s="0"/>
      <c r="NMX25" s="0"/>
      <c r="NMY25" s="0"/>
      <c r="NMZ25" s="0"/>
      <c r="NNA25" s="0"/>
      <c r="NNB25" s="0"/>
      <c r="NNC25" s="0"/>
      <c r="NND25" s="0"/>
      <c r="NNE25" s="0"/>
      <c r="NNF25" s="0"/>
      <c r="NNG25" s="0"/>
      <c r="NNH25" s="0"/>
      <c r="NNI25" s="0"/>
      <c r="NNJ25" s="0"/>
      <c r="NNK25" s="0"/>
      <c r="NNL25" s="0"/>
      <c r="NNM25" s="0"/>
      <c r="NNN25" s="0"/>
      <c r="NNO25" s="0"/>
      <c r="NNP25" s="0"/>
      <c r="NNQ25" s="0"/>
      <c r="NNR25" s="0"/>
      <c r="NNS25" s="0"/>
      <c r="NNT25" s="0"/>
      <c r="NNU25" s="0"/>
      <c r="NNV25" s="0"/>
      <c r="NNW25" s="0"/>
      <c r="NNX25" s="0"/>
      <c r="NNY25" s="0"/>
      <c r="NNZ25" s="0"/>
      <c r="NOA25" s="0"/>
      <c r="NOB25" s="0"/>
      <c r="NOC25" s="0"/>
      <c r="NOD25" s="0"/>
      <c r="NOE25" s="0"/>
      <c r="NOF25" s="0"/>
      <c r="NOG25" s="0"/>
      <c r="NOH25" s="0"/>
      <c r="NOI25" s="0"/>
      <c r="NOJ25" s="0"/>
      <c r="NOK25" s="0"/>
      <c r="NOL25" s="0"/>
      <c r="NOM25" s="0"/>
      <c r="NON25" s="0"/>
      <c r="NOO25" s="0"/>
      <c r="NOP25" s="0"/>
      <c r="NOQ25" s="0"/>
      <c r="NOR25" s="0"/>
      <c r="NOS25" s="0"/>
      <c r="NOT25" s="0"/>
      <c r="NOU25" s="0"/>
      <c r="NOV25" s="0"/>
      <c r="NOW25" s="0"/>
      <c r="NOX25" s="0"/>
      <c r="NOY25" s="0"/>
      <c r="NOZ25" s="0"/>
      <c r="NPA25" s="0"/>
      <c r="NPB25" s="0"/>
      <c r="NPC25" s="0"/>
      <c r="NPD25" s="0"/>
      <c r="NPE25" s="0"/>
      <c r="NPF25" s="0"/>
      <c r="NPG25" s="0"/>
      <c r="NPH25" s="0"/>
      <c r="NPI25" s="0"/>
      <c r="NPJ25" s="0"/>
      <c r="NPK25" s="0"/>
      <c r="NPL25" s="0"/>
      <c r="NPM25" s="0"/>
      <c r="NPN25" s="0"/>
      <c r="NPO25" s="0"/>
      <c r="NPP25" s="0"/>
      <c r="NPQ25" s="0"/>
      <c r="NPR25" s="0"/>
      <c r="NPS25" s="0"/>
      <c r="NPT25" s="0"/>
      <c r="NPU25" s="0"/>
      <c r="NPV25" s="0"/>
      <c r="NPW25" s="0"/>
      <c r="NPX25" s="0"/>
      <c r="NPY25" s="0"/>
      <c r="NPZ25" s="0"/>
      <c r="NQA25" s="0"/>
      <c r="NQB25" s="0"/>
      <c r="NQC25" s="0"/>
      <c r="NQD25" s="0"/>
      <c r="NQE25" s="0"/>
      <c r="NQF25" s="0"/>
      <c r="NQG25" s="0"/>
      <c r="NQH25" s="0"/>
      <c r="NQI25" s="0"/>
      <c r="NQJ25" s="0"/>
      <c r="NQK25" s="0"/>
      <c r="NQL25" s="0"/>
      <c r="NQM25" s="0"/>
      <c r="NQN25" s="0"/>
      <c r="NQO25" s="0"/>
      <c r="NQP25" s="0"/>
      <c r="NQQ25" s="0"/>
      <c r="NQR25" s="0"/>
      <c r="NQS25" s="0"/>
      <c r="NQT25" s="0"/>
      <c r="NQU25" s="0"/>
      <c r="NQV25" s="0"/>
      <c r="NQW25" s="0"/>
      <c r="NQX25" s="0"/>
      <c r="NQY25" s="0"/>
      <c r="NQZ25" s="0"/>
      <c r="NRA25" s="0"/>
      <c r="NRB25" s="0"/>
      <c r="NRC25" s="0"/>
      <c r="NRD25" s="0"/>
      <c r="NRE25" s="0"/>
      <c r="NRF25" s="0"/>
      <c r="NRG25" s="0"/>
      <c r="NRH25" s="0"/>
      <c r="NRI25" s="0"/>
      <c r="NRJ25" s="0"/>
      <c r="NRK25" s="0"/>
      <c r="NRL25" s="0"/>
      <c r="NRM25" s="0"/>
      <c r="NRN25" s="0"/>
      <c r="NRO25" s="0"/>
      <c r="NRP25" s="0"/>
      <c r="NRQ25" s="0"/>
      <c r="NRR25" s="0"/>
      <c r="NRS25" s="0"/>
      <c r="NRT25" s="0"/>
      <c r="NRU25" s="0"/>
      <c r="NRV25" s="0"/>
      <c r="NRW25" s="0"/>
      <c r="NRX25" s="0"/>
      <c r="NRY25" s="0"/>
      <c r="NRZ25" s="0"/>
      <c r="NSA25" s="0"/>
      <c r="NSB25" s="0"/>
      <c r="NSC25" s="0"/>
      <c r="NSD25" s="0"/>
      <c r="NSE25" s="0"/>
      <c r="NSF25" s="0"/>
      <c r="NSG25" s="0"/>
      <c r="NSH25" s="0"/>
      <c r="NSI25" s="0"/>
      <c r="NSJ25" s="0"/>
      <c r="NSK25" s="0"/>
      <c r="NSL25" s="0"/>
      <c r="NSM25" s="0"/>
      <c r="NSN25" s="0"/>
      <c r="NSO25" s="0"/>
      <c r="NSP25" s="0"/>
      <c r="NSQ25" s="0"/>
      <c r="NSR25" s="0"/>
      <c r="NSS25" s="0"/>
      <c r="NST25" s="0"/>
      <c r="NSU25" s="0"/>
      <c r="NSV25" s="0"/>
      <c r="NSW25" s="0"/>
      <c r="NSX25" s="0"/>
      <c r="NSY25" s="0"/>
      <c r="NSZ25" s="0"/>
      <c r="NTA25" s="0"/>
      <c r="NTB25" s="0"/>
      <c r="NTC25" s="0"/>
      <c r="NTD25" s="0"/>
      <c r="NTE25" s="0"/>
      <c r="NTF25" s="0"/>
      <c r="NTG25" s="0"/>
      <c r="NTH25" s="0"/>
      <c r="NTI25" s="0"/>
      <c r="NTJ25" s="0"/>
      <c r="NTK25" s="0"/>
      <c r="NTL25" s="0"/>
      <c r="NTM25" s="0"/>
      <c r="NTN25" s="0"/>
      <c r="NTO25" s="0"/>
      <c r="NTP25" s="0"/>
      <c r="NTQ25" s="0"/>
      <c r="NTR25" s="0"/>
      <c r="NTS25" s="0"/>
      <c r="NTT25" s="0"/>
      <c r="NTU25" s="0"/>
      <c r="NTV25" s="0"/>
      <c r="NTW25" s="0"/>
      <c r="NTX25" s="0"/>
      <c r="NTY25" s="0"/>
      <c r="NTZ25" s="0"/>
      <c r="NUA25" s="0"/>
      <c r="NUB25" s="0"/>
      <c r="NUC25" s="0"/>
      <c r="NUD25" s="0"/>
      <c r="NUE25" s="0"/>
      <c r="NUF25" s="0"/>
      <c r="NUG25" s="0"/>
      <c r="NUH25" s="0"/>
      <c r="NUI25" s="0"/>
      <c r="NUJ25" s="0"/>
      <c r="NUK25" s="0"/>
      <c r="NUL25" s="0"/>
      <c r="NUM25" s="0"/>
      <c r="NUN25" s="0"/>
      <c r="NUO25" s="0"/>
      <c r="NUP25" s="0"/>
      <c r="NUQ25" s="0"/>
      <c r="NUR25" s="0"/>
      <c r="NUS25" s="0"/>
      <c r="NUT25" s="0"/>
      <c r="NUU25" s="0"/>
      <c r="NUV25" s="0"/>
      <c r="NUW25" s="0"/>
      <c r="NUX25" s="0"/>
      <c r="NUY25" s="0"/>
      <c r="NUZ25" s="0"/>
      <c r="NVA25" s="0"/>
      <c r="NVB25" s="0"/>
      <c r="NVC25" s="0"/>
      <c r="NVD25" s="0"/>
      <c r="NVE25" s="0"/>
      <c r="NVF25" s="0"/>
      <c r="NVG25" s="0"/>
      <c r="NVH25" s="0"/>
      <c r="NVI25" s="0"/>
      <c r="NVJ25" s="0"/>
      <c r="NVK25" s="0"/>
      <c r="NVL25" s="0"/>
      <c r="NVM25" s="0"/>
      <c r="NVN25" s="0"/>
      <c r="NVO25" s="0"/>
      <c r="NVP25" s="0"/>
      <c r="NVQ25" s="0"/>
      <c r="NVR25" s="0"/>
      <c r="NVS25" s="0"/>
      <c r="NVT25" s="0"/>
      <c r="NVU25" s="0"/>
      <c r="NVV25" s="0"/>
      <c r="NVW25" s="0"/>
      <c r="NVX25" s="0"/>
      <c r="NVY25" s="0"/>
      <c r="NVZ25" s="0"/>
      <c r="NWA25" s="0"/>
      <c r="NWB25" s="0"/>
      <c r="NWC25" s="0"/>
      <c r="NWD25" s="0"/>
      <c r="NWE25" s="0"/>
      <c r="NWF25" s="0"/>
      <c r="NWG25" s="0"/>
      <c r="NWH25" s="0"/>
      <c r="NWI25" s="0"/>
      <c r="NWJ25" s="0"/>
      <c r="NWK25" s="0"/>
      <c r="NWL25" s="0"/>
      <c r="NWM25" s="0"/>
      <c r="NWN25" s="0"/>
      <c r="NWO25" s="0"/>
      <c r="NWP25" s="0"/>
      <c r="NWQ25" s="0"/>
      <c r="NWR25" s="0"/>
      <c r="NWS25" s="0"/>
      <c r="NWT25" s="0"/>
      <c r="NWU25" s="0"/>
      <c r="NWV25" s="0"/>
      <c r="NWW25" s="0"/>
      <c r="NWX25" s="0"/>
      <c r="NWY25" s="0"/>
      <c r="NWZ25" s="0"/>
      <c r="NXA25" s="0"/>
      <c r="NXB25" s="0"/>
      <c r="NXC25" s="0"/>
      <c r="NXD25" s="0"/>
      <c r="NXE25" s="0"/>
      <c r="NXF25" s="0"/>
      <c r="NXG25" s="0"/>
      <c r="NXH25" s="0"/>
      <c r="NXI25" s="0"/>
      <c r="NXJ25" s="0"/>
      <c r="NXK25" s="0"/>
      <c r="NXL25" s="0"/>
      <c r="NXM25" s="0"/>
      <c r="NXN25" s="0"/>
      <c r="NXO25" s="0"/>
      <c r="NXP25" s="0"/>
      <c r="NXQ25" s="0"/>
      <c r="NXR25" s="0"/>
      <c r="NXS25" s="0"/>
      <c r="NXT25" s="0"/>
      <c r="NXU25" s="0"/>
      <c r="NXV25" s="0"/>
      <c r="NXW25" s="0"/>
      <c r="NXX25" s="0"/>
      <c r="NXY25" s="0"/>
      <c r="NXZ25" s="0"/>
      <c r="NYA25" s="0"/>
      <c r="NYB25" s="0"/>
      <c r="NYC25" s="0"/>
      <c r="NYD25" s="0"/>
      <c r="NYE25" s="0"/>
      <c r="NYF25" s="0"/>
      <c r="NYG25" s="0"/>
      <c r="NYH25" s="0"/>
      <c r="NYI25" s="0"/>
      <c r="NYJ25" s="0"/>
      <c r="NYK25" s="0"/>
      <c r="NYL25" s="0"/>
      <c r="NYM25" s="0"/>
      <c r="NYN25" s="0"/>
      <c r="NYO25" s="0"/>
      <c r="NYP25" s="0"/>
      <c r="NYQ25" s="0"/>
      <c r="NYR25" s="0"/>
      <c r="NYS25" s="0"/>
      <c r="NYT25" s="0"/>
      <c r="NYU25" s="0"/>
      <c r="NYV25" s="0"/>
      <c r="NYW25" s="0"/>
      <c r="NYX25" s="0"/>
      <c r="NYY25" s="0"/>
      <c r="NYZ25" s="0"/>
      <c r="NZA25" s="0"/>
      <c r="NZB25" s="0"/>
      <c r="NZC25" s="0"/>
      <c r="NZD25" s="0"/>
      <c r="NZE25" s="0"/>
      <c r="NZF25" s="0"/>
      <c r="NZG25" s="0"/>
      <c r="NZH25" s="0"/>
      <c r="NZI25" s="0"/>
      <c r="NZJ25" s="0"/>
      <c r="NZK25" s="0"/>
      <c r="NZL25" s="0"/>
      <c r="NZM25" s="0"/>
      <c r="NZN25" s="0"/>
      <c r="NZO25" s="0"/>
      <c r="NZP25" s="0"/>
      <c r="NZQ25" s="0"/>
      <c r="NZR25" s="0"/>
      <c r="NZS25" s="0"/>
      <c r="NZT25" s="0"/>
      <c r="NZU25" s="0"/>
      <c r="NZV25" s="0"/>
      <c r="NZW25" s="0"/>
      <c r="NZX25" s="0"/>
      <c r="NZY25" s="0"/>
      <c r="NZZ25" s="0"/>
      <c r="OAA25" s="0"/>
      <c r="OAB25" s="0"/>
      <c r="OAC25" s="0"/>
      <c r="OAD25" s="0"/>
      <c r="OAE25" s="0"/>
      <c r="OAF25" s="0"/>
      <c r="OAG25" s="0"/>
      <c r="OAH25" s="0"/>
      <c r="OAI25" s="0"/>
      <c r="OAJ25" s="0"/>
      <c r="OAK25" s="0"/>
      <c r="OAL25" s="0"/>
      <c r="OAM25" s="0"/>
      <c r="OAN25" s="0"/>
      <c r="OAO25" s="0"/>
      <c r="OAP25" s="0"/>
      <c r="OAQ25" s="0"/>
      <c r="OAR25" s="0"/>
      <c r="OAS25" s="0"/>
      <c r="OAT25" s="0"/>
      <c r="OAU25" s="0"/>
      <c r="OAV25" s="0"/>
      <c r="OAW25" s="0"/>
      <c r="OAX25" s="0"/>
      <c r="OAY25" s="0"/>
      <c r="OAZ25" s="0"/>
      <c r="OBA25" s="0"/>
      <c r="OBB25" s="0"/>
      <c r="OBC25" s="0"/>
      <c r="OBD25" s="0"/>
      <c r="OBE25" s="0"/>
      <c r="OBF25" s="0"/>
      <c r="OBG25" s="0"/>
      <c r="OBH25" s="0"/>
      <c r="OBI25" s="0"/>
      <c r="OBJ25" s="0"/>
      <c r="OBK25" s="0"/>
      <c r="OBL25" s="0"/>
      <c r="OBM25" s="0"/>
      <c r="OBN25" s="0"/>
      <c r="OBO25" s="0"/>
      <c r="OBP25" s="0"/>
      <c r="OBQ25" s="0"/>
      <c r="OBR25" s="0"/>
      <c r="OBS25" s="0"/>
      <c r="OBT25" s="0"/>
      <c r="OBU25" s="0"/>
      <c r="OBV25" s="0"/>
      <c r="OBW25" s="0"/>
      <c r="OBX25" s="0"/>
      <c r="OBY25" s="0"/>
      <c r="OBZ25" s="0"/>
      <c r="OCA25" s="0"/>
      <c r="OCB25" s="0"/>
      <c r="OCC25" s="0"/>
      <c r="OCD25" s="0"/>
      <c r="OCE25" s="0"/>
      <c r="OCF25" s="0"/>
      <c r="OCG25" s="0"/>
      <c r="OCH25" s="0"/>
      <c r="OCI25" s="0"/>
      <c r="OCJ25" s="0"/>
      <c r="OCK25" s="0"/>
      <c r="OCL25" s="0"/>
      <c r="OCM25" s="0"/>
      <c r="OCN25" s="0"/>
      <c r="OCO25" s="0"/>
      <c r="OCP25" s="0"/>
      <c r="OCQ25" s="0"/>
      <c r="OCR25" s="0"/>
      <c r="OCS25" s="0"/>
      <c r="OCT25" s="0"/>
      <c r="OCU25" s="0"/>
      <c r="OCV25" s="0"/>
      <c r="OCW25" s="0"/>
      <c r="OCX25" s="0"/>
      <c r="OCY25" s="0"/>
      <c r="OCZ25" s="0"/>
      <c r="ODA25" s="0"/>
      <c r="ODB25" s="0"/>
      <c r="ODC25" s="0"/>
      <c r="ODD25" s="0"/>
      <c r="ODE25" s="0"/>
      <c r="ODF25" s="0"/>
      <c r="ODG25" s="0"/>
      <c r="ODH25" s="0"/>
      <c r="ODI25" s="0"/>
      <c r="ODJ25" s="0"/>
      <c r="ODK25" s="0"/>
      <c r="ODL25" s="0"/>
      <c r="ODM25" s="0"/>
      <c r="ODN25" s="0"/>
      <c r="ODO25" s="0"/>
      <c r="ODP25" s="0"/>
      <c r="ODQ25" s="0"/>
      <c r="ODR25" s="0"/>
      <c r="ODS25" s="0"/>
      <c r="ODT25" s="0"/>
      <c r="ODU25" s="0"/>
      <c r="ODV25" s="0"/>
      <c r="ODW25" s="0"/>
      <c r="ODX25" s="0"/>
      <c r="ODY25" s="0"/>
      <c r="ODZ25" s="0"/>
      <c r="OEA25" s="0"/>
      <c r="OEB25" s="0"/>
      <c r="OEC25" s="0"/>
      <c r="OED25" s="0"/>
      <c r="OEE25" s="0"/>
      <c r="OEF25" s="0"/>
      <c r="OEG25" s="0"/>
      <c r="OEH25" s="0"/>
      <c r="OEI25" s="0"/>
      <c r="OEJ25" s="0"/>
      <c r="OEK25" s="0"/>
      <c r="OEL25" s="0"/>
      <c r="OEM25" s="0"/>
      <c r="OEN25" s="0"/>
      <c r="OEO25" s="0"/>
      <c r="OEP25" s="0"/>
      <c r="OEQ25" s="0"/>
      <c r="OER25" s="0"/>
      <c r="OES25" s="0"/>
      <c r="OET25" s="0"/>
      <c r="OEU25" s="0"/>
      <c r="OEV25" s="0"/>
      <c r="OEW25" s="0"/>
      <c r="OEX25" s="0"/>
      <c r="OEY25" s="0"/>
      <c r="OEZ25" s="0"/>
      <c r="OFA25" s="0"/>
      <c r="OFB25" s="0"/>
      <c r="OFC25" s="0"/>
      <c r="OFD25" s="0"/>
      <c r="OFE25" s="0"/>
      <c r="OFF25" s="0"/>
      <c r="OFG25" s="0"/>
      <c r="OFH25" s="0"/>
      <c r="OFI25" s="0"/>
      <c r="OFJ25" s="0"/>
      <c r="OFK25" s="0"/>
      <c r="OFL25" s="0"/>
      <c r="OFM25" s="0"/>
      <c r="OFN25" s="0"/>
      <c r="OFO25" s="0"/>
      <c r="OFP25" s="0"/>
      <c r="OFQ25" s="0"/>
      <c r="OFR25" s="0"/>
      <c r="OFS25" s="0"/>
      <c r="OFT25" s="0"/>
      <c r="OFU25" s="0"/>
      <c r="OFV25" s="0"/>
      <c r="OFW25" s="0"/>
      <c r="OFX25" s="0"/>
      <c r="OFY25" s="0"/>
      <c r="OFZ25" s="0"/>
      <c r="OGA25" s="0"/>
      <c r="OGB25" s="0"/>
      <c r="OGC25" s="0"/>
      <c r="OGD25" s="0"/>
      <c r="OGE25" s="0"/>
      <c r="OGF25" s="0"/>
      <c r="OGG25" s="0"/>
      <c r="OGH25" s="0"/>
      <c r="OGI25" s="0"/>
      <c r="OGJ25" s="0"/>
      <c r="OGK25" s="0"/>
      <c r="OGL25" s="0"/>
      <c r="OGM25" s="0"/>
      <c r="OGN25" s="0"/>
      <c r="OGO25" s="0"/>
      <c r="OGP25" s="0"/>
      <c r="OGQ25" s="0"/>
      <c r="OGR25" s="0"/>
      <c r="OGS25" s="0"/>
      <c r="OGT25" s="0"/>
      <c r="OGU25" s="0"/>
      <c r="OGV25" s="0"/>
      <c r="OGW25" s="0"/>
      <c r="OGX25" s="0"/>
      <c r="OGY25" s="0"/>
      <c r="OGZ25" s="0"/>
      <c r="OHA25" s="0"/>
      <c r="OHB25" s="0"/>
      <c r="OHC25" s="0"/>
      <c r="OHD25" s="0"/>
      <c r="OHE25" s="0"/>
      <c r="OHF25" s="0"/>
      <c r="OHG25" s="0"/>
      <c r="OHH25" s="0"/>
      <c r="OHI25" s="0"/>
      <c r="OHJ25" s="0"/>
      <c r="OHK25" s="0"/>
      <c r="OHL25" s="0"/>
      <c r="OHM25" s="0"/>
      <c r="OHN25" s="0"/>
      <c r="OHO25" s="0"/>
      <c r="OHP25" s="0"/>
      <c r="OHQ25" s="0"/>
      <c r="OHR25" s="0"/>
      <c r="OHS25" s="0"/>
      <c r="OHT25" s="0"/>
      <c r="OHU25" s="0"/>
      <c r="OHV25" s="0"/>
      <c r="OHW25" s="0"/>
      <c r="OHX25" s="0"/>
      <c r="OHY25" s="0"/>
      <c r="OHZ25" s="0"/>
      <c r="OIA25" s="0"/>
      <c r="OIB25" s="0"/>
      <c r="OIC25" s="0"/>
      <c r="OID25" s="0"/>
      <c r="OIE25" s="0"/>
      <c r="OIF25" s="0"/>
      <c r="OIG25" s="0"/>
      <c r="OIH25" s="0"/>
      <c r="OII25" s="0"/>
      <c r="OIJ25" s="0"/>
      <c r="OIK25" s="0"/>
      <c r="OIL25" s="0"/>
      <c r="OIM25" s="0"/>
      <c r="OIN25" s="0"/>
      <c r="OIO25" s="0"/>
      <c r="OIP25" s="0"/>
      <c r="OIQ25" s="0"/>
      <c r="OIR25" s="0"/>
      <c r="OIS25" s="0"/>
      <c r="OIT25" s="0"/>
      <c r="OIU25" s="0"/>
      <c r="OIV25" s="0"/>
      <c r="OIW25" s="0"/>
      <c r="OIX25" s="0"/>
      <c r="OIY25" s="0"/>
      <c r="OIZ25" s="0"/>
      <c r="OJA25" s="0"/>
      <c r="OJB25" s="0"/>
      <c r="OJC25" s="0"/>
      <c r="OJD25" s="0"/>
      <c r="OJE25" s="0"/>
      <c r="OJF25" s="0"/>
      <c r="OJG25" s="0"/>
      <c r="OJH25" s="0"/>
      <c r="OJI25" s="0"/>
      <c r="OJJ25" s="0"/>
      <c r="OJK25" s="0"/>
      <c r="OJL25" s="0"/>
      <c r="OJM25" s="0"/>
      <c r="OJN25" s="0"/>
      <c r="OJO25" s="0"/>
      <c r="OJP25" s="0"/>
      <c r="OJQ25" s="0"/>
      <c r="OJR25" s="0"/>
      <c r="OJS25" s="0"/>
      <c r="OJT25" s="0"/>
      <c r="OJU25" s="0"/>
      <c r="OJV25" s="0"/>
      <c r="OJW25" s="0"/>
      <c r="OJX25" s="0"/>
      <c r="OJY25" s="0"/>
      <c r="OJZ25" s="0"/>
      <c r="OKA25" s="0"/>
      <c r="OKB25" s="0"/>
      <c r="OKC25" s="0"/>
      <c r="OKD25" s="0"/>
      <c r="OKE25" s="0"/>
      <c r="OKF25" s="0"/>
      <c r="OKG25" s="0"/>
      <c r="OKH25" s="0"/>
      <c r="OKI25" s="0"/>
      <c r="OKJ25" s="0"/>
      <c r="OKK25" s="0"/>
      <c r="OKL25" s="0"/>
      <c r="OKM25" s="0"/>
      <c r="OKN25" s="0"/>
      <c r="OKO25" s="0"/>
      <c r="OKP25" s="0"/>
      <c r="OKQ25" s="0"/>
      <c r="OKR25" s="0"/>
      <c r="OKS25" s="0"/>
      <c r="OKT25" s="0"/>
      <c r="OKU25" s="0"/>
      <c r="OKV25" s="0"/>
      <c r="OKW25" s="0"/>
      <c r="OKX25" s="0"/>
      <c r="OKY25" s="0"/>
      <c r="OKZ25" s="0"/>
      <c r="OLA25" s="0"/>
      <c r="OLB25" s="0"/>
      <c r="OLC25" s="0"/>
      <c r="OLD25" s="0"/>
      <c r="OLE25" s="0"/>
      <c r="OLF25" s="0"/>
      <c r="OLG25" s="0"/>
      <c r="OLH25" s="0"/>
      <c r="OLI25" s="0"/>
      <c r="OLJ25" s="0"/>
      <c r="OLK25" s="0"/>
      <c r="OLL25" s="0"/>
      <c r="OLM25" s="0"/>
      <c r="OLN25" s="0"/>
      <c r="OLO25" s="0"/>
      <c r="OLP25" s="0"/>
      <c r="OLQ25" s="0"/>
      <c r="OLR25" s="0"/>
      <c r="OLS25" s="0"/>
      <c r="OLT25" s="0"/>
      <c r="OLU25" s="0"/>
      <c r="OLV25" s="0"/>
      <c r="OLW25" s="0"/>
      <c r="OLX25" s="0"/>
      <c r="OLY25" s="0"/>
      <c r="OLZ25" s="0"/>
      <c r="OMA25" s="0"/>
      <c r="OMB25" s="0"/>
      <c r="OMC25" s="0"/>
      <c r="OMD25" s="0"/>
      <c r="OME25" s="0"/>
      <c r="OMF25" s="0"/>
      <c r="OMG25" s="0"/>
      <c r="OMH25" s="0"/>
      <c r="OMI25" s="0"/>
      <c r="OMJ25" s="0"/>
      <c r="OMK25" s="0"/>
      <c r="OML25" s="0"/>
      <c r="OMM25" s="0"/>
      <c r="OMN25" s="0"/>
      <c r="OMO25" s="0"/>
      <c r="OMP25" s="0"/>
      <c r="OMQ25" s="0"/>
      <c r="OMR25" s="0"/>
      <c r="OMS25" s="0"/>
      <c r="OMT25" s="0"/>
      <c r="OMU25" s="0"/>
      <c r="OMV25" s="0"/>
      <c r="OMW25" s="0"/>
      <c r="OMX25" s="0"/>
      <c r="OMY25" s="0"/>
      <c r="OMZ25" s="0"/>
      <c r="ONA25" s="0"/>
      <c r="ONB25" s="0"/>
      <c r="ONC25" s="0"/>
      <c r="OND25" s="0"/>
      <c r="ONE25" s="0"/>
      <c r="ONF25" s="0"/>
      <c r="ONG25" s="0"/>
      <c r="ONH25" s="0"/>
      <c r="ONI25" s="0"/>
      <c r="ONJ25" s="0"/>
      <c r="ONK25" s="0"/>
      <c r="ONL25" s="0"/>
      <c r="ONM25" s="0"/>
      <c r="ONN25" s="0"/>
      <c r="ONO25" s="0"/>
      <c r="ONP25" s="0"/>
      <c r="ONQ25" s="0"/>
      <c r="ONR25" s="0"/>
      <c r="ONS25" s="0"/>
      <c r="ONT25" s="0"/>
      <c r="ONU25" s="0"/>
      <c r="ONV25" s="0"/>
      <c r="ONW25" s="0"/>
      <c r="ONX25" s="0"/>
      <c r="ONY25" s="0"/>
      <c r="ONZ25" s="0"/>
      <c r="OOA25" s="0"/>
      <c r="OOB25" s="0"/>
      <c r="OOC25" s="0"/>
      <c r="OOD25" s="0"/>
      <c r="OOE25" s="0"/>
      <c r="OOF25" s="0"/>
      <c r="OOG25" s="0"/>
      <c r="OOH25" s="0"/>
      <c r="OOI25" s="0"/>
      <c r="OOJ25" s="0"/>
      <c r="OOK25" s="0"/>
      <c r="OOL25" s="0"/>
      <c r="OOM25" s="0"/>
      <c r="OON25" s="0"/>
      <c r="OOO25" s="0"/>
      <c r="OOP25" s="0"/>
      <c r="OOQ25" s="0"/>
      <c r="OOR25" s="0"/>
      <c r="OOS25" s="0"/>
      <c r="OOT25" s="0"/>
      <c r="OOU25" s="0"/>
      <c r="OOV25" s="0"/>
      <c r="OOW25" s="0"/>
      <c r="OOX25" s="0"/>
      <c r="OOY25" s="0"/>
      <c r="OOZ25" s="0"/>
      <c r="OPA25" s="0"/>
      <c r="OPB25" s="0"/>
      <c r="OPC25" s="0"/>
      <c r="OPD25" s="0"/>
      <c r="OPE25" s="0"/>
      <c r="OPF25" s="0"/>
      <c r="OPG25" s="0"/>
      <c r="OPH25" s="0"/>
      <c r="OPI25" s="0"/>
      <c r="OPJ25" s="0"/>
      <c r="OPK25" s="0"/>
      <c r="OPL25" s="0"/>
      <c r="OPM25" s="0"/>
      <c r="OPN25" s="0"/>
      <c r="OPO25" s="0"/>
      <c r="OPP25" s="0"/>
      <c r="OPQ25" s="0"/>
      <c r="OPR25" s="0"/>
      <c r="OPS25" s="0"/>
      <c r="OPT25" s="0"/>
      <c r="OPU25" s="0"/>
      <c r="OPV25" s="0"/>
      <c r="OPW25" s="0"/>
      <c r="OPX25" s="0"/>
      <c r="OPY25" s="0"/>
      <c r="OPZ25" s="0"/>
      <c r="OQA25" s="0"/>
      <c r="OQB25" s="0"/>
      <c r="OQC25" s="0"/>
      <c r="OQD25" s="0"/>
      <c r="OQE25" s="0"/>
      <c r="OQF25" s="0"/>
      <c r="OQG25" s="0"/>
      <c r="OQH25" s="0"/>
      <c r="OQI25" s="0"/>
      <c r="OQJ25" s="0"/>
      <c r="OQK25" s="0"/>
      <c r="OQL25" s="0"/>
      <c r="OQM25" s="0"/>
      <c r="OQN25" s="0"/>
      <c r="OQO25" s="0"/>
      <c r="OQP25" s="0"/>
      <c r="OQQ25" s="0"/>
      <c r="OQR25" s="0"/>
      <c r="OQS25" s="0"/>
      <c r="OQT25" s="0"/>
      <c r="OQU25" s="0"/>
      <c r="OQV25" s="0"/>
      <c r="OQW25" s="0"/>
      <c r="OQX25" s="0"/>
      <c r="OQY25" s="0"/>
      <c r="OQZ25" s="0"/>
      <c r="ORA25" s="0"/>
      <c r="ORB25" s="0"/>
      <c r="ORC25" s="0"/>
      <c r="ORD25" s="0"/>
      <c r="ORE25" s="0"/>
      <c r="ORF25" s="0"/>
      <c r="ORG25" s="0"/>
      <c r="ORH25" s="0"/>
      <c r="ORI25" s="0"/>
      <c r="ORJ25" s="0"/>
      <c r="ORK25" s="0"/>
      <c r="ORL25" s="0"/>
      <c r="ORM25" s="0"/>
      <c r="ORN25" s="0"/>
      <c r="ORO25" s="0"/>
      <c r="ORP25" s="0"/>
      <c r="ORQ25" s="0"/>
      <c r="ORR25" s="0"/>
      <c r="ORS25" s="0"/>
      <c r="ORT25" s="0"/>
      <c r="ORU25" s="0"/>
      <c r="ORV25" s="0"/>
      <c r="ORW25" s="0"/>
      <c r="ORX25" s="0"/>
      <c r="ORY25" s="0"/>
      <c r="ORZ25" s="0"/>
      <c r="OSA25" s="0"/>
      <c r="OSB25" s="0"/>
      <c r="OSC25" s="0"/>
      <c r="OSD25" s="0"/>
      <c r="OSE25" s="0"/>
      <c r="OSF25" s="0"/>
      <c r="OSG25" s="0"/>
      <c r="OSH25" s="0"/>
      <c r="OSI25" s="0"/>
      <c r="OSJ25" s="0"/>
      <c r="OSK25" s="0"/>
      <c r="OSL25" s="0"/>
      <c r="OSM25" s="0"/>
      <c r="OSN25" s="0"/>
      <c r="OSO25" s="0"/>
      <c r="OSP25" s="0"/>
      <c r="OSQ25" s="0"/>
      <c r="OSR25" s="0"/>
      <c r="OSS25" s="0"/>
      <c r="OST25" s="0"/>
      <c r="OSU25" s="0"/>
      <c r="OSV25" s="0"/>
      <c r="OSW25" s="0"/>
      <c r="OSX25" s="0"/>
      <c r="OSY25" s="0"/>
      <c r="OSZ25" s="0"/>
      <c r="OTA25" s="0"/>
      <c r="OTB25" s="0"/>
      <c r="OTC25" s="0"/>
      <c r="OTD25" s="0"/>
      <c r="OTE25" s="0"/>
      <c r="OTF25" s="0"/>
      <c r="OTG25" s="0"/>
      <c r="OTH25" s="0"/>
      <c r="OTI25" s="0"/>
      <c r="OTJ25" s="0"/>
      <c r="OTK25" s="0"/>
      <c r="OTL25" s="0"/>
      <c r="OTM25" s="0"/>
      <c r="OTN25" s="0"/>
      <c r="OTO25" s="0"/>
      <c r="OTP25" s="0"/>
      <c r="OTQ25" s="0"/>
      <c r="OTR25" s="0"/>
      <c r="OTS25" s="0"/>
      <c r="OTT25" s="0"/>
      <c r="OTU25" s="0"/>
      <c r="OTV25" s="0"/>
      <c r="OTW25" s="0"/>
      <c r="OTX25" s="0"/>
      <c r="OTY25" s="0"/>
      <c r="OTZ25" s="0"/>
      <c r="OUA25" s="0"/>
      <c r="OUB25" s="0"/>
      <c r="OUC25" s="0"/>
      <c r="OUD25" s="0"/>
      <c r="OUE25" s="0"/>
      <c r="OUF25" s="0"/>
      <c r="OUG25" s="0"/>
      <c r="OUH25" s="0"/>
      <c r="OUI25" s="0"/>
      <c r="OUJ25" s="0"/>
      <c r="OUK25" s="0"/>
      <c r="OUL25" s="0"/>
      <c r="OUM25" s="0"/>
      <c r="OUN25" s="0"/>
      <c r="OUO25" s="0"/>
      <c r="OUP25" s="0"/>
      <c r="OUQ25" s="0"/>
      <c r="OUR25" s="0"/>
      <c r="OUS25" s="0"/>
      <c r="OUT25" s="0"/>
      <c r="OUU25" s="0"/>
      <c r="OUV25" s="0"/>
      <c r="OUW25" s="0"/>
      <c r="OUX25" s="0"/>
      <c r="OUY25" s="0"/>
      <c r="OUZ25" s="0"/>
      <c r="OVA25" s="0"/>
      <c r="OVB25" s="0"/>
      <c r="OVC25" s="0"/>
      <c r="OVD25" s="0"/>
      <c r="OVE25" s="0"/>
      <c r="OVF25" s="0"/>
      <c r="OVG25" s="0"/>
      <c r="OVH25" s="0"/>
      <c r="OVI25" s="0"/>
      <c r="OVJ25" s="0"/>
      <c r="OVK25" s="0"/>
      <c r="OVL25" s="0"/>
      <c r="OVM25" s="0"/>
      <c r="OVN25" s="0"/>
      <c r="OVO25" s="0"/>
      <c r="OVP25" s="0"/>
      <c r="OVQ25" s="0"/>
      <c r="OVR25" s="0"/>
      <c r="OVS25" s="0"/>
      <c r="OVT25" s="0"/>
      <c r="OVU25" s="0"/>
      <c r="OVV25" s="0"/>
      <c r="OVW25" s="0"/>
      <c r="OVX25" s="0"/>
      <c r="OVY25" s="0"/>
      <c r="OVZ25" s="0"/>
      <c r="OWA25" s="0"/>
      <c r="OWB25" s="0"/>
      <c r="OWC25" s="0"/>
      <c r="OWD25" s="0"/>
      <c r="OWE25" s="0"/>
      <c r="OWF25" s="0"/>
      <c r="OWG25" s="0"/>
      <c r="OWH25" s="0"/>
      <c r="OWI25" s="0"/>
      <c r="OWJ25" s="0"/>
      <c r="OWK25" s="0"/>
      <c r="OWL25" s="0"/>
      <c r="OWM25" s="0"/>
      <c r="OWN25" s="0"/>
      <c r="OWO25" s="0"/>
      <c r="OWP25" s="0"/>
      <c r="OWQ25" s="0"/>
      <c r="OWR25" s="0"/>
      <c r="OWS25" s="0"/>
      <c r="OWT25" s="0"/>
      <c r="OWU25" s="0"/>
      <c r="OWV25" s="0"/>
      <c r="OWW25" s="0"/>
      <c r="OWX25" s="0"/>
      <c r="OWY25" s="0"/>
      <c r="OWZ25" s="0"/>
      <c r="OXA25" s="0"/>
      <c r="OXB25" s="0"/>
      <c r="OXC25" s="0"/>
      <c r="OXD25" s="0"/>
      <c r="OXE25" s="0"/>
      <c r="OXF25" s="0"/>
      <c r="OXG25" s="0"/>
      <c r="OXH25" s="0"/>
      <c r="OXI25" s="0"/>
      <c r="OXJ25" s="0"/>
      <c r="OXK25" s="0"/>
      <c r="OXL25" s="0"/>
      <c r="OXM25" s="0"/>
      <c r="OXN25" s="0"/>
      <c r="OXO25" s="0"/>
      <c r="OXP25" s="0"/>
      <c r="OXQ25" s="0"/>
      <c r="OXR25" s="0"/>
      <c r="OXS25" s="0"/>
      <c r="OXT25" s="0"/>
      <c r="OXU25" s="0"/>
      <c r="OXV25" s="0"/>
      <c r="OXW25" s="0"/>
      <c r="OXX25" s="0"/>
      <c r="OXY25" s="0"/>
      <c r="OXZ25" s="0"/>
      <c r="OYA25" s="0"/>
      <c r="OYB25" s="0"/>
      <c r="OYC25" s="0"/>
      <c r="OYD25" s="0"/>
      <c r="OYE25" s="0"/>
      <c r="OYF25" s="0"/>
      <c r="OYG25" s="0"/>
      <c r="OYH25" s="0"/>
      <c r="OYI25" s="0"/>
      <c r="OYJ25" s="0"/>
      <c r="OYK25" s="0"/>
      <c r="OYL25" s="0"/>
      <c r="OYM25" s="0"/>
      <c r="OYN25" s="0"/>
      <c r="OYO25" s="0"/>
      <c r="OYP25" s="0"/>
      <c r="OYQ25" s="0"/>
      <c r="OYR25" s="0"/>
      <c r="OYS25" s="0"/>
      <c r="OYT25" s="0"/>
      <c r="OYU25" s="0"/>
      <c r="OYV25" s="0"/>
      <c r="OYW25" s="0"/>
      <c r="OYX25" s="0"/>
      <c r="OYY25" s="0"/>
      <c r="OYZ25" s="0"/>
      <c r="OZA25" s="0"/>
      <c r="OZB25" s="0"/>
      <c r="OZC25" s="0"/>
      <c r="OZD25" s="0"/>
      <c r="OZE25" s="0"/>
      <c r="OZF25" s="0"/>
      <c r="OZG25" s="0"/>
      <c r="OZH25" s="0"/>
      <c r="OZI25" s="0"/>
      <c r="OZJ25" s="0"/>
      <c r="OZK25" s="0"/>
      <c r="OZL25" s="0"/>
      <c r="OZM25" s="0"/>
      <c r="OZN25" s="0"/>
      <c r="OZO25" s="0"/>
      <c r="OZP25" s="0"/>
      <c r="OZQ25" s="0"/>
      <c r="OZR25" s="0"/>
      <c r="OZS25" s="0"/>
      <c r="OZT25" s="0"/>
      <c r="OZU25" s="0"/>
      <c r="OZV25" s="0"/>
      <c r="OZW25" s="0"/>
      <c r="OZX25" s="0"/>
      <c r="OZY25" s="0"/>
      <c r="OZZ25" s="0"/>
      <c r="PAA25" s="0"/>
      <c r="PAB25" s="0"/>
      <c r="PAC25" s="0"/>
      <c r="PAD25" s="0"/>
      <c r="PAE25" s="0"/>
      <c r="PAF25" s="0"/>
      <c r="PAG25" s="0"/>
      <c r="PAH25" s="0"/>
      <c r="PAI25" s="0"/>
      <c r="PAJ25" s="0"/>
      <c r="PAK25" s="0"/>
      <c r="PAL25" s="0"/>
      <c r="PAM25" s="0"/>
      <c r="PAN25" s="0"/>
      <c r="PAO25" s="0"/>
      <c r="PAP25" s="0"/>
      <c r="PAQ25" s="0"/>
      <c r="PAR25" s="0"/>
      <c r="PAS25" s="0"/>
      <c r="PAT25" s="0"/>
      <c r="PAU25" s="0"/>
      <c r="PAV25" s="0"/>
      <c r="PAW25" s="0"/>
      <c r="PAX25" s="0"/>
      <c r="PAY25" s="0"/>
      <c r="PAZ25" s="0"/>
      <c r="PBA25" s="0"/>
      <c r="PBB25" s="0"/>
      <c r="PBC25" s="0"/>
      <c r="PBD25" s="0"/>
      <c r="PBE25" s="0"/>
      <c r="PBF25" s="0"/>
      <c r="PBG25" s="0"/>
      <c r="PBH25" s="0"/>
      <c r="PBI25" s="0"/>
      <c r="PBJ25" s="0"/>
      <c r="PBK25" s="0"/>
      <c r="PBL25" s="0"/>
      <c r="PBM25" s="0"/>
      <c r="PBN25" s="0"/>
      <c r="PBO25" s="0"/>
      <c r="PBP25" s="0"/>
      <c r="PBQ25" s="0"/>
      <c r="PBR25" s="0"/>
      <c r="PBS25" s="0"/>
      <c r="PBT25" s="0"/>
      <c r="PBU25" s="0"/>
      <c r="PBV25" s="0"/>
      <c r="PBW25" s="0"/>
      <c r="PBX25" s="0"/>
      <c r="PBY25" s="0"/>
      <c r="PBZ25" s="0"/>
      <c r="PCA25" s="0"/>
      <c r="PCB25" s="0"/>
      <c r="PCC25" s="0"/>
      <c r="PCD25" s="0"/>
      <c r="PCE25" s="0"/>
      <c r="PCF25" s="0"/>
      <c r="PCG25" s="0"/>
      <c r="PCH25" s="0"/>
      <c r="PCI25" s="0"/>
      <c r="PCJ25" s="0"/>
      <c r="PCK25" s="0"/>
      <c r="PCL25" s="0"/>
      <c r="PCM25" s="0"/>
      <c r="PCN25" s="0"/>
      <c r="PCO25" s="0"/>
      <c r="PCP25" s="0"/>
      <c r="PCQ25" s="0"/>
      <c r="PCR25" s="0"/>
      <c r="PCS25" s="0"/>
      <c r="PCT25" s="0"/>
      <c r="PCU25" s="0"/>
      <c r="PCV25" s="0"/>
      <c r="PCW25" s="0"/>
      <c r="PCX25" s="0"/>
      <c r="PCY25" s="0"/>
      <c r="PCZ25" s="0"/>
      <c r="PDA25" s="0"/>
      <c r="PDB25" s="0"/>
      <c r="PDC25" s="0"/>
      <c r="PDD25" s="0"/>
      <c r="PDE25" s="0"/>
      <c r="PDF25" s="0"/>
      <c r="PDG25" s="0"/>
      <c r="PDH25" s="0"/>
      <c r="PDI25" s="0"/>
      <c r="PDJ25" s="0"/>
      <c r="PDK25" s="0"/>
      <c r="PDL25" s="0"/>
      <c r="PDM25" s="0"/>
      <c r="PDN25" s="0"/>
      <c r="PDO25" s="0"/>
      <c r="PDP25" s="0"/>
      <c r="PDQ25" s="0"/>
      <c r="PDR25" s="0"/>
      <c r="PDS25" s="0"/>
      <c r="PDT25" s="0"/>
      <c r="PDU25" s="0"/>
      <c r="PDV25" s="0"/>
      <c r="PDW25" s="0"/>
      <c r="PDX25" s="0"/>
      <c r="PDY25" s="0"/>
      <c r="PDZ25" s="0"/>
      <c r="PEA25" s="0"/>
      <c r="PEB25" s="0"/>
      <c r="PEC25" s="0"/>
      <c r="PED25" s="0"/>
      <c r="PEE25" s="0"/>
      <c r="PEF25" s="0"/>
      <c r="PEG25" s="0"/>
      <c r="PEH25" s="0"/>
      <c r="PEI25" s="0"/>
      <c r="PEJ25" s="0"/>
      <c r="PEK25" s="0"/>
      <c r="PEL25" s="0"/>
      <c r="PEM25" s="0"/>
      <c r="PEN25" s="0"/>
      <c r="PEO25" s="0"/>
      <c r="PEP25" s="0"/>
      <c r="PEQ25" s="0"/>
      <c r="PER25" s="0"/>
      <c r="PES25" s="0"/>
      <c r="PET25" s="0"/>
      <c r="PEU25" s="0"/>
      <c r="PEV25" s="0"/>
      <c r="PEW25" s="0"/>
      <c r="PEX25" s="0"/>
      <c r="PEY25" s="0"/>
      <c r="PEZ25" s="0"/>
      <c r="PFA25" s="0"/>
      <c r="PFB25" s="0"/>
      <c r="PFC25" s="0"/>
      <c r="PFD25" s="0"/>
      <c r="PFE25" s="0"/>
      <c r="PFF25" s="0"/>
      <c r="PFG25" s="0"/>
      <c r="PFH25" s="0"/>
      <c r="PFI25" s="0"/>
      <c r="PFJ25" s="0"/>
      <c r="PFK25" s="0"/>
      <c r="PFL25" s="0"/>
      <c r="PFM25" s="0"/>
      <c r="PFN25" s="0"/>
      <c r="PFO25" s="0"/>
      <c r="PFP25" s="0"/>
      <c r="PFQ25" s="0"/>
      <c r="PFR25" s="0"/>
      <c r="PFS25" s="0"/>
      <c r="PFT25" s="0"/>
      <c r="PFU25" s="0"/>
      <c r="PFV25" s="0"/>
      <c r="PFW25" s="0"/>
      <c r="PFX25" s="0"/>
      <c r="PFY25" s="0"/>
      <c r="PFZ25" s="0"/>
      <c r="PGA25" s="0"/>
      <c r="PGB25" s="0"/>
      <c r="PGC25" s="0"/>
      <c r="PGD25" s="0"/>
      <c r="PGE25" s="0"/>
      <c r="PGF25" s="0"/>
      <c r="PGG25" s="0"/>
      <c r="PGH25" s="0"/>
      <c r="PGI25" s="0"/>
      <c r="PGJ25" s="0"/>
      <c r="PGK25" s="0"/>
      <c r="PGL25" s="0"/>
      <c r="PGM25" s="0"/>
      <c r="PGN25" s="0"/>
      <c r="PGO25" s="0"/>
      <c r="PGP25" s="0"/>
      <c r="PGQ25" s="0"/>
      <c r="PGR25" s="0"/>
      <c r="PGS25" s="0"/>
      <c r="PGT25" s="0"/>
      <c r="PGU25" s="0"/>
      <c r="PGV25" s="0"/>
      <c r="PGW25" s="0"/>
      <c r="PGX25" s="0"/>
      <c r="PGY25" s="0"/>
      <c r="PGZ25" s="0"/>
      <c r="PHA25" s="0"/>
      <c r="PHB25" s="0"/>
      <c r="PHC25" s="0"/>
      <c r="PHD25" s="0"/>
      <c r="PHE25" s="0"/>
      <c r="PHF25" s="0"/>
      <c r="PHG25" s="0"/>
      <c r="PHH25" s="0"/>
      <c r="PHI25" s="0"/>
      <c r="PHJ25" s="0"/>
      <c r="PHK25" s="0"/>
      <c r="PHL25" s="0"/>
      <c r="PHM25" s="0"/>
      <c r="PHN25" s="0"/>
      <c r="PHO25" s="0"/>
      <c r="PHP25" s="0"/>
      <c r="PHQ25" s="0"/>
      <c r="PHR25" s="0"/>
      <c r="PHS25" s="0"/>
      <c r="PHT25" s="0"/>
      <c r="PHU25" s="0"/>
      <c r="PHV25" s="0"/>
      <c r="PHW25" s="0"/>
      <c r="PHX25" s="0"/>
      <c r="PHY25" s="0"/>
      <c r="PHZ25" s="0"/>
      <c r="PIA25" s="0"/>
      <c r="PIB25" s="0"/>
      <c r="PIC25" s="0"/>
      <c r="PID25" s="0"/>
      <c r="PIE25" s="0"/>
      <c r="PIF25" s="0"/>
      <c r="PIG25" s="0"/>
      <c r="PIH25" s="0"/>
      <c r="PII25" s="0"/>
      <c r="PIJ25" s="0"/>
      <c r="PIK25" s="0"/>
      <c r="PIL25" s="0"/>
      <c r="PIM25" s="0"/>
      <c r="PIN25" s="0"/>
      <c r="PIO25" s="0"/>
      <c r="PIP25" s="0"/>
      <c r="PIQ25" s="0"/>
      <c r="PIR25" s="0"/>
      <c r="PIS25" s="0"/>
      <c r="PIT25" s="0"/>
      <c r="PIU25" s="0"/>
      <c r="PIV25" s="0"/>
      <c r="PIW25" s="0"/>
      <c r="PIX25" s="0"/>
      <c r="PIY25" s="0"/>
      <c r="PIZ25" s="0"/>
      <c r="PJA25" s="0"/>
      <c r="PJB25" s="0"/>
      <c r="PJC25" s="0"/>
      <c r="PJD25" s="0"/>
      <c r="PJE25" s="0"/>
      <c r="PJF25" s="0"/>
      <c r="PJG25" s="0"/>
      <c r="PJH25" s="0"/>
      <c r="PJI25" s="0"/>
      <c r="PJJ25" s="0"/>
      <c r="PJK25" s="0"/>
      <c r="PJL25" s="0"/>
      <c r="PJM25" s="0"/>
      <c r="PJN25" s="0"/>
      <c r="PJO25" s="0"/>
      <c r="PJP25" s="0"/>
      <c r="PJQ25" s="0"/>
      <c r="PJR25" s="0"/>
      <c r="PJS25" s="0"/>
      <c r="PJT25" s="0"/>
      <c r="PJU25" s="0"/>
      <c r="PJV25" s="0"/>
      <c r="PJW25" s="0"/>
      <c r="PJX25" s="0"/>
      <c r="PJY25" s="0"/>
      <c r="PJZ25" s="0"/>
      <c r="PKA25" s="0"/>
      <c r="PKB25" s="0"/>
      <c r="PKC25" s="0"/>
      <c r="PKD25" s="0"/>
      <c r="PKE25" s="0"/>
      <c r="PKF25" s="0"/>
      <c r="PKG25" s="0"/>
      <c r="PKH25" s="0"/>
      <c r="PKI25" s="0"/>
      <c r="PKJ25" s="0"/>
      <c r="PKK25" s="0"/>
      <c r="PKL25" s="0"/>
      <c r="PKM25" s="0"/>
      <c r="PKN25" s="0"/>
      <c r="PKO25" s="0"/>
      <c r="PKP25" s="0"/>
      <c r="PKQ25" s="0"/>
      <c r="PKR25" s="0"/>
      <c r="PKS25" s="0"/>
      <c r="PKT25" s="0"/>
      <c r="PKU25" s="0"/>
      <c r="PKV25" s="0"/>
      <c r="PKW25" s="0"/>
      <c r="PKX25" s="0"/>
      <c r="PKY25" s="0"/>
      <c r="PKZ25" s="0"/>
      <c r="PLA25" s="0"/>
      <c r="PLB25" s="0"/>
      <c r="PLC25" s="0"/>
      <c r="PLD25" s="0"/>
      <c r="PLE25" s="0"/>
      <c r="PLF25" s="0"/>
      <c r="PLG25" s="0"/>
      <c r="PLH25" s="0"/>
      <c r="PLI25" s="0"/>
      <c r="PLJ25" s="0"/>
      <c r="PLK25" s="0"/>
      <c r="PLL25" s="0"/>
      <c r="PLM25" s="0"/>
      <c r="PLN25" s="0"/>
      <c r="PLO25" s="0"/>
      <c r="PLP25" s="0"/>
      <c r="PLQ25" s="0"/>
      <c r="PLR25" s="0"/>
      <c r="PLS25" s="0"/>
      <c r="PLT25" s="0"/>
      <c r="PLU25" s="0"/>
      <c r="PLV25" s="0"/>
      <c r="PLW25" s="0"/>
      <c r="PLX25" s="0"/>
      <c r="PLY25" s="0"/>
      <c r="PLZ25" s="0"/>
      <c r="PMA25" s="0"/>
      <c r="PMB25" s="0"/>
      <c r="PMC25" s="0"/>
      <c r="PMD25" s="0"/>
      <c r="PME25" s="0"/>
      <c r="PMF25" s="0"/>
      <c r="PMG25" s="0"/>
      <c r="PMH25" s="0"/>
      <c r="PMI25" s="0"/>
      <c r="PMJ25" s="0"/>
      <c r="PMK25" s="0"/>
      <c r="PML25" s="0"/>
      <c r="PMM25" s="0"/>
      <c r="PMN25" s="0"/>
      <c r="PMO25" s="0"/>
      <c r="PMP25" s="0"/>
      <c r="PMQ25" s="0"/>
      <c r="PMR25" s="0"/>
      <c r="PMS25" s="0"/>
      <c r="PMT25" s="0"/>
      <c r="PMU25" s="0"/>
      <c r="PMV25" s="0"/>
      <c r="PMW25" s="0"/>
      <c r="PMX25" s="0"/>
      <c r="PMY25" s="0"/>
      <c r="PMZ25" s="0"/>
      <c r="PNA25" s="0"/>
      <c r="PNB25" s="0"/>
      <c r="PNC25" s="0"/>
      <c r="PND25" s="0"/>
      <c r="PNE25" s="0"/>
      <c r="PNF25" s="0"/>
      <c r="PNG25" s="0"/>
      <c r="PNH25" s="0"/>
      <c r="PNI25" s="0"/>
      <c r="PNJ25" s="0"/>
      <c r="PNK25" s="0"/>
      <c r="PNL25" s="0"/>
      <c r="PNM25" s="0"/>
      <c r="PNN25" s="0"/>
      <c r="PNO25" s="0"/>
      <c r="PNP25" s="0"/>
      <c r="PNQ25" s="0"/>
      <c r="PNR25" s="0"/>
      <c r="PNS25" s="0"/>
      <c r="PNT25" s="0"/>
      <c r="PNU25" s="0"/>
      <c r="PNV25" s="0"/>
      <c r="PNW25" s="0"/>
      <c r="PNX25" s="0"/>
      <c r="PNY25" s="0"/>
      <c r="PNZ25" s="0"/>
      <c r="POA25" s="0"/>
      <c r="POB25" s="0"/>
      <c r="POC25" s="0"/>
      <c r="POD25" s="0"/>
      <c r="POE25" s="0"/>
      <c r="POF25" s="0"/>
      <c r="POG25" s="0"/>
      <c r="POH25" s="0"/>
      <c r="POI25" s="0"/>
      <c r="POJ25" s="0"/>
      <c r="POK25" s="0"/>
      <c r="POL25" s="0"/>
      <c r="POM25" s="0"/>
      <c r="PON25" s="0"/>
      <c r="POO25" s="0"/>
      <c r="POP25" s="0"/>
      <c r="POQ25" s="0"/>
      <c r="POR25" s="0"/>
      <c r="POS25" s="0"/>
      <c r="POT25" s="0"/>
      <c r="POU25" s="0"/>
      <c r="POV25" s="0"/>
      <c r="POW25" s="0"/>
      <c r="POX25" s="0"/>
      <c r="POY25" s="0"/>
      <c r="POZ25" s="0"/>
      <c r="PPA25" s="0"/>
      <c r="PPB25" s="0"/>
      <c r="PPC25" s="0"/>
      <c r="PPD25" s="0"/>
      <c r="PPE25" s="0"/>
      <c r="PPF25" s="0"/>
      <c r="PPG25" s="0"/>
      <c r="PPH25" s="0"/>
      <c r="PPI25" s="0"/>
      <c r="PPJ25" s="0"/>
      <c r="PPK25" s="0"/>
      <c r="PPL25" s="0"/>
      <c r="PPM25" s="0"/>
      <c r="PPN25" s="0"/>
      <c r="PPO25" s="0"/>
      <c r="PPP25" s="0"/>
      <c r="PPQ25" s="0"/>
      <c r="PPR25" s="0"/>
      <c r="PPS25" s="0"/>
      <c r="PPT25" s="0"/>
      <c r="PPU25" s="0"/>
      <c r="PPV25" s="0"/>
      <c r="PPW25" s="0"/>
      <c r="PPX25" s="0"/>
      <c r="PPY25" s="0"/>
      <c r="PPZ25" s="0"/>
      <c r="PQA25" s="0"/>
      <c r="PQB25" s="0"/>
      <c r="PQC25" s="0"/>
      <c r="PQD25" s="0"/>
      <c r="PQE25" s="0"/>
      <c r="PQF25" s="0"/>
      <c r="PQG25" s="0"/>
      <c r="PQH25" s="0"/>
      <c r="PQI25" s="0"/>
      <c r="PQJ25" s="0"/>
      <c r="PQK25" s="0"/>
      <c r="PQL25" s="0"/>
      <c r="PQM25" s="0"/>
      <c r="PQN25" s="0"/>
      <c r="PQO25" s="0"/>
      <c r="PQP25" s="0"/>
      <c r="PQQ25" s="0"/>
      <c r="PQR25" s="0"/>
      <c r="PQS25" s="0"/>
      <c r="PQT25" s="0"/>
      <c r="PQU25" s="0"/>
      <c r="PQV25" s="0"/>
      <c r="PQW25" s="0"/>
      <c r="PQX25" s="0"/>
      <c r="PQY25" s="0"/>
      <c r="PQZ25" s="0"/>
      <c r="PRA25" s="0"/>
      <c r="PRB25" s="0"/>
      <c r="PRC25" s="0"/>
      <c r="PRD25" s="0"/>
      <c r="PRE25" s="0"/>
      <c r="PRF25" s="0"/>
      <c r="PRG25" s="0"/>
      <c r="PRH25" s="0"/>
      <c r="PRI25" s="0"/>
      <c r="PRJ25" s="0"/>
      <c r="PRK25" s="0"/>
      <c r="PRL25" s="0"/>
      <c r="PRM25" s="0"/>
      <c r="PRN25" s="0"/>
      <c r="PRO25" s="0"/>
      <c r="PRP25" s="0"/>
      <c r="PRQ25" s="0"/>
      <c r="PRR25" s="0"/>
      <c r="PRS25" s="0"/>
      <c r="PRT25" s="0"/>
      <c r="PRU25" s="0"/>
      <c r="PRV25" s="0"/>
      <c r="PRW25" s="0"/>
      <c r="PRX25" s="0"/>
      <c r="PRY25" s="0"/>
      <c r="PRZ25" s="0"/>
      <c r="PSA25" s="0"/>
      <c r="PSB25" s="0"/>
      <c r="PSC25" s="0"/>
      <c r="PSD25" s="0"/>
      <c r="PSE25" s="0"/>
      <c r="PSF25" s="0"/>
      <c r="PSG25" s="0"/>
      <c r="PSH25" s="0"/>
      <c r="PSI25" s="0"/>
      <c r="PSJ25" s="0"/>
      <c r="PSK25" s="0"/>
      <c r="PSL25" s="0"/>
      <c r="PSM25" s="0"/>
      <c r="PSN25" s="0"/>
      <c r="PSO25" s="0"/>
      <c r="PSP25" s="0"/>
      <c r="PSQ25" s="0"/>
      <c r="PSR25" s="0"/>
      <c r="PSS25" s="0"/>
      <c r="PST25" s="0"/>
      <c r="PSU25" s="0"/>
      <c r="PSV25" s="0"/>
      <c r="PSW25" s="0"/>
      <c r="PSX25" s="0"/>
      <c r="PSY25" s="0"/>
      <c r="PSZ25" s="0"/>
      <c r="PTA25" s="0"/>
      <c r="PTB25" s="0"/>
      <c r="PTC25" s="0"/>
      <c r="PTD25" s="0"/>
      <c r="PTE25" s="0"/>
      <c r="PTF25" s="0"/>
      <c r="PTG25" s="0"/>
      <c r="PTH25" s="0"/>
      <c r="PTI25" s="0"/>
      <c r="PTJ25" s="0"/>
      <c r="PTK25" s="0"/>
      <c r="PTL25" s="0"/>
      <c r="PTM25" s="0"/>
      <c r="PTN25" s="0"/>
      <c r="PTO25" s="0"/>
      <c r="PTP25" s="0"/>
      <c r="PTQ25" s="0"/>
      <c r="PTR25" s="0"/>
      <c r="PTS25" s="0"/>
      <c r="PTT25" s="0"/>
      <c r="PTU25" s="0"/>
      <c r="PTV25" s="0"/>
      <c r="PTW25" s="0"/>
      <c r="PTX25" s="0"/>
      <c r="PTY25" s="0"/>
      <c r="PTZ25" s="0"/>
      <c r="PUA25" s="0"/>
      <c r="PUB25" s="0"/>
      <c r="PUC25" s="0"/>
      <c r="PUD25" s="0"/>
      <c r="PUE25" s="0"/>
      <c r="PUF25" s="0"/>
      <c r="PUG25" s="0"/>
      <c r="PUH25" s="0"/>
      <c r="PUI25" s="0"/>
      <c r="PUJ25" s="0"/>
      <c r="PUK25" s="0"/>
      <c r="PUL25" s="0"/>
      <c r="PUM25" s="0"/>
      <c r="PUN25" s="0"/>
      <c r="PUO25" s="0"/>
      <c r="PUP25" s="0"/>
      <c r="PUQ25" s="0"/>
      <c r="PUR25" s="0"/>
      <c r="PUS25" s="0"/>
      <c r="PUT25" s="0"/>
      <c r="PUU25" s="0"/>
      <c r="PUV25" s="0"/>
      <c r="PUW25" s="0"/>
      <c r="PUX25" s="0"/>
      <c r="PUY25" s="0"/>
      <c r="PUZ25" s="0"/>
      <c r="PVA25" s="0"/>
      <c r="PVB25" s="0"/>
      <c r="PVC25" s="0"/>
      <c r="PVD25" s="0"/>
      <c r="PVE25" s="0"/>
      <c r="PVF25" s="0"/>
      <c r="PVG25" s="0"/>
      <c r="PVH25" s="0"/>
      <c r="PVI25" s="0"/>
      <c r="PVJ25" s="0"/>
      <c r="PVK25" s="0"/>
      <c r="PVL25" s="0"/>
      <c r="PVM25" s="0"/>
      <c r="PVN25" s="0"/>
      <c r="PVO25" s="0"/>
      <c r="PVP25" s="0"/>
      <c r="PVQ25" s="0"/>
      <c r="PVR25" s="0"/>
      <c r="PVS25" s="0"/>
      <c r="PVT25" s="0"/>
      <c r="PVU25" s="0"/>
      <c r="PVV25" s="0"/>
      <c r="PVW25" s="0"/>
      <c r="PVX25" s="0"/>
      <c r="PVY25" s="0"/>
      <c r="PVZ25" s="0"/>
      <c r="PWA25" s="0"/>
      <c r="PWB25" s="0"/>
      <c r="PWC25" s="0"/>
      <c r="PWD25" s="0"/>
      <c r="PWE25" s="0"/>
      <c r="PWF25" s="0"/>
      <c r="PWG25" s="0"/>
      <c r="PWH25" s="0"/>
      <c r="PWI25" s="0"/>
      <c r="PWJ25" s="0"/>
      <c r="PWK25" s="0"/>
      <c r="PWL25" s="0"/>
      <c r="PWM25" s="0"/>
      <c r="PWN25" s="0"/>
      <c r="PWO25" s="0"/>
      <c r="PWP25" s="0"/>
      <c r="PWQ25" s="0"/>
      <c r="PWR25" s="0"/>
      <c r="PWS25" s="0"/>
      <c r="PWT25" s="0"/>
      <c r="PWU25" s="0"/>
      <c r="PWV25" s="0"/>
      <c r="PWW25" s="0"/>
      <c r="PWX25" s="0"/>
      <c r="PWY25" s="0"/>
      <c r="PWZ25" s="0"/>
      <c r="PXA25" s="0"/>
      <c r="PXB25" s="0"/>
      <c r="PXC25" s="0"/>
      <c r="PXD25" s="0"/>
      <c r="PXE25" s="0"/>
      <c r="PXF25" s="0"/>
      <c r="PXG25" s="0"/>
      <c r="PXH25" s="0"/>
      <c r="PXI25" s="0"/>
      <c r="PXJ25" s="0"/>
      <c r="PXK25" s="0"/>
      <c r="PXL25" s="0"/>
      <c r="PXM25" s="0"/>
      <c r="PXN25" s="0"/>
      <c r="PXO25" s="0"/>
      <c r="PXP25" s="0"/>
      <c r="PXQ25" s="0"/>
      <c r="PXR25" s="0"/>
      <c r="PXS25" s="0"/>
      <c r="PXT25" s="0"/>
      <c r="PXU25" s="0"/>
      <c r="PXV25" s="0"/>
      <c r="PXW25" s="0"/>
      <c r="PXX25" s="0"/>
      <c r="PXY25" s="0"/>
      <c r="PXZ25" s="0"/>
      <c r="PYA25" s="0"/>
      <c r="PYB25" s="0"/>
      <c r="PYC25" s="0"/>
      <c r="PYD25" s="0"/>
      <c r="PYE25" s="0"/>
      <c r="PYF25" s="0"/>
      <c r="PYG25" s="0"/>
      <c r="PYH25" s="0"/>
      <c r="PYI25" s="0"/>
      <c r="PYJ25" s="0"/>
      <c r="PYK25" s="0"/>
      <c r="PYL25" s="0"/>
      <c r="PYM25" s="0"/>
      <c r="PYN25" s="0"/>
      <c r="PYO25" s="0"/>
      <c r="PYP25" s="0"/>
      <c r="PYQ25" s="0"/>
      <c r="PYR25" s="0"/>
      <c r="PYS25" s="0"/>
      <c r="PYT25" s="0"/>
      <c r="PYU25" s="0"/>
      <c r="PYV25" s="0"/>
      <c r="PYW25" s="0"/>
      <c r="PYX25" s="0"/>
      <c r="PYY25" s="0"/>
      <c r="PYZ25" s="0"/>
      <c r="PZA25" s="0"/>
      <c r="PZB25" s="0"/>
      <c r="PZC25" s="0"/>
      <c r="PZD25" s="0"/>
      <c r="PZE25" s="0"/>
      <c r="PZF25" s="0"/>
      <c r="PZG25" s="0"/>
      <c r="PZH25" s="0"/>
      <c r="PZI25" s="0"/>
      <c r="PZJ25" s="0"/>
      <c r="PZK25" s="0"/>
      <c r="PZL25" s="0"/>
      <c r="PZM25" s="0"/>
      <c r="PZN25" s="0"/>
      <c r="PZO25" s="0"/>
      <c r="PZP25" s="0"/>
      <c r="PZQ25" s="0"/>
      <c r="PZR25" s="0"/>
      <c r="PZS25" s="0"/>
      <c r="PZT25" s="0"/>
      <c r="PZU25" s="0"/>
      <c r="PZV25" s="0"/>
      <c r="PZW25" s="0"/>
      <c r="PZX25" s="0"/>
      <c r="PZY25" s="0"/>
      <c r="PZZ25" s="0"/>
      <c r="QAA25" s="0"/>
      <c r="QAB25" s="0"/>
      <c r="QAC25" s="0"/>
      <c r="QAD25" s="0"/>
      <c r="QAE25" s="0"/>
      <c r="QAF25" s="0"/>
      <c r="QAG25" s="0"/>
      <c r="QAH25" s="0"/>
      <c r="QAI25" s="0"/>
      <c r="QAJ25" s="0"/>
      <c r="QAK25" s="0"/>
      <c r="QAL25" s="0"/>
      <c r="QAM25" s="0"/>
      <c r="QAN25" s="0"/>
      <c r="QAO25" s="0"/>
      <c r="QAP25" s="0"/>
      <c r="QAQ25" s="0"/>
      <c r="QAR25" s="0"/>
      <c r="QAS25" s="0"/>
      <c r="QAT25" s="0"/>
      <c r="QAU25" s="0"/>
      <c r="QAV25" s="0"/>
      <c r="QAW25" s="0"/>
      <c r="QAX25" s="0"/>
      <c r="QAY25" s="0"/>
      <c r="QAZ25" s="0"/>
      <c r="QBA25" s="0"/>
      <c r="QBB25" s="0"/>
      <c r="QBC25" s="0"/>
      <c r="QBD25" s="0"/>
      <c r="QBE25" s="0"/>
      <c r="QBF25" s="0"/>
      <c r="QBG25" s="0"/>
      <c r="QBH25" s="0"/>
      <c r="QBI25" s="0"/>
      <c r="QBJ25" s="0"/>
      <c r="QBK25" s="0"/>
      <c r="QBL25" s="0"/>
      <c r="QBM25" s="0"/>
      <c r="QBN25" s="0"/>
      <c r="QBO25" s="0"/>
      <c r="QBP25" s="0"/>
      <c r="QBQ25" s="0"/>
      <c r="QBR25" s="0"/>
      <c r="QBS25" s="0"/>
      <c r="QBT25" s="0"/>
      <c r="QBU25" s="0"/>
      <c r="QBV25" s="0"/>
      <c r="QBW25" s="0"/>
      <c r="QBX25" s="0"/>
      <c r="QBY25" s="0"/>
      <c r="QBZ25" s="0"/>
      <c r="QCA25" s="0"/>
      <c r="QCB25" s="0"/>
      <c r="QCC25" s="0"/>
      <c r="QCD25" s="0"/>
      <c r="QCE25" s="0"/>
      <c r="QCF25" s="0"/>
      <c r="QCG25" s="0"/>
      <c r="QCH25" s="0"/>
      <c r="QCI25" s="0"/>
      <c r="QCJ25" s="0"/>
      <c r="QCK25" s="0"/>
      <c r="QCL25" s="0"/>
      <c r="QCM25" s="0"/>
      <c r="QCN25" s="0"/>
      <c r="QCO25" s="0"/>
      <c r="QCP25" s="0"/>
      <c r="QCQ25" s="0"/>
      <c r="QCR25" s="0"/>
      <c r="QCS25" s="0"/>
      <c r="QCT25" s="0"/>
      <c r="QCU25" s="0"/>
      <c r="QCV25" s="0"/>
      <c r="QCW25" s="0"/>
      <c r="QCX25" s="0"/>
      <c r="QCY25" s="0"/>
      <c r="QCZ25" s="0"/>
      <c r="QDA25" s="0"/>
      <c r="QDB25" s="0"/>
      <c r="QDC25" s="0"/>
      <c r="QDD25" s="0"/>
      <c r="QDE25" s="0"/>
      <c r="QDF25" s="0"/>
      <c r="QDG25" s="0"/>
      <c r="QDH25" s="0"/>
      <c r="QDI25" s="0"/>
      <c r="QDJ25" s="0"/>
      <c r="QDK25" s="0"/>
      <c r="QDL25" s="0"/>
      <c r="QDM25" s="0"/>
      <c r="QDN25" s="0"/>
      <c r="QDO25" s="0"/>
      <c r="QDP25" s="0"/>
      <c r="QDQ25" s="0"/>
      <c r="QDR25" s="0"/>
      <c r="QDS25" s="0"/>
      <c r="QDT25" s="0"/>
      <c r="QDU25" s="0"/>
      <c r="QDV25" s="0"/>
      <c r="QDW25" s="0"/>
      <c r="QDX25" s="0"/>
      <c r="QDY25" s="0"/>
      <c r="QDZ25" s="0"/>
      <c r="QEA25" s="0"/>
      <c r="QEB25" s="0"/>
      <c r="QEC25" s="0"/>
      <c r="QED25" s="0"/>
      <c r="QEE25" s="0"/>
      <c r="QEF25" s="0"/>
      <c r="QEG25" s="0"/>
      <c r="QEH25" s="0"/>
      <c r="QEI25" s="0"/>
      <c r="QEJ25" s="0"/>
      <c r="QEK25" s="0"/>
      <c r="QEL25" s="0"/>
      <c r="QEM25" s="0"/>
      <c r="QEN25" s="0"/>
      <c r="QEO25" s="0"/>
      <c r="QEP25" s="0"/>
      <c r="QEQ25" s="0"/>
      <c r="QER25" s="0"/>
      <c r="QES25" s="0"/>
      <c r="QET25" s="0"/>
      <c r="QEU25" s="0"/>
      <c r="QEV25" s="0"/>
      <c r="QEW25" s="0"/>
      <c r="QEX25" s="0"/>
      <c r="QEY25" s="0"/>
      <c r="QEZ25" s="0"/>
      <c r="QFA25" s="0"/>
      <c r="QFB25" s="0"/>
      <c r="QFC25" s="0"/>
      <c r="QFD25" s="0"/>
      <c r="QFE25" s="0"/>
      <c r="QFF25" s="0"/>
      <c r="QFG25" s="0"/>
      <c r="QFH25" s="0"/>
      <c r="QFI25" s="0"/>
      <c r="QFJ25" s="0"/>
      <c r="QFK25" s="0"/>
      <c r="QFL25" s="0"/>
      <c r="QFM25" s="0"/>
      <c r="QFN25" s="0"/>
      <c r="QFO25" s="0"/>
      <c r="QFP25" s="0"/>
      <c r="QFQ25" s="0"/>
      <c r="QFR25" s="0"/>
      <c r="QFS25" s="0"/>
      <c r="QFT25" s="0"/>
      <c r="QFU25" s="0"/>
      <c r="QFV25" s="0"/>
      <c r="QFW25" s="0"/>
      <c r="QFX25" s="0"/>
      <c r="QFY25" s="0"/>
      <c r="QFZ25" s="0"/>
      <c r="QGA25" s="0"/>
      <c r="QGB25" s="0"/>
      <c r="QGC25" s="0"/>
      <c r="QGD25" s="0"/>
      <c r="QGE25" s="0"/>
      <c r="QGF25" s="0"/>
      <c r="QGG25" s="0"/>
      <c r="QGH25" s="0"/>
      <c r="QGI25" s="0"/>
      <c r="QGJ25" s="0"/>
      <c r="QGK25" s="0"/>
      <c r="QGL25" s="0"/>
      <c r="QGM25" s="0"/>
      <c r="QGN25" s="0"/>
      <c r="QGO25" s="0"/>
      <c r="QGP25" s="0"/>
      <c r="QGQ25" s="0"/>
      <c r="QGR25" s="0"/>
      <c r="QGS25" s="0"/>
      <c r="QGT25" s="0"/>
      <c r="QGU25" s="0"/>
      <c r="QGV25" s="0"/>
      <c r="QGW25" s="0"/>
      <c r="QGX25" s="0"/>
      <c r="QGY25" s="0"/>
      <c r="QGZ25" s="0"/>
      <c r="QHA25" s="0"/>
      <c r="QHB25" s="0"/>
      <c r="QHC25" s="0"/>
      <c r="QHD25" s="0"/>
      <c r="QHE25" s="0"/>
      <c r="QHF25" s="0"/>
      <c r="QHG25" s="0"/>
      <c r="QHH25" s="0"/>
      <c r="QHI25" s="0"/>
      <c r="QHJ25" s="0"/>
      <c r="QHK25" s="0"/>
      <c r="QHL25" s="0"/>
      <c r="QHM25" s="0"/>
      <c r="QHN25" s="0"/>
      <c r="QHO25" s="0"/>
      <c r="QHP25" s="0"/>
      <c r="QHQ25" s="0"/>
      <c r="QHR25" s="0"/>
      <c r="QHS25" s="0"/>
      <c r="QHT25" s="0"/>
      <c r="QHU25" s="0"/>
      <c r="QHV25" s="0"/>
      <c r="QHW25" s="0"/>
      <c r="QHX25" s="0"/>
      <c r="QHY25" s="0"/>
      <c r="QHZ25" s="0"/>
      <c r="QIA25" s="0"/>
      <c r="QIB25" s="0"/>
      <c r="QIC25" s="0"/>
      <c r="QID25" s="0"/>
      <c r="QIE25" s="0"/>
      <c r="QIF25" s="0"/>
      <c r="QIG25" s="0"/>
      <c r="QIH25" s="0"/>
      <c r="QII25" s="0"/>
      <c r="QIJ25" s="0"/>
      <c r="QIK25" s="0"/>
      <c r="QIL25" s="0"/>
      <c r="QIM25" s="0"/>
      <c r="QIN25" s="0"/>
      <c r="QIO25" s="0"/>
      <c r="QIP25" s="0"/>
      <c r="QIQ25" s="0"/>
      <c r="QIR25" s="0"/>
      <c r="QIS25" s="0"/>
      <c r="QIT25" s="0"/>
      <c r="QIU25" s="0"/>
      <c r="QIV25" s="0"/>
      <c r="QIW25" s="0"/>
      <c r="QIX25" s="0"/>
      <c r="QIY25" s="0"/>
      <c r="QIZ25" s="0"/>
      <c r="QJA25" s="0"/>
      <c r="QJB25" s="0"/>
      <c r="QJC25" s="0"/>
      <c r="QJD25" s="0"/>
      <c r="QJE25" s="0"/>
      <c r="QJF25" s="0"/>
      <c r="QJG25" s="0"/>
      <c r="QJH25" s="0"/>
      <c r="QJI25" s="0"/>
      <c r="QJJ25" s="0"/>
      <c r="QJK25" s="0"/>
      <c r="QJL25" s="0"/>
      <c r="QJM25" s="0"/>
      <c r="QJN25" s="0"/>
      <c r="QJO25" s="0"/>
      <c r="QJP25" s="0"/>
      <c r="QJQ25" s="0"/>
      <c r="QJR25" s="0"/>
      <c r="QJS25" s="0"/>
      <c r="QJT25" s="0"/>
      <c r="QJU25" s="0"/>
      <c r="QJV25" s="0"/>
      <c r="QJW25" s="0"/>
      <c r="QJX25" s="0"/>
      <c r="QJY25" s="0"/>
      <c r="QJZ25" s="0"/>
      <c r="QKA25" s="0"/>
      <c r="QKB25" s="0"/>
      <c r="QKC25" s="0"/>
      <c r="QKD25" s="0"/>
      <c r="QKE25" s="0"/>
      <c r="QKF25" s="0"/>
      <c r="QKG25" s="0"/>
      <c r="QKH25" s="0"/>
      <c r="QKI25" s="0"/>
      <c r="QKJ25" s="0"/>
      <c r="QKK25" s="0"/>
      <c r="QKL25" s="0"/>
      <c r="QKM25" s="0"/>
      <c r="QKN25" s="0"/>
      <c r="QKO25" s="0"/>
      <c r="QKP25" s="0"/>
      <c r="QKQ25" s="0"/>
      <c r="QKR25" s="0"/>
      <c r="QKS25" s="0"/>
      <c r="QKT25" s="0"/>
      <c r="QKU25" s="0"/>
      <c r="QKV25" s="0"/>
      <c r="QKW25" s="0"/>
      <c r="QKX25" s="0"/>
      <c r="QKY25" s="0"/>
      <c r="QKZ25" s="0"/>
      <c r="QLA25" s="0"/>
      <c r="QLB25" s="0"/>
      <c r="QLC25" s="0"/>
      <c r="QLD25" s="0"/>
      <c r="QLE25" s="0"/>
      <c r="QLF25" s="0"/>
      <c r="QLG25" s="0"/>
      <c r="QLH25" s="0"/>
      <c r="QLI25" s="0"/>
      <c r="QLJ25" s="0"/>
      <c r="QLK25" s="0"/>
      <c r="QLL25" s="0"/>
      <c r="QLM25" s="0"/>
      <c r="QLN25" s="0"/>
      <c r="QLO25" s="0"/>
      <c r="QLP25" s="0"/>
      <c r="QLQ25" s="0"/>
      <c r="QLR25" s="0"/>
      <c r="QLS25" s="0"/>
      <c r="QLT25" s="0"/>
      <c r="QLU25" s="0"/>
      <c r="QLV25" s="0"/>
      <c r="QLW25" s="0"/>
      <c r="QLX25" s="0"/>
      <c r="QLY25" s="0"/>
      <c r="QLZ25" s="0"/>
      <c r="QMA25" s="0"/>
      <c r="QMB25" s="0"/>
      <c r="QMC25" s="0"/>
      <c r="QMD25" s="0"/>
      <c r="QME25" s="0"/>
      <c r="QMF25" s="0"/>
      <c r="QMG25" s="0"/>
      <c r="QMH25" s="0"/>
      <c r="QMI25" s="0"/>
      <c r="QMJ25" s="0"/>
      <c r="QMK25" s="0"/>
      <c r="QML25" s="0"/>
      <c r="QMM25" s="0"/>
      <c r="QMN25" s="0"/>
      <c r="QMO25" s="0"/>
      <c r="QMP25" s="0"/>
      <c r="QMQ25" s="0"/>
      <c r="QMR25" s="0"/>
      <c r="QMS25" s="0"/>
      <c r="QMT25" s="0"/>
      <c r="QMU25" s="0"/>
      <c r="QMV25" s="0"/>
      <c r="QMW25" s="0"/>
      <c r="QMX25" s="0"/>
      <c r="QMY25" s="0"/>
      <c r="QMZ25" s="0"/>
      <c r="QNA25" s="0"/>
      <c r="QNB25" s="0"/>
      <c r="QNC25" s="0"/>
      <c r="QND25" s="0"/>
      <c r="QNE25" s="0"/>
      <c r="QNF25" s="0"/>
      <c r="QNG25" s="0"/>
      <c r="QNH25" s="0"/>
      <c r="QNI25" s="0"/>
      <c r="QNJ25" s="0"/>
      <c r="QNK25" s="0"/>
      <c r="QNL25" s="0"/>
      <c r="QNM25" s="0"/>
      <c r="QNN25" s="0"/>
      <c r="QNO25" s="0"/>
      <c r="QNP25" s="0"/>
      <c r="QNQ25" s="0"/>
      <c r="QNR25" s="0"/>
      <c r="QNS25" s="0"/>
      <c r="QNT25" s="0"/>
      <c r="QNU25" s="0"/>
      <c r="QNV25" s="0"/>
      <c r="QNW25" s="0"/>
      <c r="QNX25" s="0"/>
      <c r="QNY25" s="0"/>
      <c r="QNZ25" s="0"/>
      <c r="QOA25" s="0"/>
      <c r="QOB25" s="0"/>
      <c r="QOC25" s="0"/>
      <c r="QOD25" s="0"/>
      <c r="QOE25" s="0"/>
      <c r="QOF25" s="0"/>
      <c r="QOG25" s="0"/>
      <c r="QOH25" s="0"/>
      <c r="QOI25" s="0"/>
      <c r="QOJ25" s="0"/>
      <c r="QOK25" s="0"/>
      <c r="QOL25" s="0"/>
      <c r="QOM25" s="0"/>
      <c r="QON25" s="0"/>
      <c r="QOO25" s="0"/>
      <c r="QOP25" s="0"/>
      <c r="QOQ25" s="0"/>
      <c r="QOR25" s="0"/>
      <c r="QOS25" s="0"/>
      <c r="QOT25" s="0"/>
      <c r="QOU25" s="0"/>
      <c r="QOV25" s="0"/>
      <c r="QOW25" s="0"/>
      <c r="QOX25" s="0"/>
      <c r="QOY25" s="0"/>
      <c r="QOZ25" s="0"/>
      <c r="QPA25" s="0"/>
      <c r="QPB25" s="0"/>
      <c r="QPC25" s="0"/>
      <c r="QPD25" s="0"/>
      <c r="QPE25" s="0"/>
      <c r="QPF25" s="0"/>
      <c r="QPG25" s="0"/>
      <c r="QPH25" s="0"/>
      <c r="QPI25" s="0"/>
      <c r="QPJ25" s="0"/>
      <c r="QPK25" s="0"/>
      <c r="QPL25" s="0"/>
      <c r="QPM25" s="0"/>
      <c r="QPN25" s="0"/>
      <c r="QPO25" s="0"/>
      <c r="QPP25" s="0"/>
      <c r="QPQ25" s="0"/>
      <c r="QPR25" s="0"/>
      <c r="QPS25" s="0"/>
      <c r="QPT25" s="0"/>
      <c r="QPU25" s="0"/>
      <c r="QPV25" s="0"/>
      <c r="QPW25" s="0"/>
      <c r="QPX25" s="0"/>
      <c r="QPY25" s="0"/>
      <c r="QPZ25" s="0"/>
      <c r="QQA25" s="0"/>
      <c r="QQB25" s="0"/>
      <c r="QQC25" s="0"/>
      <c r="QQD25" s="0"/>
      <c r="QQE25" s="0"/>
      <c r="QQF25" s="0"/>
      <c r="QQG25" s="0"/>
      <c r="QQH25" s="0"/>
      <c r="QQI25" s="0"/>
      <c r="QQJ25" s="0"/>
      <c r="QQK25" s="0"/>
      <c r="QQL25" s="0"/>
      <c r="QQM25" s="0"/>
      <c r="QQN25" s="0"/>
      <c r="QQO25" s="0"/>
      <c r="QQP25" s="0"/>
      <c r="QQQ25" s="0"/>
      <c r="QQR25" s="0"/>
      <c r="QQS25" s="0"/>
      <c r="QQT25" s="0"/>
      <c r="QQU25" s="0"/>
      <c r="QQV25" s="0"/>
      <c r="QQW25" s="0"/>
      <c r="QQX25" s="0"/>
      <c r="QQY25" s="0"/>
      <c r="QQZ25" s="0"/>
      <c r="QRA25" s="0"/>
      <c r="QRB25" s="0"/>
      <c r="QRC25" s="0"/>
      <c r="QRD25" s="0"/>
      <c r="QRE25" s="0"/>
      <c r="QRF25" s="0"/>
      <c r="QRG25" s="0"/>
      <c r="QRH25" s="0"/>
      <c r="QRI25" s="0"/>
      <c r="QRJ25" s="0"/>
      <c r="QRK25" s="0"/>
      <c r="QRL25" s="0"/>
      <c r="QRM25" s="0"/>
      <c r="QRN25" s="0"/>
      <c r="QRO25" s="0"/>
      <c r="QRP25" s="0"/>
      <c r="QRQ25" s="0"/>
      <c r="QRR25" s="0"/>
      <c r="QRS25" s="0"/>
      <c r="QRT25" s="0"/>
      <c r="QRU25" s="0"/>
      <c r="QRV25" s="0"/>
      <c r="QRW25" s="0"/>
      <c r="QRX25" s="0"/>
      <c r="QRY25" s="0"/>
      <c r="QRZ25" s="0"/>
      <c r="QSA25" s="0"/>
      <c r="QSB25" s="0"/>
      <c r="QSC25" s="0"/>
      <c r="QSD25" s="0"/>
      <c r="QSE25" s="0"/>
      <c r="QSF25" s="0"/>
      <c r="QSG25" s="0"/>
      <c r="QSH25" s="0"/>
      <c r="QSI25" s="0"/>
      <c r="QSJ25" s="0"/>
      <c r="QSK25" s="0"/>
      <c r="QSL25" s="0"/>
      <c r="QSM25" s="0"/>
      <c r="QSN25" s="0"/>
      <c r="QSO25" s="0"/>
      <c r="QSP25" s="0"/>
      <c r="QSQ25" s="0"/>
      <c r="QSR25" s="0"/>
      <c r="QSS25" s="0"/>
      <c r="QST25" s="0"/>
      <c r="QSU25" s="0"/>
      <c r="QSV25" s="0"/>
      <c r="QSW25" s="0"/>
      <c r="QSX25" s="0"/>
      <c r="QSY25" s="0"/>
      <c r="QSZ25" s="0"/>
      <c r="QTA25" s="0"/>
      <c r="QTB25" s="0"/>
      <c r="QTC25" s="0"/>
      <c r="QTD25" s="0"/>
      <c r="QTE25" s="0"/>
      <c r="QTF25" s="0"/>
      <c r="QTG25" s="0"/>
      <c r="QTH25" s="0"/>
      <c r="QTI25" s="0"/>
      <c r="QTJ25" s="0"/>
      <c r="QTK25" s="0"/>
      <c r="QTL25" s="0"/>
      <c r="QTM25" s="0"/>
      <c r="QTN25" s="0"/>
      <c r="QTO25" s="0"/>
      <c r="QTP25" s="0"/>
      <c r="QTQ25" s="0"/>
      <c r="QTR25" s="0"/>
      <c r="QTS25" s="0"/>
      <c r="QTT25" s="0"/>
      <c r="QTU25" s="0"/>
      <c r="QTV25" s="0"/>
      <c r="QTW25" s="0"/>
      <c r="QTX25" s="0"/>
      <c r="QTY25" s="0"/>
      <c r="QTZ25" s="0"/>
      <c r="QUA25" s="0"/>
      <c r="QUB25" s="0"/>
      <c r="QUC25" s="0"/>
      <c r="QUD25" s="0"/>
      <c r="QUE25" s="0"/>
      <c r="QUF25" s="0"/>
      <c r="QUG25" s="0"/>
      <c r="QUH25" s="0"/>
      <c r="QUI25" s="0"/>
      <c r="QUJ25" s="0"/>
      <c r="QUK25" s="0"/>
      <c r="QUL25" s="0"/>
      <c r="QUM25" s="0"/>
      <c r="QUN25" s="0"/>
      <c r="QUO25" s="0"/>
      <c r="QUP25" s="0"/>
      <c r="QUQ25" s="0"/>
      <c r="QUR25" s="0"/>
      <c r="QUS25" s="0"/>
      <c r="QUT25" s="0"/>
      <c r="QUU25" s="0"/>
      <c r="QUV25" s="0"/>
      <c r="QUW25" s="0"/>
      <c r="QUX25" s="0"/>
      <c r="QUY25" s="0"/>
      <c r="QUZ25" s="0"/>
      <c r="QVA25" s="0"/>
      <c r="QVB25" s="0"/>
      <c r="QVC25" s="0"/>
      <c r="QVD25" s="0"/>
      <c r="QVE25" s="0"/>
      <c r="QVF25" s="0"/>
      <c r="QVG25" s="0"/>
      <c r="QVH25" s="0"/>
      <c r="QVI25" s="0"/>
      <c r="QVJ25" s="0"/>
      <c r="QVK25" s="0"/>
      <c r="QVL25" s="0"/>
      <c r="QVM25" s="0"/>
      <c r="QVN25" s="0"/>
      <c r="QVO25" s="0"/>
      <c r="QVP25" s="0"/>
      <c r="QVQ25" s="0"/>
      <c r="QVR25" s="0"/>
      <c r="QVS25" s="0"/>
      <c r="QVT25" s="0"/>
      <c r="QVU25" s="0"/>
      <c r="QVV25" s="0"/>
      <c r="QVW25" s="0"/>
      <c r="QVX25" s="0"/>
      <c r="QVY25" s="0"/>
      <c r="QVZ25" s="0"/>
      <c r="QWA25" s="0"/>
      <c r="QWB25" s="0"/>
      <c r="QWC25" s="0"/>
      <c r="QWD25" s="0"/>
      <c r="QWE25" s="0"/>
      <c r="QWF25" s="0"/>
      <c r="QWG25" s="0"/>
      <c r="QWH25" s="0"/>
      <c r="QWI25" s="0"/>
      <c r="QWJ25" s="0"/>
      <c r="QWK25" s="0"/>
      <c r="QWL25" s="0"/>
      <c r="QWM25" s="0"/>
      <c r="QWN25" s="0"/>
      <c r="QWO25" s="0"/>
      <c r="QWP25" s="0"/>
      <c r="QWQ25" s="0"/>
      <c r="QWR25" s="0"/>
      <c r="QWS25" s="0"/>
      <c r="QWT25" s="0"/>
      <c r="QWU25" s="0"/>
      <c r="QWV25" s="0"/>
      <c r="QWW25" s="0"/>
      <c r="QWX25" s="0"/>
      <c r="QWY25" s="0"/>
      <c r="QWZ25" s="0"/>
      <c r="QXA25" s="0"/>
      <c r="QXB25" s="0"/>
      <c r="QXC25" s="0"/>
      <c r="QXD25" s="0"/>
      <c r="QXE25" s="0"/>
      <c r="QXF25" s="0"/>
      <c r="QXG25" s="0"/>
      <c r="QXH25" s="0"/>
      <c r="QXI25" s="0"/>
      <c r="QXJ25" s="0"/>
      <c r="QXK25" s="0"/>
      <c r="QXL25" s="0"/>
      <c r="QXM25" s="0"/>
      <c r="QXN25" s="0"/>
      <c r="QXO25" s="0"/>
      <c r="QXP25" s="0"/>
      <c r="QXQ25" s="0"/>
      <c r="QXR25" s="0"/>
      <c r="QXS25" s="0"/>
      <c r="QXT25" s="0"/>
      <c r="QXU25" s="0"/>
      <c r="QXV25" s="0"/>
      <c r="QXW25" s="0"/>
      <c r="QXX25" s="0"/>
      <c r="QXY25" s="0"/>
      <c r="QXZ25" s="0"/>
      <c r="QYA25" s="0"/>
      <c r="QYB25" s="0"/>
      <c r="QYC25" s="0"/>
      <c r="QYD25" s="0"/>
      <c r="QYE25" s="0"/>
      <c r="QYF25" s="0"/>
      <c r="QYG25" s="0"/>
      <c r="QYH25" s="0"/>
      <c r="QYI25" s="0"/>
      <c r="QYJ25" s="0"/>
      <c r="QYK25" s="0"/>
      <c r="QYL25" s="0"/>
      <c r="QYM25" s="0"/>
      <c r="QYN25" s="0"/>
      <c r="QYO25" s="0"/>
      <c r="QYP25" s="0"/>
      <c r="QYQ25" s="0"/>
      <c r="QYR25" s="0"/>
      <c r="QYS25" s="0"/>
      <c r="QYT25" s="0"/>
      <c r="QYU25" s="0"/>
      <c r="QYV25" s="0"/>
      <c r="QYW25" s="0"/>
      <c r="QYX25" s="0"/>
      <c r="QYY25" s="0"/>
      <c r="QYZ25" s="0"/>
      <c r="QZA25" s="0"/>
      <c r="QZB25" s="0"/>
      <c r="QZC25" s="0"/>
      <c r="QZD25" s="0"/>
      <c r="QZE25" s="0"/>
      <c r="QZF25" s="0"/>
      <c r="QZG25" s="0"/>
      <c r="QZH25" s="0"/>
      <c r="QZI25" s="0"/>
      <c r="QZJ25" s="0"/>
      <c r="QZK25" s="0"/>
      <c r="QZL25" s="0"/>
      <c r="QZM25" s="0"/>
      <c r="QZN25" s="0"/>
      <c r="QZO25" s="0"/>
      <c r="QZP25" s="0"/>
      <c r="QZQ25" s="0"/>
      <c r="QZR25" s="0"/>
      <c r="QZS25" s="0"/>
      <c r="QZT25" s="0"/>
      <c r="QZU25" s="0"/>
      <c r="QZV25" s="0"/>
      <c r="QZW25" s="0"/>
      <c r="QZX25" s="0"/>
      <c r="QZY25" s="0"/>
      <c r="QZZ25" s="0"/>
      <c r="RAA25" s="0"/>
      <c r="RAB25" s="0"/>
      <c r="RAC25" s="0"/>
      <c r="RAD25" s="0"/>
      <c r="RAE25" s="0"/>
      <c r="RAF25" s="0"/>
      <c r="RAG25" s="0"/>
      <c r="RAH25" s="0"/>
      <c r="RAI25" s="0"/>
      <c r="RAJ25" s="0"/>
      <c r="RAK25" s="0"/>
      <c r="RAL25" s="0"/>
      <c r="RAM25" s="0"/>
      <c r="RAN25" s="0"/>
      <c r="RAO25" s="0"/>
      <c r="RAP25" s="0"/>
      <c r="RAQ25" s="0"/>
      <c r="RAR25" s="0"/>
      <c r="RAS25" s="0"/>
      <c r="RAT25" s="0"/>
      <c r="RAU25" s="0"/>
      <c r="RAV25" s="0"/>
      <c r="RAW25" s="0"/>
      <c r="RAX25" s="0"/>
      <c r="RAY25" s="0"/>
      <c r="RAZ25" s="0"/>
      <c r="RBA25" s="0"/>
      <c r="RBB25" s="0"/>
      <c r="RBC25" s="0"/>
      <c r="RBD25" s="0"/>
      <c r="RBE25" s="0"/>
      <c r="RBF25" s="0"/>
      <c r="RBG25" s="0"/>
      <c r="RBH25" s="0"/>
      <c r="RBI25" s="0"/>
      <c r="RBJ25" s="0"/>
      <c r="RBK25" s="0"/>
      <c r="RBL25" s="0"/>
      <c r="RBM25" s="0"/>
      <c r="RBN25" s="0"/>
      <c r="RBO25" s="0"/>
      <c r="RBP25" s="0"/>
      <c r="RBQ25" s="0"/>
      <c r="RBR25" s="0"/>
      <c r="RBS25" s="0"/>
      <c r="RBT25" s="0"/>
      <c r="RBU25" s="0"/>
      <c r="RBV25" s="0"/>
      <c r="RBW25" s="0"/>
      <c r="RBX25" s="0"/>
      <c r="RBY25" s="0"/>
      <c r="RBZ25" s="0"/>
      <c r="RCA25" s="0"/>
      <c r="RCB25" s="0"/>
      <c r="RCC25" s="0"/>
      <c r="RCD25" s="0"/>
      <c r="RCE25" s="0"/>
      <c r="RCF25" s="0"/>
      <c r="RCG25" s="0"/>
      <c r="RCH25" s="0"/>
      <c r="RCI25" s="0"/>
      <c r="RCJ25" s="0"/>
      <c r="RCK25" s="0"/>
      <c r="RCL25" s="0"/>
      <c r="RCM25" s="0"/>
      <c r="RCN25" s="0"/>
      <c r="RCO25" s="0"/>
      <c r="RCP25" s="0"/>
      <c r="RCQ25" s="0"/>
      <c r="RCR25" s="0"/>
      <c r="RCS25" s="0"/>
      <c r="RCT25" s="0"/>
      <c r="RCU25" s="0"/>
      <c r="RCV25" s="0"/>
      <c r="RCW25" s="0"/>
      <c r="RCX25" s="0"/>
      <c r="RCY25" s="0"/>
      <c r="RCZ25" s="0"/>
      <c r="RDA25" s="0"/>
      <c r="RDB25" s="0"/>
      <c r="RDC25" s="0"/>
      <c r="RDD25" s="0"/>
      <c r="RDE25" s="0"/>
      <c r="RDF25" s="0"/>
      <c r="RDG25" s="0"/>
      <c r="RDH25" s="0"/>
      <c r="RDI25" s="0"/>
      <c r="RDJ25" s="0"/>
      <c r="RDK25" s="0"/>
      <c r="RDL25" s="0"/>
      <c r="RDM25" s="0"/>
      <c r="RDN25" s="0"/>
      <c r="RDO25" s="0"/>
      <c r="RDP25" s="0"/>
      <c r="RDQ25" s="0"/>
      <c r="RDR25" s="0"/>
      <c r="RDS25" s="0"/>
      <c r="RDT25" s="0"/>
      <c r="RDU25" s="0"/>
      <c r="RDV25" s="0"/>
      <c r="RDW25" s="0"/>
      <c r="RDX25" s="0"/>
      <c r="RDY25" s="0"/>
      <c r="RDZ25" s="0"/>
      <c r="REA25" s="0"/>
      <c r="REB25" s="0"/>
      <c r="REC25" s="0"/>
      <c r="RED25" s="0"/>
      <c r="REE25" s="0"/>
      <c r="REF25" s="0"/>
      <c r="REG25" s="0"/>
      <c r="REH25" s="0"/>
      <c r="REI25" s="0"/>
      <c r="REJ25" s="0"/>
      <c r="REK25" s="0"/>
      <c r="REL25" s="0"/>
      <c r="REM25" s="0"/>
      <c r="REN25" s="0"/>
      <c r="REO25" s="0"/>
      <c r="REP25" s="0"/>
      <c r="REQ25" s="0"/>
      <c r="RER25" s="0"/>
      <c r="RES25" s="0"/>
      <c r="RET25" s="0"/>
      <c r="REU25" s="0"/>
      <c r="REV25" s="0"/>
      <c r="REW25" s="0"/>
      <c r="REX25" s="0"/>
      <c r="REY25" s="0"/>
      <c r="REZ25" s="0"/>
      <c r="RFA25" s="0"/>
      <c r="RFB25" s="0"/>
      <c r="RFC25" s="0"/>
      <c r="RFD25" s="0"/>
      <c r="RFE25" s="0"/>
      <c r="RFF25" s="0"/>
      <c r="RFG25" s="0"/>
      <c r="RFH25" s="0"/>
      <c r="RFI25" s="0"/>
      <c r="RFJ25" s="0"/>
      <c r="RFK25" s="0"/>
      <c r="RFL25" s="0"/>
      <c r="RFM25" s="0"/>
      <c r="RFN25" s="0"/>
      <c r="RFO25" s="0"/>
      <c r="RFP25" s="0"/>
      <c r="RFQ25" s="0"/>
      <c r="RFR25" s="0"/>
      <c r="RFS25" s="0"/>
      <c r="RFT25" s="0"/>
      <c r="RFU25" s="0"/>
      <c r="RFV25" s="0"/>
      <c r="RFW25" s="0"/>
      <c r="RFX25" s="0"/>
      <c r="RFY25" s="0"/>
      <c r="RFZ25" s="0"/>
      <c r="RGA25" s="0"/>
      <c r="RGB25" s="0"/>
      <c r="RGC25" s="0"/>
      <c r="RGD25" s="0"/>
      <c r="RGE25" s="0"/>
      <c r="RGF25" s="0"/>
      <c r="RGG25" s="0"/>
      <c r="RGH25" s="0"/>
      <c r="RGI25" s="0"/>
      <c r="RGJ25" s="0"/>
      <c r="RGK25" s="0"/>
      <c r="RGL25" s="0"/>
      <c r="RGM25" s="0"/>
      <c r="RGN25" s="0"/>
      <c r="RGO25" s="0"/>
      <c r="RGP25" s="0"/>
      <c r="RGQ25" s="0"/>
      <c r="RGR25" s="0"/>
      <c r="RGS25" s="0"/>
      <c r="RGT25" s="0"/>
      <c r="RGU25" s="0"/>
      <c r="RGV25" s="0"/>
      <c r="RGW25" s="0"/>
      <c r="RGX25" s="0"/>
      <c r="RGY25" s="0"/>
      <c r="RGZ25" s="0"/>
      <c r="RHA25" s="0"/>
      <c r="RHB25" s="0"/>
      <c r="RHC25" s="0"/>
      <c r="RHD25" s="0"/>
      <c r="RHE25" s="0"/>
      <c r="RHF25" s="0"/>
      <c r="RHG25" s="0"/>
      <c r="RHH25" s="0"/>
      <c r="RHI25" s="0"/>
      <c r="RHJ25" s="0"/>
      <c r="RHK25" s="0"/>
      <c r="RHL25" s="0"/>
      <c r="RHM25" s="0"/>
      <c r="RHN25" s="0"/>
      <c r="RHO25" s="0"/>
      <c r="RHP25" s="0"/>
      <c r="RHQ25" s="0"/>
      <c r="RHR25" s="0"/>
      <c r="RHS25" s="0"/>
      <c r="RHT25" s="0"/>
      <c r="RHU25" s="0"/>
      <c r="RHV25" s="0"/>
      <c r="RHW25" s="0"/>
      <c r="RHX25" s="0"/>
      <c r="RHY25" s="0"/>
      <c r="RHZ25" s="0"/>
      <c r="RIA25" s="0"/>
      <c r="RIB25" s="0"/>
      <c r="RIC25" s="0"/>
      <c r="RID25" s="0"/>
      <c r="RIE25" s="0"/>
      <c r="RIF25" s="0"/>
      <c r="RIG25" s="0"/>
      <c r="RIH25" s="0"/>
      <c r="RII25" s="0"/>
      <c r="RIJ25" s="0"/>
      <c r="RIK25" s="0"/>
      <c r="RIL25" s="0"/>
      <c r="RIM25" s="0"/>
      <c r="RIN25" s="0"/>
      <c r="RIO25" s="0"/>
      <c r="RIP25" s="0"/>
      <c r="RIQ25" s="0"/>
      <c r="RIR25" s="0"/>
      <c r="RIS25" s="0"/>
      <c r="RIT25" s="0"/>
      <c r="RIU25" s="0"/>
      <c r="RIV25" s="0"/>
      <c r="RIW25" s="0"/>
      <c r="RIX25" s="0"/>
      <c r="RIY25" s="0"/>
      <c r="RIZ25" s="0"/>
      <c r="RJA25" s="0"/>
      <c r="RJB25" s="0"/>
      <c r="RJC25" s="0"/>
      <c r="RJD25" s="0"/>
      <c r="RJE25" s="0"/>
      <c r="RJF25" s="0"/>
      <c r="RJG25" s="0"/>
      <c r="RJH25" s="0"/>
      <c r="RJI25" s="0"/>
      <c r="RJJ25" s="0"/>
      <c r="RJK25" s="0"/>
      <c r="RJL25" s="0"/>
      <c r="RJM25" s="0"/>
      <c r="RJN25" s="0"/>
      <c r="RJO25" s="0"/>
      <c r="RJP25" s="0"/>
      <c r="RJQ25" s="0"/>
      <c r="RJR25" s="0"/>
      <c r="RJS25" s="0"/>
      <c r="RJT25" s="0"/>
      <c r="RJU25" s="0"/>
      <c r="RJV25" s="0"/>
      <c r="RJW25" s="0"/>
      <c r="RJX25" s="0"/>
      <c r="RJY25" s="0"/>
      <c r="RJZ25" s="0"/>
      <c r="RKA25" s="0"/>
      <c r="RKB25" s="0"/>
      <c r="RKC25" s="0"/>
      <c r="RKD25" s="0"/>
      <c r="RKE25" s="0"/>
      <c r="RKF25" s="0"/>
      <c r="RKG25" s="0"/>
      <c r="RKH25" s="0"/>
      <c r="RKI25" s="0"/>
      <c r="RKJ25" s="0"/>
      <c r="RKK25" s="0"/>
      <c r="RKL25" s="0"/>
      <c r="RKM25" s="0"/>
      <c r="RKN25" s="0"/>
      <c r="RKO25" s="0"/>
      <c r="RKP25" s="0"/>
      <c r="RKQ25" s="0"/>
      <c r="RKR25" s="0"/>
      <c r="RKS25" s="0"/>
      <c r="RKT25" s="0"/>
      <c r="RKU25" s="0"/>
      <c r="RKV25" s="0"/>
      <c r="RKW25" s="0"/>
      <c r="RKX25" s="0"/>
      <c r="RKY25" s="0"/>
      <c r="RKZ25" s="0"/>
      <c r="RLA25" s="0"/>
      <c r="RLB25" s="0"/>
      <c r="RLC25" s="0"/>
      <c r="RLD25" s="0"/>
      <c r="RLE25" s="0"/>
      <c r="RLF25" s="0"/>
      <c r="RLG25" s="0"/>
      <c r="RLH25" s="0"/>
      <c r="RLI25" s="0"/>
      <c r="RLJ25" s="0"/>
      <c r="RLK25" s="0"/>
      <c r="RLL25" s="0"/>
      <c r="RLM25" s="0"/>
      <c r="RLN25" s="0"/>
      <c r="RLO25" s="0"/>
      <c r="RLP25" s="0"/>
      <c r="RLQ25" s="0"/>
      <c r="RLR25" s="0"/>
      <c r="RLS25" s="0"/>
      <c r="RLT25" s="0"/>
      <c r="RLU25" s="0"/>
      <c r="RLV25" s="0"/>
      <c r="RLW25" s="0"/>
      <c r="RLX25" s="0"/>
      <c r="RLY25" s="0"/>
      <c r="RLZ25" s="0"/>
      <c r="RMA25" s="0"/>
      <c r="RMB25" s="0"/>
      <c r="RMC25" s="0"/>
      <c r="RMD25" s="0"/>
      <c r="RME25" s="0"/>
      <c r="RMF25" s="0"/>
      <c r="RMG25" s="0"/>
      <c r="RMH25" s="0"/>
      <c r="RMI25" s="0"/>
      <c r="RMJ25" s="0"/>
      <c r="RMK25" s="0"/>
      <c r="RML25" s="0"/>
      <c r="RMM25" s="0"/>
      <c r="RMN25" s="0"/>
      <c r="RMO25" s="0"/>
      <c r="RMP25" s="0"/>
      <c r="RMQ25" s="0"/>
      <c r="RMR25" s="0"/>
      <c r="RMS25" s="0"/>
      <c r="RMT25" s="0"/>
      <c r="RMU25" s="0"/>
      <c r="RMV25" s="0"/>
      <c r="RMW25" s="0"/>
      <c r="RMX25" s="0"/>
      <c r="RMY25" s="0"/>
      <c r="RMZ25" s="0"/>
      <c r="RNA25" s="0"/>
      <c r="RNB25" s="0"/>
      <c r="RNC25" s="0"/>
      <c r="RND25" s="0"/>
      <c r="RNE25" s="0"/>
      <c r="RNF25" s="0"/>
      <c r="RNG25" s="0"/>
      <c r="RNH25" s="0"/>
      <c r="RNI25" s="0"/>
      <c r="RNJ25" s="0"/>
      <c r="RNK25" s="0"/>
      <c r="RNL25" s="0"/>
      <c r="RNM25" s="0"/>
      <c r="RNN25" s="0"/>
      <c r="RNO25" s="0"/>
      <c r="RNP25" s="0"/>
      <c r="RNQ25" s="0"/>
      <c r="RNR25" s="0"/>
      <c r="RNS25" s="0"/>
      <c r="RNT25" s="0"/>
      <c r="RNU25" s="0"/>
      <c r="RNV25" s="0"/>
      <c r="RNW25" s="0"/>
      <c r="RNX25" s="0"/>
      <c r="RNY25" s="0"/>
      <c r="RNZ25" s="0"/>
      <c r="ROA25" s="0"/>
      <c r="ROB25" s="0"/>
      <c r="ROC25" s="0"/>
      <c r="ROD25" s="0"/>
      <c r="ROE25" s="0"/>
      <c r="ROF25" s="0"/>
      <c r="ROG25" s="0"/>
      <c r="ROH25" s="0"/>
      <c r="ROI25" s="0"/>
      <c r="ROJ25" s="0"/>
      <c r="ROK25" s="0"/>
      <c r="ROL25" s="0"/>
      <c r="ROM25" s="0"/>
      <c r="RON25" s="0"/>
      <c r="ROO25" s="0"/>
      <c r="ROP25" s="0"/>
      <c r="ROQ25" s="0"/>
      <c r="ROR25" s="0"/>
      <c r="ROS25" s="0"/>
      <c r="ROT25" s="0"/>
      <c r="ROU25" s="0"/>
      <c r="ROV25" s="0"/>
      <c r="ROW25" s="0"/>
      <c r="ROX25" s="0"/>
      <c r="ROY25" s="0"/>
      <c r="ROZ25" s="0"/>
      <c r="RPA25" s="0"/>
      <c r="RPB25" s="0"/>
      <c r="RPC25" s="0"/>
      <c r="RPD25" s="0"/>
      <c r="RPE25" s="0"/>
      <c r="RPF25" s="0"/>
      <c r="RPG25" s="0"/>
      <c r="RPH25" s="0"/>
      <c r="RPI25" s="0"/>
      <c r="RPJ25" s="0"/>
      <c r="RPK25" s="0"/>
      <c r="RPL25" s="0"/>
      <c r="RPM25" s="0"/>
      <c r="RPN25" s="0"/>
      <c r="RPO25" s="0"/>
      <c r="RPP25" s="0"/>
      <c r="RPQ25" s="0"/>
      <c r="RPR25" s="0"/>
      <c r="RPS25" s="0"/>
      <c r="RPT25" s="0"/>
      <c r="RPU25" s="0"/>
      <c r="RPV25" s="0"/>
      <c r="RPW25" s="0"/>
      <c r="RPX25" s="0"/>
      <c r="RPY25" s="0"/>
      <c r="RPZ25" s="0"/>
      <c r="RQA25" s="0"/>
      <c r="RQB25" s="0"/>
      <c r="RQC25" s="0"/>
      <c r="RQD25" s="0"/>
      <c r="RQE25" s="0"/>
      <c r="RQF25" s="0"/>
      <c r="RQG25" s="0"/>
      <c r="RQH25" s="0"/>
      <c r="RQI25" s="0"/>
      <c r="RQJ25" s="0"/>
      <c r="RQK25" s="0"/>
      <c r="RQL25" s="0"/>
      <c r="RQM25" s="0"/>
      <c r="RQN25" s="0"/>
      <c r="RQO25" s="0"/>
      <c r="RQP25" s="0"/>
      <c r="RQQ25" s="0"/>
      <c r="RQR25" s="0"/>
      <c r="RQS25" s="0"/>
      <c r="RQT25" s="0"/>
      <c r="RQU25" s="0"/>
      <c r="RQV25" s="0"/>
      <c r="RQW25" s="0"/>
      <c r="RQX25" s="0"/>
      <c r="RQY25" s="0"/>
      <c r="RQZ25" s="0"/>
      <c r="RRA25" s="0"/>
      <c r="RRB25" s="0"/>
      <c r="RRC25" s="0"/>
      <c r="RRD25" s="0"/>
      <c r="RRE25" s="0"/>
      <c r="RRF25" s="0"/>
      <c r="RRG25" s="0"/>
      <c r="RRH25" s="0"/>
      <c r="RRI25" s="0"/>
      <c r="RRJ25" s="0"/>
      <c r="RRK25" s="0"/>
      <c r="RRL25" s="0"/>
      <c r="RRM25" s="0"/>
      <c r="RRN25" s="0"/>
      <c r="RRO25" s="0"/>
      <c r="RRP25" s="0"/>
      <c r="RRQ25" s="0"/>
      <c r="RRR25" s="0"/>
      <c r="RRS25" s="0"/>
      <c r="RRT25" s="0"/>
      <c r="RRU25" s="0"/>
      <c r="RRV25" s="0"/>
      <c r="RRW25" s="0"/>
      <c r="RRX25" s="0"/>
      <c r="RRY25" s="0"/>
      <c r="RRZ25" s="0"/>
      <c r="RSA25" s="0"/>
      <c r="RSB25" s="0"/>
      <c r="RSC25" s="0"/>
      <c r="RSD25" s="0"/>
      <c r="RSE25" s="0"/>
      <c r="RSF25" s="0"/>
      <c r="RSG25" s="0"/>
      <c r="RSH25" s="0"/>
      <c r="RSI25" s="0"/>
      <c r="RSJ25" s="0"/>
      <c r="RSK25" s="0"/>
      <c r="RSL25" s="0"/>
      <c r="RSM25" s="0"/>
      <c r="RSN25" s="0"/>
      <c r="RSO25" s="0"/>
      <c r="RSP25" s="0"/>
      <c r="RSQ25" s="0"/>
      <c r="RSR25" s="0"/>
      <c r="RSS25" s="0"/>
      <c r="RST25" s="0"/>
      <c r="RSU25" s="0"/>
      <c r="RSV25" s="0"/>
      <c r="RSW25" s="0"/>
      <c r="RSX25" s="0"/>
      <c r="RSY25" s="0"/>
      <c r="RSZ25" s="0"/>
      <c r="RTA25" s="0"/>
      <c r="RTB25" s="0"/>
      <c r="RTC25" s="0"/>
      <c r="RTD25" s="0"/>
      <c r="RTE25" s="0"/>
      <c r="RTF25" s="0"/>
      <c r="RTG25" s="0"/>
      <c r="RTH25" s="0"/>
      <c r="RTI25" s="0"/>
      <c r="RTJ25" s="0"/>
      <c r="RTK25" s="0"/>
      <c r="RTL25" s="0"/>
      <c r="RTM25" s="0"/>
      <c r="RTN25" s="0"/>
      <c r="RTO25" s="0"/>
      <c r="RTP25" s="0"/>
      <c r="RTQ25" s="0"/>
      <c r="RTR25" s="0"/>
      <c r="RTS25" s="0"/>
      <c r="RTT25" s="0"/>
      <c r="RTU25" s="0"/>
      <c r="RTV25" s="0"/>
      <c r="RTW25" s="0"/>
      <c r="RTX25" s="0"/>
      <c r="RTY25" s="0"/>
      <c r="RTZ25" s="0"/>
      <c r="RUA25" s="0"/>
      <c r="RUB25" s="0"/>
      <c r="RUC25" s="0"/>
      <c r="RUD25" s="0"/>
      <c r="RUE25" s="0"/>
      <c r="RUF25" s="0"/>
      <c r="RUG25" s="0"/>
      <c r="RUH25" s="0"/>
      <c r="RUI25" s="0"/>
      <c r="RUJ25" s="0"/>
      <c r="RUK25" s="0"/>
      <c r="RUL25" s="0"/>
      <c r="RUM25" s="0"/>
      <c r="RUN25" s="0"/>
      <c r="RUO25" s="0"/>
      <c r="RUP25" s="0"/>
      <c r="RUQ25" s="0"/>
      <c r="RUR25" s="0"/>
      <c r="RUS25" s="0"/>
      <c r="RUT25" s="0"/>
      <c r="RUU25" s="0"/>
      <c r="RUV25" s="0"/>
      <c r="RUW25" s="0"/>
      <c r="RUX25" s="0"/>
      <c r="RUY25" s="0"/>
      <c r="RUZ25" s="0"/>
      <c r="RVA25" s="0"/>
      <c r="RVB25" s="0"/>
      <c r="RVC25" s="0"/>
      <c r="RVD25" s="0"/>
      <c r="RVE25" s="0"/>
      <c r="RVF25" s="0"/>
      <c r="RVG25" s="0"/>
      <c r="RVH25" s="0"/>
      <c r="RVI25" s="0"/>
      <c r="RVJ25" s="0"/>
      <c r="RVK25" s="0"/>
      <c r="RVL25" s="0"/>
      <c r="RVM25" s="0"/>
      <c r="RVN25" s="0"/>
      <c r="RVO25" s="0"/>
      <c r="RVP25" s="0"/>
      <c r="RVQ25" s="0"/>
      <c r="RVR25" s="0"/>
      <c r="RVS25" s="0"/>
      <c r="RVT25" s="0"/>
      <c r="RVU25" s="0"/>
      <c r="RVV25" s="0"/>
      <c r="RVW25" s="0"/>
      <c r="RVX25" s="0"/>
      <c r="RVY25" s="0"/>
      <c r="RVZ25" s="0"/>
      <c r="RWA25" s="0"/>
      <c r="RWB25" s="0"/>
      <c r="RWC25" s="0"/>
      <c r="RWD25" s="0"/>
      <c r="RWE25" s="0"/>
      <c r="RWF25" s="0"/>
      <c r="RWG25" s="0"/>
      <c r="RWH25" s="0"/>
      <c r="RWI25" s="0"/>
      <c r="RWJ25" s="0"/>
      <c r="RWK25" s="0"/>
      <c r="RWL25" s="0"/>
      <c r="RWM25" s="0"/>
      <c r="RWN25" s="0"/>
      <c r="RWO25" s="0"/>
      <c r="RWP25" s="0"/>
      <c r="RWQ25" s="0"/>
      <c r="RWR25" s="0"/>
      <c r="RWS25" s="0"/>
      <c r="RWT25" s="0"/>
      <c r="RWU25" s="0"/>
      <c r="RWV25" s="0"/>
      <c r="RWW25" s="0"/>
      <c r="RWX25" s="0"/>
      <c r="RWY25" s="0"/>
      <c r="RWZ25" s="0"/>
      <c r="RXA25" s="0"/>
      <c r="RXB25" s="0"/>
      <c r="RXC25" s="0"/>
      <c r="RXD25" s="0"/>
      <c r="RXE25" s="0"/>
      <c r="RXF25" s="0"/>
      <c r="RXG25" s="0"/>
      <c r="RXH25" s="0"/>
      <c r="RXI25" s="0"/>
      <c r="RXJ25" s="0"/>
      <c r="RXK25" s="0"/>
      <c r="RXL25" s="0"/>
      <c r="RXM25" s="0"/>
      <c r="RXN25" s="0"/>
      <c r="RXO25" s="0"/>
      <c r="RXP25" s="0"/>
      <c r="RXQ25" s="0"/>
      <c r="RXR25" s="0"/>
      <c r="RXS25" s="0"/>
      <c r="RXT25" s="0"/>
      <c r="RXU25" s="0"/>
      <c r="RXV25" s="0"/>
      <c r="RXW25" s="0"/>
      <c r="RXX25" s="0"/>
      <c r="RXY25" s="0"/>
      <c r="RXZ25" s="0"/>
      <c r="RYA25" s="0"/>
      <c r="RYB25" s="0"/>
      <c r="RYC25" s="0"/>
      <c r="RYD25" s="0"/>
      <c r="RYE25" s="0"/>
      <c r="RYF25" s="0"/>
      <c r="RYG25" s="0"/>
      <c r="RYH25" s="0"/>
      <c r="RYI25" s="0"/>
      <c r="RYJ25" s="0"/>
      <c r="RYK25" s="0"/>
      <c r="RYL25" s="0"/>
      <c r="RYM25" s="0"/>
      <c r="RYN25" s="0"/>
      <c r="RYO25" s="0"/>
      <c r="RYP25" s="0"/>
      <c r="RYQ25" s="0"/>
      <c r="RYR25" s="0"/>
      <c r="RYS25" s="0"/>
      <c r="RYT25" s="0"/>
      <c r="RYU25" s="0"/>
      <c r="RYV25" s="0"/>
      <c r="RYW25" s="0"/>
      <c r="RYX25" s="0"/>
      <c r="RYY25" s="0"/>
      <c r="RYZ25" s="0"/>
      <c r="RZA25" s="0"/>
      <c r="RZB25" s="0"/>
      <c r="RZC25" s="0"/>
      <c r="RZD25" s="0"/>
      <c r="RZE25" s="0"/>
      <c r="RZF25" s="0"/>
      <c r="RZG25" s="0"/>
      <c r="RZH25" s="0"/>
      <c r="RZI25" s="0"/>
      <c r="RZJ25" s="0"/>
      <c r="RZK25" s="0"/>
      <c r="RZL25" s="0"/>
      <c r="RZM25" s="0"/>
      <c r="RZN25" s="0"/>
      <c r="RZO25" s="0"/>
      <c r="RZP25" s="0"/>
      <c r="RZQ25" s="0"/>
      <c r="RZR25" s="0"/>
      <c r="RZS25" s="0"/>
      <c r="RZT25" s="0"/>
      <c r="RZU25" s="0"/>
      <c r="RZV25" s="0"/>
      <c r="RZW25" s="0"/>
      <c r="RZX25" s="0"/>
      <c r="RZY25" s="0"/>
      <c r="RZZ25" s="0"/>
      <c r="SAA25" s="0"/>
      <c r="SAB25" s="0"/>
      <c r="SAC25" s="0"/>
      <c r="SAD25" s="0"/>
      <c r="SAE25" s="0"/>
      <c r="SAF25" s="0"/>
      <c r="SAG25" s="0"/>
      <c r="SAH25" s="0"/>
      <c r="SAI25" s="0"/>
      <c r="SAJ25" s="0"/>
      <c r="SAK25" s="0"/>
      <c r="SAL25" s="0"/>
      <c r="SAM25" s="0"/>
      <c r="SAN25" s="0"/>
      <c r="SAO25" s="0"/>
      <c r="SAP25" s="0"/>
      <c r="SAQ25" s="0"/>
      <c r="SAR25" s="0"/>
      <c r="SAS25" s="0"/>
      <c r="SAT25" s="0"/>
      <c r="SAU25" s="0"/>
      <c r="SAV25" s="0"/>
      <c r="SAW25" s="0"/>
      <c r="SAX25" s="0"/>
      <c r="SAY25" s="0"/>
      <c r="SAZ25" s="0"/>
      <c r="SBA25" s="0"/>
      <c r="SBB25" s="0"/>
      <c r="SBC25" s="0"/>
      <c r="SBD25" s="0"/>
      <c r="SBE25" s="0"/>
      <c r="SBF25" s="0"/>
      <c r="SBG25" s="0"/>
      <c r="SBH25" s="0"/>
      <c r="SBI25" s="0"/>
      <c r="SBJ25" s="0"/>
      <c r="SBK25" s="0"/>
      <c r="SBL25" s="0"/>
      <c r="SBM25" s="0"/>
      <c r="SBN25" s="0"/>
      <c r="SBO25" s="0"/>
      <c r="SBP25" s="0"/>
      <c r="SBQ25" s="0"/>
      <c r="SBR25" s="0"/>
      <c r="SBS25" s="0"/>
      <c r="SBT25" s="0"/>
      <c r="SBU25" s="0"/>
      <c r="SBV25" s="0"/>
      <c r="SBW25" s="0"/>
      <c r="SBX25" s="0"/>
      <c r="SBY25" s="0"/>
      <c r="SBZ25" s="0"/>
      <c r="SCA25" s="0"/>
      <c r="SCB25" s="0"/>
      <c r="SCC25" s="0"/>
      <c r="SCD25" s="0"/>
      <c r="SCE25" s="0"/>
      <c r="SCF25" s="0"/>
      <c r="SCG25" s="0"/>
      <c r="SCH25" s="0"/>
      <c r="SCI25" s="0"/>
      <c r="SCJ25" s="0"/>
      <c r="SCK25" s="0"/>
      <c r="SCL25" s="0"/>
      <c r="SCM25" s="0"/>
      <c r="SCN25" s="0"/>
      <c r="SCO25" s="0"/>
      <c r="SCP25" s="0"/>
      <c r="SCQ25" s="0"/>
      <c r="SCR25" s="0"/>
      <c r="SCS25" s="0"/>
      <c r="SCT25" s="0"/>
      <c r="SCU25" s="0"/>
      <c r="SCV25" s="0"/>
      <c r="SCW25" s="0"/>
      <c r="SCX25" s="0"/>
      <c r="SCY25" s="0"/>
      <c r="SCZ25" s="0"/>
      <c r="SDA25" s="0"/>
      <c r="SDB25" s="0"/>
      <c r="SDC25" s="0"/>
      <c r="SDD25" s="0"/>
      <c r="SDE25" s="0"/>
      <c r="SDF25" s="0"/>
      <c r="SDG25" s="0"/>
      <c r="SDH25" s="0"/>
      <c r="SDI25" s="0"/>
      <c r="SDJ25" s="0"/>
      <c r="SDK25" s="0"/>
      <c r="SDL25" s="0"/>
      <c r="SDM25" s="0"/>
      <c r="SDN25" s="0"/>
      <c r="SDO25" s="0"/>
      <c r="SDP25" s="0"/>
      <c r="SDQ25" s="0"/>
      <c r="SDR25" s="0"/>
      <c r="SDS25" s="0"/>
      <c r="SDT25" s="0"/>
      <c r="SDU25" s="0"/>
      <c r="SDV25" s="0"/>
      <c r="SDW25" s="0"/>
      <c r="SDX25" s="0"/>
      <c r="SDY25" s="0"/>
      <c r="SDZ25" s="0"/>
      <c r="SEA25" s="0"/>
      <c r="SEB25" s="0"/>
      <c r="SEC25" s="0"/>
      <c r="SED25" s="0"/>
      <c r="SEE25" s="0"/>
      <c r="SEF25" s="0"/>
      <c r="SEG25" s="0"/>
      <c r="SEH25" s="0"/>
      <c r="SEI25" s="0"/>
      <c r="SEJ25" s="0"/>
      <c r="SEK25" s="0"/>
      <c r="SEL25" s="0"/>
      <c r="SEM25" s="0"/>
      <c r="SEN25" s="0"/>
      <c r="SEO25" s="0"/>
      <c r="SEP25" s="0"/>
      <c r="SEQ25" s="0"/>
      <c r="SER25" s="0"/>
      <c r="SES25" s="0"/>
      <c r="SET25" s="0"/>
      <c r="SEU25" s="0"/>
      <c r="SEV25" s="0"/>
      <c r="SEW25" s="0"/>
      <c r="SEX25" s="0"/>
      <c r="SEY25" s="0"/>
      <c r="SEZ25" s="0"/>
      <c r="SFA25" s="0"/>
      <c r="SFB25" s="0"/>
      <c r="SFC25" s="0"/>
      <c r="SFD25" s="0"/>
      <c r="SFE25" s="0"/>
      <c r="SFF25" s="0"/>
      <c r="SFG25" s="0"/>
      <c r="SFH25" s="0"/>
      <c r="SFI25" s="0"/>
      <c r="SFJ25" s="0"/>
      <c r="SFK25" s="0"/>
      <c r="SFL25" s="0"/>
      <c r="SFM25" s="0"/>
      <c r="SFN25" s="0"/>
      <c r="SFO25" s="0"/>
      <c r="SFP25" s="0"/>
      <c r="SFQ25" s="0"/>
      <c r="SFR25" s="0"/>
      <c r="SFS25" s="0"/>
      <c r="SFT25" s="0"/>
      <c r="SFU25" s="0"/>
      <c r="SFV25" s="0"/>
      <c r="SFW25" s="0"/>
      <c r="SFX25" s="0"/>
      <c r="SFY25" s="0"/>
      <c r="SFZ25" s="0"/>
      <c r="SGA25" s="0"/>
      <c r="SGB25" s="0"/>
      <c r="SGC25" s="0"/>
      <c r="SGD25" s="0"/>
      <c r="SGE25" s="0"/>
      <c r="SGF25" s="0"/>
      <c r="SGG25" s="0"/>
      <c r="SGH25" s="0"/>
      <c r="SGI25" s="0"/>
      <c r="SGJ25" s="0"/>
      <c r="SGK25" s="0"/>
      <c r="SGL25" s="0"/>
      <c r="SGM25" s="0"/>
      <c r="SGN25" s="0"/>
      <c r="SGO25" s="0"/>
      <c r="SGP25" s="0"/>
      <c r="SGQ25" s="0"/>
      <c r="SGR25" s="0"/>
      <c r="SGS25" s="0"/>
      <c r="SGT25" s="0"/>
      <c r="SGU25" s="0"/>
      <c r="SGV25" s="0"/>
      <c r="SGW25" s="0"/>
      <c r="SGX25" s="0"/>
      <c r="SGY25" s="0"/>
      <c r="SGZ25" s="0"/>
      <c r="SHA25" s="0"/>
      <c r="SHB25" s="0"/>
      <c r="SHC25" s="0"/>
      <c r="SHD25" s="0"/>
      <c r="SHE25" s="0"/>
      <c r="SHF25" s="0"/>
      <c r="SHG25" s="0"/>
      <c r="SHH25" s="0"/>
      <c r="SHI25" s="0"/>
      <c r="SHJ25" s="0"/>
      <c r="SHK25" s="0"/>
      <c r="SHL25" s="0"/>
      <c r="SHM25" s="0"/>
      <c r="SHN25" s="0"/>
      <c r="SHO25" s="0"/>
      <c r="SHP25" s="0"/>
      <c r="SHQ25" s="0"/>
      <c r="SHR25" s="0"/>
      <c r="SHS25" s="0"/>
      <c r="SHT25" s="0"/>
      <c r="SHU25" s="0"/>
      <c r="SHV25" s="0"/>
      <c r="SHW25" s="0"/>
      <c r="SHX25" s="0"/>
      <c r="SHY25" s="0"/>
      <c r="SHZ25" s="0"/>
      <c r="SIA25" s="0"/>
      <c r="SIB25" s="0"/>
      <c r="SIC25" s="0"/>
      <c r="SID25" s="0"/>
      <c r="SIE25" s="0"/>
      <c r="SIF25" s="0"/>
      <c r="SIG25" s="0"/>
      <c r="SIH25" s="0"/>
      <c r="SII25" s="0"/>
      <c r="SIJ25" s="0"/>
      <c r="SIK25" s="0"/>
      <c r="SIL25" s="0"/>
      <c r="SIM25" s="0"/>
      <c r="SIN25" s="0"/>
      <c r="SIO25" s="0"/>
      <c r="SIP25" s="0"/>
      <c r="SIQ25" s="0"/>
      <c r="SIR25" s="0"/>
      <c r="SIS25" s="0"/>
      <c r="SIT25" s="0"/>
      <c r="SIU25" s="0"/>
      <c r="SIV25" s="0"/>
      <c r="SIW25" s="0"/>
      <c r="SIX25" s="0"/>
      <c r="SIY25" s="0"/>
      <c r="SIZ25" s="0"/>
      <c r="SJA25" s="0"/>
      <c r="SJB25" s="0"/>
      <c r="SJC25" s="0"/>
      <c r="SJD25" s="0"/>
      <c r="SJE25" s="0"/>
      <c r="SJF25" s="0"/>
      <c r="SJG25" s="0"/>
      <c r="SJH25" s="0"/>
      <c r="SJI25" s="0"/>
      <c r="SJJ25" s="0"/>
      <c r="SJK25" s="0"/>
      <c r="SJL25" s="0"/>
      <c r="SJM25" s="0"/>
      <c r="SJN25" s="0"/>
      <c r="SJO25" s="0"/>
      <c r="SJP25" s="0"/>
      <c r="SJQ25" s="0"/>
      <c r="SJR25" s="0"/>
      <c r="SJS25" s="0"/>
      <c r="SJT25" s="0"/>
      <c r="SJU25" s="0"/>
      <c r="SJV25" s="0"/>
      <c r="SJW25" s="0"/>
      <c r="SJX25" s="0"/>
      <c r="SJY25" s="0"/>
      <c r="SJZ25" s="0"/>
      <c r="SKA25" s="0"/>
      <c r="SKB25" s="0"/>
      <c r="SKC25" s="0"/>
      <c r="SKD25" s="0"/>
      <c r="SKE25" s="0"/>
      <c r="SKF25" s="0"/>
      <c r="SKG25" s="0"/>
      <c r="SKH25" s="0"/>
      <c r="SKI25" s="0"/>
      <c r="SKJ25" s="0"/>
      <c r="SKK25" s="0"/>
      <c r="SKL25" s="0"/>
      <c r="SKM25" s="0"/>
      <c r="SKN25" s="0"/>
      <c r="SKO25" s="0"/>
      <c r="SKP25" s="0"/>
      <c r="SKQ25" s="0"/>
      <c r="SKR25" s="0"/>
      <c r="SKS25" s="0"/>
      <c r="SKT25" s="0"/>
      <c r="SKU25" s="0"/>
      <c r="SKV25" s="0"/>
      <c r="SKW25" s="0"/>
      <c r="SKX25" s="0"/>
      <c r="SKY25" s="0"/>
      <c r="SKZ25" s="0"/>
      <c r="SLA25" s="0"/>
      <c r="SLB25" s="0"/>
      <c r="SLC25" s="0"/>
      <c r="SLD25" s="0"/>
      <c r="SLE25" s="0"/>
      <c r="SLF25" s="0"/>
      <c r="SLG25" s="0"/>
      <c r="SLH25" s="0"/>
      <c r="SLI25" s="0"/>
      <c r="SLJ25" s="0"/>
      <c r="SLK25" s="0"/>
      <c r="SLL25" s="0"/>
      <c r="SLM25" s="0"/>
      <c r="SLN25" s="0"/>
      <c r="SLO25" s="0"/>
      <c r="SLP25" s="0"/>
      <c r="SLQ25" s="0"/>
      <c r="SLR25" s="0"/>
      <c r="SLS25" s="0"/>
      <c r="SLT25" s="0"/>
      <c r="SLU25" s="0"/>
      <c r="SLV25" s="0"/>
      <c r="SLW25" s="0"/>
      <c r="SLX25" s="0"/>
      <c r="SLY25" s="0"/>
      <c r="SLZ25" s="0"/>
      <c r="SMA25" s="0"/>
      <c r="SMB25" s="0"/>
      <c r="SMC25" s="0"/>
      <c r="SMD25" s="0"/>
      <c r="SME25" s="0"/>
      <c r="SMF25" s="0"/>
      <c r="SMG25" s="0"/>
      <c r="SMH25" s="0"/>
      <c r="SMI25" s="0"/>
      <c r="SMJ25" s="0"/>
      <c r="SMK25" s="0"/>
      <c r="SML25" s="0"/>
      <c r="SMM25" s="0"/>
      <c r="SMN25" s="0"/>
      <c r="SMO25" s="0"/>
      <c r="SMP25" s="0"/>
      <c r="SMQ25" s="0"/>
      <c r="SMR25" s="0"/>
      <c r="SMS25" s="0"/>
      <c r="SMT25" s="0"/>
      <c r="SMU25" s="0"/>
      <c r="SMV25" s="0"/>
      <c r="SMW25" s="0"/>
      <c r="SMX25" s="0"/>
      <c r="SMY25" s="0"/>
      <c r="SMZ25" s="0"/>
      <c r="SNA25" s="0"/>
      <c r="SNB25" s="0"/>
      <c r="SNC25" s="0"/>
      <c r="SND25" s="0"/>
      <c r="SNE25" s="0"/>
      <c r="SNF25" s="0"/>
      <c r="SNG25" s="0"/>
      <c r="SNH25" s="0"/>
      <c r="SNI25" s="0"/>
      <c r="SNJ25" s="0"/>
      <c r="SNK25" s="0"/>
      <c r="SNL25" s="0"/>
      <c r="SNM25" s="0"/>
      <c r="SNN25" s="0"/>
      <c r="SNO25" s="0"/>
      <c r="SNP25" s="0"/>
      <c r="SNQ25" s="0"/>
      <c r="SNR25" s="0"/>
      <c r="SNS25" s="0"/>
      <c r="SNT25" s="0"/>
      <c r="SNU25" s="0"/>
      <c r="SNV25" s="0"/>
      <c r="SNW25" s="0"/>
      <c r="SNX25" s="0"/>
      <c r="SNY25" s="0"/>
      <c r="SNZ25" s="0"/>
      <c r="SOA25" s="0"/>
      <c r="SOB25" s="0"/>
      <c r="SOC25" s="0"/>
      <c r="SOD25" s="0"/>
      <c r="SOE25" s="0"/>
      <c r="SOF25" s="0"/>
      <c r="SOG25" s="0"/>
      <c r="SOH25" s="0"/>
      <c r="SOI25" s="0"/>
      <c r="SOJ25" s="0"/>
      <c r="SOK25" s="0"/>
      <c r="SOL25" s="0"/>
      <c r="SOM25" s="0"/>
      <c r="SON25" s="0"/>
      <c r="SOO25" s="0"/>
      <c r="SOP25" s="0"/>
      <c r="SOQ25" s="0"/>
      <c r="SOR25" s="0"/>
      <c r="SOS25" s="0"/>
      <c r="SOT25" s="0"/>
      <c r="SOU25" s="0"/>
      <c r="SOV25" s="0"/>
      <c r="SOW25" s="0"/>
      <c r="SOX25" s="0"/>
      <c r="SOY25" s="0"/>
      <c r="SOZ25" s="0"/>
      <c r="SPA25" s="0"/>
      <c r="SPB25" s="0"/>
      <c r="SPC25" s="0"/>
      <c r="SPD25" s="0"/>
      <c r="SPE25" s="0"/>
      <c r="SPF25" s="0"/>
      <c r="SPG25" s="0"/>
      <c r="SPH25" s="0"/>
      <c r="SPI25" s="0"/>
      <c r="SPJ25" s="0"/>
      <c r="SPK25" s="0"/>
      <c r="SPL25" s="0"/>
      <c r="SPM25" s="0"/>
      <c r="SPN25" s="0"/>
      <c r="SPO25" s="0"/>
      <c r="SPP25" s="0"/>
      <c r="SPQ25" s="0"/>
      <c r="SPR25" s="0"/>
      <c r="SPS25" s="0"/>
      <c r="SPT25" s="0"/>
      <c r="SPU25" s="0"/>
      <c r="SPV25" s="0"/>
      <c r="SPW25" s="0"/>
      <c r="SPX25" s="0"/>
      <c r="SPY25" s="0"/>
      <c r="SPZ25" s="0"/>
      <c r="SQA25" s="0"/>
      <c r="SQB25" s="0"/>
      <c r="SQC25" s="0"/>
      <c r="SQD25" s="0"/>
      <c r="SQE25" s="0"/>
      <c r="SQF25" s="0"/>
      <c r="SQG25" s="0"/>
      <c r="SQH25" s="0"/>
      <c r="SQI25" s="0"/>
      <c r="SQJ25" s="0"/>
      <c r="SQK25" s="0"/>
      <c r="SQL25" s="0"/>
      <c r="SQM25" s="0"/>
      <c r="SQN25" s="0"/>
      <c r="SQO25" s="0"/>
      <c r="SQP25" s="0"/>
      <c r="SQQ25" s="0"/>
      <c r="SQR25" s="0"/>
      <c r="SQS25" s="0"/>
      <c r="SQT25" s="0"/>
      <c r="SQU25" s="0"/>
      <c r="SQV25" s="0"/>
      <c r="SQW25" s="0"/>
      <c r="SQX25" s="0"/>
      <c r="SQY25" s="0"/>
      <c r="SQZ25" s="0"/>
      <c r="SRA25" s="0"/>
      <c r="SRB25" s="0"/>
      <c r="SRC25" s="0"/>
      <c r="SRD25" s="0"/>
      <c r="SRE25" s="0"/>
      <c r="SRF25" s="0"/>
      <c r="SRG25" s="0"/>
      <c r="SRH25" s="0"/>
      <c r="SRI25" s="0"/>
      <c r="SRJ25" s="0"/>
      <c r="SRK25" s="0"/>
      <c r="SRL25" s="0"/>
      <c r="SRM25" s="0"/>
      <c r="SRN25" s="0"/>
      <c r="SRO25" s="0"/>
      <c r="SRP25" s="0"/>
      <c r="SRQ25" s="0"/>
      <c r="SRR25" s="0"/>
      <c r="SRS25" s="0"/>
      <c r="SRT25" s="0"/>
      <c r="SRU25" s="0"/>
      <c r="SRV25" s="0"/>
      <c r="SRW25" s="0"/>
      <c r="SRX25" s="0"/>
      <c r="SRY25" s="0"/>
      <c r="SRZ25" s="0"/>
      <c r="SSA25" s="0"/>
      <c r="SSB25" s="0"/>
      <c r="SSC25" s="0"/>
      <c r="SSD25" s="0"/>
      <c r="SSE25" s="0"/>
      <c r="SSF25" s="0"/>
      <c r="SSG25" s="0"/>
      <c r="SSH25" s="0"/>
      <c r="SSI25" s="0"/>
      <c r="SSJ25" s="0"/>
      <c r="SSK25" s="0"/>
      <c r="SSL25" s="0"/>
      <c r="SSM25" s="0"/>
      <c r="SSN25" s="0"/>
      <c r="SSO25" s="0"/>
      <c r="SSP25" s="0"/>
      <c r="SSQ25" s="0"/>
      <c r="SSR25" s="0"/>
      <c r="SSS25" s="0"/>
      <c r="SST25" s="0"/>
      <c r="SSU25" s="0"/>
      <c r="SSV25" s="0"/>
      <c r="SSW25" s="0"/>
      <c r="SSX25" s="0"/>
      <c r="SSY25" s="0"/>
      <c r="SSZ25" s="0"/>
      <c r="STA25" s="0"/>
      <c r="STB25" s="0"/>
      <c r="STC25" s="0"/>
      <c r="STD25" s="0"/>
      <c r="STE25" s="0"/>
      <c r="STF25" s="0"/>
      <c r="STG25" s="0"/>
      <c r="STH25" s="0"/>
      <c r="STI25" s="0"/>
      <c r="STJ25" s="0"/>
      <c r="STK25" s="0"/>
      <c r="STL25" s="0"/>
      <c r="STM25" s="0"/>
      <c r="STN25" s="0"/>
      <c r="STO25" s="0"/>
      <c r="STP25" s="0"/>
      <c r="STQ25" s="0"/>
      <c r="STR25" s="0"/>
      <c r="STS25" s="0"/>
      <c r="STT25" s="0"/>
      <c r="STU25" s="0"/>
      <c r="STV25" s="0"/>
      <c r="STW25" s="0"/>
      <c r="STX25" s="0"/>
      <c r="STY25" s="0"/>
      <c r="STZ25" s="0"/>
      <c r="SUA25" s="0"/>
      <c r="SUB25" s="0"/>
      <c r="SUC25" s="0"/>
      <c r="SUD25" s="0"/>
      <c r="SUE25" s="0"/>
      <c r="SUF25" s="0"/>
      <c r="SUG25" s="0"/>
      <c r="SUH25" s="0"/>
      <c r="SUI25" s="0"/>
      <c r="SUJ25" s="0"/>
      <c r="SUK25" s="0"/>
      <c r="SUL25" s="0"/>
      <c r="SUM25" s="0"/>
      <c r="SUN25" s="0"/>
      <c r="SUO25" s="0"/>
      <c r="SUP25" s="0"/>
      <c r="SUQ25" s="0"/>
      <c r="SUR25" s="0"/>
      <c r="SUS25" s="0"/>
      <c r="SUT25" s="0"/>
      <c r="SUU25" s="0"/>
      <c r="SUV25" s="0"/>
      <c r="SUW25" s="0"/>
      <c r="SUX25" s="0"/>
      <c r="SUY25" s="0"/>
      <c r="SUZ25" s="0"/>
      <c r="SVA25" s="0"/>
      <c r="SVB25" s="0"/>
      <c r="SVC25" s="0"/>
      <c r="SVD25" s="0"/>
      <c r="SVE25" s="0"/>
      <c r="SVF25" s="0"/>
      <c r="SVG25" s="0"/>
      <c r="SVH25" s="0"/>
      <c r="SVI25" s="0"/>
      <c r="SVJ25" s="0"/>
      <c r="SVK25" s="0"/>
      <c r="SVL25" s="0"/>
      <c r="SVM25" s="0"/>
      <c r="SVN25" s="0"/>
      <c r="SVO25" s="0"/>
      <c r="SVP25" s="0"/>
      <c r="SVQ25" s="0"/>
      <c r="SVR25" s="0"/>
      <c r="SVS25" s="0"/>
      <c r="SVT25" s="0"/>
      <c r="SVU25" s="0"/>
      <c r="SVV25" s="0"/>
      <c r="SVW25" s="0"/>
      <c r="SVX25" s="0"/>
      <c r="SVY25" s="0"/>
      <c r="SVZ25" s="0"/>
      <c r="SWA25" s="0"/>
      <c r="SWB25" s="0"/>
      <c r="SWC25" s="0"/>
      <c r="SWD25" s="0"/>
      <c r="SWE25" s="0"/>
      <c r="SWF25" s="0"/>
      <c r="SWG25" s="0"/>
      <c r="SWH25" s="0"/>
      <c r="SWI25" s="0"/>
      <c r="SWJ25" s="0"/>
      <c r="SWK25" s="0"/>
      <c r="SWL25" s="0"/>
      <c r="SWM25" s="0"/>
      <c r="SWN25" s="0"/>
      <c r="SWO25" s="0"/>
      <c r="SWP25" s="0"/>
      <c r="SWQ25" s="0"/>
      <c r="SWR25" s="0"/>
      <c r="SWS25" s="0"/>
      <c r="SWT25" s="0"/>
      <c r="SWU25" s="0"/>
      <c r="SWV25" s="0"/>
      <c r="SWW25" s="0"/>
      <c r="SWX25" s="0"/>
      <c r="SWY25" s="0"/>
      <c r="SWZ25" s="0"/>
      <c r="SXA25" s="0"/>
      <c r="SXB25" s="0"/>
      <c r="SXC25" s="0"/>
      <c r="SXD25" s="0"/>
      <c r="SXE25" s="0"/>
      <c r="SXF25" s="0"/>
      <c r="SXG25" s="0"/>
      <c r="SXH25" s="0"/>
      <c r="SXI25" s="0"/>
      <c r="SXJ25" s="0"/>
      <c r="SXK25" s="0"/>
      <c r="SXL25" s="0"/>
      <c r="SXM25" s="0"/>
      <c r="SXN25" s="0"/>
      <c r="SXO25" s="0"/>
      <c r="SXP25" s="0"/>
      <c r="SXQ25" s="0"/>
      <c r="SXR25" s="0"/>
      <c r="SXS25" s="0"/>
      <c r="SXT25" s="0"/>
      <c r="SXU25" s="0"/>
      <c r="SXV25" s="0"/>
      <c r="SXW25" s="0"/>
      <c r="SXX25" s="0"/>
      <c r="SXY25" s="0"/>
      <c r="SXZ25" s="0"/>
      <c r="SYA25" s="0"/>
      <c r="SYB25" s="0"/>
      <c r="SYC25" s="0"/>
      <c r="SYD25" s="0"/>
      <c r="SYE25" s="0"/>
      <c r="SYF25" s="0"/>
      <c r="SYG25" s="0"/>
      <c r="SYH25" s="0"/>
      <c r="SYI25" s="0"/>
      <c r="SYJ25" s="0"/>
      <c r="SYK25" s="0"/>
      <c r="SYL25" s="0"/>
      <c r="SYM25" s="0"/>
      <c r="SYN25" s="0"/>
      <c r="SYO25" s="0"/>
      <c r="SYP25" s="0"/>
      <c r="SYQ25" s="0"/>
      <c r="SYR25" s="0"/>
      <c r="SYS25" s="0"/>
      <c r="SYT25" s="0"/>
      <c r="SYU25" s="0"/>
      <c r="SYV25" s="0"/>
      <c r="SYW25" s="0"/>
      <c r="SYX25" s="0"/>
      <c r="SYY25" s="0"/>
      <c r="SYZ25" s="0"/>
      <c r="SZA25" s="0"/>
      <c r="SZB25" s="0"/>
      <c r="SZC25" s="0"/>
      <c r="SZD25" s="0"/>
      <c r="SZE25" s="0"/>
      <c r="SZF25" s="0"/>
      <c r="SZG25" s="0"/>
      <c r="SZH25" s="0"/>
      <c r="SZI25" s="0"/>
      <c r="SZJ25" s="0"/>
      <c r="SZK25" s="0"/>
      <c r="SZL25" s="0"/>
      <c r="SZM25" s="0"/>
      <c r="SZN25" s="0"/>
      <c r="SZO25" s="0"/>
      <c r="SZP25" s="0"/>
      <c r="SZQ25" s="0"/>
      <c r="SZR25" s="0"/>
      <c r="SZS25" s="0"/>
      <c r="SZT25" s="0"/>
      <c r="SZU25" s="0"/>
      <c r="SZV25" s="0"/>
      <c r="SZW25" s="0"/>
      <c r="SZX25" s="0"/>
      <c r="SZY25" s="0"/>
      <c r="SZZ25" s="0"/>
      <c r="TAA25" s="0"/>
      <c r="TAB25" s="0"/>
      <c r="TAC25" s="0"/>
      <c r="TAD25" s="0"/>
      <c r="TAE25" s="0"/>
      <c r="TAF25" s="0"/>
      <c r="TAG25" s="0"/>
      <c r="TAH25" s="0"/>
      <c r="TAI25" s="0"/>
      <c r="TAJ25" s="0"/>
      <c r="TAK25" s="0"/>
      <c r="TAL25" s="0"/>
      <c r="TAM25" s="0"/>
      <c r="TAN25" s="0"/>
      <c r="TAO25" s="0"/>
      <c r="TAP25" s="0"/>
      <c r="TAQ25" s="0"/>
      <c r="TAR25" s="0"/>
      <c r="TAS25" s="0"/>
      <c r="TAT25" s="0"/>
      <c r="TAU25" s="0"/>
      <c r="TAV25" s="0"/>
      <c r="TAW25" s="0"/>
      <c r="TAX25" s="0"/>
      <c r="TAY25" s="0"/>
      <c r="TAZ25" s="0"/>
      <c r="TBA25" s="0"/>
      <c r="TBB25" s="0"/>
      <c r="TBC25" s="0"/>
      <c r="TBD25" s="0"/>
      <c r="TBE25" s="0"/>
      <c r="TBF25" s="0"/>
      <c r="TBG25" s="0"/>
      <c r="TBH25" s="0"/>
      <c r="TBI25" s="0"/>
      <c r="TBJ25" s="0"/>
      <c r="TBK25" s="0"/>
      <c r="TBL25" s="0"/>
      <c r="TBM25" s="0"/>
      <c r="TBN25" s="0"/>
      <c r="TBO25" s="0"/>
      <c r="TBP25" s="0"/>
      <c r="TBQ25" s="0"/>
      <c r="TBR25" s="0"/>
      <c r="TBS25" s="0"/>
      <c r="TBT25" s="0"/>
      <c r="TBU25" s="0"/>
      <c r="TBV25" s="0"/>
      <c r="TBW25" s="0"/>
      <c r="TBX25" s="0"/>
      <c r="TBY25" s="0"/>
      <c r="TBZ25" s="0"/>
      <c r="TCA25" s="0"/>
      <c r="TCB25" s="0"/>
      <c r="TCC25" s="0"/>
      <c r="TCD25" s="0"/>
      <c r="TCE25" s="0"/>
      <c r="TCF25" s="0"/>
      <c r="TCG25" s="0"/>
      <c r="TCH25" s="0"/>
      <c r="TCI25" s="0"/>
      <c r="TCJ25" s="0"/>
      <c r="TCK25" s="0"/>
      <c r="TCL25" s="0"/>
      <c r="TCM25" s="0"/>
      <c r="TCN25" s="0"/>
      <c r="TCO25" s="0"/>
      <c r="TCP25" s="0"/>
      <c r="TCQ25" s="0"/>
      <c r="TCR25" s="0"/>
      <c r="TCS25" s="0"/>
      <c r="TCT25" s="0"/>
      <c r="TCU25" s="0"/>
      <c r="TCV25" s="0"/>
      <c r="TCW25" s="0"/>
      <c r="TCX25" s="0"/>
      <c r="TCY25" s="0"/>
      <c r="TCZ25" s="0"/>
      <c r="TDA25" s="0"/>
      <c r="TDB25" s="0"/>
      <c r="TDC25" s="0"/>
      <c r="TDD25" s="0"/>
      <c r="TDE25" s="0"/>
      <c r="TDF25" s="0"/>
      <c r="TDG25" s="0"/>
      <c r="TDH25" s="0"/>
      <c r="TDI25" s="0"/>
      <c r="TDJ25" s="0"/>
      <c r="TDK25" s="0"/>
      <c r="TDL25" s="0"/>
      <c r="TDM25" s="0"/>
      <c r="TDN25" s="0"/>
      <c r="TDO25" s="0"/>
      <c r="TDP25" s="0"/>
      <c r="TDQ25" s="0"/>
      <c r="TDR25" s="0"/>
      <c r="TDS25" s="0"/>
      <c r="TDT25" s="0"/>
      <c r="TDU25" s="0"/>
      <c r="TDV25" s="0"/>
      <c r="TDW25" s="0"/>
      <c r="TDX25" s="0"/>
      <c r="TDY25" s="0"/>
      <c r="TDZ25" s="0"/>
      <c r="TEA25" s="0"/>
      <c r="TEB25" s="0"/>
      <c r="TEC25" s="0"/>
      <c r="TED25" s="0"/>
      <c r="TEE25" s="0"/>
      <c r="TEF25" s="0"/>
      <c r="TEG25" s="0"/>
      <c r="TEH25" s="0"/>
      <c r="TEI25" s="0"/>
      <c r="TEJ25" s="0"/>
      <c r="TEK25" s="0"/>
      <c r="TEL25" s="0"/>
      <c r="TEM25" s="0"/>
      <c r="TEN25" s="0"/>
      <c r="TEO25" s="0"/>
      <c r="TEP25" s="0"/>
      <c r="TEQ25" s="0"/>
      <c r="TER25" s="0"/>
      <c r="TES25" s="0"/>
      <c r="TET25" s="0"/>
      <c r="TEU25" s="0"/>
      <c r="TEV25" s="0"/>
      <c r="TEW25" s="0"/>
      <c r="TEX25" s="0"/>
      <c r="TEY25" s="0"/>
      <c r="TEZ25" s="0"/>
      <c r="TFA25" s="0"/>
      <c r="TFB25" s="0"/>
      <c r="TFC25" s="0"/>
      <c r="TFD25" s="0"/>
      <c r="TFE25" s="0"/>
      <c r="TFF25" s="0"/>
      <c r="TFG25" s="0"/>
      <c r="TFH25" s="0"/>
      <c r="TFI25" s="0"/>
      <c r="TFJ25" s="0"/>
      <c r="TFK25" s="0"/>
      <c r="TFL25" s="0"/>
      <c r="TFM25" s="0"/>
      <c r="TFN25" s="0"/>
      <c r="TFO25" s="0"/>
      <c r="TFP25" s="0"/>
      <c r="TFQ25" s="0"/>
      <c r="TFR25" s="0"/>
      <c r="TFS25" s="0"/>
      <c r="TFT25" s="0"/>
      <c r="TFU25" s="0"/>
      <c r="TFV25" s="0"/>
      <c r="TFW25" s="0"/>
      <c r="TFX25" s="0"/>
      <c r="TFY25" s="0"/>
      <c r="TFZ25" s="0"/>
      <c r="TGA25" s="0"/>
      <c r="TGB25" s="0"/>
      <c r="TGC25" s="0"/>
      <c r="TGD25" s="0"/>
      <c r="TGE25" s="0"/>
      <c r="TGF25" s="0"/>
      <c r="TGG25" s="0"/>
      <c r="TGH25" s="0"/>
      <c r="TGI25" s="0"/>
      <c r="TGJ25" s="0"/>
      <c r="TGK25" s="0"/>
      <c r="TGL25" s="0"/>
      <c r="TGM25" s="0"/>
      <c r="TGN25" s="0"/>
      <c r="TGO25" s="0"/>
      <c r="TGP25" s="0"/>
      <c r="TGQ25" s="0"/>
      <c r="TGR25" s="0"/>
      <c r="TGS25" s="0"/>
      <c r="TGT25" s="0"/>
      <c r="TGU25" s="0"/>
      <c r="TGV25" s="0"/>
      <c r="TGW25" s="0"/>
      <c r="TGX25" s="0"/>
      <c r="TGY25" s="0"/>
      <c r="TGZ25" s="0"/>
      <c r="THA25" s="0"/>
      <c r="THB25" s="0"/>
      <c r="THC25" s="0"/>
      <c r="THD25" s="0"/>
      <c r="THE25" s="0"/>
      <c r="THF25" s="0"/>
      <c r="THG25" s="0"/>
      <c r="THH25" s="0"/>
      <c r="THI25" s="0"/>
      <c r="THJ25" s="0"/>
      <c r="THK25" s="0"/>
      <c r="THL25" s="0"/>
      <c r="THM25" s="0"/>
      <c r="THN25" s="0"/>
      <c r="THO25" s="0"/>
      <c r="THP25" s="0"/>
      <c r="THQ25" s="0"/>
      <c r="THR25" s="0"/>
      <c r="THS25" s="0"/>
      <c r="THT25" s="0"/>
      <c r="THU25" s="0"/>
      <c r="THV25" s="0"/>
      <c r="THW25" s="0"/>
      <c r="THX25" s="0"/>
      <c r="THY25" s="0"/>
      <c r="THZ25" s="0"/>
      <c r="TIA25" s="0"/>
      <c r="TIB25" s="0"/>
      <c r="TIC25" s="0"/>
      <c r="TID25" s="0"/>
      <c r="TIE25" s="0"/>
      <c r="TIF25" s="0"/>
      <c r="TIG25" s="0"/>
      <c r="TIH25" s="0"/>
      <c r="TII25" s="0"/>
      <c r="TIJ25" s="0"/>
      <c r="TIK25" s="0"/>
      <c r="TIL25" s="0"/>
      <c r="TIM25" s="0"/>
      <c r="TIN25" s="0"/>
      <c r="TIO25" s="0"/>
      <c r="TIP25" s="0"/>
      <c r="TIQ25" s="0"/>
      <c r="TIR25" s="0"/>
      <c r="TIS25" s="0"/>
      <c r="TIT25" s="0"/>
      <c r="TIU25" s="0"/>
      <c r="TIV25" s="0"/>
      <c r="TIW25" s="0"/>
      <c r="TIX25" s="0"/>
      <c r="TIY25" s="0"/>
      <c r="TIZ25" s="0"/>
      <c r="TJA25" s="0"/>
      <c r="TJB25" s="0"/>
      <c r="TJC25" s="0"/>
      <c r="TJD25" s="0"/>
      <c r="TJE25" s="0"/>
      <c r="TJF25" s="0"/>
      <c r="TJG25" s="0"/>
      <c r="TJH25" s="0"/>
      <c r="TJI25" s="0"/>
      <c r="TJJ25" s="0"/>
      <c r="TJK25" s="0"/>
      <c r="TJL25" s="0"/>
      <c r="TJM25" s="0"/>
      <c r="TJN25" s="0"/>
      <c r="TJO25" s="0"/>
      <c r="TJP25" s="0"/>
      <c r="TJQ25" s="0"/>
      <c r="TJR25" s="0"/>
      <c r="TJS25" s="0"/>
      <c r="TJT25" s="0"/>
      <c r="TJU25" s="0"/>
      <c r="TJV25" s="0"/>
      <c r="TJW25" s="0"/>
      <c r="TJX25" s="0"/>
      <c r="TJY25" s="0"/>
      <c r="TJZ25" s="0"/>
      <c r="TKA25" s="0"/>
      <c r="TKB25" s="0"/>
      <c r="TKC25" s="0"/>
      <c r="TKD25" s="0"/>
      <c r="TKE25" s="0"/>
      <c r="TKF25" s="0"/>
      <c r="TKG25" s="0"/>
      <c r="TKH25" s="0"/>
      <c r="TKI25" s="0"/>
      <c r="TKJ25" s="0"/>
      <c r="TKK25" s="0"/>
      <c r="TKL25" s="0"/>
      <c r="TKM25" s="0"/>
      <c r="TKN25" s="0"/>
      <c r="TKO25" s="0"/>
      <c r="TKP25" s="0"/>
      <c r="TKQ25" s="0"/>
      <c r="TKR25" s="0"/>
      <c r="TKS25" s="0"/>
      <c r="TKT25" s="0"/>
      <c r="TKU25" s="0"/>
      <c r="TKV25" s="0"/>
      <c r="TKW25" s="0"/>
      <c r="TKX25" s="0"/>
      <c r="TKY25" s="0"/>
      <c r="TKZ25" s="0"/>
      <c r="TLA25" s="0"/>
      <c r="TLB25" s="0"/>
      <c r="TLC25" s="0"/>
      <c r="TLD25" s="0"/>
      <c r="TLE25" s="0"/>
      <c r="TLF25" s="0"/>
      <c r="TLG25" s="0"/>
      <c r="TLH25" s="0"/>
      <c r="TLI25" s="0"/>
      <c r="TLJ25" s="0"/>
      <c r="TLK25" s="0"/>
      <c r="TLL25" s="0"/>
      <c r="TLM25" s="0"/>
      <c r="TLN25" s="0"/>
      <c r="TLO25" s="0"/>
      <c r="TLP25" s="0"/>
      <c r="TLQ25" s="0"/>
      <c r="TLR25" s="0"/>
      <c r="TLS25" s="0"/>
      <c r="TLT25" s="0"/>
      <c r="TLU25" s="0"/>
      <c r="TLV25" s="0"/>
      <c r="TLW25" s="0"/>
      <c r="TLX25" s="0"/>
      <c r="TLY25" s="0"/>
      <c r="TLZ25" s="0"/>
      <c r="TMA25" s="0"/>
      <c r="TMB25" s="0"/>
      <c r="TMC25" s="0"/>
      <c r="TMD25" s="0"/>
      <c r="TME25" s="0"/>
      <c r="TMF25" s="0"/>
      <c r="TMG25" s="0"/>
      <c r="TMH25" s="0"/>
      <c r="TMI25" s="0"/>
      <c r="TMJ25" s="0"/>
      <c r="TMK25" s="0"/>
      <c r="TML25" s="0"/>
      <c r="TMM25" s="0"/>
      <c r="TMN25" s="0"/>
      <c r="TMO25" s="0"/>
      <c r="TMP25" s="0"/>
      <c r="TMQ25" s="0"/>
      <c r="TMR25" s="0"/>
      <c r="TMS25" s="0"/>
      <c r="TMT25" s="0"/>
      <c r="TMU25" s="0"/>
      <c r="TMV25" s="0"/>
      <c r="TMW25" s="0"/>
      <c r="TMX25" s="0"/>
      <c r="TMY25" s="0"/>
      <c r="TMZ25" s="0"/>
      <c r="TNA25" s="0"/>
      <c r="TNB25" s="0"/>
      <c r="TNC25" s="0"/>
      <c r="TND25" s="0"/>
      <c r="TNE25" s="0"/>
      <c r="TNF25" s="0"/>
      <c r="TNG25" s="0"/>
      <c r="TNH25" s="0"/>
      <c r="TNI25" s="0"/>
      <c r="TNJ25" s="0"/>
      <c r="TNK25" s="0"/>
      <c r="TNL25" s="0"/>
      <c r="TNM25" s="0"/>
      <c r="TNN25" s="0"/>
      <c r="TNO25" s="0"/>
      <c r="TNP25" s="0"/>
      <c r="TNQ25" s="0"/>
      <c r="TNR25" s="0"/>
      <c r="TNS25" s="0"/>
      <c r="TNT25" s="0"/>
      <c r="TNU25" s="0"/>
      <c r="TNV25" s="0"/>
      <c r="TNW25" s="0"/>
      <c r="TNX25" s="0"/>
      <c r="TNY25" s="0"/>
      <c r="TNZ25" s="0"/>
      <c r="TOA25" s="0"/>
      <c r="TOB25" s="0"/>
      <c r="TOC25" s="0"/>
      <c r="TOD25" s="0"/>
      <c r="TOE25" s="0"/>
      <c r="TOF25" s="0"/>
      <c r="TOG25" s="0"/>
      <c r="TOH25" s="0"/>
      <c r="TOI25" s="0"/>
      <c r="TOJ25" s="0"/>
      <c r="TOK25" s="0"/>
      <c r="TOL25" s="0"/>
      <c r="TOM25" s="0"/>
      <c r="TON25" s="0"/>
      <c r="TOO25" s="0"/>
      <c r="TOP25" s="0"/>
      <c r="TOQ25" s="0"/>
      <c r="TOR25" s="0"/>
      <c r="TOS25" s="0"/>
      <c r="TOT25" s="0"/>
      <c r="TOU25" s="0"/>
      <c r="TOV25" s="0"/>
      <c r="TOW25" s="0"/>
      <c r="TOX25" s="0"/>
      <c r="TOY25" s="0"/>
      <c r="TOZ25" s="0"/>
      <c r="TPA25" s="0"/>
      <c r="TPB25" s="0"/>
      <c r="TPC25" s="0"/>
      <c r="TPD25" s="0"/>
      <c r="TPE25" s="0"/>
      <c r="TPF25" s="0"/>
      <c r="TPG25" s="0"/>
      <c r="TPH25" s="0"/>
      <c r="TPI25" s="0"/>
      <c r="TPJ25" s="0"/>
      <c r="TPK25" s="0"/>
      <c r="TPL25" s="0"/>
      <c r="TPM25" s="0"/>
      <c r="TPN25" s="0"/>
      <c r="TPO25" s="0"/>
      <c r="TPP25" s="0"/>
      <c r="TPQ25" s="0"/>
      <c r="TPR25" s="0"/>
      <c r="TPS25" s="0"/>
      <c r="TPT25" s="0"/>
      <c r="TPU25" s="0"/>
      <c r="TPV25" s="0"/>
      <c r="TPW25" s="0"/>
      <c r="TPX25" s="0"/>
      <c r="TPY25" s="0"/>
      <c r="TPZ25" s="0"/>
      <c r="TQA25" s="0"/>
      <c r="TQB25" s="0"/>
      <c r="TQC25" s="0"/>
      <c r="TQD25" s="0"/>
      <c r="TQE25" s="0"/>
      <c r="TQF25" s="0"/>
      <c r="TQG25" s="0"/>
      <c r="TQH25" s="0"/>
      <c r="TQI25" s="0"/>
      <c r="TQJ25" s="0"/>
      <c r="TQK25" s="0"/>
      <c r="TQL25" s="0"/>
      <c r="TQM25" s="0"/>
      <c r="TQN25" s="0"/>
      <c r="TQO25" s="0"/>
      <c r="TQP25" s="0"/>
      <c r="TQQ25" s="0"/>
      <c r="TQR25" s="0"/>
      <c r="TQS25" s="0"/>
      <c r="TQT25" s="0"/>
      <c r="TQU25" s="0"/>
      <c r="TQV25" s="0"/>
      <c r="TQW25" s="0"/>
      <c r="TQX25" s="0"/>
      <c r="TQY25" s="0"/>
      <c r="TQZ25" s="0"/>
      <c r="TRA25" s="0"/>
      <c r="TRB25" s="0"/>
      <c r="TRC25" s="0"/>
      <c r="TRD25" s="0"/>
      <c r="TRE25" s="0"/>
      <c r="TRF25" s="0"/>
      <c r="TRG25" s="0"/>
      <c r="TRH25" s="0"/>
      <c r="TRI25" s="0"/>
      <c r="TRJ25" s="0"/>
      <c r="TRK25" s="0"/>
      <c r="TRL25" s="0"/>
      <c r="TRM25" s="0"/>
      <c r="TRN25" s="0"/>
      <c r="TRO25" s="0"/>
      <c r="TRP25" s="0"/>
      <c r="TRQ25" s="0"/>
      <c r="TRR25" s="0"/>
      <c r="TRS25" s="0"/>
      <c r="TRT25" s="0"/>
      <c r="TRU25" s="0"/>
      <c r="TRV25" s="0"/>
      <c r="TRW25" s="0"/>
      <c r="TRX25" s="0"/>
      <c r="TRY25" s="0"/>
      <c r="TRZ25" s="0"/>
      <c r="TSA25" s="0"/>
      <c r="TSB25" s="0"/>
      <c r="TSC25" s="0"/>
      <c r="TSD25" s="0"/>
      <c r="TSE25" s="0"/>
      <c r="TSF25" s="0"/>
      <c r="TSG25" s="0"/>
      <c r="TSH25" s="0"/>
      <c r="TSI25" s="0"/>
      <c r="TSJ25" s="0"/>
      <c r="TSK25" s="0"/>
      <c r="TSL25" s="0"/>
      <c r="TSM25" s="0"/>
      <c r="TSN25" s="0"/>
      <c r="TSO25" s="0"/>
      <c r="TSP25" s="0"/>
      <c r="TSQ25" s="0"/>
      <c r="TSR25" s="0"/>
      <c r="TSS25" s="0"/>
      <c r="TST25" s="0"/>
      <c r="TSU25" s="0"/>
      <c r="TSV25" s="0"/>
      <c r="TSW25" s="0"/>
      <c r="TSX25" s="0"/>
      <c r="TSY25" s="0"/>
      <c r="TSZ25" s="0"/>
      <c r="TTA25" s="0"/>
      <c r="TTB25" s="0"/>
      <c r="TTC25" s="0"/>
      <c r="TTD25" s="0"/>
      <c r="TTE25" s="0"/>
      <c r="TTF25" s="0"/>
      <c r="TTG25" s="0"/>
      <c r="TTH25" s="0"/>
      <c r="TTI25" s="0"/>
      <c r="TTJ25" s="0"/>
      <c r="TTK25" s="0"/>
      <c r="TTL25" s="0"/>
      <c r="TTM25" s="0"/>
      <c r="TTN25" s="0"/>
      <c r="TTO25" s="0"/>
      <c r="TTP25" s="0"/>
      <c r="TTQ25" s="0"/>
      <c r="TTR25" s="0"/>
      <c r="TTS25" s="0"/>
      <c r="TTT25" s="0"/>
      <c r="TTU25" s="0"/>
      <c r="TTV25" s="0"/>
      <c r="TTW25" s="0"/>
      <c r="TTX25" s="0"/>
      <c r="TTY25" s="0"/>
      <c r="TTZ25" s="0"/>
      <c r="TUA25" s="0"/>
      <c r="TUB25" s="0"/>
      <c r="TUC25" s="0"/>
      <c r="TUD25" s="0"/>
      <c r="TUE25" s="0"/>
      <c r="TUF25" s="0"/>
      <c r="TUG25" s="0"/>
      <c r="TUH25" s="0"/>
      <c r="TUI25" s="0"/>
      <c r="TUJ25" s="0"/>
      <c r="TUK25" s="0"/>
      <c r="TUL25" s="0"/>
      <c r="TUM25" s="0"/>
      <c r="TUN25" s="0"/>
      <c r="TUO25" s="0"/>
      <c r="TUP25" s="0"/>
      <c r="TUQ25" s="0"/>
      <c r="TUR25" s="0"/>
      <c r="TUS25" s="0"/>
      <c r="TUT25" s="0"/>
      <c r="TUU25" s="0"/>
      <c r="TUV25" s="0"/>
      <c r="TUW25" s="0"/>
      <c r="TUX25" s="0"/>
      <c r="TUY25" s="0"/>
      <c r="TUZ25" s="0"/>
      <c r="TVA25" s="0"/>
      <c r="TVB25" s="0"/>
      <c r="TVC25" s="0"/>
      <c r="TVD25" s="0"/>
      <c r="TVE25" s="0"/>
      <c r="TVF25" s="0"/>
      <c r="TVG25" s="0"/>
      <c r="TVH25" s="0"/>
      <c r="TVI25" s="0"/>
      <c r="TVJ25" s="0"/>
      <c r="TVK25" s="0"/>
      <c r="TVL25" s="0"/>
      <c r="TVM25" s="0"/>
      <c r="TVN25" s="0"/>
      <c r="TVO25" s="0"/>
      <c r="TVP25" s="0"/>
      <c r="TVQ25" s="0"/>
      <c r="TVR25" s="0"/>
      <c r="TVS25" s="0"/>
      <c r="TVT25" s="0"/>
      <c r="TVU25" s="0"/>
      <c r="TVV25" s="0"/>
      <c r="TVW25" s="0"/>
      <c r="TVX25" s="0"/>
      <c r="TVY25" s="0"/>
      <c r="TVZ25" s="0"/>
      <c r="TWA25" s="0"/>
      <c r="TWB25" s="0"/>
      <c r="TWC25" s="0"/>
      <c r="TWD25" s="0"/>
      <c r="TWE25" s="0"/>
      <c r="TWF25" s="0"/>
      <c r="TWG25" s="0"/>
      <c r="TWH25" s="0"/>
      <c r="TWI25" s="0"/>
      <c r="TWJ25" s="0"/>
      <c r="TWK25" s="0"/>
      <c r="TWL25" s="0"/>
      <c r="TWM25" s="0"/>
      <c r="TWN25" s="0"/>
      <c r="TWO25" s="0"/>
      <c r="TWP25" s="0"/>
      <c r="TWQ25" s="0"/>
      <c r="TWR25" s="0"/>
      <c r="TWS25" s="0"/>
      <c r="TWT25" s="0"/>
      <c r="TWU25" s="0"/>
      <c r="TWV25" s="0"/>
      <c r="TWW25" s="0"/>
      <c r="TWX25" s="0"/>
      <c r="TWY25" s="0"/>
      <c r="TWZ25" s="0"/>
      <c r="TXA25" s="0"/>
      <c r="TXB25" s="0"/>
      <c r="TXC25" s="0"/>
      <c r="TXD25" s="0"/>
      <c r="TXE25" s="0"/>
      <c r="TXF25" s="0"/>
      <c r="TXG25" s="0"/>
      <c r="TXH25" s="0"/>
      <c r="TXI25" s="0"/>
      <c r="TXJ25" s="0"/>
      <c r="TXK25" s="0"/>
      <c r="TXL25" s="0"/>
      <c r="TXM25" s="0"/>
      <c r="TXN25" s="0"/>
      <c r="TXO25" s="0"/>
      <c r="TXP25" s="0"/>
      <c r="TXQ25" s="0"/>
      <c r="TXR25" s="0"/>
      <c r="TXS25" s="0"/>
      <c r="TXT25" s="0"/>
      <c r="TXU25" s="0"/>
      <c r="TXV25" s="0"/>
      <c r="TXW25" s="0"/>
      <c r="TXX25" s="0"/>
      <c r="TXY25" s="0"/>
      <c r="TXZ25" s="0"/>
      <c r="TYA25" s="0"/>
      <c r="TYB25" s="0"/>
      <c r="TYC25" s="0"/>
      <c r="TYD25" s="0"/>
      <c r="TYE25" s="0"/>
      <c r="TYF25" s="0"/>
      <c r="TYG25" s="0"/>
      <c r="TYH25" s="0"/>
      <c r="TYI25" s="0"/>
      <c r="TYJ25" s="0"/>
      <c r="TYK25" s="0"/>
      <c r="TYL25" s="0"/>
      <c r="TYM25" s="0"/>
      <c r="TYN25" s="0"/>
      <c r="TYO25" s="0"/>
      <c r="TYP25" s="0"/>
      <c r="TYQ25" s="0"/>
      <c r="TYR25" s="0"/>
      <c r="TYS25" s="0"/>
      <c r="TYT25" s="0"/>
      <c r="TYU25" s="0"/>
      <c r="TYV25" s="0"/>
      <c r="TYW25" s="0"/>
      <c r="TYX25" s="0"/>
      <c r="TYY25" s="0"/>
      <c r="TYZ25" s="0"/>
      <c r="TZA25" s="0"/>
      <c r="TZB25" s="0"/>
      <c r="TZC25" s="0"/>
      <c r="TZD25" s="0"/>
      <c r="TZE25" s="0"/>
      <c r="TZF25" s="0"/>
      <c r="TZG25" s="0"/>
      <c r="TZH25" s="0"/>
      <c r="TZI25" s="0"/>
      <c r="TZJ25" s="0"/>
      <c r="TZK25" s="0"/>
      <c r="TZL25" s="0"/>
      <c r="TZM25" s="0"/>
      <c r="TZN25" s="0"/>
      <c r="TZO25" s="0"/>
      <c r="TZP25" s="0"/>
      <c r="TZQ25" s="0"/>
      <c r="TZR25" s="0"/>
      <c r="TZS25" s="0"/>
      <c r="TZT25" s="0"/>
      <c r="TZU25" s="0"/>
      <c r="TZV25" s="0"/>
      <c r="TZW25" s="0"/>
      <c r="TZX25" s="0"/>
      <c r="TZY25" s="0"/>
      <c r="TZZ25" s="0"/>
      <c r="UAA25" s="0"/>
      <c r="UAB25" s="0"/>
      <c r="UAC25" s="0"/>
      <c r="UAD25" s="0"/>
      <c r="UAE25" s="0"/>
      <c r="UAF25" s="0"/>
      <c r="UAG25" s="0"/>
      <c r="UAH25" s="0"/>
      <c r="UAI25" s="0"/>
      <c r="UAJ25" s="0"/>
      <c r="UAK25" s="0"/>
      <c r="UAL25" s="0"/>
      <c r="UAM25" s="0"/>
      <c r="UAN25" s="0"/>
      <c r="UAO25" s="0"/>
      <c r="UAP25" s="0"/>
      <c r="UAQ25" s="0"/>
      <c r="UAR25" s="0"/>
      <c r="UAS25" s="0"/>
      <c r="UAT25" s="0"/>
      <c r="UAU25" s="0"/>
      <c r="UAV25" s="0"/>
      <c r="UAW25" s="0"/>
      <c r="UAX25" s="0"/>
      <c r="UAY25" s="0"/>
      <c r="UAZ25" s="0"/>
      <c r="UBA25" s="0"/>
      <c r="UBB25" s="0"/>
      <c r="UBC25" s="0"/>
      <c r="UBD25" s="0"/>
      <c r="UBE25" s="0"/>
      <c r="UBF25" s="0"/>
      <c r="UBG25" s="0"/>
      <c r="UBH25" s="0"/>
      <c r="UBI25" s="0"/>
      <c r="UBJ25" s="0"/>
      <c r="UBK25" s="0"/>
      <c r="UBL25" s="0"/>
      <c r="UBM25" s="0"/>
      <c r="UBN25" s="0"/>
      <c r="UBO25" s="0"/>
      <c r="UBP25" s="0"/>
      <c r="UBQ25" s="0"/>
      <c r="UBR25" s="0"/>
      <c r="UBS25" s="0"/>
      <c r="UBT25" s="0"/>
      <c r="UBU25" s="0"/>
      <c r="UBV25" s="0"/>
      <c r="UBW25" s="0"/>
      <c r="UBX25" s="0"/>
      <c r="UBY25" s="0"/>
      <c r="UBZ25" s="0"/>
      <c r="UCA25" s="0"/>
      <c r="UCB25" s="0"/>
      <c r="UCC25" s="0"/>
      <c r="UCD25" s="0"/>
      <c r="UCE25" s="0"/>
      <c r="UCF25" s="0"/>
      <c r="UCG25" s="0"/>
      <c r="UCH25" s="0"/>
      <c r="UCI25" s="0"/>
      <c r="UCJ25" s="0"/>
      <c r="UCK25" s="0"/>
      <c r="UCL25" s="0"/>
      <c r="UCM25" s="0"/>
      <c r="UCN25" s="0"/>
      <c r="UCO25" s="0"/>
      <c r="UCP25" s="0"/>
      <c r="UCQ25" s="0"/>
      <c r="UCR25" s="0"/>
      <c r="UCS25" s="0"/>
      <c r="UCT25" s="0"/>
      <c r="UCU25" s="0"/>
      <c r="UCV25" s="0"/>
      <c r="UCW25" s="0"/>
      <c r="UCX25" s="0"/>
      <c r="UCY25" s="0"/>
      <c r="UCZ25" s="0"/>
      <c r="UDA25" s="0"/>
      <c r="UDB25" s="0"/>
      <c r="UDC25" s="0"/>
      <c r="UDD25" s="0"/>
      <c r="UDE25" s="0"/>
      <c r="UDF25" s="0"/>
      <c r="UDG25" s="0"/>
      <c r="UDH25" s="0"/>
      <c r="UDI25" s="0"/>
      <c r="UDJ25" s="0"/>
      <c r="UDK25" s="0"/>
      <c r="UDL25" s="0"/>
      <c r="UDM25" s="0"/>
      <c r="UDN25" s="0"/>
      <c r="UDO25" s="0"/>
      <c r="UDP25" s="0"/>
      <c r="UDQ25" s="0"/>
      <c r="UDR25" s="0"/>
      <c r="UDS25" s="0"/>
      <c r="UDT25" s="0"/>
      <c r="UDU25" s="0"/>
      <c r="UDV25" s="0"/>
      <c r="UDW25" s="0"/>
      <c r="UDX25" s="0"/>
      <c r="UDY25" s="0"/>
      <c r="UDZ25" s="0"/>
      <c r="UEA25" s="0"/>
      <c r="UEB25" s="0"/>
      <c r="UEC25" s="0"/>
      <c r="UED25" s="0"/>
      <c r="UEE25" s="0"/>
      <c r="UEF25" s="0"/>
      <c r="UEG25" s="0"/>
      <c r="UEH25" s="0"/>
      <c r="UEI25" s="0"/>
      <c r="UEJ25" s="0"/>
      <c r="UEK25" s="0"/>
      <c r="UEL25" s="0"/>
      <c r="UEM25" s="0"/>
      <c r="UEN25" s="0"/>
      <c r="UEO25" s="0"/>
      <c r="UEP25" s="0"/>
      <c r="UEQ25" s="0"/>
      <c r="UER25" s="0"/>
      <c r="UES25" s="0"/>
      <c r="UET25" s="0"/>
      <c r="UEU25" s="0"/>
      <c r="UEV25" s="0"/>
      <c r="UEW25" s="0"/>
      <c r="UEX25" s="0"/>
      <c r="UEY25" s="0"/>
      <c r="UEZ25" s="0"/>
      <c r="UFA25" s="0"/>
      <c r="UFB25" s="0"/>
      <c r="UFC25" s="0"/>
      <c r="UFD25" s="0"/>
      <c r="UFE25" s="0"/>
      <c r="UFF25" s="0"/>
      <c r="UFG25" s="0"/>
      <c r="UFH25" s="0"/>
      <c r="UFI25" s="0"/>
      <c r="UFJ25" s="0"/>
      <c r="UFK25" s="0"/>
      <c r="UFL25" s="0"/>
      <c r="UFM25" s="0"/>
      <c r="UFN25" s="0"/>
      <c r="UFO25" s="0"/>
      <c r="UFP25" s="0"/>
      <c r="UFQ25" s="0"/>
      <c r="UFR25" s="0"/>
      <c r="UFS25" s="0"/>
      <c r="UFT25" s="0"/>
      <c r="UFU25" s="0"/>
      <c r="UFV25" s="0"/>
      <c r="UFW25" s="0"/>
      <c r="UFX25" s="0"/>
      <c r="UFY25" s="0"/>
      <c r="UFZ25" s="0"/>
      <c r="UGA25" s="0"/>
      <c r="UGB25" s="0"/>
      <c r="UGC25" s="0"/>
      <c r="UGD25" s="0"/>
      <c r="UGE25" s="0"/>
      <c r="UGF25" s="0"/>
      <c r="UGG25" s="0"/>
      <c r="UGH25" s="0"/>
      <c r="UGI25" s="0"/>
      <c r="UGJ25" s="0"/>
      <c r="UGK25" s="0"/>
      <c r="UGL25" s="0"/>
      <c r="UGM25" s="0"/>
      <c r="UGN25" s="0"/>
      <c r="UGO25" s="0"/>
      <c r="UGP25" s="0"/>
      <c r="UGQ25" s="0"/>
      <c r="UGR25" s="0"/>
      <c r="UGS25" s="0"/>
      <c r="UGT25" s="0"/>
      <c r="UGU25" s="0"/>
      <c r="UGV25" s="0"/>
      <c r="UGW25" s="0"/>
      <c r="UGX25" s="0"/>
      <c r="UGY25" s="0"/>
      <c r="UGZ25" s="0"/>
      <c r="UHA25" s="0"/>
      <c r="UHB25" s="0"/>
      <c r="UHC25" s="0"/>
      <c r="UHD25" s="0"/>
      <c r="UHE25" s="0"/>
      <c r="UHF25" s="0"/>
      <c r="UHG25" s="0"/>
      <c r="UHH25" s="0"/>
      <c r="UHI25" s="0"/>
      <c r="UHJ25" s="0"/>
      <c r="UHK25" s="0"/>
      <c r="UHL25" s="0"/>
      <c r="UHM25" s="0"/>
      <c r="UHN25" s="0"/>
      <c r="UHO25" s="0"/>
      <c r="UHP25" s="0"/>
      <c r="UHQ25" s="0"/>
      <c r="UHR25" s="0"/>
      <c r="UHS25" s="0"/>
      <c r="UHT25" s="0"/>
      <c r="UHU25" s="0"/>
      <c r="UHV25" s="0"/>
      <c r="UHW25" s="0"/>
      <c r="UHX25" s="0"/>
      <c r="UHY25" s="0"/>
      <c r="UHZ25" s="0"/>
      <c r="UIA25" s="0"/>
      <c r="UIB25" s="0"/>
      <c r="UIC25" s="0"/>
      <c r="UID25" s="0"/>
      <c r="UIE25" s="0"/>
      <c r="UIF25" s="0"/>
      <c r="UIG25" s="0"/>
      <c r="UIH25" s="0"/>
      <c r="UII25" s="0"/>
      <c r="UIJ25" s="0"/>
      <c r="UIK25" s="0"/>
      <c r="UIL25" s="0"/>
      <c r="UIM25" s="0"/>
      <c r="UIN25" s="0"/>
      <c r="UIO25" s="0"/>
      <c r="UIP25" s="0"/>
      <c r="UIQ25" s="0"/>
      <c r="UIR25" s="0"/>
      <c r="UIS25" s="0"/>
      <c r="UIT25" s="0"/>
      <c r="UIU25" s="0"/>
      <c r="UIV25" s="0"/>
      <c r="UIW25" s="0"/>
      <c r="UIX25" s="0"/>
      <c r="UIY25" s="0"/>
      <c r="UIZ25" s="0"/>
      <c r="UJA25" s="0"/>
      <c r="UJB25" s="0"/>
      <c r="UJC25" s="0"/>
      <c r="UJD25" s="0"/>
      <c r="UJE25" s="0"/>
      <c r="UJF25" s="0"/>
      <c r="UJG25" s="0"/>
      <c r="UJH25" s="0"/>
      <c r="UJI25" s="0"/>
      <c r="UJJ25" s="0"/>
      <c r="UJK25" s="0"/>
      <c r="UJL25" s="0"/>
      <c r="UJM25" s="0"/>
      <c r="UJN25" s="0"/>
      <c r="UJO25" s="0"/>
      <c r="UJP25" s="0"/>
      <c r="UJQ25" s="0"/>
      <c r="UJR25" s="0"/>
      <c r="UJS25" s="0"/>
      <c r="UJT25" s="0"/>
      <c r="UJU25" s="0"/>
      <c r="UJV25" s="0"/>
      <c r="UJW25" s="0"/>
      <c r="UJX25" s="0"/>
      <c r="UJY25" s="0"/>
      <c r="UJZ25" s="0"/>
      <c r="UKA25" s="0"/>
      <c r="UKB25" s="0"/>
      <c r="UKC25" s="0"/>
      <c r="UKD25" s="0"/>
      <c r="UKE25" s="0"/>
      <c r="UKF25" s="0"/>
      <c r="UKG25" s="0"/>
      <c r="UKH25" s="0"/>
      <c r="UKI25" s="0"/>
      <c r="UKJ25" s="0"/>
      <c r="UKK25" s="0"/>
      <c r="UKL25" s="0"/>
      <c r="UKM25" s="0"/>
      <c r="UKN25" s="0"/>
      <c r="UKO25" s="0"/>
      <c r="UKP25" s="0"/>
      <c r="UKQ25" s="0"/>
      <c r="UKR25" s="0"/>
      <c r="UKS25" s="0"/>
      <c r="UKT25" s="0"/>
      <c r="UKU25" s="0"/>
      <c r="UKV25" s="0"/>
      <c r="UKW25" s="0"/>
      <c r="UKX25" s="0"/>
      <c r="UKY25" s="0"/>
      <c r="UKZ25" s="0"/>
      <c r="ULA25" s="0"/>
      <c r="ULB25" s="0"/>
      <c r="ULC25" s="0"/>
      <c r="ULD25" s="0"/>
      <c r="ULE25" s="0"/>
      <c r="ULF25" s="0"/>
      <c r="ULG25" s="0"/>
      <c r="ULH25" s="0"/>
      <c r="ULI25" s="0"/>
      <c r="ULJ25" s="0"/>
      <c r="ULK25" s="0"/>
      <c r="ULL25" s="0"/>
      <c r="ULM25" s="0"/>
      <c r="ULN25" s="0"/>
      <c r="ULO25" s="0"/>
      <c r="ULP25" s="0"/>
      <c r="ULQ25" s="0"/>
      <c r="ULR25" s="0"/>
      <c r="ULS25" s="0"/>
      <c r="ULT25" s="0"/>
      <c r="ULU25" s="0"/>
      <c r="ULV25" s="0"/>
      <c r="ULW25" s="0"/>
      <c r="ULX25" s="0"/>
      <c r="ULY25" s="0"/>
      <c r="ULZ25" s="0"/>
      <c r="UMA25" s="0"/>
      <c r="UMB25" s="0"/>
      <c r="UMC25" s="0"/>
      <c r="UMD25" s="0"/>
      <c r="UME25" s="0"/>
      <c r="UMF25" s="0"/>
      <c r="UMG25" s="0"/>
      <c r="UMH25" s="0"/>
      <c r="UMI25" s="0"/>
      <c r="UMJ25" s="0"/>
      <c r="UMK25" s="0"/>
      <c r="UML25" s="0"/>
      <c r="UMM25" s="0"/>
      <c r="UMN25" s="0"/>
      <c r="UMO25" s="0"/>
      <c r="UMP25" s="0"/>
      <c r="UMQ25" s="0"/>
      <c r="UMR25" s="0"/>
      <c r="UMS25" s="0"/>
      <c r="UMT25" s="0"/>
      <c r="UMU25" s="0"/>
      <c r="UMV25" s="0"/>
      <c r="UMW25" s="0"/>
      <c r="UMX25" s="0"/>
      <c r="UMY25" s="0"/>
      <c r="UMZ25" s="0"/>
      <c r="UNA25" s="0"/>
      <c r="UNB25" s="0"/>
      <c r="UNC25" s="0"/>
      <c r="UND25" s="0"/>
      <c r="UNE25" s="0"/>
      <c r="UNF25" s="0"/>
      <c r="UNG25" s="0"/>
      <c r="UNH25" s="0"/>
      <c r="UNI25" s="0"/>
      <c r="UNJ25" s="0"/>
      <c r="UNK25" s="0"/>
      <c r="UNL25" s="0"/>
      <c r="UNM25" s="0"/>
      <c r="UNN25" s="0"/>
      <c r="UNO25" s="0"/>
      <c r="UNP25" s="0"/>
      <c r="UNQ25" s="0"/>
      <c r="UNR25" s="0"/>
      <c r="UNS25" s="0"/>
      <c r="UNT25" s="0"/>
      <c r="UNU25" s="0"/>
      <c r="UNV25" s="0"/>
      <c r="UNW25" s="0"/>
      <c r="UNX25" s="0"/>
      <c r="UNY25" s="0"/>
      <c r="UNZ25" s="0"/>
      <c r="UOA25" s="0"/>
      <c r="UOB25" s="0"/>
      <c r="UOC25" s="0"/>
      <c r="UOD25" s="0"/>
      <c r="UOE25" s="0"/>
      <c r="UOF25" s="0"/>
      <c r="UOG25" s="0"/>
      <c r="UOH25" s="0"/>
      <c r="UOI25" s="0"/>
      <c r="UOJ25" s="0"/>
      <c r="UOK25" s="0"/>
      <c r="UOL25" s="0"/>
      <c r="UOM25" s="0"/>
      <c r="UON25" s="0"/>
      <c r="UOO25" s="0"/>
      <c r="UOP25" s="0"/>
      <c r="UOQ25" s="0"/>
      <c r="UOR25" s="0"/>
      <c r="UOS25" s="0"/>
      <c r="UOT25" s="0"/>
      <c r="UOU25" s="0"/>
      <c r="UOV25" s="0"/>
      <c r="UOW25" s="0"/>
      <c r="UOX25" s="0"/>
      <c r="UOY25" s="0"/>
      <c r="UOZ25" s="0"/>
      <c r="UPA25" s="0"/>
      <c r="UPB25" s="0"/>
      <c r="UPC25" s="0"/>
      <c r="UPD25" s="0"/>
      <c r="UPE25" s="0"/>
      <c r="UPF25" s="0"/>
      <c r="UPG25" s="0"/>
      <c r="UPH25" s="0"/>
      <c r="UPI25" s="0"/>
      <c r="UPJ25" s="0"/>
      <c r="UPK25" s="0"/>
      <c r="UPL25" s="0"/>
      <c r="UPM25" s="0"/>
      <c r="UPN25" s="0"/>
      <c r="UPO25" s="0"/>
      <c r="UPP25" s="0"/>
      <c r="UPQ25" s="0"/>
      <c r="UPR25" s="0"/>
      <c r="UPS25" s="0"/>
      <c r="UPT25" s="0"/>
      <c r="UPU25" s="0"/>
      <c r="UPV25" s="0"/>
      <c r="UPW25" s="0"/>
      <c r="UPX25" s="0"/>
      <c r="UPY25" s="0"/>
      <c r="UPZ25" s="0"/>
      <c r="UQA25" s="0"/>
      <c r="UQB25" s="0"/>
      <c r="UQC25" s="0"/>
      <c r="UQD25" s="0"/>
      <c r="UQE25" s="0"/>
      <c r="UQF25" s="0"/>
      <c r="UQG25" s="0"/>
      <c r="UQH25" s="0"/>
      <c r="UQI25" s="0"/>
      <c r="UQJ25" s="0"/>
      <c r="UQK25" s="0"/>
      <c r="UQL25" s="0"/>
      <c r="UQM25" s="0"/>
      <c r="UQN25" s="0"/>
      <c r="UQO25" s="0"/>
      <c r="UQP25" s="0"/>
      <c r="UQQ25" s="0"/>
      <c r="UQR25" s="0"/>
      <c r="UQS25" s="0"/>
      <c r="UQT25" s="0"/>
      <c r="UQU25" s="0"/>
      <c r="UQV25" s="0"/>
      <c r="UQW25" s="0"/>
      <c r="UQX25" s="0"/>
      <c r="UQY25" s="0"/>
      <c r="UQZ25" s="0"/>
      <c r="URA25" s="0"/>
      <c r="URB25" s="0"/>
      <c r="URC25" s="0"/>
      <c r="URD25" s="0"/>
      <c r="URE25" s="0"/>
      <c r="URF25" s="0"/>
      <c r="URG25" s="0"/>
      <c r="URH25" s="0"/>
      <c r="URI25" s="0"/>
      <c r="URJ25" s="0"/>
      <c r="URK25" s="0"/>
      <c r="URL25" s="0"/>
      <c r="URM25" s="0"/>
      <c r="URN25" s="0"/>
      <c r="URO25" s="0"/>
      <c r="URP25" s="0"/>
      <c r="URQ25" s="0"/>
      <c r="URR25" s="0"/>
      <c r="URS25" s="0"/>
      <c r="URT25" s="0"/>
      <c r="URU25" s="0"/>
      <c r="URV25" s="0"/>
      <c r="URW25" s="0"/>
      <c r="URX25" s="0"/>
      <c r="URY25" s="0"/>
      <c r="URZ25" s="0"/>
      <c r="USA25" s="0"/>
      <c r="USB25" s="0"/>
      <c r="USC25" s="0"/>
      <c r="USD25" s="0"/>
      <c r="USE25" s="0"/>
      <c r="USF25" s="0"/>
      <c r="USG25" s="0"/>
      <c r="USH25" s="0"/>
      <c r="USI25" s="0"/>
      <c r="USJ25" s="0"/>
      <c r="USK25" s="0"/>
      <c r="USL25" s="0"/>
      <c r="USM25" s="0"/>
      <c r="USN25" s="0"/>
      <c r="USO25" s="0"/>
      <c r="USP25" s="0"/>
      <c r="USQ25" s="0"/>
      <c r="USR25" s="0"/>
      <c r="USS25" s="0"/>
      <c r="UST25" s="0"/>
      <c r="USU25" s="0"/>
      <c r="USV25" s="0"/>
      <c r="USW25" s="0"/>
      <c r="USX25" s="0"/>
      <c r="USY25" s="0"/>
      <c r="USZ25" s="0"/>
      <c r="UTA25" s="0"/>
      <c r="UTB25" s="0"/>
      <c r="UTC25" s="0"/>
      <c r="UTD25" s="0"/>
      <c r="UTE25" s="0"/>
      <c r="UTF25" s="0"/>
      <c r="UTG25" s="0"/>
      <c r="UTH25" s="0"/>
      <c r="UTI25" s="0"/>
      <c r="UTJ25" s="0"/>
      <c r="UTK25" s="0"/>
      <c r="UTL25" s="0"/>
      <c r="UTM25" s="0"/>
      <c r="UTN25" s="0"/>
      <c r="UTO25" s="0"/>
      <c r="UTP25" s="0"/>
      <c r="UTQ25" s="0"/>
      <c r="UTR25" s="0"/>
      <c r="UTS25" s="0"/>
      <c r="UTT25" s="0"/>
      <c r="UTU25" s="0"/>
      <c r="UTV25" s="0"/>
      <c r="UTW25" s="0"/>
      <c r="UTX25" s="0"/>
      <c r="UTY25" s="0"/>
      <c r="UTZ25" s="0"/>
      <c r="UUA25" s="0"/>
      <c r="UUB25" s="0"/>
      <c r="UUC25" s="0"/>
      <c r="UUD25" s="0"/>
      <c r="UUE25" s="0"/>
      <c r="UUF25" s="0"/>
      <c r="UUG25" s="0"/>
      <c r="UUH25" s="0"/>
      <c r="UUI25" s="0"/>
      <c r="UUJ25" s="0"/>
      <c r="UUK25" s="0"/>
      <c r="UUL25" s="0"/>
      <c r="UUM25" s="0"/>
      <c r="UUN25" s="0"/>
      <c r="UUO25" s="0"/>
      <c r="UUP25" s="0"/>
      <c r="UUQ25" s="0"/>
      <c r="UUR25" s="0"/>
      <c r="UUS25" s="0"/>
      <c r="UUT25" s="0"/>
      <c r="UUU25" s="0"/>
      <c r="UUV25" s="0"/>
      <c r="UUW25" s="0"/>
      <c r="UUX25" s="0"/>
      <c r="UUY25" s="0"/>
      <c r="UUZ25" s="0"/>
      <c r="UVA25" s="0"/>
      <c r="UVB25" s="0"/>
      <c r="UVC25" s="0"/>
      <c r="UVD25" s="0"/>
      <c r="UVE25" s="0"/>
      <c r="UVF25" s="0"/>
      <c r="UVG25" s="0"/>
      <c r="UVH25" s="0"/>
      <c r="UVI25" s="0"/>
      <c r="UVJ25" s="0"/>
      <c r="UVK25" s="0"/>
      <c r="UVL25" s="0"/>
      <c r="UVM25" s="0"/>
      <c r="UVN25" s="0"/>
      <c r="UVO25" s="0"/>
      <c r="UVP25" s="0"/>
      <c r="UVQ25" s="0"/>
      <c r="UVR25" s="0"/>
      <c r="UVS25" s="0"/>
      <c r="UVT25" s="0"/>
      <c r="UVU25" s="0"/>
      <c r="UVV25" s="0"/>
      <c r="UVW25" s="0"/>
      <c r="UVX25" s="0"/>
      <c r="UVY25" s="0"/>
      <c r="UVZ25" s="0"/>
      <c r="UWA25" s="0"/>
      <c r="UWB25" s="0"/>
      <c r="UWC25" s="0"/>
      <c r="UWD25" s="0"/>
      <c r="UWE25" s="0"/>
      <c r="UWF25" s="0"/>
      <c r="UWG25" s="0"/>
      <c r="UWH25" s="0"/>
      <c r="UWI25" s="0"/>
      <c r="UWJ25" s="0"/>
      <c r="UWK25" s="0"/>
      <c r="UWL25" s="0"/>
      <c r="UWM25" s="0"/>
      <c r="UWN25" s="0"/>
      <c r="UWO25" s="0"/>
      <c r="UWP25" s="0"/>
      <c r="UWQ25" s="0"/>
      <c r="UWR25" s="0"/>
      <c r="UWS25" s="0"/>
      <c r="UWT25" s="0"/>
      <c r="UWU25" s="0"/>
      <c r="UWV25" s="0"/>
      <c r="UWW25" s="0"/>
      <c r="UWX25" s="0"/>
      <c r="UWY25" s="0"/>
      <c r="UWZ25" s="0"/>
      <c r="UXA25" s="0"/>
      <c r="UXB25" s="0"/>
      <c r="UXC25" s="0"/>
      <c r="UXD25" s="0"/>
      <c r="UXE25" s="0"/>
      <c r="UXF25" s="0"/>
      <c r="UXG25" s="0"/>
      <c r="UXH25" s="0"/>
      <c r="UXI25" s="0"/>
      <c r="UXJ25" s="0"/>
      <c r="UXK25" s="0"/>
      <c r="UXL25" s="0"/>
      <c r="UXM25" s="0"/>
      <c r="UXN25" s="0"/>
      <c r="UXO25" s="0"/>
      <c r="UXP25" s="0"/>
      <c r="UXQ25" s="0"/>
      <c r="UXR25" s="0"/>
      <c r="UXS25" s="0"/>
      <c r="UXT25" s="0"/>
      <c r="UXU25" s="0"/>
      <c r="UXV25" s="0"/>
      <c r="UXW25" s="0"/>
      <c r="UXX25" s="0"/>
      <c r="UXY25" s="0"/>
      <c r="UXZ25" s="0"/>
      <c r="UYA25" s="0"/>
      <c r="UYB25" s="0"/>
      <c r="UYC25" s="0"/>
      <c r="UYD25" s="0"/>
      <c r="UYE25" s="0"/>
      <c r="UYF25" s="0"/>
      <c r="UYG25" s="0"/>
      <c r="UYH25" s="0"/>
      <c r="UYI25" s="0"/>
      <c r="UYJ25" s="0"/>
      <c r="UYK25" s="0"/>
      <c r="UYL25" s="0"/>
      <c r="UYM25" s="0"/>
      <c r="UYN25" s="0"/>
      <c r="UYO25" s="0"/>
      <c r="UYP25" s="0"/>
      <c r="UYQ25" s="0"/>
      <c r="UYR25" s="0"/>
      <c r="UYS25" s="0"/>
      <c r="UYT25" s="0"/>
      <c r="UYU25" s="0"/>
      <c r="UYV25" s="0"/>
      <c r="UYW25" s="0"/>
      <c r="UYX25" s="0"/>
      <c r="UYY25" s="0"/>
      <c r="UYZ25" s="0"/>
      <c r="UZA25" s="0"/>
      <c r="UZB25" s="0"/>
      <c r="UZC25" s="0"/>
      <c r="UZD25" s="0"/>
      <c r="UZE25" s="0"/>
      <c r="UZF25" s="0"/>
      <c r="UZG25" s="0"/>
      <c r="UZH25" s="0"/>
      <c r="UZI25" s="0"/>
      <c r="UZJ25" s="0"/>
      <c r="UZK25" s="0"/>
      <c r="UZL25" s="0"/>
      <c r="UZM25" s="0"/>
      <c r="UZN25" s="0"/>
      <c r="UZO25" s="0"/>
      <c r="UZP25" s="0"/>
      <c r="UZQ25" s="0"/>
      <c r="UZR25" s="0"/>
      <c r="UZS25" s="0"/>
      <c r="UZT25" s="0"/>
      <c r="UZU25" s="0"/>
      <c r="UZV25" s="0"/>
      <c r="UZW25" s="0"/>
      <c r="UZX25" s="0"/>
      <c r="UZY25" s="0"/>
      <c r="UZZ25" s="0"/>
      <c r="VAA25" s="0"/>
      <c r="VAB25" s="0"/>
      <c r="VAC25" s="0"/>
      <c r="VAD25" s="0"/>
      <c r="VAE25" s="0"/>
      <c r="VAF25" s="0"/>
      <c r="VAG25" s="0"/>
      <c r="VAH25" s="0"/>
      <c r="VAI25" s="0"/>
      <c r="VAJ25" s="0"/>
      <c r="VAK25" s="0"/>
      <c r="VAL25" s="0"/>
      <c r="VAM25" s="0"/>
      <c r="VAN25" s="0"/>
      <c r="VAO25" s="0"/>
      <c r="VAP25" s="0"/>
      <c r="VAQ25" s="0"/>
      <c r="VAR25" s="0"/>
      <c r="VAS25" s="0"/>
      <c r="VAT25" s="0"/>
      <c r="VAU25" s="0"/>
      <c r="VAV25" s="0"/>
      <c r="VAW25" s="0"/>
      <c r="VAX25" s="0"/>
      <c r="VAY25" s="0"/>
      <c r="VAZ25" s="0"/>
      <c r="VBA25" s="0"/>
      <c r="VBB25" s="0"/>
      <c r="VBC25" s="0"/>
      <c r="VBD25" s="0"/>
      <c r="VBE25" s="0"/>
      <c r="VBF25" s="0"/>
      <c r="VBG25" s="0"/>
      <c r="VBH25" s="0"/>
      <c r="VBI25" s="0"/>
      <c r="VBJ25" s="0"/>
      <c r="VBK25" s="0"/>
      <c r="VBL25" s="0"/>
      <c r="VBM25" s="0"/>
      <c r="VBN25" s="0"/>
      <c r="VBO25" s="0"/>
      <c r="VBP25" s="0"/>
      <c r="VBQ25" s="0"/>
      <c r="VBR25" s="0"/>
      <c r="VBS25" s="0"/>
      <c r="VBT25" s="0"/>
      <c r="VBU25" s="0"/>
      <c r="VBV25" s="0"/>
      <c r="VBW25" s="0"/>
      <c r="VBX25" s="0"/>
      <c r="VBY25" s="0"/>
      <c r="VBZ25" s="0"/>
      <c r="VCA25" s="0"/>
      <c r="VCB25" s="0"/>
      <c r="VCC25" s="0"/>
      <c r="VCD25" s="0"/>
      <c r="VCE25" s="0"/>
      <c r="VCF25" s="0"/>
      <c r="VCG25" s="0"/>
      <c r="VCH25" s="0"/>
      <c r="VCI25" s="0"/>
      <c r="VCJ25" s="0"/>
      <c r="VCK25" s="0"/>
      <c r="VCL25" s="0"/>
      <c r="VCM25" s="0"/>
      <c r="VCN25" s="0"/>
      <c r="VCO25" s="0"/>
      <c r="VCP25" s="0"/>
      <c r="VCQ25" s="0"/>
      <c r="VCR25" s="0"/>
      <c r="VCS25" s="0"/>
      <c r="VCT25" s="0"/>
      <c r="VCU25" s="0"/>
      <c r="VCV25" s="0"/>
      <c r="VCW25" s="0"/>
      <c r="VCX25" s="0"/>
      <c r="VCY25" s="0"/>
      <c r="VCZ25" s="0"/>
      <c r="VDA25" s="0"/>
      <c r="VDB25" s="0"/>
      <c r="VDC25" s="0"/>
      <c r="VDD25" s="0"/>
      <c r="VDE25" s="0"/>
      <c r="VDF25" s="0"/>
      <c r="VDG25" s="0"/>
      <c r="VDH25" s="0"/>
      <c r="VDI25" s="0"/>
      <c r="VDJ25" s="0"/>
      <c r="VDK25" s="0"/>
      <c r="VDL25" s="0"/>
      <c r="VDM25" s="0"/>
      <c r="VDN25" s="0"/>
      <c r="VDO25" s="0"/>
      <c r="VDP25" s="0"/>
      <c r="VDQ25" s="0"/>
      <c r="VDR25" s="0"/>
      <c r="VDS25" s="0"/>
      <c r="VDT25" s="0"/>
      <c r="VDU25" s="0"/>
      <c r="VDV25" s="0"/>
      <c r="VDW25" s="0"/>
      <c r="VDX25" s="0"/>
      <c r="VDY25" s="0"/>
      <c r="VDZ25" s="0"/>
      <c r="VEA25" s="0"/>
      <c r="VEB25" s="0"/>
      <c r="VEC25" s="0"/>
      <c r="VED25" s="0"/>
      <c r="VEE25" s="0"/>
      <c r="VEF25" s="0"/>
      <c r="VEG25" s="0"/>
      <c r="VEH25" s="0"/>
      <c r="VEI25" s="0"/>
      <c r="VEJ25" s="0"/>
      <c r="VEK25" s="0"/>
      <c r="VEL25" s="0"/>
      <c r="VEM25" s="0"/>
      <c r="VEN25" s="0"/>
      <c r="VEO25" s="0"/>
      <c r="VEP25" s="0"/>
      <c r="VEQ25" s="0"/>
      <c r="VER25" s="0"/>
      <c r="VES25" s="0"/>
      <c r="VET25" s="0"/>
      <c r="VEU25" s="0"/>
      <c r="VEV25" s="0"/>
      <c r="VEW25" s="0"/>
      <c r="VEX25" s="0"/>
      <c r="VEY25" s="0"/>
      <c r="VEZ25" s="0"/>
      <c r="VFA25" s="0"/>
      <c r="VFB25" s="0"/>
      <c r="VFC25" s="0"/>
      <c r="VFD25" s="0"/>
      <c r="VFE25" s="0"/>
      <c r="VFF25" s="0"/>
      <c r="VFG25" s="0"/>
      <c r="VFH25" s="0"/>
      <c r="VFI25" s="0"/>
      <c r="VFJ25" s="0"/>
      <c r="VFK25" s="0"/>
      <c r="VFL25" s="0"/>
      <c r="VFM25" s="0"/>
      <c r="VFN25" s="0"/>
      <c r="VFO25" s="0"/>
      <c r="VFP25" s="0"/>
      <c r="VFQ25" s="0"/>
      <c r="VFR25" s="0"/>
      <c r="VFS25" s="0"/>
      <c r="VFT25" s="0"/>
      <c r="VFU25" s="0"/>
      <c r="VFV25" s="0"/>
      <c r="VFW25" s="0"/>
      <c r="VFX25" s="0"/>
      <c r="VFY25" s="0"/>
      <c r="VFZ25" s="0"/>
      <c r="VGA25" s="0"/>
      <c r="VGB25" s="0"/>
      <c r="VGC25" s="0"/>
      <c r="VGD25" s="0"/>
      <c r="VGE25" s="0"/>
      <c r="VGF25" s="0"/>
      <c r="VGG25" s="0"/>
      <c r="VGH25" s="0"/>
      <c r="VGI25" s="0"/>
      <c r="VGJ25" s="0"/>
      <c r="VGK25" s="0"/>
      <c r="VGL25" s="0"/>
      <c r="VGM25" s="0"/>
      <c r="VGN25" s="0"/>
      <c r="VGO25" s="0"/>
      <c r="VGP25" s="0"/>
      <c r="VGQ25" s="0"/>
      <c r="VGR25" s="0"/>
      <c r="VGS25" s="0"/>
      <c r="VGT25" s="0"/>
      <c r="VGU25" s="0"/>
      <c r="VGV25" s="0"/>
      <c r="VGW25" s="0"/>
      <c r="VGX25" s="0"/>
      <c r="VGY25" s="0"/>
      <c r="VGZ25" s="0"/>
      <c r="VHA25" s="0"/>
      <c r="VHB25" s="0"/>
      <c r="VHC25" s="0"/>
      <c r="VHD25" s="0"/>
      <c r="VHE25" s="0"/>
      <c r="VHF25" s="0"/>
      <c r="VHG25" s="0"/>
      <c r="VHH25" s="0"/>
      <c r="VHI25" s="0"/>
      <c r="VHJ25" s="0"/>
      <c r="VHK25" s="0"/>
      <c r="VHL25" s="0"/>
      <c r="VHM25" s="0"/>
      <c r="VHN25" s="0"/>
      <c r="VHO25" s="0"/>
      <c r="VHP25" s="0"/>
      <c r="VHQ25" s="0"/>
      <c r="VHR25" s="0"/>
      <c r="VHS25" s="0"/>
      <c r="VHT25" s="0"/>
      <c r="VHU25" s="0"/>
      <c r="VHV25" s="0"/>
      <c r="VHW25" s="0"/>
      <c r="VHX25" s="0"/>
      <c r="VHY25" s="0"/>
      <c r="VHZ25" s="0"/>
      <c r="VIA25" s="0"/>
      <c r="VIB25" s="0"/>
      <c r="VIC25" s="0"/>
      <c r="VID25" s="0"/>
      <c r="VIE25" s="0"/>
      <c r="VIF25" s="0"/>
      <c r="VIG25" s="0"/>
      <c r="VIH25" s="0"/>
      <c r="VII25" s="0"/>
      <c r="VIJ25" s="0"/>
      <c r="VIK25" s="0"/>
      <c r="VIL25" s="0"/>
      <c r="VIM25" s="0"/>
      <c r="VIN25" s="0"/>
      <c r="VIO25" s="0"/>
      <c r="VIP25" s="0"/>
      <c r="VIQ25" s="0"/>
      <c r="VIR25" s="0"/>
      <c r="VIS25" s="0"/>
      <c r="VIT25" s="0"/>
      <c r="VIU25" s="0"/>
      <c r="VIV25" s="0"/>
      <c r="VIW25" s="0"/>
      <c r="VIX25" s="0"/>
      <c r="VIY25" s="0"/>
      <c r="VIZ25" s="0"/>
      <c r="VJA25" s="0"/>
      <c r="VJB25" s="0"/>
      <c r="VJC25" s="0"/>
      <c r="VJD25" s="0"/>
      <c r="VJE25" s="0"/>
      <c r="VJF25" s="0"/>
      <c r="VJG25" s="0"/>
      <c r="VJH25" s="0"/>
      <c r="VJI25" s="0"/>
      <c r="VJJ25" s="0"/>
      <c r="VJK25" s="0"/>
      <c r="VJL25" s="0"/>
      <c r="VJM25" s="0"/>
      <c r="VJN25" s="0"/>
      <c r="VJO25" s="0"/>
      <c r="VJP25" s="0"/>
      <c r="VJQ25" s="0"/>
      <c r="VJR25" s="0"/>
      <c r="VJS25" s="0"/>
      <c r="VJT25" s="0"/>
      <c r="VJU25" s="0"/>
      <c r="VJV25" s="0"/>
      <c r="VJW25" s="0"/>
      <c r="VJX25" s="0"/>
      <c r="VJY25" s="0"/>
      <c r="VJZ25" s="0"/>
      <c r="VKA25" s="0"/>
      <c r="VKB25" s="0"/>
      <c r="VKC25" s="0"/>
      <c r="VKD25" s="0"/>
      <c r="VKE25" s="0"/>
      <c r="VKF25" s="0"/>
      <c r="VKG25" s="0"/>
      <c r="VKH25" s="0"/>
      <c r="VKI25" s="0"/>
      <c r="VKJ25" s="0"/>
      <c r="VKK25" s="0"/>
      <c r="VKL25" s="0"/>
      <c r="VKM25" s="0"/>
      <c r="VKN25" s="0"/>
      <c r="VKO25" s="0"/>
      <c r="VKP25" s="0"/>
      <c r="VKQ25" s="0"/>
      <c r="VKR25" s="0"/>
      <c r="VKS25" s="0"/>
      <c r="VKT25" s="0"/>
      <c r="VKU25" s="0"/>
      <c r="VKV25" s="0"/>
      <c r="VKW25" s="0"/>
      <c r="VKX25" s="0"/>
      <c r="VKY25" s="0"/>
      <c r="VKZ25" s="0"/>
      <c r="VLA25" s="0"/>
      <c r="VLB25" s="0"/>
      <c r="VLC25" s="0"/>
      <c r="VLD25" s="0"/>
      <c r="VLE25" s="0"/>
      <c r="VLF25" s="0"/>
      <c r="VLG25" s="0"/>
      <c r="VLH25" s="0"/>
      <c r="VLI25" s="0"/>
      <c r="VLJ25" s="0"/>
      <c r="VLK25" s="0"/>
      <c r="VLL25" s="0"/>
      <c r="VLM25" s="0"/>
      <c r="VLN25" s="0"/>
      <c r="VLO25" s="0"/>
      <c r="VLP25" s="0"/>
      <c r="VLQ25" s="0"/>
      <c r="VLR25" s="0"/>
      <c r="VLS25" s="0"/>
      <c r="VLT25" s="0"/>
      <c r="VLU25" s="0"/>
      <c r="VLV25" s="0"/>
      <c r="VLW25" s="0"/>
      <c r="VLX25" s="0"/>
      <c r="VLY25" s="0"/>
      <c r="VLZ25" s="0"/>
      <c r="VMA25" s="0"/>
      <c r="VMB25" s="0"/>
      <c r="VMC25" s="0"/>
      <c r="VMD25" s="0"/>
      <c r="VME25" s="0"/>
      <c r="VMF25" s="0"/>
      <c r="VMG25" s="0"/>
      <c r="VMH25" s="0"/>
      <c r="VMI25" s="0"/>
      <c r="VMJ25" s="0"/>
      <c r="VMK25" s="0"/>
      <c r="VML25" s="0"/>
      <c r="VMM25" s="0"/>
      <c r="VMN25" s="0"/>
      <c r="VMO25" s="0"/>
      <c r="VMP25" s="0"/>
      <c r="VMQ25" s="0"/>
      <c r="VMR25" s="0"/>
      <c r="VMS25" s="0"/>
      <c r="VMT25" s="0"/>
      <c r="VMU25" s="0"/>
      <c r="VMV25" s="0"/>
      <c r="VMW25" s="0"/>
      <c r="VMX25" s="0"/>
      <c r="VMY25" s="0"/>
      <c r="VMZ25" s="0"/>
      <c r="VNA25" s="0"/>
      <c r="VNB25" s="0"/>
      <c r="VNC25" s="0"/>
      <c r="VND25" s="0"/>
      <c r="VNE25" s="0"/>
      <c r="VNF25" s="0"/>
      <c r="VNG25" s="0"/>
      <c r="VNH25" s="0"/>
      <c r="VNI25" s="0"/>
      <c r="VNJ25" s="0"/>
      <c r="VNK25" s="0"/>
      <c r="VNL25" s="0"/>
      <c r="VNM25" s="0"/>
      <c r="VNN25" s="0"/>
      <c r="VNO25" s="0"/>
      <c r="VNP25" s="0"/>
      <c r="VNQ25" s="0"/>
      <c r="VNR25" s="0"/>
      <c r="VNS25" s="0"/>
      <c r="VNT25" s="0"/>
      <c r="VNU25" s="0"/>
      <c r="VNV25" s="0"/>
      <c r="VNW25" s="0"/>
      <c r="VNX25" s="0"/>
      <c r="VNY25" s="0"/>
      <c r="VNZ25" s="0"/>
      <c r="VOA25" s="0"/>
      <c r="VOB25" s="0"/>
      <c r="VOC25" s="0"/>
      <c r="VOD25" s="0"/>
      <c r="VOE25" s="0"/>
      <c r="VOF25" s="0"/>
      <c r="VOG25" s="0"/>
      <c r="VOH25" s="0"/>
      <c r="VOI25" s="0"/>
      <c r="VOJ25" s="0"/>
      <c r="VOK25" s="0"/>
      <c r="VOL25" s="0"/>
      <c r="VOM25" s="0"/>
      <c r="VON25" s="0"/>
      <c r="VOO25" s="0"/>
      <c r="VOP25" s="0"/>
      <c r="VOQ25" s="0"/>
      <c r="VOR25" s="0"/>
      <c r="VOS25" s="0"/>
      <c r="VOT25" s="0"/>
      <c r="VOU25" s="0"/>
      <c r="VOV25" s="0"/>
      <c r="VOW25" s="0"/>
      <c r="VOX25" s="0"/>
      <c r="VOY25" s="0"/>
      <c r="VOZ25" s="0"/>
      <c r="VPA25" s="0"/>
      <c r="VPB25" s="0"/>
      <c r="VPC25" s="0"/>
      <c r="VPD25" s="0"/>
      <c r="VPE25" s="0"/>
      <c r="VPF25" s="0"/>
      <c r="VPG25" s="0"/>
      <c r="VPH25" s="0"/>
      <c r="VPI25" s="0"/>
      <c r="VPJ25" s="0"/>
      <c r="VPK25" s="0"/>
      <c r="VPL25" s="0"/>
      <c r="VPM25" s="0"/>
      <c r="VPN25" s="0"/>
      <c r="VPO25" s="0"/>
      <c r="VPP25" s="0"/>
      <c r="VPQ25" s="0"/>
      <c r="VPR25" s="0"/>
      <c r="VPS25" s="0"/>
      <c r="VPT25" s="0"/>
      <c r="VPU25" s="0"/>
      <c r="VPV25" s="0"/>
      <c r="VPW25" s="0"/>
      <c r="VPX25" s="0"/>
      <c r="VPY25" s="0"/>
      <c r="VPZ25" s="0"/>
      <c r="VQA25" s="0"/>
      <c r="VQB25" s="0"/>
      <c r="VQC25" s="0"/>
      <c r="VQD25" s="0"/>
      <c r="VQE25" s="0"/>
      <c r="VQF25" s="0"/>
      <c r="VQG25" s="0"/>
      <c r="VQH25" s="0"/>
      <c r="VQI25" s="0"/>
      <c r="VQJ25" s="0"/>
      <c r="VQK25" s="0"/>
      <c r="VQL25" s="0"/>
      <c r="VQM25" s="0"/>
      <c r="VQN25" s="0"/>
      <c r="VQO25" s="0"/>
      <c r="VQP25" s="0"/>
      <c r="VQQ25" s="0"/>
      <c r="VQR25" s="0"/>
      <c r="VQS25" s="0"/>
      <c r="VQT25" s="0"/>
      <c r="VQU25" s="0"/>
      <c r="VQV25" s="0"/>
      <c r="VQW25" s="0"/>
      <c r="VQX25" s="0"/>
      <c r="VQY25" s="0"/>
      <c r="VQZ25" s="0"/>
      <c r="VRA25" s="0"/>
      <c r="VRB25" s="0"/>
      <c r="VRC25" s="0"/>
      <c r="VRD25" s="0"/>
      <c r="VRE25" s="0"/>
      <c r="VRF25" s="0"/>
      <c r="VRG25" s="0"/>
      <c r="VRH25" s="0"/>
      <c r="VRI25" s="0"/>
      <c r="VRJ25" s="0"/>
      <c r="VRK25" s="0"/>
      <c r="VRL25" s="0"/>
      <c r="VRM25" s="0"/>
      <c r="VRN25" s="0"/>
      <c r="VRO25" s="0"/>
      <c r="VRP25" s="0"/>
      <c r="VRQ25" s="0"/>
      <c r="VRR25" s="0"/>
      <c r="VRS25" s="0"/>
      <c r="VRT25" s="0"/>
      <c r="VRU25" s="0"/>
      <c r="VRV25" s="0"/>
      <c r="VRW25" s="0"/>
      <c r="VRX25" s="0"/>
      <c r="VRY25" s="0"/>
      <c r="VRZ25" s="0"/>
      <c r="VSA25" s="0"/>
      <c r="VSB25" s="0"/>
      <c r="VSC25" s="0"/>
      <c r="VSD25" s="0"/>
      <c r="VSE25" s="0"/>
      <c r="VSF25" s="0"/>
      <c r="VSG25" s="0"/>
      <c r="VSH25" s="0"/>
      <c r="VSI25" s="0"/>
      <c r="VSJ25" s="0"/>
      <c r="VSK25" s="0"/>
      <c r="VSL25" s="0"/>
      <c r="VSM25" s="0"/>
      <c r="VSN25" s="0"/>
      <c r="VSO25" s="0"/>
      <c r="VSP25" s="0"/>
      <c r="VSQ25" s="0"/>
      <c r="VSR25" s="0"/>
      <c r="VSS25" s="0"/>
      <c r="VST25" s="0"/>
      <c r="VSU25" s="0"/>
      <c r="VSV25" s="0"/>
      <c r="VSW25" s="0"/>
      <c r="VSX25" s="0"/>
      <c r="VSY25" s="0"/>
      <c r="VSZ25" s="0"/>
      <c r="VTA25" s="0"/>
      <c r="VTB25" s="0"/>
      <c r="VTC25" s="0"/>
      <c r="VTD25" s="0"/>
      <c r="VTE25" s="0"/>
      <c r="VTF25" s="0"/>
      <c r="VTG25" s="0"/>
      <c r="VTH25" s="0"/>
      <c r="VTI25" s="0"/>
      <c r="VTJ25" s="0"/>
      <c r="VTK25" s="0"/>
      <c r="VTL25" s="0"/>
      <c r="VTM25" s="0"/>
      <c r="VTN25" s="0"/>
      <c r="VTO25" s="0"/>
      <c r="VTP25" s="0"/>
      <c r="VTQ25" s="0"/>
      <c r="VTR25" s="0"/>
      <c r="VTS25" s="0"/>
      <c r="VTT25" s="0"/>
      <c r="VTU25" s="0"/>
      <c r="VTV25" s="0"/>
      <c r="VTW25" s="0"/>
      <c r="VTX25" s="0"/>
      <c r="VTY25" s="0"/>
      <c r="VTZ25" s="0"/>
      <c r="VUA25" s="0"/>
      <c r="VUB25" s="0"/>
      <c r="VUC25" s="0"/>
      <c r="VUD25" s="0"/>
      <c r="VUE25" s="0"/>
      <c r="VUF25" s="0"/>
      <c r="VUG25" s="0"/>
      <c r="VUH25" s="0"/>
      <c r="VUI25" s="0"/>
      <c r="VUJ25" s="0"/>
      <c r="VUK25" s="0"/>
      <c r="VUL25" s="0"/>
      <c r="VUM25" s="0"/>
      <c r="VUN25" s="0"/>
      <c r="VUO25" s="0"/>
      <c r="VUP25" s="0"/>
      <c r="VUQ25" s="0"/>
      <c r="VUR25" s="0"/>
      <c r="VUS25" s="0"/>
      <c r="VUT25" s="0"/>
      <c r="VUU25" s="0"/>
      <c r="VUV25" s="0"/>
      <c r="VUW25" s="0"/>
      <c r="VUX25" s="0"/>
      <c r="VUY25" s="0"/>
      <c r="VUZ25" s="0"/>
      <c r="VVA25" s="0"/>
      <c r="VVB25" s="0"/>
      <c r="VVC25" s="0"/>
      <c r="VVD25" s="0"/>
      <c r="VVE25" s="0"/>
      <c r="VVF25" s="0"/>
      <c r="VVG25" s="0"/>
      <c r="VVH25" s="0"/>
      <c r="VVI25" s="0"/>
      <c r="VVJ25" s="0"/>
      <c r="VVK25" s="0"/>
      <c r="VVL25" s="0"/>
      <c r="VVM25" s="0"/>
      <c r="VVN25" s="0"/>
      <c r="VVO25" s="0"/>
      <c r="VVP25" s="0"/>
      <c r="VVQ25" s="0"/>
      <c r="VVR25" s="0"/>
      <c r="VVS25" s="0"/>
      <c r="VVT25" s="0"/>
      <c r="VVU25" s="0"/>
      <c r="VVV25" s="0"/>
      <c r="VVW25" s="0"/>
      <c r="VVX25" s="0"/>
      <c r="VVY25" s="0"/>
      <c r="VVZ25" s="0"/>
      <c r="VWA25" s="0"/>
      <c r="VWB25" s="0"/>
      <c r="VWC25" s="0"/>
      <c r="VWD25" s="0"/>
      <c r="VWE25" s="0"/>
      <c r="VWF25" s="0"/>
      <c r="VWG25" s="0"/>
      <c r="VWH25" s="0"/>
      <c r="VWI25" s="0"/>
      <c r="VWJ25" s="0"/>
      <c r="VWK25" s="0"/>
      <c r="VWL25" s="0"/>
      <c r="VWM25" s="0"/>
      <c r="VWN25" s="0"/>
      <c r="VWO25" s="0"/>
      <c r="VWP25" s="0"/>
      <c r="VWQ25" s="0"/>
      <c r="VWR25" s="0"/>
      <c r="VWS25" s="0"/>
      <c r="VWT25" s="0"/>
      <c r="VWU25" s="0"/>
      <c r="VWV25" s="0"/>
      <c r="VWW25" s="0"/>
      <c r="VWX25" s="0"/>
      <c r="VWY25" s="0"/>
      <c r="VWZ25" s="0"/>
      <c r="VXA25" s="0"/>
      <c r="VXB25" s="0"/>
      <c r="VXC25" s="0"/>
      <c r="VXD25" s="0"/>
      <c r="VXE25" s="0"/>
      <c r="VXF25" s="0"/>
      <c r="VXG25" s="0"/>
      <c r="VXH25" s="0"/>
      <c r="VXI25" s="0"/>
      <c r="VXJ25" s="0"/>
      <c r="VXK25" s="0"/>
      <c r="VXL25" s="0"/>
      <c r="VXM25" s="0"/>
      <c r="VXN25" s="0"/>
      <c r="VXO25" s="0"/>
      <c r="VXP25" s="0"/>
      <c r="VXQ25" s="0"/>
      <c r="VXR25" s="0"/>
      <c r="VXS25" s="0"/>
      <c r="VXT25" s="0"/>
      <c r="VXU25" s="0"/>
      <c r="VXV25" s="0"/>
      <c r="VXW25" s="0"/>
      <c r="VXX25" s="0"/>
      <c r="VXY25" s="0"/>
      <c r="VXZ25" s="0"/>
      <c r="VYA25" s="0"/>
      <c r="VYB25" s="0"/>
      <c r="VYC25" s="0"/>
      <c r="VYD25" s="0"/>
      <c r="VYE25" s="0"/>
      <c r="VYF25" s="0"/>
      <c r="VYG25" s="0"/>
      <c r="VYH25" s="0"/>
      <c r="VYI25" s="0"/>
      <c r="VYJ25" s="0"/>
      <c r="VYK25" s="0"/>
      <c r="VYL25" s="0"/>
      <c r="VYM25" s="0"/>
      <c r="VYN25" s="0"/>
      <c r="VYO25" s="0"/>
      <c r="VYP25" s="0"/>
      <c r="VYQ25" s="0"/>
      <c r="VYR25" s="0"/>
      <c r="VYS25" s="0"/>
      <c r="VYT25" s="0"/>
      <c r="VYU25" s="0"/>
      <c r="VYV25" s="0"/>
      <c r="VYW25" s="0"/>
      <c r="VYX25" s="0"/>
      <c r="VYY25" s="0"/>
      <c r="VYZ25" s="0"/>
      <c r="VZA25" s="0"/>
      <c r="VZB25" s="0"/>
      <c r="VZC25" s="0"/>
      <c r="VZD25" s="0"/>
      <c r="VZE25" s="0"/>
      <c r="VZF25" s="0"/>
      <c r="VZG25" s="0"/>
      <c r="VZH25" s="0"/>
      <c r="VZI25" s="0"/>
      <c r="VZJ25" s="0"/>
      <c r="VZK25" s="0"/>
      <c r="VZL25" s="0"/>
      <c r="VZM25" s="0"/>
      <c r="VZN25" s="0"/>
      <c r="VZO25" s="0"/>
      <c r="VZP25" s="0"/>
      <c r="VZQ25" s="0"/>
      <c r="VZR25" s="0"/>
      <c r="VZS25" s="0"/>
      <c r="VZT25" s="0"/>
      <c r="VZU25" s="0"/>
      <c r="VZV25" s="0"/>
      <c r="VZW25" s="0"/>
      <c r="VZX25" s="0"/>
      <c r="VZY25" s="0"/>
      <c r="VZZ25" s="0"/>
      <c r="WAA25" s="0"/>
      <c r="WAB25" s="0"/>
      <c r="WAC25" s="0"/>
      <c r="WAD25" s="0"/>
      <c r="WAE25" s="0"/>
      <c r="WAF25" s="0"/>
      <c r="WAG25" s="0"/>
      <c r="WAH25" s="0"/>
      <c r="WAI25" s="0"/>
      <c r="WAJ25" s="0"/>
      <c r="WAK25" s="0"/>
      <c r="WAL25" s="0"/>
      <c r="WAM25" s="0"/>
      <c r="WAN25" s="0"/>
      <c r="WAO25" s="0"/>
      <c r="WAP25" s="0"/>
      <c r="WAQ25" s="0"/>
      <c r="WAR25" s="0"/>
      <c r="WAS25" s="0"/>
      <c r="WAT25" s="0"/>
      <c r="WAU25" s="0"/>
      <c r="WAV25" s="0"/>
      <c r="WAW25" s="0"/>
      <c r="WAX25" s="0"/>
      <c r="WAY25" s="0"/>
      <c r="WAZ25" s="0"/>
      <c r="WBA25" s="0"/>
      <c r="WBB25" s="0"/>
      <c r="WBC25" s="0"/>
      <c r="WBD25" s="0"/>
      <c r="WBE25" s="0"/>
      <c r="WBF25" s="0"/>
      <c r="WBG25" s="0"/>
      <c r="WBH25" s="0"/>
      <c r="WBI25" s="0"/>
      <c r="WBJ25" s="0"/>
      <c r="WBK25" s="0"/>
      <c r="WBL25" s="0"/>
      <c r="WBM25" s="0"/>
      <c r="WBN25" s="0"/>
      <c r="WBO25" s="0"/>
      <c r="WBP25" s="0"/>
      <c r="WBQ25" s="0"/>
      <c r="WBR25" s="0"/>
      <c r="WBS25" s="0"/>
      <c r="WBT25" s="0"/>
      <c r="WBU25" s="0"/>
      <c r="WBV25" s="0"/>
      <c r="WBW25" s="0"/>
      <c r="WBX25" s="0"/>
      <c r="WBY25" s="0"/>
      <c r="WBZ25" s="0"/>
      <c r="WCA25" s="0"/>
      <c r="WCB25" s="0"/>
      <c r="WCC25" s="0"/>
      <c r="WCD25" s="0"/>
      <c r="WCE25" s="0"/>
      <c r="WCF25" s="0"/>
      <c r="WCG25" s="0"/>
      <c r="WCH25" s="0"/>
      <c r="WCI25" s="0"/>
      <c r="WCJ25" s="0"/>
      <c r="WCK25" s="0"/>
      <c r="WCL25" s="0"/>
      <c r="WCM25" s="0"/>
      <c r="WCN25" s="0"/>
      <c r="WCO25" s="0"/>
      <c r="WCP25" s="0"/>
      <c r="WCQ25" s="0"/>
      <c r="WCR25" s="0"/>
      <c r="WCS25" s="0"/>
      <c r="WCT25" s="0"/>
      <c r="WCU25" s="0"/>
      <c r="WCV25" s="0"/>
      <c r="WCW25" s="0"/>
      <c r="WCX25" s="0"/>
      <c r="WCY25" s="0"/>
      <c r="WCZ25" s="0"/>
      <c r="WDA25" s="0"/>
      <c r="WDB25" s="0"/>
      <c r="WDC25" s="0"/>
      <c r="WDD25" s="0"/>
      <c r="WDE25" s="0"/>
      <c r="WDF25" s="0"/>
      <c r="WDG25" s="0"/>
      <c r="WDH25" s="0"/>
      <c r="WDI25" s="0"/>
      <c r="WDJ25" s="0"/>
      <c r="WDK25" s="0"/>
      <c r="WDL25" s="0"/>
      <c r="WDM25" s="0"/>
      <c r="WDN25" s="0"/>
      <c r="WDO25" s="0"/>
      <c r="WDP25" s="0"/>
      <c r="WDQ25" s="0"/>
      <c r="WDR25" s="0"/>
      <c r="WDS25" s="0"/>
      <c r="WDT25" s="0"/>
      <c r="WDU25" s="0"/>
      <c r="WDV25" s="0"/>
      <c r="WDW25" s="0"/>
      <c r="WDX25" s="0"/>
      <c r="WDY25" s="0"/>
      <c r="WDZ25" s="0"/>
      <c r="WEA25" s="0"/>
      <c r="WEB25" s="0"/>
      <c r="WEC25" s="0"/>
      <c r="WED25" s="0"/>
      <c r="WEE25" s="0"/>
      <c r="WEF25" s="0"/>
      <c r="WEG25" s="0"/>
      <c r="WEH25" s="0"/>
      <c r="WEI25" s="0"/>
      <c r="WEJ25" s="0"/>
      <c r="WEK25" s="0"/>
      <c r="WEL25" s="0"/>
      <c r="WEM25" s="0"/>
      <c r="WEN25" s="0"/>
      <c r="WEO25" s="0"/>
      <c r="WEP25" s="0"/>
      <c r="WEQ25" s="0"/>
      <c r="WER25" s="0"/>
      <c r="WES25" s="0"/>
      <c r="WET25" s="0"/>
      <c r="WEU25" s="0"/>
      <c r="WEV25" s="0"/>
      <c r="WEW25" s="0"/>
      <c r="WEX25" s="0"/>
      <c r="WEY25" s="0"/>
      <c r="WEZ25" s="0"/>
      <c r="WFA25" s="0"/>
      <c r="WFB25" s="0"/>
      <c r="WFC25" s="0"/>
      <c r="WFD25" s="0"/>
      <c r="WFE25" s="0"/>
      <c r="WFF25" s="0"/>
      <c r="WFG25" s="0"/>
      <c r="WFH25" s="0"/>
      <c r="WFI25" s="0"/>
      <c r="WFJ25" s="0"/>
      <c r="WFK25" s="0"/>
      <c r="WFL25" s="0"/>
      <c r="WFM25" s="0"/>
      <c r="WFN25" s="0"/>
      <c r="WFO25" s="0"/>
      <c r="WFP25" s="0"/>
      <c r="WFQ25" s="0"/>
      <c r="WFR25" s="0"/>
      <c r="WFS25" s="0"/>
      <c r="WFT25" s="0"/>
      <c r="WFU25" s="0"/>
      <c r="WFV25" s="0"/>
      <c r="WFW25" s="0"/>
      <c r="WFX25" s="0"/>
      <c r="WFY25" s="0"/>
      <c r="WFZ25" s="0"/>
      <c r="WGA25" s="0"/>
      <c r="WGB25" s="0"/>
      <c r="WGC25" s="0"/>
      <c r="WGD25" s="0"/>
      <c r="WGE25" s="0"/>
      <c r="WGF25" s="0"/>
      <c r="WGG25" s="0"/>
      <c r="WGH25" s="0"/>
      <c r="WGI25" s="0"/>
      <c r="WGJ25" s="0"/>
      <c r="WGK25" s="0"/>
      <c r="WGL25" s="0"/>
      <c r="WGM25" s="0"/>
      <c r="WGN25" s="0"/>
      <c r="WGO25" s="0"/>
      <c r="WGP25" s="0"/>
      <c r="WGQ25" s="0"/>
      <c r="WGR25" s="0"/>
      <c r="WGS25" s="0"/>
      <c r="WGT25" s="0"/>
      <c r="WGU25" s="0"/>
      <c r="WGV25" s="0"/>
      <c r="WGW25" s="0"/>
      <c r="WGX25" s="0"/>
      <c r="WGY25" s="0"/>
      <c r="WGZ25" s="0"/>
      <c r="WHA25" s="0"/>
      <c r="WHB25" s="0"/>
      <c r="WHC25" s="0"/>
      <c r="WHD25" s="0"/>
      <c r="WHE25" s="0"/>
      <c r="WHF25" s="0"/>
      <c r="WHG25" s="0"/>
      <c r="WHH25" s="0"/>
      <c r="WHI25" s="0"/>
      <c r="WHJ25" s="0"/>
      <c r="WHK25" s="0"/>
      <c r="WHL25" s="0"/>
      <c r="WHM25" s="0"/>
      <c r="WHN25" s="0"/>
      <c r="WHO25" s="0"/>
      <c r="WHP25" s="0"/>
      <c r="WHQ25" s="0"/>
      <c r="WHR25" s="0"/>
      <c r="WHS25" s="0"/>
      <c r="WHT25" s="0"/>
      <c r="WHU25" s="0"/>
      <c r="WHV25" s="0"/>
      <c r="WHW25" s="0"/>
      <c r="WHX25" s="0"/>
      <c r="WHY25" s="0"/>
      <c r="WHZ25" s="0"/>
      <c r="WIA25" s="0"/>
      <c r="WIB25" s="0"/>
      <c r="WIC25" s="0"/>
      <c r="WID25" s="0"/>
      <c r="WIE25" s="0"/>
      <c r="WIF25" s="0"/>
      <c r="WIG25" s="0"/>
      <c r="WIH25" s="0"/>
      <c r="WII25" s="0"/>
      <c r="WIJ25" s="0"/>
      <c r="WIK25" s="0"/>
      <c r="WIL25" s="0"/>
      <c r="WIM25" s="0"/>
      <c r="WIN25" s="0"/>
      <c r="WIO25" s="0"/>
      <c r="WIP25" s="0"/>
      <c r="WIQ25" s="0"/>
      <c r="WIR25" s="0"/>
      <c r="WIS25" s="0"/>
      <c r="WIT25" s="0"/>
      <c r="WIU25" s="0"/>
      <c r="WIV25" s="0"/>
      <c r="WIW25" s="0"/>
      <c r="WIX25" s="0"/>
      <c r="WIY25" s="0"/>
      <c r="WIZ25" s="0"/>
      <c r="WJA25" s="0"/>
      <c r="WJB25" s="0"/>
      <c r="WJC25" s="0"/>
      <c r="WJD25" s="0"/>
      <c r="WJE25" s="0"/>
      <c r="WJF25" s="0"/>
      <c r="WJG25" s="0"/>
      <c r="WJH25" s="0"/>
      <c r="WJI25" s="0"/>
      <c r="WJJ25" s="0"/>
      <c r="WJK25" s="0"/>
      <c r="WJL25" s="0"/>
      <c r="WJM25" s="0"/>
      <c r="WJN25" s="0"/>
      <c r="WJO25" s="0"/>
      <c r="WJP25" s="0"/>
      <c r="WJQ25" s="0"/>
      <c r="WJR25" s="0"/>
      <c r="WJS25" s="0"/>
      <c r="WJT25" s="0"/>
      <c r="WJU25" s="0"/>
      <c r="WJV25" s="0"/>
      <c r="WJW25" s="0"/>
      <c r="WJX25" s="0"/>
      <c r="WJY25" s="0"/>
      <c r="WJZ25" s="0"/>
      <c r="WKA25" s="0"/>
      <c r="WKB25" s="0"/>
      <c r="WKC25" s="0"/>
      <c r="WKD25" s="0"/>
      <c r="WKE25" s="0"/>
      <c r="WKF25" s="0"/>
      <c r="WKG25" s="0"/>
      <c r="WKH25" s="0"/>
      <c r="WKI25" s="0"/>
      <c r="WKJ25" s="0"/>
      <c r="WKK25" s="0"/>
      <c r="WKL25" s="0"/>
      <c r="WKM25" s="0"/>
      <c r="WKN25" s="0"/>
      <c r="WKO25" s="0"/>
      <c r="WKP25" s="0"/>
      <c r="WKQ25" s="0"/>
      <c r="WKR25" s="0"/>
      <c r="WKS25" s="0"/>
      <c r="WKT25" s="0"/>
      <c r="WKU25" s="0"/>
      <c r="WKV25" s="0"/>
      <c r="WKW25" s="0"/>
      <c r="WKX25" s="0"/>
      <c r="WKY25" s="0"/>
      <c r="WKZ25" s="0"/>
      <c r="WLA25" s="0"/>
      <c r="WLB25" s="0"/>
      <c r="WLC25" s="0"/>
      <c r="WLD25" s="0"/>
      <c r="WLE25" s="0"/>
      <c r="WLF25" s="0"/>
      <c r="WLG25" s="0"/>
      <c r="WLH25" s="0"/>
      <c r="WLI25" s="0"/>
      <c r="WLJ25" s="0"/>
      <c r="WLK25" s="0"/>
      <c r="WLL25" s="0"/>
      <c r="WLM25" s="0"/>
      <c r="WLN25" s="0"/>
      <c r="WLO25" s="0"/>
      <c r="WLP25" s="0"/>
      <c r="WLQ25" s="0"/>
      <c r="WLR25" s="0"/>
      <c r="WLS25" s="0"/>
      <c r="WLT25" s="0"/>
      <c r="WLU25" s="0"/>
      <c r="WLV25" s="0"/>
      <c r="WLW25" s="0"/>
      <c r="WLX25" s="0"/>
      <c r="WLY25" s="0"/>
      <c r="WLZ25" s="0"/>
      <c r="WMA25" s="0"/>
      <c r="WMB25" s="0"/>
      <c r="WMC25" s="0"/>
      <c r="WMD25" s="0"/>
      <c r="WME25" s="0"/>
      <c r="WMF25" s="0"/>
      <c r="WMG25" s="0"/>
      <c r="WMH25" s="0"/>
      <c r="WMI25" s="0"/>
      <c r="WMJ25" s="0"/>
      <c r="WMK25" s="0"/>
      <c r="WML25" s="0"/>
      <c r="WMM25" s="0"/>
      <c r="WMN25" s="0"/>
      <c r="WMO25" s="0"/>
      <c r="WMP25" s="0"/>
      <c r="WMQ25" s="0"/>
      <c r="WMR25" s="0"/>
      <c r="WMS25" s="0"/>
      <c r="WMT25" s="0"/>
      <c r="WMU25" s="0"/>
      <c r="WMV25" s="0"/>
      <c r="WMW25" s="0"/>
      <c r="WMX25" s="0"/>
      <c r="WMY25" s="0"/>
      <c r="WMZ25" s="0"/>
      <c r="WNA25" s="0"/>
      <c r="WNB25" s="0"/>
      <c r="WNC25" s="0"/>
      <c r="WND25" s="0"/>
      <c r="WNE25" s="0"/>
      <c r="WNF25" s="0"/>
      <c r="WNG25" s="0"/>
      <c r="WNH25" s="0"/>
      <c r="WNI25" s="0"/>
      <c r="WNJ25" s="0"/>
      <c r="WNK25" s="0"/>
      <c r="WNL25" s="0"/>
      <c r="WNM25" s="0"/>
      <c r="WNN25" s="0"/>
      <c r="WNO25" s="0"/>
      <c r="WNP25" s="0"/>
      <c r="WNQ25" s="0"/>
      <c r="WNR25" s="0"/>
      <c r="WNS25" s="0"/>
      <c r="WNT25" s="0"/>
      <c r="WNU25" s="0"/>
      <c r="WNV25" s="0"/>
      <c r="WNW25" s="0"/>
      <c r="WNX25" s="0"/>
      <c r="WNY25" s="0"/>
      <c r="WNZ25" s="0"/>
      <c r="WOA25" s="0"/>
      <c r="WOB25" s="0"/>
      <c r="WOC25" s="0"/>
      <c r="WOD25" s="0"/>
      <c r="WOE25" s="0"/>
      <c r="WOF25" s="0"/>
      <c r="WOG25" s="0"/>
      <c r="WOH25" s="0"/>
      <c r="WOI25" s="0"/>
      <c r="WOJ25" s="0"/>
      <c r="WOK25" s="0"/>
      <c r="WOL25" s="0"/>
      <c r="WOM25" s="0"/>
      <c r="WON25" s="0"/>
      <c r="WOO25" s="0"/>
      <c r="WOP25" s="0"/>
      <c r="WOQ25" s="0"/>
      <c r="WOR25" s="0"/>
      <c r="WOS25" s="0"/>
      <c r="WOT25" s="0"/>
      <c r="WOU25" s="0"/>
      <c r="WOV25" s="0"/>
      <c r="WOW25" s="0"/>
      <c r="WOX25" s="0"/>
      <c r="WOY25" s="0"/>
      <c r="WOZ25" s="0"/>
      <c r="WPA25" s="0"/>
      <c r="WPB25" s="0"/>
      <c r="WPC25" s="0"/>
      <c r="WPD25" s="0"/>
      <c r="WPE25" s="0"/>
      <c r="WPF25" s="0"/>
      <c r="WPG25" s="0"/>
      <c r="WPH25" s="0"/>
      <c r="WPI25" s="0"/>
      <c r="WPJ25" s="0"/>
      <c r="WPK25" s="0"/>
      <c r="WPL25" s="0"/>
      <c r="WPM25" s="0"/>
      <c r="WPN25" s="0"/>
      <c r="WPO25" s="0"/>
      <c r="WPP25" s="0"/>
      <c r="WPQ25" s="0"/>
      <c r="WPR25" s="0"/>
      <c r="WPS25" s="0"/>
      <c r="WPT25" s="0"/>
      <c r="WPU25" s="0"/>
      <c r="WPV25" s="0"/>
      <c r="WPW25" s="0"/>
      <c r="WPX25" s="0"/>
      <c r="WPY25" s="0"/>
      <c r="WPZ25" s="0"/>
      <c r="WQA25" s="0"/>
      <c r="WQB25" s="0"/>
      <c r="WQC25" s="0"/>
      <c r="WQD25" s="0"/>
      <c r="WQE25" s="0"/>
      <c r="WQF25" s="0"/>
      <c r="WQG25" s="0"/>
      <c r="WQH25" s="0"/>
      <c r="WQI25" s="0"/>
      <c r="WQJ25" s="0"/>
      <c r="WQK25" s="0"/>
      <c r="WQL25" s="0"/>
      <c r="WQM25" s="0"/>
      <c r="WQN25" s="0"/>
      <c r="WQO25" s="0"/>
      <c r="WQP25" s="0"/>
      <c r="WQQ25" s="0"/>
      <c r="WQR25" s="0"/>
      <c r="WQS25" s="0"/>
      <c r="WQT25" s="0"/>
      <c r="WQU25" s="0"/>
      <c r="WQV25" s="0"/>
      <c r="WQW25" s="0"/>
      <c r="WQX25" s="0"/>
      <c r="WQY25" s="0"/>
      <c r="WQZ25" s="0"/>
      <c r="WRA25" s="0"/>
      <c r="WRB25" s="0"/>
      <c r="WRC25" s="0"/>
      <c r="WRD25" s="0"/>
      <c r="WRE25" s="0"/>
      <c r="WRF25" s="0"/>
      <c r="WRG25" s="0"/>
      <c r="WRH25" s="0"/>
      <c r="WRI25" s="0"/>
      <c r="WRJ25" s="0"/>
      <c r="WRK25" s="0"/>
      <c r="WRL25" s="0"/>
      <c r="WRM25" s="0"/>
      <c r="WRN25" s="0"/>
      <c r="WRO25" s="0"/>
      <c r="WRP25" s="0"/>
      <c r="WRQ25" s="0"/>
      <c r="WRR25" s="0"/>
      <c r="WRS25" s="0"/>
      <c r="WRT25" s="0"/>
      <c r="WRU25" s="0"/>
      <c r="WRV25" s="0"/>
      <c r="WRW25" s="0"/>
      <c r="WRX25" s="0"/>
      <c r="WRY25" s="0"/>
      <c r="WRZ25" s="0"/>
      <c r="WSA25" s="0"/>
      <c r="WSB25" s="0"/>
      <c r="WSC25" s="0"/>
      <c r="WSD25" s="0"/>
      <c r="WSE25" s="0"/>
      <c r="WSF25" s="0"/>
      <c r="WSG25" s="0"/>
      <c r="WSH25" s="0"/>
      <c r="WSI25" s="0"/>
      <c r="WSJ25" s="0"/>
      <c r="WSK25" s="0"/>
      <c r="WSL25" s="0"/>
      <c r="WSM25" s="0"/>
      <c r="WSN25" s="0"/>
      <c r="WSO25" s="0"/>
      <c r="WSP25" s="0"/>
      <c r="WSQ25" s="0"/>
      <c r="WSR25" s="0"/>
      <c r="WSS25" s="0"/>
      <c r="WST25" s="0"/>
      <c r="WSU25" s="0"/>
      <c r="WSV25" s="0"/>
      <c r="WSW25" s="0"/>
      <c r="WSX25" s="0"/>
      <c r="WSY25" s="0"/>
      <c r="WSZ25" s="0"/>
      <c r="WTA25" s="0"/>
      <c r="WTB25" s="0"/>
      <c r="WTC25" s="0"/>
      <c r="WTD25" s="0"/>
      <c r="WTE25" s="0"/>
      <c r="WTF25" s="0"/>
      <c r="WTG25" s="0"/>
      <c r="WTH25" s="0"/>
      <c r="WTI25" s="0"/>
      <c r="WTJ25" s="0"/>
      <c r="WTK25" s="0"/>
      <c r="WTL25" s="0"/>
      <c r="WTM25" s="0"/>
      <c r="WTN25" s="0"/>
      <c r="WTO25" s="0"/>
      <c r="WTP25" s="0"/>
      <c r="WTQ25" s="0"/>
      <c r="WTR25" s="0"/>
      <c r="WTS25" s="0"/>
      <c r="WTT25" s="0"/>
      <c r="WTU25" s="0"/>
      <c r="WTV25" s="0"/>
      <c r="WTW25" s="0"/>
      <c r="WTX25" s="0"/>
      <c r="WTY25" s="0"/>
      <c r="WTZ25" s="0"/>
      <c r="WUA25" s="0"/>
      <c r="WUB25" s="0"/>
      <c r="WUC25" s="0"/>
      <c r="WUD25" s="0"/>
      <c r="WUE25" s="0"/>
      <c r="WUF25" s="0"/>
      <c r="WUG25" s="0"/>
      <c r="WUH25" s="0"/>
      <c r="WUI25" s="0"/>
      <c r="WUJ25" s="0"/>
      <c r="WUK25" s="0"/>
      <c r="WUL25" s="0"/>
      <c r="WUM25" s="0"/>
      <c r="WUN25" s="0"/>
      <c r="WUO25" s="0"/>
      <c r="WUP25" s="0"/>
      <c r="WUQ25" s="0"/>
      <c r="WUR25" s="0"/>
      <c r="WUS25" s="0"/>
      <c r="WUT25" s="0"/>
      <c r="WUU25" s="0"/>
      <c r="WUV25" s="0"/>
      <c r="WUW25" s="0"/>
      <c r="WUX25" s="0"/>
      <c r="WUY25" s="0"/>
      <c r="WUZ25" s="0"/>
      <c r="WVA25" s="0"/>
      <c r="WVB25" s="0"/>
      <c r="WVC25" s="0"/>
      <c r="WVD25" s="0"/>
      <c r="WVE25" s="0"/>
      <c r="WVF25" s="0"/>
      <c r="WVG25" s="0"/>
      <c r="WVH25" s="0"/>
      <c r="WVI25" s="0"/>
      <c r="WVJ25" s="0"/>
      <c r="WVK25" s="0"/>
      <c r="WVL25" s="0"/>
      <c r="WVM25" s="0"/>
      <c r="WVN25" s="0"/>
      <c r="WVO25" s="0"/>
      <c r="WVP25" s="0"/>
      <c r="WVQ25" s="0"/>
      <c r="WVR25" s="0"/>
      <c r="WVS25" s="0"/>
      <c r="WVT25" s="0"/>
      <c r="WVU25" s="0"/>
      <c r="WVV25" s="0"/>
      <c r="WVW25" s="0"/>
      <c r="WVX25" s="0"/>
      <c r="WVY25" s="0"/>
      <c r="WVZ25" s="0"/>
      <c r="WWA25" s="0"/>
      <c r="WWB25" s="0"/>
      <c r="WWC25" s="0"/>
      <c r="WWD25" s="0"/>
      <c r="WWE25" s="0"/>
      <c r="WWF25" s="0"/>
      <c r="WWG25" s="0"/>
      <c r="WWH25" s="0"/>
      <c r="WWI25" s="0"/>
      <c r="WWJ25" s="0"/>
      <c r="WWK25" s="0"/>
      <c r="WWL25" s="0"/>
      <c r="WWM25" s="0"/>
      <c r="WWN25" s="0"/>
      <c r="WWO25" s="0"/>
      <c r="WWP25" s="0"/>
      <c r="WWQ25" s="0"/>
      <c r="WWR25" s="0"/>
      <c r="WWS25" s="0"/>
      <c r="WWT25" s="0"/>
      <c r="WWU25" s="0"/>
      <c r="WWV25" s="0"/>
      <c r="WWW25" s="0"/>
      <c r="WWX25" s="0"/>
      <c r="WWY25" s="0"/>
      <c r="WWZ25" s="0"/>
      <c r="WXA25" s="0"/>
      <c r="WXB25" s="0"/>
      <c r="WXC25" s="0"/>
      <c r="WXD25" s="0"/>
      <c r="WXE25" s="0"/>
      <c r="WXF25" s="0"/>
      <c r="WXG25" s="0"/>
      <c r="WXH25" s="0"/>
      <c r="WXI25" s="0"/>
      <c r="WXJ25" s="0"/>
      <c r="WXK25" s="0"/>
      <c r="WXL25" s="0"/>
      <c r="WXM25" s="0"/>
      <c r="WXN25" s="0"/>
      <c r="WXO25" s="0"/>
      <c r="WXP25" s="0"/>
      <c r="WXQ25" s="0"/>
      <c r="WXR25" s="0"/>
      <c r="WXS25" s="0"/>
      <c r="WXT25" s="0"/>
      <c r="WXU25" s="0"/>
      <c r="WXV25" s="0"/>
      <c r="WXW25" s="0"/>
      <c r="WXX25" s="0"/>
      <c r="WXY25" s="0"/>
      <c r="WXZ25" s="0"/>
      <c r="WYA25" s="0"/>
      <c r="WYB25" s="0"/>
      <c r="WYC25" s="0"/>
      <c r="WYD25" s="0"/>
      <c r="WYE25" s="0"/>
      <c r="WYF25" s="0"/>
      <c r="WYG25" s="0"/>
      <c r="WYH25" s="0"/>
      <c r="WYI25" s="0"/>
      <c r="WYJ25" s="0"/>
      <c r="WYK25" s="0"/>
      <c r="WYL25" s="0"/>
      <c r="WYM25" s="0"/>
      <c r="WYN25" s="0"/>
      <c r="WYO25" s="0"/>
      <c r="WYP25" s="0"/>
      <c r="WYQ25" s="0"/>
      <c r="WYR25" s="0"/>
      <c r="WYS25" s="0"/>
      <c r="WYT25" s="0"/>
      <c r="WYU25" s="0"/>
      <c r="WYV25" s="0"/>
      <c r="WYW25" s="0"/>
      <c r="WYX25" s="0"/>
      <c r="WYY25" s="0"/>
      <c r="WYZ25" s="0"/>
      <c r="WZA25" s="0"/>
      <c r="WZB25" s="0"/>
      <c r="WZC25" s="0"/>
      <c r="WZD25" s="0"/>
      <c r="WZE25" s="0"/>
      <c r="WZF25" s="0"/>
      <c r="WZG25" s="0"/>
      <c r="WZH25" s="0"/>
      <c r="WZI25" s="0"/>
      <c r="WZJ25" s="0"/>
      <c r="WZK25" s="0"/>
      <c r="WZL25" s="0"/>
      <c r="WZM25" s="0"/>
      <c r="WZN25" s="0"/>
      <c r="WZO25" s="0"/>
      <c r="WZP25" s="0"/>
      <c r="WZQ25" s="0"/>
      <c r="WZR25" s="0"/>
      <c r="WZS25" s="0"/>
      <c r="WZT25" s="0"/>
      <c r="WZU25" s="0"/>
      <c r="WZV25" s="0"/>
      <c r="WZW25" s="0"/>
      <c r="WZX25" s="0"/>
      <c r="WZY25" s="0"/>
      <c r="WZZ25" s="0"/>
      <c r="XAA25" s="0"/>
      <c r="XAB25" s="0"/>
      <c r="XAC25" s="0"/>
      <c r="XAD25" s="0"/>
      <c r="XAE25" s="0"/>
      <c r="XAF25" s="0"/>
      <c r="XAG25" s="0"/>
      <c r="XAH25" s="0"/>
      <c r="XAI25" s="0"/>
      <c r="XAJ25" s="0"/>
      <c r="XAK25" s="0"/>
      <c r="XAL25" s="0"/>
      <c r="XAM25" s="0"/>
      <c r="XAN25" s="0"/>
      <c r="XAO25" s="0"/>
      <c r="XAP25" s="0"/>
      <c r="XAQ25" s="0"/>
      <c r="XAR25" s="0"/>
      <c r="XAS25" s="0"/>
      <c r="XAT25" s="0"/>
      <c r="XAU25" s="0"/>
      <c r="XAV25" s="0"/>
      <c r="XAW25" s="0"/>
      <c r="XAX25" s="0"/>
      <c r="XAY25" s="0"/>
      <c r="XAZ25" s="0"/>
      <c r="XBA25" s="0"/>
      <c r="XBB25" s="0"/>
      <c r="XBC25" s="0"/>
      <c r="XBD25" s="0"/>
      <c r="XBE25" s="0"/>
      <c r="XBF25" s="0"/>
      <c r="XBG25" s="0"/>
      <c r="XBH25" s="0"/>
      <c r="XBI25" s="0"/>
      <c r="XBJ25" s="0"/>
      <c r="XBK25" s="0"/>
      <c r="XBL25" s="0"/>
      <c r="XBM25" s="0"/>
      <c r="XBN25" s="0"/>
      <c r="XBO25" s="0"/>
      <c r="XBP25" s="0"/>
      <c r="XBQ25" s="0"/>
      <c r="XBR25" s="0"/>
      <c r="XBS25" s="0"/>
      <c r="XBT25" s="0"/>
      <c r="XBU25" s="0"/>
      <c r="XBV25" s="0"/>
      <c r="XBW25" s="0"/>
      <c r="XBX25" s="0"/>
      <c r="XBY25" s="0"/>
      <c r="XBZ25" s="0"/>
      <c r="XCA25" s="0"/>
      <c r="XCB25" s="0"/>
      <c r="XCC25" s="0"/>
      <c r="XCD25" s="0"/>
      <c r="XCE25" s="0"/>
      <c r="XCF25" s="0"/>
      <c r="XCG25" s="0"/>
      <c r="XCH25" s="0"/>
      <c r="XCI25" s="0"/>
      <c r="XCJ25" s="0"/>
      <c r="XCK25" s="0"/>
      <c r="XCL25" s="0"/>
      <c r="XCM25" s="0"/>
      <c r="XCN25" s="0"/>
      <c r="XCO25" s="0"/>
      <c r="XCP25" s="0"/>
      <c r="XCQ25" s="0"/>
      <c r="XCR25" s="0"/>
      <c r="XCS25" s="0"/>
      <c r="XCT25" s="0"/>
      <c r="XCU25" s="0"/>
      <c r="XCV25" s="0"/>
      <c r="XCW25" s="0"/>
      <c r="XCX25" s="0"/>
      <c r="XCY25" s="0"/>
      <c r="XCZ25" s="0"/>
      <c r="XDA25" s="0"/>
      <c r="XDB25" s="0"/>
      <c r="XDC25" s="0"/>
      <c r="XDD25" s="0"/>
      <c r="XDE25" s="0"/>
      <c r="XDF25" s="0"/>
      <c r="XDG25" s="0"/>
      <c r="XDH25" s="0"/>
      <c r="XDI25" s="0"/>
      <c r="XDJ25" s="0"/>
      <c r="XDK25" s="0"/>
      <c r="XDL25" s="0"/>
      <c r="XDM25" s="0"/>
      <c r="XDN25" s="0"/>
      <c r="XDO25" s="0"/>
      <c r="XDP25" s="0"/>
      <c r="XDQ25" s="0"/>
      <c r="XDR25" s="0"/>
      <c r="XDS25" s="0"/>
      <c r="XDT25" s="0"/>
      <c r="XDU25" s="0"/>
      <c r="XDV25" s="0"/>
      <c r="XDW25" s="0"/>
      <c r="XDX25" s="0"/>
      <c r="XDY25" s="0"/>
      <c r="XDZ25" s="0"/>
      <c r="XEA25" s="0"/>
      <c r="XEB25" s="0"/>
      <c r="XEC25" s="0"/>
      <c r="XED25" s="0"/>
      <c r="XEE25" s="0"/>
      <c r="XEF25" s="0"/>
      <c r="XEG25" s="0"/>
      <c r="XEH25" s="0"/>
      <c r="XEI25" s="0"/>
      <c r="XEJ25" s="0"/>
      <c r="XEK25" s="0"/>
      <c r="XEL25" s="0"/>
      <c r="XEM25" s="0"/>
      <c r="XEN25" s="0"/>
      <c r="XEO25" s="0"/>
      <c r="XEP25" s="0"/>
      <c r="XEQ25" s="0"/>
      <c r="XER25" s="0"/>
      <c r="XES25" s="0"/>
      <c r="XET25" s="0"/>
      <c r="XEU25" s="0"/>
      <c r="XEV25" s="0"/>
      <c r="XEW25" s="0"/>
      <c r="XEX25" s="0"/>
      <c r="XEY25" s="0"/>
      <c r="XEZ25" s="0"/>
      <c r="XFA25" s="0"/>
      <c r="XFB25" s="0"/>
      <c r="XFC25" s="0"/>
      <c r="XFD25" s="0"/>
    </row>
    <row r="26" s="384" customFormat="true" ht="15" hidden="false" customHeight="false" outlineLevel="0" collapsed="false">
      <c r="A26" s="382" t="s">
        <v>536</v>
      </c>
      <c r="B26" s="213"/>
      <c r="C26" s="213"/>
      <c r="D26" s="213"/>
      <c r="E26" s="386"/>
      <c r="F26" s="213"/>
      <c r="G26" s="213"/>
      <c r="H26" s="213"/>
      <c r="I26" s="213"/>
      <c r="J26" s="213"/>
      <c r="K26" s="213"/>
      <c r="L26" s="213" t="n">
        <v>12.1</v>
      </c>
      <c r="M26" s="213" t="n">
        <v>12.1</v>
      </c>
      <c r="N26" s="213" t="n">
        <v>17.4</v>
      </c>
      <c r="O26" s="213" t="n">
        <v>1.9</v>
      </c>
      <c r="P26" s="213" t="n">
        <v>6.2</v>
      </c>
      <c r="Q26" s="213" t="n">
        <v>9.2</v>
      </c>
      <c r="R26" s="213" t="n">
        <v>3.6</v>
      </c>
      <c r="S26" s="213" t="n">
        <v>3.6</v>
      </c>
      <c r="T26" s="213" t="n">
        <v>15.5</v>
      </c>
      <c r="U26" s="213" t="n">
        <v>15.5</v>
      </c>
      <c r="V26" s="213" t="n">
        <v>15.5</v>
      </c>
      <c r="W26" s="213" t="n">
        <v>15.5</v>
      </c>
      <c r="X26" s="213" t="n">
        <v>7.74</v>
      </c>
      <c r="Y26" s="213" t="n">
        <v>3.91</v>
      </c>
      <c r="Z26" s="213" t="n">
        <v>7.74</v>
      </c>
      <c r="CE26" s="385"/>
    </row>
    <row r="27" s="384" customFormat="true" ht="15" hidden="false" customHeight="false" outlineLevel="0" collapsed="false">
      <c r="A27" s="382" t="s">
        <v>537</v>
      </c>
      <c r="B27" s="213" t="n">
        <v>796.1</v>
      </c>
      <c r="C27" s="213" t="n">
        <v>796.1</v>
      </c>
      <c r="D27" s="213" t="n">
        <v>953.7</v>
      </c>
      <c r="E27" s="213" t="n">
        <v>796.2</v>
      </c>
      <c r="F27" s="213" t="n">
        <v>900</v>
      </c>
      <c r="G27" s="213" t="n">
        <v>1009.8</v>
      </c>
      <c r="H27" s="213" t="n">
        <v>1020</v>
      </c>
      <c r="I27" s="213" t="n">
        <v>980</v>
      </c>
      <c r="J27" s="213" t="n">
        <v>1010</v>
      </c>
      <c r="K27" s="213" t="n">
        <v>850</v>
      </c>
      <c r="L27" s="213" t="n">
        <v>683.8</v>
      </c>
      <c r="M27" s="213" t="n">
        <v>662.9</v>
      </c>
      <c r="N27" s="213" t="n">
        <v>658.3</v>
      </c>
      <c r="O27" s="213" t="n">
        <v>510</v>
      </c>
      <c r="P27" s="213" t="n">
        <v>632.8</v>
      </c>
      <c r="Q27" s="213" t="n">
        <v>984.4</v>
      </c>
      <c r="R27" s="213" t="n">
        <v>600</v>
      </c>
      <c r="S27" s="213" t="n">
        <v>998</v>
      </c>
      <c r="T27" s="213" t="n">
        <v>761.86</v>
      </c>
      <c r="U27" s="213" t="n">
        <v>800</v>
      </c>
      <c r="V27" s="213" t="n">
        <v>800</v>
      </c>
      <c r="W27" s="213" t="n">
        <v>850</v>
      </c>
      <c r="X27" s="213" t="n">
        <v>865.34</v>
      </c>
      <c r="Y27" s="213" t="n">
        <v>899.38</v>
      </c>
      <c r="Z27" s="213" t="n">
        <v>865.34</v>
      </c>
      <c r="CE27" s="385"/>
    </row>
    <row r="28" customFormat="false" ht="15" hidden="false" customHeight="false" outlineLevel="0" collapsed="false">
      <c r="A28" s="407" t="s">
        <v>538</v>
      </c>
      <c r="B28" s="411" t="str">
        <f aca="false">IF(B17="","",B22/B26/3600)</f>
        <v/>
      </c>
      <c r="C28" s="411" t="str">
        <f aca="false">IF(C17="","",C22/C26/3600)</f>
        <v/>
      </c>
      <c r="D28" s="411" t="str">
        <f aca="false">IF(D17="","",D22/D26/3600)</f>
        <v/>
      </c>
      <c r="E28" s="411" t="str">
        <f aca="false">IF(E17="","",E22/E26/3600)</f>
        <v/>
      </c>
      <c r="F28" s="411" t="str">
        <f aca="false">IF(F17="","",F22/F26/3600)</f>
        <v/>
      </c>
      <c r="G28" s="411" t="str">
        <f aca="false">IF(G17="","",G22/G26/3600)</f>
        <v/>
      </c>
      <c r="H28" s="411" t="str">
        <f aca="false">IF(H17="","",H22/H26/3600)</f>
        <v/>
      </c>
      <c r="I28" s="411" t="str">
        <f aca="false">IF(I17="","",I22/I26/3600)</f>
        <v/>
      </c>
      <c r="J28" s="411" t="str">
        <f aca="false">IF(J17="","",J22/J26/3600)</f>
        <v/>
      </c>
      <c r="K28" s="411" t="str">
        <f aca="false">IF(K17="","",K22/K26/3600)</f>
        <v/>
      </c>
      <c r="L28" s="412" t="n">
        <f aca="false">IF(L17="","",L22/L26/3600)</f>
        <v>0.0862258953168044</v>
      </c>
      <c r="M28" s="412" t="n">
        <f aca="false">IF(M17="","",M22/M26/3600)</f>
        <v>0.0137741046831956</v>
      </c>
      <c r="N28" s="412" t="n">
        <f aca="false">IF(N17="","",N22/N26/3600)</f>
        <v>0.221053639846743</v>
      </c>
      <c r="O28" s="412" t="n">
        <f aca="false">IF(O17="","",O22/O26/3600)</f>
        <v>0.768786549707602</v>
      </c>
      <c r="P28" s="412" t="n">
        <f aca="false">IF(P17="","",P22/P26/3600)</f>
        <v>0.384359318996416</v>
      </c>
      <c r="Q28" s="412" t="n">
        <f aca="false">IF(Q17="","",Q22/Q26/3600)</f>
        <v>0.201533816425121</v>
      </c>
      <c r="R28" s="412" t="n">
        <f aca="false">IF(R17="","",R22/R26/3600)</f>
        <v>0.171417438271605</v>
      </c>
      <c r="S28" s="412" t="n">
        <f aca="false">IF(S17="","",S22/S26/3600)</f>
        <v>0.0915316358024691</v>
      </c>
      <c r="T28" s="412" t="n">
        <f aca="false">IF(T17="","",T22/T26/3600)</f>
        <v>0.232715053763441</v>
      </c>
      <c r="U28" s="412" t="n">
        <f aca="false">IF(U17="","",U22/U26/3600)</f>
        <v>0.295698924731183</v>
      </c>
      <c r="V28" s="412" t="n">
        <f aca="false">IF(V17="","",V22/V26/3600)</f>
        <v>0.197132616487455</v>
      </c>
      <c r="W28" s="412" t="n">
        <f aca="false">IF(W17="","",W22/W26/3600)</f>
        <v>0.197132616487455</v>
      </c>
      <c r="X28" s="412" t="n">
        <f aca="false">IF(X17="","",X22/X26/3600)</f>
        <v>1.06119365489521</v>
      </c>
      <c r="Y28" s="412" t="n">
        <f aca="false">IF(Y17="","",Y22/Y26/3600)</f>
        <v>0.407537652742256</v>
      </c>
      <c r="Z28" s="412" t="n">
        <f aca="false">IF(Z17="","",Z22/Z26/3600)</f>
        <v>0.158620442147574</v>
      </c>
      <c r="AA28" s="411" t="str">
        <f aca="false">IF(AA17="","",AA22/AA26/3600)</f>
        <v/>
      </c>
      <c r="AB28" s="411" t="str">
        <f aca="false">IF(AB17="","",AB22/AB26/3600)</f>
        <v/>
      </c>
      <c r="AC28" s="411" t="str">
        <f aca="false">IF(AC17="","",AC22/AC26/3600)</f>
        <v/>
      </c>
      <c r="AD28" s="411" t="str">
        <f aca="false">IF(AD17="","",AD22/AD26/3600)</f>
        <v/>
      </c>
      <c r="AE28" s="411" t="str">
        <f aca="false">IF(AE17="","",AE22/AE26/3600)</f>
        <v/>
      </c>
      <c r="AF28" s="411" t="str">
        <f aca="false">IF(AF17="","",AF22/AF26/3600)</f>
        <v/>
      </c>
      <c r="AG28" s="411" t="str">
        <f aca="false">IF(AG17="","",AG22/AG26/3600)</f>
        <v/>
      </c>
      <c r="AH28" s="411" t="str">
        <f aca="false">IF(AH17="","",AH22/AH26/3600)</f>
        <v/>
      </c>
      <c r="AI28" s="411" t="str">
        <f aca="false">IF(AI17="","",AI22/AI26/3600)</f>
        <v/>
      </c>
      <c r="AJ28" s="411" t="str">
        <f aca="false">IF(AJ17="","",AJ22/AJ26/3600)</f>
        <v/>
      </c>
      <c r="AK28" s="411" t="str">
        <f aca="false">IF(AK17="","",AK22/AK26/3600)</f>
        <v/>
      </c>
      <c r="AL28" s="411" t="str">
        <f aca="false">IF(AL17="","",AL22/AL26/3600)</f>
        <v/>
      </c>
      <c r="AM28" s="411" t="str">
        <f aca="false">IF(AM17="","",AM22/AM26/3600)</f>
        <v/>
      </c>
      <c r="AN28" s="411" t="str">
        <f aca="false">IF(AN17="","",AN22/AN26/3600)</f>
        <v/>
      </c>
      <c r="AO28" s="411" t="str">
        <f aca="false">IF(AO17="","",AO22/AO26/3600)</f>
        <v/>
      </c>
      <c r="AP28" s="411" t="str">
        <f aca="false">IF(AP17="","",AP22/AP26/3600)</f>
        <v/>
      </c>
      <c r="AQ28" s="411" t="str">
        <f aca="false">IF(AQ17="","",AQ22/AQ26/3600)</f>
        <v/>
      </c>
      <c r="AR28" s="411" t="str">
        <f aca="false">IF(AR17="","",AR22/AR26/3600)</f>
        <v/>
      </c>
      <c r="AS28" s="411" t="str">
        <f aca="false">IF(AS17="","",AS22/AS26/3600)</f>
        <v/>
      </c>
      <c r="AT28" s="411" t="str">
        <f aca="false">IF(AT17="","",AT22/AT26/3600)</f>
        <v/>
      </c>
      <c r="AU28" s="411" t="str">
        <f aca="false">IF(AU17="","",AU22/AU26/3600)</f>
        <v/>
      </c>
      <c r="AV28" s="411" t="str">
        <f aca="false">IF(AV17="","",AV22/AV26/3600)</f>
        <v/>
      </c>
      <c r="AW28" s="411" t="str">
        <f aca="false">IF(AW17="","",AW22/AW26/3600)</f>
        <v/>
      </c>
      <c r="AX28" s="411" t="str">
        <f aca="false">IF(AX17="","",AX22/AX26/3600)</f>
        <v/>
      </c>
      <c r="AY28" s="411" t="str">
        <f aca="false">IF(AY17="","",AY22/AY26/3600)</f>
        <v/>
      </c>
      <c r="AZ28" s="411" t="str">
        <f aca="false">IF(AZ17="","",AZ22/AZ26/3600)</f>
        <v/>
      </c>
      <c r="BA28" s="411" t="str">
        <f aca="false">IF(BA17="","",BA22/BA26/3600)</f>
        <v/>
      </c>
      <c r="BB28" s="411" t="str">
        <f aca="false">IF(BB17="","",BB22/BB26/3600)</f>
        <v/>
      </c>
      <c r="BC28" s="411" t="str">
        <f aca="false">IF(BC17="","",BC22/BC26/3600)</f>
        <v/>
      </c>
      <c r="BD28" s="411" t="str">
        <f aca="false">IF(BD17="","",BD22/BD26/3600)</f>
        <v/>
      </c>
      <c r="BE28" s="411" t="str">
        <f aca="false">IF(BE17="","",BE22/BE26/3600)</f>
        <v/>
      </c>
      <c r="BF28" s="411" t="str">
        <f aca="false">IF(BF17="","",BF22/BF26/3600)</f>
        <v/>
      </c>
      <c r="BG28" s="411" t="str">
        <f aca="false">IF(BG17="","",BG22/BG26/3600)</f>
        <v/>
      </c>
      <c r="BH28" s="411" t="str">
        <f aca="false">IF(BH17="","",BH22/BH26/3600)</f>
        <v/>
      </c>
      <c r="BI28" s="411" t="str">
        <f aca="false">IF(BI17="","",BI22/BI26/3600)</f>
        <v/>
      </c>
      <c r="BJ28" s="411" t="str">
        <f aca="false">IF(BJ17="","",BJ22/BJ26/3600)</f>
        <v/>
      </c>
      <c r="BK28" s="411" t="str">
        <f aca="false">IF(BK17="","",BK22/BK26/3600)</f>
        <v/>
      </c>
      <c r="BL28" s="411" t="str">
        <f aca="false">IF(BL17="","",BL22/BL26/3600)</f>
        <v/>
      </c>
      <c r="BM28" s="411" t="str">
        <f aca="false">IF(BM17="","",BM22/BM26/3600)</f>
        <v/>
      </c>
      <c r="BN28" s="411" t="str">
        <f aca="false">IF(BN17="","",BN22/BN26/3600)</f>
        <v/>
      </c>
      <c r="BO28" s="411" t="str">
        <f aca="false">IF(BO17="","",BO22/BO26/3600)</f>
        <v/>
      </c>
      <c r="BP28" s="411" t="str">
        <f aca="false">IF(BP17="","",BP22/BP26/3600)</f>
        <v/>
      </c>
      <c r="BQ28" s="411" t="str">
        <f aca="false">IF(BQ17="","",BQ22/BQ26/3600)</f>
        <v/>
      </c>
      <c r="BR28" s="411" t="str">
        <f aca="false">IF(BR17="","",BR22/BR26/3600)</f>
        <v/>
      </c>
      <c r="BS28" s="411" t="str">
        <f aca="false">IF(BS17="","",BS22/BS26/3600)</f>
        <v/>
      </c>
      <c r="BT28" s="411" t="str">
        <f aca="false">IF(BT17="","",BT22/BT26/3600)</f>
        <v/>
      </c>
      <c r="BU28" s="411" t="str">
        <f aca="false">IF(BU17="","",BU22/BU26/3600)</f>
        <v/>
      </c>
      <c r="BV28" s="411" t="str">
        <f aca="false">IF(BV17="","",BV22/BV26/3600)</f>
        <v/>
      </c>
      <c r="BW28" s="411" t="str">
        <f aca="false">IF(BW17="","",BW22/BW26/3600)</f>
        <v/>
      </c>
      <c r="BX28" s="411" t="str">
        <f aca="false">IF(BX17="","",BX22/BX26/3600)</f>
        <v/>
      </c>
      <c r="BY28" s="411" t="str">
        <f aca="false">IF(BY17="","",BY22/BY26/3600)</f>
        <v/>
      </c>
      <c r="BZ28" s="411" t="str">
        <f aca="false">IF(BZ17="","",BZ22/BZ26/3600)</f>
        <v/>
      </c>
      <c r="CA28" s="411" t="str">
        <f aca="false">IF(CA17="","",CA22/CA26/3600)</f>
        <v/>
      </c>
      <c r="CB28" s="411" t="str">
        <f aca="false">IF(CB17="","",CB22/CB26/3600)</f>
        <v/>
      </c>
      <c r="CC28" s="411" t="str">
        <f aca="false">IF(CC17="","",CC22/CC26/3600)</f>
        <v/>
      </c>
      <c r="CD28" s="411" t="str">
        <f aca="false">IF(CD17="","",CD22/CD26/3600)</f>
        <v/>
      </c>
      <c r="CE28" s="39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c r="IX28" s="0"/>
      <c r="IY28" s="0"/>
      <c r="IZ28" s="0"/>
      <c r="JA28" s="0"/>
      <c r="JB28" s="0"/>
      <c r="JC28" s="0"/>
      <c r="JD28" s="0"/>
      <c r="JE28" s="0"/>
      <c r="JF28" s="0"/>
      <c r="JG28" s="0"/>
      <c r="JH28" s="0"/>
      <c r="JI28" s="0"/>
      <c r="JJ28" s="0"/>
      <c r="JK28" s="0"/>
      <c r="JL28" s="0"/>
      <c r="JM28" s="0"/>
      <c r="JN28" s="0"/>
      <c r="JO28" s="0"/>
      <c r="JP28" s="0"/>
      <c r="JQ28" s="0"/>
      <c r="JR28" s="0"/>
      <c r="JS28" s="0"/>
      <c r="JT28" s="0"/>
      <c r="JU28" s="0"/>
      <c r="JV28" s="0"/>
      <c r="JW28" s="0"/>
      <c r="JX28" s="0"/>
      <c r="JY28" s="0"/>
      <c r="JZ28" s="0"/>
      <c r="KA28" s="0"/>
      <c r="KB28" s="0"/>
      <c r="KC28" s="0"/>
      <c r="KD28" s="0"/>
      <c r="KE28" s="0"/>
      <c r="KF28" s="0"/>
      <c r="KG28" s="0"/>
      <c r="KH28" s="0"/>
      <c r="KI28" s="0"/>
      <c r="KJ28" s="0"/>
      <c r="KK28" s="0"/>
      <c r="KL28" s="0"/>
      <c r="KM28" s="0"/>
      <c r="KN28" s="0"/>
      <c r="KO28" s="0"/>
      <c r="KP28" s="0"/>
      <c r="KQ28" s="0"/>
      <c r="KR28" s="0"/>
      <c r="KS28" s="0"/>
      <c r="KT28" s="0"/>
      <c r="KU28" s="0"/>
      <c r="KV28" s="0"/>
      <c r="KW28" s="0"/>
      <c r="KX28" s="0"/>
      <c r="KY28" s="0"/>
      <c r="KZ28" s="0"/>
      <c r="LA28" s="0"/>
      <c r="LB28" s="0"/>
      <c r="LC28" s="0"/>
      <c r="LD28" s="0"/>
      <c r="LE28" s="0"/>
      <c r="LF28" s="0"/>
      <c r="LG28" s="0"/>
      <c r="LH28" s="0"/>
      <c r="LI28" s="0"/>
      <c r="LJ28" s="0"/>
      <c r="LK28" s="0"/>
      <c r="LL28" s="0"/>
      <c r="LM28" s="0"/>
      <c r="LN28" s="0"/>
      <c r="LO28" s="0"/>
      <c r="LP28" s="0"/>
      <c r="LQ28" s="0"/>
      <c r="LR28" s="0"/>
      <c r="LS28" s="0"/>
      <c r="LT28" s="0"/>
      <c r="LU28" s="0"/>
      <c r="LV28" s="0"/>
      <c r="LW28" s="0"/>
      <c r="LX28" s="0"/>
      <c r="LY28" s="0"/>
      <c r="LZ28" s="0"/>
      <c r="MA28" s="0"/>
      <c r="MB28" s="0"/>
      <c r="MC28" s="0"/>
      <c r="MD28" s="0"/>
      <c r="ME28" s="0"/>
      <c r="MF28" s="0"/>
      <c r="MG28" s="0"/>
      <c r="MH28" s="0"/>
      <c r="MI28" s="0"/>
      <c r="MJ28" s="0"/>
      <c r="MK28" s="0"/>
      <c r="ML28" s="0"/>
      <c r="MM28" s="0"/>
      <c r="MN28" s="0"/>
      <c r="MO28" s="0"/>
      <c r="MP28" s="0"/>
      <c r="MQ28" s="0"/>
      <c r="MR28" s="0"/>
      <c r="MS28" s="0"/>
      <c r="MT28" s="0"/>
      <c r="MU28" s="0"/>
      <c r="MV28" s="0"/>
      <c r="MW28" s="0"/>
      <c r="MX28" s="0"/>
      <c r="MY28" s="0"/>
      <c r="MZ28" s="0"/>
      <c r="NA28" s="0"/>
      <c r="NB28" s="0"/>
      <c r="NC28" s="0"/>
      <c r="ND28" s="0"/>
      <c r="NE28" s="0"/>
      <c r="NF28" s="0"/>
      <c r="NG28" s="0"/>
      <c r="NH28" s="0"/>
      <c r="NI28" s="0"/>
      <c r="NJ28" s="0"/>
      <c r="NK28" s="0"/>
      <c r="NL28" s="0"/>
      <c r="NM28" s="0"/>
      <c r="NN28" s="0"/>
      <c r="NO28" s="0"/>
      <c r="NP28" s="0"/>
      <c r="NQ28" s="0"/>
      <c r="NR28" s="0"/>
      <c r="NS28" s="0"/>
      <c r="NT28" s="0"/>
      <c r="NU28" s="0"/>
      <c r="NV28" s="0"/>
      <c r="NW28" s="0"/>
      <c r="NX28" s="0"/>
      <c r="NY28" s="0"/>
      <c r="NZ28" s="0"/>
      <c r="OA28" s="0"/>
      <c r="OB28" s="0"/>
      <c r="OC28" s="0"/>
      <c r="OD28" s="0"/>
      <c r="OE28" s="0"/>
      <c r="OF28" s="0"/>
      <c r="OG28" s="0"/>
      <c r="OH28" s="0"/>
      <c r="OI28" s="0"/>
      <c r="OJ28" s="0"/>
      <c r="OK28" s="0"/>
      <c r="OL28" s="0"/>
      <c r="OM28" s="0"/>
      <c r="ON28" s="0"/>
      <c r="OO28" s="0"/>
      <c r="OP28" s="0"/>
      <c r="OQ28" s="0"/>
      <c r="OR28" s="0"/>
      <c r="OS28" s="0"/>
      <c r="OT28" s="0"/>
      <c r="OU28" s="0"/>
      <c r="OV28" s="0"/>
      <c r="OW28" s="0"/>
      <c r="OX28" s="0"/>
      <c r="OY28" s="0"/>
      <c r="OZ28" s="0"/>
      <c r="PA28" s="0"/>
      <c r="PB28" s="0"/>
      <c r="PC28" s="0"/>
      <c r="PD28" s="0"/>
      <c r="PE28" s="0"/>
      <c r="PF28" s="0"/>
      <c r="PG28" s="0"/>
      <c r="PH28" s="0"/>
      <c r="PI28" s="0"/>
      <c r="PJ28" s="0"/>
      <c r="PK28" s="0"/>
      <c r="PL28" s="0"/>
      <c r="PM28" s="0"/>
      <c r="PN28" s="0"/>
      <c r="PO28" s="0"/>
      <c r="PP28" s="0"/>
      <c r="PQ28" s="0"/>
      <c r="PR28" s="0"/>
      <c r="PS28" s="0"/>
      <c r="PT28" s="0"/>
      <c r="PU28" s="0"/>
      <c r="PV28" s="0"/>
      <c r="PW28" s="0"/>
      <c r="PX28" s="0"/>
      <c r="PY28" s="0"/>
      <c r="PZ28" s="0"/>
      <c r="QA28" s="0"/>
      <c r="QB28" s="0"/>
      <c r="QC28" s="0"/>
      <c r="QD28" s="0"/>
      <c r="QE28" s="0"/>
      <c r="QF28" s="0"/>
      <c r="QG28" s="0"/>
      <c r="QH28" s="0"/>
      <c r="QI28" s="0"/>
      <c r="QJ28" s="0"/>
      <c r="QK28" s="0"/>
      <c r="QL28" s="0"/>
      <c r="QM28" s="0"/>
      <c r="QN28" s="0"/>
      <c r="QO28" s="0"/>
      <c r="QP28" s="0"/>
      <c r="QQ28" s="0"/>
      <c r="QR28" s="0"/>
      <c r="QS28" s="0"/>
      <c r="QT28" s="0"/>
      <c r="QU28" s="0"/>
      <c r="QV28" s="0"/>
      <c r="QW28" s="0"/>
      <c r="QX28" s="0"/>
      <c r="QY28" s="0"/>
      <c r="QZ28" s="0"/>
      <c r="RA28" s="0"/>
      <c r="RB28" s="0"/>
      <c r="RC28" s="0"/>
      <c r="RD28" s="0"/>
      <c r="RE28" s="0"/>
      <c r="RF28" s="0"/>
      <c r="RG28" s="0"/>
      <c r="RH28" s="0"/>
      <c r="RI28" s="0"/>
      <c r="RJ28" s="0"/>
      <c r="RK28" s="0"/>
      <c r="RL28" s="0"/>
      <c r="RM28" s="0"/>
      <c r="RN28" s="0"/>
      <c r="RO28" s="0"/>
      <c r="RP28" s="0"/>
      <c r="RQ28" s="0"/>
      <c r="RR28" s="0"/>
      <c r="RS28" s="0"/>
      <c r="RT28" s="0"/>
      <c r="RU28" s="0"/>
      <c r="RV28" s="0"/>
      <c r="RW28" s="0"/>
      <c r="RX28" s="0"/>
      <c r="RY28" s="0"/>
      <c r="RZ28" s="0"/>
      <c r="SA28" s="0"/>
      <c r="SB28" s="0"/>
      <c r="SC28" s="0"/>
      <c r="SD28" s="0"/>
      <c r="SE28" s="0"/>
      <c r="SF28" s="0"/>
      <c r="SG28" s="0"/>
      <c r="SH28" s="0"/>
      <c r="SI28" s="0"/>
      <c r="SJ28" s="0"/>
      <c r="SK28" s="0"/>
      <c r="SL28" s="0"/>
      <c r="SM28" s="0"/>
      <c r="SN28" s="0"/>
      <c r="SO28" s="0"/>
      <c r="SP28" s="0"/>
      <c r="SQ28" s="0"/>
      <c r="SR28" s="0"/>
      <c r="SS28" s="0"/>
      <c r="ST28" s="0"/>
      <c r="SU28" s="0"/>
      <c r="SV28" s="0"/>
      <c r="SW28" s="0"/>
      <c r="SX28" s="0"/>
      <c r="SY28" s="0"/>
      <c r="SZ28" s="0"/>
      <c r="TA28" s="0"/>
      <c r="TB28" s="0"/>
      <c r="TC28" s="0"/>
      <c r="TD28" s="0"/>
      <c r="TE28" s="0"/>
      <c r="TF28" s="0"/>
      <c r="TG28" s="0"/>
      <c r="TH28" s="0"/>
      <c r="TI28" s="0"/>
      <c r="TJ28" s="0"/>
      <c r="TK28" s="0"/>
      <c r="TL28" s="0"/>
      <c r="TM28" s="0"/>
      <c r="TN28" s="0"/>
      <c r="TO28" s="0"/>
      <c r="TP28" s="0"/>
      <c r="TQ28" s="0"/>
      <c r="TR28" s="0"/>
      <c r="TS28" s="0"/>
      <c r="TT28" s="0"/>
      <c r="TU28" s="0"/>
      <c r="TV28" s="0"/>
      <c r="TW28" s="0"/>
      <c r="TX28" s="0"/>
      <c r="TY28" s="0"/>
      <c r="TZ28" s="0"/>
      <c r="UA28" s="0"/>
      <c r="UB28" s="0"/>
      <c r="UC28" s="0"/>
      <c r="UD28" s="0"/>
      <c r="UE28" s="0"/>
      <c r="UF28" s="0"/>
      <c r="UG28" s="0"/>
      <c r="UH28" s="0"/>
      <c r="UI28" s="0"/>
      <c r="UJ28" s="0"/>
      <c r="UK28" s="0"/>
      <c r="UL28" s="0"/>
      <c r="UM28" s="0"/>
      <c r="UN28" s="0"/>
      <c r="UO28" s="0"/>
      <c r="UP28" s="0"/>
      <c r="UQ28" s="0"/>
      <c r="UR28" s="0"/>
      <c r="US28" s="0"/>
      <c r="UT28" s="0"/>
      <c r="UU28" s="0"/>
      <c r="UV28" s="0"/>
      <c r="UW28" s="0"/>
      <c r="UX28" s="0"/>
      <c r="UY28" s="0"/>
      <c r="UZ28" s="0"/>
      <c r="VA28" s="0"/>
      <c r="VB28" s="0"/>
      <c r="VC28" s="0"/>
      <c r="VD28" s="0"/>
      <c r="VE28" s="0"/>
      <c r="VF28" s="0"/>
      <c r="VG28" s="0"/>
      <c r="VH28" s="0"/>
      <c r="VI28" s="0"/>
      <c r="VJ28" s="0"/>
      <c r="VK28" s="0"/>
      <c r="VL28" s="0"/>
      <c r="VM28" s="0"/>
      <c r="VN28" s="0"/>
      <c r="VO28" s="0"/>
      <c r="VP28" s="0"/>
      <c r="VQ28" s="0"/>
      <c r="VR28" s="0"/>
      <c r="VS28" s="0"/>
      <c r="VT28" s="0"/>
      <c r="VU28" s="0"/>
      <c r="VV28" s="0"/>
      <c r="VW28" s="0"/>
      <c r="VX28" s="0"/>
      <c r="VY28" s="0"/>
      <c r="VZ28" s="0"/>
      <c r="WA28" s="0"/>
      <c r="WB28" s="0"/>
      <c r="WC28" s="0"/>
      <c r="WD28" s="0"/>
      <c r="WE28" s="0"/>
      <c r="WF28" s="0"/>
      <c r="WG28" s="0"/>
      <c r="WH28" s="0"/>
      <c r="WI28" s="0"/>
      <c r="WJ28" s="0"/>
      <c r="WK28" s="0"/>
      <c r="WL28" s="0"/>
      <c r="WM28" s="0"/>
      <c r="WN28" s="0"/>
      <c r="WO28" s="0"/>
      <c r="WP28" s="0"/>
      <c r="WQ28" s="0"/>
      <c r="WR28" s="0"/>
      <c r="WS28" s="0"/>
      <c r="WT28" s="0"/>
      <c r="WU28" s="0"/>
      <c r="WV28" s="0"/>
      <c r="WW28" s="0"/>
      <c r="WX28" s="0"/>
      <c r="WY28" s="0"/>
      <c r="WZ28" s="0"/>
      <c r="XA28" s="0"/>
      <c r="XB28" s="0"/>
      <c r="XC28" s="0"/>
      <c r="XD28" s="0"/>
      <c r="XE28" s="0"/>
      <c r="XF28" s="0"/>
      <c r="XG28" s="0"/>
      <c r="XH28" s="0"/>
      <c r="XI28" s="0"/>
      <c r="XJ28" s="0"/>
      <c r="XK28" s="0"/>
      <c r="XL28" s="0"/>
      <c r="XM28" s="0"/>
      <c r="XN28" s="0"/>
      <c r="XO28" s="0"/>
      <c r="XP28" s="0"/>
      <c r="XQ28" s="0"/>
      <c r="XR28" s="0"/>
      <c r="XS28" s="0"/>
      <c r="XT28" s="0"/>
      <c r="XU28" s="0"/>
      <c r="XV28" s="0"/>
      <c r="XW28" s="0"/>
      <c r="XX28" s="0"/>
      <c r="XY28" s="0"/>
      <c r="XZ28" s="0"/>
      <c r="YA28" s="0"/>
      <c r="YB28" s="0"/>
      <c r="YC28" s="0"/>
      <c r="YD28" s="0"/>
      <c r="YE28" s="0"/>
      <c r="YF28" s="0"/>
      <c r="YG28" s="0"/>
      <c r="YH28" s="0"/>
      <c r="YI28" s="0"/>
      <c r="YJ28" s="0"/>
      <c r="YK28" s="0"/>
      <c r="YL28" s="0"/>
      <c r="YM28" s="0"/>
      <c r="YN28" s="0"/>
      <c r="YO28" s="0"/>
      <c r="YP28" s="0"/>
      <c r="YQ28" s="0"/>
      <c r="YR28" s="0"/>
      <c r="YS28" s="0"/>
      <c r="YT28" s="0"/>
      <c r="YU28" s="0"/>
      <c r="YV28" s="0"/>
      <c r="YW28" s="0"/>
      <c r="YX28" s="0"/>
      <c r="YY28" s="0"/>
      <c r="YZ28" s="0"/>
      <c r="ZA28" s="0"/>
      <c r="ZB28" s="0"/>
      <c r="ZC28" s="0"/>
      <c r="ZD28" s="0"/>
      <c r="ZE28" s="0"/>
      <c r="ZF28" s="0"/>
      <c r="ZG28" s="0"/>
      <c r="ZH28" s="0"/>
      <c r="ZI28" s="0"/>
      <c r="ZJ28" s="0"/>
      <c r="ZK28" s="0"/>
      <c r="ZL28" s="0"/>
      <c r="ZM28" s="0"/>
      <c r="ZN28" s="0"/>
      <c r="ZO28" s="0"/>
      <c r="ZP28" s="0"/>
      <c r="ZQ28" s="0"/>
      <c r="ZR28" s="0"/>
      <c r="ZS28" s="0"/>
      <c r="ZT28" s="0"/>
      <c r="ZU28" s="0"/>
      <c r="ZV28" s="0"/>
      <c r="ZW28" s="0"/>
      <c r="ZX28" s="0"/>
      <c r="ZY28" s="0"/>
      <c r="ZZ28" s="0"/>
      <c r="AAA28" s="0"/>
      <c r="AAB28" s="0"/>
      <c r="AAC28" s="0"/>
      <c r="AAD28" s="0"/>
      <c r="AAE28" s="0"/>
      <c r="AAF28" s="0"/>
      <c r="AAG28" s="0"/>
      <c r="AAH28" s="0"/>
      <c r="AAI28" s="0"/>
      <c r="AAJ28" s="0"/>
      <c r="AAK28" s="0"/>
      <c r="AAL28" s="0"/>
      <c r="AAM28" s="0"/>
      <c r="AAN28" s="0"/>
      <c r="AAO28" s="0"/>
      <c r="AAP28" s="0"/>
      <c r="AAQ28" s="0"/>
      <c r="AAR28" s="0"/>
      <c r="AAS28" s="0"/>
      <c r="AAT28" s="0"/>
      <c r="AAU28" s="0"/>
      <c r="AAV28" s="0"/>
      <c r="AAW28" s="0"/>
      <c r="AAX28" s="0"/>
      <c r="AAY28" s="0"/>
      <c r="AAZ28" s="0"/>
      <c r="ABA28" s="0"/>
      <c r="ABB28" s="0"/>
      <c r="ABC28" s="0"/>
      <c r="ABD28" s="0"/>
      <c r="ABE28" s="0"/>
      <c r="ABF28" s="0"/>
      <c r="ABG28" s="0"/>
      <c r="ABH28" s="0"/>
      <c r="ABI28" s="0"/>
      <c r="ABJ28" s="0"/>
      <c r="ABK28" s="0"/>
      <c r="ABL28" s="0"/>
      <c r="ABM28" s="0"/>
      <c r="ABN28" s="0"/>
      <c r="ABO28" s="0"/>
      <c r="ABP28" s="0"/>
      <c r="ABQ28" s="0"/>
      <c r="ABR28" s="0"/>
      <c r="ABS28" s="0"/>
      <c r="ABT28" s="0"/>
      <c r="ABU28" s="0"/>
      <c r="ABV28" s="0"/>
      <c r="ABW28" s="0"/>
      <c r="ABX28" s="0"/>
      <c r="ABY28" s="0"/>
      <c r="ABZ28" s="0"/>
      <c r="ACA28" s="0"/>
      <c r="ACB28" s="0"/>
      <c r="ACC28" s="0"/>
      <c r="ACD28" s="0"/>
      <c r="ACE28" s="0"/>
      <c r="ACF28" s="0"/>
      <c r="ACG28" s="0"/>
      <c r="ACH28" s="0"/>
      <c r="ACI28" s="0"/>
      <c r="ACJ28" s="0"/>
      <c r="ACK28" s="0"/>
      <c r="ACL28" s="0"/>
      <c r="ACM28" s="0"/>
      <c r="ACN28" s="0"/>
      <c r="ACO28" s="0"/>
      <c r="ACP28" s="0"/>
      <c r="ACQ28" s="0"/>
      <c r="ACR28" s="0"/>
      <c r="ACS28" s="0"/>
      <c r="ACT28" s="0"/>
      <c r="ACU28" s="0"/>
      <c r="ACV28" s="0"/>
      <c r="ACW28" s="0"/>
      <c r="ACX28" s="0"/>
      <c r="ACY28" s="0"/>
      <c r="ACZ28" s="0"/>
      <c r="ADA28" s="0"/>
      <c r="ADB28" s="0"/>
      <c r="ADC28" s="0"/>
      <c r="ADD28" s="0"/>
      <c r="ADE28" s="0"/>
      <c r="ADF28" s="0"/>
      <c r="ADG28" s="0"/>
      <c r="ADH28" s="0"/>
      <c r="ADI28" s="0"/>
      <c r="ADJ28" s="0"/>
      <c r="ADK28" s="0"/>
      <c r="ADL28" s="0"/>
      <c r="ADM28" s="0"/>
      <c r="ADN28" s="0"/>
      <c r="ADO28" s="0"/>
      <c r="ADP28" s="0"/>
      <c r="ADQ28" s="0"/>
      <c r="ADR28" s="0"/>
      <c r="ADS28" s="0"/>
      <c r="ADT28" s="0"/>
      <c r="ADU28" s="0"/>
      <c r="ADV28" s="0"/>
      <c r="ADW28" s="0"/>
      <c r="ADX28" s="0"/>
      <c r="ADY28" s="0"/>
      <c r="ADZ28" s="0"/>
      <c r="AEA28" s="0"/>
      <c r="AEB28" s="0"/>
      <c r="AEC28" s="0"/>
      <c r="AED28" s="0"/>
      <c r="AEE28" s="0"/>
      <c r="AEF28" s="0"/>
      <c r="AEG28" s="0"/>
      <c r="AEH28" s="0"/>
      <c r="AEI28" s="0"/>
      <c r="AEJ28" s="0"/>
      <c r="AEK28" s="0"/>
      <c r="AEL28" s="0"/>
      <c r="AEM28" s="0"/>
      <c r="AEN28" s="0"/>
      <c r="AEO28" s="0"/>
      <c r="AEP28" s="0"/>
      <c r="AEQ28" s="0"/>
      <c r="AER28" s="0"/>
      <c r="AES28" s="0"/>
      <c r="AET28" s="0"/>
      <c r="AEU28" s="0"/>
      <c r="AEV28" s="0"/>
      <c r="AEW28" s="0"/>
      <c r="AEX28" s="0"/>
      <c r="AEY28" s="0"/>
      <c r="AEZ28" s="0"/>
      <c r="AFA28" s="0"/>
      <c r="AFB28" s="0"/>
      <c r="AFC28" s="0"/>
      <c r="AFD28" s="0"/>
      <c r="AFE28" s="0"/>
      <c r="AFF28" s="0"/>
      <c r="AFG28" s="0"/>
      <c r="AFH28" s="0"/>
      <c r="AFI28" s="0"/>
      <c r="AFJ28" s="0"/>
      <c r="AFK28" s="0"/>
      <c r="AFL28" s="0"/>
      <c r="AFM28" s="0"/>
      <c r="AFN28" s="0"/>
      <c r="AFO28" s="0"/>
      <c r="AFP28" s="0"/>
      <c r="AFQ28" s="0"/>
      <c r="AFR28" s="0"/>
      <c r="AFS28" s="0"/>
      <c r="AFT28" s="0"/>
      <c r="AFU28" s="0"/>
      <c r="AFV28" s="0"/>
      <c r="AFW28" s="0"/>
      <c r="AFX28" s="0"/>
      <c r="AFY28" s="0"/>
      <c r="AFZ28" s="0"/>
      <c r="AGA28" s="0"/>
      <c r="AGB28" s="0"/>
      <c r="AGC28" s="0"/>
      <c r="AGD28" s="0"/>
      <c r="AGE28" s="0"/>
      <c r="AGF28" s="0"/>
      <c r="AGG28" s="0"/>
      <c r="AGH28" s="0"/>
      <c r="AGI28" s="0"/>
      <c r="AGJ28" s="0"/>
      <c r="AGK28" s="0"/>
      <c r="AGL28" s="0"/>
      <c r="AGM28" s="0"/>
      <c r="AGN28" s="0"/>
      <c r="AGO28" s="0"/>
      <c r="AGP28" s="0"/>
      <c r="AGQ28" s="0"/>
      <c r="AGR28" s="0"/>
      <c r="AGS28" s="0"/>
      <c r="AGT28" s="0"/>
      <c r="AGU28" s="0"/>
      <c r="AGV28" s="0"/>
      <c r="AGW28" s="0"/>
      <c r="AGX28" s="0"/>
      <c r="AGY28" s="0"/>
      <c r="AGZ28" s="0"/>
      <c r="AHA28" s="0"/>
      <c r="AHB28" s="0"/>
      <c r="AHC28" s="0"/>
      <c r="AHD28" s="0"/>
      <c r="AHE28" s="0"/>
      <c r="AHF28" s="0"/>
      <c r="AHG28" s="0"/>
      <c r="AHH28" s="0"/>
      <c r="AHI28" s="0"/>
      <c r="AHJ28" s="0"/>
      <c r="AHK28" s="0"/>
      <c r="AHL28" s="0"/>
      <c r="AHM28" s="0"/>
      <c r="AHN28" s="0"/>
      <c r="AHO28" s="0"/>
      <c r="AHP28" s="0"/>
      <c r="AHQ28" s="0"/>
      <c r="AHR28" s="0"/>
      <c r="AHS28" s="0"/>
      <c r="AHT28" s="0"/>
      <c r="AHU28" s="0"/>
      <c r="AHV28" s="0"/>
      <c r="AHW28" s="0"/>
      <c r="AHX28" s="0"/>
      <c r="AHY28" s="0"/>
      <c r="AHZ28" s="0"/>
      <c r="AIA28" s="0"/>
      <c r="AIB28" s="0"/>
      <c r="AIC28" s="0"/>
      <c r="AID28" s="0"/>
      <c r="AIE28" s="0"/>
      <c r="AIF28" s="0"/>
      <c r="AIG28" s="0"/>
      <c r="AIH28" s="0"/>
      <c r="AII28" s="0"/>
      <c r="AIJ28" s="0"/>
      <c r="AIK28" s="0"/>
      <c r="AIL28" s="0"/>
      <c r="AIM28" s="0"/>
      <c r="AIN28" s="0"/>
      <c r="AIO28" s="0"/>
      <c r="AIP28" s="0"/>
      <c r="AIQ28" s="0"/>
      <c r="AIR28" s="0"/>
      <c r="AIS28" s="0"/>
      <c r="AIT28" s="0"/>
      <c r="AIU28" s="0"/>
      <c r="AIV28" s="0"/>
      <c r="AIW28" s="0"/>
      <c r="AIX28" s="0"/>
      <c r="AIY28" s="0"/>
      <c r="AIZ28" s="0"/>
      <c r="AJA28" s="0"/>
      <c r="AJB28" s="0"/>
      <c r="AJC28" s="0"/>
      <c r="AJD28" s="0"/>
      <c r="AJE28" s="0"/>
      <c r="AJF28" s="0"/>
      <c r="AJG28" s="0"/>
      <c r="AJH28" s="0"/>
      <c r="AJI28" s="0"/>
      <c r="AJJ28" s="0"/>
      <c r="AJK28" s="0"/>
      <c r="AJL28" s="0"/>
      <c r="AJM28" s="0"/>
      <c r="AJN28" s="0"/>
      <c r="AJO28" s="0"/>
      <c r="AJP28" s="0"/>
      <c r="AJQ28" s="0"/>
      <c r="AJR28" s="0"/>
      <c r="AJS28" s="0"/>
      <c r="AJT28" s="0"/>
      <c r="AJU28" s="0"/>
      <c r="AJV28" s="0"/>
      <c r="AJW28" s="0"/>
      <c r="AJX28" s="0"/>
      <c r="AJY28" s="0"/>
      <c r="AJZ28" s="0"/>
      <c r="AKA28" s="0"/>
      <c r="AKB28" s="0"/>
      <c r="AKC28" s="0"/>
      <c r="AKD28" s="0"/>
      <c r="AKE28" s="0"/>
      <c r="AKF28" s="0"/>
      <c r="AKG28" s="0"/>
      <c r="AKH28" s="0"/>
      <c r="AKI28" s="0"/>
      <c r="AKJ28" s="0"/>
      <c r="AKK28" s="0"/>
      <c r="AKL28" s="0"/>
      <c r="AKM28" s="0"/>
      <c r="AKN28" s="0"/>
      <c r="AKO28" s="0"/>
      <c r="AKP28" s="0"/>
      <c r="AKQ28" s="0"/>
      <c r="AKR28" s="0"/>
      <c r="AKS28" s="0"/>
      <c r="AKT28" s="0"/>
      <c r="AKU28" s="0"/>
      <c r="AKV28" s="0"/>
      <c r="AKW28" s="0"/>
      <c r="AKX28" s="0"/>
      <c r="AKY28" s="0"/>
      <c r="AKZ28" s="0"/>
      <c r="ALA28" s="0"/>
      <c r="ALB28" s="0"/>
      <c r="ALC28" s="0"/>
      <c r="ALD28" s="0"/>
      <c r="ALE28" s="0"/>
      <c r="ALF28" s="0"/>
      <c r="ALG28" s="0"/>
      <c r="ALH28" s="0"/>
      <c r="ALI28" s="0"/>
      <c r="ALJ28" s="0"/>
      <c r="ALK28" s="0"/>
      <c r="ALL28" s="0"/>
      <c r="ALM28" s="0"/>
      <c r="ALN28" s="0"/>
      <c r="ALO28" s="0"/>
      <c r="ALP28" s="0"/>
      <c r="ALQ28" s="0"/>
      <c r="ALR28" s="0"/>
      <c r="ALS28" s="0"/>
      <c r="ALT28" s="0"/>
      <c r="ALU28" s="0"/>
      <c r="ALV28" s="0"/>
      <c r="ALW28" s="0"/>
      <c r="ALX28" s="0"/>
      <c r="ALY28" s="0"/>
      <c r="ALZ28" s="0"/>
      <c r="AMA28" s="0"/>
      <c r="AMB28" s="0"/>
      <c r="AMC28" s="0"/>
      <c r="AMD28" s="0"/>
      <c r="AME28" s="0"/>
      <c r="AMF28" s="0"/>
      <c r="AMG28" s="0"/>
      <c r="AMH28" s="0"/>
      <c r="AMI28" s="0"/>
      <c r="AMJ28" s="0"/>
      <c r="AMK28" s="0"/>
      <c r="AML28" s="0"/>
      <c r="AMM28" s="0"/>
      <c r="AMN28" s="0"/>
      <c r="AMO28" s="0"/>
      <c r="AMP28" s="0"/>
      <c r="AMQ28" s="0"/>
      <c r="AMR28" s="0"/>
      <c r="AMS28" s="0"/>
      <c r="AMT28" s="0"/>
      <c r="AMU28" s="0"/>
      <c r="AMV28" s="0"/>
      <c r="AMW28" s="0"/>
      <c r="AMX28" s="0"/>
      <c r="AMY28" s="0"/>
      <c r="AMZ28" s="0"/>
      <c r="ANA28" s="0"/>
      <c r="ANB28" s="0"/>
      <c r="ANC28" s="0"/>
      <c r="AND28" s="0"/>
      <c r="ANE28" s="0"/>
      <c r="ANF28" s="0"/>
      <c r="ANG28" s="0"/>
      <c r="ANH28" s="0"/>
      <c r="ANI28" s="0"/>
      <c r="ANJ28" s="0"/>
      <c r="ANK28" s="0"/>
      <c r="ANL28" s="0"/>
      <c r="ANM28" s="0"/>
      <c r="ANN28" s="0"/>
      <c r="ANO28" s="0"/>
      <c r="ANP28" s="0"/>
      <c r="ANQ28" s="0"/>
      <c r="ANR28" s="0"/>
      <c r="ANS28" s="0"/>
      <c r="ANT28" s="0"/>
      <c r="ANU28" s="0"/>
      <c r="ANV28" s="0"/>
      <c r="ANW28" s="0"/>
      <c r="ANX28" s="0"/>
      <c r="ANY28" s="0"/>
      <c r="ANZ28" s="0"/>
      <c r="AOA28" s="0"/>
      <c r="AOB28" s="0"/>
      <c r="AOC28" s="0"/>
      <c r="AOD28" s="0"/>
      <c r="AOE28" s="0"/>
      <c r="AOF28" s="0"/>
      <c r="AOG28" s="0"/>
      <c r="AOH28" s="0"/>
      <c r="AOI28" s="0"/>
      <c r="AOJ28" s="0"/>
      <c r="AOK28" s="0"/>
      <c r="AOL28" s="0"/>
      <c r="AOM28" s="0"/>
      <c r="AON28" s="0"/>
      <c r="AOO28" s="0"/>
      <c r="AOP28" s="0"/>
      <c r="AOQ28" s="0"/>
      <c r="AOR28" s="0"/>
      <c r="AOS28" s="0"/>
      <c r="AOT28" s="0"/>
      <c r="AOU28" s="0"/>
      <c r="AOV28" s="0"/>
      <c r="AOW28" s="0"/>
      <c r="AOX28" s="0"/>
      <c r="AOY28" s="0"/>
      <c r="AOZ28" s="0"/>
      <c r="APA28" s="0"/>
      <c r="APB28" s="0"/>
      <c r="APC28" s="0"/>
      <c r="APD28" s="0"/>
      <c r="APE28" s="0"/>
      <c r="APF28" s="0"/>
      <c r="APG28" s="0"/>
      <c r="APH28" s="0"/>
      <c r="API28" s="0"/>
      <c r="APJ28" s="0"/>
      <c r="APK28" s="0"/>
      <c r="APL28" s="0"/>
      <c r="APM28" s="0"/>
      <c r="APN28" s="0"/>
      <c r="APO28" s="0"/>
      <c r="APP28" s="0"/>
      <c r="APQ28" s="0"/>
      <c r="APR28" s="0"/>
      <c r="APS28" s="0"/>
      <c r="APT28" s="0"/>
      <c r="APU28" s="0"/>
      <c r="APV28" s="0"/>
      <c r="APW28" s="0"/>
      <c r="APX28" s="0"/>
      <c r="APY28" s="0"/>
      <c r="APZ28" s="0"/>
      <c r="AQA28" s="0"/>
      <c r="AQB28" s="0"/>
      <c r="AQC28" s="0"/>
      <c r="AQD28" s="0"/>
      <c r="AQE28" s="0"/>
      <c r="AQF28" s="0"/>
      <c r="AQG28" s="0"/>
      <c r="AQH28" s="0"/>
      <c r="AQI28" s="0"/>
      <c r="AQJ28" s="0"/>
      <c r="AQK28" s="0"/>
      <c r="AQL28" s="0"/>
      <c r="AQM28" s="0"/>
      <c r="AQN28" s="0"/>
      <c r="AQO28" s="0"/>
      <c r="AQP28" s="0"/>
      <c r="AQQ28" s="0"/>
      <c r="AQR28" s="0"/>
      <c r="AQS28" s="0"/>
      <c r="AQT28" s="0"/>
      <c r="AQU28" s="0"/>
      <c r="AQV28" s="0"/>
      <c r="AQW28" s="0"/>
      <c r="AQX28" s="0"/>
      <c r="AQY28" s="0"/>
      <c r="AQZ28" s="0"/>
      <c r="ARA28" s="0"/>
      <c r="ARB28" s="0"/>
      <c r="ARC28" s="0"/>
      <c r="ARD28" s="0"/>
      <c r="ARE28" s="0"/>
      <c r="ARF28" s="0"/>
      <c r="ARG28" s="0"/>
      <c r="ARH28" s="0"/>
      <c r="ARI28" s="0"/>
      <c r="ARJ28" s="0"/>
      <c r="ARK28" s="0"/>
      <c r="ARL28" s="0"/>
      <c r="ARM28" s="0"/>
      <c r="ARN28" s="0"/>
      <c r="ARO28" s="0"/>
      <c r="ARP28" s="0"/>
      <c r="ARQ28" s="0"/>
      <c r="ARR28" s="0"/>
      <c r="ARS28" s="0"/>
      <c r="ART28" s="0"/>
      <c r="ARU28" s="0"/>
      <c r="ARV28" s="0"/>
      <c r="ARW28" s="0"/>
      <c r="ARX28" s="0"/>
      <c r="ARY28" s="0"/>
      <c r="ARZ28" s="0"/>
      <c r="ASA28" s="0"/>
      <c r="ASB28" s="0"/>
      <c r="ASC28" s="0"/>
      <c r="ASD28" s="0"/>
      <c r="ASE28" s="0"/>
      <c r="ASF28" s="0"/>
      <c r="ASG28" s="0"/>
      <c r="ASH28" s="0"/>
      <c r="ASI28" s="0"/>
      <c r="ASJ28" s="0"/>
      <c r="ASK28" s="0"/>
      <c r="ASL28" s="0"/>
      <c r="ASM28" s="0"/>
      <c r="ASN28" s="0"/>
      <c r="ASO28" s="0"/>
      <c r="ASP28" s="0"/>
      <c r="ASQ28" s="0"/>
      <c r="ASR28" s="0"/>
      <c r="ASS28" s="0"/>
      <c r="AST28" s="0"/>
      <c r="ASU28" s="0"/>
      <c r="ASV28" s="0"/>
      <c r="ASW28" s="0"/>
      <c r="ASX28" s="0"/>
      <c r="ASY28" s="0"/>
      <c r="ASZ28" s="0"/>
      <c r="ATA28" s="0"/>
      <c r="ATB28" s="0"/>
      <c r="ATC28" s="0"/>
      <c r="ATD28" s="0"/>
      <c r="ATE28" s="0"/>
      <c r="ATF28" s="0"/>
      <c r="ATG28" s="0"/>
      <c r="ATH28" s="0"/>
      <c r="ATI28" s="0"/>
      <c r="ATJ28" s="0"/>
      <c r="ATK28" s="0"/>
      <c r="ATL28" s="0"/>
      <c r="ATM28" s="0"/>
      <c r="ATN28" s="0"/>
      <c r="ATO28" s="0"/>
      <c r="ATP28" s="0"/>
      <c r="ATQ28" s="0"/>
      <c r="ATR28" s="0"/>
      <c r="ATS28" s="0"/>
      <c r="ATT28" s="0"/>
      <c r="ATU28" s="0"/>
      <c r="ATV28" s="0"/>
      <c r="ATW28" s="0"/>
      <c r="ATX28" s="0"/>
      <c r="ATY28" s="0"/>
      <c r="ATZ28" s="0"/>
      <c r="AUA28" s="0"/>
      <c r="AUB28" s="0"/>
      <c r="AUC28" s="0"/>
      <c r="AUD28" s="0"/>
      <c r="AUE28" s="0"/>
      <c r="AUF28" s="0"/>
      <c r="AUG28" s="0"/>
      <c r="AUH28" s="0"/>
      <c r="AUI28" s="0"/>
      <c r="AUJ28" s="0"/>
      <c r="AUK28" s="0"/>
      <c r="AUL28" s="0"/>
      <c r="AUM28" s="0"/>
      <c r="AUN28" s="0"/>
      <c r="AUO28" s="0"/>
      <c r="AUP28" s="0"/>
      <c r="AUQ28" s="0"/>
      <c r="AUR28" s="0"/>
      <c r="AUS28" s="0"/>
      <c r="AUT28" s="0"/>
      <c r="AUU28" s="0"/>
      <c r="AUV28" s="0"/>
      <c r="AUW28" s="0"/>
      <c r="AUX28" s="0"/>
      <c r="AUY28" s="0"/>
      <c r="AUZ28" s="0"/>
      <c r="AVA28" s="0"/>
      <c r="AVB28" s="0"/>
      <c r="AVC28" s="0"/>
      <c r="AVD28" s="0"/>
      <c r="AVE28" s="0"/>
      <c r="AVF28" s="0"/>
      <c r="AVG28" s="0"/>
      <c r="AVH28" s="0"/>
      <c r="AVI28" s="0"/>
      <c r="AVJ28" s="0"/>
      <c r="AVK28" s="0"/>
      <c r="AVL28" s="0"/>
      <c r="AVM28" s="0"/>
      <c r="AVN28" s="0"/>
      <c r="AVO28" s="0"/>
      <c r="AVP28" s="0"/>
      <c r="AVQ28" s="0"/>
      <c r="AVR28" s="0"/>
      <c r="AVS28" s="0"/>
      <c r="AVT28" s="0"/>
      <c r="AVU28" s="0"/>
      <c r="AVV28" s="0"/>
      <c r="AVW28" s="0"/>
      <c r="AVX28" s="0"/>
      <c r="AVY28" s="0"/>
      <c r="AVZ28" s="0"/>
      <c r="AWA28" s="0"/>
      <c r="AWB28" s="0"/>
      <c r="AWC28" s="0"/>
      <c r="AWD28" s="0"/>
      <c r="AWE28" s="0"/>
      <c r="AWF28" s="0"/>
      <c r="AWG28" s="0"/>
      <c r="AWH28" s="0"/>
      <c r="AWI28" s="0"/>
      <c r="AWJ28" s="0"/>
      <c r="AWK28" s="0"/>
      <c r="AWL28" s="0"/>
      <c r="AWM28" s="0"/>
      <c r="AWN28" s="0"/>
      <c r="AWO28" s="0"/>
      <c r="AWP28" s="0"/>
      <c r="AWQ28" s="0"/>
      <c r="AWR28" s="0"/>
      <c r="AWS28" s="0"/>
      <c r="AWT28" s="0"/>
      <c r="AWU28" s="0"/>
      <c r="AWV28" s="0"/>
      <c r="AWW28" s="0"/>
      <c r="AWX28" s="0"/>
      <c r="AWY28" s="0"/>
      <c r="AWZ28" s="0"/>
      <c r="AXA28" s="0"/>
      <c r="AXB28" s="0"/>
      <c r="AXC28" s="0"/>
      <c r="AXD28" s="0"/>
      <c r="AXE28" s="0"/>
      <c r="AXF28" s="0"/>
      <c r="AXG28" s="0"/>
      <c r="AXH28" s="0"/>
      <c r="AXI28" s="0"/>
      <c r="AXJ28" s="0"/>
      <c r="AXK28" s="0"/>
      <c r="AXL28" s="0"/>
      <c r="AXM28" s="0"/>
      <c r="AXN28" s="0"/>
      <c r="AXO28" s="0"/>
      <c r="AXP28" s="0"/>
      <c r="AXQ28" s="0"/>
      <c r="AXR28" s="0"/>
      <c r="AXS28" s="0"/>
      <c r="AXT28" s="0"/>
      <c r="AXU28" s="0"/>
      <c r="AXV28" s="0"/>
      <c r="AXW28" s="0"/>
      <c r="AXX28" s="0"/>
      <c r="AXY28" s="0"/>
      <c r="AXZ28" s="0"/>
      <c r="AYA28" s="0"/>
      <c r="AYB28" s="0"/>
      <c r="AYC28" s="0"/>
      <c r="AYD28" s="0"/>
      <c r="AYE28" s="0"/>
      <c r="AYF28" s="0"/>
      <c r="AYG28" s="0"/>
      <c r="AYH28" s="0"/>
      <c r="AYI28" s="0"/>
      <c r="AYJ28" s="0"/>
      <c r="AYK28" s="0"/>
      <c r="AYL28" s="0"/>
      <c r="AYM28" s="0"/>
      <c r="AYN28" s="0"/>
      <c r="AYO28" s="0"/>
      <c r="AYP28" s="0"/>
      <c r="AYQ28" s="0"/>
      <c r="AYR28" s="0"/>
      <c r="AYS28" s="0"/>
      <c r="AYT28" s="0"/>
      <c r="AYU28" s="0"/>
      <c r="AYV28" s="0"/>
      <c r="AYW28" s="0"/>
      <c r="AYX28" s="0"/>
      <c r="AYY28" s="0"/>
      <c r="AYZ28" s="0"/>
      <c r="AZA28" s="0"/>
      <c r="AZB28" s="0"/>
      <c r="AZC28" s="0"/>
      <c r="AZD28" s="0"/>
      <c r="AZE28" s="0"/>
      <c r="AZF28" s="0"/>
      <c r="AZG28" s="0"/>
      <c r="AZH28" s="0"/>
      <c r="AZI28" s="0"/>
      <c r="AZJ28" s="0"/>
      <c r="AZK28" s="0"/>
      <c r="AZL28" s="0"/>
      <c r="AZM28" s="0"/>
      <c r="AZN28" s="0"/>
      <c r="AZO28" s="0"/>
      <c r="AZP28" s="0"/>
      <c r="AZQ28" s="0"/>
      <c r="AZR28" s="0"/>
      <c r="AZS28" s="0"/>
      <c r="AZT28" s="0"/>
      <c r="AZU28" s="0"/>
      <c r="AZV28" s="0"/>
      <c r="AZW28" s="0"/>
      <c r="AZX28" s="0"/>
      <c r="AZY28" s="0"/>
      <c r="AZZ28" s="0"/>
      <c r="BAA28" s="0"/>
      <c r="BAB28" s="0"/>
      <c r="BAC28" s="0"/>
      <c r="BAD28" s="0"/>
      <c r="BAE28" s="0"/>
      <c r="BAF28" s="0"/>
      <c r="BAG28" s="0"/>
      <c r="BAH28" s="0"/>
      <c r="BAI28" s="0"/>
      <c r="BAJ28" s="0"/>
      <c r="BAK28" s="0"/>
      <c r="BAL28" s="0"/>
      <c r="BAM28" s="0"/>
      <c r="BAN28" s="0"/>
      <c r="BAO28" s="0"/>
      <c r="BAP28" s="0"/>
      <c r="BAQ28" s="0"/>
      <c r="BAR28" s="0"/>
      <c r="BAS28" s="0"/>
      <c r="BAT28" s="0"/>
      <c r="BAU28" s="0"/>
      <c r="BAV28" s="0"/>
      <c r="BAW28" s="0"/>
      <c r="BAX28" s="0"/>
      <c r="BAY28" s="0"/>
      <c r="BAZ28" s="0"/>
      <c r="BBA28" s="0"/>
      <c r="BBB28" s="0"/>
      <c r="BBC28" s="0"/>
      <c r="BBD28" s="0"/>
      <c r="BBE28" s="0"/>
      <c r="BBF28" s="0"/>
      <c r="BBG28" s="0"/>
      <c r="BBH28" s="0"/>
      <c r="BBI28" s="0"/>
      <c r="BBJ28" s="0"/>
      <c r="BBK28" s="0"/>
      <c r="BBL28" s="0"/>
      <c r="BBM28" s="0"/>
      <c r="BBN28" s="0"/>
      <c r="BBO28" s="0"/>
      <c r="BBP28" s="0"/>
      <c r="BBQ28" s="0"/>
      <c r="BBR28" s="0"/>
      <c r="BBS28" s="0"/>
      <c r="BBT28" s="0"/>
      <c r="BBU28" s="0"/>
      <c r="BBV28" s="0"/>
      <c r="BBW28" s="0"/>
      <c r="BBX28" s="0"/>
      <c r="BBY28" s="0"/>
      <c r="BBZ28" s="0"/>
      <c r="BCA28" s="0"/>
      <c r="BCB28" s="0"/>
      <c r="BCC28" s="0"/>
      <c r="BCD28" s="0"/>
      <c r="BCE28" s="0"/>
      <c r="BCF28" s="0"/>
      <c r="BCG28" s="0"/>
      <c r="BCH28" s="0"/>
      <c r="BCI28" s="0"/>
      <c r="BCJ28" s="0"/>
      <c r="BCK28" s="0"/>
      <c r="BCL28" s="0"/>
      <c r="BCM28" s="0"/>
      <c r="BCN28" s="0"/>
      <c r="BCO28" s="0"/>
      <c r="BCP28" s="0"/>
      <c r="BCQ28" s="0"/>
      <c r="BCR28" s="0"/>
      <c r="BCS28" s="0"/>
      <c r="BCT28" s="0"/>
      <c r="BCU28" s="0"/>
      <c r="BCV28" s="0"/>
      <c r="BCW28" s="0"/>
      <c r="BCX28" s="0"/>
      <c r="BCY28" s="0"/>
      <c r="BCZ28" s="0"/>
      <c r="BDA28" s="0"/>
      <c r="BDB28" s="0"/>
      <c r="BDC28" s="0"/>
      <c r="BDD28" s="0"/>
      <c r="BDE28" s="0"/>
      <c r="BDF28" s="0"/>
      <c r="BDG28" s="0"/>
      <c r="BDH28" s="0"/>
      <c r="BDI28" s="0"/>
      <c r="BDJ28" s="0"/>
      <c r="BDK28" s="0"/>
      <c r="BDL28" s="0"/>
      <c r="BDM28" s="0"/>
      <c r="BDN28" s="0"/>
      <c r="BDO28" s="0"/>
      <c r="BDP28" s="0"/>
      <c r="BDQ28" s="0"/>
      <c r="BDR28" s="0"/>
      <c r="BDS28" s="0"/>
      <c r="BDT28" s="0"/>
      <c r="BDU28" s="0"/>
      <c r="BDV28" s="0"/>
      <c r="BDW28" s="0"/>
      <c r="BDX28" s="0"/>
      <c r="BDY28" s="0"/>
      <c r="BDZ28" s="0"/>
      <c r="BEA28" s="0"/>
      <c r="BEB28" s="0"/>
      <c r="BEC28" s="0"/>
      <c r="BED28" s="0"/>
      <c r="BEE28" s="0"/>
      <c r="BEF28" s="0"/>
      <c r="BEG28" s="0"/>
      <c r="BEH28" s="0"/>
      <c r="BEI28" s="0"/>
      <c r="BEJ28" s="0"/>
      <c r="BEK28" s="0"/>
      <c r="BEL28" s="0"/>
      <c r="BEM28" s="0"/>
      <c r="BEN28" s="0"/>
      <c r="BEO28" s="0"/>
      <c r="BEP28" s="0"/>
      <c r="BEQ28" s="0"/>
      <c r="BER28" s="0"/>
      <c r="BES28" s="0"/>
      <c r="BET28" s="0"/>
      <c r="BEU28" s="0"/>
      <c r="BEV28" s="0"/>
      <c r="BEW28" s="0"/>
      <c r="BEX28" s="0"/>
      <c r="BEY28" s="0"/>
      <c r="BEZ28" s="0"/>
      <c r="BFA28" s="0"/>
      <c r="BFB28" s="0"/>
      <c r="BFC28" s="0"/>
      <c r="BFD28" s="0"/>
      <c r="BFE28" s="0"/>
      <c r="BFF28" s="0"/>
      <c r="BFG28" s="0"/>
      <c r="BFH28" s="0"/>
      <c r="BFI28" s="0"/>
      <c r="BFJ28" s="0"/>
      <c r="BFK28" s="0"/>
      <c r="BFL28" s="0"/>
      <c r="BFM28" s="0"/>
      <c r="BFN28" s="0"/>
      <c r="BFO28" s="0"/>
      <c r="BFP28" s="0"/>
      <c r="BFQ28" s="0"/>
      <c r="BFR28" s="0"/>
      <c r="BFS28" s="0"/>
      <c r="BFT28" s="0"/>
      <c r="BFU28" s="0"/>
      <c r="BFV28" s="0"/>
      <c r="BFW28" s="0"/>
      <c r="BFX28" s="0"/>
      <c r="BFY28" s="0"/>
      <c r="BFZ28" s="0"/>
      <c r="BGA28" s="0"/>
      <c r="BGB28" s="0"/>
      <c r="BGC28" s="0"/>
      <c r="BGD28" s="0"/>
      <c r="BGE28" s="0"/>
      <c r="BGF28" s="0"/>
      <c r="BGG28" s="0"/>
      <c r="BGH28" s="0"/>
      <c r="BGI28" s="0"/>
      <c r="BGJ28" s="0"/>
      <c r="BGK28" s="0"/>
      <c r="BGL28" s="0"/>
      <c r="BGM28" s="0"/>
      <c r="BGN28" s="0"/>
      <c r="BGO28" s="0"/>
      <c r="BGP28" s="0"/>
      <c r="BGQ28" s="0"/>
      <c r="BGR28" s="0"/>
      <c r="BGS28" s="0"/>
      <c r="BGT28" s="0"/>
      <c r="BGU28" s="0"/>
      <c r="BGV28" s="0"/>
      <c r="BGW28" s="0"/>
      <c r="BGX28" s="0"/>
      <c r="BGY28" s="0"/>
      <c r="BGZ28" s="0"/>
      <c r="BHA28" s="0"/>
      <c r="BHB28" s="0"/>
      <c r="BHC28" s="0"/>
      <c r="BHD28" s="0"/>
      <c r="BHE28" s="0"/>
      <c r="BHF28" s="0"/>
      <c r="BHG28" s="0"/>
      <c r="BHH28" s="0"/>
      <c r="BHI28" s="0"/>
      <c r="BHJ28" s="0"/>
      <c r="BHK28" s="0"/>
      <c r="BHL28" s="0"/>
      <c r="BHM28" s="0"/>
      <c r="BHN28" s="0"/>
      <c r="BHO28" s="0"/>
      <c r="BHP28" s="0"/>
      <c r="BHQ28" s="0"/>
      <c r="BHR28" s="0"/>
      <c r="BHS28" s="0"/>
      <c r="BHT28" s="0"/>
      <c r="BHU28" s="0"/>
      <c r="BHV28" s="0"/>
      <c r="BHW28" s="0"/>
      <c r="BHX28" s="0"/>
      <c r="BHY28" s="0"/>
      <c r="BHZ28" s="0"/>
      <c r="BIA28" s="0"/>
      <c r="BIB28" s="0"/>
      <c r="BIC28" s="0"/>
      <c r="BID28" s="0"/>
      <c r="BIE28" s="0"/>
      <c r="BIF28" s="0"/>
      <c r="BIG28" s="0"/>
      <c r="BIH28" s="0"/>
      <c r="BII28" s="0"/>
      <c r="BIJ28" s="0"/>
      <c r="BIK28" s="0"/>
      <c r="BIL28" s="0"/>
      <c r="BIM28" s="0"/>
      <c r="BIN28" s="0"/>
      <c r="BIO28" s="0"/>
      <c r="BIP28" s="0"/>
      <c r="BIQ28" s="0"/>
      <c r="BIR28" s="0"/>
      <c r="BIS28" s="0"/>
      <c r="BIT28" s="0"/>
      <c r="BIU28" s="0"/>
      <c r="BIV28" s="0"/>
      <c r="BIW28" s="0"/>
      <c r="BIX28" s="0"/>
      <c r="BIY28" s="0"/>
      <c r="BIZ28" s="0"/>
      <c r="BJA28" s="0"/>
      <c r="BJB28" s="0"/>
      <c r="BJC28" s="0"/>
      <c r="BJD28" s="0"/>
      <c r="BJE28" s="0"/>
      <c r="BJF28" s="0"/>
      <c r="BJG28" s="0"/>
      <c r="BJH28" s="0"/>
      <c r="BJI28" s="0"/>
      <c r="BJJ28" s="0"/>
      <c r="BJK28" s="0"/>
      <c r="BJL28" s="0"/>
      <c r="BJM28" s="0"/>
      <c r="BJN28" s="0"/>
      <c r="BJO28" s="0"/>
      <c r="BJP28" s="0"/>
      <c r="BJQ28" s="0"/>
      <c r="BJR28" s="0"/>
      <c r="BJS28" s="0"/>
      <c r="BJT28" s="0"/>
      <c r="BJU28" s="0"/>
      <c r="BJV28" s="0"/>
      <c r="BJW28" s="0"/>
      <c r="BJX28" s="0"/>
      <c r="BJY28" s="0"/>
      <c r="BJZ28" s="0"/>
      <c r="BKA28" s="0"/>
      <c r="BKB28" s="0"/>
      <c r="BKC28" s="0"/>
      <c r="BKD28" s="0"/>
      <c r="BKE28" s="0"/>
      <c r="BKF28" s="0"/>
      <c r="BKG28" s="0"/>
      <c r="BKH28" s="0"/>
      <c r="BKI28" s="0"/>
      <c r="BKJ28" s="0"/>
      <c r="BKK28" s="0"/>
      <c r="BKL28" s="0"/>
      <c r="BKM28" s="0"/>
      <c r="BKN28" s="0"/>
      <c r="BKO28" s="0"/>
      <c r="BKP28" s="0"/>
      <c r="BKQ28" s="0"/>
      <c r="BKR28" s="0"/>
      <c r="BKS28" s="0"/>
      <c r="BKT28" s="0"/>
      <c r="BKU28" s="0"/>
      <c r="BKV28" s="0"/>
      <c r="BKW28" s="0"/>
      <c r="BKX28" s="0"/>
      <c r="BKY28" s="0"/>
      <c r="BKZ28" s="0"/>
      <c r="BLA28" s="0"/>
      <c r="BLB28" s="0"/>
      <c r="BLC28" s="0"/>
      <c r="BLD28" s="0"/>
      <c r="BLE28" s="0"/>
      <c r="BLF28" s="0"/>
      <c r="BLG28" s="0"/>
      <c r="BLH28" s="0"/>
      <c r="BLI28" s="0"/>
      <c r="BLJ28" s="0"/>
      <c r="BLK28" s="0"/>
      <c r="BLL28" s="0"/>
      <c r="BLM28" s="0"/>
      <c r="BLN28" s="0"/>
      <c r="BLO28" s="0"/>
      <c r="BLP28" s="0"/>
      <c r="BLQ28" s="0"/>
      <c r="BLR28" s="0"/>
      <c r="BLS28" s="0"/>
      <c r="BLT28" s="0"/>
      <c r="BLU28" s="0"/>
      <c r="BLV28" s="0"/>
      <c r="BLW28" s="0"/>
      <c r="BLX28" s="0"/>
      <c r="BLY28" s="0"/>
      <c r="BLZ28" s="0"/>
      <c r="BMA28" s="0"/>
      <c r="BMB28" s="0"/>
      <c r="BMC28" s="0"/>
      <c r="BMD28" s="0"/>
      <c r="BME28" s="0"/>
      <c r="BMF28" s="0"/>
      <c r="BMG28" s="0"/>
      <c r="BMH28" s="0"/>
      <c r="BMI28" s="0"/>
      <c r="BMJ28" s="0"/>
      <c r="BMK28" s="0"/>
      <c r="BML28" s="0"/>
      <c r="BMM28" s="0"/>
      <c r="BMN28" s="0"/>
      <c r="BMO28" s="0"/>
      <c r="BMP28" s="0"/>
      <c r="BMQ28" s="0"/>
      <c r="BMR28" s="0"/>
      <c r="BMS28" s="0"/>
      <c r="BMT28" s="0"/>
      <c r="BMU28" s="0"/>
      <c r="BMV28" s="0"/>
      <c r="BMW28" s="0"/>
      <c r="BMX28" s="0"/>
      <c r="BMY28" s="0"/>
      <c r="BMZ28" s="0"/>
      <c r="BNA28" s="0"/>
      <c r="BNB28" s="0"/>
      <c r="BNC28" s="0"/>
      <c r="BND28" s="0"/>
      <c r="BNE28" s="0"/>
      <c r="BNF28" s="0"/>
      <c r="BNG28" s="0"/>
      <c r="BNH28" s="0"/>
      <c r="BNI28" s="0"/>
      <c r="BNJ28" s="0"/>
      <c r="BNK28" s="0"/>
      <c r="BNL28" s="0"/>
      <c r="BNM28" s="0"/>
      <c r="BNN28" s="0"/>
      <c r="BNO28" s="0"/>
      <c r="BNP28" s="0"/>
      <c r="BNQ28" s="0"/>
      <c r="BNR28" s="0"/>
      <c r="BNS28" s="0"/>
      <c r="BNT28" s="0"/>
      <c r="BNU28" s="0"/>
      <c r="BNV28" s="0"/>
      <c r="BNW28" s="0"/>
      <c r="BNX28" s="0"/>
      <c r="BNY28" s="0"/>
      <c r="BNZ28" s="0"/>
      <c r="BOA28" s="0"/>
      <c r="BOB28" s="0"/>
      <c r="BOC28" s="0"/>
      <c r="BOD28" s="0"/>
      <c r="BOE28" s="0"/>
      <c r="BOF28" s="0"/>
      <c r="BOG28" s="0"/>
      <c r="BOH28" s="0"/>
      <c r="BOI28" s="0"/>
      <c r="BOJ28" s="0"/>
      <c r="BOK28" s="0"/>
      <c r="BOL28" s="0"/>
      <c r="BOM28" s="0"/>
      <c r="BON28" s="0"/>
      <c r="BOO28" s="0"/>
      <c r="BOP28" s="0"/>
      <c r="BOQ28" s="0"/>
      <c r="BOR28" s="0"/>
      <c r="BOS28" s="0"/>
      <c r="BOT28" s="0"/>
      <c r="BOU28" s="0"/>
      <c r="BOV28" s="0"/>
      <c r="BOW28" s="0"/>
      <c r="BOX28" s="0"/>
      <c r="BOY28" s="0"/>
      <c r="BOZ28" s="0"/>
      <c r="BPA28" s="0"/>
      <c r="BPB28" s="0"/>
      <c r="BPC28" s="0"/>
      <c r="BPD28" s="0"/>
      <c r="BPE28" s="0"/>
      <c r="BPF28" s="0"/>
      <c r="BPG28" s="0"/>
      <c r="BPH28" s="0"/>
      <c r="BPI28" s="0"/>
      <c r="BPJ28" s="0"/>
      <c r="BPK28" s="0"/>
      <c r="BPL28" s="0"/>
      <c r="BPM28" s="0"/>
      <c r="BPN28" s="0"/>
      <c r="BPO28" s="0"/>
      <c r="BPP28" s="0"/>
      <c r="BPQ28" s="0"/>
      <c r="BPR28" s="0"/>
      <c r="BPS28" s="0"/>
      <c r="BPT28" s="0"/>
      <c r="BPU28" s="0"/>
      <c r="BPV28" s="0"/>
      <c r="BPW28" s="0"/>
      <c r="BPX28" s="0"/>
      <c r="BPY28" s="0"/>
      <c r="BPZ28" s="0"/>
      <c r="BQA28" s="0"/>
      <c r="BQB28" s="0"/>
      <c r="BQC28" s="0"/>
      <c r="BQD28" s="0"/>
      <c r="BQE28" s="0"/>
      <c r="BQF28" s="0"/>
      <c r="BQG28" s="0"/>
      <c r="BQH28" s="0"/>
      <c r="BQI28" s="0"/>
      <c r="BQJ28" s="0"/>
      <c r="BQK28" s="0"/>
      <c r="BQL28" s="0"/>
      <c r="BQM28" s="0"/>
      <c r="BQN28" s="0"/>
      <c r="BQO28" s="0"/>
      <c r="BQP28" s="0"/>
      <c r="BQQ28" s="0"/>
      <c r="BQR28" s="0"/>
      <c r="BQS28" s="0"/>
      <c r="BQT28" s="0"/>
      <c r="BQU28" s="0"/>
      <c r="BQV28" s="0"/>
      <c r="BQW28" s="0"/>
      <c r="BQX28" s="0"/>
      <c r="BQY28" s="0"/>
      <c r="BQZ28" s="0"/>
      <c r="BRA28" s="0"/>
      <c r="BRB28" s="0"/>
      <c r="BRC28" s="0"/>
      <c r="BRD28" s="0"/>
      <c r="BRE28" s="0"/>
      <c r="BRF28" s="0"/>
      <c r="BRG28" s="0"/>
      <c r="BRH28" s="0"/>
      <c r="BRI28" s="0"/>
      <c r="BRJ28" s="0"/>
      <c r="BRK28" s="0"/>
      <c r="BRL28" s="0"/>
      <c r="BRM28" s="0"/>
      <c r="BRN28" s="0"/>
      <c r="BRO28" s="0"/>
      <c r="BRP28" s="0"/>
      <c r="BRQ28" s="0"/>
      <c r="BRR28" s="0"/>
      <c r="BRS28" s="0"/>
      <c r="BRT28" s="0"/>
      <c r="BRU28" s="0"/>
      <c r="BRV28" s="0"/>
      <c r="BRW28" s="0"/>
      <c r="BRX28" s="0"/>
      <c r="BRY28" s="0"/>
      <c r="BRZ28" s="0"/>
      <c r="BSA28" s="0"/>
      <c r="BSB28" s="0"/>
      <c r="BSC28" s="0"/>
      <c r="BSD28" s="0"/>
      <c r="BSE28" s="0"/>
      <c r="BSF28" s="0"/>
      <c r="BSG28" s="0"/>
      <c r="BSH28" s="0"/>
      <c r="BSI28" s="0"/>
      <c r="BSJ28" s="0"/>
      <c r="BSK28" s="0"/>
      <c r="BSL28" s="0"/>
      <c r="BSM28" s="0"/>
      <c r="BSN28" s="0"/>
      <c r="BSO28" s="0"/>
      <c r="BSP28" s="0"/>
      <c r="BSQ28" s="0"/>
      <c r="BSR28" s="0"/>
      <c r="BSS28" s="0"/>
      <c r="BST28" s="0"/>
      <c r="BSU28" s="0"/>
      <c r="BSV28" s="0"/>
      <c r="BSW28" s="0"/>
      <c r="BSX28" s="0"/>
      <c r="BSY28" s="0"/>
      <c r="BSZ28" s="0"/>
      <c r="BTA28" s="0"/>
      <c r="BTB28" s="0"/>
      <c r="BTC28" s="0"/>
      <c r="BTD28" s="0"/>
      <c r="BTE28" s="0"/>
      <c r="BTF28" s="0"/>
      <c r="BTG28" s="0"/>
      <c r="BTH28" s="0"/>
      <c r="BTI28" s="0"/>
      <c r="BTJ28" s="0"/>
      <c r="BTK28" s="0"/>
      <c r="BTL28" s="0"/>
      <c r="BTM28" s="0"/>
      <c r="BTN28" s="0"/>
      <c r="BTO28" s="0"/>
      <c r="BTP28" s="0"/>
      <c r="BTQ28" s="0"/>
      <c r="BTR28" s="0"/>
      <c r="BTS28" s="0"/>
      <c r="BTT28" s="0"/>
      <c r="BTU28" s="0"/>
      <c r="BTV28" s="0"/>
      <c r="BTW28" s="0"/>
      <c r="BTX28" s="0"/>
      <c r="BTY28" s="0"/>
      <c r="BTZ28" s="0"/>
      <c r="BUA28" s="0"/>
      <c r="BUB28" s="0"/>
      <c r="BUC28" s="0"/>
      <c r="BUD28" s="0"/>
      <c r="BUE28" s="0"/>
      <c r="BUF28" s="0"/>
      <c r="BUG28" s="0"/>
      <c r="BUH28" s="0"/>
      <c r="BUI28" s="0"/>
      <c r="BUJ28" s="0"/>
      <c r="BUK28" s="0"/>
      <c r="BUL28" s="0"/>
      <c r="BUM28" s="0"/>
      <c r="BUN28" s="0"/>
      <c r="BUO28" s="0"/>
      <c r="BUP28" s="0"/>
      <c r="BUQ28" s="0"/>
      <c r="BUR28" s="0"/>
      <c r="BUS28" s="0"/>
      <c r="BUT28" s="0"/>
      <c r="BUU28" s="0"/>
      <c r="BUV28" s="0"/>
      <c r="BUW28" s="0"/>
      <c r="BUX28" s="0"/>
      <c r="BUY28" s="0"/>
      <c r="BUZ28" s="0"/>
      <c r="BVA28" s="0"/>
      <c r="BVB28" s="0"/>
      <c r="BVC28" s="0"/>
      <c r="BVD28" s="0"/>
      <c r="BVE28" s="0"/>
      <c r="BVF28" s="0"/>
      <c r="BVG28" s="0"/>
      <c r="BVH28" s="0"/>
      <c r="BVI28" s="0"/>
      <c r="BVJ28" s="0"/>
      <c r="BVK28" s="0"/>
      <c r="BVL28" s="0"/>
      <c r="BVM28" s="0"/>
      <c r="BVN28" s="0"/>
      <c r="BVO28" s="0"/>
      <c r="BVP28" s="0"/>
      <c r="BVQ28" s="0"/>
      <c r="BVR28" s="0"/>
      <c r="BVS28" s="0"/>
      <c r="BVT28" s="0"/>
      <c r="BVU28" s="0"/>
      <c r="BVV28" s="0"/>
      <c r="BVW28" s="0"/>
      <c r="BVX28" s="0"/>
      <c r="BVY28" s="0"/>
      <c r="BVZ28" s="0"/>
      <c r="BWA28" s="0"/>
      <c r="BWB28" s="0"/>
      <c r="BWC28" s="0"/>
      <c r="BWD28" s="0"/>
      <c r="BWE28" s="0"/>
      <c r="BWF28" s="0"/>
      <c r="BWG28" s="0"/>
      <c r="BWH28" s="0"/>
      <c r="BWI28" s="0"/>
      <c r="BWJ28" s="0"/>
      <c r="BWK28" s="0"/>
      <c r="BWL28" s="0"/>
      <c r="BWM28" s="0"/>
      <c r="BWN28" s="0"/>
      <c r="BWO28" s="0"/>
      <c r="BWP28" s="0"/>
      <c r="BWQ28" s="0"/>
      <c r="BWR28" s="0"/>
      <c r="BWS28" s="0"/>
      <c r="BWT28" s="0"/>
      <c r="BWU28" s="0"/>
      <c r="BWV28" s="0"/>
      <c r="BWW28" s="0"/>
      <c r="BWX28" s="0"/>
      <c r="BWY28" s="0"/>
      <c r="BWZ28" s="0"/>
      <c r="BXA28" s="0"/>
      <c r="BXB28" s="0"/>
      <c r="BXC28" s="0"/>
      <c r="BXD28" s="0"/>
      <c r="BXE28" s="0"/>
      <c r="BXF28" s="0"/>
      <c r="BXG28" s="0"/>
      <c r="BXH28" s="0"/>
      <c r="BXI28" s="0"/>
      <c r="BXJ28" s="0"/>
      <c r="BXK28" s="0"/>
      <c r="BXL28" s="0"/>
      <c r="BXM28" s="0"/>
      <c r="BXN28" s="0"/>
      <c r="BXO28" s="0"/>
      <c r="BXP28" s="0"/>
      <c r="BXQ28" s="0"/>
      <c r="BXR28" s="0"/>
      <c r="BXS28" s="0"/>
      <c r="BXT28" s="0"/>
      <c r="BXU28" s="0"/>
      <c r="BXV28" s="0"/>
      <c r="BXW28" s="0"/>
      <c r="BXX28" s="0"/>
      <c r="BXY28" s="0"/>
      <c r="BXZ28" s="0"/>
      <c r="BYA28" s="0"/>
      <c r="BYB28" s="0"/>
      <c r="BYC28" s="0"/>
      <c r="BYD28" s="0"/>
      <c r="BYE28" s="0"/>
      <c r="BYF28" s="0"/>
      <c r="BYG28" s="0"/>
      <c r="BYH28" s="0"/>
      <c r="BYI28" s="0"/>
      <c r="BYJ28" s="0"/>
      <c r="BYK28" s="0"/>
      <c r="BYL28" s="0"/>
      <c r="BYM28" s="0"/>
      <c r="BYN28" s="0"/>
      <c r="BYO28" s="0"/>
      <c r="BYP28" s="0"/>
      <c r="BYQ28" s="0"/>
      <c r="BYR28" s="0"/>
      <c r="BYS28" s="0"/>
      <c r="BYT28" s="0"/>
      <c r="BYU28" s="0"/>
      <c r="BYV28" s="0"/>
      <c r="BYW28" s="0"/>
      <c r="BYX28" s="0"/>
      <c r="BYY28" s="0"/>
      <c r="BYZ28" s="0"/>
      <c r="BZA28" s="0"/>
      <c r="BZB28" s="0"/>
      <c r="BZC28" s="0"/>
      <c r="BZD28" s="0"/>
      <c r="BZE28" s="0"/>
      <c r="BZF28" s="0"/>
      <c r="BZG28" s="0"/>
      <c r="BZH28" s="0"/>
      <c r="BZI28" s="0"/>
      <c r="BZJ28" s="0"/>
      <c r="BZK28" s="0"/>
      <c r="BZL28" s="0"/>
      <c r="BZM28" s="0"/>
      <c r="BZN28" s="0"/>
      <c r="BZO28" s="0"/>
      <c r="BZP28" s="0"/>
      <c r="BZQ28" s="0"/>
      <c r="BZR28" s="0"/>
      <c r="BZS28" s="0"/>
      <c r="BZT28" s="0"/>
      <c r="BZU28" s="0"/>
      <c r="BZV28" s="0"/>
      <c r="BZW28" s="0"/>
      <c r="BZX28" s="0"/>
      <c r="BZY28" s="0"/>
      <c r="BZZ28" s="0"/>
      <c r="CAA28" s="0"/>
      <c r="CAB28" s="0"/>
      <c r="CAC28" s="0"/>
      <c r="CAD28" s="0"/>
      <c r="CAE28" s="0"/>
      <c r="CAF28" s="0"/>
      <c r="CAG28" s="0"/>
      <c r="CAH28" s="0"/>
      <c r="CAI28" s="0"/>
      <c r="CAJ28" s="0"/>
      <c r="CAK28" s="0"/>
      <c r="CAL28" s="0"/>
      <c r="CAM28" s="0"/>
      <c r="CAN28" s="0"/>
      <c r="CAO28" s="0"/>
      <c r="CAP28" s="0"/>
      <c r="CAQ28" s="0"/>
      <c r="CAR28" s="0"/>
      <c r="CAS28" s="0"/>
      <c r="CAT28" s="0"/>
      <c r="CAU28" s="0"/>
      <c r="CAV28" s="0"/>
      <c r="CAW28" s="0"/>
      <c r="CAX28" s="0"/>
      <c r="CAY28" s="0"/>
      <c r="CAZ28" s="0"/>
      <c r="CBA28" s="0"/>
      <c r="CBB28" s="0"/>
      <c r="CBC28" s="0"/>
      <c r="CBD28" s="0"/>
      <c r="CBE28" s="0"/>
      <c r="CBF28" s="0"/>
      <c r="CBG28" s="0"/>
      <c r="CBH28" s="0"/>
      <c r="CBI28" s="0"/>
      <c r="CBJ28" s="0"/>
      <c r="CBK28" s="0"/>
      <c r="CBL28" s="0"/>
      <c r="CBM28" s="0"/>
      <c r="CBN28" s="0"/>
      <c r="CBO28" s="0"/>
      <c r="CBP28" s="0"/>
      <c r="CBQ28" s="0"/>
      <c r="CBR28" s="0"/>
      <c r="CBS28" s="0"/>
      <c r="CBT28" s="0"/>
      <c r="CBU28" s="0"/>
      <c r="CBV28" s="0"/>
      <c r="CBW28" s="0"/>
      <c r="CBX28" s="0"/>
      <c r="CBY28" s="0"/>
      <c r="CBZ28" s="0"/>
      <c r="CCA28" s="0"/>
      <c r="CCB28" s="0"/>
      <c r="CCC28" s="0"/>
      <c r="CCD28" s="0"/>
      <c r="CCE28" s="0"/>
      <c r="CCF28" s="0"/>
      <c r="CCG28" s="0"/>
      <c r="CCH28" s="0"/>
      <c r="CCI28" s="0"/>
      <c r="CCJ28" s="0"/>
      <c r="CCK28" s="0"/>
      <c r="CCL28" s="0"/>
      <c r="CCM28" s="0"/>
      <c r="CCN28" s="0"/>
      <c r="CCO28" s="0"/>
      <c r="CCP28" s="0"/>
      <c r="CCQ28" s="0"/>
      <c r="CCR28" s="0"/>
      <c r="CCS28" s="0"/>
      <c r="CCT28" s="0"/>
      <c r="CCU28" s="0"/>
      <c r="CCV28" s="0"/>
      <c r="CCW28" s="0"/>
      <c r="CCX28" s="0"/>
      <c r="CCY28" s="0"/>
      <c r="CCZ28" s="0"/>
      <c r="CDA28" s="0"/>
      <c r="CDB28" s="0"/>
      <c r="CDC28" s="0"/>
      <c r="CDD28" s="0"/>
      <c r="CDE28" s="0"/>
      <c r="CDF28" s="0"/>
      <c r="CDG28" s="0"/>
      <c r="CDH28" s="0"/>
      <c r="CDI28" s="0"/>
      <c r="CDJ28" s="0"/>
      <c r="CDK28" s="0"/>
      <c r="CDL28" s="0"/>
      <c r="CDM28" s="0"/>
      <c r="CDN28" s="0"/>
      <c r="CDO28" s="0"/>
      <c r="CDP28" s="0"/>
      <c r="CDQ28" s="0"/>
      <c r="CDR28" s="0"/>
      <c r="CDS28" s="0"/>
      <c r="CDT28" s="0"/>
      <c r="CDU28" s="0"/>
      <c r="CDV28" s="0"/>
      <c r="CDW28" s="0"/>
      <c r="CDX28" s="0"/>
      <c r="CDY28" s="0"/>
      <c r="CDZ28" s="0"/>
      <c r="CEA28" s="0"/>
      <c r="CEB28" s="0"/>
      <c r="CEC28" s="0"/>
      <c r="CED28" s="0"/>
      <c r="CEE28" s="0"/>
      <c r="CEF28" s="0"/>
      <c r="CEG28" s="0"/>
      <c r="CEH28" s="0"/>
      <c r="CEI28" s="0"/>
      <c r="CEJ28" s="0"/>
      <c r="CEK28" s="0"/>
      <c r="CEL28" s="0"/>
      <c r="CEM28" s="0"/>
      <c r="CEN28" s="0"/>
      <c r="CEO28" s="0"/>
      <c r="CEP28" s="0"/>
      <c r="CEQ28" s="0"/>
      <c r="CER28" s="0"/>
      <c r="CES28" s="0"/>
      <c r="CET28" s="0"/>
      <c r="CEU28" s="0"/>
      <c r="CEV28" s="0"/>
      <c r="CEW28" s="0"/>
      <c r="CEX28" s="0"/>
      <c r="CEY28" s="0"/>
      <c r="CEZ28" s="0"/>
      <c r="CFA28" s="0"/>
      <c r="CFB28" s="0"/>
      <c r="CFC28" s="0"/>
      <c r="CFD28" s="0"/>
      <c r="CFE28" s="0"/>
      <c r="CFF28" s="0"/>
      <c r="CFG28" s="0"/>
      <c r="CFH28" s="0"/>
      <c r="CFI28" s="0"/>
      <c r="CFJ28" s="0"/>
      <c r="CFK28" s="0"/>
      <c r="CFL28" s="0"/>
      <c r="CFM28" s="0"/>
      <c r="CFN28" s="0"/>
      <c r="CFO28" s="0"/>
      <c r="CFP28" s="0"/>
      <c r="CFQ28" s="0"/>
      <c r="CFR28" s="0"/>
      <c r="CFS28" s="0"/>
      <c r="CFT28" s="0"/>
      <c r="CFU28" s="0"/>
      <c r="CFV28" s="0"/>
      <c r="CFW28" s="0"/>
      <c r="CFX28" s="0"/>
      <c r="CFY28" s="0"/>
      <c r="CFZ28" s="0"/>
      <c r="CGA28" s="0"/>
      <c r="CGB28" s="0"/>
      <c r="CGC28" s="0"/>
      <c r="CGD28" s="0"/>
      <c r="CGE28" s="0"/>
      <c r="CGF28" s="0"/>
      <c r="CGG28" s="0"/>
      <c r="CGH28" s="0"/>
      <c r="CGI28" s="0"/>
      <c r="CGJ28" s="0"/>
      <c r="CGK28" s="0"/>
      <c r="CGL28" s="0"/>
      <c r="CGM28" s="0"/>
      <c r="CGN28" s="0"/>
      <c r="CGO28" s="0"/>
      <c r="CGP28" s="0"/>
      <c r="CGQ28" s="0"/>
      <c r="CGR28" s="0"/>
      <c r="CGS28" s="0"/>
      <c r="CGT28" s="0"/>
      <c r="CGU28" s="0"/>
      <c r="CGV28" s="0"/>
      <c r="CGW28" s="0"/>
      <c r="CGX28" s="0"/>
      <c r="CGY28" s="0"/>
      <c r="CGZ28" s="0"/>
      <c r="CHA28" s="0"/>
      <c r="CHB28" s="0"/>
      <c r="CHC28" s="0"/>
      <c r="CHD28" s="0"/>
      <c r="CHE28" s="0"/>
      <c r="CHF28" s="0"/>
      <c r="CHG28" s="0"/>
      <c r="CHH28" s="0"/>
      <c r="CHI28" s="0"/>
      <c r="CHJ28" s="0"/>
      <c r="CHK28" s="0"/>
      <c r="CHL28" s="0"/>
      <c r="CHM28" s="0"/>
      <c r="CHN28" s="0"/>
      <c r="CHO28" s="0"/>
      <c r="CHP28" s="0"/>
      <c r="CHQ28" s="0"/>
      <c r="CHR28" s="0"/>
      <c r="CHS28" s="0"/>
      <c r="CHT28" s="0"/>
      <c r="CHU28" s="0"/>
      <c r="CHV28" s="0"/>
      <c r="CHW28" s="0"/>
      <c r="CHX28" s="0"/>
      <c r="CHY28" s="0"/>
      <c r="CHZ28" s="0"/>
      <c r="CIA28" s="0"/>
      <c r="CIB28" s="0"/>
      <c r="CIC28" s="0"/>
      <c r="CID28" s="0"/>
      <c r="CIE28" s="0"/>
      <c r="CIF28" s="0"/>
      <c r="CIG28" s="0"/>
      <c r="CIH28" s="0"/>
      <c r="CII28" s="0"/>
      <c r="CIJ28" s="0"/>
      <c r="CIK28" s="0"/>
      <c r="CIL28" s="0"/>
      <c r="CIM28" s="0"/>
      <c r="CIN28" s="0"/>
      <c r="CIO28" s="0"/>
      <c r="CIP28" s="0"/>
      <c r="CIQ28" s="0"/>
      <c r="CIR28" s="0"/>
      <c r="CIS28" s="0"/>
      <c r="CIT28" s="0"/>
      <c r="CIU28" s="0"/>
      <c r="CIV28" s="0"/>
      <c r="CIW28" s="0"/>
      <c r="CIX28" s="0"/>
      <c r="CIY28" s="0"/>
      <c r="CIZ28" s="0"/>
      <c r="CJA28" s="0"/>
      <c r="CJB28" s="0"/>
      <c r="CJC28" s="0"/>
      <c r="CJD28" s="0"/>
      <c r="CJE28" s="0"/>
      <c r="CJF28" s="0"/>
      <c r="CJG28" s="0"/>
      <c r="CJH28" s="0"/>
      <c r="CJI28" s="0"/>
      <c r="CJJ28" s="0"/>
      <c r="CJK28" s="0"/>
      <c r="CJL28" s="0"/>
      <c r="CJM28" s="0"/>
      <c r="CJN28" s="0"/>
      <c r="CJO28" s="0"/>
      <c r="CJP28" s="0"/>
      <c r="CJQ28" s="0"/>
      <c r="CJR28" s="0"/>
      <c r="CJS28" s="0"/>
      <c r="CJT28" s="0"/>
      <c r="CJU28" s="0"/>
      <c r="CJV28" s="0"/>
      <c r="CJW28" s="0"/>
      <c r="CJX28" s="0"/>
      <c r="CJY28" s="0"/>
      <c r="CJZ28" s="0"/>
      <c r="CKA28" s="0"/>
      <c r="CKB28" s="0"/>
      <c r="CKC28" s="0"/>
      <c r="CKD28" s="0"/>
      <c r="CKE28" s="0"/>
      <c r="CKF28" s="0"/>
      <c r="CKG28" s="0"/>
      <c r="CKH28" s="0"/>
      <c r="CKI28" s="0"/>
      <c r="CKJ28" s="0"/>
      <c r="CKK28" s="0"/>
      <c r="CKL28" s="0"/>
      <c r="CKM28" s="0"/>
      <c r="CKN28" s="0"/>
      <c r="CKO28" s="0"/>
      <c r="CKP28" s="0"/>
      <c r="CKQ28" s="0"/>
      <c r="CKR28" s="0"/>
      <c r="CKS28" s="0"/>
      <c r="CKT28" s="0"/>
      <c r="CKU28" s="0"/>
      <c r="CKV28" s="0"/>
      <c r="CKW28" s="0"/>
      <c r="CKX28" s="0"/>
      <c r="CKY28" s="0"/>
      <c r="CKZ28" s="0"/>
      <c r="CLA28" s="0"/>
      <c r="CLB28" s="0"/>
      <c r="CLC28" s="0"/>
      <c r="CLD28" s="0"/>
      <c r="CLE28" s="0"/>
      <c r="CLF28" s="0"/>
      <c r="CLG28" s="0"/>
      <c r="CLH28" s="0"/>
      <c r="CLI28" s="0"/>
      <c r="CLJ28" s="0"/>
      <c r="CLK28" s="0"/>
      <c r="CLL28" s="0"/>
      <c r="CLM28" s="0"/>
      <c r="CLN28" s="0"/>
      <c r="CLO28" s="0"/>
      <c r="CLP28" s="0"/>
      <c r="CLQ28" s="0"/>
      <c r="CLR28" s="0"/>
      <c r="CLS28" s="0"/>
      <c r="CLT28" s="0"/>
      <c r="CLU28" s="0"/>
      <c r="CLV28" s="0"/>
      <c r="CLW28" s="0"/>
      <c r="CLX28" s="0"/>
      <c r="CLY28" s="0"/>
      <c r="CLZ28" s="0"/>
      <c r="CMA28" s="0"/>
      <c r="CMB28" s="0"/>
      <c r="CMC28" s="0"/>
      <c r="CMD28" s="0"/>
      <c r="CME28" s="0"/>
      <c r="CMF28" s="0"/>
      <c r="CMG28" s="0"/>
      <c r="CMH28" s="0"/>
      <c r="CMI28" s="0"/>
      <c r="CMJ28" s="0"/>
      <c r="CMK28" s="0"/>
      <c r="CML28" s="0"/>
      <c r="CMM28" s="0"/>
      <c r="CMN28" s="0"/>
      <c r="CMO28" s="0"/>
      <c r="CMP28" s="0"/>
      <c r="CMQ28" s="0"/>
      <c r="CMR28" s="0"/>
      <c r="CMS28" s="0"/>
      <c r="CMT28" s="0"/>
      <c r="CMU28" s="0"/>
      <c r="CMV28" s="0"/>
      <c r="CMW28" s="0"/>
      <c r="CMX28" s="0"/>
      <c r="CMY28" s="0"/>
      <c r="CMZ28" s="0"/>
      <c r="CNA28" s="0"/>
      <c r="CNB28" s="0"/>
      <c r="CNC28" s="0"/>
      <c r="CND28" s="0"/>
      <c r="CNE28" s="0"/>
      <c r="CNF28" s="0"/>
      <c r="CNG28" s="0"/>
      <c r="CNH28" s="0"/>
      <c r="CNI28" s="0"/>
      <c r="CNJ28" s="0"/>
      <c r="CNK28" s="0"/>
      <c r="CNL28" s="0"/>
      <c r="CNM28" s="0"/>
      <c r="CNN28" s="0"/>
      <c r="CNO28" s="0"/>
      <c r="CNP28" s="0"/>
      <c r="CNQ28" s="0"/>
      <c r="CNR28" s="0"/>
      <c r="CNS28" s="0"/>
      <c r="CNT28" s="0"/>
      <c r="CNU28" s="0"/>
      <c r="CNV28" s="0"/>
      <c r="CNW28" s="0"/>
      <c r="CNX28" s="0"/>
      <c r="CNY28" s="0"/>
      <c r="CNZ28" s="0"/>
      <c r="COA28" s="0"/>
      <c r="COB28" s="0"/>
      <c r="COC28" s="0"/>
      <c r="COD28" s="0"/>
      <c r="COE28" s="0"/>
      <c r="COF28" s="0"/>
      <c r="COG28" s="0"/>
      <c r="COH28" s="0"/>
      <c r="COI28" s="0"/>
      <c r="COJ28" s="0"/>
      <c r="COK28" s="0"/>
      <c r="COL28" s="0"/>
      <c r="COM28" s="0"/>
      <c r="CON28" s="0"/>
      <c r="COO28" s="0"/>
      <c r="COP28" s="0"/>
      <c r="COQ28" s="0"/>
      <c r="COR28" s="0"/>
      <c r="COS28" s="0"/>
      <c r="COT28" s="0"/>
      <c r="COU28" s="0"/>
      <c r="COV28" s="0"/>
      <c r="COW28" s="0"/>
      <c r="COX28" s="0"/>
      <c r="COY28" s="0"/>
      <c r="COZ28" s="0"/>
      <c r="CPA28" s="0"/>
      <c r="CPB28" s="0"/>
      <c r="CPC28" s="0"/>
      <c r="CPD28" s="0"/>
      <c r="CPE28" s="0"/>
      <c r="CPF28" s="0"/>
      <c r="CPG28" s="0"/>
      <c r="CPH28" s="0"/>
      <c r="CPI28" s="0"/>
      <c r="CPJ28" s="0"/>
      <c r="CPK28" s="0"/>
      <c r="CPL28" s="0"/>
      <c r="CPM28" s="0"/>
      <c r="CPN28" s="0"/>
      <c r="CPO28" s="0"/>
      <c r="CPP28" s="0"/>
      <c r="CPQ28" s="0"/>
      <c r="CPR28" s="0"/>
      <c r="CPS28" s="0"/>
      <c r="CPT28" s="0"/>
      <c r="CPU28" s="0"/>
      <c r="CPV28" s="0"/>
      <c r="CPW28" s="0"/>
      <c r="CPX28" s="0"/>
      <c r="CPY28" s="0"/>
      <c r="CPZ28" s="0"/>
      <c r="CQA28" s="0"/>
      <c r="CQB28" s="0"/>
      <c r="CQC28" s="0"/>
      <c r="CQD28" s="0"/>
      <c r="CQE28" s="0"/>
      <c r="CQF28" s="0"/>
      <c r="CQG28" s="0"/>
      <c r="CQH28" s="0"/>
      <c r="CQI28" s="0"/>
      <c r="CQJ28" s="0"/>
      <c r="CQK28" s="0"/>
      <c r="CQL28" s="0"/>
      <c r="CQM28" s="0"/>
      <c r="CQN28" s="0"/>
      <c r="CQO28" s="0"/>
      <c r="CQP28" s="0"/>
      <c r="CQQ28" s="0"/>
      <c r="CQR28" s="0"/>
      <c r="CQS28" s="0"/>
      <c r="CQT28" s="0"/>
      <c r="CQU28" s="0"/>
      <c r="CQV28" s="0"/>
      <c r="CQW28" s="0"/>
      <c r="CQX28" s="0"/>
      <c r="CQY28" s="0"/>
      <c r="CQZ28" s="0"/>
      <c r="CRA28" s="0"/>
      <c r="CRB28" s="0"/>
      <c r="CRC28" s="0"/>
      <c r="CRD28" s="0"/>
      <c r="CRE28" s="0"/>
      <c r="CRF28" s="0"/>
      <c r="CRG28" s="0"/>
      <c r="CRH28" s="0"/>
      <c r="CRI28" s="0"/>
      <c r="CRJ28" s="0"/>
      <c r="CRK28" s="0"/>
      <c r="CRL28" s="0"/>
      <c r="CRM28" s="0"/>
      <c r="CRN28" s="0"/>
      <c r="CRO28" s="0"/>
      <c r="CRP28" s="0"/>
      <c r="CRQ28" s="0"/>
      <c r="CRR28" s="0"/>
      <c r="CRS28" s="0"/>
      <c r="CRT28" s="0"/>
      <c r="CRU28" s="0"/>
      <c r="CRV28" s="0"/>
      <c r="CRW28" s="0"/>
      <c r="CRX28" s="0"/>
      <c r="CRY28" s="0"/>
      <c r="CRZ28" s="0"/>
      <c r="CSA28" s="0"/>
      <c r="CSB28" s="0"/>
      <c r="CSC28" s="0"/>
      <c r="CSD28" s="0"/>
      <c r="CSE28" s="0"/>
      <c r="CSF28" s="0"/>
      <c r="CSG28" s="0"/>
      <c r="CSH28" s="0"/>
      <c r="CSI28" s="0"/>
      <c r="CSJ28" s="0"/>
      <c r="CSK28" s="0"/>
      <c r="CSL28" s="0"/>
      <c r="CSM28" s="0"/>
      <c r="CSN28" s="0"/>
      <c r="CSO28" s="0"/>
      <c r="CSP28" s="0"/>
      <c r="CSQ28" s="0"/>
      <c r="CSR28" s="0"/>
      <c r="CSS28" s="0"/>
      <c r="CST28" s="0"/>
      <c r="CSU28" s="0"/>
      <c r="CSV28" s="0"/>
      <c r="CSW28" s="0"/>
      <c r="CSX28" s="0"/>
      <c r="CSY28" s="0"/>
      <c r="CSZ28" s="0"/>
      <c r="CTA28" s="0"/>
      <c r="CTB28" s="0"/>
      <c r="CTC28" s="0"/>
      <c r="CTD28" s="0"/>
      <c r="CTE28" s="0"/>
      <c r="CTF28" s="0"/>
      <c r="CTG28" s="0"/>
      <c r="CTH28" s="0"/>
      <c r="CTI28" s="0"/>
      <c r="CTJ28" s="0"/>
      <c r="CTK28" s="0"/>
      <c r="CTL28" s="0"/>
      <c r="CTM28" s="0"/>
      <c r="CTN28" s="0"/>
      <c r="CTO28" s="0"/>
      <c r="CTP28" s="0"/>
      <c r="CTQ28" s="0"/>
      <c r="CTR28" s="0"/>
      <c r="CTS28" s="0"/>
      <c r="CTT28" s="0"/>
      <c r="CTU28" s="0"/>
      <c r="CTV28" s="0"/>
      <c r="CTW28" s="0"/>
      <c r="CTX28" s="0"/>
      <c r="CTY28" s="0"/>
      <c r="CTZ28" s="0"/>
      <c r="CUA28" s="0"/>
      <c r="CUB28" s="0"/>
      <c r="CUC28" s="0"/>
      <c r="CUD28" s="0"/>
      <c r="CUE28" s="0"/>
      <c r="CUF28" s="0"/>
      <c r="CUG28" s="0"/>
      <c r="CUH28" s="0"/>
      <c r="CUI28" s="0"/>
      <c r="CUJ28" s="0"/>
      <c r="CUK28" s="0"/>
      <c r="CUL28" s="0"/>
      <c r="CUM28" s="0"/>
      <c r="CUN28" s="0"/>
      <c r="CUO28" s="0"/>
      <c r="CUP28" s="0"/>
      <c r="CUQ28" s="0"/>
      <c r="CUR28" s="0"/>
      <c r="CUS28" s="0"/>
      <c r="CUT28" s="0"/>
      <c r="CUU28" s="0"/>
      <c r="CUV28" s="0"/>
      <c r="CUW28" s="0"/>
      <c r="CUX28" s="0"/>
      <c r="CUY28" s="0"/>
      <c r="CUZ28" s="0"/>
      <c r="CVA28" s="0"/>
      <c r="CVB28" s="0"/>
      <c r="CVC28" s="0"/>
      <c r="CVD28" s="0"/>
      <c r="CVE28" s="0"/>
      <c r="CVF28" s="0"/>
      <c r="CVG28" s="0"/>
      <c r="CVH28" s="0"/>
      <c r="CVI28" s="0"/>
      <c r="CVJ28" s="0"/>
      <c r="CVK28" s="0"/>
      <c r="CVL28" s="0"/>
      <c r="CVM28" s="0"/>
      <c r="CVN28" s="0"/>
      <c r="CVO28" s="0"/>
      <c r="CVP28" s="0"/>
      <c r="CVQ28" s="0"/>
      <c r="CVR28" s="0"/>
      <c r="CVS28" s="0"/>
      <c r="CVT28" s="0"/>
      <c r="CVU28" s="0"/>
      <c r="CVV28" s="0"/>
      <c r="CVW28" s="0"/>
      <c r="CVX28" s="0"/>
      <c r="CVY28" s="0"/>
      <c r="CVZ28" s="0"/>
      <c r="CWA28" s="0"/>
      <c r="CWB28" s="0"/>
      <c r="CWC28" s="0"/>
      <c r="CWD28" s="0"/>
      <c r="CWE28" s="0"/>
      <c r="CWF28" s="0"/>
      <c r="CWG28" s="0"/>
      <c r="CWH28" s="0"/>
      <c r="CWI28" s="0"/>
      <c r="CWJ28" s="0"/>
      <c r="CWK28" s="0"/>
      <c r="CWL28" s="0"/>
      <c r="CWM28" s="0"/>
      <c r="CWN28" s="0"/>
      <c r="CWO28" s="0"/>
      <c r="CWP28" s="0"/>
      <c r="CWQ28" s="0"/>
      <c r="CWR28" s="0"/>
      <c r="CWS28" s="0"/>
      <c r="CWT28" s="0"/>
      <c r="CWU28" s="0"/>
      <c r="CWV28" s="0"/>
      <c r="CWW28" s="0"/>
      <c r="CWX28" s="0"/>
      <c r="CWY28" s="0"/>
      <c r="CWZ28" s="0"/>
      <c r="CXA28" s="0"/>
      <c r="CXB28" s="0"/>
      <c r="CXC28" s="0"/>
      <c r="CXD28" s="0"/>
      <c r="CXE28" s="0"/>
      <c r="CXF28" s="0"/>
      <c r="CXG28" s="0"/>
      <c r="CXH28" s="0"/>
      <c r="CXI28" s="0"/>
      <c r="CXJ28" s="0"/>
      <c r="CXK28" s="0"/>
      <c r="CXL28" s="0"/>
      <c r="CXM28" s="0"/>
      <c r="CXN28" s="0"/>
      <c r="CXO28" s="0"/>
      <c r="CXP28" s="0"/>
      <c r="CXQ28" s="0"/>
      <c r="CXR28" s="0"/>
      <c r="CXS28" s="0"/>
      <c r="CXT28" s="0"/>
      <c r="CXU28" s="0"/>
      <c r="CXV28" s="0"/>
      <c r="CXW28" s="0"/>
      <c r="CXX28" s="0"/>
      <c r="CXY28" s="0"/>
      <c r="CXZ28" s="0"/>
      <c r="CYA28" s="0"/>
      <c r="CYB28" s="0"/>
      <c r="CYC28" s="0"/>
      <c r="CYD28" s="0"/>
      <c r="CYE28" s="0"/>
      <c r="CYF28" s="0"/>
      <c r="CYG28" s="0"/>
      <c r="CYH28" s="0"/>
      <c r="CYI28" s="0"/>
      <c r="CYJ28" s="0"/>
      <c r="CYK28" s="0"/>
      <c r="CYL28" s="0"/>
      <c r="CYM28" s="0"/>
      <c r="CYN28" s="0"/>
      <c r="CYO28" s="0"/>
      <c r="CYP28" s="0"/>
      <c r="CYQ28" s="0"/>
      <c r="CYR28" s="0"/>
      <c r="CYS28" s="0"/>
      <c r="CYT28" s="0"/>
      <c r="CYU28" s="0"/>
      <c r="CYV28" s="0"/>
      <c r="CYW28" s="0"/>
      <c r="CYX28" s="0"/>
      <c r="CYY28" s="0"/>
      <c r="CYZ28" s="0"/>
      <c r="CZA28" s="0"/>
      <c r="CZB28" s="0"/>
      <c r="CZC28" s="0"/>
      <c r="CZD28" s="0"/>
      <c r="CZE28" s="0"/>
      <c r="CZF28" s="0"/>
      <c r="CZG28" s="0"/>
      <c r="CZH28" s="0"/>
      <c r="CZI28" s="0"/>
      <c r="CZJ28" s="0"/>
      <c r="CZK28" s="0"/>
      <c r="CZL28" s="0"/>
      <c r="CZM28" s="0"/>
      <c r="CZN28" s="0"/>
      <c r="CZO28" s="0"/>
      <c r="CZP28" s="0"/>
      <c r="CZQ28" s="0"/>
      <c r="CZR28" s="0"/>
      <c r="CZS28" s="0"/>
      <c r="CZT28" s="0"/>
      <c r="CZU28" s="0"/>
      <c r="CZV28" s="0"/>
      <c r="CZW28" s="0"/>
      <c r="CZX28" s="0"/>
      <c r="CZY28" s="0"/>
      <c r="CZZ28" s="0"/>
      <c r="DAA28" s="0"/>
      <c r="DAB28" s="0"/>
      <c r="DAC28" s="0"/>
      <c r="DAD28" s="0"/>
      <c r="DAE28" s="0"/>
      <c r="DAF28" s="0"/>
      <c r="DAG28" s="0"/>
      <c r="DAH28" s="0"/>
      <c r="DAI28" s="0"/>
      <c r="DAJ28" s="0"/>
      <c r="DAK28" s="0"/>
      <c r="DAL28" s="0"/>
      <c r="DAM28" s="0"/>
      <c r="DAN28" s="0"/>
      <c r="DAO28" s="0"/>
      <c r="DAP28" s="0"/>
      <c r="DAQ28" s="0"/>
      <c r="DAR28" s="0"/>
      <c r="DAS28" s="0"/>
      <c r="DAT28" s="0"/>
      <c r="DAU28" s="0"/>
      <c r="DAV28" s="0"/>
      <c r="DAW28" s="0"/>
      <c r="DAX28" s="0"/>
      <c r="DAY28" s="0"/>
      <c r="DAZ28" s="0"/>
      <c r="DBA28" s="0"/>
      <c r="DBB28" s="0"/>
      <c r="DBC28" s="0"/>
      <c r="DBD28" s="0"/>
      <c r="DBE28" s="0"/>
      <c r="DBF28" s="0"/>
      <c r="DBG28" s="0"/>
      <c r="DBH28" s="0"/>
      <c r="DBI28" s="0"/>
      <c r="DBJ28" s="0"/>
      <c r="DBK28" s="0"/>
      <c r="DBL28" s="0"/>
      <c r="DBM28" s="0"/>
      <c r="DBN28" s="0"/>
      <c r="DBO28" s="0"/>
      <c r="DBP28" s="0"/>
      <c r="DBQ28" s="0"/>
      <c r="DBR28" s="0"/>
      <c r="DBS28" s="0"/>
      <c r="DBT28" s="0"/>
      <c r="DBU28" s="0"/>
      <c r="DBV28" s="0"/>
      <c r="DBW28" s="0"/>
      <c r="DBX28" s="0"/>
      <c r="DBY28" s="0"/>
      <c r="DBZ28" s="0"/>
      <c r="DCA28" s="0"/>
      <c r="DCB28" s="0"/>
      <c r="DCC28" s="0"/>
      <c r="DCD28" s="0"/>
      <c r="DCE28" s="0"/>
      <c r="DCF28" s="0"/>
      <c r="DCG28" s="0"/>
      <c r="DCH28" s="0"/>
      <c r="DCI28" s="0"/>
      <c r="DCJ28" s="0"/>
      <c r="DCK28" s="0"/>
      <c r="DCL28" s="0"/>
      <c r="DCM28" s="0"/>
      <c r="DCN28" s="0"/>
      <c r="DCO28" s="0"/>
      <c r="DCP28" s="0"/>
      <c r="DCQ28" s="0"/>
      <c r="DCR28" s="0"/>
      <c r="DCS28" s="0"/>
      <c r="DCT28" s="0"/>
      <c r="DCU28" s="0"/>
      <c r="DCV28" s="0"/>
      <c r="DCW28" s="0"/>
      <c r="DCX28" s="0"/>
      <c r="DCY28" s="0"/>
      <c r="DCZ28" s="0"/>
      <c r="DDA28" s="0"/>
      <c r="DDB28" s="0"/>
      <c r="DDC28" s="0"/>
      <c r="DDD28" s="0"/>
      <c r="DDE28" s="0"/>
      <c r="DDF28" s="0"/>
      <c r="DDG28" s="0"/>
      <c r="DDH28" s="0"/>
      <c r="DDI28" s="0"/>
      <c r="DDJ28" s="0"/>
      <c r="DDK28" s="0"/>
      <c r="DDL28" s="0"/>
      <c r="DDM28" s="0"/>
      <c r="DDN28" s="0"/>
      <c r="DDO28" s="0"/>
      <c r="DDP28" s="0"/>
      <c r="DDQ28" s="0"/>
      <c r="DDR28" s="0"/>
      <c r="DDS28" s="0"/>
      <c r="DDT28" s="0"/>
      <c r="DDU28" s="0"/>
      <c r="DDV28" s="0"/>
      <c r="DDW28" s="0"/>
      <c r="DDX28" s="0"/>
      <c r="DDY28" s="0"/>
      <c r="DDZ28" s="0"/>
      <c r="DEA28" s="0"/>
      <c r="DEB28" s="0"/>
      <c r="DEC28" s="0"/>
      <c r="DED28" s="0"/>
      <c r="DEE28" s="0"/>
      <c r="DEF28" s="0"/>
      <c r="DEG28" s="0"/>
      <c r="DEH28" s="0"/>
      <c r="DEI28" s="0"/>
      <c r="DEJ28" s="0"/>
      <c r="DEK28" s="0"/>
      <c r="DEL28" s="0"/>
      <c r="DEM28" s="0"/>
      <c r="DEN28" s="0"/>
      <c r="DEO28" s="0"/>
      <c r="DEP28" s="0"/>
      <c r="DEQ28" s="0"/>
      <c r="DER28" s="0"/>
      <c r="DES28" s="0"/>
      <c r="DET28" s="0"/>
      <c r="DEU28" s="0"/>
      <c r="DEV28" s="0"/>
      <c r="DEW28" s="0"/>
      <c r="DEX28" s="0"/>
      <c r="DEY28" s="0"/>
      <c r="DEZ28" s="0"/>
      <c r="DFA28" s="0"/>
      <c r="DFB28" s="0"/>
      <c r="DFC28" s="0"/>
      <c r="DFD28" s="0"/>
      <c r="DFE28" s="0"/>
      <c r="DFF28" s="0"/>
      <c r="DFG28" s="0"/>
      <c r="DFH28" s="0"/>
      <c r="DFI28" s="0"/>
      <c r="DFJ28" s="0"/>
      <c r="DFK28" s="0"/>
      <c r="DFL28" s="0"/>
      <c r="DFM28" s="0"/>
      <c r="DFN28" s="0"/>
      <c r="DFO28" s="0"/>
      <c r="DFP28" s="0"/>
      <c r="DFQ28" s="0"/>
      <c r="DFR28" s="0"/>
      <c r="DFS28" s="0"/>
      <c r="DFT28" s="0"/>
      <c r="DFU28" s="0"/>
      <c r="DFV28" s="0"/>
      <c r="DFW28" s="0"/>
      <c r="DFX28" s="0"/>
      <c r="DFY28" s="0"/>
      <c r="DFZ28" s="0"/>
      <c r="DGA28" s="0"/>
      <c r="DGB28" s="0"/>
      <c r="DGC28" s="0"/>
      <c r="DGD28" s="0"/>
      <c r="DGE28" s="0"/>
      <c r="DGF28" s="0"/>
      <c r="DGG28" s="0"/>
      <c r="DGH28" s="0"/>
      <c r="DGI28" s="0"/>
      <c r="DGJ28" s="0"/>
      <c r="DGK28" s="0"/>
      <c r="DGL28" s="0"/>
      <c r="DGM28" s="0"/>
      <c r="DGN28" s="0"/>
      <c r="DGO28" s="0"/>
      <c r="DGP28" s="0"/>
      <c r="DGQ28" s="0"/>
      <c r="DGR28" s="0"/>
      <c r="DGS28" s="0"/>
      <c r="DGT28" s="0"/>
      <c r="DGU28" s="0"/>
      <c r="DGV28" s="0"/>
      <c r="DGW28" s="0"/>
      <c r="DGX28" s="0"/>
      <c r="DGY28" s="0"/>
      <c r="DGZ28" s="0"/>
      <c r="DHA28" s="0"/>
      <c r="DHB28" s="0"/>
      <c r="DHC28" s="0"/>
      <c r="DHD28" s="0"/>
      <c r="DHE28" s="0"/>
      <c r="DHF28" s="0"/>
      <c r="DHG28" s="0"/>
      <c r="DHH28" s="0"/>
      <c r="DHI28" s="0"/>
      <c r="DHJ28" s="0"/>
      <c r="DHK28" s="0"/>
      <c r="DHL28" s="0"/>
      <c r="DHM28" s="0"/>
      <c r="DHN28" s="0"/>
      <c r="DHO28" s="0"/>
      <c r="DHP28" s="0"/>
      <c r="DHQ28" s="0"/>
      <c r="DHR28" s="0"/>
      <c r="DHS28" s="0"/>
      <c r="DHT28" s="0"/>
      <c r="DHU28" s="0"/>
      <c r="DHV28" s="0"/>
      <c r="DHW28" s="0"/>
      <c r="DHX28" s="0"/>
      <c r="DHY28" s="0"/>
      <c r="DHZ28" s="0"/>
      <c r="DIA28" s="0"/>
      <c r="DIB28" s="0"/>
      <c r="DIC28" s="0"/>
      <c r="DID28" s="0"/>
      <c r="DIE28" s="0"/>
      <c r="DIF28" s="0"/>
      <c r="DIG28" s="0"/>
      <c r="DIH28" s="0"/>
      <c r="DII28" s="0"/>
      <c r="DIJ28" s="0"/>
      <c r="DIK28" s="0"/>
      <c r="DIL28" s="0"/>
      <c r="DIM28" s="0"/>
      <c r="DIN28" s="0"/>
      <c r="DIO28" s="0"/>
      <c r="DIP28" s="0"/>
      <c r="DIQ28" s="0"/>
      <c r="DIR28" s="0"/>
      <c r="DIS28" s="0"/>
      <c r="DIT28" s="0"/>
      <c r="DIU28" s="0"/>
      <c r="DIV28" s="0"/>
      <c r="DIW28" s="0"/>
      <c r="DIX28" s="0"/>
      <c r="DIY28" s="0"/>
      <c r="DIZ28" s="0"/>
      <c r="DJA28" s="0"/>
      <c r="DJB28" s="0"/>
      <c r="DJC28" s="0"/>
      <c r="DJD28" s="0"/>
      <c r="DJE28" s="0"/>
      <c r="DJF28" s="0"/>
      <c r="DJG28" s="0"/>
      <c r="DJH28" s="0"/>
      <c r="DJI28" s="0"/>
      <c r="DJJ28" s="0"/>
      <c r="DJK28" s="0"/>
      <c r="DJL28" s="0"/>
      <c r="DJM28" s="0"/>
      <c r="DJN28" s="0"/>
      <c r="DJO28" s="0"/>
      <c r="DJP28" s="0"/>
      <c r="DJQ28" s="0"/>
      <c r="DJR28" s="0"/>
      <c r="DJS28" s="0"/>
      <c r="DJT28" s="0"/>
      <c r="DJU28" s="0"/>
      <c r="DJV28" s="0"/>
      <c r="DJW28" s="0"/>
      <c r="DJX28" s="0"/>
      <c r="DJY28" s="0"/>
      <c r="DJZ28" s="0"/>
      <c r="DKA28" s="0"/>
      <c r="DKB28" s="0"/>
      <c r="DKC28" s="0"/>
      <c r="DKD28" s="0"/>
      <c r="DKE28" s="0"/>
      <c r="DKF28" s="0"/>
      <c r="DKG28" s="0"/>
      <c r="DKH28" s="0"/>
      <c r="DKI28" s="0"/>
      <c r="DKJ28" s="0"/>
      <c r="DKK28" s="0"/>
      <c r="DKL28" s="0"/>
      <c r="DKM28" s="0"/>
      <c r="DKN28" s="0"/>
      <c r="DKO28" s="0"/>
      <c r="DKP28" s="0"/>
      <c r="DKQ28" s="0"/>
      <c r="DKR28" s="0"/>
      <c r="DKS28" s="0"/>
      <c r="DKT28" s="0"/>
      <c r="DKU28" s="0"/>
      <c r="DKV28" s="0"/>
      <c r="DKW28" s="0"/>
      <c r="DKX28" s="0"/>
      <c r="DKY28" s="0"/>
      <c r="DKZ28" s="0"/>
      <c r="DLA28" s="0"/>
      <c r="DLB28" s="0"/>
      <c r="DLC28" s="0"/>
      <c r="DLD28" s="0"/>
      <c r="DLE28" s="0"/>
      <c r="DLF28" s="0"/>
      <c r="DLG28" s="0"/>
      <c r="DLH28" s="0"/>
      <c r="DLI28" s="0"/>
      <c r="DLJ28" s="0"/>
      <c r="DLK28" s="0"/>
      <c r="DLL28" s="0"/>
      <c r="DLM28" s="0"/>
      <c r="DLN28" s="0"/>
      <c r="DLO28" s="0"/>
      <c r="DLP28" s="0"/>
      <c r="DLQ28" s="0"/>
      <c r="DLR28" s="0"/>
      <c r="DLS28" s="0"/>
      <c r="DLT28" s="0"/>
      <c r="DLU28" s="0"/>
      <c r="DLV28" s="0"/>
      <c r="DLW28" s="0"/>
      <c r="DLX28" s="0"/>
      <c r="DLY28" s="0"/>
      <c r="DLZ28" s="0"/>
      <c r="DMA28" s="0"/>
      <c r="DMB28" s="0"/>
      <c r="DMC28" s="0"/>
      <c r="DMD28" s="0"/>
      <c r="DME28" s="0"/>
      <c r="DMF28" s="0"/>
      <c r="DMG28" s="0"/>
      <c r="DMH28" s="0"/>
      <c r="DMI28" s="0"/>
      <c r="DMJ28" s="0"/>
      <c r="DMK28" s="0"/>
      <c r="DML28" s="0"/>
      <c r="DMM28" s="0"/>
      <c r="DMN28" s="0"/>
      <c r="DMO28" s="0"/>
      <c r="DMP28" s="0"/>
      <c r="DMQ28" s="0"/>
      <c r="DMR28" s="0"/>
      <c r="DMS28" s="0"/>
      <c r="DMT28" s="0"/>
      <c r="DMU28" s="0"/>
      <c r="DMV28" s="0"/>
      <c r="DMW28" s="0"/>
      <c r="DMX28" s="0"/>
      <c r="DMY28" s="0"/>
      <c r="DMZ28" s="0"/>
      <c r="DNA28" s="0"/>
      <c r="DNB28" s="0"/>
      <c r="DNC28" s="0"/>
      <c r="DND28" s="0"/>
      <c r="DNE28" s="0"/>
      <c r="DNF28" s="0"/>
      <c r="DNG28" s="0"/>
      <c r="DNH28" s="0"/>
      <c r="DNI28" s="0"/>
      <c r="DNJ28" s="0"/>
      <c r="DNK28" s="0"/>
      <c r="DNL28" s="0"/>
      <c r="DNM28" s="0"/>
      <c r="DNN28" s="0"/>
      <c r="DNO28" s="0"/>
      <c r="DNP28" s="0"/>
      <c r="DNQ28" s="0"/>
      <c r="DNR28" s="0"/>
      <c r="DNS28" s="0"/>
      <c r="DNT28" s="0"/>
      <c r="DNU28" s="0"/>
      <c r="DNV28" s="0"/>
      <c r="DNW28" s="0"/>
      <c r="DNX28" s="0"/>
      <c r="DNY28" s="0"/>
      <c r="DNZ28" s="0"/>
      <c r="DOA28" s="0"/>
      <c r="DOB28" s="0"/>
      <c r="DOC28" s="0"/>
      <c r="DOD28" s="0"/>
      <c r="DOE28" s="0"/>
      <c r="DOF28" s="0"/>
      <c r="DOG28" s="0"/>
      <c r="DOH28" s="0"/>
      <c r="DOI28" s="0"/>
      <c r="DOJ28" s="0"/>
      <c r="DOK28" s="0"/>
      <c r="DOL28" s="0"/>
      <c r="DOM28" s="0"/>
      <c r="DON28" s="0"/>
      <c r="DOO28" s="0"/>
      <c r="DOP28" s="0"/>
      <c r="DOQ28" s="0"/>
      <c r="DOR28" s="0"/>
      <c r="DOS28" s="0"/>
      <c r="DOT28" s="0"/>
      <c r="DOU28" s="0"/>
      <c r="DOV28" s="0"/>
      <c r="DOW28" s="0"/>
      <c r="DOX28" s="0"/>
      <c r="DOY28" s="0"/>
      <c r="DOZ28" s="0"/>
      <c r="DPA28" s="0"/>
      <c r="DPB28" s="0"/>
      <c r="DPC28" s="0"/>
      <c r="DPD28" s="0"/>
      <c r="DPE28" s="0"/>
      <c r="DPF28" s="0"/>
      <c r="DPG28" s="0"/>
      <c r="DPH28" s="0"/>
      <c r="DPI28" s="0"/>
      <c r="DPJ28" s="0"/>
      <c r="DPK28" s="0"/>
      <c r="DPL28" s="0"/>
      <c r="DPM28" s="0"/>
      <c r="DPN28" s="0"/>
      <c r="DPO28" s="0"/>
      <c r="DPP28" s="0"/>
      <c r="DPQ28" s="0"/>
      <c r="DPR28" s="0"/>
      <c r="DPS28" s="0"/>
      <c r="DPT28" s="0"/>
      <c r="DPU28" s="0"/>
      <c r="DPV28" s="0"/>
      <c r="DPW28" s="0"/>
      <c r="DPX28" s="0"/>
      <c r="DPY28" s="0"/>
      <c r="DPZ28" s="0"/>
      <c r="DQA28" s="0"/>
      <c r="DQB28" s="0"/>
      <c r="DQC28" s="0"/>
      <c r="DQD28" s="0"/>
      <c r="DQE28" s="0"/>
      <c r="DQF28" s="0"/>
      <c r="DQG28" s="0"/>
      <c r="DQH28" s="0"/>
      <c r="DQI28" s="0"/>
      <c r="DQJ28" s="0"/>
      <c r="DQK28" s="0"/>
      <c r="DQL28" s="0"/>
      <c r="DQM28" s="0"/>
      <c r="DQN28" s="0"/>
      <c r="DQO28" s="0"/>
      <c r="DQP28" s="0"/>
      <c r="DQQ28" s="0"/>
      <c r="DQR28" s="0"/>
      <c r="DQS28" s="0"/>
      <c r="DQT28" s="0"/>
      <c r="DQU28" s="0"/>
      <c r="DQV28" s="0"/>
      <c r="DQW28" s="0"/>
      <c r="DQX28" s="0"/>
      <c r="DQY28" s="0"/>
      <c r="DQZ28" s="0"/>
      <c r="DRA28" s="0"/>
      <c r="DRB28" s="0"/>
      <c r="DRC28" s="0"/>
      <c r="DRD28" s="0"/>
      <c r="DRE28" s="0"/>
      <c r="DRF28" s="0"/>
      <c r="DRG28" s="0"/>
      <c r="DRH28" s="0"/>
      <c r="DRI28" s="0"/>
      <c r="DRJ28" s="0"/>
      <c r="DRK28" s="0"/>
      <c r="DRL28" s="0"/>
      <c r="DRM28" s="0"/>
      <c r="DRN28" s="0"/>
      <c r="DRO28" s="0"/>
      <c r="DRP28" s="0"/>
      <c r="DRQ28" s="0"/>
      <c r="DRR28" s="0"/>
      <c r="DRS28" s="0"/>
      <c r="DRT28" s="0"/>
      <c r="DRU28" s="0"/>
      <c r="DRV28" s="0"/>
      <c r="DRW28" s="0"/>
      <c r="DRX28" s="0"/>
      <c r="DRY28" s="0"/>
      <c r="DRZ28" s="0"/>
      <c r="DSA28" s="0"/>
      <c r="DSB28" s="0"/>
      <c r="DSC28" s="0"/>
      <c r="DSD28" s="0"/>
      <c r="DSE28" s="0"/>
      <c r="DSF28" s="0"/>
      <c r="DSG28" s="0"/>
      <c r="DSH28" s="0"/>
      <c r="DSI28" s="0"/>
      <c r="DSJ28" s="0"/>
      <c r="DSK28" s="0"/>
      <c r="DSL28" s="0"/>
      <c r="DSM28" s="0"/>
      <c r="DSN28" s="0"/>
      <c r="DSO28" s="0"/>
      <c r="DSP28" s="0"/>
      <c r="DSQ28" s="0"/>
      <c r="DSR28" s="0"/>
      <c r="DSS28" s="0"/>
      <c r="DST28" s="0"/>
      <c r="DSU28" s="0"/>
      <c r="DSV28" s="0"/>
      <c r="DSW28" s="0"/>
      <c r="DSX28" s="0"/>
      <c r="DSY28" s="0"/>
      <c r="DSZ28" s="0"/>
      <c r="DTA28" s="0"/>
      <c r="DTB28" s="0"/>
      <c r="DTC28" s="0"/>
      <c r="DTD28" s="0"/>
      <c r="DTE28" s="0"/>
      <c r="DTF28" s="0"/>
      <c r="DTG28" s="0"/>
      <c r="DTH28" s="0"/>
      <c r="DTI28" s="0"/>
      <c r="DTJ28" s="0"/>
      <c r="DTK28" s="0"/>
      <c r="DTL28" s="0"/>
      <c r="DTM28" s="0"/>
      <c r="DTN28" s="0"/>
      <c r="DTO28" s="0"/>
      <c r="DTP28" s="0"/>
      <c r="DTQ28" s="0"/>
      <c r="DTR28" s="0"/>
      <c r="DTS28" s="0"/>
      <c r="DTT28" s="0"/>
      <c r="DTU28" s="0"/>
      <c r="DTV28" s="0"/>
      <c r="DTW28" s="0"/>
      <c r="DTX28" s="0"/>
      <c r="DTY28" s="0"/>
      <c r="DTZ28" s="0"/>
      <c r="DUA28" s="0"/>
      <c r="DUB28" s="0"/>
      <c r="DUC28" s="0"/>
      <c r="DUD28" s="0"/>
      <c r="DUE28" s="0"/>
      <c r="DUF28" s="0"/>
      <c r="DUG28" s="0"/>
      <c r="DUH28" s="0"/>
      <c r="DUI28" s="0"/>
      <c r="DUJ28" s="0"/>
      <c r="DUK28" s="0"/>
      <c r="DUL28" s="0"/>
      <c r="DUM28" s="0"/>
      <c r="DUN28" s="0"/>
      <c r="DUO28" s="0"/>
      <c r="DUP28" s="0"/>
      <c r="DUQ28" s="0"/>
      <c r="DUR28" s="0"/>
      <c r="DUS28" s="0"/>
      <c r="DUT28" s="0"/>
      <c r="DUU28" s="0"/>
      <c r="DUV28" s="0"/>
      <c r="DUW28" s="0"/>
      <c r="DUX28" s="0"/>
      <c r="DUY28" s="0"/>
      <c r="DUZ28" s="0"/>
      <c r="DVA28" s="0"/>
      <c r="DVB28" s="0"/>
      <c r="DVC28" s="0"/>
      <c r="DVD28" s="0"/>
      <c r="DVE28" s="0"/>
      <c r="DVF28" s="0"/>
      <c r="DVG28" s="0"/>
      <c r="DVH28" s="0"/>
      <c r="DVI28" s="0"/>
      <c r="DVJ28" s="0"/>
      <c r="DVK28" s="0"/>
      <c r="DVL28" s="0"/>
      <c r="DVM28" s="0"/>
      <c r="DVN28" s="0"/>
      <c r="DVO28" s="0"/>
      <c r="DVP28" s="0"/>
      <c r="DVQ28" s="0"/>
      <c r="DVR28" s="0"/>
      <c r="DVS28" s="0"/>
      <c r="DVT28" s="0"/>
      <c r="DVU28" s="0"/>
      <c r="DVV28" s="0"/>
      <c r="DVW28" s="0"/>
      <c r="DVX28" s="0"/>
      <c r="DVY28" s="0"/>
      <c r="DVZ28" s="0"/>
      <c r="DWA28" s="0"/>
      <c r="DWB28" s="0"/>
      <c r="DWC28" s="0"/>
      <c r="DWD28" s="0"/>
      <c r="DWE28" s="0"/>
      <c r="DWF28" s="0"/>
      <c r="DWG28" s="0"/>
      <c r="DWH28" s="0"/>
      <c r="DWI28" s="0"/>
      <c r="DWJ28" s="0"/>
      <c r="DWK28" s="0"/>
      <c r="DWL28" s="0"/>
      <c r="DWM28" s="0"/>
      <c r="DWN28" s="0"/>
      <c r="DWO28" s="0"/>
      <c r="DWP28" s="0"/>
      <c r="DWQ28" s="0"/>
      <c r="DWR28" s="0"/>
      <c r="DWS28" s="0"/>
      <c r="DWT28" s="0"/>
      <c r="DWU28" s="0"/>
      <c r="DWV28" s="0"/>
      <c r="DWW28" s="0"/>
      <c r="DWX28" s="0"/>
      <c r="DWY28" s="0"/>
      <c r="DWZ28" s="0"/>
      <c r="DXA28" s="0"/>
      <c r="DXB28" s="0"/>
      <c r="DXC28" s="0"/>
      <c r="DXD28" s="0"/>
      <c r="DXE28" s="0"/>
      <c r="DXF28" s="0"/>
      <c r="DXG28" s="0"/>
      <c r="DXH28" s="0"/>
      <c r="DXI28" s="0"/>
      <c r="DXJ28" s="0"/>
      <c r="DXK28" s="0"/>
      <c r="DXL28" s="0"/>
      <c r="DXM28" s="0"/>
      <c r="DXN28" s="0"/>
      <c r="DXO28" s="0"/>
      <c r="DXP28" s="0"/>
      <c r="DXQ28" s="0"/>
      <c r="DXR28" s="0"/>
      <c r="DXS28" s="0"/>
      <c r="DXT28" s="0"/>
      <c r="DXU28" s="0"/>
      <c r="DXV28" s="0"/>
      <c r="DXW28" s="0"/>
      <c r="DXX28" s="0"/>
      <c r="DXY28" s="0"/>
      <c r="DXZ28" s="0"/>
      <c r="DYA28" s="0"/>
      <c r="DYB28" s="0"/>
      <c r="DYC28" s="0"/>
      <c r="DYD28" s="0"/>
      <c r="DYE28" s="0"/>
      <c r="DYF28" s="0"/>
      <c r="DYG28" s="0"/>
      <c r="DYH28" s="0"/>
      <c r="DYI28" s="0"/>
      <c r="DYJ28" s="0"/>
      <c r="DYK28" s="0"/>
      <c r="DYL28" s="0"/>
      <c r="DYM28" s="0"/>
      <c r="DYN28" s="0"/>
      <c r="DYO28" s="0"/>
      <c r="DYP28" s="0"/>
      <c r="DYQ28" s="0"/>
      <c r="DYR28" s="0"/>
      <c r="DYS28" s="0"/>
      <c r="DYT28" s="0"/>
      <c r="DYU28" s="0"/>
      <c r="DYV28" s="0"/>
      <c r="DYW28" s="0"/>
      <c r="DYX28" s="0"/>
      <c r="DYY28" s="0"/>
      <c r="DYZ28" s="0"/>
      <c r="DZA28" s="0"/>
      <c r="DZB28" s="0"/>
      <c r="DZC28" s="0"/>
      <c r="DZD28" s="0"/>
      <c r="DZE28" s="0"/>
      <c r="DZF28" s="0"/>
      <c r="DZG28" s="0"/>
      <c r="DZH28" s="0"/>
      <c r="DZI28" s="0"/>
      <c r="DZJ28" s="0"/>
      <c r="DZK28" s="0"/>
      <c r="DZL28" s="0"/>
      <c r="DZM28" s="0"/>
      <c r="DZN28" s="0"/>
      <c r="DZO28" s="0"/>
      <c r="DZP28" s="0"/>
      <c r="DZQ28" s="0"/>
      <c r="DZR28" s="0"/>
      <c r="DZS28" s="0"/>
      <c r="DZT28" s="0"/>
      <c r="DZU28" s="0"/>
      <c r="DZV28" s="0"/>
      <c r="DZW28" s="0"/>
      <c r="DZX28" s="0"/>
      <c r="DZY28" s="0"/>
      <c r="DZZ28" s="0"/>
      <c r="EAA28" s="0"/>
      <c r="EAB28" s="0"/>
      <c r="EAC28" s="0"/>
      <c r="EAD28" s="0"/>
      <c r="EAE28" s="0"/>
      <c r="EAF28" s="0"/>
      <c r="EAG28" s="0"/>
      <c r="EAH28" s="0"/>
      <c r="EAI28" s="0"/>
      <c r="EAJ28" s="0"/>
      <c r="EAK28" s="0"/>
      <c r="EAL28" s="0"/>
      <c r="EAM28" s="0"/>
      <c r="EAN28" s="0"/>
      <c r="EAO28" s="0"/>
      <c r="EAP28" s="0"/>
      <c r="EAQ28" s="0"/>
      <c r="EAR28" s="0"/>
      <c r="EAS28" s="0"/>
      <c r="EAT28" s="0"/>
      <c r="EAU28" s="0"/>
      <c r="EAV28" s="0"/>
      <c r="EAW28" s="0"/>
      <c r="EAX28" s="0"/>
      <c r="EAY28" s="0"/>
      <c r="EAZ28" s="0"/>
      <c r="EBA28" s="0"/>
      <c r="EBB28" s="0"/>
      <c r="EBC28" s="0"/>
      <c r="EBD28" s="0"/>
      <c r="EBE28" s="0"/>
      <c r="EBF28" s="0"/>
      <c r="EBG28" s="0"/>
      <c r="EBH28" s="0"/>
      <c r="EBI28" s="0"/>
      <c r="EBJ28" s="0"/>
      <c r="EBK28" s="0"/>
      <c r="EBL28" s="0"/>
      <c r="EBM28" s="0"/>
      <c r="EBN28" s="0"/>
      <c r="EBO28" s="0"/>
      <c r="EBP28" s="0"/>
      <c r="EBQ28" s="0"/>
      <c r="EBR28" s="0"/>
      <c r="EBS28" s="0"/>
      <c r="EBT28" s="0"/>
      <c r="EBU28" s="0"/>
      <c r="EBV28" s="0"/>
      <c r="EBW28" s="0"/>
      <c r="EBX28" s="0"/>
      <c r="EBY28" s="0"/>
      <c r="EBZ28" s="0"/>
      <c r="ECA28" s="0"/>
      <c r="ECB28" s="0"/>
      <c r="ECC28" s="0"/>
      <c r="ECD28" s="0"/>
      <c r="ECE28" s="0"/>
      <c r="ECF28" s="0"/>
      <c r="ECG28" s="0"/>
      <c r="ECH28" s="0"/>
      <c r="ECI28" s="0"/>
      <c r="ECJ28" s="0"/>
      <c r="ECK28" s="0"/>
      <c r="ECL28" s="0"/>
      <c r="ECM28" s="0"/>
      <c r="ECN28" s="0"/>
      <c r="ECO28" s="0"/>
      <c r="ECP28" s="0"/>
      <c r="ECQ28" s="0"/>
      <c r="ECR28" s="0"/>
      <c r="ECS28" s="0"/>
      <c r="ECT28" s="0"/>
      <c r="ECU28" s="0"/>
      <c r="ECV28" s="0"/>
      <c r="ECW28" s="0"/>
      <c r="ECX28" s="0"/>
      <c r="ECY28" s="0"/>
      <c r="ECZ28" s="0"/>
      <c r="EDA28" s="0"/>
      <c r="EDB28" s="0"/>
      <c r="EDC28" s="0"/>
      <c r="EDD28" s="0"/>
      <c r="EDE28" s="0"/>
      <c r="EDF28" s="0"/>
      <c r="EDG28" s="0"/>
      <c r="EDH28" s="0"/>
      <c r="EDI28" s="0"/>
      <c r="EDJ28" s="0"/>
      <c r="EDK28" s="0"/>
      <c r="EDL28" s="0"/>
      <c r="EDM28" s="0"/>
      <c r="EDN28" s="0"/>
      <c r="EDO28" s="0"/>
      <c r="EDP28" s="0"/>
      <c r="EDQ28" s="0"/>
      <c r="EDR28" s="0"/>
      <c r="EDS28" s="0"/>
      <c r="EDT28" s="0"/>
      <c r="EDU28" s="0"/>
      <c r="EDV28" s="0"/>
      <c r="EDW28" s="0"/>
      <c r="EDX28" s="0"/>
      <c r="EDY28" s="0"/>
      <c r="EDZ28" s="0"/>
      <c r="EEA28" s="0"/>
      <c r="EEB28" s="0"/>
      <c r="EEC28" s="0"/>
      <c r="EED28" s="0"/>
      <c r="EEE28" s="0"/>
      <c r="EEF28" s="0"/>
      <c r="EEG28" s="0"/>
      <c r="EEH28" s="0"/>
      <c r="EEI28" s="0"/>
      <c r="EEJ28" s="0"/>
      <c r="EEK28" s="0"/>
      <c r="EEL28" s="0"/>
      <c r="EEM28" s="0"/>
      <c r="EEN28" s="0"/>
      <c r="EEO28" s="0"/>
      <c r="EEP28" s="0"/>
      <c r="EEQ28" s="0"/>
      <c r="EER28" s="0"/>
      <c r="EES28" s="0"/>
      <c r="EET28" s="0"/>
      <c r="EEU28" s="0"/>
      <c r="EEV28" s="0"/>
      <c r="EEW28" s="0"/>
      <c r="EEX28" s="0"/>
      <c r="EEY28" s="0"/>
      <c r="EEZ28" s="0"/>
      <c r="EFA28" s="0"/>
      <c r="EFB28" s="0"/>
      <c r="EFC28" s="0"/>
      <c r="EFD28" s="0"/>
      <c r="EFE28" s="0"/>
      <c r="EFF28" s="0"/>
      <c r="EFG28" s="0"/>
      <c r="EFH28" s="0"/>
      <c r="EFI28" s="0"/>
      <c r="EFJ28" s="0"/>
      <c r="EFK28" s="0"/>
      <c r="EFL28" s="0"/>
      <c r="EFM28" s="0"/>
      <c r="EFN28" s="0"/>
      <c r="EFO28" s="0"/>
      <c r="EFP28" s="0"/>
      <c r="EFQ28" s="0"/>
      <c r="EFR28" s="0"/>
      <c r="EFS28" s="0"/>
      <c r="EFT28" s="0"/>
      <c r="EFU28" s="0"/>
      <c r="EFV28" s="0"/>
      <c r="EFW28" s="0"/>
      <c r="EFX28" s="0"/>
      <c r="EFY28" s="0"/>
      <c r="EFZ28" s="0"/>
      <c r="EGA28" s="0"/>
      <c r="EGB28" s="0"/>
      <c r="EGC28" s="0"/>
      <c r="EGD28" s="0"/>
      <c r="EGE28" s="0"/>
      <c r="EGF28" s="0"/>
      <c r="EGG28" s="0"/>
      <c r="EGH28" s="0"/>
      <c r="EGI28" s="0"/>
      <c r="EGJ28" s="0"/>
      <c r="EGK28" s="0"/>
      <c r="EGL28" s="0"/>
      <c r="EGM28" s="0"/>
      <c r="EGN28" s="0"/>
      <c r="EGO28" s="0"/>
      <c r="EGP28" s="0"/>
      <c r="EGQ28" s="0"/>
      <c r="EGR28" s="0"/>
      <c r="EGS28" s="0"/>
      <c r="EGT28" s="0"/>
      <c r="EGU28" s="0"/>
      <c r="EGV28" s="0"/>
      <c r="EGW28" s="0"/>
      <c r="EGX28" s="0"/>
      <c r="EGY28" s="0"/>
      <c r="EGZ28" s="0"/>
      <c r="EHA28" s="0"/>
      <c r="EHB28" s="0"/>
      <c r="EHC28" s="0"/>
      <c r="EHD28" s="0"/>
      <c r="EHE28" s="0"/>
      <c r="EHF28" s="0"/>
      <c r="EHG28" s="0"/>
      <c r="EHH28" s="0"/>
      <c r="EHI28" s="0"/>
      <c r="EHJ28" s="0"/>
      <c r="EHK28" s="0"/>
      <c r="EHL28" s="0"/>
      <c r="EHM28" s="0"/>
      <c r="EHN28" s="0"/>
      <c r="EHO28" s="0"/>
      <c r="EHP28" s="0"/>
      <c r="EHQ28" s="0"/>
      <c r="EHR28" s="0"/>
      <c r="EHS28" s="0"/>
      <c r="EHT28" s="0"/>
      <c r="EHU28" s="0"/>
      <c r="EHV28" s="0"/>
      <c r="EHW28" s="0"/>
      <c r="EHX28" s="0"/>
      <c r="EHY28" s="0"/>
      <c r="EHZ28" s="0"/>
      <c r="EIA28" s="0"/>
      <c r="EIB28" s="0"/>
      <c r="EIC28" s="0"/>
      <c r="EID28" s="0"/>
      <c r="EIE28" s="0"/>
      <c r="EIF28" s="0"/>
      <c r="EIG28" s="0"/>
      <c r="EIH28" s="0"/>
      <c r="EII28" s="0"/>
      <c r="EIJ28" s="0"/>
      <c r="EIK28" s="0"/>
      <c r="EIL28" s="0"/>
      <c r="EIM28" s="0"/>
      <c r="EIN28" s="0"/>
      <c r="EIO28" s="0"/>
      <c r="EIP28" s="0"/>
      <c r="EIQ28" s="0"/>
      <c r="EIR28" s="0"/>
      <c r="EIS28" s="0"/>
      <c r="EIT28" s="0"/>
      <c r="EIU28" s="0"/>
      <c r="EIV28" s="0"/>
      <c r="EIW28" s="0"/>
      <c r="EIX28" s="0"/>
      <c r="EIY28" s="0"/>
      <c r="EIZ28" s="0"/>
      <c r="EJA28" s="0"/>
      <c r="EJB28" s="0"/>
      <c r="EJC28" s="0"/>
      <c r="EJD28" s="0"/>
      <c r="EJE28" s="0"/>
      <c r="EJF28" s="0"/>
      <c r="EJG28" s="0"/>
      <c r="EJH28" s="0"/>
      <c r="EJI28" s="0"/>
      <c r="EJJ28" s="0"/>
      <c r="EJK28" s="0"/>
      <c r="EJL28" s="0"/>
      <c r="EJM28" s="0"/>
      <c r="EJN28" s="0"/>
      <c r="EJO28" s="0"/>
      <c r="EJP28" s="0"/>
      <c r="EJQ28" s="0"/>
      <c r="EJR28" s="0"/>
      <c r="EJS28" s="0"/>
      <c r="EJT28" s="0"/>
      <c r="EJU28" s="0"/>
      <c r="EJV28" s="0"/>
      <c r="EJW28" s="0"/>
      <c r="EJX28" s="0"/>
      <c r="EJY28" s="0"/>
      <c r="EJZ28" s="0"/>
      <c r="EKA28" s="0"/>
      <c r="EKB28" s="0"/>
      <c r="EKC28" s="0"/>
      <c r="EKD28" s="0"/>
      <c r="EKE28" s="0"/>
      <c r="EKF28" s="0"/>
      <c r="EKG28" s="0"/>
      <c r="EKH28" s="0"/>
      <c r="EKI28" s="0"/>
      <c r="EKJ28" s="0"/>
      <c r="EKK28" s="0"/>
      <c r="EKL28" s="0"/>
      <c r="EKM28" s="0"/>
      <c r="EKN28" s="0"/>
      <c r="EKO28" s="0"/>
      <c r="EKP28" s="0"/>
      <c r="EKQ28" s="0"/>
      <c r="EKR28" s="0"/>
      <c r="EKS28" s="0"/>
      <c r="EKT28" s="0"/>
      <c r="EKU28" s="0"/>
      <c r="EKV28" s="0"/>
      <c r="EKW28" s="0"/>
      <c r="EKX28" s="0"/>
      <c r="EKY28" s="0"/>
      <c r="EKZ28" s="0"/>
      <c r="ELA28" s="0"/>
      <c r="ELB28" s="0"/>
      <c r="ELC28" s="0"/>
      <c r="ELD28" s="0"/>
      <c r="ELE28" s="0"/>
      <c r="ELF28" s="0"/>
      <c r="ELG28" s="0"/>
      <c r="ELH28" s="0"/>
      <c r="ELI28" s="0"/>
      <c r="ELJ28" s="0"/>
      <c r="ELK28" s="0"/>
      <c r="ELL28" s="0"/>
      <c r="ELM28" s="0"/>
      <c r="ELN28" s="0"/>
      <c r="ELO28" s="0"/>
      <c r="ELP28" s="0"/>
      <c r="ELQ28" s="0"/>
      <c r="ELR28" s="0"/>
      <c r="ELS28" s="0"/>
      <c r="ELT28" s="0"/>
      <c r="ELU28" s="0"/>
      <c r="ELV28" s="0"/>
      <c r="ELW28" s="0"/>
      <c r="ELX28" s="0"/>
      <c r="ELY28" s="0"/>
      <c r="ELZ28" s="0"/>
      <c r="EMA28" s="0"/>
      <c r="EMB28" s="0"/>
      <c r="EMC28" s="0"/>
      <c r="EMD28" s="0"/>
      <c r="EME28" s="0"/>
      <c r="EMF28" s="0"/>
      <c r="EMG28" s="0"/>
      <c r="EMH28" s="0"/>
      <c r="EMI28" s="0"/>
      <c r="EMJ28" s="0"/>
      <c r="EMK28" s="0"/>
      <c r="EML28" s="0"/>
      <c r="EMM28" s="0"/>
      <c r="EMN28" s="0"/>
      <c r="EMO28" s="0"/>
      <c r="EMP28" s="0"/>
      <c r="EMQ28" s="0"/>
      <c r="EMR28" s="0"/>
      <c r="EMS28" s="0"/>
      <c r="EMT28" s="0"/>
      <c r="EMU28" s="0"/>
      <c r="EMV28" s="0"/>
      <c r="EMW28" s="0"/>
      <c r="EMX28" s="0"/>
      <c r="EMY28" s="0"/>
      <c r="EMZ28" s="0"/>
      <c r="ENA28" s="0"/>
      <c r="ENB28" s="0"/>
      <c r="ENC28" s="0"/>
      <c r="END28" s="0"/>
      <c r="ENE28" s="0"/>
      <c r="ENF28" s="0"/>
      <c r="ENG28" s="0"/>
      <c r="ENH28" s="0"/>
      <c r="ENI28" s="0"/>
      <c r="ENJ28" s="0"/>
      <c r="ENK28" s="0"/>
      <c r="ENL28" s="0"/>
      <c r="ENM28" s="0"/>
      <c r="ENN28" s="0"/>
      <c r="ENO28" s="0"/>
      <c r="ENP28" s="0"/>
      <c r="ENQ28" s="0"/>
      <c r="ENR28" s="0"/>
      <c r="ENS28" s="0"/>
      <c r="ENT28" s="0"/>
      <c r="ENU28" s="0"/>
      <c r="ENV28" s="0"/>
      <c r="ENW28" s="0"/>
      <c r="ENX28" s="0"/>
      <c r="ENY28" s="0"/>
      <c r="ENZ28" s="0"/>
      <c r="EOA28" s="0"/>
      <c r="EOB28" s="0"/>
      <c r="EOC28" s="0"/>
      <c r="EOD28" s="0"/>
      <c r="EOE28" s="0"/>
      <c r="EOF28" s="0"/>
      <c r="EOG28" s="0"/>
      <c r="EOH28" s="0"/>
      <c r="EOI28" s="0"/>
      <c r="EOJ28" s="0"/>
      <c r="EOK28" s="0"/>
      <c r="EOL28" s="0"/>
      <c r="EOM28" s="0"/>
      <c r="EON28" s="0"/>
      <c r="EOO28" s="0"/>
      <c r="EOP28" s="0"/>
      <c r="EOQ28" s="0"/>
      <c r="EOR28" s="0"/>
      <c r="EOS28" s="0"/>
      <c r="EOT28" s="0"/>
      <c r="EOU28" s="0"/>
      <c r="EOV28" s="0"/>
      <c r="EOW28" s="0"/>
      <c r="EOX28" s="0"/>
      <c r="EOY28" s="0"/>
      <c r="EOZ28" s="0"/>
      <c r="EPA28" s="0"/>
      <c r="EPB28" s="0"/>
      <c r="EPC28" s="0"/>
      <c r="EPD28" s="0"/>
      <c r="EPE28" s="0"/>
      <c r="EPF28" s="0"/>
      <c r="EPG28" s="0"/>
      <c r="EPH28" s="0"/>
      <c r="EPI28" s="0"/>
      <c r="EPJ28" s="0"/>
      <c r="EPK28" s="0"/>
      <c r="EPL28" s="0"/>
      <c r="EPM28" s="0"/>
      <c r="EPN28" s="0"/>
      <c r="EPO28" s="0"/>
      <c r="EPP28" s="0"/>
      <c r="EPQ28" s="0"/>
      <c r="EPR28" s="0"/>
      <c r="EPS28" s="0"/>
      <c r="EPT28" s="0"/>
      <c r="EPU28" s="0"/>
      <c r="EPV28" s="0"/>
      <c r="EPW28" s="0"/>
      <c r="EPX28" s="0"/>
      <c r="EPY28" s="0"/>
      <c r="EPZ28" s="0"/>
      <c r="EQA28" s="0"/>
      <c r="EQB28" s="0"/>
      <c r="EQC28" s="0"/>
      <c r="EQD28" s="0"/>
      <c r="EQE28" s="0"/>
      <c r="EQF28" s="0"/>
      <c r="EQG28" s="0"/>
      <c r="EQH28" s="0"/>
      <c r="EQI28" s="0"/>
      <c r="EQJ28" s="0"/>
      <c r="EQK28" s="0"/>
      <c r="EQL28" s="0"/>
      <c r="EQM28" s="0"/>
      <c r="EQN28" s="0"/>
      <c r="EQO28" s="0"/>
      <c r="EQP28" s="0"/>
      <c r="EQQ28" s="0"/>
      <c r="EQR28" s="0"/>
      <c r="EQS28" s="0"/>
      <c r="EQT28" s="0"/>
      <c r="EQU28" s="0"/>
      <c r="EQV28" s="0"/>
      <c r="EQW28" s="0"/>
      <c r="EQX28" s="0"/>
      <c r="EQY28" s="0"/>
      <c r="EQZ28" s="0"/>
      <c r="ERA28" s="0"/>
      <c r="ERB28" s="0"/>
      <c r="ERC28" s="0"/>
      <c r="ERD28" s="0"/>
      <c r="ERE28" s="0"/>
      <c r="ERF28" s="0"/>
      <c r="ERG28" s="0"/>
      <c r="ERH28" s="0"/>
      <c r="ERI28" s="0"/>
      <c r="ERJ28" s="0"/>
      <c r="ERK28" s="0"/>
      <c r="ERL28" s="0"/>
      <c r="ERM28" s="0"/>
      <c r="ERN28" s="0"/>
      <c r="ERO28" s="0"/>
      <c r="ERP28" s="0"/>
      <c r="ERQ28" s="0"/>
      <c r="ERR28" s="0"/>
      <c r="ERS28" s="0"/>
      <c r="ERT28" s="0"/>
      <c r="ERU28" s="0"/>
      <c r="ERV28" s="0"/>
      <c r="ERW28" s="0"/>
      <c r="ERX28" s="0"/>
      <c r="ERY28" s="0"/>
      <c r="ERZ28" s="0"/>
      <c r="ESA28" s="0"/>
      <c r="ESB28" s="0"/>
      <c r="ESC28" s="0"/>
      <c r="ESD28" s="0"/>
      <c r="ESE28" s="0"/>
      <c r="ESF28" s="0"/>
      <c r="ESG28" s="0"/>
      <c r="ESH28" s="0"/>
      <c r="ESI28" s="0"/>
      <c r="ESJ28" s="0"/>
      <c r="ESK28" s="0"/>
      <c r="ESL28" s="0"/>
      <c r="ESM28" s="0"/>
      <c r="ESN28" s="0"/>
      <c r="ESO28" s="0"/>
      <c r="ESP28" s="0"/>
      <c r="ESQ28" s="0"/>
      <c r="ESR28" s="0"/>
      <c r="ESS28" s="0"/>
      <c r="EST28" s="0"/>
      <c r="ESU28" s="0"/>
      <c r="ESV28" s="0"/>
      <c r="ESW28" s="0"/>
      <c r="ESX28" s="0"/>
      <c r="ESY28" s="0"/>
      <c r="ESZ28" s="0"/>
      <c r="ETA28" s="0"/>
      <c r="ETB28" s="0"/>
      <c r="ETC28" s="0"/>
      <c r="ETD28" s="0"/>
      <c r="ETE28" s="0"/>
      <c r="ETF28" s="0"/>
      <c r="ETG28" s="0"/>
      <c r="ETH28" s="0"/>
      <c r="ETI28" s="0"/>
      <c r="ETJ28" s="0"/>
      <c r="ETK28" s="0"/>
      <c r="ETL28" s="0"/>
      <c r="ETM28" s="0"/>
      <c r="ETN28" s="0"/>
      <c r="ETO28" s="0"/>
      <c r="ETP28" s="0"/>
      <c r="ETQ28" s="0"/>
      <c r="ETR28" s="0"/>
      <c r="ETS28" s="0"/>
      <c r="ETT28" s="0"/>
      <c r="ETU28" s="0"/>
      <c r="ETV28" s="0"/>
      <c r="ETW28" s="0"/>
      <c r="ETX28" s="0"/>
      <c r="ETY28" s="0"/>
      <c r="ETZ28" s="0"/>
      <c r="EUA28" s="0"/>
      <c r="EUB28" s="0"/>
      <c r="EUC28" s="0"/>
      <c r="EUD28" s="0"/>
      <c r="EUE28" s="0"/>
      <c r="EUF28" s="0"/>
      <c r="EUG28" s="0"/>
      <c r="EUH28" s="0"/>
      <c r="EUI28" s="0"/>
      <c r="EUJ28" s="0"/>
      <c r="EUK28" s="0"/>
      <c r="EUL28" s="0"/>
      <c r="EUM28" s="0"/>
      <c r="EUN28" s="0"/>
      <c r="EUO28" s="0"/>
      <c r="EUP28" s="0"/>
      <c r="EUQ28" s="0"/>
      <c r="EUR28" s="0"/>
      <c r="EUS28" s="0"/>
      <c r="EUT28" s="0"/>
      <c r="EUU28" s="0"/>
      <c r="EUV28" s="0"/>
      <c r="EUW28" s="0"/>
      <c r="EUX28" s="0"/>
      <c r="EUY28" s="0"/>
      <c r="EUZ28" s="0"/>
      <c r="EVA28" s="0"/>
      <c r="EVB28" s="0"/>
      <c r="EVC28" s="0"/>
      <c r="EVD28" s="0"/>
      <c r="EVE28" s="0"/>
      <c r="EVF28" s="0"/>
      <c r="EVG28" s="0"/>
      <c r="EVH28" s="0"/>
      <c r="EVI28" s="0"/>
      <c r="EVJ28" s="0"/>
      <c r="EVK28" s="0"/>
      <c r="EVL28" s="0"/>
      <c r="EVM28" s="0"/>
      <c r="EVN28" s="0"/>
      <c r="EVO28" s="0"/>
      <c r="EVP28" s="0"/>
      <c r="EVQ28" s="0"/>
      <c r="EVR28" s="0"/>
      <c r="EVS28" s="0"/>
      <c r="EVT28" s="0"/>
      <c r="EVU28" s="0"/>
      <c r="EVV28" s="0"/>
      <c r="EVW28" s="0"/>
      <c r="EVX28" s="0"/>
      <c r="EVY28" s="0"/>
      <c r="EVZ28" s="0"/>
      <c r="EWA28" s="0"/>
      <c r="EWB28" s="0"/>
      <c r="EWC28" s="0"/>
      <c r="EWD28" s="0"/>
      <c r="EWE28" s="0"/>
      <c r="EWF28" s="0"/>
      <c r="EWG28" s="0"/>
      <c r="EWH28" s="0"/>
      <c r="EWI28" s="0"/>
      <c r="EWJ28" s="0"/>
      <c r="EWK28" s="0"/>
      <c r="EWL28" s="0"/>
      <c r="EWM28" s="0"/>
      <c r="EWN28" s="0"/>
      <c r="EWO28" s="0"/>
      <c r="EWP28" s="0"/>
      <c r="EWQ28" s="0"/>
      <c r="EWR28" s="0"/>
      <c r="EWS28" s="0"/>
      <c r="EWT28" s="0"/>
      <c r="EWU28" s="0"/>
      <c r="EWV28" s="0"/>
      <c r="EWW28" s="0"/>
      <c r="EWX28" s="0"/>
      <c r="EWY28" s="0"/>
      <c r="EWZ28" s="0"/>
      <c r="EXA28" s="0"/>
      <c r="EXB28" s="0"/>
      <c r="EXC28" s="0"/>
      <c r="EXD28" s="0"/>
      <c r="EXE28" s="0"/>
      <c r="EXF28" s="0"/>
      <c r="EXG28" s="0"/>
      <c r="EXH28" s="0"/>
      <c r="EXI28" s="0"/>
      <c r="EXJ28" s="0"/>
      <c r="EXK28" s="0"/>
      <c r="EXL28" s="0"/>
      <c r="EXM28" s="0"/>
      <c r="EXN28" s="0"/>
      <c r="EXO28" s="0"/>
      <c r="EXP28" s="0"/>
      <c r="EXQ28" s="0"/>
      <c r="EXR28" s="0"/>
      <c r="EXS28" s="0"/>
      <c r="EXT28" s="0"/>
      <c r="EXU28" s="0"/>
      <c r="EXV28" s="0"/>
      <c r="EXW28" s="0"/>
      <c r="EXX28" s="0"/>
      <c r="EXY28" s="0"/>
      <c r="EXZ28" s="0"/>
      <c r="EYA28" s="0"/>
      <c r="EYB28" s="0"/>
      <c r="EYC28" s="0"/>
      <c r="EYD28" s="0"/>
      <c r="EYE28" s="0"/>
      <c r="EYF28" s="0"/>
      <c r="EYG28" s="0"/>
      <c r="EYH28" s="0"/>
      <c r="EYI28" s="0"/>
      <c r="EYJ28" s="0"/>
      <c r="EYK28" s="0"/>
      <c r="EYL28" s="0"/>
      <c r="EYM28" s="0"/>
      <c r="EYN28" s="0"/>
      <c r="EYO28" s="0"/>
      <c r="EYP28" s="0"/>
      <c r="EYQ28" s="0"/>
      <c r="EYR28" s="0"/>
      <c r="EYS28" s="0"/>
      <c r="EYT28" s="0"/>
      <c r="EYU28" s="0"/>
      <c r="EYV28" s="0"/>
      <c r="EYW28" s="0"/>
      <c r="EYX28" s="0"/>
      <c r="EYY28" s="0"/>
      <c r="EYZ28" s="0"/>
      <c r="EZA28" s="0"/>
      <c r="EZB28" s="0"/>
      <c r="EZC28" s="0"/>
      <c r="EZD28" s="0"/>
      <c r="EZE28" s="0"/>
      <c r="EZF28" s="0"/>
      <c r="EZG28" s="0"/>
      <c r="EZH28" s="0"/>
      <c r="EZI28" s="0"/>
      <c r="EZJ28" s="0"/>
      <c r="EZK28" s="0"/>
      <c r="EZL28" s="0"/>
      <c r="EZM28" s="0"/>
      <c r="EZN28" s="0"/>
      <c r="EZO28" s="0"/>
      <c r="EZP28" s="0"/>
      <c r="EZQ28" s="0"/>
      <c r="EZR28" s="0"/>
      <c r="EZS28" s="0"/>
      <c r="EZT28" s="0"/>
      <c r="EZU28" s="0"/>
      <c r="EZV28" s="0"/>
      <c r="EZW28" s="0"/>
      <c r="EZX28" s="0"/>
      <c r="EZY28" s="0"/>
      <c r="EZZ28" s="0"/>
      <c r="FAA28" s="0"/>
      <c r="FAB28" s="0"/>
      <c r="FAC28" s="0"/>
      <c r="FAD28" s="0"/>
      <c r="FAE28" s="0"/>
      <c r="FAF28" s="0"/>
      <c r="FAG28" s="0"/>
      <c r="FAH28" s="0"/>
      <c r="FAI28" s="0"/>
      <c r="FAJ28" s="0"/>
      <c r="FAK28" s="0"/>
      <c r="FAL28" s="0"/>
      <c r="FAM28" s="0"/>
      <c r="FAN28" s="0"/>
      <c r="FAO28" s="0"/>
      <c r="FAP28" s="0"/>
      <c r="FAQ28" s="0"/>
      <c r="FAR28" s="0"/>
      <c r="FAS28" s="0"/>
      <c r="FAT28" s="0"/>
      <c r="FAU28" s="0"/>
      <c r="FAV28" s="0"/>
      <c r="FAW28" s="0"/>
      <c r="FAX28" s="0"/>
      <c r="FAY28" s="0"/>
      <c r="FAZ28" s="0"/>
      <c r="FBA28" s="0"/>
      <c r="FBB28" s="0"/>
      <c r="FBC28" s="0"/>
      <c r="FBD28" s="0"/>
      <c r="FBE28" s="0"/>
      <c r="FBF28" s="0"/>
      <c r="FBG28" s="0"/>
      <c r="FBH28" s="0"/>
      <c r="FBI28" s="0"/>
      <c r="FBJ28" s="0"/>
      <c r="FBK28" s="0"/>
      <c r="FBL28" s="0"/>
      <c r="FBM28" s="0"/>
      <c r="FBN28" s="0"/>
      <c r="FBO28" s="0"/>
      <c r="FBP28" s="0"/>
      <c r="FBQ28" s="0"/>
      <c r="FBR28" s="0"/>
      <c r="FBS28" s="0"/>
      <c r="FBT28" s="0"/>
      <c r="FBU28" s="0"/>
      <c r="FBV28" s="0"/>
      <c r="FBW28" s="0"/>
      <c r="FBX28" s="0"/>
      <c r="FBY28" s="0"/>
      <c r="FBZ28" s="0"/>
      <c r="FCA28" s="0"/>
      <c r="FCB28" s="0"/>
      <c r="FCC28" s="0"/>
      <c r="FCD28" s="0"/>
      <c r="FCE28" s="0"/>
      <c r="FCF28" s="0"/>
      <c r="FCG28" s="0"/>
      <c r="FCH28" s="0"/>
      <c r="FCI28" s="0"/>
      <c r="FCJ28" s="0"/>
      <c r="FCK28" s="0"/>
      <c r="FCL28" s="0"/>
      <c r="FCM28" s="0"/>
      <c r="FCN28" s="0"/>
      <c r="FCO28" s="0"/>
      <c r="FCP28" s="0"/>
      <c r="FCQ28" s="0"/>
      <c r="FCR28" s="0"/>
      <c r="FCS28" s="0"/>
      <c r="FCT28" s="0"/>
      <c r="FCU28" s="0"/>
      <c r="FCV28" s="0"/>
      <c r="FCW28" s="0"/>
      <c r="FCX28" s="0"/>
      <c r="FCY28" s="0"/>
      <c r="FCZ28" s="0"/>
      <c r="FDA28" s="0"/>
      <c r="FDB28" s="0"/>
      <c r="FDC28" s="0"/>
      <c r="FDD28" s="0"/>
      <c r="FDE28" s="0"/>
      <c r="FDF28" s="0"/>
      <c r="FDG28" s="0"/>
      <c r="FDH28" s="0"/>
      <c r="FDI28" s="0"/>
      <c r="FDJ28" s="0"/>
      <c r="FDK28" s="0"/>
      <c r="FDL28" s="0"/>
      <c r="FDM28" s="0"/>
      <c r="FDN28" s="0"/>
      <c r="FDO28" s="0"/>
      <c r="FDP28" s="0"/>
      <c r="FDQ28" s="0"/>
      <c r="FDR28" s="0"/>
      <c r="FDS28" s="0"/>
      <c r="FDT28" s="0"/>
      <c r="FDU28" s="0"/>
      <c r="FDV28" s="0"/>
      <c r="FDW28" s="0"/>
      <c r="FDX28" s="0"/>
      <c r="FDY28" s="0"/>
      <c r="FDZ28" s="0"/>
      <c r="FEA28" s="0"/>
      <c r="FEB28" s="0"/>
      <c r="FEC28" s="0"/>
      <c r="FED28" s="0"/>
      <c r="FEE28" s="0"/>
      <c r="FEF28" s="0"/>
      <c r="FEG28" s="0"/>
      <c r="FEH28" s="0"/>
      <c r="FEI28" s="0"/>
      <c r="FEJ28" s="0"/>
      <c r="FEK28" s="0"/>
      <c r="FEL28" s="0"/>
      <c r="FEM28" s="0"/>
      <c r="FEN28" s="0"/>
      <c r="FEO28" s="0"/>
      <c r="FEP28" s="0"/>
      <c r="FEQ28" s="0"/>
      <c r="FER28" s="0"/>
      <c r="FES28" s="0"/>
      <c r="FET28" s="0"/>
      <c r="FEU28" s="0"/>
      <c r="FEV28" s="0"/>
      <c r="FEW28" s="0"/>
      <c r="FEX28" s="0"/>
      <c r="FEY28" s="0"/>
      <c r="FEZ28" s="0"/>
      <c r="FFA28" s="0"/>
      <c r="FFB28" s="0"/>
      <c r="FFC28" s="0"/>
      <c r="FFD28" s="0"/>
      <c r="FFE28" s="0"/>
      <c r="FFF28" s="0"/>
      <c r="FFG28" s="0"/>
      <c r="FFH28" s="0"/>
      <c r="FFI28" s="0"/>
      <c r="FFJ28" s="0"/>
      <c r="FFK28" s="0"/>
      <c r="FFL28" s="0"/>
      <c r="FFM28" s="0"/>
      <c r="FFN28" s="0"/>
      <c r="FFO28" s="0"/>
      <c r="FFP28" s="0"/>
      <c r="FFQ28" s="0"/>
      <c r="FFR28" s="0"/>
      <c r="FFS28" s="0"/>
      <c r="FFT28" s="0"/>
      <c r="FFU28" s="0"/>
      <c r="FFV28" s="0"/>
      <c r="FFW28" s="0"/>
      <c r="FFX28" s="0"/>
      <c r="FFY28" s="0"/>
      <c r="FFZ28" s="0"/>
      <c r="FGA28" s="0"/>
      <c r="FGB28" s="0"/>
      <c r="FGC28" s="0"/>
      <c r="FGD28" s="0"/>
      <c r="FGE28" s="0"/>
      <c r="FGF28" s="0"/>
      <c r="FGG28" s="0"/>
      <c r="FGH28" s="0"/>
      <c r="FGI28" s="0"/>
      <c r="FGJ28" s="0"/>
      <c r="FGK28" s="0"/>
      <c r="FGL28" s="0"/>
      <c r="FGM28" s="0"/>
      <c r="FGN28" s="0"/>
      <c r="FGO28" s="0"/>
      <c r="FGP28" s="0"/>
      <c r="FGQ28" s="0"/>
      <c r="FGR28" s="0"/>
      <c r="FGS28" s="0"/>
      <c r="FGT28" s="0"/>
      <c r="FGU28" s="0"/>
      <c r="FGV28" s="0"/>
      <c r="FGW28" s="0"/>
      <c r="FGX28" s="0"/>
      <c r="FGY28" s="0"/>
      <c r="FGZ28" s="0"/>
      <c r="FHA28" s="0"/>
      <c r="FHB28" s="0"/>
      <c r="FHC28" s="0"/>
      <c r="FHD28" s="0"/>
      <c r="FHE28" s="0"/>
      <c r="FHF28" s="0"/>
      <c r="FHG28" s="0"/>
      <c r="FHH28" s="0"/>
      <c r="FHI28" s="0"/>
      <c r="FHJ28" s="0"/>
      <c r="FHK28" s="0"/>
      <c r="FHL28" s="0"/>
      <c r="FHM28" s="0"/>
      <c r="FHN28" s="0"/>
      <c r="FHO28" s="0"/>
      <c r="FHP28" s="0"/>
      <c r="FHQ28" s="0"/>
      <c r="FHR28" s="0"/>
      <c r="FHS28" s="0"/>
      <c r="FHT28" s="0"/>
      <c r="FHU28" s="0"/>
      <c r="FHV28" s="0"/>
      <c r="FHW28" s="0"/>
      <c r="FHX28" s="0"/>
      <c r="FHY28" s="0"/>
      <c r="FHZ28" s="0"/>
      <c r="FIA28" s="0"/>
      <c r="FIB28" s="0"/>
      <c r="FIC28" s="0"/>
      <c r="FID28" s="0"/>
      <c r="FIE28" s="0"/>
      <c r="FIF28" s="0"/>
      <c r="FIG28" s="0"/>
      <c r="FIH28" s="0"/>
      <c r="FII28" s="0"/>
      <c r="FIJ28" s="0"/>
      <c r="FIK28" s="0"/>
      <c r="FIL28" s="0"/>
      <c r="FIM28" s="0"/>
      <c r="FIN28" s="0"/>
      <c r="FIO28" s="0"/>
      <c r="FIP28" s="0"/>
      <c r="FIQ28" s="0"/>
      <c r="FIR28" s="0"/>
      <c r="FIS28" s="0"/>
      <c r="FIT28" s="0"/>
      <c r="FIU28" s="0"/>
      <c r="FIV28" s="0"/>
      <c r="FIW28" s="0"/>
      <c r="FIX28" s="0"/>
      <c r="FIY28" s="0"/>
      <c r="FIZ28" s="0"/>
      <c r="FJA28" s="0"/>
      <c r="FJB28" s="0"/>
      <c r="FJC28" s="0"/>
      <c r="FJD28" s="0"/>
      <c r="FJE28" s="0"/>
      <c r="FJF28" s="0"/>
      <c r="FJG28" s="0"/>
      <c r="FJH28" s="0"/>
      <c r="FJI28" s="0"/>
      <c r="FJJ28" s="0"/>
      <c r="FJK28" s="0"/>
      <c r="FJL28" s="0"/>
      <c r="FJM28" s="0"/>
      <c r="FJN28" s="0"/>
      <c r="FJO28" s="0"/>
      <c r="FJP28" s="0"/>
      <c r="FJQ28" s="0"/>
      <c r="FJR28" s="0"/>
      <c r="FJS28" s="0"/>
      <c r="FJT28" s="0"/>
      <c r="FJU28" s="0"/>
      <c r="FJV28" s="0"/>
      <c r="FJW28" s="0"/>
      <c r="FJX28" s="0"/>
      <c r="FJY28" s="0"/>
      <c r="FJZ28" s="0"/>
      <c r="FKA28" s="0"/>
      <c r="FKB28" s="0"/>
      <c r="FKC28" s="0"/>
      <c r="FKD28" s="0"/>
      <c r="FKE28" s="0"/>
      <c r="FKF28" s="0"/>
      <c r="FKG28" s="0"/>
      <c r="FKH28" s="0"/>
      <c r="FKI28" s="0"/>
      <c r="FKJ28" s="0"/>
      <c r="FKK28" s="0"/>
      <c r="FKL28" s="0"/>
      <c r="FKM28" s="0"/>
      <c r="FKN28" s="0"/>
      <c r="FKO28" s="0"/>
      <c r="FKP28" s="0"/>
      <c r="FKQ28" s="0"/>
      <c r="FKR28" s="0"/>
      <c r="FKS28" s="0"/>
      <c r="FKT28" s="0"/>
      <c r="FKU28" s="0"/>
      <c r="FKV28" s="0"/>
      <c r="FKW28" s="0"/>
      <c r="FKX28" s="0"/>
      <c r="FKY28" s="0"/>
      <c r="FKZ28" s="0"/>
      <c r="FLA28" s="0"/>
      <c r="FLB28" s="0"/>
      <c r="FLC28" s="0"/>
      <c r="FLD28" s="0"/>
      <c r="FLE28" s="0"/>
      <c r="FLF28" s="0"/>
      <c r="FLG28" s="0"/>
      <c r="FLH28" s="0"/>
      <c r="FLI28" s="0"/>
      <c r="FLJ28" s="0"/>
      <c r="FLK28" s="0"/>
      <c r="FLL28" s="0"/>
      <c r="FLM28" s="0"/>
      <c r="FLN28" s="0"/>
      <c r="FLO28" s="0"/>
      <c r="FLP28" s="0"/>
      <c r="FLQ28" s="0"/>
      <c r="FLR28" s="0"/>
      <c r="FLS28" s="0"/>
      <c r="FLT28" s="0"/>
      <c r="FLU28" s="0"/>
      <c r="FLV28" s="0"/>
      <c r="FLW28" s="0"/>
      <c r="FLX28" s="0"/>
      <c r="FLY28" s="0"/>
      <c r="FLZ28" s="0"/>
      <c r="FMA28" s="0"/>
      <c r="FMB28" s="0"/>
      <c r="FMC28" s="0"/>
      <c r="FMD28" s="0"/>
      <c r="FME28" s="0"/>
      <c r="FMF28" s="0"/>
      <c r="FMG28" s="0"/>
      <c r="FMH28" s="0"/>
      <c r="FMI28" s="0"/>
      <c r="FMJ28" s="0"/>
      <c r="FMK28" s="0"/>
      <c r="FML28" s="0"/>
      <c r="FMM28" s="0"/>
      <c r="FMN28" s="0"/>
      <c r="FMO28" s="0"/>
      <c r="FMP28" s="0"/>
      <c r="FMQ28" s="0"/>
      <c r="FMR28" s="0"/>
      <c r="FMS28" s="0"/>
      <c r="FMT28" s="0"/>
      <c r="FMU28" s="0"/>
      <c r="FMV28" s="0"/>
      <c r="FMW28" s="0"/>
      <c r="FMX28" s="0"/>
      <c r="FMY28" s="0"/>
      <c r="FMZ28" s="0"/>
      <c r="FNA28" s="0"/>
      <c r="FNB28" s="0"/>
      <c r="FNC28" s="0"/>
      <c r="FND28" s="0"/>
      <c r="FNE28" s="0"/>
      <c r="FNF28" s="0"/>
      <c r="FNG28" s="0"/>
      <c r="FNH28" s="0"/>
      <c r="FNI28" s="0"/>
      <c r="FNJ28" s="0"/>
      <c r="FNK28" s="0"/>
      <c r="FNL28" s="0"/>
      <c r="FNM28" s="0"/>
      <c r="FNN28" s="0"/>
      <c r="FNO28" s="0"/>
      <c r="FNP28" s="0"/>
      <c r="FNQ28" s="0"/>
      <c r="FNR28" s="0"/>
      <c r="FNS28" s="0"/>
      <c r="FNT28" s="0"/>
      <c r="FNU28" s="0"/>
      <c r="FNV28" s="0"/>
      <c r="FNW28" s="0"/>
      <c r="FNX28" s="0"/>
      <c r="FNY28" s="0"/>
      <c r="FNZ28" s="0"/>
      <c r="FOA28" s="0"/>
      <c r="FOB28" s="0"/>
      <c r="FOC28" s="0"/>
      <c r="FOD28" s="0"/>
      <c r="FOE28" s="0"/>
      <c r="FOF28" s="0"/>
      <c r="FOG28" s="0"/>
      <c r="FOH28" s="0"/>
      <c r="FOI28" s="0"/>
      <c r="FOJ28" s="0"/>
      <c r="FOK28" s="0"/>
      <c r="FOL28" s="0"/>
      <c r="FOM28" s="0"/>
      <c r="FON28" s="0"/>
      <c r="FOO28" s="0"/>
      <c r="FOP28" s="0"/>
      <c r="FOQ28" s="0"/>
      <c r="FOR28" s="0"/>
      <c r="FOS28" s="0"/>
      <c r="FOT28" s="0"/>
      <c r="FOU28" s="0"/>
      <c r="FOV28" s="0"/>
      <c r="FOW28" s="0"/>
      <c r="FOX28" s="0"/>
      <c r="FOY28" s="0"/>
      <c r="FOZ28" s="0"/>
      <c r="FPA28" s="0"/>
      <c r="FPB28" s="0"/>
      <c r="FPC28" s="0"/>
      <c r="FPD28" s="0"/>
      <c r="FPE28" s="0"/>
      <c r="FPF28" s="0"/>
      <c r="FPG28" s="0"/>
      <c r="FPH28" s="0"/>
      <c r="FPI28" s="0"/>
      <c r="FPJ28" s="0"/>
      <c r="FPK28" s="0"/>
      <c r="FPL28" s="0"/>
      <c r="FPM28" s="0"/>
      <c r="FPN28" s="0"/>
      <c r="FPO28" s="0"/>
      <c r="FPP28" s="0"/>
      <c r="FPQ28" s="0"/>
      <c r="FPR28" s="0"/>
      <c r="FPS28" s="0"/>
      <c r="FPT28" s="0"/>
      <c r="FPU28" s="0"/>
      <c r="FPV28" s="0"/>
      <c r="FPW28" s="0"/>
      <c r="FPX28" s="0"/>
      <c r="FPY28" s="0"/>
      <c r="FPZ28" s="0"/>
      <c r="FQA28" s="0"/>
      <c r="FQB28" s="0"/>
      <c r="FQC28" s="0"/>
      <c r="FQD28" s="0"/>
      <c r="FQE28" s="0"/>
      <c r="FQF28" s="0"/>
      <c r="FQG28" s="0"/>
      <c r="FQH28" s="0"/>
      <c r="FQI28" s="0"/>
      <c r="FQJ28" s="0"/>
      <c r="FQK28" s="0"/>
      <c r="FQL28" s="0"/>
      <c r="FQM28" s="0"/>
      <c r="FQN28" s="0"/>
      <c r="FQO28" s="0"/>
      <c r="FQP28" s="0"/>
      <c r="FQQ28" s="0"/>
      <c r="FQR28" s="0"/>
      <c r="FQS28" s="0"/>
      <c r="FQT28" s="0"/>
      <c r="FQU28" s="0"/>
      <c r="FQV28" s="0"/>
      <c r="FQW28" s="0"/>
      <c r="FQX28" s="0"/>
      <c r="FQY28" s="0"/>
      <c r="FQZ28" s="0"/>
      <c r="FRA28" s="0"/>
      <c r="FRB28" s="0"/>
      <c r="FRC28" s="0"/>
      <c r="FRD28" s="0"/>
      <c r="FRE28" s="0"/>
      <c r="FRF28" s="0"/>
      <c r="FRG28" s="0"/>
      <c r="FRH28" s="0"/>
      <c r="FRI28" s="0"/>
      <c r="FRJ28" s="0"/>
      <c r="FRK28" s="0"/>
      <c r="FRL28" s="0"/>
      <c r="FRM28" s="0"/>
      <c r="FRN28" s="0"/>
      <c r="FRO28" s="0"/>
      <c r="FRP28" s="0"/>
      <c r="FRQ28" s="0"/>
      <c r="FRR28" s="0"/>
      <c r="FRS28" s="0"/>
      <c r="FRT28" s="0"/>
      <c r="FRU28" s="0"/>
      <c r="FRV28" s="0"/>
      <c r="FRW28" s="0"/>
      <c r="FRX28" s="0"/>
      <c r="FRY28" s="0"/>
      <c r="FRZ28" s="0"/>
      <c r="FSA28" s="0"/>
      <c r="FSB28" s="0"/>
      <c r="FSC28" s="0"/>
      <c r="FSD28" s="0"/>
      <c r="FSE28" s="0"/>
      <c r="FSF28" s="0"/>
      <c r="FSG28" s="0"/>
      <c r="FSH28" s="0"/>
      <c r="FSI28" s="0"/>
      <c r="FSJ28" s="0"/>
      <c r="FSK28" s="0"/>
      <c r="FSL28" s="0"/>
      <c r="FSM28" s="0"/>
      <c r="FSN28" s="0"/>
      <c r="FSO28" s="0"/>
      <c r="FSP28" s="0"/>
      <c r="FSQ28" s="0"/>
      <c r="FSR28" s="0"/>
      <c r="FSS28" s="0"/>
      <c r="FST28" s="0"/>
      <c r="FSU28" s="0"/>
      <c r="FSV28" s="0"/>
      <c r="FSW28" s="0"/>
      <c r="FSX28" s="0"/>
      <c r="FSY28" s="0"/>
      <c r="FSZ28" s="0"/>
      <c r="FTA28" s="0"/>
      <c r="FTB28" s="0"/>
      <c r="FTC28" s="0"/>
      <c r="FTD28" s="0"/>
      <c r="FTE28" s="0"/>
      <c r="FTF28" s="0"/>
      <c r="FTG28" s="0"/>
      <c r="FTH28" s="0"/>
      <c r="FTI28" s="0"/>
      <c r="FTJ28" s="0"/>
      <c r="FTK28" s="0"/>
      <c r="FTL28" s="0"/>
      <c r="FTM28" s="0"/>
      <c r="FTN28" s="0"/>
      <c r="FTO28" s="0"/>
      <c r="FTP28" s="0"/>
      <c r="FTQ28" s="0"/>
      <c r="FTR28" s="0"/>
      <c r="FTS28" s="0"/>
      <c r="FTT28" s="0"/>
      <c r="FTU28" s="0"/>
      <c r="FTV28" s="0"/>
      <c r="FTW28" s="0"/>
      <c r="FTX28" s="0"/>
      <c r="FTY28" s="0"/>
      <c r="FTZ28" s="0"/>
      <c r="FUA28" s="0"/>
      <c r="FUB28" s="0"/>
      <c r="FUC28" s="0"/>
      <c r="FUD28" s="0"/>
      <c r="FUE28" s="0"/>
      <c r="FUF28" s="0"/>
      <c r="FUG28" s="0"/>
      <c r="FUH28" s="0"/>
      <c r="FUI28" s="0"/>
      <c r="FUJ28" s="0"/>
      <c r="FUK28" s="0"/>
      <c r="FUL28" s="0"/>
      <c r="FUM28" s="0"/>
      <c r="FUN28" s="0"/>
      <c r="FUO28" s="0"/>
      <c r="FUP28" s="0"/>
      <c r="FUQ28" s="0"/>
      <c r="FUR28" s="0"/>
      <c r="FUS28" s="0"/>
      <c r="FUT28" s="0"/>
      <c r="FUU28" s="0"/>
      <c r="FUV28" s="0"/>
      <c r="FUW28" s="0"/>
      <c r="FUX28" s="0"/>
      <c r="FUY28" s="0"/>
      <c r="FUZ28" s="0"/>
      <c r="FVA28" s="0"/>
      <c r="FVB28" s="0"/>
      <c r="FVC28" s="0"/>
      <c r="FVD28" s="0"/>
      <c r="FVE28" s="0"/>
      <c r="FVF28" s="0"/>
      <c r="FVG28" s="0"/>
      <c r="FVH28" s="0"/>
      <c r="FVI28" s="0"/>
      <c r="FVJ28" s="0"/>
      <c r="FVK28" s="0"/>
      <c r="FVL28" s="0"/>
      <c r="FVM28" s="0"/>
      <c r="FVN28" s="0"/>
      <c r="FVO28" s="0"/>
      <c r="FVP28" s="0"/>
      <c r="FVQ28" s="0"/>
      <c r="FVR28" s="0"/>
      <c r="FVS28" s="0"/>
      <c r="FVT28" s="0"/>
      <c r="FVU28" s="0"/>
      <c r="FVV28" s="0"/>
      <c r="FVW28" s="0"/>
      <c r="FVX28" s="0"/>
      <c r="FVY28" s="0"/>
      <c r="FVZ28" s="0"/>
      <c r="FWA28" s="0"/>
      <c r="FWB28" s="0"/>
      <c r="FWC28" s="0"/>
      <c r="FWD28" s="0"/>
      <c r="FWE28" s="0"/>
      <c r="FWF28" s="0"/>
      <c r="FWG28" s="0"/>
      <c r="FWH28" s="0"/>
      <c r="FWI28" s="0"/>
      <c r="FWJ28" s="0"/>
      <c r="FWK28" s="0"/>
      <c r="FWL28" s="0"/>
      <c r="FWM28" s="0"/>
      <c r="FWN28" s="0"/>
      <c r="FWO28" s="0"/>
      <c r="FWP28" s="0"/>
      <c r="FWQ28" s="0"/>
      <c r="FWR28" s="0"/>
      <c r="FWS28" s="0"/>
      <c r="FWT28" s="0"/>
      <c r="FWU28" s="0"/>
      <c r="FWV28" s="0"/>
      <c r="FWW28" s="0"/>
      <c r="FWX28" s="0"/>
      <c r="FWY28" s="0"/>
      <c r="FWZ28" s="0"/>
      <c r="FXA28" s="0"/>
      <c r="FXB28" s="0"/>
      <c r="FXC28" s="0"/>
      <c r="FXD28" s="0"/>
      <c r="FXE28" s="0"/>
      <c r="FXF28" s="0"/>
      <c r="FXG28" s="0"/>
      <c r="FXH28" s="0"/>
      <c r="FXI28" s="0"/>
      <c r="FXJ28" s="0"/>
      <c r="FXK28" s="0"/>
      <c r="FXL28" s="0"/>
      <c r="FXM28" s="0"/>
      <c r="FXN28" s="0"/>
      <c r="FXO28" s="0"/>
      <c r="FXP28" s="0"/>
      <c r="FXQ28" s="0"/>
      <c r="FXR28" s="0"/>
      <c r="FXS28" s="0"/>
      <c r="FXT28" s="0"/>
      <c r="FXU28" s="0"/>
      <c r="FXV28" s="0"/>
      <c r="FXW28" s="0"/>
      <c r="FXX28" s="0"/>
      <c r="FXY28" s="0"/>
      <c r="FXZ28" s="0"/>
      <c r="FYA28" s="0"/>
      <c r="FYB28" s="0"/>
      <c r="FYC28" s="0"/>
      <c r="FYD28" s="0"/>
      <c r="FYE28" s="0"/>
      <c r="FYF28" s="0"/>
      <c r="FYG28" s="0"/>
      <c r="FYH28" s="0"/>
      <c r="FYI28" s="0"/>
      <c r="FYJ28" s="0"/>
      <c r="FYK28" s="0"/>
      <c r="FYL28" s="0"/>
      <c r="FYM28" s="0"/>
      <c r="FYN28" s="0"/>
      <c r="FYO28" s="0"/>
      <c r="FYP28" s="0"/>
      <c r="FYQ28" s="0"/>
      <c r="FYR28" s="0"/>
      <c r="FYS28" s="0"/>
      <c r="FYT28" s="0"/>
      <c r="FYU28" s="0"/>
      <c r="FYV28" s="0"/>
      <c r="FYW28" s="0"/>
      <c r="FYX28" s="0"/>
      <c r="FYY28" s="0"/>
      <c r="FYZ28" s="0"/>
      <c r="FZA28" s="0"/>
      <c r="FZB28" s="0"/>
      <c r="FZC28" s="0"/>
      <c r="FZD28" s="0"/>
      <c r="FZE28" s="0"/>
      <c r="FZF28" s="0"/>
      <c r="FZG28" s="0"/>
      <c r="FZH28" s="0"/>
      <c r="FZI28" s="0"/>
      <c r="FZJ28" s="0"/>
      <c r="FZK28" s="0"/>
      <c r="FZL28" s="0"/>
      <c r="FZM28" s="0"/>
      <c r="FZN28" s="0"/>
      <c r="FZO28" s="0"/>
      <c r="FZP28" s="0"/>
      <c r="FZQ28" s="0"/>
      <c r="FZR28" s="0"/>
      <c r="FZS28" s="0"/>
      <c r="FZT28" s="0"/>
      <c r="FZU28" s="0"/>
      <c r="FZV28" s="0"/>
      <c r="FZW28" s="0"/>
      <c r="FZX28" s="0"/>
      <c r="FZY28" s="0"/>
      <c r="FZZ28" s="0"/>
      <c r="GAA28" s="0"/>
      <c r="GAB28" s="0"/>
      <c r="GAC28" s="0"/>
      <c r="GAD28" s="0"/>
      <c r="GAE28" s="0"/>
      <c r="GAF28" s="0"/>
      <c r="GAG28" s="0"/>
      <c r="GAH28" s="0"/>
      <c r="GAI28" s="0"/>
      <c r="GAJ28" s="0"/>
      <c r="GAK28" s="0"/>
      <c r="GAL28" s="0"/>
      <c r="GAM28" s="0"/>
      <c r="GAN28" s="0"/>
      <c r="GAO28" s="0"/>
      <c r="GAP28" s="0"/>
      <c r="GAQ28" s="0"/>
      <c r="GAR28" s="0"/>
      <c r="GAS28" s="0"/>
      <c r="GAT28" s="0"/>
      <c r="GAU28" s="0"/>
      <c r="GAV28" s="0"/>
      <c r="GAW28" s="0"/>
      <c r="GAX28" s="0"/>
      <c r="GAY28" s="0"/>
      <c r="GAZ28" s="0"/>
      <c r="GBA28" s="0"/>
      <c r="GBB28" s="0"/>
      <c r="GBC28" s="0"/>
      <c r="GBD28" s="0"/>
      <c r="GBE28" s="0"/>
      <c r="GBF28" s="0"/>
      <c r="GBG28" s="0"/>
      <c r="GBH28" s="0"/>
      <c r="GBI28" s="0"/>
      <c r="GBJ28" s="0"/>
      <c r="GBK28" s="0"/>
      <c r="GBL28" s="0"/>
      <c r="GBM28" s="0"/>
      <c r="GBN28" s="0"/>
      <c r="GBO28" s="0"/>
      <c r="GBP28" s="0"/>
      <c r="GBQ28" s="0"/>
      <c r="GBR28" s="0"/>
      <c r="GBS28" s="0"/>
      <c r="GBT28" s="0"/>
      <c r="GBU28" s="0"/>
      <c r="GBV28" s="0"/>
      <c r="GBW28" s="0"/>
      <c r="GBX28" s="0"/>
      <c r="GBY28" s="0"/>
      <c r="GBZ28" s="0"/>
      <c r="GCA28" s="0"/>
      <c r="GCB28" s="0"/>
      <c r="GCC28" s="0"/>
      <c r="GCD28" s="0"/>
      <c r="GCE28" s="0"/>
      <c r="GCF28" s="0"/>
      <c r="GCG28" s="0"/>
      <c r="GCH28" s="0"/>
      <c r="GCI28" s="0"/>
      <c r="GCJ28" s="0"/>
      <c r="GCK28" s="0"/>
      <c r="GCL28" s="0"/>
      <c r="GCM28" s="0"/>
      <c r="GCN28" s="0"/>
      <c r="GCO28" s="0"/>
      <c r="GCP28" s="0"/>
      <c r="GCQ28" s="0"/>
      <c r="GCR28" s="0"/>
      <c r="GCS28" s="0"/>
      <c r="GCT28" s="0"/>
      <c r="GCU28" s="0"/>
      <c r="GCV28" s="0"/>
      <c r="GCW28" s="0"/>
      <c r="GCX28" s="0"/>
      <c r="GCY28" s="0"/>
      <c r="GCZ28" s="0"/>
      <c r="GDA28" s="0"/>
      <c r="GDB28" s="0"/>
      <c r="GDC28" s="0"/>
      <c r="GDD28" s="0"/>
      <c r="GDE28" s="0"/>
      <c r="GDF28" s="0"/>
      <c r="GDG28" s="0"/>
      <c r="GDH28" s="0"/>
      <c r="GDI28" s="0"/>
      <c r="GDJ28" s="0"/>
      <c r="GDK28" s="0"/>
      <c r="GDL28" s="0"/>
      <c r="GDM28" s="0"/>
      <c r="GDN28" s="0"/>
      <c r="GDO28" s="0"/>
      <c r="GDP28" s="0"/>
      <c r="GDQ28" s="0"/>
      <c r="GDR28" s="0"/>
      <c r="GDS28" s="0"/>
      <c r="GDT28" s="0"/>
      <c r="GDU28" s="0"/>
      <c r="GDV28" s="0"/>
      <c r="GDW28" s="0"/>
      <c r="GDX28" s="0"/>
      <c r="GDY28" s="0"/>
      <c r="GDZ28" s="0"/>
      <c r="GEA28" s="0"/>
      <c r="GEB28" s="0"/>
      <c r="GEC28" s="0"/>
      <c r="GED28" s="0"/>
      <c r="GEE28" s="0"/>
      <c r="GEF28" s="0"/>
      <c r="GEG28" s="0"/>
      <c r="GEH28" s="0"/>
      <c r="GEI28" s="0"/>
      <c r="GEJ28" s="0"/>
      <c r="GEK28" s="0"/>
      <c r="GEL28" s="0"/>
      <c r="GEM28" s="0"/>
      <c r="GEN28" s="0"/>
      <c r="GEO28" s="0"/>
      <c r="GEP28" s="0"/>
      <c r="GEQ28" s="0"/>
      <c r="GER28" s="0"/>
      <c r="GES28" s="0"/>
      <c r="GET28" s="0"/>
      <c r="GEU28" s="0"/>
      <c r="GEV28" s="0"/>
      <c r="GEW28" s="0"/>
      <c r="GEX28" s="0"/>
      <c r="GEY28" s="0"/>
      <c r="GEZ28" s="0"/>
      <c r="GFA28" s="0"/>
      <c r="GFB28" s="0"/>
      <c r="GFC28" s="0"/>
      <c r="GFD28" s="0"/>
      <c r="GFE28" s="0"/>
      <c r="GFF28" s="0"/>
      <c r="GFG28" s="0"/>
      <c r="GFH28" s="0"/>
      <c r="GFI28" s="0"/>
      <c r="GFJ28" s="0"/>
      <c r="GFK28" s="0"/>
      <c r="GFL28" s="0"/>
      <c r="GFM28" s="0"/>
      <c r="GFN28" s="0"/>
      <c r="GFO28" s="0"/>
      <c r="GFP28" s="0"/>
      <c r="GFQ28" s="0"/>
      <c r="GFR28" s="0"/>
      <c r="GFS28" s="0"/>
      <c r="GFT28" s="0"/>
      <c r="GFU28" s="0"/>
      <c r="GFV28" s="0"/>
      <c r="GFW28" s="0"/>
      <c r="GFX28" s="0"/>
      <c r="GFY28" s="0"/>
      <c r="GFZ28" s="0"/>
      <c r="GGA28" s="0"/>
      <c r="GGB28" s="0"/>
      <c r="GGC28" s="0"/>
      <c r="GGD28" s="0"/>
      <c r="GGE28" s="0"/>
      <c r="GGF28" s="0"/>
      <c r="GGG28" s="0"/>
      <c r="GGH28" s="0"/>
      <c r="GGI28" s="0"/>
      <c r="GGJ28" s="0"/>
      <c r="GGK28" s="0"/>
      <c r="GGL28" s="0"/>
      <c r="GGM28" s="0"/>
      <c r="GGN28" s="0"/>
      <c r="GGO28" s="0"/>
      <c r="GGP28" s="0"/>
      <c r="GGQ28" s="0"/>
      <c r="GGR28" s="0"/>
      <c r="GGS28" s="0"/>
      <c r="GGT28" s="0"/>
      <c r="GGU28" s="0"/>
      <c r="GGV28" s="0"/>
      <c r="GGW28" s="0"/>
      <c r="GGX28" s="0"/>
      <c r="GGY28" s="0"/>
      <c r="GGZ28" s="0"/>
      <c r="GHA28" s="0"/>
      <c r="GHB28" s="0"/>
      <c r="GHC28" s="0"/>
      <c r="GHD28" s="0"/>
      <c r="GHE28" s="0"/>
      <c r="GHF28" s="0"/>
      <c r="GHG28" s="0"/>
      <c r="GHH28" s="0"/>
      <c r="GHI28" s="0"/>
      <c r="GHJ28" s="0"/>
      <c r="GHK28" s="0"/>
      <c r="GHL28" s="0"/>
      <c r="GHM28" s="0"/>
      <c r="GHN28" s="0"/>
      <c r="GHO28" s="0"/>
      <c r="GHP28" s="0"/>
      <c r="GHQ28" s="0"/>
      <c r="GHR28" s="0"/>
      <c r="GHS28" s="0"/>
      <c r="GHT28" s="0"/>
      <c r="GHU28" s="0"/>
      <c r="GHV28" s="0"/>
      <c r="GHW28" s="0"/>
      <c r="GHX28" s="0"/>
      <c r="GHY28" s="0"/>
      <c r="GHZ28" s="0"/>
      <c r="GIA28" s="0"/>
      <c r="GIB28" s="0"/>
      <c r="GIC28" s="0"/>
      <c r="GID28" s="0"/>
      <c r="GIE28" s="0"/>
      <c r="GIF28" s="0"/>
      <c r="GIG28" s="0"/>
      <c r="GIH28" s="0"/>
      <c r="GII28" s="0"/>
      <c r="GIJ28" s="0"/>
      <c r="GIK28" s="0"/>
      <c r="GIL28" s="0"/>
      <c r="GIM28" s="0"/>
      <c r="GIN28" s="0"/>
      <c r="GIO28" s="0"/>
      <c r="GIP28" s="0"/>
      <c r="GIQ28" s="0"/>
      <c r="GIR28" s="0"/>
      <c r="GIS28" s="0"/>
      <c r="GIT28" s="0"/>
      <c r="GIU28" s="0"/>
      <c r="GIV28" s="0"/>
      <c r="GIW28" s="0"/>
      <c r="GIX28" s="0"/>
      <c r="GIY28" s="0"/>
      <c r="GIZ28" s="0"/>
      <c r="GJA28" s="0"/>
      <c r="GJB28" s="0"/>
      <c r="GJC28" s="0"/>
      <c r="GJD28" s="0"/>
      <c r="GJE28" s="0"/>
      <c r="GJF28" s="0"/>
      <c r="GJG28" s="0"/>
      <c r="GJH28" s="0"/>
      <c r="GJI28" s="0"/>
      <c r="GJJ28" s="0"/>
      <c r="GJK28" s="0"/>
      <c r="GJL28" s="0"/>
      <c r="GJM28" s="0"/>
      <c r="GJN28" s="0"/>
      <c r="GJO28" s="0"/>
      <c r="GJP28" s="0"/>
      <c r="GJQ28" s="0"/>
      <c r="GJR28" s="0"/>
      <c r="GJS28" s="0"/>
      <c r="GJT28" s="0"/>
      <c r="GJU28" s="0"/>
      <c r="GJV28" s="0"/>
      <c r="GJW28" s="0"/>
      <c r="GJX28" s="0"/>
      <c r="GJY28" s="0"/>
      <c r="GJZ28" s="0"/>
      <c r="GKA28" s="0"/>
      <c r="GKB28" s="0"/>
      <c r="GKC28" s="0"/>
      <c r="GKD28" s="0"/>
      <c r="GKE28" s="0"/>
      <c r="GKF28" s="0"/>
      <c r="GKG28" s="0"/>
      <c r="GKH28" s="0"/>
      <c r="GKI28" s="0"/>
      <c r="GKJ28" s="0"/>
      <c r="GKK28" s="0"/>
      <c r="GKL28" s="0"/>
      <c r="GKM28" s="0"/>
      <c r="GKN28" s="0"/>
      <c r="GKO28" s="0"/>
      <c r="GKP28" s="0"/>
      <c r="GKQ28" s="0"/>
      <c r="GKR28" s="0"/>
      <c r="GKS28" s="0"/>
      <c r="GKT28" s="0"/>
      <c r="GKU28" s="0"/>
      <c r="GKV28" s="0"/>
      <c r="GKW28" s="0"/>
      <c r="GKX28" s="0"/>
      <c r="GKY28" s="0"/>
      <c r="GKZ28" s="0"/>
      <c r="GLA28" s="0"/>
      <c r="GLB28" s="0"/>
      <c r="GLC28" s="0"/>
      <c r="GLD28" s="0"/>
      <c r="GLE28" s="0"/>
      <c r="GLF28" s="0"/>
      <c r="GLG28" s="0"/>
      <c r="GLH28" s="0"/>
      <c r="GLI28" s="0"/>
      <c r="GLJ28" s="0"/>
      <c r="GLK28" s="0"/>
      <c r="GLL28" s="0"/>
      <c r="GLM28" s="0"/>
      <c r="GLN28" s="0"/>
      <c r="GLO28" s="0"/>
      <c r="GLP28" s="0"/>
      <c r="GLQ28" s="0"/>
      <c r="GLR28" s="0"/>
      <c r="GLS28" s="0"/>
      <c r="GLT28" s="0"/>
      <c r="GLU28" s="0"/>
      <c r="GLV28" s="0"/>
      <c r="GLW28" s="0"/>
      <c r="GLX28" s="0"/>
      <c r="GLY28" s="0"/>
      <c r="GLZ28" s="0"/>
      <c r="GMA28" s="0"/>
      <c r="GMB28" s="0"/>
      <c r="GMC28" s="0"/>
      <c r="GMD28" s="0"/>
      <c r="GME28" s="0"/>
      <c r="GMF28" s="0"/>
      <c r="GMG28" s="0"/>
      <c r="GMH28" s="0"/>
      <c r="GMI28" s="0"/>
      <c r="GMJ28" s="0"/>
      <c r="GMK28" s="0"/>
      <c r="GML28" s="0"/>
      <c r="GMM28" s="0"/>
      <c r="GMN28" s="0"/>
      <c r="GMO28" s="0"/>
      <c r="GMP28" s="0"/>
      <c r="GMQ28" s="0"/>
      <c r="GMR28" s="0"/>
      <c r="GMS28" s="0"/>
      <c r="GMT28" s="0"/>
      <c r="GMU28" s="0"/>
      <c r="GMV28" s="0"/>
      <c r="GMW28" s="0"/>
      <c r="GMX28" s="0"/>
      <c r="GMY28" s="0"/>
      <c r="GMZ28" s="0"/>
      <c r="GNA28" s="0"/>
      <c r="GNB28" s="0"/>
      <c r="GNC28" s="0"/>
      <c r="GND28" s="0"/>
      <c r="GNE28" s="0"/>
      <c r="GNF28" s="0"/>
      <c r="GNG28" s="0"/>
      <c r="GNH28" s="0"/>
      <c r="GNI28" s="0"/>
      <c r="GNJ28" s="0"/>
      <c r="GNK28" s="0"/>
      <c r="GNL28" s="0"/>
      <c r="GNM28" s="0"/>
      <c r="GNN28" s="0"/>
      <c r="GNO28" s="0"/>
      <c r="GNP28" s="0"/>
      <c r="GNQ28" s="0"/>
      <c r="GNR28" s="0"/>
      <c r="GNS28" s="0"/>
      <c r="GNT28" s="0"/>
      <c r="GNU28" s="0"/>
      <c r="GNV28" s="0"/>
      <c r="GNW28" s="0"/>
      <c r="GNX28" s="0"/>
      <c r="GNY28" s="0"/>
      <c r="GNZ28" s="0"/>
      <c r="GOA28" s="0"/>
      <c r="GOB28" s="0"/>
      <c r="GOC28" s="0"/>
      <c r="GOD28" s="0"/>
      <c r="GOE28" s="0"/>
      <c r="GOF28" s="0"/>
      <c r="GOG28" s="0"/>
      <c r="GOH28" s="0"/>
      <c r="GOI28" s="0"/>
      <c r="GOJ28" s="0"/>
      <c r="GOK28" s="0"/>
      <c r="GOL28" s="0"/>
      <c r="GOM28" s="0"/>
      <c r="GON28" s="0"/>
      <c r="GOO28" s="0"/>
      <c r="GOP28" s="0"/>
      <c r="GOQ28" s="0"/>
      <c r="GOR28" s="0"/>
      <c r="GOS28" s="0"/>
      <c r="GOT28" s="0"/>
      <c r="GOU28" s="0"/>
      <c r="GOV28" s="0"/>
      <c r="GOW28" s="0"/>
      <c r="GOX28" s="0"/>
      <c r="GOY28" s="0"/>
      <c r="GOZ28" s="0"/>
      <c r="GPA28" s="0"/>
      <c r="GPB28" s="0"/>
      <c r="GPC28" s="0"/>
      <c r="GPD28" s="0"/>
      <c r="GPE28" s="0"/>
      <c r="GPF28" s="0"/>
      <c r="GPG28" s="0"/>
      <c r="GPH28" s="0"/>
      <c r="GPI28" s="0"/>
      <c r="GPJ28" s="0"/>
      <c r="GPK28" s="0"/>
      <c r="GPL28" s="0"/>
      <c r="GPM28" s="0"/>
      <c r="GPN28" s="0"/>
      <c r="GPO28" s="0"/>
      <c r="GPP28" s="0"/>
      <c r="GPQ28" s="0"/>
      <c r="GPR28" s="0"/>
      <c r="GPS28" s="0"/>
      <c r="GPT28" s="0"/>
      <c r="GPU28" s="0"/>
      <c r="GPV28" s="0"/>
      <c r="GPW28" s="0"/>
      <c r="GPX28" s="0"/>
      <c r="GPY28" s="0"/>
      <c r="GPZ28" s="0"/>
      <c r="GQA28" s="0"/>
      <c r="GQB28" s="0"/>
      <c r="GQC28" s="0"/>
      <c r="GQD28" s="0"/>
      <c r="GQE28" s="0"/>
      <c r="GQF28" s="0"/>
      <c r="GQG28" s="0"/>
      <c r="GQH28" s="0"/>
      <c r="GQI28" s="0"/>
      <c r="GQJ28" s="0"/>
      <c r="GQK28" s="0"/>
      <c r="GQL28" s="0"/>
      <c r="GQM28" s="0"/>
      <c r="GQN28" s="0"/>
      <c r="GQO28" s="0"/>
      <c r="GQP28" s="0"/>
      <c r="GQQ28" s="0"/>
      <c r="GQR28" s="0"/>
      <c r="GQS28" s="0"/>
      <c r="GQT28" s="0"/>
      <c r="GQU28" s="0"/>
      <c r="GQV28" s="0"/>
      <c r="GQW28" s="0"/>
      <c r="GQX28" s="0"/>
      <c r="GQY28" s="0"/>
      <c r="GQZ28" s="0"/>
      <c r="GRA28" s="0"/>
      <c r="GRB28" s="0"/>
      <c r="GRC28" s="0"/>
      <c r="GRD28" s="0"/>
      <c r="GRE28" s="0"/>
      <c r="GRF28" s="0"/>
      <c r="GRG28" s="0"/>
      <c r="GRH28" s="0"/>
      <c r="GRI28" s="0"/>
      <c r="GRJ28" s="0"/>
      <c r="GRK28" s="0"/>
      <c r="GRL28" s="0"/>
      <c r="GRM28" s="0"/>
      <c r="GRN28" s="0"/>
      <c r="GRO28" s="0"/>
      <c r="GRP28" s="0"/>
      <c r="GRQ28" s="0"/>
      <c r="GRR28" s="0"/>
      <c r="GRS28" s="0"/>
      <c r="GRT28" s="0"/>
      <c r="GRU28" s="0"/>
      <c r="GRV28" s="0"/>
      <c r="GRW28" s="0"/>
      <c r="GRX28" s="0"/>
      <c r="GRY28" s="0"/>
      <c r="GRZ28" s="0"/>
      <c r="GSA28" s="0"/>
      <c r="GSB28" s="0"/>
      <c r="GSC28" s="0"/>
      <c r="GSD28" s="0"/>
      <c r="GSE28" s="0"/>
      <c r="GSF28" s="0"/>
      <c r="GSG28" s="0"/>
      <c r="GSH28" s="0"/>
      <c r="GSI28" s="0"/>
      <c r="GSJ28" s="0"/>
      <c r="GSK28" s="0"/>
      <c r="GSL28" s="0"/>
      <c r="GSM28" s="0"/>
      <c r="GSN28" s="0"/>
      <c r="GSO28" s="0"/>
      <c r="GSP28" s="0"/>
      <c r="GSQ28" s="0"/>
      <c r="GSR28" s="0"/>
      <c r="GSS28" s="0"/>
      <c r="GST28" s="0"/>
      <c r="GSU28" s="0"/>
      <c r="GSV28" s="0"/>
      <c r="GSW28" s="0"/>
      <c r="GSX28" s="0"/>
      <c r="GSY28" s="0"/>
      <c r="GSZ28" s="0"/>
      <c r="GTA28" s="0"/>
      <c r="GTB28" s="0"/>
      <c r="GTC28" s="0"/>
      <c r="GTD28" s="0"/>
      <c r="GTE28" s="0"/>
      <c r="GTF28" s="0"/>
      <c r="GTG28" s="0"/>
      <c r="GTH28" s="0"/>
      <c r="GTI28" s="0"/>
      <c r="GTJ28" s="0"/>
      <c r="GTK28" s="0"/>
      <c r="GTL28" s="0"/>
      <c r="GTM28" s="0"/>
      <c r="GTN28" s="0"/>
      <c r="GTO28" s="0"/>
      <c r="GTP28" s="0"/>
      <c r="GTQ28" s="0"/>
      <c r="GTR28" s="0"/>
      <c r="GTS28" s="0"/>
      <c r="GTT28" s="0"/>
      <c r="GTU28" s="0"/>
      <c r="GTV28" s="0"/>
      <c r="GTW28" s="0"/>
      <c r="GTX28" s="0"/>
      <c r="GTY28" s="0"/>
      <c r="GTZ28" s="0"/>
      <c r="GUA28" s="0"/>
      <c r="GUB28" s="0"/>
      <c r="GUC28" s="0"/>
      <c r="GUD28" s="0"/>
      <c r="GUE28" s="0"/>
      <c r="GUF28" s="0"/>
      <c r="GUG28" s="0"/>
      <c r="GUH28" s="0"/>
      <c r="GUI28" s="0"/>
      <c r="GUJ28" s="0"/>
      <c r="GUK28" s="0"/>
      <c r="GUL28" s="0"/>
      <c r="GUM28" s="0"/>
      <c r="GUN28" s="0"/>
      <c r="GUO28" s="0"/>
      <c r="GUP28" s="0"/>
      <c r="GUQ28" s="0"/>
      <c r="GUR28" s="0"/>
      <c r="GUS28" s="0"/>
      <c r="GUT28" s="0"/>
      <c r="GUU28" s="0"/>
      <c r="GUV28" s="0"/>
      <c r="GUW28" s="0"/>
      <c r="GUX28" s="0"/>
      <c r="GUY28" s="0"/>
      <c r="GUZ28" s="0"/>
      <c r="GVA28" s="0"/>
      <c r="GVB28" s="0"/>
      <c r="GVC28" s="0"/>
      <c r="GVD28" s="0"/>
      <c r="GVE28" s="0"/>
      <c r="GVF28" s="0"/>
      <c r="GVG28" s="0"/>
      <c r="GVH28" s="0"/>
      <c r="GVI28" s="0"/>
      <c r="GVJ28" s="0"/>
      <c r="GVK28" s="0"/>
      <c r="GVL28" s="0"/>
      <c r="GVM28" s="0"/>
      <c r="GVN28" s="0"/>
      <c r="GVO28" s="0"/>
      <c r="GVP28" s="0"/>
      <c r="GVQ28" s="0"/>
      <c r="GVR28" s="0"/>
      <c r="GVS28" s="0"/>
      <c r="GVT28" s="0"/>
      <c r="GVU28" s="0"/>
      <c r="GVV28" s="0"/>
      <c r="GVW28" s="0"/>
      <c r="GVX28" s="0"/>
      <c r="GVY28" s="0"/>
      <c r="GVZ28" s="0"/>
      <c r="GWA28" s="0"/>
      <c r="GWB28" s="0"/>
      <c r="GWC28" s="0"/>
      <c r="GWD28" s="0"/>
      <c r="GWE28" s="0"/>
      <c r="GWF28" s="0"/>
      <c r="GWG28" s="0"/>
      <c r="GWH28" s="0"/>
      <c r="GWI28" s="0"/>
      <c r="GWJ28" s="0"/>
      <c r="GWK28" s="0"/>
      <c r="GWL28" s="0"/>
      <c r="GWM28" s="0"/>
      <c r="GWN28" s="0"/>
      <c r="GWO28" s="0"/>
      <c r="GWP28" s="0"/>
      <c r="GWQ28" s="0"/>
      <c r="GWR28" s="0"/>
      <c r="GWS28" s="0"/>
      <c r="GWT28" s="0"/>
      <c r="GWU28" s="0"/>
      <c r="GWV28" s="0"/>
      <c r="GWW28" s="0"/>
      <c r="GWX28" s="0"/>
      <c r="GWY28" s="0"/>
      <c r="GWZ28" s="0"/>
      <c r="GXA28" s="0"/>
      <c r="GXB28" s="0"/>
      <c r="GXC28" s="0"/>
      <c r="GXD28" s="0"/>
      <c r="GXE28" s="0"/>
      <c r="GXF28" s="0"/>
      <c r="GXG28" s="0"/>
      <c r="GXH28" s="0"/>
      <c r="GXI28" s="0"/>
      <c r="GXJ28" s="0"/>
      <c r="GXK28" s="0"/>
      <c r="GXL28" s="0"/>
      <c r="GXM28" s="0"/>
      <c r="GXN28" s="0"/>
      <c r="GXO28" s="0"/>
      <c r="GXP28" s="0"/>
      <c r="GXQ28" s="0"/>
      <c r="GXR28" s="0"/>
      <c r="GXS28" s="0"/>
      <c r="GXT28" s="0"/>
      <c r="GXU28" s="0"/>
      <c r="GXV28" s="0"/>
      <c r="GXW28" s="0"/>
      <c r="GXX28" s="0"/>
      <c r="GXY28" s="0"/>
      <c r="GXZ28" s="0"/>
      <c r="GYA28" s="0"/>
      <c r="GYB28" s="0"/>
      <c r="GYC28" s="0"/>
      <c r="GYD28" s="0"/>
      <c r="GYE28" s="0"/>
      <c r="GYF28" s="0"/>
      <c r="GYG28" s="0"/>
      <c r="GYH28" s="0"/>
      <c r="GYI28" s="0"/>
      <c r="GYJ28" s="0"/>
      <c r="GYK28" s="0"/>
      <c r="GYL28" s="0"/>
      <c r="GYM28" s="0"/>
      <c r="GYN28" s="0"/>
      <c r="GYO28" s="0"/>
      <c r="GYP28" s="0"/>
      <c r="GYQ28" s="0"/>
      <c r="GYR28" s="0"/>
      <c r="GYS28" s="0"/>
      <c r="GYT28" s="0"/>
      <c r="GYU28" s="0"/>
      <c r="GYV28" s="0"/>
      <c r="GYW28" s="0"/>
      <c r="GYX28" s="0"/>
      <c r="GYY28" s="0"/>
      <c r="GYZ28" s="0"/>
      <c r="GZA28" s="0"/>
      <c r="GZB28" s="0"/>
      <c r="GZC28" s="0"/>
      <c r="GZD28" s="0"/>
      <c r="GZE28" s="0"/>
      <c r="GZF28" s="0"/>
      <c r="GZG28" s="0"/>
      <c r="GZH28" s="0"/>
      <c r="GZI28" s="0"/>
      <c r="GZJ28" s="0"/>
      <c r="GZK28" s="0"/>
      <c r="GZL28" s="0"/>
      <c r="GZM28" s="0"/>
      <c r="GZN28" s="0"/>
      <c r="GZO28" s="0"/>
      <c r="GZP28" s="0"/>
      <c r="GZQ28" s="0"/>
      <c r="GZR28" s="0"/>
      <c r="GZS28" s="0"/>
      <c r="GZT28" s="0"/>
      <c r="GZU28" s="0"/>
      <c r="GZV28" s="0"/>
      <c r="GZW28" s="0"/>
      <c r="GZX28" s="0"/>
      <c r="GZY28" s="0"/>
      <c r="GZZ28" s="0"/>
      <c r="HAA28" s="0"/>
      <c r="HAB28" s="0"/>
      <c r="HAC28" s="0"/>
      <c r="HAD28" s="0"/>
      <c r="HAE28" s="0"/>
      <c r="HAF28" s="0"/>
      <c r="HAG28" s="0"/>
      <c r="HAH28" s="0"/>
      <c r="HAI28" s="0"/>
      <c r="HAJ28" s="0"/>
      <c r="HAK28" s="0"/>
      <c r="HAL28" s="0"/>
      <c r="HAM28" s="0"/>
      <c r="HAN28" s="0"/>
      <c r="HAO28" s="0"/>
      <c r="HAP28" s="0"/>
      <c r="HAQ28" s="0"/>
      <c r="HAR28" s="0"/>
      <c r="HAS28" s="0"/>
      <c r="HAT28" s="0"/>
      <c r="HAU28" s="0"/>
      <c r="HAV28" s="0"/>
      <c r="HAW28" s="0"/>
      <c r="HAX28" s="0"/>
      <c r="HAY28" s="0"/>
      <c r="HAZ28" s="0"/>
      <c r="HBA28" s="0"/>
      <c r="HBB28" s="0"/>
      <c r="HBC28" s="0"/>
      <c r="HBD28" s="0"/>
      <c r="HBE28" s="0"/>
      <c r="HBF28" s="0"/>
      <c r="HBG28" s="0"/>
      <c r="HBH28" s="0"/>
      <c r="HBI28" s="0"/>
      <c r="HBJ28" s="0"/>
      <c r="HBK28" s="0"/>
      <c r="HBL28" s="0"/>
      <c r="HBM28" s="0"/>
      <c r="HBN28" s="0"/>
      <c r="HBO28" s="0"/>
      <c r="HBP28" s="0"/>
      <c r="HBQ28" s="0"/>
      <c r="HBR28" s="0"/>
      <c r="HBS28" s="0"/>
      <c r="HBT28" s="0"/>
      <c r="HBU28" s="0"/>
      <c r="HBV28" s="0"/>
      <c r="HBW28" s="0"/>
      <c r="HBX28" s="0"/>
      <c r="HBY28" s="0"/>
      <c r="HBZ28" s="0"/>
      <c r="HCA28" s="0"/>
      <c r="HCB28" s="0"/>
      <c r="HCC28" s="0"/>
      <c r="HCD28" s="0"/>
      <c r="HCE28" s="0"/>
      <c r="HCF28" s="0"/>
      <c r="HCG28" s="0"/>
      <c r="HCH28" s="0"/>
      <c r="HCI28" s="0"/>
      <c r="HCJ28" s="0"/>
      <c r="HCK28" s="0"/>
      <c r="HCL28" s="0"/>
      <c r="HCM28" s="0"/>
      <c r="HCN28" s="0"/>
      <c r="HCO28" s="0"/>
      <c r="HCP28" s="0"/>
      <c r="HCQ28" s="0"/>
      <c r="HCR28" s="0"/>
      <c r="HCS28" s="0"/>
      <c r="HCT28" s="0"/>
      <c r="HCU28" s="0"/>
      <c r="HCV28" s="0"/>
      <c r="HCW28" s="0"/>
      <c r="HCX28" s="0"/>
      <c r="HCY28" s="0"/>
      <c r="HCZ28" s="0"/>
      <c r="HDA28" s="0"/>
      <c r="HDB28" s="0"/>
      <c r="HDC28" s="0"/>
      <c r="HDD28" s="0"/>
      <c r="HDE28" s="0"/>
      <c r="HDF28" s="0"/>
      <c r="HDG28" s="0"/>
      <c r="HDH28" s="0"/>
      <c r="HDI28" s="0"/>
      <c r="HDJ28" s="0"/>
      <c r="HDK28" s="0"/>
      <c r="HDL28" s="0"/>
      <c r="HDM28" s="0"/>
      <c r="HDN28" s="0"/>
      <c r="HDO28" s="0"/>
      <c r="HDP28" s="0"/>
      <c r="HDQ28" s="0"/>
      <c r="HDR28" s="0"/>
      <c r="HDS28" s="0"/>
      <c r="HDT28" s="0"/>
      <c r="HDU28" s="0"/>
      <c r="HDV28" s="0"/>
      <c r="HDW28" s="0"/>
      <c r="HDX28" s="0"/>
      <c r="HDY28" s="0"/>
      <c r="HDZ28" s="0"/>
      <c r="HEA28" s="0"/>
      <c r="HEB28" s="0"/>
      <c r="HEC28" s="0"/>
      <c r="HED28" s="0"/>
      <c r="HEE28" s="0"/>
      <c r="HEF28" s="0"/>
      <c r="HEG28" s="0"/>
      <c r="HEH28" s="0"/>
      <c r="HEI28" s="0"/>
      <c r="HEJ28" s="0"/>
      <c r="HEK28" s="0"/>
      <c r="HEL28" s="0"/>
      <c r="HEM28" s="0"/>
      <c r="HEN28" s="0"/>
      <c r="HEO28" s="0"/>
      <c r="HEP28" s="0"/>
      <c r="HEQ28" s="0"/>
      <c r="HER28" s="0"/>
      <c r="HES28" s="0"/>
      <c r="HET28" s="0"/>
      <c r="HEU28" s="0"/>
      <c r="HEV28" s="0"/>
      <c r="HEW28" s="0"/>
      <c r="HEX28" s="0"/>
      <c r="HEY28" s="0"/>
      <c r="HEZ28" s="0"/>
      <c r="HFA28" s="0"/>
      <c r="HFB28" s="0"/>
      <c r="HFC28" s="0"/>
      <c r="HFD28" s="0"/>
      <c r="HFE28" s="0"/>
      <c r="HFF28" s="0"/>
      <c r="HFG28" s="0"/>
      <c r="HFH28" s="0"/>
      <c r="HFI28" s="0"/>
      <c r="HFJ28" s="0"/>
      <c r="HFK28" s="0"/>
      <c r="HFL28" s="0"/>
      <c r="HFM28" s="0"/>
      <c r="HFN28" s="0"/>
      <c r="HFO28" s="0"/>
      <c r="HFP28" s="0"/>
      <c r="HFQ28" s="0"/>
      <c r="HFR28" s="0"/>
      <c r="HFS28" s="0"/>
      <c r="HFT28" s="0"/>
      <c r="HFU28" s="0"/>
      <c r="HFV28" s="0"/>
      <c r="HFW28" s="0"/>
      <c r="HFX28" s="0"/>
      <c r="HFY28" s="0"/>
      <c r="HFZ28" s="0"/>
      <c r="HGA28" s="0"/>
      <c r="HGB28" s="0"/>
      <c r="HGC28" s="0"/>
      <c r="HGD28" s="0"/>
      <c r="HGE28" s="0"/>
      <c r="HGF28" s="0"/>
      <c r="HGG28" s="0"/>
      <c r="HGH28" s="0"/>
      <c r="HGI28" s="0"/>
      <c r="HGJ28" s="0"/>
      <c r="HGK28" s="0"/>
      <c r="HGL28" s="0"/>
      <c r="HGM28" s="0"/>
      <c r="HGN28" s="0"/>
      <c r="HGO28" s="0"/>
      <c r="HGP28" s="0"/>
      <c r="HGQ28" s="0"/>
      <c r="HGR28" s="0"/>
      <c r="HGS28" s="0"/>
      <c r="HGT28" s="0"/>
      <c r="HGU28" s="0"/>
      <c r="HGV28" s="0"/>
      <c r="HGW28" s="0"/>
      <c r="HGX28" s="0"/>
      <c r="HGY28" s="0"/>
      <c r="HGZ28" s="0"/>
      <c r="HHA28" s="0"/>
      <c r="HHB28" s="0"/>
      <c r="HHC28" s="0"/>
      <c r="HHD28" s="0"/>
      <c r="HHE28" s="0"/>
      <c r="HHF28" s="0"/>
      <c r="HHG28" s="0"/>
      <c r="HHH28" s="0"/>
      <c r="HHI28" s="0"/>
      <c r="HHJ28" s="0"/>
      <c r="HHK28" s="0"/>
      <c r="HHL28" s="0"/>
      <c r="HHM28" s="0"/>
      <c r="HHN28" s="0"/>
      <c r="HHO28" s="0"/>
      <c r="HHP28" s="0"/>
      <c r="HHQ28" s="0"/>
      <c r="HHR28" s="0"/>
      <c r="HHS28" s="0"/>
      <c r="HHT28" s="0"/>
      <c r="HHU28" s="0"/>
      <c r="HHV28" s="0"/>
      <c r="HHW28" s="0"/>
      <c r="HHX28" s="0"/>
      <c r="HHY28" s="0"/>
      <c r="HHZ28" s="0"/>
      <c r="HIA28" s="0"/>
      <c r="HIB28" s="0"/>
      <c r="HIC28" s="0"/>
      <c r="HID28" s="0"/>
      <c r="HIE28" s="0"/>
      <c r="HIF28" s="0"/>
      <c r="HIG28" s="0"/>
      <c r="HIH28" s="0"/>
      <c r="HII28" s="0"/>
      <c r="HIJ28" s="0"/>
      <c r="HIK28" s="0"/>
      <c r="HIL28" s="0"/>
      <c r="HIM28" s="0"/>
      <c r="HIN28" s="0"/>
      <c r="HIO28" s="0"/>
      <c r="HIP28" s="0"/>
      <c r="HIQ28" s="0"/>
      <c r="HIR28" s="0"/>
      <c r="HIS28" s="0"/>
      <c r="HIT28" s="0"/>
      <c r="HIU28" s="0"/>
      <c r="HIV28" s="0"/>
      <c r="HIW28" s="0"/>
      <c r="HIX28" s="0"/>
      <c r="HIY28" s="0"/>
      <c r="HIZ28" s="0"/>
      <c r="HJA28" s="0"/>
      <c r="HJB28" s="0"/>
      <c r="HJC28" s="0"/>
      <c r="HJD28" s="0"/>
      <c r="HJE28" s="0"/>
      <c r="HJF28" s="0"/>
      <c r="HJG28" s="0"/>
      <c r="HJH28" s="0"/>
      <c r="HJI28" s="0"/>
      <c r="HJJ28" s="0"/>
      <c r="HJK28" s="0"/>
      <c r="HJL28" s="0"/>
      <c r="HJM28" s="0"/>
      <c r="HJN28" s="0"/>
      <c r="HJO28" s="0"/>
      <c r="HJP28" s="0"/>
      <c r="HJQ28" s="0"/>
      <c r="HJR28" s="0"/>
      <c r="HJS28" s="0"/>
      <c r="HJT28" s="0"/>
      <c r="HJU28" s="0"/>
      <c r="HJV28" s="0"/>
      <c r="HJW28" s="0"/>
      <c r="HJX28" s="0"/>
      <c r="HJY28" s="0"/>
      <c r="HJZ28" s="0"/>
      <c r="HKA28" s="0"/>
      <c r="HKB28" s="0"/>
      <c r="HKC28" s="0"/>
      <c r="HKD28" s="0"/>
      <c r="HKE28" s="0"/>
      <c r="HKF28" s="0"/>
      <c r="HKG28" s="0"/>
      <c r="HKH28" s="0"/>
      <c r="HKI28" s="0"/>
      <c r="HKJ28" s="0"/>
      <c r="HKK28" s="0"/>
      <c r="HKL28" s="0"/>
      <c r="HKM28" s="0"/>
      <c r="HKN28" s="0"/>
      <c r="HKO28" s="0"/>
      <c r="HKP28" s="0"/>
      <c r="HKQ28" s="0"/>
      <c r="HKR28" s="0"/>
      <c r="HKS28" s="0"/>
      <c r="HKT28" s="0"/>
      <c r="HKU28" s="0"/>
      <c r="HKV28" s="0"/>
      <c r="HKW28" s="0"/>
      <c r="HKX28" s="0"/>
      <c r="HKY28" s="0"/>
      <c r="HKZ28" s="0"/>
      <c r="HLA28" s="0"/>
      <c r="HLB28" s="0"/>
      <c r="HLC28" s="0"/>
      <c r="HLD28" s="0"/>
      <c r="HLE28" s="0"/>
      <c r="HLF28" s="0"/>
      <c r="HLG28" s="0"/>
      <c r="HLH28" s="0"/>
      <c r="HLI28" s="0"/>
      <c r="HLJ28" s="0"/>
      <c r="HLK28" s="0"/>
      <c r="HLL28" s="0"/>
      <c r="HLM28" s="0"/>
      <c r="HLN28" s="0"/>
      <c r="HLO28" s="0"/>
      <c r="HLP28" s="0"/>
      <c r="HLQ28" s="0"/>
      <c r="HLR28" s="0"/>
      <c r="HLS28" s="0"/>
      <c r="HLT28" s="0"/>
      <c r="HLU28" s="0"/>
      <c r="HLV28" s="0"/>
      <c r="HLW28" s="0"/>
      <c r="HLX28" s="0"/>
      <c r="HLY28" s="0"/>
      <c r="HLZ28" s="0"/>
      <c r="HMA28" s="0"/>
      <c r="HMB28" s="0"/>
      <c r="HMC28" s="0"/>
      <c r="HMD28" s="0"/>
      <c r="HME28" s="0"/>
      <c r="HMF28" s="0"/>
      <c r="HMG28" s="0"/>
      <c r="HMH28" s="0"/>
      <c r="HMI28" s="0"/>
      <c r="HMJ28" s="0"/>
      <c r="HMK28" s="0"/>
      <c r="HML28" s="0"/>
      <c r="HMM28" s="0"/>
      <c r="HMN28" s="0"/>
      <c r="HMO28" s="0"/>
      <c r="HMP28" s="0"/>
      <c r="HMQ28" s="0"/>
      <c r="HMR28" s="0"/>
      <c r="HMS28" s="0"/>
      <c r="HMT28" s="0"/>
      <c r="HMU28" s="0"/>
      <c r="HMV28" s="0"/>
      <c r="HMW28" s="0"/>
      <c r="HMX28" s="0"/>
      <c r="HMY28" s="0"/>
      <c r="HMZ28" s="0"/>
      <c r="HNA28" s="0"/>
      <c r="HNB28" s="0"/>
      <c r="HNC28" s="0"/>
      <c r="HND28" s="0"/>
      <c r="HNE28" s="0"/>
      <c r="HNF28" s="0"/>
      <c r="HNG28" s="0"/>
      <c r="HNH28" s="0"/>
      <c r="HNI28" s="0"/>
      <c r="HNJ28" s="0"/>
      <c r="HNK28" s="0"/>
      <c r="HNL28" s="0"/>
      <c r="HNM28" s="0"/>
      <c r="HNN28" s="0"/>
      <c r="HNO28" s="0"/>
      <c r="HNP28" s="0"/>
      <c r="HNQ28" s="0"/>
      <c r="HNR28" s="0"/>
      <c r="HNS28" s="0"/>
      <c r="HNT28" s="0"/>
      <c r="HNU28" s="0"/>
      <c r="HNV28" s="0"/>
      <c r="HNW28" s="0"/>
      <c r="HNX28" s="0"/>
      <c r="HNY28" s="0"/>
      <c r="HNZ28" s="0"/>
      <c r="HOA28" s="0"/>
      <c r="HOB28" s="0"/>
      <c r="HOC28" s="0"/>
      <c r="HOD28" s="0"/>
      <c r="HOE28" s="0"/>
      <c r="HOF28" s="0"/>
      <c r="HOG28" s="0"/>
      <c r="HOH28" s="0"/>
      <c r="HOI28" s="0"/>
      <c r="HOJ28" s="0"/>
      <c r="HOK28" s="0"/>
      <c r="HOL28" s="0"/>
      <c r="HOM28" s="0"/>
      <c r="HON28" s="0"/>
      <c r="HOO28" s="0"/>
      <c r="HOP28" s="0"/>
      <c r="HOQ28" s="0"/>
      <c r="HOR28" s="0"/>
      <c r="HOS28" s="0"/>
      <c r="HOT28" s="0"/>
      <c r="HOU28" s="0"/>
      <c r="HOV28" s="0"/>
      <c r="HOW28" s="0"/>
      <c r="HOX28" s="0"/>
      <c r="HOY28" s="0"/>
      <c r="HOZ28" s="0"/>
      <c r="HPA28" s="0"/>
      <c r="HPB28" s="0"/>
      <c r="HPC28" s="0"/>
      <c r="HPD28" s="0"/>
      <c r="HPE28" s="0"/>
      <c r="HPF28" s="0"/>
      <c r="HPG28" s="0"/>
      <c r="HPH28" s="0"/>
      <c r="HPI28" s="0"/>
      <c r="HPJ28" s="0"/>
      <c r="HPK28" s="0"/>
      <c r="HPL28" s="0"/>
      <c r="HPM28" s="0"/>
      <c r="HPN28" s="0"/>
      <c r="HPO28" s="0"/>
      <c r="HPP28" s="0"/>
      <c r="HPQ28" s="0"/>
      <c r="HPR28" s="0"/>
      <c r="HPS28" s="0"/>
      <c r="HPT28" s="0"/>
      <c r="HPU28" s="0"/>
      <c r="HPV28" s="0"/>
      <c r="HPW28" s="0"/>
      <c r="HPX28" s="0"/>
      <c r="HPY28" s="0"/>
      <c r="HPZ28" s="0"/>
      <c r="HQA28" s="0"/>
      <c r="HQB28" s="0"/>
      <c r="HQC28" s="0"/>
      <c r="HQD28" s="0"/>
      <c r="HQE28" s="0"/>
      <c r="HQF28" s="0"/>
      <c r="HQG28" s="0"/>
      <c r="HQH28" s="0"/>
      <c r="HQI28" s="0"/>
      <c r="HQJ28" s="0"/>
      <c r="HQK28" s="0"/>
      <c r="HQL28" s="0"/>
      <c r="HQM28" s="0"/>
      <c r="HQN28" s="0"/>
      <c r="HQO28" s="0"/>
      <c r="HQP28" s="0"/>
      <c r="HQQ28" s="0"/>
      <c r="HQR28" s="0"/>
      <c r="HQS28" s="0"/>
      <c r="HQT28" s="0"/>
      <c r="HQU28" s="0"/>
      <c r="HQV28" s="0"/>
      <c r="HQW28" s="0"/>
      <c r="HQX28" s="0"/>
      <c r="HQY28" s="0"/>
      <c r="HQZ28" s="0"/>
      <c r="HRA28" s="0"/>
      <c r="HRB28" s="0"/>
      <c r="HRC28" s="0"/>
      <c r="HRD28" s="0"/>
      <c r="HRE28" s="0"/>
      <c r="HRF28" s="0"/>
      <c r="HRG28" s="0"/>
      <c r="HRH28" s="0"/>
      <c r="HRI28" s="0"/>
      <c r="HRJ28" s="0"/>
      <c r="HRK28" s="0"/>
      <c r="HRL28" s="0"/>
      <c r="HRM28" s="0"/>
      <c r="HRN28" s="0"/>
      <c r="HRO28" s="0"/>
      <c r="HRP28" s="0"/>
      <c r="HRQ28" s="0"/>
      <c r="HRR28" s="0"/>
      <c r="HRS28" s="0"/>
      <c r="HRT28" s="0"/>
      <c r="HRU28" s="0"/>
      <c r="HRV28" s="0"/>
      <c r="HRW28" s="0"/>
      <c r="HRX28" s="0"/>
      <c r="HRY28" s="0"/>
      <c r="HRZ28" s="0"/>
      <c r="HSA28" s="0"/>
      <c r="HSB28" s="0"/>
      <c r="HSC28" s="0"/>
      <c r="HSD28" s="0"/>
      <c r="HSE28" s="0"/>
      <c r="HSF28" s="0"/>
      <c r="HSG28" s="0"/>
      <c r="HSH28" s="0"/>
      <c r="HSI28" s="0"/>
      <c r="HSJ28" s="0"/>
      <c r="HSK28" s="0"/>
      <c r="HSL28" s="0"/>
      <c r="HSM28" s="0"/>
      <c r="HSN28" s="0"/>
      <c r="HSO28" s="0"/>
      <c r="HSP28" s="0"/>
      <c r="HSQ28" s="0"/>
      <c r="HSR28" s="0"/>
      <c r="HSS28" s="0"/>
      <c r="HST28" s="0"/>
      <c r="HSU28" s="0"/>
      <c r="HSV28" s="0"/>
      <c r="HSW28" s="0"/>
      <c r="HSX28" s="0"/>
      <c r="HSY28" s="0"/>
      <c r="HSZ28" s="0"/>
      <c r="HTA28" s="0"/>
      <c r="HTB28" s="0"/>
      <c r="HTC28" s="0"/>
      <c r="HTD28" s="0"/>
      <c r="HTE28" s="0"/>
      <c r="HTF28" s="0"/>
      <c r="HTG28" s="0"/>
      <c r="HTH28" s="0"/>
      <c r="HTI28" s="0"/>
      <c r="HTJ28" s="0"/>
      <c r="HTK28" s="0"/>
      <c r="HTL28" s="0"/>
      <c r="HTM28" s="0"/>
      <c r="HTN28" s="0"/>
      <c r="HTO28" s="0"/>
      <c r="HTP28" s="0"/>
      <c r="HTQ28" s="0"/>
      <c r="HTR28" s="0"/>
      <c r="HTS28" s="0"/>
      <c r="HTT28" s="0"/>
      <c r="HTU28" s="0"/>
      <c r="HTV28" s="0"/>
      <c r="HTW28" s="0"/>
      <c r="HTX28" s="0"/>
      <c r="HTY28" s="0"/>
      <c r="HTZ28" s="0"/>
      <c r="HUA28" s="0"/>
      <c r="HUB28" s="0"/>
      <c r="HUC28" s="0"/>
      <c r="HUD28" s="0"/>
      <c r="HUE28" s="0"/>
      <c r="HUF28" s="0"/>
      <c r="HUG28" s="0"/>
      <c r="HUH28" s="0"/>
      <c r="HUI28" s="0"/>
      <c r="HUJ28" s="0"/>
      <c r="HUK28" s="0"/>
      <c r="HUL28" s="0"/>
      <c r="HUM28" s="0"/>
      <c r="HUN28" s="0"/>
      <c r="HUO28" s="0"/>
      <c r="HUP28" s="0"/>
      <c r="HUQ28" s="0"/>
      <c r="HUR28" s="0"/>
      <c r="HUS28" s="0"/>
      <c r="HUT28" s="0"/>
      <c r="HUU28" s="0"/>
      <c r="HUV28" s="0"/>
      <c r="HUW28" s="0"/>
      <c r="HUX28" s="0"/>
      <c r="HUY28" s="0"/>
      <c r="HUZ28" s="0"/>
      <c r="HVA28" s="0"/>
      <c r="HVB28" s="0"/>
      <c r="HVC28" s="0"/>
      <c r="HVD28" s="0"/>
      <c r="HVE28" s="0"/>
      <c r="HVF28" s="0"/>
      <c r="HVG28" s="0"/>
      <c r="HVH28" s="0"/>
      <c r="HVI28" s="0"/>
      <c r="HVJ28" s="0"/>
      <c r="HVK28" s="0"/>
      <c r="HVL28" s="0"/>
      <c r="HVM28" s="0"/>
      <c r="HVN28" s="0"/>
      <c r="HVO28" s="0"/>
      <c r="HVP28" s="0"/>
      <c r="HVQ28" s="0"/>
      <c r="HVR28" s="0"/>
      <c r="HVS28" s="0"/>
      <c r="HVT28" s="0"/>
      <c r="HVU28" s="0"/>
      <c r="HVV28" s="0"/>
      <c r="HVW28" s="0"/>
      <c r="HVX28" s="0"/>
      <c r="HVY28" s="0"/>
      <c r="HVZ28" s="0"/>
      <c r="HWA28" s="0"/>
      <c r="HWB28" s="0"/>
      <c r="HWC28" s="0"/>
      <c r="HWD28" s="0"/>
      <c r="HWE28" s="0"/>
      <c r="HWF28" s="0"/>
      <c r="HWG28" s="0"/>
      <c r="HWH28" s="0"/>
      <c r="HWI28" s="0"/>
      <c r="HWJ28" s="0"/>
      <c r="HWK28" s="0"/>
      <c r="HWL28" s="0"/>
      <c r="HWM28" s="0"/>
      <c r="HWN28" s="0"/>
      <c r="HWO28" s="0"/>
      <c r="HWP28" s="0"/>
      <c r="HWQ28" s="0"/>
      <c r="HWR28" s="0"/>
      <c r="HWS28" s="0"/>
      <c r="HWT28" s="0"/>
      <c r="HWU28" s="0"/>
      <c r="HWV28" s="0"/>
      <c r="HWW28" s="0"/>
      <c r="HWX28" s="0"/>
      <c r="HWY28" s="0"/>
      <c r="HWZ28" s="0"/>
      <c r="HXA28" s="0"/>
      <c r="HXB28" s="0"/>
      <c r="HXC28" s="0"/>
      <c r="HXD28" s="0"/>
      <c r="HXE28" s="0"/>
      <c r="HXF28" s="0"/>
      <c r="HXG28" s="0"/>
      <c r="HXH28" s="0"/>
      <c r="HXI28" s="0"/>
      <c r="HXJ28" s="0"/>
      <c r="HXK28" s="0"/>
      <c r="HXL28" s="0"/>
      <c r="HXM28" s="0"/>
      <c r="HXN28" s="0"/>
      <c r="HXO28" s="0"/>
      <c r="HXP28" s="0"/>
      <c r="HXQ28" s="0"/>
      <c r="HXR28" s="0"/>
      <c r="HXS28" s="0"/>
      <c r="HXT28" s="0"/>
      <c r="HXU28" s="0"/>
      <c r="HXV28" s="0"/>
      <c r="HXW28" s="0"/>
      <c r="HXX28" s="0"/>
      <c r="HXY28" s="0"/>
      <c r="HXZ28" s="0"/>
      <c r="HYA28" s="0"/>
      <c r="HYB28" s="0"/>
      <c r="HYC28" s="0"/>
      <c r="HYD28" s="0"/>
      <c r="HYE28" s="0"/>
      <c r="HYF28" s="0"/>
      <c r="HYG28" s="0"/>
      <c r="HYH28" s="0"/>
      <c r="HYI28" s="0"/>
      <c r="HYJ28" s="0"/>
      <c r="HYK28" s="0"/>
      <c r="HYL28" s="0"/>
      <c r="HYM28" s="0"/>
      <c r="HYN28" s="0"/>
      <c r="HYO28" s="0"/>
      <c r="HYP28" s="0"/>
      <c r="HYQ28" s="0"/>
      <c r="HYR28" s="0"/>
      <c r="HYS28" s="0"/>
      <c r="HYT28" s="0"/>
      <c r="HYU28" s="0"/>
      <c r="HYV28" s="0"/>
      <c r="HYW28" s="0"/>
      <c r="HYX28" s="0"/>
      <c r="HYY28" s="0"/>
      <c r="HYZ28" s="0"/>
      <c r="HZA28" s="0"/>
      <c r="HZB28" s="0"/>
      <c r="HZC28" s="0"/>
      <c r="HZD28" s="0"/>
      <c r="HZE28" s="0"/>
      <c r="HZF28" s="0"/>
      <c r="HZG28" s="0"/>
      <c r="HZH28" s="0"/>
      <c r="HZI28" s="0"/>
      <c r="HZJ28" s="0"/>
      <c r="HZK28" s="0"/>
      <c r="HZL28" s="0"/>
      <c r="HZM28" s="0"/>
      <c r="HZN28" s="0"/>
      <c r="HZO28" s="0"/>
      <c r="HZP28" s="0"/>
      <c r="HZQ28" s="0"/>
      <c r="HZR28" s="0"/>
      <c r="HZS28" s="0"/>
      <c r="HZT28" s="0"/>
      <c r="HZU28" s="0"/>
      <c r="HZV28" s="0"/>
      <c r="HZW28" s="0"/>
      <c r="HZX28" s="0"/>
      <c r="HZY28" s="0"/>
      <c r="HZZ28" s="0"/>
      <c r="IAA28" s="0"/>
      <c r="IAB28" s="0"/>
      <c r="IAC28" s="0"/>
      <c r="IAD28" s="0"/>
      <c r="IAE28" s="0"/>
      <c r="IAF28" s="0"/>
      <c r="IAG28" s="0"/>
      <c r="IAH28" s="0"/>
      <c r="IAI28" s="0"/>
      <c r="IAJ28" s="0"/>
      <c r="IAK28" s="0"/>
      <c r="IAL28" s="0"/>
      <c r="IAM28" s="0"/>
      <c r="IAN28" s="0"/>
      <c r="IAO28" s="0"/>
      <c r="IAP28" s="0"/>
      <c r="IAQ28" s="0"/>
      <c r="IAR28" s="0"/>
      <c r="IAS28" s="0"/>
      <c r="IAT28" s="0"/>
      <c r="IAU28" s="0"/>
      <c r="IAV28" s="0"/>
      <c r="IAW28" s="0"/>
      <c r="IAX28" s="0"/>
      <c r="IAY28" s="0"/>
      <c r="IAZ28" s="0"/>
      <c r="IBA28" s="0"/>
      <c r="IBB28" s="0"/>
      <c r="IBC28" s="0"/>
      <c r="IBD28" s="0"/>
      <c r="IBE28" s="0"/>
      <c r="IBF28" s="0"/>
      <c r="IBG28" s="0"/>
      <c r="IBH28" s="0"/>
      <c r="IBI28" s="0"/>
      <c r="IBJ28" s="0"/>
      <c r="IBK28" s="0"/>
      <c r="IBL28" s="0"/>
      <c r="IBM28" s="0"/>
      <c r="IBN28" s="0"/>
      <c r="IBO28" s="0"/>
      <c r="IBP28" s="0"/>
      <c r="IBQ28" s="0"/>
      <c r="IBR28" s="0"/>
      <c r="IBS28" s="0"/>
      <c r="IBT28" s="0"/>
      <c r="IBU28" s="0"/>
      <c r="IBV28" s="0"/>
      <c r="IBW28" s="0"/>
      <c r="IBX28" s="0"/>
      <c r="IBY28" s="0"/>
      <c r="IBZ28" s="0"/>
      <c r="ICA28" s="0"/>
      <c r="ICB28" s="0"/>
      <c r="ICC28" s="0"/>
      <c r="ICD28" s="0"/>
      <c r="ICE28" s="0"/>
      <c r="ICF28" s="0"/>
      <c r="ICG28" s="0"/>
      <c r="ICH28" s="0"/>
      <c r="ICI28" s="0"/>
      <c r="ICJ28" s="0"/>
      <c r="ICK28" s="0"/>
      <c r="ICL28" s="0"/>
      <c r="ICM28" s="0"/>
      <c r="ICN28" s="0"/>
      <c r="ICO28" s="0"/>
      <c r="ICP28" s="0"/>
      <c r="ICQ28" s="0"/>
      <c r="ICR28" s="0"/>
      <c r="ICS28" s="0"/>
      <c r="ICT28" s="0"/>
      <c r="ICU28" s="0"/>
      <c r="ICV28" s="0"/>
      <c r="ICW28" s="0"/>
      <c r="ICX28" s="0"/>
      <c r="ICY28" s="0"/>
      <c r="ICZ28" s="0"/>
      <c r="IDA28" s="0"/>
      <c r="IDB28" s="0"/>
      <c r="IDC28" s="0"/>
      <c r="IDD28" s="0"/>
      <c r="IDE28" s="0"/>
      <c r="IDF28" s="0"/>
      <c r="IDG28" s="0"/>
      <c r="IDH28" s="0"/>
      <c r="IDI28" s="0"/>
      <c r="IDJ28" s="0"/>
      <c r="IDK28" s="0"/>
      <c r="IDL28" s="0"/>
      <c r="IDM28" s="0"/>
      <c r="IDN28" s="0"/>
      <c r="IDO28" s="0"/>
      <c r="IDP28" s="0"/>
      <c r="IDQ28" s="0"/>
      <c r="IDR28" s="0"/>
      <c r="IDS28" s="0"/>
      <c r="IDT28" s="0"/>
      <c r="IDU28" s="0"/>
      <c r="IDV28" s="0"/>
      <c r="IDW28" s="0"/>
      <c r="IDX28" s="0"/>
      <c r="IDY28" s="0"/>
      <c r="IDZ28" s="0"/>
      <c r="IEA28" s="0"/>
      <c r="IEB28" s="0"/>
      <c r="IEC28" s="0"/>
      <c r="IED28" s="0"/>
      <c r="IEE28" s="0"/>
      <c r="IEF28" s="0"/>
      <c r="IEG28" s="0"/>
      <c r="IEH28" s="0"/>
      <c r="IEI28" s="0"/>
      <c r="IEJ28" s="0"/>
      <c r="IEK28" s="0"/>
      <c r="IEL28" s="0"/>
      <c r="IEM28" s="0"/>
      <c r="IEN28" s="0"/>
      <c r="IEO28" s="0"/>
      <c r="IEP28" s="0"/>
      <c r="IEQ28" s="0"/>
      <c r="IER28" s="0"/>
      <c r="IES28" s="0"/>
      <c r="IET28" s="0"/>
      <c r="IEU28" s="0"/>
      <c r="IEV28" s="0"/>
      <c r="IEW28" s="0"/>
      <c r="IEX28" s="0"/>
      <c r="IEY28" s="0"/>
      <c r="IEZ28" s="0"/>
      <c r="IFA28" s="0"/>
      <c r="IFB28" s="0"/>
      <c r="IFC28" s="0"/>
      <c r="IFD28" s="0"/>
      <c r="IFE28" s="0"/>
      <c r="IFF28" s="0"/>
      <c r="IFG28" s="0"/>
      <c r="IFH28" s="0"/>
      <c r="IFI28" s="0"/>
      <c r="IFJ28" s="0"/>
      <c r="IFK28" s="0"/>
      <c r="IFL28" s="0"/>
      <c r="IFM28" s="0"/>
      <c r="IFN28" s="0"/>
      <c r="IFO28" s="0"/>
      <c r="IFP28" s="0"/>
      <c r="IFQ28" s="0"/>
      <c r="IFR28" s="0"/>
      <c r="IFS28" s="0"/>
      <c r="IFT28" s="0"/>
      <c r="IFU28" s="0"/>
      <c r="IFV28" s="0"/>
      <c r="IFW28" s="0"/>
      <c r="IFX28" s="0"/>
      <c r="IFY28" s="0"/>
      <c r="IFZ28" s="0"/>
      <c r="IGA28" s="0"/>
      <c r="IGB28" s="0"/>
      <c r="IGC28" s="0"/>
      <c r="IGD28" s="0"/>
      <c r="IGE28" s="0"/>
      <c r="IGF28" s="0"/>
      <c r="IGG28" s="0"/>
      <c r="IGH28" s="0"/>
      <c r="IGI28" s="0"/>
      <c r="IGJ28" s="0"/>
      <c r="IGK28" s="0"/>
      <c r="IGL28" s="0"/>
      <c r="IGM28" s="0"/>
      <c r="IGN28" s="0"/>
      <c r="IGO28" s="0"/>
      <c r="IGP28" s="0"/>
      <c r="IGQ28" s="0"/>
      <c r="IGR28" s="0"/>
      <c r="IGS28" s="0"/>
      <c r="IGT28" s="0"/>
      <c r="IGU28" s="0"/>
      <c r="IGV28" s="0"/>
      <c r="IGW28" s="0"/>
      <c r="IGX28" s="0"/>
      <c r="IGY28" s="0"/>
      <c r="IGZ28" s="0"/>
      <c r="IHA28" s="0"/>
      <c r="IHB28" s="0"/>
      <c r="IHC28" s="0"/>
      <c r="IHD28" s="0"/>
      <c r="IHE28" s="0"/>
      <c r="IHF28" s="0"/>
      <c r="IHG28" s="0"/>
      <c r="IHH28" s="0"/>
      <c r="IHI28" s="0"/>
      <c r="IHJ28" s="0"/>
      <c r="IHK28" s="0"/>
      <c r="IHL28" s="0"/>
      <c r="IHM28" s="0"/>
      <c r="IHN28" s="0"/>
      <c r="IHO28" s="0"/>
      <c r="IHP28" s="0"/>
      <c r="IHQ28" s="0"/>
      <c r="IHR28" s="0"/>
      <c r="IHS28" s="0"/>
      <c r="IHT28" s="0"/>
      <c r="IHU28" s="0"/>
      <c r="IHV28" s="0"/>
      <c r="IHW28" s="0"/>
      <c r="IHX28" s="0"/>
      <c r="IHY28" s="0"/>
      <c r="IHZ28" s="0"/>
      <c r="IIA28" s="0"/>
      <c r="IIB28" s="0"/>
      <c r="IIC28" s="0"/>
      <c r="IID28" s="0"/>
      <c r="IIE28" s="0"/>
      <c r="IIF28" s="0"/>
      <c r="IIG28" s="0"/>
      <c r="IIH28" s="0"/>
      <c r="III28" s="0"/>
      <c r="IIJ28" s="0"/>
      <c r="IIK28" s="0"/>
      <c r="IIL28" s="0"/>
      <c r="IIM28" s="0"/>
      <c r="IIN28" s="0"/>
      <c r="IIO28" s="0"/>
      <c r="IIP28" s="0"/>
      <c r="IIQ28" s="0"/>
      <c r="IIR28" s="0"/>
      <c r="IIS28" s="0"/>
      <c r="IIT28" s="0"/>
      <c r="IIU28" s="0"/>
      <c r="IIV28" s="0"/>
      <c r="IIW28" s="0"/>
      <c r="IIX28" s="0"/>
      <c r="IIY28" s="0"/>
      <c r="IIZ28" s="0"/>
      <c r="IJA28" s="0"/>
      <c r="IJB28" s="0"/>
      <c r="IJC28" s="0"/>
      <c r="IJD28" s="0"/>
      <c r="IJE28" s="0"/>
      <c r="IJF28" s="0"/>
      <c r="IJG28" s="0"/>
      <c r="IJH28" s="0"/>
      <c r="IJI28" s="0"/>
      <c r="IJJ28" s="0"/>
      <c r="IJK28" s="0"/>
      <c r="IJL28" s="0"/>
      <c r="IJM28" s="0"/>
      <c r="IJN28" s="0"/>
      <c r="IJO28" s="0"/>
      <c r="IJP28" s="0"/>
      <c r="IJQ28" s="0"/>
      <c r="IJR28" s="0"/>
      <c r="IJS28" s="0"/>
      <c r="IJT28" s="0"/>
      <c r="IJU28" s="0"/>
      <c r="IJV28" s="0"/>
      <c r="IJW28" s="0"/>
      <c r="IJX28" s="0"/>
      <c r="IJY28" s="0"/>
      <c r="IJZ28" s="0"/>
      <c r="IKA28" s="0"/>
      <c r="IKB28" s="0"/>
      <c r="IKC28" s="0"/>
      <c r="IKD28" s="0"/>
      <c r="IKE28" s="0"/>
      <c r="IKF28" s="0"/>
      <c r="IKG28" s="0"/>
      <c r="IKH28" s="0"/>
      <c r="IKI28" s="0"/>
      <c r="IKJ28" s="0"/>
      <c r="IKK28" s="0"/>
      <c r="IKL28" s="0"/>
      <c r="IKM28" s="0"/>
      <c r="IKN28" s="0"/>
      <c r="IKO28" s="0"/>
      <c r="IKP28" s="0"/>
      <c r="IKQ28" s="0"/>
      <c r="IKR28" s="0"/>
      <c r="IKS28" s="0"/>
      <c r="IKT28" s="0"/>
      <c r="IKU28" s="0"/>
      <c r="IKV28" s="0"/>
      <c r="IKW28" s="0"/>
      <c r="IKX28" s="0"/>
      <c r="IKY28" s="0"/>
      <c r="IKZ28" s="0"/>
      <c r="ILA28" s="0"/>
      <c r="ILB28" s="0"/>
      <c r="ILC28" s="0"/>
      <c r="ILD28" s="0"/>
      <c r="ILE28" s="0"/>
      <c r="ILF28" s="0"/>
      <c r="ILG28" s="0"/>
      <c r="ILH28" s="0"/>
      <c r="ILI28" s="0"/>
      <c r="ILJ28" s="0"/>
      <c r="ILK28" s="0"/>
      <c r="ILL28" s="0"/>
      <c r="ILM28" s="0"/>
      <c r="ILN28" s="0"/>
      <c r="ILO28" s="0"/>
      <c r="ILP28" s="0"/>
      <c r="ILQ28" s="0"/>
      <c r="ILR28" s="0"/>
      <c r="ILS28" s="0"/>
      <c r="ILT28" s="0"/>
      <c r="ILU28" s="0"/>
      <c r="ILV28" s="0"/>
      <c r="ILW28" s="0"/>
      <c r="ILX28" s="0"/>
      <c r="ILY28" s="0"/>
      <c r="ILZ28" s="0"/>
      <c r="IMA28" s="0"/>
      <c r="IMB28" s="0"/>
      <c r="IMC28" s="0"/>
      <c r="IMD28" s="0"/>
      <c r="IME28" s="0"/>
      <c r="IMF28" s="0"/>
      <c r="IMG28" s="0"/>
      <c r="IMH28" s="0"/>
      <c r="IMI28" s="0"/>
      <c r="IMJ28" s="0"/>
      <c r="IMK28" s="0"/>
      <c r="IML28" s="0"/>
      <c r="IMM28" s="0"/>
      <c r="IMN28" s="0"/>
      <c r="IMO28" s="0"/>
      <c r="IMP28" s="0"/>
      <c r="IMQ28" s="0"/>
      <c r="IMR28" s="0"/>
      <c r="IMS28" s="0"/>
      <c r="IMT28" s="0"/>
      <c r="IMU28" s="0"/>
      <c r="IMV28" s="0"/>
      <c r="IMW28" s="0"/>
      <c r="IMX28" s="0"/>
      <c r="IMY28" s="0"/>
      <c r="IMZ28" s="0"/>
      <c r="INA28" s="0"/>
      <c r="INB28" s="0"/>
      <c r="INC28" s="0"/>
      <c r="IND28" s="0"/>
      <c r="INE28" s="0"/>
      <c r="INF28" s="0"/>
      <c r="ING28" s="0"/>
      <c r="INH28" s="0"/>
      <c r="INI28" s="0"/>
      <c r="INJ28" s="0"/>
      <c r="INK28" s="0"/>
      <c r="INL28" s="0"/>
      <c r="INM28" s="0"/>
      <c r="INN28" s="0"/>
      <c r="INO28" s="0"/>
      <c r="INP28" s="0"/>
      <c r="INQ28" s="0"/>
      <c r="INR28" s="0"/>
      <c r="INS28" s="0"/>
      <c r="INT28" s="0"/>
      <c r="INU28" s="0"/>
      <c r="INV28" s="0"/>
      <c r="INW28" s="0"/>
      <c r="INX28" s="0"/>
      <c r="INY28" s="0"/>
      <c r="INZ28" s="0"/>
      <c r="IOA28" s="0"/>
      <c r="IOB28" s="0"/>
      <c r="IOC28" s="0"/>
      <c r="IOD28" s="0"/>
      <c r="IOE28" s="0"/>
      <c r="IOF28" s="0"/>
      <c r="IOG28" s="0"/>
      <c r="IOH28" s="0"/>
      <c r="IOI28" s="0"/>
      <c r="IOJ28" s="0"/>
      <c r="IOK28" s="0"/>
      <c r="IOL28" s="0"/>
      <c r="IOM28" s="0"/>
      <c r="ION28" s="0"/>
      <c r="IOO28" s="0"/>
      <c r="IOP28" s="0"/>
      <c r="IOQ28" s="0"/>
      <c r="IOR28" s="0"/>
      <c r="IOS28" s="0"/>
      <c r="IOT28" s="0"/>
      <c r="IOU28" s="0"/>
      <c r="IOV28" s="0"/>
      <c r="IOW28" s="0"/>
      <c r="IOX28" s="0"/>
      <c r="IOY28" s="0"/>
      <c r="IOZ28" s="0"/>
      <c r="IPA28" s="0"/>
      <c r="IPB28" s="0"/>
      <c r="IPC28" s="0"/>
      <c r="IPD28" s="0"/>
      <c r="IPE28" s="0"/>
      <c r="IPF28" s="0"/>
      <c r="IPG28" s="0"/>
      <c r="IPH28" s="0"/>
      <c r="IPI28" s="0"/>
      <c r="IPJ28" s="0"/>
      <c r="IPK28" s="0"/>
      <c r="IPL28" s="0"/>
      <c r="IPM28" s="0"/>
      <c r="IPN28" s="0"/>
      <c r="IPO28" s="0"/>
      <c r="IPP28" s="0"/>
      <c r="IPQ28" s="0"/>
      <c r="IPR28" s="0"/>
      <c r="IPS28" s="0"/>
      <c r="IPT28" s="0"/>
      <c r="IPU28" s="0"/>
      <c r="IPV28" s="0"/>
      <c r="IPW28" s="0"/>
      <c r="IPX28" s="0"/>
      <c r="IPY28" s="0"/>
      <c r="IPZ28" s="0"/>
      <c r="IQA28" s="0"/>
      <c r="IQB28" s="0"/>
      <c r="IQC28" s="0"/>
      <c r="IQD28" s="0"/>
      <c r="IQE28" s="0"/>
      <c r="IQF28" s="0"/>
      <c r="IQG28" s="0"/>
      <c r="IQH28" s="0"/>
      <c r="IQI28" s="0"/>
      <c r="IQJ28" s="0"/>
      <c r="IQK28" s="0"/>
      <c r="IQL28" s="0"/>
      <c r="IQM28" s="0"/>
      <c r="IQN28" s="0"/>
      <c r="IQO28" s="0"/>
      <c r="IQP28" s="0"/>
      <c r="IQQ28" s="0"/>
      <c r="IQR28" s="0"/>
      <c r="IQS28" s="0"/>
      <c r="IQT28" s="0"/>
      <c r="IQU28" s="0"/>
      <c r="IQV28" s="0"/>
      <c r="IQW28" s="0"/>
      <c r="IQX28" s="0"/>
      <c r="IQY28" s="0"/>
      <c r="IQZ28" s="0"/>
      <c r="IRA28" s="0"/>
      <c r="IRB28" s="0"/>
      <c r="IRC28" s="0"/>
      <c r="IRD28" s="0"/>
      <c r="IRE28" s="0"/>
      <c r="IRF28" s="0"/>
      <c r="IRG28" s="0"/>
      <c r="IRH28" s="0"/>
      <c r="IRI28" s="0"/>
      <c r="IRJ28" s="0"/>
      <c r="IRK28" s="0"/>
      <c r="IRL28" s="0"/>
      <c r="IRM28" s="0"/>
      <c r="IRN28" s="0"/>
      <c r="IRO28" s="0"/>
      <c r="IRP28" s="0"/>
      <c r="IRQ28" s="0"/>
      <c r="IRR28" s="0"/>
      <c r="IRS28" s="0"/>
      <c r="IRT28" s="0"/>
      <c r="IRU28" s="0"/>
      <c r="IRV28" s="0"/>
      <c r="IRW28" s="0"/>
      <c r="IRX28" s="0"/>
      <c r="IRY28" s="0"/>
      <c r="IRZ28" s="0"/>
      <c r="ISA28" s="0"/>
      <c r="ISB28" s="0"/>
      <c r="ISC28" s="0"/>
      <c r="ISD28" s="0"/>
      <c r="ISE28" s="0"/>
      <c r="ISF28" s="0"/>
      <c r="ISG28" s="0"/>
      <c r="ISH28" s="0"/>
      <c r="ISI28" s="0"/>
      <c r="ISJ28" s="0"/>
      <c r="ISK28" s="0"/>
      <c r="ISL28" s="0"/>
      <c r="ISM28" s="0"/>
      <c r="ISN28" s="0"/>
      <c r="ISO28" s="0"/>
      <c r="ISP28" s="0"/>
      <c r="ISQ28" s="0"/>
      <c r="ISR28" s="0"/>
      <c r="ISS28" s="0"/>
      <c r="IST28" s="0"/>
      <c r="ISU28" s="0"/>
      <c r="ISV28" s="0"/>
      <c r="ISW28" s="0"/>
      <c r="ISX28" s="0"/>
      <c r="ISY28" s="0"/>
      <c r="ISZ28" s="0"/>
      <c r="ITA28" s="0"/>
      <c r="ITB28" s="0"/>
      <c r="ITC28" s="0"/>
      <c r="ITD28" s="0"/>
      <c r="ITE28" s="0"/>
      <c r="ITF28" s="0"/>
      <c r="ITG28" s="0"/>
      <c r="ITH28" s="0"/>
      <c r="ITI28" s="0"/>
      <c r="ITJ28" s="0"/>
      <c r="ITK28" s="0"/>
      <c r="ITL28" s="0"/>
      <c r="ITM28" s="0"/>
      <c r="ITN28" s="0"/>
      <c r="ITO28" s="0"/>
      <c r="ITP28" s="0"/>
      <c r="ITQ28" s="0"/>
      <c r="ITR28" s="0"/>
      <c r="ITS28" s="0"/>
      <c r="ITT28" s="0"/>
      <c r="ITU28" s="0"/>
      <c r="ITV28" s="0"/>
      <c r="ITW28" s="0"/>
      <c r="ITX28" s="0"/>
      <c r="ITY28" s="0"/>
      <c r="ITZ28" s="0"/>
      <c r="IUA28" s="0"/>
      <c r="IUB28" s="0"/>
      <c r="IUC28" s="0"/>
      <c r="IUD28" s="0"/>
      <c r="IUE28" s="0"/>
      <c r="IUF28" s="0"/>
      <c r="IUG28" s="0"/>
      <c r="IUH28" s="0"/>
      <c r="IUI28" s="0"/>
      <c r="IUJ28" s="0"/>
      <c r="IUK28" s="0"/>
      <c r="IUL28" s="0"/>
      <c r="IUM28" s="0"/>
      <c r="IUN28" s="0"/>
      <c r="IUO28" s="0"/>
      <c r="IUP28" s="0"/>
      <c r="IUQ28" s="0"/>
      <c r="IUR28" s="0"/>
      <c r="IUS28" s="0"/>
      <c r="IUT28" s="0"/>
      <c r="IUU28" s="0"/>
      <c r="IUV28" s="0"/>
      <c r="IUW28" s="0"/>
      <c r="IUX28" s="0"/>
      <c r="IUY28" s="0"/>
      <c r="IUZ28" s="0"/>
      <c r="IVA28" s="0"/>
      <c r="IVB28" s="0"/>
      <c r="IVC28" s="0"/>
      <c r="IVD28" s="0"/>
      <c r="IVE28" s="0"/>
      <c r="IVF28" s="0"/>
      <c r="IVG28" s="0"/>
      <c r="IVH28" s="0"/>
      <c r="IVI28" s="0"/>
      <c r="IVJ28" s="0"/>
      <c r="IVK28" s="0"/>
      <c r="IVL28" s="0"/>
      <c r="IVM28" s="0"/>
      <c r="IVN28" s="0"/>
      <c r="IVO28" s="0"/>
      <c r="IVP28" s="0"/>
      <c r="IVQ28" s="0"/>
      <c r="IVR28" s="0"/>
      <c r="IVS28" s="0"/>
      <c r="IVT28" s="0"/>
      <c r="IVU28" s="0"/>
      <c r="IVV28" s="0"/>
      <c r="IVW28" s="0"/>
      <c r="IVX28" s="0"/>
      <c r="IVY28" s="0"/>
      <c r="IVZ28" s="0"/>
      <c r="IWA28" s="0"/>
      <c r="IWB28" s="0"/>
      <c r="IWC28" s="0"/>
      <c r="IWD28" s="0"/>
      <c r="IWE28" s="0"/>
      <c r="IWF28" s="0"/>
      <c r="IWG28" s="0"/>
      <c r="IWH28" s="0"/>
      <c r="IWI28" s="0"/>
      <c r="IWJ28" s="0"/>
      <c r="IWK28" s="0"/>
      <c r="IWL28" s="0"/>
      <c r="IWM28" s="0"/>
      <c r="IWN28" s="0"/>
      <c r="IWO28" s="0"/>
      <c r="IWP28" s="0"/>
      <c r="IWQ28" s="0"/>
      <c r="IWR28" s="0"/>
      <c r="IWS28" s="0"/>
      <c r="IWT28" s="0"/>
      <c r="IWU28" s="0"/>
      <c r="IWV28" s="0"/>
      <c r="IWW28" s="0"/>
      <c r="IWX28" s="0"/>
      <c r="IWY28" s="0"/>
      <c r="IWZ28" s="0"/>
      <c r="IXA28" s="0"/>
      <c r="IXB28" s="0"/>
      <c r="IXC28" s="0"/>
      <c r="IXD28" s="0"/>
      <c r="IXE28" s="0"/>
      <c r="IXF28" s="0"/>
      <c r="IXG28" s="0"/>
      <c r="IXH28" s="0"/>
      <c r="IXI28" s="0"/>
      <c r="IXJ28" s="0"/>
      <c r="IXK28" s="0"/>
      <c r="IXL28" s="0"/>
      <c r="IXM28" s="0"/>
      <c r="IXN28" s="0"/>
      <c r="IXO28" s="0"/>
      <c r="IXP28" s="0"/>
      <c r="IXQ28" s="0"/>
      <c r="IXR28" s="0"/>
      <c r="IXS28" s="0"/>
      <c r="IXT28" s="0"/>
      <c r="IXU28" s="0"/>
      <c r="IXV28" s="0"/>
      <c r="IXW28" s="0"/>
      <c r="IXX28" s="0"/>
      <c r="IXY28" s="0"/>
      <c r="IXZ28" s="0"/>
      <c r="IYA28" s="0"/>
      <c r="IYB28" s="0"/>
      <c r="IYC28" s="0"/>
      <c r="IYD28" s="0"/>
      <c r="IYE28" s="0"/>
      <c r="IYF28" s="0"/>
      <c r="IYG28" s="0"/>
      <c r="IYH28" s="0"/>
      <c r="IYI28" s="0"/>
      <c r="IYJ28" s="0"/>
      <c r="IYK28" s="0"/>
      <c r="IYL28" s="0"/>
      <c r="IYM28" s="0"/>
      <c r="IYN28" s="0"/>
      <c r="IYO28" s="0"/>
      <c r="IYP28" s="0"/>
      <c r="IYQ28" s="0"/>
      <c r="IYR28" s="0"/>
      <c r="IYS28" s="0"/>
      <c r="IYT28" s="0"/>
      <c r="IYU28" s="0"/>
      <c r="IYV28" s="0"/>
      <c r="IYW28" s="0"/>
      <c r="IYX28" s="0"/>
      <c r="IYY28" s="0"/>
      <c r="IYZ28" s="0"/>
      <c r="IZA28" s="0"/>
      <c r="IZB28" s="0"/>
      <c r="IZC28" s="0"/>
      <c r="IZD28" s="0"/>
      <c r="IZE28" s="0"/>
      <c r="IZF28" s="0"/>
      <c r="IZG28" s="0"/>
      <c r="IZH28" s="0"/>
      <c r="IZI28" s="0"/>
      <c r="IZJ28" s="0"/>
      <c r="IZK28" s="0"/>
      <c r="IZL28" s="0"/>
      <c r="IZM28" s="0"/>
      <c r="IZN28" s="0"/>
      <c r="IZO28" s="0"/>
      <c r="IZP28" s="0"/>
      <c r="IZQ28" s="0"/>
      <c r="IZR28" s="0"/>
      <c r="IZS28" s="0"/>
      <c r="IZT28" s="0"/>
      <c r="IZU28" s="0"/>
      <c r="IZV28" s="0"/>
      <c r="IZW28" s="0"/>
      <c r="IZX28" s="0"/>
      <c r="IZY28" s="0"/>
      <c r="IZZ28" s="0"/>
      <c r="JAA28" s="0"/>
      <c r="JAB28" s="0"/>
      <c r="JAC28" s="0"/>
      <c r="JAD28" s="0"/>
      <c r="JAE28" s="0"/>
      <c r="JAF28" s="0"/>
      <c r="JAG28" s="0"/>
      <c r="JAH28" s="0"/>
      <c r="JAI28" s="0"/>
      <c r="JAJ28" s="0"/>
      <c r="JAK28" s="0"/>
      <c r="JAL28" s="0"/>
      <c r="JAM28" s="0"/>
      <c r="JAN28" s="0"/>
      <c r="JAO28" s="0"/>
      <c r="JAP28" s="0"/>
      <c r="JAQ28" s="0"/>
      <c r="JAR28" s="0"/>
      <c r="JAS28" s="0"/>
      <c r="JAT28" s="0"/>
      <c r="JAU28" s="0"/>
      <c r="JAV28" s="0"/>
      <c r="JAW28" s="0"/>
      <c r="JAX28" s="0"/>
      <c r="JAY28" s="0"/>
      <c r="JAZ28" s="0"/>
      <c r="JBA28" s="0"/>
      <c r="JBB28" s="0"/>
      <c r="JBC28" s="0"/>
      <c r="JBD28" s="0"/>
      <c r="JBE28" s="0"/>
      <c r="JBF28" s="0"/>
      <c r="JBG28" s="0"/>
      <c r="JBH28" s="0"/>
      <c r="JBI28" s="0"/>
      <c r="JBJ28" s="0"/>
      <c r="JBK28" s="0"/>
      <c r="JBL28" s="0"/>
      <c r="JBM28" s="0"/>
      <c r="JBN28" s="0"/>
      <c r="JBO28" s="0"/>
      <c r="JBP28" s="0"/>
      <c r="JBQ28" s="0"/>
      <c r="JBR28" s="0"/>
      <c r="JBS28" s="0"/>
      <c r="JBT28" s="0"/>
      <c r="JBU28" s="0"/>
      <c r="JBV28" s="0"/>
      <c r="JBW28" s="0"/>
      <c r="JBX28" s="0"/>
      <c r="JBY28" s="0"/>
      <c r="JBZ28" s="0"/>
      <c r="JCA28" s="0"/>
      <c r="JCB28" s="0"/>
      <c r="JCC28" s="0"/>
      <c r="JCD28" s="0"/>
      <c r="JCE28" s="0"/>
      <c r="JCF28" s="0"/>
      <c r="JCG28" s="0"/>
      <c r="JCH28" s="0"/>
      <c r="JCI28" s="0"/>
      <c r="JCJ28" s="0"/>
      <c r="JCK28" s="0"/>
      <c r="JCL28" s="0"/>
      <c r="JCM28" s="0"/>
      <c r="JCN28" s="0"/>
      <c r="JCO28" s="0"/>
      <c r="JCP28" s="0"/>
      <c r="JCQ28" s="0"/>
      <c r="JCR28" s="0"/>
      <c r="JCS28" s="0"/>
      <c r="JCT28" s="0"/>
      <c r="JCU28" s="0"/>
      <c r="JCV28" s="0"/>
      <c r="JCW28" s="0"/>
      <c r="JCX28" s="0"/>
      <c r="JCY28" s="0"/>
      <c r="JCZ28" s="0"/>
      <c r="JDA28" s="0"/>
      <c r="JDB28" s="0"/>
      <c r="JDC28" s="0"/>
      <c r="JDD28" s="0"/>
      <c r="JDE28" s="0"/>
      <c r="JDF28" s="0"/>
      <c r="JDG28" s="0"/>
      <c r="JDH28" s="0"/>
      <c r="JDI28" s="0"/>
      <c r="JDJ28" s="0"/>
      <c r="JDK28" s="0"/>
      <c r="JDL28" s="0"/>
      <c r="JDM28" s="0"/>
      <c r="JDN28" s="0"/>
      <c r="JDO28" s="0"/>
      <c r="JDP28" s="0"/>
      <c r="JDQ28" s="0"/>
      <c r="JDR28" s="0"/>
      <c r="JDS28" s="0"/>
      <c r="JDT28" s="0"/>
      <c r="JDU28" s="0"/>
      <c r="JDV28" s="0"/>
      <c r="JDW28" s="0"/>
      <c r="JDX28" s="0"/>
      <c r="JDY28" s="0"/>
      <c r="JDZ28" s="0"/>
      <c r="JEA28" s="0"/>
      <c r="JEB28" s="0"/>
      <c r="JEC28" s="0"/>
      <c r="JED28" s="0"/>
      <c r="JEE28" s="0"/>
      <c r="JEF28" s="0"/>
      <c r="JEG28" s="0"/>
      <c r="JEH28" s="0"/>
      <c r="JEI28" s="0"/>
      <c r="JEJ28" s="0"/>
      <c r="JEK28" s="0"/>
      <c r="JEL28" s="0"/>
      <c r="JEM28" s="0"/>
      <c r="JEN28" s="0"/>
      <c r="JEO28" s="0"/>
      <c r="JEP28" s="0"/>
      <c r="JEQ28" s="0"/>
      <c r="JER28" s="0"/>
      <c r="JES28" s="0"/>
      <c r="JET28" s="0"/>
      <c r="JEU28" s="0"/>
      <c r="JEV28" s="0"/>
      <c r="JEW28" s="0"/>
      <c r="JEX28" s="0"/>
      <c r="JEY28" s="0"/>
      <c r="JEZ28" s="0"/>
      <c r="JFA28" s="0"/>
      <c r="JFB28" s="0"/>
      <c r="JFC28" s="0"/>
      <c r="JFD28" s="0"/>
      <c r="JFE28" s="0"/>
      <c r="JFF28" s="0"/>
      <c r="JFG28" s="0"/>
      <c r="JFH28" s="0"/>
      <c r="JFI28" s="0"/>
      <c r="JFJ28" s="0"/>
      <c r="JFK28" s="0"/>
      <c r="JFL28" s="0"/>
      <c r="JFM28" s="0"/>
      <c r="JFN28" s="0"/>
      <c r="JFO28" s="0"/>
      <c r="JFP28" s="0"/>
      <c r="JFQ28" s="0"/>
      <c r="JFR28" s="0"/>
      <c r="JFS28" s="0"/>
      <c r="JFT28" s="0"/>
      <c r="JFU28" s="0"/>
      <c r="JFV28" s="0"/>
      <c r="JFW28" s="0"/>
      <c r="JFX28" s="0"/>
      <c r="JFY28" s="0"/>
      <c r="JFZ28" s="0"/>
      <c r="JGA28" s="0"/>
      <c r="JGB28" s="0"/>
      <c r="JGC28" s="0"/>
      <c r="JGD28" s="0"/>
      <c r="JGE28" s="0"/>
      <c r="JGF28" s="0"/>
      <c r="JGG28" s="0"/>
      <c r="JGH28" s="0"/>
      <c r="JGI28" s="0"/>
      <c r="JGJ28" s="0"/>
      <c r="JGK28" s="0"/>
      <c r="JGL28" s="0"/>
      <c r="JGM28" s="0"/>
      <c r="JGN28" s="0"/>
      <c r="JGO28" s="0"/>
      <c r="JGP28" s="0"/>
      <c r="JGQ28" s="0"/>
      <c r="JGR28" s="0"/>
      <c r="JGS28" s="0"/>
      <c r="JGT28" s="0"/>
      <c r="JGU28" s="0"/>
      <c r="JGV28" s="0"/>
      <c r="JGW28" s="0"/>
      <c r="JGX28" s="0"/>
      <c r="JGY28" s="0"/>
      <c r="JGZ28" s="0"/>
      <c r="JHA28" s="0"/>
      <c r="JHB28" s="0"/>
      <c r="JHC28" s="0"/>
      <c r="JHD28" s="0"/>
      <c r="JHE28" s="0"/>
      <c r="JHF28" s="0"/>
      <c r="JHG28" s="0"/>
      <c r="JHH28" s="0"/>
      <c r="JHI28" s="0"/>
      <c r="JHJ28" s="0"/>
      <c r="JHK28" s="0"/>
      <c r="JHL28" s="0"/>
      <c r="JHM28" s="0"/>
      <c r="JHN28" s="0"/>
      <c r="JHO28" s="0"/>
      <c r="JHP28" s="0"/>
      <c r="JHQ28" s="0"/>
      <c r="JHR28" s="0"/>
      <c r="JHS28" s="0"/>
      <c r="JHT28" s="0"/>
      <c r="JHU28" s="0"/>
      <c r="JHV28" s="0"/>
      <c r="JHW28" s="0"/>
      <c r="JHX28" s="0"/>
      <c r="JHY28" s="0"/>
      <c r="JHZ28" s="0"/>
      <c r="JIA28" s="0"/>
      <c r="JIB28" s="0"/>
      <c r="JIC28" s="0"/>
      <c r="JID28" s="0"/>
      <c r="JIE28" s="0"/>
      <c r="JIF28" s="0"/>
      <c r="JIG28" s="0"/>
      <c r="JIH28" s="0"/>
      <c r="JII28" s="0"/>
      <c r="JIJ28" s="0"/>
      <c r="JIK28" s="0"/>
      <c r="JIL28" s="0"/>
      <c r="JIM28" s="0"/>
      <c r="JIN28" s="0"/>
      <c r="JIO28" s="0"/>
      <c r="JIP28" s="0"/>
      <c r="JIQ28" s="0"/>
      <c r="JIR28" s="0"/>
      <c r="JIS28" s="0"/>
      <c r="JIT28" s="0"/>
      <c r="JIU28" s="0"/>
      <c r="JIV28" s="0"/>
      <c r="JIW28" s="0"/>
      <c r="JIX28" s="0"/>
      <c r="JIY28" s="0"/>
      <c r="JIZ28" s="0"/>
      <c r="JJA28" s="0"/>
      <c r="JJB28" s="0"/>
      <c r="JJC28" s="0"/>
      <c r="JJD28" s="0"/>
      <c r="JJE28" s="0"/>
      <c r="JJF28" s="0"/>
      <c r="JJG28" s="0"/>
      <c r="JJH28" s="0"/>
      <c r="JJI28" s="0"/>
      <c r="JJJ28" s="0"/>
      <c r="JJK28" s="0"/>
      <c r="JJL28" s="0"/>
      <c r="JJM28" s="0"/>
      <c r="JJN28" s="0"/>
      <c r="JJO28" s="0"/>
      <c r="JJP28" s="0"/>
      <c r="JJQ28" s="0"/>
      <c r="JJR28" s="0"/>
      <c r="JJS28" s="0"/>
      <c r="JJT28" s="0"/>
      <c r="JJU28" s="0"/>
      <c r="JJV28" s="0"/>
      <c r="JJW28" s="0"/>
      <c r="JJX28" s="0"/>
      <c r="JJY28" s="0"/>
      <c r="JJZ28" s="0"/>
      <c r="JKA28" s="0"/>
      <c r="JKB28" s="0"/>
      <c r="JKC28" s="0"/>
      <c r="JKD28" s="0"/>
      <c r="JKE28" s="0"/>
      <c r="JKF28" s="0"/>
      <c r="JKG28" s="0"/>
      <c r="JKH28" s="0"/>
      <c r="JKI28" s="0"/>
      <c r="JKJ28" s="0"/>
      <c r="JKK28" s="0"/>
      <c r="JKL28" s="0"/>
      <c r="JKM28" s="0"/>
      <c r="JKN28" s="0"/>
      <c r="JKO28" s="0"/>
      <c r="JKP28" s="0"/>
      <c r="JKQ28" s="0"/>
      <c r="JKR28" s="0"/>
      <c r="JKS28" s="0"/>
      <c r="JKT28" s="0"/>
      <c r="JKU28" s="0"/>
      <c r="JKV28" s="0"/>
      <c r="JKW28" s="0"/>
      <c r="JKX28" s="0"/>
      <c r="JKY28" s="0"/>
      <c r="JKZ28" s="0"/>
      <c r="JLA28" s="0"/>
      <c r="JLB28" s="0"/>
      <c r="JLC28" s="0"/>
      <c r="JLD28" s="0"/>
      <c r="JLE28" s="0"/>
      <c r="JLF28" s="0"/>
      <c r="JLG28" s="0"/>
      <c r="JLH28" s="0"/>
      <c r="JLI28" s="0"/>
      <c r="JLJ28" s="0"/>
      <c r="JLK28" s="0"/>
      <c r="JLL28" s="0"/>
      <c r="JLM28" s="0"/>
      <c r="JLN28" s="0"/>
      <c r="JLO28" s="0"/>
      <c r="JLP28" s="0"/>
      <c r="JLQ28" s="0"/>
      <c r="JLR28" s="0"/>
      <c r="JLS28" s="0"/>
      <c r="JLT28" s="0"/>
      <c r="JLU28" s="0"/>
      <c r="JLV28" s="0"/>
      <c r="JLW28" s="0"/>
      <c r="JLX28" s="0"/>
      <c r="JLY28" s="0"/>
      <c r="JLZ28" s="0"/>
      <c r="JMA28" s="0"/>
      <c r="JMB28" s="0"/>
      <c r="JMC28" s="0"/>
      <c r="JMD28" s="0"/>
      <c r="JME28" s="0"/>
      <c r="JMF28" s="0"/>
      <c r="JMG28" s="0"/>
      <c r="JMH28" s="0"/>
      <c r="JMI28" s="0"/>
      <c r="JMJ28" s="0"/>
      <c r="JMK28" s="0"/>
      <c r="JML28" s="0"/>
      <c r="JMM28" s="0"/>
      <c r="JMN28" s="0"/>
      <c r="JMO28" s="0"/>
      <c r="JMP28" s="0"/>
      <c r="JMQ28" s="0"/>
      <c r="JMR28" s="0"/>
      <c r="JMS28" s="0"/>
      <c r="JMT28" s="0"/>
      <c r="JMU28" s="0"/>
      <c r="JMV28" s="0"/>
      <c r="JMW28" s="0"/>
      <c r="JMX28" s="0"/>
      <c r="JMY28" s="0"/>
      <c r="JMZ28" s="0"/>
      <c r="JNA28" s="0"/>
      <c r="JNB28" s="0"/>
      <c r="JNC28" s="0"/>
      <c r="JND28" s="0"/>
      <c r="JNE28" s="0"/>
      <c r="JNF28" s="0"/>
      <c r="JNG28" s="0"/>
      <c r="JNH28" s="0"/>
      <c r="JNI28" s="0"/>
      <c r="JNJ28" s="0"/>
      <c r="JNK28" s="0"/>
      <c r="JNL28" s="0"/>
      <c r="JNM28" s="0"/>
      <c r="JNN28" s="0"/>
      <c r="JNO28" s="0"/>
      <c r="JNP28" s="0"/>
      <c r="JNQ28" s="0"/>
      <c r="JNR28" s="0"/>
      <c r="JNS28" s="0"/>
      <c r="JNT28" s="0"/>
      <c r="JNU28" s="0"/>
      <c r="JNV28" s="0"/>
      <c r="JNW28" s="0"/>
      <c r="JNX28" s="0"/>
      <c r="JNY28" s="0"/>
      <c r="JNZ28" s="0"/>
      <c r="JOA28" s="0"/>
      <c r="JOB28" s="0"/>
      <c r="JOC28" s="0"/>
      <c r="JOD28" s="0"/>
      <c r="JOE28" s="0"/>
      <c r="JOF28" s="0"/>
      <c r="JOG28" s="0"/>
      <c r="JOH28" s="0"/>
      <c r="JOI28" s="0"/>
      <c r="JOJ28" s="0"/>
      <c r="JOK28" s="0"/>
      <c r="JOL28" s="0"/>
      <c r="JOM28" s="0"/>
      <c r="JON28" s="0"/>
      <c r="JOO28" s="0"/>
      <c r="JOP28" s="0"/>
      <c r="JOQ28" s="0"/>
      <c r="JOR28" s="0"/>
      <c r="JOS28" s="0"/>
      <c r="JOT28" s="0"/>
      <c r="JOU28" s="0"/>
      <c r="JOV28" s="0"/>
      <c r="JOW28" s="0"/>
      <c r="JOX28" s="0"/>
      <c r="JOY28" s="0"/>
      <c r="JOZ28" s="0"/>
      <c r="JPA28" s="0"/>
      <c r="JPB28" s="0"/>
      <c r="JPC28" s="0"/>
      <c r="JPD28" s="0"/>
      <c r="JPE28" s="0"/>
      <c r="JPF28" s="0"/>
      <c r="JPG28" s="0"/>
      <c r="JPH28" s="0"/>
      <c r="JPI28" s="0"/>
      <c r="JPJ28" s="0"/>
      <c r="JPK28" s="0"/>
      <c r="JPL28" s="0"/>
      <c r="JPM28" s="0"/>
      <c r="JPN28" s="0"/>
      <c r="JPO28" s="0"/>
      <c r="JPP28" s="0"/>
      <c r="JPQ28" s="0"/>
      <c r="JPR28" s="0"/>
      <c r="JPS28" s="0"/>
      <c r="JPT28" s="0"/>
      <c r="JPU28" s="0"/>
      <c r="JPV28" s="0"/>
      <c r="JPW28" s="0"/>
      <c r="JPX28" s="0"/>
      <c r="JPY28" s="0"/>
      <c r="JPZ28" s="0"/>
      <c r="JQA28" s="0"/>
      <c r="JQB28" s="0"/>
      <c r="JQC28" s="0"/>
      <c r="JQD28" s="0"/>
      <c r="JQE28" s="0"/>
      <c r="JQF28" s="0"/>
      <c r="JQG28" s="0"/>
      <c r="JQH28" s="0"/>
      <c r="JQI28" s="0"/>
      <c r="JQJ28" s="0"/>
      <c r="JQK28" s="0"/>
      <c r="JQL28" s="0"/>
      <c r="JQM28" s="0"/>
      <c r="JQN28" s="0"/>
      <c r="JQO28" s="0"/>
      <c r="JQP28" s="0"/>
      <c r="JQQ28" s="0"/>
      <c r="JQR28" s="0"/>
      <c r="JQS28" s="0"/>
      <c r="JQT28" s="0"/>
      <c r="JQU28" s="0"/>
      <c r="JQV28" s="0"/>
      <c r="JQW28" s="0"/>
      <c r="JQX28" s="0"/>
      <c r="JQY28" s="0"/>
      <c r="JQZ28" s="0"/>
      <c r="JRA28" s="0"/>
      <c r="JRB28" s="0"/>
      <c r="JRC28" s="0"/>
      <c r="JRD28" s="0"/>
      <c r="JRE28" s="0"/>
      <c r="JRF28" s="0"/>
      <c r="JRG28" s="0"/>
      <c r="JRH28" s="0"/>
      <c r="JRI28" s="0"/>
      <c r="JRJ28" s="0"/>
      <c r="JRK28" s="0"/>
      <c r="JRL28" s="0"/>
      <c r="JRM28" s="0"/>
      <c r="JRN28" s="0"/>
      <c r="JRO28" s="0"/>
      <c r="JRP28" s="0"/>
      <c r="JRQ28" s="0"/>
      <c r="JRR28" s="0"/>
      <c r="JRS28" s="0"/>
      <c r="JRT28" s="0"/>
      <c r="JRU28" s="0"/>
      <c r="JRV28" s="0"/>
      <c r="JRW28" s="0"/>
      <c r="JRX28" s="0"/>
      <c r="JRY28" s="0"/>
      <c r="JRZ28" s="0"/>
      <c r="JSA28" s="0"/>
      <c r="JSB28" s="0"/>
      <c r="JSC28" s="0"/>
      <c r="JSD28" s="0"/>
      <c r="JSE28" s="0"/>
      <c r="JSF28" s="0"/>
      <c r="JSG28" s="0"/>
      <c r="JSH28" s="0"/>
      <c r="JSI28" s="0"/>
      <c r="JSJ28" s="0"/>
      <c r="JSK28" s="0"/>
      <c r="JSL28" s="0"/>
      <c r="JSM28" s="0"/>
      <c r="JSN28" s="0"/>
      <c r="JSO28" s="0"/>
      <c r="JSP28" s="0"/>
      <c r="JSQ28" s="0"/>
      <c r="JSR28" s="0"/>
      <c r="JSS28" s="0"/>
      <c r="JST28" s="0"/>
      <c r="JSU28" s="0"/>
      <c r="JSV28" s="0"/>
      <c r="JSW28" s="0"/>
      <c r="JSX28" s="0"/>
      <c r="JSY28" s="0"/>
      <c r="JSZ28" s="0"/>
      <c r="JTA28" s="0"/>
      <c r="JTB28" s="0"/>
      <c r="JTC28" s="0"/>
      <c r="JTD28" s="0"/>
      <c r="JTE28" s="0"/>
      <c r="JTF28" s="0"/>
      <c r="JTG28" s="0"/>
      <c r="JTH28" s="0"/>
      <c r="JTI28" s="0"/>
      <c r="JTJ28" s="0"/>
      <c r="JTK28" s="0"/>
      <c r="JTL28" s="0"/>
      <c r="JTM28" s="0"/>
      <c r="JTN28" s="0"/>
      <c r="JTO28" s="0"/>
      <c r="JTP28" s="0"/>
      <c r="JTQ28" s="0"/>
      <c r="JTR28" s="0"/>
      <c r="JTS28" s="0"/>
      <c r="JTT28" s="0"/>
      <c r="JTU28" s="0"/>
      <c r="JTV28" s="0"/>
      <c r="JTW28" s="0"/>
      <c r="JTX28" s="0"/>
      <c r="JTY28" s="0"/>
      <c r="JTZ28" s="0"/>
      <c r="JUA28" s="0"/>
      <c r="JUB28" s="0"/>
      <c r="JUC28" s="0"/>
      <c r="JUD28" s="0"/>
      <c r="JUE28" s="0"/>
      <c r="JUF28" s="0"/>
      <c r="JUG28" s="0"/>
      <c r="JUH28" s="0"/>
      <c r="JUI28" s="0"/>
      <c r="JUJ28" s="0"/>
      <c r="JUK28" s="0"/>
      <c r="JUL28" s="0"/>
      <c r="JUM28" s="0"/>
      <c r="JUN28" s="0"/>
      <c r="JUO28" s="0"/>
      <c r="JUP28" s="0"/>
      <c r="JUQ28" s="0"/>
      <c r="JUR28" s="0"/>
      <c r="JUS28" s="0"/>
      <c r="JUT28" s="0"/>
      <c r="JUU28" s="0"/>
      <c r="JUV28" s="0"/>
      <c r="JUW28" s="0"/>
      <c r="JUX28" s="0"/>
      <c r="JUY28" s="0"/>
      <c r="JUZ28" s="0"/>
      <c r="JVA28" s="0"/>
      <c r="JVB28" s="0"/>
      <c r="JVC28" s="0"/>
      <c r="JVD28" s="0"/>
      <c r="JVE28" s="0"/>
      <c r="JVF28" s="0"/>
      <c r="JVG28" s="0"/>
      <c r="JVH28" s="0"/>
      <c r="JVI28" s="0"/>
      <c r="JVJ28" s="0"/>
      <c r="JVK28" s="0"/>
      <c r="JVL28" s="0"/>
      <c r="JVM28" s="0"/>
      <c r="JVN28" s="0"/>
      <c r="JVO28" s="0"/>
      <c r="JVP28" s="0"/>
      <c r="JVQ28" s="0"/>
      <c r="JVR28" s="0"/>
      <c r="JVS28" s="0"/>
      <c r="JVT28" s="0"/>
      <c r="JVU28" s="0"/>
      <c r="JVV28" s="0"/>
      <c r="JVW28" s="0"/>
      <c r="JVX28" s="0"/>
      <c r="JVY28" s="0"/>
      <c r="JVZ28" s="0"/>
      <c r="JWA28" s="0"/>
      <c r="JWB28" s="0"/>
      <c r="JWC28" s="0"/>
      <c r="JWD28" s="0"/>
      <c r="JWE28" s="0"/>
      <c r="JWF28" s="0"/>
      <c r="JWG28" s="0"/>
      <c r="JWH28" s="0"/>
      <c r="JWI28" s="0"/>
      <c r="JWJ28" s="0"/>
      <c r="JWK28" s="0"/>
      <c r="JWL28" s="0"/>
      <c r="JWM28" s="0"/>
      <c r="JWN28" s="0"/>
      <c r="JWO28" s="0"/>
      <c r="JWP28" s="0"/>
      <c r="JWQ28" s="0"/>
      <c r="JWR28" s="0"/>
      <c r="JWS28" s="0"/>
      <c r="JWT28" s="0"/>
      <c r="JWU28" s="0"/>
      <c r="JWV28" s="0"/>
      <c r="JWW28" s="0"/>
      <c r="JWX28" s="0"/>
      <c r="JWY28" s="0"/>
      <c r="JWZ28" s="0"/>
      <c r="JXA28" s="0"/>
      <c r="JXB28" s="0"/>
      <c r="JXC28" s="0"/>
      <c r="JXD28" s="0"/>
      <c r="JXE28" s="0"/>
      <c r="JXF28" s="0"/>
      <c r="JXG28" s="0"/>
      <c r="JXH28" s="0"/>
      <c r="JXI28" s="0"/>
      <c r="JXJ28" s="0"/>
      <c r="JXK28" s="0"/>
      <c r="JXL28" s="0"/>
      <c r="JXM28" s="0"/>
      <c r="JXN28" s="0"/>
      <c r="JXO28" s="0"/>
      <c r="JXP28" s="0"/>
      <c r="JXQ28" s="0"/>
      <c r="JXR28" s="0"/>
      <c r="JXS28" s="0"/>
      <c r="JXT28" s="0"/>
      <c r="JXU28" s="0"/>
      <c r="JXV28" s="0"/>
      <c r="JXW28" s="0"/>
      <c r="JXX28" s="0"/>
      <c r="JXY28" s="0"/>
      <c r="JXZ28" s="0"/>
      <c r="JYA28" s="0"/>
      <c r="JYB28" s="0"/>
      <c r="JYC28" s="0"/>
      <c r="JYD28" s="0"/>
      <c r="JYE28" s="0"/>
      <c r="JYF28" s="0"/>
      <c r="JYG28" s="0"/>
      <c r="JYH28" s="0"/>
      <c r="JYI28" s="0"/>
      <c r="JYJ28" s="0"/>
      <c r="JYK28" s="0"/>
      <c r="JYL28" s="0"/>
      <c r="JYM28" s="0"/>
      <c r="JYN28" s="0"/>
      <c r="JYO28" s="0"/>
      <c r="JYP28" s="0"/>
      <c r="JYQ28" s="0"/>
      <c r="JYR28" s="0"/>
      <c r="JYS28" s="0"/>
      <c r="JYT28" s="0"/>
      <c r="JYU28" s="0"/>
      <c r="JYV28" s="0"/>
      <c r="JYW28" s="0"/>
      <c r="JYX28" s="0"/>
      <c r="JYY28" s="0"/>
      <c r="JYZ28" s="0"/>
      <c r="JZA28" s="0"/>
      <c r="JZB28" s="0"/>
      <c r="JZC28" s="0"/>
      <c r="JZD28" s="0"/>
      <c r="JZE28" s="0"/>
      <c r="JZF28" s="0"/>
      <c r="JZG28" s="0"/>
      <c r="JZH28" s="0"/>
      <c r="JZI28" s="0"/>
      <c r="JZJ28" s="0"/>
      <c r="JZK28" s="0"/>
      <c r="JZL28" s="0"/>
      <c r="JZM28" s="0"/>
      <c r="JZN28" s="0"/>
      <c r="JZO28" s="0"/>
      <c r="JZP28" s="0"/>
      <c r="JZQ28" s="0"/>
      <c r="JZR28" s="0"/>
      <c r="JZS28" s="0"/>
      <c r="JZT28" s="0"/>
      <c r="JZU28" s="0"/>
      <c r="JZV28" s="0"/>
      <c r="JZW28" s="0"/>
      <c r="JZX28" s="0"/>
      <c r="JZY28" s="0"/>
      <c r="JZZ28" s="0"/>
      <c r="KAA28" s="0"/>
      <c r="KAB28" s="0"/>
      <c r="KAC28" s="0"/>
      <c r="KAD28" s="0"/>
      <c r="KAE28" s="0"/>
      <c r="KAF28" s="0"/>
      <c r="KAG28" s="0"/>
      <c r="KAH28" s="0"/>
      <c r="KAI28" s="0"/>
      <c r="KAJ28" s="0"/>
      <c r="KAK28" s="0"/>
      <c r="KAL28" s="0"/>
      <c r="KAM28" s="0"/>
      <c r="KAN28" s="0"/>
      <c r="KAO28" s="0"/>
      <c r="KAP28" s="0"/>
      <c r="KAQ28" s="0"/>
      <c r="KAR28" s="0"/>
      <c r="KAS28" s="0"/>
      <c r="KAT28" s="0"/>
      <c r="KAU28" s="0"/>
      <c r="KAV28" s="0"/>
      <c r="KAW28" s="0"/>
      <c r="KAX28" s="0"/>
      <c r="KAY28" s="0"/>
      <c r="KAZ28" s="0"/>
      <c r="KBA28" s="0"/>
      <c r="KBB28" s="0"/>
      <c r="KBC28" s="0"/>
      <c r="KBD28" s="0"/>
      <c r="KBE28" s="0"/>
      <c r="KBF28" s="0"/>
      <c r="KBG28" s="0"/>
      <c r="KBH28" s="0"/>
      <c r="KBI28" s="0"/>
      <c r="KBJ28" s="0"/>
      <c r="KBK28" s="0"/>
      <c r="KBL28" s="0"/>
      <c r="KBM28" s="0"/>
      <c r="KBN28" s="0"/>
      <c r="KBO28" s="0"/>
      <c r="KBP28" s="0"/>
      <c r="KBQ28" s="0"/>
      <c r="KBR28" s="0"/>
      <c r="KBS28" s="0"/>
      <c r="KBT28" s="0"/>
      <c r="KBU28" s="0"/>
      <c r="KBV28" s="0"/>
      <c r="KBW28" s="0"/>
      <c r="KBX28" s="0"/>
      <c r="KBY28" s="0"/>
      <c r="KBZ28" s="0"/>
      <c r="KCA28" s="0"/>
      <c r="KCB28" s="0"/>
      <c r="KCC28" s="0"/>
      <c r="KCD28" s="0"/>
      <c r="KCE28" s="0"/>
      <c r="KCF28" s="0"/>
      <c r="KCG28" s="0"/>
      <c r="KCH28" s="0"/>
      <c r="KCI28" s="0"/>
      <c r="KCJ28" s="0"/>
      <c r="KCK28" s="0"/>
      <c r="KCL28" s="0"/>
      <c r="KCM28" s="0"/>
      <c r="KCN28" s="0"/>
      <c r="KCO28" s="0"/>
      <c r="KCP28" s="0"/>
      <c r="KCQ28" s="0"/>
      <c r="KCR28" s="0"/>
      <c r="KCS28" s="0"/>
      <c r="KCT28" s="0"/>
      <c r="KCU28" s="0"/>
      <c r="KCV28" s="0"/>
      <c r="KCW28" s="0"/>
      <c r="KCX28" s="0"/>
      <c r="KCY28" s="0"/>
      <c r="KCZ28" s="0"/>
      <c r="KDA28" s="0"/>
      <c r="KDB28" s="0"/>
      <c r="KDC28" s="0"/>
      <c r="KDD28" s="0"/>
      <c r="KDE28" s="0"/>
      <c r="KDF28" s="0"/>
      <c r="KDG28" s="0"/>
      <c r="KDH28" s="0"/>
      <c r="KDI28" s="0"/>
      <c r="KDJ28" s="0"/>
      <c r="KDK28" s="0"/>
      <c r="KDL28" s="0"/>
      <c r="KDM28" s="0"/>
      <c r="KDN28" s="0"/>
      <c r="KDO28" s="0"/>
      <c r="KDP28" s="0"/>
      <c r="KDQ28" s="0"/>
      <c r="KDR28" s="0"/>
      <c r="KDS28" s="0"/>
      <c r="KDT28" s="0"/>
      <c r="KDU28" s="0"/>
      <c r="KDV28" s="0"/>
      <c r="KDW28" s="0"/>
      <c r="KDX28" s="0"/>
      <c r="KDY28" s="0"/>
      <c r="KDZ28" s="0"/>
      <c r="KEA28" s="0"/>
      <c r="KEB28" s="0"/>
      <c r="KEC28" s="0"/>
      <c r="KED28" s="0"/>
      <c r="KEE28" s="0"/>
      <c r="KEF28" s="0"/>
      <c r="KEG28" s="0"/>
      <c r="KEH28" s="0"/>
      <c r="KEI28" s="0"/>
      <c r="KEJ28" s="0"/>
      <c r="KEK28" s="0"/>
      <c r="KEL28" s="0"/>
      <c r="KEM28" s="0"/>
      <c r="KEN28" s="0"/>
      <c r="KEO28" s="0"/>
      <c r="KEP28" s="0"/>
      <c r="KEQ28" s="0"/>
      <c r="KER28" s="0"/>
      <c r="KES28" s="0"/>
      <c r="KET28" s="0"/>
      <c r="KEU28" s="0"/>
      <c r="KEV28" s="0"/>
      <c r="KEW28" s="0"/>
      <c r="KEX28" s="0"/>
      <c r="KEY28" s="0"/>
      <c r="KEZ28" s="0"/>
      <c r="KFA28" s="0"/>
      <c r="KFB28" s="0"/>
      <c r="KFC28" s="0"/>
      <c r="KFD28" s="0"/>
      <c r="KFE28" s="0"/>
      <c r="KFF28" s="0"/>
      <c r="KFG28" s="0"/>
      <c r="KFH28" s="0"/>
      <c r="KFI28" s="0"/>
      <c r="KFJ28" s="0"/>
      <c r="KFK28" s="0"/>
      <c r="KFL28" s="0"/>
      <c r="KFM28" s="0"/>
      <c r="KFN28" s="0"/>
      <c r="KFO28" s="0"/>
      <c r="KFP28" s="0"/>
      <c r="KFQ28" s="0"/>
      <c r="KFR28" s="0"/>
      <c r="KFS28" s="0"/>
      <c r="KFT28" s="0"/>
      <c r="KFU28" s="0"/>
      <c r="KFV28" s="0"/>
      <c r="KFW28" s="0"/>
      <c r="KFX28" s="0"/>
      <c r="KFY28" s="0"/>
      <c r="KFZ28" s="0"/>
      <c r="KGA28" s="0"/>
      <c r="KGB28" s="0"/>
      <c r="KGC28" s="0"/>
      <c r="KGD28" s="0"/>
      <c r="KGE28" s="0"/>
      <c r="KGF28" s="0"/>
      <c r="KGG28" s="0"/>
      <c r="KGH28" s="0"/>
      <c r="KGI28" s="0"/>
      <c r="KGJ28" s="0"/>
      <c r="KGK28" s="0"/>
      <c r="KGL28" s="0"/>
      <c r="KGM28" s="0"/>
      <c r="KGN28" s="0"/>
      <c r="KGO28" s="0"/>
      <c r="KGP28" s="0"/>
      <c r="KGQ28" s="0"/>
      <c r="KGR28" s="0"/>
      <c r="KGS28" s="0"/>
      <c r="KGT28" s="0"/>
      <c r="KGU28" s="0"/>
      <c r="KGV28" s="0"/>
      <c r="KGW28" s="0"/>
      <c r="KGX28" s="0"/>
      <c r="KGY28" s="0"/>
      <c r="KGZ28" s="0"/>
      <c r="KHA28" s="0"/>
      <c r="KHB28" s="0"/>
      <c r="KHC28" s="0"/>
      <c r="KHD28" s="0"/>
      <c r="KHE28" s="0"/>
      <c r="KHF28" s="0"/>
      <c r="KHG28" s="0"/>
      <c r="KHH28" s="0"/>
      <c r="KHI28" s="0"/>
      <c r="KHJ28" s="0"/>
      <c r="KHK28" s="0"/>
      <c r="KHL28" s="0"/>
      <c r="KHM28" s="0"/>
      <c r="KHN28" s="0"/>
      <c r="KHO28" s="0"/>
      <c r="KHP28" s="0"/>
      <c r="KHQ28" s="0"/>
      <c r="KHR28" s="0"/>
      <c r="KHS28" s="0"/>
      <c r="KHT28" s="0"/>
      <c r="KHU28" s="0"/>
      <c r="KHV28" s="0"/>
      <c r="KHW28" s="0"/>
      <c r="KHX28" s="0"/>
      <c r="KHY28" s="0"/>
      <c r="KHZ28" s="0"/>
      <c r="KIA28" s="0"/>
      <c r="KIB28" s="0"/>
      <c r="KIC28" s="0"/>
      <c r="KID28" s="0"/>
      <c r="KIE28" s="0"/>
      <c r="KIF28" s="0"/>
      <c r="KIG28" s="0"/>
      <c r="KIH28" s="0"/>
      <c r="KII28" s="0"/>
      <c r="KIJ28" s="0"/>
      <c r="KIK28" s="0"/>
      <c r="KIL28" s="0"/>
      <c r="KIM28" s="0"/>
      <c r="KIN28" s="0"/>
      <c r="KIO28" s="0"/>
      <c r="KIP28" s="0"/>
      <c r="KIQ28" s="0"/>
      <c r="KIR28" s="0"/>
      <c r="KIS28" s="0"/>
      <c r="KIT28" s="0"/>
      <c r="KIU28" s="0"/>
      <c r="KIV28" s="0"/>
      <c r="KIW28" s="0"/>
      <c r="KIX28" s="0"/>
      <c r="KIY28" s="0"/>
      <c r="KIZ28" s="0"/>
      <c r="KJA28" s="0"/>
      <c r="KJB28" s="0"/>
      <c r="KJC28" s="0"/>
      <c r="KJD28" s="0"/>
      <c r="KJE28" s="0"/>
      <c r="KJF28" s="0"/>
      <c r="KJG28" s="0"/>
      <c r="KJH28" s="0"/>
      <c r="KJI28" s="0"/>
      <c r="KJJ28" s="0"/>
      <c r="KJK28" s="0"/>
      <c r="KJL28" s="0"/>
      <c r="KJM28" s="0"/>
      <c r="KJN28" s="0"/>
      <c r="KJO28" s="0"/>
      <c r="KJP28" s="0"/>
      <c r="KJQ28" s="0"/>
      <c r="KJR28" s="0"/>
      <c r="KJS28" s="0"/>
      <c r="KJT28" s="0"/>
      <c r="KJU28" s="0"/>
      <c r="KJV28" s="0"/>
      <c r="KJW28" s="0"/>
      <c r="KJX28" s="0"/>
      <c r="KJY28" s="0"/>
      <c r="KJZ28" s="0"/>
      <c r="KKA28" s="0"/>
      <c r="KKB28" s="0"/>
      <c r="KKC28" s="0"/>
      <c r="KKD28" s="0"/>
      <c r="KKE28" s="0"/>
      <c r="KKF28" s="0"/>
      <c r="KKG28" s="0"/>
      <c r="KKH28" s="0"/>
      <c r="KKI28" s="0"/>
      <c r="KKJ28" s="0"/>
      <c r="KKK28" s="0"/>
      <c r="KKL28" s="0"/>
      <c r="KKM28" s="0"/>
      <c r="KKN28" s="0"/>
      <c r="KKO28" s="0"/>
      <c r="KKP28" s="0"/>
      <c r="KKQ28" s="0"/>
      <c r="KKR28" s="0"/>
      <c r="KKS28" s="0"/>
      <c r="KKT28" s="0"/>
      <c r="KKU28" s="0"/>
      <c r="KKV28" s="0"/>
      <c r="KKW28" s="0"/>
      <c r="KKX28" s="0"/>
      <c r="KKY28" s="0"/>
      <c r="KKZ28" s="0"/>
      <c r="KLA28" s="0"/>
      <c r="KLB28" s="0"/>
      <c r="KLC28" s="0"/>
      <c r="KLD28" s="0"/>
      <c r="KLE28" s="0"/>
      <c r="KLF28" s="0"/>
      <c r="KLG28" s="0"/>
      <c r="KLH28" s="0"/>
      <c r="KLI28" s="0"/>
      <c r="KLJ28" s="0"/>
      <c r="KLK28" s="0"/>
      <c r="KLL28" s="0"/>
      <c r="KLM28" s="0"/>
      <c r="KLN28" s="0"/>
      <c r="KLO28" s="0"/>
      <c r="KLP28" s="0"/>
      <c r="KLQ28" s="0"/>
      <c r="KLR28" s="0"/>
      <c r="KLS28" s="0"/>
      <c r="KLT28" s="0"/>
      <c r="KLU28" s="0"/>
      <c r="KLV28" s="0"/>
      <c r="KLW28" s="0"/>
      <c r="KLX28" s="0"/>
      <c r="KLY28" s="0"/>
      <c r="KLZ28" s="0"/>
      <c r="KMA28" s="0"/>
      <c r="KMB28" s="0"/>
      <c r="KMC28" s="0"/>
      <c r="KMD28" s="0"/>
      <c r="KME28" s="0"/>
      <c r="KMF28" s="0"/>
      <c r="KMG28" s="0"/>
      <c r="KMH28" s="0"/>
      <c r="KMI28" s="0"/>
      <c r="KMJ28" s="0"/>
      <c r="KMK28" s="0"/>
      <c r="KML28" s="0"/>
      <c r="KMM28" s="0"/>
      <c r="KMN28" s="0"/>
      <c r="KMO28" s="0"/>
      <c r="KMP28" s="0"/>
      <c r="KMQ28" s="0"/>
      <c r="KMR28" s="0"/>
      <c r="KMS28" s="0"/>
      <c r="KMT28" s="0"/>
      <c r="KMU28" s="0"/>
      <c r="KMV28" s="0"/>
      <c r="KMW28" s="0"/>
      <c r="KMX28" s="0"/>
      <c r="KMY28" s="0"/>
      <c r="KMZ28" s="0"/>
      <c r="KNA28" s="0"/>
      <c r="KNB28" s="0"/>
      <c r="KNC28" s="0"/>
      <c r="KND28" s="0"/>
      <c r="KNE28" s="0"/>
      <c r="KNF28" s="0"/>
      <c r="KNG28" s="0"/>
      <c r="KNH28" s="0"/>
      <c r="KNI28" s="0"/>
      <c r="KNJ28" s="0"/>
      <c r="KNK28" s="0"/>
      <c r="KNL28" s="0"/>
      <c r="KNM28" s="0"/>
      <c r="KNN28" s="0"/>
      <c r="KNO28" s="0"/>
      <c r="KNP28" s="0"/>
      <c r="KNQ28" s="0"/>
      <c r="KNR28" s="0"/>
      <c r="KNS28" s="0"/>
      <c r="KNT28" s="0"/>
      <c r="KNU28" s="0"/>
      <c r="KNV28" s="0"/>
      <c r="KNW28" s="0"/>
      <c r="KNX28" s="0"/>
      <c r="KNY28" s="0"/>
      <c r="KNZ28" s="0"/>
      <c r="KOA28" s="0"/>
      <c r="KOB28" s="0"/>
      <c r="KOC28" s="0"/>
      <c r="KOD28" s="0"/>
      <c r="KOE28" s="0"/>
      <c r="KOF28" s="0"/>
      <c r="KOG28" s="0"/>
      <c r="KOH28" s="0"/>
      <c r="KOI28" s="0"/>
      <c r="KOJ28" s="0"/>
      <c r="KOK28" s="0"/>
      <c r="KOL28" s="0"/>
      <c r="KOM28" s="0"/>
      <c r="KON28" s="0"/>
      <c r="KOO28" s="0"/>
      <c r="KOP28" s="0"/>
      <c r="KOQ28" s="0"/>
      <c r="KOR28" s="0"/>
      <c r="KOS28" s="0"/>
      <c r="KOT28" s="0"/>
      <c r="KOU28" s="0"/>
      <c r="KOV28" s="0"/>
      <c r="KOW28" s="0"/>
      <c r="KOX28" s="0"/>
      <c r="KOY28" s="0"/>
      <c r="KOZ28" s="0"/>
      <c r="KPA28" s="0"/>
      <c r="KPB28" s="0"/>
      <c r="KPC28" s="0"/>
      <c r="KPD28" s="0"/>
      <c r="KPE28" s="0"/>
      <c r="KPF28" s="0"/>
      <c r="KPG28" s="0"/>
      <c r="KPH28" s="0"/>
      <c r="KPI28" s="0"/>
      <c r="KPJ28" s="0"/>
      <c r="KPK28" s="0"/>
      <c r="KPL28" s="0"/>
      <c r="KPM28" s="0"/>
      <c r="KPN28" s="0"/>
      <c r="KPO28" s="0"/>
      <c r="KPP28" s="0"/>
      <c r="KPQ28" s="0"/>
      <c r="KPR28" s="0"/>
      <c r="KPS28" s="0"/>
      <c r="KPT28" s="0"/>
      <c r="KPU28" s="0"/>
      <c r="KPV28" s="0"/>
      <c r="KPW28" s="0"/>
      <c r="KPX28" s="0"/>
      <c r="KPY28" s="0"/>
      <c r="KPZ28" s="0"/>
      <c r="KQA28" s="0"/>
      <c r="KQB28" s="0"/>
      <c r="KQC28" s="0"/>
      <c r="KQD28" s="0"/>
      <c r="KQE28" s="0"/>
      <c r="KQF28" s="0"/>
      <c r="KQG28" s="0"/>
      <c r="KQH28" s="0"/>
      <c r="KQI28" s="0"/>
      <c r="KQJ28" s="0"/>
      <c r="KQK28" s="0"/>
      <c r="KQL28" s="0"/>
      <c r="KQM28" s="0"/>
      <c r="KQN28" s="0"/>
      <c r="KQO28" s="0"/>
      <c r="KQP28" s="0"/>
      <c r="KQQ28" s="0"/>
      <c r="KQR28" s="0"/>
      <c r="KQS28" s="0"/>
      <c r="KQT28" s="0"/>
      <c r="KQU28" s="0"/>
      <c r="KQV28" s="0"/>
      <c r="KQW28" s="0"/>
      <c r="KQX28" s="0"/>
      <c r="KQY28" s="0"/>
      <c r="KQZ28" s="0"/>
      <c r="KRA28" s="0"/>
      <c r="KRB28" s="0"/>
      <c r="KRC28" s="0"/>
      <c r="KRD28" s="0"/>
      <c r="KRE28" s="0"/>
      <c r="KRF28" s="0"/>
      <c r="KRG28" s="0"/>
      <c r="KRH28" s="0"/>
      <c r="KRI28" s="0"/>
      <c r="KRJ28" s="0"/>
      <c r="KRK28" s="0"/>
      <c r="KRL28" s="0"/>
      <c r="KRM28" s="0"/>
      <c r="KRN28" s="0"/>
      <c r="KRO28" s="0"/>
      <c r="KRP28" s="0"/>
      <c r="KRQ28" s="0"/>
      <c r="KRR28" s="0"/>
      <c r="KRS28" s="0"/>
      <c r="KRT28" s="0"/>
      <c r="KRU28" s="0"/>
      <c r="KRV28" s="0"/>
      <c r="KRW28" s="0"/>
      <c r="KRX28" s="0"/>
      <c r="KRY28" s="0"/>
      <c r="KRZ28" s="0"/>
      <c r="KSA28" s="0"/>
      <c r="KSB28" s="0"/>
      <c r="KSC28" s="0"/>
      <c r="KSD28" s="0"/>
      <c r="KSE28" s="0"/>
      <c r="KSF28" s="0"/>
      <c r="KSG28" s="0"/>
      <c r="KSH28" s="0"/>
      <c r="KSI28" s="0"/>
      <c r="KSJ28" s="0"/>
      <c r="KSK28" s="0"/>
      <c r="KSL28" s="0"/>
      <c r="KSM28" s="0"/>
      <c r="KSN28" s="0"/>
      <c r="KSO28" s="0"/>
      <c r="KSP28" s="0"/>
      <c r="KSQ28" s="0"/>
      <c r="KSR28" s="0"/>
      <c r="KSS28" s="0"/>
      <c r="KST28" s="0"/>
      <c r="KSU28" s="0"/>
      <c r="KSV28" s="0"/>
      <c r="KSW28" s="0"/>
      <c r="KSX28" s="0"/>
      <c r="KSY28" s="0"/>
      <c r="KSZ28" s="0"/>
      <c r="KTA28" s="0"/>
      <c r="KTB28" s="0"/>
      <c r="KTC28" s="0"/>
      <c r="KTD28" s="0"/>
      <c r="KTE28" s="0"/>
      <c r="KTF28" s="0"/>
      <c r="KTG28" s="0"/>
      <c r="KTH28" s="0"/>
      <c r="KTI28" s="0"/>
      <c r="KTJ28" s="0"/>
      <c r="KTK28" s="0"/>
      <c r="KTL28" s="0"/>
      <c r="KTM28" s="0"/>
      <c r="KTN28" s="0"/>
      <c r="KTO28" s="0"/>
      <c r="KTP28" s="0"/>
      <c r="KTQ28" s="0"/>
      <c r="KTR28" s="0"/>
      <c r="KTS28" s="0"/>
      <c r="KTT28" s="0"/>
      <c r="KTU28" s="0"/>
      <c r="KTV28" s="0"/>
      <c r="KTW28" s="0"/>
      <c r="KTX28" s="0"/>
      <c r="KTY28" s="0"/>
      <c r="KTZ28" s="0"/>
      <c r="KUA28" s="0"/>
      <c r="KUB28" s="0"/>
      <c r="KUC28" s="0"/>
      <c r="KUD28" s="0"/>
      <c r="KUE28" s="0"/>
      <c r="KUF28" s="0"/>
      <c r="KUG28" s="0"/>
      <c r="KUH28" s="0"/>
      <c r="KUI28" s="0"/>
      <c r="KUJ28" s="0"/>
      <c r="KUK28" s="0"/>
      <c r="KUL28" s="0"/>
      <c r="KUM28" s="0"/>
      <c r="KUN28" s="0"/>
      <c r="KUO28" s="0"/>
      <c r="KUP28" s="0"/>
      <c r="KUQ28" s="0"/>
      <c r="KUR28" s="0"/>
      <c r="KUS28" s="0"/>
      <c r="KUT28" s="0"/>
      <c r="KUU28" s="0"/>
      <c r="KUV28" s="0"/>
      <c r="KUW28" s="0"/>
      <c r="KUX28" s="0"/>
      <c r="KUY28" s="0"/>
      <c r="KUZ28" s="0"/>
      <c r="KVA28" s="0"/>
      <c r="KVB28" s="0"/>
      <c r="KVC28" s="0"/>
      <c r="KVD28" s="0"/>
      <c r="KVE28" s="0"/>
      <c r="KVF28" s="0"/>
      <c r="KVG28" s="0"/>
      <c r="KVH28" s="0"/>
      <c r="KVI28" s="0"/>
      <c r="KVJ28" s="0"/>
      <c r="KVK28" s="0"/>
      <c r="KVL28" s="0"/>
      <c r="KVM28" s="0"/>
      <c r="KVN28" s="0"/>
      <c r="KVO28" s="0"/>
      <c r="KVP28" s="0"/>
      <c r="KVQ28" s="0"/>
      <c r="KVR28" s="0"/>
      <c r="KVS28" s="0"/>
      <c r="KVT28" s="0"/>
      <c r="KVU28" s="0"/>
      <c r="KVV28" s="0"/>
      <c r="KVW28" s="0"/>
      <c r="KVX28" s="0"/>
      <c r="KVY28" s="0"/>
      <c r="KVZ28" s="0"/>
      <c r="KWA28" s="0"/>
      <c r="KWB28" s="0"/>
      <c r="KWC28" s="0"/>
      <c r="KWD28" s="0"/>
      <c r="KWE28" s="0"/>
      <c r="KWF28" s="0"/>
      <c r="KWG28" s="0"/>
      <c r="KWH28" s="0"/>
      <c r="KWI28" s="0"/>
      <c r="KWJ28" s="0"/>
      <c r="KWK28" s="0"/>
      <c r="KWL28" s="0"/>
      <c r="KWM28" s="0"/>
      <c r="KWN28" s="0"/>
      <c r="KWO28" s="0"/>
      <c r="KWP28" s="0"/>
      <c r="KWQ28" s="0"/>
      <c r="KWR28" s="0"/>
      <c r="KWS28" s="0"/>
      <c r="KWT28" s="0"/>
      <c r="KWU28" s="0"/>
      <c r="KWV28" s="0"/>
      <c r="KWW28" s="0"/>
      <c r="KWX28" s="0"/>
      <c r="KWY28" s="0"/>
      <c r="KWZ28" s="0"/>
      <c r="KXA28" s="0"/>
      <c r="KXB28" s="0"/>
      <c r="KXC28" s="0"/>
      <c r="KXD28" s="0"/>
      <c r="KXE28" s="0"/>
      <c r="KXF28" s="0"/>
      <c r="KXG28" s="0"/>
      <c r="KXH28" s="0"/>
      <c r="KXI28" s="0"/>
      <c r="KXJ28" s="0"/>
      <c r="KXK28" s="0"/>
      <c r="KXL28" s="0"/>
      <c r="KXM28" s="0"/>
      <c r="KXN28" s="0"/>
      <c r="KXO28" s="0"/>
      <c r="KXP28" s="0"/>
      <c r="KXQ28" s="0"/>
      <c r="KXR28" s="0"/>
      <c r="KXS28" s="0"/>
      <c r="KXT28" s="0"/>
      <c r="KXU28" s="0"/>
      <c r="KXV28" s="0"/>
      <c r="KXW28" s="0"/>
      <c r="KXX28" s="0"/>
      <c r="KXY28" s="0"/>
      <c r="KXZ28" s="0"/>
      <c r="KYA28" s="0"/>
      <c r="KYB28" s="0"/>
      <c r="KYC28" s="0"/>
      <c r="KYD28" s="0"/>
      <c r="KYE28" s="0"/>
      <c r="KYF28" s="0"/>
      <c r="KYG28" s="0"/>
      <c r="KYH28" s="0"/>
      <c r="KYI28" s="0"/>
      <c r="KYJ28" s="0"/>
      <c r="KYK28" s="0"/>
      <c r="KYL28" s="0"/>
      <c r="KYM28" s="0"/>
      <c r="KYN28" s="0"/>
      <c r="KYO28" s="0"/>
      <c r="KYP28" s="0"/>
      <c r="KYQ28" s="0"/>
      <c r="KYR28" s="0"/>
      <c r="KYS28" s="0"/>
      <c r="KYT28" s="0"/>
      <c r="KYU28" s="0"/>
      <c r="KYV28" s="0"/>
      <c r="KYW28" s="0"/>
      <c r="KYX28" s="0"/>
      <c r="KYY28" s="0"/>
      <c r="KYZ28" s="0"/>
      <c r="KZA28" s="0"/>
      <c r="KZB28" s="0"/>
      <c r="KZC28" s="0"/>
      <c r="KZD28" s="0"/>
      <c r="KZE28" s="0"/>
      <c r="KZF28" s="0"/>
      <c r="KZG28" s="0"/>
      <c r="KZH28" s="0"/>
      <c r="KZI28" s="0"/>
      <c r="KZJ28" s="0"/>
      <c r="KZK28" s="0"/>
      <c r="KZL28" s="0"/>
      <c r="KZM28" s="0"/>
      <c r="KZN28" s="0"/>
      <c r="KZO28" s="0"/>
      <c r="KZP28" s="0"/>
      <c r="KZQ28" s="0"/>
      <c r="KZR28" s="0"/>
      <c r="KZS28" s="0"/>
      <c r="KZT28" s="0"/>
      <c r="KZU28" s="0"/>
      <c r="KZV28" s="0"/>
      <c r="KZW28" s="0"/>
      <c r="KZX28" s="0"/>
      <c r="KZY28" s="0"/>
      <c r="KZZ28" s="0"/>
      <c r="LAA28" s="0"/>
      <c r="LAB28" s="0"/>
      <c r="LAC28" s="0"/>
      <c r="LAD28" s="0"/>
      <c r="LAE28" s="0"/>
      <c r="LAF28" s="0"/>
      <c r="LAG28" s="0"/>
      <c r="LAH28" s="0"/>
      <c r="LAI28" s="0"/>
      <c r="LAJ28" s="0"/>
      <c r="LAK28" s="0"/>
      <c r="LAL28" s="0"/>
      <c r="LAM28" s="0"/>
      <c r="LAN28" s="0"/>
      <c r="LAO28" s="0"/>
      <c r="LAP28" s="0"/>
      <c r="LAQ28" s="0"/>
      <c r="LAR28" s="0"/>
      <c r="LAS28" s="0"/>
      <c r="LAT28" s="0"/>
      <c r="LAU28" s="0"/>
      <c r="LAV28" s="0"/>
      <c r="LAW28" s="0"/>
      <c r="LAX28" s="0"/>
      <c r="LAY28" s="0"/>
      <c r="LAZ28" s="0"/>
      <c r="LBA28" s="0"/>
      <c r="LBB28" s="0"/>
      <c r="LBC28" s="0"/>
      <c r="LBD28" s="0"/>
      <c r="LBE28" s="0"/>
      <c r="LBF28" s="0"/>
      <c r="LBG28" s="0"/>
      <c r="LBH28" s="0"/>
      <c r="LBI28" s="0"/>
      <c r="LBJ28" s="0"/>
      <c r="LBK28" s="0"/>
      <c r="LBL28" s="0"/>
      <c r="LBM28" s="0"/>
      <c r="LBN28" s="0"/>
      <c r="LBO28" s="0"/>
      <c r="LBP28" s="0"/>
      <c r="LBQ28" s="0"/>
      <c r="LBR28" s="0"/>
      <c r="LBS28" s="0"/>
      <c r="LBT28" s="0"/>
      <c r="LBU28" s="0"/>
      <c r="LBV28" s="0"/>
      <c r="LBW28" s="0"/>
      <c r="LBX28" s="0"/>
      <c r="LBY28" s="0"/>
      <c r="LBZ28" s="0"/>
      <c r="LCA28" s="0"/>
      <c r="LCB28" s="0"/>
      <c r="LCC28" s="0"/>
      <c r="LCD28" s="0"/>
      <c r="LCE28" s="0"/>
      <c r="LCF28" s="0"/>
      <c r="LCG28" s="0"/>
      <c r="LCH28" s="0"/>
      <c r="LCI28" s="0"/>
      <c r="LCJ28" s="0"/>
      <c r="LCK28" s="0"/>
      <c r="LCL28" s="0"/>
      <c r="LCM28" s="0"/>
      <c r="LCN28" s="0"/>
      <c r="LCO28" s="0"/>
      <c r="LCP28" s="0"/>
      <c r="LCQ28" s="0"/>
      <c r="LCR28" s="0"/>
      <c r="LCS28" s="0"/>
      <c r="LCT28" s="0"/>
      <c r="LCU28" s="0"/>
      <c r="LCV28" s="0"/>
      <c r="LCW28" s="0"/>
      <c r="LCX28" s="0"/>
      <c r="LCY28" s="0"/>
      <c r="LCZ28" s="0"/>
      <c r="LDA28" s="0"/>
      <c r="LDB28" s="0"/>
      <c r="LDC28" s="0"/>
      <c r="LDD28" s="0"/>
      <c r="LDE28" s="0"/>
      <c r="LDF28" s="0"/>
      <c r="LDG28" s="0"/>
      <c r="LDH28" s="0"/>
      <c r="LDI28" s="0"/>
      <c r="LDJ28" s="0"/>
      <c r="LDK28" s="0"/>
      <c r="LDL28" s="0"/>
      <c r="LDM28" s="0"/>
      <c r="LDN28" s="0"/>
      <c r="LDO28" s="0"/>
      <c r="LDP28" s="0"/>
      <c r="LDQ28" s="0"/>
      <c r="LDR28" s="0"/>
      <c r="LDS28" s="0"/>
      <c r="LDT28" s="0"/>
      <c r="LDU28" s="0"/>
      <c r="LDV28" s="0"/>
      <c r="LDW28" s="0"/>
      <c r="LDX28" s="0"/>
      <c r="LDY28" s="0"/>
      <c r="LDZ28" s="0"/>
      <c r="LEA28" s="0"/>
      <c r="LEB28" s="0"/>
      <c r="LEC28" s="0"/>
      <c r="LED28" s="0"/>
      <c r="LEE28" s="0"/>
      <c r="LEF28" s="0"/>
      <c r="LEG28" s="0"/>
      <c r="LEH28" s="0"/>
      <c r="LEI28" s="0"/>
      <c r="LEJ28" s="0"/>
      <c r="LEK28" s="0"/>
      <c r="LEL28" s="0"/>
      <c r="LEM28" s="0"/>
      <c r="LEN28" s="0"/>
      <c r="LEO28" s="0"/>
      <c r="LEP28" s="0"/>
      <c r="LEQ28" s="0"/>
      <c r="LER28" s="0"/>
      <c r="LES28" s="0"/>
      <c r="LET28" s="0"/>
      <c r="LEU28" s="0"/>
      <c r="LEV28" s="0"/>
      <c r="LEW28" s="0"/>
      <c r="LEX28" s="0"/>
      <c r="LEY28" s="0"/>
      <c r="LEZ28" s="0"/>
      <c r="LFA28" s="0"/>
      <c r="LFB28" s="0"/>
      <c r="LFC28" s="0"/>
      <c r="LFD28" s="0"/>
      <c r="LFE28" s="0"/>
      <c r="LFF28" s="0"/>
      <c r="LFG28" s="0"/>
      <c r="LFH28" s="0"/>
      <c r="LFI28" s="0"/>
      <c r="LFJ28" s="0"/>
      <c r="LFK28" s="0"/>
      <c r="LFL28" s="0"/>
      <c r="LFM28" s="0"/>
      <c r="LFN28" s="0"/>
      <c r="LFO28" s="0"/>
      <c r="LFP28" s="0"/>
      <c r="LFQ28" s="0"/>
      <c r="LFR28" s="0"/>
      <c r="LFS28" s="0"/>
      <c r="LFT28" s="0"/>
      <c r="LFU28" s="0"/>
      <c r="LFV28" s="0"/>
      <c r="LFW28" s="0"/>
      <c r="LFX28" s="0"/>
      <c r="LFY28" s="0"/>
      <c r="LFZ28" s="0"/>
      <c r="LGA28" s="0"/>
      <c r="LGB28" s="0"/>
      <c r="LGC28" s="0"/>
      <c r="LGD28" s="0"/>
      <c r="LGE28" s="0"/>
      <c r="LGF28" s="0"/>
      <c r="LGG28" s="0"/>
      <c r="LGH28" s="0"/>
      <c r="LGI28" s="0"/>
      <c r="LGJ28" s="0"/>
      <c r="LGK28" s="0"/>
      <c r="LGL28" s="0"/>
      <c r="LGM28" s="0"/>
      <c r="LGN28" s="0"/>
      <c r="LGO28" s="0"/>
      <c r="LGP28" s="0"/>
      <c r="LGQ28" s="0"/>
      <c r="LGR28" s="0"/>
      <c r="LGS28" s="0"/>
      <c r="LGT28" s="0"/>
      <c r="LGU28" s="0"/>
      <c r="LGV28" s="0"/>
      <c r="LGW28" s="0"/>
      <c r="LGX28" s="0"/>
      <c r="LGY28" s="0"/>
      <c r="LGZ28" s="0"/>
      <c r="LHA28" s="0"/>
      <c r="LHB28" s="0"/>
      <c r="LHC28" s="0"/>
      <c r="LHD28" s="0"/>
      <c r="LHE28" s="0"/>
      <c r="LHF28" s="0"/>
      <c r="LHG28" s="0"/>
      <c r="LHH28" s="0"/>
      <c r="LHI28" s="0"/>
      <c r="LHJ28" s="0"/>
      <c r="LHK28" s="0"/>
      <c r="LHL28" s="0"/>
      <c r="LHM28" s="0"/>
      <c r="LHN28" s="0"/>
      <c r="LHO28" s="0"/>
      <c r="LHP28" s="0"/>
      <c r="LHQ28" s="0"/>
      <c r="LHR28" s="0"/>
      <c r="LHS28" s="0"/>
      <c r="LHT28" s="0"/>
      <c r="LHU28" s="0"/>
      <c r="LHV28" s="0"/>
      <c r="LHW28" s="0"/>
      <c r="LHX28" s="0"/>
      <c r="LHY28" s="0"/>
      <c r="LHZ28" s="0"/>
      <c r="LIA28" s="0"/>
      <c r="LIB28" s="0"/>
      <c r="LIC28" s="0"/>
      <c r="LID28" s="0"/>
      <c r="LIE28" s="0"/>
      <c r="LIF28" s="0"/>
      <c r="LIG28" s="0"/>
      <c r="LIH28" s="0"/>
      <c r="LII28" s="0"/>
      <c r="LIJ28" s="0"/>
      <c r="LIK28" s="0"/>
      <c r="LIL28" s="0"/>
      <c r="LIM28" s="0"/>
      <c r="LIN28" s="0"/>
      <c r="LIO28" s="0"/>
      <c r="LIP28" s="0"/>
      <c r="LIQ28" s="0"/>
      <c r="LIR28" s="0"/>
      <c r="LIS28" s="0"/>
      <c r="LIT28" s="0"/>
      <c r="LIU28" s="0"/>
      <c r="LIV28" s="0"/>
      <c r="LIW28" s="0"/>
      <c r="LIX28" s="0"/>
      <c r="LIY28" s="0"/>
      <c r="LIZ28" s="0"/>
      <c r="LJA28" s="0"/>
      <c r="LJB28" s="0"/>
      <c r="LJC28" s="0"/>
      <c r="LJD28" s="0"/>
      <c r="LJE28" s="0"/>
      <c r="LJF28" s="0"/>
      <c r="LJG28" s="0"/>
      <c r="LJH28" s="0"/>
      <c r="LJI28" s="0"/>
      <c r="LJJ28" s="0"/>
      <c r="LJK28" s="0"/>
      <c r="LJL28" s="0"/>
      <c r="LJM28" s="0"/>
      <c r="LJN28" s="0"/>
      <c r="LJO28" s="0"/>
      <c r="LJP28" s="0"/>
      <c r="LJQ28" s="0"/>
      <c r="LJR28" s="0"/>
      <c r="LJS28" s="0"/>
      <c r="LJT28" s="0"/>
      <c r="LJU28" s="0"/>
      <c r="LJV28" s="0"/>
      <c r="LJW28" s="0"/>
      <c r="LJX28" s="0"/>
      <c r="LJY28" s="0"/>
      <c r="LJZ28" s="0"/>
      <c r="LKA28" s="0"/>
      <c r="LKB28" s="0"/>
      <c r="LKC28" s="0"/>
      <c r="LKD28" s="0"/>
      <c r="LKE28" s="0"/>
      <c r="LKF28" s="0"/>
      <c r="LKG28" s="0"/>
      <c r="LKH28" s="0"/>
      <c r="LKI28" s="0"/>
      <c r="LKJ28" s="0"/>
      <c r="LKK28" s="0"/>
      <c r="LKL28" s="0"/>
      <c r="LKM28" s="0"/>
      <c r="LKN28" s="0"/>
      <c r="LKO28" s="0"/>
      <c r="LKP28" s="0"/>
      <c r="LKQ28" s="0"/>
      <c r="LKR28" s="0"/>
      <c r="LKS28" s="0"/>
      <c r="LKT28" s="0"/>
      <c r="LKU28" s="0"/>
      <c r="LKV28" s="0"/>
      <c r="LKW28" s="0"/>
      <c r="LKX28" s="0"/>
      <c r="LKY28" s="0"/>
      <c r="LKZ28" s="0"/>
      <c r="LLA28" s="0"/>
      <c r="LLB28" s="0"/>
      <c r="LLC28" s="0"/>
      <c r="LLD28" s="0"/>
      <c r="LLE28" s="0"/>
      <c r="LLF28" s="0"/>
      <c r="LLG28" s="0"/>
      <c r="LLH28" s="0"/>
      <c r="LLI28" s="0"/>
      <c r="LLJ28" s="0"/>
      <c r="LLK28" s="0"/>
      <c r="LLL28" s="0"/>
      <c r="LLM28" s="0"/>
      <c r="LLN28" s="0"/>
      <c r="LLO28" s="0"/>
      <c r="LLP28" s="0"/>
      <c r="LLQ28" s="0"/>
      <c r="LLR28" s="0"/>
      <c r="LLS28" s="0"/>
      <c r="LLT28" s="0"/>
      <c r="LLU28" s="0"/>
      <c r="LLV28" s="0"/>
      <c r="LLW28" s="0"/>
      <c r="LLX28" s="0"/>
      <c r="LLY28" s="0"/>
      <c r="LLZ28" s="0"/>
      <c r="LMA28" s="0"/>
      <c r="LMB28" s="0"/>
      <c r="LMC28" s="0"/>
      <c r="LMD28" s="0"/>
      <c r="LME28" s="0"/>
      <c r="LMF28" s="0"/>
      <c r="LMG28" s="0"/>
      <c r="LMH28" s="0"/>
      <c r="LMI28" s="0"/>
      <c r="LMJ28" s="0"/>
      <c r="LMK28" s="0"/>
      <c r="LML28" s="0"/>
      <c r="LMM28" s="0"/>
      <c r="LMN28" s="0"/>
      <c r="LMO28" s="0"/>
      <c r="LMP28" s="0"/>
      <c r="LMQ28" s="0"/>
      <c r="LMR28" s="0"/>
      <c r="LMS28" s="0"/>
      <c r="LMT28" s="0"/>
      <c r="LMU28" s="0"/>
      <c r="LMV28" s="0"/>
      <c r="LMW28" s="0"/>
      <c r="LMX28" s="0"/>
      <c r="LMY28" s="0"/>
      <c r="LMZ28" s="0"/>
      <c r="LNA28" s="0"/>
      <c r="LNB28" s="0"/>
      <c r="LNC28" s="0"/>
      <c r="LND28" s="0"/>
      <c r="LNE28" s="0"/>
      <c r="LNF28" s="0"/>
      <c r="LNG28" s="0"/>
      <c r="LNH28" s="0"/>
      <c r="LNI28" s="0"/>
      <c r="LNJ28" s="0"/>
      <c r="LNK28" s="0"/>
      <c r="LNL28" s="0"/>
      <c r="LNM28" s="0"/>
      <c r="LNN28" s="0"/>
      <c r="LNO28" s="0"/>
      <c r="LNP28" s="0"/>
      <c r="LNQ28" s="0"/>
      <c r="LNR28" s="0"/>
      <c r="LNS28" s="0"/>
      <c r="LNT28" s="0"/>
      <c r="LNU28" s="0"/>
      <c r="LNV28" s="0"/>
      <c r="LNW28" s="0"/>
      <c r="LNX28" s="0"/>
      <c r="LNY28" s="0"/>
      <c r="LNZ28" s="0"/>
      <c r="LOA28" s="0"/>
      <c r="LOB28" s="0"/>
      <c r="LOC28" s="0"/>
      <c r="LOD28" s="0"/>
      <c r="LOE28" s="0"/>
      <c r="LOF28" s="0"/>
      <c r="LOG28" s="0"/>
      <c r="LOH28" s="0"/>
      <c r="LOI28" s="0"/>
      <c r="LOJ28" s="0"/>
      <c r="LOK28" s="0"/>
      <c r="LOL28" s="0"/>
      <c r="LOM28" s="0"/>
      <c r="LON28" s="0"/>
      <c r="LOO28" s="0"/>
      <c r="LOP28" s="0"/>
      <c r="LOQ28" s="0"/>
      <c r="LOR28" s="0"/>
      <c r="LOS28" s="0"/>
      <c r="LOT28" s="0"/>
      <c r="LOU28" s="0"/>
      <c r="LOV28" s="0"/>
      <c r="LOW28" s="0"/>
      <c r="LOX28" s="0"/>
      <c r="LOY28" s="0"/>
      <c r="LOZ28" s="0"/>
      <c r="LPA28" s="0"/>
      <c r="LPB28" s="0"/>
      <c r="LPC28" s="0"/>
      <c r="LPD28" s="0"/>
      <c r="LPE28" s="0"/>
      <c r="LPF28" s="0"/>
      <c r="LPG28" s="0"/>
      <c r="LPH28" s="0"/>
      <c r="LPI28" s="0"/>
      <c r="LPJ28" s="0"/>
      <c r="LPK28" s="0"/>
      <c r="LPL28" s="0"/>
      <c r="LPM28" s="0"/>
      <c r="LPN28" s="0"/>
      <c r="LPO28" s="0"/>
      <c r="LPP28" s="0"/>
      <c r="LPQ28" s="0"/>
      <c r="LPR28" s="0"/>
      <c r="LPS28" s="0"/>
      <c r="LPT28" s="0"/>
      <c r="LPU28" s="0"/>
      <c r="LPV28" s="0"/>
      <c r="LPW28" s="0"/>
      <c r="LPX28" s="0"/>
      <c r="LPY28" s="0"/>
      <c r="LPZ28" s="0"/>
      <c r="LQA28" s="0"/>
      <c r="LQB28" s="0"/>
      <c r="LQC28" s="0"/>
      <c r="LQD28" s="0"/>
      <c r="LQE28" s="0"/>
      <c r="LQF28" s="0"/>
      <c r="LQG28" s="0"/>
      <c r="LQH28" s="0"/>
      <c r="LQI28" s="0"/>
      <c r="LQJ28" s="0"/>
      <c r="LQK28" s="0"/>
      <c r="LQL28" s="0"/>
      <c r="LQM28" s="0"/>
      <c r="LQN28" s="0"/>
      <c r="LQO28" s="0"/>
      <c r="LQP28" s="0"/>
      <c r="LQQ28" s="0"/>
      <c r="LQR28" s="0"/>
      <c r="LQS28" s="0"/>
      <c r="LQT28" s="0"/>
      <c r="LQU28" s="0"/>
      <c r="LQV28" s="0"/>
      <c r="LQW28" s="0"/>
      <c r="LQX28" s="0"/>
      <c r="LQY28" s="0"/>
      <c r="LQZ28" s="0"/>
      <c r="LRA28" s="0"/>
      <c r="LRB28" s="0"/>
      <c r="LRC28" s="0"/>
      <c r="LRD28" s="0"/>
      <c r="LRE28" s="0"/>
      <c r="LRF28" s="0"/>
      <c r="LRG28" s="0"/>
      <c r="LRH28" s="0"/>
      <c r="LRI28" s="0"/>
      <c r="LRJ28" s="0"/>
      <c r="LRK28" s="0"/>
      <c r="LRL28" s="0"/>
      <c r="LRM28" s="0"/>
      <c r="LRN28" s="0"/>
      <c r="LRO28" s="0"/>
      <c r="LRP28" s="0"/>
      <c r="LRQ28" s="0"/>
      <c r="LRR28" s="0"/>
      <c r="LRS28" s="0"/>
      <c r="LRT28" s="0"/>
      <c r="LRU28" s="0"/>
      <c r="LRV28" s="0"/>
      <c r="LRW28" s="0"/>
      <c r="LRX28" s="0"/>
      <c r="LRY28" s="0"/>
      <c r="LRZ28" s="0"/>
      <c r="LSA28" s="0"/>
      <c r="LSB28" s="0"/>
      <c r="LSC28" s="0"/>
      <c r="LSD28" s="0"/>
      <c r="LSE28" s="0"/>
      <c r="LSF28" s="0"/>
      <c r="LSG28" s="0"/>
      <c r="LSH28" s="0"/>
      <c r="LSI28" s="0"/>
      <c r="LSJ28" s="0"/>
      <c r="LSK28" s="0"/>
      <c r="LSL28" s="0"/>
      <c r="LSM28" s="0"/>
      <c r="LSN28" s="0"/>
      <c r="LSO28" s="0"/>
      <c r="LSP28" s="0"/>
      <c r="LSQ28" s="0"/>
      <c r="LSR28" s="0"/>
      <c r="LSS28" s="0"/>
      <c r="LST28" s="0"/>
      <c r="LSU28" s="0"/>
      <c r="LSV28" s="0"/>
      <c r="LSW28" s="0"/>
      <c r="LSX28" s="0"/>
      <c r="LSY28" s="0"/>
      <c r="LSZ28" s="0"/>
      <c r="LTA28" s="0"/>
      <c r="LTB28" s="0"/>
      <c r="LTC28" s="0"/>
      <c r="LTD28" s="0"/>
      <c r="LTE28" s="0"/>
      <c r="LTF28" s="0"/>
      <c r="LTG28" s="0"/>
      <c r="LTH28" s="0"/>
      <c r="LTI28" s="0"/>
      <c r="LTJ28" s="0"/>
      <c r="LTK28" s="0"/>
      <c r="LTL28" s="0"/>
      <c r="LTM28" s="0"/>
      <c r="LTN28" s="0"/>
      <c r="LTO28" s="0"/>
      <c r="LTP28" s="0"/>
      <c r="LTQ28" s="0"/>
      <c r="LTR28" s="0"/>
      <c r="LTS28" s="0"/>
      <c r="LTT28" s="0"/>
      <c r="LTU28" s="0"/>
      <c r="LTV28" s="0"/>
      <c r="LTW28" s="0"/>
      <c r="LTX28" s="0"/>
      <c r="LTY28" s="0"/>
      <c r="LTZ28" s="0"/>
      <c r="LUA28" s="0"/>
      <c r="LUB28" s="0"/>
      <c r="LUC28" s="0"/>
      <c r="LUD28" s="0"/>
      <c r="LUE28" s="0"/>
      <c r="LUF28" s="0"/>
      <c r="LUG28" s="0"/>
      <c r="LUH28" s="0"/>
      <c r="LUI28" s="0"/>
      <c r="LUJ28" s="0"/>
      <c r="LUK28" s="0"/>
      <c r="LUL28" s="0"/>
      <c r="LUM28" s="0"/>
      <c r="LUN28" s="0"/>
      <c r="LUO28" s="0"/>
      <c r="LUP28" s="0"/>
      <c r="LUQ28" s="0"/>
      <c r="LUR28" s="0"/>
      <c r="LUS28" s="0"/>
      <c r="LUT28" s="0"/>
      <c r="LUU28" s="0"/>
      <c r="LUV28" s="0"/>
      <c r="LUW28" s="0"/>
      <c r="LUX28" s="0"/>
      <c r="LUY28" s="0"/>
      <c r="LUZ28" s="0"/>
      <c r="LVA28" s="0"/>
      <c r="LVB28" s="0"/>
      <c r="LVC28" s="0"/>
      <c r="LVD28" s="0"/>
      <c r="LVE28" s="0"/>
      <c r="LVF28" s="0"/>
      <c r="LVG28" s="0"/>
      <c r="LVH28" s="0"/>
      <c r="LVI28" s="0"/>
      <c r="LVJ28" s="0"/>
      <c r="LVK28" s="0"/>
      <c r="LVL28" s="0"/>
      <c r="LVM28" s="0"/>
      <c r="LVN28" s="0"/>
      <c r="LVO28" s="0"/>
      <c r="LVP28" s="0"/>
      <c r="LVQ28" s="0"/>
      <c r="LVR28" s="0"/>
      <c r="LVS28" s="0"/>
      <c r="LVT28" s="0"/>
      <c r="LVU28" s="0"/>
      <c r="LVV28" s="0"/>
      <c r="LVW28" s="0"/>
      <c r="LVX28" s="0"/>
      <c r="LVY28" s="0"/>
      <c r="LVZ28" s="0"/>
      <c r="LWA28" s="0"/>
      <c r="LWB28" s="0"/>
      <c r="LWC28" s="0"/>
      <c r="LWD28" s="0"/>
      <c r="LWE28" s="0"/>
      <c r="LWF28" s="0"/>
      <c r="LWG28" s="0"/>
      <c r="LWH28" s="0"/>
      <c r="LWI28" s="0"/>
      <c r="LWJ28" s="0"/>
      <c r="LWK28" s="0"/>
      <c r="LWL28" s="0"/>
      <c r="LWM28" s="0"/>
      <c r="LWN28" s="0"/>
      <c r="LWO28" s="0"/>
      <c r="LWP28" s="0"/>
      <c r="LWQ28" s="0"/>
      <c r="LWR28" s="0"/>
      <c r="LWS28" s="0"/>
      <c r="LWT28" s="0"/>
      <c r="LWU28" s="0"/>
      <c r="LWV28" s="0"/>
      <c r="LWW28" s="0"/>
      <c r="LWX28" s="0"/>
      <c r="LWY28" s="0"/>
      <c r="LWZ28" s="0"/>
      <c r="LXA28" s="0"/>
      <c r="LXB28" s="0"/>
      <c r="LXC28" s="0"/>
      <c r="LXD28" s="0"/>
      <c r="LXE28" s="0"/>
      <c r="LXF28" s="0"/>
      <c r="LXG28" s="0"/>
      <c r="LXH28" s="0"/>
      <c r="LXI28" s="0"/>
      <c r="LXJ28" s="0"/>
      <c r="LXK28" s="0"/>
      <c r="LXL28" s="0"/>
      <c r="LXM28" s="0"/>
      <c r="LXN28" s="0"/>
      <c r="LXO28" s="0"/>
      <c r="LXP28" s="0"/>
      <c r="LXQ28" s="0"/>
      <c r="LXR28" s="0"/>
      <c r="LXS28" s="0"/>
      <c r="LXT28" s="0"/>
      <c r="LXU28" s="0"/>
      <c r="LXV28" s="0"/>
      <c r="LXW28" s="0"/>
      <c r="LXX28" s="0"/>
      <c r="LXY28" s="0"/>
      <c r="LXZ28" s="0"/>
      <c r="LYA28" s="0"/>
      <c r="LYB28" s="0"/>
      <c r="LYC28" s="0"/>
      <c r="LYD28" s="0"/>
      <c r="LYE28" s="0"/>
      <c r="LYF28" s="0"/>
      <c r="LYG28" s="0"/>
      <c r="LYH28" s="0"/>
      <c r="LYI28" s="0"/>
      <c r="LYJ28" s="0"/>
      <c r="LYK28" s="0"/>
      <c r="LYL28" s="0"/>
      <c r="LYM28" s="0"/>
      <c r="LYN28" s="0"/>
      <c r="LYO28" s="0"/>
      <c r="LYP28" s="0"/>
      <c r="LYQ28" s="0"/>
      <c r="LYR28" s="0"/>
      <c r="LYS28" s="0"/>
      <c r="LYT28" s="0"/>
      <c r="LYU28" s="0"/>
      <c r="LYV28" s="0"/>
      <c r="LYW28" s="0"/>
      <c r="LYX28" s="0"/>
      <c r="LYY28" s="0"/>
      <c r="LYZ28" s="0"/>
      <c r="LZA28" s="0"/>
      <c r="LZB28" s="0"/>
      <c r="LZC28" s="0"/>
      <c r="LZD28" s="0"/>
      <c r="LZE28" s="0"/>
      <c r="LZF28" s="0"/>
      <c r="LZG28" s="0"/>
      <c r="LZH28" s="0"/>
      <c r="LZI28" s="0"/>
      <c r="LZJ28" s="0"/>
      <c r="LZK28" s="0"/>
      <c r="LZL28" s="0"/>
      <c r="LZM28" s="0"/>
      <c r="LZN28" s="0"/>
      <c r="LZO28" s="0"/>
      <c r="LZP28" s="0"/>
      <c r="LZQ28" s="0"/>
      <c r="LZR28" s="0"/>
      <c r="LZS28" s="0"/>
      <c r="LZT28" s="0"/>
      <c r="LZU28" s="0"/>
      <c r="LZV28" s="0"/>
      <c r="LZW28" s="0"/>
      <c r="LZX28" s="0"/>
      <c r="LZY28" s="0"/>
      <c r="LZZ28" s="0"/>
      <c r="MAA28" s="0"/>
      <c r="MAB28" s="0"/>
      <c r="MAC28" s="0"/>
      <c r="MAD28" s="0"/>
      <c r="MAE28" s="0"/>
      <c r="MAF28" s="0"/>
      <c r="MAG28" s="0"/>
      <c r="MAH28" s="0"/>
      <c r="MAI28" s="0"/>
      <c r="MAJ28" s="0"/>
      <c r="MAK28" s="0"/>
      <c r="MAL28" s="0"/>
      <c r="MAM28" s="0"/>
      <c r="MAN28" s="0"/>
      <c r="MAO28" s="0"/>
      <c r="MAP28" s="0"/>
      <c r="MAQ28" s="0"/>
      <c r="MAR28" s="0"/>
      <c r="MAS28" s="0"/>
      <c r="MAT28" s="0"/>
      <c r="MAU28" s="0"/>
      <c r="MAV28" s="0"/>
      <c r="MAW28" s="0"/>
      <c r="MAX28" s="0"/>
      <c r="MAY28" s="0"/>
      <c r="MAZ28" s="0"/>
      <c r="MBA28" s="0"/>
      <c r="MBB28" s="0"/>
      <c r="MBC28" s="0"/>
      <c r="MBD28" s="0"/>
      <c r="MBE28" s="0"/>
      <c r="MBF28" s="0"/>
      <c r="MBG28" s="0"/>
      <c r="MBH28" s="0"/>
      <c r="MBI28" s="0"/>
      <c r="MBJ28" s="0"/>
      <c r="MBK28" s="0"/>
      <c r="MBL28" s="0"/>
      <c r="MBM28" s="0"/>
      <c r="MBN28" s="0"/>
      <c r="MBO28" s="0"/>
      <c r="MBP28" s="0"/>
      <c r="MBQ28" s="0"/>
      <c r="MBR28" s="0"/>
      <c r="MBS28" s="0"/>
      <c r="MBT28" s="0"/>
      <c r="MBU28" s="0"/>
      <c r="MBV28" s="0"/>
      <c r="MBW28" s="0"/>
      <c r="MBX28" s="0"/>
      <c r="MBY28" s="0"/>
      <c r="MBZ28" s="0"/>
      <c r="MCA28" s="0"/>
      <c r="MCB28" s="0"/>
      <c r="MCC28" s="0"/>
      <c r="MCD28" s="0"/>
      <c r="MCE28" s="0"/>
      <c r="MCF28" s="0"/>
      <c r="MCG28" s="0"/>
      <c r="MCH28" s="0"/>
      <c r="MCI28" s="0"/>
      <c r="MCJ28" s="0"/>
      <c r="MCK28" s="0"/>
      <c r="MCL28" s="0"/>
      <c r="MCM28" s="0"/>
      <c r="MCN28" s="0"/>
      <c r="MCO28" s="0"/>
      <c r="MCP28" s="0"/>
      <c r="MCQ28" s="0"/>
      <c r="MCR28" s="0"/>
      <c r="MCS28" s="0"/>
      <c r="MCT28" s="0"/>
      <c r="MCU28" s="0"/>
      <c r="MCV28" s="0"/>
      <c r="MCW28" s="0"/>
      <c r="MCX28" s="0"/>
      <c r="MCY28" s="0"/>
      <c r="MCZ28" s="0"/>
      <c r="MDA28" s="0"/>
      <c r="MDB28" s="0"/>
      <c r="MDC28" s="0"/>
      <c r="MDD28" s="0"/>
      <c r="MDE28" s="0"/>
      <c r="MDF28" s="0"/>
      <c r="MDG28" s="0"/>
      <c r="MDH28" s="0"/>
      <c r="MDI28" s="0"/>
      <c r="MDJ28" s="0"/>
      <c r="MDK28" s="0"/>
      <c r="MDL28" s="0"/>
      <c r="MDM28" s="0"/>
      <c r="MDN28" s="0"/>
      <c r="MDO28" s="0"/>
      <c r="MDP28" s="0"/>
      <c r="MDQ28" s="0"/>
      <c r="MDR28" s="0"/>
      <c r="MDS28" s="0"/>
      <c r="MDT28" s="0"/>
      <c r="MDU28" s="0"/>
      <c r="MDV28" s="0"/>
      <c r="MDW28" s="0"/>
      <c r="MDX28" s="0"/>
      <c r="MDY28" s="0"/>
      <c r="MDZ28" s="0"/>
      <c r="MEA28" s="0"/>
      <c r="MEB28" s="0"/>
      <c r="MEC28" s="0"/>
      <c r="MED28" s="0"/>
      <c r="MEE28" s="0"/>
      <c r="MEF28" s="0"/>
      <c r="MEG28" s="0"/>
      <c r="MEH28" s="0"/>
      <c r="MEI28" s="0"/>
      <c r="MEJ28" s="0"/>
      <c r="MEK28" s="0"/>
      <c r="MEL28" s="0"/>
      <c r="MEM28" s="0"/>
      <c r="MEN28" s="0"/>
      <c r="MEO28" s="0"/>
      <c r="MEP28" s="0"/>
      <c r="MEQ28" s="0"/>
      <c r="MER28" s="0"/>
      <c r="MES28" s="0"/>
      <c r="MET28" s="0"/>
      <c r="MEU28" s="0"/>
      <c r="MEV28" s="0"/>
      <c r="MEW28" s="0"/>
      <c r="MEX28" s="0"/>
      <c r="MEY28" s="0"/>
      <c r="MEZ28" s="0"/>
      <c r="MFA28" s="0"/>
      <c r="MFB28" s="0"/>
      <c r="MFC28" s="0"/>
      <c r="MFD28" s="0"/>
      <c r="MFE28" s="0"/>
      <c r="MFF28" s="0"/>
      <c r="MFG28" s="0"/>
      <c r="MFH28" s="0"/>
      <c r="MFI28" s="0"/>
      <c r="MFJ28" s="0"/>
      <c r="MFK28" s="0"/>
      <c r="MFL28" s="0"/>
      <c r="MFM28" s="0"/>
      <c r="MFN28" s="0"/>
      <c r="MFO28" s="0"/>
      <c r="MFP28" s="0"/>
      <c r="MFQ28" s="0"/>
      <c r="MFR28" s="0"/>
      <c r="MFS28" s="0"/>
      <c r="MFT28" s="0"/>
      <c r="MFU28" s="0"/>
      <c r="MFV28" s="0"/>
      <c r="MFW28" s="0"/>
      <c r="MFX28" s="0"/>
      <c r="MFY28" s="0"/>
      <c r="MFZ28" s="0"/>
      <c r="MGA28" s="0"/>
      <c r="MGB28" s="0"/>
      <c r="MGC28" s="0"/>
      <c r="MGD28" s="0"/>
      <c r="MGE28" s="0"/>
      <c r="MGF28" s="0"/>
      <c r="MGG28" s="0"/>
      <c r="MGH28" s="0"/>
      <c r="MGI28" s="0"/>
      <c r="MGJ28" s="0"/>
      <c r="MGK28" s="0"/>
      <c r="MGL28" s="0"/>
      <c r="MGM28" s="0"/>
      <c r="MGN28" s="0"/>
      <c r="MGO28" s="0"/>
      <c r="MGP28" s="0"/>
      <c r="MGQ28" s="0"/>
      <c r="MGR28" s="0"/>
      <c r="MGS28" s="0"/>
      <c r="MGT28" s="0"/>
      <c r="MGU28" s="0"/>
      <c r="MGV28" s="0"/>
      <c r="MGW28" s="0"/>
      <c r="MGX28" s="0"/>
      <c r="MGY28" s="0"/>
      <c r="MGZ28" s="0"/>
      <c r="MHA28" s="0"/>
      <c r="MHB28" s="0"/>
      <c r="MHC28" s="0"/>
      <c r="MHD28" s="0"/>
      <c r="MHE28" s="0"/>
      <c r="MHF28" s="0"/>
      <c r="MHG28" s="0"/>
      <c r="MHH28" s="0"/>
      <c r="MHI28" s="0"/>
      <c r="MHJ28" s="0"/>
      <c r="MHK28" s="0"/>
      <c r="MHL28" s="0"/>
      <c r="MHM28" s="0"/>
      <c r="MHN28" s="0"/>
      <c r="MHO28" s="0"/>
      <c r="MHP28" s="0"/>
      <c r="MHQ28" s="0"/>
      <c r="MHR28" s="0"/>
      <c r="MHS28" s="0"/>
      <c r="MHT28" s="0"/>
      <c r="MHU28" s="0"/>
      <c r="MHV28" s="0"/>
      <c r="MHW28" s="0"/>
      <c r="MHX28" s="0"/>
      <c r="MHY28" s="0"/>
      <c r="MHZ28" s="0"/>
      <c r="MIA28" s="0"/>
      <c r="MIB28" s="0"/>
      <c r="MIC28" s="0"/>
      <c r="MID28" s="0"/>
      <c r="MIE28" s="0"/>
      <c r="MIF28" s="0"/>
      <c r="MIG28" s="0"/>
      <c r="MIH28" s="0"/>
      <c r="MII28" s="0"/>
      <c r="MIJ28" s="0"/>
      <c r="MIK28" s="0"/>
      <c r="MIL28" s="0"/>
      <c r="MIM28" s="0"/>
      <c r="MIN28" s="0"/>
      <c r="MIO28" s="0"/>
      <c r="MIP28" s="0"/>
      <c r="MIQ28" s="0"/>
      <c r="MIR28" s="0"/>
      <c r="MIS28" s="0"/>
      <c r="MIT28" s="0"/>
      <c r="MIU28" s="0"/>
      <c r="MIV28" s="0"/>
      <c r="MIW28" s="0"/>
      <c r="MIX28" s="0"/>
      <c r="MIY28" s="0"/>
      <c r="MIZ28" s="0"/>
      <c r="MJA28" s="0"/>
      <c r="MJB28" s="0"/>
      <c r="MJC28" s="0"/>
      <c r="MJD28" s="0"/>
      <c r="MJE28" s="0"/>
      <c r="MJF28" s="0"/>
      <c r="MJG28" s="0"/>
      <c r="MJH28" s="0"/>
      <c r="MJI28" s="0"/>
      <c r="MJJ28" s="0"/>
      <c r="MJK28" s="0"/>
      <c r="MJL28" s="0"/>
      <c r="MJM28" s="0"/>
      <c r="MJN28" s="0"/>
      <c r="MJO28" s="0"/>
      <c r="MJP28" s="0"/>
      <c r="MJQ28" s="0"/>
      <c r="MJR28" s="0"/>
      <c r="MJS28" s="0"/>
      <c r="MJT28" s="0"/>
      <c r="MJU28" s="0"/>
      <c r="MJV28" s="0"/>
      <c r="MJW28" s="0"/>
      <c r="MJX28" s="0"/>
      <c r="MJY28" s="0"/>
      <c r="MJZ28" s="0"/>
      <c r="MKA28" s="0"/>
      <c r="MKB28" s="0"/>
      <c r="MKC28" s="0"/>
      <c r="MKD28" s="0"/>
      <c r="MKE28" s="0"/>
      <c r="MKF28" s="0"/>
      <c r="MKG28" s="0"/>
      <c r="MKH28" s="0"/>
      <c r="MKI28" s="0"/>
      <c r="MKJ28" s="0"/>
      <c r="MKK28" s="0"/>
      <c r="MKL28" s="0"/>
      <c r="MKM28" s="0"/>
      <c r="MKN28" s="0"/>
      <c r="MKO28" s="0"/>
      <c r="MKP28" s="0"/>
      <c r="MKQ28" s="0"/>
      <c r="MKR28" s="0"/>
      <c r="MKS28" s="0"/>
      <c r="MKT28" s="0"/>
      <c r="MKU28" s="0"/>
      <c r="MKV28" s="0"/>
      <c r="MKW28" s="0"/>
      <c r="MKX28" s="0"/>
      <c r="MKY28" s="0"/>
      <c r="MKZ28" s="0"/>
      <c r="MLA28" s="0"/>
      <c r="MLB28" s="0"/>
      <c r="MLC28" s="0"/>
      <c r="MLD28" s="0"/>
      <c r="MLE28" s="0"/>
      <c r="MLF28" s="0"/>
      <c r="MLG28" s="0"/>
      <c r="MLH28" s="0"/>
      <c r="MLI28" s="0"/>
      <c r="MLJ28" s="0"/>
      <c r="MLK28" s="0"/>
      <c r="MLL28" s="0"/>
      <c r="MLM28" s="0"/>
      <c r="MLN28" s="0"/>
      <c r="MLO28" s="0"/>
      <c r="MLP28" s="0"/>
      <c r="MLQ28" s="0"/>
      <c r="MLR28" s="0"/>
      <c r="MLS28" s="0"/>
      <c r="MLT28" s="0"/>
      <c r="MLU28" s="0"/>
      <c r="MLV28" s="0"/>
      <c r="MLW28" s="0"/>
      <c r="MLX28" s="0"/>
      <c r="MLY28" s="0"/>
      <c r="MLZ28" s="0"/>
      <c r="MMA28" s="0"/>
      <c r="MMB28" s="0"/>
      <c r="MMC28" s="0"/>
      <c r="MMD28" s="0"/>
      <c r="MME28" s="0"/>
      <c r="MMF28" s="0"/>
      <c r="MMG28" s="0"/>
      <c r="MMH28" s="0"/>
      <c r="MMI28" s="0"/>
      <c r="MMJ28" s="0"/>
      <c r="MMK28" s="0"/>
      <c r="MML28" s="0"/>
      <c r="MMM28" s="0"/>
      <c r="MMN28" s="0"/>
      <c r="MMO28" s="0"/>
      <c r="MMP28" s="0"/>
      <c r="MMQ28" s="0"/>
      <c r="MMR28" s="0"/>
      <c r="MMS28" s="0"/>
      <c r="MMT28" s="0"/>
      <c r="MMU28" s="0"/>
      <c r="MMV28" s="0"/>
      <c r="MMW28" s="0"/>
      <c r="MMX28" s="0"/>
      <c r="MMY28" s="0"/>
      <c r="MMZ28" s="0"/>
      <c r="MNA28" s="0"/>
      <c r="MNB28" s="0"/>
      <c r="MNC28" s="0"/>
      <c r="MND28" s="0"/>
      <c r="MNE28" s="0"/>
      <c r="MNF28" s="0"/>
      <c r="MNG28" s="0"/>
      <c r="MNH28" s="0"/>
      <c r="MNI28" s="0"/>
      <c r="MNJ28" s="0"/>
      <c r="MNK28" s="0"/>
      <c r="MNL28" s="0"/>
      <c r="MNM28" s="0"/>
      <c r="MNN28" s="0"/>
      <c r="MNO28" s="0"/>
      <c r="MNP28" s="0"/>
      <c r="MNQ28" s="0"/>
      <c r="MNR28" s="0"/>
      <c r="MNS28" s="0"/>
      <c r="MNT28" s="0"/>
      <c r="MNU28" s="0"/>
      <c r="MNV28" s="0"/>
      <c r="MNW28" s="0"/>
      <c r="MNX28" s="0"/>
      <c r="MNY28" s="0"/>
      <c r="MNZ28" s="0"/>
      <c r="MOA28" s="0"/>
      <c r="MOB28" s="0"/>
      <c r="MOC28" s="0"/>
      <c r="MOD28" s="0"/>
      <c r="MOE28" s="0"/>
      <c r="MOF28" s="0"/>
      <c r="MOG28" s="0"/>
      <c r="MOH28" s="0"/>
      <c r="MOI28" s="0"/>
      <c r="MOJ28" s="0"/>
      <c r="MOK28" s="0"/>
      <c r="MOL28" s="0"/>
      <c r="MOM28" s="0"/>
      <c r="MON28" s="0"/>
      <c r="MOO28" s="0"/>
      <c r="MOP28" s="0"/>
      <c r="MOQ28" s="0"/>
      <c r="MOR28" s="0"/>
      <c r="MOS28" s="0"/>
      <c r="MOT28" s="0"/>
      <c r="MOU28" s="0"/>
      <c r="MOV28" s="0"/>
      <c r="MOW28" s="0"/>
      <c r="MOX28" s="0"/>
      <c r="MOY28" s="0"/>
      <c r="MOZ28" s="0"/>
      <c r="MPA28" s="0"/>
      <c r="MPB28" s="0"/>
      <c r="MPC28" s="0"/>
      <c r="MPD28" s="0"/>
      <c r="MPE28" s="0"/>
      <c r="MPF28" s="0"/>
      <c r="MPG28" s="0"/>
      <c r="MPH28" s="0"/>
      <c r="MPI28" s="0"/>
      <c r="MPJ28" s="0"/>
      <c r="MPK28" s="0"/>
      <c r="MPL28" s="0"/>
      <c r="MPM28" s="0"/>
      <c r="MPN28" s="0"/>
      <c r="MPO28" s="0"/>
      <c r="MPP28" s="0"/>
      <c r="MPQ28" s="0"/>
      <c r="MPR28" s="0"/>
      <c r="MPS28" s="0"/>
      <c r="MPT28" s="0"/>
      <c r="MPU28" s="0"/>
      <c r="MPV28" s="0"/>
      <c r="MPW28" s="0"/>
      <c r="MPX28" s="0"/>
      <c r="MPY28" s="0"/>
      <c r="MPZ28" s="0"/>
      <c r="MQA28" s="0"/>
      <c r="MQB28" s="0"/>
      <c r="MQC28" s="0"/>
      <c r="MQD28" s="0"/>
      <c r="MQE28" s="0"/>
      <c r="MQF28" s="0"/>
      <c r="MQG28" s="0"/>
      <c r="MQH28" s="0"/>
      <c r="MQI28" s="0"/>
      <c r="MQJ28" s="0"/>
      <c r="MQK28" s="0"/>
      <c r="MQL28" s="0"/>
      <c r="MQM28" s="0"/>
      <c r="MQN28" s="0"/>
      <c r="MQO28" s="0"/>
      <c r="MQP28" s="0"/>
      <c r="MQQ28" s="0"/>
      <c r="MQR28" s="0"/>
      <c r="MQS28" s="0"/>
      <c r="MQT28" s="0"/>
      <c r="MQU28" s="0"/>
      <c r="MQV28" s="0"/>
      <c r="MQW28" s="0"/>
      <c r="MQX28" s="0"/>
      <c r="MQY28" s="0"/>
      <c r="MQZ28" s="0"/>
      <c r="MRA28" s="0"/>
      <c r="MRB28" s="0"/>
      <c r="MRC28" s="0"/>
      <c r="MRD28" s="0"/>
      <c r="MRE28" s="0"/>
      <c r="MRF28" s="0"/>
      <c r="MRG28" s="0"/>
      <c r="MRH28" s="0"/>
      <c r="MRI28" s="0"/>
      <c r="MRJ28" s="0"/>
      <c r="MRK28" s="0"/>
      <c r="MRL28" s="0"/>
      <c r="MRM28" s="0"/>
      <c r="MRN28" s="0"/>
      <c r="MRO28" s="0"/>
      <c r="MRP28" s="0"/>
      <c r="MRQ28" s="0"/>
      <c r="MRR28" s="0"/>
      <c r="MRS28" s="0"/>
      <c r="MRT28" s="0"/>
      <c r="MRU28" s="0"/>
      <c r="MRV28" s="0"/>
      <c r="MRW28" s="0"/>
      <c r="MRX28" s="0"/>
      <c r="MRY28" s="0"/>
      <c r="MRZ28" s="0"/>
      <c r="MSA28" s="0"/>
      <c r="MSB28" s="0"/>
      <c r="MSC28" s="0"/>
      <c r="MSD28" s="0"/>
      <c r="MSE28" s="0"/>
      <c r="MSF28" s="0"/>
      <c r="MSG28" s="0"/>
      <c r="MSH28" s="0"/>
      <c r="MSI28" s="0"/>
      <c r="MSJ28" s="0"/>
      <c r="MSK28" s="0"/>
      <c r="MSL28" s="0"/>
      <c r="MSM28" s="0"/>
      <c r="MSN28" s="0"/>
      <c r="MSO28" s="0"/>
      <c r="MSP28" s="0"/>
      <c r="MSQ28" s="0"/>
      <c r="MSR28" s="0"/>
      <c r="MSS28" s="0"/>
      <c r="MST28" s="0"/>
      <c r="MSU28" s="0"/>
      <c r="MSV28" s="0"/>
      <c r="MSW28" s="0"/>
      <c r="MSX28" s="0"/>
      <c r="MSY28" s="0"/>
      <c r="MSZ28" s="0"/>
      <c r="MTA28" s="0"/>
      <c r="MTB28" s="0"/>
      <c r="MTC28" s="0"/>
      <c r="MTD28" s="0"/>
      <c r="MTE28" s="0"/>
      <c r="MTF28" s="0"/>
      <c r="MTG28" s="0"/>
      <c r="MTH28" s="0"/>
      <c r="MTI28" s="0"/>
      <c r="MTJ28" s="0"/>
      <c r="MTK28" s="0"/>
      <c r="MTL28" s="0"/>
      <c r="MTM28" s="0"/>
      <c r="MTN28" s="0"/>
      <c r="MTO28" s="0"/>
      <c r="MTP28" s="0"/>
      <c r="MTQ28" s="0"/>
      <c r="MTR28" s="0"/>
      <c r="MTS28" s="0"/>
      <c r="MTT28" s="0"/>
      <c r="MTU28" s="0"/>
      <c r="MTV28" s="0"/>
      <c r="MTW28" s="0"/>
      <c r="MTX28" s="0"/>
      <c r="MTY28" s="0"/>
      <c r="MTZ28" s="0"/>
      <c r="MUA28" s="0"/>
      <c r="MUB28" s="0"/>
      <c r="MUC28" s="0"/>
      <c r="MUD28" s="0"/>
      <c r="MUE28" s="0"/>
      <c r="MUF28" s="0"/>
      <c r="MUG28" s="0"/>
      <c r="MUH28" s="0"/>
      <c r="MUI28" s="0"/>
      <c r="MUJ28" s="0"/>
      <c r="MUK28" s="0"/>
      <c r="MUL28" s="0"/>
      <c r="MUM28" s="0"/>
      <c r="MUN28" s="0"/>
      <c r="MUO28" s="0"/>
      <c r="MUP28" s="0"/>
      <c r="MUQ28" s="0"/>
      <c r="MUR28" s="0"/>
      <c r="MUS28" s="0"/>
      <c r="MUT28" s="0"/>
      <c r="MUU28" s="0"/>
      <c r="MUV28" s="0"/>
      <c r="MUW28" s="0"/>
      <c r="MUX28" s="0"/>
      <c r="MUY28" s="0"/>
      <c r="MUZ28" s="0"/>
      <c r="MVA28" s="0"/>
      <c r="MVB28" s="0"/>
      <c r="MVC28" s="0"/>
      <c r="MVD28" s="0"/>
      <c r="MVE28" s="0"/>
      <c r="MVF28" s="0"/>
      <c r="MVG28" s="0"/>
      <c r="MVH28" s="0"/>
      <c r="MVI28" s="0"/>
      <c r="MVJ28" s="0"/>
      <c r="MVK28" s="0"/>
      <c r="MVL28" s="0"/>
      <c r="MVM28" s="0"/>
      <c r="MVN28" s="0"/>
      <c r="MVO28" s="0"/>
      <c r="MVP28" s="0"/>
      <c r="MVQ28" s="0"/>
      <c r="MVR28" s="0"/>
      <c r="MVS28" s="0"/>
      <c r="MVT28" s="0"/>
      <c r="MVU28" s="0"/>
      <c r="MVV28" s="0"/>
      <c r="MVW28" s="0"/>
      <c r="MVX28" s="0"/>
      <c r="MVY28" s="0"/>
      <c r="MVZ28" s="0"/>
      <c r="MWA28" s="0"/>
      <c r="MWB28" s="0"/>
      <c r="MWC28" s="0"/>
      <c r="MWD28" s="0"/>
      <c r="MWE28" s="0"/>
      <c r="MWF28" s="0"/>
      <c r="MWG28" s="0"/>
      <c r="MWH28" s="0"/>
      <c r="MWI28" s="0"/>
      <c r="MWJ28" s="0"/>
      <c r="MWK28" s="0"/>
      <c r="MWL28" s="0"/>
      <c r="MWM28" s="0"/>
      <c r="MWN28" s="0"/>
      <c r="MWO28" s="0"/>
      <c r="MWP28" s="0"/>
      <c r="MWQ28" s="0"/>
      <c r="MWR28" s="0"/>
      <c r="MWS28" s="0"/>
      <c r="MWT28" s="0"/>
      <c r="MWU28" s="0"/>
      <c r="MWV28" s="0"/>
      <c r="MWW28" s="0"/>
      <c r="MWX28" s="0"/>
      <c r="MWY28" s="0"/>
      <c r="MWZ28" s="0"/>
      <c r="MXA28" s="0"/>
      <c r="MXB28" s="0"/>
      <c r="MXC28" s="0"/>
      <c r="MXD28" s="0"/>
      <c r="MXE28" s="0"/>
      <c r="MXF28" s="0"/>
      <c r="MXG28" s="0"/>
      <c r="MXH28" s="0"/>
      <c r="MXI28" s="0"/>
      <c r="MXJ28" s="0"/>
      <c r="MXK28" s="0"/>
      <c r="MXL28" s="0"/>
      <c r="MXM28" s="0"/>
      <c r="MXN28" s="0"/>
      <c r="MXO28" s="0"/>
      <c r="MXP28" s="0"/>
      <c r="MXQ28" s="0"/>
      <c r="MXR28" s="0"/>
      <c r="MXS28" s="0"/>
      <c r="MXT28" s="0"/>
      <c r="MXU28" s="0"/>
      <c r="MXV28" s="0"/>
      <c r="MXW28" s="0"/>
      <c r="MXX28" s="0"/>
      <c r="MXY28" s="0"/>
      <c r="MXZ28" s="0"/>
      <c r="MYA28" s="0"/>
      <c r="MYB28" s="0"/>
      <c r="MYC28" s="0"/>
      <c r="MYD28" s="0"/>
      <c r="MYE28" s="0"/>
      <c r="MYF28" s="0"/>
      <c r="MYG28" s="0"/>
      <c r="MYH28" s="0"/>
      <c r="MYI28" s="0"/>
      <c r="MYJ28" s="0"/>
      <c r="MYK28" s="0"/>
      <c r="MYL28" s="0"/>
      <c r="MYM28" s="0"/>
      <c r="MYN28" s="0"/>
      <c r="MYO28" s="0"/>
      <c r="MYP28" s="0"/>
      <c r="MYQ28" s="0"/>
      <c r="MYR28" s="0"/>
      <c r="MYS28" s="0"/>
      <c r="MYT28" s="0"/>
      <c r="MYU28" s="0"/>
      <c r="MYV28" s="0"/>
      <c r="MYW28" s="0"/>
      <c r="MYX28" s="0"/>
      <c r="MYY28" s="0"/>
      <c r="MYZ28" s="0"/>
      <c r="MZA28" s="0"/>
      <c r="MZB28" s="0"/>
      <c r="MZC28" s="0"/>
      <c r="MZD28" s="0"/>
      <c r="MZE28" s="0"/>
      <c r="MZF28" s="0"/>
      <c r="MZG28" s="0"/>
      <c r="MZH28" s="0"/>
      <c r="MZI28" s="0"/>
      <c r="MZJ28" s="0"/>
      <c r="MZK28" s="0"/>
      <c r="MZL28" s="0"/>
      <c r="MZM28" s="0"/>
      <c r="MZN28" s="0"/>
      <c r="MZO28" s="0"/>
      <c r="MZP28" s="0"/>
      <c r="MZQ28" s="0"/>
      <c r="MZR28" s="0"/>
      <c r="MZS28" s="0"/>
      <c r="MZT28" s="0"/>
      <c r="MZU28" s="0"/>
      <c r="MZV28" s="0"/>
      <c r="MZW28" s="0"/>
      <c r="MZX28" s="0"/>
      <c r="MZY28" s="0"/>
      <c r="MZZ28" s="0"/>
      <c r="NAA28" s="0"/>
      <c r="NAB28" s="0"/>
      <c r="NAC28" s="0"/>
      <c r="NAD28" s="0"/>
      <c r="NAE28" s="0"/>
      <c r="NAF28" s="0"/>
      <c r="NAG28" s="0"/>
      <c r="NAH28" s="0"/>
      <c r="NAI28" s="0"/>
      <c r="NAJ28" s="0"/>
      <c r="NAK28" s="0"/>
      <c r="NAL28" s="0"/>
      <c r="NAM28" s="0"/>
      <c r="NAN28" s="0"/>
      <c r="NAO28" s="0"/>
      <c r="NAP28" s="0"/>
      <c r="NAQ28" s="0"/>
      <c r="NAR28" s="0"/>
      <c r="NAS28" s="0"/>
      <c r="NAT28" s="0"/>
      <c r="NAU28" s="0"/>
      <c r="NAV28" s="0"/>
      <c r="NAW28" s="0"/>
      <c r="NAX28" s="0"/>
      <c r="NAY28" s="0"/>
      <c r="NAZ28" s="0"/>
      <c r="NBA28" s="0"/>
      <c r="NBB28" s="0"/>
      <c r="NBC28" s="0"/>
      <c r="NBD28" s="0"/>
      <c r="NBE28" s="0"/>
      <c r="NBF28" s="0"/>
      <c r="NBG28" s="0"/>
      <c r="NBH28" s="0"/>
      <c r="NBI28" s="0"/>
      <c r="NBJ28" s="0"/>
      <c r="NBK28" s="0"/>
      <c r="NBL28" s="0"/>
      <c r="NBM28" s="0"/>
      <c r="NBN28" s="0"/>
      <c r="NBO28" s="0"/>
      <c r="NBP28" s="0"/>
      <c r="NBQ28" s="0"/>
      <c r="NBR28" s="0"/>
      <c r="NBS28" s="0"/>
      <c r="NBT28" s="0"/>
      <c r="NBU28" s="0"/>
      <c r="NBV28" s="0"/>
      <c r="NBW28" s="0"/>
      <c r="NBX28" s="0"/>
      <c r="NBY28" s="0"/>
      <c r="NBZ28" s="0"/>
      <c r="NCA28" s="0"/>
      <c r="NCB28" s="0"/>
      <c r="NCC28" s="0"/>
      <c r="NCD28" s="0"/>
      <c r="NCE28" s="0"/>
      <c r="NCF28" s="0"/>
      <c r="NCG28" s="0"/>
      <c r="NCH28" s="0"/>
      <c r="NCI28" s="0"/>
      <c r="NCJ28" s="0"/>
      <c r="NCK28" s="0"/>
      <c r="NCL28" s="0"/>
      <c r="NCM28" s="0"/>
      <c r="NCN28" s="0"/>
      <c r="NCO28" s="0"/>
      <c r="NCP28" s="0"/>
      <c r="NCQ28" s="0"/>
      <c r="NCR28" s="0"/>
      <c r="NCS28" s="0"/>
      <c r="NCT28" s="0"/>
      <c r="NCU28" s="0"/>
      <c r="NCV28" s="0"/>
      <c r="NCW28" s="0"/>
      <c r="NCX28" s="0"/>
      <c r="NCY28" s="0"/>
      <c r="NCZ28" s="0"/>
      <c r="NDA28" s="0"/>
      <c r="NDB28" s="0"/>
      <c r="NDC28" s="0"/>
      <c r="NDD28" s="0"/>
      <c r="NDE28" s="0"/>
      <c r="NDF28" s="0"/>
      <c r="NDG28" s="0"/>
      <c r="NDH28" s="0"/>
      <c r="NDI28" s="0"/>
      <c r="NDJ28" s="0"/>
      <c r="NDK28" s="0"/>
      <c r="NDL28" s="0"/>
      <c r="NDM28" s="0"/>
      <c r="NDN28" s="0"/>
      <c r="NDO28" s="0"/>
      <c r="NDP28" s="0"/>
      <c r="NDQ28" s="0"/>
      <c r="NDR28" s="0"/>
      <c r="NDS28" s="0"/>
      <c r="NDT28" s="0"/>
      <c r="NDU28" s="0"/>
      <c r="NDV28" s="0"/>
      <c r="NDW28" s="0"/>
      <c r="NDX28" s="0"/>
      <c r="NDY28" s="0"/>
      <c r="NDZ28" s="0"/>
      <c r="NEA28" s="0"/>
      <c r="NEB28" s="0"/>
      <c r="NEC28" s="0"/>
      <c r="NED28" s="0"/>
      <c r="NEE28" s="0"/>
      <c r="NEF28" s="0"/>
      <c r="NEG28" s="0"/>
      <c r="NEH28" s="0"/>
      <c r="NEI28" s="0"/>
      <c r="NEJ28" s="0"/>
      <c r="NEK28" s="0"/>
      <c r="NEL28" s="0"/>
      <c r="NEM28" s="0"/>
      <c r="NEN28" s="0"/>
      <c r="NEO28" s="0"/>
      <c r="NEP28" s="0"/>
      <c r="NEQ28" s="0"/>
      <c r="NER28" s="0"/>
      <c r="NES28" s="0"/>
      <c r="NET28" s="0"/>
      <c r="NEU28" s="0"/>
      <c r="NEV28" s="0"/>
      <c r="NEW28" s="0"/>
      <c r="NEX28" s="0"/>
      <c r="NEY28" s="0"/>
      <c r="NEZ28" s="0"/>
      <c r="NFA28" s="0"/>
      <c r="NFB28" s="0"/>
      <c r="NFC28" s="0"/>
      <c r="NFD28" s="0"/>
      <c r="NFE28" s="0"/>
      <c r="NFF28" s="0"/>
      <c r="NFG28" s="0"/>
      <c r="NFH28" s="0"/>
      <c r="NFI28" s="0"/>
      <c r="NFJ28" s="0"/>
      <c r="NFK28" s="0"/>
      <c r="NFL28" s="0"/>
      <c r="NFM28" s="0"/>
      <c r="NFN28" s="0"/>
      <c r="NFO28" s="0"/>
      <c r="NFP28" s="0"/>
      <c r="NFQ28" s="0"/>
      <c r="NFR28" s="0"/>
      <c r="NFS28" s="0"/>
      <c r="NFT28" s="0"/>
      <c r="NFU28" s="0"/>
      <c r="NFV28" s="0"/>
      <c r="NFW28" s="0"/>
      <c r="NFX28" s="0"/>
      <c r="NFY28" s="0"/>
      <c r="NFZ28" s="0"/>
      <c r="NGA28" s="0"/>
      <c r="NGB28" s="0"/>
      <c r="NGC28" s="0"/>
      <c r="NGD28" s="0"/>
      <c r="NGE28" s="0"/>
      <c r="NGF28" s="0"/>
      <c r="NGG28" s="0"/>
      <c r="NGH28" s="0"/>
      <c r="NGI28" s="0"/>
      <c r="NGJ28" s="0"/>
      <c r="NGK28" s="0"/>
      <c r="NGL28" s="0"/>
      <c r="NGM28" s="0"/>
      <c r="NGN28" s="0"/>
      <c r="NGO28" s="0"/>
      <c r="NGP28" s="0"/>
      <c r="NGQ28" s="0"/>
      <c r="NGR28" s="0"/>
      <c r="NGS28" s="0"/>
      <c r="NGT28" s="0"/>
      <c r="NGU28" s="0"/>
      <c r="NGV28" s="0"/>
      <c r="NGW28" s="0"/>
      <c r="NGX28" s="0"/>
      <c r="NGY28" s="0"/>
      <c r="NGZ28" s="0"/>
      <c r="NHA28" s="0"/>
      <c r="NHB28" s="0"/>
      <c r="NHC28" s="0"/>
      <c r="NHD28" s="0"/>
      <c r="NHE28" s="0"/>
      <c r="NHF28" s="0"/>
      <c r="NHG28" s="0"/>
      <c r="NHH28" s="0"/>
      <c r="NHI28" s="0"/>
      <c r="NHJ28" s="0"/>
      <c r="NHK28" s="0"/>
      <c r="NHL28" s="0"/>
      <c r="NHM28" s="0"/>
      <c r="NHN28" s="0"/>
      <c r="NHO28" s="0"/>
      <c r="NHP28" s="0"/>
      <c r="NHQ28" s="0"/>
      <c r="NHR28" s="0"/>
      <c r="NHS28" s="0"/>
      <c r="NHT28" s="0"/>
      <c r="NHU28" s="0"/>
      <c r="NHV28" s="0"/>
      <c r="NHW28" s="0"/>
      <c r="NHX28" s="0"/>
      <c r="NHY28" s="0"/>
      <c r="NHZ28" s="0"/>
      <c r="NIA28" s="0"/>
      <c r="NIB28" s="0"/>
      <c r="NIC28" s="0"/>
      <c r="NID28" s="0"/>
      <c r="NIE28" s="0"/>
      <c r="NIF28" s="0"/>
      <c r="NIG28" s="0"/>
      <c r="NIH28" s="0"/>
      <c r="NII28" s="0"/>
      <c r="NIJ28" s="0"/>
      <c r="NIK28" s="0"/>
      <c r="NIL28" s="0"/>
      <c r="NIM28" s="0"/>
      <c r="NIN28" s="0"/>
      <c r="NIO28" s="0"/>
      <c r="NIP28" s="0"/>
      <c r="NIQ28" s="0"/>
      <c r="NIR28" s="0"/>
      <c r="NIS28" s="0"/>
      <c r="NIT28" s="0"/>
      <c r="NIU28" s="0"/>
      <c r="NIV28" s="0"/>
      <c r="NIW28" s="0"/>
      <c r="NIX28" s="0"/>
      <c r="NIY28" s="0"/>
      <c r="NIZ28" s="0"/>
      <c r="NJA28" s="0"/>
      <c r="NJB28" s="0"/>
      <c r="NJC28" s="0"/>
      <c r="NJD28" s="0"/>
      <c r="NJE28" s="0"/>
      <c r="NJF28" s="0"/>
      <c r="NJG28" s="0"/>
      <c r="NJH28" s="0"/>
      <c r="NJI28" s="0"/>
      <c r="NJJ28" s="0"/>
      <c r="NJK28" s="0"/>
      <c r="NJL28" s="0"/>
      <c r="NJM28" s="0"/>
      <c r="NJN28" s="0"/>
      <c r="NJO28" s="0"/>
      <c r="NJP28" s="0"/>
      <c r="NJQ28" s="0"/>
      <c r="NJR28" s="0"/>
      <c r="NJS28" s="0"/>
      <c r="NJT28" s="0"/>
      <c r="NJU28" s="0"/>
      <c r="NJV28" s="0"/>
      <c r="NJW28" s="0"/>
      <c r="NJX28" s="0"/>
      <c r="NJY28" s="0"/>
      <c r="NJZ28" s="0"/>
      <c r="NKA28" s="0"/>
      <c r="NKB28" s="0"/>
      <c r="NKC28" s="0"/>
      <c r="NKD28" s="0"/>
      <c r="NKE28" s="0"/>
      <c r="NKF28" s="0"/>
      <c r="NKG28" s="0"/>
      <c r="NKH28" s="0"/>
      <c r="NKI28" s="0"/>
      <c r="NKJ28" s="0"/>
      <c r="NKK28" s="0"/>
      <c r="NKL28" s="0"/>
      <c r="NKM28" s="0"/>
      <c r="NKN28" s="0"/>
      <c r="NKO28" s="0"/>
      <c r="NKP28" s="0"/>
      <c r="NKQ28" s="0"/>
      <c r="NKR28" s="0"/>
      <c r="NKS28" s="0"/>
      <c r="NKT28" s="0"/>
      <c r="NKU28" s="0"/>
      <c r="NKV28" s="0"/>
      <c r="NKW28" s="0"/>
      <c r="NKX28" s="0"/>
      <c r="NKY28" s="0"/>
      <c r="NKZ28" s="0"/>
      <c r="NLA28" s="0"/>
      <c r="NLB28" s="0"/>
      <c r="NLC28" s="0"/>
      <c r="NLD28" s="0"/>
      <c r="NLE28" s="0"/>
      <c r="NLF28" s="0"/>
      <c r="NLG28" s="0"/>
      <c r="NLH28" s="0"/>
      <c r="NLI28" s="0"/>
      <c r="NLJ28" s="0"/>
      <c r="NLK28" s="0"/>
      <c r="NLL28" s="0"/>
      <c r="NLM28" s="0"/>
      <c r="NLN28" s="0"/>
      <c r="NLO28" s="0"/>
      <c r="NLP28" s="0"/>
      <c r="NLQ28" s="0"/>
      <c r="NLR28" s="0"/>
      <c r="NLS28" s="0"/>
      <c r="NLT28" s="0"/>
      <c r="NLU28" s="0"/>
      <c r="NLV28" s="0"/>
      <c r="NLW28" s="0"/>
      <c r="NLX28" s="0"/>
      <c r="NLY28" s="0"/>
      <c r="NLZ28" s="0"/>
      <c r="NMA28" s="0"/>
      <c r="NMB28" s="0"/>
      <c r="NMC28" s="0"/>
      <c r="NMD28" s="0"/>
      <c r="NME28" s="0"/>
      <c r="NMF28" s="0"/>
      <c r="NMG28" s="0"/>
      <c r="NMH28" s="0"/>
      <c r="NMI28" s="0"/>
      <c r="NMJ28" s="0"/>
      <c r="NMK28" s="0"/>
      <c r="NML28" s="0"/>
      <c r="NMM28" s="0"/>
      <c r="NMN28" s="0"/>
      <c r="NMO28" s="0"/>
      <c r="NMP28" s="0"/>
      <c r="NMQ28" s="0"/>
      <c r="NMR28" s="0"/>
      <c r="NMS28" s="0"/>
      <c r="NMT28" s="0"/>
      <c r="NMU28" s="0"/>
      <c r="NMV28" s="0"/>
      <c r="NMW28" s="0"/>
      <c r="NMX28" s="0"/>
      <c r="NMY28" s="0"/>
      <c r="NMZ28" s="0"/>
      <c r="NNA28" s="0"/>
      <c r="NNB28" s="0"/>
      <c r="NNC28" s="0"/>
      <c r="NND28" s="0"/>
      <c r="NNE28" s="0"/>
      <c r="NNF28" s="0"/>
      <c r="NNG28" s="0"/>
      <c r="NNH28" s="0"/>
      <c r="NNI28" s="0"/>
      <c r="NNJ28" s="0"/>
      <c r="NNK28" s="0"/>
      <c r="NNL28" s="0"/>
      <c r="NNM28" s="0"/>
      <c r="NNN28" s="0"/>
      <c r="NNO28" s="0"/>
      <c r="NNP28" s="0"/>
      <c r="NNQ28" s="0"/>
      <c r="NNR28" s="0"/>
      <c r="NNS28" s="0"/>
      <c r="NNT28" s="0"/>
      <c r="NNU28" s="0"/>
      <c r="NNV28" s="0"/>
      <c r="NNW28" s="0"/>
      <c r="NNX28" s="0"/>
      <c r="NNY28" s="0"/>
      <c r="NNZ28" s="0"/>
      <c r="NOA28" s="0"/>
      <c r="NOB28" s="0"/>
      <c r="NOC28" s="0"/>
      <c r="NOD28" s="0"/>
      <c r="NOE28" s="0"/>
      <c r="NOF28" s="0"/>
      <c r="NOG28" s="0"/>
      <c r="NOH28" s="0"/>
      <c r="NOI28" s="0"/>
      <c r="NOJ28" s="0"/>
      <c r="NOK28" s="0"/>
      <c r="NOL28" s="0"/>
      <c r="NOM28" s="0"/>
      <c r="NON28" s="0"/>
      <c r="NOO28" s="0"/>
      <c r="NOP28" s="0"/>
      <c r="NOQ28" s="0"/>
      <c r="NOR28" s="0"/>
      <c r="NOS28" s="0"/>
      <c r="NOT28" s="0"/>
      <c r="NOU28" s="0"/>
      <c r="NOV28" s="0"/>
      <c r="NOW28" s="0"/>
      <c r="NOX28" s="0"/>
      <c r="NOY28" s="0"/>
      <c r="NOZ28" s="0"/>
      <c r="NPA28" s="0"/>
      <c r="NPB28" s="0"/>
      <c r="NPC28" s="0"/>
      <c r="NPD28" s="0"/>
      <c r="NPE28" s="0"/>
      <c r="NPF28" s="0"/>
      <c r="NPG28" s="0"/>
      <c r="NPH28" s="0"/>
      <c r="NPI28" s="0"/>
      <c r="NPJ28" s="0"/>
      <c r="NPK28" s="0"/>
      <c r="NPL28" s="0"/>
      <c r="NPM28" s="0"/>
      <c r="NPN28" s="0"/>
      <c r="NPO28" s="0"/>
      <c r="NPP28" s="0"/>
      <c r="NPQ28" s="0"/>
      <c r="NPR28" s="0"/>
      <c r="NPS28" s="0"/>
      <c r="NPT28" s="0"/>
      <c r="NPU28" s="0"/>
      <c r="NPV28" s="0"/>
      <c r="NPW28" s="0"/>
      <c r="NPX28" s="0"/>
      <c r="NPY28" s="0"/>
      <c r="NPZ28" s="0"/>
      <c r="NQA28" s="0"/>
      <c r="NQB28" s="0"/>
      <c r="NQC28" s="0"/>
      <c r="NQD28" s="0"/>
      <c r="NQE28" s="0"/>
      <c r="NQF28" s="0"/>
      <c r="NQG28" s="0"/>
      <c r="NQH28" s="0"/>
      <c r="NQI28" s="0"/>
      <c r="NQJ28" s="0"/>
      <c r="NQK28" s="0"/>
      <c r="NQL28" s="0"/>
      <c r="NQM28" s="0"/>
      <c r="NQN28" s="0"/>
      <c r="NQO28" s="0"/>
      <c r="NQP28" s="0"/>
      <c r="NQQ28" s="0"/>
      <c r="NQR28" s="0"/>
      <c r="NQS28" s="0"/>
      <c r="NQT28" s="0"/>
      <c r="NQU28" s="0"/>
      <c r="NQV28" s="0"/>
      <c r="NQW28" s="0"/>
      <c r="NQX28" s="0"/>
      <c r="NQY28" s="0"/>
      <c r="NQZ28" s="0"/>
      <c r="NRA28" s="0"/>
      <c r="NRB28" s="0"/>
      <c r="NRC28" s="0"/>
      <c r="NRD28" s="0"/>
      <c r="NRE28" s="0"/>
      <c r="NRF28" s="0"/>
      <c r="NRG28" s="0"/>
      <c r="NRH28" s="0"/>
      <c r="NRI28" s="0"/>
      <c r="NRJ28" s="0"/>
      <c r="NRK28" s="0"/>
      <c r="NRL28" s="0"/>
      <c r="NRM28" s="0"/>
      <c r="NRN28" s="0"/>
      <c r="NRO28" s="0"/>
      <c r="NRP28" s="0"/>
      <c r="NRQ28" s="0"/>
      <c r="NRR28" s="0"/>
      <c r="NRS28" s="0"/>
      <c r="NRT28" s="0"/>
      <c r="NRU28" s="0"/>
      <c r="NRV28" s="0"/>
      <c r="NRW28" s="0"/>
      <c r="NRX28" s="0"/>
      <c r="NRY28" s="0"/>
      <c r="NRZ28" s="0"/>
      <c r="NSA28" s="0"/>
      <c r="NSB28" s="0"/>
      <c r="NSC28" s="0"/>
      <c r="NSD28" s="0"/>
      <c r="NSE28" s="0"/>
      <c r="NSF28" s="0"/>
      <c r="NSG28" s="0"/>
      <c r="NSH28" s="0"/>
      <c r="NSI28" s="0"/>
      <c r="NSJ28" s="0"/>
      <c r="NSK28" s="0"/>
      <c r="NSL28" s="0"/>
      <c r="NSM28" s="0"/>
      <c r="NSN28" s="0"/>
      <c r="NSO28" s="0"/>
      <c r="NSP28" s="0"/>
      <c r="NSQ28" s="0"/>
      <c r="NSR28" s="0"/>
      <c r="NSS28" s="0"/>
      <c r="NST28" s="0"/>
      <c r="NSU28" s="0"/>
      <c r="NSV28" s="0"/>
      <c r="NSW28" s="0"/>
      <c r="NSX28" s="0"/>
      <c r="NSY28" s="0"/>
      <c r="NSZ28" s="0"/>
      <c r="NTA28" s="0"/>
      <c r="NTB28" s="0"/>
      <c r="NTC28" s="0"/>
      <c r="NTD28" s="0"/>
      <c r="NTE28" s="0"/>
      <c r="NTF28" s="0"/>
      <c r="NTG28" s="0"/>
      <c r="NTH28" s="0"/>
      <c r="NTI28" s="0"/>
      <c r="NTJ28" s="0"/>
      <c r="NTK28" s="0"/>
      <c r="NTL28" s="0"/>
      <c r="NTM28" s="0"/>
      <c r="NTN28" s="0"/>
      <c r="NTO28" s="0"/>
      <c r="NTP28" s="0"/>
      <c r="NTQ28" s="0"/>
      <c r="NTR28" s="0"/>
      <c r="NTS28" s="0"/>
      <c r="NTT28" s="0"/>
      <c r="NTU28" s="0"/>
      <c r="NTV28" s="0"/>
      <c r="NTW28" s="0"/>
      <c r="NTX28" s="0"/>
      <c r="NTY28" s="0"/>
      <c r="NTZ28" s="0"/>
      <c r="NUA28" s="0"/>
      <c r="NUB28" s="0"/>
      <c r="NUC28" s="0"/>
      <c r="NUD28" s="0"/>
      <c r="NUE28" s="0"/>
      <c r="NUF28" s="0"/>
      <c r="NUG28" s="0"/>
      <c r="NUH28" s="0"/>
      <c r="NUI28" s="0"/>
      <c r="NUJ28" s="0"/>
      <c r="NUK28" s="0"/>
      <c r="NUL28" s="0"/>
      <c r="NUM28" s="0"/>
      <c r="NUN28" s="0"/>
      <c r="NUO28" s="0"/>
      <c r="NUP28" s="0"/>
      <c r="NUQ28" s="0"/>
      <c r="NUR28" s="0"/>
      <c r="NUS28" s="0"/>
      <c r="NUT28" s="0"/>
      <c r="NUU28" s="0"/>
      <c r="NUV28" s="0"/>
      <c r="NUW28" s="0"/>
      <c r="NUX28" s="0"/>
      <c r="NUY28" s="0"/>
      <c r="NUZ28" s="0"/>
      <c r="NVA28" s="0"/>
      <c r="NVB28" s="0"/>
      <c r="NVC28" s="0"/>
      <c r="NVD28" s="0"/>
      <c r="NVE28" s="0"/>
      <c r="NVF28" s="0"/>
      <c r="NVG28" s="0"/>
      <c r="NVH28" s="0"/>
      <c r="NVI28" s="0"/>
      <c r="NVJ28" s="0"/>
      <c r="NVK28" s="0"/>
      <c r="NVL28" s="0"/>
      <c r="NVM28" s="0"/>
      <c r="NVN28" s="0"/>
      <c r="NVO28" s="0"/>
      <c r="NVP28" s="0"/>
      <c r="NVQ28" s="0"/>
      <c r="NVR28" s="0"/>
      <c r="NVS28" s="0"/>
      <c r="NVT28" s="0"/>
      <c r="NVU28" s="0"/>
      <c r="NVV28" s="0"/>
      <c r="NVW28" s="0"/>
      <c r="NVX28" s="0"/>
      <c r="NVY28" s="0"/>
      <c r="NVZ28" s="0"/>
      <c r="NWA28" s="0"/>
      <c r="NWB28" s="0"/>
      <c r="NWC28" s="0"/>
      <c r="NWD28" s="0"/>
      <c r="NWE28" s="0"/>
      <c r="NWF28" s="0"/>
      <c r="NWG28" s="0"/>
      <c r="NWH28" s="0"/>
      <c r="NWI28" s="0"/>
      <c r="NWJ28" s="0"/>
      <c r="NWK28" s="0"/>
      <c r="NWL28" s="0"/>
      <c r="NWM28" s="0"/>
      <c r="NWN28" s="0"/>
      <c r="NWO28" s="0"/>
      <c r="NWP28" s="0"/>
      <c r="NWQ28" s="0"/>
      <c r="NWR28" s="0"/>
      <c r="NWS28" s="0"/>
      <c r="NWT28" s="0"/>
      <c r="NWU28" s="0"/>
      <c r="NWV28" s="0"/>
      <c r="NWW28" s="0"/>
      <c r="NWX28" s="0"/>
      <c r="NWY28" s="0"/>
      <c r="NWZ28" s="0"/>
      <c r="NXA28" s="0"/>
      <c r="NXB28" s="0"/>
      <c r="NXC28" s="0"/>
      <c r="NXD28" s="0"/>
      <c r="NXE28" s="0"/>
      <c r="NXF28" s="0"/>
      <c r="NXG28" s="0"/>
      <c r="NXH28" s="0"/>
      <c r="NXI28" s="0"/>
      <c r="NXJ28" s="0"/>
      <c r="NXK28" s="0"/>
      <c r="NXL28" s="0"/>
      <c r="NXM28" s="0"/>
      <c r="NXN28" s="0"/>
      <c r="NXO28" s="0"/>
      <c r="NXP28" s="0"/>
      <c r="NXQ28" s="0"/>
      <c r="NXR28" s="0"/>
      <c r="NXS28" s="0"/>
      <c r="NXT28" s="0"/>
      <c r="NXU28" s="0"/>
      <c r="NXV28" s="0"/>
      <c r="NXW28" s="0"/>
      <c r="NXX28" s="0"/>
      <c r="NXY28" s="0"/>
      <c r="NXZ28" s="0"/>
      <c r="NYA28" s="0"/>
      <c r="NYB28" s="0"/>
      <c r="NYC28" s="0"/>
      <c r="NYD28" s="0"/>
      <c r="NYE28" s="0"/>
      <c r="NYF28" s="0"/>
      <c r="NYG28" s="0"/>
      <c r="NYH28" s="0"/>
      <c r="NYI28" s="0"/>
      <c r="NYJ28" s="0"/>
      <c r="NYK28" s="0"/>
      <c r="NYL28" s="0"/>
      <c r="NYM28" s="0"/>
      <c r="NYN28" s="0"/>
      <c r="NYO28" s="0"/>
      <c r="NYP28" s="0"/>
      <c r="NYQ28" s="0"/>
      <c r="NYR28" s="0"/>
      <c r="NYS28" s="0"/>
      <c r="NYT28" s="0"/>
      <c r="NYU28" s="0"/>
      <c r="NYV28" s="0"/>
      <c r="NYW28" s="0"/>
      <c r="NYX28" s="0"/>
      <c r="NYY28" s="0"/>
      <c r="NYZ28" s="0"/>
      <c r="NZA28" s="0"/>
      <c r="NZB28" s="0"/>
      <c r="NZC28" s="0"/>
      <c r="NZD28" s="0"/>
      <c r="NZE28" s="0"/>
      <c r="NZF28" s="0"/>
      <c r="NZG28" s="0"/>
      <c r="NZH28" s="0"/>
      <c r="NZI28" s="0"/>
      <c r="NZJ28" s="0"/>
      <c r="NZK28" s="0"/>
      <c r="NZL28" s="0"/>
      <c r="NZM28" s="0"/>
      <c r="NZN28" s="0"/>
      <c r="NZO28" s="0"/>
      <c r="NZP28" s="0"/>
      <c r="NZQ28" s="0"/>
      <c r="NZR28" s="0"/>
      <c r="NZS28" s="0"/>
      <c r="NZT28" s="0"/>
      <c r="NZU28" s="0"/>
      <c r="NZV28" s="0"/>
      <c r="NZW28" s="0"/>
      <c r="NZX28" s="0"/>
      <c r="NZY28" s="0"/>
      <c r="NZZ28" s="0"/>
      <c r="OAA28" s="0"/>
      <c r="OAB28" s="0"/>
      <c r="OAC28" s="0"/>
      <c r="OAD28" s="0"/>
      <c r="OAE28" s="0"/>
      <c r="OAF28" s="0"/>
      <c r="OAG28" s="0"/>
      <c r="OAH28" s="0"/>
      <c r="OAI28" s="0"/>
      <c r="OAJ28" s="0"/>
      <c r="OAK28" s="0"/>
      <c r="OAL28" s="0"/>
      <c r="OAM28" s="0"/>
      <c r="OAN28" s="0"/>
      <c r="OAO28" s="0"/>
      <c r="OAP28" s="0"/>
      <c r="OAQ28" s="0"/>
      <c r="OAR28" s="0"/>
      <c r="OAS28" s="0"/>
      <c r="OAT28" s="0"/>
      <c r="OAU28" s="0"/>
      <c r="OAV28" s="0"/>
      <c r="OAW28" s="0"/>
      <c r="OAX28" s="0"/>
      <c r="OAY28" s="0"/>
      <c r="OAZ28" s="0"/>
      <c r="OBA28" s="0"/>
      <c r="OBB28" s="0"/>
      <c r="OBC28" s="0"/>
      <c r="OBD28" s="0"/>
      <c r="OBE28" s="0"/>
      <c r="OBF28" s="0"/>
      <c r="OBG28" s="0"/>
      <c r="OBH28" s="0"/>
      <c r="OBI28" s="0"/>
      <c r="OBJ28" s="0"/>
      <c r="OBK28" s="0"/>
      <c r="OBL28" s="0"/>
      <c r="OBM28" s="0"/>
      <c r="OBN28" s="0"/>
      <c r="OBO28" s="0"/>
      <c r="OBP28" s="0"/>
      <c r="OBQ28" s="0"/>
      <c r="OBR28" s="0"/>
      <c r="OBS28" s="0"/>
      <c r="OBT28" s="0"/>
      <c r="OBU28" s="0"/>
      <c r="OBV28" s="0"/>
      <c r="OBW28" s="0"/>
      <c r="OBX28" s="0"/>
      <c r="OBY28" s="0"/>
      <c r="OBZ28" s="0"/>
      <c r="OCA28" s="0"/>
      <c r="OCB28" s="0"/>
      <c r="OCC28" s="0"/>
      <c r="OCD28" s="0"/>
      <c r="OCE28" s="0"/>
      <c r="OCF28" s="0"/>
      <c r="OCG28" s="0"/>
      <c r="OCH28" s="0"/>
      <c r="OCI28" s="0"/>
      <c r="OCJ28" s="0"/>
      <c r="OCK28" s="0"/>
      <c r="OCL28" s="0"/>
      <c r="OCM28" s="0"/>
      <c r="OCN28" s="0"/>
      <c r="OCO28" s="0"/>
      <c r="OCP28" s="0"/>
      <c r="OCQ28" s="0"/>
      <c r="OCR28" s="0"/>
      <c r="OCS28" s="0"/>
      <c r="OCT28" s="0"/>
      <c r="OCU28" s="0"/>
      <c r="OCV28" s="0"/>
      <c r="OCW28" s="0"/>
      <c r="OCX28" s="0"/>
      <c r="OCY28" s="0"/>
      <c r="OCZ28" s="0"/>
      <c r="ODA28" s="0"/>
      <c r="ODB28" s="0"/>
      <c r="ODC28" s="0"/>
      <c r="ODD28" s="0"/>
      <c r="ODE28" s="0"/>
      <c r="ODF28" s="0"/>
      <c r="ODG28" s="0"/>
      <c r="ODH28" s="0"/>
      <c r="ODI28" s="0"/>
      <c r="ODJ28" s="0"/>
      <c r="ODK28" s="0"/>
      <c r="ODL28" s="0"/>
      <c r="ODM28" s="0"/>
      <c r="ODN28" s="0"/>
      <c r="ODO28" s="0"/>
      <c r="ODP28" s="0"/>
      <c r="ODQ28" s="0"/>
      <c r="ODR28" s="0"/>
      <c r="ODS28" s="0"/>
      <c r="ODT28" s="0"/>
      <c r="ODU28" s="0"/>
      <c r="ODV28" s="0"/>
      <c r="ODW28" s="0"/>
      <c r="ODX28" s="0"/>
      <c r="ODY28" s="0"/>
      <c r="ODZ28" s="0"/>
      <c r="OEA28" s="0"/>
      <c r="OEB28" s="0"/>
      <c r="OEC28" s="0"/>
      <c r="OED28" s="0"/>
      <c r="OEE28" s="0"/>
      <c r="OEF28" s="0"/>
      <c r="OEG28" s="0"/>
      <c r="OEH28" s="0"/>
      <c r="OEI28" s="0"/>
      <c r="OEJ28" s="0"/>
      <c r="OEK28" s="0"/>
      <c r="OEL28" s="0"/>
      <c r="OEM28" s="0"/>
      <c r="OEN28" s="0"/>
      <c r="OEO28" s="0"/>
      <c r="OEP28" s="0"/>
      <c r="OEQ28" s="0"/>
      <c r="OER28" s="0"/>
      <c r="OES28" s="0"/>
      <c r="OET28" s="0"/>
      <c r="OEU28" s="0"/>
      <c r="OEV28" s="0"/>
      <c r="OEW28" s="0"/>
      <c r="OEX28" s="0"/>
      <c r="OEY28" s="0"/>
      <c r="OEZ28" s="0"/>
      <c r="OFA28" s="0"/>
      <c r="OFB28" s="0"/>
      <c r="OFC28" s="0"/>
      <c r="OFD28" s="0"/>
      <c r="OFE28" s="0"/>
      <c r="OFF28" s="0"/>
      <c r="OFG28" s="0"/>
      <c r="OFH28" s="0"/>
      <c r="OFI28" s="0"/>
      <c r="OFJ28" s="0"/>
      <c r="OFK28" s="0"/>
      <c r="OFL28" s="0"/>
      <c r="OFM28" s="0"/>
      <c r="OFN28" s="0"/>
      <c r="OFO28" s="0"/>
      <c r="OFP28" s="0"/>
      <c r="OFQ28" s="0"/>
      <c r="OFR28" s="0"/>
      <c r="OFS28" s="0"/>
      <c r="OFT28" s="0"/>
      <c r="OFU28" s="0"/>
      <c r="OFV28" s="0"/>
      <c r="OFW28" s="0"/>
      <c r="OFX28" s="0"/>
      <c r="OFY28" s="0"/>
      <c r="OFZ28" s="0"/>
      <c r="OGA28" s="0"/>
      <c r="OGB28" s="0"/>
      <c r="OGC28" s="0"/>
      <c r="OGD28" s="0"/>
      <c r="OGE28" s="0"/>
      <c r="OGF28" s="0"/>
      <c r="OGG28" s="0"/>
      <c r="OGH28" s="0"/>
      <c r="OGI28" s="0"/>
      <c r="OGJ28" s="0"/>
      <c r="OGK28" s="0"/>
      <c r="OGL28" s="0"/>
      <c r="OGM28" s="0"/>
      <c r="OGN28" s="0"/>
      <c r="OGO28" s="0"/>
      <c r="OGP28" s="0"/>
      <c r="OGQ28" s="0"/>
      <c r="OGR28" s="0"/>
      <c r="OGS28" s="0"/>
      <c r="OGT28" s="0"/>
      <c r="OGU28" s="0"/>
      <c r="OGV28" s="0"/>
      <c r="OGW28" s="0"/>
      <c r="OGX28" s="0"/>
      <c r="OGY28" s="0"/>
      <c r="OGZ28" s="0"/>
      <c r="OHA28" s="0"/>
      <c r="OHB28" s="0"/>
      <c r="OHC28" s="0"/>
      <c r="OHD28" s="0"/>
      <c r="OHE28" s="0"/>
      <c r="OHF28" s="0"/>
      <c r="OHG28" s="0"/>
      <c r="OHH28" s="0"/>
      <c r="OHI28" s="0"/>
      <c r="OHJ28" s="0"/>
      <c r="OHK28" s="0"/>
      <c r="OHL28" s="0"/>
      <c r="OHM28" s="0"/>
      <c r="OHN28" s="0"/>
      <c r="OHO28" s="0"/>
      <c r="OHP28" s="0"/>
      <c r="OHQ28" s="0"/>
      <c r="OHR28" s="0"/>
      <c r="OHS28" s="0"/>
      <c r="OHT28" s="0"/>
      <c r="OHU28" s="0"/>
      <c r="OHV28" s="0"/>
      <c r="OHW28" s="0"/>
      <c r="OHX28" s="0"/>
      <c r="OHY28" s="0"/>
      <c r="OHZ28" s="0"/>
      <c r="OIA28" s="0"/>
      <c r="OIB28" s="0"/>
      <c r="OIC28" s="0"/>
      <c r="OID28" s="0"/>
      <c r="OIE28" s="0"/>
      <c r="OIF28" s="0"/>
      <c r="OIG28" s="0"/>
      <c r="OIH28" s="0"/>
      <c r="OII28" s="0"/>
      <c r="OIJ28" s="0"/>
      <c r="OIK28" s="0"/>
      <c r="OIL28" s="0"/>
      <c r="OIM28" s="0"/>
      <c r="OIN28" s="0"/>
      <c r="OIO28" s="0"/>
      <c r="OIP28" s="0"/>
      <c r="OIQ28" s="0"/>
      <c r="OIR28" s="0"/>
      <c r="OIS28" s="0"/>
      <c r="OIT28" s="0"/>
      <c r="OIU28" s="0"/>
      <c r="OIV28" s="0"/>
      <c r="OIW28" s="0"/>
      <c r="OIX28" s="0"/>
      <c r="OIY28" s="0"/>
      <c r="OIZ28" s="0"/>
      <c r="OJA28" s="0"/>
      <c r="OJB28" s="0"/>
      <c r="OJC28" s="0"/>
      <c r="OJD28" s="0"/>
      <c r="OJE28" s="0"/>
      <c r="OJF28" s="0"/>
      <c r="OJG28" s="0"/>
      <c r="OJH28" s="0"/>
      <c r="OJI28" s="0"/>
      <c r="OJJ28" s="0"/>
      <c r="OJK28" s="0"/>
      <c r="OJL28" s="0"/>
      <c r="OJM28" s="0"/>
      <c r="OJN28" s="0"/>
      <c r="OJO28" s="0"/>
      <c r="OJP28" s="0"/>
      <c r="OJQ28" s="0"/>
      <c r="OJR28" s="0"/>
      <c r="OJS28" s="0"/>
      <c r="OJT28" s="0"/>
      <c r="OJU28" s="0"/>
      <c r="OJV28" s="0"/>
      <c r="OJW28" s="0"/>
      <c r="OJX28" s="0"/>
      <c r="OJY28" s="0"/>
      <c r="OJZ28" s="0"/>
      <c r="OKA28" s="0"/>
      <c r="OKB28" s="0"/>
      <c r="OKC28" s="0"/>
      <c r="OKD28" s="0"/>
      <c r="OKE28" s="0"/>
      <c r="OKF28" s="0"/>
      <c r="OKG28" s="0"/>
      <c r="OKH28" s="0"/>
      <c r="OKI28" s="0"/>
      <c r="OKJ28" s="0"/>
      <c r="OKK28" s="0"/>
      <c r="OKL28" s="0"/>
      <c r="OKM28" s="0"/>
      <c r="OKN28" s="0"/>
      <c r="OKO28" s="0"/>
      <c r="OKP28" s="0"/>
      <c r="OKQ28" s="0"/>
      <c r="OKR28" s="0"/>
      <c r="OKS28" s="0"/>
      <c r="OKT28" s="0"/>
      <c r="OKU28" s="0"/>
      <c r="OKV28" s="0"/>
      <c r="OKW28" s="0"/>
      <c r="OKX28" s="0"/>
      <c r="OKY28" s="0"/>
      <c r="OKZ28" s="0"/>
      <c r="OLA28" s="0"/>
      <c r="OLB28" s="0"/>
      <c r="OLC28" s="0"/>
      <c r="OLD28" s="0"/>
      <c r="OLE28" s="0"/>
      <c r="OLF28" s="0"/>
      <c r="OLG28" s="0"/>
      <c r="OLH28" s="0"/>
      <c r="OLI28" s="0"/>
      <c r="OLJ28" s="0"/>
      <c r="OLK28" s="0"/>
      <c r="OLL28" s="0"/>
      <c r="OLM28" s="0"/>
      <c r="OLN28" s="0"/>
      <c r="OLO28" s="0"/>
      <c r="OLP28" s="0"/>
      <c r="OLQ28" s="0"/>
      <c r="OLR28" s="0"/>
      <c r="OLS28" s="0"/>
      <c r="OLT28" s="0"/>
      <c r="OLU28" s="0"/>
      <c r="OLV28" s="0"/>
      <c r="OLW28" s="0"/>
      <c r="OLX28" s="0"/>
      <c r="OLY28" s="0"/>
      <c r="OLZ28" s="0"/>
      <c r="OMA28" s="0"/>
      <c r="OMB28" s="0"/>
      <c r="OMC28" s="0"/>
      <c r="OMD28" s="0"/>
      <c r="OME28" s="0"/>
      <c r="OMF28" s="0"/>
      <c r="OMG28" s="0"/>
      <c r="OMH28" s="0"/>
      <c r="OMI28" s="0"/>
      <c r="OMJ28" s="0"/>
      <c r="OMK28" s="0"/>
      <c r="OML28" s="0"/>
      <c r="OMM28" s="0"/>
      <c r="OMN28" s="0"/>
      <c r="OMO28" s="0"/>
      <c r="OMP28" s="0"/>
      <c r="OMQ28" s="0"/>
      <c r="OMR28" s="0"/>
      <c r="OMS28" s="0"/>
      <c r="OMT28" s="0"/>
      <c r="OMU28" s="0"/>
      <c r="OMV28" s="0"/>
      <c r="OMW28" s="0"/>
      <c r="OMX28" s="0"/>
      <c r="OMY28" s="0"/>
      <c r="OMZ28" s="0"/>
      <c r="ONA28" s="0"/>
      <c r="ONB28" s="0"/>
      <c r="ONC28" s="0"/>
      <c r="OND28" s="0"/>
      <c r="ONE28" s="0"/>
      <c r="ONF28" s="0"/>
      <c r="ONG28" s="0"/>
      <c r="ONH28" s="0"/>
      <c r="ONI28" s="0"/>
      <c r="ONJ28" s="0"/>
      <c r="ONK28" s="0"/>
      <c r="ONL28" s="0"/>
      <c r="ONM28" s="0"/>
      <c r="ONN28" s="0"/>
      <c r="ONO28" s="0"/>
      <c r="ONP28" s="0"/>
      <c r="ONQ28" s="0"/>
      <c r="ONR28" s="0"/>
      <c r="ONS28" s="0"/>
      <c r="ONT28" s="0"/>
      <c r="ONU28" s="0"/>
      <c r="ONV28" s="0"/>
      <c r="ONW28" s="0"/>
      <c r="ONX28" s="0"/>
      <c r="ONY28" s="0"/>
      <c r="ONZ28" s="0"/>
      <c r="OOA28" s="0"/>
      <c r="OOB28" s="0"/>
      <c r="OOC28" s="0"/>
      <c r="OOD28" s="0"/>
      <c r="OOE28" s="0"/>
      <c r="OOF28" s="0"/>
      <c r="OOG28" s="0"/>
      <c r="OOH28" s="0"/>
      <c r="OOI28" s="0"/>
      <c r="OOJ28" s="0"/>
      <c r="OOK28" s="0"/>
      <c r="OOL28" s="0"/>
      <c r="OOM28" s="0"/>
      <c r="OON28" s="0"/>
      <c r="OOO28" s="0"/>
      <c r="OOP28" s="0"/>
      <c r="OOQ28" s="0"/>
      <c r="OOR28" s="0"/>
      <c r="OOS28" s="0"/>
      <c r="OOT28" s="0"/>
      <c r="OOU28" s="0"/>
      <c r="OOV28" s="0"/>
      <c r="OOW28" s="0"/>
      <c r="OOX28" s="0"/>
      <c r="OOY28" s="0"/>
      <c r="OOZ28" s="0"/>
      <c r="OPA28" s="0"/>
      <c r="OPB28" s="0"/>
      <c r="OPC28" s="0"/>
      <c r="OPD28" s="0"/>
      <c r="OPE28" s="0"/>
      <c r="OPF28" s="0"/>
      <c r="OPG28" s="0"/>
      <c r="OPH28" s="0"/>
      <c r="OPI28" s="0"/>
      <c r="OPJ28" s="0"/>
      <c r="OPK28" s="0"/>
      <c r="OPL28" s="0"/>
      <c r="OPM28" s="0"/>
      <c r="OPN28" s="0"/>
      <c r="OPO28" s="0"/>
      <c r="OPP28" s="0"/>
      <c r="OPQ28" s="0"/>
      <c r="OPR28" s="0"/>
      <c r="OPS28" s="0"/>
      <c r="OPT28" s="0"/>
      <c r="OPU28" s="0"/>
      <c r="OPV28" s="0"/>
      <c r="OPW28" s="0"/>
      <c r="OPX28" s="0"/>
      <c r="OPY28" s="0"/>
      <c r="OPZ28" s="0"/>
      <c r="OQA28" s="0"/>
      <c r="OQB28" s="0"/>
      <c r="OQC28" s="0"/>
      <c r="OQD28" s="0"/>
      <c r="OQE28" s="0"/>
      <c r="OQF28" s="0"/>
      <c r="OQG28" s="0"/>
      <c r="OQH28" s="0"/>
      <c r="OQI28" s="0"/>
      <c r="OQJ28" s="0"/>
      <c r="OQK28" s="0"/>
      <c r="OQL28" s="0"/>
      <c r="OQM28" s="0"/>
      <c r="OQN28" s="0"/>
      <c r="OQO28" s="0"/>
      <c r="OQP28" s="0"/>
      <c r="OQQ28" s="0"/>
      <c r="OQR28" s="0"/>
      <c r="OQS28" s="0"/>
      <c r="OQT28" s="0"/>
      <c r="OQU28" s="0"/>
      <c r="OQV28" s="0"/>
      <c r="OQW28" s="0"/>
      <c r="OQX28" s="0"/>
      <c r="OQY28" s="0"/>
      <c r="OQZ28" s="0"/>
      <c r="ORA28" s="0"/>
      <c r="ORB28" s="0"/>
      <c r="ORC28" s="0"/>
      <c r="ORD28" s="0"/>
      <c r="ORE28" s="0"/>
      <c r="ORF28" s="0"/>
      <c r="ORG28" s="0"/>
      <c r="ORH28" s="0"/>
      <c r="ORI28" s="0"/>
      <c r="ORJ28" s="0"/>
      <c r="ORK28" s="0"/>
      <c r="ORL28" s="0"/>
      <c r="ORM28" s="0"/>
      <c r="ORN28" s="0"/>
      <c r="ORO28" s="0"/>
      <c r="ORP28" s="0"/>
      <c r="ORQ28" s="0"/>
      <c r="ORR28" s="0"/>
      <c r="ORS28" s="0"/>
      <c r="ORT28" s="0"/>
      <c r="ORU28" s="0"/>
      <c r="ORV28" s="0"/>
      <c r="ORW28" s="0"/>
      <c r="ORX28" s="0"/>
      <c r="ORY28" s="0"/>
      <c r="ORZ28" s="0"/>
      <c r="OSA28" s="0"/>
      <c r="OSB28" s="0"/>
      <c r="OSC28" s="0"/>
      <c r="OSD28" s="0"/>
      <c r="OSE28" s="0"/>
      <c r="OSF28" s="0"/>
      <c r="OSG28" s="0"/>
      <c r="OSH28" s="0"/>
      <c r="OSI28" s="0"/>
      <c r="OSJ28" s="0"/>
      <c r="OSK28" s="0"/>
      <c r="OSL28" s="0"/>
      <c r="OSM28" s="0"/>
      <c r="OSN28" s="0"/>
      <c r="OSO28" s="0"/>
      <c r="OSP28" s="0"/>
      <c r="OSQ28" s="0"/>
      <c r="OSR28" s="0"/>
      <c r="OSS28" s="0"/>
      <c r="OST28" s="0"/>
      <c r="OSU28" s="0"/>
      <c r="OSV28" s="0"/>
      <c r="OSW28" s="0"/>
      <c r="OSX28" s="0"/>
      <c r="OSY28" s="0"/>
      <c r="OSZ28" s="0"/>
      <c r="OTA28" s="0"/>
      <c r="OTB28" s="0"/>
      <c r="OTC28" s="0"/>
      <c r="OTD28" s="0"/>
      <c r="OTE28" s="0"/>
      <c r="OTF28" s="0"/>
      <c r="OTG28" s="0"/>
      <c r="OTH28" s="0"/>
      <c r="OTI28" s="0"/>
      <c r="OTJ28" s="0"/>
      <c r="OTK28" s="0"/>
      <c r="OTL28" s="0"/>
      <c r="OTM28" s="0"/>
      <c r="OTN28" s="0"/>
      <c r="OTO28" s="0"/>
      <c r="OTP28" s="0"/>
      <c r="OTQ28" s="0"/>
      <c r="OTR28" s="0"/>
      <c r="OTS28" s="0"/>
      <c r="OTT28" s="0"/>
      <c r="OTU28" s="0"/>
      <c r="OTV28" s="0"/>
      <c r="OTW28" s="0"/>
      <c r="OTX28" s="0"/>
      <c r="OTY28" s="0"/>
      <c r="OTZ28" s="0"/>
      <c r="OUA28" s="0"/>
      <c r="OUB28" s="0"/>
      <c r="OUC28" s="0"/>
      <c r="OUD28" s="0"/>
      <c r="OUE28" s="0"/>
      <c r="OUF28" s="0"/>
      <c r="OUG28" s="0"/>
      <c r="OUH28" s="0"/>
      <c r="OUI28" s="0"/>
      <c r="OUJ28" s="0"/>
      <c r="OUK28" s="0"/>
      <c r="OUL28" s="0"/>
      <c r="OUM28" s="0"/>
      <c r="OUN28" s="0"/>
      <c r="OUO28" s="0"/>
      <c r="OUP28" s="0"/>
      <c r="OUQ28" s="0"/>
      <c r="OUR28" s="0"/>
      <c r="OUS28" s="0"/>
      <c r="OUT28" s="0"/>
      <c r="OUU28" s="0"/>
      <c r="OUV28" s="0"/>
      <c r="OUW28" s="0"/>
      <c r="OUX28" s="0"/>
      <c r="OUY28" s="0"/>
      <c r="OUZ28" s="0"/>
      <c r="OVA28" s="0"/>
      <c r="OVB28" s="0"/>
      <c r="OVC28" s="0"/>
      <c r="OVD28" s="0"/>
      <c r="OVE28" s="0"/>
      <c r="OVF28" s="0"/>
      <c r="OVG28" s="0"/>
      <c r="OVH28" s="0"/>
      <c r="OVI28" s="0"/>
      <c r="OVJ28" s="0"/>
      <c r="OVK28" s="0"/>
      <c r="OVL28" s="0"/>
      <c r="OVM28" s="0"/>
      <c r="OVN28" s="0"/>
      <c r="OVO28" s="0"/>
      <c r="OVP28" s="0"/>
      <c r="OVQ28" s="0"/>
      <c r="OVR28" s="0"/>
      <c r="OVS28" s="0"/>
      <c r="OVT28" s="0"/>
      <c r="OVU28" s="0"/>
      <c r="OVV28" s="0"/>
      <c r="OVW28" s="0"/>
      <c r="OVX28" s="0"/>
      <c r="OVY28" s="0"/>
      <c r="OVZ28" s="0"/>
      <c r="OWA28" s="0"/>
      <c r="OWB28" s="0"/>
      <c r="OWC28" s="0"/>
      <c r="OWD28" s="0"/>
      <c r="OWE28" s="0"/>
      <c r="OWF28" s="0"/>
      <c r="OWG28" s="0"/>
      <c r="OWH28" s="0"/>
      <c r="OWI28" s="0"/>
      <c r="OWJ28" s="0"/>
      <c r="OWK28" s="0"/>
      <c r="OWL28" s="0"/>
      <c r="OWM28" s="0"/>
      <c r="OWN28" s="0"/>
      <c r="OWO28" s="0"/>
      <c r="OWP28" s="0"/>
      <c r="OWQ28" s="0"/>
      <c r="OWR28" s="0"/>
      <c r="OWS28" s="0"/>
      <c r="OWT28" s="0"/>
      <c r="OWU28" s="0"/>
      <c r="OWV28" s="0"/>
      <c r="OWW28" s="0"/>
      <c r="OWX28" s="0"/>
      <c r="OWY28" s="0"/>
      <c r="OWZ28" s="0"/>
      <c r="OXA28" s="0"/>
      <c r="OXB28" s="0"/>
      <c r="OXC28" s="0"/>
      <c r="OXD28" s="0"/>
      <c r="OXE28" s="0"/>
      <c r="OXF28" s="0"/>
      <c r="OXG28" s="0"/>
      <c r="OXH28" s="0"/>
      <c r="OXI28" s="0"/>
      <c r="OXJ28" s="0"/>
      <c r="OXK28" s="0"/>
      <c r="OXL28" s="0"/>
      <c r="OXM28" s="0"/>
      <c r="OXN28" s="0"/>
      <c r="OXO28" s="0"/>
      <c r="OXP28" s="0"/>
      <c r="OXQ28" s="0"/>
      <c r="OXR28" s="0"/>
      <c r="OXS28" s="0"/>
      <c r="OXT28" s="0"/>
      <c r="OXU28" s="0"/>
      <c r="OXV28" s="0"/>
      <c r="OXW28" s="0"/>
      <c r="OXX28" s="0"/>
      <c r="OXY28" s="0"/>
      <c r="OXZ28" s="0"/>
      <c r="OYA28" s="0"/>
      <c r="OYB28" s="0"/>
      <c r="OYC28" s="0"/>
      <c r="OYD28" s="0"/>
      <c r="OYE28" s="0"/>
      <c r="OYF28" s="0"/>
      <c r="OYG28" s="0"/>
      <c r="OYH28" s="0"/>
      <c r="OYI28" s="0"/>
      <c r="OYJ28" s="0"/>
      <c r="OYK28" s="0"/>
      <c r="OYL28" s="0"/>
      <c r="OYM28" s="0"/>
      <c r="OYN28" s="0"/>
      <c r="OYO28" s="0"/>
      <c r="OYP28" s="0"/>
      <c r="OYQ28" s="0"/>
      <c r="OYR28" s="0"/>
      <c r="OYS28" s="0"/>
      <c r="OYT28" s="0"/>
      <c r="OYU28" s="0"/>
      <c r="OYV28" s="0"/>
      <c r="OYW28" s="0"/>
      <c r="OYX28" s="0"/>
      <c r="OYY28" s="0"/>
      <c r="OYZ28" s="0"/>
      <c r="OZA28" s="0"/>
      <c r="OZB28" s="0"/>
      <c r="OZC28" s="0"/>
      <c r="OZD28" s="0"/>
      <c r="OZE28" s="0"/>
      <c r="OZF28" s="0"/>
      <c r="OZG28" s="0"/>
      <c r="OZH28" s="0"/>
      <c r="OZI28" s="0"/>
      <c r="OZJ28" s="0"/>
      <c r="OZK28" s="0"/>
      <c r="OZL28" s="0"/>
      <c r="OZM28" s="0"/>
      <c r="OZN28" s="0"/>
      <c r="OZO28" s="0"/>
      <c r="OZP28" s="0"/>
      <c r="OZQ28" s="0"/>
      <c r="OZR28" s="0"/>
      <c r="OZS28" s="0"/>
      <c r="OZT28" s="0"/>
      <c r="OZU28" s="0"/>
      <c r="OZV28" s="0"/>
      <c r="OZW28" s="0"/>
      <c r="OZX28" s="0"/>
      <c r="OZY28" s="0"/>
      <c r="OZZ28" s="0"/>
      <c r="PAA28" s="0"/>
      <c r="PAB28" s="0"/>
      <c r="PAC28" s="0"/>
      <c r="PAD28" s="0"/>
      <c r="PAE28" s="0"/>
      <c r="PAF28" s="0"/>
      <c r="PAG28" s="0"/>
      <c r="PAH28" s="0"/>
      <c r="PAI28" s="0"/>
      <c r="PAJ28" s="0"/>
      <c r="PAK28" s="0"/>
      <c r="PAL28" s="0"/>
      <c r="PAM28" s="0"/>
      <c r="PAN28" s="0"/>
      <c r="PAO28" s="0"/>
      <c r="PAP28" s="0"/>
      <c r="PAQ28" s="0"/>
      <c r="PAR28" s="0"/>
      <c r="PAS28" s="0"/>
      <c r="PAT28" s="0"/>
      <c r="PAU28" s="0"/>
      <c r="PAV28" s="0"/>
      <c r="PAW28" s="0"/>
      <c r="PAX28" s="0"/>
      <c r="PAY28" s="0"/>
      <c r="PAZ28" s="0"/>
      <c r="PBA28" s="0"/>
      <c r="PBB28" s="0"/>
      <c r="PBC28" s="0"/>
      <c r="PBD28" s="0"/>
      <c r="PBE28" s="0"/>
      <c r="PBF28" s="0"/>
      <c r="PBG28" s="0"/>
      <c r="PBH28" s="0"/>
      <c r="PBI28" s="0"/>
      <c r="PBJ28" s="0"/>
      <c r="PBK28" s="0"/>
      <c r="PBL28" s="0"/>
      <c r="PBM28" s="0"/>
      <c r="PBN28" s="0"/>
      <c r="PBO28" s="0"/>
      <c r="PBP28" s="0"/>
      <c r="PBQ28" s="0"/>
      <c r="PBR28" s="0"/>
      <c r="PBS28" s="0"/>
      <c r="PBT28" s="0"/>
      <c r="PBU28" s="0"/>
      <c r="PBV28" s="0"/>
      <c r="PBW28" s="0"/>
      <c r="PBX28" s="0"/>
      <c r="PBY28" s="0"/>
      <c r="PBZ28" s="0"/>
      <c r="PCA28" s="0"/>
      <c r="PCB28" s="0"/>
      <c r="PCC28" s="0"/>
      <c r="PCD28" s="0"/>
      <c r="PCE28" s="0"/>
      <c r="PCF28" s="0"/>
      <c r="PCG28" s="0"/>
      <c r="PCH28" s="0"/>
      <c r="PCI28" s="0"/>
      <c r="PCJ28" s="0"/>
      <c r="PCK28" s="0"/>
      <c r="PCL28" s="0"/>
      <c r="PCM28" s="0"/>
      <c r="PCN28" s="0"/>
      <c r="PCO28" s="0"/>
      <c r="PCP28" s="0"/>
      <c r="PCQ28" s="0"/>
      <c r="PCR28" s="0"/>
      <c r="PCS28" s="0"/>
      <c r="PCT28" s="0"/>
      <c r="PCU28" s="0"/>
      <c r="PCV28" s="0"/>
      <c r="PCW28" s="0"/>
      <c r="PCX28" s="0"/>
      <c r="PCY28" s="0"/>
      <c r="PCZ28" s="0"/>
      <c r="PDA28" s="0"/>
      <c r="PDB28" s="0"/>
      <c r="PDC28" s="0"/>
      <c r="PDD28" s="0"/>
      <c r="PDE28" s="0"/>
      <c r="PDF28" s="0"/>
      <c r="PDG28" s="0"/>
      <c r="PDH28" s="0"/>
      <c r="PDI28" s="0"/>
      <c r="PDJ28" s="0"/>
      <c r="PDK28" s="0"/>
      <c r="PDL28" s="0"/>
      <c r="PDM28" s="0"/>
      <c r="PDN28" s="0"/>
      <c r="PDO28" s="0"/>
      <c r="PDP28" s="0"/>
      <c r="PDQ28" s="0"/>
      <c r="PDR28" s="0"/>
      <c r="PDS28" s="0"/>
      <c r="PDT28" s="0"/>
      <c r="PDU28" s="0"/>
      <c r="PDV28" s="0"/>
      <c r="PDW28" s="0"/>
      <c r="PDX28" s="0"/>
      <c r="PDY28" s="0"/>
      <c r="PDZ28" s="0"/>
      <c r="PEA28" s="0"/>
      <c r="PEB28" s="0"/>
      <c r="PEC28" s="0"/>
      <c r="PED28" s="0"/>
      <c r="PEE28" s="0"/>
      <c r="PEF28" s="0"/>
      <c r="PEG28" s="0"/>
      <c r="PEH28" s="0"/>
      <c r="PEI28" s="0"/>
      <c r="PEJ28" s="0"/>
      <c r="PEK28" s="0"/>
      <c r="PEL28" s="0"/>
      <c r="PEM28" s="0"/>
      <c r="PEN28" s="0"/>
      <c r="PEO28" s="0"/>
      <c r="PEP28" s="0"/>
      <c r="PEQ28" s="0"/>
      <c r="PER28" s="0"/>
      <c r="PES28" s="0"/>
      <c r="PET28" s="0"/>
      <c r="PEU28" s="0"/>
      <c r="PEV28" s="0"/>
      <c r="PEW28" s="0"/>
      <c r="PEX28" s="0"/>
      <c r="PEY28" s="0"/>
      <c r="PEZ28" s="0"/>
      <c r="PFA28" s="0"/>
      <c r="PFB28" s="0"/>
      <c r="PFC28" s="0"/>
      <c r="PFD28" s="0"/>
      <c r="PFE28" s="0"/>
      <c r="PFF28" s="0"/>
      <c r="PFG28" s="0"/>
      <c r="PFH28" s="0"/>
      <c r="PFI28" s="0"/>
      <c r="PFJ28" s="0"/>
      <c r="PFK28" s="0"/>
      <c r="PFL28" s="0"/>
      <c r="PFM28" s="0"/>
      <c r="PFN28" s="0"/>
      <c r="PFO28" s="0"/>
      <c r="PFP28" s="0"/>
      <c r="PFQ28" s="0"/>
      <c r="PFR28" s="0"/>
      <c r="PFS28" s="0"/>
      <c r="PFT28" s="0"/>
      <c r="PFU28" s="0"/>
      <c r="PFV28" s="0"/>
      <c r="PFW28" s="0"/>
      <c r="PFX28" s="0"/>
      <c r="PFY28" s="0"/>
      <c r="PFZ28" s="0"/>
      <c r="PGA28" s="0"/>
      <c r="PGB28" s="0"/>
      <c r="PGC28" s="0"/>
      <c r="PGD28" s="0"/>
      <c r="PGE28" s="0"/>
      <c r="PGF28" s="0"/>
      <c r="PGG28" s="0"/>
      <c r="PGH28" s="0"/>
      <c r="PGI28" s="0"/>
      <c r="PGJ28" s="0"/>
      <c r="PGK28" s="0"/>
      <c r="PGL28" s="0"/>
      <c r="PGM28" s="0"/>
      <c r="PGN28" s="0"/>
      <c r="PGO28" s="0"/>
      <c r="PGP28" s="0"/>
      <c r="PGQ28" s="0"/>
      <c r="PGR28" s="0"/>
      <c r="PGS28" s="0"/>
      <c r="PGT28" s="0"/>
      <c r="PGU28" s="0"/>
      <c r="PGV28" s="0"/>
      <c r="PGW28" s="0"/>
      <c r="PGX28" s="0"/>
      <c r="PGY28" s="0"/>
      <c r="PGZ28" s="0"/>
      <c r="PHA28" s="0"/>
      <c r="PHB28" s="0"/>
      <c r="PHC28" s="0"/>
      <c r="PHD28" s="0"/>
      <c r="PHE28" s="0"/>
      <c r="PHF28" s="0"/>
      <c r="PHG28" s="0"/>
      <c r="PHH28" s="0"/>
      <c r="PHI28" s="0"/>
      <c r="PHJ28" s="0"/>
      <c r="PHK28" s="0"/>
      <c r="PHL28" s="0"/>
      <c r="PHM28" s="0"/>
      <c r="PHN28" s="0"/>
      <c r="PHO28" s="0"/>
      <c r="PHP28" s="0"/>
      <c r="PHQ28" s="0"/>
      <c r="PHR28" s="0"/>
      <c r="PHS28" s="0"/>
      <c r="PHT28" s="0"/>
      <c r="PHU28" s="0"/>
      <c r="PHV28" s="0"/>
      <c r="PHW28" s="0"/>
      <c r="PHX28" s="0"/>
      <c r="PHY28" s="0"/>
      <c r="PHZ28" s="0"/>
      <c r="PIA28" s="0"/>
      <c r="PIB28" s="0"/>
      <c r="PIC28" s="0"/>
      <c r="PID28" s="0"/>
      <c r="PIE28" s="0"/>
      <c r="PIF28" s="0"/>
      <c r="PIG28" s="0"/>
      <c r="PIH28" s="0"/>
      <c r="PII28" s="0"/>
      <c r="PIJ28" s="0"/>
      <c r="PIK28" s="0"/>
      <c r="PIL28" s="0"/>
      <c r="PIM28" s="0"/>
      <c r="PIN28" s="0"/>
      <c r="PIO28" s="0"/>
      <c r="PIP28" s="0"/>
      <c r="PIQ28" s="0"/>
      <c r="PIR28" s="0"/>
      <c r="PIS28" s="0"/>
      <c r="PIT28" s="0"/>
      <c r="PIU28" s="0"/>
      <c r="PIV28" s="0"/>
      <c r="PIW28" s="0"/>
      <c r="PIX28" s="0"/>
      <c r="PIY28" s="0"/>
      <c r="PIZ28" s="0"/>
      <c r="PJA28" s="0"/>
      <c r="PJB28" s="0"/>
      <c r="PJC28" s="0"/>
      <c r="PJD28" s="0"/>
      <c r="PJE28" s="0"/>
      <c r="PJF28" s="0"/>
      <c r="PJG28" s="0"/>
      <c r="PJH28" s="0"/>
      <c r="PJI28" s="0"/>
      <c r="PJJ28" s="0"/>
      <c r="PJK28" s="0"/>
      <c r="PJL28" s="0"/>
      <c r="PJM28" s="0"/>
      <c r="PJN28" s="0"/>
      <c r="PJO28" s="0"/>
      <c r="PJP28" s="0"/>
      <c r="PJQ28" s="0"/>
      <c r="PJR28" s="0"/>
      <c r="PJS28" s="0"/>
      <c r="PJT28" s="0"/>
      <c r="PJU28" s="0"/>
      <c r="PJV28" s="0"/>
      <c r="PJW28" s="0"/>
      <c r="PJX28" s="0"/>
      <c r="PJY28" s="0"/>
      <c r="PJZ28" s="0"/>
      <c r="PKA28" s="0"/>
      <c r="PKB28" s="0"/>
      <c r="PKC28" s="0"/>
      <c r="PKD28" s="0"/>
      <c r="PKE28" s="0"/>
      <c r="PKF28" s="0"/>
      <c r="PKG28" s="0"/>
      <c r="PKH28" s="0"/>
      <c r="PKI28" s="0"/>
      <c r="PKJ28" s="0"/>
      <c r="PKK28" s="0"/>
      <c r="PKL28" s="0"/>
      <c r="PKM28" s="0"/>
      <c r="PKN28" s="0"/>
      <c r="PKO28" s="0"/>
      <c r="PKP28" s="0"/>
      <c r="PKQ28" s="0"/>
      <c r="PKR28" s="0"/>
      <c r="PKS28" s="0"/>
      <c r="PKT28" s="0"/>
      <c r="PKU28" s="0"/>
      <c r="PKV28" s="0"/>
      <c r="PKW28" s="0"/>
      <c r="PKX28" s="0"/>
      <c r="PKY28" s="0"/>
      <c r="PKZ28" s="0"/>
      <c r="PLA28" s="0"/>
      <c r="PLB28" s="0"/>
      <c r="PLC28" s="0"/>
      <c r="PLD28" s="0"/>
      <c r="PLE28" s="0"/>
      <c r="PLF28" s="0"/>
      <c r="PLG28" s="0"/>
      <c r="PLH28" s="0"/>
      <c r="PLI28" s="0"/>
      <c r="PLJ28" s="0"/>
      <c r="PLK28" s="0"/>
      <c r="PLL28" s="0"/>
      <c r="PLM28" s="0"/>
      <c r="PLN28" s="0"/>
      <c r="PLO28" s="0"/>
      <c r="PLP28" s="0"/>
      <c r="PLQ28" s="0"/>
      <c r="PLR28" s="0"/>
      <c r="PLS28" s="0"/>
      <c r="PLT28" s="0"/>
      <c r="PLU28" s="0"/>
      <c r="PLV28" s="0"/>
      <c r="PLW28" s="0"/>
      <c r="PLX28" s="0"/>
      <c r="PLY28" s="0"/>
      <c r="PLZ28" s="0"/>
      <c r="PMA28" s="0"/>
      <c r="PMB28" s="0"/>
      <c r="PMC28" s="0"/>
      <c r="PMD28" s="0"/>
      <c r="PME28" s="0"/>
      <c r="PMF28" s="0"/>
      <c r="PMG28" s="0"/>
      <c r="PMH28" s="0"/>
      <c r="PMI28" s="0"/>
      <c r="PMJ28" s="0"/>
      <c r="PMK28" s="0"/>
      <c r="PML28" s="0"/>
      <c r="PMM28" s="0"/>
      <c r="PMN28" s="0"/>
      <c r="PMO28" s="0"/>
      <c r="PMP28" s="0"/>
      <c r="PMQ28" s="0"/>
      <c r="PMR28" s="0"/>
      <c r="PMS28" s="0"/>
      <c r="PMT28" s="0"/>
      <c r="PMU28" s="0"/>
      <c r="PMV28" s="0"/>
      <c r="PMW28" s="0"/>
      <c r="PMX28" s="0"/>
      <c r="PMY28" s="0"/>
      <c r="PMZ28" s="0"/>
      <c r="PNA28" s="0"/>
      <c r="PNB28" s="0"/>
      <c r="PNC28" s="0"/>
      <c r="PND28" s="0"/>
      <c r="PNE28" s="0"/>
      <c r="PNF28" s="0"/>
      <c r="PNG28" s="0"/>
      <c r="PNH28" s="0"/>
      <c r="PNI28" s="0"/>
      <c r="PNJ28" s="0"/>
      <c r="PNK28" s="0"/>
      <c r="PNL28" s="0"/>
      <c r="PNM28" s="0"/>
      <c r="PNN28" s="0"/>
      <c r="PNO28" s="0"/>
      <c r="PNP28" s="0"/>
      <c r="PNQ28" s="0"/>
      <c r="PNR28" s="0"/>
      <c r="PNS28" s="0"/>
      <c r="PNT28" s="0"/>
      <c r="PNU28" s="0"/>
      <c r="PNV28" s="0"/>
      <c r="PNW28" s="0"/>
      <c r="PNX28" s="0"/>
      <c r="PNY28" s="0"/>
      <c r="PNZ28" s="0"/>
      <c r="POA28" s="0"/>
      <c r="POB28" s="0"/>
      <c r="POC28" s="0"/>
      <c r="POD28" s="0"/>
      <c r="POE28" s="0"/>
      <c r="POF28" s="0"/>
      <c r="POG28" s="0"/>
      <c r="POH28" s="0"/>
      <c r="POI28" s="0"/>
      <c r="POJ28" s="0"/>
      <c r="POK28" s="0"/>
      <c r="POL28" s="0"/>
      <c r="POM28" s="0"/>
      <c r="PON28" s="0"/>
      <c r="POO28" s="0"/>
      <c r="POP28" s="0"/>
      <c r="POQ28" s="0"/>
      <c r="POR28" s="0"/>
      <c r="POS28" s="0"/>
      <c r="POT28" s="0"/>
      <c r="POU28" s="0"/>
      <c r="POV28" s="0"/>
      <c r="POW28" s="0"/>
      <c r="POX28" s="0"/>
      <c r="POY28" s="0"/>
      <c r="POZ28" s="0"/>
      <c r="PPA28" s="0"/>
      <c r="PPB28" s="0"/>
      <c r="PPC28" s="0"/>
      <c r="PPD28" s="0"/>
      <c r="PPE28" s="0"/>
      <c r="PPF28" s="0"/>
      <c r="PPG28" s="0"/>
      <c r="PPH28" s="0"/>
      <c r="PPI28" s="0"/>
      <c r="PPJ28" s="0"/>
      <c r="PPK28" s="0"/>
      <c r="PPL28" s="0"/>
      <c r="PPM28" s="0"/>
      <c r="PPN28" s="0"/>
      <c r="PPO28" s="0"/>
      <c r="PPP28" s="0"/>
      <c r="PPQ28" s="0"/>
      <c r="PPR28" s="0"/>
      <c r="PPS28" s="0"/>
      <c r="PPT28" s="0"/>
      <c r="PPU28" s="0"/>
      <c r="PPV28" s="0"/>
      <c r="PPW28" s="0"/>
      <c r="PPX28" s="0"/>
      <c r="PPY28" s="0"/>
      <c r="PPZ28" s="0"/>
      <c r="PQA28" s="0"/>
      <c r="PQB28" s="0"/>
      <c r="PQC28" s="0"/>
      <c r="PQD28" s="0"/>
      <c r="PQE28" s="0"/>
      <c r="PQF28" s="0"/>
      <c r="PQG28" s="0"/>
      <c r="PQH28" s="0"/>
      <c r="PQI28" s="0"/>
      <c r="PQJ28" s="0"/>
      <c r="PQK28" s="0"/>
      <c r="PQL28" s="0"/>
      <c r="PQM28" s="0"/>
      <c r="PQN28" s="0"/>
      <c r="PQO28" s="0"/>
      <c r="PQP28" s="0"/>
      <c r="PQQ28" s="0"/>
      <c r="PQR28" s="0"/>
      <c r="PQS28" s="0"/>
      <c r="PQT28" s="0"/>
      <c r="PQU28" s="0"/>
      <c r="PQV28" s="0"/>
      <c r="PQW28" s="0"/>
      <c r="PQX28" s="0"/>
      <c r="PQY28" s="0"/>
      <c r="PQZ28" s="0"/>
      <c r="PRA28" s="0"/>
      <c r="PRB28" s="0"/>
      <c r="PRC28" s="0"/>
      <c r="PRD28" s="0"/>
      <c r="PRE28" s="0"/>
      <c r="PRF28" s="0"/>
      <c r="PRG28" s="0"/>
      <c r="PRH28" s="0"/>
      <c r="PRI28" s="0"/>
      <c r="PRJ28" s="0"/>
      <c r="PRK28" s="0"/>
      <c r="PRL28" s="0"/>
      <c r="PRM28" s="0"/>
      <c r="PRN28" s="0"/>
      <c r="PRO28" s="0"/>
      <c r="PRP28" s="0"/>
      <c r="PRQ28" s="0"/>
      <c r="PRR28" s="0"/>
      <c r="PRS28" s="0"/>
      <c r="PRT28" s="0"/>
      <c r="PRU28" s="0"/>
      <c r="PRV28" s="0"/>
      <c r="PRW28" s="0"/>
      <c r="PRX28" s="0"/>
      <c r="PRY28" s="0"/>
      <c r="PRZ28" s="0"/>
      <c r="PSA28" s="0"/>
      <c r="PSB28" s="0"/>
      <c r="PSC28" s="0"/>
      <c r="PSD28" s="0"/>
      <c r="PSE28" s="0"/>
      <c r="PSF28" s="0"/>
      <c r="PSG28" s="0"/>
      <c r="PSH28" s="0"/>
      <c r="PSI28" s="0"/>
      <c r="PSJ28" s="0"/>
      <c r="PSK28" s="0"/>
      <c r="PSL28" s="0"/>
      <c r="PSM28" s="0"/>
      <c r="PSN28" s="0"/>
      <c r="PSO28" s="0"/>
      <c r="PSP28" s="0"/>
      <c r="PSQ28" s="0"/>
      <c r="PSR28" s="0"/>
      <c r="PSS28" s="0"/>
      <c r="PST28" s="0"/>
      <c r="PSU28" s="0"/>
      <c r="PSV28" s="0"/>
      <c r="PSW28" s="0"/>
      <c r="PSX28" s="0"/>
      <c r="PSY28" s="0"/>
      <c r="PSZ28" s="0"/>
      <c r="PTA28" s="0"/>
      <c r="PTB28" s="0"/>
      <c r="PTC28" s="0"/>
      <c r="PTD28" s="0"/>
      <c r="PTE28" s="0"/>
      <c r="PTF28" s="0"/>
      <c r="PTG28" s="0"/>
      <c r="PTH28" s="0"/>
      <c r="PTI28" s="0"/>
      <c r="PTJ28" s="0"/>
      <c r="PTK28" s="0"/>
      <c r="PTL28" s="0"/>
      <c r="PTM28" s="0"/>
      <c r="PTN28" s="0"/>
      <c r="PTO28" s="0"/>
      <c r="PTP28" s="0"/>
      <c r="PTQ28" s="0"/>
      <c r="PTR28" s="0"/>
      <c r="PTS28" s="0"/>
      <c r="PTT28" s="0"/>
      <c r="PTU28" s="0"/>
      <c r="PTV28" s="0"/>
      <c r="PTW28" s="0"/>
      <c r="PTX28" s="0"/>
      <c r="PTY28" s="0"/>
      <c r="PTZ28" s="0"/>
      <c r="PUA28" s="0"/>
      <c r="PUB28" s="0"/>
      <c r="PUC28" s="0"/>
      <c r="PUD28" s="0"/>
      <c r="PUE28" s="0"/>
      <c r="PUF28" s="0"/>
      <c r="PUG28" s="0"/>
      <c r="PUH28" s="0"/>
      <c r="PUI28" s="0"/>
      <c r="PUJ28" s="0"/>
      <c r="PUK28" s="0"/>
      <c r="PUL28" s="0"/>
      <c r="PUM28" s="0"/>
      <c r="PUN28" s="0"/>
      <c r="PUO28" s="0"/>
      <c r="PUP28" s="0"/>
      <c r="PUQ28" s="0"/>
      <c r="PUR28" s="0"/>
      <c r="PUS28" s="0"/>
      <c r="PUT28" s="0"/>
      <c r="PUU28" s="0"/>
      <c r="PUV28" s="0"/>
      <c r="PUW28" s="0"/>
      <c r="PUX28" s="0"/>
      <c r="PUY28" s="0"/>
      <c r="PUZ28" s="0"/>
      <c r="PVA28" s="0"/>
      <c r="PVB28" s="0"/>
      <c r="PVC28" s="0"/>
      <c r="PVD28" s="0"/>
      <c r="PVE28" s="0"/>
      <c r="PVF28" s="0"/>
      <c r="PVG28" s="0"/>
      <c r="PVH28" s="0"/>
      <c r="PVI28" s="0"/>
      <c r="PVJ28" s="0"/>
      <c r="PVK28" s="0"/>
      <c r="PVL28" s="0"/>
      <c r="PVM28" s="0"/>
      <c r="PVN28" s="0"/>
      <c r="PVO28" s="0"/>
      <c r="PVP28" s="0"/>
      <c r="PVQ28" s="0"/>
      <c r="PVR28" s="0"/>
      <c r="PVS28" s="0"/>
      <c r="PVT28" s="0"/>
      <c r="PVU28" s="0"/>
      <c r="PVV28" s="0"/>
      <c r="PVW28" s="0"/>
      <c r="PVX28" s="0"/>
      <c r="PVY28" s="0"/>
      <c r="PVZ28" s="0"/>
      <c r="PWA28" s="0"/>
      <c r="PWB28" s="0"/>
      <c r="PWC28" s="0"/>
      <c r="PWD28" s="0"/>
      <c r="PWE28" s="0"/>
      <c r="PWF28" s="0"/>
      <c r="PWG28" s="0"/>
      <c r="PWH28" s="0"/>
      <c r="PWI28" s="0"/>
      <c r="PWJ28" s="0"/>
      <c r="PWK28" s="0"/>
      <c r="PWL28" s="0"/>
      <c r="PWM28" s="0"/>
      <c r="PWN28" s="0"/>
      <c r="PWO28" s="0"/>
      <c r="PWP28" s="0"/>
      <c r="PWQ28" s="0"/>
      <c r="PWR28" s="0"/>
      <c r="PWS28" s="0"/>
      <c r="PWT28" s="0"/>
      <c r="PWU28" s="0"/>
      <c r="PWV28" s="0"/>
      <c r="PWW28" s="0"/>
      <c r="PWX28" s="0"/>
      <c r="PWY28" s="0"/>
      <c r="PWZ28" s="0"/>
      <c r="PXA28" s="0"/>
      <c r="PXB28" s="0"/>
      <c r="PXC28" s="0"/>
      <c r="PXD28" s="0"/>
      <c r="PXE28" s="0"/>
      <c r="PXF28" s="0"/>
      <c r="PXG28" s="0"/>
      <c r="PXH28" s="0"/>
      <c r="PXI28" s="0"/>
      <c r="PXJ28" s="0"/>
      <c r="PXK28" s="0"/>
      <c r="PXL28" s="0"/>
      <c r="PXM28" s="0"/>
      <c r="PXN28" s="0"/>
      <c r="PXO28" s="0"/>
      <c r="PXP28" s="0"/>
      <c r="PXQ28" s="0"/>
      <c r="PXR28" s="0"/>
      <c r="PXS28" s="0"/>
      <c r="PXT28" s="0"/>
      <c r="PXU28" s="0"/>
      <c r="PXV28" s="0"/>
      <c r="PXW28" s="0"/>
      <c r="PXX28" s="0"/>
      <c r="PXY28" s="0"/>
      <c r="PXZ28" s="0"/>
      <c r="PYA28" s="0"/>
      <c r="PYB28" s="0"/>
      <c r="PYC28" s="0"/>
      <c r="PYD28" s="0"/>
      <c r="PYE28" s="0"/>
      <c r="PYF28" s="0"/>
      <c r="PYG28" s="0"/>
      <c r="PYH28" s="0"/>
      <c r="PYI28" s="0"/>
      <c r="PYJ28" s="0"/>
      <c r="PYK28" s="0"/>
      <c r="PYL28" s="0"/>
      <c r="PYM28" s="0"/>
      <c r="PYN28" s="0"/>
      <c r="PYO28" s="0"/>
      <c r="PYP28" s="0"/>
      <c r="PYQ28" s="0"/>
      <c r="PYR28" s="0"/>
      <c r="PYS28" s="0"/>
      <c r="PYT28" s="0"/>
      <c r="PYU28" s="0"/>
      <c r="PYV28" s="0"/>
      <c r="PYW28" s="0"/>
      <c r="PYX28" s="0"/>
      <c r="PYY28" s="0"/>
      <c r="PYZ28" s="0"/>
      <c r="PZA28" s="0"/>
      <c r="PZB28" s="0"/>
      <c r="PZC28" s="0"/>
      <c r="PZD28" s="0"/>
      <c r="PZE28" s="0"/>
      <c r="PZF28" s="0"/>
      <c r="PZG28" s="0"/>
      <c r="PZH28" s="0"/>
      <c r="PZI28" s="0"/>
      <c r="PZJ28" s="0"/>
      <c r="PZK28" s="0"/>
      <c r="PZL28" s="0"/>
      <c r="PZM28" s="0"/>
      <c r="PZN28" s="0"/>
      <c r="PZO28" s="0"/>
      <c r="PZP28" s="0"/>
      <c r="PZQ28" s="0"/>
      <c r="PZR28" s="0"/>
      <c r="PZS28" s="0"/>
      <c r="PZT28" s="0"/>
      <c r="PZU28" s="0"/>
      <c r="PZV28" s="0"/>
      <c r="PZW28" s="0"/>
      <c r="PZX28" s="0"/>
      <c r="PZY28" s="0"/>
      <c r="PZZ28" s="0"/>
      <c r="QAA28" s="0"/>
      <c r="QAB28" s="0"/>
      <c r="QAC28" s="0"/>
      <c r="QAD28" s="0"/>
      <c r="QAE28" s="0"/>
      <c r="QAF28" s="0"/>
      <c r="QAG28" s="0"/>
      <c r="QAH28" s="0"/>
      <c r="QAI28" s="0"/>
      <c r="QAJ28" s="0"/>
      <c r="QAK28" s="0"/>
      <c r="QAL28" s="0"/>
      <c r="QAM28" s="0"/>
      <c r="QAN28" s="0"/>
      <c r="QAO28" s="0"/>
      <c r="QAP28" s="0"/>
      <c r="QAQ28" s="0"/>
      <c r="QAR28" s="0"/>
      <c r="QAS28" s="0"/>
      <c r="QAT28" s="0"/>
      <c r="QAU28" s="0"/>
      <c r="QAV28" s="0"/>
      <c r="QAW28" s="0"/>
      <c r="QAX28" s="0"/>
      <c r="QAY28" s="0"/>
      <c r="QAZ28" s="0"/>
      <c r="QBA28" s="0"/>
      <c r="QBB28" s="0"/>
      <c r="QBC28" s="0"/>
      <c r="QBD28" s="0"/>
      <c r="QBE28" s="0"/>
      <c r="QBF28" s="0"/>
      <c r="QBG28" s="0"/>
      <c r="QBH28" s="0"/>
      <c r="QBI28" s="0"/>
      <c r="QBJ28" s="0"/>
      <c r="QBK28" s="0"/>
      <c r="QBL28" s="0"/>
      <c r="QBM28" s="0"/>
      <c r="QBN28" s="0"/>
      <c r="QBO28" s="0"/>
      <c r="QBP28" s="0"/>
      <c r="QBQ28" s="0"/>
      <c r="QBR28" s="0"/>
      <c r="QBS28" s="0"/>
      <c r="QBT28" s="0"/>
      <c r="QBU28" s="0"/>
      <c r="QBV28" s="0"/>
      <c r="QBW28" s="0"/>
      <c r="QBX28" s="0"/>
      <c r="QBY28" s="0"/>
      <c r="QBZ28" s="0"/>
      <c r="QCA28" s="0"/>
      <c r="QCB28" s="0"/>
      <c r="QCC28" s="0"/>
      <c r="QCD28" s="0"/>
      <c r="QCE28" s="0"/>
      <c r="QCF28" s="0"/>
      <c r="QCG28" s="0"/>
      <c r="QCH28" s="0"/>
      <c r="QCI28" s="0"/>
      <c r="QCJ28" s="0"/>
      <c r="QCK28" s="0"/>
      <c r="QCL28" s="0"/>
      <c r="QCM28" s="0"/>
      <c r="QCN28" s="0"/>
      <c r="QCO28" s="0"/>
      <c r="QCP28" s="0"/>
      <c r="QCQ28" s="0"/>
      <c r="QCR28" s="0"/>
      <c r="QCS28" s="0"/>
      <c r="QCT28" s="0"/>
      <c r="QCU28" s="0"/>
      <c r="QCV28" s="0"/>
      <c r="QCW28" s="0"/>
      <c r="QCX28" s="0"/>
      <c r="QCY28" s="0"/>
      <c r="QCZ28" s="0"/>
      <c r="QDA28" s="0"/>
      <c r="QDB28" s="0"/>
      <c r="QDC28" s="0"/>
      <c r="QDD28" s="0"/>
      <c r="QDE28" s="0"/>
      <c r="QDF28" s="0"/>
      <c r="QDG28" s="0"/>
      <c r="QDH28" s="0"/>
      <c r="QDI28" s="0"/>
      <c r="QDJ28" s="0"/>
      <c r="QDK28" s="0"/>
      <c r="QDL28" s="0"/>
      <c r="QDM28" s="0"/>
      <c r="QDN28" s="0"/>
      <c r="QDO28" s="0"/>
      <c r="QDP28" s="0"/>
      <c r="QDQ28" s="0"/>
      <c r="QDR28" s="0"/>
      <c r="QDS28" s="0"/>
      <c r="QDT28" s="0"/>
      <c r="QDU28" s="0"/>
      <c r="QDV28" s="0"/>
      <c r="QDW28" s="0"/>
      <c r="QDX28" s="0"/>
      <c r="QDY28" s="0"/>
      <c r="QDZ28" s="0"/>
      <c r="QEA28" s="0"/>
      <c r="QEB28" s="0"/>
      <c r="QEC28" s="0"/>
      <c r="QED28" s="0"/>
      <c r="QEE28" s="0"/>
      <c r="QEF28" s="0"/>
      <c r="QEG28" s="0"/>
      <c r="QEH28" s="0"/>
      <c r="QEI28" s="0"/>
      <c r="QEJ28" s="0"/>
      <c r="QEK28" s="0"/>
      <c r="QEL28" s="0"/>
      <c r="QEM28" s="0"/>
      <c r="QEN28" s="0"/>
      <c r="QEO28" s="0"/>
      <c r="QEP28" s="0"/>
      <c r="QEQ28" s="0"/>
      <c r="QER28" s="0"/>
      <c r="QES28" s="0"/>
      <c r="QET28" s="0"/>
      <c r="QEU28" s="0"/>
      <c r="QEV28" s="0"/>
      <c r="QEW28" s="0"/>
      <c r="QEX28" s="0"/>
      <c r="QEY28" s="0"/>
      <c r="QEZ28" s="0"/>
      <c r="QFA28" s="0"/>
      <c r="QFB28" s="0"/>
      <c r="QFC28" s="0"/>
      <c r="QFD28" s="0"/>
      <c r="QFE28" s="0"/>
      <c r="QFF28" s="0"/>
      <c r="QFG28" s="0"/>
      <c r="QFH28" s="0"/>
      <c r="QFI28" s="0"/>
      <c r="QFJ28" s="0"/>
      <c r="QFK28" s="0"/>
      <c r="QFL28" s="0"/>
      <c r="QFM28" s="0"/>
      <c r="QFN28" s="0"/>
      <c r="QFO28" s="0"/>
      <c r="QFP28" s="0"/>
      <c r="QFQ28" s="0"/>
      <c r="QFR28" s="0"/>
      <c r="QFS28" s="0"/>
      <c r="QFT28" s="0"/>
      <c r="QFU28" s="0"/>
      <c r="QFV28" s="0"/>
      <c r="QFW28" s="0"/>
      <c r="QFX28" s="0"/>
      <c r="QFY28" s="0"/>
      <c r="QFZ28" s="0"/>
      <c r="QGA28" s="0"/>
      <c r="QGB28" s="0"/>
      <c r="QGC28" s="0"/>
      <c r="QGD28" s="0"/>
      <c r="QGE28" s="0"/>
      <c r="QGF28" s="0"/>
      <c r="QGG28" s="0"/>
      <c r="QGH28" s="0"/>
      <c r="QGI28" s="0"/>
      <c r="QGJ28" s="0"/>
      <c r="QGK28" s="0"/>
      <c r="QGL28" s="0"/>
      <c r="QGM28" s="0"/>
      <c r="QGN28" s="0"/>
      <c r="QGO28" s="0"/>
      <c r="QGP28" s="0"/>
      <c r="QGQ28" s="0"/>
      <c r="QGR28" s="0"/>
      <c r="QGS28" s="0"/>
      <c r="QGT28" s="0"/>
      <c r="QGU28" s="0"/>
      <c r="QGV28" s="0"/>
      <c r="QGW28" s="0"/>
      <c r="QGX28" s="0"/>
      <c r="QGY28" s="0"/>
      <c r="QGZ28" s="0"/>
      <c r="QHA28" s="0"/>
      <c r="QHB28" s="0"/>
      <c r="QHC28" s="0"/>
      <c r="QHD28" s="0"/>
      <c r="QHE28" s="0"/>
      <c r="QHF28" s="0"/>
      <c r="QHG28" s="0"/>
      <c r="QHH28" s="0"/>
      <c r="QHI28" s="0"/>
      <c r="QHJ28" s="0"/>
      <c r="QHK28" s="0"/>
      <c r="QHL28" s="0"/>
      <c r="QHM28" s="0"/>
      <c r="QHN28" s="0"/>
      <c r="QHO28" s="0"/>
      <c r="QHP28" s="0"/>
      <c r="QHQ28" s="0"/>
      <c r="QHR28" s="0"/>
      <c r="QHS28" s="0"/>
      <c r="QHT28" s="0"/>
      <c r="QHU28" s="0"/>
      <c r="QHV28" s="0"/>
      <c r="QHW28" s="0"/>
      <c r="QHX28" s="0"/>
      <c r="QHY28" s="0"/>
      <c r="QHZ28" s="0"/>
      <c r="QIA28" s="0"/>
      <c r="QIB28" s="0"/>
      <c r="QIC28" s="0"/>
      <c r="QID28" s="0"/>
      <c r="QIE28" s="0"/>
      <c r="QIF28" s="0"/>
      <c r="QIG28" s="0"/>
      <c r="QIH28" s="0"/>
      <c r="QII28" s="0"/>
      <c r="QIJ28" s="0"/>
      <c r="QIK28" s="0"/>
      <c r="QIL28" s="0"/>
      <c r="QIM28" s="0"/>
      <c r="QIN28" s="0"/>
      <c r="QIO28" s="0"/>
      <c r="QIP28" s="0"/>
      <c r="QIQ28" s="0"/>
      <c r="QIR28" s="0"/>
      <c r="QIS28" s="0"/>
      <c r="QIT28" s="0"/>
      <c r="QIU28" s="0"/>
      <c r="QIV28" s="0"/>
      <c r="QIW28" s="0"/>
      <c r="QIX28" s="0"/>
      <c r="QIY28" s="0"/>
      <c r="QIZ28" s="0"/>
      <c r="QJA28" s="0"/>
      <c r="QJB28" s="0"/>
      <c r="QJC28" s="0"/>
      <c r="QJD28" s="0"/>
      <c r="QJE28" s="0"/>
      <c r="QJF28" s="0"/>
      <c r="QJG28" s="0"/>
      <c r="QJH28" s="0"/>
      <c r="QJI28" s="0"/>
      <c r="QJJ28" s="0"/>
      <c r="QJK28" s="0"/>
      <c r="QJL28" s="0"/>
      <c r="QJM28" s="0"/>
      <c r="QJN28" s="0"/>
      <c r="QJO28" s="0"/>
      <c r="QJP28" s="0"/>
      <c r="QJQ28" s="0"/>
      <c r="QJR28" s="0"/>
      <c r="QJS28" s="0"/>
      <c r="QJT28" s="0"/>
      <c r="QJU28" s="0"/>
      <c r="QJV28" s="0"/>
      <c r="QJW28" s="0"/>
      <c r="QJX28" s="0"/>
      <c r="QJY28" s="0"/>
      <c r="QJZ28" s="0"/>
      <c r="QKA28" s="0"/>
      <c r="QKB28" s="0"/>
      <c r="QKC28" s="0"/>
      <c r="QKD28" s="0"/>
      <c r="QKE28" s="0"/>
      <c r="QKF28" s="0"/>
      <c r="QKG28" s="0"/>
      <c r="QKH28" s="0"/>
      <c r="QKI28" s="0"/>
      <c r="QKJ28" s="0"/>
      <c r="QKK28" s="0"/>
      <c r="QKL28" s="0"/>
      <c r="QKM28" s="0"/>
      <c r="QKN28" s="0"/>
      <c r="QKO28" s="0"/>
      <c r="QKP28" s="0"/>
      <c r="QKQ28" s="0"/>
      <c r="QKR28" s="0"/>
      <c r="QKS28" s="0"/>
      <c r="QKT28" s="0"/>
      <c r="QKU28" s="0"/>
      <c r="QKV28" s="0"/>
      <c r="QKW28" s="0"/>
      <c r="QKX28" s="0"/>
      <c r="QKY28" s="0"/>
      <c r="QKZ28" s="0"/>
      <c r="QLA28" s="0"/>
      <c r="QLB28" s="0"/>
      <c r="QLC28" s="0"/>
      <c r="QLD28" s="0"/>
      <c r="QLE28" s="0"/>
      <c r="QLF28" s="0"/>
      <c r="QLG28" s="0"/>
      <c r="QLH28" s="0"/>
      <c r="QLI28" s="0"/>
      <c r="QLJ28" s="0"/>
      <c r="QLK28" s="0"/>
      <c r="QLL28" s="0"/>
      <c r="QLM28" s="0"/>
      <c r="QLN28" s="0"/>
      <c r="QLO28" s="0"/>
      <c r="QLP28" s="0"/>
      <c r="QLQ28" s="0"/>
      <c r="QLR28" s="0"/>
      <c r="QLS28" s="0"/>
      <c r="QLT28" s="0"/>
      <c r="QLU28" s="0"/>
      <c r="QLV28" s="0"/>
      <c r="QLW28" s="0"/>
      <c r="QLX28" s="0"/>
      <c r="QLY28" s="0"/>
      <c r="QLZ28" s="0"/>
      <c r="QMA28" s="0"/>
      <c r="QMB28" s="0"/>
      <c r="QMC28" s="0"/>
      <c r="QMD28" s="0"/>
      <c r="QME28" s="0"/>
      <c r="QMF28" s="0"/>
      <c r="QMG28" s="0"/>
      <c r="QMH28" s="0"/>
      <c r="QMI28" s="0"/>
      <c r="QMJ28" s="0"/>
      <c r="QMK28" s="0"/>
      <c r="QML28" s="0"/>
      <c r="QMM28" s="0"/>
      <c r="QMN28" s="0"/>
      <c r="QMO28" s="0"/>
      <c r="QMP28" s="0"/>
      <c r="QMQ28" s="0"/>
      <c r="QMR28" s="0"/>
      <c r="QMS28" s="0"/>
      <c r="QMT28" s="0"/>
      <c r="QMU28" s="0"/>
      <c r="QMV28" s="0"/>
      <c r="QMW28" s="0"/>
      <c r="QMX28" s="0"/>
      <c r="QMY28" s="0"/>
      <c r="QMZ28" s="0"/>
      <c r="QNA28" s="0"/>
      <c r="QNB28" s="0"/>
      <c r="QNC28" s="0"/>
      <c r="QND28" s="0"/>
      <c r="QNE28" s="0"/>
      <c r="QNF28" s="0"/>
      <c r="QNG28" s="0"/>
      <c r="QNH28" s="0"/>
      <c r="QNI28" s="0"/>
      <c r="QNJ28" s="0"/>
      <c r="QNK28" s="0"/>
      <c r="QNL28" s="0"/>
      <c r="QNM28" s="0"/>
      <c r="QNN28" s="0"/>
      <c r="QNO28" s="0"/>
      <c r="QNP28" s="0"/>
      <c r="QNQ28" s="0"/>
      <c r="QNR28" s="0"/>
      <c r="QNS28" s="0"/>
      <c r="QNT28" s="0"/>
      <c r="QNU28" s="0"/>
      <c r="QNV28" s="0"/>
      <c r="QNW28" s="0"/>
      <c r="QNX28" s="0"/>
      <c r="QNY28" s="0"/>
      <c r="QNZ28" s="0"/>
      <c r="QOA28" s="0"/>
      <c r="QOB28" s="0"/>
      <c r="QOC28" s="0"/>
      <c r="QOD28" s="0"/>
      <c r="QOE28" s="0"/>
      <c r="QOF28" s="0"/>
      <c r="QOG28" s="0"/>
      <c r="QOH28" s="0"/>
      <c r="QOI28" s="0"/>
      <c r="QOJ28" s="0"/>
      <c r="QOK28" s="0"/>
      <c r="QOL28" s="0"/>
      <c r="QOM28" s="0"/>
      <c r="QON28" s="0"/>
      <c r="QOO28" s="0"/>
      <c r="QOP28" s="0"/>
      <c r="QOQ28" s="0"/>
      <c r="QOR28" s="0"/>
      <c r="QOS28" s="0"/>
      <c r="QOT28" s="0"/>
      <c r="QOU28" s="0"/>
      <c r="QOV28" s="0"/>
      <c r="QOW28" s="0"/>
      <c r="QOX28" s="0"/>
      <c r="QOY28" s="0"/>
      <c r="QOZ28" s="0"/>
      <c r="QPA28" s="0"/>
      <c r="QPB28" s="0"/>
      <c r="QPC28" s="0"/>
      <c r="QPD28" s="0"/>
      <c r="QPE28" s="0"/>
      <c r="QPF28" s="0"/>
      <c r="QPG28" s="0"/>
      <c r="QPH28" s="0"/>
      <c r="QPI28" s="0"/>
      <c r="QPJ28" s="0"/>
      <c r="QPK28" s="0"/>
      <c r="QPL28" s="0"/>
      <c r="QPM28" s="0"/>
      <c r="QPN28" s="0"/>
      <c r="QPO28" s="0"/>
      <c r="QPP28" s="0"/>
      <c r="QPQ28" s="0"/>
      <c r="QPR28" s="0"/>
      <c r="QPS28" s="0"/>
      <c r="QPT28" s="0"/>
      <c r="QPU28" s="0"/>
      <c r="QPV28" s="0"/>
      <c r="QPW28" s="0"/>
      <c r="QPX28" s="0"/>
      <c r="QPY28" s="0"/>
      <c r="QPZ28" s="0"/>
      <c r="QQA28" s="0"/>
      <c r="QQB28" s="0"/>
      <c r="QQC28" s="0"/>
      <c r="QQD28" s="0"/>
      <c r="QQE28" s="0"/>
      <c r="QQF28" s="0"/>
      <c r="QQG28" s="0"/>
      <c r="QQH28" s="0"/>
      <c r="QQI28" s="0"/>
      <c r="QQJ28" s="0"/>
      <c r="QQK28" s="0"/>
      <c r="QQL28" s="0"/>
      <c r="QQM28" s="0"/>
      <c r="QQN28" s="0"/>
      <c r="QQO28" s="0"/>
      <c r="QQP28" s="0"/>
      <c r="QQQ28" s="0"/>
      <c r="QQR28" s="0"/>
      <c r="QQS28" s="0"/>
      <c r="QQT28" s="0"/>
      <c r="QQU28" s="0"/>
      <c r="QQV28" s="0"/>
      <c r="QQW28" s="0"/>
      <c r="QQX28" s="0"/>
      <c r="QQY28" s="0"/>
      <c r="QQZ28" s="0"/>
      <c r="QRA28" s="0"/>
      <c r="QRB28" s="0"/>
      <c r="QRC28" s="0"/>
      <c r="QRD28" s="0"/>
      <c r="QRE28" s="0"/>
      <c r="QRF28" s="0"/>
      <c r="QRG28" s="0"/>
      <c r="QRH28" s="0"/>
      <c r="QRI28" s="0"/>
      <c r="QRJ28" s="0"/>
      <c r="QRK28" s="0"/>
      <c r="QRL28" s="0"/>
      <c r="QRM28" s="0"/>
      <c r="QRN28" s="0"/>
      <c r="QRO28" s="0"/>
      <c r="QRP28" s="0"/>
      <c r="QRQ28" s="0"/>
      <c r="QRR28" s="0"/>
      <c r="QRS28" s="0"/>
      <c r="QRT28" s="0"/>
      <c r="QRU28" s="0"/>
      <c r="QRV28" s="0"/>
      <c r="QRW28" s="0"/>
      <c r="QRX28" s="0"/>
      <c r="QRY28" s="0"/>
      <c r="QRZ28" s="0"/>
      <c r="QSA28" s="0"/>
      <c r="QSB28" s="0"/>
      <c r="QSC28" s="0"/>
      <c r="QSD28" s="0"/>
      <c r="QSE28" s="0"/>
      <c r="QSF28" s="0"/>
      <c r="QSG28" s="0"/>
      <c r="QSH28" s="0"/>
      <c r="QSI28" s="0"/>
      <c r="QSJ28" s="0"/>
      <c r="QSK28" s="0"/>
      <c r="QSL28" s="0"/>
      <c r="QSM28" s="0"/>
      <c r="QSN28" s="0"/>
      <c r="QSO28" s="0"/>
      <c r="QSP28" s="0"/>
      <c r="QSQ28" s="0"/>
      <c r="QSR28" s="0"/>
      <c r="QSS28" s="0"/>
      <c r="QST28" s="0"/>
      <c r="QSU28" s="0"/>
      <c r="QSV28" s="0"/>
      <c r="QSW28" s="0"/>
      <c r="QSX28" s="0"/>
      <c r="QSY28" s="0"/>
      <c r="QSZ28" s="0"/>
      <c r="QTA28" s="0"/>
      <c r="QTB28" s="0"/>
      <c r="QTC28" s="0"/>
      <c r="QTD28" s="0"/>
      <c r="QTE28" s="0"/>
      <c r="QTF28" s="0"/>
      <c r="QTG28" s="0"/>
      <c r="QTH28" s="0"/>
      <c r="QTI28" s="0"/>
      <c r="QTJ28" s="0"/>
      <c r="QTK28" s="0"/>
      <c r="QTL28" s="0"/>
      <c r="QTM28" s="0"/>
      <c r="QTN28" s="0"/>
      <c r="QTO28" s="0"/>
      <c r="QTP28" s="0"/>
      <c r="QTQ28" s="0"/>
      <c r="QTR28" s="0"/>
      <c r="QTS28" s="0"/>
      <c r="QTT28" s="0"/>
      <c r="QTU28" s="0"/>
      <c r="QTV28" s="0"/>
      <c r="QTW28" s="0"/>
      <c r="QTX28" s="0"/>
      <c r="QTY28" s="0"/>
      <c r="QTZ28" s="0"/>
      <c r="QUA28" s="0"/>
      <c r="QUB28" s="0"/>
      <c r="QUC28" s="0"/>
      <c r="QUD28" s="0"/>
      <c r="QUE28" s="0"/>
      <c r="QUF28" s="0"/>
      <c r="QUG28" s="0"/>
      <c r="QUH28" s="0"/>
      <c r="QUI28" s="0"/>
      <c r="QUJ28" s="0"/>
      <c r="QUK28" s="0"/>
      <c r="QUL28" s="0"/>
      <c r="QUM28" s="0"/>
      <c r="QUN28" s="0"/>
      <c r="QUO28" s="0"/>
      <c r="QUP28" s="0"/>
      <c r="QUQ28" s="0"/>
      <c r="QUR28" s="0"/>
      <c r="QUS28" s="0"/>
      <c r="QUT28" s="0"/>
      <c r="QUU28" s="0"/>
      <c r="QUV28" s="0"/>
      <c r="QUW28" s="0"/>
      <c r="QUX28" s="0"/>
      <c r="QUY28" s="0"/>
      <c r="QUZ28" s="0"/>
      <c r="QVA28" s="0"/>
      <c r="QVB28" s="0"/>
      <c r="QVC28" s="0"/>
      <c r="QVD28" s="0"/>
      <c r="QVE28" s="0"/>
      <c r="QVF28" s="0"/>
      <c r="QVG28" s="0"/>
      <c r="QVH28" s="0"/>
      <c r="QVI28" s="0"/>
      <c r="QVJ28" s="0"/>
      <c r="QVK28" s="0"/>
      <c r="QVL28" s="0"/>
      <c r="QVM28" s="0"/>
      <c r="QVN28" s="0"/>
      <c r="QVO28" s="0"/>
      <c r="QVP28" s="0"/>
      <c r="QVQ28" s="0"/>
      <c r="QVR28" s="0"/>
      <c r="QVS28" s="0"/>
      <c r="QVT28" s="0"/>
      <c r="QVU28" s="0"/>
      <c r="QVV28" s="0"/>
      <c r="QVW28" s="0"/>
      <c r="QVX28" s="0"/>
      <c r="QVY28" s="0"/>
      <c r="QVZ28" s="0"/>
      <c r="QWA28" s="0"/>
      <c r="QWB28" s="0"/>
      <c r="QWC28" s="0"/>
      <c r="QWD28" s="0"/>
      <c r="QWE28" s="0"/>
      <c r="QWF28" s="0"/>
      <c r="QWG28" s="0"/>
      <c r="QWH28" s="0"/>
      <c r="QWI28" s="0"/>
      <c r="QWJ28" s="0"/>
      <c r="QWK28" s="0"/>
      <c r="QWL28" s="0"/>
      <c r="QWM28" s="0"/>
      <c r="QWN28" s="0"/>
      <c r="QWO28" s="0"/>
      <c r="QWP28" s="0"/>
      <c r="QWQ28" s="0"/>
      <c r="QWR28" s="0"/>
      <c r="QWS28" s="0"/>
      <c r="QWT28" s="0"/>
      <c r="QWU28" s="0"/>
      <c r="QWV28" s="0"/>
      <c r="QWW28" s="0"/>
      <c r="QWX28" s="0"/>
      <c r="QWY28" s="0"/>
      <c r="QWZ28" s="0"/>
      <c r="QXA28" s="0"/>
      <c r="QXB28" s="0"/>
      <c r="QXC28" s="0"/>
      <c r="QXD28" s="0"/>
      <c r="QXE28" s="0"/>
      <c r="QXF28" s="0"/>
      <c r="QXG28" s="0"/>
      <c r="QXH28" s="0"/>
      <c r="QXI28" s="0"/>
      <c r="QXJ28" s="0"/>
      <c r="QXK28" s="0"/>
      <c r="QXL28" s="0"/>
      <c r="QXM28" s="0"/>
      <c r="QXN28" s="0"/>
      <c r="QXO28" s="0"/>
      <c r="QXP28" s="0"/>
      <c r="QXQ28" s="0"/>
      <c r="QXR28" s="0"/>
      <c r="QXS28" s="0"/>
      <c r="QXT28" s="0"/>
      <c r="QXU28" s="0"/>
      <c r="QXV28" s="0"/>
      <c r="QXW28" s="0"/>
      <c r="QXX28" s="0"/>
      <c r="QXY28" s="0"/>
      <c r="QXZ28" s="0"/>
      <c r="QYA28" s="0"/>
      <c r="QYB28" s="0"/>
      <c r="QYC28" s="0"/>
      <c r="QYD28" s="0"/>
      <c r="QYE28" s="0"/>
      <c r="QYF28" s="0"/>
      <c r="QYG28" s="0"/>
      <c r="QYH28" s="0"/>
      <c r="QYI28" s="0"/>
      <c r="QYJ28" s="0"/>
      <c r="QYK28" s="0"/>
      <c r="QYL28" s="0"/>
      <c r="QYM28" s="0"/>
      <c r="QYN28" s="0"/>
      <c r="QYO28" s="0"/>
      <c r="QYP28" s="0"/>
      <c r="QYQ28" s="0"/>
      <c r="QYR28" s="0"/>
      <c r="QYS28" s="0"/>
      <c r="QYT28" s="0"/>
      <c r="QYU28" s="0"/>
      <c r="QYV28" s="0"/>
      <c r="QYW28" s="0"/>
      <c r="QYX28" s="0"/>
      <c r="QYY28" s="0"/>
      <c r="QYZ28" s="0"/>
      <c r="QZA28" s="0"/>
      <c r="QZB28" s="0"/>
      <c r="QZC28" s="0"/>
      <c r="QZD28" s="0"/>
      <c r="QZE28" s="0"/>
      <c r="QZF28" s="0"/>
      <c r="QZG28" s="0"/>
      <c r="QZH28" s="0"/>
      <c r="QZI28" s="0"/>
      <c r="QZJ28" s="0"/>
      <c r="QZK28" s="0"/>
      <c r="QZL28" s="0"/>
      <c r="QZM28" s="0"/>
      <c r="QZN28" s="0"/>
      <c r="QZO28" s="0"/>
      <c r="QZP28" s="0"/>
      <c r="QZQ28" s="0"/>
      <c r="QZR28" s="0"/>
      <c r="QZS28" s="0"/>
      <c r="QZT28" s="0"/>
      <c r="QZU28" s="0"/>
      <c r="QZV28" s="0"/>
      <c r="QZW28" s="0"/>
      <c r="QZX28" s="0"/>
      <c r="QZY28" s="0"/>
      <c r="QZZ28" s="0"/>
      <c r="RAA28" s="0"/>
      <c r="RAB28" s="0"/>
      <c r="RAC28" s="0"/>
      <c r="RAD28" s="0"/>
      <c r="RAE28" s="0"/>
      <c r="RAF28" s="0"/>
      <c r="RAG28" s="0"/>
      <c r="RAH28" s="0"/>
      <c r="RAI28" s="0"/>
      <c r="RAJ28" s="0"/>
      <c r="RAK28" s="0"/>
      <c r="RAL28" s="0"/>
      <c r="RAM28" s="0"/>
      <c r="RAN28" s="0"/>
      <c r="RAO28" s="0"/>
      <c r="RAP28" s="0"/>
      <c r="RAQ28" s="0"/>
      <c r="RAR28" s="0"/>
      <c r="RAS28" s="0"/>
      <c r="RAT28" s="0"/>
      <c r="RAU28" s="0"/>
      <c r="RAV28" s="0"/>
      <c r="RAW28" s="0"/>
      <c r="RAX28" s="0"/>
      <c r="RAY28" s="0"/>
      <c r="RAZ28" s="0"/>
      <c r="RBA28" s="0"/>
      <c r="RBB28" s="0"/>
      <c r="RBC28" s="0"/>
      <c r="RBD28" s="0"/>
      <c r="RBE28" s="0"/>
      <c r="RBF28" s="0"/>
      <c r="RBG28" s="0"/>
      <c r="RBH28" s="0"/>
      <c r="RBI28" s="0"/>
      <c r="RBJ28" s="0"/>
      <c r="RBK28" s="0"/>
      <c r="RBL28" s="0"/>
      <c r="RBM28" s="0"/>
      <c r="RBN28" s="0"/>
      <c r="RBO28" s="0"/>
      <c r="RBP28" s="0"/>
      <c r="RBQ28" s="0"/>
      <c r="RBR28" s="0"/>
      <c r="RBS28" s="0"/>
      <c r="RBT28" s="0"/>
      <c r="RBU28" s="0"/>
      <c r="RBV28" s="0"/>
      <c r="RBW28" s="0"/>
      <c r="RBX28" s="0"/>
      <c r="RBY28" s="0"/>
      <c r="RBZ28" s="0"/>
      <c r="RCA28" s="0"/>
      <c r="RCB28" s="0"/>
      <c r="RCC28" s="0"/>
      <c r="RCD28" s="0"/>
      <c r="RCE28" s="0"/>
      <c r="RCF28" s="0"/>
      <c r="RCG28" s="0"/>
      <c r="RCH28" s="0"/>
      <c r="RCI28" s="0"/>
      <c r="RCJ28" s="0"/>
      <c r="RCK28" s="0"/>
      <c r="RCL28" s="0"/>
      <c r="RCM28" s="0"/>
      <c r="RCN28" s="0"/>
      <c r="RCO28" s="0"/>
      <c r="RCP28" s="0"/>
      <c r="RCQ28" s="0"/>
      <c r="RCR28" s="0"/>
      <c r="RCS28" s="0"/>
      <c r="RCT28" s="0"/>
      <c r="RCU28" s="0"/>
      <c r="RCV28" s="0"/>
      <c r="RCW28" s="0"/>
      <c r="RCX28" s="0"/>
      <c r="RCY28" s="0"/>
      <c r="RCZ28" s="0"/>
      <c r="RDA28" s="0"/>
      <c r="RDB28" s="0"/>
      <c r="RDC28" s="0"/>
      <c r="RDD28" s="0"/>
      <c r="RDE28" s="0"/>
      <c r="RDF28" s="0"/>
      <c r="RDG28" s="0"/>
      <c r="RDH28" s="0"/>
      <c r="RDI28" s="0"/>
      <c r="RDJ28" s="0"/>
      <c r="RDK28" s="0"/>
      <c r="RDL28" s="0"/>
      <c r="RDM28" s="0"/>
      <c r="RDN28" s="0"/>
      <c r="RDO28" s="0"/>
      <c r="RDP28" s="0"/>
      <c r="RDQ28" s="0"/>
      <c r="RDR28" s="0"/>
      <c r="RDS28" s="0"/>
      <c r="RDT28" s="0"/>
      <c r="RDU28" s="0"/>
      <c r="RDV28" s="0"/>
      <c r="RDW28" s="0"/>
      <c r="RDX28" s="0"/>
      <c r="RDY28" s="0"/>
      <c r="RDZ28" s="0"/>
      <c r="REA28" s="0"/>
      <c r="REB28" s="0"/>
      <c r="REC28" s="0"/>
      <c r="RED28" s="0"/>
      <c r="REE28" s="0"/>
      <c r="REF28" s="0"/>
      <c r="REG28" s="0"/>
      <c r="REH28" s="0"/>
      <c r="REI28" s="0"/>
      <c r="REJ28" s="0"/>
      <c r="REK28" s="0"/>
      <c r="REL28" s="0"/>
      <c r="REM28" s="0"/>
      <c r="REN28" s="0"/>
      <c r="REO28" s="0"/>
      <c r="REP28" s="0"/>
      <c r="REQ28" s="0"/>
      <c r="RER28" s="0"/>
      <c r="RES28" s="0"/>
      <c r="RET28" s="0"/>
      <c r="REU28" s="0"/>
      <c r="REV28" s="0"/>
      <c r="REW28" s="0"/>
      <c r="REX28" s="0"/>
      <c r="REY28" s="0"/>
      <c r="REZ28" s="0"/>
      <c r="RFA28" s="0"/>
      <c r="RFB28" s="0"/>
      <c r="RFC28" s="0"/>
      <c r="RFD28" s="0"/>
      <c r="RFE28" s="0"/>
      <c r="RFF28" s="0"/>
      <c r="RFG28" s="0"/>
      <c r="RFH28" s="0"/>
      <c r="RFI28" s="0"/>
      <c r="RFJ28" s="0"/>
      <c r="RFK28" s="0"/>
      <c r="RFL28" s="0"/>
      <c r="RFM28" s="0"/>
      <c r="RFN28" s="0"/>
      <c r="RFO28" s="0"/>
      <c r="RFP28" s="0"/>
      <c r="RFQ28" s="0"/>
      <c r="RFR28" s="0"/>
      <c r="RFS28" s="0"/>
      <c r="RFT28" s="0"/>
      <c r="RFU28" s="0"/>
      <c r="RFV28" s="0"/>
      <c r="RFW28" s="0"/>
      <c r="RFX28" s="0"/>
      <c r="RFY28" s="0"/>
      <c r="RFZ28" s="0"/>
      <c r="RGA28" s="0"/>
      <c r="RGB28" s="0"/>
      <c r="RGC28" s="0"/>
      <c r="RGD28" s="0"/>
      <c r="RGE28" s="0"/>
      <c r="RGF28" s="0"/>
      <c r="RGG28" s="0"/>
      <c r="RGH28" s="0"/>
      <c r="RGI28" s="0"/>
      <c r="RGJ28" s="0"/>
      <c r="RGK28" s="0"/>
      <c r="RGL28" s="0"/>
      <c r="RGM28" s="0"/>
      <c r="RGN28" s="0"/>
      <c r="RGO28" s="0"/>
      <c r="RGP28" s="0"/>
      <c r="RGQ28" s="0"/>
      <c r="RGR28" s="0"/>
      <c r="RGS28" s="0"/>
      <c r="RGT28" s="0"/>
      <c r="RGU28" s="0"/>
      <c r="RGV28" s="0"/>
      <c r="RGW28" s="0"/>
      <c r="RGX28" s="0"/>
      <c r="RGY28" s="0"/>
      <c r="RGZ28" s="0"/>
      <c r="RHA28" s="0"/>
      <c r="RHB28" s="0"/>
      <c r="RHC28" s="0"/>
      <c r="RHD28" s="0"/>
      <c r="RHE28" s="0"/>
      <c r="RHF28" s="0"/>
      <c r="RHG28" s="0"/>
      <c r="RHH28" s="0"/>
      <c r="RHI28" s="0"/>
      <c r="RHJ28" s="0"/>
      <c r="RHK28" s="0"/>
      <c r="RHL28" s="0"/>
      <c r="RHM28" s="0"/>
      <c r="RHN28" s="0"/>
      <c r="RHO28" s="0"/>
      <c r="RHP28" s="0"/>
      <c r="RHQ28" s="0"/>
      <c r="RHR28" s="0"/>
      <c r="RHS28" s="0"/>
      <c r="RHT28" s="0"/>
      <c r="RHU28" s="0"/>
      <c r="RHV28" s="0"/>
      <c r="RHW28" s="0"/>
      <c r="RHX28" s="0"/>
      <c r="RHY28" s="0"/>
      <c r="RHZ28" s="0"/>
      <c r="RIA28" s="0"/>
      <c r="RIB28" s="0"/>
      <c r="RIC28" s="0"/>
      <c r="RID28" s="0"/>
      <c r="RIE28" s="0"/>
      <c r="RIF28" s="0"/>
      <c r="RIG28" s="0"/>
      <c r="RIH28" s="0"/>
      <c r="RII28" s="0"/>
      <c r="RIJ28" s="0"/>
      <c r="RIK28" s="0"/>
      <c r="RIL28" s="0"/>
      <c r="RIM28" s="0"/>
      <c r="RIN28" s="0"/>
      <c r="RIO28" s="0"/>
      <c r="RIP28" s="0"/>
      <c r="RIQ28" s="0"/>
      <c r="RIR28" s="0"/>
      <c r="RIS28" s="0"/>
      <c r="RIT28" s="0"/>
      <c r="RIU28" s="0"/>
      <c r="RIV28" s="0"/>
      <c r="RIW28" s="0"/>
      <c r="RIX28" s="0"/>
      <c r="RIY28" s="0"/>
      <c r="RIZ28" s="0"/>
      <c r="RJA28" s="0"/>
      <c r="RJB28" s="0"/>
      <c r="RJC28" s="0"/>
      <c r="RJD28" s="0"/>
      <c r="RJE28" s="0"/>
      <c r="RJF28" s="0"/>
      <c r="RJG28" s="0"/>
      <c r="RJH28" s="0"/>
      <c r="RJI28" s="0"/>
      <c r="RJJ28" s="0"/>
      <c r="RJK28" s="0"/>
      <c r="RJL28" s="0"/>
      <c r="RJM28" s="0"/>
      <c r="RJN28" s="0"/>
      <c r="RJO28" s="0"/>
      <c r="RJP28" s="0"/>
      <c r="RJQ28" s="0"/>
      <c r="RJR28" s="0"/>
      <c r="RJS28" s="0"/>
      <c r="RJT28" s="0"/>
      <c r="RJU28" s="0"/>
      <c r="RJV28" s="0"/>
      <c r="RJW28" s="0"/>
      <c r="RJX28" s="0"/>
      <c r="RJY28" s="0"/>
      <c r="RJZ28" s="0"/>
      <c r="RKA28" s="0"/>
      <c r="RKB28" s="0"/>
      <c r="RKC28" s="0"/>
      <c r="RKD28" s="0"/>
      <c r="RKE28" s="0"/>
      <c r="RKF28" s="0"/>
      <c r="RKG28" s="0"/>
      <c r="RKH28" s="0"/>
      <c r="RKI28" s="0"/>
      <c r="RKJ28" s="0"/>
      <c r="RKK28" s="0"/>
      <c r="RKL28" s="0"/>
      <c r="RKM28" s="0"/>
      <c r="RKN28" s="0"/>
      <c r="RKO28" s="0"/>
      <c r="RKP28" s="0"/>
      <c r="RKQ28" s="0"/>
      <c r="RKR28" s="0"/>
      <c r="RKS28" s="0"/>
      <c r="RKT28" s="0"/>
      <c r="RKU28" s="0"/>
      <c r="RKV28" s="0"/>
      <c r="RKW28" s="0"/>
      <c r="RKX28" s="0"/>
      <c r="RKY28" s="0"/>
      <c r="RKZ28" s="0"/>
      <c r="RLA28" s="0"/>
      <c r="RLB28" s="0"/>
      <c r="RLC28" s="0"/>
      <c r="RLD28" s="0"/>
      <c r="RLE28" s="0"/>
      <c r="RLF28" s="0"/>
      <c r="RLG28" s="0"/>
      <c r="RLH28" s="0"/>
      <c r="RLI28" s="0"/>
      <c r="RLJ28" s="0"/>
      <c r="RLK28" s="0"/>
      <c r="RLL28" s="0"/>
      <c r="RLM28" s="0"/>
      <c r="RLN28" s="0"/>
      <c r="RLO28" s="0"/>
      <c r="RLP28" s="0"/>
      <c r="RLQ28" s="0"/>
      <c r="RLR28" s="0"/>
      <c r="RLS28" s="0"/>
      <c r="RLT28" s="0"/>
      <c r="RLU28" s="0"/>
      <c r="RLV28" s="0"/>
      <c r="RLW28" s="0"/>
      <c r="RLX28" s="0"/>
      <c r="RLY28" s="0"/>
      <c r="RLZ28" s="0"/>
      <c r="RMA28" s="0"/>
      <c r="RMB28" s="0"/>
      <c r="RMC28" s="0"/>
      <c r="RMD28" s="0"/>
      <c r="RME28" s="0"/>
      <c r="RMF28" s="0"/>
      <c r="RMG28" s="0"/>
      <c r="RMH28" s="0"/>
      <c r="RMI28" s="0"/>
      <c r="RMJ28" s="0"/>
      <c r="RMK28" s="0"/>
      <c r="RML28" s="0"/>
      <c r="RMM28" s="0"/>
      <c r="RMN28" s="0"/>
      <c r="RMO28" s="0"/>
      <c r="RMP28" s="0"/>
      <c r="RMQ28" s="0"/>
      <c r="RMR28" s="0"/>
      <c r="RMS28" s="0"/>
      <c r="RMT28" s="0"/>
      <c r="RMU28" s="0"/>
      <c r="RMV28" s="0"/>
      <c r="RMW28" s="0"/>
      <c r="RMX28" s="0"/>
      <c r="RMY28" s="0"/>
      <c r="RMZ28" s="0"/>
      <c r="RNA28" s="0"/>
      <c r="RNB28" s="0"/>
      <c r="RNC28" s="0"/>
      <c r="RND28" s="0"/>
      <c r="RNE28" s="0"/>
      <c r="RNF28" s="0"/>
      <c r="RNG28" s="0"/>
      <c r="RNH28" s="0"/>
      <c r="RNI28" s="0"/>
      <c r="RNJ28" s="0"/>
      <c r="RNK28" s="0"/>
      <c r="RNL28" s="0"/>
      <c r="RNM28" s="0"/>
      <c r="RNN28" s="0"/>
      <c r="RNO28" s="0"/>
      <c r="RNP28" s="0"/>
      <c r="RNQ28" s="0"/>
      <c r="RNR28" s="0"/>
      <c r="RNS28" s="0"/>
      <c r="RNT28" s="0"/>
      <c r="RNU28" s="0"/>
      <c r="RNV28" s="0"/>
      <c r="RNW28" s="0"/>
      <c r="RNX28" s="0"/>
      <c r="RNY28" s="0"/>
      <c r="RNZ28" s="0"/>
      <c r="ROA28" s="0"/>
      <c r="ROB28" s="0"/>
      <c r="ROC28" s="0"/>
      <c r="ROD28" s="0"/>
      <c r="ROE28" s="0"/>
      <c r="ROF28" s="0"/>
      <c r="ROG28" s="0"/>
      <c r="ROH28" s="0"/>
      <c r="ROI28" s="0"/>
      <c r="ROJ28" s="0"/>
      <c r="ROK28" s="0"/>
      <c r="ROL28" s="0"/>
      <c r="ROM28" s="0"/>
      <c r="RON28" s="0"/>
      <c r="ROO28" s="0"/>
      <c r="ROP28" s="0"/>
      <c r="ROQ28" s="0"/>
      <c r="ROR28" s="0"/>
      <c r="ROS28" s="0"/>
      <c r="ROT28" s="0"/>
      <c r="ROU28" s="0"/>
      <c r="ROV28" s="0"/>
      <c r="ROW28" s="0"/>
      <c r="ROX28" s="0"/>
      <c r="ROY28" s="0"/>
      <c r="ROZ28" s="0"/>
      <c r="RPA28" s="0"/>
      <c r="RPB28" s="0"/>
      <c r="RPC28" s="0"/>
      <c r="RPD28" s="0"/>
      <c r="RPE28" s="0"/>
      <c r="RPF28" s="0"/>
      <c r="RPG28" s="0"/>
      <c r="RPH28" s="0"/>
      <c r="RPI28" s="0"/>
      <c r="RPJ28" s="0"/>
      <c r="RPK28" s="0"/>
      <c r="RPL28" s="0"/>
      <c r="RPM28" s="0"/>
      <c r="RPN28" s="0"/>
      <c r="RPO28" s="0"/>
      <c r="RPP28" s="0"/>
      <c r="RPQ28" s="0"/>
      <c r="RPR28" s="0"/>
      <c r="RPS28" s="0"/>
      <c r="RPT28" s="0"/>
      <c r="RPU28" s="0"/>
      <c r="RPV28" s="0"/>
      <c r="RPW28" s="0"/>
      <c r="RPX28" s="0"/>
      <c r="RPY28" s="0"/>
      <c r="RPZ28" s="0"/>
      <c r="RQA28" s="0"/>
      <c r="RQB28" s="0"/>
      <c r="RQC28" s="0"/>
      <c r="RQD28" s="0"/>
      <c r="RQE28" s="0"/>
      <c r="RQF28" s="0"/>
      <c r="RQG28" s="0"/>
      <c r="RQH28" s="0"/>
      <c r="RQI28" s="0"/>
      <c r="RQJ28" s="0"/>
      <c r="RQK28" s="0"/>
      <c r="RQL28" s="0"/>
      <c r="RQM28" s="0"/>
      <c r="RQN28" s="0"/>
      <c r="RQO28" s="0"/>
      <c r="RQP28" s="0"/>
      <c r="RQQ28" s="0"/>
      <c r="RQR28" s="0"/>
      <c r="RQS28" s="0"/>
      <c r="RQT28" s="0"/>
      <c r="RQU28" s="0"/>
      <c r="RQV28" s="0"/>
      <c r="RQW28" s="0"/>
      <c r="RQX28" s="0"/>
      <c r="RQY28" s="0"/>
      <c r="RQZ28" s="0"/>
      <c r="RRA28" s="0"/>
      <c r="RRB28" s="0"/>
      <c r="RRC28" s="0"/>
      <c r="RRD28" s="0"/>
      <c r="RRE28" s="0"/>
      <c r="RRF28" s="0"/>
      <c r="RRG28" s="0"/>
      <c r="RRH28" s="0"/>
      <c r="RRI28" s="0"/>
      <c r="RRJ28" s="0"/>
      <c r="RRK28" s="0"/>
      <c r="RRL28" s="0"/>
      <c r="RRM28" s="0"/>
      <c r="RRN28" s="0"/>
      <c r="RRO28" s="0"/>
      <c r="RRP28" s="0"/>
      <c r="RRQ28" s="0"/>
      <c r="RRR28" s="0"/>
      <c r="RRS28" s="0"/>
      <c r="RRT28" s="0"/>
      <c r="RRU28" s="0"/>
      <c r="RRV28" s="0"/>
      <c r="RRW28" s="0"/>
      <c r="RRX28" s="0"/>
      <c r="RRY28" s="0"/>
      <c r="RRZ28" s="0"/>
      <c r="RSA28" s="0"/>
      <c r="RSB28" s="0"/>
      <c r="RSC28" s="0"/>
      <c r="RSD28" s="0"/>
      <c r="RSE28" s="0"/>
      <c r="RSF28" s="0"/>
      <c r="RSG28" s="0"/>
      <c r="RSH28" s="0"/>
      <c r="RSI28" s="0"/>
      <c r="RSJ28" s="0"/>
      <c r="RSK28" s="0"/>
      <c r="RSL28" s="0"/>
      <c r="RSM28" s="0"/>
      <c r="RSN28" s="0"/>
      <c r="RSO28" s="0"/>
      <c r="RSP28" s="0"/>
      <c r="RSQ28" s="0"/>
      <c r="RSR28" s="0"/>
      <c r="RSS28" s="0"/>
      <c r="RST28" s="0"/>
      <c r="RSU28" s="0"/>
      <c r="RSV28" s="0"/>
      <c r="RSW28" s="0"/>
      <c r="RSX28" s="0"/>
      <c r="RSY28" s="0"/>
      <c r="RSZ28" s="0"/>
      <c r="RTA28" s="0"/>
      <c r="RTB28" s="0"/>
      <c r="RTC28" s="0"/>
      <c r="RTD28" s="0"/>
      <c r="RTE28" s="0"/>
      <c r="RTF28" s="0"/>
      <c r="RTG28" s="0"/>
      <c r="RTH28" s="0"/>
      <c r="RTI28" s="0"/>
      <c r="RTJ28" s="0"/>
      <c r="RTK28" s="0"/>
      <c r="RTL28" s="0"/>
      <c r="RTM28" s="0"/>
      <c r="RTN28" s="0"/>
      <c r="RTO28" s="0"/>
      <c r="RTP28" s="0"/>
      <c r="RTQ28" s="0"/>
      <c r="RTR28" s="0"/>
      <c r="RTS28" s="0"/>
      <c r="RTT28" s="0"/>
      <c r="RTU28" s="0"/>
      <c r="RTV28" s="0"/>
      <c r="RTW28" s="0"/>
      <c r="RTX28" s="0"/>
      <c r="RTY28" s="0"/>
      <c r="RTZ28" s="0"/>
      <c r="RUA28" s="0"/>
      <c r="RUB28" s="0"/>
      <c r="RUC28" s="0"/>
      <c r="RUD28" s="0"/>
      <c r="RUE28" s="0"/>
      <c r="RUF28" s="0"/>
      <c r="RUG28" s="0"/>
      <c r="RUH28" s="0"/>
      <c r="RUI28" s="0"/>
      <c r="RUJ28" s="0"/>
      <c r="RUK28" s="0"/>
      <c r="RUL28" s="0"/>
      <c r="RUM28" s="0"/>
      <c r="RUN28" s="0"/>
      <c r="RUO28" s="0"/>
      <c r="RUP28" s="0"/>
      <c r="RUQ28" s="0"/>
      <c r="RUR28" s="0"/>
      <c r="RUS28" s="0"/>
      <c r="RUT28" s="0"/>
      <c r="RUU28" s="0"/>
      <c r="RUV28" s="0"/>
      <c r="RUW28" s="0"/>
      <c r="RUX28" s="0"/>
      <c r="RUY28" s="0"/>
      <c r="RUZ28" s="0"/>
      <c r="RVA28" s="0"/>
      <c r="RVB28" s="0"/>
      <c r="RVC28" s="0"/>
      <c r="RVD28" s="0"/>
      <c r="RVE28" s="0"/>
      <c r="RVF28" s="0"/>
      <c r="RVG28" s="0"/>
      <c r="RVH28" s="0"/>
      <c r="RVI28" s="0"/>
      <c r="RVJ28" s="0"/>
      <c r="RVK28" s="0"/>
      <c r="RVL28" s="0"/>
      <c r="RVM28" s="0"/>
      <c r="RVN28" s="0"/>
      <c r="RVO28" s="0"/>
      <c r="RVP28" s="0"/>
      <c r="RVQ28" s="0"/>
      <c r="RVR28" s="0"/>
      <c r="RVS28" s="0"/>
      <c r="RVT28" s="0"/>
      <c r="RVU28" s="0"/>
      <c r="RVV28" s="0"/>
      <c r="RVW28" s="0"/>
      <c r="RVX28" s="0"/>
      <c r="RVY28" s="0"/>
      <c r="RVZ28" s="0"/>
      <c r="RWA28" s="0"/>
      <c r="RWB28" s="0"/>
      <c r="RWC28" s="0"/>
      <c r="RWD28" s="0"/>
      <c r="RWE28" s="0"/>
      <c r="RWF28" s="0"/>
      <c r="RWG28" s="0"/>
      <c r="RWH28" s="0"/>
      <c r="RWI28" s="0"/>
      <c r="RWJ28" s="0"/>
      <c r="RWK28" s="0"/>
      <c r="RWL28" s="0"/>
      <c r="RWM28" s="0"/>
      <c r="RWN28" s="0"/>
      <c r="RWO28" s="0"/>
      <c r="RWP28" s="0"/>
      <c r="RWQ28" s="0"/>
      <c r="RWR28" s="0"/>
      <c r="RWS28" s="0"/>
      <c r="RWT28" s="0"/>
      <c r="RWU28" s="0"/>
      <c r="RWV28" s="0"/>
      <c r="RWW28" s="0"/>
      <c r="RWX28" s="0"/>
      <c r="RWY28" s="0"/>
      <c r="RWZ28" s="0"/>
      <c r="RXA28" s="0"/>
      <c r="RXB28" s="0"/>
      <c r="RXC28" s="0"/>
      <c r="RXD28" s="0"/>
      <c r="RXE28" s="0"/>
      <c r="RXF28" s="0"/>
      <c r="RXG28" s="0"/>
      <c r="RXH28" s="0"/>
      <c r="RXI28" s="0"/>
      <c r="RXJ28" s="0"/>
      <c r="RXK28" s="0"/>
      <c r="RXL28" s="0"/>
      <c r="RXM28" s="0"/>
      <c r="RXN28" s="0"/>
      <c r="RXO28" s="0"/>
      <c r="RXP28" s="0"/>
      <c r="RXQ28" s="0"/>
      <c r="RXR28" s="0"/>
      <c r="RXS28" s="0"/>
      <c r="RXT28" s="0"/>
      <c r="RXU28" s="0"/>
      <c r="RXV28" s="0"/>
      <c r="RXW28" s="0"/>
      <c r="RXX28" s="0"/>
      <c r="RXY28" s="0"/>
      <c r="RXZ28" s="0"/>
      <c r="RYA28" s="0"/>
      <c r="RYB28" s="0"/>
      <c r="RYC28" s="0"/>
      <c r="RYD28" s="0"/>
      <c r="RYE28" s="0"/>
      <c r="RYF28" s="0"/>
      <c r="RYG28" s="0"/>
      <c r="RYH28" s="0"/>
      <c r="RYI28" s="0"/>
      <c r="RYJ28" s="0"/>
      <c r="RYK28" s="0"/>
      <c r="RYL28" s="0"/>
      <c r="RYM28" s="0"/>
      <c r="RYN28" s="0"/>
      <c r="RYO28" s="0"/>
      <c r="RYP28" s="0"/>
      <c r="RYQ28" s="0"/>
      <c r="RYR28" s="0"/>
      <c r="RYS28" s="0"/>
      <c r="RYT28" s="0"/>
      <c r="RYU28" s="0"/>
      <c r="RYV28" s="0"/>
      <c r="RYW28" s="0"/>
      <c r="RYX28" s="0"/>
      <c r="RYY28" s="0"/>
      <c r="RYZ28" s="0"/>
      <c r="RZA28" s="0"/>
      <c r="RZB28" s="0"/>
      <c r="RZC28" s="0"/>
      <c r="RZD28" s="0"/>
      <c r="RZE28" s="0"/>
      <c r="RZF28" s="0"/>
      <c r="RZG28" s="0"/>
      <c r="RZH28" s="0"/>
      <c r="RZI28" s="0"/>
      <c r="RZJ28" s="0"/>
      <c r="RZK28" s="0"/>
      <c r="RZL28" s="0"/>
      <c r="RZM28" s="0"/>
      <c r="RZN28" s="0"/>
      <c r="RZO28" s="0"/>
      <c r="RZP28" s="0"/>
      <c r="RZQ28" s="0"/>
      <c r="RZR28" s="0"/>
      <c r="RZS28" s="0"/>
      <c r="RZT28" s="0"/>
      <c r="RZU28" s="0"/>
      <c r="RZV28" s="0"/>
      <c r="RZW28" s="0"/>
      <c r="RZX28" s="0"/>
      <c r="RZY28" s="0"/>
      <c r="RZZ28" s="0"/>
      <c r="SAA28" s="0"/>
      <c r="SAB28" s="0"/>
      <c r="SAC28" s="0"/>
      <c r="SAD28" s="0"/>
      <c r="SAE28" s="0"/>
      <c r="SAF28" s="0"/>
      <c r="SAG28" s="0"/>
      <c r="SAH28" s="0"/>
      <c r="SAI28" s="0"/>
      <c r="SAJ28" s="0"/>
      <c r="SAK28" s="0"/>
      <c r="SAL28" s="0"/>
      <c r="SAM28" s="0"/>
      <c r="SAN28" s="0"/>
      <c r="SAO28" s="0"/>
      <c r="SAP28" s="0"/>
      <c r="SAQ28" s="0"/>
      <c r="SAR28" s="0"/>
      <c r="SAS28" s="0"/>
      <c r="SAT28" s="0"/>
      <c r="SAU28" s="0"/>
      <c r="SAV28" s="0"/>
      <c r="SAW28" s="0"/>
      <c r="SAX28" s="0"/>
      <c r="SAY28" s="0"/>
      <c r="SAZ28" s="0"/>
      <c r="SBA28" s="0"/>
      <c r="SBB28" s="0"/>
      <c r="SBC28" s="0"/>
      <c r="SBD28" s="0"/>
      <c r="SBE28" s="0"/>
      <c r="SBF28" s="0"/>
      <c r="SBG28" s="0"/>
      <c r="SBH28" s="0"/>
      <c r="SBI28" s="0"/>
      <c r="SBJ28" s="0"/>
      <c r="SBK28" s="0"/>
      <c r="SBL28" s="0"/>
      <c r="SBM28" s="0"/>
      <c r="SBN28" s="0"/>
      <c r="SBO28" s="0"/>
      <c r="SBP28" s="0"/>
      <c r="SBQ28" s="0"/>
      <c r="SBR28" s="0"/>
      <c r="SBS28" s="0"/>
      <c r="SBT28" s="0"/>
      <c r="SBU28" s="0"/>
      <c r="SBV28" s="0"/>
      <c r="SBW28" s="0"/>
      <c r="SBX28" s="0"/>
      <c r="SBY28" s="0"/>
      <c r="SBZ28" s="0"/>
      <c r="SCA28" s="0"/>
      <c r="SCB28" s="0"/>
      <c r="SCC28" s="0"/>
      <c r="SCD28" s="0"/>
      <c r="SCE28" s="0"/>
      <c r="SCF28" s="0"/>
      <c r="SCG28" s="0"/>
      <c r="SCH28" s="0"/>
      <c r="SCI28" s="0"/>
      <c r="SCJ28" s="0"/>
      <c r="SCK28" s="0"/>
      <c r="SCL28" s="0"/>
      <c r="SCM28" s="0"/>
      <c r="SCN28" s="0"/>
      <c r="SCO28" s="0"/>
      <c r="SCP28" s="0"/>
      <c r="SCQ28" s="0"/>
      <c r="SCR28" s="0"/>
      <c r="SCS28" s="0"/>
      <c r="SCT28" s="0"/>
      <c r="SCU28" s="0"/>
      <c r="SCV28" s="0"/>
      <c r="SCW28" s="0"/>
      <c r="SCX28" s="0"/>
      <c r="SCY28" s="0"/>
      <c r="SCZ28" s="0"/>
      <c r="SDA28" s="0"/>
      <c r="SDB28" s="0"/>
      <c r="SDC28" s="0"/>
      <c r="SDD28" s="0"/>
      <c r="SDE28" s="0"/>
      <c r="SDF28" s="0"/>
      <c r="SDG28" s="0"/>
      <c r="SDH28" s="0"/>
      <c r="SDI28" s="0"/>
      <c r="SDJ28" s="0"/>
      <c r="SDK28" s="0"/>
      <c r="SDL28" s="0"/>
      <c r="SDM28" s="0"/>
      <c r="SDN28" s="0"/>
      <c r="SDO28" s="0"/>
      <c r="SDP28" s="0"/>
      <c r="SDQ28" s="0"/>
      <c r="SDR28" s="0"/>
      <c r="SDS28" s="0"/>
      <c r="SDT28" s="0"/>
      <c r="SDU28" s="0"/>
      <c r="SDV28" s="0"/>
      <c r="SDW28" s="0"/>
      <c r="SDX28" s="0"/>
      <c r="SDY28" s="0"/>
      <c r="SDZ28" s="0"/>
      <c r="SEA28" s="0"/>
      <c r="SEB28" s="0"/>
      <c r="SEC28" s="0"/>
      <c r="SED28" s="0"/>
      <c r="SEE28" s="0"/>
      <c r="SEF28" s="0"/>
      <c r="SEG28" s="0"/>
      <c r="SEH28" s="0"/>
      <c r="SEI28" s="0"/>
      <c r="SEJ28" s="0"/>
      <c r="SEK28" s="0"/>
      <c r="SEL28" s="0"/>
      <c r="SEM28" s="0"/>
      <c r="SEN28" s="0"/>
      <c r="SEO28" s="0"/>
      <c r="SEP28" s="0"/>
      <c r="SEQ28" s="0"/>
      <c r="SER28" s="0"/>
      <c r="SES28" s="0"/>
      <c r="SET28" s="0"/>
      <c r="SEU28" s="0"/>
      <c r="SEV28" s="0"/>
      <c r="SEW28" s="0"/>
      <c r="SEX28" s="0"/>
      <c r="SEY28" s="0"/>
      <c r="SEZ28" s="0"/>
      <c r="SFA28" s="0"/>
      <c r="SFB28" s="0"/>
      <c r="SFC28" s="0"/>
      <c r="SFD28" s="0"/>
      <c r="SFE28" s="0"/>
      <c r="SFF28" s="0"/>
      <c r="SFG28" s="0"/>
      <c r="SFH28" s="0"/>
      <c r="SFI28" s="0"/>
      <c r="SFJ28" s="0"/>
      <c r="SFK28" s="0"/>
      <c r="SFL28" s="0"/>
      <c r="SFM28" s="0"/>
      <c r="SFN28" s="0"/>
      <c r="SFO28" s="0"/>
      <c r="SFP28" s="0"/>
      <c r="SFQ28" s="0"/>
      <c r="SFR28" s="0"/>
      <c r="SFS28" s="0"/>
      <c r="SFT28" s="0"/>
      <c r="SFU28" s="0"/>
      <c r="SFV28" s="0"/>
      <c r="SFW28" s="0"/>
      <c r="SFX28" s="0"/>
      <c r="SFY28" s="0"/>
      <c r="SFZ28" s="0"/>
      <c r="SGA28" s="0"/>
      <c r="SGB28" s="0"/>
      <c r="SGC28" s="0"/>
      <c r="SGD28" s="0"/>
      <c r="SGE28" s="0"/>
      <c r="SGF28" s="0"/>
      <c r="SGG28" s="0"/>
      <c r="SGH28" s="0"/>
      <c r="SGI28" s="0"/>
      <c r="SGJ28" s="0"/>
      <c r="SGK28" s="0"/>
      <c r="SGL28" s="0"/>
      <c r="SGM28" s="0"/>
      <c r="SGN28" s="0"/>
      <c r="SGO28" s="0"/>
      <c r="SGP28" s="0"/>
      <c r="SGQ28" s="0"/>
      <c r="SGR28" s="0"/>
      <c r="SGS28" s="0"/>
      <c r="SGT28" s="0"/>
      <c r="SGU28" s="0"/>
      <c r="SGV28" s="0"/>
      <c r="SGW28" s="0"/>
      <c r="SGX28" s="0"/>
      <c r="SGY28" s="0"/>
      <c r="SGZ28" s="0"/>
      <c r="SHA28" s="0"/>
      <c r="SHB28" s="0"/>
      <c r="SHC28" s="0"/>
      <c r="SHD28" s="0"/>
      <c r="SHE28" s="0"/>
      <c r="SHF28" s="0"/>
      <c r="SHG28" s="0"/>
      <c r="SHH28" s="0"/>
      <c r="SHI28" s="0"/>
      <c r="SHJ28" s="0"/>
      <c r="SHK28" s="0"/>
      <c r="SHL28" s="0"/>
      <c r="SHM28" s="0"/>
      <c r="SHN28" s="0"/>
      <c r="SHO28" s="0"/>
      <c r="SHP28" s="0"/>
      <c r="SHQ28" s="0"/>
      <c r="SHR28" s="0"/>
      <c r="SHS28" s="0"/>
      <c r="SHT28" s="0"/>
      <c r="SHU28" s="0"/>
      <c r="SHV28" s="0"/>
      <c r="SHW28" s="0"/>
      <c r="SHX28" s="0"/>
      <c r="SHY28" s="0"/>
      <c r="SHZ28" s="0"/>
      <c r="SIA28" s="0"/>
      <c r="SIB28" s="0"/>
      <c r="SIC28" s="0"/>
      <c r="SID28" s="0"/>
      <c r="SIE28" s="0"/>
      <c r="SIF28" s="0"/>
      <c r="SIG28" s="0"/>
      <c r="SIH28" s="0"/>
      <c r="SII28" s="0"/>
      <c r="SIJ28" s="0"/>
      <c r="SIK28" s="0"/>
      <c r="SIL28" s="0"/>
      <c r="SIM28" s="0"/>
      <c r="SIN28" s="0"/>
      <c r="SIO28" s="0"/>
      <c r="SIP28" s="0"/>
      <c r="SIQ28" s="0"/>
      <c r="SIR28" s="0"/>
      <c r="SIS28" s="0"/>
      <c r="SIT28" s="0"/>
      <c r="SIU28" s="0"/>
      <c r="SIV28" s="0"/>
      <c r="SIW28" s="0"/>
      <c r="SIX28" s="0"/>
      <c r="SIY28" s="0"/>
      <c r="SIZ28" s="0"/>
      <c r="SJA28" s="0"/>
      <c r="SJB28" s="0"/>
      <c r="SJC28" s="0"/>
      <c r="SJD28" s="0"/>
      <c r="SJE28" s="0"/>
      <c r="SJF28" s="0"/>
      <c r="SJG28" s="0"/>
      <c r="SJH28" s="0"/>
      <c r="SJI28" s="0"/>
      <c r="SJJ28" s="0"/>
      <c r="SJK28" s="0"/>
      <c r="SJL28" s="0"/>
      <c r="SJM28" s="0"/>
      <c r="SJN28" s="0"/>
      <c r="SJO28" s="0"/>
      <c r="SJP28" s="0"/>
      <c r="SJQ28" s="0"/>
      <c r="SJR28" s="0"/>
      <c r="SJS28" s="0"/>
      <c r="SJT28" s="0"/>
      <c r="SJU28" s="0"/>
      <c r="SJV28" s="0"/>
      <c r="SJW28" s="0"/>
      <c r="SJX28" s="0"/>
      <c r="SJY28" s="0"/>
      <c r="SJZ28" s="0"/>
      <c r="SKA28" s="0"/>
      <c r="SKB28" s="0"/>
      <c r="SKC28" s="0"/>
      <c r="SKD28" s="0"/>
      <c r="SKE28" s="0"/>
      <c r="SKF28" s="0"/>
      <c r="SKG28" s="0"/>
      <c r="SKH28" s="0"/>
      <c r="SKI28" s="0"/>
      <c r="SKJ28" s="0"/>
      <c r="SKK28" s="0"/>
      <c r="SKL28" s="0"/>
      <c r="SKM28" s="0"/>
      <c r="SKN28" s="0"/>
      <c r="SKO28" s="0"/>
      <c r="SKP28" s="0"/>
      <c r="SKQ28" s="0"/>
      <c r="SKR28" s="0"/>
      <c r="SKS28" s="0"/>
      <c r="SKT28" s="0"/>
      <c r="SKU28" s="0"/>
      <c r="SKV28" s="0"/>
      <c r="SKW28" s="0"/>
      <c r="SKX28" s="0"/>
      <c r="SKY28" s="0"/>
      <c r="SKZ28" s="0"/>
      <c r="SLA28" s="0"/>
      <c r="SLB28" s="0"/>
      <c r="SLC28" s="0"/>
      <c r="SLD28" s="0"/>
      <c r="SLE28" s="0"/>
      <c r="SLF28" s="0"/>
      <c r="SLG28" s="0"/>
      <c r="SLH28" s="0"/>
      <c r="SLI28" s="0"/>
      <c r="SLJ28" s="0"/>
      <c r="SLK28" s="0"/>
      <c r="SLL28" s="0"/>
      <c r="SLM28" s="0"/>
      <c r="SLN28" s="0"/>
      <c r="SLO28" s="0"/>
      <c r="SLP28" s="0"/>
      <c r="SLQ28" s="0"/>
      <c r="SLR28" s="0"/>
      <c r="SLS28" s="0"/>
      <c r="SLT28" s="0"/>
      <c r="SLU28" s="0"/>
      <c r="SLV28" s="0"/>
      <c r="SLW28" s="0"/>
      <c r="SLX28" s="0"/>
      <c r="SLY28" s="0"/>
      <c r="SLZ28" s="0"/>
      <c r="SMA28" s="0"/>
      <c r="SMB28" s="0"/>
      <c r="SMC28" s="0"/>
      <c r="SMD28" s="0"/>
      <c r="SME28" s="0"/>
      <c r="SMF28" s="0"/>
      <c r="SMG28" s="0"/>
      <c r="SMH28" s="0"/>
      <c r="SMI28" s="0"/>
      <c r="SMJ28" s="0"/>
      <c r="SMK28" s="0"/>
      <c r="SML28" s="0"/>
      <c r="SMM28" s="0"/>
      <c r="SMN28" s="0"/>
      <c r="SMO28" s="0"/>
      <c r="SMP28" s="0"/>
      <c r="SMQ28" s="0"/>
      <c r="SMR28" s="0"/>
      <c r="SMS28" s="0"/>
      <c r="SMT28" s="0"/>
      <c r="SMU28" s="0"/>
      <c r="SMV28" s="0"/>
      <c r="SMW28" s="0"/>
      <c r="SMX28" s="0"/>
      <c r="SMY28" s="0"/>
      <c r="SMZ28" s="0"/>
      <c r="SNA28" s="0"/>
      <c r="SNB28" s="0"/>
      <c r="SNC28" s="0"/>
      <c r="SND28" s="0"/>
      <c r="SNE28" s="0"/>
      <c r="SNF28" s="0"/>
      <c r="SNG28" s="0"/>
      <c r="SNH28" s="0"/>
      <c r="SNI28" s="0"/>
      <c r="SNJ28" s="0"/>
      <c r="SNK28" s="0"/>
      <c r="SNL28" s="0"/>
      <c r="SNM28" s="0"/>
      <c r="SNN28" s="0"/>
      <c r="SNO28" s="0"/>
      <c r="SNP28" s="0"/>
      <c r="SNQ28" s="0"/>
      <c r="SNR28" s="0"/>
      <c r="SNS28" s="0"/>
      <c r="SNT28" s="0"/>
      <c r="SNU28" s="0"/>
      <c r="SNV28" s="0"/>
      <c r="SNW28" s="0"/>
      <c r="SNX28" s="0"/>
      <c r="SNY28" s="0"/>
      <c r="SNZ28" s="0"/>
      <c r="SOA28" s="0"/>
      <c r="SOB28" s="0"/>
      <c r="SOC28" s="0"/>
      <c r="SOD28" s="0"/>
      <c r="SOE28" s="0"/>
      <c r="SOF28" s="0"/>
      <c r="SOG28" s="0"/>
      <c r="SOH28" s="0"/>
      <c r="SOI28" s="0"/>
      <c r="SOJ28" s="0"/>
      <c r="SOK28" s="0"/>
      <c r="SOL28" s="0"/>
      <c r="SOM28" s="0"/>
      <c r="SON28" s="0"/>
      <c r="SOO28" s="0"/>
      <c r="SOP28" s="0"/>
      <c r="SOQ28" s="0"/>
      <c r="SOR28" s="0"/>
      <c r="SOS28" s="0"/>
      <c r="SOT28" s="0"/>
      <c r="SOU28" s="0"/>
      <c r="SOV28" s="0"/>
      <c r="SOW28" s="0"/>
      <c r="SOX28" s="0"/>
      <c r="SOY28" s="0"/>
      <c r="SOZ28" s="0"/>
      <c r="SPA28" s="0"/>
      <c r="SPB28" s="0"/>
      <c r="SPC28" s="0"/>
      <c r="SPD28" s="0"/>
      <c r="SPE28" s="0"/>
      <c r="SPF28" s="0"/>
      <c r="SPG28" s="0"/>
      <c r="SPH28" s="0"/>
      <c r="SPI28" s="0"/>
      <c r="SPJ28" s="0"/>
      <c r="SPK28" s="0"/>
      <c r="SPL28" s="0"/>
      <c r="SPM28" s="0"/>
      <c r="SPN28" s="0"/>
      <c r="SPO28" s="0"/>
      <c r="SPP28" s="0"/>
      <c r="SPQ28" s="0"/>
      <c r="SPR28" s="0"/>
      <c r="SPS28" s="0"/>
      <c r="SPT28" s="0"/>
      <c r="SPU28" s="0"/>
      <c r="SPV28" s="0"/>
      <c r="SPW28" s="0"/>
      <c r="SPX28" s="0"/>
      <c r="SPY28" s="0"/>
      <c r="SPZ28" s="0"/>
      <c r="SQA28" s="0"/>
      <c r="SQB28" s="0"/>
      <c r="SQC28" s="0"/>
      <c r="SQD28" s="0"/>
      <c r="SQE28" s="0"/>
      <c r="SQF28" s="0"/>
      <c r="SQG28" s="0"/>
      <c r="SQH28" s="0"/>
      <c r="SQI28" s="0"/>
      <c r="SQJ28" s="0"/>
      <c r="SQK28" s="0"/>
      <c r="SQL28" s="0"/>
      <c r="SQM28" s="0"/>
      <c r="SQN28" s="0"/>
      <c r="SQO28" s="0"/>
      <c r="SQP28" s="0"/>
      <c r="SQQ28" s="0"/>
      <c r="SQR28" s="0"/>
      <c r="SQS28" s="0"/>
      <c r="SQT28" s="0"/>
      <c r="SQU28" s="0"/>
      <c r="SQV28" s="0"/>
      <c r="SQW28" s="0"/>
      <c r="SQX28" s="0"/>
      <c r="SQY28" s="0"/>
      <c r="SQZ28" s="0"/>
      <c r="SRA28" s="0"/>
      <c r="SRB28" s="0"/>
      <c r="SRC28" s="0"/>
      <c r="SRD28" s="0"/>
      <c r="SRE28" s="0"/>
      <c r="SRF28" s="0"/>
      <c r="SRG28" s="0"/>
      <c r="SRH28" s="0"/>
      <c r="SRI28" s="0"/>
      <c r="SRJ28" s="0"/>
      <c r="SRK28" s="0"/>
      <c r="SRL28" s="0"/>
      <c r="SRM28" s="0"/>
      <c r="SRN28" s="0"/>
      <c r="SRO28" s="0"/>
      <c r="SRP28" s="0"/>
      <c r="SRQ28" s="0"/>
      <c r="SRR28" s="0"/>
      <c r="SRS28" s="0"/>
      <c r="SRT28" s="0"/>
      <c r="SRU28" s="0"/>
      <c r="SRV28" s="0"/>
      <c r="SRW28" s="0"/>
      <c r="SRX28" s="0"/>
      <c r="SRY28" s="0"/>
      <c r="SRZ28" s="0"/>
      <c r="SSA28" s="0"/>
      <c r="SSB28" s="0"/>
      <c r="SSC28" s="0"/>
      <c r="SSD28" s="0"/>
      <c r="SSE28" s="0"/>
      <c r="SSF28" s="0"/>
      <c r="SSG28" s="0"/>
      <c r="SSH28" s="0"/>
      <c r="SSI28" s="0"/>
      <c r="SSJ28" s="0"/>
      <c r="SSK28" s="0"/>
      <c r="SSL28" s="0"/>
      <c r="SSM28" s="0"/>
      <c r="SSN28" s="0"/>
      <c r="SSO28" s="0"/>
      <c r="SSP28" s="0"/>
      <c r="SSQ28" s="0"/>
      <c r="SSR28" s="0"/>
      <c r="SSS28" s="0"/>
      <c r="SST28" s="0"/>
      <c r="SSU28" s="0"/>
      <c r="SSV28" s="0"/>
      <c r="SSW28" s="0"/>
      <c r="SSX28" s="0"/>
      <c r="SSY28" s="0"/>
      <c r="SSZ28" s="0"/>
      <c r="STA28" s="0"/>
      <c r="STB28" s="0"/>
      <c r="STC28" s="0"/>
      <c r="STD28" s="0"/>
      <c r="STE28" s="0"/>
      <c r="STF28" s="0"/>
      <c r="STG28" s="0"/>
      <c r="STH28" s="0"/>
      <c r="STI28" s="0"/>
      <c r="STJ28" s="0"/>
      <c r="STK28" s="0"/>
      <c r="STL28" s="0"/>
      <c r="STM28" s="0"/>
      <c r="STN28" s="0"/>
      <c r="STO28" s="0"/>
      <c r="STP28" s="0"/>
      <c r="STQ28" s="0"/>
      <c r="STR28" s="0"/>
      <c r="STS28" s="0"/>
      <c r="STT28" s="0"/>
      <c r="STU28" s="0"/>
      <c r="STV28" s="0"/>
      <c r="STW28" s="0"/>
      <c r="STX28" s="0"/>
      <c r="STY28" s="0"/>
      <c r="STZ28" s="0"/>
      <c r="SUA28" s="0"/>
      <c r="SUB28" s="0"/>
      <c r="SUC28" s="0"/>
      <c r="SUD28" s="0"/>
      <c r="SUE28" s="0"/>
      <c r="SUF28" s="0"/>
      <c r="SUG28" s="0"/>
      <c r="SUH28" s="0"/>
      <c r="SUI28" s="0"/>
      <c r="SUJ28" s="0"/>
      <c r="SUK28" s="0"/>
      <c r="SUL28" s="0"/>
      <c r="SUM28" s="0"/>
      <c r="SUN28" s="0"/>
      <c r="SUO28" s="0"/>
      <c r="SUP28" s="0"/>
      <c r="SUQ28" s="0"/>
      <c r="SUR28" s="0"/>
      <c r="SUS28" s="0"/>
      <c r="SUT28" s="0"/>
      <c r="SUU28" s="0"/>
      <c r="SUV28" s="0"/>
      <c r="SUW28" s="0"/>
      <c r="SUX28" s="0"/>
      <c r="SUY28" s="0"/>
      <c r="SUZ28" s="0"/>
      <c r="SVA28" s="0"/>
      <c r="SVB28" s="0"/>
      <c r="SVC28" s="0"/>
      <c r="SVD28" s="0"/>
      <c r="SVE28" s="0"/>
      <c r="SVF28" s="0"/>
      <c r="SVG28" s="0"/>
      <c r="SVH28" s="0"/>
      <c r="SVI28" s="0"/>
      <c r="SVJ28" s="0"/>
      <c r="SVK28" s="0"/>
      <c r="SVL28" s="0"/>
      <c r="SVM28" s="0"/>
      <c r="SVN28" s="0"/>
      <c r="SVO28" s="0"/>
      <c r="SVP28" s="0"/>
      <c r="SVQ28" s="0"/>
      <c r="SVR28" s="0"/>
      <c r="SVS28" s="0"/>
      <c r="SVT28" s="0"/>
      <c r="SVU28" s="0"/>
      <c r="SVV28" s="0"/>
      <c r="SVW28" s="0"/>
      <c r="SVX28" s="0"/>
      <c r="SVY28" s="0"/>
      <c r="SVZ28" s="0"/>
      <c r="SWA28" s="0"/>
      <c r="SWB28" s="0"/>
      <c r="SWC28" s="0"/>
      <c r="SWD28" s="0"/>
      <c r="SWE28" s="0"/>
      <c r="SWF28" s="0"/>
      <c r="SWG28" s="0"/>
      <c r="SWH28" s="0"/>
      <c r="SWI28" s="0"/>
      <c r="SWJ28" s="0"/>
      <c r="SWK28" s="0"/>
      <c r="SWL28" s="0"/>
      <c r="SWM28" s="0"/>
      <c r="SWN28" s="0"/>
      <c r="SWO28" s="0"/>
      <c r="SWP28" s="0"/>
      <c r="SWQ28" s="0"/>
      <c r="SWR28" s="0"/>
      <c r="SWS28" s="0"/>
      <c r="SWT28" s="0"/>
      <c r="SWU28" s="0"/>
      <c r="SWV28" s="0"/>
      <c r="SWW28" s="0"/>
      <c r="SWX28" s="0"/>
      <c r="SWY28" s="0"/>
      <c r="SWZ28" s="0"/>
      <c r="SXA28" s="0"/>
      <c r="SXB28" s="0"/>
      <c r="SXC28" s="0"/>
      <c r="SXD28" s="0"/>
      <c r="SXE28" s="0"/>
      <c r="SXF28" s="0"/>
      <c r="SXG28" s="0"/>
      <c r="SXH28" s="0"/>
      <c r="SXI28" s="0"/>
      <c r="SXJ28" s="0"/>
      <c r="SXK28" s="0"/>
      <c r="SXL28" s="0"/>
      <c r="SXM28" s="0"/>
      <c r="SXN28" s="0"/>
      <c r="SXO28" s="0"/>
      <c r="SXP28" s="0"/>
      <c r="SXQ28" s="0"/>
      <c r="SXR28" s="0"/>
      <c r="SXS28" s="0"/>
      <c r="SXT28" s="0"/>
      <c r="SXU28" s="0"/>
      <c r="SXV28" s="0"/>
      <c r="SXW28" s="0"/>
      <c r="SXX28" s="0"/>
      <c r="SXY28" s="0"/>
      <c r="SXZ28" s="0"/>
      <c r="SYA28" s="0"/>
      <c r="SYB28" s="0"/>
      <c r="SYC28" s="0"/>
      <c r="SYD28" s="0"/>
      <c r="SYE28" s="0"/>
      <c r="SYF28" s="0"/>
      <c r="SYG28" s="0"/>
      <c r="SYH28" s="0"/>
      <c r="SYI28" s="0"/>
      <c r="SYJ28" s="0"/>
      <c r="SYK28" s="0"/>
      <c r="SYL28" s="0"/>
      <c r="SYM28" s="0"/>
      <c r="SYN28" s="0"/>
      <c r="SYO28" s="0"/>
      <c r="SYP28" s="0"/>
      <c r="SYQ28" s="0"/>
      <c r="SYR28" s="0"/>
      <c r="SYS28" s="0"/>
      <c r="SYT28" s="0"/>
      <c r="SYU28" s="0"/>
      <c r="SYV28" s="0"/>
      <c r="SYW28" s="0"/>
      <c r="SYX28" s="0"/>
      <c r="SYY28" s="0"/>
      <c r="SYZ28" s="0"/>
      <c r="SZA28" s="0"/>
      <c r="SZB28" s="0"/>
      <c r="SZC28" s="0"/>
      <c r="SZD28" s="0"/>
      <c r="SZE28" s="0"/>
      <c r="SZF28" s="0"/>
      <c r="SZG28" s="0"/>
      <c r="SZH28" s="0"/>
      <c r="SZI28" s="0"/>
      <c r="SZJ28" s="0"/>
      <c r="SZK28" s="0"/>
      <c r="SZL28" s="0"/>
      <c r="SZM28" s="0"/>
      <c r="SZN28" s="0"/>
      <c r="SZO28" s="0"/>
      <c r="SZP28" s="0"/>
      <c r="SZQ28" s="0"/>
      <c r="SZR28" s="0"/>
      <c r="SZS28" s="0"/>
      <c r="SZT28" s="0"/>
      <c r="SZU28" s="0"/>
      <c r="SZV28" s="0"/>
      <c r="SZW28" s="0"/>
      <c r="SZX28" s="0"/>
      <c r="SZY28" s="0"/>
      <c r="SZZ28" s="0"/>
      <c r="TAA28" s="0"/>
      <c r="TAB28" s="0"/>
      <c r="TAC28" s="0"/>
      <c r="TAD28" s="0"/>
      <c r="TAE28" s="0"/>
      <c r="TAF28" s="0"/>
      <c r="TAG28" s="0"/>
      <c r="TAH28" s="0"/>
      <c r="TAI28" s="0"/>
      <c r="TAJ28" s="0"/>
      <c r="TAK28" s="0"/>
      <c r="TAL28" s="0"/>
      <c r="TAM28" s="0"/>
      <c r="TAN28" s="0"/>
      <c r="TAO28" s="0"/>
      <c r="TAP28" s="0"/>
      <c r="TAQ28" s="0"/>
      <c r="TAR28" s="0"/>
      <c r="TAS28" s="0"/>
      <c r="TAT28" s="0"/>
      <c r="TAU28" s="0"/>
      <c r="TAV28" s="0"/>
      <c r="TAW28" s="0"/>
      <c r="TAX28" s="0"/>
      <c r="TAY28" s="0"/>
      <c r="TAZ28" s="0"/>
      <c r="TBA28" s="0"/>
      <c r="TBB28" s="0"/>
      <c r="TBC28" s="0"/>
      <c r="TBD28" s="0"/>
      <c r="TBE28" s="0"/>
      <c r="TBF28" s="0"/>
      <c r="TBG28" s="0"/>
      <c r="TBH28" s="0"/>
      <c r="TBI28" s="0"/>
      <c r="TBJ28" s="0"/>
      <c r="TBK28" s="0"/>
      <c r="TBL28" s="0"/>
      <c r="TBM28" s="0"/>
      <c r="TBN28" s="0"/>
      <c r="TBO28" s="0"/>
      <c r="TBP28" s="0"/>
      <c r="TBQ28" s="0"/>
      <c r="TBR28" s="0"/>
      <c r="TBS28" s="0"/>
      <c r="TBT28" s="0"/>
      <c r="TBU28" s="0"/>
      <c r="TBV28" s="0"/>
      <c r="TBW28" s="0"/>
      <c r="TBX28" s="0"/>
      <c r="TBY28" s="0"/>
      <c r="TBZ28" s="0"/>
      <c r="TCA28" s="0"/>
      <c r="TCB28" s="0"/>
      <c r="TCC28" s="0"/>
      <c r="TCD28" s="0"/>
      <c r="TCE28" s="0"/>
      <c r="TCF28" s="0"/>
      <c r="TCG28" s="0"/>
      <c r="TCH28" s="0"/>
      <c r="TCI28" s="0"/>
      <c r="TCJ28" s="0"/>
      <c r="TCK28" s="0"/>
      <c r="TCL28" s="0"/>
      <c r="TCM28" s="0"/>
      <c r="TCN28" s="0"/>
      <c r="TCO28" s="0"/>
      <c r="TCP28" s="0"/>
      <c r="TCQ28" s="0"/>
      <c r="TCR28" s="0"/>
      <c r="TCS28" s="0"/>
      <c r="TCT28" s="0"/>
      <c r="TCU28" s="0"/>
      <c r="TCV28" s="0"/>
      <c r="TCW28" s="0"/>
      <c r="TCX28" s="0"/>
      <c r="TCY28" s="0"/>
      <c r="TCZ28" s="0"/>
      <c r="TDA28" s="0"/>
      <c r="TDB28" s="0"/>
      <c r="TDC28" s="0"/>
      <c r="TDD28" s="0"/>
      <c r="TDE28" s="0"/>
      <c r="TDF28" s="0"/>
      <c r="TDG28" s="0"/>
      <c r="TDH28" s="0"/>
      <c r="TDI28" s="0"/>
      <c r="TDJ28" s="0"/>
      <c r="TDK28" s="0"/>
      <c r="TDL28" s="0"/>
      <c r="TDM28" s="0"/>
      <c r="TDN28" s="0"/>
      <c r="TDO28" s="0"/>
      <c r="TDP28" s="0"/>
      <c r="TDQ28" s="0"/>
      <c r="TDR28" s="0"/>
      <c r="TDS28" s="0"/>
      <c r="TDT28" s="0"/>
      <c r="TDU28" s="0"/>
      <c r="TDV28" s="0"/>
      <c r="TDW28" s="0"/>
      <c r="TDX28" s="0"/>
      <c r="TDY28" s="0"/>
      <c r="TDZ28" s="0"/>
      <c r="TEA28" s="0"/>
      <c r="TEB28" s="0"/>
      <c r="TEC28" s="0"/>
      <c r="TED28" s="0"/>
      <c r="TEE28" s="0"/>
      <c r="TEF28" s="0"/>
      <c r="TEG28" s="0"/>
      <c r="TEH28" s="0"/>
      <c r="TEI28" s="0"/>
      <c r="TEJ28" s="0"/>
      <c r="TEK28" s="0"/>
      <c r="TEL28" s="0"/>
      <c r="TEM28" s="0"/>
      <c r="TEN28" s="0"/>
      <c r="TEO28" s="0"/>
      <c r="TEP28" s="0"/>
      <c r="TEQ28" s="0"/>
      <c r="TER28" s="0"/>
      <c r="TES28" s="0"/>
      <c r="TET28" s="0"/>
      <c r="TEU28" s="0"/>
      <c r="TEV28" s="0"/>
      <c r="TEW28" s="0"/>
      <c r="TEX28" s="0"/>
      <c r="TEY28" s="0"/>
      <c r="TEZ28" s="0"/>
      <c r="TFA28" s="0"/>
      <c r="TFB28" s="0"/>
      <c r="TFC28" s="0"/>
      <c r="TFD28" s="0"/>
      <c r="TFE28" s="0"/>
      <c r="TFF28" s="0"/>
      <c r="TFG28" s="0"/>
      <c r="TFH28" s="0"/>
      <c r="TFI28" s="0"/>
      <c r="TFJ28" s="0"/>
      <c r="TFK28" s="0"/>
      <c r="TFL28" s="0"/>
      <c r="TFM28" s="0"/>
      <c r="TFN28" s="0"/>
      <c r="TFO28" s="0"/>
      <c r="TFP28" s="0"/>
      <c r="TFQ28" s="0"/>
      <c r="TFR28" s="0"/>
      <c r="TFS28" s="0"/>
      <c r="TFT28" s="0"/>
      <c r="TFU28" s="0"/>
      <c r="TFV28" s="0"/>
      <c r="TFW28" s="0"/>
      <c r="TFX28" s="0"/>
      <c r="TFY28" s="0"/>
      <c r="TFZ28" s="0"/>
      <c r="TGA28" s="0"/>
      <c r="TGB28" s="0"/>
      <c r="TGC28" s="0"/>
      <c r="TGD28" s="0"/>
      <c r="TGE28" s="0"/>
      <c r="TGF28" s="0"/>
      <c r="TGG28" s="0"/>
      <c r="TGH28" s="0"/>
      <c r="TGI28" s="0"/>
      <c r="TGJ28" s="0"/>
      <c r="TGK28" s="0"/>
      <c r="TGL28" s="0"/>
      <c r="TGM28" s="0"/>
      <c r="TGN28" s="0"/>
      <c r="TGO28" s="0"/>
      <c r="TGP28" s="0"/>
      <c r="TGQ28" s="0"/>
      <c r="TGR28" s="0"/>
      <c r="TGS28" s="0"/>
      <c r="TGT28" s="0"/>
      <c r="TGU28" s="0"/>
      <c r="TGV28" s="0"/>
      <c r="TGW28" s="0"/>
      <c r="TGX28" s="0"/>
      <c r="TGY28" s="0"/>
      <c r="TGZ28" s="0"/>
      <c r="THA28" s="0"/>
      <c r="THB28" s="0"/>
      <c r="THC28" s="0"/>
      <c r="THD28" s="0"/>
      <c r="THE28" s="0"/>
      <c r="THF28" s="0"/>
      <c r="THG28" s="0"/>
      <c r="THH28" s="0"/>
      <c r="THI28" s="0"/>
      <c r="THJ28" s="0"/>
      <c r="THK28" s="0"/>
      <c r="THL28" s="0"/>
      <c r="THM28" s="0"/>
      <c r="THN28" s="0"/>
      <c r="THO28" s="0"/>
      <c r="THP28" s="0"/>
      <c r="THQ28" s="0"/>
      <c r="THR28" s="0"/>
      <c r="THS28" s="0"/>
      <c r="THT28" s="0"/>
      <c r="THU28" s="0"/>
      <c r="THV28" s="0"/>
      <c r="THW28" s="0"/>
      <c r="THX28" s="0"/>
      <c r="THY28" s="0"/>
      <c r="THZ28" s="0"/>
      <c r="TIA28" s="0"/>
      <c r="TIB28" s="0"/>
      <c r="TIC28" s="0"/>
      <c r="TID28" s="0"/>
      <c r="TIE28" s="0"/>
      <c r="TIF28" s="0"/>
      <c r="TIG28" s="0"/>
      <c r="TIH28" s="0"/>
      <c r="TII28" s="0"/>
      <c r="TIJ28" s="0"/>
      <c r="TIK28" s="0"/>
      <c r="TIL28" s="0"/>
      <c r="TIM28" s="0"/>
      <c r="TIN28" s="0"/>
      <c r="TIO28" s="0"/>
      <c r="TIP28" s="0"/>
      <c r="TIQ28" s="0"/>
      <c r="TIR28" s="0"/>
      <c r="TIS28" s="0"/>
      <c r="TIT28" s="0"/>
      <c r="TIU28" s="0"/>
      <c r="TIV28" s="0"/>
      <c r="TIW28" s="0"/>
      <c r="TIX28" s="0"/>
      <c r="TIY28" s="0"/>
      <c r="TIZ28" s="0"/>
      <c r="TJA28" s="0"/>
      <c r="TJB28" s="0"/>
      <c r="TJC28" s="0"/>
      <c r="TJD28" s="0"/>
      <c r="TJE28" s="0"/>
      <c r="TJF28" s="0"/>
      <c r="TJG28" s="0"/>
      <c r="TJH28" s="0"/>
      <c r="TJI28" s="0"/>
      <c r="TJJ28" s="0"/>
      <c r="TJK28" s="0"/>
      <c r="TJL28" s="0"/>
      <c r="TJM28" s="0"/>
      <c r="TJN28" s="0"/>
      <c r="TJO28" s="0"/>
      <c r="TJP28" s="0"/>
      <c r="TJQ28" s="0"/>
      <c r="TJR28" s="0"/>
      <c r="TJS28" s="0"/>
      <c r="TJT28" s="0"/>
      <c r="TJU28" s="0"/>
      <c r="TJV28" s="0"/>
      <c r="TJW28" s="0"/>
      <c r="TJX28" s="0"/>
      <c r="TJY28" s="0"/>
      <c r="TJZ28" s="0"/>
      <c r="TKA28" s="0"/>
      <c r="TKB28" s="0"/>
      <c r="TKC28" s="0"/>
      <c r="TKD28" s="0"/>
      <c r="TKE28" s="0"/>
      <c r="TKF28" s="0"/>
      <c r="TKG28" s="0"/>
      <c r="TKH28" s="0"/>
      <c r="TKI28" s="0"/>
      <c r="TKJ28" s="0"/>
      <c r="TKK28" s="0"/>
      <c r="TKL28" s="0"/>
      <c r="TKM28" s="0"/>
      <c r="TKN28" s="0"/>
      <c r="TKO28" s="0"/>
      <c r="TKP28" s="0"/>
      <c r="TKQ28" s="0"/>
      <c r="TKR28" s="0"/>
      <c r="TKS28" s="0"/>
      <c r="TKT28" s="0"/>
      <c r="TKU28" s="0"/>
      <c r="TKV28" s="0"/>
      <c r="TKW28" s="0"/>
      <c r="TKX28" s="0"/>
      <c r="TKY28" s="0"/>
      <c r="TKZ28" s="0"/>
      <c r="TLA28" s="0"/>
      <c r="TLB28" s="0"/>
      <c r="TLC28" s="0"/>
      <c r="TLD28" s="0"/>
      <c r="TLE28" s="0"/>
      <c r="TLF28" s="0"/>
      <c r="TLG28" s="0"/>
      <c r="TLH28" s="0"/>
      <c r="TLI28" s="0"/>
      <c r="TLJ28" s="0"/>
      <c r="TLK28" s="0"/>
      <c r="TLL28" s="0"/>
      <c r="TLM28" s="0"/>
      <c r="TLN28" s="0"/>
      <c r="TLO28" s="0"/>
      <c r="TLP28" s="0"/>
      <c r="TLQ28" s="0"/>
      <c r="TLR28" s="0"/>
      <c r="TLS28" s="0"/>
      <c r="TLT28" s="0"/>
      <c r="TLU28" s="0"/>
      <c r="TLV28" s="0"/>
      <c r="TLW28" s="0"/>
      <c r="TLX28" s="0"/>
      <c r="TLY28" s="0"/>
      <c r="TLZ28" s="0"/>
      <c r="TMA28" s="0"/>
      <c r="TMB28" s="0"/>
      <c r="TMC28" s="0"/>
      <c r="TMD28" s="0"/>
      <c r="TME28" s="0"/>
      <c r="TMF28" s="0"/>
      <c r="TMG28" s="0"/>
      <c r="TMH28" s="0"/>
      <c r="TMI28" s="0"/>
      <c r="TMJ28" s="0"/>
      <c r="TMK28" s="0"/>
      <c r="TML28" s="0"/>
      <c r="TMM28" s="0"/>
      <c r="TMN28" s="0"/>
      <c r="TMO28" s="0"/>
      <c r="TMP28" s="0"/>
      <c r="TMQ28" s="0"/>
      <c r="TMR28" s="0"/>
      <c r="TMS28" s="0"/>
      <c r="TMT28" s="0"/>
      <c r="TMU28" s="0"/>
      <c r="TMV28" s="0"/>
      <c r="TMW28" s="0"/>
      <c r="TMX28" s="0"/>
      <c r="TMY28" s="0"/>
      <c r="TMZ28" s="0"/>
      <c r="TNA28" s="0"/>
      <c r="TNB28" s="0"/>
      <c r="TNC28" s="0"/>
      <c r="TND28" s="0"/>
      <c r="TNE28" s="0"/>
      <c r="TNF28" s="0"/>
      <c r="TNG28" s="0"/>
      <c r="TNH28" s="0"/>
      <c r="TNI28" s="0"/>
      <c r="TNJ28" s="0"/>
      <c r="TNK28" s="0"/>
      <c r="TNL28" s="0"/>
      <c r="TNM28" s="0"/>
      <c r="TNN28" s="0"/>
      <c r="TNO28" s="0"/>
      <c r="TNP28" s="0"/>
      <c r="TNQ28" s="0"/>
      <c r="TNR28" s="0"/>
      <c r="TNS28" s="0"/>
      <c r="TNT28" s="0"/>
      <c r="TNU28" s="0"/>
      <c r="TNV28" s="0"/>
      <c r="TNW28" s="0"/>
      <c r="TNX28" s="0"/>
      <c r="TNY28" s="0"/>
      <c r="TNZ28" s="0"/>
      <c r="TOA28" s="0"/>
      <c r="TOB28" s="0"/>
      <c r="TOC28" s="0"/>
      <c r="TOD28" s="0"/>
      <c r="TOE28" s="0"/>
      <c r="TOF28" s="0"/>
      <c r="TOG28" s="0"/>
      <c r="TOH28" s="0"/>
      <c r="TOI28" s="0"/>
      <c r="TOJ28" s="0"/>
      <c r="TOK28" s="0"/>
      <c r="TOL28" s="0"/>
      <c r="TOM28" s="0"/>
      <c r="TON28" s="0"/>
      <c r="TOO28" s="0"/>
      <c r="TOP28" s="0"/>
      <c r="TOQ28" s="0"/>
      <c r="TOR28" s="0"/>
      <c r="TOS28" s="0"/>
      <c r="TOT28" s="0"/>
      <c r="TOU28" s="0"/>
      <c r="TOV28" s="0"/>
      <c r="TOW28" s="0"/>
      <c r="TOX28" s="0"/>
      <c r="TOY28" s="0"/>
      <c r="TOZ28" s="0"/>
      <c r="TPA28" s="0"/>
      <c r="TPB28" s="0"/>
      <c r="TPC28" s="0"/>
      <c r="TPD28" s="0"/>
      <c r="TPE28" s="0"/>
      <c r="TPF28" s="0"/>
      <c r="TPG28" s="0"/>
      <c r="TPH28" s="0"/>
      <c r="TPI28" s="0"/>
      <c r="TPJ28" s="0"/>
      <c r="TPK28" s="0"/>
      <c r="TPL28" s="0"/>
      <c r="TPM28" s="0"/>
      <c r="TPN28" s="0"/>
      <c r="TPO28" s="0"/>
      <c r="TPP28" s="0"/>
      <c r="TPQ28" s="0"/>
      <c r="TPR28" s="0"/>
      <c r="TPS28" s="0"/>
      <c r="TPT28" s="0"/>
      <c r="TPU28" s="0"/>
      <c r="TPV28" s="0"/>
      <c r="TPW28" s="0"/>
      <c r="TPX28" s="0"/>
      <c r="TPY28" s="0"/>
      <c r="TPZ28" s="0"/>
      <c r="TQA28" s="0"/>
      <c r="TQB28" s="0"/>
      <c r="TQC28" s="0"/>
      <c r="TQD28" s="0"/>
      <c r="TQE28" s="0"/>
      <c r="TQF28" s="0"/>
      <c r="TQG28" s="0"/>
      <c r="TQH28" s="0"/>
      <c r="TQI28" s="0"/>
      <c r="TQJ28" s="0"/>
      <c r="TQK28" s="0"/>
      <c r="TQL28" s="0"/>
      <c r="TQM28" s="0"/>
      <c r="TQN28" s="0"/>
      <c r="TQO28" s="0"/>
      <c r="TQP28" s="0"/>
      <c r="TQQ28" s="0"/>
      <c r="TQR28" s="0"/>
      <c r="TQS28" s="0"/>
      <c r="TQT28" s="0"/>
      <c r="TQU28" s="0"/>
      <c r="TQV28" s="0"/>
      <c r="TQW28" s="0"/>
      <c r="TQX28" s="0"/>
      <c r="TQY28" s="0"/>
      <c r="TQZ28" s="0"/>
      <c r="TRA28" s="0"/>
      <c r="TRB28" s="0"/>
      <c r="TRC28" s="0"/>
      <c r="TRD28" s="0"/>
      <c r="TRE28" s="0"/>
      <c r="TRF28" s="0"/>
      <c r="TRG28" s="0"/>
      <c r="TRH28" s="0"/>
      <c r="TRI28" s="0"/>
      <c r="TRJ28" s="0"/>
      <c r="TRK28" s="0"/>
      <c r="TRL28" s="0"/>
      <c r="TRM28" s="0"/>
      <c r="TRN28" s="0"/>
      <c r="TRO28" s="0"/>
      <c r="TRP28" s="0"/>
      <c r="TRQ28" s="0"/>
      <c r="TRR28" s="0"/>
      <c r="TRS28" s="0"/>
      <c r="TRT28" s="0"/>
      <c r="TRU28" s="0"/>
      <c r="TRV28" s="0"/>
      <c r="TRW28" s="0"/>
      <c r="TRX28" s="0"/>
      <c r="TRY28" s="0"/>
      <c r="TRZ28" s="0"/>
      <c r="TSA28" s="0"/>
      <c r="TSB28" s="0"/>
      <c r="TSC28" s="0"/>
      <c r="TSD28" s="0"/>
      <c r="TSE28" s="0"/>
      <c r="TSF28" s="0"/>
      <c r="TSG28" s="0"/>
      <c r="TSH28" s="0"/>
      <c r="TSI28" s="0"/>
      <c r="TSJ28" s="0"/>
      <c r="TSK28" s="0"/>
      <c r="TSL28" s="0"/>
      <c r="TSM28" s="0"/>
      <c r="TSN28" s="0"/>
      <c r="TSO28" s="0"/>
      <c r="TSP28" s="0"/>
      <c r="TSQ28" s="0"/>
      <c r="TSR28" s="0"/>
      <c r="TSS28" s="0"/>
      <c r="TST28" s="0"/>
      <c r="TSU28" s="0"/>
      <c r="TSV28" s="0"/>
      <c r="TSW28" s="0"/>
      <c r="TSX28" s="0"/>
      <c r="TSY28" s="0"/>
      <c r="TSZ28" s="0"/>
      <c r="TTA28" s="0"/>
      <c r="TTB28" s="0"/>
      <c r="TTC28" s="0"/>
      <c r="TTD28" s="0"/>
      <c r="TTE28" s="0"/>
      <c r="TTF28" s="0"/>
      <c r="TTG28" s="0"/>
      <c r="TTH28" s="0"/>
      <c r="TTI28" s="0"/>
      <c r="TTJ28" s="0"/>
      <c r="TTK28" s="0"/>
      <c r="TTL28" s="0"/>
      <c r="TTM28" s="0"/>
      <c r="TTN28" s="0"/>
      <c r="TTO28" s="0"/>
      <c r="TTP28" s="0"/>
      <c r="TTQ28" s="0"/>
      <c r="TTR28" s="0"/>
      <c r="TTS28" s="0"/>
      <c r="TTT28" s="0"/>
      <c r="TTU28" s="0"/>
      <c r="TTV28" s="0"/>
      <c r="TTW28" s="0"/>
      <c r="TTX28" s="0"/>
      <c r="TTY28" s="0"/>
      <c r="TTZ28" s="0"/>
      <c r="TUA28" s="0"/>
      <c r="TUB28" s="0"/>
      <c r="TUC28" s="0"/>
      <c r="TUD28" s="0"/>
      <c r="TUE28" s="0"/>
      <c r="TUF28" s="0"/>
      <c r="TUG28" s="0"/>
      <c r="TUH28" s="0"/>
      <c r="TUI28" s="0"/>
      <c r="TUJ28" s="0"/>
      <c r="TUK28" s="0"/>
      <c r="TUL28" s="0"/>
      <c r="TUM28" s="0"/>
      <c r="TUN28" s="0"/>
      <c r="TUO28" s="0"/>
      <c r="TUP28" s="0"/>
      <c r="TUQ28" s="0"/>
      <c r="TUR28" s="0"/>
      <c r="TUS28" s="0"/>
      <c r="TUT28" s="0"/>
      <c r="TUU28" s="0"/>
      <c r="TUV28" s="0"/>
      <c r="TUW28" s="0"/>
      <c r="TUX28" s="0"/>
      <c r="TUY28" s="0"/>
      <c r="TUZ28" s="0"/>
      <c r="TVA28" s="0"/>
      <c r="TVB28" s="0"/>
      <c r="TVC28" s="0"/>
      <c r="TVD28" s="0"/>
      <c r="TVE28" s="0"/>
      <c r="TVF28" s="0"/>
      <c r="TVG28" s="0"/>
      <c r="TVH28" s="0"/>
      <c r="TVI28" s="0"/>
      <c r="TVJ28" s="0"/>
      <c r="TVK28" s="0"/>
      <c r="TVL28" s="0"/>
      <c r="TVM28" s="0"/>
      <c r="TVN28" s="0"/>
      <c r="TVO28" s="0"/>
      <c r="TVP28" s="0"/>
      <c r="TVQ28" s="0"/>
      <c r="TVR28" s="0"/>
      <c r="TVS28" s="0"/>
      <c r="TVT28" s="0"/>
      <c r="TVU28" s="0"/>
      <c r="TVV28" s="0"/>
      <c r="TVW28" s="0"/>
      <c r="TVX28" s="0"/>
      <c r="TVY28" s="0"/>
      <c r="TVZ28" s="0"/>
      <c r="TWA28" s="0"/>
      <c r="TWB28" s="0"/>
      <c r="TWC28" s="0"/>
      <c r="TWD28" s="0"/>
      <c r="TWE28" s="0"/>
      <c r="TWF28" s="0"/>
      <c r="TWG28" s="0"/>
      <c r="TWH28" s="0"/>
      <c r="TWI28" s="0"/>
      <c r="TWJ28" s="0"/>
      <c r="TWK28" s="0"/>
      <c r="TWL28" s="0"/>
      <c r="TWM28" s="0"/>
      <c r="TWN28" s="0"/>
      <c r="TWO28" s="0"/>
      <c r="TWP28" s="0"/>
      <c r="TWQ28" s="0"/>
      <c r="TWR28" s="0"/>
      <c r="TWS28" s="0"/>
      <c r="TWT28" s="0"/>
      <c r="TWU28" s="0"/>
      <c r="TWV28" s="0"/>
      <c r="TWW28" s="0"/>
      <c r="TWX28" s="0"/>
      <c r="TWY28" s="0"/>
      <c r="TWZ28" s="0"/>
      <c r="TXA28" s="0"/>
      <c r="TXB28" s="0"/>
      <c r="TXC28" s="0"/>
      <c r="TXD28" s="0"/>
      <c r="TXE28" s="0"/>
      <c r="TXF28" s="0"/>
      <c r="TXG28" s="0"/>
      <c r="TXH28" s="0"/>
      <c r="TXI28" s="0"/>
      <c r="TXJ28" s="0"/>
      <c r="TXK28" s="0"/>
      <c r="TXL28" s="0"/>
      <c r="TXM28" s="0"/>
      <c r="TXN28" s="0"/>
      <c r="TXO28" s="0"/>
      <c r="TXP28" s="0"/>
      <c r="TXQ28" s="0"/>
      <c r="TXR28" s="0"/>
      <c r="TXS28" s="0"/>
      <c r="TXT28" s="0"/>
      <c r="TXU28" s="0"/>
      <c r="TXV28" s="0"/>
      <c r="TXW28" s="0"/>
      <c r="TXX28" s="0"/>
      <c r="TXY28" s="0"/>
      <c r="TXZ28" s="0"/>
      <c r="TYA28" s="0"/>
      <c r="TYB28" s="0"/>
      <c r="TYC28" s="0"/>
      <c r="TYD28" s="0"/>
      <c r="TYE28" s="0"/>
      <c r="TYF28" s="0"/>
      <c r="TYG28" s="0"/>
      <c r="TYH28" s="0"/>
      <c r="TYI28" s="0"/>
      <c r="TYJ28" s="0"/>
      <c r="TYK28" s="0"/>
      <c r="TYL28" s="0"/>
      <c r="TYM28" s="0"/>
      <c r="TYN28" s="0"/>
      <c r="TYO28" s="0"/>
      <c r="TYP28" s="0"/>
      <c r="TYQ28" s="0"/>
      <c r="TYR28" s="0"/>
      <c r="TYS28" s="0"/>
      <c r="TYT28" s="0"/>
      <c r="TYU28" s="0"/>
      <c r="TYV28" s="0"/>
      <c r="TYW28" s="0"/>
      <c r="TYX28" s="0"/>
      <c r="TYY28" s="0"/>
      <c r="TYZ28" s="0"/>
      <c r="TZA28" s="0"/>
      <c r="TZB28" s="0"/>
      <c r="TZC28" s="0"/>
      <c r="TZD28" s="0"/>
      <c r="TZE28" s="0"/>
      <c r="TZF28" s="0"/>
      <c r="TZG28" s="0"/>
      <c r="TZH28" s="0"/>
      <c r="TZI28" s="0"/>
      <c r="TZJ28" s="0"/>
      <c r="TZK28" s="0"/>
      <c r="TZL28" s="0"/>
      <c r="TZM28" s="0"/>
      <c r="TZN28" s="0"/>
      <c r="TZO28" s="0"/>
      <c r="TZP28" s="0"/>
      <c r="TZQ28" s="0"/>
      <c r="TZR28" s="0"/>
      <c r="TZS28" s="0"/>
      <c r="TZT28" s="0"/>
      <c r="TZU28" s="0"/>
      <c r="TZV28" s="0"/>
      <c r="TZW28" s="0"/>
      <c r="TZX28" s="0"/>
      <c r="TZY28" s="0"/>
      <c r="TZZ28" s="0"/>
      <c r="UAA28" s="0"/>
      <c r="UAB28" s="0"/>
      <c r="UAC28" s="0"/>
      <c r="UAD28" s="0"/>
      <c r="UAE28" s="0"/>
      <c r="UAF28" s="0"/>
      <c r="UAG28" s="0"/>
      <c r="UAH28" s="0"/>
      <c r="UAI28" s="0"/>
      <c r="UAJ28" s="0"/>
      <c r="UAK28" s="0"/>
      <c r="UAL28" s="0"/>
      <c r="UAM28" s="0"/>
      <c r="UAN28" s="0"/>
      <c r="UAO28" s="0"/>
      <c r="UAP28" s="0"/>
      <c r="UAQ28" s="0"/>
      <c r="UAR28" s="0"/>
      <c r="UAS28" s="0"/>
      <c r="UAT28" s="0"/>
      <c r="UAU28" s="0"/>
      <c r="UAV28" s="0"/>
      <c r="UAW28" s="0"/>
      <c r="UAX28" s="0"/>
      <c r="UAY28" s="0"/>
      <c r="UAZ28" s="0"/>
      <c r="UBA28" s="0"/>
      <c r="UBB28" s="0"/>
      <c r="UBC28" s="0"/>
      <c r="UBD28" s="0"/>
      <c r="UBE28" s="0"/>
      <c r="UBF28" s="0"/>
      <c r="UBG28" s="0"/>
      <c r="UBH28" s="0"/>
      <c r="UBI28" s="0"/>
      <c r="UBJ28" s="0"/>
      <c r="UBK28" s="0"/>
      <c r="UBL28" s="0"/>
      <c r="UBM28" s="0"/>
      <c r="UBN28" s="0"/>
      <c r="UBO28" s="0"/>
      <c r="UBP28" s="0"/>
      <c r="UBQ28" s="0"/>
      <c r="UBR28" s="0"/>
      <c r="UBS28" s="0"/>
      <c r="UBT28" s="0"/>
      <c r="UBU28" s="0"/>
      <c r="UBV28" s="0"/>
      <c r="UBW28" s="0"/>
      <c r="UBX28" s="0"/>
      <c r="UBY28" s="0"/>
      <c r="UBZ28" s="0"/>
      <c r="UCA28" s="0"/>
      <c r="UCB28" s="0"/>
      <c r="UCC28" s="0"/>
      <c r="UCD28" s="0"/>
      <c r="UCE28" s="0"/>
      <c r="UCF28" s="0"/>
      <c r="UCG28" s="0"/>
      <c r="UCH28" s="0"/>
      <c r="UCI28" s="0"/>
      <c r="UCJ28" s="0"/>
      <c r="UCK28" s="0"/>
      <c r="UCL28" s="0"/>
      <c r="UCM28" s="0"/>
      <c r="UCN28" s="0"/>
      <c r="UCO28" s="0"/>
      <c r="UCP28" s="0"/>
      <c r="UCQ28" s="0"/>
      <c r="UCR28" s="0"/>
      <c r="UCS28" s="0"/>
      <c r="UCT28" s="0"/>
      <c r="UCU28" s="0"/>
      <c r="UCV28" s="0"/>
      <c r="UCW28" s="0"/>
      <c r="UCX28" s="0"/>
      <c r="UCY28" s="0"/>
      <c r="UCZ28" s="0"/>
      <c r="UDA28" s="0"/>
      <c r="UDB28" s="0"/>
      <c r="UDC28" s="0"/>
      <c r="UDD28" s="0"/>
      <c r="UDE28" s="0"/>
      <c r="UDF28" s="0"/>
      <c r="UDG28" s="0"/>
      <c r="UDH28" s="0"/>
      <c r="UDI28" s="0"/>
      <c r="UDJ28" s="0"/>
      <c r="UDK28" s="0"/>
      <c r="UDL28" s="0"/>
      <c r="UDM28" s="0"/>
      <c r="UDN28" s="0"/>
      <c r="UDO28" s="0"/>
      <c r="UDP28" s="0"/>
      <c r="UDQ28" s="0"/>
      <c r="UDR28" s="0"/>
      <c r="UDS28" s="0"/>
      <c r="UDT28" s="0"/>
      <c r="UDU28" s="0"/>
      <c r="UDV28" s="0"/>
      <c r="UDW28" s="0"/>
      <c r="UDX28" s="0"/>
      <c r="UDY28" s="0"/>
      <c r="UDZ28" s="0"/>
      <c r="UEA28" s="0"/>
      <c r="UEB28" s="0"/>
      <c r="UEC28" s="0"/>
      <c r="UED28" s="0"/>
      <c r="UEE28" s="0"/>
      <c r="UEF28" s="0"/>
      <c r="UEG28" s="0"/>
      <c r="UEH28" s="0"/>
      <c r="UEI28" s="0"/>
      <c r="UEJ28" s="0"/>
      <c r="UEK28" s="0"/>
      <c r="UEL28" s="0"/>
      <c r="UEM28" s="0"/>
      <c r="UEN28" s="0"/>
      <c r="UEO28" s="0"/>
      <c r="UEP28" s="0"/>
      <c r="UEQ28" s="0"/>
      <c r="UER28" s="0"/>
      <c r="UES28" s="0"/>
      <c r="UET28" s="0"/>
      <c r="UEU28" s="0"/>
      <c r="UEV28" s="0"/>
      <c r="UEW28" s="0"/>
      <c r="UEX28" s="0"/>
      <c r="UEY28" s="0"/>
      <c r="UEZ28" s="0"/>
      <c r="UFA28" s="0"/>
      <c r="UFB28" s="0"/>
      <c r="UFC28" s="0"/>
      <c r="UFD28" s="0"/>
      <c r="UFE28" s="0"/>
      <c r="UFF28" s="0"/>
      <c r="UFG28" s="0"/>
      <c r="UFH28" s="0"/>
      <c r="UFI28" s="0"/>
      <c r="UFJ28" s="0"/>
      <c r="UFK28" s="0"/>
      <c r="UFL28" s="0"/>
      <c r="UFM28" s="0"/>
      <c r="UFN28" s="0"/>
      <c r="UFO28" s="0"/>
      <c r="UFP28" s="0"/>
      <c r="UFQ28" s="0"/>
      <c r="UFR28" s="0"/>
      <c r="UFS28" s="0"/>
      <c r="UFT28" s="0"/>
      <c r="UFU28" s="0"/>
      <c r="UFV28" s="0"/>
      <c r="UFW28" s="0"/>
      <c r="UFX28" s="0"/>
      <c r="UFY28" s="0"/>
      <c r="UFZ28" s="0"/>
      <c r="UGA28" s="0"/>
      <c r="UGB28" s="0"/>
      <c r="UGC28" s="0"/>
      <c r="UGD28" s="0"/>
      <c r="UGE28" s="0"/>
      <c r="UGF28" s="0"/>
      <c r="UGG28" s="0"/>
      <c r="UGH28" s="0"/>
      <c r="UGI28" s="0"/>
      <c r="UGJ28" s="0"/>
      <c r="UGK28" s="0"/>
      <c r="UGL28" s="0"/>
      <c r="UGM28" s="0"/>
      <c r="UGN28" s="0"/>
      <c r="UGO28" s="0"/>
      <c r="UGP28" s="0"/>
      <c r="UGQ28" s="0"/>
      <c r="UGR28" s="0"/>
      <c r="UGS28" s="0"/>
      <c r="UGT28" s="0"/>
      <c r="UGU28" s="0"/>
      <c r="UGV28" s="0"/>
      <c r="UGW28" s="0"/>
      <c r="UGX28" s="0"/>
      <c r="UGY28" s="0"/>
      <c r="UGZ28" s="0"/>
      <c r="UHA28" s="0"/>
      <c r="UHB28" s="0"/>
      <c r="UHC28" s="0"/>
      <c r="UHD28" s="0"/>
      <c r="UHE28" s="0"/>
      <c r="UHF28" s="0"/>
      <c r="UHG28" s="0"/>
      <c r="UHH28" s="0"/>
      <c r="UHI28" s="0"/>
      <c r="UHJ28" s="0"/>
      <c r="UHK28" s="0"/>
      <c r="UHL28" s="0"/>
      <c r="UHM28" s="0"/>
      <c r="UHN28" s="0"/>
      <c r="UHO28" s="0"/>
      <c r="UHP28" s="0"/>
      <c r="UHQ28" s="0"/>
      <c r="UHR28" s="0"/>
      <c r="UHS28" s="0"/>
      <c r="UHT28" s="0"/>
      <c r="UHU28" s="0"/>
      <c r="UHV28" s="0"/>
      <c r="UHW28" s="0"/>
      <c r="UHX28" s="0"/>
      <c r="UHY28" s="0"/>
      <c r="UHZ28" s="0"/>
      <c r="UIA28" s="0"/>
      <c r="UIB28" s="0"/>
      <c r="UIC28" s="0"/>
      <c r="UID28" s="0"/>
      <c r="UIE28" s="0"/>
      <c r="UIF28" s="0"/>
      <c r="UIG28" s="0"/>
      <c r="UIH28" s="0"/>
      <c r="UII28" s="0"/>
      <c r="UIJ28" s="0"/>
      <c r="UIK28" s="0"/>
      <c r="UIL28" s="0"/>
      <c r="UIM28" s="0"/>
      <c r="UIN28" s="0"/>
      <c r="UIO28" s="0"/>
      <c r="UIP28" s="0"/>
      <c r="UIQ28" s="0"/>
      <c r="UIR28" s="0"/>
      <c r="UIS28" s="0"/>
      <c r="UIT28" s="0"/>
      <c r="UIU28" s="0"/>
      <c r="UIV28" s="0"/>
      <c r="UIW28" s="0"/>
      <c r="UIX28" s="0"/>
      <c r="UIY28" s="0"/>
      <c r="UIZ28" s="0"/>
      <c r="UJA28" s="0"/>
      <c r="UJB28" s="0"/>
      <c r="UJC28" s="0"/>
      <c r="UJD28" s="0"/>
      <c r="UJE28" s="0"/>
      <c r="UJF28" s="0"/>
      <c r="UJG28" s="0"/>
      <c r="UJH28" s="0"/>
      <c r="UJI28" s="0"/>
      <c r="UJJ28" s="0"/>
      <c r="UJK28" s="0"/>
      <c r="UJL28" s="0"/>
      <c r="UJM28" s="0"/>
      <c r="UJN28" s="0"/>
      <c r="UJO28" s="0"/>
      <c r="UJP28" s="0"/>
      <c r="UJQ28" s="0"/>
      <c r="UJR28" s="0"/>
      <c r="UJS28" s="0"/>
      <c r="UJT28" s="0"/>
      <c r="UJU28" s="0"/>
      <c r="UJV28" s="0"/>
      <c r="UJW28" s="0"/>
      <c r="UJX28" s="0"/>
      <c r="UJY28" s="0"/>
      <c r="UJZ28" s="0"/>
      <c r="UKA28" s="0"/>
      <c r="UKB28" s="0"/>
      <c r="UKC28" s="0"/>
      <c r="UKD28" s="0"/>
      <c r="UKE28" s="0"/>
      <c r="UKF28" s="0"/>
      <c r="UKG28" s="0"/>
      <c r="UKH28" s="0"/>
      <c r="UKI28" s="0"/>
      <c r="UKJ28" s="0"/>
      <c r="UKK28" s="0"/>
      <c r="UKL28" s="0"/>
      <c r="UKM28" s="0"/>
      <c r="UKN28" s="0"/>
      <c r="UKO28" s="0"/>
      <c r="UKP28" s="0"/>
      <c r="UKQ28" s="0"/>
      <c r="UKR28" s="0"/>
      <c r="UKS28" s="0"/>
      <c r="UKT28" s="0"/>
      <c r="UKU28" s="0"/>
      <c r="UKV28" s="0"/>
      <c r="UKW28" s="0"/>
      <c r="UKX28" s="0"/>
      <c r="UKY28" s="0"/>
      <c r="UKZ28" s="0"/>
      <c r="ULA28" s="0"/>
      <c r="ULB28" s="0"/>
      <c r="ULC28" s="0"/>
      <c r="ULD28" s="0"/>
      <c r="ULE28" s="0"/>
      <c r="ULF28" s="0"/>
      <c r="ULG28" s="0"/>
      <c r="ULH28" s="0"/>
      <c r="ULI28" s="0"/>
      <c r="ULJ28" s="0"/>
      <c r="ULK28" s="0"/>
      <c r="ULL28" s="0"/>
      <c r="ULM28" s="0"/>
      <c r="ULN28" s="0"/>
      <c r="ULO28" s="0"/>
      <c r="ULP28" s="0"/>
      <c r="ULQ28" s="0"/>
      <c r="ULR28" s="0"/>
      <c r="ULS28" s="0"/>
      <c r="ULT28" s="0"/>
      <c r="ULU28" s="0"/>
      <c r="ULV28" s="0"/>
      <c r="ULW28" s="0"/>
      <c r="ULX28" s="0"/>
      <c r="ULY28" s="0"/>
      <c r="ULZ28" s="0"/>
      <c r="UMA28" s="0"/>
      <c r="UMB28" s="0"/>
      <c r="UMC28" s="0"/>
      <c r="UMD28" s="0"/>
      <c r="UME28" s="0"/>
      <c r="UMF28" s="0"/>
      <c r="UMG28" s="0"/>
      <c r="UMH28" s="0"/>
      <c r="UMI28" s="0"/>
      <c r="UMJ28" s="0"/>
      <c r="UMK28" s="0"/>
      <c r="UML28" s="0"/>
      <c r="UMM28" s="0"/>
      <c r="UMN28" s="0"/>
      <c r="UMO28" s="0"/>
      <c r="UMP28" s="0"/>
      <c r="UMQ28" s="0"/>
      <c r="UMR28" s="0"/>
      <c r="UMS28" s="0"/>
      <c r="UMT28" s="0"/>
      <c r="UMU28" s="0"/>
      <c r="UMV28" s="0"/>
      <c r="UMW28" s="0"/>
      <c r="UMX28" s="0"/>
      <c r="UMY28" s="0"/>
      <c r="UMZ28" s="0"/>
      <c r="UNA28" s="0"/>
      <c r="UNB28" s="0"/>
      <c r="UNC28" s="0"/>
      <c r="UND28" s="0"/>
      <c r="UNE28" s="0"/>
      <c r="UNF28" s="0"/>
      <c r="UNG28" s="0"/>
      <c r="UNH28" s="0"/>
      <c r="UNI28" s="0"/>
      <c r="UNJ28" s="0"/>
      <c r="UNK28" s="0"/>
      <c r="UNL28" s="0"/>
      <c r="UNM28" s="0"/>
      <c r="UNN28" s="0"/>
      <c r="UNO28" s="0"/>
      <c r="UNP28" s="0"/>
      <c r="UNQ28" s="0"/>
      <c r="UNR28" s="0"/>
      <c r="UNS28" s="0"/>
      <c r="UNT28" s="0"/>
      <c r="UNU28" s="0"/>
      <c r="UNV28" s="0"/>
      <c r="UNW28" s="0"/>
      <c r="UNX28" s="0"/>
      <c r="UNY28" s="0"/>
      <c r="UNZ28" s="0"/>
      <c r="UOA28" s="0"/>
      <c r="UOB28" s="0"/>
      <c r="UOC28" s="0"/>
      <c r="UOD28" s="0"/>
      <c r="UOE28" s="0"/>
      <c r="UOF28" s="0"/>
      <c r="UOG28" s="0"/>
      <c r="UOH28" s="0"/>
      <c r="UOI28" s="0"/>
      <c r="UOJ28" s="0"/>
      <c r="UOK28" s="0"/>
      <c r="UOL28" s="0"/>
      <c r="UOM28" s="0"/>
      <c r="UON28" s="0"/>
      <c r="UOO28" s="0"/>
      <c r="UOP28" s="0"/>
      <c r="UOQ28" s="0"/>
      <c r="UOR28" s="0"/>
      <c r="UOS28" s="0"/>
      <c r="UOT28" s="0"/>
      <c r="UOU28" s="0"/>
      <c r="UOV28" s="0"/>
      <c r="UOW28" s="0"/>
      <c r="UOX28" s="0"/>
      <c r="UOY28" s="0"/>
      <c r="UOZ28" s="0"/>
      <c r="UPA28" s="0"/>
      <c r="UPB28" s="0"/>
      <c r="UPC28" s="0"/>
      <c r="UPD28" s="0"/>
      <c r="UPE28" s="0"/>
      <c r="UPF28" s="0"/>
      <c r="UPG28" s="0"/>
      <c r="UPH28" s="0"/>
      <c r="UPI28" s="0"/>
      <c r="UPJ28" s="0"/>
      <c r="UPK28" s="0"/>
      <c r="UPL28" s="0"/>
      <c r="UPM28" s="0"/>
      <c r="UPN28" s="0"/>
      <c r="UPO28" s="0"/>
      <c r="UPP28" s="0"/>
      <c r="UPQ28" s="0"/>
      <c r="UPR28" s="0"/>
      <c r="UPS28" s="0"/>
      <c r="UPT28" s="0"/>
      <c r="UPU28" s="0"/>
      <c r="UPV28" s="0"/>
      <c r="UPW28" s="0"/>
      <c r="UPX28" s="0"/>
      <c r="UPY28" s="0"/>
      <c r="UPZ28" s="0"/>
      <c r="UQA28" s="0"/>
      <c r="UQB28" s="0"/>
      <c r="UQC28" s="0"/>
      <c r="UQD28" s="0"/>
      <c r="UQE28" s="0"/>
      <c r="UQF28" s="0"/>
      <c r="UQG28" s="0"/>
      <c r="UQH28" s="0"/>
      <c r="UQI28" s="0"/>
      <c r="UQJ28" s="0"/>
      <c r="UQK28" s="0"/>
      <c r="UQL28" s="0"/>
      <c r="UQM28" s="0"/>
      <c r="UQN28" s="0"/>
      <c r="UQO28" s="0"/>
      <c r="UQP28" s="0"/>
      <c r="UQQ28" s="0"/>
      <c r="UQR28" s="0"/>
      <c r="UQS28" s="0"/>
      <c r="UQT28" s="0"/>
      <c r="UQU28" s="0"/>
      <c r="UQV28" s="0"/>
      <c r="UQW28" s="0"/>
      <c r="UQX28" s="0"/>
      <c r="UQY28" s="0"/>
      <c r="UQZ28" s="0"/>
      <c r="URA28" s="0"/>
      <c r="URB28" s="0"/>
      <c r="URC28" s="0"/>
      <c r="URD28" s="0"/>
      <c r="URE28" s="0"/>
      <c r="URF28" s="0"/>
      <c r="URG28" s="0"/>
      <c r="URH28" s="0"/>
      <c r="URI28" s="0"/>
      <c r="URJ28" s="0"/>
      <c r="URK28" s="0"/>
      <c r="URL28" s="0"/>
      <c r="URM28" s="0"/>
      <c r="URN28" s="0"/>
      <c r="URO28" s="0"/>
      <c r="URP28" s="0"/>
      <c r="URQ28" s="0"/>
      <c r="URR28" s="0"/>
      <c r="URS28" s="0"/>
      <c r="URT28" s="0"/>
      <c r="URU28" s="0"/>
      <c r="URV28" s="0"/>
      <c r="URW28" s="0"/>
      <c r="URX28" s="0"/>
      <c r="URY28" s="0"/>
      <c r="URZ28" s="0"/>
      <c r="USA28" s="0"/>
      <c r="USB28" s="0"/>
      <c r="USC28" s="0"/>
      <c r="USD28" s="0"/>
      <c r="USE28" s="0"/>
      <c r="USF28" s="0"/>
      <c r="USG28" s="0"/>
      <c r="USH28" s="0"/>
      <c r="USI28" s="0"/>
      <c r="USJ28" s="0"/>
      <c r="USK28" s="0"/>
      <c r="USL28" s="0"/>
      <c r="USM28" s="0"/>
      <c r="USN28" s="0"/>
      <c r="USO28" s="0"/>
      <c r="USP28" s="0"/>
      <c r="USQ28" s="0"/>
      <c r="USR28" s="0"/>
      <c r="USS28" s="0"/>
      <c r="UST28" s="0"/>
      <c r="USU28" s="0"/>
      <c r="USV28" s="0"/>
      <c r="USW28" s="0"/>
      <c r="USX28" s="0"/>
      <c r="USY28" s="0"/>
      <c r="USZ28" s="0"/>
      <c r="UTA28" s="0"/>
      <c r="UTB28" s="0"/>
      <c r="UTC28" s="0"/>
      <c r="UTD28" s="0"/>
      <c r="UTE28" s="0"/>
      <c r="UTF28" s="0"/>
      <c r="UTG28" s="0"/>
      <c r="UTH28" s="0"/>
      <c r="UTI28" s="0"/>
      <c r="UTJ28" s="0"/>
      <c r="UTK28" s="0"/>
      <c r="UTL28" s="0"/>
      <c r="UTM28" s="0"/>
      <c r="UTN28" s="0"/>
      <c r="UTO28" s="0"/>
      <c r="UTP28" s="0"/>
      <c r="UTQ28" s="0"/>
      <c r="UTR28" s="0"/>
      <c r="UTS28" s="0"/>
      <c r="UTT28" s="0"/>
      <c r="UTU28" s="0"/>
      <c r="UTV28" s="0"/>
      <c r="UTW28" s="0"/>
      <c r="UTX28" s="0"/>
      <c r="UTY28" s="0"/>
      <c r="UTZ28" s="0"/>
      <c r="UUA28" s="0"/>
      <c r="UUB28" s="0"/>
      <c r="UUC28" s="0"/>
      <c r="UUD28" s="0"/>
      <c r="UUE28" s="0"/>
      <c r="UUF28" s="0"/>
      <c r="UUG28" s="0"/>
      <c r="UUH28" s="0"/>
      <c r="UUI28" s="0"/>
      <c r="UUJ28" s="0"/>
      <c r="UUK28" s="0"/>
      <c r="UUL28" s="0"/>
      <c r="UUM28" s="0"/>
      <c r="UUN28" s="0"/>
      <c r="UUO28" s="0"/>
      <c r="UUP28" s="0"/>
      <c r="UUQ28" s="0"/>
      <c r="UUR28" s="0"/>
      <c r="UUS28" s="0"/>
      <c r="UUT28" s="0"/>
      <c r="UUU28" s="0"/>
      <c r="UUV28" s="0"/>
      <c r="UUW28" s="0"/>
      <c r="UUX28" s="0"/>
      <c r="UUY28" s="0"/>
      <c r="UUZ28" s="0"/>
      <c r="UVA28" s="0"/>
      <c r="UVB28" s="0"/>
      <c r="UVC28" s="0"/>
      <c r="UVD28" s="0"/>
      <c r="UVE28" s="0"/>
      <c r="UVF28" s="0"/>
      <c r="UVG28" s="0"/>
      <c r="UVH28" s="0"/>
      <c r="UVI28" s="0"/>
      <c r="UVJ28" s="0"/>
      <c r="UVK28" s="0"/>
      <c r="UVL28" s="0"/>
      <c r="UVM28" s="0"/>
      <c r="UVN28" s="0"/>
      <c r="UVO28" s="0"/>
      <c r="UVP28" s="0"/>
      <c r="UVQ28" s="0"/>
      <c r="UVR28" s="0"/>
      <c r="UVS28" s="0"/>
      <c r="UVT28" s="0"/>
      <c r="UVU28" s="0"/>
      <c r="UVV28" s="0"/>
      <c r="UVW28" s="0"/>
      <c r="UVX28" s="0"/>
      <c r="UVY28" s="0"/>
      <c r="UVZ28" s="0"/>
      <c r="UWA28" s="0"/>
      <c r="UWB28" s="0"/>
      <c r="UWC28" s="0"/>
      <c r="UWD28" s="0"/>
      <c r="UWE28" s="0"/>
      <c r="UWF28" s="0"/>
      <c r="UWG28" s="0"/>
      <c r="UWH28" s="0"/>
      <c r="UWI28" s="0"/>
      <c r="UWJ28" s="0"/>
      <c r="UWK28" s="0"/>
      <c r="UWL28" s="0"/>
      <c r="UWM28" s="0"/>
      <c r="UWN28" s="0"/>
      <c r="UWO28" s="0"/>
      <c r="UWP28" s="0"/>
      <c r="UWQ28" s="0"/>
      <c r="UWR28" s="0"/>
      <c r="UWS28" s="0"/>
      <c r="UWT28" s="0"/>
      <c r="UWU28" s="0"/>
      <c r="UWV28" s="0"/>
      <c r="UWW28" s="0"/>
      <c r="UWX28" s="0"/>
      <c r="UWY28" s="0"/>
      <c r="UWZ28" s="0"/>
      <c r="UXA28" s="0"/>
      <c r="UXB28" s="0"/>
      <c r="UXC28" s="0"/>
      <c r="UXD28" s="0"/>
      <c r="UXE28" s="0"/>
      <c r="UXF28" s="0"/>
      <c r="UXG28" s="0"/>
      <c r="UXH28" s="0"/>
      <c r="UXI28" s="0"/>
      <c r="UXJ28" s="0"/>
      <c r="UXK28" s="0"/>
      <c r="UXL28" s="0"/>
      <c r="UXM28" s="0"/>
      <c r="UXN28" s="0"/>
      <c r="UXO28" s="0"/>
      <c r="UXP28" s="0"/>
      <c r="UXQ28" s="0"/>
      <c r="UXR28" s="0"/>
      <c r="UXS28" s="0"/>
      <c r="UXT28" s="0"/>
      <c r="UXU28" s="0"/>
      <c r="UXV28" s="0"/>
      <c r="UXW28" s="0"/>
      <c r="UXX28" s="0"/>
      <c r="UXY28" s="0"/>
      <c r="UXZ28" s="0"/>
      <c r="UYA28" s="0"/>
      <c r="UYB28" s="0"/>
      <c r="UYC28" s="0"/>
      <c r="UYD28" s="0"/>
      <c r="UYE28" s="0"/>
      <c r="UYF28" s="0"/>
      <c r="UYG28" s="0"/>
      <c r="UYH28" s="0"/>
      <c r="UYI28" s="0"/>
      <c r="UYJ28" s="0"/>
      <c r="UYK28" s="0"/>
      <c r="UYL28" s="0"/>
      <c r="UYM28" s="0"/>
      <c r="UYN28" s="0"/>
      <c r="UYO28" s="0"/>
      <c r="UYP28" s="0"/>
      <c r="UYQ28" s="0"/>
      <c r="UYR28" s="0"/>
      <c r="UYS28" s="0"/>
      <c r="UYT28" s="0"/>
      <c r="UYU28" s="0"/>
      <c r="UYV28" s="0"/>
      <c r="UYW28" s="0"/>
      <c r="UYX28" s="0"/>
      <c r="UYY28" s="0"/>
      <c r="UYZ28" s="0"/>
      <c r="UZA28" s="0"/>
      <c r="UZB28" s="0"/>
      <c r="UZC28" s="0"/>
      <c r="UZD28" s="0"/>
      <c r="UZE28" s="0"/>
      <c r="UZF28" s="0"/>
      <c r="UZG28" s="0"/>
      <c r="UZH28" s="0"/>
      <c r="UZI28" s="0"/>
      <c r="UZJ28" s="0"/>
      <c r="UZK28" s="0"/>
      <c r="UZL28" s="0"/>
      <c r="UZM28" s="0"/>
      <c r="UZN28" s="0"/>
      <c r="UZO28" s="0"/>
      <c r="UZP28" s="0"/>
      <c r="UZQ28" s="0"/>
      <c r="UZR28" s="0"/>
      <c r="UZS28" s="0"/>
      <c r="UZT28" s="0"/>
      <c r="UZU28" s="0"/>
      <c r="UZV28" s="0"/>
      <c r="UZW28" s="0"/>
      <c r="UZX28" s="0"/>
      <c r="UZY28" s="0"/>
      <c r="UZZ28" s="0"/>
      <c r="VAA28" s="0"/>
      <c r="VAB28" s="0"/>
      <c r="VAC28" s="0"/>
      <c r="VAD28" s="0"/>
      <c r="VAE28" s="0"/>
      <c r="VAF28" s="0"/>
      <c r="VAG28" s="0"/>
      <c r="VAH28" s="0"/>
      <c r="VAI28" s="0"/>
      <c r="VAJ28" s="0"/>
      <c r="VAK28" s="0"/>
      <c r="VAL28" s="0"/>
      <c r="VAM28" s="0"/>
      <c r="VAN28" s="0"/>
      <c r="VAO28" s="0"/>
      <c r="VAP28" s="0"/>
      <c r="VAQ28" s="0"/>
      <c r="VAR28" s="0"/>
      <c r="VAS28" s="0"/>
      <c r="VAT28" s="0"/>
      <c r="VAU28" s="0"/>
      <c r="VAV28" s="0"/>
      <c r="VAW28" s="0"/>
      <c r="VAX28" s="0"/>
      <c r="VAY28" s="0"/>
      <c r="VAZ28" s="0"/>
      <c r="VBA28" s="0"/>
      <c r="VBB28" s="0"/>
      <c r="VBC28" s="0"/>
      <c r="VBD28" s="0"/>
      <c r="VBE28" s="0"/>
      <c r="VBF28" s="0"/>
      <c r="VBG28" s="0"/>
      <c r="VBH28" s="0"/>
      <c r="VBI28" s="0"/>
      <c r="VBJ28" s="0"/>
      <c r="VBK28" s="0"/>
      <c r="VBL28" s="0"/>
      <c r="VBM28" s="0"/>
      <c r="VBN28" s="0"/>
      <c r="VBO28" s="0"/>
      <c r="VBP28" s="0"/>
      <c r="VBQ28" s="0"/>
      <c r="VBR28" s="0"/>
      <c r="VBS28" s="0"/>
      <c r="VBT28" s="0"/>
      <c r="VBU28" s="0"/>
      <c r="VBV28" s="0"/>
      <c r="VBW28" s="0"/>
      <c r="VBX28" s="0"/>
      <c r="VBY28" s="0"/>
      <c r="VBZ28" s="0"/>
      <c r="VCA28" s="0"/>
      <c r="VCB28" s="0"/>
      <c r="VCC28" s="0"/>
      <c r="VCD28" s="0"/>
      <c r="VCE28" s="0"/>
      <c r="VCF28" s="0"/>
      <c r="VCG28" s="0"/>
      <c r="VCH28" s="0"/>
      <c r="VCI28" s="0"/>
      <c r="VCJ28" s="0"/>
      <c r="VCK28" s="0"/>
      <c r="VCL28" s="0"/>
      <c r="VCM28" s="0"/>
      <c r="VCN28" s="0"/>
      <c r="VCO28" s="0"/>
      <c r="VCP28" s="0"/>
      <c r="VCQ28" s="0"/>
      <c r="VCR28" s="0"/>
      <c r="VCS28" s="0"/>
      <c r="VCT28" s="0"/>
      <c r="VCU28" s="0"/>
      <c r="VCV28" s="0"/>
      <c r="VCW28" s="0"/>
      <c r="VCX28" s="0"/>
      <c r="VCY28" s="0"/>
      <c r="VCZ28" s="0"/>
      <c r="VDA28" s="0"/>
      <c r="VDB28" s="0"/>
      <c r="VDC28" s="0"/>
      <c r="VDD28" s="0"/>
      <c r="VDE28" s="0"/>
      <c r="VDF28" s="0"/>
      <c r="VDG28" s="0"/>
      <c r="VDH28" s="0"/>
      <c r="VDI28" s="0"/>
      <c r="VDJ28" s="0"/>
      <c r="VDK28" s="0"/>
      <c r="VDL28" s="0"/>
      <c r="VDM28" s="0"/>
      <c r="VDN28" s="0"/>
      <c r="VDO28" s="0"/>
      <c r="VDP28" s="0"/>
      <c r="VDQ28" s="0"/>
      <c r="VDR28" s="0"/>
      <c r="VDS28" s="0"/>
      <c r="VDT28" s="0"/>
      <c r="VDU28" s="0"/>
      <c r="VDV28" s="0"/>
      <c r="VDW28" s="0"/>
      <c r="VDX28" s="0"/>
      <c r="VDY28" s="0"/>
      <c r="VDZ28" s="0"/>
      <c r="VEA28" s="0"/>
      <c r="VEB28" s="0"/>
      <c r="VEC28" s="0"/>
      <c r="VED28" s="0"/>
      <c r="VEE28" s="0"/>
      <c r="VEF28" s="0"/>
      <c r="VEG28" s="0"/>
      <c r="VEH28" s="0"/>
      <c r="VEI28" s="0"/>
      <c r="VEJ28" s="0"/>
      <c r="VEK28" s="0"/>
      <c r="VEL28" s="0"/>
      <c r="VEM28" s="0"/>
      <c r="VEN28" s="0"/>
      <c r="VEO28" s="0"/>
      <c r="VEP28" s="0"/>
      <c r="VEQ28" s="0"/>
      <c r="VER28" s="0"/>
      <c r="VES28" s="0"/>
      <c r="VET28" s="0"/>
      <c r="VEU28" s="0"/>
      <c r="VEV28" s="0"/>
      <c r="VEW28" s="0"/>
      <c r="VEX28" s="0"/>
      <c r="VEY28" s="0"/>
      <c r="VEZ28" s="0"/>
      <c r="VFA28" s="0"/>
      <c r="VFB28" s="0"/>
      <c r="VFC28" s="0"/>
      <c r="VFD28" s="0"/>
      <c r="VFE28" s="0"/>
      <c r="VFF28" s="0"/>
      <c r="VFG28" s="0"/>
      <c r="VFH28" s="0"/>
      <c r="VFI28" s="0"/>
      <c r="VFJ28" s="0"/>
      <c r="VFK28" s="0"/>
      <c r="VFL28" s="0"/>
      <c r="VFM28" s="0"/>
      <c r="VFN28" s="0"/>
      <c r="VFO28" s="0"/>
      <c r="VFP28" s="0"/>
      <c r="VFQ28" s="0"/>
      <c r="VFR28" s="0"/>
      <c r="VFS28" s="0"/>
      <c r="VFT28" s="0"/>
      <c r="VFU28" s="0"/>
      <c r="VFV28" s="0"/>
      <c r="VFW28" s="0"/>
      <c r="VFX28" s="0"/>
      <c r="VFY28" s="0"/>
      <c r="VFZ28" s="0"/>
      <c r="VGA28" s="0"/>
      <c r="VGB28" s="0"/>
      <c r="VGC28" s="0"/>
      <c r="VGD28" s="0"/>
      <c r="VGE28" s="0"/>
      <c r="VGF28" s="0"/>
      <c r="VGG28" s="0"/>
      <c r="VGH28" s="0"/>
      <c r="VGI28" s="0"/>
      <c r="VGJ28" s="0"/>
      <c r="VGK28" s="0"/>
      <c r="VGL28" s="0"/>
      <c r="VGM28" s="0"/>
      <c r="VGN28" s="0"/>
      <c r="VGO28" s="0"/>
      <c r="VGP28" s="0"/>
      <c r="VGQ28" s="0"/>
      <c r="VGR28" s="0"/>
      <c r="VGS28" s="0"/>
      <c r="VGT28" s="0"/>
      <c r="VGU28" s="0"/>
      <c r="VGV28" s="0"/>
      <c r="VGW28" s="0"/>
      <c r="VGX28" s="0"/>
      <c r="VGY28" s="0"/>
      <c r="VGZ28" s="0"/>
      <c r="VHA28" s="0"/>
      <c r="VHB28" s="0"/>
      <c r="VHC28" s="0"/>
      <c r="VHD28" s="0"/>
      <c r="VHE28" s="0"/>
      <c r="VHF28" s="0"/>
      <c r="VHG28" s="0"/>
      <c r="VHH28" s="0"/>
      <c r="VHI28" s="0"/>
      <c r="VHJ28" s="0"/>
      <c r="VHK28" s="0"/>
      <c r="VHL28" s="0"/>
      <c r="VHM28" s="0"/>
      <c r="VHN28" s="0"/>
      <c r="VHO28" s="0"/>
      <c r="VHP28" s="0"/>
      <c r="VHQ28" s="0"/>
      <c r="VHR28" s="0"/>
      <c r="VHS28" s="0"/>
      <c r="VHT28" s="0"/>
      <c r="VHU28" s="0"/>
      <c r="VHV28" s="0"/>
      <c r="VHW28" s="0"/>
      <c r="VHX28" s="0"/>
      <c r="VHY28" s="0"/>
      <c r="VHZ28" s="0"/>
      <c r="VIA28" s="0"/>
      <c r="VIB28" s="0"/>
      <c r="VIC28" s="0"/>
      <c r="VID28" s="0"/>
      <c r="VIE28" s="0"/>
      <c r="VIF28" s="0"/>
      <c r="VIG28" s="0"/>
      <c r="VIH28" s="0"/>
      <c r="VII28" s="0"/>
      <c r="VIJ28" s="0"/>
      <c r="VIK28" s="0"/>
      <c r="VIL28" s="0"/>
      <c r="VIM28" s="0"/>
      <c r="VIN28" s="0"/>
      <c r="VIO28" s="0"/>
      <c r="VIP28" s="0"/>
      <c r="VIQ28" s="0"/>
      <c r="VIR28" s="0"/>
      <c r="VIS28" s="0"/>
      <c r="VIT28" s="0"/>
      <c r="VIU28" s="0"/>
      <c r="VIV28" s="0"/>
      <c r="VIW28" s="0"/>
      <c r="VIX28" s="0"/>
      <c r="VIY28" s="0"/>
      <c r="VIZ28" s="0"/>
      <c r="VJA28" s="0"/>
      <c r="VJB28" s="0"/>
      <c r="VJC28" s="0"/>
      <c r="VJD28" s="0"/>
      <c r="VJE28" s="0"/>
      <c r="VJF28" s="0"/>
      <c r="VJG28" s="0"/>
      <c r="VJH28" s="0"/>
      <c r="VJI28" s="0"/>
      <c r="VJJ28" s="0"/>
      <c r="VJK28" s="0"/>
      <c r="VJL28" s="0"/>
      <c r="VJM28" s="0"/>
      <c r="VJN28" s="0"/>
      <c r="VJO28" s="0"/>
      <c r="VJP28" s="0"/>
      <c r="VJQ28" s="0"/>
      <c r="VJR28" s="0"/>
      <c r="VJS28" s="0"/>
      <c r="VJT28" s="0"/>
      <c r="VJU28" s="0"/>
      <c r="VJV28" s="0"/>
      <c r="VJW28" s="0"/>
      <c r="VJX28" s="0"/>
      <c r="VJY28" s="0"/>
      <c r="VJZ28" s="0"/>
      <c r="VKA28" s="0"/>
      <c r="VKB28" s="0"/>
      <c r="VKC28" s="0"/>
      <c r="VKD28" s="0"/>
      <c r="VKE28" s="0"/>
      <c r="VKF28" s="0"/>
      <c r="VKG28" s="0"/>
      <c r="VKH28" s="0"/>
      <c r="VKI28" s="0"/>
      <c r="VKJ28" s="0"/>
      <c r="VKK28" s="0"/>
      <c r="VKL28" s="0"/>
      <c r="VKM28" s="0"/>
      <c r="VKN28" s="0"/>
      <c r="VKO28" s="0"/>
      <c r="VKP28" s="0"/>
      <c r="VKQ28" s="0"/>
      <c r="VKR28" s="0"/>
      <c r="VKS28" s="0"/>
      <c r="VKT28" s="0"/>
      <c r="VKU28" s="0"/>
      <c r="VKV28" s="0"/>
      <c r="VKW28" s="0"/>
      <c r="VKX28" s="0"/>
      <c r="VKY28" s="0"/>
      <c r="VKZ28" s="0"/>
      <c r="VLA28" s="0"/>
      <c r="VLB28" s="0"/>
      <c r="VLC28" s="0"/>
      <c r="VLD28" s="0"/>
      <c r="VLE28" s="0"/>
      <c r="VLF28" s="0"/>
      <c r="VLG28" s="0"/>
      <c r="VLH28" s="0"/>
      <c r="VLI28" s="0"/>
      <c r="VLJ28" s="0"/>
      <c r="VLK28" s="0"/>
      <c r="VLL28" s="0"/>
      <c r="VLM28" s="0"/>
      <c r="VLN28" s="0"/>
      <c r="VLO28" s="0"/>
      <c r="VLP28" s="0"/>
      <c r="VLQ28" s="0"/>
      <c r="VLR28" s="0"/>
      <c r="VLS28" s="0"/>
      <c r="VLT28" s="0"/>
      <c r="VLU28" s="0"/>
      <c r="VLV28" s="0"/>
      <c r="VLW28" s="0"/>
      <c r="VLX28" s="0"/>
      <c r="VLY28" s="0"/>
      <c r="VLZ28" s="0"/>
      <c r="VMA28" s="0"/>
      <c r="VMB28" s="0"/>
      <c r="VMC28" s="0"/>
      <c r="VMD28" s="0"/>
      <c r="VME28" s="0"/>
      <c r="VMF28" s="0"/>
      <c r="VMG28" s="0"/>
      <c r="VMH28" s="0"/>
      <c r="VMI28" s="0"/>
      <c r="VMJ28" s="0"/>
      <c r="VMK28" s="0"/>
      <c r="VML28" s="0"/>
      <c r="VMM28" s="0"/>
      <c r="VMN28" s="0"/>
      <c r="VMO28" s="0"/>
      <c r="VMP28" s="0"/>
      <c r="VMQ28" s="0"/>
      <c r="VMR28" s="0"/>
      <c r="VMS28" s="0"/>
      <c r="VMT28" s="0"/>
      <c r="VMU28" s="0"/>
      <c r="VMV28" s="0"/>
      <c r="VMW28" s="0"/>
      <c r="VMX28" s="0"/>
      <c r="VMY28" s="0"/>
      <c r="VMZ28" s="0"/>
      <c r="VNA28" s="0"/>
      <c r="VNB28" s="0"/>
      <c r="VNC28" s="0"/>
      <c r="VND28" s="0"/>
      <c r="VNE28" s="0"/>
      <c r="VNF28" s="0"/>
      <c r="VNG28" s="0"/>
      <c r="VNH28" s="0"/>
      <c r="VNI28" s="0"/>
      <c r="VNJ28" s="0"/>
      <c r="VNK28" s="0"/>
      <c r="VNL28" s="0"/>
      <c r="VNM28" s="0"/>
      <c r="VNN28" s="0"/>
      <c r="VNO28" s="0"/>
      <c r="VNP28" s="0"/>
      <c r="VNQ28" s="0"/>
      <c r="VNR28" s="0"/>
      <c r="VNS28" s="0"/>
      <c r="VNT28" s="0"/>
      <c r="VNU28" s="0"/>
      <c r="VNV28" s="0"/>
      <c r="VNW28" s="0"/>
      <c r="VNX28" s="0"/>
      <c r="VNY28" s="0"/>
      <c r="VNZ28" s="0"/>
      <c r="VOA28" s="0"/>
      <c r="VOB28" s="0"/>
      <c r="VOC28" s="0"/>
      <c r="VOD28" s="0"/>
      <c r="VOE28" s="0"/>
      <c r="VOF28" s="0"/>
      <c r="VOG28" s="0"/>
      <c r="VOH28" s="0"/>
      <c r="VOI28" s="0"/>
      <c r="VOJ28" s="0"/>
      <c r="VOK28" s="0"/>
      <c r="VOL28" s="0"/>
      <c r="VOM28" s="0"/>
      <c r="VON28" s="0"/>
      <c r="VOO28" s="0"/>
      <c r="VOP28" s="0"/>
      <c r="VOQ28" s="0"/>
      <c r="VOR28" s="0"/>
      <c r="VOS28" s="0"/>
      <c r="VOT28" s="0"/>
      <c r="VOU28" s="0"/>
      <c r="VOV28" s="0"/>
      <c r="VOW28" s="0"/>
      <c r="VOX28" s="0"/>
      <c r="VOY28" s="0"/>
      <c r="VOZ28" s="0"/>
      <c r="VPA28" s="0"/>
      <c r="VPB28" s="0"/>
      <c r="VPC28" s="0"/>
      <c r="VPD28" s="0"/>
      <c r="VPE28" s="0"/>
      <c r="VPF28" s="0"/>
      <c r="VPG28" s="0"/>
      <c r="VPH28" s="0"/>
      <c r="VPI28" s="0"/>
      <c r="VPJ28" s="0"/>
      <c r="VPK28" s="0"/>
      <c r="VPL28" s="0"/>
      <c r="VPM28" s="0"/>
      <c r="VPN28" s="0"/>
      <c r="VPO28" s="0"/>
      <c r="VPP28" s="0"/>
      <c r="VPQ28" s="0"/>
      <c r="VPR28" s="0"/>
      <c r="VPS28" s="0"/>
      <c r="VPT28" s="0"/>
      <c r="VPU28" s="0"/>
      <c r="VPV28" s="0"/>
      <c r="VPW28" s="0"/>
      <c r="VPX28" s="0"/>
      <c r="VPY28" s="0"/>
      <c r="VPZ28" s="0"/>
      <c r="VQA28" s="0"/>
      <c r="VQB28" s="0"/>
      <c r="VQC28" s="0"/>
      <c r="VQD28" s="0"/>
      <c r="VQE28" s="0"/>
      <c r="VQF28" s="0"/>
      <c r="VQG28" s="0"/>
      <c r="VQH28" s="0"/>
      <c r="VQI28" s="0"/>
      <c r="VQJ28" s="0"/>
      <c r="VQK28" s="0"/>
      <c r="VQL28" s="0"/>
      <c r="VQM28" s="0"/>
      <c r="VQN28" s="0"/>
      <c r="VQO28" s="0"/>
      <c r="VQP28" s="0"/>
      <c r="VQQ28" s="0"/>
      <c r="VQR28" s="0"/>
      <c r="VQS28" s="0"/>
      <c r="VQT28" s="0"/>
      <c r="VQU28" s="0"/>
      <c r="VQV28" s="0"/>
      <c r="VQW28" s="0"/>
      <c r="VQX28" s="0"/>
      <c r="VQY28" s="0"/>
      <c r="VQZ28" s="0"/>
      <c r="VRA28" s="0"/>
      <c r="VRB28" s="0"/>
      <c r="VRC28" s="0"/>
      <c r="VRD28" s="0"/>
      <c r="VRE28" s="0"/>
      <c r="VRF28" s="0"/>
      <c r="VRG28" s="0"/>
      <c r="VRH28" s="0"/>
      <c r="VRI28" s="0"/>
      <c r="VRJ28" s="0"/>
      <c r="VRK28" s="0"/>
      <c r="VRL28" s="0"/>
      <c r="VRM28" s="0"/>
      <c r="VRN28" s="0"/>
      <c r="VRO28" s="0"/>
      <c r="VRP28" s="0"/>
      <c r="VRQ28" s="0"/>
      <c r="VRR28" s="0"/>
      <c r="VRS28" s="0"/>
      <c r="VRT28" s="0"/>
      <c r="VRU28" s="0"/>
      <c r="VRV28" s="0"/>
      <c r="VRW28" s="0"/>
      <c r="VRX28" s="0"/>
      <c r="VRY28" s="0"/>
      <c r="VRZ28" s="0"/>
      <c r="VSA28" s="0"/>
      <c r="VSB28" s="0"/>
      <c r="VSC28" s="0"/>
      <c r="VSD28" s="0"/>
      <c r="VSE28" s="0"/>
      <c r="VSF28" s="0"/>
      <c r="VSG28" s="0"/>
      <c r="VSH28" s="0"/>
      <c r="VSI28" s="0"/>
      <c r="VSJ28" s="0"/>
      <c r="VSK28" s="0"/>
      <c r="VSL28" s="0"/>
      <c r="VSM28" s="0"/>
      <c r="VSN28" s="0"/>
      <c r="VSO28" s="0"/>
      <c r="VSP28" s="0"/>
      <c r="VSQ28" s="0"/>
      <c r="VSR28" s="0"/>
      <c r="VSS28" s="0"/>
      <c r="VST28" s="0"/>
      <c r="VSU28" s="0"/>
      <c r="VSV28" s="0"/>
      <c r="VSW28" s="0"/>
      <c r="VSX28" s="0"/>
      <c r="VSY28" s="0"/>
      <c r="VSZ28" s="0"/>
      <c r="VTA28" s="0"/>
      <c r="VTB28" s="0"/>
      <c r="VTC28" s="0"/>
      <c r="VTD28" s="0"/>
      <c r="VTE28" s="0"/>
      <c r="VTF28" s="0"/>
      <c r="VTG28" s="0"/>
      <c r="VTH28" s="0"/>
      <c r="VTI28" s="0"/>
      <c r="VTJ28" s="0"/>
      <c r="VTK28" s="0"/>
      <c r="VTL28" s="0"/>
      <c r="VTM28" s="0"/>
      <c r="VTN28" s="0"/>
      <c r="VTO28" s="0"/>
      <c r="VTP28" s="0"/>
      <c r="VTQ28" s="0"/>
      <c r="VTR28" s="0"/>
      <c r="VTS28" s="0"/>
      <c r="VTT28" s="0"/>
      <c r="VTU28" s="0"/>
      <c r="VTV28" s="0"/>
      <c r="VTW28" s="0"/>
      <c r="VTX28" s="0"/>
      <c r="VTY28" s="0"/>
      <c r="VTZ28" s="0"/>
      <c r="VUA28" s="0"/>
      <c r="VUB28" s="0"/>
      <c r="VUC28" s="0"/>
      <c r="VUD28" s="0"/>
      <c r="VUE28" s="0"/>
      <c r="VUF28" s="0"/>
      <c r="VUG28" s="0"/>
      <c r="VUH28" s="0"/>
      <c r="VUI28" s="0"/>
      <c r="VUJ28" s="0"/>
      <c r="VUK28" s="0"/>
      <c r="VUL28" s="0"/>
      <c r="VUM28" s="0"/>
      <c r="VUN28" s="0"/>
      <c r="VUO28" s="0"/>
      <c r="VUP28" s="0"/>
      <c r="VUQ28" s="0"/>
      <c r="VUR28" s="0"/>
      <c r="VUS28" s="0"/>
      <c r="VUT28" s="0"/>
      <c r="VUU28" s="0"/>
      <c r="VUV28" s="0"/>
      <c r="VUW28" s="0"/>
      <c r="VUX28" s="0"/>
      <c r="VUY28" s="0"/>
      <c r="VUZ28" s="0"/>
      <c r="VVA28" s="0"/>
      <c r="VVB28" s="0"/>
      <c r="VVC28" s="0"/>
      <c r="VVD28" s="0"/>
      <c r="VVE28" s="0"/>
      <c r="VVF28" s="0"/>
      <c r="VVG28" s="0"/>
      <c r="VVH28" s="0"/>
      <c r="VVI28" s="0"/>
      <c r="VVJ28" s="0"/>
      <c r="VVK28" s="0"/>
      <c r="VVL28" s="0"/>
      <c r="VVM28" s="0"/>
      <c r="VVN28" s="0"/>
      <c r="VVO28" s="0"/>
      <c r="VVP28" s="0"/>
      <c r="VVQ28" s="0"/>
      <c r="VVR28" s="0"/>
      <c r="VVS28" s="0"/>
      <c r="VVT28" s="0"/>
      <c r="VVU28" s="0"/>
      <c r="VVV28" s="0"/>
      <c r="VVW28" s="0"/>
      <c r="VVX28" s="0"/>
      <c r="VVY28" s="0"/>
      <c r="VVZ28" s="0"/>
      <c r="VWA28" s="0"/>
      <c r="VWB28" s="0"/>
      <c r="VWC28" s="0"/>
      <c r="VWD28" s="0"/>
      <c r="VWE28" s="0"/>
      <c r="VWF28" s="0"/>
      <c r="VWG28" s="0"/>
      <c r="VWH28" s="0"/>
      <c r="VWI28" s="0"/>
      <c r="VWJ28" s="0"/>
      <c r="VWK28" s="0"/>
      <c r="VWL28" s="0"/>
      <c r="VWM28" s="0"/>
      <c r="VWN28" s="0"/>
      <c r="VWO28" s="0"/>
      <c r="VWP28" s="0"/>
      <c r="VWQ28" s="0"/>
      <c r="VWR28" s="0"/>
      <c r="VWS28" s="0"/>
      <c r="VWT28" s="0"/>
      <c r="VWU28" s="0"/>
      <c r="VWV28" s="0"/>
      <c r="VWW28" s="0"/>
      <c r="VWX28" s="0"/>
      <c r="VWY28" s="0"/>
      <c r="VWZ28" s="0"/>
      <c r="VXA28" s="0"/>
      <c r="VXB28" s="0"/>
      <c r="VXC28" s="0"/>
      <c r="VXD28" s="0"/>
      <c r="VXE28" s="0"/>
      <c r="VXF28" s="0"/>
      <c r="VXG28" s="0"/>
      <c r="VXH28" s="0"/>
      <c r="VXI28" s="0"/>
      <c r="VXJ28" s="0"/>
      <c r="VXK28" s="0"/>
      <c r="VXL28" s="0"/>
      <c r="VXM28" s="0"/>
      <c r="VXN28" s="0"/>
      <c r="VXO28" s="0"/>
      <c r="VXP28" s="0"/>
      <c r="VXQ28" s="0"/>
      <c r="VXR28" s="0"/>
      <c r="VXS28" s="0"/>
      <c r="VXT28" s="0"/>
      <c r="VXU28" s="0"/>
      <c r="VXV28" s="0"/>
      <c r="VXW28" s="0"/>
      <c r="VXX28" s="0"/>
      <c r="VXY28" s="0"/>
      <c r="VXZ28" s="0"/>
      <c r="VYA28" s="0"/>
      <c r="VYB28" s="0"/>
      <c r="VYC28" s="0"/>
      <c r="VYD28" s="0"/>
      <c r="VYE28" s="0"/>
      <c r="VYF28" s="0"/>
      <c r="VYG28" s="0"/>
      <c r="VYH28" s="0"/>
      <c r="VYI28" s="0"/>
      <c r="VYJ28" s="0"/>
      <c r="VYK28" s="0"/>
      <c r="VYL28" s="0"/>
      <c r="VYM28" s="0"/>
      <c r="VYN28" s="0"/>
      <c r="VYO28" s="0"/>
      <c r="VYP28" s="0"/>
      <c r="VYQ28" s="0"/>
      <c r="VYR28" s="0"/>
      <c r="VYS28" s="0"/>
      <c r="VYT28" s="0"/>
      <c r="VYU28" s="0"/>
      <c r="VYV28" s="0"/>
      <c r="VYW28" s="0"/>
      <c r="VYX28" s="0"/>
      <c r="VYY28" s="0"/>
      <c r="VYZ28" s="0"/>
      <c r="VZA28" s="0"/>
      <c r="VZB28" s="0"/>
      <c r="VZC28" s="0"/>
      <c r="VZD28" s="0"/>
      <c r="VZE28" s="0"/>
      <c r="VZF28" s="0"/>
      <c r="VZG28" s="0"/>
      <c r="VZH28" s="0"/>
      <c r="VZI28" s="0"/>
      <c r="VZJ28" s="0"/>
      <c r="VZK28" s="0"/>
      <c r="VZL28" s="0"/>
      <c r="VZM28" s="0"/>
      <c r="VZN28" s="0"/>
      <c r="VZO28" s="0"/>
      <c r="VZP28" s="0"/>
      <c r="VZQ28" s="0"/>
      <c r="VZR28" s="0"/>
      <c r="VZS28" s="0"/>
      <c r="VZT28" s="0"/>
      <c r="VZU28" s="0"/>
      <c r="VZV28" s="0"/>
      <c r="VZW28" s="0"/>
      <c r="VZX28" s="0"/>
      <c r="VZY28" s="0"/>
      <c r="VZZ28" s="0"/>
      <c r="WAA28" s="0"/>
      <c r="WAB28" s="0"/>
      <c r="WAC28" s="0"/>
      <c r="WAD28" s="0"/>
      <c r="WAE28" s="0"/>
      <c r="WAF28" s="0"/>
      <c r="WAG28" s="0"/>
      <c r="WAH28" s="0"/>
      <c r="WAI28" s="0"/>
      <c r="WAJ28" s="0"/>
      <c r="WAK28" s="0"/>
      <c r="WAL28" s="0"/>
      <c r="WAM28" s="0"/>
      <c r="WAN28" s="0"/>
      <c r="WAO28" s="0"/>
      <c r="WAP28" s="0"/>
      <c r="WAQ28" s="0"/>
      <c r="WAR28" s="0"/>
      <c r="WAS28" s="0"/>
      <c r="WAT28" s="0"/>
      <c r="WAU28" s="0"/>
      <c r="WAV28" s="0"/>
      <c r="WAW28" s="0"/>
      <c r="WAX28" s="0"/>
      <c r="WAY28" s="0"/>
      <c r="WAZ28" s="0"/>
      <c r="WBA28" s="0"/>
      <c r="WBB28" s="0"/>
      <c r="WBC28" s="0"/>
      <c r="WBD28" s="0"/>
      <c r="WBE28" s="0"/>
      <c r="WBF28" s="0"/>
      <c r="WBG28" s="0"/>
      <c r="WBH28" s="0"/>
      <c r="WBI28" s="0"/>
      <c r="WBJ28" s="0"/>
      <c r="WBK28" s="0"/>
      <c r="WBL28" s="0"/>
      <c r="WBM28" s="0"/>
      <c r="WBN28" s="0"/>
      <c r="WBO28" s="0"/>
      <c r="WBP28" s="0"/>
      <c r="WBQ28" s="0"/>
      <c r="WBR28" s="0"/>
      <c r="WBS28" s="0"/>
      <c r="WBT28" s="0"/>
      <c r="WBU28" s="0"/>
      <c r="WBV28" s="0"/>
      <c r="WBW28" s="0"/>
      <c r="WBX28" s="0"/>
      <c r="WBY28" s="0"/>
      <c r="WBZ28" s="0"/>
      <c r="WCA28" s="0"/>
      <c r="WCB28" s="0"/>
      <c r="WCC28" s="0"/>
      <c r="WCD28" s="0"/>
      <c r="WCE28" s="0"/>
      <c r="WCF28" s="0"/>
      <c r="WCG28" s="0"/>
      <c r="WCH28" s="0"/>
      <c r="WCI28" s="0"/>
      <c r="WCJ28" s="0"/>
      <c r="WCK28" s="0"/>
      <c r="WCL28" s="0"/>
      <c r="WCM28" s="0"/>
      <c r="WCN28" s="0"/>
      <c r="WCO28" s="0"/>
      <c r="WCP28" s="0"/>
      <c r="WCQ28" s="0"/>
      <c r="WCR28" s="0"/>
      <c r="WCS28" s="0"/>
      <c r="WCT28" s="0"/>
      <c r="WCU28" s="0"/>
      <c r="WCV28" s="0"/>
      <c r="WCW28" s="0"/>
      <c r="WCX28" s="0"/>
      <c r="WCY28" s="0"/>
      <c r="WCZ28" s="0"/>
      <c r="WDA28" s="0"/>
      <c r="WDB28" s="0"/>
      <c r="WDC28" s="0"/>
      <c r="WDD28" s="0"/>
      <c r="WDE28" s="0"/>
      <c r="WDF28" s="0"/>
      <c r="WDG28" s="0"/>
      <c r="WDH28" s="0"/>
      <c r="WDI28" s="0"/>
      <c r="WDJ28" s="0"/>
      <c r="WDK28" s="0"/>
      <c r="WDL28" s="0"/>
      <c r="WDM28" s="0"/>
      <c r="WDN28" s="0"/>
      <c r="WDO28" s="0"/>
      <c r="WDP28" s="0"/>
      <c r="WDQ28" s="0"/>
      <c r="WDR28" s="0"/>
      <c r="WDS28" s="0"/>
      <c r="WDT28" s="0"/>
      <c r="WDU28" s="0"/>
      <c r="WDV28" s="0"/>
      <c r="WDW28" s="0"/>
      <c r="WDX28" s="0"/>
      <c r="WDY28" s="0"/>
      <c r="WDZ28" s="0"/>
      <c r="WEA28" s="0"/>
      <c r="WEB28" s="0"/>
      <c r="WEC28" s="0"/>
      <c r="WED28" s="0"/>
      <c r="WEE28" s="0"/>
      <c r="WEF28" s="0"/>
      <c r="WEG28" s="0"/>
      <c r="WEH28" s="0"/>
      <c r="WEI28" s="0"/>
      <c r="WEJ28" s="0"/>
      <c r="WEK28" s="0"/>
      <c r="WEL28" s="0"/>
      <c r="WEM28" s="0"/>
      <c r="WEN28" s="0"/>
      <c r="WEO28" s="0"/>
      <c r="WEP28" s="0"/>
      <c r="WEQ28" s="0"/>
      <c r="WER28" s="0"/>
      <c r="WES28" s="0"/>
      <c r="WET28" s="0"/>
      <c r="WEU28" s="0"/>
      <c r="WEV28" s="0"/>
      <c r="WEW28" s="0"/>
      <c r="WEX28" s="0"/>
      <c r="WEY28" s="0"/>
      <c r="WEZ28" s="0"/>
      <c r="WFA28" s="0"/>
      <c r="WFB28" s="0"/>
      <c r="WFC28" s="0"/>
      <c r="WFD28" s="0"/>
      <c r="WFE28" s="0"/>
      <c r="WFF28" s="0"/>
      <c r="WFG28" s="0"/>
      <c r="WFH28" s="0"/>
      <c r="WFI28" s="0"/>
      <c r="WFJ28" s="0"/>
      <c r="WFK28" s="0"/>
      <c r="WFL28" s="0"/>
      <c r="WFM28" s="0"/>
      <c r="WFN28" s="0"/>
      <c r="WFO28" s="0"/>
      <c r="WFP28" s="0"/>
      <c r="WFQ28" s="0"/>
      <c r="WFR28" s="0"/>
      <c r="WFS28" s="0"/>
      <c r="WFT28" s="0"/>
      <c r="WFU28" s="0"/>
      <c r="WFV28" s="0"/>
      <c r="WFW28" s="0"/>
      <c r="WFX28" s="0"/>
      <c r="WFY28" s="0"/>
      <c r="WFZ28" s="0"/>
      <c r="WGA28" s="0"/>
      <c r="WGB28" s="0"/>
      <c r="WGC28" s="0"/>
      <c r="WGD28" s="0"/>
      <c r="WGE28" s="0"/>
      <c r="WGF28" s="0"/>
      <c r="WGG28" s="0"/>
      <c r="WGH28" s="0"/>
      <c r="WGI28" s="0"/>
      <c r="WGJ28" s="0"/>
      <c r="WGK28" s="0"/>
      <c r="WGL28" s="0"/>
      <c r="WGM28" s="0"/>
      <c r="WGN28" s="0"/>
      <c r="WGO28" s="0"/>
      <c r="WGP28" s="0"/>
      <c r="WGQ28" s="0"/>
      <c r="WGR28" s="0"/>
      <c r="WGS28" s="0"/>
      <c r="WGT28" s="0"/>
      <c r="WGU28" s="0"/>
      <c r="WGV28" s="0"/>
      <c r="WGW28" s="0"/>
      <c r="WGX28" s="0"/>
      <c r="WGY28" s="0"/>
      <c r="WGZ28" s="0"/>
      <c r="WHA28" s="0"/>
      <c r="WHB28" s="0"/>
      <c r="WHC28" s="0"/>
      <c r="WHD28" s="0"/>
      <c r="WHE28" s="0"/>
      <c r="WHF28" s="0"/>
      <c r="WHG28" s="0"/>
      <c r="WHH28" s="0"/>
      <c r="WHI28" s="0"/>
      <c r="WHJ28" s="0"/>
      <c r="WHK28" s="0"/>
      <c r="WHL28" s="0"/>
      <c r="WHM28" s="0"/>
      <c r="WHN28" s="0"/>
      <c r="WHO28" s="0"/>
      <c r="WHP28" s="0"/>
      <c r="WHQ28" s="0"/>
      <c r="WHR28" s="0"/>
      <c r="WHS28" s="0"/>
      <c r="WHT28" s="0"/>
      <c r="WHU28" s="0"/>
      <c r="WHV28" s="0"/>
      <c r="WHW28" s="0"/>
      <c r="WHX28" s="0"/>
      <c r="WHY28" s="0"/>
      <c r="WHZ28" s="0"/>
      <c r="WIA28" s="0"/>
      <c r="WIB28" s="0"/>
      <c r="WIC28" s="0"/>
      <c r="WID28" s="0"/>
      <c r="WIE28" s="0"/>
      <c r="WIF28" s="0"/>
      <c r="WIG28" s="0"/>
      <c r="WIH28" s="0"/>
      <c r="WII28" s="0"/>
      <c r="WIJ28" s="0"/>
      <c r="WIK28" s="0"/>
      <c r="WIL28" s="0"/>
      <c r="WIM28" s="0"/>
      <c r="WIN28" s="0"/>
      <c r="WIO28" s="0"/>
      <c r="WIP28" s="0"/>
      <c r="WIQ28" s="0"/>
      <c r="WIR28" s="0"/>
      <c r="WIS28" s="0"/>
      <c r="WIT28" s="0"/>
      <c r="WIU28" s="0"/>
      <c r="WIV28" s="0"/>
      <c r="WIW28" s="0"/>
      <c r="WIX28" s="0"/>
      <c r="WIY28" s="0"/>
      <c r="WIZ28" s="0"/>
      <c r="WJA28" s="0"/>
      <c r="WJB28" s="0"/>
      <c r="WJC28" s="0"/>
      <c r="WJD28" s="0"/>
      <c r="WJE28" s="0"/>
      <c r="WJF28" s="0"/>
      <c r="WJG28" s="0"/>
      <c r="WJH28" s="0"/>
      <c r="WJI28" s="0"/>
      <c r="WJJ28" s="0"/>
      <c r="WJK28" s="0"/>
      <c r="WJL28" s="0"/>
      <c r="WJM28" s="0"/>
      <c r="WJN28" s="0"/>
      <c r="WJO28" s="0"/>
      <c r="WJP28" s="0"/>
      <c r="WJQ28" s="0"/>
      <c r="WJR28" s="0"/>
      <c r="WJS28" s="0"/>
      <c r="WJT28" s="0"/>
      <c r="WJU28" s="0"/>
      <c r="WJV28" s="0"/>
      <c r="WJW28" s="0"/>
      <c r="WJX28" s="0"/>
      <c r="WJY28" s="0"/>
      <c r="WJZ28" s="0"/>
      <c r="WKA28" s="0"/>
      <c r="WKB28" s="0"/>
      <c r="WKC28" s="0"/>
      <c r="WKD28" s="0"/>
      <c r="WKE28" s="0"/>
      <c r="WKF28" s="0"/>
      <c r="WKG28" s="0"/>
      <c r="WKH28" s="0"/>
      <c r="WKI28" s="0"/>
      <c r="WKJ28" s="0"/>
      <c r="WKK28" s="0"/>
      <c r="WKL28" s="0"/>
      <c r="WKM28" s="0"/>
      <c r="WKN28" s="0"/>
      <c r="WKO28" s="0"/>
      <c r="WKP28" s="0"/>
      <c r="WKQ28" s="0"/>
      <c r="WKR28" s="0"/>
      <c r="WKS28" s="0"/>
      <c r="WKT28" s="0"/>
      <c r="WKU28" s="0"/>
      <c r="WKV28" s="0"/>
      <c r="WKW28" s="0"/>
      <c r="WKX28" s="0"/>
      <c r="WKY28" s="0"/>
      <c r="WKZ28" s="0"/>
      <c r="WLA28" s="0"/>
      <c r="WLB28" s="0"/>
      <c r="WLC28" s="0"/>
      <c r="WLD28" s="0"/>
      <c r="WLE28" s="0"/>
      <c r="WLF28" s="0"/>
      <c r="WLG28" s="0"/>
      <c r="WLH28" s="0"/>
      <c r="WLI28" s="0"/>
      <c r="WLJ28" s="0"/>
      <c r="WLK28" s="0"/>
      <c r="WLL28" s="0"/>
      <c r="WLM28" s="0"/>
      <c r="WLN28" s="0"/>
      <c r="WLO28" s="0"/>
      <c r="WLP28" s="0"/>
      <c r="WLQ28" s="0"/>
      <c r="WLR28" s="0"/>
      <c r="WLS28" s="0"/>
      <c r="WLT28" s="0"/>
      <c r="WLU28" s="0"/>
      <c r="WLV28" s="0"/>
      <c r="WLW28" s="0"/>
      <c r="WLX28" s="0"/>
      <c r="WLY28" s="0"/>
      <c r="WLZ28" s="0"/>
      <c r="WMA28" s="0"/>
      <c r="WMB28" s="0"/>
      <c r="WMC28" s="0"/>
      <c r="WMD28" s="0"/>
      <c r="WME28" s="0"/>
      <c r="WMF28" s="0"/>
      <c r="WMG28" s="0"/>
      <c r="WMH28" s="0"/>
      <c r="WMI28" s="0"/>
      <c r="WMJ28" s="0"/>
      <c r="WMK28" s="0"/>
      <c r="WML28" s="0"/>
      <c r="WMM28" s="0"/>
      <c r="WMN28" s="0"/>
      <c r="WMO28" s="0"/>
      <c r="WMP28" s="0"/>
      <c r="WMQ28" s="0"/>
      <c r="WMR28" s="0"/>
      <c r="WMS28" s="0"/>
      <c r="WMT28" s="0"/>
      <c r="WMU28" s="0"/>
      <c r="WMV28" s="0"/>
      <c r="WMW28" s="0"/>
      <c r="WMX28" s="0"/>
      <c r="WMY28" s="0"/>
      <c r="WMZ28" s="0"/>
      <c r="WNA28" s="0"/>
      <c r="WNB28" s="0"/>
      <c r="WNC28" s="0"/>
      <c r="WND28" s="0"/>
      <c r="WNE28" s="0"/>
      <c r="WNF28" s="0"/>
      <c r="WNG28" s="0"/>
      <c r="WNH28" s="0"/>
      <c r="WNI28" s="0"/>
      <c r="WNJ28" s="0"/>
      <c r="WNK28" s="0"/>
      <c r="WNL28" s="0"/>
      <c r="WNM28" s="0"/>
      <c r="WNN28" s="0"/>
      <c r="WNO28" s="0"/>
      <c r="WNP28" s="0"/>
      <c r="WNQ28" s="0"/>
      <c r="WNR28" s="0"/>
      <c r="WNS28" s="0"/>
      <c r="WNT28" s="0"/>
      <c r="WNU28" s="0"/>
      <c r="WNV28" s="0"/>
      <c r="WNW28" s="0"/>
      <c r="WNX28" s="0"/>
      <c r="WNY28" s="0"/>
      <c r="WNZ28" s="0"/>
      <c r="WOA28" s="0"/>
      <c r="WOB28" s="0"/>
      <c r="WOC28" s="0"/>
      <c r="WOD28" s="0"/>
      <c r="WOE28" s="0"/>
      <c r="WOF28" s="0"/>
      <c r="WOG28" s="0"/>
      <c r="WOH28" s="0"/>
      <c r="WOI28" s="0"/>
      <c r="WOJ28" s="0"/>
      <c r="WOK28" s="0"/>
      <c r="WOL28" s="0"/>
      <c r="WOM28" s="0"/>
      <c r="WON28" s="0"/>
      <c r="WOO28" s="0"/>
      <c r="WOP28" s="0"/>
      <c r="WOQ28" s="0"/>
      <c r="WOR28" s="0"/>
      <c r="WOS28" s="0"/>
      <c r="WOT28" s="0"/>
      <c r="WOU28" s="0"/>
      <c r="WOV28" s="0"/>
      <c r="WOW28" s="0"/>
      <c r="WOX28" s="0"/>
      <c r="WOY28" s="0"/>
      <c r="WOZ28" s="0"/>
      <c r="WPA28" s="0"/>
      <c r="WPB28" s="0"/>
      <c r="WPC28" s="0"/>
      <c r="WPD28" s="0"/>
      <c r="WPE28" s="0"/>
      <c r="WPF28" s="0"/>
      <c r="WPG28" s="0"/>
      <c r="WPH28" s="0"/>
      <c r="WPI28" s="0"/>
      <c r="WPJ28" s="0"/>
      <c r="WPK28" s="0"/>
      <c r="WPL28" s="0"/>
      <c r="WPM28" s="0"/>
      <c r="WPN28" s="0"/>
      <c r="WPO28" s="0"/>
      <c r="WPP28" s="0"/>
      <c r="WPQ28" s="0"/>
      <c r="WPR28" s="0"/>
      <c r="WPS28" s="0"/>
      <c r="WPT28" s="0"/>
      <c r="WPU28" s="0"/>
      <c r="WPV28" s="0"/>
      <c r="WPW28" s="0"/>
      <c r="WPX28" s="0"/>
      <c r="WPY28" s="0"/>
      <c r="WPZ28" s="0"/>
      <c r="WQA28" s="0"/>
      <c r="WQB28" s="0"/>
      <c r="WQC28" s="0"/>
      <c r="WQD28" s="0"/>
      <c r="WQE28" s="0"/>
      <c r="WQF28" s="0"/>
      <c r="WQG28" s="0"/>
      <c r="WQH28" s="0"/>
      <c r="WQI28" s="0"/>
      <c r="WQJ28" s="0"/>
      <c r="WQK28" s="0"/>
      <c r="WQL28" s="0"/>
      <c r="WQM28" s="0"/>
      <c r="WQN28" s="0"/>
      <c r="WQO28" s="0"/>
      <c r="WQP28" s="0"/>
      <c r="WQQ28" s="0"/>
      <c r="WQR28" s="0"/>
      <c r="WQS28" s="0"/>
      <c r="WQT28" s="0"/>
      <c r="WQU28" s="0"/>
      <c r="WQV28" s="0"/>
      <c r="WQW28" s="0"/>
      <c r="WQX28" s="0"/>
      <c r="WQY28" s="0"/>
      <c r="WQZ28" s="0"/>
      <c r="WRA28" s="0"/>
      <c r="WRB28" s="0"/>
      <c r="WRC28" s="0"/>
      <c r="WRD28" s="0"/>
      <c r="WRE28" s="0"/>
      <c r="WRF28" s="0"/>
      <c r="WRG28" s="0"/>
      <c r="WRH28" s="0"/>
      <c r="WRI28" s="0"/>
      <c r="WRJ28" s="0"/>
      <c r="WRK28" s="0"/>
      <c r="WRL28" s="0"/>
      <c r="WRM28" s="0"/>
      <c r="WRN28" s="0"/>
      <c r="WRO28" s="0"/>
      <c r="WRP28" s="0"/>
      <c r="WRQ28" s="0"/>
      <c r="WRR28" s="0"/>
      <c r="WRS28" s="0"/>
      <c r="WRT28" s="0"/>
      <c r="WRU28" s="0"/>
      <c r="WRV28" s="0"/>
      <c r="WRW28" s="0"/>
      <c r="WRX28" s="0"/>
      <c r="WRY28" s="0"/>
      <c r="WRZ28" s="0"/>
      <c r="WSA28" s="0"/>
      <c r="WSB28" s="0"/>
      <c r="WSC28" s="0"/>
      <c r="WSD28" s="0"/>
      <c r="WSE28" s="0"/>
      <c r="WSF28" s="0"/>
      <c r="WSG28" s="0"/>
      <c r="WSH28" s="0"/>
      <c r="WSI28" s="0"/>
      <c r="WSJ28" s="0"/>
      <c r="WSK28" s="0"/>
      <c r="WSL28" s="0"/>
      <c r="WSM28" s="0"/>
      <c r="WSN28" s="0"/>
      <c r="WSO28" s="0"/>
      <c r="WSP28" s="0"/>
      <c r="WSQ28" s="0"/>
      <c r="WSR28" s="0"/>
      <c r="WSS28" s="0"/>
      <c r="WST28" s="0"/>
      <c r="WSU28" s="0"/>
      <c r="WSV28" s="0"/>
      <c r="WSW28" s="0"/>
      <c r="WSX28" s="0"/>
      <c r="WSY28" s="0"/>
      <c r="WSZ28" s="0"/>
      <c r="WTA28" s="0"/>
      <c r="WTB28" s="0"/>
      <c r="WTC28" s="0"/>
      <c r="WTD28" s="0"/>
      <c r="WTE28" s="0"/>
      <c r="WTF28" s="0"/>
      <c r="WTG28" s="0"/>
      <c r="WTH28" s="0"/>
      <c r="WTI28" s="0"/>
      <c r="WTJ28" s="0"/>
      <c r="WTK28" s="0"/>
      <c r="WTL28" s="0"/>
      <c r="WTM28" s="0"/>
      <c r="WTN28" s="0"/>
      <c r="WTO28" s="0"/>
      <c r="WTP28" s="0"/>
      <c r="WTQ28" s="0"/>
      <c r="WTR28" s="0"/>
      <c r="WTS28" s="0"/>
      <c r="WTT28" s="0"/>
      <c r="WTU28" s="0"/>
      <c r="WTV28" s="0"/>
      <c r="WTW28" s="0"/>
      <c r="WTX28" s="0"/>
      <c r="WTY28" s="0"/>
      <c r="WTZ28" s="0"/>
      <c r="WUA28" s="0"/>
      <c r="WUB28" s="0"/>
      <c r="WUC28" s="0"/>
      <c r="WUD28" s="0"/>
      <c r="WUE28" s="0"/>
      <c r="WUF28" s="0"/>
      <c r="WUG28" s="0"/>
      <c r="WUH28" s="0"/>
      <c r="WUI28" s="0"/>
      <c r="WUJ28" s="0"/>
      <c r="WUK28" s="0"/>
      <c r="WUL28" s="0"/>
      <c r="WUM28" s="0"/>
      <c r="WUN28" s="0"/>
      <c r="WUO28" s="0"/>
      <c r="WUP28" s="0"/>
      <c r="WUQ28" s="0"/>
      <c r="WUR28" s="0"/>
      <c r="WUS28" s="0"/>
      <c r="WUT28" s="0"/>
      <c r="WUU28" s="0"/>
      <c r="WUV28" s="0"/>
      <c r="WUW28" s="0"/>
      <c r="WUX28" s="0"/>
      <c r="WUY28" s="0"/>
      <c r="WUZ28" s="0"/>
      <c r="WVA28" s="0"/>
      <c r="WVB28" s="0"/>
      <c r="WVC28" s="0"/>
      <c r="WVD28" s="0"/>
      <c r="WVE28" s="0"/>
      <c r="WVF28" s="0"/>
      <c r="WVG28" s="0"/>
      <c r="WVH28" s="0"/>
      <c r="WVI28" s="0"/>
      <c r="WVJ28" s="0"/>
      <c r="WVK28" s="0"/>
      <c r="WVL28" s="0"/>
      <c r="WVM28" s="0"/>
      <c r="WVN28" s="0"/>
      <c r="WVO28" s="0"/>
      <c r="WVP28" s="0"/>
      <c r="WVQ28" s="0"/>
      <c r="WVR28" s="0"/>
      <c r="WVS28" s="0"/>
      <c r="WVT28" s="0"/>
      <c r="WVU28" s="0"/>
      <c r="WVV28" s="0"/>
      <c r="WVW28" s="0"/>
      <c r="WVX28" s="0"/>
      <c r="WVY28" s="0"/>
      <c r="WVZ28" s="0"/>
      <c r="WWA28" s="0"/>
      <c r="WWB28" s="0"/>
      <c r="WWC28" s="0"/>
      <c r="WWD28" s="0"/>
      <c r="WWE28" s="0"/>
      <c r="WWF28" s="0"/>
      <c r="WWG28" s="0"/>
      <c r="WWH28" s="0"/>
      <c r="WWI28" s="0"/>
      <c r="WWJ28" s="0"/>
      <c r="WWK28" s="0"/>
      <c r="WWL28" s="0"/>
      <c r="WWM28" s="0"/>
      <c r="WWN28" s="0"/>
      <c r="WWO28" s="0"/>
      <c r="WWP28" s="0"/>
      <c r="WWQ28" s="0"/>
      <c r="WWR28" s="0"/>
      <c r="WWS28" s="0"/>
      <c r="WWT28" s="0"/>
      <c r="WWU28" s="0"/>
      <c r="WWV28" s="0"/>
      <c r="WWW28" s="0"/>
      <c r="WWX28" s="0"/>
      <c r="WWY28" s="0"/>
      <c r="WWZ28" s="0"/>
      <c r="WXA28" s="0"/>
      <c r="WXB28" s="0"/>
      <c r="WXC28" s="0"/>
      <c r="WXD28" s="0"/>
      <c r="WXE28" s="0"/>
      <c r="WXF28" s="0"/>
      <c r="WXG28" s="0"/>
      <c r="WXH28" s="0"/>
      <c r="WXI28" s="0"/>
      <c r="WXJ28" s="0"/>
      <c r="WXK28" s="0"/>
      <c r="WXL28" s="0"/>
      <c r="WXM28" s="0"/>
      <c r="WXN28" s="0"/>
      <c r="WXO28" s="0"/>
      <c r="WXP28" s="0"/>
      <c r="WXQ28" s="0"/>
      <c r="WXR28" s="0"/>
      <c r="WXS28" s="0"/>
      <c r="WXT28" s="0"/>
      <c r="WXU28" s="0"/>
      <c r="WXV28" s="0"/>
      <c r="WXW28" s="0"/>
      <c r="WXX28" s="0"/>
      <c r="WXY28" s="0"/>
      <c r="WXZ28" s="0"/>
      <c r="WYA28" s="0"/>
      <c r="WYB28" s="0"/>
      <c r="WYC28" s="0"/>
      <c r="WYD28" s="0"/>
      <c r="WYE28" s="0"/>
      <c r="WYF28" s="0"/>
      <c r="WYG28" s="0"/>
      <c r="WYH28" s="0"/>
      <c r="WYI28" s="0"/>
      <c r="WYJ28" s="0"/>
      <c r="WYK28" s="0"/>
      <c r="WYL28" s="0"/>
      <c r="WYM28" s="0"/>
      <c r="WYN28" s="0"/>
      <c r="WYO28" s="0"/>
      <c r="WYP28" s="0"/>
      <c r="WYQ28" s="0"/>
      <c r="WYR28" s="0"/>
      <c r="WYS28" s="0"/>
      <c r="WYT28" s="0"/>
      <c r="WYU28" s="0"/>
      <c r="WYV28" s="0"/>
      <c r="WYW28" s="0"/>
      <c r="WYX28" s="0"/>
      <c r="WYY28" s="0"/>
      <c r="WYZ28" s="0"/>
      <c r="WZA28" s="0"/>
      <c r="WZB28" s="0"/>
      <c r="WZC28" s="0"/>
      <c r="WZD28" s="0"/>
      <c r="WZE28" s="0"/>
      <c r="WZF28" s="0"/>
      <c r="WZG28" s="0"/>
      <c r="WZH28" s="0"/>
      <c r="WZI28" s="0"/>
      <c r="WZJ28" s="0"/>
      <c r="WZK28" s="0"/>
      <c r="WZL28" s="0"/>
      <c r="WZM28" s="0"/>
      <c r="WZN28" s="0"/>
      <c r="WZO28" s="0"/>
      <c r="WZP28" s="0"/>
      <c r="WZQ28" s="0"/>
      <c r="WZR28" s="0"/>
      <c r="WZS28" s="0"/>
      <c r="WZT28" s="0"/>
      <c r="WZU28" s="0"/>
      <c r="WZV28" s="0"/>
      <c r="WZW28" s="0"/>
      <c r="WZX28" s="0"/>
      <c r="WZY28" s="0"/>
      <c r="WZZ28" s="0"/>
      <c r="XAA28" s="0"/>
      <c r="XAB28" s="0"/>
      <c r="XAC28" s="0"/>
      <c r="XAD28" s="0"/>
      <c r="XAE28" s="0"/>
      <c r="XAF28" s="0"/>
      <c r="XAG28" s="0"/>
      <c r="XAH28" s="0"/>
      <c r="XAI28" s="0"/>
      <c r="XAJ28" s="0"/>
      <c r="XAK28" s="0"/>
      <c r="XAL28" s="0"/>
      <c r="XAM28" s="0"/>
      <c r="XAN28" s="0"/>
      <c r="XAO28" s="0"/>
      <c r="XAP28" s="0"/>
      <c r="XAQ28" s="0"/>
      <c r="XAR28" s="0"/>
      <c r="XAS28" s="0"/>
      <c r="XAT28" s="0"/>
      <c r="XAU28" s="0"/>
      <c r="XAV28" s="0"/>
      <c r="XAW28" s="0"/>
      <c r="XAX28" s="0"/>
      <c r="XAY28" s="0"/>
      <c r="XAZ28" s="0"/>
      <c r="XBA28" s="0"/>
      <c r="XBB28" s="0"/>
      <c r="XBC28" s="0"/>
      <c r="XBD28" s="0"/>
      <c r="XBE28" s="0"/>
      <c r="XBF28" s="0"/>
      <c r="XBG28" s="0"/>
      <c r="XBH28" s="0"/>
      <c r="XBI28" s="0"/>
      <c r="XBJ28" s="0"/>
      <c r="XBK28" s="0"/>
      <c r="XBL28" s="0"/>
      <c r="XBM28" s="0"/>
      <c r="XBN28" s="0"/>
      <c r="XBO28" s="0"/>
      <c r="XBP28" s="0"/>
      <c r="XBQ28" s="0"/>
      <c r="XBR28" s="0"/>
      <c r="XBS28" s="0"/>
      <c r="XBT28" s="0"/>
      <c r="XBU28" s="0"/>
      <c r="XBV28" s="0"/>
      <c r="XBW28" s="0"/>
      <c r="XBX28" s="0"/>
      <c r="XBY28" s="0"/>
      <c r="XBZ28" s="0"/>
      <c r="XCA28" s="0"/>
      <c r="XCB28" s="0"/>
      <c r="XCC28" s="0"/>
      <c r="XCD28" s="0"/>
      <c r="XCE28" s="0"/>
      <c r="XCF28" s="0"/>
      <c r="XCG28" s="0"/>
      <c r="XCH28" s="0"/>
      <c r="XCI28" s="0"/>
      <c r="XCJ28" s="0"/>
      <c r="XCK28" s="0"/>
      <c r="XCL28" s="0"/>
      <c r="XCM28" s="0"/>
      <c r="XCN28" s="0"/>
      <c r="XCO28" s="0"/>
      <c r="XCP28" s="0"/>
      <c r="XCQ28" s="0"/>
      <c r="XCR28" s="0"/>
      <c r="XCS28" s="0"/>
      <c r="XCT28" s="0"/>
      <c r="XCU28" s="0"/>
      <c r="XCV28" s="0"/>
      <c r="XCW28" s="0"/>
      <c r="XCX28" s="0"/>
      <c r="XCY28" s="0"/>
      <c r="XCZ28" s="0"/>
      <c r="XDA28" s="0"/>
      <c r="XDB28" s="0"/>
      <c r="XDC28" s="0"/>
      <c r="XDD28" s="0"/>
      <c r="XDE28" s="0"/>
      <c r="XDF28" s="0"/>
      <c r="XDG28" s="0"/>
      <c r="XDH28" s="0"/>
      <c r="XDI28" s="0"/>
      <c r="XDJ28" s="0"/>
      <c r="XDK28" s="0"/>
      <c r="XDL28" s="0"/>
      <c r="XDM28" s="0"/>
      <c r="XDN28" s="0"/>
      <c r="XDO28" s="0"/>
      <c r="XDP28" s="0"/>
      <c r="XDQ28" s="0"/>
      <c r="XDR28" s="0"/>
      <c r="XDS28" s="0"/>
      <c r="XDT28" s="0"/>
      <c r="XDU28" s="0"/>
      <c r="XDV28" s="0"/>
      <c r="XDW28" s="0"/>
      <c r="XDX28" s="0"/>
      <c r="XDY28" s="0"/>
      <c r="XDZ28" s="0"/>
      <c r="XEA28" s="0"/>
      <c r="XEB28" s="0"/>
      <c r="XEC28" s="0"/>
      <c r="XED28" s="0"/>
      <c r="XEE28" s="0"/>
      <c r="XEF28" s="0"/>
      <c r="XEG28" s="0"/>
      <c r="XEH28" s="0"/>
      <c r="XEI28" s="0"/>
      <c r="XEJ28" s="0"/>
      <c r="XEK28" s="0"/>
      <c r="XEL28" s="0"/>
      <c r="XEM28" s="0"/>
      <c r="XEN28" s="0"/>
      <c r="XEO28" s="0"/>
      <c r="XEP28" s="0"/>
      <c r="XEQ28" s="0"/>
      <c r="XER28" s="0"/>
      <c r="XES28" s="0"/>
      <c r="XET28" s="0"/>
      <c r="XEU28" s="0"/>
      <c r="XEV28" s="0"/>
      <c r="XEW28" s="0"/>
      <c r="XEX28" s="0"/>
      <c r="XEY28" s="0"/>
      <c r="XEZ28" s="0"/>
      <c r="XFA28" s="0"/>
      <c r="XFB28" s="0"/>
      <c r="XFC28" s="0"/>
      <c r="XFD28" s="0"/>
    </row>
    <row r="29" customFormat="false" ht="15" hidden="false" customHeight="false" outlineLevel="0" collapsed="false">
      <c r="A29" s="413" t="s">
        <v>539</v>
      </c>
      <c r="B29" s="414" t="n">
        <f aca="false">IF(B23="","",B23/B27/3600)</f>
        <v>0.118800122820974</v>
      </c>
      <c r="C29" s="414" t="n">
        <f aca="false">IF(C23="","",C23/C27/3600)</f>
        <v>0.118800122820974</v>
      </c>
      <c r="D29" s="414" t="n">
        <f aca="false">IF(D23="","",D23/D27/3600)</f>
        <v>0.00419710367807254</v>
      </c>
      <c r="E29" s="414" t="n">
        <f aca="false">IF(E23="","",E23/E27/3600)</f>
        <v>0.0118392224175947</v>
      </c>
      <c r="F29" s="414" t="n">
        <f aca="false">IF(F23="","",F23/F27/3600)</f>
        <v>0.00339506172839506</v>
      </c>
      <c r="G29" s="414" t="n">
        <f aca="false">IF(G23="","",G23/G27/3600)</f>
        <v>0.0496247881868797</v>
      </c>
      <c r="H29" s="414" t="n">
        <f aca="false">IF(H23="","",H23/H27/3600)</f>
        <v>0.00179738562091503</v>
      </c>
      <c r="I29" s="414" t="n">
        <f aca="false">IF(I23="","",I23/I27/3600)</f>
        <v>0.0057999433106576</v>
      </c>
      <c r="J29" s="414" t="n">
        <f aca="false">IF(J23="","",J23/J27/3600)</f>
        <v>0.00605060506050605</v>
      </c>
      <c r="K29" s="414" t="n">
        <f aca="false">IF(K23="","",K23/K27/3600)</f>
        <v>3.59477124183007E-005</v>
      </c>
      <c r="L29" s="412" t="n">
        <f aca="false">IF(L23="","",L23/L27/3600)</f>
        <v>0.00740079945403139</v>
      </c>
      <c r="M29" s="412" t="n">
        <f aca="false">IF(M23="","",M23/M27/3600)</f>
        <v>0.0276094936390607</v>
      </c>
      <c r="N29" s="412" t="n">
        <f aca="false">IF(N23="","",N23/N27/3600)</f>
        <v>0.139267979813324</v>
      </c>
      <c r="O29" s="412" t="n">
        <f aca="false">IF(O23="","",O23/O27/3600)</f>
        <v>2.86410675381264E-005</v>
      </c>
      <c r="P29" s="412" t="n">
        <f aca="false">IF(P23="","",P23/P27/3600)</f>
        <v>0.14148748068549</v>
      </c>
      <c r="Q29" s="412" t="n">
        <f aca="false">IF(Q23="","",Q23/Q27/3600)</f>
        <v>6.20795521242494E-007</v>
      </c>
      <c r="R29" s="412" t="n">
        <f aca="false">IF(R23="","",R23/R27/3600)</f>
        <v>1.02850462962963E-005</v>
      </c>
      <c r="S29" s="412" t="n">
        <f aca="false">IF(S23="","",S23/S27/3600)</f>
        <v>3.30174237363616E-006</v>
      </c>
      <c r="T29" s="412" t="n">
        <f aca="false">IF(T23="","",T23/T27/3600)</f>
        <v>0.00638174992780826</v>
      </c>
      <c r="U29" s="412" t="n">
        <f aca="false">IF(U23="","",U23/U27/3600)</f>
        <v>0.00381944444444444</v>
      </c>
      <c r="V29" s="412" t="n">
        <f aca="false">IF(V23="","",V23/V27/3600)</f>
        <v>0.00763888888888889</v>
      </c>
      <c r="W29" s="412" t="n">
        <f aca="false">IF(W23="","",W23/W27/3600)</f>
        <v>0.00718954248366013</v>
      </c>
      <c r="X29" s="412" t="str">
        <f aca="false">IF(X23="","",X23/X27/3600)</f>
        <v/>
      </c>
      <c r="Y29" s="412" t="str">
        <f aca="false">IF(Y23="","",Y23/Y27/3600)</f>
        <v/>
      </c>
      <c r="Z29" s="412" t="str">
        <f aca="false">IF(Z23="","",Z23/Z27/3600)</f>
        <v/>
      </c>
      <c r="AA29" s="414" t="str">
        <f aca="false">IF(AA23="","",AA23/AA27/3600)</f>
        <v/>
      </c>
      <c r="AB29" s="414" t="str">
        <f aca="false">IF(AB23="","",AB23/AB27/3600)</f>
        <v/>
      </c>
      <c r="AC29" s="414" t="str">
        <f aca="false">IF(AC23="","",AC23/AC27/3600)</f>
        <v/>
      </c>
      <c r="AD29" s="414" t="str">
        <f aca="false">IF(AD23="","",AD23/AD27/3600)</f>
        <v/>
      </c>
      <c r="AE29" s="414" t="str">
        <f aca="false">IF(AE23="","",AE23/AE27/3600)</f>
        <v/>
      </c>
      <c r="AF29" s="414" t="str">
        <f aca="false">IF(AF23="","",AF23/AF27/3600)</f>
        <v/>
      </c>
      <c r="AG29" s="414" t="str">
        <f aca="false">IF(AG23="","",AG23/AG27/3600)</f>
        <v/>
      </c>
      <c r="AH29" s="414" t="str">
        <f aca="false">IF(AH23="","",AH23/AH27/3600)</f>
        <v/>
      </c>
      <c r="AI29" s="414" t="str">
        <f aca="false">IF(AI23="","",AI23/AI27/3600)</f>
        <v/>
      </c>
      <c r="AJ29" s="414" t="str">
        <f aca="false">IF(AJ23="","",AJ23/AJ27/3600)</f>
        <v/>
      </c>
      <c r="AK29" s="414" t="str">
        <f aca="false">IF(AK23="","",AK23/AK27/3600)</f>
        <v/>
      </c>
      <c r="AL29" s="414" t="str">
        <f aca="false">IF(AL23="","",AL23/AL27/3600)</f>
        <v/>
      </c>
      <c r="AM29" s="414" t="str">
        <f aca="false">IF(AM23="","",AM23/AM27/3600)</f>
        <v/>
      </c>
      <c r="AN29" s="414" t="str">
        <f aca="false">IF(AN23="","",AN23/AN27/3600)</f>
        <v/>
      </c>
      <c r="AO29" s="414" t="str">
        <f aca="false">IF(AO23="","",AO23/AO27/3600)</f>
        <v/>
      </c>
      <c r="AP29" s="414" t="str">
        <f aca="false">IF(AP23="","",AP23/AP27/3600)</f>
        <v/>
      </c>
      <c r="AQ29" s="414" t="str">
        <f aca="false">IF(AQ23="","",AQ23/AQ27/3600)</f>
        <v/>
      </c>
      <c r="AR29" s="414" t="str">
        <f aca="false">IF(AR23="","",AR23/AR27/3600)</f>
        <v/>
      </c>
      <c r="AS29" s="414" t="str">
        <f aca="false">IF(AS23="","",AS23/AS27/3600)</f>
        <v/>
      </c>
      <c r="AT29" s="414" t="str">
        <f aca="false">IF(AT23="","",AT23/AT27/3600)</f>
        <v/>
      </c>
      <c r="AU29" s="414" t="str">
        <f aca="false">IF(AU23="","",AU23/AU27/3600)</f>
        <v/>
      </c>
      <c r="AV29" s="414" t="str">
        <f aca="false">IF(AV23="","",AV23/AV27/3600)</f>
        <v/>
      </c>
      <c r="AW29" s="414" t="str">
        <f aca="false">IF(AW23="","",AW23/AW27/3600)</f>
        <v/>
      </c>
      <c r="AX29" s="414" t="str">
        <f aca="false">IF(AX23="","",AX23/AX27/3600)</f>
        <v/>
      </c>
      <c r="AY29" s="414" t="str">
        <f aca="false">IF(AY23="","",AY23/AY27/3600)</f>
        <v/>
      </c>
      <c r="AZ29" s="414" t="str">
        <f aca="false">IF(AZ23="","",AZ23/AZ27/3600)</f>
        <v/>
      </c>
      <c r="BA29" s="414" t="str">
        <f aca="false">IF(BA23="","",BA23/BA27/3600)</f>
        <v/>
      </c>
      <c r="BB29" s="414" t="str">
        <f aca="false">IF(BB23="","",BB23/BB27/3600)</f>
        <v/>
      </c>
      <c r="BC29" s="414" t="str">
        <f aca="false">IF(BC23="","",BC23/BC27/3600)</f>
        <v/>
      </c>
      <c r="BD29" s="414" t="str">
        <f aca="false">IF(BD23="","",BD23/BD27/3600)</f>
        <v/>
      </c>
      <c r="BE29" s="414" t="str">
        <f aca="false">IF(BE23="","",BE23/BE27/3600)</f>
        <v/>
      </c>
      <c r="BF29" s="414" t="str">
        <f aca="false">IF(BF23="","",BF23/BF27/3600)</f>
        <v/>
      </c>
      <c r="BG29" s="414" t="str">
        <f aca="false">IF(BG23="","",BG23/BG27/3600)</f>
        <v/>
      </c>
      <c r="BH29" s="414" t="str">
        <f aca="false">IF(BH23="","",BH23/BH27/3600)</f>
        <v/>
      </c>
      <c r="BI29" s="414" t="str">
        <f aca="false">IF(BI23="","",BI23/BI27/3600)</f>
        <v/>
      </c>
      <c r="BJ29" s="414" t="str">
        <f aca="false">IF(BJ23="","",BJ23/BJ27/3600)</f>
        <v/>
      </c>
      <c r="BK29" s="414" t="str">
        <f aca="false">IF(BK23="","",BK23/BK27/3600)</f>
        <v/>
      </c>
      <c r="BL29" s="414" t="str">
        <f aca="false">IF(BL23="","",BL23/BL27/3600)</f>
        <v/>
      </c>
      <c r="BM29" s="414" t="str">
        <f aca="false">IF(BM23="","",BM23/BM27/3600)</f>
        <v/>
      </c>
      <c r="BN29" s="414" t="str">
        <f aca="false">IF(BN23="","",BN23/BN27/3600)</f>
        <v/>
      </c>
      <c r="BO29" s="414" t="str">
        <f aca="false">IF(BO23="","",BO23/BO27/3600)</f>
        <v/>
      </c>
      <c r="BP29" s="414" t="str">
        <f aca="false">IF(BP23="","",BP23/BP27/3600)</f>
        <v/>
      </c>
      <c r="BQ29" s="414" t="str">
        <f aca="false">IF(BQ23="","",BQ23/BQ27/3600)</f>
        <v/>
      </c>
      <c r="BR29" s="414" t="str">
        <f aca="false">IF(BR23="","",BR23/BR27/3600)</f>
        <v/>
      </c>
      <c r="BS29" s="414" t="str">
        <f aca="false">IF(BS23="","",BS23/BS27/3600)</f>
        <v/>
      </c>
      <c r="BT29" s="414" t="str">
        <f aca="false">IF(BT23="","",BT23/BT27/3600)</f>
        <v/>
      </c>
      <c r="BU29" s="414" t="str">
        <f aca="false">IF(BU23="","",BU23/BU27/3600)</f>
        <v/>
      </c>
      <c r="BV29" s="414" t="str">
        <f aca="false">IF(BV23="","",BV23/BV27/3600)</f>
        <v/>
      </c>
      <c r="BW29" s="414" t="str">
        <f aca="false">IF(BW23="","",BW23/BW27/3600)</f>
        <v/>
      </c>
      <c r="BX29" s="414" t="str">
        <f aca="false">IF(BX23="","",BX23/BX27/3600)</f>
        <v/>
      </c>
      <c r="BY29" s="414" t="str">
        <f aca="false">IF(BY23="","",BY23/BY27/3600)</f>
        <v/>
      </c>
      <c r="BZ29" s="414" t="str">
        <f aca="false">IF(BZ23="","",BZ23/BZ27/3600)</f>
        <v/>
      </c>
      <c r="CA29" s="414" t="str">
        <f aca="false">IF(CA23="","",CA23/CA27/3600)</f>
        <v/>
      </c>
      <c r="CB29" s="414" t="str">
        <f aca="false">IF(CB23="","",CB23/CB27/3600)</f>
        <v/>
      </c>
      <c r="CC29" s="414" t="str">
        <f aca="false">IF(CC23="","",CC23/CC27/3600)</f>
        <v/>
      </c>
      <c r="CD29" s="414" t="str">
        <f aca="false">IF(CD23="","",CD23/CD27/3600)</f>
        <v/>
      </c>
      <c r="CE29" s="415"/>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c r="IX29" s="0"/>
      <c r="IY29" s="0"/>
      <c r="IZ29" s="0"/>
      <c r="JA29" s="0"/>
      <c r="JB29" s="0"/>
      <c r="JC29" s="0"/>
      <c r="JD29" s="0"/>
      <c r="JE29" s="0"/>
      <c r="JF29" s="0"/>
      <c r="JG29" s="0"/>
      <c r="JH29" s="0"/>
      <c r="JI29" s="0"/>
      <c r="JJ29" s="0"/>
      <c r="JK29" s="0"/>
      <c r="JL29" s="0"/>
      <c r="JM29" s="0"/>
      <c r="JN29" s="0"/>
      <c r="JO29" s="0"/>
      <c r="JP29" s="0"/>
      <c r="JQ29" s="0"/>
      <c r="JR29" s="0"/>
      <c r="JS29" s="0"/>
      <c r="JT29" s="0"/>
      <c r="JU29" s="0"/>
      <c r="JV29" s="0"/>
      <c r="JW29" s="0"/>
      <c r="JX29" s="0"/>
      <c r="JY29" s="0"/>
      <c r="JZ29" s="0"/>
      <c r="KA29" s="0"/>
      <c r="KB29" s="0"/>
      <c r="KC29" s="0"/>
      <c r="KD29" s="0"/>
      <c r="KE29" s="0"/>
      <c r="KF29" s="0"/>
      <c r="KG29" s="0"/>
      <c r="KH29" s="0"/>
      <c r="KI29" s="0"/>
      <c r="KJ29" s="0"/>
      <c r="KK29" s="0"/>
      <c r="KL29" s="0"/>
      <c r="KM29" s="0"/>
      <c r="KN29" s="0"/>
      <c r="KO29" s="0"/>
      <c r="KP29" s="0"/>
      <c r="KQ29" s="0"/>
      <c r="KR29" s="0"/>
      <c r="KS29" s="0"/>
      <c r="KT29" s="0"/>
      <c r="KU29" s="0"/>
      <c r="KV29" s="0"/>
      <c r="KW29" s="0"/>
      <c r="KX29" s="0"/>
      <c r="KY29" s="0"/>
      <c r="KZ29" s="0"/>
      <c r="LA29" s="0"/>
      <c r="LB29" s="0"/>
      <c r="LC29" s="0"/>
      <c r="LD29" s="0"/>
      <c r="LE29" s="0"/>
      <c r="LF29" s="0"/>
      <c r="LG29" s="0"/>
      <c r="LH29" s="0"/>
      <c r="LI29" s="0"/>
      <c r="LJ29" s="0"/>
      <c r="LK29" s="0"/>
      <c r="LL29" s="0"/>
      <c r="LM29" s="0"/>
      <c r="LN29" s="0"/>
      <c r="LO29" s="0"/>
      <c r="LP29" s="0"/>
      <c r="LQ29" s="0"/>
      <c r="LR29" s="0"/>
      <c r="LS29" s="0"/>
      <c r="LT29" s="0"/>
      <c r="LU29" s="0"/>
      <c r="LV29" s="0"/>
      <c r="LW29" s="0"/>
      <c r="LX29" s="0"/>
      <c r="LY29" s="0"/>
      <c r="LZ29" s="0"/>
      <c r="MA29" s="0"/>
      <c r="MB29" s="0"/>
      <c r="MC29" s="0"/>
      <c r="MD29" s="0"/>
      <c r="ME29" s="0"/>
      <c r="MF29" s="0"/>
      <c r="MG29" s="0"/>
      <c r="MH29" s="0"/>
      <c r="MI29" s="0"/>
      <c r="MJ29" s="0"/>
      <c r="MK29" s="0"/>
      <c r="ML29" s="0"/>
      <c r="MM29" s="0"/>
      <c r="MN29" s="0"/>
      <c r="MO29" s="0"/>
      <c r="MP29" s="0"/>
      <c r="MQ29" s="0"/>
      <c r="MR29" s="0"/>
      <c r="MS29" s="0"/>
      <c r="MT29" s="0"/>
      <c r="MU29" s="0"/>
      <c r="MV29" s="0"/>
      <c r="MW29" s="0"/>
      <c r="MX29" s="0"/>
      <c r="MY29" s="0"/>
      <c r="MZ29" s="0"/>
      <c r="NA29" s="0"/>
      <c r="NB29" s="0"/>
      <c r="NC29" s="0"/>
      <c r="ND29" s="0"/>
      <c r="NE29" s="0"/>
      <c r="NF29" s="0"/>
      <c r="NG29" s="0"/>
      <c r="NH29" s="0"/>
      <c r="NI29" s="0"/>
      <c r="NJ29" s="0"/>
      <c r="NK29" s="0"/>
      <c r="NL29" s="0"/>
      <c r="NM29" s="0"/>
      <c r="NN29" s="0"/>
      <c r="NO29" s="0"/>
      <c r="NP29" s="0"/>
      <c r="NQ29" s="0"/>
      <c r="NR29" s="0"/>
      <c r="NS29" s="0"/>
      <c r="NT29" s="0"/>
      <c r="NU29" s="0"/>
      <c r="NV29" s="0"/>
      <c r="NW29" s="0"/>
      <c r="NX29" s="0"/>
      <c r="NY29" s="0"/>
      <c r="NZ29" s="0"/>
      <c r="OA29" s="0"/>
      <c r="OB29" s="0"/>
      <c r="OC29" s="0"/>
      <c r="OD29" s="0"/>
      <c r="OE29" s="0"/>
      <c r="OF29" s="0"/>
      <c r="OG29" s="0"/>
      <c r="OH29" s="0"/>
      <c r="OI29" s="0"/>
      <c r="OJ29" s="0"/>
      <c r="OK29" s="0"/>
      <c r="OL29" s="0"/>
      <c r="OM29" s="0"/>
      <c r="ON29" s="0"/>
      <c r="OO29" s="0"/>
      <c r="OP29" s="0"/>
      <c r="OQ29" s="0"/>
      <c r="OR29" s="0"/>
      <c r="OS29" s="0"/>
      <c r="OT29" s="0"/>
      <c r="OU29" s="0"/>
      <c r="OV29" s="0"/>
      <c r="OW29" s="0"/>
      <c r="OX29" s="0"/>
      <c r="OY29" s="0"/>
      <c r="OZ29" s="0"/>
      <c r="PA29" s="0"/>
      <c r="PB29" s="0"/>
      <c r="PC29" s="0"/>
      <c r="PD29" s="0"/>
      <c r="PE29" s="0"/>
      <c r="PF29" s="0"/>
      <c r="PG29" s="0"/>
      <c r="PH29" s="0"/>
      <c r="PI29" s="0"/>
      <c r="PJ29" s="0"/>
      <c r="PK29" s="0"/>
      <c r="PL29" s="0"/>
      <c r="PM29" s="0"/>
      <c r="PN29" s="0"/>
      <c r="PO29" s="0"/>
      <c r="PP29" s="0"/>
      <c r="PQ29" s="0"/>
      <c r="PR29" s="0"/>
      <c r="PS29" s="0"/>
      <c r="PT29" s="0"/>
      <c r="PU29" s="0"/>
      <c r="PV29" s="0"/>
      <c r="PW29" s="0"/>
      <c r="PX29" s="0"/>
      <c r="PY29" s="0"/>
      <c r="PZ29" s="0"/>
      <c r="QA29" s="0"/>
      <c r="QB29" s="0"/>
      <c r="QC29" s="0"/>
      <c r="QD29" s="0"/>
      <c r="QE29" s="0"/>
      <c r="QF29" s="0"/>
      <c r="QG29" s="0"/>
      <c r="QH29" s="0"/>
      <c r="QI29" s="0"/>
      <c r="QJ29" s="0"/>
      <c r="QK29" s="0"/>
      <c r="QL29" s="0"/>
      <c r="QM29" s="0"/>
      <c r="QN29" s="0"/>
      <c r="QO29" s="0"/>
      <c r="QP29" s="0"/>
      <c r="QQ29" s="0"/>
      <c r="QR29" s="0"/>
      <c r="QS29" s="0"/>
      <c r="QT29" s="0"/>
      <c r="QU29" s="0"/>
      <c r="QV29" s="0"/>
      <c r="QW29" s="0"/>
      <c r="QX29" s="0"/>
      <c r="QY29" s="0"/>
      <c r="QZ29" s="0"/>
      <c r="RA29" s="0"/>
      <c r="RB29" s="0"/>
      <c r="RC29" s="0"/>
      <c r="RD29" s="0"/>
      <c r="RE29" s="0"/>
      <c r="RF29" s="0"/>
      <c r="RG29" s="0"/>
      <c r="RH29" s="0"/>
      <c r="RI29" s="0"/>
      <c r="RJ29" s="0"/>
      <c r="RK29" s="0"/>
      <c r="RL29" s="0"/>
      <c r="RM29" s="0"/>
      <c r="RN29" s="0"/>
      <c r="RO29" s="0"/>
      <c r="RP29" s="0"/>
      <c r="RQ29" s="0"/>
      <c r="RR29" s="0"/>
      <c r="RS29" s="0"/>
      <c r="RT29" s="0"/>
      <c r="RU29" s="0"/>
      <c r="RV29" s="0"/>
      <c r="RW29" s="0"/>
      <c r="RX29" s="0"/>
      <c r="RY29" s="0"/>
      <c r="RZ29" s="0"/>
      <c r="SA29" s="0"/>
      <c r="SB29" s="0"/>
      <c r="SC29" s="0"/>
      <c r="SD29" s="0"/>
      <c r="SE29" s="0"/>
      <c r="SF29" s="0"/>
      <c r="SG29" s="0"/>
      <c r="SH29" s="0"/>
      <c r="SI29" s="0"/>
      <c r="SJ29" s="0"/>
      <c r="SK29" s="0"/>
      <c r="SL29" s="0"/>
      <c r="SM29" s="0"/>
      <c r="SN29" s="0"/>
      <c r="SO29" s="0"/>
      <c r="SP29" s="0"/>
      <c r="SQ29" s="0"/>
      <c r="SR29" s="0"/>
      <c r="SS29" s="0"/>
      <c r="ST29" s="0"/>
      <c r="SU29" s="0"/>
      <c r="SV29" s="0"/>
      <c r="SW29" s="0"/>
      <c r="SX29" s="0"/>
      <c r="SY29" s="0"/>
      <c r="SZ29" s="0"/>
      <c r="TA29" s="0"/>
      <c r="TB29" s="0"/>
      <c r="TC29" s="0"/>
      <c r="TD29" s="0"/>
      <c r="TE29" s="0"/>
      <c r="TF29" s="0"/>
      <c r="TG29" s="0"/>
      <c r="TH29" s="0"/>
      <c r="TI29" s="0"/>
      <c r="TJ29" s="0"/>
      <c r="TK29" s="0"/>
      <c r="TL29" s="0"/>
      <c r="TM29" s="0"/>
      <c r="TN29" s="0"/>
      <c r="TO29" s="0"/>
      <c r="TP29" s="0"/>
      <c r="TQ29" s="0"/>
      <c r="TR29" s="0"/>
      <c r="TS29" s="0"/>
      <c r="TT29" s="0"/>
      <c r="TU29" s="0"/>
      <c r="TV29" s="0"/>
      <c r="TW29" s="0"/>
      <c r="TX29" s="0"/>
      <c r="TY29" s="0"/>
      <c r="TZ29" s="0"/>
      <c r="UA29" s="0"/>
      <c r="UB29" s="0"/>
      <c r="UC29" s="0"/>
      <c r="UD29" s="0"/>
      <c r="UE29" s="0"/>
      <c r="UF29" s="0"/>
      <c r="UG29" s="0"/>
      <c r="UH29" s="0"/>
      <c r="UI29" s="0"/>
      <c r="UJ29" s="0"/>
      <c r="UK29" s="0"/>
      <c r="UL29" s="0"/>
      <c r="UM29" s="0"/>
      <c r="UN29" s="0"/>
      <c r="UO29" s="0"/>
      <c r="UP29" s="0"/>
      <c r="UQ29" s="0"/>
      <c r="UR29" s="0"/>
      <c r="US29" s="0"/>
      <c r="UT29" s="0"/>
      <c r="UU29" s="0"/>
      <c r="UV29" s="0"/>
      <c r="UW29" s="0"/>
      <c r="UX29" s="0"/>
      <c r="UY29" s="0"/>
      <c r="UZ29" s="0"/>
      <c r="VA29" s="0"/>
      <c r="VB29" s="0"/>
      <c r="VC29" s="0"/>
      <c r="VD29" s="0"/>
      <c r="VE29" s="0"/>
      <c r="VF29" s="0"/>
      <c r="VG29" s="0"/>
      <c r="VH29" s="0"/>
      <c r="VI29" s="0"/>
      <c r="VJ29" s="0"/>
      <c r="VK29" s="0"/>
      <c r="VL29" s="0"/>
      <c r="VM29" s="0"/>
      <c r="VN29" s="0"/>
      <c r="VO29" s="0"/>
      <c r="VP29" s="0"/>
      <c r="VQ29" s="0"/>
      <c r="VR29" s="0"/>
      <c r="VS29" s="0"/>
      <c r="VT29" s="0"/>
      <c r="VU29" s="0"/>
      <c r="VV29" s="0"/>
      <c r="VW29" s="0"/>
      <c r="VX29" s="0"/>
      <c r="VY29" s="0"/>
      <c r="VZ29" s="0"/>
      <c r="WA29" s="0"/>
      <c r="WB29" s="0"/>
      <c r="WC29" s="0"/>
      <c r="WD29" s="0"/>
      <c r="WE29" s="0"/>
      <c r="WF29" s="0"/>
      <c r="WG29" s="0"/>
      <c r="WH29" s="0"/>
      <c r="WI29" s="0"/>
      <c r="WJ29" s="0"/>
      <c r="WK29" s="0"/>
      <c r="WL29" s="0"/>
      <c r="WM29" s="0"/>
      <c r="WN29" s="0"/>
      <c r="WO29" s="0"/>
      <c r="WP29" s="0"/>
      <c r="WQ29" s="0"/>
      <c r="WR29" s="0"/>
      <c r="WS29" s="0"/>
      <c r="WT29" s="0"/>
      <c r="WU29" s="0"/>
      <c r="WV29" s="0"/>
      <c r="WW29" s="0"/>
      <c r="WX29" s="0"/>
      <c r="WY29" s="0"/>
      <c r="WZ29" s="0"/>
      <c r="XA29" s="0"/>
      <c r="XB29" s="0"/>
      <c r="XC29" s="0"/>
      <c r="XD29" s="0"/>
      <c r="XE29" s="0"/>
      <c r="XF29" s="0"/>
      <c r="XG29" s="0"/>
      <c r="XH29" s="0"/>
      <c r="XI29" s="0"/>
      <c r="XJ29" s="0"/>
      <c r="XK29" s="0"/>
      <c r="XL29" s="0"/>
      <c r="XM29" s="0"/>
      <c r="XN29" s="0"/>
      <c r="XO29" s="0"/>
      <c r="XP29" s="0"/>
      <c r="XQ29" s="0"/>
      <c r="XR29" s="0"/>
      <c r="XS29" s="0"/>
      <c r="XT29" s="0"/>
      <c r="XU29" s="0"/>
      <c r="XV29" s="0"/>
      <c r="XW29" s="0"/>
      <c r="XX29" s="0"/>
      <c r="XY29" s="0"/>
      <c r="XZ29" s="0"/>
      <c r="YA29" s="0"/>
      <c r="YB29" s="0"/>
      <c r="YC29" s="0"/>
      <c r="YD29" s="0"/>
      <c r="YE29" s="0"/>
      <c r="YF29" s="0"/>
      <c r="YG29" s="0"/>
      <c r="YH29" s="0"/>
      <c r="YI29" s="0"/>
      <c r="YJ29" s="0"/>
      <c r="YK29" s="0"/>
      <c r="YL29" s="0"/>
      <c r="YM29" s="0"/>
      <c r="YN29" s="0"/>
      <c r="YO29" s="0"/>
      <c r="YP29" s="0"/>
      <c r="YQ29" s="0"/>
      <c r="YR29" s="0"/>
      <c r="YS29" s="0"/>
      <c r="YT29" s="0"/>
      <c r="YU29" s="0"/>
      <c r="YV29" s="0"/>
      <c r="YW29" s="0"/>
      <c r="YX29" s="0"/>
      <c r="YY29" s="0"/>
      <c r="YZ29" s="0"/>
      <c r="ZA29" s="0"/>
      <c r="ZB29" s="0"/>
      <c r="ZC29" s="0"/>
      <c r="ZD29" s="0"/>
      <c r="ZE29" s="0"/>
      <c r="ZF29" s="0"/>
      <c r="ZG29" s="0"/>
      <c r="ZH29" s="0"/>
      <c r="ZI29" s="0"/>
      <c r="ZJ29" s="0"/>
      <c r="ZK29" s="0"/>
      <c r="ZL29" s="0"/>
      <c r="ZM29" s="0"/>
      <c r="ZN29" s="0"/>
      <c r="ZO29" s="0"/>
      <c r="ZP29" s="0"/>
      <c r="ZQ29" s="0"/>
      <c r="ZR29" s="0"/>
      <c r="ZS29" s="0"/>
      <c r="ZT29" s="0"/>
      <c r="ZU29" s="0"/>
      <c r="ZV29" s="0"/>
      <c r="ZW29" s="0"/>
      <c r="ZX29" s="0"/>
      <c r="ZY29" s="0"/>
      <c r="ZZ29" s="0"/>
      <c r="AAA29" s="0"/>
      <c r="AAB29" s="0"/>
      <c r="AAC29" s="0"/>
      <c r="AAD29" s="0"/>
      <c r="AAE29" s="0"/>
      <c r="AAF29" s="0"/>
      <c r="AAG29" s="0"/>
      <c r="AAH29" s="0"/>
      <c r="AAI29" s="0"/>
      <c r="AAJ29" s="0"/>
      <c r="AAK29" s="0"/>
      <c r="AAL29" s="0"/>
      <c r="AAM29" s="0"/>
      <c r="AAN29" s="0"/>
      <c r="AAO29" s="0"/>
      <c r="AAP29" s="0"/>
      <c r="AAQ29" s="0"/>
      <c r="AAR29" s="0"/>
      <c r="AAS29" s="0"/>
      <c r="AAT29" s="0"/>
      <c r="AAU29" s="0"/>
      <c r="AAV29" s="0"/>
      <c r="AAW29" s="0"/>
      <c r="AAX29" s="0"/>
      <c r="AAY29" s="0"/>
      <c r="AAZ29" s="0"/>
      <c r="ABA29" s="0"/>
      <c r="ABB29" s="0"/>
      <c r="ABC29" s="0"/>
      <c r="ABD29" s="0"/>
      <c r="ABE29" s="0"/>
      <c r="ABF29" s="0"/>
      <c r="ABG29" s="0"/>
      <c r="ABH29" s="0"/>
      <c r="ABI29" s="0"/>
      <c r="ABJ29" s="0"/>
      <c r="ABK29" s="0"/>
      <c r="ABL29" s="0"/>
      <c r="ABM29" s="0"/>
      <c r="ABN29" s="0"/>
      <c r="ABO29" s="0"/>
      <c r="ABP29" s="0"/>
      <c r="ABQ29" s="0"/>
      <c r="ABR29" s="0"/>
      <c r="ABS29" s="0"/>
      <c r="ABT29" s="0"/>
      <c r="ABU29" s="0"/>
      <c r="ABV29" s="0"/>
      <c r="ABW29" s="0"/>
      <c r="ABX29" s="0"/>
      <c r="ABY29" s="0"/>
      <c r="ABZ29" s="0"/>
      <c r="ACA29" s="0"/>
      <c r="ACB29" s="0"/>
      <c r="ACC29" s="0"/>
      <c r="ACD29" s="0"/>
      <c r="ACE29" s="0"/>
      <c r="ACF29" s="0"/>
      <c r="ACG29" s="0"/>
      <c r="ACH29" s="0"/>
      <c r="ACI29" s="0"/>
      <c r="ACJ29" s="0"/>
      <c r="ACK29" s="0"/>
      <c r="ACL29" s="0"/>
      <c r="ACM29" s="0"/>
      <c r="ACN29" s="0"/>
      <c r="ACO29" s="0"/>
      <c r="ACP29" s="0"/>
      <c r="ACQ29" s="0"/>
      <c r="ACR29" s="0"/>
      <c r="ACS29" s="0"/>
      <c r="ACT29" s="0"/>
      <c r="ACU29" s="0"/>
      <c r="ACV29" s="0"/>
      <c r="ACW29" s="0"/>
      <c r="ACX29" s="0"/>
      <c r="ACY29" s="0"/>
      <c r="ACZ29" s="0"/>
      <c r="ADA29" s="0"/>
      <c r="ADB29" s="0"/>
      <c r="ADC29" s="0"/>
      <c r="ADD29" s="0"/>
      <c r="ADE29" s="0"/>
      <c r="ADF29" s="0"/>
      <c r="ADG29" s="0"/>
      <c r="ADH29" s="0"/>
      <c r="ADI29" s="0"/>
      <c r="ADJ29" s="0"/>
      <c r="ADK29" s="0"/>
      <c r="ADL29" s="0"/>
      <c r="ADM29" s="0"/>
      <c r="ADN29" s="0"/>
      <c r="ADO29" s="0"/>
      <c r="ADP29" s="0"/>
      <c r="ADQ29" s="0"/>
      <c r="ADR29" s="0"/>
      <c r="ADS29" s="0"/>
      <c r="ADT29" s="0"/>
      <c r="ADU29" s="0"/>
      <c r="ADV29" s="0"/>
      <c r="ADW29" s="0"/>
      <c r="ADX29" s="0"/>
      <c r="ADY29" s="0"/>
      <c r="ADZ29" s="0"/>
      <c r="AEA29" s="0"/>
      <c r="AEB29" s="0"/>
      <c r="AEC29" s="0"/>
      <c r="AED29" s="0"/>
      <c r="AEE29" s="0"/>
      <c r="AEF29" s="0"/>
      <c r="AEG29" s="0"/>
      <c r="AEH29" s="0"/>
      <c r="AEI29" s="0"/>
      <c r="AEJ29" s="0"/>
      <c r="AEK29" s="0"/>
      <c r="AEL29" s="0"/>
      <c r="AEM29" s="0"/>
      <c r="AEN29" s="0"/>
      <c r="AEO29" s="0"/>
      <c r="AEP29" s="0"/>
      <c r="AEQ29" s="0"/>
      <c r="AER29" s="0"/>
      <c r="AES29" s="0"/>
      <c r="AET29" s="0"/>
      <c r="AEU29" s="0"/>
      <c r="AEV29" s="0"/>
      <c r="AEW29" s="0"/>
      <c r="AEX29" s="0"/>
      <c r="AEY29" s="0"/>
      <c r="AEZ29" s="0"/>
      <c r="AFA29" s="0"/>
      <c r="AFB29" s="0"/>
      <c r="AFC29" s="0"/>
      <c r="AFD29" s="0"/>
      <c r="AFE29" s="0"/>
      <c r="AFF29" s="0"/>
      <c r="AFG29" s="0"/>
      <c r="AFH29" s="0"/>
      <c r="AFI29" s="0"/>
      <c r="AFJ29" s="0"/>
      <c r="AFK29" s="0"/>
      <c r="AFL29" s="0"/>
      <c r="AFM29" s="0"/>
      <c r="AFN29" s="0"/>
      <c r="AFO29" s="0"/>
      <c r="AFP29" s="0"/>
      <c r="AFQ29" s="0"/>
      <c r="AFR29" s="0"/>
      <c r="AFS29" s="0"/>
      <c r="AFT29" s="0"/>
      <c r="AFU29" s="0"/>
      <c r="AFV29" s="0"/>
      <c r="AFW29" s="0"/>
      <c r="AFX29" s="0"/>
      <c r="AFY29" s="0"/>
      <c r="AFZ29" s="0"/>
      <c r="AGA29" s="0"/>
      <c r="AGB29" s="0"/>
      <c r="AGC29" s="0"/>
      <c r="AGD29" s="0"/>
      <c r="AGE29" s="0"/>
      <c r="AGF29" s="0"/>
      <c r="AGG29" s="0"/>
      <c r="AGH29" s="0"/>
      <c r="AGI29" s="0"/>
      <c r="AGJ29" s="0"/>
      <c r="AGK29" s="0"/>
      <c r="AGL29" s="0"/>
      <c r="AGM29" s="0"/>
      <c r="AGN29" s="0"/>
      <c r="AGO29" s="0"/>
      <c r="AGP29" s="0"/>
      <c r="AGQ29" s="0"/>
      <c r="AGR29" s="0"/>
      <c r="AGS29" s="0"/>
      <c r="AGT29" s="0"/>
      <c r="AGU29" s="0"/>
      <c r="AGV29" s="0"/>
      <c r="AGW29" s="0"/>
      <c r="AGX29" s="0"/>
      <c r="AGY29" s="0"/>
      <c r="AGZ29" s="0"/>
      <c r="AHA29" s="0"/>
      <c r="AHB29" s="0"/>
      <c r="AHC29" s="0"/>
      <c r="AHD29" s="0"/>
      <c r="AHE29" s="0"/>
      <c r="AHF29" s="0"/>
      <c r="AHG29" s="0"/>
      <c r="AHH29" s="0"/>
      <c r="AHI29" s="0"/>
      <c r="AHJ29" s="0"/>
      <c r="AHK29" s="0"/>
      <c r="AHL29" s="0"/>
      <c r="AHM29" s="0"/>
      <c r="AHN29" s="0"/>
      <c r="AHO29" s="0"/>
      <c r="AHP29" s="0"/>
      <c r="AHQ29" s="0"/>
      <c r="AHR29" s="0"/>
      <c r="AHS29" s="0"/>
      <c r="AHT29" s="0"/>
      <c r="AHU29" s="0"/>
      <c r="AHV29" s="0"/>
      <c r="AHW29" s="0"/>
      <c r="AHX29" s="0"/>
      <c r="AHY29" s="0"/>
      <c r="AHZ29" s="0"/>
      <c r="AIA29" s="0"/>
      <c r="AIB29" s="0"/>
      <c r="AIC29" s="0"/>
      <c r="AID29" s="0"/>
      <c r="AIE29" s="0"/>
      <c r="AIF29" s="0"/>
      <c r="AIG29" s="0"/>
      <c r="AIH29" s="0"/>
      <c r="AII29" s="0"/>
      <c r="AIJ29" s="0"/>
      <c r="AIK29" s="0"/>
      <c r="AIL29" s="0"/>
      <c r="AIM29" s="0"/>
      <c r="AIN29" s="0"/>
      <c r="AIO29" s="0"/>
      <c r="AIP29" s="0"/>
      <c r="AIQ29" s="0"/>
      <c r="AIR29" s="0"/>
      <c r="AIS29" s="0"/>
      <c r="AIT29" s="0"/>
      <c r="AIU29" s="0"/>
      <c r="AIV29" s="0"/>
      <c r="AIW29" s="0"/>
      <c r="AIX29" s="0"/>
      <c r="AIY29" s="0"/>
      <c r="AIZ29" s="0"/>
      <c r="AJA29" s="0"/>
      <c r="AJB29" s="0"/>
      <c r="AJC29" s="0"/>
      <c r="AJD29" s="0"/>
      <c r="AJE29" s="0"/>
      <c r="AJF29" s="0"/>
      <c r="AJG29" s="0"/>
      <c r="AJH29" s="0"/>
      <c r="AJI29" s="0"/>
      <c r="AJJ29" s="0"/>
      <c r="AJK29" s="0"/>
      <c r="AJL29" s="0"/>
      <c r="AJM29" s="0"/>
      <c r="AJN29" s="0"/>
      <c r="AJO29" s="0"/>
      <c r="AJP29" s="0"/>
      <c r="AJQ29" s="0"/>
      <c r="AJR29" s="0"/>
      <c r="AJS29" s="0"/>
      <c r="AJT29" s="0"/>
      <c r="AJU29" s="0"/>
      <c r="AJV29" s="0"/>
      <c r="AJW29" s="0"/>
      <c r="AJX29" s="0"/>
      <c r="AJY29" s="0"/>
      <c r="AJZ29" s="0"/>
      <c r="AKA29" s="0"/>
      <c r="AKB29" s="0"/>
      <c r="AKC29" s="0"/>
      <c r="AKD29" s="0"/>
      <c r="AKE29" s="0"/>
      <c r="AKF29" s="0"/>
      <c r="AKG29" s="0"/>
      <c r="AKH29" s="0"/>
      <c r="AKI29" s="0"/>
      <c r="AKJ29" s="0"/>
      <c r="AKK29" s="0"/>
      <c r="AKL29" s="0"/>
      <c r="AKM29" s="0"/>
      <c r="AKN29" s="0"/>
      <c r="AKO29" s="0"/>
      <c r="AKP29" s="0"/>
      <c r="AKQ29" s="0"/>
      <c r="AKR29" s="0"/>
      <c r="AKS29" s="0"/>
      <c r="AKT29" s="0"/>
      <c r="AKU29" s="0"/>
      <c r="AKV29" s="0"/>
      <c r="AKW29" s="0"/>
      <c r="AKX29" s="0"/>
      <c r="AKY29" s="0"/>
      <c r="AKZ29" s="0"/>
      <c r="ALA29" s="0"/>
      <c r="ALB29" s="0"/>
      <c r="ALC29" s="0"/>
      <c r="ALD29" s="0"/>
      <c r="ALE29" s="0"/>
      <c r="ALF29" s="0"/>
      <c r="ALG29" s="0"/>
      <c r="ALH29" s="0"/>
      <c r="ALI29" s="0"/>
      <c r="ALJ29" s="0"/>
      <c r="ALK29" s="0"/>
      <c r="ALL29" s="0"/>
      <c r="ALM29" s="0"/>
      <c r="ALN29" s="0"/>
      <c r="ALO29" s="0"/>
      <c r="ALP29" s="0"/>
      <c r="ALQ29" s="0"/>
      <c r="ALR29" s="0"/>
      <c r="ALS29" s="0"/>
      <c r="ALT29" s="0"/>
      <c r="ALU29" s="0"/>
      <c r="ALV29" s="0"/>
      <c r="ALW29" s="0"/>
      <c r="ALX29" s="0"/>
      <c r="ALY29" s="0"/>
      <c r="ALZ29" s="0"/>
      <c r="AMA29" s="0"/>
      <c r="AMB29" s="0"/>
      <c r="AMC29" s="0"/>
      <c r="AMD29" s="0"/>
      <c r="AME29" s="0"/>
      <c r="AMF29" s="0"/>
      <c r="AMG29" s="0"/>
      <c r="AMH29" s="0"/>
      <c r="AMI29" s="0"/>
      <c r="AMJ29" s="0"/>
      <c r="AMK29" s="0"/>
      <c r="AML29" s="0"/>
      <c r="AMM29" s="0"/>
      <c r="AMN29" s="0"/>
      <c r="AMO29" s="0"/>
      <c r="AMP29" s="0"/>
      <c r="AMQ29" s="0"/>
      <c r="AMR29" s="0"/>
      <c r="AMS29" s="0"/>
      <c r="AMT29" s="0"/>
      <c r="AMU29" s="0"/>
      <c r="AMV29" s="0"/>
      <c r="AMW29" s="0"/>
      <c r="AMX29" s="0"/>
      <c r="AMY29" s="0"/>
      <c r="AMZ29" s="0"/>
      <c r="ANA29" s="0"/>
      <c r="ANB29" s="0"/>
      <c r="ANC29" s="0"/>
      <c r="AND29" s="0"/>
      <c r="ANE29" s="0"/>
      <c r="ANF29" s="0"/>
      <c r="ANG29" s="0"/>
      <c r="ANH29" s="0"/>
      <c r="ANI29" s="0"/>
      <c r="ANJ29" s="0"/>
      <c r="ANK29" s="0"/>
      <c r="ANL29" s="0"/>
      <c r="ANM29" s="0"/>
      <c r="ANN29" s="0"/>
      <c r="ANO29" s="0"/>
      <c r="ANP29" s="0"/>
      <c r="ANQ29" s="0"/>
      <c r="ANR29" s="0"/>
      <c r="ANS29" s="0"/>
      <c r="ANT29" s="0"/>
      <c r="ANU29" s="0"/>
      <c r="ANV29" s="0"/>
      <c r="ANW29" s="0"/>
      <c r="ANX29" s="0"/>
      <c r="ANY29" s="0"/>
      <c r="ANZ29" s="0"/>
      <c r="AOA29" s="0"/>
      <c r="AOB29" s="0"/>
      <c r="AOC29" s="0"/>
      <c r="AOD29" s="0"/>
      <c r="AOE29" s="0"/>
      <c r="AOF29" s="0"/>
      <c r="AOG29" s="0"/>
      <c r="AOH29" s="0"/>
      <c r="AOI29" s="0"/>
      <c r="AOJ29" s="0"/>
      <c r="AOK29" s="0"/>
      <c r="AOL29" s="0"/>
      <c r="AOM29" s="0"/>
      <c r="AON29" s="0"/>
      <c r="AOO29" s="0"/>
      <c r="AOP29" s="0"/>
      <c r="AOQ29" s="0"/>
      <c r="AOR29" s="0"/>
      <c r="AOS29" s="0"/>
      <c r="AOT29" s="0"/>
      <c r="AOU29" s="0"/>
      <c r="AOV29" s="0"/>
      <c r="AOW29" s="0"/>
      <c r="AOX29" s="0"/>
      <c r="AOY29" s="0"/>
      <c r="AOZ29" s="0"/>
      <c r="APA29" s="0"/>
      <c r="APB29" s="0"/>
      <c r="APC29" s="0"/>
      <c r="APD29" s="0"/>
      <c r="APE29" s="0"/>
      <c r="APF29" s="0"/>
      <c r="APG29" s="0"/>
      <c r="APH29" s="0"/>
      <c r="API29" s="0"/>
      <c r="APJ29" s="0"/>
      <c r="APK29" s="0"/>
      <c r="APL29" s="0"/>
      <c r="APM29" s="0"/>
      <c r="APN29" s="0"/>
      <c r="APO29" s="0"/>
      <c r="APP29" s="0"/>
      <c r="APQ29" s="0"/>
      <c r="APR29" s="0"/>
      <c r="APS29" s="0"/>
      <c r="APT29" s="0"/>
      <c r="APU29" s="0"/>
      <c r="APV29" s="0"/>
      <c r="APW29" s="0"/>
      <c r="APX29" s="0"/>
      <c r="APY29" s="0"/>
      <c r="APZ29" s="0"/>
      <c r="AQA29" s="0"/>
      <c r="AQB29" s="0"/>
      <c r="AQC29" s="0"/>
      <c r="AQD29" s="0"/>
      <c r="AQE29" s="0"/>
      <c r="AQF29" s="0"/>
      <c r="AQG29" s="0"/>
      <c r="AQH29" s="0"/>
      <c r="AQI29" s="0"/>
      <c r="AQJ29" s="0"/>
      <c r="AQK29" s="0"/>
      <c r="AQL29" s="0"/>
      <c r="AQM29" s="0"/>
      <c r="AQN29" s="0"/>
      <c r="AQO29" s="0"/>
      <c r="AQP29" s="0"/>
      <c r="AQQ29" s="0"/>
      <c r="AQR29" s="0"/>
      <c r="AQS29" s="0"/>
      <c r="AQT29" s="0"/>
      <c r="AQU29" s="0"/>
      <c r="AQV29" s="0"/>
      <c r="AQW29" s="0"/>
      <c r="AQX29" s="0"/>
      <c r="AQY29" s="0"/>
      <c r="AQZ29" s="0"/>
      <c r="ARA29" s="0"/>
      <c r="ARB29" s="0"/>
      <c r="ARC29" s="0"/>
      <c r="ARD29" s="0"/>
      <c r="ARE29" s="0"/>
      <c r="ARF29" s="0"/>
      <c r="ARG29" s="0"/>
      <c r="ARH29" s="0"/>
      <c r="ARI29" s="0"/>
      <c r="ARJ29" s="0"/>
      <c r="ARK29" s="0"/>
      <c r="ARL29" s="0"/>
      <c r="ARM29" s="0"/>
      <c r="ARN29" s="0"/>
      <c r="ARO29" s="0"/>
      <c r="ARP29" s="0"/>
      <c r="ARQ29" s="0"/>
      <c r="ARR29" s="0"/>
      <c r="ARS29" s="0"/>
      <c r="ART29" s="0"/>
      <c r="ARU29" s="0"/>
      <c r="ARV29" s="0"/>
      <c r="ARW29" s="0"/>
      <c r="ARX29" s="0"/>
      <c r="ARY29" s="0"/>
      <c r="ARZ29" s="0"/>
      <c r="ASA29" s="0"/>
      <c r="ASB29" s="0"/>
      <c r="ASC29" s="0"/>
      <c r="ASD29" s="0"/>
      <c r="ASE29" s="0"/>
      <c r="ASF29" s="0"/>
      <c r="ASG29" s="0"/>
      <c r="ASH29" s="0"/>
      <c r="ASI29" s="0"/>
      <c r="ASJ29" s="0"/>
      <c r="ASK29" s="0"/>
      <c r="ASL29" s="0"/>
      <c r="ASM29" s="0"/>
      <c r="ASN29" s="0"/>
      <c r="ASO29" s="0"/>
      <c r="ASP29" s="0"/>
      <c r="ASQ29" s="0"/>
      <c r="ASR29" s="0"/>
      <c r="ASS29" s="0"/>
      <c r="AST29" s="0"/>
      <c r="ASU29" s="0"/>
      <c r="ASV29" s="0"/>
      <c r="ASW29" s="0"/>
      <c r="ASX29" s="0"/>
      <c r="ASY29" s="0"/>
      <c r="ASZ29" s="0"/>
      <c r="ATA29" s="0"/>
      <c r="ATB29" s="0"/>
      <c r="ATC29" s="0"/>
      <c r="ATD29" s="0"/>
      <c r="ATE29" s="0"/>
      <c r="ATF29" s="0"/>
      <c r="ATG29" s="0"/>
      <c r="ATH29" s="0"/>
      <c r="ATI29" s="0"/>
      <c r="ATJ29" s="0"/>
      <c r="ATK29" s="0"/>
      <c r="ATL29" s="0"/>
      <c r="ATM29" s="0"/>
      <c r="ATN29" s="0"/>
      <c r="ATO29" s="0"/>
      <c r="ATP29" s="0"/>
      <c r="ATQ29" s="0"/>
      <c r="ATR29" s="0"/>
      <c r="ATS29" s="0"/>
      <c r="ATT29" s="0"/>
      <c r="ATU29" s="0"/>
      <c r="ATV29" s="0"/>
      <c r="ATW29" s="0"/>
      <c r="ATX29" s="0"/>
      <c r="ATY29" s="0"/>
      <c r="ATZ29" s="0"/>
      <c r="AUA29" s="0"/>
      <c r="AUB29" s="0"/>
      <c r="AUC29" s="0"/>
      <c r="AUD29" s="0"/>
      <c r="AUE29" s="0"/>
      <c r="AUF29" s="0"/>
      <c r="AUG29" s="0"/>
      <c r="AUH29" s="0"/>
      <c r="AUI29" s="0"/>
      <c r="AUJ29" s="0"/>
      <c r="AUK29" s="0"/>
      <c r="AUL29" s="0"/>
      <c r="AUM29" s="0"/>
      <c r="AUN29" s="0"/>
      <c r="AUO29" s="0"/>
      <c r="AUP29" s="0"/>
      <c r="AUQ29" s="0"/>
      <c r="AUR29" s="0"/>
      <c r="AUS29" s="0"/>
      <c r="AUT29" s="0"/>
      <c r="AUU29" s="0"/>
      <c r="AUV29" s="0"/>
      <c r="AUW29" s="0"/>
      <c r="AUX29" s="0"/>
      <c r="AUY29" s="0"/>
      <c r="AUZ29" s="0"/>
      <c r="AVA29" s="0"/>
      <c r="AVB29" s="0"/>
      <c r="AVC29" s="0"/>
      <c r="AVD29" s="0"/>
      <c r="AVE29" s="0"/>
      <c r="AVF29" s="0"/>
      <c r="AVG29" s="0"/>
      <c r="AVH29" s="0"/>
      <c r="AVI29" s="0"/>
      <c r="AVJ29" s="0"/>
      <c r="AVK29" s="0"/>
      <c r="AVL29" s="0"/>
      <c r="AVM29" s="0"/>
      <c r="AVN29" s="0"/>
      <c r="AVO29" s="0"/>
      <c r="AVP29" s="0"/>
      <c r="AVQ29" s="0"/>
      <c r="AVR29" s="0"/>
      <c r="AVS29" s="0"/>
      <c r="AVT29" s="0"/>
      <c r="AVU29" s="0"/>
      <c r="AVV29" s="0"/>
      <c r="AVW29" s="0"/>
      <c r="AVX29" s="0"/>
      <c r="AVY29" s="0"/>
      <c r="AVZ29" s="0"/>
      <c r="AWA29" s="0"/>
      <c r="AWB29" s="0"/>
      <c r="AWC29" s="0"/>
      <c r="AWD29" s="0"/>
      <c r="AWE29" s="0"/>
      <c r="AWF29" s="0"/>
      <c r="AWG29" s="0"/>
      <c r="AWH29" s="0"/>
      <c r="AWI29" s="0"/>
      <c r="AWJ29" s="0"/>
      <c r="AWK29" s="0"/>
      <c r="AWL29" s="0"/>
      <c r="AWM29" s="0"/>
      <c r="AWN29" s="0"/>
      <c r="AWO29" s="0"/>
      <c r="AWP29" s="0"/>
      <c r="AWQ29" s="0"/>
      <c r="AWR29" s="0"/>
      <c r="AWS29" s="0"/>
      <c r="AWT29" s="0"/>
      <c r="AWU29" s="0"/>
      <c r="AWV29" s="0"/>
      <c r="AWW29" s="0"/>
      <c r="AWX29" s="0"/>
      <c r="AWY29" s="0"/>
      <c r="AWZ29" s="0"/>
      <c r="AXA29" s="0"/>
      <c r="AXB29" s="0"/>
      <c r="AXC29" s="0"/>
      <c r="AXD29" s="0"/>
      <c r="AXE29" s="0"/>
      <c r="AXF29" s="0"/>
      <c r="AXG29" s="0"/>
      <c r="AXH29" s="0"/>
      <c r="AXI29" s="0"/>
      <c r="AXJ29" s="0"/>
      <c r="AXK29" s="0"/>
      <c r="AXL29" s="0"/>
      <c r="AXM29" s="0"/>
      <c r="AXN29" s="0"/>
      <c r="AXO29" s="0"/>
      <c r="AXP29" s="0"/>
      <c r="AXQ29" s="0"/>
      <c r="AXR29" s="0"/>
      <c r="AXS29" s="0"/>
      <c r="AXT29" s="0"/>
      <c r="AXU29" s="0"/>
      <c r="AXV29" s="0"/>
      <c r="AXW29" s="0"/>
      <c r="AXX29" s="0"/>
      <c r="AXY29" s="0"/>
      <c r="AXZ29" s="0"/>
      <c r="AYA29" s="0"/>
      <c r="AYB29" s="0"/>
      <c r="AYC29" s="0"/>
      <c r="AYD29" s="0"/>
      <c r="AYE29" s="0"/>
      <c r="AYF29" s="0"/>
      <c r="AYG29" s="0"/>
      <c r="AYH29" s="0"/>
      <c r="AYI29" s="0"/>
      <c r="AYJ29" s="0"/>
      <c r="AYK29" s="0"/>
      <c r="AYL29" s="0"/>
      <c r="AYM29" s="0"/>
      <c r="AYN29" s="0"/>
      <c r="AYO29" s="0"/>
      <c r="AYP29" s="0"/>
      <c r="AYQ29" s="0"/>
      <c r="AYR29" s="0"/>
      <c r="AYS29" s="0"/>
      <c r="AYT29" s="0"/>
      <c r="AYU29" s="0"/>
      <c r="AYV29" s="0"/>
      <c r="AYW29" s="0"/>
      <c r="AYX29" s="0"/>
      <c r="AYY29" s="0"/>
      <c r="AYZ29" s="0"/>
      <c r="AZA29" s="0"/>
      <c r="AZB29" s="0"/>
      <c r="AZC29" s="0"/>
      <c r="AZD29" s="0"/>
      <c r="AZE29" s="0"/>
      <c r="AZF29" s="0"/>
      <c r="AZG29" s="0"/>
      <c r="AZH29" s="0"/>
      <c r="AZI29" s="0"/>
      <c r="AZJ29" s="0"/>
      <c r="AZK29" s="0"/>
      <c r="AZL29" s="0"/>
      <c r="AZM29" s="0"/>
      <c r="AZN29" s="0"/>
      <c r="AZO29" s="0"/>
      <c r="AZP29" s="0"/>
      <c r="AZQ29" s="0"/>
      <c r="AZR29" s="0"/>
      <c r="AZS29" s="0"/>
      <c r="AZT29" s="0"/>
      <c r="AZU29" s="0"/>
      <c r="AZV29" s="0"/>
      <c r="AZW29" s="0"/>
      <c r="AZX29" s="0"/>
      <c r="AZY29" s="0"/>
      <c r="AZZ29" s="0"/>
      <c r="BAA29" s="0"/>
      <c r="BAB29" s="0"/>
      <c r="BAC29" s="0"/>
      <c r="BAD29" s="0"/>
      <c r="BAE29" s="0"/>
      <c r="BAF29" s="0"/>
      <c r="BAG29" s="0"/>
      <c r="BAH29" s="0"/>
      <c r="BAI29" s="0"/>
      <c r="BAJ29" s="0"/>
      <c r="BAK29" s="0"/>
      <c r="BAL29" s="0"/>
      <c r="BAM29" s="0"/>
      <c r="BAN29" s="0"/>
      <c r="BAO29" s="0"/>
      <c r="BAP29" s="0"/>
      <c r="BAQ29" s="0"/>
      <c r="BAR29" s="0"/>
      <c r="BAS29" s="0"/>
      <c r="BAT29" s="0"/>
      <c r="BAU29" s="0"/>
      <c r="BAV29" s="0"/>
      <c r="BAW29" s="0"/>
      <c r="BAX29" s="0"/>
      <c r="BAY29" s="0"/>
      <c r="BAZ29" s="0"/>
      <c r="BBA29" s="0"/>
      <c r="BBB29" s="0"/>
      <c r="BBC29" s="0"/>
      <c r="BBD29" s="0"/>
      <c r="BBE29" s="0"/>
      <c r="BBF29" s="0"/>
      <c r="BBG29" s="0"/>
      <c r="BBH29" s="0"/>
      <c r="BBI29" s="0"/>
      <c r="BBJ29" s="0"/>
      <c r="BBK29" s="0"/>
      <c r="BBL29" s="0"/>
      <c r="BBM29" s="0"/>
      <c r="BBN29" s="0"/>
      <c r="BBO29" s="0"/>
      <c r="BBP29" s="0"/>
      <c r="BBQ29" s="0"/>
      <c r="BBR29" s="0"/>
      <c r="BBS29" s="0"/>
      <c r="BBT29" s="0"/>
      <c r="BBU29" s="0"/>
      <c r="BBV29" s="0"/>
      <c r="BBW29" s="0"/>
      <c r="BBX29" s="0"/>
      <c r="BBY29" s="0"/>
      <c r="BBZ29" s="0"/>
      <c r="BCA29" s="0"/>
      <c r="BCB29" s="0"/>
      <c r="BCC29" s="0"/>
      <c r="BCD29" s="0"/>
      <c r="BCE29" s="0"/>
      <c r="BCF29" s="0"/>
      <c r="BCG29" s="0"/>
      <c r="BCH29" s="0"/>
      <c r="BCI29" s="0"/>
      <c r="BCJ29" s="0"/>
      <c r="BCK29" s="0"/>
      <c r="BCL29" s="0"/>
      <c r="BCM29" s="0"/>
      <c r="BCN29" s="0"/>
      <c r="BCO29" s="0"/>
      <c r="BCP29" s="0"/>
      <c r="BCQ29" s="0"/>
      <c r="BCR29" s="0"/>
      <c r="BCS29" s="0"/>
      <c r="BCT29" s="0"/>
      <c r="BCU29" s="0"/>
      <c r="BCV29" s="0"/>
      <c r="BCW29" s="0"/>
      <c r="BCX29" s="0"/>
      <c r="BCY29" s="0"/>
      <c r="BCZ29" s="0"/>
      <c r="BDA29" s="0"/>
      <c r="BDB29" s="0"/>
      <c r="BDC29" s="0"/>
      <c r="BDD29" s="0"/>
      <c r="BDE29" s="0"/>
      <c r="BDF29" s="0"/>
      <c r="BDG29" s="0"/>
      <c r="BDH29" s="0"/>
      <c r="BDI29" s="0"/>
      <c r="BDJ29" s="0"/>
      <c r="BDK29" s="0"/>
      <c r="BDL29" s="0"/>
      <c r="BDM29" s="0"/>
      <c r="BDN29" s="0"/>
      <c r="BDO29" s="0"/>
      <c r="BDP29" s="0"/>
      <c r="BDQ29" s="0"/>
      <c r="BDR29" s="0"/>
      <c r="BDS29" s="0"/>
      <c r="BDT29" s="0"/>
      <c r="BDU29" s="0"/>
      <c r="BDV29" s="0"/>
      <c r="BDW29" s="0"/>
      <c r="BDX29" s="0"/>
      <c r="BDY29" s="0"/>
      <c r="BDZ29" s="0"/>
      <c r="BEA29" s="0"/>
      <c r="BEB29" s="0"/>
      <c r="BEC29" s="0"/>
      <c r="BED29" s="0"/>
      <c r="BEE29" s="0"/>
      <c r="BEF29" s="0"/>
      <c r="BEG29" s="0"/>
      <c r="BEH29" s="0"/>
      <c r="BEI29" s="0"/>
      <c r="BEJ29" s="0"/>
      <c r="BEK29" s="0"/>
      <c r="BEL29" s="0"/>
      <c r="BEM29" s="0"/>
      <c r="BEN29" s="0"/>
      <c r="BEO29" s="0"/>
      <c r="BEP29" s="0"/>
      <c r="BEQ29" s="0"/>
      <c r="BER29" s="0"/>
      <c r="BES29" s="0"/>
      <c r="BET29" s="0"/>
      <c r="BEU29" s="0"/>
      <c r="BEV29" s="0"/>
      <c r="BEW29" s="0"/>
      <c r="BEX29" s="0"/>
      <c r="BEY29" s="0"/>
      <c r="BEZ29" s="0"/>
      <c r="BFA29" s="0"/>
      <c r="BFB29" s="0"/>
      <c r="BFC29" s="0"/>
      <c r="BFD29" s="0"/>
      <c r="BFE29" s="0"/>
      <c r="BFF29" s="0"/>
      <c r="BFG29" s="0"/>
      <c r="BFH29" s="0"/>
      <c r="BFI29" s="0"/>
      <c r="BFJ29" s="0"/>
      <c r="BFK29" s="0"/>
      <c r="BFL29" s="0"/>
      <c r="BFM29" s="0"/>
      <c r="BFN29" s="0"/>
      <c r="BFO29" s="0"/>
      <c r="BFP29" s="0"/>
      <c r="BFQ29" s="0"/>
      <c r="BFR29" s="0"/>
      <c r="BFS29" s="0"/>
      <c r="BFT29" s="0"/>
      <c r="BFU29" s="0"/>
      <c r="BFV29" s="0"/>
      <c r="BFW29" s="0"/>
      <c r="BFX29" s="0"/>
      <c r="BFY29" s="0"/>
      <c r="BFZ29" s="0"/>
      <c r="BGA29" s="0"/>
      <c r="BGB29" s="0"/>
      <c r="BGC29" s="0"/>
      <c r="BGD29" s="0"/>
      <c r="BGE29" s="0"/>
      <c r="BGF29" s="0"/>
      <c r="BGG29" s="0"/>
      <c r="BGH29" s="0"/>
      <c r="BGI29" s="0"/>
      <c r="BGJ29" s="0"/>
      <c r="BGK29" s="0"/>
      <c r="BGL29" s="0"/>
      <c r="BGM29" s="0"/>
      <c r="BGN29" s="0"/>
      <c r="BGO29" s="0"/>
      <c r="BGP29" s="0"/>
      <c r="BGQ29" s="0"/>
      <c r="BGR29" s="0"/>
      <c r="BGS29" s="0"/>
      <c r="BGT29" s="0"/>
      <c r="BGU29" s="0"/>
      <c r="BGV29" s="0"/>
      <c r="BGW29" s="0"/>
      <c r="BGX29" s="0"/>
      <c r="BGY29" s="0"/>
      <c r="BGZ29" s="0"/>
      <c r="BHA29" s="0"/>
      <c r="BHB29" s="0"/>
      <c r="BHC29" s="0"/>
      <c r="BHD29" s="0"/>
      <c r="BHE29" s="0"/>
      <c r="BHF29" s="0"/>
      <c r="BHG29" s="0"/>
      <c r="BHH29" s="0"/>
      <c r="BHI29" s="0"/>
      <c r="BHJ29" s="0"/>
      <c r="BHK29" s="0"/>
      <c r="BHL29" s="0"/>
      <c r="BHM29" s="0"/>
      <c r="BHN29" s="0"/>
      <c r="BHO29" s="0"/>
      <c r="BHP29" s="0"/>
      <c r="BHQ29" s="0"/>
      <c r="BHR29" s="0"/>
      <c r="BHS29" s="0"/>
      <c r="BHT29" s="0"/>
      <c r="BHU29" s="0"/>
      <c r="BHV29" s="0"/>
      <c r="BHW29" s="0"/>
      <c r="BHX29" s="0"/>
      <c r="BHY29" s="0"/>
      <c r="BHZ29" s="0"/>
      <c r="BIA29" s="0"/>
      <c r="BIB29" s="0"/>
      <c r="BIC29" s="0"/>
      <c r="BID29" s="0"/>
      <c r="BIE29" s="0"/>
      <c r="BIF29" s="0"/>
      <c r="BIG29" s="0"/>
      <c r="BIH29" s="0"/>
      <c r="BII29" s="0"/>
      <c r="BIJ29" s="0"/>
      <c r="BIK29" s="0"/>
      <c r="BIL29" s="0"/>
      <c r="BIM29" s="0"/>
      <c r="BIN29" s="0"/>
      <c r="BIO29" s="0"/>
      <c r="BIP29" s="0"/>
      <c r="BIQ29" s="0"/>
      <c r="BIR29" s="0"/>
      <c r="BIS29" s="0"/>
      <c r="BIT29" s="0"/>
      <c r="BIU29" s="0"/>
      <c r="BIV29" s="0"/>
      <c r="BIW29" s="0"/>
      <c r="BIX29" s="0"/>
      <c r="BIY29" s="0"/>
      <c r="BIZ29" s="0"/>
      <c r="BJA29" s="0"/>
      <c r="BJB29" s="0"/>
      <c r="BJC29" s="0"/>
      <c r="BJD29" s="0"/>
      <c r="BJE29" s="0"/>
      <c r="BJF29" s="0"/>
      <c r="BJG29" s="0"/>
      <c r="BJH29" s="0"/>
      <c r="BJI29" s="0"/>
      <c r="BJJ29" s="0"/>
      <c r="BJK29" s="0"/>
      <c r="BJL29" s="0"/>
      <c r="BJM29" s="0"/>
      <c r="BJN29" s="0"/>
      <c r="BJO29" s="0"/>
      <c r="BJP29" s="0"/>
      <c r="BJQ29" s="0"/>
      <c r="BJR29" s="0"/>
      <c r="BJS29" s="0"/>
      <c r="BJT29" s="0"/>
      <c r="BJU29" s="0"/>
      <c r="BJV29" s="0"/>
      <c r="BJW29" s="0"/>
      <c r="BJX29" s="0"/>
      <c r="BJY29" s="0"/>
      <c r="BJZ29" s="0"/>
      <c r="BKA29" s="0"/>
      <c r="BKB29" s="0"/>
      <c r="BKC29" s="0"/>
      <c r="BKD29" s="0"/>
      <c r="BKE29" s="0"/>
      <c r="BKF29" s="0"/>
      <c r="BKG29" s="0"/>
      <c r="BKH29" s="0"/>
      <c r="BKI29" s="0"/>
      <c r="BKJ29" s="0"/>
      <c r="BKK29" s="0"/>
      <c r="BKL29" s="0"/>
      <c r="BKM29" s="0"/>
      <c r="BKN29" s="0"/>
      <c r="BKO29" s="0"/>
      <c r="BKP29" s="0"/>
      <c r="BKQ29" s="0"/>
      <c r="BKR29" s="0"/>
      <c r="BKS29" s="0"/>
      <c r="BKT29" s="0"/>
      <c r="BKU29" s="0"/>
      <c r="BKV29" s="0"/>
      <c r="BKW29" s="0"/>
      <c r="BKX29" s="0"/>
      <c r="BKY29" s="0"/>
      <c r="BKZ29" s="0"/>
      <c r="BLA29" s="0"/>
      <c r="BLB29" s="0"/>
      <c r="BLC29" s="0"/>
      <c r="BLD29" s="0"/>
      <c r="BLE29" s="0"/>
      <c r="BLF29" s="0"/>
      <c r="BLG29" s="0"/>
      <c r="BLH29" s="0"/>
      <c r="BLI29" s="0"/>
      <c r="BLJ29" s="0"/>
      <c r="BLK29" s="0"/>
      <c r="BLL29" s="0"/>
      <c r="BLM29" s="0"/>
      <c r="BLN29" s="0"/>
      <c r="BLO29" s="0"/>
      <c r="BLP29" s="0"/>
      <c r="BLQ29" s="0"/>
      <c r="BLR29" s="0"/>
      <c r="BLS29" s="0"/>
      <c r="BLT29" s="0"/>
      <c r="BLU29" s="0"/>
      <c r="BLV29" s="0"/>
      <c r="BLW29" s="0"/>
      <c r="BLX29" s="0"/>
      <c r="BLY29" s="0"/>
      <c r="BLZ29" s="0"/>
      <c r="BMA29" s="0"/>
      <c r="BMB29" s="0"/>
      <c r="BMC29" s="0"/>
      <c r="BMD29" s="0"/>
      <c r="BME29" s="0"/>
      <c r="BMF29" s="0"/>
      <c r="BMG29" s="0"/>
      <c r="BMH29" s="0"/>
      <c r="BMI29" s="0"/>
      <c r="BMJ29" s="0"/>
      <c r="BMK29" s="0"/>
      <c r="BML29" s="0"/>
      <c r="BMM29" s="0"/>
      <c r="BMN29" s="0"/>
      <c r="BMO29" s="0"/>
      <c r="BMP29" s="0"/>
      <c r="BMQ29" s="0"/>
      <c r="BMR29" s="0"/>
      <c r="BMS29" s="0"/>
      <c r="BMT29" s="0"/>
      <c r="BMU29" s="0"/>
      <c r="BMV29" s="0"/>
      <c r="BMW29" s="0"/>
      <c r="BMX29" s="0"/>
      <c r="BMY29" s="0"/>
      <c r="BMZ29" s="0"/>
      <c r="BNA29" s="0"/>
      <c r="BNB29" s="0"/>
      <c r="BNC29" s="0"/>
      <c r="BND29" s="0"/>
      <c r="BNE29" s="0"/>
      <c r="BNF29" s="0"/>
      <c r="BNG29" s="0"/>
      <c r="BNH29" s="0"/>
      <c r="BNI29" s="0"/>
      <c r="BNJ29" s="0"/>
      <c r="BNK29" s="0"/>
      <c r="BNL29" s="0"/>
      <c r="BNM29" s="0"/>
      <c r="BNN29" s="0"/>
      <c r="BNO29" s="0"/>
      <c r="BNP29" s="0"/>
      <c r="BNQ29" s="0"/>
      <c r="BNR29" s="0"/>
      <c r="BNS29" s="0"/>
      <c r="BNT29" s="0"/>
      <c r="BNU29" s="0"/>
      <c r="BNV29" s="0"/>
      <c r="BNW29" s="0"/>
      <c r="BNX29" s="0"/>
      <c r="BNY29" s="0"/>
      <c r="BNZ29" s="0"/>
      <c r="BOA29" s="0"/>
      <c r="BOB29" s="0"/>
      <c r="BOC29" s="0"/>
      <c r="BOD29" s="0"/>
      <c r="BOE29" s="0"/>
      <c r="BOF29" s="0"/>
      <c r="BOG29" s="0"/>
      <c r="BOH29" s="0"/>
      <c r="BOI29" s="0"/>
      <c r="BOJ29" s="0"/>
      <c r="BOK29" s="0"/>
      <c r="BOL29" s="0"/>
      <c r="BOM29" s="0"/>
      <c r="BON29" s="0"/>
      <c r="BOO29" s="0"/>
      <c r="BOP29" s="0"/>
      <c r="BOQ29" s="0"/>
      <c r="BOR29" s="0"/>
      <c r="BOS29" s="0"/>
      <c r="BOT29" s="0"/>
      <c r="BOU29" s="0"/>
      <c r="BOV29" s="0"/>
      <c r="BOW29" s="0"/>
      <c r="BOX29" s="0"/>
      <c r="BOY29" s="0"/>
      <c r="BOZ29" s="0"/>
      <c r="BPA29" s="0"/>
      <c r="BPB29" s="0"/>
      <c r="BPC29" s="0"/>
      <c r="BPD29" s="0"/>
      <c r="BPE29" s="0"/>
      <c r="BPF29" s="0"/>
      <c r="BPG29" s="0"/>
      <c r="BPH29" s="0"/>
      <c r="BPI29" s="0"/>
      <c r="BPJ29" s="0"/>
      <c r="BPK29" s="0"/>
      <c r="BPL29" s="0"/>
      <c r="BPM29" s="0"/>
      <c r="BPN29" s="0"/>
      <c r="BPO29" s="0"/>
      <c r="BPP29" s="0"/>
      <c r="BPQ29" s="0"/>
      <c r="BPR29" s="0"/>
      <c r="BPS29" s="0"/>
      <c r="BPT29" s="0"/>
      <c r="BPU29" s="0"/>
      <c r="BPV29" s="0"/>
      <c r="BPW29" s="0"/>
      <c r="BPX29" s="0"/>
      <c r="BPY29" s="0"/>
      <c r="BPZ29" s="0"/>
      <c r="BQA29" s="0"/>
      <c r="BQB29" s="0"/>
      <c r="BQC29" s="0"/>
      <c r="BQD29" s="0"/>
      <c r="BQE29" s="0"/>
      <c r="BQF29" s="0"/>
      <c r="BQG29" s="0"/>
      <c r="BQH29" s="0"/>
      <c r="BQI29" s="0"/>
      <c r="BQJ29" s="0"/>
      <c r="BQK29" s="0"/>
      <c r="BQL29" s="0"/>
      <c r="BQM29" s="0"/>
      <c r="BQN29" s="0"/>
      <c r="BQO29" s="0"/>
      <c r="BQP29" s="0"/>
      <c r="BQQ29" s="0"/>
      <c r="BQR29" s="0"/>
      <c r="BQS29" s="0"/>
      <c r="BQT29" s="0"/>
      <c r="BQU29" s="0"/>
      <c r="BQV29" s="0"/>
      <c r="BQW29" s="0"/>
      <c r="BQX29" s="0"/>
      <c r="BQY29" s="0"/>
      <c r="BQZ29" s="0"/>
      <c r="BRA29" s="0"/>
      <c r="BRB29" s="0"/>
      <c r="BRC29" s="0"/>
      <c r="BRD29" s="0"/>
      <c r="BRE29" s="0"/>
      <c r="BRF29" s="0"/>
      <c r="BRG29" s="0"/>
      <c r="BRH29" s="0"/>
      <c r="BRI29" s="0"/>
      <c r="BRJ29" s="0"/>
      <c r="BRK29" s="0"/>
      <c r="BRL29" s="0"/>
      <c r="BRM29" s="0"/>
      <c r="BRN29" s="0"/>
      <c r="BRO29" s="0"/>
      <c r="BRP29" s="0"/>
      <c r="BRQ29" s="0"/>
      <c r="BRR29" s="0"/>
      <c r="BRS29" s="0"/>
      <c r="BRT29" s="0"/>
      <c r="BRU29" s="0"/>
      <c r="BRV29" s="0"/>
      <c r="BRW29" s="0"/>
      <c r="BRX29" s="0"/>
      <c r="BRY29" s="0"/>
      <c r="BRZ29" s="0"/>
      <c r="BSA29" s="0"/>
      <c r="BSB29" s="0"/>
      <c r="BSC29" s="0"/>
      <c r="BSD29" s="0"/>
      <c r="BSE29" s="0"/>
      <c r="BSF29" s="0"/>
      <c r="BSG29" s="0"/>
      <c r="BSH29" s="0"/>
      <c r="BSI29" s="0"/>
      <c r="BSJ29" s="0"/>
      <c r="BSK29" s="0"/>
      <c r="BSL29" s="0"/>
      <c r="BSM29" s="0"/>
      <c r="BSN29" s="0"/>
      <c r="BSO29" s="0"/>
      <c r="BSP29" s="0"/>
      <c r="BSQ29" s="0"/>
      <c r="BSR29" s="0"/>
      <c r="BSS29" s="0"/>
      <c r="BST29" s="0"/>
      <c r="BSU29" s="0"/>
      <c r="BSV29" s="0"/>
      <c r="BSW29" s="0"/>
      <c r="BSX29" s="0"/>
      <c r="BSY29" s="0"/>
      <c r="BSZ29" s="0"/>
      <c r="BTA29" s="0"/>
      <c r="BTB29" s="0"/>
      <c r="BTC29" s="0"/>
      <c r="BTD29" s="0"/>
      <c r="BTE29" s="0"/>
      <c r="BTF29" s="0"/>
      <c r="BTG29" s="0"/>
      <c r="BTH29" s="0"/>
      <c r="BTI29" s="0"/>
      <c r="BTJ29" s="0"/>
      <c r="BTK29" s="0"/>
      <c r="BTL29" s="0"/>
      <c r="BTM29" s="0"/>
      <c r="BTN29" s="0"/>
      <c r="BTO29" s="0"/>
      <c r="BTP29" s="0"/>
      <c r="BTQ29" s="0"/>
      <c r="BTR29" s="0"/>
      <c r="BTS29" s="0"/>
      <c r="BTT29" s="0"/>
      <c r="BTU29" s="0"/>
      <c r="BTV29" s="0"/>
      <c r="BTW29" s="0"/>
      <c r="BTX29" s="0"/>
      <c r="BTY29" s="0"/>
      <c r="BTZ29" s="0"/>
      <c r="BUA29" s="0"/>
      <c r="BUB29" s="0"/>
      <c r="BUC29" s="0"/>
      <c r="BUD29" s="0"/>
      <c r="BUE29" s="0"/>
      <c r="BUF29" s="0"/>
      <c r="BUG29" s="0"/>
      <c r="BUH29" s="0"/>
      <c r="BUI29" s="0"/>
      <c r="BUJ29" s="0"/>
      <c r="BUK29" s="0"/>
      <c r="BUL29" s="0"/>
      <c r="BUM29" s="0"/>
      <c r="BUN29" s="0"/>
      <c r="BUO29" s="0"/>
      <c r="BUP29" s="0"/>
      <c r="BUQ29" s="0"/>
      <c r="BUR29" s="0"/>
      <c r="BUS29" s="0"/>
      <c r="BUT29" s="0"/>
      <c r="BUU29" s="0"/>
      <c r="BUV29" s="0"/>
      <c r="BUW29" s="0"/>
      <c r="BUX29" s="0"/>
      <c r="BUY29" s="0"/>
      <c r="BUZ29" s="0"/>
      <c r="BVA29" s="0"/>
      <c r="BVB29" s="0"/>
      <c r="BVC29" s="0"/>
      <c r="BVD29" s="0"/>
      <c r="BVE29" s="0"/>
      <c r="BVF29" s="0"/>
      <c r="BVG29" s="0"/>
      <c r="BVH29" s="0"/>
      <c r="BVI29" s="0"/>
      <c r="BVJ29" s="0"/>
      <c r="BVK29" s="0"/>
      <c r="BVL29" s="0"/>
      <c r="BVM29" s="0"/>
      <c r="BVN29" s="0"/>
      <c r="BVO29" s="0"/>
      <c r="BVP29" s="0"/>
      <c r="BVQ29" s="0"/>
      <c r="BVR29" s="0"/>
      <c r="BVS29" s="0"/>
      <c r="BVT29" s="0"/>
      <c r="BVU29" s="0"/>
      <c r="BVV29" s="0"/>
      <c r="BVW29" s="0"/>
      <c r="BVX29" s="0"/>
      <c r="BVY29" s="0"/>
      <c r="BVZ29" s="0"/>
      <c r="BWA29" s="0"/>
      <c r="BWB29" s="0"/>
      <c r="BWC29" s="0"/>
      <c r="BWD29" s="0"/>
      <c r="BWE29" s="0"/>
      <c r="BWF29" s="0"/>
      <c r="BWG29" s="0"/>
      <c r="BWH29" s="0"/>
      <c r="BWI29" s="0"/>
      <c r="BWJ29" s="0"/>
      <c r="BWK29" s="0"/>
      <c r="BWL29" s="0"/>
      <c r="BWM29" s="0"/>
      <c r="BWN29" s="0"/>
      <c r="BWO29" s="0"/>
      <c r="BWP29" s="0"/>
      <c r="BWQ29" s="0"/>
      <c r="BWR29" s="0"/>
      <c r="BWS29" s="0"/>
      <c r="BWT29" s="0"/>
      <c r="BWU29" s="0"/>
      <c r="BWV29" s="0"/>
      <c r="BWW29" s="0"/>
      <c r="BWX29" s="0"/>
      <c r="BWY29" s="0"/>
      <c r="BWZ29" s="0"/>
      <c r="BXA29" s="0"/>
      <c r="BXB29" s="0"/>
      <c r="BXC29" s="0"/>
      <c r="BXD29" s="0"/>
      <c r="BXE29" s="0"/>
      <c r="BXF29" s="0"/>
      <c r="BXG29" s="0"/>
      <c r="BXH29" s="0"/>
      <c r="BXI29" s="0"/>
      <c r="BXJ29" s="0"/>
      <c r="BXK29" s="0"/>
      <c r="BXL29" s="0"/>
      <c r="BXM29" s="0"/>
      <c r="BXN29" s="0"/>
      <c r="BXO29" s="0"/>
      <c r="BXP29" s="0"/>
      <c r="BXQ29" s="0"/>
      <c r="BXR29" s="0"/>
      <c r="BXS29" s="0"/>
      <c r="BXT29" s="0"/>
      <c r="BXU29" s="0"/>
      <c r="BXV29" s="0"/>
      <c r="BXW29" s="0"/>
      <c r="BXX29" s="0"/>
      <c r="BXY29" s="0"/>
      <c r="BXZ29" s="0"/>
      <c r="BYA29" s="0"/>
      <c r="BYB29" s="0"/>
      <c r="BYC29" s="0"/>
      <c r="BYD29" s="0"/>
      <c r="BYE29" s="0"/>
      <c r="BYF29" s="0"/>
      <c r="BYG29" s="0"/>
      <c r="BYH29" s="0"/>
      <c r="BYI29" s="0"/>
      <c r="BYJ29" s="0"/>
      <c r="BYK29" s="0"/>
      <c r="BYL29" s="0"/>
      <c r="BYM29" s="0"/>
      <c r="BYN29" s="0"/>
      <c r="BYO29" s="0"/>
      <c r="BYP29" s="0"/>
      <c r="BYQ29" s="0"/>
      <c r="BYR29" s="0"/>
      <c r="BYS29" s="0"/>
      <c r="BYT29" s="0"/>
      <c r="BYU29" s="0"/>
      <c r="BYV29" s="0"/>
      <c r="BYW29" s="0"/>
      <c r="BYX29" s="0"/>
      <c r="BYY29" s="0"/>
      <c r="BYZ29" s="0"/>
      <c r="BZA29" s="0"/>
      <c r="BZB29" s="0"/>
      <c r="BZC29" s="0"/>
      <c r="BZD29" s="0"/>
      <c r="BZE29" s="0"/>
      <c r="BZF29" s="0"/>
      <c r="BZG29" s="0"/>
      <c r="BZH29" s="0"/>
      <c r="BZI29" s="0"/>
      <c r="BZJ29" s="0"/>
      <c r="BZK29" s="0"/>
      <c r="BZL29" s="0"/>
      <c r="BZM29" s="0"/>
      <c r="BZN29" s="0"/>
      <c r="BZO29" s="0"/>
      <c r="BZP29" s="0"/>
      <c r="BZQ29" s="0"/>
      <c r="BZR29" s="0"/>
      <c r="BZS29" s="0"/>
      <c r="BZT29" s="0"/>
      <c r="BZU29" s="0"/>
      <c r="BZV29" s="0"/>
      <c r="BZW29" s="0"/>
      <c r="BZX29" s="0"/>
      <c r="BZY29" s="0"/>
      <c r="BZZ29" s="0"/>
      <c r="CAA29" s="0"/>
      <c r="CAB29" s="0"/>
      <c r="CAC29" s="0"/>
      <c r="CAD29" s="0"/>
      <c r="CAE29" s="0"/>
      <c r="CAF29" s="0"/>
      <c r="CAG29" s="0"/>
      <c r="CAH29" s="0"/>
      <c r="CAI29" s="0"/>
      <c r="CAJ29" s="0"/>
      <c r="CAK29" s="0"/>
      <c r="CAL29" s="0"/>
      <c r="CAM29" s="0"/>
      <c r="CAN29" s="0"/>
      <c r="CAO29" s="0"/>
      <c r="CAP29" s="0"/>
      <c r="CAQ29" s="0"/>
      <c r="CAR29" s="0"/>
      <c r="CAS29" s="0"/>
      <c r="CAT29" s="0"/>
      <c r="CAU29" s="0"/>
      <c r="CAV29" s="0"/>
      <c r="CAW29" s="0"/>
      <c r="CAX29" s="0"/>
      <c r="CAY29" s="0"/>
      <c r="CAZ29" s="0"/>
      <c r="CBA29" s="0"/>
      <c r="CBB29" s="0"/>
      <c r="CBC29" s="0"/>
      <c r="CBD29" s="0"/>
      <c r="CBE29" s="0"/>
      <c r="CBF29" s="0"/>
      <c r="CBG29" s="0"/>
      <c r="CBH29" s="0"/>
      <c r="CBI29" s="0"/>
      <c r="CBJ29" s="0"/>
      <c r="CBK29" s="0"/>
      <c r="CBL29" s="0"/>
      <c r="CBM29" s="0"/>
      <c r="CBN29" s="0"/>
      <c r="CBO29" s="0"/>
      <c r="CBP29" s="0"/>
      <c r="CBQ29" s="0"/>
      <c r="CBR29" s="0"/>
      <c r="CBS29" s="0"/>
      <c r="CBT29" s="0"/>
      <c r="CBU29" s="0"/>
      <c r="CBV29" s="0"/>
      <c r="CBW29" s="0"/>
      <c r="CBX29" s="0"/>
      <c r="CBY29" s="0"/>
      <c r="CBZ29" s="0"/>
      <c r="CCA29" s="0"/>
      <c r="CCB29" s="0"/>
      <c r="CCC29" s="0"/>
      <c r="CCD29" s="0"/>
      <c r="CCE29" s="0"/>
      <c r="CCF29" s="0"/>
      <c r="CCG29" s="0"/>
      <c r="CCH29" s="0"/>
      <c r="CCI29" s="0"/>
      <c r="CCJ29" s="0"/>
      <c r="CCK29" s="0"/>
      <c r="CCL29" s="0"/>
      <c r="CCM29" s="0"/>
      <c r="CCN29" s="0"/>
      <c r="CCO29" s="0"/>
      <c r="CCP29" s="0"/>
      <c r="CCQ29" s="0"/>
      <c r="CCR29" s="0"/>
      <c r="CCS29" s="0"/>
      <c r="CCT29" s="0"/>
      <c r="CCU29" s="0"/>
      <c r="CCV29" s="0"/>
      <c r="CCW29" s="0"/>
      <c r="CCX29" s="0"/>
      <c r="CCY29" s="0"/>
      <c r="CCZ29" s="0"/>
      <c r="CDA29" s="0"/>
      <c r="CDB29" s="0"/>
      <c r="CDC29" s="0"/>
      <c r="CDD29" s="0"/>
      <c r="CDE29" s="0"/>
      <c r="CDF29" s="0"/>
      <c r="CDG29" s="0"/>
      <c r="CDH29" s="0"/>
      <c r="CDI29" s="0"/>
      <c r="CDJ29" s="0"/>
      <c r="CDK29" s="0"/>
      <c r="CDL29" s="0"/>
      <c r="CDM29" s="0"/>
      <c r="CDN29" s="0"/>
      <c r="CDO29" s="0"/>
      <c r="CDP29" s="0"/>
      <c r="CDQ29" s="0"/>
      <c r="CDR29" s="0"/>
      <c r="CDS29" s="0"/>
      <c r="CDT29" s="0"/>
      <c r="CDU29" s="0"/>
      <c r="CDV29" s="0"/>
      <c r="CDW29" s="0"/>
      <c r="CDX29" s="0"/>
      <c r="CDY29" s="0"/>
      <c r="CDZ29" s="0"/>
      <c r="CEA29" s="0"/>
      <c r="CEB29" s="0"/>
      <c r="CEC29" s="0"/>
      <c r="CED29" s="0"/>
      <c r="CEE29" s="0"/>
      <c r="CEF29" s="0"/>
      <c r="CEG29" s="0"/>
      <c r="CEH29" s="0"/>
      <c r="CEI29" s="0"/>
      <c r="CEJ29" s="0"/>
      <c r="CEK29" s="0"/>
      <c r="CEL29" s="0"/>
      <c r="CEM29" s="0"/>
      <c r="CEN29" s="0"/>
      <c r="CEO29" s="0"/>
      <c r="CEP29" s="0"/>
      <c r="CEQ29" s="0"/>
      <c r="CER29" s="0"/>
      <c r="CES29" s="0"/>
      <c r="CET29" s="0"/>
      <c r="CEU29" s="0"/>
      <c r="CEV29" s="0"/>
      <c r="CEW29" s="0"/>
      <c r="CEX29" s="0"/>
      <c r="CEY29" s="0"/>
      <c r="CEZ29" s="0"/>
      <c r="CFA29" s="0"/>
      <c r="CFB29" s="0"/>
      <c r="CFC29" s="0"/>
      <c r="CFD29" s="0"/>
      <c r="CFE29" s="0"/>
      <c r="CFF29" s="0"/>
      <c r="CFG29" s="0"/>
      <c r="CFH29" s="0"/>
      <c r="CFI29" s="0"/>
      <c r="CFJ29" s="0"/>
      <c r="CFK29" s="0"/>
      <c r="CFL29" s="0"/>
      <c r="CFM29" s="0"/>
      <c r="CFN29" s="0"/>
      <c r="CFO29" s="0"/>
      <c r="CFP29" s="0"/>
      <c r="CFQ29" s="0"/>
      <c r="CFR29" s="0"/>
      <c r="CFS29" s="0"/>
      <c r="CFT29" s="0"/>
      <c r="CFU29" s="0"/>
      <c r="CFV29" s="0"/>
      <c r="CFW29" s="0"/>
      <c r="CFX29" s="0"/>
      <c r="CFY29" s="0"/>
      <c r="CFZ29" s="0"/>
      <c r="CGA29" s="0"/>
      <c r="CGB29" s="0"/>
      <c r="CGC29" s="0"/>
      <c r="CGD29" s="0"/>
      <c r="CGE29" s="0"/>
      <c r="CGF29" s="0"/>
      <c r="CGG29" s="0"/>
      <c r="CGH29" s="0"/>
      <c r="CGI29" s="0"/>
      <c r="CGJ29" s="0"/>
      <c r="CGK29" s="0"/>
      <c r="CGL29" s="0"/>
      <c r="CGM29" s="0"/>
      <c r="CGN29" s="0"/>
      <c r="CGO29" s="0"/>
      <c r="CGP29" s="0"/>
      <c r="CGQ29" s="0"/>
      <c r="CGR29" s="0"/>
      <c r="CGS29" s="0"/>
      <c r="CGT29" s="0"/>
      <c r="CGU29" s="0"/>
      <c r="CGV29" s="0"/>
      <c r="CGW29" s="0"/>
      <c r="CGX29" s="0"/>
      <c r="CGY29" s="0"/>
      <c r="CGZ29" s="0"/>
      <c r="CHA29" s="0"/>
      <c r="CHB29" s="0"/>
      <c r="CHC29" s="0"/>
      <c r="CHD29" s="0"/>
      <c r="CHE29" s="0"/>
      <c r="CHF29" s="0"/>
      <c r="CHG29" s="0"/>
      <c r="CHH29" s="0"/>
      <c r="CHI29" s="0"/>
      <c r="CHJ29" s="0"/>
      <c r="CHK29" s="0"/>
      <c r="CHL29" s="0"/>
      <c r="CHM29" s="0"/>
      <c r="CHN29" s="0"/>
      <c r="CHO29" s="0"/>
      <c r="CHP29" s="0"/>
      <c r="CHQ29" s="0"/>
      <c r="CHR29" s="0"/>
      <c r="CHS29" s="0"/>
      <c r="CHT29" s="0"/>
      <c r="CHU29" s="0"/>
      <c r="CHV29" s="0"/>
      <c r="CHW29" s="0"/>
      <c r="CHX29" s="0"/>
      <c r="CHY29" s="0"/>
      <c r="CHZ29" s="0"/>
      <c r="CIA29" s="0"/>
      <c r="CIB29" s="0"/>
      <c r="CIC29" s="0"/>
      <c r="CID29" s="0"/>
      <c r="CIE29" s="0"/>
      <c r="CIF29" s="0"/>
      <c r="CIG29" s="0"/>
      <c r="CIH29" s="0"/>
      <c r="CII29" s="0"/>
      <c r="CIJ29" s="0"/>
      <c r="CIK29" s="0"/>
      <c r="CIL29" s="0"/>
      <c r="CIM29" s="0"/>
      <c r="CIN29" s="0"/>
      <c r="CIO29" s="0"/>
      <c r="CIP29" s="0"/>
      <c r="CIQ29" s="0"/>
      <c r="CIR29" s="0"/>
      <c r="CIS29" s="0"/>
      <c r="CIT29" s="0"/>
      <c r="CIU29" s="0"/>
      <c r="CIV29" s="0"/>
      <c r="CIW29" s="0"/>
      <c r="CIX29" s="0"/>
      <c r="CIY29" s="0"/>
      <c r="CIZ29" s="0"/>
      <c r="CJA29" s="0"/>
      <c r="CJB29" s="0"/>
      <c r="CJC29" s="0"/>
      <c r="CJD29" s="0"/>
      <c r="CJE29" s="0"/>
      <c r="CJF29" s="0"/>
      <c r="CJG29" s="0"/>
      <c r="CJH29" s="0"/>
      <c r="CJI29" s="0"/>
      <c r="CJJ29" s="0"/>
      <c r="CJK29" s="0"/>
      <c r="CJL29" s="0"/>
      <c r="CJM29" s="0"/>
      <c r="CJN29" s="0"/>
      <c r="CJO29" s="0"/>
      <c r="CJP29" s="0"/>
      <c r="CJQ29" s="0"/>
      <c r="CJR29" s="0"/>
      <c r="CJS29" s="0"/>
      <c r="CJT29" s="0"/>
      <c r="CJU29" s="0"/>
      <c r="CJV29" s="0"/>
      <c r="CJW29" s="0"/>
      <c r="CJX29" s="0"/>
      <c r="CJY29" s="0"/>
      <c r="CJZ29" s="0"/>
      <c r="CKA29" s="0"/>
      <c r="CKB29" s="0"/>
      <c r="CKC29" s="0"/>
      <c r="CKD29" s="0"/>
      <c r="CKE29" s="0"/>
      <c r="CKF29" s="0"/>
      <c r="CKG29" s="0"/>
      <c r="CKH29" s="0"/>
      <c r="CKI29" s="0"/>
      <c r="CKJ29" s="0"/>
      <c r="CKK29" s="0"/>
      <c r="CKL29" s="0"/>
      <c r="CKM29" s="0"/>
      <c r="CKN29" s="0"/>
      <c r="CKO29" s="0"/>
      <c r="CKP29" s="0"/>
      <c r="CKQ29" s="0"/>
      <c r="CKR29" s="0"/>
      <c r="CKS29" s="0"/>
      <c r="CKT29" s="0"/>
      <c r="CKU29" s="0"/>
      <c r="CKV29" s="0"/>
      <c r="CKW29" s="0"/>
      <c r="CKX29" s="0"/>
      <c r="CKY29" s="0"/>
      <c r="CKZ29" s="0"/>
      <c r="CLA29" s="0"/>
      <c r="CLB29" s="0"/>
      <c r="CLC29" s="0"/>
      <c r="CLD29" s="0"/>
      <c r="CLE29" s="0"/>
      <c r="CLF29" s="0"/>
      <c r="CLG29" s="0"/>
      <c r="CLH29" s="0"/>
      <c r="CLI29" s="0"/>
      <c r="CLJ29" s="0"/>
      <c r="CLK29" s="0"/>
      <c r="CLL29" s="0"/>
      <c r="CLM29" s="0"/>
      <c r="CLN29" s="0"/>
      <c r="CLO29" s="0"/>
      <c r="CLP29" s="0"/>
      <c r="CLQ29" s="0"/>
      <c r="CLR29" s="0"/>
      <c r="CLS29" s="0"/>
      <c r="CLT29" s="0"/>
      <c r="CLU29" s="0"/>
      <c r="CLV29" s="0"/>
      <c r="CLW29" s="0"/>
      <c r="CLX29" s="0"/>
      <c r="CLY29" s="0"/>
      <c r="CLZ29" s="0"/>
      <c r="CMA29" s="0"/>
      <c r="CMB29" s="0"/>
      <c r="CMC29" s="0"/>
      <c r="CMD29" s="0"/>
      <c r="CME29" s="0"/>
      <c r="CMF29" s="0"/>
      <c r="CMG29" s="0"/>
      <c r="CMH29" s="0"/>
      <c r="CMI29" s="0"/>
      <c r="CMJ29" s="0"/>
      <c r="CMK29" s="0"/>
      <c r="CML29" s="0"/>
      <c r="CMM29" s="0"/>
      <c r="CMN29" s="0"/>
      <c r="CMO29" s="0"/>
      <c r="CMP29" s="0"/>
      <c r="CMQ29" s="0"/>
      <c r="CMR29" s="0"/>
      <c r="CMS29" s="0"/>
      <c r="CMT29" s="0"/>
      <c r="CMU29" s="0"/>
      <c r="CMV29" s="0"/>
      <c r="CMW29" s="0"/>
      <c r="CMX29" s="0"/>
      <c r="CMY29" s="0"/>
      <c r="CMZ29" s="0"/>
      <c r="CNA29" s="0"/>
      <c r="CNB29" s="0"/>
      <c r="CNC29" s="0"/>
      <c r="CND29" s="0"/>
      <c r="CNE29" s="0"/>
      <c r="CNF29" s="0"/>
      <c r="CNG29" s="0"/>
      <c r="CNH29" s="0"/>
      <c r="CNI29" s="0"/>
      <c r="CNJ29" s="0"/>
      <c r="CNK29" s="0"/>
      <c r="CNL29" s="0"/>
      <c r="CNM29" s="0"/>
      <c r="CNN29" s="0"/>
      <c r="CNO29" s="0"/>
      <c r="CNP29" s="0"/>
      <c r="CNQ29" s="0"/>
      <c r="CNR29" s="0"/>
      <c r="CNS29" s="0"/>
      <c r="CNT29" s="0"/>
      <c r="CNU29" s="0"/>
      <c r="CNV29" s="0"/>
      <c r="CNW29" s="0"/>
      <c r="CNX29" s="0"/>
      <c r="CNY29" s="0"/>
      <c r="CNZ29" s="0"/>
      <c r="COA29" s="0"/>
      <c r="COB29" s="0"/>
      <c r="COC29" s="0"/>
      <c r="COD29" s="0"/>
      <c r="COE29" s="0"/>
      <c r="COF29" s="0"/>
      <c r="COG29" s="0"/>
      <c r="COH29" s="0"/>
      <c r="COI29" s="0"/>
      <c r="COJ29" s="0"/>
      <c r="COK29" s="0"/>
      <c r="COL29" s="0"/>
      <c r="COM29" s="0"/>
      <c r="CON29" s="0"/>
      <c r="COO29" s="0"/>
      <c r="COP29" s="0"/>
      <c r="COQ29" s="0"/>
      <c r="COR29" s="0"/>
      <c r="COS29" s="0"/>
      <c r="COT29" s="0"/>
      <c r="COU29" s="0"/>
      <c r="COV29" s="0"/>
      <c r="COW29" s="0"/>
      <c r="COX29" s="0"/>
      <c r="COY29" s="0"/>
      <c r="COZ29" s="0"/>
      <c r="CPA29" s="0"/>
      <c r="CPB29" s="0"/>
      <c r="CPC29" s="0"/>
      <c r="CPD29" s="0"/>
      <c r="CPE29" s="0"/>
      <c r="CPF29" s="0"/>
      <c r="CPG29" s="0"/>
      <c r="CPH29" s="0"/>
      <c r="CPI29" s="0"/>
      <c r="CPJ29" s="0"/>
      <c r="CPK29" s="0"/>
      <c r="CPL29" s="0"/>
      <c r="CPM29" s="0"/>
      <c r="CPN29" s="0"/>
      <c r="CPO29" s="0"/>
      <c r="CPP29" s="0"/>
      <c r="CPQ29" s="0"/>
      <c r="CPR29" s="0"/>
      <c r="CPS29" s="0"/>
      <c r="CPT29" s="0"/>
      <c r="CPU29" s="0"/>
      <c r="CPV29" s="0"/>
      <c r="CPW29" s="0"/>
      <c r="CPX29" s="0"/>
      <c r="CPY29" s="0"/>
      <c r="CPZ29" s="0"/>
      <c r="CQA29" s="0"/>
      <c r="CQB29" s="0"/>
      <c r="CQC29" s="0"/>
      <c r="CQD29" s="0"/>
      <c r="CQE29" s="0"/>
      <c r="CQF29" s="0"/>
      <c r="CQG29" s="0"/>
      <c r="CQH29" s="0"/>
      <c r="CQI29" s="0"/>
      <c r="CQJ29" s="0"/>
      <c r="CQK29" s="0"/>
      <c r="CQL29" s="0"/>
      <c r="CQM29" s="0"/>
      <c r="CQN29" s="0"/>
      <c r="CQO29" s="0"/>
      <c r="CQP29" s="0"/>
      <c r="CQQ29" s="0"/>
      <c r="CQR29" s="0"/>
      <c r="CQS29" s="0"/>
      <c r="CQT29" s="0"/>
      <c r="CQU29" s="0"/>
      <c r="CQV29" s="0"/>
      <c r="CQW29" s="0"/>
      <c r="CQX29" s="0"/>
      <c r="CQY29" s="0"/>
      <c r="CQZ29" s="0"/>
      <c r="CRA29" s="0"/>
      <c r="CRB29" s="0"/>
      <c r="CRC29" s="0"/>
      <c r="CRD29" s="0"/>
      <c r="CRE29" s="0"/>
      <c r="CRF29" s="0"/>
      <c r="CRG29" s="0"/>
      <c r="CRH29" s="0"/>
      <c r="CRI29" s="0"/>
      <c r="CRJ29" s="0"/>
      <c r="CRK29" s="0"/>
      <c r="CRL29" s="0"/>
      <c r="CRM29" s="0"/>
      <c r="CRN29" s="0"/>
      <c r="CRO29" s="0"/>
      <c r="CRP29" s="0"/>
      <c r="CRQ29" s="0"/>
      <c r="CRR29" s="0"/>
      <c r="CRS29" s="0"/>
      <c r="CRT29" s="0"/>
      <c r="CRU29" s="0"/>
      <c r="CRV29" s="0"/>
      <c r="CRW29" s="0"/>
      <c r="CRX29" s="0"/>
      <c r="CRY29" s="0"/>
      <c r="CRZ29" s="0"/>
      <c r="CSA29" s="0"/>
      <c r="CSB29" s="0"/>
      <c r="CSC29" s="0"/>
      <c r="CSD29" s="0"/>
      <c r="CSE29" s="0"/>
      <c r="CSF29" s="0"/>
      <c r="CSG29" s="0"/>
      <c r="CSH29" s="0"/>
      <c r="CSI29" s="0"/>
      <c r="CSJ29" s="0"/>
      <c r="CSK29" s="0"/>
      <c r="CSL29" s="0"/>
      <c r="CSM29" s="0"/>
      <c r="CSN29" s="0"/>
      <c r="CSO29" s="0"/>
      <c r="CSP29" s="0"/>
      <c r="CSQ29" s="0"/>
      <c r="CSR29" s="0"/>
      <c r="CSS29" s="0"/>
      <c r="CST29" s="0"/>
      <c r="CSU29" s="0"/>
      <c r="CSV29" s="0"/>
      <c r="CSW29" s="0"/>
      <c r="CSX29" s="0"/>
      <c r="CSY29" s="0"/>
      <c r="CSZ29" s="0"/>
      <c r="CTA29" s="0"/>
      <c r="CTB29" s="0"/>
      <c r="CTC29" s="0"/>
      <c r="CTD29" s="0"/>
      <c r="CTE29" s="0"/>
      <c r="CTF29" s="0"/>
      <c r="CTG29" s="0"/>
      <c r="CTH29" s="0"/>
      <c r="CTI29" s="0"/>
      <c r="CTJ29" s="0"/>
      <c r="CTK29" s="0"/>
      <c r="CTL29" s="0"/>
      <c r="CTM29" s="0"/>
      <c r="CTN29" s="0"/>
      <c r="CTO29" s="0"/>
      <c r="CTP29" s="0"/>
      <c r="CTQ29" s="0"/>
      <c r="CTR29" s="0"/>
      <c r="CTS29" s="0"/>
      <c r="CTT29" s="0"/>
      <c r="CTU29" s="0"/>
      <c r="CTV29" s="0"/>
      <c r="CTW29" s="0"/>
      <c r="CTX29" s="0"/>
      <c r="CTY29" s="0"/>
      <c r="CTZ29" s="0"/>
      <c r="CUA29" s="0"/>
      <c r="CUB29" s="0"/>
      <c r="CUC29" s="0"/>
      <c r="CUD29" s="0"/>
      <c r="CUE29" s="0"/>
      <c r="CUF29" s="0"/>
      <c r="CUG29" s="0"/>
      <c r="CUH29" s="0"/>
      <c r="CUI29" s="0"/>
      <c r="CUJ29" s="0"/>
      <c r="CUK29" s="0"/>
      <c r="CUL29" s="0"/>
      <c r="CUM29" s="0"/>
      <c r="CUN29" s="0"/>
      <c r="CUO29" s="0"/>
      <c r="CUP29" s="0"/>
      <c r="CUQ29" s="0"/>
      <c r="CUR29" s="0"/>
      <c r="CUS29" s="0"/>
      <c r="CUT29" s="0"/>
      <c r="CUU29" s="0"/>
      <c r="CUV29" s="0"/>
      <c r="CUW29" s="0"/>
      <c r="CUX29" s="0"/>
      <c r="CUY29" s="0"/>
      <c r="CUZ29" s="0"/>
      <c r="CVA29" s="0"/>
      <c r="CVB29" s="0"/>
      <c r="CVC29" s="0"/>
      <c r="CVD29" s="0"/>
      <c r="CVE29" s="0"/>
      <c r="CVF29" s="0"/>
      <c r="CVG29" s="0"/>
      <c r="CVH29" s="0"/>
      <c r="CVI29" s="0"/>
      <c r="CVJ29" s="0"/>
      <c r="CVK29" s="0"/>
      <c r="CVL29" s="0"/>
      <c r="CVM29" s="0"/>
      <c r="CVN29" s="0"/>
      <c r="CVO29" s="0"/>
      <c r="CVP29" s="0"/>
      <c r="CVQ29" s="0"/>
      <c r="CVR29" s="0"/>
      <c r="CVS29" s="0"/>
      <c r="CVT29" s="0"/>
      <c r="CVU29" s="0"/>
      <c r="CVV29" s="0"/>
      <c r="CVW29" s="0"/>
      <c r="CVX29" s="0"/>
      <c r="CVY29" s="0"/>
      <c r="CVZ29" s="0"/>
      <c r="CWA29" s="0"/>
      <c r="CWB29" s="0"/>
      <c r="CWC29" s="0"/>
      <c r="CWD29" s="0"/>
      <c r="CWE29" s="0"/>
      <c r="CWF29" s="0"/>
      <c r="CWG29" s="0"/>
      <c r="CWH29" s="0"/>
      <c r="CWI29" s="0"/>
      <c r="CWJ29" s="0"/>
      <c r="CWK29" s="0"/>
      <c r="CWL29" s="0"/>
      <c r="CWM29" s="0"/>
      <c r="CWN29" s="0"/>
      <c r="CWO29" s="0"/>
      <c r="CWP29" s="0"/>
      <c r="CWQ29" s="0"/>
      <c r="CWR29" s="0"/>
      <c r="CWS29" s="0"/>
      <c r="CWT29" s="0"/>
      <c r="CWU29" s="0"/>
      <c r="CWV29" s="0"/>
      <c r="CWW29" s="0"/>
      <c r="CWX29" s="0"/>
      <c r="CWY29" s="0"/>
      <c r="CWZ29" s="0"/>
      <c r="CXA29" s="0"/>
      <c r="CXB29" s="0"/>
      <c r="CXC29" s="0"/>
      <c r="CXD29" s="0"/>
      <c r="CXE29" s="0"/>
      <c r="CXF29" s="0"/>
      <c r="CXG29" s="0"/>
      <c r="CXH29" s="0"/>
      <c r="CXI29" s="0"/>
      <c r="CXJ29" s="0"/>
      <c r="CXK29" s="0"/>
      <c r="CXL29" s="0"/>
      <c r="CXM29" s="0"/>
      <c r="CXN29" s="0"/>
      <c r="CXO29" s="0"/>
      <c r="CXP29" s="0"/>
      <c r="CXQ29" s="0"/>
      <c r="CXR29" s="0"/>
      <c r="CXS29" s="0"/>
      <c r="CXT29" s="0"/>
      <c r="CXU29" s="0"/>
      <c r="CXV29" s="0"/>
      <c r="CXW29" s="0"/>
      <c r="CXX29" s="0"/>
      <c r="CXY29" s="0"/>
      <c r="CXZ29" s="0"/>
      <c r="CYA29" s="0"/>
      <c r="CYB29" s="0"/>
      <c r="CYC29" s="0"/>
      <c r="CYD29" s="0"/>
      <c r="CYE29" s="0"/>
      <c r="CYF29" s="0"/>
      <c r="CYG29" s="0"/>
      <c r="CYH29" s="0"/>
      <c r="CYI29" s="0"/>
      <c r="CYJ29" s="0"/>
      <c r="CYK29" s="0"/>
      <c r="CYL29" s="0"/>
      <c r="CYM29" s="0"/>
      <c r="CYN29" s="0"/>
      <c r="CYO29" s="0"/>
      <c r="CYP29" s="0"/>
      <c r="CYQ29" s="0"/>
      <c r="CYR29" s="0"/>
      <c r="CYS29" s="0"/>
      <c r="CYT29" s="0"/>
      <c r="CYU29" s="0"/>
      <c r="CYV29" s="0"/>
      <c r="CYW29" s="0"/>
      <c r="CYX29" s="0"/>
      <c r="CYY29" s="0"/>
      <c r="CYZ29" s="0"/>
      <c r="CZA29" s="0"/>
      <c r="CZB29" s="0"/>
      <c r="CZC29" s="0"/>
      <c r="CZD29" s="0"/>
      <c r="CZE29" s="0"/>
      <c r="CZF29" s="0"/>
      <c r="CZG29" s="0"/>
      <c r="CZH29" s="0"/>
      <c r="CZI29" s="0"/>
      <c r="CZJ29" s="0"/>
      <c r="CZK29" s="0"/>
      <c r="CZL29" s="0"/>
      <c r="CZM29" s="0"/>
      <c r="CZN29" s="0"/>
      <c r="CZO29" s="0"/>
      <c r="CZP29" s="0"/>
      <c r="CZQ29" s="0"/>
      <c r="CZR29" s="0"/>
      <c r="CZS29" s="0"/>
      <c r="CZT29" s="0"/>
      <c r="CZU29" s="0"/>
      <c r="CZV29" s="0"/>
      <c r="CZW29" s="0"/>
      <c r="CZX29" s="0"/>
      <c r="CZY29" s="0"/>
      <c r="CZZ29" s="0"/>
      <c r="DAA29" s="0"/>
      <c r="DAB29" s="0"/>
      <c r="DAC29" s="0"/>
      <c r="DAD29" s="0"/>
      <c r="DAE29" s="0"/>
      <c r="DAF29" s="0"/>
      <c r="DAG29" s="0"/>
      <c r="DAH29" s="0"/>
      <c r="DAI29" s="0"/>
      <c r="DAJ29" s="0"/>
      <c r="DAK29" s="0"/>
      <c r="DAL29" s="0"/>
      <c r="DAM29" s="0"/>
      <c r="DAN29" s="0"/>
      <c r="DAO29" s="0"/>
      <c r="DAP29" s="0"/>
      <c r="DAQ29" s="0"/>
      <c r="DAR29" s="0"/>
      <c r="DAS29" s="0"/>
      <c r="DAT29" s="0"/>
      <c r="DAU29" s="0"/>
      <c r="DAV29" s="0"/>
      <c r="DAW29" s="0"/>
      <c r="DAX29" s="0"/>
      <c r="DAY29" s="0"/>
      <c r="DAZ29" s="0"/>
      <c r="DBA29" s="0"/>
      <c r="DBB29" s="0"/>
      <c r="DBC29" s="0"/>
      <c r="DBD29" s="0"/>
      <c r="DBE29" s="0"/>
      <c r="DBF29" s="0"/>
      <c r="DBG29" s="0"/>
      <c r="DBH29" s="0"/>
      <c r="DBI29" s="0"/>
      <c r="DBJ29" s="0"/>
      <c r="DBK29" s="0"/>
      <c r="DBL29" s="0"/>
      <c r="DBM29" s="0"/>
      <c r="DBN29" s="0"/>
      <c r="DBO29" s="0"/>
      <c r="DBP29" s="0"/>
      <c r="DBQ29" s="0"/>
      <c r="DBR29" s="0"/>
      <c r="DBS29" s="0"/>
      <c r="DBT29" s="0"/>
      <c r="DBU29" s="0"/>
      <c r="DBV29" s="0"/>
      <c r="DBW29" s="0"/>
      <c r="DBX29" s="0"/>
      <c r="DBY29" s="0"/>
      <c r="DBZ29" s="0"/>
      <c r="DCA29" s="0"/>
      <c r="DCB29" s="0"/>
      <c r="DCC29" s="0"/>
      <c r="DCD29" s="0"/>
      <c r="DCE29" s="0"/>
      <c r="DCF29" s="0"/>
      <c r="DCG29" s="0"/>
      <c r="DCH29" s="0"/>
      <c r="DCI29" s="0"/>
      <c r="DCJ29" s="0"/>
      <c r="DCK29" s="0"/>
      <c r="DCL29" s="0"/>
      <c r="DCM29" s="0"/>
      <c r="DCN29" s="0"/>
      <c r="DCO29" s="0"/>
      <c r="DCP29" s="0"/>
      <c r="DCQ29" s="0"/>
      <c r="DCR29" s="0"/>
      <c r="DCS29" s="0"/>
      <c r="DCT29" s="0"/>
      <c r="DCU29" s="0"/>
      <c r="DCV29" s="0"/>
      <c r="DCW29" s="0"/>
      <c r="DCX29" s="0"/>
      <c r="DCY29" s="0"/>
      <c r="DCZ29" s="0"/>
      <c r="DDA29" s="0"/>
      <c r="DDB29" s="0"/>
      <c r="DDC29" s="0"/>
      <c r="DDD29" s="0"/>
      <c r="DDE29" s="0"/>
      <c r="DDF29" s="0"/>
      <c r="DDG29" s="0"/>
      <c r="DDH29" s="0"/>
      <c r="DDI29" s="0"/>
      <c r="DDJ29" s="0"/>
      <c r="DDK29" s="0"/>
      <c r="DDL29" s="0"/>
      <c r="DDM29" s="0"/>
      <c r="DDN29" s="0"/>
      <c r="DDO29" s="0"/>
      <c r="DDP29" s="0"/>
      <c r="DDQ29" s="0"/>
      <c r="DDR29" s="0"/>
      <c r="DDS29" s="0"/>
      <c r="DDT29" s="0"/>
      <c r="DDU29" s="0"/>
      <c r="DDV29" s="0"/>
      <c r="DDW29" s="0"/>
      <c r="DDX29" s="0"/>
      <c r="DDY29" s="0"/>
      <c r="DDZ29" s="0"/>
      <c r="DEA29" s="0"/>
      <c r="DEB29" s="0"/>
      <c r="DEC29" s="0"/>
      <c r="DED29" s="0"/>
      <c r="DEE29" s="0"/>
      <c r="DEF29" s="0"/>
      <c r="DEG29" s="0"/>
      <c r="DEH29" s="0"/>
      <c r="DEI29" s="0"/>
      <c r="DEJ29" s="0"/>
      <c r="DEK29" s="0"/>
      <c r="DEL29" s="0"/>
      <c r="DEM29" s="0"/>
      <c r="DEN29" s="0"/>
      <c r="DEO29" s="0"/>
      <c r="DEP29" s="0"/>
      <c r="DEQ29" s="0"/>
      <c r="DER29" s="0"/>
      <c r="DES29" s="0"/>
      <c r="DET29" s="0"/>
      <c r="DEU29" s="0"/>
      <c r="DEV29" s="0"/>
      <c r="DEW29" s="0"/>
      <c r="DEX29" s="0"/>
      <c r="DEY29" s="0"/>
      <c r="DEZ29" s="0"/>
      <c r="DFA29" s="0"/>
      <c r="DFB29" s="0"/>
      <c r="DFC29" s="0"/>
      <c r="DFD29" s="0"/>
      <c r="DFE29" s="0"/>
      <c r="DFF29" s="0"/>
      <c r="DFG29" s="0"/>
      <c r="DFH29" s="0"/>
      <c r="DFI29" s="0"/>
      <c r="DFJ29" s="0"/>
      <c r="DFK29" s="0"/>
      <c r="DFL29" s="0"/>
      <c r="DFM29" s="0"/>
      <c r="DFN29" s="0"/>
      <c r="DFO29" s="0"/>
      <c r="DFP29" s="0"/>
      <c r="DFQ29" s="0"/>
      <c r="DFR29" s="0"/>
      <c r="DFS29" s="0"/>
      <c r="DFT29" s="0"/>
      <c r="DFU29" s="0"/>
      <c r="DFV29" s="0"/>
      <c r="DFW29" s="0"/>
      <c r="DFX29" s="0"/>
      <c r="DFY29" s="0"/>
      <c r="DFZ29" s="0"/>
      <c r="DGA29" s="0"/>
      <c r="DGB29" s="0"/>
      <c r="DGC29" s="0"/>
      <c r="DGD29" s="0"/>
      <c r="DGE29" s="0"/>
      <c r="DGF29" s="0"/>
      <c r="DGG29" s="0"/>
      <c r="DGH29" s="0"/>
      <c r="DGI29" s="0"/>
      <c r="DGJ29" s="0"/>
      <c r="DGK29" s="0"/>
      <c r="DGL29" s="0"/>
      <c r="DGM29" s="0"/>
      <c r="DGN29" s="0"/>
      <c r="DGO29" s="0"/>
      <c r="DGP29" s="0"/>
      <c r="DGQ29" s="0"/>
      <c r="DGR29" s="0"/>
      <c r="DGS29" s="0"/>
      <c r="DGT29" s="0"/>
      <c r="DGU29" s="0"/>
      <c r="DGV29" s="0"/>
      <c r="DGW29" s="0"/>
      <c r="DGX29" s="0"/>
      <c r="DGY29" s="0"/>
      <c r="DGZ29" s="0"/>
      <c r="DHA29" s="0"/>
      <c r="DHB29" s="0"/>
      <c r="DHC29" s="0"/>
      <c r="DHD29" s="0"/>
      <c r="DHE29" s="0"/>
      <c r="DHF29" s="0"/>
      <c r="DHG29" s="0"/>
      <c r="DHH29" s="0"/>
      <c r="DHI29" s="0"/>
      <c r="DHJ29" s="0"/>
      <c r="DHK29" s="0"/>
      <c r="DHL29" s="0"/>
      <c r="DHM29" s="0"/>
      <c r="DHN29" s="0"/>
      <c r="DHO29" s="0"/>
      <c r="DHP29" s="0"/>
      <c r="DHQ29" s="0"/>
      <c r="DHR29" s="0"/>
      <c r="DHS29" s="0"/>
      <c r="DHT29" s="0"/>
      <c r="DHU29" s="0"/>
      <c r="DHV29" s="0"/>
      <c r="DHW29" s="0"/>
      <c r="DHX29" s="0"/>
      <c r="DHY29" s="0"/>
      <c r="DHZ29" s="0"/>
      <c r="DIA29" s="0"/>
      <c r="DIB29" s="0"/>
      <c r="DIC29" s="0"/>
      <c r="DID29" s="0"/>
      <c r="DIE29" s="0"/>
      <c r="DIF29" s="0"/>
      <c r="DIG29" s="0"/>
      <c r="DIH29" s="0"/>
      <c r="DII29" s="0"/>
      <c r="DIJ29" s="0"/>
      <c r="DIK29" s="0"/>
      <c r="DIL29" s="0"/>
      <c r="DIM29" s="0"/>
      <c r="DIN29" s="0"/>
      <c r="DIO29" s="0"/>
      <c r="DIP29" s="0"/>
      <c r="DIQ29" s="0"/>
      <c r="DIR29" s="0"/>
      <c r="DIS29" s="0"/>
      <c r="DIT29" s="0"/>
      <c r="DIU29" s="0"/>
      <c r="DIV29" s="0"/>
      <c r="DIW29" s="0"/>
      <c r="DIX29" s="0"/>
      <c r="DIY29" s="0"/>
      <c r="DIZ29" s="0"/>
      <c r="DJA29" s="0"/>
      <c r="DJB29" s="0"/>
      <c r="DJC29" s="0"/>
      <c r="DJD29" s="0"/>
      <c r="DJE29" s="0"/>
      <c r="DJF29" s="0"/>
      <c r="DJG29" s="0"/>
      <c r="DJH29" s="0"/>
      <c r="DJI29" s="0"/>
      <c r="DJJ29" s="0"/>
      <c r="DJK29" s="0"/>
      <c r="DJL29" s="0"/>
      <c r="DJM29" s="0"/>
      <c r="DJN29" s="0"/>
      <c r="DJO29" s="0"/>
      <c r="DJP29" s="0"/>
      <c r="DJQ29" s="0"/>
      <c r="DJR29" s="0"/>
      <c r="DJS29" s="0"/>
      <c r="DJT29" s="0"/>
      <c r="DJU29" s="0"/>
      <c r="DJV29" s="0"/>
      <c r="DJW29" s="0"/>
      <c r="DJX29" s="0"/>
      <c r="DJY29" s="0"/>
      <c r="DJZ29" s="0"/>
      <c r="DKA29" s="0"/>
      <c r="DKB29" s="0"/>
      <c r="DKC29" s="0"/>
      <c r="DKD29" s="0"/>
      <c r="DKE29" s="0"/>
      <c r="DKF29" s="0"/>
      <c r="DKG29" s="0"/>
      <c r="DKH29" s="0"/>
      <c r="DKI29" s="0"/>
      <c r="DKJ29" s="0"/>
      <c r="DKK29" s="0"/>
      <c r="DKL29" s="0"/>
      <c r="DKM29" s="0"/>
      <c r="DKN29" s="0"/>
      <c r="DKO29" s="0"/>
      <c r="DKP29" s="0"/>
      <c r="DKQ29" s="0"/>
      <c r="DKR29" s="0"/>
      <c r="DKS29" s="0"/>
      <c r="DKT29" s="0"/>
      <c r="DKU29" s="0"/>
      <c r="DKV29" s="0"/>
      <c r="DKW29" s="0"/>
      <c r="DKX29" s="0"/>
      <c r="DKY29" s="0"/>
      <c r="DKZ29" s="0"/>
      <c r="DLA29" s="0"/>
      <c r="DLB29" s="0"/>
      <c r="DLC29" s="0"/>
      <c r="DLD29" s="0"/>
      <c r="DLE29" s="0"/>
      <c r="DLF29" s="0"/>
      <c r="DLG29" s="0"/>
      <c r="DLH29" s="0"/>
      <c r="DLI29" s="0"/>
      <c r="DLJ29" s="0"/>
      <c r="DLK29" s="0"/>
      <c r="DLL29" s="0"/>
      <c r="DLM29" s="0"/>
      <c r="DLN29" s="0"/>
      <c r="DLO29" s="0"/>
      <c r="DLP29" s="0"/>
      <c r="DLQ29" s="0"/>
      <c r="DLR29" s="0"/>
      <c r="DLS29" s="0"/>
      <c r="DLT29" s="0"/>
      <c r="DLU29" s="0"/>
      <c r="DLV29" s="0"/>
      <c r="DLW29" s="0"/>
      <c r="DLX29" s="0"/>
      <c r="DLY29" s="0"/>
      <c r="DLZ29" s="0"/>
      <c r="DMA29" s="0"/>
      <c r="DMB29" s="0"/>
      <c r="DMC29" s="0"/>
      <c r="DMD29" s="0"/>
      <c r="DME29" s="0"/>
      <c r="DMF29" s="0"/>
      <c r="DMG29" s="0"/>
      <c r="DMH29" s="0"/>
      <c r="DMI29" s="0"/>
      <c r="DMJ29" s="0"/>
      <c r="DMK29" s="0"/>
      <c r="DML29" s="0"/>
      <c r="DMM29" s="0"/>
      <c r="DMN29" s="0"/>
      <c r="DMO29" s="0"/>
      <c r="DMP29" s="0"/>
      <c r="DMQ29" s="0"/>
      <c r="DMR29" s="0"/>
      <c r="DMS29" s="0"/>
      <c r="DMT29" s="0"/>
      <c r="DMU29" s="0"/>
      <c r="DMV29" s="0"/>
      <c r="DMW29" s="0"/>
      <c r="DMX29" s="0"/>
      <c r="DMY29" s="0"/>
      <c r="DMZ29" s="0"/>
      <c r="DNA29" s="0"/>
      <c r="DNB29" s="0"/>
      <c r="DNC29" s="0"/>
      <c r="DND29" s="0"/>
      <c r="DNE29" s="0"/>
      <c r="DNF29" s="0"/>
      <c r="DNG29" s="0"/>
      <c r="DNH29" s="0"/>
      <c r="DNI29" s="0"/>
      <c r="DNJ29" s="0"/>
      <c r="DNK29" s="0"/>
      <c r="DNL29" s="0"/>
      <c r="DNM29" s="0"/>
      <c r="DNN29" s="0"/>
      <c r="DNO29" s="0"/>
      <c r="DNP29" s="0"/>
      <c r="DNQ29" s="0"/>
      <c r="DNR29" s="0"/>
      <c r="DNS29" s="0"/>
      <c r="DNT29" s="0"/>
      <c r="DNU29" s="0"/>
      <c r="DNV29" s="0"/>
      <c r="DNW29" s="0"/>
      <c r="DNX29" s="0"/>
      <c r="DNY29" s="0"/>
      <c r="DNZ29" s="0"/>
      <c r="DOA29" s="0"/>
      <c r="DOB29" s="0"/>
      <c r="DOC29" s="0"/>
      <c r="DOD29" s="0"/>
      <c r="DOE29" s="0"/>
      <c r="DOF29" s="0"/>
      <c r="DOG29" s="0"/>
      <c r="DOH29" s="0"/>
      <c r="DOI29" s="0"/>
      <c r="DOJ29" s="0"/>
      <c r="DOK29" s="0"/>
      <c r="DOL29" s="0"/>
      <c r="DOM29" s="0"/>
      <c r="DON29" s="0"/>
      <c r="DOO29" s="0"/>
      <c r="DOP29" s="0"/>
      <c r="DOQ29" s="0"/>
      <c r="DOR29" s="0"/>
      <c r="DOS29" s="0"/>
      <c r="DOT29" s="0"/>
      <c r="DOU29" s="0"/>
      <c r="DOV29" s="0"/>
      <c r="DOW29" s="0"/>
      <c r="DOX29" s="0"/>
      <c r="DOY29" s="0"/>
      <c r="DOZ29" s="0"/>
      <c r="DPA29" s="0"/>
      <c r="DPB29" s="0"/>
      <c r="DPC29" s="0"/>
      <c r="DPD29" s="0"/>
      <c r="DPE29" s="0"/>
      <c r="DPF29" s="0"/>
      <c r="DPG29" s="0"/>
      <c r="DPH29" s="0"/>
      <c r="DPI29" s="0"/>
      <c r="DPJ29" s="0"/>
      <c r="DPK29" s="0"/>
      <c r="DPL29" s="0"/>
      <c r="DPM29" s="0"/>
      <c r="DPN29" s="0"/>
      <c r="DPO29" s="0"/>
      <c r="DPP29" s="0"/>
      <c r="DPQ29" s="0"/>
      <c r="DPR29" s="0"/>
      <c r="DPS29" s="0"/>
      <c r="DPT29" s="0"/>
      <c r="DPU29" s="0"/>
      <c r="DPV29" s="0"/>
      <c r="DPW29" s="0"/>
      <c r="DPX29" s="0"/>
      <c r="DPY29" s="0"/>
      <c r="DPZ29" s="0"/>
      <c r="DQA29" s="0"/>
      <c r="DQB29" s="0"/>
      <c r="DQC29" s="0"/>
      <c r="DQD29" s="0"/>
      <c r="DQE29" s="0"/>
      <c r="DQF29" s="0"/>
      <c r="DQG29" s="0"/>
      <c r="DQH29" s="0"/>
      <c r="DQI29" s="0"/>
      <c r="DQJ29" s="0"/>
      <c r="DQK29" s="0"/>
      <c r="DQL29" s="0"/>
      <c r="DQM29" s="0"/>
      <c r="DQN29" s="0"/>
      <c r="DQO29" s="0"/>
      <c r="DQP29" s="0"/>
      <c r="DQQ29" s="0"/>
      <c r="DQR29" s="0"/>
      <c r="DQS29" s="0"/>
      <c r="DQT29" s="0"/>
      <c r="DQU29" s="0"/>
      <c r="DQV29" s="0"/>
      <c r="DQW29" s="0"/>
      <c r="DQX29" s="0"/>
      <c r="DQY29" s="0"/>
      <c r="DQZ29" s="0"/>
      <c r="DRA29" s="0"/>
      <c r="DRB29" s="0"/>
      <c r="DRC29" s="0"/>
      <c r="DRD29" s="0"/>
      <c r="DRE29" s="0"/>
      <c r="DRF29" s="0"/>
      <c r="DRG29" s="0"/>
      <c r="DRH29" s="0"/>
      <c r="DRI29" s="0"/>
      <c r="DRJ29" s="0"/>
      <c r="DRK29" s="0"/>
      <c r="DRL29" s="0"/>
      <c r="DRM29" s="0"/>
      <c r="DRN29" s="0"/>
      <c r="DRO29" s="0"/>
      <c r="DRP29" s="0"/>
      <c r="DRQ29" s="0"/>
      <c r="DRR29" s="0"/>
      <c r="DRS29" s="0"/>
      <c r="DRT29" s="0"/>
      <c r="DRU29" s="0"/>
      <c r="DRV29" s="0"/>
      <c r="DRW29" s="0"/>
      <c r="DRX29" s="0"/>
      <c r="DRY29" s="0"/>
      <c r="DRZ29" s="0"/>
      <c r="DSA29" s="0"/>
      <c r="DSB29" s="0"/>
      <c r="DSC29" s="0"/>
      <c r="DSD29" s="0"/>
      <c r="DSE29" s="0"/>
      <c r="DSF29" s="0"/>
      <c r="DSG29" s="0"/>
      <c r="DSH29" s="0"/>
      <c r="DSI29" s="0"/>
      <c r="DSJ29" s="0"/>
      <c r="DSK29" s="0"/>
      <c r="DSL29" s="0"/>
      <c r="DSM29" s="0"/>
      <c r="DSN29" s="0"/>
      <c r="DSO29" s="0"/>
      <c r="DSP29" s="0"/>
      <c r="DSQ29" s="0"/>
      <c r="DSR29" s="0"/>
      <c r="DSS29" s="0"/>
      <c r="DST29" s="0"/>
      <c r="DSU29" s="0"/>
      <c r="DSV29" s="0"/>
      <c r="DSW29" s="0"/>
      <c r="DSX29" s="0"/>
      <c r="DSY29" s="0"/>
      <c r="DSZ29" s="0"/>
      <c r="DTA29" s="0"/>
      <c r="DTB29" s="0"/>
      <c r="DTC29" s="0"/>
      <c r="DTD29" s="0"/>
      <c r="DTE29" s="0"/>
      <c r="DTF29" s="0"/>
      <c r="DTG29" s="0"/>
      <c r="DTH29" s="0"/>
      <c r="DTI29" s="0"/>
      <c r="DTJ29" s="0"/>
      <c r="DTK29" s="0"/>
      <c r="DTL29" s="0"/>
      <c r="DTM29" s="0"/>
      <c r="DTN29" s="0"/>
      <c r="DTO29" s="0"/>
      <c r="DTP29" s="0"/>
      <c r="DTQ29" s="0"/>
      <c r="DTR29" s="0"/>
      <c r="DTS29" s="0"/>
      <c r="DTT29" s="0"/>
      <c r="DTU29" s="0"/>
      <c r="DTV29" s="0"/>
      <c r="DTW29" s="0"/>
      <c r="DTX29" s="0"/>
      <c r="DTY29" s="0"/>
      <c r="DTZ29" s="0"/>
      <c r="DUA29" s="0"/>
      <c r="DUB29" s="0"/>
      <c r="DUC29" s="0"/>
      <c r="DUD29" s="0"/>
      <c r="DUE29" s="0"/>
      <c r="DUF29" s="0"/>
      <c r="DUG29" s="0"/>
      <c r="DUH29" s="0"/>
      <c r="DUI29" s="0"/>
      <c r="DUJ29" s="0"/>
      <c r="DUK29" s="0"/>
      <c r="DUL29" s="0"/>
      <c r="DUM29" s="0"/>
      <c r="DUN29" s="0"/>
      <c r="DUO29" s="0"/>
      <c r="DUP29" s="0"/>
      <c r="DUQ29" s="0"/>
      <c r="DUR29" s="0"/>
      <c r="DUS29" s="0"/>
      <c r="DUT29" s="0"/>
      <c r="DUU29" s="0"/>
      <c r="DUV29" s="0"/>
      <c r="DUW29" s="0"/>
      <c r="DUX29" s="0"/>
      <c r="DUY29" s="0"/>
      <c r="DUZ29" s="0"/>
      <c r="DVA29" s="0"/>
      <c r="DVB29" s="0"/>
      <c r="DVC29" s="0"/>
      <c r="DVD29" s="0"/>
      <c r="DVE29" s="0"/>
      <c r="DVF29" s="0"/>
      <c r="DVG29" s="0"/>
      <c r="DVH29" s="0"/>
      <c r="DVI29" s="0"/>
      <c r="DVJ29" s="0"/>
      <c r="DVK29" s="0"/>
      <c r="DVL29" s="0"/>
      <c r="DVM29" s="0"/>
      <c r="DVN29" s="0"/>
      <c r="DVO29" s="0"/>
      <c r="DVP29" s="0"/>
      <c r="DVQ29" s="0"/>
      <c r="DVR29" s="0"/>
      <c r="DVS29" s="0"/>
      <c r="DVT29" s="0"/>
      <c r="DVU29" s="0"/>
      <c r="DVV29" s="0"/>
      <c r="DVW29" s="0"/>
      <c r="DVX29" s="0"/>
      <c r="DVY29" s="0"/>
      <c r="DVZ29" s="0"/>
      <c r="DWA29" s="0"/>
      <c r="DWB29" s="0"/>
      <c r="DWC29" s="0"/>
      <c r="DWD29" s="0"/>
      <c r="DWE29" s="0"/>
      <c r="DWF29" s="0"/>
      <c r="DWG29" s="0"/>
      <c r="DWH29" s="0"/>
      <c r="DWI29" s="0"/>
      <c r="DWJ29" s="0"/>
      <c r="DWK29" s="0"/>
      <c r="DWL29" s="0"/>
      <c r="DWM29" s="0"/>
      <c r="DWN29" s="0"/>
      <c r="DWO29" s="0"/>
      <c r="DWP29" s="0"/>
      <c r="DWQ29" s="0"/>
      <c r="DWR29" s="0"/>
      <c r="DWS29" s="0"/>
      <c r="DWT29" s="0"/>
      <c r="DWU29" s="0"/>
      <c r="DWV29" s="0"/>
      <c r="DWW29" s="0"/>
      <c r="DWX29" s="0"/>
      <c r="DWY29" s="0"/>
      <c r="DWZ29" s="0"/>
      <c r="DXA29" s="0"/>
      <c r="DXB29" s="0"/>
      <c r="DXC29" s="0"/>
      <c r="DXD29" s="0"/>
      <c r="DXE29" s="0"/>
      <c r="DXF29" s="0"/>
      <c r="DXG29" s="0"/>
      <c r="DXH29" s="0"/>
      <c r="DXI29" s="0"/>
      <c r="DXJ29" s="0"/>
      <c r="DXK29" s="0"/>
      <c r="DXL29" s="0"/>
      <c r="DXM29" s="0"/>
      <c r="DXN29" s="0"/>
      <c r="DXO29" s="0"/>
      <c r="DXP29" s="0"/>
      <c r="DXQ29" s="0"/>
      <c r="DXR29" s="0"/>
      <c r="DXS29" s="0"/>
      <c r="DXT29" s="0"/>
      <c r="DXU29" s="0"/>
      <c r="DXV29" s="0"/>
      <c r="DXW29" s="0"/>
      <c r="DXX29" s="0"/>
      <c r="DXY29" s="0"/>
      <c r="DXZ29" s="0"/>
      <c r="DYA29" s="0"/>
      <c r="DYB29" s="0"/>
      <c r="DYC29" s="0"/>
      <c r="DYD29" s="0"/>
      <c r="DYE29" s="0"/>
      <c r="DYF29" s="0"/>
      <c r="DYG29" s="0"/>
      <c r="DYH29" s="0"/>
      <c r="DYI29" s="0"/>
      <c r="DYJ29" s="0"/>
      <c r="DYK29" s="0"/>
      <c r="DYL29" s="0"/>
      <c r="DYM29" s="0"/>
      <c r="DYN29" s="0"/>
      <c r="DYO29" s="0"/>
      <c r="DYP29" s="0"/>
      <c r="DYQ29" s="0"/>
      <c r="DYR29" s="0"/>
      <c r="DYS29" s="0"/>
      <c r="DYT29" s="0"/>
      <c r="DYU29" s="0"/>
      <c r="DYV29" s="0"/>
      <c r="DYW29" s="0"/>
      <c r="DYX29" s="0"/>
      <c r="DYY29" s="0"/>
      <c r="DYZ29" s="0"/>
      <c r="DZA29" s="0"/>
      <c r="DZB29" s="0"/>
      <c r="DZC29" s="0"/>
      <c r="DZD29" s="0"/>
      <c r="DZE29" s="0"/>
      <c r="DZF29" s="0"/>
      <c r="DZG29" s="0"/>
      <c r="DZH29" s="0"/>
      <c r="DZI29" s="0"/>
      <c r="DZJ29" s="0"/>
      <c r="DZK29" s="0"/>
      <c r="DZL29" s="0"/>
      <c r="DZM29" s="0"/>
      <c r="DZN29" s="0"/>
      <c r="DZO29" s="0"/>
      <c r="DZP29" s="0"/>
      <c r="DZQ29" s="0"/>
      <c r="DZR29" s="0"/>
      <c r="DZS29" s="0"/>
      <c r="DZT29" s="0"/>
      <c r="DZU29" s="0"/>
      <c r="DZV29" s="0"/>
      <c r="DZW29" s="0"/>
      <c r="DZX29" s="0"/>
      <c r="DZY29" s="0"/>
      <c r="DZZ29" s="0"/>
      <c r="EAA29" s="0"/>
      <c r="EAB29" s="0"/>
      <c r="EAC29" s="0"/>
      <c r="EAD29" s="0"/>
      <c r="EAE29" s="0"/>
      <c r="EAF29" s="0"/>
      <c r="EAG29" s="0"/>
      <c r="EAH29" s="0"/>
      <c r="EAI29" s="0"/>
      <c r="EAJ29" s="0"/>
      <c r="EAK29" s="0"/>
      <c r="EAL29" s="0"/>
      <c r="EAM29" s="0"/>
      <c r="EAN29" s="0"/>
      <c r="EAO29" s="0"/>
      <c r="EAP29" s="0"/>
      <c r="EAQ29" s="0"/>
      <c r="EAR29" s="0"/>
      <c r="EAS29" s="0"/>
      <c r="EAT29" s="0"/>
      <c r="EAU29" s="0"/>
      <c r="EAV29" s="0"/>
      <c r="EAW29" s="0"/>
      <c r="EAX29" s="0"/>
      <c r="EAY29" s="0"/>
      <c r="EAZ29" s="0"/>
      <c r="EBA29" s="0"/>
      <c r="EBB29" s="0"/>
      <c r="EBC29" s="0"/>
      <c r="EBD29" s="0"/>
      <c r="EBE29" s="0"/>
      <c r="EBF29" s="0"/>
      <c r="EBG29" s="0"/>
      <c r="EBH29" s="0"/>
      <c r="EBI29" s="0"/>
      <c r="EBJ29" s="0"/>
      <c r="EBK29" s="0"/>
      <c r="EBL29" s="0"/>
      <c r="EBM29" s="0"/>
      <c r="EBN29" s="0"/>
      <c r="EBO29" s="0"/>
      <c r="EBP29" s="0"/>
      <c r="EBQ29" s="0"/>
      <c r="EBR29" s="0"/>
      <c r="EBS29" s="0"/>
      <c r="EBT29" s="0"/>
      <c r="EBU29" s="0"/>
      <c r="EBV29" s="0"/>
      <c r="EBW29" s="0"/>
      <c r="EBX29" s="0"/>
      <c r="EBY29" s="0"/>
      <c r="EBZ29" s="0"/>
      <c r="ECA29" s="0"/>
      <c r="ECB29" s="0"/>
      <c r="ECC29" s="0"/>
      <c r="ECD29" s="0"/>
      <c r="ECE29" s="0"/>
      <c r="ECF29" s="0"/>
      <c r="ECG29" s="0"/>
      <c r="ECH29" s="0"/>
      <c r="ECI29" s="0"/>
      <c r="ECJ29" s="0"/>
      <c r="ECK29" s="0"/>
      <c r="ECL29" s="0"/>
      <c r="ECM29" s="0"/>
      <c r="ECN29" s="0"/>
      <c r="ECO29" s="0"/>
      <c r="ECP29" s="0"/>
      <c r="ECQ29" s="0"/>
      <c r="ECR29" s="0"/>
      <c r="ECS29" s="0"/>
      <c r="ECT29" s="0"/>
      <c r="ECU29" s="0"/>
      <c r="ECV29" s="0"/>
      <c r="ECW29" s="0"/>
      <c r="ECX29" s="0"/>
      <c r="ECY29" s="0"/>
      <c r="ECZ29" s="0"/>
      <c r="EDA29" s="0"/>
      <c r="EDB29" s="0"/>
      <c r="EDC29" s="0"/>
      <c r="EDD29" s="0"/>
      <c r="EDE29" s="0"/>
      <c r="EDF29" s="0"/>
      <c r="EDG29" s="0"/>
      <c r="EDH29" s="0"/>
      <c r="EDI29" s="0"/>
      <c r="EDJ29" s="0"/>
      <c r="EDK29" s="0"/>
      <c r="EDL29" s="0"/>
      <c r="EDM29" s="0"/>
      <c r="EDN29" s="0"/>
      <c r="EDO29" s="0"/>
      <c r="EDP29" s="0"/>
      <c r="EDQ29" s="0"/>
      <c r="EDR29" s="0"/>
      <c r="EDS29" s="0"/>
      <c r="EDT29" s="0"/>
      <c r="EDU29" s="0"/>
      <c r="EDV29" s="0"/>
      <c r="EDW29" s="0"/>
      <c r="EDX29" s="0"/>
      <c r="EDY29" s="0"/>
      <c r="EDZ29" s="0"/>
      <c r="EEA29" s="0"/>
      <c r="EEB29" s="0"/>
      <c r="EEC29" s="0"/>
      <c r="EED29" s="0"/>
      <c r="EEE29" s="0"/>
      <c r="EEF29" s="0"/>
      <c r="EEG29" s="0"/>
      <c r="EEH29" s="0"/>
      <c r="EEI29" s="0"/>
      <c r="EEJ29" s="0"/>
      <c r="EEK29" s="0"/>
      <c r="EEL29" s="0"/>
      <c r="EEM29" s="0"/>
      <c r="EEN29" s="0"/>
      <c r="EEO29" s="0"/>
      <c r="EEP29" s="0"/>
      <c r="EEQ29" s="0"/>
      <c r="EER29" s="0"/>
      <c r="EES29" s="0"/>
      <c r="EET29" s="0"/>
      <c r="EEU29" s="0"/>
      <c r="EEV29" s="0"/>
      <c r="EEW29" s="0"/>
      <c r="EEX29" s="0"/>
      <c r="EEY29" s="0"/>
      <c r="EEZ29" s="0"/>
      <c r="EFA29" s="0"/>
      <c r="EFB29" s="0"/>
      <c r="EFC29" s="0"/>
      <c r="EFD29" s="0"/>
      <c r="EFE29" s="0"/>
      <c r="EFF29" s="0"/>
      <c r="EFG29" s="0"/>
      <c r="EFH29" s="0"/>
      <c r="EFI29" s="0"/>
      <c r="EFJ29" s="0"/>
      <c r="EFK29" s="0"/>
      <c r="EFL29" s="0"/>
      <c r="EFM29" s="0"/>
      <c r="EFN29" s="0"/>
      <c r="EFO29" s="0"/>
      <c r="EFP29" s="0"/>
      <c r="EFQ29" s="0"/>
      <c r="EFR29" s="0"/>
      <c r="EFS29" s="0"/>
      <c r="EFT29" s="0"/>
      <c r="EFU29" s="0"/>
      <c r="EFV29" s="0"/>
      <c r="EFW29" s="0"/>
      <c r="EFX29" s="0"/>
      <c r="EFY29" s="0"/>
      <c r="EFZ29" s="0"/>
      <c r="EGA29" s="0"/>
      <c r="EGB29" s="0"/>
      <c r="EGC29" s="0"/>
      <c r="EGD29" s="0"/>
      <c r="EGE29" s="0"/>
      <c r="EGF29" s="0"/>
      <c r="EGG29" s="0"/>
      <c r="EGH29" s="0"/>
      <c r="EGI29" s="0"/>
      <c r="EGJ29" s="0"/>
      <c r="EGK29" s="0"/>
      <c r="EGL29" s="0"/>
      <c r="EGM29" s="0"/>
      <c r="EGN29" s="0"/>
      <c r="EGO29" s="0"/>
      <c r="EGP29" s="0"/>
      <c r="EGQ29" s="0"/>
      <c r="EGR29" s="0"/>
      <c r="EGS29" s="0"/>
      <c r="EGT29" s="0"/>
      <c r="EGU29" s="0"/>
      <c r="EGV29" s="0"/>
      <c r="EGW29" s="0"/>
      <c r="EGX29" s="0"/>
      <c r="EGY29" s="0"/>
      <c r="EGZ29" s="0"/>
      <c r="EHA29" s="0"/>
      <c r="EHB29" s="0"/>
      <c r="EHC29" s="0"/>
      <c r="EHD29" s="0"/>
      <c r="EHE29" s="0"/>
      <c r="EHF29" s="0"/>
      <c r="EHG29" s="0"/>
      <c r="EHH29" s="0"/>
      <c r="EHI29" s="0"/>
      <c r="EHJ29" s="0"/>
      <c r="EHK29" s="0"/>
      <c r="EHL29" s="0"/>
      <c r="EHM29" s="0"/>
      <c r="EHN29" s="0"/>
      <c r="EHO29" s="0"/>
      <c r="EHP29" s="0"/>
      <c r="EHQ29" s="0"/>
      <c r="EHR29" s="0"/>
      <c r="EHS29" s="0"/>
      <c r="EHT29" s="0"/>
      <c r="EHU29" s="0"/>
      <c r="EHV29" s="0"/>
      <c r="EHW29" s="0"/>
      <c r="EHX29" s="0"/>
      <c r="EHY29" s="0"/>
      <c r="EHZ29" s="0"/>
      <c r="EIA29" s="0"/>
      <c r="EIB29" s="0"/>
      <c r="EIC29" s="0"/>
      <c r="EID29" s="0"/>
      <c r="EIE29" s="0"/>
      <c r="EIF29" s="0"/>
      <c r="EIG29" s="0"/>
      <c r="EIH29" s="0"/>
      <c r="EII29" s="0"/>
      <c r="EIJ29" s="0"/>
      <c r="EIK29" s="0"/>
      <c r="EIL29" s="0"/>
      <c r="EIM29" s="0"/>
      <c r="EIN29" s="0"/>
      <c r="EIO29" s="0"/>
      <c r="EIP29" s="0"/>
      <c r="EIQ29" s="0"/>
      <c r="EIR29" s="0"/>
      <c r="EIS29" s="0"/>
      <c r="EIT29" s="0"/>
      <c r="EIU29" s="0"/>
      <c r="EIV29" s="0"/>
      <c r="EIW29" s="0"/>
      <c r="EIX29" s="0"/>
      <c r="EIY29" s="0"/>
      <c r="EIZ29" s="0"/>
      <c r="EJA29" s="0"/>
      <c r="EJB29" s="0"/>
      <c r="EJC29" s="0"/>
      <c r="EJD29" s="0"/>
      <c r="EJE29" s="0"/>
      <c r="EJF29" s="0"/>
      <c r="EJG29" s="0"/>
      <c r="EJH29" s="0"/>
      <c r="EJI29" s="0"/>
      <c r="EJJ29" s="0"/>
      <c r="EJK29" s="0"/>
      <c r="EJL29" s="0"/>
      <c r="EJM29" s="0"/>
      <c r="EJN29" s="0"/>
      <c r="EJO29" s="0"/>
      <c r="EJP29" s="0"/>
      <c r="EJQ29" s="0"/>
      <c r="EJR29" s="0"/>
      <c r="EJS29" s="0"/>
      <c r="EJT29" s="0"/>
      <c r="EJU29" s="0"/>
      <c r="EJV29" s="0"/>
      <c r="EJW29" s="0"/>
      <c r="EJX29" s="0"/>
      <c r="EJY29" s="0"/>
      <c r="EJZ29" s="0"/>
      <c r="EKA29" s="0"/>
      <c r="EKB29" s="0"/>
      <c r="EKC29" s="0"/>
      <c r="EKD29" s="0"/>
      <c r="EKE29" s="0"/>
      <c r="EKF29" s="0"/>
      <c r="EKG29" s="0"/>
      <c r="EKH29" s="0"/>
      <c r="EKI29" s="0"/>
      <c r="EKJ29" s="0"/>
      <c r="EKK29" s="0"/>
      <c r="EKL29" s="0"/>
      <c r="EKM29" s="0"/>
      <c r="EKN29" s="0"/>
      <c r="EKO29" s="0"/>
      <c r="EKP29" s="0"/>
      <c r="EKQ29" s="0"/>
      <c r="EKR29" s="0"/>
      <c r="EKS29" s="0"/>
      <c r="EKT29" s="0"/>
      <c r="EKU29" s="0"/>
      <c r="EKV29" s="0"/>
      <c r="EKW29" s="0"/>
      <c r="EKX29" s="0"/>
      <c r="EKY29" s="0"/>
      <c r="EKZ29" s="0"/>
      <c r="ELA29" s="0"/>
      <c r="ELB29" s="0"/>
      <c r="ELC29" s="0"/>
      <c r="ELD29" s="0"/>
      <c r="ELE29" s="0"/>
      <c r="ELF29" s="0"/>
      <c r="ELG29" s="0"/>
      <c r="ELH29" s="0"/>
      <c r="ELI29" s="0"/>
      <c r="ELJ29" s="0"/>
      <c r="ELK29" s="0"/>
      <c r="ELL29" s="0"/>
      <c r="ELM29" s="0"/>
      <c r="ELN29" s="0"/>
      <c r="ELO29" s="0"/>
      <c r="ELP29" s="0"/>
      <c r="ELQ29" s="0"/>
      <c r="ELR29" s="0"/>
      <c r="ELS29" s="0"/>
      <c r="ELT29" s="0"/>
      <c r="ELU29" s="0"/>
      <c r="ELV29" s="0"/>
      <c r="ELW29" s="0"/>
      <c r="ELX29" s="0"/>
      <c r="ELY29" s="0"/>
      <c r="ELZ29" s="0"/>
      <c r="EMA29" s="0"/>
      <c r="EMB29" s="0"/>
      <c r="EMC29" s="0"/>
      <c r="EMD29" s="0"/>
      <c r="EME29" s="0"/>
      <c r="EMF29" s="0"/>
      <c r="EMG29" s="0"/>
      <c r="EMH29" s="0"/>
      <c r="EMI29" s="0"/>
      <c r="EMJ29" s="0"/>
      <c r="EMK29" s="0"/>
      <c r="EML29" s="0"/>
      <c r="EMM29" s="0"/>
      <c r="EMN29" s="0"/>
      <c r="EMO29" s="0"/>
      <c r="EMP29" s="0"/>
      <c r="EMQ29" s="0"/>
      <c r="EMR29" s="0"/>
      <c r="EMS29" s="0"/>
      <c r="EMT29" s="0"/>
      <c r="EMU29" s="0"/>
      <c r="EMV29" s="0"/>
      <c r="EMW29" s="0"/>
      <c r="EMX29" s="0"/>
      <c r="EMY29" s="0"/>
      <c r="EMZ29" s="0"/>
      <c r="ENA29" s="0"/>
      <c r="ENB29" s="0"/>
      <c r="ENC29" s="0"/>
      <c r="END29" s="0"/>
      <c r="ENE29" s="0"/>
      <c r="ENF29" s="0"/>
      <c r="ENG29" s="0"/>
      <c r="ENH29" s="0"/>
      <c r="ENI29" s="0"/>
      <c r="ENJ29" s="0"/>
      <c r="ENK29" s="0"/>
      <c r="ENL29" s="0"/>
      <c r="ENM29" s="0"/>
      <c r="ENN29" s="0"/>
      <c r="ENO29" s="0"/>
      <c r="ENP29" s="0"/>
      <c r="ENQ29" s="0"/>
      <c r="ENR29" s="0"/>
      <c r="ENS29" s="0"/>
      <c r="ENT29" s="0"/>
      <c r="ENU29" s="0"/>
      <c r="ENV29" s="0"/>
      <c r="ENW29" s="0"/>
      <c r="ENX29" s="0"/>
      <c r="ENY29" s="0"/>
      <c r="ENZ29" s="0"/>
      <c r="EOA29" s="0"/>
      <c r="EOB29" s="0"/>
      <c r="EOC29" s="0"/>
      <c r="EOD29" s="0"/>
      <c r="EOE29" s="0"/>
      <c r="EOF29" s="0"/>
      <c r="EOG29" s="0"/>
      <c r="EOH29" s="0"/>
      <c r="EOI29" s="0"/>
      <c r="EOJ29" s="0"/>
      <c r="EOK29" s="0"/>
      <c r="EOL29" s="0"/>
      <c r="EOM29" s="0"/>
      <c r="EON29" s="0"/>
      <c r="EOO29" s="0"/>
      <c r="EOP29" s="0"/>
      <c r="EOQ29" s="0"/>
      <c r="EOR29" s="0"/>
      <c r="EOS29" s="0"/>
      <c r="EOT29" s="0"/>
      <c r="EOU29" s="0"/>
      <c r="EOV29" s="0"/>
      <c r="EOW29" s="0"/>
      <c r="EOX29" s="0"/>
      <c r="EOY29" s="0"/>
      <c r="EOZ29" s="0"/>
      <c r="EPA29" s="0"/>
      <c r="EPB29" s="0"/>
      <c r="EPC29" s="0"/>
      <c r="EPD29" s="0"/>
      <c r="EPE29" s="0"/>
      <c r="EPF29" s="0"/>
      <c r="EPG29" s="0"/>
      <c r="EPH29" s="0"/>
      <c r="EPI29" s="0"/>
      <c r="EPJ29" s="0"/>
      <c r="EPK29" s="0"/>
      <c r="EPL29" s="0"/>
      <c r="EPM29" s="0"/>
      <c r="EPN29" s="0"/>
      <c r="EPO29" s="0"/>
      <c r="EPP29" s="0"/>
      <c r="EPQ29" s="0"/>
      <c r="EPR29" s="0"/>
      <c r="EPS29" s="0"/>
      <c r="EPT29" s="0"/>
      <c r="EPU29" s="0"/>
      <c r="EPV29" s="0"/>
      <c r="EPW29" s="0"/>
      <c r="EPX29" s="0"/>
      <c r="EPY29" s="0"/>
      <c r="EPZ29" s="0"/>
      <c r="EQA29" s="0"/>
      <c r="EQB29" s="0"/>
      <c r="EQC29" s="0"/>
      <c r="EQD29" s="0"/>
      <c r="EQE29" s="0"/>
      <c r="EQF29" s="0"/>
      <c r="EQG29" s="0"/>
      <c r="EQH29" s="0"/>
      <c r="EQI29" s="0"/>
      <c r="EQJ29" s="0"/>
      <c r="EQK29" s="0"/>
      <c r="EQL29" s="0"/>
      <c r="EQM29" s="0"/>
      <c r="EQN29" s="0"/>
      <c r="EQO29" s="0"/>
      <c r="EQP29" s="0"/>
      <c r="EQQ29" s="0"/>
      <c r="EQR29" s="0"/>
      <c r="EQS29" s="0"/>
      <c r="EQT29" s="0"/>
      <c r="EQU29" s="0"/>
      <c r="EQV29" s="0"/>
      <c r="EQW29" s="0"/>
      <c r="EQX29" s="0"/>
      <c r="EQY29" s="0"/>
      <c r="EQZ29" s="0"/>
      <c r="ERA29" s="0"/>
      <c r="ERB29" s="0"/>
      <c r="ERC29" s="0"/>
      <c r="ERD29" s="0"/>
      <c r="ERE29" s="0"/>
      <c r="ERF29" s="0"/>
      <c r="ERG29" s="0"/>
      <c r="ERH29" s="0"/>
      <c r="ERI29" s="0"/>
      <c r="ERJ29" s="0"/>
      <c r="ERK29" s="0"/>
      <c r="ERL29" s="0"/>
      <c r="ERM29" s="0"/>
      <c r="ERN29" s="0"/>
      <c r="ERO29" s="0"/>
      <c r="ERP29" s="0"/>
      <c r="ERQ29" s="0"/>
      <c r="ERR29" s="0"/>
      <c r="ERS29" s="0"/>
      <c r="ERT29" s="0"/>
      <c r="ERU29" s="0"/>
      <c r="ERV29" s="0"/>
      <c r="ERW29" s="0"/>
      <c r="ERX29" s="0"/>
      <c r="ERY29" s="0"/>
      <c r="ERZ29" s="0"/>
      <c r="ESA29" s="0"/>
      <c r="ESB29" s="0"/>
      <c r="ESC29" s="0"/>
      <c r="ESD29" s="0"/>
      <c r="ESE29" s="0"/>
      <c r="ESF29" s="0"/>
      <c r="ESG29" s="0"/>
      <c r="ESH29" s="0"/>
      <c r="ESI29" s="0"/>
      <c r="ESJ29" s="0"/>
      <c r="ESK29" s="0"/>
      <c r="ESL29" s="0"/>
      <c r="ESM29" s="0"/>
      <c r="ESN29" s="0"/>
      <c r="ESO29" s="0"/>
      <c r="ESP29" s="0"/>
      <c r="ESQ29" s="0"/>
      <c r="ESR29" s="0"/>
      <c r="ESS29" s="0"/>
      <c r="EST29" s="0"/>
      <c r="ESU29" s="0"/>
      <c r="ESV29" s="0"/>
      <c r="ESW29" s="0"/>
      <c r="ESX29" s="0"/>
      <c r="ESY29" s="0"/>
      <c r="ESZ29" s="0"/>
      <c r="ETA29" s="0"/>
      <c r="ETB29" s="0"/>
      <c r="ETC29" s="0"/>
      <c r="ETD29" s="0"/>
      <c r="ETE29" s="0"/>
      <c r="ETF29" s="0"/>
      <c r="ETG29" s="0"/>
      <c r="ETH29" s="0"/>
      <c r="ETI29" s="0"/>
      <c r="ETJ29" s="0"/>
      <c r="ETK29" s="0"/>
      <c r="ETL29" s="0"/>
      <c r="ETM29" s="0"/>
      <c r="ETN29" s="0"/>
      <c r="ETO29" s="0"/>
      <c r="ETP29" s="0"/>
      <c r="ETQ29" s="0"/>
      <c r="ETR29" s="0"/>
      <c r="ETS29" s="0"/>
      <c r="ETT29" s="0"/>
      <c r="ETU29" s="0"/>
      <c r="ETV29" s="0"/>
      <c r="ETW29" s="0"/>
      <c r="ETX29" s="0"/>
      <c r="ETY29" s="0"/>
      <c r="ETZ29" s="0"/>
      <c r="EUA29" s="0"/>
      <c r="EUB29" s="0"/>
      <c r="EUC29" s="0"/>
      <c r="EUD29" s="0"/>
      <c r="EUE29" s="0"/>
      <c r="EUF29" s="0"/>
      <c r="EUG29" s="0"/>
      <c r="EUH29" s="0"/>
      <c r="EUI29" s="0"/>
      <c r="EUJ29" s="0"/>
      <c r="EUK29" s="0"/>
      <c r="EUL29" s="0"/>
      <c r="EUM29" s="0"/>
      <c r="EUN29" s="0"/>
      <c r="EUO29" s="0"/>
      <c r="EUP29" s="0"/>
      <c r="EUQ29" s="0"/>
      <c r="EUR29" s="0"/>
      <c r="EUS29" s="0"/>
      <c r="EUT29" s="0"/>
      <c r="EUU29" s="0"/>
      <c r="EUV29" s="0"/>
      <c r="EUW29" s="0"/>
      <c r="EUX29" s="0"/>
      <c r="EUY29" s="0"/>
      <c r="EUZ29" s="0"/>
      <c r="EVA29" s="0"/>
      <c r="EVB29" s="0"/>
      <c r="EVC29" s="0"/>
      <c r="EVD29" s="0"/>
      <c r="EVE29" s="0"/>
      <c r="EVF29" s="0"/>
      <c r="EVG29" s="0"/>
      <c r="EVH29" s="0"/>
      <c r="EVI29" s="0"/>
      <c r="EVJ29" s="0"/>
      <c r="EVK29" s="0"/>
      <c r="EVL29" s="0"/>
      <c r="EVM29" s="0"/>
      <c r="EVN29" s="0"/>
      <c r="EVO29" s="0"/>
      <c r="EVP29" s="0"/>
      <c r="EVQ29" s="0"/>
      <c r="EVR29" s="0"/>
      <c r="EVS29" s="0"/>
      <c r="EVT29" s="0"/>
      <c r="EVU29" s="0"/>
      <c r="EVV29" s="0"/>
      <c r="EVW29" s="0"/>
      <c r="EVX29" s="0"/>
      <c r="EVY29" s="0"/>
      <c r="EVZ29" s="0"/>
      <c r="EWA29" s="0"/>
      <c r="EWB29" s="0"/>
      <c r="EWC29" s="0"/>
      <c r="EWD29" s="0"/>
      <c r="EWE29" s="0"/>
      <c r="EWF29" s="0"/>
      <c r="EWG29" s="0"/>
      <c r="EWH29" s="0"/>
      <c r="EWI29" s="0"/>
      <c r="EWJ29" s="0"/>
      <c r="EWK29" s="0"/>
      <c r="EWL29" s="0"/>
      <c r="EWM29" s="0"/>
      <c r="EWN29" s="0"/>
      <c r="EWO29" s="0"/>
      <c r="EWP29" s="0"/>
      <c r="EWQ29" s="0"/>
      <c r="EWR29" s="0"/>
      <c r="EWS29" s="0"/>
      <c r="EWT29" s="0"/>
      <c r="EWU29" s="0"/>
      <c r="EWV29" s="0"/>
      <c r="EWW29" s="0"/>
      <c r="EWX29" s="0"/>
      <c r="EWY29" s="0"/>
      <c r="EWZ29" s="0"/>
      <c r="EXA29" s="0"/>
      <c r="EXB29" s="0"/>
      <c r="EXC29" s="0"/>
      <c r="EXD29" s="0"/>
      <c r="EXE29" s="0"/>
      <c r="EXF29" s="0"/>
      <c r="EXG29" s="0"/>
      <c r="EXH29" s="0"/>
      <c r="EXI29" s="0"/>
      <c r="EXJ29" s="0"/>
      <c r="EXK29" s="0"/>
      <c r="EXL29" s="0"/>
      <c r="EXM29" s="0"/>
      <c r="EXN29" s="0"/>
      <c r="EXO29" s="0"/>
      <c r="EXP29" s="0"/>
      <c r="EXQ29" s="0"/>
      <c r="EXR29" s="0"/>
      <c r="EXS29" s="0"/>
      <c r="EXT29" s="0"/>
      <c r="EXU29" s="0"/>
      <c r="EXV29" s="0"/>
      <c r="EXW29" s="0"/>
      <c r="EXX29" s="0"/>
      <c r="EXY29" s="0"/>
      <c r="EXZ29" s="0"/>
      <c r="EYA29" s="0"/>
      <c r="EYB29" s="0"/>
      <c r="EYC29" s="0"/>
      <c r="EYD29" s="0"/>
      <c r="EYE29" s="0"/>
      <c r="EYF29" s="0"/>
      <c r="EYG29" s="0"/>
      <c r="EYH29" s="0"/>
      <c r="EYI29" s="0"/>
      <c r="EYJ29" s="0"/>
      <c r="EYK29" s="0"/>
      <c r="EYL29" s="0"/>
      <c r="EYM29" s="0"/>
      <c r="EYN29" s="0"/>
      <c r="EYO29" s="0"/>
      <c r="EYP29" s="0"/>
      <c r="EYQ29" s="0"/>
      <c r="EYR29" s="0"/>
      <c r="EYS29" s="0"/>
      <c r="EYT29" s="0"/>
      <c r="EYU29" s="0"/>
      <c r="EYV29" s="0"/>
      <c r="EYW29" s="0"/>
      <c r="EYX29" s="0"/>
      <c r="EYY29" s="0"/>
      <c r="EYZ29" s="0"/>
      <c r="EZA29" s="0"/>
      <c r="EZB29" s="0"/>
      <c r="EZC29" s="0"/>
      <c r="EZD29" s="0"/>
      <c r="EZE29" s="0"/>
      <c r="EZF29" s="0"/>
      <c r="EZG29" s="0"/>
      <c r="EZH29" s="0"/>
      <c r="EZI29" s="0"/>
      <c r="EZJ29" s="0"/>
      <c r="EZK29" s="0"/>
      <c r="EZL29" s="0"/>
      <c r="EZM29" s="0"/>
      <c r="EZN29" s="0"/>
      <c r="EZO29" s="0"/>
      <c r="EZP29" s="0"/>
      <c r="EZQ29" s="0"/>
      <c r="EZR29" s="0"/>
      <c r="EZS29" s="0"/>
      <c r="EZT29" s="0"/>
      <c r="EZU29" s="0"/>
      <c r="EZV29" s="0"/>
      <c r="EZW29" s="0"/>
      <c r="EZX29" s="0"/>
      <c r="EZY29" s="0"/>
      <c r="EZZ29" s="0"/>
      <c r="FAA29" s="0"/>
      <c r="FAB29" s="0"/>
      <c r="FAC29" s="0"/>
      <c r="FAD29" s="0"/>
      <c r="FAE29" s="0"/>
      <c r="FAF29" s="0"/>
      <c r="FAG29" s="0"/>
      <c r="FAH29" s="0"/>
      <c r="FAI29" s="0"/>
      <c r="FAJ29" s="0"/>
      <c r="FAK29" s="0"/>
      <c r="FAL29" s="0"/>
      <c r="FAM29" s="0"/>
      <c r="FAN29" s="0"/>
      <c r="FAO29" s="0"/>
      <c r="FAP29" s="0"/>
      <c r="FAQ29" s="0"/>
      <c r="FAR29" s="0"/>
      <c r="FAS29" s="0"/>
      <c r="FAT29" s="0"/>
      <c r="FAU29" s="0"/>
      <c r="FAV29" s="0"/>
      <c r="FAW29" s="0"/>
      <c r="FAX29" s="0"/>
      <c r="FAY29" s="0"/>
      <c r="FAZ29" s="0"/>
      <c r="FBA29" s="0"/>
      <c r="FBB29" s="0"/>
      <c r="FBC29" s="0"/>
      <c r="FBD29" s="0"/>
      <c r="FBE29" s="0"/>
      <c r="FBF29" s="0"/>
      <c r="FBG29" s="0"/>
      <c r="FBH29" s="0"/>
      <c r="FBI29" s="0"/>
      <c r="FBJ29" s="0"/>
      <c r="FBK29" s="0"/>
      <c r="FBL29" s="0"/>
      <c r="FBM29" s="0"/>
      <c r="FBN29" s="0"/>
      <c r="FBO29" s="0"/>
      <c r="FBP29" s="0"/>
      <c r="FBQ29" s="0"/>
      <c r="FBR29" s="0"/>
      <c r="FBS29" s="0"/>
      <c r="FBT29" s="0"/>
      <c r="FBU29" s="0"/>
      <c r="FBV29" s="0"/>
      <c r="FBW29" s="0"/>
      <c r="FBX29" s="0"/>
      <c r="FBY29" s="0"/>
      <c r="FBZ29" s="0"/>
      <c r="FCA29" s="0"/>
      <c r="FCB29" s="0"/>
      <c r="FCC29" s="0"/>
      <c r="FCD29" s="0"/>
      <c r="FCE29" s="0"/>
      <c r="FCF29" s="0"/>
      <c r="FCG29" s="0"/>
      <c r="FCH29" s="0"/>
      <c r="FCI29" s="0"/>
      <c r="FCJ29" s="0"/>
      <c r="FCK29" s="0"/>
      <c r="FCL29" s="0"/>
      <c r="FCM29" s="0"/>
      <c r="FCN29" s="0"/>
      <c r="FCO29" s="0"/>
      <c r="FCP29" s="0"/>
      <c r="FCQ29" s="0"/>
      <c r="FCR29" s="0"/>
      <c r="FCS29" s="0"/>
      <c r="FCT29" s="0"/>
      <c r="FCU29" s="0"/>
      <c r="FCV29" s="0"/>
      <c r="FCW29" s="0"/>
      <c r="FCX29" s="0"/>
      <c r="FCY29" s="0"/>
      <c r="FCZ29" s="0"/>
      <c r="FDA29" s="0"/>
      <c r="FDB29" s="0"/>
      <c r="FDC29" s="0"/>
      <c r="FDD29" s="0"/>
      <c r="FDE29" s="0"/>
      <c r="FDF29" s="0"/>
      <c r="FDG29" s="0"/>
      <c r="FDH29" s="0"/>
      <c r="FDI29" s="0"/>
      <c r="FDJ29" s="0"/>
      <c r="FDK29" s="0"/>
      <c r="FDL29" s="0"/>
      <c r="FDM29" s="0"/>
      <c r="FDN29" s="0"/>
      <c r="FDO29" s="0"/>
      <c r="FDP29" s="0"/>
      <c r="FDQ29" s="0"/>
      <c r="FDR29" s="0"/>
      <c r="FDS29" s="0"/>
      <c r="FDT29" s="0"/>
      <c r="FDU29" s="0"/>
      <c r="FDV29" s="0"/>
      <c r="FDW29" s="0"/>
      <c r="FDX29" s="0"/>
      <c r="FDY29" s="0"/>
      <c r="FDZ29" s="0"/>
      <c r="FEA29" s="0"/>
      <c r="FEB29" s="0"/>
      <c r="FEC29" s="0"/>
      <c r="FED29" s="0"/>
      <c r="FEE29" s="0"/>
      <c r="FEF29" s="0"/>
      <c r="FEG29" s="0"/>
      <c r="FEH29" s="0"/>
      <c r="FEI29" s="0"/>
      <c r="FEJ29" s="0"/>
      <c r="FEK29" s="0"/>
      <c r="FEL29" s="0"/>
      <c r="FEM29" s="0"/>
      <c r="FEN29" s="0"/>
      <c r="FEO29" s="0"/>
      <c r="FEP29" s="0"/>
      <c r="FEQ29" s="0"/>
      <c r="FER29" s="0"/>
      <c r="FES29" s="0"/>
      <c r="FET29" s="0"/>
      <c r="FEU29" s="0"/>
      <c r="FEV29" s="0"/>
      <c r="FEW29" s="0"/>
      <c r="FEX29" s="0"/>
      <c r="FEY29" s="0"/>
      <c r="FEZ29" s="0"/>
      <c r="FFA29" s="0"/>
      <c r="FFB29" s="0"/>
      <c r="FFC29" s="0"/>
      <c r="FFD29" s="0"/>
      <c r="FFE29" s="0"/>
      <c r="FFF29" s="0"/>
      <c r="FFG29" s="0"/>
      <c r="FFH29" s="0"/>
      <c r="FFI29" s="0"/>
      <c r="FFJ29" s="0"/>
      <c r="FFK29" s="0"/>
      <c r="FFL29" s="0"/>
      <c r="FFM29" s="0"/>
      <c r="FFN29" s="0"/>
      <c r="FFO29" s="0"/>
      <c r="FFP29" s="0"/>
      <c r="FFQ29" s="0"/>
      <c r="FFR29" s="0"/>
      <c r="FFS29" s="0"/>
      <c r="FFT29" s="0"/>
      <c r="FFU29" s="0"/>
      <c r="FFV29" s="0"/>
      <c r="FFW29" s="0"/>
      <c r="FFX29" s="0"/>
      <c r="FFY29" s="0"/>
      <c r="FFZ29" s="0"/>
      <c r="FGA29" s="0"/>
      <c r="FGB29" s="0"/>
      <c r="FGC29" s="0"/>
      <c r="FGD29" s="0"/>
      <c r="FGE29" s="0"/>
      <c r="FGF29" s="0"/>
      <c r="FGG29" s="0"/>
      <c r="FGH29" s="0"/>
      <c r="FGI29" s="0"/>
      <c r="FGJ29" s="0"/>
      <c r="FGK29" s="0"/>
      <c r="FGL29" s="0"/>
      <c r="FGM29" s="0"/>
      <c r="FGN29" s="0"/>
      <c r="FGO29" s="0"/>
      <c r="FGP29" s="0"/>
      <c r="FGQ29" s="0"/>
      <c r="FGR29" s="0"/>
      <c r="FGS29" s="0"/>
      <c r="FGT29" s="0"/>
      <c r="FGU29" s="0"/>
      <c r="FGV29" s="0"/>
      <c r="FGW29" s="0"/>
      <c r="FGX29" s="0"/>
      <c r="FGY29" s="0"/>
      <c r="FGZ29" s="0"/>
      <c r="FHA29" s="0"/>
      <c r="FHB29" s="0"/>
      <c r="FHC29" s="0"/>
      <c r="FHD29" s="0"/>
      <c r="FHE29" s="0"/>
      <c r="FHF29" s="0"/>
      <c r="FHG29" s="0"/>
      <c r="FHH29" s="0"/>
      <c r="FHI29" s="0"/>
      <c r="FHJ29" s="0"/>
      <c r="FHK29" s="0"/>
      <c r="FHL29" s="0"/>
      <c r="FHM29" s="0"/>
      <c r="FHN29" s="0"/>
      <c r="FHO29" s="0"/>
      <c r="FHP29" s="0"/>
      <c r="FHQ29" s="0"/>
      <c r="FHR29" s="0"/>
      <c r="FHS29" s="0"/>
      <c r="FHT29" s="0"/>
      <c r="FHU29" s="0"/>
      <c r="FHV29" s="0"/>
      <c r="FHW29" s="0"/>
      <c r="FHX29" s="0"/>
      <c r="FHY29" s="0"/>
      <c r="FHZ29" s="0"/>
      <c r="FIA29" s="0"/>
      <c r="FIB29" s="0"/>
      <c r="FIC29" s="0"/>
      <c r="FID29" s="0"/>
      <c r="FIE29" s="0"/>
      <c r="FIF29" s="0"/>
      <c r="FIG29" s="0"/>
      <c r="FIH29" s="0"/>
      <c r="FII29" s="0"/>
      <c r="FIJ29" s="0"/>
      <c r="FIK29" s="0"/>
      <c r="FIL29" s="0"/>
      <c r="FIM29" s="0"/>
      <c r="FIN29" s="0"/>
      <c r="FIO29" s="0"/>
      <c r="FIP29" s="0"/>
      <c r="FIQ29" s="0"/>
      <c r="FIR29" s="0"/>
      <c r="FIS29" s="0"/>
      <c r="FIT29" s="0"/>
      <c r="FIU29" s="0"/>
      <c r="FIV29" s="0"/>
      <c r="FIW29" s="0"/>
      <c r="FIX29" s="0"/>
      <c r="FIY29" s="0"/>
      <c r="FIZ29" s="0"/>
      <c r="FJA29" s="0"/>
      <c r="FJB29" s="0"/>
      <c r="FJC29" s="0"/>
      <c r="FJD29" s="0"/>
      <c r="FJE29" s="0"/>
      <c r="FJF29" s="0"/>
      <c r="FJG29" s="0"/>
      <c r="FJH29" s="0"/>
      <c r="FJI29" s="0"/>
      <c r="FJJ29" s="0"/>
      <c r="FJK29" s="0"/>
      <c r="FJL29" s="0"/>
      <c r="FJM29" s="0"/>
      <c r="FJN29" s="0"/>
      <c r="FJO29" s="0"/>
      <c r="FJP29" s="0"/>
      <c r="FJQ29" s="0"/>
      <c r="FJR29" s="0"/>
      <c r="FJS29" s="0"/>
      <c r="FJT29" s="0"/>
      <c r="FJU29" s="0"/>
      <c r="FJV29" s="0"/>
      <c r="FJW29" s="0"/>
      <c r="FJX29" s="0"/>
      <c r="FJY29" s="0"/>
      <c r="FJZ29" s="0"/>
      <c r="FKA29" s="0"/>
      <c r="FKB29" s="0"/>
      <c r="FKC29" s="0"/>
      <c r="FKD29" s="0"/>
      <c r="FKE29" s="0"/>
      <c r="FKF29" s="0"/>
      <c r="FKG29" s="0"/>
      <c r="FKH29" s="0"/>
      <c r="FKI29" s="0"/>
      <c r="FKJ29" s="0"/>
      <c r="FKK29" s="0"/>
      <c r="FKL29" s="0"/>
      <c r="FKM29" s="0"/>
      <c r="FKN29" s="0"/>
      <c r="FKO29" s="0"/>
      <c r="FKP29" s="0"/>
      <c r="FKQ29" s="0"/>
      <c r="FKR29" s="0"/>
      <c r="FKS29" s="0"/>
      <c r="FKT29" s="0"/>
      <c r="FKU29" s="0"/>
      <c r="FKV29" s="0"/>
      <c r="FKW29" s="0"/>
      <c r="FKX29" s="0"/>
      <c r="FKY29" s="0"/>
      <c r="FKZ29" s="0"/>
      <c r="FLA29" s="0"/>
      <c r="FLB29" s="0"/>
      <c r="FLC29" s="0"/>
      <c r="FLD29" s="0"/>
      <c r="FLE29" s="0"/>
      <c r="FLF29" s="0"/>
      <c r="FLG29" s="0"/>
      <c r="FLH29" s="0"/>
      <c r="FLI29" s="0"/>
      <c r="FLJ29" s="0"/>
      <c r="FLK29" s="0"/>
      <c r="FLL29" s="0"/>
      <c r="FLM29" s="0"/>
      <c r="FLN29" s="0"/>
      <c r="FLO29" s="0"/>
      <c r="FLP29" s="0"/>
      <c r="FLQ29" s="0"/>
      <c r="FLR29" s="0"/>
      <c r="FLS29" s="0"/>
      <c r="FLT29" s="0"/>
      <c r="FLU29" s="0"/>
      <c r="FLV29" s="0"/>
      <c r="FLW29" s="0"/>
      <c r="FLX29" s="0"/>
      <c r="FLY29" s="0"/>
      <c r="FLZ29" s="0"/>
      <c r="FMA29" s="0"/>
      <c r="FMB29" s="0"/>
      <c r="FMC29" s="0"/>
      <c r="FMD29" s="0"/>
      <c r="FME29" s="0"/>
      <c r="FMF29" s="0"/>
      <c r="FMG29" s="0"/>
      <c r="FMH29" s="0"/>
      <c r="FMI29" s="0"/>
      <c r="FMJ29" s="0"/>
      <c r="FMK29" s="0"/>
      <c r="FML29" s="0"/>
      <c r="FMM29" s="0"/>
      <c r="FMN29" s="0"/>
      <c r="FMO29" s="0"/>
      <c r="FMP29" s="0"/>
      <c r="FMQ29" s="0"/>
      <c r="FMR29" s="0"/>
      <c r="FMS29" s="0"/>
      <c r="FMT29" s="0"/>
      <c r="FMU29" s="0"/>
      <c r="FMV29" s="0"/>
      <c r="FMW29" s="0"/>
      <c r="FMX29" s="0"/>
      <c r="FMY29" s="0"/>
      <c r="FMZ29" s="0"/>
      <c r="FNA29" s="0"/>
      <c r="FNB29" s="0"/>
      <c r="FNC29" s="0"/>
      <c r="FND29" s="0"/>
      <c r="FNE29" s="0"/>
      <c r="FNF29" s="0"/>
      <c r="FNG29" s="0"/>
      <c r="FNH29" s="0"/>
      <c r="FNI29" s="0"/>
      <c r="FNJ29" s="0"/>
      <c r="FNK29" s="0"/>
      <c r="FNL29" s="0"/>
      <c r="FNM29" s="0"/>
      <c r="FNN29" s="0"/>
      <c r="FNO29" s="0"/>
      <c r="FNP29" s="0"/>
      <c r="FNQ29" s="0"/>
      <c r="FNR29" s="0"/>
      <c r="FNS29" s="0"/>
      <c r="FNT29" s="0"/>
      <c r="FNU29" s="0"/>
      <c r="FNV29" s="0"/>
      <c r="FNW29" s="0"/>
      <c r="FNX29" s="0"/>
      <c r="FNY29" s="0"/>
      <c r="FNZ29" s="0"/>
      <c r="FOA29" s="0"/>
      <c r="FOB29" s="0"/>
      <c r="FOC29" s="0"/>
      <c r="FOD29" s="0"/>
      <c r="FOE29" s="0"/>
      <c r="FOF29" s="0"/>
      <c r="FOG29" s="0"/>
      <c r="FOH29" s="0"/>
      <c r="FOI29" s="0"/>
      <c r="FOJ29" s="0"/>
      <c r="FOK29" s="0"/>
      <c r="FOL29" s="0"/>
      <c r="FOM29" s="0"/>
      <c r="FON29" s="0"/>
      <c r="FOO29" s="0"/>
      <c r="FOP29" s="0"/>
      <c r="FOQ29" s="0"/>
      <c r="FOR29" s="0"/>
      <c r="FOS29" s="0"/>
      <c r="FOT29" s="0"/>
      <c r="FOU29" s="0"/>
      <c r="FOV29" s="0"/>
      <c r="FOW29" s="0"/>
      <c r="FOX29" s="0"/>
      <c r="FOY29" s="0"/>
      <c r="FOZ29" s="0"/>
      <c r="FPA29" s="0"/>
      <c r="FPB29" s="0"/>
      <c r="FPC29" s="0"/>
      <c r="FPD29" s="0"/>
      <c r="FPE29" s="0"/>
      <c r="FPF29" s="0"/>
      <c r="FPG29" s="0"/>
      <c r="FPH29" s="0"/>
      <c r="FPI29" s="0"/>
      <c r="FPJ29" s="0"/>
      <c r="FPK29" s="0"/>
      <c r="FPL29" s="0"/>
      <c r="FPM29" s="0"/>
      <c r="FPN29" s="0"/>
      <c r="FPO29" s="0"/>
      <c r="FPP29" s="0"/>
      <c r="FPQ29" s="0"/>
      <c r="FPR29" s="0"/>
      <c r="FPS29" s="0"/>
      <c r="FPT29" s="0"/>
      <c r="FPU29" s="0"/>
      <c r="FPV29" s="0"/>
      <c r="FPW29" s="0"/>
      <c r="FPX29" s="0"/>
      <c r="FPY29" s="0"/>
      <c r="FPZ29" s="0"/>
      <c r="FQA29" s="0"/>
      <c r="FQB29" s="0"/>
      <c r="FQC29" s="0"/>
      <c r="FQD29" s="0"/>
      <c r="FQE29" s="0"/>
      <c r="FQF29" s="0"/>
      <c r="FQG29" s="0"/>
      <c r="FQH29" s="0"/>
      <c r="FQI29" s="0"/>
      <c r="FQJ29" s="0"/>
      <c r="FQK29" s="0"/>
      <c r="FQL29" s="0"/>
      <c r="FQM29" s="0"/>
      <c r="FQN29" s="0"/>
      <c r="FQO29" s="0"/>
      <c r="FQP29" s="0"/>
      <c r="FQQ29" s="0"/>
      <c r="FQR29" s="0"/>
      <c r="FQS29" s="0"/>
      <c r="FQT29" s="0"/>
      <c r="FQU29" s="0"/>
      <c r="FQV29" s="0"/>
      <c r="FQW29" s="0"/>
      <c r="FQX29" s="0"/>
      <c r="FQY29" s="0"/>
      <c r="FQZ29" s="0"/>
      <c r="FRA29" s="0"/>
      <c r="FRB29" s="0"/>
      <c r="FRC29" s="0"/>
      <c r="FRD29" s="0"/>
      <c r="FRE29" s="0"/>
      <c r="FRF29" s="0"/>
      <c r="FRG29" s="0"/>
      <c r="FRH29" s="0"/>
      <c r="FRI29" s="0"/>
      <c r="FRJ29" s="0"/>
      <c r="FRK29" s="0"/>
      <c r="FRL29" s="0"/>
      <c r="FRM29" s="0"/>
      <c r="FRN29" s="0"/>
      <c r="FRO29" s="0"/>
      <c r="FRP29" s="0"/>
      <c r="FRQ29" s="0"/>
      <c r="FRR29" s="0"/>
      <c r="FRS29" s="0"/>
      <c r="FRT29" s="0"/>
      <c r="FRU29" s="0"/>
      <c r="FRV29" s="0"/>
      <c r="FRW29" s="0"/>
      <c r="FRX29" s="0"/>
      <c r="FRY29" s="0"/>
      <c r="FRZ29" s="0"/>
      <c r="FSA29" s="0"/>
      <c r="FSB29" s="0"/>
      <c r="FSC29" s="0"/>
      <c r="FSD29" s="0"/>
      <c r="FSE29" s="0"/>
      <c r="FSF29" s="0"/>
      <c r="FSG29" s="0"/>
      <c r="FSH29" s="0"/>
      <c r="FSI29" s="0"/>
      <c r="FSJ29" s="0"/>
      <c r="FSK29" s="0"/>
      <c r="FSL29" s="0"/>
      <c r="FSM29" s="0"/>
      <c r="FSN29" s="0"/>
      <c r="FSO29" s="0"/>
      <c r="FSP29" s="0"/>
      <c r="FSQ29" s="0"/>
      <c r="FSR29" s="0"/>
      <c r="FSS29" s="0"/>
      <c r="FST29" s="0"/>
      <c r="FSU29" s="0"/>
      <c r="FSV29" s="0"/>
      <c r="FSW29" s="0"/>
      <c r="FSX29" s="0"/>
      <c r="FSY29" s="0"/>
      <c r="FSZ29" s="0"/>
      <c r="FTA29" s="0"/>
      <c r="FTB29" s="0"/>
      <c r="FTC29" s="0"/>
      <c r="FTD29" s="0"/>
      <c r="FTE29" s="0"/>
      <c r="FTF29" s="0"/>
      <c r="FTG29" s="0"/>
      <c r="FTH29" s="0"/>
      <c r="FTI29" s="0"/>
      <c r="FTJ29" s="0"/>
      <c r="FTK29" s="0"/>
      <c r="FTL29" s="0"/>
      <c r="FTM29" s="0"/>
      <c r="FTN29" s="0"/>
      <c r="FTO29" s="0"/>
      <c r="FTP29" s="0"/>
      <c r="FTQ29" s="0"/>
      <c r="FTR29" s="0"/>
      <c r="FTS29" s="0"/>
      <c r="FTT29" s="0"/>
      <c r="FTU29" s="0"/>
      <c r="FTV29" s="0"/>
      <c r="FTW29" s="0"/>
      <c r="FTX29" s="0"/>
      <c r="FTY29" s="0"/>
      <c r="FTZ29" s="0"/>
      <c r="FUA29" s="0"/>
      <c r="FUB29" s="0"/>
      <c r="FUC29" s="0"/>
      <c r="FUD29" s="0"/>
      <c r="FUE29" s="0"/>
      <c r="FUF29" s="0"/>
      <c r="FUG29" s="0"/>
      <c r="FUH29" s="0"/>
      <c r="FUI29" s="0"/>
      <c r="FUJ29" s="0"/>
      <c r="FUK29" s="0"/>
      <c r="FUL29" s="0"/>
      <c r="FUM29" s="0"/>
      <c r="FUN29" s="0"/>
      <c r="FUO29" s="0"/>
      <c r="FUP29" s="0"/>
      <c r="FUQ29" s="0"/>
      <c r="FUR29" s="0"/>
      <c r="FUS29" s="0"/>
      <c r="FUT29" s="0"/>
      <c r="FUU29" s="0"/>
      <c r="FUV29" s="0"/>
      <c r="FUW29" s="0"/>
      <c r="FUX29" s="0"/>
      <c r="FUY29" s="0"/>
      <c r="FUZ29" s="0"/>
      <c r="FVA29" s="0"/>
      <c r="FVB29" s="0"/>
      <c r="FVC29" s="0"/>
      <c r="FVD29" s="0"/>
      <c r="FVE29" s="0"/>
      <c r="FVF29" s="0"/>
      <c r="FVG29" s="0"/>
      <c r="FVH29" s="0"/>
      <c r="FVI29" s="0"/>
      <c r="FVJ29" s="0"/>
      <c r="FVK29" s="0"/>
      <c r="FVL29" s="0"/>
      <c r="FVM29" s="0"/>
      <c r="FVN29" s="0"/>
      <c r="FVO29" s="0"/>
      <c r="FVP29" s="0"/>
      <c r="FVQ29" s="0"/>
      <c r="FVR29" s="0"/>
      <c r="FVS29" s="0"/>
      <c r="FVT29" s="0"/>
      <c r="FVU29" s="0"/>
      <c r="FVV29" s="0"/>
      <c r="FVW29" s="0"/>
      <c r="FVX29" s="0"/>
      <c r="FVY29" s="0"/>
      <c r="FVZ29" s="0"/>
      <c r="FWA29" s="0"/>
      <c r="FWB29" s="0"/>
      <c r="FWC29" s="0"/>
      <c r="FWD29" s="0"/>
      <c r="FWE29" s="0"/>
      <c r="FWF29" s="0"/>
      <c r="FWG29" s="0"/>
      <c r="FWH29" s="0"/>
      <c r="FWI29" s="0"/>
      <c r="FWJ29" s="0"/>
      <c r="FWK29" s="0"/>
      <c r="FWL29" s="0"/>
      <c r="FWM29" s="0"/>
      <c r="FWN29" s="0"/>
      <c r="FWO29" s="0"/>
      <c r="FWP29" s="0"/>
      <c r="FWQ29" s="0"/>
      <c r="FWR29" s="0"/>
      <c r="FWS29" s="0"/>
      <c r="FWT29" s="0"/>
      <c r="FWU29" s="0"/>
      <c r="FWV29" s="0"/>
      <c r="FWW29" s="0"/>
      <c r="FWX29" s="0"/>
      <c r="FWY29" s="0"/>
      <c r="FWZ29" s="0"/>
      <c r="FXA29" s="0"/>
      <c r="FXB29" s="0"/>
      <c r="FXC29" s="0"/>
      <c r="FXD29" s="0"/>
      <c r="FXE29" s="0"/>
      <c r="FXF29" s="0"/>
      <c r="FXG29" s="0"/>
      <c r="FXH29" s="0"/>
      <c r="FXI29" s="0"/>
      <c r="FXJ29" s="0"/>
      <c r="FXK29" s="0"/>
      <c r="FXL29" s="0"/>
      <c r="FXM29" s="0"/>
      <c r="FXN29" s="0"/>
      <c r="FXO29" s="0"/>
      <c r="FXP29" s="0"/>
      <c r="FXQ29" s="0"/>
      <c r="FXR29" s="0"/>
      <c r="FXS29" s="0"/>
      <c r="FXT29" s="0"/>
      <c r="FXU29" s="0"/>
      <c r="FXV29" s="0"/>
      <c r="FXW29" s="0"/>
      <c r="FXX29" s="0"/>
      <c r="FXY29" s="0"/>
      <c r="FXZ29" s="0"/>
      <c r="FYA29" s="0"/>
      <c r="FYB29" s="0"/>
      <c r="FYC29" s="0"/>
      <c r="FYD29" s="0"/>
      <c r="FYE29" s="0"/>
      <c r="FYF29" s="0"/>
      <c r="FYG29" s="0"/>
      <c r="FYH29" s="0"/>
      <c r="FYI29" s="0"/>
      <c r="FYJ29" s="0"/>
      <c r="FYK29" s="0"/>
      <c r="FYL29" s="0"/>
      <c r="FYM29" s="0"/>
      <c r="FYN29" s="0"/>
      <c r="FYO29" s="0"/>
      <c r="FYP29" s="0"/>
      <c r="FYQ29" s="0"/>
      <c r="FYR29" s="0"/>
      <c r="FYS29" s="0"/>
      <c r="FYT29" s="0"/>
      <c r="FYU29" s="0"/>
      <c r="FYV29" s="0"/>
      <c r="FYW29" s="0"/>
      <c r="FYX29" s="0"/>
      <c r="FYY29" s="0"/>
      <c r="FYZ29" s="0"/>
      <c r="FZA29" s="0"/>
      <c r="FZB29" s="0"/>
      <c r="FZC29" s="0"/>
      <c r="FZD29" s="0"/>
      <c r="FZE29" s="0"/>
      <c r="FZF29" s="0"/>
      <c r="FZG29" s="0"/>
      <c r="FZH29" s="0"/>
      <c r="FZI29" s="0"/>
      <c r="FZJ29" s="0"/>
      <c r="FZK29" s="0"/>
      <c r="FZL29" s="0"/>
      <c r="FZM29" s="0"/>
      <c r="FZN29" s="0"/>
      <c r="FZO29" s="0"/>
      <c r="FZP29" s="0"/>
      <c r="FZQ29" s="0"/>
      <c r="FZR29" s="0"/>
      <c r="FZS29" s="0"/>
      <c r="FZT29" s="0"/>
      <c r="FZU29" s="0"/>
      <c r="FZV29" s="0"/>
      <c r="FZW29" s="0"/>
      <c r="FZX29" s="0"/>
      <c r="FZY29" s="0"/>
      <c r="FZZ29" s="0"/>
      <c r="GAA29" s="0"/>
      <c r="GAB29" s="0"/>
      <c r="GAC29" s="0"/>
      <c r="GAD29" s="0"/>
      <c r="GAE29" s="0"/>
      <c r="GAF29" s="0"/>
      <c r="GAG29" s="0"/>
      <c r="GAH29" s="0"/>
      <c r="GAI29" s="0"/>
      <c r="GAJ29" s="0"/>
      <c r="GAK29" s="0"/>
      <c r="GAL29" s="0"/>
      <c r="GAM29" s="0"/>
      <c r="GAN29" s="0"/>
      <c r="GAO29" s="0"/>
      <c r="GAP29" s="0"/>
      <c r="GAQ29" s="0"/>
      <c r="GAR29" s="0"/>
      <c r="GAS29" s="0"/>
      <c r="GAT29" s="0"/>
      <c r="GAU29" s="0"/>
      <c r="GAV29" s="0"/>
      <c r="GAW29" s="0"/>
      <c r="GAX29" s="0"/>
      <c r="GAY29" s="0"/>
      <c r="GAZ29" s="0"/>
      <c r="GBA29" s="0"/>
      <c r="GBB29" s="0"/>
      <c r="GBC29" s="0"/>
      <c r="GBD29" s="0"/>
      <c r="GBE29" s="0"/>
      <c r="GBF29" s="0"/>
      <c r="GBG29" s="0"/>
      <c r="GBH29" s="0"/>
      <c r="GBI29" s="0"/>
      <c r="GBJ29" s="0"/>
      <c r="GBK29" s="0"/>
      <c r="GBL29" s="0"/>
      <c r="GBM29" s="0"/>
      <c r="GBN29" s="0"/>
      <c r="GBO29" s="0"/>
      <c r="GBP29" s="0"/>
      <c r="GBQ29" s="0"/>
      <c r="GBR29" s="0"/>
      <c r="GBS29" s="0"/>
      <c r="GBT29" s="0"/>
      <c r="GBU29" s="0"/>
      <c r="GBV29" s="0"/>
      <c r="GBW29" s="0"/>
      <c r="GBX29" s="0"/>
      <c r="GBY29" s="0"/>
      <c r="GBZ29" s="0"/>
      <c r="GCA29" s="0"/>
      <c r="GCB29" s="0"/>
      <c r="GCC29" s="0"/>
      <c r="GCD29" s="0"/>
      <c r="GCE29" s="0"/>
      <c r="GCF29" s="0"/>
      <c r="GCG29" s="0"/>
      <c r="GCH29" s="0"/>
      <c r="GCI29" s="0"/>
      <c r="GCJ29" s="0"/>
      <c r="GCK29" s="0"/>
      <c r="GCL29" s="0"/>
      <c r="GCM29" s="0"/>
      <c r="GCN29" s="0"/>
      <c r="GCO29" s="0"/>
      <c r="GCP29" s="0"/>
      <c r="GCQ29" s="0"/>
      <c r="GCR29" s="0"/>
      <c r="GCS29" s="0"/>
      <c r="GCT29" s="0"/>
      <c r="GCU29" s="0"/>
      <c r="GCV29" s="0"/>
      <c r="GCW29" s="0"/>
      <c r="GCX29" s="0"/>
      <c r="GCY29" s="0"/>
      <c r="GCZ29" s="0"/>
      <c r="GDA29" s="0"/>
      <c r="GDB29" s="0"/>
      <c r="GDC29" s="0"/>
      <c r="GDD29" s="0"/>
      <c r="GDE29" s="0"/>
      <c r="GDF29" s="0"/>
      <c r="GDG29" s="0"/>
      <c r="GDH29" s="0"/>
      <c r="GDI29" s="0"/>
      <c r="GDJ29" s="0"/>
      <c r="GDK29" s="0"/>
      <c r="GDL29" s="0"/>
      <c r="GDM29" s="0"/>
      <c r="GDN29" s="0"/>
      <c r="GDO29" s="0"/>
      <c r="GDP29" s="0"/>
      <c r="GDQ29" s="0"/>
      <c r="GDR29" s="0"/>
      <c r="GDS29" s="0"/>
      <c r="GDT29" s="0"/>
      <c r="GDU29" s="0"/>
      <c r="GDV29" s="0"/>
      <c r="GDW29" s="0"/>
      <c r="GDX29" s="0"/>
      <c r="GDY29" s="0"/>
      <c r="GDZ29" s="0"/>
      <c r="GEA29" s="0"/>
      <c r="GEB29" s="0"/>
      <c r="GEC29" s="0"/>
      <c r="GED29" s="0"/>
      <c r="GEE29" s="0"/>
      <c r="GEF29" s="0"/>
      <c r="GEG29" s="0"/>
      <c r="GEH29" s="0"/>
      <c r="GEI29" s="0"/>
      <c r="GEJ29" s="0"/>
      <c r="GEK29" s="0"/>
      <c r="GEL29" s="0"/>
      <c r="GEM29" s="0"/>
      <c r="GEN29" s="0"/>
      <c r="GEO29" s="0"/>
      <c r="GEP29" s="0"/>
      <c r="GEQ29" s="0"/>
      <c r="GER29" s="0"/>
      <c r="GES29" s="0"/>
      <c r="GET29" s="0"/>
      <c r="GEU29" s="0"/>
      <c r="GEV29" s="0"/>
      <c r="GEW29" s="0"/>
      <c r="GEX29" s="0"/>
      <c r="GEY29" s="0"/>
      <c r="GEZ29" s="0"/>
      <c r="GFA29" s="0"/>
      <c r="GFB29" s="0"/>
      <c r="GFC29" s="0"/>
      <c r="GFD29" s="0"/>
      <c r="GFE29" s="0"/>
      <c r="GFF29" s="0"/>
      <c r="GFG29" s="0"/>
      <c r="GFH29" s="0"/>
      <c r="GFI29" s="0"/>
      <c r="GFJ29" s="0"/>
      <c r="GFK29" s="0"/>
      <c r="GFL29" s="0"/>
      <c r="GFM29" s="0"/>
      <c r="GFN29" s="0"/>
      <c r="GFO29" s="0"/>
      <c r="GFP29" s="0"/>
      <c r="GFQ29" s="0"/>
      <c r="GFR29" s="0"/>
      <c r="GFS29" s="0"/>
      <c r="GFT29" s="0"/>
      <c r="GFU29" s="0"/>
      <c r="GFV29" s="0"/>
      <c r="GFW29" s="0"/>
      <c r="GFX29" s="0"/>
      <c r="GFY29" s="0"/>
      <c r="GFZ29" s="0"/>
      <c r="GGA29" s="0"/>
      <c r="GGB29" s="0"/>
      <c r="GGC29" s="0"/>
      <c r="GGD29" s="0"/>
      <c r="GGE29" s="0"/>
      <c r="GGF29" s="0"/>
      <c r="GGG29" s="0"/>
      <c r="GGH29" s="0"/>
      <c r="GGI29" s="0"/>
      <c r="GGJ29" s="0"/>
      <c r="GGK29" s="0"/>
      <c r="GGL29" s="0"/>
      <c r="GGM29" s="0"/>
      <c r="GGN29" s="0"/>
      <c r="GGO29" s="0"/>
      <c r="GGP29" s="0"/>
      <c r="GGQ29" s="0"/>
      <c r="GGR29" s="0"/>
      <c r="GGS29" s="0"/>
      <c r="GGT29" s="0"/>
      <c r="GGU29" s="0"/>
      <c r="GGV29" s="0"/>
      <c r="GGW29" s="0"/>
      <c r="GGX29" s="0"/>
      <c r="GGY29" s="0"/>
      <c r="GGZ29" s="0"/>
      <c r="GHA29" s="0"/>
      <c r="GHB29" s="0"/>
      <c r="GHC29" s="0"/>
      <c r="GHD29" s="0"/>
      <c r="GHE29" s="0"/>
      <c r="GHF29" s="0"/>
      <c r="GHG29" s="0"/>
      <c r="GHH29" s="0"/>
      <c r="GHI29" s="0"/>
      <c r="GHJ29" s="0"/>
      <c r="GHK29" s="0"/>
      <c r="GHL29" s="0"/>
      <c r="GHM29" s="0"/>
      <c r="GHN29" s="0"/>
      <c r="GHO29" s="0"/>
      <c r="GHP29" s="0"/>
      <c r="GHQ29" s="0"/>
      <c r="GHR29" s="0"/>
      <c r="GHS29" s="0"/>
      <c r="GHT29" s="0"/>
      <c r="GHU29" s="0"/>
      <c r="GHV29" s="0"/>
      <c r="GHW29" s="0"/>
      <c r="GHX29" s="0"/>
      <c r="GHY29" s="0"/>
      <c r="GHZ29" s="0"/>
      <c r="GIA29" s="0"/>
      <c r="GIB29" s="0"/>
      <c r="GIC29" s="0"/>
      <c r="GID29" s="0"/>
      <c r="GIE29" s="0"/>
      <c r="GIF29" s="0"/>
      <c r="GIG29" s="0"/>
      <c r="GIH29" s="0"/>
      <c r="GII29" s="0"/>
      <c r="GIJ29" s="0"/>
      <c r="GIK29" s="0"/>
      <c r="GIL29" s="0"/>
      <c r="GIM29" s="0"/>
      <c r="GIN29" s="0"/>
      <c r="GIO29" s="0"/>
      <c r="GIP29" s="0"/>
      <c r="GIQ29" s="0"/>
      <c r="GIR29" s="0"/>
      <c r="GIS29" s="0"/>
      <c r="GIT29" s="0"/>
      <c r="GIU29" s="0"/>
      <c r="GIV29" s="0"/>
      <c r="GIW29" s="0"/>
      <c r="GIX29" s="0"/>
      <c r="GIY29" s="0"/>
      <c r="GIZ29" s="0"/>
      <c r="GJA29" s="0"/>
      <c r="GJB29" s="0"/>
      <c r="GJC29" s="0"/>
      <c r="GJD29" s="0"/>
      <c r="GJE29" s="0"/>
      <c r="GJF29" s="0"/>
      <c r="GJG29" s="0"/>
      <c r="GJH29" s="0"/>
      <c r="GJI29" s="0"/>
      <c r="GJJ29" s="0"/>
      <c r="GJK29" s="0"/>
      <c r="GJL29" s="0"/>
      <c r="GJM29" s="0"/>
      <c r="GJN29" s="0"/>
      <c r="GJO29" s="0"/>
      <c r="GJP29" s="0"/>
      <c r="GJQ29" s="0"/>
      <c r="GJR29" s="0"/>
      <c r="GJS29" s="0"/>
      <c r="GJT29" s="0"/>
      <c r="GJU29" s="0"/>
      <c r="GJV29" s="0"/>
      <c r="GJW29" s="0"/>
      <c r="GJX29" s="0"/>
      <c r="GJY29" s="0"/>
      <c r="GJZ29" s="0"/>
      <c r="GKA29" s="0"/>
      <c r="GKB29" s="0"/>
      <c r="GKC29" s="0"/>
      <c r="GKD29" s="0"/>
      <c r="GKE29" s="0"/>
      <c r="GKF29" s="0"/>
      <c r="GKG29" s="0"/>
      <c r="GKH29" s="0"/>
      <c r="GKI29" s="0"/>
      <c r="GKJ29" s="0"/>
      <c r="GKK29" s="0"/>
      <c r="GKL29" s="0"/>
      <c r="GKM29" s="0"/>
      <c r="GKN29" s="0"/>
      <c r="GKO29" s="0"/>
      <c r="GKP29" s="0"/>
      <c r="GKQ29" s="0"/>
      <c r="GKR29" s="0"/>
      <c r="GKS29" s="0"/>
      <c r="GKT29" s="0"/>
      <c r="GKU29" s="0"/>
      <c r="GKV29" s="0"/>
      <c r="GKW29" s="0"/>
      <c r="GKX29" s="0"/>
      <c r="GKY29" s="0"/>
      <c r="GKZ29" s="0"/>
      <c r="GLA29" s="0"/>
      <c r="GLB29" s="0"/>
      <c r="GLC29" s="0"/>
      <c r="GLD29" s="0"/>
      <c r="GLE29" s="0"/>
      <c r="GLF29" s="0"/>
      <c r="GLG29" s="0"/>
      <c r="GLH29" s="0"/>
      <c r="GLI29" s="0"/>
      <c r="GLJ29" s="0"/>
      <c r="GLK29" s="0"/>
      <c r="GLL29" s="0"/>
      <c r="GLM29" s="0"/>
      <c r="GLN29" s="0"/>
      <c r="GLO29" s="0"/>
      <c r="GLP29" s="0"/>
      <c r="GLQ29" s="0"/>
      <c r="GLR29" s="0"/>
      <c r="GLS29" s="0"/>
      <c r="GLT29" s="0"/>
      <c r="GLU29" s="0"/>
      <c r="GLV29" s="0"/>
      <c r="GLW29" s="0"/>
      <c r="GLX29" s="0"/>
      <c r="GLY29" s="0"/>
      <c r="GLZ29" s="0"/>
      <c r="GMA29" s="0"/>
      <c r="GMB29" s="0"/>
      <c r="GMC29" s="0"/>
      <c r="GMD29" s="0"/>
      <c r="GME29" s="0"/>
      <c r="GMF29" s="0"/>
      <c r="GMG29" s="0"/>
      <c r="GMH29" s="0"/>
      <c r="GMI29" s="0"/>
      <c r="GMJ29" s="0"/>
      <c r="GMK29" s="0"/>
      <c r="GML29" s="0"/>
      <c r="GMM29" s="0"/>
      <c r="GMN29" s="0"/>
      <c r="GMO29" s="0"/>
      <c r="GMP29" s="0"/>
      <c r="GMQ29" s="0"/>
      <c r="GMR29" s="0"/>
      <c r="GMS29" s="0"/>
      <c r="GMT29" s="0"/>
      <c r="GMU29" s="0"/>
      <c r="GMV29" s="0"/>
      <c r="GMW29" s="0"/>
      <c r="GMX29" s="0"/>
      <c r="GMY29" s="0"/>
      <c r="GMZ29" s="0"/>
      <c r="GNA29" s="0"/>
      <c r="GNB29" s="0"/>
      <c r="GNC29" s="0"/>
      <c r="GND29" s="0"/>
      <c r="GNE29" s="0"/>
      <c r="GNF29" s="0"/>
      <c r="GNG29" s="0"/>
      <c r="GNH29" s="0"/>
      <c r="GNI29" s="0"/>
      <c r="GNJ29" s="0"/>
      <c r="GNK29" s="0"/>
      <c r="GNL29" s="0"/>
      <c r="GNM29" s="0"/>
      <c r="GNN29" s="0"/>
      <c r="GNO29" s="0"/>
      <c r="GNP29" s="0"/>
      <c r="GNQ29" s="0"/>
      <c r="GNR29" s="0"/>
      <c r="GNS29" s="0"/>
      <c r="GNT29" s="0"/>
      <c r="GNU29" s="0"/>
      <c r="GNV29" s="0"/>
      <c r="GNW29" s="0"/>
      <c r="GNX29" s="0"/>
      <c r="GNY29" s="0"/>
      <c r="GNZ29" s="0"/>
      <c r="GOA29" s="0"/>
      <c r="GOB29" s="0"/>
      <c r="GOC29" s="0"/>
      <c r="GOD29" s="0"/>
      <c r="GOE29" s="0"/>
      <c r="GOF29" s="0"/>
      <c r="GOG29" s="0"/>
      <c r="GOH29" s="0"/>
      <c r="GOI29" s="0"/>
      <c r="GOJ29" s="0"/>
      <c r="GOK29" s="0"/>
      <c r="GOL29" s="0"/>
      <c r="GOM29" s="0"/>
      <c r="GON29" s="0"/>
      <c r="GOO29" s="0"/>
      <c r="GOP29" s="0"/>
      <c r="GOQ29" s="0"/>
      <c r="GOR29" s="0"/>
      <c r="GOS29" s="0"/>
      <c r="GOT29" s="0"/>
      <c r="GOU29" s="0"/>
      <c r="GOV29" s="0"/>
      <c r="GOW29" s="0"/>
      <c r="GOX29" s="0"/>
      <c r="GOY29" s="0"/>
      <c r="GOZ29" s="0"/>
      <c r="GPA29" s="0"/>
      <c r="GPB29" s="0"/>
      <c r="GPC29" s="0"/>
      <c r="GPD29" s="0"/>
      <c r="GPE29" s="0"/>
      <c r="GPF29" s="0"/>
      <c r="GPG29" s="0"/>
      <c r="GPH29" s="0"/>
      <c r="GPI29" s="0"/>
      <c r="GPJ29" s="0"/>
      <c r="GPK29" s="0"/>
      <c r="GPL29" s="0"/>
      <c r="GPM29" s="0"/>
      <c r="GPN29" s="0"/>
      <c r="GPO29" s="0"/>
      <c r="GPP29" s="0"/>
      <c r="GPQ29" s="0"/>
      <c r="GPR29" s="0"/>
      <c r="GPS29" s="0"/>
      <c r="GPT29" s="0"/>
      <c r="GPU29" s="0"/>
      <c r="GPV29" s="0"/>
      <c r="GPW29" s="0"/>
      <c r="GPX29" s="0"/>
      <c r="GPY29" s="0"/>
      <c r="GPZ29" s="0"/>
      <c r="GQA29" s="0"/>
      <c r="GQB29" s="0"/>
      <c r="GQC29" s="0"/>
      <c r="GQD29" s="0"/>
      <c r="GQE29" s="0"/>
      <c r="GQF29" s="0"/>
      <c r="GQG29" s="0"/>
      <c r="GQH29" s="0"/>
      <c r="GQI29" s="0"/>
      <c r="GQJ29" s="0"/>
      <c r="GQK29" s="0"/>
      <c r="GQL29" s="0"/>
      <c r="GQM29" s="0"/>
      <c r="GQN29" s="0"/>
      <c r="GQO29" s="0"/>
      <c r="GQP29" s="0"/>
      <c r="GQQ29" s="0"/>
      <c r="GQR29" s="0"/>
      <c r="GQS29" s="0"/>
      <c r="GQT29" s="0"/>
      <c r="GQU29" s="0"/>
      <c r="GQV29" s="0"/>
      <c r="GQW29" s="0"/>
      <c r="GQX29" s="0"/>
      <c r="GQY29" s="0"/>
      <c r="GQZ29" s="0"/>
      <c r="GRA29" s="0"/>
      <c r="GRB29" s="0"/>
      <c r="GRC29" s="0"/>
      <c r="GRD29" s="0"/>
      <c r="GRE29" s="0"/>
      <c r="GRF29" s="0"/>
      <c r="GRG29" s="0"/>
      <c r="GRH29" s="0"/>
      <c r="GRI29" s="0"/>
      <c r="GRJ29" s="0"/>
      <c r="GRK29" s="0"/>
      <c r="GRL29" s="0"/>
      <c r="GRM29" s="0"/>
      <c r="GRN29" s="0"/>
      <c r="GRO29" s="0"/>
      <c r="GRP29" s="0"/>
      <c r="GRQ29" s="0"/>
      <c r="GRR29" s="0"/>
      <c r="GRS29" s="0"/>
      <c r="GRT29" s="0"/>
      <c r="GRU29" s="0"/>
      <c r="GRV29" s="0"/>
      <c r="GRW29" s="0"/>
      <c r="GRX29" s="0"/>
      <c r="GRY29" s="0"/>
      <c r="GRZ29" s="0"/>
      <c r="GSA29" s="0"/>
      <c r="GSB29" s="0"/>
      <c r="GSC29" s="0"/>
      <c r="GSD29" s="0"/>
      <c r="GSE29" s="0"/>
      <c r="GSF29" s="0"/>
      <c r="GSG29" s="0"/>
      <c r="GSH29" s="0"/>
      <c r="GSI29" s="0"/>
      <c r="GSJ29" s="0"/>
      <c r="GSK29" s="0"/>
      <c r="GSL29" s="0"/>
      <c r="GSM29" s="0"/>
      <c r="GSN29" s="0"/>
      <c r="GSO29" s="0"/>
      <c r="GSP29" s="0"/>
      <c r="GSQ29" s="0"/>
      <c r="GSR29" s="0"/>
      <c r="GSS29" s="0"/>
      <c r="GST29" s="0"/>
      <c r="GSU29" s="0"/>
      <c r="GSV29" s="0"/>
      <c r="GSW29" s="0"/>
      <c r="GSX29" s="0"/>
      <c r="GSY29" s="0"/>
      <c r="GSZ29" s="0"/>
      <c r="GTA29" s="0"/>
      <c r="GTB29" s="0"/>
      <c r="GTC29" s="0"/>
      <c r="GTD29" s="0"/>
      <c r="GTE29" s="0"/>
      <c r="GTF29" s="0"/>
      <c r="GTG29" s="0"/>
      <c r="GTH29" s="0"/>
      <c r="GTI29" s="0"/>
      <c r="GTJ29" s="0"/>
      <c r="GTK29" s="0"/>
      <c r="GTL29" s="0"/>
      <c r="GTM29" s="0"/>
      <c r="GTN29" s="0"/>
      <c r="GTO29" s="0"/>
      <c r="GTP29" s="0"/>
      <c r="GTQ29" s="0"/>
      <c r="GTR29" s="0"/>
      <c r="GTS29" s="0"/>
      <c r="GTT29" s="0"/>
      <c r="GTU29" s="0"/>
      <c r="GTV29" s="0"/>
      <c r="GTW29" s="0"/>
      <c r="GTX29" s="0"/>
      <c r="GTY29" s="0"/>
      <c r="GTZ29" s="0"/>
      <c r="GUA29" s="0"/>
      <c r="GUB29" s="0"/>
      <c r="GUC29" s="0"/>
      <c r="GUD29" s="0"/>
      <c r="GUE29" s="0"/>
      <c r="GUF29" s="0"/>
      <c r="GUG29" s="0"/>
      <c r="GUH29" s="0"/>
      <c r="GUI29" s="0"/>
      <c r="GUJ29" s="0"/>
      <c r="GUK29" s="0"/>
      <c r="GUL29" s="0"/>
      <c r="GUM29" s="0"/>
      <c r="GUN29" s="0"/>
      <c r="GUO29" s="0"/>
      <c r="GUP29" s="0"/>
      <c r="GUQ29" s="0"/>
      <c r="GUR29" s="0"/>
      <c r="GUS29" s="0"/>
      <c r="GUT29" s="0"/>
      <c r="GUU29" s="0"/>
      <c r="GUV29" s="0"/>
      <c r="GUW29" s="0"/>
      <c r="GUX29" s="0"/>
      <c r="GUY29" s="0"/>
      <c r="GUZ29" s="0"/>
      <c r="GVA29" s="0"/>
      <c r="GVB29" s="0"/>
      <c r="GVC29" s="0"/>
      <c r="GVD29" s="0"/>
      <c r="GVE29" s="0"/>
      <c r="GVF29" s="0"/>
      <c r="GVG29" s="0"/>
      <c r="GVH29" s="0"/>
      <c r="GVI29" s="0"/>
      <c r="GVJ29" s="0"/>
      <c r="GVK29" s="0"/>
      <c r="GVL29" s="0"/>
      <c r="GVM29" s="0"/>
      <c r="GVN29" s="0"/>
      <c r="GVO29" s="0"/>
      <c r="GVP29" s="0"/>
      <c r="GVQ29" s="0"/>
      <c r="GVR29" s="0"/>
      <c r="GVS29" s="0"/>
      <c r="GVT29" s="0"/>
      <c r="GVU29" s="0"/>
      <c r="GVV29" s="0"/>
      <c r="GVW29" s="0"/>
      <c r="GVX29" s="0"/>
      <c r="GVY29" s="0"/>
      <c r="GVZ29" s="0"/>
      <c r="GWA29" s="0"/>
      <c r="GWB29" s="0"/>
      <c r="GWC29" s="0"/>
      <c r="GWD29" s="0"/>
      <c r="GWE29" s="0"/>
      <c r="GWF29" s="0"/>
      <c r="GWG29" s="0"/>
      <c r="GWH29" s="0"/>
      <c r="GWI29" s="0"/>
      <c r="GWJ29" s="0"/>
      <c r="GWK29" s="0"/>
      <c r="GWL29" s="0"/>
      <c r="GWM29" s="0"/>
      <c r="GWN29" s="0"/>
      <c r="GWO29" s="0"/>
      <c r="GWP29" s="0"/>
      <c r="GWQ29" s="0"/>
      <c r="GWR29" s="0"/>
      <c r="GWS29" s="0"/>
      <c r="GWT29" s="0"/>
      <c r="GWU29" s="0"/>
      <c r="GWV29" s="0"/>
      <c r="GWW29" s="0"/>
      <c r="GWX29" s="0"/>
      <c r="GWY29" s="0"/>
      <c r="GWZ29" s="0"/>
      <c r="GXA29" s="0"/>
      <c r="GXB29" s="0"/>
      <c r="GXC29" s="0"/>
      <c r="GXD29" s="0"/>
      <c r="GXE29" s="0"/>
      <c r="GXF29" s="0"/>
      <c r="GXG29" s="0"/>
      <c r="GXH29" s="0"/>
      <c r="GXI29" s="0"/>
      <c r="GXJ29" s="0"/>
      <c r="GXK29" s="0"/>
      <c r="GXL29" s="0"/>
      <c r="GXM29" s="0"/>
      <c r="GXN29" s="0"/>
      <c r="GXO29" s="0"/>
      <c r="GXP29" s="0"/>
      <c r="GXQ29" s="0"/>
      <c r="GXR29" s="0"/>
      <c r="GXS29" s="0"/>
      <c r="GXT29" s="0"/>
      <c r="GXU29" s="0"/>
      <c r="GXV29" s="0"/>
      <c r="GXW29" s="0"/>
      <c r="GXX29" s="0"/>
      <c r="GXY29" s="0"/>
      <c r="GXZ29" s="0"/>
      <c r="GYA29" s="0"/>
      <c r="GYB29" s="0"/>
      <c r="GYC29" s="0"/>
      <c r="GYD29" s="0"/>
      <c r="GYE29" s="0"/>
      <c r="GYF29" s="0"/>
      <c r="GYG29" s="0"/>
      <c r="GYH29" s="0"/>
      <c r="GYI29" s="0"/>
      <c r="GYJ29" s="0"/>
      <c r="GYK29" s="0"/>
      <c r="GYL29" s="0"/>
      <c r="GYM29" s="0"/>
      <c r="GYN29" s="0"/>
      <c r="GYO29" s="0"/>
      <c r="GYP29" s="0"/>
      <c r="GYQ29" s="0"/>
      <c r="GYR29" s="0"/>
      <c r="GYS29" s="0"/>
      <c r="GYT29" s="0"/>
      <c r="GYU29" s="0"/>
      <c r="GYV29" s="0"/>
      <c r="GYW29" s="0"/>
      <c r="GYX29" s="0"/>
      <c r="GYY29" s="0"/>
      <c r="GYZ29" s="0"/>
      <c r="GZA29" s="0"/>
      <c r="GZB29" s="0"/>
      <c r="GZC29" s="0"/>
      <c r="GZD29" s="0"/>
      <c r="GZE29" s="0"/>
      <c r="GZF29" s="0"/>
      <c r="GZG29" s="0"/>
      <c r="GZH29" s="0"/>
      <c r="GZI29" s="0"/>
      <c r="GZJ29" s="0"/>
      <c r="GZK29" s="0"/>
      <c r="GZL29" s="0"/>
      <c r="GZM29" s="0"/>
      <c r="GZN29" s="0"/>
      <c r="GZO29" s="0"/>
      <c r="GZP29" s="0"/>
      <c r="GZQ29" s="0"/>
      <c r="GZR29" s="0"/>
      <c r="GZS29" s="0"/>
      <c r="GZT29" s="0"/>
      <c r="GZU29" s="0"/>
      <c r="GZV29" s="0"/>
      <c r="GZW29" s="0"/>
      <c r="GZX29" s="0"/>
      <c r="GZY29" s="0"/>
      <c r="GZZ29" s="0"/>
      <c r="HAA29" s="0"/>
      <c r="HAB29" s="0"/>
      <c r="HAC29" s="0"/>
      <c r="HAD29" s="0"/>
      <c r="HAE29" s="0"/>
      <c r="HAF29" s="0"/>
      <c r="HAG29" s="0"/>
      <c r="HAH29" s="0"/>
      <c r="HAI29" s="0"/>
      <c r="HAJ29" s="0"/>
      <c r="HAK29" s="0"/>
      <c r="HAL29" s="0"/>
      <c r="HAM29" s="0"/>
      <c r="HAN29" s="0"/>
      <c r="HAO29" s="0"/>
      <c r="HAP29" s="0"/>
      <c r="HAQ29" s="0"/>
      <c r="HAR29" s="0"/>
      <c r="HAS29" s="0"/>
      <c r="HAT29" s="0"/>
      <c r="HAU29" s="0"/>
      <c r="HAV29" s="0"/>
      <c r="HAW29" s="0"/>
      <c r="HAX29" s="0"/>
      <c r="HAY29" s="0"/>
      <c r="HAZ29" s="0"/>
      <c r="HBA29" s="0"/>
      <c r="HBB29" s="0"/>
      <c r="HBC29" s="0"/>
      <c r="HBD29" s="0"/>
      <c r="HBE29" s="0"/>
      <c r="HBF29" s="0"/>
      <c r="HBG29" s="0"/>
      <c r="HBH29" s="0"/>
      <c r="HBI29" s="0"/>
      <c r="HBJ29" s="0"/>
      <c r="HBK29" s="0"/>
      <c r="HBL29" s="0"/>
      <c r="HBM29" s="0"/>
      <c r="HBN29" s="0"/>
      <c r="HBO29" s="0"/>
      <c r="HBP29" s="0"/>
      <c r="HBQ29" s="0"/>
      <c r="HBR29" s="0"/>
      <c r="HBS29" s="0"/>
      <c r="HBT29" s="0"/>
      <c r="HBU29" s="0"/>
      <c r="HBV29" s="0"/>
      <c r="HBW29" s="0"/>
      <c r="HBX29" s="0"/>
      <c r="HBY29" s="0"/>
      <c r="HBZ29" s="0"/>
      <c r="HCA29" s="0"/>
      <c r="HCB29" s="0"/>
      <c r="HCC29" s="0"/>
      <c r="HCD29" s="0"/>
      <c r="HCE29" s="0"/>
      <c r="HCF29" s="0"/>
      <c r="HCG29" s="0"/>
      <c r="HCH29" s="0"/>
      <c r="HCI29" s="0"/>
      <c r="HCJ29" s="0"/>
      <c r="HCK29" s="0"/>
      <c r="HCL29" s="0"/>
      <c r="HCM29" s="0"/>
      <c r="HCN29" s="0"/>
      <c r="HCO29" s="0"/>
      <c r="HCP29" s="0"/>
      <c r="HCQ29" s="0"/>
      <c r="HCR29" s="0"/>
      <c r="HCS29" s="0"/>
      <c r="HCT29" s="0"/>
      <c r="HCU29" s="0"/>
      <c r="HCV29" s="0"/>
      <c r="HCW29" s="0"/>
      <c r="HCX29" s="0"/>
      <c r="HCY29" s="0"/>
      <c r="HCZ29" s="0"/>
      <c r="HDA29" s="0"/>
      <c r="HDB29" s="0"/>
      <c r="HDC29" s="0"/>
      <c r="HDD29" s="0"/>
      <c r="HDE29" s="0"/>
      <c r="HDF29" s="0"/>
      <c r="HDG29" s="0"/>
      <c r="HDH29" s="0"/>
      <c r="HDI29" s="0"/>
      <c r="HDJ29" s="0"/>
      <c r="HDK29" s="0"/>
      <c r="HDL29" s="0"/>
      <c r="HDM29" s="0"/>
      <c r="HDN29" s="0"/>
      <c r="HDO29" s="0"/>
      <c r="HDP29" s="0"/>
      <c r="HDQ29" s="0"/>
      <c r="HDR29" s="0"/>
      <c r="HDS29" s="0"/>
      <c r="HDT29" s="0"/>
      <c r="HDU29" s="0"/>
      <c r="HDV29" s="0"/>
      <c r="HDW29" s="0"/>
      <c r="HDX29" s="0"/>
      <c r="HDY29" s="0"/>
      <c r="HDZ29" s="0"/>
      <c r="HEA29" s="0"/>
      <c r="HEB29" s="0"/>
      <c r="HEC29" s="0"/>
      <c r="HED29" s="0"/>
      <c r="HEE29" s="0"/>
      <c r="HEF29" s="0"/>
      <c r="HEG29" s="0"/>
      <c r="HEH29" s="0"/>
      <c r="HEI29" s="0"/>
      <c r="HEJ29" s="0"/>
      <c r="HEK29" s="0"/>
      <c r="HEL29" s="0"/>
      <c r="HEM29" s="0"/>
      <c r="HEN29" s="0"/>
      <c r="HEO29" s="0"/>
      <c r="HEP29" s="0"/>
      <c r="HEQ29" s="0"/>
      <c r="HER29" s="0"/>
      <c r="HES29" s="0"/>
      <c r="HET29" s="0"/>
      <c r="HEU29" s="0"/>
      <c r="HEV29" s="0"/>
      <c r="HEW29" s="0"/>
      <c r="HEX29" s="0"/>
      <c r="HEY29" s="0"/>
      <c r="HEZ29" s="0"/>
      <c r="HFA29" s="0"/>
      <c r="HFB29" s="0"/>
      <c r="HFC29" s="0"/>
      <c r="HFD29" s="0"/>
      <c r="HFE29" s="0"/>
      <c r="HFF29" s="0"/>
      <c r="HFG29" s="0"/>
      <c r="HFH29" s="0"/>
      <c r="HFI29" s="0"/>
      <c r="HFJ29" s="0"/>
      <c r="HFK29" s="0"/>
      <c r="HFL29" s="0"/>
      <c r="HFM29" s="0"/>
      <c r="HFN29" s="0"/>
      <c r="HFO29" s="0"/>
      <c r="HFP29" s="0"/>
      <c r="HFQ29" s="0"/>
      <c r="HFR29" s="0"/>
      <c r="HFS29" s="0"/>
      <c r="HFT29" s="0"/>
      <c r="HFU29" s="0"/>
      <c r="HFV29" s="0"/>
      <c r="HFW29" s="0"/>
      <c r="HFX29" s="0"/>
      <c r="HFY29" s="0"/>
      <c r="HFZ29" s="0"/>
      <c r="HGA29" s="0"/>
      <c r="HGB29" s="0"/>
      <c r="HGC29" s="0"/>
      <c r="HGD29" s="0"/>
      <c r="HGE29" s="0"/>
      <c r="HGF29" s="0"/>
      <c r="HGG29" s="0"/>
      <c r="HGH29" s="0"/>
      <c r="HGI29" s="0"/>
      <c r="HGJ29" s="0"/>
      <c r="HGK29" s="0"/>
      <c r="HGL29" s="0"/>
      <c r="HGM29" s="0"/>
      <c r="HGN29" s="0"/>
      <c r="HGO29" s="0"/>
      <c r="HGP29" s="0"/>
      <c r="HGQ29" s="0"/>
      <c r="HGR29" s="0"/>
      <c r="HGS29" s="0"/>
      <c r="HGT29" s="0"/>
      <c r="HGU29" s="0"/>
      <c r="HGV29" s="0"/>
      <c r="HGW29" s="0"/>
      <c r="HGX29" s="0"/>
      <c r="HGY29" s="0"/>
      <c r="HGZ29" s="0"/>
      <c r="HHA29" s="0"/>
      <c r="HHB29" s="0"/>
      <c r="HHC29" s="0"/>
      <c r="HHD29" s="0"/>
      <c r="HHE29" s="0"/>
      <c r="HHF29" s="0"/>
      <c r="HHG29" s="0"/>
      <c r="HHH29" s="0"/>
      <c r="HHI29" s="0"/>
      <c r="HHJ29" s="0"/>
      <c r="HHK29" s="0"/>
      <c r="HHL29" s="0"/>
      <c r="HHM29" s="0"/>
      <c r="HHN29" s="0"/>
      <c r="HHO29" s="0"/>
      <c r="HHP29" s="0"/>
      <c r="HHQ29" s="0"/>
      <c r="HHR29" s="0"/>
      <c r="HHS29" s="0"/>
      <c r="HHT29" s="0"/>
      <c r="HHU29" s="0"/>
      <c r="HHV29" s="0"/>
      <c r="HHW29" s="0"/>
      <c r="HHX29" s="0"/>
      <c r="HHY29" s="0"/>
      <c r="HHZ29" s="0"/>
      <c r="HIA29" s="0"/>
      <c r="HIB29" s="0"/>
      <c r="HIC29" s="0"/>
      <c r="HID29" s="0"/>
      <c r="HIE29" s="0"/>
      <c r="HIF29" s="0"/>
      <c r="HIG29" s="0"/>
      <c r="HIH29" s="0"/>
      <c r="HII29" s="0"/>
      <c r="HIJ29" s="0"/>
      <c r="HIK29" s="0"/>
      <c r="HIL29" s="0"/>
      <c r="HIM29" s="0"/>
      <c r="HIN29" s="0"/>
      <c r="HIO29" s="0"/>
      <c r="HIP29" s="0"/>
      <c r="HIQ29" s="0"/>
      <c r="HIR29" s="0"/>
      <c r="HIS29" s="0"/>
      <c r="HIT29" s="0"/>
      <c r="HIU29" s="0"/>
      <c r="HIV29" s="0"/>
      <c r="HIW29" s="0"/>
      <c r="HIX29" s="0"/>
      <c r="HIY29" s="0"/>
      <c r="HIZ29" s="0"/>
      <c r="HJA29" s="0"/>
      <c r="HJB29" s="0"/>
      <c r="HJC29" s="0"/>
      <c r="HJD29" s="0"/>
      <c r="HJE29" s="0"/>
      <c r="HJF29" s="0"/>
      <c r="HJG29" s="0"/>
      <c r="HJH29" s="0"/>
      <c r="HJI29" s="0"/>
      <c r="HJJ29" s="0"/>
      <c r="HJK29" s="0"/>
      <c r="HJL29" s="0"/>
      <c r="HJM29" s="0"/>
      <c r="HJN29" s="0"/>
      <c r="HJO29" s="0"/>
      <c r="HJP29" s="0"/>
      <c r="HJQ29" s="0"/>
      <c r="HJR29" s="0"/>
      <c r="HJS29" s="0"/>
      <c r="HJT29" s="0"/>
      <c r="HJU29" s="0"/>
      <c r="HJV29" s="0"/>
      <c r="HJW29" s="0"/>
      <c r="HJX29" s="0"/>
      <c r="HJY29" s="0"/>
      <c r="HJZ29" s="0"/>
      <c r="HKA29" s="0"/>
      <c r="HKB29" s="0"/>
      <c r="HKC29" s="0"/>
      <c r="HKD29" s="0"/>
      <c r="HKE29" s="0"/>
      <c r="HKF29" s="0"/>
      <c r="HKG29" s="0"/>
      <c r="HKH29" s="0"/>
      <c r="HKI29" s="0"/>
      <c r="HKJ29" s="0"/>
      <c r="HKK29" s="0"/>
      <c r="HKL29" s="0"/>
      <c r="HKM29" s="0"/>
      <c r="HKN29" s="0"/>
      <c r="HKO29" s="0"/>
      <c r="HKP29" s="0"/>
      <c r="HKQ29" s="0"/>
      <c r="HKR29" s="0"/>
      <c r="HKS29" s="0"/>
      <c r="HKT29" s="0"/>
      <c r="HKU29" s="0"/>
      <c r="HKV29" s="0"/>
      <c r="HKW29" s="0"/>
      <c r="HKX29" s="0"/>
      <c r="HKY29" s="0"/>
      <c r="HKZ29" s="0"/>
      <c r="HLA29" s="0"/>
      <c r="HLB29" s="0"/>
      <c r="HLC29" s="0"/>
      <c r="HLD29" s="0"/>
      <c r="HLE29" s="0"/>
      <c r="HLF29" s="0"/>
      <c r="HLG29" s="0"/>
      <c r="HLH29" s="0"/>
      <c r="HLI29" s="0"/>
      <c r="HLJ29" s="0"/>
      <c r="HLK29" s="0"/>
      <c r="HLL29" s="0"/>
      <c r="HLM29" s="0"/>
      <c r="HLN29" s="0"/>
      <c r="HLO29" s="0"/>
      <c r="HLP29" s="0"/>
      <c r="HLQ29" s="0"/>
      <c r="HLR29" s="0"/>
      <c r="HLS29" s="0"/>
      <c r="HLT29" s="0"/>
      <c r="HLU29" s="0"/>
      <c r="HLV29" s="0"/>
      <c r="HLW29" s="0"/>
      <c r="HLX29" s="0"/>
      <c r="HLY29" s="0"/>
      <c r="HLZ29" s="0"/>
      <c r="HMA29" s="0"/>
      <c r="HMB29" s="0"/>
      <c r="HMC29" s="0"/>
      <c r="HMD29" s="0"/>
      <c r="HME29" s="0"/>
      <c r="HMF29" s="0"/>
      <c r="HMG29" s="0"/>
      <c r="HMH29" s="0"/>
      <c r="HMI29" s="0"/>
      <c r="HMJ29" s="0"/>
      <c r="HMK29" s="0"/>
      <c r="HML29" s="0"/>
      <c r="HMM29" s="0"/>
      <c r="HMN29" s="0"/>
      <c r="HMO29" s="0"/>
      <c r="HMP29" s="0"/>
      <c r="HMQ29" s="0"/>
      <c r="HMR29" s="0"/>
      <c r="HMS29" s="0"/>
      <c r="HMT29" s="0"/>
      <c r="HMU29" s="0"/>
      <c r="HMV29" s="0"/>
      <c r="HMW29" s="0"/>
      <c r="HMX29" s="0"/>
      <c r="HMY29" s="0"/>
      <c r="HMZ29" s="0"/>
      <c r="HNA29" s="0"/>
      <c r="HNB29" s="0"/>
      <c r="HNC29" s="0"/>
      <c r="HND29" s="0"/>
      <c r="HNE29" s="0"/>
      <c r="HNF29" s="0"/>
      <c r="HNG29" s="0"/>
      <c r="HNH29" s="0"/>
      <c r="HNI29" s="0"/>
      <c r="HNJ29" s="0"/>
      <c r="HNK29" s="0"/>
      <c r="HNL29" s="0"/>
      <c r="HNM29" s="0"/>
      <c r="HNN29" s="0"/>
      <c r="HNO29" s="0"/>
      <c r="HNP29" s="0"/>
      <c r="HNQ29" s="0"/>
      <c r="HNR29" s="0"/>
      <c r="HNS29" s="0"/>
      <c r="HNT29" s="0"/>
      <c r="HNU29" s="0"/>
      <c r="HNV29" s="0"/>
      <c r="HNW29" s="0"/>
      <c r="HNX29" s="0"/>
      <c r="HNY29" s="0"/>
      <c r="HNZ29" s="0"/>
      <c r="HOA29" s="0"/>
      <c r="HOB29" s="0"/>
      <c r="HOC29" s="0"/>
      <c r="HOD29" s="0"/>
      <c r="HOE29" s="0"/>
      <c r="HOF29" s="0"/>
      <c r="HOG29" s="0"/>
      <c r="HOH29" s="0"/>
      <c r="HOI29" s="0"/>
      <c r="HOJ29" s="0"/>
      <c r="HOK29" s="0"/>
      <c r="HOL29" s="0"/>
      <c r="HOM29" s="0"/>
      <c r="HON29" s="0"/>
      <c r="HOO29" s="0"/>
      <c r="HOP29" s="0"/>
      <c r="HOQ29" s="0"/>
      <c r="HOR29" s="0"/>
      <c r="HOS29" s="0"/>
      <c r="HOT29" s="0"/>
      <c r="HOU29" s="0"/>
      <c r="HOV29" s="0"/>
      <c r="HOW29" s="0"/>
      <c r="HOX29" s="0"/>
      <c r="HOY29" s="0"/>
      <c r="HOZ29" s="0"/>
      <c r="HPA29" s="0"/>
      <c r="HPB29" s="0"/>
      <c r="HPC29" s="0"/>
      <c r="HPD29" s="0"/>
      <c r="HPE29" s="0"/>
      <c r="HPF29" s="0"/>
      <c r="HPG29" s="0"/>
      <c r="HPH29" s="0"/>
      <c r="HPI29" s="0"/>
      <c r="HPJ29" s="0"/>
      <c r="HPK29" s="0"/>
      <c r="HPL29" s="0"/>
      <c r="HPM29" s="0"/>
      <c r="HPN29" s="0"/>
      <c r="HPO29" s="0"/>
      <c r="HPP29" s="0"/>
      <c r="HPQ29" s="0"/>
      <c r="HPR29" s="0"/>
      <c r="HPS29" s="0"/>
      <c r="HPT29" s="0"/>
      <c r="HPU29" s="0"/>
      <c r="HPV29" s="0"/>
      <c r="HPW29" s="0"/>
      <c r="HPX29" s="0"/>
      <c r="HPY29" s="0"/>
      <c r="HPZ29" s="0"/>
      <c r="HQA29" s="0"/>
      <c r="HQB29" s="0"/>
      <c r="HQC29" s="0"/>
      <c r="HQD29" s="0"/>
      <c r="HQE29" s="0"/>
      <c r="HQF29" s="0"/>
      <c r="HQG29" s="0"/>
      <c r="HQH29" s="0"/>
      <c r="HQI29" s="0"/>
      <c r="HQJ29" s="0"/>
      <c r="HQK29" s="0"/>
      <c r="HQL29" s="0"/>
      <c r="HQM29" s="0"/>
      <c r="HQN29" s="0"/>
      <c r="HQO29" s="0"/>
      <c r="HQP29" s="0"/>
      <c r="HQQ29" s="0"/>
      <c r="HQR29" s="0"/>
      <c r="HQS29" s="0"/>
      <c r="HQT29" s="0"/>
      <c r="HQU29" s="0"/>
      <c r="HQV29" s="0"/>
      <c r="HQW29" s="0"/>
      <c r="HQX29" s="0"/>
      <c r="HQY29" s="0"/>
      <c r="HQZ29" s="0"/>
      <c r="HRA29" s="0"/>
      <c r="HRB29" s="0"/>
      <c r="HRC29" s="0"/>
      <c r="HRD29" s="0"/>
      <c r="HRE29" s="0"/>
      <c r="HRF29" s="0"/>
      <c r="HRG29" s="0"/>
      <c r="HRH29" s="0"/>
      <c r="HRI29" s="0"/>
      <c r="HRJ29" s="0"/>
      <c r="HRK29" s="0"/>
      <c r="HRL29" s="0"/>
      <c r="HRM29" s="0"/>
      <c r="HRN29" s="0"/>
      <c r="HRO29" s="0"/>
      <c r="HRP29" s="0"/>
      <c r="HRQ29" s="0"/>
      <c r="HRR29" s="0"/>
      <c r="HRS29" s="0"/>
      <c r="HRT29" s="0"/>
      <c r="HRU29" s="0"/>
      <c r="HRV29" s="0"/>
      <c r="HRW29" s="0"/>
      <c r="HRX29" s="0"/>
      <c r="HRY29" s="0"/>
      <c r="HRZ29" s="0"/>
      <c r="HSA29" s="0"/>
      <c r="HSB29" s="0"/>
      <c r="HSC29" s="0"/>
      <c r="HSD29" s="0"/>
      <c r="HSE29" s="0"/>
      <c r="HSF29" s="0"/>
      <c r="HSG29" s="0"/>
      <c r="HSH29" s="0"/>
      <c r="HSI29" s="0"/>
      <c r="HSJ29" s="0"/>
      <c r="HSK29" s="0"/>
      <c r="HSL29" s="0"/>
      <c r="HSM29" s="0"/>
      <c r="HSN29" s="0"/>
      <c r="HSO29" s="0"/>
      <c r="HSP29" s="0"/>
      <c r="HSQ29" s="0"/>
      <c r="HSR29" s="0"/>
      <c r="HSS29" s="0"/>
      <c r="HST29" s="0"/>
      <c r="HSU29" s="0"/>
      <c r="HSV29" s="0"/>
      <c r="HSW29" s="0"/>
      <c r="HSX29" s="0"/>
      <c r="HSY29" s="0"/>
      <c r="HSZ29" s="0"/>
      <c r="HTA29" s="0"/>
      <c r="HTB29" s="0"/>
      <c r="HTC29" s="0"/>
      <c r="HTD29" s="0"/>
      <c r="HTE29" s="0"/>
      <c r="HTF29" s="0"/>
      <c r="HTG29" s="0"/>
      <c r="HTH29" s="0"/>
      <c r="HTI29" s="0"/>
      <c r="HTJ29" s="0"/>
      <c r="HTK29" s="0"/>
      <c r="HTL29" s="0"/>
      <c r="HTM29" s="0"/>
      <c r="HTN29" s="0"/>
      <c r="HTO29" s="0"/>
      <c r="HTP29" s="0"/>
      <c r="HTQ29" s="0"/>
      <c r="HTR29" s="0"/>
      <c r="HTS29" s="0"/>
      <c r="HTT29" s="0"/>
      <c r="HTU29" s="0"/>
      <c r="HTV29" s="0"/>
      <c r="HTW29" s="0"/>
      <c r="HTX29" s="0"/>
      <c r="HTY29" s="0"/>
      <c r="HTZ29" s="0"/>
      <c r="HUA29" s="0"/>
      <c r="HUB29" s="0"/>
      <c r="HUC29" s="0"/>
      <c r="HUD29" s="0"/>
      <c r="HUE29" s="0"/>
      <c r="HUF29" s="0"/>
      <c r="HUG29" s="0"/>
      <c r="HUH29" s="0"/>
      <c r="HUI29" s="0"/>
      <c r="HUJ29" s="0"/>
      <c r="HUK29" s="0"/>
      <c r="HUL29" s="0"/>
      <c r="HUM29" s="0"/>
      <c r="HUN29" s="0"/>
      <c r="HUO29" s="0"/>
      <c r="HUP29" s="0"/>
      <c r="HUQ29" s="0"/>
      <c r="HUR29" s="0"/>
      <c r="HUS29" s="0"/>
      <c r="HUT29" s="0"/>
      <c r="HUU29" s="0"/>
      <c r="HUV29" s="0"/>
      <c r="HUW29" s="0"/>
      <c r="HUX29" s="0"/>
      <c r="HUY29" s="0"/>
      <c r="HUZ29" s="0"/>
      <c r="HVA29" s="0"/>
      <c r="HVB29" s="0"/>
      <c r="HVC29" s="0"/>
      <c r="HVD29" s="0"/>
      <c r="HVE29" s="0"/>
      <c r="HVF29" s="0"/>
      <c r="HVG29" s="0"/>
      <c r="HVH29" s="0"/>
      <c r="HVI29" s="0"/>
      <c r="HVJ29" s="0"/>
      <c r="HVK29" s="0"/>
      <c r="HVL29" s="0"/>
      <c r="HVM29" s="0"/>
      <c r="HVN29" s="0"/>
      <c r="HVO29" s="0"/>
      <c r="HVP29" s="0"/>
      <c r="HVQ29" s="0"/>
      <c r="HVR29" s="0"/>
      <c r="HVS29" s="0"/>
      <c r="HVT29" s="0"/>
      <c r="HVU29" s="0"/>
      <c r="HVV29" s="0"/>
      <c r="HVW29" s="0"/>
      <c r="HVX29" s="0"/>
      <c r="HVY29" s="0"/>
      <c r="HVZ29" s="0"/>
      <c r="HWA29" s="0"/>
      <c r="HWB29" s="0"/>
      <c r="HWC29" s="0"/>
      <c r="HWD29" s="0"/>
      <c r="HWE29" s="0"/>
      <c r="HWF29" s="0"/>
      <c r="HWG29" s="0"/>
      <c r="HWH29" s="0"/>
      <c r="HWI29" s="0"/>
      <c r="HWJ29" s="0"/>
      <c r="HWK29" s="0"/>
      <c r="HWL29" s="0"/>
      <c r="HWM29" s="0"/>
      <c r="HWN29" s="0"/>
      <c r="HWO29" s="0"/>
      <c r="HWP29" s="0"/>
      <c r="HWQ29" s="0"/>
      <c r="HWR29" s="0"/>
      <c r="HWS29" s="0"/>
      <c r="HWT29" s="0"/>
      <c r="HWU29" s="0"/>
      <c r="HWV29" s="0"/>
      <c r="HWW29" s="0"/>
      <c r="HWX29" s="0"/>
      <c r="HWY29" s="0"/>
      <c r="HWZ29" s="0"/>
      <c r="HXA29" s="0"/>
      <c r="HXB29" s="0"/>
      <c r="HXC29" s="0"/>
      <c r="HXD29" s="0"/>
      <c r="HXE29" s="0"/>
      <c r="HXF29" s="0"/>
      <c r="HXG29" s="0"/>
      <c r="HXH29" s="0"/>
      <c r="HXI29" s="0"/>
      <c r="HXJ29" s="0"/>
      <c r="HXK29" s="0"/>
      <c r="HXL29" s="0"/>
      <c r="HXM29" s="0"/>
      <c r="HXN29" s="0"/>
      <c r="HXO29" s="0"/>
      <c r="HXP29" s="0"/>
      <c r="HXQ29" s="0"/>
      <c r="HXR29" s="0"/>
      <c r="HXS29" s="0"/>
      <c r="HXT29" s="0"/>
      <c r="HXU29" s="0"/>
      <c r="HXV29" s="0"/>
      <c r="HXW29" s="0"/>
      <c r="HXX29" s="0"/>
      <c r="HXY29" s="0"/>
      <c r="HXZ29" s="0"/>
      <c r="HYA29" s="0"/>
      <c r="HYB29" s="0"/>
      <c r="HYC29" s="0"/>
      <c r="HYD29" s="0"/>
      <c r="HYE29" s="0"/>
      <c r="HYF29" s="0"/>
      <c r="HYG29" s="0"/>
      <c r="HYH29" s="0"/>
      <c r="HYI29" s="0"/>
      <c r="HYJ29" s="0"/>
      <c r="HYK29" s="0"/>
      <c r="HYL29" s="0"/>
      <c r="HYM29" s="0"/>
      <c r="HYN29" s="0"/>
      <c r="HYO29" s="0"/>
      <c r="HYP29" s="0"/>
      <c r="HYQ29" s="0"/>
      <c r="HYR29" s="0"/>
      <c r="HYS29" s="0"/>
      <c r="HYT29" s="0"/>
      <c r="HYU29" s="0"/>
      <c r="HYV29" s="0"/>
      <c r="HYW29" s="0"/>
      <c r="HYX29" s="0"/>
      <c r="HYY29" s="0"/>
      <c r="HYZ29" s="0"/>
      <c r="HZA29" s="0"/>
      <c r="HZB29" s="0"/>
      <c r="HZC29" s="0"/>
      <c r="HZD29" s="0"/>
      <c r="HZE29" s="0"/>
      <c r="HZF29" s="0"/>
      <c r="HZG29" s="0"/>
      <c r="HZH29" s="0"/>
      <c r="HZI29" s="0"/>
      <c r="HZJ29" s="0"/>
      <c r="HZK29" s="0"/>
      <c r="HZL29" s="0"/>
      <c r="HZM29" s="0"/>
      <c r="HZN29" s="0"/>
      <c r="HZO29" s="0"/>
      <c r="HZP29" s="0"/>
      <c r="HZQ29" s="0"/>
      <c r="HZR29" s="0"/>
      <c r="HZS29" s="0"/>
      <c r="HZT29" s="0"/>
      <c r="HZU29" s="0"/>
      <c r="HZV29" s="0"/>
      <c r="HZW29" s="0"/>
      <c r="HZX29" s="0"/>
      <c r="HZY29" s="0"/>
      <c r="HZZ29" s="0"/>
      <c r="IAA29" s="0"/>
      <c r="IAB29" s="0"/>
      <c r="IAC29" s="0"/>
      <c r="IAD29" s="0"/>
      <c r="IAE29" s="0"/>
      <c r="IAF29" s="0"/>
      <c r="IAG29" s="0"/>
      <c r="IAH29" s="0"/>
      <c r="IAI29" s="0"/>
      <c r="IAJ29" s="0"/>
      <c r="IAK29" s="0"/>
      <c r="IAL29" s="0"/>
      <c r="IAM29" s="0"/>
      <c r="IAN29" s="0"/>
      <c r="IAO29" s="0"/>
      <c r="IAP29" s="0"/>
      <c r="IAQ29" s="0"/>
      <c r="IAR29" s="0"/>
      <c r="IAS29" s="0"/>
      <c r="IAT29" s="0"/>
      <c r="IAU29" s="0"/>
      <c r="IAV29" s="0"/>
      <c r="IAW29" s="0"/>
      <c r="IAX29" s="0"/>
      <c r="IAY29" s="0"/>
      <c r="IAZ29" s="0"/>
      <c r="IBA29" s="0"/>
      <c r="IBB29" s="0"/>
      <c r="IBC29" s="0"/>
      <c r="IBD29" s="0"/>
      <c r="IBE29" s="0"/>
      <c r="IBF29" s="0"/>
      <c r="IBG29" s="0"/>
      <c r="IBH29" s="0"/>
      <c r="IBI29" s="0"/>
      <c r="IBJ29" s="0"/>
      <c r="IBK29" s="0"/>
      <c r="IBL29" s="0"/>
      <c r="IBM29" s="0"/>
      <c r="IBN29" s="0"/>
      <c r="IBO29" s="0"/>
      <c r="IBP29" s="0"/>
      <c r="IBQ29" s="0"/>
      <c r="IBR29" s="0"/>
      <c r="IBS29" s="0"/>
      <c r="IBT29" s="0"/>
      <c r="IBU29" s="0"/>
      <c r="IBV29" s="0"/>
      <c r="IBW29" s="0"/>
      <c r="IBX29" s="0"/>
      <c r="IBY29" s="0"/>
      <c r="IBZ29" s="0"/>
      <c r="ICA29" s="0"/>
      <c r="ICB29" s="0"/>
      <c r="ICC29" s="0"/>
      <c r="ICD29" s="0"/>
      <c r="ICE29" s="0"/>
      <c r="ICF29" s="0"/>
      <c r="ICG29" s="0"/>
      <c r="ICH29" s="0"/>
      <c r="ICI29" s="0"/>
      <c r="ICJ29" s="0"/>
      <c r="ICK29" s="0"/>
      <c r="ICL29" s="0"/>
      <c r="ICM29" s="0"/>
      <c r="ICN29" s="0"/>
      <c r="ICO29" s="0"/>
      <c r="ICP29" s="0"/>
      <c r="ICQ29" s="0"/>
      <c r="ICR29" s="0"/>
      <c r="ICS29" s="0"/>
      <c r="ICT29" s="0"/>
      <c r="ICU29" s="0"/>
      <c r="ICV29" s="0"/>
      <c r="ICW29" s="0"/>
      <c r="ICX29" s="0"/>
      <c r="ICY29" s="0"/>
      <c r="ICZ29" s="0"/>
      <c r="IDA29" s="0"/>
      <c r="IDB29" s="0"/>
      <c r="IDC29" s="0"/>
      <c r="IDD29" s="0"/>
      <c r="IDE29" s="0"/>
      <c r="IDF29" s="0"/>
      <c r="IDG29" s="0"/>
      <c r="IDH29" s="0"/>
      <c r="IDI29" s="0"/>
      <c r="IDJ29" s="0"/>
      <c r="IDK29" s="0"/>
      <c r="IDL29" s="0"/>
      <c r="IDM29" s="0"/>
      <c r="IDN29" s="0"/>
      <c r="IDO29" s="0"/>
      <c r="IDP29" s="0"/>
      <c r="IDQ29" s="0"/>
      <c r="IDR29" s="0"/>
      <c r="IDS29" s="0"/>
      <c r="IDT29" s="0"/>
      <c r="IDU29" s="0"/>
      <c r="IDV29" s="0"/>
      <c r="IDW29" s="0"/>
      <c r="IDX29" s="0"/>
      <c r="IDY29" s="0"/>
      <c r="IDZ29" s="0"/>
      <c r="IEA29" s="0"/>
      <c r="IEB29" s="0"/>
      <c r="IEC29" s="0"/>
      <c r="IED29" s="0"/>
      <c r="IEE29" s="0"/>
      <c r="IEF29" s="0"/>
      <c r="IEG29" s="0"/>
      <c r="IEH29" s="0"/>
      <c r="IEI29" s="0"/>
      <c r="IEJ29" s="0"/>
      <c r="IEK29" s="0"/>
      <c r="IEL29" s="0"/>
      <c r="IEM29" s="0"/>
      <c r="IEN29" s="0"/>
      <c r="IEO29" s="0"/>
      <c r="IEP29" s="0"/>
      <c r="IEQ29" s="0"/>
      <c r="IER29" s="0"/>
      <c r="IES29" s="0"/>
      <c r="IET29" s="0"/>
      <c r="IEU29" s="0"/>
      <c r="IEV29" s="0"/>
      <c r="IEW29" s="0"/>
      <c r="IEX29" s="0"/>
      <c r="IEY29" s="0"/>
      <c r="IEZ29" s="0"/>
      <c r="IFA29" s="0"/>
      <c r="IFB29" s="0"/>
      <c r="IFC29" s="0"/>
      <c r="IFD29" s="0"/>
      <c r="IFE29" s="0"/>
      <c r="IFF29" s="0"/>
      <c r="IFG29" s="0"/>
      <c r="IFH29" s="0"/>
      <c r="IFI29" s="0"/>
      <c r="IFJ29" s="0"/>
      <c r="IFK29" s="0"/>
      <c r="IFL29" s="0"/>
      <c r="IFM29" s="0"/>
      <c r="IFN29" s="0"/>
      <c r="IFO29" s="0"/>
      <c r="IFP29" s="0"/>
      <c r="IFQ29" s="0"/>
      <c r="IFR29" s="0"/>
      <c r="IFS29" s="0"/>
      <c r="IFT29" s="0"/>
      <c r="IFU29" s="0"/>
      <c r="IFV29" s="0"/>
      <c r="IFW29" s="0"/>
      <c r="IFX29" s="0"/>
      <c r="IFY29" s="0"/>
      <c r="IFZ29" s="0"/>
      <c r="IGA29" s="0"/>
      <c r="IGB29" s="0"/>
      <c r="IGC29" s="0"/>
      <c r="IGD29" s="0"/>
      <c r="IGE29" s="0"/>
      <c r="IGF29" s="0"/>
      <c r="IGG29" s="0"/>
      <c r="IGH29" s="0"/>
      <c r="IGI29" s="0"/>
      <c r="IGJ29" s="0"/>
      <c r="IGK29" s="0"/>
      <c r="IGL29" s="0"/>
      <c r="IGM29" s="0"/>
      <c r="IGN29" s="0"/>
      <c r="IGO29" s="0"/>
      <c r="IGP29" s="0"/>
      <c r="IGQ29" s="0"/>
      <c r="IGR29" s="0"/>
      <c r="IGS29" s="0"/>
      <c r="IGT29" s="0"/>
      <c r="IGU29" s="0"/>
      <c r="IGV29" s="0"/>
      <c r="IGW29" s="0"/>
      <c r="IGX29" s="0"/>
      <c r="IGY29" s="0"/>
      <c r="IGZ29" s="0"/>
      <c r="IHA29" s="0"/>
      <c r="IHB29" s="0"/>
      <c r="IHC29" s="0"/>
      <c r="IHD29" s="0"/>
      <c r="IHE29" s="0"/>
      <c r="IHF29" s="0"/>
      <c r="IHG29" s="0"/>
      <c r="IHH29" s="0"/>
      <c r="IHI29" s="0"/>
      <c r="IHJ29" s="0"/>
      <c r="IHK29" s="0"/>
      <c r="IHL29" s="0"/>
      <c r="IHM29" s="0"/>
      <c r="IHN29" s="0"/>
      <c r="IHO29" s="0"/>
      <c r="IHP29" s="0"/>
      <c r="IHQ29" s="0"/>
      <c r="IHR29" s="0"/>
      <c r="IHS29" s="0"/>
      <c r="IHT29" s="0"/>
      <c r="IHU29" s="0"/>
      <c r="IHV29" s="0"/>
      <c r="IHW29" s="0"/>
      <c r="IHX29" s="0"/>
      <c r="IHY29" s="0"/>
      <c r="IHZ29" s="0"/>
      <c r="IIA29" s="0"/>
      <c r="IIB29" s="0"/>
      <c r="IIC29" s="0"/>
      <c r="IID29" s="0"/>
      <c r="IIE29" s="0"/>
      <c r="IIF29" s="0"/>
      <c r="IIG29" s="0"/>
      <c r="IIH29" s="0"/>
      <c r="III29" s="0"/>
      <c r="IIJ29" s="0"/>
      <c r="IIK29" s="0"/>
      <c r="IIL29" s="0"/>
      <c r="IIM29" s="0"/>
      <c r="IIN29" s="0"/>
      <c r="IIO29" s="0"/>
      <c r="IIP29" s="0"/>
      <c r="IIQ29" s="0"/>
      <c r="IIR29" s="0"/>
      <c r="IIS29" s="0"/>
      <c r="IIT29" s="0"/>
      <c r="IIU29" s="0"/>
      <c r="IIV29" s="0"/>
      <c r="IIW29" s="0"/>
      <c r="IIX29" s="0"/>
      <c r="IIY29" s="0"/>
      <c r="IIZ29" s="0"/>
      <c r="IJA29" s="0"/>
      <c r="IJB29" s="0"/>
      <c r="IJC29" s="0"/>
      <c r="IJD29" s="0"/>
      <c r="IJE29" s="0"/>
      <c r="IJF29" s="0"/>
      <c r="IJG29" s="0"/>
      <c r="IJH29" s="0"/>
      <c r="IJI29" s="0"/>
      <c r="IJJ29" s="0"/>
      <c r="IJK29" s="0"/>
      <c r="IJL29" s="0"/>
      <c r="IJM29" s="0"/>
      <c r="IJN29" s="0"/>
      <c r="IJO29" s="0"/>
      <c r="IJP29" s="0"/>
      <c r="IJQ29" s="0"/>
      <c r="IJR29" s="0"/>
      <c r="IJS29" s="0"/>
      <c r="IJT29" s="0"/>
      <c r="IJU29" s="0"/>
      <c r="IJV29" s="0"/>
      <c r="IJW29" s="0"/>
      <c r="IJX29" s="0"/>
      <c r="IJY29" s="0"/>
      <c r="IJZ29" s="0"/>
      <c r="IKA29" s="0"/>
      <c r="IKB29" s="0"/>
      <c r="IKC29" s="0"/>
      <c r="IKD29" s="0"/>
      <c r="IKE29" s="0"/>
      <c r="IKF29" s="0"/>
      <c r="IKG29" s="0"/>
      <c r="IKH29" s="0"/>
      <c r="IKI29" s="0"/>
      <c r="IKJ29" s="0"/>
      <c r="IKK29" s="0"/>
      <c r="IKL29" s="0"/>
      <c r="IKM29" s="0"/>
      <c r="IKN29" s="0"/>
      <c r="IKO29" s="0"/>
      <c r="IKP29" s="0"/>
      <c r="IKQ29" s="0"/>
      <c r="IKR29" s="0"/>
      <c r="IKS29" s="0"/>
      <c r="IKT29" s="0"/>
      <c r="IKU29" s="0"/>
      <c r="IKV29" s="0"/>
      <c r="IKW29" s="0"/>
      <c r="IKX29" s="0"/>
      <c r="IKY29" s="0"/>
      <c r="IKZ29" s="0"/>
      <c r="ILA29" s="0"/>
      <c r="ILB29" s="0"/>
      <c r="ILC29" s="0"/>
      <c r="ILD29" s="0"/>
      <c r="ILE29" s="0"/>
      <c r="ILF29" s="0"/>
      <c r="ILG29" s="0"/>
      <c r="ILH29" s="0"/>
      <c r="ILI29" s="0"/>
      <c r="ILJ29" s="0"/>
      <c r="ILK29" s="0"/>
      <c r="ILL29" s="0"/>
      <c r="ILM29" s="0"/>
      <c r="ILN29" s="0"/>
      <c r="ILO29" s="0"/>
      <c r="ILP29" s="0"/>
      <c r="ILQ29" s="0"/>
      <c r="ILR29" s="0"/>
      <c r="ILS29" s="0"/>
      <c r="ILT29" s="0"/>
      <c r="ILU29" s="0"/>
      <c r="ILV29" s="0"/>
      <c r="ILW29" s="0"/>
      <c r="ILX29" s="0"/>
      <c r="ILY29" s="0"/>
      <c r="ILZ29" s="0"/>
      <c r="IMA29" s="0"/>
      <c r="IMB29" s="0"/>
      <c r="IMC29" s="0"/>
      <c r="IMD29" s="0"/>
      <c r="IME29" s="0"/>
      <c r="IMF29" s="0"/>
      <c r="IMG29" s="0"/>
      <c r="IMH29" s="0"/>
      <c r="IMI29" s="0"/>
      <c r="IMJ29" s="0"/>
      <c r="IMK29" s="0"/>
      <c r="IML29" s="0"/>
      <c r="IMM29" s="0"/>
      <c r="IMN29" s="0"/>
      <c r="IMO29" s="0"/>
      <c r="IMP29" s="0"/>
      <c r="IMQ29" s="0"/>
      <c r="IMR29" s="0"/>
      <c r="IMS29" s="0"/>
      <c r="IMT29" s="0"/>
      <c r="IMU29" s="0"/>
      <c r="IMV29" s="0"/>
      <c r="IMW29" s="0"/>
      <c r="IMX29" s="0"/>
      <c r="IMY29" s="0"/>
      <c r="IMZ29" s="0"/>
      <c r="INA29" s="0"/>
      <c r="INB29" s="0"/>
      <c r="INC29" s="0"/>
      <c r="IND29" s="0"/>
      <c r="INE29" s="0"/>
      <c r="INF29" s="0"/>
      <c r="ING29" s="0"/>
      <c r="INH29" s="0"/>
      <c r="INI29" s="0"/>
      <c r="INJ29" s="0"/>
      <c r="INK29" s="0"/>
      <c r="INL29" s="0"/>
      <c r="INM29" s="0"/>
      <c r="INN29" s="0"/>
      <c r="INO29" s="0"/>
      <c r="INP29" s="0"/>
      <c r="INQ29" s="0"/>
      <c r="INR29" s="0"/>
      <c r="INS29" s="0"/>
      <c r="INT29" s="0"/>
      <c r="INU29" s="0"/>
      <c r="INV29" s="0"/>
      <c r="INW29" s="0"/>
      <c r="INX29" s="0"/>
      <c r="INY29" s="0"/>
      <c r="INZ29" s="0"/>
      <c r="IOA29" s="0"/>
      <c r="IOB29" s="0"/>
      <c r="IOC29" s="0"/>
      <c r="IOD29" s="0"/>
      <c r="IOE29" s="0"/>
      <c r="IOF29" s="0"/>
      <c r="IOG29" s="0"/>
      <c r="IOH29" s="0"/>
      <c r="IOI29" s="0"/>
      <c r="IOJ29" s="0"/>
      <c r="IOK29" s="0"/>
      <c r="IOL29" s="0"/>
      <c r="IOM29" s="0"/>
      <c r="ION29" s="0"/>
      <c r="IOO29" s="0"/>
      <c r="IOP29" s="0"/>
      <c r="IOQ29" s="0"/>
      <c r="IOR29" s="0"/>
      <c r="IOS29" s="0"/>
      <c r="IOT29" s="0"/>
      <c r="IOU29" s="0"/>
      <c r="IOV29" s="0"/>
      <c r="IOW29" s="0"/>
      <c r="IOX29" s="0"/>
      <c r="IOY29" s="0"/>
      <c r="IOZ29" s="0"/>
      <c r="IPA29" s="0"/>
      <c r="IPB29" s="0"/>
      <c r="IPC29" s="0"/>
      <c r="IPD29" s="0"/>
      <c r="IPE29" s="0"/>
      <c r="IPF29" s="0"/>
      <c r="IPG29" s="0"/>
      <c r="IPH29" s="0"/>
      <c r="IPI29" s="0"/>
      <c r="IPJ29" s="0"/>
      <c r="IPK29" s="0"/>
      <c r="IPL29" s="0"/>
      <c r="IPM29" s="0"/>
      <c r="IPN29" s="0"/>
      <c r="IPO29" s="0"/>
      <c r="IPP29" s="0"/>
      <c r="IPQ29" s="0"/>
      <c r="IPR29" s="0"/>
      <c r="IPS29" s="0"/>
      <c r="IPT29" s="0"/>
      <c r="IPU29" s="0"/>
      <c r="IPV29" s="0"/>
      <c r="IPW29" s="0"/>
      <c r="IPX29" s="0"/>
      <c r="IPY29" s="0"/>
      <c r="IPZ29" s="0"/>
      <c r="IQA29" s="0"/>
      <c r="IQB29" s="0"/>
      <c r="IQC29" s="0"/>
      <c r="IQD29" s="0"/>
      <c r="IQE29" s="0"/>
      <c r="IQF29" s="0"/>
      <c r="IQG29" s="0"/>
      <c r="IQH29" s="0"/>
      <c r="IQI29" s="0"/>
      <c r="IQJ29" s="0"/>
      <c r="IQK29" s="0"/>
      <c r="IQL29" s="0"/>
      <c r="IQM29" s="0"/>
      <c r="IQN29" s="0"/>
      <c r="IQO29" s="0"/>
      <c r="IQP29" s="0"/>
      <c r="IQQ29" s="0"/>
      <c r="IQR29" s="0"/>
      <c r="IQS29" s="0"/>
      <c r="IQT29" s="0"/>
      <c r="IQU29" s="0"/>
      <c r="IQV29" s="0"/>
      <c r="IQW29" s="0"/>
      <c r="IQX29" s="0"/>
      <c r="IQY29" s="0"/>
      <c r="IQZ29" s="0"/>
      <c r="IRA29" s="0"/>
      <c r="IRB29" s="0"/>
      <c r="IRC29" s="0"/>
      <c r="IRD29" s="0"/>
      <c r="IRE29" s="0"/>
      <c r="IRF29" s="0"/>
      <c r="IRG29" s="0"/>
      <c r="IRH29" s="0"/>
      <c r="IRI29" s="0"/>
      <c r="IRJ29" s="0"/>
      <c r="IRK29" s="0"/>
      <c r="IRL29" s="0"/>
      <c r="IRM29" s="0"/>
      <c r="IRN29" s="0"/>
      <c r="IRO29" s="0"/>
      <c r="IRP29" s="0"/>
      <c r="IRQ29" s="0"/>
      <c r="IRR29" s="0"/>
      <c r="IRS29" s="0"/>
      <c r="IRT29" s="0"/>
      <c r="IRU29" s="0"/>
      <c r="IRV29" s="0"/>
      <c r="IRW29" s="0"/>
      <c r="IRX29" s="0"/>
      <c r="IRY29" s="0"/>
      <c r="IRZ29" s="0"/>
      <c r="ISA29" s="0"/>
      <c r="ISB29" s="0"/>
      <c r="ISC29" s="0"/>
      <c r="ISD29" s="0"/>
      <c r="ISE29" s="0"/>
      <c r="ISF29" s="0"/>
      <c r="ISG29" s="0"/>
      <c r="ISH29" s="0"/>
      <c r="ISI29" s="0"/>
      <c r="ISJ29" s="0"/>
      <c r="ISK29" s="0"/>
      <c r="ISL29" s="0"/>
      <c r="ISM29" s="0"/>
      <c r="ISN29" s="0"/>
      <c r="ISO29" s="0"/>
      <c r="ISP29" s="0"/>
      <c r="ISQ29" s="0"/>
      <c r="ISR29" s="0"/>
      <c r="ISS29" s="0"/>
      <c r="IST29" s="0"/>
      <c r="ISU29" s="0"/>
      <c r="ISV29" s="0"/>
      <c r="ISW29" s="0"/>
      <c r="ISX29" s="0"/>
      <c r="ISY29" s="0"/>
      <c r="ISZ29" s="0"/>
      <c r="ITA29" s="0"/>
      <c r="ITB29" s="0"/>
      <c r="ITC29" s="0"/>
      <c r="ITD29" s="0"/>
      <c r="ITE29" s="0"/>
      <c r="ITF29" s="0"/>
      <c r="ITG29" s="0"/>
      <c r="ITH29" s="0"/>
      <c r="ITI29" s="0"/>
      <c r="ITJ29" s="0"/>
      <c r="ITK29" s="0"/>
      <c r="ITL29" s="0"/>
      <c r="ITM29" s="0"/>
      <c r="ITN29" s="0"/>
      <c r="ITO29" s="0"/>
      <c r="ITP29" s="0"/>
      <c r="ITQ29" s="0"/>
      <c r="ITR29" s="0"/>
      <c r="ITS29" s="0"/>
      <c r="ITT29" s="0"/>
      <c r="ITU29" s="0"/>
      <c r="ITV29" s="0"/>
      <c r="ITW29" s="0"/>
      <c r="ITX29" s="0"/>
      <c r="ITY29" s="0"/>
      <c r="ITZ29" s="0"/>
      <c r="IUA29" s="0"/>
      <c r="IUB29" s="0"/>
      <c r="IUC29" s="0"/>
      <c r="IUD29" s="0"/>
      <c r="IUE29" s="0"/>
      <c r="IUF29" s="0"/>
      <c r="IUG29" s="0"/>
      <c r="IUH29" s="0"/>
      <c r="IUI29" s="0"/>
      <c r="IUJ29" s="0"/>
      <c r="IUK29" s="0"/>
      <c r="IUL29" s="0"/>
      <c r="IUM29" s="0"/>
      <c r="IUN29" s="0"/>
      <c r="IUO29" s="0"/>
      <c r="IUP29" s="0"/>
      <c r="IUQ29" s="0"/>
      <c r="IUR29" s="0"/>
      <c r="IUS29" s="0"/>
      <c r="IUT29" s="0"/>
      <c r="IUU29" s="0"/>
      <c r="IUV29" s="0"/>
      <c r="IUW29" s="0"/>
      <c r="IUX29" s="0"/>
      <c r="IUY29" s="0"/>
      <c r="IUZ29" s="0"/>
      <c r="IVA29" s="0"/>
      <c r="IVB29" s="0"/>
      <c r="IVC29" s="0"/>
      <c r="IVD29" s="0"/>
      <c r="IVE29" s="0"/>
      <c r="IVF29" s="0"/>
      <c r="IVG29" s="0"/>
      <c r="IVH29" s="0"/>
      <c r="IVI29" s="0"/>
      <c r="IVJ29" s="0"/>
      <c r="IVK29" s="0"/>
      <c r="IVL29" s="0"/>
      <c r="IVM29" s="0"/>
      <c r="IVN29" s="0"/>
      <c r="IVO29" s="0"/>
      <c r="IVP29" s="0"/>
      <c r="IVQ29" s="0"/>
      <c r="IVR29" s="0"/>
      <c r="IVS29" s="0"/>
      <c r="IVT29" s="0"/>
      <c r="IVU29" s="0"/>
      <c r="IVV29" s="0"/>
      <c r="IVW29" s="0"/>
      <c r="IVX29" s="0"/>
      <c r="IVY29" s="0"/>
      <c r="IVZ29" s="0"/>
      <c r="IWA29" s="0"/>
      <c r="IWB29" s="0"/>
      <c r="IWC29" s="0"/>
      <c r="IWD29" s="0"/>
      <c r="IWE29" s="0"/>
      <c r="IWF29" s="0"/>
      <c r="IWG29" s="0"/>
      <c r="IWH29" s="0"/>
      <c r="IWI29" s="0"/>
      <c r="IWJ29" s="0"/>
      <c r="IWK29" s="0"/>
      <c r="IWL29" s="0"/>
      <c r="IWM29" s="0"/>
      <c r="IWN29" s="0"/>
      <c r="IWO29" s="0"/>
      <c r="IWP29" s="0"/>
      <c r="IWQ29" s="0"/>
      <c r="IWR29" s="0"/>
      <c r="IWS29" s="0"/>
      <c r="IWT29" s="0"/>
      <c r="IWU29" s="0"/>
      <c r="IWV29" s="0"/>
      <c r="IWW29" s="0"/>
      <c r="IWX29" s="0"/>
      <c r="IWY29" s="0"/>
      <c r="IWZ29" s="0"/>
      <c r="IXA29" s="0"/>
      <c r="IXB29" s="0"/>
      <c r="IXC29" s="0"/>
      <c r="IXD29" s="0"/>
      <c r="IXE29" s="0"/>
      <c r="IXF29" s="0"/>
      <c r="IXG29" s="0"/>
      <c r="IXH29" s="0"/>
      <c r="IXI29" s="0"/>
      <c r="IXJ29" s="0"/>
      <c r="IXK29" s="0"/>
      <c r="IXL29" s="0"/>
      <c r="IXM29" s="0"/>
      <c r="IXN29" s="0"/>
      <c r="IXO29" s="0"/>
      <c r="IXP29" s="0"/>
      <c r="IXQ29" s="0"/>
      <c r="IXR29" s="0"/>
      <c r="IXS29" s="0"/>
      <c r="IXT29" s="0"/>
      <c r="IXU29" s="0"/>
      <c r="IXV29" s="0"/>
      <c r="IXW29" s="0"/>
      <c r="IXX29" s="0"/>
      <c r="IXY29" s="0"/>
      <c r="IXZ29" s="0"/>
      <c r="IYA29" s="0"/>
      <c r="IYB29" s="0"/>
      <c r="IYC29" s="0"/>
      <c r="IYD29" s="0"/>
      <c r="IYE29" s="0"/>
      <c r="IYF29" s="0"/>
      <c r="IYG29" s="0"/>
      <c r="IYH29" s="0"/>
      <c r="IYI29" s="0"/>
      <c r="IYJ29" s="0"/>
      <c r="IYK29" s="0"/>
      <c r="IYL29" s="0"/>
      <c r="IYM29" s="0"/>
      <c r="IYN29" s="0"/>
      <c r="IYO29" s="0"/>
      <c r="IYP29" s="0"/>
      <c r="IYQ29" s="0"/>
      <c r="IYR29" s="0"/>
      <c r="IYS29" s="0"/>
      <c r="IYT29" s="0"/>
      <c r="IYU29" s="0"/>
      <c r="IYV29" s="0"/>
      <c r="IYW29" s="0"/>
      <c r="IYX29" s="0"/>
      <c r="IYY29" s="0"/>
      <c r="IYZ29" s="0"/>
      <c r="IZA29" s="0"/>
      <c r="IZB29" s="0"/>
      <c r="IZC29" s="0"/>
      <c r="IZD29" s="0"/>
      <c r="IZE29" s="0"/>
      <c r="IZF29" s="0"/>
      <c r="IZG29" s="0"/>
      <c r="IZH29" s="0"/>
      <c r="IZI29" s="0"/>
      <c r="IZJ29" s="0"/>
      <c r="IZK29" s="0"/>
      <c r="IZL29" s="0"/>
      <c r="IZM29" s="0"/>
      <c r="IZN29" s="0"/>
      <c r="IZO29" s="0"/>
      <c r="IZP29" s="0"/>
      <c r="IZQ29" s="0"/>
      <c r="IZR29" s="0"/>
      <c r="IZS29" s="0"/>
      <c r="IZT29" s="0"/>
      <c r="IZU29" s="0"/>
      <c r="IZV29" s="0"/>
      <c r="IZW29" s="0"/>
      <c r="IZX29" s="0"/>
      <c r="IZY29" s="0"/>
      <c r="IZZ29" s="0"/>
      <c r="JAA29" s="0"/>
      <c r="JAB29" s="0"/>
      <c r="JAC29" s="0"/>
      <c r="JAD29" s="0"/>
      <c r="JAE29" s="0"/>
      <c r="JAF29" s="0"/>
      <c r="JAG29" s="0"/>
      <c r="JAH29" s="0"/>
      <c r="JAI29" s="0"/>
      <c r="JAJ29" s="0"/>
      <c r="JAK29" s="0"/>
      <c r="JAL29" s="0"/>
      <c r="JAM29" s="0"/>
      <c r="JAN29" s="0"/>
      <c r="JAO29" s="0"/>
      <c r="JAP29" s="0"/>
      <c r="JAQ29" s="0"/>
      <c r="JAR29" s="0"/>
      <c r="JAS29" s="0"/>
      <c r="JAT29" s="0"/>
      <c r="JAU29" s="0"/>
      <c r="JAV29" s="0"/>
      <c r="JAW29" s="0"/>
      <c r="JAX29" s="0"/>
      <c r="JAY29" s="0"/>
      <c r="JAZ29" s="0"/>
      <c r="JBA29" s="0"/>
      <c r="JBB29" s="0"/>
      <c r="JBC29" s="0"/>
      <c r="JBD29" s="0"/>
      <c r="JBE29" s="0"/>
      <c r="JBF29" s="0"/>
      <c r="JBG29" s="0"/>
      <c r="JBH29" s="0"/>
      <c r="JBI29" s="0"/>
      <c r="JBJ29" s="0"/>
      <c r="JBK29" s="0"/>
      <c r="JBL29" s="0"/>
      <c r="JBM29" s="0"/>
      <c r="JBN29" s="0"/>
      <c r="JBO29" s="0"/>
      <c r="JBP29" s="0"/>
      <c r="JBQ29" s="0"/>
      <c r="JBR29" s="0"/>
      <c r="JBS29" s="0"/>
      <c r="JBT29" s="0"/>
      <c r="JBU29" s="0"/>
      <c r="JBV29" s="0"/>
      <c r="JBW29" s="0"/>
      <c r="JBX29" s="0"/>
      <c r="JBY29" s="0"/>
      <c r="JBZ29" s="0"/>
      <c r="JCA29" s="0"/>
      <c r="JCB29" s="0"/>
      <c r="JCC29" s="0"/>
      <c r="JCD29" s="0"/>
      <c r="JCE29" s="0"/>
      <c r="JCF29" s="0"/>
      <c r="JCG29" s="0"/>
      <c r="JCH29" s="0"/>
      <c r="JCI29" s="0"/>
      <c r="JCJ29" s="0"/>
      <c r="JCK29" s="0"/>
      <c r="JCL29" s="0"/>
      <c r="JCM29" s="0"/>
      <c r="JCN29" s="0"/>
      <c r="JCO29" s="0"/>
      <c r="JCP29" s="0"/>
      <c r="JCQ29" s="0"/>
      <c r="JCR29" s="0"/>
      <c r="JCS29" s="0"/>
      <c r="JCT29" s="0"/>
      <c r="JCU29" s="0"/>
      <c r="JCV29" s="0"/>
      <c r="JCW29" s="0"/>
      <c r="JCX29" s="0"/>
      <c r="JCY29" s="0"/>
      <c r="JCZ29" s="0"/>
      <c r="JDA29" s="0"/>
      <c r="JDB29" s="0"/>
      <c r="JDC29" s="0"/>
      <c r="JDD29" s="0"/>
      <c r="JDE29" s="0"/>
      <c r="JDF29" s="0"/>
      <c r="JDG29" s="0"/>
      <c r="JDH29" s="0"/>
      <c r="JDI29" s="0"/>
      <c r="JDJ29" s="0"/>
      <c r="JDK29" s="0"/>
      <c r="JDL29" s="0"/>
      <c r="JDM29" s="0"/>
      <c r="JDN29" s="0"/>
      <c r="JDO29" s="0"/>
      <c r="JDP29" s="0"/>
      <c r="JDQ29" s="0"/>
      <c r="JDR29" s="0"/>
      <c r="JDS29" s="0"/>
      <c r="JDT29" s="0"/>
      <c r="JDU29" s="0"/>
      <c r="JDV29" s="0"/>
      <c r="JDW29" s="0"/>
      <c r="JDX29" s="0"/>
      <c r="JDY29" s="0"/>
      <c r="JDZ29" s="0"/>
      <c r="JEA29" s="0"/>
      <c r="JEB29" s="0"/>
      <c r="JEC29" s="0"/>
      <c r="JED29" s="0"/>
      <c r="JEE29" s="0"/>
      <c r="JEF29" s="0"/>
      <c r="JEG29" s="0"/>
      <c r="JEH29" s="0"/>
      <c r="JEI29" s="0"/>
      <c r="JEJ29" s="0"/>
      <c r="JEK29" s="0"/>
      <c r="JEL29" s="0"/>
      <c r="JEM29" s="0"/>
      <c r="JEN29" s="0"/>
      <c r="JEO29" s="0"/>
      <c r="JEP29" s="0"/>
      <c r="JEQ29" s="0"/>
      <c r="JER29" s="0"/>
      <c r="JES29" s="0"/>
      <c r="JET29" s="0"/>
      <c r="JEU29" s="0"/>
      <c r="JEV29" s="0"/>
      <c r="JEW29" s="0"/>
      <c r="JEX29" s="0"/>
      <c r="JEY29" s="0"/>
      <c r="JEZ29" s="0"/>
      <c r="JFA29" s="0"/>
      <c r="JFB29" s="0"/>
      <c r="JFC29" s="0"/>
      <c r="JFD29" s="0"/>
      <c r="JFE29" s="0"/>
      <c r="JFF29" s="0"/>
      <c r="JFG29" s="0"/>
      <c r="JFH29" s="0"/>
      <c r="JFI29" s="0"/>
      <c r="JFJ29" s="0"/>
      <c r="JFK29" s="0"/>
      <c r="JFL29" s="0"/>
      <c r="JFM29" s="0"/>
      <c r="JFN29" s="0"/>
      <c r="JFO29" s="0"/>
      <c r="JFP29" s="0"/>
      <c r="JFQ29" s="0"/>
      <c r="JFR29" s="0"/>
      <c r="JFS29" s="0"/>
      <c r="JFT29" s="0"/>
      <c r="JFU29" s="0"/>
      <c r="JFV29" s="0"/>
      <c r="JFW29" s="0"/>
      <c r="JFX29" s="0"/>
      <c r="JFY29" s="0"/>
      <c r="JFZ29" s="0"/>
      <c r="JGA29" s="0"/>
      <c r="JGB29" s="0"/>
      <c r="JGC29" s="0"/>
      <c r="JGD29" s="0"/>
      <c r="JGE29" s="0"/>
      <c r="JGF29" s="0"/>
      <c r="JGG29" s="0"/>
      <c r="JGH29" s="0"/>
      <c r="JGI29" s="0"/>
      <c r="JGJ29" s="0"/>
      <c r="JGK29" s="0"/>
      <c r="JGL29" s="0"/>
      <c r="JGM29" s="0"/>
      <c r="JGN29" s="0"/>
      <c r="JGO29" s="0"/>
      <c r="JGP29" s="0"/>
      <c r="JGQ29" s="0"/>
      <c r="JGR29" s="0"/>
      <c r="JGS29" s="0"/>
      <c r="JGT29" s="0"/>
      <c r="JGU29" s="0"/>
      <c r="JGV29" s="0"/>
      <c r="JGW29" s="0"/>
      <c r="JGX29" s="0"/>
      <c r="JGY29" s="0"/>
      <c r="JGZ29" s="0"/>
      <c r="JHA29" s="0"/>
      <c r="JHB29" s="0"/>
      <c r="JHC29" s="0"/>
      <c r="JHD29" s="0"/>
      <c r="JHE29" s="0"/>
      <c r="JHF29" s="0"/>
      <c r="JHG29" s="0"/>
      <c r="JHH29" s="0"/>
      <c r="JHI29" s="0"/>
      <c r="JHJ29" s="0"/>
      <c r="JHK29" s="0"/>
      <c r="JHL29" s="0"/>
      <c r="JHM29" s="0"/>
      <c r="JHN29" s="0"/>
      <c r="JHO29" s="0"/>
      <c r="JHP29" s="0"/>
      <c r="JHQ29" s="0"/>
      <c r="JHR29" s="0"/>
      <c r="JHS29" s="0"/>
      <c r="JHT29" s="0"/>
      <c r="JHU29" s="0"/>
      <c r="JHV29" s="0"/>
      <c r="JHW29" s="0"/>
      <c r="JHX29" s="0"/>
      <c r="JHY29" s="0"/>
      <c r="JHZ29" s="0"/>
      <c r="JIA29" s="0"/>
      <c r="JIB29" s="0"/>
      <c r="JIC29" s="0"/>
      <c r="JID29" s="0"/>
      <c r="JIE29" s="0"/>
      <c r="JIF29" s="0"/>
      <c r="JIG29" s="0"/>
      <c r="JIH29" s="0"/>
      <c r="JII29" s="0"/>
      <c r="JIJ29" s="0"/>
      <c r="JIK29" s="0"/>
      <c r="JIL29" s="0"/>
      <c r="JIM29" s="0"/>
      <c r="JIN29" s="0"/>
      <c r="JIO29" s="0"/>
      <c r="JIP29" s="0"/>
      <c r="JIQ29" s="0"/>
      <c r="JIR29" s="0"/>
      <c r="JIS29" s="0"/>
      <c r="JIT29" s="0"/>
      <c r="JIU29" s="0"/>
      <c r="JIV29" s="0"/>
      <c r="JIW29" s="0"/>
      <c r="JIX29" s="0"/>
      <c r="JIY29" s="0"/>
      <c r="JIZ29" s="0"/>
      <c r="JJA29" s="0"/>
      <c r="JJB29" s="0"/>
      <c r="JJC29" s="0"/>
      <c r="JJD29" s="0"/>
      <c r="JJE29" s="0"/>
      <c r="JJF29" s="0"/>
      <c r="JJG29" s="0"/>
      <c r="JJH29" s="0"/>
      <c r="JJI29" s="0"/>
      <c r="JJJ29" s="0"/>
      <c r="JJK29" s="0"/>
      <c r="JJL29" s="0"/>
      <c r="JJM29" s="0"/>
      <c r="JJN29" s="0"/>
      <c r="JJO29" s="0"/>
      <c r="JJP29" s="0"/>
      <c r="JJQ29" s="0"/>
      <c r="JJR29" s="0"/>
      <c r="JJS29" s="0"/>
      <c r="JJT29" s="0"/>
      <c r="JJU29" s="0"/>
      <c r="JJV29" s="0"/>
      <c r="JJW29" s="0"/>
      <c r="JJX29" s="0"/>
      <c r="JJY29" s="0"/>
      <c r="JJZ29" s="0"/>
      <c r="JKA29" s="0"/>
      <c r="JKB29" s="0"/>
      <c r="JKC29" s="0"/>
      <c r="JKD29" s="0"/>
      <c r="JKE29" s="0"/>
      <c r="JKF29" s="0"/>
      <c r="JKG29" s="0"/>
      <c r="JKH29" s="0"/>
      <c r="JKI29" s="0"/>
      <c r="JKJ29" s="0"/>
      <c r="JKK29" s="0"/>
      <c r="JKL29" s="0"/>
      <c r="JKM29" s="0"/>
      <c r="JKN29" s="0"/>
      <c r="JKO29" s="0"/>
      <c r="JKP29" s="0"/>
      <c r="JKQ29" s="0"/>
      <c r="JKR29" s="0"/>
      <c r="JKS29" s="0"/>
      <c r="JKT29" s="0"/>
      <c r="JKU29" s="0"/>
      <c r="JKV29" s="0"/>
      <c r="JKW29" s="0"/>
      <c r="JKX29" s="0"/>
      <c r="JKY29" s="0"/>
      <c r="JKZ29" s="0"/>
      <c r="JLA29" s="0"/>
      <c r="JLB29" s="0"/>
      <c r="JLC29" s="0"/>
      <c r="JLD29" s="0"/>
      <c r="JLE29" s="0"/>
      <c r="JLF29" s="0"/>
      <c r="JLG29" s="0"/>
      <c r="JLH29" s="0"/>
      <c r="JLI29" s="0"/>
      <c r="JLJ29" s="0"/>
      <c r="JLK29" s="0"/>
      <c r="JLL29" s="0"/>
      <c r="JLM29" s="0"/>
      <c r="JLN29" s="0"/>
      <c r="JLO29" s="0"/>
      <c r="JLP29" s="0"/>
      <c r="JLQ29" s="0"/>
      <c r="JLR29" s="0"/>
      <c r="JLS29" s="0"/>
      <c r="JLT29" s="0"/>
      <c r="JLU29" s="0"/>
      <c r="JLV29" s="0"/>
      <c r="JLW29" s="0"/>
      <c r="JLX29" s="0"/>
      <c r="JLY29" s="0"/>
      <c r="JLZ29" s="0"/>
      <c r="JMA29" s="0"/>
      <c r="JMB29" s="0"/>
      <c r="JMC29" s="0"/>
      <c r="JMD29" s="0"/>
      <c r="JME29" s="0"/>
      <c r="JMF29" s="0"/>
      <c r="JMG29" s="0"/>
      <c r="JMH29" s="0"/>
      <c r="JMI29" s="0"/>
      <c r="JMJ29" s="0"/>
      <c r="JMK29" s="0"/>
      <c r="JML29" s="0"/>
      <c r="JMM29" s="0"/>
      <c r="JMN29" s="0"/>
      <c r="JMO29" s="0"/>
      <c r="JMP29" s="0"/>
      <c r="JMQ29" s="0"/>
      <c r="JMR29" s="0"/>
      <c r="JMS29" s="0"/>
      <c r="JMT29" s="0"/>
      <c r="JMU29" s="0"/>
      <c r="JMV29" s="0"/>
      <c r="JMW29" s="0"/>
      <c r="JMX29" s="0"/>
      <c r="JMY29" s="0"/>
      <c r="JMZ29" s="0"/>
      <c r="JNA29" s="0"/>
      <c r="JNB29" s="0"/>
      <c r="JNC29" s="0"/>
      <c r="JND29" s="0"/>
      <c r="JNE29" s="0"/>
      <c r="JNF29" s="0"/>
      <c r="JNG29" s="0"/>
      <c r="JNH29" s="0"/>
      <c r="JNI29" s="0"/>
      <c r="JNJ29" s="0"/>
      <c r="JNK29" s="0"/>
      <c r="JNL29" s="0"/>
      <c r="JNM29" s="0"/>
      <c r="JNN29" s="0"/>
      <c r="JNO29" s="0"/>
      <c r="JNP29" s="0"/>
      <c r="JNQ29" s="0"/>
      <c r="JNR29" s="0"/>
      <c r="JNS29" s="0"/>
      <c r="JNT29" s="0"/>
      <c r="JNU29" s="0"/>
      <c r="JNV29" s="0"/>
      <c r="JNW29" s="0"/>
      <c r="JNX29" s="0"/>
      <c r="JNY29" s="0"/>
      <c r="JNZ29" s="0"/>
      <c r="JOA29" s="0"/>
      <c r="JOB29" s="0"/>
      <c r="JOC29" s="0"/>
      <c r="JOD29" s="0"/>
      <c r="JOE29" s="0"/>
      <c r="JOF29" s="0"/>
      <c r="JOG29" s="0"/>
      <c r="JOH29" s="0"/>
      <c r="JOI29" s="0"/>
      <c r="JOJ29" s="0"/>
      <c r="JOK29" s="0"/>
      <c r="JOL29" s="0"/>
      <c r="JOM29" s="0"/>
      <c r="JON29" s="0"/>
      <c r="JOO29" s="0"/>
      <c r="JOP29" s="0"/>
      <c r="JOQ29" s="0"/>
      <c r="JOR29" s="0"/>
      <c r="JOS29" s="0"/>
      <c r="JOT29" s="0"/>
      <c r="JOU29" s="0"/>
      <c r="JOV29" s="0"/>
      <c r="JOW29" s="0"/>
      <c r="JOX29" s="0"/>
      <c r="JOY29" s="0"/>
      <c r="JOZ29" s="0"/>
      <c r="JPA29" s="0"/>
      <c r="JPB29" s="0"/>
      <c r="JPC29" s="0"/>
      <c r="JPD29" s="0"/>
      <c r="JPE29" s="0"/>
      <c r="JPF29" s="0"/>
      <c r="JPG29" s="0"/>
      <c r="JPH29" s="0"/>
      <c r="JPI29" s="0"/>
      <c r="JPJ29" s="0"/>
      <c r="JPK29" s="0"/>
      <c r="JPL29" s="0"/>
      <c r="JPM29" s="0"/>
      <c r="JPN29" s="0"/>
      <c r="JPO29" s="0"/>
      <c r="JPP29" s="0"/>
      <c r="JPQ29" s="0"/>
      <c r="JPR29" s="0"/>
      <c r="JPS29" s="0"/>
      <c r="JPT29" s="0"/>
      <c r="JPU29" s="0"/>
      <c r="JPV29" s="0"/>
      <c r="JPW29" s="0"/>
      <c r="JPX29" s="0"/>
      <c r="JPY29" s="0"/>
      <c r="JPZ29" s="0"/>
      <c r="JQA29" s="0"/>
      <c r="JQB29" s="0"/>
      <c r="JQC29" s="0"/>
      <c r="JQD29" s="0"/>
      <c r="JQE29" s="0"/>
      <c r="JQF29" s="0"/>
      <c r="JQG29" s="0"/>
      <c r="JQH29" s="0"/>
      <c r="JQI29" s="0"/>
      <c r="JQJ29" s="0"/>
      <c r="JQK29" s="0"/>
      <c r="JQL29" s="0"/>
      <c r="JQM29" s="0"/>
      <c r="JQN29" s="0"/>
      <c r="JQO29" s="0"/>
      <c r="JQP29" s="0"/>
      <c r="JQQ29" s="0"/>
      <c r="JQR29" s="0"/>
      <c r="JQS29" s="0"/>
      <c r="JQT29" s="0"/>
      <c r="JQU29" s="0"/>
      <c r="JQV29" s="0"/>
      <c r="JQW29" s="0"/>
      <c r="JQX29" s="0"/>
      <c r="JQY29" s="0"/>
      <c r="JQZ29" s="0"/>
      <c r="JRA29" s="0"/>
      <c r="JRB29" s="0"/>
      <c r="JRC29" s="0"/>
      <c r="JRD29" s="0"/>
      <c r="JRE29" s="0"/>
      <c r="JRF29" s="0"/>
      <c r="JRG29" s="0"/>
      <c r="JRH29" s="0"/>
      <c r="JRI29" s="0"/>
      <c r="JRJ29" s="0"/>
      <c r="JRK29" s="0"/>
      <c r="JRL29" s="0"/>
      <c r="JRM29" s="0"/>
      <c r="JRN29" s="0"/>
      <c r="JRO29" s="0"/>
      <c r="JRP29" s="0"/>
      <c r="JRQ29" s="0"/>
      <c r="JRR29" s="0"/>
      <c r="JRS29" s="0"/>
      <c r="JRT29" s="0"/>
      <c r="JRU29" s="0"/>
      <c r="JRV29" s="0"/>
      <c r="JRW29" s="0"/>
      <c r="JRX29" s="0"/>
      <c r="JRY29" s="0"/>
      <c r="JRZ29" s="0"/>
      <c r="JSA29" s="0"/>
      <c r="JSB29" s="0"/>
      <c r="JSC29" s="0"/>
      <c r="JSD29" s="0"/>
      <c r="JSE29" s="0"/>
      <c r="JSF29" s="0"/>
      <c r="JSG29" s="0"/>
      <c r="JSH29" s="0"/>
      <c r="JSI29" s="0"/>
      <c r="JSJ29" s="0"/>
      <c r="JSK29" s="0"/>
      <c r="JSL29" s="0"/>
      <c r="JSM29" s="0"/>
      <c r="JSN29" s="0"/>
      <c r="JSO29" s="0"/>
      <c r="JSP29" s="0"/>
      <c r="JSQ29" s="0"/>
      <c r="JSR29" s="0"/>
      <c r="JSS29" s="0"/>
      <c r="JST29" s="0"/>
      <c r="JSU29" s="0"/>
      <c r="JSV29" s="0"/>
      <c r="JSW29" s="0"/>
      <c r="JSX29" s="0"/>
      <c r="JSY29" s="0"/>
      <c r="JSZ29" s="0"/>
      <c r="JTA29" s="0"/>
      <c r="JTB29" s="0"/>
      <c r="JTC29" s="0"/>
      <c r="JTD29" s="0"/>
      <c r="JTE29" s="0"/>
      <c r="JTF29" s="0"/>
      <c r="JTG29" s="0"/>
      <c r="JTH29" s="0"/>
      <c r="JTI29" s="0"/>
      <c r="JTJ29" s="0"/>
      <c r="JTK29" s="0"/>
      <c r="JTL29" s="0"/>
      <c r="JTM29" s="0"/>
      <c r="JTN29" s="0"/>
      <c r="JTO29" s="0"/>
      <c r="JTP29" s="0"/>
      <c r="JTQ29" s="0"/>
      <c r="JTR29" s="0"/>
      <c r="JTS29" s="0"/>
      <c r="JTT29" s="0"/>
      <c r="JTU29" s="0"/>
      <c r="JTV29" s="0"/>
      <c r="JTW29" s="0"/>
      <c r="JTX29" s="0"/>
      <c r="JTY29" s="0"/>
      <c r="JTZ29" s="0"/>
      <c r="JUA29" s="0"/>
      <c r="JUB29" s="0"/>
      <c r="JUC29" s="0"/>
      <c r="JUD29" s="0"/>
      <c r="JUE29" s="0"/>
      <c r="JUF29" s="0"/>
      <c r="JUG29" s="0"/>
      <c r="JUH29" s="0"/>
      <c r="JUI29" s="0"/>
      <c r="JUJ29" s="0"/>
      <c r="JUK29" s="0"/>
      <c r="JUL29" s="0"/>
      <c r="JUM29" s="0"/>
      <c r="JUN29" s="0"/>
      <c r="JUO29" s="0"/>
      <c r="JUP29" s="0"/>
      <c r="JUQ29" s="0"/>
      <c r="JUR29" s="0"/>
      <c r="JUS29" s="0"/>
      <c r="JUT29" s="0"/>
      <c r="JUU29" s="0"/>
      <c r="JUV29" s="0"/>
      <c r="JUW29" s="0"/>
      <c r="JUX29" s="0"/>
      <c r="JUY29" s="0"/>
      <c r="JUZ29" s="0"/>
      <c r="JVA29" s="0"/>
      <c r="JVB29" s="0"/>
      <c r="JVC29" s="0"/>
      <c r="JVD29" s="0"/>
      <c r="JVE29" s="0"/>
      <c r="JVF29" s="0"/>
      <c r="JVG29" s="0"/>
      <c r="JVH29" s="0"/>
      <c r="JVI29" s="0"/>
      <c r="JVJ29" s="0"/>
      <c r="JVK29" s="0"/>
      <c r="JVL29" s="0"/>
      <c r="JVM29" s="0"/>
      <c r="JVN29" s="0"/>
      <c r="JVO29" s="0"/>
      <c r="JVP29" s="0"/>
      <c r="JVQ29" s="0"/>
      <c r="JVR29" s="0"/>
      <c r="JVS29" s="0"/>
      <c r="JVT29" s="0"/>
      <c r="JVU29" s="0"/>
      <c r="JVV29" s="0"/>
      <c r="JVW29" s="0"/>
      <c r="JVX29" s="0"/>
      <c r="JVY29" s="0"/>
      <c r="JVZ29" s="0"/>
      <c r="JWA29" s="0"/>
      <c r="JWB29" s="0"/>
      <c r="JWC29" s="0"/>
      <c r="JWD29" s="0"/>
      <c r="JWE29" s="0"/>
      <c r="JWF29" s="0"/>
      <c r="JWG29" s="0"/>
      <c r="JWH29" s="0"/>
      <c r="JWI29" s="0"/>
      <c r="JWJ29" s="0"/>
      <c r="JWK29" s="0"/>
      <c r="JWL29" s="0"/>
      <c r="JWM29" s="0"/>
      <c r="JWN29" s="0"/>
      <c r="JWO29" s="0"/>
      <c r="JWP29" s="0"/>
      <c r="JWQ29" s="0"/>
      <c r="JWR29" s="0"/>
      <c r="JWS29" s="0"/>
      <c r="JWT29" s="0"/>
      <c r="JWU29" s="0"/>
      <c r="JWV29" s="0"/>
      <c r="JWW29" s="0"/>
      <c r="JWX29" s="0"/>
      <c r="JWY29" s="0"/>
      <c r="JWZ29" s="0"/>
      <c r="JXA29" s="0"/>
      <c r="JXB29" s="0"/>
      <c r="JXC29" s="0"/>
      <c r="JXD29" s="0"/>
      <c r="JXE29" s="0"/>
      <c r="JXF29" s="0"/>
      <c r="JXG29" s="0"/>
      <c r="JXH29" s="0"/>
      <c r="JXI29" s="0"/>
      <c r="JXJ29" s="0"/>
      <c r="JXK29" s="0"/>
      <c r="JXL29" s="0"/>
      <c r="JXM29" s="0"/>
      <c r="JXN29" s="0"/>
      <c r="JXO29" s="0"/>
      <c r="JXP29" s="0"/>
      <c r="JXQ29" s="0"/>
      <c r="JXR29" s="0"/>
      <c r="JXS29" s="0"/>
      <c r="JXT29" s="0"/>
      <c r="JXU29" s="0"/>
      <c r="JXV29" s="0"/>
      <c r="JXW29" s="0"/>
      <c r="JXX29" s="0"/>
      <c r="JXY29" s="0"/>
      <c r="JXZ29" s="0"/>
      <c r="JYA29" s="0"/>
      <c r="JYB29" s="0"/>
      <c r="JYC29" s="0"/>
      <c r="JYD29" s="0"/>
      <c r="JYE29" s="0"/>
      <c r="JYF29" s="0"/>
      <c r="JYG29" s="0"/>
      <c r="JYH29" s="0"/>
      <c r="JYI29" s="0"/>
      <c r="JYJ29" s="0"/>
      <c r="JYK29" s="0"/>
      <c r="JYL29" s="0"/>
      <c r="JYM29" s="0"/>
      <c r="JYN29" s="0"/>
      <c r="JYO29" s="0"/>
      <c r="JYP29" s="0"/>
      <c r="JYQ29" s="0"/>
      <c r="JYR29" s="0"/>
      <c r="JYS29" s="0"/>
      <c r="JYT29" s="0"/>
      <c r="JYU29" s="0"/>
      <c r="JYV29" s="0"/>
      <c r="JYW29" s="0"/>
      <c r="JYX29" s="0"/>
      <c r="JYY29" s="0"/>
      <c r="JYZ29" s="0"/>
      <c r="JZA29" s="0"/>
      <c r="JZB29" s="0"/>
      <c r="JZC29" s="0"/>
      <c r="JZD29" s="0"/>
      <c r="JZE29" s="0"/>
      <c r="JZF29" s="0"/>
      <c r="JZG29" s="0"/>
      <c r="JZH29" s="0"/>
      <c r="JZI29" s="0"/>
      <c r="JZJ29" s="0"/>
      <c r="JZK29" s="0"/>
      <c r="JZL29" s="0"/>
      <c r="JZM29" s="0"/>
      <c r="JZN29" s="0"/>
      <c r="JZO29" s="0"/>
      <c r="JZP29" s="0"/>
      <c r="JZQ29" s="0"/>
      <c r="JZR29" s="0"/>
      <c r="JZS29" s="0"/>
      <c r="JZT29" s="0"/>
      <c r="JZU29" s="0"/>
      <c r="JZV29" s="0"/>
      <c r="JZW29" s="0"/>
      <c r="JZX29" s="0"/>
      <c r="JZY29" s="0"/>
      <c r="JZZ29" s="0"/>
      <c r="KAA29" s="0"/>
      <c r="KAB29" s="0"/>
      <c r="KAC29" s="0"/>
      <c r="KAD29" s="0"/>
      <c r="KAE29" s="0"/>
      <c r="KAF29" s="0"/>
      <c r="KAG29" s="0"/>
      <c r="KAH29" s="0"/>
      <c r="KAI29" s="0"/>
      <c r="KAJ29" s="0"/>
      <c r="KAK29" s="0"/>
      <c r="KAL29" s="0"/>
      <c r="KAM29" s="0"/>
      <c r="KAN29" s="0"/>
      <c r="KAO29" s="0"/>
      <c r="KAP29" s="0"/>
      <c r="KAQ29" s="0"/>
      <c r="KAR29" s="0"/>
      <c r="KAS29" s="0"/>
      <c r="KAT29" s="0"/>
      <c r="KAU29" s="0"/>
      <c r="KAV29" s="0"/>
      <c r="KAW29" s="0"/>
      <c r="KAX29" s="0"/>
      <c r="KAY29" s="0"/>
      <c r="KAZ29" s="0"/>
      <c r="KBA29" s="0"/>
      <c r="KBB29" s="0"/>
      <c r="KBC29" s="0"/>
      <c r="KBD29" s="0"/>
      <c r="KBE29" s="0"/>
      <c r="KBF29" s="0"/>
      <c r="KBG29" s="0"/>
      <c r="KBH29" s="0"/>
      <c r="KBI29" s="0"/>
      <c r="KBJ29" s="0"/>
      <c r="KBK29" s="0"/>
      <c r="KBL29" s="0"/>
      <c r="KBM29" s="0"/>
      <c r="KBN29" s="0"/>
      <c r="KBO29" s="0"/>
      <c r="KBP29" s="0"/>
      <c r="KBQ29" s="0"/>
      <c r="KBR29" s="0"/>
      <c r="KBS29" s="0"/>
      <c r="KBT29" s="0"/>
      <c r="KBU29" s="0"/>
      <c r="KBV29" s="0"/>
      <c r="KBW29" s="0"/>
      <c r="KBX29" s="0"/>
      <c r="KBY29" s="0"/>
      <c r="KBZ29" s="0"/>
      <c r="KCA29" s="0"/>
      <c r="KCB29" s="0"/>
      <c r="KCC29" s="0"/>
      <c r="KCD29" s="0"/>
      <c r="KCE29" s="0"/>
      <c r="KCF29" s="0"/>
      <c r="KCG29" s="0"/>
      <c r="KCH29" s="0"/>
      <c r="KCI29" s="0"/>
      <c r="KCJ29" s="0"/>
      <c r="KCK29" s="0"/>
      <c r="KCL29" s="0"/>
      <c r="KCM29" s="0"/>
      <c r="KCN29" s="0"/>
      <c r="KCO29" s="0"/>
      <c r="KCP29" s="0"/>
      <c r="KCQ29" s="0"/>
      <c r="KCR29" s="0"/>
      <c r="KCS29" s="0"/>
      <c r="KCT29" s="0"/>
      <c r="KCU29" s="0"/>
      <c r="KCV29" s="0"/>
      <c r="KCW29" s="0"/>
      <c r="KCX29" s="0"/>
      <c r="KCY29" s="0"/>
      <c r="KCZ29" s="0"/>
      <c r="KDA29" s="0"/>
      <c r="KDB29" s="0"/>
      <c r="KDC29" s="0"/>
      <c r="KDD29" s="0"/>
      <c r="KDE29" s="0"/>
      <c r="KDF29" s="0"/>
      <c r="KDG29" s="0"/>
      <c r="KDH29" s="0"/>
      <c r="KDI29" s="0"/>
      <c r="KDJ29" s="0"/>
      <c r="KDK29" s="0"/>
      <c r="KDL29" s="0"/>
      <c r="KDM29" s="0"/>
      <c r="KDN29" s="0"/>
      <c r="KDO29" s="0"/>
      <c r="KDP29" s="0"/>
      <c r="KDQ29" s="0"/>
      <c r="KDR29" s="0"/>
      <c r="KDS29" s="0"/>
      <c r="KDT29" s="0"/>
      <c r="KDU29" s="0"/>
      <c r="KDV29" s="0"/>
      <c r="KDW29" s="0"/>
      <c r="KDX29" s="0"/>
      <c r="KDY29" s="0"/>
      <c r="KDZ29" s="0"/>
      <c r="KEA29" s="0"/>
      <c r="KEB29" s="0"/>
      <c r="KEC29" s="0"/>
      <c r="KED29" s="0"/>
      <c r="KEE29" s="0"/>
      <c r="KEF29" s="0"/>
      <c r="KEG29" s="0"/>
      <c r="KEH29" s="0"/>
      <c r="KEI29" s="0"/>
      <c r="KEJ29" s="0"/>
      <c r="KEK29" s="0"/>
      <c r="KEL29" s="0"/>
      <c r="KEM29" s="0"/>
      <c r="KEN29" s="0"/>
      <c r="KEO29" s="0"/>
      <c r="KEP29" s="0"/>
      <c r="KEQ29" s="0"/>
      <c r="KER29" s="0"/>
      <c r="KES29" s="0"/>
      <c r="KET29" s="0"/>
      <c r="KEU29" s="0"/>
      <c r="KEV29" s="0"/>
      <c r="KEW29" s="0"/>
      <c r="KEX29" s="0"/>
      <c r="KEY29" s="0"/>
      <c r="KEZ29" s="0"/>
      <c r="KFA29" s="0"/>
      <c r="KFB29" s="0"/>
      <c r="KFC29" s="0"/>
      <c r="KFD29" s="0"/>
      <c r="KFE29" s="0"/>
      <c r="KFF29" s="0"/>
      <c r="KFG29" s="0"/>
      <c r="KFH29" s="0"/>
      <c r="KFI29" s="0"/>
      <c r="KFJ29" s="0"/>
      <c r="KFK29" s="0"/>
      <c r="KFL29" s="0"/>
      <c r="KFM29" s="0"/>
      <c r="KFN29" s="0"/>
      <c r="KFO29" s="0"/>
      <c r="KFP29" s="0"/>
      <c r="KFQ29" s="0"/>
      <c r="KFR29" s="0"/>
      <c r="KFS29" s="0"/>
      <c r="KFT29" s="0"/>
      <c r="KFU29" s="0"/>
      <c r="KFV29" s="0"/>
      <c r="KFW29" s="0"/>
      <c r="KFX29" s="0"/>
      <c r="KFY29" s="0"/>
      <c r="KFZ29" s="0"/>
      <c r="KGA29" s="0"/>
      <c r="KGB29" s="0"/>
      <c r="KGC29" s="0"/>
      <c r="KGD29" s="0"/>
      <c r="KGE29" s="0"/>
      <c r="KGF29" s="0"/>
      <c r="KGG29" s="0"/>
      <c r="KGH29" s="0"/>
      <c r="KGI29" s="0"/>
      <c r="KGJ29" s="0"/>
      <c r="KGK29" s="0"/>
      <c r="KGL29" s="0"/>
      <c r="KGM29" s="0"/>
      <c r="KGN29" s="0"/>
      <c r="KGO29" s="0"/>
      <c r="KGP29" s="0"/>
      <c r="KGQ29" s="0"/>
      <c r="KGR29" s="0"/>
      <c r="KGS29" s="0"/>
      <c r="KGT29" s="0"/>
      <c r="KGU29" s="0"/>
      <c r="KGV29" s="0"/>
      <c r="KGW29" s="0"/>
      <c r="KGX29" s="0"/>
      <c r="KGY29" s="0"/>
      <c r="KGZ29" s="0"/>
      <c r="KHA29" s="0"/>
      <c r="KHB29" s="0"/>
      <c r="KHC29" s="0"/>
      <c r="KHD29" s="0"/>
      <c r="KHE29" s="0"/>
      <c r="KHF29" s="0"/>
      <c r="KHG29" s="0"/>
      <c r="KHH29" s="0"/>
      <c r="KHI29" s="0"/>
      <c r="KHJ29" s="0"/>
      <c r="KHK29" s="0"/>
      <c r="KHL29" s="0"/>
      <c r="KHM29" s="0"/>
      <c r="KHN29" s="0"/>
      <c r="KHO29" s="0"/>
      <c r="KHP29" s="0"/>
      <c r="KHQ29" s="0"/>
      <c r="KHR29" s="0"/>
      <c r="KHS29" s="0"/>
      <c r="KHT29" s="0"/>
      <c r="KHU29" s="0"/>
      <c r="KHV29" s="0"/>
      <c r="KHW29" s="0"/>
      <c r="KHX29" s="0"/>
      <c r="KHY29" s="0"/>
      <c r="KHZ29" s="0"/>
      <c r="KIA29" s="0"/>
      <c r="KIB29" s="0"/>
      <c r="KIC29" s="0"/>
      <c r="KID29" s="0"/>
      <c r="KIE29" s="0"/>
      <c r="KIF29" s="0"/>
      <c r="KIG29" s="0"/>
      <c r="KIH29" s="0"/>
      <c r="KII29" s="0"/>
      <c r="KIJ29" s="0"/>
      <c r="KIK29" s="0"/>
      <c r="KIL29" s="0"/>
      <c r="KIM29" s="0"/>
      <c r="KIN29" s="0"/>
      <c r="KIO29" s="0"/>
      <c r="KIP29" s="0"/>
      <c r="KIQ29" s="0"/>
      <c r="KIR29" s="0"/>
      <c r="KIS29" s="0"/>
      <c r="KIT29" s="0"/>
      <c r="KIU29" s="0"/>
      <c r="KIV29" s="0"/>
      <c r="KIW29" s="0"/>
      <c r="KIX29" s="0"/>
      <c r="KIY29" s="0"/>
      <c r="KIZ29" s="0"/>
      <c r="KJA29" s="0"/>
      <c r="KJB29" s="0"/>
      <c r="KJC29" s="0"/>
      <c r="KJD29" s="0"/>
      <c r="KJE29" s="0"/>
      <c r="KJF29" s="0"/>
      <c r="KJG29" s="0"/>
      <c r="KJH29" s="0"/>
      <c r="KJI29" s="0"/>
      <c r="KJJ29" s="0"/>
      <c r="KJK29" s="0"/>
      <c r="KJL29" s="0"/>
      <c r="KJM29" s="0"/>
      <c r="KJN29" s="0"/>
      <c r="KJO29" s="0"/>
      <c r="KJP29" s="0"/>
      <c r="KJQ29" s="0"/>
      <c r="KJR29" s="0"/>
      <c r="KJS29" s="0"/>
      <c r="KJT29" s="0"/>
      <c r="KJU29" s="0"/>
      <c r="KJV29" s="0"/>
      <c r="KJW29" s="0"/>
      <c r="KJX29" s="0"/>
      <c r="KJY29" s="0"/>
      <c r="KJZ29" s="0"/>
      <c r="KKA29" s="0"/>
      <c r="KKB29" s="0"/>
      <c r="KKC29" s="0"/>
      <c r="KKD29" s="0"/>
      <c r="KKE29" s="0"/>
      <c r="KKF29" s="0"/>
      <c r="KKG29" s="0"/>
      <c r="KKH29" s="0"/>
      <c r="KKI29" s="0"/>
      <c r="KKJ29" s="0"/>
      <c r="KKK29" s="0"/>
      <c r="KKL29" s="0"/>
      <c r="KKM29" s="0"/>
      <c r="KKN29" s="0"/>
      <c r="KKO29" s="0"/>
      <c r="KKP29" s="0"/>
      <c r="KKQ29" s="0"/>
      <c r="KKR29" s="0"/>
      <c r="KKS29" s="0"/>
      <c r="KKT29" s="0"/>
      <c r="KKU29" s="0"/>
      <c r="KKV29" s="0"/>
      <c r="KKW29" s="0"/>
      <c r="KKX29" s="0"/>
      <c r="KKY29" s="0"/>
      <c r="KKZ29" s="0"/>
      <c r="KLA29" s="0"/>
      <c r="KLB29" s="0"/>
      <c r="KLC29" s="0"/>
      <c r="KLD29" s="0"/>
      <c r="KLE29" s="0"/>
      <c r="KLF29" s="0"/>
      <c r="KLG29" s="0"/>
      <c r="KLH29" s="0"/>
      <c r="KLI29" s="0"/>
      <c r="KLJ29" s="0"/>
      <c r="KLK29" s="0"/>
      <c r="KLL29" s="0"/>
      <c r="KLM29" s="0"/>
      <c r="KLN29" s="0"/>
      <c r="KLO29" s="0"/>
      <c r="KLP29" s="0"/>
      <c r="KLQ29" s="0"/>
      <c r="KLR29" s="0"/>
      <c r="KLS29" s="0"/>
      <c r="KLT29" s="0"/>
      <c r="KLU29" s="0"/>
      <c r="KLV29" s="0"/>
      <c r="KLW29" s="0"/>
      <c r="KLX29" s="0"/>
      <c r="KLY29" s="0"/>
      <c r="KLZ29" s="0"/>
      <c r="KMA29" s="0"/>
      <c r="KMB29" s="0"/>
      <c r="KMC29" s="0"/>
      <c r="KMD29" s="0"/>
      <c r="KME29" s="0"/>
      <c r="KMF29" s="0"/>
      <c r="KMG29" s="0"/>
      <c r="KMH29" s="0"/>
      <c r="KMI29" s="0"/>
      <c r="KMJ29" s="0"/>
      <c r="KMK29" s="0"/>
      <c r="KML29" s="0"/>
      <c r="KMM29" s="0"/>
      <c r="KMN29" s="0"/>
      <c r="KMO29" s="0"/>
      <c r="KMP29" s="0"/>
      <c r="KMQ29" s="0"/>
      <c r="KMR29" s="0"/>
      <c r="KMS29" s="0"/>
      <c r="KMT29" s="0"/>
      <c r="KMU29" s="0"/>
      <c r="KMV29" s="0"/>
      <c r="KMW29" s="0"/>
      <c r="KMX29" s="0"/>
      <c r="KMY29" s="0"/>
      <c r="KMZ29" s="0"/>
      <c r="KNA29" s="0"/>
      <c r="KNB29" s="0"/>
      <c r="KNC29" s="0"/>
      <c r="KND29" s="0"/>
      <c r="KNE29" s="0"/>
      <c r="KNF29" s="0"/>
      <c r="KNG29" s="0"/>
      <c r="KNH29" s="0"/>
      <c r="KNI29" s="0"/>
      <c r="KNJ29" s="0"/>
      <c r="KNK29" s="0"/>
      <c r="KNL29" s="0"/>
      <c r="KNM29" s="0"/>
      <c r="KNN29" s="0"/>
      <c r="KNO29" s="0"/>
      <c r="KNP29" s="0"/>
      <c r="KNQ29" s="0"/>
      <c r="KNR29" s="0"/>
      <c r="KNS29" s="0"/>
      <c r="KNT29" s="0"/>
      <c r="KNU29" s="0"/>
      <c r="KNV29" s="0"/>
      <c r="KNW29" s="0"/>
      <c r="KNX29" s="0"/>
      <c r="KNY29" s="0"/>
      <c r="KNZ29" s="0"/>
      <c r="KOA29" s="0"/>
      <c r="KOB29" s="0"/>
      <c r="KOC29" s="0"/>
      <c r="KOD29" s="0"/>
      <c r="KOE29" s="0"/>
      <c r="KOF29" s="0"/>
      <c r="KOG29" s="0"/>
      <c r="KOH29" s="0"/>
      <c r="KOI29" s="0"/>
      <c r="KOJ29" s="0"/>
      <c r="KOK29" s="0"/>
      <c r="KOL29" s="0"/>
      <c r="KOM29" s="0"/>
      <c r="KON29" s="0"/>
      <c r="KOO29" s="0"/>
      <c r="KOP29" s="0"/>
      <c r="KOQ29" s="0"/>
      <c r="KOR29" s="0"/>
      <c r="KOS29" s="0"/>
      <c r="KOT29" s="0"/>
      <c r="KOU29" s="0"/>
      <c r="KOV29" s="0"/>
      <c r="KOW29" s="0"/>
      <c r="KOX29" s="0"/>
      <c r="KOY29" s="0"/>
      <c r="KOZ29" s="0"/>
      <c r="KPA29" s="0"/>
      <c r="KPB29" s="0"/>
      <c r="KPC29" s="0"/>
      <c r="KPD29" s="0"/>
      <c r="KPE29" s="0"/>
      <c r="KPF29" s="0"/>
      <c r="KPG29" s="0"/>
      <c r="KPH29" s="0"/>
      <c r="KPI29" s="0"/>
      <c r="KPJ29" s="0"/>
      <c r="KPK29" s="0"/>
      <c r="KPL29" s="0"/>
      <c r="KPM29" s="0"/>
      <c r="KPN29" s="0"/>
      <c r="KPO29" s="0"/>
      <c r="KPP29" s="0"/>
      <c r="KPQ29" s="0"/>
      <c r="KPR29" s="0"/>
      <c r="KPS29" s="0"/>
      <c r="KPT29" s="0"/>
      <c r="KPU29" s="0"/>
      <c r="KPV29" s="0"/>
      <c r="KPW29" s="0"/>
      <c r="KPX29" s="0"/>
      <c r="KPY29" s="0"/>
      <c r="KPZ29" s="0"/>
      <c r="KQA29" s="0"/>
      <c r="KQB29" s="0"/>
      <c r="KQC29" s="0"/>
      <c r="KQD29" s="0"/>
      <c r="KQE29" s="0"/>
      <c r="KQF29" s="0"/>
      <c r="KQG29" s="0"/>
      <c r="KQH29" s="0"/>
      <c r="KQI29" s="0"/>
      <c r="KQJ29" s="0"/>
      <c r="KQK29" s="0"/>
      <c r="KQL29" s="0"/>
      <c r="KQM29" s="0"/>
      <c r="KQN29" s="0"/>
      <c r="KQO29" s="0"/>
      <c r="KQP29" s="0"/>
      <c r="KQQ29" s="0"/>
      <c r="KQR29" s="0"/>
      <c r="KQS29" s="0"/>
      <c r="KQT29" s="0"/>
      <c r="KQU29" s="0"/>
      <c r="KQV29" s="0"/>
      <c r="KQW29" s="0"/>
      <c r="KQX29" s="0"/>
      <c r="KQY29" s="0"/>
      <c r="KQZ29" s="0"/>
      <c r="KRA29" s="0"/>
      <c r="KRB29" s="0"/>
      <c r="KRC29" s="0"/>
      <c r="KRD29" s="0"/>
      <c r="KRE29" s="0"/>
      <c r="KRF29" s="0"/>
      <c r="KRG29" s="0"/>
      <c r="KRH29" s="0"/>
      <c r="KRI29" s="0"/>
      <c r="KRJ29" s="0"/>
      <c r="KRK29" s="0"/>
      <c r="KRL29" s="0"/>
      <c r="KRM29" s="0"/>
      <c r="KRN29" s="0"/>
      <c r="KRO29" s="0"/>
      <c r="KRP29" s="0"/>
      <c r="KRQ29" s="0"/>
      <c r="KRR29" s="0"/>
      <c r="KRS29" s="0"/>
      <c r="KRT29" s="0"/>
      <c r="KRU29" s="0"/>
      <c r="KRV29" s="0"/>
      <c r="KRW29" s="0"/>
      <c r="KRX29" s="0"/>
      <c r="KRY29" s="0"/>
      <c r="KRZ29" s="0"/>
      <c r="KSA29" s="0"/>
      <c r="KSB29" s="0"/>
      <c r="KSC29" s="0"/>
      <c r="KSD29" s="0"/>
      <c r="KSE29" s="0"/>
      <c r="KSF29" s="0"/>
      <c r="KSG29" s="0"/>
      <c r="KSH29" s="0"/>
      <c r="KSI29" s="0"/>
      <c r="KSJ29" s="0"/>
      <c r="KSK29" s="0"/>
      <c r="KSL29" s="0"/>
      <c r="KSM29" s="0"/>
      <c r="KSN29" s="0"/>
      <c r="KSO29" s="0"/>
      <c r="KSP29" s="0"/>
      <c r="KSQ29" s="0"/>
      <c r="KSR29" s="0"/>
      <c r="KSS29" s="0"/>
      <c r="KST29" s="0"/>
      <c r="KSU29" s="0"/>
      <c r="KSV29" s="0"/>
      <c r="KSW29" s="0"/>
      <c r="KSX29" s="0"/>
      <c r="KSY29" s="0"/>
      <c r="KSZ29" s="0"/>
      <c r="KTA29" s="0"/>
      <c r="KTB29" s="0"/>
      <c r="KTC29" s="0"/>
      <c r="KTD29" s="0"/>
      <c r="KTE29" s="0"/>
      <c r="KTF29" s="0"/>
      <c r="KTG29" s="0"/>
      <c r="KTH29" s="0"/>
      <c r="KTI29" s="0"/>
      <c r="KTJ29" s="0"/>
      <c r="KTK29" s="0"/>
      <c r="KTL29" s="0"/>
      <c r="KTM29" s="0"/>
      <c r="KTN29" s="0"/>
      <c r="KTO29" s="0"/>
      <c r="KTP29" s="0"/>
      <c r="KTQ29" s="0"/>
      <c r="KTR29" s="0"/>
      <c r="KTS29" s="0"/>
      <c r="KTT29" s="0"/>
      <c r="KTU29" s="0"/>
      <c r="KTV29" s="0"/>
      <c r="KTW29" s="0"/>
      <c r="KTX29" s="0"/>
      <c r="KTY29" s="0"/>
      <c r="KTZ29" s="0"/>
      <c r="KUA29" s="0"/>
      <c r="KUB29" s="0"/>
      <c r="KUC29" s="0"/>
      <c r="KUD29" s="0"/>
      <c r="KUE29" s="0"/>
      <c r="KUF29" s="0"/>
      <c r="KUG29" s="0"/>
      <c r="KUH29" s="0"/>
      <c r="KUI29" s="0"/>
      <c r="KUJ29" s="0"/>
      <c r="KUK29" s="0"/>
      <c r="KUL29" s="0"/>
      <c r="KUM29" s="0"/>
      <c r="KUN29" s="0"/>
      <c r="KUO29" s="0"/>
      <c r="KUP29" s="0"/>
      <c r="KUQ29" s="0"/>
      <c r="KUR29" s="0"/>
      <c r="KUS29" s="0"/>
      <c r="KUT29" s="0"/>
      <c r="KUU29" s="0"/>
      <c r="KUV29" s="0"/>
      <c r="KUW29" s="0"/>
      <c r="KUX29" s="0"/>
      <c r="KUY29" s="0"/>
      <c r="KUZ29" s="0"/>
      <c r="KVA29" s="0"/>
      <c r="KVB29" s="0"/>
      <c r="KVC29" s="0"/>
      <c r="KVD29" s="0"/>
      <c r="KVE29" s="0"/>
      <c r="KVF29" s="0"/>
      <c r="KVG29" s="0"/>
      <c r="KVH29" s="0"/>
      <c r="KVI29" s="0"/>
      <c r="KVJ29" s="0"/>
      <c r="KVK29" s="0"/>
      <c r="KVL29" s="0"/>
      <c r="KVM29" s="0"/>
      <c r="KVN29" s="0"/>
      <c r="KVO29" s="0"/>
      <c r="KVP29" s="0"/>
      <c r="KVQ29" s="0"/>
      <c r="KVR29" s="0"/>
      <c r="KVS29" s="0"/>
      <c r="KVT29" s="0"/>
      <c r="KVU29" s="0"/>
      <c r="KVV29" s="0"/>
      <c r="KVW29" s="0"/>
      <c r="KVX29" s="0"/>
      <c r="KVY29" s="0"/>
      <c r="KVZ29" s="0"/>
      <c r="KWA29" s="0"/>
      <c r="KWB29" s="0"/>
      <c r="KWC29" s="0"/>
      <c r="KWD29" s="0"/>
      <c r="KWE29" s="0"/>
      <c r="KWF29" s="0"/>
      <c r="KWG29" s="0"/>
      <c r="KWH29" s="0"/>
      <c r="KWI29" s="0"/>
      <c r="KWJ29" s="0"/>
      <c r="KWK29" s="0"/>
      <c r="KWL29" s="0"/>
      <c r="KWM29" s="0"/>
      <c r="KWN29" s="0"/>
      <c r="KWO29" s="0"/>
      <c r="KWP29" s="0"/>
      <c r="KWQ29" s="0"/>
      <c r="KWR29" s="0"/>
      <c r="KWS29" s="0"/>
      <c r="KWT29" s="0"/>
      <c r="KWU29" s="0"/>
      <c r="KWV29" s="0"/>
      <c r="KWW29" s="0"/>
      <c r="KWX29" s="0"/>
      <c r="KWY29" s="0"/>
      <c r="KWZ29" s="0"/>
      <c r="KXA29" s="0"/>
      <c r="KXB29" s="0"/>
      <c r="KXC29" s="0"/>
      <c r="KXD29" s="0"/>
      <c r="KXE29" s="0"/>
      <c r="KXF29" s="0"/>
      <c r="KXG29" s="0"/>
      <c r="KXH29" s="0"/>
      <c r="KXI29" s="0"/>
      <c r="KXJ29" s="0"/>
      <c r="KXK29" s="0"/>
      <c r="KXL29" s="0"/>
      <c r="KXM29" s="0"/>
      <c r="KXN29" s="0"/>
      <c r="KXO29" s="0"/>
      <c r="KXP29" s="0"/>
      <c r="KXQ29" s="0"/>
      <c r="KXR29" s="0"/>
      <c r="KXS29" s="0"/>
      <c r="KXT29" s="0"/>
      <c r="KXU29" s="0"/>
      <c r="KXV29" s="0"/>
      <c r="KXW29" s="0"/>
      <c r="KXX29" s="0"/>
      <c r="KXY29" s="0"/>
      <c r="KXZ29" s="0"/>
      <c r="KYA29" s="0"/>
      <c r="KYB29" s="0"/>
      <c r="KYC29" s="0"/>
      <c r="KYD29" s="0"/>
      <c r="KYE29" s="0"/>
      <c r="KYF29" s="0"/>
      <c r="KYG29" s="0"/>
      <c r="KYH29" s="0"/>
      <c r="KYI29" s="0"/>
      <c r="KYJ29" s="0"/>
      <c r="KYK29" s="0"/>
      <c r="KYL29" s="0"/>
      <c r="KYM29" s="0"/>
      <c r="KYN29" s="0"/>
      <c r="KYO29" s="0"/>
      <c r="KYP29" s="0"/>
      <c r="KYQ29" s="0"/>
      <c r="KYR29" s="0"/>
      <c r="KYS29" s="0"/>
      <c r="KYT29" s="0"/>
      <c r="KYU29" s="0"/>
      <c r="KYV29" s="0"/>
      <c r="KYW29" s="0"/>
      <c r="KYX29" s="0"/>
      <c r="KYY29" s="0"/>
      <c r="KYZ29" s="0"/>
      <c r="KZA29" s="0"/>
      <c r="KZB29" s="0"/>
      <c r="KZC29" s="0"/>
      <c r="KZD29" s="0"/>
      <c r="KZE29" s="0"/>
      <c r="KZF29" s="0"/>
      <c r="KZG29" s="0"/>
      <c r="KZH29" s="0"/>
      <c r="KZI29" s="0"/>
      <c r="KZJ29" s="0"/>
      <c r="KZK29" s="0"/>
      <c r="KZL29" s="0"/>
      <c r="KZM29" s="0"/>
      <c r="KZN29" s="0"/>
      <c r="KZO29" s="0"/>
      <c r="KZP29" s="0"/>
      <c r="KZQ29" s="0"/>
      <c r="KZR29" s="0"/>
      <c r="KZS29" s="0"/>
      <c r="KZT29" s="0"/>
      <c r="KZU29" s="0"/>
      <c r="KZV29" s="0"/>
      <c r="KZW29" s="0"/>
      <c r="KZX29" s="0"/>
      <c r="KZY29" s="0"/>
      <c r="KZZ29" s="0"/>
      <c r="LAA29" s="0"/>
      <c r="LAB29" s="0"/>
      <c r="LAC29" s="0"/>
      <c r="LAD29" s="0"/>
      <c r="LAE29" s="0"/>
      <c r="LAF29" s="0"/>
      <c r="LAG29" s="0"/>
      <c r="LAH29" s="0"/>
      <c r="LAI29" s="0"/>
      <c r="LAJ29" s="0"/>
      <c r="LAK29" s="0"/>
      <c r="LAL29" s="0"/>
      <c r="LAM29" s="0"/>
      <c r="LAN29" s="0"/>
      <c r="LAO29" s="0"/>
      <c r="LAP29" s="0"/>
      <c r="LAQ29" s="0"/>
      <c r="LAR29" s="0"/>
      <c r="LAS29" s="0"/>
      <c r="LAT29" s="0"/>
      <c r="LAU29" s="0"/>
      <c r="LAV29" s="0"/>
      <c r="LAW29" s="0"/>
      <c r="LAX29" s="0"/>
      <c r="LAY29" s="0"/>
      <c r="LAZ29" s="0"/>
      <c r="LBA29" s="0"/>
      <c r="LBB29" s="0"/>
      <c r="LBC29" s="0"/>
      <c r="LBD29" s="0"/>
      <c r="LBE29" s="0"/>
      <c r="LBF29" s="0"/>
      <c r="LBG29" s="0"/>
      <c r="LBH29" s="0"/>
      <c r="LBI29" s="0"/>
      <c r="LBJ29" s="0"/>
      <c r="LBK29" s="0"/>
      <c r="LBL29" s="0"/>
      <c r="LBM29" s="0"/>
      <c r="LBN29" s="0"/>
      <c r="LBO29" s="0"/>
      <c r="LBP29" s="0"/>
      <c r="LBQ29" s="0"/>
      <c r="LBR29" s="0"/>
      <c r="LBS29" s="0"/>
      <c r="LBT29" s="0"/>
      <c r="LBU29" s="0"/>
      <c r="LBV29" s="0"/>
      <c r="LBW29" s="0"/>
      <c r="LBX29" s="0"/>
      <c r="LBY29" s="0"/>
      <c r="LBZ29" s="0"/>
      <c r="LCA29" s="0"/>
      <c r="LCB29" s="0"/>
      <c r="LCC29" s="0"/>
      <c r="LCD29" s="0"/>
      <c r="LCE29" s="0"/>
      <c r="LCF29" s="0"/>
      <c r="LCG29" s="0"/>
      <c r="LCH29" s="0"/>
      <c r="LCI29" s="0"/>
      <c r="LCJ29" s="0"/>
      <c r="LCK29" s="0"/>
      <c r="LCL29" s="0"/>
      <c r="LCM29" s="0"/>
      <c r="LCN29" s="0"/>
      <c r="LCO29" s="0"/>
      <c r="LCP29" s="0"/>
      <c r="LCQ29" s="0"/>
      <c r="LCR29" s="0"/>
      <c r="LCS29" s="0"/>
      <c r="LCT29" s="0"/>
      <c r="LCU29" s="0"/>
      <c r="LCV29" s="0"/>
      <c r="LCW29" s="0"/>
      <c r="LCX29" s="0"/>
      <c r="LCY29" s="0"/>
      <c r="LCZ29" s="0"/>
      <c r="LDA29" s="0"/>
      <c r="LDB29" s="0"/>
      <c r="LDC29" s="0"/>
      <c r="LDD29" s="0"/>
      <c r="LDE29" s="0"/>
      <c r="LDF29" s="0"/>
      <c r="LDG29" s="0"/>
      <c r="LDH29" s="0"/>
      <c r="LDI29" s="0"/>
      <c r="LDJ29" s="0"/>
      <c r="LDK29" s="0"/>
      <c r="LDL29" s="0"/>
      <c r="LDM29" s="0"/>
      <c r="LDN29" s="0"/>
      <c r="LDO29" s="0"/>
      <c r="LDP29" s="0"/>
      <c r="LDQ29" s="0"/>
      <c r="LDR29" s="0"/>
      <c r="LDS29" s="0"/>
      <c r="LDT29" s="0"/>
      <c r="LDU29" s="0"/>
      <c r="LDV29" s="0"/>
      <c r="LDW29" s="0"/>
      <c r="LDX29" s="0"/>
      <c r="LDY29" s="0"/>
      <c r="LDZ29" s="0"/>
      <c r="LEA29" s="0"/>
      <c r="LEB29" s="0"/>
      <c r="LEC29" s="0"/>
      <c r="LED29" s="0"/>
      <c r="LEE29" s="0"/>
      <c r="LEF29" s="0"/>
      <c r="LEG29" s="0"/>
      <c r="LEH29" s="0"/>
      <c r="LEI29" s="0"/>
      <c r="LEJ29" s="0"/>
      <c r="LEK29" s="0"/>
      <c r="LEL29" s="0"/>
      <c r="LEM29" s="0"/>
      <c r="LEN29" s="0"/>
      <c r="LEO29" s="0"/>
      <c r="LEP29" s="0"/>
      <c r="LEQ29" s="0"/>
      <c r="LER29" s="0"/>
      <c r="LES29" s="0"/>
      <c r="LET29" s="0"/>
      <c r="LEU29" s="0"/>
      <c r="LEV29" s="0"/>
      <c r="LEW29" s="0"/>
      <c r="LEX29" s="0"/>
      <c r="LEY29" s="0"/>
      <c r="LEZ29" s="0"/>
      <c r="LFA29" s="0"/>
      <c r="LFB29" s="0"/>
      <c r="LFC29" s="0"/>
      <c r="LFD29" s="0"/>
      <c r="LFE29" s="0"/>
      <c r="LFF29" s="0"/>
      <c r="LFG29" s="0"/>
      <c r="LFH29" s="0"/>
      <c r="LFI29" s="0"/>
      <c r="LFJ29" s="0"/>
      <c r="LFK29" s="0"/>
      <c r="LFL29" s="0"/>
      <c r="LFM29" s="0"/>
      <c r="LFN29" s="0"/>
      <c r="LFO29" s="0"/>
      <c r="LFP29" s="0"/>
      <c r="LFQ29" s="0"/>
      <c r="LFR29" s="0"/>
      <c r="LFS29" s="0"/>
      <c r="LFT29" s="0"/>
      <c r="LFU29" s="0"/>
      <c r="LFV29" s="0"/>
      <c r="LFW29" s="0"/>
      <c r="LFX29" s="0"/>
      <c r="LFY29" s="0"/>
      <c r="LFZ29" s="0"/>
      <c r="LGA29" s="0"/>
      <c r="LGB29" s="0"/>
      <c r="LGC29" s="0"/>
      <c r="LGD29" s="0"/>
      <c r="LGE29" s="0"/>
      <c r="LGF29" s="0"/>
      <c r="LGG29" s="0"/>
      <c r="LGH29" s="0"/>
      <c r="LGI29" s="0"/>
      <c r="LGJ29" s="0"/>
      <c r="LGK29" s="0"/>
      <c r="LGL29" s="0"/>
      <c r="LGM29" s="0"/>
      <c r="LGN29" s="0"/>
      <c r="LGO29" s="0"/>
      <c r="LGP29" s="0"/>
      <c r="LGQ29" s="0"/>
      <c r="LGR29" s="0"/>
      <c r="LGS29" s="0"/>
      <c r="LGT29" s="0"/>
      <c r="LGU29" s="0"/>
      <c r="LGV29" s="0"/>
      <c r="LGW29" s="0"/>
      <c r="LGX29" s="0"/>
      <c r="LGY29" s="0"/>
      <c r="LGZ29" s="0"/>
      <c r="LHA29" s="0"/>
      <c r="LHB29" s="0"/>
      <c r="LHC29" s="0"/>
      <c r="LHD29" s="0"/>
      <c r="LHE29" s="0"/>
      <c r="LHF29" s="0"/>
      <c r="LHG29" s="0"/>
      <c r="LHH29" s="0"/>
      <c r="LHI29" s="0"/>
      <c r="LHJ29" s="0"/>
      <c r="LHK29" s="0"/>
      <c r="LHL29" s="0"/>
      <c r="LHM29" s="0"/>
      <c r="LHN29" s="0"/>
      <c r="LHO29" s="0"/>
      <c r="LHP29" s="0"/>
      <c r="LHQ29" s="0"/>
      <c r="LHR29" s="0"/>
      <c r="LHS29" s="0"/>
      <c r="LHT29" s="0"/>
      <c r="LHU29" s="0"/>
      <c r="LHV29" s="0"/>
      <c r="LHW29" s="0"/>
      <c r="LHX29" s="0"/>
      <c r="LHY29" s="0"/>
      <c r="LHZ29" s="0"/>
      <c r="LIA29" s="0"/>
      <c r="LIB29" s="0"/>
      <c r="LIC29" s="0"/>
      <c r="LID29" s="0"/>
      <c r="LIE29" s="0"/>
      <c r="LIF29" s="0"/>
      <c r="LIG29" s="0"/>
      <c r="LIH29" s="0"/>
      <c r="LII29" s="0"/>
      <c r="LIJ29" s="0"/>
      <c r="LIK29" s="0"/>
      <c r="LIL29" s="0"/>
      <c r="LIM29" s="0"/>
      <c r="LIN29" s="0"/>
      <c r="LIO29" s="0"/>
      <c r="LIP29" s="0"/>
      <c r="LIQ29" s="0"/>
      <c r="LIR29" s="0"/>
      <c r="LIS29" s="0"/>
      <c r="LIT29" s="0"/>
      <c r="LIU29" s="0"/>
      <c r="LIV29" s="0"/>
      <c r="LIW29" s="0"/>
      <c r="LIX29" s="0"/>
      <c r="LIY29" s="0"/>
      <c r="LIZ29" s="0"/>
      <c r="LJA29" s="0"/>
      <c r="LJB29" s="0"/>
      <c r="LJC29" s="0"/>
      <c r="LJD29" s="0"/>
      <c r="LJE29" s="0"/>
      <c r="LJF29" s="0"/>
      <c r="LJG29" s="0"/>
      <c r="LJH29" s="0"/>
      <c r="LJI29" s="0"/>
      <c r="LJJ29" s="0"/>
      <c r="LJK29" s="0"/>
      <c r="LJL29" s="0"/>
      <c r="LJM29" s="0"/>
      <c r="LJN29" s="0"/>
      <c r="LJO29" s="0"/>
      <c r="LJP29" s="0"/>
      <c r="LJQ29" s="0"/>
      <c r="LJR29" s="0"/>
      <c r="LJS29" s="0"/>
      <c r="LJT29" s="0"/>
      <c r="LJU29" s="0"/>
      <c r="LJV29" s="0"/>
      <c r="LJW29" s="0"/>
      <c r="LJX29" s="0"/>
      <c r="LJY29" s="0"/>
      <c r="LJZ29" s="0"/>
      <c r="LKA29" s="0"/>
      <c r="LKB29" s="0"/>
      <c r="LKC29" s="0"/>
      <c r="LKD29" s="0"/>
      <c r="LKE29" s="0"/>
      <c r="LKF29" s="0"/>
      <c r="LKG29" s="0"/>
      <c r="LKH29" s="0"/>
      <c r="LKI29" s="0"/>
      <c r="LKJ29" s="0"/>
      <c r="LKK29" s="0"/>
      <c r="LKL29" s="0"/>
      <c r="LKM29" s="0"/>
      <c r="LKN29" s="0"/>
      <c r="LKO29" s="0"/>
      <c r="LKP29" s="0"/>
      <c r="LKQ29" s="0"/>
      <c r="LKR29" s="0"/>
      <c r="LKS29" s="0"/>
      <c r="LKT29" s="0"/>
      <c r="LKU29" s="0"/>
      <c r="LKV29" s="0"/>
      <c r="LKW29" s="0"/>
      <c r="LKX29" s="0"/>
      <c r="LKY29" s="0"/>
      <c r="LKZ29" s="0"/>
      <c r="LLA29" s="0"/>
      <c r="LLB29" s="0"/>
      <c r="LLC29" s="0"/>
      <c r="LLD29" s="0"/>
      <c r="LLE29" s="0"/>
      <c r="LLF29" s="0"/>
      <c r="LLG29" s="0"/>
      <c r="LLH29" s="0"/>
      <c r="LLI29" s="0"/>
      <c r="LLJ29" s="0"/>
      <c r="LLK29" s="0"/>
      <c r="LLL29" s="0"/>
      <c r="LLM29" s="0"/>
      <c r="LLN29" s="0"/>
      <c r="LLO29" s="0"/>
      <c r="LLP29" s="0"/>
      <c r="LLQ29" s="0"/>
      <c r="LLR29" s="0"/>
      <c r="LLS29" s="0"/>
      <c r="LLT29" s="0"/>
      <c r="LLU29" s="0"/>
      <c r="LLV29" s="0"/>
      <c r="LLW29" s="0"/>
      <c r="LLX29" s="0"/>
      <c r="LLY29" s="0"/>
      <c r="LLZ29" s="0"/>
      <c r="LMA29" s="0"/>
      <c r="LMB29" s="0"/>
      <c r="LMC29" s="0"/>
      <c r="LMD29" s="0"/>
      <c r="LME29" s="0"/>
      <c r="LMF29" s="0"/>
      <c r="LMG29" s="0"/>
      <c r="LMH29" s="0"/>
      <c r="LMI29" s="0"/>
      <c r="LMJ29" s="0"/>
      <c r="LMK29" s="0"/>
      <c r="LML29" s="0"/>
      <c r="LMM29" s="0"/>
      <c r="LMN29" s="0"/>
      <c r="LMO29" s="0"/>
      <c r="LMP29" s="0"/>
      <c r="LMQ29" s="0"/>
      <c r="LMR29" s="0"/>
      <c r="LMS29" s="0"/>
      <c r="LMT29" s="0"/>
      <c r="LMU29" s="0"/>
      <c r="LMV29" s="0"/>
      <c r="LMW29" s="0"/>
      <c r="LMX29" s="0"/>
      <c r="LMY29" s="0"/>
      <c r="LMZ29" s="0"/>
      <c r="LNA29" s="0"/>
      <c r="LNB29" s="0"/>
      <c r="LNC29" s="0"/>
      <c r="LND29" s="0"/>
      <c r="LNE29" s="0"/>
      <c r="LNF29" s="0"/>
      <c r="LNG29" s="0"/>
      <c r="LNH29" s="0"/>
      <c r="LNI29" s="0"/>
      <c r="LNJ29" s="0"/>
      <c r="LNK29" s="0"/>
      <c r="LNL29" s="0"/>
      <c r="LNM29" s="0"/>
      <c r="LNN29" s="0"/>
      <c r="LNO29" s="0"/>
      <c r="LNP29" s="0"/>
      <c r="LNQ29" s="0"/>
      <c r="LNR29" s="0"/>
      <c r="LNS29" s="0"/>
      <c r="LNT29" s="0"/>
      <c r="LNU29" s="0"/>
      <c r="LNV29" s="0"/>
      <c r="LNW29" s="0"/>
      <c r="LNX29" s="0"/>
      <c r="LNY29" s="0"/>
      <c r="LNZ29" s="0"/>
      <c r="LOA29" s="0"/>
      <c r="LOB29" s="0"/>
      <c r="LOC29" s="0"/>
      <c r="LOD29" s="0"/>
      <c r="LOE29" s="0"/>
      <c r="LOF29" s="0"/>
      <c r="LOG29" s="0"/>
      <c r="LOH29" s="0"/>
      <c r="LOI29" s="0"/>
      <c r="LOJ29" s="0"/>
      <c r="LOK29" s="0"/>
      <c r="LOL29" s="0"/>
      <c r="LOM29" s="0"/>
      <c r="LON29" s="0"/>
      <c r="LOO29" s="0"/>
      <c r="LOP29" s="0"/>
      <c r="LOQ29" s="0"/>
      <c r="LOR29" s="0"/>
      <c r="LOS29" s="0"/>
      <c r="LOT29" s="0"/>
      <c r="LOU29" s="0"/>
      <c r="LOV29" s="0"/>
      <c r="LOW29" s="0"/>
      <c r="LOX29" s="0"/>
      <c r="LOY29" s="0"/>
      <c r="LOZ29" s="0"/>
      <c r="LPA29" s="0"/>
      <c r="LPB29" s="0"/>
      <c r="LPC29" s="0"/>
      <c r="LPD29" s="0"/>
      <c r="LPE29" s="0"/>
      <c r="LPF29" s="0"/>
      <c r="LPG29" s="0"/>
      <c r="LPH29" s="0"/>
      <c r="LPI29" s="0"/>
      <c r="LPJ29" s="0"/>
      <c r="LPK29" s="0"/>
      <c r="LPL29" s="0"/>
      <c r="LPM29" s="0"/>
      <c r="LPN29" s="0"/>
      <c r="LPO29" s="0"/>
      <c r="LPP29" s="0"/>
      <c r="LPQ29" s="0"/>
      <c r="LPR29" s="0"/>
      <c r="LPS29" s="0"/>
      <c r="LPT29" s="0"/>
      <c r="LPU29" s="0"/>
      <c r="LPV29" s="0"/>
      <c r="LPW29" s="0"/>
      <c r="LPX29" s="0"/>
      <c r="LPY29" s="0"/>
      <c r="LPZ29" s="0"/>
      <c r="LQA29" s="0"/>
      <c r="LQB29" s="0"/>
      <c r="LQC29" s="0"/>
      <c r="LQD29" s="0"/>
      <c r="LQE29" s="0"/>
      <c r="LQF29" s="0"/>
      <c r="LQG29" s="0"/>
      <c r="LQH29" s="0"/>
      <c r="LQI29" s="0"/>
      <c r="LQJ29" s="0"/>
      <c r="LQK29" s="0"/>
      <c r="LQL29" s="0"/>
      <c r="LQM29" s="0"/>
      <c r="LQN29" s="0"/>
      <c r="LQO29" s="0"/>
      <c r="LQP29" s="0"/>
      <c r="LQQ29" s="0"/>
      <c r="LQR29" s="0"/>
      <c r="LQS29" s="0"/>
      <c r="LQT29" s="0"/>
      <c r="LQU29" s="0"/>
      <c r="LQV29" s="0"/>
      <c r="LQW29" s="0"/>
      <c r="LQX29" s="0"/>
      <c r="LQY29" s="0"/>
      <c r="LQZ29" s="0"/>
      <c r="LRA29" s="0"/>
      <c r="LRB29" s="0"/>
      <c r="LRC29" s="0"/>
      <c r="LRD29" s="0"/>
      <c r="LRE29" s="0"/>
      <c r="LRF29" s="0"/>
      <c r="LRG29" s="0"/>
      <c r="LRH29" s="0"/>
      <c r="LRI29" s="0"/>
      <c r="LRJ29" s="0"/>
      <c r="LRK29" s="0"/>
      <c r="LRL29" s="0"/>
      <c r="LRM29" s="0"/>
      <c r="LRN29" s="0"/>
      <c r="LRO29" s="0"/>
      <c r="LRP29" s="0"/>
      <c r="LRQ29" s="0"/>
      <c r="LRR29" s="0"/>
      <c r="LRS29" s="0"/>
      <c r="LRT29" s="0"/>
      <c r="LRU29" s="0"/>
      <c r="LRV29" s="0"/>
      <c r="LRW29" s="0"/>
      <c r="LRX29" s="0"/>
      <c r="LRY29" s="0"/>
      <c r="LRZ29" s="0"/>
      <c r="LSA29" s="0"/>
      <c r="LSB29" s="0"/>
      <c r="LSC29" s="0"/>
      <c r="LSD29" s="0"/>
      <c r="LSE29" s="0"/>
      <c r="LSF29" s="0"/>
      <c r="LSG29" s="0"/>
      <c r="LSH29" s="0"/>
      <c r="LSI29" s="0"/>
      <c r="LSJ29" s="0"/>
      <c r="LSK29" s="0"/>
      <c r="LSL29" s="0"/>
      <c r="LSM29" s="0"/>
      <c r="LSN29" s="0"/>
      <c r="LSO29" s="0"/>
      <c r="LSP29" s="0"/>
      <c r="LSQ29" s="0"/>
      <c r="LSR29" s="0"/>
      <c r="LSS29" s="0"/>
      <c r="LST29" s="0"/>
      <c r="LSU29" s="0"/>
      <c r="LSV29" s="0"/>
      <c r="LSW29" s="0"/>
      <c r="LSX29" s="0"/>
      <c r="LSY29" s="0"/>
      <c r="LSZ29" s="0"/>
      <c r="LTA29" s="0"/>
      <c r="LTB29" s="0"/>
      <c r="LTC29" s="0"/>
      <c r="LTD29" s="0"/>
      <c r="LTE29" s="0"/>
      <c r="LTF29" s="0"/>
      <c r="LTG29" s="0"/>
      <c r="LTH29" s="0"/>
      <c r="LTI29" s="0"/>
      <c r="LTJ29" s="0"/>
      <c r="LTK29" s="0"/>
      <c r="LTL29" s="0"/>
      <c r="LTM29" s="0"/>
      <c r="LTN29" s="0"/>
      <c r="LTO29" s="0"/>
      <c r="LTP29" s="0"/>
      <c r="LTQ29" s="0"/>
      <c r="LTR29" s="0"/>
      <c r="LTS29" s="0"/>
      <c r="LTT29" s="0"/>
      <c r="LTU29" s="0"/>
      <c r="LTV29" s="0"/>
      <c r="LTW29" s="0"/>
      <c r="LTX29" s="0"/>
      <c r="LTY29" s="0"/>
      <c r="LTZ29" s="0"/>
      <c r="LUA29" s="0"/>
      <c r="LUB29" s="0"/>
      <c r="LUC29" s="0"/>
      <c r="LUD29" s="0"/>
      <c r="LUE29" s="0"/>
      <c r="LUF29" s="0"/>
      <c r="LUG29" s="0"/>
      <c r="LUH29" s="0"/>
      <c r="LUI29" s="0"/>
      <c r="LUJ29" s="0"/>
      <c r="LUK29" s="0"/>
      <c r="LUL29" s="0"/>
      <c r="LUM29" s="0"/>
      <c r="LUN29" s="0"/>
      <c r="LUO29" s="0"/>
      <c r="LUP29" s="0"/>
      <c r="LUQ29" s="0"/>
      <c r="LUR29" s="0"/>
      <c r="LUS29" s="0"/>
      <c r="LUT29" s="0"/>
      <c r="LUU29" s="0"/>
      <c r="LUV29" s="0"/>
      <c r="LUW29" s="0"/>
      <c r="LUX29" s="0"/>
      <c r="LUY29" s="0"/>
      <c r="LUZ29" s="0"/>
      <c r="LVA29" s="0"/>
      <c r="LVB29" s="0"/>
      <c r="LVC29" s="0"/>
      <c r="LVD29" s="0"/>
      <c r="LVE29" s="0"/>
      <c r="LVF29" s="0"/>
      <c r="LVG29" s="0"/>
      <c r="LVH29" s="0"/>
      <c r="LVI29" s="0"/>
      <c r="LVJ29" s="0"/>
      <c r="LVK29" s="0"/>
      <c r="LVL29" s="0"/>
      <c r="LVM29" s="0"/>
      <c r="LVN29" s="0"/>
      <c r="LVO29" s="0"/>
      <c r="LVP29" s="0"/>
      <c r="LVQ29" s="0"/>
      <c r="LVR29" s="0"/>
      <c r="LVS29" s="0"/>
      <c r="LVT29" s="0"/>
      <c r="LVU29" s="0"/>
      <c r="LVV29" s="0"/>
      <c r="LVW29" s="0"/>
      <c r="LVX29" s="0"/>
      <c r="LVY29" s="0"/>
      <c r="LVZ29" s="0"/>
      <c r="LWA29" s="0"/>
      <c r="LWB29" s="0"/>
      <c r="LWC29" s="0"/>
      <c r="LWD29" s="0"/>
      <c r="LWE29" s="0"/>
      <c r="LWF29" s="0"/>
      <c r="LWG29" s="0"/>
      <c r="LWH29" s="0"/>
      <c r="LWI29" s="0"/>
      <c r="LWJ29" s="0"/>
      <c r="LWK29" s="0"/>
      <c r="LWL29" s="0"/>
      <c r="LWM29" s="0"/>
      <c r="LWN29" s="0"/>
      <c r="LWO29" s="0"/>
      <c r="LWP29" s="0"/>
      <c r="LWQ29" s="0"/>
      <c r="LWR29" s="0"/>
      <c r="LWS29" s="0"/>
      <c r="LWT29" s="0"/>
      <c r="LWU29" s="0"/>
      <c r="LWV29" s="0"/>
      <c r="LWW29" s="0"/>
      <c r="LWX29" s="0"/>
      <c r="LWY29" s="0"/>
      <c r="LWZ29" s="0"/>
      <c r="LXA29" s="0"/>
      <c r="LXB29" s="0"/>
      <c r="LXC29" s="0"/>
      <c r="LXD29" s="0"/>
      <c r="LXE29" s="0"/>
      <c r="LXF29" s="0"/>
      <c r="LXG29" s="0"/>
      <c r="LXH29" s="0"/>
      <c r="LXI29" s="0"/>
      <c r="LXJ29" s="0"/>
      <c r="LXK29" s="0"/>
      <c r="LXL29" s="0"/>
      <c r="LXM29" s="0"/>
      <c r="LXN29" s="0"/>
      <c r="LXO29" s="0"/>
      <c r="LXP29" s="0"/>
      <c r="LXQ29" s="0"/>
      <c r="LXR29" s="0"/>
      <c r="LXS29" s="0"/>
      <c r="LXT29" s="0"/>
      <c r="LXU29" s="0"/>
      <c r="LXV29" s="0"/>
      <c r="LXW29" s="0"/>
      <c r="LXX29" s="0"/>
      <c r="LXY29" s="0"/>
      <c r="LXZ29" s="0"/>
      <c r="LYA29" s="0"/>
      <c r="LYB29" s="0"/>
      <c r="LYC29" s="0"/>
      <c r="LYD29" s="0"/>
      <c r="LYE29" s="0"/>
      <c r="LYF29" s="0"/>
      <c r="LYG29" s="0"/>
      <c r="LYH29" s="0"/>
      <c r="LYI29" s="0"/>
      <c r="LYJ29" s="0"/>
      <c r="LYK29" s="0"/>
      <c r="LYL29" s="0"/>
      <c r="LYM29" s="0"/>
      <c r="LYN29" s="0"/>
      <c r="LYO29" s="0"/>
      <c r="LYP29" s="0"/>
      <c r="LYQ29" s="0"/>
      <c r="LYR29" s="0"/>
      <c r="LYS29" s="0"/>
      <c r="LYT29" s="0"/>
      <c r="LYU29" s="0"/>
      <c r="LYV29" s="0"/>
      <c r="LYW29" s="0"/>
      <c r="LYX29" s="0"/>
      <c r="LYY29" s="0"/>
      <c r="LYZ29" s="0"/>
      <c r="LZA29" s="0"/>
      <c r="LZB29" s="0"/>
      <c r="LZC29" s="0"/>
      <c r="LZD29" s="0"/>
      <c r="LZE29" s="0"/>
      <c r="LZF29" s="0"/>
      <c r="LZG29" s="0"/>
      <c r="LZH29" s="0"/>
      <c r="LZI29" s="0"/>
      <c r="LZJ29" s="0"/>
      <c r="LZK29" s="0"/>
      <c r="LZL29" s="0"/>
      <c r="LZM29" s="0"/>
      <c r="LZN29" s="0"/>
      <c r="LZO29" s="0"/>
      <c r="LZP29" s="0"/>
      <c r="LZQ29" s="0"/>
      <c r="LZR29" s="0"/>
      <c r="LZS29" s="0"/>
      <c r="LZT29" s="0"/>
      <c r="LZU29" s="0"/>
      <c r="LZV29" s="0"/>
      <c r="LZW29" s="0"/>
      <c r="LZX29" s="0"/>
      <c r="LZY29" s="0"/>
      <c r="LZZ29" s="0"/>
      <c r="MAA29" s="0"/>
      <c r="MAB29" s="0"/>
      <c r="MAC29" s="0"/>
      <c r="MAD29" s="0"/>
      <c r="MAE29" s="0"/>
      <c r="MAF29" s="0"/>
      <c r="MAG29" s="0"/>
      <c r="MAH29" s="0"/>
      <c r="MAI29" s="0"/>
      <c r="MAJ29" s="0"/>
      <c r="MAK29" s="0"/>
      <c r="MAL29" s="0"/>
      <c r="MAM29" s="0"/>
      <c r="MAN29" s="0"/>
      <c r="MAO29" s="0"/>
      <c r="MAP29" s="0"/>
      <c r="MAQ29" s="0"/>
      <c r="MAR29" s="0"/>
      <c r="MAS29" s="0"/>
      <c r="MAT29" s="0"/>
      <c r="MAU29" s="0"/>
      <c r="MAV29" s="0"/>
      <c r="MAW29" s="0"/>
      <c r="MAX29" s="0"/>
      <c r="MAY29" s="0"/>
      <c r="MAZ29" s="0"/>
      <c r="MBA29" s="0"/>
      <c r="MBB29" s="0"/>
      <c r="MBC29" s="0"/>
      <c r="MBD29" s="0"/>
      <c r="MBE29" s="0"/>
      <c r="MBF29" s="0"/>
      <c r="MBG29" s="0"/>
      <c r="MBH29" s="0"/>
      <c r="MBI29" s="0"/>
      <c r="MBJ29" s="0"/>
      <c r="MBK29" s="0"/>
      <c r="MBL29" s="0"/>
      <c r="MBM29" s="0"/>
      <c r="MBN29" s="0"/>
      <c r="MBO29" s="0"/>
      <c r="MBP29" s="0"/>
      <c r="MBQ29" s="0"/>
      <c r="MBR29" s="0"/>
      <c r="MBS29" s="0"/>
      <c r="MBT29" s="0"/>
      <c r="MBU29" s="0"/>
      <c r="MBV29" s="0"/>
      <c r="MBW29" s="0"/>
      <c r="MBX29" s="0"/>
      <c r="MBY29" s="0"/>
      <c r="MBZ29" s="0"/>
      <c r="MCA29" s="0"/>
      <c r="MCB29" s="0"/>
      <c r="MCC29" s="0"/>
      <c r="MCD29" s="0"/>
      <c r="MCE29" s="0"/>
      <c r="MCF29" s="0"/>
      <c r="MCG29" s="0"/>
      <c r="MCH29" s="0"/>
      <c r="MCI29" s="0"/>
      <c r="MCJ29" s="0"/>
      <c r="MCK29" s="0"/>
      <c r="MCL29" s="0"/>
      <c r="MCM29" s="0"/>
      <c r="MCN29" s="0"/>
      <c r="MCO29" s="0"/>
      <c r="MCP29" s="0"/>
      <c r="MCQ29" s="0"/>
      <c r="MCR29" s="0"/>
      <c r="MCS29" s="0"/>
      <c r="MCT29" s="0"/>
      <c r="MCU29" s="0"/>
      <c r="MCV29" s="0"/>
      <c r="MCW29" s="0"/>
      <c r="MCX29" s="0"/>
      <c r="MCY29" s="0"/>
      <c r="MCZ29" s="0"/>
      <c r="MDA29" s="0"/>
      <c r="MDB29" s="0"/>
      <c r="MDC29" s="0"/>
      <c r="MDD29" s="0"/>
      <c r="MDE29" s="0"/>
      <c r="MDF29" s="0"/>
      <c r="MDG29" s="0"/>
      <c r="MDH29" s="0"/>
      <c r="MDI29" s="0"/>
      <c r="MDJ29" s="0"/>
      <c r="MDK29" s="0"/>
      <c r="MDL29" s="0"/>
      <c r="MDM29" s="0"/>
      <c r="MDN29" s="0"/>
      <c r="MDO29" s="0"/>
      <c r="MDP29" s="0"/>
      <c r="MDQ29" s="0"/>
      <c r="MDR29" s="0"/>
      <c r="MDS29" s="0"/>
      <c r="MDT29" s="0"/>
      <c r="MDU29" s="0"/>
      <c r="MDV29" s="0"/>
      <c r="MDW29" s="0"/>
      <c r="MDX29" s="0"/>
      <c r="MDY29" s="0"/>
      <c r="MDZ29" s="0"/>
      <c r="MEA29" s="0"/>
      <c r="MEB29" s="0"/>
      <c r="MEC29" s="0"/>
      <c r="MED29" s="0"/>
      <c r="MEE29" s="0"/>
      <c r="MEF29" s="0"/>
      <c r="MEG29" s="0"/>
      <c r="MEH29" s="0"/>
      <c r="MEI29" s="0"/>
      <c r="MEJ29" s="0"/>
      <c r="MEK29" s="0"/>
      <c r="MEL29" s="0"/>
      <c r="MEM29" s="0"/>
      <c r="MEN29" s="0"/>
      <c r="MEO29" s="0"/>
      <c r="MEP29" s="0"/>
      <c r="MEQ29" s="0"/>
      <c r="MER29" s="0"/>
      <c r="MES29" s="0"/>
      <c r="MET29" s="0"/>
      <c r="MEU29" s="0"/>
      <c r="MEV29" s="0"/>
      <c r="MEW29" s="0"/>
      <c r="MEX29" s="0"/>
      <c r="MEY29" s="0"/>
      <c r="MEZ29" s="0"/>
      <c r="MFA29" s="0"/>
      <c r="MFB29" s="0"/>
      <c r="MFC29" s="0"/>
      <c r="MFD29" s="0"/>
      <c r="MFE29" s="0"/>
      <c r="MFF29" s="0"/>
      <c r="MFG29" s="0"/>
      <c r="MFH29" s="0"/>
      <c r="MFI29" s="0"/>
      <c r="MFJ29" s="0"/>
      <c r="MFK29" s="0"/>
      <c r="MFL29" s="0"/>
      <c r="MFM29" s="0"/>
      <c r="MFN29" s="0"/>
      <c r="MFO29" s="0"/>
      <c r="MFP29" s="0"/>
      <c r="MFQ29" s="0"/>
      <c r="MFR29" s="0"/>
      <c r="MFS29" s="0"/>
      <c r="MFT29" s="0"/>
      <c r="MFU29" s="0"/>
      <c r="MFV29" s="0"/>
      <c r="MFW29" s="0"/>
      <c r="MFX29" s="0"/>
      <c r="MFY29" s="0"/>
      <c r="MFZ29" s="0"/>
      <c r="MGA29" s="0"/>
      <c r="MGB29" s="0"/>
      <c r="MGC29" s="0"/>
      <c r="MGD29" s="0"/>
      <c r="MGE29" s="0"/>
      <c r="MGF29" s="0"/>
      <c r="MGG29" s="0"/>
      <c r="MGH29" s="0"/>
      <c r="MGI29" s="0"/>
      <c r="MGJ29" s="0"/>
      <c r="MGK29" s="0"/>
      <c r="MGL29" s="0"/>
      <c r="MGM29" s="0"/>
      <c r="MGN29" s="0"/>
      <c r="MGO29" s="0"/>
      <c r="MGP29" s="0"/>
      <c r="MGQ29" s="0"/>
      <c r="MGR29" s="0"/>
      <c r="MGS29" s="0"/>
      <c r="MGT29" s="0"/>
      <c r="MGU29" s="0"/>
      <c r="MGV29" s="0"/>
      <c r="MGW29" s="0"/>
      <c r="MGX29" s="0"/>
      <c r="MGY29" s="0"/>
      <c r="MGZ29" s="0"/>
      <c r="MHA29" s="0"/>
      <c r="MHB29" s="0"/>
      <c r="MHC29" s="0"/>
      <c r="MHD29" s="0"/>
      <c r="MHE29" s="0"/>
      <c r="MHF29" s="0"/>
      <c r="MHG29" s="0"/>
      <c r="MHH29" s="0"/>
      <c r="MHI29" s="0"/>
      <c r="MHJ29" s="0"/>
      <c r="MHK29" s="0"/>
      <c r="MHL29" s="0"/>
      <c r="MHM29" s="0"/>
      <c r="MHN29" s="0"/>
      <c r="MHO29" s="0"/>
      <c r="MHP29" s="0"/>
      <c r="MHQ29" s="0"/>
      <c r="MHR29" s="0"/>
      <c r="MHS29" s="0"/>
      <c r="MHT29" s="0"/>
      <c r="MHU29" s="0"/>
      <c r="MHV29" s="0"/>
      <c r="MHW29" s="0"/>
      <c r="MHX29" s="0"/>
      <c r="MHY29" s="0"/>
      <c r="MHZ29" s="0"/>
      <c r="MIA29" s="0"/>
      <c r="MIB29" s="0"/>
      <c r="MIC29" s="0"/>
      <c r="MID29" s="0"/>
      <c r="MIE29" s="0"/>
      <c r="MIF29" s="0"/>
      <c r="MIG29" s="0"/>
      <c r="MIH29" s="0"/>
      <c r="MII29" s="0"/>
      <c r="MIJ29" s="0"/>
      <c r="MIK29" s="0"/>
      <c r="MIL29" s="0"/>
      <c r="MIM29" s="0"/>
      <c r="MIN29" s="0"/>
      <c r="MIO29" s="0"/>
      <c r="MIP29" s="0"/>
      <c r="MIQ29" s="0"/>
      <c r="MIR29" s="0"/>
      <c r="MIS29" s="0"/>
      <c r="MIT29" s="0"/>
      <c r="MIU29" s="0"/>
      <c r="MIV29" s="0"/>
      <c r="MIW29" s="0"/>
      <c r="MIX29" s="0"/>
      <c r="MIY29" s="0"/>
      <c r="MIZ29" s="0"/>
      <c r="MJA29" s="0"/>
      <c r="MJB29" s="0"/>
      <c r="MJC29" s="0"/>
      <c r="MJD29" s="0"/>
      <c r="MJE29" s="0"/>
      <c r="MJF29" s="0"/>
      <c r="MJG29" s="0"/>
      <c r="MJH29" s="0"/>
      <c r="MJI29" s="0"/>
      <c r="MJJ29" s="0"/>
      <c r="MJK29" s="0"/>
      <c r="MJL29" s="0"/>
      <c r="MJM29" s="0"/>
      <c r="MJN29" s="0"/>
      <c r="MJO29" s="0"/>
      <c r="MJP29" s="0"/>
      <c r="MJQ29" s="0"/>
      <c r="MJR29" s="0"/>
      <c r="MJS29" s="0"/>
      <c r="MJT29" s="0"/>
      <c r="MJU29" s="0"/>
      <c r="MJV29" s="0"/>
      <c r="MJW29" s="0"/>
      <c r="MJX29" s="0"/>
      <c r="MJY29" s="0"/>
      <c r="MJZ29" s="0"/>
      <c r="MKA29" s="0"/>
      <c r="MKB29" s="0"/>
      <c r="MKC29" s="0"/>
      <c r="MKD29" s="0"/>
      <c r="MKE29" s="0"/>
      <c r="MKF29" s="0"/>
      <c r="MKG29" s="0"/>
      <c r="MKH29" s="0"/>
      <c r="MKI29" s="0"/>
      <c r="MKJ29" s="0"/>
      <c r="MKK29" s="0"/>
      <c r="MKL29" s="0"/>
      <c r="MKM29" s="0"/>
      <c r="MKN29" s="0"/>
      <c r="MKO29" s="0"/>
      <c r="MKP29" s="0"/>
      <c r="MKQ29" s="0"/>
      <c r="MKR29" s="0"/>
      <c r="MKS29" s="0"/>
      <c r="MKT29" s="0"/>
      <c r="MKU29" s="0"/>
      <c r="MKV29" s="0"/>
      <c r="MKW29" s="0"/>
      <c r="MKX29" s="0"/>
      <c r="MKY29" s="0"/>
      <c r="MKZ29" s="0"/>
      <c r="MLA29" s="0"/>
      <c r="MLB29" s="0"/>
      <c r="MLC29" s="0"/>
      <c r="MLD29" s="0"/>
      <c r="MLE29" s="0"/>
      <c r="MLF29" s="0"/>
      <c r="MLG29" s="0"/>
      <c r="MLH29" s="0"/>
      <c r="MLI29" s="0"/>
      <c r="MLJ29" s="0"/>
      <c r="MLK29" s="0"/>
      <c r="MLL29" s="0"/>
      <c r="MLM29" s="0"/>
      <c r="MLN29" s="0"/>
      <c r="MLO29" s="0"/>
      <c r="MLP29" s="0"/>
      <c r="MLQ29" s="0"/>
      <c r="MLR29" s="0"/>
      <c r="MLS29" s="0"/>
      <c r="MLT29" s="0"/>
      <c r="MLU29" s="0"/>
      <c r="MLV29" s="0"/>
      <c r="MLW29" s="0"/>
      <c r="MLX29" s="0"/>
      <c r="MLY29" s="0"/>
      <c r="MLZ29" s="0"/>
      <c r="MMA29" s="0"/>
      <c r="MMB29" s="0"/>
      <c r="MMC29" s="0"/>
      <c r="MMD29" s="0"/>
      <c r="MME29" s="0"/>
      <c r="MMF29" s="0"/>
      <c r="MMG29" s="0"/>
      <c r="MMH29" s="0"/>
      <c r="MMI29" s="0"/>
      <c r="MMJ29" s="0"/>
      <c r="MMK29" s="0"/>
      <c r="MML29" s="0"/>
      <c r="MMM29" s="0"/>
      <c r="MMN29" s="0"/>
      <c r="MMO29" s="0"/>
      <c r="MMP29" s="0"/>
      <c r="MMQ29" s="0"/>
      <c r="MMR29" s="0"/>
      <c r="MMS29" s="0"/>
      <c r="MMT29" s="0"/>
      <c r="MMU29" s="0"/>
      <c r="MMV29" s="0"/>
      <c r="MMW29" s="0"/>
      <c r="MMX29" s="0"/>
      <c r="MMY29" s="0"/>
      <c r="MMZ29" s="0"/>
      <c r="MNA29" s="0"/>
      <c r="MNB29" s="0"/>
      <c r="MNC29" s="0"/>
      <c r="MND29" s="0"/>
      <c r="MNE29" s="0"/>
      <c r="MNF29" s="0"/>
      <c r="MNG29" s="0"/>
      <c r="MNH29" s="0"/>
      <c r="MNI29" s="0"/>
      <c r="MNJ29" s="0"/>
      <c r="MNK29" s="0"/>
      <c r="MNL29" s="0"/>
      <c r="MNM29" s="0"/>
      <c r="MNN29" s="0"/>
      <c r="MNO29" s="0"/>
      <c r="MNP29" s="0"/>
      <c r="MNQ29" s="0"/>
      <c r="MNR29" s="0"/>
      <c r="MNS29" s="0"/>
      <c r="MNT29" s="0"/>
      <c r="MNU29" s="0"/>
      <c r="MNV29" s="0"/>
      <c r="MNW29" s="0"/>
      <c r="MNX29" s="0"/>
      <c r="MNY29" s="0"/>
      <c r="MNZ29" s="0"/>
      <c r="MOA29" s="0"/>
      <c r="MOB29" s="0"/>
      <c r="MOC29" s="0"/>
      <c r="MOD29" s="0"/>
      <c r="MOE29" s="0"/>
      <c r="MOF29" s="0"/>
      <c r="MOG29" s="0"/>
      <c r="MOH29" s="0"/>
      <c r="MOI29" s="0"/>
      <c r="MOJ29" s="0"/>
      <c r="MOK29" s="0"/>
      <c r="MOL29" s="0"/>
      <c r="MOM29" s="0"/>
      <c r="MON29" s="0"/>
      <c r="MOO29" s="0"/>
      <c r="MOP29" s="0"/>
      <c r="MOQ29" s="0"/>
      <c r="MOR29" s="0"/>
      <c r="MOS29" s="0"/>
      <c r="MOT29" s="0"/>
      <c r="MOU29" s="0"/>
      <c r="MOV29" s="0"/>
      <c r="MOW29" s="0"/>
      <c r="MOX29" s="0"/>
      <c r="MOY29" s="0"/>
      <c r="MOZ29" s="0"/>
      <c r="MPA29" s="0"/>
      <c r="MPB29" s="0"/>
      <c r="MPC29" s="0"/>
      <c r="MPD29" s="0"/>
      <c r="MPE29" s="0"/>
      <c r="MPF29" s="0"/>
      <c r="MPG29" s="0"/>
      <c r="MPH29" s="0"/>
      <c r="MPI29" s="0"/>
      <c r="MPJ29" s="0"/>
      <c r="MPK29" s="0"/>
      <c r="MPL29" s="0"/>
      <c r="MPM29" s="0"/>
      <c r="MPN29" s="0"/>
      <c r="MPO29" s="0"/>
      <c r="MPP29" s="0"/>
      <c r="MPQ29" s="0"/>
      <c r="MPR29" s="0"/>
      <c r="MPS29" s="0"/>
      <c r="MPT29" s="0"/>
      <c r="MPU29" s="0"/>
      <c r="MPV29" s="0"/>
      <c r="MPW29" s="0"/>
      <c r="MPX29" s="0"/>
      <c r="MPY29" s="0"/>
      <c r="MPZ29" s="0"/>
      <c r="MQA29" s="0"/>
      <c r="MQB29" s="0"/>
      <c r="MQC29" s="0"/>
      <c r="MQD29" s="0"/>
      <c r="MQE29" s="0"/>
      <c r="MQF29" s="0"/>
      <c r="MQG29" s="0"/>
      <c r="MQH29" s="0"/>
      <c r="MQI29" s="0"/>
      <c r="MQJ29" s="0"/>
      <c r="MQK29" s="0"/>
      <c r="MQL29" s="0"/>
      <c r="MQM29" s="0"/>
      <c r="MQN29" s="0"/>
      <c r="MQO29" s="0"/>
      <c r="MQP29" s="0"/>
      <c r="MQQ29" s="0"/>
      <c r="MQR29" s="0"/>
      <c r="MQS29" s="0"/>
      <c r="MQT29" s="0"/>
      <c r="MQU29" s="0"/>
      <c r="MQV29" s="0"/>
      <c r="MQW29" s="0"/>
      <c r="MQX29" s="0"/>
      <c r="MQY29" s="0"/>
      <c r="MQZ29" s="0"/>
      <c r="MRA29" s="0"/>
      <c r="MRB29" s="0"/>
      <c r="MRC29" s="0"/>
      <c r="MRD29" s="0"/>
      <c r="MRE29" s="0"/>
      <c r="MRF29" s="0"/>
      <c r="MRG29" s="0"/>
      <c r="MRH29" s="0"/>
      <c r="MRI29" s="0"/>
      <c r="MRJ29" s="0"/>
      <c r="MRK29" s="0"/>
      <c r="MRL29" s="0"/>
      <c r="MRM29" s="0"/>
      <c r="MRN29" s="0"/>
      <c r="MRO29" s="0"/>
      <c r="MRP29" s="0"/>
      <c r="MRQ29" s="0"/>
      <c r="MRR29" s="0"/>
      <c r="MRS29" s="0"/>
      <c r="MRT29" s="0"/>
      <c r="MRU29" s="0"/>
      <c r="MRV29" s="0"/>
      <c r="MRW29" s="0"/>
      <c r="MRX29" s="0"/>
      <c r="MRY29" s="0"/>
      <c r="MRZ29" s="0"/>
      <c r="MSA29" s="0"/>
      <c r="MSB29" s="0"/>
      <c r="MSC29" s="0"/>
      <c r="MSD29" s="0"/>
      <c r="MSE29" s="0"/>
      <c r="MSF29" s="0"/>
      <c r="MSG29" s="0"/>
      <c r="MSH29" s="0"/>
      <c r="MSI29" s="0"/>
      <c r="MSJ29" s="0"/>
      <c r="MSK29" s="0"/>
      <c r="MSL29" s="0"/>
      <c r="MSM29" s="0"/>
      <c r="MSN29" s="0"/>
      <c r="MSO29" s="0"/>
      <c r="MSP29" s="0"/>
      <c r="MSQ29" s="0"/>
      <c r="MSR29" s="0"/>
      <c r="MSS29" s="0"/>
      <c r="MST29" s="0"/>
      <c r="MSU29" s="0"/>
      <c r="MSV29" s="0"/>
      <c r="MSW29" s="0"/>
      <c r="MSX29" s="0"/>
      <c r="MSY29" s="0"/>
      <c r="MSZ29" s="0"/>
      <c r="MTA29" s="0"/>
      <c r="MTB29" s="0"/>
      <c r="MTC29" s="0"/>
      <c r="MTD29" s="0"/>
      <c r="MTE29" s="0"/>
      <c r="MTF29" s="0"/>
      <c r="MTG29" s="0"/>
      <c r="MTH29" s="0"/>
      <c r="MTI29" s="0"/>
      <c r="MTJ29" s="0"/>
      <c r="MTK29" s="0"/>
      <c r="MTL29" s="0"/>
      <c r="MTM29" s="0"/>
      <c r="MTN29" s="0"/>
      <c r="MTO29" s="0"/>
      <c r="MTP29" s="0"/>
      <c r="MTQ29" s="0"/>
      <c r="MTR29" s="0"/>
      <c r="MTS29" s="0"/>
      <c r="MTT29" s="0"/>
      <c r="MTU29" s="0"/>
      <c r="MTV29" s="0"/>
      <c r="MTW29" s="0"/>
      <c r="MTX29" s="0"/>
      <c r="MTY29" s="0"/>
      <c r="MTZ29" s="0"/>
      <c r="MUA29" s="0"/>
      <c r="MUB29" s="0"/>
      <c r="MUC29" s="0"/>
      <c r="MUD29" s="0"/>
      <c r="MUE29" s="0"/>
      <c r="MUF29" s="0"/>
      <c r="MUG29" s="0"/>
      <c r="MUH29" s="0"/>
      <c r="MUI29" s="0"/>
      <c r="MUJ29" s="0"/>
      <c r="MUK29" s="0"/>
      <c r="MUL29" s="0"/>
      <c r="MUM29" s="0"/>
      <c r="MUN29" s="0"/>
      <c r="MUO29" s="0"/>
      <c r="MUP29" s="0"/>
      <c r="MUQ29" s="0"/>
      <c r="MUR29" s="0"/>
      <c r="MUS29" s="0"/>
      <c r="MUT29" s="0"/>
      <c r="MUU29" s="0"/>
      <c r="MUV29" s="0"/>
      <c r="MUW29" s="0"/>
      <c r="MUX29" s="0"/>
      <c r="MUY29" s="0"/>
      <c r="MUZ29" s="0"/>
      <c r="MVA29" s="0"/>
      <c r="MVB29" s="0"/>
      <c r="MVC29" s="0"/>
      <c r="MVD29" s="0"/>
      <c r="MVE29" s="0"/>
      <c r="MVF29" s="0"/>
      <c r="MVG29" s="0"/>
      <c r="MVH29" s="0"/>
      <c r="MVI29" s="0"/>
      <c r="MVJ29" s="0"/>
      <c r="MVK29" s="0"/>
      <c r="MVL29" s="0"/>
      <c r="MVM29" s="0"/>
      <c r="MVN29" s="0"/>
      <c r="MVO29" s="0"/>
      <c r="MVP29" s="0"/>
      <c r="MVQ29" s="0"/>
      <c r="MVR29" s="0"/>
      <c r="MVS29" s="0"/>
      <c r="MVT29" s="0"/>
      <c r="MVU29" s="0"/>
      <c r="MVV29" s="0"/>
      <c r="MVW29" s="0"/>
      <c r="MVX29" s="0"/>
      <c r="MVY29" s="0"/>
      <c r="MVZ29" s="0"/>
      <c r="MWA29" s="0"/>
      <c r="MWB29" s="0"/>
      <c r="MWC29" s="0"/>
      <c r="MWD29" s="0"/>
      <c r="MWE29" s="0"/>
      <c r="MWF29" s="0"/>
      <c r="MWG29" s="0"/>
      <c r="MWH29" s="0"/>
      <c r="MWI29" s="0"/>
      <c r="MWJ29" s="0"/>
      <c r="MWK29" s="0"/>
      <c r="MWL29" s="0"/>
      <c r="MWM29" s="0"/>
      <c r="MWN29" s="0"/>
      <c r="MWO29" s="0"/>
      <c r="MWP29" s="0"/>
      <c r="MWQ29" s="0"/>
      <c r="MWR29" s="0"/>
      <c r="MWS29" s="0"/>
      <c r="MWT29" s="0"/>
      <c r="MWU29" s="0"/>
      <c r="MWV29" s="0"/>
      <c r="MWW29" s="0"/>
      <c r="MWX29" s="0"/>
      <c r="MWY29" s="0"/>
      <c r="MWZ29" s="0"/>
      <c r="MXA29" s="0"/>
      <c r="MXB29" s="0"/>
      <c r="MXC29" s="0"/>
      <c r="MXD29" s="0"/>
      <c r="MXE29" s="0"/>
      <c r="MXF29" s="0"/>
      <c r="MXG29" s="0"/>
      <c r="MXH29" s="0"/>
      <c r="MXI29" s="0"/>
      <c r="MXJ29" s="0"/>
      <c r="MXK29" s="0"/>
      <c r="MXL29" s="0"/>
      <c r="MXM29" s="0"/>
      <c r="MXN29" s="0"/>
      <c r="MXO29" s="0"/>
      <c r="MXP29" s="0"/>
      <c r="MXQ29" s="0"/>
      <c r="MXR29" s="0"/>
      <c r="MXS29" s="0"/>
      <c r="MXT29" s="0"/>
      <c r="MXU29" s="0"/>
      <c r="MXV29" s="0"/>
      <c r="MXW29" s="0"/>
      <c r="MXX29" s="0"/>
      <c r="MXY29" s="0"/>
      <c r="MXZ29" s="0"/>
      <c r="MYA29" s="0"/>
      <c r="MYB29" s="0"/>
      <c r="MYC29" s="0"/>
      <c r="MYD29" s="0"/>
      <c r="MYE29" s="0"/>
      <c r="MYF29" s="0"/>
      <c r="MYG29" s="0"/>
      <c r="MYH29" s="0"/>
      <c r="MYI29" s="0"/>
      <c r="MYJ29" s="0"/>
      <c r="MYK29" s="0"/>
      <c r="MYL29" s="0"/>
      <c r="MYM29" s="0"/>
      <c r="MYN29" s="0"/>
      <c r="MYO29" s="0"/>
      <c r="MYP29" s="0"/>
      <c r="MYQ29" s="0"/>
      <c r="MYR29" s="0"/>
      <c r="MYS29" s="0"/>
      <c r="MYT29" s="0"/>
      <c r="MYU29" s="0"/>
      <c r="MYV29" s="0"/>
      <c r="MYW29" s="0"/>
      <c r="MYX29" s="0"/>
      <c r="MYY29" s="0"/>
      <c r="MYZ29" s="0"/>
      <c r="MZA29" s="0"/>
      <c r="MZB29" s="0"/>
      <c r="MZC29" s="0"/>
      <c r="MZD29" s="0"/>
      <c r="MZE29" s="0"/>
      <c r="MZF29" s="0"/>
      <c r="MZG29" s="0"/>
      <c r="MZH29" s="0"/>
      <c r="MZI29" s="0"/>
      <c r="MZJ29" s="0"/>
      <c r="MZK29" s="0"/>
      <c r="MZL29" s="0"/>
      <c r="MZM29" s="0"/>
      <c r="MZN29" s="0"/>
      <c r="MZO29" s="0"/>
      <c r="MZP29" s="0"/>
      <c r="MZQ29" s="0"/>
      <c r="MZR29" s="0"/>
      <c r="MZS29" s="0"/>
      <c r="MZT29" s="0"/>
      <c r="MZU29" s="0"/>
      <c r="MZV29" s="0"/>
      <c r="MZW29" s="0"/>
      <c r="MZX29" s="0"/>
      <c r="MZY29" s="0"/>
      <c r="MZZ29" s="0"/>
      <c r="NAA29" s="0"/>
      <c r="NAB29" s="0"/>
      <c r="NAC29" s="0"/>
      <c r="NAD29" s="0"/>
      <c r="NAE29" s="0"/>
      <c r="NAF29" s="0"/>
      <c r="NAG29" s="0"/>
      <c r="NAH29" s="0"/>
      <c r="NAI29" s="0"/>
      <c r="NAJ29" s="0"/>
      <c r="NAK29" s="0"/>
      <c r="NAL29" s="0"/>
      <c r="NAM29" s="0"/>
      <c r="NAN29" s="0"/>
      <c r="NAO29" s="0"/>
      <c r="NAP29" s="0"/>
      <c r="NAQ29" s="0"/>
      <c r="NAR29" s="0"/>
      <c r="NAS29" s="0"/>
      <c r="NAT29" s="0"/>
      <c r="NAU29" s="0"/>
      <c r="NAV29" s="0"/>
      <c r="NAW29" s="0"/>
      <c r="NAX29" s="0"/>
      <c r="NAY29" s="0"/>
      <c r="NAZ29" s="0"/>
      <c r="NBA29" s="0"/>
      <c r="NBB29" s="0"/>
      <c r="NBC29" s="0"/>
      <c r="NBD29" s="0"/>
      <c r="NBE29" s="0"/>
      <c r="NBF29" s="0"/>
      <c r="NBG29" s="0"/>
      <c r="NBH29" s="0"/>
      <c r="NBI29" s="0"/>
      <c r="NBJ29" s="0"/>
      <c r="NBK29" s="0"/>
      <c r="NBL29" s="0"/>
      <c r="NBM29" s="0"/>
      <c r="NBN29" s="0"/>
      <c r="NBO29" s="0"/>
      <c r="NBP29" s="0"/>
      <c r="NBQ29" s="0"/>
      <c r="NBR29" s="0"/>
      <c r="NBS29" s="0"/>
      <c r="NBT29" s="0"/>
      <c r="NBU29" s="0"/>
      <c r="NBV29" s="0"/>
      <c r="NBW29" s="0"/>
      <c r="NBX29" s="0"/>
      <c r="NBY29" s="0"/>
      <c r="NBZ29" s="0"/>
      <c r="NCA29" s="0"/>
      <c r="NCB29" s="0"/>
      <c r="NCC29" s="0"/>
      <c r="NCD29" s="0"/>
      <c r="NCE29" s="0"/>
      <c r="NCF29" s="0"/>
      <c r="NCG29" s="0"/>
      <c r="NCH29" s="0"/>
      <c r="NCI29" s="0"/>
      <c r="NCJ29" s="0"/>
      <c r="NCK29" s="0"/>
      <c r="NCL29" s="0"/>
      <c r="NCM29" s="0"/>
      <c r="NCN29" s="0"/>
      <c r="NCO29" s="0"/>
      <c r="NCP29" s="0"/>
      <c r="NCQ29" s="0"/>
      <c r="NCR29" s="0"/>
      <c r="NCS29" s="0"/>
      <c r="NCT29" s="0"/>
      <c r="NCU29" s="0"/>
      <c r="NCV29" s="0"/>
      <c r="NCW29" s="0"/>
      <c r="NCX29" s="0"/>
      <c r="NCY29" s="0"/>
      <c r="NCZ29" s="0"/>
      <c r="NDA29" s="0"/>
      <c r="NDB29" s="0"/>
      <c r="NDC29" s="0"/>
      <c r="NDD29" s="0"/>
      <c r="NDE29" s="0"/>
      <c r="NDF29" s="0"/>
      <c r="NDG29" s="0"/>
      <c r="NDH29" s="0"/>
      <c r="NDI29" s="0"/>
      <c r="NDJ29" s="0"/>
      <c r="NDK29" s="0"/>
      <c r="NDL29" s="0"/>
      <c r="NDM29" s="0"/>
      <c r="NDN29" s="0"/>
      <c r="NDO29" s="0"/>
      <c r="NDP29" s="0"/>
      <c r="NDQ29" s="0"/>
      <c r="NDR29" s="0"/>
      <c r="NDS29" s="0"/>
      <c r="NDT29" s="0"/>
      <c r="NDU29" s="0"/>
      <c r="NDV29" s="0"/>
      <c r="NDW29" s="0"/>
      <c r="NDX29" s="0"/>
      <c r="NDY29" s="0"/>
      <c r="NDZ29" s="0"/>
      <c r="NEA29" s="0"/>
      <c r="NEB29" s="0"/>
      <c r="NEC29" s="0"/>
      <c r="NED29" s="0"/>
      <c r="NEE29" s="0"/>
      <c r="NEF29" s="0"/>
      <c r="NEG29" s="0"/>
      <c r="NEH29" s="0"/>
      <c r="NEI29" s="0"/>
      <c r="NEJ29" s="0"/>
      <c r="NEK29" s="0"/>
      <c r="NEL29" s="0"/>
      <c r="NEM29" s="0"/>
      <c r="NEN29" s="0"/>
      <c r="NEO29" s="0"/>
      <c r="NEP29" s="0"/>
      <c r="NEQ29" s="0"/>
      <c r="NER29" s="0"/>
      <c r="NES29" s="0"/>
      <c r="NET29" s="0"/>
      <c r="NEU29" s="0"/>
      <c r="NEV29" s="0"/>
      <c r="NEW29" s="0"/>
      <c r="NEX29" s="0"/>
      <c r="NEY29" s="0"/>
      <c r="NEZ29" s="0"/>
      <c r="NFA29" s="0"/>
      <c r="NFB29" s="0"/>
      <c r="NFC29" s="0"/>
      <c r="NFD29" s="0"/>
      <c r="NFE29" s="0"/>
      <c r="NFF29" s="0"/>
      <c r="NFG29" s="0"/>
      <c r="NFH29" s="0"/>
      <c r="NFI29" s="0"/>
      <c r="NFJ29" s="0"/>
      <c r="NFK29" s="0"/>
      <c r="NFL29" s="0"/>
      <c r="NFM29" s="0"/>
      <c r="NFN29" s="0"/>
      <c r="NFO29" s="0"/>
      <c r="NFP29" s="0"/>
      <c r="NFQ29" s="0"/>
      <c r="NFR29" s="0"/>
      <c r="NFS29" s="0"/>
      <c r="NFT29" s="0"/>
      <c r="NFU29" s="0"/>
      <c r="NFV29" s="0"/>
      <c r="NFW29" s="0"/>
      <c r="NFX29" s="0"/>
      <c r="NFY29" s="0"/>
      <c r="NFZ29" s="0"/>
      <c r="NGA29" s="0"/>
      <c r="NGB29" s="0"/>
      <c r="NGC29" s="0"/>
      <c r="NGD29" s="0"/>
      <c r="NGE29" s="0"/>
      <c r="NGF29" s="0"/>
      <c r="NGG29" s="0"/>
      <c r="NGH29" s="0"/>
      <c r="NGI29" s="0"/>
      <c r="NGJ29" s="0"/>
      <c r="NGK29" s="0"/>
      <c r="NGL29" s="0"/>
      <c r="NGM29" s="0"/>
      <c r="NGN29" s="0"/>
      <c r="NGO29" s="0"/>
      <c r="NGP29" s="0"/>
      <c r="NGQ29" s="0"/>
      <c r="NGR29" s="0"/>
      <c r="NGS29" s="0"/>
      <c r="NGT29" s="0"/>
      <c r="NGU29" s="0"/>
      <c r="NGV29" s="0"/>
      <c r="NGW29" s="0"/>
      <c r="NGX29" s="0"/>
      <c r="NGY29" s="0"/>
      <c r="NGZ29" s="0"/>
      <c r="NHA29" s="0"/>
      <c r="NHB29" s="0"/>
      <c r="NHC29" s="0"/>
      <c r="NHD29" s="0"/>
      <c r="NHE29" s="0"/>
      <c r="NHF29" s="0"/>
      <c r="NHG29" s="0"/>
      <c r="NHH29" s="0"/>
      <c r="NHI29" s="0"/>
      <c r="NHJ29" s="0"/>
      <c r="NHK29" s="0"/>
      <c r="NHL29" s="0"/>
      <c r="NHM29" s="0"/>
      <c r="NHN29" s="0"/>
      <c r="NHO29" s="0"/>
      <c r="NHP29" s="0"/>
      <c r="NHQ29" s="0"/>
      <c r="NHR29" s="0"/>
      <c r="NHS29" s="0"/>
      <c r="NHT29" s="0"/>
      <c r="NHU29" s="0"/>
      <c r="NHV29" s="0"/>
      <c r="NHW29" s="0"/>
      <c r="NHX29" s="0"/>
      <c r="NHY29" s="0"/>
      <c r="NHZ29" s="0"/>
      <c r="NIA29" s="0"/>
      <c r="NIB29" s="0"/>
      <c r="NIC29" s="0"/>
      <c r="NID29" s="0"/>
      <c r="NIE29" s="0"/>
      <c r="NIF29" s="0"/>
      <c r="NIG29" s="0"/>
      <c r="NIH29" s="0"/>
      <c r="NII29" s="0"/>
      <c r="NIJ29" s="0"/>
      <c r="NIK29" s="0"/>
      <c r="NIL29" s="0"/>
      <c r="NIM29" s="0"/>
      <c r="NIN29" s="0"/>
      <c r="NIO29" s="0"/>
      <c r="NIP29" s="0"/>
      <c r="NIQ29" s="0"/>
      <c r="NIR29" s="0"/>
      <c r="NIS29" s="0"/>
      <c r="NIT29" s="0"/>
      <c r="NIU29" s="0"/>
      <c r="NIV29" s="0"/>
      <c r="NIW29" s="0"/>
      <c r="NIX29" s="0"/>
      <c r="NIY29" s="0"/>
      <c r="NIZ29" s="0"/>
      <c r="NJA29" s="0"/>
      <c r="NJB29" s="0"/>
      <c r="NJC29" s="0"/>
      <c r="NJD29" s="0"/>
      <c r="NJE29" s="0"/>
      <c r="NJF29" s="0"/>
      <c r="NJG29" s="0"/>
      <c r="NJH29" s="0"/>
      <c r="NJI29" s="0"/>
      <c r="NJJ29" s="0"/>
      <c r="NJK29" s="0"/>
      <c r="NJL29" s="0"/>
      <c r="NJM29" s="0"/>
      <c r="NJN29" s="0"/>
      <c r="NJO29" s="0"/>
      <c r="NJP29" s="0"/>
      <c r="NJQ29" s="0"/>
      <c r="NJR29" s="0"/>
      <c r="NJS29" s="0"/>
      <c r="NJT29" s="0"/>
      <c r="NJU29" s="0"/>
      <c r="NJV29" s="0"/>
      <c r="NJW29" s="0"/>
      <c r="NJX29" s="0"/>
      <c r="NJY29" s="0"/>
      <c r="NJZ29" s="0"/>
      <c r="NKA29" s="0"/>
      <c r="NKB29" s="0"/>
      <c r="NKC29" s="0"/>
      <c r="NKD29" s="0"/>
      <c r="NKE29" s="0"/>
      <c r="NKF29" s="0"/>
      <c r="NKG29" s="0"/>
      <c r="NKH29" s="0"/>
      <c r="NKI29" s="0"/>
      <c r="NKJ29" s="0"/>
      <c r="NKK29" s="0"/>
      <c r="NKL29" s="0"/>
      <c r="NKM29" s="0"/>
      <c r="NKN29" s="0"/>
      <c r="NKO29" s="0"/>
      <c r="NKP29" s="0"/>
      <c r="NKQ29" s="0"/>
      <c r="NKR29" s="0"/>
      <c r="NKS29" s="0"/>
      <c r="NKT29" s="0"/>
      <c r="NKU29" s="0"/>
      <c r="NKV29" s="0"/>
      <c r="NKW29" s="0"/>
      <c r="NKX29" s="0"/>
      <c r="NKY29" s="0"/>
      <c r="NKZ29" s="0"/>
      <c r="NLA29" s="0"/>
      <c r="NLB29" s="0"/>
      <c r="NLC29" s="0"/>
      <c r="NLD29" s="0"/>
      <c r="NLE29" s="0"/>
      <c r="NLF29" s="0"/>
      <c r="NLG29" s="0"/>
      <c r="NLH29" s="0"/>
      <c r="NLI29" s="0"/>
      <c r="NLJ29" s="0"/>
      <c r="NLK29" s="0"/>
      <c r="NLL29" s="0"/>
      <c r="NLM29" s="0"/>
      <c r="NLN29" s="0"/>
      <c r="NLO29" s="0"/>
      <c r="NLP29" s="0"/>
      <c r="NLQ29" s="0"/>
      <c r="NLR29" s="0"/>
      <c r="NLS29" s="0"/>
      <c r="NLT29" s="0"/>
      <c r="NLU29" s="0"/>
      <c r="NLV29" s="0"/>
      <c r="NLW29" s="0"/>
      <c r="NLX29" s="0"/>
      <c r="NLY29" s="0"/>
      <c r="NLZ29" s="0"/>
      <c r="NMA29" s="0"/>
      <c r="NMB29" s="0"/>
      <c r="NMC29" s="0"/>
      <c r="NMD29" s="0"/>
      <c r="NME29" s="0"/>
      <c r="NMF29" s="0"/>
      <c r="NMG29" s="0"/>
      <c r="NMH29" s="0"/>
      <c r="NMI29" s="0"/>
      <c r="NMJ29" s="0"/>
      <c r="NMK29" s="0"/>
      <c r="NML29" s="0"/>
      <c r="NMM29" s="0"/>
      <c r="NMN29" s="0"/>
      <c r="NMO29" s="0"/>
      <c r="NMP29" s="0"/>
      <c r="NMQ29" s="0"/>
      <c r="NMR29" s="0"/>
      <c r="NMS29" s="0"/>
      <c r="NMT29" s="0"/>
      <c r="NMU29" s="0"/>
      <c r="NMV29" s="0"/>
      <c r="NMW29" s="0"/>
      <c r="NMX29" s="0"/>
      <c r="NMY29" s="0"/>
      <c r="NMZ29" s="0"/>
      <c r="NNA29" s="0"/>
      <c r="NNB29" s="0"/>
      <c r="NNC29" s="0"/>
      <c r="NND29" s="0"/>
      <c r="NNE29" s="0"/>
      <c r="NNF29" s="0"/>
      <c r="NNG29" s="0"/>
      <c r="NNH29" s="0"/>
      <c r="NNI29" s="0"/>
      <c r="NNJ29" s="0"/>
      <c r="NNK29" s="0"/>
      <c r="NNL29" s="0"/>
      <c r="NNM29" s="0"/>
      <c r="NNN29" s="0"/>
      <c r="NNO29" s="0"/>
      <c r="NNP29" s="0"/>
      <c r="NNQ29" s="0"/>
      <c r="NNR29" s="0"/>
      <c r="NNS29" s="0"/>
      <c r="NNT29" s="0"/>
      <c r="NNU29" s="0"/>
      <c r="NNV29" s="0"/>
      <c r="NNW29" s="0"/>
      <c r="NNX29" s="0"/>
      <c r="NNY29" s="0"/>
      <c r="NNZ29" s="0"/>
      <c r="NOA29" s="0"/>
      <c r="NOB29" s="0"/>
      <c r="NOC29" s="0"/>
      <c r="NOD29" s="0"/>
      <c r="NOE29" s="0"/>
      <c r="NOF29" s="0"/>
      <c r="NOG29" s="0"/>
      <c r="NOH29" s="0"/>
      <c r="NOI29" s="0"/>
      <c r="NOJ29" s="0"/>
      <c r="NOK29" s="0"/>
      <c r="NOL29" s="0"/>
      <c r="NOM29" s="0"/>
      <c r="NON29" s="0"/>
      <c r="NOO29" s="0"/>
      <c r="NOP29" s="0"/>
      <c r="NOQ29" s="0"/>
      <c r="NOR29" s="0"/>
      <c r="NOS29" s="0"/>
      <c r="NOT29" s="0"/>
      <c r="NOU29" s="0"/>
      <c r="NOV29" s="0"/>
      <c r="NOW29" s="0"/>
      <c r="NOX29" s="0"/>
      <c r="NOY29" s="0"/>
      <c r="NOZ29" s="0"/>
      <c r="NPA29" s="0"/>
      <c r="NPB29" s="0"/>
      <c r="NPC29" s="0"/>
      <c r="NPD29" s="0"/>
      <c r="NPE29" s="0"/>
      <c r="NPF29" s="0"/>
      <c r="NPG29" s="0"/>
      <c r="NPH29" s="0"/>
      <c r="NPI29" s="0"/>
      <c r="NPJ29" s="0"/>
      <c r="NPK29" s="0"/>
      <c r="NPL29" s="0"/>
      <c r="NPM29" s="0"/>
      <c r="NPN29" s="0"/>
      <c r="NPO29" s="0"/>
      <c r="NPP29" s="0"/>
      <c r="NPQ29" s="0"/>
      <c r="NPR29" s="0"/>
      <c r="NPS29" s="0"/>
      <c r="NPT29" s="0"/>
      <c r="NPU29" s="0"/>
      <c r="NPV29" s="0"/>
      <c r="NPW29" s="0"/>
      <c r="NPX29" s="0"/>
      <c r="NPY29" s="0"/>
      <c r="NPZ29" s="0"/>
      <c r="NQA29" s="0"/>
      <c r="NQB29" s="0"/>
      <c r="NQC29" s="0"/>
      <c r="NQD29" s="0"/>
      <c r="NQE29" s="0"/>
      <c r="NQF29" s="0"/>
      <c r="NQG29" s="0"/>
      <c r="NQH29" s="0"/>
      <c r="NQI29" s="0"/>
      <c r="NQJ29" s="0"/>
      <c r="NQK29" s="0"/>
      <c r="NQL29" s="0"/>
      <c r="NQM29" s="0"/>
      <c r="NQN29" s="0"/>
      <c r="NQO29" s="0"/>
      <c r="NQP29" s="0"/>
      <c r="NQQ29" s="0"/>
      <c r="NQR29" s="0"/>
      <c r="NQS29" s="0"/>
      <c r="NQT29" s="0"/>
      <c r="NQU29" s="0"/>
      <c r="NQV29" s="0"/>
      <c r="NQW29" s="0"/>
      <c r="NQX29" s="0"/>
      <c r="NQY29" s="0"/>
      <c r="NQZ29" s="0"/>
      <c r="NRA29" s="0"/>
      <c r="NRB29" s="0"/>
      <c r="NRC29" s="0"/>
      <c r="NRD29" s="0"/>
      <c r="NRE29" s="0"/>
      <c r="NRF29" s="0"/>
      <c r="NRG29" s="0"/>
      <c r="NRH29" s="0"/>
      <c r="NRI29" s="0"/>
      <c r="NRJ29" s="0"/>
      <c r="NRK29" s="0"/>
      <c r="NRL29" s="0"/>
      <c r="NRM29" s="0"/>
      <c r="NRN29" s="0"/>
      <c r="NRO29" s="0"/>
      <c r="NRP29" s="0"/>
      <c r="NRQ29" s="0"/>
      <c r="NRR29" s="0"/>
      <c r="NRS29" s="0"/>
      <c r="NRT29" s="0"/>
      <c r="NRU29" s="0"/>
      <c r="NRV29" s="0"/>
      <c r="NRW29" s="0"/>
      <c r="NRX29" s="0"/>
      <c r="NRY29" s="0"/>
      <c r="NRZ29" s="0"/>
      <c r="NSA29" s="0"/>
      <c r="NSB29" s="0"/>
      <c r="NSC29" s="0"/>
      <c r="NSD29" s="0"/>
      <c r="NSE29" s="0"/>
      <c r="NSF29" s="0"/>
      <c r="NSG29" s="0"/>
      <c r="NSH29" s="0"/>
      <c r="NSI29" s="0"/>
      <c r="NSJ29" s="0"/>
      <c r="NSK29" s="0"/>
      <c r="NSL29" s="0"/>
      <c r="NSM29" s="0"/>
      <c r="NSN29" s="0"/>
      <c r="NSO29" s="0"/>
      <c r="NSP29" s="0"/>
      <c r="NSQ29" s="0"/>
      <c r="NSR29" s="0"/>
      <c r="NSS29" s="0"/>
      <c r="NST29" s="0"/>
      <c r="NSU29" s="0"/>
      <c r="NSV29" s="0"/>
      <c r="NSW29" s="0"/>
      <c r="NSX29" s="0"/>
      <c r="NSY29" s="0"/>
      <c r="NSZ29" s="0"/>
      <c r="NTA29" s="0"/>
      <c r="NTB29" s="0"/>
      <c r="NTC29" s="0"/>
      <c r="NTD29" s="0"/>
      <c r="NTE29" s="0"/>
      <c r="NTF29" s="0"/>
      <c r="NTG29" s="0"/>
      <c r="NTH29" s="0"/>
      <c r="NTI29" s="0"/>
      <c r="NTJ29" s="0"/>
      <c r="NTK29" s="0"/>
      <c r="NTL29" s="0"/>
      <c r="NTM29" s="0"/>
      <c r="NTN29" s="0"/>
      <c r="NTO29" s="0"/>
      <c r="NTP29" s="0"/>
      <c r="NTQ29" s="0"/>
      <c r="NTR29" s="0"/>
      <c r="NTS29" s="0"/>
      <c r="NTT29" s="0"/>
      <c r="NTU29" s="0"/>
      <c r="NTV29" s="0"/>
      <c r="NTW29" s="0"/>
      <c r="NTX29" s="0"/>
      <c r="NTY29" s="0"/>
      <c r="NTZ29" s="0"/>
      <c r="NUA29" s="0"/>
      <c r="NUB29" s="0"/>
      <c r="NUC29" s="0"/>
      <c r="NUD29" s="0"/>
      <c r="NUE29" s="0"/>
      <c r="NUF29" s="0"/>
      <c r="NUG29" s="0"/>
      <c r="NUH29" s="0"/>
      <c r="NUI29" s="0"/>
      <c r="NUJ29" s="0"/>
      <c r="NUK29" s="0"/>
      <c r="NUL29" s="0"/>
      <c r="NUM29" s="0"/>
      <c r="NUN29" s="0"/>
      <c r="NUO29" s="0"/>
      <c r="NUP29" s="0"/>
      <c r="NUQ29" s="0"/>
      <c r="NUR29" s="0"/>
      <c r="NUS29" s="0"/>
      <c r="NUT29" s="0"/>
      <c r="NUU29" s="0"/>
      <c r="NUV29" s="0"/>
      <c r="NUW29" s="0"/>
      <c r="NUX29" s="0"/>
      <c r="NUY29" s="0"/>
      <c r="NUZ29" s="0"/>
      <c r="NVA29" s="0"/>
      <c r="NVB29" s="0"/>
      <c r="NVC29" s="0"/>
      <c r="NVD29" s="0"/>
      <c r="NVE29" s="0"/>
      <c r="NVF29" s="0"/>
      <c r="NVG29" s="0"/>
      <c r="NVH29" s="0"/>
      <c r="NVI29" s="0"/>
      <c r="NVJ29" s="0"/>
      <c r="NVK29" s="0"/>
      <c r="NVL29" s="0"/>
      <c r="NVM29" s="0"/>
      <c r="NVN29" s="0"/>
      <c r="NVO29" s="0"/>
      <c r="NVP29" s="0"/>
      <c r="NVQ29" s="0"/>
      <c r="NVR29" s="0"/>
      <c r="NVS29" s="0"/>
      <c r="NVT29" s="0"/>
      <c r="NVU29" s="0"/>
      <c r="NVV29" s="0"/>
      <c r="NVW29" s="0"/>
      <c r="NVX29" s="0"/>
      <c r="NVY29" s="0"/>
      <c r="NVZ29" s="0"/>
      <c r="NWA29" s="0"/>
      <c r="NWB29" s="0"/>
      <c r="NWC29" s="0"/>
      <c r="NWD29" s="0"/>
      <c r="NWE29" s="0"/>
      <c r="NWF29" s="0"/>
      <c r="NWG29" s="0"/>
      <c r="NWH29" s="0"/>
      <c r="NWI29" s="0"/>
      <c r="NWJ29" s="0"/>
      <c r="NWK29" s="0"/>
      <c r="NWL29" s="0"/>
      <c r="NWM29" s="0"/>
      <c r="NWN29" s="0"/>
      <c r="NWO29" s="0"/>
      <c r="NWP29" s="0"/>
      <c r="NWQ29" s="0"/>
      <c r="NWR29" s="0"/>
      <c r="NWS29" s="0"/>
      <c r="NWT29" s="0"/>
      <c r="NWU29" s="0"/>
      <c r="NWV29" s="0"/>
      <c r="NWW29" s="0"/>
      <c r="NWX29" s="0"/>
      <c r="NWY29" s="0"/>
      <c r="NWZ29" s="0"/>
      <c r="NXA29" s="0"/>
      <c r="NXB29" s="0"/>
      <c r="NXC29" s="0"/>
      <c r="NXD29" s="0"/>
      <c r="NXE29" s="0"/>
      <c r="NXF29" s="0"/>
      <c r="NXG29" s="0"/>
      <c r="NXH29" s="0"/>
      <c r="NXI29" s="0"/>
      <c r="NXJ29" s="0"/>
      <c r="NXK29" s="0"/>
      <c r="NXL29" s="0"/>
      <c r="NXM29" s="0"/>
      <c r="NXN29" s="0"/>
      <c r="NXO29" s="0"/>
      <c r="NXP29" s="0"/>
      <c r="NXQ29" s="0"/>
      <c r="NXR29" s="0"/>
      <c r="NXS29" s="0"/>
      <c r="NXT29" s="0"/>
      <c r="NXU29" s="0"/>
      <c r="NXV29" s="0"/>
      <c r="NXW29" s="0"/>
      <c r="NXX29" s="0"/>
      <c r="NXY29" s="0"/>
      <c r="NXZ29" s="0"/>
      <c r="NYA29" s="0"/>
      <c r="NYB29" s="0"/>
      <c r="NYC29" s="0"/>
      <c r="NYD29" s="0"/>
      <c r="NYE29" s="0"/>
      <c r="NYF29" s="0"/>
      <c r="NYG29" s="0"/>
      <c r="NYH29" s="0"/>
      <c r="NYI29" s="0"/>
      <c r="NYJ29" s="0"/>
      <c r="NYK29" s="0"/>
      <c r="NYL29" s="0"/>
      <c r="NYM29" s="0"/>
      <c r="NYN29" s="0"/>
      <c r="NYO29" s="0"/>
      <c r="NYP29" s="0"/>
      <c r="NYQ29" s="0"/>
      <c r="NYR29" s="0"/>
      <c r="NYS29" s="0"/>
      <c r="NYT29" s="0"/>
      <c r="NYU29" s="0"/>
      <c r="NYV29" s="0"/>
      <c r="NYW29" s="0"/>
      <c r="NYX29" s="0"/>
      <c r="NYY29" s="0"/>
      <c r="NYZ29" s="0"/>
      <c r="NZA29" s="0"/>
      <c r="NZB29" s="0"/>
      <c r="NZC29" s="0"/>
      <c r="NZD29" s="0"/>
      <c r="NZE29" s="0"/>
      <c r="NZF29" s="0"/>
      <c r="NZG29" s="0"/>
      <c r="NZH29" s="0"/>
      <c r="NZI29" s="0"/>
      <c r="NZJ29" s="0"/>
      <c r="NZK29" s="0"/>
      <c r="NZL29" s="0"/>
      <c r="NZM29" s="0"/>
      <c r="NZN29" s="0"/>
      <c r="NZO29" s="0"/>
      <c r="NZP29" s="0"/>
      <c r="NZQ29" s="0"/>
      <c r="NZR29" s="0"/>
      <c r="NZS29" s="0"/>
      <c r="NZT29" s="0"/>
      <c r="NZU29" s="0"/>
      <c r="NZV29" s="0"/>
      <c r="NZW29" s="0"/>
      <c r="NZX29" s="0"/>
      <c r="NZY29" s="0"/>
      <c r="NZZ29" s="0"/>
      <c r="OAA29" s="0"/>
      <c r="OAB29" s="0"/>
      <c r="OAC29" s="0"/>
      <c r="OAD29" s="0"/>
      <c r="OAE29" s="0"/>
      <c r="OAF29" s="0"/>
      <c r="OAG29" s="0"/>
      <c r="OAH29" s="0"/>
      <c r="OAI29" s="0"/>
      <c r="OAJ29" s="0"/>
      <c r="OAK29" s="0"/>
      <c r="OAL29" s="0"/>
      <c r="OAM29" s="0"/>
      <c r="OAN29" s="0"/>
      <c r="OAO29" s="0"/>
      <c r="OAP29" s="0"/>
      <c r="OAQ29" s="0"/>
      <c r="OAR29" s="0"/>
      <c r="OAS29" s="0"/>
      <c r="OAT29" s="0"/>
      <c r="OAU29" s="0"/>
      <c r="OAV29" s="0"/>
      <c r="OAW29" s="0"/>
      <c r="OAX29" s="0"/>
      <c r="OAY29" s="0"/>
      <c r="OAZ29" s="0"/>
      <c r="OBA29" s="0"/>
      <c r="OBB29" s="0"/>
      <c r="OBC29" s="0"/>
      <c r="OBD29" s="0"/>
      <c r="OBE29" s="0"/>
      <c r="OBF29" s="0"/>
      <c r="OBG29" s="0"/>
      <c r="OBH29" s="0"/>
      <c r="OBI29" s="0"/>
      <c r="OBJ29" s="0"/>
      <c r="OBK29" s="0"/>
      <c r="OBL29" s="0"/>
      <c r="OBM29" s="0"/>
      <c r="OBN29" s="0"/>
      <c r="OBO29" s="0"/>
      <c r="OBP29" s="0"/>
      <c r="OBQ29" s="0"/>
      <c r="OBR29" s="0"/>
      <c r="OBS29" s="0"/>
      <c r="OBT29" s="0"/>
      <c r="OBU29" s="0"/>
      <c r="OBV29" s="0"/>
      <c r="OBW29" s="0"/>
      <c r="OBX29" s="0"/>
      <c r="OBY29" s="0"/>
      <c r="OBZ29" s="0"/>
      <c r="OCA29" s="0"/>
      <c r="OCB29" s="0"/>
      <c r="OCC29" s="0"/>
      <c r="OCD29" s="0"/>
      <c r="OCE29" s="0"/>
      <c r="OCF29" s="0"/>
      <c r="OCG29" s="0"/>
      <c r="OCH29" s="0"/>
      <c r="OCI29" s="0"/>
      <c r="OCJ29" s="0"/>
      <c r="OCK29" s="0"/>
      <c r="OCL29" s="0"/>
      <c r="OCM29" s="0"/>
      <c r="OCN29" s="0"/>
      <c r="OCO29" s="0"/>
      <c r="OCP29" s="0"/>
      <c r="OCQ29" s="0"/>
      <c r="OCR29" s="0"/>
      <c r="OCS29" s="0"/>
      <c r="OCT29" s="0"/>
      <c r="OCU29" s="0"/>
      <c r="OCV29" s="0"/>
      <c r="OCW29" s="0"/>
      <c r="OCX29" s="0"/>
      <c r="OCY29" s="0"/>
      <c r="OCZ29" s="0"/>
      <c r="ODA29" s="0"/>
      <c r="ODB29" s="0"/>
      <c r="ODC29" s="0"/>
      <c r="ODD29" s="0"/>
      <c r="ODE29" s="0"/>
      <c r="ODF29" s="0"/>
      <c r="ODG29" s="0"/>
      <c r="ODH29" s="0"/>
      <c r="ODI29" s="0"/>
      <c r="ODJ29" s="0"/>
      <c r="ODK29" s="0"/>
      <c r="ODL29" s="0"/>
      <c r="ODM29" s="0"/>
      <c r="ODN29" s="0"/>
      <c r="ODO29" s="0"/>
      <c r="ODP29" s="0"/>
      <c r="ODQ29" s="0"/>
      <c r="ODR29" s="0"/>
      <c r="ODS29" s="0"/>
      <c r="ODT29" s="0"/>
      <c r="ODU29" s="0"/>
      <c r="ODV29" s="0"/>
      <c r="ODW29" s="0"/>
      <c r="ODX29" s="0"/>
      <c r="ODY29" s="0"/>
      <c r="ODZ29" s="0"/>
      <c r="OEA29" s="0"/>
      <c r="OEB29" s="0"/>
      <c r="OEC29" s="0"/>
      <c r="OED29" s="0"/>
      <c r="OEE29" s="0"/>
      <c r="OEF29" s="0"/>
      <c r="OEG29" s="0"/>
      <c r="OEH29" s="0"/>
      <c r="OEI29" s="0"/>
      <c r="OEJ29" s="0"/>
      <c r="OEK29" s="0"/>
      <c r="OEL29" s="0"/>
      <c r="OEM29" s="0"/>
      <c r="OEN29" s="0"/>
      <c r="OEO29" s="0"/>
      <c r="OEP29" s="0"/>
      <c r="OEQ29" s="0"/>
      <c r="OER29" s="0"/>
      <c r="OES29" s="0"/>
      <c r="OET29" s="0"/>
      <c r="OEU29" s="0"/>
      <c r="OEV29" s="0"/>
      <c r="OEW29" s="0"/>
      <c r="OEX29" s="0"/>
      <c r="OEY29" s="0"/>
      <c r="OEZ29" s="0"/>
      <c r="OFA29" s="0"/>
      <c r="OFB29" s="0"/>
      <c r="OFC29" s="0"/>
      <c r="OFD29" s="0"/>
      <c r="OFE29" s="0"/>
      <c r="OFF29" s="0"/>
      <c r="OFG29" s="0"/>
      <c r="OFH29" s="0"/>
      <c r="OFI29" s="0"/>
      <c r="OFJ29" s="0"/>
      <c r="OFK29" s="0"/>
      <c r="OFL29" s="0"/>
      <c r="OFM29" s="0"/>
      <c r="OFN29" s="0"/>
      <c r="OFO29" s="0"/>
      <c r="OFP29" s="0"/>
      <c r="OFQ29" s="0"/>
      <c r="OFR29" s="0"/>
      <c r="OFS29" s="0"/>
      <c r="OFT29" s="0"/>
      <c r="OFU29" s="0"/>
      <c r="OFV29" s="0"/>
      <c r="OFW29" s="0"/>
      <c r="OFX29" s="0"/>
      <c r="OFY29" s="0"/>
      <c r="OFZ29" s="0"/>
      <c r="OGA29" s="0"/>
      <c r="OGB29" s="0"/>
      <c r="OGC29" s="0"/>
      <c r="OGD29" s="0"/>
      <c r="OGE29" s="0"/>
      <c r="OGF29" s="0"/>
      <c r="OGG29" s="0"/>
      <c r="OGH29" s="0"/>
      <c r="OGI29" s="0"/>
      <c r="OGJ29" s="0"/>
      <c r="OGK29" s="0"/>
      <c r="OGL29" s="0"/>
      <c r="OGM29" s="0"/>
      <c r="OGN29" s="0"/>
      <c r="OGO29" s="0"/>
      <c r="OGP29" s="0"/>
      <c r="OGQ29" s="0"/>
      <c r="OGR29" s="0"/>
      <c r="OGS29" s="0"/>
      <c r="OGT29" s="0"/>
      <c r="OGU29" s="0"/>
      <c r="OGV29" s="0"/>
      <c r="OGW29" s="0"/>
      <c r="OGX29" s="0"/>
      <c r="OGY29" s="0"/>
      <c r="OGZ29" s="0"/>
      <c r="OHA29" s="0"/>
      <c r="OHB29" s="0"/>
      <c r="OHC29" s="0"/>
      <c r="OHD29" s="0"/>
      <c r="OHE29" s="0"/>
      <c r="OHF29" s="0"/>
      <c r="OHG29" s="0"/>
      <c r="OHH29" s="0"/>
      <c r="OHI29" s="0"/>
      <c r="OHJ29" s="0"/>
      <c r="OHK29" s="0"/>
      <c r="OHL29" s="0"/>
      <c r="OHM29" s="0"/>
      <c r="OHN29" s="0"/>
      <c r="OHO29" s="0"/>
      <c r="OHP29" s="0"/>
      <c r="OHQ29" s="0"/>
      <c r="OHR29" s="0"/>
      <c r="OHS29" s="0"/>
      <c r="OHT29" s="0"/>
      <c r="OHU29" s="0"/>
      <c r="OHV29" s="0"/>
      <c r="OHW29" s="0"/>
      <c r="OHX29" s="0"/>
      <c r="OHY29" s="0"/>
      <c r="OHZ29" s="0"/>
      <c r="OIA29" s="0"/>
      <c r="OIB29" s="0"/>
      <c r="OIC29" s="0"/>
      <c r="OID29" s="0"/>
      <c r="OIE29" s="0"/>
      <c r="OIF29" s="0"/>
      <c r="OIG29" s="0"/>
      <c r="OIH29" s="0"/>
      <c r="OII29" s="0"/>
      <c r="OIJ29" s="0"/>
      <c r="OIK29" s="0"/>
      <c r="OIL29" s="0"/>
      <c r="OIM29" s="0"/>
      <c r="OIN29" s="0"/>
      <c r="OIO29" s="0"/>
      <c r="OIP29" s="0"/>
      <c r="OIQ29" s="0"/>
      <c r="OIR29" s="0"/>
      <c r="OIS29" s="0"/>
      <c r="OIT29" s="0"/>
      <c r="OIU29" s="0"/>
      <c r="OIV29" s="0"/>
      <c r="OIW29" s="0"/>
      <c r="OIX29" s="0"/>
      <c r="OIY29" s="0"/>
      <c r="OIZ29" s="0"/>
      <c r="OJA29" s="0"/>
      <c r="OJB29" s="0"/>
      <c r="OJC29" s="0"/>
      <c r="OJD29" s="0"/>
      <c r="OJE29" s="0"/>
      <c r="OJF29" s="0"/>
      <c r="OJG29" s="0"/>
      <c r="OJH29" s="0"/>
      <c r="OJI29" s="0"/>
      <c r="OJJ29" s="0"/>
      <c r="OJK29" s="0"/>
      <c r="OJL29" s="0"/>
      <c r="OJM29" s="0"/>
      <c r="OJN29" s="0"/>
      <c r="OJO29" s="0"/>
      <c r="OJP29" s="0"/>
      <c r="OJQ29" s="0"/>
      <c r="OJR29" s="0"/>
      <c r="OJS29" s="0"/>
      <c r="OJT29" s="0"/>
      <c r="OJU29" s="0"/>
      <c r="OJV29" s="0"/>
      <c r="OJW29" s="0"/>
      <c r="OJX29" s="0"/>
      <c r="OJY29" s="0"/>
      <c r="OJZ29" s="0"/>
      <c r="OKA29" s="0"/>
      <c r="OKB29" s="0"/>
      <c r="OKC29" s="0"/>
      <c r="OKD29" s="0"/>
      <c r="OKE29" s="0"/>
      <c r="OKF29" s="0"/>
      <c r="OKG29" s="0"/>
      <c r="OKH29" s="0"/>
      <c r="OKI29" s="0"/>
      <c r="OKJ29" s="0"/>
      <c r="OKK29" s="0"/>
      <c r="OKL29" s="0"/>
      <c r="OKM29" s="0"/>
      <c r="OKN29" s="0"/>
      <c r="OKO29" s="0"/>
      <c r="OKP29" s="0"/>
      <c r="OKQ29" s="0"/>
      <c r="OKR29" s="0"/>
      <c r="OKS29" s="0"/>
      <c r="OKT29" s="0"/>
      <c r="OKU29" s="0"/>
      <c r="OKV29" s="0"/>
      <c r="OKW29" s="0"/>
      <c r="OKX29" s="0"/>
      <c r="OKY29" s="0"/>
      <c r="OKZ29" s="0"/>
      <c r="OLA29" s="0"/>
      <c r="OLB29" s="0"/>
      <c r="OLC29" s="0"/>
      <c r="OLD29" s="0"/>
      <c r="OLE29" s="0"/>
      <c r="OLF29" s="0"/>
      <c r="OLG29" s="0"/>
      <c r="OLH29" s="0"/>
      <c r="OLI29" s="0"/>
      <c r="OLJ29" s="0"/>
      <c r="OLK29" s="0"/>
      <c r="OLL29" s="0"/>
      <c r="OLM29" s="0"/>
      <c r="OLN29" s="0"/>
      <c r="OLO29" s="0"/>
      <c r="OLP29" s="0"/>
      <c r="OLQ29" s="0"/>
      <c r="OLR29" s="0"/>
      <c r="OLS29" s="0"/>
      <c r="OLT29" s="0"/>
      <c r="OLU29" s="0"/>
      <c r="OLV29" s="0"/>
      <c r="OLW29" s="0"/>
      <c r="OLX29" s="0"/>
      <c r="OLY29" s="0"/>
      <c r="OLZ29" s="0"/>
      <c r="OMA29" s="0"/>
      <c r="OMB29" s="0"/>
      <c r="OMC29" s="0"/>
      <c r="OMD29" s="0"/>
      <c r="OME29" s="0"/>
      <c r="OMF29" s="0"/>
      <c r="OMG29" s="0"/>
      <c r="OMH29" s="0"/>
      <c r="OMI29" s="0"/>
      <c r="OMJ29" s="0"/>
      <c r="OMK29" s="0"/>
      <c r="OML29" s="0"/>
      <c r="OMM29" s="0"/>
      <c r="OMN29" s="0"/>
      <c r="OMO29" s="0"/>
      <c r="OMP29" s="0"/>
      <c r="OMQ29" s="0"/>
      <c r="OMR29" s="0"/>
      <c r="OMS29" s="0"/>
      <c r="OMT29" s="0"/>
      <c r="OMU29" s="0"/>
      <c r="OMV29" s="0"/>
      <c r="OMW29" s="0"/>
      <c r="OMX29" s="0"/>
      <c r="OMY29" s="0"/>
      <c r="OMZ29" s="0"/>
      <c r="ONA29" s="0"/>
      <c r="ONB29" s="0"/>
      <c r="ONC29" s="0"/>
      <c r="OND29" s="0"/>
      <c r="ONE29" s="0"/>
      <c r="ONF29" s="0"/>
      <c r="ONG29" s="0"/>
      <c r="ONH29" s="0"/>
      <c r="ONI29" s="0"/>
      <c r="ONJ29" s="0"/>
      <c r="ONK29" s="0"/>
      <c r="ONL29" s="0"/>
      <c r="ONM29" s="0"/>
      <c r="ONN29" s="0"/>
      <c r="ONO29" s="0"/>
      <c r="ONP29" s="0"/>
      <c r="ONQ29" s="0"/>
      <c r="ONR29" s="0"/>
      <c r="ONS29" s="0"/>
      <c r="ONT29" s="0"/>
      <c r="ONU29" s="0"/>
      <c r="ONV29" s="0"/>
      <c r="ONW29" s="0"/>
      <c r="ONX29" s="0"/>
      <c r="ONY29" s="0"/>
      <c r="ONZ29" s="0"/>
      <c r="OOA29" s="0"/>
      <c r="OOB29" s="0"/>
      <c r="OOC29" s="0"/>
      <c r="OOD29" s="0"/>
      <c r="OOE29" s="0"/>
      <c r="OOF29" s="0"/>
      <c r="OOG29" s="0"/>
      <c r="OOH29" s="0"/>
      <c r="OOI29" s="0"/>
      <c r="OOJ29" s="0"/>
      <c r="OOK29" s="0"/>
      <c r="OOL29" s="0"/>
      <c r="OOM29" s="0"/>
      <c r="OON29" s="0"/>
      <c r="OOO29" s="0"/>
      <c r="OOP29" s="0"/>
      <c r="OOQ29" s="0"/>
      <c r="OOR29" s="0"/>
      <c r="OOS29" s="0"/>
      <c r="OOT29" s="0"/>
      <c r="OOU29" s="0"/>
      <c r="OOV29" s="0"/>
      <c r="OOW29" s="0"/>
      <c r="OOX29" s="0"/>
      <c r="OOY29" s="0"/>
      <c r="OOZ29" s="0"/>
      <c r="OPA29" s="0"/>
      <c r="OPB29" s="0"/>
      <c r="OPC29" s="0"/>
      <c r="OPD29" s="0"/>
      <c r="OPE29" s="0"/>
      <c r="OPF29" s="0"/>
      <c r="OPG29" s="0"/>
      <c r="OPH29" s="0"/>
      <c r="OPI29" s="0"/>
      <c r="OPJ29" s="0"/>
      <c r="OPK29" s="0"/>
      <c r="OPL29" s="0"/>
      <c r="OPM29" s="0"/>
      <c r="OPN29" s="0"/>
      <c r="OPO29" s="0"/>
      <c r="OPP29" s="0"/>
      <c r="OPQ29" s="0"/>
      <c r="OPR29" s="0"/>
      <c r="OPS29" s="0"/>
      <c r="OPT29" s="0"/>
      <c r="OPU29" s="0"/>
      <c r="OPV29" s="0"/>
      <c r="OPW29" s="0"/>
      <c r="OPX29" s="0"/>
      <c r="OPY29" s="0"/>
      <c r="OPZ29" s="0"/>
      <c r="OQA29" s="0"/>
      <c r="OQB29" s="0"/>
      <c r="OQC29" s="0"/>
      <c r="OQD29" s="0"/>
      <c r="OQE29" s="0"/>
      <c r="OQF29" s="0"/>
      <c r="OQG29" s="0"/>
      <c r="OQH29" s="0"/>
      <c r="OQI29" s="0"/>
      <c r="OQJ29" s="0"/>
      <c r="OQK29" s="0"/>
      <c r="OQL29" s="0"/>
      <c r="OQM29" s="0"/>
      <c r="OQN29" s="0"/>
      <c r="OQO29" s="0"/>
      <c r="OQP29" s="0"/>
      <c r="OQQ29" s="0"/>
      <c r="OQR29" s="0"/>
      <c r="OQS29" s="0"/>
      <c r="OQT29" s="0"/>
      <c r="OQU29" s="0"/>
      <c r="OQV29" s="0"/>
      <c r="OQW29" s="0"/>
      <c r="OQX29" s="0"/>
      <c r="OQY29" s="0"/>
      <c r="OQZ29" s="0"/>
      <c r="ORA29" s="0"/>
      <c r="ORB29" s="0"/>
      <c r="ORC29" s="0"/>
      <c r="ORD29" s="0"/>
      <c r="ORE29" s="0"/>
      <c r="ORF29" s="0"/>
      <c r="ORG29" s="0"/>
      <c r="ORH29" s="0"/>
      <c r="ORI29" s="0"/>
      <c r="ORJ29" s="0"/>
      <c r="ORK29" s="0"/>
      <c r="ORL29" s="0"/>
      <c r="ORM29" s="0"/>
      <c r="ORN29" s="0"/>
      <c r="ORO29" s="0"/>
      <c r="ORP29" s="0"/>
      <c r="ORQ29" s="0"/>
      <c r="ORR29" s="0"/>
      <c r="ORS29" s="0"/>
      <c r="ORT29" s="0"/>
      <c r="ORU29" s="0"/>
      <c r="ORV29" s="0"/>
      <c r="ORW29" s="0"/>
      <c r="ORX29" s="0"/>
      <c r="ORY29" s="0"/>
      <c r="ORZ29" s="0"/>
      <c r="OSA29" s="0"/>
      <c r="OSB29" s="0"/>
      <c r="OSC29" s="0"/>
      <c r="OSD29" s="0"/>
      <c r="OSE29" s="0"/>
      <c r="OSF29" s="0"/>
      <c r="OSG29" s="0"/>
      <c r="OSH29" s="0"/>
      <c r="OSI29" s="0"/>
      <c r="OSJ29" s="0"/>
      <c r="OSK29" s="0"/>
      <c r="OSL29" s="0"/>
      <c r="OSM29" s="0"/>
      <c r="OSN29" s="0"/>
      <c r="OSO29" s="0"/>
      <c r="OSP29" s="0"/>
      <c r="OSQ29" s="0"/>
      <c r="OSR29" s="0"/>
      <c r="OSS29" s="0"/>
      <c r="OST29" s="0"/>
      <c r="OSU29" s="0"/>
      <c r="OSV29" s="0"/>
      <c r="OSW29" s="0"/>
      <c r="OSX29" s="0"/>
      <c r="OSY29" s="0"/>
      <c r="OSZ29" s="0"/>
      <c r="OTA29" s="0"/>
      <c r="OTB29" s="0"/>
      <c r="OTC29" s="0"/>
      <c r="OTD29" s="0"/>
      <c r="OTE29" s="0"/>
      <c r="OTF29" s="0"/>
      <c r="OTG29" s="0"/>
      <c r="OTH29" s="0"/>
      <c r="OTI29" s="0"/>
      <c r="OTJ29" s="0"/>
      <c r="OTK29" s="0"/>
      <c r="OTL29" s="0"/>
      <c r="OTM29" s="0"/>
      <c r="OTN29" s="0"/>
      <c r="OTO29" s="0"/>
      <c r="OTP29" s="0"/>
      <c r="OTQ29" s="0"/>
      <c r="OTR29" s="0"/>
      <c r="OTS29" s="0"/>
      <c r="OTT29" s="0"/>
      <c r="OTU29" s="0"/>
      <c r="OTV29" s="0"/>
      <c r="OTW29" s="0"/>
      <c r="OTX29" s="0"/>
      <c r="OTY29" s="0"/>
      <c r="OTZ29" s="0"/>
      <c r="OUA29" s="0"/>
      <c r="OUB29" s="0"/>
      <c r="OUC29" s="0"/>
      <c r="OUD29" s="0"/>
      <c r="OUE29" s="0"/>
      <c r="OUF29" s="0"/>
      <c r="OUG29" s="0"/>
      <c r="OUH29" s="0"/>
      <c r="OUI29" s="0"/>
      <c r="OUJ29" s="0"/>
      <c r="OUK29" s="0"/>
      <c r="OUL29" s="0"/>
      <c r="OUM29" s="0"/>
      <c r="OUN29" s="0"/>
      <c r="OUO29" s="0"/>
      <c r="OUP29" s="0"/>
      <c r="OUQ29" s="0"/>
      <c r="OUR29" s="0"/>
      <c r="OUS29" s="0"/>
      <c r="OUT29" s="0"/>
      <c r="OUU29" s="0"/>
      <c r="OUV29" s="0"/>
      <c r="OUW29" s="0"/>
      <c r="OUX29" s="0"/>
      <c r="OUY29" s="0"/>
      <c r="OUZ29" s="0"/>
      <c r="OVA29" s="0"/>
      <c r="OVB29" s="0"/>
      <c r="OVC29" s="0"/>
      <c r="OVD29" s="0"/>
      <c r="OVE29" s="0"/>
      <c r="OVF29" s="0"/>
      <c r="OVG29" s="0"/>
      <c r="OVH29" s="0"/>
      <c r="OVI29" s="0"/>
      <c r="OVJ29" s="0"/>
      <c r="OVK29" s="0"/>
      <c r="OVL29" s="0"/>
      <c r="OVM29" s="0"/>
      <c r="OVN29" s="0"/>
      <c r="OVO29" s="0"/>
      <c r="OVP29" s="0"/>
      <c r="OVQ29" s="0"/>
      <c r="OVR29" s="0"/>
      <c r="OVS29" s="0"/>
      <c r="OVT29" s="0"/>
      <c r="OVU29" s="0"/>
      <c r="OVV29" s="0"/>
      <c r="OVW29" s="0"/>
      <c r="OVX29" s="0"/>
      <c r="OVY29" s="0"/>
      <c r="OVZ29" s="0"/>
      <c r="OWA29" s="0"/>
      <c r="OWB29" s="0"/>
      <c r="OWC29" s="0"/>
      <c r="OWD29" s="0"/>
      <c r="OWE29" s="0"/>
      <c r="OWF29" s="0"/>
      <c r="OWG29" s="0"/>
      <c r="OWH29" s="0"/>
      <c r="OWI29" s="0"/>
      <c r="OWJ29" s="0"/>
      <c r="OWK29" s="0"/>
      <c r="OWL29" s="0"/>
      <c r="OWM29" s="0"/>
      <c r="OWN29" s="0"/>
      <c r="OWO29" s="0"/>
      <c r="OWP29" s="0"/>
      <c r="OWQ29" s="0"/>
      <c r="OWR29" s="0"/>
      <c r="OWS29" s="0"/>
      <c r="OWT29" s="0"/>
      <c r="OWU29" s="0"/>
      <c r="OWV29" s="0"/>
      <c r="OWW29" s="0"/>
      <c r="OWX29" s="0"/>
      <c r="OWY29" s="0"/>
      <c r="OWZ29" s="0"/>
      <c r="OXA29" s="0"/>
      <c r="OXB29" s="0"/>
      <c r="OXC29" s="0"/>
      <c r="OXD29" s="0"/>
      <c r="OXE29" s="0"/>
      <c r="OXF29" s="0"/>
      <c r="OXG29" s="0"/>
      <c r="OXH29" s="0"/>
      <c r="OXI29" s="0"/>
      <c r="OXJ29" s="0"/>
      <c r="OXK29" s="0"/>
      <c r="OXL29" s="0"/>
      <c r="OXM29" s="0"/>
      <c r="OXN29" s="0"/>
      <c r="OXO29" s="0"/>
      <c r="OXP29" s="0"/>
      <c r="OXQ29" s="0"/>
      <c r="OXR29" s="0"/>
      <c r="OXS29" s="0"/>
      <c r="OXT29" s="0"/>
      <c r="OXU29" s="0"/>
      <c r="OXV29" s="0"/>
      <c r="OXW29" s="0"/>
      <c r="OXX29" s="0"/>
      <c r="OXY29" s="0"/>
      <c r="OXZ29" s="0"/>
      <c r="OYA29" s="0"/>
      <c r="OYB29" s="0"/>
      <c r="OYC29" s="0"/>
      <c r="OYD29" s="0"/>
      <c r="OYE29" s="0"/>
      <c r="OYF29" s="0"/>
      <c r="OYG29" s="0"/>
      <c r="OYH29" s="0"/>
      <c r="OYI29" s="0"/>
      <c r="OYJ29" s="0"/>
      <c r="OYK29" s="0"/>
      <c r="OYL29" s="0"/>
      <c r="OYM29" s="0"/>
      <c r="OYN29" s="0"/>
      <c r="OYO29" s="0"/>
      <c r="OYP29" s="0"/>
      <c r="OYQ29" s="0"/>
      <c r="OYR29" s="0"/>
      <c r="OYS29" s="0"/>
      <c r="OYT29" s="0"/>
      <c r="OYU29" s="0"/>
      <c r="OYV29" s="0"/>
      <c r="OYW29" s="0"/>
      <c r="OYX29" s="0"/>
      <c r="OYY29" s="0"/>
      <c r="OYZ29" s="0"/>
      <c r="OZA29" s="0"/>
      <c r="OZB29" s="0"/>
      <c r="OZC29" s="0"/>
      <c r="OZD29" s="0"/>
      <c r="OZE29" s="0"/>
      <c r="OZF29" s="0"/>
      <c r="OZG29" s="0"/>
      <c r="OZH29" s="0"/>
      <c r="OZI29" s="0"/>
      <c r="OZJ29" s="0"/>
      <c r="OZK29" s="0"/>
      <c r="OZL29" s="0"/>
      <c r="OZM29" s="0"/>
      <c r="OZN29" s="0"/>
      <c r="OZO29" s="0"/>
      <c r="OZP29" s="0"/>
      <c r="OZQ29" s="0"/>
      <c r="OZR29" s="0"/>
      <c r="OZS29" s="0"/>
      <c r="OZT29" s="0"/>
      <c r="OZU29" s="0"/>
      <c r="OZV29" s="0"/>
      <c r="OZW29" s="0"/>
      <c r="OZX29" s="0"/>
      <c r="OZY29" s="0"/>
      <c r="OZZ29" s="0"/>
      <c r="PAA29" s="0"/>
      <c r="PAB29" s="0"/>
      <c r="PAC29" s="0"/>
      <c r="PAD29" s="0"/>
      <c r="PAE29" s="0"/>
      <c r="PAF29" s="0"/>
      <c r="PAG29" s="0"/>
      <c r="PAH29" s="0"/>
      <c r="PAI29" s="0"/>
      <c r="PAJ29" s="0"/>
      <c r="PAK29" s="0"/>
      <c r="PAL29" s="0"/>
      <c r="PAM29" s="0"/>
      <c r="PAN29" s="0"/>
      <c r="PAO29" s="0"/>
      <c r="PAP29" s="0"/>
      <c r="PAQ29" s="0"/>
      <c r="PAR29" s="0"/>
      <c r="PAS29" s="0"/>
      <c r="PAT29" s="0"/>
      <c r="PAU29" s="0"/>
      <c r="PAV29" s="0"/>
      <c r="PAW29" s="0"/>
      <c r="PAX29" s="0"/>
      <c r="PAY29" s="0"/>
      <c r="PAZ29" s="0"/>
      <c r="PBA29" s="0"/>
      <c r="PBB29" s="0"/>
      <c r="PBC29" s="0"/>
      <c r="PBD29" s="0"/>
      <c r="PBE29" s="0"/>
      <c r="PBF29" s="0"/>
      <c r="PBG29" s="0"/>
      <c r="PBH29" s="0"/>
      <c r="PBI29" s="0"/>
      <c r="PBJ29" s="0"/>
      <c r="PBK29" s="0"/>
      <c r="PBL29" s="0"/>
      <c r="PBM29" s="0"/>
      <c r="PBN29" s="0"/>
      <c r="PBO29" s="0"/>
      <c r="PBP29" s="0"/>
      <c r="PBQ29" s="0"/>
      <c r="PBR29" s="0"/>
      <c r="PBS29" s="0"/>
      <c r="PBT29" s="0"/>
      <c r="PBU29" s="0"/>
      <c r="PBV29" s="0"/>
      <c r="PBW29" s="0"/>
      <c r="PBX29" s="0"/>
      <c r="PBY29" s="0"/>
      <c r="PBZ29" s="0"/>
      <c r="PCA29" s="0"/>
      <c r="PCB29" s="0"/>
      <c r="PCC29" s="0"/>
      <c r="PCD29" s="0"/>
      <c r="PCE29" s="0"/>
      <c r="PCF29" s="0"/>
      <c r="PCG29" s="0"/>
      <c r="PCH29" s="0"/>
      <c r="PCI29" s="0"/>
      <c r="PCJ29" s="0"/>
      <c r="PCK29" s="0"/>
      <c r="PCL29" s="0"/>
      <c r="PCM29" s="0"/>
      <c r="PCN29" s="0"/>
      <c r="PCO29" s="0"/>
      <c r="PCP29" s="0"/>
      <c r="PCQ29" s="0"/>
      <c r="PCR29" s="0"/>
      <c r="PCS29" s="0"/>
      <c r="PCT29" s="0"/>
      <c r="PCU29" s="0"/>
      <c r="PCV29" s="0"/>
      <c r="PCW29" s="0"/>
      <c r="PCX29" s="0"/>
      <c r="PCY29" s="0"/>
      <c r="PCZ29" s="0"/>
      <c r="PDA29" s="0"/>
      <c r="PDB29" s="0"/>
      <c r="PDC29" s="0"/>
      <c r="PDD29" s="0"/>
      <c r="PDE29" s="0"/>
      <c r="PDF29" s="0"/>
      <c r="PDG29" s="0"/>
      <c r="PDH29" s="0"/>
      <c r="PDI29" s="0"/>
      <c r="PDJ29" s="0"/>
      <c r="PDK29" s="0"/>
      <c r="PDL29" s="0"/>
      <c r="PDM29" s="0"/>
      <c r="PDN29" s="0"/>
      <c r="PDO29" s="0"/>
      <c r="PDP29" s="0"/>
      <c r="PDQ29" s="0"/>
      <c r="PDR29" s="0"/>
      <c r="PDS29" s="0"/>
      <c r="PDT29" s="0"/>
      <c r="PDU29" s="0"/>
      <c r="PDV29" s="0"/>
      <c r="PDW29" s="0"/>
      <c r="PDX29" s="0"/>
      <c r="PDY29" s="0"/>
      <c r="PDZ29" s="0"/>
      <c r="PEA29" s="0"/>
      <c r="PEB29" s="0"/>
      <c r="PEC29" s="0"/>
      <c r="PED29" s="0"/>
      <c r="PEE29" s="0"/>
      <c r="PEF29" s="0"/>
      <c r="PEG29" s="0"/>
      <c r="PEH29" s="0"/>
      <c r="PEI29" s="0"/>
      <c r="PEJ29" s="0"/>
      <c r="PEK29" s="0"/>
      <c r="PEL29" s="0"/>
      <c r="PEM29" s="0"/>
      <c r="PEN29" s="0"/>
      <c r="PEO29" s="0"/>
      <c r="PEP29" s="0"/>
      <c r="PEQ29" s="0"/>
      <c r="PER29" s="0"/>
      <c r="PES29" s="0"/>
      <c r="PET29" s="0"/>
      <c r="PEU29" s="0"/>
      <c r="PEV29" s="0"/>
      <c r="PEW29" s="0"/>
      <c r="PEX29" s="0"/>
      <c r="PEY29" s="0"/>
      <c r="PEZ29" s="0"/>
      <c r="PFA29" s="0"/>
      <c r="PFB29" s="0"/>
      <c r="PFC29" s="0"/>
      <c r="PFD29" s="0"/>
      <c r="PFE29" s="0"/>
      <c r="PFF29" s="0"/>
      <c r="PFG29" s="0"/>
      <c r="PFH29" s="0"/>
      <c r="PFI29" s="0"/>
      <c r="PFJ29" s="0"/>
      <c r="PFK29" s="0"/>
      <c r="PFL29" s="0"/>
      <c r="PFM29" s="0"/>
      <c r="PFN29" s="0"/>
      <c r="PFO29" s="0"/>
      <c r="PFP29" s="0"/>
      <c r="PFQ29" s="0"/>
      <c r="PFR29" s="0"/>
      <c r="PFS29" s="0"/>
      <c r="PFT29" s="0"/>
      <c r="PFU29" s="0"/>
      <c r="PFV29" s="0"/>
      <c r="PFW29" s="0"/>
      <c r="PFX29" s="0"/>
      <c r="PFY29" s="0"/>
      <c r="PFZ29" s="0"/>
      <c r="PGA29" s="0"/>
      <c r="PGB29" s="0"/>
      <c r="PGC29" s="0"/>
      <c r="PGD29" s="0"/>
      <c r="PGE29" s="0"/>
      <c r="PGF29" s="0"/>
      <c r="PGG29" s="0"/>
      <c r="PGH29" s="0"/>
      <c r="PGI29" s="0"/>
      <c r="PGJ29" s="0"/>
      <c r="PGK29" s="0"/>
      <c r="PGL29" s="0"/>
      <c r="PGM29" s="0"/>
      <c r="PGN29" s="0"/>
      <c r="PGO29" s="0"/>
      <c r="PGP29" s="0"/>
      <c r="PGQ29" s="0"/>
      <c r="PGR29" s="0"/>
      <c r="PGS29" s="0"/>
      <c r="PGT29" s="0"/>
      <c r="PGU29" s="0"/>
      <c r="PGV29" s="0"/>
      <c r="PGW29" s="0"/>
      <c r="PGX29" s="0"/>
      <c r="PGY29" s="0"/>
      <c r="PGZ29" s="0"/>
      <c r="PHA29" s="0"/>
      <c r="PHB29" s="0"/>
      <c r="PHC29" s="0"/>
      <c r="PHD29" s="0"/>
      <c r="PHE29" s="0"/>
      <c r="PHF29" s="0"/>
      <c r="PHG29" s="0"/>
      <c r="PHH29" s="0"/>
      <c r="PHI29" s="0"/>
      <c r="PHJ29" s="0"/>
      <c r="PHK29" s="0"/>
      <c r="PHL29" s="0"/>
      <c r="PHM29" s="0"/>
      <c r="PHN29" s="0"/>
      <c r="PHO29" s="0"/>
      <c r="PHP29" s="0"/>
      <c r="PHQ29" s="0"/>
      <c r="PHR29" s="0"/>
      <c r="PHS29" s="0"/>
      <c r="PHT29" s="0"/>
      <c r="PHU29" s="0"/>
      <c r="PHV29" s="0"/>
      <c r="PHW29" s="0"/>
      <c r="PHX29" s="0"/>
      <c r="PHY29" s="0"/>
      <c r="PHZ29" s="0"/>
      <c r="PIA29" s="0"/>
      <c r="PIB29" s="0"/>
      <c r="PIC29" s="0"/>
      <c r="PID29" s="0"/>
      <c r="PIE29" s="0"/>
      <c r="PIF29" s="0"/>
      <c r="PIG29" s="0"/>
      <c r="PIH29" s="0"/>
      <c r="PII29" s="0"/>
      <c r="PIJ29" s="0"/>
      <c r="PIK29" s="0"/>
      <c r="PIL29" s="0"/>
      <c r="PIM29" s="0"/>
      <c r="PIN29" s="0"/>
      <c r="PIO29" s="0"/>
      <c r="PIP29" s="0"/>
      <c r="PIQ29" s="0"/>
      <c r="PIR29" s="0"/>
      <c r="PIS29" s="0"/>
      <c r="PIT29" s="0"/>
      <c r="PIU29" s="0"/>
      <c r="PIV29" s="0"/>
      <c r="PIW29" s="0"/>
      <c r="PIX29" s="0"/>
      <c r="PIY29" s="0"/>
      <c r="PIZ29" s="0"/>
      <c r="PJA29" s="0"/>
      <c r="PJB29" s="0"/>
      <c r="PJC29" s="0"/>
      <c r="PJD29" s="0"/>
      <c r="PJE29" s="0"/>
      <c r="PJF29" s="0"/>
      <c r="PJG29" s="0"/>
      <c r="PJH29" s="0"/>
      <c r="PJI29" s="0"/>
      <c r="PJJ29" s="0"/>
      <c r="PJK29" s="0"/>
      <c r="PJL29" s="0"/>
      <c r="PJM29" s="0"/>
      <c r="PJN29" s="0"/>
      <c r="PJO29" s="0"/>
      <c r="PJP29" s="0"/>
      <c r="PJQ29" s="0"/>
      <c r="PJR29" s="0"/>
      <c r="PJS29" s="0"/>
      <c r="PJT29" s="0"/>
      <c r="PJU29" s="0"/>
      <c r="PJV29" s="0"/>
      <c r="PJW29" s="0"/>
      <c r="PJX29" s="0"/>
      <c r="PJY29" s="0"/>
      <c r="PJZ29" s="0"/>
      <c r="PKA29" s="0"/>
      <c r="PKB29" s="0"/>
      <c r="PKC29" s="0"/>
      <c r="PKD29" s="0"/>
      <c r="PKE29" s="0"/>
      <c r="PKF29" s="0"/>
      <c r="PKG29" s="0"/>
      <c r="PKH29" s="0"/>
      <c r="PKI29" s="0"/>
      <c r="PKJ29" s="0"/>
      <c r="PKK29" s="0"/>
      <c r="PKL29" s="0"/>
      <c r="PKM29" s="0"/>
      <c r="PKN29" s="0"/>
      <c r="PKO29" s="0"/>
      <c r="PKP29" s="0"/>
      <c r="PKQ29" s="0"/>
      <c r="PKR29" s="0"/>
      <c r="PKS29" s="0"/>
      <c r="PKT29" s="0"/>
      <c r="PKU29" s="0"/>
      <c r="PKV29" s="0"/>
      <c r="PKW29" s="0"/>
      <c r="PKX29" s="0"/>
      <c r="PKY29" s="0"/>
      <c r="PKZ29" s="0"/>
      <c r="PLA29" s="0"/>
      <c r="PLB29" s="0"/>
      <c r="PLC29" s="0"/>
      <c r="PLD29" s="0"/>
      <c r="PLE29" s="0"/>
      <c r="PLF29" s="0"/>
      <c r="PLG29" s="0"/>
      <c r="PLH29" s="0"/>
      <c r="PLI29" s="0"/>
      <c r="PLJ29" s="0"/>
      <c r="PLK29" s="0"/>
      <c r="PLL29" s="0"/>
      <c r="PLM29" s="0"/>
      <c r="PLN29" s="0"/>
      <c r="PLO29" s="0"/>
      <c r="PLP29" s="0"/>
      <c r="PLQ29" s="0"/>
      <c r="PLR29" s="0"/>
      <c r="PLS29" s="0"/>
      <c r="PLT29" s="0"/>
      <c r="PLU29" s="0"/>
      <c r="PLV29" s="0"/>
      <c r="PLW29" s="0"/>
      <c r="PLX29" s="0"/>
      <c r="PLY29" s="0"/>
      <c r="PLZ29" s="0"/>
      <c r="PMA29" s="0"/>
      <c r="PMB29" s="0"/>
      <c r="PMC29" s="0"/>
      <c r="PMD29" s="0"/>
      <c r="PME29" s="0"/>
      <c r="PMF29" s="0"/>
      <c r="PMG29" s="0"/>
      <c r="PMH29" s="0"/>
      <c r="PMI29" s="0"/>
      <c r="PMJ29" s="0"/>
      <c r="PMK29" s="0"/>
      <c r="PML29" s="0"/>
      <c r="PMM29" s="0"/>
      <c r="PMN29" s="0"/>
      <c r="PMO29" s="0"/>
      <c r="PMP29" s="0"/>
      <c r="PMQ29" s="0"/>
      <c r="PMR29" s="0"/>
      <c r="PMS29" s="0"/>
      <c r="PMT29" s="0"/>
      <c r="PMU29" s="0"/>
      <c r="PMV29" s="0"/>
      <c r="PMW29" s="0"/>
      <c r="PMX29" s="0"/>
      <c r="PMY29" s="0"/>
      <c r="PMZ29" s="0"/>
      <c r="PNA29" s="0"/>
      <c r="PNB29" s="0"/>
      <c r="PNC29" s="0"/>
      <c r="PND29" s="0"/>
      <c r="PNE29" s="0"/>
      <c r="PNF29" s="0"/>
      <c r="PNG29" s="0"/>
      <c r="PNH29" s="0"/>
      <c r="PNI29" s="0"/>
      <c r="PNJ29" s="0"/>
      <c r="PNK29" s="0"/>
      <c r="PNL29" s="0"/>
      <c r="PNM29" s="0"/>
      <c r="PNN29" s="0"/>
      <c r="PNO29" s="0"/>
      <c r="PNP29" s="0"/>
      <c r="PNQ29" s="0"/>
      <c r="PNR29" s="0"/>
      <c r="PNS29" s="0"/>
      <c r="PNT29" s="0"/>
      <c r="PNU29" s="0"/>
      <c r="PNV29" s="0"/>
      <c r="PNW29" s="0"/>
      <c r="PNX29" s="0"/>
      <c r="PNY29" s="0"/>
      <c r="PNZ29" s="0"/>
      <c r="POA29" s="0"/>
      <c r="POB29" s="0"/>
      <c r="POC29" s="0"/>
      <c r="POD29" s="0"/>
      <c r="POE29" s="0"/>
      <c r="POF29" s="0"/>
      <c r="POG29" s="0"/>
      <c r="POH29" s="0"/>
      <c r="POI29" s="0"/>
      <c r="POJ29" s="0"/>
      <c r="POK29" s="0"/>
      <c r="POL29" s="0"/>
      <c r="POM29" s="0"/>
      <c r="PON29" s="0"/>
      <c r="POO29" s="0"/>
      <c r="POP29" s="0"/>
      <c r="POQ29" s="0"/>
      <c r="POR29" s="0"/>
      <c r="POS29" s="0"/>
      <c r="POT29" s="0"/>
      <c r="POU29" s="0"/>
      <c r="POV29" s="0"/>
      <c r="POW29" s="0"/>
      <c r="POX29" s="0"/>
      <c r="POY29" s="0"/>
      <c r="POZ29" s="0"/>
      <c r="PPA29" s="0"/>
      <c r="PPB29" s="0"/>
      <c r="PPC29" s="0"/>
      <c r="PPD29" s="0"/>
      <c r="PPE29" s="0"/>
      <c r="PPF29" s="0"/>
      <c r="PPG29" s="0"/>
      <c r="PPH29" s="0"/>
      <c r="PPI29" s="0"/>
      <c r="PPJ29" s="0"/>
      <c r="PPK29" s="0"/>
      <c r="PPL29" s="0"/>
      <c r="PPM29" s="0"/>
      <c r="PPN29" s="0"/>
      <c r="PPO29" s="0"/>
      <c r="PPP29" s="0"/>
      <c r="PPQ29" s="0"/>
      <c r="PPR29" s="0"/>
      <c r="PPS29" s="0"/>
      <c r="PPT29" s="0"/>
      <c r="PPU29" s="0"/>
      <c r="PPV29" s="0"/>
      <c r="PPW29" s="0"/>
      <c r="PPX29" s="0"/>
      <c r="PPY29" s="0"/>
      <c r="PPZ29" s="0"/>
      <c r="PQA29" s="0"/>
      <c r="PQB29" s="0"/>
      <c r="PQC29" s="0"/>
      <c r="PQD29" s="0"/>
      <c r="PQE29" s="0"/>
      <c r="PQF29" s="0"/>
      <c r="PQG29" s="0"/>
      <c r="PQH29" s="0"/>
      <c r="PQI29" s="0"/>
      <c r="PQJ29" s="0"/>
      <c r="PQK29" s="0"/>
      <c r="PQL29" s="0"/>
      <c r="PQM29" s="0"/>
      <c r="PQN29" s="0"/>
      <c r="PQO29" s="0"/>
      <c r="PQP29" s="0"/>
      <c r="PQQ29" s="0"/>
      <c r="PQR29" s="0"/>
      <c r="PQS29" s="0"/>
      <c r="PQT29" s="0"/>
      <c r="PQU29" s="0"/>
      <c r="PQV29" s="0"/>
      <c r="PQW29" s="0"/>
      <c r="PQX29" s="0"/>
      <c r="PQY29" s="0"/>
      <c r="PQZ29" s="0"/>
      <c r="PRA29" s="0"/>
      <c r="PRB29" s="0"/>
      <c r="PRC29" s="0"/>
      <c r="PRD29" s="0"/>
      <c r="PRE29" s="0"/>
      <c r="PRF29" s="0"/>
      <c r="PRG29" s="0"/>
      <c r="PRH29" s="0"/>
      <c r="PRI29" s="0"/>
      <c r="PRJ29" s="0"/>
      <c r="PRK29" s="0"/>
      <c r="PRL29" s="0"/>
      <c r="PRM29" s="0"/>
      <c r="PRN29" s="0"/>
      <c r="PRO29" s="0"/>
      <c r="PRP29" s="0"/>
      <c r="PRQ29" s="0"/>
      <c r="PRR29" s="0"/>
      <c r="PRS29" s="0"/>
      <c r="PRT29" s="0"/>
      <c r="PRU29" s="0"/>
      <c r="PRV29" s="0"/>
      <c r="PRW29" s="0"/>
      <c r="PRX29" s="0"/>
      <c r="PRY29" s="0"/>
      <c r="PRZ29" s="0"/>
      <c r="PSA29" s="0"/>
      <c r="PSB29" s="0"/>
      <c r="PSC29" s="0"/>
      <c r="PSD29" s="0"/>
      <c r="PSE29" s="0"/>
      <c r="PSF29" s="0"/>
      <c r="PSG29" s="0"/>
      <c r="PSH29" s="0"/>
      <c r="PSI29" s="0"/>
      <c r="PSJ29" s="0"/>
      <c r="PSK29" s="0"/>
      <c r="PSL29" s="0"/>
      <c r="PSM29" s="0"/>
      <c r="PSN29" s="0"/>
      <c r="PSO29" s="0"/>
      <c r="PSP29" s="0"/>
      <c r="PSQ29" s="0"/>
      <c r="PSR29" s="0"/>
      <c r="PSS29" s="0"/>
      <c r="PST29" s="0"/>
      <c r="PSU29" s="0"/>
      <c r="PSV29" s="0"/>
      <c r="PSW29" s="0"/>
      <c r="PSX29" s="0"/>
      <c r="PSY29" s="0"/>
      <c r="PSZ29" s="0"/>
      <c r="PTA29" s="0"/>
      <c r="PTB29" s="0"/>
      <c r="PTC29" s="0"/>
      <c r="PTD29" s="0"/>
      <c r="PTE29" s="0"/>
      <c r="PTF29" s="0"/>
      <c r="PTG29" s="0"/>
      <c r="PTH29" s="0"/>
      <c r="PTI29" s="0"/>
      <c r="PTJ29" s="0"/>
      <c r="PTK29" s="0"/>
      <c r="PTL29" s="0"/>
      <c r="PTM29" s="0"/>
      <c r="PTN29" s="0"/>
      <c r="PTO29" s="0"/>
      <c r="PTP29" s="0"/>
      <c r="PTQ29" s="0"/>
      <c r="PTR29" s="0"/>
      <c r="PTS29" s="0"/>
      <c r="PTT29" s="0"/>
      <c r="PTU29" s="0"/>
      <c r="PTV29" s="0"/>
      <c r="PTW29" s="0"/>
      <c r="PTX29" s="0"/>
      <c r="PTY29" s="0"/>
      <c r="PTZ29" s="0"/>
      <c r="PUA29" s="0"/>
      <c r="PUB29" s="0"/>
      <c r="PUC29" s="0"/>
      <c r="PUD29" s="0"/>
      <c r="PUE29" s="0"/>
      <c r="PUF29" s="0"/>
      <c r="PUG29" s="0"/>
      <c r="PUH29" s="0"/>
      <c r="PUI29" s="0"/>
      <c r="PUJ29" s="0"/>
      <c r="PUK29" s="0"/>
      <c r="PUL29" s="0"/>
      <c r="PUM29" s="0"/>
      <c r="PUN29" s="0"/>
      <c r="PUO29" s="0"/>
      <c r="PUP29" s="0"/>
      <c r="PUQ29" s="0"/>
      <c r="PUR29" s="0"/>
      <c r="PUS29" s="0"/>
      <c r="PUT29" s="0"/>
      <c r="PUU29" s="0"/>
      <c r="PUV29" s="0"/>
      <c r="PUW29" s="0"/>
      <c r="PUX29" s="0"/>
      <c r="PUY29" s="0"/>
      <c r="PUZ29" s="0"/>
      <c r="PVA29" s="0"/>
      <c r="PVB29" s="0"/>
      <c r="PVC29" s="0"/>
      <c r="PVD29" s="0"/>
      <c r="PVE29" s="0"/>
      <c r="PVF29" s="0"/>
      <c r="PVG29" s="0"/>
      <c r="PVH29" s="0"/>
      <c r="PVI29" s="0"/>
      <c r="PVJ29" s="0"/>
      <c r="PVK29" s="0"/>
      <c r="PVL29" s="0"/>
      <c r="PVM29" s="0"/>
      <c r="PVN29" s="0"/>
      <c r="PVO29" s="0"/>
      <c r="PVP29" s="0"/>
      <c r="PVQ29" s="0"/>
      <c r="PVR29" s="0"/>
      <c r="PVS29" s="0"/>
      <c r="PVT29" s="0"/>
      <c r="PVU29" s="0"/>
      <c r="PVV29" s="0"/>
      <c r="PVW29" s="0"/>
      <c r="PVX29" s="0"/>
      <c r="PVY29" s="0"/>
      <c r="PVZ29" s="0"/>
      <c r="PWA29" s="0"/>
      <c r="PWB29" s="0"/>
      <c r="PWC29" s="0"/>
      <c r="PWD29" s="0"/>
      <c r="PWE29" s="0"/>
      <c r="PWF29" s="0"/>
      <c r="PWG29" s="0"/>
      <c r="PWH29" s="0"/>
      <c r="PWI29" s="0"/>
      <c r="PWJ29" s="0"/>
      <c r="PWK29" s="0"/>
      <c r="PWL29" s="0"/>
      <c r="PWM29" s="0"/>
      <c r="PWN29" s="0"/>
      <c r="PWO29" s="0"/>
      <c r="PWP29" s="0"/>
      <c r="PWQ29" s="0"/>
      <c r="PWR29" s="0"/>
      <c r="PWS29" s="0"/>
      <c r="PWT29" s="0"/>
      <c r="PWU29" s="0"/>
      <c r="PWV29" s="0"/>
      <c r="PWW29" s="0"/>
      <c r="PWX29" s="0"/>
      <c r="PWY29" s="0"/>
      <c r="PWZ29" s="0"/>
      <c r="PXA29" s="0"/>
      <c r="PXB29" s="0"/>
      <c r="PXC29" s="0"/>
      <c r="PXD29" s="0"/>
      <c r="PXE29" s="0"/>
      <c r="PXF29" s="0"/>
      <c r="PXG29" s="0"/>
      <c r="PXH29" s="0"/>
      <c r="PXI29" s="0"/>
      <c r="PXJ29" s="0"/>
      <c r="PXK29" s="0"/>
      <c r="PXL29" s="0"/>
      <c r="PXM29" s="0"/>
      <c r="PXN29" s="0"/>
      <c r="PXO29" s="0"/>
      <c r="PXP29" s="0"/>
      <c r="PXQ29" s="0"/>
      <c r="PXR29" s="0"/>
      <c r="PXS29" s="0"/>
      <c r="PXT29" s="0"/>
      <c r="PXU29" s="0"/>
      <c r="PXV29" s="0"/>
      <c r="PXW29" s="0"/>
      <c r="PXX29" s="0"/>
      <c r="PXY29" s="0"/>
      <c r="PXZ29" s="0"/>
      <c r="PYA29" s="0"/>
      <c r="PYB29" s="0"/>
      <c r="PYC29" s="0"/>
      <c r="PYD29" s="0"/>
      <c r="PYE29" s="0"/>
      <c r="PYF29" s="0"/>
      <c r="PYG29" s="0"/>
      <c r="PYH29" s="0"/>
      <c r="PYI29" s="0"/>
      <c r="PYJ29" s="0"/>
      <c r="PYK29" s="0"/>
      <c r="PYL29" s="0"/>
      <c r="PYM29" s="0"/>
      <c r="PYN29" s="0"/>
      <c r="PYO29" s="0"/>
      <c r="PYP29" s="0"/>
      <c r="PYQ29" s="0"/>
      <c r="PYR29" s="0"/>
      <c r="PYS29" s="0"/>
      <c r="PYT29" s="0"/>
      <c r="PYU29" s="0"/>
      <c r="PYV29" s="0"/>
      <c r="PYW29" s="0"/>
      <c r="PYX29" s="0"/>
      <c r="PYY29" s="0"/>
      <c r="PYZ29" s="0"/>
      <c r="PZA29" s="0"/>
      <c r="PZB29" s="0"/>
      <c r="PZC29" s="0"/>
      <c r="PZD29" s="0"/>
      <c r="PZE29" s="0"/>
      <c r="PZF29" s="0"/>
      <c r="PZG29" s="0"/>
      <c r="PZH29" s="0"/>
      <c r="PZI29" s="0"/>
      <c r="PZJ29" s="0"/>
      <c r="PZK29" s="0"/>
      <c r="PZL29" s="0"/>
      <c r="PZM29" s="0"/>
      <c r="PZN29" s="0"/>
      <c r="PZO29" s="0"/>
      <c r="PZP29" s="0"/>
      <c r="PZQ29" s="0"/>
      <c r="PZR29" s="0"/>
      <c r="PZS29" s="0"/>
      <c r="PZT29" s="0"/>
      <c r="PZU29" s="0"/>
      <c r="PZV29" s="0"/>
      <c r="PZW29" s="0"/>
      <c r="PZX29" s="0"/>
      <c r="PZY29" s="0"/>
      <c r="PZZ29" s="0"/>
      <c r="QAA29" s="0"/>
      <c r="QAB29" s="0"/>
      <c r="QAC29" s="0"/>
      <c r="QAD29" s="0"/>
      <c r="QAE29" s="0"/>
      <c r="QAF29" s="0"/>
      <c r="QAG29" s="0"/>
      <c r="QAH29" s="0"/>
      <c r="QAI29" s="0"/>
      <c r="QAJ29" s="0"/>
      <c r="QAK29" s="0"/>
      <c r="QAL29" s="0"/>
      <c r="QAM29" s="0"/>
      <c r="QAN29" s="0"/>
      <c r="QAO29" s="0"/>
      <c r="QAP29" s="0"/>
      <c r="QAQ29" s="0"/>
      <c r="QAR29" s="0"/>
      <c r="QAS29" s="0"/>
      <c r="QAT29" s="0"/>
      <c r="QAU29" s="0"/>
      <c r="QAV29" s="0"/>
      <c r="QAW29" s="0"/>
      <c r="QAX29" s="0"/>
      <c r="QAY29" s="0"/>
      <c r="QAZ29" s="0"/>
      <c r="QBA29" s="0"/>
      <c r="QBB29" s="0"/>
      <c r="QBC29" s="0"/>
      <c r="QBD29" s="0"/>
      <c r="QBE29" s="0"/>
      <c r="QBF29" s="0"/>
      <c r="QBG29" s="0"/>
      <c r="QBH29" s="0"/>
      <c r="QBI29" s="0"/>
      <c r="QBJ29" s="0"/>
      <c r="QBK29" s="0"/>
      <c r="QBL29" s="0"/>
      <c r="QBM29" s="0"/>
      <c r="QBN29" s="0"/>
      <c r="QBO29" s="0"/>
      <c r="QBP29" s="0"/>
      <c r="QBQ29" s="0"/>
      <c r="QBR29" s="0"/>
      <c r="QBS29" s="0"/>
      <c r="QBT29" s="0"/>
      <c r="QBU29" s="0"/>
      <c r="QBV29" s="0"/>
      <c r="QBW29" s="0"/>
      <c r="QBX29" s="0"/>
      <c r="QBY29" s="0"/>
      <c r="QBZ29" s="0"/>
      <c r="QCA29" s="0"/>
      <c r="QCB29" s="0"/>
      <c r="QCC29" s="0"/>
      <c r="QCD29" s="0"/>
      <c r="QCE29" s="0"/>
      <c r="QCF29" s="0"/>
      <c r="QCG29" s="0"/>
      <c r="QCH29" s="0"/>
      <c r="QCI29" s="0"/>
      <c r="QCJ29" s="0"/>
      <c r="QCK29" s="0"/>
      <c r="QCL29" s="0"/>
      <c r="QCM29" s="0"/>
      <c r="QCN29" s="0"/>
      <c r="QCO29" s="0"/>
      <c r="QCP29" s="0"/>
      <c r="QCQ29" s="0"/>
      <c r="QCR29" s="0"/>
      <c r="QCS29" s="0"/>
      <c r="QCT29" s="0"/>
      <c r="QCU29" s="0"/>
      <c r="QCV29" s="0"/>
      <c r="QCW29" s="0"/>
      <c r="QCX29" s="0"/>
      <c r="QCY29" s="0"/>
      <c r="QCZ29" s="0"/>
      <c r="QDA29" s="0"/>
      <c r="QDB29" s="0"/>
      <c r="QDC29" s="0"/>
      <c r="QDD29" s="0"/>
      <c r="QDE29" s="0"/>
      <c r="QDF29" s="0"/>
      <c r="QDG29" s="0"/>
      <c r="QDH29" s="0"/>
      <c r="QDI29" s="0"/>
      <c r="QDJ29" s="0"/>
      <c r="QDK29" s="0"/>
      <c r="QDL29" s="0"/>
      <c r="QDM29" s="0"/>
      <c r="QDN29" s="0"/>
      <c r="QDO29" s="0"/>
      <c r="QDP29" s="0"/>
      <c r="QDQ29" s="0"/>
      <c r="QDR29" s="0"/>
      <c r="QDS29" s="0"/>
      <c r="QDT29" s="0"/>
      <c r="QDU29" s="0"/>
      <c r="QDV29" s="0"/>
      <c r="QDW29" s="0"/>
      <c r="QDX29" s="0"/>
      <c r="QDY29" s="0"/>
      <c r="QDZ29" s="0"/>
      <c r="QEA29" s="0"/>
      <c r="QEB29" s="0"/>
      <c r="QEC29" s="0"/>
      <c r="QED29" s="0"/>
      <c r="QEE29" s="0"/>
      <c r="QEF29" s="0"/>
      <c r="QEG29" s="0"/>
      <c r="QEH29" s="0"/>
      <c r="QEI29" s="0"/>
      <c r="QEJ29" s="0"/>
      <c r="QEK29" s="0"/>
      <c r="QEL29" s="0"/>
      <c r="QEM29" s="0"/>
      <c r="QEN29" s="0"/>
      <c r="QEO29" s="0"/>
      <c r="QEP29" s="0"/>
      <c r="QEQ29" s="0"/>
      <c r="QER29" s="0"/>
      <c r="QES29" s="0"/>
      <c r="QET29" s="0"/>
      <c r="QEU29" s="0"/>
      <c r="QEV29" s="0"/>
      <c r="QEW29" s="0"/>
      <c r="QEX29" s="0"/>
      <c r="QEY29" s="0"/>
      <c r="QEZ29" s="0"/>
      <c r="QFA29" s="0"/>
      <c r="QFB29" s="0"/>
      <c r="QFC29" s="0"/>
      <c r="QFD29" s="0"/>
      <c r="QFE29" s="0"/>
      <c r="QFF29" s="0"/>
      <c r="QFG29" s="0"/>
      <c r="QFH29" s="0"/>
      <c r="QFI29" s="0"/>
      <c r="QFJ29" s="0"/>
      <c r="QFK29" s="0"/>
      <c r="QFL29" s="0"/>
      <c r="QFM29" s="0"/>
      <c r="QFN29" s="0"/>
      <c r="QFO29" s="0"/>
      <c r="QFP29" s="0"/>
      <c r="QFQ29" s="0"/>
      <c r="QFR29" s="0"/>
      <c r="QFS29" s="0"/>
      <c r="QFT29" s="0"/>
      <c r="QFU29" s="0"/>
      <c r="QFV29" s="0"/>
      <c r="QFW29" s="0"/>
      <c r="QFX29" s="0"/>
      <c r="QFY29" s="0"/>
      <c r="QFZ29" s="0"/>
      <c r="QGA29" s="0"/>
      <c r="QGB29" s="0"/>
      <c r="QGC29" s="0"/>
      <c r="QGD29" s="0"/>
      <c r="QGE29" s="0"/>
      <c r="QGF29" s="0"/>
      <c r="QGG29" s="0"/>
      <c r="QGH29" s="0"/>
      <c r="QGI29" s="0"/>
      <c r="QGJ29" s="0"/>
      <c r="QGK29" s="0"/>
      <c r="QGL29" s="0"/>
      <c r="QGM29" s="0"/>
      <c r="QGN29" s="0"/>
      <c r="QGO29" s="0"/>
      <c r="QGP29" s="0"/>
      <c r="QGQ29" s="0"/>
      <c r="QGR29" s="0"/>
      <c r="QGS29" s="0"/>
      <c r="QGT29" s="0"/>
      <c r="QGU29" s="0"/>
      <c r="QGV29" s="0"/>
      <c r="QGW29" s="0"/>
      <c r="QGX29" s="0"/>
      <c r="QGY29" s="0"/>
      <c r="QGZ29" s="0"/>
      <c r="QHA29" s="0"/>
      <c r="QHB29" s="0"/>
      <c r="QHC29" s="0"/>
      <c r="QHD29" s="0"/>
      <c r="QHE29" s="0"/>
      <c r="QHF29" s="0"/>
      <c r="QHG29" s="0"/>
      <c r="QHH29" s="0"/>
      <c r="QHI29" s="0"/>
      <c r="QHJ29" s="0"/>
      <c r="QHK29" s="0"/>
      <c r="QHL29" s="0"/>
      <c r="QHM29" s="0"/>
      <c r="QHN29" s="0"/>
      <c r="QHO29" s="0"/>
      <c r="QHP29" s="0"/>
      <c r="QHQ29" s="0"/>
      <c r="QHR29" s="0"/>
      <c r="QHS29" s="0"/>
      <c r="QHT29" s="0"/>
      <c r="QHU29" s="0"/>
      <c r="QHV29" s="0"/>
      <c r="QHW29" s="0"/>
      <c r="QHX29" s="0"/>
      <c r="QHY29" s="0"/>
      <c r="QHZ29" s="0"/>
      <c r="QIA29" s="0"/>
      <c r="QIB29" s="0"/>
      <c r="QIC29" s="0"/>
      <c r="QID29" s="0"/>
      <c r="QIE29" s="0"/>
      <c r="QIF29" s="0"/>
      <c r="QIG29" s="0"/>
      <c r="QIH29" s="0"/>
      <c r="QII29" s="0"/>
      <c r="QIJ29" s="0"/>
      <c r="QIK29" s="0"/>
      <c r="QIL29" s="0"/>
      <c r="QIM29" s="0"/>
      <c r="QIN29" s="0"/>
      <c r="QIO29" s="0"/>
      <c r="QIP29" s="0"/>
      <c r="QIQ29" s="0"/>
      <c r="QIR29" s="0"/>
      <c r="QIS29" s="0"/>
      <c r="QIT29" s="0"/>
      <c r="QIU29" s="0"/>
      <c r="QIV29" s="0"/>
      <c r="QIW29" s="0"/>
      <c r="QIX29" s="0"/>
      <c r="QIY29" s="0"/>
      <c r="QIZ29" s="0"/>
      <c r="QJA29" s="0"/>
      <c r="QJB29" s="0"/>
      <c r="QJC29" s="0"/>
      <c r="QJD29" s="0"/>
      <c r="QJE29" s="0"/>
      <c r="QJF29" s="0"/>
      <c r="QJG29" s="0"/>
      <c r="QJH29" s="0"/>
      <c r="QJI29" s="0"/>
      <c r="QJJ29" s="0"/>
      <c r="QJK29" s="0"/>
      <c r="QJL29" s="0"/>
      <c r="QJM29" s="0"/>
      <c r="QJN29" s="0"/>
      <c r="QJO29" s="0"/>
      <c r="QJP29" s="0"/>
      <c r="QJQ29" s="0"/>
      <c r="QJR29" s="0"/>
      <c r="QJS29" s="0"/>
      <c r="QJT29" s="0"/>
      <c r="QJU29" s="0"/>
      <c r="QJV29" s="0"/>
      <c r="QJW29" s="0"/>
      <c r="QJX29" s="0"/>
      <c r="QJY29" s="0"/>
      <c r="QJZ29" s="0"/>
      <c r="QKA29" s="0"/>
      <c r="QKB29" s="0"/>
      <c r="QKC29" s="0"/>
      <c r="QKD29" s="0"/>
      <c r="QKE29" s="0"/>
      <c r="QKF29" s="0"/>
      <c r="QKG29" s="0"/>
      <c r="QKH29" s="0"/>
      <c r="QKI29" s="0"/>
      <c r="QKJ29" s="0"/>
      <c r="QKK29" s="0"/>
      <c r="QKL29" s="0"/>
      <c r="QKM29" s="0"/>
      <c r="QKN29" s="0"/>
      <c r="QKO29" s="0"/>
      <c r="QKP29" s="0"/>
      <c r="QKQ29" s="0"/>
      <c r="QKR29" s="0"/>
      <c r="QKS29" s="0"/>
      <c r="QKT29" s="0"/>
      <c r="QKU29" s="0"/>
      <c r="QKV29" s="0"/>
      <c r="QKW29" s="0"/>
      <c r="QKX29" s="0"/>
      <c r="QKY29" s="0"/>
      <c r="QKZ29" s="0"/>
      <c r="QLA29" s="0"/>
      <c r="QLB29" s="0"/>
      <c r="QLC29" s="0"/>
      <c r="QLD29" s="0"/>
      <c r="QLE29" s="0"/>
      <c r="QLF29" s="0"/>
      <c r="QLG29" s="0"/>
      <c r="QLH29" s="0"/>
      <c r="QLI29" s="0"/>
      <c r="QLJ29" s="0"/>
      <c r="QLK29" s="0"/>
      <c r="QLL29" s="0"/>
      <c r="QLM29" s="0"/>
      <c r="QLN29" s="0"/>
      <c r="QLO29" s="0"/>
      <c r="QLP29" s="0"/>
      <c r="QLQ29" s="0"/>
      <c r="QLR29" s="0"/>
      <c r="QLS29" s="0"/>
      <c r="QLT29" s="0"/>
      <c r="QLU29" s="0"/>
      <c r="QLV29" s="0"/>
      <c r="QLW29" s="0"/>
      <c r="QLX29" s="0"/>
      <c r="QLY29" s="0"/>
      <c r="QLZ29" s="0"/>
      <c r="QMA29" s="0"/>
      <c r="QMB29" s="0"/>
      <c r="QMC29" s="0"/>
      <c r="QMD29" s="0"/>
      <c r="QME29" s="0"/>
      <c r="QMF29" s="0"/>
      <c r="QMG29" s="0"/>
      <c r="QMH29" s="0"/>
      <c r="QMI29" s="0"/>
      <c r="QMJ29" s="0"/>
      <c r="QMK29" s="0"/>
      <c r="QML29" s="0"/>
      <c r="QMM29" s="0"/>
      <c r="QMN29" s="0"/>
      <c r="QMO29" s="0"/>
      <c r="QMP29" s="0"/>
      <c r="QMQ29" s="0"/>
      <c r="QMR29" s="0"/>
      <c r="QMS29" s="0"/>
      <c r="QMT29" s="0"/>
      <c r="QMU29" s="0"/>
      <c r="QMV29" s="0"/>
      <c r="QMW29" s="0"/>
      <c r="QMX29" s="0"/>
      <c r="QMY29" s="0"/>
      <c r="QMZ29" s="0"/>
      <c r="QNA29" s="0"/>
      <c r="QNB29" s="0"/>
      <c r="QNC29" s="0"/>
      <c r="QND29" s="0"/>
      <c r="QNE29" s="0"/>
      <c r="QNF29" s="0"/>
      <c r="QNG29" s="0"/>
      <c r="QNH29" s="0"/>
      <c r="QNI29" s="0"/>
      <c r="QNJ29" s="0"/>
      <c r="QNK29" s="0"/>
      <c r="QNL29" s="0"/>
      <c r="QNM29" s="0"/>
      <c r="QNN29" s="0"/>
      <c r="QNO29" s="0"/>
      <c r="QNP29" s="0"/>
      <c r="QNQ29" s="0"/>
      <c r="QNR29" s="0"/>
      <c r="QNS29" s="0"/>
      <c r="QNT29" s="0"/>
      <c r="QNU29" s="0"/>
      <c r="QNV29" s="0"/>
      <c r="QNW29" s="0"/>
      <c r="QNX29" s="0"/>
      <c r="QNY29" s="0"/>
      <c r="QNZ29" s="0"/>
      <c r="QOA29" s="0"/>
      <c r="QOB29" s="0"/>
      <c r="QOC29" s="0"/>
      <c r="QOD29" s="0"/>
      <c r="QOE29" s="0"/>
      <c r="QOF29" s="0"/>
      <c r="QOG29" s="0"/>
      <c r="QOH29" s="0"/>
      <c r="QOI29" s="0"/>
      <c r="QOJ29" s="0"/>
      <c r="QOK29" s="0"/>
      <c r="QOL29" s="0"/>
      <c r="QOM29" s="0"/>
      <c r="QON29" s="0"/>
      <c r="QOO29" s="0"/>
      <c r="QOP29" s="0"/>
      <c r="QOQ29" s="0"/>
      <c r="QOR29" s="0"/>
      <c r="QOS29" s="0"/>
      <c r="QOT29" s="0"/>
      <c r="QOU29" s="0"/>
      <c r="QOV29" s="0"/>
      <c r="QOW29" s="0"/>
      <c r="QOX29" s="0"/>
      <c r="QOY29" s="0"/>
      <c r="QOZ29" s="0"/>
      <c r="QPA29" s="0"/>
      <c r="QPB29" s="0"/>
      <c r="QPC29" s="0"/>
      <c r="QPD29" s="0"/>
      <c r="QPE29" s="0"/>
      <c r="QPF29" s="0"/>
      <c r="QPG29" s="0"/>
      <c r="QPH29" s="0"/>
      <c r="QPI29" s="0"/>
      <c r="QPJ29" s="0"/>
      <c r="QPK29" s="0"/>
      <c r="QPL29" s="0"/>
      <c r="QPM29" s="0"/>
      <c r="QPN29" s="0"/>
      <c r="QPO29" s="0"/>
      <c r="QPP29" s="0"/>
      <c r="QPQ29" s="0"/>
      <c r="QPR29" s="0"/>
      <c r="QPS29" s="0"/>
      <c r="QPT29" s="0"/>
      <c r="QPU29" s="0"/>
      <c r="QPV29" s="0"/>
      <c r="QPW29" s="0"/>
      <c r="QPX29" s="0"/>
      <c r="QPY29" s="0"/>
      <c r="QPZ29" s="0"/>
      <c r="QQA29" s="0"/>
      <c r="QQB29" s="0"/>
      <c r="QQC29" s="0"/>
      <c r="QQD29" s="0"/>
      <c r="QQE29" s="0"/>
      <c r="QQF29" s="0"/>
      <c r="QQG29" s="0"/>
      <c r="QQH29" s="0"/>
      <c r="QQI29" s="0"/>
      <c r="QQJ29" s="0"/>
      <c r="QQK29" s="0"/>
      <c r="QQL29" s="0"/>
      <c r="QQM29" s="0"/>
      <c r="QQN29" s="0"/>
      <c r="QQO29" s="0"/>
      <c r="QQP29" s="0"/>
      <c r="QQQ29" s="0"/>
      <c r="QQR29" s="0"/>
      <c r="QQS29" s="0"/>
      <c r="QQT29" s="0"/>
      <c r="QQU29" s="0"/>
      <c r="QQV29" s="0"/>
      <c r="QQW29" s="0"/>
      <c r="QQX29" s="0"/>
      <c r="QQY29" s="0"/>
      <c r="QQZ29" s="0"/>
      <c r="QRA29" s="0"/>
      <c r="QRB29" s="0"/>
      <c r="QRC29" s="0"/>
      <c r="QRD29" s="0"/>
      <c r="QRE29" s="0"/>
      <c r="QRF29" s="0"/>
      <c r="QRG29" s="0"/>
      <c r="QRH29" s="0"/>
      <c r="QRI29" s="0"/>
      <c r="QRJ29" s="0"/>
      <c r="QRK29" s="0"/>
      <c r="QRL29" s="0"/>
      <c r="QRM29" s="0"/>
      <c r="QRN29" s="0"/>
      <c r="QRO29" s="0"/>
      <c r="QRP29" s="0"/>
      <c r="QRQ29" s="0"/>
      <c r="QRR29" s="0"/>
      <c r="QRS29" s="0"/>
      <c r="QRT29" s="0"/>
      <c r="QRU29" s="0"/>
      <c r="QRV29" s="0"/>
      <c r="QRW29" s="0"/>
      <c r="QRX29" s="0"/>
      <c r="QRY29" s="0"/>
      <c r="QRZ29" s="0"/>
      <c r="QSA29" s="0"/>
      <c r="QSB29" s="0"/>
      <c r="QSC29" s="0"/>
      <c r="QSD29" s="0"/>
      <c r="QSE29" s="0"/>
      <c r="QSF29" s="0"/>
      <c r="QSG29" s="0"/>
      <c r="QSH29" s="0"/>
      <c r="QSI29" s="0"/>
      <c r="QSJ29" s="0"/>
      <c r="QSK29" s="0"/>
      <c r="QSL29" s="0"/>
      <c r="QSM29" s="0"/>
      <c r="QSN29" s="0"/>
      <c r="QSO29" s="0"/>
      <c r="QSP29" s="0"/>
      <c r="QSQ29" s="0"/>
      <c r="QSR29" s="0"/>
      <c r="QSS29" s="0"/>
      <c r="QST29" s="0"/>
      <c r="QSU29" s="0"/>
      <c r="QSV29" s="0"/>
      <c r="QSW29" s="0"/>
      <c r="QSX29" s="0"/>
      <c r="QSY29" s="0"/>
      <c r="QSZ29" s="0"/>
      <c r="QTA29" s="0"/>
      <c r="QTB29" s="0"/>
      <c r="QTC29" s="0"/>
      <c r="QTD29" s="0"/>
      <c r="QTE29" s="0"/>
      <c r="QTF29" s="0"/>
      <c r="QTG29" s="0"/>
      <c r="QTH29" s="0"/>
      <c r="QTI29" s="0"/>
      <c r="QTJ29" s="0"/>
      <c r="QTK29" s="0"/>
      <c r="QTL29" s="0"/>
      <c r="QTM29" s="0"/>
      <c r="QTN29" s="0"/>
      <c r="QTO29" s="0"/>
      <c r="QTP29" s="0"/>
      <c r="QTQ29" s="0"/>
      <c r="QTR29" s="0"/>
      <c r="QTS29" s="0"/>
      <c r="QTT29" s="0"/>
      <c r="QTU29" s="0"/>
      <c r="QTV29" s="0"/>
      <c r="QTW29" s="0"/>
      <c r="QTX29" s="0"/>
      <c r="QTY29" s="0"/>
      <c r="QTZ29" s="0"/>
      <c r="QUA29" s="0"/>
      <c r="QUB29" s="0"/>
      <c r="QUC29" s="0"/>
      <c r="QUD29" s="0"/>
      <c r="QUE29" s="0"/>
      <c r="QUF29" s="0"/>
      <c r="QUG29" s="0"/>
      <c r="QUH29" s="0"/>
      <c r="QUI29" s="0"/>
      <c r="QUJ29" s="0"/>
      <c r="QUK29" s="0"/>
      <c r="QUL29" s="0"/>
      <c r="QUM29" s="0"/>
      <c r="QUN29" s="0"/>
      <c r="QUO29" s="0"/>
      <c r="QUP29" s="0"/>
      <c r="QUQ29" s="0"/>
      <c r="QUR29" s="0"/>
      <c r="QUS29" s="0"/>
      <c r="QUT29" s="0"/>
      <c r="QUU29" s="0"/>
      <c r="QUV29" s="0"/>
      <c r="QUW29" s="0"/>
      <c r="QUX29" s="0"/>
      <c r="QUY29" s="0"/>
      <c r="QUZ29" s="0"/>
      <c r="QVA29" s="0"/>
      <c r="QVB29" s="0"/>
      <c r="QVC29" s="0"/>
      <c r="QVD29" s="0"/>
      <c r="QVE29" s="0"/>
      <c r="QVF29" s="0"/>
      <c r="QVG29" s="0"/>
      <c r="QVH29" s="0"/>
      <c r="QVI29" s="0"/>
      <c r="QVJ29" s="0"/>
      <c r="QVK29" s="0"/>
      <c r="QVL29" s="0"/>
      <c r="QVM29" s="0"/>
      <c r="QVN29" s="0"/>
      <c r="QVO29" s="0"/>
      <c r="QVP29" s="0"/>
      <c r="QVQ29" s="0"/>
      <c r="QVR29" s="0"/>
      <c r="QVS29" s="0"/>
      <c r="QVT29" s="0"/>
      <c r="QVU29" s="0"/>
      <c r="QVV29" s="0"/>
      <c r="QVW29" s="0"/>
      <c r="QVX29" s="0"/>
      <c r="QVY29" s="0"/>
      <c r="QVZ29" s="0"/>
      <c r="QWA29" s="0"/>
      <c r="QWB29" s="0"/>
      <c r="QWC29" s="0"/>
      <c r="QWD29" s="0"/>
      <c r="QWE29" s="0"/>
      <c r="QWF29" s="0"/>
      <c r="QWG29" s="0"/>
      <c r="QWH29" s="0"/>
      <c r="QWI29" s="0"/>
      <c r="QWJ29" s="0"/>
      <c r="QWK29" s="0"/>
      <c r="QWL29" s="0"/>
      <c r="QWM29" s="0"/>
      <c r="QWN29" s="0"/>
      <c r="QWO29" s="0"/>
      <c r="QWP29" s="0"/>
      <c r="QWQ29" s="0"/>
      <c r="QWR29" s="0"/>
      <c r="QWS29" s="0"/>
      <c r="QWT29" s="0"/>
      <c r="QWU29" s="0"/>
      <c r="QWV29" s="0"/>
      <c r="QWW29" s="0"/>
      <c r="QWX29" s="0"/>
      <c r="QWY29" s="0"/>
      <c r="QWZ29" s="0"/>
      <c r="QXA29" s="0"/>
      <c r="QXB29" s="0"/>
      <c r="QXC29" s="0"/>
      <c r="QXD29" s="0"/>
      <c r="QXE29" s="0"/>
      <c r="QXF29" s="0"/>
      <c r="QXG29" s="0"/>
      <c r="QXH29" s="0"/>
      <c r="QXI29" s="0"/>
      <c r="QXJ29" s="0"/>
      <c r="QXK29" s="0"/>
      <c r="QXL29" s="0"/>
      <c r="QXM29" s="0"/>
      <c r="QXN29" s="0"/>
      <c r="QXO29" s="0"/>
      <c r="QXP29" s="0"/>
      <c r="QXQ29" s="0"/>
      <c r="QXR29" s="0"/>
      <c r="QXS29" s="0"/>
      <c r="QXT29" s="0"/>
      <c r="QXU29" s="0"/>
      <c r="QXV29" s="0"/>
      <c r="QXW29" s="0"/>
      <c r="QXX29" s="0"/>
      <c r="QXY29" s="0"/>
      <c r="QXZ29" s="0"/>
      <c r="QYA29" s="0"/>
      <c r="QYB29" s="0"/>
      <c r="QYC29" s="0"/>
      <c r="QYD29" s="0"/>
      <c r="QYE29" s="0"/>
      <c r="QYF29" s="0"/>
      <c r="QYG29" s="0"/>
      <c r="QYH29" s="0"/>
      <c r="QYI29" s="0"/>
      <c r="QYJ29" s="0"/>
      <c r="QYK29" s="0"/>
      <c r="QYL29" s="0"/>
      <c r="QYM29" s="0"/>
      <c r="QYN29" s="0"/>
      <c r="QYO29" s="0"/>
      <c r="QYP29" s="0"/>
      <c r="QYQ29" s="0"/>
      <c r="QYR29" s="0"/>
      <c r="QYS29" s="0"/>
      <c r="QYT29" s="0"/>
      <c r="QYU29" s="0"/>
      <c r="QYV29" s="0"/>
      <c r="QYW29" s="0"/>
      <c r="QYX29" s="0"/>
      <c r="QYY29" s="0"/>
      <c r="QYZ29" s="0"/>
      <c r="QZA29" s="0"/>
      <c r="QZB29" s="0"/>
      <c r="QZC29" s="0"/>
      <c r="QZD29" s="0"/>
      <c r="QZE29" s="0"/>
      <c r="QZF29" s="0"/>
      <c r="QZG29" s="0"/>
      <c r="QZH29" s="0"/>
      <c r="QZI29" s="0"/>
      <c r="QZJ29" s="0"/>
      <c r="QZK29" s="0"/>
      <c r="QZL29" s="0"/>
      <c r="QZM29" s="0"/>
      <c r="QZN29" s="0"/>
      <c r="QZO29" s="0"/>
      <c r="QZP29" s="0"/>
      <c r="QZQ29" s="0"/>
      <c r="QZR29" s="0"/>
      <c r="QZS29" s="0"/>
      <c r="QZT29" s="0"/>
      <c r="QZU29" s="0"/>
      <c r="QZV29" s="0"/>
      <c r="QZW29" s="0"/>
      <c r="QZX29" s="0"/>
      <c r="QZY29" s="0"/>
      <c r="QZZ29" s="0"/>
      <c r="RAA29" s="0"/>
      <c r="RAB29" s="0"/>
      <c r="RAC29" s="0"/>
      <c r="RAD29" s="0"/>
      <c r="RAE29" s="0"/>
      <c r="RAF29" s="0"/>
      <c r="RAG29" s="0"/>
      <c r="RAH29" s="0"/>
      <c r="RAI29" s="0"/>
      <c r="RAJ29" s="0"/>
      <c r="RAK29" s="0"/>
      <c r="RAL29" s="0"/>
      <c r="RAM29" s="0"/>
      <c r="RAN29" s="0"/>
      <c r="RAO29" s="0"/>
      <c r="RAP29" s="0"/>
      <c r="RAQ29" s="0"/>
      <c r="RAR29" s="0"/>
      <c r="RAS29" s="0"/>
      <c r="RAT29" s="0"/>
      <c r="RAU29" s="0"/>
      <c r="RAV29" s="0"/>
      <c r="RAW29" s="0"/>
      <c r="RAX29" s="0"/>
      <c r="RAY29" s="0"/>
      <c r="RAZ29" s="0"/>
      <c r="RBA29" s="0"/>
      <c r="RBB29" s="0"/>
      <c r="RBC29" s="0"/>
      <c r="RBD29" s="0"/>
      <c r="RBE29" s="0"/>
      <c r="RBF29" s="0"/>
      <c r="RBG29" s="0"/>
      <c r="RBH29" s="0"/>
      <c r="RBI29" s="0"/>
      <c r="RBJ29" s="0"/>
      <c r="RBK29" s="0"/>
      <c r="RBL29" s="0"/>
      <c r="RBM29" s="0"/>
      <c r="RBN29" s="0"/>
      <c r="RBO29" s="0"/>
      <c r="RBP29" s="0"/>
      <c r="RBQ29" s="0"/>
      <c r="RBR29" s="0"/>
      <c r="RBS29" s="0"/>
      <c r="RBT29" s="0"/>
      <c r="RBU29" s="0"/>
      <c r="RBV29" s="0"/>
      <c r="RBW29" s="0"/>
      <c r="RBX29" s="0"/>
      <c r="RBY29" s="0"/>
      <c r="RBZ29" s="0"/>
      <c r="RCA29" s="0"/>
      <c r="RCB29" s="0"/>
      <c r="RCC29" s="0"/>
      <c r="RCD29" s="0"/>
      <c r="RCE29" s="0"/>
      <c r="RCF29" s="0"/>
      <c r="RCG29" s="0"/>
      <c r="RCH29" s="0"/>
      <c r="RCI29" s="0"/>
      <c r="RCJ29" s="0"/>
      <c r="RCK29" s="0"/>
      <c r="RCL29" s="0"/>
      <c r="RCM29" s="0"/>
      <c r="RCN29" s="0"/>
      <c r="RCO29" s="0"/>
      <c r="RCP29" s="0"/>
      <c r="RCQ29" s="0"/>
      <c r="RCR29" s="0"/>
      <c r="RCS29" s="0"/>
      <c r="RCT29" s="0"/>
      <c r="RCU29" s="0"/>
      <c r="RCV29" s="0"/>
      <c r="RCW29" s="0"/>
      <c r="RCX29" s="0"/>
      <c r="RCY29" s="0"/>
      <c r="RCZ29" s="0"/>
      <c r="RDA29" s="0"/>
      <c r="RDB29" s="0"/>
      <c r="RDC29" s="0"/>
      <c r="RDD29" s="0"/>
      <c r="RDE29" s="0"/>
      <c r="RDF29" s="0"/>
      <c r="RDG29" s="0"/>
      <c r="RDH29" s="0"/>
      <c r="RDI29" s="0"/>
      <c r="RDJ29" s="0"/>
      <c r="RDK29" s="0"/>
      <c r="RDL29" s="0"/>
      <c r="RDM29" s="0"/>
      <c r="RDN29" s="0"/>
      <c r="RDO29" s="0"/>
      <c r="RDP29" s="0"/>
      <c r="RDQ29" s="0"/>
      <c r="RDR29" s="0"/>
      <c r="RDS29" s="0"/>
      <c r="RDT29" s="0"/>
      <c r="RDU29" s="0"/>
      <c r="RDV29" s="0"/>
      <c r="RDW29" s="0"/>
      <c r="RDX29" s="0"/>
      <c r="RDY29" s="0"/>
      <c r="RDZ29" s="0"/>
      <c r="REA29" s="0"/>
      <c r="REB29" s="0"/>
      <c r="REC29" s="0"/>
      <c r="RED29" s="0"/>
      <c r="REE29" s="0"/>
      <c r="REF29" s="0"/>
      <c r="REG29" s="0"/>
      <c r="REH29" s="0"/>
      <c r="REI29" s="0"/>
      <c r="REJ29" s="0"/>
      <c r="REK29" s="0"/>
      <c r="REL29" s="0"/>
      <c r="REM29" s="0"/>
      <c r="REN29" s="0"/>
      <c r="REO29" s="0"/>
      <c r="REP29" s="0"/>
      <c r="REQ29" s="0"/>
      <c r="RER29" s="0"/>
      <c r="RES29" s="0"/>
      <c r="RET29" s="0"/>
      <c r="REU29" s="0"/>
      <c r="REV29" s="0"/>
      <c r="REW29" s="0"/>
      <c r="REX29" s="0"/>
      <c r="REY29" s="0"/>
      <c r="REZ29" s="0"/>
      <c r="RFA29" s="0"/>
      <c r="RFB29" s="0"/>
      <c r="RFC29" s="0"/>
      <c r="RFD29" s="0"/>
      <c r="RFE29" s="0"/>
      <c r="RFF29" s="0"/>
      <c r="RFG29" s="0"/>
      <c r="RFH29" s="0"/>
      <c r="RFI29" s="0"/>
      <c r="RFJ29" s="0"/>
      <c r="RFK29" s="0"/>
      <c r="RFL29" s="0"/>
      <c r="RFM29" s="0"/>
      <c r="RFN29" s="0"/>
      <c r="RFO29" s="0"/>
      <c r="RFP29" s="0"/>
      <c r="RFQ29" s="0"/>
      <c r="RFR29" s="0"/>
      <c r="RFS29" s="0"/>
      <c r="RFT29" s="0"/>
      <c r="RFU29" s="0"/>
      <c r="RFV29" s="0"/>
      <c r="RFW29" s="0"/>
      <c r="RFX29" s="0"/>
      <c r="RFY29" s="0"/>
      <c r="RFZ29" s="0"/>
      <c r="RGA29" s="0"/>
      <c r="RGB29" s="0"/>
      <c r="RGC29" s="0"/>
      <c r="RGD29" s="0"/>
      <c r="RGE29" s="0"/>
      <c r="RGF29" s="0"/>
      <c r="RGG29" s="0"/>
      <c r="RGH29" s="0"/>
      <c r="RGI29" s="0"/>
      <c r="RGJ29" s="0"/>
      <c r="RGK29" s="0"/>
      <c r="RGL29" s="0"/>
      <c r="RGM29" s="0"/>
      <c r="RGN29" s="0"/>
      <c r="RGO29" s="0"/>
      <c r="RGP29" s="0"/>
      <c r="RGQ29" s="0"/>
      <c r="RGR29" s="0"/>
      <c r="RGS29" s="0"/>
      <c r="RGT29" s="0"/>
      <c r="RGU29" s="0"/>
      <c r="RGV29" s="0"/>
      <c r="RGW29" s="0"/>
      <c r="RGX29" s="0"/>
      <c r="RGY29" s="0"/>
      <c r="RGZ29" s="0"/>
      <c r="RHA29" s="0"/>
      <c r="RHB29" s="0"/>
      <c r="RHC29" s="0"/>
      <c r="RHD29" s="0"/>
      <c r="RHE29" s="0"/>
      <c r="RHF29" s="0"/>
      <c r="RHG29" s="0"/>
      <c r="RHH29" s="0"/>
      <c r="RHI29" s="0"/>
      <c r="RHJ29" s="0"/>
      <c r="RHK29" s="0"/>
      <c r="RHL29" s="0"/>
      <c r="RHM29" s="0"/>
      <c r="RHN29" s="0"/>
      <c r="RHO29" s="0"/>
      <c r="RHP29" s="0"/>
      <c r="RHQ29" s="0"/>
      <c r="RHR29" s="0"/>
      <c r="RHS29" s="0"/>
      <c r="RHT29" s="0"/>
      <c r="RHU29" s="0"/>
      <c r="RHV29" s="0"/>
      <c r="RHW29" s="0"/>
      <c r="RHX29" s="0"/>
      <c r="RHY29" s="0"/>
      <c r="RHZ29" s="0"/>
      <c r="RIA29" s="0"/>
      <c r="RIB29" s="0"/>
      <c r="RIC29" s="0"/>
      <c r="RID29" s="0"/>
      <c r="RIE29" s="0"/>
      <c r="RIF29" s="0"/>
      <c r="RIG29" s="0"/>
      <c r="RIH29" s="0"/>
      <c r="RII29" s="0"/>
      <c r="RIJ29" s="0"/>
      <c r="RIK29" s="0"/>
      <c r="RIL29" s="0"/>
      <c r="RIM29" s="0"/>
      <c r="RIN29" s="0"/>
      <c r="RIO29" s="0"/>
      <c r="RIP29" s="0"/>
      <c r="RIQ29" s="0"/>
      <c r="RIR29" s="0"/>
      <c r="RIS29" s="0"/>
      <c r="RIT29" s="0"/>
      <c r="RIU29" s="0"/>
      <c r="RIV29" s="0"/>
      <c r="RIW29" s="0"/>
      <c r="RIX29" s="0"/>
      <c r="RIY29" s="0"/>
      <c r="RIZ29" s="0"/>
      <c r="RJA29" s="0"/>
      <c r="RJB29" s="0"/>
      <c r="RJC29" s="0"/>
      <c r="RJD29" s="0"/>
      <c r="RJE29" s="0"/>
      <c r="RJF29" s="0"/>
      <c r="RJG29" s="0"/>
      <c r="RJH29" s="0"/>
      <c r="RJI29" s="0"/>
      <c r="RJJ29" s="0"/>
      <c r="RJK29" s="0"/>
      <c r="RJL29" s="0"/>
      <c r="RJM29" s="0"/>
      <c r="RJN29" s="0"/>
      <c r="RJO29" s="0"/>
      <c r="RJP29" s="0"/>
      <c r="RJQ29" s="0"/>
      <c r="RJR29" s="0"/>
      <c r="RJS29" s="0"/>
      <c r="RJT29" s="0"/>
      <c r="RJU29" s="0"/>
      <c r="RJV29" s="0"/>
      <c r="RJW29" s="0"/>
      <c r="RJX29" s="0"/>
      <c r="RJY29" s="0"/>
      <c r="RJZ29" s="0"/>
      <c r="RKA29" s="0"/>
      <c r="RKB29" s="0"/>
      <c r="RKC29" s="0"/>
      <c r="RKD29" s="0"/>
      <c r="RKE29" s="0"/>
      <c r="RKF29" s="0"/>
      <c r="RKG29" s="0"/>
      <c r="RKH29" s="0"/>
      <c r="RKI29" s="0"/>
      <c r="RKJ29" s="0"/>
      <c r="RKK29" s="0"/>
      <c r="RKL29" s="0"/>
      <c r="RKM29" s="0"/>
      <c r="RKN29" s="0"/>
      <c r="RKO29" s="0"/>
      <c r="RKP29" s="0"/>
      <c r="RKQ29" s="0"/>
      <c r="RKR29" s="0"/>
      <c r="RKS29" s="0"/>
      <c r="RKT29" s="0"/>
      <c r="RKU29" s="0"/>
      <c r="RKV29" s="0"/>
      <c r="RKW29" s="0"/>
      <c r="RKX29" s="0"/>
      <c r="RKY29" s="0"/>
      <c r="RKZ29" s="0"/>
      <c r="RLA29" s="0"/>
      <c r="RLB29" s="0"/>
      <c r="RLC29" s="0"/>
      <c r="RLD29" s="0"/>
      <c r="RLE29" s="0"/>
      <c r="RLF29" s="0"/>
      <c r="RLG29" s="0"/>
      <c r="RLH29" s="0"/>
      <c r="RLI29" s="0"/>
      <c r="RLJ29" s="0"/>
      <c r="RLK29" s="0"/>
      <c r="RLL29" s="0"/>
      <c r="RLM29" s="0"/>
      <c r="RLN29" s="0"/>
      <c r="RLO29" s="0"/>
      <c r="RLP29" s="0"/>
      <c r="RLQ29" s="0"/>
      <c r="RLR29" s="0"/>
      <c r="RLS29" s="0"/>
      <c r="RLT29" s="0"/>
      <c r="RLU29" s="0"/>
      <c r="RLV29" s="0"/>
      <c r="RLW29" s="0"/>
      <c r="RLX29" s="0"/>
      <c r="RLY29" s="0"/>
      <c r="RLZ29" s="0"/>
      <c r="RMA29" s="0"/>
      <c r="RMB29" s="0"/>
      <c r="RMC29" s="0"/>
      <c r="RMD29" s="0"/>
      <c r="RME29" s="0"/>
      <c r="RMF29" s="0"/>
      <c r="RMG29" s="0"/>
      <c r="RMH29" s="0"/>
      <c r="RMI29" s="0"/>
      <c r="RMJ29" s="0"/>
      <c r="RMK29" s="0"/>
      <c r="RML29" s="0"/>
      <c r="RMM29" s="0"/>
      <c r="RMN29" s="0"/>
      <c r="RMO29" s="0"/>
      <c r="RMP29" s="0"/>
      <c r="RMQ29" s="0"/>
      <c r="RMR29" s="0"/>
      <c r="RMS29" s="0"/>
      <c r="RMT29" s="0"/>
      <c r="RMU29" s="0"/>
      <c r="RMV29" s="0"/>
      <c r="RMW29" s="0"/>
      <c r="RMX29" s="0"/>
      <c r="RMY29" s="0"/>
      <c r="RMZ29" s="0"/>
      <c r="RNA29" s="0"/>
      <c r="RNB29" s="0"/>
      <c r="RNC29" s="0"/>
      <c r="RND29" s="0"/>
      <c r="RNE29" s="0"/>
      <c r="RNF29" s="0"/>
      <c r="RNG29" s="0"/>
      <c r="RNH29" s="0"/>
      <c r="RNI29" s="0"/>
      <c r="RNJ29" s="0"/>
      <c r="RNK29" s="0"/>
      <c r="RNL29" s="0"/>
      <c r="RNM29" s="0"/>
      <c r="RNN29" s="0"/>
      <c r="RNO29" s="0"/>
      <c r="RNP29" s="0"/>
      <c r="RNQ29" s="0"/>
      <c r="RNR29" s="0"/>
      <c r="RNS29" s="0"/>
      <c r="RNT29" s="0"/>
      <c r="RNU29" s="0"/>
      <c r="RNV29" s="0"/>
      <c r="RNW29" s="0"/>
      <c r="RNX29" s="0"/>
      <c r="RNY29" s="0"/>
      <c r="RNZ29" s="0"/>
      <c r="ROA29" s="0"/>
      <c r="ROB29" s="0"/>
      <c r="ROC29" s="0"/>
      <c r="ROD29" s="0"/>
      <c r="ROE29" s="0"/>
      <c r="ROF29" s="0"/>
      <c r="ROG29" s="0"/>
      <c r="ROH29" s="0"/>
      <c r="ROI29" s="0"/>
      <c r="ROJ29" s="0"/>
      <c r="ROK29" s="0"/>
      <c r="ROL29" s="0"/>
      <c r="ROM29" s="0"/>
      <c r="RON29" s="0"/>
      <c r="ROO29" s="0"/>
      <c r="ROP29" s="0"/>
      <c r="ROQ29" s="0"/>
      <c r="ROR29" s="0"/>
      <c r="ROS29" s="0"/>
      <c r="ROT29" s="0"/>
      <c r="ROU29" s="0"/>
      <c r="ROV29" s="0"/>
      <c r="ROW29" s="0"/>
      <c r="ROX29" s="0"/>
      <c r="ROY29" s="0"/>
      <c r="ROZ29" s="0"/>
      <c r="RPA29" s="0"/>
      <c r="RPB29" s="0"/>
      <c r="RPC29" s="0"/>
      <c r="RPD29" s="0"/>
      <c r="RPE29" s="0"/>
      <c r="RPF29" s="0"/>
      <c r="RPG29" s="0"/>
      <c r="RPH29" s="0"/>
      <c r="RPI29" s="0"/>
      <c r="RPJ29" s="0"/>
      <c r="RPK29" s="0"/>
      <c r="RPL29" s="0"/>
      <c r="RPM29" s="0"/>
      <c r="RPN29" s="0"/>
      <c r="RPO29" s="0"/>
      <c r="RPP29" s="0"/>
      <c r="RPQ29" s="0"/>
      <c r="RPR29" s="0"/>
      <c r="RPS29" s="0"/>
      <c r="RPT29" s="0"/>
      <c r="RPU29" s="0"/>
      <c r="RPV29" s="0"/>
      <c r="RPW29" s="0"/>
      <c r="RPX29" s="0"/>
      <c r="RPY29" s="0"/>
      <c r="RPZ29" s="0"/>
      <c r="RQA29" s="0"/>
      <c r="RQB29" s="0"/>
      <c r="RQC29" s="0"/>
      <c r="RQD29" s="0"/>
      <c r="RQE29" s="0"/>
      <c r="RQF29" s="0"/>
      <c r="RQG29" s="0"/>
      <c r="RQH29" s="0"/>
      <c r="RQI29" s="0"/>
      <c r="RQJ29" s="0"/>
      <c r="RQK29" s="0"/>
      <c r="RQL29" s="0"/>
      <c r="RQM29" s="0"/>
      <c r="RQN29" s="0"/>
      <c r="RQO29" s="0"/>
      <c r="RQP29" s="0"/>
      <c r="RQQ29" s="0"/>
      <c r="RQR29" s="0"/>
      <c r="RQS29" s="0"/>
      <c r="RQT29" s="0"/>
      <c r="RQU29" s="0"/>
      <c r="RQV29" s="0"/>
      <c r="RQW29" s="0"/>
      <c r="RQX29" s="0"/>
      <c r="RQY29" s="0"/>
      <c r="RQZ29" s="0"/>
      <c r="RRA29" s="0"/>
      <c r="RRB29" s="0"/>
      <c r="RRC29" s="0"/>
      <c r="RRD29" s="0"/>
      <c r="RRE29" s="0"/>
      <c r="RRF29" s="0"/>
      <c r="RRG29" s="0"/>
      <c r="RRH29" s="0"/>
      <c r="RRI29" s="0"/>
      <c r="RRJ29" s="0"/>
      <c r="RRK29" s="0"/>
      <c r="RRL29" s="0"/>
      <c r="RRM29" s="0"/>
      <c r="RRN29" s="0"/>
      <c r="RRO29" s="0"/>
      <c r="RRP29" s="0"/>
      <c r="RRQ29" s="0"/>
      <c r="RRR29" s="0"/>
      <c r="RRS29" s="0"/>
      <c r="RRT29" s="0"/>
      <c r="RRU29" s="0"/>
      <c r="RRV29" s="0"/>
      <c r="RRW29" s="0"/>
      <c r="RRX29" s="0"/>
      <c r="RRY29" s="0"/>
      <c r="RRZ29" s="0"/>
      <c r="RSA29" s="0"/>
      <c r="RSB29" s="0"/>
      <c r="RSC29" s="0"/>
      <c r="RSD29" s="0"/>
      <c r="RSE29" s="0"/>
      <c r="RSF29" s="0"/>
      <c r="RSG29" s="0"/>
      <c r="RSH29" s="0"/>
      <c r="RSI29" s="0"/>
      <c r="RSJ29" s="0"/>
      <c r="RSK29" s="0"/>
      <c r="RSL29" s="0"/>
      <c r="RSM29" s="0"/>
      <c r="RSN29" s="0"/>
      <c r="RSO29" s="0"/>
      <c r="RSP29" s="0"/>
      <c r="RSQ29" s="0"/>
      <c r="RSR29" s="0"/>
      <c r="RSS29" s="0"/>
      <c r="RST29" s="0"/>
      <c r="RSU29" s="0"/>
      <c r="RSV29" s="0"/>
      <c r="RSW29" s="0"/>
      <c r="RSX29" s="0"/>
      <c r="RSY29" s="0"/>
      <c r="RSZ29" s="0"/>
      <c r="RTA29" s="0"/>
      <c r="RTB29" s="0"/>
      <c r="RTC29" s="0"/>
      <c r="RTD29" s="0"/>
      <c r="RTE29" s="0"/>
      <c r="RTF29" s="0"/>
      <c r="RTG29" s="0"/>
      <c r="RTH29" s="0"/>
      <c r="RTI29" s="0"/>
      <c r="RTJ29" s="0"/>
      <c r="RTK29" s="0"/>
      <c r="RTL29" s="0"/>
      <c r="RTM29" s="0"/>
      <c r="RTN29" s="0"/>
      <c r="RTO29" s="0"/>
      <c r="RTP29" s="0"/>
      <c r="RTQ29" s="0"/>
      <c r="RTR29" s="0"/>
      <c r="RTS29" s="0"/>
      <c r="RTT29" s="0"/>
      <c r="RTU29" s="0"/>
      <c r="RTV29" s="0"/>
      <c r="RTW29" s="0"/>
      <c r="RTX29" s="0"/>
      <c r="RTY29" s="0"/>
      <c r="RTZ29" s="0"/>
      <c r="RUA29" s="0"/>
      <c r="RUB29" s="0"/>
      <c r="RUC29" s="0"/>
      <c r="RUD29" s="0"/>
      <c r="RUE29" s="0"/>
      <c r="RUF29" s="0"/>
      <c r="RUG29" s="0"/>
      <c r="RUH29" s="0"/>
      <c r="RUI29" s="0"/>
      <c r="RUJ29" s="0"/>
      <c r="RUK29" s="0"/>
      <c r="RUL29" s="0"/>
      <c r="RUM29" s="0"/>
      <c r="RUN29" s="0"/>
      <c r="RUO29" s="0"/>
      <c r="RUP29" s="0"/>
      <c r="RUQ29" s="0"/>
      <c r="RUR29" s="0"/>
      <c r="RUS29" s="0"/>
      <c r="RUT29" s="0"/>
      <c r="RUU29" s="0"/>
      <c r="RUV29" s="0"/>
      <c r="RUW29" s="0"/>
      <c r="RUX29" s="0"/>
      <c r="RUY29" s="0"/>
      <c r="RUZ29" s="0"/>
      <c r="RVA29" s="0"/>
      <c r="RVB29" s="0"/>
      <c r="RVC29" s="0"/>
      <c r="RVD29" s="0"/>
      <c r="RVE29" s="0"/>
      <c r="RVF29" s="0"/>
      <c r="RVG29" s="0"/>
      <c r="RVH29" s="0"/>
      <c r="RVI29" s="0"/>
      <c r="RVJ29" s="0"/>
      <c r="RVK29" s="0"/>
      <c r="RVL29" s="0"/>
      <c r="RVM29" s="0"/>
      <c r="RVN29" s="0"/>
      <c r="RVO29" s="0"/>
      <c r="RVP29" s="0"/>
      <c r="RVQ29" s="0"/>
      <c r="RVR29" s="0"/>
      <c r="RVS29" s="0"/>
      <c r="RVT29" s="0"/>
      <c r="RVU29" s="0"/>
      <c r="RVV29" s="0"/>
      <c r="RVW29" s="0"/>
      <c r="RVX29" s="0"/>
      <c r="RVY29" s="0"/>
      <c r="RVZ29" s="0"/>
      <c r="RWA29" s="0"/>
      <c r="RWB29" s="0"/>
      <c r="RWC29" s="0"/>
      <c r="RWD29" s="0"/>
      <c r="RWE29" s="0"/>
      <c r="RWF29" s="0"/>
      <c r="RWG29" s="0"/>
      <c r="RWH29" s="0"/>
      <c r="RWI29" s="0"/>
      <c r="RWJ29" s="0"/>
      <c r="RWK29" s="0"/>
      <c r="RWL29" s="0"/>
      <c r="RWM29" s="0"/>
      <c r="RWN29" s="0"/>
      <c r="RWO29" s="0"/>
      <c r="RWP29" s="0"/>
      <c r="RWQ29" s="0"/>
      <c r="RWR29" s="0"/>
      <c r="RWS29" s="0"/>
      <c r="RWT29" s="0"/>
      <c r="RWU29" s="0"/>
      <c r="RWV29" s="0"/>
      <c r="RWW29" s="0"/>
      <c r="RWX29" s="0"/>
      <c r="RWY29" s="0"/>
      <c r="RWZ29" s="0"/>
      <c r="RXA29" s="0"/>
      <c r="RXB29" s="0"/>
      <c r="RXC29" s="0"/>
      <c r="RXD29" s="0"/>
      <c r="RXE29" s="0"/>
      <c r="RXF29" s="0"/>
      <c r="RXG29" s="0"/>
      <c r="RXH29" s="0"/>
      <c r="RXI29" s="0"/>
      <c r="RXJ29" s="0"/>
      <c r="RXK29" s="0"/>
      <c r="RXL29" s="0"/>
      <c r="RXM29" s="0"/>
      <c r="RXN29" s="0"/>
      <c r="RXO29" s="0"/>
      <c r="RXP29" s="0"/>
      <c r="RXQ29" s="0"/>
      <c r="RXR29" s="0"/>
      <c r="RXS29" s="0"/>
      <c r="RXT29" s="0"/>
      <c r="RXU29" s="0"/>
      <c r="RXV29" s="0"/>
      <c r="RXW29" s="0"/>
      <c r="RXX29" s="0"/>
      <c r="RXY29" s="0"/>
      <c r="RXZ29" s="0"/>
      <c r="RYA29" s="0"/>
      <c r="RYB29" s="0"/>
      <c r="RYC29" s="0"/>
      <c r="RYD29" s="0"/>
      <c r="RYE29" s="0"/>
      <c r="RYF29" s="0"/>
      <c r="RYG29" s="0"/>
      <c r="RYH29" s="0"/>
      <c r="RYI29" s="0"/>
      <c r="RYJ29" s="0"/>
      <c r="RYK29" s="0"/>
      <c r="RYL29" s="0"/>
      <c r="RYM29" s="0"/>
      <c r="RYN29" s="0"/>
      <c r="RYO29" s="0"/>
      <c r="RYP29" s="0"/>
      <c r="RYQ29" s="0"/>
      <c r="RYR29" s="0"/>
      <c r="RYS29" s="0"/>
      <c r="RYT29" s="0"/>
      <c r="RYU29" s="0"/>
      <c r="RYV29" s="0"/>
      <c r="RYW29" s="0"/>
      <c r="RYX29" s="0"/>
      <c r="RYY29" s="0"/>
      <c r="RYZ29" s="0"/>
      <c r="RZA29" s="0"/>
      <c r="RZB29" s="0"/>
      <c r="RZC29" s="0"/>
      <c r="RZD29" s="0"/>
      <c r="RZE29" s="0"/>
      <c r="RZF29" s="0"/>
      <c r="RZG29" s="0"/>
      <c r="RZH29" s="0"/>
      <c r="RZI29" s="0"/>
      <c r="RZJ29" s="0"/>
      <c r="RZK29" s="0"/>
      <c r="RZL29" s="0"/>
      <c r="RZM29" s="0"/>
      <c r="RZN29" s="0"/>
      <c r="RZO29" s="0"/>
      <c r="RZP29" s="0"/>
      <c r="RZQ29" s="0"/>
      <c r="RZR29" s="0"/>
      <c r="RZS29" s="0"/>
      <c r="RZT29" s="0"/>
      <c r="RZU29" s="0"/>
      <c r="RZV29" s="0"/>
      <c r="RZW29" s="0"/>
      <c r="RZX29" s="0"/>
      <c r="RZY29" s="0"/>
      <c r="RZZ29" s="0"/>
      <c r="SAA29" s="0"/>
      <c r="SAB29" s="0"/>
      <c r="SAC29" s="0"/>
      <c r="SAD29" s="0"/>
      <c r="SAE29" s="0"/>
      <c r="SAF29" s="0"/>
      <c r="SAG29" s="0"/>
      <c r="SAH29" s="0"/>
      <c r="SAI29" s="0"/>
      <c r="SAJ29" s="0"/>
      <c r="SAK29" s="0"/>
      <c r="SAL29" s="0"/>
      <c r="SAM29" s="0"/>
      <c r="SAN29" s="0"/>
      <c r="SAO29" s="0"/>
      <c r="SAP29" s="0"/>
      <c r="SAQ29" s="0"/>
      <c r="SAR29" s="0"/>
      <c r="SAS29" s="0"/>
      <c r="SAT29" s="0"/>
      <c r="SAU29" s="0"/>
      <c r="SAV29" s="0"/>
      <c r="SAW29" s="0"/>
      <c r="SAX29" s="0"/>
      <c r="SAY29" s="0"/>
      <c r="SAZ29" s="0"/>
      <c r="SBA29" s="0"/>
      <c r="SBB29" s="0"/>
      <c r="SBC29" s="0"/>
      <c r="SBD29" s="0"/>
      <c r="SBE29" s="0"/>
      <c r="SBF29" s="0"/>
      <c r="SBG29" s="0"/>
      <c r="SBH29" s="0"/>
      <c r="SBI29" s="0"/>
      <c r="SBJ29" s="0"/>
      <c r="SBK29" s="0"/>
      <c r="SBL29" s="0"/>
      <c r="SBM29" s="0"/>
      <c r="SBN29" s="0"/>
      <c r="SBO29" s="0"/>
      <c r="SBP29" s="0"/>
      <c r="SBQ29" s="0"/>
      <c r="SBR29" s="0"/>
      <c r="SBS29" s="0"/>
      <c r="SBT29" s="0"/>
      <c r="SBU29" s="0"/>
      <c r="SBV29" s="0"/>
      <c r="SBW29" s="0"/>
      <c r="SBX29" s="0"/>
      <c r="SBY29" s="0"/>
      <c r="SBZ29" s="0"/>
      <c r="SCA29" s="0"/>
      <c r="SCB29" s="0"/>
      <c r="SCC29" s="0"/>
      <c r="SCD29" s="0"/>
      <c r="SCE29" s="0"/>
      <c r="SCF29" s="0"/>
      <c r="SCG29" s="0"/>
      <c r="SCH29" s="0"/>
      <c r="SCI29" s="0"/>
      <c r="SCJ29" s="0"/>
      <c r="SCK29" s="0"/>
      <c r="SCL29" s="0"/>
      <c r="SCM29" s="0"/>
      <c r="SCN29" s="0"/>
      <c r="SCO29" s="0"/>
      <c r="SCP29" s="0"/>
      <c r="SCQ29" s="0"/>
      <c r="SCR29" s="0"/>
      <c r="SCS29" s="0"/>
      <c r="SCT29" s="0"/>
      <c r="SCU29" s="0"/>
      <c r="SCV29" s="0"/>
      <c r="SCW29" s="0"/>
      <c r="SCX29" s="0"/>
      <c r="SCY29" s="0"/>
      <c r="SCZ29" s="0"/>
      <c r="SDA29" s="0"/>
      <c r="SDB29" s="0"/>
      <c r="SDC29" s="0"/>
      <c r="SDD29" s="0"/>
      <c r="SDE29" s="0"/>
      <c r="SDF29" s="0"/>
      <c r="SDG29" s="0"/>
      <c r="SDH29" s="0"/>
      <c r="SDI29" s="0"/>
      <c r="SDJ29" s="0"/>
      <c r="SDK29" s="0"/>
      <c r="SDL29" s="0"/>
      <c r="SDM29" s="0"/>
      <c r="SDN29" s="0"/>
      <c r="SDO29" s="0"/>
      <c r="SDP29" s="0"/>
      <c r="SDQ29" s="0"/>
      <c r="SDR29" s="0"/>
      <c r="SDS29" s="0"/>
      <c r="SDT29" s="0"/>
      <c r="SDU29" s="0"/>
      <c r="SDV29" s="0"/>
      <c r="SDW29" s="0"/>
      <c r="SDX29" s="0"/>
      <c r="SDY29" s="0"/>
      <c r="SDZ29" s="0"/>
      <c r="SEA29" s="0"/>
      <c r="SEB29" s="0"/>
      <c r="SEC29" s="0"/>
      <c r="SED29" s="0"/>
      <c r="SEE29" s="0"/>
      <c r="SEF29" s="0"/>
      <c r="SEG29" s="0"/>
      <c r="SEH29" s="0"/>
      <c r="SEI29" s="0"/>
      <c r="SEJ29" s="0"/>
      <c r="SEK29" s="0"/>
      <c r="SEL29" s="0"/>
      <c r="SEM29" s="0"/>
      <c r="SEN29" s="0"/>
      <c r="SEO29" s="0"/>
      <c r="SEP29" s="0"/>
      <c r="SEQ29" s="0"/>
      <c r="SER29" s="0"/>
      <c r="SES29" s="0"/>
      <c r="SET29" s="0"/>
      <c r="SEU29" s="0"/>
      <c r="SEV29" s="0"/>
      <c r="SEW29" s="0"/>
      <c r="SEX29" s="0"/>
      <c r="SEY29" s="0"/>
      <c r="SEZ29" s="0"/>
      <c r="SFA29" s="0"/>
      <c r="SFB29" s="0"/>
      <c r="SFC29" s="0"/>
      <c r="SFD29" s="0"/>
      <c r="SFE29" s="0"/>
      <c r="SFF29" s="0"/>
      <c r="SFG29" s="0"/>
      <c r="SFH29" s="0"/>
      <c r="SFI29" s="0"/>
      <c r="SFJ29" s="0"/>
      <c r="SFK29" s="0"/>
      <c r="SFL29" s="0"/>
      <c r="SFM29" s="0"/>
      <c r="SFN29" s="0"/>
      <c r="SFO29" s="0"/>
      <c r="SFP29" s="0"/>
      <c r="SFQ29" s="0"/>
      <c r="SFR29" s="0"/>
      <c r="SFS29" s="0"/>
      <c r="SFT29" s="0"/>
      <c r="SFU29" s="0"/>
      <c r="SFV29" s="0"/>
      <c r="SFW29" s="0"/>
      <c r="SFX29" s="0"/>
      <c r="SFY29" s="0"/>
      <c r="SFZ29" s="0"/>
      <c r="SGA29" s="0"/>
      <c r="SGB29" s="0"/>
      <c r="SGC29" s="0"/>
      <c r="SGD29" s="0"/>
      <c r="SGE29" s="0"/>
      <c r="SGF29" s="0"/>
      <c r="SGG29" s="0"/>
      <c r="SGH29" s="0"/>
      <c r="SGI29" s="0"/>
      <c r="SGJ29" s="0"/>
      <c r="SGK29" s="0"/>
      <c r="SGL29" s="0"/>
      <c r="SGM29" s="0"/>
      <c r="SGN29" s="0"/>
      <c r="SGO29" s="0"/>
      <c r="SGP29" s="0"/>
      <c r="SGQ29" s="0"/>
      <c r="SGR29" s="0"/>
      <c r="SGS29" s="0"/>
      <c r="SGT29" s="0"/>
      <c r="SGU29" s="0"/>
      <c r="SGV29" s="0"/>
      <c r="SGW29" s="0"/>
      <c r="SGX29" s="0"/>
      <c r="SGY29" s="0"/>
      <c r="SGZ29" s="0"/>
      <c r="SHA29" s="0"/>
      <c r="SHB29" s="0"/>
      <c r="SHC29" s="0"/>
      <c r="SHD29" s="0"/>
      <c r="SHE29" s="0"/>
      <c r="SHF29" s="0"/>
      <c r="SHG29" s="0"/>
      <c r="SHH29" s="0"/>
      <c r="SHI29" s="0"/>
      <c r="SHJ29" s="0"/>
      <c r="SHK29" s="0"/>
      <c r="SHL29" s="0"/>
      <c r="SHM29" s="0"/>
      <c r="SHN29" s="0"/>
      <c r="SHO29" s="0"/>
      <c r="SHP29" s="0"/>
      <c r="SHQ29" s="0"/>
      <c r="SHR29" s="0"/>
      <c r="SHS29" s="0"/>
      <c r="SHT29" s="0"/>
      <c r="SHU29" s="0"/>
      <c r="SHV29" s="0"/>
      <c r="SHW29" s="0"/>
      <c r="SHX29" s="0"/>
      <c r="SHY29" s="0"/>
      <c r="SHZ29" s="0"/>
      <c r="SIA29" s="0"/>
      <c r="SIB29" s="0"/>
      <c r="SIC29" s="0"/>
      <c r="SID29" s="0"/>
      <c r="SIE29" s="0"/>
      <c r="SIF29" s="0"/>
      <c r="SIG29" s="0"/>
      <c r="SIH29" s="0"/>
      <c r="SII29" s="0"/>
      <c r="SIJ29" s="0"/>
      <c r="SIK29" s="0"/>
      <c r="SIL29" s="0"/>
      <c r="SIM29" s="0"/>
      <c r="SIN29" s="0"/>
      <c r="SIO29" s="0"/>
      <c r="SIP29" s="0"/>
      <c r="SIQ29" s="0"/>
      <c r="SIR29" s="0"/>
      <c r="SIS29" s="0"/>
      <c r="SIT29" s="0"/>
      <c r="SIU29" s="0"/>
      <c r="SIV29" s="0"/>
      <c r="SIW29" s="0"/>
      <c r="SIX29" s="0"/>
      <c r="SIY29" s="0"/>
      <c r="SIZ29" s="0"/>
      <c r="SJA29" s="0"/>
      <c r="SJB29" s="0"/>
      <c r="SJC29" s="0"/>
      <c r="SJD29" s="0"/>
      <c r="SJE29" s="0"/>
      <c r="SJF29" s="0"/>
      <c r="SJG29" s="0"/>
      <c r="SJH29" s="0"/>
      <c r="SJI29" s="0"/>
      <c r="SJJ29" s="0"/>
      <c r="SJK29" s="0"/>
      <c r="SJL29" s="0"/>
      <c r="SJM29" s="0"/>
      <c r="SJN29" s="0"/>
      <c r="SJO29" s="0"/>
      <c r="SJP29" s="0"/>
      <c r="SJQ29" s="0"/>
      <c r="SJR29" s="0"/>
      <c r="SJS29" s="0"/>
      <c r="SJT29" s="0"/>
      <c r="SJU29" s="0"/>
      <c r="SJV29" s="0"/>
      <c r="SJW29" s="0"/>
      <c r="SJX29" s="0"/>
      <c r="SJY29" s="0"/>
      <c r="SJZ29" s="0"/>
      <c r="SKA29" s="0"/>
      <c r="SKB29" s="0"/>
      <c r="SKC29" s="0"/>
      <c r="SKD29" s="0"/>
      <c r="SKE29" s="0"/>
      <c r="SKF29" s="0"/>
      <c r="SKG29" s="0"/>
      <c r="SKH29" s="0"/>
      <c r="SKI29" s="0"/>
      <c r="SKJ29" s="0"/>
      <c r="SKK29" s="0"/>
      <c r="SKL29" s="0"/>
      <c r="SKM29" s="0"/>
      <c r="SKN29" s="0"/>
      <c r="SKO29" s="0"/>
      <c r="SKP29" s="0"/>
      <c r="SKQ29" s="0"/>
      <c r="SKR29" s="0"/>
      <c r="SKS29" s="0"/>
      <c r="SKT29" s="0"/>
      <c r="SKU29" s="0"/>
      <c r="SKV29" s="0"/>
      <c r="SKW29" s="0"/>
      <c r="SKX29" s="0"/>
      <c r="SKY29" s="0"/>
      <c r="SKZ29" s="0"/>
      <c r="SLA29" s="0"/>
      <c r="SLB29" s="0"/>
      <c r="SLC29" s="0"/>
      <c r="SLD29" s="0"/>
      <c r="SLE29" s="0"/>
      <c r="SLF29" s="0"/>
      <c r="SLG29" s="0"/>
      <c r="SLH29" s="0"/>
      <c r="SLI29" s="0"/>
      <c r="SLJ29" s="0"/>
      <c r="SLK29" s="0"/>
      <c r="SLL29" s="0"/>
      <c r="SLM29" s="0"/>
      <c r="SLN29" s="0"/>
      <c r="SLO29" s="0"/>
      <c r="SLP29" s="0"/>
      <c r="SLQ29" s="0"/>
      <c r="SLR29" s="0"/>
      <c r="SLS29" s="0"/>
      <c r="SLT29" s="0"/>
      <c r="SLU29" s="0"/>
      <c r="SLV29" s="0"/>
      <c r="SLW29" s="0"/>
      <c r="SLX29" s="0"/>
      <c r="SLY29" s="0"/>
      <c r="SLZ29" s="0"/>
      <c r="SMA29" s="0"/>
      <c r="SMB29" s="0"/>
      <c r="SMC29" s="0"/>
      <c r="SMD29" s="0"/>
      <c r="SME29" s="0"/>
      <c r="SMF29" s="0"/>
      <c r="SMG29" s="0"/>
      <c r="SMH29" s="0"/>
      <c r="SMI29" s="0"/>
      <c r="SMJ29" s="0"/>
      <c r="SMK29" s="0"/>
      <c r="SML29" s="0"/>
      <c r="SMM29" s="0"/>
      <c r="SMN29" s="0"/>
      <c r="SMO29" s="0"/>
      <c r="SMP29" s="0"/>
      <c r="SMQ29" s="0"/>
      <c r="SMR29" s="0"/>
      <c r="SMS29" s="0"/>
      <c r="SMT29" s="0"/>
      <c r="SMU29" s="0"/>
      <c r="SMV29" s="0"/>
      <c r="SMW29" s="0"/>
      <c r="SMX29" s="0"/>
      <c r="SMY29" s="0"/>
      <c r="SMZ29" s="0"/>
      <c r="SNA29" s="0"/>
      <c r="SNB29" s="0"/>
      <c r="SNC29" s="0"/>
      <c r="SND29" s="0"/>
      <c r="SNE29" s="0"/>
      <c r="SNF29" s="0"/>
      <c r="SNG29" s="0"/>
      <c r="SNH29" s="0"/>
      <c r="SNI29" s="0"/>
      <c r="SNJ29" s="0"/>
      <c r="SNK29" s="0"/>
      <c r="SNL29" s="0"/>
      <c r="SNM29" s="0"/>
      <c r="SNN29" s="0"/>
      <c r="SNO29" s="0"/>
      <c r="SNP29" s="0"/>
      <c r="SNQ29" s="0"/>
      <c r="SNR29" s="0"/>
      <c r="SNS29" s="0"/>
      <c r="SNT29" s="0"/>
      <c r="SNU29" s="0"/>
      <c r="SNV29" s="0"/>
      <c r="SNW29" s="0"/>
      <c r="SNX29" s="0"/>
      <c r="SNY29" s="0"/>
      <c r="SNZ29" s="0"/>
      <c r="SOA29" s="0"/>
      <c r="SOB29" s="0"/>
      <c r="SOC29" s="0"/>
      <c r="SOD29" s="0"/>
      <c r="SOE29" s="0"/>
      <c r="SOF29" s="0"/>
      <c r="SOG29" s="0"/>
      <c r="SOH29" s="0"/>
      <c r="SOI29" s="0"/>
      <c r="SOJ29" s="0"/>
      <c r="SOK29" s="0"/>
      <c r="SOL29" s="0"/>
      <c r="SOM29" s="0"/>
      <c r="SON29" s="0"/>
      <c r="SOO29" s="0"/>
      <c r="SOP29" s="0"/>
      <c r="SOQ29" s="0"/>
      <c r="SOR29" s="0"/>
      <c r="SOS29" s="0"/>
      <c r="SOT29" s="0"/>
      <c r="SOU29" s="0"/>
      <c r="SOV29" s="0"/>
      <c r="SOW29" s="0"/>
      <c r="SOX29" s="0"/>
      <c r="SOY29" s="0"/>
      <c r="SOZ29" s="0"/>
      <c r="SPA29" s="0"/>
      <c r="SPB29" s="0"/>
      <c r="SPC29" s="0"/>
      <c r="SPD29" s="0"/>
      <c r="SPE29" s="0"/>
      <c r="SPF29" s="0"/>
      <c r="SPG29" s="0"/>
      <c r="SPH29" s="0"/>
      <c r="SPI29" s="0"/>
      <c r="SPJ29" s="0"/>
      <c r="SPK29" s="0"/>
      <c r="SPL29" s="0"/>
      <c r="SPM29" s="0"/>
      <c r="SPN29" s="0"/>
      <c r="SPO29" s="0"/>
      <c r="SPP29" s="0"/>
      <c r="SPQ29" s="0"/>
      <c r="SPR29" s="0"/>
      <c r="SPS29" s="0"/>
      <c r="SPT29" s="0"/>
      <c r="SPU29" s="0"/>
      <c r="SPV29" s="0"/>
      <c r="SPW29" s="0"/>
      <c r="SPX29" s="0"/>
      <c r="SPY29" s="0"/>
      <c r="SPZ29" s="0"/>
      <c r="SQA29" s="0"/>
      <c r="SQB29" s="0"/>
      <c r="SQC29" s="0"/>
      <c r="SQD29" s="0"/>
      <c r="SQE29" s="0"/>
      <c r="SQF29" s="0"/>
      <c r="SQG29" s="0"/>
      <c r="SQH29" s="0"/>
      <c r="SQI29" s="0"/>
      <c r="SQJ29" s="0"/>
      <c r="SQK29" s="0"/>
      <c r="SQL29" s="0"/>
      <c r="SQM29" s="0"/>
      <c r="SQN29" s="0"/>
      <c r="SQO29" s="0"/>
      <c r="SQP29" s="0"/>
      <c r="SQQ29" s="0"/>
      <c r="SQR29" s="0"/>
      <c r="SQS29" s="0"/>
      <c r="SQT29" s="0"/>
      <c r="SQU29" s="0"/>
      <c r="SQV29" s="0"/>
      <c r="SQW29" s="0"/>
      <c r="SQX29" s="0"/>
      <c r="SQY29" s="0"/>
      <c r="SQZ29" s="0"/>
      <c r="SRA29" s="0"/>
      <c r="SRB29" s="0"/>
      <c r="SRC29" s="0"/>
      <c r="SRD29" s="0"/>
      <c r="SRE29" s="0"/>
      <c r="SRF29" s="0"/>
      <c r="SRG29" s="0"/>
      <c r="SRH29" s="0"/>
      <c r="SRI29" s="0"/>
      <c r="SRJ29" s="0"/>
      <c r="SRK29" s="0"/>
      <c r="SRL29" s="0"/>
      <c r="SRM29" s="0"/>
      <c r="SRN29" s="0"/>
      <c r="SRO29" s="0"/>
      <c r="SRP29" s="0"/>
      <c r="SRQ29" s="0"/>
      <c r="SRR29" s="0"/>
      <c r="SRS29" s="0"/>
      <c r="SRT29" s="0"/>
      <c r="SRU29" s="0"/>
      <c r="SRV29" s="0"/>
      <c r="SRW29" s="0"/>
      <c r="SRX29" s="0"/>
      <c r="SRY29" s="0"/>
      <c r="SRZ29" s="0"/>
      <c r="SSA29" s="0"/>
      <c r="SSB29" s="0"/>
      <c r="SSC29" s="0"/>
      <c r="SSD29" s="0"/>
      <c r="SSE29" s="0"/>
      <c r="SSF29" s="0"/>
      <c r="SSG29" s="0"/>
      <c r="SSH29" s="0"/>
      <c r="SSI29" s="0"/>
      <c r="SSJ29" s="0"/>
      <c r="SSK29" s="0"/>
      <c r="SSL29" s="0"/>
      <c r="SSM29" s="0"/>
      <c r="SSN29" s="0"/>
      <c r="SSO29" s="0"/>
      <c r="SSP29" s="0"/>
      <c r="SSQ29" s="0"/>
      <c r="SSR29" s="0"/>
      <c r="SSS29" s="0"/>
      <c r="SST29" s="0"/>
      <c r="SSU29" s="0"/>
      <c r="SSV29" s="0"/>
      <c r="SSW29" s="0"/>
      <c r="SSX29" s="0"/>
      <c r="SSY29" s="0"/>
      <c r="SSZ29" s="0"/>
      <c r="STA29" s="0"/>
      <c r="STB29" s="0"/>
      <c r="STC29" s="0"/>
      <c r="STD29" s="0"/>
      <c r="STE29" s="0"/>
      <c r="STF29" s="0"/>
      <c r="STG29" s="0"/>
      <c r="STH29" s="0"/>
      <c r="STI29" s="0"/>
      <c r="STJ29" s="0"/>
      <c r="STK29" s="0"/>
      <c r="STL29" s="0"/>
      <c r="STM29" s="0"/>
      <c r="STN29" s="0"/>
      <c r="STO29" s="0"/>
      <c r="STP29" s="0"/>
      <c r="STQ29" s="0"/>
      <c r="STR29" s="0"/>
      <c r="STS29" s="0"/>
      <c r="STT29" s="0"/>
      <c r="STU29" s="0"/>
      <c r="STV29" s="0"/>
      <c r="STW29" s="0"/>
      <c r="STX29" s="0"/>
      <c r="STY29" s="0"/>
      <c r="STZ29" s="0"/>
      <c r="SUA29" s="0"/>
      <c r="SUB29" s="0"/>
      <c r="SUC29" s="0"/>
      <c r="SUD29" s="0"/>
      <c r="SUE29" s="0"/>
      <c r="SUF29" s="0"/>
      <c r="SUG29" s="0"/>
      <c r="SUH29" s="0"/>
      <c r="SUI29" s="0"/>
      <c r="SUJ29" s="0"/>
      <c r="SUK29" s="0"/>
      <c r="SUL29" s="0"/>
      <c r="SUM29" s="0"/>
      <c r="SUN29" s="0"/>
      <c r="SUO29" s="0"/>
      <c r="SUP29" s="0"/>
      <c r="SUQ29" s="0"/>
      <c r="SUR29" s="0"/>
      <c r="SUS29" s="0"/>
      <c r="SUT29" s="0"/>
      <c r="SUU29" s="0"/>
      <c r="SUV29" s="0"/>
      <c r="SUW29" s="0"/>
      <c r="SUX29" s="0"/>
      <c r="SUY29" s="0"/>
      <c r="SUZ29" s="0"/>
      <c r="SVA29" s="0"/>
      <c r="SVB29" s="0"/>
      <c r="SVC29" s="0"/>
      <c r="SVD29" s="0"/>
      <c r="SVE29" s="0"/>
      <c r="SVF29" s="0"/>
      <c r="SVG29" s="0"/>
      <c r="SVH29" s="0"/>
      <c r="SVI29" s="0"/>
      <c r="SVJ29" s="0"/>
      <c r="SVK29" s="0"/>
      <c r="SVL29" s="0"/>
      <c r="SVM29" s="0"/>
      <c r="SVN29" s="0"/>
      <c r="SVO29" s="0"/>
      <c r="SVP29" s="0"/>
      <c r="SVQ29" s="0"/>
      <c r="SVR29" s="0"/>
      <c r="SVS29" s="0"/>
      <c r="SVT29" s="0"/>
      <c r="SVU29" s="0"/>
      <c r="SVV29" s="0"/>
      <c r="SVW29" s="0"/>
      <c r="SVX29" s="0"/>
      <c r="SVY29" s="0"/>
      <c r="SVZ29" s="0"/>
      <c r="SWA29" s="0"/>
      <c r="SWB29" s="0"/>
      <c r="SWC29" s="0"/>
      <c r="SWD29" s="0"/>
      <c r="SWE29" s="0"/>
      <c r="SWF29" s="0"/>
      <c r="SWG29" s="0"/>
      <c r="SWH29" s="0"/>
      <c r="SWI29" s="0"/>
      <c r="SWJ29" s="0"/>
      <c r="SWK29" s="0"/>
      <c r="SWL29" s="0"/>
      <c r="SWM29" s="0"/>
      <c r="SWN29" s="0"/>
      <c r="SWO29" s="0"/>
      <c r="SWP29" s="0"/>
      <c r="SWQ29" s="0"/>
      <c r="SWR29" s="0"/>
      <c r="SWS29" s="0"/>
      <c r="SWT29" s="0"/>
      <c r="SWU29" s="0"/>
      <c r="SWV29" s="0"/>
      <c r="SWW29" s="0"/>
      <c r="SWX29" s="0"/>
      <c r="SWY29" s="0"/>
      <c r="SWZ29" s="0"/>
      <c r="SXA29" s="0"/>
      <c r="SXB29" s="0"/>
      <c r="SXC29" s="0"/>
      <c r="SXD29" s="0"/>
      <c r="SXE29" s="0"/>
      <c r="SXF29" s="0"/>
      <c r="SXG29" s="0"/>
      <c r="SXH29" s="0"/>
      <c r="SXI29" s="0"/>
      <c r="SXJ29" s="0"/>
      <c r="SXK29" s="0"/>
      <c r="SXL29" s="0"/>
      <c r="SXM29" s="0"/>
      <c r="SXN29" s="0"/>
      <c r="SXO29" s="0"/>
      <c r="SXP29" s="0"/>
      <c r="SXQ29" s="0"/>
      <c r="SXR29" s="0"/>
      <c r="SXS29" s="0"/>
      <c r="SXT29" s="0"/>
      <c r="SXU29" s="0"/>
      <c r="SXV29" s="0"/>
      <c r="SXW29" s="0"/>
      <c r="SXX29" s="0"/>
      <c r="SXY29" s="0"/>
      <c r="SXZ29" s="0"/>
      <c r="SYA29" s="0"/>
      <c r="SYB29" s="0"/>
      <c r="SYC29" s="0"/>
      <c r="SYD29" s="0"/>
      <c r="SYE29" s="0"/>
      <c r="SYF29" s="0"/>
      <c r="SYG29" s="0"/>
      <c r="SYH29" s="0"/>
      <c r="SYI29" s="0"/>
      <c r="SYJ29" s="0"/>
      <c r="SYK29" s="0"/>
      <c r="SYL29" s="0"/>
      <c r="SYM29" s="0"/>
      <c r="SYN29" s="0"/>
      <c r="SYO29" s="0"/>
      <c r="SYP29" s="0"/>
      <c r="SYQ29" s="0"/>
      <c r="SYR29" s="0"/>
      <c r="SYS29" s="0"/>
      <c r="SYT29" s="0"/>
      <c r="SYU29" s="0"/>
      <c r="SYV29" s="0"/>
      <c r="SYW29" s="0"/>
      <c r="SYX29" s="0"/>
      <c r="SYY29" s="0"/>
      <c r="SYZ29" s="0"/>
      <c r="SZA29" s="0"/>
      <c r="SZB29" s="0"/>
      <c r="SZC29" s="0"/>
      <c r="SZD29" s="0"/>
      <c r="SZE29" s="0"/>
      <c r="SZF29" s="0"/>
      <c r="SZG29" s="0"/>
      <c r="SZH29" s="0"/>
      <c r="SZI29" s="0"/>
      <c r="SZJ29" s="0"/>
      <c r="SZK29" s="0"/>
      <c r="SZL29" s="0"/>
      <c r="SZM29" s="0"/>
      <c r="SZN29" s="0"/>
      <c r="SZO29" s="0"/>
      <c r="SZP29" s="0"/>
      <c r="SZQ29" s="0"/>
      <c r="SZR29" s="0"/>
      <c r="SZS29" s="0"/>
      <c r="SZT29" s="0"/>
      <c r="SZU29" s="0"/>
      <c r="SZV29" s="0"/>
      <c r="SZW29" s="0"/>
      <c r="SZX29" s="0"/>
      <c r="SZY29" s="0"/>
      <c r="SZZ29" s="0"/>
      <c r="TAA29" s="0"/>
      <c r="TAB29" s="0"/>
      <c r="TAC29" s="0"/>
      <c r="TAD29" s="0"/>
      <c r="TAE29" s="0"/>
      <c r="TAF29" s="0"/>
      <c r="TAG29" s="0"/>
      <c r="TAH29" s="0"/>
      <c r="TAI29" s="0"/>
      <c r="TAJ29" s="0"/>
      <c r="TAK29" s="0"/>
      <c r="TAL29" s="0"/>
      <c r="TAM29" s="0"/>
      <c r="TAN29" s="0"/>
      <c r="TAO29" s="0"/>
      <c r="TAP29" s="0"/>
      <c r="TAQ29" s="0"/>
      <c r="TAR29" s="0"/>
      <c r="TAS29" s="0"/>
      <c r="TAT29" s="0"/>
      <c r="TAU29" s="0"/>
      <c r="TAV29" s="0"/>
      <c r="TAW29" s="0"/>
      <c r="TAX29" s="0"/>
      <c r="TAY29" s="0"/>
      <c r="TAZ29" s="0"/>
      <c r="TBA29" s="0"/>
      <c r="TBB29" s="0"/>
      <c r="TBC29" s="0"/>
      <c r="TBD29" s="0"/>
      <c r="TBE29" s="0"/>
      <c r="TBF29" s="0"/>
      <c r="TBG29" s="0"/>
      <c r="TBH29" s="0"/>
      <c r="TBI29" s="0"/>
      <c r="TBJ29" s="0"/>
      <c r="TBK29" s="0"/>
      <c r="TBL29" s="0"/>
      <c r="TBM29" s="0"/>
      <c r="TBN29" s="0"/>
      <c r="TBO29" s="0"/>
      <c r="TBP29" s="0"/>
      <c r="TBQ29" s="0"/>
      <c r="TBR29" s="0"/>
      <c r="TBS29" s="0"/>
      <c r="TBT29" s="0"/>
      <c r="TBU29" s="0"/>
      <c r="TBV29" s="0"/>
      <c r="TBW29" s="0"/>
      <c r="TBX29" s="0"/>
      <c r="TBY29" s="0"/>
      <c r="TBZ29" s="0"/>
      <c r="TCA29" s="0"/>
      <c r="TCB29" s="0"/>
      <c r="TCC29" s="0"/>
      <c r="TCD29" s="0"/>
      <c r="TCE29" s="0"/>
      <c r="TCF29" s="0"/>
      <c r="TCG29" s="0"/>
      <c r="TCH29" s="0"/>
      <c r="TCI29" s="0"/>
      <c r="TCJ29" s="0"/>
      <c r="TCK29" s="0"/>
      <c r="TCL29" s="0"/>
      <c r="TCM29" s="0"/>
      <c r="TCN29" s="0"/>
      <c r="TCO29" s="0"/>
      <c r="TCP29" s="0"/>
      <c r="TCQ29" s="0"/>
      <c r="TCR29" s="0"/>
      <c r="TCS29" s="0"/>
      <c r="TCT29" s="0"/>
      <c r="TCU29" s="0"/>
      <c r="TCV29" s="0"/>
      <c r="TCW29" s="0"/>
      <c r="TCX29" s="0"/>
      <c r="TCY29" s="0"/>
      <c r="TCZ29" s="0"/>
      <c r="TDA29" s="0"/>
      <c r="TDB29" s="0"/>
      <c r="TDC29" s="0"/>
      <c r="TDD29" s="0"/>
      <c r="TDE29" s="0"/>
      <c r="TDF29" s="0"/>
      <c r="TDG29" s="0"/>
      <c r="TDH29" s="0"/>
      <c r="TDI29" s="0"/>
      <c r="TDJ29" s="0"/>
      <c r="TDK29" s="0"/>
      <c r="TDL29" s="0"/>
      <c r="TDM29" s="0"/>
      <c r="TDN29" s="0"/>
      <c r="TDO29" s="0"/>
      <c r="TDP29" s="0"/>
      <c r="TDQ29" s="0"/>
      <c r="TDR29" s="0"/>
      <c r="TDS29" s="0"/>
      <c r="TDT29" s="0"/>
      <c r="TDU29" s="0"/>
      <c r="TDV29" s="0"/>
      <c r="TDW29" s="0"/>
      <c r="TDX29" s="0"/>
      <c r="TDY29" s="0"/>
      <c r="TDZ29" s="0"/>
      <c r="TEA29" s="0"/>
      <c r="TEB29" s="0"/>
      <c r="TEC29" s="0"/>
      <c r="TED29" s="0"/>
      <c r="TEE29" s="0"/>
      <c r="TEF29" s="0"/>
      <c r="TEG29" s="0"/>
      <c r="TEH29" s="0"/>
      <c r="TEI29" s="0"/>
      <c r="TEJ29" s="0"/>
      <c r="TEK29" s="0"/>
      <c r="TEL29" s="0"/>
      <c r="TEM29" s="0"/>
      <c r="TEN29" s="0"/>
      <c r="TEO29" s="0"/>
      <c r="TEP29" s="0"/>
      <c r="TEQ29" s="0"/>
      <c r="TER29" s="0"/>
      <c r="TES29" s="0"/>
      <c r="TET29" s="0"/>
      <c r="TEU29" s="0"/>
      <c r="TEV29" s="0"/>
      <c r="TEW29" s="0"/>
      <c r="TEX29" s="0"/>
      <c r="TEY29" s="0"/>
      <c r="TEZ29" s="0"/>
      <c r="TFA29" s="0"/>
      <c r="TFB29" s="0"/>
      <c r="TFC29" s="0"/>
      <c r="TFD29" s="0"/>
      <c r="TFE29" s="0"/>
      <c r="TFF29" s="0"/>
      <c r="TFG29" s="0"/>
      <c r="TFH29" s="0"/>
      <c r="TFI29" s="0"/>
      <c r="TFJ29" s="0"/>
      <c r="TFK29" s="0"/>
      <c r="TFL29" s="0"/>
      <c r="TFM29" s="0"/>
      <c r="TFN29" s="0"/>
      <c r="TFO29" s="0"/>
      <c r="TFP29" s="0"/>
      <c r="TFQ29" s="0"/>
      <c r="TFR29" s="0"/>
      <c r="TFS29" s="0"/>
      <c r="TFT29" s="0"/>
      <c r="TFU29" s="0"/>
      <c r="TFV29" s="0"/>
      <c r="TFW29" s="0"/>
      <c r="TFX29" s="0"/>
      <c r="TFY29" s="0"/>
      <c r="TFZ29" s="0"/>
      <c r="TGA29" s="0"/>
      <c r="TGB29" s="0"/>
      <c r="TGC29" s="0"/>
      <c r="TGD29" s="0"/>
      <c r="TGE29" s="0"/>
      <c r="TGF29" s="0"/>
      <c r="TGG29" s="0"/>
      <c r="TGH29" s="0"/>
      <c r="TGI29" s="0"/>
      <c r="TGJ29" s="0"/>
      <c r="TGK29" s="0"/>
      <c r="TGL29" s="0"/>
      <c r="TGM29" s="0"/>
      <c r="TGN29" s="0"/>
      <c r="TGO29" s="0"/>
      <c r="TGP29" s="0"/>
      <c r="TGQ29" s="0"/>
      <c r="TGR29" s="0"/>
      <c r="TGS29" s="0"/>
      <c r="TGT29" s="0"/>
      <c r="TGU29" s="0"/>
      <c r="TGV29" s="0"/>
      <c r="TGW29" s="0"/>
      <c r="TGX29" s="0"/>
      <c r="TGY29" s="0"/>
      <c r="TGZ29" s="0"/>
      <c r="THA29" s="0"/>
      <c r="THB29" s="0"/>
      <c r="THC29" s="0"/>
      <c r="THD29" s="0"/>
      <c r="THE29" s="0"/>
      <c r="THF29" s="0"/>
      <c r="THG29" s="0"/>
      <c r="THH29" s="0"/>
      <c r="THI29" s="0"/>
      <c r="THJ29" s="0"/>
      <c r="THK29" s="0"/>
      <c r="THL29" s="0"/>
      <c r="THM29" s="0"/>
      <c r="THN29" s="0"/>
      <c r="THO29" s="0"/>
      <c r="THP29" s="0"/>
      <c r="THQ29" s="0"/>
      <c r="THR29" s="0"/>
      <c r="THS29" s="0"/>
      <c r="THT29" s="0"/>
      <c r="THU29" s="0"/>
      <c r="THV29" s="0"/>
      <c r="THW29" s="0"/>
      <c r="THX29" s="0"/>
      <c r="THY29" s="0"/>
      <c r="THZ29" s="0"/>
      <c r="TIA29" s="0"/>
      <c r="TIB29" s="0"/>
      <c r="TIC29" s="0"/>
      <c r="TID29" s="0"/>
      <c r="TIE29" s="0"/>
      <c r="TIF29" s="0"/>
      <c r="TIG29" s="0"/>
      <c r="TIH29" s="0"/>
      <c r="TII29" s="0"/>
      <c r="TIJ29" s="0"/>
      <c r="TIK29" s="0"/>
      <c r="TIL29" s="0"/>
      <c r="TIM29" s="0"/>
      <c r="TIN29" s="0"/>
      <c r="TIO29" s="0"/>
      <c r="TIP29" s="0"/>
      <c r="TIQ29" s="0"/>
      <c r="TIR29" s="0"/>
      <c r="TIS29" s="0"/>
      <c r="TIT29" s="0"/>
      <c r="TIU29" s="0"/>
      <c r="TIV29" s="0"/>
      <c r="TIW29" s="0"/>
      <c r="TIX29" s="0"/>
      <c r="TIY29" s="0"/>
      <c r="TIZ29" s="0"/>
      <c r="TJA29" s="0"/>
      <c r="TJB29" s="0"/>
      <c r="TJC29" s="0"/>
      <c r="TJD29" s="0"/>
      <c r="TJE29" s="0"/>
      <c r="TJF29" s="0"/>
      <c r="TJG29" s="0"/>
      <c r="TJH29" s="0"/>
      <c r="TJI29" s="0"/>
      <c r="TJJ29" s="0"/>
      <c r="TJK29" s="0"/>
      <c r="TJL29" s="0"/>
      <c r="TJM29" s="0"/>
      <c r="TJN29" s="0"/>
      <c r="TJO29" s="0"/>
      <c r="TJP29" s="0"/>
      <c r="TJQ29" s="0"/>
      <c r="TJR29" s="0"/>
      <c r="TJS29" s="0"/>
      <c r="TJT29" s="0"/>
      <c r="TJU29" s="0"/>
      <c r="TJV29" s="0"/>
      <c r="TJW29" s="0"/>
      <c r="TJX29" s="0"/>
      <c r="TJY29" s="0"/>
      <c r="TJZ29" s="0"/>
      <c r="TKA29" s="0"/>
      <c r="TKB29" s="0"/>
      <c r="TKC29" s="0"/>
      <c r="TKD29" s="0"/>
      <c r="TKE29" s="0"/>
      <c r="TKF29" s="0"/>
      <c r="TKG29" s="0"/>
      <c r="TKH29" s="0"/>
      <c r="TKI29" s="0"/>
      <c r="TKJ29" s="0"/>
      <c r="TKK29" s="0"/>
      <c r="TKL29" s="0"/>
      <c r="TKM29" s="0"/>
      <c r="TKN29" s="0"/>
      <c r="TKO29" s="0"/>
      <c r="TKP29" s="0"/>
      <c r="TKQ29" s="0"/>
      <c r="TKR29" s="0"/>
      <c r="TKS29" s="0"/>
      <c r="TKT29" s="0"/>
      <c r="TKU29" s="0"/>
      <c r="TKV29" s="0"/>
      <c r="TKW29" s="0"/>
      <c r="TKX29" s="0"/>
      <c r="TKY29" s="0"/>
      <c r="TKZ29" s="0"/>
      <c r="TLA29" s="0"/>
      <c r="TLB29" s="0"/>
      <c r="TLC29" s="0"/>
      <c r="TLD29" s="0"/>
      <c r="TLE29" s="0"/>
      <c r="TLF29" s="0"/>
      <c r="TLG29" s="0"/>
      <c r="TLH29" s="0"/>
      <c r="TLI29" s="0"/>
      <c r="TLJ29" s="0"/>
      <c r="TLK29" s="0"/>
      <c r="TLL29" s="0"/>
      <c r="TLM29" s="0"/>
      <c r="TLN29" s="0"/>
      <c r="TLO29" s="0"/>
      <c r="TLP29" s="0"/>
      <c r="TLQ29" s="0"/>
      <c r="TLR29" s="0"/>
      <c r="TLS29" s="0"/>
      <c r="TLT29" s="0"/>
      <c r="TLU29" s="0"/>
      <c r="TLV29" s="0"/>
      <c r="TLW29" s="0"/>
      <c r="TLX29" s="0"/>
      <c r="TLY29" s="0"/>
      <c r="TLZ29" s="0"/>
      <c r="TMA29" s="0"/>
      <c r="TMB29" s="0"/>
      <c r="TMC29" s="0"/>
      <c r="TMD29" s="0"/>
      <c r="TME29" s="0"/>
      <c r="TMF29" s="0"/>
      <c r="TMG29" s="0"/>
      <c r="TMH29" s="0"/>
      <c r="TMI29" s="0"/>
      <c r="TMJ29" s="0"/>
      <c r="TMK29" s="0"/>
      <c r="TML29" s="0"/>
      <c r="TMM29" s="0"/>
      <c r="TMN29" s="0"/>
      <c r="TMO29" s="0"/>
      <c r="TMP29" s="0"/>
      <c r="TMQ29" s="0"/>
      <c r="TMR29" s="0"/>
      <c r="TMS29" s="0"/>
      <c r="TMT29" s="0"/>
      <c r="TMU29" s="0"/>
      <c r="TMV29" s="0"/>
      <c r="TMW29" s="0"/>
      <c r="TMX29" s="0"/>
      <c r="TMY29" s="0"/>
      <c r="TMZ29" s="0"/>
      <c r="TNA29" s="0"/>
      <c r="TNB29" s="0"/>
      <c r="TNC29" s="0"/>
      <c r="TND29" s="0"/>
      <c r="TNE29" s="0"/>
      <c r="TNF29" s="0"/>
      <c r="TNG29" s="0"/>
      <c r="TNH29" s="0"/>
      <c r="TNI29" s="0"/>
      <c r="TNJ29" s="0"/>
      <c r="TNK29" s="0"/>
      <c r="TNL29" s="0"/>
      <c r="TNM29" s="0"/>
      <c r="TNN29" s="0"/>
      <c r="TNO29" s="0"/>
      <c r="TNP29" s="0"/>
      <c r="TNQ29" s="0"/>
      <c r="TNR29" s="0"/>
      <c r="TNS29" s="0"/>
      <c r="TNT29" s="0"/>
      <c r="TNU29" s="0"/>
      <c r="TNV29" s="0"/>
      <c r="TNW29" s="0"/>
      <c r="TNX29" s="0"/>
      <c r="TNY29" s="0"/>
      <c r="TNZ29" s="0"/>
      <c r="TOA29" s="0"/>
      <c r="TOB29" s="0"/>
      <c r="TOC29" s="0"/>
      <c r="TOD29" s="0"/>
      <c r="TOE29" s="0"/>
      <c r="TOF29" s="0"/>
      <c r="TOG29" s="0"/>
      <c r="TOH29" s="0"/>
      <c r="TOI29" s="0"/>
      <c r="TOJ29" s="0"/>
      <c r="TOK29" s="0"/>
      <c r="TOL29" s="0"/>
      <c r="TOM29" s="0"/>
      <c r="TON29" s="0"/>
      <c r="TOO29" s="0"/>
      <c r="TOP29" s="0"/>
      <c r="TOQ29" s="0"/>
      <c r="TOR29" s="0"/>
      <c r="TOS29" s="0"/>
      <c r="TOT29" s="0"/>
      <c r="TOU29" s="0"/>
      <c r="TOV29" s="0"/>
      <c r="TOW29" s="0"/>
      <c r="TOX29" s="0"/>
      <c r="TOY29" s="0"/>
      <c r="TOZ29" s="0"/>
      <c r="TPA29" s="0"/>
      <c r="TPB29" s="0"/>
      <c r="TPC29" s="0"/>
      <c r="TPD29" s="0"/>
      <c r="TPE29" s="0"/>
      <c r="TPF29" s="0"/>
      <c r="TPG29" s="0"/>
      <c r="TPH29" s="0"/>
      <c r="TPI29" s="0"/>
      <c r="TPJ29" s="0"/>
      <c r="TPK29" s="0"/>
      <c r="TPL29" s="0"/>
      <c r="TPM29" s="0"/>
      <c r="TPN29" s="0"/>
      <c r="TPO29" s="0"/>
      <c r="TPP29" s="0"/>
      <c r="TPQ29" s="0"/>
      <c r="TPR29" s="0"/>
      <c r="TPS29" s="0"/>
      <c r="TPT29" s="0"/>
      <c r="TPU29" s="0"/>
      <c r="TPV29" s="0"/>
      <c r="TPW29" s="0"/>
      <c r="TPX29" s="0"/>
      <c r="TPY29" s="0"/>
      <c r="TPZ29" s="0"/>
      <c r="TQA29" s="0"/>
      <c r="TQB29" s="0"/>
      <c r="TQC29" s="0"/>
      <c r="TQD29" s="0"/>
      <c r="TQE29" s="0"/>
      <c r="TQF29" s="0"/>
      <c r="TQG29" s="0"/>
      <c r="TQH29" s="0"/>
      <c r="TQI29" s="0"/>
      <c r="TQJ29" s="0"/>
      <c r="TQK29" s="0"/>
      <c r="TQL29" s="0"/>
      <c r="TQM29" s="0"/>
      <c r="TQN29" s="0"/>
      <c r="TQO29" s="0"/>
      <c r="TQP29" s="0"/>
      <c r="TQQ29" s="0"/>
      <c r="TQR29" s="0"/>
      <c r="TQS29" s="0"/>
      <c r="TQT29" s="0"/>
      <c r="TQU29" s="0"/>
      <c r="TQV29" s="0"/>
      <c r="TQW29" s="0"/>
      <c r="TQX29" s="0"/>
      <c r="TQY29" s="0"/>
      <c r="TQZ29" s="0"/>
      <c r="TRA29" s="0"/>
      <c r="TRB29" s="0"/>
      <c r="TRC29" s="0"/>
      <c r="TRD29" s="0"/>
      <c r="TRE29" s="0"/>
      <c r="TRF29" s="0"/>
      <c r="TRG29" s="0"/>
      <c r="TRH29" s="0"/>
      <c r="TRI29" s="0"/>
      <c r="TRJ29" s="0"/>
      <c r="TRK29" s="0"/>
      <c r="TRL29" s="0"/>
      <c r="TRM29" s="0"/>
      <c r="TRN29" s="0"/>
      <c r="TRO29" s="0"/>
      <c r="TRP29" s="0"/>
      <c r="TRQ29" s="0"/>
      <c r="TRR29" s="0"/>
      <c r="TRS29" s="0"/>
      <c r="TRT29" s="0"/>
      <c r="TRU29" s="0"/>
      <c r="TRV29" s="0"/>
      <c r="TRW29" s="0"/>
      <c r="TRX29" s="0"/>
      <c r="TRY29" s="0"/>
      <c r="TRZ29" s="0"/>
      <c r="TSA29" s="0"/>
      <c r="TSB29" s="0"/>
      <c r="TSC29" s="0"/>
      <c r="TSD29" s="0"/>
      <c r="TSE29" s="0"/>
      <c r="TSF29" s="0"/>
      <c r="TSG29" s="0"/>
      <c r="TSH29" s="0"/>
      <c r="TSI29" s="0"/>
      <c r="TSJ29" s="0"/>
      <c r="TSK29" s="0"/>
      <c r="TSL29" s="0"/>
      <c r="TSM29" s="0"/>
      <c r="TSN29" s="0"/>
      <c r="TSO29" s="0"/>
      <c r="TSP29" s="0"/>
      <c r="TSQ29" s="0"/>
      <c r="TSR29" s="0"/>
      <c r="TSS29" s="0"/>
      <c r="TST29" s="0"/>
      <c r="TSU29" s="0"/>
      <c r="TSV29" s="0"/>
      <c r="TSW29" s="0"/>
      <c r="TSX29" s="0"/>
      <c r="TSY29" s="0"/>
      <c r="TSZ29" s="0"/>
      <c r="TTA29" s="0"/>
      <c r="TTB29" s="0"/>
      <c r="TTC29" s="0"/>
      <c r="TTD29" s="0"/>
      <c r="TTE29" s="0"/>
      <c r="TTF29" s="0"/>
      <c r="TTG29" s="0"/>
      <c r="TTH29" s="0"/>
      <c r="TTI29" s="0"/>
      <c r="TTJ29" s="0"/>
      <c r="TTK29" s="0"/>
      <c r="TTL29" s="0"/>
      <c r="TTM29" s="0"/>
      <c r="TTN29" s="0"/>
      <c r="TTO29" s="0"/>
      <c r="TTP29" s="0"/>
      <c r="TTQ29" s="0"/>
      <c r="TTR29" s="0"/>
      <c r="TTS29" s="0"/>
      <c r="TTT29" s="0"/>
      <c r="TTU29" s="0"/>
      <c r="TTV29" s="0"/>
      <c r="TTW29" s="0"/>
      <c r="TTX29" s="0"/>
      <c r="TTY29" s="0"/>
      <c r="TTZ29" s="0"/>
      <c r="TUA29" s="0"/>
      <c r="TUB29" s="0"/>
      <c r="TUC29" s="0"/>
      <c r="TUD29" s="0"/>
      <c r="TUE29" s="0"/>
      <c r="TUF29" s="0"/>
      <c r="TUG29" s="0"/>
      <c r="TUH29" s="0"/>
      <c r="TUI29" s="0"/>
      <c r="TUJ29" s="0"/>
      <c r="TUK29" s="0"/>
      <c r="TUL29" s="0"/>
      <c r="TUM29" s="0"/>
      <c r="TUN29" s="0"/>
      <c r="TUO29" s="0"/>
      <c r="TUP29" s="0"/>
      <c r="TUQ29" s="0"/>
      <c r="TUR29" s="0"/>
      <c r="TUS29" s="0"/>
      <c r="TUT29" s="0"/>
      <c r="TUU29" s="0"/>
      <c r="TUV29" s="0"/>
      <c r="TUW29" s="0"/>
      <c r="TUX29" s="0"/>
      <c r="TUY29" s="0"/>
      <c r="TUZ29" s="0"/>
      <c r="TVA29" s="0"/>
      <c r="TVB29" s="0"/>
      <c r="TVC29" s="0"/>
      <c r="TVD29" s="0"/>
      <c r="TVE29" s="0"/>
      <c r="TVF29" s="0"/>
      <c r="TVG29" s="0"/>
      <c r="TVH29" s="0"/>
      <c r="TVI29" s="0"/>
      <c r="TVJ29" s="0"/>
      <c r="TVK29" s="0"/>
      <c r="TVL29" s="0"/>
      <c r="TVM29" s="0"/>
      <c r="TVN29" s="0"/>
      <c r="TVO29" s="0"/>
      <c r="TVP29" s="0"/>
      <c r="TVQ29" s="0"/>
      <c r="TVR29" s="0"/>
      <c r="TVS29" s="0"/>
      <c r="TVT29" s="0"/>
      <c r="TVU29" s="0"/>
      <c r="TVV29" s="0"/>
      <c r="TVW29" s="0"/>
      <c r="TVX29" s="0"/>
      <c r="TVY29" s="0"/>
      <c r="TVZ29" s="0"/>
      <c r="TWA29" s="0"/>
      <c r="TWB29" s="0"/>
      <c r="TWC29" s="0"/>
      <c r="TWD29" s="0"/>
      <c r="TWE29" s="0"/>
      <c r="TWF29" s="0"/>
      <c r="TWG29" s="0"/>
      <c r="TWH29" s="0"/>
      <c r="TWI29" s="0"/>
      <c r="TWJ29" s="0"/>
      <c r="TWK29" s="0"/>
      <c r="TWL29" s="0"/>
      <c r="TWM29" s="0"/>
      <c r="TWN29" s="0"/>
      <c r="TWO29" s="0"/>
      <c r="TWP29" s="0"/>
      <c r="TWQ29" s="0"/>
      <c r="TWR29" s="0"/>
      <c r="TWS29" s="0"/>
      <c r="TWT29" s="0"/>
      <c r="TWU29" s="0"/>
      <c r="TWV29" s="0"/>
      <c r="TWW29" s="0"/>
      <c r="TWX29" s="0"/>
      <c r="TWY29" s="0"/>
      <c r="TWZ29" s="0"/>
      <c r="TXA29" s="0"/>
      <c r="TXB29" s="0"/>
      <c r="TXC29" s="0"/>
      <c r="TXD29" s="0"/>
      <c r="TXE29" s="0"/>
      <c r="TXF29" s="0"/>
      <c r="TXG29" s="0"/>
      <c r="TXH29" s="0"/>
      <c r="TXI29" s="0"/>
      <c r="TXJ29" s="0"/>
      <c r="TXK29" s="0"/>
      <c r="TXL29" s="0"/>
      <c r="TXM29" s="0"/>
      <c r="TXN29" s="0"/>
      <c r="TXO29" s="0"/>
      <c r="TXP29" s="0"/>
      <c r="TXQ29" s="0"/>
      <c r="TXR29" s="0"/>
      <c r="TXS29" s="0"/>
      <c r="TXT29" s="0"/>
      <c r="TXU29" s="0"/>
      <c r="TXV29" s="0"/>
      <c r="TXW29" s="0"/>
      <c r="TXX29" s="0"/>
      <c r="TXY29" s="0"/>
      <c r="TXZ29" s="0"/>
      <c r="TYA29" s="0"/>
      <c r="TYB29" s="0"/>
      <c r="TYC29" s="0"/>
      <c r="TYD29" s="0"/>
      <c r="TYE29" s="0"/>
      <c r="TYF29" s="0"/>
      <c r="TYG29" s="0"/>
      <c r="TYH29" s="0"/>
      <c r="TYI29" s="0"/>
      <c r="TYJ29" s="0"/>
      <c r="TYK29" s="0"/>
      <c r="TYL29" s="0"/>
      <c r="TYM29" s="0"/>
      <c r="TYN29" s="0"/>
      <c r="TYO29" s="0"/>
      <c r="TYP29" s="0"/>
      <c r="TYQ29" s="0"/>
      <c r="TYR29" s="0"/>
      <c r="TYS29" s="0"/>
      <c r="TYT29" s="0"/>
      <c r="TYU29" s="0"/>
      <c r="TYV29" s="0"/>
      <c r="TYW29" s="0"/>
      <c r="TYX29" s="0"/>
      <c r="TYY29" s="0"/>
      <c r="TYZ29" s="0"/>
      <c r="TZA29" s="0"/>
      <c r="TZB29" s="0"/>
      <c r="TZC29" s="0"/>
      <c r="TZD29" s="0"/>
      <c r="TZE29" s="0"/>
      <c r="TZF29" s="0"/>
      <c r="TZG29" s="0"/>
      <c r="TZH29" s="0"/>
      <c r="TZI29" s="0"/>
      <c r="TZJ29" s="0"/>
      <c r="TZK29" s="0"/>
      <c r="TZL29" s="0"/>
      <c r="TZM29" s="0"/>
      <c r="TZN29" s="0"/>
      <c r="TZO29" s="0"/>
      <c r="TZP29" s="0"/>
      <c r="TZQ29" s="0"/>
      <c r="TZR29" s="0"/>
      <c r="TZS29" s="0"/>
      <c r="TZT29" s="0"/>
      <c r="TZU29" s="0"/>
      <c r="TZV29" s="0"/>
      <c r="TZW29" s="0"/>
      <c r="TZX29" s="0"/>
      <c r="TZY29" s="0"/>
      <c r="TZZ29" s="0"/>
      <c r="UAA29" s="0"/>
      <c r="UAB29" s="0"/>
      <c r="UAC29" s="0"/>
      <c r="UAD29" s="0"/>
      <c r="UAE29" s="0"/>
      <c r="UAF29" s="0"/>
      <c r="UAG29" s="0"/>
      <c r="UAH29" s="0"/>
      <c r="UAI29" s="0"/>
      <c r="UAJ29" s="0"/>
      <c r="UAK29" s="0"/>
      <c r="UAL29" s="0"/>
      <c r="UAM29" s="0"/>
      <c r="UAN29" s="0"/>
      <c r="UAO29" s="0"/>
      <c r="UAP29" s="0"/>
      <c r="UAQ29" s="0"/>
      <c r="UAR29" s="0"/>
      <c r="UAS29" s="0"/>
      <c r="UAT29" s="0"/>
      <c r="UAU29" s="0"/>
      <c r="UAV29" s="0"/>
      <c r="UAW29" s="0"/>
      <c r="UAX29" s="0"/>
      <c r="UAY29" s="0"/>
      <c r="UAZ29" s="0"/>
      <c r="UBA29" s="0"/>
      <c r="UBB29" s="0"/>
      <c r="UBC29" s="0"/>
      <c r="UBD29" s="0"/>
      <c r="UBE29" s="0"/>
      <c r="UBF29" s="0"/>
      <c r="UBG29" s="0"/>
      <c r="UBH29" s="0"/>
      <c r="UBI29" s="0"/>
      <c r="UBJ29" s="0"/>
      <c r="UBK29" s="0"/>
      <c r="UBL29" s="0"/>
      <c r="UBM29" s="0"/>
      <c r="UBN29" s="0"/>
      <c r="UBO29" s="0"/>
      <c r="UBP29" s="0"/>
      <c r="UBQ29" s="0"/>
      <c r="UBR29" s="0"/>
      <c r="UBS29" s="0"/>
      <c r="UBT29" s="0"/>
      <c r="UBU29" s="0"/>
      <c r="UBV29" s="0"/>
      <c r="UBW29" s="0"/>
      <c r="UBX29" s="0"/>
      <c r="UBY29" s="0"/>
      <c r="UBZ29" s="0"/>
      <c r="UCA29" s="0"/>
      <c r="UCB29" s="0"/>
      <c r="UCC29" s="0"/>
      <c r="UCD29" s="0"/>
      <c r="UCE29" s="0"/>
      <c r="UCF29" s="0"/>
      <c r="UCG29" s="0"/>
      <c r="UCH29" s="0"/>
      <c r="UCI29" s="0"/>
      <c r="UCJ29" s="0"/>
      <c r="UCK29" s="0"/>
      <c r="UCL29" s="0"/>
      <c r="UCM29" s="0"/>
      <c r="UCN29" s="0"/>
      <c r="UCO29" s="0"/>
      <c r="UCP29" s="0"/>
      <c r="UCQ29" s="0"/>
      <c r="UCR29" s="0"/>
      <c r="UCS29" s="0"/>
      <c r="UCT29" s="0"/>
      <c r="UCU29" s="0"/>
      <c r="UCV29" s="0"/>
      <c r="UCW29" s="0"/>
      <c r="UCX29" s="0"/>
      <c r="UCY29" s="0"/>
      <c r="UCZ29" s="0"/>
      <c r="UDA29" s="0"/>
      <c r="UDB29" s="0"/>
      <c r="UDC29" s="0"/>
      <c r="UDD29" s="0"/>
      <c r="UDE29" s="0"/>
      <c r="UDF29" s="0"/>
      <c r="UDG29" s="0"/>
      <c r="UDH29" s="0"/>
      <c r="UDI29" s="0"/>
      <c r="UDJ29" s="0"/>
      <c r="UDK29" s="0"/>
      <c r="UDL29" s="0"/>
      <c r="UDM29" s="0"/>
      <c r="UDN29" s="0"/>
      <c r="UDO29" s="0"/>
      <c r="UDP29" s="0"/>
      <c r="UDQ29" s="0"/>
      <c r="UDR29" s="0"/>
      <c r="UDS29" s="0"/>
      <c r="UDT29" s="0"/>
      <c r="UDU29" s="0"/>
      <c r="UDV29" s="0"/>
      <c r="UDW29" s="0"/>
      <c r="UDX29" s="0"/>
      <c r="UDY29" s="0"/>
      <c r="UDZ29" s="0"/>
      <c r="UEA29" s="0"/>
      <c r="UEB29" s="0"/>
      <c r="UEC29" s="0"/>
      <c r="UED29" s="0"/>
      <c r="UEE29" s="0"/>
      <c r="UEF29" s="0"/>
      <c r="UEG29" s="0"/>
      <c r="UEH29" s="0"/>
      <c r="UEI29" s="0"/>
      <c r="UEJ29" s="0"/>
      <c r="UEK29" s="0"/>
      <c r="UEL29" s="0"/>
      <c r="UEM29" s="0"/>
      <c r="UEN29" s="0"/>
      <c r="UEO29" s="0"/>
      <c r="UEP29" s="0"/>
      <c r="UEQ29" s="0"/>
      <c r="UER29" s="0"/>
      <c r="UES29" s="0"/>
      <c r="UET29" s="0"/>
      <c r="UEU29" s="0"/>
      <c r="UEV29" s="0"/>
      <c r="UEW29" s="0"/>
      <c r="UEX29" s="0"/>
      <c r="UEY29" s="0"/>
      <c r="UEZ29" s="0"/>
      <c r="UFA29" s="0"/>
      <c r="UFB29" s="0"/>
      <c r="UFC29" s="0"/>
      <c r="UFD29" s="0"/>
      <c r="UFE29" s="0"/>
      <c r="UFF29" s="0"/>
      <c r="UFG29" s="0"/>
      <c r="UFH29" s="0"/>
      <c r="UFI29" s="0"/>
      <c r="UFJ29" s="0"/>
      <c r="UFK29" s="0"/>
      <c r="UFL29" s="0"/>
      <c r="UFM29" s="0"/>
      <c r="UFN29" s="0"/>
      <c r="UFO29" s="0"/>
      <c r="UFP29" s="0"/>
      <c r="UFQ29" s="0"/>
      <c r="UFR29" s="0"/>
      <c r="UFS29" s="0"/>
      <c r="UFT29" s="0"/>
      <c r="UFU29" s="0"/>
      <c r="UFV29" s="0"/>
      <c r="UFW29" s="0"/>
      <c r="UFX29" s="0"/>
      <c r="UFY29" s="0"/>
      <c r="UFZ29" s="0"/>
      <c r="UGA29" s="0"/>
      <c r="UGB29" s="0"/>
      <c r="UGC29" s="0"/>
      <c r="UGD29" s="0"/>
      <c r="UGE29" s="0"/>
      <c r="UGF29" s="0"/>
      <c r="UGG29" s="0"/>
      <c r="UGH29" s="0"/>
      <c r="UGI29" s="0"/>
      <c r="UGJ29" s="0"/>
      <c r="UGK29" s="0"/>
      <c r="UGL29" s="0"/>
      <c r="UGM29" s="0"/>
      <c r="UGN29" s="0"/>
      <c r="UGO29" s="0"/>
      <c r="UGP29" s="0"/>
      <c r="UGQ29" s="0"/>
      <c r="UGR29" s="0"/>
      <c r="UGS29" s="0"/>
      <c r="UGT29" s="0"/>
      <c r="UGU29" s="0"/>
      <c r="UGV29" s="0"/>
      <c r="UGW29" s="0"/>
      <c r="UGX29" s="0"/>
      <c r="UGY29" s="0"/>
      <c r="UGZ29" s="0"/>
      <c r="UHA29" s="0"/>
      <c r="UHB29" s="0"/>
      <c r="UHC29" s="0"/>
      <c r="UHD29" s="0"/>
      <c r="UHE29" s="0"/>
      <c r="UHF29" s="0"/>
      <c r="UHG29" s="0"/>
      <c r="UHH29" s="0"/>
      <c r="UHI29" s="0"/>
      <c r="UHJ29" s="0"/>
      <c r="UHK29" s="0"/>
      <c r="UHL29" s="0"/>
      <c r="UHM29" s="0"/>
      <c r="UHN29" s="0"/>
      <c r="UHO29" s="0"/>
      <c r="UHP29" s="0"/>
      <c r="UHQ29" s="0"/>
      <c r="UHR29" s="0"/>
      <c r="UHS29" s="0"/>
      <c r="UHT29" s="0"/>
      <c r="UHU29" s="0"/>
      <c r="UHV29" s="0"/>
      <c r="UHW29" s="0"/>
      <c r="UHX29" s="0"/>
      <c r="UHY29" s="0"/>
      <c r="UHZ29" s="0"/>
      <c r="UIA29" s="0"/>
      <c r="UIB29" s="0"/>
      <c r="UIC29" s="0"/>
      <c r="UID29" s="0"/>
      <c r="UIE29" s="0"/>
      <c r="UIF29" s="0"/>
      <c r="UIG29" s="0"/>
      <c r="UIH29" s="0"/>
      <c r="UII29" s="0"/>
      <c r="UIJ29" s="0"/>
      <c r="UIK29" s="0"/>
      <c r="UIL29" s="0"/>
      <c r="UIM29" s="0"/>
      <c r="UIN29" s="0"/>
      <c r="UIO29" s="0"/>
      <c r="UIP29" s="0"/>
      <c r="UIQ29" s="0"/>
      <c r="UIR29" s="0"/>
      <c r="UIS29" s="0"/>
      <c r="UIT29" s="0"/>
      <c r="UIU29" s="0"/>
      <c r="UIV29" s="0"/>
      <c r="UIW29" s="0"/>
      <c r="UIX29" s="0"/>
      <c r="UIY29" s="0"/>
      <c r="UIZ29" s="0"/>
      <c r="UJA29" s="0"/>
      <c r="UJB29" s="0"/>
      <c r="UJC29" s="0"/>
      <c r="UJD29" s="0"/>
      <c r="UJE29" s="0"/>
      <c r="UJF29" s="0"/>
      <c r="UJG29" s="0"/>
      <c r="UJH29" s="0"/>
      <c r="UJI29" s="0"/>
      <c r="UJJ29" s="0"/>
      <c r="UJK29" s="0"/>
      <c r="UJL29" s="0"/>
      <c r="UJM29" s="0"/>
      <c r="UJN29" s="0"/>
      <c r="UJO29" s="0"/>
      <c r="UJP29" s="0"/>
      <c r="UJQ29" s="0"/>
      <c r="UJR29" s="0"/>
      <c r="UJS29" s="0"/>
      <c r="UJT29" s="0"/>
      <c r="UJU29" s="0"/>
      <c r="UJV29" s="0"/>
      <c r="UJW29" s="0"/>
      <c r="UJX29" s="0"/>
      <c r="UJY29" s="0"/>
      <c r="UJZ29" s="0"/>
      <c r="UKA29" s="0"/>
      <c r="UKB29" s="0"/>
      <c r="UKC29" s="0"/>
      <c r="UKD29" s="0"/>
      <c r="UKE29" s="0"/>
      <c r="UKF29" s="0"/>
      <c r="UKG29" s="0"/>
      <c r="UKH29" s="0"/>
      <c r="UKI29" s="0"/>
      <c r="UKJ29" s="0"/>
      <c r="UKK29" s="0"/>
      <c r="UKL29" s="0"/>
      <c r="UKM29" s="0"/>
      <c r="UKN29" s="0"/>
      <c r="UKO29" s="0"/>
      <c r="UKP29" s="0"/>
      <c r="UKQ29" s="0"/>
      <c r="UKR29" s="0"/>
      <c r="UKS29" s="0"/>
      <c r="UKT29" s="0"/>
      <c r="UKU29" s="0"/>
      <c r="UKV29" s="0"/>
      <c r="UKW29" s="0"/>
      <c r="UKX29" s="0"/>
      <c r="UKY29" s="0"/>
      <c r="UKZ29" s="0"/>
      <c r="ULA29" s="0"/>
      <c r="ULB29" s="0"/>
      <c r="ULC29" s="0"/>
      <c r="ULD29" s="0"/>
      <c r="ULE29" s="0"/>
      <c r="ULF29" s="0"/>
      <c r="ULG29" s="0"/>
      <c r="ULH29" s="0"/>
      <c r="ULI29" s="0"/>
      <c r="ULJ29" s="0"/>
      <c r="ULK29" s="0"/>
      <c r="ULL29" s="0"/>
      <c r="ULM29" s="0"/>
      <c r="ULN29" s="0"/>
      <c r="ULO29" s="0"/>
      <c r="ULP29" s="0"/>
      <c r="ULQ29" s="0"/>
      <c r="ULR29" s="0"/>
      <c r="ULS29" s="0"/>
      <c r="ULT29" s="0"/>
      <c r="ULU29" s="0"/>
      <c r="ULV29" s="0"/>
      <c r="ULW29" s="0"/>
      <c r="ULX29" s="0"/>
      <c r="ULY29" s="0"/>
      <c r="ULZ29" s="0"/>
      <c r="UMA29" s="0"/>
      <c r="UMB29" s="0"/>
      <c r="UMC29" s="0"/>
      <c r="UMD29" s="0"/>
      <c r="UME29" s="0"/>
      <c r="UMF29" s="0"/>
      <c r="UMG29" s="0"/>
      <c r="UMH29" s="0"/>
      <c r="UMI29" s="0"/>
      <c r="UMJ29" s="0"/>
      <c r="UMK29" s="0"/>
      <c r="UML29" s="0"/>
      <c r="UMM29" s="0"/>
      <c r="UMN29" s="0"/>
      <c r="UMO29" s="0"/>
      <c r="UMP29" s="0"/>
      <c r="UMQ29" s="0"/>
      <c r="UMR29" s="0"/>
      <c r="UMS29" s="0"/>
      <c r="UMT29" s="0"/>
      <c r="UMU29" s="0"/>
      <c r="UMV29" s="0"/>
      <c r="UMW29" s="0"/>
      <c r="UMX29" s="0"/>
      <c r="UMY29" s="0"/>
      <c r="UMZ29" s="0"/>
      <c r="UNA29" s="0"/>
      <c r="UNB29" s="0"/>
      <c r="UNC29" s="0"/>
      <c r="UND29" s="0"/>
      <c r="UNE29" s="0"/>
      <c r="UNF29" s="0"/>
      <c r="UNG29" s="0"/>
      <c r="UNH29" s="0"/>
      <c r="UNI29" s="0"/>
      <c r="UNJ29" s="0"/>
      <c r="UNK29" s="0"/>
      <c r="UNL29" s="0"/>
      <c r="UNM29" s="0"/>
      <c r="UNN29" s="0"/>
      <c r="UNO29" s="0"/>
      <c r="UNP29" s="0"/>
      <c r="UNQ29" s="0"/>
      <c r="UNR29" s="0"/>
      <c r="UNS29" s="0"/>
      <c r="UNT29" s="0"/>
      <c r="UNU29" s="0"/>
      <c r="UNV29" s="0"/>
      <c r="UNW29" s="0"/>
      <c r="UNX29" s="0"/>
      <c r="UNY29" s="0"/>
      <c r="UNZ29" s="0"/>
      <c r="UOA29" s="0"/>
      <c r="UOB29" s="0"/>
      <c r="UOC29" s="0"/>
      <c r="UOD29" s="0"/>
      <c r="UOE29" s="0"/>
      <c r="UOF29" s="0"/>
      <c r="UOG29" s="0"/>
      <c r="UOH29" s="0"/>
      <c r="UOI29" s="0"/>
      <c r="UOJ29" s="0"/>
      <c r="UOK29" s="0"/>
      <c r="UOL29" s="0"/>
      <c r="UOM29" s="0"/>
      <c r="UON29" s="0"/>
      <c r="UOO29" s="0"/>
      <c r="UOP29" s="0"/>
      <c r="UOQ29" s="0"/>
      <c r="UOR29" s="0"/>
      <c r="UOS29" s="0"/>
      <c r="UOT29" s="0"/>
      <c r="UOU29" s="0"/>
      <c r="UOV29" s="0"/>
      <c r="UOW29" s="0"/>
      <c r="UOX29" s="0"/>
      <c r="UOY29" s="0"/>
      <c r="UOZ29" s="0"/>
      <c r="UPA29" s="0"/>
      <c r="UPB29" s="0"/>
      <c r="UPC29" s="0"/>
      <c r="UPD29" s="0"/>
      <c r="UPE29" s="0"/>
      <c r="UPF29" s="0"/>
      <c r="UPG29" s="0"/>
      <c r="UPH29" s="0"/>
      <c r="UPI29" s="0"/>
      <c r="UPJ29" s="0"/>
      <c r="UPK29" s="0"/>
      <c r="UPL29" s="0"/>
      <c r="UPM29" s="0"/>
      <c r="UPN29" s="0"/>
      <c r="UPO29" s="0"/>
      <c r="UPP29" s="0"/>
      <c r="UPQ29" s="0"/>
      <c r="UPR29" s="0"/>
      <c r="UPS29" s="0"/>
      <c r="UPT29" s="0"/>
      <c r="UPU29" s="0"/>
      <c r="UPV29" s="0"/>
      <c r="UPW29" s="0"/>
      <c r="UPX29" s="0"/>
      <c r="UPY29" s="0"/>
      <c r="UPZ29" s="0"/>
      <c r="UQA29" s="0"/>
      <c r="UQB29" s="0"/>
      <c r="UQC29" s="0"/>
      <c r="UQD29" s="0"/>
      <c r="UQE29" s="0"/>
      <c r="UQF29" s="0"/>
      <c r="UQG29" s="0"/>
      <c r="UQH29" s="0"/>
      <c r="UQI29" s="0"/>
      <c r="UQJ29" s="0"/>
      <c r="UQK29" s="0"/>
      <c r="UQL29" s="0"/>
      <c r="UQM29" s="0"/>
      <c r="UQN29" s="0"/>
      <c r="UQO29" s="0"/>
      <c r="UQP29" s="0"/>
      <c r="UQQ29" s="0"/>
      <c r="UQR29" s="0"/>
      <c r="UQS29" s="0"/>
      <c r="UQT29" s="0"/>
      <c r="UQU29" s="0"/>
      <c r="UQV29" s="0"/>
      <c r="UQW29" s="0"/>
      <c r="UQX29" s="0"/>
      <c r="UQY29" s="0"/>
      <c r="UQZ29" s="0"/>
      <c r="URA29" s="0"/>
      <c r="URB29" s="0"/>
      <c r="URC29" s="0"/>
      <c r="URD29" s="0"/>
      <c r="URE29" s="0"/>
      <c r="URF29" s="0"/>
      <c r="URG29" s="0"/>
      <c r="URH29" s="0"/>
      <c r="URI29" s="0"/>
      <c r="URJ29" s="0"/>
      <c r="URK29" s="0"/>
      <c r="URL29" s="0"/>
      <c r="URM29" s="0"/>
      <c r="URN29" s="0"/>
      <c r="URO29" s="0"/>
      <c r="URP29" s="0"/>
      <c r="URQ29" s="0"/>
      <c r="URR29" s="0"/>
      <c r="URS29" s="0"/>
      <c r="URT29" s="0"/>
      <c r="URU29" s="0"/>
      <c r="URV29" s="0"/>
      <c r="URW29" s="0"/>
      <c r="URX29" s="0"/>
      <c r="URY29" s="0"/>
      <c r="URZ29" s="0"/>
      <c r="USA29" s="0"/>
      <c r="USB29" s="0"/>
      <c r="USC29" s="0"/>
      <c r="USD29" s="0"/>
      <c r="USE29" s="0"/>
      <c r="USF29" s="0"/>
      <c r="USG29" s="0"/>
      <c r="USH29" s="0"/>
      <c r="USI29" s="0"/>
      <c r="USJ29" s="0"/>
      <c r="USK29" s="0"/>
      <c r="USL29" s="0"/>
      <c r="USM29" s="0"/>
      <c r="USN29" s="0"/>
      <c r="USO29" s="0"/>
      <c r="USP29" s="0"/>
      <c r="USQ29" s="0"/>
      <c r="USR29" s="0"/>
      <c r="USS29" s="0"/>
      <c r="UST29" s="0"/>
      <c r="USU29" s="0"/>
      <c r="USV29" s="0"/>
      <c r="USW29" s="0"/>
      <c r="USX29" s="0"/>
      <c r="USY29" s="0"/>
      <c r="USZ29" s="0"/>
      <c r="UTA29" s="0"/>
      <c r="UTB29" s="0"/>
      <c r="UTC29" s="0"/>
      <c r="UTD29" s="0"/>
      <c r="UTE29" s="0"/>
      <c r="UTF29" s="0"/>
      <c r="UTG29" s="0"/>
      <c r="UTH29" s="0"/>
      <c r="UTI29" s="0"/>
      <c r="UTJ29" s="0"/>
      <c r="UTK29" s="0"/>
      <c r="UTL29" s="0"/>
      <c r="UTM29" s="0"/>
      <c r="UTN29" s="0"/>
      <c r="UTO29" s="0"/>
      <c r="UTP29" s="0"/>
      <c r="UTQ29" s="0"/>
      <c r="UTR29" s="0"/>
      <c r="UTS29" s="0"/>
      <c r="UTT29" s="0"/>
      <c r="UTU29" s="0"/>
      <c r="UTV29" s="0"/>
      <c r="UTW29" s="0"/>
      <c r="UTX29" s="0"/>
      <c r="UTY29" s="0"/>
      <c r="UTZ29" s="0"/>
      <c r="UUA29" s="0"/>
      <c r="UUB29" s="0"/>
      <c r="UUC29" s="0"/>
      <c r="UUD29" s="0"/>
      <c r="UUE29" s="0"/>
      <c r="UUF29" s="0"/>
      <c r="UUG29" s="0"/>
      <c r="UUH29" s="0"/>
      <c r="UUI29" s="0"/>
      <c r="UUJ29" s="0"/>
      <c r="UUK29" s="0"/>
      <c r="UUL29" s="0"/>
      <c r="UUM29" s="0"/>
      <c r="UUN29" s="0"/>
      <c r="UUO29" s="0"/>
      <c r="UUP29" s="0"/>
      <c r="UUQ29" s="0"/>
      <c r="UUR29" s="0"/>
      <c r="UUS29" s="0"/>
      <c r="UUT29" s="0"/>
      <c r="UUU29" s="0"/>
      <c r="UUV29" s="0"/>
      <c r="UUW29" s="0"/>
      <c r="UUX29" s="0"/>
      <c r="UUY29" s="0"/>
      <c r="UUZ29" s="0"/>
      <c r="UVA29" s="0"/>
      <c r="UVB29" s="0"/>
      <c r="UVC29" s="0"/>
      <c r="UVD29" s="0"/>
      <c r="UVE29" s="0"/>
      <c r="UVF29" s="0"/>
      <c r="UVG29" s="0"/>
      <c r="UVH29" s="0"/>
      <c r="UVI29" s="0"/>
      <c r="UVJ29" s="0"/>
      <c r="UVK29" s="0"/>
      <c r="UVL29" s="0"/>
      <c r="UVM29" s="0"/>
      <c r="UVN29" s="0"/>
      <c r="UVO29" s="0"/>
      <c r="UVP29" s="0"/>
      <c r="UVQ29" s="0"/>
      <c r="UVR29" s="0"/>
      <c r="UVS29" s="0"/>
      <c r="UVT29" s="0"/>
      <c r="UVU29" s="0"/>
      <c r="UVV29" s="0"/>
      <c r="UVW29" s="0"/>
      <c r="UVX29" s="0"/>
      <c r="UVY29" s="0"/>
      <c r="UVZ29" s="0"/>
      <c r="UWA29" s="0"/>
      <c r="UWB29" s="0"/>
      <c r="UWC29" s="0"/>
      <c r="UWD29" s="0"/>
      <c r="UWE29" s="0"/>
      <c r="UWF29" s="0"/>
      <c r="UWG29" s="0"/>
      <c r="UWH29" s="0"/>
      <c r="UWI29" s="0"/>
      <c r="UWJ29" s="0"/>
      <c r="UWK29" s="0"/>
      <c r="UWL29" s="0"/>
      <c r="UWM29" s="0"/>
      <c r="UWN29" s="0"/>
      <c r="UWO29" s="0"/>
      <c r="UWP29" s="0"/>
      <c r="UWQ29" s="0"/>
      <c r="UWR29" s="0"/>
      <c r="UWS29" s="0"/>
      <c r="UWT29" s="0"/>
      <c r="UWU29" s="0"/>
      <c r="UWV29" s="0"/>
      <c r="UWW29" s="0"/>
      <c r="UWX29" s="0"/>
      <c r="UWY29" s="0"/>
      <c r="UWZ29" s="0"/>
      <c r="UXA29" s="0"/>
      <c r="UXB29" s="0"/>
      <c r="UXC29" s="0"/>
      <c r="UXD29" s="0"/>
      <c r="UXE29" s="0"/>
      <c r="UXF29" s="0"/>
      <c r="UXG29" s="0"/>
      <c r="UXH29" s="0"/>
      <c r="UXI29" s="0"/>
      <c r="UXJ29" s="0"/>
      <c r="UXK29" s="0"/>
      <c r="UXL29" s="0"/>
      <c r="UXM29" s="0"/>
      <c r="UXN29" s="0"/>
      <c r="UXO29" s="0"/>
      <c r="UXP29" s="0"/>
      <c r="UXQ29" s="0"/>
      <c r="UXR29" s="0"/>
      <c r="UXS29" s="0"/>
      <c r="UXT29" s="0"/>
      <c r="UXU29" s="0"/>
      <c r="UXV29" s="0"/>
      <c r="UXW29" s="0"/>
      <c r="UXX29" s="0"/>
      <c r="UXY29" s="0"/>
      <c r="UXZ29" s="0"/>
      <c r="UYA29" s="0"/>
      <c r="UYB29" s="0"/>
      <c r="UYC29" s="0"/>
      <c r="UYD29" s="0"/>
      <c r="UYE29" s="0"/>
      <c r="UYF29" s="0"/>
      <c r="UYG29" s="0"/>
      <c r="UYH29" s="0"/>
      <c r="UYI29" s="0"/>
      <c r="UYJ29" s="0"/>
      <c r="UYK29" s="0"/>
      <c r="UYL29" s="0"/>
      <c r="UYM29" s="0"/>
      <c r="UYN29" s="0"/>
      <c r="UYO29" s="0"/>
      <c r="UYP29" s="0"/>
      <c r="UYQ29" s="0"/>
      <c r="UYR29" s="0"/>
      <c r="UYS29" s="0"/>
      <c r="UYT29" s="0"/>
      <c r="UYU29" s="0"/>
      <c r="UYV29" s="0"/>
      <c r="UYW29" s="0"/>
      <c r="UYX29" s="0"/>
      <c r="UYY29" s="0"/>
      <c r="UYZ29" s="0"/>
      <c r="UZA29" s="0"/>
      <c r="UZB29" s="0"/>
      <c r="UZC29" s="0"/>
      <c r="UZD29" s="0"/>
      <c r="UZE29" s="0"/>
      <c r="UZF29" s="0"/>
      <c r="UZG29" s="0"/>
      <c r="UZH29" s="0"/>
      <c r="UZI29" s="0"/>
      <c r="UZJ29" s="0"/>
      <c r="UZK29" s="0"/>
      <c r="UZL29" s="0"/>
      <c r="UZM29" s="0"/>
      <c r="UZN29" s="0"/>
      <c r="UZO29" s="0"/>
      <c r="UZP29" s="0"/>
      <c r="UZQ29" s="0"/>
      <c r="UZR29" s="0"/>
      <c r="UZS29" s="0"/>
      <c r="UZT29" s="0"/>
      <c r="UZU29" s="0"/>
      <c r="UZV29" s="0"/>
      <c r="UZW29" s="0"/>
      <c r="UZX29" s="0"/>
      <c r="UZY29" s="0"/>
      <c r="UZZ29" s="0"/>
      <c r="VAA29" s="0"/>
      <c r="VAB29" s="0"/>
      <c r="VAC29" s="0"/>
      <c r="VAD29" s="0"/>
      <c r="VAE29" s="0"/>
      <c r="VAF29" s="0"/>
      <c r="VAG29" s="0"/>
      <c r="VAH29" s="0"/>
      <c r="VAI29" s="0"/>
      <c r="VAJ29" s="0"/>
      <c r="VAK29" s="0"/>
      <c r="VAL29" s="0"/>
      <c r="VAM29" s="0"/>
      <c r="VAN29" s="0"/>
      <c r="VAO29" s="0"/>
      <c r="VAP29" s="0"/>
      <c r="VAQ29" s="0"/>
      <c r="VAR29" s="0"/>
      <c r="VAS29" s="0"/>
      <c r="VAT29" s="0"/>
      <c r="VAU29" s="0"/>
      <c r="VAV29" s="0"/>
      <c r="VAW29" s="0"/>
      <c r="VAX29" s="0"/>
      <c r="VAY29" s="0"/>
      <c r="VAZ29" s="0"/>
      <c r="VBA29" s="0"/>
      <c r="VBB29" s="0"/>
      <c r="VBC29" s="0"/>
      <c r="VBD29" s="0"/>
      <c r="VBE29" s="0"/>
      <c r="VBF29" s="0"/>
      <c r="VBG29" s="0"/>
      <c r="VBH29" s="0"/>
      <c r="VBI29" s="0"/>
      <c r="VBJ29" s="0"/>
      <c r="VBK29" s="0"/>
      <c r="VBL29" s="0"/>
      <c r="VBM29" s="0"/>
      <c r="VBN29" s="0"/>
      <c r="VBO29" s="0"/>
      <c r="VBP29" s="0"/>
      <c r="VBQ29" s="0"/>
      <c r="VBR29" s="0"/>
      <c r="VBS29" s="0"/>
      <c r="VBT29" s="0"/>
      <c r="VBU29" s="0"/>
      <c r="VBV29" s="0"/>
      <c r="VBW29" s="0"/>
      <c r="VBX29" s="0"/>
      <c r="VBY29" s="0"/>
      <c r="VBZ29" s="0"/>
      <c r="VCA29" s="0"/>
      <c r="VCB29" s="0"/>
      <c r="VCC29" s="0"/>
      <c r="VCD29" s="0"/>
      <c r="VCE29" s="0"/>
      <c r="VCF29" s="0"/>
      <c r="VCG29" s="0"/>
      <c r="VCH29" s="0"/>
      <c r="VCI29" s="0"/>
      <c r="VCJ29" s="0"/>
      <c r="VCK29" s="0"/>
      <c r="VCL29" s="0"/>
      <c r="VCM29" s="0"/>
      <c r="VCN29" s="0"/>
      <c r="VCO29" s="0"/>
      <c r="VCP29" s="0"/>
      <c r="VCQ29" s="0"/>
      <c r="VCR29" s="0"/>
      <c r="VCS29" s="0"/>
      <c r="VCT29" s="0"/>
      <c r="VCU29" s="0"/>
      <c r="VCV29" s="0"/>
      <c r="VCW29" s="0"/>
      <c r="VCX29" s="0"/>
      <c r="VCY29" s="0"/>
      <c r="VCZ29" s="0"/>
      <c r="VDA29" s="0"/>
      <c r="VDB29" s="0"/>
      <c r="VDC29" s="0"/>
      <c r="VDD29" s="0"/>
      <c r="VDE29" s="0"/>
      <c r="VDF29" s="0"/>
      <c r="VDG29" s="0"/>
      <c r="VDH29" s="0"/>
      <c r="VDI29" s="0"/>
      <c r="VDJ29" s="0"/>
      <c r="VDK29" s="0"/>
      <c r="VDL29" s="0"/>
      <c r="VDM29" s="0"/>
      <c r="VDN29" s="0"/>
      <c r="VDO29" s="0"/>
      <c r="VDP29" s="0"/>
      <c r="VDQ29" s="0"/>
      <c r="VDR29" s="0"/>
      <c r="VDS29" s="0"/>
      <c r="VDT29" s="0"/>
      <c r="VDU29" s="0"/>
      <c r="VDV29" s="0"/>
      <c r="VDW29" s="0"/>
      <c r="VDX29" s="0"/>
      <c r="VDY29" s="0"/>
      <c r="VDZ29" s="0"/>
      <c r="VEA29" s="0"/>
      <c r="VEB29" s="0"/>
      <c r="VEC29" s="0"/>
      <c r="VED29" s="0"/>
      <c r="VEE29" s="0"/>
      <c r="VEF29" s="0"/>
      <c r="VEG29" s="0"/>
      <c r="VEH29" s="0"/>
      <c r="VEI29" s="0"/>
      <c r="VEJ29" s="0"/>
      <c r="VEK29" s="0"/>
      <c r="VEL29" s="0"/>
      <c r="VEM29" s="0"/>
      <c r="VEN29" s="0"/>
      <c r="VEO29" s="0"/>
      <c r="VEP29" s="0"/>
      <c r="VEQ29" s="0"/>
      <c r="VER29" s="0"/>
      <c r="VES29" s="0"/>
      <c r="VET29" s="0"/>
      <c r="VEU29" s="0"/>
      <c r="VEV29" s="0"/>
      <c r="VEW29" s="0"/>
      <c r="VEX29" s="0"/>
      <c r="VEY29" s="0"/>
      <c r="VEZ29" s="0"/>
      <c r="VFA29" s="0"/>
      <c r="VFB29" s="0"/>
      <c r="VFC29" s="0"/>
      <c r="VFD29" s="0"/>
      <c r="VFE29" s="0"/>
      <c r="VFF29" s="0"/>
      <c r="VFG29" s="0"/>
      <c r="VFH29" s="0"/>
      <c r="VFI29" s="0"/>
      <c r="VFJ29" s="0"/>
      <c r="VFK29" s="0"/>
      <c r="VFL29" s="0"/>
      <c r="VFM29" s="0"/>
      <c r="VFN29" s="0"/>
      <c r="VFO29" s="0"/>
      <c r="VFP29" s="0"/>
      <c r="VFQ29" s="0"/>
      <c r="VFR29" s="0"/>
      <c r="VFS29" s="0"/>
      <c r="VFT29" s="0"/>
      <c r="VFU29" s="0"/>
      <c r="VFV29" s="0"/>
      <c r="VFW29" s="0"/>
      <c r="VFX29" s="0"/>
      <c r="VFY29" s="0"/>
      <c r="VFZ29" s="0"/>
      <c r="VGA29" s="0"/>
      <c r="VGB29" s="0"/>
      <c r="VGC29" s="0"/>
      <c r="VGD29" s="0"/>
      <c r="VGE29" s="0"/>
      <c r="VGF29" s="0"/>
      <c r="VGG29" s="0"/>
      <c r="VGH29" s="0"/>
      <c r="VGI29" s="0"/>
      <c r="VGJ29" s="0"/>
      <c r="VGK29" s="0"/>
      <c r="VGL29" s="0"/>
      <c r="VGM29" s="0"/>
      <c r="VGN29" s="0"/>
      <c r="VGO29" s="0"/>
      <c r="VGP29" s="0"/>
      <c r="VGQ29" s="0"/>
      <c r="VGR29" s="0"/>
      <c r="VGS29" s="0"/>
      <c r="VGT29" s="0"/>
      <c r="VGU29" s="0"/>
      <c r="VGV29" s="0"/>
      <c r="VGW29" s="0"/>
      <c r="VGX29" s="0"/>
      <c r="VGY29" s="0"/>
      <c r="VGZ29" s="0"/>
      <c r="VHA29" s="0"/>
      <c r="VHB29" s="0"/>
      <c r="VHC29" s="0"/>
      <c r="VHD29" s="0"/>
      <c r="VHE29" s="0"/>
      <c r="VHF29" s="0"/>
      <c r="VHG29" s="0"/>
      <c r="VHH29" s="0"/>
      <c r="VHI29" s="0"/>
      <c r="VHJ29" s="0"/>
      <c r="VHK29" s="0"/>
      <c r="VHL29" s="0"/>
      <c r="VHM29" s="0"/>
      <c r="VHN29" s="0"/>
      <c r="VHO29" s="0"/>
      <c r="VHP29" s="0"/>
      <c r="VHQ29" s="0"/>
      <c r="VHR29" s="0"/>
      <c r="VHS29" s="0"/>
      <c r="VHT29" s="0"/>
      <c r="VHU29" s="0"/>
      <c r="VHV29" s="0"/>
      <c r="VHW29" s="0"/>
      <c r="VHX29" s="0"/>
      <c r="VHY29" s="0"/>
      <c r="VHZ29" s="0"/>
      <c r="VIA29" s="0"/>
      <c r="VIB29" s="0"/>
      <c r="VIC29" s="0"/>
      <c r="VID29" s="0"/>
      <c r="VIE29" s="0"/>
      <c r="VIF29" s="0"/>
      <c r="VIG29" s="0"/>
      <c r="VIH29" s="0"/>
      <c r="VII29" s="0"/>
      <c r="VIJ29" s="0"/>
      <c r="VIK29" s="0"/>
      <c r="VIL29" s="0"/>
      <c r="VIM29" s="0"/>
      <c r="VIN29" s="0"/>
      <c r="VIO29" s="0"/>
      <c r="VIP29" s="0"/>
      <c r="VIQ29" s="0"/>
      <c r="VIR29" s="0"/>
      <c r="VIS29" s="0"/>
      <c r="VIT29" s="0"/>
      <c r="VIU29" s="0"/>
      <c r="VIV29" s="0"/>
      <c r="VIW29" s="0"/>
      <c r="VIX29" s="0"/>
      <c r="VIY29" s="0"/>
      <c r="VIZ29" s="0"/>
      <c r="VJA29" s="0"/>
      <c r="VJB29" s="0"/>
      <c r="VJC29" s="0"/>
      <c r="VJD29" s="0"/>
      <c r="VJE29" s="0"/>
      <c r="VJF29" s="0"/>
      <c r="VJG29" s="0"/>
      <c r="VJH29" s="0"/>
      <c r="VJI29" s="0"/>
      <c r="VJJ29" s="0"/>
      <c r="VJK29" s="0"/>
      <c r="VJL29" s="0"/>
      <c r="VJM29" s="0"/>
      <c r="VJN29" s="0"/>
      <c r="VJO29" s="0"/>
      <c r="VJP29" s="0"/>
      <c r="VJQ29" s="0"/>
      <c r="VJR29" s="0"/>
      <c r="VJS29" s="0"/>
      <c r="VJT29" s="0"/>
      <c r="VJU29" s="0"/>
      <c r="VJV29" s="0"/>
      <c r="VJW29" s="0"/>
      <c r="VJX29" s="0"/>
      <c r="VJY29" s="0"/>
      <c r="VJZ29" s="0"/>
      <c r="VKA29" s="0"/>
      <c r="VKB29" s="0"/>
      <c r="VKC29" s="0"/>
      <c r="VKD29" s="0"/>
      <c r="VKE29" s="0"/>
      <c r="VKF29" s="0"/>
      <c r="VKG29" s="0"/>
      <c r="VKH29" s="0"/>
      <c r="VKI29" s="0"/>
      <c r="VKJ29" s="0"/>
      <c r="VKK29" s="0"/>
      <c r="VKL29" s="0"/>
      <c r="VKM29" s="0"/>
      <c r="VKN29" s="0"/>
      <c r="VKO29" s="0"/>
      <c r="VKP29" s="0"/>
      <c r="VKQ29" s="0"/>
      <c r="VKR29" s="0"/>
      <c r="VKS29" s="0"/>
      <c r="VKT29" s="0"/>
      <c r="VKU29" s="0"/>
      <c r="VKV29" s="0"/>
      <c r="VKW29" s="0"/>
      <c r="VKX29" s="0"/>
      <c r="VKY29" s="0"/>
      <c r="VKZ29" s="0"/>
      <c r="VLA29" s="0"/>
      <c r="VLB29" s="0"/>
      <c r="VLC29" s="0"/>
      <c r="VLD29" s="0"/>
      <c r="VLE29" s="0"/>
      <c r="VLF29" s="0"/>
      <c r="VLG29" s="0"/>
      <c r="VLH29" s="0"/>
      <c r="VLI29" s="0"/>
      <c r="VLJ29" s="0"/>
      <c r="VLK29" s="0"/>
      <c r="VLL29" s="0"/>
      <c r="VLM29" s="0"/>
      <c r="VLN29" s="0"/>
      <c r="VLO29" s="0"/>
      <c r="VLP29" s="0"/>
      <c r="VLQ29" s="0"/>
      <c r="VLR29" s="0"/>
      <c r="VLS29" s="0"/>
      <c r="VLT29" s="0"/>
      <c r="VLU29" s="0"/>
      <c r="VLV29" s="0"/>
      <c r="VLW29" s="0"/>
      <c r="VLX29" s="0"/>
      <c r="VLY29" s="0"/>
      <c r="VLZ29" s="0"/>
      <c r="VMA29" s="0"/>
      <c r="VMB29" s="0"/>
      <c r="VMC29" s="0"/>
      <c r="VMD29" s="0"/>
      <c r="VME29" s="0"/>
      <c r="VMF29" s="0"/>
      <c r="VMG29" s="0"/>
      <c r="VMH29" s="0"/>
      <c r="VMI29" s="0"/>
      <c r="VMJ29" s="0"/>
      <c r="VMK29" s="0"/>
      <c r="VML29" s="0"/>
      <c r="VMM29" s="0"/>
      <c r="VMN29" s="0"/>
      <c r="VMO29" s="0"/>
      <c r="VMP29" s="0"/>
      <c r="VMQ29" s="0"/>
      <c r="VMR29" s="0"/>
      <c r="VMS29" s="0"/>
      <c r="VMT29" s="0"/>
      <c r="VMU29" s="0"/>
      <c r="VMV29" s="0"/>
      <c r="VMW29" s="0"/>
      <c r="VMX29" s="0"/>
      <c r="VMY29" s="0"/>
      <c r="VMZ29" s="0"/>
      <c r="VNA29" s="0"/>
      <c r="VNB29" s="0"/>
      <c r="VNC29" s="0"/>
      <c r="VND29" s="0"/>
      <c r="VNE29" s="0"/>
      <c r="VNF29" s="0"/>
      <c r="VNG29" s="0"/>
      <c r="VNH29" s="0"/>
      <c r="VNI29" s="0"/>
      <c r="VNJ29" s="0"/>
      <c r="VNK29" s="0"/>
      <c r="VNL29" s="0"/>
      <c r="VNM29" s="0"/>
      <c r="VNN29" s="0"/>
      <c r="VNO29" s="0"/>
      <c r="VNP29" s="0"/>
      <c r="VNQ29" s="0"/>
      <c r="VNR29" s="0"/>
      <c r="VNS29" s="0"/>
      <c r="VNT29" s="0"/>
      <c r="VNU29" s="0"/>
      <c r="VNV29" s="0"/>
      <c r="VNW29" s="0"/>
      <c r="VNX29" s="0"/>
      <c r="VNY29" s="0"/>
      <c r="VNZ29" s="0"/>
      <c r="VOA29" s="0"/>
      <c r="VOB29" s="0"/>
      <c r="VOC29" s="0"/>
      <c r="VOD29" s="0"/>
      <c r="VOE29" s="0"/>
      <c r="VOF29" s="0"/>
      <c r="VOG29" s="0"/>
      <c r="VOH29" s="0"/>
      <c r="VOI29" s="0"/>
      <c r="VOJ29" s="0"/>
      <c r="VOK29" s="0"/>
      <c r="VOL29" s="0"/>
      <c r="VOM29" s="0"/>
      <c r="VON29" s="0"/>
      <c r="VOO29" s="0"/>
      <c r="VOP29" s="0"/>
      <c r="VOQ29" s="0"/>
      <c r="VOR29" s="0"/>
      <c r="VOS29" s="0"/>
      <c r="VOT29" s="0"/>
      <c r="VOU29" s="0"/>
      <c r="VOV29" s="0"/>
      <c r="VOW29" s="0"/>
      <c r="VOX29" s="0"/>
      <c r="VOY29" s="0"/>
      <c r="VOZ29" s="0"/>
      <c r="VPA29" s="0"/>
      <c r="VPB29" s="0"/>
      <c r="VPC29" s="0"/>
      <c r="VPD29" s="0"/>
      <c r="VPE29" s="0"/>
      <c r="VPF29" s="0"/>
      <c r="VPG29" s="0"/>
      <c r="VPH29" s="0"/>
      <c r="VPI29" s="0"/>
      <c r="VPJ29" s="0"/>
      <c r="VPK29" s="0"/>
      <c r="VPL29" s="0"/>
      <c r="VPM29" s="0"/>
      <c r="VPN29" s="0"/>
      <c r="VPO29" s="0"/>
      <c r="VPP29" s="0"/>
      <c r="VPQ29" s="0"/>
      <c r="VPR29" s="0"/>
      <c r="VPS29" s="0"/>
      <c r="VPT29" s="0"/>
      <c r="VPU29" s="0"/>
      <c r="VPV29" s="0"/>
      <c r="VPW29" s="0"/>
      <c r="VPX29" s="0"/>
      <c r="VPY29" s="0"/>
      <c r="VPZ29" s="0"/>
      <c r="VQA29" s="0"/>
      <c r="VQB29" s="0"/>
      <c r="VQC29" s="0"/>
      <c r="VQD29" s="0"/>
      <c r="VQE29" s="0"/>
      <c r="VQF29" s="0"/>
      <c r="VQG29" s="0"/>
      <c r="VQH29" s="0"/>
      <c r="VQI29" s="0"/>
      <c r="VQJ29" s="0"/>
      <c r="VQK29" s="0"/>
      <c r="VQL29" s="0"/>
      <c r="VQM29" s="0"/>
      <c r="VQN29" s="0"/>
      <c r="VQO29" s="0"/>
      <c r="VQP29" s="0"/>
      <c r="VQQ29" s="0"/>
      <c r="VQR29" s="0"/>
      <c r="VQS29" s="0"/>
      <c r="VQT29" s="0"/>
      <c r="VQU29" s="0"/>
      <c r="VQV29" s="0"/>
      <c r="VQW29" s="0"/>
      <c r="VQX29" s="0"/>
      <c r="VQY29" s="0"/>
      <c r="VQZ29" s="0"/>
      <c r="VRA29" s="0"/>
      <c r="VRB29" s="0"/>
      <c r="VRC29" s="0"/>
      <c r="VRD29" s="0"/>
      <c r="VRE29" s="0"/>
      <c r="VRF29" s="0"/>
      <c r="VRG29" s="0"/>
      <c r="VRH29" s="0"/>
      <c r="VRI29" s="0"/>
      <c r="VRJ29" s="0"/>
      <c r="VRK29" s="0"/>
      <c r="VRL29" s="0"/>
      <c r="VRM29" s="0"/>
      <c r="VRN29" s="0"/>
      <c r="VRO29" s="0"/>
      <c r="VRP29" s="0"/>
      <c r="VRQ29" s="0"/>
      <c r="VRR29" s="0"/>
      <c r="VRS29" s="0"/>
      <c r="VRT29" s="0"/>
      <c r="VRU29" s="0"/>
      <c r="VRV29" s="0"/>
      <c r="VRW29" s="0"/>
      <c r="VRX29" s="0"/>
      <c r="VRY29" s="0"/>
      <c r="VRZ29" s="0"/>
      <c r="VSA29" s="0"/>
      <c r="VSB29" s="0"/>
      <c r="VSC29" s="0"/>
      <c r="VSD29" s="0"/>
      <c r="VSE29" s="0"/>
      <c r="VSF29" s="0"/>
      <c r="VSG29" s="0"/>
      <c r="VSH29" s="0"/>
      <c r="VSI29" s="0"/>
      <c r="VSJ29" s="0"/>
      <c r="VSK29" s="0"/>
      <c r="VSL29" s="0"/>
      <c r="VSM29" s="0"/>
      <c r="VSN29" s="0"/>
      <c r="VSO29" s="0"/>
      <c r="VSP29" s="0"/>
      <c r="VSQ29" s="0"/>
      <c r="VSR29" s="0"/>
      <c r="VSS29" s="0"/>
      <c r="VST29" s="0"/>
      <c r="VSU29" s="0"/>
      <c r="VSV29" s="0"/>
      <c r="VSW29" s="0"/>
      <c r="VSX29" s="0"/>
      <c r="VSY29" s="0"/>
      <c r="VSZ29" s="0"/>
      <c r="VTA29" s="0"/>
      <c r="VTB29" s="0"/>
      <c r="VTC29" s="0"/>
      <c r="VTD29" s="0"/>
      <c r="VTE29" s="0"/>
      <c r="VTF29" s="0"/>
      <c r="VTG29" s="0"/>
      <c r="VTH29" s="0"/>
      <c r="VTI29" s="0"/>
      <c r="VTJ29" s="0"/>
      <c r="VTK29" s="0"/>
      <c r="VTL29" s="0"/>
      <c r="VTM29" s="0"/>
      <c r="VTN29" s="0"/>
      <c r="VTO29" s="0"/>
      <c r="VTP29" s="0"/>
      <c r="VTQ29" s="0"/>
      <c r="VTR29" s="0"/>
      <c r="VTS29" s="0"/>
      <c r="VTT29" s="0"/>
      <c r="VTU29" s="0"/>
      <c r="VTV29" s="0"/>
      <c r="VTW29" s="0"/>
      <c r="VTX29" s="0"/>
      <c r="VTY29" s="0"/>
      <c r="VTZ29" s="0"/>
      <c r="VUA29" s="0"/>
      <c r="VUB29" s="0"/>
      <c r="VUC29" s="0"/>
      <c r="VUD29" s="0"/>
      <c r="VUE29" s="0"/>
      <c r="VUF29" s="0"/>
      <c r="VUG29" s="0"/>
      <c r="VUH29" s="0"/>
      <c r="VUI29" s="0"/>
      <c r="VUJ29" s="0"/>
      <c r="VUK29" s="0"/>
      <c r="VUL29" s="0"/>
      <c r="VUM29" s="0"/>
      <c r="VUN29" s="0"/>
      <c r="VUO29" s="0"/>
      <c r="VUP29" s="0"/>
      <c r="VUQ29" s="0"/>
      <c r="VUR29" s="0"/>
      <c r="VUS29" s="0"/>
      <c r="VUT29" s="0"/>
      <c r="VUU29" s="0"/>
      <c r="VUV29" s="0"/>
      <c r="VUW29" s="0"/>
      <c r="VUX29" s="0"/>
      <c r="VUY29" s="0"/>
      <c r="VUZ29" s="0"/>
      <c r="VVA29" s="0"/>
      <c r="VVB29" s="0"/>
      <c r="VVC29" s="0"/>
      <c r="VVD29" s="0"/>
      <c r="VVE29" s="0"/>
      <c r="VVF29" s="0"/>
      <c r="VVG29" s="0"/>
      <c r="VVH29" s="0"/>
      <c r="VVI29" s="0"/>
      <c r="VVJ29" s="0"/>
      <c r="VVK29" s="0"/>
      <c r="VVL29" s="0"/>
      <c r="VVM29" s="0"/>
      <c r="VVN29" s="0"/>
      <c r="VVO29" s="0"/>
      <c r="VVP29" s="0"/>
      <c r="VVQ29" s="0"/>
      <c r="VVR29" s="0"/>
      <c r="VVS29" s="0"/>
      <c r="VVT29" s="0"/>
      <c r="VVU29" s="0"/>
      <c r="VVV29" s="0"/>
      <c r="VVW29" s="0"/>
      <c r="VVX29" s="0"/>
      <c r="VVY29" s="0"/>
      <c r="VVZ29" s="0"/>
      <c r="VWA29" s="0"/>
      <c r="VWB29" s="0"/>
      <c r="VWC29" s="0"/>
      <c r="VWD29" s="0"/>
      <c r="VWE29" s="0"/>
      <c r="VWF29" s="0"/>
      <c r="VWG29" s="0"/>
      <c r="VWH29" s="0"/>
      <c r="VWI29" s="0"/>
      <c r="VWJ29" s="0"/>
      <c r="VWK29" s="0"/>
      <c r="VWL29" s="0"/>
      <c r="VWM29" s="0"/>
      <c r="VWN29" s="0"/>
      <c r="VWO29" s="0"/>
      <c r="VWP29" s="0"/>
      <c r="VWQ29" s="0"/>
      <c r="VWR29" s="0"/>
      <c r="VWS29" s="0"/>
      <c r="VWT29" s="0"/>
      <c r="VWU29" s="0"/>
      <c r="VWV29" s="0"/>
      <c r="VWW29" s="0"/>
      <c r="VWX29" s="0"/>
      <c r="VWY29" s="0"/>
      <c r="VWZ29" s="0"/>
      <c r="VXA29" s="0"/>
      <c r="VXB29" s="0"/>
      <c r="VXC29" s="0"/>
      <c r="VXD29" s="0"/>
      <c r="VXE29" s="0"/>
      <c r="VXF29" s="0"/>
      <c r="VXG29" s="0"/>
      <c r="VXH29" s="0"/>
      <c r="VXI29" s="0"/>
      <c r="VXJ29" s="0"/>
      <c r="VXK29" s="0"/>
      <c r="VXL29" s="0"/>
      <c r="VXM29" s="0"/>
      <c r="VXN29" s="0"/>
      <c r="VXO29" s="0"/>
      <c r="VXP29" s="0"/>
      <c r="VXQ29" s="0"/>
      <c r="VXR29" s="0"/>
      <c r="VXS29" s="0"/>
      <c r="VXT29" s="0"/>
      <c r="VXU29" s="0"/>
      <c r="VXV29" s="0"/>
      <c r="VXW29" s="0"/>
      <c r="VXX29" s="0"/>
      <c r="VXY29" s="0"/>
      <c r="VXZ29" s="0"/>
      <c r="VYA29" s="0"/>
      <c r="VYB29" s="0"/>
      <c r="VYC29" s="0"/>
      <c r="VYD29" s="0"/>
      <c r="VYE29" s="0"/>
      <c r="VYF29" s="0"/>
      <c r="VYG29" s="0"/>
      <c r="VYH29" s="0"/>
      <c r="VYI29" s="0"/>
      <c r="VYJ29" s="0"/>
      <c r="VYK29" s="0"/>
      <c r="VYL29" s="0"/>
      <c r="VYM29" s="0"/>
      <c r="VYN29" s="0"/>
      <c r="VYO29" s="0"/>
      <c r="VYP29" s="0"/>
      <c r="VYQ29" s="0"/>
      <c r="VYR29" s="0"/>
      <c r="VYS29" s="0"/>
      <c r="VYT29" s="0"/>
      <c r="VYU29" s="0"/>
      <c r="VYV29" s="0"/>
      <c r="VYW29" s="0"/>
      <c r="VYX29" s="0"/>
      <c r="VYY29" s="0"/>
      <c r="VYZ29" s="0"/>
      <c r="VZA29" s="0"/>
      <c r="VZB29" s="0"/>
      <c r="VZC29" s="0"/>
      <c r="VZD29" s="0"/>
      <c r="VZE29" s="0"/>
      <c r="VZF29" s="0"/>
      <c r="VZG29" s="0"/>
      <c r="VZH29" s="0"/>
      <c r="VZI29" s="0"/>
      <c r="VZJ29" s="0"/>
      <c r="VZK29" s="0"/>
      <c r="VZL29" s="0"/>
      <c r="VZM29" s="0"/>
      <c r="VZN29" s="0"/>
      <c r="VZO29" s="0"/>
      <c r="VZP29" s="0"/>
      <c r="VZQ29" s="0"/>
      <c r="VZR29" s="0"/>
      <c r="VZS29" s="0"/>
      <c r="VZT29" s="0"/>
      <c r="VZU29" s="0"/>
      <c r="VZV29" s="0"/>
      <c r="VZW29" s="0"/>
      <c r="VZX29" s="0"/>
      <c r="VZY29" s="0"/>
      <c r="VZZ29" s="0"/>
      <c r="WAA29" s="0"/>
      <c r="WAB29" s="0"/>
      <c r="WAC29" s="0"/>
      <c r="WAD29" s="0"/>
      <c r="WAE29" s="0"/>
      <c r="WAF29" s="0"/>
      <c r="WAG29" s="0"/>
      <c r="WAH29" s="0"/>
      <c r="WAI29" s="0"/>
      <c r="WAJ29" s="0"/>
      <c r="WAK29" s="0"/>
      <c r="WAL29" s="0"/>
      <c r="WAM29" s="0"/>
      <c r="WAN29" s="0"/>
      <c r="WAO29" s="0"/>
      <c r="WAP29" s="0"/>
      <c r="WAQ29" s="0"/>
      <c r="WAR29" s="0"/>
      <c r="WAS29" s="0"/>
      <c r="WAT29" s="0"/>
      <c r="WAU29" s="0"/>
      <c r="WAV29" s="0"/>
      <c r="WAW29" s="0"/>
      <c r="WAX29" s="0"/>
      <c r="WAY29" s="0"/>
      <c r="WAZ29" s="0"/>
      <c r="WBA29" s="0"/>
      <c r="WBB29" s="0"/>
      <c r="WBC29" s="0"/>
      <c r="WBD29" s="0"/>
      <c r="WBE29" s="0"/>
      <c r="WBF29" s="0"/>
      <c r="WBG29" s="0"/>
      <c r="WBH29" s="0"/>
      <c r="WBI29" s="0"/>
      <c r="WBJ29" s="0"/>
      <c r="WBK29" s="0"/>
      <c r="WBL29" s="0"/>
      <c r="WBM29" s="0"/>
      <c r="WBN29" s="0"/>
      <c r="WBO29" s="0"/>
      <c r="WBP29" s="0"/>
      <c r="WBQ29" s="0"/>
      <c r="WBR29" s="0"/>
      <c r="WBS29" s="0"/>
      <c r="WBT29" s="0"/>
      <c r="WBU29" s="0"/>
      <c r="WBV29" s="0"/>
      <c r="WBW29" s="0"/>
      <c r="WBX29" s="0"/>
      <c r="WBY29" s="0"/>
      <c r="WBZ29" s="0"/>
      <c r="WCA29" s="0"/>
      <c r="WCB29" s="0"/>
      <c r="WCC29" s="0"/>
      <c r="WCD29" s="0"/>
      <c r="WCE29" s="0"/>
      <c r="WCF29" s="0"/>
      <c r="WCG29" s="0"/>
      <c r="WCH29" s="0"/>
      <c r="WCI29" s="0"/>
      <c r="WCJ29" s="0"/>
      <c r="WCK29" s="0"/>
      <c r="WCL29" s="0"/>
      <c r="WCM29" s="0"/>
      <c r="WCN29" s="0"/>
      <c r="WCO29" s="0"/>
      <c r="WCP29" s="0"/>
      <c r="WCQ29" s="0"/>
      <c r="WCR29" s="0"/>
      <c r="WCS29" s="0"/>
      <c r="WCT29" s="0"/>
      <c r="WCU29" s="0"/>
      <c r="WCV29" s="0"/>
      <c r="WCW29" s="0"/>
      <c r="WCX29" s="0"/>
      <c r="WCY29" s="0"/>
      <c r="WCZ29" s="0"/>
      <c r="WDA29" s="0"/>
      <c r="WDB29" s="0"/>
      <c r="WDC29" s="0"/>
      <c r="WDD29" s="0"/>
      <c r="WDE29" s="0"/>
      <c r="WDF29" s="0"/>
      <c r="WDG29" s="0"/>
      <c r="WDH29" s="0"/>
      <c r="WDI29" s="0"/>
      <c r="WDJ29" s="0"/>
      <c r="WDK29" s="0"/>
      <c r="WDL29" s="0"/>
      <c r="WDM29" s="0"/>
      <c r="WDN29" s="0"/>
      <c r="WDO29" s="0"/>
      <c r="WDP29" s="0"/>
      <c r="WDQ29" s="0"/>
      <c r="WDR29" s="0"/>
      <c r="WDS29" s="0"/>
      <c r="WDT29" s="0"/>
      <c r="WDU29" s="0"/>
      <c r="WDV29" s="0"/>
      <c r="WDW29" s="0"/>
      <c r="WDX29" s="0"/>
      <c r="WDY29" s="0"/>
      <c r="WDZ29" s="0"/>
      <c r="WEA29" s="0"/>
      <c r="WEB29" s="0"/>
      <c r="WEC29" s="0"/>
      <c r="WED29" s="0"/>
      <c r="WEE29" s="0"/>
      <c r="WEF29" s="0"/>
      <c r="WEG29" s="0"/>
      <c r="WEH29" s="0"/>
      <c r="WEI29" s="0"/>
      <c r="WEJ29" s="0"/>
      <c r="WEK29" s="0"/>
      <c r="WEL29" s="0"/>
      <c r="WEM29" s="0"/>
      <c r="WEN29" s="0"/>
      <c r="WEO29" s="0"/>
      <c r="WEP29" s="0"/>
      <c r="WEQ29" s="0"/>
      <c r="WER29" s="0"/>
      <c r="WES29" s="0"/>
      <c r="WET29" s="0"/>
      <c r="WEU29" s="0"/>
      <c r="WEV29" s="0"/>
      <c r="WEW29" s="0"/>
      <c r="WEX29" s="0"/>
      <c r="WEY29" s="0"/>
      <c r="WEZ29" s="0"/>
      <c r="WFA29" s="0"/>
      <c r="WFB29" s="0"/>
      <c r="WFC29" s="0"/>
      <c r="WFD29" s="0"/>
      <c r="WFE29" s="0"/>
      <c r="WFF29" s="0"/>
      <c r="WFG29" s="0"/>
      <c r="WFH29" s="0"/>
      <c r="WFI29" s="0"/>
      <c r="WFJ29" s="0"/>
      <c r="WFK29" s="0"/>
      <c r="WFL29" s="0"/>
      <c r="WFM29" s="0"/>
      <c r="WFN29" s="0"/>
      <c r="WFO29" s="0"/>
      <c r="WFP29" s="0"/>
      <c r="WFQ29" s="0"/>
      <c r="WFR29" s="0"/>
      <c r="WFS29" s="0"/>
      <c r="WFT29" s="0"/>
      <c r="WFU29" s="0"/>
      <c r="WFV29" s="0"/>
      <c r="WFW29" s="0"/>
      <c r="WFX29" s="0"/>
      <c r="WFY29" s="0"/>
      <c r="WFZ29" s="0"/>
      <c r="WGA29" s="0"/>
      <c r="WGB29" s="0"/>
      <c r="WGC29" s="0"/>
      <c r="WGD29" s="0"/>
      <c r="WGE29" s="0"/>
      <c r="WGF29" s="0"/>
      <c r="WGG29" s="0"/>
      <c r="WGH29" s="0"/>
      <c r="WGI29" s="0"/>
      <c r="WGJ29" s="0"/>
      <c r="WGK29" s="0"/>
      <c r="WGL29" s="0"/>
      <c r="WGM29" s="0"/>
      <c r="WGN29" s="0"/>
      <c r="WGO29" s="0"/>
      <c r="WGP29" s="0"/>
      <c r="WGQ29" s="0"/>
      <c r="WGR29" s="0"/>
      <c r="WGS29" s="0"/>
      <c r="WGT29" s="0"/>
      <c r="WGU29" s="0"/>
      <c r="WGV29" s="0"/>
      <c r="WGW29" s="0"/>
      <c r="WGX29" s="0"/>
      <c r="WGY29" s="0"/>
      <c r="WGZ29" s="0"/>
      <c r="WHA29" s="0"/>
      <c r="WHB29" s="0"/>
      <c r="WHC29" s="0"/>
      <c r="WHD29" s="0"/>
      <c r="WHE29" s="0"/>
      <c r="WHF29" s="0"/>
      <c r="WHG29" s="0"/>
      <c r="WHH29" s="0"/>
      <c r="WHI29" s="0"/>
      <c r="WHJ29" s="0"/>
      <c r="WHK29" s="0"/>
      <c r="WHL29" s="0"/>
      <c r="WHM29" s="0"/>
      <c r="WHN29" s="0"/>
      <c r="WHO29" s="0"/>
      <c r="WHP29" s="0"/>
      <c r="WHQ29" s="0"/>
      <c r="WHR29" s="0"/>
      <c r="WHS29" s="0"/>
      <c r="WHT29" s="0"/>
      <c r="WHU29" s="0"/>
      <c r="WHV29" s="0"/>
      <c r="WHW29" s="0"/>
      <c r="WHX29" s="0"/>
      <c r="WHY29" s="0"/>
      <c r="WHZ29" s="0"/>
      <c r="WIA29" s="0"/>
      <c r="WIB29" s="0"/>
      <c r="WIC29" s="0"/>
      <c r="WID29" s="0"/>
      <c r="WIE29" s="0"/>
      <c r="WIF29" s="0"/>
      <c r="WIG29" s="0"/>
      <c r="WIH29" s="0"/>
      <c r="WII29" s="0"/>
      <c r="WIJ29" s="0"/>
      <c r="WIK29" s="0"/>
      <c r="WIL29" s="0"/>
      <c r="WIM29" s="0"/>
      <c r="WIN29" s="0"/>
      <c r="WIO29" s="0"/>
      <c r="WIP29" s="0"/>
      <c r="WIQ29" s="0"/>
      <c r="WIR29" s="0"/>
      <c r="WIS29" s="0"/>
      <c r="WIT29" s="0"/>
      <c r="WIU29" s="0"/>
      <c r="WIV29" s="0"/>
      <c r="WIW29" s="0"/>
      <c r="WIX29" s="0"/>
      <c r="WIY29" s="0"/>
      <c r="WIZ29" s="0"/>
      <c r="WJA29" s="0"/>
      <c r="WJB29" s="0"/>
      <c r="WJC29" s="0"/>
      <c r="WJD29" s="0"/>
      <c r="WJE29" s="0"/>
      <c r="WJF29" s="0"/>
      <c r="WJG29" s="0"/>
      <c r="WJH29" s="0"/>
      <c r="WJI29" s="0"/>
      <c r="WJJ29" s="0"/>
      <c r="WJK29" s="0"/>
      <c r="WJL29" s="0"/>
      <c r="WJM29" s="0"/>
      <c r="WJN29" s="0"/>
      <c r="WJO29" s="0"/>
      <c r="WJP29" s="0"/>
      <c r="WJQ29" s="0"/>
      <c r="WJR29" s="0"/>
      <c r="WJS29" s="0"/>
      <c r="WJT29" s="0"/>
      <c r="WJU29" s="0"/>
      <c r="WJV29" s="0"/>
      <c r="WJW29" s="0"/>
      <c r="WJX29" s="0"/>
      <c r="WJY29" s="0"/>
      <c r="WJZ29" s="0"/>
      <c r="WKA29" s="0"/>
      <c r="WKB29" s="0"/>
      <c r="WKC29" s="0"/>
      <c r="WKD29" s="0"/>
      <c r="WKE29" s="0"/>
      <c r="WKF29" s="0"/>
      <c r="WKG29" s="0"/>
      <c r="WKH29" s="0"/>
      <c r="WKI29" s="0"/>
      <c r="WKJ29" s="0"/>
      <c r="WKK29" s="0"/>
      <c r="WKL29" s="0"/>
      <c r="WKM29" s="0"/>
      <c r="WKN29" s="0"/>
      <c r="WKO29" s="0"/>
      <c r="WKP29" s="0"/>
      <c r="WKQ29" s="0"/>
      <c r="WKR29" s="0"/>
      <c r="WKS29" s="0"/>
      <c r="WKT29" s="0"/>
      <c r="WKU29" s="0"/>
      <c r="WKV29" s="0"/>
      <c r="WKW29" s="0"/>
      <c r="WKX29" s="0"/>
      <c r="WKY29" s="0"/>
      <c r="WKZ29" s="0"/>
      <c r="WLA29" s="0"/>
      <c r="WLB29" s="0"/>
      <c r="WLC29" s="0"/>
      <c r="WLD29" s="0"/>
      <c r="WLE29" s="0"/>
      <c r="WLF29" s="0"/>
      <c r="WLG29" s="0"/>
      <c r="WLH29" s="0"/>
      <c r="WLI29" s="0"/>
      <c r="WLJ29" s="0"/>
      <c r="WLK29" s="0"/>
      <c r="WLL29" s="0"/>
      <c r="WLM29" s="0"/>
      <c r="WLN29" s="0"/>
      <c r="WLO29" s="0"/>
      <c r="WLP29" s="0"/>
      <c r="WLQ29" s="0"/>
      <c r="WLR29" s="0"/>
      <c r="WLS29" s="0"/>
      <c r="WLT29" s="0"/>
      <c r="WLU29" s="0"/>
      <c r="WLV29" s="0"/>
      <c r="WLW29" s="0"/>
      <c r="WLX29" s="0"/>
      <c r="WLY29" s="0"/>
      <c r="WLZ29" s="0"/>
      <c r="WMA29" s="0"/>
      <c r="WMB29" s="0"/>
      <c r="WMC29" s="0"/>
      <c r="WMD29" s="0"/>
      <c r="WME29" s="0"/>
      <c r="WMF29" s="0"/>
      <c r="WMG29" s="0"/>
      <c r="WMH29" s="0"/>
      <c r="WMI29" s="0"/>
      <c r="WMJ29" s="0"/>
      <c r="WMK29" s="0"/>
      <c r="WML29" s="0"/>
      <c r="WMM29" s="0"/>
      <c r="WMN29" s="0"/>
      <c r="WMO29" s="0"/>
      <c r="WMP29" s="0"/>
      <c r="WMQ29" s="0"/>
      <c r="WMR29" s="0"/>
      <c r="WMS29" s="0"/>
      <c r="WMT29" s="0"/>
      <c r="WMU29" s="0"/>
      <c r="WMV29" s="0"/>
      <c r="WMW29" s="0"/>
      <c r="WMX29" s="0"/>
      <c r="WMY29" s="0"/>
      <c r="WMZ29" s="0"/>
      <c r="WNA29" s="0"/>
      <c r="WNB29" s="0"/>
      <c r="WNC29" s="0"/>
      <c r="WND29" s="0"/>
      <c r="WNE29" s="0"/>
      <c r="WNF29" s="0"/>
      <c r="WNG29" s="0"/>
      <c r="WNH29" s="0"/>
      <c r="WNI29" s="0"/>
      <c r="WNJ29" s="0"/>
      <c r="WNK29" s="0"/>
      <c r="WNL29" s="0"/>
      <c r="WNM29" s="0"/>
      <c r="WNN29" s="0"/>
      <c r="WNO29" s="0"/>
      <c r="WNP29" s="0"/>
      <c r="WNQ29" s="0"/>
      <c r="WNR29" s="0"/>
      <c r="WNS29" s="0"/>
      <c r="WNT29" s="0"/>
      <c r="WNU29" s="0"/>
      <c r="WNV29" s="0"/>
      <c r="WNW29" s="0"/>
      <c r="WNX29" s="0"/>
      <c r="WNY29" s="0"/>
      <c r="WNZ29" s="0"/>
      <c r="WOA29" s="0"/>
      <c r="WOB29" s="0"/>
      <c r="WOC29" s="0"/>
      <c r="WOD29" s="0"/>
      <c r="WOE29" s="0"/>
      <c r="WOF29" s="0"/>
      <c r="WOG29" s="0"/>
      <c r="WOH29" s="0"/>
      <c r="WOI29" s="0"/>
      <c r="WOJ29" s="0"/>
      <c r="WOK29" s="0"/>
      <c r="WOL29" s="0"/>
      <c r="WOM29" s="0"/>
      <c r="WON29" s="0"/>
      <c r="WOO29" s="0"/>
      <c r="WOP29" s="0"/>
      <c r="WOQ29" s="0"/>
      <c r="WOR29" s="0"/>
      <c r="WOS29" s="0"/>
      <c r="WOT29" s="0"/>
      <c r="WOU29" s="0"/>
      <c r="WOV29" s="0"/>
      <c r="WOW29" s="0"/>
      <c r="WOX29" s="0"/>
      <c r="WOY29" s="0"/>
      <c r="WOZ29" s="0"/>
      <c r="WPA29" s="0"/>
      <c r="WPB29" s="0"/>
      <c r="WPC29" s="0"/>
      <c r="WPD29" s="0"/>
      <c r="WPE29" s="0"/>
      <c r="WPF29" s="0"/>
      <c r="WPG29" s="0"/>
      <c r="WPH29" s="0"/>
      <c r="WPI29" s="0"/>
      <c r="WPJ29" s="0"/>
      <c r="WPK29" s="0"/>
      <c r="WPL29" s="0"/>
      <c r="WPM29" s="0"/>
      <c r="WPN29" s="0"/>
      <c r="WPO29" s="0"/>
      <c r="WPP29" s="0"/>
      <c r="WPQ29" s="0"/>
      <c r="WPR29" s="0"/>
      <c r="WPS29" s="0"/>
      <c r="WPT29" s="0"/>
      <c r="WPU29" s="0"/>
      <c r="WPV29" s="0"/>
      <c r="WPW29" s="0"/>
      <c r="WPX29" s="0"/>
      <c r="WPY29" s="0"/>
      <c r="WPZ29" s="0"/>
      <c r="WQA29" s="0"/>
      <c r="WQB29" s="0"/>
      <c r="WQC29" s="0"/>
      <c r="WQD29" s="0"/>
      <c r="WQE29" s="0"/>
      <c r="WQF29" s="0"/>
      <c r="WQG29" s="0"/>
      <c r="WQH29" s="0"/>
      <c r="WQI29" s="0"/>
      <c r="WQJ29" s="0"/>
      <c r="WQK29" s="0"/>
      <c r="WQL29" s="0"/>
      <c r="WQM29" s="0"/>
      <c r="WQN29" s="0"/>
      <c r="WQO29" s="0"/>
      <c r="WQP29" s="0"/>
      <c r="WQQ29" s="0"/>
      <c r="WQR29" s="0"/>
      <c r="WQS29" s="0"/>
      <c r="WQT29" s="0"/>
      <c r="WQU29" s="0"/>
      <c r="WQV29" s="0"/>
      <c r="WQW29" s="0"/>
      <c r="WQX29" s="0"/>
      <c r="WQY29" s="0"/>
      <c r="WQZ29" s="0"/>
      <c r="WRA29" s="0"/>
      <c r="WRB29" s="0"/>
      <c r="WRC29" s="0"/>
      <c r="WRD29" s="0"/>
      <c r="WRE29" s="0"/>
      <c r="WRF29" s="0"/>
      <c r="WRG29" s="0"/>
      <c r="WRH29" s="0"/>
      <c r="WRI29" s="0"/>
      <c r="WRJ29" s="0"/>
      <c r="WRK29" s="0"/>
      <c r="WRL29" s="0"/>
      <c r="WRM29" s="0"/>
      <c r="WRN29" s="0"/>
      <c r="WRO29" s="0"/>
      <c r="WRP29" s="0"/>
      <c r="WRQ29" s="0"/>
      <c r="WRR29" s="0"/>
      <c r="WRS29" s="0"/>
      <c r="WRT29" s="0"/>
      <c r="WRU29" s="0"/>
      <c r="WRV29" s="0"/>
      <c r="WRW29" s="0"/>
      <c r="WRX29" s="0"/>
      <c r="WRY29" s="0"/>
      <c r="WRZ29" s="0"/>
      <c r="WSA29" s="0"/>
      <c r="WSB29" s="0"/>
      <c r="WSC29" s="0"/>
      <c r="WSD29" s="0"/>
      <c r="WSE29" s="0"/>
      <c r="WSF29" s="0"/>
      <c r="WSG29" s="0"/>
      <c r="WSH29" s="0"/>
      <c r="WSI29" s="0"/>
      <c r="WSJ29" s="0"/>
      <c r="WSK29" s="0"/>
      <c r="WSL29" s="0"/>
      <c r="WSM29" s="0"/>
      <c r="WSN29" s="0"/>
      <c r="WSO29" s="0"/>
      <c r="WSP29" s="0"/>
      <c r="WSQ29" s="0"/>
      <c r="WSR29" s="0"/>
      <c r="WSS29" s="0"/>
      <c r="WST29" s="0"/>
      <c r="WSU29" s="0"/>
      <c r="WSV29" s="0"/>
      <c r="WSW29" s="0"/>
      <c r="WSX29" s="0"/>
      <c r="WSY29" s="0"/>
      <c r="WSZ29" s="0"/>
      <c r="WTA29" s="0"/>
      <c r="WTB29" s="0"/>
      <c r="WTC29" s="0"/>
      <c r="WTD29" s="0"/>
      <c r="WTE29" s="0"/>
      <c r="WTF29" s="0"/>
      <c r="WTG29" s="0"/>
      <c r="WTH29" s="0"/>
      <c r="WTI29" s="0"/>
      <c r="WTJ29" s="0"/>
      <c r="WTK29" s="0"/>
      <c r="WTL29" s="0"/>
      <c r="WTM29" s="0"/>
      <c r="WTN29" s="0"/>
      <c r="WTO29" s="0"/>
      <c r="WTP29" s="0"/>
      <c r="WTQ29" s="0"/>
      <c r="WTR29" s="0"/>
      <c r="WTS29" s="0"/>
      <c r="WTT29" s="0"/>
      <c r="WTU29" s="0"/>
      <c r="WTV29" s="0"/>
      <c r="WTW29" s="0"/>
      <c r="WTX29" s="0"/>
      <c r="WTY29" s="0"/>
      <c r="WTZ29" s="0"/>
      <c r="WUA29" s="0"/>
      <c r="WUB29" s="0"/>
      <c r="WUC29" s="0"/>
      <c r="WUD29" s="0"/>
      <c r="WUE29" s="0"/>
      <c r="WUF29" s="0"/>
      <c r="WUG29" s="0"/>
      <c r="WUH29" s="0"/>
      <c r="WUI29" s="0"/>
      <c r="WUJ29" s="0"/>
      <c r="WUK29" s="0"/>
      <c r="WUL29" s="0"/>
      <c r="WUM29" s="0"/>
      <c r="WUN29" s="0"/>
      <c r="WUO29" s="0"/>
      <c r="WUP29" s="0"/>
      <c r="WUQ29" s="0"/>
      <c r="WUR29" s="0"/>
      <c r="WUS29" s="0"/>
      <c r="WUT29" s="0"/>
      <c r="WUU29" s="0"/>
      <c r="WUV29" s="0"/>
      <c r="WUW29" s="0"/>
      <c r="WUX29" s="0"/>
      <c r="WUY29" s="0"/>
      <c r="WUZ29" s="0"/>
      <c r="WVA29" s="0"/>
      <c r="WVB29" s="0"/>
      <c r="WVC29" s="0"/>
      <c r="WVD29" s="0"/>
      <c r="WVE29" s="0"/>
      <c r="WVF29" s="0"/>
      <c r="WVG29" s="0"/>
      <c r="WVH29" s="0"/>
      <c r="WVI29" s="0"/>
      <c r="WVJ29" s="0"/>
      <c r="WVK29" s="0"/>
      <c r="WVL29" s="0"/>
      <c r="WVM29" s="0"/>
      <c r="WVN29" s="0"/>
      <c r="WVO29" s="0"/>
      <c r="WVP29" s="0"/>
      <c r="WVQ29" s="0"/>
      <c r="WVR29" s="0"/>
      <c r="WVS29" s="0"/>
      <c r="WVT29" s="0"/>
      <c r="WVU29" s="0"/>
      <c r="WVV29" s="0"/>
      <c r="WVW29" s="0"/>
      <c r="WVX29" s="0"/>
      <c r="WVY29" s="0"/>
      <c r="WVZ29" s="0"/>
      <c r="WWA29" s="0"/>
      <c r="WWB29" s="0"/>
      <c r="WWC29" s="0"/>
      <c r="WWD29" s="0"/>
      <c r="WWE29" s="0"/>
      <c r="WWF29" s="0"/>
      <c r="WWG29" s="0"/>
      <c r="WWH29" s="0"/>
      <c r="WWI29" s="0"/>
      <c r="WWJ29" s="0"/>
      <c r="WWK29" s="0"/>
      <c r="WWL29" s="0"/>
      <c r="WWM29" s="0"/>
      <c r="WWN29" s="0"/>
      <c r="WWO29" s="0"/>
      <c r="WWP29" s="0"/>
      <c r="WWQ29" s="0"/>
      <c r="WWR29" s="0"/>
      <c r="WWS29" s="0"/>
      <c r="WWT29" s="0"/>
      <c r="WWU29" s="0"/>
      <c r="WWV29" s="0"/>
      <c r="WWW29" s="0"/>
      <c r="WWX29" s="0"/>
      <c r="WWY29" s="0"/>
      <c r="WWZ29" s="0"/>
      <c r="WXA29" s="0"/>
      <c r="WXB29" s="0"/>
      <c r="WXC29" s="0"/>
      <c r="WXD29" s="0"/>
      <c r="WXE29" s="0"/>
      <c r="WXF29" s="0"/>
      <c r="WXG29" s="0"/>
      <c r="WXH29" s="0"/>
      <c r="WXI29" s="0"/>
      <c r="WXJ29" s="0"/>
      <c r="WXK29" s="0"/>
      <c r="WXL29" s="0"/>
      <c r="WXM29" s="0"/>
      <c r="WXN29" s="0"/>
      <c r="WXO29" s="0"/>
      <c r="WXP29" s="0"/>
      <c r="WXQ29" s="0"/>
      <c r="WXR29" s="0"/>
      <c r="WXS29" s="0"/>
      <c r="WXT29" s="0"/>
      <c r="WXU29" s="0"/>
      <c r="WXV29" s="0"/>
      <c r="WXW29" s="0"/>
      <c r="WXX29" s="0"/>
      <c r="WXY29" s="0"/>
      <c r="WXZ29" s="0"/>
      <c r="WYA29" s="0"/>
      <c r="WYB29" s="0"/>
      <c r="WYC29" s="0"/>
      <c r="WYD29" s="0"/>
      <c r="WYE29" s="0"/>
      <c r="WYF29" s="0"/>
      <c r="WYG29" s="0"/>
      <c r="WYH29" s="0"/>
      <c r="WYI29" s="0"/>
      <c r="WYJ29" s="0"/>
      <c r="WYK29" s="0"/>
      <c r="WYL29" s="0"/>
      <c r="WYM29" s="0"/>
      <c r="WYN29" s="0"/>
      <c r="WYO29" s="0"/>
      <c r="WYP29" s="0"/>
      <c r="WYQ29" s="0"/>
      <c r="WYR29" s="0"/>
      <c r="WYS29" s="0"/>
      <c r="WYT29" s="0"/>
      <c r="WYU29" s="0"/>
      <c r="WYV29" s="0"/>
      <c r="WYW29" s="0"/>
      <c r="WYX29" s="0"/>
      <c r="WYY29" s="0"/>
      <c r="WYZ29" s="0"/>
      <c r="WZA29" s="0"/>
      <c r="WZB29" s="0"/>
      <c r="WZC29" s="0"/>
      <c r="WZD29" s="0"/>
      <c r="WZE29" s="0"/>
      <c r="WZF29" s="0"/>
      <c r="WZG29" s="0"/>
      <c r="WZH29" s="0"/>
      <c r="WZI29" s="0"/>
      <c r="WZJ29" s="0"/>
      <c r="WZK29" s="0"/>
      <c r="WZL29" s="0"/>
      <c r="WZM29" s="0"/>
      <c r="WZN29" s="0"/>
      <c r="WZO29" s="0"/>
      <c r="WZP29" s="0"/>
      <c r="WZQ29" s="0"/>
      <c r="WZR29" s="0"/>
      <c r="WZS29" s="0"/>
      <c r="WZT29" s="0"/>
      <c r="WZU29" s="0"/>
      <c r="WZV29" s="0"/>
      <c r="WZW29" s="0"/>
      <c r="WZX29" s="0"/>
      <c r="WZY29" s="0"/>
      <c r="WZZ29" s="0"/>
      <c r="XAA29" s="0"/>
      <c r="XAB29" s="0"/>
      <c r="XAC29" s="0"/>
      <c r="XAD29" s="0"/>
      <c r="XAE29" s="0"/>
      <c r="XAF29" s="0"/>
      <c r="XAG29" s="0"/>
      <c r="XAH29" s="0"/>
      <c r="XAI29" s="0"/>
      <c r="XAJ29" s="0"/>
      <c r="XAK29" s="0"/>
      <c r="XAL29" s="0"/>
      <c r="XAM29" s="0"/>
      <c r="XAN29" s="0"/>
      <c r="XAO29" s="0"/>
      <c r="XAP29" s="0"/>
      <c r="XAQ29" s="0"/>
      <c r="XAR29" s="0"/>
      <c r="XAS29" s="0"/>
      <c r="XAT29" s="0"/>
      <c r="XAU29" s="0"/>
      <c r="XAV29" s="0"/>
      <c r="XAW29" s="0"/>
      <c r="XAX29" s="0"/>
      <c r="XAY29" s="0"/>
      <c r="XAZ29" s="0"/>
      <c r="XBA29" s="0"/>
      <c r="XBB29" s="0"/>
      <c r="XBC29" s="0"/>
      <c r="XBD29" s="0"/>
      <c r="XBE29" s="0"/>
      <c r="XBF29" s="0"/>
      <c r="XBG29" s="0"/>
      <c r="XBH29" s="0"/>
      <c r="XBI29" s="0"/>
      <c r="XBJ29" s="0"/>
      <c r="XBK29" s="0"/>
      <c r="XBL29" s="0"/>
      <c r="XBM29" s="0"/>
      <c r="XBN29" s="0"/>
      <c r="XBO29" s="0"/>
      <c r="XBP29" s="0"/>
      <c r="XBQ29" s="0"/>
      <c r="XBR29" s="0"/>
      <c r="XBS29" s="0"/>
      <c r="XBT29" s="0"/>
      <c r="XBU29" s="0"/>
      <c r="XBV29" s="0"/>
      <c r="XBW29" s="0"/>
      <c r="XBX29" s="0"/>
      <c r="XBY29" s="0"/>
      <c r="XBZ29" s="0"/>
      <c r="XCA29" s="0"/>
      <c r="XCB29" s="0"/>
      <c r="XCC29" s="0"/>
      <c r="XCD29" s="0"/>
      <c r="XCE29" s="0"/>
      <c r="XCF29" s="0"/>
      <c r="XCG29" s="0"/>
      <c r="XCH29" s="0"/>
      <c r="XCI29" s="0"/>
      <c r="XCJ29" s="0"/>
      <c r="XCK29" s="0"/>
      <c r="XCL29" s="0"/>
      <c r="XCM29" s="0"/>
      <c r="XCN29" s="0"/>
      <c r="XCO29" s="0"/>
      <c r="XCP29" s="0"/>
      <c r="XCQ29" s="0"/>
      <c r="XCR29" s="0"/>
      <c r="XCS29" s="0"/>
      <c r="XCT29" s="0"/>
      <c r="XCU29" s="0"/>
      <c r="XCV29" s="0"/>
      <c r="XCW29" s="0"/>
      <c r="XCX29" s="0"/>
      <c r="XCY29" s="0"/>
      <c r="XCZ29" s="0"/>
      <c r="XDA29" s="0"/>
      <c r="XDB29" s="0"/>
      <c r="XDC29" s="0"/>
      <c r="XDD29" s="0"/>
      <c r="XDE29" s="0"/>
      <c r="XDF29" s="0"/>
      <c r="XDG29" s="0"/>
      <c r="XDH29" s="0"/>
      <c r="XDI29" s="0"/>
      <c r="XDJ29" s="0"/>
      <c r="XDK29" s="0"/>
      <c r="XDL29" s="0"/>
      <c r="XDM29" s="0"/>
      <c r="XDN29" s="0"/>
      <c r="XDO29" s="0"/>
      <c r="XDP29" s="0"/>
      <c r="XDQ29" s="0"/>
      <c r="XDR29" s="0"/>
      <c r="XDS29" s="0"/>
      <c r="XDT29" s="0"/>
      <c r="XDU29" s="0"/>
      <c r="XDV29" s="0"/>
      <c r="XDW29" s="0"/>
      <c r="XDX29" s="0"/>
      <c r="XDY29" s="0"/>
      <c r="XDZ29" s="0"/>
      <c r="XEA29" s="0"/>
      <c r="XEB29" s="0"/>
      <c r="XEC29" s="0"/>
      <c r="XED29" s="0"/>
      <c r="XEE29" s="0"/>
      <c r="XEF29" s="0"/>
      <c r="XEG29" s="0"/>
      <c r="XEH29" s="0"/>
      <c r="XEI29" s="0"/>
      <c r="XEJ29" s="0"/>
      <c r="XEK29" s="0"/>
      <c r="XEL29" s="0"/>
      <c r="XEM29" s="0"/>
      <c r="XEN29" s="0"/>
      <c r="XEO29" s="0"/>
      <c r="XEP29" s="0"/>
      <c r="XEQ29" s="0"/>
      <c r="XER29" s="0"/>
      <c r="XES29" s="0"/>
      <c r="XET29" s="0"/>
      <c r="XEU29" s="0"/>
      <c r="XEV29" s="0"/>
      <c r="XEW29" s="0"/>
      <c r="XEX29" s="0"/>
      <c r="XEY29" s="0"/>
      <c r="XEZ29" s="0"/>
      <c r="XFA29" s="0"/>
      <c r="XFB29" s="0"/>
      <c r="XFC29" s="0"/>
      <c r="XFD29" s="0"/>
    </row>
    <row r="30" customFormat="false" ht="15" hidden="false" customHeight="false" outlineLevel="0" collapsed="false">
      <c r="A30" s="388" t="s">
        <v>648</v>
      </c>
      <c r="B30" s="416" t="str">
        <f aca="false">IF(B19="","",B24/B27/3600)</f>
        <v/>
      </c>
      <c r="C30" s="416" t="str">
        <f aca="false">IF(C19="","",C24/C27/3600)</f>
        <v/>
      </c>
      <c r="D30" s="416" t="str">
        <f aca="false">IF(D19="","",D24/D27/3600)</f>
        <v/>
      </c>
      <c r="E30" s="416" t="str">
        <f aca="false">IF(E19="","",E24/E27/3600)</f>
        <v/>
      </c>
      <c r="F30" s="416" t="str">
        <f aca="false">IF(F19="","",F24/F27/3600)</f>
        <v/>
      </c>
      <c r="G30" s="416" t="str">
        <f aca="false">IF(G19="","",G24/G27/3600)</f>
        <v/>
      </c>
      <c r="H30" s="416" t="str">
        <f aca="false">IF(H19="","",H24/H27/3600)</f>
        <v/>
      </c>
      <c r="I30" s="416" t="str">
        <f aca="false">IF(I19="","",I24/I27/3600)</f>
        <v/>
      </c>
      <c r="J30" s="416" t="str">
        <f aca="false">IF(J19="","",J24/J27/3600)</f>
        <v/>
      </c>
      <c r="K30" s="416" t="str">
        <f aca="false">IF(K19="","",K24/K27/3600)</f>
        <v/>
      </c>
      <c r="L30" s="416" t="n">
        <f aca="false">IF(L19="","",L24/L27/3600)</f>
        <v>0.00358291898215853</v>
      </c>
      <c r="M30" s="416" t="n">
        <f aca="false">IF(M19="","",M24/M27/3600)</f>
        <v>0.0255579021471313</v>
      </c>
      <c r="N30" s="416" t="str">
        <f aca="false">IF(N19="","",N24/N27/3600)</f>
        <v/>
      </c>
      <c r="O30" s="416" t="str">
        <f aca="false">IF(O19="","",O24/O27/3600)</f>
        <v/>
      </c>
      <c r="P30" s="417"/>
      <c r="Q30" s="416" t="str">
        <f aca="false">IF(Q19="","",Q24/Q27/3600)</f>
        <v/>
      </c>
      <c r="R30" s="416" t="str">
        <f aca="false">IF(R19="","",R24/R27/3600)</f>
        <v/>
      </c>
      <c r="S30" s="416" t="str">
        <f aca="false">IF(S19="","",S24/S27/3600)</f>
        <v/>
      </c>
      <c r="T30" s="416" t="str">
        <f aca="false">IF(T19="","",T24/T27/3600)</f>
        <v/>
      </c>
      <c r="U30" s="416" t="str">
        <f aca="false">IF(U19="","",U24/U27/3600)</f>
        <v/>
      </c>
      <c r="V30" s="416" t="str">
        <f aca="false">IF(V19="","",V24/V27/3600)</f>
        <v/>
      </c>
      <c r="W30" s="416" t="str">
        <f aca="false">IF(W19="","",W24/W27/3600)</f>
        <v/>
      </c>
      <c r="X30" s="416" t="str">
        <f aca="false">IF(X19="","",X24/X27/3600)</f>
        <v/>
      </c>
      <c r="Y30" s="416" t="str">
        <f aca="false">IF(Y19="","",Y24/Y27/3600)</f>
        <v/>
      </c>
      <c r="Z30" s="416" t="str">
        <f aca="false">IF(Z19="","",Z24/Z27/3600)</f>
        <v/>
      </c>
      <c r="AA30" s="416" t="str">
        <f aca="false">IF(AA19="","",AA24/AA27/3600)</f>
        <v/>
      </c>
      <c r="AB30" s="416" t="str">
        <f aca="false">IF(AB19="","",AB24/AB27/3600)</f>
        <v/>
      </c>
      <c r="AC30" s="416" t="str">
        <f aca="false">IF(AC19="","",AC24/AC27/3600)</f>
        <v/>
      </c>
      <c r="AD30" s="416" t="str">
        <f aca="false">IF(AD19="","",AD24/AD27/3600)</f>
        <v/>
      </c>
      <c r="AE30" s="416" t="str">
        <f aca="false">IF(AE19="","",AE24/AE27/3600)</f>
        <v/>
      </c>
      <c r="AF30" s="416" t="str">
        <f aca="false">IF(AF19="","",AF24/AF27/3600)</f>
        <v/>
      </c>
      <c r="AG30" s="416" t="str">
        <f aca="false">IF(AG19="","",AG24/AG27/3600)</f>
        <v/>
      </c>
      <c r="AH30" s="416" t="str">
        <f aca="false">IF(AH19="","",AH24/AH27/3600)</f>
        <v/>
      </c>
      <c r="AI30" s="416" t="str">
        <f aca="false">IF(AI19="","",AI24/AI27/3600)</f>
        <v/>
      </c>
      <c r="AJ30" s="416" t="str">
        <f aca="false">IF(AJ19="","",AJ24/AJ27/3600)</f>
        <v/>
      </c>
      <c r="AK30" s="416" t="str">
        <f aca="false">IF(AK19="","",AK24/AK27/3600)</f>
        <v/>
      </c>
      <c r="AL30" s="416" t="str">
        <f aca="false">IF(AL19="","",AL24/AL27/3600)</f>
        <v/>
      </c>
      <c r="AM30" s="416" t="str">
        <f aca="false">IF(AM19="","",AM24/AM27/3600)</f>
        <v/>
      </c>
      <c r="AN30" s="416" t="str">
        <f aca="false">IF(AN19="","",AN24/AN27/3600)</f>
        <v/>
      </c>
      <c r="AO30" s="416" t="str">
        <f aca="false">IF(AO19="","",AO24/AO27/3600)</f>
        <v/>
      </c>
      <c r="AP30" s="416" t="str">
        <f aca="false">IF(AP19="","",AP24/AP27/3600)</f>
        <v/>
      </c>
      <c r="AQ30" s="416" t="str">
        <f aca="false">IF(AQ19="","",AQ24/AQ27/3600)</f>
        <v/>
      </c>
      <c r="AR30" s="416" t="str">
        <f aca="false">IF(AR19="","",AR24/AR27/3600)</f>
        <v/>
      </c>
      <c r="AS30" s="416" t="str">
        <f aca="false">IF(AS19="","",AS24/AS27/3600)</f>
        <v/>
      </c>
      <c r="AT30" s="416" t="str">
        <f aca="false">IF(AT19="","",AT24/AT27/3600)</f>
        <v/>
      </c>
      <c r="AU30" s="416" t="str">
        <f aca="false">IF(AU19="","",AU24/AU27/3600)</f>
        <v/>
      </c>
      <c r="AV30" s="416" t="str">
        <f aca="false">IF(AV19="","",AV24/AV27/3600)</f>
        <v/>
      </c>
      <c r="AW30" s="416" t="str">
        <f aca="false">IF(AW19="","",AW24/AW27/3600)</f>
        <v/>
      </c>
      <c r="AX30" s="416" t="str">
        <f aca="false">IF(AX19="","",AX24/AX27/3600)</f>
        <v/>
      </c>
      <c r="AY30" s="416" t="str">
        <f aca="false">IF(AY19="","",AY24/AY27/3600)</f>
        <v/>
      </c>
      <c r="AZ30" s="416" t="str">
        <f aca="false">IF(AZ19="","",AZ24/AZ27/3600)</f>
        <v/>
      </c>
      <c r="BA30" s="416" t="str">
        <f aca="false">IF(BA19="","",BA24/BA27/3600)</f>
        <v/>
      </c>
      <c r="BB30" s="416" t="str">
        <f aca="false">IF(BB19="","",BB24/BB27/3600)</f>
        <v/>
      </c>
      <c r="BC30" s="416" t="str">
        <f aca="false">IF(BC19="","",BC24/BC27/3600)</f>
        <v/>
      </c>
      <c r="BD30" s="416" t="str">
        <f aca="false">IF(BD19="","",BD24/BD27/3600)</f>
        <v/>
      </c>
      <c r="BE30" s="416" t="str">
        <f aca="false">IF(BE19="","",BE24/BE27/3600)</f>
        <v/>
      </c>
      <c r="BF30" s="416" t="str">
        <f aca="false">IF(BF19="","",BF24/BF27/3600)</f>
        <v/>
      </c>
      <c r="BG30" s="416" t="str">
        <f aca="false">IF(BG19="","",BG24/BG27/3600)</f>
        <v/>
      </c>
      <c r="BH30" s="416" t="str">
        <f aca="false">IF(BH19="","",BH24/BH27/3600)</f>
        <v/>
      </c>
      <c r="BI30" s="416" t="str">
        <f aca="false">IF(BI19="","",BI24/BI27/3600)</f>
        <v/>
      </c>
      <c r="BJ30" s="416" t="str">
        <f aca="false">IF(BJ19="","",BJ24/BJ27/3600)</f>
        <v/>
      </c>
      <c r="BK30" s="416" t="str">
        <f aca="false">IF(BK19="","",BK24/BK27/3600)</f>
        <v/>
      </c>
      <c r="BL30" s="416" t="str">
        <f aca="false">IF(BL19="","",BL24/BL27/3600)</f>
        <v/>
      </c>
      <c r="BM30" s="416" t="str">
        <f aca="false">IF(BM19="","",BM24/BM27/3600)</f>
        <v/>
      </c>
      <c r="BN30" s="416" t="str">
        <f aca="false">IF(BN19="","",BN24/BN27/3600)</f>
        <v/>
      </c>
      <c r="BO30" s="416" t="str">
        <f aca="false">IF(BO19="","",BO24/BO27/3600)</f>
        <v/>
      </c>
      <c r="BP30" s="416" t="str">
        <f aca="false">IF(BP19="","",BP24/BP27/3600)</f>
        <v/>
      </c>
      <c r="BQ30" s="416" t="str">
        <f aca="false">IF(BQ19="","",BQ24/BQ27/3600)</f>
        <v/>
      </c>
      <c r="BR30" s="416" t="str">
        <f aca="false">IF(BR19="","",BR24/BR27/3600)</f>
        <v/>
      </c>
      <c r="BS30" s="416" t="str">
        <f aca="false">IF(BS19="","",BS24/BS27/3600)</f>
        <v/>
      </c>
      <c r="BT30" s="416" t="str">
        <f aca="false">IF(BT19="","",BT24/BT27/3600)</f>
        <v/>
      </c>
      <c r="BU30" s="416" t="str">
        <f aca="false">IF(BU19="","",BU24/BU27/3600)</f>
        <v/>
      </c>
      <c r="BV30" s="416" t="str">
        <f aca="false">IF(BV19="","",BV24/BV27/3600)</f>
        <v/>
      </c>
      <c r="BW30" s="416" t="str">
        <f aca="false">IF(BW19="","",BW24/BW27/3600)</f>
        <v/>
      </c>
      <c r="BX30" s="416" t="str">
        <f aca="false">IF(BX19="","",BX24/BX27/3600)</f>
        <v/>
      </c>
      <c r="BY30" s="416" t="str">
        <f aca="false">IF(BY19="","",BY24/BY27/3600)</f>
        <v/>
      </c>
      <c r="BZ30" s="416" t="str">
        <f aca="false">IF(BZ19="","",BZ24/BZ27/3600)</f>
        <v/>
      </c>
      <c r="CA30" s="416" t="str">
        <f aca="false">IF(CA19="","",CA24/CA27/3600)</f>
        <v/>
      </c>
      <c r="CB30" s="416" t="str">
        <f aca="false">IF(CB19="","",CB24/CB27/3600)</f>
        <v/>
      </c>
      <c r="CC30" s="416" t="str">
        <f aca="false">IF(CC19="","",CC24/CC27/3600)</f>
        <v/>
      </c>
      <c r="CD30" s="416" t="str">
        <f aca="false">IF(CD19="","",CD24/CD27/3600)</f>
        <v/>
      </c>
      <c r="CE30" s="39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c r="IX30" s="0"/>
      <c r="IY30" s="0"/>
      <c r="IZ30" s="0"/>
      <c r="JA30" s="0"/>
      <c r="JB30" s="0"/>
      <c r="JC30" s="0"/>
      <c r="JD30" s="0"/>
      <c r="JE30" s="0"/>
      <c r="JF30" s="0"/>
      <c r="JG30" s="0"/>
      <c r="JH30" s="0"/>
      <c r="JI30" s="0"/>
      <c r="JJ30" s="0"/>
      <c r="JK30" s="0"/>
      <c r="JL30" s="0"/>
      <c r="JM30" s="0"/>
      <c r="JN30" s="0"/>
      <c r="JO30" s="0"/>
      <c r="JP30" s="0"/>
      <c r="JQ30" s="0"/>
      <c r="JR30" s="0"/>
      <c r="JS30" s="0"/>
      <c r="JT30" s="0"/>
      <c r="JU30" s="0"/>
      <c r="JV30" s="0"/>
      <c r="JW30" s="0"/>
      <c r="JX30" s="0"/>
      <c r="JY30" s="0"/>
      <c r="JZ30" s="0"/>
      <c r="KA30" s="0"/>
      <c r="KB30" s="0"/>
      <c r="KC30" s="0"/>
      <c r="KD30" s="0"/>
      <c r="KE30" s="0"/>
      <c r="KF30" s="0"/>
      <c r="KG30" s="0"/>
      <c r="KH30" s="0"/>
      <c r="KI30" s="0"/>
      <c r="KJ30" s="0"/>
      <c r="KK30" s="0"/>
      <c r="KL30" s="0"/>
      <c r="KM30" s="0"/>
      <c r="KN30" s="0"/>
      <c r="KO30" s="0"/>
      <c r="KP30" s="0"/>
      <c r="KQ30" s="0"/>
      <c r="KR30" s="0"/>
      <c r="KS30" s="0"/>
      <c r="KT30" s="0"/>
      <c r="KU30" s="0"/>
      <c r="KV30" s="0"/>
      <c r="KW30" s="0"/>
      <c r="KX30" s="0"/>
      <c r="KY30" s="0"/>
      <c r="KZ30" s="0"/>
      <c r="LA30" s="0"/>
      <c r="LB30" s="0"/>
      <c r="LC30" s="0"/>
      <c r="LD30" s="0"/>
      <c r="LE30" s="0"/>
      <c r="LF30" s="0"/>
      <c r="LG30" s="0"/>
      <c r="LH30" s="0"/>
      <c r="LI30" s="0"/>
      <c r="LJ30" s="0"/>
      <c r="LK30" s="0"/>
      <c r="LL30" s="0"/>
      <c r="LM30" s="0"/>
      <c r="LN30" s="0"/>
      <c r="LO30" s="0"/>
      <c r="LP30" s="0"/>
      <c r="LQ30" s="0"/>
      <c r="LR30" s="0"/>
      <c r="LS30" s="0"/>
      <c r="LT30" s="0"/>
      <c r="LU30" s="0"/>
      <c r="LV30" s="0"/>
      <c r="LW30" s="0"/>
      <c r="LX30" s="0"/>
      <c r="LY30" s="0"/>
      <c r="LZ30" s="0"/>
      <c r="MA30" s="0"/>
      <c r="MB30" s="0"/>
      <c r="MC30" s="0"/>
      <c r="MD30" s="0"/>
      <c r="ME30" s="0"/>
      <c r="MF30" s="0"/>
      <c r="MG30" s="0"/>
      <c r="MH30" s="0"/>
      <c r="MI30" s="0"/>
      <c r="MJ30" s="0"/>
      <c r="MK30" s="0"/>
      <c r="ML30" s="0"/>
      <c r="MM30" s="0"/>
      <c r="MN30" s="0"/>
      <c r="MO30" s="0"/>
      <c r="MP30" s="0"/>
      <c r="MQ30" s="0"/>
      <c r="MR30" s="0"/>
      <c r="MS30" s="0"/>
      <c r="MT30" s="0"/>
      <c r="MU30" s="0"/>
      <c r="MV30" s="0"/>
      <c r="MW30" s="0"/>
      <c r="MX30" s="0"/>
      <c r="MY30" s="0"/>
      <c r="MZ30" s="0"/>
      <c r="NA30" s="0"/>
      <c r="NB30" s="0"/>
      <c r="NC30" s="0"/>
      <c r="ND30" s="0"/>
      <c r="NE30" s="0"/>
      <c r="NF30" s="0"/>
      <c r="NG30" s="0"/>
      <c r="NH30" s="0"/>
      <c r="NI30" s="0"/>
      <c r="NJ30" s="0"/>
      <c r="NK30" s="0"/>
      <c r="NL30" s="0"/>
      <c r="NM30" s="0"/>
      <c r="NN30" s="0"/>
      <c r="NO30" s="0"/>
      <c r="NP30" s="0"/>
      <c r="NQ30" s="0"/>
      <c r="NR30" s="0"/>
      <c r="NS30" s="0"/>
      <c r="NT30" s="0"/>
      <c r="NU30" s="0"/>
      <c r="NV30" s="0"/>
      <c r="NW30" s="0"/>
      <c r="NX30" s="0"/>
      <c r="NY30" s="0"/>
      <c r="NZ30" s="0"/>
      <c r="OA30" s="0"/>
      <c r="OB30" s="0"/>
      <c r="OC30" s="0"/>
      <c r="OD30" s="0"/>
      <c r="OE30" s="0"/>
      <c r="OF30" s="0"/>
      <c r="OG30" s="0"/>
      <c r="OH30" s="0"/>
      <c r="OI30" s="0"/>
      <c r="OJ30" s="0"/>
      <c r="OK30" s="0"/>
      <c r="OL30" s="0"/>
      <c r="OM30" s="0"/>
      <c r="ON30" s="0"/>
      <c r="OO30" s="0"/>
      <c r="OP30" s="0"/>
      <c r="OQ30" s="0"/>
      <c r="OR30" s="0"/>
      <c r="OS30" s="0"/>
      <c r="OT30" s="0"/>
      <c r="OU30" s="0"/>
      <c r="OV30" s="0"/>
      <c r="OW30" s="0"/>
      <c r="OX30" s="0"/>
      <c r="OY30" s="0"/>
      <c r="OZ30" s="0"/>
      <c r="PA30" s="0"/>
      <c r="PB30" s="0"/>
      <c r="PC30" s="0"/>
      <c r="PD30" s="0"/>
      <c r="PE30" s="0"/>
      <c r="PF30" s="0"/>
      <c r="PG30" s="0"/>
      <c r="PH30" s="0"/>
      <c r="PI30" s="0"/>
      <c r="PJ30" s="0"/>
      <c r="PK30" s="0"/>
      <c r="PL30" s="0"/>
      <c r="PM30" s="0"/>
      <c r="PN30" s="0"/>
      <c r="PO30" s="0"/>
      <c r="PP30" s="0"/>
      <c r="PQ30" s="0"/>
      <c r="PR30" s="0"/>
      <c r="PS30" s="0"/>
      <c r="PT30" s="0"/>
      <c r="PU30" s="0"/>
      <c r="PV30" s="0"/>
      <c r="PW30" s="0"/>
      <c r="PX30" s="0"/>
      <c r="PY30" s="0"/>
      <c r="PZ30" s="0"/>
      <c r="QA30" s="0"/>
      <c r="QB30" s="0"/>
      <c r="QC30" s="0"/>
      <c r="QD30" s="0"/>
      <c r="QE30" s="0"/>
      <c r="QF30" s="0"/>
      <c r="QG30" s="0"/>
      <c r="QH30" s="0"/>
      <c r="QI30" s="0"/>
      <c r="QJ30" s="0"/>
      <c r="QK30" s="0"/>
      <c r="QL30" s="0"/>
      <c r="QM30" s="0"/>
      <c r="QN30" s="0"/>
      <c r="QO30" s="0"/>
      <c r="QP30" s="0"/>
      <c r="QQ30" s="0"/>
      <c r="QR30" s="0"/>
      <c r="QS30" s="0"/>
      <c r="QT30" s="0"/>
      <c r="QU30" s="0"/>
      <c r="QV30" s="0"/>
      <c r="QW30" s="0"/>
      <c r="QX30" s="0"/>
      <c r="QY30" s="0"/>
      <c r="QZ30" s="0"/>
      <c r="RA30" s="0"/>
      <c r="RB30" s="0"/>
      <c r="RC30" s="0"/>
      <c r="RD30" s="0"/>
      <c r="RE30" s="0"/>
      <c r="RF30" s="0"/>
      <c r="RG30" s="0"/>
      <c r="RH30" s="0"/>
      <c r="RI30" s="0"/>
      <c r="RJ30" s="0"/>
      <c r="RK30" s="0"/>
      <c r="RL30" s="0"/>
      <c r="RM30" s="0"/>
      <c r="RN30" s="0"/>
      <c r="RO30" s="0"/>
      <c r="RP30" s="0"/>
      <c r="RQ30" s="0"/>
      <c r="RR30" s="0"/>
      <c r="RS30" s="0"/>
      <c r="RT30" s="0"/>
      <c r="RU30" s="0"/>
      <c r="RV30" s="0"/>
      <c r="RW30" s="0"/>
      <c r="RX30" s="0"/>
      <c r="RY30" s="0"/>
      <c r="RZ30" s="0"/>
      <c r="SA30" s="0"/>
      <c r="SB30" s="0"/>
      <c r="SC30" s="0"/>
      <c r="SD30" s="0"/>
      <c r="SE30" s="0"/>
      <c r="SF30" s="0"/>
      <c r="SG30" s="0"/>
      <c r="SH30" s="0"/>
      <c r="SI30" s="0"/>
      <c r="SJ30" s="0"/>
      <c r="SK30" s="0"/>
      <c r="SL30" s="0"/>
      <c r="SM30" s="0"/>
      <c r="SN30" s="0"/>
      <c r="SO30" s="0"/>
      <c r="SP30" s="0"/>
      <c r="SQ30" s="0"/>
      <c r="SR30" s="0"/>
      <c r="SS30" s="0"/>
      <c r="ST30" s="0"/>
      <c r="SU30" s="0"/>
      <c r="SV30" s="0"/>
      <c r="SW30" s="0"/>
      <c r="SX30" s="0"/>
      <c r="SY30" s="0"/>
      <c r="SZ30" s="0"/>
      <c r="TA30" s="0"/>
      <c r="TB30" s="0"/>
      <c r="TC30" s="0"/>
      <c r="TD30" s="0"/>
      <c r="TE30" s="0"/>
      <c r="TF30" s="0"/>
      <c r="TG30" s="0"/>
      <c r="TH30" s="0"/>
      <c r="TI30" s="0"/>
      <c r="TJ30" s="0"/>
      <c r="TK30" s="0"/>
      <c r="TL30" s="0"/>
      <c r="TM30" s="0"/>
      <c r="TN30" s="0"/>
      <c r="TO30" s="0"/>
      <c r="TP30" s="0"/>
      <c r="TQ30" s="0"/>
      <c r="TR30" s="0"/>
      <c r="TS30" s="0"/>
      <c r="TT30" s="0"/>
      <c r="TU30" s="0"/>
      <c r="TV30" s="0"/>
      <c r="TW30" s="0"/>
      <c r="TX30" s="0"/>
      <c r="TY30" s="0"/>
      <c r="TZ30" s="0"/>
      <c r="UA30" s="0"/>
      <c r="UB30" s="0"/>
      <c r="UC30" s="0"/>
      <c r="UD30" s="0"/>
      <c r="UE30" s="0"/>
      <c r="UF30" s="0"/>
      <c r="UG30" s="0"/>
      <c r="UH30" s="0"/>
      <c r="UI30" s="0"/>
      <c r="UJ30" s="0"/>
      <c r="UK30" s="0"/>
      <c r="UL30" s="0"/>
      <c r="UM30" s="0"/>
      <c r="UN30" s="0"/>
      <c r="UO30" s="0"/>
      <c r="UP30" s="0"/>
      <c r="UQ30" s="0"/>
      <c r="UR30" s="0"/>
      <c r="US30" s="0"/>
      <c r="UT30" s="0"/>
      <c r="UU30" s="0"/>
      <c r="UV30" s="0"/>
      <c r="UW30" s="0"/>
      <c r="UX30" s="0"/>
      <c r="UY30" s="0"/>
      <c r="UZ30" s="0"/>
      <c r="VA30" s="0"/>
      <c r="VB30" s="0"/>
      <c r="VC30" s="0"/>
      <c r="VD30" s="0"/>
      <c r="VE30" s="0"/>
      <c r="VF30" s="0"/>
      <c r="VG30" s="0"/>
      <c r="VH30" s="0"/>
      <c r="VI30" s="0"/>
      <c r="VJ30" s="0"/>
      <c r="VK30" s="0"/>
      <c r="VL30" s="0"/>
      <c r="VM30" s="0"/>
      <c r="VN30" s="0"/>
      <c r="VO30" s="0"/>
      <c r="VP30" s="0"/>
      <c r="VQ30" s="0"/>
      <c r="VR30" s="0"/>
      <c r="VS30" s="0"/>
      <c r="VT30" s="0"/>
      <c r="VU30" s="0"/>
      <c r="VV30" s="0"/>
      <c r="VW30" s="0"/>
      <c r="VX30" s="0"/>
      <c r="VY30" s="0"/>
      <c r="VZ30" s="0"/>
      <c r="WA30" s="0"/>
      <c r="WB30" s="0"/>
      <c r="WC30" s="0"/>
      <c r="WD30" s="0"/>
      <c r="WE30" s="0"/>
      <c r="WF30" s="0"/>
      <c r="WG30" s="0"/>
      <c r="WH30" s="0"/>
      <c r="WI30" s="0"/>
      <c r="WJ30" s="0"/>
      <c r="WK30" s="0"/>
      <c r="WL30" s="0"/>
      <c r="WM30" s="0"/>
      <c r="WN30" s="0"/>
      <c r="WO30" s="0"/>
      <c r="WP30" s="0"/>
      <c r="WQ30" s="0"/>
      <c r="WR30" s="0"/>
      <c r="WS30" s="0"/>
      <c r="WT30" s="0"/>
      <c r="WU30" s="0"/>
      <c r="WV30" s="0"/>
      <c r="WW30" s="0"/>
      <c r="WX30" s="0"/>
      <c r="WY30" s="0"/>
      <c r="WZ30" s="0"/>
      <c r="XA30" s="0"/>
      <c r="XB30" s="0"/>
      <c r="XC30" s="0"/>
      <c r="XD30" s="0"/>
      <c r="XE30" s="0"/>
      <c r="XF30" s="0"/>
      <c r="XG30" s="0"/>
      <c r="XH30" s="0"/>
      <c r="XI30" s="0"/>
      <c r="XJ30" s="0"/>
      <c r="XK30" s="0"/>
      <c r="XL30" s="0"/>
      <c r="XM30" s="0"/>
      <c r="XN30" s="0"/>
      <c r="XO30" s="0"/>
      <c r="XP30" s="0"/>
      <c r="XQ30" s="0"/>
      <c r="XR30" s="0"/>
      <c r="XS30" s="0"/>
      <c r="XT30" s="0"/>
      <c r="XU30" s="0"/>
      <c r="XV30" s="0"/>
      <c r="XW30" s="0"/>
      <c r="XX30" s="0"/>
      <c r="XY30" s="0"/>
      <c r="XZ30" s="0"/>
      <c r="YA30" s="0"/>
      <c r="YB30" s="0"/>
      <c r="YC30" s="0"/>
      <c r="YD30" s="0"/>
      <c r="YE30" s="0"/>
      <c r="YF30" s="0"/>
      <c r="YG30" s="0"/>
      <c r="YH30" s="0"/>
      <c r="YI30" s="0"/>
      <c r="YJ30" s="0"/>
      <c r="YK30" s="0"/>
      <c r="YL30" s="0"/>
      <c r="YM30" s="0"/>
      <c r="YN30" s="0"/>
      <c r="YO30" s="0"/>
      <c r="YP30" s="0"/>
      <c r="YQ30" s="0"/>
      <c r="YR30" s="0"/>
      <c r="YS30" s="0"/>
      <c r="YT30" s="0"/>
      <c r="YU30" s="0"/>
      <c r="YV30" s="0"/>
      <c r="YW30" s="0"/>
      <c r="YX30" s="0"/>
      <c r="YY30" s="0"/>
      <c r="YZ30" s="0"/>
      <c r="ZA30" s="0"/>
      <c r="ZB30" s="0"/>
      <c r="ZC30" s="0"/>
      <c r="ZD30" s="0"/>
      <c r="ZE30" s="0"/>
      <c r="ZF30" s="0"/>
      <c r="ZG30" s="0"/>
      <c r="ZH30" s="0"/>
      <c r="ZI30" s="0"/>
      <c r="ZJ30" s="0"/>
      <c r="ZK30" s="0"/>
      <c r="ZL30" s="0"/>
      <c r="ZM30" s="0"/>
      <c r="ZN30" s="0"/>
      <c r="ZO30" s="0"/>
      <c r="ZP30" s="0"/>
      <c r="ZQ30" s="0"/>
      <c r="ZR30" s="0"/>
      <c r="ZS30" s="0"/>
      <c r="ZT30" s="0"/>
      <c r="ZU30" s="0"/>
      <c r="ZV30" s="0"/>
      <c r="ZW30" s="0"/>
      <c r="ZX30" s="0"/>
      <c r="ZY30" s="0"/>
      <c r="ZZ30" s="0"/>
      <c r="AAA30" s="0"/>
      <c r="AAB30" s="0"/>
      <c r="AAC30" s="0"/>
      <c r="AAD30" s="0"/>
      <c r="AAE30" s="0"/>
      <c r="AAF30" s="0"/>
      <c r="AAG30" s="0"/>
      <c r="AAH30" s="0"/>
      <c r="AAI30" s="0"/>
      <c r="AAJ30" s="0"/>
      <c r="AAK30" s="0"/>
      <c r="AAL30" s="0"/>
      <c r="AAM30" s="0"/>
      <c r="AAN30" s="0"/>
      <c r="AAO30" s="0"/>
      <c r="AAP30" s="0"/>
      <c r="AAQ30" s="0"/>
      <c r="AAR30" s="0"/>
      <c r="AAS30" s="0"/>
      <c r="AAT30" s="0"/>
      <c r="AAU30" s="0"/>
      <c r="AAV30" s="0"/>
      <c r="AAW30" s="0"/>
      <c r="AAX30" s="0"/>
      <c r="AAY30" s="0"/>
      <c r="AAZ30" s="0"/>
      <c r="ABA30" s="0"/>
      <c r="ABB30" s="0"/>
      <c r="ABC30" s="0"/>
      <c r="ABD30" s="0"/>
      <c r="ABE30" s="0"/>
      <c r="ABF30" s="0"/>
      <c r="ABG30" s="0"/>
      <c r="ABH30" s="0"/>
      <c r="ABI30" s="0"/>
      <c r="ABJ30" s="0"/>
      <c r="ABK30" s="0"/>
      <c r="ABL30" s="0"/>
      <c r="ABM30" s="0"/>
      <c r="ABN30" s="0"/>
      <c r="ABO30" s="0"/>
      <c r="ABP30" s="0"/>
      <c r="ABQ30" s="0"/>
      <c r="ABR30" s="0"/>
      <c r="ABS30" s="0"/>
      <c r="ABT30" s="0"/>
      <c r="ABU30" s="0"/>
      <c r="ABV30" s="0"/>
      <c r="ABW30" s="0"/>
      <c r="ABX30" s="0"/>
      <c r="ABY30" s="0"/>
      <c r="ABZ30" s="0"/>
      <c r="ACA30" s="0"/>
      <c r="ACB30" s="0"/>
      <c r="ACC30" s="0"/>
      <c r="ACD30" s="0"/>
      <c r="ACE30" s="0"/>
      <c r="ACF30" s="0"/>
      <c r="ACG30" s="0"/>
      <c r="ACH30" s="0"/>
      <c r="ACI30" s="0"/>
      <c r="ACJ30" s="0"/>
      <c r="ACK30" s="0"/>
      <c r="ACL30" s="0"/>
      <c r="ACM30" s="0"/>
      <c r="ACN30" s="0"/>
      <c r="ACO30" s="0"/>
      <c r="ACP30" s="0"/>
      <c r="ACQ30" s="0"/>
      <c r="ACR30" s="0"/>
      <c r="ACS30" s="0"/>
      <c r="ACT30" s="0"/>
      <c r="ACU30" s="0"/>
      <c r="ACV30" s="0"/>
      <c r="ACW30" s="0"/>
      <c r="ACX30" s="0"/>
      <c r="ACY30" s="0"/>
      <c r="ACZ30" s="0"/>
      <c r="ADA30" s="0"/>
      <c r="ADB30" s="0"/>
      <c r="ADC30" s="0"/>
      <c r="ADD30" s="0"/>
      <c r="ADE30" s="0"/>
      <c r="ADF30" s="0"/>
      <c r="ADG30" s="0"/>
      <c r="ADH30" s="0"/>
      <c r="ADI30" s="0"/>
      <c r="ADJ30" s="0"/>
      <c r="ADK30" s="0"/>
      <c r="ADL30" s="0"/>
      <c r="ADM30" s="0"/>
      <c r="ADN30" s="0"/>
      <c r="ADO30" s="0"/>
      <c r="ADP30" s="0"/>
      <c r="ADQ30" s="0"/>
      <c r="ADR30" s="0"/>
      <c r="ADS30" s="0"/>
      <c r="ADT30" s="0"/>
      <c r="ADU30" s="0"/>
      <c r="ADV30" s="0"/>
      <c r="ADW30" s="0"/>
      <c r="ADX30" s="0"/>
      <c r="ADY30" s="0"/>
      <c r="ADZ30" s="0"/>
      <c r="AEA30" s="0"/>
      <c r="AEB30" s="0"/>
      <c r="AEC30" s="0"/>
      <c r="AED30" s="0"/>
      <c r="AEE30" s="0"/>
      <c r="AEF30" s="0"/>
      <c r="AEG30" s="0"/>
      <c r="AEH30" s="0"/>
      <c r="AEI30" s="0"/>
      <c r="AEJ30" s="0"/>
      <c r="AEK30" s="0"/>
      <c r="AEL30" s="0"/>
      <c r="AEM30" s="0"/>
      <c r="AEN30" s="0"/>
      <c r="AEO30" s="0"/>
      <c r="AEP30" s="0"/>
      <c r="AEQ30" s="0"/>
      <c r="AER30" s="0"/>
      <c r="AES30" s="0"/>
      <c r="AET30" s="0"/>
      <c r="AEU30" s="0"/>
      <c r="AEV30" s="0"/>
      <c r="AEW30" s="0"/>
      <c r="AEX30" s="0"/>
      <c r="AEY30" s="0"/>
      <c r="AEZ30" s="0"/>
      <c r="AFA30" s="0"/>
      <c r="AFB30" s="0"/>
      <c r="AFC30" s="0"/>
      <c r="AFD30" s="0"/>
      <c r="AFE30" s="0"/>
      <c r="AFF30" s="0"/>
      <c r="AFG30" s="0"/>
      <c r="AFH30" s="0"/>
      <c r="AFI30" s="0"/>
      <c r="AFJ30" s="0"/>
      <c r="AFK30" s="0"/>
      <c r="AFL30" s="0"/>
      <c r="AFM30" s="0"/>
      <c r="AFN30" s="0"/>
      <c r="AFO30" s="0"/>
      <c r="AFP30" s="0"/>
      <c r="AFQ30" s="0"/>
      <c r="AFR30" s="0"/>
      <c r="AFS30" s="0"/>
      <c r="AFT30" s="0"/>
      <c r="AFU30" s="0"/>
      <c r="AFV30" s="0"/>
      <c r="AFW30" s="0"/>
      <c r="AFX30" s="0"/>
      <c r="AFY30" s="0"/>
      <c r="AFZ30" s="0"/>
      <c r="AGA30" s="0"/>
      <c r="AGB30" s="0"/>
      <c r="AGC30" s="0"/>
      <c r="AGD30" s="0"/>
      <c r="AGE30" s="0"/>
      <c r="AGF30" s="0"/>
      <c r="AGG30" s="0"/>
      <c r="AGH30" s="0"/>
      <c r="AGI30" s="0"/>
      <c r="AGJ30" s="0"/>
      <c r="AGK30" s="0"/>
      <c r="AGL30" s="0"/>
      <c r="AGM30" s="0"/>
      <c r="AGN30" s="0"/>
      <c r="AGO30" s="0"/>
      <c r="AGP30" s="0"/>
      <c r="AGQ30" s="0"/>
      <c r="AGR30" s="0"/>
      <c r="AGS30" s="0"/>
      <c r="AGT30" s="0"/>
      <c r="AGU30" s="0"/>
      <c r="AGV30" s="0"/>
      <c r="AGW30" s="0"/>
      <c r="AGX30" s="0"/>
      <c r="AGY30" s="0"/>
      <c r="AGZ30" s="0"/>
      <c r="AHA30" s="0"/>
      <c r="AHB30" s="0"/>
      <c r="AHC30" s="0"/>
      <c r="AHD30" s="0"/>
      <c r="AHE30" s="0"/>
      <c r="AHF30" s="0"/>
      <c r="AHG30" s="0"/>
      <c r="AHH30" s="0"/>
      <c r="AHI30" s="0"/>
      <c r="AHJ30" s="0"/>
      <c r="AHK30" s="0"/>
      <c r="AHL30" s="0"/>
      <c r="AHM30" s="0"/>
      <c r="AHN30" s="0"/>
      <c r="AHO30" s="0"/>
      <c r="AHP30" s="0"/>
      <c r="AHQ30" s="0"/>
      <c r="AHR30" s="0"/>
      <c r="AHS30" s="0"/>
      <c r="AHT30" s="0"/>
      <c r="AHU30" s="0"/>
      <c r="AHV30" s="0"/>
      <c r="AHW30" s="0"/>
      <c r="AHX30" s="0"/>
      <c r="AHY30" s="0"/>
      <c r="AHZ30" s="0"/>
      <c r="AIA30" s="0"/>
      <c r="AIB30" s="0"/>
      <c r="AIC30" s="0"/>
      <c r="AID30" s="0"/>
      <c r="AIE30" s="0"/>
      <c r="AIF30" s="0"/>
      <c r="AIG30" s="0"/>
      <c r="AIH30" s="0"/>
      <c r="AII30" s="0"/>
      <c r="AIJ30" s="0"/>
      <c r="AIK30" s="0"/>
      <c r="AIL30" s="0"/>
      <c r="AIM30" s="0"/>
      <c r="AIN30" s="0"/>
      <c r="AIO30" s="0"/>
      <c r="AIP30" s="0"/>
      <c r="AIQ30" s="0"/>
      <c r="AIR30" s="0"/>
      <c r="AIS30" s="0"/>
      <c r="AIT30" s="0"/>
      <c r="AIU30" s="0"/>
      <c r="AIV30" s="0"/>
      <c r="AIW30" s="0"/>
      <c r="AIX30" s="0"/>
      <c r="AIY30" s="0"/>
      <c r="AIZ30" s="0"/>
      <c r="AJA30" s="0"/>
      <c r="AJB30" s="0"/>
      <c r="AJC30" s="0"/>
      <c r="AJD30" s="0"/>
      <c r="AJE30" s="0"/>
      <c r="AJF30" s="0"/>
      <c r="AJG30" s="0"/>
      <c r="AJH30" s="0"/>
      <c r="AJI30" s="0"/>
      <c r="AJJ30" s="0"/>
      <c r="AJK30" s="0"/>
      <c r="AJL30" s="0"/>
      <c r="AJM30" s="0"/>
      <c r="AJN30" s="0"/>
      <c r="AJO30" s="0"/>
      <c r="AJP30" s="0"/>
      <c r="AJQ30" s="0"/>
      <c r="AJR30" s="0"/>
      <c r="AJS30" s="0"/>
      <c r="AJT30" s="0"/>
      <c r="AJU30" s="0"/>
      <c r="AJV30" s="0"/>
      <c r="AJW30" s="0"/>
      <c r="AJX30" s="0"/>
      <c r="AJY30" s="0"/>
      <c r="AJZ30" s="0"/>
      <c r="AKA30" s="0"/>
      <c r="AKB30" s="0"/>
      <c r="AKC30" s="0"/>
      <c r="AKD30" s="0"/>
      <c r="AKE30" s="0"/>
      <c r="AKF30" s="0"/>
      <c r="AKG30" s="0"/>
      <c r="AKH30" s="0"/>
      <c r="AKI30" s="0"/>
      <c r="AKJ30" s="0"/>
      <c r="AKK30" s="0"/>
      <c r="AKL30" s="0"/>
      <c r="AKM30" s="0"/>
      <c r="AKN30" s="0"/>
      <c r="AKO30" s="0"/>
      <c r="AKP30" s="0"/>
      <c r="AKQ30" s="0"/>
      <c r="AKR30" s="0"/>
      <c r="AKS30" s="0"/>
      <c r="AKT30" s="0"/>
      <c r="AKU30" s="0"/>
      <c r="AKV30" s="0"/>
      <c r="AKW30" s="0"/>
      <c r="AKX30" s="0"/>
      <c r="AKY30" s="0"/>
      <c r="AKZ30" s="0"/>
      <c r="ALA30" s="0"/>
      <c r="ALB30" s="0"/>
      <c r="ALC30" s="0"/>
      <c r="ALD30" s="0"/>
      <c r="ALE30" s="0"/>
      <c r="ALF30" s="0"/>
      <c r="ALG30" s="0"/>
      <c r="ALH30" s="0"/>
      <c r="ALI30" s="0"/>
      <c r="ALJ30" s="0"/>
      <c r="ALK30" s="0"/>
      <c r="ALL30" s="0"/>
      <c r="ALM30" s="0"/>
      <c r="ALN30" s="0"/>
      <c r="ALO30" s="0"/>
      <c r="ALP30" s="0"/>
      <c r="ALQ30" s="0"/>
      <c r="ALR30" s="0"/>
      <c r="ALS30" s="0"/>
      <c r="ALT30" s="0"/>
      <c r="ALU30" s="0"/>
      <c r="ALV30" s="0"/>
      <c r="ALW30" s="0"/>
      <c r="ALX30" s="0"/>
      <c r="ALY30" s="0"/>
      <c r="ALZ30" s="0"/>
      <c r="AMA30" s="0"/>
      <c r="AMB30" s="0"/>
      <c r="AMC30" s="0"/>
      <c r="AMD30" s="0"/>
      <c r="AME30" s="0"/>
      <c r="AMF30" s="0"/>
      <c r="AMG30" s="0"/>
      <c r="AMH30" s="0"/>
      <c r="AMI30" s="0"/>
      <c r="AMJ30" s="0"/>
      <c r="AMK30" s="0"/>
      <c r="AML30" s="0"/>
      <c r="AMM30" s="0"/>
      <c r="AMN30" s="0"/>
      <c r="AMO30" s="0"/>
      <c r="AMP30" s="0"/>
      <c r="AMQ30" s="0"/>
      <c r="AMR30" s="0"/>
      <c r="AMS30" s="0"/>
      <c r="AMT30" s="0"/>
      <c r="AMU30" s="0"/>
      <c r="AMV30" s="0"/>
      <c r="AMW30" s="0"/>
      <c r="AMX30" s="0"/>
      <c r="AMY30" s="0"/>
      <c r="AMZ30" s="0"/>
      <c r="ANA30" s="0"/>
      <c r="ANB30" s="0"/>
      <c r="ANC30" s="0"/>
      <c r="AND30" s="0"/>
      <c r="ANE30" s="0"/>
      <c r="ANF30" s="0"/>
      <c r="ANG30" s="0"/>
      <c r="ANH30" s="0"/>
      <c r="ANI30" s="0"/>
      <c r="ANJ30" s="0"/>
      <c r="ANK30" s="0"/>
      <c r="ANL30" s="0"/>
      <c r="ANM30" s="0"/>
      <c r="ANN30" s="0"/>
      <c r="ANO30" s="0"/>
      <c r="ANP30" s="0"/>
      <c r="ANQ30" s="0"/>
      <c r="ANR30" s="0"/>
      <c r="ANS30" s="0"/>
      <c r="ANT30" s="0"/>
      <c r="ANU30" s="0"/>
      <c r="ANV30" s="0"/>
      <c r="ANW30" s="0"/>
      <c r="ANX30" s="0"/>
      <c r="ANY30" s="0"/>
      <c r="ANZ30" s="0"/>
      <c r="AOA30" s="0"/>
      <c r="AOB30" s="0"/>
      <c r="AOC30" s="0"/>
      <c r="AOD30" s="0"/>
      <c r="AOE30" s="0"/>
      <c r="AOF30" s="0"/>
      <c r="AOG30" s="0"/>
      <c r="AOH30" s="0"/>
      <c r="AOI30" s="0"/>
      <c r="AOJ30" s="0"/>
      <c r="AOK30" s="0"/>
      <c r="AOL30" s="0"/>
      <c r="AOM30" s="0"/>
      <c r="AON30" s="0"/>
      <c r="AOO30" s="0"/>
      <c r="AOP30" s="0"/>
      <c r="AOQ30" s="0"/>
      <c r="AOR30" s="0"/>
      <c r="AOS30" s="0"/>
      <c r="AOT30" s="0"/>
      <c r="AOU30" s="0"/>
      <c r="AOV30" s="0"/>
      <c r="AOW30" s="0"/>
      <c r="AOX30" s="0"/>
      <c r="AOY30" s="0"/>
      <c r="AOZ30" s="0"/>
      <c r="APA30" s="0"/>
      <c r="APB30" s="0"/>
      <c r="APC30" s="0"/>
      <c r="APD30" s="0"/>
      <c r="APE30" s="0"/>
      <c r="APF30" s="0"/>
      <c r="APG30" s="0"/>
      <c r="APH30" s="0"/>
      <c r="API30" s="0"/>
      <c r="APJ30" s="0"/>
      <c r="APK30" s="0"/>
      <c r="APL30" s="0"/>
      <c r="APM30" s="0"/>
      <c r="APN30" s="0"/>
      <c r="APO30" s="0"/>
      <c r="APP30" s="0"/>
      <c r="APQ30" s="0"/>
      <c r="APR30" s="0"/>
      <c r="APS30" s="0"/>
      <c r="APT30" s="0"/>
      <c r="APU30" s="0"/>
      <c r="APV30" s="0"/>
      <c r="APW30" s="0"/>
      <c r="APX30" s="0"/>
      <c r="APY30" s="0"/>
      <c r="APZ30" s="0"/>
      <c r="AQA30" s="0"/>
      <c r="AQB30" s="0"/>
      <c r="AQC30" s="0"/>
      <c r="AQD30" s="0"/>
      <c r="AQE30" s="0"/>
      <c r="AQF30" s="0"/>
      <c r="AQG30" s="0"/>
      <c r="AQH30" s="0"/>
      <c r="AQI30" s="0"/>
      <c r="AQJ30" s="0"/>
      <c r="AQK30" s="0"/>
      <c r="AQL30" s="0"/>
      <c r="AQM30" s="0"/>
      <c r="AQN30" s="0"/>
      <c r="AQO30" s="0"/>
      <c r="AQP30" s="0"/>
      <c r="AQQ30" s="0"/>
      <c r="AQR30" s="0"/>
      <c r="AQS30" s="0"/>
      <c r="AQT30" s="0"/>
      <c r="AQU30" s="0"/>
      <c r="AQV30" s="0"/>
      <c r="AQW30" s="0"/>
      <c r="AQX30" s="0"/>
      <c r="AQY30" s="0"/>
      <c r="AQZ30" s="0"/>
      <c r="ARA30" s="0"/>
      <c r="ARB30" s="0"/>
      <c r="ARC30" s="0"/>
      <c r="ARD30" s="0"/>
      <c r="ARE30" s="0"/>
      <c r="ARF30" s="0"/>
      <c r="ARG30" s="0"/>
      <c r="ARH30" s="0"/>
      <c r="ARI30" s="0"/>
      <c r="ARJ30" s="0"/>
      <c r="ARK30" s="0"/>
      <c r="ARL30" s="0"/>
      <c r="ARM30" s="0"/>
      <c r="ARN30" s="0"/>
      <c r="ARO30" s="0"/>
      <c r="ARP30" s="0"/>
      <c r="ARQ30" s="0"/>
      <c r="ARR30" s="0"/>
      <c r="ARS30" s="0"/>
      <c r="ART30" s="0"/>
      <c r="ARU30" s="0"/>
      <c r="ARV30" s="0"/>
      <c r="ARW30" s="0"/>
      <c r="ARX30" s="0"/>
      <c r="ARY30" s="0"/>
      <c r="ARZ30" s="0"/>
      <c r="ASA30" s="0"/>
      <c r="ASB30" s="0"/>
      <c r="ASC30" s="0"/>
      <c r="ASD30" s="0"/>
      <c r="ASE30" s="0"/>
      <c r="ASF30" s="0"/>
      <c r="ASG30" s="0"/>
      <c r="ASH30" s="0"/>
      <c r="ASI30" s="0"/>
      <c r="ASJ30" s="0"/>
      <c r="ASK30" s="0"/>
      <c r="ASL30" s="0"/>
      <c r="ASM30" s="0"/>
      <c r="ASN30" s="0"/>
      <c r="ASO30" s="0"/>
      <c r="ASP30" s="0"/>
      <c r="ASQ30" s="0"/>
      <c r="ASR30" s="0"/>
      <c r="ASS30" s="0"/>
      <c r="AST30" s="0"/>
      <c r="ASU30" s="0"/>
      <c r="ASV30" s="0"/>
      <c r="ASW30" s="0"/>
      <c r="ASX30" s="0"/>
      <c r="ASY30" s="0"/>
      <c r="ASZ30" s="0"/>
      <c r="ATA30" s="0"/>
      <c r="ATB30" s="0"/>
      <c r="ATC30" s="0"/>
      <c r="ATD30" s="0"/>
      <c r="ATE30" s="0"/>
      <c r="ATF30" s="0"/>
      <c r="ATG30" s="0"/>
      <c r="ATH30" s="0"/>
      <c r="ATI30" s="0"/>
      <c r="ATJ30" s="0"/>
      <c r="ATK30" s="0"/>
      <c r="ATL30" s="0"/>
      <c r="ATM30" s="0"/>
      <c r="ATN30" s="0"/>
      <c r="ATO30" s="0"/>
      <c r="ATP30" s="0"/>
      <c r="ATQ30" s="0"/>
      <c r="ATR30" s="0"/>
      <c r="ATS30" s="0"/>
      <c r="ATT30" s="0"/>
      <c r="ATU30" s="0"/>
      <c r="ATV30" s="0"/>
      <c r="ATW30" s="0"/>
      <c r="ATX30" s="0"/>
      <c r="ATY30" s="0"/>
      <c r="ATZ30" s="0"/>
      <c r="AUA30" s="0"/>
      <c r="AUB30" s="0"/>
      <c r="AUC30" s="0"/>
      <c r="AUD30" s="0"/>
      <c r="AUE30" s="0"/>
      <c r="AUF30" s="0"/>
      <c r="AUG30" s="0"/>
      <c r="AUH30" s="0"/>
      <c r="AUI30" s="0"/>
      <c r="AUJ30" s="0"/>
      <c r="AUK30" s="0"/>
      <c r="AUL30" s="0"/>
      <c r="AUM30" s="0"/>
      <c r="AUN30" s="0"/>
      <c r="AUO30" s="0"/>
      <c r="AUP30" s="0"/>
      <c r="AUQ30" s="0"/>
      <c r="AUR30" s="0"/>
      <c r="AUS30" s="0"/>
      <c r="AUT30" s="0"/>
      <c r="AUU30" s="0"/>
      <c r="AUV30" s="0"/>
      <c r="AUW30" s="0"/>
      <c r="AUX30" s="0"/>
      <c r="AUY30" s="0"/>
      <c r="AUZ30" s="0"/>
      <c r="AVA30" s="0"/>
      <c r="AVB30" s="0"/>
      <c r="AVC30" s="0"/>
      <c r="AVD30" s="0"/>
      <c r="AVE30" s="0"/>
      <c r="AVF30" s="0"/>
      <c r="AVG30" s="0"/>
      <c r="AVH30" s="0"/>
      <c r="AVI30" s="0"/>
      <c r="AVJ30" s="0"/>
      <c r="AVK30" s="0"/>
      <c r="AVL30" s="0"/>
      <c r="AVM30" s="0"/>
      <c r="AVN30" s="0"/>
      <c r="AVO30" s="0"/>
      <c r="AVP30" s="0"/>
      <c r="AVQ30" s="0"/>
      <c r="AVR30" s="0"/>
      <c r="AVS30" s="0"/>
      <c r="AVT30" s="0"/>
      <c r="AVU30" s="0"/>
      <c r="AVV30" s="0"/>
      <c r="AVW30" s="0"/>
      <c r="AVX30" s="0"/>
      <c r="AVY30" s="0"/>
      <c r="AVZ30" s="0"/>
      <c r="AWA30" s="0"/>
      <c r="AWB30" s="0"/>
      <c r="AWC30" s="0"/>
      <c r="AWD30" s="0"/>
      <c r="AWE30" s="0"/>
      <c r="AWF30" s="0"/>
      <c r="AWG30" s="0"/>
      <c r="AWH30" s="0"/>
      <c r="AWI30" s="0"/>
      <c r="AWJ30" s="0"/>
      <c r="AWK30" s="0"/>
      <c r="AWL30" s="0"/>
      <c r="AWM30" s="0"/>
      <c r="AWN30" s="0"/>
      <c r="AWO30" s="0"/>
      <c r="AWP30" s="0"/>
      <c r="AWQ30" s="0"/>
      <c r="AWR30" s="0"/>
      <c r="AWS30" s="0"/>
      <c r="AWT30" s="0"/>
      <c r="AWU30" s="0"/>
      <c r="AWV30" s="0"/>
      <c r="AWW30" s="0"/>
      <c r="AWX30" s="0"/>
      <c r="AWY30" s="0"/>
      <c r="AWZ30" s="0"/>
      <c r="AXA30" s="0"/>
      <c r="AXB30" s="0"/>
      <c r="AXC30" s="0"/>
      <c r="AXD30" s="0"/>
      <c r="AXE30" s="0"/>
      <c r="AXF30" s="0"/>
      <c r="AXG30" s="0"/>
      <c r="AXH30" s="0"/>
      <c r="AXI30" s="0"/>
      <c r="AXJ30" s="0"/>
      <c r="AXK30" s="0"/>
      <c r="AXL30" s="0"/>
      <c r="AXM30" s="0"/>
      <c r="AXN30" s="0"/>
      <c r="AXO30" s="0"/>
      <c r="AXP30" s="0"/>
      <c r="AXQ30" s="0"/>
      <c r="AXR30" s="0"/>
      <c r="AXS30" s="0"/>
      <c r="AXT30" s="0"/>
      <c r="AXU30" s="0"/>
      <c r="AXV30" s="0"/>
      <c r="AXW30" s="0"/>
      <c r="AXX30" s="0"/>
      <c r="AXY30" s="0"/>
      <c r="AXZ30" s="0"/>
      <c r="AYA30" s="0"/>
      <c r="AYB30" s="0"/>
      <c r="AYC30" s="0"/>
      <c r="AYD30" s="0"/>
      <c r="AYE30" s="0"/>
      <c r="AYF30" s="0"/>
      <c r="AYG30" s="0"/>
      <c r="AYH30" s="0"/>
      <c r="AYI30" s="0"/>
      <c r="AYJ30" s="0"/>
      <c r="AYK30" s="0"/>
      <c r="AYL30" s="0"/>
      <c r="AYM30" s="0"/>
      <c r="AYN30" s="0"/>
      <c r="AYO30" s="0"/>
      <c r="AYP30" s="0"/>
      <c r="AYQ30" s="0"/>
      <c r="AYR30" s="0"/>
      <c r="AYS30" s="0"/>
      <c r="AYT30" s="0"/>
      <c r="AYU30" s="0"/>
      <c r="AYV30" s="0"/>
      <c r="AYW30" s="0"/>
      <c r="AYX30" s="0"/>
      <c r="AYY30" s="0"/>
      <c r="AYZ30" s="0"/>
      <c r="AZA30" s="0"/>
      <c r="AZB30" s="0"/>
      <c r="AZC30" s="0"/>
      <c r="AZD30" s="0"/>
      <c r="AZE30" s="0"/>
      <c r="AZF30" s="0"/>
      <c r="AZG30" s="0"/>
      <c r="AZH30" s="0"/>
      <c r="AZI30" s="0"/>
      <c r="AZJ30" s="0"/>
      <c r="AZK30" s="0"/>
      <c r="AZL30" s="0"/>
      <c r="AZM30" s="0"/>
      <c r="AZN30" s="0"/>
      <c r="AZO30" s="0"/>
      <c r="AZP30" s="0"/>
      <c r="AZQ30" s="0"/>
      <c r="AZR30" s="0"/>
      <c r="AZS30" s="0"/>
      <c r="AZT30" s="0"/>
      <c r="AZU30" s="0"/>
      <c r="AZV30" s="0"/>
      <c r="AZW30" s="0"/>
      <c r="AZX30" s="0"/>
      <c r="AZY30" s="0"/>
      <c r="AZZ30" s="0"/>
      <c r="BAA30" s="0"/>
      <c r="BAB30" s="0"/>
      <c r="BAC30" s="0"/>
      <c r="BAD30" s="0"/>
      <c r="BAE30" s="0"/>
      <c r="BAF30" s="0"/>
      <c r="BAG30" s="0"/>
      <c r="BAH30" s="0"/>
      <c r="BAI30" s="0"/>
      <c r="BAJ30" s="0"/>
      <c r="BAK30" s="0"/>
      <c r="BAL30" s="0"/>
      <c r="BAM30" s="0"/>
      <c r="BAN30" s="0"/>
      <c r="BAO30" s="0"/>
      <c r="BAP30" s="0"/>
      <c r="BAQ30" s="0"/>
      <c r="BAR30" s="0"/>
      <c r="BAS30" s="0"/>
      <c r="BAT30" s="0"/>
      <c r="BAU30" s="0"/>
      <c r="BAV30" s="0"/>
      <c r="BAW30" s="0"/>
      <c r="BAX30" s="0"/>
      <c r="BAY30" s="0"/>
      <c r="BAZ30" s="0"/>
      <c r="BBA30" s="0"/>
      <c r="BBB30" s="0"/>
      <c r="BBC30" s="0"/>
      <c r="BBD30" s="0"/>
      <c r="BBE30" s="0"/>
      <c r="BBF30" s="0"/>
      <c r="BBG30" s="0"/>
      <c r="BBH30" s="0"/>
      <c r="BBI30" s="0"/>
      <c r="BBJ30" s="0"/>
      <c r="BBK30" s="0"/>
      <c r="BBL30" s="0"/>
      <c r="BBM30" s="0"/>
      <c r="BBN30" s="0"/>
      <c r="BBO30" s="0"/>
      <c r="BBP30" s="0"/>
      <c r="BBQ30" s="0"/>
      <c r="BBR30" s="0"/>
      <c r="BBS30" s="0"/>
      <c r="BBT30" s="0"/>
      <c r="BBU30" s="0"/>
      <c r="BBV30" s="0"/>
      <c r="BBW30" s="0"/>
      <c r="BBX30" s="0"/>
      <c r="BBY30" s="0"/>
      <c r="BBZ30" s="0"/>
      <c r="BCA30" s="0"/>
      <c r="BCB30" s="0"/>
      <c r="BCC30" s="0"/>
      <c r="BCD30" s="0"/>
      <c r="BCE30" s="0"/>
      <c r="BCF30" s="0"/>
      <c r="BCG30" s="0"/>
      <c r="BCH30" s="0"/>
      <c r="BCI30" s="0"/>
      <c r="BCJ30" s="0"/>
      <c r="BCK30" s="0"/>
      <c r="BCL30" s="0"/>
      <c r="BCM30" s="0"/>
      <c r="BCN30" s="0"/>
      <c r="BCO30" s="0"/>
      <c r="BCP30" s="0"/>
      <c r="BCQ30" s="0"/>
      <c r="BCR30" s="0"/>
      <c r="BCS30" s="0"/>
      <c r="BCT30" s="0"/>
      <c r="BCU30" s="0"/>
      <c r="BCV30" s="0"/>
      <c r="BCW30" s="0"/>
      <c r="BCX30" s="0"/>
      <c r="BCY30" s="0"/>
      <c r="BCZ30" s="0"/>
      <c r="BDA30" s="0"/>
      <c r="BDB30" s="0"/>
      <c r="BDC30" s="0"/>
      <c r="BDD30" s="0"/>
      <c r="BDE30" s="0"/>
      <c r="BDF30" s="0"/>
      <c r="BDG30" s="0"/>
      <c r="BDH30" s="0"/>
      <c r="BDI30" s="0"/>
      <c r="BDJ30" s="0"/>
      <c r="BDK30" s="0"/>
      <c r="BDL30" s="0"/>
      <c r="BDM30" s="0"/>
      <c r="BDN30" s="0"/>
      <c r="BDO30" s="0"/>
      <c r="BDP30" s="0"/>
      <c r="BDQ30" s="0"/>
      <c r="BDR30" s="0"/>
      <c r="BDS30" s="0"/>
      <c r="BDT30" s="0"/>
      <c r="BDU30" s="0"/>
      <c r="BDV30" s="0"/>
      <c r="BDW30" s="0"/>
      <c r="BDX30" s="0"/>
      <c r="BDY30" s="0"/>
      <c r="BDZ30" s="0"/>
      <c r="BEA30" s="0"/>
      <c r="BEB30" s="0"/>
      <c r="BEC30" s="0"/>
      <c r="BED30" s="0"/>
      <c r="BEE30" s="0"/>
      <c r="BEF30" s="0"/>
      <c r="BEG30" s="0"/>
      <c r="BEH30" s="0"/>
      <c r="BEI30" s="0"/>
      <c r="BEJ30" s="0"/>
      <c r="BEK30" s="0"/>
      <c r="BEL30" s="0"/>
      <c r="BEM30" s="0"/>
      <c r="BEN30" s="0"/>
      <c r="BEO30" s="0"/>
      <c r="BEP30" s="0"/>
      <c r="BEQ30" s="0"/>
      <c r="BER30" s="0"/>
      <c r="BES30" s="0"/>
      <c r="BET30" s="0"/>
      <c r="BEU30" s="0"/>
      <c r="BEV30" s="0"/>
      <c r="BEW30" s="0"/>
      <c r="BEX30" s="0"/>
      <c r="BEY30" s="0"/>
      <c r="BEZ30" s="0"/>
      <c r="BFA30" s="0"/>
      <c r="BFB30" s="0"/>
      <c r="BFC30" s="0"/>
      <c r="BFD30" s="0"/>
      <c r="BFE30" s="0"/>
      <c r="BFF30" s="0"/>
      <c r="BFG30" s="0"/>
      <c r="BFH30" s="0"/>
      <c r="BFI30" s="0"/>
      <c r="BFJ30" s="0"/>
      <c r="BFK30" s="0"/>
      <c r="BFL30" s="0"/>
      <c r="BFM30" s="0"/>
      <c r="BFN30" s="0"/>
      <c r="BFO30" s="0"/>
      <c r="BFP30" s="0"/>
      <c r="BFQ30" s="0"/>
      <c r="BFR30" s="0"/>
      <c r="BFS30" s="0"/>
      <c r="BFT30" s="0"/>
      <c r="BFU30" s="0"/>
      <c r="BFV30" s="0"/>
      <c r="BFW30" s="0"/>
      <c r="BFX30" s="0"/>
      <c r="BFY30" s="0"/>
      <c r="BFZ30" s="0"/>
      <c r="BGA30" s="0"/>
      <c r="BGB30" s="0"/>
      <c r="BGC30" s="0"/>
      <c r="BGD30" s="0"/>
      <c r="BGE30" s="0"/>
      <c r="BGF30" s="0"/>
      <c r="BGG30" s="0"/>
      <c r="BGH30" s="0"/>
      <c r="BGI30" s="0"/>
      <c r="BGJ30" s="0"/>
      <c r="BGK30" s="0"/>
      <c r="BGL30" s="0"/>
      <c r="BGM30" s="0"/>
      <c r="BGN30" s="0"/>
      <c r="BGO30" s="0"/>
      <c r="BGP30" s="0"/>
      <c r="BGQ30" s="0"/>
      <c r="BGR30" s="0"/>
      <c r="BGS30" s="0"/>
      <c r="BGT30" s="0"/>
      <c r="BGU30" s="0"/>
      <c r="BGV30" s="0"/>
      <c r="BGW30" s="0"/>
      <c r="BGX30" s="0"/>
      <c r="BGY30" s="0"/>
      <c r="BGZ30" s="0"/>
      <c r="BHA30" s="0"/>
      <c r="BHB30" s="0"/>
      <c r="BHC30" s="0"/>
      <c r="BHD30" s="0"/>
      <c r="BHE30" s="0"/>
      <c r="BHF30" s="0"/>
      <c r="BHG30" s="0"/>
      <c r="BHH30" s="0"/>
      <c r="BHI30" s="0"/>
      <c r="BHJ30" s="0"/>
      <c r="BHK30" s="0"/>
      <c r="BHL30" s="0"/>
      <c r="BHM30" s="0"/>
      <c r="BHN30" s="0"/>
      <c r="BHO30" s="0"/>
      <c r="BHP30" s="0"/>
      <c r="BHQ30" s="0"/>
      <c r="BHR30" s="0"/>
      <c r="BHS30" s="0"/>
      <c r="BHT30" s="0"/>
      <c r="BHU30" s="0"/>
      <c r="BHV30" s="0"/>
      <c r="BHW30" s="0"/>
      <c r="BHX30" s="0"/>
      <c r="BHY30" s="0"/>
      <c r="BHZ30" s="0"/>
      <c r="BIA30" s="0"/>
      <c r="BIB30" s="0"/>
      <c r="BIC30" s="0"/>
      <c r="BID30" s="0"/>
      <c r="BIE30" s="0"/>
      <c r="BIF30" s="0"/>
      <c r="BIG30" s="0"/>
      <c r="BIH30" s="0"/>
      <c r="BII30" s="0"/>
      <c r="BIJ30" s="0"/>
      <c r="BIK30" s="0"/>
      <c r="BIL30" s="0"/>
      <c r="BIM30" s="0"/>
      <c r="BIN30" s="0"/>
      <c r="BIO30" s="0"/>
      <c r="BIP30" s="0"/>
      <c r="BIQ30" s="0"/>
      <c r="BIR30" s="0"/>
      <c r="BIS30" s="0"/>
      <c r="BIT30" s="0"/>
      <c r="BIU30" s="0"/>
      <c r="BIV30" s="0"/>
      <c r="BIW30" s="0"/>
      <c r="BIX30" s="0"/>
      <c r="BIY30" s="0"/>
      <c r="BIZ30" s="0"/>
      <c r="BJA30" s="0"/>
      <c r="BJB30" s="0"/>
      <c r="BJC30" s="0"/>
      <c r="BJD30" s="0"/>
      <c r="BJE30" s="0"/>
      <c r="BJF30" s="0"/>
      <c r="BJG30" s="0"/>
      <c r="BJH30" s="0"/>
      <c r="BJI30" s="0"/>
      <c r="BJJ30" s="0"/>
      <c r="BJK30" s="0"/>
      <c r="BJL30" s="0"/>
      <c r="BJM30" s="0"/>
      <c r="BJN30" s="0"/>
      <c r="BJO30" s="0"/>
      <c r="BJP30" s="0"/>
      <c r="BJQ30" s="0"/>
      <c r="BJR30" s="0"/>
      <c r="BJS30" s="0"/>
      <c r="BJT30" s="0"/>
      <c r="BJU30" s="0"/>
      <c r="BJV30" s="0"/>
      <c r="BJW30" s="0"/>
      <c r="BJX30" s="0"/>
      <c r="BJY30" s="0"/>
      <c r="BJZ30" s="0"/>
      <c r="BKA30" s="0"/>
      <c r="BKB30" s="0"/>
      <c r="BKC30" s="0"/>
      <c r="BKD30" s="0"/>
      <c r="BKE30" s="0"/>
      <c r="BKF30" s="0"/>
      <c r="BKG30" s="0"/>
      <c r="BKH30" s="0"/>
      <c r="BKI30" s="0"/>
      <c r="BKJ30" s="0"/>
      <c r="BKK30" s="0"/>
      <c r="BKL30" s="0"/>
      <c r="BKM30" s="0"/>
      <c r="BKN30" s="0"/>
      <c r="BKO30" s="0"/>
      <c r="BKP30" s="0"/>
      <c r="BKQ30" s="0"/>
      <c r="BKR30" s="0"/>
      <c r="BKS30" s="0"/>
      <c r="BKT30" s="0"/>
      <c r="BKU30" s="0"/>
      <c r="BKV30" s="0"/>
      <c r="BKW30" s="0"/>
      <c r="BKX30" s="0"/>
      <c r="BKY30" s="0"/>
      <c r="BKZ30" s="0"/>
      <c r="BLA30" s="0"/>
      <c r="BLB30" s="0"/>
      <c r="BLC30" s="0"/>
      <c r="BLD30" s="0"/>
      <c r="BLE30" s="0"/>
      <c r="BLF30" s="0"/>
      <c r="BLG30" s="0"/>
      <c r="BLH30" s="0"/>
      <c r="BLI30" s="0"/>
      <c r="BLJ30" s="0"/>
      <c r="BLK30" s="0"/>
      <c r="BLL30" s="0"/>
      <c r="BLM30" s="0"/>
      <c r="BLN30" s="0"/>
      <c r="BLO30" s="0"/>
      <c r="BLP30" s="0"/>
      <c r="BLQ30" s="0"/>
      <c r="BLR30" s="0"/>
      <c r="BLS30" s="0"/>
      <c r="BLT30" s="0"/>
      <c r="BLU30" s="0"/>
      <c r="BLV30" s="0"/>
      <c r="BLW30" s="0"/>
      <c r="BLX30" s="0"/>
      <c r="BLY30" s="0"/>
      <c r="BLZ30" s="0"/>
      <c r="BMA30" s="0"/>
      <c r="BMB30" s="0"/>
      <c r="BMC30" s="0"/>
      <c r="BMD30" s="0"/>
      <c r="BME30" s="0"/>
      <c r="BMF30" s="0"/>
      <c r="BMG30" s="0"/>
      <c r="BMH30" s="0"/>
      <c r="BMI30" s="0"/>
      <c r="BMJ30" s="0"/>
      <c r="BMK30" s="0"/>
      <c r="BML30" s="0"/>
      <c r="BMM30" s="0"/>
      <c r="BMN30" s="0"/>
      <c r="BMO30" s="0"/>
      <c r="BMP30" s="0"/>
      <c r="BMQ30" s="0"/>
      <c r="BMR30" s="0"/>
      <c r="BMS30" s="0"/>
      <c r="BMT30" s="0"/>
      <c r="BMU30" s="0"/>
      <c r="BMV30" s="0"/>
      <c r="BMW30" s="0"/>
      <c r="BMX30" s="0"/>
      <c r="BMY30" s="0"/>
      <c r="BMZ30" s="0"/>
      <c r="BNA30" s="0"/>
      <c r="BNB30" s="0"/>
      <c r="BNC30" s="0"/>
      <c r="BND30" s="0"/>
      <c r="BNE30" s="0"/>
      <c r="BNF30" s="0"/>
      <c r="BNG30" s="0"/>
      <c r="BNH30" s="0"/>
      <c r="BNI30" s="0"/>
      <c r="BNJ30" s="0"/>
      <c r="BNK30" s="0"/>
      <c r="BNL30" s="0"/>
      <c r="BNM30" s="0"/>
      <c r="BNN30" s="0"/>
      <c r="BNO30" s="0"/>
      <c r="BNP30" s="0"/>
      <c r="BNQ30" s="0"/>
      <c r="BNR30" s="0"/>
      <c r="BNS30" s="0"/>
      <c r="BNT30" s="0"/>
      <c r="BNU30" s="0"/>
      <c r="BNV30" s="0"/>
      <c r="BNW30" s="0"/>
      <c r="BNX30" s="0"/>
      <c r="BNY30" s="0"/>
      <c r="BNZ30" s="0"/>
      <c r="BOA30" s="0"/>
      <c r="BOB30" s="0"/>
      <c r="BOC30" s="0"/>
      <c r="BOD30" s="0"/>
      <c r="BOE30" s="0"/>
      <c r="BOF30" s="0"/>
      <c r="BOG30" s="0"/>
      <c r="BOH30" s="0"/>
      <c r="BOI30" s="0"/>
      <c r="BOJ30" s="0"/>
      <c r="BOK30" s="0"/>
      <c r="BOL30" s="0"/>
      <c r="BOM30" s="0"/>
      <c r="BON30" s="0"/>
      <c r="BOO30" s="0"/>
      <c r="BOP30" s="0"/>
      <c r="BOQ30" s="0"/>
      <c r="BOR30" s="0"/>
      <c r="BOS30" s="0"/>
      <c r="BOT30" s="0"/>
      <c r="BOU30" s="0"/>
      <c r="BOV30" s="0"/>
      <c r="BOW30" s="0"/>
      <c r="BOX30" s="0"/>
      <c r="BOY30" s="0"/>
      <c r="BOZ30" s="0"/>
      <c r="BPA30" s="0"/>
      <c r="BPB30" s="0"/>
      <c r="BPC30" s="0"/>
      <c r="BPD30" s="0"/>
      <c r="BPE30" s="0"/>
      <c r="BPF30" s="0"/>
      <c r="BPG30" s="0"/>
      <c r="BPH30" s="0"/>
      <c r="BPI30" s="0"/>
      <c r="BPJ30" s="0"/>
      <c r="BPK30" s="0"/>
      <c r="BPL30" s="0"/>
      <c r="BPM30" s="0"/>
      <c r="BPN30" s="0"/>
      <c r="BPO30" s="0"/>
      <c r="BPP30" s="0"/>
      <c r="BPQ30" s="0"/>
      <c r="BPR30" s="0"/>
      <c r="BPS30" s="0"/>
      <c r="BPT30" s="0"/>
      <c r="BPU30" s="0"/>
      <c r="BPV30" s="0"/>
      <c r="BPW30" s="0"/>
      <c r="BPX30" s="0"/>
      <c r="BPY30" s="0"/>
      <c r="BPZ30" s="0"/>
      <c r="BQA30" s="0"/>
      <c r="BQB30" s="0"/>
      <c r="BQC30" s="0"/>
      <c r="BQD30" s="0"/>
      <c r="BQE30" s="0"/>
      <c r="BQF30" s="0"/>
      <c r="BQG30" s="0"/>
      <c r="BQH30" s="0"/>
      <c r="BQI30" s="0"/>
      <c r="BQJ30" s="0"/>
      <c r="BQK30" s="0"/>
      <c r="BQL30" s="0"/>
      <c r="BQM30" s="0"/>
      <c r="BQN30" s="0"/>
      <c r="BQO30" s="0"/>
      <c r="BQP30" s="0"/>
      <c r="BQQ30" s="0"/>
      <c r="BQR30" s="0"/>
      <c r="BQS30" s="0"/>
      <c r="BQT30" s="0"/>
      <c r="BQU30" s="0"/>
      <c r="BQV30" s="0"/>
      <c r="BQW30" s="0"/>
      <c r="BQX30" s="0"/>
      <c r="BQY30" s="0"/>
      <c r="BQZ30" s="0"/>
      <c r="BRA30" s="0"/>
      <c r="BRB30" s="0"/>
      <c r="BRC30" s="0"/>
      <c r="BRD30" s="0"/>
      <c r="BRE30" s="0"/>
      <c r="BRF30" s="0"/>
      <c r="BRG30" s="0"/>
      <c r="BRH30" s="0"/>
      <c r="BRI30" s="0"/>
      <c r="BRJ30" s="0"/>
      <c r="BRK30" s="0"/>
      <c r="BRL30" s="0"/>
      <c r="BRM30" s="0"/>
      <c r="BRN30" s="0"/>
      <c r="BRO30" s="0"/>
      <c r="BRP30" s="0"/>
      <c r="BRQ30" s="0"/>
      <c r="BRR30" s="0"/>
      <c r="BRS30" s="0"/>
      <c r="BRT30" s="0"/>
      <c r="BRU30" s="0"/>
      <c r="BRV30" s="0"/>
      <c r="BRW30" s="0"/>
      <c r="BRX30" s="0"/>
      <c r="BRY30" s="0"/>
      <c r="BRZ30" s="0"/>
      <c r="BSA30" s="0"/>
      <c r="BSB30" s="0"/>
      <c r="BSC30" s="0"/>
      <c r="BSD30" s="0"/>
      <c r="BSE30" s="0"/>
      <c r="BSF30" s="0"/>
      <c r="BSG30" s="0"/>
      <c r="BSH30" s="0"/>
      <c r="BSI30" s="0"/>
      <c r="BSJ30" s="0"/>
      <c r="BSK30" s="0"/>
      <c r="BSL30" s="0"/>
      <c r="BSM30" s="0"/>
      <c r="BSN30" s="0"/>
      <c r="BSO30" s="0"/>
      <c r="BSP30" s="0"/>
      <c r="BSQ30" s="0"/>
      <c r="BSR30" s="0"/>
      <c r="BSS30" s="0"/>
      <c r="BST30" s="0"/>
      <c r="BSU30" s="0"/>
      <c r="BSV30" s="0"/>
      <c r="BSW30" s="0"/>
      <c r="BSX30" s="0"/>
      <c r="BSY30" s="0"/>
      <c r="BSZ30" s="0"/>
      <c r="BTA30" s="0"/>
      <c r="BTB30" s="0"/>
      <c r="BTC30" s="0"/>
      <c r="BTD30" s="0"/>
      <c r="BTE30" s="0"/>
      <c r="BTF30" s="0"/>
      <c r="BTG30" s="0"/>
      <c r="BTH30" s="0"/>
      <c r="BTI30" s="0"/>
      <c r="BTJ30" s="0"/>
      <c r="BTK30" s="0"/>
      <c r="BTL30" s="0"/>
      <c r="BTM30" s="0"/>
      <c r="BTN30" s="0"/>
      <c r="BTO30" s="0"/>
      <c r="BTP30" s="0"/>
      <c r="BTQ30" s="0"/>
      <c r="BTR30" s="0"/>
      <c r="BTS30" s="0"/>
      <c r="BTT30" s="0"/>
      <c r="BTU30" s="0"/>
      <c r="BTV30" s="0"/>
      <c r="BTW30" s="0"/>
      <c r="BTX30" s="0"/>
      <c r="BTY30" s="0"/>
      <c r="BTZ30" s="0"/>
      <c r="BUA30" s="0"/>
      <c r="BUB30" s="0"/>
      <c r="BUC30" s="0"/>
      <c r="BUD30" s="0"/>
      <c r="BUE30" s="0"/>
      <c r="BUF30" s="0"/>
      <c r="BUG30" s="0"/>
      <c r="BUH30" s="0"/>
      <c r="BUI30" s="0"/>
      <c r="BUJ30" s="0"/>
      <c r="BUK30" s="0"/>
      <c r="BUL30" s="0"/>
      <c r="BUM30" s="0"/>
      <c r="BUN30" s="0"/>
      <c r="BUO30" s="0"/>
      <c r="BUP30" s="0"/>
      <c r="BUQ30" s="0"/>
      <c r="BUR30" s="0"/>
      <c r="BUS30" s="0"/>
      <c r="BUT30" s="0"/>
      <c r="BUU30" s="0"/>
      <c r="BUV30" s="0"/>
      <c r="BUW30" s="0"/>
      <c r="BUX30" s="0"/>
      <c r="BUY30" s="0"/>
      <c r="BUZ30" s="0"/>
      <c r="BVA30" s="0"/>
      <c r="BVB30" s="0"/>
      <c r="BVC30" s="0"/>
      <c r="BVD30" s="0"/>
      <c r="BVE30" s="0"/>
      <c r="BVF30" s="0"/>
      <c r="BVG30" s="0"/>
      <c r="BVH30" s="0"/>
      <c r="BVI30" s="0"/>
      <c r="BVJ30" s="0"/>
      <c r="BVK30" s="0"/>
      <c r="BVL30" s="0"/>
      <c r="BVM30" s="0"/>
      <c r="BVN30" s="0"/>
      <c r="BVO30" s="0"/>
      <c r="BVP30" s="0"/>
      <c r="BVQ30" s="0"/>
      <c r="BVR30" s="0"/>
      <c r="BVS30" s="0"/>
      <c r="BVT30" s="0"/>
      <c r="BVU30" s="0"/>
      <c r="BVV30" s="0"/>
      <c r="BVW30" s="0"/>
      <c r="BVX30" s="0"/>
      <c r="BVY30" s="0"/>
      <c r="BVZ30" s="0"/>
      <c r="BWA30" s="0"/>
      <c r="BWB30" s="0"/>
      <c r="BWC30" s="0"/>
      <c r="BWD30" s="0"/>
      <c r="BWE30" s="0"/>
      <c r="BWF30" s="0"/>
      <c r="BWG30" s="0"/>
      <c r="BWH30" s="0"/>
      <c r="BWI30" s="0"/>
      <c r="BWJ30" s="0"/>
      <c r="BWK30" s="0"/>
      <c r="BWL30" s="0"/>
      <c r="BWM30" s="0"/>
      <c r="BWN30" s="0"/>
      <c r="BWO30" s="0"/>
      <c r="BWP30" s="0"/>
      <c r="BWQ30" s="0"/>
      <c r="BWR30" s="0"/>
      <c r="BWS30" s="0"/>
      <c r="BWT30" s="0"/>
      <c r="BWU30" s="0"/>
      <c r="BWV30" s="0"/>
      <c r="BWW30" s="0"/>
      <c r="BWX30" s="0"/>
      <c r="BWY30" s="0"/>
      <c r="BWZ30" s="0"/>
      <c r="BXA30" s="0"/>
      <c r="BXB30" s="0"/>
      <c r="BXC30" s="0"/>
      <c r="BXD30" s="0"/>
      <c r="BXE30" s="0"/>
      <c r="BXF30" s="0"/>
      <c r="BXG30" s="0"/>
      <c r="BXH30" s="0"/>
      <c r="BXI30" s="0"/>
      <c r="BXJ30" s="0"/>
      <c r="BXK30" s="0"/>
      <c r="BXL30" s="0"/>
      <c r="BXM30" s="0"/>
      <c r="BXN30" s="0"/>
      <c r="BXO30" s="0"/>
      <c r="BXP30" s="0"/>
      <c r="BXQ30" s="0"/>
      <c r="BXR30" s="0"/>
      <c r="BXS30" s="0"/>
      <c r="BXT30" s="0"/>
      <c r="BXU30" s="0"/>
      <c r="BXV30" s="0"/>
      <c r="BXW30" s="0"/>
      <c r="BXX30" s="0"/>
      <c r="BXY30" s="0"/>
      <c r="BXZ30" s="0"/>
      <c r="BYA30" s="0"/>
      <c r="BYB30" s="0"/>
      <c r="BYC30" s="0"/>
      <c r="BYD30" s="0"/>
      <c r="BYE30" s="0"/>
      <c r="BYF30" s="0"/>
      <c r="BYG30" s="0"/>
      <c r="BYH30" s="0"/>
      <c r="BYI30" s="0"/>
      <c r="BYJ30" s="0"/>
      <c r="BYK30" s="0"/>
      <c r="BYL30" s="0"/>
      <c r="BYM30" s="0"/>
      <c r="BYN30" s="0"/>
      <c r="BYO30" s="0"/>
      <c r="BYP30" s="0"/>
      <c r="BYQ30" s="0"/>
      <c r="BYR30" s="0"/>
      <c r="BYS30" s="0"/>
      <c r="BYT30" s="0"/>
      <c r="BYU30" s="0"/>
      <c r="BYV30" s="0"/>
      <c r="BYW30" s="0"/>
      <c r="BYX30" s="0"/>
      <c r="BYY30" s="0"/>
      <c r="BYZ30" s="0"/>
      <c r="BZA30" s="0"/>
      <c r="BZB30" s="0"/>
      <c r="BZC30" s="0"/>
      <c r="BZD30" s="0"/>
      <c r="BZE30" s="0"/>
      <c r="BZF30" s="0"/>
      <c r="BZG30" s="0"/>
      <c r="BZH30" s="0"/>
      <c r="BZI30" s="0"/>
      <c r="BZJ30" s="0"/>
      <c r="BZK30" s="0"/>
      <c r="BZL30" s="0"/>
      <c r="BZM30" s="0"/>
      <c r="BZN30" s="0"/>
      <c r="BZO30" s="0"/>
      <c r="BZP30" s="0"/>
      <c r="BZQ30" s="0"/>
      <c r="BZR30" s="0"/>
      <c r="BZS30" s="0"/>
      <c r="BZT30" s="0"/>
      <c r="BZU30" s="0"/>
      <c r="BZV30" s="0"/>
      <c r="BZW30" s="0"/>
      <c r="BZX30" s="0"/>
      <c r="BZY30" s="0"/>
      <c r="BZZ30" s="0"/>
      <c r="CAA30" s="0"/>
      <c r="CAB30" s="0"/>
      <c r="CAC30" s="0"/>
      <c r="CAD30" s="0"/>
      <c r="CAE30" s="0"/>
      <c r="CAF30" s="0"/>
      <c r="CAG30" s="0"/>
      <c r="CAH30" s="0"/>
      <c r="CAI30" s="0"/>
      <c r="CAJ30" s="0"/>
      <c r="CAK30" s="0"/>
      <c r="CAL30" s="0"/>
      <c r="CAM30" s="0"/>
      <c r="CAN30" s="0"/>
      <c r="CAO30" s="0"/>
      <c r="CAP30" s="0"/>
      <c r="CAQ30" s="0"/>
      <c r="CAR30" s="0"/>
      <c r="CAS30" s="0"/>
      <c r="CAT30" s="0"/>
      <c r="CAU30" s="0"/>
      <c r="CAV30" s="0"/>
      <c r="CAW30" s="0"/>
      <c r="CAX30" s="0"/>
      <c r="CAY30" s="0"/>
      <c r="CAZ30" s="0"/>
      <c r="CBA30" s="0"/>
      <c r="CBB30" s="0"/>
      <c r="CBC30" s="0"/>
      <c r="CBD30" s="0"/>
      <c r="CBE30" s="0"/>
      <c r="CBF30" s="0"/>
      <c r="CBG30" s="0"/>
      <c r="CBH30" s="0"/>
      <c r="CBI30" s="0"/>
      <c r="CBJ30" s="0"/>
      <c r="CBK30" s="0"/>
      <c r="CBL30" s="0"/>
      <c r="CBM30" s="0"/>
      <c r="CBN30" s="0"/>
      <c r="CBO30" s="0"/>
      <c r="CBP30" s="0"/>
      <c r="CBQ30" s="0"/>
      <c r="CBR30" s="0"/>
      <c r="CBS30" s="0"/>
      <c r="CBT30" s="0"/>
      <c r="CBU30" s="0"/>
      <c r="CBV30" s="0"/>
      <c r="CBW30" s="0"/>
      <c r="CBX30" s="0"/>
      <c r="CBY30" s="0"/>
      <c r="CBZ30" s="0"/>
      <c r="CCA30" s="0"/>
      <c r="CCB30" s="0"/>
      <c r="CCC30" s="0"/>
      <c r="CCD30" s="0"/>
      <c r="CCE30" s="0"/>
      <c r="CCF30" s="0"/>
      <c r="CCG30" s="0"/>
      <c r="CCH30" s="0"/>
      <c r="CCI30" s="0"/>
      <c r="CCJ30" s="0"/>
      <c r="CCK30" s="0"/>
      <c r="CCL30" s="0"/>
      <c r="CCM30" s="0"/>
      <c r="CCN30" s="0"/>
      <c r="CCO30" s="0"/>
      <c r="CCP30" s="0"/>
      <c r="CCQ30" s="0"/>
      <c r="CCR30" s="0"/>
      <c r="CCS30" s="0"/>
      <c r="CCT30" s="0"/>
      <c r="CCU30" s="0"/>
      <c r="CCV30" s="0"/>
      <c r="CCW30" s="0"/>
      <c r="CCX30" s="0"/>
      <c r="CCY30" s="0"/>
      <c r="CCZ30" s="0"/>
      <c r="CDA30" s="0"/>
      <c r="CDB30" s="0"/>
      <c r="CDC30" s="0"/>
      <c r="CDD30" s="0"/>
      <c r="CDE30" s="0"/>
      <c r="CDF30" s="0"/>
      <c r="CDG30" s="0"/>
      <c r="CDH30" s="0"/>
      <c r="CDI30" s="0"/>
      <c r="CDJ30" s="0"/>
      <c r="CDK30" s="0"/>
      <c r="CDL30" s="0"/>
      <c r="CDM30" s="0"/>
      <c r="CDN30" s="0"/>
      <c r="CDO30" s="0"/>
      <c r="CDP30" s="0"/>
      <c r="CDQ30" s="0"/>
      <c r="CDR30" s="0"/>
      <c r="CDS30" s="0"/>
      <c r="CDT30" s="0"/>
      <c r="CDU30" s="0"/>
      <c r="CDV30" s="0"/>
      <c r="CDW30" s="0"/>
      <c r="CDX30" s="0"/>
      <c r="CDY30" s="0"/>
      <c r="CDZ30" s="0"/>
      <c r="CEA30" s="0"/>
      <c r="CEB30" s="0"/>
      <c r="CEC30" s="0"/>
      <c r="CED30" s="0"/>
      <c r="CEE30" s="0"/>
      <c r="CEF30" s="0"/>
      <c r="CEG30" s="0"/>
      <c r="CEH30" s="0"/>
      <c r="CEI30" s="0"/>
      <c r="CEJ30" s="0"/>
      <c r="CEK30" s="0"/>
      <c r="CEL30" s="0"/>
      <c r="CEM30" s="0"/>
      <c r="CEN30" s="0"/>
      <c r="CEO30" s="0"/>
      <c r="CEP30" s="0"/>
      <c r="CEQ30" s="0"/>
      <c r="CER30" s="0"/>
      <c r="CES30" s="0"/>
      <c r="CET30" s="0"/>
      <c r="CEU30" s="0"/>
      <c r="CEV30" s="0"/>
      <c r="CEW30" s="0"/>
      <c r="CEX30" s="0"/>
      <c r="CEY30" s="0"/>
      <c r="CEZ30" s="0"/>
      <c r="CFA30" s="0"/>
      <c r="CFB30" s="0"/>
      <c r="CFC30" s="0"/>
      <c r="CFD30" s="0"/>
      <c r="CFE30" s="0"/>
      <c r="CFF30" s="0"/>
      <c r="CFG30" s="0"/>
      <c r="CFH30" s="0"/>
      <c r="CFI30" s="0"/>
      <c r="CFJ30" s="0"/>
      <c r="CFK30" s="0"/>
      <c r="CFL30" s="0"/>
      <c r="CFM30" s="0"/>
      <c r="CFN30" s="0"/>
      <c r="CFO30" s="0"/>
      <c r="CFP30" s="0"/>
      <c r="CFQ30" s="0"/>
      <c r="CFR30" s="0"/>
      <c r="CFS30" s="0"/>
      <c r="CFT30" s="0"/>
      <c r="CFU30" s="0"/>
      <c r="CFV30" s="0"/>
      <c r="CFW30" s="0"/>
      <c r="CFX30" s="0"/>
      <c r="CFY30" s="0"/>
      <c r="CFZ30" s="0"/>
      <c r="CGA30" s="0"/>
      <c r="CGB30" s="0"/>
      <c r="CGC30" s="0"/>
      <c r="CGD30" s="0"/>
      <c r="CGE30" s="0"/>
      <c r="CGF30" s="0"/>
      <c r="CGG30" s="0"/>
      <c r="CGH30" s="0"/>
      <c r="CGI30" s="0"/>
      <c r="CGJ30" s="0"/>
      <c r="CGK30" s="0"/>
      <c r="CGL30" s="0"/>
      <c r="CGM30" s="0"/>
      <c r="CGN30" s="0"/>
      <c r="CGO30" s="0"/>
      <c r="CGP30" s="0"/>
      <c r="CGQ30" s="0"/>
      <c r="CGR30" s="0"/>
      <c r="CGS30" s="0"/>
      <c r="CGT30" s="0"/>
      <c r="CGU30" s="0"/>
      <c r="CGV30" s="0"/>
      <c r="CGW30" s="0"/>
      <c r="CGX30" s="0"/>
      <c r="CGY30" s="0"/>
      <c r="CGZ30" s="0"/>
      <c r="CHA30" s="0"/>
      <c r="CHB30" s="0"/>
      <c r="CHC30" s="0"/>
      <c r="CHD30" s="0"/>
      <c r="CHE30" s="0"/>
      <c r="CHF30" s="0"/>
      <c r="CHG30" s="0"/>
      <c r="CHH30" s="0"/>
      <c r="CHI30" s="0"/>
      <c r="CHJ30" s="0"/>
      <c r="CHK30" s="0"/>
      <c r="CHL30" s="0"/>
      <c r="CHM30" s="0"/>
      <c r="CHN30" s="0"/>
      <c r="CHO30" s="0"/>
      <c r="CHP30" s="0"/>
      <c r="CHQ30" s="0"/>
      <c r="CHR30" s="0"/>
      <c r="CHS30" s="0"/>
      <c r="CHT30" s="0"/>
      <c r="CHU30" s="0"/>
      <c r="CHV30" s="0"/>
      <c r="CHW30" s="0"/>
      <c r="CHX30" s="0"/>
      <c r="CHY30" s="0"/>
      <c r="CHZ30" s="0"/>
      <c r="CIA30" s="0"/>
      <c r="CIB30" s="0"/>
      <c r="CIC30" s="0"/>
      <c r="CID30" s="0"/>
      <c r="CIE30" s="0"/>
      <c r="CIF30" s="0"/>
      <c r="CIG30" s="0"/>
      <c r="CIH30" s="0"/>
      <c r="CII30" s="0"/>
      <c r="CIJ30" s="0"/>
      <c r="CIK30" s="0"/>
      <c r="CIL30" s="0"/>
      <c r="CIM30" s="0"/>
      <c r="CIN30" s="0"/>
      <c r="CIO30" s="0"/>
      <c r="CIP30" s="0"/>
      <c r="CIQ30" s="0"/>
      <c r="CIR30" s="0"/>
      <c r="CIS30" s="0"/>
      <c r="CIT30" s="0"/>
      <c r="CIU30" s="0"/>
      <c r="CIV30" s="0"/>
      <c r="CIW30" s="0"/>
      <c r="CIX30" s="0"/>
      <c r="CIY30" s="0"/>
      <c r="CIZ30" s="0"/>
      <c r="CJA30" s="0"/>
      <c r="CJB30" s="0"/>
      <c r="CJC30" s="0"/>
      <c r="CJD30" s="0"/>
      <c r="CJE30" s="0"/>
      <c r="CJF30" s="0"/>
      <c r="CJG30" s="0"/>
      <c r="CJH30" s="0"/>
      <c r="CJI30" s="0"/>
      <c r="CJJ30" s="0"/>
      <c r="CJK30" s="0"/>
      <c r="CJL30" s="0"/>
      <c r="CJM30" s="0"/>
      <c r="CJN30" s="0"/>
      <c r="CJO30" s="0"/>
      <c r="CJP30" s="0"/>
      <c r="CJQ30" s="0"/>
      <c r="CJR30" s="0"/>
      <c r="CJS30" s="0"/>
      <c r="CJT30" s="0"/>
      <c r="CJU30" s="0"/>
      <c r="CJV30" s="0"/>
      <c r="CJW30" s="0"/>
      <c r="CJX30" s="0"/>
      <c r="CJY30" s="0"/>
      <c r="CJZ30" s="0"/>
      <c r="CKA30" s="0"/>
      <c r="CKB30" s="0"/>
      <c r="CKC30" s="0"/>
      <c r="CKD30" s="0"/>
      <c r="CKE30" s="0"/>
      <c r="CKF30" s="0"/>
      <c r="CKG30" s="0"/>
      <c r="CKH30" s="0"/>
      <c r="CKI30" s="0"/>
      <c r="CKJ30" s="0"/>
      <c r="CKK30" s="0"/>
      <c r="CKL30" s="0"/>
      <c r="CKM30" s="0"/>
      <c r="CKN30" s="0"/>
      <c r="CKO30" s="0"/>
      <c r="CKP30" s="0"/>
      <c r="CKQ30" s="0"/>
      <c r="CKR30" s="0"/>
      <c r="CKS30" s="0"/>
      <c r="CKT30" s="0"/>
      <c r="CKU30" s="0"/>
      <c r="CKV30" s="0"/>
      <c r="CKW30" s="0"/>
      <c r="CKX30" s="0"/>
      <c r="CKY30" s="0"/>
      <c r="CKZ30" s="0"/>
      <c r="CLA30" s="0"/>
      <c r="CLB30" s="0"/>
      <c r="CLC30" s="0"/>
      <c r="CLD30" s="0"/>
      <c r="CLE30" s="0"/>
      <c r="CLF30" s="0"/>
      <c r="CLG30" s="0"/>
      <c r="CLH30" s="0"/>
      <c r="CLI30" s="0"/>
      <c r="CLJ30" s="0"/>
      <c r="CLK30" s="0"/>
      <c r="CLL30" s="0"/>
      <c r="CLM30" s="0"/>
      <c r="CLN30" s="0"/>
      <c r="CLO30" s="0"/>
      <c r="CLP30" s="0"/>
      <c r="CLQ30" s="0"/>
      <c r="CLR30" s="0"/>
      <c r="CLS30" s="0"/>
      <c r="CLT30" s="0"/>
      <c r="CLU30" s="0"/>
      <c r="CLV30" s="0"/>
      <c r="CLW30" s="0"/>
      <c r="CLX30" s="0"/>
      <c r="CLY30" s="0"/>
      <c r="CLZ30" s="0"/>
      <c r="CMA30" s="0"/>
      <c r="CMB30" s="0"/>
      <c r="CMC30" s="0"/>
      <c r="CMD30" s="0"/>
      <c r="CME30" s="0"/>
      <c r="CMF30" s="0"/>
      <c r="CMG30" s="0"/>
      <c r="CMH30" s="0"/>
      <c r="CMI30" s="0"/>
      <c r="CMJ30" s="0"/>
      <c r="CMK30" s="0"/>
      <c r="CML30" s="0"/>
      <c r="CMM30" s="0"/>
      <c r="CMN30" s="0"/>
      <c r="CMO30" s="0"/>
      <c r="CMP30" s="0"/>
      <c r="CMQ30" s="0"/>
      <c r="CMR30" s="0"/>
      <c r="CMS30" s="0"/>
      <c r="CMT30" s="0"/>
      <c r="CMU30" s="0"/>
      <c r="CMV30" s="0"/>
      <c r="CMW30" s="0"/>
      <c r="CMX30" s="0"/>
      <c r="CMY30" s="0"/>
      <c r="CMZ30" s="0"/>
      <c r="CNA30" s="0"/>
      <c r="CNB30" s="0"/>
      <c r="CNC30" s="0"/>
      <c r="CND30" s="0"/>
      <c r="CNE30" s="0"/>
      <c r="CNF30" s="0"/>
      <c r="CNG30" s="0"/>
      <c r="CNH30" s="0"/>
      <c r="CNI30" s="0"/>
      <c r="CNJ30" s="0"/>
      <c r="CNK30" s="0"/>
      <c r="CNL30" s="0"/>
      <c r="CNM30" s="0"/>
      <c r="CNN30" s="0"/>
      <c r="CNO30" s="0"/>
      <c r="CNP30" s="0"/>
      <c r="CNQ30" s="0"/>
      <c r="CNR30" s="0"/>
      <c r="CNS30" s="0"/>
      <c r="CNT30" s="0"/>
      <c r="CNU30" s="0"/>
      <c r="CNV30" s="0"/>
      <c r="CNW30" s="0"/>
      <c r="CNX30" s="0"/>
      <c r="CNY30" s="0"/>
      <c r="CNZ30" s="0"/>
      <c r="COA30" s="0"/>
      <c r="COB30" s="0"/>
      <c r="COC30" s="0"/>
      <c r="COD30" s="0"/>
      <c r="COE30" s="0"/>
      <c r="COF30" s="0"/>
      <c r="COG30" s="0"/>
      <c r="COH30" s="0"/>
      <c r="COI30" s="0"/>
      <c r="COJ30" s="0"/>
      <c r="COK30" s="0"/>
      <c r="COL30" s="0"/>
      <c r="COM30" s="0"/>
      <c r="CON30" s="0"/>
      <c r="COO30" s="0"/>
      <c r="COP30" s="0"/>
      <c r="COQ30" s="0"/>
      <c r="COR30" s="0"/>
      <c r="COS30" s="0"/>
      <c r="COT30" s="0"/>
      <c r="COU30" s="0"/>
      <c r="COV30" s="0"/>
      <c r="COW30" s="0"/>
      <c r="COX30" s="0"/>
      <c r="COY30" s="0"/>
      <c r="COZ30" s="0"/>
      <c r="CPA30" s="0"/>
      <c r="CPB30" s="0"/>
      <c r="CPC30" s="0"/>
      <c r="CPD30" s="0"/>
      <c r="CPE30" s="0"/>
      <c r="CPF30" s="0"/>
      <c r="CPG30" s="0"/>
      <c r="CPH30" s="0"/>
      <c r="CPI30" s="0"/>
      <c r="CPJ30" s="0"/>
      <c r="CPK30" s="0"/>
      <c r="CPL30" s="0"/>
      <c r="CPM30" s="0"/>
      <c r="CPN30" s="0"/>
      <c r="CPO30" s="0"/>
      <c r="CPP30" s="0"/>
      <c r="CPQ30" s="0"/>
      <c r="CPR30" s="0"/>
      <c r="CPS30" s="0"/>
      <c r="CPT30" s="0"/>
      <c r="CPU30" s="0"/>
      <c r="CPV30" s="0"/>
      <c r="CPW30" s="0"/>
      <c r="CPX30" s="0"/>
      <c r="CPY30" s="0"/>
      <c r="CPZ30" s="0"/>
      <c r="CQA30" s="0"/>
      <c r="CQB30" s="0"/>
      <c r="CQC30" s="0"/>
      <c r="CQD30" s="0"/>
      <c r="CQE30" s="0"/>
      <c r="CQF30" s="0"/>
      <c r="CQG30" s="0"/>
      <c r="CQH30" s="0"/>
      <c r="CQI30" s="0"/>
      <c r="CQJ30" s="0"/>
      <c r="CQK30" s="0"/>
      <c r="CQL30" s="0"/>
      <c r="CQM30" s="0"/>
      <c r="CQN30" s="0"/>
      <c r="CQO30" s="0"/>
      <c r="CQP30" s="0"/>
      <c r="CQQ30" s="0"/>
      <c r="CQR30" s="0"/>
      <c r="CQS30" s="0"/>
      <c r="CQT30" s="0"/>
      <c r="CQU30" s="0"/>
      <c r="CQV30" s="0"/>
      <c r="CQW30" s="0"/>
      <c r="CQX30" s="0"/>
      <c r="CQY30" s="0"/>
      <c r="CQZ30" s="0"/>
      <c r="CRA30" s="0"/>
      <c r="CRB30" s="0"/>
      <c r="CRC30" s="0"/>
      <c r="CRD30" s="0"/>
      <c r="CRE30" s="0"/>
      <c r="CRF30" s="0"/>
      <c r="CRG30" s="0"/>
      <c r="CRH30" s="0"/>
      <c r="CRI30" s="0"/>
      <c r="CRJ30" s="0"/>
      <c r="CRK30" s="0"/>
      <c r="CRL30" s="0"/>
      <c r="CRM30" s="0"/>
      <c r="CRN30" s="0"/>
      <c r="CRO30" s="0"/>
      <c r="CRP30" s="0"/>
      <c r="CRQ30" s="0"/>
      <c r="CRR30" s="0"/>
      <c r="CRS30" s="0"/>
      <c r="CRT30" s="0"/>
      <c r="CRU30" s="0"/>
      <c r="CRV30" s="0"/>
      <c r="CRW30" s="0"/>
      <c r="CRX30" s="0"/>
      <c r="CRY30" s="0"/>
      <c r="CRZ30" s="0"/>
      <c r="CSA30" s="0"/>
      <c r="CSB30" s="0"/>
      <c r="CSC30" s="0"/>
      <c r="CSD30" s="0"/>
      <c r="CSE30" s="0"/>
      <c r="CSF30" s="0"/>
      <c r="CSG30" s="0"/>
      <c r="CSH30" s="0"/>
      <c r="CSI30" s="0"/>
      <c r="CSJ30" s="0"/>
      <c r="CSK30" s="0"/>
      <c r="CSL30" s="0"/>
      <c r="CSM30" s="0"/>
      <c r="CSN30" s="0"/>
      <c r="CSO30" s="0"/>
      <c r="CSP30" s="0"/>
      <c r="CSQ30" s="0"/>
      <c r="CSR30" s="0"/>
      <c r="CSS30" s="0"/>
      <c r="CST30" s="0"/>
      <c r="CSU30" s="0"/>
      <c r="CSV30" s="0"/>
      <c r="CSW30" s="0"/>
      <c r="CSX30" s="0"/>
      <c r="CSY30" s="0"/>
      <c r="CSZ30" s="0"/>
      <c r="CTA30" s="0"/>
      <c r="CTB30" s="0"/>
      <c r="CTC30" s="0"/>
      <c r="CTD30" s="0"/>
      <c r="CTE30" s="0"/>
      <c r="CTF30" s="0"/>
      <c r="CTG30" s="0"/>
      <c r="CTH30" s="0"/>
      <c r="CTI30" s="0"/>
      <c r="CTJ30" s="0"/>
      <c r="CTK30" s="0"/>
      <c r="CTL30" s="0"/>
      <c r="CTM30" s="0"/>
      <c r="CTN30" s="0"/>
      <c r="CTO30" s="0"/>
      <c r="CTP30" s="0"/>
      <c r="CTQ30" s="0"/>
      <c r="CTR30" s="0"/>
      <c r="CTS30" s="0"/>
      <c r="CTT30" s="0"/>
      <c r="CTU30" s="0"/>
      <c r="CTV30" s="0"/>
      <c r="CTW30" s="0"/>
      <c r="CTX30" s="0"/>
      <c r="CTY30" s="0"/>
      <c r="CTZ30" s="0"/>
      <c r="CUA30" s="0"/>
      <c r="CUB30" s="0"/>
      <c r="CUC30" s="0"/>
      <c r="CUD30" s="0"/>
      <c r="CUE30" s="0"/>
      <c r="CUF30" s="0"/>
      <c r="CUG30" s="0"/>
      <c r="CUH30" s="0"/>
      <c r="CUI30" s="0"/>
      <c r="CUJ30" s="0"/>
      <c r="CUK30" s="0"/>
      <c r="CUL30" s="0"/>
      <c r="CUM30" s="0"/>
      <c r="CUN30" s="0"/>
      <c r="CUO30" s="0"/>
      <c r="CUP30" s="0"/>
      <c r="CUQ30" s="0"/>
      <c r="CUR30" s="0"/>
      <c r="CUS30" s="0"/>
      <c r="CUT30" s="0"/>
      <c r="CUU30" s="0"/>
      <c r="CUV30" s="0"/>
      <c r="CUW30" s="0"/>
      <c r="CUX30" s="0"/>
      <c r="CUY30" s="0"/>
      <c r="CUZ30" s="0"/>
      <c r="CVA30" s="0"/>
      <c r="CVB30" s="0"/>
      <c r="CVC30" s="0"/>
      <c r="CVD30" s="0"/>
      <c r="CVE30" s="0"/>
      <c r="CVF30" s="0"/>
      <c r="CVG30" s="0"/>
      <c r="CVH30" s="0"/>
      <c r="CVI30" s="0"/>
      <c r="CVJ30" s="0"/>
      <c r="CVK30" s="0"/>
      <c r="CVL30" s="0"/>
      <c r="CVM30" s="0"/>
      <c r="CVN30" s="0"/>
      <c r="CVO30" s="0"/>
      <c r="CVP30" s="0"/>
      <c r="CVQ30" s="0"/>
      <c r="CVR30" s="0"/>
      <c r="CVS30" s="0"/>
      <c r="CVT30" s="0"/>
      <c r="CVU30" s="0"/>
      <c r="CVV30" s="0"/>
      <c r="CVW30" s="0"/>
      <c r="CVX30" s="0"/>
      <c r="CVY30" s="0"/>
      <c r="CVZ30" s="0"/>
      <c r="CWA30" s="0"/>
      <c r="CWB30" s="0"/>
      <c r="CWC30" s="0"/>
      <c r="CWD30" s="0"/>
      <c r="CWE30" s="0"/>
      <c r="CWF30" s="0"/>
      <c r="CWG30" s="0"/>
      <c r="CWH30" s="0"/>
      <c r="CWI30" s="0"/>
      <c r="CWJ30" s="0"/>
      <c r="CWK30" s="0"/>
      <c r="CWL30" s="0"/>
      <c r="CWM30" s="0"/>
      <c r="CWN30" s="0"/>
      <c r="CWO30" s="0"/>
      <c r="CWP30" s="0"/>
      <c r="CWQ30" s="0"/>
      <c r="CWR30" s="0"/>
      <c r="CWS30" s="0"/>
      <c r="CWT30" s="0"/>
      <c r="CWU30" s="0"/>
      <c r="CWV30" s="0"/>
      <c r="CWW30" s="0"/>
      <c r="CWX30" s="0"/>
      <c r="CWY30" s="0"/>
      <c r="CWZ30" s="0"/>
      <c r="CXA30" s="0"/>
      <c r="CXB30" s="0"/>
      <c r="CXC30" s="0"/>
      <c r="CXD30" s="0"/>
      <c r="CXE30" s="0"/>
      <c r="CXF30" s="0"/>
      <c r="CXG30" s="0"/>
      <c r="CXH30" s="0"/>
      <c r="CXI30" s="0"/>
      <c r="CXJ30" s="0"/>
      <c r="CXK30" s="0"/>
      <c r="CXL30" s="0"/>
      <c r="CXM30" s="0"/>
      <c r="CXN30" s="0"/>
      <c r="CXO30" s="0"/>
      <c r="CXP30" s="0"/>
      <c r="CXQ30" s="0"/>
      <c r="CXR30" s="0"/>
      <c r="CXS30" s="0"/>
      <c r="CXT30" s="0"/>
      <c r="CXU30" s="0"/>
      <c r="CXV30" s="0"/>
      <c r="CXW30" s="0"/>
      <c r="CXX30" s="0"/>
      <c r="CXY30" s="0"/>
      <c r="CXZ30" s="0"/>
      <c r="CYA30" s="0"/>
      <c r="CYB30" s="0"/>
      <c r="CYC30" s="0"/>
      <c r="CYD30" s="0"/>
      <c r="CYE30" s="0"/>
      <c r="CYF30" s="0"/>
      <c r="CYG30" s="0"/>
      <c r="CYH30" s="0"/>
      <c r="CYI30" s="0"/>
      <c r="CYJ30" s="0"/>
      <c r="CYK30" s="0"/>
      <c r="CYL30" s="0"/>
      <c r="CYM30" s="0"/>
      <c r="CYN30" s="0"/>
      <c r="CYO30" s="0"/>
      <c r="CYP30" s="0"/>
      <c r="CYQ30" s="0"/>
      <c r="CYR30" s="0"/>
      <c r="CYS30" s="0"/>
      <c r="CYT30" s="0"/>
      <c r="CYU30" s="0"/>
      <c r="CYV30" s="0"/>
      <c r="CYW30" s="0"/>
      <c r="CYX30" s="0"/>
      <c r="CYY30" s="0"/>
      <c r="CYZ30" s="0"/>
      <c r="CZA30" s="0"/>
      <c r="CZB30" s="0"/>
      <c r="CZC30" s="0"/>
      <c r="CZD30" s="0"/>
      <c r="CZE30" s="0"/>
      <c r="CZF30" s="0"/>
      <c r="CZG30" s="0"/>
      <c r="CZH30" s="0"/>
      <c r="CZI30" s="0"/>
      <c r="CZJ30" s="0"/>
      <c r="CZK30" s="0"/>
      <c r="CZL30" s="0"/>
      <c r="CZM30" s="0"/>
      <c r="CZN30" s="0"/>
      <c r="CZO30" s="0"/>
      <c r="CZP30" s="0"/>
      <c r="CZQ30" s="0"/>
      <c r="CZR30" s="0"/>
      <c r="CZS30" s="0"/>
      <c r="CZT30" s="0"/>
      <c r="CZU30" s="0"/>
      <c r="CZV30" s="0"/>
      <c r="CZW30" s="0"/>
      <c r="CZX30" s="0"/>
      <c r="CZY30" s="0"/>
      <c r="CZZ30" s="0"/>
      <c r="DAA30" s="0"/>
      <c r="DAB30" s="0"/>
      <c r="DAC30" s="0"/>
      <c r="DAD30" s="0"/>
      <c r="DAE30" s="0"/>
      <c r="DAF30" s="0"/>
      <c r="DAG30" s="0"/>
      <c r="DAH30" s="0"/>
      <c r="DAI30" s="0"/>
      <c r="DAJ30" s="0"/>
      <c r="DAK30" s="0"/>
      <c r="DAL30" s="0"/>
      <c r="DAM30" s="0"/>
      <c r="DAN30" s="0"/>
      <c r="DAO30" s="0"/>
      <c r="DAP30" s="0"/>
      <c r="DAQ30" s="0"/>
      <c r="DAR30" s="0"/>
      <c r="DAS30" s="0"/>
      <c r="DAT30" s="0"/>
      <c r="DAU30" s="0"/>
      <c r="DAV30" s="0"/>
      <c r="DAW30" s="0"/>
      <c r="DAX30" s="0"/>
      <c r="DAY30" s="0"/>
      <c r="DAZ30" s="0"/>
      <c r="DBA30" s="0"/>
      <c r="DBB30" s="0"/>
      <c r="DBC30" s="0"/>
      <c r="DBD30" s="0"/>
      <c r="DBE30" s="0"/>
      <c r="DBF30" s="0"/>
      <c r="DBG30" s="0"/>
      <c r="DBH30" s="0"/>
      <c r="DBI30" s="0"/>
      <c r="DBJ30" s="0"/>
      <c r="DBK30" s="0"/>
      <c r="DBL30" s="0"/>
      <c r="DBM30" s="0"/>
      <c r="DBN30" s="0"/>
      <c r="DBO30" s="0"/>
      <c r="DBP30" s="0"/>
      <c r="DBQ30" s="0"/>
      <c r="DBR30" s="0"/>
      <c r="DBS30" s="0"/>
      <c r="DBT30" s="0"/>
      <c r="DBU30" s="0"/>
      <c r="DBV30" s="0"/>
      <c r="DBW30" s="0"/>
      <c r="DBX30" s="0"/>
      <c r="DBY30" s="0"/>
      <c r="DBZ30" s="0"/>
      <c r="DCA30" s="0"/>
      <c r="DCB30" s="0"/>
      <c r="DCC30" s="0"/>
      <c r="DCD30" s="0"/>
      <c r="DCE30" s="0"/>
      <c r="DCF30" s="0"/>
      <c r="DCG30" s="0"/>
      <c r="DCH30" s="0"/>
      <c r="DCI30" s="0"/>
      <c r="DCJ30" s="0"/>
      <c r="DCK30" s="0"/>
      <c r="DCL30" s="0"/>
      <c r="DCM30" s="0"/>
      <c r="DCN30" s="0"/>
      <c r="DCO30" s="0"/>
      <c r="DCP30" s="0"/>
      <c r="DCQ30" s="0"/>
      <c r="DCR30" s="0"/>
      <c r="DCS30" s="0"/>
      <c r="DCT30" s="0"/>
      <c r="DCU30" s="0"/>
      <c r="DCV30" s="0"/>
      <c r="DCW30" s="0"/>
      <c r="DCX30" s="0"/>
      <c r="DCY30" s="0"/>
      <c r="DCZ30" s="0"/>
      <c r="DDA30" s="0"/>
      <c r="DDB30" s="0"/>
      <c r="DDC30" s="0"/>
      <c r="DDD30" s="0"/>
      <c r="DDE30" s="0"/>
      <c r="DDF30" s="0"/>
      <c r="DDG30" s="0"/>
      <c r="DDH30" s="0"/>
      <c r="DDI30" s="0"/>
      <c r="DDJ30" s="0"/>
      <c r="DDK30" s="0"/>
      <c r="DDL30" s="0"/>
      <c r="DDM30" s="0"/>
      <c r="DDN30" s="0"/>
      <c r="DDO30" s="0"/>
      <c r="DDP30" s="0"/>
      <c r="DDQ30" s="0"/>
      <c r="DDR30" s="0"/>
      <c r="DDS30" s="0"/>
      <c r="DDT30" s="0"/>
      <c r="DDU30" s="0"/>
      <c r="DDV30" s="0"/>
      <c r="DDW30" s="0"/>
      <c r="DDX30" s="0"/>
      <c r="DDY30" s="0"/>
      <c r="DDZ30" s="0"/>
      <c r="DEA30" s="0"/>
      <c r="DEB30" s="0"/>
      <c r="DEC30" s="0"/>
      <c r="DED30" s="0"/>
      <c r="DEE30" s="0"/>
      <c r="DEF30" s="0"/>
      <c r="DEG30" s="0"/>
      <c r="DEH30" s="0"/>
      <c r="DEI30" s="0"/>
      <c r="DEJ30" s="0"/>
      <c r="DEK30" s="0"/>
      <c r="DEL30" s="0"/>
      <c r="DEM30" s="0"/>
      <c r="DEN30" s="0"/>
      <c r="DEO30" s="0"/>
      <c r="DEP30" s="0"/>
      <c r="DEQ30" s="0"/>
      <c r="DER30" s="0"/>
      <c r="DES30" s="0"/>
      <c r="DET30" s="0"/>
      <c r="DEU30" s="0"/>
      <c r="DEV30" s="0"/>
      <c r="DEW30" s="0"/>
      <c r="DEX30" s="0"/>
      <c r="DEY30" s="0"/>
      <c r="DEZ30" s="0"/>
      <c r="DFA30" s="0"/>
      <c r="DFB30" s="0"/>
      <c r="DFC30" s="0"/>
      <c r="DFD30" s="0"/>
      <c r="DFE30" s="0"/>
      <c r="DFF30" s="0"/>
      <c r="DFG30" s="0"/>
      <c r="DFH30" s="0"/>
      <c r="DFI30" s="0"/>
      <c r="DFJ30" s="0"/>
      <c r="DFK30" s="0"/>
      <c r="DFL30" s="0"/>
      <c r="DFM30" s="0"/>
      <c r="DFN30" s="0"/>
      <c r="DFO30" s="0"/>
      <c r="DFP30" s="0"/>
      <c r="DFQ30" s="0"/>
      <c r="DFR30" s="0"/>
      <c r="DFS30" s="0"/>
      <c r="DFT30" s="0"/>
      <c r="DFU30" s="0"/>
      <c r="DFV30" s="0"/>
      <c r="DFW30" s="0"/>
      <c r="DFX30" s="0"/>
      <c r="DFY30" s="0"/>
      <c r="DFZ30" s="0"/>
      <c r="DGA30" s="0"/>
      <c r="DGB30" s="0"/>
      <c r="DGC30" s="0"/>
      <c r="DGD30" s="0"/>
      <c r="DGE30" s="0"/>
      <c r="DGF30" s="0"/>
      <c r="DGG30" s="0"/>
      <c r="DGH30" s="0"/>
      <c r="DGI30" s="0"/>
      <c r="DGJ30" s="0"/>
      <c r="DGK30" s="0"/>
      <c r="DGL30" s="0"/>
      <c r="DGM30" s="0"/>
      <c r="DGN30" s="0"/>
      <c r="DGO30" s="0"/>
      <c r="DGP30" s="0"/>
      <c r="DGQ30" s="0"/>
      <c r="DGR30" s="0"/>
      <c r="DGS30" s="0"/>
      <c r="DGT30" s="0"/>
      <c r="DGU30" s="0"/>
      <c r="DGV30" s="0"/>
      <c r="DGW30" s="0"/>
      <c r="DGX30" s="0"/>
      <c r="DGY30" s="0"/>
      <c r="DGZ30" s="0"/>
      <c r="DHA30" s="0"/>
      <c r="DHB30" s="0"/>
      <c r="DHC30" s="0"/>
      <c r="DHD30" s="0"/>
      <c r="DHE30" s="0"/>
      <c r="DHF30" s="0"/>
      <c r="DHG30" s="0"/>
      <c r="DHH30" s="0"/>
      <c r="DHI30" s="0"/>
      <c r="DHJ30" s="0"/>
      <c r="DHK30" s="0"/>
      <c r="DHL30" s="0"/>
      <c r="DHM30" s="0"/>
      <c r="DHN30" s="0"/>
      <c r="DHO30" s="0"/>
      <c r="DHP30" s="0"/>
      <c r="DHQ30" s="0"/>
      <c r="DHR30" s="0"/>
      <c r="DHS30" s="0"/>
      <c r="DHT30" s="0"/>
      <c r="DHU30" s="0"/>
      <c r="DHV30" s="0"/>
      <c r="DHW30" s="0"/>
      <c r="DHX30" s="0"/>
      <c r="DHY30" s="0"/>
      <c r="DHZ30" s="0"/>
      <c r="DIA30" s="0"/>
      <c r="DIB30" s="0"/>
      <c r="DIC30" s="0"/>
      <c r="DID30" s="0"/>
      <c r="DIE30" s="0"/>
      <c r="DIF30" s="0"/>
      <c r="DIG30" s="0"/>
      <c r="DIH30" s="0"/>
      <c r="DII30" s="0"/>
      <c r="DIJ30" s="0"/>
      <c r="DIK30" s="0"/>
      <c r="DIL30" s="0"/>
      <c r="DIM30" s="0"/>
      <c r="DIN30" s="0"/>
      <c r="DIO30" s="0"/>
      <c r="DIP30" s="0"/>
      <c r="DIQ30" s="0"/>
      <c r="DIR30" s="0"/>
      <c r="DIS30" s="0"/>
      <c r="DIT30" s="0"/>
      <c r="DIU30" s="0"/>
      <c r="DIV30" s="0"/>
      <c r="DIW30" s="0"/>
      <c r="DIX30" s="0"/>
      <c r="DIY30" s="0"/>
      <c r="DIZ30" s="0"/>
      <c r="DJA30" s="0"/>
      <c r="DJB30" s="0"/>
      <c r="DJC30" s="0"/>
      <c r="DJD30" s="0"/>
      <c r="DJE30" s="0"/>
      <c r="DJF30" s="0"/>
      <c r="DJG30" s="0"/>
      <c r="DJH30" s="0"/>
      <c r="DJI30" s="0"/>
      <c r="DJJ30" s="0"/>
      <c r="DJK30" s="0"/>
      <c r="DJL30" s="0"/>
      <c r="DJM30" s="0"/>
      <c r="DJN30" s="0"/>
      <c r="DJO30" s="0"/>
      <c r="DJP30" s="0"/>
      <c r="DJQ30" s="0"/>
      <c r="DJR30" s="0"/>
      <c r="DJS30" s="0"/>
      <c r="DJT30" s="0"/>
      <c r="DJU30" s="0"/>
      <c r="DJV30" s="0"/>
      <c r="DJW30" s="0"/>
      <c r="DJX30" s="0"/>
      <c r="DJY30" s="0"/>
      <c r="DJZ30" s="0"/>
      <c r="DKA30" s="0"/>
      <c r="DKB30" s="0"/>
      <c r="DKC30" s="0"/>
      <c r="DKD30" s="0"/>
      <c r="DKE30" s="0"/>
      <c r="DKF30" s="0"/>
      <c r="DKG30" s="0"/>
      <c r="DKH30" s="0"/>
      <c r="DKI30" s="0"/>
      <c r="DKJ30" s="0"/>
      <c r="DKK30" s="0"/>
      <c r="DKL30" s="0"/>
      <c r="DKM30" s="0"/>
      <c r="DKN30" s="0"/>
      <c r="DKO30" s="0"/>
      <c r="DKP30" s="0"/>
      <c r="DKQ30" s="0"/>
      <c r="DKR30" s="0"/>
      <c r="DKS30" s="0"/>
      <c r="DKT30" s="0"/>
      <c r="DKU30" s="0"/>
      <c r="DKV30" s="0"/>
      <c r="DKW30" s="0"/>
      <c r="DKX30" s="0"/>
      <c r="DKY30" s="0"/>
      <c r="DKZ30" s="0"/>
      <c r="DLA30" s="0"/>
      <c r="DLB30" s="0"/>
      <c r="DLC30" s="0"/>
      <c r="DLD30" s="0"/>
      <c r="DLE30" s="0"/>
      <c r="DLF30" s="0"/>
      <c r="DLG30" s="0"/>
      <c r="DLH30" s="0"/>
      <c r="DLI30" s="0"/>
      <c r="DLJ30" s="0"/>
      <c r="DLK30" s="0"/>
      <c r="DLL30" s="0"/>
      <c r="DLM30" s="0"/>
      <c r="DLN30" s="0"/>
      <c r="DLO30" s="0"/>
      <c r="DLP30" s="0"/>
      <c r="DLQ30" s="0"/>
      <c r="DLR30" s="0"/>
      <c r="DLS30" s="0"/>
      <c r="DLT30" s="0"/>
      <c r="DLU30" s="0"/>
      <c r="DLV30" s="0"/>
      <c r="DLW30" s="0"/>
      <c r="DLX30" s="0"/>
      <c r="DLY30" s="0"/>
      <c r="DLZ30" s="0"/>
      <c r="DMA30" s="0"/>
      <c r="DMB30" s="0"/>
      <c r="DMC30" s="0"/>
      <c r="DMD30" s="0"/>
      <c r="DME30" s="0"/>
      <c r="DMF30" s="0"/>
      <c r="DMG30" s="0"/>
      <c r="DMH30" s="0"/>
      <c r="DMI30" s="0"/>
      <c r="DMJ30" s="0"/>
      <c r="DMK30" s="0"/>
      <c r="DML30" s="0"/>
      <c r="DMM30" s="0"/>
      <c r="DMN30" s="0"/>
      <c r="DMO30" s="0"/>
      <c r="DMP30" s="0"/>
      <c r="DMQ30" s="0"/>
      <c r="DMR30" s="0"/>
      <c r="DMS30" s="0"/>
      <c r="DMT30" s="0"/>
      <c r="DMU30" s="0"/>
      <c r="DMV30" s="0"/>
      <c r="DMW30" s="0"/>
      <c r="DMX30" s="0"/>
      <c r="DMY30" s="0"/>
      <c r="DMZ30" s="0"/>
      <c r="DNA30" s="0"/>
      <c r="DNB30" s="0"/>
      <c r="DNC30" s="0"/>
      <c r="DND30" s="0"/>
      <c r="DNE30" s="0"/>
      <c r="DNF30" s="0"/>
      <c r="DNG30" s="0"/>
      <c r="DNH30" s="0"/>
      <c r="DNI30" s="0"/>
      <c r="DNJ30" s="0"/>
      <c r="DNK30" s="0"/>
      <c r="DNL30" s="0"/>
      <c r="DNM30" s="0"/>
      <c r="DNN30" s="0"/>
      <c r="DNO30" s="0"/>
      <c r="DNP30" s="0"/>
      <c r="DNQ30" s="0"/>
      <c r="DNR30" s="0"/>
      <c r="DNS30" s="0"/>
      <c r="DNT30" s="0"/>
      <c r="DNU30" s="0"/>
      <c r="DNV30" s="0"/>
      <c r="DNW30" s="0"/>
      <c r="DNX30" s="0"/>
      <c r="DNY30" s="0"/>
      <c r="DNZ30" s="0"/>
      <c r="DOA30" s="0"/>
      <c r="DOB30" s="0"/>
      <c r="DOC30" s="0"/>
      <c r="DOD30" s="0"/>
      <c r="DOE30" s="0"/>
      <c r="DOF30" s="0"/>
      <c r="DOG30" s="0"/>
      <c r="DOH30" s="0"/>
      <c r="DOI30" s="0"/>
      <c r="DOJ30" s="0"/>
      <c r="DOK30" s="0"/>
      <c r="DOL30" s="0"/>
      <c r="DOM30" s="0"/>
      <c r="DON30" s="0"/>
      <c r="DOO30" s="0"/>
      <c r="DOP30" s="0"/>
      <c r="DOQ30" s="0"/>
      <c r="DOR30" s="0"/>
      <c r="DOS30" s="0"/>
      <c r="DOT30" s="0"/>
      <c r="DOU30" s="0"/>
      <c r="DOV30" s="0"/>
      <c r="DOW30" s="0"/>
      <c r="DOX30" s="0"/>
      <c r="DOY30" s="0"/>
      <c r="DOZ30" s="0"/>
      <c r="DPA30" s="0"/>
      <c r="DPB30" s="0"/>
      <c r="DPC30" s="0"/>
      <c r="DPD30" s="0"/>
      <c r="DPE30" s="0"/>
      <c r="DPF30" s="0"/>
      <c r="DPG30" s="0"/>
      <c r="DPH30" s="0"/>
      <c r="DPI30" s="0"/>
      <c r="DPJ30" s="0"/>
      <c r="DPK30" s="0"/>
      <c r="DPL30" s="0"/>
      <c r="DPM30" s="0"/>
      <c r="DPN30" s="0"/>
      <c r="DPO30" s="0"/>
      <c r="DPP30" s="0"/>
      <c r="DPQ30" s="0"/>
      <c r="DPR30" s="0"/>
      <c r="DPS30" s="0"/>
      <c r="DPT30" s="0"/>
      <c r="DPU30" s="0"/>
      <c r="DPV30" s="0"/>
      <c r="DPW30" s="0"/>
      <c r="DPX30" s="0"/>
      <c r="DPY30" s="0"/>
      <c r="DPZ30" s="0"/>
      <c r="DQA30" s="0"/>
      <c r="DQB30" s="0"/>
      <c r="DQC30" s="0"/>
      <c r="DQD30" s="0"/>
      <c r="DQE30" s="0"/>
      <c r="DQF30" s="0"/>
      <c r="DQG30" s="0"/>
      <c r="DQH30" s="0"/>
      <c r="DQI30" s="0"/>
      <c r="DQJ30" s="0"/>
      <c r="DQK30" s="0"/>
      <c r="DQL30" s="0"/>
      <c r="DQM30" s="0"/>
      <c r="DQN30" s="0"/>
      <c r="DQO30" s="0"/>
      <c r="DQP30" s="0"/>
      <c r="DQQ30" s="0"/>
      <c r="DQR30" s="0"/>
      <c r="DQS30" s="0"/>
      <c r="DQT30" s="0"/>
      <c r="DQU30" s="0"/>
      <c r="DQV30" s="0"/>
      <c r="DQW30" s="0"/>
      <c r="DQX30" s="0"/>
      <c r="DQY30" s="0"/>
      <c r="DQZ30" s="0"/>
      <c r="DRA30" s="0"/>
      <c r="DRB30" s="0"/>
      <c r="DRC30" s="0"/>
      <c r="DRD30" s="0"/>
      <c r="DRE30" s="0"/>
      <c r="DRF30" s="0"/>
      <c r="DRG30" s="0"/>
      <c r="DRH30" s="0"/>
      <c r="DRI30" s="0"/>
      <c r="DRJ30" s="0"/>
      <c r="DRK30" s="0"/>
      <c r="DRL30" s="0"/>
      <c r="DRM30" s="0"/>
      <c r="DRN30" s="0"/>
      <c r="DRO30" s="0"/>
      <c r="DRP30" s="0"/>
      <c r="DRQ30" s="0"/>
      <c r="DRR30" s="0"/>
      <c r="DRS30" s="0"/>
      <c r="DRT30" s="0"/>
      <c r="DRU30" s="0"/>
      <c r="DRV30" s="0"/>
      <c r="DRW30" s="0"/>
      <c r="DRX30" s="0"/>
      <c r="DRY30" s="0"/>
      <c r="DRZ30" s="0"/>
      <c r="DSA30" s="0"/>
      <c r="DSB30" s="0"/>
      <c r="DSC30" s="0"/>
      <c r="DSD30" s="0"/>
      <c r="DSE30" s="0"/>
      <c r="DSF30" s="0"/>
      <c r="DSG30" s="0"/>
      <c r="DSH30" s="0"/>
      <c r="DSI30" s="0"/>
      <c r="DSJ30" s="0"/>
      <c r="DSK30" s="0"/>
      <c r="DSL30" s="0"/>
      <c r="DSM30" s="0"/>
      <c r="DSN30" s="0"/>
      <c r="DSO30" s="0"/>
      <c r="DSP30" s="0"/>
      <c r="DSQ30" s="0"/>
      <c r="DSR30" s="0"/>
      <c r="DSS30" s="0"/>
      <c r="DST30" s="0"/>
      <c r="DSU30" s="0"/>
      <c r="DSV30" s="0"/>
      <c r="DSW30" s="0"/>
      <c r="DSX30" s="0"/>
      <c r="DSY30" s="0"/>
      <c r="DSZ30" s="0"/>
      <c r="DTA30" s="0"/>
      <c r="DTB30" s="0"/>
      <c r="DTC30" s="0"/>
      <c r="DTD30" s="0"/>
      <c r="DTE30" s="0"/>
      <c r="DTF30" s="0"/>
      <c r="DTG30" s="0"/>
      <c r="DTH30" s="0"/>
      <c r="DTI30" s="0"/>
      <c r="DTJ30" s="0"/>
      <c r="DTK30" s="0"/>
      <c r="DTL30" s="0"/>
      <c r="DTM30" s="0"/>
      <c r="DTN30" s="0"/>
      <c r="DTO30" s="0"/>
      <c r="DTP30" s="0"/>
      <c r="DTQ30" s="0"/>
      <c r="DTR30" s="0"/>
      <c r="DTS30" s="0"/>
      <c r="DTT30" s="0"/>
      <c r="DTU30" s="0"/>
      <c r="DTV30" s="0"/>
      <c r="DTW30" s="0"/>
      <c r="DTX30" s="0"/>
      <c r="DTY30" s="0"/>
      <c r="DTZ30" s="0"/>
      <c r="DUA30" s="0"/>
      <c r="DUB30" s="0"/>
      <c r="DUC30" s="0"/>
      <c r="DUD30" s="0"/>
      <c r="DUE30" s="0"/>
      <c r="DUF30" s="0"/>
      <c r="DUG30" s="0"/>
      <c r="DUH30" s="0"/>
      <c r="DUI30" s="0"/>
      <c r="DUJ30" s="0"/>
      <c r="DUK30" s="0"/>
      <c r="DUL30" s="0"/>
      <c r="DUM30" s="0"/>
      <c r="DUN30" s="0"/>
      <c r="DUO30" s="0"/>
      <c r="DUP30" s="0"/>
      <c r="DUQ30" s="0"/>
      <c r="DUR30" s="0"/>
      <c r="DUS30" s="0"/>
      <c r="DUT30" s="0"/>
      <c r="DUU30" s="0"/>
      <c r="DUV30" s="0"/>
      <c r="DUW30" s="0"/>
      <c r="DUX30" s="0"/>
      <c r="DUY30" s="0"/>
      <c r="DUZ30" s="0"/>
      <c r="DVA30" s="0"/>
      <c r="DVB30" s="0"/>
      <c r="DVC30" s="0"/>
      <c r="DVD30" s="0"/>
      <c r="DVE30" s="0"/>
      <c r="DVF30" s="0"/>
      <c r="DVG30" s="0"/>
      <c r="DVH30" s="0"/>
      <c r="DVI30" s="0"/>
      <c r="DVJ30" s="0"/>
      <c r="DVK30" s="0"/>
      <c r="DVL30" s="0"/>
      <c r="DVM30" s="0"/>
      <c r="DVN30" s="0"/>
      <c r="DVO30" s="0"/>
      <c r="DVP30" s="0"/>
      <c r="DVQ30" s="0"/>
      <c r="DVR30" s="0"/>
      <c r="DVS30" s="0"/>
      <c r="DVT30" s="0"/>
      <c r="DVU30" s="0"/>
      <c r="DVV30" s="0"/>
      <c r="DVW30" s="0"/>
      <c r="DVX30" s="0"/>
      <c r="DVY30" s="0"/>
      <c r="DVZ30" s="0"/>
      <c r="DWA30" s="0"/>
      <c r="DWB30" s="0"/>
      <c r="DWC30" s="0"/>
      <c r="DWD30" s="0"/>
      <c r="DWE30" s="0"/>
      <c r="DWF30" s="0"/>
      <c r="DWG30" s="0"/>
      <c r="DWH30" s="0"/>
      <c r="DWI30" s="0"/>
      <c r="DWJ30" s="0"/>
      <c r="DWK30" s="0"/>
      <c r="DWL30" s="0"/>
      <c r="DWM30" s="0"/>
      <c r="DWN30" s="0"/>
      <c r="DWO30" s="0"/>
      <c r="DWP30" s="0"/>
      <c r="DWQ30" s="0"/>
      <c r="DWR30" s="0"/>
      <c r="DWS30" s="0"/>
      <c r="DWT30" s="0"/>
      <c r="DWU30" s="0"/>
      <c r="DWV30" s="0"/>
      <c r="DWW30" s="0"/>
      <c r="DWX30" s="0"/>
      <c r="DWY30" s="0"/>
      <c r="DWZ30" s="0"/>
      <c r="DXA30" s="0"/>
      <c r="DXB30" s="0"/>
      <c r="DXC30" s="0"/>
      <c r="DXD30" s="0"/>
      <c r="DXE30" s="0"/>
      <c r="DXF30" s="0"/>
      <c r="DXG30" s="0"/>
      <c r="DXH30" s="0"/>
      <c r="DXI30" s="0"/>
      <c r="DXJ30" s="0"/>
      <c r="DXK30" s="0"/>
      <c r="DXL30" s="0"/>
      <c r="DXM30" s="0"/>
      <c r="DXN30" s="0"/>
      <c r="DXO30" s="0"/>
      <c r="DXP30" s="0"/>
      <c r="DXQ30" s="0"/>
      <c r="DXR30" s="0"/>
      <c r="DXS30" s="0"/>
      <c r="DXT30" s="0"/>
      <c r="DXU30" s="0"/>
      <c r="DXV30" s="0"/>
      <c r="DXW30" s="0"/>
      <c r="DXX30" s="0"/>
      <c r="DXY30" s="0"/>
      <c r="DXZ30" s="0"/>
      <c r="DYA30" s="0"/>
      <c r="DYB30" s="0"/>
      <c r="DYC30" s="0"/>
      <c r="DYD30" s="0"/>
      <c r="DYE30" s="0"/>
      <c r="DYF30" s="0"/>
      <c r="DYG30" s="0"/>
      <c r="DYH30" s="0"/>
      <c r="DYI30" s="0"/>
      <c r="DYJ30" s="0"/>
      <c r="DYK30" s="0"/>
      <c r="DYL30" s="0"/>
      <c r="DYM30" s="0"/>
      <c r="DYN30" s="0"/>
      <c r="DYO30" s="0"/>
      <c r="DYP30" s="0"/>
      <c r="DYQ30" s="0"/>
      <c r="DYR30" s="0"/>
      <c r="DYS30" s="0"/>
      <c r="DYT30" s="0"/>
      <c r="DYU30" s="0"/>
      <c r="DYV30" s="0"/>
      <c r="DYW30" s="0"/>
      <c r="DYX30" s="0"/>
      <c r="DYY30" s="0"/>
      <c r="DYZ30" s="0"/>
      <c r="DZA30" s="0"/>
      <c r="DZB30" s="0"/>
      <c r="DZC30" s="0"/>
      <c r="DZD30" s="0"/>
      <c r="DZE30" s="0"/>
      <c r="DZF30" s="0"/>
      <c r="DZG30" s="0"/>
      <c r="DZH30" s="0"/>
      <c r="DZI30" s="0"/>
      <c r="DZJ30" s="0"/>
      <c r="DZK30" s="0"/>
      <c r="DZL30" s="0"/>
      <c r="DZM30" s="0"/>
      <c r="DZN30" s="0"/>
      <c r="DZO30" s="0"/>
      <c r="DZP30" s="0"/>
      <c r="DZQ30" s="0"/>
      <c r="DZR30" s="0"/>
      <c r="DZS30" s="0"/>
      <c r="DZT30" s="0"/>
      <c r="DZU30" s="0"/>
      <c r="DZV30" s="0"/>
      <c r="DZW30" s="0"/>
      <c r="DZX30" s="0"/>
      <c r="DZY30" s="0"/>
      <c r="DZZ30" s="0"/>
      <c r="EAA30" s="0"/>
      <c r="EAB30" s="0"/>
      <c r="EAC30" s="0"/>
      <c r="EAD30" s="0"/>
      <c r="EAE30" s="0"/>
      <c r="EAF30" s="0"/>
      <c r="EAG30" s="0"/>
      <c r="EAH30" s="0"/>
      <c r="EAI30" s="0"/>
      <c r="EAJ30" s="0"/>
      <c r="EAK30" s="0"/>
      <c r="EAL30" s="0"/>
      <c r="EAM30" s="0"/>
      <c r="EAN30" s="0"/>
      <c r="EAO30" s="0"/>
      <c r="EAP30" s="0"/>
      <c r="EAQ30" s="0"/>
      <c r="EAR30" s="0"/>
      <c r="EAS30" s="0"/>
      <c r="EAT30" s="0"/>
      <c r="EAU30" s="0"/>
      <c r="EAV30" s="0"/>
      <c r="EAW30" s="0"/>
      <c r="EAX30" s="0"/>
      <c r="EAY30" s="0"/>
      <c r="EAZ30" s="0"/>
      <c r="EBA30" s="0"/>
      <c r="EBB30" s="0"/>
      <c r="EBC30" s="0"/>
      <c r="EBD30" s="0"/>
      <c r="EBE30" s="0"/>
      <c r="EBF30" s="0"/>
      <c r="EBG30" s="0"/>
      <c r="EBH30" s="0"/>
      <c r="EBI30" s="0"/>
      <c r="EBJ30" s="0"/>
      <c r="EBK30" s="0"/>
      <c r="EBL30" s="0"/>
      <c r="EBM30" s="0"/>
      <c r="EBN30" s="0"/>
      <c r="EBO30" s="0"/>
      <c r="EBP30" s="0"/>
      <c r="EBQ30" s="0"/>
      <c r="EBR30" s="0"/>
      <c r="EBS30" s="0"/>
      <c r="EBT30" s="0"/>
      <c r="EBU30" s="0"/>
      <c r="EBV30" s="0"/>
      <c r="EBW30" s="0"/>
      <c r="EBX30" s="0"/>
      <c r="EBY30" s="0"/>
      <c r="EBZ30" s="0"/>
      <c r="ECA30" s="0"/>
      <c r="ECB30" s="0"/>
      <c r="ECC30" s="0"/>
      <c r="ECD30" s="0"/>
      <c r="ECE30" s="0"/>
      <c r="ECF30" s="0"/>
      <c r="ECG30" s="0"/>
      <c r="ECH30" s="0"/>
      <c r="ECI30" s="0"/>
      <c r="ECJ30" s="0"/>
      <c r="ECK30" s="0"/>
      <c r="ECL30" s="0"/>
      <c r="ECM30" s="0"/>
      <c r="ECN30" s="0"/>
      <c r="ECO30" s="0"/>
      <c r="ECP30" s="0"/>
      <c r="ECQ30" s="0"/>
      <c r="ECR30" s="0"/>
      <c r="ECS30" s="0"/>
      <c r="ECT30" s="0"/>
      <c r="ECU30" s="0"/>
      <c r="ECV30" s="0"/>
      <c r="ECW30" s="0"/>
      <c r="ECX30" s="0"/>
      <c r="ECY30" s="0"/>
      <c r="ECZ30" s="0"/>
      <c r="EDA30" s="0"/>
      <c r="EDB30" s="0"/>
      <c r="EDC30" s="0"/>
      <c r="EDD30" s="0"/>
      <c r="EDE30" s="0"/>
      <c r="EDF30" s="0"/>
      <c r="EDG30" s="0"/>
      <c r="EDH30" s="0"/>
      <c r="EDI30" s="0"/>
      <c r="EDJ30" s="0"/>
      <c r="EDK30" s="0"/>
      <c r="EDL30" s="0"/>
      <c r="EDM30" s="0"/>
      <c r="EDN30" s="0"/>
      <c r="EDO30" s="0"/>
      <c r="EDP30" s="0"/>
      <c r="EDQ30" s="0"/>
      <c r="EDR30" s="0"/>
      <c r="EDS30" s="0"/>
      <c r="EDT30" s="0"/>
      <c r="EDU30" s="0"/>
      <c r="EDV30" s="0"/>
      <c r="EDW30" s="0"/>
      <c r="EDX30" s="0"/>
      <c r="EDY30" s="0"/>
      <c r="EDZ30" s="0"/>
      <c r="EEA30" s="0"/>
      <c r="EEB30" s="0"/>
      <c r="EEC30" s="0"/>
      <c r="EED30" s="0"/>
      <c r="EEE30" s="0"/>
      <c r="EEF30" s="0"/>
      <c r="EEG30" s="0"/>
      <c r="EEH30" s="0"/>
      <c r="EEI30" s="0"/>
      <c r="EEJ30" s="0"/>
      <c r="EEK30" s="0"/>
      <c r="EEL30" s="0"/>
      <c r="EEM30" s="0"/>
      <c r="EEN30" s="0"/>
      <c r="EEO30" s="0"/>
      <c r="EEP30" s="0"/>
      <c r="EEQ30" s="0"/>
      <c r="EER30" s="0"/>
      <c r="EES30" s="0"/>
      <c r="EET30" s="0"/>
      <c r="EEU30" s="0"/>
      <c r="EEV30" s="0"/>
      <c r="EEW30" s="0"/>
      <c r="EEX30" s="0"/>
      <c r="EEY30" s="0"/>
      <c r="EEZ30" s="0"/>
      <c r="EFA30" s="0"/>
      <c r="EFB30" s="0"/>
      <c r="EFC30" s="0"/>
      <c r="EFD30" s="0"/>
      <c r="EFE30" s="0"/>
      <c r="EFF30" s="0"/>
      <c r="EFG30" s="0"/>
      <c r="EFH30" s="0"/>
      <c r="EFI30" s="0"/>
      <c r="EFJ30" s="0"/>
      <c r="EFK30" s="0"/>
      <c r="EFL30" s="0"/>
      <c r="EFM30" s="0"/>
      <c r="EFN30" s="0"/>
      <c r="EFO30" s="0"/>
      <c r="EFP30" s="0"/>
      <c r="EFQ30" s="0"/>
      <c r="EFR30" s="0"/>
      <c r="EFS30" s="0"/>
      <c r="EFT30" s="0"/>
      <c r="EFU30" s="0"/>
      <c r="EFV30" s="0"/>
      <c r="EFW30" s="0"/>
      <c r="EFX30" s="0"/>
      <c r="EFY30" s="0"/>
      <c r="EFZ30" s="0"/>
      <c r="EGA30" s="0"/>
      <c r="EGB30" s="0"/>
      <c r="EGC30" s="0"/>
      <c r="EGD30" s="0"/>
      <c r="EGE30" s="0"/>
      <c r="EGF30" s="0"/>
      <c r="EGG30" s="0"/>
      <c r="EGH30" s="0"/>
      <c r="EGI30" s="0"/>
      <c r="EGJ30" s="0"/>
      <c r="EGK30" s="0"/>
      <c r="EGL30" s="0"/>
      <c r="EGM30" s="0"/>
      <c r="EGN30" s="0"/>
      <c r="EGO30" s="0"/>
      <c r="EGP30" s="0"/>
      <c r="EGQ30" s="0"/>
      <c r="EGR30" s="0"/>
      <c r="EGS30" s="0"/>
      <c r="EGT30" s="0"/>
      <c r="EGU30" s="0"/>
      <c r="EGV30" s="0"/>
      <c r="EGW30" s="0"/>
      <c r="EGX30" s="0"/>
      <c r="EGY30" s="0"/>
      <c r="EGZ30" s="0"/>
      <c r="EHA30" s="0"/>
      <c r="EHB30" s="0"/>
      <c r="EHC30" s="0"/>
      <c r="EHD30" s="0"/>
      <c r="EHE30" s="0"/>
      <c r="EHF30" s="0"/>
      <c r="EHG30" s="0"/>
      <c r="EHH30" s="0"/>
      <c r="EHI30" s="0"/>
      <c r="EHJ30" s="0"/>
      <c r="EHK30" s="0"/>
      <c r="EHL30" s="0"/>
      <c r="EHM30" s="0"/>
      <c r="EHN30" s="0"/>
      <c r="EHO30" s="0"/>
      <c r="EHP30" s="0"/>
      <c r="EHQ30" s="0"/>
      <c r="EHR30" s="0"/>
      <c r="EHS30" s="0"/>
      <c r="EHT30" s="0"/>
      <c r="EHU30" s="0"/>
      <c r="EHV30" s="0"/>
      <c r="EHW30" s="0"/>
      <c r="EHX30" s="0"/>
      <c r="EHY30" s="0"/>
      <c r="EHZ30" s="0"/>
      <c r="EIA30" s="0"/>
      <c r="EIB30" s="0"/>
      <c r="EIC30" s="0"/>
      <c r="EID30" s="0"/>
      <c r="EIE30" s="0"/>
      <c r="EIF30" s="0"/>
      <c r="EIG30" s="0"/>
      <c r="EIH30" s="0"/>
      <c r="EII30" s="0"/>
      <c r="EIJ30" s="0"/>
      <c r="EIK30" s="0"/>
      <c r="EIL30" s="0"/>
      <c r="EIM30" s="0"/>
      <c r="EIN30" s="0"/>
      <c r="EIO30" s="0"/>
      <c r="EIP30" s="0"/>
      <c r="EIQ30" s="0"/>
      <c r="EIR30" s="0"/>
      <c r="EIS30" s="0"/>
      <c r="EIT30" s="0"/>
      <c r="EIU30" s="0"/>
      <c r="EIV30" s="0"/>
      <c r="EIW30" s="0"/>
      <c r="EIX30" s="0"/>
      <c r="EIY30" s="0"/>
      <c r="EIZ30" s="0"/>
      <c r="EJA30" s="0"/>
      <c r="EJB30" s="0"/>
      <c r="EJC30" s="0"/>
      <c r="EJD30" s="0"/>
      <c r="EJE30" s="0"/>
      <c r="EJF30" s="0"/>
      <c r="EJG30" s="0"/>
      <c r="EJH30" s="0"/>
      <c r="EJI30" s="0"/>
      <c r="EJJ30" s="0"/>
      <c r="EJK30" s="0"/>
      <c r="EJL30" s="0"/>
      <c r="EJM30" s="0"/>
      <c r="EJN30" s="0"/>
      <c r="EJO30" s="0"/>
      <c r="EJP30" s="0"/>
      <c r="EJQ30" s="0"/>
      <c r="EJR30" s="0"/>
      <c r="EJS30" s="0"/>
      <c r="EJT30" s="0"/>
      <c r="EJU30" s="0"/>
      <c r="EJV30" s="0"/>
      <c r="EJW30" s="0"/>
      <c r="EJX30" s="0"/>
      <c r="EJY30" s="0"/>
      <c r="EJZ30" s="0"/>
      <c r="EKA30" s="0"/>
      <c r="EKB30" s="0"/>
      <c r="EKC30" s="0"/>
      <c r="EKD30" s="0"/>
      <c r="EKE30" s="0"/>
      <c r="EKF30" s="0"/>
      <c r="EKG30" s="0"/>
      <c r="EKH30" s="0"/>
      <c r="EKI30" s="0"/>
      <c r="EKJ30" s="0"/>
      <c r="EKK30" s="0"/>
      <c r="EKL30" s="0"/>
      <c r="EKM30" s="0"/>
      <c r="EKN30" s="0"/>
      <c r="EKO30" s="0"/>
      <c r="EKP30" s="0"/>
      <c r="EKQ30" s="0"/>
      <c r="EKR30" s="0"/>
      <c r="EKS30" s="0"/>
      <c r="EKT30" s="0"/>
      <c r="EKU30" s="0"/>
      <c r="EKV30" s="0"/>
      <c r="EKW30" s="0"/>
      <c r="EKX30" s="0"/>
      <c r="EKY30" s="0"/>
      <c r="EKZ30" s="0"/>
      <c r="ELA30" s="0"/>
      <c r="ELB30" s="0"/>
      <c r="ELC30" s="0"/>
      <c r="ELD30" s="0"/>
      <c r="ELE30" s="0"/>
      <c r="ELF30" s="0"/>
      <c r="ELG30" s="0"/>
      <c r="ELH30" s="0"/>
      <c r="ELI30" s="0"/>
      <c r="ELJ30" s="0"/>
      <c r="ELK30" s="0"/>
      <c r="ELL30" s="0"/>
      <c r="ELM30" s="0"/>
      <c r="ELN30" s="0"/>
      <c r="ELO30" s="0"/>
      <c r="ELP30" s="0"/>
      <c r="ELQ30" s="0"/>
      <c r="ELR30" s="0"/>
      <c r="ELS30" s="0"/>
      <c r="ELT30" s="0"/>
      <c r="ELU30" s="0"/>
      <c r="ELV30" s="0"/>
      <c r="ELW30" s="0"/>
      <c r="ELX30" s="0"/>
      <c r="ELY30" s="0"/>
      <c r="ELZ30" s="0"/>
      <c r="EMA30" s="0"/>
      <c r="EMB30" s="0"/>
      <c r="EMC30" s="0"/>
      <c r="EMD30" s="0"/>
      <c r="EME30" s="0"/>
      <c r="EMF30" s="0"/>
      <c r="EMG30" s="0"/>
      <c r="EMH30" s="0"/>
      <c r="EMI30" s="0"/>
      <c r="EMJ30" s="0"/>
      <c r="EMK30" s="0"/>
      <c r="EML30" s="0"/>
      <c r="EMM30" s="0"/>
      <c r="EMN30" s="0"/>
      <c r="EMO30" s="0"/>
      <c r="EMP30" s="0"/>
      <c r="EMQ30" s="0"/>
      <c r="EMR30" s="0"/>
      <c r="EMS30" s="0"/>
      <c r="EMT30" s="0"/>
      <c r="EMU30" s="0"/>
      <c r="EMV30" s="0"/>
      <c r="EMW30" s="0"/>
      <c r="EMX30" s="0"/>
      <c r="EMY30" s="0"/>
      <c r="EMZ30" s="0"/>
      <c r="ENA30" s="0"/>
      <c r="ENB30" s="0"/>
      <c r="ENC30" s="0"/>
      <c r="END30" s="0"/>
      <c r="ENE30" s="0"/>
      <c r="ENF30" s="0"/>
      <c r="ENG30" s="0"/>
      <c r="ENH30" s="0"/>
      <c r="ENI30" s="0"/>
      <c r="ENJ30" s="0"/>
      <c r="ENK30" s="0"/>
      <c r="ENL30" s="0"/>
      <c r="ENM30" s="0"/>
      <c r="ENN30" s="0"/>
      <c r="ENO30" s="0"/>
      <c r="ENP30" s="0"/>
      <c r="ENQ30" s="0"/>
      <c r="ENR30" s="0"/>
      <c r="ENS30" s="0"/>
      <c r="ENT30" s="0"/>
      <c r="ENU30" s="0"/>
      <c r="ENV30" s="0"/>
      <c r="ENW30" s="0"/>
      <c r="ENX30" s="0"/>
      <c r="ENY30" s="0"/>
      <c r="ENZ30" s="0"/>
      <c r="EOA30" s="0"/>
      <c r="EOB30" s="0"/>
      <c r="EOC30" s="0"/>
      <c r="EOD30" s="0"/>
      <c r="EOE30" s="0"/>
      <c r="EOF30" s="0"/>
      <c r="EOG30" s="0"/>
      <c r="EOH30" s="0"/>
      <c r="EOI30" s="0"/>
      <c r="EOJ30" s="0"/>
      <c r="EOK30" s="0"/>
      <c r="EOL30" s="0"/>
      <c r="EOM30" s="0"/>
      <c r="EON30" s="0"/>
      <c r="EOO30" s="0"/>
      <c r="EOP30" s="0"/>
      <c r="EOQ30" s="0"/>
      <c r="EOR30" s="0"/>
      <c r="EOS30" s="0"/>
      <c r="EOT30" s="0"/>
      <c r="EOU30" s="0"/>
      <c r="EOV30" s="0"/>
      <c r="EOW30" s="0"/>
      <c r="EOX30" s="0"/>
      <c r="EOY30" s="0"/>
      <c r="EOZ30" s="0"/>
      <c r="EPA30" s="0"/>
      <c r="EPB30" s="0"/>
      <c r="EPC30" s="0"/>
      <c r="EPD30" s="0"/>
      <c r="EPE30" s="0"/>
      <c r="EPF30" s="0"/>
      <c r="EPG30" s="0"/>
      <c r="EPH30" s="0"/>
      <c r="EPI30" s="0"/>
      <c r="EPJ30" s="0"/>
      <c r="EPK30" s="0"/>
      <c r="EPL30" s="0"/>
      <c r="EPM30" s="0"/>
      <c r="EPN30" s="0"/>
      <c r="EPO30" s="0"/>
      <c r="EPP30" s="0"/>
      <c r="EPQ30" s="0"/>
      <c r="EPR30" s="0"/>
      <c r="EPS30" s="0"/>
      <c r="EPT30" s="0"/>
      <c r="EPU30" s="0"/>
      <c r="EPV30" s="0"/>
      <c r="EPW30" s="0"/>
      <c r="EPX30" s="0"/>
      <c r="EPY30" s="0"/>
      <c r="EPZ30" s="0"/>
      <c r="EQA30" s="0"/>
      <c r="EQB30" s="0"/>
      <c r="EQC30" s="0"/>
      <c r="EQD30" s="0"/>
      <c r="EQE30" s="0"/>
      <c r="EQF30" s="0"/>
      <c r="EQG30" s="0"/>
      <c r="EQH30" s="0"/>
      <c r="EQI30" s="0"/>
      <c r="EQJ30" s="0"/>
      <c r="EQK30" s="0"/>
      <c r="EQL30" s="0"/>
      <c r="EQM30" s="0"/>
      <c r="EQN30" s="0"/>
      <c r="EQO30" s="0"/>
      <c r="EQP30" s="0"/>
      <c r="EQQ30" s="0"/>
      <c r="EQR30" s="0"/>
      <c r="EQS30" s="0"/>
      <c r="EQT30" s="0"/>
      <c r="EQU30" s="0"/>
      <c r="EQV30" s="0"/>
      <c r="EQW30" s="0"/>
      <c r="EQX30" s="0"/>
      <c r="EQY30" s="0"/>
      <c r="EQZ30" s="0"/>
      <c r="ERA30" s="0"/>
      <c r="ERB30" s="0"/>
      <c r="ERC30" s="0"/>
      <c r="ERD30" s="0"/>
      <c r="ERE30" s="0"/>
      <c r="ERF30" s="0"/>
      <c r="ERG30" s="0"/>
      <c r="ERH30" s="0"/>
      <c r="ERI30" s="0"/>
      <c r="ERJ30" s="0"/>
      <c r="ERK30" s="0"/>
      <c r="ERL30" s="0"/>
      <c r="ERM30" s="0"/>
      <c r="ERN30" s="0"/>
      <c r="ERO30" s="0"/>
      <c r="ERP30" s="0"/>
      <c r="ERQ30" s="0"/>
      <c r="ERR30" s="0"/>
      <c r="ERS30" s="0"/>
      <c r="ERT30" s="0"/>
      <c r="ERU30" s="0"/>
      <c r="ERV30" s="0"/>
      <c r="ERW30" s="0"/>
      <c r="ERX30" s="0"/>
      <c r="ERY30" s="0"/>
      <c r="ERZ30" s="0"/>
      <c r="ESA30" s="0"/>
      <c r="ESB30" s="0"/>
      <c r="ESC30" s="0"/>
      <c r="ESD30" s="0"/>
      <c r="ESE30" s="0"/>
      <c r="ESF30" s="0"/>
      <c r="ESG30" s="0"/>
      <c r="ESH30" s="0"/>
      <c r="ESI30" s="0"/>
      <c r="ESJ30" s="0"/>
      <c r="ESK30" s="0"/>
      <c r="ESL30" s="0"/>
      <c r="ESM30" s="0"/>
      <c r="ESN30" s="0"/>
      <c r="ESO30" s="0"/>
      <c r="ESP30" s="0"/>
      <c r="ESQ30" s="0"/>
      <c r="ESR30" s="0"/>
      <c r="ESS30" s="0"/>
      <c r="EST30" s="0"/>
      <c r="ESU30" s="0"/>
      <c r="ESV30" s="0"/>
      <c r="ESW30" s="0"/>
      <c r="ESX30" s="0"/>
      <c r="ESY30" s="0"/>
      <c r="ESZ30" s="0"/>
      <c r="ETA30" s="0"/>
      <c r="ETB30" s="0"/>
      <c r="ETC30" s="0"/>
      <c r="ETD30" s="0"/>
      <c r="ETE30" s="0"/>
      <c r="ETF30" s="0"/>
      <c r="ETG30" s="0"/>
      <c r="ETH30" s="0"/>
      <c r="ETI30" s="0"/>
      <c r="ETJ30" s="0"/>
      <c r="ETK30" s="0"/>
      <c r="ETL30" s="0"/>
      <c r="ETM30" s="0"/>
      <c r="ETN30" s="0"/>
      <c r="ETO30" s="0"/>
      <c r="ETP30" s="0"/>
      <c r="ETQ30" s="0"/>
      <c r="ETR30" s="0"/>
      <c r="ETS30" s="0"/>
      <c r="ETT30" s="0"/>
      <c r="ETU30" s="0"/>
      <c r="ETV30" s="0"/>
      <c r="ETW30" s="0"/>
      <c r="ETX30" s="0"/>
      <c r="ETY30" s="0"/>
      <c r="ETZ30" s="0"/>
      <c r="EUA30" s="0"/>
      <c r="EUB30" s="0"/>
      <c r="EUC30" s="0"/>
      <c r="EUD30" s="0"/>
      <c r="EUE30" s="0"/>
      <c r="EUF30" s="0"/>
      <c r="EUG30" s="0"/>
      <c r="EUH30" s="0"/>
      <c r="EUI30" s="0"/>
      <c r="EUJ30" s="0"/>
      <c r="EUK30" s="0"/>
      <c r="EUL30" s="0"/>
      <c r="EUM30" s="0"/>
      <c r="EUN30" s="0"/>
      <c r="EUO30" s="0"/>
      <c r="EUP30" s="0"/>
      <c r="EUQ30" s="0"/>
      <c r="EUR30" s="0"/>
      <c r="EUS30" s="0"/>
      <c r="EUT30" s="0"/>
      <c r="EUU30" s="0"/>
      <c r="EUV30" s="0"/>
      <c r="EUW30" s="0"/>
      <c r="EUX30" s="0"/>
      <c r="EUY30" s="0"/>
      <c r="EUZ30" s="0"/>
      <c r="EVA30" s="0"/>
      <c r="EVB30" s="0"/>
      <c r="EVC30" s="0"/>
      <c r="EVD30" s="0"/>
      <c r="EVE30" s="0"/>
      <c r="EVF30" s="0"/>
      <c r="EVG30" s="0"/>
      <c r="EVH30" s="0"/>
      <c r="EVI30" s="0"/>
      <c r="EVJ30" s="0"/>
      <c r="EVK30" s="0"/>
      <c r="EVL30" s="0"/>
      <c r="EVM30" s="0"/>
      <c r="EVN30" s="0"/>
      <c r="EVO30" s="0"/>
      <c r="EVP30" s="0"/>
      <c r="EVQ30" s="0"/>
      <c r="EVR30" s="0"/>
      <c r="EVS30" s="0"/>
      <c r="EVT30" s="0"/>
      <c r="EVU30" s="0"/>
      <c r="EVV30" s="0"/>
      <c r="EVW30" s="0"/>
      <c r="EVX30" s="0"/>
      <c r="EVY30" s="0"/>
      <c r="EVZ30" s="0"/>
      <c r="EWA30" s="0"/>
      <c r="EWB30" s="0"/>
      <c r="EWC30" s="0"/>
      <c r="EWD30" s="0"/>
      <c r="EWE30" s="0"/>
      <c r="EWF30" s="0"/>
      <c r="EWG30" s="0"/>
      <c r="EWH30" s="0"/>
      <c r="EWI30" s="0"/>
      <c r="EWJ30" s="0"/>
      <c r="EWK30" s="0"/>
      <c r="EWL30" s="0"/>
      <c r="EWM30" s="0"/>
      <c r="EWN30" s="0"/>
      <c r="EWO30" s="0"/>
      <c r="EWP30" s="0"/>
      <c r="EWQ30" s="0"/>
      <c r="EWR30" s="0"/>
      <c r="EWS30" s="0"/>
      <c r="EWT30" s="0"/>
      <c r="EWU30" s="0"/>
      <c r="EWV30" s="0"/>
      <c r="EWW30" s="0"/>
      <c r="EWX30" s="0"/>
      <c r="EWY30" s="0"/>
      <c r="EWZ30" s="0"/>
      <c r="EXA30" s="0"/>
      <c r="EXB30" s="0"/>
      <c r="EXC30" s="0"/>
      <c r="EXD30" s="0"/>
      <c r="EXE30" s="0"/>
      <c r="EXF30" s="0"/>
      <c r="EXG30" s="0"/>
      <c r="EXH30" s="0"/>
      <c r="EXI30" s="0"/>
      <c r="EXJ30" s="0"/>
      <c r="EXK30" s="0"/>
      <c r="EXL30" s="0"/>
      <c r="EXM30" s="0"/>
      <c r="EXN30" s="0"/>
      <c r="EXO30" s="0"/>
      <c r="EXP30" s="0"/>
      <c r="EXQ30" s="0"/>
      <c r="EXR30" s="0"/>
      <c r="EXS30" s="0"/>
      <c r="EXT30" s="0"/>
      <c r="EXU30" s="0"/>
      <c r="EXV30" s="0"/>
      <c r="EXW30" s="0"/>
      <c r="EXX30" s="0"/>
      <c r="EXY30" s="0"/>
      <c r="EXZ30" s="0"/>
      <c r="EYA30" s="0"/>
      <c r="EYB30" s="0"/>
      <c r="EYC30" s="0"/>
      <c r="EYD30" s="0"/>
      <c r="EYE30" s="0"/>
      <c r="EYF30" s="0"/>
      <c r="EYG30" s="0"/>
      <c r="EYH30" s="0"/>
      <c r="EYI30" s="0"/>
      <c r="EYJ30" s="0"/>
      <c r="EYK30" s="0"/>
      <c r="EYL30" s="0"/>
      <c r="EYM30" s="0"/>
      <c r="EYN30" s="0"/>
      <c r="EYO30" s="0"/>
      <c r="EYP30" s="0"/>
      <c r="EYQ30" s="0"/>
      <c r="EYR30" s="0"/>
      <c r="EYS30" s="0"/>
      <c r="EYT30" s="0"/>
      <c r="EYU30" s="0"/>
      <c r="EYV30" s="0"/>
      <c r="EYW30" s="0"/>
      <c r="EYX30" s="0"/>
      <c r="EYY30" s="0"/>
      <c r="EYZ30" s="0"/>
      <c r="EZA30" s="0"/>
      <c r="EZB30" s="0"/>
      <c r="EZC30" s="0"/>
      <c r="EZD30" s="0"/>
      <c r="EZE30" s="0"/>
      <c r="EZF30" s="0"/>
      <c r="EZG30" s="0"/>
      <c r="EZH30" s="0"/>
      <c r="EZI30" s="0"/>
      <c r="EZJ30" s="0"/>
      <c r="EZK30" s="0"/>
      <c r="EZL30" s="0"/>
      <c r="EZM30" s="0"/>
      <c r="EZN30" s="0"/>
      <c r="EZO30" s="0"/>
      <c r="EZP30" s="0"/>
      <c r="EZQ30" s="0"/>
      <c r="EZR30" s="0"/>
      <c r="EZS30" s="0"/>
      <c r="EZT30" s="0"/>
      <c r="EZU30" s="0"/>
      <c r="EZV30" s="0"/>
      <c r="EZW30" s="0"/>
      <c r="EZX30" s="0"/>
      <c r="EZY30" s="0"/>
      <c r="EZZ30" s="0"/>
      <c r="FAA30" s="0"/>
      <c r="FAB30" s="0"/>
      <c r="FAC30" s="0"/>
      <c r="FAD30" s="0"/>
      <c r="FAE30" s="0"/>
      <c r="FAF30" s="0"/>
      <c r="FAG30" s="0"/>
      <c r="FAH30" s="0"/>
      <c r="FAI30" s="0"/>
      <c r="FAJ30" s="0"/>
      <c r="FAK30" s="0"/>
      <c r="FAL30" s="0"/>
      <c r="FAM30" s="0"/>
      <c r="FAN30" s="0"/>
      <c r="FAO30" s="0"/>
      <c r="FAP30" s="0"/>
      <c r="FAQ30" s="0"/>
      <c r="FAR30" s="0"/>
      <c r="FAS30" s="0"/>
      <c r="FAT30" s="0"/>
      <c r="FAU30" s="0"/>
      <c r="FAV30" s="0"/>
      <c r="FAW30" s="0"/>
      <c r="FAX30" s="0"/>
      <c r="FAY30" s="0"/>
      <c r="FAZ30" s="0"/>
      <c r="FBA30" s="0"/>
      <c r="FBB30" s="0"/>
      <c r="FBC30" s="0"/>
      <c r="FBD30" s="0"/>
      <c r="FBE30" s="0"/>
      <c r="FBF30" s="0"/>
      <c r="FBG30" s="0"/>
      <c r="FBH30" s="0"/>
      <c r="FBI30" s="0"/>
      <c r="FBJ30" s="0"/>
      <c r="FBK30" s="0"/>
      <c r="FBL30" s="0"/>
      <c r="FBM30" s="0"/>
      <c r="FBN30" s="0"/>
      <c r="FBO30" s="0"/>
      <c r="FBP30" s="0"/>
      <c r="FBQ30" s="0"/>
      <c r="FBR30" s="0"/>
      <c r="FBS30" s="0"/>
      <c r="FBT30" s="0"/>
      <c r="FBU30" s="0"/>
      <c r="FBV30" s="0"/>
      <c r="FBW30" s="0"/>
      <c r="FBX30" s="0"/>
      <c r="FBY30" s="0"/>
      <c r="FBZ30" s="0"/>
      <c r="FCA30" s="0"/>
      <c r="FCB30" s="0"/>
      <c r="FCC30" s="0"/>
      <c r="FCD30" s="0"/>
      <c r="FCE30" s="0"/>
      <c r="FCF30" s="0"/>
      <c r="FCG30" s="0"/>
      <c r="FCH30" s="0"/>
      <c r="FCI30" s="0"/>
      <c r="FCJ30" s="0"/>
      <c r="FCK30" s="0"/>
      <c r="FCL30" s="0"/>
      <c r="FCM30" s="0"/>
      <c r="FCN30" s="0"/>
      <c r="FCO30" s="0"/>
      <c r="FCP30" s="0"/>
      <c r="FCQ30" s="0"/>
      <c r="FCR30" s="0"/>
      <c r="FCS30" s="0"/>
      <c r="FCT30" s="0"/>
      <c r="FCU30" s="0"/>
      <c r="FCV30" s="0"/>
      <c r="FCW30" s="0"/>
      <c r="FCX30" s="0"/>
      <c r="FCY30" s="0"/>
      <c r="FCZ30" s="0"/>
      <c r="FDA30" s="0"/>
      <c r="FDB30" s="0"/>
      <c r="FDC30" s="0"/>
      <c r="FDD30" s="0"/>
      <c r="FDE30" s="0"/>
      <c r="FDF30" s="0"/>
      <c r="FDG30" s="0"/>
      <c r="FDH30" s="0"/>
      <c r="FDI30" s="0"/>
      <c r="FDJ30" s="0"/>
      <c r="FDK30" s="0"/>
      <c r="FDL30" s="0"/>
      <c r="FDM30" s="0"/>
      <c r="FDN30" s="0"/>
      <c r="FDO30" s="0"/>
      <c r="FDP30" s="0"/>
      <c r="FDQ30" s="0"/>
      <c r="FDR30" s="0"/>
      <c r="FDS30" s="0"/>
      <c r="FDT30" s="0"/>
      <c r="FDU30" s="0"/>
      <c r="FDV30" s="0"/>
      <c r="FDW30" s="0"/>
      <c r="FDX30" s="0"/>
      <c r="FDY30" s="0"/>
      <c r="FDZ30" s="0"/>
      <c r="FEA30" s="0"/>
      <c r="FEB30" s="0"/>
      <c r="FEC30" s="0"/>
      <c r="FED30" s="0"/>
      <c r="FEE30" s="0"/>
      <c r="FEF30" s="0"/>
      <c r="FEG30" s="0"/>
      <c r="FEH30" s="0"/>
      <c r="FEI30" s="0"/>
      <c r="FEJ30" s="0"/>
      <c r="FEK30" s="0"/>
      <c r="FEL30" s="0"/>
      <c r="FEM30" s="0"/>
      <c r="FEN30" s="0"/>
      <c r="FEO30" s="0"/>
      <c r="FEP30" s="0"/>
      <c r="FEQ30" s="0"/>
      <c r="FER30" s="0"/>
      <c r="FES30" s="0"/>
      <c r="FET30" s="0"/>
      <c r="FEU30" s="0"/>
      <c r="FEV30" s="0"/>
      <c r="FEW30" s="0"/>
      <c r="FEX30" s="0"/>
      <c r="FEY30" s="0"/>
      <c r="FEZ30" s="0"/>
      <c r="FFA30" s="0"/>
      <c r="FFB30" s="0"/>
      <c r="FFC30" s="0"/>
      <c r="FFD30" s="0"/>
      <c r="FFE30" s="0"/>
      <c r="FFF30" s="0"/>
      <c r="FFG30" s="0"/>
      <c r="FFH30" s="0"/>
      <c r="FFI30" s="0"/>
      <c r="FFJ30" s="0"/>
      <c r="FFK30" s="0"/>
      <c r="FFL30" s="0"/>
      <c r="FFM30" s="0"/>
      <c r="FFN30" s="0"/>
      <c r="FFO30" s="0"/>
      <c r="FFP30" s="0"/>
      <c r="FFQ30" s="0"/>
      <c r="FFR30" s="0"/>
      <c r="FFS30" s="0"/>
      <c r="FFT30" s="0"/>
      <c r="FFU30" s="0"/>
      <c r="FFV30" s="0"/>
      <c r="FFW30" s="0"/>
      <c r="FFX30" s="0"/>
      <c r="FFY30" s="0"/>
      <c r="FFZ30" s="0"/>
      <c r="FGA30" s="0"/>
      <c r="FGB30" s="0"/>
      <c r="FGC30" s="0"/>
      <c r="FGD30" s="0"/>
      <c r="FGE30" s="0"/>
      <c r="FGF30" s="0"/>
      <c r="FGG30" s="0"/>
      <c r="FGH30" s="0"/>
      <c r="FGI30" s="0"/>
      <c r="FGJ30" s="0"/>
      <c r="FGK30" s="0"/>
      <c r="FGL30" s="0"/>
      <c r="FGM30" s="0"/>
      <c r="FGN30" s="0"/>
      <c r="FGO30" s="0"/>
      <c r="FGP30" s="0"/>
      <c r="FGQ30" s="0"/>
      <c r="FGR30" s="0"/>
      <c r="FGS30" s="0"/>
      <c r="FGT30" s="0"/>
      <c r="FGU30" s="0"/>
      <c r="FGV30" s="0"/>
      <c r="FGW30" s="0"/>
      <c r="FGX30" s="0"/>
      <c r="FGY30" s="0"/>
      <c r="FGZ30" s="0"/>
      <c r="FHA30" s="0"/>
      <c r="FHB30" s="0"/>
      <c r="FHC30" s="0"/>
      <c r="FHD30" s="0"/>
      <c r="FHE30" s="0"/>
      <c r="FHF30" s="0"/>
      <c r="FHG30" s="0"/>
      <c r="FHH30" s="0"/>
      <c r="FHI30" s="0"/>
      <c r="FHJ30" s="0"/>
      <c r="FHK30" s="0"/>
      <c r="FHL30" s="0"/>
      <c r="FHM30" s="0"/>
      <c r="FHN30" s="0"/>
      <c r="FHO30" s="0"/>
      <c r="FHP30" s="0"/>
      <c r="FHQ30" s="0"/>
      <c r="FHR30" s="0"/>
      <c r="FHS30" s="0"/>
      <c r="FHT30" s="0"/>
      <c r="FHU30" s="0"/>
      <c r="FHV30" s="0"/>
      <c r="FHW30" s="0"/>
      <c r="FHX30" s="0"/>
      <c r="FHY30" s="0"/>
      <c r="FHZ30" s="0"/>
      <c r="FIA30" s="0"/>
      <c r="FIB30" s="0"/>
      <c r="FIC30" s="0"/>
      <c r="FID30" s="0"/>
      <c r="FIE30" s="0"/>
      <c r="FIF30" s="0"/>
      <c r="FIG30" s="0"/>
      <c r="FIH30" s="0"/>
      <c r="FII30" s="0"/>
      <c r="FIJ30" s="0"/>
      <c r="FIK30" s="0"/>
      <c r="FIL30" s="0"/>
      <c r="FIM30" s="0"/>
      <c r="FIN30" s="0"/>
      <c r="FIO30" s="0"/>
      <c r="FIP30" s="0"/>
      <c r="FIQ30" s="0"/>
      <c r="FIR30" s="0"/>
      <c r="FIS30" s="0"/>
      <c r="FIT30" s="0"/>
      <c r="FIU30" s="0"/>
      <c r="FIV30" s="0"/>
      <c r="FIW30" s="0"/>
      <c r="FIX30" s="0"/>
      <c r="FIY30" s="0"/>
      <c r="FIZ30" s="0"/>
      <c r="FJA30" s="0"/>
      <c r="FJB30" s="0"/>
      <c r="FJC30" s="0"/>
      <c r="FJD30" s="0"/>
      <c r="FJE30" s="0"/>
      <c r="FJF30" s="0"/>
      <c r="FJG30" s="0"/>
      <c r="FJH30" s="0"/>
      <c r="FJI30" s="0"/>
      <c r="FJJ30" s="0"/>
      <c r="FJK30" s="0"/>
      <c r="FJL30" s="0"/>
      <c r="FJM30" s="0"/>
      <c r="FJN30" s="0"/>
      <c r="FJO30" s="0"/>
      <c r="FJP30" s="0"/>
      <c r="FJQ30" s="0"/>
      <c r="FJR30" s="0"/>
      <c r="FJS30" s="0"/>
      <c r="FJT30" s="0"/>
      <c r="FJU30" s="0"/>
      <c r="FJV30" s="0"/>
      <c r="FJW30" s="0"/>
      <c r="FJX30" s="0"/>
      <c r="FJY30" s="0"/>
      <c r="FJZ30" s="0"/>
      <c r="FKA30" s="0"/>
      <c r="FKB30" s="0"/>
      <c r="FKC30" s="0"/>
      <c r="FKD30" s="0"/>
      <c r="FKE30" s="0"/>
      <c r="FKF30" s="0"/>
      <c r="FKG30" s="0"/>
      <c r="FKH30" s="0"/>
      <c r="FKI30" s="0"/>
      <c r="FKJ30" s="0"/>
      <c r="FKK30" s="0"/>
      <c r="FKL30" s="0"/>
      <c r="FKM30" s="0"/>
      <c r="FKN30" s="0"/>
      <c r="FKO30" s="0"/>
      <c r="FKP30" s="0"/>
      <c r="FKQ30" s="0"/>
      <c r="FKR30" s="0"/>
      <c r="FKS30" s="0"/>
      <c r="FKT30" s="0"/>
      <c r="FKU30" s="0"/>
      <c r="FKV30" s="0"/>
      <c r="FKW30" s="0"/>
      <c r="FKX30" s="0"/>
      <c r="FKY30" s="0"/>
      <c r="FKZ30" s="0"/>
      <c r="FLA30" s="0"/>
      <c r="FLB30" s="0"/>
      <c r="FLC30" s="0"/>
      <c r="FLD30" s="0"/>
      <c r="FLE30" s="0"/>
      <c r="FLF30" s="0"/>
      <c r="FLG30" s="0"/>
      <c r="FLH30" s="0"/>
      <c r="FLI30" s="0"/>
      <c r="FLJ30" s="0"/>
      <c r="FLK30" s="0"/>
      <c r="FLL30" s="0"/>
      <c r="FLM30" s="0"/>
      <c r="FLN30" s="0"/>
      <c r="FLO30" s="0"/>
      <c r="FLP30" s="0"/>
      <c r="FLQ30" s="0"/>
      <c r="FLR30" s="0"/>
      <c r="FLS30" s="0"/>
      <c r="FLT30" s="0"/>
      <c r="FLU30" s="0"/>
      <c r="FLV30" s="0"/>
      <c r="FLW30" s="0"/>
      <c r="FLX30" s="0"/>
      <c r="FLY30" s="0"/>
      <c r="FLZ30" s="0"/>
      <c r="FMA30" s="0"/>
      <c r="FMB30" s="0"/>
      <c r="FMC30" s="0"/>
      <c r="FMD30" s="0"/>
      <c r="FME30" s="0"/>
      <c r="FMF30" s="0"/>
      <c r="FMG30" s="0"/>
      <c r="FMH30" s="0"/>
      <c r="FMI30" s="0"/>
      <c r="FMJ30" s="0"/>
      <c r="FMK30" s="0"/>
      <c r="FML30" s="0"/>
      <c r="FMM30" s="0"/>
      <c r="FMN30" s="0"/>
      <c r="FMO30" s="0"/>
      <c r="FMP30" s="0"/>
      <c r="FMQ30" s="0"/>
      <c r="FMR30" s="0"/>
      <c r="FMS30" s="0"/>
      <c r="FMT30" s="0"/>
      <c r="FMU30" s="0"/>
      <c r="FMV30" s="0"/>
      <c r="FMW30" s="0"/>
      <c r="FMX30" s="0"/>
      <c r="FMY30" s="0"/>
      <c r="FMZ30" s="0"/>
      <c r="FNA30" s="0"/>
      <c r="FNB30" s="0"/>
      <c r="FNC30" s="0"/>
      <c r="FND30" s="0"/>
      <c r="FNE30" s="0"/>
      <c r="FNF30" s="0"/>
      <c r="FNG30" s="0"/>
      <c r="FNH30" s="0"/>
      <c r="FNI30" s="0"/>
      <c r="FNJ30" s="0"/>
      <c r="FNK30" s="0"/>
      <c r="FNL30" s="0"/>
      <c r="FNM30" s="0"/>
      <c r="FNN30" s="0"/>
      <c r="FNO30" s="0"/>
      <c r="FNP30" s="0"/>
      <c r="FNQ30" s="0"/>
      <c r="FNR30" s="0"/>
      <c r="FNS30" s="0"/>
      <c r="FNT30" s="0"/>
      <c r="FNU30" s="0"/>
      <c r="FNV30" s="0"/>
      <c r="FNW30" s="0"/>
      <c r="FNX30" s="0"/>
      <c r="FNY30" s="0"/>
      <c r="FNZ30" s="0"/>
      <c r="FOA30" s="0"/>
      <c r="FOB30" s="0"/>
      <c r="FOC30" s="0"/>
      <c r="FOD30" s="0"/>
      <c r="FOE30" s="0"/>
      <c r="FOF30" s="0"/>
      <c r="FOG30" s="0"/>
      <c r="FOH30" s="0"/>
      <c r="FOI30" s="0"/>
      <c r="FOJ30" s="0"/>
      <c r="FOK30" s="0"/>
      <c r="FOL30" s="0"/>
      <c r="FOM30" s="0"/>
      <c r="FON30" s="0"/>
      <c r="FOO30" s="0"/>
      <c r="FOP30" s="0"/>
      <c r="FOQ30" s="0"/>
      <c r="FOR30" s="0"/>
      <c r="FOS30" s="0"/>
      <c r="FOT30" s="0"/>
      <c r="FOU30" s="0"/>
      <c r="FOV30" s="0"/>
      <c r="FOW30" s="0"/>
      <c r="FOX30" s="0"/>
      <c r="FOY30" s="0"/>
      <c r="FOZ30" s="0"/>
      <c r="FPA30" s="0"/>
      <c r="FPB30" s="0"/>
      <c r="FPC30" s="0"/>
      <c r="FPD30" s="0"/>
      <c r="FPE30" s="0"/>
      <c r="FPF30" s="0"/>
      <c r="FPG30" s="0"/>
      <c r="FPH30" s="0"/>
      <c r="FPI30" s="0"/>
      <c r="FPJ30" s="0"/>
      <c r="FPK30" s="0"/>
      <c r="FPL30" s="0"/>
      <c r="FPM30" s="0"/>
      <c r="FPN30" s="0"/>
      <c r="FPO30" s="0"/>
      <c r="FPP30" s="0"/>
      <c r="FPQ30" s="0"/>
      <c r="FPR30" s="0"/>
      <c r="FPS30" s="0"/>
      <c r="FPT30" s="0"/>
      <c r="FPU30" s="0"/>
      <c r="FPV30" s="0"/>
      <c r="FPW30" s="0"/>
      <c r="FPX30" s="0"/>
      <c r="FPY30" s="0"/>
      <c r="FPZ30" s="0"/>
      <c r="FQA30" s="0"/>
      <c r="FQB30" s="0"/>
      <c r="FQC30" s="0"/>
      <c r="FQD30" s="0"/>
      <c r="FQE30" s="0"/>
      <c r="FQF30" s="0"/>
      <c r="FQG30" s="0"/>
      <c r="FQH30" s="0"/>
      <c r="FQI30" s="0"/>
      <c r="FQJ30" s="0"/>
      <c r="FQK30" s="0"/>
      <c r="FQL30" s="0"/>
      <c r="FQM30" s="0"/>
      <c r="FQN30" s="0"/>
      <c r="FQO30" s="0"/>
      <c r="FQP30" s="0"/>
      <c r="FQQ30" s="0"/>
      <c r="FQR30" s="0"/>
      <c r="FQS30" s="0"/>
      <c r="FQT30" s="0"/>
      <c r="FQU30" s="0"/>
      <c r="FQV30" s="0"/>
      <c r="FQW30" s="0"/>
      <c r="FQX30" s="0"/>
      <c r="FQY30" s="0"/>
      <c r="FQZ30" s="0"/>
      <c r="FRA30" s="0"/>
      <c r="FRB30" s="0"/>
      <c r="FRC30" s="0"/>
      <c r="FRD30" s="0"/>
      <c r="FRE30" s="0"/>
      <c r="FRF30" s="0"/>
      <c r="FRG30" s="0"/>
      <c r="FRH30" s="0"/>
      <c r="FRI30" s="0"/>
      <c r="FRJ30" s="0"/>
      <c r="FRK30" s="0"/>
      <c r="FRL30" s="0"/>
      <c r="FRM30" s="0"/>
      <c r="FRN30" s="0"/>
      <c r="FRO30" s="0"/>
      <c r="FRP30" s="0"/>
      <c r="FRQ30" s="0"/>
      <c r="FRR30" s="0"/>
      <c r="FRS30" s="0"/>
      <c r="FRT30" s="0"/>
      <c r="FRU30" s="0"/>
      <c r="FRV30" s="0"/>
      <c r="FRW30" s="0"/>
      <c r="FRX30" s="0"/>
      <c r="FRY30" s="0"/>
      <c r="FRZ30" s="0"/>
      <c r="FSA30" s="0"/>
      <c r="FSB30" s="0"/>
      <c r="FSC30" s="0"/>
      <c r="FSD30" s="0"/>
      <c r="FSE30" s="0"/>
      <c r="FSF30" s="0"/>
      <c r="FSG30" s="0"/>
      <c r="FSH30" s="0"/>
      <c r="FSI30" s="0"/>
      <c r="FSJ30" s="0"/>
      <c r="FSK30" s="0"/>
      <c r="FSL30" s="0"/>
      <c r="FSM30" s="0"/>
      <c r="FSN30" s="0"/>
      <c r="FSO30" s="0"/>
      <c r="FSP30" s="0"/>
      <c r="FSQ30" s="0"/>
      <c r="FSR30" s="0"/>
      <c r="FSS30" s="0"/>
      <c r="FST30" s="0"/>
      <c r="FSU30" s="0"/>
      <c r="FSV30" s="0"/>
      <c r="FSW30" s="0"/>
      <c r="FSX30" s="0"/>
      <c r="FSY30" s="0"/>
      <c r="FSZ30" s="0"/>
      <c r="FTA30" s="0"/>
      <c r="FTB30" s="0"/>
      <c r="FTC30" s="0"/>
      <c r="FTD30" s="0"/>
      <c r="FTE30" s="0"/>
      <c r="FTF30" s="0"/>
      <c r="FTG30" s="0"/>
      <c r="FTH30" s="0"/>
      <c r="FTI30" s="0"/>
      <c r="FTJ30" s="0"/>
      <c r="FTK30" s="0"/>
      <c r="FTL30" s="0"/>
      <c r="FTM30" s="0"/>
      <c r="FTN30" s="0"/>
      <c r="FTO30" s="0"/>
      <c r="FTP30" s="0"/>
      <c r="FTQ30" s="0"/>
      <c r="FTR30" s="0"/>
      <c r="FTS30" s="0"/>
      <c r="FTT30" s="0"/>
      <c r="FTU30" s="0"/>
      <c r="FTV30" s="0"/>
      <c r="FTW30" s="0"/>
      <c r="FTX30" s="0"/>
      <c r="FTY30" s="0"/>
      <c r="FTZ30" s="0"/>
      <c r="FUA30" s="0"/>
      <c r="FUB30" s="0"/>
      <c r="FUC30" s="0"/>
      <c r="FUD30" s="0"/>
      <c r="FUE30" s="0"/>
      <c r="FUF30" s="0"/>
      <c r="FUG30" s="0"/>
      <c r="FUH30" s="0"/>
      <c r="FUI30" s="0"/>
      <c r="FUJ30" s="0"/>
      <c r="FUK30" s="0"/>
      <c r="FUL30" s="0"/>
      <c r="FUM30" s="0"/>
      <c r="FUN30" s="0"/>
      <c r="FUO30" s="0"/>
      <c r="FUP30" s="0"/>
      <c r="FUQ30" s="0"/>
      <c r="FUR30" s="0"/>
      <c r="FUS30" s="0"/>
      <c r="FUT30" s="0"/>
      <c r="FUU30" s="0"/>
      <c r="FUV30" s="0"/>
      <c r="FUW30" s="0"/>
      <c r="FUX30" s="0"/>
      <c r="FUY30" s="0"/>
      <c r="FUZ30" s="0"/>
      <c r="FVA30" s="0"/>
      <c r="FVB30" s="0"/>
      <c r="FVC30" s="0"/>
      <c r="FVD30" s="0"/>
      <c r="FVE30" s="0"/>
      <c r="FVF30" s="0"/>
      <c r="FVG30" s="0"/>
      <c r="FVH30" s="0"/>
      <c r="FVI30" s="0"/>
      <c r="FVJ30" s="0"/>
      <c r="FVK30" s="0"/>
      <c r="FVL30" s="0"/>
      <c r="FVM30" s="0"/>
      <c r="FVN30" s="0"/>
      <c r="FVO30" s="0"/>
      <c r="FVP30" s="0"/>
      <c r="FVQ30" s="0"/>
      <c r="FVR30" s="0"/>
      <c r="FVS30" s="0"/>
      <c r="FVT30" s="0"/>
      <c r="FVU30" s="0"/>
      <c r="FVV30" s="0"/>
      <c r="FVW30" s="0"/>
      <c r="FVX30" s="0"/>
      <c r="FVY30" s="0"/>
      <c r="FVZ30" s="0"/>
      <c r="FWA30" s="0"/>
      <c r="FWB30" s="0"/>
      <c r="FWC30" s="0"/>
      <c r="FWD30" s="0"/>
      <c r="FWE30" s="0"/>
      <c r="FWF30" s="0"/>
      <c r="FWG30" s="0"/>
      <c r="FWH30" s="0"/>
      <c r="FWI30" s="0"/>
      <c r="FWJ30" s="0"/>
      <c r="FWK30" s="0"/>
      <c r="FWL30" s="0"/>
      <c r="FWM30" s="0"/>
      <c r="FWN30" s="0"/>
      <c r="FWO30" s="0"/>
      <c r="FWP30" s="0"/>
      <c r="FWQ30" s="0"/>
      <c r="FWR30" s="0"/>
      <c r="FWS30" s="0"/>
      <c r="FWT30" s="0"/>
      <c r="FWU30" s="0"/>
      <c r="FWV30" s="0"/>
      <c r="FWW30" s="0"/>
      <c r="FWX30" s="0"/>
      <c r="FWY30" s="0"/>
      <c r="FWZ30" s="0"/>
      <c r="FXA30" s="0"/>
      <c r="FXB30" s="0"/>
      <c r="FXC30" s="0"/>
      <c r="FXD30" s="0"/>
      <c r="FXE30" s="0"/>
      <c r="FXF30" s="0"/>
      <c r="FXG30" s="0"/>
      <c r="FXH30" s="0"/>
      <c r="FXI30" s="0"/>
      <c r="FXJ30" s="0"/>
      <c r="FXK30" s="0"/>
      <c r="FXL30" s="0"/>
      <c r="FXM30" s="0"/>
      <c r="FXN30" s="0"/>
      <c r="FXO30" s="0"/>
      <c r="FXP30" s="0"/>
      <c r="FXQ30" s="0"/>
      <c r="FXR30" s="0"/>
      <c r="FXS30" s="0"/>
      <c r="FXT30" s="0"/>
      <c r="FXU30" s="0"/>
      <c r="FXV30" s="0"/>
      <c r="FXW30" s="0"/>
      <c r="FXX30" s="0"/>
      <c r="FXY30" s="0"/>
      <c r="FXZ30" s="0"/>
      <c r="FYA30" s="0"/>
      <c r="FYB30" s="0"/>
      <c r="FYC30" s="0"/>
      <c r="FYD30" s="0"/>
      <c r="FYE30" s="0"/>
      <c r="FYF30" s="0"/>
      <c r="FYG30" s="0"/>
      <c r="FYH30" s="0"/>
      <c r="FYI30" s="0"/>
      <c r="FYJ30" s="0"/>
      <c r="FYK30" s="0"/>
      <c r="FYL30" s="0"/>
      <c r="FYM30" s="0"/>
      <c r="FYN30" s="0"/>
      <c r="FYO30" s="0"/>
      <c r="FYP30" s="0"/>
      <c r="FYQ30" s="0"/>
      <c r="FYR30" s="0"/>
      <c r="FYS30" s="0"/>
      <c r="FYT30" s="0"/>
      <c r="FYU30" s="0"/>
      <c r="FYV30" s="0"/>
      <c r="FYW30" s="0"/>
      <c r="FYX30" s="0"/>
      <c r="FYY30" s="0"/>
      <c r="FYZ30" s="0"/>
      <c r="FZA30" s="0"/>
      <c r="FZB30" s="0"/>
      <c r="FZC30" s="0"/>
      <c r="FZD30" s="0"/>
      <c r="FZE30" s="0"/>
      <c r="FZF30" s="0"/>
      <c r="FZG30" s="0"/>
      <c r="FZH30" s="0"/>
      <c r="FZI30" s="0"/>
      <c r="FZJ30" s="0"/>
      <c r="FZK30" s="0"/>
      <c r="FZL30" s="0"/>
      <c r="FZM30" s="0"/>
      <c r="FZN30" s="0"/>
      <c r="FZO30" s="0"/>
      <c r="FZP30" s="0"/>
      <c r="FZQ30" s="0"/>
      <c r="FZR30" s="0"/>
      <c r="FZS30" s="0"/>
      <c r="FZT30" s="0"/>
      <c r="FZU30" s="0"/>
      <c r="FZV30" s="0"/>
      <c r="FZW30" s="0"/>
      <c r="FZX30" s="0"/>
      <c r="FZY30" s="0"/>
      <c r="FZZ30" s="0"/>
      <c r="GAA30" s="0"/>
      <c r="GAB30" s="0"/>
      <c r="GAC30" s="0"/>
      <c r="GAD30" s="0"/>
      <c r="GAE30" s="0"/>
      <c r="GAF30" s="0"/>
      <c r="GAG30" s="0"/>
      <c r="GAH30" s="0"/>
      <c r="GAI30" s="0"/>
      <c r="GAJ30" s="0"/>
      <c r="GAK30" s="0"/>
      <c r="GAL30" s="0"/>
      <c r="GAM30" s="0"/>
      <c r="GAN30" s="0"/>
      <c r="GAO30" s="0"/>
      <c r="GAP30" s="0"/>
      <c r="GAQ30" s="0"/>
      <c r="GAR30" s="0"/>
      <c r="GAS30" s="0"/>
      <c r="GAT30" s="0"/>
      <c r="GAU30" s="0"/>
      <c r="GAV30" s="0"/>
      <c r="GAW30" s="0"/>
      <c r="GAX30" s="0"/>
      <c r="GAY30" s="0"/>
      <c r="GAZ30" s="0"/>
      <c r="GBA30" s="0"/>
      <c r="GBB30" s="0"/>
      <c r="GBC30" s="0"/>
      <c r="GBD30" s="0"/>
      <c r="GBE30" s="0"/>
      <c r="GBF30" s="0"/>
      <c r="GBG30" s="0"/>
      <c r="GBH30" s="0"/>
      <c r="GBI30" s="0"/>
      <c r="GBJ30" s="0"/>
      <c r="GBK30" s="0"/>
      <c r="GBL30" s="0"/>
      <c r="GBM30" s="0"/>
      <c r="GBN30" s="0"/>
      <c r="GBO30" s="0"/>
      <c r="GBP30" s="0"/>
      <c r="GBQ30" s="0"/>
      <c r="GBR30" s="0"/>
      <c r="GBS30" s="0"/>
      <c r="GBT30" s="0"/>
      <c r="GBU30" s="0"/>
      <c r="GBV30" s="0"/>
      <c r="GBW30" s="0"/>
      <c r="GBX30" s="0"/>
      <c r="GBY30" s="0"/>
      <c r="GBZ30" s="0"/>
      <c r="GCA30" s="0"/>
      <c r="GCB30" s="0"/>
      <c r="GCC30" s="0"/>
      <c r="GCD30" s="0"/>
      <c r="GCE30" s="0"/>
      <c r="GCF30" s="0"/>
      <c r="GCG30" s="0"/>
      <c r="GCH30" s="0"/>
      <c r="GCI30" s="0"/>
      <c r="GCJ30" s="0"/>
      <c r="GCK30" s="0"/>
      <c r="GCL30" s="0"/>
      <c r="GCM30" s="0"/>
      <c r="GCN30" s="0"/>
      <c r="GCO30" s="0"/>
      <c r="GCP30" s="0"/>
      <c r="GCQ30" s="0"/>
      <c r="GCR30" s="0"/>
      <c r="GCS30" s="0"/>
      <c r="GCT30" s="0"/>
      <c r="GCU30" s="0"/>
      <c r="GCV30" s="0"/>
      <c r="GCW30" s="0"/>
      <c r="GCX30" s="0"/>
      <c r="GCY30" s="0"/>
      <c r="GCZ30" s="0"/>
      <c r="GDA30" s="0"/>
      <c r="GDB30" s="0"/>
      <c r="GDC30" s="0"/>
      <c r="GDD30" s="0"/>
      <c r="GDE30" s="0"/>
      <c r="GDF30" s="0"/>
      <c r="GDG30" s="0"/>
      <c r="GDH30" s="0"/>
      <c r="GDI30" s="0"/>
      <c r="GDJ30" s="0"/>
      <c r="GDK30" s="0"/>
      <c r="GDL30" s="0"/>
      <c r="GDM30" s="0"/>
      <c r="GDN30" s="0"/>
      <c r="GDO30" s="0"/>
      <c r="GDP30" s="0"/>
      <c r="GDQ30" s="0"/>
      <c r="GDR30" s="0"/>
      <c r="GDS30" s="0"/>
      <c r="GDT30" s="0"/>
      <c r="GDU30" s="0"/>
      <c r="GDV30" s="0"/>
      <c r="GDW30" s="0"/>
      <c r="GDX30" s="0"/>
      <c r="GDY30" s="0"/>
      <c r="GDZ30" s="0"/>
      <c r="GEA30" s="0"/>
      <c r="GEB30" s="0"/>
      <c r="GEC30" s="0"/>
      <c r="GED30" s="0"/>
      <c r="GEE30" s="0"/>
      <c r="GEF30" s="0"/>
      <c r="GEG30" s="0"/>
      <c r="GEH30" s="0"/>
      <c r="GEI30" s="0"/>
      <c r="GEJ30" s="0"/>
      <c r="GEK30" s="0"/>
      <c r="GEL30" s="0"/>
      <c r="GEM30" s="0"/>
      <c r="GEN30" s="0"/>
      <c r="GEO30" s="0"/>
      <c r="GEP30" s="0"/>
      <c r="GEQ30" s="0"/>
      <c r="GER30" s="0"/>
      <c r="GES30" s="0"/>
      <c r="GET30" s="0"/>
      <c r="GEU30" s="0"/>
      <c r="GEV30" s="0"/>
      <c r="GEW30" s="0"/>
      <c r="GEX30" s="0"/>
      <c r="GEY30" s="0"/>
      <c r="GEZ30" s="0"/>
      <c r="GFA30" s="0"/>
      <c r="GFB30" s="0"/>
      <c r="GFC30" s="0"/>
      <c r="GFD30" s="0"/>
      <c r="GFE30" s="0"/>
      <c r="GFF30" s="0"/>
      <c r="GFG30" s="0"/>
      <c r="GFH30" s="0"/>
      <c r="GFI30" s="0"/>
      <c r="GFJ30" s="0"/>
      <c r="GFK30" s="0"/>
      <c r="GFL30" s="0"/>
      <c r="GFM30" s="0"/>
      <c r="GFN30" s="0"/>
      <c r="GFO30" s="0"/>
      <c r="GFP30" s="0"/>
      <c r="GFQ30" s="0"/>
      <c r="GFR30" s="0"/>
      <c r="GFS30" s="0"/>
      <c r="GFT30" s="0"/>
      <c r="GFU30" s="0"/>
      <c r="GFV30" s="0"/>
      <c r="GFW30" s="0"/>
      <c r="GFX30" s="0"/>
      <c r="GFY30" s="0"/>
      <c r="GFZ30" s="0"/>
      <c r="GGA30" s="0"/>
      <c r="GGB30" s="0"/>
      <c r="GGC30" s="0"/>
      <c r="GGD30" s="0"/>
      <c r="GGE30" s="0"/>
      <c r="GGF30" s="0"/>
      <c r="GGG30" s="0"/>
      <c r="GGH30" s="0"/>
      <c r="GGI30" s="0"/>
      <c r="GGJ30" s="0"/>
      <c r="GGK30" s="0"/>
      <c r="GGL30" s="0"/>
      <c r="GGM30" s="0"/>
      <c r="GGN30" s="0"/>
      <c r="GGO30" s="0"/>
      <c r="GGP30" s="0"/>
      <c r="GGQ30" s="0"/>
      <c r="GGR30" s="0"/>
      <c r="GGS30" s="0"/>
      <c r="GGT30" s="0"/>
      <c r="GGU30" s="0"/>
      <c r="GGV30" s="0"/>
      <c r="GGW30" s="0"/>
      <c r="GGX30" s="0"/>
      <c r="GGY30" s="0"/>
      <c r="GGZ30" s="0"/>
      <c r="GHA30" s="0"/>
      <c r="GHB30" s="0"/>
      <c r="GHC30" s="0"/>
      <c r="GHD30" s="0"/>
      <c r="GHE30" s="0"/>
      <c r="GHF30" s="0"/>
      <c r="GHG30" s="0"/>
      <c r="GHH30" s="0"/>
      <c r="GHI30" s="0"/>
      <c r="GHJ30" s="0"/>
      <c r="GHK30" s="0"/>
      <c r="GHL30" s="0"/>
      <c r="GHM30" s="0"/>
      <c r="GHN30" s="0"/>
      <c r="GHO30" s="0"/>
      <c r="GHP30" s="0"/>
      <c r="GHQ30" s="0"/>
      <c r="GHR30" s="0"/>
      <c r="GHS30" s="0"/>
      <c r="GHT30" s="0"/>
      <c r="GHU30" s="0"/>
      <c r="GHV30" s="0"/>
      <c r="GHW30" s="0"/>
      <c r="GHX30" s="0"/>
      <c r="GHY30" s="0"/>
      <c r="GHZ30" s="0"/>
      <c r="GIA30" s="0"/>
      <c r="GIB30" s="0"/>
      <c r="GIC30" s="0"/>
      <c r="GID30" s="0"/>
      <c r="GIE30" s="0"/>
      <c r="GIF30" s="0"/>
      <c r="GIG30" s="0"/>
      <c r="GIH30" s="0"/>
      <c r="GII30" s="0"/>
      <c r="GIJ30" s="0"/>
      <c r="GIK30" s="0"/>
      <c r="GIL30" s="0"/>
      <c r="GIM30" s="0"/>
      <c r="GIN30" s="0"/>
      <c r="GIO30" s="0"/>
      <c r="GIP30" s="0"/>
      <c r="GIQ30" s="0"/>
      <c r="GIR30" s="0"/>
      <c r="GIS30" s="0"/>
      <c r="GIT30" s="0"/>
      <c r="GIU30" s="0"/>
      <c r="GIV30" s="0"/>
      <c r="GIW30" s="0"/>
      <c r="GIX30" s="0"/>
      <c r="GIY30" s="0"/>
      <c r="GIZ30" s="0"/>
      <c r="GJA30" s="0"/>
      <c r="GJB30" s="0"/>
      <c r="GJC30" s="0"/>
      <c r="GJD30" s="0"/>
      <c r="GJE30" s="0"/>
      <c r="GJF30" s="0"/>
      <c r="GJG30" s="0"/>
      <c r="GJH30" s="0"/>
      <c r="GJI30" s="0"/>
      <c r="GJJ30" s="0"/>
      <c r="GJK30" s="0"/>
      <c r="GJL30" s="0"/>
      <c r="GJM30" s="0"/>
      <c r="GJN30" s="0"/>
      <c r="GJO30" s="0"/>
      <c r="GJP30" s="0"/>
      <c r="GJQ30" s="0"/>
      <c r="GJR30" s="0"/>
      <c r="GJS30" s="0"/>
      <c r="GJT30" s="0"/>
      <c r="GJU30" s="0"/>
      <c r="GJV30" s="0"/>
      <c r="GJW30" s="0"/>
      <c r="GJX30" s="0"/>
      <c r="GJY30" s="0"/>
      <c r="GJZ30" s="0"/>
      <c r="GKA30" s="0"/>
      <c r="GKB30" s="0"/>
      <c r="GKC30" s="0"/>
      <c r="GKD30" s="0"/>
      <c r="GKE30" s="0"/>
      <c r="GKF30" s="0"/>
      <c r="GKG30" s="0"/>
      <c r="GKH30" s="0"/>
      <c r="GKI30" s="0"/>
      <c r="GKJ30" s="0"/>
      <c r="GKK30" s="0"/>
      <c r="GKL30" s="0"/>
      <c r="GKM30" s="0"/>
      <c r="GKN30" s="0"/>
      <c r="GKO30" s="0"/>
      <c r="GKP30" s="0"/>
      <c r="GKQ30" s="0"/>
      <c r="GKR30" s="0"/>
      <c r="GKS30" s="0"/>
      <c r="GKT30" s="0"/>
      <c r="GKU30" s="0"/>
      <c r="GKV30" s="0"/>
      <c r="GKW30" s="0"/>
      <c r="GKX30" s="0"/>
      <c r="GKY30" s="0"/>
      <c r="GKZ30" s="0"/>
      <c r="GLA30" s="0"/>
      <c r="GLB30" s="0"/>
      <c r="GLC30" s="0"/>
      <c r="GLD30" s="0"/>
      <c r="GLE30" s="0"/>
      <c r="GLF30" s="0"/>
      <c r="GLG30" s="0"/>
      <c r="GLH30" s="0"/>
      <c r="GLI30" s="0"/>
      <c r="GLJ30" s="0"/>
      <c r="GLK30" s="0"/>
      <c r="GLL30" s="0"/>
      <c r="GLM30" s="0"/>
      <c r="GLN30" s="0"/>
      <c r="GLO30" s="0"/>
      <c r="GLP30" s="0"/>
      <c r="GLQ30" s="0"/>
      <c r="GLR30" s="0"/>
      <c r="GLS30" s="0"/>
      <c r="GLT30" s="0"/>
      <c r="GLU30" s="0"/>
      <c r="GLV30" s="0"/>
      <c r="GLW30" s="0"/>
      <c r="GLX30" s="0"/>
      <c r="GLY30" s="0"/>
      <c r="GLZ30" s="0"/>
      <c r="GMA30" s="0"/>
      <c r="GMB30" s="0"/>
      <c r="GMC30" s="0"/>
      <c r="GMD30" s="0"/>
      <c r="GME30" s="0"/>
      <c r="GMF30" s="0"/>
      <c r="GMG30" s="0"/>
      <c r="GMH30" s="0"/>
      <c r="GMI30" s="0"/>
      <c r="GMJ30" s="0"/>
      <c r="GMK30" s="0"/>
      <c r="GML30" s="0"/>
      <c r="GMM30" s="0"/>
      <c r="GMN30" s="0"/>
      <c r="GMO30" s="0"/>
      <c r="GMP30" s="0"/>
      <c r="GMQ30" s="0"/>
      <c r="GMR30" s="0"/>
      <c r="GMS30" s="0"/>
      <c r="GMT30" s="0"/>
      <c r="GMU30" s="0"/>
      <c r="GMV30" s="0"/>
      <c r="GMW30" s="0"/>
      <c r="GMX30" s="0"/>
      <c r="GMY30" s="0"/>
      <c r="GMZ30" s="0"/>
      <c r="GNA30" s="0"/>
      <c r="GNB30" s="0"/>
      <c r="GNC30" s="0"/>
      <c r="GND30" s="0"/>
      <c r="GNE30" s="0"/>
      <c r="GNF30" s="0"/>
      <c r="GNG30" s="0"/>
      <c r="GNH30" s="0"/>
      <c r="GNI30" s="0"/>
      <c r="GNJ30" s="0"/>
      <c r="GNK30" s="0"/>
      <c r="GNL30" s="0"/>
      <c r="GNM30" s="0"/>
      <c r="GNN30" s="0"/>
      <c r="GNO30" s="0"/>
      <c r="GNP30" s="0"/>
      <c r="GNQ30" s="0"/>
      <c r="GNR30" s="0"/>
      <c r="GNS30" s="0"/>
      <c r="GNT30" s="0"/>
      <c r="GNU30" s="0"/>
      <c r="GNV30" s="0"/>
      <c r="GNW30" s="0"/>
      <c r="GNX30" s="0"/>
      <c r="GNY30" s="0"/>
      <c r="GNZ30" s="0"/>
      <c r="GOA30" s="0"/>
      <c r="GOB30" s="0"/>
      <c r="GOC30" s="0"/>
      <c r="GOD30" s="0"/>
      <c r="GOE30" s="0"/>
      <c r="GOF30" s="0"/>
      <c r="GOG30" s="0"/>
      <c r="GOH30" s="0"/>
      <c r="GOI30" s="0"/>
      <c r="GOJ30" s="0"/>
      <c r="GOK30" s="0"/>
      <c r="GOL30" s="0"/>
      <c r="GOM30" s="0"/>
      <c r="GON30" s="0"/>
      <c r="GOO30" s="0"/>
      <c r="GOP30" s="0"/>
      <c r="GOQ30" s="0"/>
      <c r="GOR30" s="0"/>
      <c r="GOS30" s="0"/>
      <c r="GOT30" s="0"/>
      <c r="GOU30" s="0"/>
      <c r="GOV30" s="0"/>
      <c r="GOW30" s="0"/>
      <c r="GOX30" s="0"/>
      <c r="GOY30" s="0"/>
      <c r="GOZ30" s="0"/>
      <c r="GPA30" s="0"/>
      <c r="GPB30" s="0"/>
      <c r="GPC30" s="0"/>
      <c r="GPD30" s="0"/>
      <c r="GPE30" s="0"/>
      <c r="GPF30" s="0"/>
      <c r="GPG30" s="0"/>
      <c r="GPH30" s="0"/>
      <c r="GPI30" s="0"/>
      <c r="GPJ30" s="0"/>
      <c r="GPK30" s="0"/>
      <c r="GPL30" s="0"/>
      <c r="GPM30" s="0"/>
      <c r="GPN30" s="0"/>
      <c r="GPO30" s="0"/>
      <c r="GPP30" s="0"/>
      <c r="GPQ30" s="0"/>
      <c r="GPR30" s="0"/>
      <c r="GPS30" s="0"/>
      <c r="GPT30" s="0"/>
      <c r="GPU30" s="0"/>
      <c r="GPV30" s="0"/>
      <c r="GPW30" s="0"/>
      <c r="GPX30" s="0"/>
      <c r="GPY30" s="0"/>
      <c r="GPZ30" s="0"/>
      <c r="GQA30" s="0"/>
      <c r="GQB30" s="0"/>
      <c r="GQC30" s="0"/>
      <c r="GQD30" s="0"/>
      <c r="GQE30" s="0"/>
      <c r="GQF30" s="0"/>
      <c r="GQG30" s="0"/>
      <c r="GQH30" s="0"/>
      <c r="GQI30" s="0"/>
      <c r="GQJ30" s="0"/>
      <c r="GQK30" s="0"/>
      <c r="GQL30" s="0"/>
      <c r="GQM30" s="0"/>
      <c r="GQN30" s="0"/>
      <c r="GQO30" s="0"/>
      <c r="GQP30" s="0"/>
      <c r="GQQ30" s="0"/>
      <c r="GQR30" s="0"/>
      <c r="GQS30" s="0"/>
      <c r="GQT30" s="0"/>
      <c r="GQU30" s="0"/>
      <c r="GQV30" s="0"/>
      <c r="GQW30" s="0"/>
      <c r="GQX30" s="0"/>
      <c r="GQY30" s="0"/>
      <c r="GQZ30" s="0"/>
      <c r="GRA30" s="0"/>
      <c r="GRB30" s="0"/>
      <c r="GRC30" s="0"/>
      <c r="GRD30" s="0"/>
      <c r="GRE30" s="0"/>
      <c r="GRF30" s="0"/>
      <c r="GRG30" s="0"/>
      <c r="GRH30" s="0"/>
      <c r="GRI30" s="0"/>
      <c r="GRJ30" s="0"/>
      <c r="GRK30" s="0"/>
      <c r="GRL30" s="0"/>
      <c r="GRM30" s="0"/>
      <c r="GRN30" s="0"/>
      <c r="GRO30" s="0"/>
      <c r="GRP30" s="0"/>
      <c r="GRQ30" s="0"/>
      <c r="GRR30" s="0"/>
      <c r="GRS30" s="0"/>
      <c r="GRT30" s="0"/>
      <c r="GRU30" s="0"/>
      <c r="GRV30" s="0"/>
      <c r="GRW30" s="0"/>
      <c r="GRX30" s="0"/>
      <c r="GRY30" s="0"/>
      <c r="GRZ30" s="0"/>
      <c r="GSA30" s="0"/>
      <c r="GSB30" s="0"/>
      <c r="GSC30" s="0"/>
      <c r="GSD30" s="0"/>
      <c r="GSE30" s="0"/>
      <c r="GSF30" s="0"/>
      <c r="GSG30" s="0"/>
      <c r="GSH30" s="0"/>
      <c r="GSI30" s="0"/>
      <c r="GSJ30" s="0"/>
      <c r="GSK30" s="0"/>
      <c r="GSL30" s="0"/>
      <c r="GSM30" s="0"/>
      <c r="GSN30" s="0"/>
      <c r="GSO30" s="0"/>
      <c r="GSP30" s="0"/>
      <c r="GSQ30" s="0"/>
      <c r="GSR30" s="0"/>
      <c r="GSS30" s="0"/>
      <c r="GST30" s="0"/>
      <c r="GSU30" s="0"/>
      <c r="GSV30" s="0"/>
      <c r="GSW30" s="0"/>
      <c r="GSX30" s="0"/>
      <c r="GSY30" s="0"/>
      <c r="GSZ30" s="0"/>
      <c r="GTA30" s="0"/>
      <c r="GTB30" s="0"/>
      <c r="GTC30" s="0"/>
      <c r="GTD30" s="0"/>
      <c r="GTE30" s="0"/>
      <c r="GTF30" s="0"/>
      <c r="GTG30" s="0"/>
      <c r="GTH30" s="0"/>
      <c r="GTI30" s="0"/>
      <c r="GTJ30" s="0"/>
      <c r="GTK30" s="0"/>
      <c r="GTL30" s="0"/>
      <c r="GTM30" s="0"/>
      <c r="GTN30" s="0"/>
      <c r="GTO30" s="0"/>
      <c r="GTP30" s="0"/>
      <c r="GTQ30" s="0"/>
      <c r="GTR30" s="0"/>
      <c r="GTS30" s="0"/>
      <c r="GTT30" s="0"/>
      <c r="GTU30" s="0"/>
      <c r="GTV30" s="0"/>
      <c r="GTW30" s="0"/>
      <c r="GTX30" s="0"/>
      <c r="GTY30" s="0"/>
      <c r="GTZ30" s="0"/>
      <c r="GUA30" s="0"/>
      <c r="GUB30" s="0"/>
      <c r="GUC30" s="0"/>
      <c r="GUD30" s="0"/>
      <c r="GUE30" s="0"/>
      <c r="GUF30" s="0"/>
      <c r="GUG30" s="0"/>
      <c r="GUH30" s="0"/>
      <c r="GUI30" s="0"/>
      <c r="GUJ30" s="0"/>
      <c r="GUK30" s="0"/>
      <c r="GUL30" s="0"/>
      <c r="GUM30" s="0"/>
      <c r="GUN30" s="0"/>
      <c r="GUO30" s="0"/>
      <c r="GUP30" s="0"/>
      <c r="GUQ30" s="0"/>
      <c r="GUR30" s="0"/>
      <c r="GUS30" s="0"/>
      <c r="GUT30" s="0"/>
      <c r="GUU30" s="0"/>
      <c r="GUV30" s="0"/>
      <c r="GUW30" s="0"/>
      <c r="GUX30" s="0"/>
      <c r="GUY30" s="0"/>
      <c r="GUZ30" s="0"/>
      <c r="GVA30" s="0"/>
      <c r="GVB30" s="0"/>
      <c r="GVC30" s="0"/>
      <c r="GVD30" s="0"/>
      <c r="GVE30" s="0"/>
      <c r="GVF30" s="0"/>
      <c r="GVG30" s="0"/>
      <c r="GVH30" s="0"/>
      <c r="GVI30" s="0"/>
      <c r="GVJ30" s="0"/>
      <c r="GVK30" s="0"/>
      <c r="GVL30" s="0"/>
      <c r="GVM30" s="0"/>
      <c r="GVN30" s="0"/>
      <c r="GVO30" s="0"/>
      <c r="GVP30" s="0"/>
      <c r="GVQ30" s="0"/>
      <c r="GVR30" s="0"/>
      <c r="GVS30" s="0"/>
      <c r="GVT30" s="0"/>
      <c r="GVU30" s="0"/>
      <c r="GVV30" s="0"/>
      <c r="GVW30" s="0"/>
      <c r="GVX30" s="0"/>
      <c r="GVY30" s="0"/>
      <c r="GVZ30" s="0"/>
      <c r="GWA30" s="0"/>
      <c r="GWB30" s="0"/>
      <c r="GWC30" s="0"/>
      <c r="GWD30" s="0"/>
      <c r="GWE30" s="0"/>
      <c r="GWF30" s="0"/>
      <c r="GWG30" s="0"/>
      <c r="GWH30" s="0"/>
      <c r="GWI30" s="0"/>
      <c r="GWJ30" s="0"/>
      <c r="GWK30" s="0"/>
      <c r="GWL30" s="0"/>
      <c r="GWM30" s="0"/>
      <c r="GWN30" s="0"/>
      <c r="GWO30" s="0"/>
      <c r="GWP30" s="0"/>
      <c r="GWQ30" s="0"/>
      <c r="GWR30" s="0"/>
      <c r="GWS30" s="0"/>
      <c r="GWT30" s="0"/>
      <c r="GWU30" s="0"/>
      <c r="GWV30" s="0"/>
      <c r="GWW30" s="0"/>
      <c r="GWX30" s="0"/>
      <c r="GWY30" s="0"/>
      <c r="GWZ30" s="0"/>
      <c r="GXA30" s="0"/>
      <c r="GXB30" s="0"/>
      <c r="GXC30" s="0"/>
      <c r="GXD30" s="0"/>
      <c r="GXE30" s="0"/>
      <c r="GXF30" s="0"/>
      <c r="GXG30" s="0"/>
      <c r="GXH30" s="0"/>
      <c r="GXI30" s="0"/>
      <c r="GXJ30" s="0"/>
      <c r="GXK30" s="0"/>
      <c r="GXL30" s="0"/>
      <c r="GXM30" s="0"/>
      <c r="GXN30" s="0"/>
      <c r="GXO30" s="0"/>
      <c r="GXP30" s="0"/>
      <c r="GXQ30" s="0"/>
      <c r="GXR30" s="0"/>
      <c r="GXS30" s="0"/>
      <c r="GXT30" s="0"/>
      <c r="GXU30" s="0"/>
      <c r="GXV30" s="0"/>
      <c r="GXW30" s="0"/>
      <c r="GXX30" s="0"/>
      <c r="GXY30" s="0"/>
      <c r="GXZ30" s="0"/>
      <c r="GYA30" s="0"/>
      <c r="GYB30" s="0"/>
      <c r="GYC30" s="0"/>
      <c r="GYD30" s="0"/>
      <c r="GYE30" s="0"/>
      <c r="GYF30" s="0"/>
      <c r="GYG30" s="0"/>
      <c r="GYH30" s="0"/>
      <c r="GYI30" s="0"/>
      <c r="GYJ30" s="0"/>
      <c r="GYK30" s="0"/>
      <c r="GYL30" s="0"/>
      <c r="GYM30" s="0"/>
      <c r="GYN30" s="0"/>
      <c r="GYO30" s="0"/>
      <c r="GYP30" s="0"/>
      <c r="GYQ30" s="0"/>
      <c r="GYR30" s="0"/>
      <c r="GYS30" s="0"/>
      <c r="GYT30" s="0"/>
      <c r="GYU30" s="0"/>
      <c r="GYV30" s="0"/>
      <c r="GYW30" s="0"/>
      <c r="GYX30" s="0"/>
      <c r="GYY30" s="0"/>
      <c r="GYZ30" s="0"/>
      <c r="GZA30" s="0"/>
      <c r="GZB30" s="0"/>
      <c r="GZC30" s="0"/>
      <c r="GZD30" s="0"/>
      <c r="GZE30" s="0"/>
      <c r="GZF30" s="0"/>
      <c r="GZG30" s="0"/>
      <c r="GZH30" s="0"/>
      <c r="GZI30" s="0"/>
      <c r="GZJ30" s="0"/>
      <c r="GZK30" s="0"/>
      <c r="GZL30" s="0"/>
      <c r="GZM30" s="0"/>
      <c r="GZN30" s="0"/>
      <c r="GZO30" s="0"/>
      <c r="GZP30" s="0"/>
      <c r="GZQ30" s="0"/>
      <c r="GZR30" s="0"/>
      <c r="GZS30" s="0"/>
      <c r="GZT30" s="0"/>
      <c r="GZU30" s="0"/>
      <c r="GZV30" s="0"/>
      <c r="GZW30" s="0"/>
      <c r="GZX30" s="0"/>
      <c r="GZY30" s="0"/>
      <c r="GZZ30" s="0"/>
      <c r="HAA30" s="0"/>
      <c r="HAB30" s="0"/>
      <c r="HAC30" s="0"/>
      <c r="HAD30" s="0"/>
      <c r="HAE30" s="0"/>
      <c r="HAF30" s="0"/>
      <c r="HAG30" s="0"/>
      <c r="HAH30" s="0"/>
      <c r="HAI30" s="0"/>
      <c r="HAJ30" s="0"/>
      <c r="HAK30" s="0"/>
      <c r="HAL30" s="0"/>
      <c r="HAM30" s="0"/>
      <c r="HAN30" s="0"/>
      <c r="HAO30" s="0"/>
      <c r="HAP30" s="0"/>
      <c r="HAQ30" s="0"/>
      <c r="HAR30" s="0"/>
      <c r="HAS30" s="0"/>
      <c r="HAT30" s="0"/>
      <c r="HAU30" s="0"/>
      <c r="HAV30" s="0"/>
      <c r="HAW30" s="0"/>
      <c r="HAX30" s="0"/>
      <c r="HAY30" s="0"/>
      <c r="HAZ30" s="0"/>
      <c r="HBA30" s="0"/>
      <c r="HBB30" s="0"/>
      <c r="HBC30" s="0"/>
      <c r="HBD30" s="0"/>
      <c r="HBE30" s="0"/>
      <c r="HBF30" s="0"/>
      <c r="HBG30" s="0"/>
      <c r="HBH30" s="0"/>
      <c r="HBI30" s="0"/>
      <c r="HBJ30" s="0"/>
      <c r="HBK30" s="0"/>
      <c r="HBL30" s="0"/>
      <c r="HBM30" s="0"/>
      <c r="HBN30" s="0"/>
      <c r="HBO30" s="0"/>
      <c r="HBP30" s="0"/>
      <c r="HBQ30" s="0"/>
      <c r="HBR30" s="0"/>
      <c r="HBS30" s="0"/>
      <c r="HBT30" s="0"/>
      <c r="HBU30" s="0"/>
      <c r="HBV30" s="0"/>
      <c r="HBW30" s="0"/>
      <c r="HBX30" s="0"/>
      <c r="HBY30" s="0"/>
      <c r="HBZ30" s="0"/>
      <c r="HCA30" s="0"/>
      <c r="HCB30" s="0"/>
      <c r="HCC30" s="0"/>
      <c r="HCD30" s="0"/>
      <c r="HCE30" s="0"/>
      <c r="HCF30" s="0"/>
      <c r="HCG30" s="0"/>
      <c r="HCH30" s="0"/>
      <c r="HCI30" s="0"/>
      <c r="HCJ30" s="0"/>
      <c r="HCK30" s="0"/>
      <c r="HCL30" s="0"/>
      <c r="HCM30" s="0"/>
      <c r="HCN30" s="0"/>
      <c r="HCO30" s="0"/>
      <c r="HCP30" s="0"/>
      <c r="HCQ30" s="0"/>
      <c r="HCR30" s="0"/>
      <c r="HCS30" s="0"/>
      <c r="HCT30" s="0"/>
      <c r="HCU30" s="0"/>
      <c r="HCV30" s="0"/>
      <c r="HCW30" s="0"/>
      <c r="HCX30" s="0"/>
      <c r="HCY30" s="0"/>
      <c r="HCZ30" s="0"/>
      <c r="HDA30" s="0"/>
      <c r="HDB30" s="0"/>
      <c r="HDC30" s="0"/>
      <c r="HDD30" s="0"/>
      <c r="HDE30" s="0"/>
      <c r="HDF30" s="0"/>
      <c r="HDG30" s="0"/>
      <c r="HDH30" s="0"/>
      <c r="HDI30" s="0"/>
      <c r="HDJ30" s="0"/>
      <c r="HDK30" s="0"/>
      <c r="HDL30" s="0"/>
      <c r="HDM30" s="0"/>
      <c r="HDN30" s="0"/>
      <c r="HDO30" s="0"/>
      <c r="HDP30" s="0"/>
      <c r="HDQ30" s="0"/>
      <c r="HDR30" s="0"/>
      <c r="HDS30" s="0"/>
      <c r="HDT30" s="0"/>
      <c r="HDU30" s="0"/>
      <c r="HDV30" s="0"/>
      <c r="HDW30" s="0"/>
      <c r="HDX30" s="0"/>
      <c r="HDY30" s="0"/>
      <c r="HDZ30" s="0"/>
      <c r="HEA30" s="0"/>
      <c r="HEB30" s="0"/>
      <c r="HEC30" s="0"/>
      <c r="HED30" s="0"/>
      <c r="HEE30" s="0"/>
      <c r="HEF30" s="0"/>
      <c r="HEG30" s="0"/>
      <c r="HEH30" s="0"/>
      <c r="HEI30" s="0"/>
      <c r="HEJ30" s="0"/>
      <c r="HEK30" s="0"/>
      <c r="HEL30" s="0"/>
      <c r="HEM30" s="0"/>
      <c r="HEN30" s="0"/>
      <c r="HEO30" s="0"/>
      <c r="HEP30" s="0"/>
      <c r="HEQ30" s="0"/>
      <c r="HER30" s="0"/>
      <c r="HES30" s="0"/>
      <c r="HET30" s="0"/>
      <c r="HEU30" s="0"/>
      <c r="HEV30" s="0"/>
      <c r="HEW30" s="0"/>
      <c r="HEX30" s="0"/>
      <c r="HEY30" s="0"/>
      <c r="HEZ30" s="0"/>
      <c r="HFA30" s="0"/>
      <c r="HFB30" s="0"/>
      <c r="HFC30" s="0"/>
      <c r="HFD30" s="0"/>
      <c r="HFE30" s="0"/>
      <c r="HFF30" s="0"/>
      <c r="HFG30" s="0"/>
      <c r="HFH30" s="0"/>
      <c r="HFI30" s="0"/>
      <c r="HFJ30" s="0"/>
      <c r="HFK30" s="0"/>
      <c r="HFL30" s="0"/>
      <c r="HFM30" s="0"/>
      <c r="HFN30" s="0"/>
      <c r="HFO30" s="0"/>
      <c r="HFP30" s="0"/>
      <c r="HFQ30" s="0"/>
      <c r="HFR30" s="0"/>
      <c r="HFS30" s="0"/>
      <c r="HFT30" s="0"/>
      <c r="HFU30" s="0"/>
      <c r="HFV30" s="0"/>
      <c r="HFW30" s="0"/>
      <c r="HFX30" s="0"/>
      <c r="HFY30" s="0"/>
      <c r="HFZ30" s="0"/>
      <c r="HGA30" s="0"/>
      <c r="HGB30" s="0"/>
      <c r="HGC30" s="0"/>
      <c r="HGD30" s="0"/>
      <c r="HGE30" s="0"/>
      <c r="HGF30" s="0"/>
      <c r="HGG30" s="0"/>
      <c r="HGH30" s="0"/>
      <c r="HGI30" s="0"/>
      <c r="HGJ30" s="0"/>
      <c r="HGK30" s="0"/>
      <c r="HGL30" s="0"/>
      <c r="HGM30" s="0"/>
      <c r="HGN30" s="0"/>
      <c r="HGO30" s="0"/>
      <c r="HGP30" s="0"/>
      <c r="HGQ30" s="0"/>
      <c r="HGR30" s="0"/>
      <c r="HGS30" s="0"/>
      <c r="HGT30" s="0"/>
      <c r="HGU30" s="0"/>
      <c r="HGV30" s="0"/>
      <c r="HGW30" s="0"/>
      <c r="HGX30" s="0"/>
      <c r="HGY30" s="0"/>
      <c r="HGZ30" s="0"/>
      <c r="HHA30" s="0"/>
      <c r="HHB30" s="0"/>
      <c r="HHC30" s="0"/>
      <c r="HHD30" s="0"/>
      <c r="HHE30" s="0"/>
      <c r="HHF30" s="0"/>
      <c r="HHG30" s="0"/>
      <c r="HHH30" s="0"/>
      <c r="HHI30" s="0"/>
      <c r="HHJ30" s="0"/>
      <c r="HHK30" s="0"/>
      <c r="HHL30" s="0"/>
      <c r="HHM30" s="0"/>
      <c r="HHN30" s="0"/>
      <c r="HHO30" s="0"/>
      <c r="HHP30" s="0"/>
      <c r="HHQ30" s="0"/>
      <c r="HHR30" s="0"/>
      <c r="HHS30" s="0"/>
      <c r="HHT30" s="0"/>
      <c r="HHU30" s="0"/>
      <c r="HHV30" s="0"/>
      <c r="HHW30" s="0"/>
      <c r="HHX30" s="0"/>
      <c r="HHY30" s="0"/>
      <c r="HHZ30" s="0"/>
      <c r="HIA30" s="0"/>
      <c r="HIB30" s="0"/>
      <c r="HIC30" s="0"/>
      <c r="HID30" s="0"/>
      <c r="HIE30" s="0"/>
      <c r="HIF30" s="0"/>
      <c r="HIG30" s="0"/>
      <c r="HIH30" s="0"/>
      <c r="HII30" s="0"/>
      <c r="HIJ30" s="0"/>
      <c r="HIK30" s="0"/>
      <c r="HIL30" s="0"/>
      <c r="HIM30" s="0"/>
      <c r="HIN30" s="0"/>
      <c r="HIO30" s="0"/>
      <c r="HIP30" s="0"/>
      <c r="HIQ30" s="0"/>
      <c r="HIR30" s="0"/>
      <c r="HIS30" s="0"/>
      <c r="HIT30" s="0"/>
      <c r="HIU30" s="0"/>
      <c r="HIV30" s="0"/>
      <c r="HIW30" s="0"/>
      <c r="HIX30" s="0"/>
      <c r="HIY30" s="0"/>
      <c r="HIZ30" s="0"/>
      <c r="HJA30" s="0"/>
      <c r="HJB30" s="0"/>
      <c r="HJC30" s="0"/>
      <c r="HJD30" s="0"/>
      <c r="HJE30" s="0"/>
      <c r="HJF30" s="0"/>
      <c r="HJG30" s="0"/>
      <c r="HJH30" s="0"/>
      <c r="HJI30" s="0"/>
      <c r="HJJ30" s="0"/>
      <c r="HJK30" s="0"/>
      <c r="HJL30" s="0"/>
      <c r="HJM30" s="0"/>
      <c r="HJN30" s="0"/>
      <c r="HJO30" s="0"/>
      <c r="HJP30" s="0"/>
      <c r="HJQ30" s="0"/>
      <c r="HJR30" s="0"/>
      <c r="HJS30" s="0"/>
      <c r="HJT30" s="0"/>
      <c r="HJU30" s="0"/>
      <c r="HJV30" s="0"/>
      <c r="HJW30" s="0"/>
      <c r="HJX30" s="0"/>
      <c r="HJY30" s="0"/>
      <c r="HJZ30" s="0"/>
      <c r="HKA30" s="0"/>
      <c r="HKB30" s="0"/>
      <c r="HKC30" s="0"/>
      <c r="HKD30" s="0"/>
      <c r="HKE30" s="0"/>
      <c r="HKF30" s="0"/>
      <c r="HKG30" s="0"/>
      <c r="HKH30" s="0"/>
      <c r="HKI30" s="0"/>
      <c r="HKJ30" s="0"/>
      <c r="HKK30" s="0"/>
      <c r="HKL30" s="0"/>
      <c r="HKM30" s="0"/>
      <c r="HKN30" s="0"/>
      <c r="HKO30" s="0"/>
      <c r="HKP30" s="0"/>
      <c r="HKQ30" s="0"/>
      <c r="HKR30" s="0"/>
      <c r="HKS30" s="0"/>
      <c r="HKT30" s="0"/>
      <c r="HKU30" s="0"/>
      <c r="HKV30" s="0"/>
      <c r="HKW30" s="0"/>
      <c r="HKX30" s="0"/>
      <c r="HKY30" s="0"/>
      <c r="HKZ30" s="0"/>
      <c r="HLA30" s="0"/>
      <c r="HLB30" s="0"/>
      <c r="HLC30" s="0"/>
      <c r="HLD30" s="0"/>
      <c r="HLE30" s="0"/>
      <c r="HLF30" s="0"/>
      <c r="HLG30" s="0"/>
      <c r="HLH30" s="0"/>
      <c r="HLI30" s="0"/>
      <c r="HLJ30" s="0"/>
      <c r="HLK30" s="0"/>
      <c r="HLL30" s="0"/>
      <c r="HLM30" s="0"/>
      <c r="HLN30" s="0"/>
      <c r="HLO30" s="0"/>
      <c r="HLP30" s="0"/>
      <c r="HLQ30" s="0"/>
      <c r="HLR30" s="0"/>
      <c r="HLS30" s="0"/>
      <c r="HLT30" s="0"/>
      <c r="HLU30" s="0"/>
      <c r="HLV30" s="0"/>
      <c r="HLW30" s="0"/>
      <c r="HLX30" s="0"/>
      <c r="HLY30" s="0"/>
      <c r="HLZ30" s="0"/>
      <c r="HMA30" s="0"/>
      <c r="HMB30" s="0"/>
      <c r="HMC30" s="0"/>
      <c r="HMD30" s="0"/>
      <c r="HME30" s="0"/>
      <c r="HMF30" s="0"/>
      <c r="HMG30" s="0"/>
      <c r="HMH30" s="0"/>
      <c r="HMI30" s="0"/>
      <c r="HMJ30" s="0"/>
      <c r="HMK30" s="0"/>
      <c r="HML30" s="0"/>
      <c r="HMM30" s="0"/>
      <c r="HMN30" s="0"/>
      <c r="HMO30" s="0"/>
      <c r="HMP30" s="0"/>
      <c r="HMQ30" s="0"/>
      <c r="HMR30" s="0"/>
      <c r="HMS30" s="0"/>
      <c r="HMT30" s="0"/>
      <c r="HMU30" s="0"/>
      <c r="HMV30" s="0"/>
      <c r="HMW30" s="0"/>
      <c r="HMX30" s="0"/>
      <c r="HMY30" s="0"/>
      <c r="HMZ30" s="0"/>
      <c r="HNA30" s="0"/>
      <c r="HNB30" s="0"/>
      <c r="HNC30" s="0"/>
      <c r="HND30" s="0"/>
      <c r="HNE30" s="0"/>
      <c r="HNF30" s="0"/>
      <c r="HNG30" s="0"/>
      <c r="HNH30" s="0"/>
      <c r="HNI30" s="0"/>
      <c r="HNJ30" s="0"/>
      <c r="HNK30" s="0"/>
      <c r="HNL30" s="0"/>
      <c r="HNM30" s="0"/>
      <c r="HNN30" s="0"/>
      <c r="HNO30" s="0"/>
      <c r="HNP30" s="0"/>
      <c r="HNQ30" s="0"/>
      <c r="HNR30" s="0"/>
      <c r="HNS30" s="0"/>
      <c r="HNT30" s="0"/>
      <c r="HNU30" s="0"/>
      <c r="HNV30" s="0"/>
      <c r="HNW30" s="0"/>
      <c r="HNX30" s="0"/>
      <c r="HNY30" s="0"/>
      <c r="HNZ30" s="0"/>
      <c r="HOA30" s="0"/>
      <c r="HOB30" s="0"/>
      <c r="HOC30" s="0"/>
      <c r="HOD30" s="0"/>
      <c r="HOE30" s="0"/>
      <c r="HOF30" s="0"/>
      <c r="HOG30" s="0"/>
      <c r="HOH30" s="0"/>
      <c r="HOI30" s="0"/>
      <c r="HOJ30" s="0"/>
      <c r="HOK30" s="0"/>
      <c r="HOL30" s="0"/>
      <c r="HOM30" s="0"/>
      <c r="HON30" s="0"/>
      <c r="HOO30" s="0"/>
      <c r="HOP30" s="0"/>
      <c r="HOQ30" s="0"/>
      <c r="HOR30" s="0"/>
      <c r="HOS30" s="0"/>
      <c r="HOT30" s="0"/>
      <c r="HOU30" s="0"/>
      <c r="HOV30" s="0"/>
      <c r="HOW30" s="0"/>
      <c r="HOX30" s="0"/>
      <c r="HOY30" s="0"/>
      <c r="HOZ30" s="0"/>
      <c r="HPA30" s="0"/>
      <c r="HPB30" s="0"/>
      <c r="HPC30" s="0"/>
      <c r="HPD30" s="0"/>
      <c r="HPE30" s="0"/>
      <c r="HPF30" s="0"/>
      <c r="HPG30" s="0"/>
      <c r="HPH30" s="0"/>
      <c r="HPI30" s="0"/>
      <c r="HPJ30" s="0"/>
      <c r="HPK30" s="0"/>
      <c r="HPL30" s="0"/>
      <c r="HPM30" s="0"/>
      <c r="HPN30" s="0"/>
      <c r="HPO30" s="0"/>
      <c r="HPP30" s="0"/>
      <c r="HPQ30" s="0"/>
      <c r="HPR30" s="0"/>
      <c r="HPS30" s="0"/>
      <c r="HPT30" s="0"/>
      <c r="HPU30" s="0"/>
      <c r="HPV30" s="0"/>
      <c r="HPW30" s="0"/>
      <c r="HPX30" s="0"/>
      <c r="HPY30" s="0"/>
      <c r="HPZ30" s="0"/>
      <c r="HQA30" s="0"/>
      <c r="HQB30" s="0"/>
      <c r="HQC30" s="0"/>
      <c r="HQD30" s="0"/>
      <c r="HQE30" s="0"/>
      <c r="HQF30" s="0"/>
      <c r="HQG30" s="0"/>
      <c r="HQH30" s="0"/>
      <c r="HQI30" s="0"/>
      <c r="HQJ30" s="0"/>
      <c r="HQK30" s="0"/>
      <c r="HQL30" s="0"/>
      <c r="HQM30" s="0"/>
      <c r="HQN30" s="0"/>
      <c r="HQO30" s="0"/>
      <c r="HQP30" s="0"/>
      <c r="HQQ30" s="0"/>
      <c r="HQR30" s="0"/>
      <c r="HQS30" s="0"/>
      <c r="HQT30" s="0"/>
      <c r="HQU30" s="0"/>
      <c r="HQV30" s="0"/>
      <c r="HQW30" s="0"/>
      <c r="HQX30" s="0"/>
      <c r="HQY30" s="0"/>
      <c r="HQZ30" s="0"/>
      <c r="HRA30" s="0"/>
      <c r="HRB30" s="0"/>
      <c r="HRC30" s="0"/>
      <c r="HRD30" s="0"/>
      <c r="HRE30" s="0"/>
      <c r="HRF30" s="0"/>
      <c r="HRG30" s="0"/>
      <c r="HRH30" s="0"/>
      <c r="HRI30" s="0"/>
      <c r="HRJ30" s="0"/>
      <c r="HRK30" s="0"/>
      <c r="HRL30" s="0"/>
      <c r="HRM30" s="0"/>
      <c r="HRN30" s="0"/>
      <c r="HRO30" s="0"/>
      <c r="HRP30" s="0"/>
      <c r="HRQ30" s="0"/>
      <c r="HRR30" s="0"/>
      <c r="HRS30" s="0"/>
      <c r="HRT30" s="0"/>
      <c r="HRU30" s="0"/>
      <c r="HRV30" s="0"/>
      <c r="HRW30" s="0"/>
      <c r="HRX30" s="0"/>
      <c r="HRY30" s="0"/>
      <c r="HRZ30" s="0"/>
      <c r="HSA30" s="0"/>
      <c r="HSB30" s="0"/>
      <c r="HSC30" s="0"/>
      <c r="HSD30" s="0"/>
      <c r="HSE30" s="0"/>
      <c r="HSF30" s="0"/>
      <c r="HSG30" s="0"/>
      <c r="HSH30" s="0"/>
      <c r="HSI30" s="0"/>
      <c r="HSJ30" s="0"/>
      <c r="HSK30" s="0"/>
      <c r="HSL30" s="0"/>
      <c r="HSM30" s="0"/>
      <c r="HSN30" s="0"/>
      <c r="HSO30" s="0"/>
      <c r="HSP30" s="0"/>
      <c r="HSQ30" s="0"/>
      <c r="HSR30" s="0"/>
      <c r="HSS30" s="0"/>
      <c r="HST30" s="0"/>
      <c r="HSU30" s="0"/>
      <c r="HSV30" s="0"/>
      <c r="HSW30" s="0"/>
      <c r="HSX30" s="0"/>
      <c r="HSY30" s="0"/>
      <c r="HSZ30" s="0"/>
      <c r="HTA30" s="0"/>
      <c r="HTB30" s="0"/>
      <c r="HTC30" s="0"/>
      <c r="HTD30" s="0"/>
      <c r="HTE30" s="0"/>
      <c r="HTF30" s="0"/>
      <c r="HTG30" s="0"/>
      <c r="HTH30" s="0"/>
      <c r="HTI30" s="0"/>
      <c r="HTJ30" s="0"/>
      <c r="HTK30" s="0"/>
      <c r="HTL30" s="0"/>
      <c r="HTM30" s="0"/>
      <c r="HTN30" s="0"/>
      <c r="HTO30" s="0"/>
      <c r="HTP30" s="0"/>
      <c r="HTQ30" s="0"/>
      <c r="HTR30" s="0"/>
      <c r="HTS30" s="0"/>
      <c r="HTT30" s="0"/>
      <c r="HTU30" s="0"/>
      <c r="HTV30" s="0"/>
      <c r="HTW30" s="0"/>
      <c r="HTX30" s="0"/>
      <c r="HTY30" s="0"/>
      <c r="HTZ30" s="0"/>
      <c r="HUA30" s="0"/>
      <c r="HUB30" s="0"/>
      <c r="HUC30" s="0"/>
      <c r="HUD30" s="0"/>
      <c r="HUE30" s="0"/>
      <c r="HUF30" s="0"/>
      <c r="HUG30" s="0"/>
      <c r="HUH30" s="0"/>
      <c r="HUI30" s="0"/>
      <c r="HUJ30" s="0"/>
      <c r="HUK30" s="0"/>
      <c r="HUL30" s="0"/>
      <c r="HUM30" s="0"/>
      <c r="HUN30" s="0"/>
      <c r="HUO30" s="0"/>
      <c r="HUP30" s="0"/>
      <c r="HUQ30" s="0"/>
      <c r="HUR30" s="0"/>
      <c r="HUS30" s="0"/>
      <c r="HUT30" s="0"/>
      <c r="HUU30" s="0"/>
      <c r="HUV30" s="0"/>
      <c r="HUW30" s="0"/>
      <c r="HUX30" s="0"/>
      <c r="HUY30" s="0"/>
      <c r="HUZ30" s="0"/>
      <c r="HVA30" s="0"/>
      <c r="HVB30" s="0"/>
      <c r="HVC30" s="0"/>
      <c r="HVD30" s="0"/>
      <c r="HVE30" s="0"/>
      <c r="HVF30" s="0"/>
      <c r="HVG30" s="0"/>
      <c r="HVH30" s="0"/>
      <c r="HVI30" s="0"/>
      <c r="HVJ30" s="0"/>
      <c r="HVK30" s="0"/>
      <c r="HVL30" s="0"/>
      <c r="HVM30" s="0"/>
      <c r="HVN30" s="0"/>
      <c r="HVO30" s="0"/>
      <c r="HVP30" s="0"/>
      <c r="HVQ30" s="0"/>
      <c r="HVR30" s="0"/>
      <c r="HVS30" s="0"/>
      <c r="HVT30" s="0"/>
      <c r="HVU30" s="0"/>
      <c r="HVV30" s="0"/>
      <c r="HVW30" s="0"/>
      <c r="HVX30" s="0"/>
      <c r="HVY30" s="0"/>
      <c r="HVZ30" s="0"/>
      <c r="HWA30" s="0"/>
      <c r="HWB30" s="0"/>
      <c r="HWC30" s="0"/>
      <c r="HWD30" s="0"/>
      <c r="HWE30" s="0"/>
      <c r="HWF30" s="0"/>
      <c r="HWG30" s="0"/>
      <c r="HWH30" s="0"/>
      <c r="HWI30" s="0"/>
      <c r="HWJ30" s="0"/>
      <c r="HWK30" s="0"/>
      <c r="HWL30" s="0"/>
      <c r="HWM30" s="0"/>
      <c r="HWN30" s="0"/>
      <c r="HWO30" s="0"/>
      <c r="HWP30" s="0"/>
      <c r="HWQ30" s="0"/>
      <c r="HWR30" s="0"/>
      <c r="HWS30" s="0"/>
      <c r="HWT30" s="0"/>
      <c r="HWU30" s="0"/>
      <c r="HWV30" s="0"/>
      <c r="HWW30" s="0"/>
      <c r="HWX30" s="0"/>
      <c r="HWY30" s="0"/>
      <c r="HWZ30" s="0"/>
      <c r="HXA30" s="0"/>
      <c r="HXB30" s="0"/>
      <c r="HXC30" s="0"/>
      <c r="HXD30" s="0"/>
      <c r="HXE30" s="0"/>
      <c r="HXF30" s="0"/>
      <c r="HXG30" s="0"/>
      <c r="HXH30" s="0"/>
      <c r="HXI30" s="0"/>
      <c r="HXJ30" s="0"/>
      <c r="HXK30" s="0"/>
      <c r="HXL30" s="0"/>
      <c r="HXM30" s="0"/>
      <c r="HXN30" s="0"/>
      <c r="HXO30" s="0"/>
      <c r="HXP30" s="0"/>
      <c r="HXQ30" s="0"/>
      <c r="HXR30" s="0"/>
      <c r="HXS30" s="0"/>
      <c r="HXT30" s="0"/>
      <c r="HXU30" s="0"/>
      <c r="HXV30" s="0"/>
      <c r="HXW30" s="0"/>
      <c r="HXX30" s="0"/>
      <c r="HXY30" s="0"/>
      <c r="HXZ30" s="0"/>
      <c r="HYA30" s="0"/>
      <c r="HYB30" s="0"/>
      <c r="HYC30" s="0"/>
      <c r="HYD30" s="0"/>
      <c r="HYE30" s="0"/>
      <c r="HYF30" s="0"/>
      <c r="HYG30" s="0"/>
      <c r="HYH30" s="0"/>
      <c r="HYI30" s="0"/>
      <c r="HYJ30" s="0"/>
      <c r="HYK30" s="0"/>
      <c r="HYL30" s="0"/>
      <c r="HYM30" s="0"/>
      <c r="HYN30" s="0"/>
      <c r="HYO30" s="0"/>
      <c r="HYP30" s="0"/>
      <c r="HYQ30" s="0"/>
      <c r="HYR30" s="0"/>
      <c r="HYS30" s="0"/>
      <c r="HYT30" s="0"/>
      <c r="HYU30" s="0"/>
      <c r="HYV30" s="0"/>
      <c r="HYW30" s="0"/>
      <c r="HYX30" s="0"/>
      <c r="HYY30" s="0"/>
      <c r="HYZ30" s="0"/>
      <c r="HZA30" s="0"/>
      <c r="HZB30" s="0"/>
      <c r="HZC30" s="0"/>
      <c r="HZD30" s="0"/>
      <c r="HZE30" s="0"/>
      <c r="HZF30" s="0"/>
      <c r="HZG30" s="0"/>
      <c r="HZH30" s="0"/>
      <c r="HZI30" s="0"/>
      <c r="HZJ30" s="0"/>
      <c r="HZK30" s="0"/>
      <c r="HZL30" s="0"/>
      <c r="HZM30" s="0"/>
      <c r="HZN30" s="0"/>
      <c r="HZO30" s="0"/>
      <c r="HZP30" s="0"/>
      <c r="HZQ30" s="0"/>
      <c r="HZR30" s="0"/>
      <c r="HZS30" s="0"/>
      <c r="HZT30" s="0"/>
      <c r="HZU30" s="0"/>
      <c r="HZV30" s="0"/>
      <c r="HZW30" s="0"/>
      <c r="HZX30" s="0"/>
      <c r="HZY30" s="0"/>
      <c r="HZZ30" s="0"/>
      <c r="IAA30" s="0"/>
      <c r="IAB30" s="0"/>
      <c r="IAC30" s="0"/>
      <c r="IAD30" s="0"/>
      <c r="IAE30" s="0"/>
      <c r="IAF30" s="0"/>
      <c r="IAG30" s="0"/>
      <c r="IAH30" s="0"/>
      <c r="IAI30" s="0"/>
      <c r="IAJ30" s="0"/>
      <c r="IAK30" s="0"/>
      <c r="IAL30" s="0"/>
      <c r="IAM30" s="0"/>
      <c r="IAN30" s="0"/>
      <c r="IAO30" s="0"/>
      <c r="IAP30" s="0"/>
      <c r="IAQ30" s="0"/>
      <c r="IAR30" s="0"/>
      <c r="IAS30" s="0"/>
      <c r="IAT30" s="0"/>
      <c r="IAU30" s="0"/>
      <c r="IAV30" s="0"/>
      <c r="IAW30" s="0"/>
      <c r="IAX30" s="0"/>
      <c r="IAY30" s="0"/>
      <c r="IAZ30" s="0"/>
      <c r="IBA30" s="0"/>
      <c r="IBB30" s="0"/>
      <c r="IBC30" s="0"/>
      <c r="IBD30" s="0"/>
      <c r="IBE30" s="0"/>
      <c r="IBF30" s="0"/>
      <c r="IBG30" s="0"/>
      <c r="IBH30" s="0"/>
      <c r="IBI30" s="0"/>
      <c r="IBJ30" s="0"/>
      <c r="IBK30" s="0"/>
      <c r="IBL30" s="0"/>
      <c r="IBM30" s="0"/>
      <c r="IBN30" s="0"/>
      <c r="IBO30" s="0"/>
      <c r="IBP30" s="0"/>
      <c r="IBQ30" s="0"/>
      <c r="IBR30" s="0"/>
      <c r="IBS30" s="0"/>
      <c r="IBT30" s="0"/>
      <c r="IBU30" s="0"/>
      <c r="IBV30" s="0"/>
      <c r="IBW30" s="0"/>
      <c r="IBX30" s="0"/>
      <c r="IBY30" s="0"/>
      <c r="IBZ30" s="0"/>
      <c r="ICA30" s="0"/>
      <c r="ICB30" s="0"/>
      <c r="ICC30" s="0"/>
      <c r="ICD30" s="0"/>
      <c r="ICE30" s="0"/>
      <c r="ICF30" s="0"/>
      <c r="ICG30" s="0"/>
      <c r="ICH30" s="0"/>
      <c r="ICI30" s="0"/>
      <c r="ICJ30" s="0"/>
      <c r="ICK30" s="0"/>
      <c r="ICL30" s="0"/>
      <c r="ICM30" s="0"/>
      <c r="ICN30" s="0"/>
      <c r="ICO30" s="0"/>
      <c r="ICP30" s="0"/>
      <c r="ICQ30" s="0"/>
      <c r="ICR30" s="0"/>
      <c r="ICS30" s="0"/>
      <c r="ICT30" s="0"/>
      <c r="ICU30" s="0"/>
      <c r="ICV30" s="0"/>
      <c r="ICW30" s="0"/>
      <c r="ICX30" s="0"/>
      <c r="ICY30" s="0"/>
      <c r="ICZ30" s="0"/>
      <c r="IDA30" s="0"/>
      <c r="IDB30" s="0"/>
      <c r="IDC30" s="0"/>
      <c r="IDD30" s="0"/>
      <c r="IDE30" s="0"/>
      <c r="IDF30" s="0"/>
      <c r="IDG30" s="0"/>
      <c r="IDH30" s="0"/>
      <c r="IDI30" s="0"/>
      <c r="IDJ30" s="0"/>
      <c r="IDK30" s="0"/>
      <c r="IDL30" s="0"/>
      <c r="IDM30" s="0"/>
      <c r="IDN30" s="0"/>
      <c r="IDO30" s="0"/>
      <c r="IDP30" s="0"/>
      <c r="IDQ30" s="0"/>
      <c r="IDR30" s="0"/>
      <c r="IDS30" s="0"/>
      <c r="IDT30" s="0"/>
      <c r="IDU30" s="0"/>
      <c r="IDV30" s="0"/>
      <c r="IDW30" s="0"/>
      <c r="IDX30" s="0"/>
      <c r="IDY30" s="0"/>
      <c r="IDZ30" s="0"/>
      <c r="IEA30" s="0"/>
      <c r="IEB30" s="0"/>
      <c r="IEC30" s="0"/>
      <c r="IED30" s="0"/>
      <c r="IEE30" s="0"/>
      <c r="IEF30" s="0"/>
      <c r="IEG30" s="0"/>
      <c r="IEH30" s="0"/>
      <c r="IEI30" s="0"/>
      <c r="IEJ30" s="0"/>
      <c r="IEK30" s="0"/>
      <c r="IEL30" s="0"/>
      <c r="IEM30" s="0"/>
      <c r="IEN30" s="0"/>
      <c r="IEO30" s="0"/>
      <c r="IEP30" s="0"/>
      <c r="IEQ30" s="0"/>
      <c r="IER30" s="0"/>
      <c r="IES30" s="0"/>
      <c r="IET30" s="0"/>
      <c r="IEU30" s="0"/>
      <c r="IEV30" s="0"/>
      <c r="IEW30" s="0"/>
      <c r="IEX30" s="0"/>
      <c r="IEY30" s="0"/>
      <c r="IEZ30" s="0"/>
      <c r="IFA30" s="0"/>
      <c r="IFB30" s="0"/>
      <c r="IFC30" s="0"/>
      <c r="IFD30" s="0"/>
      <c r="IFE30" s="0"/>
      <c r="IFF30" s="0"/>
      <c r="IFG30" s="0"/>
      <c r="IFH30" s="0"/>
      <c r="IFI30" s="0"/>
      <c r="IFJ30" s="0"/>
      <c r="IFK30" s="0"/>
      <c r="IFL30" s="0"/>
      <c r="IFM30" s="0"/>
      <c r="IFN30" s="0"/>
      <c r="IFO30" s="0"/>
      <c r="IFP30" s="0"/>
      <c r="IFQ30" s="0"/>
      <c r="IFR30" s="0"/>
      <c r="IFS30" s="0"/>
      <c r="IFT30" s="0"/>
      <c r="IFU30" s="0"/>
      <c r="IFV30" s="0"/>
      <c r="IFW30" s="0"/>
      <c r="IFX30" s="0"/>
      <c r="IFY30" s="0"/>
      <c r="IFZ30" s="0"/>
      <c r="IGA30" s="0"/>
      <c r="IGB30" s="0"/>
      <c r="IGC30" s="0"/>
      <c r="IGD30" s="0"/>
      <c r="IGE30" s="0"/>
      <c r="IGF30" s="0"/>
      <c r="IGG30" s="0"/>
      <c r="IGH30" s="0"/>
      <c r="IGI30" s="0"/>
      <c r="IGJ30" s="0"/>
      <c r="IGK30" s="0"/>
      <c r="IGL30" s="0"/>
      <c r="IGM30" s="0"/>
      <c r="IGN30" s="0"/>
      <c r="IGO30" s="0"/>
      <c r="IGP30" s="0"/>
      <c r="IGQ30" s="0"/>
      <c r="IGR30" s="0"/>
      <c r="IGS30" s="0"/>
      <c r="IGT30" s="0"/>
      <c r="IGU30" s="0"/>
      <c r="IGV30" s="0"/>
      <c r="IGW30" s="0"/>
      <c r="IGX30" s="0"/>
      <c r="IGY30" s="0"/>
      <c r="IGZ30" s="0"/>
      <c r="IHA30" s="0"/>
      <c r="IHB30" s="0"/>
      <c r="IHC30" s="0"/>
      <c r="IHD30" s="0"/>
      <c r="IHE30" s="0"/>
      <c r="IHF30" s="0"/>
      <c r="IHG30" s="0"/>
      <c r="IHH30" s="0"/>
      <c r="IHI30" s="0"/>
      <c r="IHJ30" s="0"/>
      <c r="IHK30" s="0"/>
      <c r="IHL30" s="0"/>
      <c r="IHM30" s="0"/>
      <c r="IHN30" s="0"/>
      <c r="IHO30" s="0"/>
      <c r="IHP30" s="0"/>
      <c r="IHQ30" s="0"/>
      <c r="IHR30" s="0"/>
      <c r="IHS30" s="0"/>
      <c r="IHT30" s="0"/>
      <c r="IHU30" s="0"/>
      <c r="IHV30" s="0"/>
      <c r="IHW30" s="0"/>
      <c r="IHX30" s="0"/>
      <c r="IHY30" s="0"/>
      <c r="IHZ30" s="0"/>
      <c r="IIA30" s="0"/>
      <c r="IIB30" s="0"/>
      <c r="IIC30" s="0"/>
      <c r="IID30" s="0"/>
      <c r="IIE30" s="0"/>
      <c r="IIF30" s="0"/>
      <c r="IIG30" s="0"/>
      <c r="IIH30" s="0"/>
      <c r="III30" s="0"/>
      <c r="IIJ30" s="0"/>
      <c r="IIK30" s="0"/>
      <c r="IIL30" s="0"/>
      <c r="IIM30" s="0"/>
      <c r="IIN30" s="0"/>
      <c r="IIO30" s="0"/>
      <c r="IIP30" s="0"/>
      <c r="IIQ30" s="0"/>
      <c r="IIR30" s="0"/>
      <c r="IIS30" s="0"/>
      <c r="IIT30" s="0"/>
      <c r="IIU30" s="0"/>
      <c r="IIV30" s="0"/>
      <c r="IIW30" s="0"/>
      <c r="IIX30" s="0"/>
      <c r="IIY30" s="0"/>
      <c r="IIZ30" s="0"/>
      <c r="IJA30" s="0"/>
      <c r="IJB30" s="0"/>
      <c r="IJC30" s="0"/>
      <c r="IJD30" s="0"/>
      <c r="IJE30" s="0"/>
      <c r="IJF30" s="0"/>
      <c r="IJG30" s="0"/>
      <c r="IJH30" s="0"/>
      <c r="IJI30" s="0"/>
      <c r="IJJ30" s="0"/>
      <c r="IJK30" s="0"/>
      <c r="IJL30" s="0"/>
      <c r="IJM30" s="0"/>
      <c r="IJN30" s="0"/>
      <c r="IJO30" s="0"/>
      <c r="IJP30" s="0"/>
      <c r="IJQ30" s="0"/>
      <c r="IJR30" s="0"/>
      <c r="IJS30" s="0"/>
      <c r="IJT30" s="0"/>
      <c r="IJU30" s="0"/>
      <c r="IJV30" s="0"/>
      <c r="IJW30" s="0"/>
      <c r="IJX30" s="0"/>
      <c r="IJY30" s="0"/>
      <c r="IJZ30" s="0"/>
      <c r="IKA30" s="0"/>
      <c r="IKB30" s="0"/>
      <c r="IKC30" s="0"/>
      <c r="IKD30" s="0"/>
      <c r="IKE30" s="0"/>
      <c r="IKF30" s="0"/>
      <c r="IKG30" s="0"/>
      <c r="IKH30" s="0"/>
      <c r="IKI30" s="0"/>
      <c r="IKJ30" s="0"/>
      <c r="IKK30" s="0"/>
      <c r="IKL30" s="0"/>
      <c r="IKM30" s="0"/>
      <c r="IKN30" s="0"/>
      <c r="IKO30" s="0"/>
      <c r="IKP30" s="0"/>
      <c r="IKQ30" s="0"/>
      <c r="IKR30" s="0"/>
      <c r="IKS30" s="0"/>
      <c r="IKT30" s="0"/>
      <c r="IKU30" s="0"/>
      <c r="IKV30" s="0"/>
      <c r="IKW30" s="0"/>
      <c r="IKX30" s="0"/>
      <c r="IKY30" s="0"/>
      <c r="IKZ30" s="0"/>
      <c r="ILA30" s="0"/>
      <c r="ILB30" s="0"/>
      <c r="ILC30" s="0"/>
      <c r="ILD30" s="0"/>
      <c r="ILE30" s="0"/>
      <c r="ILF30" s="0"/>
      <c r="ILG30" s="0"/>
      <c r="ILH30" s="0"/>
      <c r="ILI30" s="0"/>
      <c r="ILJ30" s="0"/>
      <c r="ILK30" s="0"/>
      <c r="ILL30" s="0"/>
      <c r="ILM30" s="0"/>
      <c r="ILN30" s="0"/>
      <c r="ILO30" s="0"/>
      <c r="ILP30" s="0"/>
      <c r="ILQ30" s="0"/>
      <c r="ILR30" s="0"/>
      <c r="ILS30" s="0"/>
      <c r="ILT30" s="0"/>
      <c r="ILU30" s="0"/>
      <c r="ILV30" s="0"/>
      <c r="ILW30" s="0"/>
      <c r="ILX30" s="0"/>
      <c r="ILY30" s="0"/>
      <c r="ILZ30" s="0"/>
      <c r="IMA30" s="0"/>
      <c r="IMB30" s="0"/>
      <c r="IMC30" s="0"/>
      <c r="IMD30" s="0"/>
      <c r="IME30" s="0"/>
      <c r="IMF30" s="0"/>
      <c r="IMG30" s="0"/>
      <c r="IMH30" s="0"/>
      <c r="IMI30" s="0"/>
      <c r="IMJ30" s="0"/>
      <c r="IMK30" s="0"/>
      <c r="IML30" s="0"/>
      <c r="IMM30" s="0"/>
      <c r="IMN30" s="0"/>
      <c r="IMO30" s="0"/>
      <c r="IMP30" s="0"/>
      <c r="IMQ30" s="0"/>
      <c r="IMR30" s="0"/>
      <c r="IMS30" s="0"/>
      <c r="IMT30" s="0"/>
      <c r="IMU30" s="0"/>
      <c r="IMV30" s="0"/>
      <c r="IMW30" s="0"/>
      <c r="IMX30" s="0"/>
      <c r="IMY30" s="0"/>
      <c r="IMZ30" s="0"/>
      <c r="INA30" s="0"/>
      <c r="INB30" s="0"/>
      <c r="INC30" s="0"/>
      <c r="IND30" s="0"/>
      <c r="INE30" s="0"/>
      <c r="INF30" s="0"/>
      <c r="ING30" s="0"/>
      <c r="INH30" s="0"/>
      <c r="INI30" s="0"/>
      <c r="INJ30" s="0"/>
      <c r="INK30" s="0"/>
      <c r="INL30" s="0"/>
      <c r="INM30" s="0"/>
      <c r="INN30" s="0"/>
      <c r="INO30" s="0"/>
      <c r="INP30" s="0"/>
      <c r="INQ30" s="0"/>
      <c r="INR30" s="0"/>
      <c r="INS30" s="0"/>
      <c r="INT30" s="0"/>
      <c r="INU30" s="0"/>
      <c r="INV30" s="0"/>
      <c r="INW30" s="0"/>
      <c r="INX30" s="0"/>
      <c r="INY30" s="0"/>
      <c r="INZ30" s="0"/>
      <c r="IOA30" s="0"/>
      <c r="IOB30" s="0"/>
      <c r="IOC30" s="0"/>
      <c r="IOD30" s="0"/>
      <c r="IOE30" s="0"/>
      <c r="IOF30" s="0"/>
      <c r="IOG30" s="0"/>
      <c r="IOH30" s="0"/>
      <c r="IOI30" s="0"/>
      <c r="IOJ30" s="0"/>
      <c r="IOK30" s="0"/>
      <c r="IOL30" s="0"/>
      <c r="IOM30" s="0"/>
      <c r="ION30" s="0"/>
      <c r="IOO30" s="0"/>
      <c r="IOP30" s="0"/>
      <c r="IOQ30" s="0"/>
      <c r="IOR30" s="0"/>
      <c r="IOS30" s="0"/>
      <c r="IOT30" s="0"/>
      <c r="IOU30" s="0"/>
      <c r="IOV30" s="0"/>
      <c r="IOW30" s="0"/>
      <c r="IOX30" s="0"/>
      <c r="IOY30" s="0"/>
      <c r="IOZ30" s="0"/>
      <c r="IPA30" s="0"/>
      <c r="IPB30" s="0"/>
      <c r="IPC30" s="0"/>
      <c r="IPD30" s="0"/>
      <c r="IPE30" s="0"/>
      <c r="IPF30" s="0"/>
      <c r="IPG30" s="0"/>
      <c r="IPH30" s="0"/>
      <c r="IPI30" s="0"/>
      <c r="IPJ30" s="0"/>
      <c r="IPK30" s="0"/>
      <c r="IPL30" s="0"/>
      <c r="IPM30" s="0"/>
      <c r="IPN30" s="0"/>
      <c r="IPO30" s="0"/>
      <c r="IPP30" s="0"/>
      <c r="IPQ30" s="0"/>
      <c r="IPR30" s="0"/>
      <c r="IPS30" s="0"/>
      <c r="IPT30" s="0"/>
      <c r="IPU30" s="0"/>
      <c r="IPV30" s="0"/>
      <c r="IPW30" s="0"/>
      <c r="IPX30" s="0"/>
      <c r="IPY30" s="0"/>
      <c r="IPZ30" s="0"/>
      <c r="IQA30" s="0"/>
      <c r="IQB30" s="0"/>
      <c r="IQC30" s="0"/>
      <c r="IQD30" s="0"/>
      <c r="IQE30" s="0"/>
      <c r="IQF30" s="0"/>
      <c r="IQG30" s="0"/>
      <c r="IQH30" s="0"/>
      <c r="IQI30" s="0"/>
      <c r="IQJ30" s="0"/>
      <c r="IQK30" s="0"/>
      <c r="IQL30" s="0"/>
      <c r="IQM30" s="0"/>
      <c r="IQN30" s="0"/>
      <c r="IQO30" s="0"/>
      <c r="IQP30" s="0"/>
      <c r="IQQ30" s="0"/>
      <c r="IQR30" s="0"/>
      <c r="IQS30" s="0"/>
      <c r="IQT30" s="0"/>
      <c r="IQU30" s="0"/>
      <c r="IQV30" s="0"/>
      <c r="IQW30" s="0"/>
      <c r="IQX30" s="0"/>
      <c r="IQY30" s="0"/>
      <c r="IQZ30" s="0"/>
      <c r="IRA30" s="0"/>
      <c r="IRB30" s="0"/>
      <c r="IRC30" s="0"/>
      <c r="IRD30" s="0"/>
      <c r="IRE30" s="0"/>
      <c r="IRF30" s="0"/>
      <c r="IRG30" s="0"/>
      <c r="IRH30" s="0"/>
      <c r="IRI30" s="0"/>
      <c r="IRJ30" s="0"/>
      <c r="IRK30" s="0"/>
      <c r="IRL30" s="0"/>
      <c r="IRM30" s="0"/>
      <c r="IRN30" s="0"/>
      <c r="IRO30" s="0"/>
      <c r="IRP30" s="0"/>
      <c r="IRQ30" s="0"/>
      <c r="IRR30" s="0"/>
      <c r="IRS30" s="0"/>
      <c r="IRT30" s="0"/>
      <c r="IRU30" s="0"/>
      <c r="IRV30" s="0"/>
      <c r="IRW30" s="0"/>
      <c r="IRX30" s="0"/>
      <c r="IRY30" s="0"/>
      <c r="IRZ30" s="0"/>
      <c r="ISA30" s="0"/>
      <c r="ISB30" s="0"/>
      <c r="ISC30" s="0"/>
      <c r="ISD30" s="0"/>
      <c r="ISE30" s="0"/>
      <c r="ISF30" s="0"/>
      <c r="ISG30" s="0"/>
      <c r="ISH30" s="0"/>
      <c r="ISI30" s="0"/>
      <c r="ISJ30" s="0"/>
      <c r="ISK30" s="0"/>
      <c r="ISL30" s="0"/>
      <c r="ISM30" s="0"/>
      <c r="ISN30" s="0"/>
      <c r="ISO30" s="0"/>
      <c r="ISP30" s="0"/>
      <c r="ISQ30" s="0"/>
      <c r="ISR30" s="0"/>
      <c r="ISS30" s="0"/>
      <c r="IST30" s="0"/>
      <c r="ISU30" s="0"/>
      <c r="ISV30" s="0"/>
      <c r="ISW30" s="0"/>
      <c r="ISX30" s="0"/>
      <c r="ISY30" s="0"/>
      <c r="ISZ30" s="0"/>
      <c r="ITA30" s="0"/>
      <c r="ITB30" s="0"/>
      <c r="ITC30" s="0"/>
      <c r="ITD30" s="0"/>
      <c r="ITE30" s="0"/>
      <c r="ITF30" s="0"/>
      <c r="ITG30" s="0"/>
      <c r="ITH30" s="0"/>
      <c r="ITI30" s="0"/>
      <c r="ITJ30" s="0"/>
      <c r="ITK30" s="0"/>
      <c r="ITL30" s="0"/>
      <c r="ITM30" s="0"/>
      <c r="ITN30" s="0"/>
      <c r="ITO30" s="0"/>
      <c r="ITP30" s="0"/>
      <c r="ITQ30" s="0"/>
      <c r="ITR30" s="0"/>
      <c r="ITS30" s="0"/>
      <c r="ITT30" s="0"/>
      <c r="ITU30" s="0"/>
      <c r="ITV30" s="0"/>
      <c r="ITW30" s="0"/>
      <c r="ITX30" s="0"/>
      <c r="ITY30" s="0"/>
      <c r="ITZ30" s="0"/>
      <c r="IUA30" s="0"/>
      <c r="IUB30" s="0"/>
      <c r="IUC30" s="0"/>
      <c r="IUD30" s="0"/>
      <c r="IUE30" s="0"/>
      <c r="IUF30" s="0"/>
      <c r="IUG30" s="0"/>
      <c r="IUH30" s="0"/>
      <c r="IUI30" s="0"/>
      <c r="IUJ30" s="0"/>
      <c r="IUK30" s="0"/>
      <c r="IUL30" s="0"/>
      <c r="IUM30" s="0"/>
      <c r="IUN30" s="0"/>
      <c r="IUO30" s="0"/>
      <c r="IUP30" s="0"/>
      <c r="IUQ30" s="0"/>
      <c r="IUR30" s="0"/>
      <c r="IUS30" s="0"/>
      <c r="IUT30" s="0"/>
      <c r="IUU30" s="0"/>
      <c r="IUV30" s="0"/>
      <c r="IUW30" s="0"/>
      <c r="IUX30" s="0"/>
      <c r="IUY30" s="0"/>
      <c r="IUZ30" s="0"/>
      <c r="IVA30" s="0"/>
      <c r="IVB30" s="0"/>
      <c r="IVC30" s="0"/>
      <c r="IVD30" s="0"/>
      <c r="IVE30" s="0"/>
      <c r="IVF30" s="0"/>
      <c r="IVG30" s="0"/>
      <c r="IVH30" s="0"/>
      <c r="IVI30" s="0"/>
      <c r="IVJ30" s="0"/>
      <c r="IVK30" s="0"/>
      <c r="IVL30" s="0"/>
      <c r="IVM30" s="0"/>
      <c r="IVN30" s="0"/>
      <c r="IVO30" s="0"/>
      <c r="IVP30" s="0"/>
      <c r="IVQ30" s="0"/>
      <c r="IVR30" s="0"/>
      <c r="IVS30" s="0"/>
      <c r="IVT30" s="0"/>
      <c r="IVU30" s="0"/>
      <c r="IVV30" s="0"/>
      <c r="IVW30" s="0"/>
      <c r="IVX30" s="0"/>
      <c r="IVY30" s="0"/>
      <c r="IVZ30" s="0"/>
      <c r="IWA30" s="0"/>
      <c r="IWB30" s="0"/>
      <c r="IWC30" s="0"/>
      <c r="IWD30" s="0"/>
      <c r="IWE30" s="0"/>
      <c r="IWF30" s="0"/>
      <c r="IWG30" s="0"/>
      <c r="IWH30" s="0"/>
      <c r="IWI30" s="0"/>
      <c r="IWJ30" s="0"/>
      <c r="IWK30" s="0"/>
      <c r="IWL30" s="0"/>
      <c r="IWM30" s="0"/>
      <c r="IWN30" s="0"/>
      <c r="IWO30" s="0"/>
      <c r="IWP30" s="0"/>
      <c r="IWQ30" s="0"/>
      <c r="IWR30" s="0"/>
      <c r="IWS30" s="0"/>
      <c r="IWT30" s="0"/>
      <c r="IWU30" s="0"/>
      <c r="IWV30" s="0"/>
      <c r="IWW30" s="0"/>
      <c r="IWX30" s="0"/>
      <c r="IWY30" s="0"/>
      <c r="IWZ30" s="0"/>
      <c r="IXA30" s="0"/>
      <c r="IXB30" s="0"/>
      <c r="IXC30" s="0"/>
      <c r="IXD30" s="0"/>
      <c r="IXE30" s="0"/>
      <c r="IXF30" s="0"/>
      <c r="IXG30" s="0"/>
      <c r="IXH30" s="0"/>
      <c r="IXI30" s="0"/>
      <c r="IXJ30" s="0"/>
      <c r="IXK30" s="0"/>
      <c r="IXL30" s="0"/>
      <c r="IXM30" s="0"/>
      <c r="IXN30" s="0"/>
      <c r="IXO30" s="0"/>
      <c r="IXP30" s="0"/>
      <c r="IXQ30" s="0"/>
      <c r="IXR30" s="0"/>
      <c r="IXS30" s="0"/>
      <c r="IXT30" s="0"/>
      <c r="IXU30" s="0"/>
      <c r="IXV30" s="0"/>
      <c r="IXW30" s="0"/>
      <c r="IXX30" s="0"/>
      <c r="IXY30" s="0"/>
      <c r="IXZ30" s="0"/>
      <c r="IYA30" s="0"/>
      <c r="IYB30" s="0"/>
      <c r="IYC30" s="0"/>
      <c r="IYD30" s="0"/>
      <c r="IYE30" s="0"/>
      <c r="IYF30" s="0"/>
      <c r="IYG30" s="0"/>
      <c r="IYH30" s="0"/>
      <c r="IYI30" s="0"/>
      <c r="IYJ30" s="0"/>
      <c r="IYK30" s="0"/>
      <c r="IYL30" s="0"/>
      <c r="IYM30" s="0"/>
      <c r="IYN30" s="0"/>
      <c r="IYO30" s="0"/>
      <c r="IYP30" s="0"/>
      <c r="IYQ30" s="0"/>
      <c r="IYR30" s="0"/>
      <c r="IYS30" s="0"/>
      <c r="IYT30" s="0"/>
      <c r="IYU30" s="0"/>
      <c r="IYV30" s="0"/>
      <c r="IYW30" s="0"/>
      <c r="IYX30" s="0"/>
      <c r="IYY30" s="0"/>
      <c r="IYZ30" s="0"/>
      <c r="IZA30" s="0"/>
      <c r="IZB30" s="0"/>
      <c r="IZC30" s="0"/>
      <c r="IZD30" s="0"/>
      <c r="IZE30" s="0"/>
      <c r="IZF30" s="0"/>
      <c r="IZG30" s="0"/>
      <c r="IZH30" s="0"/>
      <c r="IZI30" s="0"/>
      <c r="IZJ30" s="0"/>
      <c r="IZK30" s="0"/>
      <c r="IZL30" s="0"/>
      <c r="IZM30" s="0"/>
      <c r="IZN30" s="0"/>
      <c r="IZO30" s="0"/>
      <c r="IZP30" s="0"/>
      <c r="IZQ30" s="0"/>
      <c r="IZR30" s="0"/>
      <c r="IZS30" s="0"/>
      <c r="IZT30" s="0"/>
      <c r="IZU30" s="0"/>
      <c r="IZV30" s="0"/>
      <c r="IZW30" s="0"/>
      <c r="IZX30" s="0"/>
      <c r="IZY30" s="0"/>
      <c r="IZZ30" s="0"/>
      <c r="JAA30" s="0"/>
      <c r="JAB30" s="0"/>
      <c r="JAC30" s="0"/>
      <c r="JAD30" s="0"/>
      <c r="JAE30" s="0"/>
      <c r="JAF30" s="0"/>
      <c r="JAG30" s="0"/>
      <c r="JAH30" s="0"/>
      <c r="JAI30" s="0"/>
      <c r="JAJ30" s="0"/>
      <c r="JAK30" s="0"/>
      <c r="JAL30" s="0"/>
      <c r="JAM30" s="0"/>
      <c r="JAN30" s="0"/>
      <c r="JAO30" s="0"/>
      <c r="JAP30" s="0"/>
      <c r="JAQ30" s="0"/>
      <c r="JAR30" s="0"/>
      <c r="JAS30" s="0"/>
      <c r="JAT30" s="0"/>
      <c r="JAU30" s="0"/>
      <c r="JAV30" s="0"/>
      <c r="JAW30" s="0"/>
      <c r="JAX30" s="0"/>
      <c r="JAY30" s="0"/>
      <c r="JAZ30" s="0"/>
      <c r="JBA30" s="0"/>
      <c r="JBB30" s="0"/>
      <c r="JBC30" s="0"/>
      <c r="JBD30" s="0"/>
      <c r="JBE30" s="0"/>
      <c r="JBF30" s="0"/>
      <c r="JBG30" s="0"/>
      <c r="JBH30" s="0"/>
      <c r="JBI30" s="0"/>
      <c r="JBJ30" s="0"/>
      <c r="JBK30" s="0"/>
      <c r="JBL30" s="0"/>
      <c r="JBM30" s="0"/>
      <c r="JBN30" s="0"/>
      <c r="JBO30" s="0"/>
      <c r="JBP30" s="0"/>
      <c r="JBQ30" s="0"/>
      <c r="JBR30" s="0"/>
      <c r="JBS30" s="0"/>
      <c r="JBT30" s="0"/>
      <c r="JBU30" s="0"/>
      <c r="JBV30" s="0"/>
      <c r="JBW30" s="0"/>
      <c r="JBX30" s="0"/>
      <c r="JBY30" s="0"/>
      <c r="JBZ30" s="0"/>
      <c r="JCA30" s="0"/>
      <c r="JCB30" s="0"/>
      <c r="JCC30" s="0"/>
      <c r="JCD30" s="0"/>
      <c r="JCE30" s="0"/>
      <c r="JCF30" s="0"/>
      <c r="JCG30" s="0"/>
      <c r="JCH30" s="0"/>
      <c r="JCI30" s="0"/>
      <c r="JCJ30" s="0"/>
      <c r="JCK30" s="0"/>
      <c r="JCL30" s="0"/>
      <c r="JCM30" s="0"/>
      <c r="JCN30" s="0"/>
      <c r="JCO30" s="0"/>
      <c r="JCP30" s="0"/>
      <c r="JCQ30" s="0"/>
      <c r="JCR30" s="0"/>
      <c r="JCS30" s="0"/>
      <c r="JCT30" s="0"/>
      <c r="JCU30" s="0"/>
      <c r="JCV30" s="0"/>
      <c r="JCW30" s="0"/>
      <c r="JCX30" s="0"/>
      <c r="JCY30" s="0"/>
      <c r="JCZ30" s="0"/>
      <c r="JDA30" s="0"/>
      <c r="JDB30" s="0"/>
      <c r="JDC30" s="0"/>
      <c r="JDD30" s="0"/>
      <c r="JDE30" s="0"/>
      <c r="JDF30" s="0"/>
      <c r="JDG30" s="0"/>
      <c r="JDH30" s="0"/>
      <c r="JDI30" s="0"/>
      <c r="JDJ30" s="0"/>
      <c r="JDK30" s="0"/>
      <c r="JDL30" s="0"/>
      <c r="JDM30" s="0"/>
      <c r="JDN30" s="0"/>
      <c r="JDO30" s="0"/>
      <c r="JDP30" s="0"/>
      <c r="JDQ30" s="0"/>
      <c r="JDR30" s="0"/>
      <c r="JDS30" s="0"/>
      <c r="JDT30" s="0"/>
      <c r="JDU30" s="0"/>
      <c r="JDV30" s="0"/>
      <c r="JDW30" s="0"/>
      <c r="JDX30" s="0"/>
      <c r="JDY30" s="0"/>
      <c r="JDZ30" s="0"/>
      <c r="JEA30" s="0"/>
      <c r="JEB30" s="0"/>
      <c r="JEC30" s="0"/>
      <c r="JED30" s="0"/>
      <c r="JEE30" s="0"/>
      <c r="JEF30" s="0"/>
      <c r="JEG30" s="0"/>
      <c r="JEH30" s="0"/>
      <c r="JEI30" s="0"/>
      <c r="JEJ30" s="0"/>
      <c r="JEK30" s="0"/>
      <c r="JEL30" s="0"/>
      <c r="JEM30" s="0"/>
      <c r="JEN30" s="0"/>
      <c r="JEO30" s="0"/>
      <c r="JEP30" s="0"/>
      <c r="JEQ30" s="0"/>
      <c r="JER30" s="0"/>
      <c r="JES30" s="0"/>
      <c r="JET30" s="0"/>
      <c r="JEU30" s="0"/>
      <c r="JEV30" s="0"/>
      <c r="JEW30" s="0"/>
      <c r="JEX30" s="0"/>
      <c r="JEY30" s="0"/>
      <c r="JEZ30" s="0"/>
      <c r="JFA30" s="0"/>
      <c r="JFB30" s="0"/>
      <c r="JFC30" s="0"/>
      <c r="JFD30" s="0"/>
      <c r="JFE30" s="0"/>
      <c r="JFF30" s="0"/>
      <c r="JFG30" s="0"/>
      <c r="JFH30" s="0"/>
      <c r="JFI30" s="0"/>
      <c r="JFJ30" s="0"/>
      <c r="JFK30" s="0"/>
      <c r="JFL30" s="0"/>
      <c r="JFM30" s="0"/>
      <c r="JFN30" s="0"/>
      <c r="JFO30" s="0"/>
      <c r="JFP30" s="0"/>
      <c r="JFQ30" s="0"/>
      <c r="JFR30" s="0"/>
      <c r="JFS30" s="0"/>
      <c r="JFT30" s="0"/>
      <c r="JFU30" s="0"/>
      <c r="JFV30" s="0"/>
      <c r="JFW30" s="0"/>
      <c r="JFX30" s="0"/>
      <c r="JFY30" s="0"/>
      <c r="JFZ30" s="0"/>
      <c r="JGA30" s="0"/>
      <c r="JGB30" s="0"/>
      <c r="JGC30" s="0"/>
      <c r="JGD30" s="0"/>
      <c r="JGE30" s="0"/>
      <c r="JGF30" s="0"/>
      <c r="JGG30" s="0"/>
      <c r="JGH30" s="0"/>
      <c r="JGI30" s="0"/>
      <c r="JGJ30" s="0"/>
      <c r="JGK30" s="0"/>
      <c r="JGL30" s="0"/>
      <c r="JGM30" s="0"/>
      <c r="JGN30" s="0"/>
      <c r="JGO30" s="0"/>
      <c r="JGP30" s="0"/>
      <c r="JGQ30" s="0"/>
      <c r="JGR30" s="0"/>
      <c r="JGS30" s="0"/>
      <c r="JGT30" s="0"/>
      <c r="JGU30" s="0"/>
      <c r="JGV30" s="0"/>
      <c r="JGW30" s="0"/>
      <c r="JGX30" s="0"/>
      <c r="JGY30" s="0"/>
      <c r="JGZ30" s="0"/>
      <c r="JHA30" s="0"/>
      <c r="JHB30" s="0"/>
      <c r="JHC30" s="0"/>
      <c r="JHD30" s="0"/>
      <c r="JHE30" s="0"/>
      <c r="JHF30" s="0"/>
      <c r="JHG30" s="0"/>
      <c r="JHH30" s="0"/>
      <c r="JHI30" s="0"/>
      <c r="JHJ30" s="0"/>
      <c r="JHK30" s="0"/>
      <c r="JHL30" s="0"/>
      <c r="JHM30" s="0"/>
      <c r="JHN30" s="0"/>
      <c r="JHO30" s="0"/>
      <c r="JHP30" s="0"/>
      <c r="JHQ30" s="0"/>
      <c r="JHR30" s="0"/>
      <c r="JHS30" s="0"/>
      <c r="JHT30" s="0"/>
      <c r="JHU30" s="0"/>
      <c r="JHV30" s="0"/>
      <c r="JHW30" s="0"/>
      <c r="JHX30" s="0"/>
      <c r="JHY30" s="0"/>
      <c r="JHZ30" s="0"/>
      <c r="JIA30" s="0"/>
      <c r="JIB30" s="0"/>
      <c r="JIC30" s="0"/>
      <c r="JID30" s="0"/>
      <c r="JIE30" s="0"/>
      <c r="JIF30" s="0"/>
      <c r="JIG30" s="0"/>
      <c r="JIH30" s="0"/>
      <c r="JII30" s="0"/>
      <c r="JIJ30" s="0"/>
      <c r="JIK30" s="0"/>
      <c r="JIL30" s="0"/>
      <c r="JIM30" s="0"/>
      <c r="JIN30" s="0"/>
      <c r="JIO30" s="0"/>
      <c r="JIP30" s="0"/>
      <c r="JIQ30" s="0"/>
      <c r="JIR30" s="0"/>
      <c r="JIS30" s="0"/>
      <c r="JIT30" s="0"/>
      <c r="JIU30" s="0"/>
      <c r="JIV30" s="0"/>
      <c r="JIW30" s="0"/>
      <c r="JIX30" s="0"/>
      <c r="JIY30" s="0"/>
      <c r="JIZ30" s="0"/>
      <c r="JJA30" s="0"/>
      <c r="JJB30" s="0"/>
      <c r="JJC30" s="0"/>
      <c r="JJD30" s="0"/>
      <c r="JJE30" s="0"/>
      <c r="JJF30" s="0"/>
      <c r="JJG30" s="0"/>
      <c r="JJH30" s="0"/>
      <c r="JJI30" s="0"/>
      <c r="JJJ30" s="0"/>
      <c r="JJK30" s="0"/>
      <c r="JJL30" s="0"/>
      <c r="JJM30" s="0"/>
      <c r="JJN30" s="0"/>
      <c r="JJO30" s="0"/>
      <c r="JJP30" s="0"/>
      <c r="JJQ30" s="0"/>
      <c r="JJR30" s="0"/>
      <c r="JJS30" s="0"/>
      <c r="JJT30" s="0"/>
      <c r="JJU30" s="0"/>
      <c r="JJV30" s="0"/>
      <c r="JJW30" s="0"/>
      <c r="JJX30" s="0"/>
      <c r="JJY30" s="0"/>
      <c r="JJZ30" s="0"/>
      <c r="JKA30" s="0"/>
      <c r="JKB30" s="0"/>
      <c r="JKC30" s="0"/>
      <c r="JKD30" s="0"/>
      <c r="JKE30" s="0"/>
      <c r="JKF30" s="0"/>
      <c r="JKG30" s="0"/>
      <c r="JKH30" s="0"/>
      <c r="JKI30" s="0"/>
      <c r="JKJ30" s="0"/>
      <c r="JKK30" s="0"/>
      <c r="JKL30" s="0"/>
      <c r="JKM30" s="0"/>
      <c r="JKN30" s="0"/>
      <c r="JKO30" s="0"/>
      <c r="JKP30" s="0"/>
      <c r="JKQ30" s="0"/>
      <c r="JKR30" s="0"/>
      <c r="JKS30" s="0"/>
      <c r="JKT30" s="0"/>
      <c r="JKU30" s="0"/>
      <c r="JKV30" s="0"/>
      <c r="JKW30" s="0"/>
      <c r="JKX30" s="0"/>
      <c r="JKY30" s="0"/>
      <c r="JKZ30" s="0"/>
      <c r="JLA30" s="0"/>
      <c r="JLB30" s="0"/>
      <c r="JLC30" s="0"/>
      <c r="JLD30" s="0"/>
      <c r="JLE30" s="0"/>
      <c r="JLF30" s="0"/>
      <c r="JLG30" s="0"/>
      <c r="JLH30" s="0"/>
      <c r="JLI30" s="0"/>
      <c r="JLJ30" s="0"/>
      <c r="JLK30" s="0"/>
      <c r="JLL30" s="0"/>
      <c r="JLM30" s="0"/>
      <c r="JLN30" s="0"/>
      <c r="JLO30" s="0"/>
      <c r="JLP30" s="0"/>
      <c r="JLQ30" s="0"/>
      <c r="JLR30" s="0"/>
      <c r="JLS30" s="0"/>
      <c r="JLT30" s="0"/>
      <c r="JLU30" s="0"/>
      <c r="JLV30" s="0"/>
      <c r="JLW30" s="0"/>
      <c r="JLX30" s="0"/>
      <c r="JLY30" s="0"/>
      <c r="JLZ30" s="0"/>
      <c r="JMA30" s="0"/>
      <c r="JMB30" s="0"/>
      <c r="JMC30" s="0"/>
      <c r="JMD30" s="0"/>
      <c r="JME30" s="0"/>
      <c r="JMF30" s="0"/>
      <c r="JMG30" s="0"/>
      <c r="JMH30" s="0"/>
      <c r="JMI30" s="0"/>
      <c r="JMJ30" s="0"/>
      <c r="JMK30" s="0"/>
      <c r="JML30" s="0"/>
      <c r="JMM30" s="0"/>
      <c r="JMN30" s="0"/>
      <c r="JMO30" s="0"/>
      <c r="JMP30" s="0"/>
      <c r="JMQ30" s="0"/>
      <c r="JMR30" s="0"/>
      <c r="JMS30" s="0"/>
      <c r="JMT30" s="0"/>
      <c r="JMU30" s="0"/>
      <c r="JMV30" s="0"/>
      <c r="JMW30" s="0"/>
      <c r="JMX30" s="0"/>
      <c r="JMY30" s="0"/>
      <c r="JMZ30" s="0"/>
      <c r="JNA30" s="0"/>
      <c r="JNB30" s="0"/>
      <c r="JNC30" s="0"/>
      <c r="JND30" s="0"/>
      <c r="JNE30" s="0"/>
      <c r="JNF30" s="0"/>
      <c r="JNG30" s="0"/>
      <c r="JNH30" s="0"/>
      <c r="JNI30" s="0"/>
      <c r="JNJ30" s="0"/>
      <c r="JNK30" s="0"/>
      <c r="JNL30" s="0"/>
      <c r="JNM30" s="0"/>
      <c r="JNN30" s="0"/>
      <c r="JNO30" s="0"/>
      <c r="JNP30" s="0"/>
      <c r="JNQ30" s="0"/>
      <c r="JNR30" s="0"/>
      <c r="JNS30" s="0"/>
      <c r="JNT30" s="0"/>
      <c r="JNU30" s="0"/>
      <c r="JNV30" s="0"/>
      <c r="JNW30" s="0"/>
      <c r="JNX30" s="0"/>
      <c r="JNY30" s="0"/>
      <c r="JNZ30" s="0"/>
      <c r="JOA30" s="0"/>
      <c r="JOB30" s="0"/>
      <c r="JOC30" s="0"/>
      <c r="JOD30" s="0"/>
      <c r="JOE30" s="0"/>
      <c r="JOF30" s="0"/>
      <c r="JOG30" s="0"/>
      <c r="JOH30" s="0"/>
      <c r="JOI30" s="0"/>
      <c r="JOJ30" s="0"/>
      <c r="JOK30" s="0"/>
      <c r="JOL30" s="0"/>
      <c r="JOM30" s="0"/>
      <c r="JON30" s="0"/>
      <c r="JOO30" s="0"/>
      <c r="JOP30" s="0"/>
      <c r="JOQ30" s="0"/>
      <c r="JOR30" s="0"/>
      <c r="JOS30" s="0"/>
      <c r="JOT30" s="0"/>
      <c r="JOU30" s="0"/>
      <c r="JOV30" s="0"/>
      <c r="JOW30" s="0"/>
      <c r="JOX30" s="0"/>
      <c r="JOY30" s="0"/>
      <c r="JOZ30" s="0"/>
      <c r="JPA30" s="0"/>
      <c r="JPB30" s="0"/>
      <c r="JPC30" s="0"/>
      <c r="JPD30" s="0"/>
      <c r="JPE30" s="0"/>
      <c r="JPF30" s="0"/>
      <c r="JPG30" s="0"/>
      <c r="JPH30" s="0"/>
      <c r="JPI30" s="0"/>
      <c r="JPJ30" s="0"/>
      <c r="JPK30" s="0"/>
      <c r="JPL30" s="0"/>
      <c r="JPM30" s="0"/>
      <c r="JPN30" s="0"/>
      <c r="JPO30" s="0"/>
      <c r="JPP30" s="0"/>
      <c r="JPQ30" s="0"/>
      <c r="JPR30" s="0"/>
      <c r="JPS30" s="0"/>
      <c r="JPT30" s="0"/>
      <c r="JPU30" s="0"/>
      <c r="JPV30" s="0"/>
      <c r="JPW30" s="0"/>
      <c r="JPX30" s="0"/>
      <c r="JPY30" s="0"/>
      <c r="JPZ30" s="0"/>
      <c r="JQA30" s="0"/>
      <c r="JQB30" s="0"/>
      <c r="JQC30" s="0"/>
      <c r="JQD30" s="0"/>
      <c r="JQE30" s="0"/>
      <c r="JQF30" s="0"/>
      <c r="JQG30" s="0"/>
      <c r="JQH30" s="0"/>
      <c r="JQI30" s="0"/>
      <c r="JQJ30" s="0"/>
      <c r="JQK30" s="0"/>
      <c r="JQL30" s="0"/>
      <c r="JQM30" s="0"/>
      <c r="JQN30" s="0"/>
      <c r="JQO30" s="0"/>
      <c r="JQP30" s="0"/>
      <c r="JQQ30" s="0"/>
      <c r="JQR30" s="0"/>
      <c r="JQS30" s="0"/>
      <c r="JQT30" s="0"/>
      <c r="JQU30" s="0"/>
      <c r="JQV30" s="0"/>
      <c r="JQW30" s="0"/>
      <c r="JQX30" s="0"/>
      <c r="JQY30" s="0"/>
      <c r="JQZ30" s="0"/>
      <c r="JRA30" s="0"/>
      <c r="JRB30" s="0"/>
      <c r="JRC30" s="0"/>
      <c r="JRD30" s="0"/>
      <c r="JRE30" s="0"/>
      <c r="JRF30" s="0"/>
      <c r="JRG30" s="0"/>
      <c r="JRH30" s="0"/>
      <c r="JRI30" s="0"/>
      <c r="JRJ30" s="0"/>
      <c r="JRK30" s="0"/>
      <c r="JRL30" s="0"/>
      <c r="JRM30" s="0"/>
      <c r="JRN30" s="0"/>
      <c r="JRO30" s="0"/>
      <c r="JRP30" s="0"/>
      <c r="JRQ30" s="0"/>
      <c r="JRR30" s="0"/>
      <c r="JRS30" s="0"/>
      <c r="JRT30" s="0"/>
      <c r="JRU30" s="0"/>
      <c r="JRV30" s="0"/>
      <c r="JRW30" s="0"/>
      <c r="JRX30" s="0"/>
      <c r="JRY30" s="0"/>
      <c r="JRZ30" s="0"/>
      <c r="JSA30" s="0"/>
      <c r="JSB30" s="0"/>
      <c r="JSC30" s="0"/>
      <c r="JSD30" s="0"/>
      <c r="JSE30" s="0"/>
      <c r="JSF30" s="0"/>
      <c r="JSG30" s="0"/>
      <c r="JSH30" s="0"/>
      <c r="JSI30" s="0"/>
      <c r="JSJ30" s="0"/>
      <c r="JSK30" s="0"/>
      <c r="JSL30" s="0"/>
      <c r="JSM30" s="0"/>
      <c r="JSN30" s="0"/>
      <c r="JSO30" s="0"/>
      <c r="JSP30" s="0"/>
      <c r="JSQ30" s="0"/>
      <c r="JSR30" s="0"/>
      <c r="JSS30" s="0"/>
      <c r="JST30" s="0"/>
      <c r="JSU30" s="0"/>
      <c r="JSV30" s="0"/>
      <c r="JSW30" s="0"/>
      <c r="JSX30" s="0"/>
      <c r="JSY30" s="0"/>
      <c r="JSZ30" s="0"/>
      <c r="JTA30" s="0"/>
      <c r="JTB30" s="0"/>
      <c r="JTC30" s="0"/>
      <c r="JTD30" s="0"/>
      <c r="JTE30" s="0"/>
      <c r="JTF30" s="0"/>
      <c r="JTG30" s="0"/>
      <c r="JTH30" s="0"/>
      <c r="JTI30" s="0"/>
      <c r="JTJ30" s="0"/>
      <c r="JTK30" s="0"/>
      <c r="JTL30" s="0"/>
      <c r="JTM30" s="0"/>
      <c r="JTN30" s="0"/>
      <c r="JTO30" s="0"/>
      <c r="JTP30" s="0"/>
      <c r="JTQ30" s="0"/>
      <c r="JTR30" s="0"/>
      <c r="JTS30" s="0"/>
      <c r="JTT30" s="0"/>
      <c r="JTU30" s="0"/>
      <c r="JTV30" s="0"/>
      <c r="JTW30" s="0"/>
      <c r="JTX30" s="0"/>
      <c r="JTY30" s="0"/>
      <c r="JTZ30" s="0"/>
      <c r="JUA30" s="0"/>
      <c r="JUB30" s="0"/>
      <c r="JUC30" s="0"/>
      <c r="JUD30" s="0"/>
      <c r="JUE30" s="0"/>
      <c r="JUF30" s="0"/>
      <c r="JUG30" s="0"/>
      <c r="JUH30" s="0"/>
      <c r="JUI30" s="0"/>
      <c r="JUJ30" s="0"/>
      <c r="JUK30" s="0"/>
      <c r="JUL30" s="0"/>
      <c r="JUM30" s="0"/>
      <c r="JUN30" s="0"/>
      <c r="JUO30" s="0"/>
      <c r="JUP30" s="0"/>
      <c r="JUQ30" s="0"/>
      <c r="JUR30" s="0"/>
      <c r="JUS30" s="0"/>
      <c r="JUT30" s="0"/>
      <c r="JUU30" s="0"/>
      <c r="JUV30" s="0"/>
      <c r="JUW30" s="0"/>
      <c r="JUX30" s="0"/>
      <c r="JUY30" s="0"/>
      <c r="JUZ30" s="0"/>
      <c r="JVA30" s="0"/>
      <c r="JVB30" s="0"/>
      <c r="JVC30" s="0"/>
      <c r="JVD30" s="0"/>
      <c r="JVE30" s="0"/>
      <c r="JVF30" s="0"/>
      <c r="JVG30" s="0"/>
      <c r="JVH30" s="0"/>
      <c r="JVI30" s="0"/>
      <c r="JVJ30" s="0"/>
      <c r="JVK30" s="0"/>
      <c r="JVL30" s="0"/>
      <c r="JVM30" s="0"/>
      <c r="JVN30" s="0"/>
      <c r="JVO30" s="0"/>
      <c r="JVP30" s="0"/>
      <c r="JVQ30" s="0"/>
      <c r="JVR30" s="0"/>
      <c r="JVS30" s="0"/>
      <c r="JVT30" s="0"/>
      <c r="JVU30" s="0"/>
      <c r="JVV30" s="0"/>
      <c r="JVW30" s="0"/>
      <c r="JVX30" s="0"/>
      <c r="JVY30" s="0"/>
      <c r="JVZ30" s="0"/>
      <c r="JWA30" s="0"/>
      <c r="JWB30" s="0"/>
      <c r="JWC30" s="0"/>
      <c r="JWD30" s="0"/>
      <c r="JWE30" s="0"/>
      <c r="JWF30" s="0"/>
      <c r="JWG30" s="0"/>
      <c r="JWH30" s="0"/>
      <c r="JWI30" s="0"/>
      <c r="JWJ30" s="0"/>
      <c r="JWK30" s="0"/>
      <c r="JWL30" s="0"/>
      <c r="JWM30" s="0"/>
      <c r="JWN30" s="0"/>
      <c r="JWO30" s="0"/>
      <c r="JWP30" s="0"/>
      <c r="JWQ30" s="0"/>
      <c r="JWR30" s="0"/>
      <c r="JWS30" s="0"/>
      <c r="JWT30" s="0"/>
      <c r="JWU30" s="0"/>
      <c r="JWV30" s="0"/>
      <c r="JWW30" s="0"/>
      <c r="JWX30" s="0"/>
      <c r="JWY30" s="0"/>
      <c r="JWZ30" s="0"/>
      <c r="JXA30" s="0"/>
      <c r="JXB30" s="0"/>
      <c r="JXC30" s="0"/>
      <c r="JXD30" s="0"/>
      <c r="JXE30" s="0"/>
      <c r="JXF30" s="0"/>
      <c r="JXG30" s="0"/>
      <c r="JXH30" s="0"/>
      <c r="JXI30" s="0"/>
      <c r="JXJ30" s="0"/>
      <c r="JXK30" s="0"/>
      <c r="JXL30" s="0"/>
      <c r="JXM30" s="0"/>
      <c r="JXN30" s="0"/>
      <c r="JXO30" s="0"/>
      <c r="JXP30" s="0"/>
      <c r="JXQ30" s="0"/>
      <c r="JXR30" s="0"/>
      <c r="JXS30" s="0"/>
      <c r="JXT30" s="0"/>
      <c r="JXU30" s="0"/>
      <c r="JXV30" s="0"/>
      <c r="JXW30" s="0"/>
      <c r="JXX30" s="0"/>
      <c r="JXY30" s="0"/>
      <c r="JXZ30" s="0"/>
      <c r="JYA30" s="0"/>
      <c r="JYB30" s="0"/>
      <c r="JYC30" s="0"/>
      <c r="JYD30" s="0"/>
      <c r="JYE30" s="0"/>
      <c r="JYF30" s="0"/>
      <c r="JYG30" s="0"/>
      <c r="JYH30" s="0"/>
      <c r="JYI30" s="0"/>
      <c r="JYJ30" s="0"/>
      <c r="JYK30" s="0"/>
      <c r="JYL30" s="0"/>
      <c r="JYM30" s="0"/>
      <c r="JYN30" s="0"/>
      <c r="JYO30" s="0"/>
      <c r="JYP30" s="0"/>
      <c r="JYQ30" s="0"/>
      <c r="JYR30" s="0"/>
      <c r="JYS30" s="0"/>
      <c r="JYT30" s="0"/>
      <c r="JYU30" s="0"/>
      <c r="JYV30" s="0"/>
      <c r="JYW30" s="0"/>
      <c r="JYX30" s="0"/>
      <c r="JYY30" s="0"/>
      <c r="JYZ30" s="0"/>
      <c r="JZA30" s="0"/>
      <c r="JZB30" s="0"/>
      <c r="JZC30" s="0"/>
      <c r="JZD30" s="0"/>
      <c r="JZE30" s="0"/>
      <c r="JZF30" s="0"/>
      <c r="JZG30" s="0"/>
      <c r="JZH30" s="0"/>
      <c r="JZI30" s="0"/>
      <c r="JZJ30" s="0"/>
      <c r="JZK30" s="0"/>
      <c r="JZL30" s="0"/>
      <c r="JZM30" s="0"/>
      <c r="JZN30" s="0"/>
      <c r="JZO30" s="0"/>
      <c r="JZP30" s="0"/>
      <c r="JZQ30" s="0"/>
      <c r="JZR30" s="0"/>
      <c r="JZS30" s="0"/>
      <c r="JZT30" s="0"/>
      <c r="JZU30" s="0"/>
      <c r="JZV30" s="0"/>
      <c r="JZW30" s="0"/>
      <c r="JZX30" s="0"/>
      <c r="JZY30" s="0"/>
      <c r="JZZ30" s="0"/>
      <c r="KAA30" s="0"/>
      <c r="KAB30" s="0"/>
      <c r="KAC30" s="0"/>
      <c r="KAD30" s="0"/>
      <c r="KAE30" s="0"/>
      <c r="KAF30" s="0"/>
      <c r="KAG30" s="0"/>
      <c r="KAH30" s="0"/>
      <c r="KAI30" s="0"/>
      <c r="KAJ30" s="0"/>
      <c r="KAK30" s="0"/>
      <c r="KAL30" s="0"/>
      <c r="KAM30" s="0"/>
      <c r="KAN30" s="0"/>
      <c r="KAO30" s="0"/>
      <c r="KAP30" s="0"/>
      <c r="KAQ30" s="0"/>
      <c r="KAR30" s="0"/>
      <c r="KAS30" s="0"/>
      <c r="KAT30" s="0"/>
      <c r="KAU30" s="0"/>
      <c r="KAV30" s="0"/>
      <c r="KAW30" s="0"/>
      <c r="KAX30" s="0"/>
      <c r="KAY30" s="0"/>
      <c r="KAZ30" s="0"/>
      <c r="KBA30" s="0"/>
      <c r="KBB30" s="0"/>
      <c r="KBC30" s="0"/>
      <c r="KBD30" s="0"/>
      <c r="KBE30" s="0"/>
      <c r="KBF30" s="0"/>
      <c r="KBG30" s="0"/>
      <c r="KBH30" s="0"/>
      <c r="KBI30" s="0"/>
      <c r="KBJ30" s="0"/>
      <c r="KBK30" s="0"/>
      <c r="KBL30" s="0"/>
      <c r="KBM30" s="0"/>
      <c r="KBN30" s="0"/>
      <c r="KBO30" s="0"/>
      <c r="KBP30" s="0"/>
      <c r="KBQ30" s="0"/>
      <c r="KBR30" s="0"/>
      <c r="KBS30" s="0"/>
      <c r="KBT30" s="0"/>
      <c r="KBU30" s="0"/>
      <c r="KBV30" s="0"/>
      <c r="KBW30" s="0"/>
      <c r="KBX30" s="0"/>
      <c r="KBY30" s="0"/>
      <c r="KBZ30" s="0"/>
      <c r="KCA30" s="0"/>
      <c r="KCB30" s="0"/>
      <c r="KCC30" s="0"/>
      <c r="KCD30" s="0"/>
      <c r="KCE30" s="0"/>
      <c r="KCF30" s="0"/>
      <c r="KCG30" s="0"/>
      <c r="KCH30" s="0"/>
      <c r="KCI30" s="0"/>
      <c r="KCJ30" s="0"/>
      <c r="KCK30" s="0"/>
      <c r="KCL30" s="0"/>
      <c r="KCM30" s="0"/>
      <c r="KCN30" s="0"/>
      <c r="KCO30" s="0"/>
      <c r="KCP30" s="0"/>
      <c r="KCQ30" s="0"/>
      <c r="KCR30" s="0"/>
      <c r="KCS30" s="0"/>
      <c r="KCT30" s="0"/>
      <c r="KCU30" s="0"/>
      <c r="KCV30" s="0"/>
      <c r="KCW30" s="0"/>
      <c r="KCX30" s="0"/>
      <c r="KCY30" s="0"/>
      <c r="KCZ30" s="0"/>
      <c r="KDA30" s="0"/>
      <c r="KDB30" s="0"/>
      <c r="KDC30" s="0"/>
      <c r="KDD30" s="0"/>
      <c r="KDE30" s="0"/>
      <c r="KDF30" s="0"/>
      <c r="KDG30" s="0"/>
      <c r="KDH30" s="0"/>
      <c r="KDI30" s="0"/>
      <c r="KDJ30" s="0"/>
      <c r="KDK30" s="0"/>
      <c r="KDL30" s="0"/>
      <c r="KDM30" s="0"/>
      <c r="KDN30" s="0"/>
      <c r="KDO30" s="0"/>
      <c r="KDP30" s="0"/>
      <c r="KDQ30" s="0"/>
      <c r="KDR30" s="0"/>
      <c r="KDS30" s="0"/>
      <c r="KDT30" s="0"/>
      <c r="KDU30" s="0"/>
      <c r="KDV30" s="0"/>
      <c r="KDW30" s="0"/>
      <c r="KDX30" s="0"/>
      <c r="KDY30" s="0"/>
      <c r="KDZ30" s="0"/>
      <c r="KEA30" s="0"/>
      <c r="KEB30" s="0"/>
      <c r="KEC30" s="0"/>
      <c r="KED30" s="0"/>
      <c r="KEE30" s="0"/>
      <c r="KEF30" s="0"/>
      <c r="KEG30" s="0"/>
      <c r="KEH30" s="0"/>
      <c r="KEI30" s="0"/>
      <c r="KEJ30" s="0"/>
      <c r="KEK30" s="0"/>
      <c r="KEL30" s="0"/>
      <c r="KEM30" s="0"/>
      <c r="KEN30" s="0"/>
      <c r="KEO30" s="0"/>
      <c r="KEP30" s="0"/>
      <c r="KEQ30" s="0"/>
      <c r="KER30" s="0"/>
      <c r="KES30" s="0"/>
      <c r="KET30" s="0"/>
      <c r="KEU30" s="0"/>
      <c r="KEV30" s="0"/>
      <c r="KEW30" s="0"/>
      <c r="KEX30" s="0"/>
      <c r="KEY30" s="0"/>
      <c r="KEZ30" s="0"/>
      <c r="KFA30" s="0"/>
      <c r="KFB30" s="0"/>
      <c r="KFC30" s="0"/>
      <c r="KFD30" s="0"/>
      <c r="KFE30" s="0"/>
      <c r="KFF30" s="0"/>
      <c r="KFG30" s="0"/>
      <c r="KFH30" s="0"/>
      <c r="KFI30" s="0"/>
      <c r="KFJ30" s="0"/>
      <c r="KFK30" s="0"/>
      <c r="KFL30" s="0"/>
      <c r="KFM30" s="0"/>
      <c r="KFN30" s="0"/>
      <c r="KFO30" s="0"/>
      <c r="KFP30" s="0"/>
      <c r="KFQ30" s="0"/>
      <c r="KFR30" s="0"/>
      <c r="KFS30" s="0"/>
      <c r="KFT30" s="0"/>
      <c r="KFU30" s="0"/>
      <c r="KFV30" s="0"/>
      <c r="KFW30" s="0"/>
      <c r="KFX30" s="0"/>
      <c r="KFY30" s="0"/>
      <c r="KFZ30" s="0"/>
      <c r="KGA30" s="0"/>
      <c r="KGB30" s="0"/>
      <c r="KGC30" s="0"/>
      <c r="KGD30" s="0"/>
      <c r="KGE30" s="0"/>
      <c r="KGF30" s="0"/>
      <c r="KGG30" s="0"/>
      <c r="KGH30" s="0"/>
      <c r="KGI30" s="0"/>
      <c r="KGJ30" s="0"/>
      <c r="KGK30" s="0"/>
      <c r="KGL30" s="0"/>
      <c r="KGM30" s="0"/>
      <c r="KGN30" s="0"/>
      <c r="KGO30" s="0"/>
      <c r="KGP30" s="0"/>
      <c r="KGQ30" s="0"/>
      <c r="KGR30" s="0"/>
      <c r="KGS30" s="0"/>
      <c r="KGT30" s="0"/>
      <c r="KGU30" s="0"/>
      <c r="KGV30" s="0"/>
      <c r="KGW30" s="0"/>
      <c r="KGX30" s="0"/>
      <c r="KGY30" s="0"/>
      <c r="KGZ30" s="0"/>
      <c r="KHA30" s="0"/>
      <c r="KHB30" s="0"/>
      <c r="KHC30" s="0"/>
      <c r="KHD30" s="0"/>
      <c r="KHE30" s="0"/>
      <c r="KHF30" s="0"/>
      <c r="KHG30" s="0"/>
      <c r="KHH30" s="0"/>
      <c r="KHI30" s="0"/>
      <c r="KHJ30" s="0"/>
      <c r="KHK30" s="0"/>
      <c r="KHL30" s="0"/>
      <c r="KHM30" s="0"/>
      <c r="KHN30" s="0"/>
      <c r="KHO30" s="0"/>
      <c r="KHP30" s="0"/>
      <c r="KHQ30" s="0"/>
      <c r="KHR30" s="0"/>
      <c r="KHS30" s="0"/>
      <c r="KHT30" s="0"/>
      <c r="KHU30" s="0"/>
      <c r="KHV30" s="0"/>
      <c r="KHW30" s="0"/>
      <c r="KHX30" s="0"/>
      <c r="KHY30" s="0"/>
      <c r="KHZ30" s="0"/>
      <c r="KIA30" s="0"/>
      <c r="KIB30" s="0"/>
      <c r="KIC30" s="0"/>
      <c r="KID30" s="0"/>
      <c r="KIE30" s="0"/>
      <c r="KIF30" s="0"/>
      <c r="KIG30" s="0"/>
      <c r="KIH30" s="0"/>
      <c r="KII30" s="0"/>
      <c r="KIJ30" s="0"/>
      <c r="KIK30" s="0"/>
      <c r="KIL30" s="0"/>
      <c r="KIM30" s="0"/>
      <c r="KIN30" s="0"/>
      <c r="KIO30" s="0"/>
      <c r="KIP30" s="0"/>
      <c r="KIQ30" s="0"/>
      <c r="KIR30" s="0"/>
      <c r="KIS30" s="0"/>
      <c r="KIT30" s="0"/>
      <c r="KIU30" s="0"/>
      <c r="KIV30" s="0"/>
      <c r="KIW30" s="0"/>
      <c r="KIX30" s="0"/>
      <c r="KIY30" s="0"/>
      <c r="KIZ30" s="0"/>
      <c r="KJA30" s="0"/>
      <c r="KJB30" s="0"/>
      <c r="KJC30" s="0"/>
      <c r="KJD30" s="0"/>
      <c r="KJE30" s="0"/>
      <c r="KJF30" s="0"/>
      <c r="KJG30" s="0"/>
      <c r="KJH30" s="0"/>
      <c r="KJI30" s="0"/>
      <c r="KJJ30" s="0"/>
      <c r="KJK30" s="0"/>
      <c r="KJL30" s="0"/>
      <c r="KJM30" s="0"/>
      <c r="KJN30" s="0"/>
      <c r="KJO30" s="0"/>
      <c r="KJP30" s="0"/>
      <c r="KJQ30" s="0"/>
      <c r="KJR30" s="0"/>
      <c r="KJS30" s="0"/>
      <c r="KJT30" s="0"/>
      <c r="KJU30" s="0"/>
      <c r="KJV30" s="0"/>
      <c r="KJW30" s="0"/>
      <c r="KJX30" s="0"/>
      <c r="KJY30" s="0"/>
      <c r="KJZ30" s="0"/>
      <c r="KKA30" s="0"/>
      <c r="KKB30" s="0"/>
      <c r="KKC30" s="0"/>
      <c r="KKD30" s="0"/>
      <c r="KKE30" s="0"/>
      <c r="KKF30" s="0"/>
      <c r="KKG30" s="0"/>
      <c r="KKH30" s="0"/>
      <c r="KKI30" s="0"/>
      <c r="KKJ30" s="0"/>
      <c r="KKK30" s="0"/>
      <c r="KKL30" s="0"/>
      <c r="KKM30" s="0"/>
      <c r="KKN30" s="0"/>
      <c r="KKO30" s="0"/>
      <c r="KKP30" s="0"/>
      <c r="KKQ30" s="0"/>
      <c r="KKR30" s="0"/>
      <c r="KKS30" s="0"/>
      <c r="KKT30" s="0"/>
      <c r="KKU30" s="0"/>
      <c r="KKV30" s="0"/>
      <c r="KKW30" s="0"/>
      <c r="KKX30" s="0"/>
      <c r="KKY30" s="0"/>
      <c r="KKZ30" s="0"/>
      <c r="KLA30" s="0"/>
      <c r="KLB30" s="0"/>
      <c r="KLC30" s="0"/>
      <c r="KLD30" s="0"/>
      <c r="KLE30" s="0"/>
      <c r="KLF30" s="0"/>
      <c r="KLG30" s="0"/>
      <c r="KLH30" s="0"/>
      <c r="KLI30" s="0"/>
      <c r="KLJ30" s="0"/>
      <c r="KLK30" s="0"/>
      <c r="KLL30" s="0"/>
      <c r="KLM30" s="0"/>
      <c r="KLN30" s="0"/>
      <c r="KLO30" s="0"/>
      <c r="KLP30" s="0"/>
      <c r="KLQ30" s="0"/>
      <c r="KLR30" s="0"/>
      <c r="KLS30" s="0"/>
      <c r="KLT30" s="0"/>
      <c r="KLU30" s="0"/>
      <c r="KLV30" s="0"/>
      <c r="KLW30" s="0"/>
      <c r="KLX30" s="0"/>
      <c r="KLY30" s="0"/>
      <c r="KLZ30" s="0"/>
      <c r="KMA30" s="0"/>
      <c r="KMB30" s="0"/>
      <c r="KMC30" s="0"/>
      <c r="KMD30" s="0"/>
      <c r="KME30" s="0"/>
      <c r="KMF30" s="0"/>
      <c r="KMG30" s="0"/>
      <c r="KMH30" s="0"/>
      <c r="KMI30" s="0"/>
      <c r="KMJ30" s="0"/>
      <c r="KMK30" s="0"/>
      <c r="KML30" s="0"/>
      <c r="KMM30" s="0"/>
      <c r="KMN30" s="0"/>
      <c r="KMO30" s="0"/>
      <c r="KMP30" s="0"/>
      <c r="KMQ30" s="0"/>
      <c r="KMR30" s="0"/>
      <c r="KMS30" s="0"/>
      <c r="KMT30" s="0"/>
      <c r="KMU30" s="0"/>
      <c r="KMV30" s="0"/>
      <c r="KMW30" s="0"/>
      <c r="KMX30" s="0"/>
      <c r="KMY30" s="0"/>
      <c r="KMZ30" s="0"/>
      <c r="KNA30" s="0"/>
      <c r="KNB30" s="0"/>
      <c r="KNC30" s="0"/>
      <c r="KND30" s="0"/>
      <c r="KNE30" s="0"/>
      <c r="KNF30" s="0"/>
      <c r="KNG30" s="0"/>
      <c r="KNH30" s="0"/>
      <c r="KNI30" s="0"/>
      <c r="KNJ30" s="0"/>
      <c r="KNK30" s="0"/>
      <c r="KNL30" s="0"/>
      <c r="KNM30" s="0"/>
      <c r="KNN30" s="0"/>
      <c r="KNO30" s="0"/>
      <c r="KNP30" s="0"/>
      <c r="KNQ30" s="0"/>
      <c r="KNR30" s="0"/>
      <c r="KNS30" s="0"/>
      <c r="KNT30" s="0"/>
      <c r="KNU30" s="0"/>
      <c r="KNV30" s="0"/>
      <c r="KNW30" s="0"/>
      <c r="KNX30" s="0"/>
      <c r="KNY30" s="0"/>
      <c r="KNZ30" s="0"/>
      <c r="KOA30" s="0"/>
      <c r="KOB30" s="0"/>
      <c r="KOC30" s="0"/>
      <c r="KOD30" s="0"/>
      <c r="KOE30" s="0"/>
      <c r="KOF30" s="0"/>
      <c r="KOG30" s="0"/>
      <c r="KOH30" s="0"/>
      <c r="KOI30" s="0"/>
      <c r="KOJ30" s="0"/>
      <c r="KOK30" s="0"/>
      <c r="KOL30" s="0"/>
      <c r="KOM30" s="0"/>
      <c r="KON30" s="0"/>
      <c r="KOO30" s="0"/>
      <c r="KOP30" s="0"/>
      <c r="KOQ30" s="0"/>
      <c r="KOR30" s="0"/>
      <c r="KOS30" s="0"/>
      <c r="KOT30" s="0"/>
      <c r="KOU30" s="0"/>
      <c r="KOV30" s="0"/>
      <c r="KOW30" s="0"/>
      <c r="KOX30" s="0"/>
      <c r="KOY30" s="0"/>
      <c r="KOZ30" s="0"/>
      <c r="KPA30" s="0"/>
      <c r="KPB30" s="0"/>
      <c r="KPC30" s="0"/>
      <c r="KPD30" s="0"/>
      <c r="KPE30" s="0"/>
      <c r="KPF30" s="0"/>
      <c r="KPG30" s="0"/>
      <c r="KPH30" s="0"/>
      <c r="KPI30" s="0"/>
      <c r="KPJ30" s="0"/>
      <c r="KPK30" s="0"/>
      <c r="KPL30" s="0"/>
      <c r="KPM30" s="0"/>
      <c r="KPN30" s="0"/>
      <c r="KPO30" s="0"/>
      <c r="KPP30" s="0"/>
      <c r="KPQ30" s="0"/>
      <c r="KPR30" s="0"/>
      <c r="KPS30" s="0"/>
      <c r="KPT30" s="0"/>
      <c r="KPU30" s="0"/>
      <c r="KPV30" s="0"/>
      <c r="KPW30" s="0"/>
      <c r="KPX30" s="0"/>
      <c r="KPY30" s="0"/>
      <c r="KPZ30" s="0"/>
      <c r="KQA30" s="0"/>
      <c r="KQB30" s="0"/>
      <c r="KQC30" s="0"/>
      <c r="KQD30" s="0"/>
      <c r="KQE30" s="0"/>
      <c r="KQF30" s="0"/>
      <c r="KQG30" s="0"/>
      <c r="KQH30" s="0"/>
      <c r="KQI30" s="0"/>
      <c r="KQJ30" s="0"/>
      <c r="KQK30" s="0"/>
      <c r="KQL30" s="0"/>
      <c r="KQM30" s="0"/>
      <c r="KQN30" s="0"/>
      <c r="KQO30" s="0"/>
      <c r="KQP30" s="0"/>
      <c r="KQQ30" s="0"/>
      <c r="KQR30" s="0"/>
      <c r="KQS30" s="0"/>
      <c r="KQT30" s="0"/>
      <c r="KQU30" s="0"/>
      <c r="KQV30" s="0"/>
      <c r="KQW30" s="0"/>
      <c r="KQX30" s="0"/>
      <c r="KQY30" s="0"/>
      <c r="KQZ30" s="0"/>
      <c r="KRA30" s="0"/>
      <c r="KRB30" s="0"/>
      <c r="KRC30" s="0"/>
      <c r="KRD30" s="0"/>
      <c r="KRE30" s="0"/>
      <c r="KRF30" s="0"/>
      <c r="KRG30" s="0"/>
      <c r="KRH30" s="0"/>
      <c r="KRI30" s="0"/>
      <c r="KRJ30" s="0"/>
      <c r="KRK30" s="0"/>
      <c r="KRL30" s="0"/>
      <c r="KRM30" s="0"/>
      <c r="KRN30" s="0"/>
      <c r="KRO30" s="0"/>
      <c r="KRP30" s="0"/>
      <c r="KRQ30" s="0"/>
      <c r="KRR30" s="0"/>
      <c r="KRS30" s="0"/>
      <c r="KRT30" s="0"/>
      <c r="KRU30" s="0"/>
      <c r="KRV30" s="0"/>
      <c r="KRW30" s="0"/>
      <c r="KRX30" s="0"/>
      <c r="KRY30" s="0"/>
      <c r="KRZ30" s="0"/>
      <c r="KSA30" s="0"/>
      <c r="KSB30" s="0"/>
      <c r="KSC30" s="0"/>
      <c r="KSD30" s="0"/>
      <c r="KSE30" s="0"/>
      <c r="KSF30" s="0"/>
      <c r="KSG30" s="0"/>
      <c r="KSH30" s="0"/>
      <c r="KSI30" s="0"/>
      <c r="KSJ30" s="0"/>
      <c r="KSK30" s="0"/>
      <c r="KSL30" s="0"/>
      <c r="KSM30" s="0"/>
      <c r="KSN30" s="0"/>
      <c r="KSO30" s="0"/>
      <c r="KSP30" s="0"/>
      <c r="KSQ30" s="0"/>
      <c r="KSR30" s="0"/>
      <c r="KSS30" s="0"/>
      <c r="KST30" s="0"/>
      <c r="KSU30" s="0"/>
      <c r="KSV30" s="0"/>
      <c r="KSW30" s="0"/>
      <c r="KSX30" s="0"/>
      <c r="KSY30" s="0"/>
      <c r="KSZ30" s="0"/>
      <c r="KTA30" s="0"/>
      <c r="KTB30" s="0"/>
      <c r="KTC30" s="0"/>
      <c r="KTD30" s="0"/>
      <c r="KTE30" s="0"/>
      <c r="KTF30" s="0"/>
      <c r="KTG30" s="0"/>
      <c r="KTH30" s="0"/>
      <c r="KTI30" s="0"/>
      <c r="KTJ30" s="0"/>
      <c r="KTK30" s="0"/>
      <c r="KTL30" s="0"/>
      <c r="KTM30" s="0"/>
      <c r="KTN30" s="0"/>
      <c r="KTO30" s="0"/>
      <c r="KTP30" s="0"/>
      <c r="KTQ30" s="0"/>
      <c r="KTR30" s="0"/>
      <c r="KTS30" s="0"/>
      <c r="KTT30" s="0"/>
      <c r="KTU30" s="0"/>
      <c r="KTV30" s="0"/>
      <c r="KTW30" s="0"/>
      <c r="KTX30" s="0"/>
      <c r="KTY30" s="0"/>
      <c r="KTZ30" s="0"/>
      <c r="KUA30" s="0"/>
      <c r="KUB30" s="0"/>
      <c r="KUC30" s="0"/>
      <c r="KUD30" s="0"/>
      <c r="KUE30" s="0"/>
      <c r="KUF30" s="0"/>
      <c r="KUG30" s="0"/>
      <c r="KUH30" s="0"/>
      <c r="KUI30" s="0"/>
      <c r="KUJ30" s="0"/>
      <c r="KUK30" s="0"/>
      <c r="KUL30" s="0"/>
      <c r="KUM30" s="0"/>
      <c r="KUN30" s="0"/>
      <c r="KUO30" s="0"/>
      <c r="KUP30" s="0"/>
      <c r="KUQ30" s="0"/>
      <c r="KUR30" s="0"/>
      <c r="KUS30" s="0"/>
      <c r="KUT30" s="0"/>
      <c r="KUU30" s="0"/>
      <c r="KUV30" s="0"/>
      <c r="KUW30" s="0"/>
      <c r="KUX30" s="0"/>
      <c r="KUY30" s="0"/>
      <c r="KUZ30" s="0"/>
      <c r="KVA30" s="0"/>
      <c r="KVB30" s="0"/>
      <c r="KVC30" s="0"/>
      <c r="KVD30" s="0"/>
      <c r="KVE30" s="0"/>
      <c r="KVF30" s="0"/>
      <c r="KVG30" s="0"/>
      <c r="KVH30" s="0"/>
      <c r="KVI30" s="0"/>
      <c r="KVJ30" s="0"/>
      <c r="KVK30" s="0"/>
      <c r="KVL30" s="0"/>
      <c r="KVM30" s="0"/>
      <c r="KVN30" s="0"/>
      <c r="KVO30" s="0"/>
      <c r="KVP30" s="0"/>
      <c r="KVQ30" s="0"/>
      <c r="KVR30" s="0"/>
      <c r="KVS30" s="0"/>
      <c r="KVT30" s="0"/>
      <c r="KVU30" s="0"/>
      <c r="KVV30" s="0"/>
      <c r="KVW30" s="0"/>
      <c r="KVX30" s="0"/>
      <c r="KVY30" s="0"/>
      <c r="KVZ30" s="0"/>
      <c r="KWA30" s="0"/>
      <c r="KWB30" s="0"/>
      <c r="KWC30" s="0"/>
      <c r="KWD30" s="0"/>
      <c r="KWE30" s="0"/>
      <c r="KWF30" s="0"/>
      <c r="KWG30" s="0"/>
      <c r="KWH30" s="0"/>
      <c r="KWI30" s="0"/>
      <c r="KWJ30" s="0"/>
      <c r="KWK30" s="0"/>
      <c r="KWL30" s="0"/>
      <c r="KWM30" s="0"/>
      <c r="KWN30" s="0"/>
      <c r="KWO30" s="0"/>
      <c r="KWP30" s="0"/>
      <c r="KWQ30" s="0"/>
      <c r="KWR30" s="0"/>
      <c r="KWS30" s="0"/>
      <c r="KWT30" s="0"/>
      <c r="KWU30" s="0"/>
      <c r="KWV30" s="0"/>
      <c r="KWW30" s="0"/>
      <c r="KWX30" s="0"/>
      <c r="KWY30" s="0"/>
      <c r="KWZ30" s="0"/>
      <c r="KXA30" s="0"/>
      <c r="KXB30" s="0"/>
      <c r="KXC30" s="0"/>
      <c r="KXD30" s="0"/>
      <c r="KXE30" s="0"/>
      <c r="KXF30" s="0"/>
      <c r="KXG30" s="0"/>
      <c r="KXH30" s="0"/>
      <c r="KXI30" s="0"/>
      <c r="KXJ30" s="0"/>
      <c r="KXK30" s="0"/>
      <c r="KXL30" s="0"/>
      <c r="KXM30" s="0"/>
      <c r="KXN30" s="0"/>
      <c r="KXO30" s="0"/>
      <c r="KXP30" s="0"/>
      <c r="KXQ30" s="0"/>
      <c r="KXR30" s="0"/>
      <c r="KXS30" s="0"/>
      <c r="KXT30" s="0"/>
      <c r="KXU30" s="0"/>
      <c r="KXV30" s="0"/>
      <c r="KXW30" s="0"/>
      <c r="KXX30" s="0"/>
      <c r="KXY30" s="0"/>
      <c r="KXZ30" s="0"/>
      <c r="KYA30" s="0"/>
      <c r="KYB30" s="0"/>
      <c r="KYC30" s="0"/>
      <c r="KYD30" s="0"/>
      <c r="KYE30" s="0"/>
      <c r="KYF30" s="0"/>
      <c r="KYG30" s="0"/>
      <c r="KYH30" s="0"/>
      <c r="KYI30" s="0"/>
      <c r="KYJ30" s="0"/>
      <c r="KYK30" s="0"/>
      <c r="KYL30" s="0"/>
      <c r="KYM30" s="0"/>
      <c r="KYN30" s="0"/>
      <c r="KYO30" s="0"/>
      <c r="KYP30" s="0"/>
      <c r="KYQ30" s="0"/>
      <c r="KYR30" s="0"/>
      <c r="KYS30" s="0"/>
      <c r="KYT30" s="0"/>
      <c r="KYU30" s="0"/>
      <c r="KYV30" s="0"/>
      <c r="KYW30" s="0"/>
      <c r="KYX30" s="0"/>
      <c r="KYY30" s="0"/>
      <c r="KYZ30" s="0"/>
      <c r="KZA30" s="0"/>
      <c r="KZB30" s="0"/>
      <c r="KZC30" s="0"/>
      <c r="KZD30" s="0"/>
      <c r="KZE30" s="0"/>
      <c r="KZF30" s="0"/>
      <c r="KZG30" s="0"/>
      <c r="KZH30" s="0"/>
      <c r="KZI30" s="0"/>
      <c r="KZJ30" s="0"/>
      <c r="KZK30" s="0"/>
      <c r="KZL30" s="0"/>
      <c r="KZM30" s="0"/>
      <c r="KZN30" s="0"/>
      <c r="KZO30" s="0"/>
      <c r="KZP30" s="0"/>
      <c r="KZQ30" s="0"/>
      <c r="KZR30" s="0"/>
      <c r="KZS30" s="0"/>
      <c r="KZT30" s="0"/>
      <c r="KZU30" s="0"/>
      <c r="KZV30" s="0"/>
      <c r="KZW30" s="0"/>
      <c r="KZX30" s="0"/>
      <c r="KZY30" s="0"/>
      <c r="KZZ30" s="0"/>
      <c r="LAA30" s="0"/>
      <c r="LAB30" s="0"/>
      <c r="LAC30" s="0"/>
      <c r="LAD30" s="0"/>
      <c r="LAE30" s="0"/>
      <c r="LAF30" s="0"/>
      <c r="LAG30" s="0"/>
      <c r="LAH30" s="0"/>
      <c r="LAI30" s="0"/>
      <c r="LAJ30" s="0"/>
      <c r="LAK30" s="0"/>
      <c r="LAL30" s="0"/>
      <c r="LAM30" s="0"/>
      <c r="LAN30" s="0"/>
      <c r="LAO30" s="0"/>
      <c r="LAP30" s="0"/>
      <c r="LAQ30" s="0"/>
      <c r="LAR30" s="0"/>
      <c r="LAS30" s="0"/>
      <c r="LAT30" s="0"/>
      <c r="LAU30" s="0"/>
      <c r="LAV30" s="0"/>
      <c r="LAW30" s="0"/>
      <c r="LAX30" s="0"/>
      <c r="LAY30" s="0"/>
      <c r="LAZ30" s="0"/>
      <c r="LBA30" s="0"/>
      <c r="LBB30" s="0"/>
      <c r="LBC30" s="0"/>
      <c r="LBD30" s="0"/>
      <c r="LBE30" s="0"/>
      <c r="LBF30" s="0"/>
      <c r="LBG30" s="0"/>
      <c r="LBH30" s="0"/>
      <c r="LBI30" s="0"/>
      <c r="LBJ30" s="0"/>
      <c r="LBK30" s="0"/>
      <c r="LBL30" s="0"/>
      <c r="LBM30" s="0"/>
      <c r="LBN30" s="0"/>
      <c r="LBO30" s="0"/>
      <c r="LBP30" s="0"/>
      <c r="LBQ30" s="0"/>
      <c r="LBR30" s="0"/>
      <c r="LBS30" s="0"/>
      <c r="LBT30" s="0"/>
      <c r="LBU30" s="0"/>
      <c r="LBV30" s="0"/>
      <c r="LBW30" s="0"/>
      <c r="LBX30" s="0"/>
      <c r="LBY30" s="0"/>
      <c r="LBZ30" s="0"/>
      <c r="LCA30" s="0"/>
      <c r="LCB30" s="0"/>
      <c r="LCC30" s="0"/>
      <c r="LCD30" s="0"/>
      <c r="LCE30" s="0"/>
      <c r="LCF30" s="0"/>
      <c r="LCG30" s="0"/>
      <c r="LCH30" s="0"/>
      <c r="LCI30" s="0"/>
      <c r="LCJ30" s="0"/>
      <c r="LCK30" s="0"/>
      <c r="LCL30" s="0"/>
      <c r="LCM30" s="0"/>
      <c r="LCN30" s="0"/>
      <c r="LCO30" s="0"/>
      <c r="LCP30" s="0"/>
      <c r="LCQ30" s="0"/>
      <c r="LCR30" s="0"/>
      <c r="LCS30" s="0"/>
      <c r="LCT30" s="0"/>
      <c r="LCU30" s="0"/>
      <c r="LCV30" s="0"/>
      <c r="LCW30" s="0"/>
      <c r="LCX30" s="0"/>
      <c r="LCY30" s="0"/>
      <c r="LCZ30" s="0"/>
      <c r="LDA30" s="0"/>
      <c r="LDB30" s="0"/>
      <c r="LDC30" s="0"/>
      <c r="LDD30" s="0"/>
      <c r="LDE30" s="0"/>
      <c r="LDF30" s="0"/>
      <c r="LDG30" s="0"/>
      <c r="LDH30" s="0"/>
      <c r="LDI30" s="0"/>
      <c r="LDJ30" s="0"/>
      <c r="LDK30" s="0"/>
      <c r="LDL30" s="0"/>
      <c r="LDM30" s="0"/>
      <c r="LDN30" s="0"/>
      <c r="LDO30" s="0"/>
      <c r="LDP30" s="0"/>
      <c r="LDQ30" s="0"/>
      <c r="LDR30" s="0"/>
      <c r="LDS30" s="0"/>
      <c r="LDT30" s="0"/>
      <c r="LDU30" s="0"/>
      <c r="LDV30" s="0"/>
      <c r="LDW30" s="0"/>
      <c r="LDX30" s="0"/>
      <c r="LDY30" s="0"/>
      <c r="LDZ30" s="0"/>
      <c r="LEA30" s="0"/>
      <c r="LEB30" s="0"/>
      <c r="LEC30" s="0"/>
      <c r="LED30" s="0"/>
      <c r="LEE30" s="0"/>
      <c r="LEF30" s="0"/>
      <c r="LEG30" s="0"/>
      <c r="LEH30" s="0"/>
      <c r="LEI30" s="0"/>
      <c r="LEJ30" s="0"/>
      <c r="LEK30" s="0"/>
      <c r="LEL30" s="0"/>
      <c r="LEM30" s="0"/>
      <c r="LEN30" s="0"/>
      <c r="LEO30" s="0"/>
      <c r="LEP30" s="0"/>
      <c r="LEQ30" s="0"/>
      <c r="LER30" s="0"/>
      <c r="LES30" s="0"/>
      <c r="LET30" s="0"/>
      <c r="LEU30" s="0"/>
      <c r="LEV30" s="0"/>
      <c r="LEW30" s="0"/>
      <c r="LEX30" s="0"/>
      <c r="LEY30" s="0"/>
      <c r="LEZ30" s="0"/>
      <c r="LFA30" s="0"/>
      <c r="LFB30" s="0"/>
      <c r="LFC30" s="0"/>
      <c r="LFD30" s="0"/>
      <c r="LFE30" s="0"/>
      <c r="LFF30" s="0"/>
      <c r="LFG30" s="0"/>
      <c r="LFH30" s="0"/>
      <c r="LFI30" s="0"/>
      <c r="LFJ30" s="0"/>
      <c r="LFK30" s="0"/>
      <c r="LFL30" s="0"/>
      <c r="LFM30" s="0"/>
      <c r="LFN30" s="0"/>
      <c r="LFO30" s="0"/>
      <c r="LFP30" s="0"/>
      <c r="LFQ30" s="0"/>
      <c r="LFR30" s="0"/>
      <c r="LFS30" s="0"/>
      <c r="LFT30" s="0"/>
      <c r="LFU30" s="0"/>
      <c r="LFV30" s="0"/>
      <c r="LFW30" s="0"/>
      <c r="LFX30" s="0"/>
      <c r="LFY30" s="0"/>
      <c r="LFZ30" s="0"/>
      <c r="LGA30" s="0"/>
      <c r="LGB30" s="0"/>
      <c r="LGC30" s="0"/>
      <c r="LGD30" s="0"/>
      <c r="LGE30" s="0"/>
      <c r="LGF30" s="0"/>
      <c r="LGG30" s="0"/>
      <c r="LGH30" s="0"/>
      <c r="LGI30" s="0"/>
      <c r="LGJ30" s="0"/>
      <c r="LGK30" s="0"/>
      <c r="LGL30" s="0"/>
      <c r="LGM30" s="0"/>
      <c r="LGN30" s="0"/>
      <c r="LGO30" s="0"/>
      <c r="LGP30" s="0"/>
      <c r="LGQ30" s="0"/>
      <c r="LGR30" s="0"/>
      <c r="LGS30" s="0"/>
      <c r="LGT30" s="0"/>
      <c r="LGU30" s="0"/>
      <c r="LGV30" s="0"/>
      <c r="LGW30" s="0"/>
      <c r="LGX30" s="0"/>
      <c r="LGY30" s="0"/>
      <c r="LGZ30" s="0"/>
      <c r="LHA30" s="0"/>
      <c r="LHB30" s="0"/>
      <c r="LHC30" s="0"/>
      <c r="LHD30" s="0"/>
      <c r="LHE30" s="0"/>
      <c r="LHF30" s="0"/>
      <c r="LHG30" s="0"/>
      <c r="LHH30" s="0"/>
      <c r="LHI30" s="0"/>
      <c r="LHJ30" s="0"/>
      <c r="LHK30" s="0"/>
      <c r="LHL30" s="0"/>
      <c r="LHM30" s="0"/>
      <c r="LHN30" s="0"/>
      <c r="LHO30" s="0"/>
      <c r="LHP30" s="0"/>
      <c r="LHQ30" s="0"/>
      <c r="LHR30" s="0"/>
      <c r="LHS30" s="0"/>
      <c r="LHT30" s="0"/>
      <c r="LHU30" s="0"/>
      <c r="LHV30" s="0"/>
      <c r="LHW30" s="0"/>
      <c r="LHX30" s="0"/>
      <c r="LHY30" s="0"/>
      <c r="LHZ30" s="0"/>
      <c r="LIA30" s="0"/>
      <c r="LIB30" s="0"/>
      <c r="LIC30" s="0"/>
      <c r="LID30" s="0"/>
      <c r="LIE30" s="0"/>
      <c r="LIF30" s="0"/>
      <c r="LIG30" s="0"/>
      <c r="LIH30" s="0"/>
      <c r="LII30" s="0"/>
      <c r="LIJ30" s="0"/>
      <c r="LIK30" s="0"/>
      <c r="LIL30" s="0"/>
      <c r="LIM30" s="0"/>
      <c r="LIN30" s="0"/>
      <c r="LIO30" s="0"/>
      <c r="LIP30" s="0"/>
      <c r="LIQ30" s="0"/>
      <c r="LIR30" s="0"/>
      <c r="LIS30" s="0"/>
      <c r="LIT30" s="0"/>
      <c r="LIU30" s="0"/>
      <c r="LIV30" s="0"/>
      <c r="LIW30" s="0"/>
      <c r="LIX30" s="0"/>
      <c r="LIY30" s="0"/>
      <c r="LIZ30" s="0"/>
      <c r="LJA30" s="0"/>
      <c r="LJB30" s="0"/>
      <c r="LJC30" s="0"/>
      <c r="LJD30" s="0"/>
      <c r="LJE30" s="0"/>
      <c r="LJF30" s="0"/>
      <c r="LJG30" s="0"/>
      <c r="LJH30" s="0"/>
      <c r="LJI30" s="0"/>
      <c r="LJJ30" s="0"/>
      <c r="LJK30" s="0"/>
      <c r="LJL30" s="0"/>
      <c r="LJM30" s="0"/>
      <c r="LJN30" s="0"/>
      <c r="LJO30" s="0"/>
      <c r="LJP30" s="0"/>
      <c r="LJQ30" s="0"/>
      <c r="LJR30" s="0"/>
      <c r="LJS30" s="0"/>
      <c r="LJT30" s="0"/>
      <c r="LJU30" s="0"/>
      <c r="LJV30" s="0"/>
      <c r="LJW30" s="0"/>
      <c r="LJX30" s="0"/>
      <c r="LJY30" s="0"/>
      <c r="LJZ30" s="0"/>
      <c r="LKA30" s="0"/>
      <c r="LKB30" s="0"/>
      <c r="LKC30" s="0"/>
      <c r="LKD30" s="0"/>
      <c r="LKE30" s="0"/>
      <c r="LKF30" s="0"/>
      <c r="LKG30" s="0"/>
      <c r="LKH30" s="0"/>
      <c r="LKI30" s="0"/>
      <c r="LKJ30" s="0"/>
      <c r="LKK30" s="0"/>
      <c r="LKL30" s="0"/>
      <c r="LKM30" s="0"/>
      <c r="LKN30" s="0"/>
      <c r="LKO30" s="0"/>
      <c r="LKP30" s="0"/>
      <c r="LKQ30" s="0"/>
      <c r="LKR30" s="0"/>
      <c r="LKS30" s="0"/>
      <c r="LKT30" s="0"/>
      <c r="LKU30" s="0"/>
      <c r="LKV30" s="0"/>
      <c r="LKW30" s="0"/>
      <c r="LKX30" s="0"/>
      <c r="LKY30" s="0"/>
      <c r="LKZ30" s="0"/>
      <c r="LLA30" s="0"/>
      <c r="LLB30" s="0"/>
      <c r="LLC30" s="0"/>
      <c r="LLD30" s="0"/>
      <c r="LLE30" s="0"/>
      <c r="LLF30" s="0"/>
      <c r="LLG30" s="0"/>
      <c r="LLH30" s="0"/>
      <c r="LLI30" s="0"/>
      <c r="LLJ30" s="0"/>
      <c r="LLK30" s="0"/>
      <c r="LLL30" s="0"/>
      <c r="LLM30" s="0"/>
      <c r="LLN30" s="0"/>
      <c r="LLO30" s="0"/>
      <c r="LLP30" s="0"/>
      <c r="LLQ30" s="0"/>
      <c r="LLR30" s="0"/>
      <c r="LLS30" s="0"/>
      <c r="LLT30" s="0"/>
      <c r="LLU30" s="0"/>
      <c r="LLV30" s="0"/>
      <c r="LLW30" s="0"/>
      <c r="LLX30" s="0"/>
      <c r="LLY30" s="0"/>
      <c r="LLZ30" s="0"/>
      <c r="LMA30" s="0"/>
      <c r="LMB30" s="0"/>
      <c r="LMC30" s="0"/>
      <c r="LMD30" s="0"/>
      <c r="LME30" s="0"/>
      <c r="LMF30" s="0"/>
      <c r="LMG30" s="0"/>
      <c r="LMH30" s="0"/>
      <c r="LMI30" s="0"/>
      <c r="LMJ30" s="0"/>
      <c r="LMK30" s="0"/>
      <c r="LML30" s="0"/>
      <c r="LMM30" s="0"/>
      <c r="LMN30" s="0"/>
      <c r="LMO30" s="0"/>
      <c r="LMP30" s="0"/>
      <c r="LMQ30" s="0"/>
      <c r="LMR30" s="0"/>
      <c r="LMS30" s="0"/>
      <c r="LMT30" s="0"/>
      <c r="LMU30" s="0"/>
      <c r="LMV30" s="0"/>
      <c r="LMW30" s="0"/>
      <c r="LMX30" s="0"/>
      <c r="LMY30" s="0"/>
      <c r="LMZ30" s="0"/>
      <c r="LNA30" s="0"/>
      <c r="LNB30" s="0"/>
      <c r="LNC30" s="0"/>
      <c r="LND30" s="0"/>
      <c r="LNE30" s="0"/>
      <c r="LNF30" s="0"/>
      <c r="LNG30" s="0"/>
      <c r="LNH30" s="0"/>
      <c r="LNI30" s="0"/>
      <c r="LNJ30" s="0"/>
      <c r="LNK30" s="0"/>
      <c r="LNL30" s="0"/>
      <c r="LNM30" s="0"/>
      <c r="LNN30" s="0"/>
      <c r="LNO30" s="0"/>
      <c r="LNP30" s="0"/>
      <c r="LNQ30" s="0"/>
      <c r="LNR30" s="0"/>
      <c r="LNS30" s="0"/>
      <c r="LNT30" s="0"/>
      <c r="LNU30" s="0"/>
      <c r="LNV30" s="0"/>
      <c r="LNW30" s="0"/>
      <c r="LNX30" s="0"/>
      <c r="LNY30" s="0"/>
      <c r="LNZ30" s="0"/>
      <c r="LOA30" s="0"/>
      <c r="LOB30" s="0"/>
      <c r="LOC30" s="0"/>
      <c r="LOD30" s="0"/>
      <c r="LOE30" s="0"/>
      <c r="LOF30" s="0"/>
      <c r="LOG30" s="0"/>
      <c r="LOH30" s="0"/>
      <c r="LOI30" s="0"/>
      <c r="LOJ30" s="0"/>
      <c r="LOK30" s="0"/>
      <c r="LOL30" s="0"/>
      <c r="LOM30" s="0"/>
      <c r="LON30" s="0"/>
      <c r="LOO30" s="0"/>
      <c r="LOP30" s="0"/>
      <c r="LOQ30" s="0"/>
      <c r="LOR30" s="0"/>
      <c r="LOS30" s="0"/>
      <c r="LOT30" s="0"/>
      <c r="LOU30" s="0"/>
      <c r="LOV30" s="0"/>
      <c r="LOW30" s="0"/>
      <c r="LOX30" s="0"/>
      <c r="LOY30" s="0"/>
      <c r="LOZ30" s="0"/>
      <c r="LPA30" s="0"/>
      <c r="LPB30" s="0"/>
      <c r="LPC30" s="0"/>
      <c r="LPD30" s="0"/>
      <c r="LPE30" s="0"/>
      <c r="LPF30" s="0"/>
      <c r="LPG30" s="0"/>
      <c r="LPH30" s="0"/>
      <c r="LPI30" s="0"/>
      <c r="LPJ30" s="0"/>
      <c r="LPK30" s="0"/>
      <c r="LPL30" s="0"/>
      <c r="LPM30" s="0"/>
      <c r="LPN30" s="0"/>
      <c r="LPO30" s="0"/>
      <c r="LPP30" s="0"/>
      <c r="LPQ30" s="0"/>
      <c r="LPR30" s="0"/>
      <c r="LPS30" s="0"/>
      <c r="LPT30" s="0"/>
      <c r="LPU30" s="0"/>
      <c r="LPV30" s="0"/>
      <c r="LPW30" s="0"/>
      <c r="LPX30" s="0"/>
      <c r="LPY30" s="0"/>
      <c r="LPZ30" s="0"/>
      <c r="LQA30" s="0"/>
      <c r="LQB30" s="0"/>
      <c r="LQC30" s="0"/>
      <c r="LQD30" s="0"/>
      <c r="LQE30" s="0"/>
      <c r="LQF30" s="0"/>
      <c r="LQG30" s="0"/>
      <c r="LQH30" s="0"/>
      <c r="LQI30" s="0"/>
      <c r="LQJ30" s="0"/>
      <c r="LQK30" s="0"/>
      <c r="LQL30" s="0"/>
      <c r="LQM30" s="0"/>
      <c r="LQN30" s="0"/>
      <c r="LQO30" s="0"/>
      <c r="LQP30" s="0"/>
      <c r="LQQ30" s="0"/>
      <c r="LQR30" s="0"/>
      <c r="LQS30" s="0"/>
      <c r="LQT30" s="0"/>
      <c r="LQU30" s="0"/>
      <c r="LQV30" s="0"/>
      <c r="LQW30" s="0"/>
      <c r="LQX30" s="0"/>
      <c r="LQY30" s="0"/>
      <c r="LQZ30" s="0"/>
      <c r="LRA30" s="0"/>
      <c r="LRB30" s="0"/>
      <c r="LRC30" s="0"/>
      <c r="LRD30" s="0"/>
      <c r="LRE30" s="0"/>
      <c r="LRF30" s="0"/>
      <c r="LRG30" s="0"/>
      <c r="LRH30" s="0"/>
      <c r="LRI30" s="0"/>
      <c r="LRJ30" s="0"/>
      <c r="LRK30" s="0"/>
      <c r="LRL30" s="0"/>
      <c r="LRM30" s="0"/>
      <c r="LRN30" s="0"/>
      <c r="LRO30" s="0"/>
      <c r="LRP30" s="0"/>
      <c r="LRQ30" s="0"/>
      <c r="LRR30" s="0"/>
      <c r="LRS30" s="0"/>
      <c r="LRT30" s="0"/>
      <c r="LRU30" s="0"/>
      <c r="LRV30" s="0"/>
      <c r="LRW30" s="0"/>
      <c r="LRX30" s="0"/>
      <c r="LRY30" s="0"/>
      <c r="LRZ30" s="0"/>
      <c r="LSA30" s="0"/>
      <c r="LSB30" s="0"/>
      <c r="LSC30" s="0"/>
      <c r="LSD30" s="0"/>
      <c r="LSE30" s="0"/>
      <c r="LSF30" s="0"/>
      <c r="LSG30" s="0"/>
      <c r="LSH30" s="0"/>
      <c r="LSI30" s="0"/>
      <c r="LSJ30" s="0"/>
      <c r="LSK30" s="0"/>
      <c r="LSL30" s="0"/>
      <c r="LSM30" s="0"/>
      <c r="LSN30" s="0"/>
      <c r="LSO30" s="0"/>
      <c r="LSP30" s="0"/>
      <c r="LSQ30" s="0"/>
      <c r="LSR30" s="0"/>
      <c r="LSS30" s="0"/>
      <c r="LST30" s="0"/>
      <c r="LSU30" s="0"/>
      <c r="LSV30" s="0"/>
      <c r="LSW30" s="0"/>
      <c r="LSX30" s="0"/>
      <c r="LSY30" s="0"/>
      <c r="LSZ30" s="0"/>
      <c r="LTA30" s="0"/>
      <c r="LTB30" s="0"/>
      <c r="LTC30" s="0"/>
      <c r="LTD30" s="0"/>
      <c r="LTE30" s="0"/>
      <c r="LTF30" s="0"/>
      <c r="LTG30" s="0"/>
      <c r="LTH30" s="0"/>
      <c r="LTI30" s="0"/>
      <c r="LTJ30" s="0"/>
      <c r="LTK30" s="0"/>
      <c r="LTL30" s="0"/>
      <c r="LTM30" s="0"/>
      <c r="LTN30" s="0"/>
      <c r="LTO30" s="0"/>
      <c r="LTP30" s="0"/>
      <c r="LTQ30" s="0"/>
      <c r="LTR30" s="0"/>
      <c r="LTS30" s="0"/>
      <c r="LTT30" s="0"/>
      <c r="LTU30" s="0"/>
      <c r="LTV30" s="0"/>
      <c r="LTW30" s="0"/>
      <c r="LTX30" s="0"/>
      <c r="LTY30" s="0"/>
      <c r="LTZ30" s="0"/>
      <c r="LUA30" s="0"/>
      <c r="LUB30" s="0"/>
      <c r="LUC30" s="0"/>
      <c r="LUD30" s="0"/>
      <c r="LUE30" s="0"/>
      <c r="LUF30" s="0"/>
      <c r="LUG30" s="0"/>
      <c r="LUH30" s="0"/>
      <c r="LUI30" s="0"/>
      <c r="LUJ30" s="0"/>
      <c r="LUK30" s="0"/>
      <c r="LUL30" s="0"/>
      <c r="LUM30" s="0"/>
      <c r="LUN30" s="0"/>
      <c r="LUO30" s="0"/>
      <c r="LUP30" s="0"/>
      <c r="LUQ30" s="0"/>
      <c r="LUR30" s="0"/>
      <c r="LUS30" s="0"/>
      <c r="LUT30" s="0"/>
      <c r="LUU30" s="0"/>
      <c r="LUV30" s="0"/>
      <c r="LUW30" s="0"/>
      <c r="LUX30" s="0"/>
      <c r="LUY30" s="0"/>
      <c r="LUZ30" s="0"/>
      <c r="LVA30" s="0"/>
      <c r="LVB30" s="0"/>
      <c r="LVC30" s="0"/>
      <c r="LVD30" s="0"/>
      <c r="LVE30" s="0"/>
      <c r="LVF30" s="0"/>
      <c r="LVG30" s="0"/>
      <c r="LVH30" s="0"/>
      <c r="LVI30" s="0"/>
      <c r="LVJ30" s="0"/>
      <c r="LVK30" s="0"/>
      <c r="LVL30" s="0"/>
      <c r="LVM30" s="0"/>
      <c r="LVN30" s="0"/>
      <c r="LVO30" s="0"/>
      <c r="LVP30" s="0"/>
      <c r="LVQ30" s="0"/>
      <c r="LVR30" s="0"/>
      <c r="LVS30" s="0"/>
      <c r="LVT30" s="0"/>
      <c r="LVU30" s="0"/>
      <c r="LVV30" s="0"/>
      <c r="LVW30" s="0"/>
      <c r="LVX30" s="0"/>
      <c r="LVY30" s="0"/>
      <c r="LVZ30" s="0"/>
      <c r="LWA30" s="0"/>
      <c r="LWB30" s="0"/>
      <c r="LWC30" s="0"/>
      <c r="LWD30" s="0"/>
      <c r="LWE30" s="0"/>
      <c r="LWF30" s="0"/>
      <c r="LWG30" s="0"/>
      <c r="LWH30" s="0"/>
      <c r="LWI30" s="0"/>
      <c r="LWJ30" s="0"/>
      <c r="LWK30" s="0"/>
      <c r="LWL30" s="0"/>
      <c r="LWM30" s="0"/>
      <c r="LWN30" s="0"/>
      <c r="LWO30" s="0"/>
      <c r="LWP30" s="0"/>
      <c r="LWQ30" s="0"/>
      <c r="LWR30" s="0"/>
      <c r="LWS30" s="0"/>
      <c r="LWT30" s="0"/>
      <c r="LWU30" s="0"/>
      <c r="LWV30" s="0"/>
      <c r="LWW30" s="0"/>
      <c r="LWX30" s="0"/>
      <c r="LWY30" s="0"/>
      <c r="LWZ30" s="0"/>
      <c r="LXA30" s="0"/>
      <c r="LXB30" s="0"/>
      <c r="LXC30" s="0"/>
      <c r="LXD30" s="0"/>
      <c r="LXE30" s="0"/>
      <c r="LXF30" s="0"/>
      <c r="LXG30" s="0"/>
      <c r="LXH30" s="0"/>
      <c r="LXI30" s="0"/>
      <c r="LXJ30" s="0"/>
      <c r="LXK30" s="0"/>
      <c r="LXL30" s="0"/>
      <c r="LXM30" s="0"/>
      <c r="LXN30" s="0"/>
      <c r="LXO30" s="0"/>
      <c r="LXP30" s="0"/>
      <c r="LXQ30" s="0"/>
      <c r="LXR30" s="0"/>
      <c r="LXS30" s="0"/>
      <c r="LXT30" s="0"/>
      <c r="LXU30" s="0"/>
      <c r="LXV30" s="0"/>
      <c r="LXW30" s="0"/>
      <c r="LXX30" s="0"/>
      <c r="LXY30" s="0"/>
      <c r="LXZ30" s="0"/>
      <c r="LYA30" s="0"/>
      <c r="LYB30" s="0"/>
      <c r="LYC30" s="0"/>
      <c r="LYD30" s="0"/>
      <c r="LYE30" s="0"/>
      <c r="LYF30" s="0"/>
      <c r="LYG30" s="0"/>
      <c r="LYH30" s="0"/>
      <c r="LYI30" s="0"/>
      <c r="LYJ30" s="0"/>
      <c r="LYK30" s="0"/>
      <c r="LYL30" s="0"/>
      <c r="LYM30" s="0"/>
      <c r="LYN30" s="0"/>
      <c r="LYO30" s="0"/>
      <c r="LYP30" s="0"/>
      <c r="LYQ30" s="0"/>
      <c r="LYR30" s="0"/>
      <c r="LYS30" s="0"/>
      <c r="LYT30" s="0"/>
      <c r="LYU30" s="0"/>
      <c r="LYV30" s="0"/>
      <c r="LYW30" s="0"/>
      <c r="LYX30" s="0"/>
      <c r="LYY30" s="0"/>
      <c r="LYZ30" s="0"/>
      <c r="LZA30" s="0"/>
      <c r="LZB30" s="0"/>
      <c r="LZC30" s="0"/>
      <c r="LZD30" s="0"/>
      <c r="LZE30" s="0"/>
      <c r="LZF30" s="0"/>
      <c r="LZG30" s="0"/>
      <c r="LZH30" s="0"/>
      <c r="LZI30" s="0"/>
      <c r="LZJ30" s="0"/>
      <c r="LZK30" s="0"/>
      <c r="LZL30" s="0"/>
      <c r="LZM30" s="0"/>
      <c r="LZN30" s="0"/>
      <c r="LZO30" s="0"/>
      <c r="LZP30" s="0"/>
      <c r="LZQ30" s="0"/>
      <c r="LZR30" s="0"/>
      <c r="LZS30" s="0"/>
      <c r="LZT30" s="0"/>
      <c r="LZU30" s="0"/>
      <c r="LZV30" s="0"/>
      <c r="LZW30" s="0"/>
      <c r="LZX30" s="0"/>
      <c r="LZY30" s="0"/>
      <c r="LZZ30" s="0"/>
      <c r="MAA30" s="0"/>
      <c r="MAB30" s="0"/>
      <c r="MAC30" s="0"/>
      <c r="MAD30" s="0"/>
      <c r="MAE30" s="0"/>
      <c r="MAF30" s="0"/>
      <c r="MAG30" s="0"/>
      <c r="MAH30" s="0"/>
      <c r="MAI30" s="0"/>
      <c r="MAJ30" s="0"/>
      <c r="MAK30" s="0"/>
      <c r="MAL30" s="0"/>
      <c r="MAM30" s="0"/>
      <c r="MAN30" s="0"/>
      <c r="MAO30" s="0"/>
      <c r="MAP30" s="0"/>
      <c r="MAQ30" s="0"/>
      <c r="MAR30" s="0"/>
      <c r="MAS30" s="0"/>
      <c r="MAT30" s="0"/>
      <c r="MAU30" s="0"/>
      <c r="MAV30" s="0"/>
      <c r="MAW30" s="0"/>
      <c r="MAX30" s="0"/>
      <c r="MAY30" s="0"/>
      <c r="MAZ30" s="0"/>
      <c r="MBA30" s="0"/>
      <c r="MBB30" s="0"/>
      <c r="MBC30" s="0"/>
      <c r="MBD30" s="0"/>
      <c r="MBE30" s="0"/>
      <c r="MBF30" s="0"/>
      <c r="MBG30" s="0"/>
      <c r="MBH30" s="0"/>
      <c r="MBI30" s="0"/>
      <c r="MBJ30" s="0"/>
      <c r="MBK30" s="0"/>
      <c r="MBL30" s="0"/>
      <c r="MBM30" s="0"/>
      <c r="MBN30" s="0"/>
      <c r="MBO30" s="0"/>
      <c r="MBP30" s="0"/>
      <c r="MBQ30" s="0"/>
      <c r="MBR30" s="0"/>
      <c r="MBS30" s="0"/>
      <c r="MBT30" s="0"/>
      <c r="MBU30" s="0"/>
      <c r="MBV30" s="0"/>
      <c r="MBW30" s="0"/>
      <c r="MBX30" s="0"/>
      <c r="MBY30" s="0"/>
      <c r="MBZ30" s="0"/>
      <c r="MCA30" s="0"/>
      <c r="MCB30" s="0"/>
      <c r="MCC30" s="0"/>
      <c r="MCD30" s="0"/>
      <c r="MCE30" s="0"/>
      <c r="MCF30" s="0"/>
      <c r="MCG30" s="0"/>
      <c r="MCH30" s="0"/>
      <c r="MCI30" s="0"/>
      <c r="MCJ30" s="0"/>
      <c r="MCK30" s="0"/>
      <c r="MCL30" s="0"/>
      <c r="MCM30" s="0"/>
      <c r="MCN30" s="0"/>
      <c r="MCO30" s="0"/>
      <c r="MCP30" s="0"/>
      <c r="MCQ30" s="0"/>
      <c r="MCR30" s="0"/>
      <c r="MCS30" s="0"/>
      <c r="MCT30" s="0"/>
      <c r="MCU30" s="0"/>
      <c r="MCV30" s="0"/>
      <c r="MCW30" s="0"/>
      <c r="MCX30" s="0"/>
      <c r="MCY30" s="0"/>
      <c r="MCZ30" s="0"/>
      <c r="MDA30" s="0"/>
      <c r="MDB30" s="0"/>
      <c r="MDC30" s="0"/>
      <c r="MDD30" s="0"/>
      <c r="MDE30" s="0"/>
      <c r="MDF30" s="0"/>
      <c r="MDG30" s="0"/>
      <c r="MDH30" s="0"/>
      <c r="MDI30" s="0"/>
      <c r="MDJ30" s="0"/>
      <c r="MDK30" s="0"/>
      <c r="MDL30" s="0"/>
      <c r="MDM30" s="0"/>
      <c r="MDN30" s="0"/>
      <c r="MDO30" s="0"/>
      <c r="MDP30" s="0"/>
      <c r="MDQ30" s="0"/>
      <c r="MDR30" s="0"/>
      <c r="MDS30" s="0"/>
      <c r="MDT30" s="0"/>
      <c r="MDU30" s="0"/>
      <c r="MDV30" s="0"/>
      <c r="MDW30" s="0"/>
      <c r="MDX30" s="0"/>
      <c r="MDY30" s="0"/>
      <c r="MDZ30" s="0"/>
      <c r="MEA30" s="0"/>
      <c r="MEB30" s="0"/>
      <c r="MEC30" s="0"/>
      <c r="MED30" s="0"/>
      <c r="MEE30" s="0"/>
      <c r="MEF30" s="0"/>
      <c r="MEG30" s="0"/>
      <c r="MEH30" s="0"/>
      <c r="MEI30" s="0"/>
      <c r="MEJ30" s="0"/>
      <c r="MEK30" s="0"/>
      <c r="MEL30" s="0"/>
      <c r="MEM30" s="0"/>
      <c r="MEN30" s="0"/>
      <c r="MEO30" s="0"/>
      <c r="MEP30" s="0"/>
      <c r="MEQ30" s="0"/>
      <c r="MER30" s="0"/>
      <c r="MES30" s="0"/>
      <c r="MET30" s="0"/>
      <c r="MEU30" s="0"/>
      <c r="MEV30" s="0"/>
      <c r="MEW30" s="0"/>
      <c r="MEX30" s="0"/>
      <c r="MEY30" s="0"/>
      <c r="MEZ30" s="0"/>
      <c r="MFA30" s="0"/>
      <c r="MFB30" s="0"/>
      <c r="MFC30" s="0"/>
      <c r="MFD30" s="0"/>
      <c r="MFE30" s="0"/>
      <c r="MFF30" s="0"/>
      <c r="MFG30" s="0"/>
      <c r="MFH30" s="0"/>
      <c r="MFI30" s="0"/>
      <c r="MFJ30" s="0"/>
      <c r="MFK30" s="0"/>
      <c r="MFL30" s="0"/>
      <c r="MFM30" s="0"/>
      <c r="MFN30" s="0"/>
      <c r="MFO30" s="0"/>
      <c r="MFP30" s="0"/>
      <c r="MFQ30" s="0"/>
      <c r="MFR30" s="0"/>
      <c r="MFS30" s="0"/>
      <c r="MFT30" s="0"/>
      <c r="MFU30" s="0"/>
      <c r="MFV30" s="0"/>
      <c r="MFW30" s="0"/>
      <c r="MFX30" s="0"/>
      <c r="MFY30" s="0"/>
      <c r="MFZ30" s="0"/>
      <c r="MGA30" s="0"/>
      <c r="MGB30" s="0"/>
      <c r="MGC30" s="0"/>
      <c r="MGD30" s="0"/>
      <c r="MGE30" s="0"/>
      <c r="MGF30" s="0"/>
      <c r="MGG30" s="0"/>
      <c r="MGH30" s="0"/>
      <c r="MGI30" s="0"/>
      <c r="MGJ30" s="0"/>
      <c r="MGK30" s="0"/>
      <c r="MGL30" s="0"/>
      <c r="MGM30" s="0"/>
      <c r="MGN30" s="0"/>
      <c r="MGO30" s="0"/>
      <c r="MGP30" s="0"/>
      <c r="MGQ30" s="0"/>
      <c r="MGR30" s="0"/>
      <c r="MGS30" s="0"/>
      <c r="MGT30" s="0"/>
      <c r="MGU30" s="0"/>
      <c r="MGV30" s="0"/>
      <c r="MGW30" s="0"/>
      <c r="MGX30" s="0"/>
      <c r="MGY30" s="0"/>
      <c r="MGZ30" s="0"/>
      <c r="MHA30" s="0"/>
      <c r="MHB30" s="0"/>
      <c r="MHC30" s="0"/>
      <c r="MHD30" s="0"/>
      <c r="MHE30" s="0"/>
      <c r="MHF30" s="0"/>
      <c r="MHG30" s="0"/>
      <c r="MHH30" s="0"/>
      <c r="MHI30" s="0"/>
      <c r="MHJ30" s="0"/>
      <c r="MHK30" s="0"/>
      <c r="MHL30" s="0"/>
      <c r="MHM30" s="0"/>
      <c r="MHN30" s="0"/>
      <c r="MHO30" s="0"/>
      <c r="MHP30" s="0"/>
      <c r="MHQ30" s="0"/>
      <c r="MHR30" s="0"/>
      <c r="MHS30" s="0"/>
      <c r="MHT30" s="0"/>
      <c r="MHU30" s="0"/>
      <c r="MHV30" s="0"/>
      <c r="MHW30" s="0"/>
      <c r="MHX30" s="0"/>
      <c r="MHY30" s="0"/>
      <c r="MHZ30" s="0"/>
      <c r="MIA30" s="0"/>
      <c r="MIB30" s="0"/>
      <c r="MIC30" s="0"/>
      <c r="MID30" s="0"/>
      <c r="MIE30" s="0"/>
      <c r="MIF30" s="0"/>
      <c r="MIG30" s="0"/>
      <c r="MIH30" s="0"/>
      <c r="MII30" s="0"/>
      <c r="MIJ30" s="0"/>
      <c r="MIK30" s="0"/>
      <c r="MIL30" s="0"/>
      <c r="MIM30" s="0"/>
      <c r="MIN30" s="0"/>
      <c r="MIO30" s="0"/>
      <c r="MIP30" s="0"/>
      <c r="MIQ30" s="0"/>
      <c r="MIR30" s="0"/>
      <c r="MIS30" s="0"/>
      <c r="MIT30" s="0"/>
      <c r="MIU30" s="0"/>
      <c r="MIV30" s="0"/>
      <c r="MIW30" s="0"/>
      <c r="MIX30" s="0"/>
      <c r="MIY30" s="0"/>
      <c r="MIZ30" s="0"/>
      <c r="MJA30" s="0"/>
      <c r="MJB30" s="0"/>
      <c r="MJC30" s="0"/>
      <c r="MJD30" s="0"/>
      <c r="MJE30" s="0"/>
      <c r="MJF30" s="0"/>
      <c r="MJG30" s="0"/>
      <c r="MJH30" s="0"/>
      <c r="MJI30" s="0"/>
      <c r="MJJ30" s="0"/>
      <c r="MJK30" s="0"/>
      <c r="MJL30" s="0"/>
      <c r="MJM30" s="0"/>
      <c r="MJN30" s="0"/>
      <c r="MJO30" s="0"/>
      <c r="MJP30" s="0"/>
      <c r="MJQ30" s="0"/>
      <c r="MJR30" s="0"/>
      <c r="MJS30" s="0"/>
      <c r="MJT30" s="0"/>
      <c r="MJU30" s="0"/>
      <c r="MJV30" s="0"/>
      <c r="MJW30" s="0"/>
      <c r="MJX30" s="0"/>
      <c r="MJY30" s="0"/>
      <c r="MJZ30" s="0"/>
      <c r="MKA30" s="0"/>
      <c r="MKB30" s="0"/>
      <c r="MKC30" s="0"/>
      <c r="MKD30" s="0"/>
      <c r="MKE30" s="0"/>
      <c r="MKF30" s="0"/>
      <c r="MKG30" s="0"/>
      <c r="MKH30" s="0"/>
      <c r="MKI30" s="0"/>
      <c r="MKJ30" s="0"/>
      <c r="MKK30" s="0"/>
      <c r="MKL30" s="0"/>
      <c r="MKM30" s="0"/>
      <c r="MKN30" s="0"/>
      <c r="MKO30" s="0"/>
      <c r="MKP30" s="0"/>
      <c r="MKQ30" s="0"/>
      <c r="MKR30" s="0"/>
      <c r="MKS30" s="0"/>
      <c r="MKT30" s="0"/>
      <c r="MKU30" s="0"/>
      <c r="MKV30" s="0"/>
      <c r="MKW30" s="0"/>
      <c r="MKX30" s="0"/>
      <c r="MKY30" s="0"/>
      <c r="MKZ30" s="0"/>
      <c r="MLA30" s="0"/>
      <c r="MLB30" s="0"/>
      <c r="MLC30" s="0"/>
      <c r="MLD30" s="0"/>
      <c r="MLE30" s="0"/>
      <c r="MLF30" s="0"/>
      <c r="MLG30" s="0"/>
      <c r="MLH30" s="0"/>
      <c r="MLI30" s="0"/>
      <c r="MLJ30" s="0"/>
      <c r="MLK30" s="0"/>
      <c r="MLL30" s="0"/>
      <c r="MLM30" s="0"/>
      <c r="MLN30" s="0"/>
      <c r="MLO30" s="0"/>
      <c r="MLP30" s="0"/>
      <c r="MLQ30" s="0"/>
      <c r="MLR30" s="0"/>
      <c r="MLS30" s="0"/>
      <c r="MLT30" s="0"/>
      <c r="MLU30" s="0"/>
      <c r="MLV30" s="0"/>
      <c r="MLW30" s="0"/>
      <c r="MLX30" s="0"/>
      <c r="MLY30" s="0"/>
      <c r="MLZ30" s="0"/>
      <c r="MMA30" s="0"/>
      <c r="MMB30" s="0"/>
      <c r="MMC30" s="0"/>
      <c r="MMD30" s="0"/>
      <c r="MME30" s="0"/>
      <c r="MMF30" s="0"/>
      <c r="MMG30" s="0"/>
      <c r="MMH30" s="0"/>
      <c r="MMI30" s="0"/>
      <c r="MMJ30" s="0"/>
      <c r="MMK30" s="0"/>
      <c r="MML30" s="0"/>
      <c r="MMM30" s="0"/>
      <c r="MMN30" s="0"/>
      <c r="MMO30" s="0"/>
      <c r="MMP30" s="0"/>
      <c r="MMQ30" s="0"/>
      <c r="MMR30" s="0"/>
      <c r="MMS30" s="0"/>
      <c r="MMT30" s="0"/>
      <c r="MMU30" s="0"/>
      <c r="MMV30" s="0"/>
      <c r="MMW30" s="0"/>
      <c r="MMX30" s="0"/>
      <c r="MMY30" s="0"/>
      <c r="MMZ30" s="0"/>
      <c r="MNA30" s="0"/>
      <c r="MNB30" s="0"/>
      <c r="MNC30" s="0"/>
      <c r="MND30" s="0"/>
      <c r="MNE30" s="0"/>
      <c r="MNF30" s="0"/>
      <c r="MNG30" s="0"/>
      <c r="MNH30" s="0"/>
      <c r="MNI30" s="0"/>
      <c r="MNJ30" s="0"/>
      <c r="MNK30" s="0"/>
      <c r="MNL30" s="0"/>
      <c r="MNM30" s="0"/>
      <c r="MNN30" s="0"/>
      <c r="MNO30" s="0"/>
      <c r="MNP30" s="0"/>
      <c r="MNQ30" s="0"/>
      <c r="MNR30" s="0"/>
      <c r="MNS30" s="0"/>
      <c r="MNT30" s="0"/>
      <c r="MNU30" s="0"/>
      <c r="MNV30" s="0"/>
      <c r="MNW30" s="0"/>
      <c r="MNX30" s="0"/>
      <c r="MNY30" s="0"/>
      <c r="MNZ30" s="0"/>
      <c r="MOA30" s="0"/>
      <c r="MOB30" s="0"/>
      <c r="MOC30" s="0"/>
      <c r="MOD30" s="0"/>
      <c r="MOE30" s="0"/>
      <c r="MOF30" s="0"/>
      <c r="MOG30" s="0"/>
      <c r="MOH30" s="0"/>
      <c r="MOI30" s="0"/>
      <c r="MOJ30" s="0"/>
      <c r="MOK30" s="0"/>
      <c r="MOL30" s="0"/>
      <c r="MOM30" s="0"/>
      <c r="MON30" s="0"/>
      <c r="MOO30" s="0"/>
      <c r="MOP30" s="0"/>
      <c r="MOQ30" s="0"/>
      <c r="MOR30" s="0"/>
      <c r="MOS30" s="0"/>
      <c r="MOT30" s="0"/>
      <c r="MOU30" s="0"/>
      <c r="MOV30" s="0"/>
      <c r="MOW30" s="0"/>
      <c r="MOX30" s="0"/>
      <c r="MOY30" s="0"/>
      <c r="MOZ30" s="0"/>
      <c r="MPA30" s="0"/>
      <c r="MPB30" s="0"/>
      <c r="MPC30" s="0"/>
      <c r="MPD30" s="0"/>
      <c r="MPE30" s="0"/>
      <c r="MPF30" s="0"/>
      <c r="MPG30" s="0"/>
      <c r="MPH30" s="0"/>
      <c r="MPI30" s="0"/>
      <c r="MPJ30" s="0"/>
      <c r="MPK30" s="0"/>
      <c r="MPL30" s="0"/>
      <c r="MPM30" s="0"/>
      <c r="MPN30" s="0"/>
      <c r="MPO30" s="0"/>
      <c r="MPP30" s="0"/>
      <c r="MPQ30" s="0"/>
      <c r="MPR30" s="0"/>
      <c r="MPS30" s="0"/>
      <c r="MPT30" s="0"/>
      <c r="MPU30" s="0"/>
      <c r="MPV30" s="0"/>
      <c r="MPW30" s="0"/>
      <c r="MPX30" s="0"/>
      <c r="MPY30" s="0"/>
      <c r="MPZ30" s="0"/>
      <c r="MQA30" s="0"/>
      <c r="MQB30" s="0"/>
      <c r="MQC30" s="0"/>
      <c r="MQD30" s="0"/>
      <c r="MQE30" s="0"/>
      <c r="MQF30" s="0"/>
      <c r="MQG30" s="0"/>
      <c r="MQH30" s="0"/>
      <c r="MQI30" s="0"/>
      <c r="MQJ30" s="0"/>
      <c r="MQK30" s="0"/>
      <c r="MQL30" s="0"/>
      <c r="MQM30" s="0"/>
      <c r="MQN30" s="0"/>
      <c r="MQO30" s="0"/>
      <c r="MQP30" s="0"/>
      <c r="MQQ30" s="0"/>
      <c r="MQR30" s="0"/>
      <c r="MQS30" s="0"/>
      <c r="MQT30" s="0"/>
      <c r="MQU30" s="0"/>
      <c r="MQV30" s="0"/>
      <c r="MQW30" s="0"/>
      <c r="MQX30" s="0"/>
      <c r="MQY30" s="0"/>
      <c r="MQZ30" s="0"/>
      <c r="MRA30" s="0"/>
      <c r="MRB30" s="0"/>
      <c r="MRC30" s="0"/>
      <c r="MRD30" s="0"/>
      <c r="MRE30" s="0"/>
      <c r="MRF30" s="0"/>
      <c r="MRG30" s="0"/>
      <c r="MRH30" s="0"/>
      <c r="MRI30" s="0"/>
      <c r="MRJ30" s="0"/>
      <c r="MRK30" s="0"/>
      <c r="MRL30" s="0"/>
      <c r="MRM30" s="0"/>
      <c r="MRN30" s="0"/>
      <c r="MRO30" s="0"/>
      <c r="MRP30" s="0"/>
      <c r="MRQ30" s="0"/>
      <c r="MRR30" s="0"/>
      <c r="MRS30" s="0"/>
      <c r="MRT30" s="0"/>
      <c r="MRU30" s="0"/>
      <c r="MRV30" s="0"/>
      <c r="MRW30" s="0"/>
      <c r="MRX30" s="0"/>
      <c r="MRY30" s="0"/>
      <c r="MRZ30" s="0"/>
      <c r="MSA30" s="0"/>
      <c r="MSB30" s="0"/>
      <c r="MSC30" s="0"/>
      <c r="MSD30" s="0"/>
      <c r="MSE30" s="0"/>
      <c r="MSF30" s="0"/>
      <c r="MSG30" s="0"/>
      <c r="MSH30" s="0"/>
      <c r="MSI30" s="0"/>
      <c r="MSJ30" s="0"/>
      <c r="MSK30" s="0"/>
      <c r="MSL30" s="0"/>
      <c r="MSM30" s="0"/>
      <c r="MSN30" s="0"/>
      <c r="MSO30" s="0"/>
      <c r="MSP30" s="0"/>
      <c r="MSQ30" s="0"/>
      <c r="MSR30" s="0"/>
      <c r="MSS30" s="0"/>
      <c r="MST30" s="0"/>
      <c r="MSU30" s="0"/>
      <c r="MSV30" s="0"/>
      <c r="MSW30" s="0"/>
      <c r="MSX30" s="0"/>
      <c r="MSY30" s="0"/>
      <c r="MSZ30" s="0"/>
      <c r="MTA30" s="0"/>
      <c r="MTB30" s="0"/>
      <c r="MTC30" s="0"/>
      <c r="MTD30" s="0"/>
      <c r="MTE30" s="0"/>
      <c r="MTF30" s="0"/>
      <c r="MTG30" s="0"/>
      <c r="MTH30" s="0"/>
      <c r="MTI30" s="0"/>
      <c r="MTJ30" s="0"/>
      <c r="MTK30" s="0"/>
      <c r="MTL30" s="0"/>
      <c r="MTM30" s="0"/>
      <c r="MTN30" s="0"/>
      <c r="MTO30" s="0"/>
      <c r="MTP30" s="0"/>
      <c r="MTQ30" s="0"/>
      <c r="MTR30" s="0"/>
      <c r="MTS30" s="0"/>
      <c r="MTT30" s="0"/>
      <c r="MTU30" s="0"/>
      <c r="MTV30" s="0"/>
      <c r="MTW30" s="0"/>
      <c r="MTX30" s="0"/>
      <c r="MTY30" s="0"/>
      <c r="MTZ30" s="0"/>
      <c r="MUA30" s="0"/>
      <c r="MUB30" s="0"/>
      <c r="MUC30" s="0"/>
      <c r="MUD30" s="0"/>
      <c r="MUE30" s="0"/>
      <c r="MUF30" s="0"/>
      <c r="MUG30" s="0"/>
      <c r="MUH30" s="0"/>
      <c r="MUI30" s="0"/>
      <c r="MUJ30" s="0"/>
      <c r="MUK30" s="0"/>
      <c r="MUL30" s="0"/>
      <c r="MUM30" s="0"/>
      <c r="MUN30" s="0"/>
      <c r="MUO30" s="0"/>
      <c r="MUP30" s="0"/>
      <c r="MUQ30" s="0"/>
      <c r="MUR30" s="0"/>
      <c r="MUS30" s="0"/>
      <c r="MUT30" s="0"/>
      <c r="MUU30" s="0"/>
      <c r="MUV30" s="0"/>
      <c r="MUW30" s="0"/>
      <c r="MUX30" s="0"/>
      <c r="MUY30" s="0"/>
      <c r="MUZ30" s="0"/>
      <c r="MVA30" s="0"/>
      <c r="MVB30" s="0"/>
      <c r="MVC30" s="0"/>
      <c r="MVD30" s="0"/>
      <c r="MVE30" s="0"/>
      <c r="MVF30" s="0"/>
      <c r="MVG30" s="0"/>
      <c r="MVH30" s="0"/>
      <c r="MVI30" s="0"/>
      <c r="MVJ30" s="0"/>
      <c r="MVK30" s="0"/>
      <c r="MVL30" s="0"/>
      <c r="MVM30" s="0"/>
      <c r="MVN30" s="0"/>
      <c r="MVO30" s="0"/>
      <c r="MVP30" s="0"/>
      <c r="MVQ30" s="0"/>
      <c r="MVR30" s="0"/>
      <c r="MVS30" s="0"/>
      <c r="MVT30" s="0"/>
      <c r="MVU30" s="0"/>
      <c r="MVV30" s="0"/>
      <c r="MVW30" s="0"/>
      <c r="MVX30" s="0"/>
      <c r="MVY30" s="0"/>
      <c r="MVZ30" s="0"/>
      <c r="MWA30" s="0"/>
      <c r="MWB30" s="0"/>
      <c r="MWC30" s="0"/>
      <c r="MWD30" s="0"/>
      <c r="MWE30" s="0"/>
      <c r="MWF30" s="0"/>
      <c r="MWG30" s="0"/>
      <c r="MWH30" s="0"/>
      <c r="MWI30" s="0"/>
      <c r="MWJ30" s="0"/>
      <c r="MWK30" s="0"/>
      <c r="MWL30" s="0"/>
      <c r="MWM30" s="0"/>
      <c r="MWN30" s="0"/>
      <c r="MWO30" s="0"/>
      <c r="MWP30" s="0"/>
      <c r="MWQ30" s="0"/>
      <c r="MWR30" s="0"/>
      <c r="MWS30" s="0"/>
      <c r="MWT30" s="0"/>
      <c r="MWU30" s="0"/>
      <c r="MWV30" s="0"/>
      <c r="MWW30" s="0"/>
      <c r="MWX30" s="0"/>
      <c r="MWY30" s="0"/>
      <c r="MWZ30" s="0"/>
      <c r="MXA30" s="0"/>
      <c r="MXB30" s="0"/>
      <c r="MXC30" s="0"/>
      <c r="MXD30" s="0"/>
      <c r="MXE30" s="0"/>
      <c r="MXF30" s="0"/>
      <c r="MXG30" s="0"/>
      <c r="MXH30" s="0"/>
      <c r="MXI30" s="0"/>
      <c r="MXJ30" s="0"/>
      <c r="MXK30" s="0"/>
      <c r="MXL30" s="0"/>
      <c r="MXM30" s="0"/>
      <c r="MXN30" s="0"/>
      <c r="MXO30" s="0"/>
      <c r="MXP30" s="0"/>
      <c r="MXQ30" s="0"/>
      <c r="MXR30" s="0"/>
      <c r="MXS30" s="0"/>
      <c r="MXT30" s="0"/>
      <c r="MXU30" s="0"/>
      <c r="MXV30" s="0"/>
      <c r="MXW30" s="0"/>
      <c r="MXX30" s="0"/>
      <c r="MXY30" s="0"/>
      <c r="MXZ30" s="0"/>
      <c r="MYA30" s="0"/>
      <c r="MYB30" s="0"/>
      <c r="MYC30" s="0"/>
      <c r="MYD30" s="0"/>
      <c r="MYE30" s="0"/>
      <c r="MYF30" s="0"/>
      <c r="MYG30" s="0"/>
      <c r="MYH30" s="0"/>
      <c r="MYI30" s="0"/>
      <c r="MYJ30" s="0"/>
      <c r="MYK30" s="0"/>
      <c r="MYL30" s="0"/>
      <c r="MYM30" s="0"/>
      <c r="MYN30" s="0"/>
      <c r="MYO30" s="0"/>
      <c r="MYP30" s="0"/>
      <c r="MYQ30" s="0"/>
      <c r="MYR30" s="0"/>
      <c r="MYS30" s="0"/>
      <c r="MYT30" s="0"/>
      <c r="MYU30" s="0"/>
      <c r="MYV30" s="0"/>
      <c r="MYW30" s="0"/>
      <c r="MYX30" s="0"/>
      <c r="MYY30" s="0"/>
      <c r="MYZ30" s="0"/>
      <c r="MZA30" s="0"/>
      <c r="MZB30" s="0"/>
      <c r="MZC30" s="0"/>
      <c r="MZD30" s="0"/>
      <c r="MZE30" s="0"/>
      <c r="MZF30" s="0"/>
      <c r="MZG30" s="0"/>
      <c r="MZH30" s="0"/>
      <c r="MZI30" s="0"/>
      <c r="MZJ30" s="0"/>
      <c r="MZK30" s="0"/>
      <c r="MZL30" s="0"/>
      <c r="MZM30" s="0"/>
      <c r="MZN30" s="0"/>
      <c r="MZO30" s="0"/>
      <c r="MZP30" s="0"/>
      <c r="MZQ30" s="0"/>
      <c r="MZR30" s="0"/>
      <c r="MZS30" s="0"/>
      <c r="MZT30" s="0"/>
      <c r="MZU30" s="0"/>
      <c r="MZV30" s="0"/>
      <c r="MZW30" s="0"/>
      <c r="MZX30" s="0"/>
      <c r="MZY30" s="0"/>
      <c r="MZZ30" s="0"/>
      <c r="NAA30" s="0"/>
      <c r="NAB30" s="0"/>
      <c r="NAC30" s="0"/>
      <c r="NAD30" s="0"/>
      <c r="NAE30" s="0"/>
      <c r="NAF30" s="0"/>
      <c r="NAG30" s="0"/>
      <c r="NAH30" s="0"/>
      <c r="NAI30" s="0"/>
      <c r="NAJ30" s="0"/>
      <c r="NAK30" s="0"/>
      <c r="NAL30" s="0"/>
      <c r="NAM30" s="0"/>
      <c r="NAN30" s="0"/>
      <c r="NAO30" s="0"/>
      <c r="NAP30" s="0"/>
      <c r="NAQ30" s="0"/>
      <c r="NAR30" s="0"/>
      <c r="NAS30" s="0"/>
      <c r="NAT30" s="0"/>
      <c r="NAU30" s="0"/>
      <c r="NAV30" s="0"/>
      <c r="NAW30" s="0"/>
      <c r="NAX30" s="0"/>
      <c r="NAY30" s="0"/>
      <c r="NAZ30" s="0"/>
      <c r="NBA30" s="0"/>
      <c r="NBB30" s="0"/>
      <c r="NBC30" s="0"/>
      <c r="NBD30" s="0"/>
      <c r="NBE30" s="0"/>
      <c r="NBF30" s="0"/>
      <c r="NBG30" s="0"/>
      <c r="NBH30" s="0"/>
      <c r="NBI30" s="0"/>
      <c r="NBJ30" s="0"/>
      <c r="NBK30" s="0"/>
      <c r="NBL30" s="0"/>
      <c r="NBM30" s="0"/>
      <c r="NBN30" s="0"/>
      <c r="NBO30" s="0"/>
      <c r="NBP30" s="0"/>
      <c r="NBQ30" s="0"/>
      <c r="NBR30" s="0"/>
      <c r="NBS30" s="0"/>
      <c r="NBT30" s="0"/>
      <c r="NBU30" s="0"/>
      <c r="NBV30" s="0"/>
      <c r="NBW30" s="0"/>
      <c r="NBX30" s="0"/>
      <c r="NBY30" s="0"/>
      <c r="NBZ30" s="0"/>
      <c r="NCA30" s="0"/>
      <c r="NCB30" s="0"/>
      <c r="NCC30" s="0"/>
      <c r="NCD30" s="0"/>
      <c r="NCE30" s="0"/>
      <c r="NCF30" s="0"/>
      <c r="NCG30" s="0"/>
      <c r="NCH30" s="0"/>
      <c r="NCI30" s="0"/>
      <c r="NCJ30" s="0"/>
      <c r="NCK30" s="0"/>
      <c r="NCL30" s="0"/>
      <c r="NCM30" s="0"/>
      <c r="NCN30" s="0"/>
      <c r="NCO30" s="0"/>
      <c r="NCP30" s="0"/>
      <c r="NCQ30" s="0"/>
      <c r="NCR30" s="0"/>
      <c r="NCS30" s="0"/>
      <c r="NCT30" s="0"/>
      <c r="NCU30" s="0"/>
      <c r="NCV30" s="0"/>
      <c r="NCW30" s="0"/>
      <c r="NCX30" s="0"/>
      <c r="NCY30" s="0"/>
      <c r="NCZ30" s="0"/>
      <c r="NDA30" s="0"/>
      <c r="NDB30" s="0"/>
      <c r="NDC30" s="0"/>
      <c r="NDD30" s="0"/>
      <c r="NDE30" s="0"/>
      <c r="NDF30" s="0"/>
      <c r="NDG30" s="0"/>
      <c r="NDH30" s="0"/>
      <c r="NDI30" s="0"/>
      <c r="NDJ30" s="0"/>
      <c r="NDK30" s="0"/>
      <c r="NDL30" s="0"/>
      <c r="NDM30" s="0"/>
      <c r="NDN30" s="0"/>
      <c r="NDO30" s="0"/>
      <c r="NDP30" s="0"/>
      <c r="NDQ30" s="0"/>
      <c r="NDR30" s="0"/>
      <c r="NDS30" s="0"/>
      <c r="NDT30" s="0"/>
      <c r="NDU30" s="0"/>
      <c r="NDV30" s="0"/>
      <c r="NDW30" s="0"/>
      <c r="NDX30" s="0"/>
      <c r="NDY30" s="0"/>
      <c r="NDZ30" s="0"/>
      <c r="NEA30" s="0"/>
      <c r="NEB30" s="0"/>
      <c r="NEC30" s="0"/>
      <c r="NED30" s="0"/>
      <c r="NEE30" s="0"/>
      <c r="NEF30" s="0"/>
      <c r="NEG30" s="0"/>
      <c r="NEH30" s="0"/>
      <c r="NEI30" s="0"/>
      <c r="NEJ30" s="0"/>
      <c r="NEK30" s="0"/>
      <c r="NEL30" s="0"/>
      <c r="NEM30" s="0"/>
      <c r="NEN30" s="0"/>
      <c r="NEO30" s="0"/>
      <c r="NEP30" s="0"/>
      <c r="NEQ30" s="0"/>
      <c r="NER30" s="0"/>
      <c r="NES30" s="0"/>
      <c r="NET30" s="0"/>
      <c r="NEU30" s="0"/>
      <c r="NEV30" s="0"/>
      <c r="NEW30" s="0"/>
      <c r="NEX30" s="0"/>
      <c r="NEY30" s="0"/>
      <c r="NEZ30" s="0"/>
      <c r="NFA30" s="0"/>
      <c r="NFB30" s="0"/>
      <c r="NFC30" s="0"/>
      <c r="NFD30" s="0"/>
      <c r="NFE30" s="0"/>
      <c r="NFF30" s="0"/>
      <c r="NFG30" s="0"/>
      <c r="NFH30" s="0"/>
      <c r="NFI30" s="0"/>
      <c r="NFJ30" s="0"/>
      <c r="NFK30" s="0"/>
      <c r="NFL30" s="0"/>
      <c r="NFM30" s="0"/>
      <c r="NFN30" s="0"/>
      <c r="NFO30" s="0"/>
      <c r="NFP30" s="0"/>
      <c r="NFQ30" s="0"/>
      <c r="NFR30" s="0"/>
      <c r="NFS30" s="0"/>
      <c r="NFT30" s="0"/>
      <c r="NFU30" s="0"/>
      <c r="NFV30" s="0"/>
      <c r="NFW30" s="0"/>
      <c r="NFX30" s="0"/>
      <c r="NFY30" s="0"/>
      <c r="NFZ30" s="0"/>
      <c r="NGA30" s="0"/>
      <c r="NGB30" s="0"/>
      <c r="NGC30" s="0"/>
      <c r="NGD30" s="0"/>
      <c r="NGE30" s="0"/>
      <c r="NGF30" s="0"/>
      <c r="NGG30" s="0"/>
      <c r="NGH30" s="0"/>
      <c r="NGI30" s="0"/>
      <c r="NGJ30" s="0"/>
      <c r="NGK30" s="0"/>
      <c r="NGL30" s="0"/>
      <c r="NGM30" s="0"/>
      <c r="NGN30" s="0"/>
      <c r="NGO30" s="0"/>
      <c r="NGP30" s="0"/>
      <c r="NGQ30" s="0"/>
      <c r="NGR30" s="0"/>
      <c r="NGS30" s="0"/>
      <c r="NGT30" s="0"/>
      <c r="NGU30" s="0"/>
      <c r="NGV30" s="0"/>
      <c r="NGW30" s="0"/>
      <c r="NGX30" s="0"/>
      <c r="NGY30" s="0"/>
      <c r="NGZ30" s="0"/>
      <c r="NHA30" s="0"/>
      <c r="NHB30" s="0"/>
      <c r="NHC30" s="0"/>
      <c r="NHD30" s="0"/>
      <c r="NHE30" s="0"/>
      <c r="NHF30" s="0"/>
      <c r="NHG30" s="0"/>
      <c r="NHH30" s="0"/>
      <c r="NHI30" s="0"/>
      <c r="NHJ30" s="0"/>
      <c r="NHK30" s="0"/>
      <c r="NHL30" s="0"/>
      <c r="NHM30" s="0"/>
      <c r="NHN30" s="0"/>
      <c r="NHO30" s="0"/>
      <c r="NHP30" s="0"/>
      <c r="NHQ30" s="0"/>
      <c r="NHR30" s="0"/>
      <c r="NHS30" s="0"/>
      <c r="NHT30" s="0"/>
      <c r="NHU30" s="0"/>
      <c r="NHV30" s="0"/>
      <c r="NHW30" s="0"/>
      <c r="NHX30" s="0"/>
      <c r="NHY30" s="0"/>
      <c r="NHZ30" s="0"/>
      <c r="NIA30" s="0"/>
      <c r="NIB30" s="0"/>
      <c r="NIC30" s="0"/>
      <c r="NID30" s="0"/>
      <c r="NIE30" s="0"/>
      <c r="NIF30" s="0"/>
      <c r="NIG30" s="0"/>
      <c r="NIH30" s="0"/>
      <c r="NII30" s="0"/>
      <c r="NIJ30" s="0"/>
      <c r="NIK30" s="0"/>
      <c r="NIL30" s="0"/>
      <c r="NIM30" s="0"/>
      <c r="NIN30" s="0"/>
      <c r="NIO30" s="0"/>
      <c r="NIP30" s="0"/>
      <c r="NIQ30" s="0"/>
      <c r="NIR30" s="0"/>
      <c r="NIS30" s="0"/>
      <c r="NIT30" s="0"/>
      <c r="NIU30" s="0"/>
      <c r="NIV30" s="0"/>
      <c r="NIW30" s="0"/>
      <c r="NIX30" s="0"/>
      <c r="NIY30" s="0"/>
      <c r="NIZ30" s="0"/>
      <c r="NJA30" s="0"/>
      <c r="NJB30" s="0"/>
      <c r="NJC30" s="0"/>
      <c r="NJD30" s="0"/>
      <c r="NJE30" s="0"/>
      <c r="NJF30" s="0"/>
      <c r="NJG30" s="0"/>
      <c r="NJH30" s="0"/>
      <c r="NJI30" s="0"/>
      <c r="NJJ30" s="0"/>
      <c r="NJK30" s="0"/>
      <c r="NJL30" s="0"/>
      <c r="NJM30" s="0"/>
      <c r="NJN30" s="0"/>
      <c r="NJO30" s="0"/>
      <c r="NJP30" s="0"/>
      <c r="NJQ30" s="0"/>
      <c r="NJR30" s="0"/>
      <c r="NJS30" s="0"/>
      <c r="NJT30" s="0"/>
      <c r="NJU30" s="0"/>
      <c r="NJV30" s="0"/>
      <c r="NJW30" s="0"/>
      <c r="NJX30" s="0"/>
      <c r="NJY30" s="0"/>
      <c r="NJZ30" s="0"/>
      <c r="NKA30" s="0"/>
      <c r="NKB30" s="0"/>
      <c r="NKC30" s="0"/>
      <c r="NKD30" s="0"/>
      <c r="NKE30" s="0"/>
      <c r="NKF30" s="0"/>
      <c r="NKG30" s="0"/>
      <c r="NKH30" s="0"/>
      <c r="NKI30" s="0"/>
      <c r="NKJ30" s="0"/>
      <c r="NKK30" s="0"/>
      <c r="NKL30" s="0"/>
      <c r="NKM30" s="0"/>
      <c r="NKN30" s="0"/>
      <c r="NKO30" s="0"/>
      <c r="NKP30" s="0"/>
      <c r="NKQ30" s="0"/>
      <c r="NKR30" s="0"/>
      <c r="NKS30" s="0"/>
      <c r="NKT30" s="0"/>
      <c r="NKU30" s="0"/>
      <c r="NKV30" s="0"/>
      <c r="NKW30" s="0"/>
      <c r="NKX30" s="0"/>
      <c r="NKY30" s="0"/>
      <c r="NKZ30" s="0"/>
      <c r="NLA30" s="0"/>
      <c r="NLB30" s="0"/>
      <c r="NLC30" s="0"/>
      <c r="NLD30" s="0"/>
      <c r="NLE30" s="0"/>
      <c r="NLF30" s="0"/>
      <c r="NLG30" s="0"/>
      <c r="NLH30" s="0"/>
      <c r="NLI30" s="0"/>
      <c r="NLJ30" s="0"/>
      <c r="NLK30" s="0"/>
      <c r="NLL30" s="0"/>
      <c r="NLM30" s="0"/>
      <c r="NLN30" s="0"/>
      <c r="NLO30" s="0"/>
      <c r="NLP30" s="0"/>
      <c r="NLQ30" s="0"/>
      <c r="NLR30" s="0"/>
      <c r="NLS30" s="0"/>
      <c r="NLT30" s="0"/>
      <c r="NLU30" s="0"/>
      <c r="NLV30" s="0"/>
      <c r="NLW30" s="0"/>
      <c r="NLX30" s="0"/>
      <c r="NLY30" s="0"/>
      <c r="NLZ30" s="0"/>
      <c r="NMA30" s="0"/>
      <c r="NMB30" s="0"/>
      <c r="NMC30" s="0"/>
      <c r="NMD30" s="0"/>
      <c r="NME30" s="0"/>
      <c r="NMF30" s="0"/>
      <c r="NMG30" s="0"/>
      <c r="NMH30" s="0"/>
      <c r="NMI30" s="0"/>
      <c r="NMJ30" s="0"/>
      <c r="NMK30" s="0"/>
      <c r="NML30" s="0"/>
      <c r="NMM30" s="0"/>
      <c r="NMN30" s="0"/>
      <c r="NMO30" s="0"/>
      <c r="NMP30" s="0"/>
      <c r="NMQ30" s="0"/>
      <c r="NMR30" s="0"/>
      <c r="NMS30" s="0"/>
      <c r="NMT30" s="0"/>
      <c r="NMU30" s="0"/>
      <c r="NMV30" s="0"/>
      <c r="NMW30" s="0"/>
      <c r="NMX30" s="0"/>
      <c r="NMY30" s="0"/>
      <c r="NMZ30" s="0"/>
      <c r="NNA30" s="0"/>
      <c r="NNB30" s="0"/>
      <c r="NNC30" s="0"/>
      <c r="NND30" s="0"/>
      <c r="NNE30" s="0"/>
      <c r="NNF30" s="0"/>
      <c r="NNG30" s="0"/>
      <c r="NNH30" s="0"/>
      <c r="NNI30" s="0"/>
      <c r="NNJ30" s="0"/>
      <c r="NNK30" s="0"/>
      <c r="NNL30" s="0"/>
      <c r="NNM30" s="0"/>
      <c r="NNN30" s="0"/>
      <c r="NNO30" s="0"/>
      <c r="NNP30" s="0"/>
      <c r="NNQ30" s="0"/>
      <c r="NNR30" s="0"/>
      <c r="NNS30" s="0"/>
      <c r="NNT30" s="0"/>
      <c r="NNU30" s="0"/>
      <c r="NNV30" s="0"/>
      <c r="NNW30" s="0"/>
      <c r="NNX30" s="0"/>
      <c r="NNY30" s="0"/>
      <c r="NNZ30" s="0"/>
      <c r="NOA30" s="0"/>
      <c r="NOB30" s="0"/>
      <c r="NOC30" s="0"/>
      <c r="NOD30" s="0"/>
      <c r="NOE30" s="0"/>
      <c r="NOF30" s="0"/>
      <c r="NOG30" s="0"/>
      <c r="NOH30" s="0"/>
      <c r="NOI30" s="0"/>
      <c r="NOJ30" s="0"/>
      <c r="NOK30" s="0"/>
      <c r="NOL30" s="0"/>
      <c r="NOM30" s="0"/>
      <c r="NON30" s="0"/>
      <c r="NOO30" s="0"/>
      <c r="NOP30" s="0"/>
      <c r="NOQ30" s="0"/>
      <c r="NOR30" s="0"/>
      <c r="NOS30" s="0"/>
      <c r="NOT30" s="0"/>
      <c r="NOU30" s="0"/>
      <c r="NOV30" s="0"/>
      <c r="NOW30" s="0"/>
      <c r="NOX30" s="0"/>
      <c r="NOY30" s="0"/>
      <c r="NOZ30" s="0"/>
      <c r="NPA30" s="0"/>
      <c r="NPB30" s="0"/>
      <c r="NPC30" s="0"/>
      <c r="NPD30" s="0"/>
      <c r="NPE30" s="0"/>
      <c r="NPF30" s="0"/>
      <c r="NPG30" s="0"/>
      <c r="NPH30" s="0"/>
      <c r="NPI30" s="0"/>
      <c r="NPJ30" s="0"/>
      <c r="NPK30" s="0"/>
      <c r="NPL30" s="0"/>
      <c r="NPM30" s="0"/>
      <c r="NPN30" s="0"/>
      <c r="NPO30" s="0"/>
      <c r="NPP30" s="0"/>
      <c r="NPQ30" s="0"/>
      <c r="NPR30" s="0"/>
      <c r="NPS30" s="0"/>
      <c r="NPT30" s="0"/>
      <c r="NPU30" s="0"/>
      <c r="NPV30" s="0"/>
      <c r="NPW30" s="0"/>
      <c r="NPX30" s="0"/>
      <c r="NPY30" s="0"/>
      <c r="NPZ30" s="0"/>
      <c r="NQA30" s="0"/>
      <c r="NQB30" s="0"/>
      <c r="NQC30" s="0"/>
      <c r="NQD30" s="0"/>
      <c r="NQE30" s="0"/>
      <c r="NQF30" s="0"/>
      <c r="NQG30" s="0"/>
      <c r="NQH30" s="0"/>
      <c r="NQI30" s="0"/>
      <c r="NQJ30" s="0"/>
      <c r="NQK30" s="0"/>
      <c r="NQL30" s="0"/>
      <c r="NQM30" s="0"/>
      <c r="NQN30" s="0"/>
      <c r="NQO30" s="0"/>
      <c r="NQP30" s="0"/>
      <c r="NQQ30" s="0"/>
      <c r="NQR30" s="0"/>
      <c r="NQS30" s="0"/>
      <c r="NQT30" s="0"/>
      <c r="NQU30" s="0"/>
      <c r="NQV30" s="0"/>
      <c r="NQW30" s="0"/>
      <c r="NQX30" s="0"/>
      <c r="NQY30" s="0"/>
      <c r="NQZ30" s="0"/>
      <c r="NRA30" s="0"/>
      <c r="NRB30" s="0"/>
      <c r="NRC30" s="0"/>
      <c r="NRD30" s="0"/>
      <c r="NRE30" s="0"/>
      <c r="NRF30" s="0"/>
      <c r="NRG30" s="0"/>
      <c r="NRH30" s="0"/>
      <c r="NRI30" s="0"/>
      <c r="NRJ30" s="0"/>
      <c r="NRK30" s="0"/>
      <c r="NRL30" s="0"/>
      <c r="NRM30" s="0"/>
      <c r="NRN30" s="0"/>
      <c r="NRO30" s="0"/>
      <c r="NRP30" s="0"/>
      <c r="NRQ30" s="0"/>
      <c r="NRR30" s="0"/>
      <c r="NRS30" s="0"/>
      <c r="NRT30" s="0"/>
      <c r="NRU30" s="0"/>
      <c r="NRV30" s="0"/>
      <c r="NRW30" s="0"/>
      <c r="NRX30" s="0"/>
      <c r="NRY30" s="0"/>
      <c r="NRZ30" s="0"/>
      <c r="NSA30" s="0"/>
      <c r="NSB30" s="0"/>
      <c r="NSC30" s="0"/>
      <c r="NSD30" s="0"/>
      <c r="NSE30" s="0"/>
      <c r="NSF30" s="0"/>
      <c r="NSG30" s="0"/>
      <c r="NSH30" s="0"/>
      <c r="NSI30" s="0"/>
      <c r="NSJ30" s="0"/>
      <c r="NSK30" s="0"/>
      <c r="NSL30" s="0"/>
      <c r="NSM30" s="0"/>
      <c r="NSN30" s="0"/>
      <c r="NSO30" s="0"/>
      <c r="NSP30" s="0"/>
      <c r="NSQ30" s="0"/>
      <c r="NSR30" s="0"/>
      <c r="NSS30" s="0"/>
      <c r="NST30" s="0"/>
      <c r="NSU30" s="0"/>
      <c r="NSV30" s="0"/>
      <c r="NSW30" s="0"/>
      <c r="NSX30" s="0"/>
      <c r="NSY30" s="0"/>
      <c r="NSZ30" s="0"/>
      <c r="NTA30" s="0"/>
      <c r="NTB30" s="0"/>
      <c r="NTC30" s="0"/>
      <c r="NTD30" s="0"/>
      <c r="NTE30" s="0"/>
      <c r="NTF30" s="0"/>
      <c r="NTG30" s="0"/>
      <c r="NTH30" s="0"/>
      <c r="NTI30" s="0"/>
      <c r="NTJ30" s="0"/>
      <c r="NTK30" s="0"/>
      <c r="NTL30" s="0"/>
      <c r="NTM30" s="0"/>
      <c r="NTN30" s="0"/>
      <c r="NTO30" s="0"/>
      <c r="NTP30" s="0"/>
      <c r="NTQ30" s="0"/>
      <c r="NTR30" s="0"/>
      <c r="NTS30" s="0"/>
      <c r="NTT30" s="0"/>
      <c r="NTU30" s="0"/>
      <c r="NTV30" s="0"/>
      <c r="NTW30" s="0"/>
      <c r="NTX30" s="0"/>
      <c r="NTY30" s="0"/>
      <c r="NTZ30" s="0"/>
      <c r="NUA30" s="0"/>
      <c r="NUB30" s="0"/>
      <c r="NUC30" s="0"/>
      <c r="NUD30" s="0"/>
      <c r="NUE30" s="0"/>
      <c r="NUF30" s="0"/>
      <c r="NUG30" s="0"/>
      <c r="NUH30" s="0"/>
      <c r="NUI30" s="0"/>
      <c r="NUJ30" s="0"/>
      <c r="NUK30" s="0"/>
      <c r="NUL30" s="0"/>
      <c r="NUM30" s="0"/>
      <c r="NUN30" s="0"/>
      <c r="NUO30" s="0"/>
      <c r="NUP30" s="0"/>
      <c r="NUQ30" s="0"/>
      <c r="NUR30" s="0"/>
      <c r="NUS30" s="0"/>
      <c r="NUT30" s="0"/>
      <c r="NUU30" s="0"/>
      <c r="NUV30" s="0"/>
      <c r="NUW30" s="0"/>
      <c r="NUX30" s="0"/>
      <c r="NUY30" s="0"/>
      <c r="NUZ30" s="0"/>
      <c r="NVA30" s="0"/>
      <c r="NVB30" s="0"/>
      <c r="NVC30" s="0"/>
      <c r="NVD30" s="0"/>
      <c r="NVE30" s="0"/>
      <c r="NVF30" s="0"/>
      <c r="NVG30" s="0"/>
      <c r="NVH30" s="0"/>
      <c r="NVI30" s="0"/>
      <c r="NVJ30" s="0"/>
      <c r="NVK30" s="0"/>
      <c r="NVL30" s="0"/>
      <c r="NVM30" s="0"/>
      <c r="NVN30" s="0"/>
      <c r="NVO30" s="0"/>
      <c r="NVP30" s="0"/>
      <c r="NVQ30" s="0"/>
      <c r="NVR30" s="0"/>
      <c r="NVS30" s="0"/>
      <c r="NVT30" s="0"/>
      <c r="NVU30" s="0"/>
      <c r="NVV30" s="0"/>
      <c r="NVW30" s="0"/>
      <c r="NVX30" s="0"/>
      <c r="NVY30" s="0"/>
      <c r="NVZ30" s="0"/>
      <c r="NWA30" s="0"/>
      <c r="NWB30" s="0"/>
      <c r="NWC30" s="0"/>
      <c r="NWD30" s="0"/>
      <c r="NWE30" s="0"/>
      <c r="NWF30" s="0"/>
      <c r="NWG30" s="0"/>
      <c r="NWH30" s="0"/>
      <c r="NWI30" s="0"/>
      <c r="NWJ30" s="0"/>
      <c r="NWK30" s="0"/>
      <c r="NWL30" s="0"/>
      <c r="NWM30" s="0"/>
      <c r="NWN30" s="0"/>
      <c r="NWO30" s="0"/>
      <c r="NWP30" s="0"/>
      <c r="NWQ30" s="0"/>
      <c r="NWR30" s="0"/>
      <c r="NWS30" s="0"/>
      <c r="NWT30" s="0"/>
      <c r="NWU30" s="0"/>
      <c r="NWV30" s="0"/>
      <c r="NWW30" s="0"/>
      <c r="NWX30" s="0"/>
      <c r="NWY30" s="0"/>
      <c r="NWZ30" s="0"/>
      <c r="NXA30" s="0"/>
      <c r="NXB30" s="0"/>
      <c r="NXC30" s="0"/>
      <c r="NXD30" s="0"/>
      <c r="NXE30" s="0"/>
      <c r="NXF30" s="0"/>
      <c r="NXG30" s="0"/>
      <c r="NXH30" s="0"/>
      <c r="NXI30" s="0"/>
      <c r="NXJ30" s="0"/>
      <c r="NXK30" s="0"/>
      <c r="NXL30" s="0"/>
      <c r="NXM30" s="0"/>
      <c r="NXN30" s="0"/>
      <c r="NXO30" s="0"/>
      <c r="NXP30" s="0"/>
      <c r="NXQ30" s="0"/>
      <c r="NXR30" s="0"/>
      <c r="NXS30" s="0"/>
      <c r="NXT30" s="0"/>
      <c r="NXU30" s="0"/>
      <c r="NXV30" s="0"/>
      <c r="NXW30" s="0"/>
      <c r="NXX30" s="0"/>
      <c r="NXY30" s="0"/>
      <c r="NXZ30" s="0"/>
      <c r="NYA30" s="0"/>
      <c r="NYB30" s="0"/>
      <c r="NYC30" s="0"/>
      <c r="NYD30" s="0"/>
      <c r="NYE30" s="0"/>
      <c r="NYF30" s="0"/>
      <c r="NYG30" s="0"/>
      <c r="NYH30" s="0"/>
      <c r="NYI30" s="0"/>
      <c r="NYJ30" s="0"/>
      <c r="NYK30" s="0"/>
      <c r="NYL30" s="0"/>
      <c r="NYM30" s="0"/>
      <c r="NYN30" s="0"/>
      <c r="NYO30" s="0"/>
      <c r="NYP30" s="0"/>
      <c r="NYQ30" s="0"/>
      <c r="NYR30" s="0"/>
      <c r="NYS30" s="0"/>
      <c r="NYT30" s="0"/>
      <c r="NYU30" s="0"/>
      <c r="NYV30" s="0"/>
      <c r="NYW30" s="0"/>
      <c r="NYX30" s="0"/>
      <c r="NYY30" s="0"/>
      <c r="NYZ30" s="0"/>
      <c r="NZA30" s="0"/>
      <c r="NZB30" s="0"/>
      <c r="NZC30" s="0"/>
      <c r="NZD30" s="0"/>
      <c r="NZE30" s="0"/>
      <c r="NZF30" s="0"/>
      <c r="NZG30" s="0"/>
      <c r="NZH30" s="0"/>
      <c r="NZI30" s="0"/>
      <c r="NZJ30" s="0"/>
      <c r="NZK30" s="0"/>
      <c r="NZL30" s="0"/>
      <c r="NZM30" s="0"/>
      <c r="NZN30" s="0"/>
      <c r="NZO30" s="0"/>
      <c r="NZP30" s="0"/>
      <c r="NZQ30" s="0"/>
      <c r="NZR30" s="0"/>
      <c r="NZS30" s="0"/>
      <c r="NZT30" s="0"/>
      <c r="NZU30" s="0"/>
      <c r="NZV30" s="0"/>
      <c r="NZW30" s="0"/>
      <c r="NZX30" s="0"/>
      <c r="NZY30" s="0"/>
      <c r="NZZ30" s="0"/>
      <c r="OAA30" s="0"/>
      <c r="OAB30" s="0"/>
      <c r="OAC30" s="0"/>
      <c r="OAD30" s="0"/>
      <c r="OAE30" s="0"/>
      <c r="OAF30" s="0"/>
      <c r="OAG30" s="0"/>
      <c r="OAH30" s="0"/>
      <c r="OAI30" s="0"/>
      <c r="OAJ30" s="0"/>
      <c r="OAK30" s="0"/>
      <c r="OAL30" s="0"/>
      <c r="OAM30" s="0"/>
      <c r="OAN30" s="0"/>
      <c r="OAO30" s="0"/>
      <c r="OAP30" s="0"/>
      <c r="OAQ30" s="0"/>
      <c r="OAR30" s="0"/>
      <c r="OAS30" s="0"/>
      <c r="OAT30" s="0"/>
      <c r="OAU30" s="0"/>
      <c r="OAV30" s="0"/>
      <c r="OAW30" s="0"/>
      <c r="OAX30" s="0"/>
      <c r="OAY30" s="0"/>
      <c r="OAZ30" s="0"/>
      <c r="OBA30" s="0"/>
      <c r="OBB30" s="0"/>
      <c r="OBC30" s="0"/>
      <c r="OBD30" s="0"/>
      <c r="OBE30" s="0"/>
      <c r="OBF30" s="0"/>
      <c r="OBG30" s="0"/>
      <c r="OBH30" s="0"/>
      <c r="OBI30" s="0"/>
      <c r="OBJ30" s="0"/>
      <c r="OBK30" s="0"/>
      <c r="OBL30" s="0"/>
      <c r="OBM30" s="0"/>
      <c r="OBN30" s="0"/>
      <c r="OBO30" s="0"/>
      <c r="OBP30" s="0"/>
      <c r="OBQ30" s="0"/>
      <c r="OBR30" s="0"/>
      <c r="OBS30" s="0"/>
      <c r="OBT30" s="0"/>
      <c r="OBU30" s="0"/>
      <c r="OBV30" s="0"/>
      <c r="OBW30" s="0"/>
      <c r="OBX30" s="0"/>
      <c r="OBY30" s="0"/>
      <c r="OBZ30" s="0"/>
      <c r="OCA30" s="0"/>
      <c r="OCB30" s="0"/>
      <c r="OCC30" s="0"/>
      <c r="OCD30" s="0"/>
      <c r="OCE30" s="0"/>
      <c r="OCF30" s="0"/>
      <c r="OCG30" s="0"/>
      <c r="OCH30" s="0"/>
      <c r="OCI30" s="0"/>
      <c r="OCJ30" s="0"/>
      <c r="OCK30" s="0"/>
      <c r="OCL30" s="0"/>
      <c r="OCM30" s="0"/>
      <c r="OCN30" s="0"/>
      <c r="OCO30" s="0"/>
      <c r="OCP30" s="0"/>
      <c r="OCQ30" s="0"/>
      <c r="OCR30" s="0"/>
      <c r="OCS30" s="0"/>
      <c r="OCT30" s="0"/>
      <c r="OCU30" s="0"/>
      <c r="OCV30" s="0"/>
      <c r="OCW30" s="0"/>
      <c r="OCX30" s="0"/>
      <c r="OCY30" s="0"/>
      <c r="OCZ30" s="0"/>
      <c r="ODA30" s="0"/>
      <c r="ODB30" s="0"/>
      <c r="ODC30" s="0"/>
      <c r="ODD30" s="0"/>
      <c r="ODE30" s="0"/>
      <c r="ODF30" s="0"/>
      <c r="ODG30" s="0"/>
      <c r="ODH30" s="0"/>
      <c r="ODI30" s="0"/>
      <c r="ODJ30" s="0"/>
      <c r="ODK30" s="0"/>
      <c r="ODL30" s="0"/>
      <c r="ODM30" s="0"/>
      <c r="ODN30" s="0"/>
      <c r="ODO30" s="0"/>
      <c r="ODP30" s="0"/>
      <c r="ODQ30" s="0"/>
      <c r="ODR30" s="0"/>
      <c r="ODS30" s="0"/>
      <c r="ODT30" s="0"/>
      <c r="ODU30" s="0"/>
      <c r="ODV30" s="0"/>
      <c r="ODW30" s="0"/>
      <c r="ODX30" s="0"/>
      <c r="ODY30" s="0"/>
      <c r="ODZ30" s="0"/>
      <c r="OEA30" s="0"/>
      <c r="OEB30" s="0"/>
      <c r="OEC30" s="0"/>
      <c r="OED30" s="0"/>
      <c r="OEE30" s="0"/>
      <c r="OEF30" s="0"/>
      <c r="OEG30" s="0"/>
      <c r="OEH30" s="0"/>
      <c r="OEI30" s="0"/>
      <c r="OEJ30" s="0"/>
      <c r="OEK30" s="0"/>
      <c r="OEL30" s="0"/>
      <c r="OEM30" s="0"/>
      <c r="OEN30" s="0"/>
      <c r="OEO30" s="0"/>
      <c r="OEP30" s="0"/>
      <c r="OEQ30" s="0"/>
      <c r="OER30" s="0"/>
      <c r="OES30" s="0"/>
      <c r="OET30" s="0"/>
      <c r="OEU30" s="0"/>
      <c r="OEV30" s="0"/>
      <c r="OEW30" s="0"/>
      <c r="OEX30" s="0"/>
      <c r="OEY30" s="0"/>
      <c r="OEZ30" s="0"/>
      <c r="OFA30" s="0"/>
      <c r="OFB30" s="0"/>
      <c r="OFC30" s="0"/>
      <c r="OFD30" s="0"/>
      <c r="OFE30" s="0"/>
      <c r="OFF30" s="0"/>
      <c r="OFG30" s="0"/>
      <c r="OFH30" s="0"/>
      <c r="OFI30" s="0"/>
      <c r="OFJ30" s="0"/>
      <c r="OFK30" s="0"/>
      <c r="OFL30" s="0"/>
      <c r="OFM30" s="0"/>
      <c r="OFN30" s="0"/>
      <c r="OFO30" s="0"/>
      <c r="OFP30" s="0"/>
      <c r="OFQ30" s="0"/>
      <c r="OFR30" s="0"/>
      <c r="OFS30" s="0"/>
      <c r="OFT30" s="0"/>
      <c r="OFU30" s="0"/>
      <c r="OFV30" s="0"/>
      <c r="OFW30" s="0"/>
      <c r="OFX30" s="0"/>
      <c r="OFY30" s="0"/>
      <c r="OFZ30" s="0"/>
      <c r="OGA30" s="0"/>
      <c r="OGB30" s="0"/>
      <c r="OGC30" s="0"/>
      <c r="OGD30" s="0"/>
      <c r="OGE30" s="0"/>
      <c r="OGF30" s="0"/>
      <c r="OGG30" s="0"/>
      <c r="OGH30" s="0"/>
      <c r="OGI30" s="0"/>
      <c r="OGJ30" s="0"/>
      <c r="OGK30" s="0"/>
      <c r="OGL30" s="0"/>
      <c r="OGM30" s="0"/>
      <c r="OGN30" s="0"/>
      <c r="OGO30" s="0"/>
      <c r="OGP30" s="0"/>
      <c r="OGQ30" s="0"/>
      <c r="OGR30" s="0"/>
      <c r="OGS30" s="0"/>
      <c r="OGT30" s="0"/>
      <c r="OGU30" s="0"/>
      <c r="OGV30" s="0"/>
      <c r="OGW30" s="0"/>
      <c r="OGX30" s="0"/>
      <c r="OGY30" s="0"/>
      <c r="OGZ30" s="0"/>
      <c r="OHA30" s="0"/>
      <c r="OHB30" s="0"/>
      <c r="OHC30" s="0"/>
      <c r="OHD30" s="0"/>
      <c r="OHE30" s="0"/>
      <c r="OHF30" s="0"/>
      <c r="OHG30" s="0"/>
      <c r="OHH30" s="0"/>
      <c r="OHI30" s="0"/>
      <c r="OHJ30" s="0"/>
      <c r="OHK30" s="0"/>
      <c r="OHL30" s="0"/>
      <c r="OHM30" s="0"/>
      <c r="OHN30" s="0"/>
      <c r="OHO30" s="0"/>
      <c r="OHP30" s="0"/>
      <c r="OHQ30" s="0"/>
      <c r="OHR30" s="0"/>
      <c r="OHS30" s="0"/>
      <c r="OHT30" s="0"/>
      <c r="OHU30" s="0"/>
      <c r="OHV30" s="0"/>
      <c r="OHW30" s="0"/>
      <c r="OHX30" s="0"/>
      <c r="OHY30" s="0"/>
      <c r="OHZ30" s="0"/>
      <c r="OIA30" s="0"/>
      <c r="OIB30" s="0"/>
      <c r="OIC30" s="0"/>
      <c r="OID30" s="0"/>
      <c r="OIE30" s="0"/>
      <c r="OIF30" s="0"/>
      <c r="OIG30" s="0"/>
      <c r="OIH30" s="0"/>
      <c r="OII30" s="0"/>
      <c r="OIJ30" s="0"/>
      <c r="OIK30" s="0"/>
      <c r="OIL30" s="0"/>
      <c r="OIM30" s="0"/>
      <c r="OIN30" s="0"/>
      <c r="OIO30" s="0"/>
      <c r="OIP30" s="0"/>
      <c r="OIQ30" s="0"/>
      <c r="OIR30" s="0"/>
      <c r="OIS30" s="0"/>
      <c r="OIT30" s="0"/>
      <c r="OIU30" s="0"/>
      <c r="OIV30" s="0"/>
      <c r="OIW30" s="0"/>
      <c r="OIX30" s="0"/>
      <c r="OIY30" s="0"/>
      <c r="OIZ30" s="0"/>
      <c r="OJA30" s="0"/>
      <c r="OJB30" s="0"/>
      <c r="OJC30" s="0"/>
      <c r="OJD30" s="0"/>
      <c r="OJE30" s="0"/>
      <c r="OJF30" s="0"/>
      <c r="OJG30" s="0"/>
      <c r="OJH30" s="0"/>
      <c r="OJI30" s="0"/>
      <c r="OJJ30" s="0"/>
      <c r="OJK30" s="0"/>
      <c r="OJL30" s="0"/>
      <c r="OJM30" s="0"/>
      <c r="OJN30" s="0"/>
      <c r="OJO30" s="0"/>
      <c r="OJP30" s="0"/>
      <c r="OJQ30" s="0"/>
      <c r="OJR30" s="0"/>
      <c r="OJS30" s="0"/>
      <c r="OJT30" s="0"/>
      <c r="OJU30" s="0"/>
      <c r="OJV30" s="0"/>
      <c r="OJW30" s="0"/>
      <c r="OJX30" s="0"/>
      <c r="OJY30" s="0"/>
      <c r="OJZ30" s="0"/>
      <c r="OKA30" s="0"/>
      <c r="OKB30" s="0"/>
      <c r="OKC30" s="0"/>
      <c r="OKD30" s="0"/>
      <c r="OKE30" s="0"/>
      <c r="OKF30" s="0"/>
      <c r="OKG30" s="0"/>
      <c r="OKH30" s="0"/>
      <c r="OKI30" s="0"/>
      <c r="OKJ30" s="0"/>
      <c r="OKK30" s="0"/>
      <c r="OKL30" s="0"/>
      <c r="OKM30" s="0"/>
      <c r="OKN30" s="0"/>
      <c r="OKO30" s="0"/>
      <c r="OKP30" s="0"/>
      <c r="OKQ30" s="0"/>
      <c r="OKR30" s="0"/>
      <c r="OKS30" s="0"/>
      <c r="OKT30" s="0"/>
      <c r="OKU30" s="0"/>
      <c r="OKV30" s="0"/>
      <c r="OKW30" s="0"/>
      <c r="OKX30" s="0"/>
      <c r="OKY30" s="0"/>
      <c r="OKZ30" s="0"/>
      <c r="OLA30" s="0"/>
      <c r="OLB30" s="0"/>
      <c r="OLC30" s="0"/>
      <c r="OLD30" s="0"/>
      <c r="OLE30" s="0"/>
      <c r="OLF30" s="0"/>
      <c r="OLG30" s="0"/>
      <c r="OLH30" s="0"/>
      <c r="OLI30" s="0"/>
      <c r="OLJ30" s="0"/>
      <c r="OLK30" s="0"/>
      <c r="OLL30" s="0"/>
      <c r="OLM30" s="0"/>
      <c r="OLN30" s="0"/>
      <c r="OLO30" s="0"/>
      <c r="OLP30" s="0"/>
      <c r="OLQ30" s="0"/>
      <c r="OLR30" s="0"/>
      <c r="OLS30" s="0"/>
      <c r="OLT30" s="0"/>
      <c r="OLU30" s="0"/>
      <c r="OLV30" s="0"/>
      <c r="OLW30" s="0"/>
      <c r="OLX30" s="0"/>
      <c r="OLY30" s="0"/>
      <c r="OLZ30" s="0"/>
      <c r="OMA30" s="0"/>
      <c r="OMB30" s="0"/>
      <c r="OMC30" s="0"/>
      <c r="OMD30" s="0"/>
      <c r="OME30" s="0"/>
      <c r="OMF30" s="0"/>
      <c r="OMG30" s="0"/>
      <c r="OMH30" s="0"/>
      <c r="OMI30" s="0"/>
      <c r="OMJ30" s="0"/>
      <c r="OMK30" s="0"/>
      <c r="OML30" s="0"/>
      <c r="OMM30" s="0"/>
      <c r="OMN30" s="0"/>
      <c r="OMO30" s="0"/>
      <c r="OMP30" s="0"/>
      <c r="OMQ30" s="0"/>
      <c r="OMR30" s="0"/>
      <c r="OMS30" s="0"/>
      <c r="OMT30" s="0"/>
      <c r="OMU30" s="0"/>
      <c r="OMV30" s="0"/>
      <c r="OMW30" s="0"/>
      <c r="OMX30" s="0"/>
      <c r="OMY30" s="0"/>
      <c r="OMZ30" s="0"/>
      <c r="ONA30" s="0"/>
      <c r="ONB30" s="0"/>
      <c r="ONC30" s="0"/>
      <c r="OND30" s="0"/>
      <c r="ONE30" s="0"/>
      <c r="ONF30" s="0"/>
      <c r="ONG30" s="0"/>
      <c r="ONH30" s="0"/>
      <c r="ONI30" s="0"/>
      <c r="ONJ30" s="0"/>
      <c r="ONK30" s="0"/>
      <c r="ONL30" s="0"/>
      <c r="ONM30" s="0"/>
      <c r="ONN30" s="0"/>
      <c r="ONO30" s="0"/>
      <c r="ONP30" s="0"/>
      <c r="ONQ30" s="0"/>
      <c r="ONR30" s="0"/>
      <c r="ONS30" s="0"/>
      <c r="ONT30" s="0"/>
      <c r="ONU30" s="0"/>
      <c r="ONV30" s="0"/>
      <c r="ONW30" s="0"/>
      <c r="ONX30" s="0"/>
      <c r="ONY30" s="0"/>
      <c r="ONZ30" s="0"/>
      <c r="OOA30" s="0"/>
      <c r="OOB30" s="0"/>
      <c r="OOC30" s="0"/>
      <c r="OOD30" s="0"/>
      <c r="OOE30" s="0"/>
      <c r="OOF30" s="0"/>
      <c r="OOG30" s="0"/>
      <c r="OOH30" s="0"/>
      <c r="OOI30" s="0"/>
      <c r="OOJ30" s="0"/>
      <c r="OOK30" s="0"/>
      <c r="OOL30" s="0"/>
      <c r="OOM30" s="0"/>
      <c r="OON30" s="0"/>
      <c r="OOO30" s="0"/>
      <c r="OOP30" s="0"/>
      <c r="OOQ30" s="0"/>
      <c r="OOR30" s="0"/>
      <c r="OOS30" s="0"/>
      <c r="OOT30" s="0"/>
      <c r="OOU30" s="0"/>
      <c r="OOV30" s="0"/>
      <c r="OOW30" s="0"/>
      <c r="OOX30" s="0"/>
      <c r="OOY30" s="0"/>
      <c r="OOZ30" s="0"/>
      <c r="OPA30" s="0"/>
      <c r="OPB30" s="0"/>
      <c r="OPC30" s="0"/>
      <c r="OPD30" s="0"/>
      <c r="OPE30" s="0"/>
      <c r="OPF30" s="0"/>
      <c r="OPG30" s="0"/>
      <c r="OPH30" s="0"/>
      <c r="OPI30" s="0"/>
      <c r="OPJ30" s="0"/>
      <c r="OPK30" s="0"/>
      <c r="OPL30" s="0"/>
      <c r="OPM30" s="0"/>
      <c r="OPN30" s="0"/>
      <c r="OPO30" s="0"/>
      <c r="OPP30" s="0"/>
      <c r="OPQ30" s="0"/>
      <c r="OPR30" s="0"/>
      <c r="OPS30" s="0"/>
      <c r="OPT30" s="0"/>
      <c r="OPU30" s="0"/>
      <c r="OPV30" s="0"/>
      <c r="OPW30" s="0"/>
      <c r="OPX30" s="0"/>
      <c r="OPY30" s="0"/>
      <c r="OPZ30" s="0"/>
      <c r="OQA30" s="0"/>
      <c r="OQB30" s="0"/>
      <c r="OQC30" s="0"/>
      <c r="OQD30" s="0"/>
      <c r="OQE30" s="0"/>
      <c r="OQF30" s="0"/>
      <c r="OQG30" s="0"/>
      <c r="OQH30" s="0"/>
      <c r="OQI30" s="0"/>
      <c r="OQJ30" s="0"/>
      <c r="OQK30" s="0"/>
      <c r="OQL30" s="0"/>
      <c r="OQM30" s="0"/>
      <c r="OQN30" s="0"/>
      <c r="OQO30" s="0"/>
      <c r="OQP30" s="0"/>
      <c r="OQQ30" s="0"/>
      <c r="OQR30" s="0"/>
      <c r="OQS30" s="0"/>
      <c r="OQT30" s="0"/>
      <c r="OQU30" s="0"/>
      <c r="OQV30" s="0"/>
      <c r="OQW30" s="0"/>
      <c r="OQX30" s="0"/>
      <c r="OQY30" s="0"/>
      <c r="OQZ30" s="0"/>
      <c r="ORA30" s="0"/>
      <c r="ORB30" s="0"/>
      <c r="ORC30" s="0"/>
      <c r="ORD30" s="0"/>
      <c r="ORE30" s="0"/>
      <c r="ORF30" s="0"/>
      <c r="ORG30" s="0"/>
      <c r="ORH30" s="0"/>
      <c r="ORI30" s="0"/>
      <c r="ORJ30" s="0"/>
      <c r="ORK30" s="0"/>
      <c r="ORL30" s="0"/>
      <c r="ORM30" s="0"/>
      <c r="ORN30" s="0"/>
      <c r="ORO30" s="0"/>
      <c r="ORP30" s="0"/>
      <c r="ORQ30" s="0"/>
      <c r="ORR30" s="0"/>
      <c r="ORS30" s="0"/>
      <c r="ORT30" s="0"/>
      <c r="ORU30" s="0"/>
      <c r="ORV30" s="0"/>
      <c r="ORW30" s="0"/>
      <c r="ORX30" s="0"/>
      <c r="ORY30" s="0"/>
      <c r="ORZ30" s="0"/>
      <c r="OSA30" s="0"/>
      <c r="OSB30" s="0"/>
      <c r="OSC30" s="0"/>
      <c r="OSD30" s="0"/>
      <c r="OSE30" s="0"/>
      <c r="OSF30" s="0"/>
      <c r="OSG30" s="0"/>
      <c r="OSH30" s="0"/>
      <c r="OSI30" s="0"/>
      <c r="OSJ30" s="0"/>
      <c r="OSK30" s="0"/>
      <c r="OSL30" s="0"/>
      <c r="OSM30" s="0"/>
      <c r="OSN30" s="0"/>
      <c r="OSO30" s="0"/>
      <c r="OSP30" s="0"/>
      <c r="OSQ30" s="0"/>
      <c r="OSR30" s="0"/>
      <c r="OSS30" s="0"/>
      <c r="OST30" s="0"/>
      <c r="OSU30" s="0"/>
      <c r="OSV30" s="0"/>
      <c r="OSW30" s="0"/>
      <c r="OSX30" s="0"/>
      <c r="OSY30" s="0"/>
      <c r="OSZ30" s="0"/>
      <c r="OTA30" s="0"/>
      <c r="OTB30" s="0"/>
      <c r="OTC30" s="0"/>
      <c r="OTD30" s="0"/>
      <c r="OTE30" s="0"/>
      <c r="OTF30" s="0"/>
      <c r="OTG30" s="0"/>
      <c r="OTH30" s="0"/>
      <c r="OTI30" s="0"/>
      <c r="OTJ30" s="0"/>
      <c r="OTK30" s="0"/>
      <c r="OTL30" s="0"/>
      <c r="OTM30" s="0"/>
      <c r="OTN30" s="0"/>
      <c r="OTO30" s="0"/>
      <c r="OTP30" s="0"/>
      <c r="OTQ30" s="0"/>
      <c r="OTR30" s="0"/>
      <c r="OTS30" s="0"/>
      <c r="OTT30" s="0"/>
      <c r="OTU30" s="0"/>
      <c r="OTV30" s="0"/>
      <c r="OTW30" s="0"/>
      <c r="OTX30" s="0"/>
      <c r="OTY30" s="0"/>
      <c r="OTZ30" s="0"/>
      <c r="OUA30" s="0"/>
      <c r="OUB30" s="0"/>
      <c r="OUC30" s="0"/>
      <c r="OUD30" s="0"/>
      <c r="OUE30" s="0"/>
      <c r="OUF30" s="0"/>
      <c r="OUG30" s="0"/>
      <c r="OUH30" s="0"/>
      <c r="OUI30" s="0"/>
      <c r="OUJ30" s="0"/>
      <c r="OUK30" s="0"/>
      <c r="OUL30" s="0"/>
      <c r="OUM30" s="0"/>
      <c r="OUN30" s="0"/>
      <c r="OUO30" s="0"/>
      <c r="OUP30" s="0"/>
      <c r="OUQ30" s="0"/>
      <c r="OUR30" s="0"/>
      <c r="OUS30" s="0"/>
      <c r="OUT30" s="0"/>
      <c r="OUU30" s="0"/>
      <c r="OUV30" s="0"/>
      <c r="OUW30" s="0"/>
      <c r="OUX30" s="0"/>
      <c r="OUY30" s="0"/>
      <c r="OUZ30" s="0"/>
      <c r="OVA30" s="0"/>
      <c r="OVB30" s="0"/>
      <c r="OVC30" s="0"/>
      <c r="OVD30" s="0"/>
      <c r="OVE30" s="0"/>
      <c r="OVF30" s="0"/>
      <c r="OVG30" s="0"/>
      <c r="OVH30" s="0"/>
      <c r="OVI30" s="0"/>
      <c r="OVJ30" s="0"/>
      <c r="OVK30" s="0"/>
      <c r="OVL30" s="0"/>
      <c r="OVM30" s="0"/>
      <c r="OVN30" s="0"/>
      <c r="OVO30" s="0"/>
      <c r="OVP30" s="0"/>
      <c r="OVQ30" s="0"/>
      <c r="OVR30" s="0"/>
      <c r="OVS30" s="0"/>
      <c r="OVT30" s="0"/>
      <c r="OVU30" s="0"/>
      <c r="OVV30" s="0"/>
      <c r="OVW30" s="0"/>
      <c r="OVX30" s="0"/>
      <c r="OVY30" s="0"/>
      <c r="OVZ30" s="0"/>
      <c r="OWA30" s="0"/>
      <c r="OWB30" s="0"/>
      <c r="OWC30" s="0"/>
      <c r="OWD30" s="0"/>
      <c r="OWE30" s="0"/>
      <c r="OWF30" s="0"/>
      <c r="OWG30" s="0"/>
      <c r="OWH30" s="0"/>
      <c r="OWI30" s="0"/>
      <c r="OWJ30" s="0"/>
      <c r="OWK30" s="0"/>
      <c r="OWL30" s="0"/>
      <c r="OWM30" s="0"/>
      <c r="OWN30" s="0"/>
      <c r="OWO30" s="0"/>
      <c r="OWP30" s="0"/>
      <c r="OWQ30" s="0"/>
      <c r="OWR30" s="0"/>
      <c r="OWS30" s="0"/>
      <c r="OWT30" s="0"/>
      <c r="OWU30" s="0"/>
      <c r="OWV30" s="0"/>
      <c r="OWW30" s="0"/>
      <c r="OWX30" s="0"/>
      <c r="OWY30" s="0"/>
      <c r="OWZ30" s="0"/>
      <c r="OXA30" s="0"/>
      <c r="OXB30" s="0"/>
      <c r="OXC30" s="0"/>
      <c r="OXD30" s="0"/>
      <c r="OXE30" s="0"/>
      <c r="OXF30" s="0"/>
      <c r="OXG30" s="0"/>
      <c r="OXH30" s="0"/>
      <c r="OXI30" s="0"/>
      <c r="OXJ30" s="0"/>
      <c r="OXK30" s="0"/>
      <c r="OXL30" s="0"/>
      <c r="OXM30" s="0"/>
      <c r="OXN30" s="0"/>
      <c r="OXO30" s="0"/>
      <c r="OXP30" s="0"/>
      <c r="OXQ30" s="0"/>
      <c r="OXR30" s="0"/>
      <c r="OXS30" s="0"/>
      <c r="OXT30" s="0"/>
      <c r="OXU30" s="0"/>
      <c r="OXV30" s="0"/>
      <c r="OXW30" s="0"/>
      <c r="OXX30" s="0"/>
      <c r="OXY30" s="0"/>
      <c r="OXZ30" s="0"/>
      <c r="OYA30" s="0"/>
      <c r="OYB30" s="0"/>
      <c r="OYC30" s="0"/>
      <c r="OYD30" s="0"/>
      <c r="OYE30" s="0"/>
      <c r="OYF30" s="0"/>
      <c r="OYG30" s="0"/>
      <c r="OYH30" s="0"/>
      <c r="OYI30" s="0"/>
      <c r="OYJ30" s="0"/>
      <c r="OYK30" s="0"/>
      <c r="OYL30" s="0"/>
      <c r="OYM30" s="0"/>
      <c r="OYN30" s="0"/>
      <c r="OYO30" s="0"/>
      <c r="OYP30" s="0"/>
      <c r="OYQ30" s="0"/>
      <c r="OYR30" s="0"/>
      <c r="OYS30" s="0"/>
      <c r="OYT30" s="0"/>
      <c r="OYU30" s="0"/>
      <c r="OYV30" s="0"/>
      <c r="OYW30" s="0"/>
      <c r="OYX30" s="0"/>
      <c r="OYY30" s="0"/>
      <c r="OYZ30" s="0"/>
      <c r="OZA30" s="0"/>
      <c r="OZB30" s="0"/>
      <c r="OZC30" s="0"/>
      <c r="OZD30" s="0"/>
      <c r="OZE30" s="0"/>
      <c r="OZF30" s="0"/>
      <c r="OZG30" s="0"/>
      <c r="OZH30" s="0"/>
      <c r="OZI30" s="0"/>
      <c r="OZJ30" s="0"/>
      <c r="OZK30" s="0"/>
      <c r="OZL30" s="0"/>
      <c r="OZM30" s="0"/>
      <c r="OZN30" s="0"/>
      <c r="OZO30" s="0"/>
      <c r="OZP30" s="0"/>
      <c r="OZQ30" s="0"/>
      <c r="OZR30" s="0"/>
      <c r="OZS30" s="0"/>
      <c r="OZT30" s="0"/>
      <c r="OZU30" s="0"/>
      <c r="OZV30" s="0"/>
      <c r="OZW30" s="0"/>
      <c r="OZX30" s="0"/>
      <c r="OZY30" s="0"/>
      <c r="OZZ30" s="0"/>
      <c r="PAA30" s="0"/>
      <c r="PAB30" s="0"/>
      <c r="PAC30" s="0"/>
      <c r="PAD30" s="0"/>
      <c r="PAE30" s="0"/>
      <c r="PAF30" s="0"/>
      <c r="PAG30" s="0"/>
      <c r="PAH30" s="0"/>
      <c r="PAI30" s="0"/>
      <c r="PAJ30" s="0"/>
      <c r="PAK30" s="0"/>
      <c r="PAL30" s="0"/>
      <c r="PAM30" s="0"/>
      <c r="PAN30" s="0"/>
      <c r="PAO30" s="0"/>
      <c r="PAP30" s="0"/>
      <c r="PAQ30" s="0"/>
      <c r="PAR30" s="0"/>
      <c r="PAS30" s="0"/>
      <c r="PAT30" s="0"/>
      <c r="PAU30" s="0"/>
      <c r="PAV30" s="0"/>
      <c r="PAW30" s="0"/>
      <c r="PAX30" s="0"/>
      <c r="PAY30" s="0"/>
      <c r="PAZ30" s="0"/>
      <c r="PBA30" s="0"/>
      <c r="PBB30" s="0"/>
      <c r="PBC30" s="0"/>
      <c r="PBD30" s="0"/>
      <c r="PBE30" s="0"/>
      <c r="PBF30" s="0"/>
      <c r="PBG30" s="0"/>
      <c r="PBH30" s="0"/>
      <c r="PBI30" s="0"/>
      <c r="PBJ30" s="0"/>
      <c r="PBK30" s="0"/>
      <c r="PBL30" s="0"/>
      <c r="PBM30" s="0"/>
      <c r="PBN30" s="0"/>
      <c r="PBO30" s="0"/>
      <c r="PBP30" s="0"/>
      <c r="PBQ30" s="0"/>
      <c r="PBR30" s="0"/>
      <c r="PBS30" s="0"/>
      <c r="PBT30" s="0"/>
      <c r="PBU30" s="0"/>
      <c r="PBV30" s="0"/>
      <c r="PBW30" s="0"/>
      <c r="PBX30" s="0"/>
      <c r="PBY30" s="0"/>
      <c r="PBZ30" s="0"/>
      <c r="PCA30" s="0"/>
      <c r="PCB30" s="0"/>
      <c r="PCC30" s="0"/>
      <c r="PCD30" s="0"/>
      <c r="PCE30" s="0"/>
      <c r="PCF30" s="0"/>
      <c r="PCG30" s="0"/>
      <c r="PCH30" s="0"/>
      <c r="PCI30" s="0"/>
      <c r="PCJ30" s="0"/>
      <c r="PCK30" s="0"/>
      <c r="PCL30" s="0"/>
      <c r="PCM30" s="0"/>
      <c r="PCN30" s="0"/>
      <c r="PCO30" s="0"/>
      <c r="PCP30" s="0"/>
      <c r="PCQ30" s="0"/>
      <c r="PCR30" s="0"/>
      <c r="PCS30" s="0"/>
      <c r="PCT30" s="0"/>
      <c r="PCU30" s="0"/>
      <c r="PCV30" s="0"/>
      <c r="PCW30" s="0"/>
      <c r="PCX30" s="0"/>
      <c r="PCY30" s="0"/>
      <c r="PCZ30" s="0"/>
      <c r="PDA30" s="0"/>
      <c r="PDB30" s="0"/>
      <c r="PDC30" s="0"/>
      <c r="PDD30" s="0"/>
      <c r="PDE30" s="0"/>
      <c r="PDF30" s="0"/>
      <c r="PDG30" s="0"/>
      <c r="PDH30" s="0"/>
      <c r="PDI30" s="0"/>
      <c r="PDJ30" s="0"/>
      <c r="PDK30" s="0"/>
      <c r="PDL30" s="0"/>
      <c r="PDM30" s="0"/>
      <c r="PDN30" s="0"/>
      <c r="PDO30" s="0"/>
      <c r="PDP30" s="0"/>
      <c r="PDQ30" s="0"/>
      <c r="PDR30" s="0"/>
      <c r="PDS30" s="0"/>
      <c r="PDT30" s="0"/>
      <c r="PDU30" s="0"/>
      <c r="PDV30" s="0"/>
      <c r="PDW30" s="0"/>
      <c r="PDX30" s="0"/>
      <c r="PDY30" s="0"/>
      <c r="PDZ30" s="0"/>
      <c r="PEA30" s="0"/>
      <c r="PEB30" s="0"/>
      <c r="PEC30" s="0"/>
      <c r="PED30" s="0"/>
      <c r="PEE30" s="0"/>
      <c r="PEF30" s="0"/>
      <c r="PEG30" s="0"/>
      <c r="PEH30" s="0"/>
      <c r="PEI30" s="0"/>
      <c r="PEJ30" s="0"/>
      <c r="PEK30" s="0"/>
      <c r="PEL30" s="0"/>
      <c r="PEM30" s="0"/>
      <c r="PEN30" s="0"/>
      <c r="PEO30" s="0"/>
      <c r="PEP30" s="0"/>
      <c r="PEQ30" s="0"/>
      <c r="PER30" s="0"/>
      <c r="PES30" s="0"/>
      <c r="PET30" s="0"/>
      <c r="PEU30" s="0"/>
      <c r="PEV30" s="0"/>
      <c r="PEW30" s="0"/>
      <c r="PEX30" s="0"/>
      <c r="PEY30" s="0"/>
      <c r="PEZ30" s="0"/>
      <c r="PFA30" s="0"/>
      <c r="PFB30" s="0"/>
      <c r="PFC30" s="0"/>
      <c r="PFD30" s="0"/>
      <c r="PFE30" s="0"/>
      <c r="PFF30" s="0"/>
      <c r="PFG30" s="0"/>
      <c r="PFH30" s="0"/>
      <c r="PFI30" s="0"/>
      <c r="PFJ30" s="0"/>
      <c r="PFK30" s="0"/>
      <c r="PFL30" s="0"/>
      <c r="PFM30" s="0"/>
      <c r="PFN30" s="0"/>
      <c r="PFO30" s="0"/>
      <c r="PFP30" s="0"/>
      <c r="PFQ30" s="0"/>
      <c r="PFR30" s="0"/>
      <c r="PFS30" s="0"/>
      <c r="PFT30" s="0"/>
      <c r="PFU30" s="0"/>
      <c r="PFV30" s="0"/>
      <c r="PFW30" s="0"/>
      <c r="PFX30" s="0"/>
      <c r="PFY30" s="0"/>
      <c r="PFZ30" s="0"/>
      <c r="PGA30" s="0"/>
      <c r="PGB30" s="0"/>
      <c r="PGC30" s="0"/>
      <c r="PGD30" s="0"/>
      <c r="PGE30" s="0"/>
      <c r="PGF30" s="0"/>
      <c r="PGG30" s="0"/>
      <c r="PGH30" s="0"/>
      <c r="PGI30" s="0"/>
      <c r="PGJ30" s="0"/>
      <c r="PGK30" s="0"/>
      <c r="PGL30" s="0"/>
      <c r="PGM30" s="0"/>
      <c r="PGN30" s="0"/>
      <c r="PGO30" s="0"/>
      <c r="PGP30" s="0"/>
      <c r="PGQ30" s="0"/>
      <c r="PGR30" s="0"/>
      <c r="PGS30" s="0"/>
      <c r="PGT30" s="0"/>
      <c r="PGU30" s="0"/>
      <c r="PGV30" s="0"/>
      <c r="PGW30" s="0"/>
      <c r="PGX30" s="0"/>
      <c r="PGY30" s="0"/>
      <c r="PGZ30" s="0"/>
      <c r="PHA30" s="0"/>
      <c r="PHB30" s="0"/>
      <c r="PHC30" s="0"/>
      <c r="PHD30" s="0"/>
      <c r="PHE30" s="0"/>
      <c r="PHF30" s="0"/>
      <c r="PHG30" s="0"/>
      <c r="PHH30" s="0"/>
      <c r="PHI30" s="0"/>
      <c r="PHJ30" s="0"/>
      <c r="PHK30" s="0"/>
      <c r="PHL30" s="0"/>
      <c r="PHM30" s="0"/>
      <c r="PHN30" s="0"/>
      <c r="PHO30" s="0"/>
      <c r="PHP30" s="0"/>
      <c r="PHQ30" s="0"/>
      <c r="PHR30" s="0"/>
      <c r="PHS30" s="0"/>
      <c r="PHT30" s="0"/>
      <c r="PHU30" s="0"/>
      <c r="PHV30" s="0"/>
      <c r="PHW30" s="0"/>
      <c r="PHX30" s="0"/>
      <c r="PHY30" s="0"/>
      <c r="PHZ30" s="0"/>
      <c r="PIA30" s="0"/>
      <c r="PIB30" s="0"/>
      <c r="PIC30" s="0"/>
      <c r="PID30" s="0"/>
      <c r="PIE30" s="0"/>
      <c r="PIF30" s="0"/>
      <c r="PIG30" s="0"/>
      <c r="PIH30" s="0"/>
      <c r="PII30" s="0"/>
      <c r="PIJ30" s="0"/>
      <c r="PIK30" s="0"/>
      <c r="PIL30" s="0"/>
      <c r="PIM30" s="0"/>
      <c r="PIN30" s="0"/>
      <c r="PIO30" s="0"/>
      <c r="PIP30" s="0"/>
      <c r="PIQ30" s="0"/>
      <c r="PIR30" s="0"/>
      <c r="PIS30" s="0"/>
      <c r="PIT30" s="0"/>
      <c r="PIU30" s="0"/>
      <c r="PIV30" s="0"/>
      <c r="PIW30" s="0"/>
      <c r="PIX30" s="0"/>
      <c r="PIY30" s="0"/>
      <c r="PIZ30" s="0"/>
      <c r="PJA30" s="0"/>
      <c r="PJB30" s="0"/>
      <c r="PJC30" s="0"/>
      <c r="PJD30" s="0"/>
      <c r="PJE30" s="0"/>
      <c r="PJF30" s="0"/>
      <c r="PJG30" s="0"/>
      <c r="PJH30" s="0"/>
      <c r="PJI30" s="0"/>
      <c r="PJJ30" s="0"/>
      <c r="PJK30" s="0"/>
      <c r="PJL30" s="0"/>
      <c r="PJM30" s="0"/>
      <c r="PJN30" s="0"/>
      <c r="PJO30" s="0"/>
      <c r="PJP30" s="0"/>
      <c r="PJQ30" s="0"/>
      <c r="PJR30" s="0"/>
      <c r="PJS30" s="0"/>
      <c r="PJT30" s="0"/>
      <c r="PJU30" s="0"/>
      <c r="PJV30" s="0"/>
      <c r="PJW30" s="0"/>
      <c r="PJX30" s="0"/>
      <c r="PJY30" s="0"/>
      <c r="PJZ30" s="0"/>
      <c r="PKA30" s="0"/>
      <c r="PKB30" s="0"/>
      <c r="PKC30" s="0"/>
      <c r="PKD30" s="0"/>
      <c r="PKE30" s="0"/>
      <c r="PKF30" s="0"/>
      <c r="PKG30" s="0"/>
      <c r="PKH30" s="0"/>
      <c r="PKI30" s="0"/>
      <c r="PKJ30" s="0"/>
      <c r="PKK30" s="0"/>
      <c r="PKL30" s="0"/>
      <c r="PKM30" s="0"/>
      <c r="PKN30" s="0"/>
      <c r="PKO30" s="0"/>
      <c r="PKP30" s="0"/>
      <c r="PKQ30" s="0"/>
      <c r="PKR30" s="0"/>
      <c r="PKS30" s="0"/>
      <c r="PKT30" s="0"/>
      <c r="PKU30" s="0"/>
      <c r="PKV30" s="0"/>
      <c r="PKW30" s="0"/>
      <c r="PKX30" s="0"/>
      <c r="PKY30" s="0"/>
      <c r="PKZ30" s="0"/>
      <c r="PLA30" s="0"/>
      <c r="PLB30" s="0"/>
      <c r="PLC30" s="0"/>
      <c r="PLD30" s="0"/>
      <c r="PLE30" s="0"/>
      <c r="PLF30" s="0"/>
      <c r="PLG30" s="0"/>
      <c r="PLH30" s="0"/>
      <c r="PLI30" s="0"/>
      <c r="PLJ30" s="0"/>
      <c r="PLK30" s="0"/>
      <c r="PLL30" s="0"/>
      <c r="PLM30" s="0"/>
      <c r="PLN30" s="0"/>
      <c r="PLO30" s="0"/>
      <c r="PLP30" s="0"/>
      <c r="PLQ30" s="0"/>
      <c r="PLR30" s="0"/>
      <c r="PLS30" s="0"/>
      <c r="PLT30" s="0"/>
      <c r="PLU30" s="0"/>
      <c r="PLV30" s="0"/>
      <c r="PLW30" s="0"/>
      <c r="PLX30" s="0"/>
      <c r="PLY30" s="0"/>
      <c r="PLZ30" s="0"/>
      <c r="PMA30" s="0"/>
      <c r="PMB30" s="0"/>
      <c r="PMC30" s="0"/>
      <c r="PMD30" s="0"/>
      <c r="PME30" s="0"/>
      <c r="PMF30" s="0"/>
      <c r="PMG30" s="0"/>
      <c r="PMH30" s="0"/>
      <c r="PMI30" s="0"/>
      <c r="PMJ30" s="0"/>
      <c r="PMK30" s="0"/>
      <c r="PML30" s="0"/>
      <c r="PMM30" s="0"/>
      <c r="PMN30" s="0"/>
      <c r="PMO30" s="0"/>
      <c r="PMP30" s="0"/>
      <c r="PMQ30" s="0"/>
      <c r="PMR30" s="0"/>
      <c r="PMS30" s="0"/>
      <c r="PMT30" s="0"/>
      <c r="PMU30" s="0"/>
      <c r="PMV30" s="0"/>
      <c r="PMW30" s="0"/>
      <c r="PMX30" s="0"/>
      <c r="PMY30" s="0"/>
      <c r="PMZ30" s="0"/>
      <c r="PNA30" s="0"/>
      <c r="PNB30" s="0"/>
      <c r="PNC30" s="0"/>
      <c r="PND30" s="0"/>
      <c r="PNE30" s="0"/>
      <c r="PNF30" s="0"/>
      <c r="PNG30" s="0"/>
      <c r="PNH30" s="0"/>
      <c r="PNI30" s="0"/>
      <c r="PNJ30" s="0"/>
      <c r="PNK30" s="0"/>
      <c r="PNL30" s="0"/>
      <c r="PNM30" s="0"/>
      <c r="PNN30" s="0"/>
      <c r="PNO30" s="0"/>
      <c r="PNP30" s="0"/>
      <c r="PNQ30" s="0"/>
      <c r="PNR30" s="0"/>
      <c r="PNS30" s="0"/>
      <c r="PNT30" s="0"/>
      <c r="PNU30" s="0"/>
      <c r="PNV30" s="0"/>
      <c r="PNW30" s="0"/>
      <c r="PNX30" s="0"/>
      <c r="PNY30" s="0"/>
      <c r="PNZ30" s="0"/>
      <c r="POA30" s="0"/>
      <c r="POB30" s="0"/>
      <c r="POC30" s="0"/>
      <c r="POD30" s="0"/>
      <c r="POE30" s="0"/>
      <c r="POF30" s="0"/>
      <c r="POG30" s="0"/>
      <c r="POH30" s="0"/>
      <c r="POI30" s="0"/>
      <c r="POJ30" s="0"/>
      <c r="POK30" s="0"/>
      <c r="POL30" s="0"/>
      <c r="POM30" s="0"/>
      <c r="PON30" s="0"/>
      <c r="POO30" s="0"/>
      <c r="POP30" s="0"/>
      <c r="POQ30" s="0"/>
      <c r="POR30" s="0"/>
      <c r="POS30" s="0"/>
      <c r="POT30" s="0"/>
      <c r="POU30" s="0"/>
      <c r="POV30" s="0"/>
      <c r="POW30" s="0"/>
      <c r="POX30" s="0"/>
      <c r="POY30" s="0"/>
      <c r="POZ30" s="0"/>
      <c r="PPA30" s="0"/>
      <c r="PPB30" s="0"/>
      <c r="PPC30" s="0"/>
      <c r="PPD30" s="0"/>
      <c r="PPE30" s="0"/>
      <c r="PPF30" s="0"/>
      <c r="PPG30" s="0"/>
      <c r="PPH30" s="0"/>
      <c r="PPI30" s="0"/>
      <c r="PPJ30" s="0"/>
      <c r="PPK30" s="0"/>
      <c r="PPL30" s="0"/>
      <c r="PPM30" s="0"/>
      <c r="PPN30" s="0"/>
      <c r="PPO30" s="0"/>
      <c r="PPP30" s="0"/>
      <c r="PPQ30" s="0"/>
      <c r="PPR30" s="0"/>
      <c r="PPS30" s="0"/>
      <c r="PPT30" s="0"/>
      <c r="PPU30" s="0"/>
      <c r="PPV30" s="0"/>
      <c r="PPW30" s="0"/>
      <c r="PPX30" s="0"/>
      <c r="PPY30" s="0"/>
      <c r="PPZ30" s="0"/>
      <c r="PQA30" s="0"/>
      <c r="PQB30" s="0"/>
      <c r="PQC30" s="0"/>
      <c r="PQD30" s="0"/>
      <c r="PQE30" s="0"/>
      <c r="PQF30" s="0"/>
      <c r="PQG30" s="0"/>
      <c r="PQH30" s="0"/>
      <c r="PQI30" s="0"/>
      <c r="PQJ30" s="0"/>
      <c r="PQK30" s="0"/>
      <c r="PQL30" s="0"/>
      <c r="PQM30" s="0"/>
      <c r="PQN30" s="0"/>
      <c r="PQO30" s="0"/>
      <c r="PQP30" s="0"/>
      <c r="PQQ30" s="0"/>
      <c r="PQR30" s="0"/>
      <c r="PQS30" s="0"/>
      <c r="PQT30" s="0"/>
      <c r="PQU30" s="0"/>
      <c r="PQV30" s="0"/>
      <c r="PQW30" s="0"/>
      <c r="PQX30" s="0"/>
      <c r="PQY30" s="0"/>
      <c r="PQZ30" s="0"/>
      <c r="PRA30" s="0"/>
      <c r="PRB30" s="0"/>
      <c r="PRC30" s="0"/>
      <c r="PRD30" s="0"/>
      <c r="PRE30" s="0"/>
      <c r="PRF30" s="0"/>
      <c r="PRG30" s="0"/>
      <c r="PRH30" s="0"/>
      <c r="PRI30" s="0"/>
      <c r="PRJ30" s="0"/>
      <c r="PRK30" s="0"/>
      <c r="PRL30" s="0"/>
      <c r="PRM30" s="0"/>
      <c r="PRN30" s="0"/>
      <c r="PRO30" s="0"/>
      <c r="PRP30" s="0"/>
      <c r="PRQ30" s="0"/>
      <c r="PRR30" s="0"/>
      <c r="PRS30" s="0"/>
      <c r="PRT30" s="0"/>
      <c r="PRU30" s="0"/>
      <c r="PRV30" s="0"/>
      <c r="PRW30" s="0"/>
      <c r="PRX30" s="0"/>
      <c r="PRY30" s="0"/>
      <c r="PRZ30" s="0"/>
      <c r="PSA30" s="0"/>
      <c r="PSB30" s="0"/>
      <c r="PSC30" s="0"/>
      <c r="PSD30" s="0"/>
      <c r="PSE30" s="0"/>
      <c r="PSF30" s="0"/>
      <c r="PSG30" s="0"/>
      <c r="PSH30" s="0"/>
      <c r="PSI30" s="0"/>
      <c r="PSJ30" s="0"/>
      <c r="PSK30" s="0"/>
      <c r="PSL30" s="0"/>
      <c r="PSM30" s="0"/>
      <c r="PSN30" s="0"/>
      <c r="PSO30" s="0"/>
      <c r="PSP30" s="0"/>
      <c r="PSQ30" s="0"/>
      <c r="PSR30" s="0"/>
      <c r="PSS30" s="0"/>
      <c r="PST30" s="0"/>
      <c r="PSU30" s="0"/>
      <c r="PSV30" s="0"/>
      <c r="PSW30" s="0"/>
      <c r="PSX30" s="0"/>
      <c r="PSY30" s="0"/>
      <c r="PSZ30" s="0"/>
      <c r="PTA30" s="0"/>
      <c r="PTB30" s="0"/>
      <c r="PTC30" s="0"/>
      <c r="PTD30" s="0"/>
      <c r="PTE30" s="0"/>
      <c r="PTF30" s="0"/>
      <c r="PTG30" s="0"/>
      <c r="PTH30" s="0"/>
      <c r="PTI30" s="0"/>
      <c r="PTJ30" s="0"/>
      <c r="PTK30" s="0"/>
      <c r="PTL30" s="0"/>
      <c r="PTM30" s="0"/>
      <c r="PTN30" s="0"/>
      <c r="PTO30" s="0"/>
      <c r="PTP30" s="0"/>
      <c r="PTQ30" s="0"/>
      <c r="PTR30" s="0"/>
      <c r="PTS30" s="0"/>
      <c r="PTT30" s="0"/>
      <c r="PTU30" s="0"/>
      <c r="PTV30" s="0"/>
      <c r="PTW30" s="0"/>
      <c r="PTX30" s="0"/>
      <c r="PTY30" s="0"/>
      <c r="PTZ30" s="0"/>
      <c r="PUA30" s="0"/>
      <c r="PUB30" s="0"/>
      <c r="PUC30" s="0"/>
      <c r="PUD30" s="0"/>
      <c r="PUE30" s="0"/>
      <c r="PUF30" s="0"/>
      <c r="PUG30" s="0"/>
      <c r="PUH30" s="0"/>
      <c r="PUI30" s="0"/>
      <c r="PUJ30" s="0"/>
      <c r="PUK30" s="0"/>
      <c r="PUL30" s="0"/>
      <c r="PUM30" s="0"/>
      <c r="PUN30" s="0"/>
      <c r="PUO30" s="0"/>
      <c r="PUP30" s="0"/>
      <c r="PUQ30" s="0"/>
      <c r="PUR30" s="0"/>
      <c r="PUS30" s="0"/>
      <c r="PUT30" s="0"/>
      <c r="PUU30" s="0"/>
      <c r="PUV30" s="0"/>
      <c r="PUW30" s="0"/>
      <c r="PUX30" s="0"/>
      <c r="PUY30" s="0"/>
      <c r="PUZ30" s="0"/>
      <c r="PVA30" s="0"/>
      <c r="PVB30" s="0"/>
      <c r="PVC30" s="0"/>
      <c r="PVD30" s="0"/>
      <c r="PVE30" s="0"/>
      <c r="PVF30" s="0"/>
      <c r="PVG30" s="0"/>
      <c r="PVH30" s="0"/>
      <c r="PVI30" s="0"/>
      <c r="PVJ30" s="0"/>
      <c r="PVK30" s="0"/>
      <c r="PVL30" s="0"/>
      <c r="PVM30" s="0"/>
      <c r="PVN30" s="0"/>
      <c r="PVO30" s="0"/>
      <c r="PVP30" s="0"/>
      <c r="PVQ30" s="0"/>
      <c r="PVR30" s="0"/>
      <c r="PVS30" s="0"/>
      <c r="PVT30" s="0"/>
      <c r="PVU30" s="0"/>
      <c r="PVV30" s="0"/>
      <c r="PVW30" s="0"/>
      <c r="PVX30" s="0"/>
      <c r="PVY30" s="0"/>
      <c r="PVZ30" s="0"/>
      <c r="PWA30" s="0"/>
      <c r="PWB30" s="0"/>
      <c r="PWC30" s="0"/>
      <c r="PWD30" s="0"/>
      <c r="PWE30" s="0"/>
      <c r="PWF30" s="0"/>
      <c r="PWG30" s="0"/>
      <c r="PWH30" s="0"/>
      <c r="PWI30" s="0"/>
      <c r="PWJ30" s="0"/>
      <c r="PWK30" s="0"/>
      <c r="PWL30" s="0"/>
      <c r="PWM30" s="0"/>
      <c r="PWN30" s="0"/>
      <c r="PWO30" s="0"/>
      <c r="PWP30" s="0"/>
      <c r="PWQ30" s="0"/>
      <c r="PWR30" s="0"/>
      <c r="PWS30" s="0"/>
      <c r="PWT30" s="0"/>
      <c r="PWU30" s="0"/>
      <c r="PWV30" s="0"/>
      <c r="PWW30" s="0"/>
      <c r="PWX30" s="0"/>
      <c r="PWY30" s="0"/>
      <c r="PWZ30" s="0"/>
      <c r="PXA30" s="0"/>
      <c r="PXB30" s="0"/>
      <c r="PXC30" s="0"/>
      <c r="PXD30" s="0"/>
      <c r="PXE30" s="0"/>
      <c r="PXF30" s="0"/>
      <c r="PXG30" s="0"/>
      <c r="PXH30" s="0"/>
      <c r="PXI30" s="0"/>
      <c r="PXJ30" s="0"/>
      <c r="PXK30" s="0"/>
      <c r="PXL30" s="0"/>
      <c r="PXM30" s="0"/>
      <c r="PXN30" s="0"/>
      <c r="PXO30" s="0"/>
      <c r="PXP30" s="0"/>
      <c r="PXQ30" s="0"/>
      <c r="PXR30" s="0"/>
      <c r="PXS30" s="0"/>
      <c r="PXT30" s="0"/>
      <c r="PXU30" s="0"/>
      <c r="PXV30" s="0"/>
      <c r="PXW30" s="0"/>
      <c r="PXX30" s="0"/>
      <c r="PXY30" s="0"/>
      <c r="PXZ30" s="0"/>
      <c r="PYA30" s="0"/>
      <c r="PYB30" s="0"/>
      <c r="PYC30" s="0"/>
      <c r="PYD30" s="0"/>
      <c r="PYE30" s="0"/>
      <c r="PYF30" s="0"/>
      <c r="PYG30" s="0"/>
      <c r="PYH30" s="0"/>
      <c r="PYI30" s="0"/>
      <c r="PYJ30" s="0"/>
      <c r="PYK30" s="0"/>
      <c r="PYL30" s="0"/>
      <c r="PYM30" s="0"/>
      <c r="PYN30" s="0"/>
      <c r="PYO30" s="0"/>
      <c r="PYP30" s="0"/>
      <c r="PYQ30" s="0"/>
      <c r="PYR30" s="0"/>
      <c r="PYS30" s="0"/>
      <c r="PYT30" s="0"/>
      <c r="PYU30" s="0"/>
      <c r="PYV30" s="0"/>
      <c r="PYW30" s="0"/>
      <c r="PYX30" s="0"/>
      <c r="PYY30" s="0"/>
      <c r="PYZ30" s="0"/>
      <c r="PZA30" s="0"/>
      <c r="PZB30" s="0"/>
      <c r="PZC30" s="0"/>
      <c r="PZD30" s="0"/>
      <c r="PZE30" s="0"/>
      <c r="PZF30" s="0"/>
      <c r="PZG30" s="0"/>
      <c r="PZH30" s="0"/>
      <c r="PZI30" s="0"/>
      <c r="PZJ30" s="0"/>
      <c r="PZK30" s="0"/>
      <c r="PZL30" s="0"/>
      <c r="PZM30" s="0"/>
      <c r="PZN30" s="0"/>
      <c r="PZO30" s="0"/>
      <c r="PZP30" s="0"/>
      <c r="PZQ30" s="0"/>
      <c r="PZR30" s="0"/>
      <c r="PZS30" s="0"/>
      <c r="PZT30" s="0"/>
      <c r="PZU30" s="0"/>
      <c r="PZV30" s="0"/>
      <c r="PZW30" s="0"/>
      <c r="PZX30" s="0"/>
      <c r="PZY30" s="0"/>
      <c r="PZZ30" s="0"/>
      <c r="QAA30" s="0"/>
      <c r="QAB30" s="0"/>
      <c r="QAC30" s="0"/>
      <c r="QAD30" s="0"/>
      <c r="QAE30" s="0"/>
      <c r="QAF30" s="0"/>
      <c r="QAG30" s="0"/>
      <c r="QAH30" s="0"/>
      <c r="QAI30" s="0"/>
      <c r="QAJ30" s="0"/>
      <c r="QAK30" s="0"/>
      <c r="QAL30" s="0"/>
      <c r="QAM30" s="0"/>
      <c r="QAN30" s="0"/>
      <c r="QAO30" s="0"/>
      <c r="QAP30" s="0"/>
      <c r="QAQ30" s="0"/>
      <c r="QAR30" s="0"/>
      <c r="QAS30" s="0"/>
      <c r="QAT30" s="0"/>
      <c r="QAU30" s="0"/>
      <c r="QAV30" s="0"/>
      <c r="QAW30" s="0"/>
      <c r="QAX30" s="0"/>
      <c r="QAY30" s="0"/>
      <c r="QAZ30" s="0"/>
      <c r="QBA30" s="0"/>
      <c r="QBB30" s="0"/>
      <c r="QBC30" s="0"/>
      <c r="QBD30" s="0"/>
      <c r="QBE30" s="0"/>
      <c r="QBF30" s="0"/>
      <c r="QBG30" s="0"/>
      <c r="QBH30" s="0"/>
      <c r="QBI30" s="0"/>
      <c r="QBJ30" s="0"/>
      <c r="QBK30" s="0"/>
      <c r="QBL30" s="0"/>
      <c r="QBM30" s="0"/>
      <c r="QBN30" s="0"/>
      <c r="QBO30" s="0"/>
      <c r="QBP30" s="0"/>
      <c r="QBQ30" s="0"/>
      <c r="QBR30" s="0"/>
      <c r="QBS30" s="0"/>
      <c r="QBT30" s="0"/>
      <c r="QBU30" s="0"/>
      <c r="QBV30" s="0"/>
      <c r="QBW30" s="0"/>
      <c r="QBX30" s="0"/>
      <c r="QBY30" s="0"/>
      <c r="QBZ30" s="0"/>
      <c r="QCA30" s="0"/>
      <c r="QCB30" s="0"/>
      <c r="QCC30" s="0"/>
      <c r="QCD30" s="0"/>
      <c r="QCE30" s="0"/>
      <c r="QCF30" s="0"/>
      <c r="QCG30" s="0"/>
      <c r="QCH30" s="0"/>
      <c r="QCI30" s="0"/>
      <c r="QCJ30" s="0"/>
      <c r="QCK30" s="0"/>
      <c r="QCL30" s="0"/>
      <c r="QCM30" s="0"/>
      <c r="QCN30" s="0"/>
      <c r="QCO30" s="0"/>
      <c r="QCP30" s="0"/>
      <c r="QCQ30" s="0"/>
      <c r="QCR30" s="0"/>
      <c r="QCS30" s="0"/>
      <c r="QCT30" s="0"/>
      <c r="QCU30" s="0"/>
      <c r="QCV30" s="0"/>
      <c r="QCW30" s="0"/>
      <c r="QCX30" s="0"/>
      <c r="QCY30" s="0"/>
      <c r="QCZ30" s="0"/>
      <c r="QDA30" s="0"/>
      <c r="QDB30" s="0"/>
      <c r="QDC30" s="0"/>
      <c r="QDD30" s="0"/>
      <c r="QDE30" s="0"/>
      <c r="QDF30" s="0"/>
      <c r="QDG30" s="0"/>
      <c r="QDH30" s="0"/>
      <c r="QDI30" s="0"/>
      <c r="QDJ30" s="0"/>
      <c r="QDK30" s="0"/>
      <c r="QDL30" s="0"/>
      <c r="QDM30" s="0"/>
      <c r="QDN30" s="0"/>
      <c r="QDO30" s="0"/>
      <c r="QDP30" s="0"/>
      <c r="QDQ30" s="0"/>
      <c r="QDR30" s="0"/>
      <c r="QDS30" s="0"/>
      <c r="QDT30" s="0"/>
      <c r="QDU30" s="0"/>
      <c r="QDV30" s="0"/>
      <c r="QDW30" s="0"/>
      <c r="QDX30" s="0"/>
      <c r="QDY30" s="0"/>
      <c r="QDZ30" s="0"/>
      <c r="QEA30" s="0"/>
      <c r="QEB30" s="0"/>
      <c r="QEC30" s="0"/>
      <c r="QED30" s="0"/>
      <c r="QEE30" s="0"/>
      <c r="QEF30" s="0"/>
      <c r="QEG30" s="0"/>
      <c r="QEH30" s="0"/>
      <c r="QEI30" s="0"/>
      <c r="QEJ30" s="0"/>
      <c r="QEK30" s="0"/>
      <c r="QEL30" s="0"/>
      <c r="QEM30" s="0"/>
      <c r="QEN30" s="0"/>
      <c r="QEO30" s="0"/>
      <c r="QEP30" s="0"/>
      <c r="QEQ30" s="0"/>
      <c r="QER30" s="0"/>
      <c r="QES30" s="0"/>
      <c r="QET30" s="0"/>
      <c r="QEU30" s="0"/>
      <c r="QEV30" s="0"/>
      <c r="QEW30" s="0"/>
      <c r="QEX30" s="0"/>
      <c r="QEY30" s="0"/>
      <c r="QEZ30" s="0"/>
      <c r="QFA30" s="0"/>
      <c r="QFB30" s="0"/>
      <c r="QFC30" s="0"/>
      <c r="QFD30" s="0"/>
      <c r="QFE30" s="0"/>
      <c r="QFF30" s="0"/>
      <c r="QFG30" s="0"/>
      <c r="QFH30" s="0"/>
      <c r="QFI30" s="0"/>
      <c r="QFJ30" s="0"/>
      <c r="QFK30" s="0"/>
      <c r="QFL30" s="0"/>
      <c r="QFM30" s="0"/>
      <c r="QFN30" s="0"/>
      <c r="QFO30" s="0"/>
      <c r="QFP30" s="0"/>
      <c r="QFQ30" s="0"/>
      <c r="QFR30" s="0"/>
      <c r="QFS30" s="0"/>
      <c r="QFT30" s="0"/>
      <c r="QFU30" s="0"/>
      <c r="QFV30" s="0"/>
      <c r="QFW30" s="0"/>
      <c r="QFX30" s="0"/>
      <c r="QFY30" s="0"/>
      <c r="QFZ30" s="0"/>
      <c r="QGA30" s="0"/>
      <c r="QGB30" s="0"/>
      <c r="QGC30" s="0"/>
      <c r="QGD30" s="0"/>
      <c r="QGE30" s="0"/>
      <c r="QGF30" s="0"/>
      <c r="QGG30" s="0"/>
      <c r="QGH30" s="0"/>
      <c r="QGI30" s="0"/>
      <c r="QGJ30" s="0"/>
      <c r="QGK30" s="0"/>
      <c r="QGL30" s="0"/>
      <c r="QGM30" s="0"/>
      <c r="QGN30" s="0"/>
      <c r="QGO30" s="0"/>
      <c r="QGP30" s="0"/>
      <c r="QGQ30" s="0"/>
      <c r="QGR30" s="0"/>
      <c r="QGS30" s="0"/>
      <c r="QGT30" s="0"/>
      <c r="QGU30" s="0"/>
      <c r="QGV30" s="0"/>
      <c r="QGW30" s="0"/>
      <c r="QGX30" s="0"/>
      <c r="QGY30" s="0"/>
      <c r="QGZ30" s="0"/>
      <c r="QHA30" s="0"/>
      <c r="QHB30" s="0"/>
      <c r="QHC30" s="0"/>
      <c r="QHD30" s="0"/>
      <c r="QHE30" s="0"/>
      <c r="QHF30" s="0"/>
      <c r="QHG30" s="0"/>
      <c r="QHH30" s="0"/>
      <c r="QHI30" s="0"/>
      <c r="QHJ30" s="0"/>
      <c r="QHK30" s="0"/>
      <c r="QHL30" s="0"/>
      <c r="QHM30" s="0"/>
      <c r="QHN30" s="0"/>
      <c r="QHO30" s="0"/>
      <c r="QHP30" s="0"/>
      <c r="QHQ30" s="0"/>
      <c r="QHR30" s="0"/>
      <c r="QHS30" s="0"/>
      <c r="QHT30" s="0"/>
      <c r="QHU30" s="0"/>
      <c r="QHV30" s="0"/>
      <c r="QHW30" s="0"/>
      <c r="QHX30" s="0"/>
      <c r="QHY30" s="0"/>
      <c r="QHZ30" s="0"/>
      <c r="QIA30" s="0"/>
      <c r="QIB30" s="0"/>
      <c r="QIC30" s="0"/>
      <c r="QID30" s="0"/>
      <c r="QIE30" s="0"/>
      <c r="QIF30" s="0"/>
      <c r="QIG30" s="0"/>
      <c r="QIH30" s="0"/>
      <c r="QII30" s="0"/>
      <c r="QIJ30" s="0"/>
      <c r="QIK30" s="0"/>
      <c r="QIL30" s="0"/>
      <c r="QIM30" s="0"/>
      <c r="QIN30" s="0"/>
      <c r="QIO30" s="0"/>
      <c r="QIP30" s="0"/>
      <c r="QIQ30" s="0"/>
      <c r="QIR30" s="0"/>
      <c r="QIS30" s="0"/>
      <c r="QIT30" s="0"/>
      <c r="QIU30" s="0"/>
      <c r="QIV30" s="0"/>
      <c r="QIW30" s="0"/>
      <c r="QIX30" s="0"/>
      <c r="QIY30" s="0"/>
      <c r="QIZ30" s="0"/>
      <c r="QJA30" s="0"/>
      <c r="QJB30" s="0"/>
      <c r="QJC30" s="0"/>
      <c r="QJD30" s="0"/>
      <c r="QJE30" s="0"/>
      <c r="QJF30" s="0"/>
      <c r="QJG30" s="0"/>
      <c r="QJH30" s="0"/>
      <c r="QJI30" s="0"/>
      <c r="QJJ30" s="0"/>
      <c r="QJK30" s="0"/>
      <c r="QJL30" s="0"/>
      <c r="QJM30" s="0"/>
      <c r="QJN30" s="0"/>
      <c r="QJO30" s="0"/>
      <c r="QJP30" s="0"/>
      <c r="QJQ30" s="0"/>
      <c r="QJR30" s="0"/>
      <c r="QJS30" s="0"/>
      <c r="QJT30" s="0"/>
      <c r="QJU30" s="0"/>
      <c r="QJV30" s="0"/>
      <c r="QJW30" s="0"/>
      <c r="QJX30" s="0"/>
      <c r="QJY30" s="0"/>
      <c r="QJZ30" s="0"/>
      <c r="QKA30" s="0"/>
      <c r="QKB30" s="0"/>
      <c r="QKC30" s="0"/>
      <c r="QKD30" s="0"/>
      <c r="QKE30" s="0"/>
      <c r="QKF30" s="0"/>
      <c r="QKG30" s="0"/>
      <c r="QKH30" s="0"/>
      <c r="QKI30" s="0"/>
      <c r="QKJ30" s="0"/>
      <c r="QKK30" s="0"/>
      <c r="QKL30" s="0"/>
      <c r="QKM30" s="0"/>
      <c r="QKN30" s="0"/>
      <c r="QKO30" s="0"/>
      <c r="QKP30" s="0"/>
      <c r="QKQ30" s="0"/>
      <c r="QKR30" s="0"/>
      <c r="QKS30" s="0"/>
      <c r="QKT30" s="0"/>
      <c r="QKU30" s="0"/>
      <c r="QKV30" s="0"/>
      <c r="QKW30" s="0"/>
      <c r="QKX30" s="0"/>
      <c r="QKY30" s="0"/>
      <c r="QKZ30" s="0"/>
      <c r="QLA30" s="0"/>
      <c r="QLB30" s="0"/>
      <c r="QLC30" s="0"/>
      <c r="QLD30" s="0"/>
      <c r="QLE30" s="0"/>
      <c r="QLF30" s="0"/>
      <c r="QLG30" s="0"/>
      <c r="QLH30" s="0"/>
      <c r="QLI30" s="0"/>
      <c r="QLJ30" s="0"/>
      <c r="QLK30" s="0"/>
      <c r="QLL30" s="0"/>
      <c r="QLM30" s="0"/>
      <c r="QLN30" s="0"/>
      <c r="QLO30" s="0"/>
      <c r="QLP30" s="0"/>
      <c r="QLQ30" s="0"/>
      <c r="QLR30" s="0"/>
      <c r="QLS30" s="0"/>
      <c r="QLT30" s="0"/>
      <c r="QLU30" s="0"/>
      <c r="QLV30" s="0"/>
      <c r="QLW30" s="0"/>
      <c r="QLX30" s="0"/>
      <c r="QLY30" s="0"/>
      <c r="QLZ30" s="0"/>
      <c r="QMA30" s="0"/>
      <c r="QMB30" s="0"/>
      <c r="QMC30" s="0"/>
      <c r="QMD30" s="0"/>
      <c r="QME30" s="0"/>
      <c r="QMF30" s="0"/>
      <c r="QMG30" s="0"/>
      <c r="QMH30" s="0"/>
      <c r="QMI30" s="0"/>
      <c r="QMJ30" s="0"/>
      <c r="QMK30" s="0"/>
      <c r="QML30" s="0"/>
      <c r="QMM30" s="0"/>
      <c r="QMN30" s="0"/>
      <c r="QMO30" s="0"/>
      <c r="QMP30" s="0"/>
      <c r="QMQ30" s="0"/>
      <c r="QMR30" s="0"/>
      <c r="QMS30" s="0"/>
      <c r="QMT30" s="0"/>
      <c r="QMU30" s="0"/>
      <c r="QMV30" s="0"/>
      <c r="QMW30" s="0"/>
      <c r="QMX30" s="0"/>
      <c r="QMY30" s="0"/>
      <c r="QMZ30" s="0"/>
      <c r="QNA30" s="0"/>
      <c r="QNB30" s="0"/>
      <c r="QNC30" s="0"/>
      <c r="QND30" s="0"/>
      <c r="QNE30" s="0"/>
      <c r="QNF30" s="0"/>
      <c r="QNG30" s="0"/>
      <c r="QNH30" s="0"/>
      <c r="QNI30" s="0"/>
      <c r="QNJ30" s="0"/>
      <c r="QNK30" s="0"/>
      <c r="QNL30" s="0"/>
      <c r="QNM30" s="0"/>
      <c r="QNN30" s="0"/>
      <c r="QNO30" s="0"/>
      <c r="QNP30" s="0"/>
      <c r="QNQ30" s="0"/>
      <c r="QNR30" s="0"/>
      <c r="QNS30" s="0"/>
      <c r="QNT30" s="0"/>
      <c r="QNU30" s="0"/>
      <c r="QNV30" s="0"/>
      <c r="QNW30" s="0"/>
      <c r="QNX30" s="0"/>
      <c r="QNY30" s="0"/>
      <c r="QNZ30" s="0"/>
      <c r="QOA30" s="0"/>
      <c r="QOB30" s="0"/>
      <c r="QOC30" s="0"/>
      <c r="QOD30" s="0"/>
      <c r="QOE30" s="0"/>
      <c r="QOF30" s="0"/>
      <c r="QOG30" s="0"/>
      <c r="QOH30" s="0"/>
      <c r="QOI30" s="0"/>
      <c r="QOJ30" s="0"/>
      <c r="QOK30" s="0"/>
      <c r="QOL30" s="0"/>
      <c r="QOM30" s="0"/>
      <c r="QON30" s="0"/>
      <c r="QOO30" s="0"/>
      <c r="QOP30" s="0"/>
      <c r="QOQ30" s="0"/>
      <c r="QOR30" s="0"/>
      <c r="QOS30" s="0"/>
      <c r="QOT30" s="0"/>
      <c r="QOU30" s="0"/>
      <c r="QOV30" s="0"/>
      <c r="QOW30" s="0"/>
      <c r="QOX30" s="0"/>
      <c r="QOY30" s="0"/>
      <c r="QOZ30" s="0"/>
      <c r="QPA30" s="0"/>
      <c r="QPB30" s="0"/>
      <c r="QPC30" s="0"/>
      <c r="QPD30" s="0"/>
      <c r="QPE30" s="0"/>
      <c r="QPF30" s="0"/>
      <c r="QPG30" s="0"/>
      <c r="QPH30" s="0"/>
      <c r="QPI30" s="0"/>
      <c r="QPJ30" s="0"/>
      <c r="QPK30" s="0"/>
      <c r="QPL30" s="0"/>
      <c r="QPM30" s="0"/>
      <c r="QPN30" s="0"/>
      <c r="QPO30" s="0"/>
      <c r="QPP30" s="0"/>
      <c r="QPQ30" s="0"/>
      <c r="QPR30" s="0"/>
      <c r="QPS30" s="0"/>
      <c r="QPT30" s="0"/>
      <c r="QPU30" s="0"/>
      <c r="QPV30" s="0"/>
      <c r="QPW30" s="0"/>
      <c r="QPX30" s="0"/>
      <c r="QPY30" s="0"/>
      <c r="QPZ30" s="0"/>
      <c r="QQA30" s="0"/>
      <c r="QQB30" s="0"/>
      <c r="QQC30" s="0"/>
      <c r="QQD30" s="0"/>
      <c r="QQE30" s="0"/>
      <c r="QQF30" s="0"/>
      <c r="QQG30" s="0"/>
      <c r="QQH30" s="0"/>
      <c r="QQI30" s="0"/>
      <c r="QQJ30" s="0"/>
      <c r="QQK30" s="0"/>
      <c r="QQL30" s="0"/>
      <c r="QQM30" s="0"/>
      <c r="QQN30" s="0"/>
      <c r="QQO30" s="0"/>
      <c r="QQP30" s="0"/>
      <c r="QQQ30" s="0"/>
      <c r="QQR30" s="0"/>
      <c r="QQS30" s="0"/>
      <c r="QQT30" s="0"/>
      <c r="QQU30" s="0"/>
      <c r="QQV30" s="0"/>
      <c r="QQW30" s="0"/>
      <c r="QQX30" s="0"/>
      <c r="QQY30" s="0"/>
      <c r="QQZ30" s="0"/>
      <c r="QRA30" s="0"/>
      <c r="QRB30" s="0"/>
      <c r="QRC30" s="0"/>
      <c r="QRD30" s="0"/>
      <c r="QRE30" s="0"/>
      <c r="QRF30" s="0"/>
      <c r="QRG30" s="0"/>
      <c r="QRH30" s="0"/>
      <c r="QRI30" s="0"/>
      <c r="QRJ30" s="0"/>
      <c r="QRK30" s="0"/>
      <c r="QRL30" s="0"/>
      <c r="QRM30" s="0"/>
      <c r="QRN30" s="0"/>
      <c r="QRO30" s="0"/>
      <c r="QRP30" s="0"/>
      <c r="QRQ30" s="0"/>
      <c r="QRR30" s="0"/>
      <c r="QRS30" s="0"/>
      <c r="QRT30" s="0"/>
      <c r="QRU30" s="0"/>
      <c r="QRV30" s="0"/>
      <c r="QRW30" s="0"/>
      <c r="QRX30" s="0"/>
      <c r="QRY30" s="0"/>
      <c r="QRZ30" s="0"/>
      <c r="QSA30" s="0"/>
      <c r="QSB30" s="0"/>
      <c r="QSC30" s="0"/>
      <c r="QSD30" s="0"/>
      <c r="QSE30" s="0"/>
      <c r="QSF30" s="0"/>
      <c r="QSG30" s="0"/>
      <c r="QSH30" s="0"/>
      <c r="QSI30" s="0"/>
      <c r="QSJ30" s="0"/>
      <c r="QSK30" s="0"/>
      <c r="QSL30" s="0"/>
      <c r="QSM30" s="0"/>
      <c r="QSN30" s="0"/>
      <c r="QSO30" s="0"/>
      <c r="QSP30" s="0"/>
      <c r="QSQ30" s="0"/>
      <c r="QSR30" s="0"/>
      <c r="QSS30" s="0"/>
      <c r="QST30" s="0"/>
      <c r="QSU30" s="0"/>
      <c r="QSV30" s="0"/>
      <c r="QSW30" s="0"/>
      <c r="QSX30" s="0"/>
      <c r="QSY30" s="0"/>
      <c r="QSZ30" s="0"/>
      <c r="QTA30" s="0"/>
      <c r="QTB30" s="0"/>
      <c r="QTC30" s="0"/>
      <c r="QTD30" s="0"/>
      <c r="QTE30" s="0"/>
      <c r="QTF30" s="0"/>
      <c r="QTG30" s="0"/>
      <c r="QTH30" s="0"/>
      <c r="QTI30" s="0"/>
      <c r="QTJ30" s="0"/>
      <c r="QTK30" s="0"/>
      <c r="QTL30" s="0"/>
      <c r="QTM30" s="0"/>
      <c r="QTN30" s="0"/>
      <c r="QTO30" s="0"/>
      <c r="QTP30" s="0"/>
      <c r="QTQ30" s="0"/>
      <c r="QTR30" s="0"/>
      <c r="QTS30" s="0"/>
      <c r="QTT30" s="0"/>
      <c r="QTU30" s="0"/>
      <c r="QTV30" s="0"/>
      <c r="QTW30" s="0"/>
      <c r="QTX30" s="0"/>
      <c r="QTY30" s="0"/>
      <c r="QTZ30" s="0"/>
      <c r="QUA30" s="0"/>
      <c r="QUB30" s="0"/>
      <c r="QUC30" s="0"/>
      <c r="QUD30" s="0"/>
      <c r="QUE30" s="0"/>
      <c r="QUF30" s="0"/>
      <c r="QUG30" s="0"/>
      <c r="QUH30" s="0"/>
      <c r="QUI30" s="0"/>
      <c r="QUJ30" s="0"/>
      <c r="QUK30" s="0"/>
      <c r="QUL30" s="0"/>
      <c r="QUM30" s="0"/>
      <c r="QUN30" s="0"/>
      <c r="QUO30" s="0"/>
      <c r="QUP30" s="0"/>
      <c r="QUQ30" s="0"/>
      <c r="QUR30" s="0"/>
      <c r="QUS30" s="0"/>
      <c r="QUT30" s="0"/>
      <c r="QUU30" s="0"/>
      <c r="QUV30" s="0"/>
      <c r="QUW30" s="0"/>
      <c r="QUX30" s="0"/>
      <c r="QUY30" s="0"/>
      <c r="QUZ30" s="0"/>
      <c r="QVA30" s="0"/>
      <c r="QVB30" s="0"/>
      <c r="QVC30" s="0"/>
      <c r="QVD30" s="0"/>
      <c r="QVE30" s="0"/>
      <c r="QVF30" s="0"/>
      <c r="QVG30" s="0"/>
      <c r="QVH30" s="0"/>
      <c r="QVI30" s="0"/>
      <c r="QVJ30" s="0"/>
      <c r="QVK30" s="0"/>
      <c r="QVL30" s="0"/>
      <c r="QVM30" s="0"/>
      <c r="QVN30" s="0"/>
      <c r="QVO30" s="0"/>
      <c r="QVP30" s="0"/>
      <c r="QVQ30" s="0"/>
      <c r="QVR30" s="0"/>
      <c r="QVS30" s="0"/>
      <c r="QVT30" s="0"/>
      <c r="QVU30" s="0"/>
      <c r="QVV30" s="0"/>
      <c r="QVW30" s="0"/>
      <c r="QVX30" s="0"/>
      <c r="QVY30" s="0"/>
      <c r="QVZ30" s="0"/>
      <c r="QWA30" s="0"/>
      <c r="QWB30" s="0"/>
      <c r="QWC30" s="0"/>
      <c r="QWD30" s="0"/>
      <c r="QWE30" s="0"/>
      <c r="QWF30" s="0"/>
      <c r="QWG30" s="0"/>
      <c r="QWH30" s="0"/>
      <c r="QWI30" s="0"/>
      <c r="QWJ30" s="0"/>
      <c r="QWK30" s="0"/>
      <c r="QWL30" s="0"/>
      <c r="QWM30" s="0"/>
      <c r="QWN30" s="0"/>
      <c r="QWO30" s="0"/>
      <c r="QWP30" s="0"/>
      <c r="QWQ30" s="0"/>
      <c r="QWR30" s="0"/>
      <c r="QWS30" s="0"/>
      <c r="QWT30" s="0"/>
      <c r="QWU30" s="0"/>
      <c r="QWV30" s="0"/>
      <c r="QWW30" s="0"/>
      <c r="QWX30" s="0"/>
      <c r="QWY30" s="0"/>
      <c r="QWZ30" s="0"/>
      <c r="QXA30" s="0"/>
      <c r="QXB30" s="0"/>
      <c r="QXC30" s="0"/>
      <c r="QXD30" s="0"/>
      <c r="QXE30" s="0"/>
      <c r="QXF30" s="0"/>
      <c r="QXG30" s="0"/>
      <c r="QXH30" s="0"/>
      <c r="QXI30" s="0"/>
      <c r="QXJ30" s="0"/>
      <c r="QXK30" s="0"/>
      <c r="QXL30" s="0"/>
      <c r="QXM30" s="0"/>
      <c r="QXN30" s="0"/>
      <c r="QXO30" s="0"/>
      <c r="QXP30" s="0"/>
      <c r="QXQ30" s="0"/>
      <c r="QXR30" s="0"/>
      <c r="QXS30" s="0"/>
      <c r="QXT30" s="0"/>
      <c r="QXU30" s="0"/>
      <c r="QXV30" s="0"/>
      <c r="QXW30" s="0"/>
      <c r="QXX30" s="0"/>
      <c r="QXY30" s="0"/>
      <c r="QXZ30" s="0"/>
      <c r="QYA30" s="0"/>
      <c r="QYB30" s="0"/>
      <c r="QYC30" s="0"/>
      <c r="QYD30" s="0"/>
      <c r="QYE30" s="0"/>
      <c r="QYF30" s="0"/>
      <c r="QYG30" s="0"/>
      <c r="QYH30" s="0"/>
      <c r="QYI30" s="0"/>
      <c r="QYJ30" s="0"/>
      <c r="QYK30" s="0"/>
      <c r="QYL30" s="0"/>
      <c r="QYM30" s="0"/>
      <c r="QYN30" s="0"/>
      <c r="QYO30" s="0"/>
      <c r="QYP30" s="0"/>
      <c r="QYQ30" s="0"/>
      <c r="QYR30" s="0"/>
      <c r="QYS30" s="0"/>
      <c r="QYT30" s="0"/>
      <c r="QYU30" s="0"/>
      <c r="QYV30" s="0"/>
      <c r="QYW30" s="0"/>
      <c r="QYX30" s="0"/>
      <c r="QYY30" s="0"/>
      <c r="QYZ30" s="0"/>
      <c r="QZA30" s="0"/>
      <c r="QZB30" s="0"/>
      <c r="QZC30" s="0"/>
      <c r="QZD30" s="0"/>
      <c r="QZE30" s="0"/>
      <c r="QZF30" s="0"/>
      <c r="QZG30" s="0"/>
      <c r="QZH30" s="0"/>
      <c r="QZI30" s="0"/>
      <c r="QZJ30" s="0"/>
      <c r="QZK30" s="0"/>
      <c r="QZL30" s="0"/>
      <c r="QZM30" s="0"/>
      <c r="QZN30" s="0"/>
      <c r="QZO30" s="0"/>
      <c r="QZP30" s="0"/>
      <c r="QZQ30" s="0"/>
      <c r="QZR30" s="0"/>
      <c r="QZS30" s="0"/>
      <c r="QZT30" s="0"/>
      <c r="QZU30" s="0"/>
      <c r="QZV30" s="0"/>
      <c r="QZW30" s="0"/>
      <c r="QZX30" s="0"/>
      <c r="QZY30" s="0"/>
      <c r="QZZ30" s="0"/>
      <c r="RAA30" s="0"/>
      <c r="RAB30" s="0"/>
      <c r="RAC30" s="0"/>
      <c r="RAD30" s="0"/>
      <c r="RAE30" s="0"/>
      <c r="RAF30" s="0"/>
      <c r="RAG30" s="0"/>
      <c r="RAH30" s="0"/>
      <c r="RAI30" s="0"/>
      <c r="RAJ30" s="0"/>
      <c r="RAK30" s="0"/>
      <c r="RAL30" s="0"/>
      <c r="RAM30" s="0"/>
      <c r="RAN30" s="0"/>
      <c r="RAO30" s="0"/>
      <c r="RAP30" s="0"/>
      <c r="RAQ30" s="0"/>
      <c r="RAR30" s="0"/>
      <c r="RAS30" s="0"/>
      <c r="RAT30" s="0"/>
      <c r="RAU30" s="0"/>
      <c r="RAV30" s="0"/>
      <c r="RAW30" s="0"/>
      <c r="RAX30" s="0"/>
      <c r="RAY30" s="0"/>
      <c r="RAZ30" s="0"/>
      <c r="RBA30" s="0"/>
      <c r="RBB30" s="0"/>
      <c r="RBC30" s="0"/>
      <c r="RBD30" s="0"/>
      <c r="RBE30" s="0"/>
      <c r="RBF30" s="0"/>
      <c r="RBG30" s="0"/>
      <c r="RBH30" s="0"/>
      <c r="RBI30" s="0"/>
      <c r="RBJ30" s="0"/>
      <c r="RBK30" s="0"/>
      <c r="RBL30" s="0"/>
      <c r="RBM30" s="0"/>
      <c r="RBN30" s="0"/>
      <c r="RBO30" s="0"/>
      <c r="RBP30" s="0"/>
      <c r="RBQ30" s="0"/>
      <c r="RBR30" s="0"/>
      <c r="RBS30" s="0"/>
      <c r="RBT30" s="0"/>
      <c r="RBU30" s="0"/>
      <c r="RBV30" s="0"/>
      <c r="RBW30" s="0"/>
      <c r="RBX30" s="0"/>
      <c r="RBY30" s="0"/>
      <c r="RBZ30" s="0"/>
      <c r="RCA30" s="0"/>
      <c r="RCB30" s="0"/>
      <c r="RCC30" s="0"/>
      <c r="RCD30" s="0"/>
      <c r="RCE30" s="0"/>
      <c r="RCF30" s="0"/>
      <c r="RCG30" s="0"/>
      <c r="RCH30" s="0"/>
      <c r="RCI30" s="0"/>
      <c r="RCJ30" s="0"/>
      <c r="RCK30" s="0"/>
      <c r="RCL30" s="0"/>
      <c r="RCM30" s="0"/>
      <c r="RCN30" s="0"/>
      <c r="RCO30" s="0"/>
      <c r="RCP30" s="0"/>
      <c r="RCQ30" s="0"/>
      <c r="RCR30" s="0"/>
      <c r="RCS30" s="0"/>
      <c r="RCT30" s="0"/>
      <c r="RCU30" s="0"/>
      <c r="RCV30" s="0"/>
      <c r="RCW30" s="0"/>
      <c r="RCX30" s="0"/>
      <c r="RCY30" s="0"/>
      <c r="RCZ30" s="0"/>
      <c r="RDA30" s="0"/>
      <c r="RDB30" s="0"/>
      <c r="RDC30" s="0"/>
      <c r="RDD30" s="0"/>
      <c r="RDE30" s="0"/>
      <c r="RDF30" s="0"/>
      <c r="RDG30" s="0"/>
      <c r="RDH30" s="0"/>
      <c r="RDI30" s="0"/>
      <c r="RDJ30" s="0"/>
      <c r="RDK30" s="0"/>
      <c r="RDL30" s="0"/>
      <c r="RDM30" s="0"/>
      <c r="RDN30" s="0"/>
      <c r="RDO30" s="0"/>
      <c r="RDP30" s="0"/>
      <c r="RDQ30" s="0"/>
      <c r="RDR30" s="0"/>
      <c r="RDS30" s="0"/>
      <c r="RDT30" s="0"/>
      <c r="RDU30" s="0"/>
      <c r="RDV30" s="0"/>
      <c r="RDW30" s="0"/>
      <c r="RDX30" s="0"/>
      <c r="RDY30" s="0"/>
      <c r="RDZ30" s="0"/>
      <c r="REA30" s="0"/>
      <c r="REB30" s="0"/>
      <c r="REC30" s="0"/>
      <c r="RED30" s="0"/>
      <c r="REE30" s="0"/>
      <c r="REF30" s="0"/>
      <c r="REG30" s="0"/>
      <c r="REH30" s="0"/>
      <c r="REI30" s="0"/>
      <c r="REJ30" s="0"/>
      <c r="REK30" s="0"/>
      <c r="REL30" s="0"/>
      <c r="REM30" s="0"/>
      <c r="REN30" s="0"/>
      <c r="REO30" s="0"/>
      <c r="REP30" s="0"/>
      <c r="REQ30" s="0"/>
      <c r="RER30" s="0"/>
      <c r="RES30" s="0"/>
      <c r="RET30" s="0"/>
      <c r="REU30" s="0"/>
      <c r="REV30" s="0"/>
      <c r="REW30" s="0"/>
      <c r="REX30" s="0"/>
      <c r="REY30" s="0"/>
      <c r="REZ30" s="0"/>
      <c r="RFA30" s="0"/>
      <c r="RFB30" s="0"/>
      <c r="RFC30" s="0"/>
      <c r="RFD30" s="0"/>
      <c r="RFE30" s="0"/>
      <c r="RFF30" s="0"/>
      <c r="RFG30" s="0"/>
      <c r="RFH30" s="0"/>
      <c r="RFI30" s="0"/>
      <c r="RFJ30" s="0"/>
      <c r="RFK30" s="0"/>
      <c r="RFL30" s="0"/>
      <c r="RFM30" s="0"/>
      <c r="RFN30" s="0"/>
      <c r="RFO30" s="0"/>
      <c r="RFP30" s="0"/>
      <c r="RFQ30" s="0"/>
      <c r="RFR30" s="0"/>
      <c r="RFS30" s="0"/>
      <c r="RFT30" s="0"/>
      <c r="RFU30" s="0"/>
      <c r="RFV30" s="0"/>
      <c r="RFW30" s="0"/>
      <c r="RFX30" s="0"/>
      <c r="RFY30" s="0"/>
      <c r="RFZ30" s="0"/>
      <c r="RGA30" s="0"/>
      <c r="RGB30" s="0"/>
      <c r="RGC30" s="0"/>
      <c r="RGD30" s="0"/>
      <c r="RGE30" s="0"/>
      <c r="RGF30" s="0"/>
      <c r="RGG30" s="0"/>
      <c r="RGH30" s="0"/>
      <c r="RGI30" s="0"/>
      <c r="RGJ30" s="0"/>
      <c r="RGK30" s="0"/>
      <c r="RGL30" s="0"/>
      <c r="RGM30" s="0"/>
      <c r="RGN30" s="0"/>
      <c r="RGO30" s="0"/>
      <c r="RGP30" s="0"/>
      <c r="RGQ30" s="0"/>
      <c r="RGR30" s="0"/>
      <c r="RGS30" s="0"/>
      <c r="RGT30" s="0"/>
      <c r="RGU30" s="0"/>
      <c r="RGV30" s="0"/>
      <c r="RGW30" s="0"/>
      <c r="RGX30" s="0"/>
      <c r="RGY30" s="0"/>
      <c r="RGZ30" s="0"/>
      <c r="RHA30" s="0"/>
      <c r="RHB30" s="0"/>
      <c r="RHC30" s="0"/>
      <c r="RHD30" s="0"/>
      <c r="RHE30" s="0"/>
      <c r="RHF30" s="0"/>
      <c r="RHG30" s="0"/>
      <c r="RHH30" s="0"/>
      <c r="RHI30" s="0"/>
      <c r="RHJ30" s="0"/>
      <c r="RHK30" s="0"/>
      <c r="RHL30" s="0"/>
      <c r="RHM30" s="0"/>
      <c r="RHN30" s="0"/>
      <c r="RHO30" s="0"/>
      <c r="RHP30" s="0"/>
      <c r="RHQ30" s="0"/>
      <c r="RHR30" s="0"/>
      <c r="RHS30" s="0"/>
      <c r="RHT30" s="0"/>
      <c r="RHU30" s="0"/>
      <c r="RHV30" s="0"/>
      <c r="RHW30" s="0"/>
      <c r="RHX30" s="0"/>
      <c r="RHY30" s="0"/>
      <c r="RHZ30" s="0"/>
      <c r="RIA30" s="0"/>
      <c r="RIB30" s="0"/>
      <c r="RIC30" s="0"/>
      <c r="RID30" s="0"/>
      <c r="RIE30" s="0"/>
      <c r="RIF30" s="0"/>
      <c r="RIG30" s="0"/>
      <c r="RIH30" s="0"/>
      <c r="RII30" s="0"/>
      <c r="RIJ30" s="0"/>
      <c r="RIK30" s="0"/>
      <c r="RIL30" s="0"/>
      <c r="RIM30" s="0"/>
      <c r="RIN30" s="0"/>
      <c r="RIO30" s="0"/>
      <c r="RIP30" s="0"/>
      <c r="RIQ30" s="0"/>
      <c r="RIR30" s="0"/>
      <c r="RIS30" s="0"/>
      <c r="RIT30" s="0"/>
      <c r="RIU30" s="0"/>
      <c r="RIV30" s="0"/>
      <c r="RIW30" s="0"/>
      <c r="RIX30" s="0"/>
      <c r="RIY30" s="0"/>
      <c r="RIZ30" s="0"/>
      <c r="RJA30" s="0"/>
      <c r="RJB30" s="0"/>
      <c r="RJC30" s="0"/>
      <c r="RJD30" s="0"/>
      <c r="RJE30" s="0"/>
      <c r="RJF30" s="0"/>
      <c r="RJG30" s="0"/>
      <c r="RJH30" s="0"/>
      <c r="RJI30" s="0"/>
      <c r="RJJ30" s="0"/>
      <c r="RJK30" s="0"/>
      <c r="RJL30" s="0"/>
      <c r="RJM30" s="0"/>
      <c r="RJN30" s="0"/>
      <c r="RJO30" s="0"/>
      <c r="RJP30" s="0"/>
      <c r="RJQ30" s="0"/>
      <c r="RJR30" s="0"/>
      <c r="RJS30" s="0"/>
      <c r="RJT30" s="0"/>
      <c r="RJU30" s="0"/>
      <c r="RJV30" s="0"/>
      <c r="RJW30" s="0"/>
      <c r="RJX30" s="0"/>
      <c r="RJY30" s="0"/>
      <c r="RJZ30" s="0"/>
      <c r="RKA30" s="0"/>
      <c r="RKB30" s="0"/>
      <c r="RKC30" s="0"/>
      <c r="RKD30" s="0"/>
      <c r="RKE30" s="0"/>
      <c r="RKF30" s="0"/>
      <c r="RKG30" s="0"/>
      <c r="RKH30" s="0"/>
      <c r="RKI30" s="0"/>
      <c r="RKJ30" s="0"/>
      <c r="RKK30" s="0"/>
      <c r="RKL30" s="0"/>
      <c r="RKM30" s="0"/>
      <c r="RKN30" s="0"/>
      <c r="RKO30" s="0"/>
      <c r="RKP30" s="0"/>
      <c r="RKQ30" s="0"/>
      <c r="RKR30" s="0"/>
      <c r="RKS30" s="0"/>
      <c r="RKT30" s="0"/>
      <c r="RKU30" s="0"/>
      <c r="RKV30" s="0"/>
      <c r="RKW30" s="0"/>
      <c r="RKX30" s="0"/>
      <c r="RKY30" s="0"/>
      <c r="RKZ30" s="0"/>
      <c r="RLA30" s="0"/>
      <c r="RLB30" s="0"/>
      <c r="RLC30" s="0"/>
      <c r="RLD30" s="0"/>
      <c r="RLE30" s="0"/>
      <c r="RLF30" s="0"/>
      <c r="RLG30" s="0"/>
      <c r="RLH30" s="0"/>
      <c r="RLI30" s="0"/>
      <c r="RLJ30" s="0"/>
      <c r="RLK30" s="0"/>
      <c r="RLL30" s="0"/>
      <c r="RLM30" s="0"/>
      <c r="RLN30" s="0"/>
      <c r="RLO30" s="0"/>
      <c r="RLP30" s="0"/>
      <c r="RLQ30" s="0"/>
      <c r="RLR30" s="0"/>
      <c r="RLS30" s="0"/>
      <c r="RLT30" s="0"/>
      <c r="RLU30" s="0"/>
      <c r="RLV30" s="0"/>
      <c r="RLW30" s="0"/>
      <c r="RLX30" s="0"/>
      <c r="RLY30" s="0"/>
      <c r="RLZ30" s="0"/>
      <c r="RMA30" s="0"/>
      <c r="RMB30" s="0"/>
      <c r="RMC30" s="0"/>
      <c r="RMD30" s="0"/>
      <c r="RME30" s="0"/>
      <c r="RMF30" s="0"/>
      <c r="RMG30" s="0"/>
      <c r="RMH30" s="0"/>
      <c r="RMI30" s="0"/>
      <c r="RMJ30" s="0"/>
      <c r="RMK30" s="0"/>
      <c r="RML30" s="0"/>
      <c r="RMM30" s="0"/>
      <c r="RMN30" s="0"/>
      <c r="RMO30" s="0"/>
      <c r="RMP30" s="0"/>
      <c r="RMQ30" s="0"/>
      <c r="RMR30" s="0"/>
      <c r="RMS30" s="0"/>
      <c r="RMT30" s="0"/>
      <c r="RMU30" s="0"/>
      <c r="RMV30" s="0"/>
      <c r="RMW30" s="0"/>
      <c r="RMX30" s="0"/>
      <c r="RMY30" s="0"/>
      <c r="RMZ30" s="0"/>
      <c r="RNA30" s="0"/>
      <c r="RNB30" s="0"/>
      <c r="RNC30" s="0"/>
      <c r="RND30" s="0"/>
      <c r="RNE30" s="0"/>
      <c r="RNF30" s="0"/>
      <c r="RNG30" s="0"/>
      <c r="RNH30" s="0"/>
      <c r="RNI30" s="0"/>
      <c r="RNJ30" s="0"/>
      <c r="RNK30" s="0"/>
      <c r="RNL30" s="0"/>
      <c r="RNM30" s="0"/>
      <c r="RNN30" s="0"/>
      <c r="RNO30" s="0"/>
      <c r="RNP30" s="0"/>
      <c r="RNQ30" s="0"/>
      <c r="RNR30" s="0"/>
      <c r="RNS30" s="0"/>
      <c r="RNT30" s="0"/>
      <c r="RNU30" s="0"/>
      <c r="RNV30" s="0"/>
      <c r="RNW30" s="0"/>
      <c r="RNX30" s="0"/>
      <c r="RNY30" s="0"/>
      <c r="RNZ30" s="0"/>
      <c r="ROA30" s="0"/>
      <c r="ROB30" s="0"/>
      <c r="ROC30" s="0"/>
      <c r="ROD30" s="0"/>
      <c r="ROE30" s="0"/>
      <c r="ROF30" s="0"/>
      <c r="ROG30" s="0"/>
      <c r="ROH30" s="0"/>
      <c r="ROI30" s="0"/>
      <c r="ROJ30" s="0"/>
      <c r="ROK30" s="0"/>
      <c r="ROL30" s="0"/>
      <c r="ROM30" s="0"/>
      <c r="RON30" s="0"/>
      <c r="ROO30" s="0"/>
      <c r="ROP30" s="0"/>
      <c r="ROQ30" s="0"/>
      <c r="ROR30" s="0"/>
      <c r="ROS30" s="0"/>
      <c r="ROT30" s="0"/>
      <c r="ROU30" s="0"/>
      <c r="ROV30" s="0"/>
      <c r="ROW30" s="0"/>
      <c r="ROX30" s="0"/>
      <c r="ROY30" s="0"/>
      <c r="ROZ30" s="0"/>
      <c r="RPA30" s="0"/>
      <c r="RPB30" s="0"/>
      <c r="RPC30" s="0"/>
      <c r="RPD30" s="0"/>
      <c r="RPE30" s="0"/>
      <c r="RPF30" s="0"/>
      <c r="RPG30" s="0"/>
      <c r="RPH30" s="0"/>
      <c r="RPI30" s="0"/>
      <c r="RPJ30" s="0"/>
      <c r="RPK30" s="0"/>
      <c r="RPL30" s="0"/>
      <c r="RPM30" s="0"/>
      <c r="RPN30" s="0"/>
      <c r="RPO30" s="0"/>
      <c r="RPP30" s="0"/>
      <c r="RPQ30" s="0"/>
      <c r="RPR30" s="0"/>
      <c r="RPS30" s="0"/>
      <c r="RPT30" s="0"/>
      <c r="RPU30" s="0"/>
      <c r="RPV30" s="0"/>
      <c r="RPW30" s="0"/>
      <c r="RPX30" s="0"/>
      <c r="RPY30" s="0"/>
      <c r="RPZ30" s="0"/>
      <c r="RQA30" s="0"/>
      <c r="RQB30" s="0"/>
      <c r="RQC30" s="0"/>
      <c r="RQD30" s="0"/>
      <c r="RQE30" s="0"/>
      <c r="RQF30" s="0"/>
      <c r="RQG30" s="0"/>
      <c r="RQH30" s="0"/>
      <c r="RQI30" s="0"/>
      <c r="RQJ30" s="0"/>
      <c r="RQK30" s="0"/>
      <c r="RQL30" s="0"/>
      <c r="RQM30" s="0"/>
      <c r="RQN30" s="0"/>
      <c r="RQO30" s="0"/>
      <c r="RQP30" s="0"/>
      <c r="RQQ30" s="0"/>
      <c r="RQR30" s="0"/>
      <c r="RQS30" s="0"/>
      <c r="RQT30" s="0"/>
      <c r="RQU30" s="0"/>
      <c r="RQV30" s="0"/>
      <c r="RQW30" s="0"/>
      <c r="RQX30" s="0"/>
      <c r="RQY30" s="0"/>
      <c r="RQZ30" s="0"/>
      <c r="RRA30" s="0"/>
      <c r="RRB30" s="0"/>
      <c r="RRC30" s="0"/>
      <c r="RRD30" s="0"/>
      <c r="RRE30" s="0"/>
      <c r="RRF30" s="0"/>
      <c r="RRG30" s="0"/>
      <c r="RRH30" s="0"/>
      <c r="RRI30" s="0"/>
      <c r="RRJ30" s="0"/>
      <c r="RRK30" s="0"/>
      <c r="RRL30" s="0"/>
      <c r="RRM30" s="0"/>
      <c r="RRN30" s="0"/>
      <c r="RRO30" s="0"/>
      <c r="RRP30" s="0"/>
      <c r="RRQ30" s="0"/>
      <c r="RRR30" s="0"/>
      <c r="RRS30" s="0"/>
      <c r="RRT30" s="0"/>
      <c r="RRU30" s="0"/>
      <c r="RRV30" s="0"/>
      <c r="RRW30" s="0"/>
      <c r="RRX30" s="0"/>
      <c r="RRY30" s="0"/>
      <c r="RRZ30" s="0"/>
      <c r="RSA30" s="0"/>
      <c r="RSB30" s="0"/>
      <c r="RSC30" s="0"/>
      <c r="RSD30" s="0"/>
      <c r="RSE30" s="0"/>
      <c r="RSF30" s="0"/>
      <c r="RSG30" s="0"/>
      <c r="RSH30" s="0"/>
      <c r="RSI30" s="0"/>
      <c r="RSJ30" s="0"/>
      <c r="RSK30" s="0"/>
      <c r="RSL30" s="0"/>
      <c r="RSM30" s="0"/>
      <c r="RSN30" s="0"/>
      <c r="RSO30" s="0"/>
      <c r="RSP30" s="0"/>
      <c r="RSQ30" s="0"/>
      <c r="RSR30" s="0"/>
      <c r="RSS30" s="0"/>
      <c r="RST30" s="0"/>
      <c r="RSU30" s="0"/>
      <c r="RSV30" s="0"/>
      <c r="RSW30" s="0"/>
      <c r="RSX30" s="0"/>
      <c r="RSY30" s="0"/>
      <c r="RSZ30" s="0"/>
      <c r="RTA30" s="0"/>
      <c r="RTB30" s="0"/>
      <c r="RTC30" s="0"/>
      <c r="RTD30" s="0"/>
      <c r="RTE30" s="0"/>
      <c r="RTF30" s="0"/>
      <c r="RTG30" s="0"/>
      <c r="RTH30" s="0"/>
      <c r="RTI30" s="0"/>
      <c r="RTJ30" s="0"/>
      <c r="RTK30" s="0"/>
      <c r="RTL30" s="0"/>
      <c r="RTM30" s="0"/>
      <c r="RTN30" s="0"/>
      <c r="RTO30" s="0"/>
      <c r="RTP30" s="0"/>
      <c r="RTQ30" s="0"/>
      <c r="RTR30" s="0"/>
      <c r="RTS30" s="0"/>
      <c r="RTT30" s="0"/>
      <c r="RTU30" s="0"/>
      <c r="RTV30" s="0"/>
      <c r="RTW30" s="0"/>
      <c r="RTX30" s="0"/>
      <c r="RTY30" s="0"/>
      <c r="RTZ30" s="0"/>
      <c r="RUA30" s="0"/>
      <c r="RUB30" s="0"/>
      <c r="RUC30" s="0"/>
      <c r="RUD30" s="0"/>
      <c r="RUE30" s="0"/>
      <c r="RUF30" s="0"/>
      <c r="RUG30" s="0"/>
      <c r="RUH30" s="0"/>
      <c r="RUI30" s="0"/>
      <c r="RUJ30" s="0"/>
      <c r="RUK30" s="0"/>
      <c r="RUL30" s="0"/>
      <c r="RUM30" s="0"/>
      <c r="RUN30" s="0"/>
      <c r="RUO30" s="0"/>
      <c r="RUP30" s="0"/>
      <c r="RUQ30" s="0"/>
      <c r="RUR30" s="0"/>
      <c r="RUS30" s="0"/>
      <c r="RUT30" s="0"/>
      <c r="RUU30" s="0"/>
      <c r="RUV30" s="0"/>
      <c r="RUW30" s="0"/>
      <c r="RUX30" s="0"/>
      <c r="RUY30" s="0"/>
      <c r="RUZ30" s="0"/>
      <c r="RVA30" s="0"/>
      <c r="RVB30" s="0"/>
      <c r="RVC30" s="0"/>
      <c r="RVD30" s="0"/>
      <c r="RVE30" s="0"/>
      <c r="RVF30" s="0"/>
      <c r="RVG30" s="0"/>
      <c r="RVH30" s="0"/>
      <c r="RVI30" s="0"/>
      <c r="RVJ30" s="0"/>
      <c r="RVK30" s="0"/>
      <c r="RVL30" s="0"/>
      <c r="RVM30" s="0"/>
      <c r="RVN30" s="0"/>
      <c r="RVO30" s="0"/>
      <c r="RVP30" s="0"/>
      <c r="RVQ30" s="0"/>
      <c r="RVR30" s="0"/>
      <c r="RVS30" s="0"/>
      <c r="RVT30" s="0"/>
      <c r="RVU30" s="0"/>
      <c r="RVV30" s="0"/>
      <c r="RVW30" s="0"/>
      <c r="RVX30" s="0"/>
      <c r="RVY30" s="0"/>
      <c r="RVZ30" s="0"/>
      <c r="RWA30" s="0"/>
      <c r="RWB30" s="0"/>
      <c r="RWC30" s="0"/>
      <c r="RWD30" s="0"/>
      <c r="RWE30" s="0"/>
      <c r="RWF30" s="0"/>
      <c r="RWG30" s="0"/>
      <c r="RWH30" s="0"/>
      <c r="RWI30" s="0"/>
      <c r="RWJ30" s="0"/>
      <c r="RWK30" s="0"/>
      <c r="RWL30" s="0"/>
      <c r="RWM30" s="0"/>
      <c r="RWN30" s="0"/>
      <c r="RWO30" s="0"/>
      <c r="RWP30" s="0"/>
      <c r="RWQ30" s="0"/>
      <c r="RWR30" s="0"/>
      <c r="RWS30" s="0"/>
      <c r="RWT30" s="0"/>
      <c r="RWU30" s="0"/>
      <c r="RWV30" s="0"/>
      <c r="RWW30" s="0"/>
      <c r="RWX30" s="0"/>
      <c r="RWY30" s="0"/>
      <c r="RWZ30" s="0"/>
      <c r="RXA30" s="0"/>
      <c r="RXB30" s="0"/>
      <c r="RXC30" s="0"/>
      <c r="RXD30" s="0"/>
      <c r="RXE30" s="0"/>
      <c r="RXF30" s="0"/>
      <c r="RXG30" s="0"/>
      <c r="RXH30" s="0"/>
      <c r="RXI30" s="0"/>
      <c r="RXJ30" s="0"/>
      <c r="RXK30" s="0"/>
      <c r="RXL30" s="0"/>
      <c r="RXM30" s="0"/>
      <c r="RXN30" s="0"/>
      <c r="RXO30" s="0"/>
      <c r="RXP30" s="0"/>
      <c r="RXQ30" s="0"/>
      <c r="RXR30" s="0"/>
      <c r="RXS30" s="0"/>
      <c r="RXT30" s="0"/>
      <c r="RXU30" s="0"/>
      <c r="RXV30" s="0"/>
      <c r="RXW30" s="0"/>
      <c r="RXX30" s="0"/>
      <c r="RXY30" s="0"/>
      <c r="RXZ30" s="0"/>
      <c r="RYA30" s="0"/>
      <c r="RYB30" s="0"/>
      <c r="RYC30" s="0"/>
      <c r="RYD30" s="0"/>
      <c r="RYE30" s="0"/>
      <c r="RYF30" s="0"/>
      <c r="RYG30" s="0"/>
      <c r="RYH30" s="0"/>
      <c r="RYI30" s="0"/>
      <c r="RYJ30" s="0"/>
      <c r="RYK30" s="0"/>
      <c r="RYL30" s="0"/>
      <c r="RYM30" s="0"/>
      <c r="RYN30" s="0"/>
      <c r="RYO30" s="0"/>
      <c r="RYP30" s="0"/>
      <c r="RYQ30" s="0"/>
      <c r="RYR30" s="0"/>
      <c r="RYS30" s="0"/>
      <c r="RYT30" s="0"/>
      <c r="RYU30" s="0"/>
      <c r="RYV30" s="0"/>
      <c r="RYW30" s="0"/>
      <c r="RYX30" s="0"/>
      <c r="RYY30" s="0"/>
      <c r="RYZ30" s="0"/>
      <c r="RZA30" s="0"/>
      <c r="RZB30" s="0"/>
      <c r="RZC30" s="0"/>
      <c r="RZD30" s="0"/>
      <c r="RZE30" s="0"/>
      <c r="RZF30" s="0"/>
      <c r="RZG30" s="0"/>
      <c r="RZH30" s="0"/>
      <c r="RZI30" s="0"/>
      <c r="RZJ30" s="0"/>
      <c r="RZK30" s="0"/>
      <c r="RZL30" s="0"/>
      <c r="RZM30" s="0"/>
      <c r="RZN30" s="0"/>
      <c r="RZO30" s="0"/>
      <c r="RZP30" s="0"/>
      <c r="RZQ30" s="0"/>
      <c r="RZR30" s="0"/>
      <c r="RZS30" s="0"/>
      <c r="RZT30" s="0"/>
      <c r="RZU30" s="0"/>
      <c r="RZV30" s="0"/>
      <c r="RZW30" s="0"/>
      <c r="RZX30" s="0"/>
      <c r="RZY30" s="0"/>
      <c r="RZZ30" s="0"/>
      <c r="SAA30" s="0"/>
      <c r="SAB30" s="0"/>
      <c r="SAC30" s="0"/>
      <c r="SAD30" s="0"/>
      <c r="SAE30" s="0"/>
      <c r="SAF30" s="0"/>
      <c r="SAG30" s="0"/>
      <c r="SAH30" s="0"/>
      <c r="SAI30" s="0"/>
      <c r="SAJ30" s="0"/>
      <c r="SAK30" s="0"/>
      <c r="SAL30" s="0"/>
      <c r="SAM30" s="0"/>
      <c r="SAN30" s="0"/>
      <c r="SAO30" s="0"/>
      <c r="SAP30" s="0"/>
      <c r="SAQ30" s="0"/>
      <c r="SAR30" s="0"/>
      <c r="SAS30" s="0"/>
      <c r="SAT30" s="0"/>
      <c r="SAU30" s="0"/>
      <c r="SAV30" s="0"/>
      <c r="SAW30" s="0"/>
      <c r="SAX30" s="0"/>
      <c r="SAY30" s="0"/>
      <c r="SAZ30" s="0"/>
      <c r="SBA30" s="0"/>
      <c r="SBB30" s="0"/>
      <c r="SBC30" s="0"/>
      <c r="SBD30" s="0"/>
      <c r="SBE30" s="0"/>
      <c r="SBF30" s="0"/>
      <c r="SBG30" s="0"/>
      <c r="SBH30" s="0"/>
      <c r="SBI30" s="0"/>
      <c r="SBJ30" s="0"/>
      <c r="SBK30" s="0"/>
      <c r="SBL30" s="0"/>
      <c r="SBM30" s="0"/>
      <c r="SBN30" s="0"/>
      <c r="SBO30" s="0"/>
      <c r="SBP30" s="0"/>
      <c r="SBQ30" s="0"/>
      <c r="SBR30" s="0"/>
      <c r="SBS30" s="0"/>
      <c r="SBT30" s="0"/>
      <c r="SBU30" s="0"/>
      <c r="SBV30" s="0"/>
      <c r="SBW30" s="0"/>
      <c r="SBX30" s="0"/>
      <c r="SBY30" s="0"/>
      <c r="SBZ30" s="0"/>
      <c r="SCA30" s="0"/>
      <c r="SCB30" s="0"/>
      <c r="SCC30" s="0"/>
      <c r="SCD30" s="0"/>
      <c r="SCE30" s="0"/>
      <c r="SCF30" s="0"/>
      <c r="SCG30" s="0"/>
      <c r="SCH30" s="0"/>
      <c r="SCI30" s="0"/>
      <c r="SCJ30" s="0"/>
      <c r="SCK30" s="0"/>
      <c r="SCL30" s="0"/>
      <c r="SCM30" s="0"/>
      <c r="SCN30" s="0"/>
      <c r="SCO30" s="0"/>
      <c r="SCP30" s="0"/>
      <c r="SCQ30" s="0"/>
      <c r="SCR30" s="0"/>
      <c r="SCS30" s="0"/>
      <c r="SCT30" s="0"/>
      <c r="SCU30" s="0"/>
      <c r="SCV30" s="0"/>
      <c r="SCW30" s="0"/>
      <c r="SCX30" s="0"/>
      <c r="SCY30" s="0"/>
      <c r="SCZ30" s="0"/>
      <c r="SDA30" s="0"/>
      <c r="SDB30" s="0"/>
      <c r="SDC30" s="0"/>
      <c r="SDD30" s="0"/>
      <c r="SDE30" s="0"/>
      <c r="SDF30" s="0"/>
      <c r="SDG30" s="0"/>
      <c r="SDH30" s="0"/>
      <c r="SDI30" s="0"/>
      <c r="SDJ30" s="0"/>
      <c r="SDK30" s="0"/>
      <c r="SDL30" s="0"/>
      <c r="SDM30" s="0"/>
      <c r="SDN30" s="0"/>
      <c r="SDO30" s="0"/>
      <c r="SDP30" s="0"/>
      <c r="SDQ30" s="0"/>
      <c r="SDR30" s="0"/>
      <c r="SDS30" s="0"/>
      <c r="SDT30" s="0"/>
      <c r="SDU30" s="0"/>
      <c r="SDV30" s="0"/>
      <c r="SDW30" s="0"/>
      <c r="SDX30" s="0"/>
      <c r="SDY30" s="0"/>
      <c r="SDZ30" s="0"/>
      <c r="SEA30" s="0"/>
      <c r="SEB30" s="0"/>
      <c r="SEC30" s="0"/>
      <c r="SED30" s="0"/>
      <c r="SEE30" s="0"/>
      <c r="SEF30" s="0"/>
      <c r="SEG30" s="0"/>
      <c r="SEH30" s="0"/>
      <c r="SEI30" s="0"/>
      <c r="SEJ30" s="0"/>
      <c r="SEK30" s="0"/>
      <c r="SEL30" s="0"/>
      <c r="SEM30" s="0"/>
      <c r="SEN30" s="0"/>
      <c r="SEO30" s="0"/>
      <c r="SEP30" s="0"/>
      <c r="SEQ30" s="0"/>
      <c r="SER30" s="0"/>
      <c r="SES30" s="0"/>
      <c r="SET30" s="0"/>
      <c r="SEU30" s="0"/>
      <c r="SEV30" s="0"/>
      <c r="SEW30" s="0"/>
      <c r="SEX30" s="0"/>
      <c r="SEY30" s="0"/>
      <c r="SEZ30" s="0"/>
      <c r="SFA30" s="0"/>
      <c r="SFB30" s="0"/>
      <c r="SFC30" s="0"/>
      <c r="SFD30" s="0"/>
      <c r="SFE30" s="0"/>
      <c r="SFF30" s="0"/>
      <c r="SFG30" s="0"/>
      <c r="SFH30" s="0"/>
      <c r="SFI30" s="0"/>
      <c r="SFJ30" s="0"/>
      <c r="SFK30" s="0"/>
      <c r="SFL30" s="0"/>
      <c r="SFM30" s="0"/>
      <c r="SFN30" s="0"/>
      <c r="SFO30" s="0"/>
      <c r="SFP30" s="0"/>
      <c r="SFQ30" s="0"/>
      <c r="SFR30" s="0"/>
      <c r="SFS30" s="0"/>
      <c r="SFT30" s="0"/>
      <c r="SFU30" s="0"/>
      <c r="SFV30" s="0"/>
      <c r="SFW30" s="0"/>
      <c r="SFX30" s="0"/>
      <c r="SFY30" s="0"/>
      <c r="SFZ30" s="0"/>
      <c r="SGA30" s="0"/>
      <c r="SGB30" s="0"/>
      <c r="SGC30" s="0"/>
      <c r="SGD30" s="0"/>
      <c r="SGE30" s="0"/>
      <c r="SGF30" s="0"/>
      <c r="SGG30" s="0"/>
      <c r="SGH30" s="0"/>
      <c r="SGI30" s="0"/>
      <c r="SGJ30" s="0"/>
      <c r="SGK30" s="0"/>
      <c r="SGL30" s="0"/>
      <c r="SGM30" s="0"/>
      <c r="SGN30" s="0"/>
      <c r="SGO30" s="0"/>
      <c r="SGP30" s="0"/>
      <c r="SGQ30" s="0"/>
      <c r="SGR30" s="0"/>
      <c r="SGS30" s="0"/>
      <c r="SGT30" s="0"/>
      <c r="SGU30" s="0"/>
      <c r="SGV30" s="0"/>
      <c r="SGW30" s="0"/>
      <c r="SGX30" s="0"/>
      <c r="SGY30" s="0"/>
      <c r="SGZ30" s="0"/>
      <c r="SHA30" s="0"/>
      <c r="SHB30" s="0"/>
      <c r="SHC30" s="0"/>
      <c r="SHD30" s="0"/>
      <c r="SHE30" s="0"/>
      <c r="SHF30" s="0"/>
      <c r="SHG30" s="0"/>
      <c r="SHH30" s="0"/>
      <c r="SHI30" s="0"/>
      <c r="SHJ30" s="0"/>
      <c r="SHK30" s="0"/>
      <c r="SHL30" s="0"/>
      <c r="SHM30" s="0"/>
      <c r="SHN30" s="0"/>
      <c r="SHO30" s="0"/>
      <c r="SHP30" s="0"/>
      <c r="SHQ30" s="0"/>
      <c r="SHR30" s="0"/>
      <c r="SHS30" s="0"/>
      <c r="SHT30" s="0"/>
      <c r="SHU30" s="0"/>
      <c r="SHV30" s="0"/>
      <c r="SHW30" s="0"/>
      <c r="SHX30" s="0"/>
      <c r="SHY30" s="0"/>
      <c r="SHZ30" s="0"/>
      <c r="SIA30" s="0"/>
      <c r="SIB30" s="0"/>
      <c r="SIC30" s="0"/>
      <c r="SID30" s="0"/>
      <c r="SIE30" s="0"/>
      <c r="SIF30" s="0"/>
      <c r="SIG30" s="0"/>
      <c r="SIH30" s="0"/>
      <c r="SII30" s="0"/>
      <c r="SIJ30" s="0"/>
      <c r="SIK30" s="0"/>
      <c r="SIL30" s="0"/>
      <c r="SIM30" s="0"/>
      <c r="SIN30" s="0"/>
      <c r="SIO30" s="0"/>
      <c r="SIP30" s="0"/>
      <c r="SIQ30" s="0"/>
      <c r="SIR30" s="0"/>
      <c r="SIS30" s="0"/>
      <c r="SIT30" s="0"/>
      <c r="SIU30" s="0"/>
      <c r="SIV30" s="0"/>
      <c r="SIW30" s="0"/>
      <c r="SIX30" s="0"/>
      <c r="SIY30" s="0"/>
      <c r="SIZ30" s="0"/>
      <c r="SJA30" s="0"/>
      <c r="SJB30" s="0"/>
      <c r="SJC30" s="0"/>
      <c r="SJD30" s="0"/>
      <c r="SJE30" s="0"/>
      <c r="SJF30" s="0"/>
      <c r="SJG30" s="0"/>
      <c r="SJH30" s="0"/>
      <c r="SJI30" s="0"/>
      <c r="SJJ30" s="0"/>
      <c r="SJK30" s="0"/>
      <c r="SJL30" s="0"/>
      <c r="SJM30" s="0"/>
      <c r="SJN30" s="0"/>
      <c r="SJO30" s="0"/>
      <c r="SJP30" s="0"/>
      <c r="SJQ30" s="0"/>
      <c r="SJR30" s="0"/>
      <c r="SJS30" s="0"/>
      <c r="SJT30" s="0"/>
      <c r="SJU30" s="0"/>
      <c r="SJV30" s="0"/>
      <c r="SJW30" s="0"/>
      <c r="SJX30" s="0"/>
      <c r="SJY30" s="0"/>
      <c r="SJZ30" s="0"/>
      <c r="SKA30" s="0"/>
      <c r="SKB30" s="0"/>
      <c r="SKC30" s="0"/>
      <c r="SKD30" s="0"/>
      <c r="SKE30" s="0"/>
      <c r="SKF30" s="0"/>
      <c r="SKG30" s="0"/>
      <c r="SKH30" s="0"/>
      <c r="SKI30" s="0"/>
      <c r="SKJ30" s="0"/>
      <c r="SKK30" s="0"/>
      <c r="SKL30" s="0"/>
      <c r="SKM30" s="0"/>
      <c r="SKN30" s="0"/>
      <c r="SKO30" s="0"/>
      <c r="SKP30" s="0"/>
      <c r="SKQ30" s="0"/>
      <c r="SKR30" s="0"/>
      <c r="SKS30" s="0"/>
      <c r="SKT30" s="0"/>
      <c r="SKU30" s="0"/>
      <c r="SKV30" s="0"/>
      <c r="SKW30" s="0"/>
      <c r="SKX30" s="0"/>
      <c r="SKY30" s="0"/>
      <c r="SKZ30" s="0"/>
      <c r="SLA30" s="0"/>
      <c r="SLB30" s="0"/>
      <c r="SLC30" s="0"/>
      <c r="SLD30" s="0"/>
      <c r="SLE30" s="0"/>
      <c r="SLF30" s="0"/>
      <c r="SLG30" s="0"/>
      <c r="SLH30" s="0"/>
      <c r="SLI30" s="0"/>
      <c r="SLJ30" s="0"/>
      <c r="SLK30" s="0"/>
      <c r="SLL30" s="0"/>
      <c r="SLM30" s="0"/>
      <c r="SLN30" s="0"/>
      <c r="SLO30" s="0"/>
      <c r="SLP30" s="0"/>
      <c r="SLQ30" s="0"/>
      <c r="SLR30" s="0"/>
      <c r="SLS30" s="0"/>
      <c r="SLT30" s="0"/>
      <c r="SLU30" s="0"/>
      <c r="SLV30" s="0"/>
      <c r="SLW30" s="0"/>
      <c r="SLX30" s="0"/>
      <c r="SLY30" s="0"/>
      <c r="SLZ30" s="0"/>
      <c r="SMA30" s="0"/>
      <c r="SMB30" s="0"/>
      <c r="SMC30" s="0"/>
      <c r="SMD30" s="0"/>
      <c r="SME30" s="0"/>
      <c r="SMF30" s="0"/>
      <c r="SMG30" s="0"/>
      <c r="SMH30" s="0"/>
      <c r="SMI30" s="0"/>
      <c r="SMJ30" s="0"/>
      <c r="SMK30" s="0"/>
      <c r="SML30" s="0"/>
      <c r="SMM30" s="0"/>
      <c r="SMN30" s="0"/>
      <c r="SMO30" s="0"/>
      <c r="SMP30" s="0"/>
      <c r="SMQ30" s="0"/>
      <c r="SMR30" s="0"/>
      <c r="SMS30" s="0"/>
      <c r="SMT30" s="0"/>
      <c r="SMU30" s="0"/>
      <c r="SMV30" s="0"/>
      <c r="SMW30" s="0"/>
      <c r="SMX30" s="0"/>
      <c r="SMY30" s="0"/>
      <c r="SMZ30" s="0"/>
      <c r="SNA30" s="0"/>
      <c r="SNB30" s="0"/>
      <c r="SNC30" s="0"/>
      <c r="SND30" s="0"/>
      <c r="SNE30" s="0"/>
      <c r="SNF30" s="0"/>
      <c r="SNG30" s="0"/>
      <c r="SNH30" s="0"/>
      <c r="SNI30" s="0"/>
      <c r="SNJ30" s="0"/>
      <c r="SNK30" s="0"/>
      <c r="SNL30" s="0"/>
      <c r="SNM30" s="0"/>
      <c r="SNN30" s="0"/>
      <c r="SNO30" s="0"/>
      <c r="SNP30" s="0"/>
      <c r="SNQ30" s="0"/>
      <c r="SNR30" s="0"/>
      <c r="SNS30" s="0"/>
      <c r="SNT30" s="0"/>
      <c r="SNU30" s="0"/>
      <c r="SNV30" s="0"/>
      <c r="SNW30" s="0"/>
      <c r="SNX30" s="0"/>
      <c r="SNY30" s="0"/>
      <c r="SNZ30" s="0"/>
      <c r="SOA30" s="0"/>
      <c r="SOB30" s="0"/>
      <c r="SOC30" s="0"/>
      <c r="SOD30" s="0"/>
      <c r="SOE30" s="0"/>
      <c r="SOF30" s="0"/>
      <c r="SOG30" s="0"/>
      <c r="SOH30" s="0"/>
      <c r="SOI30" s="0"/>
      <c r="SOJ30" s="0"/>
      <c r="SOK30" s="0"/>
      <c r="SOL30" s="0"/>
      <c r="SOM30" s="0"/>
      <c r="SON30" s="0"/>
      <c r="SOO30" s="0"/>
      <c r="SOP30" s="0"/>
      <c r="SOQ30" s="0"/>
      <c r="SOR30" s="0"/>
      <c r="SOS30" s="0"/>
      <c r="SOT30" s="0"/>
      <c r="SOU30" s="0"/>
      <c r="SOV30" s="0"/>
      <c r="SOW30" s="0"/>
      <c r="SOX30" s="0"/>
      <c r="SOY30" s="0"/>
      <c r="SOZ30" s="0"/>
      <c r="SPA30" s="0"/>
      <c r="SPB30" s="0"/>
      <c r="SPC30" s="0"/>
      <c r="SPD30" s="0"/>
      <c r="SPE30" s="0"/>
      <c r="SPF30" s="0"/>
      <c r="SPG30" s="0"/>
      <c r="SPH30" s="0"/>
      <c r="SPI30" s="0"/>
      <c r="SPJ30" s="0"/>
      <c r="SPK30" s="0"/>
      <c r="SPL30" s="0"/>
      <c r="SPM30" s="0"/>
      <c r="SPN30" s="0"/>
      <c r="SPO30" s="0"/>
      <c r="SPP30" s="0"/>
      <c r="SPQ30" s="0"/>
      <c r="SPR30" s="0"/>
      <c r="SPS30" s="0"/>
      <c r="SPT30" s="0"/>
      <c r="SPU30" s="0"/>
      <c r="SPV30" s="0"/>
      <c r="SPW30" s="0"/>
      <c r="SPX30" s="0"/>
      <c r="SPY30" s="0"/>
      <c r="SPZ30" s="0"/>
      <c r="SQA30" s="0"/>
      <c r="SQB30" s="0"/>
      <c r="SQC30" s="0"/>
      <c r="SQD30" s="0"/>
      <c r="SQE30" s="0"/>
      <c r="SQF30" s="0"/>
      <c r="SQG30" s="0"/>
      <c r="SQH30" s="0"/>
      <c r="SQI30" s="0"/>
      <c r="SQJ30" s="0"/>
      <c r="SQK30" s="0"/>
      <c r="SQL30" s="0"/>
      <c r="SQM30" s="0"/>
      <c r="SQN30" s="0"/>
      <c r="SQO30" s="0"/>
      <c r="SQP30" s="0"/>
      <c r="SQQ30" s="0"/>
      <c r="SQR30" s="0"/>
      <c r="SQS30" s="0"/>
      <c r="SQT30" s="0"/>
      <c r="SQU30" s="0"/>
      <c r="SQV30" s="0"/>
      <c r="SQW30" s="0"/>
      <c r="SQX30" s="0"/>
      <c r="SQY30" s="0"/>
      <c r="SQZ30" s="0"/>
      <c r="SRA30" s="0"/>
      <c r="SRB30" s="0"/>
      <c r="SRC30" s="0"/>
      <c r="SRD30" s="0"/>
      <c r="SRE30" s="0"/>
      <c r="SRF30" s="0"/>
      <c r="SRG30" s="0"/>
      <c r="SRH30" s="0"/>
      <c r="SRI30" s="0"/>
      <c r="SRJ30" s="0"/>
      <c r="SRK30" s="0"/>
      <c r="SRL30" s="0"/>
      <c r="SRM30" s="0"/>
      <c r="SRN30" s="0"/>
      <c r="SRO30" s="0"/>
      <c r="SRP30" s="0"/>
      <c r="SRQ30" s="0"/>
      <c r="SRR30" s="0"/>
      <c r="SRS30" s="0"/>
      <c r="SRT30" s="0"/>
      <c r="SRU30" s="0"/>
      <c r="SRV30" s="0"/>
      <c r="SRW30" s="0"/>
      <c r="SRX30" s="0"/>
      <c r="SRY30" s="0"/>
      <c r="SRZ30" s="0"/>
      <c r="SSA30" s="0"/>
      <c r="SSB30" s="0"/>
      <c r="SSC30" s="0"/>
      <c r="SSD30" s="0"/>
      <c r="SSE30" s="0"/>
      <c r="SSF30" s="0"/>
      <c r="SSG30" s="0"/>
      <c r="SSH30" s="0"/>
      <c r="SSI30" s="0"/>
      <c r="SSJ30" s="0"/>
      <c r="SSK30" s="0"/>
      <c r="SSL30" s="0"/>
      <c r="SSM30" s="0"/>
      <c r="SSN30" s="0"/>
      <c r="SSO30" s="0"/>
      <c r="SSP30" s="0"/>
      <c r="SSQ30" s="0"/>
      <c r="SSR30" s="0"/>
      <c r="SSS30" s="0"/>
      <c r="SST30" s="0"/>
      <c r="SSU30" s="0"/>
      <c r="SSV30" s="0"/>
      <c r="SSW30" s="0"/>
      <c r="SSX30" s="0"/>
      <c r="SSY30" s="0"/>
      <c r="SSZ30" s="0"/>
      <c r="STA30" s="0"/>
      <c r="STB30" s="0"/>
      <c r="STC30" s="0"/>
      <c r="STD30" s="0"/>
      <c r="STE30" s="0"/>
      <c r="STF30" s="0"/>
      <c r="STG30" s="0"/>
      <c r="STH30" s="0"/>
      <c r="STI30" s="0"/>
      <c r="STJ30" s="0"/>
      <c r="STK30" s="0"/>
      <c r="STL30" s="0"/>
      <c r="STM30" s="0"/>
      <c r="STN30" s="0"/>
      <c r="STO30" s="0"/>
      <c r="STP30" s="0"/>
      <c r="STQ30" s="0"/>
      <c r="STR30" s="0"/>
      <c r="STS30" s="0"/>
      <c r="STT30" s="0"/>
      <c r="STU30" s="0"/>
      <c r="STV30" s="0"/>
      <c r="STW30" s="0"/>
      <c r="STX30" s="0"/>
      <c r="STY30" s="0"/>
      <c r="STZ30" s="0"/>
      <c r="SUA30" s="0"/>
      <c r="SUB30" s="0"/>
      <c r="SUC30" s="0"/>
      <c r="SUD30" s="0"/>
      <c r="SUE30" s="0"/>
      <c r="SUF30" s="0"/>
      <c r="SUG30" s="0"/>
      <c r="SUH30" s="0"/>
      <c r="SUI30" s="0"/>
      <c r="SUJ30" s="0"/>
      <c r="SUK30" s="0"/>
      <c r="SUL30" s="0"/>
      <c r="SUM30" s="0"/>
      <c r="SUN30" s="0"/>
      <c r="SUO30" s="0"/>
      <c r="SUP30" s="0"/>
      <c r="SUQ30" s="0"/>
      <c r="SUR30" s="0"/>
      <c r="SUS30" s="0"/>
      <c r="SUT30" s="0"/>
      <c r="SUU30" s="0"/>
      <c r="SUV30" s="0"/>
      <c r="SUW30" s="0"/>
      <c r="SUX30" s="0"/>
      <c r="SUY30" s="0"/>
      <c r="SUZ30" s="0"/>
      <c r="SVA30" s="0"/>
      <c r="SVB30" s="0"/>
      <c r="SVC30" s="0"/>
      <c r="SVD30" s="0"/>
      <c r="SVE30" s="0"/>
      <c r="SVF30" s="0"/>
      <c r="SVG30" s="0"/>
      <c r="SVH30" s="0"/>
      <c r="SVI30" s="0"/>
      <c r="SVJ30" s="0"/>
      <c r="SVK30" s="0"/>
      <c r="SVL30" s="0"/>
      <c r="SVM30" s="0"/>
      <c r="SVN30" s="0"/>
      <c r="SVO30" s="0"/>
      <c r="SVP30" s="0"/>
      <c r="SVQ30" s="0"/>
      <c r="SVR30" s="0"/>
      <c r="SVS30" s="0"/>
      <c r="SVT30" s="0"/>
      <c r="SVU30" s="0"/>
      <c r="SVV30" s="0"/>
      <c r="SVW30" s="0"/>
      <c r="SVX30" s="0"/>
      <c r="SVY30" s="0"/>
      <c r="SVZ30" s="0"/>
      <c r="SWA30" s="0"/>
      <c r="SWB30" s="0"/>
      <c r="SWC30" s="0"/>
      <c r="SWD30" s="0"/>
      <c r="SWE30" s="0"/>
      <c r="SWF30" s="0"/>
      <c r="SWG30" s="0"/>
      <c r="SWH30" s="0"/>
      <c r="SWI30" s="0"/>
      <c r="SWJ30" s="0"/>
      <c r="SWK30" s="0"/>
      <c r="SWL30" s="0"/>
      <c r="SWM30" s="0"/>
      <c r="SWN30" s="0"/>
      <c r="SWO30" s="0"/>
      <c r="SWP30" s="0"/>
      <c r="SWQ30" s="0"/>
      <c r="SWR30" s="0"/>
      <c r="SWS30" s="0"/>
      <c r="SWT30" s="0"/>
      <c r="SWU30" s="0"/>
      <c r="SWV30" s="0"/>
      <c r="SWW30" s="0"/>
      <c r="SWX30" s="0"/>
      <c r="SWY30" s="0"/>
      <c r="SWZ30" s="0"/>
      <c r="SXA30" s="0"/>
      <c r="SXB30" s="0"/>
      <c r="SXC30" s="0"/>
      <c r="SXD30" s="0"/>
      <c r="SXE30" s="0"/>
      <c r="SXF30" s="0"/>
      <c r="SXG30" s="0"/>
      <c r="SXH30" s="0"/>
      <c r="SXI30" s="0"/>
      <c r="SXJ30" s="0"/>
      <c r="SXK30" s="0"/>
      <c r="SXL30" s="0"/>
      <c r="SXM30" s="0"/>
      <c r="SXN30" s="0"/>
      <c r="SXO30" s="0"/>
      <c r="SXP30" s="0"/>
      <c r="SXQ30" s="0"/>
      <c r="SXR30" s="0"/>
      <c r="SXS30" s="0"/>
      <c r="SXT30" s="0"/>
      <c r="SXU30" s="0"/>
      <c r="SXV30" s="0"/>
      <c r="SXW30" s="0"/>
      <c r="SXX30" s="0"/>
      <c r="SXY30" s="0"/>
      <c r="SXZ30" s="0"/>
      <c r="SYA30" s="0"/>
      <c r="SYB30" s="0"/>
      <c r="SYC30" s="0"/>
      <c r="SYD30" s="0"/>
      <c r="SYE30" s="0"/>
      <c r="SYF30" s="0"/>
      <c r="SYG30" s="0"/>
      <c r="SYH30" s="0"/>
      <c r="SYI30" s="0"/>
      <c r="SYJ30" s="0"/>
      <c r="SYK30" s="0"/>
      <c r="SYL30" s="0"/>
      <c r="SYM30" s="0"/>
      <c r="SYN30" s="0"/>
      <c r="SYO30" s="0"/>
      <c r="SYP30" s="0"/>
      <c r="SYQ30" s="0"/>
      <c r="SYR30" s="0"/>
      <c r="SYS30" s="0"/>
      <c r="SYT30" s="0"/>
      <c r="SYU30" s="0"/>
      <c r="SYV30" s="0"/>
      <c r="SYW30" s="0"/>
      <c r="SYX30" s="0"/>
      <c r="SYY30" s="0"/>
      <c r="SYZ30" s="0"/>
      <c r="SZA30" s="0"/>
      <c r="SZB30" s="0"/>
      <c r="SZC30" s="0"/>
      <c r="SZD30" s="0"/>
      <c r="SZE30" s="0"/>
      <c r="SZF30" s="0"/>
      <c r="SZG30" s="0"/>
      <c r="SZH30" s="0"/>
      <c r="SZI30" s="0"/>
      <c r="SZJ30" s="0"/>
      <c r="SZK30" s="0"/>
      <c r="SZL30" s="0"/>
      <c r="SZM30" s="0"/>
      <c r="SZN30" s="0"/>
      <c r="SZO30" s="0"/>
      <c r="SZP30" s="0"/>
      <c r="SZQ30" s="0"/>
      <c r="SZR30" s="0"/>
      <c r="SZS30" s="0"/>
      <c r="SZT30" s="0"/>
      <c r="SZU30" s="0"/>
      <c r="SZV30" s="0"/>
      <c r="SZW30" s="0"/>
      <c r="SZX30" s="0"/>
      <c r="SZY30" s="0"/>
      <c r="SZZ30" s="0"/>
      <c r="TAA30" s="0"/>
      <c r="TAB30" s="0"/>
      <c r="TAC30" s="0"/>
      <c r="TAD30" s="0"/>
      <c r="TAE30" s="0"/>
      <c r="TAF30" s="0"/>
      <c r="TAG30" s="0"/>
      <c r="TAH30" s="0"/>
      <c r="TAI30" s="0"/>
      <c r="TAJ30" s="0"/>
      <c r="TAK30" s="0"/>
      <c r="TAL30" s="0"/>
      <c r="TAM30" s="0"/>
      <c r="TAN30" s="0"/>
      <c r="TAO30" s="0"/>
      <c r="TAP30" s="0"/>
      <c r="TAQ30" s="0"/>
      <c r="TAR30" s="0"/>
      <c r="TAS30" s="0"/>
      <c r="TAT30" s="0"/>
      <c r="TAU30" s="0"/>
      <c r="TAV30" s="0"/>
      <c r="TAW30" s="0"/>
      <c r="TAX30" s="0"/>
      <c r="TAY30" s="0"/>
      <c r="TAZ30" s="0"/>
      <c r="TBA30" s="0"/>
      <c r="TBB30" s="0"/>
      <c r="TBC30" s="0"/>
      <c r="TBD30" s="0"/>
      <c r="TBE30" s="0"/>
      <c r="TBF30" s="0"/>
      <c r="TBG30" s="0"/>
      <c r="TBH30" s="0"/>
      <c r="TBI30" s="0"/>
      <c r="TBJ30" s="0"/>
      <c r="TBK30" s="0"/>
      <c r="TBL30" s="0"/>
      <c r="TBM30" s="0"/>
      <c r="TBN30" s="0"/>
      <c r="TBO30" s="0"/>
      <c r="TBP30" s="0"/>
      <c r="TBQ30" s="0"/>
      <c r="TBR30" s="0"/>
      <c r="TBS30" s="0"/>
      <c r="TBT30" s="0"/>
      <c r="TBU30" s="0"/>
      <c r="TBV30" s="0"/>
      <c r="TBW30" s="0"/>
      <c r="TBX30" s="0"/>
      <c r="TBY30" s="0"/>
      <c r="TBZ30" s="0"/>
      <c r="TCA30" s="0"/>
      <c r="TCB30" s="0"/>
      <c r="TCC30" s="0"/>
      <c r="TCD30" s="0"/>
      <c r="TCE30" s="0"/>
      <c r="TCF30" s="0"/>
      <c r="TCG30" s="0"/>
      <c r="TCH30" s="0"/>
      <c r="TCI30" s="0"/>
      <c r="TCJ30" s="0"/>
      <c r="TCK30" s="0"/>
      <c r="TCL30" s="0"/>
      <c r="TCM30" s="0"/>
      <c r="TCN30" s="0"/>
      <c r="TCO30" s="0"/>
      <c r="TCP30" s="0"/>
      <c r="TCQ30" s="0"/>
      <c r="TCR30" s="0"/>
      <c r="TCS30" s="0"/>
      <c r="TCT30" s="0"/>
      <c r="TCU30" s="0"/>
      <c r="TCV30" s="0"/>
      <c r="TCW30" s="0"/>
      <c r="TCX30" s="0"/>
      <c r="TCY30" s="0"/>
      <c r="TCZ30" s="0"/>
      <c r="TDA30" s="0"/>
      <c r="TDB30" s="0"/>
      <c r="TDC30" s="0"/>
      <c r="TDD30" s="0"/>
      <c r="TDE30" s="0"/>
      <c r="TDF30" s="0"/>
      <c r="TDG30" s="0"/>
      <c r="TDH30" s="0"/>
      <c r="TDI30" s="0"/>
      <c r="TDJ30" s="0"/>
      <c r="TDK30" s="0"/>
      <c r="TDL30" s="0"/>
      <c r="TDM30" s="0"/>
      <c r="TDN30" s="0"/>
      <c r="TDO30" s="0"/>
      <c r="TDP30" s="0"/>
      <c r="TDQ30" s="0"/>
      <c r="TDR30" s="0"/>
      <c r="TDS30" s="0"/>
      <c r="TDT30" s="0"/>
      <c r="TDU30" s="0"/>
      <c r="TDV30" s="0"/>
      <c r="TDW30" s="0"/>
      <c r="TDX30" s="0"/>
      <c r="TDY30" s="0"/>
      <c r="TDZ30" s="0"/>
      <c r="TEA30" s="0"/>
      <c r="TEB30" s="0"/>
      <c r="TEC30" s="0"/>
      <c r="TED30" s="0"/>
      <c r="TEE30" s="0"/>
      <c r="TEF30" s="0"/>
      <c r="TEG30" s="0"/>
      <c r="TEH30" s="0"/>
      <c r="TEI30" s="0"/>
      <c r="TEJ30" s="0"/>
      <c r="TEK30" s="0"/>
      <c r="TEL30" s="0"/>
      <c r="TEM30" s="0"/>
      <c r="TEN30" s="0"/>
      <c r="TEO30" s="0"/>
      <c r="TEP30" s="0"/>
      <c r="TEQ30" s="0"/>
      <c r="TER30" s="0"/>
      <c r="TES30" s="0"/>
      <c r="TET30" s="0"/>
      <c r="TEU30" s="0"/>
      <c r="TEV30" s="0"/>
      <c r="TEW30" s="0"/>
      <c r="TEX30" s="0"/>
      <c r="TEY30" s="0"/>
      <c r="TEZ30" s="0"/>
      <c r="TFA30" s="0"/>
      <c r="TFB30" s="0"/>
      <c r="TFC30" s="0"/>
      <c r="TFD30" s="0"/>
      <c r="TFE30" s="0"/>
      <c r="TFF30" s="0"/>
      <c r="TFG30" s="0"/>
      <c r="TFH30" s="0"/>
      <c r="TFI30" s="0"/>
      <c r="TFJ30" s="0"/>
      <c r="TFK30" s="0"/>
      <c r="TFL30" s="0"/>
      <c r="TFM30" s="0"/>
      <c r="TFN30" s="0"/>
      <c r="TFO30" s="0"/>
      <c r="TFP30" s="0"/>
      <c r="TFQ30" s="0"/>
      <c r="TFR30" s="0"/>
      <c r="TFS30" s="0"/>
      <c r="TFT30" s="0"/>
      <c r="TFU30" s="0"/>
      <c r="TFV30" s="0"/>
      <c r="TFW30" s="0"/>
      <c r="TFX30" s="0"/>
      <c r="TFY30" s="0"/>
      <c r="TFZ30" s="0"/>
      <c r="TGA30" s="0"/>
      <c r="TGB30" s="0"/>
      <c r="TGC30" s="0"/>
      <c r="TGD30" s="0"/>
      <c r="TGE30" s="0"/>
      <c r="TGF30" s="0"/>
      <c r="TGG30" s="0"/>
      <c r="TGH30" s="0"/>
      <c r="TGI30" s="0"/>
      <c r="TGJ30" s="0"/>
      <c r="TGK30" s="0"/>
      <c r="TGL30" s="0"/>
      <c r="TGM30" s="0"/>
      <c r="TGN30" s="0"/>
      <c r="TGO30" s="0"/>
      <c r="TGP30" s="0"/>
      <c r="TGQ30" s="0"/>
      <c r="TGR30" s="0"/>
      <c r="TGS30" s="0"/>
      <c r="TGT30" s="0"/>
      <c r="TGU30" s="0"/>
      <c r="TGV30" s="0"/>
      <c r="TGW30" s="0"/>
      <c r="TGX30" s="0"/>
      <c r="TGY30" s="0"/>
      <c r="TGZ30" s="0"/>
      <c r="THA30" s="0"/>
      <c r="THB30" s="0"/>
      <c r="THC30" s="0"/>
      <c r="THD30" s="0"/>
      <c r="THE30" s="0"/>
      <c r="THF30" s="0"/>
      <c r="THG30" s="0"/>
      <c r="THH30" s="0"/>
      <c r="THI30" s="0"/>
      <c r="THJ30" s="0"/>
      <c r="THK30" s="0"/>
      <c r="THL30" s="0"/>
      <c r="THM30" s="0"/>
      <c r="THN30" s="0"/>
      <c r="THO30" s="0"/>
      <c r="THP30" s="0"/>
      <c r="THQ30" s="0"/>
      <c r="THR30" s="0"/>
      <c r="THS30" s="0"/>
      <c r="THT30" s="0"/>
      <c r="THU30" s="0"/>
      <c r="THV30" s="0"/>
      <c r="THW30" s="0"/>
      <c r="THX30" s="0"/>
      <c r="THY30" s="0"/>
      <c r="THZ30" s="0"/>
      <c r="TIA30" s="0"/>
      <c r="TIB30" s="0"/>
      <c r="TIC30" s="0"/>
      <c r="TID30" s="0"/>
      <c r="TIE30" s="0"/>
      <c r="TIF30" s="0"/>
      <c r="TIG30" s="0"/>
      <c r="TIH30" s="0"/>
      <c r="TII30" s="0"/>
      <c r="TIJ30" s="0"/>
      <c r="TIK30" s="0"/>
      <c r="TIL30" s="0"/>
      <c r="TIM30" s="0"/>
      <c r="TIN30" s="0"/>
      <c r="TIO30" s="0"/>
      <c r="TIP30" s="0"/>
      <c r="TIQ30" s="0"/>
      <c r="TIR30" s="0"/>
      <c r="TIS30" s="0"/>
      <c r="TIT30" s="0"/>
      <c r="TIU30" s="0"/>
      <c r="TIV30" s="0"/>
      <c r="TIW30" s="0"/>
      <c r="TIX30" s="0"/>
      <c r="TIY30" s="0"/>
      <c r="TIZ30" s="0"/>
      <c r="TJA30" s="0"/>
      <c r="TJB30" s="0"/>
      <c r="TJC30" s="0"/>
      <c r="TJD30" s="0"/>
      <c r="TJE30" s="0"/>
      <c r="TJF30" s="0"/>
      <c r="TJG30" s="0"/>
      <c r="TJH30" s="0"/>
      <c r="TJI30" s="0"/>
      <c r="TJJ30" s="0"/>
      <c r="TJK30" s="0"/>
      <c r="TJL30" s="0"/>
      <c r="TJM30" s="0"/>
      <c r="TJN30" s="0"/>
      <c r="TJO30" s="0"/>
      <c r="TJP30" s="0"/>
      <c r="TJQ30" s="0"/>
      <c r="TJR30" s="0"/>
      <c r="TJS30" s="0"/>
      <c r="TJT30" s="0"/>
      <c r="TJU30" s="0"/>
      <c r="TJV30" s="0"/>
      <c r="TJW30" s="0"/>
      <c r="TJX30" s="0"/>
      <c r="TJY30" s="0"/>
      <c r="TJZ30" s="0"/>
      <c r="TKA30" s="0"/>
      <c r="TKB30" s="0"/>
      <c r="TKC30" s="0"/>
      <c r="TKD30" s="0"/>
      <c r="TKE30" s="0"/>
      <c r="TKF30" s="0"/>
      <c r="TKG30" s="0"/>
      <c r="TKH30" s="0"/>
      <c r="TKI30" s="0"/>
      <c r="TKJ30" s="0"/>
      <c r="TKK30" s="0"/>
      <c r="TKL30" s="0"/>
      <c r="TKM30" s="0"/>
      <c r="TKN30" s="0"/>
      <c r="TKO30" s="0"/>
      <c r="TKP30" s="0"/>
      <c r="TKQ30" s="0"/>
      <c r="TKR30" s="0"/>
      <c r="TKS30" s="0"/>
      <c r="TKT30" s="0"/>
      <c r="TKU30" s="0"/>
      <c r="TKV30" s="0"/>
      <c r="TKW30" s="0"/>
      <c r="TKX30" s="0"/>
      <c r="TKY30" s="0"/>
      <c r="TKZ30" s="0"/>
      <c r="TLA30" s="0"/>
      <c r="TLB30" s="0"/>
      <c r="TLC30" s="0"/>
      <c r="TLD30" s="0"/>
      <c r="TLE30" s="0"/>
      <c r="TLF30" s="0"/>
      <c r="TLG30" s="0"/>
      <c r="TLH30" s="0"/>
      <c r="TLI30" s="0"/>
      <c r="TLJ30" s="0"/>
      <c r="TLK30" s="0"/>
      <c r="TLL30" s="0"/>
      <c r="TLM30" s="0"/>
      <c r="TLN30" s="0"/>
      <c r="TLO30" s="0"/>
      <c r="TLP30" s="0"/>
      <c r="TLQ30" s="0"/>
      <c r="TLR30" s="0"/>
      <c r="TLS30" s="0"/>
      <c r="TLT30" s="0"/>
      <c r="TLU30" s="0"/>
      <c r="TLV30" s="0"/>
      <c r="TLW30" s="0"/>
      <c r="TLX30" s="0"/>
      <c r="TLY30" s="0"/>
      <c r="TLZ30" s="0"/>
      <c r="TMA30" s="0"/>
      <c r="TMB30" s="0"/>
      <c r="TMC30" s="0"/>
      <c r="TMD30" s="0"/>
      <c r="TME30" s="0"/>
      <c r="TMF30" s="0"/>
      <c r="TMG30" s="0"/>
      <c r="TMH30" s="0"/>
      <c r="TMI30" s="0"/>
      <c r="TMJ30" s="0"/>
      <c r="TMK30" s="0"/>
      <c r="TML30" s="0"/>
      <c r="TMM30" s="0"/>
      <c r="TMN30" s="0"/>
      <c r="TMO30" s="0"/>
      <c r="TMP30" s="0"/>
      <c r="TMQ30" s="0"/>
      <c r="TMR30" s="0"/>
      <c r="TMS30" s="0"/>
      <c r="TMT30" s="0"/>
      <c r="TMU30" s="0"/>
      <c r="TMV30" s="0"/>
      <c r="TMW30" s="0"/>
      <c r="TMX30" s="0"/>
      <c r="TMY30" s="0"/>
      <c r="TMZ30" s="0"/>
      <c r="TNA30" s="0"/>
      <c r="TNB30" s="0"/>
      <c r="TNC30" s="0"/>
      <c r="TND30" s="0"/>
      <c r="TNE30" s="0"/>
      <c r="TNF30" s="0"/>
      <c r="TNG30" s="0"/>
      <c r="TNH30" s="0"/>
      <c r="TNI30" s="0"/>
      <c r="TNJ30" s="0"/>
      <c r="TNK30" s="0"/>
      <c r="TNL30" s="0"/>
      <c r="TNM30" s="0"/>
      <c r="TNN30" s="0"/>
      <c r="TNO30" s="0"/>
      <c r="TNP30" s="0"/>
      <c r="TNQ30" s="0"/>
      <c r="TNR30" s="0"/>
      <c r="TNS30" s="0"/>
      <c r="TNT30" s="0"/>
      <c r="TNU30" s="0"/>
      <c r="TNV30" s="0"/>
      <c r="TNW30" s="0"/>
      <c r="TNX30" s="0"/>
      <c r="TNY30" s="0"/>
      <c r="TNZ30" s="0"/>
      <c r="TOA30" s="0"/>
      <c r="TOB30" s="0"/>
      <c r="TOC30" s="0"/>
      <c r="TOD30" s="0"/>
      <c r="TOE30" s="0"/>
      <c r="TOF30" s="0"/>
      <c r="TOG30" s="0"/>
      <c r="TOH30" s="0"/>
      <c r="TOI30" s="0"/>
      <c r="TOJ30" s="0"/>
      <c r="TOK30" s="0"/>
      <c r="TOL30" s="0"/>
      <c r="TOM30" s="0"/>
      <c r="TON30" s="0"/>
      <c r="TOO30" s="0"/>
      <c r="TOP30" s="0"/>
      <c r="TOQ30" s="0"/>
      <c r="TOR30" s="0"/>
      <c r="TOS30" s="0"/>
      <c r="TOT30" s="0"/>
      <c r="TOU30" s="0"/>
      <c r="TOV30" s="0"/>
      <c r="TOW30" s="0"/>
      <c r="TOX30" s="0"/>
      <c r="TOY30" s="0"/>
      <c r="TOZ30" s="0"/>
      <c r="TPA30" s="0"/>
      <c r="TPB30" s="0"/>
      <c r="TPC30" s="0"/>
      <c r="TPD30" s="0"/>
      <c r="TPE30" s="0"/>
      <c r="TPF30" s="0"/>
      <c r="TPG30" s="0"/>
      <c r="TPH30" s="0"/>
      <c r="TPI30" s="0"/>
      <c r="TPJ30" s="0"/>
      <c r="TPK30" s="0"/>
      <c r="TPL30" s="0"/>
      <c r="TPM30" s="0"/>
      <c r="TPN30" s="0"/>
      <c r="TPO30" s="0"/>
      <c r="TPP30" s="0"/>
      <c r="TPQ30" s="0"/>
      <c r="TPR30" s="0"/>
      <c r="TPS30" s="0"/>
      <c r="TPT30" s="0"/>
      <c r="TPU30" s="0"/>
      <c r="TPV30" s="0"/>
      <c r="TPW30" s="0"/>
      <c r="TPX30" s="0"/>
      <c r="TPY30" s="0"/>
      <c r="TPZ30" s="0"/>
      <c r="TQA30" s="0"/>
      <c r="TQB30" s="0"/>
      <c r="TQC30" s="0"/>
      <c r="TQD30" s="0"/>
      <c r="TQE30" s="0"/>
      <c r="TQF30" s="0"/>
      <c r="TQG30" s="0"/>
      <c r="TQH30" s="0"/>
      <c r="TQI30" s="0"/>
      <c r="TQJ30" s="0"/>
      <c r="TQK30" s="0"/>
      <c r="TQL30" s="0"/>
      <c r="TQM30" s="0"/>
      <c r="TQN30" s="0"/>
      <c r="TQO30" s="0"/>
      <c r="TQP30" s="0"/>
      <c r="TQQ30" s="0"/>
      <c r="TQR30" s="0"/>
      <c r="TQS30" s="0"/>
      <c r="TQT30" s="0"/>
      <c r="TQU30" s="0"/>
      <c r="TQV30" s="0"/>
      <c r="TQW30" s="0"/>
      <c r="TQX30" s="0"/>
      <c r="TQY30" s="0"/>
      <c r="TQZ30" s="0"/>
      <c r="TRA30" s="0"/>
      <c r="TRB30" s="0"/>
      <c r="TRC30" s="0"/>
      <c r="TRD30" s="0"/>
      <c r="TRE30" s="0"/>
      <c r="TRF30" s="0"/>
      <c r="TRG30" s="0"/>
      <c r="TRH30" s="0"/>
      <c r="TRI30" s="0"/>
      <c r="TRJ30" s="0"/>
      <c r="TRK30" s="0"/>
      <c r="TRL30" s="0"/>
      <c r="TRM30" s="0"/>
      <c r="TRN30" s="0"/>
      <c r="TRO30" s="0"/>
      <c r="TRP30" s="0"/>
      <c r="TRQ30" s="0"/>
      <c r="TRR30" s="0"/>
      <c r="TRS30" s="0"/>
      <c r="TRT30" s="0"/>
      <c r="TRU30" s="0"/>
      <c r="TRV30" s="0"/>
      <c r="TRW30" s="0"/>
      <c r="TRX30" s="0"/>
      <c r="TRY30" s="0"/>
      <c r="TRZ30" s="0"/>
      <c r="TSA30" s="0"/>
      <c r="TSB30" s="0"/>
      <c r="TSC30" s="0"/>
      <c r="TSD30" s="0"/>
      <c r="TSE30" s="0"/>
      <c r="TSF30" s="0"/>
      <c r="TSG30" s="0"/>
      <c r="TSH30" s="0"/>
      <c r="TSI30" s="0"/>
      <c r="TSJ30" s="0"/>
      <c r="TSK30" s="0"/>
      <c r="TSL30" s="0"/>
      <c r="TSM30" s="0"/>
      <c r="TSN30" s="0"/>
      <c r="TSO30" s="0"/>
      <c r="TSP30" s="0"/>
      <c r="TSQ30" s="0"/>
      <c r="TSR30" s="0"/>
      <c r="TSS30" s="0"/>
      <c r="TST30" s="0"/>
      <c r="TSU30" s="0"/>
      <c r="TSV30" s="0"/>
      <c r="TSW30" s="0"/>
      <c r="TSX30" s="0"/>
      <c r="TSY30" s="0"/>
      <c r="TSZ30" s="0"/>
      <c r="TTA30" s="0"/>
      <c r="TTB30" s="0"/>
      <c r="TTC30" s="0"/>
      <c r="TTD30" s="0"/>
      <c r="TTE30" s="0"/>
      <c r="TTF30" s="0"/>
      <c r="TTG30" s="0"/>
      <c r="TTH30" s="0"/>
      <c r="TTI30" s="0"/>
      <c r="TTJ30" s="0"/>
      <c r="TTK30" s="0"/>
      <c r="TTL30" s="0"/>
      <c r="TTM30" s="0"/>
      <c r="TTN30" s="0"/>
      <c r="TTO30" s="0"/>
      <c r="TTP30" s="0"/>
      <c r="TTQ30" s="0"/>
      <c r="TTR30" s="0"/>
      <c r="TTS30" s="0"/>
      <c r="TTT30" s="0"/>
      <c r="TTU30" s="0"/>
      <c r="TTV30" s="0"/>
      <c r="TTW30" s="0"/>
      <c r="TTX30" s="0"/>
      <c r="TTY30" s="0"/>
      <c r="TTZ30" s="0"/>
      <c r="TUA30" s="0"/>
      <c r="TUB30" s="0"/>
      <c r="TUC30" s="0"/>
      <c r="TUD30" s="0"/>
      <c r="TUE30" s="0"/>
      <c r="TUF30" s="0"/>
      <c r="TUG30" s="0"/>
      <c r="TUH30" s="0"/>
      <c r="TUI30" s="0"/>
      <c r="TUJ30" s="0"/>
      <c r="TUK30" s="0"/>
      <c r="TUL30" s="0"/>
      <c r="TUM30" s="0"/>
      <c r="TUN30" s="0"/>
      <c r="TUO30" s="0"/>
      <c r="TUP30" s="0"/>
      <c r="TUQ30" s="0"/>
      <c r="TUR30" s="0"/>
      <c r="TUS30" s="0"/>
      <c r="TUT30" s="0"/>
      <c r="TUU30" s="0"/>
      <c r="TUV30" s="0"/>
      <c r="TUW30" s="0"/>
      <c r="TUX30" s="0"/>
      <c r="TUY30" s="0"/>
      <c r="TUZ30" s="0"/>
      <c r="TVA30" s="0"/>
      <c r="TVB30" s="0"/>
      <c r="TVC30" s="0"/>
      <c r="TVD30" s="0"/>
      <c r="TVE30" s="0"/>
      <c r="TVF30" s="0"/>
      <c r="TVG30" s="0"/>
      <c r="TVH30" s="0"/>
      <c r="TVI30" s="0"/>
      <c r="TVJ30" s="0"/>
      <c r="TVK30" s="0"/>
      <c r="TVL30" s="0"/>
      <c r="TVM30" s="0"/>
      <c r="TVN30" s="0"/>
      <c r="TVO30" s="0"/>
      <c r="TVP30" s="0"/>
      <c r="TVQ30" s="0"/>
      <c r="TVR30" s="0"/>
      <c r="TVS30" s="0"/>
      <c r="TVT30" s="0"/>
      <c r="TVU30" s="0"/>
      <c r="TVV30" s="0"/>
      <c r="TVW30" s="0"/>
      <c r="TVX30" s="0"/>
      <c r="TVY30" s="0"/>
      <c r="TVZ30" s="0"/>
      <c r="TWA30" s="0"/>
      <c r="TWB30" s="0"/>
      <c r="TWC30" s="0"/>
      <c r="TWD30" s="0"/>
      <c r="TWE30" s="0"/>
      <c r="TWF30" s="0"/>
      <c r="TWG30" s="0"/>
      <c r="TWH30" s="0"/>
      <c r="TWI30" s="0"/>
      <c r="TWJ30" s="0"/>
      <c r="TWK30" s="0"/>
      <c r="TWL30" s="0"/>
      <c r="TWM30" s="0"/>
      <c r="TWN30" s="0"/>
      <c r="TWO30" s="0"/>
      <c r="TWP30" s="0"/>
      <c r="TWQ30" s="0"/>
      <c r="TWR30" s="0"/>
      <c r="TWS30" s="0"/>
      <c r="TWT30" s="0"/>
      <c r="TWU30" s="0"/>
      <c r="TWV30" s="0"/>
      <c r="TWW30" s="0"/>
      <c r="TWX30" s="0"/>
      <c r="TWY30" s="0"/>
      <c r="TWZ30" s="0"/>
      <c r="TXA30" s="0"/>
      <c r="TXB30" s="0"/>
      <c r="TXC30" s="0"/>
      <c r="TXD30" s="0"/>
      <c r="TXE30" s="0"/>
      <c r="TXF30" s="0"/>
      <c r="TXG30" s="0"/>
      <c r="TXH30" s="0"/>
      <c r="TXI30" s="0"/>
      <c r="TXJ30" s="0"/>
      <c r="TXK30" s="0"/>
      <c r="TXL30" s="0"/>
      <c r="TXM30" s="0"/>
      <c r="TXN30" s="0"/>
      <c r="TXO30" s="0"/>
      <c r="TXP30" s="0"/>
      <c r="TXQ30" s="0"/>
      <c r="TXR30" s="0"/>
      <c r="TXS30" s="0"/>
      <c r="TXT30" s="0"/>
      <c r="TXU30" s="0"/>
      <c r="TXV30" s="0"/>
      <c r="TXW30" s="0"/>
      <c r="TXX30" s="0"/>
      <c r="TXY30" s="0"/>
      <c r="TXZ30" s="0"/>
      <c r="TYA30" s="0"/>
      <c r="TYB30" s="0"/>
      <c r="TYC30" s="0"/>
      <c r="TYD30" s="0"/>
      <c r="TYE30" s="0"/>
      <c r="TYF30" s="0"/>
      <c r="TYG30" s="0"/>
      <c r="TYH30" s="0"/>
      <c r="TYI30" s="0"/>
      <c r="TYJ30" s="0"/>
      <c r="TYK30" s="0"/>
      <c r="TYL30" s="0"/>
      <c r="TYM30" s="0"/>
      <c r="TYN30" s="0"/>
      <c r="TYO30" s="0"/>
      <c r="TYP30" s="0"/>
      <c r="TYQ30" s="0"/>
      <c r="TYR30" s="0"/>
      <c r="TYS30" s="0"/>
      <c r="TYT30" s="0"/>
      <c r="TYU30" s="0"/>
      <c r="TYV30" s="0"/>
      <c r="TYW30" s="0"/>
      <c r="TYX30" s="0"/>
      <c r="TYY30" s="0"/>
      <c r="TYZ30" s="0"/>
      <c r="TZA30" s="0"/>
      <c r="TZB30" s="0"/>
      <c r="TZC30" s="0"/>
      <c r="TZD30" s="0"/>
      <c r="TZE30" s="0"/>
      <c r="TZF30" s="0"/>
      <c r="TZG30" s="0"/>
      <c r="TZH30" s="0"/>
      <c r="TZI30" s="0"/>
      <c r="TZJ30" s="0"/>
      <c r="TZK30" s="0"/>
      <c r="TZL30" s="0"/>
      <c r="TZM30" s="0"/>
      <c r="TZN30" s="0"/>
      <c r="TZO30" s="0"/>
      <c r="TZP30" s="0"/>
      <c r="TZQ30" s="0"/>
      <c r="TZR30" s="0"/>
      <c r="TZS30" s="0"/>
      <c r="TZT30" s="0"/>
      <c r="TZU30" s="0"/>
      <c r="TZV30" s="0"/>
      <c r="TZW30" s="0"/>
      <c r="TZX30" s="0"/>
      <c r="TZY30" s="0"/>
      <c r="TZZ30" s="0"/>
      <c r="UAA30" s="0"/>
      <c r="UAB30" s="0"/>
      <c r="UAC30" s="0"/>
      <c r="UAD30" s="0"/>
      <c r="UAE30" s="0"/>
      <c r="UAF30" s="0"/>
      <c r="UAG30" s="0"/>
      <c r="UAH30" s="0"/>
      <c r="UAI30" s="0"/>
      <c r="UAJ30" s="0"/>
      <c r="UAK30" s="0"/>
      <c r="UAL30" s="0"/>
      <c r="UAM30" s="0"/>
      <c r="UAN30" s="0"/>
      <c r="UAO30" s="0"/>
      <c r="UAP30" s="0"/>
      <c r="UAQ30" s="0"/>
      <c r="UAR30" s="0"/>
      <c r="UAS30" s="0"/>
      <c r="UAT30" s="0"/>
      <c r="UAU30" s="0"/>
      <c r="UAV30" s="0"/>
      <c r="UAW30" s="0"/>
      <c r="UAX30" s="0"/>
      <c r="UAY30" s="0"/>
      <c r="UAZ30" s="0"/>
      <c r="UBA30" s="0"/>
      <c r="UBB30" s="0"/>
      <c r="UBC30" s="0"/>
      <c r="UBD30" s="0"/>
      <c r="UBE30" s="0"/>
      <c r="UBF30" s="0"/>
      <c r="UBG30" s="0"/>
      <c r="UBH30" s="0"/>
      <c r="UBI30" s="0"/>
      <c r="UBJ30" s="0"/>
      <c r="UBK30" s="0"/>
      <c r="UBL30" s="0"/>
      <c r="UBM30" s="0"/>
      <c r="UBN30" s="0"/>
      <c r="UBO30" s="0"/>
      <c r="UBP30" s="0"/>
      <c r="UBQ30" s="0"/>
      <c r="UBR30" s="0"/>
      <c r="UBS30" s="0"/>
      <c r="UBT30" s="0"/>
      <c r="UBU30" s="0"/>
      <c r="UBV30" s="0"/>
      <c r="UBW30" s="0"/>
      <c r="UBX30" s="0"/>
      <c r="UBY30" s="0"/>
      <c r="UBZ30" s="0"/>
      <c r="UCA30" s="0"/>
      <c r="UCB30" s="0"/>
      <c r="UCC30" s="0"/>
      <c r="UCD30" s="0"/>
      <c r="UCE30" s="0"/>
      <c r="UCF30" s="0"/>
      <c r="UCG30" s="0"/>
      <c r="UCH30" s="0"/>
      <c r="UCI30" s="0"/>
      <c r="UCJ30" s="0"/>
      <c r="UCK30" s="0"/>
      <c r="UCL30" s="0"/>
      <c r="UCM30" s="0"/>
      <c r="UCN30" s="0"/>
      <c r="UCO30" s="0"/>
      <c r="UCP30" s="0"/>
      <c r="UCQ30" s="0"/>
      <c r="UCR30" s="0"/>
      <c r="UCS30" s="0"/>
      <c r="UCT30" s="0"/>
      <c r="UCU30" s="0"/>
      <c r="UCV30" s="0"/>
      <c r="UCW30" s="0"/>
      <c r="UCX30" s="0"/>
      <c r="UCY30" s="0"/>
      <c r="UCZ30" s="0"/>
      <c r="UDA30" s="0"/>
      <c r="UDB30" s="0"/>
      <c r="UDC30" s="0"/>
      <c r="UDD30" s="0"/>
      <c r="UDE30" s="0"/>
      <c r="UDF30" s="0"/>
      <c r="UDG30" s="0"/>
      <c r="UDH30" s="0"/>
      <c r="UDI30" s="0"/>
      <c r="UDJ30" s="0"/>
      <c r="UDK30" s="0"/>
      <c r="UDL30" s="0"/>
      <c r="UDM30" s="0"/>
      <c r="UDN30" s="0"/>
      <c r="UDO30" s="0"/>
      <c r="UDP30" s="0"/>
      <c r="UDQ30" s="0"/>
      <c r="UDR30" s="0"/>
      <c r="UDS30" s="0"/>
      <c r="UDT30" s="0"/>
      <c r="UDU30" s="0"/>
      <c r="UDV30" s="0"/>
      <c r="UDW30" s="0"/>
      <c r="UDX30" s="0"/>
      <c r="UDY30" s="0"/>
      <c r="UDZ30" s="0"/>
      <c r="UEA30" s="0"/>
      <c r="UEB30" s="0"/>
      <c r="UEC30" s="0"/>
      <c r="UED30" s="0"/>
      <c r="UEE30" s="0"/>
      <c r="UEF30" s="0"/>
      <c r="UEG30" s="0"/>
      <c r="UEH30" s="0"/>
      <c r="UEI30" s="0"/>
      <c r="UEJ30" s="0"/>
      <c r="UEK30" s="0"/>
      <c r="UEL30" s="0"/>
      <c r="UEM30" s="0"/>
      <c r="UEN30" s="0"/>
      <c r="UEO30" s="0"/>
      <c r="UEP30" s="0"/>
      <c r="UEQ30" s="0"/>
      <c r="UER30" s="0"/>
      <c r="UES30" s="0"/>
      <c r="UET30" s="0"/>
      <c r="UEU30" s="0"/>
      <c r="UEV30" s="0"/>
      <c r="UEW30" s="0"/>
      <c r="UEX30" s="0"/>
      <c r="UEY30" s="0"/>
      <c r="UEZ30" s="0"/>
      <c r="UFA30" s="0"/>
      <c r="UFB30" s="0"/>
      <c r="UFC30" s="0"/>
      <c r="UFD30" s="0"/>
      <c r="UFE30" s="0"/>
      <c r="UFF30" s="0"/>
      <c r="UFG30" s="0"/>
      <c r="UFH30" s="0"/>
      <c r="UFI30" s="0"/>
      <c r="UFJ30" s="0"/>
      <c r="UFK30" s="0"/>
      <c r="UFL30" s="0"/>
      <c r="UFM30" s="0"/>
      <c r="UFN30" s="0"/>
      <c r="UFO30" s="0"/>
      <c r="UFP30" s="0"/>
      <c r="UFQ30" s="0"/>
      <c r="UFR30" s="0"/>
      <c r="UFS30" s="0"/>
      <c r="UFT30" s="0"/>
      <c r="UFU30" s="0"/>
      <c r="UFV30" s="0"/>
      <c r="UFW30" s="0"/>
      <c r="UFX30" s="0"/>
      <c r="UFY30" s="0"/>
      <c r="UFZ30" s="0"/>
      <c r="UGA30" s="0"/>
      <c r="UGB30" s="0"/>
      <c r="UGC30" s="0"/>
      <c r="UGD30" s="0"/>
      <c r="UGE30" s="0"/>
      <c r="UGF30" s="0"/>
      <c r="UGG30" s="0"/>
      <c r="UGH30" s="0"/>
      <c r="UGI30" s="0"/>
      <c r="UGJ30" s="0"/>
      <c r="UGK30" s="0"/>
      <c r="UGL30" s="0"/>
      <c r="UGM30" s="0"/>
      <c r="UGN30" s="0"/>
      <c r="UGO30" s="0"/>
      <c r="UGP30" s="0"/>
      <c r="UGQ30" s="0"/>
      <c r="UGR30" s="0"/>
      <c r="UGS30" s="0"/>
      <c r="UGT30" s="0"/>
      <c r="UGU30" s="0"/>
      <c r="UGV30" s="0"/>
      <c r="UGW30" s="0"/>
      <c r="UGX30" s="0"/>
      <c r="UGY30" s="0"/>
      <c r="UGZ30" s="0"/>
      <c r="UHA30" s="0"/>
      <c r="UHB30" s="0"/>
      <c r="UHC30" s="0"/>
      <c r="UHD30" s="0"/>
      <c r="UHE30" s="0"/>
      <c r="UHF30" s="0"/>
      <c r="UHG30" s="0"/>
      <c r="UHH30" s="0"/>
      <c r="UHI30" s="0"/>
      <c r="UHJ30" s="0"/>
      <c r="UHK30" s="0"/>
      <c r="UHL30" s="0"/>
      <c r="UHM30" s="0"/>
      <c r="UHN30" s="0"/>
      <c r="UHO30" s="0"/>
      <c r="UHP30" s="0"/>
      <c r="UHQ30" s="0"/>
      <c r="UHR30" s="0"/>
      <c r="UHS30" s="0"/>
      <c r="UHT30" s="0"/>
      <c r="UHU30" s="0"/>
      <c r="UHV30" s="0"/>
      <c r="UHW30" s="0"/>
      <c r="UHX30" s="0"/>
      <c r="UHY30" s="0"/>
      <c r="UHZ30" s="0"/>
      <c r="UIA30" s="0"/>
      <c r="UIB30" s="0"/>
      <c r="UIC30" s="0"/>
      <c r="UID30" s="0"/>
      <c r="UIE30" s="0"/>
      <c r="UIF30" s="0"/>
      <c r="UIG30" s="0"/>
      <c r="UIH30" s="0"/>
      <c r="UII30" s="0"/>
      <c r="UIJ30" s="0"/>
      <c r="UIK30" s="0"/>
      <c r="UIL30" s="0"/>
      <c r="UIM30" s="0"/>
      <c r="UIN30" s="0"/>
      <c r="UIO30" s="0"/>
      <c r="UIP30" s="0"/>
      <c r="UIQ30" s="0"/>
      <c r="UIR30" s="0"/>
      <c r="UIS30" s="0"/>
      <c r="UIT30" s="0"/>
      <c r="UIU30" s="0"/>
      <c r="UIV30" s="0"/>
      <c r="UIW30" s="0"/>
      <c r="UIX30" s="0"/>
      <c r="UIY30" s="0"/>
      <c r="UIZ30" s="0"/>
      <c r="UJA30" s="0"/>
      <c r="UJB30" s="0"/>
      <c r="UJC30" s="0"/>
      <c r="UJD30" s="0"/>
      <c r="UJE30" s="0"/>
      <c r="UJF30" s="0"/>
      <c r="UJG30" s="0"/>
      <c r="UJH30" s="0"/>
      <c r="UJI30" s="0"/>
      <c r="UJJ30" s="0"/>
      <c r="UJK30" s="0"/>
      <c r="UJL30" s="0"/>
      <c r="UJM30" s="0"/>
      <c r="UJN30" s="0"/>
      <c r="UJO30" s="0"/>
      <c r="UJP30" s="0"/>
      <c r="UJQ30" s="0"/>
      <c r="UJR30" s="0"/>
      <c r="UJS30" s="0"/>
      <c r="UJT30" s="0"/>
      <c r="UJU30" s="0"/>
      <c r="UJV30" s="0"/>
      <c r="UJW30" s="0"/>
      <c r="UJX30" s="0"/>
      <c r="UJY30" s="0"/>
      <c r="UJZ30" s="0"/>
      <c r="UKA30" s="0"/>
      <c r="UKB30" s="0"/>
      <c r="UKC30" s="0"/>
      <c r="UKD30" s="0"/>
      <c r="UKE30" s="0"/>
      <c r="UKF30" s="0"/>
      <c r="UKG30" s="0"/>
      <c r="UKH30" s="0"/>
      <c r="UKI30" s="0"/>
      <c r="UKJ30" s="0"/>
      <c r="UKK30" s="0"/>
      <c r="UKL30" s="0"/>
      <c r="UKM30" s="0"/>
      <c r="UKN30" s="0"/>
      <c r="UKO30" s="0"/>
      <c r="UKP30" s="0"/>
      <c r="UKQ30" s="0"/>
      <c r="UKR30" s="0"/>
      <c r="UKS30" s="0"/>
      <c r="UKT30" s="0"/>
      <c r="UKU30" s="0"/>
      <c r="UKV30" s="0"/>
      <c r="UKW30" s="0"/>
      <c r="UKX30" s="0"/>
      <c r="UKY30" s="0"/>
      <c r="UKZ30" s="0"/>
      <c r="ULA30" s="0"/>
      <c r="ULB30" s="0"/>
      <c r="ULC30" s="0"/>
      <c r="ULD30" s="0"/>
      <c r="ULE30" s="0"/>
      <c r="ULF30" s="0"/>
      <c r="ULG30" s="0"/>
      <c r="ULH30" s="0"/>
      <c r="ULI30" s="0"/>
      <c r="ULJ30" s="0"/>
      <c r="ULK30" s="0"/>
      <c r="ULL30" s="0"/>
      <c r="ULM30" s="0"/>
      <c r="ULN30" s="0"/>
      <c r="ULO30" s="0"/>
      <c r="ULP30" s="0"/>
      <c r="ULQ30" s="0"/>
      <c r="ULR30" s="0"/>
      <c r="ULS30" s="0"/>
      <c r="ULT30" s="0"/>
      <c r="ULU30" s="0"/>
      <c r="ULV30" s="0"/>
      <c r="ULW30" s="0"/>
      <c r="ULX30" s="0"/>
      <c r="ULY30" s="0"/>
      <c r="ULZ30" s="0"/>
      <c r="UMA30" s="0"/>
      <c r="UMB30" s="0"/>
      <c r="UMC30" s="0"/>
      <c r="UMD30" s="0"/>
      <c r="UME30" s="0"/>
      <c r="UMF30" s="0"/>
      <c r="UMG30" s="0"/>
      <c r="UMH30" s="0"/>
      <c r="UMI30" s="0"/>
      <c r="UMJ30" s="0"/>
      <c r="UMK30" s="0"/>
      <c r="UML30" s="0"/>
      <c r="UMM30" s="0"/>
      <c r="UMN30" s="0"/>
      <c r="UMO30" s="0"/>
      <c r="UMP30" s="0"/>
      <c r="UMQ30" s="0"/>
      <c r="UMR30" s="0"/>
      <c r="UMS30" s="0"/>
      <c r="UMT30" s="0"/>
      <c r="UMU30" s="0"/>
      <c r="UMV30" s="0"/>
      <c r="UMW30" s="0"/>
      <c r="UMX30" s="0"/>
      <c r="UMY30" s="0"/>
      <c r="UMZ30" s="0"/>
      <c r="UNA30" s="0"/>
      <c r="UNB30" s="0"/>
      <c r="UNC30" s="0"/>
      <c r="UND30" s="0"/>
      <c r="UNE30" s="0"/>
      <c r="UNF30" s="0"/>
      <c r="UNG30" s="0"/>
      <c r="UNH30" s="0"/>
      <c r="UNI30" s="0"/>
      <c r="UNJ30" s="0"/>
      <c r="UNK30" s="0"/>
      <c r="UNL30" s="0"/>
      <c r="UNM30" s="0"/>
      <c r="UNN30" s="0"/>
      <c r="UNO30" s="0"/>
      <c r="UNP30" s="0"/>
      <c r="UNQ30" s="0"/>
      <c r="UNR30" s="0"/>
      <c r="UNS30" s="0"/>
      <c r="UNT30" s="0"/>
      <c r="UNU30" s="0"/>
      <c r="UNV30" s="0"/>
      <c r="UNW30" s="0"/>
      <c r="UNX30" s="0"/>
      <c r="UNY30" s="0"/>
      <c r="UNZ30" s="0"/>
      <c r="UOA30" s="0"/>
      <c r="UOB30" s="0"/>
      <c r="UOC30" s="0"/>
      <c r="UOD30" s="0"/>
      <c r="UOE30" s="0"/>
      <c r="UOF30" s="0"/>
      <c r="UOG30" s="0"/>
      <c r="UOH30" s="0"/>
      <c r="UOI30" s="0"/>
      <c r="UOJ30" s="0"/>
      <c r="UOK30" s="0"/>
      <c r="UOL30" s="0"/>
      <c r="UOM30" s="0"/>
      <c r="UON30" s="0"/>
      <c r="UOO30" s="0"/>
      <c r="UOP30" s="0"/>
      <c r="UOQ30" s="0"/>
      <c r="UOR30" s="0"/>
      <c r="UOS30" s="0"/>
      <c r="UOT30" s="0"/>
      <c r="UOU30" s="0"/>
      <c r="UOV30" s="0"/>
      <c r="UOW30" s="0"/>
      <c r="UOX30" s="0"/>
      <c r="UOY30" s="0"/>
      <c r="UOZ30" s="0"/>
      <c r="UPA30" s="0"/>
      <c r="UPB30" s="0"/>
      <c r="UPC30" s="0"/>
      <c r="UPD30" s="0"/>
      <c r="UPE30" s="0"/>
      <c r="UPF30" s="0"/>
      <c r="UPG30" s="0"/>
      <c r="UPH30" s="0"/>
      <c r="UPI30" s="0"/>
      <c r="UPJ30" s="0"/>
      <c r="UPK30" s="0"/>
      <c r="UPL30" s="0"/>
      <c r="UPM30" s="0"/>
      <c r="UPN30" s="0"/>
      <c r="UPO30" s="0"/>
      <c r="UPP30" s="0"/>
      <c r="UPQ30" s="0"/>
      <c r="UPR30" s="0"/>
      <c r="UPS30" s="0"/>
      <c r="UPT30" s="0"/>
      <c r="UPU30" s="0"/>
      <c r="UPV30" s="0"/>
      <c r="UPW30" s="0"/>
      <c r="UPX30" s="0"/>
      <c r="UPY30" s="0"/>
      <c r="UPZ30" s="0"/>
      <c r="UQA30" s="0"/>
      <c r="UQB30" s="0"/>
      <c r="UQC30" s="0"/>
      <c r="UQD30" s="0"/>
      <c r="UQE30" s="0"/>
      <c r="UQF30" s="0"/>
      <c r="UQG30" s="0"/>
      <c r="UQH30" s="0"/>
      <c r="UQI30" s="0"/>
      <c r="UQJ30" s="0"/>
      <c r="UQK30" s="0"/>
      <c r="UQL30" s="0"/>
      <c r="UQM30" s="0"/>
      <c r="UQN30" s="0"/>
      <c r="UQO30" s="0"/>
      <c r="UQP30" s="0"/>
      <c r="UQQ30" s="0"/>
      <c r="UQR30" s="0"/>
      <c r="UQS30" s="0"/>
      <c r="UQT30" s="0"/>
      <c r="UQU30" s="0"/>
      <c r="UQV30" s="0"/>
      <c r="UQW30" s="0"/>
      <c r="UQX30" s="0"/>
      <c r="UQY30" s="0"/>
      <c r="UQZ30" s="0"/>
      <c r="URA30" s="0"/>
      <c r="URB30" s="0"/>
      <c r="URC30" s="0"/>
      <c r="URD30" s="0"/>
      <c r="URE30" s="0"/>
      <c r="URF30" s="0"/>
      <c r="URG30" s="0"/>
      <c r="URH30" s="0"/>
      <c r="URI30" s="0"/>
      <c r="URJ30" s="0"/>
      <c r="URK30" s="0"/>
      <c r="URL30" s="0"/>
      <c r="URM30" s="0"/>
      <c r="URN30" s="0"/>
      <c r="URO30" s="0"/>
      <c r="URP30" s="0"/>
      <c r="URQ30" s="0"/>
      <c r="URR30" s="0"/>
      <c r="URS30" s="0"/>
      <c r="URT30" s="0"/>
      <c r="URU30" s="0"/>
      <c r="URV30" s="0"/>
      <c r="URW30" s="0"/>
      <c r="URX30" s="0"/>
      <c r="URY30" s="0"/>
      <c r="URZ30" s="0"/>
      <c r="USA30" s="0"/>
      <c r="USB30" s="0"/>
      <c r="USC30" s="0"/>
      <c r="USD30" s="0"/>
      <c r="USE30" s="0"/>
      <c r="USF30" s="0"/>
      <c r="USG30" s="0"/>
      <c r="USH30" s="0"/>
      <c r="USI30" s="0"/>
      <c r="USJ30" s="0"/>
      <c r="USK30" s="0"/>
      <c r="USL30" s="0"/>
      <c r="USM30" s="0"/>
      <c r="USN30" s="0"/>
      <c r="USO30" s="0"/>
      <c r="USP30" s="0"/>
      <c r="USQ30" s="0"/>
      <c r="USR30" s="0"/>
      <c r="USS30" s="0"/>
      <c r="UST30" s="0"/>
      <c r="USU30" s="0"/>
      <c r="USV30" s="0"/>
      <c r="USW30" s="0"/>
      <c r="USX30" s="0"/>
      <c r="USY30" s="0"/>
      <c r="USZ30" s="0"/>
      <c r="UTA30" s="0"/>
      <c r="UTB30" s="0"/>
      <c r="UTC30" s="0"/>
      <c r="UTD30" s="0"/>
      <c r="UTE30" s="0"/>
      <c r="UTF30" s="0"/>
      <c r="UTG30" s="0"/>
      <c r="UTH30" s="0"/>
      <c r="UTI30" s="0"/>
      <c r="UTJ30" s="0"/>
      <c r="UTK30" s="0"/>
      <c r="UTL30" s="0"/>
      <c r="UTM30" s="0"/>
      <c r="UTN30" s="0"/>
      <c r="UTO30" s="0"/>
      <c r="UTP30" s="0"/>
      <c r="UTQ30" s="0"/>
      <c r="UTR30" s="0"/>
      <c r="UTS30" s="0"/>
      <c r="UTT30" s="0"/>
      <c r="UTU30" s="0"/>
      <c r="UTV30" s="0"/>
      <c r="UTW30" s="0"/>
      <c r="UTX30" s="0"/>
      <c r="UTY30" s="0"/>
      <c r="UTZ30" s="0"/>
      <c r="UUA30" s="0"/>
      <c r="UUB30" s="0"/>
      <c r="UUC30" s="0"/>
      <c r="UUD30" s="0"/>
      <c r="UUE30" s="0"/>
      <c r="UUF30" s="0"/>
      <c r="UUG30" s="0"/>
      <c r="UUH30" s="0"/>
      <c r="UUI30" s="0"/>
      <c r="UUJ30" s="0"/>
      <c r="UUK30" s="0"/>
      <c r="UUL30" s="0"/>
      <c r="UUM30" s="0"/>
      <c r="UUN30" s="0"/>
      <c r="UUO30" s="0"/>
      <c r="UUP30" s="0"/>
      <c r="UUQ30" s="0"/>
      <c r="UUR30" s="0"/>
      <c r="UUS30" s="0"/>
      <c r="UUT30" s="0"/>
      <c r="UUU30" s="0"/>
      <c r="UUV30" s="0"/>
      <c r="UUW30" s="0"/>
      <c r="UUX30" s="0"/>
      <c r="UUY30" s="0"/>
      <c r="UUZ30" s="0"/>
      <c r="UVA30" s="0"/>
      <c r="UVB30" s="0"/>
      <c r="UVC30" s="0"/>
      <c r="UVD30" s="0"/>
      <c r="UVE30" s="0"/>
      <c r="UVF30" s="0"/>
      <c r="UVG30" s="0"/>
      <c r="UVH30" s="0"/>
      <c r="UVI30" s="0"/>
      <c r="UVJ30" s="0"/>
      <c r="UVK30" s="0"/>
      <c r="UVL30" s="0"/>
      <c r="UVM30" s="0"/>
      <c r="UVN30" s="0"/>
      <c r="UVO30" s="0"/>
      <c r="UVP30" s="0"/>
      <c r="UVQ30" s="0"/>
      <c r="UVR30" s="0"/>
      <c r="UVS30" s="0"/>
      <c r="UVT30" s="0"/>
      <c r="UVU30" s="0"/>
      <c r="UVV30" s="0"/>
      <c r="UVW30" s="0"/>
      <c r="UVX30" s="0"/>
      <c r="UVY30" s="0"/>
      <c r="UVZ30" s="0"/>
      <c r="UWA30" s="0"/>
      <c r="UWB30" s="0"/>
      <c r="UWC30" s="0"/>
      <c r="UWD30" s="0"/>
      <c r="UWE30" s="0"/>
      <c r="UWF30" s="0"/>
      <c r="UWG30" s="0"/>
      <c r="UWH30" s="0"/>
      <c r="UWI30" s="0"/>
      <c r="UWJ30" s="0"/>
      <c r="UWK30" s="0"/>
      <c r="UWL30" s="0"/>
      <c r="UWM30" s="0"/>
      <c r="UWN30" s="0"/>
      <c r="UWO30" s="0"/>
      <c r="UWP30" s="0"/>
      <c r="UWQ30" s="0"/>
      <c r="UWR30" s="0"/>
      <c r="UWS30" s="0"/>
      <c r="UWT30" s="0"/>
      <c r="UWU30" s="0"/>
      <c r="UWV30" s="0"/>
      <c r="UWW30" s="0"/>
      <c r="UWX30" s="0"/>
      <c r="UWY30" s="0"/>
      <c r="UWZ30" s="0"/>
      <c r="UXA30" s="0"/>
      <c r="UXB30" s="0"/>
      <c r="UXC30" s="0"/>
      <c r="UXD30" s="0"/>
      <c r="UXE30" s="0"/>
      <c r="UXF30" s="0"/>
      <c r="UXG30" s="0"/>
      <c r="UXH30" s="0"/>
      <c r="UXI30" s="0"/>
      <c r="UXJ30" s="0"/>
      <c r="UXK30" s="0"/>
      <c r="UXL30" s="0"/>
      <c r="UXM30" s="0"/>
      <c r="UXN30" s="0"/>
      <c r="UXO30" s="0"/>
      <c r="UXP30" s="0"/>
      <c r="UXQ30" s="0"/>
      <c r="UXR30" s="0"/>
      <c r="UXS30" s="0"/>
      <c r="UXT30" s="0"/>
      <c r="UXU30" s="0"/>
      <c r="UXV30" s="0"/>
      <c r="UXW30" s="0"/>
      <c r="UXX30" s="0"/>
      <c r="UXY30" s="0"/>
      <c r="UXZ30" s="0"/>
      <c r="UYA30" s="0"/>
      <c r="UYB30" s="0"/>
      <c r="UYC30" s="0"/>
      <c r="UYD30" s="0"/>
      <c r="UYE30" s="0"/>
      <c r="UYF30" s="0"/>
      <c r="UYG30" s="0"/>
      <c r="UYH30" s="0"/>
      <c r="UYI30" s="0"/>
      <c r="UYJ30" s="0"/>
      <c r="UYK30" s="0"/>
      <c r="UYL30" s="0"/>
      <c r="UYM30" s="0"/>
      <c r="UYN30" s="0"/>
      <c r="UYO30" s="0"/>
      <c r="UYP30" s="0"/>
      <c r="UYQ30" s="0"/>
      <c r="UYR30" s="0"/>
      <c r="UYS30" s="0"/>
      <c r="UYT30" s="0"/>
      <c r="UYU30" s="0"/>
      <c r="UYV30" s="0"/>
      <c r="UYW30" s="0"/>
      <c r="UYX30" s="0"/>
      <c r="UYY30" s="0"/>
      <c r="UYZ30" s="0"/>
      <c r="UZA30" s="0"/>
      <c r="UZB30" s="0"/>
      <c r="UZC30" s="0"/>
      <c r="UZD30" s="0"/>
      <c r="UZE30" s="0"/>
      <c r="UZF30" s="0"/>
      <c r="UZG30" s="0"/>
      <c r="UZH30" s="0"/>
      <c r="UZI30" s="0"/>
      <c r="UZJ30" s="0"/>
      <c r="UZK30" s="0"/>
      <c r="UZL30" s="0"/>
      <c r="UZM30" s="0"/>
      <c r="UZN30" s="0"/>
      <c r="UZO30" s="0"/>
      <c r="UZP30" s="0"/>
      <c r="UZQ30" s="0"/>
      <c r="UZR30" s="0"/>
      <c r="UZS30" s="0"/>
      <c r="UZT30" s="0"/>
      <c r="UZU30" s="0"/>
      <c r="UZV30" s="0"/>
      <c r="UZW30" s="0"/>
      <c r="UZX30" s="0"/>
      <c r="UZY30" s="0"/>
      <c r="UZZ30" s="0"/>
      <c r="VAA30" s="0"/>
      <c r="VAB30" s="0"/>
      <c r="VAC30" s="0"/>
      <c r="VAD30" s="0"/>
      <c r="VAE30" s="0"/>
      <c r="VAF30" s="0"/>
      <c r="VAG30" s="0"/>
      <c r="VAH30" s="0"/>
      <c r="VAI30" s="0"/>
      <c r="VAJ30" s="0"/>
      <c r="VAK30" s="0"/>
      <c r="VAL30" s="0"/>
      <c r="VAM30" s="0"/>
      <c r="VAN30" s="0"/>
      <c r="VAO30" s="0"/>
      <c r="VAP30" s="0"/>
      <c r="VAQ30" s="0"/>
      <c r="VAR30" s="0"/>
      <c r="VAS30" s="0"/>
      <c r="VAT30" s="0"/>
      <c r="VAU30" s="0"/>
      <c r="VAV30" s="0"/>
      <c r="VAW30" s="0"/>
      <c r="VAX30" s="0"/>
      <c r="VAY30" s="0"/>
      <c r="VAZ30" s="0"/>
      <c r="VBA30" s="0"/>
      <c r="VBB30" s="0"/>
      <c r="VBC30" s="0"/>
      <c r="VBD30" s="0"/>
      <c r="VBE30" s="0"/>
      <c r="VBF30" s="0"/>
      <c r="VBG30" s="0"/>
      <c r="VBH30" s="0"/>
      <c r="VBI30" s="0"/>
      <c r="VBJ30" s="0"/>
      <c r="VBK30" s="0"/>
      <c r="VBL30" s="0"/>
      <c r="VBM30" s="0"/>
      <c r="VBN30" s="0"/>
      <c r="VBO30" s="0"/>
      <c r="VBP30" s="0"/>
      <c r="VBQ30" s="0"/>
      <c r="VBR30" s="0"/>
      <c r="VBS30" s="0"/>
      <c r="VBT30" s="0"/>
      <c r="VBU30" s="0"/>
      <c r="VBV30" s="0"/>
      <c r="VBW30" s="0"/>
      <c r="VBX30" s="0"/>
      <c r="VBY30" s="0"/>
      <c r="VBZ30" s="0"/>
      <c r="VCA30" s="0"/>
      <c r="VCB30" s="0"/>
      <c r="VCC30" s="0"/>
      <c r="VCD30" s="0"/>
      <c r="VCE30" s="0"/>
      <c r="VCF30" s="0"/>
      <c r="VCG30" s="0"/>
      <c r="VCH30" s="0"/>
      <c r="VCI30" s="0"/>
      <c r="VCJ30" s="0"/>
      <c r="VCK30" s="0"/>
      <c r="VCL30" s="0"/>
      <c r="VCM30" s="0"/>
      <c r="VCN30" s="0"/>
      <c r="VCO30" s="0"/>
      <c r="VCP30" s="0"/>
      <c r="VCQ30" s="0"/>
      <c r="VCR30" s="0"/>
      <c r="VCS30" s="0"/>
      <c r="VCT30" s="0"/>
      <c r="VCU30" s="0"/>
      <c r="VCV30" s="0"/>
      <c r="VCW30" s="0"/>
      <c r="VCX30" s="0"/>
      <c r="VCY30" s="0"/>
      <c r="VCZ30" s="0"/>
      <c r="VDA30" s="0"/>
      <c r="VDB30" s="0"/>
      <c r="VDC30" s="0"/>
      <c r="VDD30" s="0"/>
      <c r="VDE30" s="0"/>
      <c r="VDF30" s="0"/>
      <c r="VDG30" s="0"/>
      <c r="VDH30" s="0"/>
      <c r="VDI30" s="0"/>
      <c r="VDJ30" s="0"/>
      <c r="VDK30" s="0"/>
      <c r="VDL30" s="0"/>
      <c r="VDM30" s="0"/>
      <c r="VDN30" s="0"/>
      <c r="VDO30" s="0"/>
      <c r="VDP30" s="0"/>
      <c r="VDQ30" s="0"/>
      <c r="VDR30" s="0"/>
      <c r="VDS30" s="0"/>
      <c r="VDT30" s="0"/>
      <c r="VDU30" s="0"/>
      <c r="VDV30" s="0"/>
      <c r="VDW30" s="0"/>
      <c r="VDX30" s="0"/>
      <c r="VDY30" s="0"/>
      <c r="VDZ30" s="0"/>
      <c r="VEA30" s="0"/>
      <c r="VEB30" s="0"/>
      <c r="VEC30" s="0"/>
      <c r="VED30" s="0"/>
      <c r="VEE30" s="0"/>
      <c r="VEF30" s="0"/>
      <c r="VEG30" s="0"/>
      <c r="VEH30" s="0"/>
      <c r="VEI30" s="0"/>
      <c r="VEJ30" s="0"/>
      <c r="VEK30" s="0"/>
      <c r="VEL30" s="0"/>
      <c r="VEM30" s="0"/>
      <c r="VEN30" s="0"/>
      <c r="VEO30" s="0"/>
      <c r="VEP30" s="0"/>
      <c r="VEQ30" s="0"/>
      <c r="VER30" s="0"/>
      <c r="VES30" s="0"/>
      <c r="VET30" s="0"/>
      <c r="VEU30" s="0"/>
      <c r="VEV30" s="0"/>
      <c r="VEW30" s="0"/>
      <c r="VEX30" s="0"/>
      <c r="VEY30" s="0"/>
      <c r="VEZ30" s="0"/>
      <c r="VFA30" s="0"/>
      <c r="VFB30" s="0"/>
      <c r="VFC30" s="0"/>
      <c r="VFD30" s="0"/>
      <c r="VFE30" s="0"/>
      <c r="VFF30" s="0"/>
      <c r="VFG30" s="0"/>
      <c r="VFH30" s="0"/>
      <c r="VFI30" s="0"/>
      <c r="VFJ30" s="0"/>
      <c r="VFK30" s="0"/>
      <c r="VFL30" s="0"/>
      <c r="VFM30" s="0"/>
      <c r="VFN30" s="0"/>
      <c r="VFO30" s="0"/>
      <c r="VFP30" s="0"/>
      <c r="VFQ30" s="0"/>
      <c r="VFR30" s="0"/>
      <c r="VFS30" s="0"/>
      <c r="VFT30" s="0"/>
      <c r="VFU30" s="0"/>
      <c r="VFV30" s="0"/>
      <c r="VFW30" s="0"/>
      <c r="VFX30" s="0"/>
      <c r="VFY30" s="0"/>
      <c r="VFZ30" s="0"/>
      <c r="VGA30" s="0"/>
      <c r="VGB30" s="0"/>
      <c r="VGC30" s="0"/>
      <c r="VGD30" s="0"/>
      <c r="VGE30" s="0"/>
      <c r="VGF30" s="0"/>
      <c r="VGG30" s="0"/>
      <c r="VGH30" s="0"/>
      <c r="VGI30" s="0"/>
      <c r="VGJ30" s="0"/>
      <c r="VGK30" s="0"/>
      <c r="VGL30" s="0"/>
      <c r="VGM30" s="0"/>
      <c r="VGN30" s="0"/>
      <c r="VGO30" s="0"/>
      <c r="VGP30" s="0"/>
      <c r="VGQ30" s="0"/>
      <c r="VGR30" s="0"/>
      <c r="VGS30" s="0"/>
      <c r="VGT30" s="0"/>
      <c r="VGU30" s="0"/>
      <c r="VGV30" s="0"/>
      <c r="VGW30" s="0"/>
      <c r="VGX30" s="0"/>
      <c r="VGY30" s="0"/>
      <c r="VGZ30" s="0"/>
      <c r="VHA30" s="0"/>
      <c r="VHB30" s="0"/>
      <c r="VHC30" s="0"/>
      <c r="VHD30" s="0"/>
      <c r="VHE30" s="0"/>
      <c r="VHF30" s="0"/>
      <c r="VHG30" s="0"/>
      <c r="VHH30" s="0"/>
      <c r="VHI30" s="0"/>
      <c r="VHJ30" s="0"/>
      <c r="VHK30" s="0"/>
      <c r="VHL30" s="0"/>
      <c r="VHM30" s="0"/>
      <c r="VHN30" s="0"/>
      <c r="VHO30" s="0"/>
      <c r="VHP30" s="0"/>
      <c r="VHQ30" s="0"/>
      <c r="VHR30" s="0"/>
      <c r="VHS30" s="0"/>
      <c r="VHT30" s="0"/>
      <c r="VHU30" s="0"/>
      <c r="VHV30" s="0"/>
      <c r="VHW30" s="0"/>
      <c r="VHX30" s="0"/>
      <c r="VHY30" s="0"/>
      <c r="VHZ30" s="0"/>
      <c r="VIA30" s="0"/>
      <c r="VIB30" s="0"/>
      <c r="VIC30" s="0"/>
      <c r="VID30" s="0"/>
      <c r="VIE30" s="0"/>
      <c r="VIF30" s="0"/>
      <c r="VIG30" s="0"/>
      <c r="VIH30" s="0"/>
      <c r="VII30" s="0"/>
      <c r="VIJ30" s="0"/>
      <c r="VIK30" s="0"/>
      <c r="VIL30" s="0"/>
      <c r="VIM30" s="0"/>
      <c r="VIN30" s="0"/>
      <c r="VIO30" s="0"/>
      <c r="VIP30" s="0"/>
      <c r="VIQ30" s="0"/>
      <c r="VIR30" s="0"/>
      <c r="VIS30" s="0"/>
      <c r="VIT30" s="0"/>
      <c r="VIU30" s="0"/>
      <c r="VIV30" s="0"/>
      <c r="VIW30" s="0"/>
      <c r="VIX30" s="0"/>
      <c r="VIY30" s="0"/>
      <c r="VIZ30" s="0"/>
      <c r="VJA30" s="0"/>
      <c r="VJB30" s="0"/>
      <c r="VJC30" s="0"/>
      <c r="VJD30" s="0"/>
      <c r="VJE30" s="0"/>
      <c r="VJF30" s="0"/>
      <c r="VJG30" s="0"/>
      <c r="VJH30" s="0"/>
      <c r="VJI30" s="0"/>
      <c r="VJJ30" s="0"/>
      <c r="VJK30" s="0"/>
      <c r="VJL30" s="0"/>
      <c r="VJM30" s="0"/>
      <c r="VJN30" s="0"/>
      <c r="VJO30" s="0"/>
      <c r="VJP30" s="0"/>
      <c r="VJQ30" s="0"/>
      <c r="VJR30" s="0"/>
      <c r="VJS30" s="0"/>
      <c r="VJT30" s="0"/>
      <c r="VJU30" s="0"/>
      <c r="VJV30" s="0"/>
      <c r="VJW30" s="0"/>
      <c r="VJX30" s="0"/>
      <c r="VJY30" s="0"/>
      <c r="VJZ30" s="0"/>
      <c r="VKA30" s="0"/>
      <c r="VKB30" s="0"/>
      <c r="VKC30" s="0"/>
      <c r="VKD30" s="0"/>
      <c r="VKE30" s="0"/>
      <c r="VKF30" s="0"/>
      <c r="VKG30" s="0"/>
      <c r="VKH30" s="0"/>
      <c r="VKI30" s="0"/>
      <c r="VKJ30" s="0"/>
      <c r="VKK30" s="0"/>
      <c r="VKL30" s="0"/>
      <c r="VKM30" s="0"/>
      <c r="VKN30" s="0"/>
      <c r="VKO30" s="0"/>
      <c r="VKP30" s="0"/>
      <c r="VKQ30" s="0"/>
      <c r="VKR30" s="0"/>
      <c r="VKS30" s="0"/>
      <c r="VKT30" s="0"/>
      <c r="VKU30" s="0"/>
      <c r="VKV30" s="0"/>
      <c r="VKW30" s="0"/>
      <c r="VKX30" s="0"/>
      <c r="VKY30" s="0"/>
      <c r="VKZ30" s="0"/>
      <c r="VLA30" s="0"/>
      <c r="VLB30" s="0"/>
      <c r="VLC30" s="0"/>
      <c r="VLD30" s="0"/>
      <c r="VLE30" s="0"/>
      <c r="VLF30" s="0"/>
      <c r="VLG30" s="0"/>
      <c r="VLH30" s="0"/>
      <c r="VLI30" s="0"/>
      <c r="VLJ30" s="0"/>
      <c r="VLK30" s="0"/>
      <c r="VLL30" s="0"/>
      <c r="VLM30" s="0"/>
      <c r="VLN30" s="0"/>
      <c r="VLO30" s="0"/>
      <c r="VLP30" s="0"/>
      <c r="VLQ30" s="0"/>
      <c r="VLR30" s="0"/>
      <c r="VLS30" s="0"/>
      <c r="VLT30" s="0"/>
      <c r="VLU30" s="0"/>
      <c r="VLV30" s="0"/>
      <c r="VLW30" s="0"/>
      <c r="VLX30" s="0"/>
      <c r="VLY30" s="0"/>
      <c r="VLZ30" s="0"/>
      <c r="VMA30" s="0"/>
      <c r="VMB30" s="0"/>
      <c r="VMC30" s="0"/>
      <c r="VMD30" s="0"/>
      <c r="VME30" s="0"/>
      <c r="VMF30" s="0"/>
      <c r="VMG30" s="0"/>
      <c r="VMH30" s="0"/>
      <c r="VMI30" s="0"/>
      <c r="VMJ30" s="0"/>
      <c r="VMK30" s="0"/>
      <c r="VML30" s="0"/>
      <c r="VMM30" s="0"/>
      <c r="VMN30" s="0"/>
      <c r="VMO30" s="0"/>
      <c r="VMP30" s="0"/>
      <c r="VMQ30" s="0"/>
      <c r="VMR30" s="0"/>
      <c r="VMS30" s="0"/>
      <c r="VMT30" s="0"/>
      <c r="VMU30" s="0"/>
      <c r="VMV30" s="0"/>
      <c r="VMW30" s="0"/>
      <c r="VMX30" s="0"/>
      <c r="VMY30" s="0"/>
      <c r="VMZ30" s="0"/>
      <c r="VNA30" s="0"/>
      <c r="VNB30" s="0"/>
      <c r="VNC30" s="0"/>
      <c r="VND30" s="0"/>
      <c r="VNE30" s="0"/>
      <c r="VNF30" s="0"/>
      <c r="VNG30" s="0"/>
      <c r="VNH30" s="0"/>
      <c r="VNI30" s="0"/>
      <c r="VNJ30" s="0"/>
      <c r="VNK30" s="0"/>
      <c r="VNL30" s="0"/>
      <c r="VNM30" s="0"/>
      <c r="VNN30" s="0"/>
      <c r="VNO30" s="0"/>
      <c r="VNP30" s="0"/>
      <c r="VNQ30" s="0"/>
      <c r="VNR30" s="0"/>
      <c r="VNS30" s="0"/>
      <c r="VNT30" s="0"/>
      <c r="VNU30" s="0"/>
      <c r="VNV30" s="0"/>
      <c r="VNW30" s="0"/>
      <c r="VNX30" s="0"/>
      <c r="VNY30" s="0"/>
      <c r="VNZ30" s="0"/>
      <c r="VOA30" s="0"/>
      <c r="VOB30" s="0"/>
      <c r="VOC30" s="0"/>
      <c r="VOD30" s="0"/>
      <c r="VOE30" s="0"/>
      <c r="VOF30" s="0"/>
      <c r="VOG30" s="0"/>
      <c r="VOH30" s="0"/>
      <c r="VOI30" s="0"/>
      <c r="VOJ30" s="0"/>
      <c r="VOK30" s="0"/>
      <c r="VOL30" s="0"/>
      <c r="VOM30" s="0"/>
      <c r="VON30" s="0"/>
      <c r="VOO30" s="0"/>
      <c r="VOP30" s="0"/>
      <c r="VOQ30" s="0"/>
      <c r="VOR30" s="0"/>
      <c r="VOS30" s="0"/>
      <c r="VOT30" s="0"/>
      <c r="VOU30" s="0"/>
      <c r="VOV30" s="0"/>
      <c r="VOW30" s="0"/>
      <c r="VOX30" s="0"/>
      <c r="VOY30" s="0"/>
      <c r="VOZ30" s="0"/>
      <c r="VPA30" s="0"/>
      <c r="VPB30" s="0"/>
      <c r="VPC30" s="0"/>
      <c r="VPD30" s="0"/>
      <c r="VPE30" s="0"/>
      <c r="VPF30" s="0"/>
      <c r="VPG30" s="0"/>
      <c r="VPH30" s="0"/>
      <c r="VPI30" s="0"/>
      <c r="VPJ30" s="0"/>
      <c r="VPK30" s="0"/>
      <c r="VPL30" s="0"/>
      <c r="VPM30" s="0"/>
      <c r="VPN30" s="0"/>
      <c r="VPO30" s="0"/>
      <c r="VPP30" s="0"/>
      <c r="VPQ30" s="0"/>
      <c r="VPR30" s="0"/>
      <c r="VPS30" s="0"/>
      <c r="VPT30" s="0"/>
      <c r="VPU30" s="0"/>
      <c r="VPV30" s="0"/>
      <c r="VPW30" s="0"/>
      <c r="VPX30" s="0"/>
      <c r="VPY30" s="0"/>
      <c r="VPZ30" s="0"/>
      <c r="VQA30" s="0"/>
      <c r="VQB30" s="0"/>
      <c r="VQC30" s="0"/>
      <c r="VQD30" s="0"/>
      <c r="VQE30" s="0"/>
      <c r="VQF30" s="0"/>
      <c r="VQG30" s="0"/>
      <c r="VQH30" s="0"/>
      <c r="VQI30" s="0"/>
      <c r="VQJ30" s="0"/>
      <c r="VQK30" s="0"/>
      <c r="VQL30" s="0"/>
      <c r="VQM30" s="0"/>
      <c r="VQN30" s="0"/>
      <c r="VQO30" s="0"/>
      <c r="VQP30" s="0"/>
      <c r="VQQ30" s="0"/>
      <c r="VQR30" s="0"/>
      <c r="VQS30" s="0"/>
      <c r="VQT30" s="0"/>
      <c r="VQU30" s="0"/>
      <c r="VQV30" s="0"/>
      <c r="VQW30" s="0"/>
      <c r="VQX30" s="0"/>
      <c r="VQY30" s="0"/>
      <c r="VQZ30" s="0"/>
      <c r="VRA30" s="0"/>
      <c r="VRB30" s="0"/>
      <c r="VRC30" s="0"/>
      <c r="VRD30" s="0"/>
      <c r="VRE30" s="0"/>
      <c r="VRF30" s="0"/>
      <c r="VRG30" s="0"/>
      <c r="VRH30" s="0"/>
      <c r="VRI30" s="0"/>
      <c r="VRJ30" s="0"/>
      <c r="VRK30" s="0"/>
      <c r="VRL30" s="0"/>
      <c r="VRM30" s="0"/>
      <c r="VRN30" s="0"/>
      <c r="VRO30" s="0"/>
      <c r="VRP30" s="0"/>
      <c r="VRQ30" s="0"/>
      <c r="VRR30" s="0"/>
      <c r="VRS30" s="0"/>
      <c r="VRT30" s="0"/>
      <c r="VRU30" s="0"/>
      <c r="VRV30" s="0"/>
      <c r="VRW30" s="0"/>
      <c r="VRX30" s="0"/>
      <c r="VRY30" s="0"/>
      <c r="VRZ30" s="0"/>
      <c r="VSA30" s="0"/>
      <c r="VSB30" s="0"/>
      <c r="VSC30" s="0"/>
      <c r="VSD30" s="0"/>
      <c r="VSE30" s="0"/>
      <c r="VSF30" s="0"/>
      <c r="VSG30" s="0"/>
      <c r="VSH30" s="0"/>
      <c r="VSI30" s="0"/>
      <c r="VSJ30" s="0"/>
      <c r="VSK30" s="0"/>
      <c r="VSL30" s="0"/>
      <c r="VSM30" s="0"/>
      <c r="VSN30" s="0"/>
      <c r="VSO30" s="0"/>
      <c r="VSP30" s="0"/>
      <c r="VSQ30" s="0"/>
      <c r="VSR30" s="0"/>
      <c r="VSS30" s="0"/>
      <c r="VST30" s="0"/>
      <c r="VSU30" s="0"/>
      <c r="VSV30" s="0"/>
      <c r="VSW30" s="0"/>
      <c r="VSX30" s="0"/>
      <c r="VSY30" s="0"/>
      <c r="VSZ30" s="0"/>
      <c r="VTA30" s="0"/>
      <c r="VTB30" s="0"/>
      <c r="VTC30" s="0"/>
      <c r="VTD30" s="0"/>
      <c r="VTE30" s="0"/>
      <c r="VTF30" s="0"/>
      <c r="VTG30" s="0"/>
      <c r="VTH30" s="0"/>
      <c r="VTI30" s="0"/>
      <c r="VTJ30" s="0"/>
      <c r="VTK30" s="0"/>
      <c r="VTL30" s="0"/>
      <c r="VTM30" s="0"/>
      <c r="VTN30" s="0"/>
      <c r="VTO30" s="0"/>
      <c r="VTP30" s="0"/>
      <c r="VTQ30" s="0"/>
      <c r="VTR30" s="0"/>
      <c r="VTS30" s="0"/>
      <c r="VTT30" s="0"/>
      <c r="VTU30" s="0"/>
      <c r="VTV30" s="0"/>
      <c r="VTW30" s="0"/>
      <c r="VTX30" s="0"/>
      <c r="VTY30" s="0"/>
      <c r="VTZ30" s="0"/>
      <c r="VUA30" s="0"/>
      <c r="VUB30" s="0"/>
      <c r="VUC30" s="0"/>
      <c r="VUD30" s="0"/>
      <c r="VUE30" s="0"/>
      <c r="VUF30" s="0"/>
      <c r="VUG30" s="0"/>
      <c r="VUH30" s="0"/>
      <c r="VUI30" s="0"/>
      <c r="VUJ30" s="0"/>
      <c r="VUK30" s="0"/>
      <c r="VUL30" s="0"/>
      <c r="VUM30" s="0"/>
      <c r="VUN30" s="0"/>
      <c r="VUO30" s="0"/>
      <c r="VUP30" s="0"/>
      <c r="VUQ30" s="0"/>
      <c r="VUR30" s="0"/>
      <c r="VUS30" s="0"/>
      <c r="VUT30" s="0"/>
      <c r="VUU30" s="0"/>
      <c r="VUV30" s="0"/>
      <c r="VUW30" s="0"/>
      <c r="VUX30" s="0"/>
      <c r="VUY30" s="0"/>
      <c r="VUZ30" s="0"/>
      <c r="VVA30" s="0"/>
      <c r="VVB30" s="0"/>
      <c r="VVC30" s="0"/>
      <c r="VVD30" s="0"/>
      <c r="VVE30" s="0"/>
      <c r="VVF30" s="0"/>
      <c r="VVG30" s="0"/>
      <c r="VVH30" s="0"/>
      <c r="VVI30" s="0"/>
      <c r="VVJ30" s="0"/>
      <c r="VVK30" s="0"/>
      <c r="VVL30" s="0"/>
      <c r="VVM30" s="0"/>
      <c r="VVN30" s="0"/>
      <c r="VVO30" s="0"/>
      <c r="VVP30" s="0"/>
      <c r="VVQ30" s="0"/>
      <c r="VVR30" s="0"/>
      <c r="VVS30" s="0"/>
      <c r="VVT30" s="0"/>
      <c r="VVU30" s="0"/>
      <c r="VVV30" s="0"/>
      <c r="VVW30" s="0"/>
      <c r="VVX30" s="0"/>
      <c r="VVY30" s="0"/>
      <c r="VVZ30" s="0"/>
      <c r="VWA30" s="0"/>
      <c r="VWB30" s="0"/>
      <c r="VWC30" s="0"/>
      <c r="VWD30" s="0"/>
      <c r="VWE30" s="0"/>
      <c r="VWF30" s="0"/>
      <c r="VWG30" s="0"/>
      <c r="VWH30" s="0"/>
      <c r="VWI30" s="0"/>
      <c r="VWJ30" s="0"/>
      <c r="VWK30" s="0"/>
      <c r="VWL30" s="0"/>
      <c r="VWM30" s="0"/>
      <c r="VWN30" s="0"/>
      <c r="VWO30" s="0"/>
      <c r="VWP30" s="0"/>
      <c r="VWQ30" s="0"/>
      <c r="VWR30" s="0"/>
      <c r="VWS30" s="0"/>
      <c r="VWT30" s="0"/>
      <c r="VWU30" s="0"/>
      <c r="VWV30" s="0"/>
      <c r="VWW30" s="0"/>
      <c r="VWX30" s="0"/>
      <c r="VWY30" s="0"/>
      <c r="VWZ30" s="0"/>
      <c r="VXA30" s="0"/>
      <c r="VXB30" s="0"/>
      <c r="VXC30" s="0"/>
      <c r="VXD30" s="0"/>
      <c r="VXE30" s="0"/>
      <c r="VXF30" s="0"/>
      <c r="VXG30" s="0"/>
      <c r="VXH30" s="0"/>
      <c r="VXI30" s="0"/>
      <c r="VXJ30" s="0"/>
      <c r="VXK30" s="0"/>
      <c r="VXL30" s="0"/>
      <c r="VXM30" s="0"/>
      <c r="VXN30" s="0"/>
      <c r="VXO30" s="0"/>
      <c r="VXP30" s="0"/>
      <c r="VXQ30" s="0"/>
      <c r="VXR30" s="0"/>
      <c r="VXS30" s="0"/>
      <c r="VXT30" s="0"/>
      <c r="VXU30" s="0"/>
      <c r="VXV30" s="0"/>
      <c r="VXW30" s="0"/>
      <c r="VXX30" s="0"/>
      <c r="VXY30" s="0"/>
      <c r="VXZ30" s="0"/>
      <c r="VYA30" s="0"/>
      <c r="VYB30" s="0"/>
      <c r="VYC30" s="0"/>
      <c r="VYD30" s="0"/>
      <c r="VYE30" s="0"/>
      <c r="VYF30" s="0"/>
      <c r="VYG30" s="0"/>
      <c r="VYH30" s="0"/>
      <c r="VYI30" s="0"/>
      <c r="VYJ30" s="0"/>
      <c r="VYK30" s="0"/>
      <c r="VYL30" s="0"/>
      <c r="VYM30" s="0"/>
      <c r="VYN30" s="0"/>
      <c r="VYO30" s="0"/>
      <c r="VYP30" s="0"/>
      <c r="VYQ30" s="0"/>
      <c r="VYR30" s="0"/>
      <c r="VYS30" s="0"/>
      <c r="VYT30" s="0"/>
      <c r="VYU30" s="0"/>
      <c r="VYV30" s="0"/>
      <c r="VYW30" s="0"/>
      <c r="VYX30" s="0"/>
      <c r="VYY30" s="0"/>
      <c r="VYZ30" s="0"/>
      <c r="VZA30" s="0"/>
      <c r="VZB30" s="0"/>
      <c r="VZC30" s="0"/>
      <c r="VZD30" s="0"/>
      <c r="VZE30" s="0"/>
      <c r="VZF30" s="0"/>
      <c r="VZG30" s="0"/>
      <c r="VZH30" s="0"/>
      <c r="VZI30" s="0"/>
      <c r="VZJ30" s="0"/>
      <c r="VZK30" s="0"/>
      <c r="VZL30" s="0"/>
      <c r="VZM30" s="0"/>
      <c r="VZN30" s="0"/>
      <c r="VZO30" s="0"/>
      <c r="VZP30" s="0"/>
      <c r="VZQ30" s="0"/>
      <c r="VZR30" s="0"/>
      <c r="VZS30" s="0"/>
      <c r="VZT30" s="0"/>
      <c r="VZU30" s="0"/>
      <c r="VZV30" s="0"/>
      <c r="VZW30" s="0"/>
      <c r="VZX30" s="0"/>
      <c r="VZY30" s="0"/>
      <c r="VZZ30" s="0"/>
      <c r="WAA30" s="0"/>
      <c r="WAB30" s="0"/>
      <c r="WAC30" s="0"/>
      <c r="WAD30" s="0"/>
      <c r="WAE30" s="0"/>
      <c r="WAF30" s="0"/>
      <c r="WAG30" s="0"/>
      <c r="WAH30" s="0"/>
      <c r="WAI30" s="0"/>
      <c r="WAJ30" s="0"/>
      <c r="WAK30" s="0"/>
      <c r="WAL30" s="0"/>
      <c r="WAM30" s="0"/>
      <c r="WAN30" s="0"/>
      <c r="WAO30" s="0"/>
      <c r="WAP30" s="0"/>
      <c r="WAQ30" s="0"/>
      <c r="WAR30" s="0"/>
      <c r="WAS30" s="0"/>
      <c r="WAT30" s="0"/>
      <c r="WAU30" s="0"/>
      <c r="WAV30" s="0"/>
      <c r="WAW30" s="0"/>
      <c r="WAX30" s="0"/>
      <c r="WAY30" s="0"/>
      <c r="WAZ30" s="0"/>
      <c r="WBA30" s="0"/>
      <c r="WBB30" s="0"/>
      <c r="WBC30" s="0"/>
      <c r="WBD30" s="0"/>
      <c r="WBE30" s="0"/>
      <c r="WBF30" s="0"/>
      <c r="WBG30" s="0"/>
      <c r="WBH30" s="0"/>
      <c r="WBI30" s="0"/>
      <c r="WBJ30" s="0"/>
      <c r="WBK30" s="0"/>
      <c r="WBL30" s="0"/>
      <c r="WBM30" s="0"/>
      <c r="WBN30" s="0"/>
      <c r="WBO30" s="0"/>
      <c r="WBP30" s="0"/>
      <c r="WBQ30" s="0"/>
      <c r="WBR30" s="0"/>
      <c r="WBS30" s="0"/>
      <c r="WBT30" s="0"/>
      <c r="WBU30" s="0"/>
      <c r="WBV30" s="0"/>
      <c r="WBW30" s="0"/>
      <c r="WBX30" s="0"/>
      <c r="WBY30" s="0"/>
      <c r="WBZ30" s="0"/>
      <c r="WCA30" s="0"/>
      <c r="WCB30" s="0"/>
      <c r="WCC30" s="0"/>
      <c r="WCD30" s="0"/>
      <c r="WCE30" s="0"/>
      <c r="WCF30" s="0"/>
      <c r="WCG30" s="0"/>
      <c r="WCH30" s="0"/>
      <c r="WCI30" s="0"/>
      <c r="WCJ30" s="0"/>
      <c r="WCK30" s="0"/>
      <c r="WCL30" s="0"/>
      <c r="WCM30" s="0"/>
      <c r="WCN30" s="0"/>
      <c r="WCO30" s="0"/>
      <c r="WCP30" s="0"/>
      <c r="WCQ30" s="0"/>
      <c r="WCR30" s="0"/>
      <c r="WCS30" s="0"/>
      <c r="WCT30" s="0"/>
      <c r="WCU30" s="0"/>
      <c r="WCV30" s="0"/>
      <c r="WCW30" s="0"/>
      <c r="WCX30" s="0"/>
      <c r="WCY30" s="0"/>
      <c r="WCZ30" s="0"/>
      <c r="WDA30" s="0"/>
      <c r="WDB30" s="0"/>
      <c r="WDC30" s="0"/>
      <c r="WDD30" s="0"/>
      <c r="WDE30" s="0"/>
      <c r="WDF30" s="0"/>
      <c r="WDG30" s="0"/>
      <c r="WDH30" s="0"/>
      <c r="WDI30" s="0"/>
      <c r="WDJ30" s="0"/>
      <c r="WDK30" s="0"/>
      <c r="WDL30" s="0"/>
      <c r="WDM30" s="0"/>
      <c r="WDN30" s="0"/>
      <c r="WDO30" s="0"/>
      <c r="WDP30" s="0"/>
      <c r="WDQ30" s="0"/>
      <c r="WDR30" s="0"/>
      <c r="WDS30" s="0"/>
      <c r="WDT30" s="0"/>
      <c r="WDU30" s="0"/>
      <c r="WDV30" s="0"/>
      <c r="WDW30" s="0"/>
      <c r="WDX30" s="0"/>
      <c r="WDY30" s="0"/>
      <c r="WDZ30" s="0"/>
      <c r="WEA30" s="0"/>
      <c r="WEB30" s="0"/>
      <c r="WEC30" s="0"/>
      <c r="WED30" s="0"/>
      <c r="WEE30" s="0"/>
      <c r="WEF30" s="0"/>
      <c r="WEG30" s="0"/>
      <c r="WEH30" s="0"/>
      <c r="WEI30" s="0"/>
      <c r="WEJ30" s="0"/>
      <c r="WEK30" s="0"/>
      <c r="WEL30" s="0"/>
      <c r="WEM30" s="0"/>
      <c r="WEN30" s="0"/>
      <c r="WEO30" s="0"/>
      <c r="WEP30" s="0"/>
      <c r="WEQ30" s="0"/>
      <c r="WER30" s="0"/>
      <c r="WES30" s="0"/>
      <c r="WET30" s="0"/>
      <c r="WEU30" s="0"/>
      <c r="WEV30" s="0"/>
      <c r="WEW30" s="0"/>
      <c r="WEX30" s="0"/>
      <c r="WEY30" s="0"/>
      <c r="WEZ30" s="0"/>
      <c r="WFA30" s="0"/>
      <c r="WFB30" s="0"/>
      <c r="WFC30" s="0"/>
      <c r="WFD30" s="0"/>
      <c r="WFE30" s="0"/>
      <c r="WFF30" s="0"/>
      <c r="WFG30" s="0"/>
      <c r="WFH30" s="0"/>
      <c r="WFI30" s="0"/>
      <c r="WFJ30" s="0"/>
      <c r="WFK30" s="0"/>
      <c r="WFL30" s="0"/>
      <c r="WFM30" s="0"/>
      <c r="WFN30" s="0"/>
      <c r="WFO30" s="0"/>
      <c r="WFP30" s="0"/>
      <c r="WFQ30" s="0"/>
      <c r="WFR30" s="0"/>
      <c r="WFS30" s="0"/>
      <c r="WFT30" s="0"/>
      <c r="WFU30" s="0"/>
      <c r="WFV30" s="0"/>
      <c r="WFW30" s="0"/>
      <c r="WFX30" s="0"/>
      <c r="WFY30" s="0"/>
      <c r="WFZ30" s="0"/>
      <c r="WGA30" s="0"/>
      <c r="WGB30" s="0"/>
      <c r="WGC30" s="0"/>
      <c r="WGD30" s="0"/>
      <c r="WGE30" s="0"/>
      <c r="WGF30" s="0"/>
      <c r="WGG30" s="0"/>
      <c r="WGH30" s="0"/>
      <c r="WGI30" s="0"/>
      <c r="WGJ30" s="0"/>
      <c r="WGK30" s="0"/>
      <c r="WGL30" s="0"/>
      <c r="WGM30" s="0"/>
      <c r="WGN30" s="0"/>
      <c r="WGO30" s="0"/>
      <c r="WGP30" s="0"/>
      <c r="WGQ30" s="0"/>
      <c r="WGR30" s="0"/>
      <c r="WGS30" s="0"/>
      <c r="WGT30" s="0"/>
      <c r="WGU30" s="0"/>
      <c r="WGV30" s="0"/>
      <c r="WGW30" s="0"/>
      <c r="WGX30" s="0"/>
      <c r="WGY30" s="0"/>
      <c r="WGZ30" s="0"/>
      <c r="WHA30" s="0"/>
      <c r="WHB30" s="0"/>
      <c r="WHC30" s="0"/>
      <c r="WHD30" s="0"/>
      <c r="WHE30" s="0"/>
      <c r="WHF30" s="0"/>
      <c r="WHG30" s="0"/>
      <c r="WHH30" s="0"/>
      <c r="WHI30" s="0"/>
      <c r="WHJ30" s="0"/>
      <c r="WHK30" s="0"/>
      <c r="WHL30" s="0"/>
      <c r="WHM30" s="0"/>
      <c r="WHN30" s="0"/>
      <c r="WHO30" s="0"/>
      <c r="WHP30" s="0"/>
      <c r="WHQ30" s="0"/>
      <c r="WHR30" s="0"/>
      <c r="WHS30" s="0"/>
      <c r="WHT30" s="0"/>
      <c r="WHU30" s="0"/>
      <c r="WHV30" s="0"/>
      <c r="WHW30" s="0"/>
      <c r="WHX30" s="0"/>
      <c r="WHY30" s="0"/>
      <c r="WHZ30" s="0"/>
      <c r="WIA30" s="0"/>
      <c r="WIB30" s="0"/>
      <c r="WIC30" s="0"/>
      <c r="WID30" s="0"/>
      <c r="WIE30" s="0"/>
      <c r="WIF30" s="0"/>
      <c r="WIG30" s="0"/>
      <c r="WIH30" s="0"/>
      <c r="WII30" s="0"/>
      <c r="WIJ30" s="0"/>
      <c r="WIK30" s="0"/>
      <c r="WIL30" s="0"/>
      <c r="WIM30" s="0"/>
      <c r="WIN30" s="0"/>
      <c r="WIO30" s="0"/>
      <c r="WIP30" s="0"/>
      <c r="WIQ30" s="0"/>
      <c r="WIR30" s="0"/>
      <c r="WIS30" s="0"/>
      <c r="WIT30" s="0"/>
      <c r="WIU30" s="0"/>
      <c r="WIV30" s="0"/>
      <c r="WIW30" s="0"/>
      <c r="WIX30" s="0"/>
      <c r="WIY30" s="0"/>
      <c r="WIZ30" s="0"/>
      <c r="WJA30" s="0"/>
      <c r="WJB30" s="0"/>
      <c r="WJC30" s="0"/>
      <c r="WJD30" s="0"/>
      <c r="WJE30" s="0"/>
      <c r="WJF30" s="0"/>
      <c r="WJG30" s="0"/>
      <c r="WJH30" s="0"/>
      <c r="WJI30" s="0"/>
      <c r="WJJ30" s="0"/>
      <c r="WJK30" s="0"/>
      <c r="WJL30" s="0"/>
      <c r="WJM30" s="0"/>
      <c r="WJN30" s="0"/>
      <c r="WJO30" s="0"/>
      <c r="WJP30" s="0"/>
      <c r="WJQ30" s="0"/>
      <c r="WJR30" s="0"/>
      <c r="WJS30" s="0"/>
      <c r="WJT30" s="0"/>
      <c r="WJU30" s="0"/>
      <c r="WJV30" s="0"/>
      <c r="WJW30" s="0"/>
      <c r="WJX30" s="0"/>
      <c r="WJY30" s="0"/>
      <c r="WJZ30" s="0"/>
      <c r="WKA30" s="0"/>
      <c r="WKB30" s="0"/>
      <c r="WKC30" s="0"/>
      <c r="WKD30" s="0"/>
      <c r="WKE30" s="0"/>
      <c r="WKF30" s="0"/>
      <c r="WKG30" s="0"/>
      <c r="WKH30" s="0"/>
      <c r="WKI30" s="0"/>
      <c r="WKJ30" s="0"/>
      <c r="WKK30" s="0"/>
      <c r="WKL30" s="0"/>
      <c r="WKM30" s="0"/>
      <c r="WKN30" s="0"/>
      <c r="WKO30" s="0"/>
      <c r="WKP30" s="0"/>
      <c r="WKQ30" s="0"/>
      <c r="WKR30" s="0"/>
      <c r="WKS30" s="0"/>
      <c r="WKT30" s="0"/>
      <c r="WKU30" s="0"/>
      <c r="WKV30" s="0"/>
      <c r="WKW30" s="0"/>
      <c r="WKX30" s="0"/>
      <c r="WKY30" s="0"/>
      <c r="WKZ30" s="0"/>
      <c r="WLA30" s="0"/>
      <c r="WLB30" s="0"/>
      <c r="WLC30" s="0"/>
      <c r="WLD30" s="0"/>
      <c r="WLE30" s="0"/>
      <c r="WLF30" s="0"/>
      <c r="WLG30" s="0"/>
      <c r="WLH30" s="0"/>
      <c r="WLI30" s="0"/>
      <c r="WLJ30" s="0"/>
      <c r="WLK30" s="0"/>
      <c r="WLL30" s="0"/>
      <c r="WLM30" s="0"/>
      <c r="WLN30" s="0"/>
      <c r="WLO30" s="0"/>
      <c r="WLP30" s="0"/>
      <c r="WLQ30" s="0"/>
      <c r="WLR30" s="0"/>
      <c r="WLS30" s="0"/>
      <c r="WLT30" s="0"/>
      <c r="WLU30" s="0"/>
      <c r="WLV30" s="0"/>
      <c r="WLW30" s="0"/>
      <c r="WLX30" s="0"/>
      <c r="WLY30" s="0"/>
      <c r="WLZ30" s="0"/>
      <c r="WMA30" s="0"/>
      <c r="WMB30" s="0"/>
      <c r="WMC30" s="0"/>
      <c r="WMD30" s="0"/>
      <c r="WME30" s="0"/>
      <c r="WMF30" s="0"/>
      <c r="WMG30" s="0"/>
      <c r="WMH30" s="0"/>
      <c r="WMI30" s="0"/>
      <c r="WMJ30" s="0"/>
      <c r="WMK30" s="0"/>
      <c r="WML30" s="0"/>
      <c r="WMM30" s="0"/>
      <c r="WMN30" s="0"/>
      <c r="WMO30" s="0"/>
      <c r="WMP30" s="0"/>
      <c r="WMQ30" s="0"/>
      <c r="WMR30" s="0"/>
      <c r="WMS30" s="0"/>
      <c r="WMT30" s="0"/>
      <c r="WMU30" s="0"/>
      <c r="WMV30" s="0"/>
      <c r="WMW30" s="0"/>
      <c r="WMX30" s="0"/>
      <c r="WMY30" s="0"/>
      <c r="WMZ30" s="0"/>
      <c r="WNA30" s="0"/>
      <c r="WNB30" s="0"/>
      <c r="WNC30" s="0"/>
      <c r="WND30" s="0"/>
      <c r="WNE30" s="0"/>
      <c r="WNF30" s="0"/>
      <c r="WNG30" s="0"/>
      <c r="WNH30" s="0"/>
      <c r="WNI30" s="0"/>
      <c r="WNJ30" s="0"/>
      <c r="WNK30" s="0"/>
      <c r="WNL30" s="0"/>
      <c r="WNM30" s="0"/>
      <c r="WNN30" s="0"/>
      <c r="WNO30" s="0"/>
      <c r="WNP30" s="0"/>
      <c r="WNQ30" s="0"/>
      <c r="WNR30" s="0"/>
      <c r="WNS30" s="0"/>
      <c r="WNT30" s="0"/>
      <c r="WNU30" s="0"/>
      <c r="WNV30" s="0"/>
      <c r="WNW30" s="0"/>
      <c r="WNX30" s="0"/>
      <c r="WNY30" s="0"/>
      <c r="WNZ30" s="0"/>
      <c r="WOA30" s="0"/>
      <c r="WOB30" s="0"/>
      <c r="WOC30" s="0"/>
      <c r="WOD30" s="0"/>
      <c r="WOE30" s="0"/>
      <c r="WOF30" s="0"/>
      <c r="WOG30" s="0"/>
      <c r="WOH30" s="0"/>
      <c r="WOI30" s="0"/>
      <c r="WOJ30" s="0"/>
      <c r="WOK30" s="0"/>
      <c r="WOL30" s="0"/>
      <c r="WOM30" s="0"/>
      <c r="WON30" s="0"/>
      <c r="WOO30" s="0"/>
      <c r="WOP30" s="0"/>
      <c r="WOQ30" s="0"/>
      <c r="WOR30" s="0"/>
      <c r="WOS30" s="0"/>
      <c r="WOT30" s="0"/>
      <c r="WOU30" s="0"/>
      <c r="WOV30" s="0"/>
      <c r="WOW30" s="0"/>
      <c r="WOX30" s="0"/>
      <c r="WOY30" s="0"/>
      <c r="WOZ30" s="0"/>
      <c r="WPA30" s="0"/>
      <c r="WPB30" s="0"/>
      <c r="WPC30" s="0"/>
      <c r="WPD30" s="0"/>
      <c r="WPE30" s="0"/>
      <c r="WPF30" s="0"/>
      <c r="WPG30" s="0"/>
      <c r="WPH30" s="0"/>
      <c r="WPI30" s="0"/>
      <c r="WPJ30" s="0"/>
      <c r="WPK30" s="0"/>
      <c r="WPL30" s="0"/>
      <c r="WPM30" s="0"/>
      <c r="WPN30" s="0"/>
      <c r="WPO30" s="0"/>
      <c r="WPP30" s="0"/>
      <c r="WPQ30" s="0"/>
      <c r="WPR30" s="0"/>
      <c r="WPS30" s="0"/>
      <c r="WPT30" s="0"/>
      <c r="WPU30" s="0"/>
      <c r="WPV30" s="0"/>
      <c r="WPW30" s="0"/>
      <c r="WPX30" s="0"/>
      <c r="WPY30" s="0"/>
      <c r="WPZ30" s="0"/>
      <c r="WQA30" s="0"/>
      <c r="WQB30" s="0"/>
      <c r="WQC30" s="0"/>
      <c r="WQD30" s="0"/>
      <c r="WQE30" s="0"/>
      <c r="WQF30" s="0"/>
      <c r="WQG30" s="0"/>
      <c r="WQH30" s="0"/>
      <c r="WQI30" s="0"/>
      <c r="WQJ30" s="0"/>
      <c r="WQK30" s="0"/>
      <c r="WQL30" s="0"/>
      <c r="WQM30" s="0"/>
      <c r="WQN30" s="0"/>
      <c r="WQO30" s="0"/>
      <c r="WQP30" s="0"/>
      <c r="WQQ30" s="0"/>
      <c r="WQR30" s="0"/>
      <c r="WQS30" s="0"/>
      <c r="WQT30" s="0"/>
      <c r="WQU30" s="0"/>
      <c r="WQV30" s="0"/>
      <c r="WQW30" s="0"/>
      <c r="WQX30" s="0"/>
      <c r="WQY30" s="0"/>
      <c r="WQZ30" s="0"/>
      <c r="WRA30" s="0"/>
      <c r="WRB30" s="0"/>
      <c r="WRC30" s="0"/>
      <c r="WRD30" s="0"/>
      <c r="WRE30" s="0"/>
      <c r="WRF30" s="0"/>
      <c r="WRG30" s="0"/>
      <c r="WRH30" s="0"/>
      <c r="WRI30" s="0"/>
      <c r="WRJ30" s="0"/>
      <c r="WRK30" s="0"/>
      <c r="WRL30" s="0"/>
      <c r="WRM30" s="0"/>
      <c r="WRN30" s="0"/>
      <c r="WRO30" s="0"/>
      <c r="WRP30" s="0"/>
      <c r="WRQ30" s="0"/>
      <c r="WRR30" s="0"/>
      <c r="WRS30" s="0"/>
      <c r="WRT30" s="0"/>
      <c r="WRU30" s="0"/>
      <c r="WRV30" s="0"/>
      <c r="WRW30" s="0"/>
      <c r="WRX30" s="0"/>
      <c r="WRY30" s="0"/>
      <c r="WRZ30" s="0"/>
      <c r="WSA30" s="0"/>
      <c r="WSB30" s="0"/>
      <c r="WSC30" s="0"/>
      <c r="WSD30" s="0"/>
      <c r="WSE30" s="0"/>
      <c r="WSF30" s="0"/>
      <c r="WSG30" s="0"/>
      <c r="WSH30" s="0"/>
      <c r="WSI30" s="0"/>
      <c r="WSJ30" s="0"/>
      <c r="WSK30" s="0"/>
      <c r="WSL30" s="0"/>
      <c r="WSM30" s="0"/>
      <c r="WSN30" s="0"/>
      <c r="WSO30" s="0"/>
      <c r="WSP30" s="0"/>
      <c r="WSQ30" s="0"/>
      <c r="WSR30" s="0"/>
      <c r="WSS30" s="0"/>
      <c r="WST30" s="0"/>
      <c r="WSU30" s="0"/>
      <c r="WSV30" s="0"/>
      <c r="WSW30" s="0"/>
      <c r="WSX30" s="0"/>
      <c r="WSY30" s="0"/>
      <c r="WSZ30" s="0"/>
      <c r="WTA30" s="0"/>
      <c r="WTB30" s="0"/>
      <c r="WTC30" s="0"/>
      <c r="WTD30" s="0"/>
      <c r="WTE30" s="0"/>
      <c r="WTF30" s="0"/>
      <c r="WTG30" s="0"/>
      <c r="WTH30" s="0"/>
      <c r="WTI30" s="0"/>
      <c r="WTJ30" s="0"/>
      <c r="WTK30" s="0"/>
      <c r="WTL30" s="0"/>
      <c r="WTM30" s="0"/>
      <c r="WTN30" s="0"/>
      <c r="WTO30" s="0"/>
      <c r="WTP30" s="0"/>
      <c r="WTQ30" s="0"/>
      <c r="WTR30" s="0"/>
      <c r="WTS30" s="0"/>
      <c r="WTT30" s="0"/>
      <c r="WTU30" s="0"/>
      <c r="WTV30" s="0"/>
      <c r="WTW30" s="0"/>
      <c r="WTX30" s="0"/>
      <c r="WTY30" s="0"/>
      <c r="WTZ30" s="0"/>
      <c r="WUA30" s="0"/>
      <c r="WUB30" s="0"/>
      <c r="WUC30" s="0"/>
      <c r="WUD30" s="0"/>
      <c r="WUE30" s="0"/>
      <c r="WUF30" s="0"/>
      <c r="WUG30" s="0"/>
      <c r="WUH30" s="0"/>
      <c r="WUI30" s="0"/>
      <c r="WUJ30" s="0"/>
      <c r="WUK30" s="0"/>
      <c r="WUL30" s="0"/>
      <c r="WUM30" s="0"/>
      <c r="WUN30" s="0"/>
      <c r="WUO30" s="0"/>
      <c r="WUP30" s="0"/>
      <c r="WUQ30" s="0"/>
      <c r="WUR30" s="0"/>
      <c r="WUS30" s="0"/>
      <c r="WUT30" s="0"/>
      <c r="WUU30" s="0"/>
      <c r="WUV30" s="0"/>
      <c r="WUW30" s="0"/>
      <c r="WUX30" s="0"/>
      <c r="WUY30" s="0"/>
      <c r="WUZ30" s="0"/>
      <c r="WVA30" s="0"/>
      <c r="WVB30" s="0"/>
      <c r="WVC30" s="0"/>
      <c r="WVD30" s="0"/>
      <c r="WVE30" s="0"/>
      <c r="WVF30" s="0"/>
      <c r="WVG30" s="0"/>
      <c r="WVH30" s="0"/>
      <c r="WVI30" s="0"/>
      <c r="WVJ30" s="0"/>
      <c r="WVK30" s="0"/>
      <c r="WVL30" s="0"/>
      <c r="WVM30" s="0"/>
      <c r="WVN30" s="0"/>
      <c r="WVO30" s="0"/>
      <c r="WVP30" s="0"/>
      <c r="WVQ30" s="0"/>
      <c r="WVR30" s="0"/>
      <c r="WVS30" s="0"/>
      <c r="WVT30" s="0"/>
      <c r="WVU30" s="0"/>
      <c r="WVV30" s="0"/>
      <c r="WVW30" s="0"/>
      <c r="WVX30" s="0"/>
      <c r="WVY30" s="0"/>
      <c r="WVZ30" s="0"/>
      <c r="WWA30" s="0"/>
      <c r="WWB30" s="0"/>
      <c r="WWC30" s="0"/>
      <c r="WWD30" s="0"/>
      <c r="WWE30" s="0"/>
      <c r="WWF30" s="0"/>
      <c r="WWG30" s="0"/>
      <c r="WWH30" s="0"/>
      <c r="WWI30" s="0"/>
      <c r="WWJ30" s="0"/>
      <c r="WWK30" s="0"/>
      <c r="WWL30" s="0"/>
      <c r="WWM30" s="0"/>
      <c r="WWN30" s="0"/>
      <c r="WWO30" s="0"/>
      <c r="WWP30" s="0"/>
      <c r="WWQ30" s="0"/>
      <c r="WWR30" s="0"/>
      <c r="WWS30" s="0"/>
      <c r="WWT30" s="0"/>
      <c r="WWU30" s="0"/>
      <c r="WWV30" s="0"/>
      <c r="WWW30" s="0"/>
      <c r="WWX30" s="0"/>
      <c r="WWY30" s="0"/>
      <c r="WWZ30" s="0"/>
      <c r="WXA30" s="0"/>
      <c r="WXB30" s="0"/>
      <c r="WXC30" s="0"/>
      <c r="WXD30" s="0"/>
      <c r="WXE30" s="0"/>
      <c r="WXF30" s="0"/>
      <c r="WXG30" s="0"/>
      <c r="WXH30" s="0"/>
      <c r="WXI30" s="0"/>
      <c r="WXJ30" s="0"/>
      <c r="WXK30" s="0"/>
      <c r="WXL30" s="0"/>
      <c r="WXM30" s="0"/>
      <c r="WXN30" s="0"/>
      <c r="WXO30" s="0"/>
      <c r="WXP30" s="0"/>
      <c r="WXQ30" s="0"/>
      <c r="WXR30" s="0"/>
      <c r="WXS30" s="0"/>
      <c r="WXT30" s="0"/>
      <c r="WXU30" s="0"/>
      <c r="WXV30" s="0"/>
      <c r="WXW30" s="0"/>
      <c r="WXX30" s="0"/>
      <c r="WXY30" s="0"/>
      <c r="WXZ30" s="0"/>
      <c r="WYA30" s="0"/>
      <c r="WYB30" s="0"/>
      <c r="WYC30" s="0"/>
      <c r="WYD30" s="0"/>
      <c r="WYE30" s="0"/>
      <c r="WYF30" s="0"/>
      <c r="WYG30" s="0"/>
      <c r="WYH30" s="0"/>
      <c r="WYI30" s="0"/>
      <c r="WYJ30" s="0"/>
      <c r="WYK30" s="0"/>
      <c r="WYL30" s="0"/>
      <c r="WYM30" s="0"/>
      <c r="WYN30" s="0"/>
      <c r="WYO30" s="0"/>
      <c r="WYP30" s="0"/>
      <c r="WYQ30" s="0"/>
      <c r="WYR30" s="0"/>
      <c r="WYS30" s="0"/>
      <c r="WYT30" s="0"/>
      <c r="WYU30" s="0"/>
      <c r="WYV30" s="0"/>
      <c r="WYW30" s="0"/>
      <c r="WYX30" s="0"/>
      <c r="WYY30" s="0"/>
      <c r="WYZ30" s="0"/>
      <c r="WZA30" s="0"/>
      <c r="WZB30" s="0"/>
      <c r="WZC30" s="0"/>
      <c r="WZD30" s="0"/>
      <c r="WZE30" s="0"/>
      <c r="WZF30" s="0"/>
      <c r="WZG30" s="0"/>
      <c r="WZH30" s="0"/>
      <c r="WZI30" s="0"/>
      <c r="WZJ30" s="0"/>
      <c r="WZK30" s="0"/>
      <c r="WZL30" s="0"/>
      <c r="WZM30" s="0"/>
      <c r="WZN30" s="0"/>
      <c r="WZO30" s="0"/>
      <c r="WZP30" s="0"/>
      <c r="WZQ30" s="0"/>
      <c r="WZR30" s="0"/>
      <c r="WZS30" s="0"/>
      <c r="WZT30" s="0"/>
      <c r="WZU30" s="0"/>
      <c r="WZV30" s="0"/>
      <c r="WZW30" s="0"/>
      <c r="WZX30" s="0"/>
      <c r="WZY30" s="0"/>
      <c r="WZZ30" s="0"/>
      <c r="XAA30" s="0"/>
      <c r="XAB30" s="0"/>
      <c r="XAC30" s="0"/>
      <c r="XAD30" s="0"/>
      <c r="XAE30" s="0"/>
      <c r="XAF30" s="0"/>
      <c r="XAG30" s="0"/>
      <c r="XAH30" s="0"/>
      <c r="XAI30" s="0"/>
      <c r="XAJ30" s="0"/>
      <c r="XAK30" s="0"/>
      <c r="XAL30" s="0"/>
      <c r="XAM30" s="0"/>
      <c r="XAN30" s="0"/>
      <c r="XAO30" s="0"/>
      <c r="XAP30" s="0"/>
      <c r="XAQ30" s="0"/>
      <c r="XAR30" s="0"/>
      <c r="XAS30" s="0"/>
      <c r="XAT30" s="0"/>
      <c r="XAU30" s="0"/>
      <c r="XAV30" s="0"/>
      <c r="XAW30" s="0"/>
      <c r="XAX30" s="0"/>
      <c r="XAY30" s="0"/>
      <c r="XAZ30" s="0"/>
      <c r="XBA30" s="0"/>
      <c r="XBB30" s="0"/>
      <c r="XBC30" s="0"/>
      <c r="XBD30" s="0"/>
      <c r="XBE30" s="0"/>
      <c r="XBF30" s="0"/>
      <c r="XBG30" s="0"/>
      <c r="XBH30" s="0"/>
      <c r="XBI30" s="0"/>
      <c r="XBJ30" s="0"/>
      <c r="XBK30" s="0"/>
      <c r="XBL30" s="0"/>
      <c r="XBM30" s="0"/>
      <c r="XBN30" s="0"/>
      <c r="XBO30" s="0"/>
      <c r="XBP30" s="0"/>
      <c r="XBQ30" s="0"/>
      <c r="XBR30" s="0"/>
      <c r="XBS30" s="0"/>
      <c r="XBT30" s="0"/>
      <c r="XBU30" s="0"/>
      <c r="XBV30" s="0"/>
      <c r="XBW30" s="0"/>
      <c r="XBX30" s="0"/>
      <c r="XBY30" s="0"/>
      <c r="XBZ30" s="0"/>
      <c r="XCA30" s="0"/>
      <c r="XCB30" s="0"/>
      <c r="XCC30" s="0"/>
      <c r="XCD30" s="0"/>
      <c r="XCE30" s="0"/>
      <c r="XCF30" s="0"/>
      <c r="XCG30" s="0"/>
      <c r="XCH30" s="0"/>
      <c r="XCI30" s="0"/>
      <c r="XCJ30" s="0"/>
      <c r="XCK30" s="0"/>
      <c r="XCL30" s="0"/>
      <c r="XCM30" s="0"/>
      <c r="XCN30" s="0"/>
      <c r="XCO30" s="0"/>
      <c r="XCP30" s="0"/>
      <c r="XCQ30" s="0"/>
      <c r="XCR30" s="0"/>
      <c r="XCS30" s="0"/>
      <c r="XCT30" s="0"/>
      <c r="XCU30" s="0"/>
      <c r="XCV30" s="0"/>
      <c r="XCW30" s="0"/>
      <c r="XCX30" s="0"/>
      <c r="XCY30" s="0"/>
      <c r="XCZ30" s="0"/>
      <c r="XDA30" s="0"/>
      <c r="XDB30" s="0"/>
      <c r="XDC30" s="0"/>
      <c r="XDD30" s="0"/>
      <c r="XDE30" s="0"/>
      <c r="XDF30" s="0"/>
      <c r="XDG30" s="0"/>
      <c r="XDH30" s="0"/>
      <c r="XDI30" s="0"/>
      <c r="XDJ30" s="0"/>
      <c r="XDK30" s="0"/>
      <c r="XDL30" s="0"/>
      <c r="XDM30" s="0"/>
      <c r="XDN30" s="0"/>
      <c r="XDO30" s="0"/>
      <c r="XDP30" s="0"/>
      <c r="XDQ30" s="0"/>
      <c r="XDR30" s="0"/>
      <c r="XDS30" s="0"/>
      <c r="XDT30" s="0"/>
      <c r="XDU30" s="0"/>
      <c r="XDV30" s="0"/>
      <c r="XDW30" s="0"/>
      <c r="XDX30" s="0"/>
      <c r="XDY30" s="0"/>
      <c r="XDZ30" s="0"/>
      <c r="XEA30" s="0"/>
      <c r="XEB30" s="0"/>
      <c r="XEC30" s="0"/>
      <c r="XED30" s="0"/>
      <c r="XEE30" s="0"/>
      <c r="XEF30" s="0"/>
      <c r="XEG30" s="0"/>
      <c r="XEH30" s="0"/>
      <c r="XEI30" s="0"/>
      <c r="XEJ30" s="0"/>
      <c r="XEK30" s="0"/>
      <c r="XEL30" s="0"/>
      <c r="XEM30" s="0"/>
      <c r="XEN30" s="0"/>
      <c r="XEO30" s="0"/>
      <c r="XEP30" s="0"/>
      <c r="XEQ30" s="0"/>
      <c r="XER30" s="0"/>
      <c r="XES30" s="0"/>
      <c r="XET30" s="0"/>
      <c r="XEU30" s="0"/>
      <c r="XEV30" s="0"/>
      <c r="XEW30" s="0"/>
      <c r="XEX30" s="0"/>
      <c r="XEY30" s="0"/>
      <c r="XEZ30" s="0"/>
      <c r="XFA30" s="0"/>
      <c r="XFB30" s="0"/>
      <c r="XFC30" s="0"/>
      <c r="XFD30" s="0"/>
    </row>
    <row r="31" customFormat="false" ht="15" hidden="false" customHeight="false" outlineLevel="0" collapsed="false">
      <c r="A31" s="393" t="s">
        <v>546</v>
      </c>
      <c r="B31" s="412" t="str">
        <f aca="false">IF(AND(B3&lt;&gt;"缓冲罐",B3&lt;&gt;""),0.048*SQRT((B27-B26)/B26),"")</f>
        <v/>
      </c>
      <c r="C31" s="412" t="str">
        <f aca="false">IF(AND(C3&lt;&gt;"缓冲罐",C3&lt;&gt;""),0.048*SQRT((C27-C26)/C26),"")</f>
        <v/>
      </c>
      <c r="D31" s="412" t="str">
        <f aca="false">IF(AND(D3&lt;&gt;"缓冲罐",D3&lt;&gt;""),0.048*SQRT((D27-D26)/D26),"")</f>
        <v/>
      </c>
      <c r="E31" s="412" t="str">
        <f aca="false">IF(AND(E3&lt;&gt;"缓冲罐",E3&lt;&gt;""),0.048*SQRT((E27-E26)/E26),"")</f>
        <v/>
      </c>
      <c r="F31" s="412" t="str">
        <f aca="false">IF(AND(F3&lt;&gt;"缓冲罐",F3&lt;&gt;""),0.048*SQRT((F27-F26)/F26),"")</f>
        <v/>
      </c>
      <c r="G31" s="412" t="str">
        <f aca="false">IF(AND(G3&lt;&gt;"缓冲罐",G3&lt;&gt;""),0.048*SQRT((G27-G26)/G26),"")</f>
        <v/>
      </c>
      <c r="H31" s="412" t="str">
        <f aca="false">IF(AND(H3&lt;&gt;"缓冲罐",H3&lt;&gt;""),0.048*SQRT((H27-H26)/H26),"")</f>
        <v/>
      </c>
      <c r="I31" s="412" t="str">
        <f aca="false">IF(AND(I3&lt;&gt;"缓冲罐",I3&lt;&gt;""),0.048*SQRT((I27-I26)/I26),"")</f>
        <v/>
      </c>
      <c r="J31" s="412" t="str">
        <f aca="false">IF(AND(J3&lt;&gt;"缓冲罐",J3&lt;&gt;""),0.048*SQRT((J27-J26)/J26),"")</f>
        <v/>
      </c>
      <c r="K31" s="412" t="str">
        <f aca="false">IF(AND(K3&lt;&gt;"缓冲罐",K3&lt;&gt;""),0.048*SQRT((K27-K26)/K26),"")</f>
        <v/>
      </c>
      <c r="L31" s="412" t="n">
        <f aca="false">IF(AND(L3&lt;&gt;"缓冲罐",L3&lt;&gt;""),0.048*SQRT((L27-L26)/L26),"")</f>
        <v>0.357631880546843</v>
      </c>
      <c r="M31" s="412" t="n">
        <f aca="false">IF(AND(M3&lt;&gt;"缓冲罐",M3&lt;&gt;""),0.048*SQRT((M27-M26)/M26),"")</f>
        <v>0.352024041252632</v>
      </c>
      <c r="N31" s="412" t="n">
        <f aca="false">IF(AND(N3&lt;&gt;"缓冲罐",N3&lt;&gt;""),0.048*SQRT((N27-N26)/N26),"")</f>
        <v>0.29131426329653</v>
      </c>
      <c r="O31" s="412" t="n">
        <f aca="false">IF(AND(O3&lt;&gt;"缓冲罐",O3&lt;&gt;""),0.048*SQRT((O27-O26)/O26),"")</f>
        <v>0.784944651082583</v>
      </c>
      <c r="P31" s="412" t="n">
        <f aca="false">IF(AND(P3&lt;&gt;"缓冲罐",P3&lt;&gt;""),0.048*SQRT((P27-P26)/P26),"")</f>
        <v>0.482548075492267</v>
      </c>
      <c r="Q31" s="412" t="n">
        <f aca="false">IF(AND(Q3&lt;&gt;"缓冲罐",Q3&lt;&gt;""),0.048*SQRT((Q27-Q26)/Q26),"")</f>
        <v>0.494190246767376</v>
      </c>
      <c r="R31" s="412" t="n">
        <f aca="false">IF(AND(R3&lt;&gt;"缓冲罐",R3&lt;&gt;""),0.048*SQRT((R27-R26)/R26),"")</f>
        <v>0.61781550644185</v>
      </c>
      <c r="S31" s="412" t="n">
        <f aca="false">IF(AND(S3&lt;&gt;"缓冲罐",S3&lt;&gt;""),0.048*SQRT((S27-S26)/S26),"")</f>
        <v>0.797756855188346</v>
      </c>
      <c r="T31" s="412" t="n">
        <f aca="false">IF(AND(T3&lt;&gt;"缓冲罐",T3&lt;&gt;""),0.048*SQRT((T27-T26)/T26),"")</f>
        <v>0.33308077485896</v>
      </c>
      <c r="U31" s="412" t="n">
        <f aca="false">IF(AND(U3&lt;&gt;"缓冲罐",U3&lt;&gt;""),0.048*SQRT((U27-U26)/U26),"")</f>
        <v>0.341485181277692</v>
      </c>
      <c r="V31" s="412" t="n">
        <f aca="false">IF(AND(V3&lt;&gt;"缓冲罐",V3&lt;&gt;""),0.048*SQRT((V27-V26)/V26),"")</f>
        <v>0.341485181277692</v>
      </c>
      <c r="W31" s="412" t="n">
        <f aca="false">IF(AND(W3&lt;&gt;"缓冲罐",W3&lt;&gt;""),0.048*SQRT((W27-W26)/W26),"")</f>
        <v>0.352199357036287</v>
      </c>
      <c r="X31" s="418" t="n">
        <f aca="false">1.2*(0.04*9.81*(X27-X26))^0.25/X26^0.5</f>
        <v>1.84741390649101</v>
      </c>
      <c r="Y31" s="418" t="n">
        <f aca="false">1.2*(0.04*9.81*(Y27-Y26))^0.25/Y26^0.5</f>
        <v>2.62747067261073</v>
      </c>
      <c r="Z31" s="418" t="n">
        <f aca="false">1.2*(0.04*9.81*(Z27-Z26))^0.25/Z26^0.5</f>
        <v>1.84741390649101</v>
      </c>
      <c r="AA31" s="412" t="str">
        <f aca="false">IF(AND(AA3&lt;&gt;"缓冲罐",AA3&lt;&gt;""),0.048*SQRT((AA27-AA26)/AA26),"")</f>
        <v/>
      </c>
      <c r="AB31" s="412" t="str">
        <f aca="false">IF(AND(AB3&lt;&gt;"缓冲罐",AB3&lt;&gt;""),0.048*SQRT((AB27-AB26)/AB26),"")</f>
        <v/>
      </c>
      <c r="AC31" s="412" t="str">
        <f aca="false">IF(AND(AC3&lt;&gt;"缓冲罐",AC3&lt;&gt;""),0.048*SQRT((AC27-AC26)/AC26),"")</f>
        <v/>
      </c>
      <c r="AD31" s="412" t="str">
        <f aca="false">IF(AND(AD3&lt;&gt;"缓冲罐",AD3&lt;&gt;""),0.048*SQRT((AD27-AD26)/AD26),"")</f>
        <v/>
      </c>
      <c r="AE31" s="412" t="str">
        <f aca="false">IF(AND(AE3&lt;&gt;"缓冲罐",AE3&lt;&gt;""),0.048*SQRT((AE27-AE26)/AE26),"")</f>
        <v/>
      </c>
      <c r="AF31" s="412" t="str">
        <f aca="false">IF(AND(AF3&lt;&gt;"缓冲罐",AF3&lt;&gt;""),0.048*SQRT((AF27-AF26)/AF26),"")</f>
        <v/>
      </c>
      <c r="AG31" s="412" t="str">
        <f aca="false">IF(AND(AG3&lt;&gt;"缓冲罐",AG3&lt;&gt;""),0.048*SQRT((AG27-AG26)/AG26),"")</f>
        <v/>
      </c>
      <c r="AH31" s="412" t="str">
        <f aca="false">IF(AND(AH3&lt;&gt;"缓冲罐",AH3&lt;&gt;""),0.048*SQRT((AH27-AH26)/AH26),"")</f>
        <v/>
      </c>
      <c r="AI31" s="412" t="str">
        <f aca="false">IF(AND(AI3&lt;&gt;"缓冲罐",AI3&lt;&gt;""),0.048*SQRT((AI27-AI26)/AI26),"")</f>
        <v/>
      </c>
      <c r="AJ31" s="412" t="str">
        <f aca="false">IF(AND(AJ3&lt;&gt;"缓冲罐",AJ3&lt;&gt;""),0.048*SQRT((AJ27-AJ26)/AJ26),"")</f>
        <v/>
      </c>
      <c r="AK31" s="412" t="str">
        <f aca="false">IF(AND(AK3&lt;&gt;"缓冲罐",AK3&lt;&gt;""),0.048*SQRT((AK27-AK26)/AK26),"")</f>
        <v/>
      </c>
      <c r="AL31" s="412" t="str">
        <f aca="false">IF(AND(AL3&lt;&gt;"缓冲罐",AL3&lt;&gt;""),0.048*SQRT((AL27-AL26)/AL26),"")</f>
        <v/>
      </c>
      <c r="AM31" s="412" t="str">
        <f aca="false">IF(AND(AM3&lt;&gt;"缓冲罐",AM3&lt;&gt;""),0.048*SQRT((AM27-AM26)/AM26),"")</f>
        <v/>
      </c>
      <c r="AN31" s="412" t="str">
        <f aca="false">IF(AND(AN3&lt;&gt;"缓冲罐",AN3&lt;&gt;""),0.048*SQRT((AN27-AN26)/AN26),"")</f>
        <v/>
      </c>
      <c r="AO31" s="412" t="str">
        <f aca="false">IF(AND(AO3&lt;&gt;"缓冲罐",AO3&lt;&gt;""),0.048*SQRT((AO27-AO26)/AO26),"")</f>
        <v/>
      </c>
      <c r="AP31" s="412" t="str">
        <f aca="false">IF(AND(AP3&lt;&gt;"缓冲罐",AP3&lt;&gt;""),0.048*SQRT((AP27-AP26)/AP26),"")</f>
        <v/>
      </c>
      <c r="AQ31" s="412" t="str">
        <f aca="false">IF(AND(AQ3&lt;&gt;"缓冲罐",AQ3&lt;&gt;""),0.048*SQRT((AQ27-AQ26)/AQ26),"")</f>
        <v/>
      </c>
      <c r="AR31" s="412" t="str">
        <f aca="false">IF(AND(AR3&lt;&gt;"缓冲罐",AR3&lt;&gt;""),0.048*SQRT((AR27-AR26)/AR26),"")</f>
        <v/>
      </c>
      <c r="AS31" s="412" t="str">
        <f aca="false">IF(AND(AS3&lt;&gt;"缓冲罐",AS3&lt;&gt;""),0.048*SQRT((AS27-AS26)/AS26),"")</f>
        <v/>
      </c>
      <c r="AT31" s="412" t="str">
        <f aca="false">IF(AND(AT3&lt;&gt;"缓冲罐",AT3&lt;&gt;""),0.048*SQRT((AT27-AT26)/AT26),"")</f>
        <v/>
      </c>
      <c r="AU31" s="412" t="str">
        <f aca="false">IF(AND(AU3&lt;&gt;"缓冲罐",AU3&lt;&gt;""),0.048*SQRT((AU27-AU26)/AU26),"")</f>
        <v/>
      </c>
      <c r="AV31" s="412" t="str">
        <f aca="false">IF(AND(AV3&lt;&gt;"缓冲罐",AV3&lt;&gt;""),0.048*SQRT((AV27-AV26)/AV26),"")</f>
        <v/>
      </c>
      <c r="AW31" s="412" t="str">
        <f aca="false">IF(AND(AW3&lt;&gt;"缓冲罐",AW3&lt;&gt;""),0.048*SQRT((AW27-AW26)/AW26),"")</f>
        <v/>
      </c>
      <c r="AX31" s="412" t="str">
        <f aca="false">IF(AND(AX3&lt;&gt;"缓冲罐",AX3&lt;&gt;""),0.048*SQRT((AX27-AX26)/AX26),"")</f>
        <v/>
      </c>
      <c r="AY31" s="412" t="str">
        <f aca="false">IF(AND(AY3&lt;&gt;"缓冲罐",AY3&lt;&gt;""),0.048*SQRT((AY27-AY26)/AY26),"")</f>
        <v/>
      </c>
      <c r="AZ31" s="412" t="str">
        <f aca="false">IF(AND(AZ3&lt;&gt;"缓冲罐",AZ3&lt;&gt;""),0.048*SQRT((AZ27-AZ26)/AZ26),"")</f>
        <v/>
      </c>
      <c r="BA31" s="412" t="str">
        <f aca="false">IF(AND(BA3&lt;&gt;"缓冲罐",BA3&lt;&gt;""),0.048*SQRT((BA27-BA26)/BA26),"")</f>
        <v/>
      </c>
      <c r="BB31" s="412" t="str">
        <f aca="false">IF(AND(BB3&lt;&gt;"缓冲罐",BB3&lt;&gt;""),0.048*SQRT((BB27-BB26)/BB26),"")</f>
        <v/>
      </c>
      <c r="BC31" s="412" t="str">
        <f aca="false">IF(AND(BC3&lt;&gt;"缓冲罐",BC3&lt;&gt;""),0.048*SQRT((BC27-BC26)/BC26),"")</f>
        <v/>
      </c>
      <c r="BD31" s="412" t="str">
        <f aca="false">IF(AND(BD3&lt;&gt;"缓冲罐",BD3&lt;&gt;""),0.048*SQRT((BD27-BD26)/BD26),"")</f>
        <v/>
      </c>
      <c r="BE31" s="412" t="str">
        <f aca="false">IF(AND(BE3&lt;&gt;"缓冲罐",BE3&lt;&gt;""),0.048*SQRT((BE27-BE26)/BE26),"")</f>
        <v/>
      </c>
      <c r="BF31" s="412" t="str">
        <f aca="false">IF(AND(BF3&lt;&gt;"缓冲罐",BF3&lt;&gt;""),0.048*SQRT((BF27-BF26)/BF26),"")</f>
        <v/>
      </c>
      <c r="BG31" s="412" t="str">
        <f aca="false">IF(AND(BG3&lt;&gt;"缓冲罐",BG3&lt;&gt;""),0.048*SQRT((BG27-BG26)/BG26),"")</f>
        <v/>
      </c>
      <c r="BH31" s="412" t="str">
        <f aca="false">IF(AND(BH3&lt;&gt;"缓冲罐",BH3&lt;&gt;""),0.048*SQRT((BH27-BH26)/BH26),"")</f>
        <v/>
      </c>
      <c r="BI31" s="412" t="str">
        <f aca="false">IF(AND(BI3&lt;&gt;"缓冲罐",BI3&lt;&gt;""),0.048*SQRT((BI27-BI26)/BI26),"")</f>
        <v/>
      </c>
      <c r="BJ31" s="412" t="str">
        <f aca="false">IF(AND(BJ3&lt;&gt;"缓冲罐",BJ3&lt;&gt;""),0.048*SQRT((BJ27-BJ26)/BJ26),"")</f>
        <v/>
      </c>
      <c r="BK31" s="412" t="str">
        <f aca="false">IF(AND(BK3&lt;&gt;"缓冲罐",BK3&lt;&gt;""),0.048*SQRT((BK27-BK26)/BK26),"")</f>
        <v/>
      </c>
      <c r="BL31" s="412" t="str">
        <f aca="false">IF(AND(BL3&lt;&gt;"缓冲罐",BL3&lt;&gt;""),0.048*SQRT((BL27-BL26)/BL26),"")</f>
        <v/>
      </c>
      <c r="BM31" s="412" t="str">
        <f aca="false">IF(AND(BM3&lt;&gt;"缓冲罐",BM3&lt;&gt;""),0.048*SQRT((BM27-BM26)/BM26),"")</f>
        <v/>
      </c>
      <c r="BN31" s="412" t="str">
        <f aca="false">IF(AND(BN3&lt;&gt;"缓冲罐",BN3&lt;&gt;""),0.048*SQRT((BN27-BN26)/BN26),"")</f>
        <v/>
      </c>
      <c r="BO31" s="412" t="str">
        <f aca="false">IF(AND(BO3&lt;&gt;"缓冲罐",BO3&lt;&gt;""),0.048*SQRT((BO27-BO26)/BO26),"")</f>
        <v/>
      </c>
      <c r="BP31" s="412" t="str">
        <f aca="false">IF(AND(BP3&lt;&gt;"缓冲罐",BP3&lt;&gt;""),0.048*SQRT((BP27-BP26)/BP26),"")</f>
        <v/>
      </c>
      <c r="BQ31" s="412" t="str">
        <f aca="false">IF(AND(BQ3&lt;&gt;"缓冲罐",BQ3&lt;&gt;""),0.048*SQRT((BQ27-BQ26)/BQ26),"")</f>
        <v/>
      </c>
      <c r="BR31" s="412" t="str">
        <f aca="false">IF(AND(BR3&lt;&gt;"缓冲罐",BR3&lt;&gt;""),0.048*SQRT((BR27-BR26)/BR26),"")</f>
        <v/>
      </c>
      <c r="BS31" s="412" t="str">
        <f aca="false">IF(AND(BS3&lt;&gt;"缓冲罐",BS3&lt;&gt;""),0.048*SQRT((BS27-BS26)/BS26),"")</f>
        <v/>
      </c>
      <c r="BT31" s="412" t="str">
        <f aca="false">IF(AND(BT3&lt;&gt;"缓冲罐",BT3&lt;&gt;""),0.048*SQRT((BT27-BT26)/BT26),"")</f>
        <v/>
      </c>
      <c r="BU31" s="412" t="str">
        <f aca="false">IF(AND(BU3&lt;&gt;"缓冲罐",BU3&lt;&gt;""),0.048*SQRT((BU27-BU26)/BU26),"")</f>
        <v/>
      </c>
      <c r="BV31" s="412" t="str">
        <f aca="false">IF(AND(BV3&lt;&gt;"缓冲罐",BV3&lt;&gt;""),0.048*SQRT((BV27-BV26)/BV26),"")</f>
        <v/>
      </c>
      <c r="BW31" s="412" t="str">
        <f aca="false">IF(AND(BW3&lt;&gt;"缓冲罐",BW3&lt;&gt;""),0.048*SQRT((BW27-BW26)/BW26),"")</f>
        <v/>
      </c>
      <c r="BX31" s="412" t="str">
        <f aca="false">IF(AND(BX3&lt;&gt;"缓冲罐",BX3&lt;&gt;""),0.048*SQRT((BX27-BX26)/BX26),"")</f>
        <v/>
      </c>
      <c r="BY31" s="412" t="str">
        <f aca="false">IF(AND(BY3&lt;&gt;"缓冲罐",BY3&lt;&gt;""),0.048*SQRT((BY27-BY26)/BY26),"")</f>
        <v/>
      </c>
      <c r="BZ31" s="412" t="str">
        <f aca="false">IF(AND(BZ3&lt;&gt;"缓冲罐",BZ3&lt;&gt;""),0.048*SQRT((BZ27-BZ26)/BZ26),"")</f>
        <v/>
      </c>
      <c r="CA31" s="412" t="str">
        <f aca="false">IF(AND(CA3&lt;&gt;"缓冲罐",CA3&lt;&gt;""),0.048*SQRT((CA27-CA26)/CA26),"")</f>
        <v/>
      </c>
      <c r="CB31" s="412" t="str">
        <f aca="false">IF(AND(CB3&lt;&gt;"缓冲罐",CB3&lt;&gt;""),0.048*SQRT((CB27-CB26)/CB26),"")</f>
        <v/>
      </c>
      <c r="CC31" s="412" t="str">
        <f aca="false">IF(AND(CC3&lt;&gt;"缓冲罐",CC3&lt;&gt;""),0.048*SQRT((CC27-CC26)/CC26),"")</f>
        <v/>
      </c>
      <c r="CD31" s="412" t="str">
        <f aca="false">IF(AND(CD3&lt;&gt;"缓冲罐",CD3&lt;&gt;""),0.048*SQRT((CD27-CD26)/CD26),"")</f>
        <v/>
      </c>
      <c r="CE31" s="39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c r="IX31" s="0"/>
      <c r="IY31" s="0"/>
      <c r="IZ31" s="0"/>
      <c r="JA31" s="0"/>
      <c r="JB31" s="0"/>
      <c r="JC31" s="0"/>
      <c r="JD31" s="0"/>
      <c r="JE31" s="0"/>
      <c r="JF31" s="0"/>
      <c r="JG31" s="0"/>
      <c r="JH31" s="0"/>
      <c r="JI31" s="0"/>
      <c r="JJ31" s="0"/>
      <c r="JK31" s="0"/>
      <c r="JL31" s="0"/>
      <c r="JM31" s="0"/>
      <c r="JN31" s="0"/>
      <c r="JO31" s="0"/>
      <c r="JP31" s="0"/>
      <c r="JQ31" s="0"/>
      <c r="JR31" s="0"/>
      <c r="JS31" s="0"/>
      <c r="JT31" s="0"/>
      <c r="JU31" s="0"/>
      <c r="JV31" s="0"/>
      <c r="JW31" s="0"/>
      <c r="JX31" s="0"/>
      <c r="JY31" s="0"/>
      <c r="JZ31" s="0"/>
      <c r="KA31" s="0"/>
      <c r="KB31" s="0"/>
      <c r="KC31" s="0"/>
      <c r="KD31" s="0"/>
      <c r="KE31" s="0"/>
      <c r="KF31" s="0"/>
      <c r="KG31" s="0"/>
      <c r="KH31" s="0"/>
      <c r="KI31" s="0"/>
      <c r="KJ31" s="0"/>
      <c r="KK31" s="0"/>
      <c r="KL31" s="0"/>
      <c r="KM31" s="0"/>
      <c r="KN31" s="0"/>
      <c r="KO31" s="0"/>
      <c r="KP31" s="0"/>
      <c r="KQ31" s="0"/>
      <c r="KR31" s="0"/>
      <c r="KS31" s="0"/>
      <c r="KT31" s="0"/>
      <c r="KU31" s="0"/>
      <c r="KV31" s="0"/>
      <c r="KW31" s="0"/>
      <c r="KX31" s="0"/>
      <c r="KY31" s="0"/>
      <c r="KZ31" s="0"/>
      <c r="LA31" s="0"/>
      <c r="LB31" s="0"/>
      <c r="LC31" s="0"/>
      <c r="LD31" s="0"/>
      <c r="LE31" s="0"/>
      <c r="LF31" s="0"/>
      <c r="LG31" s="0"/>
      <c r="LH31" s="0"/>
      <c r="LI31" s="0"/>
      <c r="LJ31" s="0"/>
      <c r="LK31" s="0"/>
      <c r="LL31" s="0"/>
      <c r="LM31" s="0"/>
      <c r="LN31" s="0"/>
      <c r="LO31" s="0"/>
      <c r="LP31" s="0"/>
      <c r="LQ31" s="0"/>
      <c r="LR31" s="0"/>
      <c r="LS31" s="0"/>
      <c r="LT31" s="0"/>
      <c r="LU31" s="0"/>
      <c r="LV31" s="0"/>
      <c r="LW31" s="0"/>
      <c r="LX31" s="0"/>
      <c r="LY31" s="0"/>
      <c r="LZ31" s="0"/>
      <c r="MA31" s="0"/>
      <c r="MB31" s="0"/>
      <c r="MC31" s="0"/>
      <c r="MD31" s="0"/>
      <c r="ME31" s="0"/>
      <c r="MF31" s="0"/>
      <c r="MG31" s="0"/>
      <c r="MH31" s="0"/>
      <c r="MI31" s="0"/>
      <c r="MJ31" s="0"/>
      <c r="MK31" s="0"/>
      <c r="ML31" s="0"/>
      <c r="MM31" s="0"/>
      <c r="MN31" s="0"/>
      <c r="MO31" s="0"/>
      <c r="MP31" s="0"/>
      <c r="MQ31" s="0"/>
      <c r="MR31" s="0"/>
      <c r="MS31" s="0"/>
      <c r="MT31" s="0"/>
      <c r="MU31" s="0"/>
      <c r="MV31" s="0"/>
      <c r="MW31" s="0"/>
      <c r="MX31" s="0"/>
      <c r="MY31" s="0"/>
      <c r="MZ31" s="0"/>
      <c r="NA31" s="0"/>
      <c r="NB31" s="0"/>
      <c r="NC31" s="0"/>
      <c r="ND31" s="0"/>
      <c r="NE31" s="0"/>
      <c r="NF31" s="0"/>
      <c r="NG31" s="0"/>
      <c r="NH31" s="0"/>
      <c r="NI31" s="0"/>
      <c r="NJ31" s="0"/>
      <c r="NK31" s="0"/>
      <c r="NL31" s="0"/>
      <c r="NM31" s="0"/>
      <c r="NN31" s="0"/>
      <c r="NO31" s="0"/>
      <c r="NP31" s="0"/>
      <c r="NQ31" s="0"/>
      <c r="NR31" s="0"/>
      <c r="NS31" s="0"/>
      <c r="NT31" s="0"/>
      <c r="NU31" s="0"/>
      <c r="NV31" s="0"/>
      <c r="NW31" s="0"/>
      <c r="NX31" s="0"/>
      <c r="NY31" s="0"/>
      <c r="NZ31" s="0"/>
      <c r="OA31" s="0"/>
      <c r="OB31" s="0"/>
      <c r="OC31" s="0"/>
      <c r="OD31" s="0"/>
      <c r="OE31" s="0"/>
      <c r="OF31" s="0"/>
      <c r="OG31" s="0"/>
      <c r="OH31" s="0"/>
      <c r="OI31" s="0"/>
      <c r="OJ31" s="0"/>
      <c r="OK31" s="0"/>
      <c r="OL31" s="0"/>
      <c r="OM31" s="0"/>
      <c r="ON31" s="0"/>
      <c r="OO31" s="0"/>
      <c r="OP31" s="0"/>
      <c r="OQ31" s="0"/>
      <c r="OR31" s="0"/>
      <c r="OS31" s="0"/>
      <c r="OT31" s="0"/>
      <c r="OU31" s="0"/>
      <c r="OV31" s="0"/>
      <c r="OW31" s="0"/>
      <c r="OX31" s="0"/>
      <c r="OY31" s="0"/>
      <c r="OZ31" s="0"/>
      <c r="PA31" s="0"/>
      <c r="PB31" s="0"/>
      <c r="PC31" s="0"/>
      <c r="PD31" s="0"/>
      <c r="PE31" s="0"/>
      <c r="PF31" s="0"/>
      <c r="PG31" s="0"/>
      <c r="PH31" s="0"/>
      <c r="PI31" s="0"/>
      <c r="PJ31" s="0"/>
      <c r="PK31" s="0"/>
      <c r="PL31" s="0"/>
      <c r="PM31" s="0"/>
      <c r="PN31" s="0"/>
      <c r="PO31" s="0"/>
      <c r="PP31" s="0"/>
      <c r="PQ31" s="0"/>
      <c r="PR31" s="0"/>
      <c r="PS31" s="0"/>
      <c r="PT31" s="0"/>
      <c r="PU31" s="0"/>
      <c r="PV31" s="0"/>
      <c r="PW31" s="0"/>
      <c r="PX31" s="0"/>
      <c r="PY31" s="0"/>
      <c r="PZ31" s="0"/>
      <c r="QA31" s="0"/>
      <c r="QB31" s="0"/>
      <c r="QC31" s="0"/>
      <c r="QD31" s="0"/>
      <c r="QE31" s="0"/>
      <c r="QF31" s="0"/>
      <c r="QG31" s="0"/>
      <c r="QH31" s="0"/>
      <c r="QI31" s="0"/>
      <c r="QJ31" s="0"/>
      <c r="QK31" s="0"/>
      <c r="QL31" s="0"/>
      <c r="QM31" s="0"/>
      <c r="QN31" s="0"/>
      <c r="QO31" s="0"/>
      <c r="QP31" s="0"/>
      <c r="QQ31" s="0"/>
      <c r="QR31" s="0"/>
      <c r="QS31" s="0"/>
      <c r="QT31" s="0"/>
      <c r="QU31" s="0"/>
      <c r="QV31" s="0"/>
      <c r="QW31" s="0"/>
      <c r="QX31" s="0"/>
      <c r="QY31" s="0"/>
      <c r="QZ31" s="0"/>
      <c r="RA31" s="0"/>
      <c r="RB31" s="0"/>
      <c r="RC31" s="0"/>
      <c r="RD31" s="0"/>
      <c r="RE31" s="0"/>
      <c r="RF31" s="0"/>
      <c r="RG31" s="0"/>
      <c r="RH31" s="0"/>
      <c r="RI31" s="0"/>
      <c r="RJ31" s="0"/>
      <c r="RK31" s="0"/>
      <c r="RL31" s="0"/>
      <c r="RM31" s="0"/>
      <c r="RN31" s="0"/>
      <c r="RO31" s="0"/>
      <c r="RP31" s="0"/>
      <c r="RQ31" s="0"/>
      <c r="RR31" s="0"/>
      <c r="RS31" s="0"/>
      <c r="RT31" s="0"/>
      <c r="RU31" s="0"/>
      <c r="RV31" s="0"/>
      <c r="RW31" s="0"/>
      <c r="RX31" s="0"/>
      <c r="RY31" s="0"/>
      <c r="RZ31" s="0"/>
      <c r="SA31" s="0"/>
      <c r="SB31" s="0"/>
      <c r="SC31" s="0"/>
      <c r="SD31" s="0"/>
      <c r="SE31" s="0"/>
      <c r="SF31" s="0"/>
      <c r="SG31" s="0"/>
      <c r="SH31" s="0"/>
      <c r="SI31" s="0"/>
      <c r="SJ31" s="0"/>
      <c r="SK31" s="0"/>
      <c r="SL31" s="0"/>
      <c r="SM31" s="0"/>
      <c r="SN31" s="0"/>
      <c r="SO31" s="0"/>
      <c r="SP31" s="0"/>
      <c r="SQ31" s="0"/>
      <c r="SR31" s="0"/>
      <c r="SS31" s="0"/>
      <c r="ST31" s="0"/>
      <c r="SU31" s="0"/>
      <c r="SV31" s="0"/>
      <c r="SW31" s="0"/>
      <c r="SX31" s="0"/>
      <c r="SY31" s="0"/>
      <c r="SZ31" s="0"/>
      <c r="TA31" s="0"/>
      <c r="TB31" s="0"/>
      <c r="TC31" s="0"/>
      <c r="TD31" s="0"/>
      <c r="TE31" s="0"/>
      <c r="TF31" s="0"/>
      <c r="TG31" s="0"/>
      <c r="TH31" s="0"/>
      <c r="TI31" s="0"/>
      <c r="TJ31" s="0"/>
      <c r="TK31" s="0"/>
      <c r="TL31" s="0"/>
      <c r="TM31" s="0"/>
      <c r="TN31" s="0"/>
      <c r="TO31" s="0"/>
      <c r="TP31" s="0"/>
      <c r="TQ31" s="0"/>
      <c r="TR31" s="0"/>
      <c r="TS31" s="0"/>
      <c r="TT31" s="0"/>
      <c r="TU31" s="0"/>
      <c r="TV31" s="0"/>
      <c r="TW31" s="0"/>
      <c r="TX31" s="0"/>
      <c r="TY31" s="0"/>
      <c r="TZ31" s="0"/>
      <c r="UA31" s="0"/>
      <c r="UB31" s="0"/>
      <c r="UC31" s="0"/>
      <c r="UD31" s="0"/>
      <c r="UE31" s="0"/>
      <c r="UF31" s="0"/>
      <c r="UG31" s="0"/>
      <c r="UH31" s="0"/>
      <c r="UI31" s="0"/>
      <c r="UJ31" s="0"/>
      <c r="UK31" s="0"/>
      <c r="UL31" s="0"/>
      <c r="UM31" s="0"/>
      <c r="UN31" s="0"/>
      <c r="UO31" s="0"/>
      <c r="UP31" s="0"/>
      <c r="UQ31" s="0"/>
      <c r="UR31" s="0"/>
      <c r="US31" s="0"/>
      <c r="UT31" s="0"/>
      <c r="UU31" s="0"/>
      <c r="UV31" s="0"/>
      <c r="UW31" s="0"/>
      <c r="UX31" s="0"/>
      <c r="UY31" s="0"/>
      <c r="UZ31" s="0"/>
      <c r="VA31" s="0"/>
      <c r="VB31" s="0"/>
      <c r="VC31" s="0"/>
      <c r="VD31" s="0"/>
      <c r="VE31" s="0"/>
      <c r="VF31" s="0"/>
      <c r="VG31" s="0"/>
      <c r="VH31" s="0"/>
      <c r="VI31" s="0"/>
      <c r="VJ31" s="0"/>
      <c r="VK31" s="0"/>
      <c r="VL31" s="0"/>
      <c r="VM31" s="0"/>
      <c r="VN31" s="0"/>
      <c r="VO31" s="0"/>
      <c r="VP31" s="0"/>
      <c r="VQ31" s="0"/>
      <c r="VR31" s="0"/>
      <c r="VS31" s="0"/>
      <c r="VT31" s="0"/>
      <c r="VU31" s="0"/>
      <c r="VV31" s="0"/>
      <c r="VW31" s="0"/>
      <c r="VX31" s="0"/>
      <c r="VY31" s="0"/>
      <c r="VZ31" s="0"/>
      <c r="WA31" s="0"/>
      <c r="WB31" s="0"/>
      <c r="WC31" s="0"/>
      <c r="WD31" s="0"/>
      <c r="WE31" s="0"/>
      <c r="WF31" s="0"/>
      <c r="WG31" s="0"/>
      <c r="WH31" s="0"/>
      <c r="WI31" s="0"/>
      <c r="WJ31" s="0"/>
      <c r="WK31" s="0"/>
      <c r="WL31" s="0"/>
      <c r="WM31" s="0"/>
      <c r="WN31" s="0"/>
      <c r="WO31" s="0"/>
      <c r="WP31" s="0"/>
      <c r="WQ31" s="0"/>
      <c r="WR31" s="0"/>
      <c r="WS31" s="0"/>
      <c r="WT31" s="0"/>
      <c r="WU31" s="0"/>
      <c r="WV31" s="0"/>
      <c r="WW31" s="0"/>
      <c r="WX31" s="0"/>
      <c r="WY31" s="0"/>
      <c r="WZ31" s="0"/>
      <c r="XA31" s="0"/>
      <c r="XB31" s="0"/>
      <c r="XC31" s="0"/>
      <c r="XD31" s="0"/>
      <c r="XE31" s="0"/>
      <c r="XF31" s="0"/>
      <c r="XG31" s="0"/>
      <c r="XH31" s="0"/>
      <c r="XI31" s="0"/>
      <c r="XJ31" s="0"/>
      <c r="XK31" s="0"/>
      <c r="XL31" s="0"/>
      <c r="XM31" s="0"/>
      <c r="XN31" s="0"/>
      <c r="XO31" s="0"/>
      <c r="XP31" s="0"/>
      <c r="XQ31" s="0"/>
      <c r="XR31" s="0"/>
      <c r="XS31" s="0"/>
      <c r="XT31" s="0"/>
      <c r="XU31" s="0"/>
      <c r="XV31" s="0"/>
      <c r="XW31" s="0"/>
      <c r="XX31" s="0"/>
      <c r="XY31" s="0"/>
      <c r="XZ31" s="0"/>
      <c r="YA31" s="0"/>
      <c r="YB31" s="0"/>
      <c r="YC31" s="0"/>
      <c r="YD31" s="0"/>
      <c r="YE31" s="0"/>
      <c r="YF31" s="0"/>
      <c r="YG31" s="0"/>
      <c r="YH31" s="0"/>
      <c r="YI31" s="0"/>
      <c r="YJ31" s="0"/>
      <c r="YK31" s="0"/>
      <c r="YL31" s="0"/>
      <c r="YM31" s="0"/>
      <c r="YN31" s="0"/>
      <c r="YO31" s="0"/>
      <c r="YP31" s="0"/>
      <c r="YQ31" s="0"/>
      <c r="YR31" s="0"/>
      <c r="YS31" s="0"/>
      <c r="YT31" s="0"/>
      <c r="YU31" s="0"/>
      <c r="YV31" s="0"/>
      <c r="YW31" s="0"/>
      <c r="YX31" s="0"/>
      <c r="YY31" s="0"/>
      <c r="YZ31" s="0"/>
      <c r="ZA31" s="0"/>
      <c r="ZB31" s="0"/>
      <c r="ZC31" s="0"/>
      <c r="ZD31" s="0"/>
      <c r="ZE31" s="0"/>
      <c r="ZF31" s="0"/>
      <c r="ZG31" s="0"/>
      <c r="ZH31" s="0"/>
      <c r="ZI31" s="0"/>
      <c r="ZJ31" s="0"/>
      <c r="ZK31" s="0"/>
      <c r="ZL31" s="0"/>
      <c r="ZM31" s="0"/>
      <c r="ZN31" s="0"/>
      <c r="ZO31" s="0"/>
      <c r="ZP31" s="0"/>
      <c r="ZQ31" s="0"/>
      <c r="ZR31" s="0"/>
      <c r="ZS31" s="0"/>
      <c r="ZT31" s="0"/>
      <c r="ZU31" s="0"/>
      <c r="ZV31" s="0"/>
      <c r="ZW31" s="0"/>
      <c r="ZX31" s="0"/>
      <c r="ZY31" s="0"/>
      <c r="ZZ31" s="0"/>
      <c r="AAA31" s="0"/>
      <c r="AAB31" s="0"/>
      <c r="AAC31" s="0"/>
      <c r="AAD31" s="0"/>
      <c r="AAE31" s="0"/>
      <c r="AAF31" s="0"/>
      <c r="AAG31" s="0"/>
      <c r="AAH31" s="0"/>
      <c r="AAI31" s="0"/>
      <c r="AAJ31" s="0"/>
      <c r="AAK31" s="0"/>
      <c r="AAL31" s="0"/>
      <c r="AAM31" s="0"/>
      <c r="AAN31" s="0"/>
      <c r="AAO31" s="0"/>
      <c r="AAP31" s="0"/>
      <c r="AAQ31" s="0"/>
      <c r="AAR31" s="0"/>
      <c r="AAS31" s="0"/>
      <c r="AAT31" s="0"/>
      <c r="AAU31" s="0"/>
      <c r="AAV31" s="0"/>
      <c r="AAW31" s="0"/>
      <c r="AAX31" s="0"/>
      <c r="AAY31" s="0"/>
      <c r="AAZ31" s="0"/>
      <c r="ABA31" s="0"/>
      <c r="ABB31" s="0"/>
      <c r="ABC31" s="0"/>
      <c r="ABD31" s="0"/>
      <c r="ABE31" s="0"/>
      <c r="ABF31" s="0"/>
      <c r="ABG31" s="0"/>
      <c r="ABH31" s="0"/>
      <c r="ABI31" s="0"/>
      <c r="ABJ31" s="0"/>
      <c r="ABK31" s="0"/>
      <c r="ABL31" s="0"/>
      <c r="ABM31" s="0"/>
      <c r="ABN31" s="0"/>
      <c r="ABO31" s="0"/>
      <c r="ABP31" s="0"/>
      <c r="ABQ31" s="0"/>
      <c r="ABR31" s="0"/>
      <c r="ABS31" s="0"/>
      <c r="ABT31" s="0"/>
      <c r="ABU31" s="0"/>
      <c r="ABV31" s="0"/>
      <c r="ABW31" s="0"/>
      <c r="ABX31" s="0"/>
      <c r="ABY31" s="0"/>
      <c r="ABZ31" s="0"/>
      <c r="ACA31" s="0"/>
      <c r="ACB31" s="0"/>
      <c r="ACC31" s="0"/>
      <c r="ACD31" s="0"/>
      <c r="ACE31" s="0"/>
      <c r="ACF31" s="0"/>
      <c r="ACG31" s="0"/>
      <c r="ACH31" s="0"/>
      <c r="ACI31" s="0"/>
      <c r="ACJ31" s="0"/>
      <c r="ACK31" s="0"/>
      <c r="ACL31" s="0"/>
      <c r="ACM31" s="0"/>
      <c r="ACN31" s="0"/>
      <c r="ACO31" s="0"/>
      <c r="ACP31" s="0"/>
      <c r="ACQ31" s="0"/>
      <c r="ACR31" s="0"/>
      <c r="ACS31" s="0"/>
      <c r="ACT31" s="0"/>
      <c r="ACU31" s="0"/>
      <c r="ACV31" s="0"/>
      <c r="ACW31" s="0"/>
      <c r="ACX31" s="0"/>
      <c r="ACY31" s="0"/>
      <c r="ACZ31" s="0"/>
      <c r="ADA31" s="0"/>
      <c r="ADB31" s="0"/>
      <c r="ADC31" s="0"/>
      <c r="ADD31" s="0"/>
      <c r="ADE31" s="0"/>
      <c r="ADF31" s="0"/>
      <c r="ADG31" s="0"/>
      <c r="ADH31" s="0"/>
      <c r="ADI31" s="0"/>
      <c r="ADJ31" s="0"/>
      <c r="ADK31" s="0"/>
      <c r="ADL31" s="0"/>
      <c r="ADM31" s="0"/>
      <c r="ADN31" s="0"/>
      <c r="ADO31" s="0"/>
      <c r="ADP31" s="0"/>
      <c r="ADQ31" s="0"/>
      <c r="ADR31" s="0"/>
      <c r="ADS31" s="0"/>
      <c r="ADT31" s="0"/>
      <c r="ADU31" s="0"/>
      <c r="ADV31" s="0"/>
      <c r="ADW31" s="0"/>
      <c r="ADX31" s="0"/>
      <c r="ADY31" s="0"/>
      <c r="ADZ31" s="0"/>
      <c r="AEA31" s="0"/>
      <c r="AEB31" s="0"/>
      <c r="AEC31" s="0"/>
      <c r="AED31" s="0"/>
      <c r="AEE31" s="0"/>
      <c r="AEF31" s="0"/>
      <c r="AEG31" s="0"/>
      <c r="AEH31" s="0"/>
      <c r="AEI31" s="0"/>
      <c r="AEJ31" s="0"/>
      <c r="AEK31" s="0"/>
      <c r="AEL31" s="0"/>
      <c r="AEM31" s="0"/>
      <c r="AEN31" s="0"/>
      <c r="AEO31" s="0"/>
      <c r="AEP31" s="0"/>
      <c r="AEQ31" s="0"/>
      <c r="AER31" s="0"/>
      <c r="AES31" s="0"/>
      <c r="AET31" s="0"/>
      <c r="AEU31" s="0"/>
      <c r="AEV31" s="0"/>
      <c r="AEW31" s="0"/>
      <c r="AEX31" s="0"/>
      <c r="AEY31" s="0"/>
      <c r="AEZ31" s="0"/>
      <c r="AFA31" s="0"/>
      <c r="AFB31" s="0"/>
      <c r="AFC31" s="0"/>
      <c r="AFD31" s="0"/>
      <c r="AFE31" s="0"/>
      <c r="AFF31" s="0"/>
      <c r="AFG31" s="0"/>
      <c r="AFH31" s="0"/>
      <c r="AFI31" s="0"/>
      <c r="AFJ31" s="0"/>
      <c r="AFK31" s="0"/>
      <c r="AFL31" s="0"/>
      <c r="AFM31" s="0"/>
      <c r="AFN31" s="0"/>
      <c r="AFO31" s="0"/>
      <c r="AFP31" s="0"/>
      <c r="AFQ31" s="0"/>
      <c r="AFR31" s="0"/>
      <c r="AFS31" s="0"/>
      <c r="AFT31" s="0"/>
      <c r="AFU31" s="0"/>
      <c r="AFV31" s="0"/>
      <c r="AFW31" s="0"/>
      <c r="AFX31" s="0"/>
      <c r="AFY31" s="0"/>
      <c r="AFZ31" s="0"/>
      <c r="AGA31" s="0"/>
      <c r="AGB31" s="0"/>
      <c r="AGC31" s="0"/>
      <c r="AGD31" s="0"/>
      <c r="AGE31" s="0"/>
      <c r="AGF31" s="0"/>
      <c r="AGG31" s="0"/>
      <c r="AGH31" s="0"/>
      <c r="AGI31" s="0"/>
      <c r="AGJ31" s="0"/>
      <c r="AGK31" s="0"/>
      <c r="AGL31" s="0"/>
      <c r="AGM31" s="0"/>
      <c r="AGN31" s="0"/>
      <c r="AGO31" s="0"/>
      <c r="AGP31" s="0"/>
      <c r="AGQ31" s="0"/>
      <c r="AGR31" s="0"/>
      <c r="AGS31" s="0"/>
      <c r="AGT31" s="0"/>
      <c r="AGU31" s="0"/>
      <c r="AGV31" s="0"/>
      <c r="AGW31" s="0"/>
      <c r="AGX31" s="0"/>
      <c r="AGY31" s="0"/>
      <c r="AGZ31" s="0"/>
      <c r="AHA31" s="0"/>
      <c r="AHB31" s="0"/>
      <c r="AHC31" s="0"/>
      <c r="AHD31" s="0"/>
      <c r="AHE31" s="0"/>
      <c r="AHF31" s="0"/>
      <c r="AHG31" s="0"/>
      <c r="AHH31" s="0"/>
      <c r="AHI31" s="0"/>
      <c r="AHJ31" s="0"/>
      <c r="AHK31" s="0"/>
      <c r="AHL31" s="0"/>
      <c r="AHM31" s="0"/>
      <c r="AHN31" s="0"/>
      <c r="AHO31" s="0"/>
      <c r="AHP31" s="0"/>
      <c r="AHQ31" s="0"/>
      <c r="AHR31" s="0"/>
      <c r="AHS31" s="0"/>
      <c r="AHT31" s="0"/>
      <c r="AHU31" s="0"/>
      <c r="AHV31" s="0"/>
      <c r="AHW31" s="0"/>
      <c r="AHX31" s="0"/>
      <c r="AHY31" s="0"/>
      <c r="AHZ31" s="0"/>
      <c r="AIA31" s="0"/>
      <c r="AIB31" s="0"/>
      <c r="AIC31" s="0"/>
      <c r="AID31" s="0"/>
      <c r="AIE31" s="0"/>
      <c r="AIF31" s="0"/>
      <c r="AIG31" s="0"/>
      <c r="AIH31" s="0"/>
      <c r="AII31" s="0"/>
      <c r="AIJ31" s="0"/>
      <c r="AIK31" s="0"/>
      <c r="AIL31" s="0"/>
      <c r="AIM31" s="0"/>
      <c r="AIN31" s="0"/>
      <c r="AIO31" s="0"/>
      <c r="AIP31" s="0"/>
      <c r="AIQ31" s="0"/>
      <c r="AIR31" s="0"/>
      <c r="AIS31" s="0"/>
      <c r="AIT31" s="0"/>
      <c r="AIU31" s="0"/>
      <c r="AIV31" s="0"/>
      <c r="AIW31" s="0"/>
      <c r="AIX31" s="0"/>
      <c r="AIY31" s="0"/>
      <c r="AIZ31" s="0"/>
      <c r="AJA31" s="0"/>
      <c r="AJB31" s="0"/>
      <c r="AJC31" s="0"/>
      <c r="AJD31" s="0"/>
      <c r="AJE31" s="0"/>
      <c r="AJF31" s="0"/>
      <c r="AJG31" s="0"/>
      <c r="AJH31" s="0"/>
      <c r="AJI31" s="0"/>
      <c r="AJJ31" s="0"/>
      <c r="AJK31" s="0"/>
      <c r="AJL31" s="0"/>
      <c r="AJM31" s="0"/>
      <c r="AJN31" s="0"/>
      <c r="AJO31" s="0"/>
      <c r="AJP31" s="0"/>
      <c r="AJQ31" s="0"/>
      <c r="AJR31" s="0"/>
      <c r="AJS31" s="0"/>
      <c r="AJT31" s="0"/>
      <c r="AJU31" s="0"/>
      <c r="AJV31" s="0"/>
      <c r="AJW31" s="0"/>
      <c r="AJX31" s="0"/>
      <c r="AJY31" s="0"/>
      <c r="AJZ31" s="0"/>
      <c r="AKA31" s="0"/>
      <c r="AKB31" s="0"/>
      <c r="AKC31" s="0"/>
      <c r="AKD31" s="0"/>
      <c r="AKE31" s="0"/>
      <c r="AKF31" s="0"/>
      <c r="AKG31" s="0"/>
      <c r="AKH31" s="0"/>
      <c r="AKI31" s="0"/>
      <c r="AKJ31" s="0"/>
      <c r="AKK31" s="0"/>
      <c r="AKL31" s="0"/>
      <c r="AKM31" s="0"/>
      <c r="AKN31" s="0"/>
      <c r="AKO31" s="0"/>
      <c r="AKP31" s="0"/>
      <c r="AKQ31" s="0"/>
      <c r="AKR31" s="0"/>
      <c r="AKS31" s="0"/>
      <c r="AKT31" s="0"/>
      <c r="AKU31" s="0"/>
      <c r="AKV31" s="0"/>
      <c r="AKW31" s="0"/>
      <c r="AKX31" s="0"/>
      <c r="AKY31" s="0"/>
      <c r="AKZ31" s="0"/>
      <c r="ALA31" s="0"/>
      <c r="ALB31" s="0"/>
      <c r="ALC31" s="0"/>
      <c r="ALD31" s="0"/>
      <c r="ALE31" s="0"/>
      <c r="ALF31" s="0"/>
      <c r="ALG31" s="0"/>
      <c r="ALH31" s="0"/>
      <c r="ALI31" s="0"/>
      <c r="ALJ31" s="0"/>
      <c r="ALK31" s="0"/>
      <c r="ALL31" s="0"/>
      <c r="ALM31" s="0"/>
      <c r="ALN31" s="0"/>
      <c r="ALO31" s="0"/>
      <c r="ALP31" s="0"/>
      <c r="ALQ31" s="0"/>
      <c r="ALR31" s="0"/>
      <c r="ALS31" s="0"/>
      <c r="ALT31" s="0"/>
      <c r="ALU31" s="0"/>
      <c r="ALV31" s="0"/>
      <c r="ALW31" s="0"/>
      <c r="ALX31" s="0"/>
      <c r="ALY31" s="0"/>
      <c r="ALZ31" s="0"/>
      <c r="AMA31" s="0"/>
      <c r="AMB31" s="0"/>
      <c r="AMC31" s="0"/>
      <c r="AMD31" s="0"/>
      <c r="AME31" s="0"/>
      <c r="AMF31" s="0"/>
      <c r="AMG31" s="0"/>
      <c r="AMH31" s="0"/>
      <c r="AMI31" s="0"/>
      <c r="AMJ31" s="0"/>
      <c r="AMK31" s="0"/>
      <c r="AML31" s="0"/>
      <c r="AMM31" s="0"/>
      <c r="AMN31" s="0"/>
      <c r="AMO31" s="0"/>
      <c r="AMP31" s="0"/>
      <c r="AMQ31" s="0"/>
      <c r="AMR31" s="0"/>
      <c r="AMS31" s="0"/>
      <c r="AMT31" s="0"/>
      <c r="AMU31" s="0"/>
      <c r="AMV31" s="0"/>
      <c r="AMW31" s="0"/>
      <c r="AMX31" s="0"/>
      <c r="AMY31" s="0"/>
      <c r="AMZ31" s="0"/>
      <c r="ANA31" s="0"/>
      <c r="ANB31" s="0"/>
      <c r="ANC31" s="0"/>
      <c r="AND31" s="0"/>
      <c r="ANE31" s="0"/>
      <c r="ANF31" s="0"/>
      <c r="ANG31" s="0"/>
      <c r="ANH31" s="0"/>
      <c r="ANI31" s="0"/>
      <c r="ANJ31" s="0"/>
      <c r="ANK31" s="0"/>
      <c r="ANL31" s="0"/>
      <c r="ANM31" s="0"/>
      <c r="ANN31" s="0"/>
      <c r="ANO31" s="0"/>
      <c r="ANP31" s="0"/>
      <c r="ANQ31" s="0"/>
      <c r="ANR31" s="0"/>
      <c r="ANS31" s="0"/>
      <c r="ANT31" s="0"/>
      <c r="ANU31" s="0"/>
      <c r="ANV31" s="0"/>
      <c r="ANW31" s="0"/>
      <c r="ANX31" s="0"/>
      <c r="ANY31" s="0"/>
      <c r="ANZ31" s="0"/>
      <c r="AOA31" s="0"/>
      <c r="AOB31" s="0"/>
      <c r="AOC31" s="0"/>
      <c r="AOD31" s="0"/>
      <c r="AOE31" s="0"/>
      <c r="AOF31" s="0"/>
      <c r="AOG31" s="0"/>
      <c r="AOH31" s="0"/>
      <c r="AOI31" s="0"/>
      <c r="AOJ31" s="0"/>
      <c r="AOK31" s="0"/>
      <c r="AOL31" s="0"/>
      <c r="AOM31" s="0"/>
      <c r="AON31" s="0"/>
      <c r="AOO31" s="0"/>
      <c r="AOP31" s="0"/>
      <c r="AOQ31" s="0"/>
      <c r="AOR31" s="0"/>
      <c r="AOS31" s="0"/>
      <c r="AOT31" s="0"/>
      <c r="AOU31" s="0"/>
      <c r="AOV31" s="0"/>
      <c r="AOW31" s="0"/>
      <c r="AOX31" s="0"/>
      <c r="AOY31" s="0"/>
      <c r="AOZ31" s="0"/>
      <c r="APA31" s="0"/>
      <c r="APB31" s="0"/>
      <c r="APC31" s="0"/>
      <c r="APD31" s="0"/>
      <c r="APE31" s="0"/>
      <c r="APF31" s="0"/>
      <c r="APG31" s="0"/>
      <c r="APH31" s="0"/>
      <c r="API31" s="0"/>
      <c r="APJ31" s="0"/>
      <c r="APK31" s="0"/>
      <c r="APL31" s="0"/>
      <c r="APM31" s="0"/>
      <c r="APN31" s="0"/>
      <c r="APO31" s="0"/>
      <c r="APP31" s="0"/>
      <c r="APQ31" s="0"/>
      <c r="APR31" s="0"/>
      <c r="APS31" s="0"/>
      <c r="APT31" s="0"/>
      <c r="APU31" s="0"/>
      <c r="APV31" s="0"/>
      <c r="APW31" s="0"/>
      <c r="APX31" s="0"/>
      <c r="APY31" s="0"/>
      <c r="APZ31" s="0"/>
      <c r="AQA31" s="0"/>
      <c r="AQB31" s="0"/>
      <c r="AQC31" s="0"/>
      <c r="AQD31" s="0"/>
      <c r="AQE31" s="0"/>
      <c r="AQF31" s="0"/>
      <c r="AQG31" s="0"/>
      <c r="AQH31" s="0"/>
      <c r="AQI31" s="0"/>
      <c r="AQJ31" s="0"/>
      <c r="AQK31" s="0"/>
      <c r="AQL31" s="0"/>
      <c r="AQM31" s="0"/>
      <c r="AQN31" s="0"/>
      <c r="AQO31" s="0"/>
      <c r="AQP31" s="0"/>
      <c r="AQQ31" s="0"/>
      <c r="AQR31" s="0"/>
      <c r="AQS31" s="0"/>
      <c r="AQT31" s="0"/>
      <c r="AQU31" s="0"/>
      <c r="AQV31" s="0"/>
      <c r="AQW31" s="0"/>
      <c r="AQX31" s="0"/>
      <c r="AQY31" s="0"/>
      <c r="AQZ31" s="0"/>
      <c r="ARA31" s="0"/>
      <c r="ARB31" s="0"/>
      <c r="ARC31" s="0"/>
      <c r="ARD31" s="0"/>
      <c r="ARE31" s="0"/>
      <c r="ARF31" s="0"/>
      <c r="ARG31" s="0"/>
      <c r="ARH31" s="0"/>
      <c r="ARI31" s="0"/>
      <c r="ARJ31" s="0"/>
      <c r="ARK31" s="0"/>
      <c r="ARL31" s="0"/>
      <c r="ARM31" s="0"/>
      <c r="ARN31" s="0"/>
      <c r="ARO31" s="0"/>
      <c r="ARP31" s="0"/>
      <c r="ARQ31" s="0"/>
      <c r="ARR31" s="0"/>
      <c r="ARS31" s="0"/>
      <c r="ART31" s="0"/>
      <c r="ARU31" s="0"/>
      <c r="ARV31" s="0"/>
      <c r="ARW31" s="0"/>
      <c r="ARX31" s="0"/>
      <c r="ARY31" s="0"/>
      <c r="ARZ31" s="0"/>
      <c r="ASA31" s="0"/>
      <c r="ASB31" s="0"/>
      <c r="ASC31" s="0"/>
      <c r="ASD31" s="0"/>
      <c r="ASE31" s="0"/>
      <c r="ASF31" s="0"/>
      <c r="ASG31" s="0"/>
      <c r="ASH31" s="0"/>
      <c r="ASI31" s="0"/>
      <c r="ASJ31" s="0"/>
      <c r="ASK31" s="0"/>
      <c r="ASL31" s="0"/>
      <c r="ASM31" s="0"/>
      <c r="ASN31" s="0"/>
      <c r="ASO31" s="0"/>
      <c r="ASP31" s="0"/>
      <c r="ASQ31" s="0"/>
      <c r="ASR31" s="0"/>
      <c r="ASS31" s="0"/>
      <c r="AST31" s="0"/>
      <c r="ASU31" s="0"/>
      <c r="ASV31" s="0"/>
      <c r="ASW31" s="0"/>
      <c r="ASX31" s="0"/>
      <c r="ASY31" s="0"/>
      <c r="ASZ31" s="0"/>
      <c r="ATA31" s="0"/>
      <c r="ATB31" s="0"/>
      <c r="ATC31" s="0"/>
      <c r="ATD31" s="0"/>
      <c r="ATE31" s="0"/>
      <c r="ATF31" s="0"/>
      <c r="ATG31" s="0"/>
      <c r="ATH31" s="0"/>
      <c r="ATI31" s="0"/>
      <c r="ATJ31" s="0"/>
      <c r="ATK31" s="0"/>
      <c r="ATL31" s="0"/>
      <c r="ATM31" s="0"/>
      <c r="ATN31" s="0"/>
      <c r="ATO31" s="0"/>
      <c r="ATP31" s="0"/>
      <c r="ATQ31" s="0"/>
      <c r="ATR31" s="0"/>
      <c r="ATS31" s="0"/>
      <c r="ATT31" s="0"/>
      <c r="ATU31" s="0"/>
      <c r="ATV31" s="0"/>
      <c r="ATW31" s="0"/>
      <c r="ATX31" s="0"/>
      <c r="ATY31" s="0"/>
      <c r="ATZ31" s="0"/>
      <c r="AUA31" s="0"/>
      <c r="AUB31" s="0"/>
      <c r="AUC31" s="0"/>
      <c r="AUD31" s="0"/>
      <c r="AUE31" s="0"/>
      <c r="AUF31" s="0"/>
      <c r="AUG31" s="0"/>
      <c r="AUH31" s="0"/>
      <c r="AUI31" s="0"/>
      <c r="AUJ31" s="0"/>
      <c r="AUK31" s="0"/>
      <c r="AUL31" s="0"/>
      <c r="AUM31" s="0"/>
      <c r="AUN31" s="0"/>
      <c r="AUO31" s="0"/>
      <c r="AUP31" s="0"/>
      <c r="AUQ31" s="0"/>
      <c r="AUR31" s="0"/>
      <c r="AUS31" s="0"/>
      <c r="AUT31" s="0"/>
      <c r="AUU31" s="0"/>
      <c r="AUV31" s="0"/>
      <c r="AUW31" s="0"/>
      <c r="AUX31" s="0"/>
      <c r="AUY31" s="0"/>
      <c r="AUZ31" s="0"/>
      <c r="AVA31" s="0"/>
      <c r="AVB31" s="0"/>
      <c r="AVC31" s="0"/>
      <c r="AVD31" s="0"/>
      <c r="AVE31" s="0"/>
      <c r="AVF31" s="0"/>
      <c r="AVG31" s="0"/>
      <c r="AVH31" s="0"/>
      <c r="AVI31" s="0"/>
      <c r="AVJ31" s="0"/>
      <c r="AVK31" s="0"/>
      <c r="AVL31" s="0"/>
      <c r="AVM31" s="0"/>
      <c r="AVN31" s="0"/>
      <c r="AVO31" s="0"/>
      <c r="AVP31" s="0"/>
      <c r="AVQ31" s="0"/>
      <c r="AVR31" s="0"/>
      <c r="AVS31" s="0"/>
      <c r="AVT31" s="0"/>
      <c r="AVU31" s="0"/>
      <c r="AVV31" s="0"/>
      <c r="AVW31" s="0"/>
      <c r="AVX31" s="0"/>
      <c r="AVY31" s="0"/>
      <c r="AVZ31" s="0"/>
      <c r="AWA31" s="0"/>
      <c r="AWB31" s="0"/>
      <c r="AWC31" s="0"/>
      <c r="AWD31" s="0"/>
      <c r="AWE31" s="0"/>
      <c r="AWF31" s="0"/>
      <c r="AWG31" s="0"/>
      <c r="AWH31" s="0"/>
      <c r="AWI31" s="0"/>
      <c r="AWJ31" s="0"/>
      <c r="AWK31" s="0"/>
      <c r="AWL31" s="0"/>
      <c r="AWM31" s="0"/>
      <c r="AWN31" s="0"/>
      <c r="AWO31" s="0"/>
      <c r="AWP31" s="0"/>
      <c r="AWQ31" s="0"/>
      <c r="AWR31" s="0"/>
      <c r="AWS31" s="0"/>
      <c r="AWT31" s="0"/>
      <c r="AWU31" s="0"/>
      <c r="AWV31" s="0"/>
      <c r="AWW31" s="0"/>
      <c r="AWX31" s="0"/>
      <c r="AWY31" s="0"/>
      <c r="AWZ31" s="0"/>
      <c r="AXA31" s="0"/>
      <c r="AXB31" s="0"/>
      <c r="AXC31" s="0"/>
      <c r="AXD31" s="0"/>
      <c r="AXE31" s="0"/>
      <c r="AXF31" s="0"/>
      <c r="AXG31" s="0"/>
      <c r="AXH31" s="0"/>
      <c r="AXI31" s="0"/>
      <c r="AXJ31" s="0"/>
      <c r="AXK31" s="0"/>
      <c r="AXL31" s="0"/>
      <c r="AXM31" s="0"/>
      <c r="AXN31" s="0"/>
      <c r="AXO31" s="0"/>
      <c r="AXP31" s="0"/>
      <c r="AXQ31" s="0"/>
      <c r="AXR31" s="0"/>
      <c r="AXS31" s="0"/>
      <c r="AXT31" s="0"/>
      <c r="AXU31" s="0"/>
      <c r="AXV31" s="0"/>
      <c r="AXW31" s="0"/>
      <c r="AXX31" s="0"/>
      <c r="AXY31" s="0"/>
      <c r="AXZ31" s="0"/>
      <c r="AYA31" s="0"/>
      <c r="AYB31" s="0"/>
      <c r="AYC31" s="0"/>
      <c r="AYD31" s="0"/>
      <c r="AYE31" s="0"/>
      <c r="AYF31" s="0"/>
      <c r="AYG31" s="0"/>
      <c r="AYH31" s="0"/>
      <c r="AYI31" s="0"/>
      <c r="AYJ31" s="0"/>
      <c r="AYK31" s="0"/>
      <c r="AYL31" s="0"/>
      <c r="AYM31" s="0"/>
      <c r="AYN31" s="0"/>
      <c r="AYO31" s="0"/>
      <c r="AYP31" s="0"/>
      <c r="AYQ31" s="0"/>
      <c r="AYR31" s="0"/>
      <c r="AYS31" s="0"/>
      <c r="AYT31" s="0"/>
      <c r="AYU31" s="0"/>
      <c r="AYV31" s="0"/>
      <c r="AYW31" s="0"/>
      <c r="AYX31" s="0"/>
      <c r="AYY31" s="0"/>
      <c r="AYZ31" s="0"/>
      <c r="AZA31" s="0"/>
      <c r="AZB31" s="0"/>
      <c r="AZC31" s="0"/>
      <c r="AZD31" s="0"/>
      <c r="AZE31" s="0"/>
      <c r="AZF31" s="0"/>
      <c r="AZG31" s="0"/>
      <c r="AZH31" s="0"/>
      <c r="AZI31" s="0"/>
      <c r="AZJ31" s="0"/>
      <c r="AZK31" s="0"/>
      <c r="AZL31" s="0"/>
      <c r="AZM31" s="0"/>
      <c r="AZN31" s="0"/>
      <c r="AZO31" s="0"/>
      <c r="AZP31" s="0"/>
      <c r="AZQ31" s="0"/>
      <c r="AZR31" s="0"/>
      <c r="AZS31" s="0"/>
      <c r="AZT31" s="0"/>
      <c r="AZU31" s="0"/>
      <c r="AZV31" s="0"/>
      <c r="AZW31" s="0"/>
      <c r="AZX31" s="0"/>
      <c r="AZY31" s="0"/>
      <c r="AZZ31" s="0"/>
      <c r="BAA31" s="0"/>
      <c r="BAB31" s="0"/>
      <c r="BAC31" s="0"/>
      <c r="BAD31" s="0"/>
      <c r="BAE31" s="0"/>
      <c r="BAF31" s="0"/>
      <c r="BAG31" s="0"/>
      <c r="BAH31" s="0"/>
      <c r="BAI31" s="0"/>
      <c r="BAJ31" s="0"/>
      <c r="BAK31" s="0"/>
      <c r="BAL31" s="0"/>
      <c r="BAM31" s="0"/>
      <c r="BAN31" s="0"/>
      <c r="BAO31" s="0"/>
      <c r="BAP31" s="0"/>
      <c r="BAQ31" s="0"/>
      <c r="BAR31" s="0"/>
      <c r="BAS31" s="0"/>
      <c r="BAT31" s="0"/>
      <c r="BAU31" s="0"/>
      <c r="BAV31" s="0"/>
      <c r="BAW31" s="0"/>
      <c r="BAX31" s="0"/>
      <c r="BAY31" s="0"/>
      <c r="BAZ31" s="0"/>
      <c r="BBA31" s="0"/>
      <c r="BBB31" s="0"/>
      <c r="BBC31" s="0"/>
      <c r="BBD31" s="0"/>
      <c r="BBE31" s="0"/>
      <c r="BBF31" s="0"/>
      <c r="BBG31" s="0"/>
      <c r="BBH31" s="0"/>
      <c r="BBI31" s="0"/>
      <c r="BBJ31" s="0"/>
      <c r="BBK31" s="0"/>
      <c r="BBL31" s="0"/>
      <c r="BBM31" s="0"/>
      <c r="BBN31" s="0"/>
      <c r="BBO31" s="0"/>
      <c r="BBP31" s="0"/>
      <c r="BBQ31" s="0"/>
      <c r="BBR31" s="0"/>
      <c r="BBS31" s="0"/>
      <c r="BBT31" s="0"/>
      <c r="BBU31" s="0"/>
      <c r="BBV31" s="0"/>
      <c r="BBW31" s="0"/>
      <c r="BBX31" s="0"/>
      <c r="BBY31" s="0"/>
      <c r="BBZ31" s="0"/>
      <c r="BCA31" s="0"/>
      <c r="BCB31" s="0"/>
      <c r="BCC31" s="0"/>
      <c r="BCD31" s="0"/>
      <c r="BCE31" s="0"/>
      <c r="BCF31" s="0"/>
      <c r="BCG31" s="0"/>
      <c r="BCH31" s="0"/>
      <c r="BCI31" s="0"/>
      <c r="BCJ31" s="0"/>
      <c r="BCK31" s="0"/>
      <c r="BCL31" s="0"/>
      <c r="BCM31" s="0"/>
      <c r="BCN31" s="0"/>
      <c r="BCO31" s="0"/>
      <c r="BCP31" s="0"/>
      <c r="BCQ31" s="0"/>
      <c r="BCR31" s="0"/>
      <c r="BCS31" s="0"/>
      <c r="BCT31" s="0"/>
      <c r="BCU31" s="0"/>
      <c r="BCV31" s="0"/>
      <c r="BCW31" s="0"/>
      <c r="BCX31" s="0"/>
      <c r="BCY31" s="0"/>
      <c r="BCZ31" s="0"/>
      <c r="BDA31" s="0"/>
      <c r="BDB31" s="0"/>
      <c r="BDC31" s="0"/>
      <c r="BDD31" s="0"/>
      <c r="BDE31" s="0"/>
      <c r="BDF31" s="0"/>
      <c r="BDG31" s="0"/>
      <c r="BDH31" s="0"/>
      <c r="BDI31" s="0"/>
      <c r="BDJ31" s="0"/>
      <c r="BDK31" s="0"/>
      <c r="BDL31" s="0"/>
      <c r="BDM31" s="0"/>
      <c r="BDN31" s="0"/>
      <c r="BDO31" s="0"/>
      <c r="BDP31" s="0"/>
      <c r="BDQ31" s="0"/>
      <c r="BDR31" s="0"/>
      <c r="BDS31" s="0"/>
      <c r="BDT31" s="0"/>
      <c r="BDU31" s="0"/>
      <c r="BDV31" s="0"/>
      <c r="BDW31" s="0"/>
      <c r="BDX31" s="0"/>
      <c r="BDY31" s="0"/>
      <c r="BDZ31" s="0"/>
      <c r="BEA31" s="0"/>
      <c r="BEB31" s="0"/>
      <c r="BEC31" s="0"/>
      <c r="BED31" s="0"/>
      <c r="BEE31" s="0"/>
      <c r="BEF31" s="0"/>
      <c r="BEG31" s="0"/>
      <c r="BEH31" s="0"/>
      <c r="BEI31" s="0"/>
      <c r="BEJ31" s="0"/>
      <c r="BEK31" s="0"/>
      <c r="BEL31" s="0"/>
      <c r="BEM31" s="0"/>
      <c r="BEN31" s="0"/>
      <c r="BEO31" s="0"/>
      <c r="BEP31" s="0"/>
      <c r="BEQ31" s="0"/>
      <c r="BER31" s="0"/>
      <c r="BES31" s="0"/>
      <c r="BET31" s="0"/>
      <c r="BEU31" s="0"/>
      <c r="BEV31" s="0"/>
      <c r="BEW31" s="0"/>
      <c r="BEX31" s="0"/>
      <c r="BEY31" s="0"/>
      <c r="BEZ31" s="0"/>
      <c r="BFA31" s="0"/>
      <c r="BFB31" s="0"/>
      <c r="BFC31" s="0"/>
      <c r="BFD31" s="0"/>
      <c r="BFE31" s="0"/>
      <c r="BFF31" s="0"/>
      <c r="BFG31" s="0"/>
      <c r="BFH31" s="0"/>
      <c r="BFI31" s="0"/>
      <c r="BFJ31" s="0"/>
      <c r="BFK31" s="0"/>
      <c r="BFL31" s="0"/>
      <c r="BFM31" s="0"/>
      <c r="BFN31" s="0"/>
      <c r="BFO31" s="0"/>
      <c r="BFP31" s="0"/>
      <c r="BFQ31" s="0"/>
      <c r="BFR31" s="0"/>
      <c r="BFS31" s="0"/>
      <c r="BFT31" s="0"/>
      <c r="BFU31" s="0"/>
      <c r="BFV31" s="0"/>
      <c r="BFW31" s="0"/>
      <c r="BFX31" s="0"/>
      <c r="BFY31" s="0"/>
      <c r="BFZ31" s="0"/>
      <c r="BGA31" s="0"/>
      <c r="BGB31" s="0"/>
      <c r="BGC31" s="0"/>
      <c r="BGD31" s="0"/>
      <c r="BGE31" s="0"/>
      <c r="BGF31" s="0"/>
      <c r="BGG31" s="0"/>
      <c r="BGH31" s="0"/>
      <c r="BGI31" s="0"/>
      <c r="BGJ31" s="0"/>
      <c r="BGK31" s="0"/>
      <c r="BGL31" s="0"/>
      <c r="BGM31" s="0"/>
      <c r="BGN31" s="0"/>
      <c r="BGO31" s="0"/>
      <c r="BGP31" s="0"/>
      <c r="BGQ31" s="0"/>
      <c r="BGR31" s="0"/>
      <c r="BGS31" s="0"/>
      <c r="BGT31" s="0"/>
      <c r="BGU31" s="0"/>
      <c r="BGV31" s="0"/>
      <c r="BGW31" s="0"/>
      <c r="BGX31" s="0"/>
      <c r="BGY31" s="0"/>
      <c r="BGZ31" s="0"/>
      <c r="BHA31" s="0"/>
      <c r="BHB31" s="0"/>
      <c r="BHC31" s="0"/>
      <c r="BHD31" s="0"/>
      <c r="BHE31" s="0"/>
      <c r="BHF31" s="0"/>
      <c r="BHG31" s="0"/>
      <c r="BHH31" s="0"/>
      <c r="BHI31" s="0"/>
      <c r="BHJ31" s="0"/>
      <c r="BHK31" s="0"/>
      <c r="BHL31" s="0"/>
      <c r="BHM31" s="0"/>
      <c r="BHN31" s="0"/>
      <c r="BHO31" s="0"/>
      <c r="BHP31" s="0"/>
      <c r="BHQ31" s="0"/>
      <c r="BHR31" s="0"/>
      <c r="BHS31" s="0"/>
      <c r="BHT31" s="0"/>
      <c r="BHU31" s="0"/>
      <c r="BHV31" s="0"/>
      <c r="BHW31" s="0"/>
      <c r="BHX31" s="0"/>
      <c r="BHY31" s="0"/>
      <c r="BHZ31" s="0"/>
      <c r="BIA31" s="0"/>
      <c r="BIB31" s="0"/>
      <c r="BIC31" s="0"/>
      <c r="BID31" s="0"/>
      <c r="BIE31" s="0"/>
      <c r="BIF31" s="0"/>
      <c r="BIG31" s="0"/>
      <c r="BIH31" s="0"/>
      <c r="BII31" s="0"/>
      <c r="BIJ31" s="0"/>
      <c r="BIK31" s="0"/>
      <c r="BIL31" s="0"/>
      <c r="BIM31" s="0"/>
      <c r="BIN31" s="0"/>
      <c r="BIO31" s="0"/>
      <c r="BIP31" s="0"/>
      <c r="BIQ31" s="0"/>
      <c r="BIR31" s="0"/>
      <c r="BIS31" s="0"/>
      <c r="BIT31" s="0"/>
      <c r="BIU31" s="0"/>
      <c r="BIV31" s="0"/>
      <c r="BIW31" s="0"/>
      <c r="BIX31" s="0"/>
      <c r="BIY31" s="0"/>
      <c r="BIZ31" s="0"/>
      <c r="BJA31" s="0"/>
      <c r="BJB31" s="0"/>
      <c r="BJC31" s="0"/>
      <c r="BJD31" s="0"/>
      <c r="BJE31" s="0"/>
      <c r="BJF31" s="0"/>
      <c r="BJG31" s="0"/>
      <c r="BJH31" s="0"/>
      <c r="BJI31" s="0"/>
      <c r="BJJ31" s="0"/>
      <c r="BJK31" s="0"/>
      <c r="BJL31" s="0"/>
      <c r="BJM31" s="0"/>
      <c r="BJN31" s="0"/>
      <c r="BJO31" s="0"/>
      <c r="BJP31" s="0"/>
      <c r="BJQ31" s="0"/>
      <c r="BJR31" s="0"/>
      <c r="BJS31" s="0"/>
      <c r="BJT31" s="0"/>
      <c r="BJU31" s="0"/>
      <c r="BJV31" s="0"/>
      <c r="BJW31" s="0"/>
      <c r="BJX31" s="0"/>
      <c r="BJY31" s="0"/>
      <c r="BJZ31" s="0"/>
      <c r="BKA31" s="0"/>
      <c r="BKB31" s="0"/>
      <c r="BKC31" s="0"/>
      <c r="BKD31" s="0"/>
      <c r="BKE31" s="0"/>
      <c r="BKF31" s="0"/>
      <c r="BKG31" s="0"/>
      <c r="BKH31" s="0"/>
      <c r="BKI31" s="0"/>
      <c r="BKJ31" s="0"/>
      <c r="BKK31" s="0"/>
      <c r="BKL31" s="0"/>
      <c r="BKM31" s="0"/>
      <c r="BKN31" s="0"/>
      <c r="BKO31" s="0"/>
      <c r="BKP31" s="0"/>
      <c r="BKQ31" s="0"/>
      <c r="BKR31" s="0"/>
      <c r="BKS31" s="0"/>
      <c r="BKT31" s="0"/>
      <c r="BKU31" s="0"/>
      <c r="BKV31" s="0"/>
      <c r="BKW31" s="0"/>
      <c r="BKX31" s="0"/>
      <c r="BKY31" s="0"/>
      <c r="BKZ31" s="0"/>
      <c r="BLA31" s="0"/>
      <c r="BLB31" s="0"/>
      <c r="BLC31" s="0"/>
      <c r="BLD31" s="0"/>
      <c r="BLE31" s="0"/>
      <c r="BLF31" s="0"/>
      <c r="BLG31" s="0"/>
      <c r="BLH31" s="0"/>
      <c r="BLI31" s="0"/>
      <c r="BLJ31" s="0"/>
      <c r="BLK31" s="0"/>
      <c r="BLL31" s="0"/>
      <c r="BLM31" s="0"/>
      <c r="BLN31" s="0"/>
      <c r="BLO31" s="0"/>
      <c r="BLP31" s="0"/>
      <c r="BLQ31" s="0"/>
      <c r="BLR31" s="0"/>
      <c r="BLS31" s="0"/>
      <c r="BLT31" s="0"/>
      <c r="BLU31" s="0"/>
      <c r="BLV31" s="0"/>
      <c r="BLW31" s="0"/>
      <c r="BLX31" s="0"/>
      <c r="BLY31" s="0"/>
      <c r="BLZ31" s="0"/>
      <c r="BMA31" s="0"/>
      <c r="BMB31" s="0"/>
      <c r="BMC31" s="0"/>
      <c r="BMD31" s="0"/>
      <c r="BME31" s="0"/>
      <c r="BMF31" s="0"/>
      <c r="BMG31" s="0"/>
      <c r="BMH31" s="0"/>
      <c r="BMI31" s="0"/>
      <c r="BMJ31" s="0"/>
      <c r="BMK31" s="0"/>
      <c r="BML31" s="0"/>
      <c r="BMM31" s="0"/>
      <c r="BMN31" s="0"/>
      <c r="BMO31" s="0"/>
      <c r="BMP31" s="0"/>
      <c r="BMQ31" s="0"/>
      <c r="BMR31" s="0"/>
      <c r="BMS31" s="0"/>
      <c r="BMT31" s="0"/>
      <c r="BMU31" s="0"/>
      <c r="BMV31" s="0"/>
      <c r="BMW31" s="0"/>
      <c r="BMX31" s="0"/>
      <c r="BMY31" s="0"/>
      <c r="BMZ31" s="0"/>
      <c r="BNA31" s="0"/>
      <c r="BNB31" s="0"/>
      <c r="BNC31" s="0"/>
      <c r="BND31" s="0"/>
      <c r="BNE31" s="0"/>
      <c r="BNF31" s="0"/>
      <c r="BNG31" s="0"/>
      <c r="BNH31" s="0"/>
      <c r="BNI31" s="0"/>
      <c r="BNJ31" s="0"/>
      <c r="BNK31" s="0"/>
      <c r="BNL31" s="0"/>
      <c r="BNM31" s="0"/>
      <c r="BNN31" s="0"/>
      <c r="BNO31" s="0"/>
      <c r="BNP31" s="0"/>
      <c r="BNQ31" s="0"/>
      <c r="BNR31" s="0"/>
      <c r="BNS31" s="0"/>
      <c r="BNT31" s="0"/>
      <c r="BNU31" s="0"/>
      <c r="BNV31" s="0"/>
      <c r="BNW31" s="0"/>
      <c r="BNX31" s="0"/>
      <c r="BNY31" s="0"/>
      <c r="BNZ31" s="0"/>
      <c r="BOA31" s="0"/>
      <c r="BOB31" s="0"/>
      <c r="BOC31" s="0"/>
      <c r="BOD31" s="0"/>
      <c r="BOE31" s="0"/>
      <c r="BOF31" s="0"/>
      <c r="BOG31" s="0"/>
      <c r="BOH31" s="0"/>
      <c r="BOI31" s="0"/>
      <c r="BOJ31" s="0"/>
      <c r="BOK31" s="0"/>
      <c r="BOL31" s="0"/>
      <c r="BOM31" s="0"/>
      <c r="BON31" s="0"/>
      <c r="BOO31" s="0"/>
      <c r="BOP31" s="0"/>
      <c r="BOQ31" s="0"/>
      <c r="BOR31" s="0"/>
      <c r="BOS31" s="0"/>
      <c r="BOT31" s="0"/>
      <c r="BOU31" s="0"/>
      <c r="BOV31" s="0"/>
      <c r="BOW31" s="0"/>
      <c r="BOX31" s="0"/>
      <c r="BOY31" s="0"/>
      <c r="BOZ31" s="0"/>
      <c r="BPA31" s="0"/>
      <c r="BPB31" s="0"/>
      <c r="BPC31" s="0"/>
      <c r="BPD31" s="0"/>
      <c r="BPE31" s="0"/>
      <c r="BPF31" s="0"/>
      <c r="BPG31" s="0"/>
      <c r="BPH31" s="0"/>
      <c r="BPI31" s="0"/>
      <c r="BPJ31" s="0"/>
      <c r="BPK31" s="0"/>
      <c r="BPL31" s="0"/>
      <c r="BPM31" s="0"/>
      <c r="BPN31" s="0"/>
      <c r="BPO31" s="0"/>
      <c r="BPP31" s="0"/>
      <c r="BPQ31" s="0"/>
      <c r="BPR31" s="0"/>
      <c r="BPS31" s="0"/>
      <c r="BPT31" s="0"/>
      <c r="BPU31" s="0"/>
      <c r="BPV31" s="0"/>
      <c r="BPW31" s="0"/>
      <c r="BPX31" s="0"/>
      <c r="BPY31" s="0"/>
      <c r="BPZ31" s="0"/>
      <c r="BQA31" s="0"/>
      <c r="BQB31" s="0"/>
      <c r="BQC31" s="0"/>
      <c r="BQD31" s="0"/>
      <c r="BQE31" s="0"/>
      <c r="BQF31" s="0"/>
      <c r="BQG31" s="0"/>
      <c r="BQH31" s="0"/>
      <c r="BQI31" s="0"/>
      <c r="BQJ31" s="0"/>
      <c r="BQK31" s="0"/>
      <c r="BQL31" s="0"/>
      <c r="BQM31" s="0"/>
      <c r="BQN31" s="0"/>
      <c r="BQO31" s="0"/>
      <c r="BQP31" s="0"/>
      <c r="BQQ31" s="0"/>
      <c r="BQR31" s="0"/>
      <c r="BQS31" s="0"/>
      <c r="BQT31" s="0"/>
      <c r="BQU31" s="0"/>
      <c r="BQV31" s="0"/>
      <c r="BQW31" s="0"/>
      <c r="BQX31" s="0"/>
      <c r="BQY31" s="0"/>
      <c r="BQZ31" s="0"/>
      <c r="BRA31" s="0"/>
      <c r="BRB31" s="0"/>
      <c r="BRC31" s="0"/>
      <c r="BRD31" s="0"/>
      <c r="BRE31" s="0"/>
      <c r="BRF31" s="0"/>
      <c r="BRG31" s="0"/>
      <c r="BRH31" s="0"/>
      <c r="BRI31" s="0"/>
      <c r="BRJ31" s="0"/>
      <c r="BRK31" s="0"/>
      <c r="BRL31" s="0"/>
      <c r="BRM31" s="0"/>
      <c r="BRN31" s="0"/>
      <c r="BRO31" s="0"/>
      <c r="BRP31" s="0"/>
      <c r="BRQ31" s="0"/>
      <c r="BRR31" s="0"/>
      <c r="BRS31" s="0"/>
      <c r="BRT31" s="0"/>
      <c r="BRU31" s="0"/>
      <c r="BRV31" s="0"/>
      <c r="BRW31" s="0"/>
      <c r="BRX31" s="0"/>
      <c r="BRY31" s="0"/>
      <c r="BRZ31" s="0"/>
      <c r="BSA31" s="0"/>
      <c r="BSB31" s="0"/>
      <c r="BSC31" s="0"/>
      <c r="BSD31" s="0"/>
      <c r="BSE31" s="0"/>
      <c r="BSF31" s="0"/>
      <c r="BSG31" s="0"/>
      <c r="BSH31" s="0"/>
      <c r="BSI31" s="0"/>
      <c r="BSJ31" s="0"/>
      <c r="BSK31" s="0"/>
      <c r="BSL31" s="0"/>
      <c r="BSM31" s="0"/>
      <c r="BSN31" s="0"/>
      <c r="BSO31" s="0"/>
      <c r="BSP31" s="0"/>
      <c r="BSQ31" s="0"/>
      <c r="BSR31" s="0"/>
      <c r="BSS31" s="0"/>
      <c r="BST31" s="0"/>
      <c r="BSU31" s="0"/>
      <c r="BSV31" s="0"/>
      <c r="BSW31" s="0"/>
      <c r="BSX31" s="0"/>
      <c r="BSY31" s="0"/>
      <c r="BSZ31" s="0"/>
      <c r="BTA31" s="0"/>
      <c r="BTB31" s="0"/>
      <c r="BTC31" s="0"/>
      <c r="BTD31" s="0"/>
      <c r="BTE31" s="0"/>
      <c r="BTF31" s="0"/>
      <c r="BTG31" s="0"/>
      <c r="BTH31" s="0"/>
      <c r="BTI31" s="0"/>
      <c r="BTJ31" s="0"/>
      <c r="BTK31" s="0"/>
      <c r="BTL31" s="0"/>
      <c r="BTM31" s="0"/>
      <c r="BTN31" s="0"/>
      <c r="BTO31" s="0"/>
      <c r="BTP31" s="0"/>
      <c r="BTQ31" s="0"/>
      <c r="BTR31" s="0"/>
      <c r="BTS31" s="0"/>
      <c r="BTT31" s="0"/>
      <c r="BTU31" s="0"/>
      <c r="BTV31" s="0"/>
      <c r="BTW31" s="0"/>
      <c r="BTX31" s="0"/>
      <c r="BTY31" s="0"/>
      <c r="BTZ31" s="0"/>
      <c r="BUA31" s="0"/>
      <c r="BUB31" s="0"/>
      <c r="BUC31" s="0"/>
      <c r="BUD31" s="0"/>
      <c r="BUE31" s="0"/>
      <c r="BUF31" s="0"/>
      <c r="BUG31" s="0"/>
      <c r="BUH31" s="0"/>
      <c r="BUI31" s="0"/>
      <c r="BUJ31" s="0"/>
      <c r="BUK31" s="0"/>
      <c r="BUL31" s="0"/>
      <c r="BUM31" s="0"/>
      <c r="BUN31" s="0"/>
      <c r="BUO31" s="0"/>
      <c r="BUP31" s="0"/>
      <c r="BUQ31" s="0"/>
      <c r="BUR31" s="0"/>
      <c r="BUS31" s="0"/>
      <c r="BUT31" s="0"/>
      <c r="BUU31" s="0"/>
      <c r="BUV31" s="0"/>
      <c r="BUW31" s="0"/>
      <c r="BUX31" s="0"/>
      <c r="BUY31" s="0"/>
      <c r="BUZ31" s="0"/>
      <c r="BVA31" s="0"/>
      <c r="BVB31" s="0"/>
      <c r="BVC31" s="0"/>
      <c r="BVD31" s="0"/>
      <c r="BVE31" s="0"/>
      <c r="BVF31" s="0"/>
      <c r="BVG31" s="0"/>
      <c r="BVH31" s="0"/>
      <c r="BVI31" s="0"/>
      <c r="BVJ31" s="0"/>
      <c r="BVK31" s="0"/>
      <c r="BVL31" s="0"/>
      <c r="BVM31" s="0"/>
      <c r="BVN31" s="0"/>
      <c r="BVO31" s="0"/>
      <c r="BVP31" s="0"/>
      <c r="BVQ31" s="0"/>
      <c r="BVR31" s="0"/>
      <c r="BVS31" s="0"/>
      <c r="BVT31" s="0"/>
      <c r="BVU31" s="0"/>
      <c r="BVV31" s="0"/>
      <c r="BVW31" s="0"/>
      <c r="BVX31" s="0"/>
      <c r="BVY31" s="0"/>
      <c r="BVZ31" s="0"/>
      <c r="BWA31" s="0"/>
      <c r="BWB31" s="0"/>
      <c r="BWC31" s="0"/>
      <c r="BWD31" s="0"/>
      <c r="BWE31" s="0"/>
      <c r="BWF31" s="0"/>
      <c r="BWG31" s="0"/>
      <c r="BWH31" s="0"/>
      <c r="BWI31" s="0"/>
      <c r="BWJ31" s="0"/>
      <c r="BWK31" s="0"/>
      <c r="BWL31" s="0"/>
      <c r="BWM31" s="0"/>
      <c r="BWN31" s="0"/>
      <c r="BWO31" s="0"/>
      <c r="BWP31" s="0"/>
      <c r="BWQ31" s="0"/>
      <c r="BWR31" s="0"/>
      <c r="BWS31" s="0"/>
      <c r="BWT31" s="0"/>
      <c r="BWU31" s="0"/>
      <c r="BWV31" s="0"/>
      <c r="BWW31" s="0"/>
      <c r="BWX31" s="0"/>
      <c r="BWY31" s="0"/>
      <c r="BWZ31" s="0"/>
      <c r="BXA31" s="0"/>
      <c r="BXB31" s="0"/>
      <c r="BXC31" s="0"/>
      <c r="BXD31" s="0"/>
      <c r="BXE31" s="0"/>
      <c r="BXF31" s="0"/>
      <c r="BXG31" s="0"/>
      <c r="BXH31" s="0"/>
      <c r="BXI31" s="0"/>
      <c r="BXJ31" s="0"/>
      <c r="BXK31" s="0"/>
      <c r="BXL31" s="0"/>
      <c r="BXM31" s="0"/>
      <c r="BXN31" s="0"/>
      <c r="BXO31" s="0"/>
      <c r="BXP31" s="0"/>
      <c r="BXQ31" s="0"/>
      <c r="BXR31" s="0"/>
      <c r="BXS31" s="0"/>
      <c r="BXT31" s="0"/>
      <c r="BXU31" s="0"/>
      <c r="BXV31" s="0"/>
      <c r="BXW31" s="0"/>
      <c r="BXX31" s="0"/>
      <c r="BXY31" s="0"/>
      <c r="BXZ31" s="0"/>
      <c r="BYA31" s="0"/>
      <c r="BYB31" s="0"/>
      <c r="BYC31" s="0"/>
      <c r="BYD31" s="0"/>
      <c r="BYE31" s="0"/>
      <c r="BYF31" s="0"/>
      <c r="BYG31" s="0"/>
      <c r="BYH31" s="0"/>
      <c r="BYI31" s="0"/>
      <c r="BYJ31" s="0"/>
      <c r="BYK31" s="0"/>
      <c r="BYL31" s="0"/>
      <c r="BYM31" s="0"/>
      <c r="BYN31" s="0"/>
      <c r="BYO31" s="0"/>
      <c r="BYP31" s="0"/>
      <c r="BYQ31" s="0"/>
      <c r="BYR31" s="0"/>
      <c r="BYS31" s="0"/>
      <c r="BYT31" s="0"/>
      <c r="BYU31" s="0"/>
      <c r="BYV31" s="0"/>
      <c r="BYW31" s="0"/>
      <c r="BYX31" s="0"/>
      <c r="BYY31" s="0"/>
      <c r="BYZ31" s="0"/>
      <c r="BZA31" s="0"/>
      <c r="BZB31" s="0"/>
      <c r="BZC31" s="0"/>
      <c r="BZD31" s="0"/>
      <c r="BZE31" s="0"/>
      <c r="BZF31" s="0"/>
      <c r="BZG31" s="0"/>
      <c r="BZH31" s="0"/>
      <c r="BZI31" s="0"/>
      <c r="BZJ31" s="0"/>
      <c r="BZK31" s="0"/>
      <c r="BZL31" s="0"/>
      <c r="BZM31" s="0"/>
      <c r="BZN31" s="0"/>
      <c r="BZO31" s="0"/>
      <c r="BZP31" s="0"/>
      <c r="BZQ31" s="0"/>
      <c r="BZR31" s="0"/>
      <c r="BZS31" s="0"/>
      <c r="BZT31" s="0"/>
      <c r="BZU31" s="0"/>
      <c r="BZV31" s="0"/>
      <c r="BZW31" s="0"/>
      <c r="BZX31" s="0"/>
      <c r="BZY31" s="0"/>
      <c r="BZZ31" s="0"/>
      <c r="CAA31" s="0"/>
      <c r="CAB31" s="0"/>
      <c r="CAC31" s="0"/>
      <c r="CAD31" s="0"/>
      <c r="CAE31" s="0"/>
      <c r="CAF31" s="0"/>
      <c r="CAG31" s="0"/>
      <c r="CAH31" s="0"/>
      <c r="CAI31" s="0"/>
      <c r="CAJ31" s="0"/>
      <c r="CAK31" s="0"/>
      <c r="CAL31" s="0"/>
      <c r="CAM31" s="0"/>
      <c r="CAN31" s="0"/>
      <c r="CAO31" s="0"/>
      <c r="CAP31" s="0"/>
      <c r="CAQ31" s="0"/>
      <c r="CAR31" s="0"/>
      <c r="CAS31" s="0"/>
      <c r="CAT31" s="0"/>
      <c r="CAU31" s="0"/>
      <c r="CAV31" s="0"/>
      <c r="CAW31" s="0"/>
      <c r="CAX31" s="0"/>
      <c r="CAY31" s="0"/>
      <c r="CAZ31" s="0"/>
      <c r="CBA31" s="0"/>
      <c r="CBB31" s="0"/>
      <c r="CBC31" s="0"/>
      <c r="CBD31" s="0"/>
      <c r="CBE31" s="0"/>
      <c r="CBF31" s="0"/>
      <c r="CBG31" s="0"/>
      <c r="CBH31" s="0"/>
      <c r="CBI31" s="0"/>
      <c r="CBJ31" s="0"/>
      <c r="CBK31" s="0"/>
      <c r="CBL31" s="0"/>
      <c r="CBM31" s="0"/>
      <c r="CBN31" s="0"/>
      <c r="CBO31" s="0"/>
      <c r="CBP31" s="0"/>
      <c r="CBQ31" s="0"/>
      <c r="CBR31" s="0"/>
      <c r="CBS31" s="0"/>
      <c r="CBT31" s="0"/>
      <c r="CBU31" s="0"/>
      <c r="CBV31" s="0"/>
      <c r="CBW31" s="0"/>
      <c r="CBX31" s="0"/>
      <c r="CBY31" s="0"/>
      <c r="CBZ31" s="0"/>
      <c r="CCA31" s="0"/>
      <c r="CCB31" s="0"/>
      <c r="CCC31" s="0"/>
      <c r="CCD31" s="0"/>
      <c r="CCE31" s="0"/>
      <c r="CCF31" s="0"/>
      <c r="CCG31" s="0"/>
      <c r="CCH31" s="0"/>
      <c r="CCI31" s="0"/>
      <c r="CCJ31" s="0"/>
      <c r="CCK31" s="0"/>
      <c r="CCL31" s="0"/>
      <c r="CCM31" s="0"/>
      <c r="CCN31" s="0"/>
      <c r="CCO31" s="0"/>
      <c r="CCP31" s="0"/>
      <c r="CCQ31" s="0"/>
      <c r="CCR31" s="0"/>
      <c r="CCS31" s="0"/>
      <c r="CCT31" s="0"/>
      <c r="CCU31" s="0"/>
      <c r="CCV31" s="0"/>
      <c r="CCW31" s="0"/>
      <c r="CCX31" s="0"/>
      <c r="CCY31" s="0"/>
      <c r="CCZ31" s="0"/>
      <c r="CDA31" s="0"/>
      <c r="CDB31" s="0"/>
      <c r="CDC31" s="0"/>
      <c r="CDD31" s="0"/>
      <c r="CDE31" s="0"/>
      <c r="CDF31" s="0"/>
      <c r="CDG31" s="0"/>
      <c r="CDH31" s="0"/>
      <c r="CDI31" s="0"/>
      <c r="CDJ31" s="0"/>
      <c r="CDK31" s="0"/>
      <c r="CDL31" s="0"/>
      <c r="CDM31" s="0"/>
      <c r="CDN31" s="0"/>
      <c r="CDO31" s="0"/>
      <c r="CDP31" s="0"/>
      <c r="CDQ31" s="0"/>
      <c r="CDR31" s="0"/>
      <c r="CDS31" s="0"/>
      <c r="CDT31" s="0"/>
      <c r="CDU31" s="0"/>
      <c r="CDV31" s="0"/>
      <c r="CDW31" s="0"/>
      <c r="CDX31" s="0"/>
      <c r="CDY31" s="0"/>
      <c r="CDZ31" s="0"/>
      <c r="CEA31" s="0"/>
      <c r="CEB31" s="0"/>
      <c r="CEC31" s="0"/>
      <c r="CED31" s="0"/>
      <c r="CEE31" s="0"/>
      <c r="CEF31" s="0"/>
      <c r="CEG31" s="0"/>
      <c r="CEH31" s="0"/>
      <c r="CEI31" s="0"/>
      <c r="CEJ31" s="0"/>
      <c r="CEK31" s="0"/>
      <c r="CEL31" s="0"/>
      <c r="CEM31" s="0"/>
      <c r="CEN31" s="0"/>
      <c r="CEO31" s="0"/>
      <c r="CEP31" s="0"/>
      <c r="CEQ31" s="0"/>
      <c r="CER31" s="0"/>
      <c r="CES31" s="0"/>
      <c r="CET31" s="0"/>
      <c r="CEU31" s="0"/>
      <c r="CEV31" s="0"/>
      <c r="CEW31" s="0"/>
      <c r="CEX31" s="0"/>
      <c r="CEY31" s="0"/>
      <c r="CEZ31" s="0"/>
      <c r="CFA31" s="0"/>
      <c r="CFB31" s="0"/>
      <c r="CFC31" s="0"/>
      <c r="CFD31" s="0"/>
      <c r="CFE31" s="0"/>
      <c r="CFF31" s="0"/>
      <c r="CFG31" s="0"/>
      <c r="CFH31" s="0"/>
      <c r="CFI31" s="0"/>
      <c r="CFJ31" s="0"/>
      <c r="CFK31" s="0"/>
      <c r="CFL31" s="0"/>
      <c r="CFM31" s="0"/>
      <c r="CFN31" s="0"/>
      <c r="CFO31" s="0"/>
      <c r="CFP31" s="0"/>
      <c r="CFQ31" s="0"/>
      <c r="CFR31" s="0"/>
      <c r="CFS31" s="0"/>
      <c r="CFT31" s="0"/>
      <c r="CFU31" s="0"/>
      <c r="CFV31" s="0"/>
      <c r="CFW31" s="0"/>
      <c r="CFX31" s="0"/>
      <c r="CFY31" s="0"/>
      <c r="CFZ31" s="0"/>
      <c r="CGA31" s="0"/>
      <c r="CGB31" s="0"/>
      <c r="CGC31" s="0"/>
      <c r="CGD31" s="0"/>
      <c r="CGE31" s="0"/>
      <c r="CGF31" s="0"/>
      <c r="CGG31" s="0"/>
      <c r="CGH31" s="0"/>
      <c r="CGI31" s="0"/>
      <c r="CGJ31" s="0"/>
      <c r="CGK31" s="0"/>
      <c r="CGL31" s="0"/>
      <c r="CGM31" s="0"/>
      <c r="CGN31" s="0"/>
      <c r="CGO31" s="0"/>
      <c r="CGP31" s="0"/>
      <c r="CGQ31" s="0"/>
      <c r="CGR31" s="0"/>
      <c r="CGS31" s="0"/>
      <c r="CGT31" s="0"/>
      <c r="CGU31" s="0"/>
      <c r="CGV31" s="0"/>
      <c r="CGW31" s="0"/>
      <c r="CGX31" s="0"/>
      <c r="CGY31" s="0"/>
      <c r="CGZ31" s="0"/>
      <c r="CHA31" s="0"/>
      <c r="CHB31" s="0"/>
      <c r="CHC31" s="0"/>
      <c r="CHD31" s="0"/>
      <c r="CHE31" s="0"/>
      <c r="CHF31" s="0"/>
      <c r="CHG31" s="0"/>
      <c r="CHH31" s="0"/>
      <c r="CHI31" s="0"/>
      <c r="CHJ31" s="0"/>
      <c r="CHK31" s="0"/>
      <c r="CHL31" s="0"/>
      <c r="CHM31" s="0"/>
      <c r="CHN31" s="0"/>
      <c r="CHO31" s="0"/>
      <c r="CHP31" s="0"/>
      <c r="CHQ31" s="0"/>
      <c r="CHR31" s="0"/>
      <c r="CHS31" s="0"/>
      <c r="CHT31" s="0"/>
      <c r="CHU31" s="0"/>
      <c r="CHV31" s="0"/>
      <c r="CHW31" s="0"/>
      <c r="CHX31" s="0"/>
      <c r="CHY31" s="0"/>
      <c r="CHZ31" s="0"/>
      <c r="CIA31" s="0"/>
      <c r="CIB31" s="0"/>
      <c r="CIC31" s="0"/>
      <c r="CID31" s="0"/>
      <c r="CIE31" s="0"/>
      <c r="CIF31" s="0"/>
      <c r="CIG31" s="0"/>
      <c r="CIH31" s="0"/>
      <c r="CII31" s="0"/>
      <c r="CIJ31" s="0"/>
      <c r="CIK31" s="0"/>
      <c r="CIL31" s="0"/>
      <c r="CIM31" s="0"/>
      <c r="CIN31" s="0"/>
      <c r="CIO31" s="0"/>
      <c r="CIP31" s="0"/>
      <c r="CIQ31" s="0"/>
      <c r="CIR31" s="0"/>
      <c r="CIS31" s="0"/>
      <c r="CIT31" s="0"/>
      <c r="CIU31" s="0"/>
      <c r="CIV31" s="0"/>
      <c r="CIW31" s="0"/>
      <c r="CIX31" s="0"/>
      <c r="CIY31" s="0"/>
      <c r="CIZ31" s="0"/>
      <c r="CJA31" s="0"/>
      <c r="CJB31" s="0"/>
      <c r="CJC31" s="0"/>
      <c r="CJD31" s="0"/>
      <c r="CJE31" s="0"/>
      <c r="CJF31" s="0"/>
      <c r="CJG31" s="0"/>
      <c r="CJH31" s="0"/>
      <c r="CJI31" s="0"/>
      <c r="CJJ31" s="0"/>
      <c r="CJK31" s="0"/>
      <c r="CJL31" s="0"/>
      <c r="CJM31" s="0"/>
      <c r="CJN31" s="0"/>
      <c r="CJO31" s="0"/>
      <c r="CJP31" s="0"/>
      <c r="CJQ31" s="0"/>
      <c r="CJR31" s="0"/>
      <c r="CJS31" s="0"/>
      <c r="CJT31" s="0"/>
      <c r="CJU31" s="0"/>
      <c r="CJV31" s="0"/>
      <c r="CJW31" s="0"/>
      <c r="CJX31" s="0"/>
      <c r="CJY31" s="0"/>
      <c r="CJZ31" s="0"/>
      <c r="CKA31" s="0"/>
      <c r="CKB31" s="0"/>
      <c r="CKC31" s="0"/>
      <c r="CKD31" s="0"/>
      <c r="CKE31" s="0"/>
      <c r="CKF31" s="0"/>
      <c r="CKG31" s="0"/>
      <c r="CKH31" s="0"/>
      <c r="CKI31" s="0"/>
      <c r="CKJ31" s="0"/>
      <c r="CKK31" s="0"/>
      <c r="CKL31" s="0"/>
      <c r="CKM31" s="0"/>
      <c r="CKN31" s="0"/>
      <c r="CKO31" s="0"/>
      <c r="CKP31" s="0"/>
      <c r="CKQ31" s="0"/>
      <c r="CKR31" s="0"/>
      <c r="CKS31" s="0"/>
      <c r="CKT31" s="0"/>
      <c r="CKU31" s="0"/>
      <c r="CKV31" s="0"/>
      <c r="CKW31" s="0"/>
      <c r="CKX31" s="0"/>
      <c r="CKY31" s="0"/>
      <c r="CKZ31" s="0"/>
      <c r="CLA31" s="0"/>
      <c r="CLB31" s="0"/>
      <c r="CLC31" s="0"/>
      <c r="CLD31" s="0"/>
      <c r="CLE31" s="0"/>
      <c r="CLF31" s="0"/>
      <c r="CLG31" s="0"/>
      <c r="CLH31" s="0"/>
      <c r="CLI31" s="0"/>
      <c r="CLJ31" s="0"/>
      <c r="CLK31" s="0"/>
      <c r="CLL31" s="0"/>
      <c r="CLM31" s="0"/>
      <c r="CLN31" s="0"/>
      <c r="CLO31" s="0"/>
      <c r="CLP31" s="0"/>
      <c r="CLQ31" s="0"/>
      <c r="CLR31" s="0"/>
      <c r="CLS31" s="0"/>
      <c r="CLT31" s="0"/>
      <c r="CLU31" s="0"/>
      <c r="CLV31" s="0"/>
      <c r="CLW31" s="0"/>
      <c r="CLX31" s="0"/>
      <c r="CLY31" s="0"/>
      <c r="CLZ31" s="0"/>
      <c r="CMA31" s="0"/>
      <c r="CMB31" s="0"/>
      <c r="CMC31" s="0"/>
      <c r="CMD31" s="0"/>
      <c r="CME31" s="0"/>
      <c r="CMF31" s="0"/>
      <c r="CMG31" s="0"/>
      <c r="CMH31" s="0"/>
      <c r="CMI31" s="0"/>
      <c r="CMJ31" s="0"/>
      <c r="CMK31" s="0"/>
      <c r="CML31" s="0"/>
      <c r="CMM31" s="0"/>
      <c r="CMN31" s="0"/>
      <c r="CMO31" s="0"/>
      <c r="CMP31" s="0"/>
      <c r="CMQ31" s="0"/>
      <c r="CMR31" s="0"/>
      <c r="CMS31" s="0"/>
      <c r="CMT31" s="0"/>
      <c r="CMU31" s="0"/>
      <c r="CMV31" s="0"/>
      <c r="CMW31" s="0"/>
      <c r="CMX31" s="0"/>
      <c r="CMY31" s="0"/>
      <c r="CMZ31" s="0"/>
      <c r="CNA31" s="0"/>
      <c r="CNB31" s="0"/>
      <c r="CNC31" s="0"/>
      <c r="CND31" s="0"/>
      <c r="CNE31" s="0"/>
      <c r="CNF31" s="0"/>
      <c r="CNG31" s="0"/>
      <c r="CNH31" s="0"/>
      <c r="CNI31" s="0"/>
      <c r="CNJ31" s="0"/>
      <c r="CNK31" s="0"/>
      <c r="CNL31" s="0"/>
      <c r="CNM31" s="0"/>
      <c r="CNN31" s="0"/>
      <c r="CNO31" s="0"/>
      <c r="CNP31" s="0"/>
      <c r="CNQ31" s="0"/>
      <c r="CNR31" s="0"/>
      <c r="CNS31" s="0"/>
      <c r="CNT31" s="0"/>
      <c r="CNU31" s="0"/>
      <c r="CNV31" s="0"/>
      <c r="CNW31" s="0"/>
      <c r="CNX31" s="0"/>
      <c r="CNY31" s="0"/>
      <c r="CNZ31" s="0"/>
      <c r="COA31" s="0"/>
      <c r="COB31" s="0"/>
      <c r="COC31" s="0"/>
      <c r="COD31" s="0"/>
      <c r="COE31" s="0"/>
      <c r="COF31" s="0"/>
      <c r="COG31" s="0"/>
      <c r="COH31" s="0"/>
      <c r="COI31" s="0"/>
      <c r="COJ31" s="0"/>
      <c r="COK31" s="0"/>
      <c r="COL31" s="0"/>
      <c r="COM31" s="0"/>
      <c r="CON31" s="0"/>
      <c r="COO31" s="0"/>
      <c r="COP31" s="0"/>
      <c r="COQ31" s="0"/>
      <c r="COR31" s="0"/>
      <c r="COS31" s="0"/>
      <c r="COT31" s="0"/>
      <c r="COU31" s="0"/>
      <c r="COV31" s="0"/>
      <c r="COW31" s="0"/>
      <c r="COX31" s="0"/>
      <c r="COY31" s="0"/>
      <c r="COZ31" s="0"/>
      <c r="CPA31" s="0"/>
      <c r="CPB31" s="0"/>
      <c r="CPC31" s="0"/>
      <c r="CPD31" s="0"/>
      <c r="CPE31" s="0"/>
      <c r="CPF31" s="0"/>
      <c r="CPG31" s="0"/>
      <c r="CPH31" s="0"/>
      <c r="CPI31" s="0"/>
      <c r="CPJ31" s="0"/>
      <c r="CPK31" s="0"/>
      <c r="CPL31" s="0"/>
      <c r="CPM31" s="0"/>
      <c r="CPN31" s="0"/>
      <c r="CPO31" s="0"/>
      <c r="CPP31" s="0"/>
      <c r="CPQ31" s="0"/>
      <c r="CPR31" s="0"/>
      <c r="CPS31" s="0"/>
      <c r="CPT31" s="0"/>
      <c r="CPU31" s="0"/>
      <c r="CPV31" s="0"/>
      <c r="CPW31" s="0"/>
      <c r="CPX31" s="0"/>
      <c r="CPY31" s="0"/>
      <c r="CPZ31" s="0"/>
      <c r="CQA31" s="0"/>
      <c r="CQB31" s="0"/>
      <c r="CQC31" s="0"/>
      <c r="CQD31" s="0"/>
      <c r="CQE31" s="0"/>
      <c r="CQF31" s="0"/>
      <c r="CQG31" s="0"/>
      <c r="CQH31" s="0"/>
      <c r="CQI31" s="0"/>
      <c r="CQJ31" s="0"/>
      <c r="CQK31" s="0"/>
      <c r="CQL31" s="0"/>
      <c r="CQM31" s="0"/>
      <c r="CQN31" s="0"/>
      <c r="CQO31" s="0"/>
      <c r="CQP31" s="0"/>
      <c r="CQQ31" s="0"/>
      <c r="CQR31" s="0"/>
      <c r="CQS31" s="0"/>
      <c r="CQT31" s="0"/>
      <c r="CQU31" s="0"/>
      <c r="CQV31" s="0"/>
      <c r="CQW31" s="0"/>
      <c r="CQX31" s="0"/>
      <c r="CQY31" s="0"/>
      <c r="CQZ31" s="0"/>
      <c r="CRA31" s="0"/>
      <c r="CRB31" s="0"/>
      <c r="CRC31" s="0"/>
      <c r="CRD31" s="0"/>
      <c r="CRE31" s="0"/>
      <c r="CRF31" s="0"/>
      <c r="CRG31" s="0"/>
      <c r="CRH31" s="0"/>
      <c r="CRI31" s="0"/>
      <c r="CRJ31" s="0"/>
      <c r="CRK31" s="0"/>
      <c r="CRL31" s="0"/>
      <c r="CRM31" s="0"/>
      <c r="CRN31" s="0"/>
      <c r="CRO31" s="0"/>
      <c r="CRP31" s="0"/>
      <c r="CRQ31" s="0"/>
      <c r="CRR31" s="0"/>
      <c r="CRS31" s="0"/>
      <c r="CRT31" s="0"/>
      <c r="CRU31" s="0"/>
      <c r="CRV31" s="0"/>
      <c r="CRW31" s="0"/>
      <c r="CRX31" s="0"/>
      <c r="CRY31" s="0"/>
      <c r="CRZ31" s="0"/>
      <c r="CSA31" s="0"/>
      <c r="CSB31" s="0"/>
      <c r="CSC31" s="0"/>
      <c r="CSD31" s="0"/>
      <c r="CSE31" s="0"/>
      <c r="CSF31" s="0"/>
      <c r="CSG31" s="0"/>
      <c r="CSH31" s="0"/>
      <c r="CSI31" s="0"/>
      <c r="CSJ31" s="0"/>
      <c r="CSK31" s="0"/>
      <c r="CSL31" s="0"/>
      <c r="CSM31" s="0"/>
      <c r="CSN31" s="0"/>
      <c r="CSO31" s="0"/>
      <c r="CSP31" s="0"/>
      <c r="CSQ31" s="0"/>
      <c r="CSR31" s="0"/>
      <c r="CSS31" s="0"/>
      <c r="CST31" s="0"/>
      <c r="CSU31" s="0"/>
      <c r="CSV31" s="0"/>
      <c r="CSW31" s="0"/>
      <c r="CSX31" s="0"/>
      <c r="CSY31" s="0"/>
      <c r="CSZ31" s="0"/>
      <c r="CTA31" s="0"/>
      <c r="CTB31" s="0"/>
      <c r="CTC31" s="0"/>
      <c r="CTD31" s="0"/>
      <c r="CTE31" s="0"/>
      <c r="CTF31" s="0"/>
      <c r="CTG31" s="0"/>
      <c r="CTH31" s="0"/>
      <c r="CTI31" s="0"/>
      <c r="CTJ31" s="0"/>
      <c r="CTK31" s="0"/>
      <c r="CTL31" s="0"/>
      <c r="CTM31" s="0"/>
      <c r="CTN31" s="0"/>
      <c r="CTO31" s="0"/>
      <c r="CTP31" s="0"/>
      <c r="CTQ31" s="0"/>
      <c r="CTR31" s="0"/>
      <c r="CTS31" s="0"/>
      <c r="CTT31" s="0"/>
      <c r="CTU31" s="0"/>
      <c r="CTV31" s="0"/>
      <c r="CTW31" s="0"/>
      <c r="CTX31" s="0"/>
      <c r="CTY31" s="0"/>
      <c r="CTZ31" s="0"/>
      <c r="CUA31" s="0"/>
      <c r="CUB31" s="0"/>
      <c r="CUC31" s="0"/>
      <c r="CUD31" s="0"/>
      <c r="CUE31" s="0"/>
      <c r="CUF31" s="0"/>
      <c r="CUG31" s="0"/>
      <c r="CUH31" s="0"/>
      <c r="CUI31" s="0"/>
      <c r="CUJ31" s="0"/>
      <c r="CUK31" s="0"/>
      <c r="CUL31" s="0"/>
      <c r="CUM31" s="0"/>
      <c r="CUN31" s="0"/>
      <c r="CUO31" s="0"/>
      <c r="CUP31" s="0"/>
      <c r="CUQ31" s="0"/>
      <c r="CUR31" s="0"/>
      <c r="CUS31" s="0"/>
      <c r="CUT31" s="0"/>
      <c r="CUU31" s="0"/>
      <c r="CUV31" s="0"/>
      <c r="CUW31" s="0"/>
      <c r="CUX31" s="0"/>
      <c r="CUY31" s="0"/>
      <c r="CUZ31" s="0"/>
      <c r="CVA31" s="0"/>
      <c r="CVB31" s="0"/>
      <c r="CVC31" s="0"/>
      <c r="CVD31" s="0"/>
      <c r="CVE31" s="0"/>
      <c r="CVF31" s="0"/>
      <c r="CVG31" s="0"/>
      <c r="CVH31" s="0"/>
      <c r="CVI31" s="0"/>
      <c r="CVJ31" s="0"/>
      <c r="CVK31" s="0"/>
      <c r="CVL31" s="0"/>
      <c r="CVM31" s="0"/>
      <c r="CVN31" s="0"/>
      <c r="CVO31" s="0"/>
      <c r="CVP31" s="0"/>
      <c r="CVQ31" s="0"/>
      <c r="CVR31" s="0"/>
      <c r="CVS31" s="0"/>
      <c r="CVT31" s="0"/>
      <c r="CVU31" s="0"/>
      <c r="CVV31" s="0"/>
      <c r="CVW31" s="0"/>
      <c r="CVX31" s="0"/>
      <c r="CVY31" s="0"/>
      <c r="CVZ31" s="0"/>
      <c r="CWA31" s="0"/>
      <c r="CWB31" s="0"/>
      <c r="CWC31" s="0"/>
      <c r="CWD31" s="0"/>
      <c r="CWE31" s="0"/>
      <c r="CWF31" s="0"/>
      <c r="CWG31" s="0"/>
      <c r="CWH31" s="0"/>
      <c r="CWI31" s="0"/>
      <c r="CWJ31" s="0"/>
      <c r="CWK31" s="0"/>
      <c r="CWL31" s="0"/>
      <c r="CWM31" s="0"/>
      <c r="CWN31" s="0"/>
      <c r="CWO31" s="0"/>
      <c r="CWP31" s="0"/>
      <c r="CWQ31" s="0"/>
      <c r="CWR31" s="0"/>
      <c r="CWS31" s="0"/>
      <c r="CWT31" s="0"/>
      <c r="CWU31" s="0"/>
      <c r="CWV31" s="0"/>
      <c r="CWW31" s="0"/>
      <c r="CWX31" s="0"/>
      <c r="CWY31" s="0"/>
      <c r="CWZ31" s="0"/>
      <c r="CXA31" s="0"/>
      <c r="CXB31" s="0"/>
      <c r="CXC31" s="0"/>
      <c r="CXD31" s="0"/>
      <c r="CXE31" s="0"/>
      <c r="CXF31" s="0"/>
      <c r="CXG31" s="0"/>
      <c r="CXH31" s="0"/>
      <c r="CXI31" s="0"/>
      <c r="CXJ31" s="0"/>
      <c r="CXK31" s="0"/>
      <c r="CXL31" s="0"/>
      <c r="CXM31" s="0"/>
      <c r="CXN31" s="0"/>
      <c r="CXO31" s="0"/>
      <c r="CXP31" s="0"/>
      <c r="CXQ31" s="0"/>
      <c r="CXR31" s="0"/>
      <c r="CXS31" s="0"/>
      <c r="CXT31" s="0"/>
      <c r="CXU31" s="0"/>
      <c r="CXV31" s="0"/>
      <c r="CXW31" s="0"/>
      <c r="CXX31" s="0"/>
      <c r="CXY31" s="0"/>
      <c r="CXZ31" s="0"/>
      <c r="CYA31" s="0"/>
      <c r="CYB31" s="0"/>
      <c r="CYC31" s="0"/>
      <c r="CYD31" s="0"/>
      <c r="CYE31" s="0"/>
      <c r="CYF31" s="0"/>
      <c r="CYG31" s="0"/>
      <c r="CYH31" s="0"/>
      <c r="CYI31" s="0"/>
      <c r="CYJ31" s="0"/>
      <c r="CYK31" s="0"/>
      <c r="CYL31" s="0"/>
      <c r="CYM31" s="0"/>
      <c r="CYN31" s="0"/>
      <c r="CYO31" s="0"/>
      <c r="CYP31" s="0"/>
      <c r="CYQ31" s="0"/>
      <c r="CYR31" s="0"/>
      <c r="CYS31" s="0"/>
      <c r="CYT31" s="0"/>
      <c r="CYU31" s="0"/>
      <c r="CYV31" s="0"/>
      <c r="CYW31" s="0"/>
      <c r="CYX31" s="0"/>
      <c r="CYY31" s="0"/>
      <c r="CYZ31" s="0"/>
      <c r="CZA31" s="0"/>
      <c r="CZB31" s="0"/>
      <c r="CZC31" s="0"/>
      <c r="CZD31" s="0"/>
      <c r="CZE31" s="0"/>
      <c r="CZF31" s="0"/>
      <c r="CZG31" s="0"/>
      <c r="CZH31" s="0"/>
      <c r="CZI31" s="0"/>
      <c r="CZJ31" s="0"/>
      <c r="CZK31" s="0"/>
      <c r="CZL31" s="0"/>
      <c r="CZM31" s="0"/>
      <c r="CZN31" s="0"/>
      <c r="CZO31" s="0"/>
      <c r="CZP31" s="0"/>
      <c r="CZQ31" s="0"/>
      <c r="CZR31" s="0"/>
      <c r="CZS31" s="0"/>
      <c r="CZT31" s="0"/>
      <c r="CZU31" s="0"/>
      <c r="CZV31" s="0"/>
      <c r="CZW31" s="0"/>
      <c r="CZX31" s="0"/>
      <c r="CZY31" s="0"/>
      <c r="CZZ31" s="0"/>
      <c r="DAA31" s="0"/>
      <c r="DAB31" s="0"/>
      <c r="DAC31" s="0"/>
      <c r="DAD31" s="0"/>
      <c r="DAE31" s="0"/>
      <c r="DAF31" s="0"/>
      <c r="DAG31" s="0"/>
      <c r="DAH31" s="0"/>
      <c r="DAI31" s="0"/>
      <c r="DAJ31" s="0"/>
      <c r="DAK31" s="0"/>
      <c r="DAL31" s="0"/>
      <c r="DAM31" s="0"/>
      <c r="DAN31" s="0"/>
      <c r="DAO31" s="0"/>
      <c r="DAP31" s="0"/>
      <c r="DAQ31" s="0"/>
      <c r="DAR31" s="0"/>
      <c r="DAS31" s="0"/>
      <c r="DAT31" s="0"/>
      <c r="DAU31" s="0"/>
      <c r="DAV31" s="0"/>
      <c r="DAW31" s="0"/>
      <c r="DAX31" s="0"/>
      <c r="DAY31" s="0"/>
      <c r="DAZ31" s="0"/>
      <c r="DBA31" s="0"/>
      <c r="DBB31" s="0"/>
      <c r="DBC31" s="0"/>
      <c r="DBD31" s="0"/>
      <c r="DBE31" s="0"/>
      <c r="DBF31" s="0"/>
      <c r="DBG31" s="0"/>
      <c r="DBH31" s="0"/>
      <c r="DBI31" s="0"/>
      <c r="DBJ31" s="0"/>
      <c r="DBK31" s="0"/>
      <c r="DBL31" s="0"/>
      <c r="DBM31" s="0"/>
      <c r="DBN31" s="0"/>
      <c r="DBO31" s="0"/>
      <c r="DBP31" s="0"/>
      <c r="DBQ31" s="0"/>
      <c r="DBR31" s="0"/>
      <c r="DBS31" s="0"/>
      <c r="DBT31" s="0"/>
      <c r="DBU31" s="0"/>
      <c r="DBV31" s="0"/>
      <c r="DBW31" s="0"/>
      <c r="DBX31" s="0"/>
      <c r="DBY31" s="0"/>
      <c r="DBZ31" s="0"/>
      <c r="DCA31" s="0"/>
      <c r="DCB31" s="0"/>
      <c r="DCC31" s="0"/>
      <c r="DCD31" s="0"/>
      <c r="DCE31" s="0"/>
      <c r="DCF31" s="0"/>
      <c r="DCG31" s="0"/>
      <c r="DCH31" s="0"/>
      <c r="DCI31" s="0"/>
      <c r="DCJ31" s="0"/>
      <c r="DCK31" s="0"/>
      <c r="DCL31" s="0"/>
      <c r="DCM31" s="0"/>
      <c r="DCN31" s="0"/>
      <c r="DCO31" s="0"/>
      <c r="DCP31" s="0"/>
      <c r="DCQ31" s="0"/>
      <c r="DCR31" s="0"/>
      <c r="DCS31" s="0"/>
      <c r="DCT31" s="0"/>
      <c r="DCU31" s="0"/>
      <c r="DCV31" s="0"/>
      <c r="DCW31" s="0"/>
      <c r="DCX31" s="0"/>
      <c r="DCY31" s="0"/>
      <c r="DCZ31" s="0"/>
      <c r="DDA31" s="0"/>
      <c r="DDB31" s="0"/>
      <c r="DDC31" s="0"/>
      <c r="DDD31" s="0"/>
      <c r="DDE31" s="0"/>
      <c r="DDF31" s="0"/>
      <c r="DDG31" s="0"/>
      <c r="DDH31" s="0"/>
      <c r="DDI31" s="0"/>
      <c r="DDJ31" s="0"/>
      <c r="DDK31" s="0"/>
      <c r="DDL31" s="0"/>
      <c r="DDM31" s="0"/>
      <c r="DDN31" s="0"/>
      <c r="DDO31" s="0"/>
      <c r="DDP31" s="0"/>
      <c r="DDQ31" s="0"/>
      <c r="DDR31" s="0"/>
      <c r="DDS31" s="0"/>
      <c r="DDT31" s="0"/>
      <c r="DDU31" s="0"/>
      <c r="DDV31" s="0"/>
      <c r="DDW31" s="0"/>
      <c r="DDX31" s="0"/>
      <c r="DDY31" s="0"/>
      <c r="DDZ31" s="0"/>
      <c r="DEA31" s="0"/>
      <c r="DEB31" s="0"/>
      <c r="DEC31" s="0"/>
      <c r="DED31" s="0"/>
      <c r="DEE31" s="0"/>
      <c r="DEF31" s="0"/>
      <c r="DEG31" s="0"/>
      <c r="DEH31" s="0"/>
      <c r="DEI31" s="0"/>
      <c r="DEJ31" s="0"/>
      <c r="DEK31" s="0"/>
      <c r="DEL31" s="0"/>
      <c r="DEM31" s="0"/>
      <c r="DEN31" s="0"/>
      <c r="DEO31" s="0"/>
      <c r="DEP31" s="0"/>
      <c r="DEQ31" s="0"/>
      <c r="DER31" s="0"/>
      <c r="DES31" s="0"/>
      <c r="DET31" s="0"/>
      <c r="DEU31" s="0"/>
      <c r="DEV31" s="0"/>
      <c r="DEW31" s="0"/>
      <c r="DEX31" s="0"/>
      <c r="DEY31" s="0"/>
      <c r="DEZ31" s="0"/>
      <c r="DFA31" s="0"/>
      <c r="DFB31" s="0"/>
      <c r="DFC31" s="0"/>
      <c r="DFD31" s="0"/>
      <c r="DFE31" s="0"/>
      <c r="DFF31" s="0"/>
      <c r="DFG31" s="0"/>
      <c r="DFH31" s="0"/>
      <c r="DFI31" s="0"/>
      <c r="DFJ31" s="0"/>
      <c r="DFK31" s="0"/>
      <c r="DFL31" s="0"/>
      <c r="DFM31" s="0"/>
      <c r="DFN31" s="0"/>
      <c r="DFO31" s="0"/>
      <c r="DFP31" s="0"/>
      <c r="DFQ31" s="0"/>
      <c r="DFR31" s="0"/>
      <c r="DFS31" s="0"/>
      <c r="DFT31" s="0"/>
      <c r="DFU31" s="0"/>
      <c r="DFV31" s="0"/>
      <c r="DFW31" s="0"/>
      <c r="DFX31" s="0"/>
      <c r="DFY31" s="0"/>
      <c r="DFZ31" s="0"/>
      <c r="DGA31" s="0"/>
      <c r="DGB31" s="0"/>
      <c r="DGC31" s="0"/>
      <c r="DGD31" s="0"/>
      <c r="DGE31" s="0"/>
      <c r="DGF31" s="0"/>
      <c r="DGG31" s="0"/>
      <c r="DGH31" s="0"/>
      <c r="DGI31" s="0"/>
      <c r="DGJ31" s="0"/>
      <c r="DGK31" s="0"/>
      <c r="DGL31" s="0"/>
      <c r="DGM31" s="0"/>
      <c r="DGN31" s="0"/>
      <c r="DGO31" s="0"/>
      <c r="DGP31" s="0"/>
      <c r="DGQ31" s="0"/>
      <c r="DGR31" s="0"/>
      <c r="DGS31" s="0"/>
      <c r="DGT31" s="0"/>
      <c r="DGU31" s="0"/>
      <c r="DGV31" s="0"/>
      <c r="DGW31" s="0"/>
      <c r="DGX31" s="0"/>
      <c r="DGY31" s="0"/>
      <c r="DGZ31" s="0"/>
      <c r="DHA31" s="0"/>
      <c r="DHB31" s="0"/>
      <c r="DHC31" s="0"/>
      <c r="DHD31" s="0"/>
      <c r="DHE31" s="0"/>
      <c r="DHF31" s="0"/>
      <c r="DHG31" s="0"/>
      <c r="DHH31" s="0"/>
      <c r="DHI31" s="0"/>
      <c r="DHJ31" s="0"/>
      <c r="DHK31" s="0"/>
      <c r="DHL31" s="0"/>
      <c r="DHM31" s="0"/>
      <c r="DHN31" s="0"/>
      <c r="DHO31" s="0"/>
      <c r="DHP31" s="0"/>
      <c r="DHQ31" s="0"/>
      <c r="DHR31" s="0"/>
      <c r="DHS31" s="0"/>
      <c r="DHT31" s="0"/>
      <c r="DHU31" s="0"/>
      <c r="DHV31" s="0"/>
      <c r="DHW31" s="0"/>
      <c r="DHX31" s="0"/>
      <c r="DHY31" s="0"/>
      <c r="DHZ31" s="0"/>
      <c r="DIA31" s="0"/>
      <c r="DIB31" s="0"/>
      <c r="DIC31" s="0"/>
      <c r="DID31" s="0"/>
      <c r="DIE31" s="0"/>
      <c r="DIF31" s="0"/>
      <c r="DIG31" s="0"/>
      <c r="DIH31" s="0"/>
      <c r="DII31" s="0"/>
      <c r="DIJ31" s="0"/>
      <c r="DIK31" s="0"/>
      <c r="DIL31" s="0"/>
      <c r="DIM31" s="0"/>
      <c r="DIN31" s="0"/>
      <c r="DIO31" s="0"/>
      <c r="DIP31" s="0"/>
      <c r="DIQ31" s="0"/>
      <c r="DIR31" s="0"/>
      <c r="DIS31" s="0"/>
      <c r="DIT31" s="0"/>
      <c r="DIU31" s="0"/>
      <c r="DIV31" s="0"/>
      <c r="DIW31" s="0"/>
      <c r="DIX31" s="0"/>
      <c r="DIY31" s="0"/>
      <c r="DIZ31" s="0"/>
      <c r="DJA31" s="0"/>
      <c r="DJB31" s="0"/>
      <c r="DJC31" s="0"/>
      <c r="DJD31" s="0"/>
      <c r="DJE31" s="0"/>
      <c r="DJF31" s="0"/>
      <c r="DJG31" s="0"/>
      <c r="DJH31" s="0"/>
      <c r="DJI31" s="0"/>
      <c r="DJJ31" s="0"/>
      <c r="DJK31" s="0"/>
      <c r="DJL31" s="0"/>
      <c r="DJM31" s="0"/>
      <c r="DJN31" s="0"/>
      <c r="DJO31" s="0"/>
      <c r="DJP31" s="0"/>
      <c r="DJQ31" s="0"/>
      <c r="DJR31" s="0"/>
      <c r="DJS31" s="0"/>
      <c r="DJT31" s="0"/>
      <c r="DJU31" s="0"/>
      <c r="DJV31" s="0"/>
      <c r="DJW31" s="0"/>
      <c r="DJX31" s="0"/>
      <c r="DJY31" s="0"/>
      <c r="DJZ31" s="0"/>
      <c r="DKA31" s="0"/>
      <c r="DKB31" s="0"/>
      <c r="DKC31" s="0"/>
      <c r="DKD31" s="0"/>
      <c r="DKE31" s="0"/>
      <c r="DKF31" s="0"/>
      <c r="DKG31" s="0"/>
      <c r="DKH31" s="0"/>
      <c r="DKI31" s="0"/>
      <c r="DKJ31" s="0"/>
      <c r="DKK31" s="0"/>
      <c r="DKL31" s="0"/>
      <c r="DKM31" s="0"/>
      <c r="DKN31" s="0"/>
      <c r="DKO31" s="0"/>
      <c r="DKP31" s="0"/>
      <c r="DKQ31" s="0"/>
      <c r="DKR31" s="0"/>
      <c r="DKS31" s="0"/>
      <c r="DKT31" s="0"/>
      <c r="DKU31" s="0"/>
      <c r="DKV31" s="0"/>
      <c r="DKW31" s="0"/>
      <c r="DKX31" s="0"/>
      <c r="DKY31" s="0"/>
      <c r="DKZ31" s="0"/>
      <c r="DLA31" s="0"/>
      <c r="DLB31" s="0"/>
      <c r="DLC31" s="0"/>
      <c r="DLD31" s="0"/>
      <c r="DLE31" s="0"/>
      <c r="DLF31" s="0"/>
      <c r="DLG31" s="0"/>
      <c r="DLH31" s="0"/>
      <c r="DLI31" s="0"/>
      <c r="DLJ31" s="0"/>
      <c r="DLK31" s="0"/>
      <c r="DLL31" s="0"/>
      <c r="DLM31" s="0"/>
      <c r="DLN31" s="0"/>
      <c r="DLO31" s="0"/>
      <c r="DLP31" s="0"/>
      <c r="DLQ31" s="0"/>
      <c r="DLR31" s="0"/>
      <c r="DLS31" s="0"/>
      <c r="DLT31" s="0"/>
      <c r="DLU31" s="0"/>
      <c r="DLV31" s="0"/>
      <c r="DLW31" s="0"/>
      <c r="DLX31" s="0"/>
      <c r="DLY31" s="0"/>
      <c r="DLZ31" s="0"/>
      <c r="DMA31" s="0"/>
      <c r="DMB31" s="0"/>
      <c r="DMC31" s="0"/>
      <c r="DMD31" s="0"/>
      <c r="DME31" s="0"/>
      <c r="DMF31" s="0"/>
      <c r="DMG31" s="0"/>
      <c r="DMH31" s="0"/>
      <c r="DMI31" s="0"/>
      <c r="DMJ31" s="0"/>
      <c r="DMK31" s="0"/>
      <c r="DML31" s="0"/>
      <c r="DMM31" s="0"/>
      <c r="DMN31" s="0"/>
      <c r="DMO31" s="0"/>
      <c r="DMP31" s="0"/>
      <c r="DMQ31" s="0"/>
      <c r="DMR31" s="0"/>
      <c r="DMS31" s="0"/>
      <c r="DMT31" s="0"/>
      <c r="DMU31" s="0"/>
      <c r="DMV31" s="0"/>
      <c r="DMW31" s="0"/>
      <c r="DMX31" s="0"/>
      <c r="DMY31" s="0"/>
      <c r="DMZ31" s="0"/>
      <c r="DNA31" s="0"/>
      <c r="DNB31" s="0"/>
      <c r="DNC31" s="0"/>
      <c r="DND31" s="0"/>
      <c r="DNE31" s="0"/>
      <c r="DNF31" s="0"/>
      <c r="DNG31" s="0"/>
      <c r="DNH31" s="0"/>
      <c r="DNI31" s="0"/>
      <c r="DNJ31" s="0"/>
      <c r="DNK31" s="0"/>
      <c r="DNL31" s="0"/>
      <c r="DNM31" s="0"/>
      <c r="DNN31" s="0"/>
      <c r="DNO31" s="0"/>
      <c r="DNP31" s="0"/>
      <c r="DNQ31" s="0"/>
      <c r="DNR31" s="0"/>
      <c r="DNS31" s="0"/>
      <c r="DNT31" s="0"/>
      <c r="DNU31" s="0"/>
      <c r="DNV31" s="0"/>
      <c r="DNW31" s="0"/>
      <c r="DNX31" s="0"/>
      <c r="DNY31" s="0"/>
      <c r="DNZ31" s="0"/>
      <c r="DOA31" s="0"/>
      <c r="DOB31" s="0"/>
      <c r="DOC31" s="0"/>
      <c r="DOD31" s="0"/>
      <c r="DOE31" s="0"/>
      <c r="DOF31" s="0"/>
      <c r="DOG31" s="0"/>
      <c r="DOH31" s="0"/>
      <c r="DOI31" s="0"/>
      <c r="DOJ31" s="0"/>
      <c r="DOK31" s="0"/>
      <c r="DOL31" s="0"/>
      <c r="DOM31" s="0"/>
      <c r="DON31" s="0"/>
      <c r="DOO31" s="0"/>
      <c r="DOP31" s="0"/>
      <c r="DOQ31" s="0"/>
      <c r="DOR31" s="0"/>
      <c r="DOS31" s="0"/>
      <c r="DOT31" s="0"/>
      <c r="DOU31" s="0"/>
      <c r="DOV31" s="0"/>
      <c r="DOW31" s="0"/>
      <c r="DOX31" s="0"/>
      <c r="DOY31" s="0"/>
      <c r="DOZ31" s="0"/>
      <c r="DPA31" s="0"/>
      <c r="DPB31" s="0"/>
      <c r="DPC31" s="0"/>
      <c r="DPD31" s="0"/>
      <c r="DPE31" s="0"/>
      <c r="DPF31" s="0"/>
      <c r="DPG31" s="0"/>
      <c r="DPH31" s="0"/>
      <c r="DPI31" s="0"/>
      <c r="DPJ31" s="0"/>
      <c r="DPK31" s="0"/>
      <c r="DPL31" s="0"/>
      <c r="DPM31" s="0"/>
      <c r="DPN31" s="0"/>
      <c r="DPO31" s="0"/>
      <c r="DPP31" s="0"/>
      <c r="DPQ31" s="0"/>
      <c r="DPR31" s="0"/>
      <c r="DPS31" s="0"/>
      <c r="DPT31" s="0"/>
      <c r="DPU31" s="0"/>
      <c r="DPV31" s="0"/>
      <c r="DPW31" s="0"/>
      <c r="DPX31" s="0"/>
      <c r="DPY31" s="0"/>
      <c r="DPZ31" s="0"/>
      <c r="DQA31" s="0"/>
      <c r="DQB31" s="0"/>
      <c r="DQC31" s="0"/>
      <c r="DQD31" s="0"/>
      <c r="DQE31" s="0"/>
      <c r="DQF31" s="0"/>
      <c r="DQG31" s="0"/>
      <c r="DQH31" s="0"/>
      <c r="DQI31" s="0"/>
      <c r="DQJ31" s="0"/>
      <c r="DQK31" s="0"/>
      <c r="DQL31" s="0"/>
      <c r="DQM31" s="0"/>
      <c r="DQN31" s="0"/>
      <c r="DQO31" s="0"/>
      <c r="DQP31" s="0"/>
      <c r="DQQ31" s="0"/>
      <c r="DQR31" s="0"/>
      <c r="DQS31" s="0"/>
      <c r="DQT31" s="0"/>
      <c r="DQU31" s="0"/>
      <c r="DQV31" s="0"/>
      <c r="DQW31" s="0"/>
      <c r="DQX31" s="0"/>
      <c r="DQY31" s="0"/>
      <c r="DQZ31" s="0"/>
      <c r="DRA31" s="0"/>
      <c r="DRB31" s="0"/>
      <c r="DRC31" s="0"/>
      <c r="DRD31" s="0"/>
      <c r="DRE31" s="0"/>
      <c r="DRF31" s="0"/>
      <c r="DRG31" s="0"/>
      <c r="DRH31" s="0"/>
      <c r="DRI31" s="0"/>
      <c r="DRJ31" s="0"/>
      <c r="DRK31" s="0"/>
      <c r="DRL31" s="0"/>
      <c r="DRM31" s="0"/>
      <c r="DRN31" s="0"/>
      <c r="DRO31" s="0"/>
      <c r="DRP31" s="0"/>
      <c r="DRQ31" s="0"/>
      <c r="DRR31" s="0"/>
      <c r="DRS31" s="0"/>
      <c r="DRT31" s="0"/>
      <c r="DRU31" s="0"/>
      <c r="DRV31" s="0"/>
      <c r="DRW31" s="0"/>
      <c r="DRX31" s="0"/>
      <c r="DRY31" s="0"/>
      <c r="DRZ31" s="0"/>
      <c r="DSA31" s="0"/>
      <c r="DSB31" s="0"/>
      <c r="DSC31" s="0"/>
      <c r="DSD31" s="0"/>
      <c r="DSE31" s="0"/>
      <c r="DSF31" s="0"/>
      <c r="DSG31" s="0"/>
      <c r="DSH31" s="0"/>
      <c r="DSI31" s="0"/>
      <c r="DSJ31" s="0"/>
      <c r="DSK31" s="0"/>
      <c r="DSL31" s="0"/>
      <c r="DSM31" s="0"/>
      <c r="DSN31" s="0"/>
      <c r="DSO31" s="0"/>
      <c r="DSP31" s="0"/>
      <c r="DSQ31" s="0"/>
      <c r="DSR31" s="0"/>
      <c r="DSS31" s="0"/>
      <c r="DST31" s="0"/>
      <c r="DSU31" s="0"/>
      <c r="DSV31" s="0"/>
      <c r="DSW31" s="0"/>
      <c r="DSX31" s="0"/>
      <c r="DSY31" s="0"/>
      <c r="DSZ31" s="0"/>
      <c r="DTA31" s="0"/>
      <c r="DTB31" s="0"/>
      <c r="DTC31" s="0"/>
      <c r="DTD31" s="0"/>
      <c r="DTE31" s="0"/>
      <c r="DTF31" s="0"/>
      <c r="DTG31" s="0"/>
      <c r="DTH31" s="0"/>
      <c r="DTI31" s="0"/>
      <c r="DTJ31" s="0"/>
      <c r="DTK31" s="0"/>
      <c r="DTL31" s="0"/>
      <c r="DTM31" s="0"/>
      <c r="DTN31" s="0"/>
      <c r="DTO31" s="0"/>
      <c r="DTP31" s="0"/>
      <c r="DTQ31" s="0"/>
      <c r="DTR31" s="0"/>
      <c r="DTS31" s="0"/>
      <c r="DTT31" s="0"/>
      <c r="DTU31" s="0"/>
      <c r="DTV31" s="0"/>
      <c r="DTW31" s="0"/>
      <c r="DTX31" s="0"/>
      <c r="DTY31" s="0"/>
      <c r="DTZ31" s="0"/>
      <c r="DUA31" s="0"/>
      <c r="DUB31" s="0"/>
      <c r="DUC31" s="0"/>
      <c r="DUD31" s="0"/>
      <c r="DUE31" s="0"/>
      <c r="DUF31" s="0"/>
      <c r="DUG31" s="0"/>
      <c r="DUH31" s="0"/>
      <c r="DUI31" s="0"/>
      <c r="DUJ31" s="0"/>
      <c r="DUK31" s="0"/>
      <c r="DUL31" s="0"/>
      <c r="DUM31" s="0"/>
      <c r="DUN31" s="0"/>
      <c r="DUO31" s="0"/>
      <c r="DUP31" s="0"/>
      <c r="DUQ31" s="0"/>
      <c r="DUR31" s="0"/>
      <c r="DUS31" s="0"/>
      <c r="DUT31" s="0"/>
      <c r="DUU31" s="0"/>
      <c r="DUV31" s="0"/>
      <c r="DUW31" s="0"/>
      <c r="DUX31" s="0"/>
      <c r="DUY31" s="0"/>
      <c r="DUZ31" s="0"/>
      <c r="DVA31" s="0"/>
      <c r="DVB31" s="0"/>
      <c r="DVC31" s="0"/>
      <c r="DVD31" s="0"/>
      <c r="DVE31" s="0"/>
      <c r="DVF31" s="0"/>
      <c r="DVG31" s="0"/>
      <c r="DVH31" s="0"/>
      <c r="DVI31" s="0"/>
      <c r="DVJ31" s="0"/>
      <c r="DVK31" s="0"/>
      <c r="DVL31" s="0"/>
      <c r="DVM31" s="0"/>
      <c r="DVN31" s="0"/>
      <c r="DVO31" s="0"/>
      <c r="DVP31" s="0"/>
      <c r="DVQ31" s="0"/>
      <c r="DVR31" s="0"/>
      <c r="DVS31" s="0"/>
      <c r="DVT31" s="0"/>
      <c r="DVU31" s="0"/>
      <c r="DVV31" s="0"/>
      <c r="DVW31" s="0"/>
      <c r="DVX31" s="0"/>
      <c r="DVY31" s="0"/>
      <c r="DVZ31" s="0"/>
      <c r="DWA31" s="0"/>
      <c r="DWB31" s="0"/>
      <c r="DWC31" s="0"/>
      <c r="DWD31" s="0"/>
      <c r="DWE31" s="0"/>
      <c r="DWF31" s="0"/>
      <c r="DWG31" s="0"/>
      <c r="DWH31" s="0"/>
      <c r="DWI31" s="0"/>
      <c r="DWJ31" s="0"/>
      <c r="DWK31" s="0"/>
      <c r="DWL31" s="0"/>
      <c r="DWM31" s="0"/>
      <c r="DWN31" s="0"/>
      <c r="DWO31" s="0"/>
      <c r="DWP31" s="0"/>
      <c r="DWQ31" s="0"/>
      <c r="DWR31" s="0"/>
      <c r="DWS31" s="0"/>
      <c r="DWT31" s="0"/>
      <c r="DWU31" s="0"/>
      <c r="DWV31" s="0"/>
      <c r="DWW31" s="0"/>
      <c r="DWX31" s="0"/>
      <c r="DWY31" s="0"/>
      <c r="DWZ31" s="0"/>
      <c r="DXA31" s="0"/>
      <c r="DXB31" s="0"/>
      <c r="DXC31" s="0"/>
      <c r="DXD31" s="0"/>
      <c r="DXE31" s="0"/>
      <c r="DXF31" s="0"/>
      <c r="DXG31" s="0"/>
      <c r="DXH31" s="0"/>
      <c r="DXI31" s="0"/>
      <c r="DXJ31" s="0"/>
      <c r="DXK31" s="0"/>
      <c r="DXL31" s="0"/>
      <c r="DXM31" s="0"/>
      <c r="DXN31" s="0"/>
      <c r="DXO31" s="0"/>
      <c r="DXP31" s="0"/>
      <c r="DXQ31" s="0"/>
      <c r="DXR31" s="0"/>
      <c r="DXS31" s="0"/>
      <c r="DXT31" s="0"/>
      <c r="DXU31" s="0"/>
      <c r="DXV31" s="0"/>
      <c r="DXW31" s="0"/>
      <c r="DXX31" s="0"/>
      <c r="DXY31" s="0"/>
      <c r="DXZ31" s="0"/>
      <c r="DYA31" s="0"/>
      <c r="DYB31" s="0"/>
      <c r="DYC31" s="0"/>
      <c r="DYD31" s="0"/>
      <c r="DYE31" s="0"/>
      <c r="DYF31" s="0"/>
      <c r="DYG31" s="0"/>
      <c r="DYH31" s="0"/>
      <c r="DYI31" s="0"/>
      <c r="DYJ31" s="0"/>
      <c r="DYK31" s="0"/>
      <c r="DYL31" s="0"/>
      <c r="DYM31" s="0"/>
      <c r="DYN31" s="0"/>
      <c r="DYO31" s="0"/>
      <c r="DYP31" s="0"/>
      <c r="DYQ31" s="0"/>
      <c r="DYR31" s="0"/>
      <c r="DYS31" s="0"/>
      <c r="DYT31" s="0"/>
      <c r="DYU31" s="0"/>
      <c r="DYV31" s="0"/>
      <c r="DYW31" s="0"/>
      <c r="DYX31" s="0"/>
      <c r="DYY31" s="0"/>
      <c r="DYZ31" s="0"/>
      <c r="DZA31" s="0"/>
      <c r="DZB31" s="0"/>
      <c r="DZC31" s="0"/>
      <c r="DZD31" s="0"/>
      <c r="DZE31" s="0"/>
      <c r="DZF31" s="0"/>
      <c r="DZG31" s="0"/>
      <c r="DZH31" s="0"/>
      <c r="DZI31" s="0"/>
      <c r="DZJ31" s="0"/>
      <c r="DZK31" s="0"/>
      <c r="DZL31" s="0"/>
      <c r="DZM31" s="0"/>
      <c r="DZN31" s="0"/>
      <c r="DZO31" s="0"/>
      <c r="DZP31" s="0"/>
      <c r="DZQ31" s="0"/>
      <c r="DZR31" s="0"/>
      <c r="DZS31" s="0"/>
      <c r="DZT31" s="0"/>
      <c r="DZU31" s="0"/>
      <c r="DZV31" s="0"/>
      <c r="DZW31" s="0"/>
      <c r="DZX31" s="0"/>
      <c r="DZY31" s="0"/>
      <c r="DZZ31" s="0"/>
      <c r="EAA31" s="0"/>
      <c r="EAB31" s="0"/>
      <c r="EAC31" s="0"/>
      <c r="EAD31" s="0"/>
      <c r="EAE31" s="0"/>
      <c r="EAF31" s="0"/>
      <c r="EAG31" s="0"/>
      <c r="EAH31" s="0"/>
      <c r="EAI31" s="0"/>
      <c r="EAJ31" s="0"/>
      <c r="EAK31" s="0"/>
      <c r="EAL31" s="0"/>
      <c r="EAM31" s="0"/>
      <c r="EAN31" s="0"/>
      <c r="EAO31" s="0"/>
      <c r="EAP31" s="0"/>
      <c r="EAQ31" s="0"/>
      <c r="EAR31" s="0"/>
      <c r="EAS31" s="0"/>
      <c r="EAT31" s="0"/>
      <c r="EAU31" s="0"/>
      <c r="EAV31" s="0"/>
      <c r="EAW31" s="0"/>
      <c r="EAX31" s="0"/>
      <c r="EAY31" s="0"/>
      <c r="EAZ31" s="0"/>
      <c r="EBA31" s="0"/>
      <c r="EBB31" s="0"/>
      <c r="EBC31" s="0"/>
      <c r="EBD31" s="0"/>
      <c r="EBE31" s="0"/>
      <c r="EBF31" s="0"/>
      <c r="EBG31" s="0"/>
      <c r="EBH31" s="0"/>
      <c r="EBI31" s="0"/>
      <c r="EBJ31" s="0"/>
      <c r="EBK31" s="0"/>
      <c r="EBL31" s="0"/>
      <c r="EBM31" s="0"/>
      <c r="EBN31" s="0"/>
      <c r="EBO31" s="0"/>
      <c r="EBP31" s="0"/>
      <c r="EBQ31" s="0"/>
      <c r="EBR31" s="0"/>
      <c r="EBS31" s="0"/>
      <c r="EBT31" s="0"/>
      <c r="EBU31" s="0"/>
      <c r="EBV31" s="0"/>
      <c r="EBW31" s="0"/>
      <c r="EBX31" s="0"/>
      <c r="EBY31" s="0"/>
      <c r="EBZ31" s="0"/>
      <c r="ECA31" s="0"/>
      <c r="ECB31" s="0"/>
      <c r="ECC31" s="0"/>
      <c r="ECD31" s="0"/>
      <c r="ECE31" s="0"/>
      <c r="ECF31" s="0"/>
      <c r="ECG31" s="0"/>
      <c r="ECH31" s="0"/>
      <c r="ECI31" s="0"/>
      <c r="ECJ31" s="0"/>
      <c r="ECK31" s="0"/>
      <c r="ECL31" s="0"/>
      <c r="ECM31" s="0"/>
      <c r="ECN31" s="0"/>
      <c r="ECO31" s="0"/>
      <c r="ECP31" s="0"/>
      <c r="ECQ31" s="0"/>
      <c r="ECR31" s="0"/>
      <c r="ECS31" s="0"/>
      <c r="ECT31" s="0"/>
      <c r="ECU31" s="0"/>
      <c r="ECV31" s="0"/>
      <c r="ECW31" s="0"/>
      <c r="ECX31" s="0"/>
      <c r="ECY31" s="0"/>
      <c r="ECZ31" s="0"/>
      <c r="EDA31" s="0"/>
      <c r="EDB31" s="0"/>
      <c r="EDC31" s="0"/>
      <c r="EDD31" s="0"/>
      <c r="EDE31" s="0"/>
      <c r="EDF31" s="0"/>
      <c r="EDG31" s="0"/>
      <c r="EDH31" s="0"/>
      <c r="EDI31" s="0"/>
      <c r="EDJ31" s="0"/>
      <c r="EDK31" s="0"/>
      <c r="EDL31" s="0"/>
      <c r="EDM31" s="0"/>
      <c r="EDN31" s="0"/>
      <c r="EDO31" s="0"/>
      <c r="EDP31" s="0"/>
      <c r="EDQ31" s="0"/>
      <c r="EDR31" s="0"/>
      <c r="EDS31" s="0"/>
      <c r="EDT31" s="0"/>
      <c r="EDU31" s="0"/>
      <c r="EDV31" s="0"/>
      <c r="EDW31" s="0"/>
      <c r="EDX31" s="0"/>
      <c r="EDY31" s="0"/>
      <c r="EDZ31" s="0"/>
      <c r="EEA31" s="0"/>
      <c r="EEB31" s="0"/>
      <c r="EEC31" s="0"/>
      <c r="EED31" s="0"/>
      <c r="EEE31" s="0"/>
      <c r="EEF31" s="0"/>
      <c r="EEG31" s="0"/>
      <c r="EEH31" s="0"/>
      <c r="EEI31" s="0"/>
      <c r="EEJ31" s="0"/>
      <c r="EEK31" s="0"/>
      <c r="EEL31" s="0"/>
      <c r="EEM31" s="0"/>
      <c r="EEN31" s="0"/>
      <c r="EEO31" s="0"/>
      <c r="EEP31" s="0"/>
      <c r="EEQ31" s="0"/>
      <c r="EER31" s="0"/>
      <c r="EES31" s="0"/>
      <c r="EET31" s="0"/>
      <c r="EEU31" s="0"/>
      <c r="EEV31" s="0"/>
      <c r="EEW31" s="0"/>
      <c r="EEX31" s="0"/>
      <c r="EEY31" s="0"/>
      <c r="EEZ31" s="0"/>
      <c r="EFA31" s="0"/>
      <c r="EFB31" s="0"/>
      <c r="EFC31" s="0"/>
      <c r="EFD31" s="0"/>
      <c r="EFE31" s="0"/>
      <c r="EFF31" s="0"/>
      <c r="EFG31" s="0"/>
      <c r="EFH31" s="0"/>
      <c r="EFI31" s="0"/>
      <c r="EFJ31" s="0"/>
      <c r="EFK31" s="0"/>
      <c r="EFL31" s="0"/>
      <c r="EFM31" s="0"/>
      <c r="EFN31" s="0"/>
      <c r="EFO31" s="0"/>
      <c r="EFP31" s="0"/>
      <c r="EFQ31" s="0"/>
      <c r="EFR31" s="0"/>
      <c r="EFS31" s="0"/>
      <c r="EFT31" s="0"/>
      <c r="EFU31" s="0"/>
      <c r="EFV31" s="0"/>
      <c r="EFW31" s="0"/>
      <c r="EFX31" s="0"/>
      <c r="EFY31" s="0"/>
      <c r="EFZ31" s="0"/>
      <c r="EGA31" s="0"/>
      <c r="EGB31" s="0"/>
      <c r="EGC31" s="0"/>
      <c r="EGD31" s="0"/>
      <c r="EGE31" s="0"/>
      <c r="EGF31" s="0"/>
      <c r="EGG31" s="0"/>
      <c r="EGH31" s="0"/>
      <c r="EGI31" s="0"/>
      <c r="EGJ31" s="0"/>
      <c r="EGK31" s="0"/>
      <c r="EGL31" s="0"/>
      <c r="EGM31" s="0"/>
      <c r="EGN31" s="0"/>
      <c r="EGO31" s="0"/>
      <c r="EGP31" s="0"/>
      <c r="EGQ31" s="0"/>
      <c r="EGR31" s="0"/>
      <c r="EGS31" s="0"/>
      <c r="EGT31" s="0"/>
      <c r="EGU31" s="0"/>
      <c r="EGV31" s="0"/>
      <c r="EGW31" s="0"/>
      <c r="EGX31" s="0"/>
      <c r="EGY31" s="0"/>
      <c r="EGZ31" s="0"/>
      <c r="EHA31" s="0"/>
      <c r="EHB31" s="0"/>
      <c r="EHC31" s="0"/>
      <c r="EHD31" s="0"/>
      <c r="EHE31" s="0"/>
      <c r="EHF31" s="0"/>
      <c r="EHG31" s="0"/>
      <c r="EHH31" s="0"/>
      <c r="EHI31" s="0"/>
      <c r="EHJ31" s="0"/>
      <c r="EHK31" s="0"/>
      <c r="EHL31" s="0"/>
      <c r="EHM31" s="0"/>
      <c r="EHN31" s="0"/>
      <c r="EHO31" s="0"/>
      <c r="EHP31" s="0"/>
      <c r="EHQ31" s="0"/>
      <c r="EHR31" s="0"/>
      <c r="EHS31" s="0"/>
      <c r="EHT31" s="0"/>
      <c r="EHU31" s="0"/>
      <c r="EHV31" s="0"/>
      <c r="EHW31" s="0"/>
      <c r="EHX31" s="0"/>
      <c r="EHY31" s="0"/>
      <c r="EHZ31" s="0"/>
      <c r="EIA31" s="0"/>
      <c r="EIB31" s="0"/>
      <c r="EIC31" s="0"/>
      <c r="EID31" s="0"/>
      <c r="EIE31" s="0"/>
      <c r="EIF31" s="0"/>
      <c r="EIG31" s="0"/>
      <c r="EIH31" s="0"/>
      <c r="EII31" s="0"/>
      <c r="EIJ31" s="0"/>
      <c r="EIK31" s="0"/>
      <c r="EIL31" s="0"/>
      <c r="EIM31" s="0"/>
      <c r="EIN31" s="0"/>
      <c r="EIO31" s="0"/>
      <c r="EIP31" s="0"/>
      <c r="EIQ31" s="0"/>
      <c r="EIR31" s="0"/>
      <c r="EIS31" s="0"/>
      <c r="EIT31" s="0"/>
      <c r="EIU31" s="0"/>
      <c r="EIV31" s="0"/>
      <c r="EIW31" s="0"/>
      <c r="EIX31" s="0"/>
      <c r="EIY31" s="0"/>
      <c r="EIZ31" s="0"/>
      <c r="EJA31" s="0"/>
      <c r="EJB31" s="0"/>
      <c r="EJC31" s="0"/>
      <c r="EJD31" s="0"/>
      <c r="EJE31" s="0"/>
      <c r="EJF31" s="0"/>
      <c r="EJG31" s="0"/>
      <c r="EJH31" s="0"/>
      <c r="EJI31" s="0"/>
      <c r="EJJ31" s="0"/>
      <c r="EJK31" s="0"/>
      <c r="EJL31" s="0"/>
      <c r="EJM31" s="0"/>
      <c r="EJN31" s="0"/>
      <c r="EJO31" s="0"/>
      <c r="EJP31" s="0"/>
      <c r="EJQ31" s="0"/>
      <c r="EJR31" s="0"/>
      <c r="EJS31" s="0"/>
      <c r="EJT31" s="0"/>
      <c r="EJU31" s="0"/>
      <c r="EJV31" s="0"/>
      <c r="EJW31" s="0"/>
      <c r="EJX31" s="0"/>
      <c r="EJY31" s="0"/>
      <c r="EJZ31" s="0"/>
      <c r="EKA31" s="0"/>
      <c r="EKB31" s="0"/>
      <c r="EKC31" s="0"/>
      <c r="EKD31" s="0"/>
      <c r="EKE31" s="0"/>
      <c r="EKF31" s="0"/>
      <c r="EKG31" s="0"/>
      <c r="EKH31" s="0"/>
      <c r="EKI31" s="0"/>
      <c r="EKJ31" s="0"/>
      <c r="EKK31" s="0"/>
      <c r="EKL31" s="0"/>
      <c r="EKM31" s="0"/>
      <c r="EKN31" s="0"/>
      <c r="EKO31" s="0"/>
      <c r="EKP31" s="0"/>
      <c r="EKQ31" s="0"/>
      <c r="EKR31" s="0"/>
      <c r="EKS31" s="0"/>
      <c r="EKT31" s="0"/>
      <c r="EKU31" s="0"/>
      <c r="EKV31" s="0"/>
      <c r="EKW31" s="0"/>
      <c r="EKX31" s="0"/>
      <c r="EKY31" s="0"/>
      <c r="EKZ31" s="0"/>
      <c r="ELA31" s="0"/>
      <c r="ELB31" s="0"/>
      <c r="ELC31" s="0"/>
      <c r="ELD31" s="0"/>
      <c r="ELE31" s="0"/>
      <c r="ELF31" s="0"/>
      <c r="ELG31" s="0"/>
      <c r="ELH31" s="0"/>
      <c r="ELI31" s="0"/>
      <c r="ELJ31" s="0"/>
      <c r="ELK31" s="0"/>
      <c r="ELL31" s="0"/>
      <c r="ELM31" s="0"/>
      <c r="ELN31" s="0"/>
      <c r="ELO31" s="0"/>
      <c r="ELP31" s="0"/>
      <c r="ELQ31" s="0"/>
      <c r="ELR31" s="0"/>
      <c r="ELS31" s="0"/>
      <c r="ELT31" s="0"/>
      <c r="ELU31" s="0"/>
      <c r="ELV31" s="0"/>
      <c r="ELW31" s="0"/>
      <c r="ELX31" s="0"/>
      <c r="ELY31" s="0"/>
      <c r="ELZ31" s="0"/>
      <c r="EMA31" s="0"/>
      <c r="EMB31" s="0"/>
      <c r="EMC31" s="0"/>
      <c r="EMD31" s="0"/>
      <c r="EME31" s="0"/>
      <c r="EMF31" s="0"/>
      <c r="EMG31" s="0"/>
      <c r="EMH31" s="0"/>
      <c r="EMI31" s="0"/>
      <c r="EMJ31" s="0"/>
      <c r="EMK31" s="0"/>
      <c r="EML31" s="0"/>
      <c r="EMM31" s="0"/>
      <c r="EMN31" s="0"/>
      <c r="EMO31" s="0"/>
      <c r="EMP31" s="0"/>
      <c r="EMQ31" s="0"/>
      <c r="EMR31" s="0"/>
      <c r="EMS31" s="0"/>
      <c r="EMT31" s="0"/>
      <c r="EMU31" s="0"/>
      <c r="EMV31" s="0"/>
      <c r="EMW31" s="0"/>
      <c r="EMX31" s="0"/>
      <c r="EMY31" s="0"/>
      <c r="EMZ31" s="0"/>
      <c r="ENA31" s="0"/>
      <c r="ENB31" s="0"/>
      <c r="ENC31" s="0"/>
      <c r="END31" s="0"/>
      <c r="ENE31" s="0"/>
      <c r="ENF31" s="0"/>
      <c r="ENG31" s="0"/>
      <c r="ENH31" s="0"/>
      <c r="ENI31" s="0"/>
      <c r="ENJ31" s="0"/>
      <c r="ENK31" s="0"/>
      <c r="ENL31" s="0"/>
      <c r="ENM31" s="0"/>
      <c r="ENN31" s="0"/>
      <c r="ENO31" s="0"/>
      <c r="ENP31" s="0"/>
      <c r="ENQ31" s="0"/>
      <c r="ENR31" s="0"/>
      <c r="ENS31" s="0"/>
      <c r="ENT31" s="0"/>
      <c r="ENU31" s="0"/>
      <c r="ENV31" s="0"/>
      <c r="ENW31" s="0"/>
      <c r="ENX31" s="0"/>
      <c r="ENY31" s="0"/>
      <c r="ENZ31" s="0"/>
      <c r="EOA31" s="0"/>
      <c r="EOB31" s="0"/>
      <c r="EOC31" s="0"/>
      <c r="EOD31" s="0"/>
      <c r="EOE31" s="0"/>
      <c r="EOF31" s="0"/>
      <c r="EOG31" s="0"/>
      <c r="EOH31" s="0"/>
      <c r="EOI31" s="0"/>
      <c r="EOJ31" s="0"/>
      <c r="EOK31" s="0"/>
      <c r="EOL31" s="0"/>
      <c r="EOM31" s="0"/>
      <c r="EON31" s="0"/>
      <c r="EOO31" s="0"/>
      <c r="EOP31" s="0"/>
      <c r="EOQ31" s="0"/>
      <c r="EOR31" s="0"/>
      <c r="EOS31" s="0"/>
      <c r="EOT31" s="0"/>
      <c r="EOU31" s="0"/>
      <c r="EOV31" s="0"/>
      <c r="EOW31" s="0"/>
      <c r="EOX31" s="0"/>
      <c r="EOY31" s="0"/>
      <c r="EOZ31" s="0"/>
      <c r="EPA31" s="0"/>
      <c r="EPB31" s="0"/>
      <c r="EPC31" s="0"/>
      <c r="EPD31" s="0"/>
      <c r="EPE31" s="0"/>
      <c r="EPF31" s="0"/>
      <c r="EPG31" s="0"/>
      <c r="EPH31" s="0"/>
      <c r="EPI31" s="0"/>
      <c r="EPJ31" s="0"/>
      <c r="EPK31" s="0"/>
      <c r="EPL31" s="0"/>
      <c r="EPM31" s="0"/>
      <c r="EPN31" s="0"/>
      <c r="EPO31" s="0"/>
      <c r="EPP31" s="0"/>
      <c r="EPQ31" s="0"/>
      <c r="EPR31" s="0"/>
      <c r="EPS31" s="0"/>
      <c r="EPT31" s="0"/>
      <c r="EPU31" s="0"/>
      <c r="EPV31" s="0"/>
      <c r="EPW31" s="0"/>
      <c r="EPX31" s="0"/>
      <c r="EPY31" s="0"/>
      <c r="EPZ31" s="0"/>
      <c r="EQA31" s="0"/>
      <c r="EQB31" s="0"/>
      <c r="EQC31" s="0"/>
      <c r="EQD31" s="0"/>
      <c r="EQE31" s="0"/>
      <c r="EQF31" s="0"/>
      <c r="EQG31" s="0"/>
      <c r="EQH31" s="0"/>
      <c r="EQI31" s="0"/>
      <c r="EQJ31" s="0"/>
      <c r="EQK31" s="0"/>
      <c r="EQL31" s="0"/>
      <c r="EQM31" s="0"/>
      <c r="EQN31" s="0"/>
      <c r="EQO31" s="0"/>
      <c r="EQP31" s="0"/>
      <c r="EQQ31" s="0"/>
      <c r="EQR31" s="0"/>
      <c r="EQS31" s="0"/>
      <c r="EQT31" s="0"/>
      <c r="EQU31" s="0"/>
      <c r="EQV31" s="0"/>
      <c r="EQW31" s="0"/>
      <c r="EQX31" s="0"/>
      <c r="EQY31" s="0"/>
      <c r="EQZ31" s="0"/>
      <c r="ERA31" s="0"/>
      <c r="ERB31" s="0"/>
      <c r="ERC31" s="0"/>
      <c r="ERD31" s="0"/>
      <c r="ERE31" s="0"/>
      <c r="ERF31" s="0"/>
      <c r="ERG31" s="0"/>
      <c r="ERH31" s="0"/>
      <c r="ERI31" s="0"/>
      <c r="ERJ31" s="0"/>
      <c r="ERK31" s="0"/>
      <c r="ERL31" s="0"/>
      <c r="ERM31" s="0"/>
      <c r="ERN31" s="0"/>
      <c r="ERO31" s="0"/>
      <c r="ERP31" s="0"/>
      <c r="ERQ31" s="0"/>
      <c r="ERR31" s="0"/>
      <c r="ERS31" s="0"/>
      <c r="ERT31" s="0"/>
      <c r="ERU31" s="0"/>
      <c r="ERV31" s="0"/>
      <c r="ERW31" s="0"/>
      <c r="ERX31" s="0"/>
      <c r="ERY31" s="0"/>
      <c r="ERZ31" s="0"/>
      <c r="ESA31" s="0"/>
      <c r="ESB31" s="0"/>
      <c r="ESC31" s="0"/>
      <c r="ESD31" s="0"/>
      <c r="ESE31" s="0"/>
      <c r="ESF31" s="0"/>
      <c r="ESG31" s="0"/>
      <c r="ESH31" s="0"/>
      <c r="ESI31" s="0"/>
      <c r="ESJ31" s="0"/>
      <c r="ESK31" s="0"/>
      <c r="ESL31" s="0"/>
      <c r="ESM31" s="0"/>
      <c r="ESN31" s="0"/>
      <c r="ESO31" s="0"/>
      <c r="ESP31" s="0"/>
      <c r="ESQ31" s="0"/>
      <c r="ESR31" s="0"/>
      <c r="ESS31" s="0"/>
      <c r="EST31" s="0"/>
      <c r="ESU31" s="0"/>
      <c r="ESV31" s="0"/>
      <c r="ESW31" s="0"/>
      <c r="ESX31" s="0"/>
      <c r="ESY31" s="0"/>
      <c r="ESZ31" s="0"/>
      <c r="ETA31" s="0"/>
      <c r="ETB31" s="0"/>
      <c r="ETC31" s="0"/>
      <c r="ETD31" s="0"/>
      <c r="ETE31" s="0"/>
      <c r="ETF31" s="0"/>
      <c r="ETG31" s="0"/>
      <c r="ETH31" s="0"/>
      <c r="ETI31" s="0"/>
      <c r="ETJ31" s="0"/>
      <c r="ETK31" s="0"/>
      <c r="ETL31" s="0"/>
      <c r="ETM31" s="0"/>
      <c r="ETN31" s="0"/>
      <c r="ETO31" s="0"/>
      <c r="ETP31" s="0"/>
      <c r="ETQ31" s="0"/>
      <c r="ETR31" s="0"/>
      <c r="ETS31" s="0"/>
      <c r="ETT31" s="0"/>
      <c r="ETU31" s="0"/>
      <c r="ETV31" s="0"/>
      <c r="ETW31" s="0"/>
      <c r="ETX31" s="0"/>
      <c r="ETY31" s="0"/>
      <c r="ETZ31" s="0"/>
      <c r="EUA31" s="0"/>
      <c r="EUB31" s="0"/>
      <c r="EUC31" s="0"/>
      <c r="EUD31" s="0"/>
      <c r="EUE31" s="0"/>
      <c r="EUF31" s="0"/>
      <c r="EUG31" s="0"/>
      <c r="EUH31" s="0"/>
      <c r="EUI31" s="0"/>
      <c r="EUJ31" s="0"/>
      <c r="EUK31" s="0"/>
      <c r="EUL31" s="0"/>
      <c r="EUM31" s="0"/>
      <c r="EUN31" s="0"/>
      <c r="EUO31" s="0"/>
      <c r="EUP31" s="0"/>
      <c r="EUQ31" s="0"/>
      <c r="EUR31" s="0"/>
      <c r="EUS31" s="0"/>
      <c r="EUT31" s="0"/>
      <c r="EUU31" s="0"/>
      <c r="EUV31" s="0"/>
      <c r="EUW31" s="0"/>
      <c r="EUX31" s="0"/>
      <c r="EUY31" s="0"/>
      <c r="EUZ31" s="0"/>
      <c r="EVA31" s="0"/>
      <c r="EVB31" s="0"/>
      <c r="EVC31" s="0"/>
      <c r="EVD31" s="0"/>
      <c r="EVE31" s="0"/>
      <c r="EVF31" s="0"/>
      <c r="EVG31" s="0"/>
      <c r="EVH31" s="0"/>
      <c r="EVI31" s="0"/>
      <c r="EVJ31" s="0"/>
      <c r="EVK31" s="0"/>
      <c r="EVL31" s="0"/>
      <c r="EVM31" s="0"/>
      <c r="EVN31" s="0"/>
      <c r="EVO31" s="0"/>
      <c r="EVP31" s="0"/>
      <c r="EVQ31" s="0"/>
      <c r="EVR31" s="0"/>
      <c r="EVS31" s="0"/>
      <c r="EVT31" s="0"/>
      <c r="EVU31" s="0"/>
      <c r="EVV31" s="0"/>
      <c r="EVW31" s="0"/>
      <c r="EVX31" s="0"/>
      <c r="EVY31" s="0"/>
      <c r="EVZ31" s="0"/>
      <c r="EWA31" s="0"/>
      <c r="EWB31" s="0"/>
      <c r="EWC31" s="0"/>
      <c r="EWD31" s="0"/>
      <c r="EWE31" s="0"/>
      <c r="EWF31" s="0"/>
      <c r="EWG31" s="0"/>
      <c r="EWH31" s="0"/>
      <c r="EWI31" s="0"/>
      <c r="EWJ31" s="0"/>
      <c r="EWK31" s="0"/>
      <c r="EWL31" s="0"/>
      <c r="EWM31" s="0"/>
      <c r="EWN31" s="0"/>
      <c r="EWO31" s="0"/>
      <c r="EWP31" s="0"/>
      <c r="EWQ31" s="0"/>
      <c r="EWR31" s="0"/>
      <c r="EWS31" s="0"/>
      <c r="EWT31" s="0"/>
      <c r="EWU31" s="0"/>
      <c r="EWV31" s="0"/>
      <c r="EWW31" s="0"/>
      <c r="EWX31" s="0"/>
      <c r="EWY31" s="0"/>
      <c r="EWZ31" s="0"/>
      <c r="EXA31" s="0"/>
      <c r="EXB31" s="0"/>
      <c r="EXC31" s="0"/>
      <c r="EXD31" s="0"/>
      <c r="EXE31" s="0"/>
      <c r="EXF31" s="0"/>
      <c r="EXG31" s="0"/>
      <c r="EXH31" s="0"/>
      <c r="EXI31" s="0"/>
      <c r="EXJ31" s="0"/>
      <c r="EXK31" s="0"/>
      <c r="EXL31" s="0"/>
      <c r="EXM31" s="0"/>
      <c r="EXN31" s="0"/>
      <c r="EXO31" s="0"/>
      <c r="EXP31" s="0"/>
      <c r="EXQ31" s="0"/>
      <c r="EXR31" s="0"/>
      <c r="EXS31" s="0"/>
      <c r="EXT31" s="0"/>
      <c r="EXU31" s="0"/>
      <c r="EXV31" s="0"/>
      <c r="EXW31" s="0"/>
      <c r="EXX31" s="0"/>
      <c r="EXY31" s="0"/>
      <c r="EXZ31" s="0"/>
      <c r="EYA31" s="0"/>
      <c r="EYB31" s="0"/>
      <c r="EYC31" s="0"/>
      <c r="EYD31" s="0"/>
      <c r="EYE31" s="0"/>
      <c r="EYF31" s="0"/>
      <c r="EYG31" s="0"/>
      <c r="EYH31" s="0"/>
      <c r="EYI31" s="0"/>
      <c r="EYJ31" s="0"/>
      <c r="EYK31" s="0"/>
      <c r="EYL31" s="0"/>
      <c r="EYM31" s="0"/>
      <c r="EYN31" s="0"/>
      <c r="EYO31" s="0"/>
      <c r="EYP31" s="0"/>
      <c r="EYQ31" s="0"/>
      <c r="EYR31" s="0"/>
      <c r="EYS31" s="0"/>
      <c r="EYT31" s="0"/>
      <c r="EYU31" s="0"/>
      <c r="EYV31" s="0"/>
      <c r="EYW31" s="0"/>
      <c r="EYX31" s="0"/>
      <c r="EYY31" s="0"/>
      <c r="EYZ31" s="0"/>
      <c r="EZA31" s="0"/>
      <c r="EZB31" s="0"/>
      <c r="EZC31" s="0"/>
      <c r="EZD31" s="0"/>
      <c r="EZE31" s="0"/>
      <c r="EZF31" s="0"/>
      <c r="EZG31" s="0"/>
      <c r="EZH31" s="0"/>
      <c r="EZI31" s="0"/>
      <c r="EZJ31" s="0"/>
      <c r="EZK31" s="0"/>
      <c r="EZL31" s="0"/>
      <c r="EZM31" s="0"/>
      <c r="EZN31" s="0"/>
      <c r="EZO31" s="0"/>
      <c r="EZP31" s="0"/>
      <c r="EZQ31" s="0"/>
      <c r="EZR31" s="0"/>
      <c r="EZS31" s="0"/>
      <c r="EZT31" s="0"/>
      <c r="EZU31" s="0"/>
      <c r="EZV31" s="0"/>
      <c r="EZW31" s="0"/>
      <c r="EZX31" s="0"/>
      <c r="EZY31" s="0"/>
      <c r="EZZ31" s="0"/>
      <c r="FAA31" s="0"/>
      <c r="FAB31" s="0"/>
      <c r="FAC31" s="0"/>
      <c r="FAD31" s="0"/>
      <c r="FAE31" s="0"/>
      <c r="FAF31" s="0"/>
      <c r="FAG31" s="0"/>
      <c r="FAH31" s="0"/>
      <c r="FAI31" s="0"/>
      <c r="FAJ31" s="0"/>
      <c r="FAK31" s="0"/>
      <c r="FAL31" s="0"/>
      <c r="FAM31" s="0"/>
      <c r="FAN31" s="0"/>
      <c r="FAO31" s="0"/>
      <c r="FAP31" s="0"/>
      <c r="FAQ31" s="0"/>
      <c r="FAR31" s="0"/>
      <c r="FAS31" s="0"/>
      <c r="FAT31" s="0"/>
      <c r="FAU31" s="0"/>
      <c r="FAV31" s="0"/>
      <c r="FAW31" s="0"/>
      <c r="FAX31" s="0"/>
      <c r="FAY31" s="0"/>
      <c r="FAZ31" s="0"/>
      <c r="FBA31" s="0"/>
      <c r="FBB31" s="0"/>
      <c r="FBC31" s="0"/>
      <c r="FBD31" s="0"/>
      <c r="FBE31" s="0"/>
      <c r="FBF31" s="0"/>
      <c r="FBG31" s="0"/>
      <c r="FBH31" s="0"/>
      <c r="FBI31" s="0"/>
      <c r="FBJ31" s="0"/>
      <c r="FBK31" s="0"/>
      <c r="FBL31" s="0"/>
      <c r="FBM31" s="0"/>
      <c r="FBN31" s="0"/>
      <c r="FBO31" s="0"/>
      <c r="FBP31" s="0"/>
      <c r="FBQ31" s="0"/>
      <c r="FBR31" s="0"/>
      <c r="FBS31" s="0"/>
      <c r="FBT31" s="0"/>
      <c r="FBU31" s="0"/>
      <c r="FBV31" s="0"/>
      <c r="FBW31" s="0"/>
      <c r="FBX31" s="0"/>
      <c r="FBY31" s="0"/>
      <c r="FBZ31" s="0"/>
      <c r="FCA31" s="0"/>
      <c r="FCB31" s="0"/>
      <c r="FCC31" s="0"/>
      <c r="FCD31" s="0"/>
      <c r="FCE31" s="0"/>
      <c r="FCF31" s="0"/>
      <c r="FCG31" s="0"/>
      <c r="FCH31" s="0"/>
      <c r="FCI31" s="0"/>
      <c r="FCJ31" s="0"/>
      <c r="FCK31" s="0"/>
      <c r="FCL31" s="0"/>
      <c r="FCM31" s="0"/>
      <c r="FCN31" s="0"/>
      <c r="FCO31" s="0"/>
      <c r="FCP31" s="0"/>
      <c r="FCQ31" s="0"/>
      <c r="FCR31" s="0"/>
      <c r="FCS31" s="0"/>
      <c r="FCT31" s="0"/>
      <c r="FCU31" s="0"/>
      <c r="FCV31" s="0"/>
      <c r="FCW31" s="0"/>
      <c r="FCX31" s="0"/>
      <c r="FCY31" s="0"/>
      <c r="FCZ31" s="0"/>
      <c r="FDA31" s="0"/>
      <c r="FDB31" s="0"/>
      <c r="FDC31" s="0"/>
      <c r="FDD31" s="0"/>
      <c r="FDE31" s="0"/>
      <c r="FDF31" s="0"/>
      <c r="FDG31" s="0"/>
      <c r="FDH31" s="0"/>
      <c r="FDI31" s="0"/>
      <c r="FDJ31" s="0"/>
      <c r="FDK31" s="0"/>
      <c r="FDL31" s="0"/>
      <c r="FDM31" s="0"/>
      <c r="FDN31" s="0"/>
      <c r="FDO31" s="0"/>
      <c r="FDP31" s="0"/>
      <c r="FDQ31" s="0"/>
      <c r="FDR31" s="0"/>
      <c r="FDS31" s="0"/>
      <c r="FDT31" s="0"/>
      <c r="FDU31" s="0"/>
      <c r="FDV31" s="0"/>
      <c r="FDW31" s="0"/>
      <c r="FDX31" s="0"/>
      <c r="FDY31" s="0"/>
      <c r="FDZ31" s="0"/>
      <c r="FEA31" s="0"/>
      <c r="FEB31" s="0"/>
      <c r="FEC31" s="0"/>
      <c r="FED31" s="0"/>
      <c r="FEE31" s="0"/>
      <c r="FEF31" s="0"/>
      <c r="FEG31" s="0"/>
      <c r="FEH31" s="0"/>
      <c r="FEI31" s="0"/>
      <c r="FEJ31" s="0"/>
      <c r="FEK31" s="0"/>
      <c r="FEL31" s="0"/>
      <c r="FEM31" s="0"/>
      <c r="FEN31" s="0"/>
      <c r="FEO31" s="0"/>
      <c r="FEP31" s="0"/>
      <c r="FEQ31" s="0"/>
      <c r="FER31" s="0"/>
      <c r="FES31" s="0"/>
      <c r="FET31" s="0"/>
      <c r="FEU31" s="0"/>
      <c r="FEV31" s="0"/>
      <c r="FEW31" s="0"/>
      <c r="FEX31" s="0"/>
      <c r="FEY31" s="0"/>
      <c r="FEZ31" s="0"/>
      <c r="FFA31" s="0"/>
      <c r="FFB31" s="0"/>
      <c r="FFC31" s="0"/>
      <c r="FFD31" s="0"/>
      <c r="FFE31" s="0"/>
      <c r="FFF31" s="0"/>
      <c r="FFG31" s="0"/>
      <c r="FFH31" s="0"/>
      <c r="FFI31" s="0"/>
      <c r="FFJ31" s="0"/>
      <c r="FFK31" s="0"/>
      <c r="FFL31" s="0"/>
      <c r="FFM31" s="0"/>
      <c r="FFN31" s="0"/>
      <c r="FFO31" s="0"/>
      <c r="FFP31" s="0"/>
      <c r="FFQ31" s="0"/>
      <c r="FFR31" s="0"/>
      <c r="FFS31" s="0"/>
      <c r="FFT31" s="0"/>
      <c r="FFU31" s="0"/>
      <c r="FFV31" s="0"/>
      <c r="FFW31" s="0"/>
      <c r="FFX31" s="0"/>
      <c r="FFY31" s="0"/>
      <c r="FFZ31" s="0"/>
      <c r="FGA31" s="0"/>
      <c r="FGB31" s="0"/>
      <c r="FGC31" s="0"/>
      <c r="FGD31" s="0"/>
      <c r="FGE31" s="0"/>
      <c r="FGF31" s="0"/>
      <c r="FGG31" s="0"/>
      <c r="FGH31" s="0"/>
      <c r="FGI31" s="0"/>
      <c r="FGJ31" s="0"/>
      <c r="FGK31" s="0"/>
      <c r="FGL31" s="0"/>
      <c r="FGM31" s="0"/>
      <c r="FGN31" s="0"/>
      <c r="FGO31" s="0"/>
      <c r="FGP31" s="0"/>
      <c r="FGQ31" s="0"/>
      <c r="FGR31" s="0"/>
      <c r="FGS31" s="0"/>
      <c r="FGT31" s="0"/>
      <c r="FGU31" s="0"/>
      <c r="FGV31" s="0"/>
      <c r="FGW31" s="0"/>
      <c r="FGX31" s="0"/>
      <c r="FGY31" s="0"/>
      <c r="FGZ31" s="0"/>
      <c r="FHA31" s="0"/>
      <c r="FHB31" s="0"/>
      <c r="FHC31" s="0"/>
      <c r="FHD31" s="0"/>
      <c r="FHE31" s="0"/>
      <c r="FHF31" s="0"/>
      <c r="FHG31" s="0"/>
      <c r="FHH31" s="0"/>
      <c r="FHI31" s="0"/>
      <c r="FHJ31" s="0"/>
      <c r="FHK31" s="0"/>
      <c r="FHL31" s="0"/>
      <c r="FHM31" s="0"/>
      <c r="FHN31" s="0"/>
      <c r="FHO31" s="0"/>
      <c r="FHP31" s="0"/>
      <c r="FHQ31" s="0"/>
      <c r="FHR31" s="0"/>
      <c r="FHS31" s="0"/>
      <c r="FHT31" s="0"/>
      <c r="FHU31" s="0"/>
      <c r="FHV31" s="0"/>
      <c r="FHW31" s="0"/>
      <c r="FHX31" s="0"/>
      <c r="FHY31" s="0"/>
      <c r="FHZ31" s="0"/>
      <c r="FIA31" s="0"/>
      <c r="FIB31" s="0"/>
      <c r="FIC31" s="0"/>
      <c r="FID31" s="0"/>
      <c r="FIE31" s="0"/>
      <c r="FIF31" s="0"/>
      <c r="FIG31" s="0"/>
      <c r="FIH31" s="0"/>
      <c r="FII31" s="0"/>
      <c r="FIJ31" s="0"/>
      <c r="FIK31" s="0"/>
      <c r="FIL31" s="0"/>
      <c r="FIM31" s="0"/>
      <c r="FIN31" s="0"/>
      <c r="FIO31" s="0"/>
      <c r="FIP31" s="0"/>
      <c r="FIQ31" s="0"/>
      <c r="FIR31" s="0"/>
      <c r="FIS31" s="0"/>
      <c r="FIT31" s="0"/>
      <c r="FIU31" s="0"/>
      <c r="FIV31" s="0"/>
      <c r="FIW31" s="0"/>
      <c r="FIX31" s="0"/>
      <c r="FIY31" s="0"/>
      <c r="FIZ31" s="0"/>
      <c r="FJA31" s="0"/>
      <c r="FJB31" s="0"/>
      <c r="FJC31" s="0"/>
      <c r="FJD31" s="0"/>
      <c r="FJE31" s="0"/>
      <c r="FJF31" s="0"/>
      <c r="FJG31" s="0"/>
      <c r="FJH31" s="0"/>
      <c r="FJI31" s="0"/>
      <c r="FJJ31" s="0"/>
      <c r="FJK31" s="0"/>
      <c r="FJL31" s="0"/>
      <c r="FJM31" s="0"/>
      <c r="FJN31" s="0"/>
      <c r="FJO31" s="0"/>
      <c r="FJP31" s="0"/>
      <c r="FJQ31" s="0"/>
      <c r="FJR31" s="0"/>
      <c r="FJS31" s="0"/>
      <c r="FJT31" s="0"/>
      <c r="FJU31" s="0"/>
      <c r="FJV31" s="0"/>
      <c r="FJW31" s="0"/>
      <c r="FJX31" s="0"/>
      <c r="FJY31" s="0"/>
      <c r="FJZ31" s="0"/>
      <c r="FKA31" s="0"/>
      <c r="FKB31" s="0"/>
      <c r="FKC31" s="0"/>
      <c r="FKD31" s="0"/>
      <c r="FKE31" s="0"/>
      <c r="FKF31" s="0"/>
      <c r="FKG31" s="0"/>
      <c r="FKH31" s="0"/>
      <c r="FKI31" s="0"/>
      <c r="FKJ31" s="0"/>
      <c r="FKK31" s="0"/>
      <c r="FKL31" s="0"/>
      <c r="FKM31" s="0"/>
      <c r="FKN31" s="0"/>
      <c r="FKO31" s="0"/>
      <c r="FKP31" s="0"/>
      <c r="FKQ31" s="0"/>
      <c r="FKR31" s="0"/>
      <c r="FKS31" s="0"/>
      <c r="FKT31" s="0"/>
      <c r="FKU31" s="0"/>
      <c r="FKV31" s="0"/>
      <c r="FKW31" s="0"/>
      <c r="FKX31" s="0"/>
      <c r="FKY31" s="0"/>
      <c r="FKZ31" s="0"/>
      <c r="FLA31" s="0"/>
      <c r="FLB31" s="0"/>
      <c r="FLC31" s="0"/>
      <c r="FLD31" s="0"/>
      <c r="FLE31" s="0"/>
      <c r="FLF31" s="0"/>
      <c r="FLG31" s="0"/>
      <c r="FLH31" s="0"/>
      <c r="FLI31" s="0"/>
      <c r="FLJ31" s="0"/>
      <c r="FLK31" s="0"/>
      <c r="FLL31" s="0"/>
      <c r="FLM31" s="0"/>
      <c r="FLN31" s="0"/>
      <c r="FLO31" s="0"/>
      <c r="FLP31" s="0"/>
      <c r="FLQ31" s="0"/>
      <c r="FLR31" s="0"/>
      <c r="FLS31" s="0"/>
      <c r="FLT31" s="0"/>
      <c r="FLU31" s="0"/>
      <c r="FLV31" s="0"/>
      <c r="FLW31" s="0"/>
      <c r="FLX31" s="0"/>
      <c r="FLY31" s="0"/>
      <c r="FLZ31" s="0"/>
      <c r="FMA31" s="0"/>
      <c r="FMB31" s="0"/>
      <c r="FMC31" s="0"/>
      <c r="FMD31" s="0"/>
      <c r="FME31" s="0"/>
      <c r="FMF31" s="0"/>
      <c r="FMG31" s="0"/>
      <c r="FMH31" s="0"/>
      <c r="FMI31" s="0"/>
      <c r="FMJ31" s="0"/>
      <c r="FMK31" s="0"/>
      <c r="FML31" s="0"/>
      <c r="FMM31" s="0"/>
      <c r="FMN31" s="0"/>
      <c r="FMO31" s="0"/>
      <c r="FMP31" s="0"/>
      <c r="FMQ31" s="0"/>
      <c r="FMR31" s="0"/>
      <c r="FMS31" s="0"/>
      <c r="FMT31" s="0"/>
      <c r="FMU31" s="0"/>
      <c r="FMV31" s="0"/>
      <c r="FMW31" s="0"/>
      <c r="FMX31" s="0"/>
      <c r="FMY31" s="0"/>
      <c r="FMZ31" s="0"/>
      <c r="FNA31" s="0"/>
      <c r="FNB31" s="0"/>
      <c r="FNC31" s="0"/>
      <c r="FND31" s="0"/>
      <c r="FNE31" s="0"/>
      <c r="FNF31" s="0"/>
      <c r="FNG31" s="0"/>
      <c r="FNH31" s="0"/>
      <c r="FNI31" s="0"/>
      <c r="FNJ31" s="0"/>
      <c r="FNK31" s="0"/>
      <c r="FNL31" s="0"/>
      <c r="FNM31" s="0"/>
      <c r="FNN31" s="0"/>
      <c r="FNO31" s="0"/>
      <c r="FNP31" s="0"/>
      <c r="FNQ31" s="0"/>
      <c r="FNR31" s="0"/>
      <c r="FNS31" s="0"/>
      <c r="FNT31" s="0"/>
      <c r="FNU31" s="0"/>
      <c r="FNV31" s="0"/>
      <c r="FNW31" s="0"/>
      <c r="FNX31" s="0"/>
      <c r="FNY31" s="0"/>
      <c r="FNZ31" s="0"/>
      <c r="FOA31" s="0"/>
      <c r="FOB31" s="0"/>
      <c r="FOC31" s="0"/>
      <c r="FOD31" s="0"/>
      <c r="FOE31" s="0"/>
      <c r="FOF31" s="0"/>
      <c r="FOG31" s="0"/>
      <c r="FOH31" s="0"/>
      <c r="FOI31" s="0"/>
      <c r="FOJ31" s="0"/>
      <c r="FOK31" s="0"/>
      <c r="FOL31" s="0"/>
      <c r="FOM31" s="0"/>
      <c r="FON31" s="0"/>
      <c r="FOO31" s="0"/>
      <c r="FOP31" s="0"/>
      <c r="FOQ31" s="0"/>
      <c r="FOR31" s="0"/>
      <c r="FOS31" s="0"/>
      <c r="FOT31" s="0"/>
      <c r="FOU31" s="0"/>
      <c r="FOV31" s="0"/>
      <c r="FOW31" s="0"/>
      <c r="FOX31" s="0"/>
      <c r="FOY31" s="0"/>
      <c r="FOZ31" s="0"/>
      <c r="FPA31" s="0"/>
      <c r="FPB31" s="0"/>
      <c r="FPC31" s="0"/>
      <c r="FPD31" s="0"/>
      <c r="FPE31" s="0"/>
      <c r="FPF31" s="0"/>
      <c r="FPG31" s="0"/>
      <c r="FPH31" s="0"/>
      <c r="FPI31" s="0"/>
      <c r="FPJ31" s="0"/>
      <c r="FPK31" s="0"/>
      <c r="FPL31" s="0"/>
      <c r="FPM31" s="0"/>
      <c r="FPN31" s="0"/>
      <c r="FPO31" s="0"/>
      <c r="FPP31" s="0"/>
      <c r="FPQ31" s="0"/>
      <c r="FPR31" s="0"/>
      <c r="FPS31" s="0"/>
      <c r="FPT31" s="0"/>
      <c r="FPU31" s="0"/>
      <c r="FPV31" s="0"/>
      <c r="FPW31" s="0"/>
      <c r="FPX31" s="0"/>
      <c r="FPY31" s="0"/>
      <c r="FPZ31" s="0"/>
      <c r="FQA31" s="0"/>
      <c r="FQB31" s="0"/>
      <c r="FQC31" s="0"/>
      <c r="FQD31" s="0"/>
      <c r="FQE31" s="0"/>
      <c r="FQF31" s="0"/>
      <c r="FQG31" s="0"/>
      <c r="FQH31" s="0"/>
      <c r="FQI31" s="0"/>
      <c r="FQJ31" s="0"/>
      <c r="FQK31" s="0"/>
      <c r="FQL31" s="0"/>
      <c r="FQM31" s="0"/>
      <c r="FQN31" s="0"/>
      <c r="FQO31" s="0"/>
      <c r="FQP31" s="0"/>
      <c r="FQQ31" s="0"/>
      <c r="FQR31" s="0"/>
      <c r="FQS31" s="0"/>
      <c r="FQT31" s="0"/>
      <c r="FQU31" s="0"/>
      <c r="FQV31" s="0"/>
      <c r="FQW31" s="0"/>
      <c r="FQX31" s="0"/>
      <c r="FQY31" s="0"/>
      <c r="FQZ31" s="0"/>
      <c r="FRA31" s="0"/>
      <c r="FRB31" s="0"/>
      <c r="FRC31" s="0"/>
      <c r="FRD31" s="0"/>
      <c r="FRE31" s="0"/>
      <c r="FRF31" s="0"/>
      <c r="FRG31" s="0"/>
      <c r="FRH31" s="0"/>
      <c r="FRI31" s="0"/>
      <c r="FRJ31" s="0"/>
      <c r="FRK31" s="0"/>
      <c r="FRL31" s="0"/>
      <c r="FRM31" s="0"/>
      <c r="FRN31" s="0"/>
      <c r="FRO31" s="0"/>
      <c r="FRP31" s="0"/>
      <c r="FRQ31" s="0"/>
      <c r="FRR31" s="0"/>
      <c r="FRS31" s="0"/>
      <c r="FRT31" s="0"/>
      <c r="FRU31" s="0"/>
      <c r="FRV31" s="0"/>
      <c r="FRW31" s="0"/>
      <c r="FRX31" s="0"/>
      <c r="FRY31" s="0"/>
      <c r="FRZ31" s="0"/>
      <c r="FSA31" s="0"/>
      <c r="FSB31" s="0"/>
      <c r="FSC31" s="0"/>
      <c r="FSD31" s="0"/>
      <c r="FSE31" s="0"/>
      <c r="FSF31" s="0"/>
      <c r="FSG31" s="0"/>
      <c r="FSH31" s="0"/>
      <c r="FSI31" s="0"/>
      <c r="FSJ31" s="0"/>
      <c r="FSK31" s="0"/>
      <c r="FSL31" s="0"/>
      <c r="FSM31" s="0"/>
      <c r="FSN31" s="0"/>
      <c r="FSO31" s="0"/>
      <c r="FSP31" s="0"/>
      <c r="FSQ31" s="0"/>
      <c r="FSR31" s="0"/>
      <c r="FSS31" s="0"/>
      <c r="FST31" s="0"/>
      <c r="FSU31" s="0"/>
      <c r="FSV31" s="0"/>
      <c r="FSW31" s="0"/>
      <c r="FSX31" s="0"/>
      <c r="FSY31" s="0"/>
      <c r="FSZ31" s="0"/>
      <c r="FTA31" s="0"/>
      <c r="FTB31" s="0"/>
      <c r="FTC31" s="0"/>
      <c r="FTD31" s="0"/>
      <c r="FTE31" s="0"/>
      <c r="FTF31" s="0"/>
      <c r="FTG31" s="0"/>
      <c r="FTH31" s="0"/>
      <c r="FTI31" s="0"/>
      <c r="FTJ31" s="0"/>
      <c r="FTK31" s="0"/>
      <c r="FTL31" s="0"/>
      <c r="FTM31" s="0"/>
      <c r="FTN31" s="0"/>
      <c r="FTO31" s="0"/>
      <c r="FTP31" s="0"/>
      <c r="FTQ31" s="0"/>
      <c r="FTR31" s="0"/>
      <c r="FTS31" s="0"/>
      <c r="FTT31" s="0"/>
      <c r="FTU31" s="0"/>
      <c r="FTV31" s="0"/>
      <c r="FTW31" s="0"/>
      <c r="FTX31" s="0"/>
      <c r="FTY31" s="0"/>
      <c r="FTZ31" s="0"/>
      <c r="FUA31" s="0"/>
      <c r="FUB31" s="0"/>
      <c r="FUC31" s="0"/>
      <c r="FUD31" s="0"/>
      <c r="FUE31" s="0"/>
      <c r="FUF31" s="0"/>
      <c r="FUG31" s="0"/>
      <c r="FUH31" s="0"/>
      <c r="FUI31" s="0"/>
      <c r="FUJ31" s="0"/>
      <c r="FUK31" s="0"/>
      <c r="FUL31" s="0"/>
      <c r="FUM31" s="0"/>
      <c r="FUN31" s="0"/>
      <c r="FUO31" s="0"/>
      <c r="FUP31" s="0"/>
      <c r="FUQ31" s="0"/>
      <c r="FUR31" s="0"/>
      <c r="FUS31" s="0"/>
      <c r="FUT31" s="0"/>
      <c r="FUU31" s="0"/>
      <c r="FUV31" s="0"/>
      <c r="FUW31" s="0"/>
      <c r="FUX31" s="0"/>
      <c r="FUY31" s="0"/>
      <c r="FUZ31" s="0"/>
      <c r="FVA31" s="0"/>
      <c r="FVB31" s="0"/>
      <c r="FVC31" s="0"/>
      <c r="FVD31" s="0"/>
      <c r="FVE31" s="0"/>
      <c r="FVF31" s="0"/>
      <c r="FVG31" s="0"/>
      <c r="FVH31" s="0"/>
      <c r="FVI31" s="0"/>
      <c r="FVJ31" s="0"/>
      <c r="FVK31" s="0"/>
      <c r="FVL31" s="0"/>
      <c r="FVM31" s="0"/>
      <c r="FVN31" s="0"/>
      <c r="FVO31" s="0"/>
      <c r="FVP31" s="0"/>
      <c r="FVQ31" s="0"/>
      <c r="FVR31" s="0"/>
      <c r="FVS31" s="0"/>
      <c r="FVT31" s="0"/>
      <c r="FVU31" s="0"/>
      <c r="FVV31" s="0"/>
      <c r="FVW31" s="0"/>
      <c r="FVX31" s="0"/>
      <c r="FVY31" s="0"/>
      <c r="FVZ31" s="0"/>
      <c r="FWA31" s="0"/>
      <c r="FWB31" s="0"/>
      <c r="FWC31" s="0"/>
      <c r="FWD31" s="0"/>
      <c r="FWE31" s="0"/>
      <c r="FWF31" s="0"/>
      <c r="FWG31" s="0"/>
      <c r="FWH31" s="0"/>
      <c r="FWI31" s="0"/>
      <c r="FWJ31" s="0"/>
      <c r="FWK31" s="0"/>
      <c r="FWL31" s="0"/>
      <c r="FWM31" s="0"/>
      <c r="FWN31" s="0"/>
      <c r="FWO31" s="0"/>
      <c r="FWP31" s="0"/>
      <c r="FWQ31" s="0"/>
      <c r="FWR31" s="0"/>
      <c r="FWS31" s="0"/>
      <c r="FWT31" s="0"/>
      <c r="FWU31" s="0"/>
      <c r="FWV31" s="0"/>
      <c r="FWW31" s="0"/>
      <c r="FWX31" s="0"/>
      <c r="FWY31" s="0"/>
      <c r="FWZ31" s="0"/>
      <c r="FXA31" s="0"/>
      <c r="FXB31" s="0"/>
      <c r="FXC31" s="0"/>
      <c r="FXD31" s="0"/>
      <c r="FXE31" s="0"/>
      <c r="FXF31" s="0"/>
      <c r="FXG31" s="0"/>
      <c r="FXH31" s="0"/>
      <c r="FXI31" s="0"/>
      <c r="FXJ31" s="0"/>
      <c r="FXK31" s="0"/>
      <c r="FXL31" s="0"/>
      <c r="FXM31" s="0"/>
      <c r="FXN31" s="0"/>
      <c r="FXO31" s="0"/>
      <c r="FXP31" s="0"/>
      <c r="FXQ31" s="0"/>
      <c r="FXR31" s="0"/>
      <c r="FXS31" s="0"/>
      <c r="FXT31" s="0"/>
      <c r="FXU31" s="0"/>
      <c r="FXV31" s="0"/>
      <c r="FXW31" s="0"/>
      <c r="FXX31" s="0"/>
      <c r="FXY31" s="0"/>
      <c r="FXZ31" s="0"/>
      <c r="FYA31" s="0"/>
      <c r="FYB31" s="0"/>
      <c r="FYC31" s="0"/>
      <c r="FYD31" s="0"/>
      <c r="FYE31" s="0"/>
      <c r="FYF31" s="0"/>
      <c r="FYG31" s="0"/>
      <c r="FYH31" s="0"/>
      <c r="FYI31" s="0"/>
      <c r="FYJ31" s="0"/>
      <c r="FYK31" s="0"/>
      <c r="FYL31" s="0"/>
      <c r="FYM31" s="0"/>
      <c r="FYN31" s="0"/>
      <c r="FYO31" s="0"/>
      <c r="FYP31" s="0"/>
      <c r="FYQ31" s="0"/>
      <c r="FYR31" s="0"/>
      <c r="FYS31" s="0"/>
      <c r="FYT31" s="0"/>
      <c r="FYU31" s="0"/>
      <c r="FYV31" s="0"/>
      <c r="FYW31" s="0"/>
      <c r="FYX31" s="0"/>
      <c r="FYY31" s="0"/>
      <c r="FYZ31" s="0"/>
      <c r="FZA31" s="0"/>
      <c r="FZB31" s="0"/>
      <c r="FZC31" s="0"/>
      <c r="FZD31" s="0"/>
      <c r="FZE31" s="0"/>
      <c r="FZF31" s="0"/>
      <c r="FZG31" s="0"/>
      <c r="FZH31" s="0"/>
      <c r="FZI31" s="0"/>
      <c r="FZJ31" s="0"/>
      <c r="FZK31" s="0"/>
      <c r="FZL31" s="0"/>
      <c r="FZM31" s="0"/>
      <c r="FZN31" s="0"/>
      <c r="FZO31" s="0"/>
      <c r="FZP31" s="0"/>
      <c r="FZQ31" s="0"/>
      <c r="FZR31" s="0"/>
      <c r="FZS31" s="0"/>
      <c r="FZT31" s="0"/>
      <c r="FZU31" s="0"/>
      <c r="FZV31" s="0"/>
      <c r="FZW31" s="0"/>
      <c r="FZX31" s="0"/>
      <c r="FZY31" s="0"/>
      <c r="FZZ31" s="0"/>
      <c r="GAA31" s="0"/>
      <c r="GAB31" s="0"/>
      <c r="GAC31" s="0"/>
      <c r="GAD31" s="0"/>
      <c r="GAE31" s="0"/>
      <c r="GAF31" s="0"/>
      <c r="GAG31" s="0"/>
      <c r="GAH31" s="0"/>
      <c r="GAI31" s="0"/>
      <c r="GAJ31" s="0"/>
      <c r="GAK31" s="0"/>
      <c r="GAL31" s="0"/>
      <c r="GAM31" s="0"/>
      <c r="GAN31" s="0"/>
      <c r="GAO31" s="0"/>
      <c r="GAP31" s="0"/>
      <c r="GAQ31" s="0"/>
      <c r="GAR31" s="0"/>
      <c r="GAS31" s="0"/>
      <c r="GAT31" s="0"/>
      <c r="GAU31" s="0"/>
      <c r="GAV31" s="0"/>
      <c r="GAW31" s="0"/>
      <c r="GAX31" s="0"/>
      <c r="GAY31" s="0"/>
      <c r="GAZ31" s="0"/>
      <c r="GBA31" s="0"/>
      <c r="GBB31" s="0"/>
      <c r="GBC31" s="0"/>
      <c r="GBD31" s="0"/>
      <c r="GBE31" s="0"/>
      <c r="GBF31" s="0"/>
      <c r="GBG31" s="0"/>
      <c r="GBH31" s="0"/>
      <c r="GBI31" s="0"/>
      <c r="GBJ31" s="0"/>
      <c r="GBK31" s="0"/>
      <c r="GBL31" s="0"/>
      <c r="GBM31" s="0"/>
      <c r="GBN31" s="0"/>
      <c r="GBO31" s="0"/>
      <c r="GBP31" s="0"/>
      <c r="GBQ31" s="0"/>
      <c r="GBR31" s="0"/>
      <c r="GBS31" s="0"/>
      <c r="GBT31" s="0"/>
      <c r="GBU31" s="0"/>
      <c r="GBV31" s="0"/>
      <c r="GBW31" s="0"/>
      <c r="GBX31" s="0"/>
      <c r="GBY31" s="0"/>
      <c r="GBZ31" s="0"/>
      <c r="GCA31" s="0"/>
      <c r="GCB31" s="0"/>
      <c r="GCC31" s="0"/>
      <c r="GCD31" s="0"/>
      <c r="GCE31" s="0"/>
      <c r="GCF31" s="0"/>
      <c r="GCG31" s="0"/>
      <c r="GCH31" s="0"/>
      <c r="GCI31" s="0"/>
      <c r="GCJ31" s="0"/>
      <c r="GCK31" s="0"/>
      <c r="GCL31" s="0"/>
      <c r="GCM31" s="0"/>
      <c r="GCN31" s="0"/>
      <c r="GCO31" s="0"/>
      <c r="GCP31" s="0"/>
      <c r="GCQ31" s="0"/>
      <c r="GCR31" s="0"/>
      <c r="GCS31" s="0"/>
      <c r="GCT31" s="0"/>
      <c r="GCU31" s="0"/>
      <c r="GCV31" s="0"/>
      <c r="GCW31" s="0"/>
      <c r="GCX31" s="0"/>
      <c r="GCY31" s="0"/>
      <c r="GCZ31" s="0"/>
      <c r="GDA31" s="0"/>
      <c r="GDB31" s="0"/>
      <c r="GDC31" s="0"/>
      <c r="GDD31" s="0"/>
      <c r="GDE31" s="0"/>
      <c r="GDF31" s="0"/>
      <c r="GDG31" s="0"/>
      <c r="GDH31" s="0"/>
      <c r="GDI31" s="0"/>
      <c r="GDJ31" s="0"/>
      <c r="GDK31" s="0"/>
      <c r="GDL31" s="0"/>
      <c r="GDM31" s="0"/>
      <c r="GDN31" s="0"/>
      <c r="GDO31" s="0"/>
      <c r="GDP31" s="0"/>
      <c r="GDQ31" s="0"/>
      <c r="GDR31" s="0"/>
      <c r="GDS31" s="0"/>
      <c r="GDT31" s="0"/>
      <c r="GDU31" s="0"/>
      <c r="GDV31" s="0"/>
      <c r="GDW31" s="0"/>
      <c r="GDX31" s="0"/>
      <c r="GDY31" s="0"/>
      <c r="GDZ31" s="0"/>
      <c r="GEA31" s="0"/>
      <c r="GEB31" s="0"/>
      <c r="GEC31" s="0"/>
      <c r="GED31" s="0"/>
      <c r="GEE31" s="0"/>
      <c r="GEF31" s="0"/>
      <c r="GEG31" s="0"/>
      <c r="GEH31" s="0"/>
      <c r="GEI31" s="0"/>
      <c r="GEJ31" s="0"/>
      <c r="GEK31" s="0"/>
      <c r="GEL31" s="0"/>
      <c r="GEM31" s="0"/>
      <c r="GEN31" s="0"/>
      <c r="GEO31" s="0"/>
      <c r="GEP31" s="0"/>
      <c r="GEQ31" s="0"/>
      <c r="GER31" s="0"/>
      <c r="GES31" s="0"/>
      <c r="GET31" s="0"/>
      <c r="GEU31" s="0"/>
      <c r="GEV31" s="0"/>
      <c r="GEW31" s="0"/>
      <c r="GEX31" s="0"/>
      <c r="GEY31" s="0"/>
      <c r="GEZ31" s="0"/>
      <c r="GFA31" s="0"/>
      <c r="GFB31" s="0"/>
      <c r="GFC31" s="0"/>
      <c r="GFD31" s="0"/>
      <c r="GFE31" s="0"/>
      <c r="GFF31" s="0"/>
      <c r="GFG31" s="0"/>
      <c r="GFH31" s="0"/>
      <c r="GFI31" s="0"/>
      <c r="GFJ31" s="0"/>
      <c r="GFK31" s="0"/>
      <c r="GFL31" s="0"/>
      <c r="GFM31" s="0"/>
      <c r="GFN31" s="0"/>
      <c r="GFO31" s="0"/>
      <c r="GFP31" s="0"/>
      <c r="GFQ31" s="0"/>
      <c r="GFR31" s="0"/>
      <c r="GFS31" s="0"/>
      <c r="GFT31" s="0"/>
      <c r="GFU31" s="0"/>
      <c r="GFV31" s="0"/>
      <c r="GFW31" s="0"/>
      <c r="GFX31" s="0"/>
      <c r="GFY31" s="0"/>
      <c r="GFZ31" s="0"/>
      <c r="GGA31" s="0"/>
      <c r="GGB31" s="0"/>
      <c r="GGC31" s="0"/>
      <c r="GGD31" s="0"/>
      <c r="GGE31" s="0"/>
      <c r="GGF31" s="0"/>
      <c r="GGG31" s="0"/>
      <c r="GGH31" s="0"/>
      <c r="GGI31" s="0"/>
      <c r="GGJ31" s="0"/>
      <c r="GGK31" s="0"/>
      <c r="GGL31" s="0"/>
      <c r="GGM31" s="0"/>
      <c r="GGN31" s="0"/>
      <c r="GGO31" s="0"/>
      <c r="GGP31" s="0"/>
      <c r="GGQ31" s="0"/>
      <c r="GGR31" s="0"/>
      <c r="GGS31" s="0"/>
      <c r="GGT31" s="0"/>
      <c r="GGU31" s="0"/>
      <c r="GGV31" s="0"/>
      <c r="GGW31" s="0"/>
      <c r="GGX31" s="0"/>
      <c r="GGY31" s="0"/>
      <c r="GGZ31" s="0"/>
      <c r="GHA31" s="0"/>
      <c r="GHB31" s="0"/>
      <c r="GHC31" s="0"/>
      <c r="GHD31" s="0"/>
      <c r="GHE31" s="0"/>
      <c r="GHF31" s="0"/>
      <c r="GHG31" s="0"/>
      <c r="GHH31" s="0"/>
      <c r="GHI31" s="0"/>
      <c r="GHJ31" s="0"/>
      <c r="GHK31" s="0"/>
      <c r="GHL31" s="0"/>
      <c r="GHM31" s="0"/>
      <c r="GHN31" s="0"/>
      <c r="GHO31" s="0"/>
      <c r="GHP31" s="0"/>
      <c r="GHQ31" s="0"/>
      <c r="GHR31" s="0"/>
      <c r="GHS31" s="0"/>
      <c r="GHT31" s="0"/>
      <c r="GHU31" s="0"/>
      <c r="GHV31" s="0"/>
      <c r="GHW31" s="0"/>
      <c r="GHX31" s="0"/>
      <c r="GHY31" s="0"/>
      <c r="GHZ31" s="0"/>
      <c r="GIA31" s="0"/>
      <c r="GIB31" s="0"/>
      <c r="GIC31" s="0"/>
      <c r="GID31" s="0"/>
      <c r="GIE31" s="0"/>
      <c r="GIF31" s="0"/>
      <c r="GIG31" s="0"/>
      <c r="GIH31" s="0"/>
      <c r="GII31" s="0"/>
      <c r="GIJ31" s="0"/>
      <c r="GIK31" s="0"/>
      <c r="GIL31" s="0"/>
      <c r="GIM31" s="0"/>
      <c r="GIN31" s="0"/>
      <c r="GIO31" s="0"/>
      <c r="GIP31" s="0"/>
      <c r="GIQ31" s="0"/>
      <c r="GIR31" s="0"/>
      <c r="GIS31" s="0"/>
      <c r="GIT31" s="0"/>
      <c r="GIU31" s="0"/>
      <c r="GIV31" s="0"/>
      <c r="GIW31" s="0"/>
      <c r="GIX31" s="0"/>
      <c r="GIY31" s="0"/>
      <c r="GIZ31" s="0"/>
      <c r="GJA31" s="0"/>
      <c r="GJB31" s="0"/>
      <c r="GJC31" s="0"/>
      <c r="GJD31" s="0"/>
      <c r="GJE31" s="0"/>
      <c r="GJF31" s="0"/>
      <c r="GJG31" s="0"/>
      <c r="GJH31" s="0"/>
      <c r="GJI31" s="0"/>
      <c r="GJJ31" s="0"/>
      <c r="GJK31" s="0"/>
      <c r="GJL31" s="0"/>
      <c r="GJM31" s="0"/>
      <c r="GJN31" s="0"/>
      <c r="GJO31" s="0"/>
      <c r="GJP31" s="0"/>
      <c r="GJQ31" s="0"/>
      <c r="GJR31" s="0"/>
      <c r="GJS31" s="0"/>
      <c r="GJT31" s="0"/>
      <c r="GJU31" s="0"/>
      <c r="GJV31" s="0"/>
      <c r="GJW31" s="0"/>
      <c r="GJX31" s="0"/>
      <c r="GJY31" s="0"/>
      <c r="GJZ31" s="0"/>
      <c r="GKA31" s="0"/>
      <c r="GKB31" s="0"/>
      <c r="GKC31" s="0"/>
      <c r="GKD31" s="0"/>
      <c r="GKE31" s="0"/>
      <c r="GKF31" s="0"/>
      <c r="GKG31" s="0"/>
      <c r="GKH31" s="0"/>
      <c r="GKI31" s="0"/>
      <c r="GKJ31" s="0"/>
      <c r="GKK31" s="0"/>
      <c r="GKL31" s="0"/>
      <c r="GKM31" s="0"/>
      <c r="GKN31" s="0"/>
      <c r="GKO31" s="0"/>
      <c r="GKP31" s="0"/>
      <c r="GKQ31" s="0"/>
      <c r="GKR31" s="0"/>
      <c r="GKS31" s="0"/>
      <c r="GKT31" s="0"/>
      <c r="GKU31" s="0"/>
      <c r="GKV31" s="0"/>
      <c r="GKW31" s="0"/>
      <c r="GKX31" s="0"/>
      <c r="GKY31" s="0"/>
      <c r="GKZ31" s="0"/>
      <c r="GLA31" s="0"/>
      <c r="GLB31" s="0"/>
      <c r="GLC31" s="0"/>
      <c r="GLD31" s="0"/>
      <c r="GLE31" s="0"/>
      <c r="GLF31" s="0"/>
      <c r="GLG31" s="0"/>
      <c r="GLH31" s="0"/>
      <c r="GLI31" s="0"/>
      <c r="GLJ31" s="0"/>
      <c r="GLK31" s="0"/>
      <c r="GLL31" s="0"/>
      <c r="GLM31" s="0"/>
      <c r="GLN31" s="0"/>
      <c r="GLO31" s="0"/>
      <c r="GLP31" s="0"/>
      <c r="GLQ31" s="0"/>
      <c r="GLR31" s="0"/>
      <c r="GLS31" s="0"/>
      <c r="GLT31" s="0"/>
      <c r="GLU31" s="0"/>
      <c r="GLV31" s="0"/>
      <c r="GLW31" s="0"/>
      <c r="GLX31" s="0"/>
      <c r="GLY31" s="0"/>
      <c r="GLZ31" s="0"/>
      <c r="GMA31" s="0"/>
      <c r="GMB31" s="0"/>
      <c r="GMC31" s="0"/>
      <c r="GMD31" s="0"/>
      <c r="GME31" s="0"/>
      <c r="GMF31" s="0"/>
      <c r="GMG31" s="0"/>
      <c r="GMH31" s="0"/>
      <c r="GMI31" s="0"/>
      <c r="GMJ31" s="0"/>
      <c r="GMK31" s="0"/>
      <c r="GML31" s="0"/>
      <c r="GMM31" s="0"/>
      <c r="GMN31" s="0"/>
      <c r="GMO31" s="0"/>
      <c r="GMP31" s="0"/>
      <c r="GMQ31" s="0"/>
      <c r="GMR31" s="0"/>
      <c r="GMS31" s="0"/>
      <c r="GMT31" s="0"/>
      <c r="GMU31" s="0"/>
      <c r="GMV31" s="0"/>
      <c r="GMW31" s="0"/>
      <c r="GMX31" s="0"/>
      <c r="GMY31" s="0"/>
      <c r="GMZ31" s="0"/>
      <c r="GNA31" s="0"/>
      <c r="GNB31" s="0"/>
      <c r="GNC31" s="0"/>
      <c r="GND31" s="0"/>
      <c r="GNE31" s="0"/>
      <c r="GNF31" s="0"/>
      <c r="GNG31" s="0"/>
      <c r="GNH31" s="0"/>
      <c r="GNI31" s="0"/>
      <c r="GNJ31" s="0"/>
      <c r="GNK31" s="0"/>
      <c r="GNL31" s="0"/>
      <c r="GNM31" s="0"/>
      <c r="GNN31" s="0"/>
      <c r="GNO31" s="0"/>
      <c r="GNP31" s="0"/>
      <c r="GNQ31" s="0"/>
      <c r="GNR31" s="0"/>
      <c r="GNS31" s="0"/>
      <c r="GNT31" s="0"/>
      <c r="GNU31" s="0"/>
      <c r="GNV31" s="0"/>
      <c r="GNW31" s="0"/>
      <c r="GNX31" s="0"/>
      <c r="GNY31" s="0"/>
      <c r="GNZ31" s="0"/>
      <c r="GOA31" s="0"/>
      <c r="GOB31" s="0"/>
      <c r="GOC31" s="0"/>
      <c r="GOD31" s="0"/>
      <c r="GOE31" s="0"/>
      <c r="GOF31" s="0"/>
      <c r="GOG31" s="0"/>
      <c r="GOH31" s="0"/>
      <c r="GOI31" s="0"/>
      <c r="GOJ31" s="0"/>
      <c r="GOK31" s="0"/>
      <c r="GOL31" s="0"/>
      <c r="GOM31" s="0"/>
      <c r="GON31" s="0"/>
      <c r="GOO31" s="0"/>
      <c r="GOP31" s="0"/>
      <c r="GOQ31" s="0"/>
      <c r="GOR31" s="0"/>
      <c r="GOS31" s="0"/>
      <c r="GOT31" s="0"/>
      <c r="GOU31" s="0"/>
      <c r="GOV31" s="0"/>
      <c r="GOW31" s="0"/>
      <c r="GOX31" s="0"/>
      <c r="GOY31" s="0"/>
      <c r="GOZ31" s="0"/>
      <c r="GPA31" s="0"/>
      <c r="GPB31" s="0"/>
      <c r="GPC31" s="0"/>
      <c r="GPD31" s="0"/>
      <c r="GPE31" s="0"/>
      <c r="GPF31" s="0"/>
      <c r="GPG31" s="0"/>
      <c r="GPH31" s="0"/>
      <c r="GPI31" s="0"/>
      <c r="GPJ31" s="0"/>
      <c r="GPK31" s="0"/>
      <c r="GPL31" s="0"/>
      <c r="GPM31" s="0"/>
      <c r="GPN31" s="0"/>
      <c r="GPO31" s="0"/>
      <c r="GPP31" s="0"/>
      <c r="GPQ31" s="0"/>
      <c r="GPR31" s="0"/>
      <c r="GPS31" s="0"/>
      <c r="GPT31" s="0"/>
      <c r="GPU31" s="0"/>
      <c r="GPV31" s="0"/>
      <c r="GPW31" s="0"/>
      <c r="GPX31" s="0"/>
      <c r="GPY31" s="0"/>
      <c r="GPZ31" s="0"/>
      <c r="GQA31" s="0"/>
      <c r="GQB31" s="0"/>
      <c r="GQC31" s="0"/>
      <c r="GQD31" s="0"/>
      <c r="GQE31" s="0"/>
      <c r="GQF31" s="0"/>
      <c r="GQG31" s="0"/>
      <c r="GQH31" s="0"/>
      <c r="GQI31" s="0"/>
      <c r="GQJ31" s="0"/>
      <c r="GQK31" s="0"/>
      <c r="GQL31" s="0"/>
      <c r="GQM31" s="0"/>
      <c r="GQN31" s="0"/>
      <c r="GQO31" s="0"/>
      <c r="GQP31" s="0"/>
      <c r="GQQ31" s="0"/>
      <c r="GQR31" s="0"/>
      <c r="GQS31" s="0"/>
      <c r="GQT31" s="0"/>
      <c r="GQU31" s="0"/>
      <c r="GQV31" s="0"/>
      <c r="GQW31" s="0"/>
      <c r="GQX31" s="0"/>
      <c r="GQY31" s="0"/>
      <c r="GQZ31" s="0"/>
      <c r="GRA31" s="0"/>
      <c r="GRB31" s="0"/>
      <c r="GRC31" s="0"/>
      <c r="GRD31" s="0"/>
      <c r="GRE31" s="0"/>
      <c r="GRF31" s="0"/>
      <c r="GRG31" s="0"/>
      <c r="GRH31" s="0"/>
      <c r="GRI31" s="0"/>
      <c r="GRJ31" s="0"/>
      <c r="GRK31" s="0"/>
      <c r="GRL31" s="0"/>
      <c r="GRM31" s="0"/>
      <c r="GRN31" s="0"/>
      <c r="GRO31" s="0"/>
      <c r="GRP31" s="0"/>
      <c r="GRQ31" s="0"/>
      <c r="GRR31" s="0"/>
      <c r="GRS31" s="0"/>
      <c r="GRT31" s="0"/>
      <c r="GRU31" s="0"/>
      <c r="GRV31" s="0"/>
      <c r="GRW31" s="0"/>
      <c r="GRX31" s="0"/>
      <c r="GRY31" s="0"/>
      <c r="GRZ31" s="0"/>
      <c r="GSA31" s="0"/>
      <c r="GSB31" s="0"/>
      <c r="GSC31" s="0"/>
      <c r="GSD31" s="0"/>
      <c r="GSE31" s="0"/>
      <c r="GSF31" s="0"/>
      <c r="GSG31" s="0"/>
      <c r="GSH31" s="0"/>
      <c r="GSI31" s="0"/>
      <c r="GSJ31" s="0"/>
      <c r="GSK31" s="0"/>
      <c r="GSL31" s="0"/>
      <c r="GSM31" s="0"/>
      <c r="GSN31" s="0"/>
      <c r="GSO31" s="0"/>
      <c r="GSP31" s="0"/>
      <c r="GSQ31" s="0"/>
      <c r="GSR31" s="0"/>
      <c r="GSS31" s="0"/>
      <c r="GST31" s="0"/>
      <c r="GSU31" s="0"/>
      <c r="GSV31" s="0"/>
      <c r="GSW31" s="0"/>
      <c r="GSX31" s="0"/>
      <c r="GSY31" s="0"/>
      <c r="GSZ31" s="0"/>
      <c r="GTA31" s="0"/>
      <c r="GTB31" s="0"/>
      <c r="GTC31" s="0"/>
      <c r="GTD31" s="0"/>
      <c r="GTE31" s="0"/>
      <c r="GTF31" s="0"/>
      <c r="GTG31" s="0"/>
      <c r="GTH31" s="0"/>
      <c r="GTI31" s="0"/>
      <c r="GTJ31" s="0"/>
      <c r="GTK31" s="0"/>
      <c r="GTL31" s="0"/>
      <c r="GTM31" s="0"/>
      <c r="GTN31" s="0"/>
      <c r="GTO31" s="0"/>
      <c r="GTP31" s="0"/>
      <c r="GTQ31" s="0"/>
      <c r="GTR31" s="0"/>
      <c r="GTS31" s="0"/>
      <c r="GTT31" s="0"/>
      <c r="GTU31" s="0"/>
      <c r="GTV31" s="0"/>
      <c r="GTW31" s="0"/>
      <c r="GTX31" s="0"/>
      <c r="GTY31" s="0"/>
      <c r="GTZ31" s="0"/>
      <c r="GUA31" s="0"/>
      <c r="GUB31" s="0"/>
      <c r="GUC31" s="0"/>
      <c r="GUD31" s="0"/>
      <c r="GUE31" s="0"/>
      <c r="GUF31" s="0"/>
      <c r="GUG31" s="0"/>
      <c r="GUH31" s="0"/>
      <c r="GUI31" s="0"/>
      <c r="GUJ31" s="0"/>
      <c r="GUK31" s="0"/>
      <c r="GUL31" s="0"/>
      <c r="GUM31" s="0"/>
      <c r="GUN31" s="0"/>
      <c r="GUO31" s="0"/>
      <c r="GUP31" s="0"/>
      <c r="GUQ31" s="0"/>
      <c r="GUR31" s="0"/>
      <c r="GUS31" s="0"/>
      <c r="GUT31" s="0"/>
      <c r="GUU31" s="0"/>
      <c r="GUV31" s="0"/>
      <c r="GUW31" s="0"/>
      <c r="GUX31" s="0"/>
      <c r="GUY31" s="0"/>
      <c r="GUZ31" s="0"/>
      <c r="GVA31" s="0"/>
      <c r="GVB31" s="0"/>
      <c r="GVC31" s="0"/>
      <c r="GVD31" s="0"/>
      <c r="GVE31" s="0"/>
      <c r="GVF31" s="0"/>
      <c r="GVG31" s="0"/>
      <c r="GVH31" s="0"/>
      <c r="GVI31" s="0"/>
      <c r="GVJ31" s="0"/>
      <c r="GVK31" s="0"/>
      <c r="GVL31" s="0"/>
      <c r="GVM31" s="0"/>
      <c r="GVN31" s="0"/>
      <c r="GVO31" s="0"/>
      <c r="GVP31" s="0"/>
      <c r="GVQ31" s="0"/>
      <c r="GVR31" s="0"/>
      <c r="GVS31" s="0"/>
      <c r="GVT31" s="0"/>
      <c r="GVU31" s="0"/>
      <c r="GVV31" s="0"/>
      <c r="GVW31" s="0"/>
      <c r="GVX31" s="0"/>
      <c r="GVY31" s="0"/>
      <c r="GVZ31" s="0"/>
      <c r="GWA31" s="0"/>
      <c r="GWB31" s="0"/>
      <c r="GWC31" s="0"/>
      <c r="GWD31" s="0"/>
      <c r="GWE31" s="0"/>
      <c r="GWF31" s="0"/>
      <c r="GWG31" s="0"/>
      <c r="GWH31" s="0"/>
      <c r="GWI31" s="0"/>
      <c r="GWJ31" s="0"/>
      <c r="GWK31" s="0"/>
      <c r="GWL31" s="0"/>
      <c r="GWM31" s="0"/>
      <c r="GWN31" s="0"/>
      <c r="GWO31" s="0"/>
      <c r="GWP31" s="0"/>
      <c r="GWQ31" s="0"/>
      <c r="GWR31" s="0"/>
      <c r="GWS31" s="0"/>
      <c r="GWT31" s="0"/>
      <c r="GWU31" s="0"/>
      <c r="GWV31" s="0"/>
      <c r="GWW31" s="0"/>
      <c r="GWX31" s="0"/>
      <c r="GWY31" s="0"/>
      <c r="GWZ31" s="0"/>
      <c r="GXA31" s="0"/>
      <c r="GXB31" s="0"/>
      <c r="GXC31" s="0"/>
      <c r="GXD31" s="0"/>
      <c r="GXE31" s="0"/>
      <c r="GXF31" s="0"/>
      <c r="GXG31" s="0"/>
      <c r="GXH31" s="0"/>
      <c r="GXI31" s="0"/>
      <c r="GXJ31" s="0"/>
      <c r="GXK31" s="0"/>
      <c r="GXL31" s="0"/>
      <c r="GXM31" s="0"/>
      <c r="GXN31" s="0"/>
      <c r="GXO31" s="0"/>
      <c r="GXP31" s="0"/>
      <c r="GXQ31" s="0"/>
      <c r="GXR31" s="0"/>
      <c r="GXS31" s="0"/>
      <c r="GXT31" s="0"/>
      <c r="GXU31" s="0"/>
      <c r="GXV31" s="0"/>
      <c r="GXW31" s="0"/>
      <c r="GXX31" s="0"/>
      <c r="GXY31" s="0"/>
      <c r="GXZ31" s="0"/>
      <c r="GYA31" s="0"/>
      <c r="GYB31" s="0"/>
      <c r="GYC31" s="0"/>
      <c r="GYD31" s="0"/>
      <c r="GYE31" s="0"/>
      <c r="GYF31" s="0"/>
      <c r="GYG31" s="0"/>
      <c r="GYH31" s="0"/>
      <c r="GYI31" s="0"/>
      <c r="GYJ31" s="0"/>
      <c r="GYK31" s="0"/>
      <c r="GYL31" s="0"/>
      <c r="GYM31" s="0"/>
      <c r="GYN31" s="0"/>
      <c r="GYO31" s="0"/>
      <c r="GYP31" s="0"/>
      <c r="GYQ31" s="0"/>
      <c r="GYR31" s="0"/>
      <c r="GYS31" s="0"/>
      <c r="GYT31" s="0"/>
      <c r="GYU31" s="0"/>
      <c r="GYV31" s="0"/>
      <c r="GYW31" s="0"/>
      <c r="GYX31" s="0"/>
      <c r="GYY31" s="0"/>
      <c r="GYZ31" s="0"/>
      <c r="GZA31" s="0"/>
      <c r="GZB31" s="0"/>
      <c r="GZC31" s="0"/>
      <c r="GZD31" s="0"/>
      <c r="GZE31" s="0"/>
      <c r="GZF31" s="0"/>
      <c r="GZG31" s="0"/>
      <c r="GZH31" s="0"/>
      <c r="GZI31" s="0"/>
      <c r="GZJ31" s="0"/>
      <c r="GZK31" s="0"/>
      <c r="GZL31" s="0"/>
      <c r="GZM31" s="0"/>
      <c r="GZN31" s="0"/>
      <c r="GZO31" s="0"/>
      <c r="GZP31" s="0"/>
      <c r="GZQ31" s="0"/>
      <c r="GZR31" s="0"/>
      <c r="GZS31" s="0"/>
      <c r="GZT31" s="0"/>
      <c r="GZU31" s="0"/>
      <c r="GZV31" s="0"/>
      <c r="GZW31" s="0"/>
      <c r="GZX31" s="0"/>
      <c r="GZY31" s="0"/>
      <c r="GZZ31" s="0"/>
      <c r="HAA31" s="0"/>
      <c r="HAB31" s="0"/>
      <c r="HAC31" s="0"/>
      <c r="HAD31" s="0"/>
      <c r="HAE31" s="0"/>
      <c r="HAF31" s="0"/>
      <c r="HAG31" s="0"/>
      <c r="HAH31" s="0"/>
      <c r="HAI31" s="0"/>
      <c r="HAJ31" s="0"/>
      <c r="HAK31" s="0"/>
      <c r="HAL31" s="0"/>
      <c r="HAM31" s="0"/>
      <c r="HAN31" s="0"/>
      <c r="HAO31" s="0"/>
      <c r="HAP31" s="0"/>
      <c r="HAQ31" s="0"/>
      <c r="HAR31" s="0"/>
      <c r="HAS31" s="0"/>
      <c r="HAT31" s="0"/>
      <c r="HAU31" s="0"/>
      <c r="HAV31" s="0"/>
      <c r="HAW31" s="0"/>
      <c r="HAX31" s="0"/>
      <c r="HAY31" s="0"/>
      <c r="HAZ31" s="0"/>
      <c r="HBA31" s="0"/>
      <c r="HBB31" s="0"/>
      <c r="HBC31" s="0"/>
      <c r="HBD31" s="0"/>
      <c r="HBE31" s="0"/>
      <c r="HBF31" s="0"/>
      <c r="HBG31" s="0"/>
      <c r="HBH31" s="0"/>
      <c r="HBI31" s="0"/>
      <c r="HBJ31" s="0"/>
      <c r="HBK31" s="0"/>
      <c r="HBL31" s="0"/>
      <c r="HBM31" s="0"/>
      <c r="HBN31" s="0"/>
      <c r="HBO31" s="0"/>
      <c r="HBP31" s="0"/>
      <c r="HBQ31" s="0"/>
      <c r="HBR31" s="0"/>
      <c r="HBS31" s="0"/>
      <c r="HBT31" s="0"/>
      <c r="HBU31" s="0"/>
      <c r="HBV31" s="0"/>
      <c r="HBW31" s="0"/>
      <c r="HBX31" s="0"/>
      <c r="HBY31" s="0"/>
      <c r="HBZ31" s="0"/>
      <c r="HCA31" s="0"/>
      <c r="HCB31" s="0"/>
      <c r="HCC31" s="0"/>
      <c r="HCD31" s="0"/>
      <c r="HCE31" s="0"/>
      <c r="HCF31" s="0"/>
      <c r="HCG31" s="0"/>
      <c r="HCH31" s="0"/>
      <c r="HCI31" s="0"/>
      <c r="HCJ31" s="0"/>
      <c r="HCK31" s="0"/>
      <c r="HCL31" s="0"/>
      <c r="HCM31" s="0"/>
      <c r="HCN31" s="0"/>
      <c r="HCO31" s="0"/>
      <c r="HCP31" s="0"/>
      <c r="HCQ31" s="0"/>
      <c r="HCR31" s="0"/>
      <c r="HCS31" s="0"/>
      <c r="HCT31" s="0"/>
      <c r="HCU31" s="0"/>
      <c r="HCV31" s="0"/>
      <c r="HCW31" s="0"/>
      <c r="HCX31" s="0"/>
      <c r="HCY31" s="0"/>
      <c r="HCZ31" s="0"/>
      <c r="HDA31" s="0"/>
      <c r="HDB31" s="0"/>
      <c r="HDC31" s="0"/>
      <c r="HDD31" s="0"/>
      <c r="HDE31" s="0"/>
      <c r="HDF31" s="0"/>
      <c r="HDG31" s="0"/>
      <c r="HDH31" s="0"/>
      <c r="HDI31" s="0"/>
      <c r="HDJ31" s="0"/>
      <c r="HDK31" s="0"/>
      <c r="HDL31" s="0"/>
      <c r="HDM31" s="0"/>
      <c r="HDN31" s="0"/>
      <c r="HDO31" s="0"/>
      <c r="HDP31" s="0"/>
      <c r="HDQ31" s="0"/>
      <c r="HDR31" s="0"/>
      <c r="HDS31" s="0"/>
      <c r="HDT31" s="0"/>
      <c r="HDU31" s="0"/>
      <c r="HDV31" s="0"/>
      <c r="HDW31" s="0"/>
      <c r="HDX31" s="0"/>
      <c r="HDY31" s="0"/>
      <c r="HDZ31" s="0"/>
      <c r="HEA31" s="0"/>
      <c r="HEB31" s="0"/>
      <c r="HEC31" s="0"/>
      <c r="HED31" s="0"/>
      <c r="HEE31" s="0"/>
      <c r="HEF31" s="0"/>
      <c r="HEG31" s="0"/>
      <c r="HEH31" s="0"/>
      <c r="HEI31" s="0"/>
      <c r="HEJ31" s="0"/>
      <c r="HEK31" s="0"/>
      <c r="HEL31" s="0"/>
      <c r="HEM31" s="0"/>
      <c r="HEN31" s="0"/>
      <c r="HEO31" s="0"/>
      <c r="HEP31" s="0"/>
      <c r="HEQ31" s="0"/>
      <c r="HER31" s="0"/>
      <c r="HES31" s="0"/>
      <c r="HET31" s="0"/>
      <c r="HEU31" s="0"/>
      <c r="HEV31" s="0"/>
      <c r="HEW31" s="0"/>
      <c r="HEX31" s="0"/>
      <c r="HEY31" s="0"/>
      <c r="HEZ31" s="0"/>
      <c r="HFA31" s="0"/>
      <c r="HFB31" s="0"/>
      <c r="HFC31" s="0"/>
      <c r="HFD31" s="0"/>
      <c r="HFE31" s="0"/>
      <c r="HFF31" s="0"/>
      <c r="HFG31" s="0"/>
      <c r="HFH31" s="0"/>
      <c r="HFI31" s="0"/>
      <c r="HFJ31" s="0"/>
      <c r="HFK31" s="0"/>
      <c r="HFL31" s="0"/>
      <c r="HFM31" s="0"/>
      <c r="HFN31" s="0"/>
      <c r="HFO31" s="0"/>
      <c r="HFP31" s="0"/>
      <c r="HFQ31" s="0"/>
      <c r="HFR31" s="0"/>
      <c r="HFS31" s="0"/>
      <c r="HFT31" s="0"/>
      <c r="HFU31" s="0"/>
      <c r="HFV31" s="0"/>
      <c r="HFW31" s="0"/>
      <c r="HFX31" s="0"/>
      <c r="HFY31" s="0"/>
      <c r="HFZ31" s="0"/>
      <c r="HGA31" s="0"/>
      <c r="HGB31" s="0"/>
      <c r="HGC31" s="0"/>
      <c r="HGD31" s="0"/>
      <c r="HGE31" s="0"/>
      <c r="HGF31" s="0"/>
      <c r="HGG31" s="0"/>
      <c r="HGH31" s="0"/>
      <c r="HGI31" s="0"/>
      <c r="HGJ31" s="0"/>
      <c r="HGK31" s="0"/>
      <c r="HGL31" s="0"/>
      <c r="HGM31" s="0"/>
      <c r="HGN31" s="0"/>
      <c r="HGO31" s="0"/>
      <c r="HGP31" s="0"/>
      <c r="HGQ31" s="0"/>
      <c r="HGR31" s="0"/>
      <c r="HGS31" s="0"/>
      <c r="HGT31" s="0"/>
      <c r="HGU31" s="0"/>
      <c r="HGV31" s="0"/>
      <c r="HGW31" s="0"/>
      <c r="HGX31" s="0"/>
      <c r="HGY31" s="0"/>
      <c r="HGZ31" s="0"/>
      <c r="HHA31" s="0"/>
      <c r="HHB31" s="0"/>
      <c r="HHC31" s="0"/>
      <c r="HHD31" s="0"/>
      <c r="HHE31" s="0"/>
      <c r="HHF31" s="0"/>
      <c r="HHG31" s="0"/>
      <c r="HHH31" s="0"/>
      <c r="HHI31" s="0"/>
      <c r="HHJ31" s="0"/>
      <c r="HHK31" s="0"/>
      <c r="HHL31" s="0"/>
      <c r="HHM31" s="0"/>
      <c r="HHN31" s="0"/>
      <c r="HHO31" s="0"/>
      <c r="HHP31" s="0"/>
      <c r="HHQ31" s="0"/>
      <c r="HHR31" s="0"/>
      <c r="HHS31" s="0"/>
      <c r="HHT31" s="0"/>
      <c r="HHU31" s="0"/>
      <c r="HHV31" s="0"/>
      <c r="HHW31" s="0"/>
      <c r="HHX31" s="0"/>
      <c r="HHY31" s="0"/>
      <c r="HHZ31" s="0"/>
      <c r="HIA31" s="0"/>
      <c r="HIB31" s="0"/>
      <c r="HIC31" s="0"/>
      <c r="HID31" s="0"/>
      <c r="HIE31" s="0"/>
      <c r="HIF31" s="0"/>
      <c r="HIG31" s="0"/>
      <c r="HIH31" s="0"/>
      <c r="HII31" s="0"/>
      <c r="HIJ31" s="0"/>
      <c r="HIK31" s="0"/>
      <c r="HIL31" s="0"/>
      <c r="HIM31" s="0"/>
      <c r="HIN31" s="0"/>
      <c r="HIO31" s="0"/>
      <c r="HIP31" s="0"/>
      <c r="HIQ31" s="0"/>
      <c r="HIR31" s="0"/>
      <c r="HIS31" s="0"/>
      <c r="HIT31" s="0"/>
      <c r="HIU31" s="0"/>
      <c r="HIV31" s="0"/>
      <c r="HIW31" s="0"/>
      <c r="HIX31" s="0"/>
      <c r="HIY31" s="0"/>
      <c r="HIZ31" s="0"/>
      <c r="HJA31" s="0"/>
      <c r="HJB31" s="0"/>
      <c r="HJC31" s="0"/>
      <c r="HJD31" s="0"/>
      <c r="HJE31" s="0"/>
      <c r="HJF31" s="0"/>
      <c r="HJG31" s="0"/>
      <c r="HJH31" s="0"/>
      <c r="HJI31" s="0"/>
      <c r="HJJ31" s="0"/>
      <c r="HJK31" s="0"/>
      <c r="HJL31" s="0"/>
      <c r="HJM31" s="0"/>
      <c r="HJN31" s="0"/>
      <c r="HJO31" s="0"/>
      <c r="HJP31" s="0"/>
      <c r="HJQ31" s="0"/>
      <c r="HJR31" s="0"/>
      <c r="HJS31" s="0"/>
      <c r="HJT31" s="0"/>
      <c r="HJU31" s="0"/>
      <c r="HJV31" s="0"/>
      <c r="HJW31" s="0"/>
      <c r="HJX31" s="0"/>
      <c r="HJY31" s="0"/>
      <c r="HJZ31" s="0"/>
      <c r="HKA31" s="0"/>
      <c r="HKB31" s="0"/>
      <c r="HKC31" s="0"/>
      <c r="HKD31" s="0"/>
      <c r="HKE31" s="0"/>
      <c r="HKF31" s="0"/>
      <c r="HKG31" s="0"/>
      <c r="HKH31" s="0"/>
      <c r="HKI31" s="0"/>
      <c r="HKJ31" s="0"/>
      <c r="HKK31" s="0"/>
      <c r="HKL31" s="0"/>
      <c r="HKM31" s="0"/>
      <c r="HKN31" s="0"/>
      <c r="HKO31" s="0"/>
      <c r="HKP31" s="0"/>
      <c r="HKQ31" s="0"/>
      <c r="HKR31" s="0"/>
      <c r="HKS31" s="0"/>
      <c r="HKT31" s="0"/>
      <c r="HKU31" s="0"/>
      <c r="HKV31" s="0"/>
      <c r="HKW31" s="0"/>
      <c r="HKX31" s="0"/>
      <c r="HKY31" s="0"/>
      <c r="HKZ31" s="0"/>
      <c r="HLA31" s="0"/>
      <c r="HLB31" s="0"/>
      <c r="HLC31" s="0"/>
      <c r="HLD31" s="0"/>
      <c r="HLE31" s="0"/>
      <c r="HLF31" s="0"/>
      <c r="HLG31" s="0"/>
      <c r="HLH31" s="0"/>
      <c r="HLI31" s="0"/>
      <c r="HLJ31" s="0"/>
      <c r="HLK31" s="0"/>
      <c r="HLL31" s="0"/>
      <c r="HLM31" s="0"/>
      <c r="HLN31" s="0"/>
      <c r="HLO31" s="0"/>
      <c r="HLP31" s="0"/>
      <c r="HLQ31" s="0"/>
      <c r="HLR31" s="0"/>
      <c r="HLS31" s="0"/>
      <c r="HLT31" s="0"/>
      <c r="HLU31" s="0"/>
      <c r="HLV31" s="0"/>
      <c r="HLW31" s="0"/>
      <c r="HLX31" s="0"/>
      <c r="HLY31" s="0"/>
      <c r="HLZ31" s="0"/>
      <c r="HMA31" s="0"/>
      <c r="HMB31" s="0"/>
      <c r="HMC31" s="0"/>
      <c r="HMD31" s="0"/>
      <c r="HME31" s="0"/>
      <c r="HMF31" s="0"/>
      <c r="HMG31" s="0"/>
      <c r="HMH31" s="0"/>
      <c r="HMI31" s="0"/>
      <c r="HMJ31" s="0"/>
      <c r="HMK31" s="0"/>
      <c r="HML31" s="0"/>
      <c r="HMM31" s="0"/>
      <c r="HMN31" s="0"/>
      <c r="HMO31" s="0"/>
      <c r="HMP31" s="0"/>
      <c r="HMQ31" s="0"/>
      <c r="HMR31" s="0"/>
      <c r="HMS31" s="0"/>
      <c r="HMT31" s="0"/>
      <c r="HMU31" s="0"/>
      <c r="HMV31" s="0"/>
      <c r="HMW31" s="0"/>
      <c r="HMX31" s="0"/>
      <c r="HMY31" s="0"/>
      <c r="HMZ31" s="0"/>
      <c r="HNA31" s="0"/>
      <c r="HNB31" s="0"/>
      <c r="HNC31" s="0"/>
      <c r="HND31" s="0"/>
      <c r="HNE31" s="0"/>
      <c r="HNF31" s="0"/>
      <c r="HNG31" s="0"/>
      <c r="HNH31" s="0"/>
      <c r="HNI31" s="0"/>
      <c r="HNJ31" s="0"/>
      <c r="HNK31" s="0"/>
      <c r="HNL31" s="0"/>
      <c r="HNM31" s="0"/>
      <c r="HNN31" s="0"/>
      <c r="HNO31" s="0"/>
      <c r="HNP31" s="0"/>
      <c r="HNQ31" s="0"/>
      <c r="HNR31" s="0"/>
      <c r="HNS31" s="0"/>
      <c r="HNT31" s="0"/>
      <c r="HNU31" s="0"/>
      <c r="HNV31" s="0"/>
      <c r="HNW31" s="0"/>
      <c r="HNX31" s="0"/>
      <c r="HNY31" s="0"/>
      <c r="HNZ31" s="0"/>
      <c r="HOA31" s="0"/>
      <c r="HOB31" s="0"/>
      <c r="HOC31" s="0"/>
      <c r="HOD31" s="0"/>
      <c r="HOE31" s="0"/>
      <c r="HOF31" s="0"/>
      <c r="HOG31" s="0"/>
      <c r="HOH31" s="0"/>
      <c r="HOI31" s="0"/>
      <c r="HOJ31" s="0"/>
      <c r="HOK31" s="0"/>
      <c r="HOL31" s="0"/>
      <c r="HOM31" s="0"/>
      <c r="HON31" s="0"/>
      <c r="HOO31" s="0"/>
      <c r="HOP31" s="0"/>
      <c r="HOQ31" s="0"/>
      <c r="HOR31" s="0"/>
      <c r="HOS31" s="0"/>
      <c r="HOT31" s="0"/>
      <c r="HOU31" s="0"/>
      <c r="HOV31" s="0"/>
      <c r="HOW31" s="0"/>
      <c r="HOX31" s="0"/>
      <c r="HOY31" s="0"/>
      <c r="HOZ31" s="0"/>
      <c r="HPA31" s="0"/>
      <c r="HPB31" s="0"/>
      <c r="HPC31" s="0"/>
      <c r="HPD31" s="0"/>
      <c r="HPE31" s="0"/>
      <c r="HPF31" s="0"/>
      <c r="HPG31" s="0"/>
      <c r="HPH31" s="0"/>
      <c r="HPI31" s="0"/>
      <c r="HPJ31" s="0"/>
      <c r="HPK31" s="0"/>
      <c r="HPL31" s="0"/>
      <c r="HPM31" s="0"/>
      <c r="HPN31" s="0"/>
      <c r="HPO31" s="0"/>
      <c r="HPP31" s="0"/>
      <c r="HPQ31" s="0"/>
      <c r="HPR31" s="0"/>
      <c r="HPS31" s="0"/>
      <c r="HPT31" s="0"/>
      <c r="HPU31" s="0"/>
      <c r="HPV31" s="0"/>
      <c r="HPW31" s="0"/>
      <c r="HPX31" s="0"/>
      <c r="HPY31" s="0"/>
      <c r="HPZ31" s="0"/>
      <c r="HQA31" s="0"/>
      <c r="HQB31" s="0"/>
      <c r="HQC31" s="0"/>
      <c r="HQD31" s="0"/>
      <c r="HQE31" s="0"/>
      <c r="HQF31" s="0"/>
      <c r="HQG31" s="0"/>
      <c r="HQH31" s="0"/>
      <c r="HQI31" s="0"/>
      <c r="HQJ31" s="0"/>
      <c r="HQK31" s="0"/>
      <c r="HQL31" s="0"/>
      <c r="HQM31" s="0"/>
      <c r="HQN31" s="0"/>
      <c r="HQO31" s="0"/>
      <c r="HQP31" s="0"/>
      <c r="HQQ31" s="0"/>
      <c r="HQR31" s="0"/>
      <c r="HQS31" s="0"/>
      <c r="HQT31" s="0"/>
      <c r="HQU31" s="0"/>
      <c r="HQV31" s="0"/>
      <c r="HQW31" s="0"/>
      <c r="HQX31" s="0"/>
      <c r="HQY31" s="0"/>
      <c r="HQZ31" s="0"/>
      <c r="HRA31" s="0"/>
      <c r="HRB31" s="0"/>
      <c r="HRC31" s="0"/>
      <c r="HRD31" s="0"/>
      <c r="HRE31" s="0"/>
      <c r="HRF31" s="0"/>
      <c r="HRG31" s="0"/>
      <c r="HRH31" s="0"/>
      <c r="HRI31" s="0"/>
      <c r="HRJ31" s="0"/>
      <c r="HRK31" s="0"/>
      <c r="HRL31" s="0"/>
      <c r="HRM31" s="0"/>
      <c r="HRN31" s="0"/>
      <c r="HRO31" s="0"/>
      <c r="HRP31" s="0"/>
      <c r="HRQ31" s="0"/>
      <c r="HRR31" s="0"/>
      <c r="HRS31" s="0"/>
      <c r="HRT31" s="0"/>
      <c r="HRU31" s="0"/>
      <c r="HRV31" s="0"/>
      <c r="HRW31" s="0"/>
      <c r="HRX31" s="0"/>
      <c r="HRY31" s="0"/>
      <c r="HRZ31" s="0"/>
      <c r="HSA31" s="0"/>
      <c r="HSB31" s="0"/>
      <c r="HSC31" s="0"/>
      <c r="HSD31" s="0"/>
      <c r="HSE31" s="0"/>
      <c r="HSF31" s="0"/>
      <c r="HSG31" s="0"/>
      <c r="HSH31" s="0"/>
      <c r="HSI31" s="0"/>
      <c r="HSJ31" s="0"/>
      <c r="HSK31" s="0"/>
      <c r="HSL31" s="0"/>
      <c r="HSM31" s="0"/>
      <c r="HSN31" s="0"/>
      <c r="HSO31" s="0"/>
      <c r="HSP31" s="0"/>
      <c r="HSQ31" s="0"/>
      <c r="HSR31" s="0"/>
      <c r="HSS31" s="0"/>
      <c r="HST31" s="0"/>
      <c r="HSU31" s="0"/>
      <c r="HSV31" s="0"/>
      <c r="HSW31" s="0"/>
      <c r="HSX31" s="0"/>
      <c r="HSY31" s="0"/>
      <c r="HSZ31" s="0"/>
      <c r="HTA31" s="0"/>
      <c r="HTB31" s="0"/>
      <c r="HTC31" s="0"/>
      <c r="HTD31" s="0"/>
      <c r="HTE31" s="0"/>
      <c r="HTF31" s="0"/>
      <c r="HTG31" s="0"/>
      <c r="HTH31" s="0"/>
      <c r="HTI31" s="0"/>
      <c r="HTJ31" s="0"/>
      <c r="HTK31" s="0"/>
      <c r="HTL31" s="0"/>
      <c r="HTM31" s="0"/>
      <c r="HTN31" s="0"/>
      <c r="HTO31" s="0"/>
      <c r="HTP31" s="0"/>
      <c r="HTQ31" s="0"/>
      <c r="HTR31" s="0"/>
      <c r="HTS31" s="0"/>
      <c r="HTT31" s="0"/>
      <c r="HTU31" s="0"/>
      <c r="HTV31" s="0"/>
      <c r="HTW31" s="0"/>
      <c r="HTX31" s="0"/>
      <c r="HTY31" s="0"/>
      <c r="HTZ31" s="0"/>
      <c r="HUA31" s="0"/>
      <c r="HUB31" s="0"/>
      <c r="HUC31" s="0"/>
      <c r="HUD31" s="0"/>
      <c r="HUE31" s="0"/>
      <c r="HUF31" s="0"/>
      <c r="HUG31" s="0"/>
      <c r="HUH31" s="0"/>
      <c r="HUI31" s="0"/>
      <c r="HUJ31" s="0"/>
      <c r="HUK31" s="0"/>
      <c r="HUL31" s="0"/>
      <c r="HUM31" s="0"/>
      <c r="HUN31" s="0"/>
      <c r="HUO31" s="0"/>
      <c r="HUP31" s="0"/>
      <c r="HUQ31" s="0"/>
      <c r="HUR31" s="0"/>
      <c r="HUS31" s="0"/>
      <c r="HUT31" s="0"/>
      <c r="HUU31" s="0"/>
      <c r="HUV31" s="0"/>
      <c r="HUW31" s="0"/>
      <c r="HUX31" s="0"/>
      <c r="HUY31" s="0"/>
      <c r="HUZ31" s="0"/>
      <c r="HVA31" s="0"/>
      <c r="HVB31" s="0"/>
      <c r="HVC31" s="0"/>
      <c r="HVD31" s="0"/>
      <c r="HVE31" s="0"/>
      <c r="HVF31" s="0"/>
      <c r="HVG31" s="0"/>
      <c r="HVH31" s="0"/>
      <c r="HVI31" s="0"/>
      <c r="HVJ31" s="0"/>
      <c r="HVK31" s="0"/>
      <c r="HVL31" s="0"/>
      <c r="HVM31" s="0"/>
      <c r="HVN31" s="0"/>
      <c r="HVO31" s="0"/>
      <c r="HVP31" s="0"/>
      <c r="HVQ31" s="0"/>
      <c r="HVR31" s="0"/>
      <c r="HVS31" s="0"/>
      <c r="HVT31" s="0"/>
      <c r="HVU31" s="0"/>
      <c r="HVV31" s="0"/>
      <c r="HVW31" s="0"/>
      <c r="HVX31" s="0"/>
      <c r="HVY31" s="0"/>
      <c r="HVZ31" s="0"/>
      <c r="HWA31" s="0"/>
      <c r="HWB31" s="0"/>
      <c r="HWC31" s="0"/>
      <c r="HWD31" s="0"/>
      <c r="HWE31" s="0"/>
      <c r="HWF31" s="0"/>
      <c r="HWG31" s="0"/>
      <c r="HWH31" s="0"/>
      <c r="HWI31" s="0"/>
      <c r="HWJ31" s="0"/>
      <c r="HWK31" s="0"/>
      <c r="HWL31" s="0"/>
      <c r="HWM31" s="0"/>
      <c r="HWN31" s="0"/>
      <c r="HWO31" s="0"/>
      <c r="HWP31" s="0"/>
      <c r="HWQ31" s="0"/>
      <c r="HWR31" s="0"/>
      <c r="HWS31" s="0"/>
      <c r="HWT31" s="0"/>
      <c r="HWU31" s="0"/>
      <c r="HWV31" s="0"/>
      <c r="HWW31" s="0"/>
      <c r="HWX31" s="0"/>
      <c r="HWY31" s="0"/>
      <c r="HWZ31" s="0"/>
      <c r="HXA31" s="0"/>
      <c r="HXB31" s="0"/>
      <c r="HXC31" s="0"/>
      <c r="HXD31" s="0"/>
      <c r="HXE31" s="0"/>
      <c r="HXF31" s="0"/>
      <c r="HXG31" s="0"/>
      <c r="HXH31" s="0"/>
      <c r="HXI31" s="0"/>
      <c r="HXJ31" s="0"/>
      <c r="HXK31" s="0"/>
      <c r="HXL31" s="0"/>
      <c r="HXM31" s="0"/>
      <c r="HXN31" s="0"/>
      <c r="HXO31" s="0"/>
      <c r="HXP31" s="0"/>
      <c r="HXQ31" s="0"/>
      <c r="HXR31" s="0"/>
      <c r="HXS31" s="0"/>
      <c r="HXT31" s="0"/>
      <c r="HXU31" s="0"/>
      <c r="HXV31" s="0"/>
      <c r="HXW31" s="0"/>
      <c r="HXX31" s="0"/>
      <c r="HXY31" s="0"/>
      <c r="HXZ31" s="0"/>
      <c r="HYA31" s="0"/>
      <c r="HYB31" s="0"/>
      <c r="HYC31" s="0"/>
      <c r="HYD31" s="0"/>
      <c r="HYE31" s="0"/>
      <c r="HYF31" s="0"/>
      <c r="HYG31" s="0"/>
      <c r="HYH31" s="0"/>
      <c r="HYI31" s="0"/>
      <c r="HYJ31" s="0"/>
      <c r="HYK31" s="0"/>
      <c r="HYL31" s="0"/>
      <c r="HYM31" s="0"/>
      <c r="HYN31" s="0"/>
      <c r="HYO31" s="0"/>
      <c r="HYP31" s="0"/>
      <c r="HYQ31" s="0"/>
      <c r="HYR31" s="0"/>
      <c r="HYS31" s="0"/>
      <c r="HYT31" s="0"/>
      <c r="HYU31" s="0"/>
      <c r="HYV31" s="0"/>
      <c r="HYW31" s="0"/>
      <c r="HYX31" s="0"/>
      <c r="HYY31" s="0"/>
      <c r="HYZ31" s="0"/>
      <c r="HZA31" s="0"/>
      <c r="HZB31" s="0"/>
      <c r="HZC31" s="0"/>
      <c r="HZD31" s="0"/>
      <c r="HZE31" s="0"/>
      <c r="HZF31" s="0"/>
      <c r="HZG31" s="0"/>
      <c r="HZH31" s="0"/>
      <c r="HZI31" s="0"/>
      <c r="HZJ31" s="0"/>
      <c r="HZK31" s="0"/>
      <c r="HZL31" s="0"/>
      <c r="HZM31" s="0"/>
      <c r="HZN31" s="0"/>
      <c r="HZO31" s="0"/>
      <c r="HZP31" s="0"/>
      <c r="HZQ31" s="0"/>
      <c r="HZR31" s="0"/>
      <c r="HZS31" s="0"/>
      <c r="HZT31" s="0"/>
      <c r="HZU31" s="0"/>
      <c r="HZV31" s="0"/>
      <c r="HZW31" s="0"/>
      <c r="HZX31" s="0"/>
      <c r="HZY31" s="0"/>
      <c r="HZZ31" s="0"/>
      <c r="IAA31" s="0"/>
      <c r="IAB31" s="0"/>
      <c r="IAC31" s="0"/>
      <c r="IAD31" s="0"/>
      <c r="IAE31" s="0"/>
      <c r="IAF31" s="0"/>
      <c r="IAG31" s="0"/>
      <c r="IAH31" s="0"/>
      <c r="IAI31" s="0"/>
      <c r="IAJ31" s="0"/>
      <c r="IAK31" s="0"/>
      <c r="IAL31" s="0"/>
      <c r="IAM31" s="0"/>
      <c r="IAN31" s="0"/>
      <c r="IAO31" s="0"/>
      <c r="IAP31" s="0"/>
      <c r="IAQ31" s="0"/>
      <c r="IAR31" s="0"/>
      <c r="IAS31" s="0"/>
      <c r="IAT31" s="0"/>
      <c r="IAU31" s="0"/>
      <c r="IAV31" s="0"/>
      <c r="IAW31" s="0"/>
      <c r="IAX31" s="0"/>
      <c r="IAY31" s="0"/>
      <c r="IAZ31" s="0"/>
      <c r="IBA31" s="0"/>
      <c r="IBB31" s="0"/>
      <c r="IBC31" s="0"/>
      <c r="IBD31" s="0"/>
      <c r="IBE31" s="0"/>
      <c r="IBF31" s="0"/>
      <c r="IBG31" s="0"/>
      <c r="IBH31" s="0"/>
      <c r="IBI31" s="0"/>
      <c r="IBJ31" s="0"/>
      <c r="IBK31" s="0"/>
      <c r="IBL31" s="0"/>
      <c r="IBM31" s="0"/>
      <c r="IBN31" s="0"/>
      <c r="IBO31" s="0"/>
      <c r="IBP31" s="0"/>
      <c r="IBQ31" s="0"/>
      <c r="IBR31" s="0"/>
      <c r="IBS31" s="0"/>
      <c r="IBT31" s="0"/>
      <c r="IBU31" s="0"/>
      <c r="IBV31" s="0"/>
      <c r="IBW31" s="0"/>
      <c r="IBX31" s="0"/>
      <c r="IBY31" s="0"/>
      <c r="IBZ31" s="0"/>
      <c r="ICA31" s="0"/>
      <c r="ICB31" s="0"/>
      <c r="ICC31" s="0"/>
      <c r="ICD31" s="0"/>
      <c r="ICE31" s="0"/>
      <c r="ICF31" s="0"/>
      <c r="ICG31" s="0"/>
      <c r="ICH31" s="0"/>
      <c r="ICI31" s="0"/>
      <c r="ICJ31" s="0"/>
      <c r="ICK31" s="0"/>
      <c r="ICL31" s="0"/>
      <c r="ICM31" s="0"/>
      <c r="ICN31" s="0"/>
      <c r="ICO31" s="0"/>
      <c r="ICP31" s="0"/>
      <c r="ICQ31" s="0"/>
      <c r="ICR31" s="0"/>
      <c r="ICS31" s="0"/>
      <c r="ICT31" s="0"/>
      <c r="ICU31" s="0"/>
      <c r="ICV31" s="0"/>
      <c r="ICW31" s="0"/>
      <c r="ICX31" s="0"/>
      <c r="ICY31" s="0"/>
      <c r="ICZ31" s="0"/>
      <c r="IDA31" s="0"/>
      <c r="IDB31" s="0"/>
      <c r="IDC31" s="0"/>
      <c r="IDD31" s="0"/>
      <c r="IDE31" s="0"/>
      <c r="IDF31" s="0"/>
      <c r="IDG31" s="0"/>
      <c r="IDH31" s="0"/>
      <c r="IDI31" s="0"/>
      <c r="IDJ31" s="0"/>
      <c r="IDK31" s="0"/>
      <c r="IDL31" s="0"/>
      <c r="IDM31" s="0"/>
      <c r="IDN31" s="0"/>
      <c r="IDO31" s="0"/>
      <c r="IDP31" s="0"/>
      <c r="IDQ31" s="0"/>
      <c r="IDR31" s="0"/>
      <c r="IDS31" s="0"/>
      <c r="IDT31" s="0"/>
      <c r="IDU31" s="0"/>
      <c r="IDV31" s="0"/>
      <c r="IDW31" s="0"/>
      <c r="IDX31" s="0"/>
      <c r="IDY31" s="0"/>
      <c r="IDZ31" s="0"/>
      <c r="IEA31" s="0"/>
      <c r="IEB31" s="0"/>
      <c r="IEC31" s="0"/>
      <c r="IED31" s="0"/>
      <c r="IEE31" s="0"/>
      <c r="IEF31" s="0"/>
      <c r="IEG31" s="0"/>
      <c r="IEH31" s="0"/>
      <c r="IEI31" s="0"/>
      <c r="IEJ31" s="0"/>
      <c r="IEK31" s="0"/>
      <c r="IEL31" s="0"/>
      <c r="IEM31" s="0"/>
      <c r="IEN31" s="0"/>
      <c r="IEO31" s="0"/>
      <c r="IEP31" s="0"/>
      <c r="IEQ31" s="0"/>
      <c r="IER31" s="0"/>
      <c r="IES31" s="0"/>
      <c r="IET31" s="0"/>
      <c r="IEU31" s="0"/>
      <c r="IEV31" s="0"/>
      <c r="IEW31" s="0"/>
      <c r="IEX31" s="0"/>
      <c r="IEY31" s="0"/>
      <c r="IEZ31" s="0"/>
      <c r="IFA31" s="0"/>
      <c r="IFB31" s="0"/>
      <c r="IFC31" s="0"/>
      <c r="IFD31" s="0"/>
      <c r="IFE31" s="0"/>
      <c r="IFF31" s="0"/>
      <c r="IFG31" s="0"/>
      <c r="IFH31" s="0"/>
      <c r="IFI31" s="0"/>
      <c r="IFJ31" s="0"/>
      <c r="IFK31" s="0"/>
      <c r="IFL31" s="0"/>
      <c r="IFM31" s="0"/>
      <c r="IFN31" s="0"/>
      <c r="IFO31" s="0"/>
      <c r="IFP31" s="0"/>
      <c r="IFQ31" s="0"/>
      <c r="IFR31" s="0"/>
      <c r="IFS31" s="0"/>
      <c r="IFT31" s="0"/>
      <c r="IFU31" s="0"/>
      <c r="IFV31" s="0"/>
      <c r="IFW31" s="0"/>
      <c r="IFX31" s="0"/>
      <c r="IFY31" s="0"/>
      <c r="IFZ31" s="0"/>
      <c r="IGA31" s="0"/>
      <c r="IGB31" s="0"/>
      <c r="IGC31" s="0"/>
      <c r="IGD31" s="0"/>
      <c r="IGE31" s="0"/>
      <c r="IGF31" s="0"/>
      <c r="IGG31" s="0"/>
      <c r="IGH31" s="0"/>
      <c r="IGI31" s="0"/>
      <c r="IGJ31" s="0"/>
      <c r="IGK31" s="0"/>
      <c r="IGL31" s="0"/>
      <c r="IGM31" s="0"/>
      <c r="IGN31" s="0"/>
      <c r="IGO31" s="0"/>
      <c r="IGP31" s="0"/>
      <c r="IGQ31" s="0"/>
      <c r="IGR31" s="0"/>
      <c r="IGS31" s="0"/>
      <c r="IGT31" s="0"/>
      <c r="IGU31" s="0"/>
      <c r="IGV31" s="0"/>
      <c r="IGW31" s="0"/>
      <c r="IGX31" s="0"/>
      <c r="IGY31" s="0"/>
      <c r="IGZ31" s="0"/>
      <c r="IHA31" s="0"/>
      <c r="IHB31" s="0"/>
      <c r="IHC31" s="0"/>
      <c r="IHD31" s="0"/>
      <c r="IHE31" s="0"/>
      <c r="IHF31" s="0"/>
      <c r="IHG31" s="0"/>
      <c r="IHH31" s="0"/>
      <c r="IHI31" s="0"/>
      <c r="IHJ31" s="0"/>
      <c r="IHK31" s="0"/>
      <c r="IHL31" s="0"/>
      <c r="IHM31" s="0"/>
      <c r="IHN31" s="0"/>
      <c r="IHO31" s="0"/>
      <c r="IHP31" s="0"/>
      <c r="IHQ31" s="0"/>
      <c r="IHR31" s="0"/>
      <c r="IHS31" s="0"/>
      <c r="IHT31" s="0"/>
      <c r="IHU31" s="0"/>
      <c r="IHV31" s="0"/>
      <c r="IHW31" s="0"/>
      <c r="IHX31" s="0"/>
      <c r="IHY31" s="0"/>
      <c r="IHZ31" s="0"/>
      <c r="IIA31" s="0"/>
      <c r="IIB31" s="0"/>
      <c r="IIC31" s="0"/>
      <c r="IID31" s="0"/>
      <c r="IIE31" s="0"/>
      <c r="IIF31" s="0"/>
      <c r="IIG31" s="0"/>
      <c r="IIH31" s="0"/>
      <c r="III31" s="0"/>
      <c r="IIJ31" s="0"/>
      <c r="IIK31" s="0"/>
      <c r="IIL31" s="0"/>
      <c r="IIM31" s="0"/>
      <c r="IIN31" s="0"/>
      <c r="IIO31" s="0"/>
      <c r="IIP31" s="0"/>
      <c r="IIQ31" s="0"/>
      <c r="IIR31" s="0"/>
      <c r="IIS31" s="0"/>
      <c r="IIT31" s="0"/>
      <c r="IIU31" s="0"/>
      <c r="IIV31" s="0"/>
      <c r="IIW31" s="0"/>
      <c r="IIX31" s="0"/>
      <c r="IIY31" s="0"/>
      <c r="IIZ31" s="0"/>
      <c r="IJA31" s="0"/>
      <c r="IJB31" s="0"/>
      <c r="IJC31" s="0"/>
      <c r="IJD31" s="0"/>
      <c r="IJE31" s="0"/>
      <c r="IJF31" s="0"/>
      <c r="IJG31" s="0"/>
      <c r="IJH31" s="0"/>
      <c r="IJI31" s="0"/>
      <c r="IJJ31" s="0"/>
      <c r="IJK31" s="0"/>
      <c r="IJL31" s="0"/>
      <c r="IJM31" s="0"/>
      <c r="IJN31" s="0"/>
      <c r="IJO31" s="0"/>
      <c r="IJP31" s="0"/>
      <c r="IJQ31" s="0"/>
      <c r="IJR31" s="0"/>
      <c r="IJS31" s="0"/>
      <c r="IJT31" s="0"/>
      <c r="IJU31" s="0"/>
      <c r="IJV31" s="0"/>
      <c r="IJW31" s="0"/>
      <c r="IJX31" s="0"/>
      <c r="IJY31" s="0"/>
      <c r="IJZ31" s="0"/>
      <c r="IKA31" s="0"/>
      <c r="IKB31" s="0"/>
      <c r="IKC31" s="0"/>
      <c r="IKD31" s="0"/>
      <c r="IKE31" s="0"/>
      <c r="IKF31" s="0"/>
      <c r="IKG31" s="0"/>
      <c r="IKH31" s="0"/>
      <c r="IKI31" s="0"/>
      <c r="IKJ31" s="0"/>
      <c r="IKK31" s="0"/>
      <c r="IKL31" s="0"/>
      <c r="IKM31" s="0"/>
      <c r="IKN31" s="0"/>
      <c r="IKO31" s="0"/>
      <c r="IKP31" s="0"/>
      <c r="IKQ31" s="0"/>
      <c r="IKR31" s="0"/>
      <c r="IKS31" s="0"/>
      <c r="IKT31" s="0"/>
      <c r="IKU31" s="0"/>
      <c r="IKV31" s="0"/>
      <c r="IKW31" s="0"/>
      <c r="IKX31" s="0"/>
      <c r="IKY31" s="0"/>
      <c r="IKZ31" s="0"/>
      <c r="ILA31" s="0"/>
      <c r="ILB31" s="0"/>
      <c r="ILC31" s="0"/>
      <c r="ILD31" s="0"/>
      <c r="ILE31" s="0"/>
      <c r="ILF31" s="0"/>
      <c r="ILG31" s="0"/>
      <c r="ILH31" s="0"/>
      <c r="ILI31" s="0"/>
      <c r="ILJ31" s="0"/>
      <c r="ILK31" s="0"/>
      <c r="ILL31" s="0"/>
      <c r="ILM31" s="0"/>
      <c r="ILN31" s="0"/>
      <c r="ILO31" s="0"/>
      <c r="ILP31" s="0"/>
      <c r="ILQ31" s="0"/>
      <c r="ILR31" s="0"/>
      <c r="ILS31" s="0"/>
      <c r="ILT31" s="0"/>
      <c r="ILU31" s="0"/>
      <c r="ILV31" s="0"/>
      <c r="ILW31" s="0"/>
      <c r="ILX31" s="0"/>
      <c r="ILY31" s="0"/>
      <c r="ILZ31" s="0"/>
      <c r="IMA31" s="0"/>
      <c r="IMB31" s="0"/>
      <c r="IMC31" s="0"/>
      <c r="IMD31" s="0"/>
      <c r="IME31" s="0"/>
      <c r="IMF31" s="0"/>
      <c r="IMG31" s="0"/>
      <c r="IMH31" s="0"/>
      <c r="IMI31" s="0"/>
      <c r="IMJ31" s="0"/>
      <c r="IMK31" s="0"/>
      <c r="IML31" s="0"/>
      <c r="IMM31" s="0"/>
      <c r="IMN31" s="0"/>
      <c r="IMO31" s="0"/>
      <c r="IMP31" s="0"/>
      <c r="IMQ31" s="0"/>
      <c r="IMR31" s="0"/>
      <c r="IMS31" s="0"/>
      <c r="IMT31" s="0"/>
      <c r="IMU31" s="0"/>
      <c r="IMV31" s="0"/>
      <c r="IMW31" s="0"/>
      <c r="IMX31" s="0"/>
      <c r="IMY31" s="0"/>
      <c r="IMZ31" s="0"/>
      <c r="INA31" s="0"/>
      <c r="INB31" s="0"/>
      <c r="INC31" s="0"/>
      <c r="IND31" s="0"/>
      <c r="INE31" s="0"/>
      <c r="INF31" s="0"/>
      <c r="ING31" s="0"/>
      <c r="INH31" s="0"/>
      <c r="INI31" s="0"/>
      <c r="INJ31" s="0"/>
      <c r="INK31" s="0"/>
      <c r="INL31" s="0"/>
      <c r="INM31" s="0"/>
      <c r="INN31" s="0"/>
      <c r="INO31" s="0"/>
      <c r="INP31" s="0"/>
      <c r="INQ31" s="0"/>
      <c r="INR31" s="0"/>
      <c r="INS31" s="0"/>
      <c r="INT31" s="0"/>
      <c r="INU31" s="0"/>
      <c r="INV31" s="0"/>
      <c r="INW31" s="0"/>
      <c r="INX31" s="0"/>
      <c r="INY31" s="0"/>
      <c r="INZ31" s="0"/>
      <c r="IOA31" s="0"/>
      <c r="IOB31" s="0"/>
      <c r="IOC31" s="0"/>
      <c r="IOD31" s="0"/>
      <c r="IOE31" s="0"/>
      <c r="IOF31" s="0"/>
      <c r="IOG31" s="0"/>
      <c r="IOH31" s="0"/>
      <c r="IOI31" s="0"/>
      <c r="IOJ31" s="0"/>
      <c r="IOK31" s="0"/>
      <c r="IOL31" s="0"/>
      <c r="IOM31" s="0"/>
      <c r="ION31" s="0"/>
      <c r="IOO31" s="0"/>
      <c r="IOP31" s="0"/>
      <c r="IOQ31" s="0"/>
      <c r="IOR31" s="0"/>
      <c r="IOS31" s="0"/>
      <c r="IOT31" s="0"/>
      <c r="IOU31" s="0"/>
      <c r="IOV31" s="0"/>
      <c r="IOW31" s="0"/>
      <c r="IOX31" s="0"/>
      <c r="IOY31" s="0"/>
      <c r="IOZ31" s="0"/>
      <c r="IPA31" s="0"/>
      <c r="IPB31" s="0"/>
      <c r="IPC31" s="0"/>
      <c r="IPD31" s="0"/>
      <c r="IPE31" s="0"/>
      <c r="IPF31" s="0"/>
      <c r="IPG31" s="0"/>
      <c r="IPH31" s="0"/>
      <c r="IPI31" s="0"/>
      <c r="IPJ31" s="0"/>
      <c r="IPK31" s="0"/>
      <c r="IPL31" s="0"/>
      <c r="IPM31" s="0"/>
      <c r="IPN31" s="0"/>
      <c r="IPO31" s="0"/>
      <c r="IPP31" s="0"/>
      <c r="IPQ31" s="0"/>
      <c r="IPR31" s="0"/>
      <c r="IPS31" s="0"/>
      <c r="IPT31" s="0"/>
      <c r="IPU31" s="0"/>
      <c r="IPV31" s="0"/>
      <c r="IPW31" s="0"/>
      <c r="IPX31" s="0"/>
      <c r="IPY31" s="0"/>
      <c r="IPZ31" s="0"/>
      <c r="IQA31" s="0"/>
      <c r="IQB31" s="0"/>
      <c r="IQC31" s="0"/>
      <c r="IQD31" s="0"/>
      <c r="IQE31" s="0"/>
      <c r="IQF31" s="0"/>
      <c r="IQG31" s="0"/>
      <c r="IQH31" s="0"/>
      <c r="IQI31" s="0"/>
      <c r="IQJ31" s="0"/>
      <c r="IQK31" s="0"/>
      <c r="IQL31" s="0"/>
      <c r="IQM31" s="0"/>
      <c r="IQN31" s="0"/>
      <c r="IQO31" s="0"/>
      <c r="IQP31" s="0"/>
      <c r="IQQ31" s="0"/>
      <c r="IQR31" s="0"/>
      <c r="IQS31" s="0"/>
      <c r="IQT31" s="0"/>
      <c r="IQU31" s="0"/>
      <c r="IQV31" s="0"/>
      <c r="IQW31" s="0"/>
      <c r="IQX31" s="0"/>
      <c r="IQY31" s="0"/>
      <c r="IQZ31" s="0"/>
      <c r="IRA31" s="0"/>
      <c r="IRB31" s="0"/>
      <c r="IRC31" s="0"/>
      <c r="IRD31" s="0"/>
      <c r="IRE31" s="0"/>
      <c r="IRF31" s="0"/>
      <c r="IRG31" s="0"/>
      <c r="IRH31" s="0"/>
      <c r="IRI31" s="0"/>
      <c r="IRJ31" s="0"/>
      <c r="IRK31" s="0"/>
      <c r="IRL31" s="0"/>
      <c r="IRM31" s="0"/>
      <c r="IRN31" s="0"/>
      <c r="IRO31" s="0"/>
      <c r="IRP31" s="0"/>
      <c r="IRQ31" s="0"/>
      <c r="IRR31" s="0"/>
      <c r="IRS31" s="0"/>
      <c r="IRT31" s="0"/>
      <c r="IRU31" s="0"/>
      <c r="IRV31" s="0"/>
      <c r="IRW31" s="0"/>
      <c r="IRX31" s="0"/>
      <c r="IRY31" s="0"/>
      <c r="IRZ31" s="0"/>
      <c r="ISA31" s="0"/>
      <c r="ISB31" s="0"/>
      <c r="ISC31" s="0"/>
      <c r="ISD31" s="0"/>
      <c r="ISE31" s="0"/>
      <c r="ISF31" s="0"/>
      <c r="ISG31" s="0"/>
      <c r="ISH31" s="0"/>
      <c r="ISI31" s="0"/>
      <c r="ISJ31" s="0"/>
      <c r="ISK31" s="0"/>
      <c r="ISL31" s="0"/>
      <c r="ISM31" s="0"/>
      <c r="ISN31" s="0"/>
      <c r="ISO31" s="0"/>
      <c r="ISP31" s="0"/>
      <c r="ISQ31" s="0"/>
      <c r="ISR31" s="0"/>
      <c r="ISS31" s="0"/>
      <c r="IST31" s="0"/>
      <c r="ISU31" s="0"/>
      <c r="ISV31" s="0"/>
      <c r="ISW31" s="0"/>
      <c r="ISX31" s="0"/>
      <c r="ISY31" s="0"/>
      <c r="ISZ31" s="0"/>
      <c r="ITA31" s="0"/>
      <c r="ITB31" s="0"/>
      <c r="ITC31" s="0"/>
      <c r="ITD31" s="0"/>
      <c r="ITE31" s="0"/>
      <c r="ITF31" s="0"/>
      <c r="ITG31" s="0"/>
      <c r="ITH31" s="0"/>
      <c r="ITI31" s="0"/>
      <c r="ITJ31" s="0"/>
      <c r="ITK31" s="0"/>
      <c r="ITL31" s="0"/>
      <c r="ITM31" s="0"/>
      <c r="ITN31" s="0"/>
      <c r="ITO31" s="0"/>
      <c r="ITP31" s="0"/>
      <c r="ITQ31" s="0"/>
      <c r="ITR31" s="0"/>
      <c r="ITS31" s="0"/>
      <c r="ITT31" s="0"/>
      <c r="ITU31" s="0"/>
      <c r="ITV31" s="0"/>
      <c r="ITW31" s="0"/>
      <c r="ITX31" s="0"/>
      <c r="ITY31" s="0"/>
      <c r="ITZ31" s="0"/>
      <c r="IUA31" s="0"/>
      <c r="IUB31" s="0"/>
      <c r="IUC31" s="0"/>
      <c r="IUD31" s="0"/>
      <c r="IUE31" s="0"/>
      <c r="IUF31" s="0"/>
      <c r="IUG31" s="0"/>
      <c r="IUH31" s="0"/>
      <c r="IUI31" s="0"/>
      <c r="IUJ31" s="0"/>
      <c r="IUK31" s="0"/>
      <c r="IUL31" s="0"/>
      <c r="IUM31" s="0"/>
      <c r="IUN31" s="0"/>
      <c r="IUO31" s="0"/>
      <c r="IUP31" s="0"/>
      <c r="IUQ31" s="0"/>
      <c r="IUR31" s="0"/>
      <c r="IUS31" s="0"/>
      <c r="IUT31" s="0"/>
      <c r="IUU31" s="0"/>
      <c r="IUV31" s="0"/>
      <c r="IUW31" s="0"/>
      <c r="IUX31" s="0"/>
      <c r="IUY31" s="0"/>
      <c r="IUZ31" s="0"/>
      <c r="IVA31" s="0"/>
      <c r="IVB31" s="0"/>
      <c r="IVC31" s="0"/>
      <c r="IVD31" s="0"/>
      <c r="IVE31" s="0"/>
      <c r="IVF31" s="0"/>
      <c r="IVG31" s="0"/>
      <c r="IVH31" s="0"/>
      <c r="IVI31" s="0"/>
      <c r="IVJ31" s="0"/>
      <c r="IVK31" s="0"/>
      <c r="IVL31" s="0"/>
      <c r="IVM31" s="0"/>
      <c r="IVN31" s="0"/>
      <c r="IVO31" s="0"/>
      <c r="IVP31" s="0"/>
      <c r="IVQ31" s="0"/>
      <c r="IVR31" s="0"/>
      <c r="IVS31" s="0"/>
      <c r="IVT31" s="0"/>
      <c r="IVU31" s="0"/>
      <c r="IVV31" s="0"/>
      <c r="IVW31" s="0"/>
      <c r="IVX31" s="0"/>
      <c r="IVY31" s="0"/>
      <c r="IVZ31" s="0"/>
      <c r="IWA31" s="0"/>
      <c r="IWB31" s="0"/>
      <c r="IWC31" s="0"/>
      <c r="IWD31" s="0"/>
      <c r="IWE31" s="0"/>
      <c r="IWF31" s="0"/>
      <c r="IWG31" s="0"/>
      <c r="IWH31" s="0"/>
      <c r="IWI31" s="0"/>
      <c r="IWJ31" s="0"/>
      <c r="IWK31" s="0"/>
      <c r="IWL31" s="0"/>
      <c r="IWM31" s="0"/>
      <c r="IWN31" s="0"/>
      <c r="IWO31" s="0"/>
      <c r="IWP31" s="0"/>
      <c r="IWQ31" s="0"/>
      <c r="IWR31" s="0"/>
      <c r="IWS31" s="0"/>
      <c r="IWT31" s="0"/>
      <c r="IWU31" s="0"/>
      <c r="IWV31" s="0"/>
      <c r="IWW31" s="0"/>
      <c r="IWX31" s="0"/>
      <c r="IWY31" s="0"/>
      <c r="IWZ31" s="0"/>
      <c r="IXA31" s="0"/>
      <c r="IXB31" s="0"/>
      <c r="IXC31" s="0"/>
      <c r="IXD31" s="0"/>
      <c r="IXE31" s="0"/>
      <c r="IXF31" s="0"/>
      <c r="IXG31" s="0"/>
      <c r="IXH31" s="0"/>
      <c r="IXI31" s="0"/>
      <c r="IXJ31" s="0"/>
      <c r="IXK31" s="0"/>
      <c r="IXL31" s="0"/>
      <c r="IXM31" s="0"/>
      <c r="IXN31" s="0"/>
      <c r="IXO31" s="0"/>
      <c r="IXP31" s="0"/>
      <c r="IXQ31" s="0"/>
      <c r="IXR31" s="0"/>
      <c r="IXS31" s="0"/>
      <c r="IXT31" s="0"/>
      <c r="IXU31" s="0"/>
      <c r="IXV31" s="0"/>
      <c r="IXW31" s="0"/>
      <c r="IXX31" s="0"/>
      <c r="IXY31" s="0"/>
      <c r="IXZ31" s="0"/>
      <c r="IYA31" s="0"/>
      <c r="IYB31" s="0"/>
      <c r="IYC31" s="0"/>
      <c r="IYD31" s="0"/>
      <c r="IYE31" s="0"/>
      <c r="IYF31" s="0"/>
      <c r="IYG31" s="0"/>
      <c r="IYH31" s="0"/>
      <c r="IYI31" s="0"/>
      <c r="IYJ31" s="0"/>
      <c r="IYK31" s="0"/>
      <c r="IYL31" s="0"/>
      <c r="IYM31" s="0"/>
      <c r="IYN31" s="0"/>
      <c r="IYO31" s="0"/>
      <c r="IYP31" s="0"/>
      <c r="IYQ31" s="0"/>
      <c r="IYR31" s="0"/>
      <c r="IYS31" s="0"/>
      <c r="IYT31" s="0"/>
      <c r="IYU31" s="0"/>
      <c r="IYV31" s="0"/>
      <c r="IYW31" s="0"/>
      <c r="IYX31" s="0"/>
      <c r="IYY31" s="0"/>
      <c r="IYZ31" s="0"/>
      <c r="IZA31" s="0"/>
      <c r="IZB31" s="0"/>
      <c r="IZC31" s="0"/>
      <c r="IZD31" s="0"/>
      <c r="IZE31" s="0"/>
      <c r="IZF31" s="0"/>
      <c r="IZG31" s="0"/>
      <c r="IZH31" s="0"/>
      <c r="IZI31" s="0"/>
      <c r="IZJ31" s="0"/>
      <c r="IZK31" s="0"/>
      <c r="IZL31" s="0"/>
      <c r="IZM31" s="0"/>
      <c r="IZN31" s="0"/>
      <c r="IZO31" s="0"/>
      <c r="IZP31" s="0"/>
      <c r="IZQ31" s="0"/>
      <c r="IZR31" s="0"/>
      <c r="IZS31" s="0"/>
      <c r="IZT31" s="0"/>
      <c r="IZU31" s="0"/>
      <c r="IZV31" s="0"/>
      <c r="IZW31" s="0"/>
      <c r="IZX31" s="0"/>
      <c r="IZY31" s="0"/>
      <c r="IZZ31" s="0"/>
      <c r="JAA31" s="0"/>
      <c r="JAB31" s="0"/>
      <c r="JAC31" s="0"/>
      <c r="JAD31" s="0"/>
      <c r="JAE31" s="0"/>
      <c r="JAF31" s="0"/>
      <c r="JAG31" s="0"/>
      <c r="JAH31" s="0"/>
      <c r="JAI31" s="0"/>
      <c r="JAJ31" s="0"/>
      <c r="JAK31" s="0"/>
      <c r="JAL31" s="0"/>
      <c r="JAM31" s="0"/>
      <c r="JAN31" s="0"/>
      <c r="JAO31" s="0"/>
      <c r="JAP31" s="0"/>
      <c r="JAQ31" s="0"/>
      <c r="JAR31" s="0"/>
      <c r="JAS31" s="0"/>
      <c r="JAT31" s="0"/>
      <c r="JAU31" s="0"/>
      <c r="JAV31" s="0"/>
      <c r="JAW31" s="0"/>
      <c r="JAX31" s="0"/>
      <c r="JAY31" s="0"/>
      <c r="JAZ31" s="0"/>
      <c r="JBA31" s="0"/>
      <c r="JBB31" s="0"/>
      <c r="JBC31" s="0"/>
      <c r="JBD31" s="0"/>
      <c r="JBE31" s="0"/>
      <c r="JBF31" s="0"/>
      <c r="JBG31" s="0"/>
      <c r="JBH31" s="0"/>
      <c r="JBI31" s="0"/>
      <c r="JBJ31" s="0"/>
      <c r="JBK31" s="0"/>
      <c r="JBL31" s="0"/>
      <c r="JBM31" s="0"/>
      <c r="JBN31" s="0"/>
      <c r="JBO31" s="0"/>
      <c r="JBP31" s="0"/>
      <c r="JBQ31" s="0"/>
      <c r="JBR31" s="0"/>
      <c r="JBS31" s="0"/>
      <c r="JBT31" s="0"/>
      <c r="JBU31" s="0"/>
      <c r="JBV31" s="0"/>
      <c r="JBW31" s="0"/>
      <c r="JBX31" s="0"/>
      <c r="JBY31" s="0"/>
      <c r="JBZ31" s="0"/>
      <c r="JCA31" s="0"/>
      <c r="JCB31" s="0"/>
      <c r="JCC31" s="0"/>
      <c r="JCD31" s="0"/>
      <c r="JCE31" s="0"/>
      <c r="JCF31" s="0"/>
      <c r="JCG31" s="0"/>
      <c r="JCH31" s="0"/>
      <c r="JCI31" s="0"/>
      <c r="JCJ31" s="0"/>
      <c r="JCK31" s="0"/>
      <c r="JCL31" s="0"/>
      <c r="JCM31" s="0"/>
      <c r="JCN31" s="0"/>
      <c r="JCO31" s="0"/>
      <c r="JCP31" s="0"/>
      <c r="JCQ31" s="0"/>
      <c r="JCR31" s="0"/>
      <c r="JCS31" s="0"/>
      <c r="JCT31" s="0"/>
      <c r="JCU31" s="0"/>
      <c r="JCV31" s="0"/>
      <c r="JCW31" s="0"/>
      <c r="JCX31" s="0"/>
      <c r="JCY31" s="0"/>
      <c r="JCZ31" s="0"/>
      <c r="JDA31" s="0"/>
      <c r="JDB31" s="0"/>
      <c r="JDC31" s="0"/>
      <c r="JDD31" s="0"/>
      <c r="JDE31" s="0"/>
      <c r="JDF31" s="0"/>
      <c r="JDG31" s="0"/>
      <c r="JDH31" s="0"/>
      <c r="JDI31" s="0"/>
      <c r="JDJ31" s="0"/>
      <c r="JDK31" s="0"/>
      <c r="JDL31" s="0"/>
      <c r="JDM31" s="0"/>
      <c r="JDN31" s="0"/>
      <c r="JDO31" s="0"/>
      <c r="JDP31" s="0"/>
      <c r="JDQ31" s="0"/>
      <c r="JDR31" s="0"/>
      <c r="JDS31" s="0"/>
      <c r="JDT31" s="0"/>
      <c r="JDU31" s="0"/>
      <c r="JDV31" s="0"/>
      <c r="JDW31" s="0"/>
      <c r="JDX31" s="0"/>
      <c r="JDY31" s="0"/>
      <c r="JDZ31" s="0"/>
      <c r="JEA31" s="0"/>
      <c r="JEB31" s="0"/>
      <c r="JEC31" s="0"/>
      <c r="JED31" s="0"/>
      <c r="JEE31" s="0"/>
      <c r="JEF31" s="0"/>
      <c r="JEG31" s="0"/>
      <c r="JEH31" s="0"/>
      <c r="JEI31" s="0"/>
      <c r="JEJ31" s="0"/>
      <c r="JEK31" s="0"/>
      <c r="JEL31" s="0"/>
      <c r="JEM31" s="0"/>
      <c r="JEN31" s="0"/>
      <c r="JEO31" s="0"/>
      <c r="JEP31" s="0"/>
      <c r="JEQ31" s="0"/>
      <c r="JER31" s="0"/>
      <c r="JES31" s="0"/>
      <c r="JET31" s="0"/>
      <c r="JEU31" s="0"/>
      <c r="JEV31" s="0"/>
      <c r="JEW31" s="0"/>
      <c r="JEX31" s="0"/>
      <c r="JEY31" s="0"/>
      <c r="JEZ31" s="0"/>
      <c r="JFA31" s="0"/>
      <c r="JFB31" s="0"/>
      <c r="JFC31" s="0"/>
      <c r="JFD31" s="0"/>
      <c r="JFE31" s="0"/>
      <c r="JFF31" s="0"/>
      <c r="JFG31" s="0"/>
      <c r="JFH31" s="0"/>
      <c r="JFI31" s="0"/>
      <c r="JFJ31" s="0"/>
      <c r="JFK31" s="0"/>
      <c r="JFL31" s="0"/>
      <c r="JFM31" s="0"/>
      <c r="JFN31" s="0"/>
      <c r="JFO31" s="0"/>
      <c r="JFP31" s="0"/>
      <c r="JFQ31" s="0"/>
      <c r="JFR31" s="0"/>
      <c r="JFS31" s="0"/>
      <c r="JFT31" s="0"/>
      <c r="JFU31" s="0"/>
      <c r="JFV31" s="0"/>
      <c r="JFW31" s="0"/>
      <c r="JFX31" s="0"/>
      <c r="JFY31" s="0"/>
      <c r="JFZ31" s="0"/>
      <c r="JGA31" s="0"/>
      <c r="JGB31" s="0"/>
      <c r="JGC31" s="0"/>
      <c r="JGD31" s="0"/>
      <c r="JGE31" s="0"/>
      <c r="JGF31" s="0"/>
      <c r="JGG31" s="0"/>
      <c r="JGH31" s="0"/>
      <c r="JGI31" s="0"/>
      <c r="JGJ31" s="0"/>
      <c r="JGK31" s="0"/>
      <c r="JGL31" s="0"/>
      <c r="JGM31" s="0"/>
      <c r="JGN31" s="0"/>
      <c r="JGO31" s="0"/>
      <c r="JGP31" s="0"/>
      <c r="JGQ31" s="0"/>
      <c r="JGR31" s="0"/>
      <c r="JGS31" s="0"/>
      <c r="JGT31" s="0"/>
      <c r="JGU31" s="0"/>
      <c r="JGV31" s="0"/>
      <c r="JGW31" s="0"/>
      <c r="JGX31" s="0"/>
      <c r="JGY31" s="0"/>
      <c r="JGZ31" s="0"/>
      <c r="JHA31" s="0"/>
      <c r="JHB31" s="0"/>
      <c r="JHC31" s="0"/>
      <c r="JHD31" s="0"/>
      <c r="JHE31" s="0"/>
      <c r="JHF31" s="0"/>
      <c r="JHG31" s="0"/>
      <c r="JHH31" s="0"/>
      <c r="JHI31" s="0"/>
      <c r="JHJ31" s="0"/>
      <c r="JHK31" s="0"/>
      <c r="JHL31" s="0"/>
      <c r="JHM31" s="0"/>
      <c r="JHN31" s="0"/>
      <c r="JHO31" s="0"/>
      <c r="JHP31" s="0"/>
      <c r="JHQ31" s="0"/>
      <c r="JHR31" s="0"/>
      <c r="JHS31" s="0"/>
      <c r="JHT31" s="0"/>
      <c r="JHU31" s="0"/>
      <c r="JHV31" s="0"/>
      <c r="JHW31" s="0"/>
      <c r="JHX31" s="0"/>
      <c r="JHY31" s="0"/>
      <c r="JHZ31" s="0"/>
      <c r="JIA31" s="0"/>
      <c r="JIB31" s="0"/>
      <c r="JIC31" s="0"/>
      <c r="JID31" s="0"/>
      <c r="JIE31" s="0"/>
      <c r="JIF31" s="0"/>
      <c r="JIG31" s="0"/>
      <c r="JIH31" s="0"/>
      <c r="JII31" s="0"/>
      <c r="JIJ31" s="0"/>
      <c r="JIK31" s="0"/>
      <c r="JIL31" s="0"/>
      <c r="JIM31" s="0"/>
      <c r="JIN31" s="0"/>
      <c r="JIO31" s="0"/>
      <c r="JIP31" s="0"/>
      <c r="JIQ31" s="0"/>
      <c r="JIR31" s="0"/>
      <c r="JIS31" s="0"/>
      <c r="JIT31" s="0"/>
      <c r="JIU31" s="0"/>
      <c r="JIV31" s="0"/>
      <c r="JIW31" s="0"/>
      <c r="JIX31" s="0"/>
      <c r="JIY31" s="0"/>
      <c r="JIZ31" s="0"/>
      <c r="JJA31" s="0"/>
      <c r="JJB31" s="0"/>
      <c r="JJC31" s="0"/>
      <c r="JJD31" s="0"/>
      <c r="JJE31" s="0"/>
      <c r="JJF31" s="0"/>
      <c r="JJG31" s="0"/>
      <c r="JJH31" s="0"/>
      <c r="JJI31" s="0"/>
      <c r="JJJ31" s="0"/>
      <c r="JJK31" s="0"/>
      <c r="JJL31" s="0"/>
      <c r="JJM31" s="0"/>
      <c r="JJN31" s="0"/>
      <c r="JJO31" s="0"/>
      <c r="JJP31" s="0"/>
      <c r="JJQ31" s="0"/>
      <c r="JJR31" s="0"/>
      <c r="JJS31" s="0"/>
      <c r="JJT31" s="0"/>
      <c r="JJU31" s="0"/>
      <c r="JJV31" s="0"/>
      <c r="JJW31" s="0"/>
      <c r="JJX31" s="0"/>
      <c r="JJY31" s="0"/>
      <c r="JJZ31" s="0"/>
      <c r="JKA31" s="0"/>
      <c r="JKB31" s="0"/>
      <c r="JKC31" s="0"/>
      <c r="JKD31" s="0"/>
      <c r="JKE31" s="0"/>
      <c r="JKF31" s="0"/>
      <c r="JKG31" s="0"/>
      <c r="JKH31" s="0"/>
      <c r="JKI31" s="0"/>
      <c r="JKJ31" s="0"/>
      <c r="JKK31" s="0"/>
      <c r="JKL31" s="0"/>
      <c r="JKM31" s="0"/>
      <c r="JKN31" s="0"/>
      <c r="JKO31" s="0"/>
      <c r="JKP31" s="0"/>
      <c r="JKQ31" s="0"/>
      <c r="JKR31" s="0"/>
      <c r="JKS31" s="0"/>
      <c r="JKT31" s="0"/>
      <c r="JKU31" s="0"/>
      <c r="JKV31" s="0"/>
      <c r="JKW31" s="0"/>
      <c r="JKX31" s="0"/>
      <c r="JKY31" s="0"/>
      <c r="JKZ31" s="0"/>
      <c r="JLA31" s="0"/>
      <c r="JLB31" s="0"/>
      <c r="JLC31" s="0"/>
      <c r="JLD31" s="0"/>
      <c r="JLE31" s="0"/>
      <c r="JLF31" s="0"/>
      <c r="JLG31" s="0"/>
      <c r="JLH31" s="0"/>
      <c r="JLI31" s="0"/>
      <c r="JLJ31" s="0"/>
      <c r="JLK31" s="0"/>
      <c r="JLL31" s="0"/>
      <c r="JLM31" s="0"/>
      <c r="JLN31" s="0"/>
      <c r="JLO31" s="0"/>
      <c r="JLP31" s="0"/>
      <c r="JLQ31" s="0"/>
      <c r="JLR31" s="0"/>
      <c r="JLS31" s="0"/>
      <c r="JLT31" s="0"/>
      <c r="JLU31" s="0"/>
      <c r="JLV31" s="0"/>
      <c r="JLW31" s="0"/>
      <c r="JLX31" s="0"/>
      <c r="JLY31" s="0"/>
      <c r="JLZ31" s="0"/>
      <c r="JMA31" s="0"/>
      <c r="JMB31" s="0"/>
      <c r="JMC31" s="0"/>
      <c r="JMD31" s="0"/>
      <c r="JME31" s="0"/>
      <c r="JMF31" s="0"/>
      <c r="JMG31" s="0"/>
      <c r="JMH31" s="0"/>
      <c r="JMI31" s="0"/>
      <c r="JMJ31" s="0"/>
      <c r="JMK31" s="0"/>
      <c r="JML31" s="0"/>
      <c r="JMM31" s="0"/>
      <c r="JMN31" s="0"/>
      <c r="JMO31" s="0"/>
      <c r="JMP31" s="0"/>
      <c r="JMQ31" s="0"/>
      <c r="JMR31" s="0"/>
      <c r="JMS31" s="0"/>
      <c r="JMT31" s="0"/>
      <c r="JMU31" s="0"/>
      <c r="JMV31" s="0"/>
      <c r="JMW31" s="0"/>
      <c r="JMX31" s="0"/>
      <c r="JMY31" s="0"/>
      <c r="JMZ31" s="0"/>
      <c r="JNA31" s="0"/>
      <c r="JNB31" s="0"/>
      <c r="JNC31" s="0"/>
      <c r="JND31" s="0"/>
      <c r="JNE31" s="0"/>
      <c r="JNF31" s="0"/>
      <c r="JNG31" s="0"/>
      <c r="JNH31" s="0"/>
      <c r="JNI31" s="0"/>
      <c r="JNJ31" s="0"/>
      <c r="JNK31" s="0"/>
      <c r="JNL31" s="0"/>
      <c r="JNM31" s="0"/>
      <c r="JNN31" s="0"/>
      <c r="JNO31" s="0"/>
      <c r="JNP31" s="0"/>
      <c r="JNQ31" s="0"/>
      <c r="JNR31" s="0"/>
      <c r="JNS31" s="0"/>
      <c r="JNT31" s="0"/>
      <c r="JNU31" s="0"/>
      <c r="JNV31" s="0"/>
      <c r="JNW31" s="0"/>
      <c r="JNX31" s="0"/>
      <c r="JNY31" s="0"/>
      <c r="JNZ31" s="0"/>
      <c r="JOA31" s="0"/>
      <c r="JOB31" s="0"/>
      <c r="JOC31" s="0"/>
      <c r="JOD31" s="0"/>
      <c r="JOE31" s="0"/>
      <c r="JOF31" s="0"/>
      <c r="JOG31" s="0"/>
      <c r="JOH31" s="0"/>
      <c r="JOI31" s="0"/>
      <c r="JOJ31" s="0"/>
      <c r="JOK31" s="0"/>
      <c r="JOL31" s="0"/>
      <c r="JOM31" s="0"/>
      <c r="JON31" s="0"/>
      <c r="JOO31" s="0"/>
      <c r="JOP31" s="0"/>
      <c r="JOQ31" s="0"/>
      <c r="JOR31" s="0"/>
      <c r="JOS31" s="0"/>
      <c r="JOT31" s="0"/>
      <c r="JOU31" s="0"/>
      <c r="JOV31" s="0"/>
      <c r="JOW31" s="0"/>
      <c r="JOX31" s="0"/>
      <c r="JOY31" s="0"/>
      <c r="JOZ31" s="0"/>
      <c r="JPA31" s="0"/>
      <c r="JPB31" s="0"/>
      <c r="JPC31" s="0"/>
      <c r="JPD31" s="0"/>
      <c r="JPE31" s="0"/>
      <c r="JPF31" s="0"/>
      <c r="JPG31" s="0"/>
      <c r="JPH31" s="0"/>
      <c r="JPI31" s="0"/>
      <c r="JPJ31" s="0"/>
      <c r="JPK31" s="0"/>
      <c r="JPL31" s="0"/>
      <c r="JPM31" s="0"/>
      <c r="JPN31" s="0"/>
      <c r="JPO31" s="0"/>
      <c r="JPP31" s="0"/>
      <c r="JPQ31" s="0"/>
      <c r="JPR31" s="0"/>
      <c r="JPS31" s="0"/>
      <c r="JPT31" s="0"/>
      <c r="JPU31" s="0"/>
      <c r="JPV31" s="0"/>
      <c r="JPW31" s="0"/>
      <c r="JPX31" s="0"/>
      <c r="JPY31" s="0"/>
      <c r="JPZ31" s="0"/>
      <c r="JQA31" s="0"/>
      <c r="JQB31" s="0"/>
      <c r="JQC31" s="0"/>
      <c r="JQD31" s="0"/>
      <c r="JQE31" s="0"/>
      <c r="JQF31" s="0"/>
      <c r="JQG31" s="0"/>
      <c r="JQH31" s="0"/>
      <c r="JQI31" s="0"/>
      <c r="JQJ31" s="0"/>
      <c r="JQK31" s="0"/>
      <c r="JQL31" s="0"/>
      <c r="JQM31" s="0"/>
      <c r="JQN31" s="0"/>
      <c r="JQO31" s="0"/>
      <c r="JQP31" s="0"/>
      <c r="JQQ31" s="0"/>
      <c r="JQR31" s="0"/>
      <c r="JQS31" s="0"/>
      <c r="JQT31" s="0"/>
      <c r="JQU31" s="0"/>
      <c r="JQV31" s="0"/>
      <c r="JQW31" s="0"/>
      <c r="JQX31" s="0"/>
      <c r="JQY31" s="0"/>
      <c r="JQZ31" s="0"/>
      <c r="JRA31" s="0"/>
      <c r="JRB31" s="0"/>
      <c r="JRC31" s="0"/>
      <c r="JRD31" s="0"/>
      <c r="JRE31" s="0"/>
      <c r="JRF31" s="0"/>
      <c r="JRG31" s="0"/>
      <c r="JRH31" s="0"/>
      <c r="JRI31" s="0"/>
      <c r="JRJ31" s="0"/>
      <c r="JRK31" s="0"/>
      <c r="JRL31" s="0"/>
      <c r="JRM31" s="0"/>
      <c r="JRN31" s="0"/>
      <c r="JRO31" s="0"/>
      <c r="JRP31" s="0"/>
      <c r="JRQ31" s="0"/>
      <c r="JRR31" s="0"/>
      <c r="JRS31" s="0"/>
      <c r="JRT31" s="0"/>
      <c r="JRU31" s="0"/>
      <c r="JRV31" s="0"/>
      <c r="JRW31" s="0"/>
      <c r="JRX31" s="0"/>
      <c r="JRY31" s="0"/>
      <c r="JRZ31" s="0"/>
      <c r="JSA31" s="0"/>
      <c r="JSB31" s="0"/>
      <c r="JSC31" s="0"/>
      <c r="JSD31" s="0"/>
      <c r="JSE31" s="0"/>
      <c r="JSF31" s="0"/>
      <c r="JSG31" s="0"/>
      <c r="JSH31" s="0"/>
      <c r="JSI31" s="0"/>
      <c r="JSJ31" s="0"/>
      <c r="JSK31" s="0"/>
      <c r="JSL31" s="0"/>
      <c r="JSM31" s="0"/>
      <c r="JSN31" s="0"/>
      <c r="JSO31" s="0"/>
      <c r="JSP31" s="0"/>
      <c r="JSQ31" s="0"/>
      <c r="JSR31" s="0"/>
      <c r="JSS31" s="0"/>
      <c r="JST31" s="0"/>
      <c r="JSU31" s="0"/>
      <c r="JSV31" s="0"/>
      <c r="JSW31" s="0"/>
      <c r="JSX31" s="0"/>
      <c r="JSY31" s="0"/>
      <c r="JSZ31" s="0"/>
      <c r="JTA31" s="0"/>
      <c r="JTB31" s="0"/>
      <c r="JTC31" s="0"/>
      <c r="JTD31" s="0"/>
      <c r="JTE31" s="0"/>
      <c r="JTF31" s="0"/>
      <c r="JTG31" s="0"/>
      <c r="JTH31" s="0"/>
      <c r="JTI31" s="0"/>
      <c r="JTJ31" s="0"/>
      <c r="JTK31" s="0"/>
      <c r="JTL31" s="0"/>
      <c r="JTM31" s="0"/>
      <c r="JTN31" s="0"/>
      <c r="JTO31" s="0"/>
      <c r="JTP31" s="0"/>
      <c r="JTQ31" s="0"/>
      <c r="JTR31" s="0"/>
      <c r="JTS31" s="0"/>
      <c r="JTT31" s="0"/>
      <c r="JTU31" s="0"/>
      <c r="JTV31" s="0"/>
      <c r="JTW31" s="0"/>
      <c r="JTX31" s="0"/>
      <c r="JTY31" s="0"/>
      <c r="JTZ31" s="0"/>
      <c r="JUA31" s="0"/>
      <c r="JUB31" s="0"/>
      <c r="JUC31" s="0"/>
      <c r="JUD31" s="0"/>
      <c r="JUE31" s="0"/>
      <c r="JUF31" s="0"/>
      <c r="JUG31" s="0"/>
      <c r="JUH31" s="0"/>
      <c r="JUI31" s="0"/>
      <c r="JUJ31" s="0"/>
      <c r="JUK31" s="0"/>
      <c r="JUL31" s="0"/>
      <c r="JUM31" s="0"/>
      <c r="JUN31" s="0"/>
      <c r="JUO31" s="0"/>
      <c r="JUP31" s="0"/>
      <c r="JUQ31" s="0"/>
      <c r="JUR31" s="0"/>
      <c r="JUS31" s="0"/>
      <c r="JUT31" s="0"/>
      <c r="JUU31" s="0"/>
      <c r="JUV31" s="0"/>
      <c r="JUW31" s="0"/>
      <c r="JUX31" s="0"/>
      <c r="JUY31" s="0"/>
      <c r="JUZ31" s="0"/>
      <c r="JVA31" s="0"/>
      <c r="JVB31" s="0"/>
      <c r="JVC31" s="0"/>
      <c r="JVD31" s="0"/>
      <c r="JVE31" s="0"/>
      <c r="JVF31" s="0"/>
      <c r="JVG31" s="0"/>
      <c r="JVH31" s="0"/>
      <c r="JVI31" s="0"/>
      <c r="JVJ31" s="0"/>
      <c r="JVK31" s="0"/>
      <c r="JVL31" s="0"/>
      <c r="JVM31" s="0"/>
      <c r="JVN31" s="0"/>
      <c r="JVO31" s="0"/>
      <c r="JVP31" s="0"/>
      <c r="JVQ31" s="0"/>
      <c r="JVR31" s="0"/>
      <c r="JVS31" s="0"/>
      <c r="JVT31" s="0"/>
      <c r="JVU31" s="0"/>
      <c r="JVV31" s="0"/>
      <c r="JVW31" s="0"/>
      <c r="JVX31" s="0"/>
      <c r="JVY31" s="0"/>
      <c r="JVZ31" s="0"/>
      <c r="JWA31" s="0"/>
      <c r="JWB31" s="0"/>
      <c r="JWC31" s="0"/>
      <c r="JWD31" s="0"/>
      <c r="JWE31" s="0"/>
      <c r="JWF31" s="0"/>
      <c r="JWG31" s="0"/>
      <c r="JWH31" s="0"/>
      <c r="JWI31" s="0"/>
      <c r="JWJ31" s="0"/>
      <c r="JWK31" s="0"/>
      <c r="JWL31" s="0"/>
      <c r="JWM31" s="0"/>
      <c r="JWN31" s="0"/>
      <c r="JWO31" s="0"/>
      <c r="JWP31" s="0"/>
      <c r="JWQ31" s="0"/>
      <c r="JWR31" s="0"/>
      <c r="JWS31" s="0"/>
      <c r="JWT31" s="0"/>
      <c r="JWU31" s="0"/>
      <c r="JWV31" s="0"/>
      <c r="JWW31" s="0"/>
      <c r="JWX31" s="0"/>
      <c r="JWY31" s="0"/>
      <c r="JWZ31" s="0"/>
      <c r="JXA31" s="0"/>
      <c r="JXB31" s="0"/>
      <c r="JXC31" s="0"/>
      <c r="JXD31" s="0"/>
      <c r="JXE31" s="0"/>
      <c r="JXF31" s="0"/>
      <c r="JXG31" s="0"/>
      <c r="JXH31" s="0"/>
      <c r="JXI31" s="0"/>
      <c r="JXJ31" s="0"/>
      <c r="JXK31" s="0"/>
      <c r="JXL31" s="0"/>
      <c r="JXM31" s="0"/>
      <c r="JXN31" s="0"/>
      <c r="JXO31" s="0"/>
      <c r="JXP31" s="0"/>
      <c r="JXQ31" s="0"/>
      <c r="JXR31" s="0"/>
      <c r="JXS31" s="0"/>
      <c r="JXT31" s="0"/>
      <c r="JXU31" s="0"/>
      <c r="JXV31" s="0"/>
      <c r="JXW31" s="0"/>
      <c r="JXX31" s="0"/>
      <c r="JXY31" s="0"/>
      <c r="JXZ31" s="0"/>
      <c r="JYA31" s="0"/>
      <c r="JYB31" s="0"/>
      <c r="JYC31" s="0"/>
      <c r="JYD31" s="0"/>
      <c r="JYE31" s="0"/>
      <c r="JYF31" s="0"/>
      <c r="JYG31" s="0"/>
      <c r="JYH31" s="0"/>
      <c r="JYI31" s="0"/>
      <c r="JYJ31" s="0"/>
      <c r="JYK31" s="0"/>
      <c r="JYL31" s="0"/>
      <c r="JYM31" s="0"/>
      <c r="JYN31" s="0"/>
      <c r="JYO31" s="0"/>
      <c r="JYP31" s="0"/>
      <c r="JYQ31" s="0"/>
      <c r="JYR31" s="0"/>
      <c r="JYS31" s="0"/>
      <c r="JYT31" s="0"/>
      <c r="JYU31" s="0"/>
      <c r="JYV31" s="0"/>
      <c r="JYW31" s="0"/>
      <c r="JYX31" s="0"/>
      <c r="JYY31" s="0"/>
      <c r="JYZ31" s="0"/>
      <c r="JZA31" s="0"/>
      <c r="JZB31" s="0"/>
      <c r="JZC31" s="0"/>
      <c r="JZD31" s="0"/>
      <c r="JZE31" s="0"/>
      <c r="JZF31" s="0"/>
      <c r="JZG31" s="0"/>
      <c r="JZH31" s="0"/>
      <c r="JZI31" s="0"/>
      <c r="JZJ31" s="0"/>
      <c r="JZK31" s="0"/>
      <c r="JZL31" s="0"/>
      <c r="JZM31" s="0"/>
      <c r="JZN31" s="0"/>
      <c r="JZO31" s="0"/>
      <c r="JZP31" s="0"/>
      <c r="JZQ31" s="0"/>
      <c r="JZR31" s="0"/>
      <c r="JZS31" s="0"/>
      <c r="JZT31" s="0"/>
      <c r="JZU31" s="0"/>
      <c r="JZV31" s="0"/>
      <c r="JZW31" s="0"/>
      <c r="JZX31" s="0"/>
      <c r="JZY31" s="0"/>
      <c r="JZZ31" s="0"/>
      <c r="KAA31" s="0"/>
      <c r="KAB31" s="0"/>
      <c r="KAC31" s="0"/>
      <c r="KAD31" s="0"/>
      <c r="KAE31" s="0"/>
      <c r="KAF31" s="0"/>
      <c r="KAG31" s="0"/>
      <c r="KAH31" s="0"/>
      <c r="KAI31" s="0"/>
      <c r="KAJ31" s="0"/>
      <c r="KAK31" s="0"/>
      <c r="KAL31" s="0"/>
      <c r="KAM31" s="0"/>
      <c r="KAN31" s="0"/>
      <c r="KAO31" s="0"/>
      <c r="KAP31" s="0"/>
      <c r="KAQ31" s="0"/>
      <c r="KAR31" s="0"/>
      <c r="KAS31" s="0"/>
      <c r="KAT31" s="0"/>
      <c r="KAU31" s="0"/>
      <c r="KAV31" s="0"/>
      <c r="KAW31" s="0"/>
      <c r="KAX31" s="0"/>
      <c r="KAY31" s="0"/>
      <c r="KAZ31" s="0"/>
      <c r="KBA31" s="0"/>
      <c r="KBB31" s="0"/>
      <c r="KBC31" s="0"/>
      <c r="KBD31" s="0"/>
      <c r="KBE31" s="0"/>
      <c r="KBF31" s="0"/>
      <c r="KBG31" s="0"/>
      <c r="KBH31" s="0"/>
      <c r="KBI31" s="0"/>
      <c r="KBJ31" s="0"/>
      <c r="KBK31" s="0"/>
      <c r="KBL31" s="0"/>
      <c r="KBM31" s="0"/>
      <c r="KBN31" s="0"/>
      <c r="KBO31" s="0"/>
      <c r="KBP31" s="0"/>
      <c r="KBQ31" s="0"/>
      <c r="KBR31" s="0"/>
      <c r="KBS31" s="0"/>
      <c r="KBT31" s="0"/>
      <c r="KBU31" s="0"/>
      <c r="KBV31" s="0"/>
      <c r="KBW31" s="0"/>
      <c r="KBX31" s="0"/>
      <c r="KBY31" s="0"/>
      <c r="KBZ31" s="0"/>
      <c r="KCA31" s="0"/>
      <c r="KCB31" s="0"/>
      <c r="KCC31" s="0"/>
      <c r="KCD31" s="0"/>
      <c r="KCE31" s="0"/>
      <c r="KCF31" s="0"/>
      <c r="KCG31" s="0"/>
      <c r="KCH31" s="0"/>
      <c r="KCI31" s="0"/>
      <c r="KCJ31" s="0"/>
      <c r="KCK31" s="0"/>
      <c r="KCL31" s="0"/>
      <c r="KCM31" s="0"/>
      <c r="KCN31" s="0"/>
      <c r="KCO31" s="0"/>
      <c r="KCP31" s="0"/>
      <c r="KCQ31" s="0"/>
      <c r="KCR31" s="0"/>
      <c r="KCS31" s="0"/>
      <c r="KCT31" s="0"/>
      <c r="KCU31" s="0"/>
      <c r="KCV31" s="0"/>
      <c r="KCW31" s="0"/>
      <c r="KCX31" s="0"/>
      <c r="KCY31" s="0"/>
      <c r="KCZ31" s="0"/>
      <c r="KDA31" s="0"/>
      <c r="KDB31" s="0"/>
      <c r="KDC31" s="0"/>
      <c r="KDD31" s="0"/>
      <c r="KDE31" s="0"/>
      <c r="KDF31" s="0"/>
      <c r="KDG31" s="0"/>
      <c r="KDH31" s="0"/>
      <c r="KDI31" s="0"/>
      <c r="KDJ31" s="0"/>
      <c r="KDK31" s="0"/>
      <c r="KDL31" s="0"/>
      <c r="KDM31" s="0"/>
      <c r="KDN31" s="0"/>
      <c r="KDO31" s="0"/>
      <c r="KDP31" s="0"/>
      <c r="KDQ31" s="0"/>
      <c r="KDR31" s="0"/>
      <c r="KDS31" s="0"/>
      <c r="KDT31" s="0"/>
      <c r="KDU31" s="0"/>
      <c r="KDV31" s="0"/>
      <c r="KDW31" s="0"/>
      <c r="KDX31" s="0"/>
      <c r="KDY31" s="0"/>
      <c r="KDZ31" s="0"/>
      <c r="KEA31" s="0"/>
      <c r="KEB31" s="0"/>
      <c r="KEC31" s="0"/>
      <c r="KED31" s="0"/>
      <c r="KEE31" s="0"/>
      <c r="KEF31" s="0"/>
      <c r="KEG31" s="0"/>
      <c r="KEH31" s="0"/>
      <c r="KEI31" s="0"/>
      <c r="KEJ31" s="0"/>
      <c r="KEK31" s="0"/>
      <c r="KEL31" s="0"/>
      <c r="KEM31" s="0"/>
      <c r="KEN31" s="0"/>
      <c r="KEO31" s="0"/>
      <c r="KEP31" s="0"/>
      <c r="KEQ31" s="0"/>
      <c r="KER31" s="0"/>
      <c r="KES31" s="0"/>
      <c r="KET31" s="0"/>
      <c r="KEU31" s="0"/>
      <c r="KEV31" s="0"/>
      <c r="KEW31" s="0"/>
      <c r="KEX31" s="0"/>
      <c r="KEY31" s="0"/>
      <c r="KEZ31" s="0"/>
      <c r="KFA31" s="0"/>
      <c r="KFB31" s="0"/>
      <c r="KFC31" s="0"/>
      <c r="KFD31" s="0"/>
      <c r="KFE31" s="0"/>
      <c r="KFF31" s="0"/>
      <c r="KFG31" s="0"/>
      <c r="KFH31" s="0"/>
      <c r="KFI31" s="0"/>
      <c r="KFJ31" s="0"/>
      <c r="KFK31" s="0"/>
      <c r="KFL31" s="0"/>
      <c r="KFM31" s="0"/>
      <c r="KFN31" s="0"/>
      <c r="KFO31" s="0"/>
      <c r="KFP31" s="0"/>
      <c r="KFQ31" s="0"/>
      <c r="KFR31" s="0"/>
      <c r="KFS31" s="0"/>
      <c r="KFT31" s="0"/>
      <c r="KFU31" s="0"/>
      <c r="KFV31" s="0"/>
      <c r="KFW31" s="0"/>
      <c r="KFX31" s="0"/>
      <c r="KFY31" s="0"/>
      <c r="KFZ31" s="0"/>
      <c r="KGA31" s="0"/>
      <c r="KGB31" s="0"/>
      <c r="KGC31" s="0"/>
      <c r="KGD31" s="0"/>
      <c r="KGE31" s="0"/>
      <c r="KGF31" s="0"/>
      <c r="KGG31" s="0"/>
      <c r="KGH31" s="0"/>
      <c r="KGI31" s="0"/>
      <c r="KGJ31" s="0"/>
      <c r="KGK31" s="0"/>
      <c r="KGL31" s="0"/>
      <c r="KGM31" s="0"/>
      <c r="KGN31" s="0"/>
      <c r="KGO31" s="0"/>
      <c r="KGP31" s="0"/>
      <c r="KGQ31" s="0"/>
      <c r="KGR31" s="0"/>
      <c r="KGS31" s="0"/>
      <c r="KGT31" s="0"/>
      <c r="KGU31" s="0"/>
      <c r="KGV31" s="0"/>
      <c r="KGW31" s="0"/>
      <c r="KGX31" s="0"/>
      <c r="KGY31" s="0"/>
      <c r="KGZ31" s="0"/>
      <c r="KHA31" s="0"/>
      <c r="KHB31" s="0"/>
      <c r="KHC31" s="0"/>
      <c r="KHD31" s="0"/>
      <c r="KHE31" s="0"/>
      <c r="KHF31" s="0"/>
      <c r="KHG31" s="0"/>
      <c r="KHH31" s="0"/>
      <c r="KHI31" s="0"/>
      <c r="KHJ31" s="0"/>
      <c r="KHK31" s="0"/>
      <c r="KHL31" s="0"/>
      <c r="KHM31" s="0"/>
      <c r="KHN31" s="0"/>
      <c r="KHO31" s="0"/>
      <c r="KHP31" s="0"/>
      <c r="KHQ31" s="0"/>
      <c r="KHR31" s="0"/>
      <c r="KHS31" s="0"/>
      <c r="KHT31" s="0"/>
      <c r="KHU31" s="0"/>
      <c r="KHV31" s="0"/>
      <c r="KHW31" s="0"/>
      <c r="KHX31" s="0"/>
      <c r="KHY31" s="0"/>
      <c r="KHZ31" s="0"/>
      <c r="KIA31" s="0"/>
      <c r="KIB31" s="0"/>
      <c r="KIC31" s="0"/>
      <c r="KID31" s="0"/>
      <c r="KIE31" s="0"/>
      <c r="KIF31" s="0"/>
      <c r="KIG31" s="0"/>
      <c r="KIH31" s="0"/>
      <c r="KII31" s="0"/>
      <c r="KIJ31" s="0"/>
      <c r="KIK31" s="0"/>
      <c r="KIL31" s="0"/>
      <c r="KIM31" s="0"/>
      <c r="KIN31" s="0"/>
      <c r="KIO31" s="0"/>
      <c r="KIP31" s="0"/>
      <c r="KIQ31" s="0"/>
      <c r="KIR31" s="0"/>
      <c r="KIS31" s="0"/>
      <c r="KIT31" s="0"/>
      <c r="KIU31" s="0"/>
      <c r="KIV31" s="0"/>
      <c r="KIW31" s="0"/>
      <c r="KIX31" s="0"/>
      <c r="KIY31" s="0"/>
      <c r="KIZ31" s="0"/>
      <c r="KJA31" s="0"/>
      <c r="KJB31" s="0"/>
      <c r="KJC31" s="0"/>
      <c r="KJD31" s="0"/>
      <c r="KJE31" s="0"/>
      <c r="KJF31" s="0"/>
      <c r="KJG31" s="0"/>
      <c r="KJH31" s="0"/>
      <c r="KJI31" s="0"/>
      <c r="KJJ31" s="0"/>
      <c r="KJK31" s="0"/>
      <c r="KJL31" s="0"/>
      <c r="KJM31" s="0"/>
      <c r="KJN31" s="0"/>
      <c r="KJO31" s="0"/>
      <c r="KJP31" s="0"/>
      <c r="KJQ31" s="0"/>
      <c r="KJR31" s="0"/>
      <c r="KJS31" s="0"/>
      <c r="KJT31" s="0"/>
      <c r="KJU31" s="0"/>
      <c r="KJV31" s="0"/>
      <c r="KJW31" s="0"/>
      <c r="KJX31" s="0"/>
      <c r="KJY31" s="0"/>
      <c r="KJZ31" s="0"/>
      <c r="KKA31" s="0"/>
      <c r="KKB31" s="0"/>
      <c r="KKC31" s="0"/>
      <c r="KKD31" s="0"/>
      <c r="KKE31" s="0"/>
      <c r="KKF31" s="0"/>
      <c r="KKG31" s="0"/>
      <c r="KKH31" s="0"/>
      <c r="KKI31" s="0"/>
      <c r="KKJ31" s="0"/>
      <c r="KKK31" s="0"/>
      <c r="KKL31" s="0"/>
      <c r="KKM31" s="0"/>
      <c r="KKN31" s="0"/>
      <c r="KKO31" s="0"/>
      <c r="KKP31" s="0"/>
      <c r="KKQ31" s="0"/>
      <c r="KKR31" s="0"/>
      <c r="KKS31" s="0"/>
      <c r="KKT31" s="0"/>
      <c r="KKU31" s="0"/>
      <c r="KKV31" s="0"/>
      <c r="KKW31" s="0"/>
      <c r="KKX31" s="0"/>
      <c r="KKY31" s="0"/>
      <c r="KKZ31" s="0"/>
      <c r="KLA31" s="0"/>
      <c r="KLB31" s="0"/>
      <c r="KLC31" s="0"/>
      <c r="KLD31" s="0"/>
      <c r="KLE31" s="0"/>
      <c r="KLF31" s="0"/>
      <c r="KLG31" s="0"/>
      <c r="KLH31" s="0"/>
      <c r="KLI31" s="0"/>
      <c r="KLJ31" s="0"/>
      <c r="KLK31" s="0"/>
      <c r="KLL31" s="0"/>
      <c r="KLM31" s="0"/>
      <c r="KLN31" s="0"/>
      <c r="KLO31" s="0"/>
      <c r="KLP31" s="0"/>
      <c r="KLQ31" s="0"/>
      <c r="KLR31" s="0"/>
      <c r="KLS31" s="0"/>
      <c r="KLT31" s="0"/>
      <c r="KLU31" s="0"/>
      <c r="KLV31" s="0"/>
      <c r="KLW31" s="0"/>
      <c r="KLX31" s="0"/>
      <c r="KLY31" s="0"/>
      <c r="KLZ31" s="0"/>
      <c r="KMA31" s="0"/>
      <c r="KMB31" s="0"/>
      <c r="KMC31" s="0"/>
      <c r="KMD31" s="0"/>
      <c r="KME31" s="0"/>
      <c r="KMF31" s="0"/>
      <c r="KMG31" s="0"/>
      <c r="KMH31" s="0"/>
      <c r="KMI31" s="0"/>
      <c r="KMJ31" s="0"/>
      <c r="KMK31" s="0"/>
      <c r="KML31" s="0"/>
      <c r="KMM31" s="0"/>
      <c r="KMN31" s="0"/>
      <c r="KMO31" s="0"/>
      <c r="KMP31" s="0"/>
      <c r="KMQ31" s="0"/>
      <c r="KMR31" s="0"/>
      <c r="KMS31" s="0"/>
      <c r="KMT31" s="0"/>
      <c r="KMU31" s="0"/>
      <c r="KMV31" s="0"/>
      <c r="KMW31" s="0"/>
      <c r="KMX31" s="0"/>
      <c r="KMY31" s="0"/>
      <c r="KMZ31" s="0"/>
      <c r="KNA31" s="0"/>
      <c r="KNB31" s="0"/>
      <c r="KNC31" s="0"/>
      <c r="KND31" s="0"/>
      <c r="KNE31" s="0"/>
      <c r="KNF31" s="0"/>
      <c r="KNG31" s="0"/>
      <c r="KNH31" s="0"/>
      <c r="KNI31" s="0"/>
      <c r="KNJ31" s="0"/>
      <c r="KNK31" s="0"/>
      <c r="KNL31" s="0"/>
      <c r="KNM31" s="0"/>
      <c r="KNN31" s="0"/>
      <c r="KNO31" s="0"/>
      <c r="KNP31" s="0"/>
      <c r="KNQ31" s="0"/>
      <c r="KNR31" s="0"/>
      <c r="KNS31" s="0"/>
      <c r="KNT31" s="0"/>
      <c r="KNU31" s="0"/>
      <c r="KNV31" s="0"/>
      <c r="KNW31" s="0"/>
      <c r="KNX31" s="0"/>
      <c r="KNY31" s="0"/>
      <c r="KNZ31" s="0"/>
      <c r="KOA31" s="0"/>
      <c r="KOB31" s="0"/>
      <c r="KOC31" s="0"/>
      <c r="KOD31" s="0"/>
      <c r="KOE31" s="0"/>
      <c r="KOF31" s="0"/>
      <c r="KOG31" s="0"/>
      <c r="KOH31" s="0"/>
      <c r="KOI31" s="0"/>
      <c r="KOJ31" s="0"/>
      <c r="KOK31" s="0"/>
      <c r="KOL31" s="0"/>
      <c r="KOM31" s="0"/>
      <c r="KON31" s="0"/>
      <c r="KOO31" s="0"/>
      <c r="KOP31" s="0"/>
      <c r="KOQ31" s="0"/>
      <c r="KOR31" s="0"/>
      <c r="KOS31" s="0"/>
      <c r="KOT31" s="0"/>
      <c r="KOU31" s="0"/>
      <c r="KOV31" s="0"/>
      <c r="KOW31" s="0"/>
      <c r="KOX31" s="0"/>
      <c r="KOY31" s="0"/>
      <c r="KOZ31" s="0"/>
      <c r="KPA31" s="0"/>
      <c r="KPB31" s="0"/>
      <c r="KPC31" s="0"/>
      <c r="KPD31" s="0"/>
      <c r="KPE31" s="0"/>
      <c r="KPF31" s="0"/>
      <c r="KPG31" s="0"/>
      <c r="KPH31" s="0"/>
      <c r="KPI31" s="0"/>
      <c r="KPJ31" s="0"/>
      <c r="KPK31" s="0"/>
      <c r="KPL31" s="0"/>
      <c r="KPM31" s="0"/>
      <c r="KPN31" s="0"/>
      <c r="KPO31" s="0"/>
      <c r="KPP31" s="0"/>
      <c r="KPQ31" s="0"/>
      <c r="KPR31" s="0"/>
      <c r="KPS31" s="0"/>
      <c r="KPT31" s="0"/>
      <c r="KPU31" s="0"/>
      <c r="KPV31" s="0"/>
      <c r="KPW31" s="0"/>
      <c r="KPX31" s="0"/>
      <c r="KPY31" s="0"/>
      <c r="KPZ31" s="0"/>
      <c r="KQA31" s="0"/>
      <c r="KQB31" s="0"/>
      <c r="KQC31" s="0"/>
      <c r="KQD31" s="0"/>
      <c r="KQE31" s="0"/>
      <c r="KQF31" s="0"/>
      <c r="KQG31" s="0"/>
      <c r="KQH31" s="0"/>
      <c r="KQI31" s="0"/>
      <c r="KQJ31" s="0"/>
      <c r="KQK31" s="0"/>
      <c r="KQL31" s="0"/>
      <c r="KQM31" s="0"/>
      <c r="KQN31" s="0"/>
      <c r="KQO31" s="0"/>
      <c r="KQP31" s="0"/>
      <c r="KQQ31" s="0"/>
      <c r="KQR31" s="0"/>
      <c r="KQS31" s="0"/>
      <c r="KQT31" s="0"/>
      <c r="KQU31" s="0"/>
      <c r="KQV31" s="0"/>
      <c r="KQW31" s="0"/>
      <c r="KQX31" s="0"/>
      <c r="KQY31" s="0"/>
      <c r="KQZ31" s="0"/>
      <c r="KRA31" s="0"/>
      <c r="KRB31" s="0"/>
      <c r="KRC31" s="0"/>
      <c r="KRD31" s="0"/>
      <c r="KRE31" s="0"/>
      <c r="KRF31" s="0"/>
      <c r="KRG31" s="0"/>
      <c r="KRH31" s="0"/>
      <c r="KRI31" s="0"/>
      <c r="KRJ31" s="0"/>
      <c r="KRK31" s="0"/>
      <c r="KRL31" s="0"/>
      <c r="KRM31" s="0"/>
      <c r="KRN31" s="0"/>
      <c r="KRO31" s="0"/>
      <c r="KRP31" s="0"/>
      <c r="KRQ31" s="0"/>
      <c r="KRR31" s="0"/>
      <c r="KRS31" s="0"/>
      <c r="KRT31" s="0"/>
      <c r="KRU31" s="0"/>
      <c r="KRV31" s="0"/>
      <c r="KRW31" s="0"/>
      <c r="KRX31" s="0"/>
      <c r="KRY31" s="0"/>
      <c r="KRZ31" s="0"/>
      <c r="KSA31" s="0"/>
      <c r="KSB31" s="0"/>
      <c r="KSC31" s="0"/>
      <c r="KSD31" s="0"/>
      <c r="KSE31" s="0"/>
      <c r="KSF31" s="0"/>
      <c r="KSG31" s="0"/>
      <c r="KSH31" s="0"/>
      <c r="KSI31" s="0"/>
      <c r="KSJ31" s="0"/>
      <c r="KSK31" s="0"/>
      <c r="KSL31" s="0"/>
      <c r="KSM31" s="0"/>
      <c r="KSN31" s="0"/>
      <c r="KSO31" s="0"/>
      <c r="KSP31" s="0"/>
      <c r="KSQ31" s="0"/>
      <c r="KSR31" s="0"/>
      <c r="KSS31" s="0"/>
      <c r="KST31" s="0"/>
      <c r="KSU31" s="0"/>
      <c r="KSV31" s="0"/>
      <c r="KSW31" s="0"/>
      <c r="KSX31" s="0"/>
      <c r="KSY31" s="0"/>
      <c r="KSZ31" s="0"/>
      <c r="KTA31" s="0"/>
      <c r="KTB31" s="0"/>
      <c r="KTC31" s="0"/>
      <c r="KTD31" s="0"/>
      <c r="KTE31" s="0"/>
      <c r="KTF31" s="0"/>
      <c r="KTG31" s="0"/>
      <c r="KTH31" s="0"/>
      <c r="KTI31" s="0"/>
      <c r="KTJ31" s="0"/>
      <c r="KTK31" s="0"/>
      <c r="KTL31" s="0"/>
      <c r="KTM31" s="0"/>
      <c r="KTN31" s="0"/>
      <c r="KTO31" s="0"/>
      <c r="KTP31" s="0"/>
      <c r="KTQ31" s="0"/>
      <c r="KTR31" s="0"/>
      <c r="KTS31" s="0"/>
      <c r="KTT31" s="0"/>
      <c r="KTU31" s="0"/>
      <c r="KTV31" s="0"/>
      <c r="KTW31" s="0"/>
      <c r="KTX31" s="0"/>
      <c r="KTY31" s="0"/>
      <c r="KTZ31" s="0"/>
      <c r="KUA31" s="0"/>
      <c r="KUB31" s="0"/>
      <c r="KUC31" s="0"/>
      <c r="KUD31" s="0"/>
      <c r="KUE31" s="0"/>
      <c r="KUF31" s="0"/>
      <c r="KUG31" s="0"/>
      <c r="KUH31" s="0"/>
      <c r="KUI31" s="0"/>
      <c r="KUJ31" s="0"/>
      <c r="KUK31" s="0"/>
      <c r="KUL31" s="0"/>
      <c r="KUM31" s="0"/>
      <c r="KUN31" s="0"/>
      <c r="KUO31" s="0"/>
      <c r="KUP31" s="0"/>
      <c r="KUQ31" s="0"/>
      <c r="KUR31" s="0"/>
      <c r="KUS31" s="0"/>
      <c r="KUT31" s="0"/>
      <c r="KUU31" s="0"/>
      <c r="KUV31" s="0"/>
      <c r="KUW31" s="0"/>
      <c r="KUX31" s="0"/>
      <c r="KUY31" s="0"/>
      <c r="KUZ31" s="0"/>
      <c r="KVA31" s="0"/>
      <c r="KVB31" s="0"/>
      <c r="KVC31" s="0"/>
      <c r="KVD31" s="0"/>
      <c r="KVE31" s="0"/>
      <c r="KVF31" s="0"/>
      <c r="KVG31" s="0"/>
      <c r="KVH31" s="0"/>
      <c r="KVI31" s="0"/>
      <c r="KVJ31" s="0"/>
      <c r="KVK31" s="0"/>
      <c r="KVL31" s="0"/>
      <c r="KVM31" s="0"/>
      <c r="KVN31" s="0"/>
      <c r="KVO31" s="0"/>
      <c r="KVP31" s="0"/>
      <c r="KVQ31" s="0"/>
      <c r="KVR31" s="0"/>
      <c r="KVS31" s="0"/>
      <c r="KVT31" s="0"/>
      <c r="KVU31" s="0"/>
      <c r="KVV31" s="0"/>
      <c r="KVW31" s="0"/>
      <c r="KVX31" s="0"/>
      <c r="KVY31" s="0"/>
      <c r="KVZ31" s="0"/>
      <c r="KWA31" s="0"/>
      <c r="KWB31" s="0"/>
      <c r="KWC31" s="0"/>
      <c r="KWD31" s="0"/>
      <c r="KWE31" s="0"/>
      <c r="KWF31" s="0"/>
      <c r="KWG31" s="0"/>
      <c r="KWH31" s="0"/>
      <c r="KWI31" s="0"/>
      <c r="KWJ31" s="0"/>
      <c r="KWK31" s="0"/>
      <c r="KWL31" s="0"/>
      <c r="KWM31" s="0"/>
      <c r="KWN31" s="0"/>
      <c r="KWO31" s="0"/>
      <c r="KWP31" s="0"/>
      <c r="KWQ31" s="0"/>
      <c r="KWR31" s="0"/>
      <c r="KWS31" s="0"/>
      <c r="KWT31" s="0"/>
      <c r="KWU31" s="0"/>
      <c r="KWV31" s="0"/>
      <c r="KWW31" s="0"/>
      <c r="KWX31" s="0"/>
      <c r="KWY31" s="0"/>
      <c r="KWZ31" s="0"/>
      <c r="KXA31" s="0"/>
      <c r="KXB31" s="0"/>
      <c r="KXC31" s="0"/>
      <c r="KXD31" s="0"/>
      <c r="KXE31" s="0"/>
      <c r="KXF31" s="0"/>
      <c r="KXG31" s="0"/>
      <c r="KXH31" s="0"/>
      <c r="KXI31" s="0"/>
      <c r="KXJ31" s="0"/>
      <c r="KXK31" s="0"/>
      <c r="KXL31" s="0"/>
      <c r="KXM31" s="0"/>
      <c r="KXN31" s="0"/>
      <c r="KXO31" s="0"/>
      <c r="KXP31" s="0"/>
      <c r="KXQ31" s="0"/>
      <c r="KXR31" s="0"/>
      <c r="KXS31" s="0"/>
      <c r="KXT31" s="0"/>
      <c r="KXU31" s="0"/>
      <c r="KXV31" s="0"/>
      <c r="KXW31" s="0"/>
      <c r="KXX31" s="0"/>
      <c r="KXY31" s="0"/>
      <c r="KXZ31" s="0"/>
      <c r="KYA31" s="0"/>
      <c r="KYB31" s="0"/>
      <c r="KYC31" s="0"/>
      <c r="KYD31" s="0"/>
      <c r="KYE31" s="0"/>
      <c r="KYF31" s="0"/>
      <c r="KYG31" s="0"/>
      <c r="KYH31" s="0"/>
      <c r="KYI31" s="0"/>
      <c r="KYJ31" s="0"/>
      <c r="KYK31" s="0"/>
      <c r="KYL31" s="0"/>
      <c r="KYM31" s="0"/>
      <c r="KYN31" s="0"/>
      <c r="KYO31" s="0"/>
      <c r="KYP31" s="0"/>
      <c r="KYQ31" s="0"/>
      <c r="KYR31" s="0"/>
      <c r="KYS31" s="0"/>
      <c r="KYT31" s="0"/>
      <c r="KYU31" s="0"/>
      <c r="KYV31" s="0"/>
      <c r="KYW31" s="0"/>
      <c r="KYX31" s="0"/>
      <c r="KYY31" s="0"/>
      <c r="KYZ31" s="0"/>
      <c r="KZA31" s="0"/>
      <c r="KZB31" s="0"/>
      <c r="KZC31" s="0"/>
      <c r="KZD31" s="0"/>
      <c r="KZE31" s="0"/>
      <c r="KZF31" s="0"/>
      <c r="KZG31" s="0"/>
      <c r="KZH31" s="0"/>
      <c r="KZI31" s="0"/>
      <c r="KZJ31" s="0"/>
      <c r="KZK31" s="0"/>
      <c r="KZL31" s="0"/>
      <c r="KZM31" s="0"/>
      <c r="KZN31" s="0"/>
      <c r="KZO31" s="0"/>
      <c r="KZP31" s="0"/>
      <c r="KZQ31" s="0"/>
      <c r="KZR31" s="0"/>
      <c r="KZS31" s="0"/>
      <c r="KZT31" s="0"/>
      <c r="KZU31" s="0"/>
      <c r="KZV31" s="0"/>
      <c r="KZW31" s="0"/>
      <c r="KZX31" s="0"/>
      <c r="KZY31" s="0"/>
      <c r="KZZ31" s="0"/>
      <c r="LAA31" s="0"/>
      <c r="LAB31" s="0"/>
      <c r="LAC31" s="0"/>
      <c r="LAD31" s="0"/>
      <c r="LAE31" s="0"/>
      <c r="LAF31" s="0"/>
      <c r="LAG31" s="0"/>
      <c r="LAH31" s="0"/>
      <c r="LAI31" s="0"/>
      <c r="LAJ31" s="0"/>
      <c r="LAK31" s="0"/>
      <c r="LAL31" s="0"/>
      <c r="LAM31" s="0"/>
      <c r="LAN31" s="0"/>
      <c r="LAO31" s="0"/>
      <c r="LAP31" s="0"/>
      <c r="LAQ31" s="0"/>
      <c r="LAR31" s="0"/>
      <c r="LAS31" s="0"/>
      <c r="LAT31" s="0"/>
      <c r="LAU31" s="0"/>
      <c r="LAV31" s="0"/>
      <c r="LAW31" s="0"/>
      <c r="LAX31" s="0"/>
      <c r="LAY31" s="0"/>
      <c r="LAZ31" s="0"/>
      <c r="LBA31" s="0"/>
      <c r="LBB31" s="0"/>
      <c r="LBC31" s="0"/>
      <c r="LBD31" s="0"/>
      <c r="LBE31" s="0"/>
      <c r="LBF31" s="0"/>
      <c r="LBG31" s="0"/>
      <c r="LBH31" s="0"/>
      <c r="LBI31" s="0"/>
      <c r="LBJ31" s="0"/>
      <c r="LBK31" s="0"/>
      <c r="LBL31" s="0"/>
      <c r="LBM31" s="0"/>
      <c r="LBN31" s="0"/>
      <c r="LBO31" s="0"/>
      <c r="LBP31" s="0"/>
      <c r="LBQ31" s="0"/>
      <c r="LBR31" s="0"/>
      <c r="LBS31" s="0"/>
      <c r="LBT31" s="0"/>
      <c r="LBU31" s="0"/>
      <c r="LBV31" s="0"/>
      <c r="LBW31" s="0"/>
      <c r="LBX31" s="0"/>
      <c r="LBY31" s="0"/>
      <c r="LBZ31" s="0"/>
      <c r="LCA31" s="0"/>
      <c r="LCB31" s="0"/>
      <c r="LCC31" s="0"/>
      <c r="LCD31" s="0"/>
      <c r="LCE31" s="0"/>
      <c r="LCF31" s="0"/>
      <c r="LCG31" s="0"/>
      <c r="LCH31" s="0"/>
      <c r="LCI31" s="0"/>
      <c r="LCJ31" s="0"/>
      <c r="LCK31" s="0"/>
      <c r="LCL31" s="0"/>
      <c r="LCM31" s="0"/>
      <c r="LCN31" s="0"/>
      <c r="LCO31" s="0"/>
      <c r="LCP31" s="0"/>
      <c r="LCQ31" s="0"/>
      <c r="LCR31" s="0"/>
      <c r="LCS31" s="0"/>
      <c r="LCT31" s="0"/>
      <c r="LCU31" s="0"/>
      <c r="LCV31" s="0"/>
      <c r="LCW31" s="0"/>
      <c r="LCX31" s="0"/>
      <c r="LCY31" s="0"/>
      <c r="LCZ31" s="0"/>
      <c r="LDA31" s="0"/>
      <c r="LDB31" s="0"/>
      <c r="LDC31" s="0"/>
      <c r="LDD31" s="0"/>
      <c r="LDE31" s="0"/>
      <c r="LDF31" s="0"/>
      <c r="LDG31" s="0"/>
      <c r="LDH31" s="0"/>
      <c r="LDI31" s="0"/>
      <c r="LDJ31" s="0"/>
      <c r="LDK31" s="0"/>
      <c r="LDL31" s="0"/>
      <c r="LDM31" s="0"/>
      <c r="LDN31" s="0"/>
      <c r="LDO31" s="0"/>
      <c r="LDP31" s="0"/>
      <c r="LDQ31" s="0"/>
      <c r="LDR31" s="0"/>
      <c r="LDS31" s="0"/>
      <c r="LDT31" s="0"/>
      <c r="LDU31" s="0"/>
      <c r="LDV31" s="0"/>
      <c r="LDW31" s="0"/>
      <c r="LDX31" s="0"/>
      <c r="LDY31" s="0"/>
      <c r="LDZ31" s="0"/>
      <c r="LEA31" s="0"/>
      <c r="LEB31" s="0"/>
      <c r="LEC31" s="0"/>
      <c r="LED31" s="0"/>
      <c r="LEE31" s="0"/>
      <c r="LEF31" s="0"/>
      <c r="LEG31" s="0"/>
      <c r="LEH31" s="0"/>
      <c r="LEI31" s="0"/>
      <c r="LEJ31" s="0"/>
      <c r="LEK31" s="0"/>
      <c r="LEL31" s="0"/>
      <c r="LEM31" s="0"/>
      <c r="LEN31" s="0"/>
      <c r="LEO31" s="0"/>
      <c r="LEP31" s="0"/>
      <c r="LEQ31" s="0"/>
      <c r="LER31" s="0"/>
      <c r="LES31" s="0"/>
      <c r="LET31" s="0"/>
      <c r="LEU31" s="0"/>
      <c r="LEV31" s="0"/>
      <c r="LEW31" s="0"/>
      <c r="LEX31" s="0"/>
      <c r="LEY31" s="0"/>
      <c r="LEZ31" s="0"/>
      <c r="LFA31" s="0"/>
      <c r="LFB31" s="0"/>
      <c r="LFC31" s="0"/>
      <c r="LFD31" s="0"/>
      <c r="LFE31" s="0"/>
      <c r="LFF31" s="0"/>
      <c r="LFG31" s="0"/>
      <c r="LFH31" s="0"/>
      <c r="LFI31" s="0"/>
      <c r="LFJ31" s="0"/>
      <c r="LFK31" s="0"/>
      <c r="LFL31" s="0"/>
      <c r="LFM31" s="0"/>
      <c r="LFN31" s="0"/>
      <c r="LFO31" s="0"/>
      <c r="LFP31" s="0"/>
      <c r="LFQ31" s="0"/>
      <c r="LFR31" s="0"/>
      <c r="LFS31" s="0"/>
      <c r="LFT31" s="0"/>
      <c r="LFU31" s="0"/>
      <c r="LFV31" s="0"/>
      <c r="LFW31" s="0"/>
      <c r="LFX31" s="0"/>
      <c r="LFY31" s="0"/>
      <c r="LFZ31" s="0"/>
      <c r="LGA31" s="0"/>
      <c r="LGB31" s="0"/>
      <c r="LGC31" s="0"/>
      <c r="LGD31" s="0"/>
      <c r="LGE31" s="0"/>
      <c r="LGF31" s="0"/>
      <c r="LGG31" s="0"/>
      <c r="LGH31" s="0"/>
      <c r="LGI31" s="0"/>
      <c r="LGJ31" s="0"/>
      <c r="LGK31" s="0"/>
      <c r="LGL31" s="0"/>
      <c r="LGM31" s="0"/>
      <c r="LGN31" s="0"/>
      <c r="LGO31" s="0"/>
      <c r="LGP31" s="0"/>
      <c r="LGQ31" s="0"/>
      <c r="LGR31" s="0"/>
      <c r="LGS31" s="0"/>
      <c r="LGT31" s="0"/>
      <c r="LGU31" s="0"/>
      <c r="LGV31" s="0"/>
      <c r="LGW31" s="0"/>
      <c r="LGX31" s="0"/>
      <c r="LGY31" s="0"/>
      <c r="LGZ31" s="0"/>
      <c r="LHA31" s="0"/>
      <c r="LHB31" s="0"/>
      <c r="LHC31" s="0"/>
      <c r="LHD31" s="0"/>
      <c r="LHE31" s="0"/>
      <c r="LHF31" s="0"/>
      <c r="LHG31" s="0"/>
      <c r="LHH31" s="0"/>
      <c r="LHI31" s="0"/>
      <c r="LHJ31" s="0"/>
      <c r="LHK31" s="0"/>
      <c r="LHL31" s="0"/>
      <c r="LHM31" s="0"/>
      <c r="LHN31" s="0"/>
      <c r="LHO31" s="0"/>
      <c r="LHP31" s="0"/>
      <c r="LHQ31" s="0"/>
      <c r="LHR31" s="0"/>
      <c r="LHS31" s="0"/>
      <c r="LHT31" s="0"/>
      <c r="LHU31" s="0"/>
      <c r="LHV31" s="0"/>
      <c r="LHW31" s="0"/>
      <c r="LHX31" s="0"/>
      <c r="LHY31" s="0"/>
      <c r="LHZ31" s="0"/>
      <c r="LIA31" s="0"/>
      <c r="LIB31" s="0"/>
      <c r="LIC31" s="0"/>
      <c r="LID31" s="0"/>
      <c r="LIE31" s="0"/>
      <c r="LIF31" s="0"/>
      <c r="LIG31" s="0"/>
      <c r="LIH31" s="0"/>
      <c r="LII31" s="0"/>
      <c r="LIJ31" s="0"/>
      <c r="LIK31" s="0"/>
      <c r="LIL31" s="0"/>
      <c r="LIM31" s="0"/>
      <c r="LIN31" s="0"/>
      <c r="LIO31" s="0"/>
      <c r="LIP31" s="0"/>
      <c r="LIQ31" s="0"/>
      <c r="LIR31" s="0"/>
      <c r="LIS31" s="0"/>
      <c r="LIT31" s="0"/>
      <c r="LIU31" s="0"/>
      <c r="LIV31" s="0"/>
      <c r="LIW31" s="0"/>
      <c r="LIX31" s="0"/>
      <c r="LIY31" s="0"/>
      <c r="LIZ31" s="0"/>
      <c r="LJA31" s="0"/>
      <c r="LJB31" s="0"/>
      <c r="LJC31" s="0"/>
      <c r="LJD31" s="0"/>
      <c r="LJE31" s="0"/>
      <c r="LJF31" s="0"/>
      <c r="LJG31" s="0"/>
      <c r="LJH31" s="0"/>
      <c r="LJI31" s="0"/>
      <c r="LJJ31" s="0"/>
      <c r="LJK31" s="0"/>
      <c r="LJL31" s="0"/>
      <c r="LJM31" s="0"/>
      <c r="LJN31" s="0"/>
      <c r="LJO31" s="0"/>
      <c r="LJP31" s="0"/>
      <c r="LJQ31" s="0"/>
      <c r="LJR31" s="0"/>
      <c r="LJS31" s="0"/>
      <c r="LJT31" s="0"/>
      <c r="LJU31" s="0"/>
      <c r="LJV31" s="0"/>
      <c r="LJW31" s="0"/>
      <c r="LJX31" s="0"/>
      <c r="LJY31" s="0"/>
      <c r="LJZ31" s="0"/>
      <c r="LKA31" s="0"/>
      <c r="LKB31" s="0"/>
      <c r="LKC31" s="0"/>
      <c r="LKD31" s="0"/>
      <c r="LKE31" s="0"/>
      <c r="LKF31" s="0"/>
      <c r="LKG31" s="0"/>
      <c r="LKH31" s="0"/>
      <c r="LKI31" s="0"/>
      <c r="LKJ31" s="0"/>
      <c r="LKK31" s="0"/>
      <c r="LKL31" s="0"/>
      <c r="LKM31" s="0"/>
      <c r="LKN31" s="0"/>
      <c r="LKO31" s="0"/>
      <c r="LKP31" s="0"/>
      <c r="LKQ31" s="0"/>
      <c r="LKR31" s="0"/>
      <c r="LKS31" s="0"/>
      <c r="LKT31" s="0"/>
      <c r="LKU31" s="0"/>
      <c r="LKV31" s="0"/>
      <c r="LKW31" s="0"/>
      <c r="LKX31" s="0"/>
      <c r="LKY31" s="0"/>
      <c r="LKZ31" s="0"/>
      <c r="LLA31" s="0"/>
      <c r="LLB31" s="0"/>
      <c r="LLC31" s="0"/>
      <c r="LLD31" s="0"/>
      <c r="LLE31" s="0"/>
      <c r="LLF31" s="0"/>
      <c r="LLG31" s="0"/>
      <c r="LLH31" s="0"/>
      <c r="LLI31" s="0"/>
      <c r="LLJ31" s="0"/>
      <c r="LLK31" s="0"/>
      <c r="LLL31" s="0"/>
      <c r="LLM31" s="0"/>
      <c r="LLN31" s="0"/>
      <c r="LLO31" s="0"/>
      <c r="LLP31" s="0"/>
      <c r="LLQ31" s="0"/>
      <c r="LLR31" s="0"/>
      <c r="LLS31" s="0"/>
      <c r="LLT31" s="0"/>
      <c r="LLU31" s="0"/>
      <c r="LLV31" s="0"/>
      <c r="LLW31" s="0"/>
      <c r="LLX31" s="0"/>
      <c r="LLY31" s="0"/>
      <c r="LLZ31" s="0"/>
      <c r="LMA31" s="0"/>
      <c r="LMB31" s="0"/>
      <c r="LMC31" s="0"/>
      <c r="LMD31" s="0"/>
      <c r="LME31" s="0"/>
      <c r="LMF31" s="0"/>
      <c r="LMG31" s="0"/>
      <c r="LMH31" s="0"/>
      <c r="LMI31" s="0"/>
      <c r="LMJ31" s="0"/>
      <c r="LMK31" s="0"/>
      <c r="LML31" s="0"/>
      <c r="LMM31" s="0"/>
      <c r="LMN31" s="0"/>
      <c r="LMO31" s="0"/>
      <c r="LMP31" s="0"/>
      <c r="LMQ31" s="0"/>
      <c r="LMR31" s="0"/>
      <c r="LMS31" s="0"/>
      <c r="LMT31" s="0"/>
      <c r="LMU31" s="0"/>
      <c r="LMV31" s="0"/>
      <c r="LMW31" s="0"/>
      <c r="LMX31" s="0"/>
      <c r="LMY31" s="0"/>
      <c r="LMZ31" s="0"/>
      <c r="LNA31" s="0"/>
      <c r="LNB31" s="0"/>
      <c r="LNC31" s="0"/>
      <c r="LND31" s="0"/>
      <c r="LNE31" s="0"/>
      <c r="LNF31" s="0"/>
      <c r="LNG31" s="0"/>
      <c r="LNH31" s="0"/>
      <c r="LNI31" s="0"/>
      <c r="LNJ31" s="0"/>
      <c r="LNK31" s="0"/>
      <c r="LNL31" s="0"/>
      <c r="LNM31" s="0"/>
      <c r="LNN31" s="0"/>
      <c r="LNO31" s="0"/>
      <c r="LNP31" s="0"/>
      <c r="LNQ31" s="0"/>
      <c r="LNR31" s="0"/>
      <c r="LNS31" s="0"/>
      <c r="LNT31" s="0"/>
      <c r="LNU31" s="0"/>
      <c r="LNV31" s="0"/>
      <c r="LNW31" s="0"/>
      <c r="LNX31" s="0"/>
      <c r="LNY31" s="0"/>
      <c r="LNZ31" s="0"/>
      <c r="LOA31" s="0"/>
      <c r="LOB31" s="0"/>
      <c r="LOC31" s="0"/>
      <c r="LOD31" s="0"/>
      <c r="LOE31" s="0"/>
      <c r="LOF31" s="0"/>
      <c r="LOG31" s="0"/>
      <c r="LOH31" s="0"/>
      <c r="LOI31" s="0"/>
      <c r="LOJ31" s="0"/>
      <c r="LOK31" s="0"/>
      <c r="LOL31" s="0"/>
      <c r="LOM31" s="0"/>
      <c r="LON31" s="0"/>
      <c r="LOO31" s="0"/>
      <c r="LOP31" s="0"/>
      <c r="LOQ31" s="0"/>
      <c r="LOR31" s="0"/>
      <c r="LOS31" s="0"/>
      <c r="LOT31" s="0"/>
      <c r="LOU31" s="0"/>
      <c r="LOV31" s="0"/>
      <c r="LOW31" s="0"/>
      <c r="LOX31" s="0"/>
      <c r="LOY31" s="0"/>
      <c r="LOZ31" s="0"/>
      <c r="LPA31" s="0"/>
      <c r="LPB31" s="0"/>
      <c r="LPC31" s="0"/>
      <c r="LPD31" s="0"/>
      <c r="LPE31" s="0"/>
      <c r="LPF31" s="0"/>
      <c r="LPG31" s="0"/>
      <c r="LPH31" s="0"/>
      <c r="LPI31" s="0"/>
      <c r="LPJ31" s="0"/>
      <c r="LPK31" s="0"/>
      <c r="LPL31" s="0"/>
      <c r="LPM31" s="0"/>
      <c r="LPN31" s="0"/>
      <c r="LPO31" s="0"/>
      <c r="LPP31" s="0"/>
      <c r="LPQ31" s="0"/>
      <c r="LPR31" s="0"/>
      <c r="LPS31" s="0"/>
      <c r="LPT31" s="0"/>
      <c r="LPU31" s="0"/>
      <c r="LPV31" s="0"/>
      <c r="LPW31" s="0"/>
      <c r="LPX31" s="0"/>
      <c r="LPY31" s="0"/>
      <c r="LPZ31" s="0"/>
      <c r="LQA31" s="0"/>
      <c r="LQB31" s="0"/>
      <c r="LQC31" s="0"/>
      <c r="LQD31" s="0"/>
      <c r="LQE31" s="0"/>
      <c r="LQF31" s="0"/>
      <c r="LQG31" s="0"/>
      <c r="LQH31" s="0"/>
      <c r="LQI31" s="0"/>
      <c r="LQJ31" s="0"/>
      <c r="LQK31" s="0"/>
      <c r="LQL31" s="0"/>
      <c r="LQM31" s="0"/>
      <c r="LQN31" s="0"/>
      <c r="LQO31" s="0"/>
      <c r="LQP31" s="0"/>
      <c r="LQQ31" s="0"/>
      <c r="LQR31" s="0"/>
      <c r="LQS31" s="0"/>
      <c r="LQT31" s="0"/>
      <c r="LQU31" s="0"/>
      <c r="LQV31" s="0"/>
      <c r="LQW31" s="0"/>
      <c r="LQX31" s="0"/>
      <c r="LQY31" s="0"/>
      <c r="LQZ31" s="0"/>
      <c r="LRA31" s="0"/>
      <c r="LRB31" s="0"/>
      <c r="LRC31" s="0"/>
      <c r="LRD31" s="0"/>
      <c r="LRE31" s="0"/>
      <c r="LRF31" s="0"/>
      <c r="LRG31" s="0"/>
      <c r="LRH31" s="0"/>
      <c r="LRI31" s="0"/>
      <c r="LRJ31" s="0"/>
      <c r="LRK31" s="0"/>
      <c r="LRL31" s="0"/>
      <c r="LRM31" s="0"/>
      <c r="LRN31" s="0"/>
      <c r="LRO31" s="0"/>
      <c r="LRP31" s="0"/>
      <c r="LRQ31" s="0"/>
      <c r="LRR31" s="0"/>
      <c r="LRS31" s="0"/>
      <c r="LRT31" s="0"/>
      <c r="LRU31" s="0"/>
      <c r="LRV31" s="0"/>
      <c r="LRW31" s="0"/>
      <c r="LRX31" s="0"/>
      <c r="LRY31" s="0"/>
      <c r="LRZ31" s="0"/>
      <c r="LSA31" s="0"/>
      <c r="LSB31" s="0"/>
      <c r="LSC31" s="0"/>
      <c r="LSD31" s="0"/>
      <c r="LSE31" s="0"/>
      <c r="LSF31" s="0"/>
      <c r="LSG31" s="0"/>
      <c r="LSH31" s="0"/>
      <c r="LSI31" s="0"/>
      <c r="LSJ31" s="0"/>
      <c r="LSK31" s="0"/>
      <c r="LSL31" s="0"/>
      <c r="LSM31" s="0"/>
      <c r="LSN31" s="0"/>
      <c r="LSO31" s="0"/>
      <c r="LSP31" s="0"/>
      <c r="LSQ31" s="0"/>
      <c r="LSR31" s="0"/>
      <c r="LSS31" s="0"/>
      <c r="LST31" s="0"/>
      <c r="LSU31" s="0"/>
      <c r="LSV31" s="0"/>
      <c r="LSW31" s="0"/>
      <c r="LSX31" s="0"/>
      <c r="LSY31" s="0"/>
      <c r="LSZ31" s="0"/>
      <c r="LTA31" s="0"/>
      <c r="LTB31" s="0"/>
      <c r="LTC31" s="0"/>
      <c r="LTD31" s="0"/>
      <c r="LTE31" s="0"/>
      <c r="LTF31" s="0"/>
      <c r="LTG31" s="0"/>
      <c r="LTH31" s="0"/>
      <c r="LTI31" s="0"/>
      <c r="LTJ31" s="0"/>
      <c r="LTK31" s="0"/>
      <c r="LTL31" s="0"/>
      <c r="LTM31" s="0"/>
      <c r="LTN31" s="0"/>
      <c r="LTO31" s="0"/>
      <c r="LTP31" s="0"/>
      <c r="LTQ31" s="0"/>
      <c r="LTR31" s="0"/>
      <c r="LTS31" s="0"/>
      <c r="LTT31" s="0"/>
      <c r="LTU31" s="0"/>
      <c r="LTV31" s="0"/>
      <c r="LTW31" s="0"/>
      <c r="LTX31" s="0"/>
      <c r="LTY31" s="0"/>
      <c r="LTZ31" s="0"/>
      <c r="LUA31" s="0"/>
      <c r="LUB31" s="0"/>
      <c r="LUC31" s="0"/>
      <c r="LUD31" s="0"/>
      <c r="LUE31" s="0"/>
      <c r="LUF31" s="0"/>
      <c r="LUG31" s="0"/>
      <c r="LUH31" s="0"/>
      <c r="LUI31" s="0"/>
      <c r="LUJ31" s="0"/>
      <c r="LUK31" s="0"/>
      <c r="LUL31" s="0"/>
      <c r="LUM31" s="0"/>
      <c r="LUN31" s="0"/>
      <c r="LUO31" s="0"/>
      <c r="LUP31" s="0"/>
      <c r="LUQ31" s="0"/>
      <c r="LUR31" s="0"/>
      <c r="LUS31" s="0"/>
      <c r="LUT31" s="0"/>
      <c r="LUU31" s="0"/>
      <c r="LUV31" s="0"/>
      <c r="LUW31" s="0"/>
      <c r="LUX31" s="0"/>
      <c r="LUY31" s="0"/>
      <c r="LUZ31" s="0"/>
      <c r="LVA31" s="0"/>
      <c r="LVB31" s="0"/>
      <c r="LVC31" s="0"/>
      <c r="LVD31" s="0"/>
      <c r="LVE31" s="0"/>
      <c r="LVF31" s="0"/>
      <c r="LVG31" s="0"/>
      <c r="LVH31" s="0"/>
      <c r="LVI31" s="0"/>
      <c r="LVJ31" s="0"/>
      <c r="LVK31" s="0"/>
      <c r="LVL31" s="0"/>
      <c r="LVM31" s="0"/>
      <c r="LVN31" s="0"/>
      <c r="LVO31" s="0"/>
      <c r="LVP31" s="0"/>
      <c r="LVQ31" s="0"/>
      <c r="LVR31" s="0"/>
      <c r="LVS31" s="0"/>
      <c r="LVT31" s="0"/>
      <c r="LVU31" s="0"/>
      <c r="LVV31" s="0"/>
      <c r="LVW31" s="0"/>
      <c r="LVX31" s="0"/>
      <c r="LVY31" s="0"/>
      <c r="LVZ31" s="0"/>
      <c r="LWA31" s="0"/>
      <c r="LWB31" s="0"/>
      <c r="LWC31" s="0"/>
      <c r="LWD31" s="0"/>
      <c r="LWE31" s="0"/>
      <c r="LWF31" s="0"/>
      <c r="LWG31" s="0"/>
      <c r="LWH31" s="0"/>
      <c r="LWI31" s="0"/>
      <c r="LWJ31" s="0"/>
      <c r="LWK31" s="0"/>
      <c r="LWL31" s="0"/>
      <c r="LWM31" s="0"/>
      <c r="LWN31" s="0"/>
      <c r="LWO31" s="0"/>
      <c r="LWP31" s="0"/>
      <c r="LWQ31" s="0"/>
      <c r="LWR31" s="0"/>
      <c r="LWS31" s="0"/>
      <c r="LWT31" s="0"/>
      <c r="LWU31" s="0"/>
      <c r="LWV31" s="0"/>
      <c r="LWW31" s="0"/>
      <c r="LWX31" s="0"/>
      <c r="LWY31" s="0"/>
      <c r="LWZ31" s="0"/>
      <c r="LXA31" s="0"/>
      <c r="LXB31" s="0"/>
      <c r="LXC31" s="0"/>
      <c r="LXD31" s="0"/>
      <c r="LXE31" s="0"/>
      <c r="LXF31" s="0"/>
      <c r="LXG31" s="0"/>
      <c r="LXH31" s="0"/>
      <c r="LXI31" s="0"/>
      <c r="LXJ31" s="0"/>
      <c r="LXK31" s="0"/>
      <c r="LXL31" s="0"/>
      <c r="LXM31" s="0"/>
      <c r="LXN31" s="0"/>
      <c r="LXO31" s="0"/>
      <c r="LXP31" s="0"/>
      <c r="LXQ31" s="0"/>
      <c r="LXR31" s="0"/>
      <c r="LXS31" s="0"/>
      <c r="LXT31" s="0"/>
      <c r="LXU31" s="0"/>
      <c r="LXV31" s="0"/>
      <c r="LXW31" s="0"/>
      <c r="LXX31" s="0"/>
      <c r="LXY31" s="0"/>
      <c r="LXZ31" s="0"/>
      <c r="LYA31" s="0"/>
      <c r="LYB31" s="0"/>
      <c r="LYC31" s="0"/>
      <c r="LYD31" s="0"/>
      <c r="LYE31" s="0"/>
      <c r="LYF31" s="0"/>
      <c r="LYG31" s="0"/>
      <c r="LYH31" s="0"/>
      <c r="LYI31" s="0"/>
      <c r="LYJ31" s="0"/>
      <c r="LYK31" s="0"/>
      <c r="LYL31" s="0"/>
      <c r="LYM31" s="0"/>
      <c r="LYN31" s="0"/>
      <c r="LYO31" s="0"/>
      <c r="LYP31" s="0"/>
      <c r="LYQ31" s="0"/>
      <c r="LYR31" s="0"/>
      <c r="LYS31" s="0"/>
      <c r="LYT31" s="0"/>
      <c r="LYU31" s="0"/>
      <c r="LYV31" s="0"/>
      <c r="LYW31" s="0"/>
      <c r="LYX31" s="0"/>
      <c r="LYY31" s="0"/>
      <c r="LYZ31" s="0"/>
      <c r="LZA31" s="0"/>
      <c r="LZB31" s="0"/>
      <c r="LZC31" s="0"/>
      <c r="LZD31" s="0"/>
      <c r="LZE31" s="0"/>
      <c r="LZF31" s="0"/>
      <c r="LZG31" s="0"/>
      <c r="LZH31" s="0"/>
      <c r="LZI31" s="0"/>
      <c r="LZJ31" s="0"/>
      <c r="LZK31" s="0"/>
      <c r="LZL31" s="0"/>
      <c r="LZM31" s="0"/>
      <c r="LZN31" s="0"/>
      <c r="LZO31" s="0"/>
      <c r="LZP31" s="0"/>
      <c r="LZQ31" s="0"/>
      <c r="LZR31" s="0"/>
      <c r="LZS31" s="0"/>
      <c r="LZT31" s="0"/>
      <c r="LZU31" s="0"/>
      <c r="LZV31" s="0"/>
      <c r="LZW31" s="0"/>
      <c r="LZX31" s="0"/>
      <c r="LZY31" s="0"/>
      <c r="LZZ31" s="0"/>
      <c r="MAA31" s="0"/>
      <c r="MAB31" s="0"/>
      <c r="MAC31" s="0"/>
      <c r="MAD31" s="0"/>
      <c r="MAE31" s="0"/>
      <c r="MAF31" s="0"/>
      <c r="MAG31" s="0"/>
      <c r="MAH31" s="0"/>
      <c r="MAI31" s="0"/>
      <c r="MAJ31" s="0"/>
      <c r="MAK31" s="0"/>
      <c r="MAL31" s="0"/>
      <c r="MAM31" s="0"/>
      <c r="MAN31" s="0"/>
      <c r="MAO31" s="0"/>
      <c r="MAP31" s="0"/>
      <c r="MAQ31" s="0"/>
      <c r="MAR31" s="0"/>
      <c r="MAS31" s="0"/>
      <c r="MAT31" s="0"/>
      <c r="MAU31" s="0"/>
      <c r="MAV31" s="0"/>
      <c r="MAW31" s="0"/>
      <c r="MAX31" s="0"/>
      <c r="MAY31" s="0"/>
      <c r="MAZ31" s="0"/>
      <c r="MBA31" s="0"/>
      <c r="MBB31" s="0"/>
      <c r="MBC31" s="0"/>
      <c r="MBD31" s="0"/>
      <c r="MBE31" s="0"/>
      <c r="MBF31" s="0"/>
      <c r="MBG31" s="0"/>
      <c r="MBH31" s="0"/>
      <c r="MBI31" s="0"/>
      <c r="MBJ31" s="0"/>
      <c r="MBK31" s="0"/>
      <c r="MBL31" s="0"/>
      <c r="MBM31" s="0"/>
      <c r="MBN31" s="0"/>
      <c r="MBO31" s="0"/>
      <c r="MBP31" s="0"/>
      <c r="MBQ31" s="0"/>
      <c r="MBR31" s="0"/>
      <c r="MBS31" s="0"/>
      <c r="MBT31" s="0"/>
      <c r="MBU31" s="0"/>
      <c r="MBV31" s="0"/>
      <c r="MBW31" s="0"/>
      <c r="MBX31" s="0"/>
      <c r="MBY31" s="0"/>
      <c r="MBZ31" s="0"/>
      <c r="MCA31" s="0"/>
      <c r="MCB31" s="0"/>
      <c r="MCC31" s="0"/>
      <c r="MCD31" s="0"/>
      <c r="MCE31" s="0"/>
      <c r="MCF31" s="0"/>
      <c r="MCG31" s="0"/>
      <c r="MCH31" s="0"/>
      <c r="MCI31" s="0"/>
      <c r="MCJ31" s="0"/>
      <c r="MCK31" s="0"/>
      <c r="MCL31" s="0"/>
      <c r="MCM31" s="0"/>
      <c r="MCN31" s="0"/>
      <c r="MCO31" s="0"/>
      <c r="MCP31" s="0"/>
      <c r="MCQ31" s="0"/>
      <c r="MCR31" s="0"/>
      <c r="MCS31" s="0"/>
      <c r="MCT31" s="0"/>
      <c r="MCU31" s="0"/>
      <c r="MCV31" s="0"/>
      <c r="MCW31" s="0"/>
      <c r="MCX31" s="0"/>
      <c r="MCY31" s="0"/>
      <c r="MCZ31" s="0"/>
      <c r="MDA31" s="0"/>
      <c r="MDB31" s="0"/>
      <c r="MDC31" s="0"/>
      <c r="MDD31" s="0"/>
      <c r="MDE31" s="0"/>
      <c r="MDF31" s="0"/>
      <c r="MDG31" s="0"/>
      <c r="MDH31" s="0"/>
      <c r="MDI31" s="0"/>
      <c r="MDJ31" s="0"/>
      <c r="MDK31" s="0"/>
      <c r="MDL31" s="0"/>
      <c r="MDM31" s="0"/>
      <c r="MDN31" s="0"/>
      <c r="MDO31" s="0"/>
      <c r="MDP31" s="0"/>
      <c r="MDQ31" s="0"/>
      <c r="MDR31" s="0"/>
      <c r="MDS31" s="0"/>
      <c r="MDT31" s="0"/>
      <c r="MDU31" s="0"/>
      <c r="MDV31" s="0"/>
      <c r="MDW31" s="0"/>
      <c r="MDX31" s="0"/>
      <c r="MDY31" s="0"/>
      <c r="MDZ31" s="0"/>
      <c r="MEA31" s="0"/>
      <c r="MEB31" s="0"/>
      <c r="MEC31" s="0"/>
      <c r="MED31" s="0"/>
      <c r="MEE31" s="0"/>
      <c r="MEF31" s="0"/>
      <c r="MEG31" s="0"/>
      <c r="MEH31" s="0"/>
      <c r="MEI31" s="0"/>
      <c r="MEJ31" s="0"/>
      <c r="MEK31" s="0"/>
      <c r="MEL31" s="0"/>
      <c r="MEM31" s="0"/>
      <c r="MEN31" s="0"/>
      <c r="MEO31" s="0"/>
      <c r="MEP31" s="0"/>
      <c r="MEQ31" s="0"/>
      <c r="MER31" s="0"/>
      <c r="MES31" s="0"/>
      <c r="MET31" s="0"/>
      <c r="MEU31" s="0"/>
      <c r="MEV31" s="0"/>
      <c r="MEW31" s="0"/>
      <c r="MEX31" s="0"/>
      <c r="MEY31" s="0"/>
      <c r="MEZ31" s="0"/>
      <c r="MFA31" s="0"/>
      <c r="MFB31" s="0"/>
      <c r="MFC31" s="0"/>
      <c r="MFD31" s="0"/>
      <c r="MFE31" s="0"/>
      <c r="MFF31" s="0"/>
      <c r="MFG31" s="0"/>
      <c r="MFH31" s="0"/>
      <c r="MFI31" s="0"/>
      <c r="MFJ31" s="0"/>
      <c r="MFK31" s="0"/>
      <c r="MFL31" s="0"/>
      <c r="MFM31" s="0"/>
      <c r="MFN31" s="0"/>
      <c r="MFO31" s="0"/>
      <c r="MFP31" s="0"/>
      <c r="MFQ31" s="0"/>
      <c r="MFR31" s="0"/>
      <c r="MFS31" s="0"/>
      <c r="MFT31" s="0"/>
      <c r="MFU31" s="0"/>
      <c r="MFV31" s="0"/>
      <c r="MFW31" s="0"/>
      <c r="MFX31" s="0"/>
      <c r="MFY31" s="0"/>
      <c r="MFZ31" s="0"/>
      <c r="MGA31" s="0"/>
      <c r="MGB31" s="0"/>
      <c r="MGC31" s="0"/>
      <c r="MGD31" s="0"/>
      <c r="MGE31" s="0"/>
      <c r="MGF31" s="0"/>
      <c r="MGG31" s="0"/>
      <c r="MGH31" s="0"/>
      <c r="MGI31" s="0"/>
      <c r="MGJ31" s="0"/>
      <c r="MGK31" s="0"/>
      <c r="MGL31" s="0"/>
      <c r="MGM31" s="0"/>
      <c r="MGN31" s="0"/>
      <c r="MGO31" s="0"/>
      <c r="MGP31" s="0"/>
      <c r="MGQ31" s="0"/>
      <c r="MGR31" s="0"/>
      <c r="MGS31" s="0"/>
      <c r="MGT31" s="0"/>
      <c r="MGU31" s="0"/>
      <c r="MGV31" s="0"/>
      <c r="MGW31" s="0"/>
      <c r="MGX31" s="0"/>
      <c r="MGY31" s="0"/>
      <c r="MGZ31" s="0"/>
      <c r="MHA31" s="0"/>
      <c r="MHB31" s="0"/>
      <c r="MHC31" s="0"/>
      <c r="MHD31" s="0"/>
      <c r="MHE31" s="0"/>
      <c r="MHF31" s="0"/>
      <c r="MHG31" s="0"/>
      <c r="MHH31" s="0"/>
      <c r="MHI31" s="0"/>
      <c r="MHJ31" s="0"/>
      <c r="MHK31" s="0"/>
      <c r="MHL31" s="0"/>
      <c r="MHM31" s="0"/>
      <c r="MHN31" s="0"/>
      <c r="MHO31" s="0"/>
      <c r="MHP31" s="0"/>
      <c r="MHQ31" s="0"/>
      <c r="MHR31" s="0"/>
      <c r="MHS31" s="0"/>
      <c r="MHT31" s="0"/>
      <c r="MHU31" s="0"/>
      <c r="MHV31" s="0"/>
      <c r="MHW31" s="0"/>
      <c r="MHX31" s="0"/>
      <c r="MHY31" s="0"/>
      <c r="MHZ31" s="0"/>
      <c r="MIA31" s="0"/>
      <c r="MIB31" s="0"/>
      <c r="MIC31" s="0"/>
      <c r="MID31" s="0"/>
      <c r="MIE31" s="0"/>
      <c r="MIF31" s="0"/>
      <c r="MIG31" s="0"/>
      <c r="MIH31" s="0"/>
      <c r="MII31" s="0"/>
      <c r="MIJ31" s="0"/>
      <c r="MIK31" s="0"/>
      <c r="MIL31" s="0"/>
      <c r="MIM31" s="0"/>
      <c r="MIN31" s="0"/>
      <c r="MIO31" s="0"/>
      <c r="MIP31" s="0"/>
      <c r="MIQ31" s="0"/>
      <c r="MIR31" s="0"/>
      <c r="MIS31" s="0"/>
      <c r="MIT31" s="0"/>
      <c r="MIU31" s="0"/>
      <c r="MIV31" s="0"/>
      <c r="MIW31" s="0"/>
      <c r="MIX31" s="0"/>
      <c r="MIY31" s="0"/>
      <c r="MIZ31" s="0"/>
      <c r="MJA31" s="0"/>
      <c r="MJB31" s="0"/>
      <c r="MJC31" s="0"/>
      <c r="MJD31" s="0"/>
      <c r="MJE31" s="0"/>
      <c r="MJF31" s="0"/>
      <c r="MJG31" s="0"/>
      <c r="MJH31" s="0"/>
      <c r="MJI31" s="0"/>
      <c r="MJJ31" s="0"/>
      <c r="MJK31" s="0"/>
      <c r="MJL31" s="0"/>
      <c r="MJM31" s="0"/>
      <c r="MJN31" s="0"/>
      <c r="MJO31" s="0"/>
      <c r="MJP31" s="0"/>
      <c r="MJQ31" s="0"/>
      <c r="MJR31" s="0"/>
      <c r="MJS31" s="0"/>
      <c r="MJT31" s="0"/>
      <c r="MJU31" s="0"/>
      <c r="MJV31" s="0"/>
      <c r="MJW31" s="0"/>
      <c r="MJX31" s="0"/>
      <c r="MJY31" s="0"/>
      <c r="MJZ31" s="0"/>
      <c r="MKA31" s="0"/>
      <c r="MKB31" s="0"/>
      <c r="MKC31" s="0"/>
      <c r="MKD31" s="0"/>
      <c r="MKE31" s="0"/>
      <c r="MKF31" s="0"/>
      <c r="MKG31" s="0"/>
      <c r="MKH31" s="0"/>
      <c r="MKI31" s="0"/>
      <c r="MKJ31" s="0"/>
      <c r="MKK31" s="0"/>
      <c r="MKL31" s="0"/>
      <c r="MKM31" s="0"/>
      <c r="MKN31" s="0"/>
      <c r="MKO31" s="0"/>
      <c r="MKP31" s="0"/>
      <c r="MKQ31" s="0"/>
      <c r="MKR31" s="0"/>
      <c r="MKS31" s="0"/>
      <c r="MKT31" s="0"/>
      <c r="MKU31" s="0"/>
      <c r="MKV31" s="0"/>
      <c r="MKW31" s="0"/>
      <c r="MKX31" s="0"/>
      <c r="MKY31" s="0"/>
      <c r="MKZ31" s="0"/>
      <c r="MLA31" s="0"/>
      <c r="MLB31" s="0"/>
      <c r="MLC31" s="0"/>
      <c r="MLD31" s="0"/>
      <c r="MLE31" s="0"/>
      <c r="MLF31" s="0"/>
      <c r="MLG31" s="0"/>
      <c r="MLH31" s="0"/>
      <c r="MLI31" s="0"/>
      <c r="MLJ31" s="0"/>
      <c r="MLK31" s="0"/>
      <c r="MLL31" s="0"/>
      <c r="MLM31" s="0"/>
      <c r="MLN31" s="0"/>
      <c r="MLO31" s="0"/>
      <c r="MLP31" s="0"/>
      <c r="MLQ31" s="0"/>
      <c r="MLR31" s="0"/>
      <c r="MLS31" s="0"/>
      <c r="MLT31" s="0"/>
      <c r="MLU31" s="0"/>
      <c r="MLV31" s="0"/>
      <c r="MLW31" s="0"/>
      <c r="MLX31" s="0"/>
      <c r="MLY31" s="0"/>
      <c r="MLZ31" s="0"/>
      <c r="MMA31" s="0"/>
      <c r="MMB31" s="0"/>
      <c r="MMC31" s="0"/>
      <c r="MMD31" s="0"/>
      <c r="MME31" s="0"/>
      <c r="MMF31" s="0"/>
      <c r="MMG31" s="0"/>
      <c r="MMH31" s="0"/>
      <c r="MMI31" s="0"/>
      <c r="MMJ31" s="0"/>
      <c r="MMK31" s="0"/>
      <c r="MML31" s="0"/>
      <c r="MMM31" s="0"/>
      <c r="MMN31" s="0"/>
      <c r="MMO31" s="0"/>
      <c r="MMP31" s="0"/>
      <c r="MMQ31" s="0"/>
      <c r="MMR31" s="0"/>
      <c r="MMS31" s="0"/>
      <c r="MMT31" s="0"/>
      <c r="MMU31" s="0"/>
      <c r="MMV31" s="0"/>
      <c r="MMW31" s="0"/>
      <c r="MMX31" s="0"/>
      <c r="MMY31" s="0"/>
      <c r="MMZ31" s="0"/>
      <c r="MNA31" s="0"/>
      <c r="MNB31" s="0"/>
      <c r="MNC31" s="0"/>
      <c r="MND31" s="0"/>
      <c r="MNE31" s="0"/>
      <c r="MNF31" s="0"/>
      <c r="MNG31" s="0"/>
      <c r="MNH31" s="0"/>
      <c r="MNI31" s="0"/>
      <c r="MNJ31" s="0"/>
      <c r="MNK31" s="0"/>
      <c r="MNL31" s="0"/>
      <c r="MNM31" s="0"/>
      <c r="MNN31" s="0"/>
      <c r="MNO31" s="0"/>
      <c r="MNP31" s="0"/>
      <c r="MNQ31" s="0"/>
      <c r="MNR31" s="0"/>
      <c r="MNS31" s="0"/>
      <c r="MNT31" s="0"/>
      <c r="MNU31" s="0"/>
      <c r="MNV31" s="0"/>
      <c r="MNW31" s="0"/>
      <c r="MNX31" s="0"/>
      <c r="MNY31" s="0"/>
      <c r="MNZ31" s="0"/>
      <c r="MOA31" s="0"/>
      <c r="MOB31" s="0"/>
      <c r="MOC31" s="0"/>
      <c r="MOD31" s="0"/>
      <c r="MOE31" s="0"/>
      <c r="MOF31" s="0"/>
      <c r="MOG31" s="0"/>
      <c r="MOH31" s="0"/>
      <c r="MOI31" s="0"/>
      <c r="MOJ31" s="0"/>
      <c r="MOK31" s="0"/>
      <c r="MOL31" s="0"/>
      <c r="MOM31" s="0"/>
      <c r="MON31" s="0"/>
      <c r="MOO31" s="0"/>
      <c r="MOP31" s="0"/>
      <c r="MOQ31" s="0"/>
      <c r="MOR31" s="0"/>
      <c r="MOS31" s="0"/>
      <c r="MOT31" s="0"/>
      <c r="MOU31" s="0"/>
      <c r="MOV31" s="0"/>
      <c r="MOW31" s="0"/>
      <c r="MOX31" s="0"/>
      <c r="MOY31" s="0"/>
      <c r="MOZ31" s="0"/>
      <c r="MPA31" s="0"/>
      <c r="MPB31" s="0"/>
      <c r="MPC31" s="0"/>
      <c r="MPD31" s="0"/>
      <c r="MPE31" s="0"/>
      <c r="MPF31" s="0"/>
      <c r="MPG31" s="0"/>
      <c r="MPH31" s="0"/>
      <c r="MPI31" s="0"/>
      <c r="MPJ31" s="0"/>
      <c r="MPK31" s="0"/>
      <c r="MPL31" s="0"/>
      <c r="MPM31" s="0"/>
      <c r="MPN31" s="0"/>
      <c r="MPO31" s="0"/>
      <c r="MPP31" s="0"/>
      <c r="MPQ31" s="0"/>
      <c r="MPR31" s="0"/>
      <c r="MPS31" s="0"/>
      <c r="MPT31" s="0"/>
      <c r="MPU31" s="0"/>
      <c r="MPV31" s="0"/>
      <c r="MPW31" s="0"/>
      <c r="MPX31" s="0"/>
      <c r="MPY31" s="0"/>
      <c r="MPZ31" s="0"/>
      <c r="MQA31" s="0"/>
      <c r="MQB31" s="0"/>
      <c r="MQC31" s="0"/>
      <c r="MQD31" s="0"/>
      <c r="MQE31" s="0"/>
      <c r="MQF31" s="0"/>
      <c r="MQG31" s="0"/>
      <c r="MQH31" s="0"/>
      <c r="MQI31" s="0"/>
      <c r="MQJ31" s="0"/>
      <c r="MQK31" s="0"/>
      <c r="MQL31" s="0"/>
      <c r="MQM31" s="0"/>
      <c r="MQN31" s="0"/>
      <c r="MQO31" s="0"/>
      <c r="MQP31" s="0"/>
      <c r="MQQ31" s="0"/>
      <c r="MQR31" s="0"/>
      <c r="MQS31" s="0"/>
      <c r="MQT31" s="0"/>
      <c r="MQU31" s="0"/>
      <c r="MQV31" s="0"/>
      <c r="MQW31" s="0"/>
      <c r="MQX31" s="0"/>
      <c r="MQY31" s="0"/>
      <c r="MQZ31" s="0"/>
      <c r="MRA31" s="0"/>
      <c r="MRB31" s="0"/>
      <c r="MRC31" s="0"/>
      <c r="MRD31" s="0"/>
      <c r="MRE31" s="0"/>
      <c r="MRF31" s="0"/>
      <c r="MRG31" s="0"/>
      <c r="MRH31" s="0"/>
      <c r="MRI31" s="0"/>
      <c r="MRJ31" s="0"/>
      <c r="MRK31" s="0"/>
      <c r="MRL31" s="0"/>
      <c r="MRM31" s="0"/>
      <c r="MRN31" s="0"/>
      <c r="MRO31" s="0"/>
      <c r="MRP31" s="0"/>
      <c r="MRQ31" s="0"/>
      <c r="MRR31" s="0"/>
      <c r="MRS31" s="0"/>
      <c r="MRT31" s="0"/>
      <c r="MRU31" s="0"/>
      <c r="MRV31" s="0"/>
      <c r="MRW31" s="0"/>
      <c r="MRX31" s="0"/>
      <c r="MRY31" s="0"/>
      <c r="MRZ31" s="0"/>
      <c r="MSA31" s="0"/>
      <c r="MSB31" s="0"/>
      <c r="MSC31" s="0"/>
      <c r="MSD31" s="0"/>
      <c r="MSE31" s="0"/>
      <c r="MSF31" s="0"/>
      <c r="MSG31" s="0"/>
      <c r="MSH31" s="0"/>
      <c r="MSI31" s="0"/>
      <c r="MSJ31" s="0"/>
      <c r="MSK31" s="0"/>
      <c r="MSL31" s="0"/>
      <c r="MSM31" s="0"/>
      <c r="MSN31" s="0"/>
      <c r="MSO31" s="0"/>
      <c r="MSP31" s="0"/>
      <c r="MSQ31" s="0"/>
      <c r="MSR31" s="0"/>
      <c r="MSS31" s="0"/>
      <c r="MST31" s="0"/>
      <c r="MSU31" s="0"/>
      <c r="MSV31" s="0"/>
      <c r="MSW31" s="0"/>
      <c r="MSX31" s="0"/>
      <c r="MSY31" s="0"/>
      <c r="MSZ31" s="0"/>
      <c r="MTA31" s="0"/>
      <c r="MTB31" s="0"/>
      <c r="MTC31" s="0"/>
      <c r="MTD31" s="0"/>
      <c r="MTE31" s="0"/>
      <c r="MTF31" s="0"/>
      <c r="MTG31" s="0"/>
      <c r="MTH31" s="0"/>
      <c r="MTI31" s="0"/>
      <c r="MTJ31" s="0"/>
      <c r="MTK31" s="0"/>
      <c r="MTL31" s="0"/>
      <c r="MTM31" s="0"/>
      <c r="MTN31" s="0"/>
      <c r="MTO31" s="0"/>
      <c r="MTP31" s="0"/>
      <c r="MTQ31" s="0"/>
      <c r="MTR31" s="0"/>
      <c r="MTS31" s="0"/>
      <c r="MTT31" s="0"/>
      <c r="MTU31" s="0"/>
      <c r="MTV31" s="0"/>
      <c r="MTW31" s="0"/>
      <c r="MTX31" s="0"/>
      <c r="MTY31" s="0"/>
      <c r="MTZ31" s="0"/>
      <c r="MUA31" s="0"/>
      <c r="MUB31" s="0"/>
      <c r="MUC31" s="0"/>
      <c r="MUD31" s="0"/>
      <c r="MUE31" s="0"/>
      <c r="MUF31" s="0"/>
      <c r="MUG31" s="0"/>
      <c r="MUH31" s="0"/>
      <c r="MUI31" s="0"/>
      <c r="MUJ31" s="0"/>
      <c r="MUK31" s="0"/>
      <c r="MUL31" s="0"/>
      <c r="MUM31" s="0"/>
      <c r="MUN31" s="0"/>
      <c r="MUO31" s="0"/>
      <c r="MUP31" s="0"/>
      <c r="MUQ31" s="0"/>
      <c r="MUR31" s="0"/>
      <c r="MUS31" s="0"/>
      <c r="MUT31" s="0"/>
      <c r="MUU31" s="0"/>
      <c r="MUV31" s="0"/>
      <c r="MUW31" s="0"/>
      <c r="MUX31" s="0"/>
      <c r="MUY31" s="0"/>
      <c r="MUZ31" s="0"/>
      <c r="MVA31" s="0"/>
      <c r="MVB31" s="0"/>
      <c r="MVC31" s="0"/>
      <c r="MVD31" s="0"/>
      <c r="MVE31" s="0"/>
      <c r="MVF31" s="0"/>
      <c r="MVG31" s="0"/>
      <c r="MVH31" s="0"/>
      <c r="MVI31" s="0"/>
      <c r="MVJ31" s="0"/>
      <c r="MVK31" s="0"/>
      <c r="MVL31" s="0"/>
      <c r="MVM31" s="0"/>
      <c r="MVN31" s="0"/>
      <c r="MVO31" s="0"/>
      <c r="MVP31" s="0"/>
      <c r="MVQ31" s="0"/>
      <c r="MVR31" s="0"/>
      <c r="MVS31" s="0"/>
      <c r="MVT31" s="0"/>
      <c r="MVU31" s="0"/>
      <c r="MVV31" s="0"/>
      <c r="MVW31" s="0"/>
      <c r="MVX31" s="0"/>
      <c r="MVY31" s="0"/>
      <c r="MVZ31" s="0"/>
      <c r="MWA31" s="0"/>
      <c r="MWB31" s="0"/>
      <c r="MWC31" s="0"/>
      <c r="MWD31" s="0"/>
      <c r="MWE31" s="0"/>
      <c r="MWF31" s="0"/>
      <c r="MWG31" s="0"/>
      <c r="MWH31" s="0"/>
      <c r="MWI31" s="0"/>
      <c r="MWJ31" s="0"/>
      <c r="MWK31" s="0"/>
      <c r="MWL31" s="0"/>
      <c r="MWM31" s="0"/>
      <c r="MWN31" s="0"/>
      <c r="MWO31" s="0"/>
      <c r="MWP31" s="0"/>
      <c r="MWQ31" s="0"/>
      <c r="MWR31" s="0"/>
      <c r="MWS31" s="0"/>
      <c r="MWT31" s="0"/>
      <c r="MWU31" s="0"/>
      <c r="MWV31" s="0"/>
      <c r="MWW31" s="0"/>
      <c r="MWX31" s="0"/>
      <c r="MWY31" s="0"/>
      <c r="MWZ31" s="0"/>
      <c r="MXA31" s="0"/>
      <c r="MXB31" s="0"/>
      <c r="MXC31" s="0"/>
      <c r="MXD31" s="0"/>
      <c r="MXE31" s="0"/>
      <c r="MXF31" s="0"/>
      <c r="MXG31" s="0"/>
      <c r="MXH31" s="0"/>
      <c r="MXI31" s="0"/>
      <c r="MXJ31" s="0"/>
      <c r="MXK31" s="0"/>
      <c r="MXL31" s="0"/>
      <c r="MXM31" s="0"/>
      <c r="MXN31" s="0"/>
      <c r="MXO31" s="0"/>
      <c r="MXP31" s="0"/>
      <c r="MXQ31" s="0"/>
      <c r="MXR31" s="0"/>
      <c r="MXS31" s="0"/>
      <c r="MXT31" s="0"/>
      <c r="MXU31" s="0"/>
      <c r="MXV31" s="0"/>
      <c r="MXW31" s="0"/>
      <c r="MXX31" s="0"/>
      <c r="MXY31" s="0"/>
      <c r="MXZ31" s="0"/>
      <c r="MYA31" s="0"/>
      <c r="MYB31" s="0"/>
      <c r="MYC31" s="0"/>
      <c r="MYD31" s="0"/>
      <c r="MYE31" s="0"/>
      <c r="MYF31" s="0"/>
      <c r="MYG31" s="0"/>
      <c r="MYH31" s="0"/>
      <c r="MYI31" s="0"/>
      <c r="MYJ31" s="0"/>
      <c r="MYK31" s="0"/>
      <c r="MYL31" s="0"/>
      <c r="MYM31" s="0"/>
      <c r="MYN31" s="0"/>
      <c r="MYO31" s="0"/>
      <c r="MYP31" s="0"/>
      <c r="MYQ31" s="0"/>
      <c r="MYR31" s="0"/>
      <c r="MYS31" s="0"/>
      <c r="MYT31" s="0"/>
      <c r="MYU31" s="0"/>
      <c r="MYV31" s="0"/>
      <c r="MYW31" s="0"/>
      <c r="MYX31" s="0"/>
      <c r="MYY31" s="0"/>
      <c r="MYZ31" s="0"/>
      <c r="MZA31" s="0"/>
      <c r="MZB31" s="0"/>
      <c r="MZC31" s="0"/>
      <c r="MZD31" s="0"/>
      <c r="MZE31" s="0"/>
      <c r="MZF31" s="0"/>
      <c r="MZG31" s="0"/>
      <c r="MZH31" s="0"/>
      <c r="MZI31" s="0"/>
      <c r="MZJ31" s="0"/>
      <c r="MZK31" s="0"/>
      <c r="MZL31" s="0"/>
      <c r="MZM31" s="0"/>
      <c r="MZN31" s="0"/>
      <c r="MZO31" s="0"/>
      <c r="MZP31" s="0"/>
      <c r="MZQ31" s="0"/>
      <c r="MZR31" s="0"/>
      <c r="MZS31" s="0"/>
      <c r="MZT31" s="0"/>
      <c r="MZU31" s="0"/>
      <c r="MZV31" s="0"/>
      <c r="MZW31" s="0"/>
      <c r="MZX31" s="0"/>
      <c r="MZY31" s="0"/>
      <c r="MZZ31" s="0"/>
      <c r="NAA31" s="0"/>
      <c r="NAB31" s="0"/>
      <c r="NAC31" s="0"/>
      <c r="NAD31" s="0"/>
      <c r="NAE31" s="0"/>
      <c r="NAF31" s="0"/>
      <c r="NAG31" s="0"/>
      <c r="NAH31" s="0"/>
      <c r="NAI31" s="0"/>
      <c r="NAJ31" s="0"/>
      <c r="NAK31" s="0"/>
      <c r="NAL31" s="0"/>
      <c r="NAM31" s="0"/>
      <c r="NAN31" s="0"/>
      <c r="NAO31" s="0"/>
      <c r="NAP31" s="0"/>
      <c r="NAQ31" s="0"/>
      <c r="NAR31" s="0"/>
      <c r="NAS31" s="0"/>
      <c r="NAT31" s="0"/>
      <c r="NAU31" s="0"/>
      <c r="NAV31" s="0"/>
      <c r="NAW31" s="0"/>
      <c r="NAX31" s="0"/>
      <c r="NAY31" s="0"/>
      <c r="NAZ31" s="0"/>
      <c r="NBA31" s="0"/>
      <c r="NBB31" s="0"/>
      <c r="NBC31" s="0"/>
      <c r="NBD31" s="0"/>
      <c r="NBE31" s="0"/>
      <c r="NBF31" s="0"/>
      <c r="NBG31" s="0"/>
      <c r="NBH31" s="0"/>
      <c r="NBI31" s="0"/>
      <c r="NBJ31" s="0"/>
      <c r="NBK31" s="0"/>
      <c r="NBL31" s="0"/>
      <c r="NBM31" s="0"/>
      <c r="NBN31" s="0"/>
      <c r="NBO31" s="0"/>
      <c r="NBP31" s="0"/>
      <c r="NBQ31" s="0"/>
      <c r="NBR31" s="0"/>
      <c r="NBS31" s="0"/>
      <c r="NBT31" s="0"/>
      <c r="NBU31" s="0"/>
      <c r="NBV31" s="0"/>
      <c r="NBW31" s="0"/>
      <c r="NBX31" s="0"/>
      <c r="NBY31" s="0"/>
      <c r="NBZ31" s="0"/>
      <c r="NCA31" s="0"/>
      <c r="NCB31" s="0"/>
      <c r="NCC31" s="0"/>
      <c r="NCD31" s="0"/>
      <c r="NCE31" s="0"/>
      <c r="NCF31" s="0"/>
      <c r="NCG31" s="0"/>
      <c r="NCH31" s="0"/>
      <c r="NCI31" s="0"/>
      <c r="NCJ31" s="0"/>
      <c r="NCK31" s="0"/>
      <c r="NCL31" s="0"/>
      <c r="NCM31" s="0"/>
      <c r="NCN31" s="0"/>
      <c r="NCO31" s="0"/>
      <c r="NCP31" s="0"/>
      <c r="NCQ31" s="0"/>
      <c r="NCR31" s="0"/>
      <c r="NCS31" s="0"/>
      <c r="NCT31" s="0"/>
      <c r="NCU31" s="0"/>
      <c r="NCV31" s="0"/>
      <c r="NCW31" s="0"/>
      <c r="NCX31" s="0"/>
      <c r="NCY31" s="0"/>
      <c r="NCZ31" s="0"/>
      <c r="NDA31" s="0"/>
      <c r="NDB31" s="0"/>
      <c r="NDC31" s="0"/>
      <c r="NDD31" s="0"/>
      <c r="NDE31" s="0"/>
      <c r="NDF31" s="0"/>
      <c r="NDG31" s="0"/>
      <c r="NDH31" s="0"/>
      <c r="NDI31" s="0"/>
      <c r="NDJ31" s="0"/>
      <c r="NDK31" s="0"/>
      <c r="NDL31" s="0"/>
      <c r="NDM31" s="0"/>
      <c r="NDN31" s="0"/>
      <c r="NDO31" s="0"/>
      <c r="NDP31" s="0"/>
      <c r="NDQ31" s="0"/>
      <c r="NDR31" s="0"/>
      <c r="NDS31" s="0"/>
      <c r="NDT31" s="0"/>
      <c r="NDU31" s="0"/>
      <c r="NDV31" s="0"/>
      <c r="NDW31" s="0"/>
      <c r="NDX31" s="0"/>
      <c r="NDY31" s="0"/>
      <c r="NDZ31" s="0"/>
      <c r="NEA31" s="0"/>
      <c r="NEB31" s="0"/>
      <c r="NEC31" s="0"/>
      <c r="NED31" s="0"/>
      <c r="NEE31" s="0"/>
      <c r="NEF31" s="0"/>
      <c r="NEG31" s="0"/>
      <c r="NEH31" s="0"/>
      <c r="NEI31" s="0"/>
      <c r="NEJ31" s="0"/>
      <c r="NEK31" s="0"/>
      <c r="NEL31" s="0"/>
      <c r="NEM31" s="0"/>
      <c r="NEN31" s="0"/>
      <c r="NEO31" s="0"/>
      <c r="NEP31" s="0"/>
      <c r="NEQ31" s="0"/>
      <c r="NER31" s="0"/>
      <c r="NES31" s="0"/>
      <c r="NET31" s="0"/>
      <c r="NEU31" s="0"/>
      <c r="NEV31" s="0"/>
      <c r="NEW31" s="0"/>
      <c r="NEX31" s="0"/>
      <c r="NEY31" s="0"/>
      <c r="NEZ31" s="0"/>
      <c r="NFA31" s="0"/>
      <c r="NFB31" s="0"/>
      <c r="NFC31" s="0"/>
      <c r="NFD31" s="0"/>
      <c r="NFE31" s="0"/>
      <c r="NFF31" s="0"/>
      <c r="NFG31" s="0"/>
      <c r="NFH31" s="0"/>
      <c r="NFI31" s="0"/>
      <c r="NFJ31" s="0"/>
      <c r="NFK31" s="0"/>
      <c r="NFL31" s="0"/>
      <c r="NFM31" s="0"/>
      <c r="NFN31" s="0"/>
      <c r="NFO31" s="0"/>
      <c r="NFP31" s="0"/>
      <c r="NFQ31" s="0"/>
      <c r="NFR31" s="0"/>
      <c r="NFS31" s="0"/>
      <c r="NFT31" s="0"/>
      <c r="NFU31" s="0"/>
      <c r="NFV31" s="0"/>
      <c r="NFW31" s="0"/>
      <c r="NFX31" s="0"/>
      <c r="NFY31" s="0"/>
      <c r="NFZ31" s="0"/>
      <c r="NGA31" s="0"/>
      <c r="NGB31" s="0"/>
      <c r="NGC31" s="0"/>
      <c r="NGD31" s="0"/>
      <c r="NGE31" s="0"/>
      <c r="NGF31" s="0"/>
      <c r="NGG31" s="0"/>
      <c r="NGH31" s="0"/>
      <c r="NGI31" s="0"/>
      <c r="NGJ31" s="0"/>
      <c r="NGK31" s="0"/>
      <c r="NGL31" s="0"/>
      <c r="NGM31" s="0"/>
      <c r="NGN31" s="0"/>
      <c r="NGO31" s="0"/>
      <c r="NGP31" s="0"/>
      <c r="NGQ31" s="0"/>
      <c r="NGR31" s="0"/>
      <c r="NGS31" s="0"/>
      <c r="NGT31" s="0"/>
      <c r="NGU31" s="0"/>
      <c r="NGV31" s="0"/>
      <c r="NGW31" s="0"/>
      <c r="NGX31" s="0"/>
      <c r="NGY31" s="0"/>
      <c r="NGZ31" s="0"/>
      <c r="NHA31" s="0"/>
      <c r="NHB31" s="0"/>
      <c r="NHC31" s="0"/>
      <c r="NHD31" s="0"/>
      <c r="NHE31" s="0"/>
      <c r="NHF31" s="0"/>
      <c r="NHG31" s="0"/>
      <c r="NHH31" s="0"/>
      <c r="NHI31" s="0"/>
      <c r="NHJ31" s="0"/>
      <c r="NHK31" s="0"/>
      <c r="NHL31" s="0"/>
      <c r="NHM31" s="0"/>
      <c r="NHN31" s="0"/>
      <c r="NHO31" s="0"/>
      <c r="NHP31" s="0"/>
      <c r="NHQ31" s="0"/>
      <c r="NHR31" s="0"/>
      <c r="NHS31" s="0"/>
      <c r="NHT31" s="0"/>
      <c r="NHU31" s="0"/>
      <c r="NHV31" s="0"/>
      <c r="NHW31" s="0"/>
      <c r="NHX31" s="0"/>
      <c r="NHY31" s="0"/>
      <c r="NHZ31" s="0"/>
      <c r="NIA31" s="0"/>
      <c r="NIB31" s="0"/>
      <c r="NIC31" s="0"/>
      <c r="NID31" s="0"/>
      <c r="NIE31" s="0"/>
      <c r="NIF31" s="0"/>
      <c r="NIG31" s="0"/>
      <c r="NIH31" s="0"/>
      <c r="NII31" s="0"/>
      <c r="NIJ31" s="0"/>
      <c r="NIK31" s="0"/>
      <c r="NIL31" s="0"/>
      <c r="NIM31" s="0"/>
      <c r="NIN31" s="0"/>
      <c r="NIO31" s="0"/>
      <c r="NIP31" s="0"/>
      <c r="NIQ31" s="0"/>
      <c r="NIR31" s="0"/>
      <c r="NIS31" s="0"/>
      <c r="NIT31" s="0"/>
      <c r="NIU31" s="0"/>
      <c r="NIV31" s="0"/>
      <c r="NIW31" s="0"/>
      <c r="NIX31" s="0"/>
      <c r="NIY31" s="0"/>
      <c r="NIZ31" s="0"/>
      <c r="NJA31" s="0"/>
      <c r="NJB31" s="0"/>
      <c r="NJC31" s="0"/>
      <c r="NJD31" s="0"/>
      <c r="NJE31" s="0"/>
      <c r="NJF31" s="0"/>
      <c r="NJG31" s="0"/>
      <c r="NJH31" s="0"/>
      <c r="NJI31" s="0"/>
      <c r="NJJ31" s="0"/>
      <c r="NJK31" s="0"/>
      <c r="NJL31" s="0"/>
      <c r="NJM31" s="0"/>
      <c r="NJN31" s="0"/>
      <c r="NJO31" s="0"/>
      <c r="NJP31" s="0"/>
      <c r="NJQ31" s="0"/>
      <c r="NJR31" s="0"/>
      <c r="NJS31" s="0"/>
      <c r="NJT31" s="0"/>
      <c r="NJU31" s="0"/>
      <c r="NJV31" s="0"/>
      <c r="NJW31" s="0"/>
      <c r="NJX31" s="0"/>
      <c r="NJY31" s="0"/>
      <c r="NJZ31" s="0"/>
      <c r="NKA31" s="0"/>
      <c r="NKB31" s="0"/>
      <c r="NKC31" s="0"/>
      <c r="NKD31" s="0"/>
      <c r="NKE31" s="0"/>
      <c r="NKF31" s="0"/>
      <c r="NKG31" s="0"/>
      <c r="NKH31" s="0"/>
      <c r="NKI31" s="0"/>
      <c r="NKJ31" s="0"/>
      <c r="NKK31" s="0"/>
      <c r="NKL31" s="0"/>
      <c r="NKM31" s="0"/>
      <c r="NKN31" s="0"/>
      <c r="NKO31" s="0"/>
      <c r="NKP31" s="0"/>
      <c r="NKQ31" s="0"/>
      <c r="NKR31" s="0"/>
      <c r="NKS31" s="0"/>
      <c r="NKT31" s="0"/>
      <c r="NKU31" s="0"/>
      <c r="NKV31" s="0"/>
      <c r="NKW31" s="0"/>
      <c r="NKX31" s="0"/>
      <c r="NKY31" s="0"/>
      <c r="NKZ31" s="0"/>
      <c r="NLA31" s="0"/>
      <c r="NLB31" s="0"/>
      <c r="NLC31" s="0"/>
      <c r="NLD31" s="0"/>
      <c r="NLE31" s="0"/>
      <c r="NLF31" s="0"/>
      <c r="NLG31" s="0"/>
      <c r="NLH31" s="0"/>
      <c r="NLI31" s="0"/>
      <c r="NLJ31" s="0"/>
      <c r="NLK31" s="0"/>
      <c r="NLL31" s="0"/>
      <c r="NLM31" s="0"/>
      <c r="NLN31" s="0"/>
      <c r="NLO31" s="0"/>
      <c r="NLP31" s="0"/>
      <c r="NLQ31" s="0"/>
      <c r="NLR31" s="0"/>
      <c r="NLS31" s="0"/>
      <c r="NLT31" s="0"/>
      <c r="NLU31" s="0"/>
      <c r="NLV31" s="0"/>
      <c r="NLW31" s="0"/>
      <c r="NLX31" s="0"/>
      <c r="NLY31" s="0"/>
      <c r="NLZ31" s="0"/>
      <c r="NMA31" s="0"/>
      <c r="NMB31" s="0"/>
      <c r="NMC31" s="0"/>
      <c r="NMD31" s="0"/>
      <c r="NME31" s="0"/>
      <c r="NMF31" s="0"/>
      <c r="NMG31" s="0"/>
      <c r="NMH31" s="0"/>
      <c r="NMI31" s="0"/>
      <c r="NMJ31" s="0"/>
      <c r="NMK31" s="0"/>
      <c r="NML31" s="0"/>
      <c r="NMM31" s="0"/>
      <c r="NMN31" s="0"/>
      <c r="NMO31" s="0"/>
      <c r="NMP31" s="0"/>
      <c r="NMQ31" s="0"/>
      <c r="NMR31" s="0"/>
      <c r="NMS31" s="0"/>
      <c r="NMT31" s="0"/>
      <c r="NMU31" s="0"/>
      <c r="NMV31" s="0"/>
      <c r="NMW31" s="0"/>
      <c r="NMX31" s="0"/>
      <c r="NMY31" s="0"/>
      <c r="NMZ31" s="0"/>
      <c r="NNA31" s="0"/>
      <c r="NNB31" s="0"/>
      <c r="NNC31" s="0"/>
      <c r="NND31" s="0"/>
      <c r="NNE31" s="0"/>
      <c r="NNF31" s="0"/>
      <c r="NNG31" s="0"/>
      <c r="NNH31" s="0"/>
      <c r="NNI31" s="0"/>
      <c r="NNJ31" s="0"/>
      <c r="NNK31" s="0"/>
      <c r="NNL31" s="0"/>
      <c r="NNM31" s="0"/>
      <c r="NNN31" s="0"/>
      <c r="NNO31" s="0"/>
      <c r="NNP31" s="0"/>
      <c r="NNQ31" s="0"/>
      <c r="NNR31" s="0"/>
      <c r="NNS31" s="0"/>
      <c r="NNT31" s="0"/>
      <c r="NNU31" s="0"/>
      <c r="NNV31" s="0"/>
      <c r="NNW31" s="0"/>
      <c r="NNX31" s="0"/>
      <c r="NNY31" s="0"/>
      <c r="NNZ31" s="0"/>
      <c r="NOA31" s="0"/>
      <c r="NOB31" s="0"/>
      <c r="NOC31" s="0"/>
      <c r="NOD31" s="0"/>
      <c r="NOE31" s="0"/>
      <c r="NOF31" s="0"/>
      <c r="NOG31" s="0"/>
      <c r="NOH31" s="0"/>
      <c r="NOI31" s="0"/>
      <c r="NOJ31" s="0"/>
      <c r="NOK31" s="0"/>
      <c r="NOL31" s="0"/>
      <c r="NOM31" s="0"/>
      <c r="NON31" s="0"/>
      <c r="NOO31" s="0"/>
      <c r="NOP31" s="0"/>
      <c r="NOQ31" s="0"/>
      <c r="NOR31" s="0"/>
      <c r="NOS31" s="0"/>
      <c r="NOT31" s="0"/>
      <c r="NOU31" s="0"/>
      <c r="NOV31" s="0"/>
      <c r="NOW31" s="0"/>
      <c r="NOX31" s="0"/>
      <c r="NOY31" s="0"/>
      <c r="NOZ31" s="0"/>
      <c r="NPA31" s="0"/>
      <c r="NPB31" s="0"/>
      <c r="NPC31" s="0"/>
      <c r="NPD31" s="0"/>
      <c r="NPE31" s="0"/>
      <c r="NPF31" s="0"/>
      <c r="NPG31" s="0"/>
      <c r="NPH31" s="0"/>
      <c r="NPI31" s="0"/>
      <c r="NPJ31" s="0"/>
      <c r="NPK31" s="0"/>
      <c r="NPL31" s="0"/>
      <c r="NPM31" s="0"/>
      <c r="NPN31" s="0"/>
      <c r="NPO31" s="0"/>
      <c r="NPP31" s="0"/>
      <c r="NPQ31" s="0"/>
      <c r="NPR31" s="0"/>
      <c r="NPS31" s="0"/>
      <c r="NPT31" s="0"/>
      <c r="NPU31" s="0"/>
      <c r="NPV31" s="0"/>
      <c r="NPW31" s="0"/>
      <c r="NPX31" s="0"/>
      <c r="NPY31" s="0"/>
      <c r="NPZ31" s="0"/>
      <c r="NQA31" s="0"/>
      <c r="NQB31" s="0"/>
      <c r="NQC31" s="0"/>
      <c r="NQD31" s="0"/>
      <c r="NQE31" s="0"/>
      <c r="NQF31" s="0"/>
      <c r="NQG31" s="0"/>
      <c r="NQH31" s="0"/>
      <c r="NQI31" s="0"/>
      <c r="NQJ31" s="0"/>
      <c r="NQK31" s="0"/>
      <c r="NQL31" s="0"/>
      <c r="NQM31" s="0"/>
      <c r="NQN31" s="0"/>
      <c r="NQO31" s="0"/>
      <c r="NQP31" s="0"/>
      <c r="NQQ31" s="0"/>
      <c r="NQR31" s="0"/>
      <c r="NQS31" s="0"/>
      <c r="NQT31" s="0"/>
      <c r="NQU31" s="0"/>
      <c r="NQV31" s="0"/>
      <c r="NQW31" s="0"/>
      <c r="NQX31" s="0"/>
      <c r="NQY31" s="0"/>
      <c r="NQZ31" s="0"/>
      <c r="NRA31" s="0"/>
      <c r="NRB31" s="0"/>
      <c r="NRC31" s="0"/>
      <c r="NRD31" s="0"/>
      <c r="NRE31" s="0"/>
      <c r="NRF31" s="0"/>
      <c r="NRG31" s="0"/>
      <c r="NRH31" s="0"/>
      <c r="NRI31" s="0"/>
      <c r="NRJ31" s="0"/>
      <c r="NRK31" s="0"/>
      <c r="NRL31" s="0"/>
      <c r="NRM31" s="0"/>
      <c r="NRN31" s="0"/>
      <c r="NRO31" s="0"/>
      <c r="NRP31" s="0"/>
      <c r="NRQ31" s="0"/>
      <c r="NRR31" s="0"/>
      <c r="NRS31" s="0"/>
      <c r="NRT31" s="0"/>
      <c r="NRU31" s="0"/>
      <c r="NRV31" s="0"/>
      <c r="NRW31" s="0"/>
      <c r="NRX31" s="0"/>
      <c r="NRY31" s="0"/>
      <c r="NRZ31" s="0"/>
      <c r="NSA31" s="0"/>
      <c r="NSB31" s="0"/>
      <c r="NSC31" s="0"/>
      <c r="NSD31" s="0"/>
      <c r="NSE31" s="0"/>
      <c r="NSF31" s="0"/>
      <c r="NSG31" s="0"/>
      <c r="NSH31" s="0"/>
      <c r="NSI31" s="0"/>
      <c r="NSJ31" s="0"/>
      <c r="NSK31" s="0"/>
      <c r="NSL31" s="0"/>
      <c r="NSM31" s="0"/>
      <c r="NSN31" s="0"/>
      <c r="NSO31" s="0"/>
      <c r="NSP31" s="0"/>
      <c r="NSQ31" s="0"/>
      <c r="NSR31" s="0"/>
      <c r="NSS31" s="0"/>
      <c r="NST31" s="0"/>
      <c r="NSU31" s="0"/>
      <c r="NSV31" s="0"/>
      <c r="NSW31" s="0"/>
      <c r="NSX31" s="0"/>
      <c r="NSY31" s="0"/>
      <c r="NSZ31" s="0"/>
      <c r="NTA31" s="0"/>
      <c r="NTB31" s="0"/>
      <c r="NTC31" s="0"/>
      <c r="NTD31" s="0"/>
      <c r="NTE31" s="0"/>
      <c r="NTF31" s="0"/>
      <c r="NTG31" s="0"/>
      <c r="NTH31" s="0"/>
      <c r="NTI31" s="0"/>
      <c r="NTJ31" s="0"/>
      <c r="NTK31" s="0"/>
      <c r="NTL31" s="0"/>
      <c r="NTM31" s="0"/>
      <c r="NTN31" s="0"/>
      <c r="NTO31" s="0"/>
      <c r="NTP31" s="0"/>
      <c r="NTQ31" s="0"/>
      <c r="NTR31" s="0"/>
      <c r="NTS31" s="0"/>
      <c r="NTT31" s="0"/>
      <c r="NTU31" s="0"/>
      <c r="NTV31" s="0"/>
      <c r="NTW31" s="0"/>
      <c r="NTX31" s="0"/>
      <c r="NTY31" s="0"/>
      <c r="NTZ31" s="0"/>
      <c r="NUA31" s="0"/>
      <c r="NUB31" s="0"/>
      <c r="NUC31" s="0"/>
      <c r="NUD31" s="0"/>
      <c r="NUE31" s="0"/>
      <c r="NUF31" s="0"/>
      <c r="NUG31" s="0"/>
      <c r="NUH31" s="0"/>
      <c r="NUI31" s="0"/>
      <c r="NUJ31" s="0"/>
      <c r="NUK31" s="0"/>
      <c r="NUL31" s="0"/>
      <c r="NUM31" s="0"/>
      <c r="NUN31" s="0"/>
      <c r="NUO31" s="0"/>
      <c r="NUP31" s="0"/>
      <c r="NUQ31" s="0"/>
      <c r="NUR31" s="0"/>
      <c r="NUS31" s="0"/>
      <c r="NUT31" s="0"/>
      <c r="NUU31" s="0"/>
      <c r="NUV31" s="0"/>
      <c r="NUW31" s="0"/>
      <c r="NUX31" s="0"/>
      <c r="NUY31" s="0"/>
      <c r="NUZ31" s="0"/>
      <c r="NVA31" s="0"/>
      <c r="NVB31" s="0"/>
      <c r="NVC31" s="0"/>
      <c r="NVD31" s="0"/>
      <c r="NVE31" s="0"/>
      <c r="NVF31" s="0"/>
      <c r="NVG31" s="0"/>
      <c r="NVH31" s="0"/>
      <c r="NVI31" s="0"/>
      <c r="NVJ31" s="0"/>
      <c r="NVK31" s="0"/>
      <c r="NVL31" s="0"/>
      <c r="NVM31" s="0"/>
      <c r="NVN31" s="0"/>
      <c r="NVO31" s="0"/>
      <c r="NVP31" s="0"/>
      <c r="NVQ31" s="0"/>
      <c r="NVR31" s="0"/>
      <c r="NVS31" s="0"/>
      <c r="NVT31" s="0"/>
      <c r="NVU31" s="0"/>
      <c r="NVV31" s="0"/>
      <c r="NVW31" s="0"/>
      <c r="NVX31" s="0"/>
      <c r="NVY31" s="0"/>
      <c r="NVZ31" s="0"/>
      <c r="NWA31" s="0"/>
      <c r="NWB31" s="0"/>
      <c r="NWC31" s="0"/>
      <c r="NWD31" s="0"/>
      <c r="NWE31" s="0"/>
      <c r="NWF31" s="0"/>
      <c r="NWG31" s="0"/>
      <c r="NWH31" s="0"/>
      <c r="NWI31" s="0"/>
      <c r="NWJ31" s="0"/>
      <c r="NWK31" s="0"/>
      <c r="NWL31" s="0"/>
      <c r="NWM31" s="0"/>
      <c r="NWN31" s="0"/>
      <c r="NWO31" s="0"/>
      <c r="NWP31" s="0"/>
      <c r="NWQ31" s="0"/>
      <c r="NWR31" s="0"/>
      <c r="NWS31" s="0"/>
      <c r="NWT31" s="0"/>
      <c r="NWU31" s="0"/>
      <c r="NWV31" s="0"/>
      <c r="NWW31" s="0"/>
      <c r="NWX31" s="0"/>
      <c r="NWY31" s="0"/>
      <c r="NWZ31" s="0"/>
      <c r="NXA31" s="0"/>
      <c r="NXB31" s="0"/>
      <c r="NXC31" s="0"/>
      <c r="NXD31" s="0"/>
      <c r="NXE31" s="0"/>
      <c r="NXF31" s="0"/>
      <c r="NXG31" s="0"/>
      <c r="NXH31" s="0"/>
      <c r="NXI31" s="0"/>
      <c r="NXJ31" s="0"/>
      <c r="NXK31" s="0"/>
      <c r="NXL31" s="0"/>
      <c r="NXM31" s="0"/>
      <c r="NXN31" s="0"/>
      <c r="NXO31" s="0"/>
      <c r="NXP31" s="0"/>
      <c r="NXQ31" s="0"/>
      <c r="NXR31" s="0"/>
      <c r="NXS31" s="0"/>
      <c r="NXT31" s="0"/>
      <c r="NXU31" s="0"/>
      <c r="NXV31" s="0"/>
      <c r="NXW31" s="0"/>
      <c r="NXX31" s="0"/>
      <c r="NXY31" s="0"/>
      <c r="NXZ31" s="0"/>
      <c r="NYA31" s="0"/>
      <c r="NYB31" s="0"/>
      <c r="NYC31" s="0"/>
      <c r="NYD31" s="0"/>
      <c r="NYE31" s="0"/>
      <c r="NYF31" s="0"/>
      <c r="NYG31" s="0"/>
      <c r="NYH31" s="0"/>
      <c r="NYI31" s="0"/>
      <c r="NYJ31" s="0"/>
      <c r="NYK31" s="0"/>
      <c r="NYL31" s="0"/>
      <c r="NYM31" s="0"/>
      <c r="NYN31" s="0"/>
      <c r="NYO31" s="0"/>
      <c r="NYP31" s="0"/>
      <c r="NYQ31" s="0"/>
      <c r="NYR31" s="0"/>
      <c r="NYS31" s="0"/>
      <c r="NYT31" s="0"/>
      <c r="NYU31" s="0"/>
      <c r="NYV31" s="0"/>
      <c r="NYW31" s="0"/>
      <c r="NYX31" s="0"/>
      <c r="NYY31" s="0"/>
      <c r="NYZ31" s="0"/>
      <c r="NZA31" s="0"/>
      <c r="NZB31" s="0"/>
      <c r="NZC31" s="0"/>
      <c r="NZD31" s="0"/>
      <c r="NZE31" s="0"/>
      <c r="NZF31" s="0"/>
      <c r="NZG31" s="0"/>
      <c r="NZH31" s="0"/>
      <c r="NZI31" s="0"/>
      <c r="NZJ31" s="0"/>
      <c r="NZK31" s="0"/>
      <c r="NZL31" s="0"/>
      <c r="NZM31" s="0"/>
      <c r="NZN31" s="0"/>
      <c r="NZO31" s="0"/>
      <c r="NZP31" s="0"/>
      <c r="NZQ31" s="0"/>
      <c r="NZR31" s="0"/>
      <c r="NZS31" s="0"/>
      <c r="NZT31" s="0"/>
      <c r="NZU31" s="0"/>
      <c r="NZV31" s="0"/>
      <c r="NZW31" s="0"/>
      <c r="NZX31" s="0"/>
      <c r="NZY31" s="0"/>
      <c r="NZZ31" s="0"/>
      <c r="OAA31" s="0"/>
      <c r="OAB31" s="0"/>
      <c r="OAC31" s="0"/>
      <c r="OAD31" s="0"/>
      <c r="OAE31" s="0"/>
      <c r="OAF31" s="0"/>
      <c r="OAG31" s="0"/>
      <c r="OAH31" s="0"/>
      <c r="OAI31" s="0"/>
      <c r="OAJ31" s="0"/>
      <c r="OAK31" s="0"/>
      <c r="OAL31" s="0"/>
      <c r="OAM31" s="0"/>
      <c r="OAN31" s="0"/>
      <c r="OAO31" s="0"/>
      <c r="OAP31" s="0"/>
      <c r="OAQ31" s="0"/>
      <c r="OAR31" s="0"/>
      <c r="OAS31" s="0"/>
      <c r="OAT31" s="0"/>
      <c r="OAU31" s="0"/>
      <c r="OAV31" s="0"/>
      <c r="OAW31" s="0"/>
      <c r="OAX31" s="0"/>
      <c r="OAY31" s="0"/>
      <c r="OAZ31" s="0"/>
      <c r="OBA31" s="0"/>
      <c r="OBB31" s="0"/>
      <c r="OBC31" s="0"/>
      <c r="OBD31" s="0"/>
      <c r="OBE31" s="0"/>
      <c r="OBF31" s="0"/>
      <c r="OBG31" s="0"/>
      <c r="OBH31" s="0"/>
      <c r="OBI31" s="0"/>
      <c r="OBJ31" s="0"/>
      <c r="OBK31" s="0"/>
      <c r="OBL31" s="0"/>
      <c r="OBM31" s="0"/>
      <c r="OBN31" s="0"/>
      <c r="OBO31" s="0"/>
      <c r="OBP31" s="0"/>
      <c r="OBQ31" s="0"/>
      <c r="OBR31" s="0"/>
      <c r="OBS31" s="0"/>
      <c r="OBT31" s="0"/>
      <c r="OBU31" s="0"/>
      <c r="OBV31" s="0"/>
      <c r="OBW31" s="0"/>
      <c r="OBX31" s="0"/>
      <c r="OBY31" s="0"/>
      <c r="OBZ31" s="0"/>
      <c r="OCA31" s="0"/>
      <c r="OCB31" s="0"/>
      <c r="OCC31" s="0"/>
      <c r="OCD31" s="0"/>
      <c r="OCE31" s="0"/>
      <c r="OCF31" s="0"/>
      <c r="OCG31" s="0"/>
      <c r="OCH31" s="0"/>
      <c r="OCI31" s="0"/>
      <c r="OCJ31" s="0"/>
      <c r="OCK31" s="0"/>
      <c r="OCL31" s="0"/>
      <c r="OCM31" s="0"/>
      <c r="OCN31" s="0"/>
      <c r="OCO31" s="0"/>
      <c r="OCP31" s="0"/>
      <c r="OCQ31" s="0"/>
      <c r="OCR31" s="0"/>
      <c r="OCS31" s="0"/>
      <c r="OCT31" s="0"/>
      <c r="OCU31" s="0"/>
      <c r="OCV31" s="0"/>
      <c r="OCW31" s="0"/>
      <c r="OCX31" s="0"/>
      <c r="OCY31" s="0"/>
      <c r="OCZ31" s="0"/>
      <c r="ODA31" s="0"/>
      <c r="ODB31" s="0"/>
      <c r="ODC31" s="0"/>
      <c r="ODD31" s="0"/>
      <c r="ODE31" s="0"/>
      <c r="ODF31" s="0"/>
      <c r="ODG31" s="0"/>
      <c r="ODH31" s="0"/>
      <c r="ODI31" s="0"/>
      <c r="ODJ31" s="0"/>
      <c r="ODK31" s="0"/>
      <c r="ODL31" s="0"/>
      <c r="ODM31" s="0"/>
      <c r="ODN31" s="0"/>
      <c r="ODO31" s="0"/>
      <c r="ODP31" s="0"/>
      <c r="ODQ31" s="0"/>
      <c r="ODR31" s="0"/>
      <c r="ODS31" s="0"/>
      <c r="ODT31" s="0"/>
      <c r="ODU31" s="0"/>
      <c r="ODV31" s="0"/>
      <c r="ODW31" s="0"/>
      <c r="ODX31" s="0"/>
      <c r="ODY31" s="0"/>
      <c r="ODZ31" s="0"/>
      <c r="OEA31" s="0"/>
      <c r="OEB31" s="0"/>
      <c r="OEC31" s="0"/>
      <c r="OED31" s="0"/>
      <c r="OEE31" s="0"/>
      <c r="OEF31" s="0"/>
      <c r="OEG31" s="0"/>
      <c r="OEH31" s="0"/>
      <c r="OEI31" s="0"/>
      <c r="OEJ31" s="0"/>
      <c r="OEK31" s="0"/>
      <c r="OEL31" s="0"/>
      <c r="OEM31" s="0"/>
      <c r="OEN31" s="0"/>
      <c r="OEO31" s="0"/>
      <c r="OEP31" s="0"/>
      <c r="OEQ31" s="0"/>
      <c r="OER31" s="0"/>
      <c r="OES31" s="0"/>
      <c r="OET31" s="0"/>
      <c r="OEU31" s="0"/>
      <c r="OEV31" s="0"/>
      <c r="OEW31" s="0"/>
      <c r="OEX31" s="0"/>
      <c r="OEY31" s="0"/>
      <c r="OEZ31" s="0"/>
      <c r="OFA31" s="0"/>
      <c r="OFB31" s="0"/>
      <c r="OFC31" s="0"/>
      <c r="OFD31" s="0"/>
      <c r="OFE31" s="0"/>
      <c r="OFF31" s="0"/>
      <c r="OFG31" s="0"/>
      <c r="OFH31" s="0"/>
      <c r="OFI31" s="0"/>
      <c r="OFJ31" s="0"/>
      <c r="OFK31" s="0"/>
      <c r="OFL31" s="0"/>
      <c r="OFM31" s="0"/>
      <c r="OFN31" s="0"/>
      <c r="OFO31" s="0"/>
      <c r="OFP31" s="0"/>
      <c r="OFQ31" s="0"/>
      <c r="OFR31" s="0"/>
      <c r="OFS31" s="0"/>
      <c r="OFT31" s="0"/>
      <c r="OFU31" s="0"/>
      <c r="OFV31" s="0"/>
      <c r="OFW31" s="0"/>
      <c r="OFX31" s="0"/>
      <c r="OFY31" s="0"/>
      <c r="OFZ31" s="0"/>
      <c r="OGA31" s="0"/>
      <c r="OGB31" s="0"/>
      <c r="OGC31" s="0"/>
      <c r="OGD31" s="0"/>
      <c r="OGE31" s="0"/>
      <c r="OGF31" s="0"/>
      <c r="OGG31" s="0"/>
      <c r="OGH31" s="0"/>
      <c r="OGI31" s="0"/>
      <c r="OGJ31" s="0"/>
      <c r="OGK31" s="0"/>
      <c r="OGL31" s="0"/>
      <c r="OGM31" s="0"/>
      <c r="OGN31" s="0"/>
      <c r="OGO31" s="0"/>
      <c r="OGP31" s="0"/>
      <c r="OGQ31" s="0"/>
      <c r="OGR31" s="0"/>
      <c r="OGS31" s="0"/>
      <c r="OGT31" s="0"/>
      <c r="OGU31" s="0"/>
      <c r="OGV31" s="0"/>
      <c r="OGW31" s="0"/>
      <c r="OGX31" s="0"/>
      <c r="OGY31" s="0"/>
      <c r="OGZ31" s="0"/>
      <c r="OHA31" s="0"/>
      <c r="OHB31" s="0"/>
      <c r="OHC31" s="0"/>
      <c r="OHD31" s="0"/>
      <c r="OHE31" s="0"/>
      <c r="OHF31" s="0"/>
      <c r="OHG31" s="0"/>
      <c r="OHH31" s="0"/>
      <c r="OHI31" s="0"/>
      <c r="OHJ31" s="0"/>
      <c r="OHK31" s="0"/>
      <c r="OHL31" s="0"/>
      <c r="OHM31" s="0"/>
      <c r="OHN31" s="0"/>
      <c r="OHO31" s="0"/>
      <c r="OHP31" s="0"/>
      <c r="OHQ31" s="0"/>
      <c r="OHR31" s="0"/>
      <c r="OHS31" s="0"/>
      <c r="OHT31" s="0"/>
      <c r="OHU31" s="0"/>
      <c r="OHV31" s="0"/>
      <c r="OHW31" s="0"/>
      <c r="OHX31" s="0"/>
      <c r="OHY31" s="0"/>
      <c r="OHZ31" s="0"/>
      <c r="OIA31" s="0"/>
      <c r="OIB31" s="0"/>
      <c r="OIC31" s="0"/>
      <c r="OID31" s="0"/>
      <c r="OIE31" s="0"/>
      <c r="OIF31" s="0"/>
      <c r="OIG31" s="0"/>
      <c r="OIH31" s="0"/>
      <c r="OII31" s="0"/>
      <c r="OIJ31" s="0"/>
      <c r="OIK31" s="0"/>
      <c r="OIL31" s="0"/>
      <c r="OIM31" s="0"/>
      <c r="OIN31" s="0"/>
      <c r="OIO31" s="0"/>
      <c r="OIP31" s="0"/>
      <c r="OIQ31" s="0"/>
      <c r="OIR31" s="0"/>
      <c r="OIS31" s="0"/>
      <c r="OIT31" s="0"/>
      <c r="OIU31" s="0"/>
      <c r="OIV31" s="0"/>
      <c r="OIW31" s="0"/>
      <c r="OIX31" s="0"/>
      <c r="OIY31" s="0"/>
      <c r="OIZ31" s="0"/>
      <c r="OJA31" s="0"/>
      <c r="OJB31" s="0"/>
      <c r="OJC31" s="0"/>
      <c r="OJD31" s="0"/>
      <c r="OJE31" s="0"/>
      <c r="OJF31" s="0"/>
      <c r="OJG31" s="0"/>
      <c r="OJH31" s="0"/>
      <c r="OJI31" s="0"/>
      <c r="OJJ31" s="0"/>
      <c r="OJK31" s="0"/>
      <c r="OJL31" s="0"/>
      <c r="OJM31" s="0"/>
      <c r="OJN31" s="0"/>
      <c r="OJO31" s="0"/>
      <c r="OJP31" s="0"/>
      <c r="OJQ31" s="0"/>
      <c r="OJR31" s="0"/>
      <c r="OJS31" s="0"/>
      <c r="OJT31" s="0"/>
      <c r="OJU31" s="0"/>
      <c r="OJV31" s="0"/>
      <c r="OJW31" s="0"/>
      <c r="OJX31" s="0"/>
      <c r="OJY31" s="0"/>
      <c r="OJZ31" s="0"/>
      <c r="OKA31" s="0"/>
      <c r="OKB31" s="0"/>
      <c r="OKC31" s="0"/>
      <c r="OKD31" s="0"/>
      <c r="OKE31" s="0"/>
      <c r="OKF31" s="0"/>
      <c r="OKG31" s="0"/>
      <c r="OKH31" s="0"/>
      <c r="OKI31" s="0"/>
      <c r="OKJ31" s="0"/>
      <c r="OKK31" s="0"/>
      <c r="OKL31" s="0"/>
      <c r="OKM31" s="0"/>
      <c r="OKN31" s="0"/>
      <c r="OKO31" s="0"/>
      <c r="OKP31" s="0"/>
      <c r="OKQ31" s="0"/>
      <c r="OKR31" s="0"/>
      <c r="OKS31" s="0"/>
      <c r="OKT31" s="0"/>
      <c r="OKU31" s="0"/>
      <c r="OKV31" s="0"/>
      <c r="OKW31" s="0"/>
      <c r="OKX31" s="0"/>
      <c r="OKY31" s="0"/>
      <c r="OKZ31" s="0"/>
      <c r="OLA31" s="0"/>
      <c r="OLB31" s="0"/>
      <c r="OLC31" s="0"/>
      <c r="OLD31" s="0"/>
      <c r="OLE31" s="0"/>
      <c r="OLF31" s="0"/>
      <c r="OLG31" s="0"/>
      <c r="OLH31" s="0"/>
      <c r="OLI31" s="0"/>
      <c r="OLJ31" s="0"/>
      <c r="OLK31" s="0"/>
      <c r="OLL31" s="0"/>
      <c r="OLM31" s="0"/>
      <c r="OLN31" s="0"/>
      <c r="OLO31" s="0"/>
      <c r="OLP31" s="0"/>
      <c r="OLQ31" s="0"/>
      <c r="OLR31" s="0"/>
      <c r="OLS31" s="0"/>
      <c r="OLT31" s="0"/>
      <c r="OLU31" s="0"/>
      <c r="OLV31" s="0"/>
      <c r="OLW31" s="0"/>
      <c r="OLX31" s="0"/>
      <c r="OLY31" s="0"/>
      <c r="OLZ31" s="0"/>
      <c r="OMA31" s="0"/>
      <c r="OMB31" s="0"/>
      <c r="OMC31" s="0"/>
      <c r="OMD31" s="0"/>
      <c r="OME31" s="0"/>
      <c r="OMF31" s="0"/>
      <c r="OMG31" s="0"/>
      <c r="OMH31" s="0"/>
      <c r="OMI31" s="0"/>
      <c r="OMJ31" s="0"/>
      <c r="OMK31" s="0"/>
      <c r="OML31" s="0"/>
      <c r="OMM31" s="0"/>
      <c r="OMN31" s="0"/>
      <c r="OMO31" s="0"/>
      <c r="OMP31" s="0"/>
      <c r="OMQ31" s="0"/>
      <c r="OMR31" s="0"/>
      <c r="OMS31" s="0"/>
      <c r="OMT31" s="0"/>
      <c r="OMU31" s="0"/>
      <c r="OMV31" s="0"/>
      <c r="OMW31" s="0"/>
      <c r="OMX31" s="0"/>
      <c r="OMY31" s="0"/>
      <c r="OMZ31" s="0"/>
      <c r="ONA31" s="0"/>
      <c r="ONB31" s="0"/>
      <c r="ONC31" s="0"/>
      <c r="OND31" s="0"/>
      <c r="ONE31" s="0"/>
      <c r="ONF31" s="0"/>
      <c r="ONG31" s="0"/>
      <c r="ONH31" s="0"/>
      <c r="ONI31" s="0"/>
      <c r="ONJ31" s="0"/>
      <c r="ONK31" s="0"/>
      <c r="ONL31" s="0"/>
      <c r="ONM31" s="0"/>
      <c r="ONN31" s="0"/>
      <c r="ONO31" s="0"/>
      <c r="ONP31" s="0"/>
      <c r="ONQ31" s="0"/>
      <c r="ONR31" s="0"/>
      <c r="ONS31" s="0"/>
      <c r="ONT31" s="0"/>
      <c r="ONU31" s="0"/>
      <c r="ONV31" s="0"/>
      <c r="ONW31" s="0"/>
      <c r="ONX31" s="0"/>
      <c r="ONY31" s="0"/>
      <c r="ONZ31" s="0"/>
      <c r="OOA31" s="0"/>
      <c r="OOB31" s="0"/>
      <c r="OOC31" s="0"/>
      <c r="OOD31" s="0"/>
      <c r="OOE31" s="0"/>
      <c r="OOF31" s="0"/>
      <c r="OOG31" s="0"/>
      <c r="OOH31" s="0"/>
      <c r="OOI31" s="0"/>
      <c r="OOJ31" s="0"/>
      <c r="OOK31" s="0"/>
      <c r="OOL31" s="0"/>
      <c r="OOM31" s="0"/>
      <c r="OON31" s="0"/>
      <c r="OOO31" s="0"/>
      <c r="OOP31" s="0"/>
      <c r="OOQ31" s="0"/>
      <c r="OOR31" s="0"/>
      <c r="OOS31" s="0"/>
      <c r="OOT31" s="0"/>
      <c r="OOU31" s="0"/>
      <c r="OOV31" s="0"/>
      <c r="OOW31" s="0"/>
      <c r="OOX31" s="0"/>
      <c r="OOY31" s="0"/>
      <c r="OOZ31" s="0"/>
      <c r="OPA31" s="0"/>
      <c r="OPB31" s="0"/>
      <c r="OPC31" s="0"/>
      <c r="OPD31" s="0"/>
      <c r="OPE31" s="0"/>
      <c r="OPF31" s="0"/>
      <c r="OPG31" s="0"/>
      <c r="OPH31" s="0"/>
      <c r="OPI31" s="0"/>
      <c r="OPJ31" s="0"/>
      <c r="OPK31" s="0"/>
      <c r="OPL31" s="0"/>
      <c r="OPM31" s="0"/>
      <c r="OPN31" s="0"/>
      <c r="OPO31" s="0"/>
      <c r="OPP31" s="0"/>
      <c r="OPQ31" s="0"/>
      <c r="OPR31" s="0"/>
      <c r="OPS31" s="0"/>
      <c r="OPT31" s="0"/>
      <c r="OPU31" s="0"/>
      <c r="OPV31" s="0"/>
      <c r="OPW31" s="0"/>
      <c r="OPX31" s="0"/>
      <c r="OPY31" s="0"/>
      <c r="OPZ31" s="0"/>
      <c r="OQA31" s="0"/>
      <c r="OQB31" s="0"/>
      <c r="OQC31" s="0"/>
      <c r="OQD31" s="0"/>
      <c r="OQE31" s="0"/>
      <c r="OQF31" s="0"/>
      <c r="OQG31" s="0"/>
      <c r="OQH31" s="0"/>
      <c r="OQI31" s="0"/>
      <c r="OQJ31" s="0"/>
      <c r="OQK31" s="0"/>
      <c r="OQL31" s="0"/>
      <c r="OQM31" s="0"/>
      <c r="OQN31" s="0"/>
      <c r="OQO31" s="0"/>
      <c r="OQP31" s="0"/>
      <c r="OQQ31" s="0"/>
      <c r="OQR31" s="0"/>
      <c r="OQS31" s="0"/>
      <c r="OQT31" s="0"/>
      <c r="OQU31" s="0"/>
      <c r="OQV31" s="0"/>
      <c r="OQW31" s="0"/>
      <c r="OQX31" s="0"/>
      <c r="OQY31" s="0"/>
      <c r="OQZ31" s="0"/>
      <c r="ORA31" s="0"/>
      <c r="ORB31" s="0"/>
      <c r="ORC31" s="0"/>
      <c r="ORD31" s="0"/>
      <c r="ORE31" s="0"/>
      <c r="ORF31" s="0"/>
      <c r="ORG31" s="0"/>
      <c r="ORH31" s="0"/>
      <c r="ORI31" s="0"/>
      <c r="ORJ31" s="0"/>
      <c r="ORK31" s="0"/>
      <c r="ORL31" s="0"/>
      <c r="ORM31" s="0"/>
      <c r="ORN31" s="0"/>
      <c r="ORO31" s="0"/>
      <c r="ORP31" s="0"/>
      <c r="ORQ31" s="0"/>
      <c r="ORR31" s="0"/>
      <c r="ORS31" s="0"/>
      <c r="ORT31" s="0"/>
      <c r="ORU31" s="0"/>
      <c r="ORV31" s="0"/>
      <c r="ORW31" s="0"/>
      <c r="ORX31" s="0"/>
      <c r="ORY31" s="0"/>
      <c r="ORZ31" s="0"/>
      <c r="OSA31" s="0"/>
      <c r="OSB31" s="0"/>
      <c r="OSC31" s="0"/>
      <c r="OSD31" s="0"/>
      <c r="OSE31" s="0"/>
      <c r="OSF31" s="0"/>
      <c r="OSG31" s="0"/>
      <c r="OSH31" s="0"/>
      <c r="OSI31" s="0"/>
      <c r="OSJ31" s="0"/>
      <c r="OSK31" s="0"/>
      <c r="OSL31" s="0"/>
      <c r="OSM31" s="0"/>
      <c r="OSN31" s="0"/>
      <c r="OSO31" s="0"/>
      <c r="OSP31" s="0"/>
      <c r="OSQ31" s="0"/>
      <c r="OSR31" s="0"/>
      <c r="OSS31" s="0"/>
      <c r="OST31" s="0"/>
      <c r="OSU31" s="0"/>
      <c r="OSV31" s="0"/>
      <c r="OSW31" s="0"/>
      <c r="OSX31" s="0"/>
      <c r="OSY31" s="0"/>
      <c r="OSZ31" s="0"/>
      <c r="OTA31" s="0"/>
      <c r="OTB31" s="0"/>
      <c r="OTC31" s="0"/>
      <c r="OTD31" s="0"/>
      <c r="OTE31" s="0"/>
      <c r="OTF31" s="0"/>
      <c r="OTG31" s="0"/>
      <c r="OTH31" s="0"/>
      <c r="OTI31" s="0"/>
      <c r="OTJ31" s="0"/>
      <c r="OTK31" s="0"/>
      <c r="OTL31" s="0"/>
      <c r="OTM31" s="0"/>
      <c r="OTN31" s="0"/>
      <c r="OTO31" s="0"/>
      <c r="OTP31" s="0"/>
      <c r="OTQ31" s="0"/>
      <c r="OTR31" s="0"/>
      <c r="OTS31" s="0"/>
      <c r="OTT31" s="0"/>
      <c r="OTU31" s="0"/>
      <c r="OTV31" s="0"/>
      <c r="OTW31" s="0"/>
      <c r="OTX31" s="0"/>
      <c r="OTY31" s="0"/>
      <c r="OTZ31" s="0"/>
      <c r="OUA31" s="0"/>
      <c r="OUB31" s="0"/>
      <c r="OUC31" s="0"/>
      <c r="OUD31" s="0"/>
      <c r="OUE31" s="0"/>
      <c r="OUF31" s="0"/>
      <c r="OUG31" s="0"/>
      <c r="OUH31" s="0"/>
      <c r="OUI31" s="0"/>
      <c r="OUJ31" s="0"/>
      <c r="OUK31" s="0"/>
      <c r="OUL31" s="0"/>
      <c r="OUM31" s="0"/>
      <c r="OUN31" s="0"/>
      <c r="OUO31" s="0"/>
      <c r="OUP31" s="0"/>
      <c r="OUQ31" s="0"/>
      <c r="OUR31" s="0"/>
      <c r="OUS31" s="0"/>
      <c r="OUT31" s="0"/>
      <c r="OUU31" s="0"/>
      <c r="OUV31" s="0"/>
      <c r="OUW31" s="0"/>
      <c r="OUX31" s="0"/>
      <c r="OUY31" s="0"/>
      <c r="OUZ31" s="0"/>
      <c r="OVA31" s="0"/>
      <c r="OVB31" s="0"/>
      <c r="OVC31" s="0"/>
      <c r="OVD31" s="0"/>
      <c r="OVE31" s="0"/>
      <c r="OVF31" s="0"/>
      <c r="OVG31" s="0"/>
      <c r="OVH31" s="0"/>
      <c r="OVI31" s="0"/>
      <c r="OVJ31" s="0"/>
      <c r="OVK31" s="0"/>
      <c r="OVL31" s="0"/>
      <c r="OVM31" s="0"/>
      <c r="OVN31" s="0"/>
      <c r="OVO31" s="0"/>
      <c r="OVP31" s="0"/>
      <c r="OVQ31" s="0"/>
      <c r="OVR31" s="0"/>
      <c r="OVS31" s="0"/>
      <c r="OVT31" s="0"/>
      <c r="OVU31" s="0"/>
      <c r="OVV31" s="0"/>
      <c r="OVW31" s="0"/>
      <c r="OVX31" s="0"/>
      <c r="OVY31" s="0"/>
      <c r="OVZ31" s="0"/>
      <c r="OWA31" s="0"/>
      <c r="OWB31" s="0"/>
      <c r="OWC31" s="0"/>
      <c r="OWD31" s="0"/>
      <c r="OWE31" s="0"/>
      <c r="OWF31" s="0"/>
      <c r="OWG31" s="0"/>
      <c r="OWH31" s="0"/>
      <c r="OWI31" s="0"/>
      <c r="OWJ31" s="0"/>
      <c r="OWK31" s="0"/>
      <c r="OWL31" s="0"/>
      <c r="OWM31" s="0"/>
      <c r="OWN31" s="0"/>
      <c r="OWO31" s="0"/>
      <c r="OWP31" s="0"/>
      <c r="OWQ31" s="0"/>
      <c r="OWR31" s="0"/>
      <c r="OWS31" s="0"/>
      <c r="OWT31" s="0"/>
      <c r="OWU31" s="0"/>
      <c r="OWV31" s="0"/>
      <c r="OWW31" s="0"/>
      <c r="OWX31" s="0"/>
      <c r="OWY31" s="0"/>
      <c r="OWZ31" s="0"/>
      <c r="OXA31" s="0"/>
      <c r="OXB31" s="0"/>
      <c r="OXC31" s="0"/>
      <c r="OXD31" s="0"/>
      <c r="OXE31" s="0"/>
      <c r="OXF31" s="0"/>
      <c r="OXG31" s="0"/>
      <c r="OXH31" s="0"/>
      <c r="OXI31" s="0"/>
      <c r="OXJ31" s="0"/>
      <c r="OXK31" s="0"/>
      <c r="OXL31" s="0"/>
      <c r="OXM31" s="0"/>
      <c r="OXN31" s="0"/>
      <c r="OXO31" s="0"/>
      <c r="OXP31" s="0"/>
      <c r="OXQ31" s="0"/>
      <c r="OXR31" s="0"/>
      <c r="OXS31" s="0"/>
      <c r="OXT31" s="0"/>
      <c r="OXU31" s="0"/>
      <c r="OXV31" s="0"/>
      <c r="OXW31" s="0"/>
      <c r="OXX31" s="0"/>
      <c r="OXY31" s="0"/>
      <c r="OXZ31" s="0"/>
      <c r="OYA31" s="0"/>
      <c r="OYB31" s="0"/>
      <c r="OYC31" s="0"/>
      <c r="OYD31" s="0"/>
      <c r="OYE31" s="0"/>
      <c r="OYF31" s="0"/>
      <c r="OYG31" s="0"/>
      <c r="OYH31" s="0"/>
      <c r="OYI31" s="0"/>
      <c r="OYJ31" s="0"/>
      <c r="OYK31" s="0"/>
      <c r="OYL31" s="0"/>
      <c r="OYM31" s="0"/>
      <c r="OYN31" s="0"/>
      <c r="OYO31" s="0"/>
      <c r="OYP31" s="0"/>
      <c r="OYQ31" s="0"/>
      <c r="OYR31" s="0"/>
      <c r="OYS31" s="0"/>
      <c r="OYT31" s="0"/>
      <c r="OYU31" s="0"/>
      <c r="OYV31" s="0"/>
      <c r="OYW31" s="0"/>
      <c r="OYX31" s="0"/>
      <c r="OYY31" s="0"/>
      <c r="OYZ31" s="0"/>
      <c r="OZA31" s="0"/>
      <c r="OZB31" s="0"/>
      <c r="OZC31" s="0"/>
      <c r="OZD31" s="0"/>
      <c r="OZE31" s="0"/>
      <c r="OZF31" s="0"/>
      <c r="OZG31" s="0"/>
      <c r="OZH31" s="0"/>
      <c r="OZI31" s="0"/>
      <c r="OZJ31" s="0"/>
      <c r="OZK31" s="0"/>
      <c r="OZL31" s="0"/>
      <c r="OZM31" s="0"/>
      <c r="OZN31" s="0"/>
      <c r="OZO31" s="0"/>
      <c r="OZP31" s="0"/>
      <c r="OZQ31" s="0"/>
      <c r="OZR31" s="0"/>
      <c r="OZS31" s="0"/>
      <c r="OZT31" s="0"/>
      <c r="OZU31" s="0"/>
      <c r="OZV31" s="0"/>
      <c r="OZW31" s="0"/>
      <c r="OZX31" s="0"/>
      <c r="OZY31" s="0"/>
      <c r="OZZ31" s="0"/>
      <c r="PAA31" s="0"/>
      <c r="PAB31" s="0"/>
      <c r="PAC31" s="0"/>
      <c r="PAD31" s="0"/>
      <c r="PAE31" s="0"/>
      <c r="PAF31" s="0"/>
      <c r="PAG31" s="0"/>
      <c r="PAH31" s="0"/>
      <c r="PAI31" s="0"/>
      <c r="PAJ31" s="0"/>
      <c r="PAK31" s="0"/>
      <c r="PAL31" s="0"/>
      <c r="PAM31" s="0"/>
      <c r="PAN31" s="0"/>
      <c r="PAO31" s="0"/>
      <c r="PAP31" s="0"/>
      <c r="PAQ31" s="0"/>
      <c r="PAR31" s="0"/>
      <c r="PAS31" s="0"/>
      <c r="PAT31" s="0"/>
      <c r="PAU31" s="0"/>
      <c r="PAV31" s="0"/>
      <c r="PAW31" s="0"/>
      <c r="PAX31" s="0"/>
      <c r="PAY31" s="0"/>
      <c r="PAZ31" s="0"/>
      <c r="PBA31" s="0"/>
      <c r="PBB31" s="0"/>
      <c r="PBC31" s="0"/>
      <c r="PBD31" s="0"/>
      <c r="PBE31" s="0"/>
      <c r="PBF31" s="0"/>
      <c r="PBG31" s="0"/>
      <c r="PBH31" s="0"/>
      <c r="PBI31" s="0"/>
      <c r="PBJ31" s="0"/>
      <c r="PBK31" s="0"/>
      <c r="PBL31" s="0"/>
      <c r="PBM31" s="0"/>
      <c r="PBN31" s="0"/>
      <c r="PBO31" s="0"/>
      <c r="PBP31" s="0"/>
      <c r="PBQ31" s="0"/>
      <c r="PBR31" s="0"/>
      <c r="PBS31" s="0"/>
      <c r="PBT31" s="0"/>
      <c r="PBU31" s="0"/>
      <c r="PBV31" s="0"/>
      <c r="PBW31" s="0"/>
      <c r="PBX31" s="0"/>
      <c r="PBY31" s="0"/>
      <c r="PBZ31" s="0"/>
      <c r="PCA31" s="0"/>
      <c r="PCB31" s="0"/>
      <c r="PCC31" s="0"/>
      <c r="PCD31" s="0"/>
      <c r="PCE31" s="0"/>
      <c r="PCF31" s="0"/>
      <c r="PCG31" s="0"/>
      <c r="PCH31" s="0"/>
      <c r="PCI31" s="0"/>
      <c r="PCJ31" s="0"/>
      <c r="PCK31" s="0"/>
      <c r="PCL31" s="0"/>
      <c r="PCM31" s="0"/>
      <c r="PCN31" s="0"/>
      <c r="PCO31" s="0"/>
      <c r="PCP31" s="0"/>
      <c r="PCQ31" s="0"/>
      <c r="PCR31" s="0"/>
      <c r="PCS31" s="0"/>
      <c r="PCT31" s="0"/>
      <c r="PCU31" s="0"/>
      <c r="PCV31" s="0"/>
      <c r="PCW31" s="0"/>
      <c r="PCX31" s="0"/>
      <c r="PCY31" s="0"/>
      <c r="PCZ31" s="0"/>
      <c r="PDA31" s="0"/>
      <c r="PDB31" s="0"/>
      <c r="PDC31" s="0"/>
      <c r="PDD31" s="0"/>
      <c r="PDE31" s="0"/>
      <c r="PDF31" s="0"/>
      <c r="PDG31" s="0"/>
      <c r="PDH31" s="0"/>
      <c r="PDI31" s="0"/>
      <c r="PDJ31" s="0"/>
      <c r="PDK31" s="0"/>
      <c r="PDL31" s="0"/>
      <c r="PDM31" s="0"/>
      <c r="PDN31" s="0"/>
      <c r="PDO31" s="0"/>
      <c r="PDP31" s="0"/>
      <c r="PDQ31" s="0"/>
      <c r="PDR31" s="0"/>
      <c r="PDS31" s="0"/>
      <c r="PDT31" s="0"/>
      <c r="PDU31" s="0"/>
      <c r="PDV31" s="0"/>
      <c r="PDW31" s="0"/>
      <c r="PDX31" s="0"/>
      <c r="PDY31" s="0"/>
      <c r="PDZ31" s="0"/>
      <c r="PEA31" s="0"/>
      <c r="PEB31" s="0"/>
      <c r="PEC31" s="0"/>
      <c r="PED31" s="0"/>
      <c r="PEE31" s="0"/>
      <c r="PEF31" s="0"/>
      <c r="PEG31" s="0"/>
      <c r="PEH31" s="0"/>
      <c r="PEI31" s="0"/>
      <c r="PEJ31" s="0"/>
      <c r="PEK31" s="0"/>
      <c r="PEL31" s="0"/>
      <c r="PEM31" s="0"/>
      <c r="PEN31" s="0"/>
      <c r="PEO31" s="0"/>
      <c r="PEP31" s="0"/>
      <c r="PEQ31" s="0"/>
      <c r="PER31" s="0"/>
      <c r="PES31" s="0"/>
      <c r="PET31" s="0"/>
      <c r="PEU31" s="0"/>
      <c r="PEV31" s="0"/>
      <c r="PEW31" s="0"/>
      <c r="PEX31" s="0"/>
      <c r="PEY31" s="0"/>
      <c r="PEZ31" s="0"/>
      <c r="PFA31" s="0"/>
      <c r="PFB31" s="0"/>
      <c r="PFC31" s="0"/>
      <c r="PFD31" s="0"/>
      <c r="PFE31" s="0"/>
      <c r="PFF31" s="0"/>
      <c r="PFG31" s="0"/>
      <c r="PFH31" s="0"/>
      <c r="PFI31" s="0"/>
      <c r="PFJ31" s="0"/>
      <c r="PFK31" s="0"/>
      <c r="PFL31" s="0"/>
      <c r="PFM31" s="0"/>
      <c r="PFN31" s="0"/>
      <c r="PFO31" s="0"/>
      <c r="PFP31" s="0"/>
      <c r="PFQ31" s="0"/>
      <c r="PFR31" s="0"/>
      <c r="PFS31" s="0"/>
      <c r="PFT31" s="0"/>
      <c r="PFU31" s="0"/>
      <c r="PFV31" s="0"/>
      <c r="PFW31" s="0"/>
      <c r="PFX31" s="0"/>
      <c r="PFY31" s="0"/>
      <c r="PFZ31" s="0"/>
      <c r="PGA31" s="0"/>
      <c r="PGB31" s="0"/>
      <c r="PGC31" s="0"/>
      <c r="PGD31" s="0"/>
      <c r="PGE31" s="0"/>
      <c r="PGF31" s="0"/>
      <c r="PGG31" s="0"/>
      <c r="PGH31" s="0"/>
      <c r="PGI31" s="0"/>
      <c r="PGJ31" s="0"/>
      <c r="PGK31" s="0"/>
      <c r="PGL31" s="0"/>
      <c r="PGM31" s="0"/>
      <c r="PGN31" s="0"/>
      <c r="PGO31" s="0"/>
      <c r="PGP31" s="0"/>
      <c r="PGQ31" s="0"/>
      <c r="PGR31" s="0"/>
      <c r="PGS31" s="0"/>
      <c r="PGT31" s="0"/>
      <c r="PGU31" s="0"/>
      <c r="PGV31" s="0"/>
      <c r="PGW31" s="0"/>
      <c r="PGX31" s="0"/>
      <c r="PGY31" s="0"/>
      <c r="PGZ31" s="0"/>
      <c r="PHA31" s="0"/>
      <c r="PHB31" s="0"/>
      <c r="PHC31" s="0"/>
      <c r="PHD31" s="0"/>
      <c r="PHE31" s="0"/>
      <c r="PHF31" s="0"/>
      <c r="PHG31" s="0"/>
      <c r="PHH31" s="0"/>
      <c r="PHI31" s="0"/>
      <c r="PHJ31" s="0"/>
      <c r="PHK31" s="0"/>
      <c r="PHL31" s="0"/>
      <c r="PHM31" s="0"/>
      <c r="PHN31" s="0"/>
      <c r="PHO31" s="0"/>
      <c r="PHP31" s="0"/>
      <c r="PHQ31" s="0"/>
      <c r="PHR31" s="0"/>
      <c r="PHS31" s="0"/>
      <c r="PHT31" s="0"/>
      <c r="PHU31" s="0"/>
      <c r="PHV31" s="0"/>
      <c r="PHW31" s="0"/>
      <c r="PHX31" s="0"/>
      <c r="PHY31" s="0"/>
      <c r="PHZ31" s="0"/>
      <c r="PIA31" s="0"/>
      <c r="PIB31" s="0"/>
      <c r="PIC31" s="0"/>
      <c r="PID31" s="0"/>
      <c r="PIE31" s="0"/>
      <c r="PIF31" s="0"/>
      <c r="PIG31" s="0"/>
      <c r="PIH31" s="0"/>
      <c r="PII31" s="0"/>
      <c r="PIJ31" s="0"/>
      <c r="PIK31" s="0"/>
      <c r="PIL31" s="0"/>
      <c r="PIM31" s="0"/>
      <c r="PIN31" s="0"/>
      <c r="PIO31" s="0"/>
      <c r="PIP31" s="0"/>
      <c r="PIQ31" s="0"/>
      <c r="PIR31" s="0"/>
      <c r="PIS31" s="0"/>
      <c r="PIT31" s="0"/>
      <c r="PIU31" s="0"/>
      <c r="PIV31" s="0"/>
      <c r="PIW31" s="0"/>
      <c r="PIX31" s="0"/>
      <c r="PIY31" s="0"/>
      <c r="PIZ31" s="0"/>
      <c r="PJA31" s="0"/>
      <c r="PJB31" s="0"/>
      <c r="PJC31" s="0"/>
      <c r="PJD31" s="0"/>
      <c r="PJE31" s="0"/>
      <c r="PJF31" s="0"/>
      <c r="PJG31" s="0"/>
      <c r="PJH31" s="0"/>
      <c r="PJI31" s="0"/>
      <c r="PJJ31" s="0"/>
      <c r="PJK31" s="0"/>
      <c r="PJL31" s="0"/>
      <c r="PJM31" s="0"/>
      <c r="PJN31" s="0"/>
      <c r="PJO31" s="0"/>
      <c r="PJP31" s="0"/>
      <c r="PJQ31" s="0"/>
      <c r="PJR31" s="0"/>
      <c r="PJS31" s="0"/>
      <c r="PJT31" s="0"/>
      <c r="PJU31" s="0"/>
      <c r="PJV31" s="0"/>
      <c r="PJW31" s="0"/>
      <c r="PJX31" s="0"/>
      <c r="PJY31" s="0"/>
      <c r="PJZ31" s="0"/>
      <c r="PKA31" s="0"/>
      <c r="PKB31" s="0"/>
      <c r="PKC31" s="0"/>
      <c r="PKD31" s="0"/>
      <c r="PKE31" s="0"/>
      <c r="PKF31" s="0"/>
      <c r="PKG31" s="0"/>
      <c r="PKH31" s="0"/>
      <c r="PKI31" s="0"/>
      <c r="PKJ31" s="0"/>
      <c r="PKK31" s="0"/>
      <c r="PKL31" s="0"/>
      <c r="PKM31" s="0"/>
      <c r="PKN31" s="0"/>
      <c r="PKO31" s="0"/>
      <c r="PKP31" s="0"/>
      <c r="PKQ31" s="0"/>
      <c r="PKR31" s="0"/>
      <c r="PKS31" s="0"/>
      <c r="PKT31" s="0"/>
      <c r="PKU31" s="0"/>
      <c r="PKV31" s="0"/>
      <c r="PKW31" s="0"/>
      <c r="PKX31" s="0"/>
      <c r="PKY31" s="0"/>
      <c r="PKZ31" s="0"/>
      <c r="PLA31" s="0"/>
      <c r="PLB31" s="0"/>
      <c r="PLC31" s="0"/>
      <c r="PLD31" s="0"/>
      <c r="PLE31" s="0"/>
      <c r="PLF31" s="0"/>
      <c r="PLG31" s="0"/>
      <c r="PLH31" s="0"/>
      <c r="PLI31" s="0"/>
      <c r="PLJ31" s="0"/>
      <c r="PLK31" s="0"/>
      <c r="PLL31" s="0"/>
      <c r="PLM31" s="0"/>
      <c r="PLN31" s="0"/>
      <c r="PLO31" s="0"/>
      <c r="PLP31" s="0"/>
      <c r="PLQ31" s="0"/>
      <c r="PLR31" s="0"/>
      <c r="PLS31" s="0"/>
      <c r="PLT31" s="0"/>
      <c r="PLU31" s="0"/>
      <c r="PLV31" s="0"/>
      <c r="PLW31" s="0"/>
      <c r="PLX31" s="0"/>
      <c r="PLY31" s="0"/>
      <c r="PLZ31" s="0"/>
      <c r="PMA31" s="0"/>
      <c r="PMB31" s="0"/>
      <c r="PMC31" s="0"/>
      <c r="PMD31" s="0"/>
      <c r="PME31" s="0"/>
      <c r="PMF31" s="0"/>
      <c r="PMG31" s="0"/>
      <c r="PMH31" s="0"/>
      <c r="PMI31" s="0"/>
      <c r="PMJ31" s="0"/>
      <c r="PMK31" s="0"/>
      <c r="PML31" s="0"/>
      <c r="PMM31" s="0"/>
      <c r="PMN31" s="0"/>
      <c r="PMO31" s="0"/>
      <c r="PMP31" s="0"/>
      <c r="PMQ31" s="0"/>
      <c r="PMR31" s="0"/>
      <c r="PMS31" s="0"/>
      <c r="PMT31" s="0"/>
      <c r="PMU31" s="0"/>
      <c r="PMV31" s="0"/>
      <c r="PMW31" s="0"/>
      <c r="PMX31" s="0"/>
      <c r="PMY31" s="0"/>
      <c r="PMZ31" s="0"/>
      <c r="PNA31" s="0"/>
      <c r="PNB31" s="0"/>
      <c r="PNC31" s="0"/>
      <c r="PND31" s="0"/>
      <c r="PNE31" s="0"/>
      <c r="PNF31" s="0"/>
      <c r="PNG31" s="0"/>
      <c r="PNH31" s="0"/>
      <c r="PNI31" s="0"/>
      <c r="PNJ31" s="0"/>
      <c r="PNK31" s="0"/>
      <c r="PNL31" s="0"/>
      <c r="PNM31" s="0"/>
      <c r="PNN31" s="0"/>
      <c r="PNO31" s="0"/>
      <c r="PNP31" s="0"/>
      <c r="PNQ31" s="0"/>
      <c r="PNR31" s="0"/>
      <c r="PNS31" s="0"/>
      <c r="PNT31" s="0"/>
      <c r="PNU31" s="0"/>
      <c r="PNV31" s="0"/>
      <c r="PNW31" s="0"/>
      <c r="PNX31" s="0"/>
      <c r="PNY31" s="0"/>
      <c r="PNZ31" s="0"/>
      <c r="POA31" s="0"/>
      <c r="POB31" s="0"/>
      <c r="POC31" s="0"/>
      <c r="POD31" s="0"/>
      <c r="POE31" s="0"/>
      <c r="POF31" s="0"/>
      <c r="POG31" s="0"/>
      <c r="POH31" s="0"/>
      <c r="POI31" s="0"/>
      <c r="POJ31" s="0"/>
      <c r="POK31" s="0"/>
      <c r="POL31" s="0"/>
      <c r="POM31" s="0"/>
      <c r="PON31" s="0"/>
      <c r="POO31" s="0"/>
      <c r="POP31" s="0"/>
      <c r="POQ31" s="0"/>
      <c r="POR31" s="0"/>
      <c r="POS31" s="0"/>
      <c r="POT31" s="0"/>
      <c r="POU31" s="0"/>
      <c r="POV31" s="0"/>
      <c r="POW31" s="0"/>
      <c r="POX31" s="0"/>
      <c r="POY31" s="0"/>
      <c r="POZ31" s="0"/>
      <c r="PPA31" s="0"/>
      <c r="PPB31" s="0"/>
      <c r="PPC31" s="0"/>
      <c r="PPD31" s="0"/>
      <c r="PPE31" s="0"/>
      <c r="PPF31" s="0"/>
      <c r="PPG31" s="0"/>
      <c r="PPH31" s="0"/>
      <c r="PPI31" s="0"/>
      <c r="PPJ31" s="0"/>
      <c r="PPK31" s="0"/>
      <c r="PPL31" s="0"/>
      <c r="PPM31" s="0"/>
      <c r="PPN31" s="0"/>
      <c r="PPO31" s="0"/>
      <c r="PPP31" s="0"/>
      <c r="PPQ31" s="0"/>
      <c r="PPR31" s="0"/>
      <c r="PPS31" s="0"/>
      <c r="PPT31" s="0"/>
      <c r="PPU31" s="0"/>
      <c r="PPV31" s="0"/>
      <c r="PPW31" s="0"/>
      <c r="PPX31" s="0"/>
      <c r="PPY31" s="0"/>
      <c r="PPZ31" s="0"/>
      <c r="PQA31" s="0"/>
      <c r="PQB31" s="0"/>
      <c r="PQC31" s="0"/>
      <c r="PQD31" s="0"/>
      <c r="PQE31" s="0"/>
      <c r="PQF31" s="0"/>
      <c r="PQG31" s="0"/>
      <c r="PQH31" s="0"/>
      <c r="PQI31" s="0"/>
      <c r="PQJ31" s="0"/>
      <c r="PQK31" s="0"/>
      <c r="PQL31" s="0"/>
      <c r="PQM31" s="0"/>
      <c r="PQN31" s="0"/>
      <c r="PQO31" s="0"/>
      <c r="PQP31" s="0"/>
      <c r="PQQ31" s="0"/>
      <c r="PQR31" s="0"/>
      <c r="PQS31" s="0"/>
      <c r="PQT31" s="0"/>
      <c r="PQU31" s="0"/>
      <c r="PQV31" s="0"/>
      <c r="PQW31" s="0"/>
      <c r="PQX31" s="0"/>
      <c r="PQY31" s="0"/>
      <c r="PQZ31" s="0"/>
      <c r="PRA31" s="0"/>
      <c r="PRB31" s="0"/>
      <c r="PRC31" s="0"/>
      <c r="PRD31" s="0"/>
      <c r="PRE31" s="0"/>
      <c r="PRF31" s="0"/>
      <c r="PRG31" s="0"/>
      <c r="PRH31" s="0"/>
      <c r="PRI31" s="0"/>
      <c r="PRJ31" s="0"/>
      <c r="PRK31" s="0"/>
      <c r="PRL31" s="0"/>
      <c r="PRM31" s="0"/>
      <c r="PRN31" s="0"/>
      <c r="PRO31" s="0"/>
      <c r="PRP31" s="0"/>
      <c r="PRQ31" s="0"/>
      <c r="PRR31" s="0"/>
      <c r="PRS31" s="0"/>
      <c r="PRT31" s="0"/>
      <c r="PRU31" s="0"/>
      <c r="PRV31" s="0"/>
      <c r="PRW31" s="0"/>
      <c r="PRX31" s="0"/>
      <c r="PRY31" s="0"/>
      <c r="PRZ31" s="0"/>
      <c r="PSA31" s="0"/>
      <c r="PSB31" s="0"/>
      <c r="PSC31" s="0"/>
      <c r="PSD31" s="0"/>
      <c r="PSE31" s="0"/>
      <c r="PSF31" s="0"/>
      <c r="PSG31" s="0"/>
      <c r="PSH31" s="0"/>
      <c r="PSI31" s="0"/>
      <c r="PSJ31" s="0"/>
      <c r="PSK31" s="0"/>
      <c r="PSL31" s="0"/>
      <c r="PSM31" s="0"/>
      <c r="PSN31" s="0"/>
      <c r="PSO31" s="0"/>
      <c r="PSP31" s="0"/>
      <c r="PSQ31" s="0"/>
      <c r="PSR31" s="0"/>
      <c r="PSS31" s="0"/>
      <c r="PST31" s="0"/>
      <c r="PSU31" s="0"/>
      <c r="PSV31" s="0"/>
      <c r="PSW31" s="0"/>
      <c r="PSX31" s="0"/>
      <c r="PSY31" s="0"/>
      <c r="PSZ31" s="0"/>
      <c r="PTA31" s="0"/>
      <c r="PTB31" s="0"/>
      <c r="PTC31" s="0"/>
      <c r="PTD31" s="0"/>
      <c r="PTE31" s="0"/>
      <c r="PTF31" s="0"/>
      <c r="PTG31" s="0"/>
      <c r="PTH31" s="0"/>
      <c r="PTI31" s="0"/>
      <c r="PTJ31" s="0"/>
      <c r="PTK31" s="0"/>
      <c r="PTL31" s="0"/>
      <c r="PTM31" s="0"/>
      <c r="PTN31" s="0"/>
      <c r="PTO31" s="0"/>
      <c r="PTP31" s="0"/>
      <c r="PTQ31" s="0"/>
      <c r="PTR31" s="0"/>
      <c r="PTS31" s="0"/>
      <c r="PTT31" s="0"/>
      <c r="PTU31" s="0"/>
      <c r="PTV31" s="0"/>
      <c r="PTW31" s="0"/>
      <c r="PTX31" s="0"/>
      <c r="PTY31" s="0"/>
      <c r="PTZ31" s="0"/>
      <c r="PUA31" s="0"/>
      <c r="PUB31" s="0"/>
      <c r="PUC31" s="0"/>
      <c r="PUD31" s="0"/>
      <c r="PUE31" s="0"/>
      <c r="PUF31" s="0"/>
      <c r="PUG31" s="0"/>
      <c r="PUH31" s="0"/>
      <c r="PUI31" s="0"/>
      <c r="PUJ31" s="0"/>
      <c r="PUK31" s="0"/>
      <c r="PUL31" s="0"/>
      <c r="PUM31" s="0"/>
      <c r="PUN31" s="0"/>
      <c r="PUO31" s="0"/>
      <c r="PUP31" s="0"/>
      <c r="PUQ31" s="0"/>
      <c r="PUR31" s="0"/>
      <c r="PUS31" s="0"/>
      <c r="PUT31" s="0"/>
      <c r="PUU31" s="0"/>
      <c r="PUV31" s="0"/>
      <c r="PUW31" s="0"/>
      <c r="PUX31" s="0"/>
      <c r="PUY31" s="0"/>
      <c r="PUZ31" s="0"/>
      <c r="PVA31" s="0"/>
      <c r="PVB31" s="0"/>
      <c r="PVC31" s="0"/>
      <c r="PVD31" s="0"/>
      <c r="PVE31" s="0"/>
      <c r="PVF31" s="0"/>
      <c r="PVG31" s="0"/>
      <c r="PVH31" s="0"/>
      <c r="PVI31" s="0"/>
      <c r="PVJ31" s="0"/>
      <c r="PVK31" s="0"/>
      <c r="PVL31" s="0"/>
      <c r="PVM31" s="0"/>
      <c r="PVN31" s="0"/>
      <c r="PVO31" s="0"/>
      <c r="PVP31" s="0"/>
      <c r="PVQ31" s="0"/>
      <c r="PVR31" s="0"/>
      <c r="PVS31" s="0"/>
      <c r="PVT31" s="0"/>
      <c r="PVU31" s="0"/>
      <c r="PVV31" s="0"/>
      <c r="PVW31" s="0"/>
      <c r="PVX31" s="0"/>
      <c r="PVY31" s="0"/>
      <c r="PVZ31" s="0"/>
      <c r="PWA31" s="0"/>
      <c r="PWB31" s="0"/>
      <c r="PWC31" s="0"/>
      <c r="PWD31" s="0"/>
      <c r="PWE31" s="0"/>
      <c r="PWF31" s="0"/>
      <c r="PWG31" s="0"/>
      <c r="PWH31" s="0"/>
      <c r="PWI31" s="0"/>
      <c r="PWJ31" s="0"/>
      <c r="PWK31" s="0"/>
      <c r="PWL31" s="0"/>
      <c r="PWM31" s="0"/>
      <c r="PWN31" s="0"/>
      <c r="PWO31" s="0"/>
      <c r="PWP31" s="0"/>
      <c r="PWQ31" s="0"/>
      <c r="PWR31" s="0"/>
      <c r="PWS31" s="0"/>
      <c r="PWT31" s="0"/>
      <c r="PWU31" s="0"/>
      <c r="PWV31" s="0"/>
      <c r="PWW31" s="0"/>
      <c r="PWX31" s="0"/>
      <c r="PWY31" s="0"/>
      <c r="PWZ31" s="0"/>
      <c r="PXA31" s="0"/>
      <c r="PXB31" s="0"/>
      <c r="PXC31" s="0"/>
      <c r="PXD31" s="0"/>
      <c r="PXE31" s="0"/>
      <c r="PXF31" s="0"/>
      <c r="PXG31" s="0"/>
      <c r="PXH31" s="0"/>
      <c r="PXI31" s="0"/>
      <c r="PXJ31" s="0"/>
      <c r="PXK31" s="0"/>
      <c r="PXL31" s="0"/>
      <c r="PXM31" s="0"/>
      <c r="PXN31" s="0"/>
      <c r="PXO31" s="0"/>
      <c r="PXP31" s="0"/>
      <c r="PXQ31" s="0"/>
      <c r="PXR31" s="0"/>
      <c r="PXS31" s="0"/>
      <c r="PXT31" s="0"/>
      <c r="PXU31" s="0"/>
      <c r="PXV31" s="0"/>
      <c r="PXW31" s="0"/>
      <c r="PXX31" s="0"/>
      <c r="PXY31" s="0"/>
      <c r="PXZ31" s="0"/>
      <c r="PYA31" s="0"/>
      <c r="PYB31" s="0"/>
      <c r="PYC31" s="0"/>
      <c r="PYD31" s="0"/>
      <c r="PYE31" s="0"/>
      <c r="PYF31" s="0"/>
      <c r="PYG31" s="0"/>
      <c r="PYH31" s="0"/>
      <c r="PYI31" s="0"/>
      <c r="PYJ31" s="0"/>
      <c r="PYK31" s="0"/>
      <c r="PYL31" s="0"/>
      <c r="PYM31" s="0"/>
      <c r="PYN31" s="0"/>
      <c r="PYO31" s="0"/>
      <c r="PYP31" s="0"/>
      <c r="PYQ31" s="0"/>
      <c r="PYR31" s="0"/>
      <c r="PYS31" s="0"/>
      <c r="PYT31" s="0"/>
      <c r="PYU31" s="0"/>
      <c r="PYV31" s="0"/>
      <c r="PYW31" s="0"/>
      <c r="PYX31" s="0"/>
      <c r="PYY31" s="0"/>
      <c r="PYZ31" s="0"/>
      <c r="PZA31" s="0"/>
      <c r="PZB31" s="0"/>
      <c r="PZC31" s="0"/>
      <c r="PZD31" s="0"/>
      <c r="PZE31" s="0"/>
      <c r="PZF31" s="0"/>
      <c r="PZG31" s="0"/>
      <c r="PZH31" s="0"/>
      <c r="PZI31" s="0"/>
      <c r="PZJ31" s="0"/>
      <c r="PZK31" s="0"/>
      <c r="PZL31" s="0"/>
      <c r="PZM31" s="0"/>
      <c r="PZN31" s="0"/>
      <c r="PZO31" s="0"/>
      <c r="PZP31" s="0"/>
      <c r="PZQ31" s="0"/>
      <c r="PZR31" s="0"/>
      <c r="PZS31" s="0"/>
      <c r="PZT31" s="0"/>
      <c r="PZU31" s="0"/>
      <c r="PZV31" s="0"/>
      <c r="PZW31" s="0"/>
      <c r="PZX31" s="0"/>
      <c r="PZY31" s="0"/>
      <c r="PZZ31" s="0"/>
      <c r="QAA31" s="0"/>
      <c r="QAB31" s="0"/>
      <c r="QAC31" s="0"/>
      <c r="QAD31" s="0"/>
      <c r="QAE31" s="0"/>
      <c r="QAF31" s="0"/>
      <c r="QAG31" s="0"/>
      <c r="QAH31" s="0"/>
      <c r="QAI31" s="0"/>
      <c r="QAJ31" s="0"/>
      <c r="QAK31" s="0"/>
      <c r="QAL31" s="0"/>
      <c r="QAM31" s="0"/>
      <c r="QAN31" s="0"/>
      <c r="QAO31" s="0"/>
      <c r="QAP31" s="0"/>
      <c r="QAQ31" s="0"/>
      <c r="QAR31" s="0"/>
      <c r="QAS31" s="0"/>
      <c r="QAT31" s="0"/>
      <c r="QAU31" s="0"/>
      <c r="QAV31" s="0"/>
      <c r="QAW31" s="0"/>
      <c r="QAX31" s="0"/>
      <c r="QAY31" s="0"/>
      <c r="QAZ31" s="0"/>
      <c r="QBA31" s="0"/>
      <c r="QBB31" s="0"/>
      <c r="QBC31" s="0"/>
      <c r="QBD31" s="0"/>
      <c r="QBE31" s="0"/>
      <c r="QBF31" s="0"/>
      <c r="QBG31" s="0"/>
      <c r="QBH31" s="0"/>
      <c r="QBI31" s="0"/>
      <c r="QBJ31" s="0"/>
      <c r="QBK31" s="0"/>
      <c r="QBL31" s="0"/>
      <c r="QBM31" s="0"/>
      <c r="QBN31" s="0"/>
      <c r="QBO31" s="0"/>
      <c r="QBP31" s="0"/>
      <c r="QBQ31" s="0"/>
      <c r="QBR31" s="0"/>
      <c r="QBS31" s="0"/>
      <c r="QBT31" s="0"/>
      <c r="QBU31" s="0"/>
      <c r="QBV31" s="0"/>
      <c r="QBW31" s="0"/>
      <c r="QBX31" s="0"/>
      <c r="QBY31" s="0"/>
      <c r="QBZ31" s="0"/>
      <c r="QCA31" s="0"/>
      <c r="QCB31" s="0"/>
      <c r="QCC31" s="0"/>
      <c r="QCD31" s="0"/>
      <c r="QCE31" s="0"/>
      <c r="QCF31" s="0"/>
      <c r="QCG31" s="0"/>
      <c r="QCH31" s="0"/>
      <c r="QCI31" s="0"/>
      <c r="QCJ31" s="0"/>
      <c r="QCK31" s="0"/>
      <c r="QCL31" s="0"/>
      <c r="QCM31" s="0"/>
      <c r="QCN31" s="0"/>
      <c r="QCO31" s="0"/>
      <c r="QCP31" s="0"/>
      <c r="QCQ31" s="0"/>
      <c r="QCR31" s="0"/>
      <c r="QCS31" s="0"/>
      <c r="QCT31" s="0"/>
      <c r="QCU31" s="0"/>
      <c r="QCV31" s="0"/>
      <c r="QCW31" s="0"/>
      <c r="QCX31" s="0"/>
      <c r="QCY31" s="0"/>
      <c r="QCZ31" s="0"/>
      <c r="QDA31" s="0"/>
      <c r="QDB31" s="0"/>
      <c r="QDC31" s="0"/>
      <c r="QDD31" s="0"/>
      <c r="QDE31" s="0"/>
      <c r="QDF31" s="0"/>
      <c r="QDG31" s="0"/>
      <c r="QDH31" s="0"/>
      <c r="QDI31" s="0"/>
      <c r="QDJ31" s="0"/>
      <c r="QDK31" s="0"/>
      <c r="QDL31" s="0"/>
      <c r="QDM31" s="0"/>
      <c r="QDN31" s="0"/>
      <c r="QDO31" s="0"/>
      <c r="QDP31" s="0"/>
      <c r="QDQ31" s="0"/>
      <c r="QDR31" s="0"/>
      <c r="QDS31" s="0"/>
      <c r="QDT31" s="0"/>
      <c r="QDU31" s="0"/>
      <c r="QDV31" s="0"/>
      <c r="QDW31" s="0"/>
      <c r="QDX31" s="0"/>
      <c r="QDY31" s="0"/>
      <c r="QDZ31" s="0"/>
      <c r="QEA31" s="0"/>
      <c r="QEB31" s="0"/>
      <c r="QEC31" s="0"/>
      <c r="QED31" s="0"/>
      <c r="QEE31" s="0"/>
      <c r="QEF31" s="0"/>
      <c r="QEG31" s="0"/>
      <c r="QEH31" s="0"/>
      <c r="QEI31" s="0"/>
      <c r="QEJ31" s="0"/>
      <c r="QEK31" s="0"/>
      <c r="QEL31" s="0"/>
      <c r="QEM31" s="0"/>
      <c r="QEN31" s="0"/>
      <c r="QEO31" s="0"/>
      <c r="QEP31" s="0"/>
      <c r="QEQ31" s="0"/>
      <c r="QER31" s="0"/>
      <c r="QES31" s="0"/>
      <c r="QET31" s="0"/>
      <c r="QEU31" s="0"/>
      <c r="QEV31" s="0"/>
      <c r="QEW31" s="0"/>
      <c r="QEX31" s="0"/>
      <c r="QEY31" s="0"/>
      <c r="QEZ31" s="0"/>
      <c r="QFA31" s="0"/>
      <c r="QFB31" s="0"/>
      <c r="QFC31" s="0"/>
      <c r="QFD31" s="0"/>
      <c r="QFE31" s="0"/>
      <c r="QFF31" s="0"/>
      <c r="QFG31" s="0"/>
      <c r="QFH31" s="0"/>
      <c r="QFI31" s="0"/>
      <c r="QFJ31" s="0"/>
      <c r="QFK31" s="0"/>
      <c r="QFL31" s="0"/>
      <c r="QFM31" s="0"/>
      <c r="QFN31" s="0"/>
      <c r="QFO31" s="0"/>
      <c r="QFP31" s="0"/>
      <c r="QFQ31" s="0"/>
      <c r="QFR31" s="0"/>
      <c r="QFS31" s="0"/>
      <c r="QFT31" s="0"/>
      <c r="QFU31" s="0"/>
      <c r="QFV31" s="0"/>
      <c r="QFW31" s="0"/>
      <c r="QFX31" s="0"/>
      <c r="QFY31" s="0"/>
      <c r="QFZ31" s="0"/>
      <c r="QGA31" s="0"/>
      <c r="QGB31" s="0"/>
      <c r="QGC31" s="0"/>
      <c r="QGD31" s="0"/>
      <c r="QGE31" s="0"/>
      <c r="QGF31" s="0"/>
      <c r="QGG31" s="0"/>
      <c r="QGH31" s="0"/>
      <c r="QGI31" s="0"/>
      <c r="QGJ31" s="0"/>
      <c r="QGK31" s="0"/>
      <c r="QGL31" s="0"/>
      <c r="QGM31" s="0"/>
      <c r="QGN31" s="0"/>
      <c r="QGO31" s="0"/>
      <c r="QGP31" s="0"/>
      <c r="QGQ31" s="0"/>
      <c r="QGR31" s="0"/>
      <c r="QGS31" s="0"/>
      <c r="QGT31" s="0"/>
      <c r="QGU31" s="0"/>
      <c r="QGV31" s="0"/>
      <c r="QGW31" s="0"/>
      <c r="QGX31" s="0"/>
      <c r="QGY31" s="0"/>
      <c r="QGZ31" s="0"/>
      <c r="QHA31" s="0"/>
      <c r="QHB31" s="0"/>
      <c r="QHC31" s="0"/>
      <c r="QHD31" s="0"/>
      <c r="QHE31" s="0"/>
      <c r="QHF31" s="0"/>
      <c r="QHG31" s="0"/>
      <c r="QHH31" s="0"/>
      <c r="QHI31" s="0"/>
      <c r="QHJ31" s="0"/>
      <c r="QHK31" s="0"/>
      <c r="QHL31" s="0"/>
      <c r="QHM31" s="0"/>
      <c r="QHN31" s="0"/>
      <c r="QHO31" s="0"/>
      <c r="QHP31" s="0"/>
      <c r="QHQ31" s="0"/>
      <c r="QHR31" s="0"/>
      <c r="QHS31" s="0"/>
      <c r="QHT31" s="0"/>
      <c r="QHU31" s="0"/>
      <c r="QHV31" s="0"/>
      <c r="QHW31" s="0"/>
      <c r="QHX31" s="0"/>
      <c r="QHY31" s="0"/>
      <c r="QHZ31" s="0"/>
      <c r="QIA31" s="0"/>
      <c r="QIB31" s="0"/>
      <c r="QIC31" s="0"/>
      <c r="QID31" s="0"/>
      <c r="QIE31" s="0"/>
      <c r="QIF31" s="0"/>
      <c r="QIG31" s="0"/>
      <c r="QIH31" s="0"/>
      <c r="QII31" s="0"/>
      <c r="QIJ31" s="0"/>
      <c r="QIK31" s="0"/>
      <c r="QIL31" s="0"/>
      <c r="QIM31" s="0"/>
      <c r="QIN31" s="0"/>
      <c r="QIO31" s="0"/>
      <c r="QIP31" s="0"/>
      <c r="QIQ31" s="0"/>
      <c r="QIR31" s="0"/>
      <c r="QIS31" s="0"/>
      <c r="QIT31" s="0"/>
      <c r="QIU31" s="0"/>
      <c r="QIV31" s="0"/>
      <c r="QIW31" s="0"/>
      <c r="QIX31" s="0"/>
      <c r="QIY31" s="0"/>
      <c r="QIZ31" s="0"/>
      <c r="QJA31" s="0"/>
      <c r="QJB31" s="0"/>
      <c r="QJC31" s="0"/>
      <c r="QJD31" s="0"/>
      <c r="QJE31" s="0"/>
      <c r="QJF31" s="0"/>
      <c r="QJG31" s="0"/>
      <c r="QJH31" s="0"/>
      <c r="QJI31" s="0"/>
      <c r="QJJ31" s="0"/>
      <c r="QJK31" s="0"/>
      <c r="QJL31" s="0"/>
      <c r="QJM31" s="0"/>
      <c r="QJN31" s="0"/>
      <c r="QJO31" s="0"/>
      <c r="QJP31" s="0"/>
      <c r="QJQ31" s="0"/>
      <c r="QJR31" s="0"/>
      <c r="QJS31" s="0"/>
      <c r="QJT31" s="0"/>
      <c r="QJU31" s="0"/>
      <c r="QJV31" s="0"/>
      <c r="QJW31" s="0"/>
      <c r="QJX31" s="0"/>
      <c r="QJY31" s="0"/>
      <c r="QJZ31" s="0"/>
      <c r="QKA31" s="0"/>
      <c r="QKB31" s="0"/>
      <c r="QKC31" s="0"/>
      <c r="QKD31" s="0"/>
      <c r="QKE31" s="0"/>
      <c r="QKF31" s="0"/>
      <c r="QKG31" s="0"/>
      <c r="QKH31" s="0"/>
      <c r="QKI31" s="0"/>
      <c r="QKJ31" s="0"/>
      <c r="QKK31" s="0"/>
      <c r="QKL31" s="0"/>
      <c r="QKM31" s="0"/>
      <c r="QKN31" s="0"/>
      <c r="QKO31" s="0"/>
      <c r="QKP31" s="0"/>
      <c r="QKQ31" s="0"/>
      <c r="QKR31" s="0"/>
      <c r="QKS31" s="0"/>
      <c r="QKT31" s="0"/>
      <c r="QKU31" s="0"/>
      <c r="QKV31" s="0"/>
      <c r="QKW31" s="0"/>
      <c r="QKX31" s="0"/>
      <c r="QKY31" s="0"/>
      <c r="QKZ31" s="0"/>
      <c r="QLA31" s="0"/>
      <c r="QLB31" s="0"/>
      <c r="QLC31" s="0"/>
      <c r="QLD31" s="0"/>
      <c r="QLE31" s="0"/>
      <c r="QLF31" s="0"/>
      <c r="QLG31" s="0"/>
      <c r="QLH31" s="0"/>
      <c r="QLI31" s="0"/>
      <c r="QLJ31" s="0"/>
      <c r="QLK31" s="0"/>
      <c r="QLL31" s="0"/>
      <c r="QLM31" s="0"/>
      <c r="QLN31" s="0"/>
      <c r="QLO31" s="0"/>
      <c r="QLP31" s="0"/>
      <c r="QLQ31" s="0"/>
      <c r="QLR31" s="0"/>
      <c r="QLS31" s="0"/>
      <c r="QLT31" s="0"/>
      <c r="QLU31" s="0"/>
      <c r="QLV31" s="0"/>
      <c r="QLW31" s="0"/>
      <c r="QLX31" s="0"/>
      <c r="QLY31" s="0"/>
      <c r="QLZ31" s="0"/>
      <c r="QMA31" s="0"/>
      <c r="QMB31" s="0"/>
      <c r="QMC31" s="0"/>
      <c r="QMD31" s="0"/>
      <c r="QME31" s="0"/>
      <c r="QMF31" s="0"/>
      <c r="QMG31" s="0"/>
      <c r="QMH31" s="0"/>
      <c r="QMI31" s="0"/>
      <c r="QMJ31" s="0"/>
      <c r="QMK31" s="0"/>
      <c r="QML31" s="0"/>
      <c r="QMM31" s="0"/>
      <c r="QMN31" s="0"/>
      <c r="QMO31" s="0"/>
      <c r="QMP31" s="0"/>
      <c r="QMQ31" s="0"/>
      <c r="QMR31" s="0"/>
      <c r="QMS31" s="0"/>
      <c r="QMT31" s="0"/>
      <c r="QMU31" s="0"/>
      <c r="QMV31" s="0"/>
      <c r="QMW31" s="0"/>
      <c r="QMX31" s="0"/>
      <c r="QMY31" s="0"/>
      <c r="QMZ31" s="0"/>
      <c r="QNA31" s="0"/>
      <c r="QNB31" s="0"/>
      <c r="QNC31" s="0"/>
      <c r="QND31" s="0"/>
      <c r="QNE31" s="0"/>
      <c r="QNF31" s="0"/>
      <c r="QNG31" s="0"/>
      <c r="QNH31" s="0"/>
      <c r="QNI31" s="0"/>
      <c r="QNJ31" s="0"/>
      <c r="QNK31" s="0"/>
      <c r="QNL31" s="0"/>
      <c r="QNM31" s="0"/>
      <c r="QNN31" s="0"/>
      <c r="QNO31" s="0"/>
      <c r="QNP31" s="0"/>
      <c r="QNQ31" s="0"/>
      <c r="QNR31" s="0"/>
      <c r="QNS31" s="0"/>
      <c r="QNT31" s="0"/>
      <c r="QNU31" s="0"/>
      <c r="QNV31" s="0"/>
      <c r="QNW31" s="0"/>
      <c r="QNX31" s="0"/>
      <c r="QNY31" s="0"/>
      <c r="QNZ31" s="0"/>
      <c r="QOA31" s="0"/>
      <c r="QOB31" s="0"/>
      <c r="QOC31" s="0"/>
      <c r="QOD31" s="0"/>
      <c r="QOE31" s="0"/>
      <c r="QOF31" s="0"/>
      <c r="QOG31" s="0"/>
      <c r="QOH31" s="0"/>
      <c r="QOI31" s="0"/>
      <c r="QOJ31" s="0"/>
      <c r="QOK31" s="0"/>
      <c r="QOL31" s="0"/>
      <c r="QOM31" s="0"/>
      <c r="QON31" s="0"/>
      <c r="QOO31" s="0"/>
      <c r="QOP31" s="0"/>
      <c r="QOQ31" s="0"/>
      <c r="QOR31" s="0"/>
      <c r="QOS31" s="0"/>
      <c r="QOT31" s="0"/>
      <c r="QOU31" s="0"/>
      <c r="QOV31" s="0"/>
      <c r="QOW31" s="0"/>
      <c r="QOX31" s="0"/>
      <c r="QOY31" s="0"/>
      <c r="QOZ31" s="0"/>
      <c r="QPA31" s="0"/>
      <c r="QPB31" s="0"/>
      <c r="QPC31" s="0"/>
      <c r="QPD31" s="0"/>
      <c r="QPE31" s="0"/>
      <c r="QPF31" s="0"/>
      <c r="QPG31" s="0"/>
      <c r="QPH31" s="0"/>
      <c r="QPI31" s="0"/>
      <c r="QPJ31" s="0"/>
      <c r="QPK31" s="0"/>
      <c r="QPL31" s="0"/>
      <c r="QPM31" s="0"/>
      <c r="QPN31" s="0"/>
      <c r="QPO31" s="0"/>
      <c r="QPP31" s="0"/>
      <c r="QPQ31" s="0"/>
      <c r="QPR31" s="0"/>
      <c r="QPS31" s="0"/>
      <c r="QPT31" s="0"/>
      <c r="QPU31" s="0"/>
      <c r="QPV31" s="0"/>
      <c r="QPW31" s="0"/>
      <c r="QPX31" s="0"/>
      <c r="QPY31" s="0"/>
      <c r="QPZ31" s="0"/>
      <c r="QQA31" s="0"/>
      <c r="QQB31" s="0"/>
      <c r="QQC31" s="0"/>
      <c r="QQD31" s="0"/>
      <c r="QQE31" s="0"/>
      <c r="QQF31" s="0"/>
      <c r="QQG31" s="0"/>
      <c r="QQH31" s="0"/>
      <c r="QQI31" s="0"/>
      <c r="QQJ31" s="0"/>
      <c r="QQK31" s="0"/>
      <c r="QQL31" s="0"/>
      <c r="QQM31" s="0"/>
      <c r="QQN31" s="0"/>
      <c r="QQO31" s="0"/>
      <c r="QQP31" s="0"/>
      <c r="QQQ31" s="0"/>
      <c r="QQR31" s="0"/>
      <c r="QQS31" s="0"/>
      <c r="QQT31" s="0"/>
      <c r="QQU31" s="0"/>
      <c r="QQV31" s="0"/>
      <c r="QQW31" s="0"/>
      <c r="QQX31" s="0"/>
      <c r="QQY31" s="0"/>
      <c r="QQZ31" s="0"/>
      <c r="QRA31" s="0"/>
      <c r="QRB31" s="0"/>
      <c r="QRC31" s="0"/>
      <c r="QRD31" s="0"/>
      <c r="QRE31" s="0"/>
      <c r="QRF31" s="0"/>
      <c r="QRG31" s="0"/>
      <c r="QRH31" s="0"/>
      <c r="QRI31" s="0"/>
      <c r="QRJ31" s="0"/>
      <c r="QRK31" s="0"/>
      <c r="QRL31" s="0"/>
      <c r="QRM31" s="0"/>
      <c r="QRN31" s="0"/>
      <c r="QRO31" s="0"/>
      <c r="QRP31" s="0"/>
      <c r="QRQ31" s="0"/>
      <c r="QRR31" s="0"/>
      <c r="QRS31" s="0"/>
      <c r="QRT31" s="0"/>
      <c r="QRU31" s="0"/>
      <c r="QRV31" s="0"/>
      <c r="QRW31" s="0"/>
      <c r="QRX31" s="0"/>
      <c r="QRY31" s="0"/>
      <c r="QRZ31" s="0"/>
      <c r="QSA31" s="0"/>
      <c r="QSB31" s="0"/>
      <c r="QSC31" s="0"/>
      <c r="QSD31" s="0"/>
      <c r="QSE31" s="0"/>
      <c r="QSF31" s="0"/>
      <c r="QSG31" s="0"/>
      <c r="QSH31" s="0"/>
      <c r="QSI31" s="0"/>
      <c r="QSJ31" s="0"/>
      <c r="QSK31" s="0"/>
      <c r="QSL31" s="0"/>
      <c r="QSM31" s="0"/>
      <c r="QSN31" s="0"/>
      <c r="QSO31" s="0"/>
      <c r="QSP31" s="0"/>
      <c r="QSQ31" s="0"/>
      <c r="QSR31" s="0"/>
      <c r="QSS31" s="0"/>
      <c r="QST31" s="0"/>
      <c r="QSU31" s="0"/>
      <c r="QSV31" s="0"/>
      <c r="QSW31" s="0"/>
      <c r="QSX31" s="0"/>
      <c r="QSY31" s="0"/>
      <c r="QSZ31" s="0"/>
      <c r="QTA31" s="0"/>
      <c r="QTB31" s="0"/>
      <c r="QTC31" s="0"/>
      <c r="QTD31" s="0"/>
      <c r="QTE31" s="0"/>
      <c r="QTF31" s="0"/>
      <c r="QTG31" s="0"/>
      <c r="QTH31" s="0"/>
      <c r="QTI31" s="0"/>
      <c r="QTJ31" s="0"/>
      <c r="QTK31" s="0"/>
      <c r="QTL31" s="0"/>
      <c r="QTM31" s="0"/>
      <c r="QTN31" s="0"/>
      <c r="QTO31" s="0"/>
      <c r="QTP31" s="0"/>
      <c r="QTQ31" s="0"/>
      <c r="QTR31" s="0"/>
      <c r="QTS31" s="0"/>
      <c r="QTT31" s="0"/>
      <c r="QTU31" s="0"/>
      <c r="QTV31" s="0"/>
      <c r="QTW31" s="0"/>
      <c r="QTX31" s="0"/>
      <c r="QTY31" s="0"/>
      <c r="QTZ31" s="0"/>
      <c r="QUA31" s="0"/>
      <c r="QUB31" s="0"/>
      <c r="QUC31" s="0"/>
      <c r="QUD31" s="0"/>
      <c r="QUE31" s="0"/>
      <c r="QUF31" s="0"/>
      <c r="QUG31" s="0"/>
      <c r="QUH31" s="0"/>
      <c r="QUI31" s="0"/>
      <c r="QUJ31" s="0"/>
      <c r="QUK31" s="0"/>
      <c r="QUL31" s="0"/>
      <c r="QUM31" s="0"/>
      <c r="QUN31" s="0"/>
      <c r="QUO31" s="0"/>
      <c r="QUP31" s="0"/>
      <c r="QUQ31" s="0"/>
      <c r="QUR31" s="0"/>
      <c r="QUS31" s="0"/>
      <c r="QUT31" s="0"/>
      <c r="QUU31" s="0"/>
      <c r="QUV31" s="0"/>
      <c r="QUW31" s="0"/>
      <c r="QUX31" s="0"/>
      <c r="QUY31" s="0"/>
      <c r="QUZ31" s="0"/>
      <c r="QVA31" s="0"/>
      <c r="QVB31" s="0"/>
      <c r="QVC31" s="0"/>
      <c r="QVD31" s="0"/>
      <c r="QVE31" s="0"/>
      <c r="QVF31" s="0"/>
      <c r="QVG31" s="0"/>
      <c r="QVH31" s="0"/>
      <c r="QVI31" s="0"/>
      <c r="QVJ31" s="0"/>
      <c r="QVK31" s="0"/>
      <c r="QVL31" s="0"/>
      <c r="QVM31" s="0"/>
      <c r="QVN31" s="0"/>
      <c r="QVO31" s="0"/>
      <c r="QVP31" s="0"/>
      <c r="QVQ31" s="0"/>
      <c r="QVR31" s="0"/>
      <c r="QVS31" s="0"/>
      <c r="QVT31" s="0"/>
      <c r="QVU31" s="0"/>
      <c r="QVV31" s="0"/>
      <c r="QVW31" s="0"/>
      <c r="QVX31" s="0"/>
      <c r="QVY31" s="0"/>
      <c r="QVZ31" s="0"/>
      <c r="QWA31" s="0"/>
      <c r="QWB31" s="0"/>
      <c r="QWC31" s="0"/>
      <c r="QWD31" s="0"/>
      <c r="QWE31" s="0"/>
      <c r="QWF31" s="0"/>
      <c r="QWG31" s="0"/>
      <c r="QWH31" s="0"/>
      <c r="QWI31" s="0"/>
      <c r="QWJ31" s="0"/>
      <c r="QWK31" s="0"/>
      <c r="QWL31" s="0"/>
      <c r="QWM31" s="0"/>
      <c r="QWN31" s="0"/>
      <c r="QWO31" s="0"/>
      <c r="QWP31" s="0"/>
      <c r="QWQ31" s="0"/>
      <c r="QWR31" s="0"/>
      <c r="QWS31" s="0"/>
      <c r="QWT31" s="0"/>
      <c r="QWU31" s="0"/>
      <c r="QWV31" s="0"/>
      <c r="QWW31" s="0"/>
      <c r="QWX31" s="0"/>
      <c r="QWY31" s="0"/>
      <c r="QWZ31" s="0"/>
      <c r="QXA31" s="0"/>
      <c r="QXB31" s="0"/>
      <c r="QXC31" s="0"/>
      <c r="QXD31" s="0"/>
      <c r="QXE31" s="0"/>
      <c r="QXF31" s="0"/>
      <c r="QXG31" s="0"/>
      <c r="QXH31" s="0"/>
      <c r="QXI31" s="0"/>
      <c r="QXJ31" s="0"/>
      <c r="QXK31" s="0"/>
      <c r="QXL31" s="0"/>
      <c r="QXM31" s="0"/>
      <c r="QXN31" s="0"/>
      <c r="QXO31" s="0"/>
      <c r="QXP31" s="0"/>
      <c r="QXQ31" s="0"/>
      <c r="QXR31" s="0"/>
      <c r="QXS31" s="0"/>
      <c r="QXT31" s="0"/>
      <c r="QXU31" s="0"/>
      <c r="QXV31" s="0"/>
      <c r="QXW31" s="0"/>
      <c r="QXX31" s="0"/>
      <c r="QXY31" s="0"/>
      <c r="QXZ31" s="0"/>
      <c r="QYA31" s="0"/>
      <c r="QYB31" s="0"/>
      <c r="QYC31" s="0"/>
      <c r="QYD31" s="0"/>
      <c r="QYE31" s="0"/>
      <c r="QYF31" s="0"/>
      <c r="QYG31" s="0"/>
      <c r="QYH31" s="0"/>
      <c r="QYI31" s="0"/>
      <c r="QYJ31" s="0"/>
      <c r="QYK31" s="0"/>
      <c r="QYL31" s="0"/>
      <c r="QYM31" s="0"/>
      <c r="QYN31" s="0"/>
      <c r="QYO31" s="0"/>
      <c r="QYP31" s="0"/>
      <c r="QYQ31" s="0"/>
      <c r="QYR31" s="0"/>
      <c r="QYS31" s="0"/>
      <c r="QYT31" s="0"/>
      <c r="QYU31" s="0"/>
      <c r="QYV31" s="0"/>
      <c r="QYW31" s="0"/>
      <c r="QYX31" s="0"/>
      <c r="QYY31" s="0"/>
      <c r="QYZ31" s="0"/>
      <c r="QZA31" s="0"/>
      <c r="QZB31" s="0"/>
      <c r="QZC31" s="0"/>
      <c r="QZD31" s="0"/>
      <c r="QZE31" s="0"/>
      <c r="QZF31" s="0"/>
      <c r="QZG31" s="0"/>
      <c r="QZH31" s="0"/>
      <c r="QZI31" s="0"/>
      <c r="QZJ31" s="0"/>
      <c r="QZK31" s="0"/>
      <c r="QZL31" s="0"/>
      <c r="QZM31" s="0"/>
      <c r="QZN31" s="0"/>
      <c r="QZO31" s="0"/>
      <c r="QZP31" s="0"/>
      <c r="QZQ31" s="0"/>
      <c r="QZR31" s="0"/>
      <c r="QZS31" s="0"/>
      <c r="QZT31" s="0"/>
      <c r="QZU31" s="0"/>
      <c r="QZV31" s="0"/>
      <c r="QZW31" s="0"/>
      <c r="QZX31" s="0"/>
      <c r="QZY31" s="0"/>
      <c r="QZZ31" s="0"/>
      <c r="RAA31" s="0"/>
      <c r="RAB31" s="0"/>
      <c r="RAC31" s="0"/>
      <c r="RAD31" s="0"/>
      <c r="RAE31" s="0"/>
      <c r="RAF31" s="0"/>
      <c r="RAG31" s="0"/>
      <c r="RAH31" s="0"/>
      <c r="RAI31" s="0"/>
      <c r="RAJ31" s="0"/>
      <c r="RAK31" s="0"/>
      <c r="RAL31" s="0"/>
      <c r="RAM31" s="0"/>
      <c r="RAN31" s="0"/>
      <c r="RAO31" s="0"/>
      <c r="RAP31" s="0"/>
      <c r="RAQ31" s="0"/>
      <c r="RAR31" s="0"/>
      <c r="RAS31" s="0"/>
      <c r="RAT31" s="0"/>
      <c r="RAU31" s="0"/>
      <c r="RAV31" s="0"/>
      <c r="RAW31" s="0"/>
      <c r="RAX31" s="0"/>
      <c r="RAY31" s="0"/>
      <c r="RAZ31" s="0"/>
      <c r="RBA31" s="0"/>
      <c r="RBB31" s="0"/>
      <c r="RBC31" s="0"/>
      <c r="RBD31" s="0"/>
      <c r="RBE31" s="0"/>
      <c r="RBF31" s="0"/>
      <c r="RBG31" s="0"/>
      <c r="RBH31" s="0"/>
      <c r="RBI31" s="0"/>
      <c r="RBJ31" s="0"/>
      <c r="RBK31" s="0"/>
      <c r="RBL31" s="0"/>
      <c r="RBM31" s="0"/>
      <c r="RBN31" s="0"/>
      <c r="RBO31" s="0"/>
      <c r="RBP31" s="0"/>
      <c r="RBQ31" s="0"/>
      <c r="RBR31" s="0"/>
      <c r="RBS31" s="0"/>
      <c r="RBT31" s="0"/>
      <c r="RBU31" s="0"/>
      <c r="RBV31" s="0"/>
      <c r="RBW31" s="0"/>
      <c r="RBX31" s="0"/>
      <c r="RBY31" s="0"/>
      <c r="RBZ31" s="0"/>
      <c r="RCA31" s="0"/>
      <c r="RCB31" s="0"/>
      <c r="RCC31" s="0"/>
      <c r="RCD31" s="0"/>
      <c r="RCE31" s="0"/>
      <c r="RCF31" s="0"/>
      <c r="RCG31" s="0"/>
      <c r="RCH31" s="0"/>
      <c r="RCI31" s="0"/>
      <c r="RCJ31" s="0"/>
      <c r="RCK31" s="0"/>
      <c r="RCL31" s="0"/>
      <c r="RCM31" s="0"/>
      <c r="RCN31" s="0"/>
      <c r="RCO31" s="0"/>
      <c r="RCP31" s="0"/>
      <c r="RCQ31" s="0"/>
      <c r="RCR31" s="0"/>
      <c r="RCS31" s="0"/>
      <c r="RCT31" s="0"/>
      <c r="RCU31" s="0"/>
      <c r="RCV31" s="0"/>
      <c r="RCW31" s="0"/>
      <c r="RCX31" s="0"/>
      <c r="RCY31" s="0"/>
      <c r="RCZ31" s="0"/>
      <c r="RDA31" s="0"/>
      <c r="RDB31" s="0"/>
      <c r="RDC31" s="0"/>
      <c r="RDD31" s="0"/>
      <c r="RDE31" s="0"/>
      <c r="RDF31" s="0"/>
      <c r="RDG31" s="0"/>
      <c r="RDH31" s="0"/>
      <c r="RDI31" s="0"/>
      <c r="RDJ31" s="0"/>
      <c r="RDK31" s="0"/>
      <c r="RDL31" s="0"/>
      <c r="RDM31" s="0"/>
      <c r="RDN31" s="0"/>
      <c r="RDO31" s="0"/>
      <c r="RDP31" s="0"/>
      <c r="RDQ31" s="0"/>
      <c r="RDR31" s="0"/>
      <c r="RDS31" s="0"/>
      <c r="RDT31" s="0"/>
      <c r="RDU31" s="0"/>
      <c r="RDV31" s="0"/>
      <c r="RDW31" s="0"/>
      <c r="RDX31" s="0"/>
      <c r="RDY31" s="0"/>
      <c r="RDZ31" s="0"/>
      <c r="REA31" s="0"/>
      <c r="REB31" s="0"/>
      <c r="REC31" s="0"/>
      <c r="RED31" s="0"/>
      <c r="REE31" s="0"/>
      <c r="REF31" s="0"/>
      <c r="REG31" s="0"/>
      <c r="REH31" s="0"/>
      <c r="REI31" s="0"/>
      <c r="REJ31" s="0"/>
      <c r="REK31" s="0"/>
      <c r="REL31" s="0"/>
      <c r="REM31" s="0"/>
      <c r="REN31" s="0"/>
      <c r="REO31" s="0"/>
      <c r="REP31" s="0"/>
      <c r="REQ31" s="0"/>
      <c r="RER31" s="0"/>
      <c r="RES31" s="0"/>
      <c r="RET31" s="0"/>
      <c r="REU31" s="0"/>
      <c r="REV31" s="0"/>
      <c r="REW31" s="0"/>
      <c r="REX31" s="0"/>
      <c r="REY31" s="0"/>
      <c r="REZ31" s="0"/>
      <c r="RFA31" s="0"/>
      <c r="RFB31" s="0"/>
      <c r="RFC31" s="0"/>
      <c r="RFD31" s="0"/>
      <c r="RFE31" s="0"/>
      <c r="RFF31" s="0"/>
      <c r="RFG31" s="0"/>
      <c r="RFH31" s="0"/>
      <c r="RFI31" s="0"/>
      <c r="RFJ31" s="0"/>
      <c r="RFK31" s="0"/>
      <c r="RFL31" s="0"/>
      <c r="RFM31" s="0"/>
      <c r="RFN31" s="0"/>
      <c r="RFO31" s="0"/>
      <c r="RFP31" s="0"/>
      <c r="RFQ31" s="0"/>
      <c r="RFR31" s="0"/>
      <c r="RFS31" s="0"/>
      <c r="RFT31" s="0"/>
      <c r="RFU31" s="0"/>
      <c r="RFV31" s="0"/>
      <c r="RFW31" s="0"/>
      <c r="RFX31" s="0"/>
      <c r="RFY31" s="0"/>
      <c r="RFZ31" s="0"/>
      <c r="RGA31" s="0"/>
      <c r="RGB31" s="0"/>
      <c r="RGC31" s="0"/>
      <c r="RGD31" s="0"/>
      <c r="RGE31" s="0"/>
      <c r="RGF31" s="0"/>
      <c r="RGG31" s="0"/>
      <c r="RGH31" s="0"/>
      <c r="RGI31" s="0"/>
      <c r="RGJ31" s="0"/>
      <c r="RGK31" s="0"/>
      <c r="RGL31" s="0"/>
      <c r="RGM31" s="0"/>
      <c r="RGN31" s="0"/>
      <c r="RGO31" s="0"/>
      <c r="RGP31" s="0"/>
      <c r="RGQ31" s="0"/>
      <c r="RGR31" s="0"/>
      <c r="RGS31" s="0"/>
      <c r="RGT31" s="0"/>
      <c r="RGU31" s="0"/>
      <c r="RGV31" s="0"/>
      <c r="RGW31" s="0"/>
      <c r="RGX31" s="0"/>
      <c r="RGY31" s="0"/>
      <c r="RGZ31" s="0"/>
      <c r="RHA31" s="0"/>
      <c r="RHB31" s="0"/>
      <c r="RHC31" s="0"/>
      <c r="RHD31" s="0"/>
      <c r="RHE31" s="0"/>
      <c r="RHF31" s="0"/>
      <c r="RHG31" s="0"/>
      <c r="RHH31" s="0"/>
      <c r="RHI31" s="0"/>
      <c r="RHJ31" s="0"/>
      <c r="RHK31" s="0"/>
      <c r="RHL31" s="0"/>
      <c r="RHM31" s="0"/>
      <c r="RHN31" s="0"/>
      <c r="RHO31" s="0"/>
      <c r="RHP31" s="0"/>
      <c r="RHQ31" s="0"/>
      <c r="RHR31" s="0"/>
      <c r="RHS31" s="0"/>
      <c r="RHT31" s="0"/>
      <c r="RHU31" s="0"/>
      <c r="RHV31" s="0"/>
      <c r="RHW31" s="0"/>
      <c r="RHX31" s="0"/>
      <c r="RHY31" s="0"/>
      <c r="RHZ31" s="0"/>
      <c r="RIA31" s="0"/>
      <c r="RIB31" s="0"/>
      <c r="RIC31" s="0"/>
      <c r="RID31" s="0"/>
      <c r="RIE31" s="0"/>
      <c r="RIF31" s="0"/>
      <c r="RIG31" s="0"/>
      <c r="RIH31" s="0"/>
      <c r="RII31" s="0"/>
      <c r="RIJ31" s="0"/>
      <c r="RIK31" s="0"/>
      <c r="RIL31" s="0"/>
      <c r="RIM31" s="0"/>
      <c r="RIN31" s="0"/>
      <c r="RIO31" s="0"/>
      <c r="RIP31" s="0"/>
      <c r="RIQ31" s="0"/>
      <c r="RIR31" s="0"/>
      <c r="RIS31" s="0"/>
      <c r="RIT31" s="0"/>
      <c r="RIU31" s="0"/>
      <c r="RIV31" s="0"/>
      <c r="RIW31" s="0"/>
      <c r="RIX31" s="0"/>
      <c r="RIY31" s="0"/>
      <c r="RIZ31" s="0"/>
      <c r="RJA31" s="0"/>
      <c r="RJB31" s="0"/>
      <c r="RJC31" s="0"/>
      <c r="RJD31" s="0"/>
      <c r="RJE31" s="0"/>
      <c r="RJF31" s="0"/>
      <c r="RJG31" s="0"/>
      <c r="RJH31" s="0"/>
      <c r="RJI31" s="0"/>
      <c r="RJJ31" s="0"/>
      <c r="RJK31" s="0"/>
      <c r="RJL31" s="0"/>
      <c r="RJM31" s="0"/>
      <c r="RJN31" s="0"/>
      <c r="RJO31" s="0"/>
      <c r="RJP31" s="0"/>
      <c r="RJQ31" s="0"/>
      <c r="RJR31" s="0"/>
      <c r="RJS31" s="0"/>
      <c r="RJT31" s="0"/>
      <c r="RJU31" s="0"/>
      <c r="RJV31" s="0"/>
      <c r="RJW31" s="0"/>
      <c r="RJX31" s="0"/>
      <c r="RJY31" s="0"/>
      <c r="RJZ31" s="0"/>
      <c r="RKA31" s="0"/>
      <c r="RKB31" s="0"/>
      <c r="RKC31" s="0"/>
      <c r="RKD31" s="0"/>
      <c r="RKE31" s="0"/>
      <c r="RKF31" s="0"/>
      <c r="RKG31" s="0"/>
      <c r="RKH31" s="0"/>
      <c r="RKI31" s="0"/>
      <c r="RKJ31" s="0"/>
      <c r="RKK31" s="0"/>
      <c r="RKL31" s="0"/>
      <c r="RKM31" s="0"/>
      <c r="RKN31" s="0"/>
      <c r="RKO31" s="0"/>
      <c r="RKP31" s="0"/>
      <c r="RKQ31" s="0"/>
      <c r="RKR31" s="0"/>
      <c r="RKS31" s="0"/>
      <c r="RKT31" s="0"/>
      <c r="RKU31" s="0"/>
      <c r="RKV31" s="0"/>
      <c r="RKW31" s="0"/>
      <c r="RKX31" s="0"/>
      <c r="RKY31" s="0"/>
      <c r="RKZ31" s="0"/>
      <c r="RLA31" s="0"/>
      <c r="RLB31" s="0"/>
      <c r="RLC31" s="0"/>
      <c r="RLD31" s="0"/>
      <c r="RLE31" s="0"/>
      <c r="RLF31" s="0"/>
      <c r="RLG31" s="0"/>
      <c r="RLH31" s="0"/>
      <c r="RLI31" s="0"/>
      <c r="RLJ31" s="0"/>
      <c r="RLK31" s="0"/>
      <c r="RLL31" s="0"/>
      <c r="RLM31" s="0"/>
      <c r="RLN31" s="0"/>
      <c r="RLO31" s="0"/>
      <c r="RLP31" s="0"/>
      <c r="RLQ31" s="0"/>
      <c r="RLR31" s="0"/>
      <c r="RLS31" s="0"/>
      <c r="RLT31" s="0"/>
      <c r="RLU31" s="0"/>
      <c r="RLV31" s="0"/>
      <c r="RLW31" s="0"/>
      <c r="RLX31" s="0"/>
      <c r="RLY31" s="0"/>
      <c r="RLZ31" s="0"/>
      <c r="RMA31" s="0"/>
      <c r="RMB31" s="0"/>
      <c r="RMC31" s="0"/>
      <c r="RMD31" s="0"/>
      <c r="RME31" s="0"/>
      <c r="RMF31" s="0"/>
      <c r="RMG31" s="0"/>
      <c r="RMH31" s="0"/>
      <c r="RMI31" s="0"/>
      <c r="RMJ31" s="0"/>
      <c r="RMK31" s="0"/>
      <c r="RML31" s="0"/>
      <c r="RMM31" s="0"/>
      <c r="RMN31" s="0"/>
      <c r="RMO31" s="0"/>
      <c r="RMP31" s="0"/>
      <c r="RMQ31" s="0"/>
      <c r="RMR31" s="0"/>
      <c r="RMS31" s="0"/>
      <c r="RMT31" s="0"/>
      <c r="RMU31" s="0"/>
      <c r="RMV31" s="0"/>
      <c r="RMW31" s="0"/>
      <c r="RMX31" s="0"/>
      <c r="RMY31" s="0"/>
      <c r="RMZ31" s="0"/>
      <c r="RNA31" s="0"/>
      <c r="RNB31" s="0"/>
      <c r="RNC31" s="0"/>
      <c r="RND31" s="0"/>
      <c r="RNE31" s="0"/>
      <c r="RNF31" s="0"/>
      <c r="RNG31" s="0"/>
      <c r="RNH31" s="0"/>
      <c r="RNI31" s="0"/>
      <c r="RNJ31" s="0"/>
      <c r="RNK31" s="0"/>
      <c r="RNL31" s="0"/>
      <c r="RNM31" s="0"/>
      <c r="RNN31" s="0"/>
      <c r="RNO31" s="0"/>
      <c r="RNP31" s="0"/>
      <c r="RNQ31" s="0"/>
      <c r="RNR31" s="0"/>
      <c r="RNS31" s="0"/>
      <c r="RNT31" s="0"/>
      <c r="RNU31" s="0"/>
      <c r="RNV31" s="0"/>
      <c r="RNW31" s="0"/>
      <c r="RNX31" s="0"/>
      <c r="RNY31" s="0"/>
      <c r="RNZ31" s="0"/>
      <c r="ROA31" s="0"/>
      <c r="ROB31" s="0"/>
      <c r="ROC31" s="0"/>
      <c r="ROD31" s="0"/>
      <c r="ROE31" s="0"/>
      <c r="ROF31" s="0"/>
      <c r="ROG31" s="0"/>
      <c r="ROH31" s="0"/>
      <c r="ROI31" s="0"/>
      <c r="ROJ31" s="0"/>
      <c r="ROK31" s="0"/>
      <c r="ROL31" s="0"/>
      <c r="ROM31" s="0"/>
      <c r="RON31" s="0"/>
      <c r="ROO31" s="0"/>
      <c r="ROP31" s="0"/>
      <c r="ROQ31" s="0"/>
      <c r="ROR31" s="0"/>
      <c r="ROS31" s="0"/>
      <c r="ROT31" s="0"/>
      <c r="ROU31" s="0"/>
      <c r="ROV31" s="0"/>
      <c r="ROW31" s="0"/>
      <c r="ROX31" s="0"/>
      <c r="ROY31" s="0"/>
      <c r="ROZ31" s="0"/>
      <c r="RPA31" s="0"/>
      <c r="RPB31" s="0"/>
      <c r="RPC31" s="0"/>
      <c r="RPD31" s="0"/>
      <c r="RPE31" s="0"/>
      <c r="RPF31" s="0"/>
      <c r="RPG31" s="0"/>
      <c r="RPH31" s="0"/>
      <c r="RPI31" s="0"/>
      <c r="RPJ31" s="0"/>
      <c r="RPK31" s="0"/>
      <c r="RPL31" s="0"/>
      <c r="RPM31" s="0"/>
      <c r="RPN31" s="0"/>
      <c r="RPO31" s="0"/>
      <c r="RPP31" s="0"/>
      <c r="RPQ31" s="0"/>
      <c r="RPR31" s="0"/>
      <c r="RPS31" s="0"/>
      <c r="RPT31" s="0"/>
      <c r="RPU31" s="0"/>
      <c r="RPV31" s="0"/>
      <c r="RPW31" s="0"/>
      <c r="RPX31" s="0"/>
      <c r="RPY31" s="0"/>
      <c r="RPZ31" s="0"/>
      <c r="RQA31" s="0"/>
      <c r="RQB31" s="0"/>
      <c r="RQC31" s="0"/>
      <c r="RQD31" s="0"/>
      <c r="RQE31" s="0"/>
      <c r="RQF31" s="0"/>
      <c r="RQG31" s="0"/>
      <c r="RQH31" s="0"/>
      <c r="RQI31" s="0"/>
      <c r="RQJ31" s="0"/>
      <c r="RQK31" s="0"/>
      <c r="RQL31" s="0"/>
      <c r="RQM31" s="0"/>
      <c r="RQN31" s="0"/>
      <c r="RQO31" s="0"/>
      <c r="RQP31" s="0"/>
      <c r="RQQ31" s="0"/>
      <c r="RQR31" s="0"/>
      <c r="RQS31" s="0"/>
      <c r="RQT31" s="0"/>
      <c r="RQU31" s="0"/>
      <c r="RQV31" s="0"/>
      <c r="RQW31" s="0"/>
      <c r="RQX31" s="0"/>
      <c r="RQY31" s="0"/>
      <c r="RQZ31" s="0"/>
      <c r="RRA31" s="0"/>
      <c r="RRB31" s="0"/>
      <c r="RRC31" s="0"/>
      <c r="RRD31" s="0"/>
      <c r="RRE31" s="0"/>
      <c r="RRF31" s="0"/>
      <c r="RRG31" s="0"/>
      <c r="RRH31" s="0"/>
      <c r="RRI31" s="0"/>
      <c r="RRJ31" s="0"/>
      <c r="RRK31" s="0"/>
      <c r="RRL31" s="0"/>
      <c r="RRM31" s="0"/>
      <c r="RRN31" s="0"/>
      <c r="RRO31" s="0"/>
      <c r="RRP31" s="0"/>
      <c r="RRQ31" s="0"/>
      <c r="RRR31" s="0"/>
      <c r="RRS31" s="0"/>
      <c r="RRT31" s="0"/>
      <c r="RRU31" s="0"/>
      <c r="RRV31" s="0"/>
      <c r="RRW31" s="0"/>
      <c r="RRX31" s="0"/>
      <c r="RRY31" s="0"/>
      <c r="RRZ31" s="0"/>
      <c r="RSA31" s="0"/>
      <c r="RSB31" s="0"/>
      <c r="RSC31" s="0"/>
      <c r="RSD31" s="0"/>
      <c r="RSE31" s="0"/>
      <c r="RSF31" s="0"/>
      <c r="RSG31" s="0"/>
      <c r="RSH31" s="0"/>
      <c r="RSI31" s="0"/>
      <c r="RSJ31" s="0"/>
      <c r="RSK31" s="0"/>
      <c r="RSL31" s="0"/>
      <c r="RSM31" s="0"/>
      <c r="RSN31" s="0"/>
      <c r="RSO31" s="0"/>
      <c r="RSP31" s="0"/>
      <c r="RSQ31" s="0"/>
      <c r="RSR31" s="0"/>
      <c r="RSS31" s="0"/>
      <c r="RST31" s="0"/>
      <c r="RSU31" s="0"/>
      <c r="RSV31" s="0"/>
      <c r="RSW31" s="0"/>
      <c r="RSX31" s="0"/>
      <c r="RSY31" s="0"/>
      <c r="RSZ31" s="0"/>
      <c r="RTA31" s="0"/>
      <c r="RTB31" s="0"/>
      <c r="RTC31" s="0"/>
      <c r="RTD31" s="0"/>
      <c r="RTE31" s="0"/>
      <c r="RTF31" s="0"/>
      <c r="RTG31" s="0"/>
      <c r="RTH31" s="0"/>
      <c r="RTI31" s="0"/>
      <c r="RTJ31" s="0"/>
      <c r="RTK31" s="0"/>
      <c r="RTL31" s="0"/>
      <c r="RTM31" s="0"/>
      <c r="RTN31" s="0"/>
      <c r="RTO31" s="0"/>
      <c r="RTP31" s="0"/>
      <c r="RTQ31" s="0"/>
      <c r="RTR31" s="0"/>
      <c r="RTS31" s="0"/>
      <c r="RTT31" s="0"/>
      <c r="RTU31" s="0"/>
      <c r="RTV31" s="0"/>
      <c r="RTW31" s="0"/>
      <c r="RTX31" s="0"/>
      <c r="RTY31" s="0"/>
      <c r="RTZ31" s="0"/>
      <c r="RUA31" s="0"/>
      <c r="RUB31" s="0"/>
      <c r="RUC31" s="0"/>
      <c r="RUD31" s="0"/>
      <c r="RUE31" s="0"/>
      <c r="RUF31" s="0"/>
      <c r="RUG31" s="0"/>
      <c r="RUH31" s="0"/>
      <c r="RUI31" s="0"/>
      <c r="RUJ31" s="0"/>
      <c r="RUK31" s="0"/>
      <c r="RUL31" s="0"/>
      <c r="RUM31" s="0"/>
      <c r="RUN31" s="0"/>
      <c r="RUO31" s="0"/>
      <c r="RUP31" s="0"/>
      <c r="RUQ31" s="0"/>
      <c r="RUR31" s="0"/>
      <c r="RUS31" s="0"/>
      <c r="RUT31" s="0"/>
      <c r="RUU31" s="0"/>
      <c r="RUV31" s="0"/>
      <c r="RUW31" s="0"/>
      <c r="RUX31" s="0"/>
      <c r="RUY31" s="0"/>
      <c r="RUZ31" s="0"/>
      <c r="RVA31" s="0"/>
      <c r="RVB31" s="0"/>
      <c r="RVC31" s="0"/>
      <c r="RVD31" s="0"/>
      <c r="RVE31" s="0"/>
      <c r="RVF31" s="0"/>
      <c r="RVG31" s="0"/>
      <c r="RVH31" s="0"/>
      <c r="RVI31" s="0"/>
      <c r="RVJ31" s="0"/>
      <c r="RVK31" s="0"/>
      <c r="RVL31" s="0"/>
      <c r="RVM31" s="0"/>
      <c r="RVN31" s="0"/>
      <c r="RVO31" s="0"/>
      <c r="RVP31" s="0"/>
      <c r="RVQ31" s="0"/>
      <c r="RVR31" s="0"/>
      <c r="RVS31" s="0"/>
      <c r="RVT31" s="0"/>
      <c r="RVU31" s="0"/>
      <c r="RVV31" s="0"/>
      <c r="RVW31" s="0"/>
      <c r="RVX31" s="0"/>
      <c r="RVY31" s="0"/>
      <c r="RVZ31" s="0"/>
      <c r="RWA31" s="0"/>
      <c r="RWB31" s="0"/>
      <c r="RWC31" s="0"/>
      <c r="RWD31" s="0"/>
      <c r="RWE31" s="0"/>
      <c r="RWF31" s="0"/>
      <c r="RWG31" s="0"/>
      <c r="RWH31" s="0"/>
      <c r="RWI31" s="0"/>
      <c r="RWJ31" s="0"/>
      <c r="RWK31" s="0"/>
      <c r="RWL31" s="0"/>
      <c r="RWM31" s="0"/>
      <c r="RWN31" s="0"/>
      <c r="RWO31" s="0"/>
      <c r="RWP31" s="0"/>
      <c r="RWQ31" s="0"/>
      <c r="RWR31" s="0"/>
      <c r="RWS31" s="0"/>
      <c r="RWT31" s="0"/>
      <c r="RWU31" s="0"/>
      <c r="RWV31" s="0"/>
      <c r="RWW31" s="0"/>
      <c r="RWX31" s="0"/>
      <c r="RWY31" s="0"/>
      <c r="RWZ31" s="0"/>
      <c r="RXA31" s="0"/>
      <c r="RXB31" s="0"/>
      <c r="RXC31" s="0"/>
      <c r="RXD31" s="0"/>
      <c r="RXE31" s="0"/>
      <c r="RXF31" s="0"/>
      <c r="RXG31" s="0"/>
      <c r="RXH31" s="0"/>
      <c r="RXI31" s="0"/>
      <c r="RXJ31" s="0"/>
      <c r="RXK31" s="0"/>
      <c r="RXL31" s="0"/>
      <c r="RXM31" s="0"/>
      <c r="RXN31" s="0"/>
      <c r="RXO31" s="0"/>
      <c r="RXP31" s="0"/>
      <c r="RXQ31" s="0"/>
      <c r="RXR31" s="0"/>
      <c r="RXS31" s="0"/>
      <c r="RXT31" s="0"/>
      <c r="RXU31" s="0"/>
      <c r="RXV31" s="0"/>
      <c r="RXW31" s="0"/>
      <c r="RXX31" s="0"/>
      <c r="RXY31" s="0"/>
      <c r="RXZ31" s="0"/>
      <c r="RYA31" s="0"/>
      <c r="RYB31" s="0"/>
      <c r="RYC31" s="0"/>
      <c r="RYD31" s="0"/>
      <c r="RYE31" s="0"/>
      <c r="RYF31" s="0"/>
      <c r="RYG31" s="0"/>
      <c r="RYH31" s="0"/>
      <c r="RYI31" s="0"/>
      <c r="RYJ31" s="0"/>
      <c r="RYK31" s="0"/>
      <c r="RYL31" s="0"/>
      <c r="RYM31" s="0"/>
      <c r="RYN31" s="0"/>
      <c r="RYO31" s="0"/>
      <c r="RYP31" s="0"/>
      <c r="RYQ31" s="0"/>
      <c r="RYR31" s="0"/>
      <c r="RYS31" s="0"/>
      <c r="RYT31" s="0"/>
      <c r="RYU31" s="0"/>
      <c r="RYV31" s="0"/>
      <c r="RYW31" s="0"/>
      <c r="RYX31" s="0"/>
      <c r="RYY31" s="0"/>
      <c r="RYZ31" s="0"/>
      <c r="RZA31" s="0"/>
      <c r="RZB31" s="0"/>
      <c r="RZC31" s="0"/>
      <c r="RZD31" s="0"/>
      <c r="RZE31" s="0"/>
      <c r="RZF31" s="0"/>
      <c r="RZG31" s="0"/>
      <c r="RZH31" s="0"/>
      <c r="RZI31" s="0"/>
      <c r="RZJ31" s="0"/>
      <c r="RZK31" s="0"/>
      <c r="RZL31" s="0"/>
      <c r="RZM31" s="0"/>
      <c r="RZN31" s="0"/>
      <c r="RZO31" s="0"/>
      <c r="RZP31" s="0"/>
      <c r="RZQ31" s="0"/>
      <c r="RZR31" s="0"/>
      <c r="RZS31" s="0"/>
      <c r="RZT31" s="0"/>
      <c r="RZU31" s="0"/>
      <c r="RZV31" s="0"/>
      <c r="RZW31" s="0"/>
      <c r="RZX31" s="0"/>
      <c r="RZY31" s="0"/>
      <c r="RZZ31" s="0"/>
      <c r="SAA31" s="0"/>
      <c r="SAB31" s="0"/>
      <c r="SAC31" s="0"/>
      <c r="SAD31" s="0"/>
      <c r="SAE31" s="0"/>
      <c r="SAF31" s="0"/>
      <c r="SAG31" s="0"/>
      <c r="SAH31" s="0"/>
      <c r="SAI31" s="0"/>
      <c r="SAJ31" s="0"/>
      <c r="SAK31" s="0"/>
      <c r="SAL31" s="0"/>
      <c r="SAM31" s="0"/>
      <c r="SAN31" s="0"/>
      <c r="SAO31" s="0"/>
      <c r="SAP31" s="0"/>
      <c r="SAQ31" s="0"/>
      <c r="SAR31" s="0"/>
      <c r="SAS31" s="0"/>
      <c r="SAT31" s="0"/>
      <c r="SAU31" s="0"/>
      <c r="SAV31" s="0"/>
      <c r="SAW31" s="0"/>
      <c r="SAX31" s="0"/>
      <c r="SAY31" s="0"/>
      <c r="SAZ31" s="0"/>
      <c r="SBA31" s="0"/>
      <c r="SBB31" s="0"/>
      <c r="SBC31" s="0"/>
      <c r="SBD31" s="0"/>
      <c r="SBE31" s="0"/>
      <c r="SBF31" s="0"/>
      <c r="SBG31" s="0"/>
      <c r="SBH31" s="0"/>
      <c r="SBI31" s="0"/>
      <c r="SBJ31" s="0"/>
      <c r="SBK31" s="0"/>
      <c r="SBL31" s="0"/>
      <c r="SBM31" s="0"/>
      <c r="SBN31" s="0"/>
      <c r="SBO31" s="0"/>
      <c r="SBP31" s="0"/>
      <c r="SBQ31" s="0"/>
      <c r="SBR31" s="0"/>
      <c r="SBS31" s="0"/>
      <c r="SBT31" s="0"/>
      <c r="SBU31" s="0"/>
      <c r="SBV31" s="0"/>
      <c r="SBW31" s="0"/>
      <c r="SBX31" s="0"/>
      <c r="SBY31" s="0"/>
      <c r="SBZ31" s="0"/>
      <c r="SCA31" s="0"/>
      <c r="SCB31" s="0"/>
      <c r="SCC31" s="0"/>
      <c r="SCD31" s="0"/>
      <c r="SCE31" s="0"/>
      <c r="SCF31" s="0"/>
      <c r="SCG31" s="0"/>
      <c r="SCH31" s="0"/>
      <c r="SCI31" s="0"/>
      <c r="SCJ31" s="0"/>
      <c r="SCK31" s="0"/>
      <c r="SCL31" s="0"/>
      <c r="SCM31" s="0"/>
      <c r="SCN31" s="0"/>
      <c r="SCO31" s="0"/>
      <c r="SCP31" s="0"/>
      <c r="SCQ31" s="0"/>
      <c r="SCR31" s="0"/>
      <c r="SCS31" s="0"/>
      <c r="SCT31" s="0"/>
      <c r="SCU31" s="0"/>
      <c r="SCV31" s="0"/>
      <c r="SCW31" s="0"/>
      <c r="SCX31" s="0"/>
      <c r="SCY31" s="0"/>
      <c r="SCZ31" s="0"/>
      <c r="SDA31" s="0"/>
      <c r="SDB31" s="0"/>
      <c r="SDC31" s="0"/>
      <c r="SDD31" s="0"/>
      <c r="SDE31" s="0"/>
      <c r="SDF31" s="0"/>
      <c r="SDG31" s="0"/>
      <c r="SDH31" s="0"/>
      <c r="SDI31" s="0"/>
      <c r="SDJ31" s="0"/>
      <c r="SDK31" s="0"/>
      <c r="SDL31" s="0"/>
      <c r="SDM31" s="0"/>
      <c r="SDN31" s="0"/>
      <c r="SDO31" s="0"/>
      <c r="SDP31" s="0"/>
      <c r="SDQ31" s="0"/>
      <c r="SDR31" s="0"/>
      <c r="SDS31" s="0"/>
      <c r="SDT31" s="0"/>
      <c r="SDU31" s="0"/>
      <c r="SDV31" s="0"/>
      <c r="SDW31" s="0"/>
      <c r="SDX31" s="0"/>
      <c r="SDY31" s="0"/>
      <c r="SDZ31" s="0"/>
      <c r="SEA31" s="0"/>
      <c r="SEB31" s="0"/>
      <c r="SEC31" s="0"/>
      <c r="SED31" s="0"/>
      <c r="SEE31" s="0"/>
      <c r="SEF31" s="0"/>
      <c r="SEG31" s="0"/>
      <c r="SEH31" s="0"/>
      <c r="SEI31" s="0"/>
      <c r="SEJ31" s="0"/>
      <c r="SEK31" s="0"/>
      <c r="SEL31" s="0"/>
      <c r="SEM31" s="0"/>
      <c r="SEN31" s="0"/>
      <c r="SEO31" s="0"/>
      <c r="SEP31" s="0"/>
      <c r="SEQ31" s="0"/>
      <c r="SER31" s="0"/>
      <c r="SES31" s="0"/>
      <c r="SET31" s="0"/>
      <c r="SEU31" s="0"/>
      <c r="SEV31" s="0"/>
      <c r="SEW31" s="0"/>
      <c r="SEX31" s="0"/>
      <c r="SEY31" s="0"/>
      <c r="SEZ31" s="0"/>
      <c r="SFA31" s="0"/>
      <c r="SFB31" s="0"/>
      <c r="SFC31" s="0"/>
      <c r="SFD31" s="0"/>
      <c r="SFE31" s="0"/>
      <c r="SFF31" s="0"/>
      <c r="SFG31" s="0"/>
      <c r="SFH31" s="0"/>
      <c r="SFI31" s="0"/>
      <c r="SFJ31" s="0"/>
      <c r="SFK31" s="0"/>
      <c r="SFL31" s="0"/>
      <c r="SFM31" s="0"/>
      <c r="SFN31" s="0"/>
      <c r="SFO31" s="0"/>
      <c r="SFP31" s="0"/>
      <c r="SFQ31" s="0"/>
      <c r="SFR31" s="0"/>
      <c r="SFS31" s="0"/>
      <c r="SFT31" s="0"/>
      <c r="SFU31" s="0"/>
      <c r="SFV31" s="0"/>
      <c r="SFW31" s="0"/>
      <c r="SFX31" s="0"/>
      <c r="SFY31" s="0"/>
      <c r="SFZ31" s="0"/>
      <c r="SGA31" s="0"/>
      <c r="SGB31" s="0"/>
      <c r="SGC31" s="0"/>
      <c r="SGD31" s="0"/>
      <c r="SGE31" s="0"/>
      <c r="SGF31" s="0"/>
      <c r="SGG31" s="0"/>
      <c r="SGH31" s="0"/>
      <c r="SGI31" s="0"/>
      <c r="SGJ31" s="0"/>
      <c r="SGK31" s="0"/>
      <c r="SGL31" s="0"/>
      <c r="SGM31" s="0"/>
      <c r="SGN31" s="0"/>
      <c r="SGO31" s="0"/>
      <c r="SGP31" s="0"/>
      <c r="SGQ31" s="0"/>
      <c r="SGR31" s="0"/>
      <c r="SGS31" s="0"/>
      <c r="SGT31" s="0"/>
      <c r="SGU31" s="0"/>
      <c r="SGV31" s="0"/>
      <c r="SGW31" s="0"/>
      <c r="SGX31" s="0"/>
      <c r="SGY31" s="0"/>
      <c r="SGZ31" s="0"/>
      <c r="SHA31" s="0"/>
      <c r="SHB31" s="0"/>
      <c r="SHC31" s="0"/>
      <c r="SHD31" s="0"/>
      <c r="SHE31" s="0"/>
      <c r="SHF31" s="0"/>
      <c r="SHG31" s="0"/>
      <c r="SHH31" s="0"/>
      <c r="SHI31" s="0"/>
      <c r="SHJ31" s="0"/>
      <c r="SHK31" s="0"/>
      <c r="SHL31" s="0"/>
      <c r="SHM31" s="0"/>
      <c r="SHN31" s="0"/>
      <c r="SHO31" s="0"/>
      <c r="SHP31" s="0"/>
      <c r="SHQ31" s="0"/>
      <c r="SHR31" s="0"/>
      <c r="SHS31" s="0"/>
      <c r="SHT31" s="0"/>
      <c r="SHU31" s="0"/>
      <c r="SHV31" s="0"/>
      <c r="SHW31" s="0"/>
      <c r="SHX31" s="0"/>
      <c r="SHY31" s="0"/>
      <c r="SHZ31" s="0"/>
      <c r="SIA31" s="0"/>
      <c r="SIB31" s="0"/>
      <c r="SIC31" s="0"/>
      <c r="SID31" s="0"/>
      <c r="SIE31" s="0"/>
      <c r="SIF31" s="0"/>
      <c r="SIG31" s="0"/>
      <c r="SIH31" s="0"/>
      <c r="SII31" s="0"/>
      <c r="SIJ31" s="0"/>
      <c r="SIK31" s="0"/>
      <c r="SIL31" s="0"/>
      <c r="SIM31" s="0"/>
      <c r="SIN31" s="0"/>
      <c r="SIO31" s="0"/>
      <c r="SIP31" s="0"/>
      <c r="SIQ31" s="0"/>
      <c r="SIR31" s="0"/>
      <c r="SIS31" s="0"/>
      <c r="SIT31" s="0"/>
      <c r="SIU31" s="0"/>
      <c r="SIV31" s="0"/>
      <c r="SIW31" s="0"/>
      <c r="SIX31" s="0"/>
      <c r="SIY31" s="0"/>
      <c r="SIZ31" s="0"/>
      <c r="SJA31" s="0"/>
      <c r="SJB31" s="0"/>
      <c r="SJC31" s="0"/>
      <c r="SJD31" s="0"/>
      <c r="SJE31" s="0"/>
      <c r="SJF31" s="0"/>
      <c r="SJG31" s="0"/>
      <c r="SJH31" s="0"/>
      <c r="SJI31" s="0"/>
      <c r="SJJ31" s="0"/>
      <c r="SJK31" s="0"/>
      <c r="SJL31" s="0"/>
      <c r="SJM31" s="0"/>
      <c r="SJN31" s="0"/>
      <c r="SJO31" s="0"/>
      <c r="SJP31" s="0"/>
      <c r="SJQ31" s="0"/>
      <c r="SJR31" s="0"/>
      <c r="SJS31" s="0"/>
      <c r="SJT31" s="0"/>
      <c r="SJU31" s="0"/>
      <c r="SJV31" s="0"/>
      <c r="SJW31" s="0"/>
      <c r="SJX31" s="0"/>
      <c r="SJY31" s="0"/>
      <c r="SJZ31" s="0"/>
      <c r="SKA31" s="0"/>
      <c r="SKB31" s="0"/>
      <c r="SKC31" s="0"/>
      <c r="SKD31" s="0"/>
      <c r="SKE31" s="0"/>
      <c r="SKF31" s="0"/>
      <c r="SKG31" s="0"/>
      <c r="SKH31" s="0"/>
      <c r="SKI31" s="0"/>
      <c r="SKJ31" s="0"/>
      <c r="SKK31" s="0"/>
      <c r="SKL31" s="0"/>
      <c r="SKM31" s="0"/>
      <c r="SKN31" s="0"/>
      <c r="SKO31" s="0"/>
      <c r="SKP31" s="0"/>
      <c r="SKQ31" s="0"/>
      <c r="SKR31" s="0"/>
      <c r="SKS31" s="0"/>
      <c r="SKT31" s="0"/>
      <c r="SKU31" s="0"/>
      <c r="SKV31" s="0"/>
      <c r="SKW31" s="0"/>
      <c r="SKX31" s="0"/>
      <c r="SKY31" s="0"/>
      <c r="SKZ31" s="0"/>
      <c r="SLA31" s="0"/>
      <c r="SLB31" s="0"/>
      <c r="SLC31" s="0"/>
      <c r="SLD31" s="0"/>
      <c r="SLE31" s="0"/>
      <c r="SLF31" s="0"/>
      <c r="SLG31" s="0"/>
      <c r="SLH31" s="0"/>
      <c r="SLI31" s="0"/>
      <c r="SLJ31" s="0"/>
      <c r="SLK31" s="0"/>
      <c r="SLL31" s="0"/>
      <c r="SLM31" s="0"/>
      <c r="SLN31" s="0"/>
      <c r="SLO31" s="0"/>
      <c r="SLP31" s="0"/>
      <c r="SLQ31" s="0"/>
      <c r="SLR31" s="0"/>
      <c r="SLS31" s="0"/>
      <c r="SLT31" s="0"/>
      <c r="SLU31" s="0"/>
      <c r="SLV31" s="0"/>
      <c r="SLW31" s="0"/>
      <c r="SLX31" s="0"/>
      <c r="SLY31" s="0"/>
      <c r="SLZ31" s="0"/>
      <c r="SMA31" s="0"/>
      <c r="SMB31" s="0"/>
      <c r="SMC31" s="0"/>
      <c r="SMD31" s="0"/>
      <c r="SME31" s="0"/>
      <c r="SMF31" s="0"/>
      <c r="SMG31" s="0"/>
      <c r="SMH31" s="0"/>
      <c r="SMI31" s="0"/>
      <c r="SMJ31" s="0"/>
      <c r="SMK31" s="0"/>
      <c r="SML31" s="0"/>
      <c r="SMM31" s="0"/>
      <c r="SMN31" s="0"/>
      <c r="SMO31" s="0"/>
      <c r="SMP31" s="0"/>
      <c r="SMQ31" s="0"/>
      <c r="SMR31" s="0"/>
      <c r="SMS31" s="0"/>
      <c r="SMT31" s="0"/>
      <c r="SMU31" s="0"/>
      <c r="SMV31" s="0"/>
      <c r="SMW31" s="0"/>
      <c r="SMX31" s="0"/>
      <c r="SMY31" s="0"/>
      <c r="SMZ31" s="0"/>
      <c r="SNA31" s="0"/>
      <c r="SNB31" s="0"/>
      <c r="SNC31" s="0"/>
      <c r="SND31" s="0"/>
      <c r="SNE31" s="0"/>
      <c r="SNF31" s="0"/>
      <c r="SNG31" s="0"/>
      <c r="SNH31" s="0"/>
      <c r="SNI31" s="0"/>
      <c r="SNJ31" s="0"/>
      <c r="SNK31" s="0"/>
      <c r="SNL31" s="0"/>
      <c r="SNM31" s="0"/>
      <c r="SNN31" s="0"/>
      <c r="SNO31" s="0"/>
      <c r="SNP31" s="0"/>
      <c r="SNQ31" s="0"/>
      <c r="SNR31" s="0"/>
      <c r="SNS31" s="0"/>
      <c r="SNT31" s="0"/>
      <c r="SNU31" s="0"/>
      <c r="SNV31" s="0"/>
      <c r="SNW31" s="0"/>
      <c r="SNX31" s="0"/>
      <c r="SNY31" s="0"/>
      <c r="SNZ31" s="0"/>
      <c r="SOA31" s="0"/>
      <c r="SOB31" s="0"/>
      <c r="SOC31" s="0"/>
      <c r="SOD31" s="0"/>
      <c r="SOE31" s="0"/>
      <c r="SOF31" s="0"/>
      <c r="SOG31" s="0"/>
      <c r="SOH31" s="0"/>
      <c r="SOI31" s="0"/>
      <c r="SOJ31" s="0"/>
      <c r="SOK31" s="0"/>
      <c r="SOL31" s="0"/>
      <c r="SOM31" s="0"/>
      <c r="SON31" s="0"/>
      <c r="SOO31" s="0"/>
      <c r="SOP31" s="0"/>
      <c r="SOQ31" s="0"/>
      <c r="SOR31" s="0"/>
      <c r="SOS31" s="0"/>
      <c r="SOT31" s="0"/>
      <c r="SOU31" s="0"/>
      <c r="SOV31" s="0"/>
      <c r="SOW31" s="0"/>
      <c r="SOX31" s="0"/>
      <c r="SOY31" s="0"/>
      <c r="SOZ31" s="0"/>
      <c r="SPA31" s="0"/>
      <c r="SPB31" s="0"/>
      <c r="SPC31" s="0"/>
      <c r="SPD31" s="0"/>
      <c r="SPE31" s="0"/>
      <c r="SPF31" s="0"/>
      <c r="SPG31" s="0"/>
      <c r="SPH31" s="0"/>
      <c r="SPI31" s="0"/>
      <c r="SPJ31" s="0"/>
      <c r="SPK31" s="0"/>
      <c r="SPL31" s="0"/>
      <c r="SPM31" s="0"/>
      <c r="SPN31" s="0"/>
      <c r="SPO31" s="0"/>
      <c r="SPP31" s="0"/>
      <c r="SPQ31" s="0"/>
      <c r="SPR31" s="0"/>
      <c r="SPS31" s="0"/>
      <c r="SPT31" s="0"/>
      <c r="SPU31" s="0"/>
      <c r="SPV31" s="0"/>
      <c r="SPW31" s="0"/>
      <c r="SPX31" s="0"/>
      <c r="SPY31" s="0"/>
      <c r="SPZ31" s="0"/>
      <c r="SQA31" s="0"/>
      <c r="SQB31" s="0"/>
      <c r="SQC31" s="0"/>
      <c r="SQD31" s="0"/>
      <c r="SQE31" s="0"/>
      <c r="SQF31" s="0"/>
      <c r="SQG31" s="0"/>
      <c r="SQH31" s="0"/>
      <c r="SQI31" s="0"/>
      <c r="SQJ31" s="0"/>
      <c r="SQK31" s="0"/>
      <c r="SQL31" s="0"/>
      <c r="SQM31" s="0"/>
      <c r="SQN31" s="0"/>
      <c r="SQO31" s="0"/>
      <c r="SQP31" s="0"/>
      <c r="SQQ31" s="0"/>
      <c r="SQR31" s="0"/>
      <c r="SQS31" s="0"/>
      <c r="SQT31" s="0"/>
      <c r="SQU31" s="0"/>
      <c r="SQV31" s="0"/>
      <c r="SQW31" s="0"/>
      <c r="SQX31" s="0"/>
      <c r="SQY31" s="0"/>
      <c r="SQZ31" s="0"/>
      <c r="SRA31" s="0"/>
      <c r="SRB31" s="0"/>
      <c r="SRC31" s="0"/>
      <c r="SRD31" s="0"/>
      <c r="SRE31" s="0"/>
      <c r="SRF31" s="0"/>
      <c r="SRG31" s="0"/>
      <c r="SRH31" s="0"/>
      <c r="SRI31" s="0"/>
      <c r="SRJ31" s="0"/>
      <c r="SRK31" s="0"/>
      <c r="SRL31" s="0"/>
      <c r="SRM31" s="0"/>
      <c r="SRN31" s="0"/>
      <c r="SRO31" s="0"/>
      <c r="SRP31" s="0"/>
      <c r="SRQ31" s="0"/>
      <c r="SRR31" s="0"/>
      <c r="SRS31" s="0"/>
      <c r="SRT31" s="0"/>
      <c r="SRU31" s="0"/>
      <c r="SRV31" s="0"/>
      <c r="SRW31" s="0"/>
      <c r="SRX31" s="0"/>
      <c r="SRY31" s="0"/>
      <c r="SRZ31" s="0"/>
      <c r="SSA31" s="0"/>
      <c r="SSB31" s="0"/>
      <c r="SSC31" s="0"/>
      <c r="SSD31" s="0"/>
      <c r="SSE31" s="0"/>
      <c r="SSF31" s="0"/>
      <c r="SSG31" s="0"/>
      <c r="SSH31" s="0"/>
      <c r="SSI31" s="0"/>
      <c r="SSJ31" s="0"/>
      <c r="SSK31" s="0"/>
      <c r="SSL31" s="0"/>
      <c r="SSM31" s="0"/>
      <c r="SSN31" s="0"/>
      <c r="SSO31" s="0"/>
      <c r="SSP31" s="0"/>
      <c r="SSQ31" s="0"/>
      <c r="SSR31" s="0"/>
      <c r="SSS31" s="0"/>
      <c r="SST31" s="0"/>
      <c r="SSU31" s="0"/>
      <c r="SSV31" s="0"/>
      <c r="SSW31" s="0"/>
      <c r="SSX31" s="0"/>
      <c r="SSY31" s="0"/>
      <c r="SSZ31" s="0"/>
      <c r="STA31" s="0"/>
      <c r="STB31" s="0"/>
      <c r="STC31" s="0"/>
      <c r="STD31" s="0"/>
      <c r="STE31" s="0"/>
      <c r="STF31" s="0"/>
      <c r="STG31" s="0"/>
      <c r="STH31" s="0"/>
      <c r="STI31" s="0"/>
      <c r="STJ31" s="0"/>
      <c r="STK31" s="0"/>
      <c r="STL31" s="0"/>
      <c r="STM31" s="0"/>
      <c r="STN31" s="0"/>
      <c r="STO31" s="0"/>
      <c r="STP31" s="0"/>
      <c r="STQ31" s="0"/>
      <c r="STR31" s="0"/>
      <c r="STS31" s="0"/>
      <c r="STT31" s="0"/>
      <c r="STU31" s="0"/>
      <c r="STV31" s="0"/>
      <c r="STW31" s="0"/>
      <c r="STX31" s="0"/>
      <c r="STY31" s="0"/>
      <c r="STZ31" s="0"/>
      <c r="SUA31" s="0"/>
      <c r="SUB31" s="0"/>
      <c r="SUC31" s="0"/>
      <c r="SUD31" s="0"/>
      <c r="SUE31" s="0"/>
      <c r="SUF31" s="0"/>
      <c r="SUG31" s="0"/>
      <c r="SUH31" s="0"/>
      <c r="SUI31" s="0"/>
      <c r="SUJ31" s="0"/>
      <c r="SUK31" s="0"/>
      <c r="SUL31" s="0"/>
      <c r="SUM31" s="0"/>
      <c r="SUN31" s="0"/>
      <c r="SUO31" s="0"/>
      <c r="SUP31" s="0"/>
      <c r="SUQ31" s="0"/>
      <c r="SUR31" s="0"/>
      <c r="SUS31" s="0"/>
      <c r="SUT31" s="0"/>
      <c r="SUU31" s="0"/>
      <c r="SUV31" s="0"/>
      <c r="SUW31" s="0"/>
      <c r="SUX31" s="0"/>
      <c r="SUY31" s="0"/>
      <c r="SUZ31" s="0"/>
      <c r="SVA31" s="0"/>
      <c r="SVB31" s="0"/>
      <c r="SVC31" s="0"/>
      <c r="SVD31" s="0"/>
      <c r="SVE31" s="0"/>
      <c r="SVF31" s="0"/>
      <c r="SVG31" s="0"/>
      <c r="SVH31" s="0"/>
      <c r="SVI31" s="0"/>
      <c r="SVJ31" s="0"/>
      <c r="SVK31" s="0"/>
      <c r="SVL31" s="0"/>
      <c r="SVM31" s="0"/>
      <c r="SVN31" s="0"/>
      <c r="SVO31" s="0"/>
      <c r="SVP31" s="0"/>
      <c r="SVQ31" s="0"/>
      <c r="SVR31" s="0"/>
      <c r="SVS31" s="0"/>
      <c r="SVT31" s="0"/>
      <c r="SVU31" s="0"/>
      <c r="SVV31" s="0"/>
      <c r="SVW31" s="0"/>
      <c r="SVX31" s="0"/>
      <c r="SVY31" s="0"/>
      <c r="SVZ31" s="0"/>
      <c r="SWA31" s="0"/>
      <c r="SWB31" s="0"/>
      <c r="SWC31" s="0"/>
      <c r="SWD31" s="0"/>
      <c r="SWE31" s="0"/>
      <c r="SWF31" s="0"/>
      <c r="SWG31" s="0"/>
      <c r="SWH31" s="0"/>
      <c r="SWI31" s="0"/>
      <c r="SWJ31" s="0"/>
      <c r="SWK31" s="0"/>
      <c r="SWL31" s="0"/>
      <c r="SWM31" s="0"/>
      <c r="SWN31" s="0"/>
      <c r="SWO31" s="0"/>
      <c r="SWP31" s="0"/>
      <c r="SWQ31" s="0"/>
      <c r="SWR31" s="0"/>
      <c r="SWS31" s="0"/>
      <c r="SWT31" s="0"/>
      <c r="SWU31" s="0"/>
      <c r="SWV31" s="0"/>
      <c r="SWW31" s="0"/>
      <c r="SWX31" s="0"/>
      <c r="SWY31" s="0"/>
      <c r="SWZ31" s="0"/>
      <c r="SXA31" s="0"/>
      <c r="SXB31" s="0"/>
      <c r="SXC31" s="0"/>
      <c r="SXD31" s="0"/>
      <c r="SXE31" s="0"/>
      <c r="SXF31" s="0"/>
      <c r="SXG31" s="0"/>
      <c r="SXH31" s="0"/>
      <c r="SXI31" s="0"/>
      <c r="SXJ31" s="0"/>
      <c r="SXK31" s="0"/>
      <c r="SXL31" s="0"/>
      <c r="SXM31" s="0"/>
      <c r="SXN31" s="0"/>
      <c r="SXO31" s="0"/>
      <c r="SXP31" s="0"/>
      <c r="SXQ31" s="0"/>
      <c r="SXR31" s="0"/>
      <c r="SXS31" s="0"/>
      <c r="SXT31" s="0"/>
      <c r="SXU31" s="0"/>
      <c r="SXV31" s="0"/>
      <c r="SXW31" s="0"/>
      <c r="SXX31" s="0"/>
      <c r="SXY31" s="0"/>
      <c r="SXZ31" s="0"/>
      <c r="SYA31" s="0"/>
      <c r="SYB31" s="0"/>
      <c r="SYC31" s="0"/>
      <c r="SYD31" s="0"/>
      <c r="SYE31" s="0"/>
      <c r="SYF31" s="0"/>
      <c r="SYG31" s="0"/>
      <c r="SYH31" s="0"/>
      <c r="SYI31" s="0"/>
      <c r="SYJ31" s="0"/>
      <c r="SYK31" s="0"/>
      <c r="SYL31" s="0"/>
      <c r="SYM31" s="0"/>
      <c r="SYN31" s="0"/>
      <c r="SYO31" s="0"/>
      <c r="SYP31" s="0"/>
      <c r="SYQ31" s="0"/>
      <c r="SYR31" s="0"/>
      <c r="SYS31" s="0"/>
      <c r="SYT31" s="0"/>
      <c r="SYU31" s="0"/>
      <c r="SYV31" s="0"/>
      <c r="SYW31" s="0"/>
      <c r="SYX31" s="0"/>
      <c r="SYY31" s="0"/>
      <c r="SYZ31" s="0"/>
      <c r="SZA31" s="0"/>
      <c r="SZB31" s="0"/>
      <c r="SZC31" s="0"/>
      <c r="SZD31" s="0"/>
      <c r="SZE31" s="0"/>
      <c r="SZF31" s="0"/>
      <c r="SZG31" s="0"/>
      <c r="SZH31" s="0"/>
      <c r="SZI31" s="0"/>
      <c r="SZJ31" s="0"/>
      <c r="SZK31" s="0"/>
      <c r="SZL31" s="0"/>
      <c r="SZM31" s="0"/>
      <c r="SZN31" s="0"/>
      <c r="SZO31" s="0"/>
      <c r="SZP31" s="0"/>
      <c r="SZQ31" s="0"/>
      <c r="SZR31" s="0"/>
      <c r="SZS31" s="0"/>
      <c r="SZT31" s="0"/>
      <c r="SZU31" s="0"/>
      <c r="SZV31" s="0"/>
      <c r="SZW31" s="0"/>
      <c r="SZX31" s="0"/>
      <c r="SZY31" s="0"/>
      <c r="SZZ31" s="0"/>
      <c r="TAA31" s="0"/>
      <c r="TAB31" s="0"/>
      <c r="TAC31" s="0"/>
      <c r="TAD31" s="0"/>
      <c r="TAE31" s="0"/>
      <c r="TAF31" s="0"/>
      <c r="TAG31" s="0"/>
      <c r="TAH31" s="0"/>
      <c r="TAI31" s="0"/>
      <c r="TAJ31" s="0"/>
      <c r="TAK31" s="0"/>
      <c r="TAL31" s="0"/>
      <c r="TAM31" s="0"/>
      <c r="TAN31" s="0"/>
      <c r="TAO31" s="0"/>
      <c r="TAP31" s="0"/>
      <c r="TAQ31" s="0"/>
      <c r="TAR31" s="0"/>
      <c r="TAS31" s="0"/>
      <c r="TAT31" s="0"/>
      <c r="TAU31" s="0"/>
      <c r="TAV31" s="0"/>
      <c r="TAW31" s="0"/>
      <c r="TAX31" s="0"/>
      <c r="TAY31" s="0"/>
      <c r="TAZ31" s="0"/>
      <c r="TBA31" s="0"/>
      <c r="TBB31" s="0"/>
      <c r="TBC31" s="0"/>
      <c r="TBD31" s="0"/>
      <c r="TBE31" s="0"/>
      <c r="TBF31" s="0"/>
      <c r="TBG31" s="0"/>
      <c r="TBH31" s="0"/>
      <c r="TBI31" s="0"/>
      <c r="TBJ31" s="0"/>
      <c r="TBK31" s="0"/>
      <c r="TBL31" s="0"/>
      <c r="TBM31" s="0"/>
      <c r="TBN31" s="0"/>
      <c r="TBO31" s="0"/>
      <c r="TBP31" s="0"/>
      <c r="TBQ31" s="0"/>
      <c r="TBR31" s="0"/>
      <c r="TBS31" s="0"/>
      <c r="TBT31" s="0"/>
      <c r="TBU31" s="0"/>
      <c r="TBV31" s="0"/>
      <c r="TBW31" s="0"/>
      <c r="TBX31" s="0"/>
      <c r="TBY31" s="0"/>
      <c r="TBZ31" s="0"/>
      <c r="TCA31" s="0"/>
      <c r="TCB31" s="0"/>
      <c r="TCC31" s="0"/>
      <c r="TCD31" s="0"/>
      <c r="TCE31" s="0"/>
      <c r="TCF31" s="0"/>
      <c r="TCG31" s="0"/>
      <c r="TCH31" s="0"/>
      <c r="TCI31" s="0"/>
      <c r="TCJ31" s="0"/>
      <c r="TCK31" s="0"/>
      <c r="TCL31" s="0"/>
      <c r="TCM31" s="0"/>
      <c r="TCN31" s="0"/>
      <c r="TCO31" s="0"/>
      <c r="TCP31" s="0"/>
      <c r="TCQ31" s="0"/>
      <c r="TCR31" s="0"/>
      <c r="TCS31" s="0"/>
      <c r="TCT31" s="0"/>
      <c r="TCU31" s="0"/>
      <c r="TCV31" s="0"/>
      <c r="TCW31" s="0"/>
      <c r="TCX31" s="0"/>
      <c r="TCY31" s="0"/>
      <c r="TCZ31" s="0"/>
      <c r="TDA31" s="0"/>
      <c r="TDB31" s="0"/>
      <c r="TDC31" s="0"/>
      <c r="TDD31" s="0"/>
      <c r="TDE31" s="0"/>
      <c r="TDF31" s="0"/>
      <c r="TDG31" s="0"/>
      <c r="TDH31" s="0"/>
      <c r="TDI31" s="0"/>
      <c r="TDJ31" s="0"/>
      <c r="TDK31" s="0"/>
      <c r="TDL31" s="0"/>
      <c r="TDM31" s="0"/>
      <c r="TDN31" s="0"/>
      <c r="TDO31" s="0"/>
      <c r="TDP31" s="0"/>
      <c r="TDQ31" s="0"/>
      <c r="TDR31" s="0"/>
      <c r="TDS31" s="0"/>
      <c r="TDT31" s="0"/>
      <c r="TDU31" s="0"/>
      <c r="TDV31" s="0"/>
      <c r="TDW31" s="0"/>
      <c r="TDX31" s="0"/>
      <c r="TDY31" s="0"/>
      <c r="TDZ31" s="0"/>
      <c r="TEA31" s="0"/>
      <c r="TEB31" s="0"/>
      <c r="TEC31" s="0"/>
      <c r="TED31" s="0"/>
      <c r="TEE31" s="0"/>
      <c r="TEF31" s="0"/>
      <c r="TEG31" s="0"/>
      <c r="TEH31" s="0"/>
      <c r="TEI31" s="0"/>
      <c r="TEJ31" s="0"/>
      <c r="TEK31" s="0"/>
      <c r="TEL31" s="0"/>
      <c r="TEM31" s="0"/>
      <c r="TEN31" s="0"/>
      <c r="TEO31" s="0"/>
      <c r="TEP31" s="0"/>
      <c r="TEQ31" s="0"/>
      <c r="TER31" s="0"/>
      <c r="TES31" s="0"/>
      <c r="TET31" s="0"/>
      <c r="TEU31" s="0"/>
      <c r="TEV31" s="0"/>
      <c r="TEW31" s="0"/>
      <c r="TEX31" s="0"/>
      <c r="TEY31" s="0"/>
      <c r="TEZ31" s="0"/>
      <c r="TFA31" s="0"/>
      <c r="TFB31" s="0"/>
      <c r="TFC31" s="0"/>
      <c r="TFD31" s="0"/>
      <c r="TFE31" s="0"/>
      <c r="TFF31" s="0"/>
      <c r="TFG31" s="0"/>
      <c r="TFH31" s="0"/>
      <c r="TFI31" s="0"/>
      <c r="TFJ31" s="0"/>
      <c r="TFK31" s="0"/>
      <c r="TFL31" s="0"/>
      <c r="TFM31" s="0"/>
      <c r="TFN31" s="0"/>
      <c r="TFO31" s="0"/>
      <c r="TFP31" s="0"/>
      <c r="TFQ31" s="0"/>
      <c r="TFR31" s="0"/>
      <c r="TFS31" s="0"/>
      <c r="TFT31" s="0"/>
      <c r="TFU31" s="0"/>
      <c r="TFV31" s="0"/>
      <c r="TFW31" s="0"/>
      <c r="TFX31" s="0"/>
      <c r="TFY31" s="0"/>
      <c r="TFZ31" s="0"/>
      <c r="TGA31" s="0"/>
      <c r="TGB31" s="0"/>
      <c r="TGC31" s="0"/>
      <c r="TGD31" s="0"/>
      <c r="TGE31" s="0"/>
      <c r="TGF31" s="0"/>
      <c r="TGG31" s="0"/>
      <c r="TGH31" s="0"/>
      <c r="TGI31" s="0"/>
      <c r="TGJ31" s="0"/>
      <c r="TGK31" s="0"/>
      <c r="TGL31" s="0"/>
      <c r="TGM31" s="0"/>
      <c r="TGN31" s="0"/>
      <c r="TGO31" s="0"/>
      <c r="TGP31" s="0"/>
      <c r="TGQ31" s="0"/>
      <c r="TGR31" s="0"/>
      <c r="TGS31" s="0"/>
      <c r="TGT31" s="0"/>
      <c r="TGU31" s="0"/>
      <c r="TGV31" s="0"/>
      <c r="TGW31" s="0"/>
      <c r="TGX31" s="0"/>
      <c r="TGY31" s="0"/>
      <c r="TGZ31" s="0"/>
      <c r="THA31" s="0"/>
      <c r="THB31" s="0"/>
      <c r="THC31" s="0"/>
      <c r="THD31" s="0"/>
      <c r="THE31" s="0"/>
      <c r="THF31" s="0"/>
      <c r="THG31" s="0"/>
      <c r="THH31" s="0"/>
      <c r="THI31" s="0"/>
      <c r="THJ31" s="0"/>
      <c r="THK31" s="0"/>
      <c r="THL31" s="0"/>
      <c r="THM31" s="0"/>
      <c r="THN31" s="0"/>
      <c r="THO31" s="0"/>
      <c r="THP31" s="0"/>
      <c r="THQ31" s="0"/>
      <c r="THR31" s="0"/>
      <c r="THS31" s="0"/>
      <c r="THT31" s="0"/>
      <c r="THU31" s="0"/>
      <c r="THV31" s="0"/>
      <c r="THW31" s="0"/>
      <c r="THX31" s="0"/>
      <c r="THY31" s="0"/>
      <c r="THZ31" s="0"/>
      <c r="TIA31" s="0"/>
      <c r="TIB31" s="0"/>
      <c r="TIC31" s="0"/>
      <c r="TID31" s="0"/>
      <c r="TIE31" s="0"/>
      <c r="TIF31" s="0"/>
      <c r="TIG31" s="0"/>
      <c r="TIH31" s="0"/>
      <c r="TII31" s="0"/>
      <c r="TIJ31" s="0"/>
      <c r="TIK31" s="0"/>
      <c r="TIL31" s="0"/>
      <c r="TIM31" s="0"/>
      <c r="TIN31" s="0"/>
      <c r="TIO31" s="0"/>
      <c r="TIP31" s="0"/>
      <c r="TIQ31" s="0"/>
      <c r="TIR31" s="0"/>
      <c r="TIS31" s="0"/>
      <c r="TIT31" s="0"/>
      <c r="TIU31" s="0"/>
      <c r="TIV31" s="0"/>
      <c r="TIW31" s="0"/>
      <c r="TIX31" s="0"/>
      <c r="TIY31" s="0"/>
      <c r="TIZ31" s="0"/>
      <c r="TJA31" s="0"/>
      <c r="TJB31" s="0"/>
      <c r="TJC31" s="0"/>
      <c r="TJD31" s="0"/>
      <c r="TJE31" s="0"/>
      <c r="TJF31" s="0"/>
      <c r="TJG31" s="0"/>
      <c r="TJH31" s="0"/>
      <c r="TJI31" s="0"/>
      <c r="TJJ31" s="0"/>
      <c r="TJK31" s="0"/>
      <c r="TJL31" s="0"/>
      <c r="TJM31" s="0"/>
      <c r="TJN31" s="0"/>
      <c r="TJO31" s="0"/>
      <c r="TJP31" s="0"/>
      <c r="TJQ31" s="0"/>
      <c r="TJR31" s="0"/>
      <c r="TJS31" s="0"/>
      <c r="TJT31" s="0"/>
      <c r="TJU31" s="0"/>
      <c r="TJV31" s="0"/>
      <c r="TJW31" s="0"/>
      <c r="TJX31" s="0"/>
      <c r="TJY31" s="0"/>
      <c r="TJZ31" s="0"/>
      <c r="TKA31" s="0"/>
      <c r="TKB31" s="0"/>
      <c r="TKC31" s="0"/>
      <c r="TKD31" s="0"/>
      <c r="TKE31" s="0"/>
      <c r="TKF31" s="0"/>
      <c r="TKG31" s="0"/>
      <c r="TKH31" s="0"/>
      <c r="TKI31" s="0"/>
      <c r="TKJ31" s="0"/>
      <c r="TKK31" s="0"/>
      <c r="TKL31" s="0"/>
      <c r="TKM31" s="0"/>
      <c r="TKN31" s="0"/>
      <c r="TKO31" s="0"/>
      <c r="TKP31" s="0"/>
      <c r="TKQ31" s="0"/>
      <c r="TKR31" s="0"/>
      <c r="TKS31" s="0"/>
      <c r="TKT31" s="0"/>
      <c r="TKU31" s="0"/>
      <c r="TKV31" s="0"/>
      <c r="TKW31" s="0"/>
      <c r="TKX31" s="0"/>
      <c r="TKY31" s="0"/>
      <c r="TKZ31" s="0"/>
      <c r="TLA31" s="0"/>
      <c r="TLB31" s="0"/>
      <c r="TLC31" s="0"/>
      <c r="TLD31" s="0"/>
      <c r="TLE31" s="0"/>
      <c r="TLF31" s="0"/>
      <c r="TLG31" s="0"/>
      <c r="TLH31" s="0"/>
      <c r="TLI31" s="0"/>
      <c r="TLJ31" s="0"/>
      <c r="TLK31" s="0"/>
      <c r="TLL31" s="0"/>
      <c r="TLM31" s="0"/>
      <c r="TLN31" s="0"/>
      <c r="TLO31" s="0"/>
      <c r="TLP31" s="0"/>
      <c r="TLQ31" s="0"/>
      <c r="TLR31" s="0"/>
      <c r="TLS31" s="0"/>
      <c r="TLT31" s="0"/>
      <c r="TLU31" s="0"/>
      <c r="TLV31" s="0"/>
      <c r="TLW31" s="0"/>
      <c r="TLX31" s="0"/>
      <c r="TLY31" s="0"/>
      <c r="TLZ31" s="0"/>
      <c r="TMA31" s="0"/>
      <c r="TMB31" s="0"/>
      <c r="TMC31" s="0"/>
      <c r="TMD31" s="0"/>
      <c r="TME31" s="0"/>
      <c r="TMF31" s="0"/>
      <c r="TMG31" s="0"/>
      <c r="TMH31" s="0"/>
      <c r="TMI31" s="0"/>
      <c r="TMJ31" s="0"/>
      <c r="TMK31" s="0"/>
      <c r="TML31" s="0"/>
      <c r="TMM31" s="0"/>
      <c r="TMN31" s="0"/>
      <c r="TMO31" s="0"/>
      <c r="TMP31" s="0"/>
      <c r="TMQ31" s="0"/>
      <c r="TMR31" s="0"/>
      <c r="TMS31" s="0"/>
      <c r="TMT31" s="0"/>
      <c r="TMU31" s="0"/>
      <c r="TMV31" s="0"/>
      <c r="TMW31" s="0"/>
      <c r="TMX31" s="0"/>
      <c r="TMY31" s="0"/>
      <c r="TMZ31" s="0"/>
      <c r="TNA31" s="0"/>
      <c r="TNB31" s="0"/>
      <c r="TNC31" s="0"/>
      <c r="TND31" s="0"/>
      <c r="TNE31" s="0"/>
      <c r="TNF31" s="0"/>
      <c r="TNG31" s="0"/>
      <c r="TNH31" s="0"/>
      <c r="TNI31" s="0"/>
      <c r="TNJ31" s="0"/>
      <c r="TNK31" s="0"/>
      <c r="TNL31" s="0"/>
      <c r="TNM31" s="0"/>
      <c r="TNN31" s="0"/>
      <c r="TNO31" s="0"/>
      <c r="TNP31" s="0"/>
      <c r="TNQ31" s="0"/>
      <c r="TNR31" s="0"/>
      <c r="TNS31" s="0"/>
      <c r="TNT31" s="0"/>
      <c r="TNU31" s="0"/>
      <c r="TNV31" s="0"/>
      <c r="TNW31" s="0"/>
      <c r="TNX31" s="0"/>
      <c r="TNY31" s="0"/>
      <c r="TNZ31" s="0"/>
      <c r="TOA31" s="0"/>
      <c r="TOB31" s="0"/>
      <c r="TOC31" s="0"/>
      <c r="TOD31" s="0"/>
      <c r="TOE31" s="0"/>
      <c r="TOF31" s="0"/>
      <c r="TOG31" s="0"/>
      <c r="TOH31" s="0"/>
      <c r="TOI31" s="0"/>
      <c r="TOJ31" s="0"/>
      <c r="TOK31" s="0"/>
      <c r="TOL31" s="0"/>
      <c r="TOM31" s="0"/>
      <c r="TON31" s="0"/>
      <c r="TOO31" s="0"/>
      <c r="TOP31" s="0"/>
      <c r="TOQ31" s="0"/>
      <c r="TOR31" s="0"/>
      <c r="TOS31" s="0"/>
      <c r="TOT31" s="0"/>
      <c r="TOU31" s="0"/>
      <c r="TOV31" s="0"/>
      <c r="TOW31" s="0"/>
      <c r="TOX31" s="0"/>
      <c r="TOY31" s="0"/>
      <c r="TOZ31" s="0"/>
      <c r="TPA31" s="0"/>
      <c r="TPB31" s="0"/>
      <c r="TPC31" s="0"/>
      <c r="TPD31" s="0"/>
      <c r="TPE31" s="0"/>
      <c r="TPF31" s="0"/>
      <c r="TPG31" s="0"/>
      <c r="TPH31" s="0"/>
      <c r="TPI31" s="0"/>
      <c r="TPJ31" s="0"/>
      <c r="TPK31" s="0"/>
      <c r="TPL31" s="0"/>
      <c r="TPM31" s="0"/>
      <c r="TPN31" s="0"/>
      <c r="TPO31" s="0"/>
      <c r="TPP31" s="0"/>
      <c r="TPQ31" s="0"/>
      <c r="TPR31" s="0"/>
      <c r="TPS31" s="0"/>
      <c r="TPT31" s="0"/>
      <c r="TPU31" s="0"/>
      <c r="TPV31" s="0"/>
      <c r="TPW31" s="0"/>
      <c r="TPX31" s="0"/>
      <c r="TPY31" s="0"/>
      <c r="TPZ31" s="0"/>
      <c r="TQA31" s="0"/>
      <c r="TQB31" s="0"/>
      <c r="TQC31" s="0"/>
      <c r="TQD31" s="0"/>
      <c r="TQE31" s="0"/>
      <c r="TQF31" s="0"/>
      <c r="TQG31" s="0"/>
      <c r="TQH31" s="0"/>
      <c r="TQI31" s="0"/>
      <c r="TQJ31" s="0"/>
      <c r="TQK31" s="0"/>
      <c r="TQL31" s="0"/>
      <c r="TQM31" s="0"/>
      <c r="TQN31" s="0"/>
      <c r="TQO31" s="0"/>
      <c r="TQP31" s="0"/>
      <c r="TQQ31" s="0"/>
      <c r="TQR31" s="0"/>
      <c r="TQS31" s="0"/>
      <c r="TQT31" s="0"/>
      <c r="TQU31" s="0"/>
      <c r="TQV31" s="0"/>
      <c r="TQW31" s="0"/>
      <c r="TQX31" s="0"/>
      <c r="TQY31" s="0"/>
      <c r="TQZ31" s="0"/>
      <c r="TRA31" s="0"/>
      <c r="TRB31" s="0"/>
      <c r="TRC31" s="0"/>
      <c r="TRD31" s="0"/>
      <c r="TRE31" s="0"/>
      <c r="TRF31" s="0"/>
      <c r="TRG31" s="0"/>
      <c r="TRH31" s="0"/>
      <c r="TRI31" s="0"/>
      <c r="TRJ31" s="0"/>
      <c r="TRK31" s="0"/>
      <c r="TRL31" s="0"/>
      <c r="TRM31" s="0"/>
      <c r="TRN31" s="0"/>
      <c r="TRO31" s="0"/>
      <c r="TRP31" s="0"/>
      <c r="TRQ31" s="0"/>
      <c r="TRR31" s="0"/>
      <c r="TRS31" s="0"/>
      <c r="TRT31" s="0"/>
      <c r="TRU31" s="0"/>
      <c r="TRV31" s="0"/>
      <c r="TRW31" s="0"/>
      <c r="TRX31" s="0"/>
      <c r="TRY31" s="0"/>
      <c r="TRZ31" s="0"/>
      <c r="TSA31" s="0"/>
      <c r="TSB31" s="0"/>
      <c r="TSC31" s="0"/>
      <c r="TSD31" s="0"/>
      <c r="TSE31" s="0"/>
      <c r="TSF31" s="0"/>
      <c r="TSG31" s="0"/>
      <c r="TSH31" s="0"/>
      <c r="TSI31" s="0"/>
      <c r="TSJ31" s="0"/>
      <c r="TSK31" s="0"/>
      <c r="TSL31" s="0"/>
      <c r="TSM31" s="0"/>
      <c r="TSN31" s="0"/>
      <c r="TSO31" s="0"/>
      <c r="TSP31" s="0"/>
      <c r="TSQ31" s="0"/>
      <c r="TSR31" s="0"/>
      <c r="TSS31" s="0"/>
      <c r="TST31" s="0"/>
      <c r="TSU31" s="0"/>
      <c r="TSV31" s="0"/>
      <c r="TSW31" s="0"/>
      <c r="TSX31" s="0"/>
      <c r="TSY31" s="0"/>
      <c r="TSZ31" s="0"/>
      <c r="TTA31" s="0"/>
      <c r="TTB31" s="0"/>
      <c r="TTC31" s="0"/>
      <c r="TTD31" s="0"/>
      <c r="TTE31" s="0"/>
      <c r="TTF31" s="0"/>
      <c r="TTG31" s="0"/>
      <c r="TTH31" s="0"/>
      <c r="TTI31" s="0"/>
      <c r="TTJ31" s="0"/>
      <c r="TTK31" s="0"/>
      <c r="TTL31" s="0"/>
      <c r="TTM31" s="0"/>
      <c r="TTN31" s="0"/>
      <c r="TTO31" s="0"/>
      <c r="TTP31" s="0"/>
      <c r="TTQ31" s="0"/>
      <c r="TTR31" s="0"/>
      <c r="TTS31" s="0"/>
      <c r="TTT31" s="0"/>
      <c r="TTU31" s="0"/>
      <c r="TTV31" s="0"/>
      <c r="TTW31" s="0"/>
      <c r="TTX31" s="0"/>
      <c r="TTY31" s="0"/>
      <c r="TTZ31" s="0"/>
      <c r="TUA31" s="0"/>
      <c r="TUB31" s="0"/>
      <c r="TUC31" s="0"/>
      <c r="TUD31" s="0"/>
      <c r="TUE31" s="0"/>
      <c r="TUF31" s="0"/>
      <c r="TUG31" s="0"/>
      <c r="TUH31" s="0"/>
      <c r="TUI31" s="0"/>
      <c r="TUJ31" s="0"/>
      <c r="TUK31" s="0"/>
      <c r="TUL31" s="0"/>
      <c r="TUM31" s="0"/>
      <c r="TUN31" s="0"/>
      <c r="TUO31" s="0"/>
      <c r="TUP31" s="0"/>
      <c r="TUQ31" s="0"/>
      <c r="TUR31" s="0"/>
      <c r="TUS31" s="0"/>
      <c r="TUT31" s="0"/>
      <c r="TUU31" s="0"/>
      <c r="TUV31" s="0"/>
      <c r="TUW31" s="0"/>
      <c r="TUX31" s="0"/>
      <c r="TUY31" s="0"/>
      <c r="TUZ31" s="0"/>
      <c r="TVA31" s="0"/>
      <c r="TVB31" s="0"/>
      <c r="TVC31" s="0"/>
      <c r="TVD31" s="0"/>
      <c r="TVE31" s="0"/>
      <c r="TVF31" s="0"/>
      <c r="TVG31" s="0"/>
      <c r="TVH31" s="0"/>
      <c r="TVI31" s="0"/>
      <c r="TVJ31" s="0"/>
      <c r="TVK31" s="0"/>
      <c r="TVL31" s="0"/>
      <c r="TVM31" s="0"/>
      <c r="TVN31" s="0"/>
      <c r="TVO31" s="0"/>
      <c r="TVP31" s="0"/>
      <c r="TVQ31" s="0"/>
      <c r="TVR31" s="0"/>
      <c r="TVS31" s="0"/>
      <c r="TVT31" s="0"/>
      <c r="TVU31" s="0"/>
      <c r="TVV31" s="0"/>
      <c r="TVW31" s="0"/>
      <c r="TVX31" s="0"/>
      <c r="TVY31" s="0"/>
      <c r="TVZ31" s="0"/>
      <c r="TWA31" s="0"/>
      <c r="TWB31" s="0"/>
      <c r="TWC31" s="0"/>
      <c r="TWD31" s="0"/>
      <c r="TWE31" s="0"/>
      <c r="TWF31" s="0"/>
      <c r="TWG31" s="0"/>
      <c r="TWH31" s="0"/>
      <c r="TWI31" s="0"/>
      <c r="TWJ31" s="0"/>
      <c r="TWK31" s="0"/>
      <c r="TWL31" s="0"/>
      <c r="TWM31" s="0"/>
      <c r="TWN31" s="0"/>
      <c r="TWO31" s="0"/>
      <c r="TWP31" s="0"/>
      <c r="TWQ31" s="0"/>
      <c r="TWR31" s="0"/>
      <c r="TWS31" s="0"/>
      <c r="TWT31" s="0"/>
      <c r="TWU31" s="0"/>
      <c r="TWV31" s="0"/>
      <c r="TWW31" s="0"/>
      <c r="TWX31" s="0"/>
      <c r="TWY31" s="0"/>
      <c r="TWZ31" s="0"/>
      <c r="TXA31" s="0"/>
      <c r="TXB31" s="0"/>
      <c r="TXC31" s="0"/>
      <c r="TXD31" s="0"/>
      <c r="TXE31" s="0"/>
      <c r="TXF31" s="0"/>
      <c r="TXG31" s="0"/>
      <c r="TXH31" s="0"/>
      <c r="TXI31" s="0"/>
      <c r="TXJ31" s="0"/>
      <c r="TXK31" s="0"/>
      <c r="TXL31" s="0"/>
      <c r="TXM31" s="0"/>
      <c r="TXN31" s="0"/>
      <c r="TXO31" s="0"/>
      <c r="TXP31" s="0"/>
      <c r="TXQ31" s="0"/>
      <c r="TXR31" s="0"/>
      <c r="TXS31" s="0"/>
      <c r="TXT31" s="0"/>
      <c r="TXU31" s="0"/>
      <c r="TXV31" s="0"/>
      <c r="TXW31" s="0"/>
      <c r="TXX31" s="0"/>
      <c r="TXY31" s="0"/>
      <c r="TXZ31" s="0"/>
      <c r="TYA31" s="0"/>
      <c r="TYB31" s="0"/>
      <c r="TYC31" s="0"/>
      <c r="TYD31" s="0"/>
      <c r="TYE31" s="0"/>
      <c r="TYF31" s="0"/>
      <c r="TYG31" s="0"/>
      <c r="TYH31" s="0"/>
      <c r="TYI31" s="0"/>
      <c r="TYJ31" s="0"/>
      <c r="TYK31" s="0"/>
      <c r="TYL31" s="0"/>
      <c r="TYM31" s="0"/>
      <c r="TYN31" s="0"/>
      <c r="TYO31" s="0"/>
      <c r="TYP31" s="0"/>
      <c r="TYQ31" s="0"/>
      <c r="TYR31" s="0"/>
      <c r="TYS31" s="0"/>
      <c r="TYT31" s="0"/>
      <c r="TYU31" s="0"/>
      <c r="TYV31" s="0"/>
      <c r="TYW31" s="0"/>
      <c r="TYX31" s="0"/>
      <c r="TYY31" s="0"/>
      <c r="TYZ31" s="0"/>
      <c r="TZA31" s="0"/>
      <c r="TZB31" s="0"/>
      <c r="TZC31" s="0"/>
      <c r="TZD31" s="0"/>
      <c r="TZE31" s="0"/>
      <c r="TZF31" s="0"/>
      <c r="TZG31" s="0"/>
      <c r="TZH31" s="0"/>
      <c r="TZI31" s="0"/>
      <c r="TZJ31" s="0"/>
      <c r="TZK31" s="0"/>
      <c r="TZL31" s="0"/>
      <c r="TZM31" s="0"/>
      <c r="TZN31" s="0"/>
      <c r="TZO31" s="0"/>
      <c r="TZP31" s="0"/>
      <c r="TZQ31" s="0"/>
      <c r="TZR31" s="0"/>
      <c r="TZS31" s="0"/>
      <c r="TZT31" s="0"/>
      <c r="TZU31" s="0"/>
      <c r="TZV31" s="0"/>
      <c r="TZW31" s="0"/>
      <c r="TZX31" s="0"/>
      <c r="TZY31" s="0"/>
      <c r="TZZ31" s="0"/>
      <c r="UAA31" s="0"/>
      <c r="UAB31" s="0"/>
      <c r="UAC31" s="0"/>
      <c r="UAD31" s="0"/>
      <c r="UAE31" s="0"/>
      <c r="UAF31" s="0"/>
      <c r="UAG31" s="0"/>
      <c r="UAH31" s="0"/>
      <c r="UAI31" s="0"/>
      <c r="UAJ31" s="0"/>
      <c r="UAK31" s="0"/>
      <c r="UAL31" s="0"/>
      <c r="UAM31" s="0"/>
      <c r="UAN31" s="0"/>
      <c r="UAO31" s="0"/>
      <c r="UAP31" s="0"/>
      <c r="UAQ31" s="0"/>
      <c r="UAR31" s="0"/>
      <c r="UAS31" s="0"/>
      <c r="UAT31" s="0"/>
      <c r="UAU31" s="0"/>
      <c r="UAV31" s="0"/>
      <c r="UAW31" s="0"/>
      <c r="UAX31" s="0"/>
      <c r="UAY31" s="0"/>
      <c r="UAZ31" s="0"/>
      <c r="UBA31" s="0"/>
      <c r="UBB31" s="0"/>
      <c r="UBC31" s="0"/>
      <c r="UBD31" s="0"/>
      <c r="UBE31" s="0"/>
      <c r="UBF31" s="0"/>
      <c r="UBG31" s="0"/>
      <c r="UBH31" s="0"/>
      <c r="UBI31" s="0"/>
      <c r="UBJ31" s="0"/>
      <c r="UBK31" s="0"/>
      <c r="UBL31" s="0"/>
      <c r="UBM31" s="0"/>
      <c r="UBN31" s="0"/>
      <c r="UBO31" s="0"/>
      <c r="UBP31" s="0"/>
      <c r="UBQ31" s="0"/>
      <c r="UBR31" s="0"/>
      <c r="UBS31" s="0"/>
      <c r="UBT31" s="0"/>
      <c r="UBU31" s="0"/>
      <c r="UBV31" s="0"/>
      <c r="UBW31" s="0"/>
      <c r="UBX31" s="0"/>
      <c r="UBY31" s="0"/>
      <c r="UBZ31" s="0"/>
      <c r="UCA31" s="0"/>
      <c r="UCB31" s="0"/>
      <c r="UCC31" s="0"/>
      <c r="UCD31" s="0"/>
      <c r="UCE31" s="0"/>
      <c r="UCF31" s="0"/>
      <c r="UCG31" s="0"/>
      <c r="UCH31" s="0"/>
      <c r="UCI31" s="0"/>
      <c r="UCJ31" s="0"/>
      <c r="UCK31" s="0"/>
      <c r="UCL31" s="0"/>
      <c r="UCM31" s="0"/>
      <c r="UCN31" s="0"/>
      <c r="UCO31" s="0"/>
      <c r="UCP31" s="0"/>
      <c r="UCQ31" s="0"/>
      <c r="UCR31" s="0"/>
      <c r="UCS31" s="0"/>
      <c r="UCT31" s="0"/>
      <c r="UCU31" s="0"/>
      <c r="UCV31" s="0"/>
      <c r="UCW31" s="0"/>
      <c r="UCX31" s="0"/>
      <c r="UCY31" s="0"/>
      <c r="UCZ31" s="0"/>
      <c r="UDA31" s="0"/>
      <c r="UDB31" s="0"/>
      <c r="UDC31" s="0"/>
      <c r="UDD31" s="0"/>
      <c r="UDE31" s="0"/>
      <c r="UDF31" s="0"/>
      <c r="UDG31" s="0"/>
      <c r="UDH31" s="0"/>
      <c r="UDI31" s="0"/>
      <c r="UDJ31" s="0"/>
      <c r="UDK31" s="0"/>
      <c r="UDL31" s="0"/>
      <c r="UDM31" s="0"/>
      <c r="UDN31" s="0"/>
      <c r="UDO31" s="0"/>
      <c r="UDP31" s="0"/>
      <c r="UDQ31" s="0"/>
      <c r="UDR31" s="0"/>
      <c r="UDS31" s="0"/>
      <c r="UDT31" s="0"/>
      <c r="UDU31" s="0"/>
      <c r="UDV31" s="0"/>
      <c r="UDW31" s="0"/>
      <c r="UDX31" s="0"/>
      <c r="UDY31" s="0"/>
      <c r="UDZ31" s="0"/>
      <c r="UEA31" s="0"/>
      <c r="UEB31" s="0"/>
      <c r="UEC31" s="0"/>
      <c r="UED31" s="0"/>
      <c r="UEE31" s="0"/>
      <c r="UEF31" s="0"/>
      <c r="UEG31" s="0"/>
      <c r="UEH31" s="0"/>
      <c r="UEI31" s="0"/>
      <c r="UEJ31" s="0"/>
      <c r="UEK31" s="0"/>
      <c r="UEL31" s="0"/>
      <c r="UEM31" s="0"/>
      <c r="UEN31" s="0"/>
      <c r="UEO31" s="0"/>
      <c r="UEP31" s="0"/>
      <c r="UEQ31" s="0"/>
      <c r="UER31" s="0"/>
      <c r="UES31" s="0"/>
      <c r="UET31" s="0"/>
      <c r="UEU31" s="0"/>
      <c r="UEV31" s="0"/>
      <c r="UEW31" s="0"/>
      <c r="UEX31" s="0"/>
      <c r="UEY31" s="0"/>
      <c r="UEZ31" s="0"/>
      <c r="UFA31" s="0"/>
      <c r="UFB31" s="0"/>
      <c r="UFC31" s="0"/>
      <c r="UFD31" s="0"/>
      <c r="UFE31" s="0"/>
      <c r="UFF31" s="0"/>
      <c r="UFG31" s="0"/>
      <c r="UFH31" s="0"/>
      <c r="UFI31" s="0"/>
      <c r="UFJ31" s="0"/>
      <c r="UFK31" s="0"/>
      <c r="UFL31" s="0"/>
      <c r="UFM31" s="0"/>
      <c r="UFN31" s="0"/>
      <c r="UFO31" s="0"/>
      <c r="UFP31" s="0"/>
      <c r="UFQ31" s="0"/>
      <c r="UFR31" s="0"/>
      <c r="UFS31" s="0"/>
      <c r="UFT31" s="0"/>
      <c r="UFU31" s="0"/>
      <c r="UFV31" s="0"/>
      <c r="UFW31" s="0"/>
      <c r="UFX31" s="0"/>
      <c r="UFY31" s="0"/>
      <c r="UFZ31" s="0"/>
      <c r="UGA31" s="0"/>
      <c r="UGB31" s="0"/>
      <c r="UGC31" s="0"/>
      <c r="UGD31" s="0"/>
      <c r="UGE31" s="0"/>
      <c r="UGF31" s="0"/>
      <c r="UGG31" s="0"/>
      <c r="UGH31" s="0"/>
      <c r="UGI31" s="0"/>
      <c r="UGJ31" s="0"/>
      <c r="UGK31" s="0"/>
      <c r="UGL31" s="0"/>
      <c r="UGM31" s="0"/>
      <c r="UGN31" s="0"/>
      <c r="UGO31" s="0"/>
      <c r="UGP31" s="0"/>
      <c r="UGQ31" s="0"/>
      <c r="UGR31" s="0"/>
      <c r="UGS31" s="0"/>
      <c r="UGT31" s="0"/>
      <c r="UGU31" s="0"/>
      <c r="UGV31" s="0"/>
      <c r="UGW31" s="0"/>
      <c r="UGX31" s="0"/>
      <c r="UGY31" s="0"/>
      <c r="UGZ31" s="0"/>
      <c r="UHA31" s="0"/>
      <c r="UHB31" s="0"/>
      <c r="UHC31" s="0"/>
      <c r="UHD31" s="0"/>
      <c r="UHE31" s="0"/>
      <c r="UHF31" s="0"/>
      <c r="UHG31" s="0"/>
      <c r="UHH31" s="0"/>
      <c r="UHI31" s="0"/>
      <c r="UHJ31" s="0"/>
      <c r="UHK31" s="0"/>
      <c r="UHL31" s="0"/>
      <c r="UHM31" s="0"/>
      <c r="UHN31" s="0"/>
      <c r="UHO31" s="0"/>
      <c r="UHP31" s="0"/>
      <c r="UHQ31" s="0"/>
      <c r="UHR31" s="0"/>
      <c r="UHS31" s="0"/>
      <c r="UHT31" s="0"/>
      <c r="UHU31" s="0"/>
      <c r="UHV31" s="0"/>
      <c r="UHW31" s="0"/>
      <c r="UHX31" s="0"/>
      <c r="UHY31" s="0"/>
      <c r="UHZ31" s="0"/>
      <c r="UIA31" s="0"/>
      <c r="UIB31" s="0"/>
      <c r="UIC31" s="0"/>
      <c r="UID31" s="0"/>
      <c r="UIE31" s="0"/>
      <c r="UIF31" s="0"/>
      <c r="UIG31" s="0"/>
      <c r="UIH31" s="0"/>
      <c r="UII31" s="0"/>
      <c r="UIJ31" s="0"/>
      <c r="UIK31" s="0"/>
      <c r="UIL31" s="0"/>
      <c r="UIM31" s="0"/>
      <c r="UIN31" s="0"/>
      <c r="UIO31" s="0"/>
      <c r="UIP31" s="0"/>
      <c r="UIQ31" s="0"/>
      <c r="UIR31" s="0"/>
      <c r="UIS31" s="0"/>
      <c r="UIT31" s="0"/>
      <c r="UIU31" s="0"/>
      <c r="UIV31" s="0"/>
      <c r="UIW31" s="0"/>
      <c r="UIX31" s="0"/>
      <c r="UIY31" s="0"/>
      <c r="UIZ31" s="0"/>
      <c r="UJA31" s="0"/>
      <c r="UJB31" s="0"/>
      <c r="UJC31" s="0"/>
      <c r="UJD31" s="0"/>
      <c r="UJE31" s="0"/>
      <c r="UJF31" s="0"/>
      <c r="UJG31" s="0"/>
      <c r="UJH31" s="0"/>
      <c r="UJI31" s="0"/>
      <c r="UJJ31" s="0"/>
      <c r="UJK31" s="0"/>
      <c r="UJL31" s="0"/>
      <c r="UJM31" s="0"/>
      <c r="UJN31" s="0"/>
      <c r="UJO31" s="0"/>
      <c r="UJP31" s="0"/>
      <c r="UJQ31" s="0"/>
      <c r="UJR31" s="0"/>
      <c r="UJS31" s="0"/>
      <c r="UJT31" s="0"/>
      <c r="UJU31" s="0"/>
      <c r="UJV31" s="0"/>
      <c r="UJW31" s="0"/>
      <c r="UJX31" s="0"/>
      <c r="UJY31" s="0"/>
      <c r="UJZ31" s="0"/>
      <c r="UKA31" s="0"/>
      <c r="UKB31" s="0"/>
      <c r="UKC31" s="0"/>
      <c r="UKD31" s="0"/>
      <c r="UKE31" s="0"/>
      <c r="UKF31" s="0"/>
      <c r="UKG31" s="0"/>
      <c r="UKH31" s="0"/>
      <c r="UKI31" s="0"/>
      <c r="UKJ31" s="0"/>
      <c r="UKK31" s="0"/>
      <c r="UKL31" s="0"/>
      <c r="UKM31" s="0"/>
      <c r="UKN31" s="0"/>
      <c r="UKO31" s="0"/>
      <c r="UKP31" s="0"/>
      <c r="UKQ31" s="0"/>
      <c r="UKR31" s="0"/>
      <c r="UKS31" s="0"/>
      <c r="UKT31" s="0"/>
      <c r="UKU31" s="0"/>
      <c r="UKV31" s="0"/>
      <c r="UKW31" s="0"/>
      <c r="UKX31" s="0"/>
      <c r="UKY31" s="0"/>
      <c r="UKZ31" s="0"/>
      <c r="ULA31" s="0"/>
      <c r="ULB31" s="0"/>
      <c r="ULC31" s="0"/>
      <c r="ULD31" s="0"/>
      <c r="ULE31" s="0"/>
      <c r="ULF31" s="0"/>
      <c r="ULG31" s="0"/>
      <c r="ULH31" s="0"/>
      <c r="ULI31" s="0"/>
      <c r="ULJ31" s="0"/>
      <c r="ULK31" s="0"/>
      <c r="ULL31" s="0"/>
      <c r="ULM31" s="0"/>
      <c r="ULN31" s="0"/>
      <c r="ULO31" s="0"/>
      <c r="ULP31" s="0"/>
      <c r="ULQ31" s="0"/>
      <c r="ULR31" s="0"/>
      <c r="ULS31" s="0"/>
      <c r="ULT31" s="0"/>
      <c r="ULU31" s="0"/>
      <c r="ULV31" s="0"/>
      <c r="ULW31" s="0"/>
      <c r="ULX31" s="0"/>
      <c r="ULY31" s="0"/>
      <c r="ULZ31" s="0"/>
      <c r="UMA31" s="0"/>
      <c r="UMB31" s="0"/>
      <c r="UMC31" s="0"/>
      <c r="UMD31" s="0"/>
      <c r="UME31" s="0"/>
      <c r="UMF31" s="0"/>
      <c r="UMG31" s="0"/>
      <c r="UMH31" s="0"/>
      <c r="UMI31" s="0"/>
      <c r="UMJ31" s="0"/>
      <c r="UMK31" s="0"/>
      <c r="UML31" s="0"/>
      <c r="UMM31" s="0"/>
      <c r="UMN31" s="0"/>
      <c r="UMO31" s="0"/>
      <c r="UMP31" s="0"/>
      <c r="UMQ31" s="0"/>
      <c r="UMR31" s="0"/>
      <c r="UMS31" s="0"/>
      <c r="UMT31" s="0"/>
      <c r="UMU31" s="0"/>
      <c r="UMV31" s="0"/>
      <c r="UMW31" s="0"/>
      <c r="UMX31" s="0"/>
      <c r="UMY31" s="0"/>
      <c r="UMZ31" s="0"/>
      <c r="UNA31" s="0"/>
      <c r="UNB31" s="0"/>
      <c r="UNC31" s="0"/>
      <c r="UND31" s="0"/>
      <c r="UNE31" s="0"/>
      <c r="UNF31" s="0"/>
      <c r="UNG31" s="0"/>
      <c r="UNH31" s="0"/>
      <c r="UNI31" s="0"/>
      <c r="UNJ31" s="0"/>
      <c r="UNK31" s="0"/>
      <c r="UNL31" s="0"/>
      <c r="UNM31" s="0"/>
      <c r="UNN31" s="0"/>
      <c r="UNO31" s="0"/>
      <c r="UNP31" s="0"/>
      <c r="UNQ31" s="0"/>
      <c r="UNR31" s="0"/>
      <c r="UNS31" s="0"/>
      <c r="UNT31" s="0"/>
      <c r="UNU31" s="0"/>
      <c r="UNV31" s="0"/>
      <c r="UNW31" s="0"/>
      <c r="UNX31" s="0"/>
      <c r="UNY31" s="0"/>
      <c r="UNZ31" s="0"/>
      <c r="UOA31" s="0"/>
      <c r="UOB31" s="0"/>
      <c r="UOC31" s="0"/>
      <c r="UOD31" s="0"/>
      <c r="UOE31" s="0"/>
      <c r="UOF31" s="0"/>
      <c r="UOG31" s="0"/>
      <c r="UOH31" s="0"/>
      <c r="UOI31" s="0"/>
      <c r="UOJ31" s="0"/>
      <c r="UOK31" s="0"/>
      <c r="UOL31" s="0"/>
      <c r="UOM31" s="0"/>
      <c r="UON31" s="0"/>
      <c r="UOO31" s="0"/>
      <c r="UOP31" s="0"/>
      <c r="UOQ31" s="0"/>
      <c r="UOR31" s="0"/>
      <c r="UOS31" s="0"/>
      <c r="UOT31" s="0"/>
      <c r="UOU31" s="0"/>
      <c r="UOV31" s="0"/>
      <c r="UOW31" s="0"/>
      <c r="UOX31" s="0"/>
      <c r="UOY31" s="0"/>
      <c r="UOZ31" s="0"/>
      <c r="UPA31" s="0"/>
      <c r="UPB31" s="0"/>
      <c r="UPC31" s="0"/>
      <c r="UPD31" s="0"/>
      <c r="UPE31" s="0"/>
      <c r="UPF31" s="0"/>
      <c r="UPG31" s="0"/>
      <c r="UPH31" s="0"/>
      <c r="UPI31" s="0"/>
      <c r="UPJ31" s="0"/>
      <c r="UPK31" s="0"/>
      <c r="UPL31" s="0"/>
      <c r="UPM31" s="0"/>
      <c r="UPN31" s="0"/>
      <c r="UPO31" s="0"/>
      <c r="UPP31" s="0"/>
      <c r="UPQ31" s="0"/>
      <c r="UPR31" s="0"/>
      <c r="UPS31" s="0"/>
      <c r="UPT31" s="0"/>
      <c r="UPU31" s="0"/>
      <c r="UPV31" s="0"/>
      <c r="UPW31" s="0"/>
      <c r="UPX31" s="0"/>
      <c r="UPY31" s="0"/>
      <c r="UPZ31" s="0"/>
      <c r="UQA31" s="0"/>
      <c r="UQB31" s="0"/>
      <c r="UQC31" s="0"/>
      <c r="UQD31" s="0"/>
      <c r="UQE31" s="0"/>
      <c r="UQF31" s="0"/>
      <c r="UQG31" s="0"/>
      <c r="UQH31" s="0"/>
      <c r="UQI31" s="0"/>
      <c r="UQJ31" s="0"/>
      <c r="UQK31" s="0"/>
      <c r="UQL31" s="0"/>
      <c r="UQM31" s="0"/>
      <c r="UQN31" s="0"/>
      <c r="UQO31" s="0"/>
      <c r="UQP31" s="0"/>
      <c r="UQQ31" s="0"/>
      <c r="UQR31" s="0"/>
      <c r="UQS31" s="0"/>
      <c r="UQT31" s="0"/>
      <c r="UQU31" s="0"/>
      <c r="UQV31" s="0"/>
      <c r="UQW31" s="0"/>
      <c r="UQX31" s="0"/>
      <c r="UQY31" s="0"/>
      <c r="UQZ31" s="0"/>
      <c r="URA31" s="0"/>
      <c r="URB31" s="0"/>
      <c r="URC31" s="0"/>
      <c r="URD31" s="0"/>
      <c r="URE31" s="0"/>
      <c r="URF31" s="0"/>
      <c r="URG31" s="0"/>
      <c r="URH31" s="0"/>
      <c r="URI31" s="0"/>
      <c r="URJ31" s="0"/>
      <c r="URK31" s="0"/>
      <c r="URL31" s="0"/>
      <c r="URM31" s="0"/>
      <c r="URN31" s="0"/>
      <c r="URO31" s="0"/>
      <c r="URP31" s="0"/>
      <c r="URQ31" s="0"/>
      <c r="URR31" s="0"/>
      <c r="URS31" s="0"/>
      <c r="URT31" s="0"/>
      <c r="URU31" s="0"/>
      <c r="URV31" s="0"/>
      <c r="URW31" s="0"/>
      <c r="URX31" s="0"/>
      <c r="URY31" s="0"/>
      <c r="URZ31" s="0"/>
      <c r="USA31" s="0"/>
      <c r="USB31" s="0"/>
      <c r="USC31" s="0"/>
      <c r="USD31" s="0"/>
      <c r="USE31" s="0"/>
      <c r="USF31" s="0"/>
      <c r="USG31" s="0"/>
      <c r="USH31" s="0"/>
      <c r="USI31" s="0"/>
      <c r="USJ31" s="0"/>
      <c r="USK31" s="0"/>
      <c r="USL31" s="0"/>
      <c r="USM31" s="0"/>
      <c r="USN31" s="0"/>
      <c r="USO31" s="0"/>
      <c r="USP31" s="0"/>
      <c r="USQ31" s="0"/>
      <c r="USR31" s="0"/>
      <c r="USS31" s="0"/>
      <c r="UST31" s="0"/>
      <c r="USU31" s="0"/>
      <c r="USV31" s="0"/>
      <c r="USW31" s="0"/>
      <c r="USX31" s="0"/>
      <c r="USY31" s="0"/>
      <c r="USZ31" s="0"/>
      <c r="UTA31" s="0"/>
      <c r="UTB31" s="0"/>
      <c r="UTC31" s="0"/>
      <c r="UTD31" s="0"/>
      <c r="UTE31" s="0"/>
      <c r="UTF31" s="0"/>
      <c r="UTG31" s="0"/>
      <c r="UTH31" s="0"/>
      <c r="UTI31" s="0"/>
      <c r="UTJ31" s="0"/>
      <c r="UTK31" s="0"/>
      <c r="UTL31" s="0"/>
      <c r="UTM31" s="0"/>
      <c r="UTN31" s="0"/>
      <c r="UTO31" s="0"/>
      <c r="UTP31" s="0"/>
      <c r="UTQ31" s="0"/>
      <c r="UTR31" s="0"/>
      <c r="UTS31" s="0"/>
      <c r="UTT31" s="0"/>
      <c r="UTU31" s="0"/>
      <c r="UTV31" s="0"/>
      <c r="UTW31" s="0"/>
      <c r="UTX31" s="0"/>
      <c r="UTY31" s="0"/>
      <c r="UTZ31" s="0"/>
      <c r="UUA31" s="0"/>
      <c r="UUB31" s="0"/>
      <c r="UUC31" s="0"/>
      <c r="UUD31" s="0"/>
      <c r="UUE31" s="0"/>
      <c r="UUF31" s="0"/>
      <c r="UUG31" s="0"/>
      <c r="UUH31" s="0"/>
      <c r="UUI31" s="0"/>
      <c r="UUJ31" s="0"/>
      <c r="UUK31" s="0"/>
      <c r="UUL31" s="0"/>
      <c r="UUM31" s="0"/>
      <c r="UUN31" s="0"/>
      <c r="UUO31" s="0"/>
      <c r="UUP31" s="0"/>
      <c r="UUQ31" s="0"/>
      <c r="UUR31" s="0"/>
      <c r="UUS31" s="0"/>
      <c r="UUT31" s="0"/>
      <c r="UUU31" s="0"/>
      <c r="UUV31" s="0"/>
      <c r="UUW31" s="0"/>
      <c r="UUX31" s="0"/>
      <c r="UUY31" s="0"/>
      <c r="UUZ31" s="0"/>
      <c r="UVA31" s="0"/>
      <c r="UVB31" s="0"/>
      <c r="UVC31" s="0"/>
      <c r="UVD31" s="0"/>
      <c r="UVE31" s="0"/>
      <c r="UVF31" s="0"/>
      <c r="UVG31" s="0"/>
      <c r="UVH31" s="0"/>
      <c r="UVI31" s="0"/>
      <c r="UVJ31" s="0"/>
      <c r="UVK31" s="0"/>
      <c r="UVL31" s="0"/>
      <c r="UVM31" s="0"/>
      <c r="UVN31" s="0"/>
      <c r="UVO31" s="0"/>
      <c r="UVP31" s="0"/>
      <c r="UVQ31" s="0"/>
      <c r="UVR31" s="0"/>
      <c r="UVS31" s="0"/>
      <c r="UVT31" s="0"/>
      <c r="UVU31" s="0"/>
      <c r="UVV31" s="0"/>
      <c r="UVW31" s="0"/>
      <c r="UVX31" s="0"/>
      <c r="UVY31" s="0"/>
      <c r="UVZ31" s="0"/>
      <c r="UWA31" s="0"/>
      <c r="UWB31" s="0"/>
      <c r="UWC31" s="0"/>
      <c r="UWD31" s="0"/>
      <c r="UWE31" s="0"/>
      <c r="UWF31" s="0"/>
      <c r="UWG31" s="0"/>
      <c r="UWH31" s="0"/>
      <c r="UWI31" s="0"/>
      <c r="UWJ31" s="0"/>
      <c r="UWK31" s="0"/>
      <c r="UWL31" s="0"/>
      <c r="UWM31" s="0"/>
      <c r="UWN31" s="0"/>
      <c r="UWO31" s="0"/>
      <c r="UWP31" s="0"/>
      <c r="UWQ31" s="0"/>
      <c r="UWR31" s="0"/>
      <c r="UWS31" s="0"/>
      <c r="UWT31" s="0"/>
      <c r="UWU31" s="0"/>
      <c r="UWV31" s="0"/>
      <c r="UWW31" s="0"/>
      <c r="UWX31" s="0"/>
      <c r="UWY31" s="0"/>
      <c r="UWZ31" s="0"/>
      <c r="UXA31" s="0"/>
      <c r="UXB31" s="0"/>
      <c r="UXC31" s="0"/>
      <c r="UXD31" s="0"/>
      <c r="UXE31" s="0"/>
      <c r="UXF31" s="0"/>
      <c r="UXG31" s="0"/>
      <c r="UXH31" s="0"/>
      <c r="UXI31" s="0"/>
      <c r="UXJ31" s="0"/>
      <c r="UXK31" s="0"/>
      <c r="UXL31" s="0"/>
      <c r="UXM31" s="0"/>
      <c r="UXN31" s="0"/>
      <c r="UXO31" s="0"/>
      <c r="UXP31" s="0"/>
      <c r="UXQ31" s="0"/>
      <c r="UXR31" s="0"/>
      <c r="UXS31" s="0"/>
      <c r="UXT31" s="0"/>
      <c r="UXU31" s="0"/>
      <c r="UXV31" s="0"/>
      <c r="UXW31" s="0"/>
      <c r="UXX31" s="0"/>
      <c r="UXY31" s="0"/>
      <c r="UXZ31" s="0"/>
      <c r="UYA31" s="0"/>
      <c r="UYB31" s="0"/>
      <c r="UYC31" s="0"/>
      <c r="UYD31" s="0"/>
      <c r="UYE31" s="0"/>
      <c r="UYF31" s="0"/>
      <c r="UYG31" s="0"/>
      <c r="UYH31" s="0"/>
      <c r="UYI31" s="0"/>
      <c r="UYJ31" s="0"/>
      <c r="UYK31" s="0"/>
      <c r="UYL31" s="0"/>
      <c r="UYM31" s="0"/>
      <c r="UYN31" s="0"/>
      <c r="UYO31" s="0"/>
      <c r="UYP31" s="0"/>
      <c r="UYQ31" s="0"/>
      <c r="UYR31" s="0"/>
      <c r="UYS31" s="0"/>
      <c r="UYT31" s="0"/>
      <c r="UYU31" s="0"/>
      <c r="UYV31" s="0"/>
      <c r="UYW31" s="0"/>
      <c r="UYX31" s="0"/>
      <c r="UYY31" s="0"/>
      <c r="UYZ31" s="0"/>
      <c r="UZA31" s="0"/>
      <c r="UZB31" s="0"/>
      <c r="UZC31" s="0"/>
      <c r="UZD31" s="0"/>
      <c r="UZE31" s="0"/>
      <c r="UZF31" s="0"/>
      <c r="UZG31" s="0"/>
      <c r="UZH31" s="0"/>
      <c r="UZI31" s="0"/>
      <c r="UZJ31" s="0"/>
      <c r="UZK31" s="0"/>
      <c r="UZL31" s="0"/>
      <c r="UZM31" s="0"/>
      <c r="UZN31" s="0"/>
      <c r="UZO31" s="0"/>
      <c r="UZP31" s="0"/>
      <c r="UZQ31" s="0"/>
      <c r="UZR31" s="0"/>
      <c r="UZS31" s="0"/>
      <c r="UZT31" s="0"/>
      <c r="UZU31" s="0"/>
      <c r="UZV31" s="0"/>
      <c r="UZW31" s="0"/>
      <c r="UZX31" s="0"/>
      <c r="UZY31" s="0"/>
      <c r="UZZ31" s="0"/>
      <c r="VAA31" s="0"/>
      <c r="VAB31" s="0"/>
      <c r="VAC31" s="0"/>
      <c r="VAD31" s="0"/>
      <c r="VAE31" s="0"/>
      <c r="VAF31" s="0"/>
      <c r="VAG31" s="0"/>
      <c r="VAH31" s="0"/>
      <c r="VAI31" s="0"/>
      <c r="VAJ31" s="0"/>
      <c r="VAK31" s="0"/>
      <c r="VAL31" s="0"/>
      <c r="VAM31" s="0"/>
      <c r="VAN31" s="0"/>
      <c r="VAO31" s="0"/>
      <c r="VAP31" s="0"/>
      <c r="VAQ31" s="0"/>
      <c r="VAR31" s="0"/>
      <c r="VAS31" s="0"/>
      <c r="VAT31" s="0"/>
      <c r="VAU31" s="0"/>
      <c r="VAV31" s="0"/>
      <c r="VAW31" s="0"/>
      <c r="VAX31" s="0"/>
      <c r="VAY31" s="0"/>
      <c r="VAZ31" s="0"/>
      <c r="VBA31" s="0"/>
      <c r="VBB31" s="0"/>
      <c r="VBC31" s="0"/>
      <c r="VBD31" s="0"/>
      <c r="VBE31" s="0"/>
      <c r="VBF31" s="0"/>
      <c r="VBG31" s="0"/>
      <c r="VBH31" s="0"/>
      <c r="VBI31" s="0"/>
      <c r="VBJ31" s="0"/>
      <c r="VBK31" s="0"/>
      <c r="VBL31" s="0"/>
      <c r="VBM31" s="0"/>
      <c r="VBN31" s="0"/>
      <c r="VBO31" s="0"/>
      <c r="VBP31" s="0"/>
      <c r="VBQ31" s="0"/>
      <c r="VBR31" s="0"/>
      <c r="VBS31" s="0"/>
      <c r="VBT31" s="0"/>
      <c r="VBU31" s="0"/>
      <c r="VBV31" s="0"/>
      <c r="VBW31" s="0"/>
      <c r="VBX31" s="0"/>
      <c r="VBY31" s="0"/>
      <c r="VBZ31" s="0"/>
      <c r="VCA31" s="0"/>
      <c r="VCB31" s="0"/>
      <c r="VCC31" s="0"/>
      <c r="VCD31" s="0"/>
      <c r="VCE31" s="0"/>
      <c r="VCF31" s="0"/>
      <c r="VCG31" s="0"/>
      <c r="VCH31" s="0"/>
      <c r="VCI31" s="0"/>
      <c r="VCJ31" s="0"/>
      <c r="VCK31" s="0"/>
      <c r="VCL31" s="0"/>
      <c r="VCM31" s="0"/>
      <c r="VCN31" s="0"/>
      <c r="VCO31" s="0"/>
      <c r="VCP31" s="0"/>
      <c r="VCQ31" s="0"/>
      <c r="VCR31" s="0"/>
      <c r="VCS31" s="0"/>
      <c r="VCT31" s="0"/>
      <c r="VCU31" s="0"/>
      <c r="VCV31" s="0"/>
      <c r="VCW31" s="0"/>
      <c r="VCX31" s="0"/>
      <c r="VCY31" s="0"/>
      <c r="VCZ31" s="0"/>
      <c r="VDA31" s="0"/>
      <c r="VDB31" s="0"/>
      <c r="VDC31" s="0"/>
      <c r="VDD31" s="0"/>
      <c r="VDE31" s="0"/>
      <c r="VDF31" s="0"/>
      <c r="VDG31" s="0"/>
      <c r="VDH31" s="0"/>
      <c r="VDI31" s="0"/>
      <c r="VDJ31" s="0"/>
      <c r="VDK31" s="0"/>
      <c r="VDL31" s="0"/>
      <c r="VDM31" s="0"/>
      <c r="VDN31" s="0"/>
      <c r="VDO31" s="0"/>
      <c r="VDP31" s="0"/>
      <c r="VDQ31" s="0"/>
      <c r="VDR31" s="0"/>
      <c r="VDS31" s="0"/>
      <c r="VDT31" s="0"/>
      <c r="VDU31" s="0"/>
      <c r="VDV31" s="0"/>
      <c r="VDW31" s="0"/>
      <c r="VDX31" s="0"/>
      <c r="VDY31" s="0"/>
      <c r="VDZ31" s="0"/>
      <c r="VEA31" s="0"/>
      <c r="VEB31" s="0"/>
      <c r="VEC31" s="0"/>
      <c r="VED31" s="0"/>
      <c r="VEE31" s="0"/>
      <c r="VEF31" s="0"/>
      <c r="VEG31" s="0"/>
      <c r="VEH31" s="0"/>
      <c r="VEI31" s="0"/>
      <c r="VEJ31" s="0"/>
      <c r="VEK31" s="0"/>
      <c r="VEL31" s="0"/>
      <c r="VEM31" s="0"/>
      <c r="VEN31" s="0"/>
      <c r="VEO31" s="0"/>
      <c r="VEP31" s="0"/>
      <c r="VEQ31" s="0"/>
      <c r="VER31" s="0"/>
      <c r="VES31" s="0"/>
      <c r="VET31" s="0"/>
      <c r="VEU31" s="0"/>
      <c r="VEV31" s="0"/>
      <c r="VEW31" s="0"/>
      <c r="VEX31" s="0"/>
      <c r="VEY31" s="0"/>
      <c r="VEZ31" s="0"/>
      <c r="VFA31" s="0"/>
      <c r="VFB31" s="0"/>
      <c r="VFC31" s="0"/>
      <c r="VFD31" s="0"/>
      <c r="VFE31" s="0"/>
      <c r="VFF31" s="0"/>
      <c r="VFG31" s="0"/>
      <c r="VFH31" s="0"/>
      <c r="VFI31" s="0"/>
      <c r="VFJ31" s="0"/>
      <c r="VFK31" s="0"/>
      <c r="VFL31" s="0"/>
      <c r="VFM31" s="0"/>
      <c r="VFN31" s="0"/>
      <c r="VFO31" s="0"/>
      <c r="VFP31" s="0"/>
      <c r="VFQ31" s="0"/>
      <c r="VFR31" s="0"/>
      <c r="VFS31" s="0"/>
      <c r="VFT31" s="0"/>
      <c r="VFU31" s="0"/>
      <c r="VFV31" s="0"/>
      <c r="VFW31" s="0"/>
      <c r="VFX31" s="0"/>
      <c r="VFY31" s="0"/>
      <c r="VFZ31" s="0"/>
      <c r="VGA31" s="0"/>
      <c r="VGB31" s="0"/>
      <c r="VGC31" s="0"/>
      <c r="VGD31" s="0"/>
      <c r="VGE31" s="0"/>
      <c r="VGF31" s="0"/>
      <c r="VGG31" s="0"/>
      <c r="VGH31" s="0"/>
      <c r="VGI31" s="0"/>
      <c r="VGJ31" s="0"/>
      <c r="VGK31" s="0"/>
      <c r="VGL31" s="0"/>
      <c r="VGM31" s="0"/>
      <c r="VGN31" s="0"/>
      <c r="VGO31" s="0"/>
      <c r="VGP31" s="0"/>
      <c r="VGQ31" s="0"/>
      <c r="VGR31" s="0"/>
      <c r="VGS31" s="0"/>
      <c r="VGT31" s="0"/>
      <c r="VGU31" s="0"/>
      <c r="VGV31" s="0"/>
      <c r="VGW31" s="0"/>
      <c r="VGX31" s="0"/>
      <c r="VGY31" s="0"/>
      <c r="VGZ31" s="0"/>
      <c r="VHA31" s="0"/>
      <c r="VHB31" s="0"/>
      <c r="VHC31" s="0"/>
      <c r="VHD31" s="0"/>
      <c r="VHE31" s="0"/>
      <c r="VHF31" s="0"/>
      <c r="VHG31" s="0"/>
      <c r="VHH31" s="0"/>
      <c r="VHI31" s="0"/>
      <c r="VHJ31" s="0"/>
      <c r="VHK31" s="0"/>
      <c r="VHL31" s="0"/>
      <c r="VHM31" s="0"/>
      <c r="VHN31" s="0"/>
      <c r="VHO31" s="0"/>
      <c r="VHP31" s="0"/>
      <c r="VHQ31" s="0"/>
      <c r="VHR31" s="0"/>
      <c r="VHS31" s="0"/>
      <c r="VHT31" s="0"/>
      <c r="VHU31" s="0"/>
      <c r="VHV31" s="0"/>
      <c r="VHW31" s="0"/>
      <c r="VHX31" s="0"/>
      <c r="VHY31" s="0"/>
      <c r="VHZ31" s="0"/>
      <c r="VIA31" s="0"/>
      <c r="VIB31" s="0"/>
      <c r="VIC31" s="0"/>
      <c r="VID31" s="0"/>
      <c r="VIE31" s="0"/>
      <c r="VIF31" s="0"/>
      <c r="VIG31" s="0"/>
      <c r="VIH31" s="0"/>
      <c r="VII31" s="0"/>
      <c r="VIJ31" s="0"/>
      <c r="VIK31" s="0"/>
      <c r="VIL31" s="0"/>
      <c r="VIM31" s="0"/>
      <c r="VIN31" s="0"/>
      <c r="VIO31" s="0"/>
      <c r="VIP31" s="0"/>
      <c r="VIQ31" s="0"/>
      <c r="VIR31" s="0"/>
      <c r="VIS31" s="0"/>
      <c r="VIT31" s="0"/>
      <c r="VIU31" s="0"/>
      <c r="VIV31" s="0"/>
      <c r="VIW31" s="0"/>
      <c r="VIX31" s="0"/>
      <c r="VIY31" s="0"/>
      <c r="VIZ31" s="0"/>
      <c r="VJA31" s="0"/>
      <c r="VJB31" s="0"/>
      <c r="VJC31" s="0"/>
      <c r="VJD31" s="0"/>
      <c r="VJE31" s="0"/>
      <c r="VJF31" s="0"/>
      <c r="VJG31" s="0"/>
      <c r="VJH31" s="0"/>
      <c r="VJI31" s="0"/>
      <c r="VJJ31" s="0"/>
      <c r="VJK31" s="0"/>
      <c r="VJL31" s="0"/>
      <c r="VJM31" s="0"/>
      <c r="VJN31" s="0"/>
      <c r="VJO31" s="0"/>
      <c r="VJP31" s="0"/>
      <c r="VJQ31" s="0"/>
      <c r="VJR31" s="0"/>
      <c r="VJS31" s="0"/>
      <c r="VJT31" s="0"/>
      <c r="VJU31" s="0"/>
      <c r="VJV31" s="0"/>
      <c r="VJW31" s="0"/>
      <c r="VJX31" s="0"/>
      <c r="VJY31" s="0"/>
      <c r="VJZ31" s="0"/>
      <c r="VKA31" s="0"/>
      <c r="VKB31" s="0"/>
      <c r="VKC31" s="0"/>
      <c r="VKD31" s="0"/>
      <c r="VKE31" s="0"/>
      <c r="VKF31" s="0"/>
      <c r="VKG31" s="0"/>
      <c r="VKH31" s="0"/>
      <c r="VKI31" s="0"/>
      <c r="VKJ31" s="0"/>
      <c r="VKK31" s="0"/>
      <c r="VKL31" s="0"/>
      <c r="VKM31" s="0"/>
      <c r="VKN31" s="0"/>
      <c r="VKO31" s="0"/>
      <c r="VKP31" s="0"/>
      <c r="VKQ31" s="0"/>
      <c r="VKR31" s="0"/>
      <c r="VKS31" s="0"/>
      <c r="VKT31" s="0"/>
      <c r="VKU31" s="0"/>
      <c r="VKV31" s="0"/>
      <c r="VKW31" s="0"/>
      <c r="VKX31" s="0"/>
      <c r="VKY31" s="0"/>
      <c r="VKZ31" s="0"/>
      <c r="VLA31" s="0"/>
      <c r="VLB31" s="0"/>
      <c r="VLC31" s="0"/>
      <c r="VLD31" s="0"/>
      <c r="VLE31" s="0"/>
      <c r="VLF31" s="0"/>
      <c r="VLG31" s="0"/>
      <c r="VLH31" s="0"/>
      <c r="VLI31" s="0"/>
      <c r="VLJ31" s="0"/>
      <c r="VLK31" s="0"/>
      <c r="VLL31" s="0"/>
      <c r="VLM31" s="0"/>
      <c r="VLN31" s="0"/>
      <c r="VLO31" s="0"/>
      <c r="VLP31" s="0"/>
      <c r="VLQ31" s="0"/>
      <c r="VLR31" s="0"/>
      <c r="VLS31" s="0"/>
      <c r="VLT31" s="0"/>
      <c r="VLU31" s="0"/>
      <c r="VLV31" s="0"/>
      <c r="VLW31" s="0"/>
      <c r="VLX31" s="0"/>
      <c r="VLY31" s="0"/>
      <c r="VLZ31" s="0"/>
      <c r="VMA31" s="0"/>
      <c r="VMB31" s="0"/>
      <c r="VMC31" s="0"/>
      <c r="VMD31" s="0"/>
      <c r="VME31" s="0"/>
      <c r="VMF31" s="0"/>
      <c r="VMG31" s="0"/>
      <c r="VMH31" s="0"/>
      <c r="VMI31" s="0"/>
      <c r="VMJ31" s="0"/>
      <c r="VMK31" s="0"/>
      <c r="VML31" s="0"/>
      <c r="VMM31" s="0"/>
      <c r="VMN31" s="0"/>
      <c r="VMO31" s="0"/>
      <c r="VMP31" s="0"/>
      <c r="VMQ31" s="0"/>
      <c r="VMR31" s="0"/>
      <c r="VMS31" s="0"/>
      <c r="VMT31" s="0"/>
      <c r="VMU31" s="0"/>
      <c r="VMV31" s="0"/>
      <c r="VMW31" s="0"/>
      <c r="VMX31" s="0"/>
      <c r="VMY31" s="0"/>
      <c r="VMZ31" s="0"/>
      <c r="VNA31" s="0"/>
      <c r="VNB31" s="0"/>
      <c r="VNC31" s="0"/>
      <c r="VND31" s="0"/>
      <c r="VNE31" s="0"/>
      <c r="VNF31" s="0"/>
      <c r="VNG31" s="0"/>
      <c r="VNH31" s="0"/>
      <c r="VNI31" s="0"/>
      <c r="VNJ31" s="0"/>
      <c r="VNK31" s="0"/>
      <c r="VNL31" s="0"/>
      <c r="VNM31" s="0"/>
      <c r="VNN31" s="0"/>
      <c r="VNO31" s="0"/>
      <c r="VNP31" s="0"/>
      <c r="VNQ31" s="0"/>
      <c r="VNR31" s="0"/>
      <c r="VNS31" s="0"/>
      <c r="VNT31" s="0"/>
      <c r="VNU31" s="0"/>
      <c r="VNV31" s="0"/>
      <c r="VNW31" s="0"/>
      <c r="VNX31" s="0"/>
      <c r="VNY31" s="0"/>
      <c r="VNZ31" s="0"/>
      <c r="VOA31" s="0"/>
      <c r="VOB31" s="0"/>
      <c r="VOC31" s="0"/>
      <c r="VOD31" s="0"/>
      <c r="VOE31" s="0"/>
      <c r="VOF31" s="0"/>
      <c r="VOG31" s="0"/>
      <c r="VOH31" s="0"/>
      <c r="VOI31" s="0"/>
      <c r="VOJ31" s="0"/>
      <c r="VOK31" s="0"/>
      <c r="VOL31" s="0"/>
      <c r="VOM31" s="0"/>
      <c r="VON31" s="0"/>
      <c r="VOO31" s="0"/>
      <c r="VOP31" s="0"/>
      <c r="VOQ31" s="0"/>
      <c r="VOR31" s="0"/>
      <c r="VOS31" s="0"/>
      <c r="VOT31" s="0"/>
      <c r="VOU31" s="0"/>
      <c r="VOV31" s="0"/>
      <c r="VOW31" s="0"/>
      <c r="VOX31" s="0"/>
      <c r="VOY31" s="0"/>
      <c r="VOZ31" s="0"/>
      <c r="VPA31" s="0"/>
      <c r="VPB31" s="0"/>
      <c r="VPC31" s="0"/>
      <c r="VPD31" s="0"/>
      <c r="VPE31" s="0"/>
      <c r="VPF31" s="0"/>
      <c r="VPG31" s="0"/>
      <c r="VPH31" s="0"/>
      <c r="VPI31" s="0"/>
      <c r="VPJ31" s="0"/>
      <c r="VPK31" s="0"/>
      <c r="VPL31" s="0"/>
      <c r="VPM31" s="0"/>
      <c r="VPN31" s="0"/>
      <c r="VPO31" s="0"/>
      <c r="VPP31" s="0"/>
      <c r="VPQ31" s="0"/>
      <c r="VPR31" s="0"/>
      <c r="VPS31" s="0"/>
      <c r="VPT31" s="0"/>
      <c r="VPU31" s="0"/>
      <c r="VPV31" s="0"/>
      <c r="VPW31" s="0"/>
      <c r="VPX31" s="0"/>
      <c r="VPY31" s="0"/>
      <c r="VPZ31" s="0"/>
      <c r="VQA31" s="0"/>
      <c r="VQB31" s="0"/>
      <c r="VQC31" s="0"/>
      <c r="VQD31" s="0"/>
      <c r="VQE31" s="0"/>
      <c r="VQF31" s="0"/>
      <c r="VQG31" s="0"/>
      <c r="VQH31" s="0"/>
      <c r="VQI31" s="0"/>
      <c r="VQJ31" s="0"/>
      <c r="VQK31" s="0"/>
      <c r="VQL31" s="0"/>
      <c r="VQM31" s="0"/>
      <c r="VQN31" s="0"/>
      <c r="VQO31" s="0"/>
      <c r="VQP31" s="0"/>
      <c r="VQQ31" s="0"/>
      <c r="VQR31" s="0"/>
      <c r="VQS31" s="0"/>
      <c r="VQT31" s="0"/>
      <c r="VQU31" s="0"/>
      <c r="VQV31" s="0"/>
      <c r="VQW31" s="0"/>
      <c r="VQX31" s="0"/>
      <c r="VQY31" s="0"/>
      <c r="VQZ31" s="0"/>
      <c r="VRA31" s="0"/>
      <c r="VRB31" s="0"/>
      <c r="VRC31" s="0"/>
      <c r="VRD31" s="0"/>
      <c r="VRE31" s="0"/>
      <c r="VRF31" s="0"/>
      <c r="VRG31" s="0"/>
      <c r="VRH31" s="0"/>
      <c r="VRI31" s="0"/>
      <c r="VRJ31" s="0"/>
      <c r="VRK31" s="0"/>
      <c r="VRL31" s="0"/>
      <c r="VRM31" s="0"/>
      <c r="VRN31" s="0"/>
      <c r="VRO31" s="0"/>
      <c r="VRP31" s="0"/>
      <c r="VRQ31" s="0"/>
      <c r="VRR31" s="0"/>
      <c r="VRS31" s="0"/>
      <c r="VRT31" s="0"/>
      <c r="VRU31" s="0"/>
      <c r="VRV31" s="0"/>
      <c r="VRW31" s="0"/>
      <c r="VRX31" s="0"/>
      <c r="VRY31" s="0"/>
      <c r="VRZ31" s="0"/>
      <c r="VSA31" s="0"/>
      <c r="VSB31" s="0"/>
      <c r="VSC31" s="0"/>
      <c r="VSD31" s="0"/>
      <c r="VSE31" s="0"/>
      <c r="VSF31" s="0"/>
      <c r="VSG31" s="0"/>
      <c r="VSH31" s="0"/>
      <c r="VSI31" s="0"/>
      <c r="VSJ31" s="0"/>
      <c r="VSK31" s="0"/>
      <c r="VSL31" s="0"/>
      <c r="VSM31" s="0"/>
      <c r="VSN31" s="0"/>
      <c r="VSO31" s="0"/>
      <c r="VSP31" s="0"/>
      <c r="VSQ31" s="0"/>
      <c r="VSR31" s="0"/>
      <c r="VSS31" s="0"/>
      <c r="VST31" s="0"/>
      <c r="VSU31" s="0"/>
      <c r="VSV31" s="0"/>
      <c r="VSW31" s="0"/>
      <c r="VSX31" s="0"/>
      <c r="VSY31" s="0"/>
      <c r="VSZ31" s="0"/>
      <c r="VTA31" s="0"/>
      <c r="VTB31" s="0"/>
      <c r="VTC31" s="0"/>
      <c r="VTD31" s="0"/>
      <c r="VTE31" s="0"/>
      <c r="VTF31" s="0"/>
      <c r="VTG31" s="0"/>
      <c r="VTH31" s="0"/>
      <c r="VTI31" s="0"/>
      <c r="VTJ31" s="0"/>
      <c r="VTK31" s="0"/>
      <c r="VTL31" s="0"/>
      <c r="VTM31" s="0"/>
      <c r="VTN31" s="0"/>
      <c r="VTO31" s="0"/>
      <c r="VTP31" s="0"/>
      <c r="VTQ31" s="0"/>
      <c r="VTR31" s="0"/>
      <c r="VTS31" s="0"/>
      <c r="VTT31" s="0"/>
      <c r="VTU31" s="0"/>
      <c r="VTV31" s="0"/>
      <c r="VTW31" s="0"/>
      <c r="VTX31" s="0"/>
      <c r="VTY31" s="0"/>
      <c r="VTZ31" s="0"/>
      <c r="VUA31" s="0"/>
      <c r="VUB31" s="0"/>
      <c r="VUC31" s="0"/>
      <c r="VUD31" s="0"/>
      <c r="VUE31" s="0"/>
      <c r="VUF31" s="0"/>
      <c r="VUG31" s="0"/>
      <c r="VUH31" s="0"/>
      <c r="VUI31" s="0"/>
      <c r="VUJ31" s="0"/>
      <c r="VUK31" s="0"/>
      <c r="VUL31" s="0"/>
      <c r="VUM31" s="0"/>
      <c r="VUN31" s="0"/>
      <c r="VUO31" s="0"/>
      <c r="VUP31" s="0"/>
      <c r="VUQ31" s="0"/>
      <c r="VUR31" s="0"/>
      <c r="VUS31" s="0"/>
      <c r="VUT31" s="0"/>
      <c r="VUU31" s="0"/>
      <c r="VUV31" s="0"/>
      <c r="VUW31" s="0"/>
      <c r="VUX31" s="0"/>
      <c r="VUY31" s="0"/>
      <c r="VUZ31" s="0"/>
      <c r="VVA31" s="0"/>
      <c r="VVB31" s="0"/>
      <c r="VVC31" s="0"/>
      <c r="VVD31" s="0"/>
      <c r="VVE31" s="0"/>
      <c r="VVF31" s="0"/>
      <c r="VVG31" s="0"/>
      <c r="VVH31" s="0"/>
      <c r="VVI31" s="0"/>
      <c r="VVJ31" s="0"/>
      <c r="VVK31" s="0"/>
      <c r="VVL31" s="0"/>
      <c r="VVM31" s="0"/>
      <c r="VVN31" s="0"/>
      <c r="VVO31" s="0"/>
      <c r="VVP31" s="0"/>
      <c r="VVQ31" s="0"/>
      <c r="VVR31" s="0"/>
      <c r="VVS31" s="0"/>
      <c r="VVT31" s="0"/>
      <c r="VVU31" s="0"/>
      <c r="VVV31" s="0"/>
      <c r="VVW31" s="0"/>
      <c r="VVX31" s="0"/>
      <c r="VVY31" s="0"/>
      <c r="VVZ31" s="0"/>
      <c r="VWA31" s="0"/>
      <c r="VWB31" s="0"/>
      <c r="VWC31" s="0"/>
      <c r="VWD31" s="0"/>
      <c r="VWE31" s="0"/>
      <c r="VWF31" s="0"/>
      <c r="VWG31" s="0"/>
      <c r="VWH31" s="0"/>
      <c r="VWI31" s="0"/>
      <c r="VWJ31" s="0"/>
      <c r="VWK31" s="0"/>
      <c r="VWL31" s="0"/>
      <c r="VWM31" s="0"/>
      <c r="VWN31" s="0"/>
      <c r="VWO31" s="0"/>
      <c r="VWP31" s="0"/>
      <c r="VWQ31" s="0"/>
      <c r="VWR31" s="0"/>
      <c r="VWS31" s="0"/>
      <c r="VWT31" s="0"/>
      <c r="VWU31" s="0"/>
      <c r="VWV31" s="0"/>
      <c r="VWW31" s="0"/>
      <c r="VWX31" s="0"/>
      <c r="VWY31" s="0"/>
      <c r="VWZ31" s="0"/>
      <c r="VXA31" s="0"/>
      <c r="VXB31" s="0"/>
      <c r="VXC31" s="0"/>
      <c r="VXD31" s="0"/>
      <c r="VXE31" s="0"/>
      <c r="VXF31" s="0"/>
      <c r="VXG31" s="0"/>
      <c r="VXH31" s="0"/>
      <c r="VXI31" s="0"/>
      <c r="VXJ31" s="0"/>
      <c r="VXK31" s="0"/>
      <c r="VXL31" s="0"/>
      <c r="VXM31" s="0"/>
      <c r="VXN31" s="0"/>
      <c r="VXO31" s="0"/>
      <c r="VXP31" s="0"/>
      <c r="VXQ31" s="0"/>
      <c r="VXR31" s="0"/>
      <c r="VXS31" s="0"/>
      <c r="VXT31" s="0"/>
      <c r="VXU31" s="0"/>
      <c r="VXV31" s="0"/>
      <c r="VXW31" s="0"/>
      <c r="VXX31" s="0"/>
      <c r="VXY31" s="0"/>
      <c r="VXZ31" s="0"/>
      <c r="VYA31" s="0"/>
      <c r="VYB31" s="0"/>
      <c r="VYC31" s="0"/>
      <c r="VYD31" s="0"/>
      <c r="VYE31" s="0"/>
      <c r="VYF31" s="0"/>
      <c r="VYG31" s="0"/>
      <c r="VYH31" s="0"/>
      <c r="VYI31" s="0"/>
      <c r="VYJ31" s="0"/>
      <c r="VYK31" s="0"/>
      <c r="VYL31" s="0"/>
      <c r="VYM31" s="0"/>
      <c r="VYN31" s="0"/>
      <c r="VYO31" s="0"/>
      <c r="VYP31" s="0"/>
      <c r="VYQ31" s="0"/>
      <c r="VYR31" s="0"/>
      <c r="VYS31" s="0"/>
      <c r="VYT31" s="0"/>
      <c r="VYU31" s="0"/>
      <c r="VYV31" s="0"/>
      <c r="VYW31" s="0"/>
      <c r="VYX31" s="0"/>
      <c r="VYY31" s="0"/>
      <c r="VYZ31" s="0"/>
      <c r="VZA31" s="0"/>
      <c r="VZB31" s="0"/>
      <c r="VZC31" s="0"/>
      <c r="VZD31" s="0"/>
      <c r="VZE31" s="0"/>
      <c r="VZF31" s="0"/>
      <c r="VZG31" s="0"/>
      <c r="VZH31" s="0"/>
      <c r="VZI31" s="0"/>
      <c r="VZJ31" s="0"/>
      <c r="VZK31" s="0"/>
      <c r="VZL31" s="0"/>
      <c r="VZM31" s="0"/>
      <c r="VZN31" s="0"/>
      <c r="VZO31" s="0"/>
      <c r="VZP31" s="0"/>
      <c r="VZQ31" s="0"/>
      <c r="VZR31" s="0"/>
      <c r="VZS31" s="0"/>
      <c r="VZT31" s="0"/>
      <c r="VZU31" s="0"/>
      <c r="VZV31" s="0"/>
      <c r="VZW31" s="0"/>
      <c r="VZX31" s="0"/>
      <c r="VZY31" s="0"/>
      <c r="VZZ31" s="0"/>
      <c r="WAA31" s="0"/>
      <c r="WAB31" s="0"/>
      <c r="WAC31" s="0"/>
      <c r="WAD31" s="0"/>
      <c r="WAE31" s="0"/>
      <c r="WAF31" s="0"/>
      <c r="WAG31" s="0"/>
      <c r="WAH31" s="0"/>
      <c r="WAI31" s="0"/>
      <c r="WAJ31" s="0"/>
      <c r="WAK31" s="0"/>
      <c r="WAL31" s="0"/>
      <c r="WAM31" s="0"/>
      <c r="WAN31" s="0"/>
      <c r="WAO31" s="0"/>
      <c r="WAP31" s="0"/>
      <c r="WAQ31" s="0"/>
      <c r="WAR31" s="0"/>
      <c r="WAS31" s="0"/>
      <c r="WAT31" s="0"/>
      <c r="WAU31" s="0"/>
      <c r="WAV31" s="0"/>
      <c r="WAW31" s="0"/>
      <c r="WAX31" s="0"/>
      <c r="WAY31" s="0"/>
      <c r="WAZ31" s="0"/>
      <c r="WBA31" s="0"/>
      <c r="WBB31" s="0"/>
      <c r="WBC31" s="0"/>
      <c r="WBD31" s="0"/>
      <c r="WBE31" s="0"/>
      <c r="WBF31" s="0"/>
      <c r="WBG31" s="0"/>
      <c r="WBH31" s="0"/>
      <c r="WBI31" s="0"/>
      <c r="WBJ31" s="0"/>
      <c r="WBK31" s="0"/>
      <c r="WBL31" s="0"/>
      <c r="WBM31" s="0"/>
      <c r="WBN31" s="0"/>
      <c r="WBO31" s="0"/>
      <c r="WBP31" s="0"/>
      <c r="WBQ31" s="0"/>
      <c r="WBR31" s="0"/>
      <c r="WBS31" s="0"/>
      <c r="WBT31" s="0"/>
      <c r="WBU31" s="0"/>
      <c r="WBV31" s="0"/>
      <c r="WBW31" s="0"/>
      <c r="WBX31" s="0"/>
      <c r="WBY31" s="0"/>
      <c r="WBZ31" s="0"/>
      <c r="WCA31" s="0"/>
      <c r="WCB31" s="0"/>
      <c r="WCC31" s="0"/>
      <c r="WCD31" s="0"/>
      <c r="WCE31" s="0"/>
      <c r="WCF31" s="0"/>
      <c r="WCG31" s="0"/>
      <c r="WCH31" s="0"/>
      <c r="WCI31" s="0"/>
      <c r="WCJ31" s="0"/>
      <c r="WCK31" s="0"/>
      <c r="WCL31" s="0"/>
      <c r="WCM31" s="0"/>
      <c r="WCN31" s="0"/>
      <c r="WCO31" s="0"/>
      <c r="WCP31" s="0"/>
      <c r="WCQ31" s="0"/>
      <c r="WCR31" s="0"/>
      <c r="WCS31" s="0"/>
      <c r="WCT31" s="0"/>
      <c r="WCU31" s="0"/>
      <c r="WCV31" s="0"/>
      <c r="WCW31" s="0"/>
      <c r="WCX31" s="0"/>
      <c r="WCY31" s="0"/>
      <c r="WCZ31" s="0"/>
      <c r="WDA31" s="0"/>
      <c r="WDB31" s="0"/>
      <c r="WDC31" s="0"/>
      <c r="WDD31" s="0"/>
      <c r="WDE31" s="0"/>
      <c r="WDF31" s="0"/>
      <c r="WDG31" s="0"/>
      <c r="WDH31" s="0"/>
      <c r="WDI31" s="0"/>
      <c r="WDJ31" s="0"/>
      <c r="WDK31" s="0"/>
      <c r="WDL31" s="0"/>
      <c r="WDM31" s="0"/>
      <c r="WDN31" s="0"/>
      <c r="WDO31" s="0"/>
      <c r="WDP31" s="0"/>
      <c r="WDQ31" s="0"/>
      <c r="WDR31" s="0"/>
      <c r="WDS31" s="0"/>
      <c r="WDT31" s="0"/>
      <c r="WDU31" s="0"/>
      <c r="WDV31" s="0"/>
      <c r="WDW31" s="0"/>
      <c r="WDX31" s="0"/>
      <c r="WDY31" s="0"/>
      <c r="WDZ31" s="0"/>
      <c r="WEA31" s="0"/>
      <c r="WEB31" s="0"/>
      <c r="WEC31" s="0"/>
      <c r="WED31" s="0"/>
      <c r="WEE31" s="0"/>
      <c r="WEF31" s="0"/>
      <c r="WEG31" s="0"/>
      <c r="WEH31" s="0"/>
      <c r="WEI31" s="0"/>
      <c r="WEJ31" s="0"/>
      <c r="WEK31" s="0"/>
      <c r="WEL31" s="0"/>
      <c r="WEM31" s="0"/>
      <c r="WEN31" s="0"/>
      <c r="WEO31" s="0"/>
      <c r="WEP31" s="0"/>
      <c r="WEQ31" s="0"/>
      <c r="WER31" s="0"/>
      <c r="WES31" s="0"/>
      <c r="WET31" s="0"/>
      <c r="WEU31" s="0"/>
      <c r="WEV31" s="0"/>
      <c r="WEW31" s="0"/>
      <c r="WEX31" s="0"/>
      <c r="WEY31" s="0"/>
      <c r="WEZ31" s="0"/>
      <c r="WFA31" s="0"/>
      <c r="WFB31" s="0"/>
      <c r="WFC31" s="0"/>
      <c r="WFD31" s="0"/>
      <c r="WFE31" s="0"/>
      <c r="WFF31" s="0"/>
      <c r="WFG31" s="0"/>
      <c r="WFH31" s="0"/>
      <c r="WFI31" s="0"/>
      <c r="WFJ31" s="0"/>
      <c r="WFK31" s="0"/>
      <c r="WFL31" s="0"/>
      <c r="WFM31" s="0"/>
      <c r="WFN31" s="0"/>
      <c r="WFO31" s="0"/>
      <c r="WFP31" s="0"/>
      <c r="WFQ31" s="0"/>
      <c r="WFR31" s="0"/>
      <c r="WFS31" s="0"/>
      <c r="WFT31" s="0"/>
      <c r="WFU31" s="0"/>
      <c r="WFV31" s="0"/>
      <c r="WFW31" s="0"/>
      <c r="WFX31" s="0"/>
      <c r="WFY31" s="0"/>
      <c r="WFZ31" s="0"/>
      <c r="WGA31" s="0"/>
      <c r="WGB31" s="0"/>
      <c r="WGC31" s="0"/>
      <c r="WGD31" s="0"/>
      <c r="WGE31" s="0"/>
      <c r="WGF31" s="0"/>
      <c r="WGG31" s="0"/>
      <c r="WGH31" s="0"/>
      <c r="WGI31" s="0"/>
      <c r="WGJ31" s="0"/>
      <c r="WGK31" s="0"/>
      <c r="WGL31" s="0"/>
      <c r="WGM31" s="0"/>
      <c r="WGN31" s="0"/>
      <c r="WGO31" s="0"/>
      <c r="WGP31" s="0"/>
      <c r="WGQ31" s="0"/>
      <c r="WGR31" s="0"/>
      <c r="WGS31" s="0"/>
      <c r="WGT31" s="0"/>
      <c r="WGU31" s="0"/>
      <c r="WGV31" s="0"/>
      <c r="WGW31" s="0"/>
      <c r="WGX31" s="0"/>
      <c r="WGY31" s="0"/>
      <c r="WGZ31" s="0"/>
      <c r="WHA31" s="0"/>
      <c r="WHB31" s="0"/>
      <c r="WHC31" s="0"/>
      <c r="WHD31" s="0"/>
      <c r="WHE31" s="0"/>
      <c r="WHF31" s="0"/>
      <c r="WHG31" s="0"/>
      <c r="WHH31" s="0"/>
      <c r="WHI31" s="0"/>
      <c r="WHJ31" s="0"/>
      <c r="WHK31" s="0"/>
      <c r="WHL31" s="0"/>
      <c r="WHM31" s="0"/>
      <c r="WHN31" s="0"/>
      <c r="WHO31" s="0"/>
      <c r="WHP31" s="0"/>
      <c r="WHQ31" s="0"/>
      <c r="WHR31" s="0"/>
      <c r="WHS31" s="0"/>
      <c r="WHT31" s="0"/>
      <c r="WHU31" s="0"/>
      <c r="WHV31" s="0"/>
      <c r="WHW31" s="0"/>
      <c r="WHX31" s="0"/>
      <c r="WHY31" s="0"/>
      <c r="WHZ31" s="0"/>
      <c r="WIA31" s="0"/>
      <c r="WIB31" s="0"/>
      <c r="WIC31" s="0"/>
      <c r="WID31" s="0"/>
      <c r="WIE31" s="0"/>
      <c r="WIF31" s="0"/>
      <c r="WIG31" s="0"/>
      <c r="WIH31" s="0"/>
      <c r="WII31" s="0"/>
      <c r="WIJ31" s="0"/>
      <c r="WIK31" s="0"/>
      <c r="WIL31" s="0"/>
      <c r="WIM31" s="0"/>
      <c r="WIN31" s="0"/>
      <c r="WIO31" s="0"/>
      <c r="WIP31" s="0"/>
      <c r="WIQ31" s="0"/>
      <c r="WIR31" s="0"/>
      <c r="WIS31" s="0"/>
      <c r="WIT31" s="0"/>
      <c r="WIU31" s="0"/>
      <c r="WIV31" s="0"/>
      <c r="WIW31" s="0"/>
      <c r="WIX31" s="0"/>
      <c r="WIY31" s="0"/>
      <c r="WIZ31" s="0"/>
      <c r="WJA31" s="0"/>
      <c r="WJB31" s="0"/>
      <c r="WJC31" s="0"/>
      <c r="WJD31" s="0"/>
      <c r="WJE31" s="0"/>
      <c r="WJF31" s="0"/>
      <c r="WJG31" s="0"/>
      <c r="WJH31" s="0"/>
      <c r="WJI31" s="0"/>
      <c r="WJJ31" s="0"/>
      <c r="WJK31" s="0"/>
      <c r="WJL31" s="0"/>
      <c r="WJM31" s="0"/>
      <c r="WJN31" s="0"/>
      <c r="WJO31" s="0"/>
      <c r="WJP31" s="0"/>
      <c r="WJQ31" s="0"/>
      <c r="WJR31" s="0"/>
      <c r="WJS31" s="0"/>
      <c r="WJT31" s="0"/>
      <c r="WJU31" s="0"/>
      <c r="WJV31" s="0"/>
      <c r="WJW31" s="0"/>
      <c r="WJX31" s="0"/>
      <c r="WJY31" s="0"/>
      <c r="WJZ31" s="0"/>
      <c r="WKA31" s="0"/>
      <c r="WKB31" s="0"/>
      <c r="WKC31" s="0"/>
      <c r="WKD31" s="0"/>
      <c r="WKE31" s="0"/>
      <c r="WKF31" s="0"/>
      <c r="WKG31" s="0"/>
      <c r="WKH31" s="0"/>
      <c r="WKI31" s="0"/>
      <c r="WKJ31" s="0"/>
      <c r="WKK31" s="0"/>
      <c r="WKL31" s="0"/>
      <c r="WKM31" s="0"/>
      <c r="WKN31" s="0"/>
      <c r="WKO31" s="0"/>
      <c r="WKP31" s="0"/>
      <c r="WKQ31" s="0"/>
      <c r="WKR31" s="0"/>
      <c r="WKS31" s="0"/>
      <c r="WKT31" s="0"/>
      <c r="WKU31" s="0"/>
      <c r="WKV31" s="0"/>
      <c r="WKW31" s="0"/>
      <c r="WKX31" s="0"/>
      <c r="WKY31" s="0"/>
      <c r="WKZ31" s="0"/>
      <c r="WLA31" s="0"/>
      <c r="WLB31" s="0"/>
      <c r="WLC31" s="0"/>
      <c r="WLD31" s="0"/>
      <c r="WLE31" s="0"/>
      <c r="WLF31" s="0"/>
      <c r="WLG31" s="0"/>
      <c r="WLH31" s="0"/>
      <c r="WLI31" s="0"/>
      <c r="WLJ31" s="0"/>
      <c r="WLK31" s="0"/>
      <c r="WLL31" s="0"/>
      <c r="WLM31" s="0"/>
      <c r="WLN31" s="0"/>
      <c r="WLO31" s="0"/>
      <c r="WLP31" s="0"/>
      <c r="WLQ31" s="0"/>
      <c r="WLR31" s="0"/>
      <c r="WLS31" s="0"/>
      <c r="WLT31" s="0"/>
      <c r="WLU31" s="0"/>
      <c r="WLV31" s="0"/>
      <c r="WLW31" s="0"/>
      <c r="WLX31" s="0"/>
      <c r="WLY31" s="0"/>
      <c r="WLZ31" s="0"/>
      <c r="WMA31" s="0"/>
      <c r="WMB31" s="0"/>
      <c r="WMC31" s="0"/>
      <c r="WMD31" s="0"/>
      <c r="WME31" s="0"/>
      <c r="WMF31" s="0"/>
      <c r="WMG31" s="0"/>
      <c r="WMH31" s="0"/>
      <c r="WMI31" s="0"/>
      <c r="WMJ31" s="0"/>
      <c r="WMK31" s="0"/>
      <c r="WML31" s="0"/>
      <c r="WMM31" s="0"/>
      <c r="WMN31" s="0"/>
      <c r="WMO31" s="0"/>
      <c r="WMP31" s="0"/>
      <c r="WMQ31" s="0"/>
      <c r="WMR31" s="0"/>
      <c r="WMS31" s="0"/>
      <c r="WMT31" s="0"/>
      <c r="WMU31" s="0"/>
      <c r="WMV31" s="0"/>
      <c r="WMW31" s="0"/>
      <c r="WMX31" s="0"/>
      <c r="WMY31" s="0"/>
      <c r="WMZ31" s="0"/>
      <c r="WNA31" s="0"/>
      <c r="WNB31" s="0"/>
      <c r="WNC31" s="0"/>
      <c r="WND31" s="0"/>
      <c r="WNE31" s="0"/>
      <c r="WNF31" s="0"/>
      <c r="WNG31" s="0"/>
      <c r="WNH31" s="0"/>
      <c r="WNI31" s="0"/>
      <c r="WNJ31" s="0"/>
      <c r="WNK31" s="0"/>
      <c r="WNL31" s="0"/>
      <c r="WNM31" s="0"/>
      <c r="WNN31" s="0"/>
      <c r="WNO31" s="0"/>
      <c r="WNP31" s="0"/>
      <c r="WNQ31" s="0"/>
      <c r="WNR31" s="0"/>
      <c r="WNS31" s="0"/>
      <c r="WNT31" s="0"/>
      <c r="WNU31" s="0"/>
      <c r="WNV31" s="0"/>
      <c r="WNW31" s="0"/>
      <c r="WNX31" s="0"/>
      <c r="WNY31" s="0"/>
      <c r="WNZ31" s="0"/>
      <c r="WOA31" s="0"/>
      <c r="WOB31" s="0"/>
      <c r="WOC31" s="0"/>
      <c r="WOD31" s="0"/>
      <c r="WOE31" s="0"/>
      <c r="WOF31" s="0"/>
      <c r="WOG31" s="0"/>
      <c r="WOH31" s="0"/>
      <c r="WOI31" s="0"/>
      <c r="WOJ31" s="0"/>
      <c r="WOK31" s="0"/>
      <c r="WOL31" s="0"/>
      <c r="WOM31" s="0"/>
      <c r="WON31" s="0"/>
      <c r="WOO31" s="0"/>
      <c r="WOP31" s="0"/>
      <c r="WOQ31" s="0"/>
      <c r="WOR31" s="0"/>
      <c r="WOS31" s="0"/>
      <c r="WOT31" s="0"/>
      <c r="WOU31" s="0"/>
      <c r="WOV31" s="0"/>
      <c r="WOW31" s="0"/>
      <c r="WOX31" s="0"/>
      <c r="WOY31" s="0"/>
      <c r="WOZ31" s="0"/>
      <c r="WPA31" s="0"/>
      <c r="WPB31" s="0"/>
      <c r="WPC31" s="0"/>
      <c r="WPD31" s="0"/>
      <c r="WPE31" s="0"/>
      <c r="WPF31" s="0"/>
      <c r="WPG31" s="0"/>
      <c r="WPH31" s="0"/>
      <c r="WPI31" s="0"/>
      <c r="WPJ31" s="0"/>
      <c r="WPK31" s="0"/>
      <c r="WPL31" s="0"/>
      <c r="WPM31" s="0"/>
      <c r="WPN31" s="0"/>
      <c r="WPO31" s="0"/>
      <c r="WPP31" s="0"/>
      <c r="WPQ31" s="0"/>
      <c r="WPR31" s="0"/>
      <c r="WPS31" s="0"/>
      <c r="WPT31" s="0"/>
      <c r="WPU31" s="0"/>
      <c r="WPV31" s="0"/>
      <c r="WPW31" s="0"/>
      <c r="WPX31" s="0"/>
      <c r="WPY31" s="0"/>
      <c r="WPZ31" s="0"/>
      <c r="WQA31" s="0"/>
      <c r="WQB31" s="0"/>
      <c r="WQC31" s="0"/>
      <c r="WQD31" s="0"/>
      <c r="WQE31" s="0"/>
      <c r="WQF31" s="0"/>
      <c r="WQG31" s="0"/>
      <c r="WQH31" s="0"/>
      <c r="WQI31" s="0"/>
      <c r="WQJ31" s="0"/>
      <c r="WQK31" s="0"/>
      <c r="WQL31" s="0"/>
      <c r="WQM31" s="0"/>
      <c r="WQN31" s="0"/>
      <c r="WQO31" s="0"/>
      <c r="WQP31" s="0"/>
      <c r="WQQ31" s="0"/>
      <c r="WQR31" s="0"/>
      <c r="WQS31" s="0"/>
      <c r="WQT31" s="0"/>
      <c r="WQU31" s="0"/>
      <c r="WQV31" s="0"/>
      <c r="WQW31" s="0"/>
      <c r="WQX31" s="0"/>
      <c r="WQY31" s="0"/>
      <c r="WQZ31" s="0"/>
      <c r="WRA31" s="0"/>
      <c r="WRB31" s="0"/>
      <c r="WRC31" s="0"/>
      <c r="WRD31" s="0"/>
      <c r="WRE31" s="0"/>
      <c r="WRF31" s="0"/>
      <c r="WRG31" s="0"/>
      <c r="WRH31" s="0"/>
      <c r="WRI31" s="0"/>
      <c r="WRJ31" s="0"/>
      <c r="WRK31" s="0"/>
      <c r="WRL31" s="0"/>
      <c r="WRM31" s="0"/>
      <c r="WRN31" s="0"/>
      <c r="WRO31" s="0"/>
      <c r="WRP31" s="0"/>
      <c r="WRQ31" s="0"/>
      <c r="WRR31" s="0"/>
      <c r="WRS31" s="0"/>
      <c r="WRT31" s="0"/>
      <c r="WRU31" s="0"/>
      <c r="WRV31" s="0"/>
      <c r="WRW31" s="0"/>
      <c r="WRX31" s="0"/>
      <c r="WRY31" s="0"/>
      <c r="WRZ31" s="0"/>
      <c r="WSA31" s="0"/>
      <c r="WSB31" s="0"/>
      <c r="WSC31" s="0"/>
      <c r="WSD31" s="0"/>
      <c r="WSE31" s="0"/>
      <c r="WSF31" s="0"/>
      <c r="WSG31" s="0"/>
      <c r="WSH31" s="0"/>
      <c r="WSI31" s="0"/>
      <c r="WSJ31" s="0"/>
      <c r="WSK31" s="0"/>
      <c r="WSL31" s="0"/>
      <c r="WSM31" s="0"/>
      <c r="WSN31" s="0"/>
      <c r="WSO31" s="0"/>
      <c r="WSP31" s="0"/>
      <c r="WSQ31" s="0"/>
      <c r="WSR31" s="0"/>
      <c r="WSS31" s="0"/>
      <c r="WST31" s="0"/>
      <c r="WSU31" s="0"/>
      <c r="WSV31" s="0"/>
      <c r="WSW31" s="0"/>
      <c r="WSX31" s="0"/>
      <c r="WSY31" s="0"/>
      <c r="WSZ31" s="0"/>
      <c r="WTA31" s="0"/>
      <c r="WTB31" s="0"/>
      <c r="WTC31" s="0"/>
      <c r="WTD31" s="0"/>
      <c r="WTE31" s="0"/>
      <c r="WTF31" s="0"/>
      <c r="WTG31" s="0"/>
      <c r="WTH31" s="0"/>
      <c r="WTI31" s="0"/>
      <c r="WTJ31" s="0"/>
      <c r="WTK31" s="0"/>
      <c r="WTL31" s="0"/>
      <c r="WTM31" s="0"/>
      <c r="WTN31" s="0"/>
      <c r="WTO31" s="0"/>
      <c r="WTP31" s="0"/>
      <c r="WTQ31" s="0"/>
      <c r="WTR31" s="0"/>
      <c r="WTS31" s="0"/>
      <c r="WTT31" s="0"/>
      <c r="WTU31" s="0"/>
      <c r="WTV31" s="0"/>
      <c r="WTW31" s="0"/>
      <c r="WTX31" s="0"/>
      <c r="WTY31" s="0"/>
      <c r="WTZ31" s="0"/>
      <c r="WUA31" s="0"/>
      <c r="WUB31" s="0"/>
      <c r="WUC31" s="0"/>
      <c r="WUD31" s="0"/>
      <c r="WUE31" s="0"/>
      <c r="WUF31" s="0"/>
      <c r="WUG31" s="0"/>
      <c r="WUH31" s="0"/>
      <c r="WUI31" s="0"/>
      <c r="WUJ31" s="0"/>
      <c r="WUK31" s="0"/>
      <c r="WUL31" s="0"/>
      <c r="WUM31" s="0"/>
      <c r="WUN31" s="0"/>
      <c r="WUO31" s="0"/>
      <c r="WUP31" s="0"/>
      <c r="WUQ31" s="0"/>
      <c r="WUR31" s="0"/>
      <c r="WUS31" s="0"/>
      <c r="WUT31" s="0"/>
      <c r="WUU31" s="0"/>
      <c r="WUV31" s="0"/>
      <c r="WUW31" s="0"/>
      <c r="WUX31" s="0"/>
      <c r="WUY31" s="0"/>
      <c r="WUZ31" s="0"/>
      <c r="WVA31" s="0"/>
      <c r="WVB31" s="0"/>
      <c r="WVC31" s="0"/>
      <c r="WVD31" s="0"/>
      <c r="WVE31" s="0"/>
      <c r="WVF31" s="0"/>
      <c r="WVG31" s="0"/>
      <c r="WVH31" s="0"/>
      <c r="WVI31" s="0"/>
      <c r="WVJ31" s="0"/>
      <c r="WVK31" s="0"/>
      <c r="WVL31" s="0"/>
      <c r="WVM31" s="0"/>
      <c r="WVN31" s="0"/>
      <c r="WVO31" s="0"/>
      <c r="WVP31" s="0"/>
      <c r="WVQ31" s="0"/>
      <c r="WVR31" s="0"/>
      <c r="WVS31" s="0"/>
      <c r="WVT31" s="0"/>
      <c r="WVU31" s="0"/>
      <c r="WVV31" s="0"/>
      <c r="WVW31" s="0"/>
      <c r="WVX31" s="0"/>
      <c r="WVY31" s="0"/>
      <c r="WVZ31" s="0"/>
      <c r="WWA31" s="0"/>
      <c r="WWB31" s="0"/>
      <c r="WWC31" s="0"/>
      <c r="WWD31" s="0"/>
      <c r="WWE31" s="0"/>
      <c r="WWF31" s="0"/>
      <c r="WWG31" s="0"/>
      <c r="WWH31" s="0"/>
      <c r="WWI31" s="0"/>
      <c r="WWJ31" s="0"/>
      <c r="WWK31" s="0"/>
      <c r="WWL31" s="0"/>
      <c r="WWM31" s="0"/>
      <c r="WWN31" s="0"/>
      <c r="WWO31" s="0"/>
      <c r="WWP31" s="0"/>
      <c r="WWQ31" s="0"/>
      <c r="WWR31" s="0"/>
      <c r="WWS31" s="0"/>
      <c r="WWT31" s="0"/>
      <c r="WWU31" s="0"/>
      <c r="WWV31" s="0"/>
      <c r="WWW31" s="0"/>
      <c r="WWX31" s="0"/>
      <c r="WWY31" s="0"/>
      <c r="WWZ31" s="0"/>
      <c r="WXA31" s="0"/>
      <c r="WXB31" s="0"/>
      <c r="WXC31" s="0"/>
      <c r="WXD31" s="0"/>
      <c r="WXE31" s="0"/>
      <c r="WXF31" s="0"/>
      <c r="WXG31" s="0"/>
      <c r="WXH31" s="0"/>
      <c r="WXI31" s="0"/>
      <c r="WXJ31" s="0"/>
      <c r="WXK31" s="0"/>
      <c r="WXL31" s="0"/>
      <c r="WXM31" s="0"/>
      <c r="WXN31" s="0"/>
      <c r="WXO31" s="0"/>
      <c r="WXP31" s="0"/>
      <c r="WXQ31" s="0"/>
      <c r="WXR31" s="0"/>
      <c r="WXS31" s="0"/>
      <c r="WXT31" s="0"/>
      <c r="WXU31" s="0"/>
      <c r="WXV31" s="0"/>
      <c r="WXW31" s="0"/>
      <c r="WXX31" s="0"/>
      <c r="WXY31" s="0"/>
      <c r="WXZ31" s="0"/>
      <c r="WYA31" s="0"/>
      <c r="WYB31" s="0"/>
      <c r="WYC31" s="0"/>
      <c r="WYD31" s="0"/>
      <c r="WYE31" s="0"/>
      <c r="WYF31" s="0"/>
      <c r="WYG31" s="0"/>
      <c r="WYH31" s="0"/>
      <c r="WYI31" s="0"/>
      <c r="WYJ31" s="0"/>
      <c r="WYK31" s="0"/>
      <c r="WYL31" s="0"/>
      <c r="WYM31" s="0"/>
      <c r="WYN31" s="0"/>
      <c r="WYO31" s="0"/>
      <c r="WYP31" s="0"/>
      <c r="WYQ31" s="0"/>
      <c r="WYR31" s="0"/>
      <c r="WYS31" s="0"/>
      <c r="WYT31" s="0"/>
      <c r="WYU31" s="0"/>
      <c r="WYV31" s="0"/>
      <c r="WYW31" s="0"/>
      <c r="WYX31" s="0"/>
      <c r="WYY31" s="0"/>
      <c r="WYZ31" s="0"/>
      <c r="WZA31" s="0"/>
      <c r="WZB31" s="0"/>
      <c r="WZC31" s="0"/>
      <c r="WZD31" s="0"/>
      <c r="WZE31" s="0"/>
      <c r="WZF31" s="0"/>
      <c r="WZG31" s="0"/>
      <c r="WZH31" s="0"/>
      <c r="WZI31" s="0"/>
      <c r="WZJ31" s="0"/>
      <c r="WZK31" s="0"/>
      <c r="WZL31" s="0"/>
      <c r="WZM31" s="0"/>
      <c r="WZN31" s="0"/>
      <c r="WZO31" s="0"/>
      <c r="WZP31" s="0"/>
      <c r="WZQ31" s="0"/>
      <c r="WZR31" s="0"/>
      <c r="WZS31" s="0"/>
      <c r="WZT31" s="0"/>
      <c r="WZU31" s="0"/>
      <c r="WZV31" s="0"/>
      <c r="WZW31" s="0"/>
      <c r="WZX31" s="0"/>
      <c r="WZY31" s="0"/>
      <c r="WZZ31" s="0"/>
      <c r="XAA31" s="0"/>
      <c r="XAB31" s="0"/>
      <c r="XAC31" s="0"/>
      <c r="XAD31" s="0"/>
      <c r="XAE31" s="0"/>
      <c r="XAF31" s="0"/>
      <c r="XAG31" s="0"/>
      <c r="XAH31" s="0"/>
      <c r="XAI31" s="0"/>
      <c r="XAJ31" s="0"/>
      <c r="XAK31" s="0"/>
      <c r="XAL31" s="0"/>
      <c r="XAM31" s="0"/>
      <c r="XAN31" s="0"/>
      <c r="XAO31" s="0"/>
      <c r="XAP31" s="0"/>
      <c r="XAQ31" s="0"/>
      <c r="XAR31" s="0"/>
      <c r="XAS31" s="0"/>
      <c r="XAT31" s="0"/>
      <c r="XAU31" s="0"/>
      <c r="XAV31" s="0"/>
      <c r="XAW31" s="0"/>
      <c r="XAX31" s="0"/>
      <c r="XAY31" s="0"/>
      <c r="XAZ31" s="0"/>
      <c r="XBA31" s="0"/>
      <c r="XBB31" s="0"/>
      <c r="XBC31" s="0"/>
      <c r="XBD31" s="0"/>
      <c r="XBE31" s="0"/>
      <c r="XBF31" s="0"/>
      <c r="XBG31" s="0"/>
      <c r="XBH31" s="0"/>
      <c r="XBI31" s="0"/>
      <c r="XBJ31" s="0"/>
      <c r="XBK31" s="0"/>
      <c r="XBL31" s="0"/>
      <c r="XBM31" s="0"/>
      <c r="XBN31" s="0"/>
      <c r="XBO31" s="0"/>
      <c r="XBP31" s="0"/>
      <c r="XBQ31" s="0"/>
      <c r="XBR31" s="0"/>
      <c r="XBS31" s="0"/>
      <c r="XBT31" s="0"/>
      <c r="XBU31" s="0"/>
      <c r="XBV31" s="0"/>
      <c r="XBW31" s="0"/>
      <c r="XBX31" s="0"/>
      <c r="XBY31" s="0"/>
      <c r="XBZ31" s="0"/>
      <c r="XCA31" s="0"/>
      <c r="XCB31" s="0"/>
      <c r="XCC31" s="0"/>
      <c r="XCD31" s="0"/>
      <c r="XCE31" s="0"/>
      <c r="XCF31" s="0"/>
      <c r="XCG31" s="0"/>
      <c r="XCH31" s="0"/>
      <c r="XCI31" s="0"/>
      <c r="XCJ31" s="0"/>
      <c r="XCK31" s="0"/>
      <c r="XCL31" s="0"/>
      <c r="XCM31" s="0"/>
      <c r="XCN31" s="0"/>
      <c r="XCO31" s="0"/>
      <c r="XCP31" s="0"/>
      <c r="XCQ31" s="0"/>
      <c r="XCR31" s="0"/>
      <c r="XCS31" s="0"/>
      <c r="XCT31" s="0"/>
      <c r="XCU31" s="0"/>
      <c r="XCV31" s="0"/>
      <c r="XCW31" s="0"/>
      <c r="XCX31" s="0"/>
      <c r="XCY31" s="0"/>
      <c r="XCZ31" s="0"/>
      <c r="XDA31" s="0"/>
      <c r="XDB31" s="0"/>
      <c r="XDC31" s="0"/>
      <c r="XDD31" s="0"/>
      <c r="XDE31" s="0"/>
      <c r="XDF31" s="0"/>
      <c r="XDG31" s="0"/>
      <c r="XDH31" s="0"/>
      <c r="XDI31" s="0"/>
      <c r="XDJ31" s="0"/>
      <c r="XDK31" s="0"/>
      <c r="XDL31" s="0"/>
      <c r="XDM31" s="0"/>
      <c r="XDN31" s="0"/>
      <c r="XDO31" s="0"/>
      <c r="XDP31" s="0"/>
      <c r="XDQ31" s="0"/>
      <c r="XDR31" s="0"/>
      <c r="XDS31" s="0"/>
      <c r="XDT31" s="0"/>
      <c r="XDU31" s="0"/>
      <c r="XDV31" s="0"/>
      <c r="XDW31" s="0"/>
      <c r="XDX31" s="0"/>
      <c r="XDY31" s="0"/>
      <c r="XDZ31" s="0"/>
      <c r="XEA31" s="0"/>
      <c r="XEB31" s="0"/>
      <c r="XEC31" s="0"/>
      <c r="XED31" s="0"/>
      <c r="XEE31" s="0"/>
      <c r="XEF31" s="0"/>
      <c r="XEG31" s="0"/>
      <c r="XEH31" s="0"/>
      <c r="XEI31" s="0"/>
      <c r="XEJ31" s="0"/>
      <c r="XEK31" s="0"/>
      <c r="XEL31" s="0"/>
      <c r="XEM31" s="0"/>
      <c r="XEN31" s="0"/>
      <c r="XEO31" s="0"/>
      <c r="XEP31" s="0"/>
      <c r="XEQ31" s="0"/>
      <c r="XER31" s="0"/>
      <c r="XES31" s="0"/>
      <c r="XET31" s="0"/>
      <c r="XEU31" s="0"/>
      <c r="XEV31" s="0"/>
      <c r="XEW31" s="0"/>
      <c r="XEX31" s="0"/>
      <c r="XEY31" s="0"/>
      <c r="XEZ31" s="0"/>
      <c r="XFA31" s="0"/>
      <c r="XFB31" s="0"/>
      <c r="XFC31" s="0"/>
      <c r="XFD31" s="0"/>
    </row>
    <row r="32" s="384" customFormat="true" ht="15" hidden="false" customHeight="false" outlineLevel="0" collapsed="false">
      <c r="A32" s="405" t="s">
        <v>614</v>
      </c>
      <c r="B32" s="386"/>
      <c r="C32" s="386"/>
      <c r="D32" s="386"/>
      <c r="E32" s="386" t="s">
        <v>616</v>
      </c>
      <c r="F32" s="386"/>
      <c r="G32" s="386" t="s">
        <v>615</v>
      </c>
      <c r="H32" s="386" t="s">
        <v>615</v>
      </c>
      <c r="I32" s="386" t="s">
        <v>615</v>
      </c>
      <c r="J32" s="386" t="s">
        <v>615</v>
      </c>
      <c r="K32" s="386" t="s">
        <v>615</v>
      </c>
      <c r="L32" s="386" t="s">
        <v>615</v>
      </c>
      <c r="M32" s="386" t="s">
        <v>615</v>
      </c>
      <c r="N32" s="386" t="s">
        <v>615</v>
      </c>
      <c r="O32" s="386" t="s">
        <v>615</v>
      </c>
      <c r="P32" s="386" t="s">
        <v>615</v>
      </c>
      <c r="Q32" s="386" t="s">
        <v>615</v>
      </c>
      <c r="R32" s="386" t="s">
        <v>615</v>
      </c>
      <c r="S32" s="386" t="s">
        <v>615</v>
      </c>
      <c r="T32" s="386" t="s">
        <v>615</v>
      </c>
      <c r="U32" s="386" t="s">
        <v>615</v>
      </c>
      <c r="V32" s="386" t="s">
        <v>615</v>
      </c>
      <c r="W32" s="386" t="s">
        <v>615</v>
      </c>
      <c r="X32" s="386" t="s">
        <v>615</v>
      </c>
      <c r="Y32" s="386" t="s">
        <v>615</v>
      </c>
      <c r="Z32" s="386" t="s">
        <v>615</v>
      </c>
      <c r="CE32" s="385"/>
    </row>
    <row r="33" s="384" customFormat="true" ht="15" hidden="false" customHeight="false" outlineLevel="0" collapsed="false">
      <c r="A33" s="405" t="s">
        <v>617</v>
      </c>
      <c r="B33" s="386"/>
      <c r="C33" s="386"/>
      <c r="D33" s="386"/>
      <c r="E33" s="386" t="s">
        <v>615</v>
      </c>
      <c r="F33" s="386"/>
      <c r="G33" s="386" t="s">
        <v>615</v>
      </c>
      <c r="H33" s="386" t="s">
        <v>615</v>
      </c>
      <c r="I33" s="386" t="s">
        <v>615</v>
      </c>
      <c r="J33" s="386" t="s">
        <v>615</v>
      </c>
      <c r="K33" s="386" t="s">
        <v>615</v>
      </c>
      <c r="L33" s="386" t="s">
        <v>615</v>
      </c>
      <c r="M33" s="386" t="s">
        <v>615</v>
      </c>
      <c r="N33" s="386" t="s">
        <v>615</v>
      </c>
      <c r="O33" s="386" t="s">
        <v>615</v>
      </c>
      <c r="P33" s="386" t="s">
        <v>615</v>
      </c>
      <c r="Q33" s="386" t="s">
        <v>615</v>
      </c>
      <c r="R33" s="386" t="s">
        <v>615</v>
      </c>
      <c r="S33" s="386" t="s">
        <v>615</v>
      </c>
      <c r="T33" s="386" t="s">
        <v>615</v>
      </c>
      <c r="U33" s="386" t="s">
        <v>615</v>
      </c>
      <c r="V33" s="386" t="s">
        <v>615</v>
      </c>
      <c r="W33" s="386" t="s">
        <v>615</v>
      </c>
      <c r="X33" s="386" t="s">
        <v>616</v>
      </c>
      <c r="Y33" s="386" t="s">
        <v>616</v>
      </c>
      <c r="Z33" s="386" t="s">
        <v>616</v>
      </c>
      <c r="CE33" s="385"/>
    </row>
    <row r="34" customFormat="false" ht="15" hidden="false" customHeight="false" outlineLevel="0" collapsed="false">
      <c r="A34" s="393" t="s">
        <v>547</v>
      </c>
      <c r="B34" s="412" t="str">
        <f aca="false">IF(AND(B3&lt;&gt;"缓冲罐",B3&lt;&gt;""),IF(B33="是",B31,(IF(B32="是",B31*1.7,B31*0.8))),"")</f>
        <v/>
      </c>
      <c r="C34" s="412" t="str">
        <f aca="false">IF(AND(C3&lt;&gt;"缓冲罐",C3&lt;&gt;""),IF(C33="是",C31,(IF(C32="是",C31*1.7,C31*0.8))),"")</f>
        <v/>
      </c>
      <c r="D34" s="412" t="str">
        <f aca="false">IF(AND(D3&lt;&gt;"缓冲罐",D3&lt;&gt;""),IF(D33="是",D31,(IF(D32="是",D31*1.7,D31*0.8))),"")</f>
        <v/>
      </c>
      <c r="E34" s="412" t="str">
        <f aca="false">IF(AND(E3&lt;&gt;"缓冲罐",E3&lt;&gt;""),IF(E33="是",E31,(IF(E32="是",E31*1.7,E31*0.8))),"")</f>
        <v/>
      </c>
      <c r="F34" s="412" t="str">
        <f aca="false">IF(AND(F3&lt;&gt;"缓冲罐",F3&lt;&gt;""),IF(F33="是",F31,(IF(F32="是",F31*1.7,F31*0.8))),"")</f>
        <v/>
      </c>
      <c r="G34" s="412" t="str">
        <f aca="false">IF(AND(G3&lt;&gt;"缓冲罐",G3&lt;&gt;""),IF(G33="是",G31,(IF(G32="是",G31*1.7,G31*0.8))),"")</f>
        <v/>
      </c>
      <c r="H34" s="412" t="str">
        <f aca="false">IF(AND(H3&lt;&gt;"缓冲罐",H3&lt;&gt;""),IF(H33="是",H31,(IF(H32="是",H31*1.7,H31*0.8))),"")</f>
        <v/>
      </c>
      <c r="I34" s="412" t="str">
        <f aca="false">IF(AND(I3&lt;&gt;"缓冲罐",I3&lt;&gt;""),IF(I33="是",I31,(IF(I32="是",I31*1.7,I31*0.8))),"")</f>
        <v/>
      </c>
      <c r="J34" s="412" t="str">
        <f aca="false">IF(AND(J3&lt;&gt;"缓冲罐",J3&lt;&gt;""),IF(J33="是",J31,(IF(J32="是",J31*1.7,J31*0.8))),"")</f>
        <v/>
      </c>
      <c r="K34" s="412" t="str">
        <f aca="false">IF(AND(K3&lt;&gt;"缓冲罐",K3&lt;&gt;""),IF(K33="是",K31,(IF(K32="是",K31*1.7,K31*0.8))),"")</f>
        <v/>
      </c>
      <c r="L34" s="412" t="n">
        <f aca="false">IF(AND(L3&lt;&gt;"缓冲罐",L3&lt;&gt;""),IF(L33="是",L31,(IF(L32="是",L31*1.7,L31*0.8))),"")</f>
        <v>0.286105504437474</v>
      </c>
      <c r="M34" s="412" t="n">
        <f aca="false">IF(AND(M3&lt;&gt;"缓冲罐",M3&lt;&gt;""),IF(M33="是",M31,(IF(M32="是",M31*1.7,M31*0.8))),"")</f>
        <v>0.281619233002106</v>
      </c>
      <c r="N34" s="412" t="n">
        <f aca="false">IF(AND(N3&lt;&gt;"缓冲罐",N3&lt;&gt;""),IF(N33="是",N31,(IF(N32="是",N31*1.7,N31*0.8))),"")</f>
        <v>0.233051410637224</v>
      </c>
      <c r="O34" s="412" t="n">
        <f aca="false">IF(AND(O3&lt;&gt;"缓冲罐",O3&lt;&gt;""),IF(O33="是",O31,(IF(O32="是",O31*1.7,O31*0.8))),"")</f>
        <v>0.627955720866066</v>
      </c>
      <c r="P34" s="412" t="n">
        <f aca="false">IF(AND(P3&lt;&gt;"缓冲罐",P3&lt;&gt;""),IF(P33="是",P31,(IF(P32="是",P31*1.7,P31*0.8))),"")</f>
        <v>0.386038460393813</v>
      </c>
      <c r="Q34" s="412" t="n">
        <f aca="false">IF(AND(Q3&lt;&gt;"缓冲罐",Q3&lt;&gt;""),IF(Q33="是",Q31,(IF(Q32="是",Q31*1.7,Q31*0.8))),"")</f>
        <v>0.395352197413901</v>
      </c>
      <c r="R34" s="412" t="n">
        <f aca="false">IF(AND(R3&lt;&gt;"缓冲罐",R3&lt;&gt;""),IF(R33="是",R31,(IF(R32="是",R31*1.7,R31*0.8))),"")</f>
        <v>0.49425240515348</v>
      </c>
      <c r="S34" s="412" t="n">
        <f aca="false">IF(AND(S3&lt;&gt;"缓冲罐",S3&lt;&gt;""),IF(S33="是",S31,(IF(S32="是",S31*1.7,S31*0.8))),"")</f>
        <v>0.638205484150677</v>
      </c>
      <c r="T34" s="412" t="n">
        <f aca="false">IF(AND(T3&lt;&gt;"缓冲罐",T3&lt;&gt;""),IF(T33="是",T31,(IF(T32="是",T31*1.7,T31*0.8))),"")</f>
        <v>0.266464619887168</v>
      </c>
      <c r="U34" s="412" t="n">
        <f aca="false">IF(AND(U3&lt;&gt;"缓冲罐",U3&lt;&gt;""),IF(U33="是",U31,(IF(U32="是",U31*1.7,U31*0.8))),"")</f>
        <v>0.273188145022154</v>
      </c>
      <c r="V34" s="412" t="n">
        <f aca="false">IF(AND(V3&lt;&gt;"缓冲罐",V3&lt;&gt;""),IF(V33="是",V31,(IF(V32="是",V31*1.7,V31*0.8))),"")</f>
        <v>0.273188145022154</v>
      </c>
      <c r="W34" s="412" t="n">
        <f aca="false">IF(AND(W3&lt;&gt;"缓冲罐",W3&lt;&gt;""),IF(W33="是",W31,(IF(W32="是",W31*1.7,W31*0.8))),"")</f>
        <v>0.28175948562903</v>
      </c>
      <c r="X34" s="412" t="n">
        <f aca="false">IF(AND(X3&lt;&gt;"缓冲罐",X3&lt;&gt;""),IF(X33="是",X31,(IF(X32="是",X31*1.7,X31*0.8))),"")</f>
        <v>1.84741390649101</v>
      </c>
      <c r="Y34" s="412" t="n">
        <f aca="false">IF(AND(Y3&lt;&gt;"缓冲罐",Y3&lt;&gt;""),IF(Y33="是",Y31,(IF(Y32="是",Y31*1.7,Y31*0.8))),"")</f>
        <v>2.62747067261073</v>
      </c>
      <c r="Z34" s="412" t="n">
        <f aca="false">IF(AND(Z3&lt;&gt;"缓冲罐",Z3&lt;&gt;""),IF(Z33="是",Z31,(IF(Z32="是",Z31*1.7,Z31*0.8))),"")</f>
        <v>1.84741390649101</v>
      </c>
      <c r="AA34" s="412" t="str">
        <f aca="false">IF(AND(AA3&lt;&gt;"缓冲罐",AA3&lt;&gt;""),IF(AA33="是",AA31,(IF(AA32="是",AA31*1.7,AA31*0.8))),"")</f>
        <v/>
      </c>
      <c r="AB34" s="412" t="str">
        <f aca="false">IF(AND(AB3&lt;&gt;"缓冲罐",AB3&lt;&gt;""),IF(AB33="是",AB31,(IF(AB32="是",AB31*1.7,AB31*0.8))),"")</f>
        <v/>
      </c>
      <c r="AC34" s="412" t="str">
        <f aca="false">IF(AND(AC3&lt;&gt;"缓冲罐",AC3&lt;&gt;""),IF(AC33="是",AC31,(IF(AC32="是",AC31*1.7,AC31*0.8))),"")</f>
        <v/>
      </c>
      <c r="AD34" s="412" t="str">
        <f aca="false">IF(AND(AD3&lt;&gt;"缓冲罐",AD3&lt;&gt;""),IF(AD33="是",AD31,(IF(AD32="是",AD31*1.7,AD31*0.8))),"")</f>
        <v/>
      </c>
      <c r="AE34" s="412" t="str">
        <f aca="false">IF(AND(AE3&lt;&gt;"缓冲罐",AE3&lt;&gt;""),IF(AE33="是",AE31,(IF(AE32="是",AE31*1.7,AE31*0.8))),"")</f>
        <v/>
      </c>
      <c r="AF34" s="412" t="str">
        <f aca="false">IF(AND(AF3&lt;&gt;"缓冲罐",AF3&lt;&gt;""),IF(AF33="是",AF31,(IF(AF32="是",AF31*1.7,AF31*0.8))),"")</f>
        <v/>
      </c>
      <c r="AG34" s="412" t="str">
        <f aca="false">IF(AND(AG3&lt;&gt;"缓冲罐",AG3&lt;&gt;""),IF(AG33="是",AG31,(IF(AG32="是",AG31*1.7,AG31*0.8))),"")</f>
        <v/>
      </c>
      <c r="AH34" s="412" t="str">
        <f aca="false">IF(AND(AH3&lt;&gt;"缓冲罐",AH3&lt;&gt;""),IF(AH33="是",AH31,(IF(AH32="是",AH31*1.7,AH31*0.8))),"")</f>
        <v/>
      </c>
      <c r="AI34" s="412" t="str">
        <f aca="false">IF(AND(AI3&lt;&gt;"缓冲罐",AI3&lt;&gt;""),IF(AI33="是",AI31,(IF(AI32="是",AI31*1.7,AI31*0.8))),"")</f>
        <v/>
      </c>
      <c r="AJ34" s="412" t="str">
        <f aca="false">IF(AND(AJ3&lt;&gt;"缓冲罐",AJ3&lt;&gt;""),IF(AJ33="是",AJ31,(IF(AJ32="是",AJ31*1.7,AJ31*0.8))),"")</f>
        <v/>
      </c>
      <c r="AK34" s="412" t="str">
        <f aca="false">IF(AND(AK3&lt;&gt;"缓冲罐",AK3&lt;&gt;""),IF(AK33="是",AK31,(IF(AK32="是",AK31*1.7,AK31*0.8))),"")</f>
        <v/>
      </c>
      <c r="AL34" s="412" t="str">
        <f aca="false">IF(AND(AL3&lt;&gt;"缓冲罐",AL3&lt;&gt;""),IF(AL33="是",AL31,(IF(AL32="是",AL31*1.7,AL31*0.8))),"")</f>
        <v/>
      </c>
      <c r="AM34" s="412" t="str">
        <f aca="false">IF(AND(AM3&lt;&gt;"缓冲罐",AM3&lt;&gt;""),IF(AM33="是",AM31,(IF(AM32="是",AM31*1.7,AM31*0.8))),"")</f>
        <v/>
      </c>
      <c r="AN34" s="412" t="str">
        <f aca="false">IF(AND(AN3&lt;&gt;"缓冲罐",AN3&lt;&gt;""),IF(AN33="是",AN31,(IF(AN32="是",AN31*1.7,AN31*0.8))),"")</f>
        <v/>
      </c>
      <c r="AO34" s="412" t="str">
        <f aca="false">IF(AND(AO3&lt;&gt;"缓冲罐",AO3&lt;&gt;""),IF(AO33="是",AO31,(IF(AO32="是",AO31*1.7,AO31*0.8))),"")</f>
        <v/>
      </c>
      <c r="AP34" s="412" t="str">
        <f aca="false">IF(AND(AP3&lt;&gt;"缓冲罐",AP3&lt;&gt;""),IF(AP33="是",AP31,(IF(AP32="是",AP31*1.7,AP31*0.8))),"")</f>
        <v/>
      </c>
      <c r="AQ34" s="412" t="str">
        <f aca="false">IF(AND(AQ3&lt;&gt;"缓冲罐",AQ3&lt;&gt;""),IF(AQ33="是",AQ31,(IF(AQ32="是",AQ31*1.7,AQ31*0.8))),"")</f>
        <v/>
      </c>
      <c r="AR34" s="412" t="str">
        <f aca="false">IF(AND(AR3&lt;&gt;"缓冲罐",AR3&lt;&gt;""),IF(AR33="是",AR31,(IF(AR32="是",AR31*1.7,AR31*0.8))),"")</f>
        <v/>
      </c>
      <c r="AS34" s="412" t="str">
        <f aca="false">IF(AND(AS3&lt;&gt;"缓冲罐",AS3&lt;&gt;""),IF(AS33="是",AS31,(IF(AS32="是",AS31*1.7,AS31*0.8))),"")</f>
        <v/>
      </c>
      <c r="AT34" s="412" t="str">
        <f aca="false">IF(AND(AT3&lt;&gt;"缓冲罐",AT3&lt;&gt;""),IF(AT33="是",AT31,(IF(AT32="是",AT31*1.7,AT31*0.8))),"")</f>
        <v/>
      </c>
      <c r="AU34" s="412" t="str">
        <f aca="false">IF(AND(AU3&lt;&gt;"缓冲罐",AU3&lt;&gt;""),IF(AU33="是",AU31,(IF(AU32="是",AU31*1.7,AU31*0.8))),"")</f>
        <v/>
      </c>
      <c r="AV34" s="412" t="str">
        <f aca="false">IF(AND(AV3&lt;&gt;"缓冲罐",AV3&lt;&gt;""),IF(AV33="是",AV31,(IF(AV32="是",AV31*1.7,AV31*0.8))),"")</f>
        <v/>
      </c>
      <c r="AW34" s="412" t="str">
        <f aca="false">IF(AND(AW3&lt;&gt;"缓冲罐",AW3&lt;&gt;""),IF(AW33="是",AW31,(IF(AW32="是",AW31*1.7,AW31*0.8))),"")</f>
        <v/>
      </c>
      <c r="AX34" s="412" t="str">
        <f aca="false">IF(AND(AX3&lt;&gt;"缓冲罐",AX3&lt;&gt;""),IF(AX33="是",AX31,(IF(AX32="是",AX31*1.7,AX31*0.8))),"")</f>
        <v/>
      </c>
      <c r="AY34" s="412" t="str">
        <f aca="false">IF(AND(AY3&lt;&gt;"缓冲罐",AY3&lt;&gt;""),IF(AY33="是",AY31,(IF(AY32="是",AY31*1.7,AY31*0.8))),"")</f>
        <v/>
      </c>
      <c r="AZ34" s="412" t="str">
        <f aca="false">IF(AND(AZ3&lt;&gt;"缓冲罐",AZ3&lt;&gt;""),IF(AZ33="是",AZ31,(IF(AZ32="是",AZ31*1.7,AZ31*0.8))),"")</f>
        <v/>
      </c>
      <c r="BA34" s="412" t="str">
        <f aca="false">IF(AND(BA3&lt;&gt;"缓冲罐",BA3&lt;&gt;""),IF(BA33="是",BA31,(IF(BA32="是",BA31*1.7,BA31*0.8))),"")</f>
        <v/>
      </c>
      <c r="BB34" s="412" t="str">
        <f aca="false">IF(AND(BB3&lt;&gt;"缓冲罐",BB3&lt;&gt;""),IF(BB33="是",BB31,(IF(BB32="是",BB31*1.7,BB31*0.8))),"")</f>
        <v/>
      </c>
      <c r="BC34" s="412" t="str">
        <f aca="false">IF(AND(BC3&lt;&gt;"缓冲罐",BC3&lt;&gt;""),IF(BC33="是",BC31,(IF(BC32="是",BC31*1.7,BC31*0.8))),"")</f>
        <v/>
      </c>
      <c r="BD34" s="412" t="str">
        <f aca="false">IF(AND(BD3&lt;&gt;"缓冲罐",BD3&lt;&gt;""),IF(BD33="是",BD31,(IF(BD32="是",BD31*1.7,BD31*0.8))),"")</f>
        <v/>
      </c>
      <c r="BE34" s="412" t="str">
        <f aca="false">IF(AND(BE3&lt;&gt;"缓冲罐",BE3&lt;&gt;""),IF(BE33="是",BE31,(IF(BE32="是",BE31*1.7,BE31*0.8))),"")</f>
        <v/>
      </c>
      <c r="BF34" s="412" t="str">
        <f aca="false">IF(AND(BF3&lt;&gt;"缓冲罐",BF3&lt;&gt;""),IF(BF33="是",BF31,(IF(BF32="是",BF31*1.7,BF31*0.8))),"")</f>
        <v/>
      </c>
      <c r="BG34" s="412" t="str">
        <f aca="false">IF(AND(BG3&lt;&gt;"缓冲罐",BG3&lt;&gt;""),IF(BG33="是",BG31,(IF(BG32="是",BG31*1.7,BG31*0.8))),"")</f>
        <v/>
      </c>
      <c r="BH34" s="412" t="str">
        <f aca="false">IF(AND(BH3&lt;&gt;"缓冲罐",BH3&lt;&gt;""),IF(BH33="是",BH31,(IF(BH32="是",BH31*1.7,BH31*0.8))),"")</f>
        <v/>
      </c>
      <c r="BI34" s="412" t="str">
        <f aca="false">IF(AND(BI3&lt;&gt;"缓冲罐",BI3&lt;&gt;""),IF(BI33="是",BI31,(IF(BI32="是",BI31*1.7,BI31*0.8))),"")</f>
        <v/>
      </c>
      <c r="BJ34" s="412" t="str">
        <f aca="false">IF(AND(BJ3&lt;&gt;"缓冲罐",BJ3&lt;&gt;""),IF(BJ33="是",BJ31,(IF(BJ32="是",BJ31*1.7,BJ31*0.8))),"")</f>
        <v/>
      </c>
      <c r="BK34" s="412" t="str">
        <f aca="false">IF(AND(BK3&lt;&gt;"缓冲罐",BK3&lt;&gt;""),IF(BK33="是",BK31,(IF(BK32="是",BK31*1.7,BK31*0.8))),"")</f>
        <v/>
      </c>
      <c r="BL34" s="412" t="str">
        <f aca="false">IF(AND(BL3&lt;&gt;"缓冲罐",BL3&lt;&gt;""),IF(BL33="是",BL31,(IF(BL32="是",BL31*1.7,BL31*0.8))),"")</f>
        <v/>
      </c>
      <c r="BM34" s="412" t="str">
        <f aca="false">IF(AND(BM3&lt;&gt;"缓冲罐",BM3&lt;&gt;""),IF(BM33="是",BM31,(IF(BM32="是",BM31*1.7,BM31*0.8))),"")</f>
        <v/>
      </c>
      <c r="BN34" s="412" t="str">
        <f aca="false">IF(AND(BN3&lt;&gt;"缓冲罐",BN3&lt;&gt;""),IF(BN33="是",BN31,(IF(BN32="是",BN31*1.7,BN31*0.8))),"")</f>
        <v/>
      </c>
      <c r="BO34" s="412" t="str">
        <f aca="false">IF(AND(BO3&lt;&gt;"缓冲罐",BO3&lt;&gt;""),IF(BO33="是",BO31,(IF(BO32="是",BO31*1.7,BO31*0.8))),"")</f>
        <v/>
      </c>
      <c r="BP34" s="412" t="str">
        <f aca="false">IF(AND(BP3&lt;&gt;"缓冲罐",BP3&lt;&gt;""),IF(BP33="是",BP31,(IF(BP32="是",BP31*1.7,BP31*0.8))),"")</f>
        <v/>
      </c>
      <c r="BQ34" s="412" t="str">
        <f aca="false">IF(AND(BQ3&lt;&gt;"缓冲罐",BQ3&lt;&gt;""),IF(BQ33="是",BQ31,(IF(BQ32="是",BQ31*1.7,BQ31*0.8))),"")</f>
        <v/>
      </c>
      <c r="BR34" s="412" t="str">
        <f aca="false">IF(AND(BR3&lt;&gt;"缓冲罐",BR3&lt;&gt;""),IF(BR33="是",BR31,(IF(BR32="是",BR31*1.7,BR31*0.8))),"")</f>
        <v/>
      </c>
      <c r="BS34" s="412" t="str">
        <f aca="false">IF(AND(BS3&lt;&gt;"缓冲罐",BS3&lt;&gt;""),IF(BS33="是",BS31,(IF(BS32="是",BS31*1.7,BS31*0.8))),"")</f>
        <v/>
      </c>
      <c r="BT34" s="412" t="str">
        <f aca="false">IF(AND(BT3&lt;&gt;"缓冲罐",BT3&lt;&gt;""),IF(BT33="是",BT31,(IF(BT32="是",BT31*1.7,BT31*0.8))),"")</f>
        <v/>
      </c>
      <c r="BU34" s="412" t="str">
        <f aca="false">IF(AND(BU3&lt;&gt;"缓冲罐",BU3&lt;&gt;""),IF(BU33="是",BU31,(IF(BU32="是",BU31*1.7,BU31*0.8))),"")</f>
        <v/>
      </c>
      <c r="BV34" s="412" t="str">
        <f aca="false">IF(AND(BV3&lt;&gt;"缓冲罐",BV3&lt;&gt;""),IF(BV33="是",BV31,(IF(BV32="是",BV31*1.7,BV31*0.8))),"")</f>
        <v/>
      </c>
      <c r="BW34" s="412" t="str">
        <f aca="false">IF(AND(BW3&lt;&gt;"缓冲罐",BW3&lt;&gt;""),IF(BW33="是",BW31,(IF(BW32="是",BW31*1.7,BW31*0.8))),"")</f>
        <v/>
      </c>
      <c r="BX34" s="412" t="str">
        <f aca="false">IF(AND(BX3&lt;&gt;"缓冲罐",BX3&lt;&gt;""),IF(BX33="是",BX31,(IF(BX32="是",BX31*1.7,BX31*0.8))),"")</f>
        <v/>
      </c>
      <c r="BY34" s="412" t="str">
        <f aca="false">IF(AND(BY3&lt;&gt;"缓冲罐",BY3&lt;&gt;""),IF(BY33="是",BY31,(IF(BY32="是",BY31*1.7,BY31*0.8))),"")</f>
        <v/>
      </c>
      <c r="BZ34" s="412" t="str">
        <f aca="false">IF(AND(BZ3&lt;&gt;"缓冲罐",BZ3&lt;&gt;""),IF(BZ33="是",BZ31,(IF(BZ32="是",BZ31*1.7,BZ31*0.8))),"")</f>
        <v/>
      </c>
      <c r="CA34" s="412" t="str">
        <f aca="false">IF(AND(CA3&lt;&gt;"缓冲罐",CA3&lt;&gt;""),IF(CA33="是",CA31,(IF(CA32="是",CA31*1.7,CA31*0.8))),"")</f>
        <v/>
      </c>
      <c r="CB34" s="412" t="str">
        <f aca="false">IF(AND(CB3&lt;&gt;"缓冲罐",CB3&lt;&gt;""),IF(CB33="是",CB31,(IF(CB32="是",CB31*1.7,CB31*0.8))),"")</f>
        <v/>
      </c>
      <c r="CC34" s="412" t="str">
        <f aca="false">IF(AND(CC3&lt;&gt;"缓冲罐",CC3&lt;&gt;""),IF(CC33="是",CC31,(IF(CC32="是",CC31*1.7,CC31*0.8))),"")</f>
        <v/>
      </c>
      <c r="CD34" s="412" t="str">
        <f aca="false">IF(AND(CD3&lt;&gt;"缓冲罐",CD3&lt;&gt;""),IF(CD33="是",CD31,(IF(CD32="是",CD31*1.7,CD31*0.8))),"")</f>
        <v/>
      </c>
      <c r="CE34" s="39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c r="IX34" s="0"/>
      <c r="IY34" s="0"/>
      <c r="IZ34" s="0"/>
      <c r="JA34" s="0"/>
      <c r="JB34" s="0"/>
      <c r="JC34" s="0"/>
      <c r="JD34" s="0"/>
      <c r="JE34" s="0"/>
      <c r="JF34" s="0"/>
      <c r="JG34" s="0"/>
      <c r="JH34" s="0"/>
      <c r="JI34" s="0"/>
      <c r="JJ34" s="0"/>
      <c r="JK34" s="0"/>
      <c r="JL34" s="0"/>
      <c r="JM34" s="0"/>
      <c r="JN34" s="0"/>
      <c r="JO34" s="0"/>
      <c r="JP34" s="0"/>
      <c r="JQ34" s="0"/>
      <c r="JR34" s="0"/>
      <c r="JS34" s="0"/>
      <c r="JT34" s="0"/>
      <c r="JU34" s="0"/>
      <c r="JV34" s="0"/>
      <c r="JW34" s="0"/>
      <c r="JX34" s="0"/>
      <c r="JY34" s="0"/>
      <c r="JZ34" s="0"/>
      <c r="KA34" s="0"/>
      <c r="KB34" s="0"/>
      <c r="KC34" s="0"/>
      <c r="KD34" s="0"/>
      <c r="KE34" s="0"/>
      <c r="KF34" s="0"/>
      <c r="KG34" s="0"/>
      <c r="KH34" s="0"/>
      <c r="KI34" s="0"/>
      <c r="KJ34" s="0"/>
      <c r="KK34" s="0"/>
      <c r="KL34" s="0"/>
      <c r="KM34" s="0"/>
      <c r="KN34" s="0"/>
      <c r="KO34" s="0"/>
      <c r="KP34" s="0"/>
      <c r="KQ34" s="0"/>
      <c r="KR34" s="0"/>
      <c r="KS34" s="0"/>
      <c r="KT34" s="0"/>
      <c r="KU34" s="0"/>
      <c r="KV34" s="0"/>
      <c r="KW34" s="0"/>
      <c r="KX34" s="0"/>
      <c r="KY34" s="0"/>
      <c r="KZ34" s="0"/>
      <c r="LA34" s="0"/>
      <c r="LB34" s="0"/>
      <c r="LC34" s="0"/>
      <c r="LD34" s="0"/>
      <c r="LE34" s="0"/>
      <c r="LF34" s="0"/>
      <c r="LG34" s="0"/>
      <c r="LH34" s="0"/>
      <c r="LI34" s="0"/>
      <c r="LJ34" s="0"/>
      <c r="LK34" s="0"/>
      <c r="LL34" s="0"/>
      <c r="LM34" s="0"/>
      <c r="LN34" s="0"/>
      <c r="LO34" s="0"/>
      <c r="LP34" s="0"/>
      <c r="LQ34" s="0"/>
      <c r="LR34" s="0"/>
      <c r="LS34" s="0"/>
      <c r="LT34" s="0"/>
      <c r="LU34" s="0"/>
      <c r="LV34" s="0"/>
      <c r="LW34" s="0"/>
      <c r="LX34" s="0"/>
      <c r="LY34" s="0"/>
      <c r="LZ34" s="0"/>
      <c r="MA34" s="0"/>
      <c r="MB34" s="0"/>
      <c r="MC34" s="0"/>
      <c r="MD34" s="0"/>
      <c r="ME34" s="0"/>
      <c r="MF34" s="0"/>
      <c r="MG34" s="0"/>
      <c r="MH34" s="0"/>
      <c r="MI34" s="0"/>
      <c r="MJ34" s="0"/>
      <c r="MK34" s="0"/>
      <c r="ML34" s="0"/>
      <c r="MM34" s="0"/>
      <c r="MN34" s="0"/>
      <c r="MO34" s="0"/>
      <c r="MP34" s="0"/>
      <c r="MQ34" s="0"/>
      <c r="MR34" s="0"/>
      <c r="MS34" s="0"/>
      <c r="MT34" s="0"/>
      <c r="MU34" s="0"/>
      <c r="MV34" s="0"/>
      <c r="MW34" s="0"/>
      <c r="MX34" s="0"/>
      <c r="MY34" s="0"/>
      <c r="MZ34" s="0"/>
      <c r="NA34" s="0"/>
      <c r="NB34" s="0"/>
      <c r="NC34" s="0"/>
      <c r="ND34" s="0"/>
      <c r="NE34" s="0"/>
      <c r="NF34" s="0"/>
      <c r="NG34" s="0"/>
      <c r="NH34" s="0"/>
      <c r="NI34" s="0"/>
      <c r="NJ34" s="0"/>
      <c r="NK34" s="0"/>
      <c r="NL34" s="0"/>
      <c r="NM34" s="0"/>
      <c r="NN34" s="0"/>
      <c r="NO34" s="0"/>
      <c r="NP34" s="0"/>
      <c r="NQ34" s="0"/>
      <c r="NR34" s="0"/>
      <c r="NS34" s="0"/>
      <c r="NT34" s="0"/>
      <c r="NU34" s="0"/>
      <c r="NV34" s="0"/>
      <c r="NW34" s="0"/>
      <c r="NX34" s="0"/>
      <c r="NY34" s="0"/>
      <c r="NZ34" s="0"/>
      <c r="OA34" s="0"/>
      <c r="OB34" s="0"/>
      <c r="OC34" s="0"/>
      <c r="OD34" s="0"/>
      <c r="OE34" s="0"/>
      <c r="OF34" s="0"/>
      <c r="OG34" s="0"/>
      <c r="OH34" s="0"/>
      <c r="OI34" s="0"/>
      <c r="OJ34" s="0"/>
      <c r="OK34" s="0"/>
      <c r="OL34" s="0"/>
      <c r="OM34" s="0"/>
      <c r="ON34" s="0"/>
      <c r="OO34" s="0"/>
      <c r="OP34" s="0"/>
      <c r="OQ34" s="0"/>
      <c r="OR34" s="0"/>
      <c r="OS34" s="0"/>
      <c r="OT34" s="0"/>
      <c r="OU34" s="0"/>
      <c r="OV34" s="0"/>
      <c r="OW34" s="0"/>
      <c r="OX34" s="0"/>
      <c r="OY34" s="0"/>
      <c r="OZ34" s="0"/>
      <c r="PA34" s="0"/>
      <c r="PB34" s="0"/>
      <c r="PC34" s="0"/>
      <c r="PD34" s="0"/>
      <c r="PE34" s="0"/>
      <c r="PF34" s="0"/>
      <c r="PG34" s="0"/>
      <c r="PH34" s="0"/>
      <c r="PI34" s="0"/>
      <c r="PJ34" s="0"/>
      <c r="PK34" s="0"/>
      <c r="PL34" s="0"/>
      <c r="PM34" s="0"/>
      <c r="PN34" s="0"/>
      <c r="PO34" s="0"/>
      <c r="PP34" s="0"/>
      <c r="PQ34" s="0"/>
      <c r="PR34" s="0"/>
      <c r="PS34" s="0"/>
      <c r="PT34" s="0"/>
      <c r="PU34" s="0"/>
      <c r="PV34" s="0"/>
      <c r="PW34" s="0"/>
      <c r="PX34" s="0"/>
      <c r="PY34" s="0"/>
      <c r="PZ34" s="0"/>
      <c r="QA34" s="0"/>
      <c r="QB34" s="0"/>
      <c r="QC34" s="0"/>
      <c r="QD34" s="0"/>
      <c r="QE34" s="0"/>
      <c r="QF34" s="0"/>
      <c r="QG34" s="0"/>
      <c r="QH34" s="0"/>
      <c r="QI34" s="0"/>
      <c r="QJ34" s="0"/>
      <c r="QK34" s="0"/>
      <c r="QL34" s="0"/>
      <c r="QM34" s="0"/>
      <c r="QN34" s="0"/>
      <c r="QO34" s="0"/>
      <c r="QP34" s="0"/>
      <c r="QQ34" s="0"/>
      <c r="QR34" s="0"/>
      <c r="QS34" s="0"/>
      <c r="QT34" s="0"/>
      <c r="QU34" s="0"/>
      <c r="QV34" s="0"/>
      <c r="QW34" s="0"/>
      <c r="QX34" s="0"/>
      <c r="QY34" s="0"/>
      <c r="QZ34" s="0"/>
      <c r="RA34" s="0"/>
      <c r="RB34" s="0"/>
      <c r="RC34" s="0"/>
      <c r="RD34" s="0"/>
      <c r="RE34" s="0"/>
      <c r="RF34" s="0"/>
      <c r="RG34" s="0"/>
      <c r="RH34" s="0"/>
      <c r="RI34" s="0"/>
      <c r="RJ34" s="0"/>
      <c r="RK34" s="0"/>
      <c r="RL34" s="0"/>
      <c r="RM34" s="0"/>
      <c r="RN34" s="0"/>
      <c r="RO34" s="0"/>
      <c r="RP34" s="0"/>
      <c r="RQ34" s="0"/>
      <c r="RR34" s="0"/>
      <c r="RS34" s="0"/>
      <c r="RT34" s="0"/>
      <c r="RU34" s="0"/>
      <c r="RV34" s="0"/>
      <c r="RW34" s="0"/>
      <c r="RX34" s="0"/>
      <c r="RY34" s="0"/>
      <c r="RZ34" s="0"/>
      <c r="SA34" s="0"/>
      <c r="SB34" s="0"/>
      <c r="SC34" s="0"/>
      <c r="SD34" s="0"/>
      <c r="SE34" s="0"/>
      <c r="SF34" s="0"/>
      <c r="SG34" s="0"/>
      <c r="SH34" s="0"/>
      <c r="SI34" s="0"/>
      <c r="SJ34" s="0"/>
      <c r="SK34" s="0"/>
      <c r="SL34" s="0"/>
      <c r="SM34" s="0"/>
      <c r="SN34" s="0"/>
      <c r="SO34" s="0"/>
      <c r="SP34" s="0"/>
      <c r="SQ34" s="0"/>
      <c r="SR34" s="0"/>
      <c r="SS34" s="0"/>
      <c r="ST34" s="0"/>
      <c r="SU34" s="0"/>
      <c r="SV34" s="0"/>
      <c r="SW34" s="0"/>
      <c r="SX34" s="0"/>
      <c r="SY34" s="0"/>
      <c r="SZ34" s="0"/>
      <c r="TA34" s="0"/>
      <c r="TB34" s="0"/>
      <c r="TC34" s="0"/>
      <c r="TD34" s="0"/>
      <c r="TE34" s="0"/>
      <c r="TF34" s="0"/>
      <c r="TG34" s="0"/>
      <c r="TH34" s="0"/>
      <c r="TI34" s="0"/>
      <c r="TJ34" s="0"/>
      <c r="TK34" s="0"/>
      <c r="TL34" s="0"/>
      <c r="TM34" s="0"/>
      <c r="TN34" s="0"/>
      <c r="TO34" s="0"/>
      <c r="TP34" s="0"/>
      <c r="TQ34" s="0"/>
      <c r="TR34" s="0"/>
      <c r="TS34" s="0"/>
      <c r="TT34" s="0"/>
      <c r="TU34" s="0"/>
      <c r="TV34" s="0"/>
      <c r="TW34" s="0"/>
      <c r="TX34" s="0"/>
      <c r="TY34" s="0"/>
      <c r="TZ34" s="0"/>
      <c r="UA34" s="0"/>
      <c r="UB34" s="0"/>
      <c r="UC34" s="0"/>
      <c r="UD34" s="0"/>
      <c r="UE34" s="0"/>
      <c r="UF34" s="0"/>
      <c r="UG34" s="0"/>
      <c r="UH34" s="0"/>
      <c r="UI34" s="0"/>
      <c r="UJ34" s="0"/>
      <c r="UK34" s="0"/>
      <c r="UL34" s="0"/>
      <c r="UM34" s="0"/>
      <c r="UN34" s="0"/>
      <c r="UO34" s="0"/>
      <c r="UP34" s="0"/>
      <c r="UQ34" s="0"/>
      <c r="UR34" s="0"/>
      <c r="US34" s="0"/>
      <c r="UT34" s="0"/>
      <c r="UU34" s="0"/>
      <c r="UV34" s="0"/>
      <c r="UW34" s="0"/>
      <c r="UX34" s="0"/>
      <c r="UY34" s="0"/>
      <c r="UZ34" s="0"/>
      <c r="VA34" s="0"/>
      <c r="VB34" s="0"/>
      <c r="VC34" s="0"/>
      <c r="VD34" s="0"/>
      <c r="VE34" s="0"/>
      <c r="VF34" s="0"/>
      <c r="VG34" s="0"/>
      <c r="VH34" s="0"/>
      <c r="VI34" s="0"/>
      <c r="VJ34" s="0"/>
      <c r="VK34" s="0"/>
      <c r="VL34" s="0"/>
      <c r="VM34" s="0"/>
      <c r="VN34" s="0"/>
      <c r="VO34" s="0"/>
      <c r="VP34" s="0"/>
      <c r="VQ34" s="0"/>
      <c r="VR34" s="0"/>
      <c r="VS34" s="0"/>
      <c r="VT34" s="0"/>
      <c r="VU34" s="0"/>
      <c r="VV34" s="0"/>
      <c r="VW34" s="0"/>
      <c r="VX34" s="0"/>
      <c r="VY34" s="0"/>
      <c r="VZ34" s="0"/>
      <c r="WA34" s="0"/>
      <c r="WB34" s="0"/>
      <c r="WC34" s="0"/>
      <c r="WD34" s="0"/>
      <c r="WE34" s="0"/>
      <c r="WF34" s="0"/>
      <c r="WG34" s="0"/>
      <c r="WH34" s="0"/>
      <c r="WI34" s="0"/>
      <c r="WJ34" s="0"/>
      <c r="WK34" s="0"/>
      <c r="WL34" s="0"/>
      <c r="WM34" s="0"/>
      <c r="WN34" s="0"/>
      <c r="WO34" s="0"/>
      <c r="WP34" s="0"/>
      <c r="WQ34" s="0"/>
      <c r="WR34" s="0"/>
      <c r="WS34" s="0"/>
      <c r="WT34" s="0"/>
      <c r="WU34" s="0"/>
      <c r="WV34" s="0"/>
      <c r="WW34" s="0"/>
      <c r="WX34" s="0"/>
      <c r="WY34" s="0"/>
      <c r="WZ34" s="0"/>
      <c r="XA34" s="0"/>
      <c r="XB34" s="0"/>
      <c r="XC34" s="0"/>
      <c r="XD34" s="0"/>
      <c r="XE34" s="0"/>
      <c r="XF34" s="0"/>
      <c r="XG34" s="0"/>
      <c r="XH34" s="0"/>
      <c r="XI34" s="0"/>
      <c r="XJ34" s="0"/>
      <c r="XK34" s="0"/>
      <c r="XL34" s="0"/>
      <c r="XM34" s="0"/>
      <c r="XN34" s="0"/>
      <c r="XO34" s="0"/>
      <c r="XP34" s="0"/>
      <c r="XQ34" s="0"/>
      <c r="XR34" s="0"/>
      <c r="XS34" s="0"/>
      <c r="XT34" s="0"/>
      <c r="XU34" s="0"/>
      <c r="XV34" s="0"/>
      <c r="XW34" s="0"/>
      <c r="XX34" s="0"/>
      <c r="XY34" s="0"/>
      <c r="XZ34" s="0"/>
      <c r="YA34" s="0"/>
      <c r="YB34" s="0"/>
      <c r="YC34" s="0"/>
      <c r="YD34" s="0"/>
      <c r="YE34" s="0"/>
      <c r="YF34" s="0"/>
      <c r="YG34" s="0"/>
      <c r="YH34" s="0"/>
      <c r="YI34" s="0"/>
      <c r="YJ34" s="0"/>
      <c r="YK34" s="0"/>
      <c r="YL34" s="0"/>
      <c r="YM34" s="0"/>
      <c r="YN34" s="0"/>
      <c r="YO34" s="0"/>
      <c r="YP34" s="0"/>
      <c r="YQ34" s="0"/>
      <c r="YR34" s="0"/>
      <c r="YS34" s="0"/>
      <c r="YT34" s="0"/>
      <c r="YU34" s="0"/>
      <c r="YV34" s="0"/>
      <c r="YW34" s="0"/>
      <c r="YX34" s="0"/>
      <c r="YY34" s="0"/>
      <c r="YZ34" s="0"/>
      <c r="ZA34" s="0"/>
      <c r="ZB34" s="0"/>
      <c r="ZC34" s="0"/>
      <c r="ZD34" s="0"/>
      <c r="ZE34" s="0"/>
      <c r="ZF34" s="0"/>
      <c r="ZG34" s="0"/>
      <c r="ZH34" s="0"/>
      <c r="ZI34" s="0"/>
      <c r="ZJ34" s="0"/>
      <c r="ZK34" s="0"/>
      <c r="ZL34" s="0"/>
      <c r="ZM34" s="0"/>
      <c r="ZN34" s="0"/>
      <c r="ZO34" s="0"/>
      <c r="ZP34" s="0"/>
      <c r="ZQ34" s="0"/>
      <c r="ZR34" s="0"/>
      <c r="ZS34" s="0"/>
      <c r="ZT34" s="0"/>
      <c r="ZU34" s="0"/>
      <c r="ZV34" s="0"/>
      <c r="ZW34" s="0"/>
      <c r="ZX34" s="0"/>
      <c r="ZY34" s="0"/>
      <c r="ZZ34" s="0"/>
      <c r="AAA34" s="0"/>
      <c r="AAB34" s="0"/>
      <c r="AAC34" s="0"/>
      <c r="AAD34" s="0"/>
      <c r="AAE34" s="0"/>
      <c r="AAF34" s="0"/>
      <c r="AAG34" s="0"/>
      <c r="AAH34" s="0"/>
      <c r="AAI34" s="0"/>
      <c r="AAJ34" s="0"/>
      <c r="AAK34" s="0"/>
      <c r="AAL34" s="0"/>
      <c r="AAM34" s="0"/>
      <c r="AAN34" s="0"/>
      <c r="AAO34" s="0"/>
      <c r="AAP34" s="0"/>
      <c r="AAQ34" s="0"/>
      <c r="AAR34" s="0"/>
      <c r="AAS34" s="0"/>
      <c r="AAT34" s="0"/>
      <c r="AAU34" s="0"/>
      <c r="AAV34" s="0"/>
      <c r="AAW34" s="0"/>
      <c r="AAX34" s="0"/>
      <c r="AAY34" s="0"/>
      <c r="AAZ34" s="0"/>
      <c r="ABA34" s="0"/>
      <c r="ABB34" s="0"/>
      <c r="ABC34" s="0"/>
      <c r="ABD34" s="0"/>
      <c r="ABE34" s="0"/>
      <c r="ABF34" s="0"/>
      <c r="ABG34" s="0"/>
      <c r="ABH34" s="0"/>
      <c r="ABI34" s="0"/>
      <c r="ABJ34" s="0"/>
      <c r="ABK34" s="0"/>
      <c r="ABL34" s="0"/>
      <c r="ABM34" s="0"/>
      <c r="ABN34" s="0"/>
      <c r="ABO34" s="0"/>
      <c r="ABP34" s="0"/>
      <c r="ABQ34" s="0"/>
      <c r="ABR34" s="0"/>
      <c r="ABS34" s="0"/>
      <c r="ABT34" s="0"/>
      <c r="ABU34" s="0"/>
      <c r="ABV34" s="0"/>
      <c r="ABW34" s="0"/>
      <c r="ABX34" s="0"/>
      <c r="ABY34" s="0"/>
      <c r="ABZ34" s="0"/>
      <c r="ACA34" s="0"/>
      <c r="ACB34" s="0"/>
      <c r="ACC34" s="0"/>
      <c r="ACD34" s="0"/>
      <c r="ACE34" s="0"/>
      <c r="ACF34" s="0"/>
      <c r="ACG34" s="0"/>
      <c r="ACH34" s="0"/>
      <c r="ACI34" s="0"/>
      <c r="ACJ34" s="0"/>
      <c r="ACK34" s="0"/>
      <c r="ACL34" s="0"/>
      <c r="ACM34" s="0"/>
      <c r="ACN34" s="0"/>
      <c r="ACO34" s="0"/>
      <c r="ACP34" s="0"/>
      <c r="ACQ34" s="0"/>
      <c r="ACR34" s="0"/>
      <c r="ACS34" s="0"/>
      <c r="ACT34" s="0"/>
      <c r="ACU34" s="0"/>
      <c r="ACV34" s="0"/>
      <c r="ACW34" s="0"/>
      <c r="ACX34" s="0"/>
      <c r="ACY34" s="0"/>
      <c r="ACZ34" s="0"/>
      <c r="ADA34" s="0"/>
      <c r="ADB34" s="0"/>
      <c r="ADC34" s="0"/>
      <c r="ADD34" s="0"/>
      <c r="ADE34" s="0"/>
      <c r="ADF34" s="0"/>
      <c r="ADG34" s="0"/>
      <c r="ADH34" s="0"/>
      <c r="ADI34" s="0"/>
      <c r="ADJ34" s="0"/>
      <c r="ADK34" s="0"/>
      <c r="ADL34" s="0"/>
      <c r="ADM34" s="0"/>
      <c r="ADN34" s="0"/>
      <c r="ADO34" s="0"/>
      <c r="ADP34" s="0"/>
      <c r="ADQ34" s="0"/>
      <c r="ADR34" s="0"/>
      <c r="ADS34" s="0"/>
      <c r="ADT34" s="0"/>
      <c r="ADU34" s="0"/>
      <c r="ADV34" s="0"/>
      <c r="ADW34" s="0"/>
      <c r="ADX34" s="0"/>
      <c r="ADY34" s="0"/>
      <c r="ADZ34" s="0"/>
      <c r="AEA34" s="0"/>
      <c r="AEB34" s="0"/>
      <c r="AEC34" s="0"/>
      <c r="AED34" s="0"/>
      <c r="AEE34" s="0"/>
      <c r="AEF34" s="0"/>
      <c r="AEG34" s="0"/>
      <c r="AEH34" s="0"/>
      <c r="AEI34" s="0"/>
      <c r="AEJ34" s="0"/>
      <c r="AEK34" s="0"/>
      <c r="AEL34" s="0"/>
      <c r="AEM34" s="0"/>
      <c r="AEN34" s="0"/>
      <c r="AEO34" s="0"/>
      <c r="AEP34" s="0"/>
      <c r="AEQ34" s="0"/>
      <c r="AER34" s="0"/>
      <c r="AES34" s="0"/>
      <c r="AET34" s="0"/>
      <c r="AEU34" s="0"/>
      <c r="AEV34" s="0"/>
      <c r="AEW34" s="0"/>
      <c r="AEX34" s="0"/>
      <c r="AEY34" s="0"/>
      <c r="AEZ34" s="0"/>
      <c r="AFA34" s="0"/>
      <c r="AFB34" s="0"/>
      <c r="AFC34" s="0"/>
      <c r="AFD34" s="0"/>
      <c r="AFE34" s="0"/>
      <c r="AFF34" s="0"/>
      <c r="AFG34" s="0"/>
      <c r="AFH34" s="0"/>
      <c r="AFI34" s="0"/>
      <c r="AFJ34" s="0"/>
      <c r="AFK34" s="0"/>
      <c r="AFL34" s="0"/>
      <c r="AFM34" s="0"/>
      <c r="AFN34" s="0"/>
      <c r="AFO34" s="0"/>
      <c r="AFP34" s="0"/>
      <c r="AFQ34" s="0"/>
      <c r="AFR34" s="0"/>
      <c r="AFS34" s="0"/>
      <c r="AFT34" s="0"/>
      <c r="AFU34" s="0"/>
      <c r="AFV34" s="0"/>
      <c r="AFW34" s="0"/>
      <c r="AFX34" s="0"/>
      <c r="AFY34" s="0"/>
      <c r="AFZ34" s="0"/>
      <c r="AGA34" s="0"/>
      <c r="AGB34" s="0"/>
      <c r="AGC34" s="0"/>
      <c r="AGD34" s="0"/>
      <c r="AGE34" s="0"/>
      <c r="AGF34" s="0"/>
      <c r="AGG34" s="0"/>
      <c r="AGH34" s="0"/>
      <c r="AGI34" s="0"/>
      <c r="AGJ34" s="0"/>
      <c r="AGK34" s="0"/>
      <c r="AGL34" s="0"/>
      <c r="AGM34" s="0"/>
      <c r="AGN34" s="0"/>
      <c r="AGO34" s="0"/>
      <c r="AGP34" s="0"/>
      <c r="AGQ34" s="0"/>
      <c r="AGR34" s="0"/>
      <c r="AGS34" s="0"/>
      <c r="AGT34" s="0"/>
      <c r="AGU34" s="0"/>
      <c r="AGV34" s="0"/>
      <c r="AGW34" s="0"/>
      <c r="AGX34" s="0"/>
      <c r="AGY34" s="0"/>
      <c r="AGZ34" s="0"/>
      <c r="AHA34" s="0"/>
      <c r="AHB34" s="0"/>
      <c r="AHC34" s="0"/>
      <c r="AHD34" s="0"/>
      <c r="AHE34" s="0"/>
      <c r="AHF34" s="0"/>
      <c r="AHG34" s="0"/>
      <c r="AHH34" s="0"/>
      <c r="AHI34" s="0"/>
      <c r="AHJ34" s="0"/>
      <c r="AHK34" s="0"/>
      <c r="AHL34" s="0"/>
      <c r="AHM34" s="0"/>
      <c r="AHN34" s="0"/>
      <c r="AHO34" s="0"/>
      <c r="AHP34" s="0"/>
      <c r="AHQ34" s="0"/>
      <c r="AHR34" s="0"/>
      <c r="AHS34" s="0"/>
      <c r="AHT34" s="0"/>
      <c r="AHU34" s="0"/>
      <c r="AHV34" s="0"/>
      <c r="AHW34" s="0"/>
      <c r="AHX34" s="0"/>
      <c r="AHY34" s="0"/>
      <c r="AHZ34" s="0"/>
      <c r="AIA34" s="0"/>
      <c r="AIB34" s="0"/>
      <c r="AIC34" s="0"/>
      <c r="AID34" s="0"/>
      <c r="AIE34" s="0"/>
      <c r="AIF34" s="0"/>
      <c r="AIG34" s="0"/>
      <c r="AIH34" s="0"/>
      <c r="AII34" s="0"/>
      <c r="AIJ34" s="0"/>
      <c r="AIK34" s="0"/>
      <c r="AIL34" s="0"/>
      <c r="AIM34" s="0"/>
      <c r="AIN34" s="0"/>
      <c r="AIO34" s="0"/>
      <c r="AIP34" s="0"/>
      <c r="AIQ34" s="0"/>
      <c r="AIR34" s="0"/>
      <c r="AIS34" s="0"/>
      <c r="AIT34" s="0"/>
      <c r="AIU34" s="0"/>
      <c r="AIV34" s="0"/>
      <c r="AIW34" s="0"/>
      <c r="AIX34" s="0"/>
      <c r="AIY34" s="0"/>
      <c r="AIZ34" s="0"/>
      <c r="AJA34" s="0"/>
      <c r="AJB34" s="0"/>
      <c r="AJC34" s="0"/>
      <c r="AJD34" s="0"/>
      <c r="AJE34" s="0"/>
      <c r="AJF34" s="0"/>
      <c r="AJG34" s="0"/>
      <c r="AJH34" s="0"/>
      <c r="AJI34" s="0"/>
      <c r="AJJ34" s="0"/>
      <c r="AJK34" s="0"/>
      <c r="AJL34" s="0"/>
      <c r="AJM34" s="0"/>
      <c r="AJN34" s="0"/>
      <c r="AJO34" s="0"/>
      <c r="AJP34" s="0"/>
      <c r="AJQ34" s="0"/>
      <c r="AJR34" s="0"/>
      <c r="AJS34" s="0"/>
      <c r="AJT34" s="0"/>
      <c r="AJU34" s="0"/>
      <c r="AJV34" s="0"/>
      <c r="AJW34" s="0"/>
      <c r="AJX34" s="0"/>
      <c r="AJY34" s="0"/>
      <c r="AJZ34" s="0"/>
      <c r="AKA34" s="0"/>
      <c r="AKB34" s="0"/>
      <c r="AKC34" s="0"/>
      <c r="AKD34" s="0"/>
      <c r="AKE34" s="0"/>
      <c r="AKF34" s="0"/>
      <c r="AKG34" s="0"/>
      <c r="AKH34" s="0"/>
      <c r="AKI34" s="0"/>
      <c r="AKJ34" s="0"/>
      <c r="AKK34" s="0"/>
      <c r="AKL34" s="0"/>
      <c r="AKM34" s="0"/>
      <c r="AKN34" s="0"/>
      <c r="AKO34" s="0"/>
      <c r="AKP34" s="0"/>
      <c r="AKQ34" s="0"/>
      <c r="AKR34" s="0"/>
      <c r="AKS34" s="0"/>
      <c r="AKT34" s="0"/>
      <c r="AKU34" s="0"/>
      <c r="AKV34" s="0"/>
      <c r="AKW34" s="0"/>
      <c r="AKX34" s="0"/>
      <c r="AKY34" s="0"/>
      <c r="AKZ34" s="0"/>
      <c r="ALA34" s="0"/>
      <c r="ALB34" s="0"/>
      <c r="ALC34" s="0"/>
      <c r="ALD34" s="0"/>
      <c r="ALE34" s="0"/>
      <c r="ALF34" s="0"/>
      <c r="ALG34" s="0"/>
      <c r="ALH34" s="0"/>
      <c r="ALI34" s="0"/>
      <c r="ALJ34" s="0"/>
      <c r="ALK34" s="0"/>
      <c r="ALL34" s="0"/>
      <c r="ALM34" s="0"/>
      <c r="ALN34" s="0"/>
      <c r="ALO34" s="0"/>
      <c r="ALP34" s="0"/>
      <c r="ALQ34" s="0"/>
      <c r="ALR34" s="0"/>
      <c r="ALS34" s="0"/>
      <c r="ALT34" s="0"/>
      <c r="ALU34" s="0"/>
      <c r="ALV34" s="0"/>
      <c r="ALW34" s="0"/>
      <c r="ALX34" s="0"/>
      <c r="ALY34" s="0"/>
      <c r="ALZ34" s="0"/>
      <c r="AMA34" s="0"/>
      <c r="AMB34" s="0"/>
      <c r="AMC34" s="0"/>
      <c r="AMD34" s="0"/>
      <c r="AME34" s="0"/>
      <c r="AMF34" s="0"/>
      <c r="AMG34" s="0"/>
      <c r="AMH34" s="0"/>
      <c r="AMI34" s="0"/>
      <c r="AMJ34" s="0"/>
      <c r="AMK34" s="0"/>
      <c r="AML34" s="0"/>
      <c r="AMM34" s="0"/>
      <c r="AMN34" s="0"/>
      <c r="AMO34" s="0"/>
      <c r="AMP34" s="0"/>
      <c r="AMQ34" s="0"/>
      <c r="AMR34" s="0"/>
      <c r="AMS34" s="0"/>
      <c r="AMT34" s="0"/>
      <c r="AMU34" s="0"/>
      <c r="AMV34" s="0"/>
      <c r="AMW34" s="0"/>
      <c r="AMX34" s="0"/>
      <c r="AMY34" s="0"/>
      <c r="AMZ34" s="0"/>
      <c r="ANA34" s="0"/>
      <c r="ANB34" s="0"/>
      <c r="ANC34" s="0"/>
      <c r="AND34" s="0"/>
      <c r="ANE34" s="0"/>
      <c r="ANF34" s="0"/>
      <c r="ANG34" s="0"/>
      <c r="ANH34" s="0"/>
      <c r="ANI34" s="0"/>
      <c r="ANJ34" s="0"/>
      <c r="ANK34" s="0"/>
      <c r="ANL34" s="0"/>
      <c r="ANM34" s="0"/>
      <c r="ANN34" s="0"/>
      <c r="ANO34" s="0"/>
      <c r="ANP34" s="0"/>
      <c r="ANQ34" s="0"/>
      <c r="ANR34" s="0"/>
      <c r="ANS34" s="0"/>
      <c r="ANT34" s="0"/>
      <c r="ANU34" s="0"/>
      <c r="ANV34" s="0"/>
      <c r="ANW34" s="0"/>
      <c r="ANX34" s="0"/>
      <c r="ANY34" s="0"/>
      <c r="ANZ34" s="0"/>
      <c r="AOA34" s="0"/>
      <c r="AOB34" s="0"/>
      <c r="AOC34" s="0"/>
      <c r="AOD34" s="0"/>
      <c r="AOE34" s="0"/>
      <c r="AOF34" s="0"/>
      <c r="AOG34" s="0"/>
      <c r="AOH34" s="0"/>
      <c r="AOI34" s="0"/>
      <c r="AOJ34" s="0"/>
      <c r="AOK34" s="0"/>
      <c r="AOL34" s="0"/>
      <c r="AOM34" s="0"/>
      <c r="AON34" s="0"/>
      <c r="AOO34" s="0"/>
      <c r="AOP34" s="0"/>
      <c r="AOQ34" s="0"/>
      <c r="AOR34" s="0"/>
      <c r="AOS34" s="0"/>
      <c r="AOT34" s="0"/>
      <c r="AOU34" s="0"/>
      <c r="AOV34" s="0"/>
      <c r="AOW34" s="0"/>
      <c r="AOX34" s="0"/>
      <c r="AOY34" s="0"/>
      <c r="AOZ34" s="0"/>
      <c r="APA34" s="0"/>
      <c r="APB34" s="0"/>
      <c r="APC34" s="0"/>
      <c r="APD34" s="0"/>
      <c r="APE34" s="0"/>
      <c r="APF34" s="0"/>
      <c r="APG34" s="0"/>
      <c r="APH34" s="0"/>
      <c r="API34" s="0"/>
      <c r="APJ34" s="0"/>
      <c r="APK34" s="0"/>
      <c r="APL34" s="0"/>
      <c r="APM34" s="0"/>
      <c r="APN34" s="0"/>
      <c r="APO34" s="0"/>
      <c r="APP34" s="0"/>
      <c r="APQ34" s="0"/>
      <c r="APR34" s="0"/>
      <c r="APS34" s="0"/>
      <c r="APT34" s="0"/>
      <c r="APU34" s="0"/>
      <c r="APV34" s="0"/>
      <c r="APW34" s="0"/>
      <c r="APX34" s="0"/>
      <c r="APY34" s="0"/>
      <c r="APZ34" s="0"/>
      <c r="AQA34" s="0"/>
      <c r="AQB34" s="0"/>
      <c r="AQC34" s="0"/>
      <c r="AQD34" s="0"/>
      <c r="AQE34" s="0"/>
      <c r="AQF34" s="0"/>
      <c r="AQG34" s="0"/>
      <c r="AQH34" s="0"/>
      <c r="AQI34" s="0"/>
      <c r="AQJ34" s="0"/>
      <c r="AQK34" s="0"/>
      <c r="AQL34" s="0"/>
      <c r="AQM34" s="0"/>
      <c r="AQN34" s="0"/>
      <c r="AQO34" s="0"/>
      <c r="AQP34" s="0"/>
      <c r="AQQ34" s="0"/>
      <c r="AQR34" s="0"/>
      <c r="AQS34" s="0"/>
      <c r="AQT34" s="0"/>
      <c r="AQU34" s="0"/>
      <c r="AQV34" s="0"/>
      <c r="AQW34" s="0"/>
      <c r="AQX34" s="0"/>
      <c r="AQY34" s="0"/>
      <c r="AQZ34" s="0"/>
      <c r="ARA34" s="0"/>
      <c r="ARB34" s="0"/>
      <c r="ARC34" s="0"/>
      <c r="ARD34" s="0"/>
      <c r="ARE34" s="0"/>
      <c r="ARF34" s="0"/>
      <c r="ARG34" s="0"/>
      <c r="ARH34" s="0"/>
      <c r="ARI34" s="0"/>
      <c r="ARJ34" s="0"/>
      <c r="ARK34" s="0"/>
      <c r="ARL34" s="0"/>
      <c r="ARM34" s="0"/>
      <c r="ARN34" s="0"/>
      <c r="ARO34" s="0"/>
      <c r="ARP34" s="0"/>
      <c r="ARQ34" s="0"/>
      <c r="ARR34" s="0"/>
      <c r="ARS34" s="0"/>
      <c r="ART34" s="0"/>
      <c r="ARU34" s="0"/>
      <c r="ARV34" s="0"/>
      <c r="ARW34" s="0"/>
      <c r="ARX34" s="0"/>
      <c r="ARY34" s="0"/>
      <c r="ARZ34" s="0"/>
      <c r="ASA34" s="0"/>
      <c r="ASB34" s="0"/>
      <c r="ASC34" s="0"/>
      <c r="ASD34" s="0"/>
      <c r="ASE34" s="0"/>
      <c r="ASF34" s="0"/>
      <c r="ASG34" s="0"/>
      <c r="ASH34" s="0"/>
      <c r="ASI34" s="0"/>
      <c r="ASJ34" s="0"/>
      <c r="ASK34" s="0"/>
      <c r="ASL34" s="0"/>
      <c r="ASM34" s="0"/>
      <c r="ASN34" s="0"/>
      <c r="ASO34" s="0"/>
      <c r="ASP34" s="0"/>
      <c r="ASQ34" s="0"/>
      <c r="ASR34" s="0"/>
      <c r="ASS34" s="0"/>
      <c r="AST34" s="0"/>
      <c r="ASU34" s="0"/>
      <c r="ASV34" s="0"/>
      <c r="ASW34" s="0"/>
      <c r="ASX34" s="0"/>
      <c r="ASY34" s="0"/>
      <c r="ASZ34" s="0"/>
      <c r="ATA34" s="0"/>
      <c r="ATB34" s="0"/>
      <c r="ATC34" s="0"/>
      <c r="ATD34" s="0"/>
      <c r="ATE34" s="0"/>
      <c r="ATF34" s="0"/>
      <c r="ATG34" s="0"/>
      <c r="ATH34" s="0"/>
      <c r="ATI34" s="0"/>
      <c r="ATJ34" s="0"/>
      <c r="ATK34" s="0"/>
      <c r="ATL34" s="0"/>
      <c r="ATM34" s="0"/>
      <c r="ATN34" s="0"/>
      <c r="ATO34" s="0"/>
      <c r="ATP34" s="0"/>
      <c r="ATQ34" s="0"/>
      <c r="ATR34" s="0"/>
      <c r="ATS34" s="0"/>
      <c r="ATT34" s="0"/>
      <c r="ATU34" s="0"/>
      <c r="ATV34" s="0"/>
      <c r="ATW34" s="0"/>
      <c r="ATX34" s="0"/>
      <c r="ATY34" s="0"/>
      <c r="ATZ34" s="0"/>
      <c r="AUA34" s="0"/>
      <c r="AUB34" s="0"/>
      <c r="AUC34" s="0"/>
      <c r="AUD34" s="0"/>
      <c r="AUE34" s="0"/>
      <c r="AUF34" s="0"/>
      <c r="AUG34" s="0"/>
      <c r="AUH34" s="0"/>
      <c r="AUI34" s="0"/>
      <c r="AUJ34" s="0"/>
      <c r="AUK34" s="0"/>
      <c r="AUL34" s="0"/>
      <c r="AUM34" s="0"/>
      <c r="AUN34" s="0"/>
      <c r="AUO34" s="0"/>
      <c r="AUP34" s="0"/>
      <c r="AUQ34" s="0"/>
      <c r="AUR34" s="0"/>
      <c r="AUS34" s="0"/>
      <c r="AUT34" s="0"/>
      <c r="AUU34" s="0"/>
      <c r="AUV34" s="0"/>
      <c r="AUW34" s="0"/>
      <c r="AUX34" s="0"/>
      <c r="AUY34" s="0"/>
      <c r="AUZ34" s="0"/>
      <c r="AVA34" s="0"/>
      <c r="AVB34" s="0"/>
      <c r="AVC34" s="0"/>
      <c r="AVD34" s="0"/>
      <c r="AVE34" s="0"/>
      <c r="AVF34" s="0"/>
      <c r="AVG34" s="0"/>
      <c r="AVH34" s="0"/>
      <c r="AVI34" s="0"/>
      <c r="AVJ34" s="0"/>
      <c r="AVK34" s="0"/>
      <c r="AVL34" s="0"/>
      <c r="AVM34" s="0"/>
      <c r="AVN34" s="0"/>
      <c r="AVO34" s="0"/>
      <c r="AVP34" s="0"/>
      <c r="AVQ34" s="0"/>
      <c r="AVR34" s="0"/>
      <c r="AVS34" s="0"/>
      <c r="AVT34" s="0"/>
      <c r="AVU34" s="0"/>
      <c r="AVV34" s="0"/>
      <c r="AVW34" s="0"/>
      <c r="AVX34" s="0"/>
      <c r="AVY34" s="0"/>
      <c r="AVZ34" s="0"/>
      <c r="AWA34" s="0"/>
      <c r="AWB34" s="0"/>
      <c r="AWC34" s="0"/>
      <c r="AWD34" s="0"/>
      <c r="AWE34" s="0"/>
      <c r="AWF34" s="0"/>
      <c r="AWG34" s="0"/>
      <c r="AWH34" s="0"/>
      <c r="AWI34" s="0"/>
      <c r="AWJ34" s="0"/>
      <c r="AWK34" s="0"/>
      <c r="AWL34" s="0"/>
      <c r="AWM34" s="0"/>
      <c r="AWN34" s="0"/>
      <c r="AWO34" s="0"/>
      <c r="AWP34" s="0"/>
      <c r="AWQ34" s="0"/>
      <c r="AWR34" s="0"/>
      <c r="AWS34" s="0"/>
      <c r="AWT34" s="0"/>
      <c r="AWU34" s="0"/>
      <c r="AWV34" s="0"/>
      <c r="AWW34" s="0"/>
      <c r="AWX34" s="0"/>
      <c r="AWY34" s="0"/>
      <c r="AWZ34" s="0"/>
      <c r="AXA34" s="0"/>
      <c r="AXB34" s="0"/>
      <c r="AXC34" s="0"/>
      <c r="AXD34" s="0"/>
      <c r="AXE34" s="0"/>
      <c r="AXF34" s="0"/>
      <c r="AXG34" s="0"/>
      <c r="AXH34" s="0"/>
      <c r="AXI34" s="0"/>
      <c r="AXJ34" s="0"/>
      <c r="AXK34" s="0"/>
      <c r="AXL34" s="0"/>
      <c r="AXM34" s="0"/>
      <c r="AXN34" s="0"/>
      <c r="AXO34" s="0"/>
      <c r="AXP34" s="0"/>
      <c r="AXQ34" s="0"/>
      <c r="AXR34" s="0"/>
      <c r="AXS34" s="0"/>
      <c r="AXT34" s="0"/>
      <c r="AXU34" s="0"/>
      <c r="AXV34" s="0"/>
      <c r="AXW34" s="0"/>
      <c r="AXX34" s="0"/>
      <c r="AXY34" s="0"/>
      <c r="AXZ34" s="0"/>
      <c r="AYA34" s="0"/>
      <c r="AYB34" s="0"/>
      <c r="AYC34" s="0"/>
      <c r="AYD34" s="0"/>
      <c r="AYE34" s="0"/>
      <c r="AYF34" s="0"/>
      <c r="AYG34" s="0"/>
      <c r="AYH34" s="0"/>
      <c r="AYI34" s="0"/>
      <c r="AYJ34" s="0"/>
      <c r="AYK34" s="0"/>
      <c r="AYL34" s="0"/>
      <c r="AYM34" s="0"/>
      <c r="AYN34" s="0"/>
      <c r="AYO34" s="0"/>
      <c r="AYP34" s="0"/>
      <c r="AYQ34" s="0"/>
      <c r="AYR34" s="0"/>
      <c r="AYS34" s="0"/>
      <c r="AYT34" s="0"/>
      <c r="AYU34" s="0"/>
      <c r="AYV34" s="0"/>
      <c r="AYW34" s="0"/>
      <c r="AYX34" s="0"/>
      <c r="AYY34" s="0"/>
      <c r="AYZ34" s="0"/>
      <c r="AZA34" s="0"/>
      <c r="AZB34" s="0"/>
      <c r="AZC34" s="0"/>
      <c r="AZD34" s="0"/>
      <c r="AZE34" s="0"/>
      <c r="AZF34" s="0"/>
      <c r="AZG34" s="0"/>
      <c r="AZH34" s="0"/>
      <c r="AZI34" s="0"/>
      <c r="AZJ34" s="0"/>
      <c r="AZK34" s="0"/>
      <c r="AZL34" s="0"/>
      <c r="AZM34" s="0"/>
      <c r="AZN34" s="0"/>
      <c r="AZO34" s="0"/>
      <c r="AZP34" s="0"/>
      <c r="AZQ34" s="0"/>
      <c r="AZR34" s="0"/>
      <c r="AZS34" s="0"/>
      <c r="AZT34" s="0"/>
      <c r="AZU34" s="0"/>
      <c r="AZV34" s="0"/>
      <c r="AZW34" s="0"/>
      <c r="AZX34" s="0"/>
      <c r="AZY34" s="0"/>
      <c r="AZZ34" s="0"/>
      <c r="BAA34" s="0"/>
      <c r="BAB34" s="0"/>
      <c r="BAC34" s="0"/>
      <c r="BAD34" s="0"/>
      <c r="BAE34" s="0"/>
      <c r="BAF34" s="0"/>
      <c r="BAG34" s="0"/>
      <c r="BAH34" s="0"/>
      <c r="BAI34" s="0"/>
      <c r="BAJ34" s="0"/>
      <c r="BAK34" s="0"/>
      <c r="BAL34" s="0"/>
      <c r="BAM34" s="0"/>
      <c r="BAN34" s="0"/>
      <c r="BAO34" s="0"/>
      <c r="BAP34" s="0"/>
      <c r="BAQ34" s="0"/>
      <c r="BAR34" s="0"/>
      <c r="BAS34" s="0"/>
      <c r="BAT34" s="0"/>
      <c r="BAU34" s="0"/>
      <c r="BAV34" s="0"/>
      <c r="BAW34" s="0"/>
      <c r="BAX34" s="0"/>
      <c r="BAY34" s="0"/>
      <c r="BAZ34" s="0"/>
      <c r="BBA34" s="0"/>
      <c r="BBB34" s="0"/>
      <c r="BBC34" s="0"/>
      <c r="BBD34" s="0"/>
      <c r="BBE34" s="0"/>
      <c r="BBF34" s="0"/>
      <c r="BBG34" s="0"/>
      <c r="BBH34" s="0"/>
      <c r="BBI34" s="0"/>
      <c r="BBJ34" s="0"/>
      <c r="BBK34" s="0"/>
      <c r="BBL34" s="0"/>
      <c r="BBM34" s="0"/>
      <c r="BBN34" s="0"/>
      <c r="BBO34" s="0"/>
      <c r="BBP34" s="0"/>
      <c r="BBQ34" s="0"/>
      <c r="BBR34" s="0"/>
      <c r="BBS34" s="0"/>
      <c r="BBT34" s="0"/>
      <c r="BBU34" s="0"/>
      <c r="BBV34" s="0"/>
      <c r="BBW34" s="0"/>
      <c r="BBX34" s="0"/>
      <c r="BBY34" s="0"/>
      <c r="BBZ34" s="0"/>
      <c r="BCA34" s="0"/>
      <c r="BCB34" s="0"/>
      <c r="BCC34" s="0"/>
      <c r="BCD34" s="0"/>
      <c r="BCE34" s="0"/>
      <c r="BCF34" s="0"/>
      <c r="BCG34" s="0"/>
      <c r="BCH34" s="0"/>
      <c r="BCI34" s="0"/>
      <c r="BCJ34" s="0"/>
      <c r="BCK34" s="0"/>
      <c r="BCL34" s="0"/>
      <c r="BCM34" s="0"/>
      <c r="BCN34" s="0"/>
      <c r="BCO34" s="0"/>
      <c r="BCP34" s="0"/>
      <c r="BCQ34" s="0"/>
      <c r="BCR34" s="0"/>
      <c r="BCS34" s="0"/>
      <c r="BCT34" s="0"/>
      <c r="BCU34" s="0"/>
      <c r="BCV34" s="0"/>
      <c r="BCW34" s="0"/>
      <c r="BCX34" s="0"/>
      <c r="BCY34" s="0"/>
      <c r="BCZ34" s="0"/>
      <c r="BDA34" s="0"/>
      <c r="BDB34" s="0"/>
      <c r="BDC34" s="0"/>
      <c r="BDD34" s="0"/>
      <c r="BDE34" s="0"/>
      <c r="BDF34" s="0"/>
      <c r="BDG34" s="0"/>
      <c r="BDH34" s="0"/>
      <c r="BDI34" s="0"/>
      <c r="BDJ34" s="0"/>
      <c r="BDK34" s="0"/>
      <c r="BDL34" s="0"/>
      <c r="BDM34" s="0"/>
      <c r="BDN34" s="0"/>
      <c r="BDO34" s="0"/>
      <c r="BDP34" s="0"/>
      <c r="BDQ34" s="0"/>
      <c r="BDR34" s="0"/>
      <c r="BDS34" s="0"/>
      <c r="BDT34" s="0"/>
      <c r="BDU34" s="0"/>
      <c r="BDV34" s="0"/>
      <c r="BDW34" s="0"/>
      <c r="BDX34" s="0"/>
      <c r="BDY34" s="0"/>
      <c r="BDZ34" s="0"/>
      <c r="BEA34" s="0"/>
      <c r="BEB34" s="0"/>
      <c r="BEC34" s="0"/>
      <c r="BED34" s="0"/>
      <c r="BEE34" s="0"/>
      <c r="BEF34" s="0"/>
      <c r="BEG34" s="0"/>
      <c r="BEH34" s="0"/>
      <c r="BEI34" s="0"/>
      <c r="BEJ34" s="0"/>
      <c r="BEK34" s="0"/>
      <c r="BEL34" s="0"/>
      <c r="BEM34" s="0"/>
      <c r="BEN34" s="0"/>
      <c r="BEO34" s="0"/>
      <c r="BEP34" s="0"/>
      <c r="BEQ34" s="0"/>
      <c r="BER34" s="0"/>
      <c r="BES34" s="0"/>
      <c r="BET34" s="0"/>
      <c r="BEU34" s="0"/>
      <c r="BEV34" s="0"/>
      <c r="BEW34" s="0"/>
      <c r="BEX34" s="0"/>
      <c r="BEY34" s="0"/>
      <c r="BEZ34" s="0"/>
      <c r="BFA34" s="0"/>
      <c r="BFB34" s="0"/>
      <c r="BFC34" s="0"/>
      <c r="BFD34" s="0"/>
      <c r="BFE34" s="0"/>
      <c r="BFF34" s="0"/>
      <c r="BFG34" s="0"/>
      <c r="BFH34" s="0"/>
      <c r="BFI34" s="0"/>
      <c r="BFJ34" s="0"/>
      <c r="BFK34" s="0"/>
      <c r="BFL34" s="0"/>
      <c r="BFM34" s="0"/>
      <c r="BFN34" s="0"/>
      <c r="BFO34" s="0"/>
      <c r="BFP34" s="0"/>
      <c r="BFQ34" s="0"/>
      <c r="BFR34" s="0"/>
      <c r="BFS34" s="0"/>
      <c r="BFT34" s="0"/>
      <c r="BFU34" s="0"/>
      <c r="BFV34" s="0"/>
      <c r="BFW34" s="0"/>
      <c r="BFX34" s="0"/>
      <c r="BFY34" s="0"/>
      <c r="BFZ34" s="0"/>
      <c r="BGA34" s="0"/>
      <c r="BGB34" s="0"/>
      <c r="BGC34" s="0"/>
      <c r="BGD34" s="0"/>
      <c r="BGE34" s="0"/>
      <c r="BGF34" s="0"/>
      <c r="BGG34" s="0"/>
      <c r="BGH34" s="0"/>
      <c r="BGI34" s="0"/>
      <c r="BGJ34" s="0"/>
      <c r="BGK34" s="0"/>
      <c r="BGL34" s="0"/>
      <c r="BGM34" s="0"/>
      <c r="BGN34" s="0"/>
      <c r="BGO34" s="0"/>
      <c r="BGP34" s="0"/>
      <c r="BGQ34" s="0"/>
      <c r="BGR34" s="0"/>
      <c r="BGS34" s="0"/>
      <c r="BGT34" s="0"/>
      <c r="BGU34" s="0"/>
      <c r="BGV34" s="0"/>
      <c r="BGW34" s="0"/>
      <c r="BGX34" s="0"/>
      <c r="BGY34" s="0"/>
      <c r="BGZ34" s="0"/>
      <c r="BHA34" s="0"/>
      <c r="BHB34" s="0"/>
      <c r="BHC34" s="0"/>
      <c r="BHD34" s="0"/>
      <c r="BHE34" s="0"/>
      <c r="BHF34" s="0"/>
      <c r="BHG34" s="0"/>
      <c r="BHH34" s="0"/>
      <c r="BHI34" s="0"/>
      <c r="BHJ34" s="0"/>
      <c r="BHK34" s="0"/>
      <c r="BHL34" s="0"/>
      <c r="BHM34" s="0"/>
      <c r="BHN34" s="0"/>
      <c r="BHO34" s="0"/>
      <c r="BHP34" s="0"/>
      <c r="BHQ34" s="0"/>
      <c r="BHR34" s="0"/>
      <c r="BHS34" s="0"/>
      <c r="BHT34" s="0"/>
      <c r="BHU34" s="0"/>
      <c r="BHV34" s="0"/>
      <c r="BHW34" s="0"/>
      <c r="BHX34" s="0"/>
      <c r="BHY34" s="0"/>
      <c r="BHZ34" s="0"/>
      <c r="BIA34" s="0"/>
      <c r="BIB34" s="0"/>
      <c r="BIC34" s="0"/>
      <c r="BID34" s="0"/>
      <c r="BIE34" s="0"/>
      <c r="BIF34" s="0"/>
      <c r="BIG34" s="0"/>
      <c r="BIH34" s="0"/>
      <c r="BII34" s="0"/>
      <c r="BIJ34" s="0"/>
      <c r="BIK34" s="0"/>
      <c r="BIL34" s="0"/>
      <c r="BIM34" s="0"/>
      <c r="BIN34" s="0"/>
      <c r="BIO34" s="0"/>
      <c r="BIP34" s="0"/>
      <c r="BIQ34" s="0"/>
      <c r="BIR34" s="0"/>
      <c r="BIS34" s="0"/>
      <c r="BIT34" s="0"/>
      <c r="BIU34" s="0"/>
      <c r="BIV34" s="0"/>
      <c r="BIW34" s="0"/>
      <c r="BIX34" s="0"/>
      <c r="BIY34" s="0"/>
      <c r="BIZ34" s="0"/>
      <c r="BJA34" s="0"/>
      <c r="BJB34" s="0"/>
      <c r="BJC34" s="0"/>
      <c r="BJD34" s="0"/>
      <c r="BJE34" s="0"/>
      <c r="BJF34" s="0"/>
      <c r="BJG34" s="0"/>
      <c r="BJH34" s="0"/>
      <c r="BJI34" s="0"/>
      <c r="BJJ34" s="0"/>
      <c r="BJK34" s="0"/>
      <c r="BJL34" s="0"/>
      <c r="BJM34" s="0"/>
      <c r="BJN34" s="0"/>
      <c r="BJO34" s="0"/>
      <c r="BJP34" s="0"/>
      <c r="BJQ34" s="0"/>
      <c r="BJR34" s="0"/>
      <c r="BJS34" s="0"/>
      <c r="BJT34" s="0"/>
      <c r="BJU34" s="0"/>
      <c r="BJV34" s="0"/>
      <c r="BJW34" s="0"/>
      <c r="BJX34" s="0"/>
      <c r="BJY34" s="0"/>
      <c r="BJZ34" s="0"/>
      <c r="BKA34" s="0"/>
      <c r="BKB34" s="0"/>
      <c r="BKC34" s="0"/>
      <c r="BKD34" s="0"/>
      <c r="BKE34" s="0"/>
      <c r="BKF34" s="0"/>
      <c r="BKG34" s="0"/>
      <c r="BKH34" s="0"/>
      <c r="BKI34" s="0"/>
      <c r="BKJ34" s="0"/>
      <c r="BKK34" s="0"/>
      <c r="BKL34" s="0"/>
      <c r="BKM34" s="0"/>
      <c r="BKN34" s="0"/>
      <c r="BKO34" s="0"/>
      <c r="BKP34" s="0"/>
      <c r="BKQ34" s="0"/>
      <c r="BKR34" s="0"/>
      <c r="BKS34" s="0"/>
      <c r="BKT34" s="0"/>
      <c r="BKU34" s="0"/>
      <c r="BKV34" s="0"/>
      <c r="BKW34" s="0"/>
      <c r="BKX34" s="0"/>
      <c r="BKY34" s="0"/>
      <c r="BKZ34" s="0"/>
      <c r="BLA34" s="0"/>
      <c r="BLB34" s="0"/>
      <c r="BLC34" s="0"/>
      <c r="BLD34" s="0"/>
      <c r="BLE34" s="0"/>
      <c r="BLF34" s="0"/>
      <c r="BLG34" s="0"/>
      <c r="BLH34" s="0"/>
      <c r="BLI34" s="0"/>
      <c r="BLJ34" s="0"/>
      <c r="BLK34" s="0"/>
      <c r="BLL34" s="0"/>
      <c r="BLM34" s="0"/>
      <c r="BLN34" s="0"/>
      <c r="BLO34" s="0"/>
      <c r="BLP34" s="0"/>
      <c r="BLQ34" s="0"/>
      <c r="BLR34" s="0"/>
      <c r="BLS34" s="0"/>
      <c r="BLT34" s="0"/>
      <c r="BLU34" s="0"/>
      <c r="BLV34" s="0"/>
      <c r="BLW34" s="0"/>
      <c r="BLX34" s="0"/>
      <c r="BLY34" s="0"/>
      <c r="BLZ34" s="0"/>
      <c r="BMA34" s="0"/>
      <c r="BMB34" s="0"/>
      <c r="BMC34" s="0"/>
      <c r="BMD34" s="0"/>
      <c r="BME34" s="0"/>
      <c r="BMF34" s="0"/>
      <c r="BMG34" s="0"/>
      <c r="BMH34" s="0"/>
      <c r="BMI34" s="0"/>
      <c r="BMJ34" s="0"/>
      <c r="BMK34" s="0"/>
      <c r="BML34" s="0"/>
      <c r="BMM34" s="0"/>
      <c r="BMN34" s="0"/>
      <c r="BMO34" s="0"/>
      <c r="BMP34" s="0"/>
      <c r="BMQ34" s="0"/>
      <c r="BMR34" s="0"/>
      <c r="BMS34" s="0"/>
      <c r="BMT34" s="0"/>
      <c r="BMU34" s="0"/>
      <c r="BMV34" s="0"/>
      <c r="BMW34" s="0"/>
      <c r="BMX34" s="0"/>
      <c r="BMY34" s="0"/>
      <c r="BMZ34" s="0"/>
      <c r="BNA34" s="0"/>
      <c r="BNB34" s="0"/>
      <c r="BNC34" s="0"/>
      <c r="BND34" s="0"/>
      <c r="BNE34" s="0"/>
      <c r="BNF34" s="0"/>
      <c r="BNG34" s="0"/>
      <c r="BNH34" s="0"/>
      <c r="BNI34" s="0"/>
      <c r="BNJ34" s="0"/>
      <c r="BNK34" s="0"/>
      <c r="BNL34" s="0"/>
      <c r="BNM34" s="0"/>
      <c r="BNN34" s="0"/>
      <c r="BNO34" s="0"/>
      <c r="BNP34" s="0"/>
      <c r="BNQ34" s="0"/>
      <c r="BNR34" s="0"/>
      <c r="BNS34" s="0"/>
      <c r="BNT34" s="0"/>
      <c r="BNU34" s="0"/>
      <c r="BNV34" s="0"/>
      <c r="BNW34" s="0"/>
      <c r="BNX34" s="0"/>
      <c r="BNY34" s="0"/>
      <c r="BNZ34" s="0"/>
      <c r="BOA34" s="0"/>
      <c r="BOB34" s="0"/>
      <c r="BOC34" s="0"/>
      <c r="BOD34" s="0"/>
      <c r="BOE34" s="0"/>
      <c r="BOF34" s="0"/>
      <c r="BOG34" s="0"/>
      <c r="BOH34" s="0"/>
      <c r="BOI34" s="0"/>
      <c r="BOJ34" s="0"/>
      <c r="BOK34" s="0"/>
      <c r="BOL34" s="0"/>
      <c r="BOM34" s="0"/>
      <c r="BON34" s="0"/>
      <c r="BOO34" s="0"/>
      <c r="BOP34" s="0"/>
      <c r="BOQ34" s="0"/>
      <c r="BOR34" s="0"/>
      <c r="BOS34" s="0"/>
      <c r="BOT34" s="0"/>
      <c r="BOU34" s="0"/>
      <c r="BOV34" s="0"/>
      <c r="BOW34" s="0"/>
      <c r="BOX34" s="0"/>
      <c r="BOY34" s="0"/>
      <c r="BOZ34" s="0"/>
      <c r="BPA34" s="0"/>
      <c r="BPB34" s="0"/>
      <c r="BPC34" s="0"/>
      <c r="BPD34" s="0"/>
      <c r="BPE34" s="0"/>
      <c r="BPF34" s="0"/>
      <c r="BPG34" s="0"/>
      <c r="BPH34" s="0"/>
      <c r="BPI34" s="0"/>
      <c r="BPJ34" s="0"/>
      <c r="BPK34" s="0"/>
      <c r="BPL34" s="0"/>
      <c r="BPM34" s="0"/>
      <c r="BPN34" s="0"/>
      <c r="BPO34" s="0"/>
      <c r="BPP34" s="0"/>
      <c r="BPQ34" s="0"/>
      <c r="BPR34" s="0"/>
      <c r="BPS34" s="0"/>
      <c r="BPT34" s="0"/>
      <c r="BPU34" s="0"/>
      <c r="BPV34" s="0"/>
      <c r="BPW34" s="0"/>
      <c r="BPX34" s="0"/>
      <c r="BPY34" s="0"/>
      <c r="BPZ34" s="0"/>
      <c r="BQA34" s="0"/>
      <c r="BQB34" s="0"/>
      <c r="BQC34" s="0"/>
      <c r="BQD34" s="0"/>
      <c r="BQE34" s="0"/>
      <c r="BQF34" s="0"/>
      <c r="BQG34" s="0"/>
      <c r="BQH34" s="0"/>
      <c r="BQI34" s="0"/>
      <c r="BQJ34" s="0"/>
      <c r="BQK34" s="0"/>
      <c r="BQL34" s="0"/>
      <c r="BQM34" s="0"/>
      <c r="BQN34" s="0"/>
      <c r="BQO34" s="0"/>
      <c r="BQP34" s="0"/>
      <c r="BQQ34" s="0"/>
      <c r="BQR34" s="0"/>
      <c r="BQS34" s="0"/>
      <c r="BQT34" s="0"/>
      <c r="BQU34" s="0"/>
      <c r="BQV34" s="0"/>
      <c r="BQW34" s="0"/>
      <c r="BQX34" s="0"/>
      <c r="BQY34" s="0"/>
      <c r="BQZ34" s="0"/>
      <c r="BRA34" s="0"/>
      <c r="BRB34" s="0"/>
      <c r="BRC34" s="0"/>
      <c r="BRD34" s="0"/>
      <c r="BRE34" s="0"/>
      <c r="BRF34" s="0"/>
      <c r="BRG34" s="0"/>
      <c r="BRH34" s="0"/>
      <c r="BRI34" s="0"/>
      <c r="BRJ34" s="0"/>
      <c r="BRK34" s="0"/>
      <c r="BRL34" s="0"/>
      <c r="BRM34" s="0"/>
      <c r="BRN34" s="0"/>
      <c r="BRO34" s="0"/>
      <c r="BRP34" s="0"/>
      <c r="BRQ34" s="0"/>
      <c r="BRR34" s="0"/>
      <c r="BRS34" s="0"/>
      <c r="BRT34" s="0"/>
      <c r="BRU34" s="0"/>
      <c r="BRV34" s="0"/>
      <c r="BRW34" s="0"/>
      <c r="BRX34" s="0"/>
      <c r="BRY34" s="0"/>
      <c r="BRZ34" s="0"/>
      <c r="BSA34" s="0"/>
      <c r="BSB34" s="0"/>
      <c r="BSC34" s="0"/>
      <c r="BSD34" s="0"/>
      <c r="BSE34" s="0"/>
      <c r="BSF34" s="0"/>
      <c r="BSG34" s="0"/>
      <c r="BSH34" s="0"/>
      <c r="BSI34" s="0"/>
      <c r="BSJ34" s="0"/>
      <c r="BSK34" s="0"/>
      <c r="BSL34" s="0"/>
      <c r="BSM34" s="0"/>
      <c r="BSN34" s="0"/>
      <c r="BSO34" s="0"/>
      <c r="BSP34" s="0"/>
      <c r="BSQ34" s="0"/>
      <c r="BSR34" s="0"/>
      <c r="BSS34" s="0"/>
      <c r="BST34" s="0"/>
      <c r="BSU34" s="0"/>
      <c r="BSV34" s="0"/>
      <c r="BSW34" s="0"/>
      <c r="BSX34" s="0"/>
      <c r="BSY34" s="0"/>
      <c r="BSZ34" s="0"/>
      <c r="BTA34" s="0"/>
      <c r="BTB34" s="0"/>
      <c r="BTC34" s="0"/>
      <c r="BTD34" s="0"/>
      <c r="BTE34" s="0"/>
      <c r="BTF34" s="0"/>
      <c r="BTG34" s="0"/>
      <c r="BTH34" s="0"/>
      <c r="BTI34" s="0"/>
      <c r="BTJ34" s="0"/>
      <c r="BTK34" s="0"/>
      <c r="BTL34" s="0"/>
      <c r="BTM34" s="0"/>
      <c r="BTN34" s="0"/>
      <c r="BTO34" s="0"/>
      <c r="BTP34" s="0"/>
      <c r="BTQ34" s="0"/>
      <c r="BTR34" s="0"/>
      <c r="BTS34" s="0"/>
      <c r="BTT34" s="0"/>
      <c r="BTU34" s="0"/>
      <c r="BTV34" s="0"/>
      <c r="BTW34" s="0"/>
      <c r="BTX34" s="0"/>
      <c r="BTY34" s="0"/>
      <c r="BTZ34" s="0"/>
      <c r="BUA34" s="0"/>
      <c r="BUB34" s="0"/>
      <c r="BUC34" s="0"/>
      <c r="BUD34" s="0"/>
      <c r="BUE34" s="0"/>
      <c r="BUF34" s="0"/>
      <c r="BUG34" s="0"/>
      <c r="BUH34" s="0"/>
      <c r="BUI34" s="0"/>
      <c r="BUJ34" s="0"/>
      <c r="BUK34" s="0"/>
      <c r="BUL34" s="0"/>
      <c r="BUM34" s="0"/>
      <c r="BUN34" s="0"/>
      <c r="BUO34" s="0"/>
      <c r="BUP34" s="0"/>
      <c r="BUQ34" s="0"/>
      <c r="BUR34" s="0"/>
      <c r="BUS34" s="0"/>
      <c r="BUT34" s="0"/>
      <c r="BUU34" s="0"/>
      <c r="BUV34" s="0"/>
      <c r="BUW34" s="0"/>
      <c r="BUX34" s="0"/>
      <c r="BUY34" s="0"/>
      <c r="BUZ34" s="0"/>
      <c r="BVA34" s="0"/>
      <c r="BVB34" s="0"/>
      <c r="BVC34" s="0"/>
      <c r="BVD34" s="0"/>
      <c r="BVE34" s="0"/>
      <c r="BVF34" s="0"/>
      <c r="BVG34" s="0"/>
      <c r="BVH34" s="0"/>
      <c r="BVI34" s="0"/>
      <c r="BVJ34" s="0"/>
      <c r="BVK34" s="0"/>
      <c r="BVL34" s="0"/>
      <c r="BVM34" s="0"/>
      <c r="BVN34" s="0"/>
      <c r="BVO34" s="0"/>
      <c r="BVP34" s="0"/>
      <c r="BVQ34" s="0"/>
      <c r="BVR34" s="0"/>
      <c r="BVS34" s="0"/>
      <c r="BVT34" s="0"/>
      <c r="BVU34" s="0"/>
      <c r="BVV34" s="0"/>
      <c r="BVW34" s="0"/>
      <c r="BVX34" s="0"/>
      <c r="BVY34" s="0"/>
      <c r="BVZ34" s="0"/>
      <c r="BWA34" s="0"/>
      <c r="BWB34" s="0"/>
      <c r="BWC34" s="0"/>
      <c r="BWD34" s="0"/>
      <c r="BWE34" s="0"/>
      <c r="BWF34" s="0"/>
      <c r="BWG34" s="0"/>
      <c r="BWH34" s="0"/>
      <c r="BWI34" s="0"/>
      <c r="BWJ34" s="0"/>
      <c r="BWK34" s="0"/>
      <c r="BWL34" s="0"/>
      <c r="BWM34" s="0"/>
      <c r="BWN34" s="0"/>
      <c r="BWO34" s="0"/>
      <c r="BWP34" s="0"/>
      <c r="BWQ34" s="0"/>
      <c r="BWR34" s="0"/>
      <c r="BWS34" s="0"/>
      <c r="BWT34" s="0"/>
      <c r="BWU34" s="0"/>
      <c r="BWV34" s="0"/>
      <c r="BWW34" s="0"/>
      <c r="BWX34" s="0"/>
      <c r="BWY34" s="0"/>
      <c r="BWZ34" s="0"/>
      <c r="BXA34" s="0"/>
      <c r="BXB34" s="0"/>
      <c r="BXC34" s="0"/>
      <c r="BXD34" s="0"/>
      <c r="BXE34" s="0"/>
      <c r="BXF34" s="0"/>
      <c r="BXG34" s="0"/>
      <c r="BXH34" s="0"/>
      <c r="BXI34" s="0"/>
      <c r="BXJ34" s="0"/>
      <c r="BXK34" s="0"/>
      <c r="BXL34" s="0"/>
      <c r="BXM34" s="0"/>
      <c r="BXN34" s="0"/>
      <c r="BXO34" s="0"/>
      <c r="BXP34" s="0"/>
      <c r="BXQ34" s="0"/>
      <c r="BXR34" s="0"/>
      <c r="BXS34" s="0"/>
      <c r="BXT34" s="0"/>
      <c r="BXU34" s="0"/>
      <c r="BXV34" s="0"/>
      <c r="BXW34" s="0"/>
      <c r="BXX34" s="0"/>
      <c r="BXY34" s="0"/>
      <c r="BXZ34" s="0"/>
      <c r="BYA34" s="0"/>
      <c r="BYB34" s="0"/>
      <c r="BYC34" s="0"/>
      <c r="BYD34" s="0"/>
      <c r="BYE34" s="0"/>
      <c r="BYF34" s="0"/>
      <c r="BYG34" s="0"/>
      <c r="BYH34" s="0"/>
      <c r="BYI34" s="0"/>
      <c r="BYJ34" s="0"/>
      <c r="BYK34" s="0"/>
      <c r="BYL34" s="0"/>
      <c r="BYM34" s="0"/>
      <c r="BYN34" s="0"/>
      <c r="BYO34" s="0"/>
      <c r="BYP34" s="0"/>
      <c r="BYQ34" s="0"/>
      <c r="BYR34" s="0"/>
      <c r="BYS34" s="0"/>
      <c r="BYT34" s="0"/>
      <c r="BYU34" s="0"/>
      <c r="BYV34" s="0"/>
      <c r="BYW34" s="0"/>
      <c r="BYX34" s="0"/>
      <c r="BYY34" s="0"/>
      <c r="BYZ34" s="0"/>
      <c r="BZA34" s="0"/>
      <c r="BZB34" s="0"/>
      <c r="BZC34" s="0"/>
      <c r="BZD34" s="0"/>
      <c r="BZE34" s="0"/>
      <c r="BZF34" s="0"/>
      <c r="BZG34" s="0"/>
      <c r="BZH34" s="0"/>
      <c r="BZI34" s="0"/>
      <c r="BZJ34" s="0"/>
      <c r="BZK34" s="0"/>
      <c r="BZL34" s="0"/>
      <c r="BZM34" s="0"/>
      <c r="BZN34" s="0"/>
      <c r="BZO34" s="0"/>
      <c r="BZP34" s="0"/>
      <c r="BZQ34" s="0"/>
      <c r="BZR34" s="0"/>
      <c r="BZS34" s="0"/>
      <c r="BZT34" s="0"/>
      <c r="BZU34" s="0"/>
      <c r="BZV34" s="0"/>
      <c r="BZW34" s="0"/>
      <c r="BZX34" s="0"/>
      <c r="BZY34" s="0"/>
      <c r="BZZ34" s="0"/>
      <c r="CAA34" s="0"/>
      <c r="CAB34" s="0"/>
      <c r="CAC34" s="0"/>
      <c r="CAD34" s="0"/>
      <c r="CAE34" s="0"/>
      <c r="CAF34" s="0"/>
      <c r="CAG34" s="0"/>
      <c r="CAH34" s="0"/>
      <c r="CAI34" s="0"/>
      <c r="CAJ34" s="0"/>
      <c r="CAK34" s="0"/>
      <c r="CAL34" s="0"/>
      <c r="CAM34" s="0"/>
      <c r="CAN34" s="0"/>
      <c r="CAO34" s="0"/>
      <c r="CAP34" s="0"/>
      <c r="CAQ34" s="0"/>
      <c r="CAR34" s="0"/>
      <c r="CAS34" s="0"/>
      <c r="CAT34" s="0"/>
      <c r="CAU34" s="0"/>
      <c r="CAV34" s="0"/>
      <c r="CAW34" s="0"/>
      <c r="CAX34" s="0"/>
      <c r="CAY34" s="0"/>
      <c r="CAZ34" s="0"/>
      <c r="CBA34" s="0"/>
      <c r="CBB34" s="0"/>
      <c r="CBC34" s="0"/>
      <c r="CBD34" s="0"/>
      <c r="CBE34" s="0"/>
      <c r="CBF34" s="0"/>
      <c r="CBG34" s="0"/>
      <c r="CBH34" s="0"/>
      <c r="CBI34" s="0"/>
      <c r="CBJ34" s="0"/>
      <c r="CBK34" s="0"/>
      <c r="CBL34" s="0"/>
      <c r="CBM34" s="0"/>
      <c r="CBN34" s="0"/>
      <c r="CBO34" s="0"/>
      <c r="CBP34" s="0"/>
      <c r="CBQ34" s="0"/>
      <c r="CBR34" s="0"/>
      <c r="CBS34" s="0"/>
      <c r="CBT34" s="0"/>
      <c r="CBU34" s="0"/>
      <c r="CBV34" s="0"/>
      <c r="CBW34" s="0"/>
      <c r="CBX34" s="0"/>
      <c r="CBY34" s="0"/>
      <c r="CBZ34" s="0"/>
      <c r="CCA34" s="0"/>
      <c r="CCB34" s="0"/>
      <c r="CCC34" s="0"/>
      <c r="CCD34" s="0"/>
      <c r="CCE34" s="0"/>
      <c r="CCF34" s="0"/>
      <c r="CCG34" s="0"/>
      <c r="CCH34" s="0"/>
      <c r="CCI34" s="0"/>
      <c r="CCJ34" s="0"/>
      <c r="CCK34" s="0"/>
      <c r="CCL34" s="0"/>
      <c r="CCM34" s="0"/>
      <c r="CCN34" s="0"/>
      <c r="CCO34" s="0"/>
      <c r="CCP34" s="0"/>
      <c r="CCQ34" s="0"/>
      <c r="CCR34" s="0"/>
      <c r="CCS34" s="0"/>
      <c r="CCT34" s="0"/>
      <c r="CCU34" s="0"/>
      <c r="CCV34" s="0"/>
      <c r="CCW34" s="0"/>
      <c r="CCX34" s="0"/>
      <c r="CCY34" s="0"/>
      <c r="CCZ34" s="0"/>
      <c r="CDA34" s="0"/>
      <c r="CDB34" s="0"/>
      <c r="CDC34" s="0"/>
      <c r="CDD34" s="0"/>
      <c r="CDE34" s="0"/>
      <c r="CDF34" s="0"/>
      <c r="CDG34" s="0"/>
      <c r="CDH34" s="0"/>
      <c r="CDI34" s="0"/>
      <c r="CDJ34" s="0"/>
      <c r="CDK34" s="0"/>
      <c r="CDL34" s="0"/>
      <c r="CDM34" s="0"/>
      <c r="CDN34" s="0"/>
      <c r="CDO34" s="0"/>
      <c r="CDP34" s="0"/>
      <c r="CDQ34" s="0"/>
      <c r="CDR34" s="0"/>
      <c r="CDS34" s="0"/>
      <c r="CDT34" s="0"/>
      <c r="CDU34" s="0"/>
      <c r="CDV34" s="0"/>
      <c r="CDW34" s="0"/>
      <c r="CDX34" s="0"/>
      <c r="CDY34" s="0"/>
      <c r="CDZ34" s="0"/>
      <c r="CEA34" s="0"/>
      <c r="CEB34" s="0"/>
      <c r="CEC34" s="0"/>
      <c r="CED34" s="0"/>
      <c r="CEE34" s="0"/>
      <c r="CEF34" s="0"/>
      <c r="CEG34" s="0"/>
      <c r="CEH34" s="0"/>
      <c r="CEI34" s="0"/>
      <c r="CEJ34" s="0"/>
      <c r="CEK34" s="0"/>
      <c r="CEL34" s="0"/>
      <c r="CEM34" s="0"/>
      <c r="CEN34" s="0"/>
      <c r="CEO34" s="0"/>
      <c r="CEP34" s="0"/>
      <c r="CEQ34" s="0"/>
      <c r="CER34" s="0"/>
      <c r="CES34" s="0"/>
      <c r="CET34" s="0"/>
      <c r="CEU34" s="0"/>
      <c r="CEV34" s="0"/>
      <c r="CEW34" s="0"/>
      <c r="CEX34" s="0"/>
      <c r="CEY34" s="0"/>
      <c r="CEZ34" s="0"/>
      <c r="CFA34" s="0"/>
      <c r="CFB34" s="0"/>
      <c r="CFC34" s="0"/>
      <c r="CFD34" s="0"/>
      <c r="CFE34" s="0"/>
      <c r="CFF34" s="0"/>
      <c r="CFG34" s="0"/>
      <c r="CFH34" s="0"/>
      <c r="CFI34" s="0"/>
      <c r="CFJ34" s="0"/>
      <c r="CFK34" s="0"/>
      <c r="CFL34" s="0"/>
      <c r="CFM34" s="0"/>
      <c r="CFN34" s="0"/>
      <c r="CFO34" s="0"/>
      <c r="CFP34" s="0"/>
      <c r="CFQ34" s="0"/>
      <c r="CFR34" s="0"/>
      <c r="CFS34" s="0"/>
      <c r="CFT34" s="0"/>
      <c r="CFU34" s="0"/>
      <c r="CFV34" s="0"/>
      <c r="CFW34" s="0"/>
      <c r="CFX34" s="0"/>
      <c r="CFY34" s="0"/>
      <c r="CFZ34" s="0"/>
      <c r="CGA34" s="0"/>
      <c r="CGB34" s="0"/>
      <c r="CGC34" s="0"/>
      <c r="CGD34" s="0"/>
      <c r="CGE34" s="0"/>
      <c r="CGF34" s="0"/>
      <c r="CGG34" s="0"/>
      <c r="CGH34" s="0"/>
      <c r="CGI34" s="0"/>
      <c r="CGJ34" s="0"/>
      <c r="CGK34" s="0"/>
      <c r="CGL34" s="0"/>
      <c r="CGM34" s="0"/>
      <c r="CGN34" s="0"/>
      <c r="CGO34" s="0"/>
      <c r="CGP34" s="0"/>
      <c r="CGQ34" s="0"/>
      <c r="CGR34" s="0"/>
      <c r="CGS34" s="0"/>
      <c r="CGT34" s="0"/>
      <c r="CGU34" s="0"/>
      <c r="CGV34" s="0"/>
      <c r="CGW34" s="0"/>
      <c r="CGX34" s="0"/>
      <c r="CGY34" s="0"/>
      <c r="CGZ34" s="0"/>
      <c r="CHA34" s="0"/>
      <c r="CHB34" s="0"/>
      <c r="CHC34" s="0"/>
      <c r="CHD34" s="0"/>
      <c r="CHE34" s="0"/>
      <c r="CHF34" s="0"/>
      <c r="CHG34" s="0"/>
      <c r="CHH34" s="0"/>
      <c r="CHI34" s="0"/>
      <c r="CHJ34" s="0"/>
      <c r="CHK34" s="0"/>
      <c r="CHL34" s="0"/>
      <c r="CHM34" s="0"/>
      <c r="CHN34" s="0"/>
      <c r="CHO34" s="0"/>
      <c r="CHP34" s="0"/>
      <c r="CHQ34" s="0"/>
      <c r="CHR34" s="0"/>
      <c r="CHS34" s="0"/>
      <c r="CHT34" s="0"/>
      <c r="CHU34" s="0"/>
      <c r="CHV34" s="0"/>
      <c r="CHW34" s="0"/>
      <c r="CHX34" s="0"/>
      <c r="CHY34" s="0"/>
      <c r="CHZ34" s="0"/>
      <c r="CIA34" s="0"/>
      <c r="CIB34" s="0"/>
      <c r="CIC34" s="0"/>
      <c r="CID34" s="0"/>
      <c r="CIE34" s="0"/>
      <c r="CIF34" s="0"/>
      <c r="CIG34" s="0"/>
      <c r="CIH34" s="0"/>
      <c r="CII34" s="0"/>
      <c r="CIJ34" s="0"/>
      <c r="CIK34" s="0"/>
      <c r="CIL34" s="0"/>
      <c r="CIM34" s="0"/>
      <c r="CIN34" s="0"/>
      <c r="CIO34" s="0"/>
      <c r="CIP34" s="0"/>
      <c r="CIQ34" s="0"/>
      <c r="CIR34" s="0"/>
      <c r="CIS34" s="0"/>
      <c r="CIT34" s="0"/>
      <c r="CIU34" s="0"/>
      <c r="CIV34" s="0"/>
      <c r="CIW34" s="0"/>
      <c r="CIX34" s="0"/>
      <c r="CIY34" s="0"/>
      <c r="CIZ34" s="0"/>
      <c r="CJA34" s="0"/>
      <c r="CJB34" s="0"/>
      <c r="CJC34" s="0"/>
      <c r="CJD34" s="0"/>
      <c r="CJE34" s="0"/>
      <c r="CJF34" s="0"/>
      <c r="CJG34" s="0"/>
      <c r="CJH34" s="0"/>
      <c r="CJI34" s="0"/>
      <c r="CJJ34" s="0"/>
      <c r="CJK34" s="0"/>
      <c r="CJL34" s="0"/>
      <c r="CJM34" s="0"/>
      <c r="CJN34" s="0"/>
      <c r="CJO34" s="0"/>
      <c r="CJP34" s="0"/>
      <c r="CJQ34" s="0"/>
      <c r="CJR34" s="0"/>
      <c r="CJS34" s="0"/>
      <c r="CJT34" s="0"/>
      <c r="CJU34" s="0"/>
      <c r="CJV34" s="0"/>
      <c r="CJW34" s="0"/>
      <c r="CJX34" s="0"/>
      <c r="CJY34" s="0"/>
      <c r="CJZ34" s="0"/>
      <c r="CKA34" s="0"/>
      <c r="CKB34" s="0"/>
      <c r="CKC34" s="0"/>
      <c r="CKD34" s="0"/>
      <c r="CKE34" s="0"/>
      <c r="CKF34" s="0"/>
      <c r="CKG34" s="0"/>
      <c r="CKH34" s="0"/>
      <c r="CKI34" s="0"/>
      <c r="CKJ34" s="0"/>
      <c r="CKK34" s="0"/>
      <c r="CKL34" s="0"/>
      <c r="CKM34" s="0"/>
      <c r="CKN34" s="0"/>
      <c r="CKO34" s="0"/>
      <c r="CKP34" s="0"/>
      <c r="CKQ34" s="0"/>
      <c r="CKR34" s="0"/>
      <c r="CKS34" s="0"/>
      <c r="CKT34" s="0"/>
      <c r="CKU34" s="0"/>
      <c r="CKV34" s="0"/>
      <c r="CKW34" s="0"/>
      <c r="CKX34" s="0"/>
      <c r="CKY34" s="0"/>
      <c r="CKZ34" s="0"/>
      <c r="CLA34" s="0"/>
      <c r="CLB34" s="0"/>
      <c r="CLC34" s="0"/>
      <c r="CLD34" s="0"/>
      <c r="CLE34" s="0"/>
      <c r="CLF34" s="0"/>
      <c r="CLG34" s="0"/>
      <c r="CLH34" s="0"/>
      <c r="CLI34" s="0"/>
      <c r="CLJ34" s="0"/>
      <c r="CLK34" s="0"/>
      <c r="CLL34" s="0"/>
      <c r="CLM34" s="0"/>
      <c r="CLN34" s="0"/>
      <c r="CLO34" s="0"/>
      <c r="CLP34" s="0"/>
      <c r="CLQ34" s="0"/>
      <c r="CLR34" s="0"/>
      <c r="CLS34" s="0"/>
      <c r="CLT34" s="0"/>
      <c r="CLU34" s="0"/>
      <c r="CLV34" s="0"/>
      <c r="CLW34" s="0"/>
      <c r="CLX34" s="0"/>
      <c r="CLY34" s="0"/>
      <c r="CLZ34" s="0"/>
      <c r="CMA34" s="0"/>
      <c r="CMB34" s="0"/>
      <c r="CMC34" s="0"/>
      <c r="CMD34" s="0"/>
      <c r="CME34" s="0"/>
      <c r="CMF34" s="0"/>
      <c r="CMG34" s="0"/>
      <c r="CMH34" s="0"/>
      <c r="CMI34" s="0"/>
      <c r="CMJ34" s="0"/>
      <c r="CMK34" s="0"/>
      <c r="CML34" s="0"/>
      <c r="CMM34" s="0"/>
      <c r="CMN34" s="0"/>
      <c r="CMO34" s="0"/>
      <c r="CMP34" s="0"/>
      <c r="CMQ34" s="0"/>
      <c r="CMR34" s="0"/>
      <c r="CMS34" s="0"/>
      <c r="CMT34" s="0"/>
      <c r="CMU34" s="0"/>
      <c r="CMV34" s="0"/>
      <c r="CMW34" s="0"/>
      <c r="CMX34" s="0"/>
      <c r="CMY34" s="0"/>
      <c r="CMZ34" s="0"/>
      <c r="CNA34" s="0"/>
      <c r="CNB34" s="0"/>
      <c r="CNC34" s="0"/>
      <c r="CND34" s="0"/>
      <c r="CNE34" s="0"/>
      <c r="CNF34" s="0"/>
      <c r="CNG34" s="0"/>
      <c r="CNH34" s="0"/>
      <c r="CNI34" s="0"/>
      <c r="CNJ34" s="0"/>
      <c r="CNK34" s="0"/>
      <c r="CNL34" s="0"/>
      <c r="CNM34" s="0"/>
      <c r="CNN34" s="0"/>
      <c r="CNO34" s="0"/>
      <c r="CNP34" s="0"/>
      <c r="CNQ34" s="0"/>
      <c r="CNR34" s="0"/>
      <c r="CNS34" s="0"/>
      <c r="CNT34" s="0"/>
      <c r="CNU34" s="0"/>
      <c r="CNV34" s="0"/>
      <c r="CNW34" s="0"/>
      <c r="CNX34" s="0"/>
      <c r="CNY34" s="0"/>
      <c r="CNZ34" s="0"/>
      <c r="COA34" s="0"/>
      <c r="COB34" s="0"/>
      <c r="COC34" s="0"/>
      <c r="COD34" s="0"/>
      <c r="COE34" s="0"/>
      <c r="COF34" s="0"/>
      <c r="COG34" s="0"/>
      <c r="COH34" s="0"/>
      <c r="COI34" s="0"/>
      <c r="COJ34" s="0"/>
      <c r="COK34" s="0"/>
      <c r="COL34" s="0"/>
      <c r="COM34" s="0"/>
      <c r="CON34" s="0"/>
      <c r="COO34" s="0"/>
      <c r="COP34" s="0"/>
      <c r="COQ34" s="0"/>
      <c r="COR34" s="0"/>
      <c r="COS34" s="0"/>
      <c r="COT34" s="0"/>
      <c r="COU34" s="0"/>
      <c r="COV34" s="0"/>
      <c r="COW34" s="0"/>
      <c r="COX34" s="0"/>
      <c r="COY34" s="0"/>
      <c r="COZ34" s="0"/>
      <c r="CPA34" s="0"/>
      <c r="CPB34" s="0"/>
      <c r="CPC34" s="0"/>
      <c r="CPD34" s="0"/>
      <c r="CPE34" s="0"/>
      <c r="CPF34" s="0"/>
      <c r="CPG34" s="0"/>
      <c r="CPH34" s="0"/>
      <c r="CPI34" s="0"/>
      <c r="CPJ34" s="0"/>
      <c r="CPK34" s="0"/>
      <c r="CPL34" s="0"/>
      <c r="CPM34" s="0"/>
      <c r="CPN34" s="0"/>
      <c r="CPO34" s="0"/>
      <c r="CPP34" s="0"/>
      <c r="CPQ34" s="0"/>
      <c r="CPR34" s="0"/>
      <c r="CPS34" s="0"/>
      <c r="CPT34" s="0"/>
      <c r="CPU34" s="0"/>
      <c r="CPV34" s="0"/>
      <c r="CPW34" s="0"/>
      <c r="CPX34" s="0"/>
      <c r="CPY34" s="0"/>
      <c r="CPZ34" s="0"/>
      <c r="CQA34" s="0"/>
      <c r="CQB34" s="0"/>
      <c r="CQC34" s="0"/>
      <c r="CQD34" s="0"/>
      <c r="CQE34" s="0"/>
      <c r="CQF34" s="0"/>
      <c r="CQG34" s="0"/>
      <c r="CQH34" s="0"/>
      <c r="CQI34" s="0"/>
      <c r="CQJ34" s="0"/>
      <c r="CQK34" s="0"/>
      <c r="CQL34" s="0"/>
      <c r="CQM34" s="0"/>
      <c r="CQN34" s="0"/>
      <c r="CQO34" s="0"/>
      <c r="CQP34" s="0"/>
      <c r="CQQ34" s="0"/>
      <c r="CQR34" s="0"/>
      <c r="CQS34" s="0"/>
      <c r="CQT34" s="0"/>
      <c r="CQU34" s="0"/>
      <c r="CQV34" s="0"/>
      <c r="CQW34" s="0"/>
      <c r="CQX34" s="0"/>
      <c r="CQY34" s="0"/>
      <c r="CQZ34" s="0"/>
      <c r="CRA34" s="0"/>
      <c r="CRB34" s="0"/>
      <c r="CRC34" s="0"/>
      <c r="CRD34" s="0"/>
      <c r="CRE34" s="0"/>
      <c r="CRF34" s="0"/>
      <c r="CRG34" s="0"/>
      <c r="CRH34" s="0"/>
      <c r="CRI34" s="0"/>
      <c r="CRJ34" s="0"/>
      <c r="CRK34" s="0"/>
      <c r="CRL34" s="0"/>
      <c r="CRM34" s="0"/>
      <c r="CRN34" s="0"/>
      <c r="CRO34" s="0"/>
      <c r="CRP34" s="0"/>
      <c r="CRQ34" s="0"/>
      <c r="CRR34" s="0"/>
      <c r="CRS34" s="0"/>
      <c r="CRT34" s="0"/>
      <c r="CRU34" s="0"/>
      <c r="CRV34" s="0"/>
      <c r="CRW34" s="0"/>
      <c r="CRX34" s="0"/>
      <c r="CRY34" s="0"/>
      <c r="CRZ34" s="0"/>
      <c r="CSA34" s="0"/>
      <c r="CSB34" s="0"/>
      <c r="CSC34" s="0"/>
      <c r="CSD34" s="0"/>
      <c r="CSE34" s="0"/>
      <c r="CSF34" s="0"/>
      <c r="CSG34" s="0"/>
      <c r="CSH34" s="0"/>
      <c r="CSI34" s="0"/>
      <c r="CSJ34" s="0"/>
      <c r="CSK34" s="0"/>
      <c r="CSL34" s="0"/>
      <c r="CSM34" s="0"/>
      <c r="CSN34" s="0"/>
      <c r="CSO34" s="0"/>
      <c r="CSP34" s="0"/>
      <c r="CSQ34" s="0"/>
      <c r="CSR34" s="0"/>
      <c r="CSS34" s="0"/>
      <c r="CST34" s="0"/>
      <c r="CSU34" s="0"/>
      <c r="CSV34" s="0"/>
      <c r="CSW34" s="0"/>
      <c r="CSX34" s="0"/>
      <c r="CSY34" s="0"/>
      <c r="CSZ34" s="0"/>
      <c r="CTA34" s="0"/>
      <c r="CTB34" s="0"/>
      <c r="CTC34" s="0"/>
      <c r="CTD34" s="0"/>
      <c r="CTE34" s="0"/>
      <c r="CTF34" s="0"/>
      <c r="CTG34" s="0"/>
      <c r="CTH34" s="0"/>
      <c r="CTI34" s="0"/>
      <c r="CTJ34" s="0"/>
      <c r="CTK34" s="0"/>
      <c r="CTL34" s="0"/>
      <c r="CTM34" s="0"/>
      <c r="CTN34" s="0"/>
      <c r="CTO34" s="0"/>
      <c r="CTP34" s="0"/>
      <c r="CTQ34" s="0"/>
      <c r="CTR34" s="0"/>
      <c r="CTS34" s="0"/>
      <c r="CTT34" s="0"/>
      <c r="CTU34" s="0"/>
      <c r="CTV34" s="0"/>
      <c r="CTW34" s="0"/>
      <c r="CTX34" s="0"/>
      <c r="CTY34" s="0"/>
      <c r="CTZ34" s="0"/>
      <c r="CUA34" s="0"/>
      <c r="CUB34" s="0"/>
      <c r="CUC34" s="0"/>
      <c r="CUD34" s="0"/>
      <c r="CUE34" s="0"/>
      <c r="CUF34" s="0"/>
      <c r="CUG34" s="0"/>
      <c r="CUH34" s="0"/>
      <c r="CUI34" s="0"/>
      <c r="CUJ34" s="0"/>
      <c r="CUK34" s="0"/>
      <c r="CUL34" s="0"/>
      <c r="CUM34" s="0"/>
      <c r="CUN34" s="0"/>
      <c r="CUO34" s="0"/>
      <c r="CUP34" s="0"/>
      <c r="CUQ34" s="0"/>
      <c r="CUR34" s="0"/>
      <c r="CUS34" s="0"/>
      <c r="CUT34" s="0"/>
      <c r="CUU34" s="0"/>
      <c r="CUV34" s="0"/>
      <c r="CUW34" s="0"/>
      <c r="CUX34" s="0"/>
      <c r="CUY34" s="0"/>
      <c r="CUZ34" s="0"/>
      <c r="CVA34" s="0"/>
      <c r="CVB34" s="0"/>
      <c r="CVC34" s="0"/>
      <c r="CVD34" s="0"/>
      <c r="CVE34" s="0"/>
      <c r="CVF34" s="0"/>
      <c r="CVG34" s="0"/>
      <c r="CVH34" s="0"/>
      <c r="CVI34" s="0"/>
      <c r="CVJ34" s="0"/>
      <c r="CVK34" s="0"/>
      <c r="CVL34" s="0"/>
      <c r="CVM34" s="0"/>
      <c r="CVN34" s="0"/>
      <c r="CVO34" s="0"/>
      <c r="CVP34" s="0"/>
      <c r="CVQ34" s="0"/>
      <c r="CVR34" s="0"/>
      <c r="CVS34" s="0"/>
      <c r="CVT34" s="0"/>
      <c r="CVU34" s="0"/>
      <c r="CVV34" s="0"/>
      <c r="CVW34" s="0"/>
      <c r="CVX34" s="0"/>
      <c r="CVY34" s="0"/>
      <c r="CVZ34" s="0"/>
      <c r="CWA34" s="0"/>
      <c r="CWB34" s="0"/>
      <c r="CWC34" s="0"/>
      <c r="CWD34" s="0"/>
      <c r="CWE34" s="0"/>
      <c r="CWF34" s="0"/>
      <c r="CWG34" s="0"/>
      <c r="CWH34" s="0"/>
      <c r="CWI34" s="0"/>
      <c r="CWJ34" s="0"/>
      <c r="CWK34" s="0"/>
      <c r="CWL34" s="0"/>
      <c r="CWM34" s="0"/>
      <c r="CWN34" s="0"/>
      <c r="CWO34" s="0"/>
      <c r="CWP34" s="0"/>
      <c r="CWQ34" s="0"/>
      <c r="CWR34" s="0"/>
      <c r="CWS34" s="0"/>
      <c r="CWT34" s="0"/>
      <c r="CWU34" s="0"/>
      <c r="CWV34" s="0"/>
      <c r="CWW34" s="0"/>
      <c r="CWX34" s="0"/>
      <c r="CWY34" s="0"/>
      <c r="CWZ34" s="0"/>
      <c r="CXA34" s="0"/>
      <c r="CXB34" s="0"/>
      <c r="CXC34" s="0"/>
      <c r="CXD34" s="0"/>
      <c r="CXE34" s="0"/>
      <c r="CXF34" s="0"/>
      <c r="CXG34" s="0"/>
      <c r="CXH34" s="0"/>
      <c r="CXI34" s="0"/>
      <c r="CXJ34" s="0"/>
      <c r="CXK34" s="0"/>
      <c r="CXL34" s="0"/>
      <c r="CXM34" s="0"/>
      <c r="CXN34" s="0"/>
      <c r="CXO34" s="0"/>
      <c r="CXP34" s="0"/>
      <c r="CXQ34" s="0"/>
      <c r="CXR34" s="0"/>
      <c r="CXS34" s="0"/>
      <c r="CXT34" s="0"/>
      <c r="CXU34" s="0"/>
      <c r="CXV34" s="0"/>
      <c r="CXW34" s="0"/>
      <c r="CXX34" s="0"/>
      <c r="CXY34" s="0"/>
      <c r="CXZ34" s="0"/>
      <c r="CYA34" s="0"/>
      <c r="CYB34" s="0"/>
      <c r="CYC34" s="0"/>
      <c r="CYD34" s="0"/>
      <c r="CYE34" s="0"/>
      <c r="CYF34" s="0"/>
      <c r="CYG34" s="0"/>
      <c r="CYH34" s="0"/>
      <c r="CYI34" s="0"/>
      <c r="CYJ34" s="0"/>
      <c r="CYK34" s="0"/>
      <c r="CYL34" s="0"/>
      <c r="CYM34" s="0"/>
      <c r="CYN34" s="0"/>
      <c r="CYO34" s="0"/>
      <c r="CYP34" s="0"/>
      <c r="CYQ34" s="0"/>
      <c r="CYR34" s="0"/>
      <c r="CYS34" s="0"/>
      <c r="CYT34" s="0"/>
      <c r="CYU34" s="0"/>
      <c r="CYV34" s="0"/>
      <c r="CYW34" s="0"/>
      <c r="CYX34" s="0"/>
      <c r="CYY34" s="0"/>
      <c r="CYZ34" s="0"/>
      <c r="CZA34" s="0"/>
      <c r="CZB34" s="0"/>
      <c r="CZC34" s="0"/>
      <c r="CZD34" s="0"/>
      <c r="CZE34" s="0"/>
      <c r="CZF34" s="0"/>
      <c r="CZG34" s="0"/>
      <c r="CZH34" s="0"/>
      <c r="CZI34" s="0"/>
      <c r="CZJ34" s="0"/>
      <c r="CZK34" s="0"/>
      <c r="CZL34" s="0"/>
      <c r="CZM34" s="0"/>
      <c r="CZN34" s="0"/>
      <c r="CZO34" s="0"/>
      <c r="CZP34" s="0"/>
      <c r="CZQ34" s="0"/>
      <c r="CZR34" s="0"/>
      <c r="CZS34" s="0"/>
      <c r="CZT34" s="0"/>
      <c r="CZU34" s="0"/>
      <c r="CZV34" s="0"/>
      <c r="CZW34" s="0"/>
      <c r="CZX34" s="0"/>
      <c r="CZY34" s="0"/>
      <c r="CZZ34" s="0"/>
      <c r="DAA34" s="0"/>
      <c r="DAB34" s="0"/>
      <c r="DAC34" s="0"/>
      <c r="DAD34" s="0"/>
      <c r="DAE34" s="0"/>
      <c r="DAF34" s="0"/>
      <c r="DAG34" s="0"/>
      <c r="DAH34" s="0"/>
      <c r="DAI34" s="0"/>
      <c r="DAJ34" s="0"/>
      <c r="DAK34" s="0"/>
      <c r="DAL34" s="0"/>
      <c r="DAM34" s="0"/>
      <c r="DAN34" s="0"/>
      <c r="DAO34" s="0"/>
      <c r="DAP34" s="0"/>
      <c r="DAQ34" s="0"/>
      <c r="DAR34" s="0"/>
      <c r="DAS34" s="0"/>
      <c r="DAT34" s="0"/>
      <c r="DAU34" s="0"/>
      <c r="DAV34" s="0"/>
      <c r="DAW34" s="0"/>
      <c r="DAX34" s="0"/>
      <c r="DAY34" s="0"/>
      <c r="DAZ34" s="0"/>
      <c r="DBA34" s="0"/>
      <c r="DBB34" s="0"/>
      <c r="DBC34" s="0"/>
      <c r="DBD34" s="0"/>
      <c r="DBE34" s="0"/>
      <c r="DBF34" s="0"/>
      <c r="DBG34" s="0"/>
      <c r="DBH34" s="0"/>
      <c r="DBI34" s="0"/>
      <c r="DBJ34" s="0"/>
      <c r="DBK34" s="0"/>
      <c r="DBL34" s="0"/>
      <c r="DBM34" s="0"/>
      <c r="DBN34" s="0"/>
      <c r="DBO34" s="0"/>
      <c r="DBP34" s="0"/>
      <c r="DBQ34" s="0"/>
      <c r="DBR34" s="0"/>
      <c r="DBS34" s="0"/>
      <c r="DBT34" s="0"/>
      <c r="DBU34" s="0"/>
      <c r="DBV34" s="0"/>
      <c r="DBW34" s="0"/>
      <c r="DBX34" s="0"/>
      <c r="DBY34" s="0"/>
      <c r="DBZ34" s="0"/>
      <c r="DCA34" s="0"/>
      <c r="DCB34" s="0"/>
      <c r="DCC34" s="0"/>
      <c r="DCD34" s="0"/>
      <c r="DCE34" s="0"/>
      <c r="DCF34" s="0"/>
      <c r="DCG34" s="0"/>
      <c r="DCH34" s="0"/>
      <c r="DCI34" s="0"/>
      <c r="DCJ34" s="0"/>
      <c r="DCK34" s="0"/>
      <c r="DCL34" s="0"/>
      <c r="DCM34" s="0"/>
      <c r="DCN34" s="0"/>
      <c r="DCO34" s="0"/>
      <c r="DCP34" s="0"/>
      <c r="DCQ34" s="0"/>
      <c r="DCR34" s="0"/>
      <c r="DCS34" s="0"/>
      <c r="DCT34" s="0"/>
      <c r="DCU34" s="0"/>
      <c r="DCV34" s="0"/>
      <c r="DCW34" s="0"/>
      <c r="DCX34" s="0"/>
      <c r="DCY34" s="0"/>
      <c r="DCZ34" s="0"/>
      <c r="DDA34" s="0"/>
      <c r="DDB34" s="0"/>
      <c r="DDC34" s="0"/>
      <c r="DDD34" s="0"/>
      <c r="DDE34" s="0"/>
      <c r="DDF34" s="0"/>
      <c r="DDG34" s="0"/>
      <c r="DDH34" s="0"/>
      <c r="DDI34" s="0"/>
      <c r="DDJ34" s="0"/>
      <c r="DDK34" s="0"/>
      <c r="DDL34" s="0"/>
      <c r="DDM34" s="0"/>
      <c r="DDN34" s="0"/>
      <c r="DDO34" s="0"/>
      <c r="DDP34" s="0"/>
      <c r="DDQ34" s="0"/>
      <c r="DDR34" s="0"/>
      <c r="DDS34" s="0"/>
      <c r="DDT34" s="0"/>
      <c r="DDU34" s="0"/>
      <c r="DDV34" s="0"/>
      <c r="DDW34" s="0"/>
      <c r="DDX34" s="0"/>
      <c r="DDY34" s="0"/>
      <c r="DDZ34" s="0"/>
      <c r="DEA34" s="0"/>
      <c r="DEB34" s="0"/>
      <c r="DEC34" s="0"/>
      <c r="DED34" s="0"/>
      <c r="DEE34" s="0"/>
      <c r="DEF34" s="0"/>
      <c r="DEG34" s="0"/>
      <c r="DEH34" s="0"/>
      <c r="DEI34" s="0"/>
      <c r="DEJ34" s="0"/>
      <c r="DEK34" s="0"/>
      <c r="DEL34" s="0"/>
      <c r="DEM34" s="0"/>
      <c r="DEN34" s="0"/>
      <c r="DEO34" s="0"/>
      <c r="DEP34" s="0"/>
      <c r="DEQ34" s="0"/>
      <c r="DER34" s="0"/>
      <c r="DES34" s="0"/>
      <c r="DET34" s="0"/>
      <c r="DEU34" s="0"/>
      <c r="DEV34" s="0"/>
      <c r="DEW34" s="0"/>
      <c r="DEX34" s="0"/>
      <c r="DEY34" s="0"/>
      <c r="DEZ34" s="0"/>
      <c r="DFA34" s="0"/>
      <c r="DFB34" s="0"/>
      <c r="DFC34" s="0"/>
      <c r="DFD34" s="0"/>
      <c r="DFE34" s="0"/>
      <c r="DFF34" s="0"/>
      <c r="DFG34" s="0"/>
      <c r="DFH34" s="0"/>
      <c r="DFI34" s="0"/>
      <c r="DFJ34" s="0"/>
      <c r="DFK34" s="0"/>
      <c r="DFL34" s="0"/>
      <c r="DFM34" s="0"/>
      <c r="DFN34" s="0"/>
      <c r="DFO34" s="0"/>
      <c r="DFP34" s="0"/>
      <c r="DFQ34" s="0"/>
      <c r="DFR34" s="0"/>
      <c r="DFS34" s="0"/>
      <c r="DFT34" s="0"/>
      <c r="DFU34" s="0"/>
      <c r="DFV34" s="0"/>
      <c r="DFW34" s="0"/>
      <c r="DFX34" s="0"/>
      <c r="DFY34" s="0"/>
      <c r="DFZ34" s="0"/>
      <c r="DGA34" s="0"/>
      <c r="DGB34" s="0"/>
      <c r="DGC34" s="0"/>
      <c r="DGD34" s="0"/>
      <c r="DGE34" s="0"/>
      <c r="DGF34" s="0"/>
      <c r="DGG34" s="0"/>
      <c r="DGH34" s="0"/>
      <c r="DGI34" s="0"/>
      <c r="DGJ34" s="0"/>
      <c r="DGK34" s="0"/>
      <c r="DGL34" s="0"/>
      <c r="DGM34" s="0"/>
      <c r="DGN34" s="0"/>
      <c r="DGO34" s="0"/>
      <c r="DGP34" s="0"/>
      <c r="DGQ34" s="0"/>
      <c r="DGR34" s="0"/>
      <c r="DGS34" s="0"/>
      <c r="DGT34" s="0"/>
      <c r="DGU34" s="0"/>
      <c r="DGV34" s="0"/>
      <c r="DGW34" s="0"/>
      <c r="DGX34" s="0"/>
      <c r="DGY34" s="0"/>
      <c r="DGZ34" s="0"/>
      <c r="DHA34" s="0"/>
      <c r="DHB34" s="0"/>
      <c r="DHC34" s="0"/>
      <c r="DHD34" s="0"/>
      <c r="DHE34" s="0"/>
      <c r="DHF34" s="0"/>
      <c r="DHG34" s="0"/>
      <c r="DHH34" s="0"/>
      <c r="DHI34" s="0"/>
      <c r="DHJ34" s="0"/>
      <c r="DHK34" s="0"/>
      <c r="DHL34" s="0"/>
      <c r="DHM34" s="0"/>
      <c r="DHN34" s="0"/>
      <c r="DHO34" s="0"/>
      <c r="DHP34" s="0"/>
      <c r="DHQ34" s="0"/>
      <c r="DHR34" s="0"/>
      <c r="DHS34" s="0"/>
      <c r="DHT34" s="0"/>
      <c r="DHU34" s="0"/>
      <c r="DHV34" s="0"/>
      <c r="DHW34" s="0"/>
      <c r="DHX34" s="0"/>
      <c r="DHY34" s="0"/>
      <c r="DHZ34" s="0"/>
      <c r="DIA34" s="0"/>
      <c r="DIB34" s="0"/>
      <c r="DIC34" s="0"/>
      <c r="DID34" s="0"/>
      <c r="DIE34" s="0"/>
      <c r="DIF34" s="0"/>
      <c r="DIG34" s="0"/>
      <c r="DIH34" s="0"/>
      <c r="DII34" s="0"/>
      <c r="DIJ34" s="0"/>
      <c r="DIK34" s="0"/>
      <c r="DIL34" s="0"/>
      <c r="DIM34" s="0"/>
      <c r="DIN34" s="0"/>
      <c r="DIO34" s="0"/>
      <c r="DIP34" s="0"/>
      <c r="DIQ34" s="0"/>
      <c r="DIR34" s="0"/>
      <c r="DIS34" s="0"/>
      <c r="DIT34" s="0"/>
      <c r="DIU34" s="0"/>
      <c r="DIV34" s="0"/>
      <c r="DIW34" s="0"/>
      <c r="DIX34" s="0"/>
      <c r="DIY34" s="0"/>
      <c r="DIZ34" s="0"/>
      <c r="DJA34" s="0"/>
      <c r="DJB34" s="0"/>
      <c r="DJC34" s="0"/>
      <c r="DJD34" s="0"/>
      <c r="DJE34" s="0"/>
      <c r="DJF34" s="0"/>
      <c r="DJG34" s="0"/>
      <c r="DJH34" s="0"/>
      <c r="DJI34" s="0"/>
      <c r="DJJ34" s="0"/>
      <c r="DJK34" s="0"/>
      <c r="DJL34" s="0"/>
      <c r="DJM34" s="0"/>
      <c r="DJN34" s="0"/>
      <c r="DJO34" s="0"/>
      <c r="DJP34" s="0"/>
      <c r="DJQ34" s="0"/>
      <c r="DJR34" s="0"/>
      <c r="DJS34" s="0"/>
      <c r="DJT34" s="0"/>
      <c r="DJU34" s="0"/>
      <c r="DJV34" s="0"/>
      <c r="DJW34" s="0"/>
      <c r="DJX34" s="0"/>
      <c r="DJY34" s="0"/>
      <c r="DJZ34" s="0"/>
      <c r="DKA34" s="0"/>
      <c r="DKB34" s="0"/>
      <c r="DKC34" s="0"/>
      <c r="DKD34" s="0"/>
      <c r="DKE34" s="0"/>
      <c r="DKF34" s="0"/>
      <c r="DKG34" s="0"/>
      <c r="DKH34" s="0"/>
      <c r="DKI34" s="0"/>
      <c r="DKJ34" s="0"/>
      <c r="DKK34" s="0"/>
      <c r="DKL34" s="0"/>
      <c r="DKM34" s="0"/>
      <c r="DKN34" s="0"/>
      <c r="DKO34" s="0"/>
      <c r="DKP34" s="0"/>
      <c r="DKQ34" s="0"/>
      <c r="DKR34" s="0"/>
      <c r="DKS34" s="0"/>
      <c r="DKT34" s="0"/>
      <c r="DKU34" s="0"/>
      <c r="DKV34" s="0"/>
      <c r="DKW34" s="0"/>
      <c r="DKX34" s="0"/>
      <c r="DKY34" s="0"/>
      <c r="DKZ34" s="0"/>
      <c r="DLA34" s="0"/>
      <c r="DLB34" s="0"/>
      <c r="DLC34" s="0"/>
      <c r="DLD34" s="0"/>
      <c r="DLE34" s="0"/>
      <c r="DLF34" s="0"/>
      <c r="DLG34" s="0"/>
      <c r="DLH34" s="0"/>
      <c r="DLI34" s="0"/>
      <c r="DLJ34" s="0"/>
      <c r="DLK34" s="0"/>
      <c r="DLL34" s="0"/>
      <c r="DLM34" s="0"/>
      <c r="DLN34" s="0"/>
      <c r="DLO34" s="0"/>
      <c r="DLP34" s="0"/>
      <c r="DLQ34" s="0"/>
      <c r="DLR34" s="0"/>
      <c r="DLS34" s="0"/>
      <c r="DLT34" s="0"/>
      <c r="DLU34" s="0"/>
      <c r="DLV34" s="0"/>
      <c r="DLW34" s="0"/>
      <c r="DLX34" s="0"/>
      <c r="DLY34" s="0"/>
      <c r="DLZ34" s="0"/>
      <c r="DMA34" s="0"/>
      <c r="DMB34" s="0"/>
      <c r="DMC34" s="0"/>
      <c r="DMD34" s="0"/>
      <c r="DME34" s="0"/>
      <c r="DMF34" s="0"/>
      <c r="DMG34" s="0"/>
      <c r="DMH34" s="0"/>
      <c r="DMI34" s="0"/>
      <c r="DMJ34" s="0"/>
      <c r="DMK34" s="0"/>
      <c r="DML34" s="0"/>
      <c r="DMM34" s="0"/>
      <c r="DMN34" s="0"/>
      <c r="DMO34" s="0"/>
      <c r="DMP34" s="0"/>
      <c r="DMQ34" s="0"/>
      <c r="DMR34" s="0"/>
      <c r="DMS34" s="0"/>
      <c r="DMT34" s="0"/>
      <c r="DMU34" s="0"/>
      <c r="DMV34" s="0"/>
      <c r="DMW34" s="0"/>
      <c r="DMX34" s="0"/>
      <c r="DMY34" s="0"/>
      <c r="DMZ34" s="0"/>
      <c r="DNA34" s="0"/>
      <c r="DNB34" s="0"/>
      <c r="DNC34" s="0"/>
      <c r="DND34" s="0"/>
      <c r="DNE34" s="0"/>
      <c r="DNF34" s="0"/>
      <c r="DNG34" s="0"/>
      <c r="DNH34" s="0"/>
      <c r="DNI34" s="0"/>
      <c r="DNJ34" s="0"/>
      <c r="DNK34" s="0"/>
      <c r="DNL34" s="0"/>
      <c r="DNM34" s="0"/>
      <c r="DNN34" s="0"/>
      <c r="DNO34" s="0"/>
      <c r="DNP34" s="0"/>
      <c r="DNQ34" s="0"/>
      <c r="DNR34" s="0"/>
      <c r="DNS34" s="0"/>
      <c r="DNT34" s="0"/>
      <c r="DNU34" s="0"/>
      <c r="DNV34" s="0"/>
      <c r="DNW34" s="0"/>
      <c r="DNX34" s="0"/>
      <c r="DNY34" s="0"/>
      <c r="DNZ34" s="0"/>
      <c r="DOA34" s="0"/>
      <c r="DOB34" s="0"/>
      <c r="DOC34" s="0"/>
      <c r="DOD34" s="0"/>
      <c r="DOE34" s="0"/>
      <c r="DOF34" s="0"/>
      <c r="DOG34" s="0"/>
      <c r="DOH34" s="0"/>
      <c r="DOI34" s="0"/>
      <c r="DOJ34" s="0"/>
      <c r="DOK34" s="0"/>
      <c r="DOL34" s="0"/>
      <c r="DOM34" s="0"/>
      <c r="DON34" s="0"/>
      <c r="DOO34" s="0"/>
      <c r="DOP34" s="0"/>
      <c r="DOQ34" s="0"/>
      <c r="DOR34" s="0"/>
      <c r="DOS34" s="0"/>
      <c r="DOT34" s="0"/>
      <c r="DOU34" s="0"/>
      <c r="DOV34" s="0"/>
      <c r="DOW34" s="0"/>
      <c r="DOX34" s="0"/>
      <c r="DOY34" s="0"/>
      <c r="DOZ34" s="0"/>
      <c r="DPA34" s="0"/>
      <c r="DPB34" s="0"/>
      <c r="DPC34" s="0"/>
      <c r="DPD34" s="0"/>
      <c r="DPE34" s="0"/>
      <c r="DPF34" s="0"/>
      <c r="DPG34" s="0"/>
      <c r="DPH34" s="0"/>
      <c r="DPI34" s="0"/>
      <c r="DPJ34" s="0"/>
      <c r="DPK34" s="0"/>
      <c r="DPL34" s="0"/>
      <c r="DPM34" s="0"/>
      <c r="DPN34" s="0"/>
      <c r="DPO34" s="0"/>
      <c r="DPP34" s="0"/>
      <c r="DPQ34" s="0"/>
      <c r="DPR34" s="0"/>
      <c r="DPS34" s="0"/>
      <c r="DPT34" s="0"/>
      <c r="DPU34" s="0"/>
      <c r="DPV34" s="0"/>
      <c r="DPW34" s="0"/>
      <c r="DPX34" s="0"/>
      <c r="DPY34" s="0"/>
      <c r="DPZ34" s="0"/>
      <c r="DQA34" s="0"/>
      <c r="DQB34" s="0"/>
      <c r="DQC34" s="0"/>
      <c r="DQD34" s="0"/>
      <c r="DQE34" s="0"/>
      <c r="DQF34" s="0"/>
      <c r="DQG34" s="0"/>
      <c r="DQH34" s="0"/>
      <c r="DQI34" s="0"/>
      <c r="DQJ34" s="0"/>
      <c r="DQK34" s="0"/>
      <c r="DQL34" s="0"/>
      <c r="DQM34" s="0"/>
      <c r="DQN34" s="0"/>
      <c r="DQO34" s="0"/>
      <c r="DQP34" s="0"/>
      <c r="DQQ34" s="0"/>
      <c r="DQR34" s="0"/>
      <c r="DQS34" s="0"/>
      <c r="DQT34" s="0"/>
      <c r="DQU34" s="0"/>
      <c r="DQV34" s="0"/>
      <c r="DQW34" s="0"/>
      <c r="DQX34" s="0"/>
      <c r="DQY34" s="0"/>
      <c r="DQZ34" s="0"/>
      <c r="DRA34" s="0"/>
      <c r="DRB34" s="0"/>
      <c r="DRC34" s="0"/>
      <c r="DRD34" s="0"/>
      <c r="DRE34" s="0"/>
      <c r="DRF34" s="0"/>
      <c r="DRG34" s="0"/>
      <c r="DRH34" s="0"/>
      <c r="DRI34" s="0"/>
      <c r="DRJ34" s="0"/>
      <c r="DRK34" s="0"/>
      <c r="DRL34" s="0"/>
      <c r="DRM34" s="0"/>
      <c r="DRN34" s="0"/>
      <c r="DRO34" s="0"/>
      <c r="DRP34" s="0"/>
      <c r="DRQ34" s="0"/>
      <c r="DRR34" s="0"/>
      <c r="DRS34" s="0"/>
      <c r="DRT34" s="0"/>
      <c r="DRU34" s="0"/>
      <c r="DRV34" s="0"/>
      <c r="DRW34" s="0"/>
      <c r="DRX34" s="0"/>
      <c r="DRY34" s="0"/>
      <c r="DRZ34" s="0"/>
      <c r="DSA34" s="0"/>
      <c r="DSB34" s="0"/>
      <c r="DSC34" s="0"/>
      <c r="DSD34" s="0"/>
      <c r="DSE34" s="0"/>
      <c r="DSF34" s="0"/>
      <c r="DSG34" s="0"/>
      <c r="DSH34" s="0"/>
      <c r="DSI34" s="0"/>
      <c r="DSJ34" s="0"/>
      <c r="DSK34" s="0"/>
      <c r="DSL34" s="0"/>
      <c r="DSM34" s="0"/>
      <c r="DSN34" s="0"/>
      <c r="DSO34" s="0"/>
      <c r="DSP34" s="0"/>
      <c r="DSQ34" s="0"/>
      <c r="DSR34" s="0"/>
      <c r="DSS34" s="0"/>
      <c r="DST34" s="0"/>
      <c r="DSU34" s="0"/>
      <c r="DSV34" s="0"/>
      <c r="DSW34" s="0"/>
      <c r="DSX34" s="0"/>
      <c r="DSY34" s="0"/>
      <c r="DSZ34" s="0"/>
      <c r="DTA34" s="0"/>
      <c r="DTB34" s="0"/>
      <c r="DTC34" s="0"/>
      <c r="DTD34" s="0"/>
      <c r="DTE34" s="0"/>
      <c r="DTF34" s="0"/>
      <c r="DTG34" s="0"/>
      <c r="DTH34" s="0"/>
      <c r="DTI34" s="0"/>
      <c r="DTJ34" s="0"/>
      <c r="DTK34" s="0"/>
      <c r="DTL34" s="0"/>
      <c r="DTM34" s="0"/>
      <c r="DTN34" s="0"/>
      <c r="DTO34" s="0"/>
      <c r="DTP34" s="0"/>
      <c r="DTQ34" s="0"/>
      <c r="DTR34" s="0"/>
      <c r="DTS34" s="0"/>
      <c r="DTT34" s="0"/>
      <c r="DTU34" s="0"/>
      <c r="DTV34" s="0"/>
      <c r="DTW34" s="0"/>
      <c r="DTX34" s="0"/>
      <c r="DTY34" s="0"/>
      <c r="DTZ34" s="0"/>
      <c r="DUA34" s="0"/>
      <c r="DUB34" s="0"/>
      <c r="DUC34" s="0"/>
      <c r="DUD34" s="0"/>
      <c r="DUE34" s="0"/>
      <c r="DUF34" s="0"/>
      <c r="DUG34" s="0"/>
      <c r="DUH34" s="0"/>
      <c r="DUI34" s="0"/>
      <c r="DUJ34" s="0"/>
      <c r="DUK34" s="0"/>
      <c r="DUL34" s="0"/>
      <c r="DUM34" s="0"/>
      <c r="DUN34" s="0"/>
      <c r="DUO34" s="0"/>
      <c r="DUP34" s="0"/>
      <c r="DUQ34" s="0"/>
      <c r="DUR34" s="0"/>
      <c r="DUS34" s="0"/>
      <c r="DUT34" s="0"/>
      <c r="DUU34" s="0"/>
      <c r="DUV34" s="0"/>
      <c r="DUW34" s="0"/>
      <c r="DUX34" s="0"/>
      <c r="DUY34" s="0"/>
      <c r="DUZ34" s="0"/>
      <c r="DVA34" s="0"/>
      <c r="DVB34" s="0"/>
      <c r="DVC34" s="0"/>
      <c r="DVD34" s="0"/>
      <c r="DVE34" s="0"/>
      <c r="DVF34" s="0"/>
      <c r="DVG34" s="0"/>
      <c r="DVH34" s="0"/>
      <c r="DVI34" s="0"/>
      <c r="DVJ34" s="0"/>
      <c r="DVK34" s="0"/>
      <c r="DVL34" s="0"/>
      <c r="DVM34" s="0"/>
      <c r="DVN34" s="0"/>
      <c r="DVO34" s="0"/>
      <c r="DVP34" s="0"/>
      <c r="DVQ34" s="0"/>
      <c r="DVR34" s="0"/>
      <c r="DVS34" s="0"/>
      <c r="DVT34" s="0"/>
      <c r="DVU34" s="0"/>
      <c r="DVV34" s="0"/>
      <c r="DVW34" s="0"/>
      <c r="DVX34" s="0"/>
      <c r="DVY34" s="0"/>
      <c r="DVZ34" s="0"/>
      <c r="DWA34" s="0"/>
      <c r="DWB34" s="0"/>
      <c r="DWC34" s="0"/>
      <c r="DWD34" s="0"/>
      <c r="DWE34" s="0"/>
      <c r="DWF34" s="0"/>
      <c r="DWG34" s="0"/>
      <c r="DWH34" s="0"/>
      <c r="DWI34" s="0"/>
      <c r="DWJ34" s="0"/>
      <c r="DWK34" s="0"/>
      <c r="DWL34" s="0"/>
      <c r="DWM34" s="0"/>
      <c r="DWN34" s="0"/>
      <c r="DWO34" s="0"/>
      <c r="DWP34" s="0"/>
      <c r="DWQ34" s="0"/>
      <c r="DWR34" s="0"/>
      <c r="DWS34" s="0"/>
      <c r="DWT34" s="0"/>
      <c r="DWU34" s="0"/>
      <c r="DWV34" s="0"/>
      <c r="DWW34" s="0"/>
      <c r="DWX34" s="0"/>
      <c r="DWY34" s="0"/>
      <c r="DWZ34" s="0"/>
      <c r="DXA34" s="0"/>
      <c r="DXB34" s="0"/>
      <c r="DXC34" s="0"/>
      <c r="DXD34" s="0"/>
      <c r="DXE34" s="0"/>
      <c r="DXF34" s="0"/>
      <c r="DXG34" s="0"/>
      <c r="DXH34" s="0"/>
      <c r="DXI34" s="0"/>
      <c r="DXJ34" s="0"/>
      <c r="DXK34" s="0"/>
      <c r="DXL34" s="0"/>
      <c r="DXM34" s="0"/>
      <c r="DXN34" s="0"/>
      <c r="DXO34" s="0"/>
      <c r="DXP34" s="0"/>
      <c r="DXQ34" s="0"/>
      <c r="DXR34" s="0"/>
      <c r="DXS34" s="0"/>
      <c r="DXT34" s="0"/>
      <c r="DXU34" s="0"/>
      <c r="DXV34" s="0"/>
      <c r="DXW34" s="0"/>
      <c r="DXX34" s="0"/>
      <c r="DXY34" s="0"/>
      <c r="DXZ34" s="0"/>
      <c r="DYA34" s="0"/>
      <c r="DYB34" s="0"/>
      <c r="DYC34" s="0"/>
      <c r="DYD34" s="0"/>
      <c r="DYE34" s="0"/>
      <c r="DYF34" s="0"/>
      <c r="DYG34" s="0"/>
      <c r="DYH34" s="0"/>
      <c r="DYI34" s="0"/>
      <c r="DYJ34" s="0"/>
      <c r="DYK34" s="0"/>
      <c r="DYL34" s="0"/>
      <c r="DYM34" s="0"/>
      <c r="DYN34" s="0"/>
      <c r="DYO34" s="0"/>
      <c r="DYP34" s="0"/>
      <c r="DYQ34" s="0"/>
      <c r="DYR34" s="0"/>
      <c r="DYS34" s="0"/>
      <c r="DYT34" s="0"/>
      <c r="DYU34" s="0"/>
      <c r="DYV34" s="0"/>
      <c r="DYW34" s="0"/>
      <c r="DYX34" s="0"/>
      <c r="DYY34" s="0"/>
      <c r="DYZ34" s="0"/>
      <c r="DZA34" s="0"/>
      <c r="DZB34" s="0"/>
      <c r="DZC34" s="0"/>
      <c r="DZD34" s="0"/>
      <c r="DZE34" s="0"/>
      <c r="DZF34" s="0"/>
      <c r="DZG34" s="0"/>
      <c r="DZH34" s="0"/>
      <c r="DZI34" s="0"/>
      <c r="DZJ34" s="0"/>
      <c r="DZK34" s="0"/>
      <c r="DZL34" s="0"/>
      <c r="DZM34" s="0"/>
      <c r="DZN34" s="0"/>
      <c r="DZO34" s="0"/>
      <c r="DZP34" s="0"/>
      <c r="DZQ34" s="0"/>
      <c r="DZR34" s="0"/>
      <c r="DZS34" s="0"/>
      <c r="DZT34" s="0"/>
      <c r="DZU34" s="0"/>
      <c r="DZV34" s="0"/>
      <c r="DZW34" s="0"/>
      <c r="DZX34" s="0"/>
      <c r="DZY34" s="0"/>
      <c r="DZZ34" s="0"/>
      <c r="EAA34" s="0"/>
      <c r="EAB34" s="0"/>
      <c r="EAC34" s="0"/>
      <c r="EAD34" s="0"/>
      <c r="EAE34" s="0"/>
      <c r="EAF34" s="0"/>
      <c r="EAG34" s="0"/>
      <c r="EAH34" s="0"/>
      <c r="EAI34" s="0"/>
      <c r="EAJ34" s="0"/>
      <c r="EAK34" s="0"/>
      <c r="EAL34" s="0"/>
      <c r="EAM34" s="0"/>
      <c r="EAN34" s="0"/>
      <c r="EAO34" s="0"/>
      <c r="EAP34" s="0"/>
      <c r="EAQ34" s="0"/>
      <c r="EAR34" s="0"/>
      <c r="EAS34" s="0"/>
      <c r="EAT34" s="0"/>
      <c r="EAU34" s="0"/>
      <c r="EAV34" s="0"/>
      <c r="EAW34" s="0"/>
      <c r="EAX34" s="0"/>
      <c r="EAY34" s="0"/>
      <c r="EAZ34" s="0"/>
      <c r="EBA34" s="0"/>
      <c r="EBB34" s="0"/>
      <c r="EBC34" s="0"/>
      <c r="EBD34" s="0"/>
      <c r="EBE34" s="0"/>
      <c r="EBF34" s="0"/>
      <c r="EBG34" s="0"/>
      <c r="EBH34" s="0"/>
      <c r="EBI34" s="0"/>
      <c r="EBJ34" s="0"/>
      <c r="EBK34" s="0"/>
      <c r="EBL34" s="0"/>
      <c r="EBM34" s="0"/>
      <c r="EBN34" s="0"/>
      <c r="EBO34" s="0"/>
      <c r="EBP34" s="0"/>
      <c r="EBQ34" s="0"/>
      <c r="EBR34" s="0"/>
      <c r="EBS34" s="0"/>
      <c r="EBT34" s="0"/>
      <c r="EBU34" s="0"/>
      <c r="EBV34" s="0"/>
      <c r="EBW34" s="0"/>
      <c r="EBX34" s="0"/>
      <c r="EBY34" s="0"/>
      <c r="EBZ34" s="0"/>
      <c r="ECA34" s="0"/>
      <c r="ECB34" s="0"/>
      <c r="ECC34" s="0"/>
      <c r="ECD34" s="0"/>
      <c r="ECE34" s="0"/>
      <c r="ECF34" s="0"/>
      <c r="ECG34" s="0"/>
      <c r="ECH34" s="0"/>
      <c r="ECI34" s="0"/>
      <c r="ECJ34" s="0"/>
      <c r="ECK34" s="0"/>
      <c r="ECL34" s="0"/>
      <c r="ECM34" s="0"/>
      <c r="ECN34" s="0"/>
      <c r="ECO34" s="0"/>
      <c r="ECP34" s="0"/>
      <c r="ECQ34" s="0"/>
      <c r="ECR34" s="0"/>
      <c r="ECS34" s="0"/>
      <c r="ECT34" s="0"/>
      <c r="ECU34" s="0"/>
      <c r="ECV34" s="0"/>
      <c r="ECW34" s="0"/>
      <c r="ECX34" s="0"/>
      <c r="ECY34" s="0"/>
      <c r="ECZ34" s="0"/>
      <c r="EDA34" s="0"/>
      <c r="EDB34" s="0"/>
      <c r="EDC34" s="0"/>
      <c r="EDD34" s="0"/>
      <c r="EDE34" s="0"/>
      <c r="EDF34" s="0"/>
      <c r="EDG34" s="0"/>
      <c r="EDH34" s="0"/>
      <c r="EDI34" s="0"/>
      <c r="EDJ34" s="0"/>
      <c r="EDK34" s="0"/>
      <c r="EDL34" s="0"/>
      <c r="EDM34" s="0"/>
      <c r="EDN34" s="0"/>
      <c r="EDO34" s="0"/>
      <c r="EDP34" s="0"/>
      <c r="EDQ34" s="0"/>
      <c r="EDR34" s="0"/>
      <c r="EDS34" s="0"/>
      <c r="EDT34" s="0"/>
      <c r="EDU34" s="0"/>
      <c r="EDV34" s="0"/>
      <c r="EDW34" s="0"/>
      <c r="EDX34" s="0"/>
      <c r="EDY34" s="0"/>
      <c r="EDZ34" s="0"/>
      <c r="EEA34" s="0"/>
      <c r="EEB34" s="0"/>
      <c r="EEC34" s="0"/>
      <c r="EED34" s="0"/>
      <c r="EEE34" s="0"/>
      <c r="EEF34" s="0"/>
      <c r="EEG34" s="0"/>
      <c r="EEH34" s="0"/>
      <c r="EEI34" s="0"/>
      <c r="EEJ34" s="0"/>
      <c r="EEK34" s="0"/>
      <c r="EEL34" s="0"/>
      <c r="EEM34" s="0"/>
      <c r="EEN34" s="0"/>
      <c r="EEO34" s="0"/>
      <c r="EEP34" s="0"/>
      <c r="EEQ34" s="0"/>
      <c r="EER34" s="0"/>
      <c r="EES34" s="0"/>
      <c r="EET34" s="0"/>
      <c r="EEU34" s="0"/>
      <c r="EEV34" s="0"/>
      <c r="EEW34" s="0"/>
      <c r="EEX34" s="0"/>
      <c r="EEY34" s="0"/>
      <c r="EEZ34" s="0"/>
      <c r="EFA34" s="0"/>
      <c r="EFB34" s="0"/>
      <c r="EFC34" s="0"/>
      <c r="EFD34" s="0"/>
      <c r="EFE34" s="0"/>
      <c r="EFF34" s="0"/>
      <c r="EFG34" s="0"/>
      <c r="EFH34" s="0"/>
      <c r="EFI34" s="0"/>
      <c r="EFJ34" s="0"/>
      <c r="EFK34" s="0"/>
      <c r="EFL34" s="0"/>
      <c r="EFM34" s="0"/>
      <c r="EFN34" s="0"/>
      <c r="EFO34" s="0"/>
      <c r="EFP34" s="0"/>
      <c r="EFQ34" s="0"/>
      <c r="EFR34" s="0"/>
      <c r="EFS34" s="0"/>
      <c r="EFT34" s="0"/>
      <c r="EFU34" s="0"/>
      <c r="EFV34" s="0"/>
      <c r="EFW34" s="0"/>
      <c r="EFX34" s="0"/>
      <c r="EFY34" s="0"/>
      <c r="EFZ34" s="0"/>
      <c r="EGA34" s="0"/>
      <c r="EGB34" s="0"/>
      <c r="EGC34" s="0"/>
      <c r="EGD34" s="0"/>
      <c r="EGE34" s="0"/>
      <c r="EGF34" s="0"/>
      <c r="EGG34" s="0"/>
      <c r="EGH34" s="0"/>
      <c r="EGI34" s="0"/>
      <c r="EGJ34" s="0"/>
      <c r="EGK34" s="0"/>
      <c r="EGL34" s="0"/>
      <c r="EGM34" s="0"/>
      <c r="EGN34" s="0"/>
      <c r="EGO34" s="0"/>
      <c r="EGP34" s="0"/>
      <c r="EGQ34" s="0"/>
      <c r="EGR34" s="0"/>
      <c r="EGS34" s="0"/>
      <c r="EGT34" s="0"/>
      <c r="EGU34" s="0"/>
      <c r="EGV34" s="0"/>
      <c r="EGW34" s="0"/>
      <c r="EGX34" s="0"/>
      <c r="EGY34" s="0"/>
      <c r="EGZ34" s="0"/>
      <c r="EHA34" s="0"/>
      <c r="EHB34" s="0"/>
      <c r="EHC34" s="0"/>
      <c r="EHD34" s="0"/>
      <c r="EHE34" s="0"/>
      <c r="EHF34" s="0"/>
      <c r="EHG34" s="0"/>
      <c r="EHH34" s="0"/>
      <c r="EHI34" s="0"/>
      <c r="EHJ34" s="0"/>
      <c r="EHK34" s="0"/>
      <c r="EHL34" s="0"/>
      <c r="EHM34" s="0"/>
      <c r="EHN34" s="0"/>
      <c r="EHO34" s="0"/>
      <c r="EHP34" s="0"/>
      <c r="EHQ34" s="0"/>
      <c r="EHR34" s="0"/>
      <c r="EHS34" s="0"/>
      <c r="EHT34" s="0"/>
      <c r="EHU34" s="0"/>
      <c r="EHV34" s="0"/>
      <c r="EHW34" s="0"/>
      <c r="EHX34" s="0"/>
      <c r="EHY34" s="0"/>
      <c r="EHZ34" s="0"/>
      <c r="EIA34" s="0"/>
      <c r="EIB34" s="0"/>
      <c r="EIC34" s="0"/>
      <c r="EID34" s="0"/>
      <c r="EIE34" s="0"/>
      <c r="EIF34" s="0"/>
      <c r="EIG34" s="0"/>
      <c r="EIH34" s="0"/>
      <c r="EII34" s="0"/>
      <c r="EIJ34" s="0"/>
      <c r="EIK34" s="0"/>
      <c r="EIL34" s="0"/>
      <c r="EIM34" s="0"/>
      <c r="EIN34" s="0"/>
      <c r="EIO34" s="0"/>
      <c r="EIP34" s="0"/>
      <c r="EIQ34" s="0"/>
      <c r="EIR34" s="0"/>
      <c r="EIS34" s="0"/>
      <c r="EIT34" s="0"/>
      <c r="EIU34" s="0"/>
      <c r="EIV34" s="0"/>
      <c r="EIW34" s="0"/>
      <c r="EIX34" s="0"/>
      <c r="EIY34" s="0"/>
      <c r="EIZ34" s="0"/>
      <c r="EJA34" s="0"/>
      <c r="EJB34" s="0"/>
      <c r="EJC34" s="0"/>
      <c r="EJD34" s="0"/>
      <c r="EJE34" s="0"/>
      <c r="EJF34" s="0"/>
      <c r="EJG34" s="0"/>
      <c r="EJH34" s="0"/>
      <c r="EJI34" s="0"/>
      <c r="EJJ34" s="0"/>
      <c r="EJK34" s="0"/>
      <c r="EJL34" s="0"/>
      <c r="EJM34" s="0"/>
      <c r="EJN34" s="0"/>
      <c r="EJO34" s="0"/>
      <c r="EJP34" s="0"/>
      <c r="EJQ34" s="0"/>
      <c r="EJR34" s="0"/>
      <c r="EJS34" s="0"/>
      <c r="EJT34" s="0"/>
      <c r="EJU34" s="0"/>
      <c r="EJV34" s="0"/>
      <c r="EJW34" s="0"/>
      <c r="EJX34" s="0"/>
      <c r="EJY34" s="0"/>
      <c r="EJZ34" s="0"/>
      <c r="EKA34" s="0"/>
      <c r="EKB34" s="0"/>
      <c r="EKC34" s="0"/>
      <c r="EKD34" s="0"/>
      <c r="EKE34" s="0"/>
      <c r="EKF34" s="0"/>
      <c r="EKG34" s="0"/>
      <c r="EKH34" s="0"/>
      <c r="EKI34" s="0"/>
      <c r="EKJ34" s="0"/>
      <c r="EKK34" s="0"/>
      <c r="EKL34" s="0"/>
      <c r="EKM34" s="0"/>
      <c r="EKN34" s="0"/>
      <c r="EKO34" s="0"/>
      <c r="EKP34" s="0"/>
      <c r="EKQ34" s="0"/>
      <c r="EKR34" s="0"/>
      <c r="EKS34" s="0"/>
      <c r="EKT34" s="0"/>
      <c r="EKU34" s="0"/>
      <c r="EKV34" s="0"/>
      <c r="EKW34" s="0"/>
      <c r="EKX34" s="0"/>
      <c r="EKY34" s="0"/>
      <c r="EKZ34" s="0"/>
      <c r="ELA34" s="0"/>
      <c r="ELB34" s="0"/>
      <c r="ELC34" s="0"/>
      <c r="ELD34" s="0"/>
      <c r="ELE34" s="0"/>
      <c r="ELF34" s="0"/>
      <c r="ELG34" s="0"/>
      <c r="ELH34" s="0"/>
      <c r="ELI34" s="0"/>
      <c r="ELJ34" s="0"/>
      <c r="ELK34" s="0"/>
      <c r="ELL34" s="0"/>
      <c r="ELM34" s="0"/>
      <c r="ELN34" s="0"/>
      <c r="ELO34" s="0"/>
      <c r="ELP34" s="0"/>
      <c r="ELQ34" s="0"/>
      <c r="ELR34" s="0"/>
      <c r="ELS34" s="0"/>
      <c r="ELT34" s="0"/>
      <c r="ELU34" s="0"/>
      <c r="ELV34" s="0"/>
      <c r="ELW34" s="0"/>
      <c r="ELX34" s="0"/>
      <c r="ELY34" s="0"/>
      <c r="ELZ34" s="0"/>
      <c r="EMA34" s="0"/>
      <c r="EMB34" s="0"/>
      <c r="EMC34" s="0"/>
      <c r="EMD34" s="0"/>
      <c r="EME34" s="0"/>
      <c r="EMF34" s="0"/>
      <c r="EMG34" s="0"/>
      <c r="EMH34" s="0"/>
      <c r="EMI34" s="0"/>
      <c r="EMJ34" s="0"/>
      <c r="EMK34" s="0"/>
      <c r="EML34" s="0"/>
      <c r="EMM34" s="0"/>
      <c r="EMN34" s="0"/>
      <c r="EMO34" s="0"/>
      <c r="EMP34" s="0"/>
      <c r="EMQ34" s="0"/>
      <c r="EMR34" s="0"/>
      <c r="EMS34" s="0"/>
      <c r="EMT34" s="0"/>
      <c r="EMU34" s="0"/>
      <c r="EMV34" s="0"/>
      <c r="EMW34" s="0"/>
      <c r="EMX34" s="0"/>
      <c r="EMY34" s="0"/>
      <c r="EMZ34" s="0"/>
      <c r="ENA34" s="0"/>
      <c r="ENB34" s="0"/>
      <c r="ENC34" s="0"/>
      <c r="END34" s="0"/>
      <c r="ENE34" s="0"/>
      <c r="ENF34" s="0"/>
      <c r="ENG34" s="0"/>
      <c r="ENH34" s="0"/>
      <c r="ENI34" s="0"/>
      <c r="ENJ34" s="0"/>
      <c r="ENK34" s="0"/>
      <c r="ENL34" s="0"/>
      <c r="ENM34" s="0"/>
      <c r="ENN34" s="0"/>
      <c r="ENO34" s="0"/>
      <c r="ENP34" s="0"/>
      <c r="ENQ34" s="0"/>
      <c r="ENR34" s="0"/>
      <c r="ENS34" s="0"/>
      <c r="ENT34" s="0"/>
      <c r="ENU34" s="0"/>
      <c r="ENV34" s="0"/>
      <c r="ENW34" s="0"/>
      <c r="ENX34" s="0"/>
      <c r="ENY34" s="0"/>
      <c r="ENZ34" s="0"/>
      <c r="EOA34" s="0"/>
      <c r="EOB34" s="0"/>
      <c r="EOC34" s="0"/>
      <c r="EOD34" s="0"/>
      <c r="EOE34" s="0"/>
      <c r="EOF34" s="0"/>
      <c r="EOG34" s="0"/>
      <c r="EOH34" s="0"/>
      <c r="EOI34" s="0"/>
      <c r="EOJ34" s="0"/>
      <c r="EOK34" s="0"/>
      <c r="EOL34" s="0"/>
      <c r="EOM34" s="0"/>
      <c r="EON34" s="0"/>
      <c r="EOO34" s="0"/>
      <c r="EOP34" s="0"/>
      <c r="EOQ34" s="0"/>
      <c r="EOR34" s="0"/>
      <c r="EOS34" s="0"/>
      <c r="EOT34" s="0"/>
      <c r="EOU34" s="0"/>
      <c r="EOV34" s="0"/>
      <c r="EOW34" s="0"/>
      <c r="EOX34" s="0"/>
      <c r="EOY34" s="0"/>
      <c r="EOZ34" s="0"/>
      <c r="EPA34" s="0"/>
      <c r="EPB34" s="0"/>
      <c r="EPC34" s="0"/>
      <c r="EPD34" s="0"/>
      <c r="EPE34" s="0"/>
      <c r="EPF34" s="0"/>
      <c r="EPG34" s="0"/>
      <c r="EPH34" s="0"/>
      <c r="EPI34" s="0"/>
      <c r="EPJ34" s="0"/>
      <c r="EPK34" s="0"/>
      <c r="EPL34" s="0"/>
      <c r="EPM34" s="0"/>
      <c r="EPN34" s="0"/>
      <c r="EPO34" s="0"/>
      <c r="EPP34" s="0"/>
      <c r="EPQ34" s="0"/>
      <c r="EPR34" s="0"/>
      <c r="EPS34" s="0"/>
      <c r="EPT34" s="0"/>
      <c r="EPU34" s="0"/>
      <c r="EPV34" s="0"/>
      <c r="EPW34" s="0"/>
      <c r="EPX34" s="0"/>
      <c r="EPY34" s="0"/>
      <c r="EPZ34" s="0"/>
      <c r="EQA34" s="0"/>
      <c r="EQB34" s="0"/>
      <c r="EQC34" s="0"/>
      <c r="EQD34" s="0"/>
      <c r="EQE34" s="0"/>
      <c r="EQF34" s="0"/>
      <c r="EQG34" s="0"/>
      <c r="EQH34" s="0"/>
      <c r="EQI34" s="0"/>
      <c r="EQJ34" s="0"/>
      <c r="EQK34" s="0"/>
      <c r="EQL34" s="0"/>
      <c r="EQM34" s="0"/>
      <c r="EQN34" s="0"/>
      <c r="EQO34" s="0"/>
      <c r="EQP34" s="0"/>
      <c r="EQQ34" s="0"/>
      <c r="EQR34" s="0"/>
      <c r="EQS34" s="0"/>
      <c r="EQT34" s="0"/>
      <c r="EQU34" s="0"/>
      <c r="EQV34" s="0"/>
      <c r="EQW34" s="0"/>
      <c r="EQX34" s="0"/>
      <c r="EQY34" s="0"/>
      <c r="EQZ34" s="0"/>
      <c r="ERA34" s="0"/>
      <c r="ERB34" s="0"/>
      <c r="ERC34" s="0"/>
      <c r="ERD34" s="0"/>
      <c r="ERE34" s="0"/>
      <c r="ERF34" s="0"/>
      <c r="ERG34" s="0"/>
      <c r="ERH34" s="0"/>
      <c r="ERI34" s="0"/>
      <c r="ERJ34" s="0"/>
      <c r="ERK34" s="0"/>
      <c r="ERL34" s="0"/>
      <c r="ERM34" s="0"/>
      <c r="ERN34" s="0"/>
      <c r="ERO34" s="0"/>
      <c r="ERP34" s="0"/>
      <c r="ERQ34" s="0"/>
      <c r="ERR34" s="0"/>
      <c r="ERS34" s="0"/>
      <c r="ERT34" s="0"/>
      <c r="ERU34" s="0"/>
      <c r="ERV34" s="0"/>
      <c r="ERW34" s="0"/>
      <c r="ERX34" s="0"/>
      <c r="ERY34" s="0"/>
      <c r="ERZ34" s="0"/>
      <c r="ESA34" s="0"/>
      <c r="ESB34" s="0"/>
      <c r="ESC34" s="0"/>
      <c r="ESD34" s="0"/>
      <c r="ESE34" s="0"/>
      <c r="ESF34" s="0"/>
      <c r="ESG34" s="0"/>
      <c r="ESH34" s="0"/>
      <c r="ESI34" s="0"/>
      <c r="ESJ34" s="0"/>
      <c r="ESK34" s="0"/>
      <c r="ESL34" s="0"/>
      <c r="ESM34" s="0"/>
      <c r="ESN34" s="0"/>
      <c r="ESO34" s="0"/>
      <c r="ESP34" s="0"/>
      <c r="ESQ34" s="0"/>
      <c r="ESR34" s="0"/>
      <c r="ESS34" s="0"/>
      <c r="EST34" s="0"/>
      <c r="ESU34" s="0"/>
      <c r="ESV34" s="0"/>
      <c r="ESW34" s="0"/>
      <c r="ESX34" s="0"/>
      <c r="ESY34" s="0"/>
      <c r="ESZ34" s="0"/>
      <c r="ETA34" s="0"/>
      <c r="ETB34" s="0"/>
      <c r="ETC34" s="0"/>
      <c r="ETD34" s="0"/>
      <c r="ETE34" s="0"/>
      <c r="ETF34" s="0"/>
      <c r="ETG34" s="0"/>
      <c r="ETH34" s="0"/>
      <c r="ETI34" s="0"/>
      <c r="ETJ34" s="0"/>
      <c r="ETK34" s="0"/>
      <c r="ETL34" s="0"/>
      <c r="ETM34" s="0"/>
      <c r="ETN34" s="0"/>
      <c r="ETO34" s="0"/>
      <c r="ETP34" s="0"/>
      <c r="ETQ34" s="0"/>
      <c r="ETR34" s="0"/>
      <c r="ETS34" s="0"/>
      <c r="ETT34" s="0"/>
      <c r="ETU34" s="0"/>
      <c r="ETV34" s="0"/>
      <c r="ETW34" s="0"/>
      <c r="ETX34" s="0"/>
      <c r="ETY34" s="0"/>
      <c r="ETZ34" s="0"/>
      <c r="EUA34" s="0"/>
      <c r="EUB34" s="0"/>
      <c r="EUC34" s="0"/>
      <c r="EUD34" s="0"/>
      <c r="EUE34" s="0"/>
      <c r="EUF34" s="0"/>
      <c r="EUG34" s="0"/>
      <c r="EUH34" s="0"/>
      <c r="EUI34" s="0"/>
      <c r="EUJ34" s="0"/>
      <c r="EUK34" s="0"/>
      <c r="EUL34" s="0"/>
      <c r="EUM34" s="0"/>
      <c r="EUN34" s="0"/>
      <c r="EUO34" s="0"/>
      <c r="EUP34" s="0"/>
      <c r="EUQ34" s="0"/>
      <c r="EUR34" s="0"/>
      <c r="EUS34" s="0"/>
      <c r="EUT34" s="0"/>
      <c r="EUU34" s="0"/>
      <c r="EUV34" s="0"/>
      <c r="EUW34" s="0"/>
      <c r="EUX34" s="0"/>
      <c r="EUY34" s="0"/>
      <c r="EUZ34" s="0"/>
      <c r="EVA34" s="0"/>
      <c r="EVB34" s="0"/>
      <c r="EVC34" s="0"/>
      <c r="EVD34" s="0"/>
      <c r="EVE34" s="0"/>
      <c r="EVF34" s="0"/>
      <c r="EVG34" s="0"/>
      <c r="EVH34" s="0"/>
      <c r="EVI34" s="0"/>
      <c r="EVJ34" s="0"/>
      <c r="EVK34" s="0"/>
      <c r="EVL34" s="0"/>
      <c r="EVM34" s="0"/>
      <c r="EVN34" s="0"/>
      <c r="EVO34" s="0"/>
      <c r="EVP34" s="0"/>
      <c r="EVQ34" s="0"/>
      <c r="EVR34" s="0"/>
      <c r="EVS34" s="0"/>
      <c r="EVT34" s="0"/>
      <c r="EVU34" s="0"/>
      <c r="EVV34" s="0"/>
      <c r="EVW34" s="0"/>
      <c r="EVX34" s="0"/>
      <c r="EVY34" s="0"/>
      <c r="EVZ34" s="0"/>
      <c r="EWA34" s="0"/>
      <c r="EWB34" s="0"/>
      <c r="EWC34" s="0"/>
      <c r="EWD34" s="0"/>
      <c r="EWE34" s="0"/>
      <c r="EWF34" s="0"/>
      <c r="EWG34" s="0"/>
      <c r="EWH34" s="0"/>
      <c r="EWI34" s="0"/>
      <c r="EWJ34" s="0"/>
      <c r="EWK34" s="0"/>
      <c r="EWL34" s="0"/>
      <c r="EWM34" s="0"/>
      <c r="EWN34" s="0"/>
      <c r="EWO34" s="0"/>
      <c r="EWP34" s="0"/>
      <c r="EWQ34" s="0"/>
      <c r="EWR34" s="0"/>
      <c r="EWS34" s="0"/>
      <c r="EWT34" s="0"/>
      <c r="EWU34" s="0"/>
      <c r="EWV34" s="0"/>
      <c r="EWW34" s="0"/>
      <c r="EWX34" s="0"/>
      <c r="EWY34" s="0"/>
      <c r="EWZ34" s="0"/>
      <c r="EXA34" s="0"/>
      <c r="EXB34" s="0"/>
      <c r="EXC34" s="0"/>
      <c r="EXD34" s="0"/>
      <c r="EXE34" s="0"/>
      <c r="EXF34" s="0"/>
      <c r="EXG34" s="0"/>
      <c r="EXH34" s="0"/>
      <c r="EXI34" s="0"/>
      <c r="EXJ34" s="0"/>
      <c r="EXK34" s="0"/>
      <c r="EXL34" s="0"/>
      <c r="EXM34" s="0"/>
      <c r="EXN34" s="0"/>
      <c r="EXO34" s="0"/>
      <c r="EXP34" s="0"/>
      <c r="EXQ34" s="0"/>
      <c r="EXR34" s="0"/>
      <c r="EXS34" s="0"/>
      <c r="EXT34" s="0"/>
      <c r="EXU34" s="0"/>
      <c r="EXV34" s="0"/>
      <c r="EXW34" s="0"/>
      <c r="EXX34" s="0"/>
      <c r="EXY34" s="0"/>
      <c r="EXZ34" s="0"/>
      <c r="EYA34" s="0"/>
      <c r="EYB34" s="0"/>
      <c r="EYC34" s="0"/>
      <c r="EYD34" s="0"/>
      <c r="EYE34" s="0"/>
      <c r="EYF34" s="0"/>
      <c r="EYG34" s="0"/>
      <c r="EYH34" s="0"/>
      <c r="EYI34" s="0"/>
      <c r="EYJ34" s="0"/>
      <c r="EYK34" s="0"/>
      <c r="EYL34" s="0"/>
      <c r="EYM34" s="0"/>
      <c r="EYN34" s="0"/>
      <c r="EYO34" s="0"/>
      <c r="EYP34" s="0"/>
      <c r="EYQ34" s="0"/>
      <c r="EYR34" s="0"/>
      <c r="EYS34" s="0"/>
      <c r="EYT34" s="0"/>
      <c r="EYU34" s="0"/>
      <c r="EYV34" s="0"/>
      <c r="EYW34" s="0"/>
      <c r="EYX34" s="0"/>
      <c r="EYY34" s="0"/>
      <c r="EYZ34" s="0"/>
      <c r="EZA34" s="0"/>
      <c r="EZB34" s="0"/>
      <c r="EZC34" s="0"/>
      <c r="EZD34" s="0"/>
      <c r="EZE34" s="0"/>
      <c r="EZF34" s="0"/>
      <c r="EZG34" s="0"/>
      <c r="EZH34" s="0"/>
      <c r="EZI34" s="0"/>
      <c r="EZJ34" s="0"/>
      <c r="EZK34" s="0"/>
      <c r="EZL34" s="0"/>
      <c r="EZM34" s="0"/>
      <c r="EZN34" s="0"/>
      <c r="EZO34" s="0"/>
      <c r="EZP34" s="0"/>
      <c r="EZQ34" s="0"/>
      <c r="EZR34" s="0"/>
      <c r="EZS34" s="0"/>
      <c r="EZT34" s="0"/>
      <c r="EZU34" s="0"/>
      <c r="EZV34" s="0"/>
      <c r="EZW34" s="0"/>
      <c r="EZX34" s="0"/>
      <c r="EZY34" s="0"/>
      <c r="EZZ34" s="0"/>
      <c r="FAA34" s="0"/>
      <c r="FAB34" s="0"/>
      <c r="FAC34" s="0"/>
      <c r="FAD34" s="0"/>
      <c r="FAE34" s="0"/>
      <c r="FAF34" s="0"/>
      <c r="FAG34" s="0"/>
      <c r="FAH34" s="0"/>
      <c r="FAI34" s="0"/>
      <c r="FAJ34" s="0"/>
      <c r="FAK34" s="0"/>
      <c r="FAL34" s="0"/>
      <c r="FAM34" s="0"/>
      <c r="FAN34" s="0"/>
      <c r="FAO34" s="0"/>
      <c r="FAP34" s="0"/>
      <c r="FAQ34" s="0"/>
      <c r="FAR34" s="0"/>
      <c r="FAS34" s="0"/>
      <c r="FAT34" s="0"/>
      <c r="FAU34" s="0"/>
      <c r="FAV34" s="0"/>
      <c r="FAW34" s="0"/>
      <c r="FAX34" s="0"/>
      <c r="FAY34" s="0"/>
      <c r="FAZ34" s="0"/>
      <c r="FBA34" s="0"/>
      <c r="FBB34" s="0"/>
      <c r="FBC34" s="0"/>
      <c r="FBD34" s="0"/>
      <c r="FBE34" s="0"/>
      <c r="FBF34" s="0"/>
      <c r="FBG34" s="0"/>
      <c r="FBH34" s="0"/>
      <c r="FBI34" s="0"/>
      <c r="FBJ34" s="0"/>
      <c r="FBK34" s="0"/>
      <c r="FBL34" s="0"/>
      <c r="FBM34" s="0"/>
      <c r="FBN34" s="0"/>
      <c r="FBO34" s="0"/>
      <c r="FBP34" s="0"/>
      <c r="FBQ34" s="0"/>
      <c r="FBR34" s="0"/>
      <c r="FBS34" s="0"/>
      <c r="FBT34" s="0"/>
      <c r="FBU34" s="0"/>
      <c r="FBV34" s="0"/>
      <c r="FBW34" s="0"/>
      <c r="FBX34" s="0"/>
      <c r="FBY34" s="0"/>
      <c r="FBZ34" s="0"/>
      <c r="FCA34" s="0"/>
      <c r="FCB34" s="0"/>
      <c r="FCC34" s="0"/>
      <c r="FCD34" s="0"/>
      <c r="FCE34" s="0"/>
      <c r="FCF34" s="0"/>
      <c r="FCG34" s="0"/>
      <c r="FCH34" s="0"/>
      <c r="FCI34" s="0"/>
      <c r="FCJ34" s="0"/>
      <c r="FCK34" s="0"/>
      <c r="FCL34" s="0"/>
      <c r="FCM34" s="0"/>
      <c r="FCN34" s="0"/>
      <c r="FCO34" s="0"/>
      <c r="FCP34" s="0"/>
      <c r="FCQ34" s="0"/>
      <c r="FCR34" s="0"/>
      <c r="FCS34" s="0"/>
      <c r="FCT34" s="0"/>
      <c r="FCU34" s="0"/>
      <c r="FCV34" s="0"/>
      <c r="FCW34" s="0"/>
      <c r="FCX34" s="0"/>
      <c r="FCY34" s="0"/>
      <c r="FCZ34" s="0"/>
      <c r="FDA34" s="0"/>
      <c r="FDB34" s="0"/>
      <c r="FDC34" s="0"/>
      <c r="FDD34" s="0"/>
      <c r="FDE34" s="0"/>
      <c r="FDF34" s="0"/>
      <c r="FDG34" s="0"/>
      <c r="FDH34" s="0"/>
      <c r="FDI34" s="0"/>
      <c r="FDJ34" s="0"/>
      <c r="FDK34" s="0"/>
      <c r="FDL34" s="0"/>
      <c r="FDM34" s="0"/>
      <c r="FDN34" s="0"/>
      <c r="FDO34" s="0"/>
      <c r="FDP34" s="0"/>
      <c r="FDQ34" s="0"/>
      <c r="FDR34" s="0"/>
      <c r="FDS34" s="0"/>
      <c r="FDT34" s="0"/>
      <c r="FDU34" s="0"/>
      <c r="FDV34" s="0"/>
      <c r="FDW34" s="0"/>
      <c r="FDX34" s="0"/>
      <c r="FDY34" s="0"/>
      <c r="FDZ34" s="0"/>
      <c r="FEA34" s="0"/>
      <c r="FEB34" s="0"/>
      <c r="FEC34" s="0"/>
      <c r="FED34" s="0"/>
      <c r="FEE34" s="0"/>
      <c r="FEF34" s="0"/>
      <c r="FEG34" s="0"/>
      <c r="FEH34" s="0"/>
      <c r="FEI34" s="0"/>
      <c r="FEJ34" s="0"/>
      <c r="FEK34" s="0"/>
      <c r="FEL34" s="0"/>
      <c r="FEM34" s="0"/>
      <c r="FEN34" s="0"/>
      <c r="FEO34" s="0"/>
      <c r="FEP34" s="0"/>
      <c r="FEQ34" s="0"/>
      <c r="FER34" s="0"/>
      <c r="FES34" s="0"/>
      <c r="FET34" s="0"/>
      <c r="FEU34" s="0"/>
      <c r="FEV34" s="0"/>
      <c r="FEW34" s="0"/>
      <c r="FEX34" s="0"/>
      <c r="FEY34" s="0"/>
      <c r="FEZ34" s="0"/>
      <c r="FFA34" s="0"/>
      <c r="FFB34" s="0"/>
      <c r="FFC34" s="0"/>
      <c r="FFD34" s="0"/>
      <c r="FFE34" s="0"/>
      <c r="FFF34" s="0"/>
      <c r="FFG34" s="0"/>
      <c r="FFH34" s="0"/>
      <c r="FFI34" s="0"/>
      <c r="FFJ34" s="0"/>
      <c r="FFK34" s="0"/>
      <c r="FFL34" s="0"/>
      <c r="FFM34" s="0"/>
      <c r="FFN34" s="0"/>
      <c r="FFO34" s="0"/>
      <c r="FFP34" s="0"/>
      <c r="FFQ34" s="0"/>
      <c r="FFR34" s="0"/>
      <c r="FFS34" s="0"/>
      <c r="FFT34" s="0"/>
      <c r="FFU34" s="0"/>
      <c r="FFV34" s="0"/>
      <c r="FFW34" s="0"/>
      <c r="FFX34" s="0"/>
      <c r="FFY34" s="0"/>
      <c r="FFZ34" s="0"/>
      <c r="FGA34" s="0"/>
      <c r="FGB34" s="0"/>
      <c r="FGC34" s="0"/>
      <c r="FGD34" s="0"/>
      <c r="FGE34" s="0"/>
      <c r="FGF34" s="0"/>
      <c r="FGG34" s="0"/>
      <c r="FGH34" s="0"/>
      <c r="FGI34" s="0"/>
      <c r="FGJ34" s="0"/>
      <c r="FGK34" s="0"/>
      <c r="FGL34" s="0"/>
      <c r="FGM34" s="0"/>
      <c r="FGN34" s="0"/>
      <c r="FGO34" s="0"/>
      <c r="FGP34" s="0"/>
      <c r="FGQ34" s="0"/>
      <c r="FGR34" s="0"/>
      <c r="FGS34" s="0"/>
      <c r="FGT34" s="0"/>
      <c r="FGU34" s="0"/>
      <c r="FGV34" s="0"/>
      <c r="FGW34" s="0"/>
      <c r="FGX34" s="0"/>
      <c r="FGY34" s="0"/>
      <c r="FGZ34" s="0"/>
      <c r="FHA34" s="0"/>
      <c r="FHB34" s="0"/>
      <c r="FHC34" s="0"/>
      <c r="FHD34" s="0"/>
      <c r="FHE34" s="0"/>
      <c r="FHF34" s="0"/>
      <c r="FHG34" s="0"/>
      <c r="FHH34" s="0"/>
      <c r="FHI34" s="0"/>
      <c r="FHJ34" s="0"/>
      <c r="FHK34" s="0"/>
      <c r="FHL34" s="0"/>
      <c r="FHM34" s="0"/>
      <c r="FHN34" s="0"/>
      <c r="FHO34" s="0"/>
      <c r="FHP34" s="0"/>
      <c r="FHQ34" s="0"/>
      <c r="FHR34" s="0"/>
      <c r="FHS34" s="0"/>
      <c r="FHT34" s="0"/>
      <c r="FHU34" s="0"/>
      <c r="FHV34" s="0"/>
      <c r="FHW34" s="0"/>
      <c r="FHX34" s="0"/>
      <c r="FHY34" s="0"/>
      <c r="FHZ34" s="0"/>
      <c r="FIA34" s="0"/>
      <c r="FIB34" s="0"/>
      <c r="FIC34" s="0"/>
      <c r="FID34" s="0"/>
      <c r="FIE34" s="0"/>
      <c r="FIF34" s="0"/>
      <c r="FIG34" s="0"/>
      <c r="FIH34" s="0"/>
      <c r="FII34" s="0"/>
      <c r="FIJ34" s="0"/>
      <c r="FIK34" s="0"/>
      <c r="FIL34" s="0"/>
      <c r="FIM34" s="0"/>
      <c r="FIN34" s="0"/>
      <c r="FIO34" s="0"/>
      <c r="FIP34" s="0"/>
      <c r="FIQ34" s="0"/>
      <c r="FIR34" s="0"/>
      <c r="FIS34" s="0"/>
      <c r="FIT34" s="0"/>
      <c r="FIU34" s="0"/>
      <c r="FIV34" s="0"/>
      <c r="FIW34" s="0"/>
      <c r="FIX34" s="0"/>
      <c r="FIY34" s="0"/>
      <c r="FIZ34" s="0"/>
      <c r="FJA34" s="0"/>
      <c r="FJB34" s="0"/>
      <c r="FJC34" s="0"/>
      <c r="FJD34" s="0"/>
      <c r="FJE34" s="0"/>
      <c r="FJF34" s="0"/>
      <c r="FJG34" s="0"/>
      <c r="FJH34" s="0"/>
      <c r="FJI34" s="0"/>
      <c r="FJJ34" s="0"/>
      <c r="FJK34" s="0"/>
      <c r="FJL34" s="0"/>
      <c r="FJM34" s="0"/>
      <c r="FJN34" s="0"/>
      <c r="FJO34" s="0"/>
      <c r="FJP34" s="0"/>
      <c r="FJQ34" s="0"/>
      <c r="FJR34" s="0"/>
      <c r="FJS34" s="0"/>
      <c r="FJT34" s="0"/>
      <c r="FJU34" s="0"/>
      <c r="FJV34" s="0"/>
      <c r="FJW34" s="0"/>
      <c r="FJX34" s="0"/>
      <c r="FJY34" s="0"/>
      <c r="FJZ34" s="0"/>
      <c r="FKA34" s="0"/>
      <c r="FKB34" s="0"/>
      <c r="FKC34" s="0"/>
      <c r="FKD34" s="0"/>
      <c r="FKE34" s="0"/>
      <c r="FKF34" s="0"/>
      <c r="FKG34" s="0"/>
      <c r="FKH34" s="0"/>
      <c r="FKI34" s="0"/>
      <c r="FKJ34" s="0"/>
      <c r="FKK34" s="0"/>
      <c r="FKL34" s="0"/>
      <c r="FKM34" s="0"/>
      <c r="FKN34" s="0"/>
      <c r="FKO34" s="0"/>
      <c r="FKP34" s="0"/>
      <c r="FKQ34" s="0"/>
      <c r="FKR34" s="0"/>
      <c r="FKS34" s="0"/>
      <c r="FKT34" s="0"/>
      <c r="FKU34" s="0"/>
      <c r="FKV34" s="0"/>
      <c r="FKW34" s="0"/>
      <c r="FKX34" s="0"/>
      <c r="FKY34" s="0"/>
      <c r="FKZ34" s="0"/>
      <c r="FLA34" s="0"/>
      <c r="FLB34" s="0"/>
      <c r="FLC34" s="0"/>
      <c r="FLD34" s="0"/>
      <c r="FLE34" s="0"/>
      <c r="FLF34" s="0"/>
      <c r="FLG34" s="0"/>
      <c r="FLH34" s="0"/>
      <c r="FLI34" s="0"/>
      <c r="FLJ34" s="0"/>
      <c r="FLK34" s="0"/>
      <c r="FLL34" s="0"/>
      <c r="FLM34" s="0"/>
      <c r="FLN34" s="0"/>
      <c r="FLO34" s="0"/>
      <c r="FLP34" s="0"/>
      <c r="FLQ34" s="0"/>
      <c r="FLR34" s="0"/>
      <c r="FLS34" s="0"/>
      <c r="FLT34" s="0"/>
      <c r="FLU34" s="0"/>
      <c r="FLV34" s="0"/>
      <c r="FLW34" s="0"/>
      <c r="FLX34" s="0"/>
      <c r="FLY34" s="0"/>
      <c r="FLZ34" s="0"/>
      <c r="FMA34" s="0"/>
      <c r="FMB34" s="0"/>
      <c r="FMC34" s="0"/>
      <c r="FMD34" s="0"/>
      <c r="FME34" s="0"/>
      <c r="FMF34" s="0"/>
      <c r="FMG34" s="0"/>
      <c r="FMH34" s="0"/>
      <c r="FMI34" s="0"/>
      <c r="FMJ34" s="0"/>
      <c r="FMK34" s="0"/>
      <c r="FML34" s="0"/>
      <c r="FMM34" s="0"/>
      <c r="FMN34" s="0"/>
      <c r="FMO34" s="0"/>
      <c r="FMP34" s="0"/>
      <c r="FMQ34" s="0"/>
      <c r="FMR34" s="0"/>
      <c r="FMS34" s="0"/>
      <c r="FMT34" s="0"/>
      <c r="FMU34" s="0"/>
      <c r="FMV34" s="0"/>
      <c r="FMW34" s="0"/>
      <c r="FMX34" s="0"/>
      <c r="FMY34" s="0"/>
      <c r="FMZ34" s="0"/>
      <c r="FNA34" s="0"/>
      <c r="FNB34" s="0"/>
      <c r="FNC34" s="0"/>
      <c r="FND34" s="0"/>
      <c r="FNE34" s="0"/>
      <c r="FNF34" s="0"/>
      <c r="FNG34" s="0"/>
      <c r="FNH34" s="0"/>
      <c r="FNI34" s="0"/>
      <c r="FNJ34" s="0"/>
      <c r="FNK34" s="0"/>
      <c r="FNL34" s="0"/>
      <c r="FNM34" s="0"/>
      <c r="FNN34" s="0"/>
      <c r="FNO34" s="0"/>
      <c r="FNP34" s="0"/>
      <c r="FNQ34" s="0"/>
      <c r="FNR34" s="0"/>
      <c r="FNS34" s="0"/>
      <c r="FNT34" s="0"/>
      <c r="FNU34" s="0"/>
      <c r="FNV34" s="0"/>
      <c r="FNW34" s="0"/>
      <c r="FNX34" s="0"/>
      <c r="FNY34" s="0"/>
      <c r="FNZ34" s="0"/>
      <c r="FOA34" s="0"/>
      <c r="FOB34" s="0"/>
      <c r="FOC34" s="0"/>
      <c r="FOD34" s="0"/>
      <c r="FOE34" s="0"/>
      <c r="FOF34" s="0"/>
      <c r="FOG34" s="0"/>
      <c r="FOH34" s="0"/>
      <c r="FOI34" s="0"/>
      <c r="FOJ34" s="0"/>
      <c r="FOK34" s="0"/>
      <c r="FOL34" s="0"/>
      <c r="FOM34" s="0"/>
      <c r="FON34" s="0"/>
      <c r="FOO34" s="0"/>
      <c r="FOP34" s="0"/>
      <c r="FOQ34" s="0"/>
      <c r="FOR34" s="0"/>
      <c r="FOS34" s="0"/>
      <c r="FOT34" s="0"/>
      <c r="FOU34" s="0"/>
      <c r="FOV34" s="0"/>
      <c r="FOW34" s="0"/>
      <c r="FOX34" s="0"/>
      <c r="FOY34" s="0"/>
      <c r="FOZ34" s="0"/>
      <c r="FPA34" s="0"/>
      <c r="FPB34" s="0"/>
      <c r="FPC34" s="0"/>
      <c r="FPD34" s="0"/>
      <c r="FPE34" s="0"/>
      <c r="FPF34" s="0"/>
      <c r="FPG34" s="0"/>
      <c r="FPH34" s="0"/>
      <c r="FPI34" s="0"/>
      <c r="FPJ34" s="0"/>
      <c r="FPK34" s="0"/>
      <c r="FPL34" s="0"/>
      <c r="FPM34" s="0"/>
      <c r="FPN34" s="0"/>
      <c r="FPO34" s="0"/>
      <c r="FPP34" s="0"/>
      <c r="FPQ34" s="0"/>
      <c r="FPR34" s="0"/>
      <c r="FPS34" s="0"/>
      <c r="FPT34" s="0"/>
      <c r="FPU34" s="0"/>
      <c r="FPV34" s="0"/>
      <c r="FPW34" s="0"/>
      <c r="FPX34" s="0"/>
      <c r="FPY34" s="0"/>
      <c r="FPZ34" s="0"/>
      <c r="FQA34" s="0"/>
      <c r="FQB34" s="0"/>
      <c r="FQC34" s="0"/>
      <c r="FQD34" s="0"/>
      <c r="FQE34" s="0"/>
      <c r="FQF34" s="0"/>
      <c r="FQG34" s="0"/>
      <c r="FQH34" s="0"/>
      <c r="FQI34" s="0"/>
      <c r="FQJ34" s="0"/>
      <c r="FQK34" s="0"/>
      <c r="FQL34" s="0"/>
      <c r="FQM34" s="0"/>
      <c r="FQN34" s="0"/>
      <c r="FQO34" s="0"/>
      <c r="FQP34" s="0"/>
      <c r="FQQ34" s="0"/>
      <c r="FQR34" s="0"/>
      <c r="FQS34" s="0"/>
      <c r="FQT34" s="0"/>
      <c r="FQU34" s="0"/>
      <c r="FQV34" s="0"/>
      <c r="FQW34" s="0"/>
      <c r="FQX34" s="0"/>
      <c r="FQY34" s="0"/>
      <c r="FQZ34" s="0"/>
      <c r="FRA34" s="0"/>
      <c r="FRB34" s="0"/>
      <c r="FRC34" s="0"/>
      <c r="FRD34" s="0"/>
      <c r="FRE34" s="0"/>
      <c r="FRF34" s="0"/>
      <c r="FRG34" s="0"/>
      <c r="FRH34" s="0"/>
      <c r="FRI34" s="0"/>
      <c r="FRJ34" s="0"/>
      <c r="FRK34" s="0"/>
      <c r="FRL34" s="0"/>
      <c r="FRM34" s="0"/>
      <c r="FRN34" s="0"/>
      <c r="FRO34" s="0"/>
      <c r="FRP34" s="0"/>
      <c r="FRQ34" s="0"/>
      <c r="FRR34" s="0"/>
      <c r="FRS34" s="0"/>
      <c r="FRT34" s="0"/>
      <c r="FRU34" s="0"/>
      <c r="FRV34" s="0"/>
      <c r="FRW34" s="0"/>
      <c r="FRX34" s="0"/>
      <c r="FRY34" s="0"/>
      <c r="FRZ34" s="0"/>
      <c r="FSA34" s="0"/>
      <c r="FSB34" s="0"/>
      <c r="FSC34" s="0"/>
      <c r="FSD34" s="0"/>
      <c r="FSE34" s="0"/>
      <c r="FSF34" s="0"/>
      <c r="FSG34" s="0"/>
      <c r="FSH34" s="0"/>
      <c r="FSI34" s="0"/>
      <c r="FSJ34" s="0"/>
      <c r="FSK34" s="0"/>
      <c r="FSL34" s="0"/>
      <c r="FSM34" s="0"/>
      <c r="FSN34" s="0"/>
      <c r="FSO34" s="0"/>
      <c r="FSP34" s="0"/>
      <c r="FSQ34" s="0"/>
      <c r="FSR34" s="0"/>
      <c r="FSS34" s="0"/>
      <c r="FST34" s="0"/>
      <c r="FSU34" s="0"/>
      <c r="FSV34" s="0"/>
      <c r="FSW34" s="0"/>
      <c r="FSX34" s="0"/>
      <c r="FSY34" s="0"/>
      <c r="FSZ34" s="0"/>
      <c r="FTA34" s="0"/>
      <c r="FTB34" s="0"/>
      <c r="FTC34" s="0"/>
      <c r="FTD34" s="0"/>
      <c r="FTE34" s="0"/>
      <c r="FTF34" s="0"/>
      <c r="FTG34" s="0"/>
      <c r="FTH34" s="0"/>
      <c r="FTI34" s="0"/>
      <c r="FTJ34" s="0"/>
      <c r="FTK34" s="0"/>
      <c r="FTL34" s="0"/>
      <c r="FTM34" s="0"/>
      <c r="FTN34" s="0"/>
      <c r="FTO34" s="0"/>
      <c r="FTP34" s="0"/>
      <c r="FTQ34" s="0"/>
      <c r="FTR34" s="0"/>
      <c r="FTS34" s="0"/>
      <c r="FTT34" s="0"/>
      <c r="FTU34" s="0"/>
      <c r="FTV34" s="0"/>
      <c r="FTW34" s="0"/>
      <c r="FTX34" s="0"/>
      <c r="FTY34" s="0"/>
      <c r="FTZ34" s="0"/>
      <c r="FUA34" s="0"/>
      <c r="FUB34" s="0"/>
      <c r="FUC34" s="0"/>
      <c r="FUD34" s="0"/>
      <c r="FUE34" s="0"/>
      <c r="FUF34" s="0"/>
      <c r="FUG34" s="0"/>
      <c r="FUH34" s="0"/>
      <c r="FUI34" s="0"/>
      <c r="FUJ34" s="0"/>
      <c r="FUK34" s="0"/>
      <c r="FUL34" s="0"/>
      <c r="FUM34" s="0"/>
      <c r="FUN34" s="0"/>
      <c r="FUO34" s="0"/>
      <c r="FUP34" s="0"/>
      <c r="FUQ34" s="0"/>
      <c r="FUR34" s="0"/>
      <c r="FUS34" s="0"/>
      <c r="FUT34" s="0"/>
      <c r="FUU34" s="0"/>
      <c r="FUV34" s="0"/>
      <c r="FUW34" s="0"/>
      <c r="FUX34" s="0"/>
      <c r="FUY34" s="0"/>
      <c r="FUZ34" s="0"/>
      <c r="FVA34" s="0"/>
      <c r="FVB34" s="0"/>
      <c r="FVC34" s="0"/>
      <c r="FVD34" s="0"/>
      <c r="FVE34" s="0"/>
      <c r="FVF34" s="0"/>
      <c r="FVG34" s="0"/>
      <c r="FVH34" s="0"/>
      <c r="FVI34" s="0"/>
      <c r="FVJ34" s="0"/>
      <c r="FVK34" s="0"/>
      <c r="FVL34" s="0"/>
      <c r="FVM34" s="0"/>
      <c r="FVN34" s="0"/>
      <c r="FVO34" s="0"/>
      <c r="FVP34" s="0"/>
      <c r="FVQ34" s="0"/>
      <c r="FVR34" s="0"/>
      <c r="FVS34" s="0"/>
      <c r="FVT34" s="0"/>
      <c r="FVU34" s="0"/>
      <c r="FVV34" s="0"/>
      <c r="FVW34" s="0"/>
      <c r="FVX34" s="0"/>
      <c r="FVY34" s="0"/>
      <c r="FVZ34" s="0"/>
      <c r="FWA34" s="0"/>
      <c r="FWB34" s="0"/>
      <c r="FWC34" s="0"/>
      <c r="FWD34" s="0"/>
      <c r="FWE34" s="0"/>
      <c r="FWF34" s="0"/>
      <c r="FWG34" s="0"/>
      <c r="FWH34" s="0"/>
      <c r="FWI34" s="0"/>
      <c r="FWJ34" s="0"/>
      <c r="FWK34" s="0"/>
      <c r="FWL34" s="0"/>
      <c r="FWM34" s="0"/>
      <c r="FWN34" s="0"/>
      <c r="FWO34" s="0"/>
      <c r="FWP34" s="0"/>
      <c r="FWQ34" s="0"/>
      <c r="FWR34" s="0"/>
      <c r="FWS34" s="0"/>
      <c r="FWT34" s="0"/>
      <c r="FWU34" s="0"/>
      <c r="FWV34" s="0"/>
      <c r="FWW34" s="0"/>
      <c r="FWX34" s="0"/>
      <c r="FWY34" s="0"/>
      <c r="FWZ34" s="0"/>
      <c r="FXA34" s="0"/>
      <c r="FXB34" s="0"/>
      <c r="FXC34" s="0"/>
      <c r="FXD34" s="0"/>
      <c r="FXE34" s="0"/>
      <c r="FXF34" s="0"/>
      <c r="FXG34" s="0"/>
      <c r="FXH34" s="0"/>
      <c r="FXI34" s="0"/>
      <c r="FXJ34" s="0"/>
      <c r="FXK34" s="0"/>
      <c r="FXL34" s="0"/>
      <c r="FXM34" s="0"/>
      <c r="FXN34" s="0"/>
      <c r="FXO34" s="0"/>
      <c r="FXP34" s="0"/>
      <c r="FXQ34" s="0"/>
      <c r="FXR34" s="0"/>
      <c r="FXS34" s="0"/>
      <c r="FXT34" s="0"/>
      <c r="FXU34" s="0"/>
      <c r="FXV34" s="0"/>
      <c r="FXW34" s="0"/>
      <c r="FXX34" s="0"/>
      <c r="FXY34" s="0"/>
      <c r="FXZ34" s="0"/>
      <c r="FYA34" s="0"/>
      <c r="FYB34" s="0"/>
      <c r="FYC34" s="0"/>
      <c r="FYD34" s="0"/>
      <c r="FYE34" s="0"/>
      <c r="FYF34" s="0"/>
      <c r="FYG34" s="0"/>
      <c r="FYH34" s="0"/>
      <c r="FYI34" s="0"/>
      <c r="FYJ34" s="0"/>
      <c r="FYK34" s="0"/>
      <c r="FYL34" s="0"/>
      <c r="FYM34" s="0"/>
      <c r="FYN34" s="0"/>
      <c r="FYO34" s="0"/>
      <c r="FYP34" s="0"/>
      <c r="FYQ34" s="0"/>
      <c r="FYR34" s="0"/>
      <c r="FYS34" s="0"/>
      <c r="FYT34" s="0"/>
      <c r="FYU34" s="0"/>
      <c r="FYV34" s="0"/>
      <c r="FYW34" s="0"/>
      <c r="FYX34" s="0"/>
      <c r="FYY34" s="0"/>
      <c r="FYZ34" s="0"/>
      <c r="FZA34" s="0"/>
      <c r="FZB34" s="0"/>
      <c r="FZC34" s="0"/>
      <c r="FZD34" s="0"/>
      <c r="FZE34" s="0"/>
      <c r="FZF34" s="0"/>
      <c r="FZG34" s="0"/>
      <c r="FZH34" s="0"/>
      <c r="FZI34" s="0"/>
      <c r="FZJ34" s="0"/>
      <c r="FZK34" s="0"/>
      <c r="FZL34" s="0"/>
      <c r="FZM34" s="0"/>
      <c r="FZN34" s="0"/>
      <c r="FZO34" s="0"/>
      <c r="FZP34" s="0"/>
      <c r="FZQ34" s="0"/>
      <c r="FZR34" s="0"/>
      <c r="FZS34" s="0"/>
      <c r="FZT34" s="0"/>
      <c r="FZU34" s="0"/>
      <c r="FZV34" s="0"/>
      <c r="FZW34" s="0"/>
      <c r="FZX34" s="0"/>
      <c r="FZY34" s="0"/>
      <c r="FZZ34" s="0"/>
      <c r="GAA34" s="0"/>
      <c r="GAB34" s="0"/>
      <c r="GAC34" s="0"/>
      <c r="GAD34" s="0"/>
      <c r="GAE34" s="0"/>
      <c r="GAF34" s="0"/>
      <c r="GAG34" s="0"/>
      <c r="GAH34" s="0"/>
      <c r="GAI34" s="0"/>
      <c r="GAJ34" s="0"/>
      <c r="GAK34" s="0"/>
      <c r="GAL34" s="0"/>
      <c r="GAM34" s="0"/>
      <c r="GAN34" s="0"/>
      <c r="GAO34" s="0"/>
      <c r="GAP34" s="0"/>
      <c r="GAQ34" s="0"/>
      <c r="GAR34" s="0"/>
      <c r="GAS34" s="0"/>
      <c r="GAT34" s="0"/>
      <c r="GAU34" s="0"/>
      <c r="GAV34" s="0"/>
      <c r="GAW34" s="0"/>
      <c r="GAX34" s="0"/>
      <c r="GAY34" s="0"/>
      <c r="GAZ34" s="0"/>
      <c r="GBA34" s="0"/>
      <c r="GBB34" s="0"/>
      <c r="GBC34" s="0"/>
      <c r="GBD34" s="0"/>
      <c r="GBE34" s="0"/>
      <c r="GBF34" s="0"/>
      <c r="GBG34" s="0"/>
      <c r="GBH34" s="0"/>
      <c r="GBI34" s="0"/>
      <c r="GBJ34" s="0"/>
      <c r="GBK34" s="0"/>
      <c r="GBL34" s="0"/>
      <c r="GBM34" s="0"/>
      <c r="GBN34" s="0"/>
      <c r="GBO34" s="0"/>
      <c r="GBP34" s="0"/>
      <c r="GBQ34" s="0"/>
      <c r="GBR34" s="0"/>
      <c r="GBS34" s="0"/>
      <c r="GBT34" s="0"/>
      <c r="GBU34" s="0"/>
      <c r="GBV34" s="0"/>
      <c r="GBW34" s="0"/>
      <c r="GBX34" s="0"/>
      <c r="GBY34" s="0"/>
      <c r="GBZ34" s="0"/>
      <c r="GCA34" s="0"/>
      <c r="GCB34" s="0"/>
      <c r="GCC34" s="0"/>
      <c r="GCD34" s="0"/>
      <c r="GCE34" s="0"/>
      <c r="GCF34" s="0"/>
      <c r="GCG34" s="0"/>
      <c r="GCH34" s="0"/>
      <c r="GCI34" s="0"/>
      <c r="GCJ34" s="0"/>
      <c r="GCK34" s="0"/>
      <c r="GCL34" s="0"/>
      <c r="GCM34" s="0"/>
      <c r="GCN34" s="0"/>
      <c r="GCO34" s="0"/>
      <c r="GCP34" s="0"/>
      <c r="GCQ34" s="0"/>
      <c r="GCR34" s="0"/>
      <c r="GCS34" s="0"/>
      <c r="GCT34" s="0"/>
      <c r="GCU34" s="0"/>
      <c r="GCV34" s="0"/>
      <c r="GCW34" s="0"/>
      <c r="GCX34" s="0"/>
      <c r="GCY34" s="0"/>
      <c r="GCZ34" s="0"/>
      <c r="GDA34" s="0"/>
      <c r="GDB34" s="0"/>
      <c r="GDC34" s="0"/>
      <c r="GDD34" s="0"/>
      <c r="GDE34" s="0"/>
      <c r="GDF34" s="0"/>
      <c r="GDG34" s="0"/>
      <c r="GDH34" s="0"/>
      <c r="GDI34" s="0"/>
      <c r="GDJ34" s="0"/>
      <c r="GDK34" s="0"/>
      <c r="GDL34" s="0"/>
      <c r="GDM34" s="0"/>
      <c r="GDN34" s="0"/>
      <c r="GDO34" s="0"/>
      <c r="GDP34" s="0"/>
      <c r="GDQ34" s="0"/>
      <c r="GDR34" s="0"/>
      <c r="GDS34" s="0"/>
      <c r="GDT34" s="0"/>
      <c r="GDU34" s="0"/>
      <c r="GDV34" s="0"/>
      <c r="GDW34" s="0"/>
      <c r="GDX34" s="0"/>
      <c r="GDY34" s="0"/>
      <c r="GDZ34" s="0"/>
      <c r="GEA34" s="0"/>
      <c r="GEB34" s="0"/>
      <c r="GEC34" s="0"/>
      <c r="GED34" s="0"/>
      <c r="GEE34" s="0"/>
      <c r="GEF34" s="0"/>
      <c r="GEG34" s="0"/>
      <c r="GEH34" s="0"/>
      <c r="GEI34" s="0"/>
      <c r="GEJ34" s="0"/>
      <c r="GEK34" s="0"/>
      <c r="GEL34" s="0"/>
      <c r="GEM34" s="0"/>
      <c r="GEN34" s="0"/>
      <c r="GEO34" s="0"/>
      <c r="GEP34" s="0"/>
      <c r="GEQ34" s="0"/>
      <c r="GER34" s="0"/>
      <c r="GES34" s="0"/>
      <c r="GET34" s="0"/>
      <c r="GEU34" s="0"/>
      <c r="GEV34" s="0"/>
      <c r="GEW34" s="0"/>
      <c r="GEX34" s="0"/>
      <c r="GEY34" s="0"/>
      <c r="GEZ34" s="0"/>
      <c r="GFA34" s="0"/>
      <c r="GFB34" s="0"/>
      <c r="GFC34" s="0"/>
      <c r="GFD34" s="0"/>
      <c r="GFE34" s="0"/>
      <c r="GFF34" s="0"/>
      <c r="GFG34" s="0"/>
      <c r="GFH34" s="0"/>
      <c r="GFI34" s="0"/>
      <c r="GFJ34" s="0"/>
      <c r="GFK34" s="0"/>
      <c r="GFL34" s="0"/>
      <c r="GFM34" s="0"/>
      <c r="GFN34" s="0"/>
      <c r="GFO34" s="0"/>
      <c r="GFP34" s="0"/>
      <c r="GFQ34" s="0"/>
      <c r="GFR34" s="0"/>
      <c r="GFS34" s="0"/>
      <c r="GFT34" s="0"/>
      <c r="GFU34" s="0"/>
      <c r="GFV34" s="0"/>
      <c r="GFW34" s="0"/>
      <c r="GFX34" s="0"/>
      <c r="GFY34" s="0"/>
      <c r="GFZ34" s="0"/>
      <c r="GGA34" s="0"/>
      <c r="GGB34" s="0"/>
      <c r="GGC34" s="0"/>
      <c r="GGD34" s="0"/>
      <c r="GGE34" s="0"/>
      <c r="GGF34" s="0"/>
      <c r="GGG34" s="0"/>
      <c r="GGH34" s="0"/>
      <c r="GGI34" s="0"/>
      <c r="GGJ34" s="0"/>
      <c r="GGK34" s="0"/>
      <c r="GGL34" s="0"/>
      <c r="GGM34" s="0"/>
      <c r="GGN34" s="0"/>
      <c r="GGO34" s="0"/>
      <c r="GGP34" s="0"/>
      <c r="GGQ34" s="0"/>
      <c r="GGR34" s="0"/>
      <c r="GGS34" s="0"/>
      <c r="GGT34" s="0"/>
      <c r="GGU34" s="0"/>
      <c r="GGV34" s="0"/>
      <c r="GGW34" s="0"/>
      <c r="GGX34" s="0"/>
      <c r="GGY34" s="0"/>
      <c r="GGZ34" s="0"/>
      <c r="GHA34" s="0"/>
      <c r="GHB34" s="0"/>
      <c r="GHC34" s="0"/>
      <c r="GHD34" s="0"/>
      <c r="GHE34" s="0"/>
      <c r="GHF34" s="0"/>
      <c r="GHG34" s="0"/>
      <c r="GHH34" s="0"/>
      <c r="GHI34" s="0"/>
      <c r="GHJ34" s="0"/>
      <c r="GHK34" s="0"/>
      <c r="GHL34" s="0"/>
      <c r="GHM34" s="0"/>
      <c r="GHN34" s="0"/>
      <c r="GHO34" s="0"/>
      <c r="GHP34" s="0"/>
      <c r="GHQ34" s="0"/>
      <c r="GHR34" s="0"/>
      <c r="GHS34" s="0"/>
      <c r="GHT34" s="0"/>
      <c r="GHU34" s="0"/>
      <c r="GHV34" s="0"/>
      <c r="GHW34" s="0"/>
      <c r="GHX34" s="0"/>
      <c r="GHY34" s="0"/>
      <c r="GHZ34" s="0"/>
      <c r="GIA34" s="0"/>
      <c r="GIB34" s="0"/>
      <c r="GIC34" s="0"/>
      <c r="GID34" s="0"/>
      <c r="GIE34" s="0"/>
      <c r="GIF34" s="0"/>
      <c r="GIG34" s="0"/>
      <c r="GIH34" s="0"/>
      <c r="GII34" s="0"/>
      <c r="GIJ34" s="0"/>
      <c r="GIK34" s="0"/>
      <c r="GIL34" s="0"/>
      <c r="GIM34" s="0"/>
      <c r="GIN34" s="0"/>
      <c r="GIO34" s="0"/>
      <c r="GIP34" s="0"/>
      <c r="GIQ34" s="0"/>
      <c r="GIR34" s="0"/>
      <c r="GIS34" s="0"/>
      <c r="GIT34" s="0"/>
      <c r="GIU34" s="0"/>
      <c r="GIV34" s="0"/>
      <c r="GIW34" s="0"/>
      <c r="GIX34" s="0"/>
      <c r="GIY34" s="0"/>
      <c r="GIZ34" s="0"/>
      <c r="GJA34" s="0"/>
      <c r="GJB34" s="0"/>
      <c r="GJC34" s="0"/>
      <c r="GJD34" s="0"/>
      <c r="GJE34" s="0"/>
      <c r="GJF34" s="0"/>
      <c r="GJG34" s="0"/>
      <c r="GJH34" s="0"/>
      <c r="GJI34" s="0"/>
      <c r="GJJ34" s="0"/>
      <c r="GJK34" s="0"/>
      <c r="GJL34" s="0"/>
      <c r="GJM34" s="0"/>
      <c r="GJN34" s="0"/>
      <c r="GJO34" s="0"/>
      <c r="GJP34" s="0"/>
      <c r="GJQ34" s="0"/>
      <c r="GJR34" s="0"/>
      <c r="GJS34" s="0"/>
      <c r="GJT34" s="0"/>
      <c r="GJU34" s="0"/>
      <c r="GJV34" s="0"/>
      <c r="GJW34" s="0"/>
      <c r="GJX34" s="0"/>
      <c r="GJY34" s="0"/>
      <c r="GJZ34" s="0"/>
      <c r="GKA34" s="0"/>
      <c r="GKB34" s="0"/>
      <c r="GKC34" s="0"/>
      <c r="GKD34" s="0"/>
      <c r="GKE34" s="0"/>
      <c r="GKF34" s="0"/>
      <c r="GKG34" s="0"/>
      <c r="GKH34" s="0"/>
      <c r="GKI34" s="0"/>
      <c r="GKJ34" s="0"/>
      <c r="GKK34" s="0"/>
      <c r="GKL34" s="0"/>
      <c r="GKM34" s="0"/>
      <c r="GKN34" s="0"/>
      <c r="GKO34" s="0"/>
      <c r="GKP34" s="0"/>
      <c r="GKQ34" s="0"/>
      <c r="GKR34" s="0"/>
      <c r="GKS34" s="0"/>
      <c r="GKT34" s="0"/>
      <c r="GKU34" s="0"/>
      <c r="GKV34" s="0"/>
      <c r="GKW34" s="0"/>
      <c r="GKX34" s="0"/>
      <c r="GKY34" s="0"/>
      <c r="GKZ34" s="0"/>
      <c r="GLA34" s="0"/>
      <c r="GLB34" s="0"/>
      <c r="GLC34" s="0"/>
      <c r="GLD34" s="0"/>
      <c r="GLE34" s="0"/>
      <c r="GLF34" s="0"/>
      <c r="GLG34" s="0"/>
      <c r="GLH34" s="0"/>
      <c r="GLI34" s="0"/>
      <c r="GLJ34" s="0"/>
      <c r="GLK34" s="0"/>
      <c r="GLL34" s="0"/>
      <c r="GLM34" s="0"/>
      <c r="GLN34" s="0"/>
      <c r="GLO34" s="0"/>
      <c r="GLP34" s="0"/>
      <c r="GLQ34" s="0"/>
      <c r="GLR34" s="0"/>
      <c r="GLS34" s="0"/>
      <c r="GLT34" s="0"/>
      <c r="GLU34" s="0"/>
      <c r="GLV34" s="0"/>
      <c r="GLW34" s="0"/>
      <c r="GLX34" s="0"/>
      <c r="GLY34" s="0"/>
      <c r="GLZ34" s="0"/>
      <c r="GMA34" s="0"/>
      <c r="GMB34" s="0"/>
      <c r="GMC34" s="0"/>
      <c r="GMD34" s="0"/>
      <c r="GME34" s="0"/>
      <c r="GMF34" s="0"/>
      <c r="GMG34" s="0"/>
      <c r="GMH34" s="0"/>
      <c r="GMI34" s="0"/>
      <c r="GMJ34" s="0"/>
      <c r="GMK34" s="0"/>
      <c r="GML34" s="0"/>
      <c r="GMM34" s="0"/>
      <c r="GMN34" s="0"/>
      <c r="GMO34" s="0"/>
      <c r="GMP34" s="0"/>
      <c r="GMQ34" s="0"/>
      <c r="GMR34" s="0"/>
      <c r="GMS34" s="0"/>
      <c r="GMT34" s="0"/>
      <c r="GMU34" s="0"/>
      <c r="GMV34" s="0"/>
      <c r="GMW34" s="0"/>
      <c r="GMX34" s="0"/>
      <c r="GMY34" s="0"/>
      <c r="GMZ34" s="0"/>
      <c r="GNA34" s="0"/>
      <c r="GNB34" s="0"/>
      <c r="GNC34" s="0"/>
      <c r="GND34" s="0"/>
      <c r="GNE34" s="0"/>
      <c r="GNF34" s="0"/>
      <c r="GNG34" s="0"/>
      <c r="GNH34" s="0"/>
      <c r="GNI34" s="0"/>
      <c r="GNJ34" s="0"/>
      <c r="GNK34" s="0"/>
      <c r="GNL34" s="0"/>
      <c r="GNM34" s="0"/>
      <c r="GNN34" s="0"/>
      <c r="GNO34" s="0"/>
      <c r="GNP34" s="0"/>
      <c r="GNQ34" s="0"/>
      <c r="GNR34" s="0"/>
      <c r="GNS34" s="0"/>
      <c r="GNT34" s="0"/>
      <c r="GNU34" s="0"/>
      <c r="GNV34" s="0"/>
      <c r="GNW34" s="0"/>
      <c r="GNX34" s="0"/>
      <c r="GNY34" s="0"/>
      <c r="GNZ34" s="0"/>
      <c r="GOA34" s="0"/>
      <c r="GOB34" s="0"/>
      <c r="GOC34" s="0"/>
      <c r="GOD34" s="0"/>
      <c r="GOE34" s="0"/>
      <c r="GOF34" s="0"/>
      <c r="GOG34" s="0"/>
      <c r="GOH34" s="0"/>
      <c r="GOI34" s="0"/>
      <c r="GOJ34" s="0"/>
      <c r="GOK34" s="0"/>
      <c r="GOL34" s="0"/>
      <c r="GOM34" s="0"/>
      <c r="GON34" s="0"/>
      <c r="GOO34" s="0"/>
      <c r="GOP34" s="0"/>
      <c r="GOQ34" s="0"/>
      <c r="GOR34" s="0"/>
      <c r="GOS34" s="0"/>
      <c r="GOT34" s="0"/>
      <c r="GOU34" s="0"/>
      <c r="GOV34" s="0"/>
      <c r="GOW34" s="0"/>
      <c r="GOX34" s="0"/>
      <c r="GOY34" s="0"/>
      <c r="GOZ34" s="0"/>
      <c r="GPA34" s="0"/>
      <c r="GPB34" s="0"/>
      <c r="GPC34" s="0"/>
      <c r="GPD34" s="0"/>
      <c r="GPE34" s="0"/>
      <c r="GPF34" s="0"/>
      <c r="GPG34" s="0"/>
      <c r="GPH34" s="0"/>
      <c r="GPI34" s="0"/>
      <c r="GPJ34" s="0"/>
      <c r="GPK34" s="0"/>
      <c r="GPL34" s="0"/>
      <c r="GPM34" s="0"/>
      <c r="GPN34" s="0"/>
      <c r="GPO34" s="0"/>
      <c r="GPP34" s="0"/>
      <c r="GPQ34" s="0"/>
      <c r="GPR34" s="0"/>
      <c r="GPS34" s="0"/>
      <c r="GPT34" s="0"/>
      <c r="GPU34" s="0"/>
      <c r="GPV34" s="0"/>
      <c r="GPW34" s="0"/>
      <c r="GPX34" s="0"/>
      <c r="GPY34" s="0"/>
      <c r="GPZ34" s="0"/>
      <c r="GQA34" s="0"/>
      <c r="GQB34" s="0"/>
      <c r="GQC34" s="0"/>
      <c r="GQD34" s="0"/>
      <c r="GQE34" s="0"/>
      <c r="GQF34" s="0"/>
      <c r="GQG34" s="0"/>
      <c r="GQH34" s="0"/>
      <c r="GQI34" s="0"/>
      <c r="GQJ34" s="0"/>
      <c r="GQK34" s="0"/>
      <c r="GQL34" s="0"/>
      <c r="GQM34" s="0"/>
      <c r="GQN34" s="0"/>
      <c r="GQO34" s="0"/>
      <c r="GQP34" s="0"/>
      <c r="GQQ34" s="0"/>
      <c r="GQR34" s="0"/>
      <c r="GQS34" s="0"/>
      <c r="GQT34" s="0"/>
      <c r="GQU34" s="0"/>
      <c r="GQV34" s="0"/>
      <c r="GQW34" s="0"/>
      <c r="GQX34" s="0"/>
      <c r="GQY34" s="0"/>
      <c r="GQZ34" s="0"/>
      <c r="GRA34" s="0"/>
      <c r="GRB34" s="0"/>
      <c r="GRC34" s="0"/>
      <c r="GRD34" s="0"/>
      <c r="GRE34" s="0"/>
      <c r="GRF34" s="0"/>
      <c r="GRG34" s="0"/>
      <c r="GRH34" s="0"/>
      <c r="GRI34" s="0"/>
      <c r="GRJ34" s="0"/>
      <c r="GRK34" s="0"/>
      <c r="GRL34" s="0"/>
      <c r="GRM34" s="0"/>
      <c r="GRN34" s="0"/>
      <c r="GRO34" s="0"/>
      <c r="GRP34" s="0"/>
      <c r="GRQ34" s="0"/>
      <c r="GRR34" s="0"/>
      <c r="GRS34" s="0"/>
      <c r="GRT34" s="0"/>
      <c r="GRU34" s="0"/>
      <c r="GRV34" s="0"/>
      <c r="GRW34" s="0"/>
      <c r="GRX34" s="0"/>
      <c r="GRY34" s="0"/>
      <c r="GRZ34" s="0"/>
      <c r="GSA34" s="0"/>
      <c r="GSB34" s="0"/>
      <c r="GSC34" s="0"/>
      <c r="GSD34" s="0"/>
      <c r="GSE34" s="0"/>
      <c r="GSF34" s="0"/>
      <c r="GSG34" s="0"/>
      <c r="GSH34" s="0"/>
      <c r="GSI34" s="0"/>
      <c r="GSJ34" s="0"/>
      <c r="GSK34" s="0"/>
      <c r="GSL34" s="0"/>
      <c r="GSM34" s="0"/>
      <c r="GSN34" s="0"/>
      <c r="GSO34" s="0"/>
      <c r="GSP34" s="0"/>
      <c r="GSQ34" s="0"/>
      <c r="GSR34" s="0"/>
      <c r="GSS34" s="0"/>
      <c r="GST34" s="0"/>
      <c r="GSU34" s="0"/>
      <c r="GSV34" s="0"/>
      <c r="GSW34" s="0"/>
      <c r="GSX34" s="0"/>
      <c r="GSY34" s="0"/>
      <c r="GSZ34" s="0"/>
      <c r="GTA34" s="0"/>
      <c r="GTB34" s="0"/>
      <c r="GTC34" s="0"/>
      <c r="GTD34" s="0"/>
      <c r="GTE34" s="0"/>
      <c r="GTF34" s="0"/>
      <c r="GTG34" s="0"/>
      <c r="GTH34" s="0"/>
      <c r="GTI34" s="0"/>
      <c r="GTJ34" s="0"/>
      <c r="GTK34" s="0"/>
      <c r="GTL34" s="0"/>
      <c r="GTM34" s="0"/>
      <c r="GTN34" s="0"/>
      <c r="GTO34" s="0"/>
      <c r="GTP34" s="0"/>
      <c r="GTQ34" s="0"/>
      <c r="GTR34" s="0"/>
      <c r="GTS34" s="0"/>
      <c r="GTT34" s="0"/>
      <c r="GTU34" s="0"/>
      <c r="GTV34" s="0"/>
      <c r="GTW34" s="0"/>
      <c r="GTX34" s="0"/>
      <c r="GTY34" s="0"/>
      <c r="GTZ34" s="0"/>
      <c r="GUA34" s="0"/>
      <c r="GUB34" s="0"/>
      <c r="GUC34" s="0"/>
      <c r="GUD34" s="0"/>
      <c r="GUE34" s="0"/>
      <c r="GUF34" s="0"/>
      <c r="GUG34" s="0"/>
      <c r="GUH34" s="0"/>
      <c r="GUI34" s="0"/>
      <c r="GUJ34" s="0"/>
      <c r="GUK34" s="0"/>
      <c r="GUL34" s="0"/>
      <c r="GUM34" s="0"/>
      <c r="GUN34" s="0"/>
      <c r="GUO34" s="0"/>
      <c r="GUP34" s="0"/>
      <c r="GUQ34" s="0"/>
      <c r="GUR34" s="0"/>
      <c r="GUS34" s="0"/>
      <c r="GUT34" s="0"/>
      <c r="GUU34" s="0"/>
      <c r="GUV34" s="0"/>
      <c r="GUW34" s="0"/>
      <c r="GUX34" s="0"/>
      <c r="GUY34" s="0"/>
      <c r="GUZ34" s="0"/>
      <c r="GVA34" s="0"/>
      <c r="GVB34" s="0"/>
      <c r="GVC34" s="0"/>
      <c r="GVD34" s="0"/>
      <c r="GVE34" s="0"/>
      <c r="GVF34" s="0"/>
      <c r="GVG34" s="0"/>
      <c r="GVH34" s="0"/>
      <c r="GVI34" s="0"/>
      <c r="GVJ34" s="0"/>
      <c r="GVK34" s="0"/>
      <c r="GVL34" s="0"/>
      <c r="GVM34" s="0"/>
      <c r="GVN34" s="0"/>
      <c r="GVO34" s="0"/>
      <c r="GVP34" s="0"/>
      <c r="GVQ34" s="0"/>
      <c r="GVR34" s="0"/>
      <c r="GVS34" s="0"/>
      <c r="GVT34" s="0"/>
      <c r="GVU34" s="0"/>
      <c r="GVV34" s="0"/>
      <c r="GVW34" s="0"/>
      <c r="GVX34" s="0"/>
      <c r="GVY34" s="0"/>
      <c r="GVZ34" s="0"/>
      <c r="GWA34" s="0"/>
      <c r="GWB34" s="0"/>
      <c r="GWC34" s="0"/>
      <c r="GWD34" s="0"/>
      <c r="GWE34" s="0"/>
      <c r="GWF34" s="0"/>
      <c r="GWG34" s="0"/>
      <c r="GWH34" s="0"/>
      <c r="GWI34" s="0"/>
      <c r="GWJ34" s="0"/>
      <c r="GWK34" s="0"/>
      <c r="GWL34" s="0"/>
      <c r="GWM34" s="0"/>
      <c r="GWN34" s="0"/>
      <c r="GWO34" s="0"/>
      <c r="GWP34" s="0"/>
      <c r="GWQ34" s="0"/>
      <c r="GWR34" s="0"/>
      <c r="GWS34" s="0"/>
      <c r="GWT34" s="0"/>
      <c r="GWU34" s="0"/>
      <c r="GWV34" s="0"/>
      <c r="GWW34" s="0"/>
      <c r="GWX34" s="0"/>
      <c r="GWY34" s="0"/>
      <c r="GWZ34" s="0"/>
      <c r="GXA34" s="0"/>
      <c r="GXB34" s="0"/>
      <c r="GXC34" s="0"/>
      <c r="GXD34" s="0"/>
      <c r="GXE34" s="0"/>
      <c r="GXF34" s="0"/>
      <c r="GXG34" s="0"/>
      <c r="GXH34" s="0"/>
      <c r="GXI34" s="0"/>
      <c r="GXJ34" s="0"/>
      <c r="GXK34" s="0"/>
      <c r="GXL34" s="0"/>
      <c r="GXM34" s="0"/>
      <c r="GXN34" s="0"/>
      <c r="GXO34" s="0"/>
      <c r="GXP34" s="0"/>
      <c r="GXQ34" s="0"/>
      <c r="GXR34" s="0"/>
      <c r="GXS34" s="0"/>
      <c r="GXT34" s="0"/>
      <c r="GXU34" s="0"/>
      <c r="GXV34" s="0"/>
      <c r="GXW34" s="0"/>
      <c r="GXX34" s="0"/>
      <c r="GXY34" s="0"/>
      <c r="GXZ34" s="0"/>
      <c r="GYA34" s="0"/>
      <c r="GYB34" s="0"/>
      <c r="GYC34" s="0"/>
      <c r="GYD34" s="0"/>
      <c r="GYE34" s="0"/>
      <c r="GYF34" s="0"/>
      <c r="GYG34" s="0"/>
      <c r="GYH34" s="0"/>
      <c r="GYI34" s="0"/>
      <c r="GYJ34" s="0"/>
      <c r="GYK34" s="0"/>
      <c r="GYL34" s="0"/>
      <c r="GYM34" s="0"/>
      <c r="GYN34" s="0"/>
      <c r="GYO34" s="0"/>
      <c r="GYP34" s="0"/>
      <c r="GYQ34" s="0"/>
      <c r="GYR34" s="0"/>
      <c r="GYS34" s="0"/>
      <c r="GYT34" s="0"/>
      <c r="GYU34" s="0"/>
      <c r="GYV34" s="0"/>
      <c r="GYW34" s="0"/>
      <c r="GYX34" s="0"/>
      <c r="GYY34" s="0"/>
      <c r="GYZ34" s="0"/>
      <c r="GZA34" s="0"/>
      <c r="GZB34" s="0"/>
      <c r="GZC34" s="0"/>
      <c r="GZD34" s="0"/>
      <c r="GZE34" s="0"/>
      <c r="GZF34" s="0"/>
      <c r="GZG34" s="0"/>
      <c r="GZH34" s="0"/>
      <c r="GZI34" s="0"/>
      <c r="GZJ34" s="0"/>
      <c r="GZK34" s="0"/>
      <c r="GZL34" s="0"/>
      <c r="GZM34" s="0"/>
      <c r="GZN34" s="0"/>
      <c r="GZO34" s="0"/>
      <c r="GZP34" s="0"/>
      <c r="GZQ34" s="0"/>
      <c r="GZR34" s="0"/>
      <c r="GZS34" s="0"/>
      <c r="GZT34" s="0"/>
      <c r="GZU34" s="0"/>
      <c r="GZV34" s="0"/>
      <c r="GZW34" s="0"/>
      <c r="GZX34" s="0"/>
      <c r="GZY34" s="0"/>
      <c r="GZZ34" s="0"/>
      <c r="HAA34" s="0"/>
      <c r="HAB34" s="0"/>
      <c r="HAC34" s="0"/>
      <c r="HAD34" s="0"/>
      <c r="HAE34" s="0"/>
      <c r="HAF34" s="0"/>
      <c r="HAG34" s="0"/>
      <c r="HAH34" s="0"/>
      <c r="HAI34" s="0"/>
      <c r="HAJ34" s="0"/>
      <c r="HAK34" s="0"/>
      <c r="HAL34" s="0"/>
      <c r="HAM34" s="0"/>
      <c r="HAN34" s="0"/>
      <c r="HAO34" s="0"/>
      <c r="HAP34" s="0"/>
      <c r="HAQ34" s="0"/>
      <c r="HAR34" s="0"/>
      <c r="HAS34" s="0"/>
      <c r="HAT34" s="0"/>
      <c r="HAU34" s="0"/>
      <c r="HAV34" s="0"/>
      <c r="HAW34" s="0"/>
      <c r="HAX34" s="0"/>
      <c r="HAY34" s="0"/>
      <c r="HAZ34" s="0"/>
      <c r="HBA34" s="0"/>
      <c r="HBB34" s="0"/>
      <c r="HBC34" s="0"/>
      <c r="HBD34" s="0"/>
      <c r="HBE34" s="0"/>
      <c r="HBF34" s="0"/>
      <c r="HBG34" s="0"/>
      <c r="HBH34" s="0"/>
      <c r="HBI34" s="0"/>
      <c r="HBJ34" s="0"/>
      <c r="HBK34" s="0"/>
      <c r="HBL34" s="0"/>
      <c r="HBM34" s="0"/>
      <c r="HBN34" s="0"/>
      <c r="HBO34" s="0"/>
      <c r="HBP34" s="0"/>
      <c r="HBQ34" s="0"/>
      <c r="HBR34" s="0"/>
      <c r="HBS34" s="0"/>
      <c r="HBT34" s="0"/>
      <c r="HBU34" s="0"/>
      <c r="HBV34" s="0"/>
      <c r="HBW34" s="0"/>
      <c r="HBX34" s="0"/>
      <c r="HBY34" s="0"/>
      <c r="HBZ34" s="0"/>
      <c r="HCA34" s="0"/>
      <c r="HCB34" s="0"/>
      <c r="HCC34" s="0"/>
      <c r="HCD34" s="0"/>
      <c r="HCE34" s="0"/>
      <c r="HCF34" s="0"/>
      <c r="HCG34" s="0"/>
      <c r="HCH34" s="0"/>
      <c r="HCI34" s="0"/>
      <c r="HCJ34" s="0"/>
      <c r="HCK34" s="0"/>
      <c r="HCL34" s="0"/>
      <c r="HCM34" s="0"/>
      <c r="HCN34" s="0"/>
      <c r="HCO34" s="0"/>
      <c r="HCP34" s="0"/>
      <c r="HCQ34" s="0"/>
      <c r="HCR34" s="0"/>
      <c r="HCS34" s="0"/>
      <c r="HCT34" s="0"/>
      <c r="HCU34" s="0"/>
      <c r="HCV34" s="0"/>
      <c r="HCW34" s="0"/>
      <c r="HCX34" s="0"/>
      <c r="HCY34" s="0"/>
      <c r="HCZ34" s="0"/>
      <c r="HDA34" s="0"/>
      <c r="HDB34" s="0"/>
      <c r="HDC34" s="0"/>
      <c r="HDD34" s="0"/>
      <c r="HDE34" s="0"/>
      <c r="HDF34" s="0"/>
      <c r="HDG34" s="0"/>
      <c r="HDH34" s="0"/>
      <c r="HDI34" s="0"/>
      <c r="HDJ34" s="0"/>
      <c r="HDK34" s="0"/>
      <c r="HDL34" s="0"/>
      <c r="HDM34" s="0"/>
      <c r="HDN34" s="0"/>
      <c r="HDO34" s="0"/>
      <c r="HDP34" s="0"/>
      <c r="HDQ34" s="0"/>
      <c r="HDR34" s="0"/>
      <c r="HDS34" s="0"/>
      <c r="HDT34" s="0"/>
      <c r="HDU34" s="0"/>
      <c r="HDV34" s="0"/>
      <c r="HDW34" s="0"/>
      <c r="HDX34" s="0"/>
      <c r="HDY34" s="0"/>
      <c r="HDZ34" s="0"/>
      <c r="HEA34" s="0"/>
      <c r="HEB34" s="0"/>
      <c r="HEC34" s="0"/>
      <c r="HED34" s="0"/>
      <c r="HEE34" s="0"/>
      <c r="HEF34" s="0"/>
      <c r="HEG34" s="0"/>
      <c r="HEH34" s="0"/>
      <c r="HEI34" s="0"/>
      <c r="HEJ34" s="0"/>
      <c r="HEK34" s="0"/>
      <c r="HEL34" s="0"/>
      <c r="HEM34" s="0"/>
      <c r="HEN34" s="0"/>
      <c r="HEO34" s="0"/>
      <c r="HEP34" s="0"/>
      <c r="HEQ34" s="0"/>
      <c r="HER34" s="0"/>
      <c r="HES34" s="0"/>
      <c r="HET34" s="0"/>
      <c r="HEU34" s="0"/>
      <c r="HEV34" s="0"/>
      <c r="HEW34" s="0"/>
      <c r="HEX34" s="0"/>
      <c r="HEY34" s="0"/>
      <c r="HEZ34" s="0"/>
      <c r="HFA34" s="0"/>
      <c r="HFB34" s="0"/>
      <c r="HFC34" s="0"/>
      <c r="HFD34" s="0"/>
      <c r="HFE34" s="0"/>
      <c r="HFF34" s="0"/>
      <c r="HFG34" s="0"/>
      <c r="HFH34" s="0"/>
      <c r="HFI34" s="0"/>
      <c r="HFJ34" s="0"/>
      <c r="HFK34" s="0"/>
      <c r="HFL34" s="0"/>
      <c r="HFM34" s="0"/>
      <c r="HFN34" s="0"/>
      <c r="HFO34" s="0"/>
      <c r="HFP34" s="0"/>
      <c r="HFQ34" s="0"/>
      <c r="HFR34" s="0"/>
      <c r="HFS34" s="0"/>
      <c r="HFT34" s="0"/>
      <c r="HFU34" s="0"/>
      <c r="HFV34" s="0"/>
      <c r="HFW34" s="0"/>
      <c r="HFX34" s="0"/>
      <c r="HFY34" s="0"/>
      <c r="HFZ34" s="0"/>
      <c r="HGA34" s="0"/>
      <c r="HGB34" s="0"/>
      <c r="HGC34" s="0"/>
      <c r="HGD34" s="0"/>
      <c r="HGE34" s="0"/>
      <c r="HGF34" s="0"/>
      <c r="HGG34" s="0"/>
      <c r="HGH34" s="0"/>
      <c r="HGI34" s="0"/>
      <c r="HGJ34" s="0"/>
      <c r="HGK34" s="0"/>
      <c r="HGL34" s="0"/>
      <c r="HGM34" s="0"/>
      <c r="HGN34" s="0"/>
      <c r="HGO34" s="0"/>
      <c r="HGP34" s="0"/>
      <c r="HGQ34" s="0"/>
      <c r="HGR34" s="0"/>
      <c r="HGS34" s="0"/>
      <c r="HGT34" s="0"/>
      <c r="HGU34" s="0"/>
      <c r="HGV34" s="0"/>
      <c r="HGW34" s="0"/>
      <c r="HGX34" s="0"/>
      <c r="HGY34" s="0"/>
      <c r="HGZ34" s="0"/>
      <c r="HHA34" s="0"/>
      <c r="HHB34" s="0"/>
      <c r="HHC34" s="0"/>
      <c r="HHD34" s="0"/>
      <c r="HHE34" s="0"/>
      <c r="HHF34" s="0"/>
      <c r="HHG34" s="0"/>
      <c r="HHH34" s="0"/>
      <c r="HHI34" s="0"/>
      <c r="HHJ34" s="0"/>
      <c r="HHK34" s="0"/>
      <c r="HHL34" s="0"/>
      <c r="HHM34" s="0"/>
      <c r="HHN34" s="0"/>
      <c r="HHO34" s="0"/>
      <c r="HHP34" s="0"/>
      <c r="HHQ34" s="0"/>
      <c r="HHR34" s="0"/>
      <c r="HHS34" s="0"/>
      <c r="HHT34" s="0"/>
      <c r="HHU34" s="0"/>
      <c r="HHV34" s="0"/>
      <c r="HHW34" s="0"/>
      <c r="HHX34" s="0"/>
      <c r="HHY34" s="0"/>
      <c r="HHZ34" s="0"/>
      <c r="HIA34" s="0"/>
      <c r="HIB34" s="0"/>
      <c r="HIC34" s="0"/>
      <c r="HID34" s="0"/>
      <c r="HIE34" s="0"/>
      <c r="HIF34" s="0"/>
      <c r="HIG34" s="0"/>
      <c r="HIH34" s="0"/>
      <c r="HII34" s="0"/>
      <c r="HIJ34" s="0"/>
      <c r="HIK34" s="0"/>
      <c r="HIL34" s="0"/>
      <c r="HIM34" s="0"/>
      <c r="HIN34" s="0"/>
      <c r="HIO34" s="0"/>
      <c r="HIP34" s="0"/>
      <c r="HIQ34" s="0"/>
      <c r="HIR34" s="0"/>
      <c r="HIS34" s="0"/>
      <c r="HIT34" s="0"/>
      <c r="HIU34" s="0"/>
      <c r="HIV34" s="0"/>
      <c r="HIW34" s="0"/>
      <c r="HIX34" s="0"/>
      <c r="HIY34" s="0"/>
      <c r="HIZ34" s="0"/>
      <c r="HJA34" s="0"/>
      <c r="HJB34" s="0"/>
      <c r="HJC34" s="0"/>
      <c r="HJD34" s="0"/>
      <c r="HJE34" s="0"/>
      <c r="HJF34" s="0"/>
      <c r="HJG34" s="0"/>
      <c r="HJH34" s="0"/>
      <c r="HJI34" s="0"/>
      <c r="HJJ34" s="0"/>
      <c r="HJK34" s="0"/>
      <c r="HJL34" s="0"/>
      <c r="HJM34" s="0"/>
      <c r="HJN34" s="0"/>
      <c r="HJO34" s="0"/>
      <c r="HJP34" s="0"/>
      <c r="HJQ34" s="0"/>
      <c r="HJR34" s="0"/>
      <c r="HJS34" s="0"/>
      <c r="HJT34" s="0"/>
      <c r="HJU34" s="0"/>
      <c r="HJV34" s="0"/>
      <c r="HJW34" s="0"/>
      <c r="HJX34" s="0"/>
      <c r="HJY34" s="0"/>
      <c r="HJZ34" s="0"/>
      <c r="HKA34" s="0"/>
      <c r="HKB34" s="0"/>
      <c r="HKC34" s="0"/>
      <c r="HKD34" s="0"/>
      <c r="HKE34" s="0"/>
      <c r="HKF34" s="0"/>
      <c r="HKG34" s="0"/>
      <c r="HKH34" s="0"/>
      <c r="HKI34" s="0"/>
      <c r="HKJ34" s="0"/>
      <c r="HKK34" s="0"/>
      <c r="HKL34" s="0"/>
      <c r="HKM34" s="0"/>
      <c r="HKN34" s="0"/>
      <c r="HKO34" s="0"/>
      <c r="HKP34" s="0"/>
      <c r="HKQ34" s="0"/>
      <c r="HKR34" s="0"/>
      <c r="HKS34" s="0"/>
      <c r="HKT34" s="0"/>
      <c r="HKU34" s="0"/>
      <c r="HKV34" s="0"/>
      <c r="HKW34" s="0"/>
      <c r="HKX34" s="0"/>
      <c r="HKY34" s="0"/>
      <c r="HKZ34" s="0"/>
      <c r="HLA34" s="0"/>
      <c r="HLB34" s="0"/>
      <c r="HLC34" s="0"/>
      <c r="HLD34" s="0"/>
      <c r="HLE34" s="0"/>
      <c r="HLF34" s="0"/>
      <c r="HLG34" s="0"/>
      <c r="HLH34" s="0"/>
      <c r="HLI34" s="0"/>
      <c r="HLJ34" s="0"/>
      <c r="HLK34" s="0"/>
      <c r="HLL34" s="0"/>
      <c r="HLM34" s="0"/>
      <c r="HLN34" s="0"/>
      <c r="HLO34" s="0"/>
      <c r="HLP34" s="0"/>
      <c r="HLQ34" s="0"/>
      <c r="HLR34" s="0"/>
      <c r="HLS34" s="0"/>
      <c r="HLT34" s="0"/>
      <c r="HLU34" s="0"/>
      <c r="HLV34" s="0"/>
      <c r="HLW34" s="0"/>
      <c r="HLX34" s="0"/>
      <c r="HLY34" s="0"/>
      <c r="HLZ34" s="0"/>
      <c r="HMA34" s="0"/>
      <c r="HMB34" s="0"/>
      <c r="HMC34" s="0"/>
      <c r="HMD34" s="0"/>
      <c r="HME34" s="0"/>
      <c r="HMF34" s="0"/>
      <c r="HMG34" s="0"/>
      <c r="HMH34" s="0"/>
      <c r="HMI34" s="0"/>
      <c r="HMJ34" s="0"/>
      <c r="HMK34" s="0"/>
      <c r="HML34" s="0"/>
      <c r="HMM34" s="0"/>
      <c r="HMN34" s="0"/>
      <c r="HMO34" s="0"/>
      <c r="HMP34" s="0"/>
      <c r="HMQ34" s="0"/>
      <c r="HMR34" s="0"/>
      <c r="HMS34" s="0"/>
      <c r="HMT34" s="0"/>
      <c r="HMU34" s="0"/>
      <c r="HMV34" s="0"/>
      <c r="HMW34" s="0"/>
      <c r="HMX34" s="0"/>
      <c r="HMY34" s="0"/>
      <c r="HMZ34" s="0"/>
      <c r="HNA34" s="0"/>
      <c r="HNB34" s="0"/>
      <c r="HNC34" s="0"/>
      <c r="HND34" s="0"/>
      <c r="HNE34" s="0"/>
      <c r="HNF34" s="0"/>
      <c r="HNG34" s="0"/>
      <c r="HNH34" s="0"/>
      <c r="HNI34" s="0"/>
      <c r="HNJ34" s="0"/>
      <c r="HNK34" s="0"/>
      <c r="HNL34" s="0"/>
      <c r="HNM34" s="0"/>
      <c r="HNN34" s="0"/>
      <c r="HNO34" s="0"/>
      <c r="HNP34" s="0"/>
      <c r="HNQ34" s="0"/>
      <c r="HNR34" s="0"/>
      <c r="HNS34" s="0"/>
      <c r="HNT34" s="0"/>
      <c r="HNU34" s="0"/>
      <c r="HNV34" s="0"/>
      <c r="HNW34" s="0"/>
      <c r="HNX34" s="0"/>
      <c r="HNY34" s="0"/>
      <c r="HNZ34" s="0"/>
      <c r="HOA34" s="0"/>
      <c r="HOB34" s="0"/>
      <c r="HOC34" s="0"/>
      <c r="HOD34" s="0"/>
      <c r="HOE34" s="0"/>
      <c r="HOF34" s="0"/>
      <c r="HOG34" s="0"/>
      <c r="HOH34" s="0"/>
      <c r="HOI34" s="0"/>
      <c r="HOJ34" s="0"/>
      <c r="HOK34" s="0"/>
      <c r="HOL34" s="0"/>
      <c r="HOM34" s="0"/>
      <c r="HON34" s="0"/>
      <c r="HOO34" s="0"/>
      <c r="HOP34" s="0"/>
      <c r="HOQ34" s="0"/>
      <c r="HOR34" s="0"/>
      <c r="HOS34" s="0"/>
      <c r="HOT34" s="0"/>
      <c r="HOU34" s="0"/>
      <c r="HOV34" s="0"/>
      <c r="HOW34" s="0"/>
      <c r="HOX34" s="0"/>
      <c r="HOY34" s="0"/>
      <c r="HOZ34" s="0"/>
      <c r="HPA34" s="0"/>
      <c r="HPB34" s="0"/>
      <c r="HPC34" s="0"/>
      <c r="HPD34" s="0"/>
      <c r="HPE34" s="0"/>
      <c r="HPF34" s="0"/>
      <c r="HPG34" s="0"/>
      <c r="HPH34" s="0"/>
      <c r="HPI34" s="0"/>
      <c r="HPJ34" s="0"/>
      <c r="HPK34" s="0"/>
      <c r="HPL34" s="0"/>
      <c r="HPM34" s="0"/>
      <c r="HPN34" s="0"/>
      <c r="HPO34" s="0"/>
      <c r="HPP34" s="0"/>
      <c r="HPQ34" s="0"/>
      <c r="HPR34" s="0"/>
      <c r="HPS34" s="0"/>
      <c r="HPT34" s="0"/>
      <c r="HPU34" s="0"/>
      <c r="HPV34" s="0"/>
      <c r="HPW34" s="0"/>
      <c r="HPX34" s="0"/>
      <c r="HPY34" s="0"/>
      <c r="HPZ34" s="0"/>
      <c r="HQA34" s="0"/>
      <c r="HQB34" s="0"/>
      <c r="HQC34" s="0"/>
      <c r="HQD34" s="0"/>
      <c r="HQE34" s="0"/>
      <c r="HQF34" s="0"/>
      <c r="HQG34" s="0"/>
      <c r="HQH34" s="0"/>
      <c r="HQI34" s="0"/>
      <c r="HQJ34" s="0"/>
      <c r="HQK34" s="0"/>
      <c r="HQL34" s="0"/>
      <c r="HQM34" s="0"/>
      <c r="HQN34" s="0"/>
      <c r="HQO34" s="0"/>
      <c r="HQP34" s="0"/>
      <c r="HQQ34" s="0"/>
      <c r="HQR34" s="0"/>
      <c r="HQS34" s="0"/>
      <c r="HQT34" s="0"/>
      <c r="HQU34" s="0"/>
      <c r="HQV34" s="0"/>
      <c r="HQW34" s="0"/>
      <c r="HQX34" s="0"/>
      <c r="HQY34" s="0"/>
      <c r="HQZ34" s="0"/>
      <c r="HRA34" s="0"/>
      <c r="HRB34" s="0"/>
      <c r="HRC34" s="0"/>
      <c r="HRD34" s="0"/>
      <c r="HRE34" s="0"/>
      <c r="HRF34" s="0"/>
      <c r="HRG34" s="0"/>
      <c r="HRH34" s="0"/>
      <c r="HRI34" s="0"/>
      <c r="HRJ34" s="0"/>
      <c r="HRK34" s="0"/>
      <c r="HRL34" s="0"/>
      <c r="HRM34" s="0"/>
      <c r="HRN34" s="0"/>
      <c r="HRO34" s="0"/>
      <c r="HRP34" s="0"/>
      <c r="HRQ34" s="0"/>
      <c r="HRR34" s="0"/>
      <c r="HRS34" s="0"/>
      <c r="HRT34" s="0"/>
      <c r="HRU34" s="0"/>
      <c r="HRV34" s="0"/>
      <c r="HRW34" s="0"/>
      <c r="HRX34" s="0"/>
      <c r="HRY34" s="0"/>
      <c r="HRZ34" s="0"/>
      <c r="HSA34" s="0"/>
      <c r="HSB34" s="0"/>
      <c r="HSC34" s="0"/>
      <c r="HSD34" s="0"/>
      <c r="HSE34" s="0"/>
      <c r="HSF34" s="0"/>
      <c r="HSG34" s="0"/>
      <c r="HSH34" s="0"/>
      <c r="HSI34" s="0"/>
      <c r="HSJ34" s="0"/>
      <c r="HSK34" s="0"/>
      <c r="HSL34" s="0"/>
      <c r="HSM34" s="0"/>
      <c r="HSN34" s="0"/>
      <c r="HSO34" s="0"/>
      <c r="HSP34" s="0"/>
      <c r="HSQ34" s="0"/>
      <c r="HSR34" s="0"/>
      <c r="HSS34" s="0"/>
      <c r="HST34" s="0"/>
      <c r="HSU34" s="0"/>
      <c r="HSV34" s="0"/>
      <c r="HSW34" s="0"/>
      <c r="HSX34" s="0"/>
      <c r="HSY34" s="0"/>
      <c r="HSZ34" s="0"/>
      <c r="HTA34" s="0"/>
      <c r="HTB34" s="0"/>
      <c r="HTC34" s="0"/>
      <c r="HTD34" s="0"/>
      <c r="HTE34" s="0"/>
      <c r="HTF34" s="0"/>
      <c r="HTG34" s="0"/>
      <c r="HTH34" s="0"/>
      <c r="HTI34" s="0"/>
      <c r="HTJ34" s="0"/>
      <c r="HTK34" s="0"/>
      <c r="HTL34" s="0"/>
      <c r="HTM34" s="0"/>
      <c r="HTN34" s="0"/>
      <c r="HTO34" s="0"/>
      <c r="HTP34" s="0"/>
      <c r="HTQ34" s="0"/>
      <c r="HTR34" s="0"/>
      <c r="HTS34" s="0"/>
      <c r="HTT34" s="0"/>
      <c r="HTU34" s="0"/>
      <c r="HTV34" s="0"/>
      <c r="HTW34" s="0"/>
      <c r="HTX34" s="0"/>
      <c r="HTY34" s="0"/>
      <c r="HTZ34" s="0"/>
      <c r="HUA34" s="0"/>
      <c r="HUB34" s="0"/>
      <c r="HUC34" s="0"/>
      <c r="HUD34" s="0"/>
      <c r="HUE34" s="0"/>
      <c r="HUF34" s="0"/>
      <c r="HUG34" s="0"/>
      <c r="HUH34" s="0"/>
      <c r="HUI34" s="0"/>
      <c r="HUJ34" s="0"/>
      <c r="HUK34" s="0"/>
      <c r="HUL34" s="0"/>
      <c r="HUM34" s="0"/>
      <c r="HUN34" s="0"/>
      <c r="HUO34" s="0"/>
      <c r="HUP34" s="0"/>
      <c r="HUQ34" s="0"/>
      <c r="HUR34" s="0"/>
      <c r="HUS34" s="0"/>
      <c r="HUT34" s="0"/>
      <c r="HUU34" s="0"/>
      <c r="HUV34" s="0"/>
      <c r="HUW34" s="0"/>
      <c r="HUX34" s="0"/>
      <c r="HUY34" s="0"/>
      <c r="HUZ34" s="0"/>
      <c r="HVA34" s="0"/>
      <c r="HVB34" s="0"/>
      <c r="HVC34" s="0"/>
      <c r="HVD34" s="0"/>
      <c r="HVE34" s="0"/>
      <c r="HVF34" s="0"/>
      <c r="HVG34" s="0"/>
      <c r="HVH34" s="0"/>
      <c r="HVI34" s="0"/>
      <c r="HVJ34" s="0"/>
      <c r="HVK34" s="0"/>
      <c r="HVL34" s="0"/>
      <c r="HVM34" s="0"/>
      <c r="HVN34" s="0"/>
      <c r="HVO34" s="0"/>
      <c r="HVP34" s="0"/>
      <c r="HVQ34" s="0"/>
      <c r="HVR34" s="0"/>
      <c r="HVS34" s="0"/>
      <c r="HVT34" s="0"/>
      <c r="HVU34" s="0"/>
      <c r="HVV34" s="0"/>
      <c r="HVW34" s="0"/>
      <c r="HVX34" s="0"/>
      <c r="HVY34" s="0"/>
      <c r="HVZ34" s="0"/>
      <c r="HWA34" s="0"/>
      <c r="HWB34" s="0"/>
      <c r="HWC34" s="0"/>
      <c r="HWD34" s="0"/>
      <c r="HWE34" s="0"/>
      <c r="HWF34" s="0"/>
      <c r="HWG34" s="0"/>
      <c r="HWH34" s="0"/>
      <c r="HWI34" s="0"/>
      <c r="HWJ34" s="0"/>
      <c r="HWK34" s="0"/>
      <c r="HWL34" s="0"/>
      <c r="HWM34" s="0"/>
      <c r="HWN34" s="0"/>
      <c r="HWO34" s="0"/>
      <c r="HWP34" s="0"/>
      <c r="HWQ34" s="0"/>
      <c r="HWR34" s="0"/>
      <c r="HWS34" s="0"/>
      <c r="HWT34" s="0"/>
      <c r="HWU34" s="0"/>
      <c r="HWV34" s="0"/>
      <c r="HWW34" s="0"/>
      <c r="HWX34" s="0"/>
      <c r="HWY34" s="0"/>
      <c r="HWZ34" s="0"/>
      <c r="HXA34" s="0"/>
      <c r="HXB34" s="0"/>
      <c r="HXC34" s="0"/>
      <c r="HXD34" s="0"/>
      <c r="HXE34" s="0"/>
      <c r="HXF34" s="0"/>
      <c r="HXG34" s="0"/>
      <c r="HXH34" s="0"/>
      <c r="HXI34" s="0"/>
      <c r="HXJ34" s="0"/>
      <c r="HXK34" s="0"/>
      <c r="HXL34" s="0"/>
      <c r="HXM34" s="0"/>
      <c r="HXN34" s="0"/>
      <c r="HXO34" s="0"/>
      <c r="HXP34" s="0"/>
      <c r="HXQ34" s="0"/>
      <c r="HXR34" s="0"/>
      <c r="HXS34" s="0"/>
      <c r="HXT34" s="0"/>
      <c r="HXU34" s="0"/>
      <c r="HXV34" s="0"/>
      <c r="HXW34" s="0"/>
      <c r="HXX34" s="0"/>
      <c r="HXY34" s="0"/>
      <c r="HXZ34" s="0"/>
      <c r="HYA34" s="0"/>
      <c r="HYB34" s="0"/>
      <c r="HYC34" s="0"/>
      <c r="HYD34" s="0"/>
      <c r="HYE34" s="0"/>
      <c r="HYF34" s="0"/>
      <c r="HYG34" s="0"/>
      <c r="HYH34" s="0"/>
      <c r="HYI34" s="0"/>
      <c r="HYJ34" s="0"/>
      <c r="HYK34" s="0"/>
      <c r="HYL34" s="0"/>
      <c r="HYM34" s="0"/>
      <c r="HYN34" s="0"/>
      <c r="HYO34" s="0"/>
      <c r="HYP34" s="0"/>
      <c r="HYQ34" s="0"/>
      <c r="HYR34" s="0"/>
      <c r="HYS34" s="0"/>
      <c r="HYT34" s="0"/>
      <c r="HYU34" s="0"/>
      <c r="HYV34" s="0"/>
      <c r="HYW34" s="0"/>
      <c r="HYX34" s="0"/>
      <c r="HYY34" s="0"/>
      <c r="HYZ34" s="0"/>
      <c r="HZA34" s="0"/>
      <c r="HZB34" s="0"/>
      <c r="HZC34" s="0"/>
      <c r="HZD34" s="0"/>
      <c r="HZE34" s="0"/>
      <c r="HZF34" s="0"/>
      <c r="HZG34" s="0"/>
      <c r="HZH34" s="0"/>
      <c r="HZI34" s="0"/>
      <c r="HZJ34" s="0"/>
      <c r="HZK34" s="0"/>
      <c r="HZL34" s="0"/>
      <c r="HZM34" s="0"/>
      <c r="HZN34" s="0"/>
      <c r="HZO34" s="0"/>
      <c r="HZP34" s="0"/>
      <c r="HZQ34" s="0"/>
      <c r="HZR34" s="0"/>
      <c r="HZS34" s="0"/>
      <c r="HZT34" s="0"/>
      <c r="HZU34" s="0"/>
      <c r="HZV34" s="0"/>
      <c r="HZW34" s="0"/>
      <c r="HZX34" s="0"/>
      <c r="HZY34" s="0"/>
      <c r="HZZ34" s="0"/>
      <c r="IAA34" s="0"/>
      <c r="IAB34" s="0"/>
      <c r="IAC34" s="0"/>
      <c r="IAD34" s="0"/>
      <c r="IAE34" s="0"/>
      <c r="IAF34" s="0"/>
      <c r="IAG34" s="0"/>
      <c r="IAH34" s="0"/>
      <c r="IAI34" s="0"/>
      <c r="IAJ34" s="0"/>
      <c r="IAK34" s="0"/>
      <c r="IAL34" s="0"/>
      <c r="IAM34" s="0"/>
      <c r="IAN34" s="0"/>
      <c r="IAO34" s="0"/>
      <c r="IAP34" s="0"/>
      <c r="IAQ34" s="0"/>
      <c r="IAR34" s="0"/>
      <c r="IAS34" s="0"/>
      <c r="IAT34" s="0"/>
      <c r="IAU34" s="0"/>
      <c r="IAV34" s="0"/>
      <c r="IAW34" s="0"/>
      <c r="IAX34" s="0"/>
      <c r="IAY34" s="0"/>
      <c r="IAZ34" s="0"/>
      <c r="IBA34" s="0"/>
      <c r="IBB34" s="0"/>
      <c r="IBC34" s="0"/>
      <c r="IBD34" s="0"/>
      <c r="IBE34" s="0"/>
      <c r="IBF34" s="0"/>
      <c r="IBG34" s="0"/>
      <c r="IBH34" s="0"/>
      <c r="IBI34" s="0"/>
      <c r="IBJ34" s="0"/>
      <c r="IBK34" s="0"/>
      <c r="IBL34" s="0"/>
      <c r="IBM34" s="0"/>
      <c r="IBN34" s="0"/>
      <c r="IBO34" s="0"/>
      <c r="IBP34" s="0"/>
      <c r="IBQ34" s="0"/>
      <c r="IBR34" s="0"/>
      <c r="IBS34" s="0"/>
      <c r="IBT34" s="0"/>
      <c r="IBU34" s="0"/>
      <c r="IBV34" s="0"/>
      <c r="IBW34" s="0"/>
      <c r="IBX34" s="0"/>
      <c r="IBY34" s="0"/>
      <c r="IBZ34" s="0"/>
      <c r="ICA34" s="0"/>
      <c r="ICB34" s="0"/>
      <c r="ICC34" s="0"/>
      <c r="ICD34" s="0"/>
      <c r="ICE34" s="0"/>
      <c r="ICF34" s="0"/>
      <c r="ICG34" s="0"/>
      <c r="ICH34" s="0"/>
      <c r="ICI34" s="0"/>
      <c r="ICJ34" s="0"/>
      <c r="ICK34" s="0"/>
      <c r="ICL34" s="0"/>
      <c r="ICM34" s="0"/>
      <c r="ICN34" s="0"/>
      <c r="ICO34" s="0"/>
      <c r="ICP34" s="0"/>
      <c r="ICQ34" s="0"/>
      <c r="ICR34" s="0"/>
      <c r="ICS34" s="0"/>
      <c r="ICT34" s="0"/>
      <c r="ICU34" s="0"/>
      <c r="ICV34" s="0"/>
      <c r="ICW34" s="0"/>
      <c r="ICX34" s="0"/>
      <c r="ICY34" s="0"/>
      <c r="ICZ34" s="0"/>
      <c r="IDA34" s="0"/>
      <c r="IDB34" s="0"/>
      <c r="IDC34" s="0"/>
      <c r="IDD34" s="0"/>
      <c r="IDE34" s="0"/>
      <c r="IDF34" s="0"/>
      <c r="IDG34" s="0"/>
      <c r="IDH34" s="0"/>
      <c r="IDI34" s="0"/>
      <c r="IDJ34" s="0"/>
      <c r="IDK34" s="0"/>
      <c r="IDL34" s="0"/>
      <c r="IDM34" s="0"/>
      <c r="IDN34" s="0"/>
      <c r="IDO34" s="0"/>
      <c r="IDP34" s="0"/>
      <c r="IDQ34" s="0"/>
      <c r="IDR34" s="0"/>
      <c r="IDS34" s="0"/>
      <c r="IDT34" s="0"/>
      <c r="IDU34" s="0"/>
      <c r="IDV34" s="0"/>
      <c r="IDW34" s="0"/>
      <c r="IDX34" s="0"/>
      <c r="IDY34" s="0"/>
      <c r="IDZ34" s="0"/>
      <c r="IEA34" s="0"/>
      <c r="IEB34" s="0"/>
      <c r="IEC34" s="0"/>
      <c r="IED34" s="0"/>
      <c r="IEE34" s="0"/>
      <c r="IEF34" s="0"/>
      <c r="IEG34" s="0"/>
      <c r="IEH34" s="0"/>
      <c r="IEI34" s="0"/>
      <c r="IEJ34" s="0"/>
      <c r="IEK34" s="0"/>
      <c r="IEL34" s="0"/>
      <c r="IEM34" s="0"/>
      <c r="IEN34" s="0"/>
      <c r="IEO34" s="0"/>
      <c r="IEP34" s="0"/>
      <c r="IEQ34" s="0"/>
      <c r="IER34" s="0"/>
      <c r="IES34" s="0"/>
      <c r="IET34" s="0"/>
      <c r="IEU34" s="0"/>
      <c r="IEV34" s="0"/>
      <c r="IEW34" s="0"/>
      <c r="IEX34" s="0"/>
      <c r="IEY34" s="0"/>
      <c r="IEZ34" s="0"/>
      <c r="IFA34" s="0"/>
      <c r="IFB34" s="0"/>
      <c r="IFC34" s="0"/>
      <c r="IFD34" s="0"/>
      <c r="IFE34" s="0"/>
      <c r="IFF34" s="0"/>
      <c r="IFG34" s="0"/>
      <c r="IFH34" s="0"/>
      <c r="IFI34" s="0"/>
      <c r="IFJ34" s="0"/>
      <c r="IFK34" s="0"/>
      <c r="IFL34" s="0"/>
      <c r="IFM34" s="0"/>
      <c r="IFN34" s="0"/>
      <c r="IFO34" s="0"/>
      <c r="IFP34" s="0"/>
      <c r="IFQ34" s="0"/>
      <c r="IFR34" s="0"/>
      <c r="IFS34" s="0"/>
      <c r="IFT34" s="0"/>
      <c r="IFU34" s="0"/>
      <c r="IFV34" s="0"/>
      <c r="IFW34" s="0"/>
      <c r="IFX34" s="0"/>
      <c r="IFY34" s="0"/>
      <c r="IFZ34" s="0"/>
      <c r="IGA34" s="0"/>
      <c r="IGB34" s="0"/>
      <c r="IGC34" s="0"/>
      <c r="IGD34" s="0"/>
      <c r="IGE34" s="0"/>
      <c r="IGF34" s="0"/>
      <c r="IGG34" s="0"/>
      <c r="IGH34" s="0"/>
      <c r="IGI34" s="0"/>
      <c r="IGJ34" s="0"/>
      <c r="IGK34" s="0"/>
      <c r="IGL34" s="0"/>
      <c r="IGM34" s="0"/>
      <c r="IGN34" s="0"/>
      <c r="IGO34" s="0"/>
      <c r="IGP34" s="0"/>
      <c r="IGQ34" s="0"/>
      <c r="IGR34" s="0"/>
      <c r="IGS34" s="0"/>
      <c r="IGT34" s="0"/>
      <c r="IGU34" s="0"/>
      <c r="IGV34" s="0"/>
      <c r="IGW34" s="0"/>
      <c r="IGX34" s="0"/>
      <c r="IGY34" s="0"/>
      <c r="IGZ34" s="0"/>
      <c r="IHA34" s="0"/>
      <c r="IHB34" s="0"/>
      <c r="IHC34" s="0"/>
      <c r="IHD34" s="0"/>
      <c r="IHE34" s="0"/>
      <c r="IHF34" s="0"/>
      <c r="IHG34" s="0"/>
      <c r="IHH34" s="0"/>
      <c r="IHI34" s="0"/>
      <c r="IHJ34" s="0"/>
      <c r="IHK34" s="0"/>
      <c r="IHL34" s="0"/>
      <c r="IHM34" s="0"/>
      <c r="IHN34" s="0"/>
      <c r="IHO34" s="0"/>
      <c r="IHP34" s="0"/>
      <c r="IHQ34" s="0"/>
      <c r="IHR34" s="0"/>
      <c r="IHS34" s="0"/>
      <c r="IHT34" s="0"/>
      <c r="IHU34" s="0"/>
      <c r="IHV34" s="0"/>
      <c r="IHW34" s="0"/>
      <c r="IHX34" s="0"/>
      <c r="IHY34" s="0"/>
      <c r="IHZ34" s="0"/>
      <c r="IIA34" s="0"/>
      <c r="IIB34" s="0"/>
      <c r="IIC34" s="0"/>
      <c r="IID34" s="0"/>
      <c r="IIE34" s="0"/>
      <c r="IIF34" s="0"/>
      <c r="IIG34" s="0"/>
      <c r="IIH34" s="0"/>
      <c r="III34" s="0"/>
      <c r="IIJ34" s="0"/>
      <c r="IIK34" s="0"/>
      <c r="IIL34" s="0"/>
      <c r="IIM34" s="0"/>
      <c r="IIN34" s="0"/>
      <c r="IIO34" s="0"/>
      <c r="IIP34" s="0"/>
      <c r="IIQ34" s="0"/>
      <c r="IIR34" s="0"/>
      <c r="IIS34" s="0"/>
      <c r="IIT34" s="0"/>
      <c r="IIU34" s="0"/>
      <c r="IIV34" s="0"/>
      <c r="IIW34" s="0"/>
      <c r="IIX34" s="0"/>
      <c r="IIY34" s="0"/>
      <c r="IIZ34" s="0"/>
      <c r="IJA34" s="0"/>
      <c r="IJB34" s="0"/>
      <c r="IJC34" s="0"/>
      <c r="IJD34" s="0"/>
      <c r="IJE34" s="0"/>
      <c r="IJF34" s="0"/>
      <c r="IJG34" s="0"/>
      <c r="IJH34" s="0"/>
      <c r="IJI34" s="0"/>
      <c r="IJJ34" s="0"/>
      <c r="IJK34" s="0"/>
      <c r="IJL34" s="0"/>
      <c r="IJM34" s="0"/>
      <c r="IJN34" s="0"/>
      <c r="IJO34" s="0"/>
      <c r="IJP34" s="0"/>
      <c r="IJQ34" s="0"/>
      <c r="IJR34" s="0"/>
      <c r="IJS34" s="0"/>
      <c r="IJT34" s="0"/>
      <c r="IJU34" s="0"/>
      <c r="IJV34" s="0"/>
      <c r="IJW34" s="0"/>
      <c r="IJX34" s="0"/>
      <c r="IJY34" s="0"/>
      <c r="IJZ34" s="0"/>
      <c r="IKA34" s="0"/>
      <c r="IKB34" s="0"/>
      <c r="IKC34" s="0"/>
      <c r="IKD34" s="0"/>
      <c r="IKE34" s="0"/>
      <c r="IKF34" s="0"/>
      <c r="IKG34" s="0"/>
      <c r="IKH34" s="0"/>
      <c r="IKI34" s="0"/>
      <c r="IKJ34" s="0"/>
      <c r="IKK34" s="0"/>
      <c r="IKL34" s="0"/>
      <c r="IKM34" s="0"/>
      <c r="IKN34" s="0"/>
      <c r="IKO34" s="0"/>
      <c r="IKP34" s="0"/>
      <c r="IKQ34" s="0"/>
      <c r="IKR34" s="0"/>
      <c r="IKS34" s="0"/>
      <c r="IKT34" s="0"/>
      <c r="IKU34" s="0"/>
      <c r="IKV34" s="0"/>
      <c r="IKW34" s="0"/>
      <c r="IKX34" s="0"/>
      <c r="IKY34" s="0"/>
      <c r="IKZ34" s="0"/>
      <c r="ILA34" s="0"/>
      <c r="ILB34" s="0"/>
      <c r="ILC34" s="0"/>
      <c r="ILD34" s="0"/>
      <c r="ILE34" s="0"/>
      <c r="ILF34" s="0"/>
      <c r="ILG34" s="0"/>
      <c r="ILH34" s="0"/>
      <c r="ILI34" s="0"/>
      <c r="ILJ34" s="0"/>
      <c r="ILK34" s="0"/>
      <c r="ILL34" s="0"/>
      <c r="ILM34" s="0"/>
      <c r="ILN34" s="0"/>
      <c r="ILO34" s="0"/>
      <c r="ILP34" s="0"/>
      <c r="ILQ34" s="0"/>
      <c r="ILR34" s="0"/>
      <c r="ILS34" s="0"/>
      <c r="ILT34" s="0"/>
      <c r="ILU34" s="0"/>
      <c r="ILV34" s="0"/>
      <c r="ILW34" s="0"/>
      <c r="ILX34" s="0"/>
      <c r="ILY34" s="0"/>
      <c r="ILZ34" s="0"/>
      <c r="IMA34" s="0"/>
      <c r="IMB34" s="0"/>
      <c r="IMC34" s="0"/>
      <c r="IMD34" s="0"/>
      <c r="IME34" s="0"/>
      <c r="IMF34" s="0"/>
      <c r="IMG34" s="0"/>
      <c r="IMH34" s="0"/>
      <c r="IMI34" s="0"/>
      <c r="IMJ34" s="0"/>
      <c r="IMK34" s="0"/>
      <c r="IML34" s="0"/>
      <c r="IMM34" s="0"/>
      <c r="IMN34" s="0"/>
      <c r="IMO34" s="0"/>
      <c r="IMP34" s="0"/>
      <c r="IMQ34" s="0"/>
      <c r="IMR34" s="0"/>
      <c r="IMS34" s="0"/>
      <c r="IMT34" s="0"/>
      <c r="IMU34" s="0"/>
      <c r="IMV34" s="0"/>
      <c r="IMW34" s="0"/>
      <c r="IMX34" s="0"/>
      <c r="IMY34" s="0"/>
      <c r="IMZ34" s="0"/>
      <c r="INA34" s="0"/>
      <c r="INB34" s="0"/>
      <c r="INC34" s="0"/>
      <c r="IND34" s="0"/>
      <c r="INE34" s="0"/>
      <c r="INF34" s="0"/>
      <c r="ING34" s="0"/>
      <c r="INH34" s="0"/>
      <c r="INI34" s="0"/>
      <c r="INJ34" s="0"/>
      <c r="INK34" s="0"/>
      <c r="INL34" s="0"/>
      <c r="INM34" s="0"/>
      <c r="INN34" s="0"/>
      <c r="INO34" s="0"/>
      <c r="INP34" s="0"/>
      <c r="INQ34" s="0"/>
      <c r="INR34" s="0"/>
      <c r="INS34" s="0"/>
      <c r="INT34" s="0"/>
      <c r="INU34" s="0"/>
      <c r="INV34" s="0"/>
      <c r="INW34" s="0"/>
      <c r="INX34" s="0"/>
      <c r="INY34" s="0"/>
      <c r="INZ34" s="0"/>
      <c r="IOA34" s="0"/>
      <c r="IOB34" s="0"/>
      <c r="IOC34" s="0"/>
      <c r="IOD34" s="0"/>
      <c r="IOE34" s="0"/>
      <c r="IOF34" s="0"/>
      <c r="IOG34" s="0"/>
      <c r="IOH34" s="0"/>
      <c r="IOI34" s="0"/>
      <c r="IOJ34" s="0"/>
      <c r="IOK34" s="0"/>
      <c r="IOL34" s="0"/>
      <c r="IOM34" s="0"/>
      <c r="ION34" s="0"/>
      <c r="IOO34" s="0"/>
      <c r="IOP34" s="0"/>
      <c r="IOQ34" s="0"/>
      <c r="IOR34" s="0"/>
      <c r="IOS34" s="0"/>
      <c r="IOT34" s="0"/>
      <c r="IOU34" s="0"/>
      <c r="IOV34" s="0"/>
      <c r="IOW34" s="0"/>
      <c r="IOX34" s="0"/>
      <c r="IOY34" s="0"/>
      <c r="IOZ34" s="0"/>
      <c r="IPA34" s="0"/>
      <c r="IPB34" s="0"/>
      <c r="IPC34" s="0"/>
      <c r="IPD34" s="0"/>
      <c r="IPE34" s="0"/>
      <c r="IPF34" s="0"/>
      <c r="IPG34" s="0"/>
      <c r="IPH34" s="0"/>
      <c r="IPI34" s="0"/>
      <c r="IPJ34" s="0"/>
      <c r="IPK34" s="0"/>
      <c r="IPL34" s="0"/>
      <c r="IPM34" s="0"/>
      <c r="IPN34" s="0"/>
      <c r="IPO34" s="0"/>
      <c r="IPP34" s="0"/>
      <c r="IPQ34" s="0"/>
      <c r="IPR34" s="0"/>
      <c r="IPS34" s="0"/>
      <c r="IPT34" s="0"/>
      <c r="IPU34" s="0"/>
      <c r="IPV34" s="0"/>
      <c r="IPW34" s="0"/>
      <c r="IPX34" s="0"/>
      <c r="IPY34" s="0"/>
      <c r="IPZ34" s="0"/>
      <c r="IQA34" s="0"/>
      <c r="IQB34" s="0"/>
      <c r="IQC34" s="0"/>
      <c r="IQD34" s="0"/>
      <c r="IQE34" s="0"/>
      <c r="IQF34" s="0"/>
      <c r="IQG34" s="0"/>
      <c r="IQH34" s="0"/>
      <c r="IQI34" s="0"/>
      <c r="IQJ34" s="0"/>
      <c r="IQK34" s="0"/>
      <c r="IQL34" s="0"/>
      <c r="IQM34" s="0"/>
      <c r="IQN34" s="0"/>
      <c r="IQO34" s="0"/>
      <c r="IQP34" s="0"/>
      <c r="IQQ34" s="0"/>
      <c r="IQR34" s="0"/>
      <c r="IQS34" s="0"/>
      <c r="IQT34" s="0"/>
      <c r="IQU34" s="0"/>
      <c r="IQV34" s="0"/>
      <c r="IQW34" s="0"/>
      <c r="IQX34" s="0"/>
      <c r="IQY34" s="0"/>
      <c r="IQZ34" s="0"/>
      <c r="IRA34" s="0"/>
      <c r="IRB34" s="0"/>
      <c r="IRC34" s="0"/>
      <c r="IRD34" s="0"/>
      <c r="IRE34" s="0"/>
      <c r="IRF34" s="0"/>
      <c r="IRG34" s="0"/>
      <c r="IRH34" s="0"/>
      <c r="IRI34" s="0"/>
      <c r="IRJ34" s="0"/>
      <c r="IRK34" s="0"/>
      <c r="IRL34" s="0"/>
      <c r="IRM34" s="0"/>
      <c r="IRN34" s="0"/>
      <c r="IRO34" s="0"/>
      <c r="IRP34" s="0"/>
      <c r="IRQ34" s="0"/>
      <c r="IRR34" s="0"/>
      <c r="IRS34" s="0"/>
      <c r="IRT34" s="0"/>
      <c r="IRU34" s="0"/>
      <c r="IRV34" s="0"/>
      <c r="IRW34" s="0"/>
      <c r="IRX34" s="0"/>
      <c r="IRY34" s="0"/>
      <c r="IRZ34" s="0"/>
      <c r="ISA34" s="0"/>
      <c r="ISB34" s="0"/>
      <c r="ISC34" s="0"/>
      <c r="ISD34" s="0"/>
      <c r="ISE34" s="0"/>
      <c r="ISF34" s="0"/>
      <c r="ISG34" s="0"/>
      <c r="ISH34" s="0"/>
      <c r="ISI34" s="0"/>
      <c r="ISJ34" s="0"/>
      <c r="ISK34" s="0"/>
      <c r="ISL34" s="0"/>
      <c r="ISM34" s="0"/>
      <c r="ISN34" s="0"/>
      <c r="ISO34" s="0"/>
      <c r="ISP34" s="0"/>
      <c r="ISQ34" s="0"/>
      <c r="ISR34" s="0"/>
      <c r="ISS34" s="0"/>
      <c r="IST34" s="0"/>
      <c r="ISU34" s="0"/>
      <c r="ISV34" s="0"/>
      <c r="ISW34" s="0"/>
      <c r="ISX34" s="0"/>
      <c r="ISY34" s="0"/>
      <c r="ISZ34" s="0"/>
      <c r="ITA34" s="0"/>
      <c r="ITB34" s="0"/>
      <c r="ITC34" s="0"/>
      <c r="ITD34" s="0"/>
      <c r="ITE34" s="0"/>
      <c r="ITF34" s="0"/>
      <c r="ITG34" s="0"/>
      <c r="ITH34" s="0"/>
      <c r="ITI34" s="0"/>
      <c r="ITJ34" s="0"/>
      <c r="ITK34" s="0"/>
      <c r="ITL34" s="0"/>
      <c r="ITM34" s="0"/>
      <c r="ITN34" s="0"/>
      <c r="ITO34" s="0"/>
      <c r="ITP34" s="0"/>
      <c r="ITQ34" s="0"/>
      <c r="ITR34" s="0"/>
      <c r="ITS34" s="0"/>
      <c r="ITT34" s="0"/>
      <c r="ITU34" s="0"/>
      <c r="ITV34" s="0"/>
      <c r="ITW34" s="0"/>
      <c r="ITX34" s="0"/>
      <c r="ITY34" s="0"/>
      <c r="ITZ34" s="0"/>
      <c r="IUA34" s="0"/>
      <c r="IUB34" s="0"/>
      <c r="IUC34" s="0"/>
      <c r="IUD34" s="0"/>
      <c r="IUE34" s="0"/>
      <c r="IUF34" s="0"/>
      <c r="IUG34" s="0"/>
      <c r="IUH34" s="0"/>
      <c r="IUI34" s="0"/>
      <c r="IUJ34" s="0"/>
      <c r="IUK34" s="0"/>
      <c r="IUL34" s="0"/>
      <c r="IUM34" s="0"/>
      <c r="IUN34" s="0"/>
      <c r="IUO34" s="0"/>
      <c r="IUP34" s="0"/>
      <c r="IUQ34" s="0"/>
      <c r="IUR34" s="0"/>
      <c r="IUS34" s="0"/>
      <c r="IUT34" s="0"/>
      <c r="IUU34" s="0"/>
      <c r="IUV34" s="0"/>
      <c r="IUW34" s="0"/>
      <c r="IUX34" s="0"/>
      <c r="IUY34" s="0"/>
      <c r="IUZ34" s="0"/>
      <c r="IVA34" s="0"/>
      <c r="IVB34" s="0"/>
      <c r="IVC34" s="0"/>
      <c r="IVD34" s="0"/>
      <c r="IVE34" s="0"/>
      <c r="IVF34" s="0"/>
      <c r="IVG34" s="0"/>
      <c r="IVH34" s="0"/>
      <c r="IVI34" s="0"/>
      <c r="IVJ34" s="0"/>
      <c r="IVK34" s="0"/>
      <c r="IVL34" s="0"/>
      <c r="IVM34" s="0"/>
      <c r="IVN34" s="0"/>
      <c r="IVO34" s="0"/>
      <c r="IVP34" s="0"/>
      <c r="IVQ34" s="0"/>
      <c r="IVR34" s="0"/>
      <c r="IVS34" s="0"/>
      <c r="IVT34" s="0"/>
      <c r="IVU34" s="0"/>
      <c r="IVV34" s="0"/>
      <c r="IVW34" s="0"/>
      <c r="IVX34" s="0"/>
      <c r="IVY34" s="0"/>
      <c r="IVZ34" s="0"/>
      <c r="IWA34" s="0"/>
      <c r="IWB34" s="0"/>
      <c r="IWC34" s="0"/>
      <c r="IWD34" s="0"/>
      <c r="IWE34" s="0"/>
      <c r="IWF34" s="0"/>
      <c r="IWG34" s="0"/>
      <c r="IWH34" s="0"/>
      <c r="IWI34" s="0"/>
      <c r="IWJ34" s="0"/>
      <c r="IWK34" s="0"/>
      <c r="IWL34" s="0"/>
      <c r="IWM34" s="0"/>
      <c r="IWN34" s="0"/>
      <c r="IWO34" s="0"/>
      <c r="IWP34" s="0"/>
      <c r="IWQ34" s="0"/>
      <c r="IWR34" s="0"/>
      <c r="IWS34" s="0"/>
      <c r="IWT34" s="0"/>
      <c r="IWU34" s="0"/>
      <c r="IWV34" s="0"/>
      <c r="IWW34" s="0"/>
      <c r="IWX34" s="0"/>
      <c r="IWY34" s="0"/>
      <c r="IWZ34" s="0"/>
      <c r="IXA34" s="0"/>
      <c r="IXB34" s="0"/>
      <c r="IXC34" s="0"/>
      <c r="IXD34" s="0"/>
      <c r="IXE34" s="0"/>
      <c r="IXF34" s="0"/>
      <c r="IXG34" s="0"/>
      <c r="IXH34" s="0"/>
      <c r="IXI34" s="0"/>
      <c r="IXJ34" s="0"/>
      <c r="IXK34" s="0"/>
      <c r="IXL34" s="0"/>
      <c r="IXM34" s="0"/>
      <c r="IXN34" s="0"/>
      <c r="IXO34" s="0"/>
      <c r="IXP34" s="0"/>
      <c r="IXQ34" s="0"/>
      <c r="IXR34" s="0"/>
      <c r="IXS34" s="0"/>
      <c r="IXT34" s="0"/>
      <c r="IXU34" s="0"/>
      <c r="IXV34" s="0"/>
      <c r="IXW34" s="0"/>
      <c r="IXX34" s="0"/>
      <c r="IXY34" s="0"/>
      <c r="IXZ34" s="0"/>
      <c r="IYA34" s="0"/>
      <c r="IYB34" s="0"/>
      <c r="IYC34" s="0"/>
      <c r="IYD34" s="0"/>
      <c r="IYE34" s="0"/>
      <c r="IYF34" s="0"/>
      <c r="IYG34" s="0"/>
      <c r="IYH34" s="0"/>
      <c r="IYI34" s="0"/>
      <c r="IYJ34" s="0"/>
      <c r="IYK34" s="0"/>
      <c r="IYL34" s="0"/>
      <c r="IYM34" s="0"/>
      <c r="IYN34" s="0"/>
      <c r="IYO34" s="0"/>
      <c r="IYP34" s="0"/>
      <c r="IYQ34" s="0"/>
      <c r="IYR34" s="0"/>
      <c r="IYS34" s="0"/>
      <c r="IYT34" s="0"/>
      <c r="IYU34" s="0"/>
      <c r="IYV34" s="0"/>
      <c r="IYW34" s="0"/>
      <c r="IYX34" s="0"/>
      <c r="IYY34" s="0"/>
      <c r="IYZ34" s="0"/>
      <c r="IZA34" s="0"/>
      <c r="IZB34" s="0"/>
      <c r="IZC34" s="0"/>
      <c r="IZD34" s="0"/>
      <c r="IZE34" s="0"/>
      <c r="IZF34" s="0"/>
      <c r="IZG34" s="0"/>
      <c r="IZH34" s="0"/>
      <c r="IZI34" s="0"/>
      <c r="IZJ34" s="0"/>
      <c r="IZK34" s="0"/>
      <c r="IZL34" s="0"/>
      <c r="IZM34" s="0"/>
      <c r="IZN34" s="0"/>
      <c r="IZO34" s="0"/>
      <c r="IZP34" s="0"/>
      <c r="IZQ34" s="0"/>
      <c r="IZR34" s="0"/>
      <c r="IZS34" s="0"/>
      <c r="IZT34" s="0"/>
      <c r="IZU34" s="0"/>
      <c r="IZV34" s="0"/>
      <c r="IZW34" s="0"/>
      <c r="IZX34" s="0"/>
      <c r="IZY34" s="0"/>
      <c r="IZZ34" s="0"/>
      <c r="JAA34" s="0"/>
      <c r="JAB34" s="0"/>
      <c r="JAC34" s="0"/>
      <c r="JAD34" s="0"/>
      <c r="JAE34" s="0"/>
      <c r="JAF34" s="0"/>
      <c r="JAG34" s="0"/>
      <c r="JAH34" s="0"/>
      <c r="JAI34" s="0"/>
      <c r="JAJ34" s="0"/>
      <c r="JAK34" s="0"/>
      <c r="JAL34" s="0"/>
      <c r="JAM34" s="0"/>
      <c r="JAN34" s="0"/>
      <c r="JAO34" s="0"/>
      <c r="JAP34" s="0"/>
      <c r="JAQ34" s="0"/>
      <c r="JAR34" s="0"/>
      <c r="JAS34" s="0"/>
      <c r="JAT34" s="0"/>
      <c r="JAU34" s="0"/>
      <c r="JAV34" s="0"/>
      <c r="JAW34" s="0"/>
      <c r="JAX34" s="0"/>
      <c r="JAY34" s="0"/>
      <c r="JAZ34" s="0"/>
      <c r="JBA34" s="0"/>
      <c r="JBB34" s="0"/>
      <c r="JBC34" s="0"/>
      <c r="JBD34" s="0"/>
      <c r="JBE34" s="0"/>
      <c r="JBF34" s="0"/>
      <c r="JBG34" s="0"/>
      <c r="JBH34" s="0"/>
      <c r="JBI34" s="0"/>
      <c r="JBJ34" s="0"/>
      <c r="JBK34" s="0"/>
      <c r="JBL34" s="0"/>
      <c r="JBM34" s="0"/>
      <c r="JBN34" s="0"/>
      <c r="JBO34" s="0"/>
      <c r="JBP34" s="0"/>
      <c r="JBQ34" s="0"/>
      <c r="JBR34" s="0"/>
      <c r="JBS34" s="0"/>
      <c r="JBT34" s="0"/>
      <c r="JBU34" s="0"/>
      <c r="JBV34" s="0"/>
      <c r="JBW34" s="0"/>
      <c r="JBX34" s="0"/>
      <c r="JBY34" s="0"/>
      <c r="JBZ34" s="0"/>
      <c r="JCA34" s="0"/>
      <c r="JCB34" s="0"/>
      <c r="JCC34" s="0"/>
      <c r="JCD34" s="0"/>
      <c r="JCE34" s="0"/>
      <c r="JCF34" s="0"/>
      <c r="JCG34" s="0"/>
      <c r="JCH34" s="0"/>
      <c r="JCI34" s="0"/>
      <c r="JCJ34" s="0"/>
      <c r="JCK34" s="0"/>
      <c r="JCL34" s="0"/>
      <c r="JCM34" s="0"/>
      <c r="JCN34" s="0"/>
      <c r="JCO34" s="0"/>
      <c r="JCP34" s="0"/>
      <c r="JCQ34" s="0"/>
      <c r="JCR34" s="0"/>
      <c r="JCS34" s="0"/>
      <c r="JCT34" s="0"/>
      <c r="JCU34" s="0"/>
      <c r="JCV34" s="0"/>
      <c r="JCW34" s="0"/>
      <c r="JCX34" s="0"/>
      <c r="JCY34" s="0"/>
      <c r="JCZ34" s="0"/>
      <c r="JDA34" s="0"/>
      <c r="JDB34" s="0"/>
      <c r="JDC34" s="0"/>
      <c r="JDD34" s="0"/>
      <c r="JDE34" s="0"/>
      <c r="JDF34" s="0"/>
      <c r="JDG34" s="0"/>
      <c r="JDH34" s="0"/>
      <c r="JDI34" s="0"/>
      <c r="JDJ34" s="0"/>
      <c r="JDK34" s="0"/>
      <c r="JDL34" s="0"/>
      <c r="JDM34" s="0"/>
      <c r="JDN34" s="0"/>
      <c r="JDO34" s="0"/>
      <c r="JDP34" s="0"/>
      <c r="JDQ34" s="0"/>
      <c r="JDR34" s="0"/>
      <c r="JDS34" s="0"/>
      <c r="JDT34" s="0"/>
      <c r="JDU34" s="0"/>
      <c r="JDV34" s="0"/>
      <c r="JDW34" s="0"/>
      <c r="JDX34" s="0"/>
      <c r="JDY34" s="0"/>
      <c r="JDZ34" s="0"/>
      <c r="JEA34" s="0"/>
      <c r="JEB34" s="0"/>
      <c r="JEC34" s="0"/>
      <c r="JED34" s="0"/>
      <c r="JEE34" s="0"/>
      <c r="JEF34" s="0"/>
      <c r="JEG34" s="0"/>
      <c r="JEH34" s="0"/>
      <c r="JEI34" s="0"/>
      <c r="JEJ34" s="0"/>
      <c r="JEK34" s="0"/>
      <c r="JEL34" s="0"/>
      <c r="JEM34" s="0"/>
      <c r="JEN34" s="0"/>
      <c r="JEO34" s="0"/>
      <c r="JEP34" s="0"/>
      <c r="JEQ34" s="0"/>
      <c r="JER34" s="0"/>
      <c r="JES34" s="0"/>
      <c r="JET34" s="0"/>
      <c r="JEU34" s="0"/>
      <c r="JEV34" s="0"/>
      <c r="JEW34" s="0"/>
      <c r="JEX34" s="0"/>
      <c r="JEY34" s="0"/>
      <c r="JEZ34" s="0"/>
      <c r="JFA34" s="0"/>
      <c r="JFB34" s="0"/>
      <c r="JFC34" s="0"/>
      <c r="JFD34" s="0"/>
      <c r="JFE34" s="0"/>
      <c r="JFF34" s="0"/>
      <c r="JFG34" s="0"/>
      <c r="JFH34" s="0"/>
      <c r="JFI34" s="0"/>
      <c r="JFJ34" s="0"/>
      <c r="JFK34" s="0"/>
      <c r="JFL34" s="0"/>
      <c r="JFM34" s="0"/>
      <c r="JFN34" s="0"/>
      <c r="JFO34" s="0"/>
      <c r="JFP34" s="0"/>
      <c r="JFQ34" s="0"/>
      <c r="JFR34" s="0"/>
      <c r="JFS34" s="0"/>
      <c r="JFT34" s="0"/>
      <c r="JFU34" s="0"/>
      <c r="JFV34" s="0"/>
      <c r="JFW34" s="0"/>
      <c r="JFX34" s="0"/>
      <c r="JFY34" s="0"/>
      <c r="JFZ34" s="0"/>
      <c r="JGA34" s="0"/>
      <c r="JGB34" s="0"/>
      <c r="JGC34" s="0"/>
      <c r="JGD34" s="0"/>
      <c r="JGE34" s="0"/>
      <c r="JGF34" s="0"/>
      <c r="JGG34" s="0"/>
      <c r="JGH34" s="0"/>
      <c r="JGI34" s="0"/>
      <c r="JGJ34" s="0"/>
      <c r="JGK34" s="0"/>
      <c r="JGL34" s="0"/>
      <c r="JGM34" s="0"/>
      <c r="JGN34" s="0"/>
      <c r="JGO34" s="0"/>
      <c r="JGP34" s="0"/>
      <c r="JGQ34" s="0"/>
      <c r="JGR34" s="0"/>
      <c r="JGS34" s="0"/>
      <c r="JGT34" s="0"/>
      <c r="JGU34" s="0"/>
      <c r="JGV34" s="0"/>
      <c r="JGW34" s="0"/>
      <c r="JGX34" s="0"/>
      <c r="JGY34" s="0"/>
      <c r="JGZ34" s="0"/>
      <c r="JHA34" s="0"/>
      <c r="JHB34" s="0"/>
      <c r="JHC34" s="0"/>
      <c r="JHD34" s="0"/>
      <c r="JHE34" s="0"/>
      <c r="JHF34" s="0"/>
      <c r="JHG34" s="0"/>
      <c r="JHH34" s="0"/>
      <c r="JHI34" s="0"/>
      <c r="JHJ34" s="0"/>
      <c r="JHK34" s="0"/>
      <c r="JHL34" s="0"/>
      <c r="JHM34" s="0"/>
      <c r="JHN34" s="0"/>
      <c r="JHO34" s="0"/>
      <c r="JHP34" s="0"/>
      <c r="JHQ34" s="0"/>
      <c r="JHR34" s="0"/>
      <c r="JHS34" s="0"/>
      <c r="JHT34" s="0"/>
      <c r="JHU34" s="0"/>
      <c r="JHV34" s="0"/>
      <c r="JHW34" s="0"/>
      <c r="JHX34" s="0"/>
      <c r="JHY34" s="0"/>
      <c r="JHZ34" s="0"/>
      <c r="JIA34" s="0"/>
      <c r="JIB34" s="0"/>
      <c r="JIC34" s="0"/>
      <c r="JID34" s="0"/>
      <c r="JIE34" s="0"/>
      <c r="JIF34" s="0"/>
      <c r="JIG34" s="0"/>
      <c r="JIH34" s="0"/>
      <c r="JII34" s="0"/>
      <c r="JIJ34" s="0"/>
      <c r="JIK34" s="0"/>
      <c r="JIL34" s="0"/>
      <c r="JIM34" s="0"/>
      <c r="JIN34" s="0"/>
      <c r="JIO34" s="0"/>
      <c r="JIP34" s="0"/>
      <c r="JIQ34" s="0"/>
      <c r="JIR34" s="0"/>
      <c r="JIS34" s="0"/>
      <c r="JIT34" s="0"/>
      <c r="JIU34" s="0"/>
      <c r="JIV34" s="0"/>
      <c r="JIW34" s="0"/>
      <c r="JIX34" s="0"/>
      <c r="JIY34" s="0"/>
      <c r="JIZ34" s="0"/>
      <c r="JJA34" s="0"/>
      <c r="JJB34" s="0"/>
      <c r="JJC34" s="0"/>
      <c r="JJD34" s="0"/>
      <c r="JJE34" s="0"/>
      <c r="JJF34" s="0"/>
      <c r="JJG34" s="0"/>
      <c r="JJH34" s="0"/>
      <c r="JJI34" s="0"/>
      <c r="JJJ34" s="0"/>
      <c r="JJK34" s="0"/>
      <c r="JJL34" s="0"/>
      <c r="JJM34" s="0"/>
      <c r="JJN34" s="0"/>
      <c r="JJO34" s="0"/>
      <c r="JJP34" s="0"/>
      <c r="JJQ34" s="0"/>
      <c r="JJR34" s="0"/>
      <c r="JJS34" s="0"/>
      <c r="JJT34" s="0"/>
      <c r="JJU34" s="0"/>
      <c r="JJV34" s="0"/>
      <c r="JJW34" s="0"/>
      <c r="JJX34" s="0"/>
      <c r="JJY34" s="0"/>
      <c r="JJZ34" s="0"/>
      <c r="JKA34" s="0"/>
      <c r="JKB34" s="0"/>
      <c r="JKC34" s="0"/>
      <c r="JKD34" s="0"/>
      <c r="JKE34" s="0"/>
      <c r="JKF34" s="0"/>
      <c r="JKG34" s="0"/>
      <c r="JKH34" s="0"/>
      <c r="JKI34" s="0"/>
      <c r="JKJ34" s="0"/>
      <c r="JKK34" s="0"/>
      <c r="JKL34" s="0"/>
      <c r="JKM34" s="0"/>
      <c r="JKN34" s="0"/>
      <c r="JKO34" s="0"/>
      <c r="JKP34" s="0"/>
      <c r="JKQ34" s="0"/>
      <c r="JKR34" s="0"/>
      <c r="JKS34" s="0"/>
      <c r="JKT34" s="0"/>
      <c r="JKU34" s="0"/>
      <c r="JKV34" s="0"/>
      <c r="JKW34" s="0"/>
      <c r="JKX34" s="0"/>
      <c r="JKY34" s="0"/>
      <c r="JKZ34" s="0"/>
      <c r="JLA34" s="0"/>
      <c r="JLB34" s="0"/>
      <c r="JLC34" s="0"/>
      <c r="JLD34" s="0"/>
      <c r="JLE34" s="0"/>
      <c r="JLF34" s="0"/>
      <c r="JLG34" s="0"/>
      <c r="JLH34" s="0"/>
      <c r="JLI34" s="0"/>
      <c r="JLJ34" s="0"/>
      <c r="JLK34" s="0"/>
      <c r="JLL34" s="0"/>
      <c r="JLM34" s="0"/>
      <c r="JLN34" s="0"/>
      <c r="JLO34" s="0"/>
      <c r="JLP34" s="0"/>
      <c r="JLQ34" s="0"/>
      <c r="JLR34" s="0"/>
      <c r="JLS34" s="0"/>
      <c r="JLT34" s="0"/>
      <c r="JLU34" s="0"/>
      <c r="JLV34" s="0"/>
      <c r="JLW34" s="0"/>
      <c r="JLX34" s="0"/>
      <c r="JLY34" s="0"/>
      <c r="JLZ34" s="0"/>
      <c r="JMA34" s="0"/>
      <c r="JMB34" s="0"/>
      <c r="JMC34" s="0"/>
      <c r="JMD34" s="0"/>
      <c r="JME34" s="0"/>
      <c r="JMF34" s="0"/>
      <c r="JMG34" s="0"/>
      <c r="JMH34" s="0"/>
      <c r="JMI34" s="0"/>
      <c r="JMJ34" s="0"/>
      <c r="JMK34" s="0"/>
      <c r="JML34" s="0"/>
      <c r="JMM34" s="0"/>
      <c r="JMN34" s="0"/>
      <c r="JMO34" s="0"/>
      <c r="JMP34" s="0"/>
      <c r="JMQ34" s="0"/>
      <c r="JMR34" s="0"/>
      <c r="JMS34" s="0"/>
      <c r="JMT34" s="0"/>
      <c r="JMU34" s="0"/>
      <c r="JMV34" s="0"/>
      <c r="JMW34" s="0"/>
      <c r="JMX34" s="0"/>
      <c r="JMY34" s="0"/>
      <c r="JMZ34" s="0"/>
      <c r="JNA34" s="0"/>
      <c r="JNB34" s="0"/>
      <c r="JNC34" s="0"/>
      <c r="JND34" s="0"/>
      <c r="JNE34" s="0"/>
      <c r="JNF34" s="0"/>
      <c r="JNG34" s="0"/>
      <c r="JNH34" s="0"/>
      <c r="JNI34" s="0"/>
      <c r="JNJ34" s="0"/>
      <c r="JNK34" s="0"/>
      <c r="JNL34" s="0"/>
      <c r="JNM34" s="0"/>
      <c r="JNN34" s="0"/>
      <c r="JNO34" s="0"/>
      <c r="JNP34" s="0"/>
      <c r="JNQ34" s="0"/>
      <c r="JNR34" s="0"/>
      <c r="JNS34" s="0"/>
      <c r="JNT34" s="0"/>
      <c r="JNU34" s="0"/>
      <c r="JNV34" s="0"/>
      <c r="JNW34" s="0"/>
      <c r="JNX34" s="0"/>
      <c r="JNY34" s="0"/>
      <c r="JNZ34" s="0"/>
      <c r="JOA34" s="0"/>
      <c r="JOB34" s="0"/>
      <c r="JOC34" s="0"/>
      <c r="JOD34" s="0"/>
      <c r="JOE34" s="0"/>
      <c r="JOF34" s="0"/>
      <c r="JOG34" s="0"/>
      <c r="JOH34" s="0"/>
      <c r="JOI34" s="0"/>
      <c r="JOJ34" s="0"/>
      <c r="JOK34" s="0"/>
      <c r="JOL34" s="0"/>
      <c r="JOM34" s="0"/>
      <c r="JON34" s="0"/>
      <c r="JOO34" s="0"/>
      <c r="JOP34" s="0"/>
      <c r="JOQ34" s="0"/>
      <c r="JOR34" s="0"/>
      <c r="JOS34" s="0"/>
      <c r="JOT34" s="0"/>
      <c r="JOU34" s="0"/>
      <c r="JOV34" s="0"/>
      <c r="JOW34" s="0"/>
      <c r="JOX34" s="0"/>
      <c r="JOY34" s="0"/>
      <c r="JOZ34" s="0"/>
      <c r="JPA34" s="0"/>
      <c r="JPB34" s="0"/>
      <c r="JPC34" s="0"/>
      <c r="JPD34" s="0"/>
      <c r="JPE34" s="0"/>
      <c r="JPF34" s="0"/>
      <c r="JPG34" s="0"/>
      <c r="JPH34" s="0"/>
      <c r="JPI34" s="0"/>
      <c r="JPJ34" s="0"/>
      <c r="JPK34" s="0"/>
      <c r="JPL34" s="0"/>
      <c r="JPM34" s="0"/>
      <c r="JPN34" s="0"/>
      <c r="JPO34" s="0"/>
      <c r="JPP34" s="0"/>
      <c r="JPQ34" s="0"/>
      <c r="JPR34" s="0"/>
      <c r="JPS34" s="0"/>
      <c r="JPT34" s="0"/>
      <c r="JPU34" s="0"/>
      <c r="JPV34" s="0"/>
      <c r="JPW34" s="0"/>
      <c r="JPX34" s="0"/>
      <c r="JPY34" s="0"/>
      <c r="JPZ34" s="0"/>
      <c r="JQA34" s="0"/>
      <c r="JQB34" s="0"/>
      <c r="JQC34" s="0"/>
      <c r="JQD34" s="0"/>
      <c r="JQE34" s="0"/>
      <c r="JQF34" s="0"/>
      <c r="JQG34" s="0"/>
      <c r="JQH34" s="0"/>
      <c r="JQI34" s="0"/>
      <c r="JQJ34" s="0"/>
      <c r="JQK34" s="0"/>
      <c r="JQL34" s="0"/>
      <c r="JQM34" s="0"/>
      <c r="JQN34" s="0"/>
      <c r="JQO34" s="0"/>
      <c r="JQP34" s="0"/>
      <c r="JQQ34" s="0"/>
      <c r="JQR34" s="0"/>
      <c r="JQS34" s="0"/>
      <c r="JQT34" s="0"/>
      <c r="JQU34" s="0"/>
      <c r="JQV34" s="0"/>
      <c r="JQW34" s="0"/>
      <c r="JQX34" s="0"/>
      <c r="JQY34" s="0"/>
      <c r="JQZ34" s="0"/>
      <c r="JRA34" s="0"/>
      <c r="JRB34" s="0"/>
      <c r="JRC34" s="0"/>
      <c r="JRD34" s="0"/>
      <c r="JRE34" s="0"/>
      <c r="JRF34" s="0"/>
      <c r="JRG34" s="0"/>
      <c r="JRH34" s="0"/>
      <c r="JRI34" s="0"/>
      <c r="JRJ34" s="0"/>
      <c r="JRK34" s="0"/>
      <c r="JRL34" s="0"/>
      <c r="JRM34" s="0"/>
      <c r="JRN34" s="0"/>
      <c r="JRO34" s="0"/>
      <c r="JRP34" s="0"/>
      <c r="JRQ34" s="0"/>
      <c r="JRR34" s="0"/>
      <c r="JRS34" s="0"/>
      <c r="JRT34" s="0"/>
      <c r="JRU34" s="0"/>
      <c r="JRV34" s="0"/>
      <c r="JRW34" s="0"/>
      <c r="JRX34" s="0"/>
      <c r="JRY34" s="0"/>
      <c r="JRZ34" s="0"/>
      <c r="JSA34" s="0"/>
      <c r="JSB34" s="0"/>
      <c r="JSC34" s="0"/>
      <c r="JSD34" s="0"/>
      <c r="JSE34" s="0"/>
      <c r="JSF34" s="0"/>
      <c r="JSG34" s="0"/>
      <c r="JSH34" s="0"/>
      <c r="JSI34" s="0"/>
      <c r="JSJ34" s="0"/>
      <c r="JSK34" s="0"/>
      <c r="JSL34" s="0"/>
      <c r="JSM34" s="0"/>
      <c r="JSN34" s="0"/>
      <c r="JSO34" s="0"/>
      <c r="JSP34" s="0"/>
      <c r="JSQ34" s="0"/>
      <c r="JSR34" s="0"/>
      <c r="JSS34" s="0"/>
      <c r="JST34" s="0"/>
      <c r="JSU34" s="0"/>
      <c r="JSV34" s="0"/>
      <c r="JSW34" s="0"/>
      <c r="JSX34" s="0"/>
      <c r="JSY34" s="0"/>
      <c r="JSZ34" s="0"/>
      <c r="JTA34" s="0"/>
      <c r="JTB34" s="0"/>
      <c r="JTC34" s="0"/>
      <c r="JTD34" s="0"/>
      <c r="JTE34" s="0"/>
      <c r="JTF34" s="0"/>
      <c r="JTG34" s="0"/>
      <c r="JTH34" s="0"/>
      <c r="JTI34" s="0"/>
      <c r="JTJ34" s="0"/>
      <c r="JTK34" s="0"/>
      <c r="JTL34" s="0"/>
      <c r="JTM34" s="0"/>
      <c r="JTN34" s="0"/>
      <c r="JTO34" s="0"/>
      <c r="JTP34" s="0"/>
      <c r="JTQ34" s="0"/>
      <c r="JTR34" s="0"/>
      <c r="JTS34" s="0"/>
      <c r="JTT34" s="0"/>
      <c r="JTU34" s="0"/>
      <c r="JTV34" s="0"/>
      <c r="JTW34" s="0"/>
      <c r="JTX34" s="0"/>
      <c r="JTY34" s="0"/>
      <c r="JTZ34" s="0"/>
      <c r="JUA34" s="0"/>
      <c r="JUB34" s="0"/>
      <c r="JUC34" s="0"/>
      <c r="JUD34" s="0"/>
      <c r="JUE34" s="0"/>
      <c r="JUF34" s="0"/>
      <c r="JUG34" s="0"/>
      <c r="JUH34" s="0"/>
      <c r="JUI34" s="0"/>
      <c r="JUJ34" s="0"/>
      <c r="JUK34" s="0"/>
      <c r="JUL34" s="0"/>
      <c r="JUM34" s="0"/>
      <c r="JUN34" s="0"/>
      <c r="JUO34" s="0"/>
      <c r="JUP34" s="0"/>
      <c r="JUQ34" s="0"/>
      <c r="JUR34" s="0"/>
      <c r="JUS34" s="0"/>
      <c r="JUT34" s="0"/>
      <c r="JUU34" s="0"/>
      <c r="JUV34" s="0"/>
      <c r="JUW34" s="0"/>
      <c r="JUX34" s="0"/>
      <c r="JUY34" s="0"/>
      <c r="JUZ34" s="0"/>
      <c r="JVA34" s="0"/>
      <c r="JVB34" s="0"/>
      <c r="JVC34" s="0"/>
      <c r="JVD34" s="0"/>
      <c r="JVE34" s="0"/>
      <c r="JVF34" s="0"/>
      <c r="JVG34" s="0"/>
      <c r="JVH34" s="0"/>
      <c r="JVI34" s="0"/>
      <c r="JVJ34" s="0"/>
      <c r="JVK34" s="0"/>
      <c r="JVL34" s="0"/>
      <c r="JVM34" s="0"/>
      <c r="JVN34" s="0"/>
      <c r="JVO34" s="0"/>
      <c r="JVP34" s="0"/>
      <c r="JVQ34" s="0"/>
      <c r="JVR34" s="0"/>
      <c r="JVS34" s="0"/>
      <c r="JVT34" s="0"/>
      <c r="JVU34" s="0"/>
      <c r="JVV34" s="0"/>
      <c r="JVW34" s="0"/>
      <c r="JVX34" s="0"/>
      <c r="JVY34" s="0"/>
      <c r="JVZ34" s="0"/>
      <c r="JWA34" s="0"/>
      <c r="JWB34" s="0"/>
      <c r="JWC34" s="0"/>
      <c r="JWD34" s="0"/>
      <c r="JWE34" s="0"/>
      <c r="JWF34" s="0"/>
      <c r="JWG34" s="0"/>
      <c r="JWH34" s="0"/>
      <c r="JWI34" s="0"/>
      <c r="JWJ34" s="0"/>
      <c r="JWK34" s="0"/>
      <c r="JWL34" s="0"/>
      <c r="JWM34" s="0"/>
      <c r="JWN34" s="0"/>
      <c r="JWO34" s="0"/>
      <c r="JWP34" s="0"/>
      <c r="JWQ34" s="0"/>
      <c r="JWR34" s="0"/>
      <c r="JWS34" s="0"/>
      <c r="JWT34" s="0"/>
      <c r="JWU34" s="0"/>
      <c r="JWV34" s="0"/>
      <c r="JWW34" s="0"/>
      <c r="JWX34" s="0"/>
      <c r="JWY34" s="0"/>
      <c r="JWZ34" s="0"/>
      <c r="JXA34" s="0"/>
      <c r="JXB34" s="0"/>
      <c r="JXC34" s="0"/>
      <c r="JXD34" s="0"/>
      <c r="JXE34" s="0"/>
      <c r="JXF34" s="0"/>
      <c r="JXG34" s="0"/>
      <c r="JXH34" s="0"/>
      <c r="JXI34" s="0"/>
      <c r="JXJ34" s="0"/>
      <c r="JXK34" s="0"/>
      <c r="JXL34" s="0"/>
      <c r="JXM34" s="0"/>
      <c r="JXN34" s="0"/>
      <c r="JXO34" s="0"/>
      <c r="JXP34" s="0"/>
      <c r="JXQ34" s="0"/>
      <c r="JXR34" s="0"/>
      <c r="JXS34" s="0"/>
      <c r="JXT34" s="0"/>
      <c r="JXU34" s="0"/>
      <c r="JXV34" s="0"/>
      <c r="JXW34" s="0"/>
      <c r="JXX34" s="0"/>
      <c r="JXY34" s="0"/>
      <c r="JXZ34" s="0"/>
      <c r="JYA34" s="0"/>
      <c r="JYB34" s="0"/>
      <c r="JYC34" s="0"/>
      <c r="JYD34" s="0"/>
      <c r="JYE34" s="0"/>
      <c r="JYF34" s="0"/>
      <c r="JYG34" s="0"/>
      <c r="JYH34" s="0"/>
      <c r="JYI34" s="0"/>
      <c r="JYJ34" s="0"/>
      <c r="JYK34" s="0"/>
      <c r="JYL34" s="0"/>
      <c r="JYM34" s="0"/>
      <c r="JYN34" s="0"/>
      <c r="JYO34" s="0"/>
      <c r="JYP34" s="0"/>
      <c r="JYQ34" s="0"/>
      <c r="JYR34" s="0"/>
      <c r="JYS34" s="0"/>
      <c r="JYT34" s="0"/>
      <c r="JYU34" s="0"/>
      <c r="JYV34" s="0"/>
      <c r="JYW34" s="0"/>
      <c r="JYX34" s="0"/>
      <c r="JYY34" s="0"/>
      <c r="JYZ34" s="0"/>
      <c r="JZA34" s="0"/>
      <c r="JZB34" s="0"/>
      <c r="JZC34" s="0"/>
      <c r="JZD34" s="0"/>
      <c r="JZE34" s="0"/>
      <c r="JZF34" s="0"/>
      <c r="JZG34" s="0"/>
      <c r="JZH34" s="0"/>
      <c r="JZI34" s="0"/>
      <c r="JZJ34" s="0"/>
      <c r="JZK34" s="0"/>
      <c r="JZL34" s="0"/>
      <c r="JZM34" s="0"/>
      <c r="JZN34" s="0"/>
      <c r="JZO34" s="0"/>
      <c r="JZP34" s="0"/>
      <c r="JZQ34" s="0"/>
      <c r="JZR34" s="0"/>
      <c r="JZS34" s="0"/>
      <c r="JZT34" s="0"/>
      <c r="JZU34" s="0"/>
      <c r="JZV34" s="0"/>
      <c r="JZW34" s="0"/>
      <c r="JZX34" s="0"/>
      <c r="JZY34" s="0"/>
      <c r="JZZ34" s="0"/>
      <c r="KAA34" s="0"/>
      <c r="KAB34" s="0"/>
      <c r="KAC34" s="0"/>
      <c r="KAD34" s="0"/>
      <c r="KAE34" s="0"/>
      <c r="KAF34" s="0"/>
      <c r="KAG34" s="0"/>
      <c r="KAH34" s="0"/>
      <c r="KAI34" s="0"/>
      <c r="KAJ34" s="0"/>
      <c r="KAK34" s="0"/>
      <c r="KAL34" s="0"/>
      <c r="KAM34" s="0"/>
      <c r="KAN34" s="0"/>
      <c r="KAO34" s="0"/>
      <c r="KAP34" s="0"/>
      <c r="KAQ34" s="0"/>
      <c r="KAR34" s="0"/>
      <c r="KAS34" s="0"/>
      <c r="KAT34" s="0"/>
      <c r="KAU34" s="0"/>
      <c r="KAV34" s="0"/>
      <c r="KAW34" s="0"/>
      <c r="KAX34" s="0"/>
      <c r="KAY34" s="0"/>
      <c r="KAZ34" s="0"/>
      <c r="KBA34" s="0"/>
      <c r="KBB34" s="0"/>
      <c r="KBC34" s="0"/>
      <c r="KBD34" s="0"/>
      <c r="KBE34" s="0"/>
      <c r="KBF34" s="0"/>
      <c r="KBG34" s="0"/>
      <c r="KBH34" s="0"/>
      <c r="KBI34" s="0"/>
      <c r="KBJ34" s="0"/>
      <c r="KBK34" s="0"/>
      <c r="KBL34" s="0"/>
      <c r="KBM34" s="0"/>
      <c r="KBN34" s="0"/>
      <c r="KBO34" s="0"/>
      <c r="KBP34" s="0"/>
      <c r="KBQ34" s="0"/>
      <c r="KBR34" s="0"/>
      <c r="KBS34" s="0"/>
      <c r="KBT34" s="0"/>
      <c r="KBU34" s="0"/>
      <c r="KBV34" s="0"/>
      <c r="KBW34" s="0"/>
      <c r="KBX34" s="0"/>
      <c r="KBY34" s="0"/>
      <c r="KBZ34" s="0"/>
      <c r="KCA34" s="0"/>
      <c r="KCB34" s="0"/>
      <c r="KCC34" s="0"/>
      <c r="KCD34" s="0"/>
      <c r="KCE34" s="0"/>
      <c r="KCF34" s="0"/>
      <c r="KCG34" s="0"/>
      <c r="KCH34" s="0"/>
      <c r="KCI34" s="0"/>
      <c r="KCJ34" s="0"/>
      <c r="KCK34" s="0"/>
      <c r="KCL34" s="0"/>
      <c r="KCM34" s="0"/>
      <c r="KCN34" s="0"/>
      <c r="KCO34" s="0"/>
      <c r="KCP34" s="0"/>
      <c r="KCQ34" s="0"/>
      <c r="KCR34" s="0"/>
      <c r="KCS34" s="0"/>
      <c r="KCT34" s="0"/>
      <c r="KCU34" s="0"/>
      <c r="KCV34" s="0"/>
      <c r="KCW34" s="0"/>
      <c r="KCX34" s="0"/>
      <c r="KCY34" s="0"/>
      <c r="KCZ34" s="0"/>
      <c r="KDA34" s="0"/>
      <c r="KDB34" s="0"/>
      <c r="KDC34" s="0"/>
      <c r="KDD34" s="0"/>
      <c r="KDE34" s="0"/>
      <c r="KDF34" s="0"/>
      <c r="KDG34" s="0"/>
      <c r="KDH34" s="0"/>
      <c r="KDI34" s="0"/>
      <c r="KDJ34" s="0"/>
      <c r="KDK34" s="0"/>
      <c r="KDL34" s="0"/>
      <c r="KDM34" s="0"/>
      <c r="KDN34" s="0"/>
      <c r="KDO34" s="0"/>
      <c r="KDP34" s="0"/>
      <c r="KDQ34" s="0"/>
      <c r="KDR34" s="0"/>
      <c r="KDS34" s="0"/>
      <c r="KDT34" s="0"/>
      <c r="KDU34" s="0"/>
      <c r="KDV34" s="0"/>
      <c r="KDW34" s="0"/>
      <c r="KDX34" s="0"/>
      <c r="KDY34" s="0"/>
      <c r="KDZ34" s="0"/>
      <c r="KEA34" s="0"/>
      <c r="KEB34" s="0"/>
      <c r="KEC34" s="0"/>
      <c r="KED34" s="0"/>
      <c r="KEE34" s="0"/>
      <c r="KEF34" s="0"/>
      <c r="KEG34" s="0"/>
      <c r="KEH34" s="0"/>
      <c r="KEI34" s="0"/>
      <c r="KEJ34" s="0"/>
      <c r="KEK34" s="0"/>
      <c r="KEL34" s="0"/>
      <c r="KEM34" s="0"/>
      <c r="KEN34" s="0"/>
      <c r="KEO34" s="0"/>
      <c r="KEP34" s="0"/>
      <c r="KEQ34" s="0"/>
      <c r="KER34" s="0"/>
      <c r="KES34" s="0"/>
      <c r="KET34" s="0"/>
      <c r="KEU34" s="0"/>
      <c r="KEV34" s="0"/>
      <c r="KEW34" s="0"/>
      <c r="KEX34" s="0"/>
      <c r="KEY34" s="0"/>
      <c r="KEZ34" s="0"/>
      <c r="KFA34" s="0"/>
      <c r="KFB34" s="0"/>
      <c r="KFC34" s="0"/>
      <c r="KFD34" s="0"/>
      <c r="KFE34" s="0"/>
      <c r="KFF34" s="0"/>
      <c r="KFG34" s="0"/>
      <c r="KFH34" s="0"/>
      <c r="KFI34" s="0"/>
      <c r="KFJ34" s="0"/>
      <c r="KFK34" s="0"/>
      <c r="KFL34" s="0"/>
      <c r="KFM34" s="0"/>
      <c r="KFN34" s="0"/>
      <c r="KFO34" s="0"/>
      <c r="KFP34" s="0"/>
      <c r="KFQ34" s="0"/>
      <c r="KFR34" s="0"/>
      <c r="KFS34" s="0"/>
      <c r="KFT34" s="0"/>
      <c r="KFU34" s="0"/>
      <c r="KFV34" s="0"/>
      <c r="KFW34" s="0"/>
      <c r="KFX34" s="0"/>
      <c r="KFY34" s="0"/>
      <c r="KFZ34" s="0"/>
      <c r="KGA34" s="0"/>
      <c r="KGB34" s="0"/>
      <c r="KGC34" s="0"/>
      <c r="KGD34" s="0"/>
      <c r="KGE34" s="0"/>
      <c r="KGF34" s="0"/>
      <c r="KGG34" s="0"/>
      <c r="KGH34" s="0"/>
      <c r="KGI34" s="0"/>
      <c r="KGJ34" s="0"/>
      <c r="KGK34" s="0"/>
      <c r="KGL34" s="0"/>
      <c r="KGM34" s="0"/>
      <c r="KGN34" s="0"/>
      <c r="KGO34" s="0"/>
      <c r="KGP34" s="0"/>
      <c r="KGQ34" s="0"/>
      <c r="KGR34" s="0"/>
      <c r="KGS34" s="0"/>
      <c r="KGT34" s="0"/>
      <c r="KGU34" s="0"/>
      <c r="KGV34" s="0"/>
      <c r="KGW34" s="0"/>
      <c r="KGX34" s="0"/>
      <c r="KGY34" s="0"/>
      <c r="KGZ34" s="0"/>
      <c r="KHA34" s="0"/>
      <c r="KHB34" s="0"/>
      <c r="KHC34" s="0"/>
      <c r="KHD34" s="0"/>
      <c r="KHE34" s="0"/>
      <c r="KHF34" s="0"/>
      <c r="KHG34" s="0"/>
      <c r="KHH34" s="0"/>
      <c r="KHI34" s="0"/>
      <c r="KHJ34" s="0"/>
      <c r="KHK34" s="0"/>
      <c r="KHL34" s="0"/>
      <c r="KHM34" s="0"/>
      <c r="KHN34" s="0"/>
      <c r="KHO34" s="0"/>
      <c r="KHP34" s="0"/>
      <c r="KHQ34" s="0"/>
      <c r="KHR34" s="0"/>
      <c r="KHS34" s="0"/>
      <c r="KHT34" s="0"/>
      <c r="KHU34" s="0"/>
      <c r="KHV34" s="0"/>
      <c r="KHW34" s="0"/>
      <c r="KHX34" s="0"/>
      <c r="KHY34" s="0"/>
      <c r="KHZ34" s="0"/>
      <c r="KIA34" s="0"/>
      <c r="KIB34" s="0"/>
      <c r="KIC34" s="0"/>
      <c r="KID34" s="0"/>
      <c r="KIE34" s="0"/>
      <c r="KIF34" s="0"/>
      <c r="KIG34" s="0"/>
      <c r="KIH34" s="0"/>
      <c r="KII34" s="0"/>
      <c r="KIJ34" s="0"/>
      <c r="KIK34" s="0"/>
      <c r="KIL34" s="0"/>
      <c r="KIM34" s="0"/>
      <c r="KIN34" s="0"/>
      <c r="KIO34" s="0"/>
      <c r="KIP34" s="0"/>
      <c r="KIQ34" s="0"/>
      <c r="KIR34" s="0"/>
      <c r="KIS34" s="0"/>
      <c r="KIT34" s="0"/>
      <c r="KIU34" s="0"/>
      <c r="KIV34" s="0"/>
      <c r="KIW34" s="0"/>
      <c r="KIX34" s="0"/>
      <c r="KIY34" s="0"/>
      <c r="KIZ34" s="0"/>
      <c r="KJA34" s="0"/>
      <c r="KJB34" s="0"/>
      <c r="KJC34" s="0"/>
      <c r="KJD34" s="0"/>
      <c r="KJE34" s="0"/>
      <c r="KJF34" s="0"/>
      <c r="KJG34" s="0"/>
      <c r="KJH34" s="0"/>
      <c r="KJI34" s="0"/>
      <c r="KJJ34" s="0"/>
      <c r="KJK34" s="0"/>
      <c r="KJL34" s="0"/>
      <c r="KJM34" s="0"/>
      <c r="KJN34" s="0"/>
      <c r="KJO34" s="0"/>
      <c r="KJP34" s="0"/>
      <c r="KJQ34" s="0"/>
      <c r="KJR34" s="0"/>
      <c r="KJS34" s="0"/>
      <c r="KJT34" s="0"/>
      <c r="KJU34" s="0"/>
      <c r="KJV34" s="0"/>
      <c r="KJW34" s="0"/>
      <c r="KJX34" s="0"/>
      <c r="KJY34" s="0"/>
      <c r="KJZ34" s="0"/>
      <c r="KKA34" s="0"/>
      <c r="KKB34" s="0"/>
      <c r="KKC34" s="0"/>
      <c r="KKD34" s="0"/>
      <c r="KKE34" s="0"/>
      <c r="KKF34" s="0"/>
      <c r="KKG34" s="0"/>
      <c r="KKH34" s="0"/>
      <c r="KKI34" s="0"/>
      <c r="KKJ34" s="0"/>
      <c r="KKK34" s="0"/>
      <c r="KKL34" s="0"/>
      <c r="KKM34" s="0"/>
      <c r="KKN34" s="0"/>
      <c r="KKO34" s="0"/>
      <c r="KKP34" s="0"/>
      <c r="KKQ34" s="0"/>
      <c r="KKR34" s="0"/>
      <c r="KKS34" s="0"/>
      <c r="KKT34" s="0"/>
      <c r="KKU34" s="0"/>
      <c r="KKV34" s="0"/>
      <c r="KKW34" s="0"/>
      <c r="KKX34" s="0"/>
      <c r="KKY34" s="0"/>
      <c r="KKZ34" s="0"/>
      <c r="KLA34" s="0"/>
      <c r="KLB34" s="0"/>
      <c r="KLC34" s="0"/>
      <c r="KLD34" s="0"/>
      <c r="KLE34" s="0"/>
      <c r="KLF34" s="0"/>
      <c r="KLG34" s="0"/>
      <c r="KLH34" s="0"/>
      <c r="KLI34" s="0"/>
      <c r="KLJ34" s="0"/>
      <c r="KLK34" s="0"/>
      <c r="KLL34" s="0"/>
      <c r="KLM34" s="0"/>
      <c r="KLN34" s="0"/>
      <c r="KLO34" s="0"/>
      <c r="KLP34" s="0"/>
      <c r="KLQ34" s="0"/>
      <c r="KLR34" s="0"/>
      <c r="KLS34" s="0"/>
      <c r="KLT34" s="0"/>
      <c r="KLU34" s="0"/>
      <c r="KLV34" s="0"/>
      <c r="KLW34" s="0"/>
      <c r="KLX34" s="0"/>
      <c r="KLY34" s="0"/>
      <c r="KLZ34" s="0"/>
      <c r="KMA34" s="0"/>
      <c r="KMB34" s="0"/>
      <c r="KMC34" s="0"/>
      <c r="KMD34" s="0"/>
      <c r="KME34" s="0"/>
      <c r="KMF34" s="0"/>
      <c r="KMG34" s="0"/>
      <c r="KMH34" s="0"/>
      <c r="KMI34" s="0"/>
      <c r="KMJ34" s="0"/>
      <c r="KMK34" s="0"/>
      <c r="KML34" s="0"/>
      <c r="KMM34" s="0"/>
      <c r="KMN34" s="0"/>
      <c r="KMO34" s="0"/>
      <c r="KMP34" s="0"/>
      <c r="KMQ34" s="0"/>
      <c r="KMR34" s="0"/>
      <c r="KMS34" s="0"/>
      <c r="KMT34" s="0"/>
      <c r="KMU34" s="0"/>
      <c r="KMV34" s="0"/>
      <c r="KMW34" s="0"/>
      <c r="KMX34" s="0"/>
      <c r="KMY34" s="0"/>
      <c r="KMZ34" s="0"/>
      <c r="KNA34" s="0"/>
      <c r="KNB34" s="0"/>
      <c r="KNC34" s="0"/>
      <c r="KND34" s="0"/>
      <c r="KNE34" s="0"/>
      <c r="KNF34" s="0"/>
      <c r="KNG34" s="0"/>
      <c r="KNH34" s="0"/>
      <c r="KNI34" s="0"/>
      <c r="KNJ34" s="0"/>
      <c r="KNK34" s="0"/>
      <c r="KNL34" s="0"/>
      <c r="KNM34" s="0"/>
      <c r="KNN34" s="0"/>
      <c r="KNO34" s="0"/>
      <c r="KNP34" s="0"/>
      <c r="KNQ34" s="0"/>
      <c r="KNR34" s="0"/>
      <c r="KNS34" s="0"/>
      <c r="KNT34" s="0"/>
      <c r="KNU34" s="0"/>
      <c r="KNV34" s="0"/>
      <c r="KNW34" s="0"/>
      <c r="KNX34" s="0"/>
      <c r="KNY34" s="0"/>
      <c r="KNZ34" s="0"/>
      <c r="KOA34" s="0"/>
      <c r="KOB34" s="0"/>
      <c r="KOC34" s="0"/>
      <c r="KOD34" s="0"/>
      <c r="KOE34" s="0"/>
      <c r="KOF34" s="0"/>
      <c r="KOG34" s="0"/>
      <c r="KOH34" s="0"/>
      <c r="KOI34" s="0"/>
      <c r="KOJ34" s="0"/>
      <c r="KOK34" s="0"/>
      <c r="KOL34" s="0"/>
      <c r="KOM34" s="0"/>
      <c r="KON34" s="0"/>
      <c r="KOO34" s="0"/>
      <c r="KOP34" s="0"/>
      <c r="KOQ34" s="0"/>
      <c r="KOR34" s="0"/>
      <c r="KOS34" s="0"/>
      <c r="KOT34" s="0"/>
      <c r="KOU34" s="0"/>
      <c r="KOV34" s="0"/>
      <c r="KOW34" s="0"/>
      <c r="KOX34" s="0"/>
      <c r="KOY34" s="0"/>
      <c r="KOZ34" s="0"/>
      <c r="KPA34" s="0"/>
      <c r="KPB34" s="0"/>
      <c r="KPC34" s="0"/>
      <c r="KPD34" s="0"/>
      <c r="KPE34" s="0"/>
      <c r="KPF34" s="0"/>
      <c r="KPG34" s="0"/>
      <c r="KPH34" s="0"/>
      <c r="KPI34" s="0"/>
      <c r="KPJ34" s="0"/>
      <c r="KPK34" s="0"/>
      <c r="KPL34" s="0"/>
      <c r="KPM34" s="0"/>
      <c r="KPN34" s="0"/>
      <c r="KPO34" s="0"/>
      <c r="KPP34" s="0"/>
      <c r="KPQ34" s="0"/>
      <c r="KPR34" s="0"/>
      <c r="KPS34" s="0"/>
      <c r="KPT34" s="0"/>
      <c r="KPU34" s="0"/>
      <c r="KPV34" s="0"/>
      <c r="KPW34" s="0"/>
      <c r="KPX34" s="0"/>
      <c r="KPY34" s="0"/>
      <c r="KPZ34" s="0"/>
      <c r="KQA34" s="0"/>
      <c r="KQB34" s="0"/>
      <c r="KQC34" s="0"/>
      <c r="KQD34" s="0"/>
      <c r="KQE34" s="0"/>
      <c r="KQF34" s="0"/>
      <c r="KQG34" s="0"/>
      <c r="KQH34" s="0"/>
      <c r="KQI34" s="0"/>
      <c r="KQJ34" s="0"/>
      <c r="KQK34" s="0"/>
      <c r="KQL34" s="0"/>
      <c r="KQM34" s="0"/>
      <c r="KQN34" s="0"/>
      <c r="KQO34" s="0"/>
      <c r="KQP34" s="0"/>
      <c r="KQQ34" s="0"/>
      <c r="KQR34" s="0"/>
      <c r="KQS34" s="0"/>
      <c r="KQT34" s="0"/>
      <c r="KQU34" s="0"/>
      <c r="KQV34" s="0"/>
      <c r="KQW34" s="0"/>
      <c r="KQX34" s="0"/>
      <c r="KQY34" s="0"/>
      <c r="KQZ34" s="0"/>
      <c r="KRA34" s="0"/>
      <c r="KRB34" s="0"/>
      <c r="KRC34" s="0"/>
      <c r="KRD34" s="0"/>
      <c r="KRE34" s="0"/>
      <c r="KRF34" s="0"/>
      <c r="KRG34" s="0"/>
      <c r="KRH34" s="0"/>
      <c r="KRI34" s="0"/>
      <c r="KRJ34" s="0"/>
      <c r="KRK34" s="0"/>
      <c r="KRL34" s="0"/>
      <c r="KRM34" s="0"/>
      <c r="KRN34" s="0"/>
      <c r="KRO34" s="0"/>
      <c r="KRP34" s="0"/>
      <c r="KRQ34" s="0"/>
      <c r="KRR34" s="0"/>
      <c r="KRS34" s="0"/>
      <c r="KRT34" s="0"/>
      <c r="KRU34" s="0"/>
      <c r="KRV34" s="0"/>
      <c r="KRW34" s="0"/>
      <c r="KRX34" s="0"/>
      <c r="KRY34" s="0"/>
      <c r="KRZ34" s="0"/>
      <c r="KSA34" s="0"/>
      <c r="KSB34" s="0"/>
      <c r="KSC34" s="0"/>
      <c r="KSD34" s="0"/>
      <c r="KSE34" s="0"/>
      <c r="KSF34" s="0"/>
      <c r="KSG34" s="0"/>
      <c r="KSH34" s="0"/>
      <c r="KSI34" s="0"/>
      <c r="KSJ34" s="0"/>
      <c r="KSK34" s="0"/>
      <c r="KSL34" s="0"/>
      <c r="KSM34" s="0"/>
      <c r="KSN34" s="0"/>
      <c r="KSO34" s="0"/>
      <c r="KSP34" s="0"/>
      <c r="KSQ34" s="0"/>
      <c r="KSR34" s="0"/>
      <c r="KSS34" s="0"/>
      <c r="KST34" s="0"/>
      <c r="KSU34" s="0"/>
      <c r="KSV34" s="0"/>
      <c r="KSW34" s="0"/>
      <c r="KSX34" s="0"/>
      <c r="KSY34" s="0"/>
      <c r="KSZ34" s="0"/>
      <c r="KTA34" s="0"/>
      <c r="KTB34" s="0"/>
      <c r="KTC34" s="0"/>
      <c r="KTD34" s="0"/>
      <c r="KTE34" s="0"/>
      <c r="KTF34" s="0"/>
      <c r="KTG34" s="0"/>
      <c r="KTH34" s="0"/>
      <c r="KTI34" s="0"/>
      <c r="KTJ34" s="0"/>
      <c r="KTK34" s="0"/>
      <c r="KTL34" s="0"/>
      <c r="KTM34" s="0"/>
      <c r="KTN34" s="0"/>
      <c r="KTO34" s="0"/>
      <c r="KTP34" s="0"/>
      <c r="KTQ34" s="0"/>
      <c r="KTR34" s="0"/>
      <c r="KTS34" s="0"/>
      <c r="KTT34" s="0"/>
      <c r="KTU34" s="0"/>
      <c r="KTV34" s="0"/>
      <c r="KTW34" s="0"/>
      <c r="KTX34" s="0"/>
      <c r="KTY34" s="0"/>
      <c r="KTZ34" s="0"/>
      <c r="KUA34" s="0"/>
      <c r="KUB34" s="0"/>
      <c r="KUC34" s="0"/>
      <c r="KUD34" s="0"/>
      <c r="KUE34" s="0"/>
      <c r="KUF34" s="0"/>
      <c r="KUG34" s="0"/>
      <c r="KUH34" s="0"/>
      <c r="KUI34" s="0"/>
      <c r="KUJ34" s="0"/>
      <c r="KUK34" s="0"/>
      <c r="KUL34" s="0"/>
      <c r="KUM34" s="0"/>
      <c r="KUN34" s="0"/>
      <c r="KUO34" s="0"/>
      <c r="KUP34" s="0"/>
      <c r="KUQ34" s="0"/>
      <c r="KUR34" s="0"/>
      <c r="KUS34" s="0"/>
      <c r="KUT34" s="0"/>
      <c r="KUU34" s="0"/>
      <c r="KUV34" s="0"/>
      <c r="KUW34" s="0"/>
      <c r="KUX34" s="0"/>
      <c r="KUY34" s="0"/>
      <c r="KUZ34" s="0"/>
      <c r="KVA34" s="0"/>
      <c r="KVB34" s="0"/>
      <c r="KVC34" s="0"/>
      <c r="KVD34" s="0"/>
      <c r="KVE34" s="0"/>
      <c r="KVF34" s="0"/>
      <c r="KVG34" s="0"/>
      <c r="KVH34" s="0"/>
      <c r="KVI34" s="0"/>
      <c r="KVJ34" s="0"/>
      <c r="KVK34" s="0"/>
      <c r="KVL34" s="0"/>
      <c r="KVM34" s="0"/>
      <c r="KVN34" s="0"/>
      <c r="KVO34" s="0"/>
      <c r="KVP34" s="0"/>
      <c r="KVQ34" s="0"/>
      <c r="KVR34" s="0"/>
      <c r="KVS34" s="0"/>
      <c r="KVT34" s="0"/>
      <c r="KVU34" s="0"/>
      <c r="KVV34" s="0"/>
      <c r="KVW34" s="0"/>
      <c r="KVX34" s="0"/>
      <c r="KVY34" s="0"/>
      <c r="KVZ34" s="0"/>
      <c r="KWA34" s="0"/>
      <c r="KWB34" s="0"/>
      <c r="KWC34" s="0"/>
      <c r="KWD34" s="0"/>
      <c r="KWE34" s="0"/>
      <c r="KWF34" s="0"/>
      <c r="KWG34" s="0"/>
      <c r="KWH34" s="0"/>
      <c r="KWI34" s="0"/>
      <c r="KWJ34" s="0"/>
      <c r="KWK34" s="0"/>
      <c r="KWL34" s="0"/>
      <c r="KWM34" s="0"/>
      <c r="KWN34" s="0"/>
      <c r="KWO34" s="0"/>
      <c r="KWP34" s="0"/>
      <c r="KWQ34" s="0"/>
      <c r="KWR34" s="0"/>
      <c r="KWS34" s="0"/>
      <c r="KWT34" s="0"/>
      <c r="KWU34" s="0"/>
      <c r="KWV34" s="0"/>
      <c r="KWW34" s="0"/>
      <c r="KWX34" s="0"/>
      <c r="KWY34" s="0"/>
      <c r="KWZ34" s="0"/>
      <c r="KXA34" s="0"/>
      <c r="KXB34" s="0"/>
      <c r="KXC34" s="0"/>
      <c r="KXD34" s="0"/>
      <c r="KXE34" s="0"/>
      <c r="KXF34" s="0"/>
      <c r="KXG34" s="0"/>
      <c r="KXH34" s="0"/>
      <c r="KXI34" s="0"/>
      <c r="KXJ34" s="0"/>
      <c r="KXK34" s="0"/>
      <c r="KXL34" s="0"/>
      <c r="KXM34" s="0"/>
      <c r="KXN34" s="0"/>
      <c r="KXO34" s="0"/>
      <c r="KXP34" s="0"/>
      <c r="KXQ34" s="0"/>
      <c r="KXR34" s="0"/>
      <c r="KXS34" s="0"/>
      <c r="KXT34" s="0"/>
      <c r="KXU34" s="0"/>
      <c r="KXV34" s="0"/>
      <c r="KXW34" s="0"/>
      <c r="KXX34" s="0"/>
      <c r="KXY34" s="0"/>
      <c r="KXZ34" s="0"/>
      <c r="KYA34" s="0"/>
      <c r="KYB34" s="0"/>
      <c r="KYC34" s="0"/>
      <c r="KYD34" s="0"/>
      <c r="KYE34" s="0"/>
      <c r="KYF34" s="0"/>
      <c r="KYG34" s="0"/>
      <c r="KYH34" s="0"/>
      <c r="KYI34" s="0"/>
      <c r="KYJ34" s="0"/>
      <c r="KYK34" s="0"/>
      <c r="KYL34" s="0"/>
      <c r="KYM34" s="0"/>
      <c r="KYN34" s="0"/>
      <c r="KYO34" s="0"/>
      <c r="KYP34" s="0"/>
      <c r="KYQ34" s="0"/>
      <c r="KYR34" s="0"/>
      <c r="KYS34" s="0"/>
      <c r="KYT34" s="0"/>
      <c r="KYU34" s="0"/>
      <c r="KYV34" s="0"/>
      <c r="KYW34" s="0"/>
      <c r="KYX34" s="0"/>
      <c r="KYY34" s="0"/>
      <c r="KYZ34" s="0"/>
      <c r="KZA34" s="0"/>
      <c r="KZB34" s="0"/>
      <c r="KZC34" s="0"/>
      <c r="KZD34" s="0"/>
      <c r="KZE34" s="0"/>
      <c r="KZF34" s="0"/>
      <c r="KZG34" s="0"/>
      <c r="KZH34" s="0"/>
      <c r="KZI34" s="0"/>
      <c r="KZJ34" s="0"/>
      <c r="KZK34" s="0"/>
      <c r="KZL34" s="0"/>
      <c r="KZM34" s="0"/>
      <c r="KZN34" s="0"/>
      <c r="KZO34" s="0"/>
      <c r="KZP34" s="0"/>
      <c r="KZQ34" s="0"/>
      <c r="KZR34" s="0"/>
      <c r="KZS34" s="0"/>
      <c r="KZT34" s="0"/>
      <c r="KZU34" s="0"/>
      <c r="KZV34" s="0"/>
      <c r="KZW34" s="0"/>
      <c r="KZX34" s="0"/>
      <c r="KZY34" s="0"/>
      <c r="KZZ34" s="0"/>
      <c r="LAA34" s="0"/>
      <c r="LAB34" s="0"/>
      <c r="LAC34" s="0"/>
      <c r="LAD34" s="0"/>
      <c r="LAE34" s="0"/>
      <c r="LAF34" s="0"/>
      <c r="LAG34" s="0"/>
      <c r="LAH34" s="0"/>
      <c r="LAI34" s="0"/>
      <c r="LAJ34" s="0"/>
      <c r="LAK34" s="0"/>
      <c r="LAL34" s="0"/>
      <c r="LAM34" s="0"/>
      <c r="LAN34" s="0"/>
      <c r="LAO34" s="0"/>
      <c r="LAP34" s="0"/>
      <c r="LAQ34" s="0"/>
      <c r="LAR34" s="0"/>
      <c r="LAS34" s="0"/>
      <c r="LAT34" s="0"/>
      <c r="LAU34" s="0"/>
      <c r="LAV34" s="0"/>
      <c r="LAW34" s="0"/>
      <c r="LAX34" s="0"/>
      <c r="LAY34" s="0"/>
      <c r="LAZ34" s="0"/>
      <c r="LBA34" s="0"/>
      <c r="LBB34" s="0"/>
      <c r="LBC34" s="0"/>
      <c r="LBD34" s="0"/>
      <c r="LBE34" s="0"/>
      <c r="LBF34" s="0"/>
      <c r="LBG34" s="0"/>
      <c r="LBH34" s="0"/>
      <c r="LBI34" s="0"/>
      <c r="LBJ34" s="0"/>
      <c r="LBK34" s="0"/>
      <c r="LBL34" s="0"/>
      <c r="LBM34" s="0"/>
      <c r="LBN34" s="0"/>
      <c r="LBO34" s="0"/>
      <c r="LBP34" s="0"/>
      <c r="LBQ34" s="0"/>
      <c r="LBR34" s="0"/>
      <c r="LBS34" s="0"/>
      <c r="LBT34" s="0"/>
      <c r="LBU34" s="0"/>
      <c r="LBV34" s="0"/>
      <c r="LBW34" s="0"/>
      <c r="LBX34" s="0"/>
      <c r="LBY34" s="0"/>
      <c r="LBZ34" s="0"/>
      <c r="LCA34" s="0"/>
      <c r="LCB34" s="0"/>
      <c r="LCC34" s="0"/>
      <c r="LCD34" s="0"/>
      <c r="LCE34" s="0"/>
      <c r="LCF34" s="0"/>
      <c r="LCG34" s="0"/>
      <c r="LCH34" s="0"/>
      <c r="LCI34" s="0"/>
      <c r="LCJ34" s="0"/>
      <c r="LCK34" s="0"/>
      <c r="LCL34" s="0"/>
      <c r="LCM34" s="0"/>
      <c r="LCN34" s="0"/>
      <c r="LCO34" s="0"/>
      <c r="LCP34" s="0"/>
      <c r="LCQ34" s="0"/>
      <c r="LCR34" s="0"/>
      <c r="LCS34" s="0"/>
      <c r="LCT34" s="0"/>
      <c r="LCU34" s="0"/>
      <c r="LCV34" s="0"/>
      <c r="LCW34" s="0"/>
      <c r="LCX34" s="0"/>
      <c r="LCY34" s="0"/>
      <c r="LCZ34" s="0"/>
      <c r="LDA34" s="0"/>
      <c r="LDB34" s="0"/>
      <c r="LDC34" s="0"/>
      <c r="LDD34" s="0"/>
      <c r="LDE34" s="0"/>
      <c r="LDF34" s="0"/>
      <c r="LDG34" s="0"/>
      <c r="LDH34" s="0"/>
      <c r="LDI34" s="0"/>
      <c r="LDJ34" s="0"/>
      <c r="LDK34" s="0"/>
      <c r="LDL34" s="0"/>
      <c r="LDM34" s="0"/>
      <c r="LDN34" s="0"/>
      <c r="LDO34" s="0"/>
      <c r="LDP34" s="0"/>
      <c r="LDQ34" s="0"/>
      <c r="LDR34" s="0"/>
      <c r="LDS34" s="0"/>
      <c r="LDT34" s="0"/>
      <c r="LDU34" s="0"/>
      <c r="LDV34" s="0"/>
      <c r="LDW34" s="0"/>
      <c r="LDX34" s="0"/>
      <c r="LDY34" s="0"/>
      <c r="LDZ34" s="0"/>
      <c r="LEA34" s="0"/>
      <c r="LEB34" s="0"/>
      <c r="LEC34" s="0"/>
      <c r="LED34" s="0"/>
      <c r="LEE34" s="0"/>
      <c r="LEF34" s="0"/>
      <c r="LEG34" s="0"/>
      <c r="LEH34" s="0"/>
      <c r="LEI34" s="0"/>
      <c r="LEJ34" s="0"/>
      <c r="LEK34" s="0"/>
      <c r="LEL34" s="0"/>
      <c r="LEM34" s="0"/>
      <c r="LEN34" s="0"/>
      <c r="LEO34" s="0"/>
      <c r="LEP34" s="0"/>
      <c r="LEQ34" s="0"/>
      <c r="LER34" s="0"/>
      <c r="LES34" s="0"/>
      <c r="LET34" s="0"/>
      <c r="LEU34" s="0"/>
      <c r="LEV34" s="0"/>
      <c r="LEW34" s="0"/>
      <c r="LEX34" s="0"/>
      <c r="LEY34" s="0"/>
      <c r="LEZ34" s="0"/>
      <c r="LFA34" s="0"/>
      <c r="LFB34" s="0"/>
      <c r="LFC34" s="0"/>
      <c r="LFD34" s="0"/>
      <c r="LFE34" s="0"/>
      <c r="LFF34" s="0"/>
      <c r="LFG34" s="0"/>
      <c r="LFH34" s="0"/>
      <c r="LFI34" s="0"/>
      <c r="LFJ34" s="0"/>
      <c r="LFK34" s="0"/>
      <c r="LFL34" s="0"/>
      <c r="LFM34" s="0"/>
      <c r="LFN34" s="0"/>
      <c r="LFO34" s="0"/>
      <c r="LFP34" s="0"/>
      <c r="LFQ34" s="0"/>
      <c r="LFR34" s="0"/>
      <c r="LFS34" s="0"/>
      <c r="LFT34" s="0"/>
      <c r="LFU34" s="0"/>
      <c r="LFV34" s="0"/>
      <c r="LFW34" s="0"/>
      <c r="LFX34" s="0"/>
      <c r="LFY34" s="0"/>
      <c r="LFZ34" s="0"/>
      <c r="LGA34" s="0"/>
      <c r="LGB34" s="0"/>
      <c r="LGC34" s="0"/>
      <c r="LGD34" s="0"/>
      <c r="LGE34" s="0"/>
      <c r="LGF34" s="0"/>
      <c r="LGG34" s="0"/>
      <c r="LGH34" s="0"/>
      <c r="LGI34" s="0"/>
      <c r="LGJ34" s="0"/>
      <c r="LGK34" s="0"/>
      <c r="LGL34" s="0"/>
      <c r="LGM34" s="0"/>
      <c r="LGN34" s="0"/>
      <c r="LGO34" s="0"/>
      <c r="LGP34" s="0"/>
      <c r="LGQ34" s="0"/>
      <c r="LGR34" s="0"/>
      <c r="LGS34" s="0"/>
      <c r="LGT34" s="0"/>
      <c r="LGU34" s="0"/>
      <c r="LGV34" s="0"/>
      <c r="LGW34" s="0"/>
      <c r="LGX34" s="0"/>
      <c r="LGY34" s="0"/>
      <c r="LGZ34" s="0"/>
      <c r="LHA34" s="0"/>
      <c r="LHB34" s="0"/>
      <c r="LHC34" s="0"/>
      <c r="LHD34" s="0"/>
      <c r="LHE34" s="0"/>
      <c r="LHF34" s="0"/>
      <c r="LHG34" s="0"/>
      <c r="LHH34" s="0"/>
      <c r="LHI34" s="0"/>
      <c r="LHJ34" s="0"/>
      <c r="LHK34" s="0"/>
      <c r="LHL34" s="0"/>
      <c r="LHM34" s="0"/>
      <c r="LHN34" s="0"/>
      <c r="LHO34" s="0"/>
      <c r="LHP34" s="0"/>
      <c r="LHQ34" s="0"/>
      <c r="LHR34" s="0"/>
      <c r="LHS34" s="0"/>
      <c r="LHT34" s="0"/>
      <c r="LHU34" s="0"/>
      <c r="LHV34" s="0"/>
      <c r="LHW34" s="0"/>
      <c r="LHX34" s="0"/>
      <c r="LHY34" s="0"/>
      <c r="LHZ34" s="0"/>
      <c r="LIA34" s="0"/>
      <c r="LIB34" s="0"/>
      <c r="LIC34" s="0"/>
      <c r="LID34" s="0"/>
      <c r="LIE34" s="0"/>
      <c r="LIF34" s="0"/>
      <c r="LIG34" s="0"/>
      <c r="LIH34" s="0"/>
      <c r="LII34" s="0"/>
      <c r="LIJ34" s="0"/>
      <c r="LIK34" s="0"/>
      <c r="LIL34" s="0"/>
      <c r="LIM34" s="0"/>
      <c r="LIN34" s="0"/>
      <c r="LIO34" s="0"/>
      <c r="LIP34" s="0"/>
      <c r="LIQ34" s="0"/>
      <c r="LIR34" s="0"/>
      <c r="LIS34" s="0"/>
      <c r="LIT34" s="0"/>
      <c r="LIU34" s="0"/>
      <c r="LIV34" s="0"/>
      <c r="LIW34" s="0"/>
      <c r="LIX34" s="0"/>
      <c r="LIY34" s="0"/>
      <c r="LIZ34" s="0"/>
      <c r="LJA34" s="0"/>
      <c r="LJB34" s="0"/>
      <c r="LJC34" s="0"/>
      <c r="LJD34" s="0"/>
      <c r="LJE34" s="0"/>
      <c r="LJF34" s="0"/>
      <c r="LJG34" s="0"/>
      <c r="LJH34" s="0"/>
      <c r="LJI34" s="0"/>
      <c r="LJJ34" s="0"/>
      <c r="LJK34" s="0"/>
      <c r="LJL34" s="0"/>
      <c r="LJM34" s="0"/>
      <c r="LJN34" s="0"/>
      <c r="LJO34" s="0"/>
      <c r="LJP34" s="0"/>
      <c r="LJQ34" s="0"/>
      <c r="LJR34" s="0"/>
      <c r="LJS34" s="0"/>
      <c r="LJT34" s="0"/>
      <c r="LJU34" s="0"/>
      <c r="LJV34" s="0"/>
      <c r="LJW34" s="0"/>
      <c r="LJX34" s="0"/>
      <c r="LJY34" s="0"/>
      <c r="LJZ34" s="0"/>
      <c r="LKA34" s="0"/>
      <c r="LKB34" s="0"/>
      <c r="LKC34" s="0"/>
      <c r="LKD34" s="0"/>
      <c r="LKE34" s="0"/>
      <c r="LKF34" s="0"/>
      <c r="LKG34" s="0"/>
      <c r="LKH34" s="0"/>
      <c r="LKI34" s="0"/>
      <c r="LKJ34" s="0"/>
      <c r="LKK34" s="0"/>
      <c r="LKL34" s="0"/>
      <c r="LKM34" s="0"/>
      <c r="LKN34" s="0"/>
      <c r="LKO34" s="0"/>
      <c r="LKP34" s="0"/>
      <c r="LKQ34" s="0"/>
      <c r="LKR34" s="0"/>
      <c r="LKS34" s="0"/>
      <c r="LKT34" s="0"/>
      <c r="LKU34" s="0"/>
      <c r="LKV34" s="0"/>
      <c r="LKW34" s="0"/>
      <c r="LKX34" s="0"/>
      <c r="LKY34" s="0"/>
      <c r="LKZ34" s="0"/>
      <c r="LLA34" s="0"/>
      <c r="LLB34" s="0"/>
      <c r="LLC34" s="0"/>
      <c r="LLD34" s="0"/>
      <c r="LLE34" s="0"/>
      <c r="LLF34" s="0"/>
      <c r="LLG34" s="0"/>
      <c r="LLH34" s="0"/>
      <c r="LLI34" s="0"/>
      <c r="LLJ34" s="0"/>
      <c r="LLK34" s="0"/>
      <c r="LLL34" s="0"/>
      <c r="LLM34" s="0"/>
      <c r="LLN34" s="0"/>
      <c r="LLO34" s="0"/>
      <c r="LLP34" s="0"/>
      <c r="LLQ34" s="0"/>
      <c r="LLR34" s="0"/>
      <c r="LLS34" s="0"/>
      <c r="LLT34" s="0"/>
      <c r="LLU34" s="0"/>
      <c r="LLV34" s="0"/>
      <c r="LLW34" s="0"/>
      <c r="LLX34" s="0"/>
      <c r="LLY34" s="0"/>
      <c r="LLZ34" s="0"/>
      <c r="LMA34" s="0"/>
      <c r="LMB34" s="0"/>
      <c r="LMC34" s="0"/>
      <c r="LMD34" s="0"/>
      <c r="LME34" s="0"/>
      <c r="LMF34" s="0"/>
      <c r="LMG34" s="0"/>
      <c r="LMH34" s="0"/>
      <c r="LMI34" s="0"/>
      <c r="LMJ34" s="0"/>
      <c r="LMK34" s="0"/>
      <c r="LML34" s="0"/>
      <c r="LMM34" s="0"/>
      <c r="LMN34" s="0"/>
      <c r="LMO34" s="0"/>
      <c r="LMP34" s="0"/>
      <c r="LMQ34" s="0"/>
      <c r="LMR34" s="0"/>
      <c r="LMS34" s="0"/>
      <c r="LMT34" s="0"/>
      <c r="LMU34" s="0"/>
      <c r="LMV34" s="0"/>
      <c r="LMW34" s="0"/>
      <c r="LMX34" s="0"/>
      <c r="LMY34" s="0"/>
      <c r="LMZ34" s="0"/>
      <c r="LNA34" s="0"/>
      <c r="LNB34" s="0"/>
      <c r="LNC34" s="0"/>
      <c r="LND34" s="0"/>
      <c r="LNE34" s="0"/>
      <c r="LNF34" s="0"/>
      <c r="LNG34" s="0"/>
      <c r="LNH34" s="0"/>
      <c r="LNI34" s="0"/>
      <c r="LNJ34" s="0"/>
      <c r="LNK34" s="0"/>
      <c r="LNL34" s="0"/>
      <c r="LNM34" s="0"/>
      <c r="LNN34" s="0"/>
      <c r="LNO34" s="0"/>
      <c r="LNP34" s="0"/>
      <c r="LNQ34" s="0"/>
      <c r="LNR34" s="0"/>
      <c r="LNS34" s="0"/>
      <c r="LNT34" s="0"/>
      <c r="LNU34" s="0"/>
      <c r="LNV34" s="0"/>
      <c r="LNW34" s="0"/>
      <c r="LNX34" s="0"/>
      <c r="LNY34" s="0"/>
      <c r="LNZ34" s="0"/>
      <c r="LOA34" s="0"/>
      <c r="LOB34" s="0"/>
      <c r="LOC34" s="0"/>
      <c r="LOD34" s="0"/>
      <c r="LOE34" s="0"/>
      <c r="LOF34" s="0"/>
      <c r="LOG34" s="0"/>
      <c r="LOH34" s="0"/>
      <c r="LOI34" s="0"/>
      <c r="LOJ34" s="0"/>
      <c r="LOK34" s="0"/>
      <c r="LOL34" s="0"/>
      <c r="LOM34" s="0"/>
      <c r="LON34" s="0"/>
      <c r="LOO34" s="0"/>
      <c r="LOP34" s="0"/>
      <c r="LOQ34" s="0"/>
      <c r="LOR34" s="0"/>
      <c r="LOS34" s="0"/>
      <c r="LOT34" s="0"/>
      <c r="LOU34" s="0"/>
      <c r="LOV34" s="0"/>
      <c r="LOW34" s="0"/>
      <c r="LOX34" s="0"/>
      <c r="LOY34" s="0"/>
      <c r="LOZ34" s="0"/>
      <c r="LPA34" s="0"/>
      <c r="LPB34" s="0"/>
      <c r="LPC34" s="0"/>
      <c r="LPD34" s="0"/>
      <c r="LPE34" s="0"/>
      <c r="LPF34" s="0"/>
      <c r="LPG34" s="0"/>
      <c r="LPH34" s="0"/>
      <c r="LPI34" s="0"/>
      <c r="LPJ34" s="0"/>
      <c r="LPK34" s="0"/>
      <c r="LPL34" s="0"/>
      <c r="LPM34" s="0"/>
      <c r="LPN34" s="0"/>
      <c r="LPO34" s="0"/>
      <c r="LPP34" s="0"/>
      <c r="LPQ34" s="0"/>
      <c r="LPR34" s="0"/>
      <c r="LPS34" s="0"/>
      <c r="LPT34" s="0"/>
      <c r="LPU34" s="0"/>
      <c r="LPV34" s="0"/>
      <c r="LPW34" s="0"/>
      <c r="LPX34" s="0"/>
      <c r="LPY34" s="0"/>
      <c r="LPZ34" s="0"/>
      <c r="LQA34" s="0"/>
      <c r="LQB34" s="0"/>
      <c r="LQC34" s="0"/>
      <c r="LQD34" s="0"/>
      <c r="LQE34" s="0"/>
      <c r="LQF34" s="0"/>
      <c r="LQG34" s="0"/>
      <c r="LQH34" s="0"/>
      <c r="LQI34" s="0"/>
      <c r="LQJ34" s="0"/>
      <c r="LQK34" s="0"/>
      <c r="LQL34" s="0"/>
      <c r="LQM34" s="0"/>
      <c r="LQN34" s="0"/>
      <c r="LQO34" s="0"/>
      <c r="LQP34" s="0"/>
      <c r="LQQ34" s="0"/>
      <c r="LQR34" s="0"/>
      <c r="LQS34" s="0"/>
      <c r="LQT34" s="0"/>
      <c r="LQU34" s="0"/>
      <c r="LQV34" s="0"/>
      <c r="LQW34" s="0"/>
      <c r="LQX34" s="0"/>
      <c r="LQY34" s="0"/>
      <c r="LQZ34" s="0"/>
      <c r="LRA34" s="0"/>
      <c r="LRB34" s="0"/>
      <c r="LRC34" s="0"/>
      <c r="LRD34" s="0"/>
      <c r="LRE34" s="0"/>
      <c r="LRF34" s="0"/>
      <c r="LRG34" s="0"/>
      <c r="LRH34" s="0"/>
      <c r="LRI34" s="0"/>
      <c r="LRJ34" s="0"/>
      <c r="LRK34" s="0"/>
      <c r="LRL34" s="0"/>
      <c r="LRM34" s="0"/>
      <c r="LRN34" s="0"/>
      <c r="LRO34" s="0"/>
      <c r="LRP34" s="0"/>
      <c r="LRQ34" s="0"/>
      <c r="LRR34" s="0"/>
      <c r="LRS34" s="0"/>
      <c r="LRT34" s="0"/>
      <c r="LRU34" s="0"/>
      <c r="LRV34" s="0"/>
      <c r="LRW34" s="0"/>
      <c r="LRX34" s="0"/>
      <c r="LRY34" s="0"/>
      <c r="LRZ34" s="0"/>
      <c r="LSA34" s="0"/>
      <c r="LSB34" s="0"/>
      <c r="LSC34" s="0"/>
      <c r="LSD34" s="0"/>
      <c r="LSE34" s="0"/>
      <c r="LSF34" s="0"/>
      <c r="LSG34" s="0"/>
      <c r="LSH34" s="0"/>
      <c r="LSI34" s="0"/>
      <c r="LSJ34" s="0"/>
      <c r="LSK34" s="0"/>
      <c r="LSL34" s="0"/>
      <c r="LSM34" s="0"/>
      <c r="LSN34" s="0"/>
      <c r="LSO34" s="0"/>
      <c r="LSP34" s="0"/>
      <c r="LSQ34" s="0"/>
      <c r="LSR34" s="0"/>
      <c r="LSS34" s="0"/>
      <c r="LST34" s="0"/>
      <c r="LSU34" s="0"/>
      <c r="LSV34" s="0"/>
      <c r="LSW34" s="0"/>
      <c r="LSX34" s="0"/>
      <c r="LSY34" s="0"/>
      <c r="LSZ34" s="0"/>
      <c r="LTA34" s="0"/>
      <c r="LTB34" s="0"/>
      <c r="LTC34" s="0"/>
      <c r="LTD34" s="0"/>
      <c r="LTE34" s="0"/>
      <c r="LTF34" s="0"/>
      <c r="LTG34" s="0"/>
      <c r="LTH34" s="0"/>
      <c r="LTI34" s="0"/>
      <c r="LTJ34" s="0"/>
      <c r="LTK34" s="0"/>
      <c r="LTL34" s="0"/>
      <c r="LTM34" s="0"/>
      <c r="LTN34" s="0"/>
      <c r="LTO34" s="0"/>
      <c r="LTP34" s="0"/>
      <c r="LTQ34" s="0"/>
      <c r="LTR34" s="0"/>
      <c r="LTS34" s="0"/>
      <c r="LTT34" s="0"/>
      <c r="LTU34" s="0"/>
      <c r="LTV34" s="0"/>
      <c r="LTW34" s="0"/>
      <c r="LTX34" s="0"/>
      <c r="LTY34" s="0"/>
      <c r="LTZ34" s="0"/>
      <c r="LUA34" s="0"/>
      <c r="LUB34" s="0"/>
      <c r="LUC34" s="0"/>
      <c r="LUD34" s="0"/>
      <c r="LUE34" s="0"/>
      <c r="LUF34" s="0"/>
      <c r="LUG34" s="0"/>
      <c r="LUH34" s="0"/>
      <c r="LUI34" s="0"/>
      <c r="LUJ34" s="0"/>
      <c r="LUK34" s="0"/>
      <c r="LUL34" s="0"/>
      <c r="LUM34" s="0"/>
      <c r="LUN34" s="0"/>
      <c r="LUO34" s="0"/>
      <c r="LUP34" s="0"/>
      <c r="LUQ34" s="0"/>
      <c r="LUR34" s="0"/>
      <c r="LUS34" s="0"/>
      <c r="LUT34" s="0"/>
      <c r="LUU34" s="0"/>
      <c r="LUV34" s="0"/>
      <c r="LUW34" s="0"/>
      <c r="LUX34" s="0"/>
      <c r="LUY34" s="0"/>
      <c r="LUZ34" s="0"/>
      <c r="LVA34" s="0"/>
      <c r="LVB34" s="0"/>
      <c r="LVC34" s="0"/>
      <c r="LVD34" s="0"/>
      <c r="LVE34" s="0"/>
      <c r="LVF34" s="0"/>
      <c r="LVG34" s="0"/>
      <c r="LVH34" s="0"/>
      <c r="LVI34" s="0"/>
      <c r="LVJ34" s="0"/>
      <c r="LVK34" s="0"/>
      <c r="LVL34" s="0"/>
      <c r="LVM34" s="0"/>
      <c r="LVN34" s="0"/>
      <c r="LVO34" s="0"/>
      <c r="LVP34" s="0"/>
      <c r="LVQ34" s="0"/>
      <c r="LVR34" s="0"/>
      <c r="LVS34" s="0"/>
      <c r="LVT34" s="0"/>
      <c r="LVU34" s="0"/>
      <c r="LVV34" s="0"/>
      <c r="LVW34" s="0"/>
      <c r="LVX34" s="0"/>
      <c r="LVY34" s="0"/>
      <c r="LVZ34" s="0"/>
      <c r="LWA34" s="0"/>
      <c r="LWB34" s="0"/>
      <c r="LWC34" s="0"/>
      <c r="LWD34" s="0"/>
      <c r="LWE34" s="0"/>
      <c r="LWF34" s="0"/>
      <c r="LWG34" s="0"/>
      <c r="LWH34" s="0"/>
      <c r="LWI34" s="0"/>
      <c r="LWJ34" s="0"/>
      <c r="LWK34" s="0"/>
      <c r="LWL34" s="0"/>
      <c r="LWM34" s="0"/>
      <c r="LWN34" s="0"/>
      <c r="LWO34" s="0"/>
      <c r="LWP34" s="0"/>
      <c r="LWQ34" s="0"/>
      <c r="LWR34" s="0"/>
      <c r="LWS34" s="0"/>
      <c r="LWT34" s="0"/>
      <c r="LWU34" s="0"/>
      <c r="LWV34" s="0"/>
      <c r="LWW34" s="0"/>
      <c r="LWX34" s="0"/>
      <c r="LWY34" s="0"/>
      <c r="LWZ34" s="0"/>
      <c r="LXA34" s="0"/>
      <c r="LXB34" s="0"/>
      <c r="LXC34" s="0"/>
      <c r="LXD34" s="0"/>
      <c r="LXE34" s="0"/>
      <c r="LXF34" s="0"/>
      <c r="LXG34" s="0"/>
      <c r="LXH34" s="0"/>
      <c r="LXI34" s="0"/>
      <c r="LXJ34" s="0"/>
      <c r="LXK34" s="0"/>
      <c r="LXL34" s="0"/>
      <c r="LXM34" s="0"/>
      <c r="LXN34" s="0"/>
      <c r="LXO34" s="0"/>
      <c r="LXP34" s="0"/>
      <c r="LXQ34" s="0"/>
      <c r="LXR34" s="0"/>
      <c r="LXS34" s="0"/>
      <c r="LXT34" s="0"/>
      <c r="LXU34" s="0"/>
      <c r="LXV34" s="0"/>
      <c r="LXW34" s="0"/>
      <c r="LXX34" s="0"/>
      <c r="LXY34" s="0"/>
      <c r="LXZ34" s="0"/>
      <c r="LYA34" s="0"/>
      <c r="LYB34" s="0"/>
      <c r="LYC34" s="0"/>
      <c r="LYD34" s="0"/>
      <c r="LYE34" s="0"/>
      <c r="LYF34" s="0"/>
      <c r="LYG34" s="0"/>
      <c r="LYH34" s="0"/>
      <c r="LYI34" s="0"/>
      <c r="LYJ34" s="0"/>
      <c r="LYK34" s="0"/>
      <c r="LYL34" s="0"/>
      <c r="LYM34" s="0"/>
      <c r="LYN34" s="0"/>
      <c r="LYO34" s="0"/>
      <c r="LYP34" s="0"/>
      <c r="LYQ34" s="0"/>
      <c r="LYR34" s="0"/>
      <c r="LYS34" s="0"/>
      <c r="LYT34" s="0"/>
      <c r="LYU34" s="0"/>
      <c r="LYV34" s="0"/>
      <c r="LYW34" s="0"/>
      <c r="LYX34" s="0"/>
      <c r="LYY34" s="0"/>
      <c r="LYZ34" s="0"/>
      <c r="LZA34" s="0"/>
      <c r="LZB34" s="0"/>
      <c r="LZC34" s="0"/>
      <c r="LZD34" s="0"/>
      <c r="LZE34" s="0"/>
      <c r="LZF34" s="0"/>
      <c r="LZG34" s="0"/>
      <c r="LZH34" s="0"/>
      <c r="LZI34" s="0"/>
      <c r="LZJ34" s="0"/>
      <c r="LZK34" s="0"/>
      <c r="LZL34" s="0"/>
      <c r="LZM34" s="0"/>
      <c r="LZN34" s="0"/>
      <c r="LZO34" s="0"/>
      <c r="LZP34" s="0"/>
      <c r="LZQ34" s="0"/>
      <c r="LZR34" s="0"/>
      <c r="LZS34" s="0"/>
      <c r="LZT34" s="0"/>
      <c r="LZU34" s="0"/>
      <c r="LZV34" s="0"/>
      <c r="LZW34" s="0"/>
      <c r="LZX34" s="0"/>
      <c r="LZY34" s="0"/>
      <c r="LZZ34" s="0"/>
      <c r="MAA34" s="0"/>
      <c r="MAB34" s="0"/>
      <c r="MAC34" s="0"/>
      <c r="MAD34" s="0"/>
      <c r="MAE34" s="0"/>
      <c r="MAF34" s="0"/>
      <c r="MAG34" s="0"/>
      <c r="MAH34" s="0"/>
      <c r="MAI34" s="0"/>
      <c r="MAJ34" s="0"/>
      <c r="MAK34" s="0"/>
      <c r="MAL34" s="0"/>
      <c r="MAM34" s="0"/>
      <c r="MAN34" s="0"/>
      <c r="MAO34" s="0"/>
      <c r="MAP34" s="0"/>
      <c r="MAQ34" s="0"/>
      <c r="MAR34" s="0"/>
      <c r="MAS34" s="0"/>
      <c r="MAT34" s="0"/>
      <c r="MAU34" s="0"/>
      <c r="MAV34" s="0"/>
      <c r="MAW34" s="0"/>
      <c r="MAX34" s="0"/>
      <c r="MAY34" s="0"/>
      <c r="MAZ34" s="0"/>
      <c r="MBA34" s="0"/>
      <c r="MBB34" s="0"/>
      <c r="MBC34" s="0"/>
      <c r="MBD34" s="0"/>
      <c r="MBE34" s="0"/>
      <c r="MBF34" s="0"/>
      <c r="MBG34" s="0"/>
      <c r="MBH34" s="0"/>
      <c r="MBI34" s="0"/>
      <c r="MBJ34" s="0"/>
      <c r="MBK34" s="0"/>
      <c r="MBL34" s="0"/>
      <c r="MBM34" s="0"/>
      <c r="MBN34" s="0"/>
      <c r="MBO34" s="0"/>
      <c r="MBP34" s="0"/>
      <c r="MBQ34" s="0"/>
      <c r="MBR34" s="0"/>
      <c r="MBS34" s="0"/>
      <c r="MBT34" s="0"/>
      <c r="MBU34" s="0"/>
      <c r="MBV34" s="0"/>
      <c r="MBW34" s="0"/>
      <c r="MBX34" s="0"/>
      <c r="MBY34" s="0"/>
      <c r="MBZ34" s="0"/>
      <c r="MCA34" s="0"/>
      <c r="MCB34" s="0"/>
      <c r="MCC34" s="0"/>
      <c r="MCD34" s="0"/>
      <c r="MCE34" s="0"/>
      <c r="MCF34" s="0"/>
      <c r="MCG34" s="0"/>
      <c r="MCH34" s="0"/>
      <c r="MCI34" s="0"/>
      <c r="MCJ34" s="0"/>
      <c r="MCK34" s="0"/>
      <c r="MCL34" s="0"/>
      <c r="MCM34" s="0"/>
      <c r="MCN34" s="0"/>
      <c r="MCO34" s="0"/>
      <c r="MCP34" s="0"/>
      <c r="MCQ34" s="0"/>
      <c r="MCR34" s="0"/>
      <c r="MCS34" s="0"/>
      <c r="MCT34" s="0"/>
      <c r="MCU34" s="0"/>
      <c r="MCV34" s="0"/>
      <c r="MCW34" s="0"/>
      <c r="MCX34" s="0"/>
      <c r="MCY34" s="0"/>
      <c r="MCZ34" s="0"/>
      <c r="MDA34" s="0"/>
      <c r="MDB34" s="0"/>
      <c r="MDC34" s="0"/>
      <c r="MDD34" s="0"/>
      <c r="MDE34" s="0"/>
      <c r="MDF34" s="0"/>
      <c r="MDG34" s="0"/>
      <c r="MDH34" s="0"/>
      <c r="MDI34" s="0"/>
      <c r="MDJ34" s="0"/>
      <c r="MDK34" s="0"/>
      <c r="MDL34" s="0"/>
      <c r="MDM34" s="0"/>
      <c r="MDN34" s="0"/>
      <c r="MDO34" s="0"/>
      <c r="MDP34" s="0"/>
      <c r="MDQ34" s="0"/>
      <c r="MDR34" s="0"/>
      <c r="MDS34" s="0"/>
      <c r="MDT34" s="0"/>
      <c r="MDU34" s="0"/>
      <c r="MDV34" s="0"/>
      <c r="MDW34" s="0"/>
      <c r="MDX34" s="0"/>
      <c r="MDY34" s="0"/>
      <c r="MDZ34" s="0"/>
      <c r="MEA34" s="0"/>
      <c r="MEB34" s="0"/>
      <c r="MEC34" s="0"/>
      <c r="MED34" s="0"/>
      <c r="MEE34" s="0"/>
      <c r="MEF34" s="0"/>
      <c r="MEG34" s="0"/>
      <c r="MEH34" s="0"/>
      <c r="MEI34" s="0"/>
      <c r="MEJ34" s="0"/>
      <c r="MEK34" s="0"/>
      <c r="MEL34" s="0"/>
      <c r="MEM34" s="0"/>
      <c r="MEN34" s="0"/>
      <c r="MEO34" s="0"/>
      <c r="MEP34" s="0"/>
      <c r="MEQ34" s="0"/>
      <c r="MER34" s="0"/>
      <c r="MES34" s="0"/>
      <c r="MET34" s="0"/>
      <c r="MEU34" s="0"/>
      <c r="MEV34" s="0"/>
      <c r="MEW34" s="0"/>
      <c r="MEX34" s="0"/>
      <c r="MEY34" s="0"/>
      <c r="MEZ34" s="0"/>
      <c r="MFA34" s="0"/>
      <c r="MFB34" s="0"/>
      <c r="MFC34" s="0"/>
      <c r="MFD34" s="0"/>
      <c r="MFE34" s="0"/>
      <c r="MFF34" s="0"/>
      <c r="MFG34" s="0"/>
      <c r="MFH34" s="0"/>
      <c r="MFI34" s="0"/>
      <c r="MFJ34" s="0"/>
      <c r="MFK34" s="0"/>
      <c r="MFL34" s="0"/>
      <c r="MFM34" s="0"/>
      <c r="MFN34" s="0"/>
      <c r="MFO34" s="0"/>
      <c r="MFP34" s="0"/>
      <c r="MFQ34" s="0"/>
      <c r="MFR34" s="0"/>
      <c r="MFS34" s="0"/>
      <c r="MFT34" s="0"/>
      <c r="MFU34" s="0"/>
      <c r="MFV34" s="0"/>
      <c r="MFW34" s="0"/>
      <c r="MFX34" s="0"/>
      <c r="MFY34" s="0"/>
      <c r="MFZ34" s="0"/>
      <c r="MGA34" s="0"/>
      <c r="MGB34" s="0"/>
      <c r="MGC34" s="0"/>
      <c r="MGD34" s="0"/>
      <c r="MGE34" s="0"/>
      <c r="MGF34" s="0"/>
      <c r="MGG34" s="0"/>
      <c r="MGH34" s="0"/>
      <c r="MGI34" s="0"/>
      <c r="MGJ34" s="0"/>
      <c r="MGK34" s="0"/>
      <c r="MGL34" s="0"/>
      <c r="MGM34" s="0"/>
      <c r="MGN34" s="0"/>
      <c r="MGO34" s="0"/>
      <c r="MGP34" s="0"/>
      <c r="MGQ34" s="0"/>
      <c r="MGR34" s="0"/>
      <c r="MGS34" s="0"/>
      <c r="MGT34" s="0"/>
      <c r="MGU34" s="0"/>
      <c r="MGV34" s="0"/>
      <c r="MGW34" s="0"/>
      <c r="MGX34" s="0"/>
      <c r="MGY34" s="0"/>
      <c r="MGZ34" s="0"/>
      <c r="MHA34" s="0"/>
      <c r="MHB34" s="0"/>
      <c r="MHC34" s="0"/>
      <c r="MHD34" s="0"/>
      <c r="MHE34" s="0"/>
      <c r="MHF34" s="0"/>
      <c r="MHG34" s="0"/>
      <c r="MHH34" s="0"/>
      <c r="MHI34" s="0"/>
      <c r="MHJ34" s="0"/>
      <c r="MHK34" s="0"/>
      <c r="MHL34" s="0"/>
      <c r="MHM34" s="0"/>
      <c r="MHN34" s="0"/>
      <c r="MHO34" s="0"/>
      <c r="MHP34" s="0"/>
      <c r="MHQ34" s="0"/>
      <c r="MHR34" s="0"/>
      <c r="MHS34" s="0"/>
      <c r="MHT34" s="0"/>
      <c r="MHU34" s="0"/>
      <c r="MHV34" s="0"/>
      <c r="MHW34" s="0"/>
      <c r="MHX34" s="0"/>
      <c r="MHY34" s="0"/>
      <c r="MHZ34" s="0"/>
      <c r="MIA34" s="0"/>
      <c r="MIB34" s="0"/>
      <c r="MIC34" s="0"/>
      <c r="MID34" s="0"/>
      <c r="MIE34" s="0"/>
      <c r="MIF34" s="0"/>
      <c r="MIG34" s="0"/>
      <c r="MIH34" s="0"/>
      <c r="MII34" s="0"/>
      <c r="MIJ34" s="0"/>
      <c r="MIK34" s="0"/>
      <c r="MIL34" s="0"/>
      <c r="MIM34" s="0"/>
      <c r="MIN34" s="0"/>
      <c r="MIO34" s="0"/>
      <c r="MIP34" s="0"/>
      <c r="MIQ34" s="0"/>
      <c r="MIR34" s="0"/>
      <c r="MIS34" s="0"/>
      <c r="MIT34" s="0"/>
      <c r="MIU34" s="0"/>
      <c r="MIV34" s="0"/>
      <c r="MIW34" s="0"/>
      <c r="MIX34" s="0"/>
      <c r="MIY34" s="0"/>
      <c r="MIZ34" s="0"/>
      <c r="MJA34" s="0"/>
      <c r="MJB34" s="0"/>
      <c r="MJC34" s="0"/>
      <c r="MJD34" s="0"/>
      <c r="MJE34" s="0"/>
      <c r="MJF34" s="0"/>
      <c r="MJG34" s="0"/>
      <c r="MJH34" s="0"/>
      <c r="MJI34" s="0"/>
      <c r="MJJ34" s="0"/>
      <c r="MJK34" s="0"/>
      <c r="MJL34" s="0"/>
      <c r="MJM34" s="0"/>
      <c r="MJN34" s="0"/>
      <c r="MJO34" s="0"/>
      <c r="MJP34" s="0"/>
      <c r="MJQ34" s="0"/>
      <c r="MJR34" s="0"/>
      <c r="MJS34" s="0"/>
      <c r="MJT34" s="0"/>
      <c r="MJU34" s="0"/>
      <c r="MJV34" s="0"/>
      <c r="MJW34" s="0"/>
      <c r="MJX34" s="0"/>
      <c r="MJY34" s="0"/>
      <c r="MJZ34" s="0"/>
      <c r="MKA34" s="0"/>
      <c r="MKB34" s="0"/>
      <c r="MKC34" s="0"/>
      <c r="MKD34" s="0"/>
      <c r="MKE34" s="0"/>
      <c r="MKF34" s="0"/>
      <c r="MKG34" s="0"/>
      <c r="MKH34" s="0"/>
      <c r="MKI34" s="0"/>
      <c r="MKJ34" s="0"/>
      <c r="MKK34" s="0"/>
      <c r="MKL34" s="0"/>
      <c r="MKM34" s="0"/>
      <c r="MKN34" s="0"/>
      <c r="MKO34" s="0"/>
      <c r="MKP34" s="0"/>
      <c r="MKQ34" s="0"/>
      <c r="MKR34" s="0"/>
      <c r="MKS34" s="0"/>
      <c r="MKT34" s="0"/>
      <c r="MKU34" s="0"/>
      <c r="MKV34" s="0"/>
      <c r="MKW34" s="0"/>
      <c r="MKX34" s="0"/>
      <c r="MKY34" s="0"/>
      <c r="MKZ34" s="0"/>
      <c r="MLA34" s="0"/>
      <c r="MLB34" s="0"/>
      <c r="MLC34" s="0"/>
      <c r="MLD34" s="0"/>
      <c r="MLE34" s="0"/>
      <c r="MLF34" s="0"/>
      <c r="MLG34" s="0"/>
      <c r="MLH34" s="0"/>
      <c r="MLI34" s="0"/>
      <c r="MLJ34" s="0"/>
      <c r="MLK34" s="0"/>
      <c r="MLL34" s="0"/>
      <c r="MLM34" s="0"/>
      <c r="MLN34" s="0"/>
      <c r="MLO34" s="0"/>
      <c r="MLP34" s="0"/>
      <c r="MLQ34" s="0"/>
      <c r="MLR34" s="0"/>
      <c r="MLS34" s="0"/>
      <c r="MLT34" s="0"/>
      <c r="MLU34" s="0"/>
      <c r="MLV34" s="0"/>
      <c r="MLW34" s="0"/>
      <c r="MLX34" s="0"/>
      <c r="MLY34" s="0"/>
      <c r="MLZ34" s="0"/>
      <c r="MMA34" s="0"/>
      <c r="MMB34" s="0"/>
      <c r="MMC34" s="0"/>
      <c r="MMD34" s="0"/>
      <c r="MME34" s="0"/>
      <c r="MMF34" s="0"/>
      <c r="MMG34" s="0"/>
      <c r="MMH34" s="0"/>
      <c r="MMI34" s="0"/>
      <c r="MMJ34" s="0"/>
      <c r="MMK34" s="0"/>
      <c r="MML34" s="0"/>
      <c r="MMM34" s="0"/>
      <c r="MMN34" s="0"/>
      <c r="MMO34" s="0"/>
      <c r="MMP34" s="0"/>
      <c r="MMQ34" s="0"/>
      <c r="MMR34" s="0"/>
      <c r="MMS34" s="0"/>
      <c r="MMT34" s="0"/>
      <c r="MMU34" s="0"/>
      <c r="MMV34" s="0"/>
      <c r="MMW34" s="0"/>
      <c r="MMX34" s="0"/>
      <c r="MMY34" s="0"/>
      <c r="MMZ34" s="0"/>
      <c r="MNA34" s="0"/>
      <c r="MNB34" s="0"/>
      <c r="MNC34" s="0"/>
      <c r="MND34" s="0"/>
      <c r="MNE34" s="0"/>
      <c r="MNF34" s="0"/>
      <c r="MNG34" s="0"/>
      <c r="MNH34" s="0"/>
      <c r="MNI34" s="0"/>
      <c r="MNJ34" s="0"/>
      <c r="MNK34" s="0"/>
      <c r="MNL34" s="0"/>
      <c r="MNM34" s="0"/>
      <c r="MNN34" s="0"/>
      <c r="MNO34" s="0"/>
      <c r="MNP34" s="0"/>
      <c r="MNQ34" s="0"/>
      <c r="MNR34" s="0"/>
      <c r="MNS34" s="0"/>
      <c r="MNT34" s="0"/>
      <c r="MNU34" s="0"/>
      <c r="MNV34" s="0"/>
      <c r="MNW34" s="0"/>
      <c r="MNX34" s="0"/>
      <c r="MNY34" s="0"/>
      <c r="MNZ34" s="0"/>
      <c r="MOA34" s="0"/>
      <c r="MOB34" s="0"/>
      <c r="MOC34" s="0"/>
      <c r="MOD34" s="0"/>
      <c r="MOE34" s="0"/>
      <c r="MOF34" s="0"/>
      <c r="MOG34" s="0"/>
      <c r="MOH34" s="0"/>
      <c r="MOI34" s="0"/>
      <c r="MOJ34" s="0"/>
      <c r="MOK34" s="0"/>
      <c r="MOL34" s="0"/>
      <c r="MOM34" s="0"/>
      <c r="MON34" s="0"/>
      <c r="MOO34" s="0"/>
      <c r="MOP34" s="0"/>
      <c r="MOQ34" s="0"/>
      <c r="MOR34" s="0"/>
      <c r="MOS34" s="0"/>
      <c r="MOT34" s="0"/>
      <c r="MOU34" s="0"/>
      <c r="MOV34" s="0"/>
      <c r="MOW34" s="0"/>
      <c r="MOX34" s="0"/>
      <c r="MOY34" s="0"/>
      <c r="MOZ34" s="0"/>
      <c r="MPA34" s="0"/>
      <c r="MPB34" s="0"/>
      <c r="MPC34" s="0"/>
      <c r="MPD34" s="0"/>
      <c r="MPE34" s="0"/>
      <c r="MPF34" s="0"/>
      <c r="MPG34" s="0"/>
      <c r="MPH34" s="0"/>
      <c r="MPI34" s="0"/>
      <c r="MPJ34" s="0"/>
      <c r="MPK34" s="0"/>
      <c r="MPL34" s="0"/>
      <c r="MPM34" s="0"/>
      <c r="MPN34" s="0"/>
      <c r="MPO34" s="0"/>
      <c r="MPP34" s="0"/>
      <c r="MPQ34" s="0"/>
      <c r="MPR34" s="0"/>
      <c r="MPS34" s="0"/>
      <c r="MPT34" s="0"/>
      <c r="MPU34" s="0"/>
      <c r="MPV34" s="0"/>
      <c r="MPW34" s="0"/>
      <c r="MPX34" s="0"/>
      <c r="MPY34" s="0"/>
      <c r="MPZ34" s="0"/>
      <c r="MQA34" s="0"/>
      <c r="MQB34" s="0"/>
      <c r="MQC34" s="0"/>
      <c r="MQD34" s="0"/>
      <c r="MQE34" s="0"/>
      <c r="MQF34" s="0"/>
      <c r="MQG34" s="0"/>
      <c r="MQH34" s="0"/>
      <c r="MQI34" s="0"/>
      <c r="MQJ34" s="0"/>
      <c r="MQK34" s="0"/>
      <c r="MQL34" s="0"/>
      <c r="MQM34" s="0"/>
      <c r="MQN34" s="0"/>
      <c r="MQO34" s="0"/>
      <c r="MQP34" s="0"/>
      <c r="MQQ34" s="0"/>
      <c r="MQR34" s="0"/>
      <c r="MQS34" s="0"/>
      <c r="MQT34" s="0"/>
      <c r="MQU34" s="0"/>
      <c r="MQV34" s="0"/>
      <c r="MQW34" s="0"/>
      <c r="MQX34" s="0"/>
      <c r="MQY34" s="0"/>
      <c r="MQZ34" s="0"/>
      <c r="MRA34" s="0"/>
      <c r="MRB34" s="0"/>
      <c r="MRC34" s="0"/>
      <c r="MRD34" s="0"/>
      <c r="MRE34" s="0"/>
      <c r="MRF34" s="0"/>
      <c r="MRG34" s="0"/>
      <c r="MRH34" s="0"/>
      <c r="MRI34" s="0"/>
      <c r="MRJ34" s="0"/>
      <c r="MRK34" s="0"/>
      <c r="MRL34" s="0"/>
      <c r="MRM34" s="0"/>
      <c r="MRN34" s="0"/>
      <c r="MRO34" s="0"/>
      <c r="MRP34" s="0"/>
      <c r="MRQ34" s="0"/>
      <c r="MRR34" s="0"/>
      <c r="MRS34" s="0"/>
      <c r="MRT34" s="0"/>
      <c r="MRU34" s="0"/>
      <c r="MRV34" s="0"/>
      <c r="MRW34" s="0"/>
      <c r="MRX34" s="0"/>
      <c r="MRY34" s="0"/>
      <c r="MRZ34" s="0"/>
      <c r="MSA34" s="0"/>
      <c r="MSB34" s="0"/>
      <c r="MSC34" s="0"/>
      <c r="MSD34" s="0"/>
      <c r="MSE34" s="0"/>
      <c r="MSF34" s="0"/>
      <c r="MSG34" s="0"/>
      <c r="MSH34" s="0"/>
      <c r="MSI34" s="0"/>
      <c r="MSJ34" s="0"/>
      <c r="MSK34" s="0"/>
      <c r="MSL34" s="0"/>
      <c r="MSM34" s="0"/>
      <c r="MSN34" s="0"/>
      <c r="MSO34" s="0"/>
      <c r="MSP34" s="0"/>
      <c r="MSQ34" s="0"/>
      <c r="MSR34" s="0"/>
      <c r="MSS34" s="0"/>
      <c r="MST34" s="0"/>
      <c r="MSU34" s="0"/>
      <c r="MSV34" s="0"/>
      <c r="MSW34" s="0"/>
      <c r="MSX34" s="0"/>
      <c r="MSY34" s="0"/>
      <c r="MSZ34" s="0"/>
      <c r="MTA34" s="0"/>
      <c r="MTB34" s="0"/>
      <c r="MTC34" s="0"/>
      <c r="MTD34" s="0"/>
      <c r="MTE34" s="0"/>
      <c r="MTF34" s="0"/>
      <c r="MTG34" s="0"/>
      <c r="MTH34" s="0"/>
      <c r="MTI34" s="0"/>
      <c r="MTJ34" s="0"/>
      <c r="MTK34" s="0"/>
      <c r="MTL34" s="0"/>
      <c r="MTM34" s="0"/>
      <c r="MTN34" s="0"/>
      <c r="MTO34" s="0"/>
      <c r="MTP34" s="0"/>
      <c r="MTQ34" s="0"/>
      <c r="MTR34" s="0"/>
      <c r="MTS34" s="0"/>
      <c r="MTT34" s="0"/>
      <c r="MTU34" s="0"/>
      <c r="MTV34" s="0"/>
      <c r="MTW34" s="0"/>
      <c r="MTX34" s="0"/>
      <c r="MTY34" s="0"/>
      <c r="MTZ34" s="0"/>
      <c r="MUA34" s="0"/>
      <c r="MUB34" s="0"/>
      <c r="MUC34" s="0"/>
      <c r="MUD34" s="0"/>
      <c r="MUE34" s="0"/>
      <c r="MUF34" s="0"/>
      <c r="MUG34" s="0"/>
      <c r="MUH34" s="0"/>
      <c r="MUI34" s="0"/>
      <c r="MUJ34" s="0"/>
      <c r="MUK34" s="0"/>
      <c r="MUL34" s="0"/>
      <c r="MUM34" s="0"/>
      <c r="MUN34" s="0"/>
      <c r="MUO34" s="0"/>
      <c r="MUP34" s="0"/>
      <c r="MUQ34" s="0"/>
      <c r="MUR34" s="0"/>
      <c r="MUS34" s="0"/>
      <c r="MUT34" s="0"/>
      <c r="MUU34" s="0"/>
      <c r="MUV34" s="0"/>
      <c r="MUW34" s="0"/>
      <c r="MUX34" s="0"/>
      <c r="MUY34" s="0"/>
      <c r="MUZ34" s="0"/>
      <c r="MVA34" s="0"/>
      <c r="MVB34" s="0"/>
      <c r="MVC34" s="0"/>
      <c r="MVD34" s="0"/>
      <c r="MVE34" s="0"/>
      <c r="MVF34" s="0"/>
      <c r="MVG34" s="0"/>
      <c r="MVH34" s="0"/>
      <c r="MVI34" s="0"/>
      <c r="MVJ34" s="0"/>
      <c r="MVK34" s="0"/>
      <c r="MVL34" s="0"/>
      <c r="MVM34" s="0"/>
      <c r="MVN34" s="0"/>
      <c r="MVO34" s="0"/>
      <c r="MVP34" s="0"/>
      <c r="MVQ34" s="0"/>
      <c r="MVR34" s="0"/>
      <c r="MVS34" s="0"/>
      <c r="MVT34" s="0"/>
      <c r="MVU34" s="0"/>
      <c r="MVV34" s="0"/>
      <c r="MVW34" s="0"/>
      <c r="MVX34" s="0"/>
      <c r="MVY34" s="0"/>
      <c r="MVZ34" s="0"/>
      <c r="MWA34" s="0"/>
      <c r="MWB34" s="0"/>
      <c r="MWC34" s="0"/>
      <c r="MWD34" s="0"/>
      <c r="MWE34" s="0"/>
      <c r="MWF34" s="0"/>
      <c r="MWG34" s="0"/>
      <c r="MWH34" s="0"/>
      <c r="MWI34" s="0"/>
      <c r="MWJ34" s="0"/>
      <c r="MWK34" s="0"/>
      <c r="MWL34" s="0"/>
      <c r="MWM34" s="0"/>
      <c r="MWN34" s="0"/>
      <c r="MWO34" s="0"/>
      <c r="MWP34" s="0"/>
      <c r="MWQ34" s="0"/>
      <c r="MWR34" s="0"/>
      <c r="MWS34" s="0"/>
      <c r="MWT34" s="0"/>
      <c r="MWU34" s="0"/>
      <c r="MWV34" s="0"/>
      <c r="MWW34" s="0"/>
      <c r="MWX34" s="0"/>
      <c r="MWY34" s="0"/>
      <c r="MWZ34" s="0"/>
      <c r="MXA34" s="0"/>
      <c r="MXB34" s="0"/>
      <c r="MXC34" s="0"/>
      <c r="MXD34" s="0"/>
      <c r="MXE34" s="0"/>
      <c r="MXF34" s="0"/>
      <c r="MXG34" s="0"/>
      <c r="MXH34" s="0"/>
      <c r="MXI34" s="0"/>
      <c r="MXJ34" s="0"/>
      <c r="MXK34" s="0"/>
      <c r="MXL34" s="0"/>
      <c r="MXM34" s="0"/>
      <c r="MXN34" s="0"/>
      <c r="MXO34" s="0"/>
      <c r="MXP34" s="0"/>
      <c r="MXQ34" s="0"/>
      <c r="MXR34" s="0"/>
      <c r="MXS34" s="0"/>
      <c r="MXT34" s="0"/>
      <c r="MXU34" s="0"/>
      <c r="MXV34" s="0"/>
      <c r="MXW34" s="0"/>
      <c r="MXX34" s="0"/>
      <c r="MXY34" s="0"/>
      <c r="MXZ34" s="0"/>
      <c r="MYA34" s="0"/>
      <c r="MYB34" s="0"/>
      <c r="MYC34" s="0"/>
      <c r="MYD34" s="0"/>
      <c r="MYE34" s="0"/>
      <c r="MYF34" s="0"/>
      <c r="MYG34" s="0"/>
      <c r="MYH34" s="0"/>
      <c r="MYI34" s="0"/>
      <c r="MYJ34" s="0"/>
      <c r="MYK34" s="0"/>
      <c r="MYL34" s="0"/>
      <c r="MYM34" s="0"/>
      <c r="MYN34" s="0"/>
      <c r="MYO34" s="0"/>
      <c r="MYP34" s="0"/>
      <c r="MYQ34" s="0"/>
      <c r="MYR34" s="0"/>
      <c r="MYS34" s="0"/>
      <c r="MYT34" s="0"/>
      <c r="MYU34" s="0"/>
      <c r="MYV34" s="0"/>
      <c r="MYW34" s="0"/>
      <c r="MYX34" s="0"/>
      <c r="MYY34" s="0"/>
      <c r="MYZ34" s="0"/>
      <c r="MZA34" s="0"/>
      <c r="MZB34" s="0"/>
      <c r="MZC34" s="0"/>
      <c r="MZD34" s="0"/>
      <c r="MZE34" s="0"/>
      <c r="MZF34" s="0"/>
      <c r="MZG34" s="0"/>
      <c r="MZH34" s="0"/>
      <c r="MZI34" s="0"/>
      <c r="MZJ34" s="0"/>
      <c r="MZK34" s="0"/>
      <c r="MZL34" s="0"/>
      <c r="MZM34" s="0"/>
      <c r="MZN34" s="0"/>
      <c r="MZO34" s="0"/>
      <c r="MZP34" s="0"/>
      <c r="MZQ34" s="0"/>
      <c r="MZR34" s="0"/>
      <c r="MZS34" s="0"/>
      <c r="MZT34" s="0"/>
      <c r="MZU34" s="0"/>
      <c r="MZV34" s="0"/>
      <c r="MZW34" s="0"/>
      <c r="MZX34" s="0"/>
      <c r="MZY34" s="0"/>
      <c r="MZZ34" s="0"/>
      <c r="NAA34" s="0"/>
      <c r="NAB34" s="0"/>
      <c r="NAC34" s="0"/>
      <c r="NAD34" s="0"/>
      <c r="NAE34" s="0"/>
      <c r="NAF34" s="0"/>
      <c r="NAG34" s="0"/>
      <c r="NAH34" s="0"/>
      <c r="NAI34" s="0"/>
      <c r="NAJ34" s="0"/>
      <c r="NAK34" s="0"/>
      <c r="NAL34" s="0"/>
      <c r="NAM34" s="0"/>
      <c r="NAN34" s="0"/>
      <c r="NAO34" s="0"/>
      <c r="NAP34" s="0"/>
      <c r="NAQ34" s="0"/>
      <c r="NAR34" s="0"/>
      <c r="NAS34" s="0"/>
      <c r="NAT34" s="0"/>
      <c r="NAU34" s="0"/>
      <c r="NAV34" s="0"/>
      <c r="NAW34" s="0"/>
      <c r="NAX34" s="0"/>
      <c r="NAY34" s="0"/>
      <c r="NAZ34" s="0"/>
      <c r="NBA34" s="0"/>
      <c r="NBB34" s="0"/>
      <c r="NBC34" s="0"/>
      <c r="NBD34" s="0"/>
      <c r="NBE34" s="0"/>
      <c r="NBF34" s="0"/>
      <c r="NBG34" s="0"/>
      <c r="NBH34" s="0"/>
      <c r="NBI34" s="0"/>
      <c r="NBJ34" s="0"/>
      <c r="NBK34" s="0"/>
      <c r="NBL34" s="0"/>
      <c r="NBM34" s="0"/>
      <c r="NBN34" s="0"/>
      <c r="NBO34" s="0"/>
      <c r="NBP34" s="0"/>
      <c r="NBQ34" s="0"/>
      <c r="NBR34" s="0"/>
      <c r="NBS34" s="0"/>
      <c r="NBT34" s="0"/>
      <c r="NBU34" s="0"/>
      <c r="NBV34" s="0"/>
      <c r="NBW34" s="0"/>
      <c r="NBX34" s="0"/>
      <c r="NBY34" s="0"/>
      <c r="NBZ34" s="0"/>
      <c r="NCA34" s="0"/>
      <c r="NCB34" s="0"/>
      <c r="NCC34" s="0"/>
      <c r="NCD34" s="0"/>
      <c r="NCE34" s="0"/>
      <c r="NCF34" s="0"/>
      <c r="NCG34" s="0"/>
      <c r="NCH34" s="0"/>
      <c r="NCI34" s="0"/>
      <c r="NCJ34" s="0"/>
      <c r="NCK34" s="0"/>
      <c r="NCL34" s="0"/>
      <c r="NCM34" s="0"/>
      <c r="NCN34" s="0"/>
      <c r="NCO34" s="0"/>
      <c r="NCP34" s="0"/>
      <c r="NCQ34" s="0"/>
      <c r="NCR34" s="0"/>
      <c r="NCS34" s="0"/>
      <c r="NCT34" s="0"/>
      <c r="NCU34" s="0"/>
      <c r="NCV34" s="0"/>
      <c r="NCW34" s="0"/>
      <c r="NCX34" s="0"/>
      <c r="NCY34" s="0"/>
      <c r="NCZ34" s="0"/>
      <c r="NDA34" s="0"/>
      <c r="NDB34" s="0"/>
      <c r="NDC34" s="0"/>
      <c r="NDD34" s="0"/>
      <c r="NDE34" s="0"/>
      <c r="NDF34" s="0"/>
      <c r="NDG34" s="0"/>
      <c r="NDH34" s="0"/>
      <c r="NDI34" s="0"/>
      <c r="NDJ34" s="0"/>
      <c r="NDK34" s="0"/>
      <c r="NDL34" s="0"/>
      <c r="NDM34" s="0"/>
      <c r="NDN34" s="0"/>
      <c r="NDO34" s="0"/>
      <c r="NDP34" s="0"/>
      <c r="NDQ34" s="0"/>
      <c r="NDR34" s="0"/>
      <c r="NDS34" s="0"/>
      <c r="NDT34" s="0"/>
      <c r="NDU34" s="0"/>
      <c r="NDV34" s="0"/>
      <c r="NDW34" s="0"/>
      <c r="NDX34" s="0"/>
      <c r="NDY34" s="0"/>
      <c r="NDZ34" s="0"/>
      <c r="NEA34" s="0"/>
      <c r="NEB34" s="0"/>
      <c r="NEC34" s="0"/>
      <c r="NED34" s="0"/>
      <c r="NEE34" s="0"/>
      <c r="NEF34" s="0"/>
      <c r="NEG34" s="0"/>
      <c r="NEH34" s="0"/>
      <c r="NEI34" s="0"/>
      <c r="NEJ34" s="0"/>
      <c r="NEK34" s="0"/>
      <c r="NEL34" s="0"/>
      <c r="NEM34" s="0"/>
      <c r="NEN34" s="0"/>
      <c r="NEO34" s="0"/>
      <c r="NEP34" s="0"/>
      <c r="NEQ34" s="0"/>
      <c r="NER34" s="0"/>
      <c r="NES34" s="0"/>
      <c r="NET34" s="0"/>
      <c r="NEU34" s="0"/>
      <c r="NEV34" s="0"/>
      <c r="NEW34" s="0"/>
      <c r="NEX34" s="0"/>
      <c r="NEY34" s="0"/>
      <c r="NEZ34" s="0"/>
      <c r="NFA34" s="0"/>
      <c r="NFB34" s="0"/>
      <c r="NFC34" s="0"/>
      <c r="NFD34" s="0"/>
      <c r="NFE34" s="0"/>
      <c r="NFF34" s="0"/>
      <c r="NFG34" s="0"/>
      <c r="NFH34" s="0"/>
      <c r="NFI34" s="0"/>
      <c r="NFJ34" s="0"/>
      <c r="NFK34" s="0"/>
      <c r="NFL34" s="0"/>
      <c r="NFM34" s="0"/>
      <c r="NFN34" s="0"/>
      <c r="NFO34" s="0"/>
      <c r="NFP34" s="0"/>
      <c r="NFQ34" s="0"/>
      <c r="NFR34" s="0"/>
      <c r="NFS34" s="0"/>
      <c r="NFT34" s="0"/>
      <c r="NFU34" s="0"/>
      <c r="NFV34" s="0"/>
      <c r="NFW34" s="0"/>
      <c r="NFX34" s="0"/>
      <c r="NFY34" s="0"/>
      <c r="NFZ34" s="0"/>
      <c r="NGA34" s="0"/>
      <c r="NGB34" s="0"/>
      <c r="NGC34" s="0"/>
      <c r="NGD34" s="0"/>
      <c r="NGE34" s="0"/>
      <c r="NGF34" s="0"/>
      <c r="NGG34" s="0"/>
      <c r="NGH34" s="0"/>
      <c r="NGI34" s="0"/>
      <c r="NGJ34" s="0"/>
      <c r="NGK34" s="0"/>
      <c r="NGL34" s="0"/>
      <c r="NGM34" s="0"/>
      <c r="NGN34" s="0"/>
      <c r="NGO34" s="0"/>
      <c r="NGP34" s="0"/>
      <c r="NGQ34" s="0"/>
      <c r="NGR34" s="0"/>
      <c r="NGS34" s="0"/>
      <c r="NGT34" s="0"/>
      <c r="NGU34" s="0"/>
      <c r="NGV34" s="0"/>
      <c r="NGW34" s="0"/>
      <c r="NGX34" s="0"/>
      <c r="NGY34" s="0"/>
      <c r="NGZ34" s="0"/>
      <c r="NHA34" s="0"/>
      <c r="NHB34" s="0"/>
      <c r="NHC34" s="0"/>
      <c r="NHD34" s="0"/>
      <c r="NHE34" s="0"/>
      <c r="NHF34" s="0"/>
      <c r="NHG34" s="0"/>
      <c r="NHH34" s="0"/>
      <c r="NHI34" s="0"/>
      <c r="NHJ34" s="0"/>
      <c r="NHK34" s="0"/>
      <c r="NHL34" s="0"/>
      <c r="NHM34" s="0"/>
      <c r="NHN34" s="0"/>
      <c r="NHO34" s="0"/>
      <c r="NHP34" s="0"/>
      <c r="NHQ34" s="0"/>
      <c r="NHR34" s="0"/>
      <c r="NHS34" s="0"/>
      <c r="NHT34" s="0"/>
      <c r="NHU34" s="0"/>
      <c r="NHV34" s="0"/>
      <c r="NHW34" s="0"/>
      <c r="NHX34" s="0"/>
      <c r="NHY34" s="0"/>
      <c r="NHZ34" s="0"/>
      <c r="NIA34" s="0"/>
      <c r="NIB34" s="0"/>
      <c r="NIC34" s="0"/>
      <c r="NID34" s="0"/>
      <c r="NIE34" s="0"/>
      <c r="NIF34" s="0"/>
      <c r="NIG34" s="0"/>
      <c r="NIH34" s="0"/>
      <c r="NII34" s="0"/>
      <c r="NIJ34" s="0"/>
      <c r="NIK34" s="0"/>
      <c r="NIL34" s="0"/>
      <c r="NIM34" s="0"/>
      <c r="NIN34" s="0"/>
      <c r="NIO34" s="0"/>
      <c r="NIP34" s="0"/>
      <c r="NIQ34" s="0"/>
      <c r="NIR34" s="0"/>
      <c r="NIS34" s="0"/>
      <c r="NIT34" s="0"/>
      <c r="NIU34" s="0"/>
      <c r="NIV34" s="0"/>
      <c r="NIW34" s="0"/>
      <c r="NIX34" s="0"/>
      <c r="NIY34" s="0"/>
      <c r="NIZ34" s="0"/>
      <c r="NJA34" s="0"/>
      <c r="NJB34" s="0"/>
      <c r="NJC34" s="0"/>
      <c r="NJD34" s="0"/>
      <c r="NJE34" s="0"/>
      <c r="NJF34" s="0"/>
      <c r="NJG34" s="0"/>
      <c r="NJH34" s="0"/>
      <c r="NJI34" s="0"/>
      <c r="NJJ34" s="0"/>
      <c r="NJK34" s="0"/>
      <c r="NJL34" s="0"/>
      <c r="NJM34" s="0"/>
      <c r="NJN34" s="0"/>
      <c r="NJO34" s="0"/>
      <c r="NJP34" s="0"/>
      <c r="NJQ34" s="0"/>
      <c r="NJR34" s="0"/>
      <c r="NJS34" s="0"/>
      <c r="NJT34" s="0"/>
      <c r="NJU34" s="0"/>
      <c r="NJV34" s="0"/>
      <c r="NJW34" s="0"/>
      <c r="NJX34" s="0"/>
      <c r="NJY34" s="0"/>
      <c r="NJZ34" s="0"/>
      <c r="NKA34" s="0"/>
      <c r="NKB34" s="0"/>
      <c r="NKC34" s="0"/>
      <c r="NKD34" s="0"/>
      <c r="NKE34" s="0"/>
      <c r="NKF34" s="0"/>
      <c r="NKG34" s="0"/>
      <c r="NKH34" s="0"/>
      <c r="NKI34" s="0"/>
      <c r="NKJ34" s="0"/>
      <c r="NKK34" s="0"/>
      <c r="NKL34" s="0"/>
      <c r="NKM34" s="0"/>
      <c r="NKN34" s="0"/>
      <c r="NKO34" s="0"/>
      <c r="NKP34" s="0"/>
      <c r="NKQ34" s="0"/>
      <c r="NKR34" s="0"/>
      <c r="NKS34" s="0"/>
      <c r="NKT34" s="0"/>
      <c r="NKU34" s="0"/>
      <c r="NKV34" s="0"/>
      <c r="NKW34" s="0"/>
      <c r="NKX34" s="0"/>
      <c r="NKY34" s="0"/>
      <c r="NKZ34" s="0"/>
      <c r="NLA34" s="0"/>
      <c r="NLB34" s="0"/>
      <c r="NLC34" s="0"/>
      <c r="NLD34" s="0"/>
      <c r="NLE34" s="0"/>
      <c r="NLF34" s="0"/>
      <c r="NLG34" s="0"/>
      <c r="NLH34" s="0"/>
      <c r="NLI34" s="0"/>
      <c r="NLJ34" s="0"/>
      <c r="NLK34" s="0"/>
      <c r="NLL34" s="0"/>
      <c r="NLM34" s="0"/>
      <c r="NLN34" s="0"/>
      <c r="NLO34" s="0"/>
      <c r="NLP34" s="0"/>
      <c r="NLQ34" s="0"/>
      <c r="NLR34" s="0"/>
      <c r="NLS34" s="0"/>
      <c r="NLT34" s="0"/>
      <c r="NLU34" s="0"/>
      <c r="NLV34" s="0"/>
      <c r="NLW34" s="0"/>
      <c r="NLX34" s="0"/>
      <c r="NLY34" s="0"/>
      <c r="NLZ34" s="0"/>
      <c r="NMA34" s="0"/>
      <c r="NMB34" s="0"/>
      <c r="NMC34" s="0"/>
      <c r="NMD34" s="0"/>
      <c r="NME34" s="0"/>
      <c r="NMF34" s="0"/>
      <c r="NMG34" s="0"/>
      <c r="NMH34" s="0"/>
      <c r="NMI34" s="0"/>
      <c r="NMJ34" s="0"/>
      <c r="NMK34" s="0"/>
      <c r="NML34" s="0"/>
      <c r="NMM34" s="0"/>
      <c r="NMN34" s="0"/>
      <c r="NMO34" s="0"/>
      <c r="NMP34" s="0"/>
      <c r="NMQ34" s="0"/>
      <c r="NMR34" s="0"/>
      <c r="NMS34" s="0"/>
      <c r="NMT34" s="0"/>
      <c r="NMU34" s="0"/>
      <c r="NMV34" s="0"/>
      <c r="NMW34" s="0"/>
      <c r="NMX34" s="0"/>
      <c r="NMY34" s="0"/>
      <c r="NMZ34" s="0"/>
      <c r="NNA34" s="0"/>
      <c r="NNB34" s="0"/>
      <c r="NNC34" s="0"/>
      <c r="NND34" s="0"/>
      <c r="NNE34" s="0"/>
      <c r="NNF34" s="0"/>
      <c r="NNG34" s="0"/>
      <c r="NNH34" s="0"/>
      <c r="NNI34" s="0"/>
      <c r="NNJ34" s="0"/>
      <c r="NNK34" s="0"/>
      <c r="NNL34" s="0"/>
      <c r="NNM34" s="0"/>
      <c r="NNN34" s="0"/>
      <c r="NNO34" s="0"/>
      <c r="NNP34" s="0"/>
      <c r="NNQ34" s="0"/>
      <c r="NNR34" s="0"/>
      <c r="NNS34" s="0"/>
      <c r="NNT34" s="0"/>
      <c r="NNU34" s="0"/>
      <c r="NNV34" s="0"/>
      <c r="NNW34" s="0"/>
      <c r="NNX34" s="0"/>
      <c r="NNY34" s="0"/>
      <c r="NNZ34" s="0"/>
      <c r="NOA34" s="0"/>
      <c r="NOB34" s="0"/>
      <c r="NOC34" s="0"/>
      <c r="NOD34" s="0"/>
      <c r="NOE34" s="0"/>
      <c r="NOF34" s="0"/>
      <c r="NOG34" s="0"/>
      <c r="NOH34" s="0"/>
      <c r="NOI34" s="0"/>
      <c r="NOJ34" s="0"/>
      <c r="NOK34" s="0"/>
      <c r="NOL34" s="0"/>
      <c r="NOM34" s="0"/>
      <c r="NON34" s="0"/>
      <c r="NOO34" s="0"/>
      <c r="NOP34" s="0"/>
      <c r="NOQ34" s="0"/>
      <c r="NOR34" s="0"/>
      <c r="NOS34" s="0"/>
      <c r="NOT34" s="0"/>
      <c r="NOU34" s="0"/>
      <c r="NOV34" s="0"/>
      <c r="NOW34" s="0"/>
      <c r="NOX34" s="0"/>
      <c r="NOY34" s="0"/>
      <c r="NOZ34" s="0"/>
      <c r="NPA34" s="0"/>
      <c r="NPB34" s="0"/>
      <c r="NPC34" s="0"/>
      <c r="NPD34" s="0"/>
      <c r="NPE34" s="0"/>
      <c r="NPF34" s="0"/>
      <c r="NPG34" s="0"/>
      <c r="NPH34" s="0"/>
      <c r="NPI34" s="0"/>
      <c r="NPJ34" s="0"/>
      <c r="NPK34" s="0"/>
      <c r="NPL34" s="0"/>
      <c r="NPM34" s="0"/>
      <c r="NPN34" s="0"/>
      <c r="NPO34" s="0"/>
      <c r="NPP34" s="0"/>
      <c r="NPQ34" s="0"/>
      <c r="NPR34" s="0"/>
      <c r="NPS34" s="0"/>
      <c r="NPT34" s="0"/>
      <c r="NPU34" s="0"/>
      <c r="NPV34" s="0"/>
      <c r="NPW34" s="0"/>
      <c r="NPX34" s="0"/>
      <c r="NPY34" s="0"/>
      <c r="NPZ34" s="0"/>
      <c r="NQA34" s="0"/>
      <c r="NQB34" s="0"/>
      <c r="NQC34" s="0"/>
      <c r="NQD34" s="0"/>
      <c r="NQE34" s="0"/>
      <c r="NQF34" s="0"/>
      <c r="NQG34" s="0"/>
      <c r="NQH34" s="0"/>
      <c r="NQI34" s="0"/>
      <c r="NQJ34" s="0"/>
      <c r="NQK34" s="0"/>
      <c r="NQL34" s="0"/>
      <c r="NQM34" s="0"/>
      <c r="NQN34" s="0"/>
      <c r="NQO34" s="0"/>
      <c r="NQP34" s="0"/>
      <c r="NQQ34" s="0"/>
      <c r="NQR34" s="0"/>
      <c r="NQS34" s="0"/>
      <c r="NQT34" s="0"/>
      <c r="NQU34" s="0"/>
      <c r="NQV34" s="0"/>
      <c r="NQW34" s="0"/>
      <c r="NQX34" s="0"/>
      <c r="NQY34" s="0"/>
      <c r="NQZ34" s="0"/>
      <c r="NRA34" s="0"/>
      <c r="NRB34" s="0"/>
      <c r="NRC34" s="0"/>
      <c r="NRD34" s="0"/>
      <c r="NRE34" s="0"/>
      <c r="NRF34" s="0"/>
      <c r="NRG34" s="0"/>
      <c r="NRH34" s="0"/>
      <c r="NRI34" s="0"/>
      <c r="NRJ34" s="0"/>
      <c r="NRK34" s="0"/>
      <c r="NRL34" s="0"/>
      <c r="NRM34" s="0"/>
      <c r="NRN34" s="0"/>
      <c r="NRO34" s="0"/>
      <c r="NRP34" s="0"/>
      <c r="NRQ34" s="0"/>
      <c r="NRR34" s="0"/>
      <c r="NRS34" s="0"/>
      <c r="NRT34" s="0"/>
      <c r="NRU34" s="0"/>
      <c r="NRV34" s="0"/>
      <c r="NRW34" s="0"/>
      <c r="NRX34" s="0"/>
      <c r="NRY34" s="0"/>
      <c r="NRZ34" s="0"/>
      <c r="NSA34" s="0"/>
      <c r="NSB34" s="0"/>
      <c r="NSC34" s="0"/>
      <c r="NSD34" s="0"/>
      <c r="NSE34" s="0"/>
      <c r="NSF34" s="0"/>
      <c r="NSG34" s="0"/>
      <c r="NSH34" s="0"/>
      <c r="NSI34" s="0"/>
      <c r="NSJ34" s="0"/>
      <c r="NSK34" s="0"/>
      <c r="NSL34" s="0"/>
      <c r="NSM34" s="0"/>
      <c r="NSN34" s="0"/>
      <c r="NSO34" s="0"/>
      <c r="NSP34" s="0"/>
      <c r="NSQ34" s="0"/>
      <c r="NSR34" s="0"/>
      <c r="NSS34" s="0"/>
      <c r="NST34" s="0"/>
      <c r="NSU34" s="0"/>
      <c r="NSV34" s="0"/>
      <c r="NSW34" s="0"/>
      <c r="NSX34" s="0"/>
      <c r="NSY34" s="0"/>
      <c r="NSZ34" s="0"/>
      <c r="NTA34" s="0"/>
      <c r="NTB34" s="0"/>
      <c r="NTC34" s="0"/>
      <c r="NTD34" s="0"/>
      <c r="NTE34" s="0"/>
      <c r="NTF34" s="0"/>
      <c r="NTG34" s="0"/>
      <c r="NTH34" s="0"/>
      <c r="NTI34" s="0"/>
      <c r="NTJ34" s="0"/>
      <c r="NTK34" s="0"/>
      <c r="NTL34" s="0"/>
      <c r="NTM34" s="0"/>
      <c r="NTN34" s="0"/>
      <c r="NTO34" s="0"/>
      <c r="NTP34" s="0"/>
      <c r="NTQ34" s="0"/>
      <c r="NTR34" s="0"/>
      <c r="NTS34" s="0"/>
      <c r="NTT34" s="0"/>
      <c r="NTU34" s="0"/>
      <c r="NTV34" s="0"/>
      <c r="NTW34" s="0"/>
      <c r="NTX34" s="0"/>
      <c r="NTY34" s="0"/>
      <c r="NTZ34" s="0"/>
      <c r="NUA34" s="0"/>
      <c r="NUB34" s="0"/>
      <c r="NUC34" s="0"/>
      <c r="NUD34" s="0"/>
      <c r="NUE34" s="0"/>
      <c r="NUF34" s="0"/>
      <c r="NUG34" s="0"/>
      <c r="NUH34" s="0"/>
      <c r="NUI34" s="0"/>
      <c r="NUJ34" s="0"/>
      <c r="NUK34" s="0"/>
      <c r="NUL34" s="0"/>
      <c r="NUM34" s="0"/>
      <c r="NUN34" s="0"/>
      <c r="NUO34" s="0"/>
      <c r="NUP34" s="0"/>
      <c r="NUQ34" s="0"/>
      <c r="NUR34" s="0"/>
      <c r="NUS34" s="0"/>
      <c r="NUT34" s="0"/>
      <c r="NUU34" s="0"/>
      <c r="NUV34" s="0"/>
      <c r="NUW34" s="0"/>
      <c r="NUX34" s="0"/>
      <c r="NUY34" s="0"/>
      <c r="NUZ34" s="0"/>
      <c r="NVA34" s="0"/>
      <c r="NVB34" s="0"/>
      <c r="NVC34" s="0"/>
      <c r="NVD34" s="0"/>
      <c r="NVE34" s="0"/>
      <c r="NVF34" s="0"/>
      <c r="NVG34" s="0"/>
      <c r="NVH34" s="0"/>
      <c r="NVI34" s="0"/>
      <c r="NVJ34" s="0"/>
      <c r="NVK34" s="0"/>
      <c r="NVL34" s="0"/>
      <c r="NVM34" s="0"/>
      <c r="NVN34" s="0"/>
      <c r="NVO34" s="0"/>
      <c r="NVP34" s="0"/>
      <c r="NVQ34" s="0"/>
      <c r="NVR34" s="0"/>
      <c r="NVS34" s="0"/>
      <c r="NVT34" s="0"/>
      <c r="NVU34" s="0"/>
      <c r="NVV34" s="0"/>
      <c r="NVW34" s="0"/>
      <c r="NVX34" s="0"/>
      <c r="NVY34" s="0"/>
      <c r="NVZ34" s="0"/>
      <c r="NWA34" s="0"/>
      <c r="NWB34" s="0"/>
      <c r="NWC34" s="0"/>
      <c r="NWD34" s="0"/>
      <c r="NWE34" s="0"/>
      <c r="NWF34" s="0"/>
      <c r="NWG34" s="0"/>
      <c r="NWH34" s="0"/>
      <c r="NWI34" s="0"/>
      <c r="NWJ34" s="0"/>
      <c r="NWK34" s="0"/>
      <c r="NWL34" s="0"/>
      <c r="NWM34" s="0"/>
      <c r="NWN34" s="0"/>
      <c r="NWO34" s="0"/>
      <c r="NWP34" s="0"/>
      <c r="NWQ34" s="0"/>
      <c r="NWR34" s="0"/>
      <c r="NWS34" s="0"/>
      <c r="NWT34" s="0"/>
      <c r="NWU34" s="0"/>
      <c r="NWV34" s="0"/>
      <c r="NWW34" s="0"/>
      <c r="NWX34" s="0"/>
      <c r="NWY34" s="0"/>
      <c r="NWZ34" s="0"/>
      <c r="NXA34" s="0"/>
      <c r="NXB34" s="0"/>
      <c r="NXC34" s="0"/>
      <c r="NXD34" s="0"/>
      <c r="NXE34" s="0"/>
      <c r="NXF34" s="0"/>
      <c r="NXG34" s="0"/>
      <c r="NXH34" s="0"/>
      <c r="NXI34" s="0"/>
      <c r="NXJ34" s="0"/>
      <c r="NXK34" s="0"/>
      <c r="NXL34" s="0"/>
      <c r="NXM34" s="0"/>
      <c r="NXN34" s="0"/>
      <c r="NXO34" s="0"/>
      <c r="NXP34" s="0"/>
      <c r="NXQ34" s="0"/>
      <c r="NXR34" s="0"/>
      <c r="NXS34" s="0"/>
      <c r="NXT34" s="0"/>
      <c r="NXU34" s="0"/>
      <c r="NXV34" s="0"/>
      <c r="NXW34" s="0"/>
      <c r="NXX34" s="0"/>
      <c r="NXY34" s="0"/>
      <c r="NXZ34" s="0"/>
      <c r="NYA34" s="0"/>
      <c r="NYB34" s="0"/>
      <c r="NYC34" s="0"/>
      <c r="NYD34" s="0"/>
      <c r="NYE34" s="0"/>
      <c r="NYF34" s="0"/>
      <c r="NYG34" s="0"/>
      <c r="NYH34" s="0"/>
      <c r="NYI34" s="0"/>
      <c r="NYJ34" s="0"/>
      <c r="NYK34" s="0"/>
      <c r="NYL34" s="0"/>
      <c r="NYM34" s="0"/>
      <c r="NYN34" s="0"/>
      <c r="NYO34" s="0"/>
      <c r="NYP34" s="0"/>
      <c r="NYQ34" s="0"/>
      <c r="NYR34" s="0"/>
      <c r="NYS34" s="0"/>
      <c r="NYT34" s="0"/>
      <c r="NYU34" s="0"/>
      <c r="NYV34" s="0"/>
      <c r="NYW34" s="0"/>
      <c r="NYX34" s="0"/>
      <c r="NYY34" s="0"/>
      <c r="NYZ34" s="0"/>
      <c r="NZA34" s="0"/>
      <c r="NZB34" s="0"/>
      <c r="NZC34" s="0"/>
      <c r="NZD34" s="0"/>
      <c r="NZE34" s="0"/>
      <c r="NZF34" s="0"/>
      <c r="NZG34" s="0"/>
      <c r="NZH34" s="0"/>
      <c r="NZI34" s="0"/>
      <c r="NZJ34" s="0"/>
      <c r="NZK34" s="0"/>
      <c r="NZL34" s="0"/>
      <c r="NZM34" s="0"/>
      <c r="NZN34" s="0"/>
      <c r="NZO34" s="0"/>
      <c r="NZP34" s="0"/>
      <c r="NZQ34" s="0"/>
      <c r="NZR34" s="0"/>
      <c r="NZS34" s="0"/>
      <c r="NZT34" s="0"/>
      <c r="NZU34" s="0"/>
      <c r="NZV34" s="0"/>
      <c r="NZW34" s="0"/>
      <c r="NZX34" s="0"/>
      <c r="NZY34" s="0"/>
      <c r="NZZ34" s="0"/>
      <c r="OAA34" s="0"/>
      <c r="OAB34" s="0"/>
      <c r="OAC34" s="0"/>
      <c r="OAD34" s="0"/>
      <c r="OAE34" s="0"/>
      <c r="OAF34" s="0"/>
      <c r="OAG34" s="0"/>
      <c r="OAH34" s="0"/>
      <c r="OAI34" s="0"/>
      <c r="OAJ34" s="0"/>
      <c r="OAK34" s="0"/>
      <c r="OAL34" s="0"/>
      <c r="OAM34" s="0"/>
      <c r="OAN34" s="0"/>
      <c r="OAO34" s="0"/>
      <c r="OAP34" s="0"/>
      <c r="OAQ34" s="0"/>
      <c r="OAR34" s="0"/>
      <c r="OAS34" s="0"/>
      <c r="OAT34" s="0"/>
      <c r="OAU34" s="0"/>
      <c r="OAV34" s="0"/>
      <c r="OAW34" s="0"/>
      <c r="OAX34" s="0"/>
      <c r="OAY34" s="0"/>
      <c r="OAZ34" s="0"/>
      <c r="OBA34" s="0"/>
      <c r="OBB34" s="0"/>
      <c r="OBC34" s="0"/>
      <c r="OBD34" s="0"/>
      <c r="OBE34" s="0"/>
      <c r="OBF34" s="0"/>
      <c r="OBG34" s="0"/>
      <c r="OBH34" s="0"/>
      <c r="OBI34" s="0"/>
      <c r="OBJ34" s="0"/>
      <c r="OBK34" s="0"/>
      <c r="OBL34" s="0"/>
      <c r="OBM34" s="0"/>
      <c r="OBN34" s="0"/>
      <c r="OBO34" s="0"/>
      <c r="OBP34" s="0"/>
      <c r="OBQ34" s="0"/>
      <c r="OBR34" s="0"/>
      <c r="OBS34" s="0"/>
      <c r="OBT34" s="0"/>
      <c r="OBU34" s="0"/>
      <c r="OBV34" s="0"/>
      <c r="OBW34" s="0"/>
      <c r="OBX34" s="0"/>
      <c r="OBY34" s="0"/>
      <c r="OBZ34" s="0"/>
      <c r="OCA34" s="0"/>
      <c r="OCB34" s="0"/>
      <c r="OCC34" s="0"/>
      <c r="OCD34" s="0"/>
      <c r="OCE34" s="0"/>
      <c r="OCF34" s="0"/>
      <c r="OCG34" s="0"/>
      <c r="OCH34" s="0"/>
      <c r="OCI34" s="0"/>
      <c r="OCJ34" s="0"/>
      <c r="OCK34" s="0"/>
      <c r="OCL34" s="0"/>
      <c r="OCM34" s="0"/>
      <c r="OCN34" s="0"/>
      <c r="OCO34" s="0"/>
      <c r="OCP34" s="0"/>
      <c r="OCQ34" s="0"/>
      <c r="OCR34" s="0"/>
      <c r="OCS34" s="0"/>
      <c r="OCT34" s="0"/>
      <c r="OCU34" s="0"/>
      <c r="OCV34" s="0"/>
      <c r="OCW34" s="0"/>
      <c r="OCX34" s="0"/>
      <c r="OCY34" s="0"/>
      <c r="OCZ34" s="0"/>
      <c r="ODA34" s="0"/>
      <c r="ODB34" s="0"/>
      <c r="ODC34" s="0"/>
      <c r="ODD34" s="0"/>
      <c r="ODE34" s="0"/>
      <c r="ODF34" s="0"/>
      <c r="ODG34" s="0"/>
      <c r="ODH34" s="0"/>
      <c r="ODI34" s="0"/>
      <c r="ODJ34" s="0"/>
      <c r="ODK34" s="0"/>
      <c r="ODL34" s="0"/>
      <c r="ODM34" s="0"/>
      <c r="ODN34" s="0"/>
      <c r="ODO34" s="0"/>
      <c r="ODP34" s="0"/>
      <c r="ODQ34" s="0"/>
      <c r="ODR34" s="0"/>
      <c r="ODS34" s="0"/>
      <c r="ODT34" s="0"/>
      <c r="ODU34" s="0"/>
      <c r="ODV34" s="0"/>
      <c r="ODW34" s="0"/>
      <c r="ODX34" s="0"/>
      <c r="ODY34" s="0"/>
      <c r="ODZ34" s="0"/>
      <c r="OEA34" s="0"/>
      <c r="OEB34" s="0"/>
      <c r="OEC34" s="0"/>
      <c r="OED34" s="0"/>
      <c r="OEE34" s="0"/>
      <c r="OEF34" s="0"/>
      <c r="OEG34" s="0"/>
      <c r="OEH34" s="0"/>
      <c r="OEI34" s="0"/>
      <c r="OEJ34" s="0"/>
      <c r="OEK34" s="0"/>
      <c r="OEL34" s="0"/>
      <c r="OEM34" s="0"/>
      <c r="OEN34" s="0"/>
      <c r="OEO34" s="0"/>
      <c r="OEP34" s="0"/>
      <c r="OEQ34" s="0"/>
      <c r="OER34" s="0"/>
      <c r="OES34" s="0"/>
      <c r="OET34" s="0"/>
      <c r="OEU34" s="0"/>
      <c r="OEV34" s="0"/>
      <c r="OEW34" s="0"/>
      <c r="OEX34" s="0"/>
      <c r="OEY34" s="0"/>
      <c r="OEZ34" s="0"/>
      <c r="OFA34" s="0"/>
      <c r="OFB34" s="0"/>
      <c r="OFC34" s="0"/>
      <c r="OFD34" s="0"/>
      <c r="OFE34" s="0"/>
      <c r="OFF34" s="0"/>
      <c r="OFG34" s="0"/>
      <c r="OFH34" s="0"/>
      <c r="OFI34" s="0"/>
      <c r="OFJ34" s="0"/>
      <c r="OFK34" s="0"/>
      <c r="OFL34" s="0"/>
      <c r="OFM34" s="0"/>
      <c r="OFN34" s="0"/>
      <c r="OFO34" s="0"/>
      <c r="OFP34" s="0"/>
      <c r="OFQ34" s="0"/>
      <c r="OFR34" s="0"/>
      <c r="OFS34" s="0"/>
      <c r="OFT34" s="0"/>
      <c r="OFU34" s="0"/>
      <c r="OFV34" s="0"/>
      <c r="OFW34" s="0"/>
      <c r="OFX34" s="0"/>
      <c r="OFY34" s="0"/>
      <c r="OFZ34" s="0"/>
      <c r="OGA34" s="0"/>
      <c r="OGB34" s="0"/>
      <c r="OGC34" s="0"/>
      <c r="OGD34" s="0"/>
      <c r="OGE34" s="0"/>
      <c r="OGF34" s="0"/>
      <c r="OGG34" s="0"/>
      <c r="OGH34" s="0"/>
      <c r="OGI34" s="0"/>
      <c r="OGJ34" s="0"/>
      <c r="OGK34" s="0"/>
      <c r="OGL34" s="0"/>
      <c r="OGM34" s="0"/>
      <c r="OGN34" s="0"/>
      <c r="OGO34" s="0"/>
      <c r="OGP34" s="0"/>
      <c r="OGQ34" s="0"/>
      <c r="OGR34" s="0"/>
      <c r="OGS34" s="0"/>
      <c r="OGT34" s="0"/>
      <c r="OGU34" s="0"/>
      <c r="OGV34" s="0"/>
      <c r="OGW34" s="0"/>
      <c r="OGX34" s="0"/>
      <c r="OGY34" s="0"/>
      <c r="OGZ34" s="0"/>
      <c r="OHA34" s="0"/>
      <c r="OHB34" s="0"/>
      <c r="OHC34" s="0"/>
      <c r="OHD34" s="0"/>
      <c r="OHE34" s="0"/>
      <c r="OHF34" s="0"/>
      <c r="OHG34" s="0"/>
      <c r="OHH34" s="0"/>
      <c r="OHI34" s="0"/>
      <c r="OHJ34" s="0"/>
      <c r="OHK34" s="0"/>
      <c r="OHL34" s="0"/>
      <c r="OHM34" s="0"/>
      <c r="OHN34" s="0"/>
      <c r="OHO34" s="0"/>
      <c r="OHP34" s="0"/>
      <c r="OHQ34" s="0"/>
      <c r="OHR34" s="0"/>
      <c r="OHS34" s="0"/>
      <c r="OHT34" s="0"/>
      <c r="OHU34" s="0"/>
      <c r="OHV34" s="0"/>
      <c r="OHW34" s="0"/>
      <c r="OHX34" s="0"/>
      <c r="OHY34" s="0"/>
      <c r="OHZ34" s="0"/>
      <c r="OIA34" s="0"/>
      <c r="OIB34" s="0"/>
      <c r="OIC34" s="0"/>
      <c r="OID34" s="0"/>
      <c r="OIE34" s="0"/>
      <c r="OIF34" s="0"/>
      <c r="OIG34" s="0"/>
      <c r="OIH34" s="0"/>
      <c r="OII34" s="0"/>
      <c r="OIJ34" s="0"/>
      <c r="OIK34" s="0"/>
      <c r="OIL34" s="0"/>
      <c r="OIM34" s="0"/>
      <c r="OIN34" s="0"/>
      <c r="OIO34" s="0"/>
      <c r="OIP34" s="0"/>
      <c r="OIQ34" s="0"/>
      <c r="OIR34" s="0"/>
      <c r="OIS34" s="0"/>
      <c r="OIT34" s="0"/>
      <c r="OIU34" s="0"/>
      <c r="OIV34" s="0"/>
      <c r="OIW34" s="0"/>
      <c r="OIX34" s="0"/>
      <c r="OIY34" s="0"/>
      <c r="OIZ34" s="0"/>
      <c r="OJA34" s="0"/>
      <c r="OJB34" s="0"/>
      <c r="OJC34" s="0"/>
      <c r="OJD34" s="0"/>
      <c r="OJE34" s="0"/>
      <c r="OJF34" s="0"/>
      <c r="OJG34" s="0"/>
      <c r="OJH34" s="0"/>
      <c r="OJI34" s="0"/>
      <c r="OJJ34" s="0"/>
      <c r="OJK34" s="0"/>
      <c r="OJL34" s="0"/>
      <c r="OJM34" s="0"/>
      <c r="OJN34" s="0"/>
      <c r="OJO34" s="0"/>
      <c r="OJP34" s="0"/>
      <c r="OJQ34" s="0"/>
      <c r="OJR34" s="0"/>
      <c r="OJS34" s="0"/>
      <c r="OJT34" s="0"/>
      <c r="OJU34" s="0"/>
      <c r="OJV34" s="0"/>
      <c r="OJW34" s="0"/>
      <c r="OJX34" s="0"/>
      <c r="OJY34" s="0"/>
      <c r="OJZ34" s="0"/>
      <c r="OKA34" s="0"/>
      <c r="OKB34" s="0"/>
      <c r="OKC34" s="0"/>
      <c r="OKD34" s="0"/>
      <c r="OKE34" s="0"/>
      <c r="OKF34" s="0"/>
      <c r="OKG34" s="0"/>
      <c r="OKH34" s="0"/>
      <c r="OKI34" s="0"/>
      <c r="OKJ34" s="0"/>
      <c r="OKK34" s="0"/>
      <c r="OKL34" s="0"/>
      <c r="OKM34" s="0"/>
      <c r="OKN34" s="0"/>
      <c r="OKO34" s="0"/>
      <c r="OKP34" s="0"/>
      <c r="OKQ34" s="0"/>
      <c r="OKR34" s="0"/>
      <c r="OKS34" s="0"/>
      <c r="OKT34" s="0"/>
      <c r="OKU34" s="0"/>
      <c r="OKV34" s="0"/>
      <c r="OKW34" s="0"/>
      <c r="OKX34" s="0"/>
      <c r="OKY34" s="0"/>
      <c r="OKZ34" s="0"/>
      <c r="OLA34" s="0"/>
      <c r="OLB34" s="0"/>
      <c r="OLC34" s="0"/>
      <c r="OLD34" s="0"/>
      <c r="OLE34" s="0"/>
      <c r="OLF34" s="0"/>
      <c r="OLG34" s="0"/>
      <c r="OLH34" s="0"/>
      <c r="OLI34" s="0"/>
      <c r="OLJ34" s="0"/>
      <c r="OLK34" s="0"/>
      <c r="OLL34" s="0"/>
      <c r="OLM34" s="0"/>
      <c r="OLN34" s="0"/>
      <c r="OLO34" s="0"/>
      <c r="OLP34" s="0"/>
      <c r="OLQ34" s="0"/>
      <c r="OLR34" s="0"/>
      <c r="OLS34" s="0"/>
      <c r="OLT34" s="0"/>
      <c r="OLU34" s="0"/>
      <c r="OLV34" s="0"/>
      <c r="OLW34" s="0"/>
      <c r="OLX34" s="0"/>
      <c r="OLY34" s="0"/>
      <c r="OLZ34" s="0"/>
      <c r="OMA34" s="0"/>
      <c r="OMB34" s="0"/>
      <c r="OMC34" s="0"/>
      <c r="OMD34" s="0"/>
      <c r="OME34" s="0"/>
      <c r="OMF34" s="0"/>
      <c r="OMG34" s="0"/>
      <c r="OMH34" s="0"/>
      <c r="OMI34" s="0"/>
      <c r="OMJ34" s="0"/>
      <c r="OMK34" s="0"/>
      <c r="OML34" s="0"/>
      <c r="OMM34" s="0"/>
      <c r="OMN34" s="0"/>
      <c r="OMO34" s="0"/>
      <c r="OMP34" s="0"/>
      <c r="OMQ34" s="0"/>
      <c r="OMR34" s="0"/>
      <c r="OMS34" s="0"/>
      <c r="OMT34" s="0"/>
      <c r="OMU34" s="0"/>
      <c r="OMV34" s="0"/>
      <c r="OMW34" s="0"/>
      <c r="OMX34" s="0"/>
      <c r="OMY34" s="0"/>
      <c r="OMZ34" s="0"/>
      <c r="ONA34" s="0"/>
      <c r="ONB34" s="0"/>
      <c r="ONC34" s="0"/>
      <c r="OND34" s="0"/>
      <c r="ONE34" s="0"/>
      <c r="ONF34" s="0"/>
      <c r="ONG34" s="0"/>
      <c r="ONH34" s="0"/>
      <c r="ONI34" s="0"/>
      <c r="ONJ34" s="0"/>
      <c r="ONK34" s="0"/>
      <c r="ONL34" s="0"/>
      <c r="ONM34" s="0"/>
      <c r="ONN34" s="0"/>
      <c r="ONO34" s="0"/>
      <c r="ONP34" s="0"/>
      <c r="ONQ34" s="0"/>
      <c r="ONR34" s="0"/>
      <c r="ONS34" s="0"/>
      <c r="ONT34" s="0"/>
      <c r="ONU34" s="0"/>
      <c r="ONV34" s="0"/>
      <c r="ONW34" s="0"/>
      <c r="ONX34" s="0"/>
      <c r="ONY34" s="0"/>
      <c r="ONZ34" s="0"/>
      <c r="OOA34" s="0"/>
      <c r="OOB34" s="0"/>
      <c r="OOC34" s="0"/>
      <c r="OOD34" s="0"/>
      <c r="OOE34" s="0"/>
      <c r="OOF34" s="0"/>
      <c r="OOG34" s="0"/>
      <c r="OOH34" s="0"/>
      <c r="OOI34" s="0"/>
      <c r="OOJ34" s="0"/>
      <c r="OOK34" s="0"/>
      <c r="OOL34" s="0"/>
      <c r="OOM34" s="0"/>
      <c r="OON34" s="0"/>
      <c r="OOO34" s="0"/>
      <c r="OOP34" s="0"/>
      <c r="OOQ34" s="0"/>
      <c r="OOR34" s="0"/>
      <c r="OOS34" s="0"/>
      <c r="OOT34" s="0"/>
      <c r="OOU34" s="0"/>
      <c r="OOV34" s="0"/>
      <c r="OOW34" s="0"/>
      <c r="OOX34" s="0"/>
      <c r="OOY34" s="0"/>
      <c r="OOZ34" s="0"/>
      <c r="OPA34" s="0"/>
      <c r="OPB34" s="0"/>
      <c r="OPC34" s="0"/>
      <c r="OPD34" s="0"/>
      <c r="OPE34" s="0"/>
      <c r="OPF34" s="0"/>
      <c r="OPG34" s="0"/>
      <c r="OPH34" s="0"/>
      <c r="OPI34" s="0"/>
      <c r="OPJ34" s="0"/>
      <c r="OPK34" s="0"/>
      <c r="OPL34" s="0"/>
      <c r="OPM34" s="0"/>
      <c r="OPN34" s="0"/>
      <c r="OPO34" s="0"/>
      <c r="OPP34" s="0"/>
      <c r="OPQ34" s="0"/>
      <c r="OPR34" s="0"/>
      <c r="OPS34" s="0"/>
      <c r="OPT34" s="0"/>
      <c r="OPU34" s="0"/>
      <c r="OPV34" s="0"/>
      <c r="OPW34" s="0"/>
      <c r="OPX34" s="0"/>
      <c r="OPY34" s="0"/>
      <c r="OPZ34" s="0"/>
      <c r="OQA34" s="0"/>
      <c r="OQB34" s="0"/>
      <c r="OQC34" s="0"/>
      <c r="OQD34" s="0"/>
      <c r="OQE34" s="0"/>
      <c r="OQF34" s="0"/>
      <c r="OQG34" s="0"/>
      <c r="OQH34" s="0"/>
      <c r="OQI34" s="0"/>
      <c r="OQJ34" s="0"/>
      <c r="OQK34" s="0"/>
      <c r="OQL34" s="0"/>
      <c r="OQM34" s="0"/>
      <c r="OQN34" s="0"/>
      <c r="OQO34" s="0"/>
      <c r="OQP34" s="0"/>
      <c r="OQQ34" s="0"/>
      <c r="OQR34" s="0"/>
      <c r="OQS34" s="0"/>
      <c r="OQT34" s="0"/>
      <c r="OQU34" s="0"/>
      <c r="OQV34" s="0"/>
      <c r="OQW34" s="0"/>
      <c r="OQX34" s="0"/>
      <c r="OQY34" s="0"/>
      <c r="OQZ34" s="0"/>
      <c r="ORA34" s="0"/>
      <c r="ORB34" s="0"/>
      <c r="ORC34" s="0"/>
      <c r="ORD34" s="0"/>
      <c r="ORE34" s="0"/>
      <c r="ORF34" s="0"/>
      <c r="ORG34" s="0"/>
      <c r="ORH34" s="0"/>
      <c r="ORI34" s="0"/>
      <c r="ORJ34" s="0"/>
      <c r="ORK34" s="0"/>
      <c r="ORL34" s="0"/>
      <c r="ORM34" s="0"/>
      <c r="ORN34" s="0"/>
      <c r="ORO34" s="0"/>
      <c r="ORP34" s="0"/>
      <c r="ORQ34" s="0"/>
      <c r="ORR34" s="0"/>
      <c r="ORS34" s="0"/>
      <c r="ORT34" s="0"/>
      <c r="ORU34" s="0"/>
      <c r="ORV34" s="0"/>
      <c r="ORW34" s="0"/>
      <c r="ORX34" s="0"/>
      <c r="ORY34" s="0"/>
      <c r="ORZ34" s="0"/>
      <c r="OSA34" s="0"/>
      <c r="OSB34" s="0"/>
      <c r="OSC34" s="0"/>
      <c r="OSD34" s="0"/>
      <c r="OSE34" s="0"/>
      <c r="OSF34" s="0"/>
      <c r="OSG34" s="0"/>
      <c r="OSH34" s="0"/>
      <c r="OSI34" s="0"/>
      <c r="OSJ34" s="0"/>
      <c r="OSK34" s="0"/>
      <c r="OSL34" s="0"/>
      <c r="OSM34" s="0"/>
      <c r="OSN34" s="0"/>
      <c r="OSO34" s="0"/>
      <c r="OSP34" s="0"/>
      <c r="OSQ34" s="0"/>
      <c r="OSR34" s="0"/>
      <c r="OSS34" s="0"/>
      <c r="OST34" s="0"/>
      <c r="OSU34" s="0"/>
      <c r="OSV34" s="0"/>
      <c r="OSW34" s="0"/>
      <c r="OSX34" s="0"/>
      <c r="OSY34" s="0"/>
      <c r="OSZ34" s="0"/>
      <c r="OTA34" s="0"/>
      <c r="OTB34" s="0"/>
      <c r="OTC34" s="0"/>
      <c r="OTD34" s="0"/>
      <c r="OTE34" s="0"/>
      <c r="OTF34" s="0"/>
      <c r="OTG34" s="0"/>
      <c r="OTH34" s="0"/>
      <c r="OTI34" s="0"/>
      <c r="OTJ34" s="0"/>
      <c r="OTK34" s="0"/>
      <c r="OTL34" s="0"/>
      <c r="OTM34" s="0"/>
      <c r="OTN34" s="0"/>
      <c r="OTO34" s="0"/>
      <c r="OTP34" s="0"/>
      <c r="OTQ34" s="0"/>
      <c r="OTR34" s="0"/>
      <c r="OTS34" s="0"/>
      <c r="OTT34" s="0"/>
      <c r="OTU34" s="0"/>
      <c r="OTV34" s="0"/>
      <c r="OTW34" s="0"/>
      <c r="OTX34" s="0"/>
      <c r="OTY34" s="0"/>
      <c r="OTZ34" s="0"/>
      <c r="OUA34" s="0"/>
      <c r="OUB34" s="0"/>
      <c r="OUC34" s="0"/>
      <c r="OUD34" s="0"/>
      <c r="OUE34" s="0"/>
      <c r="OUF34" s="0"/>
      <c r="OUG34" s="0"/>
      <c r="OUH34" s="0"/>
      <c r="OUI34" s="0"/>
      <c r="OUJ34" s="0"/>
      <c r="OUK34" s="0"/>
      <c r="OUL34" s="0"/>
      <c r="OUM34" s="0"/>
      <c r="OUN34" s="0"/>
      <c r="OUO34" s="0"/>
      <c r="OUP34" s="0"/>
      <c r="OUQ34" s="0"/>
      <c r="OUR34" s="0"/>
      <c r="OUS34" s="0"/>
      <c r="OUT34" s="0"/>
      <c r="OUU34" s="0"/>
      <c r="OUV34" s="0"/>
      <c r="OUW34" s="0"/>
      <c r="OUX34" s="0"/>
      <c r="OUY34" s="0"/>
      <c r="OUZ34" s="0"/>
      <c r="OVA34" s="0"/>
      <c r="OVB34" s="0"/>
      <c r="OVC34" s="0"/>
      <c r="OVD34" s="0"/>
      <c r="OVE34" s="0"/>
      <c r="OVF34" s="0"/>
      <c r="OVG34" s="0"/>
      <c r="OVH34" s="0"/>
      <c r="OVI34" s="0"/>
      <c r="OVJ34" s="0"/>
      <c r="OVK34" s="0"/>
      <c r="OVL34" s="0"/>
      <c r="OVM34" s="0"/>
      <c r="OVN34" s="0"/>
      <c r="OVO34" s="0"/>
      <c r="OVP34" s="0"/>
      <c r="OVQ34" s="0"/>
      <c r="OVR34" s="0"/>
      <c r="OVS34" s="0"/>
      <c r="OVT34" s="0"/>
      <c r="OVU34" s="0"/>
      <c r="OVV34" s="0"/>
      <c r="OVW34" s="0"/>
      <c r="OVX34" s="0"/>
      <c r="OVY34" s="0"/>
      <c r="OVZ34" s="0"/>
      <c r="OWA34" s="0"/>
      <c r="OWB34" s="0"/>
      <c r="OWC34" s="0"/>
      <c r="OWD34" s="0"/>
      <c r="OWE34" s="0"/>
      <c r="OWF34" s="0"/>
      <c r="OWG34" s="0"/>
      <c r="OWH34" s="0"/>
      <c r="OWI34" s="0"/>
      <c r="OWJ34" s="0"/>
      <c r="OWK34" s="0"/>
      <c r="OWL34" s="0"/>
      <c r="OWM34" s="0"/>
      <c r="OWN34" s="0"/>
      <c r="OWO34" s="0"/>
      <c r="OWP34" s="0"/>
      <c r="OWQ34" s="0"/>
      <c r="OWR34" s="0"/>
      <c r="OWS34" s="0"/>
      <c r="OWT34" s="0"/>
      <c r="OWU34" s="0"/>
      <c r="OWV34" s="0"/>
      <c r="OWW34" s="0"/>
      <c r="OWX34" s="0"/>
      <c r="OWY34" s="0"/>
      <c r="OWZ34" s="0"/>
      <c r="OXA34" s="0"/>
      <c r="OXB34" s="0"/>
      <c r="OXC34" s="0"/>
      <c r="OXD34" s="0"/>
      <c r="OXE34" s="0"/>
      <c r="OXF34" s="0"/>
      <c r="OXG34" s="0"/>
      <c r="OXH34" s="0"/>
      <c r="OXI34" s="0"/>
      <c r="OXJ34" s="0"/>
      <c r="OXK34" s="0"/>
      <c r="OXL34" s="0"/>
      <c r="OXM34" s="0"/>
      <c r="OXN34" s="0"/>
      <c r="OXO34" s="0"/>
      <c r="OXP34" s="0"/>
      <c r="OXQ34" s="0"/>
      <c r="OXR34" s="0"/>
      <c r="OXS34" s="0"/>
      <c r="OXT34" s="0"/>
      <c r="OXU34" s="0"/>
      <c r="OXV34" s="0"/>
      <c r="OXW34" s="0"/>
      <c r="OXX34" s="0"/>
      <c r="OXY34" s="0"/>
      <c r="OXZ34" s="0"/>
      <c r="OYA34" s="0"/>
      <c r="OYB34" s="0"/>
      <c r="OYC34" s="0"/>
      <c r="OYD34" s="0"/>
      <c r="OYE34" s="0"/>
      <c r="OYF34" s="0"/>
      <c r="OYG34" s="0"/>
      <c r="OYH34" s="0"/>
      <c r="OYI34" s="0"/>
      <c r="OYJ34" s="0"/>
      <c r="OYK34" s="0"/>
      <c r="OYL34" s="0"/>
      <c r="OYM34" s="0"/>
      <c r="OYN34" s="0"/>
      <c r="OYO34" s="0"/>
      <c r="OYP34" s="0"/>
      <c r="OYQ34" s="0"/>
      <c r="OYR34" s="0"/>
      <c r="OYS34" s="0"/>
      <c r="OYT34" s="0"/>
      <c r="OYU34" s="0"/>
      <c r="OYV34" s="0"/>
      <c r="OYW34" s="0"/>
      <c r="OYX34" s="0"/>
      <c r="OYY34" s="0"/>
      <c r="OYZ34" s="0"/>
      <c r="OZA34" s="0"/>
      <c r="OZB34" s="0"/>
      <c r="OZC34" s="0"/>
      <c r="OZD34" s="0"/>
      <c r="OZE34" s="0"/>
      <c r="OZF34" s="0"/>
      <c r="OZG34" s="0"/>
      <c r="OZH34" s="0"/>
      <c r="OZI34" s="0"/>
      <c r="OZJ34" s="0"/>
      <c r="OZK34" s="0"/>
      <c r="OZL34" s="0"/>
      <c r="OZM34" s="0"/>
      <c r="OZN34" s="0"/>
      <c r="OZO34" s="0"/>
      <c r="OZP34" s="0"/>
      <c r="OZQ34" s="0"/>
      <c r="OZR34" s="0"/>
      <c r="OZS34" s="0"/>
      <c r="OZT34" s="0"/>
      <c r="OZU34" s="0"/>
      <c r="OZV34" s="0"/>
      <c r="OZW34" s="0"/>
      <c r="OZX34" s="0"/>
      <c r="OZY34" s="0"/>
      <c r="OZZ34" s="0"/>
      <c r="PAA34" s="0"/>
      <c r="PAB34" s="0"/>
      <c r="PAC34" s="0"/>
      <c r="PAD34" s="0"/>
      <c r="PAE34" s="0"/>
      <c r="PAF34" s="0"/>
      <c r="PAG34" s="0"/>
      <c r="PAH34" s="0"/>
      <c r="PAI34" s="0"/>
      <c r="PAJ34" s="0"/>
      <c r="PAK34" s="0"/>
      <c r="PAL34" s="0"/>
      <c r="PAM34" s="0"/>
      <c r="PAN34" s="0"/>
      <c r="PAO34" s="0"/>
      <c r="PAP34" s="0"/>
      <c r="PAQ34" s="0"/>
      <c r="PAR34" s="0"/>
      <c r="PAS34" s="0"/>
      <c r="PAT34" s="0"/>
      <c r="PAU34" s="0"/>
      <c r="PAV34" s="0"/>
      <c r="PAW34" s="0"/>
      <c r="PAX34" s="0"/>
      <c r="PAY34" s="0"/>
      <c r="PAZ34" s="0"/>
      <c r="PBA34" s="0"/>
      <c r="PBB34" s="0"/>
      <c r="PBC34" s="0"/>
      <c r="PBD34" s="0"/>
      <c r="PBE34" s="0"/>
      <c r="PBF34" s="0"/>
      <c r="PBG34" s="0"/>
      <c r="PBH34" s="0"/>
      <c r="PBI34" s="0"/>
      <c r="PBJ34" s="0"/>
      <c r="PBK34" s="0"/>
      <c r="PBL34" s="0"/>
      <c r="PBM34" s="0"/>
      <c r="PBN34" s="0"/>
      <c r="PBO34" s="0"/>
      <c r="PBP34" s="0"/>
      <c r="PBQ34" s="0"/>
      <c r="PBR34" s="0"/>
      <c r="PBS34" s="0"/>
      <c r="PBT34" s="0"/>
      <c r="PBU34" s="0"/>
      <c r="PBV34" s="0"/>
      <c r="PBW34" s="0"/>
      <c r="PBX34" s="0"/>
      <c r="PBY34" s="0"/>
      <c r="PBZ34" s="0"/>
      <c r="PCA34" s="0"/>
      <c r="PCB34" s="0"/>
      <c r="PCC34" s="0"/>
      <c r="PCD34" s="0"/>
      <c r="PCE34" s="0"/>
      <c r="PCF34" s="0"/>
      <c r="PCG34" s="0"/>
      <c r="PCH34" s="0"/>
      <c r="PCI34" s="0"/>
      <c r="PCJ34" s="0"/>
      <c r="PCK34" s="0"/>
      <c r="PCL34" s="0"/>
      <c r="PCM34" s="0"/>
      <c r="PCN34" s="0"/>
      <c r="PCO34" s="0"/>
      <c r="PCP34" s="0"/>
      <c r="PCQ34" s="0"/>
      <c r="PCR34" s="0"/>
      <c r="PCS34" s="0"/>
      <c r="PCT34" s="0"/>
      <c r="PCU34" s="0"/>
      <c r="PCV34" s="0"/>
      <c r="PCW34" s="0"/>
      <c r="PCX34" s="0"/>
      <c r="PCY34" s="0"/>
      <c r="PCZ34" s="0"/>
      <c r="PDA34" s="0"/>
      <c r="PDB34" s="0"/>
      <c r="PDC34" s="0"/>
      <c r="PDD34" s="0"/>
      <c r="PDE34" s="0"/>
      <c r="PDF34" s="0"/>
      <c r="PDG34" s="0"/>
      <c r="PDH34" s="0"/>
      <c r="PDI34" s="0"/>
      <c r="PDJ34" s="0"/>
      <c r="PDK34" s="0"/>
      <c r="PDL34" s="0"/>
      <c r="PDM34" s="0"/>
      <c r="PDN34" s="0"/>
      <c r="PDO34" s="0"/>
      <c r="PDP34" s="0"/>
      <c r="PDQ34" s="0"/>
      <c r="PDR34" s="0"/>
      <c r="PDS34" s="0"/>
      <c r="PDT34" s="0"/>
      <c r="PDU34" s="0"/>
      <c r="PDV34" s="0"/>
      <c r="PDW34" s="0"/>
      <c r="PDX34" s="0"/>
      <c r="PDY34" s="0"/>
      <c r="PDZ34" s="0"/>
      <c r="PEA34" s="0"/>
      <c r="PEB34" s="0"/>
      <c r="PEC34" s="0"/>
      <c r="PED34" s="0"/>
      <c r="PEE34" s="0"/>
      <c r="PEF34" s="0"/>
      <c r="PEG34" s="0"/>
      <c r="PEH34" s="0"/>
      <c r="PEI34" s="0"/>
      <c r="PEJ34" s="0"/>
      <c r="PEK34" s="0"/>
      <c r="PEL34" s="0"/>
      <c r="PEM34" s="0"/>
      <c r="PEN34" s="0"/>
      <c r="PEO34" s="0"/>
      <c r="PEP34" s="0"/>
      <c r="PEQ34" s="0"/>
      <c r="PER34" s="0"/>
      <c r="PES34" s="0"/>
      <c r="PET34" s="0"/>
      <c r="PEU34" s="0"/>
      <c r="PEV34" s="0"/>
      <c r="PEW34" s="0"/>
      <c r="PEX34" s="0"/>
      <c r="PEY34" s="0"/>
      <c r="PEZ34" s="0"/>
      <c r="PFA34" s="0"/>
      <c r="PFB34" s="0"/>
      <c r="PFC34" s="0"/>
      <c r="PFD34" s="0"/>
      <c r="PFE34" s="0"/>
      <c r="PFF34" s="0"/>
      <c r="PFG34" s="0"/>
      <c r="PFH34" s="0"/>
      <c r="PFI34" s="0"/>
      <c r="PFJ34" s="0"/>
      <c r="PFK34" s="0"/>
      <c r="PFL34" s="0"/>
      <c r="PFM34" s="0"/>
      <c r="PFN34" s="0"/>
      <c r="PFO34" s="0"/>
      <c r="PFP34" s="0"/>
      <c r="PFQ34" s="0"/>
      <c r="PFR34" s="0"/>
      <c r="PFS34" s="0"/>
      <c r="PFT34" s="0"/>
      <c r="PFU34" s="0"/>
      <c r="PFV34" s="0"/>
      <c r="PFW34" s="0"/>
      <c r="PFX34" s="0"/>
      <c r="PFY34" s="0"/>
      <c r="PFZ34" s="0"/>
      <c r="PGA34" s="0"/>
      <c r="PGB34" s="0"/>
      <c r="PGC34" s="0"/>
      <c r="PGD34" s="0"/>
      <c r="PGE34" s="0"/>
      <c r="PGF34" s="0"/>
      <c r="PGG34" s="0"/>
      <c r="PGH34" s="0"/>
      <c r="PGI34" s="0"/>
      <c r="PGJ34" s="0"/>
      <c r="PGK34" s="0"/>
      <c r="PGL34" s="0"/>
      <c r="PGM34" s="0"/>
      <c r="PGN34" s="0"/>
      <c r="PGO34" s="0"/>
      <c r="PGP34" s="0"/>
      <c r="PGQ34" s="0"/>
      <c r="PGR34" s="0"/>
      <c r="PGS34" s="0"/>
      <c r="PGT34" s="0"/>
      <c r="PGU34" s="0"/>
      <c r="PGV34" s="0"/>
      <c r="PGW34" s="0"/>
      <c r="PGX34" s="0"/>
      <c r="PGY34" s="0"/>
      <c r="PGZ34" s="0"/>
      <c r="PHA34" s="0"/>
      <c r="PHB34" s="0"/>
      <c r="PHC34" s="0"/>
      <c r="PHD34" s="0"/>
      <c r="PHE34" s="0"/>
      <c r="PHF34" s="0"/>
      <c r="PHG34" s="0"/>
      <c r="PHH34" s="0"/>
      <c r="PHI34" s="0"/>
      <c r="PHJ34" s="0"/>
      <c r="PHK34" s="0"/>
      <c r="PHL34" s="0"/>
      <c r="PHM34" s="0"/>
      <c r="PHN34" s="0"/>
      <c r="PHO34" s="0"/>
      <c r="PHP34" s="0"/>
      <c r="PHQ34" s="0"/>
      <c r="PHR34" s="0"/>
      <c r="PHS34" s="0"/>
      <c r="PHT34" s="0"/>
      <c r="PHU34" s="0"/>
      <c r="PHV34" s="0"/>
      <c r="PHW34" s="0"/>
      <c r="PHX34" s="0"/>
      <c r="PHY34" s="0"/>
      <c r="PHZ34" s="0"/>
      <c r="PIA34" s="0"/>
      <c r="PIB34" s="0"/>
      <c r="PIC34" s="0"/>
      <c r="PID34" s="0"/>
      <c r="PIE34" s="0"/>
      <c r="PIF34" s="0"/>
      <c r="PIG34" s="0"/>
      <c r="PIH34" s="0"/>
      <c r="PII34" s="0"/>
      <c r="PIJ34" s="0"/>
      <c r="PIK34" s="0"/>
      <c r="PIL34" s="0"/>
      <c r="PIM34" s="0"/>
      <c r="PIN34" s="0"/>
      <c r="PIO34" s="0"/>
      <c r="PIP34" s="0"/>
      <c r="PIQ34" s="0"/>
      <c r="PIR34" s="0"/>
      <c r="PIS34" s="0"/>
      <c r="PIT34" s="0"/>
      <c r="PIU34" s="0"/>
      <c r="PIV34" s="0"/>
      <c r="PIW34" s="0"/>
      <c r="PIX34" s="0"/>
      <c r="PIY34" s="0"/>
      <c r="PIZ34" s="0"/>
      <c r="PJA34" s="0"/>
      <c r="PJB34" s="0"/>
      <c r="PJC34" s="0"/>
      <c r="PJD34" s="0"/>
      <c r="PJE34" s="0"/>
      <c r="PJF34" s="0"/>
      <c r="PJG34" s="0"/>
      <c r="PJH34" s="0"/>
      <c r="PJI34" s="0"/>
      <c r="PJJ34" s="0"/>
      <c r="PJK34" s="0"/>
      <c r="PJL34" s="0"/>
      <c r="PJM34" s="0"/>
      <c r="PJN34" s="0"/>
      <c r="PJO34" s="0"/>
      <c r="PJP34" s="0"/>
      <c r="PJQ34" s="0"/>
      <c r="PJR34" s="0"/>
      <c r="PJS34" s="0"/>
      <c r="PJT34" s="0"/>
      <c r="PJU34" s="0"/>
      <c r="PJV34" s="0"/>
      <c r="PJW34" s="0"/>
      <c r="PJX34" s="0"/>
      <c r="PJY34" s="0"/>
      <c r="PJZ34" s="0"/>
      <c r="PKA34" s="0"/>
      <c r="PKB34" s="0"/>
      <c r="PKC34" s="0"/>
      <c r="PKD34" s="0"/>
      <c r="PKE34" s="0"/>
      <c r="PKF34" s="0"/>
      <c r="PKG34" s="0"/>
      <c r="PKH34" s="0"/>
      <c r="PKI34" s="0"/>
      <c r="PKJ34" s="0"/>
      <c r="PKK34" s="0"/>
      <c r="PKL34" s="0"/>
      <c r="PKM34" s="0"/>
      <c r="PKN34" s="0"/>
      <c r="PKO34" s="0"/>
      <c r="PKP34" s="0"/>
      <c r="PKQ34" s="0"/>
      <c r="PKR34" s="0"/>
      <c r="PKS34" s="0"/>
      <c r="PKT34" s="0"/>
      <c r="PKU34" s="0"/>
      <c r="PKV34" s="0"/>
      <c r="PKW34" s="0"/>
      <c r="PKX34" s="0"/>
      <c r="PKY34" s="0"/>
      <c r="PKZ34" s="0"/>
      <c r="PLA34" s="0"/>
      <c r="PLB34" s="0"/>
      <c r="PLC34" s="0"/>
      <c r="PLD34" s="0"/>
      <c r="PLE34" s="0"/>
      <c r="PLF34" s="0"/>
      <c r="PLG34" s="0"/>
      <c r="PLH34" s="0"/>
      <c r="PLI34" s="0"/>
      <c r="PLJ34" s="0"/>
      <c r="PLK34" s="0"/>
      <c r="PLL34" s="0"/>
      <c r="PLM34" s="0"/>
      <c r="PLN34" s="0"/>
      <c r="PLO34" s="0"/>
      <c r="PLP34" s="0"/>
      <c r="PLQ34" s="0"/>
      <c r="PLR34" s="0"/>
      <c r="PLS34" s="0"/>
      <c r="PLT34" s="0"/>
      <c r="PLU34" s="0"/>
      <c r="PLV34" s="0"/>
      <c r="PLW34" s="0"/>
      <c r="PLX34" s="0"/>
      <c r="PLY34" s="0"/>
      <c r="PLZ34" s="0"/>
      <c r="PMA34" s="0"/>
      <c r="PMB34" s="0"/>
      <c r="PMC34" s="0"/>
      <c r="PMD34" s="0"/>
      <c r="PME34" s="0"/>
      <c r="PMF34" s="0"/>
      <c r="PMG34" s="0"/>
      <c r="PMH34" s="0"/>
      <c r="PMI34" s="0"/>
      <c r="PMJ34" s="0"/>
      <c r="PMK34" s="0"/>
      <c r="PML34" s="0"/>
      <c r="PMM34" s="0"/>
      <c r="PMN34" s="0"/>
      <c r="PMO34" s="0"/>
      <c r="PMP34" s="0"/>
      <c r="PMQ34" s="0"/>
      <c r="PMR34" s="0"/>
      <c r="PMS34" s="0"/>
      <c r="PMT34" s="0"/>
      <c r="PMU34" s="0"/>
      <c r="PMV34" s="0"/>
      <c r="PMW34" s="0"/>
      <c r="PMX34" s="0"/>
      <c r="PMY34" s="0"/>
      <c r="PMZ34" s="0"/>
      <c r="PNA34" s="0"/>
      <c r="PNB34" s="0"/>
      <c r="PNC34" s="0"/>
      <c r="PND34" s="0"/>
      <c r="PNE34" s="0"/>
      <c r="PNF34" s="0"/>
      <c r="PNG34" s="0"/>
      <c r="PNH34" s="0"/>
      <c r="PNI34" s="0"/>
      <c r="PNJ34" s="0"/>
      <c r="PNK34" s="0"/>
      <c r="PNL34" s="0"/>
      <c r="PNM34" s="0"/>
      <c r="PNN34" s="0"/>
      <c r="PNO34" s="0"/>
      <c r="PNP34" s="0"/>
      <c r="PNQ34" s="0"/>
      <c r="PNR34" s="0"/>
      <c r="PNS34" s="0"/>
      <c r="PNT34" s="0"/>
      <c r="PNU34" s="0"/>
      <c r="PNV34" s="0"/>
      <c r="PNW34" s="0"/>
      <c r="PNX34" s="0"/>
      <c r="PNY34" s="0"/>
      <c r="PNZ34" s="0"/>
      <c r="POA34" s="0"/>
      <c r="POB34" s="0"/>
      <c r="POC34" s="0"/>
      <c r="POD34" s="0"/>
      <c r="POE34" s="0"/>
      <c r="POF34" s="0"/>
      <c r="POG34" s="0"/>
      <c r="POH34" s="0"/>
      <c r="POI34" s="0"/>
      <c r="POJ34" s="0"/>
      <c r="POK34" s="0"/>
      <c r="POL34" s="0"/>
      <c r="POM34" s="0"/>
      <c r="PON34" s="0"/>
      <c r="POO34" s="0"/>
      <c r="POP34" s="0"/>
      <c r="POQ34" s="0"/>
      <c r="POR34" s="0"/>
      <c r="POS34" s="0"/>
      <c r="POT34" s="0"/>
      <c r="POU34" s="0"/>
      <c r="POV34" s="0"/>
      <c r="POW34" s="0"/>
      <c r="POX34" s="0"/>
      <c r="POY34" s="0"/>
      <c r="POZ34" s="0"/>
      <c r="PPA34" s="0"/>
      <c r="PPB34" s="0"/>
      <c r="PPC34" s="0"/>
      <c r="PPD34" s="0"/>
      <c r="PPE34" s="0"/>
      <c r="PPF34" s="0"/>
      <c r="PPG34" s="0"/>
      <c r="PPH34" s="0"/>
      <c r="PPI34" s="0"/>
      <c r="PPJ34" s="0"/>
      <c r="PPK34" s="0"/>
      <c r="PPL34" s="0"/>
      <c r="PPM34" s="0"/>
      <c r="PPN34" s="0"/>
      <c r="PPO34" s="0"/>
      <c r="PPP34" s="0"/>
      <c r="PPQ34" s="0"/>
      <c r="PPR34" s="0"/>
      <c r="PPS34" s="0"/>
      <c r="PPT34" s="0"/>
      <c r="PPU34" s="0"/>
      <c r="PPV34" s="0"/>
      <c r="PPW34" s="0"/>
      <c r="PPX34" s="0"/>
      <c r="PPY34" s="0"/>
      <c r="PPZ34" s="0"/>
      <c r="PQA34" s="0"/>
      <c r="PQB34" s="0"/>
      <c r="PQC34" s="0"/>
      <c r="PQD34" s="0"/>
      <c r="PQE34" s="0"/>
      <c r="PQF34" s="0"/>
      <c r="PQG34" s="0"/>
      <c r="PQH34" s="0"/>
      <c r="PQI34" s="0"/>
      <c r="PQJ34" s="0"/>
      <c r="PQK34" s="0"/>
      <c r="PQL34" s="0"/>
      <c r="PQM34" s="0"/>
      <c r="PQN34" s="0"/>
      <c r="PQO34" s="0"/>
      <c r="PQP34" s="0"/>
      <c r="PQQ34" s="0"/>
      <c r="PQR34" s="0"/>
      <c r="PQS34" s="0"/>
      <c r="PQT34" s="0"/>
      <c r="PQU34" s="0"/>
      <c r="PQV34" s="0"/>
      <c r="PQW34" s="0"/>
      <c r="PQX34" s="0"/>
      <c r="PQY34" s="0"/>
      <c r="PQZ34" s="0"/>
      <c r="PRA34" s="0"/>
      <c r="PRB34" s="0"/>
      <c r="PRC34" s="0"/>
      <c r="PRD34" s="0"/>
      <c r="PRE34" s="0"/>
      <c r="PRF34" s="0"/>
      <c r="PRG34" s="0"/>
      <c r="PRH34" s="0"/>
      <c r="PRI34" s="0"/>
      <c r="PRJ34" s="0"/>
      <c r="PRK34" s="0"/>
      <c r="PRL34" s="0"/>
      <c r="PRM34" s="0"/>
      <c r="PRN34" s="0"/>
      <c r="PRO34" s="0"/>
      <c r="PRP34" s="0"/>
      <c r="PRQ34" s="0"/>
      <c r="PRR34" s="0"/>
      <c r="PRS34" s="0"/>
      <c r="PRT34" s="0"/>
      <c r="PRU34" s="0"/>
      <c r="PRV34" s="0"/>
      <c r="PRW34" s="0"/>
      <c r="PRX34" s="0"/>
      <c r="PRY34" s="0"/>
      <c r="PRZ34" s="0"/>
      <c r="PSA34" s="0"/>
      <c r="PSB34" s="0"/>
      <c r="PSC34" s="0"/>
      <c r="PSD34" s="0"/>
      <c r="PSE34" s="0"/>
      <c r="PSF34" s="0"/>
      <c r="PSG34" s="0"/>
      <c r="PSH34" s="0"/>
      <c r="PSI34" s="0"/>
      <c r="PSJ34" s="0"/>
      <c r="PSK34" s="0"/>
      <c r="PSL34" s="0"/>
      <c r="PSM34" s="0"/>
      <c r="PSN34" s="0"/>
      <c r="PSO34" s="0"/>
      <c r="PSP34" s="0"/>
      <c r="PSQ34" s="0"/>
      <c r="PSR34" s="0"/>
      <c r="PSS34" s="0"/>
      <c r="PST34" s="0"/>
      <c r="PSU34" s="0"/>
      <c r="PSV34" s="0"/>
      <c r="PSW34" s="0"/>
      <c r="PSX34" s="0"/>
      <c r="PSY34" s="0"/>
      <c r="PSZ34" s="0"/>
      <c r="PTA34" s="0"/>
      <c r="PTB34" s="0"/>
      <c r="PTC34" s="0"/>
      <c r="PTD34" s="0"/>
      <c r="PTE34" s="0"/>
      <c r="PTF34" s="0"/>
      <c r="PTG34" s="0"/>
      <c r="PTH34" s="0"/>
      <c r="PTI34" s="0"/>
      <c r="PTJ34" s="0"/>
      <c r="PTK34" s="0"/>
      <c r="PTL34" s="0"/>
      <c r="PTM34" s="0"/>
      <c r="PTN34" s="0"/>
      <c r="PTO34" s="0"/>
      <c r="PTP34" s="0"/>
      <c r="PTQ34" s="0"/>
      <c r="PTR34" s="0"/>
      <c r="PTS34" s="0"/>
      <c r="PTT34" s="0"/>
      <c r="PTU34" s="0"/>
      <c r="PTV34" s="0"/>
      <c r="PTW34" s="0"/>
      <c r="PTX34" s="0"/>
      <c r="PTY34" s="0"/>
      <c r="PTZ34" s="0"/>
      <c r="PUA34" s="0"/>
      <c r="PUB34" s="0"/>
      <c r="PUC34" s="0"/>
      <c r="PUD34" s="0"/>
      <c r="PUE34" s="0"/>
      <c r="PUF34" s="0"/>
      <c r="PUG34" s="0"/>
      <c r="PUH34" s="0"/>
      <c r="PUI34" s="0"/>
      <c r="PUJ34" s="0"/>
      <c r="PUK34" s="0"/>
      <c r="PUL34" s="0"/>
      <c r="PUM34" s="0"/>
      <c r="PUN34" s="0"/>
      <c r="PUO34" s="0"/>
      <c r="PUP34" s="0"/>
      <c r="PUQ34" s="0"/>
      <c r="PUR34" s="0"/>
      <c r="PUS34" s="0"/>
      <c r="PUT34" s="0"/>
      <c r="PUU34" s="0"/>
      <c r="PUV34" s="0"/>
      <c r="PUW34" s="0"/>
      <c r="PUX34" s="0"/>
      <c r="PUY34" s="0"/>
      <c r="PUZ34" s="0"/>
      <c r="PVA34" s="0"/>
      <c r="PVB34" s="0"/>
      <c r="PVC34" s="0"/>
      <c r="PVD34" s="0"/>
      <c r="PVE34" s="0"/>
      <c r="PVF34" s="0"/>
      <c r="PVG34" s="0"/>
      <c r="PVH34" s="0"/>
      <c r="PVI34" s="0"/>
      <c r="PVJ34" s="0"/>
      <c r="PVK34" s="0"/>
      <c r="PVL34" s="0"/>
      <c r="PVM34" s="0"/>
      <c r="PVN34" s="0"/>
      <c r="PVO34" s="0"/>
      <c r="PVP34" s="0"/>
      <c r="PVQ34" s="0"/>
      <c r="PVR34" s="0"/>
      <c r="PVS34" s="0"/>
      <c r="PVT34" s="0"/>
      <c r="PVU34" s="0"/>
      <c r="PVV34" s="0"/>
      <c r="PVW34" s="0"/>
      <c r="PVX34" s="0"/>
      <c r="PVY34" s="0"/>
      <c r="PVZ34" s="0"/>
      <c r="PWA34" s="0"/>
      <c r="PWB34" s="0"/>
      <c r="PWC34" s="0"/>
      <c r="PWD34" s="0"/>
      <c r="PWE34" s="0"/>
      <c r="PWF34" s="0"/>
      <c r="PWG34" s="0"/>
      <c r="PWH34" s="0"/>
      <c r="PWI34" s="0"/>
      <c r="PWJ34" s="0"/>
      <c r="PWK34" s="0"/>
      <c r="PWL34" s="0"/>
      <c r="PWM34" s="0"/>
      <c r="PWN34" s="0"/>
      <c r="PWO34" s="0"/>
      <c r="PWP34" s="0"/>
      <c r="PWQ34" s="0"/>
      <c r="PWR34" s="0"/>
      <c r="PWS34" s="0"/>
      <c r="PWT34" s="0"/>
      <c r="PWU34" s="0"/>
      <c r="PWV34" s="0"/>
      <c r="PWW34" s="0"/>
      <c r="PWX34" s="0"/>
      <c r="PWY34" s="0"/>
      <c r="PWZ34" s="0"/>
      <c r="PXA34" s="0"/>
      <c r="PXB34" s="0"/>
      <c r="PXC34" s="0"/>
      <c r="PXD34" s="0"/>
      <c r="PXE34" s="0"/>
      <c r="PXF34" s="0"/>
      <c r="PXG34" s="0"/>
      <c r="PXH34" s="0"/>
      <c r="PXI34" s="0"/>
      <c r="PXJ34" s="0"/>
      <c r="PXK34" s="0"/>
      <c r="PXL34" s="0"/>
      <c r="PXM34" s="0"/>
      <c r="PXN34" s="0"/>
      <c r="PXO34" s="0"/>
      <c r="PXP34" s="0"/>
      <c r="PXQ34" s="0"/>
      <c r="PXR34" s="0"/>
      <c r="PXS34" s="0"/>
      <c r="PXT34" s="0"/>
      <c r="PXU34" s="0"/>
      <c r="PXV34" s="0"/>
      <c r="PXW34" s="0"/>
      <c r="PXX34" s="0"/>
      <c r="PXY34" s="0"/>
      <c r="PXZ34" s="0"/>
      <c r="PYA34" s="0"/>
      <c r="PYB34" s="0"/>
      <c r="PYC34" s="0"/>
      <c r="PYD34" s="0"/>
      <c r="PYE34" s="0"/>
      <c r="PYF34" s="0"/>
      <c r="PYG34" s="0"/>
      <c r="PYH34" s="0"/>
      <c r="PYI34" s="0"/>
      <c r="PYJ34" s="0"/>
      <c r="PYK34" s="0"/>
      <c r="PYL34" s="0"/>
      <c r="PYM34" s="0"/>
      <c r="PYN34" s="0"/>
      <c r="PYO34" s="0"/>
      <c r="PYP34" s="0"/>
      <c r="PYQ34" s="0"/>
      <c r="PYR34" s="0"/>
      <c r="PYS34" s="0"/>
      <c r="PYT34" s="0"/>
      <c r="PYU34" s="0"/>
      <c r="PYV34" s="0"/>
      <c r="PYW34" s="0"/>
      <c r="PYX34" s="0"/>
      <c r="PYY34" s="0"/>
      <c r="PYZ34" s="0"/>
      <c r="PZA34" s="0"/>
      <c r="PZB34" s="0"/>
      <c r="PZC34" s="0"/>
      <c r="PZD34" s="0"/>
      <c r="PZE34" s="0"/>
      <c r="PZF34" s="0"/>
      <c r="PZG34" s="0"/>
      <c r="PZH34" s="0"/>
      <c r="PZI34" s="0"/>
      <c r="PZJ34" s="0"/>
      <c r="PZK34" s="0"/>
      <c r="PZL34" s="0"/>
      <c r="PZM34" s="0"/>
      <c r="PZN34" s="0"/>
      <c r="PZO34" s="0"/>
      <c r="PZP34" s="0"/>
      <c r="PZQ34" s="0"/>
      <c r="PZR34" s="0"/>
      <c r="PZS34" s="0"/>
      <c r="PZT34" s="0"/>
      <c r="PZU34" s="0"/>
      <c r="PZV34" s="0"/>
      <c r="PZW34" s="0"/>
      <c r="PZX34" s="0"/>
      <c r="PZY34" s="0"/>
      <c r="PZZ34" s="0"/>
      <c r="QAA34" s="0"/>
      <c r="QAB34" s="0"/>
      <c r="QAC34" s="0"/>
      <c r="QAD34" s="0"/>
      <c r="QAE34" s="0"/>
      <c r="QAF34" s="0"/>
      <c r="QAG34" s="0"/>
      <c r="QAH34" s="0"/>
      <c r="QAI34" s="0"/>
      <c r="QAJ34" s="0"/>
      <c r="QAK34" s="0"/>
      <c r="QAL34" s="0"/>
      <c r="QAM34" s="0"/>
      <c r="QAN34" s="0"/>
      <c r="QAO34" s="0"/>
      <c r="QAP34" s="0"/>
      <c r="QAQ34" s="0"/>
      <c r="QAR34" s="0"/>
      <c r="QAS34" s="0"/>
      <c r="QAT34" s="0"/>
      <c r="QAU34" s="0"/>
      <c r="QAV34" s="0"/>
      <c r="QAW34" s="0"/>
      <c r="QAX34" s="0"/>
      <c r="QAY34" s="0"/>
      <c r="QAZ34" s="0"/>
      <c r="QBA34" s="0"/>
      <c r="QBB34" s="0"/>
      <c r="QBC34" s="0"/>
      <c r="QBD34" s="0"/>
      <c r="QBE34" s="0"/>
      <c r="QBF34" s="0"/>
      <c r="QBG34" s="0"/>
      <c r="QBH34" s="0"/>
      <c r="QBI34" s="0"/>
      <c r="QBJ34" s="0"/>
      <c r="QBK34" s="0"/>
      <c r="QBL34" s="0"/>
      <c r="QBM34" s="0"/>
      <c r="QBN34" s="0"/>
      <c r="QBO34" s="0"/>
      <c r="QBP34" s="0"/>
      <c r="QBQ34" s="0"/>
      <c r="QBR34" s="0"/>
      <c r="QBS34" s="0"/>
      <c r="QBT34" s="0"/>
      <c r="QBU34" s="0"/>
      <c r="QBV34" s="0"/>
      <c r="QBW34" s="0"/>
      <c r="QBX34" s="0"/>
      <c r="QBY34" s="0"/>
      <c r="QBZ34" s="0"/>
      <c r="QCA34" s="0"/>
      <c r="QCB34" s="0"/>
      <c r="QCC34" s="0"/>
      <c r="QCD34" s="0"/>
      <c r="QCE34" s="0"/>
      <c r="QCF34" s="0"/>
      <c r="QCG34" s="0"/>
      <c r="QCH34" s="0"/>
      <c r="QCI34" s="0"/>
      <c r="QCJ34" s="0"/>
      <c r="QCK34" s="0"/>
      <c r="QCL34" s="0"/>
      <c r="QCM34" s="0"/>
      <c r="QCN34" s="0"/>
      <c r="QCO34" s="0"/>
      <c r="QCP34" s="0"/>
      <c r="QCQ34" s="0"/>
      <c r="QCR34" s="0"/>
      <c r="QCS34" s="0"/>
      <c r="QCT34" s="0"/>
      <c r="QCU34" s="0"/>
      <c r="QCV34" s="0"/>
      <c r="QCW34" s="0"/>
      <c r="QCX34" s="0"/>
      <c r="QCY34" s="0"/>
      <c r="QCZ34" s="0"/>
      <c r="QDA34" s="0"/>
      <c r="QDB34" s="0"/>
      <c r="QDC34" s="0"/>
      <c r="QDD34" s="0"/>
      <c r="QDE34" s="0"/>
      <c r="QDF34" s="0"/>
      <c r="QDG34" s="0"/>
      <c r="QDH34" s="0"/>
      <c r="QDI34" s="0"/>
      <c r="QDJ34" s="0"/>
      <c r="QDK34" s="0"/>
      <c r="QDL34" s="0"/>
      <c r="QDM34" s="0"/>
      <c r="QDN34" s="0"/>
      <c r="QDO34" s="0"/>
      <c r="QDP34" s="0"/>
      <c r="QDQ34" s="0"/>
      <c r="QDR34" s="0"/>
      <c r="QDS34" s="0"/>
      <c r="QDT34" s="0"/>
      <c r="QDU34" s="0"/>
      <c r="QDV34" s="0"/>
      <c r="QDW34" s="0"/>
      <c r="QDX34" s="0"/>
      <c r="QDY34" s="0"/>
      <c r="QDZ34" s="0"/>
      <c r="QEA34" s="0"/>
      <c r="QEB34" s="0"/>
      <c r="QEC34" s="0"/>
      <c r="QED34" s="0"/>
      <c r="QEE34" s="0"/>
      <c r="QEF34" s="0"/>
      <c r="QEG34" s="0"/>
      <c r="QEH34" s="0"/>
      <c r="QEI34" s="0"/>
      <c r="QEJ34" s="0"/>
      <c r="QEK34" s="0"/>
      <c r="QEL34" s="0"/>
      <c r="QEM34" s="0"/>
      <c r="QEN34" s="0"/>
      <c r="QEO34" s="0"/>
      <c r="QEP34" s="0"/>
      <c r="QEQ34" s="0"/>
      <c r="QER34" s="0"/>
      <c r="QES34" s="0"/>
      <c r="QET34" s="0"/>
      <c r="QEU34" s="0"/>
      <c r="QEV34" s="0"/>
      <c r="QEW34" s="0"/>
      <c r="QEX34" s="0"/>
      <c r="QEY34" s="0"/>
      <c r="QEZ34" s="0"/>
      <c r="QFA34" s="0"/>
      <c r="QFB34" s="0"/>
      <c r="QFC34" s="0"/>
      <c r="QFD34" s="0"/>
      <c r="QFE34" s="0"/>
      <c r="QFF34" s="0"/>
      <c r="QFG34" s="0"/>
      <c r="QFH34" s="0"/>
      <c r="QFI34" s="0"/>
      <c r="QFJ34" s="0"/>
      <c r="QFK34" s="0"/>
      <c r="QFL34" s="0"/>
      <c r="QFM34" s="0"/>
      <c r="QFN34" s="0"/>
      <c r="QFO34" s="0"/>
      <c r="QFP34" s="0"/>
      <c r="QFQ34" s="0"/>
      <c r="QFR34" s="0"/>
      <c r="QFS34" s="0"/>
      <c r="QFT34" s="0"/>
      <c r="QFU34" s="0"/>
      <c r="QFV34" s="0"/>
      <c r="QFW34" s="0"/>
      <c r="QFX34" s="0"/>
      <c r="QFY34" s="0"/>
      <c r="QFZ34" s="0"/>
      <c r="QGA34" s="0"/>
      <c r="QGB34" s="0"/>
      <c r="QGC34" s="0"/>
      <c r="QGD34" s="0"/>
      <c r="QGE34" s="0"/>
      <c r="QGF34" s="0"/>
      <c r="QGG34" s="0"/>
      <c r="QGH34" s="0"/>
      <c r="QGI34" s="0"/>
      <c r="QGJ34" s="0"/>
      <c r="QGK34" s="0"/>
      <c r="QGL34" s="0"/>
      <c r="QGM34" s="0"/>
      <c r="QGN34" s="0"/>
      <c r="QGO34" s="0"/>
      <c r="QGP34" s="0"/>
      <c r="QGQ34" s="0"/>
      <c r="QGR34" s="0"/>
      <c r="QGS34" s="0"/>
      <c r="QGT34" s="0"/>
      <c r="QGU34" s="0"/>
      <c r="QGV34" s="0"/>
      <c r="QGW34" s="0"/>
      <c r="QGX34" s="0"/>
      <c r="QGY34" s="0"/>
      <c r="QGZ34" s="0"/>
      <c r="QHA34" s="0"/>
      <c r="QHB34" s="0"/>
      <c r="QHC34" s="0"/>
      <c r="QHD34" s="0"/>
      <c r="QHE34" s="0"/>
      <c r="QHF34" s="0"/>
      <c r="QHG34" s="0"/>
      <c r="QHH34" s="0"/>
      <c r="QHI34" s="0"/>
      <c r="QHJ34" s="0"/>
      <c r="QHK34" s="0"/>
      <c r="QHL34" s="0"/>
      <c r="QHM34" s="0"/>
      <c r="QHN34" s="0"/>
      <c r="QHO34" s="0"/>
      <c r="QHP34" s="0"/>
      <c r="QHQ34" s="0"/>
      <c r="QHR34" s="0"/>
      <c r="QHS34" s="0"/>
      <c r="QHT34" s="0"/>
      <c r="QHU34" s="0"/>
      <c r="QHV34" s="0"/>
      <c r="QHW34" s="0"/>
      <c r="QHX34" s="0"/>
      <c r="QHY34" s="0"/>
      <c r="QHZ34" s="0"/>
      <c r="QIA34" s="0"/>
      <c r="QIB34" s="0"/>
      <c r="QIC34" s="0"/>
      <c r="QID34" s="0"/>
      <c r="QIE34" s="0"/>
      <c r="QIF34" s="0"/>
      <c r="QIG34" s="0"/>
      <c r="QIH34" s="0"/>
      <c r="QII34" s="0"/>
      <c r="QIJ34" s="0"/>
      <c r="QIK34" s="0"/>
      <c r="QIL34" s="0"/>
      <c r="QIM34" s="0"/>
      <c r="QIN34" s="0"/>
      <c r="QIO34" s="0"/>
      <c r="QIP34" s="0"/>
      <c r="QIQ34" s="0"/>
      <c r="QIR34" s="0"/>
      <c r="QIS34" s="0"/>
      <c r="QIT34" s="0"/>
      <c r="QIU34" s="0"/>
      <c r="QIV34" s="0"/>
      <c r="QIW34" s="0"/>
      <c r="QIX34" s="0"/>
      <c r="QIY34" s="0"/>
      <c r="QIZ34" s="0"/>
      <c r="QJA34" s="0"/>
      <c r="QJB34" s="0"/>
      <c r="QJC34" s="0"/>
      <c r="QJD34" s="0"/>
      <c r="QJE34" s="0"/>
      <c r="QJF34" s="0"/>
      <c r="QJG34" s="0"/>
      <c r="QJH34" s="0"/>
      <c r="QJI34" s="0"/>
      <c r="QJJ34" s="0"/>
      <c r="QJK34" s="0"/>
      <c r="QJL34" s="0"/>
      <c r="QJM34" s="0"/>
      <c r="QJN34" s="0"/>
      <c r="QJO34" s="0"/>
      <c r="QJP34" s="0"/>
      <c r="QJQ34" s="0"/>
      <c r="QJR34" s="0"/>
      <c r="QJS34" s="0"/>
      <c r="QJT34" s="0"/>
      <c r="QJU34" s="0"/>
      <c r="QJV34" s="0"/>
      <c r="QJW34" s="0"/>
      <c r="QJX34" s="0"/>
      <c r="QJY34" s="0"/>
      <c r="QJZ34" s="0"/>
      <c r="QKA34" s="0"/>
      <c r="QKB34" s="0"/>
      <c r="QKC34" s="0"/>
      <c r="QKD34" s="0"/>
      <c r="QKE34" s="0"/>
      <c r="QKF34" s="0"/>
      <c r="QKG34" s="0"/>
      <c r="QKH34" s="0"/>
      <c r="QKI34" s="0"/>
      <c r="QKJ34" s="0"/>
      <c r="QKK34" s="0"/>
      <c r="QKL34" s="0"/>
      <c r="QKM34" s="0"/>
      <c r="QKN34" s="0"/>
      <c r="QKO34" s="0"/>
      <c r="QKP34" s="0"/>
      <c r="QKQ34" s="0"/>
      <c r="QKR34" s="0"/>
      <c r="QKS34" s="0"/>
      <c r="QKT34" s="0"/>
      <c r="QKU34" s="0"/>
      <c r="QKV34" s="0"/>
      <c r="QKW34" s="0"/>
      <c r="QKX34" s="0"/>
      <c r="QKY34" s="0"/>
      <c r="QKZ34" s="0"/>
      <c r="QLA34" s="0"/>
      <c r="QLB34" s="0"/>
      <c r="QLC34" s="0"/>
      <c r="QLD34" s="0"/>
      <c r="QLE34" s="0"/>
      <c r="QLF34" s="0"/>
      <c r="QLG34" s="0"/>
      <c r="QLH34" s="0"/>
      <c r="QLI34" s="0"/>
      <c r="QLJ34" s="0"/>
      <c r="QLK34" s="0"/>
      <c r="QLL34" s="0"/>
      <c r="QLM34" s="0"/>
      <c r="QLN34" s="0"/>
      <c r="QLO34" s="0"/>
      <c r="QLP34" s="0"/>
      <c r="QLQ34" s="0"/>
      <c r="QLR34" s="0"/>
      <c r="QLS34" s="0"/>
      <c r="QLT34" s="0"/>
      <c r="QLU34" s="0"/>
      <c r="QLV34" s="0"/>
      <c r="QLW34" s="0"/>
      <c r="QLX34" s="0"/>
      <c r="QLY34" s="0"/>
      <c r="QLZ34" s="0"/>
      <c r="QMA34" s="0"/>
      <c r="QMB34" s="0"/>
      <c r="QMC34" s="0"/>
      <c r="QMD34" s="0"/>
      <c r="QME34" s="0"/>
      <c r="QMF34" s="0"/>
      <c r="QMG34" s="0"/>
      <c r="QMH34" s="0"/>
      <c r="QMI34" s="0"/>
      <c r="QMJ34" s="0"/>
      <c r="QMK34" s="0"/>
      <c r="QML34" s="0"/>
      <c r="QMM34" s="0"/>
      <c r="QMN34" s="0"/>
      <c r="QMO34" s="0"/>
      <c r="QMP34" s="0"/>
      <c r="QMQ34" s="0"/>
      <c r="QMR34" s="0"/>
      <c r="QMS34" s="0"/>
      <c r="QMT34" s="0"/>
      <c r="QMU34" s="0"/>
      <c r="QMV34" s="0"/>
      <c r="QMW34" s="0"/>
      <c r="QMX34" s="0"/>
      <c r="QMY34" s="0"/>
      <c r="QMZ34" s="0"/>
      <c r="QNA34" s="0"/>
      <c r="QNB34" s="0"/>
      <c r="QNC34" s="0"/>
      <c r="QND34" s="0"/>
      <c r="QNE34" s="0"/>
      <c r="QNF34" s="0"/>
      <c r="QNG34" s="0"/>
      <c r="QNH34" s="0"/>
      <c r="QNI34" s="0"/>
      <c r="QNJ34" s="0"/>
      <c r="QNK34" s="0"/>
      <c r="QNL34" s="0"/>
      <c r="QNM34" s="0"/>
      <c r="QNN34" s="0"/>
      <c r="QNO34" s="0"/>
      <c r="QNP34" s="0"/>
      <c r="QNQ34" s="0"/>
      <c r="QNR34" s="0"/>
      <c r="QNS34" s="0"/>
      <c r="QNT34" s="0"/>
      <c r="QNU34" s="0"/>
      <c r="QNV34" s="0"/>
      <c r="QNW34" s="0"/>
      <c r="QNX34" s="0"/>
      <c r="QNY34" s="0"/>
      <c r="QNZ34" s="0"/>
      <c r="QOA34" s="0"/>
      <c r="QOB34" s="0"/>
      <c r="QOC34" s="0"/>
      <c r="QOD34" s="0"/>
      <c r="QOE34" s="0"/>
      <c r="QOF34" s="0"/>
      <c r="QOG34" s="0"/>
      <c r="QOH34" s="0"/>
      <c r="QOI34" s="0"/>
      <c r="QOJ34" s="0"/>
      <c r="QOK34" s="0"/>
      <c r="QOL34" s="0"/>
      <c r="QOM34" s="0"/>
      <c r="QON34" s="0"/>
      <c r="QOO34" s="0"/>
      <c r="QOP34" s="0"/>
      <c r="QOQ34" s="0"/>
      <c r="QOR34" s="0"/>
      <c r="QOS34" s="0"/>
      <c r="QOT34" s="0"/>
      <c r="QOU34" s="0"/>
      <c r="QOV34" s="0"/>
      <c r="QOW34" s="0"/>
      <c r="QOX34" s="0"/>
      <c r="QOY34" s="0"/>
      <c r="QOZ34" s="0"/>
      <c r="QPA34" s="0"/>
      <c r="QPB34" s="0"/>
      <c r="QPC34" s="0"/>
      <c r="QPD34" s="0"/>
      <c r="QPE34" s="0"/>
      <c r="QPF34" s="0"/>
      <c r="QPG34" s="0"/>
      <c r="QPH34" s="0"/>
      <c r="QPI34" s="0"/>
      <c r="QPJ34" s="0"/>
      <c r="QPK34" s="0"/>
      <c r="QPL34" s="0"/>
      <c r="QPM34" s="0"/>
      <c r="QPN34" s="0"/>
      <c r="QPO34" s="0"/>
      <c r="QPP34" s="0"/>
      <c r="QPQ34" s="0"/>
      <c r="QPR34" s="0"/>
      <c r="QPS34" s="0"/>
      <c r="QPT34" s="0"/>
      <c r="QPU34" s="0"/>
      <c r="QPV34" s="0"/>
      <c r="QPW34" s="0"/>
      <c r="QPX34" s="0"/>
      <c r="QPY34" s="0"/>
      <c r="QPZ34" s="0"/>
      <c r="QQA34" s="0"/>
      <c r="QQB34" s="0"/>
      <c r="QQC34" s="0"/>
      <c r="QQD34" s="0"/>
      <c r="QQE34" s="0"/>
      <c r="QQF34" s="0"/>
      <c r="QQG34" s="0"/>
      <c r="QQH34" s="0"/>
      <c r="QQI34" s="0"/>
      <c r="QQJ34" s="0"/>
      <c r="QQK34" s="0"/>
      <c r="QQL34" s="0"/>
      <c r="QQM34" s="0"/>
      <c r="QQN34" s="0"/>
      <c r="QQO34" s="0"/>
      <c r="QQP34" s="0"/>
      <c r="QQQ34" s="0"/>
      <c r="QQR34" s="0"/>
      <c r="QQS34" s="0"/>
      <c r="QQT34" s="0"/>
      <c r="QQU34" s="0"/>
      <c r="QQV34" s="0"/>
      <c r="QQW34" s="0"/>
      <c r="QQX34" s="0"/>
      <c r="QQY34" s="0"/>
      <c r="QQZ34" s="0"/>
      <c r="QRA34" s="0"/>
      <c r="QRB34" s="0"/>
      <c r="QRC34" s="0"/>
      <c r="QRD34" s="0"/>
      <c r="QRE34" s="0"/>
      <c r="QRF34" s="0"/>
      <c r="QRG34" s="0"/>
      <c r="QRH34" s="0"/>
      <c r="QRI34" s="0"/>
      <c r="QRJ34" s="0"/>
      <c r="QRK34" s="0"/>
      <c r="QRL34" s="0"/>
      <c r="QRM34" s="0"/>
      <c r="QRN34" s="0"/>
      <c r="QRO34" s="0"/>
      <c r="QRP34" s="0"/>
      <c r="QRQ34" s="0"/>
      <c r="QRR34" s="0"/>
      <c r="QRS34" s="0"/>
      <c r="QRT34" s="0"/>
      <c r="QRU34" s="0"/>
      <c r="QRV34" s="0"/>
      <c r="QRW34" s="0"/>
      <c r="QRX34" s="0"/>
      <c r="QRY34" s="0"/>
      <c r="QRZ34" s="0"/>
      <c r="QSA34" s="0"/>
      <c r="QSB34" s="0"/>
      <c r="QSC34" s="0"/>
      <c r="QSD34" s="0"/>
      <c r="QSE34" s="0"/>
      <c r="QSF34" s="0"/>
      <c r="QSG34" s="0"/>
      <c r="QSH34" s="0"/>
      <c r="QSI34" s="0"/>
      <c r="QSJ34" s="0"/>
      <c r="QSK34" s="0"/>
      <c r="QSL34" s="0"/>
      <c r="QSM34" s="0"/>
      <c r="QSN34" s="0"/>
      <c r="QSO34" s="0"/>
      <c r="QSP34" s="0"/>
      <c r="QSQ34" s="0"/>
      <c r="QSR34" s="0"/>
      <c r="QSS34" s="0"/>
      <c r="QST34" s="0"/>
      <c r="QSU34" s="0"/>
      <c r="QSV34" s="0"/>
      <c r="QSW34" s="0"/>
      <c r="QSX34" s="0"/>
      <c r="QSY34" s="0"/>
      <c r="QSZ34" s="0"/>
      <c r="QTA34" s="0"/>
      <c r="QTB34" s="0"/>
      <c r="QTC34" s="0"/>
      <c r="QTD34" s="0"/>
      <c r="QTE34" s="0"/>
      <c r="QTF34" s="0"/>
      <c r="QTG34" s="0"/>
      <c r="QTH34" s="0"/>
      <c r="QTI34" s="0"/>
      <c r="QTJ34" s="0"/>
      <c r="QTK34" s="0"/>
      <c r="QTL34" s="0"/>
      <c r="QTM34" s="0"/>
      <c r="QTN34" s="0"/>
      <c r="QTO34" s="0"/>
      <c r="QTP34" s="0"/>
      <c r="QTQ34" s="0"/>
      <c r="QTR34" s="0"/>
      <c r="QTS34" s="0"/>
      <c r="QTT34" s="0"/>
      <c r="QTU34" s="0"/>
      <c r="QTV34" s="0"/>
      <c r="QTW34" s="0"/>
      <c r="QTX34" s="0"/>
      <c r="QTY34" s="0"/>
      <c r="QTZ34" s="0"/>
      <c r="QUA34" s="0"/>
      <c r="QUB34" s="0"/>
      <c r="QUC34" s="0"/>
      <c r="QUD34" s="0"/>
      <c r="QUE34" s="0"/>
      <c r="QUF34" s="0"/>
      <c r="QUG34" s="0"/>
      <c r="QUH34" s="0"/>
      <c r="QUI34" s="0"/>
      <c r="QUJ34" s="0"/>
      <c r="QUK34" s="0"/>
      <c r="QUL34" s="0"/>
      <c r="QUM34" s="0"/>
      <c r="QUN34" s="0"/>
      <c r="QUO34" s="0"/>
      <c r="QUP34" s="0"/>
      <c r="QUQ34" s="0"/>
      <c r="QUR34" s="0"/>
      <c r="QUS34" s="0"/>
      <c r="QUT34" s="0"/>
      <c r="QUU34" s="0"/>
      <c r="QUV34" s="0"/>
      <c r="QUW34" s="0"/>
      <c r="QUX34" s="0"/>
      <c r="QUY34" s="0"/>
      <c r="QUZ34" s="0"/>
      <c r="QVA34" s="0"/>
      <c r="QVB34" s="0"/>
      <c r="QVC34" s="0"/>
      <c r="QVD34" s="0"/>
      <c r="QVE34" s="0"/>
      <c r="QVF34" s="0"/>
      <c r="QVG34" s="0"/>
      <c r="QVH34" s="0"/>
      <c r="QVI34" s="0"/>
      <c r="QVJ34" s="0"/>
      <c r="QVK34" s="0"/>
      <c r="QVL34" s="0"/>
      <c r="QVM34" s="0"/>
      <c r="QVN34" s="0"/>
      <c r="QVO34" s="0"/>
      <c r="QVP34" s="0"/>
      <c r="QVQ34" s="0"/>
      <c r="QVR34" s="0"/>
      <c r="QVS34" s="0"/>
      <c r="QVT34" s="0"/>
      <c r="QVU34" s="0"/>
      <c r="QVV34" s="0"/>
      <c r="QVW34" s="0"/>
      <c r="QVX34" s="0"/>
      <c r="QVY34" s="0"/>
      <c r="QVZ34" s="0"/>
      <c r="QWA34" s="0"/>
      <c r="QWB34" s="0"/>
      <c r="QWC34" s="0"/>
      <c r="QWD34" s="0"/>
      <c r="QWE34" s="0"/>
      <c r="QWF34" s="0"/>
      <c r="QWG34" s="0"/>
      <c r="QWH34" s="0"/>
      <c r="QWI34" s="0"/>
      <c r="QWJ34" s="0"/>
      <c r="QWK34" s="0"/>
      <c r="QWL34" s="0"/>
      <c r="QWM34" s="0"/>
      <c r="QWN34" s="0"/>
      <c r="QWO34" s="0"/>
      <c r="QWP34" s="0"/>
      <c r="QWQ34" s="0"/>
      <c r="QWR34" s="0"/>
      <c r="QWS34" s="0"/>
      <c r="QWT34" s="0"/>
      <c r="QWU34" s="0"/>
      <c r="QWV34" s="0"/>
      <c r="QWW34" s="0"/>
      <c r="QWX34" s="0"/>
      <c r="QWY34" s="0"/>
      <c r="QWZ34" s="0"/>
      <c r="QXA34" s="0"/>
      <c r="QXB34" s="0"/>
      <c r="QXC34" s="0"/>
      <c r="QXD34" s="0"/>
      <c r="QXE34" s="0"/>
      <c r="QXF34" s="0"/>
      <c r="QXG34" s="0"/>
      <c r="QXH34" s="0"/>
      <c r="QXI34" s="0"/>
      <c r="QXJ34" s="0"/>
      <c r="QXK34" s="0"/>
      <c r="QXL34" s="0"/>
      <c r="QXM34" s="0"/>
      <c r="QXN34" s="0"/>
      <c r="QXO34" s="0"/>
      <c r="QXP34" s="0"/>
      <c r="QXQ34" s="0"/>
      <c r="QXR34" s="0"/>
      <c r="QXS34" s="0"/>
      <c r="QXT34" s="0"/>
      <c r="QXU34" s="0"/>
      <c r="QXV34" s="0"/>
      <c r="QXW34" s="0"/>
      <c r="QXX34" s="0"/>
      <c r="QXY34" s="0"/>
      <c r="QXZ34" s="0"/>
      <c r="QYA34" s="0"/>
      <c r="QYB34" s="0"/>
      <c r="QYC34" s="0"/>
      <c r="QYD34" s="0"/>
      <c r="QYE34" s="0"/>
      <c r="QYF34" s="0"/>
      <c r="QYG34" s="0"/>
      <c r="QYH34" s="0"/>
      <c r="QYI34" s="0"/>
      <c r="QYJ34" s="0"/>
      <c r="QYK34" s="0"/>
      <c r="QYL34" s="0"/>
      <c r="QYM34" s="0"/>
      <c r="QYN34" s="0"/>
      <c r="QYO34" s="0"/>
      <c r="QYP34" s="0"/>
      <c r="QYQ34" s="0"/>
      <c r="QYR34" s="0"/>
      <c r="QYS34" s="0"/>
      <c r="QYT34" s="0"/>
      <c r="QYU34" s="0"/>
      <c r="QYV34" s="0"/>
      <c r="QYW34" s="0"/>
      <c r="QYX34" s="0"/>
      <c r="QYY34" s="0"/>
      <c r="QYZ34" s="0"/>
      <c r="QZA34" s="0"/>
      <c r="QZB34" s="0"/>
      <c r="QZC34" s="0"/>
      <c r="QZD34" s="0"/>
      <c r="QZE34" s="0"/>
      <c r="QZF34" s="0"/>
      <c r="QZG34" s="0"/>
      <c r="QZH34" s="0"/>
      <c r="QZI34" s="0"/>
      <c r="QZJ34" s="0"/>
      <c r="QZK34" s="0"/>
      <c r="QZL34" s="0"/>
      <c r="QZM34" s="0"/>
      <c r="QZN34" s="0"/>
      <c r="QZO34" s="0"/>
      <c r="QZP34" s="0"/>
      <c r="QZQ34" s="0"/>
      <c r="QZR34" s="0"/>
      <c r="QZS34" s="0"/>
      <c r="QZT34" s="0"/>
      <c r="QZU34" s="0"/>
      <c r="QZV34" s="0"/>
      <c r="QZW34" s="0"/>
      <c r="QZX34" s="0"/>
      <c r="QZY34" s="0"/>
      <c r="QZZ34" s="0"/>
      <c r="RAA34" s="0"/>
      <c r="RAB34" s="0"/>
      <c r="RAC34" s="0"/>
      <c r="RAD34" s="0"/>
      <c r="RAE34" s="0"/>
      <c r="RAF34" s="0"/>
      <c r="RAG34" s="0"/>
      <c r="RAH34" s="0"/>
      <c r="RAI34" s="0"/>
      <c r="RAJ34" s="0"/>
      <c r="RAK34" s="0"/>
      <c r="RAL34" s="0"/>
      <c r="RAM34" s="0"/>
      <c r="RAN34" s="0"/>
      <c r="RAO34" s="0"/>
      <c r="RAP34" s="0"/>
      <c r="RAQ34" s="0"/>
      <c r="RAR34" s="0"/>
      <c r="RAS34" s="0"/>
      <c r="RAT34" s="0"/>
      <c r="RAU34" s="0"/>
      <c r="RAV34" s="0"/>
      <c r="RAW34" s="0"/>
      <c r="RAX34" s="0"/>
      <c r="RAY34" s="0"/>
      <c r="RAZ34" s="0"/>
      <c r="RBA34" s="0"/>
      <c r="RBB34" s="0"/>
      <c r="RBC34" s="0"/>
      <c r="RBD34" s="0"/>
      <c r="RBE34" s="0"/>
      <c r="RBF34" s="0"/>
      <c r="RBG34" s="0"/>
      <c r="RBH34" s="0"/>
      <c r="RBI34" s="0"/>
      <c r="RBJ34" s="0"/>
      <c r="RBK34" s="0"/>
      <c r="RBL34" s="0"/>
      <c r="RBM34" s="0"/>
      <c r="RBN34" s="0"/>
      <c r="RBO34" s="0"/>
      <c r="RBP34" s="0"/>
      <c r="RBQ34" s="0"/>
      <c r="RBR34" s="0"/>
      <c r="RBS34" s="0"/>
      <c r="RBT34" s="0"/>
      <c r="RBU34" s="0"/>
      <c r="RBV34" s="0"/>
      <c r="RBW34" s="0"/>
      <c r="RBX34" s="0"/>
      <c r="RBY34" s="0"/>
      <c r="RBZ34" s="0"/>
      <c r="RCA34" s="0"/>
      <c r="RCB34" s="0"/>
      <c r="RCC34" s="0"/>
      <c r="RCD34" s="0"/>
      <c r="RCE34" s="0"/>
      <c r="RCF34" s="0"/>
      <c r="RCG34" s="0"/>
      <c r="RCH34" s="0"/>
      <c r="RCI34" s="0"/>
      <c r="RCJ34" s="0"/>
      <c r="RCK34" s="0"/>
      <c r="RCL34" s="0"/>
      <c r="RCM34" s="0"/>
      <c r="RCN34" s="0"/>
      <c r="RCO34" s="0"/>
      <c r="RCP34" s="0"/>
      <c r="RCQ34" s="0"/>
      <c r="RCR34" s="0"/>
      <c r="RCS34" s="0"/>
      <c r="RCT34" s="0"/>
      <c r="RCU34" s="0"/>
      <c r="RCV34" s="0"/>
      <c r="RCW34" s="0"/>
      <c r="RCX34" s="0"/>
      <c r="RCY34" s="0"/>
      <c r="RCZ34" s="0"/>
      <c r="RDA34" s="0"/>
      <c r="RDB34" s="0"/>
      <c r="RDC34" s="0"/>
      <c r="RDD34" s="0"/>
      <c r="RDE34" s="0"/>
      <c r="RDF34" s="0"/>
      <c r="RDG34" s="0"/>
      <c r="RDH34" s="0"/>
      <c r="RDI34" s="0"/>
      <c r="RDJ34" s="0"/>
      <c r="RDK34" s="0"/>
      <c r="RDL34" s="0"/>
      <c r="RDM34" s="0"/>
      <c r="RDN34" s="0"/>
      <c r="RDO34" s="0"/>
      <c r="RDP34" s="0"/>
      <c r="RDQ34" s="0"/>
      <c r="RDR34" s="0"/>
      <c r="RDS34" s="0"/>
      <c r="RDT34" s="0"/>
      <c r="RDU34" s="0"/>
      <c r="RDV34" s="0"/>
      <c r="RDW34" s="0"/>
      <c r="RDX34" s="0"/>
      <c r="RDY34" s="0"/>
      <c r="RDZ34" s="0"/>
      <c r="REA34" s="0"/>
      <c r="REB34" s="0"/>
      <c r="REC34" s="0"/>
      <c r="RED34" s="0"/>
      <c r="REE34" s="0"/>
      <c r="REF34" s="0"/>
      <c r="REG34" s="0"/>
      <c r="REH34" s="0"/>
      <c r="REI34" s="0"/>
      <c r="REJ34" s="0"/>
      <c r="REK34" s="0"/>
      <c r="REL34" s="0"/>
      <c r="REM34" s="0"/>
      <c r="REN34" s="0"/>
      <c r="REO34" s="0"/>
      <c r="REP34" s="0"/>
      <c r="REQ34" s="0"/>
      <c r="RER34" s="0"/>
      <c r="RES34" s="0"/>
      <c r="RET34" s="0"/>
      <c r="REU34" s="0"/>
      <c r="REV34" s="0"/>
      <c r="REW34" s="0"/>
      <c r="REX34" s="0"/>
      <c r="REY34" s="0"/>
      <c r="REZ34" s="0"/>
      <c r="RFA34" s="0"/>
      <c r="RFB34" s="0"/>
      <c r="RFC34" s="0"/>
      <c r="RFD34" s="0"/>
      <c r="RFE34" s="0"/>
      <c r="RFF34" s="0"/>
      <c r="RFG34" s="0"/>
      <c r="RFH34" s="0"/>
      <c r="RFI34" s="0"/>
      <c r="RFJ34" s="0"/>
      <c r="RFK34" s="0"/>
      <c r="RFL34" s="0"/>
      <c r="RFM34" s="0"/>
      <c r="RFN34" s="0"/>
      <c r="RFO34" s="0"/>
      <c r="RFP34" s="0"/>
      <c r="RFQ34" s="0"/>
      <c r="RFR34" s="0"/>
      <c r="RFS34" s="0"/>
      <c r="RFT34" s="0"/>
      <c r="RFU34" s="0"/>
      <c r="RFV34" s="0"/>
      <c r="RFW34" s="0"/>
      <c r="RFX34" s="0"/>
      <c r="RFY34" s="0"/>
      <c r="RFZ34" s="0"/>
      <c r="RGA34" s="0"/>
      <c r="RGB34" s="0"/>
      <c r="RGC34" s="0"/>
      <c r="RGD34" s="0"/>
      <c r="RGE34" s="0"/>
      <c r="RGF34" s="0"/>
      <c r="RGG34" s="0"/>
      <c r="RGH34" s="0"/>
      <c r="RGI34" s="0"/>
      <c r="RGJ34" s="0"/>
      <c r="RGK34" s="0"/>
      <c r="RGL34" s="0"/>
      <c r="RGM34" s="0"/>
      <c r="RGN34" s="0"/>
      <c r="RGO34" s="0"/>
      <c r="RGP34" s="0"/>
      <c r="RGQ34" s="0"/>
      <c r="RGR34" s="0"/>
      <c r="RGS34" s="0"/>
      <c r="RGT34" s="0"/>
      <c r="RGU34" s="0"/>
      <c r="RGV34" s="0"/>
      <c r="RGW34" s="0"/>
      <c r="RGX34" s="0"/>
      <c r="RGY34" s="0"/>
      <c r="RGZ34" s="0"/>
      <c r="RHA34" s="0"/>
      <c r="RHB34" s="0"/>
      <c r="RHC34" s="0"/>
      <c r="RHD34" s="0"/>
      <c r="RHE34" s="0"/>
      <c r="RHF34" s="0"/>
      <c r="RHG34" s="0"/>
      <c r="RHH34" s="0"/>
      <c r="RHI34" s="0"/>
      <c r="RHJ34" s="0"/>
      <c r="RHK34" s="0"/>
      <c r="RHL34" s="0"/>
      <c r="RHM34" s="0"/>
      <c r="RHN34" s="0"/>
      <c r="RHO34" s="0"/>
      <c r="RHP34" s="0"/>
      <c r="RHQ34" s="0"/>
      <c r="RHR34" s="0"/>
      <c r="RHS34" s="0"/>
      <c r="RHT34" s="0"/>
      <c r="RHU34" s="0"/>
      <c r="RHV34" s="0"/>
      <c r="RHW34" s="0"/>
      <c r="RHX34" s="0"/>
      <c r="RHY34" s="0"/>
      <c r="RHZ34" s="0"/>
      <c r="RIA34" s="0"/>
      <c r="RIB34" s="0"/>
      <c r="RIC34" s="0"/>
      <c r="RID34" s="0"/>
      <c r="RIE34" s="0"/>
      <c r="RIF34" s="0"/>
      <c r="RIG34" s="0"/>
      <c r="RIH34" s="0"/>
      <c r="RII34" s="0"/>
      <c r="RIJ34" s="0"/>
      <c r="RIK34" s="0"/>
      <c r="RIL34" s="0"/>
      <c r="RIM34" s="0"/>
      <c r="RIN34" s="0"/>
      <c r="RIO34" s="0"/>
      <c r="RIP34" s="0"/>
      <c r="RIQ34" s="0"/>
      <c r="RIR34" s="0"/>
      <c r="RIS34" s="0"/>
      <c r="RIT34" s="0"/>
      <c r="RIU34" s="0"/>
      <c r="RIV34" s="0"/>
      <c r="RIW34" s="0"/>
      <c r="RIX34" s="0"/>
      <c r="RIY34" s="0"/>
      <c r="RIZ34" s="0"/>
      <c r="RJA34" s="0"/>
      <c r="RJB34" s="0"/>
      <c r="RJC34" s="0"/>
      <c r="RJD34" s="0"/>
      <c r="RJE34" s="0"/>
      <c r="RJF34" s="0"/>
      <c r="RJG34" s="0"/>
      <c r="RJH34" s="0"/>
      <c r="RJI34" s="0"/>
      <c r="RJJ34" s="0"/>
      <c r="RJK34" s="0"/>
      <c r="RJL34" s="0"/>
      <c r="RJM34" s="0"/>
      <c r="RJN34" s="0"/>
      <c r="RJO34" s="0"/>
      <c r="RJP34" s="0"/>
      <c r="RJQ34" s="0"/>
      <c r="RJR34" s="0"/>
      <c r="RJS34" s="0"/>
      <c r="RJT34" s="0"/>
      <c r="RJU34" s="0"/>
      <c r="RJV34" s="0"/>
      <c r="RJW34" s="0"/>
      <c r="RJX34" s="0"/>
      <c r="RJY34" s="0"/>
      <c r="RJZ34" s="0"/>
      <c r="RKA34" s="0"/>
      <c r="RKB34" s="0"/>
      <c r="RKC34" s="0"/>
      <c r="RKD34" s="0"/>
      <c r="RKE34" s="0"/>
      <c r="RKF34" s="0"/>
      <c r="RKG34" s="0"/>
      <c r="RKH34" s="0"/>
      <c r="RKI34" s="0"/>
      <c r="RKJ34" s="0"/>
      <c r="RKK34" s="0"/>
      <c r="RKL34" s="0"/>
      <c r="RKM34" s="0"/>
      <c r="RKN34" s="0"/>
      <c r="RKO34" s="0"/>
      <c r="RKP34" s="0"/>
      <c r="RKQ34" s="0"/>
      <c r="RKR34" s="0"/>
      <c r="RKS34" s="0"/>
      <c r="RKT34" s="0"/>
      <c r="RKU34" s="0"/>
      <c r="RKV34" s="0"/>
      <c r="RKW34" s="0"/>
      <c r="RKX34" s="0"/>
      <c r="RKY34" s="0"/>
      <c r="RKZ34" s="0"/>
      <c r="RLA34" s="0"/>
      <c r="RLB34" s="0"/>
      <c r="RLC34" s="0"/>
      <c r="RLD34" s="0"/>
      <c r="RLE34" s="0"/>
      <c r="RLF34" s="0"/>
      <c r="RLG34" s="0"/>
      <c r="RLH34" s="0"/>
      <c r="RLI34" s="0"/>
      <c r="RLJ34" s="0"/>
      <c r="RLK34" s="0"/>
      <c r="RLL34" s="0"/>
      <c r="RLM34" s="0"/>
      <c r="RLN34" s="0"/>
      <c r="RLO34" s="0"/>
      <c r="RLP34" s="0"/>
      <c r="RLQ34" s="0"/>
      <c r="RLR34" s="0"/>
      <c r="RLS34" s="0"/>
      <c r="RLT34" s="0"/>
      <c r="RLU34" s="0"/>
      <c r="RLV34" s="0"/>
      <c r="RLW34" s="0"/>
      <c r="RLX34" s="0"/>
      <c r="RLY34" s="0"/>
      <c r="RLZ34" s="0"/>
      <c r="RMA34" s="0"/>
      <c r="RMB34" s="0"/>
      <c r="RMC34" s="0"/>
      <c r="RMD34" s="0"/>
      <c r="RME34" s="0"/>
      <c r="RMF34" s="0"/>
      <c r="RMG34" s="0"/>
      <c r="RMH34" s="0"/>
      <c r="RMI34" s="0"/>
      <c r="RMJ34" s="0"/>
      <c r="RMK34" s="0"/>
      <c r="RML34" s="0"/>
      <c r="RMM34" s="0"/>
      <c r="RMN34" s="0"/>
      <c r="RMO34" s="0"/>
      <c r="RMP34" s="0"/>
      <c r="RMQ34" s="0"/>
      <c r="RMR34" s="0"/>
      <c r="RMS34" s="0"/>
      <c r="RMT34" s="0"/>
      <c r="RMU34" s="0"/>
      <c r="RMV34" s="0"/>
      <c r="RMW34" s="0"/>
      <c r="RMX34" s="0"/>
      <c r="RMY34" s="0"/>
      <c r="RMZ34" s="0"/>
      <c r="RNA34" s="0"/>
      <c r="RNB34" s="0"/>
      <c r="RNC34" s="0"/>
      <c r="RND34" s="0"/>
      <c r="RNE34" s="0"/>
      <c r="RNF34" s="0"/>
      <c r="RNG34" s="0"/>
      <c r="RNH34" s="0"/>
      <c r="RNI34" s="0"/>
      <c r="RNJ34" s="0"/>
      <c r="RNK34" s="0"/>
      <c r="RNL34" s="0"/>
      <c r="RNM34" s="0"/>
      <c r="RNN34" s="0"/>
      <c r="RNO34" s="0"/>
      <c r="RNP34" s="0"/>
      <c r="RNQ34" s="0"/>
      <c r="RNR34" s="0"/>
      <c r="RNS34" s="0"/>
      <c r="RNT34" s="0"/>
      <c r="RNU34" s="0"/>
      <c r="RNV34" s="0"/>
      <c r="RNW34" s="0"/>
      <c r="RNX34" s="0"/>
      <c r="RNY34" s="0"/>
      <c r="RNZ34" s="0"/>
      <c r="ROA34" s="0"/>
      <c r="ROB34" s="0"/>
      <c r="ROC34" s="0"/>
      <c r="ROD34" s="0"/>
      <c r="ROE34" s="0"/>
      <c r="ROF34" s="0"/>
      <c r="ROG34" s="0"/>
      <c r="ROH34" s="0"/>
      <c r="ROI34" s="0"/>
      <c r="ROJ34" s="0"/>
      <c r="ROK34" s="0"/>
      <c r="ROL34" s="0"/>
      <c r="ROM34" s="0"/>
      <c r="RON34" s="0"/>
      <c r="ROO34" s="0"/>
      <c r="ROP34" s="0"/>
      <c r="ROQ34" s="0"/>
      <c r="ROR34" s="0"/>
      <c r="ROS34" s="0"/>
      <c r="ROT34" s="0"/>
      <c r="ROU34" s="0"/>
      <c r="ROV34" s="0"/>
      <c r="ROW34" s="0"/>
      <c r="ROX34" s="0"/>
      <c r="ROY34" s="0"/>
      <c r="ROZ34" s="0"/>
      <c r="RPA34" s="0"/>
      <c r="RPB34" s="0"/>
      <c r="RPC34" s="0"/>
      <c r="RPD34" s="0"/>
      <c r="RPE34" s="0"/>
      <c r="RPF34" s="0"/>
      <c r="RPG34" s="0"/>
      <c r="RPH34" s="0"/>
      <c r="RPI34" s="0"/>
      <c r="RPJ34" s="0"/>
      <c r="RPK34" s="0"/>
      <c r="RPL34" s="0"/>
      <c r="RPM34" s="0"/>
      <c r="RPN34" s="0"/>
      <c r="RPO34" s="0"/>
      <c r="RPP34" s="0"/>
      <c r="RPQ34" s="0"/>
      <c r="RPR34" s="0"/>
      <c r="RPS34" s="0"/>
      <c r="RPT34" s="0"/>
      <c r="RPU34" s="0"/>
      <c r="RPV34" s="0"/>
      <c r="RPW34" s="0"/>
      <c r="RPX34" s="0"/>
      <c r="RPY34" s="0"/>
      <c r="RPZ34" s="0"/>
      <c r="RQA34" s="0"/>
      <c r="RQB34" s="0"/>
      <c r="RQC34" s="0"/>
      <c r="RQD34" s="0"/>
      <c r="RQE34" s="0"/>
      <c r="RQF34" s="0"/>
      <c r="RQG34" s="0"/>
      <c r="RQH34" s="0"/>
      <c r="RQI34" s="0"/>
      <c r="RQJ34" s="0"/>
      <c r="RQK34" s="0"/>
      <c r="RQL34" s="0"/>
      <c r="RQM34" s="0"/>
      <c r="RQN34" s="0"/>
      <c r="RQO34" s="0"/>
      <c r="RQP34" s="0"/>
      <c r="RQQ34" s="0"/>
      <c r="RQR34" s="0"/>
      <c r="RQS34" s="0"/>
      <c r="RQT34" s="0"/>
      <c r="RQU34" s="0"/>
      <c r="RQV34" s="0"/>
      <c r="RQW34" s="0"/>
      <c r="RQX34" s="0"/>
      <c r="RQY34" s="0"/>
      <c r="RQZ34" s="0"/>
      <c r="RRA34" s="0"/>
      <c r="RRB34" s="0"/>
      <c r="RRC34" s="0"/>
      <c r="RRD34" s="0"/>
      <c r="RRE34" s="0"/>
      <c r="RRF34" s="0"/>
      <c r="RRG34" s="0"/>
      <c r="RRH34" s="0"/>
      <c r="RRI34" s="0"/>
      <c r="RRJ34" s="0"/>
      <c r="RRK34" s="0"/>
      <c r="RRL34" s="0"/>
      <c r="RRM34" s="0"/>
      <c r="RRN34" s="0"/>
      <c r="RRO34" s="0"/>
      <c r="RRP34" s="0"/>
      <c r="RRQ34" s="0"/>
      <c r="RRR34" s="0"/>
      <c r="RRS34" s="0"/>
      <c r="RRT34" s="0"/>
      <c r="RRU34" s="0"/>
      <c r="RRV34" s="0"/>
      <c r="RRW34" s="0"/>
      <c r="RRX34" s="0"/>
      <c r="RRY34" s="0"/>
      <c r="RRZ34" s="0"/>
      <c r="RSA34" s="0"/>
      <c r="RSB34" s="0"/>
      <c r="RSC34" s="0"/>
      <c r="RSD34" s="0"/>
      <c r="RSE34" s="0"/>
      <c r="RSF34" s="0"/>
      <c r="RSG34" s="0"/>
      <c r="RSH34" s="0"/>
      <c r="RSI34" s="0"/>
      <c r="RSJ34" s="0"/>
      <c r="RSK34" s="0"/>
      <c r="RSL34" s="0"/>
      <c r="RSM34" s="0"/>
      <c r="RSN34" s="0"/>
      <c r="RSO34" s="0"/>
      <c r="RSP34" s="0"/>
      <c r="RSQ34" s="0"/>
      <c r="RSR34" s="0"/>
      <c r="RSS34" s="0"/>
      <c r="RST34" s="0"/>
      <c r="RSU34" s="0"/>
      <c r="RSV34" s="0"/>
      <c r="RSW34" s="0"/>
      <c r="RSX34" s="0"/>
      <c r="RSY34" s="0"/>
      <c r="RSZ34" s="0"/>
      <c r="RTA34" s="0"/>
      <c r="RTB34" s="0"/>
      <c r="RTC34" s="0"/>
      <c r="RTD34" s="0"/>
      <c r="RTE34" s="0"/>
      <c r="RTF34" s="0"/>
      <c r="RTG34" s="0"/>
      <c r="RTH34" s="0"/>
      <c r="RTI34" s="0"/>
      <c r="RTJ34" s="0"/>
      <c r="RTK34" s="0"/>
      <c r="RTL34" s="0"/>
      <c r="RTM34" s="0"/>
      <c r="RTN34" s="0"/>
      <c r="RTO34" s="0"/>
      <c r="RTP34" s="0"/>
      <c r="RTQ34" s="0"/>
      <c r="RTR34" s="0"/>
      <c r="RTS34" s="0"/>
      <c r="RTT34" s="0"/>
      <c r="RTU34" s="0"/>
      <c r="RTV34" s="0"/>
      <c r="RTW34" s="0"/>
      <c r="RTX34" s="0"/>
      <c r="RTY34" s="0"/>
      <c r="RTZ34" s="0"/>
      <c r="RUA34" s="0"/>
      <c r="RUB34" s="0"/>
      <c r="RUC34" s="0"/>
      <c r="RUD34" s="0"/>
      <c r="RUE34" s="0"/>
      <c r="RUF34" s="0"/>
      <c r="RUG34" s="0"/>
      <c r="RUH34" s="0"/>
      <c r="RUI34" s="0"/>
      <c r="RUJ34" s="0"/>
      <c r="RUK34" s="0"/>
      <c r="RUL34" s="0"/>
      <c r="RUM34" s="0"/>
      <c r="RUN34" s="0"/>
      <c r="RUO34" s="0"/>
      <c r="RUP34" s="0"/>
      <c r="RUQ34" s="0"/>
      <c r="RUR34" s="0"/>
      <c r="RUS34" s="0"/>
      <c r="RUT34" s="0"/>
      <c r="RUU34" s="0"/>
      <c r="RUV34" s="0"/>
      <c r="RUW34" s="0"/>
      <c r="RUX34" s="0"/>
      <c r="RUY34" s="0"/>
      <c r="RUZ34" s="0"/>
      <c r="RVA34" s="0"/>
      <c r="RVB34" s="0"/>
      <c r="RVC34" s="0"/>
      <c r="RVD34" s="0"/>
      <c r="RVE34" s="0"/>
      <c r="RVF34" s="0"/>
      <c r="RVG34" s="0"/>
      <c r="RVH34" s="0"/>
      <c r="RVI34" s="0"/>
      <c r="RVJ34" s="0"/>
      <c r="RVK34" s="0"/>
      <c r="RVL34" s="0"/>
      <c r="RVM34" s="0"/>
      <c r="RVN34" s="0"/>
      <c r="RVO34" s="0"/>
      <c r="RVP34" s="0"/>
      <c r="RVQ34" s="0"/>
      <c r="RVR34" s="0"/>
      <c r="RVS34" s="0"/>
      <c r="RVT34" s="0"/>
      <c r="RVU34" s="0"/>
      <c r="RVV34" s="0"/>
      <c r="RVW34" s="0"/>
      <c r="RVX34" s="0"/>
      <c r="RVY34" s="0"/>
      <c r="RVZ34" s="0"/>
      <c r="RWA34" s="0"/>
      <c r="RWB34" s="0"/>
      <c r="RWC34" s="0"/>
      <c r="RWD34" s="0"/>
      <c r="RWE34" s="0"/>
      <c r="RWF34" s="0"/>
      <c r="RWG34" s="0"/>
      <c r="RWH34" s="0"/>
      <c r="RWI34" s="0"/>
      <c r="RWJ34" s="0"/>
      <c r="RWK34" s="0"/>
      <c r="RWL34" s="0"/>
      <c r="RWM34" s="0"/>
      <c r="RWN34" s="0"/>
      <c r="RWO34" s="0"/>
      <c r="RWP34" s="0"/>
      <c r="RWQ34" s="0"/>
      <c r="RWR34" s="0"/>
      <c r="RWS34" s="0"/>
      <c r="RWT34" s="0"/>
      <c r="RWU34" s="0"/>
      <c r="RWV34" s="0"/>
      <c r="RWW34" s="0"/>
      <c r="RWX34" s="0"/>
      <c r="RWY34" s="0"/>
      <c r="RWZ34" s="0"/>
      <c r="RXA34" s="0"/>
      <c r="RXB34" s="0"/>
      <c r="RXC34" s="0"/>
      <c r="RXD34" s="0"/>
      <c r="RXE34" s="0"/>
      <c r="RXF34" s="0"/>
      <c r="RXG34" s="0"/>
      <c r="RXH34" s="0"/>
      <c r="RXI34" s="0"/>
      <c r="RXJ34" s="0"/>
      <c r="RXK34" s="0"/>
      <c r="RXL34" s="0"/>
      <c r="RXM34" s="0"/>
      <c r="RXN34" s="0"/>
      <c r="RXO34" s="0"/>
      <c r="RXP34" s="0"/>
      <c r="RXQ34" s="0"/>
      <c r="RXR34" s="0"/>
      <c r="RXS34" s="0"/>
      <c r="RXT34" s="0"/>
      <c r="RXU34" s="0"/>
      <c r="RXV34" s="0"/>
      <c r="RXW34" s="0"/>
      <c r="RXX34" s="0"/>
      <c r="RXY34" s="0"/>
      <c r="RXZ34" s="0"/>
      <c r="RYA34" s="0"/>
      <c r="RYB34" s="0"/>
      <c r="RYC34" s="0"/>
      <c r="RYD34" s="0"/>
      <c r="RYE34" s="0"/>
      <c r="RYF34" s="0"/>
      <c r="RYG34" s="0"/>
      <c r="RYH34" s="0"/>
      <c r="RYI34" s="0"/>
      <c r="RYJ34" s="0"/>
      <c r="RYK34" s="0"/>
      <c r="RYL34" s="0"/>
      <c r="RYM34" s="0"/>
      <c r="RYN34" s="0"/>
      <c r="RYO34" s="0"/>
      <c r="RYP34" s="0"/>
      <c r="RYQ34" s="0"/>
      <c r="RYR34" s="0"/>
      <c r="RYS34" s="0"/>
      <c r="RYT34" s="0"/>
      <c r="RYU34" s="0"/>
      <c r="RYV34" s="0"/>
      <c r="RYW34" s="0"/>
      <c r="RYX34" s="0"/>
      <c r="RYY34" s="0"/>
      <c r="RYZ34" s="0"/>
      <c r="RZA34" s="0"/>
      <c r="RZB34" s="0"/>
      <c r="RZC34" s="0"/>
      <c r="RZD34" s="0"/>
      <c r="RZE34" s="0"/>
      <c r="RZF34" s="0"/>
      <c r="RZG34" s="0"/>
      <c r="RZH34" s="0"/>
      <c r="RZI34" s="0"/>
      <c r="RZJ34" s="0"/>
      <c r="RZK34" s="0"/>
      <c r="RZL34" s="0"/>
      <c r="RZM34" s="0"/>
      <c r="RZN34" s="0"/>
      <c r="RZO34" s="0"/>
      <c r="RZP34" s="0"/>
      <c r="RZQ34" s="0"/>
      <c r="RZR34" s="0"/>
      <c r="RZS34" s="0"/>
      <c r="RZT34" s="0"/>
      <c r="RZU34" s="0"/>
      <c r="RZV34" s="0"/>
      <c r="RZW34" s="0"/>
      <c r="RZX34" s="0"/>
      <c r="RZY34" s="0"/>
      <c r="RZZ34" s="0"/>
      <c r="SAA34" s="0"/>
      <c r="SAB34" s="0"/>
      <c r="SAC34" s="0"/>
      <c r="SAD34" s="0"/>
      <c r="SAE34" s="0"/>
      <c r="SAF34" s="0"/>
      <c r="SAG34" s="0"/>
      <c r="SAH34" s="0"/>
      <c r="SAI34" s="0"/>
      <c r="SAJ34" s="0"/>
      <c r="SAK34" s="0"/>
      <c r="SAL34" s="0"/>
      <c r="SAM34" s="0"/>
      <c r="SAN34" s="0"/>
      <c r="SAO34" s="0"/>
      <c r="SAP34" s="0"/>
      <c r="SAQ34" s="0"/>
      <c r="SAR34" s="0"/>
      <c r="SAS34" s="0"/>
      <c r="SAT34" s="0"/>
      <c r="SAU34" s="0"/>
      <c r="SAV34" s="0"/>
      <c r="SAW34" s="0"/>
      <c r="SAX34" s="0"/>
      <c r="SAY34" s="0"/>
      <c r="SAZ34" s="0"/>
      <c r="SBA34" s="0"/>
      <c r="SBB34" s="0"/>
      <c r="SBC34" s="0"/>
      <c r="SBD34" s="0"/>
      <c r="SBE34" s="0"/>
      <c r="SBF34" s="0"/>
      <c r="SBG34" s="0"/>
      <c r="SBH34" s="0"/>
      <c r="SBI34" s="0"/>
      <c r="SBJ34" s="0"/>
      <c r="SBK34" s="0"/>
      <c r="SBL34" s="0"/>
      <c r="SBM34" s="0"/>
      <c r="SBN34" s="0"/>
      <c r="SBO34" s="0"/>
      <c r="SBP34" s="0"/>
      <c r="SBQ34" s="0"/>
      <c r="SBR34" s="0"/>
      <c r="SBS34" s="0"/>
      <c r="SBT34" s="0"/>
      <c r="SBU34" s="0"/>
      <c r="SBV34" s="0"/>
      <c r="SBW34" s="0"/>
      <c r="SBX34" s="0"/>
      <c r="SBY34" s="0"/>
      <c r="SBZ34" s="0"/>
      <c r="SCA34" s="0"/>
      <c r="SCB34" s="0"/>
      <c r="SCC34" s="0"/>
      <c r="SCD34" s="0"/>
      <c r="SCE34" s="0"/>
      <c r="SCF34" s="0"/>
      <c r="SCG34" s="0"/>
      <c r="SCH34" s="0"/>
      <c r="SCI34" s="0"/>
      <c r="SCJ34" s="0"/>
      <c r="SCK34" s="0"/>
      <c r="SCL34" s="0"/>
      <c r="SCM34" s="0"/>
      <c r="SCN34" s="0"/>
      <c r="SCO34" s="0"/>
      <c r="SCP34" s="0"/>
      <c r="SCQ34" s="0"/>
      <c r="SCR34" s="0"/>
      <c r="SCS34" s="0"/>
      <c r="SCT34" s="0"/>
      <c r="SCU34" s="0"/>
      <c r="SCV34" s="0"/>
      <c r="SCW34" s="0"/>
      <c r="SCX34" s="0"/>
      <c r="SCY34" s="0"/>
      <c r="SCZ34" s="0"/>
      <c r="SDA34" s="0"/>
      <c r="SDB34" s="0"/>
      <c r="SDC34" s="0"/>
      <c r="SDD34" s="0"/>
      <c r="SDE34" s="0"/>
      <c r="SDF34" s="0"/>
      <c r="SDG34" s="0"/>
      <c r="SDH34" s="0"/>
      <c r="SDI34" s="0"/>
      <c r="SDJ34" s="0"/>
      <c r="SDK34" s="0"/>
      <c r="SDL34" s="0"/>
      <c r="SDM34" s="0"/>
      <c r="SDN34" s="0"/>
      <c r="SDO34" s="0"/>
      <c r="SDP34" s="0"/>
      <c r="SDQ34" s="0"/>
      <c r="SDR34" s="0"/>
      <c r="SDS34" s="0"/>
      <c r="SDT34" s="0"/>
      <c r="SDU34" s="0"/>
      <c r="SDV34" s="0"/>
      <c r="SDW34" s="0"/>
      <c r="SDX34" s="0"/>
      <c r="SDY34" s="0"/>
      <c r="SDZ34" s="0"/>
      <c r="SEA34" s="0"/>
      <c r="SEB34" s="0"/>
      <c r="SEC34" s="0"/>
      <c r="SED34" s="0"/>
      <c r="SEE34" s="0"/>
      <c r="SEF34" s="0"/>
      <c r="SEG34" s="0"/>
      <c r="SEH34" s="0"/>
      <c r="SEI34" s="0"/>
      <c r="SEJ34" s="0"/>
      <c r="SEK34" s="0"/>
      <c r="SEL34" s="0"/>
      <c r="SEM34" s="0"/>
      <c r="SEN34" s="0"/>
      <c r="SEO34" s="0"/>
      <c r="SEP34" s="0"/>
      <c r="SEQ34" s="0"/>
      <c r="SER34" s="0"/>
      <c r="SES34" s="0"/>
      <c r="SET34" s="0"/>
      <c r="SEU34" s="0"/>
      <c r="SEV34" s="0"/>
      <c r="SEW34" s="0"/>
      <c r="SEX34" s="0"/>
      <c r="SEY34" s="0"/>
      <c r="SEZ34" s="0"/>
      <c r="SFA34" s="0"/>
      <c r="SFB34" s="0"/>
      <c r="SFC34" s="0"/>
      <c r="SFD34" s="0"/>
      <c r="SFE34" s="0"/>
      <c r="SFF34" s="0"/>
      <c r="SFG34" s="0"/>
      <c r="SFH34" s="0"/>
      <c r="SFI34" s="0"/>
      <c r="SFJ34" s="0"/>
      <c r="SFK34" s="0"/>
      <c r="SFL34" s="0"/>
      <c r="SFM34" s="0"/>
      <c r="SFN34" s="0"/>
      <c r="SFO34" s="0"/>
      <c r="SFP34" s="0"/>
      <c r="SFQ34" s="0"/>
      <c r="SFR34" s="0"/>
      <c r="SFS34" s="0"/>
      <c r="SFT34" s="0"/>
      <c r="SFU34" s="0"/>
      <c r="SFV34" s="0"/>
      <c r="SFW34" s="0"/>
      <c r="SFX34" s="0"/>
      <c r="SFY34" s="0"/>
      <c r="SFZ34" s="0"/>
      <c r="SGA34" s="0"/>
      <c r="SGB34" s="0"/>
      <c r="SGC34" s="0"/>
      <c r="SGD34" s="0"/>
      <c r="SGE34" s="0"/>
      <c r="SGF34" s="0"/>
      <c r="SGG34" s="0"/>
      <c r="SGH34" s="0"/>
      <c r="SGI34" s="0"/>
      <c r="SGJ34" s="0"/>
      <c r="SGK34" s="0"/>
      <c r="SGL34" s="0"/>
      <c r="SGM34" s="0"/>
      <c r="SGN34" s="0"/>
      <c r="SGO34" s="0"/>
      <c r="SGP34" s="0"/>
      <c r="SGQ34" s="0"/>
      <c r="SGR34" s="0"/>
      <c r="SGS34" s="0"/>
      <c r="SGT34" s="0"/>
      <c r="SGU34" s="0"/>
      <c r="SGV34" s="0"/>
      <c r="SGW34" s="0"/>
      <c r="SGX34" s="0"/>
      <c r="SGY34" s="0"/>
      <c r="SGZ34" s="0"/>
      <c r="SHA34" s="0"/>
      <c r="SHB34" s="0"/>
      <c r="SHC34" s="0"/>
      <c r="SHD34" s="0"/>
      <c r="SHE34" s="0"/>
      <c r="SHF34" s="0"/>
      <c r="SHG34" s="0"/>
      <c r="SHH34" s="0"/>
      <c r="SHI34" s="0"/>
      <c r="SHJ34" s="0"/>
      <c r="SHK34" s="0"/>
      <c r="SHL34" s="0"/>
      <c r="SHM34" s="0"/>
      <c r="SHN34" s="0"/>
      <c r="SHO34" s="0"/>
      <c r="SHP34" s="0"/>
      <c r="SHQ34" s="0"/>
      <c r="SHR34" s="0"/>
      <c r="SHS34" s="0"/>
      <c r="SHT34" s="0"/>
      <c r="SHU34" s="0"/>
      <c r="SHV34" s="0"/>
      <c r="SHW34" s="0"/>
      <c r="SHX34" s="0"/>
      <c r="SHY34" s="0"/>
      <c r="SHZ34" s="0"/>
      <c r="SIA34" s="0"/>
      <c r="SIB34" s="0"/>
      <c r="SIC34" s="0"/>
      <c r="SID34" s="0"/>
      <c r="SIE34" s="0"/>
      <c r="SIF34" s="0"/>
      <c r="SIG34" s="0"/>
      <c r="SIH34" s="0"/>
      <c r="SII34" s="0"/>
      <c r="SIJ34" s="0"/>
      <c r="SIK34" s="0"/>
      <c r="SIL34" s="0"/>
      <c r="SIM34" s="0"/>
      <c r="SIN34" s="0"/>
      <c r="SIO34" s="0"/>
      <c r="SIP34" s="0"/>
      <c r="SIQ34" s="0"/>
      <c r="SIR34" s="0"/>
      <c r="SIS34" s="0"/>
      <c r="SIT34" s="0"/>
      <c r="SIU34" s="0"/>
      <c r="SIV34" s="0"/>
      <c r="SIW34" s="0"/>
      <c r="SIX34" s="0"/>
      <c r="SIY34" s="0"/>
      <c r="SIZ34" s="0"/>
      <c r="SJA34" s="0"/>
      <c r="SJB34" s="0"/>
      <c r="SJC34" s="0"/>
      <c r="SJD34" s="0"/>
      <c r="SJE34" s="0"/>
      <c r="SJF34" s="0"/>
      <c r="SJG34" s="0"/>
      <c r="SJH34" s="0"/>
      <c r="SJI34" s="0"/>
      <c r="SJJ34" s="0"/>
      <c r="SJK34" s="0"/>
      <c r="SJL34" s="0"/>
      <c r="SJM34" s="0"/>
      <c r="SJN34" s="0"/>
      <c r="SJO34" s="0"/>
      <c r="SJP34" s="0"/>
      <c r="SJQ34" s="0"/>
      <c r="SJR34" s="0"/>
      <c r="SJS34" s="0"/>
      <c r="SJT34" s="0"/>
      <c r="SJU34" s="0"/>
      <c r="SJV34" s="0"/>
      <c r="SJW34" s="0"/>
      <c r="SJX34" s="0"/>
      <c r="SJY34" s="0"/>
      <c r="SJZ34" s="0"/>
      <c r="SKA34" s="0"/>
      <c r="SKB34" s="0"/>
      <c r="SKC34" s="0"/>
      <c r="SKD34" s="0"/>
      <c r="SKE34" s="0"/>
      <c r="SKF34" s="0"/>
      <c r="SKG34" s="0"/>
      <c r="SKH34" s="0"/>
      <c r="SKI34" s="0"/>
      <c r="SKJ34" s="0"/>
      <c r="SKK34" s="0"/>
      <c r="SKL34" s="0"/>
      <c r="SKM34" s="0"/>
      <c r="SKN34" s="0"/>
      <c r="SKO34" s="0"/>
      <c r="SKP34" s="0"/>
      <c r="SKQ34" s="0"/>
      <c r="SKR34" s="0"/>
      <c r="SKS34" s="0"/>
      <c r="SKT34" s="0"/>
      <c r="SKU34" s="0"/>
      <c r="SKV34" s="0"/>
      <c r="SKW34" s="0"/>
      <c r="SKX34" s="0"/>
      <c r="SKY34" s="0"/>
      <c r="SKZ34" s="0"/>
      <c r="SLA34" s="0"/>
      <c r="SLB34" s="0"/>
      <c r="SLC34" s="0"/>
      <c r="SLD34" s="0"/>
      <c r="SLE34" s="0"/>
      <c r="SLF34" s="0"/>
      <c r="SLG34" s="0"/>
      <c r="SLH34" s="0"/>
      <c r="SLI34" s="0"/>
      <c r="SLJ34" s="0"/>
      <c r="SLK34" s="0"/>
      <c r="SLL34" s="0"/>
      <c r="SLM34" s="0"/>
      <c r="SLN34" s="0"/>
      <c r="SLO34" s="0"/>
      <c r="SLP34" s="0"/>
      <c r="SLQ34" s="0"/>
      <c r="SLR34" s="0"/>
      <c r="SLS34" s="0"/>
      <c r="SLT34" s="0"/>
      <c r="SLU34" s="0"/>
      <c r="SLV34" s="0"/>
      <c r="SLW34" s="0"/>
      <c r="SLX34" s="0"/>
      <c r="SLY34" s="0"/>
      <c r="SLZ34" s="0"/>
      <c r="SMA34" s="0"/>
      <c r="SMB34" s="0"/>
      <c r="SMC34" s="0"/>
      <c r="SMD34" s="0"/>
      <c r="SME34" s="0"/>
      <c r="SMF34" s="0"/>
      <c r="SMG34" s="0"/>
      <c r="SMH34" s="0"/>
      <c r="SMI34" s="0"/>
      <c r="SMJ34" s="0"/>
      <c r="SMK34" s="0"/>
      <c r="SML34" s="0"/>
      <c r="SMM34" s="0"/>
      <c r="SMN34" s="0"/>
      <c r="SMO34" s="0"/>
      <c r="SMP34" s="0"/>
      <c r="SMQ34" s="0"/>
      <c r="SMR34" s="0"/>
      <c r="SMS34" s="0"/>
      <c r="SMT34" s="0"/>
      <c r="SMU34" s="0"/>
      <c r="SMV34" s="0"/>
      <c r="SMW34" s="0"/>
      <c r="SMX34" s="0"/>
      <c r="SMY34" s="0"/>
      <c r="SMZ34" s="0"/>
      <c r="SNA34" s="0"/>
      <c r="SNB34" s="0"/>
      <c r="SNC34" s="0"/>
      <c r="SND34" s="0"/>
      <c r="SNE34" s="0"/>
      <c r="SNF34" s="0"/>
      <c r="SNG34" s="0"/>
      <c r="SNH34" s="0"/>
      <c r="SNI34" s="0"/>
      <c r="SNJ34" s="0"/>
      <c r="SNK34" s="0"/>
      <c r="SNL34" s="0"/>
      <c r="SNM34" s="0"/>
      <c r="SNN34" s="0"/>
      <c r="SNO34" s="0"/>
      <c r="SNP34" s="0"/>
      <c r="SNQ34" s="0"/>
      <c r="SNR34" s="0"/>
      <c r="SNS34" s="0"/>
      <c r="SNT34" s="0"/>
      <c r="SNU34" s="0"/>
      <c r="SNV34" s="0"/>
      <c r="SNW34" s="0"/>
      <c r="SNX34" s="0"/>
      <c r="SNY34" s="0"/>
      <c r="SNZ34" s="0"/>
      <c r="SOA34" s="0"/>
      <c r="SOB34" s="0"/>
      <c r="SOC34" s="0"/>
      <c r="SOD34" s="0"/>
      <c r="SOE34" s="0"/>
      <c r="SOF34" s="0"/>
      <c r="SOG34" s="0"/>
      <c r="SOH34" s="0"/>
      <c r="SOI34" s="0"/>
      <c r="SOJ34" s="0"/>
      <c r="SOK34" s="0"/>
      <c r="SOL34" s="0"/>
      <c r="SOM34" s="0"/>
      <c r="SON34" s="0"/>
      <c r="SOO34" s="0"/>
      <c r="SOP34" s="0"/>
      <c r="SOQ34" s="0"/>
      <c r="SOR34" s="0"/>
      <c r="SOS34" s="0"/>
      <c r="SOT34" s="0"/>
      <c r="SOU34" s="0"/>
      <c r="SOV34" s="0"/>
      <c r="SOW34" s="0"/>
      <c r="SOX34" s="0"/>
      <c r="SOY34" s="0"/>
      <c r="SOZ34" s="0"/>
      <c r="SPA34" s="0"/>
      <c r="SPB34" s="0"/>
      <c r="SPC34" s="0"/>
      <c r="SPD34" s="0"/>
      <c r="SPE34" s="0"/>
      <c r="SPF34" s="0"/>
      <c r="SPG34" s="0"/>
      <c r="SPH34" s="0"/>
      <c r="SPI34" s="0"/>
      <c r="SPJ34" s="0"/>
      <c r="SPK34" s="0"/>
      <c r="SPL34" s="0"/>
      <c r="SPM34" s="0"/>
      <c r="SPN34" s="0"/>
      <c r="SPO34" s="0"/>
      <c r="SPP34" s="0"/>
      <c r="SPQ34" s="0"/>
      <c r="SPR34" s="0"/>
      <c r="SPS34" s="0"/>
      <c r="SPT34" s="0"/>
      <c r="SPU34" s="0"/>
      <c r="SPV34" s="0"/>
      <c r="SPW34" s="0"/>
      <c r="SPX34" s="0"/>
      <c r="SPY34" s="0"/>
      <c r="SPZ34" s="0"/>
      <c r="SQA34" s="0"/>
      <c r="SQB34" s="0"/>
      <c r="SQC34" s="0"/>
      <c r="SQD34" s="0"/>
      <c r="SQE34" s="0"/>
      <c r="SQF34" s="0"/>
      <c r="SQG34" s="0"/>
      <c r="SQH34" s="0"/>
      <c r="SQI34" s="0"/>
      <c r="SQJ34" s="0"/>
      <c r="SQK34" s="0"/>
      <c r="SQL34" s="0"/>
      <c r="SQM34" s="0"/>
      <c r="SQN34" s="0"/>
      <c r="SQO34" s="0"/>
      <c r="SQP34" s="0"/>
      <c r="SQQ34" s="0"/>
      <c r="SQR34" s="0"/>
      <c r="SQS34" s="0"/>
      <c r="SQT34" s="0"/>
      <c r="SQU34" s="0"/>
      <c r="SQV34" s="0"/>
      <c r="SQW34" s="0"/>
      <c r="SQX34" s="0"/>
      <c r="SQY34" s="0"/>
      <c r="SQZ34" s="0"/>
      <c r="SRA34" s="0"/>
      <c r="SRB34" s="0"/>
      <c r="SRC34" s="0"/>
      <c r="SRD34" s="0"/>
      <c r="SRE34" s="0"/>
      <c r="SRF34" s="0"/>
      <c r="SRG34" s="0"/>
      <c r="SRH34" s="0"/>
      <c r="SRI34" s="0"/>
      <c r="SRJ34" s="0"/>
      <c r="SRK34" s="0"/>
      <c r="SRL34" s="0"/>
      <c r="SRM34" s="0"/>
      <c r="SRN34" s="0"/>
      <c r="SRO34" s="0"/>
      <c r="SRP34" s="0"/>
      <c r="SRQ34" s="0"/>
      <c r="SRR34" s="0"/>
      <c r="SRS34" s="0"/>
      <c r="SRT34" s="0"/>
      <c r="SRU34" s="0"/>
      <c r="SRV34" s="0"/>
      <c r="SRW34" s="0"/>
      <c r="SRX34" s="0"/>
      <c r="SRY34" s="0"/>
      <c r="SRZ34" s="0"/>
      <c r="SSA34" s="0"/>
      <c r="SSB34" s="0"/>
      <c r="SSC34" s="0"/>
      <c r="SSD34" s="0"/>
      <c r="SSE34" s="0"/>
      <c r="SSF34" s="0"/>
      <c r="SSG34" s="0"/>
      <c r="SSH34" s="0"/>
      <c r="SSI34" s="0"/>
      <c r="SSJ34" s="0"/>
      <c r="SSK34" s="0"/>
      <c r="SSL34" s="0"/>
      <c r="SSM34" s="0"/>
      <c r="SSN34" s="0"/>
      <c r="SSO34" s="0"/>
      <c r="SSP34" s="0"/>
      <c r="SSQ34" s="0"/>
      <c r="SSR34" s="0"/>
      <c r="SSS34" s="0"/>
      <c r="SST34" s="0"/>
      <c r="SSU34" s="0"/>
      <c r="SSV34" s="0"/>
      <c r="SSW34" s="0"/>
      <c r="SSX34" s="0"/>
      <c r="SSY34" s="0"/>
      <c r="SSZ34" s="0"/>
      <c r="STA34" s="0"/>
      <c r="STB34" s="0"/>
      <c r="STC34" s="0"/>
      <c r="STD34" s="0"/>
      <c r="STE34" s="0"/>
      <c r="STF34" s="0"/>
      <c r="STG34" s="0"/>
      <c r="STH34" s="0"/>
      <c r="STI34" s="0"/>
      <c r="STJ34" s="0"/>
      <c r="STK34" s="0"/>
      <c r="STL34" s="0"/>
      <c r="STM34" s="0"/>
      <c r="STN34" s="0"/>
      <c r="STO34" s="0"/>
      <c r="STP34" s="0"/>
      <c r="STQ34" s="0"/>
      <c r="STR34" s="0"/>
      <c r="STS34" s="0"/>
      <c r="STT34" s="0"/>
      <c r="STU34" s="0"/>
      <c r="STV34" s="0"/>
      <c r="STW34" s="0"/>
      <c r="STX34" s="0"/>
      <c r="STY34" s="0"/>
      <c r="STZ34" s="0"/>
      <c r="SUA34" s="0"/>
      <c r="SUB34" s="0"/>
      <c r="SUC34" s="0"/>
      <c r="SUD34" s="0"/>
      <c r="SUE34" s="0"/>
      <c r="SUF34" s="0"/>
      <c r="SUG34" s="0"/>
      <c r="SUH34" s="0"/>
      <c r="SUI34" s="0"/>
      <c r="SUJ34" s="0"/>
      <c r="SUK34" s="0"/>
      <c r="SUL34" s="0"/>
      <c r="SUM34" s="0"/>
      <c r="SUN34" s="0"/>
      <c r="SUO34" s="0"/>
      <c r="SUP34" s="0"/>
      <c r="SUQ34" s="0"/>
      <c r="SUR34" s="0"/>
      <c r="SUS34" s="0"/>
      <c r="SUT34" s="0"/>
      <c r="SUU34" s="0"/>
      <c r="SUV34" s="0"/>
      <c r="SUW34" s="0"/>
      <c r="SUX34" s="0"/>
      <c r="SUY34" s="0"/>
      <c r="SUZ34" s="0"/>
      <c r="SVA34" s="0"/>
      <c r="SVB34" s="0"/>
      <c r="SVC34" s="0"/>
      <c r="SVD34" s="0"/>
      <c r="SVE34" s="0"/>
      <c r="SVF34" s="0"/>
      <c r="SVG34" s="0"/>
      <c r="SVH34" s="0"/>
      <c r="SVI34" s="0"/>
      <c r="SVJ34" s="0"/>
      <c r="SVK34" s="0"/>
      <c r="SVL34" s="0"/>
      <c r="SVM34" s="0"/>
      <c r="SVN34" s="0"/>
      <c r="SVO34" s="0"/>
      <c r="SVP34" s="0"/>
      <c r="SVQ34" s="0"/>
      <c r="SVR34" s="0"/>
      <c r="SVS34" s="0"/>
      <c r="SVT34" s="0"/>
      <c r="SVU34" s="0"/>
      <c r="SVV34" s="0"/>
      <c r="SVW34" s="0"/>
      <c r="SVX34" s="0"/>
      <c r="SVY34" s="0"/>
      <c r="SVZ34" s="0"/>
      <c r="SWA34" s="0"/>
      <c r="SWB34" s="0"/>
      <c r="SWC34" s="0"/>
      <c r="SWD34" s="0"/>
      <c r="SWE34" s="0"/>
      <c r="SWF34" s="0"/>
      <c r="SWG34" s="0"/>
      <c r="SWH34" s="0"/>
      <c r="SWI34" s="0"/>
      <c r="SWJ34" s="0"/>
      <c r="SWK34" s="0"/>
      <c r="SWL34" s="0"/>
      <c r="SWM34" s="0"/>
      <c r="SWN34" s="0"/>
      <c r="SWO34" s="0"/>
      <c r="SWP34" s="0"/>
      <c r="SWQ34" s="0"/>
      <c r="SWR34" s="0"/>
      <c r="SWS34" s="0"/>
      <c r="SWT34" s="0"/>
      <c r="SWU34" s="0"/>
      <c r="SWV34" s="0"/>
      <c r="SWW34" s="0"/>
      <c r="SWX34" s="0"/>
      <c r="SWY34" s="0"/>
      <c r="SWZ34" s="0"/>
      <c r="SXA34" s="0"/>
      <c r="SXB34" s="0"/>
      <c r="SXC34" s="0"/>
      <c r="SXD34" s="0"/>
      <c r="SXE34" s="0"/>
      <c r="SXF34" s="0"/>
      <c r="SXG34" s="0"/>
      <c r="SXH34" s="0"/>
      <c r="SXI34" s="0"/>
      <c r="SXJ34" s="0"/>
      <c r="SXK34" s="0"/>
      <c r="SXL34" s="0"/>
      <c r="SXM34" s="0"/>
      <c r="SXN34" s="0"/>
      <c r="SXO34" s="0"/>
      <c r="SXP34" s="0"/>
      <c r="SXQ34" s="0"/>
      <c r="SXR34" s="0"/>
      <c r="SXS34" s="0"/>
      <c r="SXT34" s="0"/>
      <c r="SXU34" s="0"/>
      <c r="SXV34" s="0"/>
      <c r="SXW34" s="0"/>
      <c r="SXX34" s="0"/>
      <c r="SXY34" s="0"/>
      <c r="SXZ34" s="0"/>
      <c r="SYA34" s="0"/>
      <c r="SYB34" s="0"/>
      <c r="SYC34" s="0"/>
      <c r="SYD34" s="0"/>
      <c r="SYE34" s="0"/>
      <c r="SYF34" s="0"/>
      <c r="SYG34" s="0"/>
      <c r="SYH34" s="0"/>
      <c r="SYI34" s="0"/>
      <c r="SYJ34" s="0"/>
      <c r="SYK34" s="0"/>
      <c r="SYL34" s="0"/>
      <c r="SYM34" s="0"/>
      <c r="SYN34" s="0"/>
      <c r="SYO34" s="0"/>
      <c r="SYP34" s="0"/>
      <c r="SYQ34" s="0"/>
      <c r="SYR34" s="0"/>
      <c r="SYS34" s="0"/>
      <c r="SYT34" s="0"/>
      <c r="SYU34" s="0"/>
      <c r="SYV34" s="0"/>
      <c r="SYW34" s="0"/>
      <c r="SYX34" s="0"/>
      <c r="SYY34" s="0"/>
      <c r="SYZ34" s="0"/>
      <c r="SZA34" s="0"/>
      <c r="SZB34" s="0"/>
      <c r="SZC34" s="0"/>
      <c r="SZD34" s="0"/>
      <c r="SZE34" s="0"/>
      <c r="SZF34" s="0"/>
      <c r="SZG34" s="0"/>
      <c r="SZH34" s="0"/>
      <c r="SZI34" s="0"/>
      <c r="SZJ34" s="0"/>
      <c r="SZK34" s="0"/>
      <c r="SZL34" s="0"/>
      <c r="SZM34" s="0"/>
      <c r="SZN34" s="0"/>
      <c r="SZO34" s="0"/>
      <c r="SZP34" s="0"/>
      <c r="SZQ34" s="0"/>
      <c r="SZR34" s="0"/>
      <c r="SZS34" s="0"/>
      <c r="SZT34" s="0"/>
      <c r="SZU34" s="0"/>
      <c r="SZV34" s="0"/>
      <c r="SZW34" s="0"/>
      <c r="SZX34" s="0"/>
      <c r="SZY34" s="0"/>
      <c r="SZZ34" s="0"/>
      <c r="TAA34" s="0"/>
      <c r="TAB34" s="0"/>
      <c r="TAC34" s="0"/>
      <c r="TAD34" s="0"/>
      <c r="TAE34" s="0"/>
      <c r="TAF34" s="0"/>
      <c r="TAG34" s="0"/>
      <c r="TAH34" s="0"/>
      <c r="TAI34" s="0"/>
      <c r="TAJ34" s="0"/>
      <c r="TAK34" s="0"/>
      <c r="TAL34" s="0"/>
      <c r="TAM34" s="0"/>
      <c r="TAN34" s="0"/>
      <c r="TAO34" s="0"/>
      <c r="TAP34" s="0"/>
      <c r="TAQ34" s="0"/>
      <c r="TAR34" s="0"/>
      <c r="TAS34" s="0"/>
      <c r="TAT34" s="0"/>
      <c r="TAU34" s="0"/>
      <c r="TAV34" s="0"/>
      <c r="TAW34" s="0"/>
      <c r="TAX34" s="0"/>
      <c r="TAY34" s="0"/>
      <c r="TAZ34" s="0"/>
      <c r="TBA34" s="0"/>
      <c r="TBB34" s="0"/>
      <c r="TBC34" s="0"/>
      <c r="TBD34" s="0"/>
      <c r="TBE34" s="0"/>
      <c r="TBF34" s="0"/>
      <c r="TBG34" s="0"/>
      <c r="TBH34" s="0"/>
      <c r="TBI34" s="0"/>
      <c r="TBJ34" s="0"/>
      <c r="TBK34" s="0"/>
      <c r="TBL34" s="0"/>
      <c r="TBM34" s="0"/>
      <c r="TBN34" s="0"/>
      <c r="TBO34" s="0"/>
      <c r="TBP34" s="0"/>
      <c r="TBQ34" s="0"/>
      <c r="TBR34" s="0"/>
      <c r="TBS34" s="0"/>
      <c r="TBT34" s="0"/>
      <c r="TBU34" s="0"/>
      <c r="TBV34" s="0"/>
      <c r="TBW34" s="0"/>
      <c r="TBX34" s="0"/>
      <c r="TBY34" s="0"/>
      <c r="TBZ34" s="0"/>
      <c r="TCA34" s="0"/>
      <c r="TCB34" s="0"/>
      <c r="TCC34" s="0"/>
      <c r="TCD34" s="0"/>
      <c r="TCE34" s="0"/>
      <c r="TCF34" s="0"/>
      <c r="TCG34" s="0"/>
      <c r="TCH34" s="0"/>
      <c r="TCI34" s="0"/>
      <c r="TCJ34" s="0"/>
      <c r="TCK34" s="0"/>
      <c r="TCL34" s="0"/>
      <c r="TCM34" s="0"/>
      <c r="TCN34" s="0"/>
      <c r="TCO34" s="0"/>
      <c r="TCP34" s="0"/>
      <c r="TCQ34" s="0"/>
      <c r="TCR34" s="0"/>
      <c r="TCS34" s="0"/>
      <c r="TCT34" s="0"/>
      <c r="TCU34" s="0"/>
      <c r="TCV34" s="0"/>
      <c r="TCW34" s="0"/>
      <c r="TCX34" s="0"/>
      <c r="TCY34" s="0"/>
      <c r="TCZ34" s="0"/>
      <c r="TDA34" s="0"/>
      <c r="TDB34" s="0"/>
      <c r="TDC34" s="0"/>
      <c r="TDD34" s="0"/>
      <c r="TDE34" s="0"/>
      <c r="TDF34" s="0"/>
      <c r="TDG34" s="0"/>
      <c r="TDH34" s="0"/>
      <c r="TDI34" s="0"/>
      <c r="TDJ34" s="0"/>
      <c r="TDK34" s="0"/>
      <c r="TDL34" s="0"/>
      <c r="TDM34" s="0"/>
      <c r="TDN34" s="0"/>
      <c r="TDO34" s="0"/>
      <c r="TDP34" s="0"/>
      <c r="TDQ34" s="0"/>
      <c r="TDR34" s="0"/>
      <c r="TDS34" s="0"/>
      <c r="TDT34" s="0"/>
      <c r="TDU34" s="0"/>
      <c r="TDV34" s="0"/>
      <c r="TDW34" s="0"/>
      <c r="TDX34" s="0"/>
      <c r="TDY34" s="0"/>
      <c r="TDZ34" s="0"/>
      <c r="TEA34" s="0"/>
      <c r="TEB34" s="0"/>
      <c r="TEC34" s="0"/>
      <c r="TED34" s="0"/>
      <c r="TEE34" s="0"/>
      <c r="TEF34" s="0"/>
      <c r="TEG34" s="0"/>
      <c r="TEH34" s="0"/>
      <c r="TEI34" s="0"/>
      <c r="TEJ34" s="0"/>
      <c r="TEK34" s="0"/>
      <c r="TEL34" s="0"/>
      <c r="TEM34" s="0"/>
      <c r="TEN34" s="0"/>
      <c r="TEO34" s="0"/>
      <c r="TEP34" s="0"/>
      <c r="TEQ34" s="0"/>
      <c r="TER34" s="0"/>
      <c r="TES34" s="0"/>
      <c r="TET34" s="0"/>
      <c r="TEU34" s="0"/>
      <c r="TEV34" s="0"/>
      <c r="TEW34" s="0"/>
      <c r="TEX34" s="0"/>
      <c r="TEY34" s="0"/>
      <c r="TEZ34" s="0"/>
      <c r="TFA34" s="0"/>
      <c r="TFB34" s="0"/>
      <c r="TFC34" s="0"/>
      <c r="TFD34" s="0"/>
      <c r="TFE34" s="0"/>
      <c r="TFF34" s="0"/>
      <c r="TFG34" s="0"/>
      <c r="TFH34" s="0"/>
      <c r="TFI34" s="0"/>
      <c r="TFJ34" s="0"/>
      <c r="TFK34" s="0"/>
      <c r="TFL34" s="0"/>
      <c r="TFM34" s="0"/>
      <c r="TFN34" s="0"/>
      <c r="TFO34" s="0"/>
      <c r="TFP34" s="0"/>
      <c r="TFQ34" s="0"/>
      <c r="TFR34" s="0"/>
      <c r="TFS34" s="0"/>
      <c r="TFT34" s="0"/>
      <c r="TFU34" s="0"/>
      <c r="TFV34" s="0"/>
      <c r="TFW34" s="0"/>
      <c r="TFX34" s="0"/>
      <c r="TFY34" s="0"/>
      <c r="TFZ34" s="0"/>
      <c r="TGA34" s="0"/>
      <c r="TGB34" s="0"/>
      <c r="TGC34" s="0"/>
      <c r="TGD34" s="0"/>
      <c r="TGE34" s="0"/>
      <c r="TGF34" s="0"/>
      <c r="TGG34" s="0"/>
      <c r="TGH34" s="0"/>
      <c r="TGI34" s="0"/>
      <c r="TGJ34" s="0"/>
      <c r="TGK34" s="0"/>
      <c r="TGL34" s="0"/>
      <c r="TGM34" s="0"/>
      <c r="TGN34" s="0"/>
      <c r="TGO34" s="0"/>
      <c r="TGP34" s="0"/>
      <c r="TGQ34" s="0"/>
      <c r="TGR34" s="0"/>
      <c r="TGS34" s="0"/>
      <c r="TGT34" s="0"/>
      <c r="TGU34" s="0"/>
      <c r="TGV34" s="0"/>
      <c r="TGW34" s="0"/>
      <c r="TGX34" s="0"/>
      <c r="TGY34" s="0"/>
      <c r="TGZ34" s="0"/>
      <c r="THA34" s="0"/>
      <c r="THB34" s="0"/>
      <c r="THC34" s="0"/>
      <c r="THD34" s="0"/>
      <c r="THE34" s="0"/>
      <c r="THF34" s="0"/>
      <c r="THG34" s="0"/>
      <c r="THH34" s="0"/>
      <c r="THI34" s="0"/>
      <c r="THJ34" s="0"/>
      <c r="THK34" s="0"/>
      <c r="THL34" s="0"/>
      <c r="THM34" s="0"/>
      <c r="THN34" s="0"/>
      <c r="THO34" s="0"/>
      <c r="THP34" s="0"/>
      <c r="THQ34" s="0"/>
      <c r="THR34" s="0"/>
      <c r="THS34" s="0"/>
      <c r="THT34" s="0"/>
      <c r="THU34" s="0"/>
      <c r="THV34" s="0"/>
      <c r="THW34" s="0"/>
      <c r="THX34" s="0"/>
      <c r="THY34" s="0"/>
      <c r="THZ34" s="0"/>
      <c r="TIA34" s="0"/>
      <c r="TIB34" s="0"/>
      <c r="TIC34" s="0"/>
      <c r="TID34" s="0"/>
      <c r="TIE34" s="0"/>
      <c r="TIF34" s="0"/>
      <c r="TIG34" s="0"/>
      <c r="TIH34" s="0"/>
      <c r="TII34" s="0"/>
      <c r="TIJ34" s="0"/>
      <c r="TIK34" s="0"/>
      <c r="TIL34" s="0"/>
      <c r="TIM34" s="0"/>
      <c r="TIN34" s="0"/>
      <c r="TIO34" s="0"/>
      <c r="TIP34" s="0"/>
      <c r="TIQ34" s="0"/>
      <c r="TIR34" s="0"/>
      <c r="TIS34" s="0"/>
      <c r="TIT34" s="0"/>
      <c r="TIU34" s="0"/>
      <c r="TIV34" s="0"/>
      <c r="TIW34" s="0"/>
      <c r="TIX34" s="0"/>
      <c r="TIY34" s="0"/>
      <c r="TIZ34" s="0"/>
      <c r="TJA34" s="0"/>
      <c r="TJB34" s="0"/>
      <c r="TJC34" s="0"/>
      <c r="TJD34" s="0"/>
      <c r="TJE34" s="0"/>
      <c r="TJF34" s="0"/>
      <c r="TJG34" s="0"/>
      <c r="TJH34" s="0"/>
      <c r="TJI34" s="0"/>
      <c r="TJJ34" s="0"/>
      <c r="TJK34" s="0"/>
      <c r="TJL34" s="0"/>
      <c r="TJM34" s="0"/>
      <c r="TJN34" s="0"/>
      <c r="TJO34" s="0"/>
      <c r="TJP34" s="0"/>
      <c r="TJQ34" s="0"/>
      <c r="TJR34" s="0"/>
      <c r="TJS34" s="0"/>
      <c r="TJT34" s="0"/>
      <c r="TJU34" s="0"/>
      <c r="TJV34" s="0"/>
      <c r="TJW34" s="0"/>
      <c r="TJX34" s="0"/>
      <c r="TJY34" s="0"/>
      <c r="TJZ34" s="0"/>
      <c r="TKA34" s="0"/>
      <c r="TKB34" s="0"/>
      <c r="TKC34" s="0"/>
      <c r="TKD34" s="0"/>
      <c r="TKE34" s="0"/>
      <c r="TKF34" s="0"/>
      <c r="TKG34" s="0"/>
      <c r="TKH34" s="0"/>
      <c r="TKI34" s="0"/>
      <c r="TKJ34" s="0"/>
      <c r="TKK34" s="0"/>
      <c r="TKL34" s="0"/>
      <c r="TKM34" s="0"/>
      <c r="TKN34" s="0"/>
      <c r="TKO34" s="0"/>
      <c r="TKP34" s="0"/>
      <c r="TKQ34" s="0"/>
      <c r="TKR34" s="0"/>
      <c r="TKS34" s="0"/>
      <c r="TKT34" s="0"/>
      <c r="TKU34" s="0"/>
      <c r="TKV34" s="0"/>
      <c r="TKW34" s="0"/>
      <c r="TKX34" s="0"/>
      <c r="TKY34" s="0"/>
      <c r="TKZ34" s="0"/>
      <c r="TLA34" s="0"/>
      <c r="TLB34" s="0"/>
      <c r="TLC34" s="0"/>
      <c r="TLD34" s="0"/>
      <c r="TLE34" s="0"/>
      <c r="TLF34" s="0"/>
      <c r="TLG34" s="0"/>
      <c r="TLH34" s="0"/>
      <c r="TLI34" s="0"/>
      <c r="TLJ34" s="0"/>
      <c r="TLK34" s="0"/>
      <c r="TLL34" s="0"/>
      <c r="TLM34" s="0"/>
      <c r="TLN34" s="0"/>
      <c r="TLO34" s="0"/>
      <c r="TLP34" s="0"/>
      <c r="TLQ34" s="0"/>
      <c r="TLR34" s="0"/>
      <c r="TLS34" s="0"/>
      <c r="TLT34" s="0"/>
      <c r="TLU34" s="0"/>
      <c r="TLV34" s="0"/>
      <c r="TLW34" s="0"/>
      <c r="TLX34" s="0"/>
      <c r="TLY34" s="0"/>
      <c r="TLZ34" s="0"/>
      <c r="TMA34" s="0"/>
      <c r="TMB34" s="0"/>
      <c r="TMC34" s="0"/>
      <c r="TMD34" s="0"/>
      <c r="TME34" s="0"/>
      <c r="TMF34" s="0"/>
      <c r="TMG34" s="0"/>
      <c r="TMH34" s="0"/>
      <c r="TMI34" s="0"/>
      <c r="TMJ34" s="0"/>
      <c r="TMK34" s="0"/>
      <c r="TML34" s="0"/>
      <c r="TMM34" s="0"/>
      <c r="TMN34" s="0"/>
      <c r="TMO34" s="0"/>
      <c r="TMP34" s="0"/>
      <c r="TMQ34" s="0"/>
      <c r="TMR34" s="0"/>
      <c r="TMS34" s="0"/>
      <c r="TMT34" s="0"/>
      <c r="TMU34" s="0"/>
      <c r="TMV34" s="0"/>
      <c r="TMW34" s="0"/>
      <c r="TMX34" s="0"/>
      <c r="TMY34" s="0"/>
      <c r="TMZ34" s="0"/>
      <c r="TNA34" s="0"/>
      <c r="TNB34" s="0"/>
      <c r="TNC34" s="0"/>
      <c r="TND34" s="0"/>
      <c r="TNE34" s="0"/>
      <c r="TNF34" s="0"/>
      <c r="TNG34" s="0"/>
      <c r="TNH34" s="0"/>
      <c r="TNI34" s="0"/>
      <c r="TNJ34" s="0"/>
      <c r="TNK34" s="0"/>
      <c r="TNL34" s="0"/>
      <c r="TNM34" s="0"/>
      <c r="TNN34" s="0"/>
      <c r="TNO34" s="0"/>
      <c r="TNP34" s="0"/>
      <c r="TNQ34" s="0"/>
      <c r="TNR34" s="0"/>
      <c r="TNS34" s="0"/>
      <c r="TNT34" s="0"/>
      <c r="TNU34" s="0"/>
      <c r="TNV34" s="0"/>
      <c r="TNW34" s="0"/>
      <c r="TNX34" s="0"/>
      <c r="TNY34" s="0"/>
      <c r="TNZ34" s="0"/>
      <c r="TOA34" s="0"/>
      <c r="TOB34" s="0"/>
      <c r="TOC34" s="0"/>
      <c r="TOD34" s="0"/>
      <c r="TOE34" s="0"/>
      <c r="TOF34" s="0"/>
      <c r="TOG34" s="0"/>
      <c r="TOH34" s="0"/>
      <c r="TOI34" s="0"/>
      <c r="TOJ34" s="0"/>
      <c r="TOK34" s="0"/>
      <c r="TOL34" s="0"/>
      <c r="TOM34" s="0"/>
      <c r="TON34" s="0"/>
      <c r="TOO34" s="0"/>
      <c r="TOP34" s="0"/>
      <c r="TOQ34" s="0"/>
      <c r="TOR34" s="0"/>
      <c r="TOS34" s="0"/>
      <c r="TOT34" s="0"/>
      <c r="TOU34" s="0"/>
      <c r="TOV34" s="0"/>
      <c r="TOW34" s="0"/>
      <c r="TOX34" s="0"/>
      <c r="TOY34" s="0"/>
      <c r="TOZ34" s="0"/>
      <c r="TPA34" s="0"/>
      <c r="TPB34" s="0"/>
      <c r="TPC34" s="0"/>
      <c r="TPD34" s="0"/>
      <c r="TPE34" s="0"/>
      <c r="TPF34" s="0"/>
      <c r="TPG34" s="0"/>
      <c r="TPH34" s="0"/>
      <c r="TPI34" s="0"/>
      <c r="TPJ34" s="0"/>
      <c r="TPK34" s="0"/>
      <c r="TPL34" s="0"/>
      <c r="TPM34" s="0"/>
      <c r="TPN34" s="0"/>
      <c r="TPO34" s="0"/>
      <c r="TPP34" s="0"/>
      <c r="TPQ34" s="0"/>
      <c r="TPR34" s="0"/>
      <c r="TPS34" s="0"/>
      <c r="TPT34" s="0"/>
      <c r="TPU34" s="0"/>
      <c r="TPV34" s="0"/>
      <c r="TPW34" s="0"/>
      <c r="TPX34" s="0"/>
      <c r="TPY34" s="0"/>
      <c r="TPZ34" s="0"/>
      <c r="TQA34" s="0"/>
      <c r="TQB34" s="0"/>
      <c r="TQC34" s="0"/>
      <c r="TQD34" s="0"/>
      <c r="TQE34" s="0"/>
      <c r="TQF34" s="0"/>
      <c r="TQG34" s="0"/>
      <c r="TQH34" s="0"/>
      <c r="TQI34" s="0"/>
      <c r="TQJ34" s="0"/>
      <c r="TQK34" s="0"/>
      <c r="TQL34" s="0"/>
      <c r="TQM34" s="0"/>
      <c r="TQN34" s="0"/>
      <c r="TQO34" s="0"/>
      <c r="TQP34" s="0"/>
      <c r="TQQ34" s="0"/>
      <c r="TQR34" s="0"/>
      <c r="TQS34" s="0"/>
      <c r="TQT34" s="0"/>
      <c r="TQU34" s="0"/>
      <c r="TQV34" s="0"/>
      <c r="TQW34" s="0"/>
      <c r="TQX34" s="0"/>
      <c r="TQY34" s="0"/>
      <c r="TQZ34" s="0"/>
      <c r="TRA34" s="0"/>
      <c r="TRB34" s="0"/>
      <c r="TRC34" s="0"/>
      <c r="TRD34" s="0"/>
      <c r="TRE34" s="0"/>
      <c r="TRF34" s="0"/>
      <c r="TRG34" s="0"/>
      <c r="TRH34" s="0"/>
      <c r="TRI34" s="0"/>
      <c r="TRJ34" s="0"/>
      <c r="TRK34" s="0"/>
      <c r="TRL34" s="0"/>
      <c r="TRM34" s="0"/>
      <c r="TRN34" s="0"/>
      <c r="TRO34" s="0"/>
      <c r="TRP34" s="0"/>
      <c r="TRQ34" s="0"/>
      <c r="TRR34" s="0"/>
      <c r="TRS34" s="0"/>
      <c r="TRT34" s="0"/>
      <c r="TRU34" s="0"/>
      <c r="TRV34" s="0"/>
      <c r="TRW34" s="0"/>
      <c r="TRX34" s="0"/>
      <c r="TRY34" s="0"/>
      <c r="TRZ34" s="0"/>
      <c r="TSA34" s="0"/>
      <c r="TSB34" s="0"/>
      <c r="TSC34" s="0"/>
      <c r="TSD34" s="0"/>
      <c r="TSE34" s="0"/>
      <c r="TSF34" s="0"/>
      <c r="TSG34" s="0"/>
      <c r="TSH34" s="0"/>
      <c r="TSI34" s="0"/>
      <c r="TSJ34" s="0"/>
      <c r="TSK34" s="0"/>
      <c r="TSL34" s="0"/>
      <c r="TSM34" s="0"/>
      <c r="TSN34" s="0"/>
      <c r="TSO34" s="0"/>
      <c r="TSP34" s="0"/>
      <c r="TSQ34" s="0"/>
      <c r="TSR34" s="0"/>
      <c r="TSS34" s="0"/>
      <c r="TST34" s="0"/>
      <c r="TSU34" s="0"/>
      <c r="TSV34" s="0"/>
      <c r="TSW34" s="0"/>
      <c r="TSX34" s="0"/>
      <c r="TSY34" s="0"/>
      <c r="TSZ34" s="0"/>
      <c r="TTA34" s="0"/>
      <c r="TTB34" s="0"/>
      <c r="TTC34" s="0"/>
      <c r="TTD34" s="0"/>
      <c r="TTE34" s="0"/>
      <c r="TTF34" s="0"/>
      <c r="TTG34" s="0"/>
      <c r="TTH34" s="0"/>
      <c r="TTI34" s="0"/>
      <c r="TTJ34" s="0"/>
      <c r="TTK34" s="0"/>
      <c r="TTL34" s="0"/>
      <c r="TTM34" s="0"/>
      <c r="TTN34" s="0"/>
      <c r="TTO34" s="0"/>
      <c r="TTP34" s="0"/>
      <c r="TTQ34" s="0"/>
      <c r="TTR34" s="0"/>
      <c r="TTS34" s="0"/>
      <c r="TTT34" s="0"/>
      <c r="TTU34" s="0"/>
      <c r="TTV34" s="0"/>
      <c r="TTW34" s="0"/>
      <c r="TTX34" s="0"/>
      <c r="TTY34" s="0"/>
      <c r="TTZ34" s="0"/>
      <c r="TUA34" s="0"/>
      <c r="TUB34" s="0"/>
      <c r="TUC34" s="0"/>
      <c r="TUD34" s="0"/>
      <c r="TUE34" s="0"/>
      <c r="TUF34" s="0"/>
      <c r="TUG34" s="0"/>
      <c r="TUH34" s="0"/>
      <c r="TUI34" s="0"/>
      <c r="TUJ34" s="0"/>
      <c r="TUK34" s="0"/>
      <c r="TUL34" s="0"/>
      <c r="TUM34" s="0"/>
      <c r="TUN34" s="0"/>
      <c r="TUO34" s="0"/>
      <c r="TUP34" s="0"/>
      <c r="TUQ34" s="0"/>
      <c r="TUR34" s="0"/>
      <c r="TUS34" s="0"/>
      <c r="TUT34" s="0"/>
      <c r="TUU34" s="0"/>
      <c r="TUV34" s="0"/>
      <c r="TUW34" s="0"/>
      <c r="TUX34" s="0"/>
      <c r="TUY34" s="0"/>
      <c r="TUZ34" s="0"/>
      <c r="TVA34" s="0"/>
      <c r="TVB34" s="0"/>
      <c r="TVC34" s="0"/>
      <c r="TVD34" s="0"/>
      <c r="TVE34" s="0"/>
      <c r="TVF34" s="0"/>
      <c r="TVG34" s="0"/>
      <c r="TVH34" s="0"/>
      <c r="TVI34" s="0"/>
      <c r="TVJ34" s="0"/>
      <c r="TVK34" s="0"/>
      <c r="TVL34" s="0"/>
      <c r="TVM34" s="0"/>
      <c r="TVN34" s="0"/>
      <c r="TVO34" s="0"/>
      <c r="TVP34" s="0"/>
      <c r="TVQ34" s="0"/>
      <c r="TVR34" s="0"/>
      <c r="TVS34" s="0"/>
      <c r="TVT34" s="0"/>
      <c r="TVU34" s="0"/>
      <c r="TVV34" s="0"/>
      <c r="TVW34" s="0"/>
      <c r="TVX34" s="0"/>
      <c r="TVY34" s="0"/>
      <c r="TVZ34" s="0"/>
      <c r="TWA34" s="0"/>
      <c r="TWB34" s="0"/>
      <c r="TWC34" s="0"/>
      <c r="TWD34" s="0"/>
      <c r="TWE34" s="0"/>
      <c r="TWF34" s="0"/>
      <c r="TWG34" s="0"/>
      <c r="TWH34" s="0"/>
      <c r="TWI34" s="0"/>
      <c r="TWJ34" s="0"/>
      <c r="TWK34" s="0"/>
      <c r="TWL34" s="0"/>
      <c r="TWM34" s="0"/>
      <c r="TWN34" s="0"/>
      <c r="TWO34" s="0"/>
      <c r="TWP34" s="0"/>
      <c r="TWQ34" s="0"/>
      <c r="TWR34" s="0"/>
      <c r="TWS34" s="0"/>
      <c r="TWT34" s="0"/>
      <c r="TWU34" s="0"/>
      <c r="TWV34" s="0"/>
      <c r="TWW34" s="0"/>
      <c r="TWX34" s="0"/>
      <c r="TWY34" s="0"/>
      <c r="TWZ34" s="0"/>
      <c r="TXA34" s="0"/>
      <c r="TXB34" s="0"/>
      <c r="TXC34" s="0"/>
      <c r="TXD34" s="0"/>
      <c r="TXE34" s="0"/>
      <c r="TXF34" s="0"/>
      <c r="TXG34" s="0"/>
      <c r="TXH34" s="0"/>
      <c r="TXI34" s="0"/>
      <c r="TXJ34" s="0"/>
      <c r="TXK34" s="0"/>
      <c r="TXL34" s="0"/>
      <c r="TXM34" s="0"/>
      <c r="TXN34" s="0"/>
      <c r="TXO34" s="0"/>
      <c r="TXP34" s="0"/>
      <c r="TXQ34" s="0"/>
      <c r="TXR34" s="0"/>
      <c r="TXS34" s="0"/>
      <c r="TXT34" s="0"/>
      <c r="TXU34" s="0"/>
      <c r="TXV34" s="0"/>
      <c r="TXW34" s="0"/>
      <c r="TXX34" s="0"/>
      <c r="TXY34" s="0"/>
      <c r="TXZ34" s="0"/>
      <c r="TYA34" s="0"/>
      <c r="TYB34" s="0"/>
      <c r="TYC34" s="0"/>
      <c r="TYD34" s="0"/>
      <c r="TYE34" s="0"/>
      <c r="TYF34" s="0"/>
      <c r="TYG34" s="0"/>
      <c r="TYH34" s="0"/>
      <c r="TYI34" s="0"/>
      <c r="TYJ34" s="0"/>
      <c r="TYK34" s="0"/>
      <c r="TYL34" s="0"/>
      <c r="TYM34" s="0"/>
      <c r="TYN34" s="0"/>
      <c r="TYO34" s="0"/>
      <c r="TYP34" s="0"/>
      <c r="TYQ34" s="0"/>
      <c r="TYR34" s="0"/>
      <c r="TYS34" s="0"/>
      <c r="TYT34" s="0"/>
      <c r="TYU34" s="0"/>
      <c r="TYV34" s="0"/>
      <c r="TYW34" s="0"/>
      <c r="TYX34" s="0"/>
      <c r="TYY34" s="0"/>
      <c r="TYZ34" s="0"/>
      <c r="TZA34" s="0"/>
      <c r="TZB34" s="0"/>
      <c r="TZC34" s="0"/>
      <c r="TZD34" s="0"/>
      <c r="TZE34" s="0"/>
      <c r="TZF34" s="0"/>
      <c r="TZG34" s="0"/>
      <c r="TZH34" s="0"/>
      <c r="TZI34" s="0"/>
      <c r="TZJ34" s="0"/>
      <c r="TZK34" s="0"/>
      <c r="TZL34" s="0"/>
      <c r="TZM34" s="0"/>
      <c r="TZN34" s="0"/>
      <c r="TZO34" s="0"/>
      <c r="TZP34" s="0"/>
      <c r="TZQ34" s="0"/>
      <c r="TZR34" s="0"/>
      <c r="TZS34" s="0"/>
      <c r="TZT34" s="0"/>
      <c r="TZU34" s="0"/>
      <c r="TZV34" s="0"/>
      <c r="TZW34" s="0"/>
      <c r="TZX34" s="0"/>
      <c r="TZY34" s="0"/>
      <c r="TZZ34" s="0"/>
      <c r="UAA34" s="0"/>
      <c r="UAB34" s="0"/>
      <c r="UAC34" s="0"/>
      <c r="UAD34" s="0"/>
      <c r="UAE34" s="0"/>
      <c r="UAF34" s="0"/>
      <c r="UAG34" s="0"/>
      <c r="UAH34" s="0"/>
      <c r="UAI34" s="0"/>
      <c r="UAJ34" s="0"/>
      <c r="UAK34" s="0"/>
      <c r="UAL34" s="0"/>
      <c r="UAM34" s="0"/>
      <c r="UAN34" s="0"/>
      <c r="UAO34" s="0"/>
      <c r="UAP34" s="0"/>
      <c r="UAQ34" s="0"/>
      <c r="UAR34" s="0"/>
      <c r="UAS34" s="0"/>
      <c r="UAT34" s="0"/>
      <c r="UAU34" s="0"/>
      <c r="UAV34" s="0"/>
      <c r="UAW34" s="0"/>
      <c r="UAX34" s="0"/>
      <c r="UAY34" s="0"/>
      <c r="UAZ34" s="0"/>
      <c r="UBA34" s="0"/>
      <c r="UBB34" s="0"/>
      <c r="UBC34" s="0"/>
      <c r="UBD34" s="0"/>
      <c r="UBE34" s="0"/>
      <c r="UBF34" s="0"/>
      <c r="UBG34" s="0"/>
      <c r="UBH34" s="0"/>
      <c r="UBI34" s="0"/>
      <c r="UBJ34" s="0"/>
      <c r="UBK34" s="0"/>
      <c r="UBL34" s="0"/>
      <c r="UBM34" s="0"/>
      <c r="UBN34" s="0"/>
      <c r="UBO34" s="0"/>
      <c r="UBP34" s="0"/>
      <c r="UBQ34" s="0"/>
      <c r="UBR34" s="0"/>
      <c r="UBS34" s="0"/>
      <c r="UBT34" s="0"/>
      <c r="UBU34" s="0"/>
      <c r="UBV34" s="0"/>
      <c r="UBW34" s="0"/>
      <c r="UBX34" s="0"/>
      <c r="UBY34" s="0"/>
      <c r="UBZ34" s="0"/>
      <c r="UCA34" s="0"/>
      <c r="UCB34" s="0"/>
      <c r="UCC34" s="0"/>
      <c r="UCD34" s="0"/>
      <c r="UCE34" s="0"/>
      <c r="UCF34" s="0"/>
      <c r="UCG34" s="0"/>
      <c r="UCH34" s="0"/>
      <c r="UCI34" s="0"/>
      <c r="UCJ34" s="0"/>
      <c r="UCK34" s="0"/>
      <c r="UCL34" s="0"/>
      <c r="UCM34" s="0"/>
      <c r="UCN34" s="0"/>
      <c r="UCO34" s="0"/>
      <c r="UCP34" s="0"/>
      <c r="UCQ34" s="0"/>
      <c r="UCR34" s="0"/>
      <c r="UCS34" s="0"/>
      <c r="UCT34" s="0"/>
      <c r="UCU34" s="0"/>
      <c r="UCV34" s="0"/>
      <c r="UCW34" s="0"/>
      <c r="UCX34" s="0"/>
      <c r="UCY34" s="0"/>
      <c r="UCZ34" s="0"/>
      <c r="UDA34" s="0"/>
      <c r="UDB34" s="0"/>
      <c r="UDC34" s="0"/>
      <c r="UDD34" s="0"/>
      <c r="UDE34" s="0"/>
      <c r="UDF34" s="0"/>
      <c r="UDG34" s="0"/>
      <c r="UDH34" s="0"/>
      <c r="UDI34" s="0"/>
      <c r="UDJ34" s="0"/>
      <c r="UDK34" s="0"/>
      <c r="UDL34" s="0"/>
      <c r="UDM34" s="0"/>
      <c r="UDN34" s="0"/>
      <c r="UDO34" s="0"/>
      <c r="UDP34" s="0"/>
      <c r="UDQ34" s="0"/>
      <c r="UDR34" s="0"/>
      <c r="UDS34" s="0"/>
      <c r="UDT34" s="0"/>
      <c r="UDU34" s="0"/>
      <c r="UDV34" s="0"/>
      <c r="UDW34" s="0"/>
      <c r="UDX34" s="0"/>
      <c r="UDY34" s="0"/>
      <c r="UDZ34" s="0"/>
      <c r="UEA34" s="0"/>
      <c r="UEB34" s="0"/>
      <c r="UEC34" s="0"/>
      <c r="UED34" s="0"/>
      <c r="UEE34" s="0"/>
      <c r="UEF34" s="0"/>
      <c r="UEG34" s="0"/>
      <c r="UEH34" s="0"/>
      <c r="UEI34" s="0"/>
      <c r="UEJ34" s="0"/>
      <c r="UEK34" s="0"/>
      <c r="UEL34" s="0"/>
      <c r="UEM34" s="0"/>
      <c r="UEN34" s="0"/>
      <c r="UEO34" s="0"/>
      <c r="UEP34" s="0"/>
      <c r="UEQ34" s="0"/>
      <c r="UER34" s="0"/>
      <c r="UES34" s="0"/>
      <c r="UET34" s="0"/>
      <c r="UEU34" s="0"/>
      <c r="UEV34" s="0"/>
      <c r="UEW34" s="0"/>
      <c r="UEX34" s="0"/>
      <c r="UEY34" s="0"/>
      <c r="UEZ34" s="0"/>
      <c r="UFA34" s="0"/>
      <c r="UFB34" s="0"/>
      <c r="UFC34" s="0"/>
      <c r="UFD34" s="0"/>
      <c r="UFE34" s="0"/>
      <c r="UFF34" s="0"/>
      <c r="UFG34" s="0"/>
      <c r="UFH34" s="0"/>
      <c r="UFI34" s="0"/>
      <c r="UFJ34" s="0"/>
      <c r="UFK34" s="0"/>
      <c r="UFL34" s="0"/>
      <c r="UFM34" s="0"/>
      <c r="UFN34" s="0"/>
      <c r="UFO34" s="0"/>
      <c r="UFP34" s="0"/>
      <c r="UFQ34" s="0"/>
      <c r="UFR34" s="0"/>
      <c r="UFS34" s="0"/>
      <c r="UFT34" s="0"/>
      <c r="UFU34" s="0"/>
      <c r="UFV34" s="0"/>
      <c r="UFW34" s="0"/>
      <c r="UFX34" s="0"/>
      <c r="UFY34" s="0"/>
      <c r="UFZ34" s="0"/>
      <c r="UGA34" s="0"/>
      <c r="UGB34" s="0"/>
      <c r="UGC34" s="0"/>
      <c r="UGD34" s="0"/>
      <c r="UGE34" s="0"/>
      <c r="UGF34" s="0"/>
      <c r="UGG34" s="0"/>
      <c r="UGH34" s="0"/>
      <c r="UGI34" s="0"/>
      <c r="UGJ34" s="0"/>
      <c r="UGK34" s="0"/>
      <c r="UGL34" s="0"/>
      <c r="UGM34" s="0"/>
      <c r="UGN34" s="0"/>
      <c r="UGO34" s="0"/>
      <c r="UGP34" s="0"/>
      <c r="UGQ34" s="0"/>
      <c r="UGR34" s="0"/>
      <c r="UGS34" s="0"/>
      <c r="UGT34" s="0"/>
      <c r="UGU34" s="0"/>
      <c r="UGV34" s="0"/>
      <c r="UGW34" s="0"/>
      <c r="UGX34" s="0"/>
      <c r="UGY34" s="0"/>
      <c r="UGZ34" s="0"/>
      <c r="UHA34" s="0"/>
      <c r="UHB34" s="0"/>
      <c r="UHC34" s="0"/>
      <c r="UHD34" s="0"/>
      <c r="UHE34" s="0"/>
      <c r="UHF34" s="0"/>
      <c r="UHG34" s="0"/>
      <c r="UHH34" s="0"/>
      <c r="UHI34" s="0"/>
      <c r="UHJ34" s="0"/>
      <c r="UHK34" s="0"/>
      <c r="UHL34" s="0"/>
      <c r="UHM34" s="0"/>
      <c r="UHN34" s="0"/>
      <c r="UHO34" s="0"/>
      <c r="UHP34" s="0"/>
      <c r="UHQ34" s="0"/>
      <c r="UHR34" s="0"/>
      <c r="UHS34" s="0"/>
      <c r="UHT34" s="0"/>
      <c r="UHU34" s="0"/>
      <c r="UHV34" s="0"/>
      <c r="UHW34" s="0"/>
      <c r="UHX34" s="0"/>
      <c r="UHY34" s="0"/>
      <c r="UHZ34" s="0"/>
      <c r="UIA34" s="0"/>
      <c r="UIB34" s="0"/>
      <c r="UIC34" s="0"/>
      <c r="UID34" s="0"/>
      <c r="UIE34" s="0"/>
      <c r="UIF34" s="0"/>
      <c r="UIG34" s="0"/>
      <c r="UIH34" s="0"/>
      <c r="UII34" s="0"/>
      <c r="UIJ34" s="0"/>
      <c r="UIK34" s="0"/>
      <c r="UIL34" s="0"/>
      <c r="UIM34" s="0"/>
      <c r="UIN34" s="0"/>
      <c r="UIO34" s="0"/>
      <c r="UIP34" s="0"/>
      <c r="UIQ34" s="0"/>
      <c r="UIR34" s="0"/>
      <c r="UIS34" s="0"/>
      <c r="UIT34" s="0"/>
      <c r="UIU34" s="0"/>
      <c r="UIV34" s="0"/>
      <c r="UIW34" s="0"/>
      <c r="UIX34" s="0"/>
      <c r="UIY34" s="0"/>
      <c r="UIZ34" s="0"/>
      <c r="UJA34" s="0"/>
      <c r="UJB34" s="0"/>
      <c r="UJC34" s="0"/>
      <c r="UJD34" s="0"/>
      <c r="UJE34" s="0"/>
      <c r="UJF34" s="0"/>
      <c r="UJG34" s="0"/>
      <c r="UJH34" s="0"/>
      <c r="UJI34" s="0"/>
      <c r="UJJ34" s="0"/>
      <c r="UJK34" s="0"/>
      <c r="UJL34" s="0"/>
      <c r="UJM34" s="0"/>
      <c r="UJN34" s="0"/>
      <c r="UJO34" s="0"/>
      <c r="UJP34" s="0"/>
      <c r="UJQ34" s="0"/>
      <c r="UJR34" s="0"/>
      <c r="UJS34" s="0"/>
      <c r="UJT34" s="0"/>
      <c r="UJU34" s="0"/>
      <c r="UJV34" s="0"/>
      <c r="UJW34" s="0"/>
      <c r="UJX34" s="0"/>
      <c r="UJY34" s="0"/>
      <c r="UJZ34" s="0"/>
      <c r="UKA34" s="0"/>
      <c r="UKB34" s="0"/>
      <c r="UKC34" s="0"/>
      <c r="UKD34" s="0"/>
      <c r="UKE34" s="0"/>
      <c r="UKF34" s="0"/>
      <c r="UKG34" s="0"/>
      <c r="UKH34" s="0"/>
      <c r="UKI34" s="0"/>
      <c r="UKJ34" s="0"/>
      <c r="UKK34" s="0"/>
      <c r="UKL34" s="0"/>
      <c r="UKM34" s="0"/>
      <c r="UKN34" s="0"/>
      <c r="UKO34" s="0"/>
      <c r="UKP34" s="0"/>
      <c r="UKQ34" s="0"/>
      <c r="UKR34" s="0"/>
      <c r="UKS34" s="0"/>
      <c r="UKT34" s="0"/>
      <c r="UKU34" s="0"/>
      <c r="UKV34" s="0"/>
      <c r="UKW34" s="0"/>
      <c r="UKX34" s="0"/>
      <c r="UKY34" s="0"/>
      <c r="UKZ34" s="0"/>
      <c r="ULA34" s="0"/>
      <c r="ULB34" s="0"/>
      <c r="ULC34" s="0"/>
      <c r="ULD34" s="0"/>
      <c r="ULE34" s="0"/>
      <c r="ULF34" s="0"/>
      <c r="ULG34" s="0"/>
      <c r="ULH34" s="0"/>
      <c r="ULI34" s="0"/>
      <c r="ULJ34" s="0"/>
      <c r="ULK34" s="0"/>
      <c r="ULL34" s="0"/>
      <c r="ULM34" s="0"/>
      <c r="ULN34" s="0"/>
      <c r="ULO34" s="0"/>
      <c r="ULP34" s="0"/>
      <c r="ULQ34" s="0"/>
      <c r="ULR34" s="0"/>
      <c r="ULS34" s="0"/>
      <c r="ULT34" s="0"/>
      <c r="ULU34" s="0"/>
      <c r="ULV34" s="0"/>
      <c r="ULW34" s="0"/>
      <c r="ULX34" s="0"/>
      <c r="ULY34" s="0"/>
      <c r="ULZ34" s="0"/>
      <c r="UMA34" s="0"/>
      <c r="UMB34" s="0"/>
      <c r="UMC34" s="0"/>
      <c r="UMD34" s="0"/>
      <c r="UME34" s="0"/>
      <c r="UMF34" s="0"/>
      <c r="UMG34" s="0"/>
      <c r="UMH34" s="0"/>
      <c r="UMI34" s="0"/>
      <c r="UMJ34" s="0"/>
      <c r="UMK34" s="0"/>
      <c r="UML34" s="0"/>
      <c r="UMM34" s="0"/>
      <c r="UMN34" s="0"/>
      <c r="UMO34" s="0"/>
      <c r="UMP34" s="0"/>
      <c r="UMQ34" s="0"/>
      <c r="UMR34" s="0"/>
      <c r="UMS34" s="0"/>
      <c r="UMT34" s="0"/>
      <c r="UMU34" s="0"/>
      <c r="UMV34" s="0"/>
      <c r="UMW34" s="0"/>
      <c r="UMX34" s="0"/>
      <c r="UMY34" s="0"/>
      <c r="UMZ34" s="0"/>
      <c r="UNA34" s="0"/>
      <c r="UNB34" s="0"/>
      <c r="UNC34" s="0"/>
      <c r="UND34" s="0"/>
      <c r="UNE34" s="0"/>
      <c r="UNF34" s="0"/>
      <c r="UNG34" s="0"/>
      <c r="UNH34" s="0"/>
      <c r="UNI34" s="0"/>
      <c r="UNJ34" s="0"/>
      <c r="UNK34" s="0"/>
      <c r="UNL34" s="0"/>
      <c r="UNM34" s="0"/>
      <c r="UNN34" s="0"/>
      <c r="UNO34" s="0"/>
      <c r="UNP34" s="0"/>
      <c r="UNQ34" s="0"/>
      <c r="UNR34" s="0"/>
      <c r="UNS34" s="0"/>
      <c r="UNT34" s="0"/>
      <c r="UNU34" s="0"/>
      <c r="UNV34" s="0"/>
      <c r="UNW34" s="0"/>
      <c r="UNX34" s="0"/>
      <c r="UNY34" s="0"/>
      <c r="UNZ34" s="0"/>
      <c r="UOA34" s="0"/>
      <c r="UOB34" s="0"/>
      <c r="UOC34" s="0"/>
      <c r="UOD34" s="0"/>
      <c r="UOE34" s="0"/>
      <c r="UOF34" s="0"/>
      <c r="UOG34" s="0"/>
      <c r="UOH34" s="0"/>
      <c r="UOI34" s="0"/>
      <c r="UOJ34" s="0"/>
      <c r="UOK34" s="0"/>
      <c r="UOL34" s="0"/>
      <c r="UOM34" s="0"/>
      <c r="UON34" s="0"/>
      <c r="UOO34" s="0"/>
      <c r="UOP34" s="0"/>
      <c r="UOQ34" s="0"/>
      <c r="UOR34" s="0"/>
      <c r="UOS34" s="0"/>
      <c r="UOT34" s="0"/>
      <c r="UOU34" s="0"/>
      <c r="UOV34" s="0"/>
      <c r="UOW34" s="0"/>
      <c r="UOX34" s="0"/>
      <c r="UOY34" s="0"/>
      <c r="UOZ34" s="0"/>
      <c r="UPA34" s="0"/>
      <c r="UPB34" s="0"/>
      <c r="UPC34" s="0"/>
      <c r="UPD34" s="0"/>
      <c r="UPE34" s="0"/>
      <c r="UPF34" s="0"/>
      <c r="UPG34" s="0"/>
      <c r="UPH34" s="0"/>
      <c r="UPI34" s="0"/>
      <c r="UPJ34" s="0"/>
      <c r="UPK34" s="0"/>
      <c r="UPL34" s="0"/>
      <c r="UPM34" s="0"/>
      <c r="UPN34" s="0"/>
      <c r="UPO34" s="0"/>
      <c r="UPP34" s="0"/>
      <c r="UPQ34" s="0"/>
      <c r="UPR34" s="0"/>
      <c r="UPS34" s="0"/>
      <c r="UPT34" s="0"/>
      <c r="UPU34" s="0"/>
      <c r="UPV34" s="0"/>
      <c r="UPW34" s="0"/>
      <c r="UPX34" s="0"/>
      <c r="UPY34" s="0"/>
      <c r="UPZ34" s="0"/>
      <c r="UQA34" s="0"/>
      <c r="UQB34" s="0"/>
      <c r="UQC34" s="0"/>
      <c r="UQD34" s="0"/>
      <c r="UQE34" s="0"/>
      <c r="UQF34" s="0"/>
      <c r="UQG34" s="0"/>
      <c r="UQH34" s="0"/>
      <c r="UQI34" s="0"/>
      <c r="UQJ34" s="0"/>
      <c r="UQK34" s="0"/>
      <c r="UQL34" s="0"/>
      <c r="UQM34" s="0"/>
      <c r="UQN34" s="0"/>
      <c r="UQO34" s="0"/>
      <c r="UQP34" s="0"/>
      <c r="UQQ34" s="0"/>
      <c r="UQR34" s="0"/>
      <c r="UQS34" s="0"/>
      <c r="UQT34" s="0"/>
      <c r="UQU34" s="0"/>
      <c r="UQV34" s="0"/>
      <c r="UQW34" s="0"/>
      <c r="UQX34" s="0"/>
      <c r="UQY34" s="0"/>
      <c r="UQZ34" s="0"/>
      <c r="URA34" s="0"/>
      <c r="URB34" s="0"/>
      <c r="URC34" s="0"/>
      <c r="URD34" s="0"/>
      <c r="URE34" s="0"/>
      <c r="URF34" s="0"/>
      <c r="URG34" s="0"/>
      <c r="URH34" s="0"/>
      <c r="URI34" s="0"/>
      <c r="URJ34" s="0"/>
      <c r="URK34" s="0"/>
      <c r="URL34" s="0"/>
      <c r="URM34" s="0"/>
      <c r="URN34" s="0"/>
      <c r="URO34" s="0"/>
      <c r="URP34" s="0"/>
      <c r="URQ34" s="0"/>
      <c r="URR34" s="0"/>
      <c r="URS34" s="0"/>
      <c r="URT34" s="0"/>
      <c r="URU34" s="0"/>
      <c r="URV34" s="0"/>
      <c r="URW34" s="0"/>
      <c r="URX34" s="0"/>
      <c r="URY34" s="0"/>
      <c r="URZ34" s="0"/>
      <c r="USA34" s="0"/>
      <c r="USB34" s="0"/>
      <c r="USC34" s="0"/>
      <c r="USD34" s="0"/>
      <c r="USE34" s="0"/>
      <c r="USF34" s="0"/>
      <c r="USG34" s="0"/>
      <c r="USH34" s="0"/>
      <c r="USI34" s="0"/>
      <c r="USJ34" s="0"/>
      <c r="USK34" s="0"/>
      <c r="USL34" s="0"/>
      <c r="USM34" s="0"/>
      <c r="USN34" s="0"/>
      <c r="USO34" s="0"/>
      <c r="USP34" s="0"/>
      <c r="USQ34" s="0"/>
      <c r="USR34" s="0"/>
      <c r="USS34" s="0"/>
      <c r="UST34" s="0"/>
      <c r="USU34" s="0"/>
      <c r="USV34" s="0"/>
      <c r="USW34" s="0"/>
      <c r="USX34" s="0"/>
      <c r="USY34" s="0"/>
      <c r="USZ34" s="0"/>
      <c r="UTA34" s="0"/>
      <c r="UTB34" s="0"/>
      <c r="UTC34" s="0"/>
      <c r="UTD34" s="0"/>
      <c r="UTE34" s="0"/>
      <c r="UTF34" s="0"/>
      <c r="UTG34" s="0"/>
      <c r="UTH34" s="0"/>
      <c r="UTI34" s="0"/>
      <c r="UTJ34" s="0"/>
      <c r="UTK34" s="0"/>
      <c r="UTL34" s="0"/>
      <c r="UTM34" s="0"/>
      <c r="UTN34" s="0"/>
      <c r="UTO34" s="0"/>
      <c r="UTP34" s="0"/>
      <c r="UTQ34" s="0"/>
      <c r="UTR34" s="0"/>
      <c r="UTS34" s="0"/>
      <c r="UTT34" s="0"/>
      <c r="UTU34" s="0"/>
      <c r="UTV34" s="0"/>
      <c r="UTW34" s="0"/>
      <c r="UTX34" s="0"/>
      <c r="UTY34" s="0"/>
      <c r="UTZ34" s="0"/>
      <c r="UUA34" s="0"/>
      <c r="UUB34" s="0"/>
      <c r="UUC34" s="0"/>
      <c r="UUD34" s="0"/>
      <c r="UUE34" s="0"/>
      <c r="UUF34" s="0"/>
      <c r="UUG34" s="0"/>
      <c r="UUH34" s="0"/>
      <c r="UUI34" s="0"/>
      <c r="UUJ34" s="0"/>
      <c r="UUK34" s="0"/>
      <c r="UUL34" s="0"/>
      <c r="UUM34" s="0"/>
      <c r="UUN34" s="0"/>
      <c r="UUO34" s="0"/>
      <c r="UUP34" s="0"/>
      <c r="UUQ34" s="0"/>
      <c r="UUR34" s="0"/>
      <c r="UUS34" s="0"/>
      <c r="UUT34" s="0"/>
      <c r="UUU34" s="0"/>
      <c r="UUV34" s="0"/>
      <c r="UUW34" s="0"/>
      <c r="UUX34" s="0"/>
      <c r="UUY34" s="0"/>
      <c r="UUZ34" s="0"/>
      <c r="UVA34" s="0"/>
      <c r="UVB34" s="0"/>
      <c r="UVC34" s="0"/>
      <c r="UVD34" s="0"/>
      <c r="UVE34" s="0"/>
      <c r="UVF34" s="0"/>
      <c r="UVG34" s="0"/>
      <c r="UVH34" s="0"/>
      <c r="UVI34" s="0"/>
      <c r="UVJ34" s="0"/>
      <c r="UVK34" s="0"/>
      <c r="UVL34" s="0"/>
      <c r="UVM34" s="0"/>
      <c r="UVN34" s="0"/>
      <c r="UVO34" s="0"/>
      <c r="UVP34" s="0"/>
      <c r="UVQ34" s="0"/>
      <c r="UVR34" s="0"/>
      <c r="UVS34" s="0"/>
      <c r="UVT34" s="0"/>
      <c r="UVU34" s="0"/>
      <c r="UVV34" s="0"/>
      <c r="UVW34" s="0"/>
      <c r="UVX34" s="0"/>
      <c r="UVY34" s="0"/>
      <c r="UVZ34" s="0"/>
      <c r="UWA34" s="0"/>
      <c r="UWB34" s="0"/>
      <c r="UWC34" s="0"/>
      <c r="UWD34" s="0"/>
      <c r="UWE34" s="0"/>
      <c r="UWF34" s="0"/>
      <c r="UWG34" s="0"/>
      <c r="UWH34" s="0"/>
      <c r="UWI34" s="0"/>
      <c r="UWJ34" s="0"/>
      <c r="UWK34" s="0"/>
      <c r="UWL34" s="0"/>
      <c r="UWM34" s="0"/>
      <c r="UWN34" s="0"/>
      <c r="UWO34" s="0"/>
      <c r="UWP34" s="0"/>
      <c r="UWQ34" s="0"/>
      <c r="UWR34" s="0"/>
      <c r="UWS34" s="0"/>
      <c r="UWT34" s="0"/>
      <c r="UWU34" s="0"/>
      <c r="UWV34" s="0"/>
      <c r="UWW34" s="0"/>
      <c r="UWX34" s="0"/>
      <c r="UWY34" s="0"/>
      <c r="UWZ34" s="0"/>
      <c r="UXA34" s="0"/>
      <c r="UXB34" s="0"/>
      <c r="UXC34" s="0"/>
      <c r="UXD34" s="0"/>
      <c r="UXE34" s="0"/>
      <c r="UXF34" s="0"/>
      <c r="UXG34" s="0"/>
      <c r="UXH34" s="0"/>
      <c r="UXI34" s="0"/>
      <c r="UXJ34" s="0"/>
      <c r="UXK34" s="0"/>
      <c r="UXL34" s="0"/>
      <c r="UXM34" s="0"/>
      <c r="UXN34" s="0"/>
      <c r="UXO34" s="0"/>
      <c r="UXP34" s="0"/>
      <c r="UXQ34" s="0"/>
      <c r="UXR34" s="0"/>
      <c r="UXS34" s="0"/>
      <c r="UXT34" s="0"/>
      <c r="UXU34" s="0"/>
      <c r="UXV34" s="0"/>
      <c r="UXW34" s="0"/>
      <c r="UXX34" s="0"/>
      <c r="UXY34" s="0"/>
      <c r="UXZ34" s="0"/>
      <c r="UYA34" s="0"/>
      <c r="UYB34" s="0"/>
      <c r="UYC34" s="0"/>
      <c r="UYD34" s="0"/>
      <c r="UYE34" s="0"/>
      <c r="UYF34" s="0"/>
      <c r="UYG34" s="0"/>
      <c r="UYH34" s="0"/>
      <c r="UYI34" s="0"/>
      <c r="UYJ34" s="0"/>
      <c r="UYK34" s="0"/>
      <c r="UYL34" s="0"/>
      <c r="UYM34" s="0"/>
      <c r="UYN34" s="0"/>
      <c r="UYO34" s="0"/>
      <c r="UYP34" s="0"/>
      <c r="UYQ34" s="0"/>
      <c r="UYR34" s="0"/>
      <c r="UYS34" s="0"/>
      <c r="UYT34" s="0"/>
      <c r="UYU34" s="0"/>
      <c r="UYV34" s="0"/>
      <c r="UYW34" s="0"/>
      <c r="UYX34" s="0"/>
      <c r="UYY34" s="0"/>
      <c r="UYZ34" s="0"/>
      <c r="UZA34" s="0"/>
      <c r="UZB34" s="0"/>
      <c r="UZC34" s="0"/>
      <c r="UZD34" s="0"/>
      <c r="UZE34" s="0"/>
      <c r="UZF34" s="0"/>
      <c r="UZG34" s="0"/>
      <c r="UZH34" s="0"/>
      <c r="UZI34" s="0"/>
      <c r="UZJ34" s="0"/>
      <c r="UZK34" s="0"/>
      <c r="UZL34" s="0"/>
      <c r="UZM34" s="0"/>
      <c r="UZN34" s="0"/>
      <c r="UZO34" s="0"/>
      <c r="UZP34" s="0"/>
      <c r="UZQ34" s="0"/>
      <c r="UZR34" s="0"/>
      <c r="UZS34" s="0"/>
      <c r="UZT34" s="0"/>
      <c r="UZU34" s="0"/>
      <c r="UZV34" s="0"/>
      <c r="UZW34" s="0"/>
      <c r="UZX34" s="0"/>
      <c r="UZY34" s="0"/>
      <c r="UZZ34" s="0"/>
      <c r="VAA34" s="0"/>
      <c r="VAB34" s="0"/>
      <c r="VAC34" s="0"/>
      <c r="VAD34" s="0"/>
      <c r="VAE34" s="0"/>
      <c r="VAF34" s="0"/>
      <c r="VAG34" s="0"/>
      <c r="VAH34" s="0"/>
      <c r="VAI34" s="0"/>
      <c r="VAJ34" s="0"/>
      <c r="VAK34" s="0"/>
      <c r="VAL34" s="0"/>
      <c r="VAM34" s="0"/>
      <c r="VAN34" s="0"/>
      <c r="VAO34" s="0"/>
      <c r="VAP34" s="0"/>
      <c r="VAQ34" s="0"/>
      <c r="VAR34" s="0"/>
      <c r="VAS34" s="0"/>
      <c r="VAT34" s="0"/>
      <c r="VAU34" s="0"/>
      <c r="VAV34" s="0"/>
      <c r="VAW34" s="0"/>
      <c r="VAX34" s="0"/>
      <c r="VAY34" s="0"/>
      <c r="VAZ34" s="0"/>
      <c r="VBA34" s="0"/>
      <c r="VBB34" s="0"/>
      <c r="VBC34" s="0"/>
      <c r="VBD34" s="0"/>
      <c r="VBE34" s="0"/>
      <c r="VBF34" s="0"/>
      <c r="VBG34" s="0"/>
      <c r="VBH34" s="0"/>
      <c r="VBI34" s="0"/>
      <c r="VBJ34" s="0"/>
      <c r="VBK34" s="0"/>
      <c r="VBL34" s="0"/>
      <c r="VBM34" s="0"/>
      <c r="VBN34" s="0"/>
      <c r="VBO34" s="0"/>
      <c r="VBP34" s="0"/>
      <c r="VBQ34" s="0"/>
      <c r="VBR34" s="0"/>
      <c r="VBS34" s="0"/>
      <c r="VBT34" s="0"/>
      <c r="VBU34" s="0"/>
      <c r="VBV34" s="0"/>
      <c r="VBW34" s="0"/>
      <c r="VBX34" s="0"/>
      <c r="VBY34" s="0"/>
      <c r="VBZ34" s="0"/>
      <c r="VCA34" s="0"/>
      <c r="VCB34" s="0"/>
      <c r="VCC34" s="0"/>
      <c r="VCD34" s="0"/>
      <c r="VCE34" s="0"/>
      <c r="VCF34" s="0"/>
      <c r="VCG34" s="0"/>
      <c r="VCH34" s="0"/>
      <c r="VCI34" s="0"/>
      <c r="VCJ34" s="0"/>
      <c r="VCK34" s="0"/>
      <c r="VCL34" s="0"/>
      <c r="VCM34" s="0"/>
      <c r="VCN34" s="0"/>
      <c r="VCO34" s="0"/>
      <c r="VCP34" s="0"/>
      <c r="VCQ34" s="0"/>
      <c r="VCR34" s="0"/>
      <c r="VCS34" s="0"/>
      <c r="VCT34" s="0"/>
      <c r="VCU34" s="0"/>
      <c r="VCV34" s="0"/>
      <c r="VCW34" s="0"/>
      <c r="VCX34" s="0"/>
      <c r="VCY34" s="0"/>
      <c r="VCZ34" s="0"/>
      <c r="VDA34" s="0"/>
      <c r="VDB34" s="0"/>
      <c r="VDC34" s="0"/>
      <c r="VDD34" s="0"/>
      <c r="VDE34" s="0"/>
      <c r="VDF34" s="0"/>
      <c r="VDG34" s="0"/>
      <c r="VDH34" s="0"/>
      <c r="VDI34" s="0"/>
      <c r="VDJ34" s="0"/>
      <c r="VDK34" s="0"/>
      <c r="VDL34" s="0"/>
      <c r="VDM34" s="0"/>
      <c r="VDN34" s="0"/>
      <c r="VDO34" s="0"/>
      <c r="VDP34" s="0"/>
      <c r="VDQ34" s="0"/>
      <c r="VDR34" s="0"/>
      <c r="VDS34" s="0"/>
      <c r="VDT34" s="0"/>
      <c r="VDU34" s="0"/>
      <c r="VDV34" s="0"/>
      <c r="VDW34" s="0"/>
      <c r="VDX34" s="0"/>
      <c r="VDY34" s="0"/>
      <c r="VDZ34" s="0"/>
      <c r="VEA34" s="0"/>
      <c r="VEB34" s="0"/>
      <c r="VEC34" s="0"/>
      <c r="VED34" s="0"/>
      <c r="VEE34" s="0"/>
      <c r="VEF34" s="0"/>
      <c r="VEG34" s="0"/>
      <c r="VEH34" s="0"/>
      <c r="VEI34" s="0"/>
      <c r="VEJ34" s="0"/>
      <c r="VEK34" s="0"/>
      <c r="VEL34" s="0"/>
      <c r="VEM34" s="0"/>
      <c r="VEN34" s="0"/>
      <c r="VEO34" s="0"/>
      <c r="VEP34" s="0"/>
      <c r="VEQ34" s="0"/>
      <c r="VER34" s="0"/>
      <c r="VES34" s="0"/>
      <c r="VET34" s="0"/>
      <c r="VEU34" s="0"/>
      <c r="VEV34" s="0"/>
      <c r="VEW34" s="0"/>
      <c r="VEX34" s="0"/>
      <c r="VEY34" s="0"/>
      <c r="VEZ34" s="0"/>
      <c r="VFA34" s="0"/>
      <c r="VFB34" s="0"/>
      <c r="VFC34" s="0"/>
      <c r="VFD34" s="0"/>
      <c r="VFE34" s="0"/>
      <c r="VFF34" s="0"/>
      <c r="VFG34" s="0"/>
      <c r="VFH34" s="0"/>
      <c r="VFI34" s="0"/>
      <c r="VFJ34" s="0"/>
      <c r="VFK34" s="0"/>
      <c r="VFL34" s="0"/>
      <c r="VFM34" s="0"/>
      <c r="VFN34" s="0"/>
      <c r="VFO34" s="0"/>
      <c r="VFP34" s="0"/>
      <c r="VFQ34" s="0"/>
      <c r="VFR34" s="0"/>
      <c r="VFS34" s="0"/>
      <c r="VFT34" s="0"/>
      <c r="VFU34" s="0"/>
      <c r="VFV34" s="0"/>
      <c r="VFW34" s="0"/>
      <c r="VFX34" s="0"/>
      <c r="VFY34" s="0"/>
      <c r="VFZ34" s="0"/>
      <c r="VGA34" s="0"/>
      <c r="VGB34" s="0"/>
      <c r="VGC34" s="0"/>
      <c r="VGD34" s="0"/>
      <c r="VGE34" s="0"/>
      <c r="VGF34" s="0"/>
      <c r="VGG34" s="0"/>
      <c r="VGH34" s="0"/>
      <c r="VGI34" s="0"/>
      <c r="VGJ34" s="0"/>
      <c r="VGK34" s="0"/>
      <c r="VGL34" s="0"/>
      <c r="VGM34" s="0"/>
      <c r="VGN34" s="0"/>
      <c r="VGO34" s="0"/>
      <c r="VGP34" s="0"/>
      <c r="VGQ34" s="0"/>
      <c r="VGR34" s="0"/>
      <c r="VGS34" s="0"/>
      <c r="VGT34" s="0"/>
      <c r="VGU34" s="0"/>
      <c r="VGV34" s="0"/>
      <c r="VGW34" s="0"/>
      <c r="VGX34" s="0"/>
      <c r="VGY34" s="0"/>
      <c r="VGZ34" s="0"/>
      <c r="VHA34" s="0"/>
      <c r="VHB34" s="0"/>
      <c r="VHC34" s="0"/>
      <c r="VHD34" s="0"/>
      <c r="VHE34" s="0"/>
      <c r="VHF34" s="0"/>
      <c r="VHG34" s="0"/>
      <c r="VHH34" s="0"/>
      <c r="VHI34" s="0"/>
      <c r="VHJ34" s="0"/>
      <c r="VHK34" s="0"/>
      <c r="VHL34" s="0"/>
      <c r="VHM34" s="0"/>
      <c r="VHN34" s="0"/>
      <c r="VHO34" s="0"/>
      <c r="VHP34" s="0"/>
      <c r="VHQ34" s="0"/>
      <c r="VHR34" s="0"/>
      <c r="VHS34" s="0"/>
      <c r="VHT34" s="0"/>
      <c r="VHU34" s="0"/>
      <c r="VHV34" s="0"/>
      <c r="VHW34" s="0"/>
      <c r="VHX34" s="0"/>
      <c r="VHY34" s="0"/>
      <c r="VHZ34" s="0"/>
      <c r="VIA34" s="0"/>
      <c r="VIB34" s="0"/>
      <c r="VIC34" s="0"/>
      <c r="VID34" s="0"/>
      <c r="VIE34" s="0"/>
      <c r="VIF34" s="0"/>
      <c r="VIG34" s="0"/>
      <c r="VIH34" s="0"/>
      <c r="VII34" s="0"/>
      <c r="VIJ34" s="0"/>
      <c r="VIK34" s="0"/>
      <c r="VIL34" s="0"/>
      <c r="VIM34" s="0"/>
      <c r="VIN34" s="0"/>
      <c r="VIO34" s="0"/>
      <c r="VIP34" s="0"/>
      <c r="VIQ34" s="0"/>
      <c r="VIR34" s="0"/>
      <c r="VIS34" s="0"/>
      <c r="VIT34" s="0"/>
      <c r="VIU34" s="0"/>
      <c r="VIV34" s="0"/>
      <c r="VIW34" s="0"/>
      <c r="VIX34" s="0"/>
      <c r="VIY34" s="0"/>
      <c r="VIZ34" s="0"/>
      <c r="VJA34" s="0"/>
      <c r="VJB34" s="0"/>
      <c r="VJC34" s="0"/>
      <c r="VJD34" s="0"/>
      <c r="VJE34" s="0"/>
      <c r="VJF34" s="0"/>
      <c r="VJG34" s="0"/>
      <c r="VJH34" s="0"/>
      <c r="VJI34" s="0"/>
      <c r="VJJ34" s="0"/>
      <c r="VJK34" s="0"/>
      <c r="VJL34" s="0"/>
      <c r="VJM34" s="0"/>
      <c r="VJN34" s="0"/>
      <c r="VJO34" s="0"/>
      <c r="VJP34" s="0"/>
      <c r="VJQ34" s="0"/>
      <c r="VJR34" s="0"/>
      <c r="VJS34" s="0"/>
      <c r="VJT34" s="0"/>
      <c r="VJU34" s="0"/>
      <c r="VJV34" s="0"/>
      <c r="VJW34" s="0"/>
      <c r="VJX34" s="0"/>
      <c r="VJY34" s="0"/>
      <c r="VJZ34" s="0"/>
      <c r="VKA34" s="0"/>
      <c r="VKB34" s="0"/>
      <c r="VKC34" s="0"/>
      <c r="VKD34" s="0"/>
      <c r="VKE34" s="0"/>
      <c r="VKF34" s="0"/>
      <c r="VKG34" s="0"/>
      <c r="VKH34" s="0"/>
      <c r="VKI34" s="0"/>
      <c r="VKJ34" s="0"/>
      <c r="VKK34" s="0"/>
      <c r="VKL34" s="0"/>
      <c r="VKM34" s="0"/>
      <c r="VKN34" s="0"/>
      <c r="VKO34" s="0"/>
      <c r="VKP34" s="0"/>
      <c r="VKQ34" s="0"/>
      <c r="VKR34" s="0"/>
      <c r="VKS34" s="0"/>
      <c r="VKT34" s="0"/>
      <c r="VKU34" s="0"/>
      <c r="VKV34" s="0"/>
      <c r="VKW34" s="0"/>
      <c r="VKX34" s="0"/>
      <c r="VKY34" s="0"/>
      <c r="VKZ34" s="0"/>
      <c r="VLA34" s="0"/>
      <c r="VLB34" s="0"/>
      <c r="VLC34" s="0"/>
      <c r="VLD34" s="0"/>
      <c r="VLE34" s="0"/>
      <c r="VLF34" s="0"/>
      <c r="VLG34" s="0"/>
      <c r="VLH34" s="0"/>
      <c r="VLI34" s="0"/>
      <c r="VLJ34" s="0"/>
      <c r="VLK34" s="0"/>
      <c r="VLL34" s="0"/>
      <c r="VLM34" s="0"/>
      <c r="VLN34" s="0"/>
      <c r="VLO34" s="0"/>
      <c r="VLP34" s="0"/>
      <c r="VLQ34" s="0"/>
      <c r="VLR34" s="0"/>
      <c r="VLS34" s="0"/>
      <c r="VLT34" s="0"/>
      <c r="VLU34" s="0"/>
      <c r="VLV34" s="0"/>
      <c r="VLW34" s="0"/>
      <c r="VLX34" s="0"/>
      <c r="VLY34" s="0"/>
      <c r="VLZ34" s="0"/>
      <c r="VMA34" s="0"/>
      <c r="VMB34" s="0"/>
      <c r="VMC34" s="0"/>
      <c r="VMD34" s="0"/>
      <c r="VME34" s="0"/>
      <c r="VMF34" s="0"/>
      <c r="VMG34" s="0"/>
      <c r="VMH34" s="0"/>
      <c r="VMI34" s="0"/>
      <c r="VMJ34" s="0"/>
      <c r="VMK34" s="0"/>
      <c r="VML34" s="0"/>
      <c r="VMM34" s="0"/>
      <c r="VMN34" s="0"/>
      <c r="VMO34" s="0"/>
      <c r="VMP34" s="0"/>
      <c r="VMQ34" s="0"/>
      <c r="VMR34" s="0"/>
      <c r="VMS34" s="0"/>
      <c r="VMT34" s="0"/>
      <c r="VMU34" s="0"/>
      <c r="VMV34" s="0"/>
      <c r="VMW34" s="0"/>
      <c r="VMX34" s="0"/>
      <c r="VMY34" s="0"/>
      <c r="VMZ34" s="0"/>
      <c r="VNA34" s="0"/>
      <c r="VNB34" s="0"/>
      <c r="VNC34" s="0"/>
      <c r="VND34" s="0"/>
      <c r="VNE34" s="0"/>
      <c r="VNF34" s="0"/>
      <c r="VNG34" s="0"/>
      <c r="VNH34" s="0"/>
      <c r="VNI34" s="0"/>
      <c r="VNJ34" s="0"/>
      <c r="VNK34" s="0"/>
      <c r="VNL34" s="0"/>
      <c r="VNM34" s="0"/>
      <c r="VNN34" s="0"/>
      <c r="VNO34" s="0"/>
      <c r="VNP34" s="0"/>
      <c r="VNQ34" s="0"/>
      <c r="VNR34" s="0"/>
      <c r="VNS34" s="0"/>
      <c r="VNT34" s="0"/>
      <c r="VNU34" s="0"/>
      <c r="VNV34" s="0"/>
      <c r="VNW34" s="0"/>
      <c r="VNX34" s="0"/>
      <c r="VNY34" s="0"/>
      <c r="VNZ34" s="0"/>
      <c r="VOA34" s="0"/>
      <c r="VOB34" s="0"/>
      <c r="VOC34" s="0"/>
      <c r="VOD34" s="0"/>
      <c r="VOE34" s="0"/>
      <c r="VOF34" s="0"/>
      <c r="VOG34" s="0"/>
      <c r="VOH34" s="0"/>
      <c r="VOI34" s="0"/>
      <c r="VOJ34" s="0"/>
      <c r="VOK34" s="0"/>
      <c r="VOL34" s="0"/>
      <c r="VOM34" s="0"/>
      <c r="VON34" s="0"/>
      <c r="VOO34" s="0"/>
      <c r="VOP34" s="0"/>
      <c r="VOQ34" s="0"/>
      <c r="VOR34" s="0"/>
      <c r="VOS34" s="0"/>
      <c r="VOT34" s="0"/>
      <c r="VOU34" s="0"/>
      <c r="VOV34" s="0"/>
      <c r="VOW34" s="0"/>
      <c r="VOX34" s="0"/>
      <c r="VOY34" s="0"/>
      <c r="VOZ34" s="0"/>
      <c r="VPA34" s="0"/>
      <c r="VPB34" s="0"/>
      <c r="VPC34" s="0"/>
      <c r="VPD34" s="0"/>
      <c r="VPE34" s="0"/>
      <c r="VPF34" s="0"/>
      <c r="VPG34" s="0"/>
      <c r="VPH34" s="0"/>
      <c r="VPI34" s="0"/>
      <c r="VPJ34" s="0"/>
      <c r="VPK34" s="0"/>
      <c r="VPL34" s="0"/>
      <c r="VPM34" s="0"/>
      <c r="VPN34" s="0"/>
      <c r="VPO34" s="0"/>
      <c r="VPP34" s="0"/>
      <c r="VPQ34" s="0"/>
      <c r="VPR34" s="0"/>
      <c r="VPS34" s="0"/>
      <c r="VPT34" s="0"/>
      <c r="VPU34" s="0"/>
      <c r="VPV34" s="0"/>
      <c r="VPW34" s="0"/>
      <c r="VPX34" s="0"/>
      <c r="VPY34" s="0"/>
      <c r="VPZ34" s="0"/>
      <c r="VQA34" s="0"/>
      <c r="VQB34" s="0"/>
      <c r="VQC34" s="0"/>
      <c r="VQD34" s="0"/>
      <c r="VQE34" s="0"/>
      <c r="VQF34" s="0"/>
      <c r="VQG34" s="0"/>
      <c r="VQH34" s="0"/>
      <c r="VQI34" s="0"/>
      <c r="VQJ34" s="0"/>
      <c r="VQK34" s="0"/>
      <c r="VQL34" s="0"/>
      <c r="VQM34" s="0"/>
      <c r="VQN34" s="0"/>
      <c r="VQO34" s="0"/>
      <c r="VQP34" s="0"/>
      <c r="VQQ34" s="0"/>
      <c r="VQR34" s="0"/>
      <c r="VQS34" s="0"/>
      <c r="VQT34" s="0"/>
      <c r="VQU34" s="0"/>
      <c r="VQV34" s="0"/>
      <c r="VQW34" s="0"/>
      <c r="VQX34" s="0"/>
      <c r="VQY34" s="0"/>
      <c r="VQZ34" s="0"/>
      <c r="VRA34" s="0"/>
      <c r="VRB34" s="0"/>
      <c r="VRC34" s="0"/>
      <c r="VRD34" s="0"/>
      <c r="VRE34" s="0"/>
      <c r="VRF34" s="0"/>
      <c r="VRG34" s="0"/>
      <c r="VRH34" s="0"/>
      <c r="VRI34" s="0"/>
      <c r="VRJ34" s="0"/>
      <c r="VRK34" s="0"/>
      <c r="VRL34" s="0"/>
      <c r="VRM34" s="0"/>
      <c r="VRN34" s="0"/>
      <c r="VRO34" s="0"/>
      <c r="VRP34" s="0"/>
      <c r="VRQ34" s="0"/>
      <c r="VRR34" s="0"/>
      <c r="VRS34" s="0"/>
      <c r="VRT34" s="0"/>
      <c r="VRU34" s="0"/>
      <c r="VRV34" s="0"/>
      <c r="VRW34" s="0"/>
      <c r="VRX34" s="0"/>
      <c r="VRY34" s="0"/>
      <c r="VRZ34" s="0"/>
      <c r="VSA34" s="0"/>
      <c r="VSB34" s="0"/>
      <c r="VSC34" s="0"/>
      <c r="VSD34" s="0"/>
      <c r="VSE34" s="0"/>
      <c r="VSF34" s="0"/>
      <c r="VSG34" s="0"/>
      <c r="VSH34" s="0"/>
      <c r="VSI34" s="0"/>
      <c r="VSJ34" s="0"/>
      <c r="VSK34" s="0"/>
      <c r="VSL34" s="0"/>
      <c r="VSM34" s="0"/>
      <c r="VSN34" s="0"/>
      <c r="VSO34" s="0"/>
      <c r="VSP34" s="0"/>
      <c r="VSQ34" s="0"/>
      <c r="VSR34" s="0"/>
      <c r="VSS34" s="0"/>
      <c r="VST34" s="0"/>
      <c r="VSU34" s="0"/>
      <c r="VSV34" s="0"/>
      <c r="VSW34" s="0"/>
      <c r="VSX34" s="0"/>
      <c r="VSY34" s="0"/>
      <c r="VSZ34" s="0"/>
      <c r="VTA34" s="0"/>
      <c r="VTB34" s="0"/>
      <c r="VTC34" s="0"/>
      <c r="VTD34" s="0"/>
      <c r="VTE34" s="0"/>
      <c r="VTF34" s="0"/>
      <c r="VTG34" s="0"/>
      <c r="VTH34" s="0"/>
      <c r="VTI34" s="0"/>
      <c r="VTJ34" s="0"/>
      <c r="VTK34" s="0"/>
      <c r="VTL34" s="0"/>
      <c r="VTM34" s="0"/>
      <c r="VTN34" s="0"/>
      <c r="VTO34" s="0"/>
      <c r="VTP34" s="0"/>
      <c r="VTQ34" s="0"/>
      <c r="VTR34" s="0"/>
      <c r="VTS34" s="0"/>
      <c r="VTT34" s="0"/>
      <c r="VTU34" s="0"/>
      <c r="VTV34" s="0"/>
      <c r="VTW34" s="0"/>
      <c r="VTX34" s="0"/>
      <c r="VTY34" s="0"/>
      <c r="VTZ34" s="0"/>
      <c r="VUA34" s="0"/>
      <c r="VUB34" s="0"/>
      <c r="VUC34" s="0"/>
      <c r="VUD34" s="0"/>
      <c r="VUE34" s="0"/>
      <c r="VUF34" s="0"/>
      <c r="VUG34" s="0"/>
      <c r="VUH34" s="0"/>
      <c r="VUI34" s="0"/>
      <c r="VUJ34" s="0"/>
      <c r="VUK34" s="0"/>
      <c r="VUL34" s="0"/>
      <c r="VUM34" s="0"/>
      <c r="VUN34" s="0"/>
      <c r="VUO34" s="0"/>
      <c r="VUP34" s="0"/>
      <c r="VUQ34" s="0"/>
      <c r="VUR34" s="0"/>
      <c r="VUS34" s="0"/>
      <c r="VUT34" s="0"/>
      <c r="VUU34" s="0"/>
      <c r="VUV34" s="0"/>
      <c r="VUW34" s="0"/>
      <c r="VUX34" s="0"/>
      <c r="VUY34" s="0"/>
      <c r="VUZ34" s="0"/>
      <c r="VVA34" s="0"/>
      <c r="VVB34" s="0"/>
      <c r="VVC34" s="0"/>
      <c r="VVD34" s="0"/>
      <c r="VVE34" s="0"/>
      <c r="VVF34" s="0"/>
      <c r="VVG34" s="0"/>
      <c r="VVH34" s="0"/>
      <c r="VVI34" s="0"/>
      <c r="VVJ34" s="0"/>
      <c r="VVK34" s="0"/>
      <c r="VVL34" s="0"/>
      <c r="VVM34" s="0"/>
      <c r="VVN34" s="0"/>
      <c r="VVO34" s="0"/>
      <c r="VVP34" s="0"/>
      <c r="VVQ34" s="0"/>
      <c r="VVR34" s="0"/>
      <c r="VVS34" s="0"/>
      <c r="VVT34" s="0"/>
      <c r="VVU34" s="0"/>
      <c r="VVV34" s="0"/>
      <c r="VVW34" s="0"/>
      <c r="VVX34" s="0"/>
      <c r="VVY34" s="0"/>
      <c r="VVZ34" s="0"/>
      <c r="VWA34" s="0"/>
      <c r="VWB34" s="0"/>
      <c r="VWC34" s="0"/>
      <c r="VWD34" s="0"/>
      <c r="VWE34" s="0"/>
      <c r="VWF34" s="0"/>
      <c r="VWG34" s="0"/>
      <c r="VWH34" s="0"/>
      <c r="VWI34" s="0"/>
      <c r="VWJ34" s="0"/>
      <c r="VWK34" s="0"/>
      <c r="VWL34" s="0"/>
      <c r="VWM34" s="0"/>
      <c r="VWN34" s="0"/>
      <c r="VWO34" s="0"/>
      <c r="VWP34" s="0"/>
      <c r="VWQ34" s="0"/>
      <c r="VWR34" s="0"/>
      <c r="VWS34" s="0"/>
      <c r="VWT34" s="0"/>
      <c r="VWU34" s="0"/>
      <c r="VWV34" s="0"/>
      <c r="VWW34" s="0"/>
      <c r="VWX34" s="0"/>
      <c r="VWY34" s="0"/>
      <c r="VWZ34" s="0"/>
      <c r="VXA34" s="0"/>
      <c r="VXB34" s="0"/>
      <c r="VXC34" s="0"/>
      <c r="VXD34" s="0"/>
      <c r="VXE34" s="0"/>
      <c r="VXF34" s="0"/>
      <c r="VXG34" s="0"/>
      <c r="VXH34" s="0"/>
      <c r="VXI34" s="0"/>
      <c r="VXJ34" s="0"/>
      <c r="VXK34" s="0"/>
      <c r="VXL34" s="0"/>
      <c r="VXM34" s="0"/>
      <c r="VXN34" s="0"/>
      <c r="VXO34" s="0"/>
      <c r="VXP34" s="0"/>
      <c r="VXQ34" s="0"/>
      <c r="VXR34" s="0"/>
      <c r="VXS34" s="0"/>
      <c r="VXT34" s="0"/>
      <c r="VXU34" s="0"/>
      <c r="VXV34" s="0"/>
      <c r="VXW34" s="0"/>
      <c r="VXX34" s="0"/>
      <c r="VXY34" s="0"/>
      <c r="VXZ34" s="0"/>
      <c r="VYA34" s="0"/>
      <c r="VYB34" s="0"/>
      <c r="VYC34" s="0"/>
      <c r="VYD34" s="0"/>
      <c r="VYE34" s="0"/>
      <c r="VYF34" s="0"/>
      <c r="VYG34" s="0"/>
      <c r="VYH34" s="0"/>
      <c r="VYI34" s="0"/>
      <c r="VYJ34" s="0"/>
      <c r="VYK34" s="0"/>
      <c r="VYL34" s="0"/>
      <c r="VYM34" s="0"/>
      <c r="VYN34" s="0"/>
      <c r="VYO34" s="0"/>
      <c r="VYP34" s="0"/>
      <c r="VYQ34" s="0"/>
      <c r="VYR34" s="0"/>
      <c r="VYS34" s="0"/>
      <c r="VYT34" s="0"/>
      <c r="VYU34" s="0"/>
      <c r="VYV34" s="0"/>
      <c r="VYW34" s="0"/>
      <c r="VYX34" s="0"/>
      <c r="VYY34" s="0"/>
      <c r="VYZ34" s="0"/>
      <c r="VZA34" s="0"/>
      <c r="VZB34" s="0"/>
      <c r="VZC34" s="0"/>
      <c r="VZD34" s="0"/>
      <c r="VZE34" s="0"/>
      <c r="VZF34" s="0"/>
      <c r="VZG34" s="0"/>
      <c r="VZH34" s="0"/>
      <c r="VZI34" s="0"/>
      <c r="VZJ34" s="0"/>
      <c r="VZK34" s="0"/>
      <c r="VZL34" s="0"/>
      <c r="VZM34" s="0"/>
      <c r="VZN34" s="0"/>
      <c r="VZO34" s="0"/>
      <c r="VZP34" s="0"/>
      <c r="VZQ34" s="0"/>
      <c r="VZR34" s="0"/>
      <c r="VZS34" s="0"/>
      <c r="VZT34" s="0"/>
      <c r="VZU34" s="0"/>
      <c r="VZV34" s="0"/>
      <c r="VZW34" s="0"/>
      <c r="VZX34" s="0"/>
      <c r="VZY34" s="0"/>
      <c r="VZZ34" s="0"/>
      <c r="WAA34" s="0"/>
      <c r="WAB34" s="0"/>
      <c r="WAC34" s="0"/>
      <c r="WAD34" s="0"/>
      <c r="WAE34" s="0"/>
      <c r="WAF34" s="0"/>
      <c r="WAG34" s="0"/>
      <c r="WAH34" s="0"/>
      <c r="WAI34" s="0"/>
      <c r="WAJ34" s="0"/>
      <c r="WAK34" s="0"/>
      <c r="WAL34" s="0"/>
      <c r="WAM34" s="0"/>
      <c r="WAN34" s="0"/>
      <c r="WAO34" s="0"/>
      <c r="WAP34" s="0"/>
      <c r="WAQ34" s="0"/>
      <c r="WAR34" s="0"/>
      <c r="WAS34" s="0"/>
      <c r="WAT34" s="0"/>
      <c r="WAU34" s="0"/>
      <c r="WAV34" s="0"/>
      <c r="WAW34" s="0"/>
      <c r="WAX34" s="0"/>
      <c r="WAY34" s="0"/>
      <c r="WAZ34" s="0"/>
      <c r="WBA34" s="0"/>
      <c r="WBB34" s="0"/>
      <c r="WBC34" s="0"/>
      <c r="WBD34" s="0"/>
      <c r="WBE34" s="0"/>
      <c r="WBF34" s="0"/>
      <c r="WBG34" s="0"/>
      <c r="WBH34" s="0"/>
      <c r="WBI34" s="0"/>
      <c r="WBJ34" s="0"/>
      <c r="WBK34" s="0"/>
      <c r="WBL34" s="0"/>
      <c r="WBM34" s="0"/>
      <c r="WBN34" s="0"/>
      <c r="WBO34" s="0"/>
      <c r="WBP34" s="0"/>
      <c r="WBQ34" s="0"/>
      <c r="WBR34" s="0"/>
      <c r="WBS34" s="0"/>
      <c r="WBT34" s="0"/>
      <c r="WBU34" s="0"/>
      <c r="WBV34" s="0"/>
      <c r="WBW34" s="0"/>
      <c r="WBX34" s="0"/>
      <c r="WBY34" s="0"/>
      <c r="WBZ34" s="0"/>
      <c r="WCA34" s="0"/>
      <c r="WCB34" s="0"/>
      <c r="WCC34" s="0"/>
      <c r="WCD34" s="0"/>
      <c r="WCE34" s="0"/>
      <c r="WCF34" s="0"/>
      <c r="WCG34" s="0"/>
      <c r="WCH34" s="0"/>
      <c r="WCI34" s="0"/>
      <c r="WCJ34" s="0"/>
      <c r="WCK34" s="0"/>
      <c r="WCL34" s="0"/>
      <c r="WCM34" s="0"/>
      <c r="WCN34" s="0"/>
      <c r="WCO34" s="0"/>
      <c r="WCP34" s="0"/>
      <c r="WCQ34" s="0"/>
      <c r="WCR34" s="0"/>
      <c r="WCS34" s="0"/>
      <c r="WCT34" s="0"/>
      <c r="WCU34" s="0"/>
      <c r="WCV34" s="0"/>
      <c r="WCW34" s="0"/>
      <c r="WCX34" s="0"/>
      <c r="WCY34" s="0"/>
      <c r="WCZ34" s="0"/>
      <c r="WDA34" s="0"/>
      <c r="WDB34" s="0"/>
      <c r="WDC34" s="0"/>
      <c r="WDD34" s="0"/>
      <c r="WDE34" s="0"/>
      <c r="WDF34" s="0"/>
      <c r="WDG34" s="0"/>
      <c r="WDH34" s="0"/>
      <c r="WDI34" s="0"/>
      <c r="WDJ34" s="0"/>
      <c r="WDK34" s="0"/>
      <c r="WDL34" s="0"/>
      <c r="WDM34" s="0"/>
      <c r="WDN34" s="0"/>
      <c r="WDO34" s="0"/>
      <c r="WDP34" s="0"/>
      <c r="WDQ34" s="0"/>
      <c r="WDR34" s="0"/>
      <c r="WDS34" s="0"/>
      <c r="WDT34" s="0"/>
      <c r="WDU34" s="0"/>
      <c r="WDV34" s="0"/>
      <c r="WDW34" s="0"/>
      <c r="WDX34" s="0"/>
      <c r="WDY34" s="0"/>
      <c r="WDZ34" s="0"/>
      <c r="WEA34" s="0"/>
      <c r="WEB34" s="0"/>
      <c r="WEC34" s="0"/>
      <c r="WED34" s="0"/>
      <c r="WEE34" s="0"/>
      <c r="WEF34" s="0"/>
      <c r="WEG34" s="0"/>
      <c r="WEH34" s="0"/>
      <c r="WEI34" s="0"/>
      <c r="WEJ34" s="0"/>
      <c r="WEK34" s="0"/>
      <c r="WEL34" s="0"/>
      <c r="WEM34" s="0"/>
      <c r="WEN34" s="0"/>
      <c r="WEO34" s="0"/>
      <c r="WEP34" s="0"/>
      <c r="WEQ34" s="0"/>
      <c r="WER34" s="0"/>
      <c r="WES34" s="0"/>
      <c r="WET34" s="0"/>
      <c r="WEU34" s="0"/>
      <c r="WEV34" s="0"/>
      <c r="WEW34" s="0"/>
      <c r="WEX34" s="0"/>
      <c r="WEY34" s="0"/>
      <c r="WEZ34" s="0"/>
      <c r="WFA34" s="0"/>
      <c r="WFB34" s="0"/>
      <c r="WFC34" s="0"/>
      <c r="WFD34" s="0"/>
      <c r="WFE34" s="0"/>
      <c r="WFF34" s="0"/>
      <c r="WFG34" s="0"/>
      <c r="WFH34" s="0"/>
      <c r="WFI34" s="0"/>
      <c r="WFJ34" s="0"/>
      <c r="WFK34" s="0"/>
      <c r="WFL34" s="0"/>
      <c r="WFM34" s="0"/>
      <c r="WFN34" s="0"/>
      <c r="WFO34" s="0"/>
      <c r="WFP34" s="0"/>
      <c r="WFQ34" s="0"/>
      <c r="WFR34" s="0"/>
      <c r="WFS34" s="0"/>
      <c r="WFT34" s="0"/>
      <c r="WFU34" s="0"/>
      <c r="WFV34" s="0"/>
      <c r="WFW34" s="0"/>
      <c r="WFX34" s="0"/>
      <c r="WFY34" s="0"/>
      <c r="WFZ34" s="0"/>
      <c r="WGA34" s="0"/>
      <c r="WGB34" s="0"/>
      <c r="WGC34" s="0"/>
      <c r="WGD34" s="0"/>
      <c r="WGE34" s="0"/>
      <c r="WGF34" s="0"/>
      <c r="WGG34" s="0"/>
      <c r="WGH34" s="0"/>
      <c r="WGI34" s="0"/>
      <c r="WGJ34" s="0"/>
      <c r="WGK34" s="0"/>
      <c r="WGL34" s="0"/>
      <c r="WGM34" s="0"/>
      <c r="WGN34" s="0"/>
      <c r="WGO34" s="0"/>
      <c r="WGP34" s="0"/>
      <c r="WGQ34" s="0"/>
      <c r="WGR34" s="0"/>
      <c r="WGS34" s="0"/>
      <c r="WGT34" s="0"/>
      <c r="WGU34" s="0"/>
      <c r="WGV34" s="0"/>
      <c r="WGW34" s="0"/>
      <c r="WGX34" s="0"/>
      <c r="WGY34" s="0"/>
      <c r="WGZ34" s="0"/>
      <c r="WHA34" s="0"/>
      <c r="WHB34" s="0"/>
      <c r="WHC34" s="0"/>
      <c r="WHD34" s="0"/>
      <c r="WHE34" s="0"/>
      <c r="WHF34" s="0"/>
      <c r="WHG34" s="0"/>
      <c r="WHH34" s="0"/>
      <c r="WHI34" s="0"/>
      <c r="WHJ34" s="0"/>
      <c r="WHK34" s="0"/>
      <c r="WHL34" s="0"/>
      <c r="WHM34" s="0"/>
      <c r="WHN34" s="0"/>
      <c r="WHO34" s="0"/>
      <c r="WHP34" s="0"/>
      <c r="WHQ34" s="0"/>
      <c r="WHR34" s="0"/>
      <c r="WHS34" s="0"/>
      <c r="WHT34" s="0"/>
      <c r="WHU34" s="0"/>
      <c r="WHV34" s="0"/>
      <c r="WHW34" s="0"/>
      <c r="WHX34" s="0"/>
      <c r="WHY34" s="0"/>
      <c r="WHZ34" s="0"/>
      <c r="WIA34" s="0"/>
      <c r="WIB34" s="0"/>
      <c r="WIC34" s="0"/>
      <c r="WID34" s="0"/>
      <c r="WIE34" s="0"/>
      <c r="WIF34" s="0"/>
      <c r="WIG34" s="0"/>
      <c r="WIH34" s="0"/>
      <c r="WII34" s="0"/>
      <c r="WIJ34" s="0"/>
      <c r="WIK34" s="0"/>
      <c r="WIL34" s="0"/>
      <c r="WIM34" s="0"/>
      <c r="WIN34" s="0"/>
      <c r="WIO34" s="0"/>
      <c r="WIP34" s="0"/>
      <c r="WIQ34" s="0"/>
      <c r="WIR34" s="0"/>
      <c r="WIS34" s="0"/>
      <c r="WIT34" s="0"/>
      <c r="WIU34" s="0"/>
      <c r="WIV34" s="0"/>
      <c r="WIW34" s="0"/>
      <c r="WIX34" s="0"/>
      <c r="WIY34" s="0"/>
      <c r="WIZ34" s="0"/>
      <c r="WJA34" s="0"/>
      <c r="WJB34" s="0"/>
      <c r="WJC34" s="0"/>
      <c r="WJD34" s="0"/>
      <c r="WJE34" s="0"/>
      <c r="WJF34" s="0"/>
      <c r="WJG34" s="0"/>
      <c r="WJH34" s="0"/>
      <c r="WJI34" s="0"/>
      <c r="WJJ34" s="0"/>
      <c r="WJK34" s="0"/>
      <c r="WJL34" s="0"/>
      <c r="WJM34" s="0"/>
      <c r="WJN34" s="0"/>
      <c r="WJO34" s="0"/>
      <c r="WJP34" s="0"/>
      <c r="WJQ34" s="0"/>
      <c r="WJR34" s="0"/>
      <c r="WJS34" s="0"/>
      <c r="WJT34" s="0"/>
      <c r="WJU34" s="0"/>
      <c r="WJV34" s="0"/>
      <c r="WJW34" s="0"/>
      <c r="WJX34" s="0"/>
      <c r="WJY34" s="0"/>
      <c r="WJZ34" s="0"/>
      <c r="WKA34" s="0"/>
      <c r="WKB34" s="0"/>
      <c r="WKC34" s="0"/>
      <c r="WKD34" s="0"/>
      <c r="WKE34" s="0"/>
      <c r="WKF34" s="0"/>
      <c r="WKG34" s="0"/>
      <c r="WKH34" s="0"/>
      <c r="WKI34" s="0"/>
      <c r="WKJ34" s="0"/>
      <c r="WKK34" s="0"/>
      <c r="WKL34" s="0"/>
      <c r="WKM34" s="0"/>
      <c r="WKN34" s="0"/>
      <c r="WKO34" s="0"/>
      <c r="WKP34" s="0"/>
      <c r="WKQ34" s="0"/>
      <c r="WKR34" s="0"/>
      <c r="WKS34" s="0"/>
      <c r="WKT34" s="0"/>
      <c r="WKU34" s="0"/>
      <c r="WKV34" s="0"/>
      <c r="WKW34" s="0"/>
      <c r="WKX34" s="0"/>
      <c r="WKY34" s="0"/>
      <c r="WKZ34" s="0"/>
      <c r="WLA34" s="0"/>
      <c r="WLB34" s="0"/>
      <c r="WLC34" s="0"/>
      <c r="WLD34" s="0"/>
      <c r="WLE34" s="0"/>
      <c r="WLF34" s="0"/>
      <c r="WLG34" s="0"/>
      <c r="WLH34" s="0"/>
      <c r="WLI34" s="0"/>
      <c r="WLJ34" s="0"/>
      <c r="WLK34" s="0"/>
      <c r="WLL34" s="0"/>
      <c r="WLM34" s="0"/>
      <c r="WLN34" s="0"/>
      <c r="WLO34" s="0"/>
      <c r="WLP34" s="0"/>
      <c r="WLQ34" s="0"/>
      <c r="WLR34" s="0"/>
      <c r="WLS34" s="0"/>
      <c r="WLT34" s="0"/>
      <c r="WLU34" s="0"/>
      <c r="WLV34" s="0"/>
      <c r="WLW34" s="0"/>
      <c r="WLX34" s="0"/>
      <c r="WLY34" s="0"/>
      <c r="WLZ34" s="0"/>
      <c r="WMA34" s="0"/>
      <c r="WMB34" s="0"/>
      <c r="WMC34" s="0"/>
      <c r="WMD34" s="0"/>
      <c r="WME34" s="0"/>
      <c r="WMF34" s="0"/>
      <c r="WMG34" s="0"/>
      <c r="WMH34" s="0"/>
      <c r="WMI34" s="0"/>
      <c r="WMJ34" s="0"/>
      <c r="WMK34" s="0"/>
      <c r="WML34" s="0"/>
      <c r="WMM34" s="0"/>
      <c r="WMN34" s="0"/>
      <c r="WMO34" s="0"/>
      <c r="WMP34" s="0"/>
      <c r="WMQ34" s="0"/>
      <c r="WMR34" s="0"/>
      <c r="WMS34" s="0"/>
      <c r="WMT34" s="0"/>
      <c r="WMU34" s="0"/>
      <c r="WMV34" s="0"/>
      <c r="WMW34" s="0"/>
      <c r="WMX34" s="0"/>
      <c r="WMY34" s="0"/>
      <c r="WMZ34" s="0"/>
      <c r="WNA34" s="0"/>
      <c r="WNB34" s="0"/>
      <c r="WNC34" s="0"/>
      <c r="WND34" s="0"/>
      <c r="WNE34" s="0"/>
      <c r="WNF34" s="0"/>
      <c r="WNG34" s="0"/>
      <c r="WNH34" s="0"/>
      <c r="WNI34" s="0"/>
      <c r="WNJ34" s="0"/>
      <c r="WNK34" s="0"/>
      <c r="WNL34" s="0"/>
      <c r="WNM34" s="0"/>
      <c r="WNN34" s="0"/>
      <c r="WNO34" s="0"/>
      <c r="WNP34" s="0"/>
      <c r="WNQ34" s="0"/>
      <c r="WNR34" s="0"/>
      <c r="WNS34" s="0"/>
      <c r="WNT34" s="0"/>
      <c r="WNU34" s="0"/>
      <c r="WNV34" s="0"/>
      <c r="WNW34" s="0"/>
      <c r="WNX34" s="0"/>
      <c r="WNY34" s="0"/>
      <c r="WNZ34" s="0"/>
      <c r="WOA34" s="0"/>
      <c r="WOB34" s="0"/>
      <c r="WOC34" s="0"/>
      <c r="WOD34" s="0"/>
      <c r="WOE34" s="0"/>
      <c r="WOF34" s="0"/>
      <c r="WOG34" s="0"/>
      <c r="WOH34" s="0"/>
      <c r="WOI34" s="0"/>
      <c r="WOJ34" s="0"/>
      <c r="WOK34" s="0"/>
      <c r="WOL34" s="0"/>
      <c r="WOM34" s="0"/>
      <c r="WON34" s="0"/>
      <c r="WOO34" s="0"/>
      <c r="WOP34" s="0"/>
      <c r="WOQ34" s="0"/>
      <c r="WOR34" s="0"/>
      <c r="WOS34" s="0"/>
      <c r="WOT34" s="0"/>
      <c r="WOU34" s="0"/>
      <c r="WOV34" s="0"/>
      <c r="WOW34" s="0"/>
      <c r="WOX34" s="0"/>
      <c r="WOY34" s="0"/>
      <c r="WOZ34" s="0"/>
      <c r="WPA34" s="0"/>
      <c r="WPB34" s="0"/>
      <c r="WPC34" s="0"/>
      <c r="WPD34" s="0"/>
      <c r="WPE34" s="0"/>
      <c r="WPF34" s="0"/>
      <c r="WPG34" s="0"/>
      <c r="WPH34" s="0"/>
      <c r="WPI34" s="0"/>
      <c r="WPJ34" s="0"/>
      <c r="WPK34" s="0"/>
      <c r="WPL34" s="0"/>
      <c r="WPM34" s="0"/>
      <c r="WPN34" s="0"/>
      <c r="WPO34" s="0"/>
      <c r="WPP34" s="0"/>
      <c r="WPQ34" s="0"/>
      <c r="WPR34" s="0"/>
      <c r="WPS34" s="0"/>
      <c r="WPT34" s="0"/>
      <c r="WPU34" s="0"/>
      <c r="WPV34" s="0"/>
      <c r="WPW34" s="0"/>
      <c r="WPX34" s="0"/>
      <c r="WPY34" s="0"/>
      <c r="WPZ34" s="0"/>
      <c r="WQA34" s="0"/>
      <c r="WQB34" s="0"/>
      <c r="WQC34" s="0"/>
      <c r="WQD34" s="0"/>
      <c r="WQE34" s="0"/>
      <c r="WQF34" s="0"/>
      <c r="WQG34" s="0"/>
      <c r="WQH34" s="0"/>
      <c r="WQI34" s="0"/>
      <c r="WQJ34" s="0"/>
      <c r="WQK34" s="0"/>
      <c r="WQL34" s="0"/>
      <c r="WQM34" s="0"/>
      <c r="WQN34" s="0"/>
      <c r="WQO34" s="0"/>
      <c r="WQP34" s="0"/>
      <c r="WQQ34" s="0"/>
      <c r="WQR34" s="0"/>
      <c r="WQS34" s="0"/>
      <c r="WQT34" s="0"/>
      <c r="WQU34" s="0"/>
      <c r="WQV34" s="0"/>
      <c r="WQW34" s="0"/>
      <c r="WQX34" s="0"/>
      <c r="WQY34" s="0"/>
      <c r="WQZ34" s="0"/>
      <c r="WRA34" s="0"/>
      <c r="WRB34" s="0"/>
      <c r="WRC34" s="0"/>
      <c r="WRD34" s="0"/>
      <c r="WRE34" s="0"/>
      <c r="WRF34" s="0"/>
      <c r="WRG34" s="0"/>
      <c r="WRH34" s="0"/>
      <c r="WRI34" s="0"/>
      <c r="WRJ34" s="0"/>
      <c r="WRK34" s="0"/>
      <c r="WRL34" s="0"/>
      <c r="WRM34" s="0"/>
      <c r="WRN34" s="0"/>
      <c r="WRO34" s="0"/>
      <c r="WRP34" s="0"/>
      <c r="WRQ34" s="0"/>
      <c r="WRR34" s="0"/>
      <c r="WRS34" s="0"/>
      <c r="WRT34" s="0"/>
      <c r="WRU34" s="0"/>
      <c r="WRV34" s="0"/>
      <c r="WRW34" s="0"/>
      <c r="WRX34" s="0"/>
      <c r="WRY34" s="0"/>
      <c r="WRZ34" s="0"/>
      <c r="WSA34" s="0"/>
      <c r="WSB34" s="0"/>
      <c r="WSC34" s="0"/>
      <c r="WSD34" s="0"/>
      <c r="WSE34" s="0"/>
      <c r="WSF34" s="0"/>
      <c r="WSG34" s="0"/>
      <c r="WSH34" s="0"/>
      <c r="WSI34" s="0"/>
      <c r="WSJ34" s="0"/>
      <c r="WSK34" s="0"/>
      <c r="WSL34" s="0"/>
      <c r="WSM34" s="0"/>
      <c r="WSN34" s="0"/>
      <c r="WSO34" s="0"/>
      <c r="WSP34" s="0"/>
      <c r="WSQ34" s="0"/>
      <c r="WSR34" s="0"/>
      <c r="WSS34" s="0"/>
      <c r="WST34" s="0"/>
      <c r="WSU34" s="0"/>
      <c r="WSV34" s="0"/>
      <c r="WSW34" s="0"/>
      <c r="WSX34" s="0"/>
      <c r="WSY34" s="0"/>
      <c r="WSZ34" s="0"/>
      <c r="WTA34" s="0"/>
      <c r="WTB34" s="0"/>
      <c r="WTC34" s="0"/>
      <c r="WTD34" s="0"/>
      <c r="WTE34" s="0"/>
      <c r="WTF34" s="0"/>
      <c r="WTG34" s="0"/>
      <c r="WTH34" s="0"/>
      <c r="WTI34" s="0"/>
      <c r="WTJ34" s="0"/>
      <c r="WTK34" s="0"/>
      <c r="WTL34" s="0"/>
      <c r="WTM34" s="0"/>
      <c r="WTN34" s="0"/>
      <c r="WTO34" s="0"/>
      <c r="WTP34" s="0"/>
      <c r="WTQ34" s="0"/>
      <c r="WTR34" s="0"/>
      <c r="WTS34" s="0"/>
      <c r="WTT34" s="0"/>
      <c r="WTU34" s="0"/>
      <c r="WTV34" s="0"/>
      <c r="WTW34" s="0"/>
      <c r="WTX34" s="0"/>
      <c r="WTY34" s="0"/>
      <c r="WTZ34" s="0"/>
      <c r="WUA34" s="0"/>
      <c r="WUB34" s="0"/>
      <c r="WUC34" s="0"/>
      <c r="WUD34" s="0"/>
      <c r="WUE34" s="0"/>
      <c r="WUF34" s="0"/>
      <c r="WUG34" s="0"/>
      <c r="WUH34" s="0"/>
      <c r="WUI34" s="0"/>
      <c r="WUJ34" s="0"/>
      <c r="WUK34" s="0"/>
      <c r="WUL34" s="0"/>
      <c r="WUM34" s="0"/>
      <c r="WUN34" s="0"/>
      <c r="WUO34" s="0"/>
      <c r="WUP34" s="0"/>
      <c r="WUQ34" s="0"/>
      <c r="WUR34" s="0"/>
      <c r="WUS34" s="0"/>
      <c r="WUT34" s="0"/>
      <c r="WUU34" s="0"/>
      <c r="WUV34" s="0"/>
      <c r="WUW34" s="0"/>
      <c r="WUX34" s="0"/>
      <c r="WUY34" s="0"/>
      <c r="WUZ34" s="0"/>
      <c r="WVA34" s="0"/>
      <c r="WVB34" s="0"/>
      <c r="WVC34" s="0"/>
      <c r="WVD34" s="0"/>
      <c r="WVE34" s="0"/>
      <c r="WVF34" s="0"/>
      <c r="WVG34" s="0"/>
      <c r="WVH34" s="0"/>
      <c r="WVI34" s="0"/>
      <c r="WVJ34" s="0"/>
      <c r="WVK34" s="0"/>
      <c r="WVL34" s="0"/>
      <c r="WVM34" s="0"/>
      <c r="WVN34" s="0"/>
      <c r="WVO34" s="0"/>
      <c r="WVP34" s="0"/>
      <c r="WVQ34" s="0"/>
      <c r="WVR34" s="0"/>
      <c r="WVS34" s="0"/>
      <c r="WVT34" s="0"/>
      <c r="WVU34" s="0"/>
      <c r="WVV34" s="0"/>
      <c r="WVW34" s="0"/>
      <c r="WVX34" s="0"/>
      <c r="WVY34" s="0"/>
      <c r="WVZ34" s="0"/>
      <c r="WWA34" s="0"/>
      <c r="WWB34" s="0"/>
      <c r="WWC34" s="0"/>
      <c r="WWD34" s="0"/>
      <c r="WWE34" s="0"/>
      <c r="WWF34" s="0"/>
      <c r="WWG34" s="0"/>
      <c r="WWH34" s="0"/>
      <c r="WWI34" s="0"/>
      <c r="WWJ34" s="0"/>
      <c r="WWK34" s="0"/>
      <c r="WWL34" s="0"/>
      <c r="WWM34" s="0"/>
      <c r="WWN34" s="0"/>
      <c r="WWO34" s="0"/>
      <c r="WWP34" s="0"/>
      <c r="WWQ34" s="0"/>
      <c r="WWR34" s="0"/>
      <c r="WWS34" s="0"/>
      <c r="WWT34" s="0"/>
      <c r="WWU34" s="0"/>
      <c r="WWV34" s="0"/>
      <c r="WWW34" s="0"/>
      <c r="WWX34" s="0"/>
      <c r="WWY34" s="0"/>
      <c r="WWZ34" s="0"/>
      <c r="WXA34" s="0"/>
      <c r="WXB34" s="0"/>
      <c r="WXC34" s="0"/>
      <c r="WXD34" s="0"/>
      <c r="WXE34" s="0"/>
      <c r="WXF34" s="0"/>
      <c r="WXG34" s="0"/>
      <c r="WXH34" s="0"/>
      <c r="WXI34" s="0"/>
      <c r="WXJ34" s="0"/>
      <c r="WXK34" s="0"/>
      <c r="WXL34" s="0"/>
      <c r="WXM34" s="0"/>
      <c r="WXN34" s="0"/>
      <c r="WXO34" s="0"/>
      <c r="WXP34" s="0"/>
      <c r="WXQ34" s="0"/>
      <c r="WXR34" s="0"/>
      <c r="WXS34" s="0"/>
      <c r="WXT34" s="0"/>
      <c r="WXU34" s="0"/>
      <c r="WXV34" s="0"/>
      <c r="WXW34" s="0"/>
      <c r="WXX34" s="0"/>
      <c r="WXY34" s="0"/>
      <c r="WXZ34" s="0"/>
      <c r="WYA34" s="0"/>
      <c r="WYB34" s="0"/>
      <c r="WYC34" s="0"/>
      <c r="WYD34" s="0"/>
      <c r="WYE34" s="0"/>
      <c r="WYF34" s="0"/>
      <c r="WYG34" s="0"/>
      <c r="WYH34" s="0"/>
      <c r="WYI34" s="0"/>
      <c r="WYJ34" s="0"/>
      <c r="WYK34" s="0"/>
      <c r="WYL34" s="0"/>
      <c r="WYM34" s="0"/>
      <c r="WYN34" s="0"/>
      <c r="WYO34" s="0"/>
      <c r="WYP34" s="0"/>
      <c r="WYQ34" s="0"/>
      <c r="WYR34" s="0"/>
      <c r="WYS34" s="0"/>
      <c r="WYT34" s="0"/>
      <c r="WYU34" s="0"/>
      <c r="WYV34" s="0"/>
      <c r="WYW34" s="0"/>
      <c r="WYX34" s="0"/>
      <c r="WYY34" s="0"/>
      <c r="WYZ34" s="0"/>
      <c r="WZA34" s="0"/>
      <c r="WZB34" s="0"/>
      <c r="WZC34" s="0"/>
      <c r="WZD34" s="0"/>
      <c r="WZE34" s="0"/>
      <c r="WZF34" s="0"/>
      <c r="WZG34" s="0"/>
      <c r="WZH34" s="0"/>
      <c r="WZI34" s="0"/>
      <c r="WZJ34" s="0"/>
      <c r="WZK34" s="0"/>
      <c r="WZL34" s="0"/>
      <c r="WZM34" s="0"/>
      <c r="WZN34" s="0"/>
      <c r="WZO34" s="0"/>
      <c r="WZP34" s="0"/>
      <c r="WZQ34" s="0"/>
      <c r="WZR34" s="0"/>
      <c r="WZS34" s="0"/>
      <c r="WZT34" s="0"/>
      <c r="WZU34" s="0"/>
      <c r="WZV34" s="0"/>
      <c r="WZW34" s="0"/>
      <c r="WZX34" s="0"/>
      <c r="WZY34" s="0"/>
      <c r="WZZ34" s="0"/>
      <c r="XAA34" s="0"/>
      <c r="XAB34" s="0"/>
      <c r="XAC34" s="0"/>
      <c r="XAD34" s="0"/>
      <c r="XAE34" s="0"/>
      <c r="XAF34" s="0"/>
      <c r="XAG34" s="0"/>
      <c r="XAH34" s="0"/>
      <c r="XAI34" s="0"/>
      <c r="XAJ34" s="0"/>
      <c r="XAK34" s="0"/>
      <c r="XAL34" s="0"/>
      <c r="XAM34" s="0"/>
      <c r="XAN34" s="0"/>
      <c r="XAO34" s="0"/>
      <c r="XAP34" s="0"/>
      <c r="XAQ34" s="0"/>
      <c r="XAR34" s="0"/>
      <c r="XAS34" s="0"/>
      <c r="XAT34" s="0"/>
      <c r="XAU34" s="0"/>
      <c r="XAV34" s="0"/>
      <c r="XAW34" s="0"/>
      <c r="XAX34" s="0"/>
      <c r="XAY34" s="0"/>
      <c r="XAZ34" s="0"/>
      <c r="XBA34" s="0"/>
      <c r="XBB34" s="0"/>
      <c r="XBC34" s="0"/>
      <c r="XBD34" s="0"/>
      <c r="XBE34" s="0"/>
      <c r="XBF34" s="0"/>
      <c r="XBG34" s="0"/>
      <c r="XBH34" s="0"/>
      <c r="XBI34" s="0"/>
      <c r="XBJ34" s="0"/>
      <c r="XBK34" s="0"/>
      <c r="XBL34" s="0"/>
      <c r="XBM34" s="0"/>
      <c r="XBN34" s="0"/>
      <c r="XBO34" s="0"/>
      <c r="XBP34" s="0"/>
      <c r="XBQ34" s="0"/>
      <c r="XBR34" s="0"/>
      <c r="XBS34" s="0"/>
      <c r="XBT34" s="0"/>
      <c r="XBU34" s="0"/>
      <c r="XBV34" s="0"/>
      <c r="XBW34" s="0"/>
      <c r="XBX34" s="0"/>
      <c r="XBY34" s="0"/>
      <c r="XBZ34" s="0"/>
      <c r="XCA34" s="0"/>
      <c r="XCB34" s="0"/>
      <c r="XCC34" s="0"/>
      <c r="XCD34" s="0"/>
      <c r="XCE34" s="0"/>
      <c r="XCF34" s="0"/>
      <c r="XCG34" s="0"/>
      <c r="XCH34" s="0"/>
      <c r="XCI34" s="0"/>
      <c r="XCJ34" s="0"/>
      <c r="XCK34" s="0"/>
      <c r="XCL34" s="0"/>
      <c r="XCM34" s="0"/>
      <c r="XCN34" s="0"/>
      <c r="XCO34" s="0"/>
      <c r="XCP34" s="0"/>
      <c r="XCQ34" s="0"/>
      <c r="XCR34" s="0"/>
      <c r="XCS34" s="0"/>
      <c r="XCT34" s="0"/>
      <c r="XCU34" s="0"/>
      <c r="XCV34" s="0"/>
      <c r="XCW34" s="0"/>
      <c r="XCX34" s="0"/>
      <c r="XCY34" s="0"/>
      <c r="XCZ34" s="0"/>
      <c r="XDA34" s="0"/>
      <c r="XDB34" s="0"/>
      <c r="XDC34" s="0"/>
      <c r="XDD34" s="0"/>
      <c r="XDE34" s="0"/>
      <c r="XDF34" s="0"/>
      <c r="XDG34" s="0"/>
      <c r="XDH34" s="0"/>
      <c r="XDI34" s="0"/>
      <c r="XDJ34" s="0"/>
      <c r="XDK34" s="0"/>
      <c r="XDL34" s="0"/>
      <c r="XDM34" s="0"/>
      <c r="XDN34" s="0"/>
      <c r="XDO34" s="0"/>
      <c r="XDP34" s="0"/>
      <c r="XDQ34" s="0"/>
      <c r="XDR34" s="0"/>
      <c r="XDS34" s="0"/>
      <c r="XDT34" s="0"/>
      <c r="XDU34" s="0"/>
      <c r="XDV34" s="0"/>
      <c r="XDW34" s="0"/>
      <c r="XDX34" s="0"/>
      <c r="XDY34" s="0"/>
      <c r="XDZ34" s="0"/>
      <c r="XEA34" s="0"/>
      <c r="XEB34" s="0"/>
      <c r="XEC34" s="0"/>
      <c r="XED34" s="0"/>
      <c r="XEE34" s="0"/>
      <c r="XEF34" s="0"/>
      <c r="XEG34" s="0"/>
      <c r="XEH34" s="0"/>
      <c r="XEI34" s="0"/>
      <c r="XEJ34" s="0"/>
      <c r="XEK34" s="0"/>
      <c r="XEL34" s="0"/>
      <c r="XEM34" s="0"/>
      <c r="XEN34" s="0"/>
      <c r="XEO34" s="0"/>
      <c r="XEP34" s="0"/>
      <c r="XEQ34" s="0"/>
      <c r="XER34" s="0"/>
      <c r="XES34" s="0"/>
      <c r="XET34" s="0"/>
      <c r="XEU34" s="0"/>
      <c r="XEV34" s="0"/>
      <c r="XEW34" s="0"/>
      <c r="XEX34" s="0"/>
      <c r="XEY34" s="0"/>
      <c r="XEZ34" s="0"/>
      <c r="XFA34" s="0"/>
      <c r="XFB34" s="0"/>
      <c r="XFC34" s="0"/>
      <c r="XFD34" s="0"/>
    </row>
    <row r="35" s="384" customFormat="true" ht="15" hidden="false" customHeight="false" outlineLevel="0" collapsed="false">
      <c r="A35" s="419" t="s">
        <v>633</v>
      </c>
      <c r="B35" s="420" t="n">
        <f aca="false">9000/12300</f>
        <v>0.731707317073171</v>
      </c>
      <c r="C35" s="420" t="n">
        <f aca="false">9000/12300</f>
        <v>0.731707317073171</v>
      </c>
      <c r="D35" s="384" t="n">
        <v>0.8</v>
      </c>
      <c r="E35" s="384" t="n">
        <v>0.5</v>
      </c>
      <c r="F35" s="420" t="n">
        <f aca="false">2.5/5.7</f>
        <v>0.43859649122807</v>
      </c>
      <c r="G35" s="384" t="n">
        <v>0.8</v>
      </c>
      <c r="H35" s="244" t="n">
        <v>0.8</v>
      </c>
      <c r="I35" s="421" t="n">
        <f aca="false">800/2635</f>
        <v>0.303605313092979</v>
      </c>
      <c r="J35" s="244" t="n">
        <v>0.5</v>
      </c>
      <c r="K35" s="244" t="n">
        <v>0.5</v>
      </c>
      <c r="L35" s="386" t="n">
        <v>0.5</v>
      </c>
      <c r="M35" s="386" t="n">
        <v>0.5</v>
      </c>
      <c r="N35" s="406" t="n">
        <f aca="false">7.8/18.3</f>
        <v>0.426229508196721</v>
      </c>
      <c r="O35" s="406" t="n">
        <f aca="false">0.8/4.2</f>
        <v>0.19047619047619</v>
      </c>
      <c r="P35" s="406" t="n">
        <f aca="false">7.4/12.2</f>
        <v>0.60655737704918</v>
      </c>
      <c r="Q35" s="406" t="n">
        <f aca="false">1/3</f>
        <v>0.333333333333333</v>
      </c>
      <c r="R35" s="406" t="n">
        <f aca="false">0.75/4</f>
        <v>0.1875</v>
      </c>
      <c r="S35" s="406" t="n">
        <f aca="false">0.75/4</f>
        <v>0.1875</v>
      </c>
      <c r="T35" s="422" t="n">
        <f aca="false">0.65/1.8</f>
        <v>0.361111111111111</v>
      </c>
      <c r="U35" s="386" t="n">
        <f aca="false">1.8/3.6</f>
        <v>0.5</v>
      </c>
      <c r="V35" s="386" t="n">
        <v>0.5</v>
      </c>
      <c r="W35" s="386" t="n">
        <v>0.5</v>
      </c>
      <c r="X35" s="386" t="n">
        <f aca="false">0.95/X6</f>
        <v>0.475</v>
      </c>
      <c r="Y35" s="386" t="n">
        <f aca="false">0.7/Y6</f>
        <v>0.466666666666667</v>
      </c>
      <c r="Z35" s="386" t="n">
        <f aca="false">0.7/Z6</f>
        <v>0.466666666666667</v>
      </c>
      <c r="CE35" s="385"/>
    </row>
    <row r="36" customFormat="false" ht="15" hidden="false" customHeight="false" outlineLevel="0" collapsed="false">
      <c r="A36" s="423" t="s">
        <v>618</v>
      </c>
      <c r="B36" s="424" t="n">
        <f aca="false">IF(B4&lt;&gt;"",IF(B4="立式",1,1-B35),"")</f>
        <v>1</v>
      </c>
      <c r="C36" s="424" t="n">
        <f aca="false">IF(C4&lt;&gt;"",IF(C4="立式",1,1-C35),"")</f>
        <v>1</v>
      </c>
      <c r="D36" s="424" t="n">
        <f aca="false">IF(D4&lt;&gt;"",IF(D4="立式",1,1-D35),"")</f>
        <v>1</v>
      </c>
      <c r="E36" s="424" t="n">
        <f aca="false">IF(E4&lt;&gt;"",IF(E4="立式",1,1-E35),"")</f>
        <v>1</v>
      </c>
      <c r="F36" s="424" t="n">
        <f aca="false">IF(F4&lt;&gt;"",IF(F4="立式",1,1-F35),"")</f>
        <v>1</v>
      </c>
      <c r="G36" s="424" t="n">
        <f aca="false">IF(G4&lt;&gt;"",IF(G4="立式",1,1-G35),"")</f>
        <v>1</v>
      </c>
      <c r="H36" s="424" t="n">
        <f aca="false">IF(H4&lt;&gt;"",IF(H4="立式",1,1-H35),"")</f>
        <v>1</v>
      </c>
      <c r="I36" s="424" t="n">
        <f aca="false">IF(I4&lt;&gt;"",IF(I4="立式",1,1-I35),"")</f>
        <v>1</v>
      </c>
      <c r="J36" s="424" t="n">
        <f aca="false">IF(J4&lt;&gt;"",IF(J4="立式",1,1-J35),"")</f>
        <v>0.5</v>
      </c>
      <c r="K36" s="424" t="n">
        <f aca="false">IF(K4&lt;&gt;"",IF(K4="立式",1,1-K35),"")</f>
        <v>0.5</v>
      </c>
      <c r="L36" s="424" t="n">
        <f aca="false">IF(L4&lt;&gt;"",IF(L4="立式",1,1-L35),"")</f>
        <v>0.5</v>
      </c>
      <c r="M36" s="424" t="n">
        <f aca="false">IF(M4&lt;&gt;"",IF(M4="立式",1,1-M35),"")</f>
        <v>0.5</v>
      </c>
      <c r="N36" s="424" t="n">
        <f aca="false">IF(N4&lt;&gt;"",IF(N4="立式",1,1-N35),"")</f>
        <v>1</v>
      </c>
      <c r="O36" s="424" t="n">
        <f aca="false">IF(O4&lt;&gt;"",IF(O4="立式",1,1-O35),"")</f>
        <v>1</v>
      </c>
      <c r="P36" s="424" t="n">
        <v>1</v>
      </c>
      <c r="Q36" s="424" t="n">
        <f aca="false">IF(Q4&lt;&gt;"",IF(Q4="立式",1,1-Q35),"")</f>
        <v>1</v>
      </c>
      <c r="R36" s="424" t="n">
        <v>1</v>
      </c>
      <c r="S36" s="424" t="n">
        <v>1</v>
      </c>
      <c r="T36" s="424" t="n">
        <v>0.5</v>
      </c>
      <c r="U36" s="424" t="n">
        <v>0.5</v>
      </c>
      <c r="V36" s="424" t="n">
        <v>0.5</v>
      </c>
      <c r="W36" s="424" t="n">
        <v>0.5</v>
      </c>
      <c r="X36" s="424" t="n">
        <f aca="false">1-X35</f>
        <v>0.525</v>
      </c>
      <c r="Y36" s="424" t="n">
        <f aca="false">1-Y35</f>
        <v>0.533333333333333</v>
      </c>
      <c r="Z36" s="424" t="n">
        <f aca="false">1-Z35</f>
        <v>0.533333333333333</v>
      </c>
      <c r="AA36" s="424" t="str">
        <f aca="false">IF(AA4&lt;&gt;"",IF(AA4="立式",1,1-AA35),"")</f>
        <v/>
      </c>
      <c r="AB36" s="424" t="str">
        <f aca="false">IF(AB4&lt;&gt;"",IF(AB4="立式",1,1-AB35),"")</f>
        <v/>
      </c>
      <c r="AC36" s="424" t="str">
        <f aca="false">IF(AC4&lt;&gt;"",IF(AC4="立式",1,1-AC35),"")</f>
        <v/>
      </c>
      <c r="AD36" s="424" t="str">
        <f aca="false">IF(AD4&lt;&gt;"",IF(AD4="立式",1,1-AD35),"")</f>
        <v/>
      </c>
      <c r="AE36" s="424" t="str">
        <f aca="false">IF(AE4&lt;&gt;"",IF(AE4="立式",1,1-AE35),"")</f>
        <v/>
      </c>
      <c r="AF36" s="424" t="str">
        <f aca="false">IF(AF4&lt;&gt;"",IF(AF4="立式",1,1-AF35),"")</f>
        <v/>
      </c>
      <c r="AG36" s="424" t="str">
        <f aca="false">IF(AG4&lt;&gt;"",IF(AG4="立式",1,1-AG35),"")</f>
        <v/>
      </c>
      <c r="AH36" s="424" t="str">
        <f aca="false">IF(AH4&lt;&gt;"",IF(AH4="立式",1,1-AH35),"")</f>
        <v/>
      </c>
      <c r="AI36" s="424" t="str">
        <f aca="false">IF(AI4&lt;&gt;"",IF(AI4="立式",1,1-AI35),"")</f>
        <v/>
      </c>
      <c r="AJ36" s="424" t="str">
        <f aca="false">IF(AJ4&lt;&gt;"",IF(AJ4="立式",1,1-AJ35),"")</f>
        <v/>
      </c>
      <c r="AK36" s="424" t="str">
        <f aca="false">IF(AK4&lt;&gt;"",IF(AK4="立式",1,1-AK35),"")</f>
        <v/>
      </c>
      <c r="AL36" s="424" t="str">
        <f aca="false">IF(AL4&lt;&gt;"",IF(AL4="立式",1,1-AL35),"")</f>
        <v/>
      </c>
      <c r="AM36" s="424" t="str">
        <f aca="false">IF(AM4&lt;&gt;"",IF(AM4="立式",1,1-AM35),"")</f>
        <v/>
      </c>
      <c r="AN36" s="424" t="str">
        <f aca="false">IF(AN4&lt;&gt;"",IF(AN4="立式",1,1-AN35),"")</f>
        <v/>
      </c>
      <c r="AO36" s="424" t="str">
        <f aca="false">IF(AO4&lt;&gt;"",IF(AO4="立式",1,1-AO35),"")</f>
        <v/>
      </c>
      <c r="AP36" s="424" t="str">
        <f aca="false">IF(AP4&lt;&gt;"",IF(AP4="立式",1,1-AP35),"")</f>
        <v/>
      </c>
      <c r="AQ36" s="424" t="str">
        <f aca="false">IF(AQ4&lt;&gt;"",IF(AQ4="立式",1,1-AQ35),"")</f>
        <v/>
      </c>
      <c r="AR36" s="424" t="str">
        <f aca="false">IF(AR4&lt;&gt;"",IF(AR4="立式",1,1-AR35),"")</f>
        <v/>
      </c>
      <c r="AS36" s="424" t="str">
        <f aca="false">IF(AS4&lt;&gt;"",IF(AS4="立式",1,1-AS35),"")</f>
        <v/>
      </c>
      <c r="AT36" s="424" t="str">
        <f aca="false">IF(AT4&lt;&gt;"",IF(AT4="立式",1,1-AT35),"")</f>
        <v/>
      </c>
      <c r="AU36" s="424" t="str">
        <f aca="false">IF(AU4&lt;&gt;"",IF(AU4="立式",1,1-AU35),"")</f>
        <v/>
      </c>
      <c r="AV36" s="424" t="str">
        <f aca="false">IF(AV4&lt;&gt;"",IF(AV4="立式",1,1-AV35),"")</f>
        <v/>
      </c>
      <c r="AW36" s="424" t="str">
        <f aca="false">IF(AW4&lt;&gt;"",IF(AW4="立式",1,1-AW35),"")</f>
        <v/>
      </c>
      <c r="AX36" s="424" t="str">
        <f aca="false">IF(AX4&lt;&gt;"",IF(AX4="立式",1,1-AX35),"")</f>
        <v/>
      </c>
      <c r="AY36" s="424" t="str">
        <f aca="false">IF(AY4&lt;&gt;"",IF(AY4="立式",1,1-AY35),"")</f>
        <v/>
      </c>
      <c r="AZ36" s="424" t="str">
        <f aca="false">IF(AZ4&lt;&gt;"",IF(AZ4="立式",1,1-AZ35),"")</f>
        <v/>
      </c>
      <c r="BA36" s="424" t="str">
        <f aca="false">IF(BA4&lt;&gt;"",IF(BA4="立式",1,1-BA35),"")</f>
        <v/>
      </c>
      <c r="BB36" s="424" t="str">
        <f aca="false">IF(BB4&lt;&gt;"",IF(BB4="立式",1,1-BB35),"")</f>
        <v/>
      </c>
      <c r="BC36" s="424" t="str">
        <f aca="false">IF(BC4&lt;&gt;"",IF(BC4="立式",1,1-BC35),"")</f>
        <v/>
      </c>
      <c r="BD36" s="424" t="str">
        <f aca="false">IF(BD4&lt;&gt;"",IF(BD4="立式",1,1-BD35),"")</f>
        <v/>
      </c>
      <c r="BE36" s="424" t="str">
        <f aca="false">IF(BE4&lt;&gt;"",IF(BE4="立式",1,1-BE35),"")</f>
        <v/>
      </c>
      <c r="BF36" s="424" t="str">
        <f aca="false">IF(BF4&lt;&gt;"",IF(BF4="立式",1,1-BF35),"")</f>
        <v/>
      </c>
      <c r="BG36" s="424" t="str">
        <f aca="false">IF(BG4&lt;&gt;"",IF(BG4="立式",1,1-BG35),"")</f>
        <v/>
      </c>
      <c r="BH36" s="424" t="str">
        <f aca="false">IF(BH4&lt;&gt;"",IF(BH4="立式",1,1-BH35),"")</f>
        <v/>
      </c>
      <c r="BI36" s="424" t="str">
        <f aca="false">IF(BI4&lt;&gt;"",IF(BI4="立式",1,1-BI35),"")</f>
        <v/>
      </c>
      <c r="BJ36" s="424" t="str">
        <f aca="false">IF(BJ4&lt;&gt;"",IF(BJ4="立式",1,1-BJ35),"")</f>
        <v/>
      </c>
      <c r="BK36" s="424" t="str">
        <f aca="false">IF(BK4&lt;&gt;"",IF(BK4="立式",1,1-BK35),"")</f>
        <v/>
      </c>
      <c r="BL36" s="424" t="str">
        <f aca="false">IF(BL4&lt;&gt;"",IF(BL4="立式",1,1-BL35),"")</f>
        <v/>
      </c>
      <c r="BM36" s="424" t="str">
        <f aca="false">IF(BM4&lt;&gt;"",IF(BM4="立式",1,1-BM35),"")</f>
        <v/>
      </c>
      <c r="BN36" s="424" t="str">
        <f aca="false">IF(BN4&lt;&gt;"",IF(BN4="立式",1,1-BN35),"")</f>
        <v/>
      </c>
      <c r="BO36" s="424" t="str">
        <f aca="false">IF(BO4&lt;&gt;"",IF(BO4="立式",1,1-BO35),"")</f>
        <v/>
      </c>
      <c r="BP36" s="424" t="str">
        <f aca="false">IF(BP4&lt;&gt;"",IF(BP4="立式",1,1-BP35),"")</f>
        <v/>
      </c>
      <c r="BQ36" s="424" t="str">
        <f aca="false">IF(BQ4&lt;&gt;"",IF(BQ4="立式",1,1-BQ35),"")</f>
        <v/>
      </c>
      <c r="BR36" s="424" t="str">
        <f aca="false">IF(BR4&lt;&gt;"",IF(BR4="立式",1,1-BR35),"")</f>
        <v/>
      </c>
      <c r="BS36" s="424" t="str">
        <f aca="false">IF(BS4&lt;&gt;"",IF(BS4="立式",1,1-BS35),"")</f>
        <v/>
      </c>
      <c r="BT36" s="424" t="str">
        <f aca="false">IF(BT4&lt;&gt;"",IF(BT4="立式",1,1-BT35),"")</f>
        <v/>
      </c>
      <c r="BU36" s="424" t="str">
        <f aca="false">IF(BU4&lt;&gt;"",IF(BU4="立式",1,1-BU35),"")</f>
        <v/>
      </c>
      <c r="BV36" s="424" t="str">
        <f aca="false">IF(BV4&lt;&gt;"",IF(BV4="立式",1,1-BV35),"")</f>
        <v/>
      </c>
      <c r="BW36" s="424" t="str">
        <f aca="false">IF(BW4&lt;&gt;"",IF(BW4="立式",1,1-BW35),"")</f>
        <v/>
      </c>
      <c r="BX36" s="424" t="str">
        <f aca="false">IF(BX4&lt;&gt;"",IF(BX4="立式",1,1-BX35),"")</f>
        <v/>
      </c>
      <c r="BY36" s="424" t="str">
        <f aca="false">IF(BY4&lt;&gt;"",IF(BY4="立式",1,1-BY35),"")</f>
        <v/>
      </c>
      <c r="BZ36" s="424" t="str">
        <f aca="false">IF(BZ4&lt;&gt;"",IF(BZ4="立式",1,1-BZ35),"")</f>
        <v/>
      </c>
      <c r="CA36" s="424" t="str">
        <f aca="false">IF(CA4&lt;&gt;"",IF(CA4="立式",1,1-CA35),"")</f>
        <v/>
      </c>
      <c r="CB36" s="424" t="str">
        <f aca="false">IF(CB4&lt;&gt;"",IF(CB4="立式",1,1-CB35),"")</f>
        <v/>
      </c>
      <c r="CC36" s="424" t="str">
        <f aca="false">IF(CC4&lt;&gt;"",IF(CC4="立式",1,1-CC35),"")</f>
        <v/>
      </c>
      <c r="CD36" s="424" t="str">
        <f aca="false">IF(CD4&lt;&gt;"",IF(CD4="立式",1,1-CD35),"")</f>
        <v/>
      </c>
      <c r="CE36" s="39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c r="JH36" s="0"/>
      <c r="JI36" s="0"/>
      <c r="JJ36" s="0"/>
      <c r="JK36" s="0"/>
      <c r="JL36" s="0"/>
      <c r="JM36" s="0"/>
      <c r="JN36" s="0"/>
      <c r="JO36" s="0"/>
      <c r="JP36" s="0"/>
      <c r="JQ36" s="0"/>
      <c r="JR36" s="0"/>
      <c r="JS36" s="0"/>
      <c r="JT36" s="0"/>
      <c r="JU36" s="0"/>
      <c r="JV36" s="0"/>
      <c r="JW36" s="0"/>
      <c r="JX36" s="0"/>
      <c r="JY36" s="0"/>
      <c r="JZ36" s="0"/>
      <c r="KA36" s="0"/>
      <c r="KB36" s="0"/>
      <c r="KC36" s="0"/>
      <c r="KD36" s="0"/>
      <c r="KE36" s="0"/>
      <c r="KF36" s="0"/>
      <c r="KG36" s="0"/>
      <c r="KH36" s="0"/>
      <c r="KI36" s="0"/>
      <c r="KJ36" s="0"/>
      <c r="KK36" s="0"/>
      <c r="KL36" s="0"/>
      <c r="KM36" s="0"/>
      <c r="KN36" s="0"/>
      <c r="KO36" s="0"/>
      <c r="KP36" s="0"/>
      <c r="KQ36" s="0"/>
      <c r="KR36" s="0"/>
      <c r="KS36" s="0"/>
      <c r="KT36" s="0"/>
      <c r="KU36" s="0"/>
      <c r="KV36" s="0"/>
      <c r="KW36" s="0"/>
      <c r="KX36" s="0"/>
      <c r="KY36" s="0"/>
      <c r="KZ36" s="0"/>
      <c r="LA36" s="0"/>
      <c r="LB36" s="0"/>
      <c r="LC36" s="0"/>
      <c r="LD36" s="0"/>
      <c r="LE36" s="0"/>
      <c r="LF36" s="0"/>
      <c r="LG36" s="0"/>
      <c r="LH36" s="0"/>
      <c r="LI36" s="0"/>
      <c r="LJ36" s="0"/>
      <c r="LK36" s="0"/>
      <c r="LL36" s="0"/>
      <c r="LM36" s="0"/>
      <c r="LN36" s="0"/>
      <c r="LO36" s="0"/>
      <c r="LP36" s="0"/>
      <c r="LQ36" s="0"/>
      <c r="LR36" s="0"/>
      <c r="LS36" s="0"/>
      <c r="LT36" s="0"/>
      <c r="LU36" s="0"/>
      <c r="LV36" s="0"/>
      <c r="LW36" s="0"/>
      <c r="LX36" s="0"/>
      <c r="LY36" s="0"/>
      <c r="LZ36" s="0"/>
      <c r="MA36" s="0"/>
      <c r="MB36" s="0"/>
      <c r="MC36" s="0"/>
      <c r="MD36" s="0"/>
      <c r="ME36" s="0"/>
      <c r="MF36" s="0"/>
      <c r="MG36" s="0"/>
      <c r="MH36" s="0"/>
      <c r="MI36" s="0"/>
      <c r="MJ36" s="0"/>
      <c r="MK36" s="0"/>
      <c r="ML36" s="0"/>
      <c r="MM36" s="0"/>
      <c r="MN36" s="0"/>
      <c r="MO36" s="0"/>
      <c r="MP36" s="0"/>
      <c r="MQ36" s="0"/>
      <c r="MR36" s="0"/>
      <c r="MS36" s="0"/>
      <c r="MT36" s="0"/>
      <c r="MU36" s="0"/>
      <c r="MV36" s="0"/>
      <c r="MW36" s="0"/>
      <c r="MX36" s="0"/>
      <c r="MY36" s="0"/>
      <c r="MZ36" s="0"/>
      <c r="NA36" s="0"/>
      <c r="NB36" s="0"/>
      <c r="NC36" s="0"/>
      <c r="ND36" s="0"/>
      <c r="NE36" s="0"/>
      <c r="NF36" s="0"/>
      <c r="NG36" s="0"/>
      <c r="NH36" s="0"/>
      <c r="NI36" s="0"/>
      <c r="NJ36" s="0"/>
      <c r="NK36" s="0"/>
      <c r="NL36" s="0"/>
      <c r="NM36" s="0"/>
      <c r="NN36" s="0"/>
      <c r="NO36" s="0"/>
      <c r="NP36" s="0"/>
      <c r="NQ36" s="0"/>
      <c r="NR36" s="0"/>
      <c r="NS36" s="0"/>
      <c r="NT36" s="0"/>
      <c r="NU36" s="0"/>
      <c r="NV36" s="0"/>
      <c r="NW36" s="0"/>
      <c r="NX36" s="0"/>
      <c r="NY36" s="0"/>
      <c r="NZ36" s="0"/>
      <c r="OA36" s="0"/>
      <c r="OB36" s="0"/>
      <c r="OC36" s="0"/>
      <c r="OD36" s="0"/>
      <c r="OE36" s="0"/>
      <c r="OF36" s="0"/>
      <c r="OG36" s="0"/>
      <c r="OH36" s="0"/>
      <c r="OI36" s="0"/>
      <c r="OJ36" s="0"/>
      <c r="OK36" s="0"/>
      <c r="OL36" s="0"/>
      <c r="OM36" s="0"/>
      <c r="ON36" s="0"/>
      <c r="OO36" s="0"/>
      <c r="OP36" s="0"/>
      <c r="OQ36" s="0"/>
      <c r="OR36" s="0"/>
      <c r="OS36" s="0"/>
      <c r="OT36" s="0"/>
      <c r="OU36" s="0"/>
      <c r="OV36" s="0"/>
      <c r="OW36" s="0"/>
      <c r="OX36" s="0"/>
      <c r="OY36" s="0"/>
      <c r="OZ36" s="0"/>
      <c r="PA36" s="0"/>
      <c r="PB36" s="0"/>
      <c r="PC36" s="0"/>
      <c r="PD36" s="0"/>
      <c r="PE36" s="0"/>
      <c r="PF36" s="0"/>
      <c r="PG36" s="0"/>
      <c r="PH36" s="0"/>
      <c r="PI36" s="0"/>
      <c r="PJ36" s="0"/>
      <c r="PK36" s="0"/>
      <c r="PL36" s="0"/>
      <c r="PM36" s="0"/>
      <c r="PN36" s="0"/>
      <c r="PO36" s="0"/>
      <c r="PP36" s="0"/>
      <c r="PQ36" s="0"/>
      <c r="PR36" s="0"/>
      <c r="PS36" s="0"/>
      <c r="PT36" s="0"/>
      <c r="PU36" s="0"/>
      <c r="PV36" s="0"/>
      <c r="PW36" s="0"/>
      <c r="PX36" s="0"/>
      <c r="PY36" s="0"/>
      <c r="PZ36" s="0"/>
      <c r="QA36" s="0"/>
      <c r="QB36" s="0"/>
      <c r="QC36" s="0"/>
      <c r="QD36" s="0"/>
      <c r="QE36" s="0"/>
      <c r="QF36" s="0"/>
      <c r="QG36" s="0"/>
      <c r="QH36" s="0"/>
      <c r="QI36" s="0"/>
      <c r="QJ36" s="0"/>
      <c r="QK36" s="0"/>
      <c r="QL36" s="0"/>
      <c r="QM36" s="0"/>
      <c r="QN36" s="0"/>
      <c r="QO36" s="0"/>
      <c r="QP36" s="0"/>
      <c r="QQ36" s="0"/>
      <c r="QR36" s="0"/>
      <c r="QS36" s="0"/>
      <c r="QT36" s="0"/>
      <c r="QU36" s="0"/>
      <c r="QV36" s="0"/>
      <c r="QW36" s="0"/>
      <c r="QX36" s="0"/>
      <c r="QY36" s="0"/>
      <c r="QZ36" s="0"/>
      <c r="RA36" s="0"/>
      <c r="RB36" s="0"/>
      <c r="RC36" s="0"/>
      <c r="RD36" s="0"/>
      <c r="RE36" s="0"/>
      <c r="RF36" s="0"/>
      <c r="RG36" s="0"/>
      <c r="RH36" s="0"/>
      <c r="RI36" s="0"/>
      <c r="RJ36" s="0"/>
      <c r="RK36" s="0"/>
      <c r="RL36" s="0"/>
      <c r="RM36" s="0"/>
      <c r="RN36" s="0"/>
      <c r="RO36" s="0"/>
      <c r="RP36" s="0"/>
      <c r="RQ36" s="0"/>
      <c r="RR36" s="0"/>
      <c r="RS36" s="0"/>
      <c r="RT36" s="0"/>
      <c r="RU36" s="0"/>
      <c r="RV36" s="0"/>
      <c r="RW36" s="0"/>
      <c r="RX36" s="0"/>
      <c r="RY36" s="0"/>
      <c r="RZ36" s="0"/>
      <c r="SA36" s="0"/>
      <c r="SB36" s="0"/>
      <c r="SC36" s="0"/>
      <c r="SD36" s="0"/>
      <c r="SE36" s="0"/>
      <c r="SF36" s="0"/>
      <c r="SG36" s="0"/>
      <c r="SH36" s="0"/>
      <c r="SI36" s="0"/>
      <c r="SJ36" s="0"/>
      <c r="SK36" s="0"/>
      <c r="SL36" s="0"/>
      <c r="SM36" s="0"/>
      <c r="SN36" s="0"/>
      <c r="SO36" s="0"/>
      <c r="SP36" s="0"/>
      <c r="SQ36" s="0"/>
      <c r="SR36" s="0"/>
      <c r="SS36" s="0"/>
      <c r="ST36" s="0"/>
      <c r="SU36" s="0"/>
      <c r="SV36" s="0"/>
      <c r="SW36" s="0"/>
      <c r="SX36" s="0"/>
      <c r="SY36" s="0"/>
      <c r="SZ36" s="0"/>
      <c r="TA36" s="0"/>
      <c r="TB36" s="0"/>
      <c r="TC36" s="0"/>
      <c r="TD36" s="0"/>
      <c r="TE36" s="0"/>
      <c r="TF36" s="0"/>
      <c r="TG36" s="0"/>
      <c r="TH36" s="0"/>
      <c r="TI36" s="0"/>
      <c r="TJ36" s="0"/>
      <c r="TK36" s="0"/>
      <c r="TL36" s="0"/>
      <c r="TM36" s="0"/>
      <c r="TN36" s="0"/>
      <c r="TO36" s="0"/>
      <c r="TP36" s="0"/>
      <c r="TQ36" s="0"/>
      <c r="TR36" s="0"/>
      <c r="TS36" s="0"/>
      <c r="TT36" s="0"/>
      <c r="TU36" s="0"/>
      <c r="TV36" s="0"/>
      <c r="TW36" s="0"/>
      <c r="TX36" s="0"/>
      <c r="TY36" s="0"/>
      <c r="TZ36" s="0"/>
      <c r="UA36" s="0"/>
      <c r="UB36" s="0"/>
      <c r="UC36" s="0"/>
      <c r="UD36" s="0"/>
      <c r="UE36" s="0"/>
      <c r="UF36" s="0"/>
      <c r="UG36" s="0"/>
      <c r="UH36" s="0"/>
      <c r="UI36" s="0"/>
      <c r="UJ36" s="0"/>
      <c r="UK36" s="0"/>
      <c r="UL36" s="0"/>
      <c r="UM36" s="0"/>
      <c r="UN36" s="0"/>
      <c r="UO36" s="0"/>
      <c r="UP36" s="0"/>
      <c r="UQ36" s="0"/>
      <c r="UR36" s="0"/>
      <c r="US36" s="0"/>
      <c r="UT36" s="0"/>
      <c r="UU36" s="0"/>
      <c r="UV36" s="0"/>
      <c r="UW36" s="0"/>
      <c r="UX36" s="0"/>
      <c r="UY36" s="0"/>
      <c r="UZ36" s="0"/>
      <c r="VA36" s="0"/>
      <c r="VB36" s="0"/>
      <c r="VC36" s="0"/>
      <c r="VD36" s="0"/>
      <c r="VE36" s="0"/>
      <c r="VF36" s="0"/>
      <c r="VG36" s="0"/>
      <c r="VH36" s="0"/>
      <c r="VI36" s="0"/>
      <c r="VJ36" s="0"/>
      <c r="VK36" s="0"/>
      <c r="VL36" s="0"/>
      <c r="VM36" s="0"/>
      <c r="VN36" s="0"/>
      <c r="VO36" s="0"/>
      <c r="VP36" s="0"/>
      <c r="VQ36" s="0"/>
      <c r="VR36" s="0"/>
      <c r="VS36" s="0"/>
      <c r="VT36" s="0"/>
      <c r="VU36" s="0"/>
      <c r="VV36" s="0"/>
      <c r="VW36" s="0"/>
      <c r="VX36" s="0"/>
      <c r="VY36" s="0"/>
      <c r="VZ36" s="0"/>
      <c r="WA36" s="0"/>
      <c r="WB36" s="0"/>
      <c r="WC36" s="0"/>
      <c r="WD36" s="0"/>
      <c r="WE36" s="0"/>
      <c r="WF36" s="0"/>
      <c r="WG36" s="0"/>
      <c r="WH36" s="0"/>
      <c r="WI36" s="0"/>
      <c r="WJ36" s="0"/>
      <c r="WK36" s="0"/>
      <c r="WL36" s="0"/>
      <c r="WM36" s="0"/>
      <c r="WN36" s="0"/>
      <c r="WO36" s="0"/>
      <c r="WP36" s="0"/>
      <c r="WQ36" s="0"/>
      <c r="WR36" s="0"/>
      <c r="WS36" s="0"/>
      <c r="WT36" s="0"/>
      <c r="WU36" s="0"/>
      <c r="WV36" s="0"/>
      <c r="WW36" s="0"/>
      <c r="WX36" s="0"/>
      <c r="WY36" s="0"/>
      <c r="WZ36" s="0"/>
      <c r="XA36" s="0"/>
      <c r="XB36" s="0"/>
      <c r="XC36" s="0"/>
      <c r="XD36" s="0"/>
      <c r="XE36" s="0"/>
      <c r="XF36" s="0"/>
      <c r="XG36" s="0"/>
      <c r="XH36" s="0"/>
      <c r="XI36" s="0"/>
      <c r="XJ36" s="0"/>
      <c r="XK36" s="0"/>
      <c r="XL36" s="0"/>
      <c r="XM36" s="0"/>
      <c r="XN36" s="0"/>
      <c r="XO36" s="0"/>
      <c r="XP36" s="0"/>
      <c r="XQ36" s="0"/>
      <c r="XR36" s="0"/>
      <c r="XS36" s="0"/>
      <c r="XT36" s="0"/>
      <c r="XU36" s="0"/>
      <c r="XV36" s="0"/>
      <c r="XW36" s="0"/>
      <c r="XX36" s="0"/>
      <c r="XY36" s="0"/>
      <c r="XZ36" s="0"/>
      <c r="YA36" s="0"/>
      <c r="YB36" s="0"/>
      <c r="YC36" s="0"/>
      <c r="YD36" s="0"/>
      <c r="YE36" s="0"/>
      <c r="YF36" s="0"/>
      <c r="YG36" s="0"/>
      <c r="YH36" s="0"/>
      <c r="YI36" s="0"/>
      <c r="YJ36" s="0"/>
      <c r="YK36" s="0"/>
      <c r="YL36" s="0"/>
      <c r="YM36" s="0"/>
      <c r="YN36" s="0"/>
      <c r="YO36" s="0"/>
      <c r="YP36" s="0"/>
      <c r="YQ36" s="0"/>
      <c r="YR36" s="0"/>
      <c r="YS36" s="0"/>
      <c r="YT36" s="0"/>
      <c r="YU36" s="0"/>
      <c r="YV36" s="0"/>
      <c r="YW36" s="0"/>
      <c r="YX36" s="0"/>
      <c r="YY36" s="0"/>
      <c r="YZ36" s="0"/>
      <c r="ZA36" s="0"/>
      <c r="ZB36" s="0"/>
      <c r="ZC36" s="0"/>
      <c r="ZD36" s="0"/>
      <c r="ZE36" s="0"/>
      <c r="ZF36" s="0"/>
      <c r="ZG36" s="0"/>
      <c r="ZH36" s="0"/>
      <c r="ZI36" s="0"/>
      <c r="ZJ36" s="0"/>
      <c r="ZK36" s="0"/>
      <c r="ZL36" s="0"/>
      <c r="ZM36" s="0"/>
      <c r="ZN36" s="0"/>
      <c r="ZO36" s="0"/>
      <c r="ZP36" s="0"/>
      <c r="ZQ36" s="0"/>
      <c r="ZR36" s="0"/>
      <c r="ZS36" s="0"/>
      <c r="ZT36" s="0"/>
      <c r="ZU36" s="0"/>
      <c r="ZV36" s="0"/>
      <c r="ZW36" s="0"/>
      <c r="ZX36" s="0"/>
      <c r="ZY36" s="0"/>
      <c r="ZZ36" s="0"/>
      <c r="AAA36" s="0"/>
      <c r="AAB36" s="0"/>
      <c r="AAC36" s="0"/>
      <c r="AAD36" s="0"/>
      <c r="AAE36" s="0"/>
      <c r="AAF36" s="0"/>
      <c r="AAG36" s="0"/>
      <c r="AAH36" s="0"/>
      <c r="AAI36" s="0"/>
      <c r="AAJ36" s="0"/>
      <c r="AAK36" s="0"/>
      <c r="AAL36" s="0"/>
      <c r="AAM36" s="0"/>
      <c r="AAN36" s="0"/>
      <c r="AAO36" s="0"/>
      <c r="AAP36" s="0"/>
      <c r="AAQ36" s="0"/>
      <c r="AAR36" s="0"/>
      <c r="AAS36" s="0"/>
      <c r="AAT36" s="0"/>
      <c r="AAU36" s="0"/>
      <c r="AAV36" s="0"/>
      <c r="AAW36" s="0"/>
      <c r="AAX36" s="0"/>
      <c r="AAY36" s="0"/>
      <c r="AAZ36" s="0"/>
      <c r="ABA36" s="0"/>
      <c r="ABB36" s="0"/>
      <c r="ABC36" s="0"/>
      <c r="ABD36" s="0"/>
      <c r="ABE36" s="0"/>
      <c r="ABF36" s="0"/>
      <c r="ABG36" s="0"/>
      <c r="ABH36" s="0"/>
      <c r="ABI36" s="0"/>
      <c r="ABJ36" s="0"/>
      <c r="ABK36" s="0"/>
      <c r="ABL36" s="0"/>
      <c r="ABM36" s="0"/>
      <c r="ABN36" s="0"/>
      <c r="ABO36" s="0"/>
      <c r="ABP36" s="0"/>
      <c r="ABQ36" s="0"/>
      <c r="ABR36" s="0"/>
      <c r="ABS36" s="0"/>
      <c r="ABT36" s="0"/>
      <c r="ABU36" s="0"/>
      <c r="ABV36" s="0"/>
      <c r="ABW36" s="0"/>
      <c r="ABX36" s="0"/>
      <c r="ABY36" s="0"/>
      <c r="ABZ36" s="0"/>
      <c r="ACA36" s="0"/>
      <c r="ACB36" s="0"/>
      <c r="ACC36" s="0"/>
      <c r="ACD36" s="0"/>
      <c r="ACE36" s="0"/>
      <c r="ACF36" s="0"/>
      <c r="ACG36" s="0"/>
      <c r="ACH36" s="0"/>
      <c r="ACI36" s="0"/>
      <c r="ACJ36" s="0"/>
      <c r="ACK36" s="0"/>
      <c r="ACL36" s="0"/>
      <c r="ACM36" s="0"/>
      <c r="ACN36" s="0"/>
      <c r="ACO36" s="0"/>
      <c r="ACP36" s="0"/>
      <c r="ACQ36" s="0"/>
      <c r="ACR36" s="0"/>
      <c r="ACS36" s="0"/>
      <c r="ACT36" s="0"/>
      <c r="ACU36" s="0"/>
      <c r="ACV36" s="0"/>
      <c r="ACW36" s="0"/>
      <c r="ACX36" s="0"/>
      <c r="ACY36" s="0"/>
      <c r="ACZ36" s="0"/>
      <c r="ADA36" s="0"/>
      <c r="ADB36" s="0"/>
      <c r="ADC36" s="0"/>
      <c r="ADD36" s="0"/>
      <c r="ADE36" s="0"/>
      <c r="ADF36" s="0"/>
      <c r="ADG36" s="0"/>
      <c r="ADH36" s="0"/>
      <c r="ADI36" s="0"/>
      <c r="ADJ36" s="0"/>
      <c r="ADK36" s="0"/>
      <c r="ADL36" s="0"/>
      <c r="ADM36" s="0"/>
      <c r="ADN36" s="0"/>
      <c r="ADO36" s="0"/>
      <c r="ADP36" s="0"/>
      <c r="ADQ36" s="0"/>
      <c r="ADR36" s="0"/>
      <c r="ADS36" s="0"/>
      <c r="ADT36" s="0"/>
      <c r="ADU36" s="0"/>
      <c r="ADV36" s="0"/>
      <c r="ADW36" s="0"/>
      <c r="ADX36" s="0"/>
      <c r="ADY36" s="0"/>
      <c r="ADZ36" s="0"/>
      <c r="AEA36" s="0"/>
      <c r="AEB36" s="0"/>
      <c r="AEC36" s="0"/>
      <c r="AED36" s="0"/>
      <c r="AEE36" s="0"/>
      <c r="AEF36" s="0"/>
      <c r="AEG36" s="0"/>
      <c r="AEH36" s="0"/>
      <c r="AEI36" s="0"/>
      <c r="AEJ36" s="0"/>
      <c r="AEK36" s="0"/>
      <c r="AEL36" s="0"/>
      <c r="AEM36" s="0"/>
      <c r="AEN36" s="0"/>
      <c r="AEO36" s="0"/>
      <c r="AEP36" s="0"/>
      <c r="AEQ36" s="0"/>
      <c r="AER36" s="0"/>
      <c r="AES36" s="0"/>
      <c r="AET36" s="0"/>
      <c r="AEU36" s="0"/>
      <c r="AEV36" s="0"/>
      <c r="AEW36" s="0"/>
      <c r="AEX36" s="0"/>
      <c r="AEY36" s="0"/>
      <c r="AEZ36" s="0"/>
      <c r="AFA36" s="0"/>
      <c r="AFB36" s="0"/>
      <c r="AFC36" s="0"/>
      <c r="AFD36" s="0"/>
      <c r="AFE36" s="0"/>
      <c r="AFF36" s="0"/>
      <c r="AFG36" s="0"/>
      <c r="AFH36" s="0"/>
      <c r="AFI36" s="0"/>
      <c r="AFJ36" s="0"/>
      <c r="AFK36" s="0"/>
      <c r="AFL36" s="0"/>
      <c r="AFM36" s="0"/>
      <c r="AFN36" s="0"/>
      <c r="AFO36" s="0"/>
      <c r="AFP36" s="0"/>
      <c r="AFQ36" s="0"/>
      <c r="AFR36" s="0"/>
      <c r="AFS36" s="0"/>
      <c r="AFT36" s="0"/>
      <c r="AFU36" s="0"/>
      <c r="AFV36" s="0"/>
      <c r="AFW36" s="0"/>
      <c r="AFX36" s="0"/>
      <c r="AFY36" s="0"/>
      <c r="AFZ36" s="0"/>
      <c r="AGA36" s="0"/>
      <c r="AGB36" s="0"/>
      <c r="AGC36" s="0"/>
      <c r="AGD36" s="0"/>
      <c r="AGE36" s="0"/>
      <c r="AGF36" s="0"/>
      <c r="AGG36" s="0"/>
      <c r="AGH36" s="0"/>
      <c r="AGI36" s="0"/>
      <c r="AGJ36" s="0"/>
      <c r="AGK36" s="0"/>
      <c r="AGL36" s="0"/>
      <c r="AGM36" s="0"/>
      <c r="AGN36" s="0"/>
      <c r="AGO36" s="0"/>
      <c r="AGP36" s="0"/>
      <c r="AGQ36" s="0"/>
      <c r="AGR36" s="0"/>
      <c r="AGS36" s="0"/>
      <c r="AGT36" s="0"/>
      <c r="AGU36" s="0"/>
      <c r="AGV36" s="0"/>
      <c r="AGW36" s="0"/>
      <c r="AGX36" s="0"/>
      <c r="AGY36" s="0"/>
      <c r="AGZ36" s="0"/>
      <c r="AHA36" s="0"/>
      <c r="AHB36" s="0"/>
      <c r="AHC36" s="0"/>
      <c r="AHD36" s="0"/>
      <c r="AHE36" s="0"/>
      <c r="AHF36" s="0"/>
      <c r="AHG36" s="0"/>
      <c r="AHH36" s="0"/>
      <c r="AHI36" s="0"/>
      <c r="AHJ36" s="0"/>
      <c r="AHK36" s="0"/>
      <c r="AHL36" s="0"/>
      <c r="AHM36" s="0"/>
      <c r="AHN36" s="0"/>
      <c r="AHO36" s="0"/>
      <c r="AHP36" s="0"/>
      <c r="AHQ36" s="0"/>
      <c r="AHR36" s="0"/>
      <c r="AHS36" s="0"/>
      <c r="AHT36" s="0"/>
      <c r="AHU36" s="0"/>
      <c r="AHV36" s="0"/>
      <c r="AHW36" s="0"/>
      <c r="AHX36" s="0"/>
      <c r="AHY36" s="0"/>
      <c r="AHZ36" s="0"/>
      <c r="AIA36" s="0"/>
      <c r="AIB36" s="0"/>
      <c r="AIC36" s="0"/>
      <c r="AID36" s="0"/>
      <c r="AIE36" s="0"/>
      <c r="AIF36" s="0"/>
      <c r="AIG36" s="0"/>
      <c r="AIH36" s="0"/>
      <c r="AII36" s="0"/>
      <c r="AIJ36" s="0"/>
      <c r="AIK36" s="0"/>
      <c r="AIL36" s="0"/>
      <c r="AIM36" s="0"/>
      <c r="AIN36" s="0"/>
      <c r="AIO36" s="0"/>
      <c r="AIP36" s="0"/>
      <c r="AIQ36" s="0"/>
      <c r="AIR36" s="0"/>
      <c r="AIS36" s="0"/>
      <c r="AIT36" s="0"/>
      <c r="AIU36" s="0"/>
      <c r="AIV36" s="0"/>
      <c r="AIW36" s="0"/>
      <c r="AIX36" s="0"/>
      <c r="AIY36" s="0"/>
      <c r="AIZ36" s="0"/>
      <c r="AJA36" s="0"/>
      <c r="AJB36" s="0"/>
      <c r="AJC36" s="0"/>
      <c r="AJD36" s="0"/>
      <c r="AJE36" s="0"/>
      <c r="AJF36" s="0"/>
      <c r="AJG36" s="0"/>
      <c r="AJH36" s="0"/>
      <c r="AJI36" s="0"/>
      <c r="AJJ36" s="0"/>
      <c r="AJK36" s="0"/>
      <c r="AJL36" s="0"/>
      <c r="AJM36" s="0"/>
      <c r="AJN36" s="0"/>
      <c r="AJO36" s="0"/>
      <c r="AJP36" s="0"/>
      <c r="AJQ36" s="0"/>
      <c r="AJR36" s="0"/>
      <c r="AJS36" s="0"/>
      <c r="AJT36" s="0"/>
      <c r="AJU36" s="0"/>
      <c r="AJV36" s="0"/>
      <c r="AJW36" s="0"/>
      <c r="AJX36" s="0"/>
      <c r="AJY36" s="0"/>
      <c r="AJZ36" s="0"/>
      <c r="AKA36" s="0"/>
      <c r="AKB36" s="0"/>
      <c r="AKC36" s="0"/>
      <c r="AKD36" s="0"/>
      <c r="AKE36" s="0"/>
      <c r="AKF36" s="0"/>
      <c r="AKG36" s="0"/>
      <c r="AKH36" s="0"/>
      <c r="AKI36" s="0"/>
      <c r="AKJ36" s="0"/>
      <c r="AKK36" s="0"/>
      <c r="AKL36" s="0"/>
      <c r="AKM36" s="0"/>
      <c r="AKN36" s="0"/>
      <c r="AKO36" s="0"/>
      <c r="AKP36" s="0"/>
      <c r="AKQ36" s="0"/>
      <c r="AKR36" s="0"/>
      <c r="AKS36" s="0"/>
      <c r="AKT36" s="0"/>
      <c r="AKU36" s="0"/>
      <c r="AKV36" s="0"/>
      <c r="AKW36" s="0"/>
      <c r="AKX36" s="0"/>
      <c r="AKY36" s="0"/>
      <c r="AKZ36" s="0"/>
      <c r="ALA36" s="0"/>
      <c r="ALB36" s="0"/>
      <c r="ALC36" s="0"/>
      <c r="ALD36" s="0"/>
      <c r="ALE36" s="0"/>
      <c r="ALF36" s="0"/>
      <c r="ALG36" s="0"/>
      <c r="ALH36" s="0"/>
      <c r="ALI36" s="0"/>
      <c r="ALJ36" s="0"/>
      <c r="ALK36" s="0"/>
      <c r="ALL36" s="0"/>
      <c r="ALM36" s="0"/>
      <c r="ALN36" s="0"/>
      <c r="ALO36" s="0"/>
      <c r="ALP36" s="0"/>
      <c r="ALQ36" s="0"/>
      <c r="ALR36" s="0"/>
      <c r="ALS36" s="0"/>
      <c r="ALT36" s="0"/>
      <c r="ALU36" s="0"/>
      <c r="ALV36" s="0"/>
      <c r="ALW36" s="0"/>
      <c r="ALX36" s="0"/>
      <c r="ALY36" s="0"/>
      <c r="ALZ36" s="0"/>
      <c r="AMA36" s="0"/>
      <c r="AMB36" s="0"/>
      <c r="AMC36" s="0"/>
      <c r="AMD36" s="0"/>
      <c r="AME36" s="0"/>
      <c r="AMF36" s="0"/>
      <c r="AMG36" s="0"/>
      <c r="AMH36" s="0"/>
      <c r="AMI36" s="0"/>
      <c r="AMJ36" s="0"/>
      <c r="AMK36" s="0"/>
      <c r="AML36" s="0"/>
      <c r="AMM36" s="0"/>
      <c r="AMN36" s="0"/>
      <c r="AMO36" s="0"/>
      <c r="AMP36" s="0"/>
      <c r="AMQ36" s="0"/>
      <c r="AMR36" s="0"/>
      <c r="AMS36" s="0"/>
      <c r="AMT36" s="0"/>
      <c r="AMU36" s="0"/>
      <c r="AMV36" s="0"/>
      <c r="AMW36" s="0"/>
      <c r="AMX36" s="0"/>
      <c r="AMY36" s="0"/>
      <c r="AMZ36" s="0"/>
      <c r="ANA36" s="0"/>
      <c r="ANB36" s="0"/>
      <c r="ANC36" s="0"/>
      <c r="AND36" s="0"/>
      <c r="ANE36" s="0"/>
      <c r="ANF36" s="0"/>
      <c r="ANG36" s="0"/>
      <c r="ANH36" s="0"/>
      <c r="ANI36" s="0"/>
      <c r="ANJ36" s="0"/>
      <c r="ANK36" s="0"/>
      <c r="ANL36" s="0"/>
      <c r="ANM36" s="0"/>
      <c r="ANN36" s="0"/>
      <c r="ANO36" s="0"/>
      <c r="ANP36" s="0"/>
      <c r="ANQ36" s="0"/>
      <c r="ANR36" s="0"/>
      <c r="ANS36" s="0"/>
      <c r="ANT36" s="0"/>
      <c r="ANU36" s="0"/>
      <c r="ANV36" s="0"/>
      <c r="ANW36" s="0"/>
      <c r="ANX36" s="0"/>
      <c r="ANY36" s="0"/>
      <c r="ANZ36" s="0"/>
      <c r="AOA36" s="0"/>
      <c r="AOB36" s="0"/>
      <c r="AOC36" s="0"/>
      <c r="AOD36" s="0"/>
      <c r="AOE36" s="0"/>
      <c r="AOF36" s="0"/>
      <c r="AOG36" s="0"/>
      <c r="AOH36" s="0"/>
      <c r="AOI36" s="0"/>
      <c r="AOJ36" s="0"/>
      <c r="AOK36" s="0"/>
      <c r="AOL36" s="0"/>
      <c r="AOM36" s="0"/>
      <c r="AON36" s="0"/>
      <c r="AOO36" s="0"/>
      <c r="AOP36" s="0"/>
      <c r="AOQ36" s="0"/>
      <c r="AOR36" s="0"/>
      <c r="AOS36" s="0"/>
      <c r="AOT36" s="0"/>
      <c r="AOU36" s="0"/>
      <c r="AOV36" s="0"/>
      <c r="AOW36" s="0"/>
      <c r="AOX36" s="0"/>
      <c r="AOY36" s="0"/>
      <c r="AOZ36" s="0"/>
      <c r="APA36" s="0"/>
      <c r="APB36" s="0"/>
      <c r="APC36" s="0"/>
      <c r="APD36" s="0"/>
      <c r="APE36" s="0"/>
      <c r="APF36" s="0"/>
      <c r="APG36" s="0"/>
      <c r="APH36" s="0"/>
      <c r="API36" s="0"/>
      <c r="APJ36" s="0"/>
      <c r="APK36" s="0"/>
      <c r="APL36" s="0"/>
      <c r="APM36" s="0"/>
      <c r="APN36" s="0"/>
      <c r="APO36" s="0"/>
      <c r="APP36" s="0"/>
      <c r="APQ36" s="0"/>
      <c r="APR36" s="0"/>
      <c r="APS36" s="0"/>
      <c r="APT36" s="0"/>
      <c r="APU36" s="0"/>
      <c r="APV36" s="0"/>
      <c r="APW36" s="0"/>
      <c r="APX36" s="0"/>
      <c r="APY36" s="0"/>
      <c r="APZ36" s="0"/>
      <c r="AQA36" s="0"/>
      <c r="AQB36" s="0"/>
      <c r="AQC36" s="0"/>
      <c r="AQD36" s="0"/>
      <c r="AQE36" s="0"/>
      <c r="AQF36" s="0"/>
      <c r="AQG36" s="0"/>
      <c r="AQH36" s="0"/>
      <c r="AQI36" s="0"/>
      <c r="AQJ36" s="0"/>
      <c r="AQK36" s="0"/>
      <c r="AQL36" s="0"/>
      <c r="AQM36" s="0"/>
      <c r="AQN36" s="0"/>
      <c r="AQO36" s="0"/>
      <c r="AQP36" s="0"/>
      <c r="AQQ36" s="0"/>
      <c r="AQR36" s="0"/>
      <c r="AQS36" s="0"/>
      <c r="AQT36" s="0"/>
      <c r="AQU36" s="0"/>
      <c r="AQV36" s="0"/>
      <c r="AQW36" s="0"/>
      <c r="AQX36" s="0"/>
      <c r="AQY36" s="0"/>
      <c r="AQZ36" s="0"/>
      <c r="ARA36" s="0"/>
      <c r="ARB36" s="0"/>
      <c r="ARC36" s="0"/>
      <c r="ARD36" s="0"/>
      <c r="ARE36" s="0"/>
      <c r="ARF36" s="0"/>
      <c r="ARG36" s="0"/>
      <c r="ARH36" s="0"/>
      <c r="ARI36" s="0"/>
      <c r="ARJ36" s="0"/>
      <c r="ARK36" s="0"/>
      <c r="ARL36" s="0"/>
      <c r="ARM36" s="0"/>
      <c r="ARN36" s="0"/>
      <c r="ARO36" s="0"/>
      <c r="ARP36" s="0"/>
      <c r="ARQ36" s="0"/>
      <c r="ARR36" s="0"/>
      <c r="ARS36" s="0"/>
      <c r="ART36" s="0"/>
      <c r="ARU36" s="0"/>
      <c r="ARV36" s="0"/>
      <c r="ARW36" s="0"/>
      <c r="ARX36" s="0"/>
      <c r="ARY36" s="0"/>
      <c r="ARZ36" s="0"/>
      <c r="ASA36" s="0"/>
      <c r="ASB36" s="0"/>
      <c r="ASC36" s="0"/>
      <c r="ASD36" s="0"/>
      <c r="ASE36" s="0"/>
      <c r="ASF36" s="0"/>
      <c r="ASG36" s="0"/>
      <c r="ASH36" s="0"/>
      <c r="ASI36" s="0"/>
      <c r="ASJ36" s="0"/>
      <c r="ASK36" s="0"/>
      <c r="ASL36" s="0"/>
      <c r="ASM36" s="0"/>
      <c r="ASN36" s="0"/>
      <c r="ASO36" s="0"/>
      <c r="ASP36" s="0"/>
      <c r="ASQ36" s="0"/>
      <c r="ASR36" s="0"/>
      <c r="ASS36" s="0"/>
      <c r="AST36" s="0"/>
      <c r="ASU36" s="0"/>
      <c r="ASV36" s="0"/>
      <c r="ASW36" s="0"/>
      <c r="ASX36" s="0"/>
      <c r="ASY36" s="0"/>
      <c r="ASZ36" s="0"/>
      <c r="ATA36" s="0"/>
      <c r="ATB36" s="0"/>
      <c r="ATC36" s="0"/>
      <c r="ATD36" s="0"/>
      <c r="ATE36" s="0"/>
      <c r="ATF36" s="0"/>
      <c r="ATG36" s="0"/>
      <c r="ATH36" s="0"/>
      <c r="ATI36" s="0"/>
      <c r="ATJ36" s="0"/>
      <c r="ATK36" s="0"/>
      <c r="ATL36" s="0"/>
      <c r="ATM36" s="0"/>
      <c r="ATN36" s="0"/>
      <c r="ATO36" s="0"/>
      <c r="ATP36" s="0"/>
      <c r="ATQ36" s="0"/>
      <c r="ATR36" s="0"/>
      <c r="ATS36" s="0"/>
      <c r="ATT36" s="0"/>
      <c r="ATU36" s="0"/>
      <c r="ATV36" s="0"/>
      <c r="ATW36" s="0"/>
      <c r="ATX36" s="0"/>
      <c r="ATY36" s="0"/>
      <c r="ATZ36" s="0"/>
      <c r="AUA36" s="0"/>
      <c r="AUB36" s="0"/>
      <c r="AUC36" s="0"/>
      <c r="AUD36" s="0"/>
      <c r="AUE36" s="0"/>
      <c r="AUF36" s="0"/>
      <c r="AUG36" s="0"/>
      <c r="AUH36" s="0"/>
      <c r="AUI36" s="0"/>
      <c r="AUJ36" s="0"/>
      <c r="AUK36" s="0"/>
      <c r="AUL36" s="0"/>
      <c r="AUM36" s="0"/>
      <c r="AUN36" s="0"/>
      <c r="AUO36" s="0"/>
      <c r="AUP36" s="0"/>
      <c r="AUQ36" s="0"/>
      <c r="AUR36" s="0"/>
      <c r="AUS36" s="0"/>
      <c r="AUT36" s="0"/>
      <c r="AUU36" s="0"/>
      <c r="AUV36" s="0"/>
      <c r="AUW36" s="0"/>
      <c r="AUX36" s="0"/>
      <c r="AUY36" s="0"/>
      <c r="AUZ36" s="0"/>
      <c r="AVA36" s="0"/>
      <c r="AVB36" s="0"/>
      <c r="AVC36" s="0"/>
      <c r="AVD36" s="0"/>
      <c r="AVE36" s="0"/>
      <c r="AVF36" s="0"/>
      <c r="AVG36" s="0"/>
      <c r="AVH36" s="0"/>
      <c r="AVI36" s="0"/>
      <c r="AVJ36" s="0"/>
      <c r="AVK36" s="0"/>
      <c r="AVL36" s="0"/>
      <c r="AVM36" s="0"/>
      <c r="AVN36" s="0"/>
      <c r="AVO36" s="0"/>
      <c r="AVP36" s="0"/>
      <c r="AVQ36" s="0"/>
      <c r="AVR36" s="0"/>
      <c r="AVS36" s="0"/>
      <c r="AVT36" s="0"/>
      <c r="AVU36" s="0"/>
      <c r="AVV36" s="0"/>
      <c r="AVW36" s="0"/>
      <c r="AVX36" s="0"/>
      <c r="AVY36" s="0"/>
      <c r="AVZ36" s="0"/>
      <c r="AWA36" s="0"/>
      <c r="AWB36" s="0"/>
      <c r="AWC36" s="0"/>
      <c r="AWD36" s="0"/>
      <c r="AWE36" s="0"/>
      <c r="AWF36" s="0"/>
      <c r="AWG36" s="0"/>
      <c r="AWH36" s="0"/>
      <c r="AWI36" s="0"/>
      <c r="AWJ36" s="0"/>
      <c r="AWK36" s="0"/>
      <c r="AWL36" s="0"/>
      <c r="AWM36" s="0"/>
      <c r="AWN36" s="0"/>
      <c r="AWO36" s="0"/>
      <c r="AWP36" s="0"/>
      <c r="AWQ36" s="0"/>
      <c r="AWR36" s="0"/>
      <c r="AWS36" s="0"/>
      <c r="AWT36" s="0"/>
      <c r="AWU36" s="0"/>
      <c r="AWV36" s="0"/>
      <c r="AWW36" s="0"/>
      <c r="AWX36" s="0"/>
      <c r="AWY36" s="0"/>
      <c r="AWZ36" s="0"/>
      <c r="AXA36" s="0"/>
      <c r="AXB36" s="0"/>
      <c r="AXC36" s="0"/>
      <c r="AXD36" s="0"/>
      <c r="AXE36" s="0"/>
      <c r="AXF36" s="0"/>
      <c r="AXG36" s="0"/>
      <c r="AXH36" s="0"/>
      <c r="AXI36" s="0"/>
      <c r="AXJ36" s="0"/>
      <c r="AXK36" s="0"/>
      <c r="AXL36" s="0"/>
      <c r="AXM36" s="0"/>
      <c r="AXN36" s="0"/>
      <c r="AXO36" s="0"/>
      <c r="AXP36" s="0"/>
      <c r="AXQ36" s="0"/>
      <c r="AXR36" s="0"/>
      <c r="AXS36" s="0"/>
      <c r="AXT36" s="0"/>
      <c r="AXU36" s="0"/>
      <c r="AXV36" s="0"/>
      <c r="AXW36" s="0"/>
      <c r="AXX36" s="0"/>
      <c r="AXY36" s="0"/>
      <c r="AXZ36" s="0"/>
      <c r="AYA36" s="0"/>
      <c r="AYB36" s="0"/>
      <c r="AYC36" s="0"/>
      <c r="AYD36" s="0"/>
      <c r="AYE36" s="0"/>
      <c r="AYF36" s="0"/>
      <c r="AYG36" s="0"/>
      <c r="AYH36" s="0"/>
      <c r="AYI36" s="0"/>
      <c r="AYJ36" s="0"/>
      <c r="AYK36" s="0"/>
      <c r="AYL36" s="0"/>
      <c r="AYM36" s="0"/>
      <c r="AYN36" s="0"/>
      <c r="AYO36" s="0"/>
      <c r="AYP36" s="0"/>
      <c r="AYQ36" s="0"/>
      <c r="AYR36" s="0"/>
      <c r="AYS36" s="0"/>
      <c r="AYT36" s="0"/>
      <c r="AYU36" s="0"/>
      <c r="AYV36" s="0"/>
      <c r="AYW36" s="0"/>
      <c r="AYX36" s="0"/>
      <c r="AYY36" s="0"/>
      <c r="AYZ36" s="0"/>
      <c r="AZA36" s="0"/>
      <c r="AZB36" s="0"/>
      <c r="AZC36" s="0"/>
      <c r="AZD36" s="0"/>
      <c r="AZE36" s="0"/>
      <c r="AZF36" s="0"/>
      <c r="AZG36" s="0"/>
      <c r="AZH36" s="0"/>
      <c r="AZI36" s="0"/>
      <c r="AZJ36" s="0"/>
      <c r="AZK36" s="0"/>
      <c r="AZL36" s="0"/>
      <c r="AZM36" s="0"/>
      <c r="AZN36" s="0"/>
      <c r="AZO36" s="0"/>
      <c r="AZP36" s="0"/>
      <c r="AZQ36" s="0"/>
      <c r="AZR36" s="0"/>
      <c r="AZS36" s="0"/>
      <c r="AZT36" s="0"/>
      <c r="AZU36" s="0"/>
      <c r="AZV36" s="0"/>
      <c r="AZW36" s="0"/>
      <c r="AZX36" s="0"/>
      <c r="AZY36" s="0"/>
      <c r="AZZ36" s="0"/>
      <c r="BAA36" s="0"/>
      <c r="BAB36" s="0"/>
      <c r="BAC36" s="0"/>
      <c r="BAD36" s="0"/>
      <c r="BAE36" s="0"/>
      <c r="BAF36" s="0"/>
      <c r="BAG36" s="0"/>
      <c r="BAH36" s="0"/>
      <c r="BAI36" s="0"/>
      <c r="BAJ36" s="0"/>
      <c r="BAK36" s="0"/>
      <c r="BAL36" s="0"/>
      <c r="BAM36" s="0"/>
      <c r="BAN36" s="0"/>
      <c r="BAO36" s="0"/>
      <c r="BAP36" s="0"/>
      <c r="BAQ36" s="0"/>
      <c r="BAR36" s="0"/>
      <c r="BAS36" s="0"/>
      <c r="BAT36" s="0"/>
      <c r="BAU36" s="0"/>
      <c r="BAV36" s="0"/>
      <c r="BAW36" s="0"/>
      <c r="BAX36" s="0"/>
      <c r="BAY36" s="0"/>
      <c r="BAZ36" s="0"/>
      <c r="BBA36" s="0"/>
      <c r="BBB36" s="0"/>
      <c r="BBC36" s="0"/>
      <c r="BBD36" s="0"/>
      <c r="BBE36" s="0"/>
      <c r="BBF36" s="0"/>
      <c r="BBG36" s="0"/>
      <c r="BBH36" s="0"/>
      <c r="BBI36" s="0"/>
      <c r="BBJ36" s="0"/>
      <c r="BBK36" s="0"/>
      <c r="BBL36" s="0"/>
      <c r="BBM36" s="0"/>
      <c r="BBN36" s="0"/>
      <c r="BBO36" s="0"/>
      <c r="BBP36" s="0"/>
      <c r="BBQ36" s="0"/>
      <c r="BBR36" s="0"/>
      <c r="BBS36" s="0"/>
      <c r="BBT36" s="0"/>
      <c r="BBU36" s="0"/>
      <c r="BBV36" s="0"/>
      <c r="BBW36" s="0"/>
      <c r="BBX36" s="0"/>
      <c r="BBY36" s="0"/>
      <c r="BBZ36" s="0"/>
      <c r="BCA36" s="0"/>
      <c r="BCB36" s="0"/>
      <c r="BCC36" s="0"/>
      <c r="BCD36" s="0"/>
      <c r="BCE36" s="0"/>
      <c r="BCF36" s="0"/>
      <c r="BCG36" s="0"/>
      <c r="BCH36" s="0"/>
      <c r="BCI36" s="0"/>
      <c r="BCJ36" s="0"/>
      <c r="BCK36" s="0"/>
      <c r="BCL36" s="0"/>
      <c r="BCM36" s="0"/>
      <c r="BCN36" s="0"/>
      <c r="BCO36" s="0"/>
      <c r="BCP36" s="0"/>
      <c r="BCQ36" s="0"/>
      <c r="BCR36" s="0"/>
      <c r="BCS36" s="0"/>
      <c r="BCT36" s="0"/>
      <c r="BCU36" s="0"/>
      <c r="BCV36" s="0"/>
      <c r="BCW36" s="0"/>
      <c r="BCX36" s="0"/>
      <c r="BCY36" s="0"/>
      <c r="BCZ36" s="0"/>
      <c r="BDA36" s="0"/>
      <c r="BDB36" s="0"/>
      <c r="BDC36" s="0"/>
      <c r="BDD36" s="0"/>
      <c r="BDE36" s="0"/>
      <c r="BDF36" s="0"/>
      <c r="BDG36" s="0"/>
      <c r="BDH36" s="0"/>
      <c r="BDI36" s="0"/>
      <c r="BDJ36" s="0"/>
      <c r="BDK36" s="0"/>
      <c r="BDL36" s="0"/>
      <c r="BDM36" s="0"/>
      <c r="BDN36" s="0"/>
      <c r="BDO36" s="0"/>
      <c r="BDP36" s="0"/>
      <c r="BDQ36" s="0"/>
      <c r="BDR36" s="0"/>
      <c r="BDS36" s="0"/>
      <c r="BDT36" s="0"/>
      <c r="BDU36" s="0"/>
      <c r="BDV36" s="0"/>
      <c r="BDW36" s="0"/>
      <c r="BDX36" s="0"/>
      <c r="BDY36" s="0"/>
      <c r="BDZ36" s="0"/>
      <c r="BEA36" s="0"/>
      <c r="BEB36" s="0"/>
      <c r="BEC36" s="0"/>
      <c r="BED36" s="0"/>
      <c r="BEE36" s="0"/>
      <c r="BEF36" s="0"/>
      <c r="BEG36" s="0"/>
      <c r="BEH36" s="0"/>
      <c r="BEI36" s="0"/>
      <c r="BEJ36" s="0"/>
      <c r="BEK36" s="0"/>
      <c r="BEL36" s="0"/>
      <c r="BEM36" s="0"/>
      <c r="BEN36" s="0"/>
      <c r="BEO36" s="0"/>
      <c r="BEP36" s="0"/>
      <c r="BEQ36" s="0"/>
      <c r="BER36" s="0"/>
      <c r="BES36" s="0"/>
      <c r="BET36" s="0"/>
      <c r="BEU36" s="0"/>
      <c r="BEV36" s="0"/>
      <c r="BEW36" s="0"/>
      <c r="BEX36" s="0"/>
      <c r="BEY36" s="0"/>
      <c r="BEZ36" s="0"/>
      <c r="BFA36" s="0"/>
      <c r="BFB36" s="0"/>
      <c r="BFC36" s="0"/>
      <c r="BFD36" s="0"/>
      <c r="BFE36" s="0"/>
      <c r="BFF36" s="0"/>
      <c r="BFG36" s="0"/>
      <c r="BFH36" s="0"/>
      <c r="BFI36" s="0"/>
      <c r="BFJ36" s="0"/>
      <c r="BFK36" s="0"/>
      <c r="BFL36" s="0"/>
      <c r="BFM36" s="0"/>
      <c r="BFN36" s="0"/>
      <c r="BFO36" s="0"/>
      <c r="BFP36" s="0"/>
      <c r="BFQ36" s="0"/>
      <c r="BFR36" s="0"/>
      <c r="BFS36" s="0"/>
      <c r="BFT36" s="0"/>
      <c r="BFU36" s="0"/>
      <c r="BFV36" s="0"/>
      <c r="BFW36" s="0"/>
      <c r="BFX36" s="0"/>
      <c r="BFY36" s="0"/>
      <c r="BFZ36" s="0"/>
      <c r="BGA36" s="0"/>
      <c r="BGB36" s="0"/>
      <c r="BGC36" s="0"/>
      <c r="BGD36" s="0"/>
      <c r="BGE36" s="0"/>
      <c r="BGF36" s="0"/>
      <c r="BGG36" s="0"/>
      <c r="BGH36" s="0"/>
      <c r="BGI36" s="0"/>
      <c r="BGJ36" s="0"/>
      <c r="BGK36" s="0"/>
      <c r="BGL36" s="0"/>
      <c r="BGM36" s="0"/>
      <c r="BGN36" s="0"/>
      <c r="BGO36" s="0"/>
      <c r="BGP36" s="0"/>
      <c r="BGQ36" s="0"/>
      <c r="BGR36" s="0"/>
      <c r="BGS36" s="0"/>
      <c r="BGT36" s="0"/>
      <c r="BGU36" s="0"/>
      <c r="BGV36" s="0"/>
      <c r="BGW36" s="0"/>
      <c r="BGX36" s="0"/>
      <c r="BGY36" s="0"/>
      <c r="BGZ36" s="0"/>
      <c r="BHA36" s="0"/>
      <c r="BHB36" s="0"/>
      <c r="BHC36" s="0"/>
      <c r="BHD36" s="0"/>
      <c r="BHE36" s="0"/>
      <c r="BHF36" s="0"/>
      <c r="BHG36" s="0"/>
      <c r="BHH36" s="0"/>
      <c r="BHI36" s="0"/>
      <c r="BHJ36" s="0"/>
      <c r="BHK36" s="0"/>
      <c r="BHL36" s="0"/>
      <c r="BHM36" s="0"/>
      <c r="BHN36" s="0"/>
      <c r="BHO36" s="0"/>
      <c r="BHP36" s="0"/>
      <c r="BHQ36" s="0"/>
      <c r="BHR36" s="0"/>
      <c r="BHS36" s="0"/>
      <c r="BHT36" s="0"/>
      <c r="BHU36" s="0"/>
      <c r="BHV36" s="0"/>
      <c r="BHW36" s="0"/>
      <c r="BHX36" s="0"/>
      <c r="BHY36" s="0"/>
      <c r="BHZ36" s="0"/>
      <c r="BIA36" s="0"/>
      <c r="BIB36" s="0"/>
      <c r="BIC36" s="0"/>
      <c r="BID36" s="0"/>
      <c r="BIE36" s="0"/>
      <c r="BIF36" s="0"/>
      <c r="BIG36" s="0"/>
      <c r="BIH36" s="0"/>
      <c r="BII36" s="0"/>
      <c r="BIJ36" s="0"/>
      <c r="BIK36" s="0"/>
      <c r="BIL36" s="0"/>
      <c r="BIM36" s="0"/>
      <c r="BIN36" s="0"/>
      <c r="BIO36" s="0"/>
      <c r="BIP36" s="0"/>
      <c r="BIQ36" s="0"/>
      <c r="BIR36" s="0"/>
      <c r="BIS36" s="0"/>
      <c r="BIT36" s="0"/>
      <c r="BIU36" s="0"/>
      <c r="BIV36" s="0"/>
      <c r="BIW36" s="0"/>
      <c r="BIX36" s="0"/>
      <c r="BIY36" s="0"/>
      <c r="BIZ36" s="0"/>
      <c r="BJA36" s="0"/>
      <c r="BJB36" s="0"/>
      <c r="BJC36" s="0"/>
      <c r="BJD36" s="0"/>
      <c r="BJE36" s="0"/>
      <c r="BJF36" s="0"/>
      <c r="BJG36" s="0"/>
      <c r="BJH36" s="0"/>
      <c r="BJI36" s="0"/>
      <c r="BJJ36" s="0"/>
      <c r="BJK36" s="0"/>
      <c r="BJL36" s="0"/>
      <c r="BJM36" s="0"/>
      <c r="BJN36" s="0"/>
      <c r="BJO36" s="0"/>
      <c r="BJP36" s="0"/>
      <c r="BJQ36" s="0"/>
      <c r="BJR36" s="0"/>
      <c r="BJS36" s="0"/>
      <c r="BJT36" s="0"/>
      <c r="BJU36" s="0"/>
      <c r="BJV36" s="0"/>
      <c r="BJW36" s="0"/>
      <c r="BJX36" s="0"/>
      <c r="BJY36" s="0"/>
      <c r="BJZ36" s="0"/>
      <c r="BKA36" s="0"/>
      <c r="BKB36" s="0"/>
      <c r="BKC36" s="0"/>
      <c r="BKD36" s="0"/>
      <c r="BKE36" s="0"/>
      <c r="BKF36" s="0"/>
      <c r="BKG36" s="0"/>
      <c r="BKH36" s="0"/>
      <c r="BKI36" s="0"/>
      <c r="BKJ36" s="0"/>
      <c r="BKK36" s="0"/>
      <c r="BKL36" s="0"/>
      <c r="BKM36" s="0"/>
      <c r="BKN36" s="0"/>
      <c r="BKO36" s="0"/>
      <c r="BKP36" s="0"/>
      <c r="BKQ36" s="0"/>
      <c r="BKR36" s="0"/>
      <c r="BKS36" s="0"/>
      <c r="BKT36" s="0"/>
      <c r="BKU36" s="0"/>
      <c r="BKV36" s="0"/>
      <c r="BKW36" s="0"/>
      <c r="BKX36" s="0"/>
      <c r="BKY36" s="0"/>
      <c r="BKZ36" s="0"/>
      <c r="BLA36" s="0"/>
      <c r="BLB36" s="0"/>
      <c r="BLC36" s="0"/>
      <c r="BLD36" s="0"/>
      <c r="BLE36" s="0"/>
      <c r="BLF36" s="0"/>
      <c r="BLG36" s="0"/>
      <c r="BLH36" s="0"/>
      <c r="BLI36" s="0"/>
      <c r="BLJ36" s="0"/>
      <c r="BLK36" s="0"/>
      <c r="BLL36" s="0"/>
      <c r="BLM36" s="0"/>
      <c r="BLN36" s="0"/>
      <c r="BLO36" s="0"/>
      <c r="BLP36" s="0"/>
      <c r="BLQ36" s="0"/>
      <c r="BLR36" s="0"/>
      <c r="BLS36" s="0"/>
      <c r="BLT36" s="0"/>
      <c r="BLU36" s="0"/>
      <c r="BLV36" s="0"/>
      <c r="BLW36" s="0"/>
      <c r="BLX36" s="0"/>
      <c r="BLY36" s="0"/>
      <c r="BLZ36" s="0"/>
      <c r="BMA36" s="0"/>
      <c r="BMB36" s="0"/>
      <c r="BMC36" s="0"/>
      <c r="BMD36" s="0"/>
      <c r="BME36" s="0"/>
      <c r="BMF36" s="0"/>
      <c r="BMG36" s="0"/>
      <c r="BMH36" s="0"/>
      <c r="BMI36" s="0"/>
      <c r="BMJ36" s="0"/>
      <c r="BMK36" s="0"/>
      <c r="BML36" s="0"/>
      <c r="BMM36" s="0"/>
      <c r="BMN36" s="0"/>
      <c r="BMO36" s="0"/>
      <c r="BMP36" s="0"/>
      <c r="BMQ36" s="0"/>
      <c r="BMR36" s="0"/>
      <c r="BMS36" s="0"/>
      <c r="BMT36" s="0"/>
      <c r="BMU36" s="0"/>
      <c r="BMV36" s="0"/>
      <c r="BMW36" s="0"/>
      <c r="BMX36" s="0"/>
      <c r="BMY36" s="0"/>
      <c r="BMZ36" s="0"/>
      <c r="BNA36" s="0"/>
      <c r="BNB36" s="0"/>
      <c r="BNC36" s="0"/>
      <c r="BND36" s="0"/>
      <c r="BNE36" s="0"/>
      <c r="BNF36" s="0"/>
      <c r="BNG36" s="0"/>
      <c r="BNH36" s="0"/>
      <c r="BNI36" s="0"/>
      <c r="BNJ36" s="0"/>
      <c r="BNK36" s="0"/>
      <c r="BNL36" s="0"/>
      <c r="BNM36" s="0"/>
      <c r="BNN36" s="0"/>
      <c r="BNO36" s="0"/>
      <c r="BNP36" s="0"/>
      <c r="BNQ36" s="0"/>
      <c r="BNR36" s="0"/>
      <c r="BNS36" s="0"/>
      <c r="BNT36" s="0"/>
      <c r="BNU36" s="0"/>
      <c r="BNV36" s="0"/>
      <c r="BNW36" s="0"/>
      <c r="BNX36" s="0"/>
      <c r="BNY36" s="0"/>
      <c r="BNZ36" s="0"/>
      <c r="BOA36" s="0"/>
      <c r="BOB36" s="0"/>
      <c r="BOC36" s="0"/>
      <c r="BOD36" s="0"/>
      <c r="BOE36" s="0"/>
      <c r="BOF36" s="0"/>
      <c r="BOG36" s="0"/>
      <c r="BOH36" s="0"/>
      <c r="BOI36" s="0"/>
      <c r="BOJ36" s="0"/>
      <c r="BOK36" s="0"/>
      <c r="BOL36" s="0"/>
      <c r="BOM36" s="0"/>
      <c r="BON36" s="0"/>
      <c r="BOO36" s="0"/>
      <c r="BOP36" s="0"/>
      <c r="BOQ36" s="0"/>
      <c r="BOR36" s="0"/>
      <c r="BOS36" s="0"/>
      <c r="BOT36" s="0"/>
      <c r="BOU36" s="0"/>
      <c r="BOV36" s="0"/>
      <c r="BOW36" s="0"/>
      <c r="BOX36" s="0"/>
      <c r="BOY36" s="0"/>
      <c r="BOZ36" s="0"/>
      <c r="BPA36" s="0"/>
      <c r="BPB36" s="0"/>
      <c r="BPC36" s="0"/>
      <c r="BPD36" s="0"/>
      <c r="BPE36" s="0"/>
      <c r="BPF36" s="0"/>
      <c r="BPG36" s="0"/>
      <c r="BPH36" s="0"/>
      <c r="BPI36" s="0"/>
      <c r="BPJ36" s="0"/>
      <c r="BPK36" s="0"/>
      <c r="BPL36" s="0"/>
      <c r="BPM36" s="0"/>
      <c r="BPN36" s="0"/>
      <c r="BPO36" s="0"/>
      <c r="BPP36" s="0"/>
      <c r="BPQ36" s="0"/>
      <c r="BPR36" s="0"/>
      <c r="BPS36" s="0"/>
      <c r="BPT36" s="0"/>
      <c r="BPU36" s="0"/>
      <c r="BPV36" s="0"/>
      <c r="BPW36" s="0"/>
      <c r="BPX36" s="0"/>
      <c r="BPY36" s="0"/>
      <c r="BPZ36" s="0"/>
      <c r="BQA36" s="0"/>
      <c r="BQB36" s="0"/>
      <c r="BQC36" s="0"/>
      <c r="BQD36" s="0"/>
      <c r="BQE36" s="0"/>
      <c r="BQF36" s="0"/>
      <c r="BQG36" s="0"/>
      <c r="BQH36" s="0"/>
      <c r="BQI36" s="0"/>
      <c r="BQJ36" s="0"/>
      <c r="BQK36" s="0"/>
      <c r="BQL36" s="0"/>
      <c r="BQM36" s="0"/>
      <c r="BQN36" s="0"/>
      <c r="BQO36" s="0"/>
      <c r="BQP36" s="0"/>
      <c r="BQQ36" s="0"/>
      <c r="BQR36" s="0"/>
      <c r="BQS36" s="0"/>
      <c r="BQT36" s="0"/>
      <c r="BQU36" s="0"/>
      <c r="BQV36" s="0"/>
      <c r="BQW36" s="0"/>
      <c r="BQX36" s="0"/>
      <c r="BQY36" s="0"/>
      <c r="BQZ36" s="0"/>
      <c r="BRA36" s="0"/>
      <c r="BRB36" s="0"/>
      <c r="BRC36" s="0"/>
      <c r="BRD36" s="0"/>
      <c r="BRE36" s="0"/>
      <c r="BRF36" s="0"/>
      <c r="BRG36" s="0"/>
      <c r="BRH36" s="0"/>
      <c r="BRI36" s="0"/>
      <c r="BRJ36" s="0"/>
      <c r="BRK36" s="0"/>
      <c r="BRL36" s="0"/>
      <c r="BRM36" s="0"/>
      <c r="BRN36" s="0"/>
      <c r="BRO36" s="0"/>
      <c r="BRP36" s="0"/>
      <c r="BRQ36" s="0"/>
      <c r="BRR36" s="0"/>
      <c r="BRS36" s="0"/>
      <c r="BRT36" s="0"/>
      <c r="BRU36" s="0"/>
      <c r="BRV36" s="0"/>
      <c r="BRW36" s="0"/>
      <c r="BRX36" s="0"/>
      <c r="BRY36" s="0"/>
      <c r="BRZ36" s="0"/>
      <c r="BSA36" s="0"/>
      <c r="BSB36" s="0"/>
      <c r="BSC36" s="0"/>
      <c r="BSD36" s="0"/>
      <c r="BSE36" s="0"/>
      <c r="BSF36" s="0"/>
      <c r="BSG36" s="0"/>
      <c r="BSH36" s="0"/>
      <c r="BSI36" s="0"/>
      <c r="BSJ36" s="0"/>
      <c r="BSK36" s="0"/>
      <c r="BSL36" s="0"/>
      <c r="BSM36" s="0"/>
      <c r="BSN36" s="0"/>
      <c r="BSO36" s="0"/>
      <c r="BSP36" s="0"/>
      <c r="BSQ36" s="0"/>
      <c r="BSR36" s="0"/>
      <c r="BSS36" s="0"/>
      <c r="BST36" s="0"/>
      <c r="BSU36" s="0"/>
      <c r="BSV36" s="0"/>
      <c r="BSW36" s="0"/>
      <c r="BSX36" s="0"/>
      <c r="BSY36" s="0"/>
      <c r="BSZ36" s="0"/>
      <c r="BTA36" s="0"/>
      <c r="BTB36" s="0"/>
      <c r="BTC36" s="0"/>
      <c r="BTD36" s="0"/>
      <c r="BTE36" s="0"/>
      <c r="BTF36" s="0"/>
      <c r="BTG36" s="0"/>
      <c r="BTH36" s="0"/>
      <c r="BTI36" s="0"/>
      <c r="BTJ36" s="0"/>
      <c r="BTK36" s="0"/>
      <c r="BTL36" s="0"/>
      <c r="BTM36" s="0"/>
      <c r="BTN36" s="0"/>
      <c r="BTO36" s="0"/>
      <c r="BTP36" s="0"/>
      <c r="BTQ36" s="0"/>
      <c r="BTR36" s="0"/>
      <c r="BTS36" s="0"/>
      <c r="BTT36" s="0"/>
      <c r="BTU36" s="0"/>
      <c r="BTV36" s="0"/>
      <c r="BTW36" s="0"/>
      <c r="BTX36" s="0"/>
      <c r="BTY36" s="0"/>
      <c r="BTZ36" s="0"/>
      <c r="BUA36" s="0"/>
      <c r="BUB36" s="0"/>
      <c r="BUC36" s="0"/>
      <c r="BUD36" s="0"/>
      <c r="BUE36" s="0"/>
      <c r="BUF36" s="0"/>
      <c r="BUG36" s="0"/>
      <c r="BUH36" s="0"/>
      <c r="BUI36" s="0"/>
      <c r="BUJ36" s="0"/>
      <c r="BUK36" s="0"/>
      <c r="BUL36" s="0"/>
      <c r="BUM36" s="0"/>
      <c r="BUN36" s="0"/>
      <c r="BUO36" s="0"/>
      <c r="BUP36" s="0"/>
      <c r="BUQ36" s="0"/>
      <c r="BUR36" s="0"/>
      <c r="BUS36" s="0"/>
      <c r="BUT36" s="0"/>
      <c r="BUU36" s="0"/>
      <c r="BUV36" s="0"/>
      <c r="BUW36" s="0"/>
      <c r="BUX36" s="0"/>
      <c r="BUY36" s="0"/>
      <c r="BUZ36" s="0"/>
      <c r="BVA36" s="0"/>
      <c r="BVB36" s="0"/>
      <c r="BVC36" s="0"/>
      <c r="BVD36" s="0"/>
      <c r="BVE36" s="0"/>
      <c r="BVF36" s="0"/>
      <c r="BVG36" s="0"/>
      <c r="BVH36" s="0"/>
      <c r="BVI36" s="0"/>
      <c r="BVJ36" s="0"/>
      <c r="BVK36" s="0"/>
      <c r="BVL36" s="0"/>
      <c r="BVM36" s="0"/>
      <c r="BVN36" s="0"/>
      <c r="BVO36" s="0"/>
      <c r="BVP36" s="0"/>
      <c r="BVQ36" s="0"/>
      <c r="BVR36" s="0"/>
      <c r="BVS36" s="0"/>
      <c r="BVT36" s="0"/>
      <c r="BVU36" s="0"/>
      <c r="BVV36" s="0"/>
      <c r="BVW36" s="0"/>
      <c r="BVX36" s="0"/>
      <c r="BVY36" s="0"/>
      <c r="BVZ36" s="0"/>
      <c r="BWA36" s="0"/>
      <c r="BWB36" s="0"/>
      <c r="BWC36" s="0"/>
      <c r="BWD36" s="0"/>
      <c r="BWE36" s="0"/>
      <c r="BWF36" s="0"/>
      <c r="BWG36" s="0"/>
      <c r="BWH36" s="0"/>
      <c r="BWI36" s="0"/>
      <c r="BWJ36" s="0"/>
      <c r="BWK36" s="0"/>
      <c r="BWL36" s="0"/>
      <c r="BWM36" s="0"/>
      <c r="BWN36" s="0"/>
      <c r="BWO36" s="0"/>
      <c r="BWP36" s="0"/>
      <c r="BWQ36" s="0"/>
      <c r="BWR36" s="0"/>
      <c r="BWS36" s="0"/>
      <c r="BWT36" s="0"/>
      <c r="BWU36" s="0"/>
      <c r="BWV36" s="0"/>
      <c r="BWW36" s="0"/>
      <c r="BWX36" s="0"/>
      <c r="BWY36" s="0"/>
      <c r="BWZ36" s="0"/>
      <c r="BXA36" s="0"/>
      <c r="BXB36" s="0"/>
      <c r="BXC36" s="0"/>
      <c r="BXD36" s="0"/>
      <c r="BXE36" s="0"/>
      <c r="BXF36" s="0"/>
      <c r="BXG36" s="0"/>
      <c r="BXH36" s="0"/>
      <c r="BXI36" s="0"/>
      <c r="BXJ36" s="0"/>
      <c r="BXK36" s="0"/>
      <c r="BXL36" s="0"/>
      <c r="BXM36" s="0"/>
      <c r="BXN36" s="0"/>
      <c r="BXO36" s="0"/>
      <c r="BXP36" s="0"/>
      <c r="BXQ36" s="0"/>
      <c r="BXR36" s="0"/>
      <c r="BXS36" s="0"/>
      <c r="BXT36" s="0"/>
      <c r="BXU36" s="0"/>
      <c r="BXV36" s="0"/>
      <c r="BXW36" s="0"/>
      <c r="BXX36" s="0"/>
      <c r="BXY36" s="0"/>
      <c r="BXZ36" s="0"/>
      <c r="BYA36" s="0"/>
      <c r="BYB36" s="0"/>
      <c r="BYC36" s="0"/>
      <c r="BYD36" s="0"/>
      <c r="BYE36" s="0"/>
      <c r="BYF36" s="0"/>
      <c r="BYG36" s="0"/>
      <c r="BYH36" s="0"/>
      <c r="BYI36" s="0"/>
      <c r="BYJ36" s="0"/>
      <c r="BYK36" s="0"/>
      <c r="BYL36" s="0"/>
      <c r="BYM36" s="0"/>
      <c r="BYN36" s="0"/>
      <c r="BYO36" s="0"/>
      <c r="BYP36" s="0"/>
      <c r="BYQ36" s="0"/>
      <c r="BYR36" s="0"/>
      <c r="BYS36" s="0"/>
      <c r="BYT36" s="0"/>
      <c r="BYU36" s="0"/>
      <c r="BYV36" s="0"/>
      <c r="BYW36" s="0"/>
      <c r="BYX36" s="0"/>
      <c r="BYY36" s="0"/>
      <c r="BYZ36" s="0"/>
      <c r="BZA36" s="0"/>
      <c r="BZB36" s="0"/>
      <c r="BZC36" s="0"/>
      <c r="BZD36" s="0"/>
      <c r="BZE36" s="0"/>
      <c r="BZF36" s="0"/>
      <c r="BZG36" s="0"/>
      <c r="BZH36" s="0"/>
      <c r="BZI36" s="0"/>
      <c r="BZJ36" s="0"/>
      <c r="BZK36" s="0"/>
      <c r="BZL36" s="0"/>
      <c r="BZM36" s="0"/>
      <c r="BZN36" s="0"/>
      <c r="BZO36" s="0"/>
      <c r="BZP36" s="0"/>
      <c r="BZQ36" s="0"/>
      <c r="BZR36" s="0"/>
      <c r="BZS36" s="0"/>
      <c r="BZT36" s="0"/>
      <c r="BZU36" s="0"/>
      <c r="BZV36" s="0"/>
      <c r="BZW36" s="0"/>
      <c r="BZX36" s="0"/>
      <c r="BZY36" s="0"/>
      <c r="BZZ36" s="0"/>
      <c r="CAA36" s="0"/>
      <c r="CAB36" s="0"/>
      <c r="CAC36" s="0"/>
      <c r="CAD36" s="0"/>
      <c r="CAE36" s="0"/>
      <c r="CAF36" s="0"/>
      <c r="CAG36" s="0"/>
      <c r="CAH36" s="0"/>
      <c r="CAI36" s="0"/>
      <c r="CAJ36" s="0"/>
      <c r="CAK36" s="0"/>
      <c r="CAL36" s="0"/>
      <c r="CAM36" s="0"/>
      <c r="CAN36" s="0"/>
      <c r="CAO36" s="0"/>
      <c r="CAP36" s="0"/>
      <c r="CAQ36" s="0"/>
      <c r="CAR36" s="0"/>
      <c r="CAS36" s="0"/>
      <c r="CAT36" s="0"/>
      <c r="CAU36" s="0"/>
      <c r="CAV36" s="0"/>
      <c r="CAW36" s="0"/>
      <c r="CAX36" s="0"/>
      <c r="CAY36" s="0"/>
      <c r="CAZ36" s="0"/>
      <c r="CBA36" s="0"/>
      <c r="CBB36" s="0"/>
      <c r="CBC36" s="0"/>
      <c r="CBD36" s="0"/>
      <c r="CBE36" s="0"/>
      <c r="CBF36" s="0"/>
      <c r="CBG36" s="0"/>
      <c r="CBH36" s="0"/>
      <c r="CBI36" s="0"/>
      <c r="CBJ36" s="0"/>
      <c r="CBK36" s="0"/>
      <c r="CBL36" s="0"/>
      <c r="CBM36" s="0"/>
      <c r="CBN36" s="0"/>
      <c r="CBO36" s="0"/>
      <c r="CBP36" s="0"/>
      <c r="CBQ36" s="0"/>
      <c r="CBR36" s="0"/>
      <c r="CBS36" s="0"/>
      <c r="CBT36" s="0"/>
      <c r="CBU36" s="0"/>
      <c r="CBV36" s="0"/>
      <c r="CBW36" s="0"/>
      <c r="CBX36" s="0"/>
      <c r="CBY36" s="0"/>
      <c r="CBZ36" s="0"/>
      <c r="CCA36" s="0"/>
      <c r="CCB36" s="0"/>
      <c r="CCC36" s="0"/>
      <c r="CCD36" s="0"/>
      <c r="CCE36" s="0"/>
      <c r="CCF36" s="0"/>
      <c r="CCG36" s="0"/>
      <c r="CCH36" s="0"/>
      <c r="CCI36" s="0"/>
      <c r="CCJ36" s="0"/>
      <c r="CCK36" s="0"/>
      <c r="CCL36" s="0"/>
      <c r="CCM36" s="0"/>
      <c r="CCN36" s="0"/>
      <c r="CCO36" s="0"/>
      <c r="CCP36" s="0"/>
      <c r="CCQ36" s="0"/>
      <c r="CCR36" s="0"/>
      <c r="CCS36" s="0"/>
      <c r="CCT36" s="0"/>
      <c r="CCU36" s="0"/>
      <c r="CCV36" s="0"/>
      <c r="CCW36" s="0"/>
      <c r="CCX36" s="0"/>
      <c r="CCY36" s="0"/>
      <c r="CCZ36" s="0"/>
      <c r="CDA36" s="0"/>
      <c r="CDB36" s="0"/>
      <c r="CDC36" s="0"/>
      <c r="CDD36" s="0"/>
      <c r="CDE36" s="0"/>
      <c r="CDF36" s="0"/>
      <c r="CDG36" s="0"/>
      <c r="CDH36" s="0"/>
      <c r="CDI36" s="0"/>
      <c r="CDJ36" s="0"/>
      <c r="CDK36" s="0"/>
      <c r="CDL36" s="0"/>
      <c r="CDM36" s="0"/>
      <c r="CDN36" s="0"/>
      <c r="CDO36" s="0"/>
      <c r="CDP36" s="0"/>
      <c r="CDQ36" s="0"/>
      <c r="CDR36" s="0"/>
      <c r="CDS36" s="0"/>
      <c r="CDT36" s="0"/>
      <c r="CDU36" s="0"/>
      <c r="CDV36" s="0"/>
      <c r="CDW36" s="0"/>
      <c r="CDX36" s="0"/>
      <c r="CDY36" s="0"/>
      <c r="CDZ36" s="0"/>
      <c r="CEA36" s="0"/>
      <c r="CEB36" s="0"/>
      <c r="CEC36" s="0"/>
      <c r="CED36" s="0"/>
      <c r="CEE36" s="0"/>
      <c r="CEF36" s="0"/>
      <c r="CEG36" s="0"/>
      <c r="CEH36" s="0"/>
      <c r="CEI36" s="0"/>
      <c r="CEJ36" s="0"/>
      <c r="CEK36" s="0"/>
      <c r="CEL36" s="0"/>
      <c r="CEM36" s="0"/>
      <c r="CEN36" s="0"/>
      <c r="CEO36" s="0"/>
      <c r="CEP36" s="0"/>
      <c r="CEQ36" s="0"/>
      <c r="CER36" s="0"/>
      <c r="CES36" s="0"/>
      <c r="CET36" s="0"/>
      <c r="CEU36" s="0"/>
      <c r="CEV36" s="0"/>
      <c r="CEW36" s="0"/>
      <c r="CEX36" s="0"/>
      <c r="CEY36" s="0"/>
      <c r="CEZ36" s="0"/>
      <c r="CFA36" s="0"/>
      <c r="CFB36" s="0"/>
      <c r="CFC36" s="0"/>
      <c r="CFD36" s="0"/>
      <c r="CFE36" s="0"/>
      <c r="CFF36" s="0"/>
      <c r="CFG36" s="0"/>
      <c r="CFH36" s="0"/>
      <c r="CFI36" s="0"/>
      <c r="CFJ36" s="0"/>
      <c r="CFK36" s="0"/>
      <c r="CFL36" s="0"/>
      <c r="CFM36" s="0"/>
      <c r="CFN36" s="0"/>
      <c r="CFO36" s="0"/>
      <c r="CFP36" s="0"/>
      <c r="CFQ36" s="0"/>
      <c r="CFR36" s="0"/>
      <c r="CFS36" s="0"/>
      <c r="CFT36" s="0"/>
      <c r="CFU36" s="0"/>
      <c r="CFV36" s="0"/>
      <c r="CFW36" s="0"/>
      <c r="CFX36" s="0"/>
      <c r="CFY36" s="0"/>
      <c r="CFZ36" s="0"/>
      <c r="CGA36" s="0"/>
      <c r="CGB36" s="0"/>
      <c r="CGC36" s="0"/>
      <c r="CGD36" s="0"/>
      <c r="CGE36" s="0"/>
      <c r="CGF36" s="0"/>
      <c r="CGG36" s="0"/>
      <c r="CGH36" s="0"/>
      <c r="CGI36" s="0"/>
      <c r="CGJ36" s="0"/>
      <c r="CGK36" s="0"/>
      <c r="CGL36" s="0"/>
      <c r="CGM36" s="0"/>
      <c r="CGN36" s="0"/>
      <c r="CGO36" s="0"/>
      <c r="CGP36" s="0"/>
      <c r="CGQ36" s="0"/>
      <c r="CGR36" s="0"/>
      <c r="CGS36" s="0"/>
      <c r="CGT36" s="0"/>
      <c r="CGU36" s="0"/>
      <c r="CGV36" s="0"/>
      <c r="CGW36" s="0"/>
      <c r="CGX36" s="0"/>
      <c r="CGY36" s="0"/>
      <c r="CGZ36" s="0"/>
      <c r="CHA36" s="0"/>
      <c r="CHB36" s="0"/>
      <c r="CHC36" s="0"/>
      <c r="CHD36" s="0"/>
      <c r="CHE36" s="0"/>
      <c r="CHF36" s="0"/>
      <c r="CHG36" s="0"/>
      <c r="CHH36" s="0"/>
      <c r="CHI36" s="0"/>
      <c r="CHJ36" s="0"/>
      <c r="CHK36" s="0"/>
      <c r="CHL36" s="0"/>
      <c r="CHM36" s="0"/>
      <c r="CHN36" s="0"/>
      <c r="CHO36" s="0"/>
      <c r="CHP36" s="0"/>
      <c r="CHQ36" s="0"/>
      <c r="CHR36" s="0"/>
      <c r="CHS36" s="0"/>
      <c r="CHT36" s="0"/>
      <c r="CHU36" s="0"/>
      <c r="CHV36" s="0"/>
      <c r="CHW36" s="0"/>
      <c r="CHX36" s="0"/>
      <c r="CHY36" s="0"/>
      <c r="CHZ36" s="0"/>
      <c r="CIA36" s="0"/>
      <c r="CIB36" s="0"/>
      <c r="CIC36" s="0"/>
      <c r="CID36" s="0"/>
      <c r="CIE36" s="0"/>
      <c r="CIF36" s="0"/>
      <c r="CIG36" s="0"/>
      <c r="CIH36" s="0"/>
      <c r="CII36" s="0"/>
      <c r="CIJ36" s="0"/>
      <c r="CIK36" s="0"/>
      <c r="CIL36" s="0"/>
      <c r="CIM36" s="0"/>
      <c r="CIN36" s="0"/>
      <c r="CIO36" s="0"/>
      <c r="CIP36" s="0"/>
      <c r="CIQ36" s="0"/>
      <c r="CIR36" s="0"/>
      <c r="CIS36" s="0"/>
      <c r="CIT36" s="0"/>
      <c r="CIU36" s="0"/>
      <c r="CIV36" s="0"/>
      <c r="CIW36" s="0"/>
      <c r="CIX36" s="0"/>
      <c r="CIY36" s="0"/>
      <c r="CIZ36" s="0"/>
      <c r="CJA36" s="0"/>
      <c r="CJB36" s="0"/>
      <c r="CJC36" s="0"/>
      <c r="CJD36" s="0"/>
      <c r="CJE36" s="0"/>
      <c r="CJF36" s="0"/>
      <c r="CJG36" s="0"/>
      <c r="CJH36" s="0"/>
      <c r="CJI36" s="0"/>
      <c r="CJJ36" s="0"/>
      <c r="CJK36" s="0"/>
      <c r="CJL36" s="0"/>
      <c r="CJM36" s="0"/>
      <c r="CJN36" s="0"/>
      <c r="CJO36" s="0"/>
      <c r="CJP36" s="0"/>
      <c r="CJQ36" s="0"/>
      <c r="CJR36" s="0"/>
      <c r="CJS36" s="0"/>
      <c r="CJT36" s="0"/>
      <c r="CJU36" s="0"/>
      <c r="CJV36" s="0"/>
      <c r="CJW36" s="0"/>
      <c r="CJX36" s="0"/>
      <c r="CJY36" s="0"/>
      <c r="CJZ36" s="0"/>
      <c r="CKA36" s="0"/>
      <c r="CKB36" s="0"/>
      <c r="CKC36" s="0"/>
      <c r="CKD36" s="0"/>
      <c r="CKE36" s="0"/>
      <c r="CKF36" s="0"/>
      <c r="CKG36" s="0"/>
      <c r="CKH36" s="0"/>
      <c r="CKI36" s="0"/>
      <c r="CKJ36" s="0"/>
      <c r="CKK36" s="0"/>
      <c r="CKL36" s="0"/>
      <c r="CKM36" s="0"/>
      <c r="CKN36" s="0"/>
      <c r="CKO36" s="0"/>
      <c r="CKP36" s="0"/>
      <c r="CKQ36" s="0"/>
      <c r="CKR36" s="0"/>
      <c r="CKS36" s="0"/>
      <c r="CKT36" s="0"/>
      <c r="CKU36" s="0"/>
      <c r="CKV36" s="0"/>
      <c r="CKW36" s="0"/>
      <c r="CKX36" s="0"/>
      <c r="CKY36" s="0"/>
      <c r="CKZ36" s="0"/>
      <c r="CLA36" s="0"/>
      <c r="CLB36" s="0"/>
      <c r="CLC36" s="0"/>
      <c r="CLD36" s="0"/>
      <c r="CLE36" s="0"/>
      <c r="CLF36" s="0"/>
      <c r="CLG36" s="0"/>
      <c r="CLH36" s="0"/>
      <c r="CLI36" s="0"/>
      <c r="CLJ36" s="0"/>
      <c r="CLK36" s="0"/>
      <c r="CLL36" s="0"/>
      <c r="CLM36" s="0"/>
      <c r="CLN36" s="0"/>
      <c r="CLO36" s="0"/>
      <c r="CLP36" s="0"/>
      <c r="CLQ36" s="0"/>
      <c r="CLR36" s="0"/>
      <c r="CLS36" s="0"/>
      <c r="CLT36" s="0"/>
      <c r="CLU36" s="0"/>
      <c r="CLV36" s="0"/>
      <c r="CLW36" s="0"/>
      <c r="CLX36" s="0"/>
      <c r="CLY36" s="0"/>
      <c r="CLZ36" s="0"/>
      <c r="CMA36" s="0"/>
      <c r="CMB36" s="0"/>
      <c r="CMC36" s="0"/>
      <c r="CMD36" s="0"/>
      <c r="CME36" s="0"/>
      <c r="CMF36" s="0"/>
      <c r="CMG36" s="0"/>
      <c r="CMH36" s="0"/>
      <c r="CMI36" s="0"/>
      <c r="CMJ36" s="0"/>
      <c r="CMK36" s="0"/>
      <c r="CML36" s="0"/>
      <c r="CMM36" s="0"/>
      <c r="CMN36" s="0"/>
      <c r="CMO36" s="0"/>
      <c r="CMP36" s="0"/>
      <c r="CMQ36" s="0"/>
      <c r="CMR36" s="0"/>
      <c r="CMS36" s="0"/>
      <c r="CMT36" s="0"/>
      <c r="CMU36" s="0"/>
      <c r="CMV36" s="0"/>
      <c r="CMW36" s="0"/>
      <c r="CMX36" s="0"/>
      <c r="CMY36" s="0"/>
      <c r="CMZ36" s="0"/>
      <c r="CNA36" s="0"/>
      <c r="CNB36" s="0"/>
      <c r="CNC36" s="0"/>
      <c r="CND36" s="0"/>
      <c r="CNE36" s="0"/>
      <c r="CNF36" s="0"/>
      <c r="CNG36" s="0"/>
      <c r="CNH36" s="0"/>
      <c r="CNI36" s="0"/>
      <c r="CNJ36" s="0"/>
      <c r="CNK36" s="0"/>
      <c r="CNL36" s="0"/>
      <c r="CNM36" s="0"/>
      <c r="CNN36" s="0"/>
      <c r="CNO36" s="0"/>
      <c r="CNP36" s="0"/>
      <c r="CNQ36" s="0"/>
      <c r="CNR36" s="0"/>
      <c r="CNS36" s="0"/>
      <c r="CNT36" s="0"/>
      <c r="CNU36" s="0"/>
      <c r="CNV36" s="0"/>
      <c r="CNW36" s="0"/>
      <c r="CNX36" s="0"/>
      <c r="CNY36" s="0"/>
      <c r="CNZ36" s="0"/>
      <c r="COA36" s="0"/>
      <c r="COB36" s="0"/>
      <c r="COC36" s="0"/>
      <c r="COD36" s="0"/>
      <c r="COE36" s="0"/>
      <c r="COF36" s="0"/>
      <c r="COG36" s="0"/>
      <c r="COH36" s="0"/>
      <c r="COI36" s="0"/>
      <c r="COJ36" s="0"/>
      <c r="COK36" s="0"/>
      <c r="COL36" s="0"/>
      <c r="COM36" s="0"/>
      <c r="CON36" s="0"/>
      <c r="COO36" s="0"/>
      <c r="COP36" s="0"/>
      <c r="COQ36" s="0"/>
      <c r="COR36" s="0"/>
      <c r="COS36" s="0"/>
      <c r="COT36" s="0"/>
      <c r="COU36" s="0"/>
      <c r="COV36" s="0"/>
      <c r="COW36" s="0"/>
      <c r="COX36" s="0"/>
      <c r="COY36" s="0"/>
      <c r="COZ36" s="0"/>
      <c r="CPA36" s="0"/>
      <c r="CPB36" s="0"/>
      <c r="CPC36" s="0"/>
      <c r="CPD36" s="0"/>
      <c r="CPE36" s="0"/>
      <c r="CPF36" s="0"/>
      <c r="CPG36" s="0"/>
      <c r="CPH36" s="0"/>
      <c r="CPI36" s="0"/>
      <c r="CPJ36" s="0"/>
      <c r="CPK36" s="0"/>
      <c r="CPL36" s="0"/>
      <c r="CPM36" s="0"/>
      <c r="CPN36" s="0"/>
      <c r="CPO36" s="0"/>
      <c r="CPP36" s="0"/>
      <c r="CPQ36" s="0"/>
      <c r="CPR36" s="0"/>
      <c r="CPS36" s="0"/>
      <c r="CPT36" s="0"/>
      <c r="CPU36" s="0"/>
      <c r="CPV36" s="0"/>
      <c r="CPW36" s="0"/>
      <c r="CPX36" s="0"/>
      <c r="CPY36" s="0"/>
      <c r="CPZ36" s="0"/>
      <c r="CQA36" s="0"/>
      <c r="CQB36" s="0"/>
      <c r="CQC36" s="0"/>
      <c r="CQD36" s="0"/>
      <c r="CQE36" s="0"/>
      <c r="CQF36" s="0"/>
      <c r="CQG36" s="0"/>
      <c r="CQH36" s="0"/>
      <c r="CQI36" s="0"/>
      <c r="CQJ36" s="0"/>
      <c r="CQK36" s="0"/>
      <c r="CQL36" s="0"/>
      <c r="CQM36" s="0"/>
      <c r="CQN36" s="0"/>
      <c r="CQO36" s="0"/>
      <c r="CQP36" s="0"/>
      <c r="CQQ36" s="0"/>
      <c r="CQR36" s="0"/>
      <c r="CQS36" s="0"/>
      <c r="CQT36" s="0"/>
      <c r="CQU36" s="0"/>
      <c r="CQV36" s="0"/>
      <c r="CQW36" s="0"/>
      <c r="CQX36" s="0"/>
      <c r="CQY36" s="0"/>
      <c r="CQZ36" s="0"/>
      <c r="CRA36" s="0"/>
      <c r="CRB36" s="0"/>
      <c r="CRC36" s="0"/>
      <c r="CRD36" s="0"/>
      <c r="CRE36" s="0"/>
      <c r="CRF36" s="0"/>
      <c r="CRG36" s="0"/>
      <c r="CRH36" s="0"/>
      <c r="CRI36" s="0"/>
      <c r="CRJ36" s="0"/>
      <c r="CRK36" s="0"/>
      <c r="CRL36" s="0"/>
      <c r="CRM36" s="0"/>
      <c r="CRN36" s="0"/>
      <c r="CRO36" s="0"/>
      <c r="CRP36" s="0"/>
      <c r="CRQ36" s="0"/>
      <c r="CRR36" s="0"/>
      <c r="CRS36" s="0"/>
      <c r="CRT36" s="0"/>
      <c r="CRU36" s="0"/>
      <c r="CRV36" s="0"/>
      <c r="CRW36" s="0"/>
      <c r="CRX36" s="0"/>
      <c r="CRY36" s="0"/>
      <c r="CRZ36" s="0"/>
      <c r="CSA36" s="0"/>
      <c r="CSB36" s="0"/>
      <c r="CSC36" s="0"/>
      <c r="CSD36" s="0"/>
      <c r="CSE36" s="0"/>
      <c r="CSF36" s="0"/>
      <c r="CSG36" s="0"/>
      <c r="CSH36" s="0"/>
      <c r="CSI36" s="0"/>
      <c r="CSJ36" s="0"/>
      <c r="CSK36" s="0"/>
      <c r="CSL36" s="0"/>
      <c r="CSM36" s="0"/>
      <c r="CSN36" s="0"/>
      <c r="CSO36" s="0"/>
      <c r="CSP36" s="0"/>
      <c r="CSQ36" s="0"/>
      <c r="CSR36" s="0"/>
      <c r="CSS36" s="0"/>
      <c r="CST36" s="0"/>
      <c r="CSU36" s="0"/>
      <c r="CSV36" s="0"/>
      <c r="CSW36" s="0"/>
      <c r="CSX36" s="0"/>
      <c r="CSY36" s="0"/>
      <c r="CSZ36" s="0"/>
      <c r="CTA36" s="0"/>
      <c r="CTB36" s="0"/>
      <c r="CTC36" s="0"/>
      <c r="CTD36" s="0"/>
      <c r="CTE36" s="0"/>
      <c r="CTF36" s="0"/>
      <c r="CTG36" s="0"/>
      <c r="CTH36" s="0"/>
      <c r="CTI36" s="0"/>
      <c r="CTJ36" s="0"/>
      <c r="CTK36" s="0"/>
      <c r="CTL36" s="0"/>
      <c r="CTM36" s="0"/>
      <c r="CTN36" s="0"/>
      <c r="CTO36" s="0"/>
      <c r="CTP36" s="0"/>
      <c r="CTQ36" s="0"/>
      <c r="CTR36" s="0"/>
      <c r="CTS36" s="0"/>
      <c r="CTT36" s="0"/>
      <c r="CTU36" s="0"/>
      <c r="CTV36" s="0"/>
      <c r="CTW36" s="0"/>
      <c r="CTX36" s="0"/>
      <c r="CTY36" s="0"/>
      <c r="CTZ36" s="0"/>
      <c r="CUA36" s="0"/>
      <c r="CUB36" s="0"/>
      <c r="CUC36" s="0"/>
      <c r="CUD36" s="0"/>
      <c r="CUE36" s="0"/>
      <c r="CUF36" s="0"/>
      <c r="CUG36" s="0"/>
      <c r="CUH36" s="0"/>
      <c r="CUI36" s="0"/>
      <c r="CUJ36" s="0"/>
      <c r="CUK36" s="0"/>
      <c r="CUL36" s="0"/>
      <c r="CUM36" s="0"/>
      <c r="CUN36" s="0"/>
      <c r="CUO36" s="0"/>
      <c r="CUP36" s="0"/>
      <c r="CUQ36" s="0"/>
      <c r="CUR36" s="0"/>
      <c r="CUS36" s="0"/>
      <c r="CUT36" s="0"/>
      <c r="CUU36" s="0"/>
      <c r="CUV36" s="0"/>
      <c r="CUW36" s="0"/>
      <c r="CUX36" s="0"/>
      <c r="CUY36" s="0"/>
      <c r="CUZ36" s="0"/>
      <c r="CVA36" s="0"/>
      <c r="CVB36" s="0"/>
      <c r="CVC36" s="0"/>
      <c r="CVD36" s="0"/>
      <c r="CVE36" s="0"/>
      <c r="CVF36" s="0"/>
      <c r="CVG36" s="0"/>
      <c r="CVH36" s="0"/>
      <c r="CVI36" s="0"/>
      <c r="CVJ36" s="0"/>
      <c r="CVK36" s="0"/>
      <c r="CVL36" s="0"/>
      <c r="CVM36" s="0"/>
      <c r="CVN36" s="0"/>
      <c r="CVO36" s="0"/>
      <c r="CVP36" s="0"/>
      <c r="CVQ36" s="0"/>
      <c r="CVR36" s="0"/>
      <c r="CVS36" s="0"/>
      <c r="CVT36" s="0"/>
      <c r="CVU36" s="0"/>
      <c r="CVV36" s="0"/>
      <c r="CVW36" s="0"/>
      <c r="CVX36" s="0"/>
      <c r="CVY36" s="0"/>
      <c r="CVZ36" s="0"/>
      <c r="CWA36" s="0"/>
      <c r="CWB36" s="0"/>
      <c r="CWC36" s="0"/>
      <c r="CWD36" s="0"/>
      <c r="CWE36" s="0"/>
      <c r="CWF36" s="0"/>
      <c r="CWG36" s="0"/>
      <c r="CWH36" s="0"/>
      <c r="CWI36" s="0"/>
      <c r="CWJ36" s="0"/>
      <c r="CWK36" s="0"/>
      <c r="CWL36" s="0"/>
      <c r="CWM36" s="0"/>
      <c r="CWN36" s="0"/>
      <c r="CWO36" s="0"/>
      <c r="CWP36" s="0"/>
      <c r="CWQ36" s="0"/>
      <c r="CWR36" s="0"/>
      <c r="CWS36" s="0"/>
      <c r="CWT36" s="0"/>
      <c r="CWU36" s="0"/>
      <c r="CWV36" s="0"/>
      <c r="CWW36" s="0"/>
      <c r="CWX36" s="0"/>
      <c r="CWY36" s="0"/>
      <c r="CWZ36" s="0"/>
      <c r="CXA36" s="0"/>
      <c r="CXB36" s="0"/>
      <c r="CXC36" s="0"/>
      <c r="CXD36" s="0"/>
      <c r="CXE36" s="0"/>
      <c r="CXF36" s="0"/>
      <c r="CXG36" s="0"/>
      <c r="CXH36" s="0"/>
      <c r="CXI36" s="0"/>
      <c r="CXJ36" s="0"/>
      <c r="CXK36" s="0"/>
      <c r="CXL36" s="0"/>
      <c r="CXM36" s="0"/>
      <c r="CXN36" s="0"/>
      <c r="CXO36" s="0"/>
      <c r="CXP36" s="0"/>
      <c r="CXQ36" s="0"/>
      <c r="CXR36" s="0"/>
      <c r="CXS36" s="0"/>
      <c r="CXT36" s="0"/>
      <c r="CXU36" s="0"/>
      <c r="CXV36" s="0"/>
      <c r="CXW36" s="0"/>
      <c r="CXX36" s="0"/>
      <c r="CXY36" s="0"/>
      <c r="CXZ36" s="0"/>
      <c r="CYA36" s="0"/>
      <c r="CYB36" s="0"/>
      <c r="CYC36" s="0"/>
      <c r="CYD36" s="0"/>
      <c r="CYE36" s="0"/>
      <c r="CYF36" s="0"/>
      <c r="CYG36" s="0"/>
      <c r="CYH36" s="0"/>
      <c r="CYI36" s="0"/>
      <c r="CYJ36" s="0"/>
      <c r="CYK36" s="0"/>
      <c r="CYL36" s="0"/>
      <c r="CYM36" s="0"/>
      <c r="CYN36" s="0"/>
      <c r="CYO36" s="0"/>
      <c r="CYP36" s="0"/>
      <c r="CYQ36" s="0"/>
      <c r="CYR36" s="0"/>
      <c r="CYS36" s="0"/>
      <c r="CYT36" s="0"/>
      <c r="CYU36" s="0"/>
      <c r="CYV36" s="0"/>
      <c r="CYW36" s="0"/>
      <c r="CYX36" s="0"/>
      <c r="CYY36" s="0"/>
      <c r="CYZ36" s="0"/>
      <c r="CZA36" s="0"/>
      <c r="CZB36" s="0"/>
      <c r="CZC36" s="0"/>
      <c r="CZD36" s="0"/>
      <c r="CZE36" s="0"/>
      <c r="CZF36" s="0"/>
      <c r="CZG36" s="0"/>
      <c r="CZH36" s="0"/>
      <c r="CZI36" s="0"/>
      <c r="CZJ36" s="0"/>
      <c r="CZK36" s="0"/>
      <c r="CZL36" s="0"/>
      <c r="CZM36" s="0"/>
      <c r="CZN36" s="0"/>
      <c r="CZO36" s="0"/>
      <c r="CZP36" s="0"/>
      <c r="CZQ36" s="0"/>
      <c r="CZR36" s="0"/>
      <c r="CZS36" s="0"/>
      <c r="CZT36" s="0"/>
      <c r="CZU36" s="0"/>
      <c r="CZV36" s="0"/>
      <c r="CZW36" s="0"/>
      <c r="CZX36" s="0"/>
      <c r="CZY36" s="0"/>
      <c r="CZZ36" s="0"/>
      <c r="DAA36" s="0"/>
      <c r="DAB36" s="0"/>
      <c r="DAC36" s="0"/>
      <c r="DAD36" s="0"/>
      <c r="DAE36" s="0"/>
      <c r="DAF36" s="0"/>
      <c r="DAG36" s="0"/>
      <c r="DAH36" s="0"/>
      <c r="DAI36" s="0"/>
      <c r="DAJ36" s="0"/>
      <c r="DAK36" s="0"/>
      <c r="DAL36" s="0"/>
      <c r="DAM36" s="0"/>
      <c r="DAN36" s="0"/>
      <c r="DAO36" s="0"/>
      <c r="DAP36" s="0"/>
      <c r="DAQ36" s="0"/>
      <c r="DAR36" s="0"/>
      <c r="DAS36" s="0"/>
      <c r="DAT36" s="0"/>
      <c r="DAU36" s="0"/>
      <c r="DAV36" s="0"/>
      <c r="DAW36" s="0"/>
      <c r="DAX36" s="0"/>
      <c r="DAY36" s="0"/>
      <c r="DAZ36" s="0"/>
      <c r="DBA36" s="0"/>
      <c r="DBB36" s="0"/>
      <c r="DBC36" s="0"/>
      <c r="DBD36" s="0"/>
      <c r="DBE36" s="0"/>
      <c r="DBF36" s="0"/>
      <c r="DBG36" s="0"/>
      <c r="DBH36" s="0"/>
      <c r="DBI36" s="0"/>
      <c r="DBJ36" s="0"/>
      <c r="DBK36" s="0"/>
      <c r="DBL36" s="0"/>
      <c r="DBM36" s="0"/>
      <c r="DBN36" s="0"/>
      <c r="DBO36" s="0"/>
      <c r="DBP36" s="0"/>
      <c r="DBQ36" s="0"/>
      <c r="DBR36" s="0"/>
      <c r="DBS36" s="0"/>
      <c r="DBT36" s="0"/>
      <c r="DBU36" s="0"/>
      <c r="DBV36" s="0"/>
      <c r="DBW36" s="0"/>
      <c r="DBX36" s="0"/>
      <c r="DBY36" s="0"/>
      <c r="DBZ36" s="0"/>
      <c r="DCA36" s="0"/>
      <c r="DCB36" s="0"/>
      <c r="DCC36" s="0"/>
      <c r="DCD36" s="0"/>
      <c r="DCE36" s="0"/>
      <c r="DCF36" s="0"/>
      <c r="DCG36" s="0"/>
      <c r="DCH36" s="0"/>
      <c r="DCI36" s="0"/>
      <c r="DCJ36" s="0"/>
      <c r="DCK36" s="0"/>
      <c r="DCL36" s="0"/>
      <c r="DCM36" s="0"/>
      <c r="DCN36" s="0"/>
      <c r="DCO36" s="0"/>
      <c r="DCP36" s="0"/>
      <c r="DCQ36" s="0"/>
      <c r="DCR36" s="0"/>
      <c r="DCS36" s="0"/>
      <c r="DCT36" s="0"/>
      <c r="DCU36" s="0"/>
      <c r="DCV36" s="0"/>
      <c r="DCW36" s="0"/>
      <c r="DCX36" s="0"/>
      <c r="DCY36" s="0"/>
      <c r="DCZ36" s="0"/>
      <c r="DDA36" s="0"/>
      <c r="DDB36" s="0"/>
      <c r="DDC36" s="0"/>
      <c r="DDD36" s="0"/>
      <c r="DDE36" s="0"/>
      <c r="DDF36" s="0"/>
      <c r="DDG36" s="0"/>
      <c r="DDH36" s="0"/>
      <c r="DDI36" s="0"/>
      <c r="DDJ36" s="0"/>
      <c r="DDK36" s="0"/>
      <c r="DDL36" s="0"/>
      <c r="DDM36" s="0"/>
      <c r="DDN36" s="0"/>
      <c r="DDO36" s="0"/>
      <c r="DDP36" s="0"/>
      <c r="DDQ36" s="0"/>
      <c r="DDR36" s="0"/>
      <c r="DDS36" s="0"/>
      <c r="DDT36" s="0"/>
      <c r="DDU36" s="0"/>
      <c r="DDV36" s="0"/>
      <c r="DDW36" s="0"/>
      <c r="DDX36" s="0"/>
      <c r="DDY36" s="0"/>
      <c r="DDZ36" s="0"/>
      <c r="DEA36" s="0"/>
      <c r="DEB36" s="0"/>
      <c r="DEC36" s="0"/>
      <c r="DED36" s="0"/>
      <c r="DEE36" s="0"/>
      <c r="DEF36" s="0"/>
      <c r="DEG36" s="0"/>
      <c r="DEH36" s="0"/>
      <c r="DEI36" s="0"/>
      <c r="DEJ36" s="0"/>
      <c r="DEK36" s="0"/>
      <c r="DEL36" s="0"/>
      <c r="DEM36" s="0"/>
      <c r="DEN36" s="0"/>
      <c r="DEO36" s="0"/>
      <c r="DEP36" s="0"/>
      <c r="DEQ36" s="0"/>
      <c r="DER36" s="0"/>
      <c r="DES36" s="0"/>
      <c r="DET36" s="0"/>
      <c r="DEU36" s="0"/>
      <c r="DEV36" s="0"/>
      <c r="DEW36" s="0"/>
      <c r="DEX36" s="0"/>
      <c r="DEY36" s="0"/>
      <c r="DEZ36" s="0"/>
      <c r="DFA36" s="0"/>
      <c r="DFB36" s="0"/>
      <c r="DFC36" s="0"/>
      <c r="DFD36" s="0"/>
      <c r="DFE36" s="0"/>
      <c r="DFF36" s="0"/>
      <c r="DFG36" s="0"/>
      <c r="DFH36" s="0"/>
      <c r="DFI36" s="0"/>
      <c r="DFJ36" s="0"/>
      <c r="DFK36" s="0"/>
      <c r="DFL36" s="0"/>
      <c r="DFM36" s="0"/>
      <c r="DFN36" s="0"/>
      <c r="DFO36" s="0"/>
      <c r="DFP36" s="0"/>
      <c r="DFQ36" s="0"/>
      <c r="DFR36" s="0"/>
      <c r="DFS36" s="0"/>
      <c r="DFT36" s="0"/>
      <c r="DFU36" s="0"/>
      <c r="DFV36" s="0"/>
      <c r="DFW36" s="0"/>
      <c r="DFX36" s="0"/>
      <c r="DFY36" s="0"/>
      <c r="DFZ36" s="0"/>
      <c r="DGA36" s="0"/>
      <c r="DGB36" s="0"/>
      <c r="DGC36" s="0"/>
      <c r="DGD36" s="0"/>
      <c r="DGE36" s="0"/>
      <c r="DGF36" s="0"/>
      <c r="DGG36" s="0"/>
      <c r="DGH36" s="0"/>
      <c r="DGI36" s="0"/>
      <c r="DGJ36" s="0"/>
      <c r="DGK36" s="0"/>
      <c r="DGL36" s="0"/>
      <c r="DGM36" s="0"/>
      <c r="DGN36" s="0"/>
      <c r="DGO36" s="0"/>
      <c r="DGP36" s="0"/>
      <c r="DGQ36" s="0"/>
      <c r="DGR36" s="0"/>
      <c r="DGS36" s="0"/>
      <c r="DGT36" s="0"/>
      <c r="DGU36" s="0"/>
      <c r="DGV36" s="0"/>
      <c r="DGW36" s="0"/>
      <c r="DGX36" s="0"/>
      <c r="DGY36" s="0"/>
      <c r="DGZ36" s="0"/>
      <c r="DHA36" s="0"/>
      <c r="DHB36" s="0"/>
      <c r="DHC36" s="0"/>
      <c r="DHD36" s="0"/>
      <c r="DHE36" s="0"/>
      <c r="DHF36" s="0"/>
      <c r="DHG36" s="0"/>
      <c r="DHH36" s="0"/>
      <c r="DHI36" s="0"/>
      <c r="DHJ36" s="0"/>
      <c r="DHK36" s="0"/>
      <c r="DHL36" s="0"/>
      <c r="DHM36" s="0"/>
      <c r="DHN36" s="0"/>
      <c r="DHO36" s="0"/>
      <c r="DHP36" s="0"/>
      <c r="DHQ36" s="0"/>
      <c r="DHR36" s="0"/>
      <c r="DHS36" s="0"/>
      <c r="DHT36" s="0"/>
      <c r="DHU36" s="0"/>
      <c r="DHV36" s="0"/>
      <c r="DHW36" s="0"/>
      <c r="DHX36" s="0"/>
      <c r="DHY36" s="0"/>
      <c r="DHZ36" s="0"/>
      <c r="DIA36" s="0"/>
      <c r="DIB36" s="0"/>
      <c r="DIC36" s="0"/>
      <c r="DID36" s="0"/>
      <c r="DIE36" s="0"/>
      <c r="DIF36" s="0"/>
      <c r="DIG36" s="0"/>
      <c r="DIH36" s="0"/>
      <c r="DII36" s="0"/>
      <c r="DIJ36" s="0"/>
      <c r="DIK36" s="0"/>
      <c r="DIL36" s="0"/>
      <c r="DIM36" s="0"/>
      <c r="DIN36" s="0"/>
      <c r="DIO36" s="0"/>
      <c r="DIP36" s="0"/>
      <c r="DIQ36" s="0"/>
      <c r="DIR36" s="0"/>
      <c r="DIS36" s="0"/>
      <c r="DIT36" s="0"/>
      <c r="DIU36" s="0"/>
      <c r="DIV36" s="0"/>
      <c r="DIW36" s="0"/>
      <c r="DIX36" s="0"/>
      <c r="DIY36" s="0"/>
      <c r="DIZ36" s="0"/>
      <c r="DJA36" s="0"/>
      <c r="DJB36" s="0"/>
      <c r="DJC36" s="0"/>
      <c r="DJD36" s="0"/>
      <c r="DJE36" s="0"/>
      <c r="DJF36" s="0"/>
      <c r="DJG36" s="0"/>
      <c r="DJH36" s="0"/>
      <c r="DJI36" s="0"/>
      <c r="DJJ36" s="0"/>
      <c r="DJK36" s="0"/>
      <c r="DJL36" s="0"/>
      <c r="DJM36" s="0"/>
      <c r="DJN36" s="0"/>
      <c r="DJO36" s="0"/>
      <c r="DJP36" s="0"/>
      <c r="DJQ36" s="0"/>
      <c r="DJR36" s="0"/>
      <c r="DJS36" s="0"/>
      <c r="DJT36" s="0"/>
      <c r="DJU36" s="0"/>
      <c r="DJV36" s="0"/>
      <c r="DJW36" s="0"/>
      <c r="DJX36" s="0"/>
      <c r="DJY36" s="0"/>
      <c r="DJZ36" s="0"/>
      <c r="DKA36" s="0"/>
      <c r="DKB36" s="0"/>
      <c r="DKC36" s="0"/>
      <c r="DKD36" s="0"/>
      <c r="DKE36" s="0"/>
      <c r="DKF36" s="0"/>
      <c r="DKG36" s="0"/>
      <c r="DKH36" s="0"/>
      <c r="DKI36" s="0"/>
      <c r="DKJ36" s="0"/>
      <c r="DKK36" s="0"/>
      <c r="DKL36" s="0"/>
      <c r="DKM36" s="0"/>
      <c r="DKN36" s="0"/>
      <c r="DKO36" s="0"/>
      <c r="DKP36" s="0"/>
      <c r="DKQ36" s="0"/>
      <c r="DKR36" s="0"/>
      <c r="DKS36" s="0"/>
      <c r="DKT36" s="0"/>
      <c r="DKU36" s="0"/>
      <c r="DKV36" s="0"/>
      <c r="DKW36" s="0"/>
      <c r="DKX36" s="0"/>
      <c r="DKY36" s="0"/>
      <c r="DKZ36" s="0"/>
      <c r="DLA36" s="0"/>
      <c r="DLB36" s="0"/>
      <c r="DLC36" s="0"/>
      <c r="DLD36" s="0"/>
      <c r="DLE36" s="0"/>
      <c r="DLF36" s="0"/>
      <c r="DLG36" s="0"/>
      <c r="DLH36" s="0"/>
      <c r="DLI36" s="0"/>
      <c r="DLJ36" s="0"/>
      <c r="DLK36" s="0"/>
      <c r="DLL36" s="0"/>
      <c r="DLM36" s="0"/>
      <c r="DLN36" s="0"/>
      <c r="DLO36" s="0"/>
      <c r="DLP36" s="0"/>
      <c r="DLQ36" s="0"/>
      <c r="DLR36" s="0"/>
      <c r="DLS36" s="0"/>
      <c r="DLT36" s="0"/>
      <c r="DLU36" s="0"/>
      <c r="DLV36" s="0"/>
      <c r="DLW36" s="0"/>
      <c r="DLX36" s="0"/>
      <c r="DLY36" s="0"/>
      <c r="DLZ36" s="0"/>
      <c r="DMA36" s="0"/>
      <c r="DMB36" s="0"/>
      <c r="DMC36" s="0"/>
      <c r="DMD36" s="0"/>
      <c r="DME36" s="0"/>
      <c r="DMF36" s="0"/>
      <c r="DMG36" s="0"/>
      <c r="DMH36" s="0"/>
      <c r="DMI36" s="0"/>
      <c r="DMJ36" s="0"/>
      <c r="DMK36" s="0"/>
      <c r="DML36" s="0"/>
      <c r="DMM36" s="0"/>
      <c r="DMN36" s="0"/>
      <c r="DMO36" s="0"/>
      <c r="DMP36" s="0"/>
      <c r="DMQ36" s="0"/>
      <c r="DMR36" s="0"/>
      <c r="DMS36" s="0"/>
      <c r="DMT36" s="0"/>
      <c r="DMU36" s="0"/>
      <c r="DMV36" s="0"/>
      <c r="DMW36" s="0"/>
      <c r="DMX36" s="0"/>
      <c r="DMY36" s="0"/>
      <c r="DMZ36" s="0"/>
      <c r="DNA36" s="0"/>
      <c r="DNB36" s="0"/>
      <c r="DNC36" s="0"/>
      <c r="DND36" s="0"/>
      <c r="DNE36" s="0"/>
      <c r="DNF36" s="0"/>
      <c r="DNG36" s="0"/>
      <c r="DNH36" s="0"/>
      <c r="DNI36" s="0"/>
      <c r="DNJ36" s="0"/>
      <c r="DNK36" s="0"/>
      <c r="DNL36" s="0"/>
      <c r="DNM36" s="0"/>
      <c r="DNN36" s="0"/>
      <c r="DNO36" s="0"/>
      <c r="DNP36" s="0"/>
      <c r="DNQ36" s="0"/>
      <c r="DNR36" s="0"/>
      <c r="DNS36" s="0"/>
      <c r="DNT36" s="0"/>
      <c r="DNU36" s="0"/>
      <c r="DNV36" s="0"/>
      <c r="DNW36" s="0"/>
      <c r="DNX36" s="0"/>
      <c r="DNY36" s="0"/>
      <c r="DNZ36" s="0"/>
      <c r="DOA36" s="0"/>
      <c r="DOB36" s="0"/>
      <c r="DOC36" s="0"/>
      <c r="DOD36" s="0"/>
      <c r="DOE36" s="0"/>
      <c r="DOF36" s="0"/>
      <c r="DOG36" s="0"/>
      <c r="DOH36" s="0"/>
      <c r="DOI36" s="0"/>
      <c r="DOJ36" s="0"/>
      <c r="DOK36" s="0"/>
      <c r="DOL36" s="0"/>
      <c r="DOM36" s="0"/>
      <c r="DON36" s="0"/>
      <c r="DOO36" s="0"/>
      <c r="DOP36" s="0"/>
      <c r="DOQ36" s="0"/>
      <c r="DOR36" s="0"/>
      <c r="DOS36" s="0"/>
      <c r="DOT36" s="0"/>
      <c r="DOU36" s="0"/>
      <c r="DOV36" s="0"/>
      <c r="DOW36" s="0"/>
      <c r="DOX36" s="0"/>
      <c r="DOY36" s="0"/>
      <c r="DOZ36" s="0"/>
      <c r="DPA36" s="0"/>
      <c r="DPB36" s="0"/>
      <c r="DPC36" s="0"/>
      <c r="DPD36" s="0"/>
      <c r="DPE36" s="0"/>
      <c r="DPF36" s="0"/>
      <c r="DPG36" s="0"/>
      <c r="DPH36" s="0"/>
      <c r="DPI36" s="0"/>
      <c r="DPJ36" s="0"/>
      <c r="DPK36" s="0"/>
      <c r="DPL36" s="0"/>
      <c r="DPM36" s="0"/>
      <c r="DPN36" s="0"/>
      <c r="DPO36" s="0"/>
      <c r="DPP36" s="0"/>
      <c r="DPQ36" s="0"/>
      <c r="DPR36" s="0"/>
      <c r="DPS36" s="0"/>
      <c r="DPT36" s="0"/>
      <c r="DPU36" s="0"/>
      <c r="DPV36" s="0"/>
      <c r="DPW36" s="0"/>
      <c r="DPX36" s="0"/>
      <c r="DPY36" s="0"/>
      <c r="DPZ36" s="0"/>
      <c r="DQA36" s="0"/>
      <c r="DQB36" s="0"/>
      <c r="DQC36" s="0"/>
      <c r="DQD36" s="0"/>
      <c r="DQE36" s="0"/>
      <c r="DQF36" s="0"/>
      <c r="DQG36" s="0"/>
      <c r="DQH36" s="0"/>
      <c r="DQI36" s="0"/>
      <c r="DQJ36" s="0"/>
      <c r="DQK36" s="0"/>
      <c r="DQL36" s="0"/>
      <c r="DQM36" s="0"/>
      <c r="DQN36" s="0"/>
      <c r="DQO36" s="0"/>
      <c r="DQP36" s="0"/>
      <c r="DQQ36" s="0"/>
      <c r="DQR36" s="0"/>
      <c r="DQS36" s="0"/>
      <c r="DQT36" s="0"/>
      <c r="DQU36" s="0"/>
      <c r="DQV36" s="0"/>
      <c r="DQW36" s="0"/>
      <c r="DQX36" s="0"/>
      <c r="DQY36" s="0"/>
      <c r="DQZ36" s="0"/>
      <c r="DRA36" s="0"/>
      <c r="DRB36" s="0"/>
      <c r="DRC36" s="0"/>
      <c r="DRD36" s="0"/>
      <c r="DRE36" s="0"/>
      <c r="DRF36" s="0"/>
      <c r="DRG36" s="0"/>
      <c r="DRH36" s="0"/>
      <c r="DRI36" s="0"/>
      <c r="DRJ36" s="0"/>
      <c r="DRK36" s="0"/>
      <c r="DRL36" s="0"/>
      <c r="DRM36" s="0"/>
      <c r="DRN36" s="0"/>
      <c r="DRO36" s="0"/>
      <c r="DRP36" s="0"/>
      <c r="DRQ36" s="0"/>
      <c r="DRR36" s="0"/>
      <c r="DRS36" s="0"/>
      <c r="DRT36" s="0"/>
      <c r="DRU36" s="0"/>
      <c r="DRV36" s="0"/>
      <c r="DRW36" s="0"/>
      <c r="DRX36" s="0"/>
      <c r="DRY36" s="0"/>
      <c r="DRZ36" s="0"/>
      <c r="DSA36" s="0"/>
      <c r="DSB36" s="0"/>
      <c r="DSC36" s="0"/>
      <c r="DSD36" s="0"/>
      <c r="DSE36" s="0"/>
      <c r="DSF36" s="0"/>
      <c r="DSG36" s="0"/>
      <c r="DSH36" s="0"/>
      <c r="DSI36" s="0"/>
      <c r="DSJ36" s="0"/>
      <c r="DSK36" s="0"/>
      <c r="DSL36" s="0"/>
      <c r="DSM36" s="0"/>
      <c r="DSN36" s="0"/>
      <c r="DSO36" s="0"/>
      <c r="DSP36" s="0"/>
      <c r="DSQ36" s="0"/>
      <c r="DSR36" s="0"/>
      <c r="DSS36" s="0"/>
      <c r="DST36" s="0"/>
      <c r="DSU36" s="0"/>
      <c r="DSV36" s="0"/>
      <c r="DSW36" s="0"/>
      <c r="DSX36" s="0"/>
      <c r="DSY36" s="0"/>
      <c r="DSZ36" s="0"/>
      <c r="DTA36" s="0"/>
      <c r="DTB36" s="0"/>
      <c r="DTC36" s="0"/>
      <c r="DTD36" s="0"/>
      <c r="DTE36" s="0"/>
      <c r="DTF36" s="0"/>
      <c r="DTG36" s="0"/>
      <c r="DTH36" s="0"/>
      <c r="DTI36" s="0"/>
      <c r="DTJ36" s="0"/>
      <c r="DTK36" s="0"/>
      <c r="DTL36" s="0"/>
      <c r="DTM36" s="0"/>
      <c r="DTN36" s="0"/>
      <c r="DTO36" s="0"/>
      <c r="DTP36" s="0"/>
      <c r="DTQ36" s="0"/>
      <c r="DTR36" s="0"/>
      <c r="DTS36" s="0"/>
      <c r="DTT36" s="0"/>
      <c r="DTU36" s="0"/>
      <c r="DTV36" s="0"/>
      <c r="DTW36" s="0"/>
      <c r="DTX36" s="0"/>
      <c r="DTY36" s="0"/>
      <c r="DTZ36" s="0"/>
      <c r="DUA36" s="0"/>
      <c r="DUB36" s="0"/>
      <c r="DUC36" s="0"/>
      <c r="DUD36" s="0"/>
      <c r="DUE36" s="0"/>
      <c r="DUF36" s="0"/>
      <c r="DUG36" s="0"/>
      <c r="DUH36" s="0"/>
      <c r="DUI36" s="0"/>
      <c r="DUJ36" s="0"/>
      <c r="DUK36" s="0"/>
      <c r="DUL36" s="0"/>
      <c r="DUM36" s="0"/>
      <c r="DUN36" s="0"/>
      <c r="DUO36" s="0"/>
      <c r="DUP36" s="0"/>
      <c r="DUQ36" s="0"/>
      <c r="DUR36" s="0"/>
      <c r="DUS36" s="0"/>
      <c r="DUT36" s="0"/>
      <c r="DUU36" s="0"/>
      <c r="DUV36" s="0"/>
      <c r="DUW36" s="0"/>
      <c r="DUX36" s="0"/>
      <c r="DUY36" s="0"/>
      <c r="DUZ36" s="0"/>
      <c r="DVA36" s="0"/>
      <c r="DVB36" s="0"/>
      <c r="DVC36" s="0"/>
      <c r="DVD36" s="0"/>
      <c r="DVE36" s="0"/>
      <c r="DVF36" s="0"/>
      <c r="DVG36" s="0"/>
      <c r="DVH36" s="0"/>
      <c r="DVI36" s="0"/>
      <c r="DVJ36" s="0"/>
      <c r="DVK36" s="0"/>
      <c r="DVL36" s="0"/>
      <c r="DVM36" s="0"/>
      <c r="DVN36" s="0"/>
      <c r="DVO36" s="0"/>
      <c r="DVP36" s="0"/>
      <c r="DVQ36" s="0"/>
      <c r="DVR36" s="0"/>
      <c r="DVS36" s="0"/>
      <c r="DVT36" s="0"/>
      <c r="DVU36" s="0"/>
      <c r="DVV36" s="0"/>
      <c r="DVW36" s="0"/>
      <c r="DVX36" s="0"/>
      <c r="DVY36" s="0"/>
      <c r="DVZ36" s="0"/>
      <c r="DWA36" s="0"/>
      <c r="DWB36" s="0"/>
      <c r="DWC36" s="0"/>
      <c r="DWD36" s="0"/>
      <c r="DWE36" s="0"/>
      <c r="DWF36" s="0"/>
      <c r="DWG36" s="0"/>
      <c r="DWH36" s="0"/>
      <c r="DWI36" s="0"/>
      <c r="DWJ36" s="0"/>
      <c r="DWK36" s="0"/>
      <c r="DWL36" s="0"/>
      <c r="DWM36" s="0"/>
      <c r="DWN36" s="0"/>
      <c r="DWO36" s="0"/>
      <c r="DWP36" s="0"/>
      <c r="DWQ36" s="0"/>
      <c r="DWR36" s="0"/>
      <c r="DWS36" s="0"/>
      <c r="DWT36" s="0"/>
      <c r="DWU36" s="0"/>
      <c r="DWV36" s="0"/>
      <c r="DWW36" s="0"/>
      <c r="DWX36" s="0"/>
      <c r="DWY36" s="0"/>
      <c r="DWZ36" s="0"/>
      <c r="DXA36" s="0"/>
      <c r="DXB36" s="0"/>
      <c r="DXC36" s="0"/>
      <c r="DXD36" s="0"/>
      <c r="DXE36" s="0"/>
      <c r="DXF36" s="0"/>
      <c r="DXG36" s="0"/>
      <c r="DXH36" s="0"/>
      <c r="DXI36" s="0"/>
      <c r="DXJ36" s="0"/>
      <c r="DXK36" s="0"/>
      <c r="DXL36" s="0"/>
      <c r="DXM36" s="0"/>
      <c r="DXN36" s="0"/>
      <c r="DXO36" s="0"/>
      <c r="DXP36" s="0"/>
      <c r="DXQ36" s="0"/>
      <c r="DXR36" s="0"/>
      <c r="DXS36" s="0"/>
      <c r="DXT36" s="0"/>
      <c r="DXU36" s="0"/>
      <c r="DXV36" s="0"/>
      <c r="DXW36" s="0"/>
      <c r="DXX36" s="0"/>
      <c r="DXY36" s="0"/>
      <c r="DXZ36" s="0"/>
      <c r="DYA36" s="0"/>
      <c r="DYB36" s="0"/>
      <c r="DYC36" s="0"/>
      <c r="DYD36" s="0"/>
      <c r="DYE36" s="0"/>
      <c r="DYF36" s="0"/>
      <c r="DYG36" s="0"/>
      <c r="DYH36" s="0"/>
      <c r="DYI36" s="0"/>
      <c r="DYJ36" s="0"/>
      <c r="DYK36" s="0"/>
      <c r="DYL36" s="0"/>
      <c r="DYM36" s="0"/>
      <c r="DYN36" s="0"/>
      <c r="DYO36" s="0"/>
      <c r="DYP36" s="0"/>
      <c r="DYQ36" s="0"/>
      <c r="DYR36" s="0"/>
      <c r="DYS36" s="0"/>
      <c r="DYT36" s="0"/>
      <c r="DYU36" s="0"/>
      <c r="DYV36" s="0"/>
      <c r="DYW36" s="0"/>
      <c r="DYX36" s="0"/>
      <c r="DYY36" s="0"/>
      <c r="DYZ36" s="0"/>
      <c r="DZA36" s="0"/>
      <c r="DZB36" s="0"/>
      <c r="DZC36" s="0"/>
      <c r="DZD36" s="0"/>
      <c r="DZE36" s="0"/>
      <c r="DZF36" s="0"/>
      <c r="DZG36" s="0"/>
      <c r="DZH36" s="0"/>
      <c r="DZI36" s="0"/>
      <c r="DZJ36" s="0"/>
      <c r="DZK36" s="0"/>
      <c r="DZL36" s="0"/>
      <c r="DZM36" s="0"/>
      <c r="DZN36" s="0"/>
      <c r="DZO36" s="0"/>
      <c r="DZP36" s="0"/>
      <c r="DZQ36" s="0"/>
      <c r="DZR36" s="0"/>
      <c r="DZS36" s="0"/>
      <c r="DZT36" s="0"/>
      <c r="DZU36" s="0"/>
      <c r="DZV36" s="0"/>
      <c r="DZW36" s="0"/>
      <c r="DZX36" s="0"/>
      <c r="DZY36" s="0"/>
      <c r="DZZ36" s="0"/>
      <c r="EAA36" s="0"/>
      <c r="EAB36" s="0"/>
      <c r="EAC36" s="0"/>
      <c r="EAD36" s="0"/>
      <c r="EAE36" s="0"/>
      <c r="EAF36" s="0"/>
      <c r="EAG36" s="0"/>
      <c r="EAH36" s="0"/>
      <c r="EAI36" s="0"/>
      <c r="EAJ36" s="0"/>
      <c r="EAK36" s="0"/>
      <c r="EAL36" s="0"/>
      <c r="EAM36" s="0"/>
      <c r="EAN36" s="0"/>
      <c r="EAO36" s="0"/>
      <c r="EAP36" s="0"/>
      <c r="EAQ36" s="0"/>
      <c r="EAR36" s="0"/>
      <c r="EAS36" s="0"/>
      <c r="EAT36" s="0"/>
      <c r="EAU36" s="0"/>
      <c r="EAV36" s="0"/>
      <c r="EAW36" s="0"/>
      <c r="EAX36" s="0"/>
      <c r="EAY36" s="0"/>
      <c r="EAZ36" s="0"/>
      <c r="EBA36" s="0"/>
      <c r="EBB36" s="0"/>
      <c r="EBC36" s="0"/>
      <c r="EBD36" s="0"/>
      <c r="EBE36" s="0"/>
      <c r="EBF36" s="0"/>
      <c r="EBG36" s="0"/>
      <c r="EBH36" s="0"/>
      <c r="EBI36" s="0"/>
      <c r="EBJ36" s="0"/>
      <c r="EBK36" s="0"/>
      <c r="EBL36" s="0"/>
      <c r="EBM36" s="0"/>
      <c r="EBN36" s="0"/>
      <c r="EBO36" s="0"/>
      <c r="EBP36" s="0"/>
      <c r="EBQ36" s="0"/>
      <c r="EBR36" s="0"/>
      <c r="EBS36" s="0"/>
      <c r="EBT36" s="0"/>
      <c r="EBU36" s="0"/>
      <c r="EBV36" s="0"/>
      <c r="EBW36" s="0"/>
      <c r="EBX36" s="0"/>
      <c r="EBY36" s="0"/>
      <c r="EBZ36" s="0"/>
      <c r="ECA36" s="0"/>
      <c r="ECB36" s="0"/>
      <c r="ECC36" s="0"/>
      <c r="ECD36" s="0"/>
      <c r="ECE36" s="0"/>
      <c r="ECF36" s="0"/>
      <c r="ECG36" s="0"/>
      <c r="ECH36" s="0"/>
      <c r="ECI36" s="0"/>
      <c r="ECJ36" s="0"/>
      <c r="ECK36" s="0"/>
      <c r="ECL36" s="0"/>
      <c r="ECM36" s="0"/>
      <c r="ECN36" s="0"/>
      <c r="ECO36" s="0"/>
      <c r="ECP36" s="0"/>
      <c r="ECQ36" s="0"/>
      <c r="ECR36" s="0"/>
      <c r="ECS36" s="0"/>
      <c r="ECT36" s="0"/>
      <c r="ECU36" s="0"/>
      <c r="ECV36" s="0"/>
      <c r="ECW36" s="0"/>
      <c r="ECX36" s="0"/>
      <c r="ECY36" s="0"/>
      <c r="ECZ36" s="0"/>
      <c r="EDA36" s="0"/>
      <c r="EDB36" s="0"/>
      <c r="EDC36" s="0"/>
      <c r="EDD36" s="0"/>
      <c r="EDE36" s="0"/>
      <c r="EDF36" s="0"/>
      <c r="EDG36" s="0"/>
      <c r="EDH36" s="0"/>
      <c r="EDI36" s="0"/>
      <c r="EDJ36" s="0"/>
      <c r="EDK36" s="0"/>
      <c r="EDL36" s="0"/>
      <c r="EDM36" s="0"/>
      <c r="EDN36" s="0"/>
      <c r="EDO36" s="0"/>
      <c r="EDP36" s="0"/>
      <c r="EDQ36" s="0"/>
      <c r="EDR36" s="0"/>
      <c r="EDS36" s="0"/>
      <c r="EDT36" s="0"/>
      <c r="EDU36" s="0"/>
      <c r="EDV36" s="0"/>
      <c r="EDW36" s="0"/>
      <c r="EDX36" s="0"/>
      <c r="EDY36" s="0"/>
      <c r="EDZ36" s="0"/>
      <c r="EEA36" s="0"/>
      <c r="EEB36" s="0"/>
      <c r="EEC36" s="0"/>
      <c r="EED36" s="0"/>
      <c r="EEE36" s="0"/>
      <c r="EEF36" s="0"/>
      <c r="EEG36" s="0"/>
      <c r="EEH36" s="0"/>
      <c r="EEI36" s="0"/>
      <c r="EEJ36" s="0"/>
      <c r="EEK36" s="0"/>
      <c r="EEL36" s="0"/>
      <c r="EEM36" s="0"/>
      <c r="EEN36" s="0"/>
      <c r="EEO36" s="0"/>
      <c r="EEP36" s="0"/>
      <c r="EEQ36" s="0"/>
      <c r="EER36" s="0"/>
      <c r="EES36" s="0"/>
      <c r="EET36" s="0"/>
      <c r="EEU36" s="0"/>
      <c r="EEV36" s="0"/>
      <c r="EEW36" s="0"/>
      <c r="EEX36" s="0"/>
      <c r="EEY36" s="0"/>
      <c r="EEZ36" s="0"/>
      <c r="EFA36" s="0"/>
      <c r="EFB36" s="0"/>
      <c r="EFC36" s="0"/>
      <c r="EFD36" s="0"/>
      <c r="EFE36" s="0"/>
      <c r="EFF36" s="0"/>
      <c r="EFG36" s="0"/>
      <c r="EFH36" s="0"/>
      <c r="EFI36" s="0"/>
      <c r="EFJ36" s="0"/>
      <c r="EFK36" s="0"/>
      <c r="EFL36" s="0"/>
      <c r="EFM36" s="0"/>
      <c r="EFN36" s="0"/>
      <c r="EFO36" s="0"/>
      <c r="EFP36" s="0"/>
      <c r="EFQ36" s="0"/>
      <c r="EFR36" s="0"/>
      <c r="EFS36" s="0"/>
      <c r="EFT36" s="0"/>
      <c r="EFU36" s="0"/>
      <c r="EFV36" s="0"/>
      <c r="EFW36" s="0"/>
      <c r="EFX36" s="0"/>
      <c r="EFY36" s="0"/>
      <c r="EFZ36" s="0"/>
      <c r="EGA36" s="0"/>
      <c r="EGB36" s="0"/>
      <c r="EGC36" s="0"/>
      <c r="EGD36" s="0"/>
      <c r="EGE36" s="0"/>
      <c r="EGF36" s="0"/>
      <c r="EGG36" s="0"/>
      <c r="EGH36" s="0"/>
      <c r="EGI36" s="0"/>
      <c r="EGJ36" s="0"/>
      <c r="EGK36" s="0"/>
      <c r="EGL36" s="0"/>
      <c r="EGM36" s="0"/>
      <c r="EGN36" s="0"/>
      <c r="EGO36" s="0"/>
      <c r="EGP36" s="0"/>
      <c r="EGQ36" s="0"/>
      <c r="EGR36" s="0"/>
      <c r="EGS36" s="0"/>
      <c r="EGT36" s="0"/>
      <c r="EGU36" s="0"/>
      <c r="EGV36" s="0"/>
      <c r="EGW36" s="0"/>
      <c r="EGX36" s="0"/>
      <c r="EGY36" s="0"/>
      <c r="EGZ36" s="0"/>
      <c r="EHA36" s="0"/>
      <c r="EHB36" s="0"/>
      <c r="EHC36" s="0"/>
      <c r="EHD36" s="0"/>
      <c r="EHE36" s="0"/>
      <c r="EHF36" s="0"/>
      <c r="EHG36" s="0"/>
      <c r="EHH36" s="0"/>
      <c r="EHI36" s="0"/>
      <c r="EHJ36" s="0"/>
      <c r="EHK36" s="0"/>
      <c r="EHL36" s="0"/>
      <c r="EHM36" s="0"/>
      <c r="EHN36" s="0"/>
      <c r="EHO36" s="0"/>
      <c r="EHP36" s="0"/>
      <c r="EHQ36" s="0"/>
      <c r="EHR36" s="0"/>
      <c r="EHS36" s="0"/>
      <c r="EHT36" s="0"/>
      <c r="EHU36" s="0"/>
      <c r="EHV36" s="0"/>
      <c r="EHW36" s="0"/>
      <c r="EHX36" s="0"/>
      <c r="EHY36" s="0"/>
      <c r="EHZ36" s="0"/>
      <c r="EIA36" s="0"/>
      <c r="EIB36" s="0"/>
      <c r="EIC36" s="0"/>
      <c r="EID36" s="0"/>
      <c r="EIE36" s="0"/>
      <c r="EIF36" s="0"/>
      <c r="EIG36" s="0"/>
      <c r="EIH36" s="0"/>
      <c r="EII36" s="0"/>
      <c r="EIJ36" s="0"/>
      <c r="EIK36" s="0"/>
      <c r="EIL36" s="0"/>
      <c r="EIM36" s="0"/>
      <c r="EIN36" s="0"/>
      <c r="EIO36" s="0"/>
      <c r="EIP36" s="0"/>
      <c r="EIQ36" s="0"/>
      <c r="EIR36" s="0"/>
      <c r="EIS36" s="0"/>
      <c r="EIT36" s="0"/>
      <c r="EIU36" s="0"/>
      <c r="EIV36" s="0"/>
      <c r="EIW36" s="0"/>
      <c r="EIX36" s="0"/>
      <c r="EIY36" s="0"/>
      <c r="EIZ36" s="0"/>
      <c r="EJA36" s="0"/>
      <c r="EJB36" s="0"/>
      <c r="EJC36" s="0"/>
      <c r="EJD36" s="0"/>
      <c r="EJE36" s="0"/>
      <c r="EJF36" s="0"/>
      <c r="EJG36" s="0"/>
      <c r="EJH36" s="0"/>
      <c r="EJI36" s="0"/>
      <c r="EJJ36" s="0"/>
      <c r="EJK36" s="0"/>
      <c r="EJL36" s="0"/>
      <c r="EJM36" s="0"/>
      <c r="EJN36" s="0"/>
      <c r="EJO36" s="0"/>
      <c r="EJP36" s="0"/>
      <c r="EJQ36" s="0"/>
      <c r="EJR36" s="0"/>
      <c r="EJS36" s="0"/>
      <c r="EJT36" s="0"/>
      <c r="EJU36" s="0"/>
      <c r="EJV36" s="0"/>
      <c r="EJW36" s="0"/>
      <c r="EJX36" s="0"/>
      <c r="EJY36" s="0"/>
      <c r="EJZ36" s="0"/>
      <c r="EKA36" s="0"/>
      <c r="EKB36" s="0"/>
      <c r="EKC36" s="0"/>
      <c r="EKD36" s="0"/>
      <c r="EKE36" s="0"/>
      <c r="EKF36" s="0"/>
      <c r="EKG36" s="0"/>
      <c r="EKH36" s="0"/>
      <c r="EKI36" s="0"/>
      <c r="EKJ36" s="0"/>
      <c r="EKK36" s="0"/>
      <c r="EKL36" s="0"/>
      <c r="EKM36" s="0"/>
      <c r="EKN36" s="0"/>
      <c r="EKO36" s="0"/>
      <c r="EKP36" s="0"/>
      <c r="EKQ36" s="0"/>
      <c r="EKR36" s="0"/>
      <c r="EKS36" s="0"/>
      <c r="EKT36" s="0"/>
      <c r="EKU36" s="0"/>
      <c r="EKV36" s="0"/>
      <c r="EKW36" s="0"/>
      <c r="EKX36" s="0"/>
      <c r="EKY36" s="0"/>
      <c r="EKZ36" s="0"/>
      <c r="ELA36" s="0"/>
      <c r="ELB36" s="0"/>
      <c r="ELC36" s="0"/>
      <c r="ELD36" s="0"/>
      <c r="ELE36" s="0"/>
      <c r="ELF36" s="0"/>
      <c r="ELG36" s="0"/>
      <c r="ELH36" s="0"/>
      <c r="ELI36" s="0"/>
      <c r="ELJ36" s="0"/>
      <c r="ELK36" s="0"/>
      <c r="ELL36" s="0"/>
      <c r="ELM36" s="0"/>
      <c r="ELN36" s="0"/>
      <c r="ELO36" s="0"/>
      <c r="ELP36" s="0"/>
      <c r="ELQ36" s="0"/>
      <c r="ELR36" s="0"/>
      <c r="ELS36" s="0"/>
      <c r="ELT36" s="0"/>
      <c r="ELU36" s="0"/>
      <c r="ELV36" s="0"/>
      <c r="ELW36" s="0"/>
      <c r="ELX36" s="0"/>
      <c r="ELY36" s="0"/>
      <c r="ELZ36" s="0"/>
      <c r="EMA36" s="0"/>
      <c r="EMB36" s="0"/>
      <c r="EMC36" s="0"/>
      <c r="EMD36" s="0"/>
      <c r="EME36" s="0"/>
      <c r="EMF36" s="0"/>
      <c r="EMG36" s="0"/>
      <c r="EMH36" s="0"/>
      <c r="EMI36" s="0"/>
      <c r="EMJ36" s="0"/>
      <c r="EMK36" s="0"/>
      <c r="EML36" s="0"/>
      <c r="EMM36" s="0"/>
      <c r="EMN36" s="0"/>
      <c r="EMO36" s="0"/>
      <c r="EMP36" s="0"/>
      <c r="EMQ36" s="0"/>
      <c r="EMR36" s="0"/>
      <c r="EMS36" s="0"/>
      <c r="EMT36" s="0"/>
      <c r="EMU36" s="0"/>
      <c r="EMV36" s="0"/>
      <c r="EMW36" s="0"/>
      <c r="EMX36" s="0"/>
      <c r="EMY36" s="0"/>
      <c r="EMZ36" s="0"/>
      <c r="ENA36" s="0"/>
      <c r="ENB36" s="0"/>
      <c r="ENC36" s="0"/>
      <c r="END36" s="0"/>
      <c r="ENE36" s="0"/>
      <c r="ENF36" s="0"/>
      <c r="ENG36" s="0"/>
      <c r="ENH36" s="0"/>
      <c r="ENI36" s="0"/>
      <c r="ENJ36" s="0"/>
      <c r="ENK36" s="0"/>
      <c r="ENL36" s="0"/>
      <c r="ENM36" s="0"/>
      <c r="ENN36" s="0"/>
      <c r="ENO36" s="0"/>
      <c r="ENP36" s="0"/>
      <c r="ENQ36" s="0"/>
      <c r="ENR36" s="0"/>
      <c r="ENS36" s="0"/>
      <c r="ENT36" s="0"/>
      <c r="ENU36" s="0"/>
      <c r="ENV36" s="0"/>
      <c r="ENW36" s="0"/>
      <c r="ENX36" s="0"/>
      <c r="ENY36" s="0"/>
      <c r="ENZ36" s="0"/>
      <c r="EOA36" s="0"/>
      <c r="EOB36" s="0"/>
      <c r="EOC36" s="0"/>
      <c r="EOD36" s="0"/>
      <c r="EOE36" s="0"/>
      <c r="EOF36" s="0"/>
      <c r="EOG36" s="0"/>
      <c r="EOH36" s="0"/>
      <c r="EOI36" s="0"/>
      <c r="EOJ36" s="0"/>
      <c r="EOK36" s="0"/>
      <c r="EOL36" s="0"/>
      <c r="EOM36" s="0"/>
      <c r="EON36" s="0"/>
      <c r="EOO36" s="0"/>
      <c r="EOP36" s="0"/>
      <c r="EOQ36" s="0"/>
      <c r="EOR36" s="0"/>
      <c r="EOS36" s="0"/>
      <c r="EOT36" s="0"/>
      <c r="EOU36" s="0"/>
      <c r="EOV36" s="0"/>
      <c r="EOW36" s="0"/>
      <c r="EOX36" s="0"/>
      <c r="EOY36" s="0"/>
      <c r="EOZ36" s="0"/>
      <c r="EPA36" s="0"/>
      <c r="EPB36" s="0"/>
      <c r="EPC36" s="0"/>
      <c r="EPD36" s="0"/>
      <c r="EPE36" s="0"/>
      <c r="EPF36" s="0"/>
      <c r="EPG36" s="0"/>
      <c r="EPH36" s="0"/>
      <c r="EPI36" s="0"/>
      <c r="EPJ36" s="0"/>
      <c r="EPK36" s="0"/>
      <c r="EPL36" s="0"/>
      <c r="EPM36" s="0"/>
      <c r="EPN36" s="0"/>
      <c r="EPO36" s="0"/>
      <c r="EPP36" s="0"/>
      <c r="EPQ36" s="0"/>
      <c r="EPR36" s="0"/>
      <c r="EPS36" s="0"/>
      <c r="EPT36" s="0"/>
      <c r="EPU36" s="0"/>
      <c r="EPV36" s="0"/>
      <c r="EPW36" s="0"/>
      <c r="EPX36" s="0"/>
      <c r="EPY36" s="0"/>
      <c r="EPZ36" s="0"/>
      <c r="EQA36" s="0"/>
      <c r="EQB36" s="0"/>
      <c r="EQC36" s="0"/>
      <c r="EQD36" s="0"/>
      <c r="EQE36" s="0"/>
      <c r="EQF36" s="0"/>
      <c r="EQG36" s="0"/>
      <c r="EQH36" s="0"/>
      <c r="EQI36" s="0"/>
      <c r="EQJ36" s="0"/>
      <c r="EQK36" s="0"/>
      <c r="EQL36" s="0"/>
      <c r="EQM36" s="0"/>
      <c r="EQN36" s="0"/>
      <c r="EQO36" s="0"/>
      <c r="EQP36" s="0"/>
      <c r="EQQ36" s="0"/>
      <c r="EQR36" s="0"/>
      <c r="EQS36" s="0"/>
      <c r="EQT36" s="0"/>
      <c r="EQU36" s="0"/>
      <c r="EQV36" s="0"/>
      <c r="EQW36" s="0"/>
      <c r="EQX36" s="0"/>
      <c r="EQY36" s="0"/>
      <c r="EQZ36" s="0"/>
      <c r="ERA36" s="0"/>
      <c r="ERB36" s="0"/>
      <c r="ERC36" s="0"/>
      <c r="ERD36" s="0"/>
      <c r="ERE36" s="0"/>
      <c r="ERF36" s="0"/>
      <c r="ERG36" s="0"/>
      <c r="ERH36" s="0"/>
      <c r="ERI36" s="0"/>
      <c r="ERJ36" s="0"/>
      <c r="ERK36" s="0"/>
      <c r="ERL36" s="0"/>
      <c r="ERM36" s="0"/>
      <c r="ERN36" s="0"/>
      <c r="ERO36" s="0"/>
      <c r="ERP36" s="0"/>
      <c r="ERQ36" s="0"/>
      <c r="ERR36" s="0"/>
      <c r="ERS36" s="0"/>
      <c r="ERT36" s="0"/>
      <c r="ERU36" s="0"/>
      <c r="ERV36" s="0"/>
      <c r="ERW36" s="0"/>
      <c r="ERX36" s="0"/>
      <c r="ERY36" s="0"/>
      <c r="ERZ36" s="0"/>
      <c r="ESA36" s="0"/>
      <c r="ESB36" s="0"/>
      <c r="ESC36" s="0"/>
      <c r="ESD36" s="0"/>
      <c r="ESE36" s="0"/>
      <c r="ESF36" s="0"/>
      <c r="ESG36" s="0"/>
      <c r="ESH36" s="0"/>
      <c r="ESI36" s="0"/>
      <c r="ESJ36" s="0"/>
      <c r="ESK36" s="0"/>
      <c r="ESL36" s="0"/>
      <c r="ESM36" s="0"/>
      <c r="ESN36" s="0"/>
      <c r="ESO36" s="0"/>
      <c r="ESP36" s="0"/>
      <c r="ESQ36" s="0"/>
      <c r="ESR36" s="0"/>
      <c r="ESS36" s="0"/>
      <c r="EST36" s="0"/>
      <c r="ESU36" s="0"/>
      <c r="ESV36" s="0"/>
      <c r="ESW36" s="0"/>
      <c r="ESX36" s="0"/>
      <c r="ESY36" s="0"/>
      <c r="ESZ36" s="0"/>
      <c r="ETA36" s="0"/>
      <c r="ETB36" s="0"/>
      <c r="ETC36" s="0"/>
      <c r="ETD36" s="0"/>
      <c r="ETE36" s="0"/>
      <c r="ETF36" s="0"/>
      <c r="ETG36" s="0"/>
      <c r="ETH36" s="0"/>
      <c r="ETI36" s="0"/>
      <c r="ETJ36" s="0"/>
      <c r="ETK36" s="0"/>
      <c r="ETL36" s="0"/>
      <c r="ETM36" s="0"/>
      <c r="ETN36" s="0"/>
      <c r="ETO36" s="0"/>
      <c r="ETP36" s="0"/>
      <c r="ETQ36" s="0"/>
      <c r="ETR36" s="0"/>
      <c r="ETS36" s="0"/>
      <c r="ETT36" s="0"/>
      <c r="ETU36" s="0"/>
      <c r="ETV36" s="0"/>
      <c r="ETW36" s="0"/>
      <c r="ETX36" s="0"/>
      <c r="ETY36" s="0"/>
      <c r="ETZ36" s="0"/>
      <c r="EUA36" s="0"/>
      <c r="EUB36" s="0"/>
      <c r="EUC36" s="0"/>
      <c r="EUD36" s="0"/>
      <c r="EUE36" s="0"/>
      <c r="EUF36" s="0"/>
      <c r="EUG36" s="0"/>
      <c r="EUH36" s="0"/>
      <c r="EUI36" s="0"/>
      <c r="EUJ36" s="0"/>
      <c r="EUK36" s="0"/>
      <c r="EUL36" s="0"/>
      <c r="EUM36" s="0"/>
      <c r="EUN36" s="0"/>
      <c r="EUO36" s="0"/>
      <c r="EUP36" s="0"/>
      <c r="EUQ36" s="0"/>
      <c r="EUR36" s="0"/>
      <c r="EUS36" s="0"/>
      <c r="EUT36" s="0"/>
      <c r="EUU36" s="0"/>
      <c r="EUV36" s="0"/>
      <c r="EUW36" s="0"/>
      <c r="EUX36" s="0"/>
      <c r="EUY36" s="0"/>
      <c r="EUZ36" s="0"/>
      <c r="EVA36" s="0"/>
      <c r="EVB36" s="0"/>
      <c r="EVC36" s="0"/>
      <c r="EVD36" s="0"/>
      <c r="EVE36" s="0"/>
      <c r="EVF36" s="0"/>
      <c r="EVG36" s="0"/>
      <c r="EVH36" s="0"/>
      <c r="EVI36" s="0"/>
      <c r="EVJ36" s="0"/>
      <c r="EVK36" s="0"/>
      <c r="EVL36" s="0"/>
      <c r="EVM36" s="0"/>
      <c r="EVN36" s="0"/>
      <c r="EVO36" s="0"/>
      <c r="EVP36" s="0"/>
      <c r="EVQ36" s="0"/>
      <c r="EVR36" s="0"/>
      <c r="EVS36" s="0"/>
      <c r="EVT36" s="0"/>
      <c r="EVU36" s="0"/>
      <c r="EVV36" s="0"/>
      <c r="EVW36" s="0"/>
      <c r="EVX36" s="0"/>
      <c r="EVY36" s="0"/>
      <c r="EVZ36" s="0"/>
      <c r="EWA36" s="0"/>
      <c r="EWB36" s="0"/>
      <c r="EWC36" s="0"/>
      <c r="EWD36" s="0"/>
      <c r="EWE36" s="0"/>
      <c r="EWF36" s="0"/>
      <c r="EWG36" s="0"/>
      <c r="EWH36" s="0"/>
      <c r="EWI36" s="0"/>
      <c r="EWJ36" s="0"/>
      <c r="EWK36" s="0"/>
      <c r="EWL36" s="0"/>
      <c r="EWM36" s="0"/>
      <c r="EWN36" s="0"/>
      <c r="EWO36" s="0"/>
      <c r="EWP36" s="0"/>
      <c r="EWQ36" s="0"/>
      <c r="EWR36" s="0"/>
      <c r="EWS36" s="0"/>
      <c r="EWT36" s="0"/>
      <c r="EWU36" s="0"/>
      <c r="EWV36" s="0"/>
      <c r="EWW36" s="0"/>
      <c r="EWX36" s="0"/>
      <c r="EWY36" s="0"/>
      <c r="EWZ36" s="0"/>
      <c r="EXA36" s="0"/>
      <c r="EXB36" s="0"/>
      <c r="EXC36" s="0"/>
      <c r="EXD36" s="0"/>
      <c r="EXE36" s="0"/>
      <c r="EXF36" s="0"/>
      <c r="EXG36" s="0"/>
      <c r="EXH36" s="0"/>
      <c r="EXI36" s="0"/>
      <c r="EXJ36" s="0"/>
      <c r="EXK36" s="0"/>
      <c r="EXL36" s="0"/>
      <c r="EXM36" s="0"/>
      <c r="EXN36" s="0"/>
      <c r="EXO36" s="0"/>
      <c r="EXP36" s="0"/>
      <c r="EXQ36" s="0"/>
      <c r="EXR36" s="0"/>
      <c r="EXS36" s="0"/>
      <c r="EXT36" s="0"/>
      <c r="EXU36" s="0"/>
      <c r="EXV36" s="0"/>
      <c r="EXW36" s="0"/>
      <c r="EXX36" s="0"/>
      <c r="EXY36" s="0"/>
      <c r="EXZ36" s="0"/>
      <c r="EYA36" s="0"/>
      <c r="EYB36" s="0"/>
      <c r="EYC36" s="0"/>
      <c r="EYD36" s="0"/>
      <c r="EYE36" s="0"/>
      <c r="EYF36" s="0"/>
      <c r="EYG36" s="0"/>
      <c r="EYH36" s="0"/>
      <c r="EYI36" s="0"/>
      <c r="EYJ36" s="0"/>
      <c r="EYK36" s="0"/>
      <c r="EYL36" s="0"/>
      <c r="EYM36" s="0"/>
      <c r="EYN36" s="0"/>
      <c r="EYO36" s="0"/>
      <c r="EYP36" s="0"/>
      <c r="EYQ36" s="0"/>
      <c r="EYR36" s="0"/>
      <c r="EYS36" s="0"/>
      <c r="EYT36" s="0"/>
      <c r="EYU36" s="0"/>
      <c r="EYV36" s="0"/>
      <c r="EYW36" s="0"/>
      <c r="EYX36" s="0"/>
      <c r="EYY36" s="0"/>
      <c r="EYZ36" s="0"/>
      <c r="EZA36" s="0"/>
      <c r="EZB36" s="0"/>
      <c r="EZC36" s="0"/>
      <c r="EZD36" s="0"/>
      <c r="EZE36" s="0"/>
      <c r="EZF36" s="0"/>
      <c r="EZG36" s="0"/>
      <c r="EZH36" s="0"/>
      <c r="EZI36" s="0"/>
      <c r="EZJ36" s="0"/>
      <c r="EZK36" s="0"/>
      <c r="EZL36" s="0"/>
      <c r="EZM36" s="0"/>
      <c r="EZN36" s="0"/>
      <c r="EZO36" s="0"/>
      <c r="EZP36" s="0"/>
      <c r="EZQ36" s="0"/>
      <c r="EZR36" s="0"/>
      <c r="EZS36" s="0"/>
      <c r="EZT36" s="0"/>
      <c r="EZU36" s="0"/>
      <c r="EZV36" s="0"/>
      <c r="EZW36" s="0"/>
      <c r="EZX36" s="0"/>
      <c r="EZY36" s="0"/>
      <c r="EZZ36" s="0"/>
      <c r="FAA36" s="0"/>
      <c r="FAB36" s="0"/>
      <c r="FAC36" s="0"/>
      <c r="FAD36" s="0"/>
      <c r="FAE36" s="0"/>
      <c r="FAF36" s="0"/>
      <c r="FAG36" s="0"/>
      <c r="FAH36" s="0"/>
      <c r="FAI36" s="0"/>
      <c r="FAJ36" s="0"/>
      <c r="FAK36" s="0"/>
      <c r="FAL36" s="0"/>
      <c r="FAM36" s="0"/>
      <c r="FAN36" s="0"/>
      <c r="FAO36" s="0"/>
      <c r="FAP36" s="0"/>
      <c r="FAQ36" s="0"/>
      <c r="FAR36" s="0"/>
      <c r="FAS36" s="0"/>
      <c r="FAT36" s="0"/>
      <c r="FAU36" s="0"/>
      <c r="FAV36" s="0"/>
      <c r="FAW36" s="0"/>
      <c r="FAX36" s="0"/>
      <c r="FAY36" s="0"/>
      <c r="FAZ36" s="0"/>
      <c r="FBA36" s="0"/>
      <c r="FBB36" s="0"/>
      <c r="FBC36" s="0"/>
      <c r="FBD36" s="0"/>
      <c r="FBE36" s="0"/>
      <c r="FBF36" s="0"/>
      <c r="FBG36" s="0"/>
      <c r="FBH36" s="0"/>
      <c r="FBI36" s="0"/>
      <c r="FBJ36" s="0"/>
      <c r="FBK36" s="0"/>
      <c r="FBL36" s="0"/>
      <c r="FBM36" s="0"/>
      <c r="FBN36" s="0"/>
      <c r="FBO36" s="0"/>
      <c r="FBP36" s="0"/>
      <c r="FBQ36" s="0"/>
      <c r="FBR36" s="0"/>
      <c r="FBS36" s="0"/>
      <c r="FBT36" s="0"/>
      <c r="FBU36" s="0"/>
      <c r="FBV36" s="0"/>
      <c r="FBW36" s="0"/>
      <c r="FBX36" s="0"/>
      <c r="FBY36" s="0"/>
      <c r="FBZ36" s="0"/>
      <c r="FCA36" s="0"/>
      <c r="FCB36" s="0"/>
      <c r="FCC36" s="0"/>
      <c r="FCD36" s="0"/>
      <c r="FCE36" s="0"/>
      <c r="FCF36" s="0"/>
      <c r="FCG36" s="0"/>
      <c r="FCH36" s="0"/>
      <c r="FCI36" s="0"/>
      <c r="FCJ36" s="0"/>
      <c r="FCK36" s="0"/>
      <c r="FCL36" s="0"/>
      <c r="FCM36" s="0"/>
      <c r="FCN36" s="0"/>
      <c r="FCO36" s="0"/>
      <c r="FCP36" s="0"/>
      <c r="FCQ36" s="0"/>
      <c r="FCR36" s="0"/>
      <c r="FCS36" s="0"/>
      <c r="FCT36" s="0"/>
      <c r="FCU36" s="0"/>
      <c r="FCV36" s="0"/>
      <c r="FCW36" s="0"/>
      <c r="FCX36" s="0"/>
      <c r="FCY36" s="0"/>
      <c r="FCZ36" s="0"/>
      <c r="FDA36" s="0"/>
      <c r="FDB36" s="0"/>
      <c r="FDC36" s="0"/>
      <c r="FDD36" s="0"/>
      <c r="FDE36" s="0"/>
      <c r="FDF36" s="0"/>
      <c r="FDG36" s="0"/>
      <c r="FDH36" s="0"/>
      <c r="FDI36" s="0"/>
      <c r="FDJ36" s="0"/>
      <c r="FDK36" s="0"/>
      <c r="FDL36" s="0"/>
      <c r="FDM36" s="0"/>
      <c r="FDN36" s="0"/>
      <c r="FDO36" s="0"/>
      <c r="FDP36" s="0"/>
      <c r="FDQ36" s="0"/>
      <c r="FDR36" s="0"/>
      <c r="FDS36" s="0"/>
      <c r="FDT36" s="0"/>
      <c r="FDU36" s="0"/>
      <c r="FDV36" s="0"/>
      <c r="FDW36" s="0"/>
      <c r="FDX36" s="0"/>
      <c r="FDY36" s="0"/>
      <c r="FDZ36" s="0"/>
      <c r="FEA36" s="0"/>
      <c r="FEB36" s="0"/>
      <c r="FEC36" s="0"/>
      <c r="FED36" s="0"/>
      <c r="FEE36" s="0"/>
      <c r="FEF36" s="0"/>
      <c r="FEG36" s="0"/>
      <c r="FEH36" s="0"/>
      <c r="FEI36" s="0"/>
      <c r="FEJ36" s="0"/>
      <c r="FEK36" s="0"/>
      <c r="FEL36" s="0"/>
      <c r="FEM36" s="0"/>
      <c r="FEN36" s="0"/>
      <c r="FEO36" s="0"/>
      <c r="FEP36" s="0"/>
      <c r="FEQ36" s="0"/>
      <c r="FER36" s="0"/>
      <c r="FES36" s="0"/>
      <c r="FET36" s="0"/>
      <c r="FEU36" s="0"/>
      <c r="FEV36" s="0"/>
      <c r="FEW36" s="0"/>
      <c r="FEX36" s="0"/>
      <c r="FEY36" s="0"/>
      <c r="FEZ36" s="0"/>
      <c r="FFA36" s="0"/>
      <c r="FFB36" s="0"/>
      <c r="FFC36" s="0"/>
      <c r="FFD36" s="0"/>
      <c r="FFE36" s="0"/>
      <c r="FFF36" s="0"/>
      <c r="FFG36" s="0"/>
      <c r="FFH36" s="0"/>
      <c r="FFI36" s="0"/>
      <c r="FFJ36" s="0"/>
      <c r="FFK36" s="0"/>
      <c r="FFL36" s="0"/>
      <c r="FFM36" s="0"/>
      <c r="FFN36" s="0"/>
      <c r="FFO36" s="0"/>
      <c r="FFP36" s="0"/>
      <c r="FFQ36" s="0"/>
      <c r="FFR36" s="0"/>
      <c r="FFS36" s="0"/>
      <c r="FFT36" s="0"/>
      <c r="FFU36" s="0"/>
      <c r="FFV36" s="0"/>
      <c r="FFW36" s="0"/>
      <c r="FFX36" s="0"/>
      <c r="FFY36" s="0"/>
      <c r="FFZ36" s="0"/>
      <c r="FGA36" s="0"/>
      <c r="FGB36" s="0"/>
      <c r="FGC36" s="0"/>
      <c r="FGD36" s="0"/>
      <c r="FGE36" s="0"/>
      <c r="FGF36" s="0"/>
      <c r="FGG36" s="0"/>
      <c r="FGH36" s="0"/>
      <c r="FGI36" s="0"/>
      <c r="FGJ36" s="0"/>
      <c r="FGK36" s="0"/>
      <c r="FGL36" s="0"/>
      <c r="FGM36" s="0"/>
      <c r="FGN36" s="0"/>
      <c r="FGO36" s="0"/>
      <c r="FGP36" s="0"/>
      <c r="FGQ36" s="0"/>
      <c r="FGR36" s="0"/>
      <c r="FGS36" s="0"/>
      <c r="FGT36" s="0"/>
      <c r="FGU36" s="0"/>
      <c r="FGV36" s="0"/>
      <c r="FGW36" s="0"/>
      <c r="FGX36" s="0"/>
      <c r="FGY36" s="0"/>
      <c r="FGZ36" s="0"/>
      <c r="FHA36" s="0"/>
      <c r="FHB36" s="0"/>
      <c r="FHC36" s="0"/>
      <c r="FHD36" s="0"/>
      <c r="FHE36" s="0"/>
      <c r="FHF36" s="0"/>
      <c r="FHG36" s="0"/>
      <c r="FHH36" s="0"/>
      <c r="FHI36" s="0"/>
      <c r="FHJ36" s="0"/>
      <c r="FHK36" s="0"/>
      <c r="FHL36" s="0"/>
      <c r="FHM36" s="0"/>
      <c r="FHN36" s="0"/>
      <c r="FHO36" s="0"/>
      <c r="FHP36" s="0"/>
      <c r="FHQ36" s="0"/>
      <c r="FHR36" s="0"/>
      <c r="FHS36" s="0"/>
      <c r="FHT36" s="0"/>
      <c r="FHU36" s="0"/>
      <c r="FHV36" s="0"/>
      <c r="FHW36" s="0"/>
      <c r="FHX36" s="0"/>
      <c r="FHY36" s="0"/>
      <c r="FHZ36" s="0"/>
      <c r="FIA36" s="0"/>
      <c r="FIB36" s="0"/>
      <c r="FIC36" s="0"/>
      <c r="FID36" s="0"/>
      <c r="FIE36" s="0"/>
      <c r="FIF36" s="0"/>
      <c r="FIG36" s="0"/>
      <c r="FIH36" s="0"/>
      <c r="FII36" s="0"/>
      <c r="FIJ36" s="0"/>
      <c r="FIK36" s="0"/>
      <c r="FIL36" s="0"/>
      <c r="FIM36" s="0"/>
      <c r="FIN36" s="0"/>
      <c r="FIO36" s="0"/>
      <c r="FIP36" s="0"/>
      <c r="FIQ36" s="0"/>
      <c r="FIR36" s="0"/>
      <c r="FIS36" s="0"/>
      <c r="FIT36" s="0"/>
      <c r="FIU36" s="0"/>
      <c r="FIV36" s="0"/>
      <c r="FIW36" s="0"/>
      <c r="FIX36" s="0"/>
      <c r="FIY36" s="0"/>
      <c r="FIZ36" s="0"/>
      <c r="FJA36" s="0"/>
      <c r="FJB36" s="0"/>
      <c r="FJC36" s="0"/>
      <c r="FJD36" s="0"/>
      <c r="FJE36" s="0"/>
      <c r="FJF36" s="0"/>
      <c r="FJG36" s="0"/>
      <c r="FJH36" s="0"/>
      <c r="FJI36" s="0"/>
      <c r="FJJ36" s="0"/>
      <c r="FJK36" s="0"/>
      <c r="FJL36" s="0"/>
      <c r="FJM36" s="0"/>
      <c r="FJN36" s="0"/>
      <c r="FJO36" s="0"/>
      <c r="FJP36" s="0"/>
      <c r="FJQ36" s="0"/>
      <c r="FJR36" s="0"/>
      <c r="FJS36" s="0"/>
      <c r="FJT36" s="0"/>
      <c r="FJU36" s="0"/>
      <c r="FJV36" s="0"/>
      <c r="FJW36" s="0"/>
      <c r="FJX36" s="0"/>
      <c r="FJY36" s="0"/>
      <c r="FJZ36" s="0"/>
      <c r="FKA36" s="0"/>
      <c r="FKB36" s="0"/>
      <c r="FKC36" s="0"/>
      <c r="FKD36" s="0"/>
      <c r="FKE36" s="0"/>
      <c r="FKF36" s="0"/>
      <c r="FKG36" s="0"/>
      <c r="FKH36" s="0"/>
      <c r="FKI36" s="0"/>
      <c r="FKJ36" s="0"/>
      <c r="FKK36" s="0"/>
      <c r="FKL36" s="0"/>
      <c r="FKM36" s="0"/>
      <c r="FKN36" s="0"/>
      <c r="FKO36" s="0"/>
      <c r="FKP36" s="0"/>
      <c r="FKQ36" s="0"/>
      <c r="FKR36" s="0"/>
      <c r="FKS36" s="0"/>
      <c r="FKT36" s="0"/>
      <c r="FKU36" s="0"/>
      <c r="FKV36" s="0"/>
      <c r="FKW36" s="0"/>
      <c r="FKX36" s="0"/>
      <c r="FKY36" s="0"/>
      <c r="FKZ36" s="0"/>
      <c r="FLA36" s="0"/>
      <c r="FLB36" s="0"/>
      <c r="FLC36" s="0"/>
      <c r="FLD36" s="0"/>
      <c r="FLE36" s="0"/>
      <c r="FLF36" s="0"/>
      <c r="FLG36" s="0"/>
      <c r="FLH36" s="0"/>
      <c r="FLI36" s="0"/>
      <c r="FLJ36" s="0"/>
      <c r="FLK36" s="0"/>
      <c r="FLL36" s="0"/>
      <c r="FLM36" s="0"/>
      <c r="FLN36" s="0"/>
      <c r="FLO36" s="0"/>
      <c r="FLP36" s="0"/>
      <c r="FLQ36" s="0"/>
      <c r="FLR36" s="0"/>
      <c r="FLS36" s="0"/>
      <c r="FLT36" s="0"/>
      <c r="FLU36" s="0"/>
      <c r="FLV36" s="0"/>
      <c r="FLW36" s="0"/>
      <c r="FLX36" s="0"/>
      <c r="FLY36" s="0"/>
      <c r="FLZ36" s="0"/>
      <c r="FMA36" s="0"/>
      <c r="FMB36" s="0"/>
      <c r="FMC36" s="0"/>
      <c r="FMD36" s="0"/>
      <c r="FME36" s="0"/>
      <c r="FMF36" s="0"/>
      <c r="FMG36" s="0"/>
      <c r="FMH36" s="0"/>
      <c r="FMI36" s="0"/>
      <c r="FMJ36" s="0"/>
      <c r="FMK36" s="0"/>
      <c r="FML36" s="0"/>
      <c r="FMM36" s="0"/>
      <c r="FMN36" s="0"/>
      <c r="FMO36" s="0"/>
      <c r="FMP36" s="0"/>
      <c r="FMQ36" s="0"/>
      <c r="FMR36" s="0"/>
      <c r="FMS36" s="0"/>
      <c r="FMT36" s="0"/>
      <c r="FMU36" s="0"/>
      <c r="FMV36" s="0"/>
      <c r="FMW36" s="0"/>
      <c r="FMX36" s="0"/>
      <c r="FMY36" s="0"/>
      <c r="FMZ36" s="0"/>
      <c r="FNA36" s="0"/>
      <c r="FNB36" s="0"/>
      <c r="FNC36" s="0"/>
      <c r="FND36" s="0"/>
      <c r="FNE36" s="0"/>
      <c r="FNF36" s="0"/>
      <c r="FNG36" s="0"/>
      <c r="FNH36" s="0"/>
      <c r="FNI36" s="0"/>
      <c r="FNJ36" s="0"/>
      <c r="FNK36" s="0"/>
      <c r="FNL36" s="0"/>
      <c r="FNM36" s="0"/>
      <c r="FNN36" s="0"/>
      <c r="FNO36" s="0"/>
      <c r="FNP36" s="0"/>
      <c r="FNQ36" s="0"/>
      <c r="FNR36" s="0"/>
      <c r="FNS36" s="0"/>
      <c r="FNT36" s="0"/>
      <c r="FNU36" s="0"/>
      <c r="FNV36" s="0"/>
      <c r="FNW36" s="0"/>
      <c r="FNX36" s="0"/>
      <c r="FNY36" s="0"/>
      <c r="FNZ36" s="0"/>
      <c r="FOA36" s="0"/>
      <c r="FOB36" s="0"/>
      <c r="FOC36" s="0"/>
      <c r="FOD36" s="0"/>
      <c r="FOE36" s="0"/>
      <c r="FOF36" s="0"/>
      <c r="FOG36" s="0"/>
      <c r="FOH36" s="0"/>
      <c r="FOI36" s="0"/>
      <c r="FOJ36" s="0"/>
      <c r="FOK36" s="0"/>
      <c r="FOL36" s="0"/>
      <c r="FOM36" s="0"/>
      <c r="FON36" s="0"/>
      <c r="FOO36" s="0"/>
      <c r="FOP36" s="0"/>
      <c r="FOQ36" s="0"/>
      <c r="FOR36" s="0"/>
      <c r="FOS36" s="0"/>
      <c r="FOT36" s="0"/>
      <c r="FOU36" s="0"/>
      <c r="FOV36" s="0"/>
      <c r="FOW36" s="0"/>
      <c r="FOX36" s="0"/>
      <c r="FOY36" s="0"/>
      <c r="FOZ36" s="0"/>
      <c r="FPA36" s="0"/>
      <c r="FPB36" s="0"/>
      <c r="FPC36" s="0"/>
      <c r="FPD36" s="0"/>
      <c r="FPE36" s="0"/>
      <c r="FPF36" s="0"/>
      <c r="FPG36" s="0"/>
      <c r="FPH36" s="0"/>
      <c r="FPI36" s="0"/>
      <c r="FPJ36" s="0"/>
      <c r="FPK36" s="0"/>
      <c r="FPL36" s="0"/>
      <c r="FPM36" s="0"/>
      <c r="FPN36" s="0"/>
      <c r="FPO36" s="0"/>
      <c r="FPP36" s="0"/>
      <c r="FPQ36" s="0"/>
      <c r="FPR36" s="0"/>
      <c r="FPS36" s="0"/>
      <c r="FPT36" s="0"/>
      <c r="FPU36" s="0"/>
      <c r="FPV36" s="0"/>
      <c r="FPW36" s="0"/>
      <c r="FPX36" s="0"/>
      <c r="FPY36" s="0"/>
      <c r="FPZ36" s="0"/>
      <c r="FQA36" s="0"/>
      <c r="FQB36" s="0"/>
      <c r="FQC36" s="0"/>
      <c r="FQD36" s="0"/>
      <c r="FQE36" s="0"/>
      <c r="FQF36" s="0"/>
      <c r="FQG36" s="0"/>
      <c r="FQH36" s="0"/>
      <c r="FQI36" s="0"/>
      <c r="FQJ36" s="0"/>
      <c r="FQK36" s="0"/>
      <c r="FQL36" s="0"/>
      <c r="FQM36" s="0"/>
      <c r="FQN36" s="0"/>
      <c r="FQO36" s="0"/>
      <c r="FQP36" s="0"/>
      <c r="FQQ36" s="0"/>
      <c r="FQR36" s="0"/>
      <c r="FQS36" s="0"/>
      <c r="FQT36" s="0"/>
      <c r="FQU36" s="0"/>
      <c r="FQV36" s="0"/>
      <c r="FQW36" s="0"/>
      <c r="FQX36" s="0"/>
      <c r="FQY36" s="0"/>
      <c r="FQZ36" s="0"/>
      <c r="FRA36" s="0"/>
      <c r="FRB36" s="0"/>
      <c r="FRC36" s="0"/>
      <c r="FRD36" s="0"/>
      <c r="FRE36" s="0"/>
      <c r="FRF36" s="0"/>
      <c r="FRG36" s="0"/>
      <c r="FRH36" s="0"/>
      <c r="FRI36" s="0"/>
      <c r="FRJ36" s="0"/>
      <c r="FRK36" s="0"/>
      <c r="FRL36" s="0"/>
      <c r="FRM36" s="0"/>
      <c r="FRN36" s="0"/>
      <c r="FRO36" s="0"/>
      <c r="FRP36" s="0"/>
      <c r="FRQ36" s="0"/>
      <c r="FRR36" s="0"/>
      <c r="FRS36" s="0"/>
      <c r="FRT36" s="0"/>
      <c r="FRU36" s="0"/>
      <c r="FRV36" s="0"/>
      <c r="FRW36" s="0"/>
      <c r="FRX36" s="0"/>
      <c r="FRY36" s="0"/>
      <c r="FRZ36" s="0"/>
      <c r="FSA36" s="0"/>
      <c r="FSB36" s="0"/>
      <c r="FSC36" s="0"/>
      <c r="FSD36" s="0"/>
      <c r="FSE36" s="0"/>
      <c r="FSF36" s="0"/>
      <c r="FSG36" s="0"/>
      <c r="FSH36" s="0"/>
      <c r="FSI36" s="0"/>
      <c r="FSJ36" s="0"/>
      <c r="FSK36" s="0"/>
      <c r="FSL36" s="0"/>
      <c r="FSM36" s="0"/>
      <c r="FSN36" s="0"/>
      <c r="FSO36" s="0"/>
      <c r="FSP36" s="0"/>
      <c r="FSQ36" s="0"/>
      <c r="FSR36" s="0"/>
      <c r="FSS36" s="0"/>
      <c r="FST36" s="0"/>
      <c r="FSU36" s="0"/>
      <c r="FSV36" s="0"/>
      <c r="FSW36" s="0"/>
      <c r="FSX36" s="0"/>
      <c r="FSY36" s="0"/>
      <c r="FSZ36" s="0"/>
      <c r="FTA36" s="0"/>
      <c r="FTB36" s="0"/>
      <c r="FTC36" s="0"/>
      <c r="FTD36" s="0"/>
      <c r="FTE36" s="0"/>
      <c r="FTF36" s="0"/>
      <c r="FTG36" s="0"/>
      <c r="FTH36" s="0"/>
      <c r="FTI36" s="0"/>
      <c r="FTJ36" s="0"/>
      <c r="FTK36" s="0"/>
      <c r="FTL36" s="0"/>
      <c r="FTM36" s="0"/>
      <c r="FTN36" s="0"/>
      <c r="FTO36" s="0"/>
      <c r="FTP36" s="0"/>
      <c r="FTQ36" s="0"/>
      <c r="FTR36" s="0"/>
      <c r="FTS36" s="0"/>
      <c r="FTT36" s="0"/>
      <c r="FTU36" s="0"/>
      <c r="FTV36" s="0"/>
      <c r="FTW36" s="0"/>
      <c r="FTX36" s="0"/>
      <c r="FTY36" s="0"/>
      <c r="FTZ36" s="0"/>
      <c r="FUA36" s="0"/>
      <c r="FUB36" s="0"/>
      <c r="FUC36" s="0"/>
      <c r="FUD36" s="0"/>
      <c r="FUE36" s="0"/>
      <c r="FUF36" s="0"/>
      <c r="FUG36" s="0"/>
      <c r="FUH36" s="0"/>
      <c r="FUI36" s="0"/>
      <c r="FUJ36" s="0"/>
      <c r="FUK36" s="0"/>
      <c r="FUL36" s="0"/>
      <c r="FUM36" s="0"/>
      <c r="FUN36" s="0"/>
      <c r="FUO36" s="0"/>
      <c r="FUP36" s="0"/>
      <c r="FUQ36" s="0"/>
      <c r="FUR36" s="0"/>
      <c r="FUS36" s="0"/>
      <c r="FUT36" s="0"/>
      <c r="FUU36" s="0"/>
      <c r="FUV36" s="0"/>
      <c r="FUW36" s="0"/>
      <c r="FUX36" s="0"/>
      <c r="FUY36" s="0"/>
      <c r="FUZ36" s="0"/>
      <c r="FVA36" s="0"/>
      <c r="FVB36" s="0"/>
      <c r="FVC36" s="0"/>
      <c r="FVD36" s="0"/>
      <c r="FVE36" s="0"/>
      <c r="FVF36" s="0"/>
      <c r="FVG36" s="0"/>
      <c r="FVH36" s="0"/>
      <c r="FVI36" s="0"/>
      <c r="FVJ36" s="0"/>
      <c r="FVK36" s="0"/>
      <c r="FVL36" s="0"/>
      <c r="FVM36" s="0"/>
      <c r="FVN36" s="0"/>
      <c r="FVO36" s="0"/>
      <c r="FVP36" s="0"/>
      <c r="FVQ36" s="0"/>
      <c r="FVR36" s="0"/>
      <c r="FVS36" s="0"/>
      <c r="FVT36" s="0"/>
      <c r="FVU36" s="0"/>
      <c r="FVV36" s="0"/>
      <c r="FVW36" s="0"/>
      <c r="FVX36" s="0"/>
      <c r="FVY36" s="0"/>
      <c r="FVZ36" s="0"/>
      <c r="FWA36" s="0"/>
      <c r="FWB36" s="0"/>
      <c r="FWC36" s="0"/>
      <c r="FWD36" s="0"/>
      <c r="FWE36" s="0"/>
      <c r="FWF36" s="0"/>
      <c r="FWG36" s="0"/>
      <c r="FWH36" s="0"/>
      <c r="FWI36" s="0"/>
      <c r="FWJ36" s="0"/>
      <c r="FWK36" s="0"/>
      <c r="FWL36" s="0"/>
      <c r="FWM36" s="0"/>
      <c r="FWN36" s="0"/>
      <c r="FWO36" s="0"/>
      <c r="FWP36" s="0"/>
      <c r="FWQ36" s="0"/>
      <c r="FWR36" s="0"/>
      <c r="FWS36" s="0"/>
      <c r="FWT36" s="0"/>
      <c r="FWU36" s="0"/>
      <c r="FWV36" s="0"/>
      <c r="FWW36" s="0"/>
      <c r="FWX36" s="0"/>
      <c r="FWY36" s="0"/>
      <c r="FWZ36" s="0"/>
      <c r="FXA36" s="0"/>
      <c r="FXB36" s="0"/>
      <c r="FXC36" s="0"/>
      <c r="FXD36" s="0"/>
      <c r="FXE36" s="0"/>
      <c r="FXF36" s="0"/>
      <c r="FXG36" s="0"/>
      <c r="FXH36" s="0"/>
      <c r="FXI36" s="0"/>
      <c r="FXJ36" s="0"/>
      <c r="FXK36" s="0"/>
      <c r="FXL36" s="0"/>
      <c r="FXM36" s="0"/>
      <c r="FXN36" s="0"/>
      <c r="FXO36" s="0"/>
      <c r="FXP36" s="0"/>
      <c r="FXQ36" s="0"/>
      <c r="FXR36" s="0"/>
      <c r="FXS36" s="0"/>
      <c r="FXT36" s="0"/>
      <c r="FXU36" s="0"/>
      <c r="FXV36" s="0"/>
      <c r="FXW36" s="0"/>
      <c r="FXX36" s="0"/>
      <c r="FXY36" s="0"/>
      <c r="FXZ36" s="0"/>
      <c r="FYA36" s="0"/>
      <c r="FYB36" s="0"/>
      <c r="FYC36" s="0"/>
      <c r="FYD36" s="0"/>
      <c r="FYE36" s="0"/>
      <c r="FYF36" s="0"/>
      <c r="FYG36" s="0"/>
      <c r="FYH36" s="0"/>
      <c r="FYI36" s="0"/>
      <c r="FYJ36" s="0"/>
      <c r="FYK36" s="0"/>
      <c r="FYL36" s="0"/>
      <c r="FYM36" s="0"/>
      <c r="FYN36" s="0"/>
      <c r="FYO36" s="0"/>
      <c r="FYP36" s="0"/>
      <c r="FYQ36" s="0"/>
      <c r="FYR36" s="0"/>
      <c r="FYS36" s="0"/>
      <c r="FYT36" s="0"/>
      <c r="FYU36" s="0"/>
      <c r="FYV36" s="0"/>
      <c r="FYW36" s="0"/>
      <c r="FYX36" s="0"/>
      <c r="FYY36" s="0"/>
      <c r="FYZ36" s="0"/>
      <c r="FZA36" s="0"/>
      <c r="FZB36" s="0"/>
      <c r="FZC36" s="0"/>
      <c r="FZD36" s="0"/>
      <c r="FZE36" s="0"/>
      <c r="FZF36" s="0"/>
      <c r="FZG36" s="0"/>
      <c r="FZH36" s="0"/>
      <c r="FZI36" s="0"/>
      <c r="FZJ36" s="0"/>
      <c r="FZK36" s="0"/>
      <c r="FZL36" s="0"/>
      <c r="FZM36" s="0"/>
      <c r="FZN36" s="0"/>
      <c r="FZO36" s="0"/>
      <c r="FZP36" s="0"/>
      <c r="FZQ36" s="0"/>
      <c r="FZR36" s="0"/>
      <c r="FZS36" s="0"/>
      <c r="FZT36" s="0"/>
      <c r="FZU36" s="0"/>
      <c r="FZV36" s="0"/>
      <c r="FZW36" s="0"/>
      <c r="FZX36" s="0"/>
      <c r="FZY36" s="0"/>
      <c r="FZZ36" s="0"/>
      <c r="GAA36" s="0"/>
      <c r="GAB36" s="0"/>
      <c r="GAC36" s="0"/>
      <c r="GAD36" s="0"/>
      <c r="GAE36" s="0"/>
      <c r="GAF36" s="0"/>
      <c r="GAG36" s="0"/>
      <c r="GAH36" s="0"/>
      <c r="GAI36" s="0"/>
      <c r="GAJ36" s="0"/>
      <c r="GAK36" s="0"/>
      <c r="GAL36" s="0"/>
      <c r="GAM36" s="0"/>
      <c r="GAN36" s="0"/>
      <c r="GAO36" s="0"/>
      <c r="GAP36" s="0"/>
      <c r="GAQ36" s="0"/>
      <c r="GAR36" s="0"/>
      <c r="GAS36" s="0"/>
      <c r="GAT36" s="0"/>
      <c r="GAU36" s="0"/>
      <c r="GAV36" s="0"/>
      <c r="GAW36" s="0"/>
      <c r="GAX36" s="0"/>
      <c r="GAY36" s="0"/>
      <c r="GAZ36" s="0"/>
      <c r="GBA36" s="0"/>
      <c r="GBB36" s="0"/>
      <c r="GBC36" s="0"/>
      <c r="GBD36" s="0"/>
      <c r="GBE36" s="0"/>
      <c r="GBF36" s="0"/>
      <c r="GBG36" s="0"/>
      <c r="GBH36" s="0"/>
      <c r="GBI36" s="0"/>
      <c r="GBJ36" s="0"/>
      <c r="GBK36" s="0"/>
      <c r="GBL36" s="0"/>
      <c r="GBM36" s="0"/>
      <c r="GBN36" s="0"/>
      <c r="GBO36" s="0"/>
      <c r="GBP36" s="0"/>
      <c r="GBQ36" s="0"/>
      <c r="GBR36" s="0"/>
      <c r="GBS36" s="0"/>
      <c r="GBT36" s="0"/>
      <c r="GBU36" s="0"/>
      <c r="GBV36" s="0"/>
      <c r="GBW36" s="0"/>
      <c r="GBX36" s="0"/>
      <c r="GBY36" s="0"/>
      <c r="GBZ36" s="0"/>
      <c r="GCA36" s="0"/>
      <c r="GCB36" s="0"/>
      <c r="GCC36" s="0"/>
      <c r="GCD36" s="0"/>
      <c r="GCE36" s="0"/>
      <c r="GCF36" s="0"/>
      <c r="GCG36" s="0"/>
      <c r="GCH36" s="0"/>
      <c r="GCI36" s="0"/>
      <c r="GCJ36" s="0"/>
      <c r="GCK36" s="0"/>
      <c r="GCL36" s="0"/>
      <c r="GCM36" s="0"/>
      <c r="GCN36" s="0"/>
      <c r="GCO36" s="0"/>
      <c r="GCP36" s="0"/>
      <c r="GCQ36" s="0"/>
      <c r="GCR36" s="0"/>
      <c r="GCS36" s="0"/>
      <c r="GCT36" s="0"/>
      <c r="GCU36" s="0"/>
      <c r="GCV36" s="0"/>
      <c r="GCW36" s="0"/>
      <c r="GCX36" s="0"/>
      <c r="GCY36" s="0"/>
      <c r="GCZ36" s="0"/>
      <c r="GDA36" s="0"/>
      <c r="GDB36" s="0"/>
      <c r="GDC36" s="0"/>
      <c r="GDD36" s="0"/>
      <c r="GDE36" s="0"/>
      <c r="GDF36" s="0"/>
      <c r="GDG36" s="0"/>
      <c r="GDH36" s="0"/>
      <c r="GDI36" s="0"/>
      <c r="GDJ36" s="0"/>
      <c r="GDK36" s="0"/>
      <c r="GDL36" s="0"/>
      <c r="GDM36" s="0"/>
      <c r="GDN36" s="0"/>
      <c r="GDO36" s="0"/>
      <c r="GDP36" s="0"/>
      <c r="GDQ36" s="0"/>
      <c r="GDR36" s="0"/>
      <c r="GDS36" s="0"/>
      <c r="GDT36" s="0"/>
      <c r="GDU36" s="0"/>
      <c r="GDV36" s="0"/>
      <c r="GDW36" s="0"/>
      <c r="GDX36" s="0"/>
      <c r="GDY36" s="0"/>
      <c r="GDZ36" s="0"/>
      <c r="GEA36" s="0"/>
      <c r="GEB36" s="0"/>
      <c r="GEC36" s="0"/>
      <c r="GED36" s="0"/>
      <c r="GEE36" s="0"/>
      <c r="GEF36" s="0"/>
      <c r="GEG36" s="0"/>
      <c r="GEH36" s="0"/>
      <c r="GEI36" s="0"/>
      <c r="GEJ36" s="0"/>
      <c r="GEK36" s="0"/>
      <c r="GEL36" s="0"/>
      <c r="GEM36" s="0"/>
      <c r="GEN36" s="0"/>
      <c r="GEO36" s="0"/>
      <c r="GEP36" s="0"/>
      <c r="GEQ36" s="0"/>
      <c r="GER36" s="0"/>
      <c r="GES36" s="0"/>
      <c r="GET36" s="0"/>
      <c r="GEU36" s="0"/>
      <c r="GEV36" s="0"/>
      <c r="GEW36" s="0"/>
      <c r="GEX36" s="0"/>
      <c r="GEY36" s="0"/>
      <c r="GEZ36" s="0"/>
      <c r="GFA36" s="0"/>
      <c r="GFB36" s="0"/>
      <c r="GFC36" s="0"/>
      <c r="GFD36" s="0"/>
      <c r="GFE36" s="0"/>
      <c r="GFF36" s="0"/>
      <c r="GFG36" s="0"/>
      <c r="GFH36" s="0"/>
      <c r="GFI36" s="0"/>
      <c r="GFJ36" s="0"/>
      <c r="GFK36" s="0"/>
      <c r="GFL36" s="0"/>
      <c r="GFM36" s="0"/>
      <c r="GFN36" s="0"/>
      <c r="GFO36" s="0"/>
      <c r="GFP36" s="0"/>
      <c r="GFQ36" s="0"/>
      <c r="GFR36" s="0"/>
      <c r="GFS36" s="0"/>
      <c r="GFT36" s="0"/>
      <c r="GFU36" s="0"/>
      <c r="GFV36" s="0"/>
      <c r="GFW36" s="0"/>
      <c r="GFX36" s="0"/>
      <c r="GFY36" s="0"/>
      <c r="GFZ36" s="0"/>
      <c r="GGA36" s="0"/>
      <c r="GGB36" s="0"/>
      <c r="GGC36" s="0"/>
      <c r="GGD36" s="0"/>
      <c r="GGE36" s="0"/>
      <c r="GGF36" s="0"/>
      <c r="GGG36" s="0"/>
      <c r="GGH36" s="0"/>
      <c r="GGI36" s="0"/>
      <c r="GGJ36" s="0"/>
      <c r="GGK36" s="0"/>
      <c r="GGL36" s="0"/>
      <c r="GGM36" s="0"/>
      <c r="GGN36" s="0"/>
      <c r="GGO36" s="0"/>
      <c r="GGP36" s="0"/>
      <c r="GGQ36" s="0"/>
      <c r="GGR36" s="0"/>
      <c r="GGS36" s="0"/>
      <c r="GGT36" s="0"/>
      <c r="GGU36" s="0"/>
      <c r="GGV36" s="0"/>
      <c r="GGW36" s="0"/>
      <c r="GGX36" s="0"/>
      <c r="GGY36" s="0"/>
      <c r="GGZ36" s="0"/>
      <c r="GHA36" s="0"/>
      <c r="GHB36" s="0"/>
      <c r="GHC36" s="0"/>
      <c r="GHD36" s="0"/>
      <c r="GHE36" s="0"/>
      <c r="GHF36" s="0"/>
      <c r="GHG36" s="0"/>
      <c r="GHH36" s="0"/>
      <c r="GHI36" s="0"/>
      <c r="GHJ36" s="0"/>
      <c r="GHK36" s="0"/>
      <c r="GHL36" s="0"/>
      <c r="GHM36" s="0"/>
      <c r="GHN36" s="0"/>
      <c r="GHO36" s="0"/>
      <c r="GHP36" s="0"/>
      <c r="GHQ36" s="0"/>
      <c r="GHR36" s="0"/>
      <c r="GHS36" s="0"/>
      <c r="GHT36" s="0"/>
      <c r="GHU36" s="0"/>
      <c r="GHV36" s="0"/>
      <c r="GHW36" s="0"/>
      <c r="GHX36" s="0"/>
      <c r="GHY36" s="0"/>
      <c r="GHZ36" s="0"/>
      <c r="GIA36" s="0"/>
      <c r="GIB36" s="0"/>
      <c r="GIC36" s="0"/>
      <c r="GID36" s="0"/>
      <c r="GIE36" s="0"/>
      <c r="GIF36" s="0"/>
      <c r="GIG36" s="0"/>
      <c r="GIH36" s="0"/>
      <c r="GII36" s="0"/>
      <c r="GIJ36" s="0"/>
      <c r="GIK36" s="0"/>
      <c r="GIL36" s="0"/>
      <c r="GIM36" s="0"/>
      <c r="GIN36" s="0"/>
      <c r="GIO36" s="0"/>
      <c r="GIP36" s="0"/>
      <c r="GIQ36" s="0"/>
      <c r="GIR36" s="0"/>
      <c r="GIS36" s="0"/>
      <c r="GIT36" s="0"/>
      <c r="GIU36" s="0"/>
      <c r="GIV36" s="0"/>
      <c r="GIW36" s="0"/>
      <c r="GIX36" s="0"/>
      <c r="GIY36" s="0"/>
      <c r="GIZ36" s="0"/>
      <c r="GJA36" s="0"/>
      <c r="GJB36" s="0"/>
      <c r="GJC36" s="0"/>
      <c r="GJD36" s="0"/>
      <c r="GJE36" s="0"/>
      <c r="GJF36" s="0"/>
      <c r="GJG36" s="0"/>
      <c r="GJH36" s="0"/>
      <c r="GJI36" s="0"/>
      <c r="GJJ36" s="0"/>
      <c r="GJK36" s="0"/>
      <c r="GJL36" s="0"/>
      <c r="GJM36" s="0"/>
      <c r="GJN36" s="0"/>
      <c r="GJO36" s="0"/>
      <c r="GJP36" s="0"/>
      <c r="GJQ36" s="0"/>
      <c r="GJR36" s="0"/>
      <c r="GJS36" s="0"/>
      <c r="GJT36" s="0"/>
      <c r="GJU36" s="0"/>
      <c r="GJV36" s="0"/>
      <c r="GJW36" s="0"/>
      <c r="GJX36" s="0"/>
      <c r="GJY36" s="0"/>
      <c r="GJZ36" s="0"/>
      <c r="GKA36" s="0"/>
      <c r="GKB36" s="0"/>
      <c r="GKC36" s="0"/>
      <c r="GKD36" s="0"/>
      <c r="GKE36" s="0"/>
      <c r="GKF36" s="0"/>
      <c r="GKG36" s="0"/>
      <c r="GKH36" s="0"/>
      <c r="GKI36" s="0"/>
      <c r="GKJ36" s="0"/>
      <c r="GKK36" s="0"/>
      <c r="GKL36" s="0"/>
      <c r="GKM36" s="0"/>
      <c r="GKN36" s="0"/>
      <c r="GKO36" s="0"/>
      <c r="GKP36" s="0"/>
      <c r="GKQ36" s="0"/>
      <c r="GKR36" s="0"/>
      <c r="GKS36" s="0"/>
      <c r="GKT36" s="0"/>
      <c r="GKU36" s="0"/>
      <c r="GKV36" s="0"/>
      <c r="GKW36" s="0"/>
      <c r="GKX36" s="0"/>
      <c r="GKY36" s="0"/>
      <c r="GKZ36" s="0"/>
      <c r="GLA36" s="0"/>
      <c r="GLB36" s="0"/>
      <c r="GLC36" s="0"/>
      <c r="GLD36" s="0"/>
      <c r="GLE36" s="0"/>
      <c r="GLF36" s="0"/>
      <c r="GLG36" s="0"/>
      <c r="GLH36" s="0"/>
      <c r="GLI36" s="0"/>
      <c r="GLJ36" s="0"/>
      <c r="GLK36" s="0"/>
      <c r="GLL36" s="0"/>
      <c r="GLM36" s="0"/>
      <c r="GLN36" s="0"/>
      <c r="GLO36" s="0"/>
      <c r="GLP36" s="0"/>
      <c r="GLQ36" s="0"/>
      <c r="GLR36" s="0"/>
      <c r="GLS36" s="0"/>
      <c r="GLT36" s="0"/>
      <c r="GLU36" s="0"/>
      <c r="GLV36" s="0"/>
      <c r="GLW36" s="0"/>
      <c r="GLX36" s="0"/>
      <c r="GLY36" s="0"/>
      <c r="GLZ36" s="0"/>
      <c r="GMA36" s="0"/>
      <c r="GMB36" s="0"/>
      <c r="GMC36" s="0"/>
      <c r="GMD36" s="0"/>
      <c r="GME36" s="0"/>
      <c r="GMF36" s="0"/>
      <c r="GMG36" s="0"/>
      <c r="GMH36" s="0"/>
      <c r="GMI36" s="0"/>
      <c r="GMJ36" s="0"/>
      <c r="GMK36" s="0"/>
      <c r="GML36" s="0"/>
      <c r="GMM36" s="0"/>
      <c r="GMN36" s="0"/>
      <c r="GMO36" s="0"/>
      <c r="GMP36" s="0"/>
      <c r="GMQ36" s="0"/>
      <c r="GMR36" s="0"/>
      <c r="GMS36" s="0"/>
      <c r="GMT36" s="0"/>
      <c r="GMU36" s="0"/>
      <c r="GMV36" s="0"/>
      <c r="GMW36" s="0"/>
      <c r="GMX36" s="0"/>
      <c r="GMY36" s="0"/>
      <c r="GMZ36" s="0"/>
      <c r="GNA36" s="0"/>
      <c r="GNB36" s="0"/>
      <c r="GNC36" s="0"/>
      <c r="GND36" s="0"/>
      <c r="GNE36" s="0"/>
      <c r="GNF36" s="0"/>
      <c r="GNG36" s="0"/>
      <c r="GNH36" s="0"/>
      <c r="GNI36" s="0"/>
      <c r="GNJ36" s="0"/>
      <c r="GNK36" s="0"/>
      <c r="GNL36" s="0"/>
      <c r="GNM36" s="0"/>
      <c r="GNN36" s="0"/>
      <c r="GNO36" s="0"/>
      <c r="GNP36" s="0"/>
      <c r="GNQ36" s="0"/>
      <c r="GNR36" s="0"/>
      <c r="GNS36" s="0"/>
      <c r="GNT36" s="0"/>
      <c r="GNU36" s="0"/>
      <c r="GNV36" s="0"/>
      <c r="GNW36" s="0"/>
      <c r="GNX36" s="0"/>
      <c r="GNY36" s="0"/>
      <c r="GNZ36" s="0"/>
      <c r="GOA36" s="0"/>
      <c r="GOB36" s="0"/>
      <c r="GOC36" s="0"/>
      <c r="GOD36" s="0"/>
      <c r="GOE36" s="0"/>
      <c r="GOF36" s="0"/>
      <c r="GOG36" s="0"/>
      <c r="GOH36" s="0"/>
      <c r="GOI36" s="0"/>
      <c r="GOJ36" s="0"/>
      <c r="GOK36" s="0"/>
      <c r="GOL36" s="0"/>
      <c r="GOM36" s="0"/>
      <c r="GON36" s="0"/>
      <c r="GOO36" s="0"/>
      <c r="GOP36" s="0"/>
      <c r="GOQ36" s="0"/>
      <c r="GOR36" s="0"/>
      <c r="GOS36" s="0"/>
      <c r="GOT36" s="0"/>
      <c r="GOU36" s="0"/>
      <c r="GOV36" s="0"/>
      <c r="GOW36" s="0"/>
      <c r="GOX36" s="0"/>
      <c r="GOY36" s="0"/>
      <c r="GOZ36" s="0"/>
      <c r="GPA36" s="0"/>
      <c r="GPB36" s="0"/>
      <c r="GPC36" s="0"/>
      <c r="GPD36" s="0"/>
      <c r="GPE36" s="0"/>
      <c r="GPF36" s="0"/>
      <c r="GPG36" s="0"/>
      <c r="GPH36" s="0"/>
      <c r="GPI36" s="0"/>
      <c r="GPJ36" s="0"/>
      <c r="GPK36" s="0"/>
      <c r="GPL36" s="0"/>
      <c r="GPM36" s="0"/>
      <c r="GPN36" s="0"/>
      <c r="GPO36" s="0"/>
      <c r="GPP36" s="0"/>
      <c r="GPQ36" s="0"/>
      <c r="GPR36" s="0"/>
      <c r="GPS36" s="0"/>
      <c r="GPT36" s="0"/>
      <c r="GPU36" s="0"/>
      <c r="GPV36" s="0"/>
      <c r="GPW36" s="0"/>
      <c r="GPX36" s="0"/>
      <c r="GPY36" s="0"/>
      <c r="GPZ36" s="0"/>
      <c r="GQA36" s="0"/>
      <c r="GQB36" s="0"/>
      <c r="GQC36" s="0"/>
      <c r="GQD36" s="0"/>
      <c r="GQE36" s="0"/>
      <c r="GQF36" s="0"/>
      <c r="GQG36" s="0"/>
      <c r="GQH36" s="0"/>
      <c r="GQI36" s="0"/>
      <c r="GQJ36" s="0"/>
      <c r="GQK36" s="0"/>
      <c r="GQL36" s="0"/>
      <c r="GQM36" s="0"/>
      <c r="GQN36" s="0"/>
      <c r="GQO36" s="0"/>
      <c r="GQP36" s="0"/>
      <c r="GQQ36" s="0"/>
      <c r="GQR36" s="0"/>
      <c r="GQS36" s="0"/>
      <c r="GQT36" s="0"/>
      <c r="GQU36" s="0"/>
      <c r="GQV36" s="0"/>
      <c r="GQW36" s="0"/>
      <c r="GQX36" s="0"/>
      <c r="GQY36" s="0"/>
      <c r="GQZ36" s="0"/>
      <c r="GRA36" s="0"/>
      <c r="GRB36" s="0"/>
      <c r="GRC36" s="0"/>
      <c r="GRD36" s="0"/>
      <c r="GRE36" s="0"/>
      <c r="GRF36" s="0"/>
      <c r="GRG36" s="0"/>
      <c r="GRH36" s="0"/>
      <c r="GRI36" s="0"/>
      <c r="GRJ36" s="0"/>
      <c r="GRK36" s="0"/>
      <c r="GRL36" s="0"/>
      <c r="GRM36" s="0"/>
      <c r="GRN36" s="0"/>
      <c r="GRO36" s="0"/>
      <c r="GRP36" s="0"/>
      <c r="GRQ36" s="0"/>
      <c r="GRR36" s="0"/>
      <c r="GRS36" s="0"/>
      <c r="GRT36" s="0"/>
      <c r="GRU36" s="0"/>
      <c r="GRV36" s="0"/>
      <c r="GRW36" s="0"/>
      <c r="GRX36" s="0"/>
      <c r="GRY36" s="0"/>
      <c r="GRZ36" s="0"/>
      <c r="GSA36" s="0"/>
      <c r="GSB36" s="0"/>
      <c r="GSC36" s="0"/>
      <c r="GSD36" s="0"/>
      <c r="GSE36" s="0"/>
      <c r="GSF36" s="0"/>
      <c r="GSG36" s="0"/>
      <c r="GSH36" s="0"/>
      <c r="GSI36" s="0"/>
      <c r="GSJ36" s="0"/>
      <c r="GSK36" s="0"/>
      <c r="GSL36" s="0"/>
      <c r="GSM36" s="0"/>
      <c r="GSN36" s="0"/>
      <c r="GSO36" s="0"/>
      <c r="GSP36" s="0"/>
      <c r="GSQ36" s="0"/>
      <c r="GSR36" s="0"/>
      <c r="GSS36" s="0"/>
      <c r="GST36" s="0"/>
      <c r="GSU36" s="0"/>
      <c r="GSV36" s="0"/>
      <c r="GSW36" s="0"/>
      <c r="GSX36" s="0"/>
      <c r="GSY36" s="0"/>
      <c r="GSZ36" s="0"/>
      <c r="GTA36" s="0"/>
      <c r="GTB36" s="0"/>
      <c r="GTC36" s="0"/>
      <c r="GTD36" s="0"/>
      <c r="GTE36" s="0"/>
      <c r="GTF36" s="0"/>
      <c r="GTG36" s="0"/>
      <c r="GTH36" s="0"/>
      <c r="GTI36" s="0"/>
      <c r="GTJ36" s="0"/>
      <c r="GTK36" s="0"/>
      <c r="GTL36" s="0"/>
      <c r="GTM36" s="0"/>
      <c r="GTN36" s="0"/>
      <c r="GTO36" s="0"/>
      <c r="GTP36" s="0"/>
      <c r="GTQ36" s="0"/>
      <c r="GTR36" s="0"/>
      <c r="GTS36" s="0"/>
      <c r="GTT36" s="0"/>
      <c r="GTU36" s="0"/>
      <c r="GTV36" s="0"/>
      <c r="GTW36" s="0"/>
      <c r="GTX36" s="0"/>
      <c r="GTY36" s="0"/>
      <c r="GTZ36" s="0"/>
      <c r="GUA36" s="0"/>
      <c r="GUB36" s="0"/>
      <c r="GUC36" s="0"/>
      <c r="GUD36" s="0"/>
      <c r="GUE36" s="0"/>
      <c r="GUF36" s="0"/>
      <c r="GUG36" s="0"/>
      <c r="GUH36" s="0"/>
      <c r="GUI36" s="0"/>
      <c r="GUJ36" s="0"/>
      <c r="GUK36" s="0"/>
      <c r="GUL36" s="0"/>
      <c r="GUM36" s="0"/>
      <c r="GUN36" s="0"/>
      <c r="GUO36" s="0"/>
      <c r="GUP36" s="0"/>
      <c r="GUQ36" s="0"/>
      <c r="GUR36" s="0"/>
      <c r="GUS36" s="0"/>
      <c r="GUT36" s="0"/>
      <c r="GUU36" s="0"/>
      <c r="GUV36" s="0"/>
      <c r="GUW36" s="0"/>
      <c r="GUX36" s="0"/>
      <c r="GUY36" s="0"/>
      <c r="GUZ36" s="0"/>
      <c r="GVA36" s="0"/>
      <c r="GVB36" s="0"/>
      <c r="GVC36" s="0"/>
      <c r="GVD36" s="0"/>
      <c r="GVE36" s="0"/>
      <c r="GVF36" s="0"/>
      <c r="GVG36" s="0"/>
      <c r="GVH36" s="0"/>
      <c r="GVI36" s="0"/>
      <c r="GVJ36" s="0"/>
      <c r="GVK36" s="0"/>
      <c r="GVL36" s="0"/>
      <c r="GVM36" s="0"/>
      <c r="GVN36" s="0"/>
      <c r="GVO36" s="0"/>
      <c r="GVP36" s="0"/>
      <c r="GVQ36" s="0"/>
      <c r="GVR36" s="0"/>
      <c r="GVS36" s="0"/>
      <c r="GVT36" s="0"/>
      <c r="GVU36" s="0"/>
      <c r="GVV36" s="0"/>
      <c r="GVW36" s="0"/>
      <c r="GVX36" s="0"/>
      <c r="GVY36" s="0"/>
      <c r="GVZ36" s="0"/>
      <c r="GWA36" s="0"/>
      <c r="GWB36" s="0"/>
      <c r="GWC36" s="0"/>
      <c r="GWD36" s="0"/>
      <c r="GWE36" s="0"/>
      <c r="GWF36" s="0"/>
      <c r="GWG36" s="0"/>
      <c r="GWH36" s="0"/>
      <c r="GWI36" s="0"/>
      <c r="GWJ36" s="0"/>
      <c r="GWK36" s="0"/>
      <c r="GWL36" s="0"/>
      <c r="GWM36" s="0"/>
      <c r="GWN36" s="0"/>
      <c r="GWO36" s="0"/>
      <c r="GWP36" s="0"/>
      <c r="GWQ36" s="0"/>
      <c r="GWR36" s="0"/>
      <c r="GWS36" s="0"/>
      <c r="GWT36" s="0"/>
      <c r="GWU36" s="0"/>
      <c r="GWV36" s="0"/>
      <c r="GWW36" s="0"/>
      <c r="GWX36" s="0"/>
      <c r="GWY36" s="0"/>
      <c r="GWZ36" s="0"/>
      <c r="GXA36" s="0"/>
      <c r="GXB36" s="0"/>
      <c r="GXC36" s="0"/>
      <c r="GXD36" s="0"/>
      <c r="GXE36" s="0"/>
      <c r="GXF36" s="0"/>
      <c r="GXG36" s="0"/>
      <c r="GXH36" s="0"/>
      <c r="GXI36" s="0"/>
      <c r="GXJ36" s="0"/>
      <c r="GXK36" s="0"/>
      <c r="GXL36" s="0"/>
      <c r="GXM36" s="0"/>
      <c r="GXN36" s="0"/>
      <c r="GXO36" s="0"/>
      <c r="GXP36" s="0"/>
      <c r="GXQ36" s="0"/>
      <c r="GXR36" s="0"/>
      <c r="GXS36" s="0"/>
      <c r="GXT36" s="0"/>
      <c r="GXU36" s="0"/>
      <c r="GXV36" s="0"/>
      <c r="GXW36" s="0"/>
      <c r="GXX36" s="0"/>
      <c r="GXY36" s="0"/>
      <c r="GXZ36" s="0"/>
      <c r="GYA36" s="0"/>
      <c r="GYB36" s="0"/>
      <c r="GYC36" s="0"/>
      <c r="GYD36" s="0"/>
      <c r="GYE36" s="0"/>
      <c r="GYF36" s="0"/>
      <c r="GYG36" s="0"/>
      <c r="GYH36" s="0"/>
      <c r="GYI36" s="0"/>
      <c r="GYJ36" s="0"/>
      <c r="GYK36" s="0"/>
      <c r="GYL36" s="0"/>
      <c r="GYM36" s="0"/>
      <c r="GYN36" s="0"/>
      <c r="GYO36" s="0"/>
      <c r="GYP36" s="0"/>
      <c r="GYQ36" s="0"/>
      <c r="GYR36" s="0"/>
      <c r="GYS36" s="0"/>
      <c r="GYT36" s="0"/>
      <c r="GYU36" s="0"/>
      <c r="GYV36" s="0"/>
      <c r="GYW36" s="0"/>
      <c r="GYX36" s="0"/>
      <c r="GYY36" s="0"/>
      <c r="GYZ36" s="0"/>
      <c r="GZA36" s="0"/>
      <c r="GZB36" s="0"/>
      <c r="GZC36" s="0"/>
      <c r="GZD36" s="0"/>
      <c r="GZE36" s="0"/>
      <c r="GZF36" s="0"/>
      <c r="GZG36" s="0"/>
      <c r="GZH36" s="0"/>
      <c r="GZI36" s="0"/>
      <c r="GZJ36" s="0"/>
      <c r="GZK36" s="0"/>
      <c r="GZL36" s="0"/>
      <c r="GZM36" s="0"/>
      <c r="GZN36" s="0"/>
      <c r="GZO36" s="0"/>
      <c r="GZP36" s="0"/>
      <c r="GZQ36" s="0"/>
      <c r="GZR36" s="0"/>
      <c r="GZS36" s="0"/>
      <c r="GZT36" s="0"/>
      <c r="GZU36" s="0"/>
      <c r="GZV36" s="0"/>
      <c r="GZW36" s="0"/>
      <c r="GZX36" s="0"/>
      <c r="GZY36" s="0"/>
      <c r="GZZ36" s="0"/>
      <c r="HAA36" s="0"/>
      <c r="HAB36" s="0"/>
      <c r="HAC36" s="0"/>
      <c r="HAD36" s="0"/>
      <c r="HAE36" s="0"/>
      <c r="HAF36" s="0"/>
      <c r="HAG36" s="0"/>
      <c r="HAH36" s="0"/>
      <c r="HAI36" s="0"/>
      <c r="HAJ36" s="0"/>
      <c r="HAK36" s="0"/>
      <c r="HAL36" s="0"/>
      <c r="HAM36" s="0"/>
      <c r="HAN36" s="0"/>
      <c r="HAO36" s="0"/>
      <c r="HAP36" s="0"/>
      <c r="HAQ36" s="0"/>
      <c r="HAR36" s="0"/>
      <c r="HAS36" s="0"/>
      <c r="HAT36" s="0"/>
      <c r="HAU36" s="0"/>
      <c r="HAV36" s="0"/>
      <c r="HAW36" s="0"/>
      <c r="HAX36" s="0"/>
      <c r="HAY36" s="0"/>
      <c r="HAZ36" s="0"/>
      <c r="HBA36" s="0"/>
      <c r="HBB36" s="0"/>
      <c r="HBC36" s="0"/>
      <c r="HBD36" s="0"/>
      <c r="HBE36" s="0"/>
      <c r="HBF36" s="0"/>
      <c r="HBG36" s="0"/>
      <c r="HBH36" s="0"/>
      <c r="HBI36" s="0"/>
      <c r="HBJ36" s="0"/>
      <c r="HBK36" s="0"/>
      <c r="HBL36" s="0"/>
      <c r="HBM36" s="0"/>
      <c r="HBN36" s="0"/>
      <c r="HBO36" s="0"/>
      <c r="HBP36" s="0"/>
      <c r="HBQ36" s="0"/>
      <c r="HBR36" s="0"/>
      <c r="HBS36" s="0"/>
      <c r="HBT36" s="0"/>
      <c r="HBU36" s="0"/>
      <c r="HBV36" s="0"/>
      <c r="HBW36" s="0"/>
      <c r="HBX36" s="0"/>
      <c r="HBY36" s="0"/>
      <c r="HBZ36" s="0"/>
      <c r="HCA36" s="0"/>
      <c r="HCB36" s="0"/>
      <c r="HCC36" s="0"/>
      <c r="HCD36" s="0"/>
      <c r="HCE36" s="0"/>
      <c r="HCF36" s="0"/>
      <c r="HCG36" s="0"/>
      <c r="HCH36" s="0"/>
      <c r="HCI36" s="0"/>
      <c r="HCJ36" s="0"/>
      <c r="HCK36" s="0"/>
      <c r="HCL36" s="0"/>
      <c r="HCM36" s="0"/>
      <c r="HCN36" s="0"/>
      <c r="HCO36" s="0"/>
      <c r="HCP36" s="0"/>
      <c r="HCQ36" s="0"/>
      <c r="HCR36" s="0"/>
      <c r="HCS36" s="0"/>
      <c r="HCT36" s="0"/>
      <c r="HCU36" s="0"/>
      <c r="HCV36" s="0"/>
      <c r="HCW36" s="0"/>
      <c r="HCX36" s="0"/>
      <c r="HCY36" s="0"/>
      <c r="HCZ36" s="0"/>
      <c r="HDA36" s="0"/>
      <c r="HDB36" s="0"/>
      <c r="HDC36" s="0"/>
      <c r="HDD36" s="0"/>
      <c r="HDE36" s="0"/>
      <c r="HDF36" s="0"/>
      <c r="HDG36" s="0"/>
      <c r="HDH36" s="0"/>
      <c r="HDI36" s="0"/>
      <c r="HDJ36" s="0"/>
      <c r="HDK36" s="0"/>
      <c r="HDL36" s="0"/>
      <c r="HDM36" s="0"/>
      <c r="HDN36" s="0"/>
      <c r="HDO36" s="0"/>
      <c r="HDP36" s="0"/>
      <c r="HDQ36" s="0"/>
      <c r="HDR36" s="0"/>
      <c r="HDS36" s="0"/>
      <c r="HDT36" s="0"/>
      <c r="HDU36" s="0"/>
      <c r="HDV36" s="0"/>
      <c r="HDW36" s="0"/>
      <c r="HDX36" s="0"/>
      <c r="HDY36" s="0"/>
      <c r="HDZ36" s="0"/>
      <c r="HEA36" s="0"/>
      <c r="HEB36" s="0"/>
      <c r="HEC36" s="0"/>
      <c r="HED36" s="0"/>
      <c r="HEE36" s="0"/>
      <c r="HEF36" s="0"/>
      <c r="HEG36" s="0"/>
      <c r="HEH36" s="0"/>
      <c r="HEI36" s="0"/>
      <c r="HEJ36" s="0"/>
      <c r="HEK36" s="0"/>
      <c r="HEL36" s="0"/>
      <c r="HEM36" s="0"/>
      <c r="HEN36" s="0"/>
      <c r="HEO36" s="0"/>
      <c r="HEP36" s="0"/>
      <c r="HEQ36" s="0"/>
      <c r="HER36" s="0"/>
      <c r="HES36" s="0"/>
      <c r="HET36" s="0"/>
      <c r="HEU36" s="0"/>
      <c r="HEV36" s="0"/>
      <c r="HEW36" s="0"/>
      <c r="HEX36" s="0"/>
      <c r="HEY36" s="0"/>
      <c r="HEZ36" s="0"/>
      <c r="HFA36" s="0"/>
      <c r="HFB36" s="0"/>
      <c r="HFC36" s="0"/>
      <c r="HFD36" s="0"/>
      <c r="HFE36" s="0"/>
      <c r="HFF36" s="0"/>
      <c r="HFG36" s="0"/>
      <c r="HFH36" s="0"/>
      <c r="HFI36" s="0"/>
      <c r="HFJ36" s="0"/>
      <c r="HFK36" s="0"/>
      <c r="HFL36" s="0"/>
      <c r="HFM36" s="0"/>
      <c r="HFN36" s="0"/>
      <c r="HFO36" s="0"/>
      <c r="HFP36" s="0"/>
      <c r="HFQ36" s="0"/>
      <c r="HFR36" s="0"/>
      <c r="HFS36" s="0"/>
      <c r="HFT36" s="0"/>
      <c r="HFU36" s="0"/>
      <c r="HFV36" s="0"/>
      <c r="HFW36" s="0"/>
      <c r="HFX36" s="0"/>
      <c r="HFY36" s="0"/>
      <c r="HFZ36" s="0"/>
      <c r="HGA36" s="0"/>
      <c r="HGB36" s="0"/>
      <c r="HGC36" s="0"/>
      <c r="HGD36" s="0"/>
      <c r="HGE36" s="0"/>
      <c r="HGF36" s="0"/>
      <c r="HGG36" s="0"/>
      <c r="HGH36" s="0"/>
      <c r="HGI36" s="0"/>
      <c r="HGJ36" s="0"/>
      <c r="HGK36" s="0"/>
      <c r="HGL36" s="0"/>
      <c r="HGM36" s="0"/>
      <c r="HGN36" s="0"/>
      <c r="HGO36" s="0"/>
      <c r="HGP36" s="0"/>
      <c r="HGQ36" s="0"/>
      <c r="HGR36" s="0"/>
      <c r="HGS36" s="0"/>
      <c r="HGT36" s="0"/>
      <c r="HGU36" s="0"/>
      <c r="HGV36" s="0"/>
      <c r="HGW36" s="0"/>
      <c r="HGX36" s="0"/>
      <c r="HGY36" s="0"/>
      <c r="HGZ36" s="0"/>
      <c r="HHA36" s="0"/>
      <c r="HHB36" s="0"/>
      <c r="HHC36" s="0"/>
      <c r="HHD36" s="0"/>
      <c r="HHE36" s="0"/>
      <c r="HHF36" s="0"/>
      <c r="HHG36" s="0"/>
      <c r="HHH36" s="0"/>
      <c r="HHI36" s="0"/>
      <c r="HHJ36" s="0"/>
      <c r="HHK36" s="0"/>
      <c r="HHL36" s="0"/>
      <c r="HHM36" s="0"/>
      <c r="HHN36" s="0"/>
      <c r="HHO36" s="0"/>
      <c r="HHP36" s="0"/>
      <c r="HHQ36" s="0"/>
      <c r="HHR36" s="0"/>
      <c r="HHS36" s="0"/>
      <c r="HHT36" s="0"/>
      <c r="HHU36" s="0"/>
      <c r="HHV36" s="0"/>
      <c r="HHW36" s="0"/>
      <c r="HHX36" s="0"/>
      <c r="HHY36" s="0"/>
      <c r="HHZ36" s="0"/>
      <c r="HIA36" s="0"/>
      <c r="HIB36" s="0"/>
      <c r="HIC36" s="0"/>
      <c r="HID36" s="0"/>
      <c r="HIE36" s="0"/>
      <c r="HIF36" s="0"/>
      <c r="HIG36" s="0"/>
      <c r="HIH36" s="0"/>
      <c r="HII36" s="0"/>
      <c r="HIJ36" s="0"/>
      <c r="HIK36" s="0"/>
      <c r="HIL36" s="0"/>
      <c r="HIM36" s="0"/>
      <c r="HIN36" s="0"/>
      <c r="HIO36" s="0"/>
      <c r="HIP36" s="0"/>
      <c r="HIQ36" s="0"/>
      <c r="HIR36" s="0"/>
      <c r="HIS36" s="0"/>
      <c r="HIT36" s="0"/>
      <c r="HIU36" s="0"/>
      <c r="HIV36" s="0"/>
      <c r="HIW36" s="0"/>
      <c r="HIX36" s="0"/>
      <c r="HIY36" s="0"/>
      <c r="HIZ36" s="0"/>
      <c r="HJA36" s="0"/>
      <c r="HJB36" s="0"/>
      <c r="HJC36" s="0"/>
      <c r="HJD36" s="0"/>
      <c r="HJE36" s="0"/>
      <c r="HJF36" s="0"/>
      <c r="HJG36" s="0"/>
      <c r="HJH36" s="0"/>
      <c r="HJI36" s="0"/>
      <c r="HJJ36" s="0"/>
      <c r="HJK36" s="0"/>
      <c r="HJL36" s="0"/>
      <c r="HJM36" s="0"/>
      <c r="HJN36" s="0"/>
      <c r="HJO36" s="0"/>
      <c r="HJP36" s="0"/>
      <c r="HJQ36" s="0"/>
      <c r="HJR36" s="0"/>
      <c r="HJS36" s="0"/>
      <c r="HJT36" s="0"/>
      <c r="HJU36" s="0"/>
      <c r="HJV36" s="0"/>
      <c r="HJW36" s="0"/>
      <c r="HJX36" s="0"/>
      <c r="HJY36" s="0"/>
      <c r="HJZ36" s="0"/>
      <c r="HKA36" s="0"/>
      <c r="HKB36" s="0"/>
      <c r="HKC36" s="0"/>
      <c r="HKD36" s="0"/>
      <c r="HKE36" s="0"/>
      <c r="HKF36" s="0"/>
      <c r="HKG36" s="0"/>
      <c r="HKH36" s="0"/>
      <c r="HKI36" s="0"/>
      <c r="HKJ36" s="0"/>
      <c r="HKK36" s="0"/>
      <c r="HKL36" s="0"/>
      <c r="HKM36" s="0"/>
      <c r="HKN36" s="0"/>
      <c r="HKO36" s="0"/>
      <c r="HKP36" s="0"/>
      <c r="HKQ36" s="0"/>
      <c r="HKR36" s="0"/>
      <c r="HKS36" s="0"/>
      <c r="HKT36" s="0"/>
      <c r="HKU36" s="0"/>
      <c r="HKV36" s="0"/>
      <c r="HKW36" s="0"/>
      <c r="HKX36" s="0"/>
      <c r="HKY36" s="0"/>
      <c r="HKZ36" s="0"/>
      <c r="HLA36" s="0"/>
      <c r="HLB36" s="0"/>
      <c r="HLC36" s="0"/>
      <c r="HLD36" s="0"/>
      <c r="HLE36" s="0"/>
      <c r="HLF36" s="0"/>
      <c r="HLG36" s="0"/>
      <c r="HLH36" s="0"/>
      <c r="HLI36" s="0"/>
      <c r="HLJ36" s="0"/>
      <c r="HLK36" s="0"/>
      <c r="HLL36" s="0"/>
      <c r="HLM36" s="0"/>
      <c r="HLN36" s="0"/>
      <c r="HLO36" s="0"/>
      <c r="HLP36" s="0"/>
      <c r="HLQ36" s="0"/>
      <c r="HLR36" s="0"/>
      <c r="HLS36" s="0"/>
      <c r="HLT36" s="0"/>
      <c r="HLU36" s="0"/>
      <c r="HLV36" s="0"/>
      <c r="HLW36" s="0"/>
      <c r="HLX36" s="0"/>
      <c r="HLY36" s="0"/>
      <c r="HLZ36" s="0"/>
      <c r="HMA36" s="0"/>
      <c r="HMB36" s="0"/>
      <c r="HMC36" s="0"/>
      <c r="HMD36" s="0"/>
      <c r="HME36" s="0"/>
      <c r="HMF36" s="0"/>
      <c r="HMG36" s="0"/>
      <c r="HMH36" s="0"/>
      <c r="HMI36" s="0"/>
      <c r="HMJ36" s="0"/>
      <c r="HMK36" s="0"/>
      <c r="HML36" s="0"/>
      <c r="HMM36" s="0"/>
      <c r="HMN36" s="0"/>
      <c r="HMO36" s="0"/>
      <c r="HMP36" s="0"/>
      <c r="HMQ36" s="0"/>
      <c r="HMR36" s="0"/>
      <c r="HMS36" s="0"/>
      <c r="HMT36" s="0"/>
      <c r="HMU36" s="0"/>
      <c r="HMV36" s="0"/>
      <c r="HMW36" s="0"/>
      <c r="HMX36" s="0"/>
      <c r="HMY36" s="0"/>
      <c r="HMZ36" s="0"/>
      <c r="HNA36" s="0"/>
      <c r="HNB36" s="0"/>
      <c r="HNC36" s="0"/>
      <c r="HND36" s="0"/>
      <c r="HNE36" s="0"/>
      <c r="HNF36" s="0"/>
      <c r="HNG36" s="0"/>
      <c r="HNH36" s="0"/>
      <c r="HNI36" s="0"/>
      <c r="HNJ36" s="0"/>
      <c r="HNK36" s="0"/>
      <c r="HNL36" s="0"/>
      <c r="HNM36" s="0"/>
      <c r="HNN36" s="0"/>
      <c r="HNO36" s="0"/>
      <c r="HNP36" s="0"/>
      <c r="HNQ36" s="0"/>
      <c r="HNR36" s="0"/>
      <c r="HNS36" s="0"/>
      <c r="HNT36" s="0"/>
      <c r="HNU36" s="0"/>
      <c r="HNV36" s="0"/>
      <c r="HNW36" s="0"/>
      <c r="HNX36" s="0"/>
      <c r="HNY36" s="0"/>
      <c r="HNZ36" s="0"/>
      <c r="HOA36" s="0"/>
      <c r="HOB36" s="0"/>
      <c r="HOC36" s="0"/>
      <c r="HOD36" s="0"/>
      <c r="HOE36" s="0"/>
      <c r="HOF36" s="0"/>
      <c r="HOG36" s="0"/>
      <c r="HOH36" s="0"/>
      <c r="HOI36" s="0"/>
      <c r="HOJ36" s="0"/>
      <c r="HOK36" s="0"/>
      <c r="HOL36" s="0"/>
      <c r="HOM36" s="0"/>
      <c r="HON36" s="0"/>
      <c r="HOO36" s="0"/>
      <c r="HOP36" s="0"/>
      <c r="HOQ36" s="0"/>
      <c r="HOR36" s="0"/>
      <c r="HOS36" s="0"/>
      <c r="HOT36" s="0"/>
      <c r="HOU36" s="0"/>
      <c r="HOV36" s="0"/>
      <c r="HOW36" s="0"/>
      <c r="HOX36" s="0"/>
      <c r="HOY36" s="0"/>
      <c r="HOZ36" s="0"/>
      <c r="HPA36" s="0"/>
      <c r="HPB36" s="0"/>
      <c r="HPC36" s="0"/>
      <c r="HPD36" s="0"/>
      <c r="HPE36" s="0"/>
      <c r="HPF36" s="0"/>
      <c r="HPG36" s="0"/>
      <c r="HPH36" s="0"/>
      <c r="HPI36" s="0"/>
      <c r="HPJ36" s="0"/>
      <c r="HPK36" s="0"/>
      <c r="HPL36" s="0"/>
      <c r="HPM36" s="0"/>
      <c r="HPN36" s="0"/>
      <c r="HPO36" s="0"/>
      <c r="HPP36" s="0"/>
      <c r="HPQ36" s="0"/>
      <c r="HPR36" s="0"/>
      <c r="HPS36" s="0"/>
      <c r="HPT36" s="0"/>
      <c r="HPU36" s="0"/>
      <c r="HPV36" s="0"/>
      <c r="HPW36" s="0"/>
      <c r="HPX36" s="0"/>
      <c r="HPY36" s="0"/>
      <c r="HPZ36" s="0"/>
      <c r="HQA36" s="0"/>
      <c r="HQB36" s="0"/>
      <c r="HQC36" s="0"/>
      <c r="HQD36" s="0"/>
      <c r="HQE36" s="0"/>
      <c r="HQF36" s="0"/>
      <c r="HQG36" s="0"/>
      <c r="HQH36" s="0"/>
      <c r="HQI36" s="0"/>
      <c r="HQJ36" s="0"/>
      <c r="HQK36" s="0"/>
      <c r="HQL36" s="0"/>
      <c r="HQM36" s="0"/>
      <c r="HQN36" s="0"/>
      <c r="HQO36" s="0"/>
      <c r="HQP36" s="0"/>
      <c r="HQQ36" s="0"/>
      <c r="HQR36" s="0"/>
      <c r="HQS36" s="0"/>
      <c r="HQT36" s="0"/>
      <c r="HQU36" s="0"/>
      <c r="HQV36" s="0"/>
      <c r="HQW36" s="0"/>
      <c r="HQX36" s="0"/>
      <c r="HQY36" s="0"/>
      <c r="HQZ36" s="0"/>
      <c r="HRA36" s="0"/>
      <c r="HRB36" s="0"/>
      <c r="HRC36" s="0"/>
      <c r="HRD36" s="0"/>
      <c r="HRE36" s="0"/>
      <c r="HRF36" s="0"/>
      <c r="HRG36" s="0"/>
      <c r="HRH36" s="0"/>
      <c r="HRI36" s="0"/>
      <c r="HRJ36" s="0"/>
      <c r="HRK36" s="0"/>
      <c r="HRL36" s="0"/>
      <c r="HRM36" s="0"/>
      <c r="HRN36" s="0"/>
      <c r="HRO36" s="0"/>
      <c r="HRP36" s="0"/>
      <c r="HRQ36" s="0"/>
      <c r="HRR36" s="0"/>
      <c r="HRS36" s="0"/>
      <c r="HRT36" s="0"/>
      <c r="HRU36" s="0"/>
      <c r="HRV36" s="0"/>
      <c r="HRW36" s="0"/>
      <c r="HRX36" s="0"/>
      <c r="HRY36" s="0"/>
      <c r="HRZ36" s="0"/>
      <c r="HSA36" s="0"/>
      <c r="HSB36" s="0"/>
      <c r="HSC36" s="0"/>
      <c r="HSD36" s="0"/>
      <c r="HSE36" s="0"/>
      <c r="HSF36" s="0"/>
      <c r="HSG36" s="0"/>
      <c r="HSH36" s="0"/>
      <c r="HSI36" s="0"/>
      <c r="HSJ36" s="0"/>
      <c r="HSK36" s="0"/>
      <c r="HSL36" s="0"/>
      <c r="HSM36" s="0"/>
      <c r="HSN36" s="0"/>
      <c r="HSO36" s="0"/>
      <c r="HSP36" s="0"/>
      <c r="HSQ36" s="0"/>
      <c r="HSR36" s="0"/>
      <c r="HSS36" s="0"/>
      <c r="HST36" s="0"/>
      <c r="HSU36" s="0"/>
      <c r="HSV36" s="0"/>
      <c r="HSW36" s="0"/>
      <c r="HSX36" s="0"/>
      <c r="HSY36" s="0"/>
      <c r="HSZ36" s="0"/>
      <c r="HTA36" s="0"/>
      <c r="HTB36" s="0"/>
      <c r="HTC36" s="0"/>
      <c r="HTD36" s="0"/>
      <c r="HTE36" s="0"/>
      <c r="HTF36" s="0"/>
      <c r="HTG36" s="0"/>
      <c r="HTH36" s="0"/>
      <c r="HTI36" s="0"/>
      <c r="HTJ36" s="0"/>
      <c r="HTK36" s="0"/>
      <c r="HTL36" s="0"/>
      <c r="HTM36" s="0"/>
      <c r="HTN36" s="0"/>
      <c r="HTO36" s="0"/>
      <c r="HTP36" s="0"/>
      <c r="HTQ36" s="0"/>
      <c r="HTR36" s="0"/>
      <c r="HTS36" s="0"/>
      <c r="HTT36" s="0"/>
      <c r="HTU36" s="0"/>
      <c r="HTV36" s="0"/>
      <c r="HTW36" s="0"/>
      <c r="HTX36" s="0"/>
      <c r="HTY36" s="0"/>
      <c r="HTZ36" s="0"/>
      <c r="HUA36" s="0"/>
      <c r="HUB36" s="0"/>
      <c r="HUC36" s="0"/>
      <c r="HUD36" s="0"/>
      <c r="HUE36" s="0"/>
      <c r="HUF36" s="0"/>
      <c r="HUG36" s="0"/>
      <c r="HUH36" s="0"/>
      <c r="HUI36" s="0"/>
      <c r="HUJ36" s="0"/>
      <c r="HUK36" s="0"/>
      <c r="HUL36" s="0"/>
      <c r="HUM36" s="0"/>
      <c r="HUN36" s="0"/>
      <c r="HUO36" s="0"/>
      <c r="HUP36" s="0"/>
      <c r="HUQ36" s="0"/>
      <c r="HUR36" s="0"/>
      <c r="HUS36" s="0"/>
      <c r="HUT36" s="0"/>
      <c r="HUU36" s="0"/>
      <c r="HUV36" s="0"/>
      <c r="HUW36" s="0"/>
      <c r="HUX36" s="0"/>
      <c r="HUY36" s="0"/>
      <c r="HUZ36" s="0"/>
      <c r="HVA36" s="0"/>
      <c r="HVB36" s="0"/>
      <c r="HVC36" s="0"/>
      <c r="HVD36" s="0"/>
      <c r="HVE36" s="0"/>
      <c r="HVF36" s="0"/>
      <c r="HVG36" s="0"/>
      <c r="HVH36" s="0"/>
      <c r="HVI36" s="0"/>
      <c r="HVJ36" s="0"/>
      <c r="HVK36" s="0"/>
      <c r="HVL36" s="0"/>
      <c r="HVM36" s="0"/>
      <c r="HVN36" s="0"/>
      <c r="HVO36" s="0"/>
      <c r="HVP36" s="0"/>
      <c r="HVQ36" s="0"/>
      <c r="HVR36" s="0"/>
      <c r="HVS36" s="0"/>
      <c r="HVT36" s="0"/>
      <c r="HVU36" s="0"/>
      <c r="HVV36" s="0"/>
      <c r="HVW36" s="0"/>
      <c r="HVX36" s="0"/>
      <c r="HVY36" s="0"/>
      <c r="HVZ36" s="0"/>
      <c r="HWA36" s="0"/>
      <c r="HWB36" s="0"/>
      <c r="HWC36" s="0"/>
      <c r="HWD36" s="0"/>
      <c r="HWE36" s="0"/>
      <c r="HWF36" s="0"/>
      <c r="HWG36" s="0"/>
      <c r="HWH36" s="0"/>
      <c r="HWI36" s="0"/>
      <c r="HWJ36" s="0"/>
      <c r="HWK36" s="0"/>
      <c r="HWL36" s="0"/>
      <c r="HWM36" s="0"/>
      <c r="HWN36" s="0"/>
      <c r="HWO36" s="0"/>
      <c r="HWP36" s="0"/>
      <c r="HWQ36" s="0"/>
      <c r="HWR36" s="0"/>
      <c r="HWS36" s="0"/>
      <c r="HWT36" s="0"/>
      <c r="HWU36" s="0"/>
      <c r="HWV36" s="0"/>
      <c r="HWW36" s="0"/>
      <c r="HWX36" s="0"/>
      <c r="HWY36" s="0"/>
      <c r="HWZ36" s="0"/>
      <c r="HXA36" s="0"/>
      <c r="HXB36" s="0"/>
      <c r="HXC36" s="0"/>
      <c r="HXD36" s="0"/>
      <c r="HXE36" s="0"/>
      <c r="HXF36" s="0"/>
      <c r="HXG36" s="0"/>
      <c r="HXH36" s="0"/>
      <c r="HXI36" s="0"/>
      <c r="HXJ36" s="0"/>
      <c r="HXK36" s="0"/>
      <c r="HXL36" s="0"/>
      <c r="HXM36" s="0"/>
      <c r="HXN36" s="0"/>
      <c r="HXO36" s="0"/>
      <c r="HXP36" s="0"/>
      <c r="HXQ36" s="0"/>
      <c r="HXR36" s="0"/>
      <c r="HXS36" s="0"/>
      <c r="HXT36" s="0"/>
      <c r="HXU36" s="0"/>
      <c r="HXV36" s="0"/>
      <c r="HXW36" s="0"/>
      <c r="HXX36" s="0"/>
      <c r="HXY36" s="0"/>
      <c r="HXZ36" s="0"/>
      <c r="HYA36" s="0"/>
      <c r="HYB36" s="0"/>
      <c r="HYC36" s="0"/>
      <c r="HYD36" s="0"/>
      <c r="HYE36" s="0"/>
      <c r="HYF36" s="0"/>
      <c r="HYG36" s="0"/>
      <c r="HYH36" s="0"/>
      <c r="HYI36" s="0"/>
      <c r="HYJ36" s="0"/>
      <c r="HYK36" s="0"/>
      <c r="HYL36" s="0"/>
      <c r="HYM36" s="0"/>
      <c r="HYN36" s="0"/>
      <c r="HYO36" s="0"/>
      <c r="HYP36" s="0"/>
      <c r="HYQ36" s="0"/>
      <c r="HYR36" s="0"/>
      <c r="HYS36" s="0"/>
      <c r="HYT36" s="0"/>
      <c r="HYU36" s="0"/>
      <c r="HYV36" s="0"/>
      <c r="HYW36" s="0"/>
      <c r="HYX36" s="0"/>
      <c r="HYY36" s="0"/>
      <c r="HYZ36" s="0"/>
      <c r="HZA36" s="0"/>
      <c r="HZB36" s="0"/>
      <c r="HZC36" s="0"/>
      <c r="HZD36" s="0"/>
      <c r="HZE36" s="0"/>
      <c r="HZF36" s="0"/>
      <c r="HZG36" s="0"/>
      <c r="HZH36" s="0"/>
      <c r="HZI36" s="0"/>
      <c r="HZJ36" s="0"/>
      <c r="HZK36" s="0"/>
      <c r="HZL36" s="0"/>
      <c r="HZM36" s="0"/>
      <c r="HZN36" s="0"/>
      <c r="HZO36" s="0"/>
      <c r="HZP36" s="0"/>
      <c r="HZQ36" s="0"/>
      <c r="HZR36" s="0"/>
      <c r="HZS36" s="0"/>
      <c r="HZT36" s="0"/>
      <c r="HZU36" s="0"/>
      <c r="HZV36" s="0"/>
      <c r="HZW36" s="0"/>
      <c r="HZX36" s="0"/>
      <c r="HZY36" s="0"/>
      <c r="HZZ36" s="0"/>
      <c r="IAA36" s="0"/>
      <c r="IAB36" s="0"/>
      <c r="IAC36" s="0"/>
      <c r="IAD36" s="0"/>
      <c r="IAE36" s="0"/>
      <c r="IAF36" s="0"/>
      <c r="IAG36" s="0"/>
      <c r="IAH36" s="0"/>
      <c r="IAI36" s="0"/>
      <c r="IAJ36" s="0"/>
      <c r="IAK36" s="0"/>
      <c r="IAL36" s="0"/>
      <c r="IAM36" s="0"/>
      <c r="IAN36" s="0"/>
      <c r="IAO36" s="0"/>
      <c r="IAP36" s="0"/>
      <c r="IAQ36" s="0"/>
      <c r="IAR36" s="0"/>
      <c r="IAS36" s="0"/>
      <c r="IAT36" s="0"/>
      <c r="IAU36" s="0"/>
      <c r="IAV36" s="0"/>
      <c r="IAW36" s="0"/>
      <c r="IAX36" s="0"/>
      <c r="IAY36" s="0"/>
      <c r="IAZ36" s="0"/>
      <c r="IBA36" s="0"/>
      <c r="IBB36" s="0"/>
      <c r="IBC36" s="0"/>
      <c r="IBD36" s="0"/>
      <c r="IBE36" s="0"/>
      <c r="IBF36" s="0"/>
      <c r="IBG36" s="0"/>
      <c r="IBH36" s="0"/>
      <c r="IBI36" s="0"/>
      <c r="IBJ36" s="0"/>
      <c r="IBK36" s="0"/>
      <c r="IBL36" s="0"/>
      <c r="IBM36" s="0"/>
      <c r="IBN36" s="0"/>
      <c r="IBO36" s="0"/>
      <c r="IBP36" s="0"/>
      <c r="IBQ36" s="0"/>
      <c r="IBR36" s="0"/>
      <c r="IBS36" s="0"/>
      <c r="IBT36" s="0"/>
      <c r="IBU36" s="0"/>
      <c r="IBV36" s="0"/>
      <c r="IBW36" s="0"/>
      <c r="IBX36" s="0"/>
      <c r="IBY36" s="0"/>
      <c r="IBZ36" s="0"/>
      <c r="ICA36" s="0"/>
      <c r="ICB36" s="0"/>
      <c r="ICC36" s="0"/>
      <c r="ICD36" s="0"/>
      <c r="ICE36" s="0"/>
      <c r="ICF36" s="0"/>
      <c r="ICG36" s="0"/>
      <c r="ICH36" s="0"/>
      <c r="ICI36" s="0"/>
      <c r="ICJ36" s="0"/>
      <c r="ICK36" s="0"/>
      <c r="ICL36" s="0"/>
      <c r="ICM36" s="0"/>
      <c r="ICN36" s="0"/>
      <c r="ICO36" s="0"/>
      <c r="ICP36" s="0"/>
      <c r="ICQ36" s="0"/>
      <c r="ICR36" s="0"/>
      <c r="ICS36" s="0"/>
      <c r="ICT36" s="0"/>
      <c r="ICU36" s="0"/>
      <c r="ICV36" s="0"/>
      <c r="ICW36" s="0"/>
      <c r="ICX36" s="0"/>
      <c r="ICY36" s="0"/>
      <c r="ICZ36" s="0"/>
      <c r="IDA36" s="0"/>
      <c r="IDB36" s="0"/>
      <c r="IDC36" s="0"/>
      <c r="IDD36" s="0"/>
      <c r="IDE36" s="0"/>
      <c r="IDF36" s="0"/>
      <c r="IDG36" s="0"/>
      <c r="IDH36" s="0"/>
      <c r="IDI36" s="0"/>
      <c r="IDJ36" s="0"/>
      <c r="IDK36" s="0"/>
      <c r="IDL36" s="0"/>
      <c r="IDM36" s="0"/>
      <c r="IDN36" s="0"/>
      <c r="IDO36" s="0"/>
      <c r="IDP36" s="0"/>
      <c r="IDQ36" s="0"/>
      <c r="IDR36" s="0"/>
      <c r="IDS36" s="0"/>
      <c r="IDT36" s="0"/>
      <c r="IDU36" s="0"/>
      <c r="IDV36" s="0"/>
      <c r="IDW36" s="0"/>
      <c r="IDX36" s="0"/>
      <c r="IDY36" s="0"/>
      <c r="IDZ36" s="0"/>
      <c r="IEA36" s="0"/>
      <c r="IEB36" s="0"/>
      <c r="IEC36" s="0"/>
      <c r="IED36" s="0"/>
      <c r="IEE36" s="0"/>
      <c r="IEF36" s="0"/>
      <c r="IEG36" s="0"/>
      <c r="IEH36" s="0"/>
      <c r="IEI36" s="0"/>
      <c r="IEJ36" s="0"/>
      <c r="IEK36" s="0"/>
      <c r="IEL36" s="0"/>
      <c r="IEM36" s="0"/>
      <c r="IEN36" s="0"/>
      <c r="IEO36" s="0"/>
      <c r="IEP36" s="0"/>
      <c r="IEQ36" s="0"/>
      <c r="IER36" s="0"/>
      <c r="IES36" s="0"/>
      <c r="IET36" s="0"/>
      <c r="IEU36" s="0"/>
      <c r="IEV36" s="0"/>
      <c r="IEW36" s="0"/>
      <c r="IEX36" s="0"/>
      <c r="IEY36" s="0"/>
      <c r="IEZ36" s="0"/>
      <c r="IFA36" s="0"/>
      <c r="IFB36" s="0"/>
      <c r="IFC36" s="0"/>
      <c r="IFD36" s="0"/>
      <c r="IFE36" s="0"/>
      <c r="IFF36" s="0"/>
      <c r="IFG36" s="0"/>
      <c r="IFH36" s="0"/>
      <c r="IFI36" s="0"/>
      <c r="IFJ36" s="0"/>
      <c r="IFK36" s="0"/>
      <c r="IFL36" s="0"/>
      <c r="IFM36" s="0"/>
      <c r="IFN36" s="0"/>
      <c r="IFO36" s="0"/>
      <c r="IFP36" s="0"/>
      <c r="IFQ36" s="0"/>
      <c r="IFR36" s="0"/>
      <c r="IFS36" s="0"/>
      <c r="IFT36" s="0"/>
      <c r="IFU36" s="0"/>
      <c r="IFV36" s="0"/>
      <c r="IFW36" s="0"/>
      <c r="IFX36" s="0"/>
      <c r="IFY36" s="0"/>
      <c r="IFZ36" s="0"/>
      <c r="IGA36" s="0"/>
      <c r="IGB36" s="0"/>
      <c r="IGC36" s="0"/>
      <c r="IGD36" s="0"/>
      <c r="IGE36" s="0"/>
      <c r="IGF36" s="0"/>
      <c r="IGG36" s="0"/>
      <c r="IGH36" s="0"/>
      <c r="IGI36" s="0"/>
      <c r="IGJ36" s="0"/>
      <c r="IGK36" s="0"/>
      <c r="IGL36" s="0"/>
      <c r="IGM36" s="0"/>
      <c r="IGN36" s="0"/>
      <c r="IGO36" s="0"/>
      <c r="IGP36" s="0"/>
      <c r="IGQ36" s="0"/>
      <c r="IGR36" s="0"/>
      <c r="IGS36" s="0"/>
      <c r="IGT36" s="0"/>
      <c r="IGU36" s="0"/>
      <c r="IGV36" s="0"/>
      <c r="IGW36" s="0"/>
      <c r="IGX36" s="0"/>
      <c r="IGY36" s="0"/>
      <c r="IGZ36" s="0"/>
      <c r="IHA36" s="0"/>
      <c r="IHB36" s="0"/>
      <c r="IHC36" s="0"/>
      <c r="IHD36" s="0"/>
      <c r="IHE36" s="0"/>
      <c r="IHF36" s="0"/>
      <c r="IHG36" s="0"/>
      <c r="IHH36" s="0"/>
      <c r="IHI36" s="0"/>
      <c r="IHJ36" s="0"/>
      <c r="IHK36" s="0"/>
      <c r="IHL36" s="0"/>
      <c r="IHM36" s="0"/>
      <c r="IHN36" s="0"/>
      <c r="IHO36" s="0"/>
      <c r="IHP36" s="0"/>
      <c r="IHQ36" s="0"/>
      <c r="IHR36" s="0"/>
      <c r="IHS36" s="0"/>
      <c r="IHT36" s="0"/>
      <c r="IHU36" s="0"/>
      <c r="IHV36" s="0"/>
      <c r="IHW36" s="0"/>
      <c r="IHX36" s="0"/>
      <c r="IHY36" s="0"/>
      <c r="IHZ36" s="0"/>
      <c r="IIA36" s="0"/>
      <c r="IIB36" s="0"/>
      <c r="IIC36" s="0"/>
      <c r="IID36" s="0"/>
      <c r="IIE36" s="0"/>
      <c r="IIF36" s="0"/>
      <c r="IIG36" s="0"/>
      <c r="IIH36" s="0"/>
      <c r="III36" s="0"/>
      <c r="IIJ36" s="0"/>
      <c r="IIK36" s="0"/>
      <c r="IIL36" s="0"/>
      <c r="IIM36" s="0"/>
      <c r="IIN36" s="0"/>
      <c r="IIO36" s="0"/>
      <c r="IIP36" s="0"/>
      <c r="IIQ36" s="0"/>
      <c r="IIR36" s="0"/>
      <c r="IIS36" s="0"/>
      <c r="IIT36" s="0"/>
      <c r="IIU36" s="0"/>
      <c r="IIV36" s="0"/>
      <c r="IIW36" s="0"/>
      <c r="IIX36" s="0"/>
      <c r="IIY36" s="0"/>
      <c r="IIZ36" s="0"/>
      <c r="IJA36" s="0"/>
      <c r="IJB36" s="0"/>
      <c r="IJC36" s="0"/>
      <c r="IJD36" s="0"/>
      <c r="IJE36" s="0"/>
      <c r="IJF36" s="0"/>
      <c r="IJG36" s="0"/>
      <c r="IJH36" s="0"/>
      <c r="IJI36" s="0"/>
      <c r="IJJ36" s="0"/>
      <c r="IJK36" s="0"/>
      <c r="IJL36" s="0"/>
      <c r="IJM36" s="0"/>
      <c r="IJN36" s="0"/>
      <c r="IJO36" s="0"/>
      <c r="IJP36" s="0"/>
      <c r="IJQ36" s="0"/>
      <c r="IJR36" s="0"/>
      <c r="IJS36" s="0"/>
      <c r="IJT36" s="0"/>
      <c r="IJU36" s="0"/>
      <c r="IJV36" s="0"/>
      <c r="IJW36" s="0"/>
      <c r="IJX36" s="0"/>
      <c r="IJY36" s="0"/>
      <c r="IJZ36" s="0"/>
      <c r="IKA36" s="0"/>
      <c r="IKB36" s="0"/>
      <c r="IKC36" s="0"/>
      <c r="IKD36" s="0"/>
      <c r="IKE36" s="0"/>
      <c r="IKF36" s="0"/>
      <c r="IKG36" s="0"/>
      <c r="IKH36" s="0"/>
      <c r="IKI36" s="0"/>
      <c r="IKJ36" s="0"/>
      <c r="IKK36" s="0"/>
      <c r="IKL36" s="0"/>
      <c r="IKM36" s="0"/>
      <c r="IKN36" s="0"/>
      <c r="IKO36" s="0"/>
      <c r="IKP36" s="0"/>
      <c r="IKQ36" s="0"/>
      <c r="IKR36" s="0"/>
      <c r="IKS36" s="0"/>
      <c r="IKT36" s="0"/>
      <c r="IKU36" s="0"/>
      <c r="IKV36" s="0"/>
      <c r="IKW36" s="0"/>
      <c r="IKX36" s="0"/>
      <c r="IKY36" s="0"/>
      <c r="IKZ36" s="0"/>
      <c r="ILA36" s="0"/>
      <c r="ILB36" s="0"/>
      <c r="ILC36" s="0"/>
      <c r="ILD36" s="0"/>
      <c r="ILE36" s="0"/>
      <c r="ILF36" s="0"/>
      <c r="ILG36" s="0"/>
      <c r="ILH36" s="0"/>
      <c r="ILI36" s="0"/>
      <c r="ILJ36" s="0"/>
      <c r="ILK36" s="0"/>
      <c r="ILL36" s="0"/>
      <c r="ILM36" s="0"/>
      <c r="ILN36" s="0"/>
      <c r="ILO36" s="0"/>
      <c r="ILP36" s="0"/>
      <c r="ILQ36" s="0"/>
      <c r="ILR36" s="0"/>
      <c r="ILS36" s="0"/>
      <c r="ILT36" s="0"/>
      <c r="ILU36" s="0"/>
      <c r="ILV36" s="0"/>
      <c r="ILW36" s="0"/>
      <c r="ILX36" s="0"/>
      <c r="ILY36" s="0"/>
      <c r="ILZ36" s="0"/>
      <c r="IMA36" s="0"/>
      <c r="IMB36" s="0"/>
      <c r="IMC36" s="0"/>
      <c r="IMD36" s="0"/>
      <c r="IME36" s="0"/>
      <c r="IMF36" s="0"/>
      <c r="IMG36" s="0"/>
      <c r="IMH36" s="0"/>
      <c r="IMI36" s="0"/>
      <c r="IMJ36" s="0"/>
      <c r="IMK36" s="0"/>
      <c r="IML36" s="0"/>
      <c r="IMM36" s="0"/>
      <c r="IMN36" s="0"/>
      <c r="IMO36" s="0"/>
      <c r="IMP36" s="0"/>
      <c r="IMQ36" s="0"/>
      <c r="IMR36" s="0"/>
      <c r="IMS36" s="0"/>
      <c r="IMT36" s="0"/>
      <c r="IMU36" s="0"/>
      <c r="IMV36" s="0"/>
      <c r="IMW36" s="0"/>
      <c r="IMX36" s="0"/>
      <c r="IMY36" s="0"/>
      <c r="IMZ36" s="0"/>
      <c r="INA36" s="0"/>
      <c r="INB36" s="0"/>
      <c r="INC36" s="0"/>
      <c r="IND36" s="0"/>
      <c r="INE36" s="0"/>
      <c r="INF36" s="0"/>
      <c r="ING36" s="0"/>
      <c r="INH36" s="0"/>
      <c r="INI36" s="0"/>
      <c r="INJ36" s="0"/>
      <c r="INK36" s="0"/>
      <c r="INL36" s="0"/>
      <c r="INM36" s="0"/>
      <c r="INN36" s="0"/>
      <c r="INO36" s="0"/>
      <c r="INP36" s="0"/>
      <c r="INQ36" s="0"/>
      <c r="INR36" s="0"/>
      <c r="INS36" s="0"/>
      <c r="INT36" s="0"/>
      <c r="INU36" s="0"/>
      <c r="INV36" s="0"/>
      <c r="INW36" s="0"/>
      <c r="INX36" s="0"/>
      <c r="INY36" s="0"/>
      <c r="INZ36" s="0"/>
      <c r="IOA36" s="0"/>
      <c r="IOB36" s="0"/>
      <c r="IOC36" s="0"/>
      <c r="IOD36" s="0"/>
      <c r="IOE36" s="0"/>
      <c r="IOF36" s="0"/>
      <c r="IOG36" s="0"/>
      <c r="IOH36" s="0"/>
      <c r="IOI36" s="0"/>
      <c r="IOJ36" s="0"/>
      <c r="IOK36" s="0"/>
      <c r="IOL36" s="0"/>
      <c r="IOM36" s="0"/>
      <c r="ION36" s="0"/>
      <c r="IOO36" s="0"/>
      <c r="IOP36" s="0"/>
      <c r="IOQ36" s="0"/>
      <c r="IOR36" s="0"/>
      <c r="IOS36" s="0"/>
      <c r="IOT36" s="0"/>
      <c r="IOU36" s="0"/>
      <c r="IOV36" s="0"/>
      <c r="IOW36" s="0"/>
      <c r="IOX36" s="0"/>
      <c r="IOY36" s="0"/>
      <c r="IOZ36" s="0"/>
      <c r="IPA36" s="0"/>
      <c r="IPB36" s="0"/>
      <c r="IPC36" s="0"/>
      <c r="IPD36" s="0"/>
      <c r="IPE36" s="0"/>
      <c r="IPF36" s="0"/>
      <c r="IPG36" s="0"/>
      <c r="IPH36" s="0"/>
      <c r="IPI36" s="0"/>
      <c r="IPJ36" s="0"/>
      <c r="IPK36" s="0"/>
      <c r="IPL36" s="0"/>
      <c r="IPM36" s="0"/>
      <c r="IPN36" s="0"/>
      <c r="IPO36" s="0"/>
      <c r="IPP36" s="0"/>
      <c r="IPQ36" s="0"/>
      <c r="IPR36" s="0"/>
      <c r="IPS36" s="0"/>
      <c r="IPT36" s="0"/>
      <c r="IPU36" s="0"/>
      <c r="IPV36" s="0"/>
      <c r="IPW36" s="0"/>
      <c r="IPX36" s="0"/>
      <c r="IPY36" s="0"/>
      <c r="IPZ36" s="0"/>
      <c r="IQA36" s="0"/>
      <c r="IQB36" s="0"/>
      <c r="IQC36" s="0"/>
      <c r="IQD36" s="0"/>
      <c r="IQE36" s="0"/>
      <c r="IQF36" s="0"/>
      <c r="IQG36" s="0"/>
      <c r="IQH36" s="0"/>
      <c r="IQI36" s="0"/>
      <c r="IQJ36" s="0"/>
      <c r="IQK36" s="0"/>
      <c r="IQL36" s="0"/>
      <c r="IQM36" s="0"/>
      <c r="IQN36" s="0"/>
      <c r="IQO36" s="0"/>
      <c r="IQP36" s="0"/>
      <c r="IQQ36" s="0"/>
      <c r="IQR36" s="0"/>
      <c r="IQS36" s="0"/>
      <c r="IQT36" s="0"/>
      <c r="IQU36" s="0"/>
      <c r="IQV36" s="0"/>
      <c r="IQW36" s="0"/>
      <c r="IQX36" s="0"/>
      <c r="IQY36" s="0"/>
      <c r="IQZ36" s="0"/>
      <c r="IRA36" s="0"/>
      <c r="IRB36" s="0"/>
      <c r="IRC36" s="0"/>
      <c r="IRD36" s="0"/>
      <c r="IRE36" s="0"/>
      <c r="IRF36" s="0"/>
      <c r="IRG36" s="0"/>
      <c r="IRH36" s="0"/>
      <c r="IRI36" s="0"/>
      <c r="IRJ36" s="0"/>
      <c r="IRK36" s="0"/>
      <c r="IRL36" s="0"/>
      <c r="IRM36" s="0"/>
      <c r="IRN36" s="0"/>
      <c r="IRO36" s="0"/>
      <c r="IRP36" s="0"/>
      <c r="IRQ36" s="0"/>
      <c r="IRR36" s="0"/>
      <c r="IRS36" s="0"/>
      <c r="IRT36" s="0"/>
      <c r="IRU36" s="0"/>
      <c r="IRV36" s="0"/>
      <c r="IRW36" s="0"/>
      <c r="IRX36" s="0"/>
      <c r="IRY36" s="0"/>
      <c r="IRZ36" s="0"/>
      <c r="ISA36" s="0"/>
      <c r="ISB36" s="0"/>
      <c r="ISC36" s="0"/>
      <c r="ISD36" s="0"/>
      <c r="ISE36" s="0"/>
      <c r="ISF36" s="0"/>
      <c r="ISG36" s="0"/>
      <c r="ISH36" s="0"/>
      <c r="ISI36" s="0"/>
      <c r="ISJ36" s="0"/>
      <c r="ISK36" s="0"/>
      <c r="ISL36" s="0"/>
      <c r="ISM36" s="0"/>
      <c r="ISN36" s="0"/>
      <c r="ISO36" s="0"/>
      <c r="ISP36" s="0"/>
      <c r="ISQ36" s="0"/>
      <c r="ISR36" s="0"/>
      <c r="ISS36" s="0"/>
      <c r="IST36" s="0"/>
      <c r="ISU36" s="0"/>
      <c r="ISV36" s="0"/>
      <c r="ISW36" s="0"/>
      <c r="ISX36" s="0"/>
      <c r="ISY36" s="0"/>
      <c r="ISZ36" s="0"/>
      <c r="ITA36" s="0"/>
      <c r="ITB36" s="0"/>
      <c r="ITC36" s="0"/>
      <c r="ITD36" s="0"/>
      <c r="ITE36" s="0"/>
      <c r="ITF36" s="0"/>
      <c r="ITG36" s="0"/>
      <c r="ITH36" s="0"/>
      <c r="ITI36" s="0"/>
      <c r="ITJ36" s="0"/>
      <c r="ITK36" s="0"/>
      <c r="ITL36" s="0"/>
      <c r="ITM36" s="0"/>
      <c r="ITN36" s="0"/>
      <c r="ITO36" s="0"/>
      <c r="ITP36" s="0"/>
      <c r="ITQ36" s="0"/>
      <c r="ITR36" s="0"/>
      <c r="ITS36" s="0"/>
      <c r="ITT36" s="0"/>
      <c r="ITU36" s="0"/>
      <c r="ITV36" s="0"/>
      <c r="ITW36" s="0"/>
      <c r="ITX36" s="0"/>
      <c r="ITY36" s="0"/>
      <c r="ITZ36" s="0"/>
      <c r="IUA36" s="0"/>
      <c r="IUB36" s="0"/>
      <c r="IUC36" s="0"/>
      <c r="IUD36" s="0"/>
      <c r="IUE36" s="0"/>
      <c r="IUF36" s="0"/>
      <c r="IUG36" s="0"/>
      <c r="IUH36" s="0"/>
      <c r="IUI36" s="0"/>
      <c r="IUJ36" s="0"/>
      <c r="IUK36" s="0"/>
      <c r="IUL36" s="0"/>
      <c r="IUM36" s="0"/>
      <c r="IUN36" s="0"/>
      <c r="IUO36" s="0"/>
      <c r="IUP36" s="0"/>
      <c r="IUQ36" s="0"/>
      <c r="IUR36" s="0"/>
      <c r="IUS36" s="0"/>
      <c r="IUT36" s="0"/>
      <c r="IUU36" s="0"/>
      <c r="IUV36" s="0"/>
      <c r="IUW36" s="0"/>
      <c r="IUX36" s="0"/>
      <c r="IUY36" s="0"/>
      <c r="IUZ36" s="0"/>
      <c r="IVA36" s="0"/>
      <c r="IVB36" s="0"/>
      <c r="IVC36" s="0"/>
      <c r="IVD36" s="0"/>
      <c r="IVE36" s="0"/>
      <c r="IVF36" s="0"/>
      <c r="IVG36" s="0"/>
      <c r="IVH36" s="0"/>
      <c r="IVI36" s="0"/>
      <c r="IVJ36" s="0"/>
      <c r="IVK36" s="0"/>
      <c r="IVL36" s="0"/>
      <c r="IVM36" s="0"/>
      <c r="IVN36" s="0"/>
      <c r="IVO36" s="0"/>
      <c r="IVP36" s="0"/>
      <c r="IVQ36" s="0"/>
      <c r="IVR36" s="0"/>
      <c r="IVS36" s="0"/>
      <c r="IVT36" s="0"/>
      <c r="IVU36" s="0"/>
      <c r="IVV36" s="0"/>
      <c r="IVW36" s="0"/>
      <c r="IVX36" s="0"/>
      <c r="IVY36" s="0"/>
      <c r="IVZ36" s="0"/>
      <c r="IWA36" s="0"/>
      <c r="IWB36" s="0"/>
      <c r="IWC36" s="0"/>
      <c r="IWD36" s="0"/>
      <c r="IWE36" s="0"/>
      <c r="IWF36" s="0"/>
      <c r="IWG36" s="0"/>
      <c r="IWH36" s="0"/>
      <c r="IWI36" s="0"/>
      <c r="IWJ36" s="0"/>
      <c r="IWK36" s="0"/>
      <c r="IWL36" s="0"/>
      <c r="IWM36" s="0"/>
      <c r="IWN36" s="0"/>
      <c r="IWO36" s="0"/>
      <c r="IWP36" s="0"/>
      <c r="IWQ36" s="0"/>
      <c r="IWR36" s="0"/>
      <c r="IWS36" s="0"/>
      <c r="IWT36" s="0"/>
      <c r="IWU36" s="0"/>
      <c r="IWV36" s="0"/>
      <c r="IWW36" s="0"/>
      <c r="IWX36" s="0"/>
      <c r="IWY36" s="0"/>
      <c r="IWZ36" s="0"/>
      <c r="IXA36" s="0"/>
      <c r="IXB36" s="0"/>
      <c r="IXC36" s="0"/>
      <c r="IXD36" s="0"/>
      <c r="IXE36" s="0"/>
      <c r="IXF36" s="0"/>
      <c r="IXG36" s="0"/>
      <c r="IXH36" s="0"/>
      <c r="IXI36" s="0"/>
      <c r="IXJ36" s="0"/>
      <c r="IXK36" s="0"/>
      <c r="IXL36" s="0"/>
      <c r="IXM36" s="0"/>
      <c r="IXN36" s="0"/>
      <c r="IXO36" s="0"/>
      <c r="IXP36" s="0"/>
      <c r="IXQ36" s="0"/>
      <c r="IXR36" s="0"/>
      <c r="IXS36" s="0"/>
      <c r="IXT36" s="0"/>
      <c r="IXU36" s="0"/>
      <c r="IXV36" s="0"/>
      <c r="IXW36" s="0"/>
      <c r="IXX36" s="0"/>
      <c r="IXY36" s="0"/>
      <c r="IXZ36" s="0"/>
      <c r="IYA36" s="0"/>
      <c r="IYB36" s="0"/>
      <c r="IYC36" s="0"/>
      <c r="IYD36" s="0"/>
      <c r="IYE36" s="0"/>
      <c r="IYF36" s="0"/>
      <c r="IYG36" s="0"/>
      <c r="IYH36" s="0"/>
      <c r="IYI36" s="0"/>
      <c r="IYJ36" s="0"/>
      <c r="IYK36" s="0"/>
      <c r="IYL36" s="0"/>
      <c r="IYM36" s="0"/>
      <c r="IYN36" s="0"/>
      <c r="IYO36" s="0"/>
      <c r="IYP36" s="0"/>
      <c r="IYQ36" s="0"/>
      <c r="IYR36" s="0"/>
      <c r="IYS36" s="0"/>
      <c r="IYT36" s="0"/>
      <c r="IYU36" s="0"/>
      <c r="IYV36" s="0"/>
      <c r="IYW36" s="0"/>
      <c r="IYX36" s="0"/>
      <c r="IYY36" s="0"/>
      <c r="IYZ36" s="0"/>
      <c r="IZA36" s="0"/>
      <c r="IZB36" s="0"/>
      <c r="IZC36" s="0"/>
      <c r="IZD36" s="0"/>
      <c r="IZE36" s="0"/>
      <c r="IZF36" s="0"/>
      <c r="IZG36" s="0"/>
      <c r="IZH36" s="0"/>
      <c r="IZI36" s="0"/>
      <c r="IZJ36" s="0"/>
      <c r="IZK36" s="0"/>
      <c r="IZL36" s="0"/>
      <c r="IZM36" s="0"/>
      <c r="IZN36" s="0"/>
      <c r="IZO36" s="0"/>
      <c r="IZP36" s="0"/>
      <c r="IZQ36" s="0"/>
      <c r="IZR36" s="0"/>
      <c r="IZS36" s="0"/>
      <c r="IZT36" s="0"/>
      <c r="IZU36" s="0"/>
      <c r="IZV36" s="0"/>
      <c r="IZW36" s="0"/>
      <c r="IZX36" s="0"/>
      <c r="IZY36" s="0"/>
      <c r="IZZ36" s="0"/>
      <c r="JAA36" s="0"/>
      <c r="JAB36" s="0"/>
      <c r="JAC36" s="0"/>
      <c r="JAD36" s="0"/>
      <c r="JAE36" s="0"/>
      <c r="JAF36" s="0"/>
      <c r="JAG36" s="0"/>
      <c r="JAH36" s="0"/>
      <c r="JAI36" s="0"/>
      <c r="JAJ36" s="0"/>
      <c r="JAK36" s="0"/>
      <c r="JAL36" s="0"/>
      <c r="JAM36" s="0"/>
      <c r="JAN36" s="0"/>
      <c r="JAO36" s="0"/>
      <c r="JAP36" s="0"/>
      <c r="JAQ36" s="0"/>
      <c r="JAR36" s="0"/>
      <c r="JAS36" s="0"/>
      <c r="JAT36" s="0"/>
      <c r="JAU36" s="0"/>
      <c r="JAV36" s="0"/>
      <c r="JAW36" s="0"/>
      <c r="JAX36" s="0"/>
      <c r="JAY36" s="0"/>
      <c r="JAZ36" s="0"/>
      <c r="JBA36" s="0"/>
      <c r="JBB36" s="0"/>
      <c r="JBC36" s="0"/>
      <c r="JBD36" s="0"/>
      <c r="JBE36" s="0"/>
      <c r="JBF36" s="0"/>
      <c r="JBG36" s="0"/>
      <c r="JBH36" s="0"/>
      <c r="JBI36" s="0"/>
      <c r="JBJ36" s="0"/>
      <c r="JBK36" s="0"/>
      <c r="JBL36" s="0"/>
      <c r="JBM36" s="0"/>
      <c r="JBN36" s="0"/>
      <c r="JBO36" s="0"/>
      <c r="JBP36" s="0"/>
      <c r="JBQ36" s="0"/>
      <c r="JBR36" s="0"/>
      <c r="JBS36" s="0"/>
      <c r="JBT36" s="0"/>
      <c r="JBU36" s="0"/>
      <c r="JBV36" s="0"/>
      <c r="JBW36" s="0"/>
      <c r="JBX36" s="0"/>
      <c r="JBY36" s="0"/>
      <c r="JBZ36" s="0"/>
      <c r="JCA36" s="0"/>
      <c r="JCB36" s="0"/>
      <c r="JCC36" s="0"/>
      <c r="JCD36" s="0"/>
      <c r="JCE36" s="0"/>
      <c r="JCF36" s="0"/>
      <c r="JCG36" s="0"/>
      <c r="JCH36" s="0"/>
      <c r="JCI36" s="0"/>
      <c r="JCJ36" s="0"/>
      <c r="JCK36" s="0"/>
      <c r="JCL36" s="0"/>
      <c r="JCM36" s="0"/>
      <c r="JCN36" s="0"/>
      <c r="JCO36" s="0"/>
      <c r="JCP36" s="0"/>
      <c r="JCQ36" s="0"/>
      <c r="JCR36" s="0"/>
      <c r="JCS36" s="0"/>
      <c r="JCT36" s="0"/>
      <c r="JCU36" s="0"/>
      <c r="JCV36" s="0"/>
      <c r="JCW36" s="0"/>
      <c r="JCX36" s="0"/>
      <c r="JCY36" s="0"/>
      <c r="JCZ36" s="0"/>
      <c r="JDA36" s="0"/>
      <c r="JDB36" s="0"/>
      <c r="JDC36" s="0"/>
      <c r="JDD36" s="0"/>
      <c r="JDE36" s="0"/>
      <c r="JDF36" s="0"/>
      <c r="JDG36" s="0"/>
      <c r="JDH36" s="0"/>
      <c r="JDI36" s="0"/>
      <c r="JDJ36" s="0"/>
      <c r="JDK36" s="0"/>
      <c r="JDL36" s="0"/>
      <c r="JDM36" s="0"/>
      <c r="JDN36" s="0"/>
      <c r="JDO36" s="0"/>
      <c r="JDP36" s="0"/>
      <c r="JDQ36" s="0"/>
      <c r="JDR36" s="0"/>
      <c r="JDS36" s="0"/>
      <c r="JDT36" s="0"/>
      <c r="JDU36" s="0"/>
      <c r="JDV36" s="0"/>
      <c r="JDW36" s="0"/>
      <c r="JDX36" s="0"/>
      <c r="JDY36" s="0"/>
      <c r="JDZ36" s="0"/>
      <c r="JEA36" s="0"/>
      <c r="JEB36" s="0"/>
      <c r="JEC36" s="0"/>
      <c r="JED36" s="0"/>
      <c r="JEE36" s="0"/>
      <c r="JEF36" s="0"/>
      <c r="JEG36" s="0"/>
      <c r="JEH36" s="0"/>
      <c r="JEI36" s="0"/>
      <c r="JEJ36" s="0"/>
      <c r="JEK36" s="0"/>
      <c r="JEL36" s="0"/>
      <c r="JEM36" s="0"/>
      <c r="JEN36" s="0"/>
      <c r="JEO36" s="0"/>
      <c r="JEP36" s="0"/>
      <c r="JEQ36" s="0"/>
      <c r="JER36" s="0"/>
      <c r="JES36" s="0"/>
      <c r="JET36" s="0"/>
      <c r="JEU36" s="0"/>
      <c r="JEV36" s="0"/>
      <c r="JEW36" s="0"/>
      <c r="JEX36" s="0"/>
      <c r="JEY36" s="0"/>
      <c r="JEZ36" s="0"/>
      <c r="JFA36" s="0"/>
      <c r="JFB36" s="0"/>
      <c r="JFC36" s="0"/>
      <c r="JFD36" s="0"/>
      <c r="JFE36" s="0"/>
      <c r="JFF36" s="0"/>
      <c r="JFG36" s="0"/>
      <c r="JFH36" s="0"/>
      <c r="JFI36" s="0"/>
      <c r="JFJ36" s="0"/>
      <c r="JFK36" s="0"/>
      <c r="JFL36" s="0"/>
      <c r="JFM36" s="0"/>
      <c r="JFN36" s="0"/>
      <c r="JFO36" s="0"/>
      <c r="JFP36" s="0"/>
      <c r="JFQ36" s="0"/>
      <c r="JFR36" s="0"/>
      <c r="JFS36" s="0"/>
      <c r="JFT36" s="0"/>
      <c r="JFU36" s="0"/>
      <c r="JFV36" s="0"/>
      <c r="JFW36" s="0"/>
      <c r="JFX36" s="0"/>
      <c r="JFY36" s="0"/>
      <c r="JFZ36" s="0"/>
      <c r="JGA36" s="0"/>
      <c r="JGB36" s="0"/>
      <c r="JGC36" s="0"/>
      <c r="JGD36" s="0"/>
      <c r="JGE36" s="0"/>
      <c r="JGF36" s="0"/>
      <c r="JGG36" s="0"/>
      <c r="JGH36" s="0"/>
      <c r="JGI36" s="0"/>
      <c r="JGJ36" s="0"/>
      <c r="JGK36" s="0"/>
      <c r="JGL36" s="0"/>
      <c r="JGM36" s="0"/>
      <c r="JGN36" s="0"/>
      <c r="JGO36" s="0"/>
      <c r="JGP36" s="0"/>
      <c r="JGQ36" s="0"/>
      <c r="JGR36" s="0"/>
      <c r="JGS36" s="0"/>
      <c r="JGT36" s="0"/>
      <c r="JGU36" s="0"/>
      <c r="JGV36" s="0"/>
      <c r="JGW36" s="0"/>
      <c r="JGX36" s="0"/>
      <c r="JGY36" s="0"/>
      <c r="JGZ36" s="0"/>
      <c r="JHA36" s="0"/>
      <c r="JHB36" s="0"/>
      <c r="JHC36" s="0"/>
      <c r="JHD36" s="0"/>
      <c r="JHE36" s="0"/>
      <c r="JHF36" s="0"/>
      <c r="JHG36" s="0"/>
      <c r="JHH36" s="0"/>
      <c r="JHI36" s="0"/>
      <c r="JHJ36" s="0"/>
      <c r="JHK36" s="0"/>
      <c r="JHL36" s="0"/>
      <c r="JHM36" s="0"/>
      <c r="JHN36" s="0"/>
      <c r="JHO36" s="0"/>
      <c r="JHP36" s="0"/>
      <c r="JHQ36" s="0"/>
      <c r="JHR36" s="0"/>
      <c r="JHS36" s="0"/>
      <c r="JHT36" s="0"/>
      <c r="JHU36" s="0"/>
      <c r="JHV36" s="0"/>
      <c r="JHW36" s="0"/>
      <c r="JHX36" s="0"/>
      <c r="JHY36" s="0"/>
      <c r="JHZ36" s="0"/>
      <c r="JIA36" s="0"/>
      <c r="JIB36" s="0"/>
      <c r="JIC36" s="0"/>
      <c r="JID36" s="0"/>
      <c r="JIE36" s="0"/>
      <c r="JIF36" s="0"/>
      <c r="JIG36" s="0"/>
      <c r="JIH36" s="0"/>
      <c r="JII36" s="0"/>
      <c r="JIJ36" s="0"/>
      <c r="JIK36" s="0"/>
      <c r="JIL36" s="0"/>
      <c r="JIM36" s="0"/>
      <c r="JIN36" s="0"/>
      <c r="JIO36" s="0"/>
      <c r="JIP36" s="0"/>
      <c r="JIQ36" s="0"/>
      <c r="JIR36" s="0"/>
      <c r="JIS36" s="0"/>
      <c r="JIT36" s="0"/>
      <c r="JIU36" s="0"/>
      <c r="JIV36" s="0"/>
      <c r="JIW36" s="0"/>
      <c r="JIX36" s="0"/>
      <c r="JIY36" s="0"/>
      <c r="JIZ36" s="0"/>
      <c r="JJA36" s="0"/>
      <c r="JJB36" s="0"/>
      <c r="JJC36" s="0"/>
      <c r="JJD36" s="0"/>
      <c r="JJE36" s="0"/>
      <c r="JJF36" s="0"/>
      <c r="JJG36" s="0"/>
      <c r="JJH36" s="0"/>
      <c r="JJI36" s="0"/>
      <c r="JJJ36" s="0"/>
      <c r="JJK36" s="0"/>
      <c r="JJL36" s="0"/>
      <c r="JJM36" s="0"/>
      <c r="JJN36" s="0"/>
      <c r="JJO36" s="0"/>
      <c r="JJP36" s="0"/>
      <c r="JJQ36" s="0"/>
      <c r="JJR36" s="0"/>
      <c r="JJS36" s="0"/>
      <c r="JJT36" s="0"/>
      <c r="JJU36" s="0"/>
      <c r="JJV36" s="0"/>
      <c r="JJW36" s="0"/>
      <c r="JJX36" s="0"/>
      <c r="JJY36" s="0"/>
      <c r="JJZ36" s="0"/>
      <c r="JKA36" s="0"/>
      <c r="JKB36" s="0"/>
      <c r="JKC36" s="0"/>
      <c r="JKD36" s="0"/>
      <c r="JKE36" s="0"/>
      <c r="JKF36" s="0"/>
      <c r="JKG36" s="0"/>
      <c r="JKH36" s="0"/>
      <c r="JKI36" s="0"/>
      <c r="JKJ36" s="0"/>
      <c r="JKK36" s="0"/>
      <c r="JKL36" s="0"/>
      <c r="JKM36" s="0"/>
      <c r="JKN36" s="0"/>
      <c r="JKO36" s="0"/>
      <c r="JKP36" s="0"/>
      <c r="JKQ36" s="0"/>
      <c r="JKR36" s="0"/>
      <c r="JKS36" s="0"/>
      <c r="JKT36" s="0"/>
      <c r="JKU36" s="0"/>
      <c r="JKV36" s="0"/>
      <c r="JKW36" s="0"/>
      <c r="JKX36" s="0"/>
      <c r="JKY36" s="0"/>
      <c r="JKZ36" s="0"/>
      <c r="JLA36" s="0"/>
      <c r="JLB36" s="0"/>
      <c r="JLC36" s="0"/>
      <c r="JLD36" s="0"/>
      <c r="JLE36" s="0"/>
      <c r="JLF36" s="0"/>
      <c r="JLG36" s="0"/>
      <c r="JLH36" s="0"/>
      <c r="JLI36" s="0"/>
      <c r="JLJ36" s="0"/>
      <c r="JLK36" s="0"/>
      <c r="JLL36" s="0"/>
      <c r="JLM36" s="0"/>
      <c r="JLN36" s="0"/>
      <c r="JLO36" s="0"/>
      <c r="JLP36" s="0"/>
      <c r="JLQ36" s="0"/>
      <c r="JLR36" s="0"/>
      <c r="JLS36" s="0"/>
      <c r="JLT36" s="0"/>
      <c r="JLU36" s="0"/>
      <c r="JLV36" s="0"/>
      <c r="JLW36" s="0"/>
      <c r="JLX36" s="0"/>
      <c r="JLY36" s="0"/>
      <c r="JLZ36" s="0"/>
      <c r="JMA36" s="0"/>
      <c r="JMB36" s="0"/>
      <c r="JMC36" s="0"/>
      <c r="JMD36" s="0"/>
      <c r="JME36" s="0"/>
      <c r="JMF36" s="0"/>
      <c r="JMG36" s="0"/>
      <c r="JMH36" s="0"/>
      <c r="JMI36" s="0"/>
      <c r="JMJ36" s="0"/>
      <c r="JMK36" s="0"/>
      <c r="JML36" s="0"/>
      <c r="JMM36" s="0"/>
      <c r="JMN36" s="0"/>
      <c r="JMO36" s="0"/>
      <c r="JMP36" s="0"/>
      <c r="JMQ36" s="0"/>
      <c r="JMR36" s="0"/>
      <c r="JMS36" s="0"/>
      <c r="JMT36" s="0"/>
      <c r="JMU36" s="0"/>
      <c r="JMV36" s="0"/>
      <c r="JMW36" s="0"/>
      <c r="JMX36" s="0"/>
      <c r="JMY36" s="0"/>
      <c r="JMZ36" s="0"/>
      <c r="JNA36" s="0"/>
      <c r="JNB36" s="0"/>
      <c r="JNC36" s="0"/>
      <c r="JND36" s="0"/>
      <c r="JNE36" s="0"/>
      <c r="JNF36" s="0"/>
      <c r="JNG36" s="0"/>
      <c r="JNH36" s="0"/>
      <c r="JNI36" s="0"/>
      <c r="JNJ36" s="0"/>
      <c r="JNK36" s="0"/>
      <c r="JNL36" s="0"/>
      <c r="JNM36" s="0"/>
      <c r="JNN36" s="0"/>
      <c r="JNO36" s="0"/>
      <c r="JNP36" s="0"/>
      <c r="JNQ36" s="0"/>
      <c r="JNR36" s="0"/>
      <c r="JNS36" s="0"/>
      <c r="JNT36" s="0"/>
      <c r="JNU36" s="0"/>
      <c r="JNV36" s="0"/>
      <c r="JNW36" s="0"/>
      <c r="JNX36" s="0"/>
      <c r="JNY36" s="0"/>
      <c r="JNZ36" s="0"/>
      <c r="JOA36" s="0"/>
      <c r="JOB36" s="0"/>
      <c r="JOC36" s="0"/>
      <c r="JOD36" s="0"/>
      <c r="JOE36" s="0"/>
      <c r="JOF36" s="0"/>
      <c r="JOG36" s="0"/>
      <c r="JOH36" s="0"/>
      <c r="JOI36" s="0"/>
      <c r="JOJ36" s="0"/>
      <c r="JOK36" s="0"/>
      <c r="JOL36" s="0"/>
      <c r="JOM36" s="0"/>
      <c r="JON36" s="0"/>
      <c r="JOO36" s="0"/>
      <c r="JOP36" s="0"/>
      <c r="JOQ36" s="0"/>
      <c r="JOR36" s="0"/>
      <c r="JOS36" s="0"/>
      <c r="JOT36" s="0"/>
      <c r="JOU36" s="0"/>
      <c r="JOV36" s="0"/>
      <c r="JOW36" s="0"/>
      <c r="JOX36" s="0"/>
      <c r="JOY36" s="0"/>
      <c r="JOZ36" s="0"/>
      <c r="JPA36" s="0"/>
      <c r="JPB36" s="0"/>
      <c r="JPC36" s="0"/>
      <c r="JPD36" s="0"/>
      <c r="JPE36" s="0"/>
      <c r="JPF36" s="0"/>
      <c r="JPG36" s="0"/>
      <c r="JPH36" s="0"/>
      <c r="JPI36" s="0"/>
      <c r="JPJ36" s="0"/>
      <c r="JPK36" s="0"/>
      <c r="JPL36" s="0"/>
      <c r="JPM36" s="0"/>
      <c r="JPN36" s="0"/>
      <c r="JPO36" s="0"/>
      <c r="JPP36" s="0"/>
      <c r="JPQ36" s="0"/>
      <c r="JPR36" s="0"/>
      <c r="JPS36" s="0"/>
      <c r="JPT36" s="0"/>
      <c r="JPU36" s="0"/>
      <c r="JPV36" s="0"/>
      <c r="JPW36" s="0"/>
      <c r="JPX36" s="0"/>
      <c r="JPY36" s="0"/>
      <c r="JPZ36" s="0"/>
      <c r="JQA36" s="0"/>
      <c r="JQB36" s="0"/>
      <c r="JQC36" s="0"/>
      <c r="JQD36" s="0"/>
      <c r="JQE36" s="0"/>
      <c r="JQF36" s="0"/>
      <c r="JQG36" s="0"/>
      <c r="JQH36" s="0"/>
      <c r="JQI36" s="0"/>
      <c r="JQJ36" s="0"/>
      <c r="JQK36" s="0"/>
      <c r="JQL36" s="0"/>
      <c r="JQM36" s="0"/>
      <c r="JQN36" s="0"/>
      <c r="JQO36" s="0"/>
      <c r="JQP36" s="0"/>
      <c r="JQQ36" s="0"/>
      <c r="JQR36" s="0"/>
      <c r="JQS36" s="0"/>
      <c r="JQT36" s="0"/>
      <c r="JQU36" s="0"/>
      <c r="JQV36" s="0"/>
      <c r="JQW36" s="0"/>
      <c r="JQX36" s="0"/>
      <c r="JQY36" s="0"/>
      <c r="JQZ36" s="0"/>
      <c r="JRA36" s="0"/>
      <c r="JRB36" s="0"/>
      <c r="JRC36" s="0"/>
      <c r="JRD36" s="0"/>
      <c r="JRE36" s="0"/>
      <c r="JRF36" s="0"/>
      <c r="JRG36" s="0"/>
      <c r="JRH36" s="0"/>
      <c r="JRI36" s="0"/>
      <c r="JRJ36" s="0"/>
      <c r="JRK36" s="0"/>
      <c r="JRL36" s="0"/>
      <c r="JRM36" s="0"/>
      <c r="JRN36" s="0"/>
      <c r="JRO36" s="0"/>
      <c r="JRP36" s="0"/>
      <c r="JRQ36" s="0"/>
      <c r="JRR36" s="0"/>
      <c r="JRS36" s="0"/>
      <c r="JRT36" s="0"/>
      <c r="JRU36" s="0"/>
      <c r="JRV36" s="0"/>
      <c r="JRW36" s="0"/>
      <c r="JRX36" s="0"/>
      <c r="JRY36" s="0"/>
      <c r="JRZ36" s="0"/>
      <c r="JSA36" s="0"/>
      <c r="JSB36" s="0"/>
      <c r="JSC36" s="0"/>
      <c r="JSD36" s="0"/>
      <c r="JSE36" s="0"/>
      <c r="JSF36" s="0"/>
      <c r="JSG36" s="0"/>
      <c r="JSH36" s="0"/>
      <c r="JSI36" s="0"/>
      <c r="JSJ36" s="0"/>
      <c r="JSK36" s="0"/>
      <c r="JSL36" s="0"/>
      <c r="JSM36" s="0"/>
      <c r="JSN36" s="0"/>
      <c r="JSO36" s="0"/>
      <c r="JSP36" s="0"/>
      <c r="JSQ36" s="0"/>
      <c r="JSR36" s="0"/>
      <c r="JSS36" s="0"/>
      <c r="JST36" s="0"/>
      <c r="JSU36" s="0"/>
      <c r="JSV36" s="0"/>
      <c r="JSW36" s="0"/>
      <c r="JSX36" s="0"/>
      <c r="JSY36" s="0"/>
      <c r="JSZ36" s="0"/>
      <c r="JTA36" s="0"/>
      <c r="JTB36" s="0"/>
      <c r="JTC36" s="0"/>
      <c r="JTD36" s="0"/>
      <c r="JTE36" s="0"/>
      <c r="JTF36" s="0"/>
      <c r="JTG36" s="0"/>
      <c r="JTH36" s="0"/>
      <c r="JTI36" s="0"/>
      <c r="JTJ36" s="0"/>
      <c r="JTK36" s="0"/>
      <c r="JTL36" s="0"/>
      <c r="JTM36" s="0"/>
      <c r="JTN36" s="0"/>
      <c r="JTO36" s="0"/>
      <c r="JTP36" s="0"/>
      <c r="JTQ36" s="0"/>
      <c r="JTR36" s="0"/>
      <c r="JTS36" s="0"/>
      <c r="JTT36" s="0"/>
      <c r="JTU36" s="0"/>
      <c r="JTV36" s="0"/>
      <c r="JTW36" s="0"/>
      <c r="JTX36" s="0"/>
      <c r="JTY36" s="0"/>
      <c r="JTZ36" s="0"/>
      <c r="JUA36" s="0"/>
      <c r="JUB36" s="0"/>
      <c r="JUC36" s="0"/>
      <c r="JUD36" s="0"/>
      <c r="JUE36" s="0"/>
      <c r="JUF36" s="0"/>
      <c r="JUG36" s="0"/>
      <c r="JUH36" s="0"/>
      <c r="JUI36" s="0"/>
      <c r="JUJ36" s="0"/>
      <c r="JUK36" s="0"/>
      <c r="JUL36" s="0"/>
      <c r="JUM36" s="0"/>
      <c r="JUN36" s="0"/>
      <c r="JUO36" s="0"/>
      <c r="JUP36" s="0"/>
      <c r="JUQ36" s="0"/>
      <c r="JUR36" s="0"/>
      <c r="JUS36" s="0"/>
      <c r="JUT36" s="0"/>
      <c r="JUU36" s="0"/>
      <c r="JUV36" s="0"/>
      <c r="JUW36" s="0"/>
      <c r="JUX36" s="0"/>
      <c r="JUY36" s="0"/>
      <c r="JUZ36" s="0"/>
      <c r="JVA36" s="0"/>
      <c r="JVB36" s="0"/>
      <c r="JVC36" s="0"/>
      <c r="JVD36" s="0"/>
      <c r="JVE36" s="0"/>
      <c r="JVF36" s="0"/>
      <c r="JVG36" s="0"/>
      <c r="JVH36" s="0"/>
      <c r="JVI36" s="0"/>
      <c r="JVJ36" s="0"/>
      <c r="JVK36" s="0"/>
      <c r="JVL36" s="0"/>
      <c r="JVM36" s="0"/>
      <c r="JVN36" s="0"/>
      <c r="JVO36" s="0"/>
      <c r="JVP36" s="0"/>
      <c r="JVQ36" s="0"/>
      <c r="JVR36" s="0"/>
      <c r="JVS36" s="0"/>
      <c r="JVT36" s="0"/>
      <c r="JVU36" s="0"/>
      <c r="JVV36" s="0"/>
      <c r="JVW36" s="0"/>
      <c r="JVX36" s="0"/>
      <c r="JVY36" s="0"/>
      <c r="JVZ36" s="0"/>
      <c r="JWA36" s="0"/>
      <c r="JWB36" s="0"/>
      <c r="JWC36" s="0"/>
      <c r="JWD36" s="0"/>
      <c r="JWE36" s="0"/>
      <c r="JWF36" s="0"/>
      <c r="JWG36" s="0"/>
      <c r="JWH36" s="0"/>
      <c r="JWI36" s="0"/>
      <c r="JWJ36" s="0"/>
      <c r="JWK36" s="0"/>
      <c r="JWL36" s="0"/>
      <c r="JWM36" s="0"/>
      <c r="JWN36" s="0"/>
      <c r="JWO36" s="0"/>
      <c r="JWP36" s="0"/>
      <c r="JWQ36" s="0"/>
      <c r="JWR36" s="0"/>
      <c r="JWS36" s="0"/>
      <c r="JWT36" s="0"/>
      <c r="JWU36" s="0"/>
      <c r="JWV36" s="0"/>
      <c r="JWW36" s="0"/>
      <c r="JWX36" s="0"/>
      <c r="JWY36" s="0"/>
      <c r="JWZ36" s="0"/>
      <c r="JXA36" s="0"/>
      <c r="JXB36" s="0"/>
      <c r="JXC36" s="0"/>
      <c r="JXD36" s="0"/>
      <c r="JXE36" s="0"/>
      <c r="JXF36" s="0"/>
      <c r="JXG36" s="0"/>
      <c r="JXH36" s="0"/>
      <c r="JXI36" s="0"/>
      <c r="JXJ36" s="0"/>
      <c r="JXK36" s="0"/>
      <c r="JXL36" s="0"/>
      <c r="JXM36" s="0"/>
      <c r="JXN36" s="0"/>
      <c r="JXO36" s="0"/>
      <c r="JXP36" s="0"/>
      <c r="JXQ36" s="0"/>
      <c r="JXR36" s="0"/>
      <c r="JXS36" s="0"/>
      <c r="JXT36" s="0"/>
      <c r="JXU36" s="0"/>
      <c r="JXV36" s="0"/>
      <c r="JXW36" s="0"/>
      <c r="JXX36" s="0"/>
      <c r="JXY36" s="0"/>
      <c r="JXZ36" s="0"/>
      <c r="JYA36" s="0"/>
      <c r="JYB36" s="0"/>
      <c r="JYC36" s="0"/>
      <c r="JYD36" s="0"/>
      <c r="JYE36" s="0"/>
      <c r="JYF36" s="0"/>
      <c r="JYG36" s="0"/>
      <c r="JYH36" s="0"/>
      <c r="JYI36" s="0"/>
      <c r="JYJ36" s="0"/>
      <c r="JYK36" s="0"/>
      <c r="JYL36" s="0"/>
      <c r="JYM36" s="0"/>
      <c r="JYN36" s="0"/>
      <c r="JYO36" s="0"/>
      <c r="JYP36" s="0"/>
      <c r="JYQ36" s="0"/>
      <c r="JYR36" s="0"/>
      <c r="JYS36" s="0"/>
      <c r="JYT36" s="0"/>
      <c r="JYU36" s="0"/>
      <c r="JYV36" s="0"/>
      <c r="JYW36" s="0"/>
      <c r="JYX36" s="0"/>
      <c r="JYY36" s="0"/>
      <c r="JYZ36" s="0"/>
      <c r="JZA36" s="0"/>
      <c r="JZB36" s="0"/>
      <c r="JZC36" s="0"/>
      <c r="JZD36" s="0"/>
      <c r="JZE36" s="0"/>
      <c r="JZF36" s="0"/>
      <c r="JZG36" s="0"/>
      <c r="JZH36" s="0"/>
      <c r="JZI36" s="0"/>
      <c r="JZJ36" s="0"/>
      <c r="JZK36" s="0"/>
      <c r="JZL36" s="0"/>
      <c r="JZM36" s="0"/>
      <c r="JZN36" s="0"/>
      <c r="JZO36" s="0"/>
      <c r="JZP36" s="0"/>
      <c r="JZQ36" s="0"/>
      <c r="JZR36" s="0"/>
      <c r="JZS36" s="0"/>
      <c r="JZT36" s="0"/>
      <c r="JZU36" s="0"/>
      <c r="JZV36" s="0"/>
      <c r="JZW36" s="0"/>
      <c r="JZX36" s="0"/>
      <c r="JZY36" s="0"/>
      <c r="JZZ36" s="0"/>
      <c r="KAA36" s="0"/>
      <c r="KAB36" s="0"/>
      <c r="KAC36" s="0"/>
      <c r="KAD36" s="0"/>
      <c r="KAE36" s="0"/>
      <c r="KAF36" s="0"/>
      <c r="KAG36" s="0"/>
      <c r="KAH36" s="0"/>
      <c r="KAI36" s="0"/>
      <c r="KAJ36" s="0"/>
      <c r="KAK36" s="0"/>
      <c r="KAL36" s="0"/>
      <c r="KAM36" s="0"/>
      <c r="KAN36" s="0"/>
      <c r="KAO36" s="0"/>
      <c r="KAP36" s="0"/>
      <c r="KAQ36" s="0"/>
      <c r="KAR36" s="0"/>
      <c r="KAS36" s="0"/>
      <c r="KAT36" s="0"/>
      <c r="KAU36" s="0"/>
      <c r="KAV36" s="0"/>
      <c r="KAW36" s="0"/>
      <c r="KAX36" s="0"/>
      <c r="KAY36" s="0"/>
      <c r="KAZ36" s="0"/>
      <c r="KBA36" s="0"/>
      <c r="KBB36" s="0"/>
      <c r="KBC36" s="0"/>
      <c r="KBD36" s="0"/>
      <c r="KBE36" s="0"/>
      <c r="KBF36" s="0"/>
      <c r="KBG36" s="0"/>
      <c r="KBH36" s="0"/>
      <c r="KBI36" s="0"/>
      <c r="KBJ36" s="0"/>
      <c r="KBK36" s="0"/>
      <c r="KBL36" s="0"/>
      <c r="KBM36" s="0"/>
      <c r="KBN36" s="0"/>
      <c r="KBO36" s="0"/>
      <c r="KBP36" s="0"/>
      <c r="KBQ36" s="0"/>
      <c r="KBR36" s="0"/>
      <c r="KBS36" s="0"/>
      <c r="KBT36" s="0"/>
      <c r="KBU36" s="0"/>
      <c r="KBV36" s="0"/>
      <c r="KBW36" s="0"/>
      <c r="KBX36" s="0"/>
      <c r="KBY36" s="0"/>
      <c r="KBZ36" s="0"/>
      <c r="KCA36" s="0"/>
      <c r="KCB36" s="0"/>
      <c r="KCC36" s="0"/>
      <c r="KCD36" s="0"/>
      <c r="KCE36" s="0"/>
      <c r="KCF36" s="0"/>
      <c r="KCG36" s="0"/>
      <c r="KCH36" s="0"/>
      <c r="KCI36" s="0"/>
      <c r="KCJ36" s="0"/>
      <c r="KCK36" s="0"/>
      <c r="KCL36" s="0"/>
      <c r="KCM36" s="0"/>
      <c r="KCN36" s="0"/>
      <c r="KCO36" s="0"/>
      <c r="KCP36" s="0"/>
      <c r="KCQ36" s="0"/>
      <c r="KCR36" s="0"/>
      <c r="KCS36" s="0"/>
      <c r="KCT36" s="0"/>
      <c r="KCU36" s="0"/>
      <c r="KCV36" s="0"/>
      <c r="KCW36" s="0"/>
      <c r="KCX36" s="0"/>
      <c r="KCY36" s="0"/>
      <c r="KCZ36" s="0"/>
      <c r="KDA36" s="0"/>
      <c r="KDB36" s="0"/>
      <c r="KDC36" s="0"/>
      <c r="KDD36" s="0"/>
      <c r="KDE36" s="0"/>
      <c r="KDF36" s="0"/>
      <c r="KDG36" s="0"/>
      <c r="KDH36" s="0"/>
      <c r="KDI36" s="0"/>
      <c r="KDJ36" s="0"/>
      <c r="KDK36" s="0"/>
      <c r="KDL36" s="0"/>
      <c r="KDM36" s="0"/>
      <c r="KDN36" s="0"/>
      <c r="KDO36" s="0"/>
      <c r="KDP36" s="0"/>
      <c r="KDQ36" s="0"/>
      <c r="KDR36" s="0"/>
      <c r="KDS36" s="0"/>
      <c r="KDT36" s="0"/>
      <c r="KDU36" s="0"/>
      <c r="KDV36" s="0"/>
      <c r="KDW36" s="0"/>
      <c r="KDX36" s="0"/>
      <c r="KDY36" s="0"/>
      <c r="KDZ36" s="0"/>
      <c r="KEA36" s="0"/>
      <c r="KEB36" s="0"/>
      <c r="KEC36" s="0"/>
      <c r="KED36" s="0"/>
      <c r="KEE36" s="0"/>
      <c r="KEF36" s="0"/>
      <c r="KEG36" s="0"/>
      <c r="KEH36" s="0"/>
      <c r="KEI36" s="0"/>
      <c r="KEJ36" s="0"/>
      <c r="KEK36" s="0"/>
      <c r="KEL36" s="0"/>
      <c r="KEM36" s="0"/>
      <c r="KEN36" s="0"/>
      <c r="KEO36" s="0"/>
      <c r="KEP36" s="0"/>
      <c r="KEQ36" s="0"/>
      <c r="KER36" s="0"/>
      <c r="KES36" s="0"/>
      <c r="KET36" s="0"/>
      <c r="KEU36" s="0"/>
      <c r="KEV36" s="0"/>
      <c r="KEW36" s="0"/>
      <c r="KEX36" s="0"/>
      <c r="KEY36" s="0"/>
      <c r="KEZ36" s="0"/>
      <c r="KFA36" s="0"/>
      <c r="KFB36" s="0"/>
      <c r="KFC36" s="0"/>
      <c r="KFD36" s="0"/>
      <c r="KFE36" s="0"/>
      <c r="KFF36" s="0"/>
      <c r="KFG36" s="0"/>
      <c r="KFH36" s="0"/>
      <c r="KFI36" s="0"/>
      <c r="KFJ36" s="0"/>
      <c r="KFK36" s="0"/>
      <c r="KFL36" s="0"/>
      <c r="KFM36" s="0"/>
      <c r="KFN36" s="0"/>
      <c r="KFO36" s="0"/>
      <c r="KFP36" s="0"/>
      <c r="KFQ36" s="0"/>
      <c r="KFR36" s="0"/>
      <c r="KFS36" s="0"/>
      <c r="KFT36" s="0"/>
      <c r="KFU36" s="0"/>
      <c r="KFV36" s="0"/>
      <c r="KFW36" s="0"/>
      <c r="KFX36" s="0"/>
      <c r="KFY36" s="0"/>
      <c r="KFZ36" s="0"/>
      <c r="KGA36" s="0"/>
      <c r="KGB36" s="0"/>
      <c r="KGC36" s="0"/>
      <c r="KGD36" s="0"/>
      <c r="KGE36" s="0"/>
      <c r="KGF36" s="0"/>
      <c r="KGG36" s="0"/>
      <c r="KGH36" s="0"/>
      <c r="KGI36" s="0"/>
      <c r="KGJ36" s="0"/>
      <c r="KGK36" s="0"/>
      <c r="KGL36" s="0"/>
      <c r="KGM36" s="0"/>
      <c r="KGN36" s="0"/>
      <c r="KGO36" s="0"/>
      <c r="KGP36" s="0"/>
      <c r="KGQ36" s="0"/>
      <c r="KGR36" s="0"/>
      <c r="KGS36" s="0"/>
      <c r="KGT36" s="0"/>
      <c r="KGU36" s="0"/>
      <c r="KGV36" s="0"/>
      <c r="KGW36" s="0"/>
      <c r="KGX36" s="0"/>
      <c r="KGY36" s="0"/>
      <c r="KGZ36" s="0"/>
      <c r="KHA36" s="0"/>
      <c r="KHB36" s="0"/>
      <c r="KHC36" s="0"/>
      <c r="KHD36" s="0"/>
      <c r="KHE36" s="0"/>
      <c r="KHF36" s="0"/>
      <c r="KHG36" s="0"/>
      <c r="KHH36" s="0"/>
      <c r="KHI36" s="0"/>
      <c r="KHJ36" s="0"/>
      <c r="KHK36" s="0"/>
      <c r="KHL36" s="0"/>
      <c r="KHM36" s="0"/>
      <c r="KHN36" s="0"/>
      <c r="KHO36" s="0"/>
      <c r="KHP36" s="0"/>
      <c r="KHQ36" s="0"/>
      <c r="KHR36" s="0"/>
      <c r="KHS36" s="0"/>
      <c r="KHT36" s="0"/>
      <c r="KHU36" s="0"/>
      <c r="KHV36" s="0"/>
      <c r="KHW36" s="0"/>
      <c r="KHX36" s="0"/>
      <c r="KHY36" s="0"/>
      <c r="KHZ36" s="0"/>
      <c r="KIA36" s="0"/>
      <c r="KIB36" s="0"/>
      <c r="KIC36" s="0"/>
      <c r="KID36" s="0"/>
      <c r="KIE36" s="0"/>
      <c r="KIF36" s="0"/>
      <c r="KIG36" s="0"/>
      <c r="KIH36" s="0"/>
      <c r="KII36" s="0"/>
      <c r="KIJ36" s="0"/>
      <c r="KIK36" s="0"/>
      <c r="KIL36" s="0"/>
      <c r="KIM36" s="0"/>
      <c r="KIN36" s="0"/>
      <c r="KIO36" s="0"/>
      <c r="KIP36" s="0"/>
      <c r="KIQ36" s="0"/>
      <c r="KIR36" s="0"/>
      <c r="KIS36" s="0"/>
      <c r="KIT36" s="0"/>
      <c r="KIU36" s="0"/>
      <c r="KIV36" s="0"/>
      <c r="KIW36" s="0"/>
      <c r="KIX36" s="0"/>
      <c r="KIY36" s="0"/>
      <c r="KIZ36" s="0"/>
      <c r="KJA36" s="0"/>
      <c r="KJB36" s="0"/>
      <c r="KJC36" s="0"/>
      <c r="KJD36" s="0"/>
      <c r="KJE36" s="0"/>
      <c r="KJF36" s="0"/>
      <c r="KJG36" s="0"/>
      <c r="KJH36" s="0"/>
      <c r="KJI36" s="0"/>
      <c r="KJJ36" s="0"/>
      <c r="KJK36" s="0"/>
      <c r="KJL36" s="0"/>
      <c r="KJM36" s="0"/>
      <c r="KJN36" s="0"/>
      <c r="KJO36" s="0"/>
      <c r="KJP36" s="0"/>
      <c r="KJQ36" s="0"/>
      <c r="KJR36" s="0"/>
      <c r="KJS36" s="0"/>
      <c r="KJT36" s="0"/>
      <c r="KJU36" s="0"/>
      <c r="KJV36" s="0"/>
      <c r="KJW36" s="0"/>
      <c r="KJX36" s="0"/>
      <c r="KJY36" s="0"/>
      <c r="KJZ36" s="0"/>
      <c r="KKA36" s="0"/>
      <c r="KKB36" s="0"/>
      <c r="KKC36" s="0"/>
      <c r="KKD36" s="0"/>
      <c r="KKE36" s="0"/>
      <c r="KKF36" s="0"/>
      <c r="KKG36" s="0"/>
      <c r="KKH36" s="0"/>
      <c r="KKI36" s="0"/>
      <c r="KKJ36" s="0"/>
      <c r="KKK36" s="0"/>
      <c r="KKL36" s="0"/>
      <c r="KKM36" s="0"/>
      <c r="KKN36" s="0"/>
      <c r="KKO36" s="0"/>
      <c r="KKP36" s="0"/>
      <c r="KKQ36" s="0"/>
      <c r="KKR36" s="0"/>
      <c r="KKS36" s="0"/>
      <c r="KKT36" s="0"/>
      <c r="KKU36" s="0"/>
      <c r="KKV36" s="0"/>
      <c r="KKW36" s="0"/>
      <c r="KKX36" s="0"/>
      <c r="KKY36" s="0"/>
      <c r="KKZ36" s="0"/>
      <c r="KLA36" s="0"/>
      <c r="KLB36" s="0"/>
      <c r="KLC36" s="0"/>
      <c r="KLD36" s="0"/>
      <c r="KLE36" s="0"/>
      <c r="KLF36" s="0"/>
      <c r="KLG36" s="0"/>
      <c r="KLH36" s="0"/>
      <c r="KLI36" s="0"/>
      <c r="KLJ36" s="0"/>
      <c r="KLK36" s="0"/>
      <c r="KLL36" s="0"/>
      <c r="KLM36" s="0"/>
      <c r="KLN36" s="0"/>
      <c r="KLO36" s="0"/>
      <c r="KLP36" s="0"/>
      <c r="KLQ36" s="0"/>
      <c r="KLR36" s="0"/>
      <c r="KLS36" s="0"/>
      <c r="KLT36" s="0"/>
      <c r="KLU36" s="0"/>
      <c r="KLV36" s="0"/>
      <c r="KLW36" s="0"/>
      <c r="KLX36" s="0"/>
      <c r="KLY36" s="0"/>
      <c r="KLZ36" s="0"/>
      <c r="KMA36" s="0"/>
      <c r="KMB36" s="0"/>
      <c r="KMC36" s="0"/>
      <c r="KMD36" s="0"/>
      <c r="KME36" s="0"/>
      <c r="KMF36" s="0"/>
      <c r="KMG36" s="0"/>
      <c r="KMH36" s="0"/>
      <c r="KMI36" s="0"/>
      <c r="KMJ36" s="0"/>
      <c r="KMK36" s="0"/>
      <c r="KML36" s="0"/>
      <c r="KMM36" s="0"/>
      <c r="KMN36" s="0"/>
      <c r="KMO36" s="0"/>
      <c r="KMP36" s="0"/>
      <c r="KMQ36" s="0"/>
      <c r="KMR36" s="0"/>
      <c r="KMS36" s="0"/>
      <c r="KMT36" s="0"/>
      <c r="KMU36" s="0"/>
      <c r="KMV36" s="0"/>
      <c r="KMW36" s="0"/>
      <c r="KMX36" s="0"/>
      <c r="KMY36" s="0"/>
      <c r="KMZ36" s="0"/>
      <c r="KNA36" s="0"/>
      <c r="KNB36" s="0"/>
      <c r="KNC36" s="0"/>
      <c r="KND36" s="0"/>
      <c r="KNE36" s="0"/>
      <c r="KNF36" s="0"/>
      <c r="KNG36" s="0"/>
      <c r="KNH36" s="0"/>
      <c r="KNI36" s="0"/>
      <c r="KNJ36" s="0"/>
      <c r="KNK36" s="0"/>
      <c r="KNL36" s="0"/>
      <c r="KNM36" s="0"/>
      <c r="KNN36" s="0"/>
      <c r="KNO36" s="0"/>
      <c r="KNP36" s="0"/>
      <c r="KNQ36" s="0"/>
      <c r="KNR36" s="0"/>
      <c r="KNS36" s="0"/>
      <c r="KNT36" s="0"/>
      <c r="KNU36" s="0"/>
      <c r="KNV36" s="0"/>
      <c r="KNW36" s="0"/>
      <c r="KNX36" s="0"/>
      <c r="KNY36" s="0"/>
      <c r="KNZ36" s="0"/>
      <c r="KOA36" s="0"/>
      <c r="KOB36" s="0"/>
      <c r="KOC36" s="0"/>
      <c r="KOD36" s="0"/>
      <c r="KOE36" s="0"/>
      <c r="KOF36" s="0"/>
      <c r="KOG36" s="0"/>
      <c r="KOH36" s="0"/>
      <c r="KOI36" s="0"/>
      <c r="KOJ36" s="0"/>
      <c r="KOK36" s="0"/>
      <c r="KOL36" s="0"/>
      <c r="KOM36" s="0"/>
      <c r="KON36" s="0"/>
      <c r="KOO36" s="0"/>
      <c r="KOP36" s="0"/>
      <c r="KOQ36" s="0"/>
      <c r="KOR36" s="0"/>
      <c r="KOS36" s="0"/>
      <c r="KOT36" s="0"/>
      <c r="KOU36" s="0"/>
      <c r="KOV36" s="0"/>
      <c r="KOW36" s="0"/>
      <c r="KOX36" s="0"/>
      <c r="KOY36" s="0"/>
      <c r="KOZ36" s="0"/>
      <c r="KPA36" s="0"/>
      <c r="KPB36" s="0"/>
      <c r="KPC36" s="0"/>
      <c r="KPD36" s="0"/>
      <c r="KPE36" s="0"/>
      <c r="KPF36" s="0"/>
      <c r="KPG36" s="0"/>
      <c r="KPH36" s="0"/>
      <c r="KPI36" s="0"/>
      <c r="KPJ36" s="0"/>
      <c r="KPK36" s="0"/>
      <c r="KPL36" s="0"/>
      <c r="KPM36" s="0"/>
      <c r="KPN36" s="0"/>
      <c r="KPO36" s="0"/>
      <c r="KPP36" s="0"/>
      <c r="KPQ36" s="0"/>
      <c r="KPR36" s="0"/>
      <c r="KPS36" s="0"/>
      <c r="KPT36" s="0"/>
      <c r="KPU36" s="0"/>
      <c r="KPV36" s="0"/>
      <c r="KPW36" s="0"/>
      <c r="KPX36" s="0"/>
      <c r="KPY36" s="0"/>
      <c r="KPZ36" s="0"/>
      <c r="KQA36" s="0"/>
      <c r="KQB36" s="0"/>
      <c r="KQC36" s="0"/>
      <c r="KQD36" s="0"/>
      <c r="KQE36" s="0"/>
      <c r="KQF36" s="0"/>
      <c r="KQG36" s="0"/>
      <c r="KQH36" s="0"/>
      <c r="KQI36" s="0"/>
      <c r="KQJ36" s="0"/>
      <c r="KQK36" s="0"/>
      <c r="KQL36" s="0"/>
      <c r="KQM36" s="0"/>
      <c r="KQN36" s="0"/>
      <c r="KQO36" s="0"/>
      <c r="KQP36" s="0"/>
      <c r="KQQ36" s="0"/>
      <c r="KQR36" s="0"/>
      <c r="KQS36" s="0"/>
      <c r="KQT36" s="0"/>
      <c r="KQU36" s="0"/>
      <c r="KQV36" s="0"/>
      <c r="KQW36" s="0"/>
      <c r="KQX36" s="0"/>
      <c r="KQY36" s="0"/>
      <c r="KQZ36" s="0"/>
      <c r="KRA36" s="0"/>
      <c r="KRB36" s="0"/>
      <c r="KRC36" s="0"/>
      <c r="KRD36" s="0"/>
      <c r="KRE36" s="0"/>
      <c r="KRF36" s="0"/>
      <c r="KRG36" s="0"/>
      <c r="KRH36" s="0"/>
      <c r="KRI36" s="0"/>
      <c r="KRJ36" s="0"/>
      <c r="KRK36" s="0"/>
      <c r="KRL36" s="0"/>
      <c r="KRM36" s="0"/>
      <c r="KRN36" s="0"/>
      <c r="KRO36" s="0"/>
      <c r="KRP36" s="0"/>
      <c r="KRQ36" s="0"/>
      <c r="KRR36" s="0"/>
      <c r="KRS36" s="0"/>
      <c r="KRT36" s="0"/>
      <c r="KRU36" s="0"/>
      <c r="KRV36" s="0"/>
      <c r="KRW36" s="0"/>
      <c r="KRX36" s="0"/>
      <c r="KRY36" s="0"/>
      <c r="KRZ36" s="0"/>
      <c r="KSA36" s="0"/>
      <c r="KSB36" s="0"/>
      <c r="KSC36" s="0"/>
      <c r="KSD36" s="0"/>
      <c r="KSE36" s="0"/>
      <c r="KSF36" s="0"/>
      <c r="KSG36" s="0"/>
      <c r="KSH36" s="0"/>
      <c r="KSI36" s="0"/>
      <c r="KSJ36" s="0"/>
      <c r="KSK36" s="0"/>
      <c r="KSL36" s="0"/>
      <c r="KSM36" s="0"/>
      <c r="KSN36" s="0"/>
      <c r="KSO36" s="0"/>
      <c r="KSP36" s="0"/>
      <c r="KSQ36" s="0"/>
      <c r="KSR36" s="0"/>
      <c r="KSS36" s="0"/>
      <c r="KST36" s="0"/>
      <c r="KSU36" s="0"/>
      <c r="KSV36" s="0"/>
      <c r="KSW36" s="0"/>
      <c r="KSX36" s="0"/>
      <c r="KSY36" s="0"/>
      <c r="KSZ36" s="0"/>
      <c r="KTA36" s="0"/>
      <c r="KTB36" s="0"/>
      <c r="KTC36" s="0"/>
      <c r="KTD36" s="0"/>
      <c r="KTE36" s="0"/>
      <c r="KTF36" s="0"/>
      <c r="KTG36" s="0"/>
      <c r="KTH36" s="0"/>
      <c r="KTI36" s="0"/>
      <c r="KTJ36" s="0"/>
      <c r="KTK36" s="0"/>
      <c r="KTL36" s="0"/>
      <c r="KTM36" s="0"/>
      <c r="KTN36" s="0"/>
      <c r="KTO36" s="0"/>
      <c r="KTP36" s="0"/>
      <c r="KTQ36" s="0"/>
      <c r="KTR36" s="0"/>
      <c r="KTS36" s="0"/>
      <c r="KTT36" s="0"/>
      <c r="KTU36" s="0"/>
      <c r="KTV36" s="0"/>
      <c r="KTW36" s="0"/>
      <c r="KTX36" s="0"/>
      <c r="KTY36" s="0"/>
      <c r="KTZ36" s="0"/>
      <c r="KUA36" s="0"/>
      <c r="KUB36" s="0"/>
      <c r="KUC36" s="0"/>
      <c r="KUD36" s="0"/>
      <c r="KUE36" s="0"/>
      <c r="KUF36" s="0"/>
      <c r="KUG36" s="0"/>
      <c r="KUH36" s="0"/>
      <c r="KUI36" s="0"/>
      <c r="KUJ36" s="0"/>
      <c r="KUK36" s="0"/>
      <c r="KUL36" s="0"/>
      <c r="KUM36" s="0"/>
      <c r="KUN36" s="0"/>
      <c r="KUO36" s="0"/>
      <c r="KUP36" s="0"/>
      <c r="KUQ36" s="0"/>
      <c r="KUR36" s="0"/>
      <c r="KUS36" s="0"/>
      <c r="KUT36" s="0"/>
      <c r="KUU36" s="0"/>
      <c r="KUV36" s="0"/>
      <c r="KUW36" s="0"/>
      <c r="KUX36" s="0"/>
      <c r="KUY36" s="0"/>
      <c r="KUZ36" s="0"/>
      <c r="KVA36" s="0"/>
      <c r="KVB36" s="0"/>
      <c r="KVC36" s="0"/>
      <c r="KVD36" s="0"/>
      <c r="KVE36" s="0"/>
      <c r="KVF36" s="0"/>
      <c r="KVG36" s="0"/>
      <c r="KVH36" s="0"/>
      <c r="KVI36" s="0"/>
      <c r="KVJ36" s="0"/>
      <c r="KVK36" s="0"/>
      <c r="KVL36" s="0"/>
      <c r="KVM36" s="0"/>
      <c r="KVN36" s="0"/>
      <c r="KVO36" s="0"/>
      <c r="KVP36" s="0"/>
      <c r="KVQ36" s="0"/>
      <c r="KVR36" s="0"/>
      <c r="KVS36" s="0"/>
      <c r="KVT36" s="0"/>
      <c r="KVU36" s="0"/>
      <c r="KVV36" s="0"/>
      <c r="KVW36" s="0"/>
      <c r="KVX36" s="0"/>
      <c r="KVY36" s="0"/>
      <c r="KVZ36" s="0"/>
      <c r="KWA36" s="0"/>
      <c r="KWB36" s="0"/>
      <c r="KWC36" s="0"/>
      <c r="KWD36" s="0"/>
      <c r="KWE36" s="0"/>
      <c r="KWF36" s="0"/>
      <c r="KWG36" s="0"/>
      <c r="KWH36" s="0"/>
      <c r="KWI36" s="0"/>
      <c r="KWJ36" s="0"/>
      <c r="KWK36" s="0"/>
      <c r="KWL36" s="0"/>
      <c r="KWM36" s="0"/>
      <c r="KWN36" s="0"/>
      <c r="KWO36" s="0"/>
      <c r="KWP36" s="0"/>
      <c r="KWQ36" s="0"/>
      <c r="KWR36" s="0"/>
      <c r="KWS36" s="0"/>
      <c r="KWT36" s="0"/>
      <c r="KWU36" s="0"/>
      <c r="KWV36" s="0"/>
      <c r="KWW36" s="0"/>
      <c r="KWX36" s="0"/>
      <c r="KWY36" s="0"/>
      <c r="KWZ36" s="0"/>
      <c r="KXA36" s="0"/>
      <c r="KXB36" s="0"/>
      <c r="KXC36" s="0"/>
      <c r="KXD36" s="0"/>
      <c r="KXE36" s="0"/>
      <c r="KXF36" s="0"/>
      <c r="KXG36" s="0"/>
      <c r="KXH36" s="0"/>
      <c r="KXI36" s="0"/>
      <c r="KXJ36" s="0"/>
      <c r="KXK36" s="0"/>
      <c r="KXL36" s="0"/>
      <c r="KXM36" s="0"/>
      <c r="KXN36" s="0"/>
      <c r="KXO36" s="0"/>
      <c r="KXP36" s="0"/>
      <c r="KXQ36" s="0"/>
      <c r="KXR36" s="0"/>
      <c r="KXS36" s="0"/>
      <c r="KXT36" s="0"/>
      <c r="KXU36" s="0"/>
      <c r="KXV36" s="0"/>
      <c r="KXW36" s="0"/>
      <c r="KXX36" s="0"/>
      <c r="KXY36" s="0"/>
      <c r="KXZ36" s="0"/>
      <c r="KYA36" s="0"/>
      <c r="KYB36" s="0"/>
      <c r="KYC36" s="0"/>
      <c r="KYD36" s="0"/>
      <c r="KYE36" s="0"/>
      <c r="KYF36" s="0"/>
      <c r="KYG36" s="0"/>
      <c r="KYH36" s="0"/>
      <c r="KYI36" s="0"/>
      <c r="KYJ36" s="0"/>
      <c r="KYK36" s="0"/>
      <c r="KYL36" s="0"/>
      <c r="KYM36" s="0"/>
      <c r="KYN36" s="0"/>
      <c r="KYO36" s="0"/>
      <c r="KYP36" s="0"/>
      <c r="KYQ36" s="0"/>
      <c r="KYR36" s="0"/>
      <c r="KYS36" s="0"/>
      <c r="KYT36" s="0"/>
      <c r="KYU36" s="0"/>
      <c r="KYV36" s="0"/>
      <c r="KYW36" s="0"/>
      <c r="KYX36" s="0"/>
      <c r="KYY36" s="0"/>
      <c r="KYZ36" s="0"/>
      <c r="KZA36" s="0"/>
      <c r="KZB36" s="0"/>
      <c r="KZC36" s="0"/>
      <c r="KZD36" s="0"/>
      <c r="KZE36" s="0"/>
      <c r="KZF36" s="0"/>
      <c r="KZG36" s="0"/>
      <c r="KZH36" s="0"/>
      <c r="KZI36" s="0"/>
      <c r="KZJ36" s="0"/>
      <c r="KZK36" s="0"/>
      <c r="KZL36" s="0"/>
      <c r="KZM36" s="0"/>
      <c r="KZN36" s="0"/>
      <c r="KZO36" s="0"/>
      <c r="KZP36" s="0"/>
      <c r="KZQ36" s="0"/>
      <c r="KZR36" s="0"/>
      <c r="KZS36" s="0"/>
      <c r="KZT36" s="0"/>
      <c r="KZU36" s="0"/>
      <c r="KZV36" s="0"/>
      <c r="KZW36" s="0"/>
      <c r="KZX36" s="0"/>
      <c r="KZY36" s="0"/>
      <c r="KZZ36" s="0"/>
      <c r="LAA36" s="0"/>
      <c r="LAB36" s="0"/>
      <c r="LAC36" s="0"/>
      <c r="LAD36" s="0"/>
      <c r="LAE36" s="0"/>
      <c r="LAF36" s="0"/>
      <c r="LAG36" s="0"/>
      <c r="LAH36" s="0"/>
      <c r="LAI36" s="0"/>
      <c r="LAJ36" s="0"/>
      <c r="LAK36" s="0"/>
      <c r="LAL36" s="0"/>
      <c r="LAM36" s="0"/>
      <c r="LAN36" s="0"/>
      <c r="LAO36" s="0"/>
      <c r="LAP36" s="0"/>
      <c r="LAQ36" s="0"/>
      <c r="LAR36" s="0"/>
      <c r="LAS36" s="0"/>
      <c r="LAT36" s="0"/>
      <c r="LAU36" s="0"/>
      <c r="LAV36" s="0"/>
      <c r="LAW36" s="0"/>
      <c r="LAX36" s="0"/>
      <c r="LAY36" s="0"/>
      <c r="LAZ36" s="0"/>
      <c r="LBA36" s="0"/>
      <c r="LBB36" s="0"/>
      <c r="LBC36" s="0"/>
      <c r="LBD36" s="0"/>
      <c r="LBE36" s="0"/>
      <c r="LBF36" s="0"/>
      <c r="LBG36" s="0"/>
      <c r="LBH36" s="0"/>
      <c r="LBI36" s="0"/>
      <c r="LBJ36" s="0"/>
      <c r="LBK36" s="0"/>
      <c r="LBL36" s="0"/>
      <c r="LBM36" s="0"/>
      <c r="LBN36" s="0"/>
      <c r="LBO36" s="0"/>
      <c r="LBP36" s="0"/>
      <c r="LBQ36" s="0"/>
      <c r="LBR36" s="0"/>
      <c r="LBS36" s="0"/>
      <c r="LBT36" s="0"/>
      <c r="LBU36" s="0"/>
      <c r="LBV36" s="0"/>
      <c r="LBW36" s="0"/>
      <c r="LBX36" s="0"/>
      <c r="LBY36" s="0"/>
      <c r="LBZ36" s="0"/>
      <c r="LCA36" s="0"/>
      <c r="LCB36" s="0"/>
      <c r="LCC36" s="0"/>
      <c r="LCD36" s="0"/>
      <c r="LCE36" s="0"/>
      <c r="LCF36" s="0"/>
      <c r="LCG36" s="0"/>
      <c r="LCH36" s="0"/>
      <c r="LCI36" s="0"/>
      <c r="LCJ36" s="0"/>
      <c r="LCK36" s="0"/>
      <c r="LCL36" s="0"/>
      <c r="LCM36" s="0"/>
      <c r="LCN36" s="0"/>
      <c r="LCO36" s="0"/>
      <c r="LCP36" s="0"/>
      <c r="LCQ36" s="0"/>
      <c r="LCR36" s="0"/>
      <c r="LCS36" s="0"/>
      <c r="LCT36" s="0"/>
      <c r="LCU36" s="0"/>
      <c r="LCV36" s="0"/>
      <c r="LCW36" s="0"/>
      <c r="LCX36" s="0"/>
      <c r="LCY36" s="0"/>
      <c r="LCZ36" s="0"/>
      <c r="LDA36" s="0"/>
      <c r="LDB36" s="0"/>
      <c r="LDC36" s="0"/>
      <c r="LDD36" s="0"/>
      <c r="LDE36" s="0"/>
      <c r="LDF36" s="0"/>
      <c r="LDG36" s="0"/>
      <c r="LDH36" s="0"/>
      <c r="LDI36" s="0"/>
      <c r="LDJ36" s="0"/>
      <c r="LDK36" s="0"/>
      <c r="LDL36" s="0"/>
      <c r="LDM36" s="0"/>
      <c r="LDN36" s="0"/>
      <c r="LDO36" s="0"/>
      <c r="LDP36" s="0"/>
      <c r="LDQ36" s="0"/>
      <c r="LDR36" s="0"/>
      <c r="LDS36" s="0"/>
      <c r="LDT36" s="0"/>
      <c r="LDU36" s="0"/>
      <c r="LDV36" s="0"/>
      <c r="LDW36" s="0"/>
      <c r="LDX36" s="0"/>
      <c r="LDY36" s="0"/>
      <c r="LDZ36" s="0"/>
      <c r="LEA36" s="0"/>
      <c r="LEB36" s="0"/>
      <c r="LEC36" s="0"/>
      <c r="LED36" s="0"/>
      <c r="LEE36" s="0"/>
      <c r="LEF36" s="0"/>
      <c r="LEG36" s="0"/>
      <c r="LEH36" s="0"/>
      <c r="LEI36" s="0"/>
      <c r="LEJ36" s="0"/>
      <c r="LEK36" s="0"/>
      <c r="LEL36" s="0"/>
      <c r="LEM36" s="0"/>
      <c r="LEN36" s="0"/>
      <c r="LEO36" s="0"/>
      <c r="LEP36" s="0"/>
      <c r="LEQ36" s="0"/>
      <c r="LER36" s="0"/>
      <c r="LES36" s="0"/>
      <c r="LET36" s="0"/>
      <c r="LEU36" s="0"/>
      <c r="LEV36" s="0"/>
      <c r="LEW36" s="0"/>
      <c r="LEX36" s="0"/>
      <c r="LEY36" s="0"/>
      <c r="LEZ36" s="0"/>
      <c r="LFA36" s="0"/>
      <c r="LFB36" s="0"/>
      <c r="LFC36" s="0"/>
      <c r="LFD36" s="0"/>
      <c r="LFE36" s="0"/>
      <c r="LFF36" s="0"/>
      <c r="LFG36" s="0"/>
      <c r="LFH36" s="0"/>
      <c r="LFI36" s="0"/>
      <c r="LFJ36" s="0"/>
      <c r="LFK36" s="0"/>
      <c r="LFL36" s="0"/>
      <c r="LFM36" s="0"/>
      <c r="LFN36" s="0"/>
      <c r="LFO36" s="0"/>
      <c r="LFP36" s="0"/>
      <c r="LFQ36" s="0"/>
      <c r="LFR36" s="0"/>
      <c r="LFS36" s="0"/>
      <c r="LFT36" s="0"/>
      <c r="LFU36" s="0"/>
      <c r="LFV36" s="0"/>
      <c r="LFW36" s="0"/>
      <c r="LFX36" s="0"/>
      <c r="LFY36" s="0"/>
      <c r="LFZ36" s="0"/>
      <c r="LGA36" s="0"/>
      <c r="LGB36" s="0"/>
      <c r="LGC36" s="0"/>
      <c r="LGD36" s="0"/>
      <c r="LGE36" s="0"/>
      <c r="LGF36" s="0"/>
      <c r="LGG36" s="0"/>
      <c r="LGH36" s="0"/>
      <c r="LGI36" s="0"/>
      <c r="LGJ36" s="0"/>
      <c r="LGK36" s="0"/>
      <c r="LGL36" s="0"/>
      <c r="LGM36" s="0"/>
      <c r="LGN36" s="0"/>
      <c r="LGO36" s="0"/>
      <c r="LGP36" s="0"/>
      <c r="LGQ36" s="0"/>
      <c r="LGR36" s="0"/>
      <c r="LGS36" s="0"/>
      <c r="LGT36" s="0"/>
      <c r="LGU36" s="0"/>
      <c r="LGV36" s="0"/>
      <c r="LGW36" s="0"/>
      <c r="LGX36" s="0"/>
      <c r="LGY36" s="0"/>
      <c r="LGZ36" s="0"/>
      <c r="LHA36" s="0"/>
      <c r="LHB36" s="0"/>
      <c r="LHC36" s="0"/>
      <c r="LHD36" s="0"/>
      <c r="LHE36" s="0"/>
      <c r="LHF36" s="0"/>
      <c r="LHG36" s="0"/>
      <c r="LHH36" s="0"/>
      <c r="LHI36" s="0"/>
      <c r="LHJ36" s="0"/>
      <c r="LHK36" s="0"/>
      <c r="LHL36" s="0"/>
      <c r="LHM36" s="0"/>
      <c r="LHN36" s="0"/>
      <c r="LHO36" s="0"/>
      <c r="LHP36" s="0"/>
      <c r="LHQ36" s="0"/>
      <c r="LHR36" s="0"/>
      <c r="LHS36" s="0"/>
      <c r="LHT36" s="0"/>
      <c r="LHU36" s="0"/>
      <c r="LHV36" s="0"/>
      <c r="LHW36" s="0"/>
      <c r="LHX36" s="0"/>
      <c r="LHY36" s="0"/>
      <c r="LHZ36" s="0"/>
      <c r="LIA36" s="0"/>
      <c r="LIB36" s="0"/>
      <c r="LIC36" s="0"/>
      <c r="LID36" s="0"/>
      <c r="LIE36" s="0"/>
      <c r="LIF36" s="0"/>
      <c r="LIG36" s="0"/>
      <c r="LIH36" s="0"/>
      <c r="LII36" s="0"/>
      <c r="LIJ36" s="0"/>
      <c r="LIK36" s="0"/>
      <c r="LIL36" s="0"/>
      <c r="LIM36" s="0"/>
      <c r="LIN36" s="0"/>
      <c r="LIO36" s="0"/>
      <c r="LIP36" s="0"/>
      <c r="LIQ36" s="0"/>
      <c r="LIR36" s="0"/>
      <c r="LIS36" s="0"/>
      <c r="LIT36" s="0"/>
      <c r="LIU36" s="0"/>
      <c r="LIV36" s="0"/>
      <c r="LIW36" s="0"/>
      <c r="LIX36" s="0"/>
      <c r="LIY36" s="0"/>
      <c r="LIZ36" s="0"/>
      <c r="LJA36" s="0"/>
      <c r="LJB36" s="0"/>
      <c r="LJC36" s="0"/>
      <c r="LJD36" s="0"/>
      <c r="LJE36" s="0"/>
      <c r="LJF36" s="0"/>
      <c r="LJG36" s="0"/>
      <c r="LJH36" s="0"/>
      <c r="LJI36" s="0"/>
      <c r="LJJ36" s="0"/>
      <c r="LJK36" s="0"/>
      <c r="LJL36" s="0"/>
      <c r="LJM36" s="0"/>
      <c r="LJN36" s="0"/>
      <c r="LJO36" s="0"/>
      <c r="LJP36" s="0"/>
      <c r="LJQ36" s="0"/>
      <c r="LJR36" s="0"/>
      <c r="LJS36" s="0"/>
      <c r="LJT36" s="0"/>
      <c r="LJU36" s="0"/>
      <c r="LJV36" s="0"/>
      <c r="LJW36" s="0"/>
      <c r="LJX36" s="0"/>
      <c r="LJY36" s="0"/>
      <c r="LJZ36" s="0"/>
      <c r="LKA36" s="0"/>
      <c r="LKB36" s="0"/>
      <c r="LKC36" s="0"/>
      <c r="LKD36" s="0"/>
      <c r="LKE36" s="0"/>
      <c r="LKF36" s="0"/>
      <c r="LKG36" s="0"/>
      <c r="LKH36" s="0"/>
      <c r="LKI36" s="0"/>
      <c r="LKJ36" s="0"/>
      <c r="LKK36" s="0"/>
      <c r="LKL36" s="0"/>
      <c r="LKM36" s="0"/>
      <c r="LKN36" s="0"/>
      <c r="LKO36" s="0"/>
      <c r="LKP36" s="0"/>
      <c r="LKQ36" s="0"/>
      <c r="LKR36" s="0"/>
      <c r="LKS36" s="0"/>
      <c r="LKT36" s="0"/>
      <c r="LKU36" s="0"/>
      <c r="LKV36" s="0"/>
      <c r="LKW36" s="0"/>
      <c r="LKX36" s="0"/>
      <c r="LKY36" s="0"/>
      <c r="LKZ36" s="0"/>
      <c r="LLA36" s="0"/>
      <c r="LLB36" s="0"/>
      <c r="LLC36" s="0"/>
      <c r="LLD36" s="0"/>
      <c r="LLE36" s="0"/>
      <c r="LLF36" s="0"/>
      <c r="LLG36" s="0"/>
      <c r="LLH36" s="0"/>
      <c r="LLI36" s="0"/>
      <c r="LLJ36" s="0"/>
      <c r="LLK36" s="0"/>
      <c r="LLL36" s="0"/>
      <c r="LLM36" s="0"/>
      <c r="LLN36" s="0"/>
      <c r="LLO36" s="0"/>
      <c r="LLP36" s="0"/>
      <c r="LLQ36" s="0"/>
      <c r="LLR36" s="0"/>
      <c r="LLS36" s="0"/>
      <c r="LLT36" s="0"/>
      <c r="LLU36" s="0"/>
      <c r="LLV36" s="0"/>
      <c r="LLW36" s="0"/>
      <c r="LLX36" s="0"/>
      <c r="LLY36" s="0"/>
      <c r="LLZ36" s="0"/>
      <c r="LMA36" s="0"/>
      <c r="LMB36" s="0"/>
      <c r="LMC36" s="0"/>
      <c r="LMD36" s="0"/>
      <c r="LME36" s="0"/>
      <c r="LMF36" s="0"/>
      <c r="LMG36" s="0"/>
      <c r="LMH36" s="0"/>
      <c r="LMI36" s="0"/>
      <c r="LMJ36" s="0"/>
      <c r="LMK36" s="0"/>
      <c r="LML36" s="0"/>
      <c r="LMM36" s="0"/>
      <c r="LMN36" s="0"/>
      <c r="LMO36" s="0"/>
      <c r="LMP36" s="0"/>
      <c r="LMQ36" s="0"/>
      <c r="LMR36" s="0"/>
      <c r="LMS36" s="0"/>
      <c r="LMT36" s="0"/>
      <c r="LMU36" s="0"/>
      <c r="LMV36" s="0"/>
      <c r="LMW36" s="0"/>
      <c r="LMX36" s="0"/>
      <c r="LMY36" s="0"/>
      <c r="LMZ36" s="0"/>
      <c r="LNA36" s="0"/>
      <c r="LNB36" s="0"/>
      <c r="LNC36" s="0"/>
      <c r="LND36" s="0"/>
      <c r="LNE36" s="0"/>
      <c r="LNF36" s="0"/>
      <c r="LNG36" s="0"/>
      <c r="LNH36" s="0"/>
      <c r="LNI36" s="0"/>
      <c r="LNJ36" s="0"/>
      <c r="LNK36" s="0"/>
      <c r="LNL36" s="0"/>
      <c r="LNM36" s="0"/>
      <c r="LNN36" s="0"/>
      <c r="LNO36" s="0"/>
      <c r="LNP36" s="0"/>
      <c r="LNQ36" s="0"/>
      <c r="LNR36" s="0"/>
      <c r="LNS36" s="0"/>
      <c r="LNT36" s="0"/>
      <c r="LNU36" s="0"/>
      <c r="LNV36" s="0"/>
      <c r="LNW36" s="0"/>
      <c r="LNX36" s="0"/>
      <c r="LNY36" s="0"/>
      <c r="LNZ36" s="0"/>
      <c r="LOA36" s="0"/>
      <c r="LOB36" s="0"/>
      <c r="LOC36" s="0"/>
      <c r="LOD36" s="0"/>
      <c r="LOE36" s="0"/>
      <c r="LOF36" s="0"/>
      <c r="LOG36" s="0"/>
      <c r="LOH36" s="0"/>
      <c r="LOI36" s="0"/>
      <c r="LOJ36" s="0"/>
      <c r="LOK36" s="0"/>
      <c r="LOL36" s="0"/>
      <c r="LOM36" s="0"/>
      <c r="LON36" s="0"/>
      <c r="LOO36" s="0"/>
      <c r="LOP36" s="0"/>
      <c r="LOQ36" s="0"/>
      <c r="LOR36" s="0"/>
      <c r="LOS36" s="0"/>
      <c r="LOT36" s="0"/>
      <c r="LOU36" s="0"/>
      <c r="LOV36" s="0"/>
      <c r="LOW36" s="0"/>
      <c r="LOX36" s="0"/>
      <c r="LOY36" s="0"/>
      <c r="LOZ36" s="0"/>
      <c r="LPA36" s="0"/>
      <c r="LPB36" s="0"/>
      <c r="LPC36" s="0"/>
      <c r="LPD36" s="0"/>
      <c r="LPE36" s="0"/>
      <c r="LPF36" s="0"/>
      <c r="LPG36" s="0"/>
      <c r="LPH36" s="0"/>
      <c r="LPI36" s="0"/>
      <c r="LPJ36" s="0"/>
      <c r="LPK36" s="0"/>
      <c r="LPL36" s="0"/>
      <c r="LPM36" s="0"/>
      <c r="LPN36" s="0"/>
      <c r="LPO36" s="0"/>
      <c r="LPP36" s="0"/>
      <c r="LPQ36" s="0"/>
      <c r="LPR36" s="0"/>
      <c r="LPS36" s="0"/>
      <c r="LPT36" s="0"/>
      <c r="LPU36" s="0"/>
      <c r="LPV36" s="0"/>
      <c r="LPW36" s="0"/>
      <c r="LPX36" s="0"/>
      <c r="LPY36" s="0"/>
      <c r="LPZ36" s="0"/>
      <c r="LQA36" s="0"/>
      <c r="LQB36" s="0"/>
      <c r="LQC36" s="0"/>
      <c r="LQD36" s="0"/>
      <c r="LQE36" s="0"/>
      <c r="LQF36" s="0"/>
      <c r="LQG36" s="0"/>
      <c r="LQH36" s="0"/>
      <c r="LQI36" s="0"/>
      <c r="LQJ36" s="0"/>
      <c r="LQK36" s="0"/>
      <c r="LQL36" s="0"/>
      <c r="LQM36" s="0"/>
      <c r="LQN36" s="0"/>
      <c r="LQO36" s="0"/>
      <c r="LQP36" s="0"/>
      <c r="LQQ36" s="0"/>
      <c r="LQR36" s="0"/>
      <c r="LQS36" s="0"/>
      <c r="LQT36" s="0"/>
      <c r="LQU36" s="0"/>
      <c r="LQV36" s="0"/>
      <c r="LQW36" s="0"/>
      <c r="LQX36" s="0"/>
      <c r="LQY36" s="0"/>
      <c r="LQZ36" s="0"/>
      <c r="LRA36" s="0"/>
      <c r="LRB36" s="0"/>
      <c r="LRC36" s="0"/>
      <c r="LRD36" s="0"/>
      <c r="LRE36" s="0"/>
      <c r="LRF36" s="0"/>
      <c r="LRG36" s="0"/>
      <c r="LRH36" s="0"/>
      <c r="LRI36" s="0"/>
      <c r="LRJ36" s="0"/>
      <c r="LRK36" s="0"/>
      <c r="LRL36" s="0"/>
      <c r="LRM36" s="0"/>
      <c r="LRN36" s="0"/>
      <c r="LRO36" s="0"/>
      <c r="LRP36" s="0"/>
      <c r="LRQ36" s="0"/>
      <c r="LRR36" s="0"/>
      <c r="LRS36" s="0"/>
      <c r="LRT36" s="0"/>
      <c r="LRU36" s="0"/>
      <c r="LRV36" s="0"/>
      <c r="LRW36" s="0"/>
      <c r="LRX36" s="0"/>
      <c r="LRY36" s="0"/>
      <c r="LRZ36" s="0"/>
      <c r="LSA36" s="0"/>
      <c r="LSB36" s="0"/>
      <c r="LSC36" s="0"/>
      <c r="LSD36" s="0"/>
      <c r="LSE36" s="0"/>
      <c r="LSF36" s="0"/>
      <c r="LSG36" s="0"/>
      <c r="LSH36" s="0"/>
      <c r="LSI36" s="0"/>
      <c r="LSJ36" s="0"/>
      <c r="LSK36" s="0"/>
      <c r="LSL36" s="0"/>
      <c r="LSM36" s="0"/>
      <c r="LSN36" s="0"/>
      <c r="LSO36" s="0"/>
      <c r="LSP36" s="0"/>
      <c r="LSQ36" s="0"/>
      <c r="LSR36" s="0"/>
      <c r="LSS36" s="0"/>
      <c r="LST36" s="0"/>
      <c r="LSU36" s="0"/>
      <c r="LSV36" s="0"/>
      <c r="LSW36" s="0"/>
      <c r="LSX36" s="0"/>
      <c r="LSY36" s="0"/>
      <c r="LSZ36" s="0"/>
      <c r="LTA36" s="0"/>
      <c r="LTB36" s="0"/>
      <c r="LTC36" s="0"/>
      <c r="LTD36" s="0"/>
      <c r="LTE36" s="0"/>
      <c r="LTF36" s="0"/>
      <c r="LTG36" s="0"/>
      <c r="LTH36" s="0"/>
      <c r="LTI36" s="0"/>
      <c r="LTJ36" s="0"/>
      <c r="LTK36" s="0"/>
      <c r="LTL36" s="0"/>
      <c r="LTM36" s="0"/>
      <c r="LTN36" s="0"/>
      <c r="LTO36" s="0"/>
      <c r="LTP36" s="0"/>
      <c r="LTQ36" s="0"/>
      <c r="LTR36" s="0"/>
      <c r="LTS36" s="0"/>
      <c r="LTT36" s="0"/>
      <c r="LTU36" s="0"/>
      <c r="LTV36" s="0"/>
      <c r="LTW36" s="0"/>
      <c r="LTX36" s="0"/>
      <c r="LTY36" s="0"/>
      <c r="LTZ36" s="0"/>
      <c r="LUA36" s="0"/>
      <c r="LUB36" s="0"/>
      <c r="LUC36" s="0"/>
      <c r="LUD36" s="0"/>
      <c r="LUE36" s="0"/>
      <c r="LUF36" s="0"/>
      <c r="LUG36" s="0"/>
      <c r="LUH36" s="0"/>
      <c r="LUI36" s="0"/>
      <c r="LUJ36" s="0"/>
      <c r="LUK36" s="0"/>
      <c r="LUL36" s="0"/>
      <c r="LUM36" s="0"/>
      <c r="LUN36" s="0"/>
      <c r="LUO36" s="0"/>
      <c r="LUP36" s="0"/>
      <c r="LUQ36" s="0"/>
      <c r="LUR36" s="0"/>
      <c r="LUS36" s="0"/>
      <c r="LUT36" s="0"/>
      <c r="LUU36" s="0"/>
      <c r="LUV36" s="0"/>
      <c r="LUW36" s="0"/>
      <c r="LUX36" s="0"/>
      <c r="LUY36" s="0"/>
      <c r="LUZ36" s="0"/>
      <c r="LVA36" s="0"/>
      <c r="LVB36" s="0"/>
      <c r="LVC36" s="0"/>
      <c r="LVD36" s="0"/>
      <c r="LVE36" s="0"/>
      <c r="LVF36" s="0"/>
      <c r="LVG36" s="0"/>
      <c r="LVH36" s="0"/>
      <c r="LVI36" s="0"/>
      <c r="LVJ36" s="0"/>
      <c r="LVK36" s="0"/>
      <c r="LVL36" s="0"/>
      <c r="LVM36" s="0"/>
      <c r="LVN36" s="0"/>
      <c r="LVO36" s="0"/>
      <c r="LVP36" s="0"/>
      <c r="LVQ36" s="0"/>
      <c r="LVR36" s="0"/>
      <c r="LVS36" s="0"/>
      <c r="LVT36" s="0"/>
      <c r="LVU36" s="0"/>
      <c r="LVV36" s="0"/>
      <c r="LVW36" s="0"/>
      <c r="LVX36" s="0"/>
      <c r="LVY36" s="0"/>
      <c r="LVZ36" s="0"/>
      <c r="LWA36" s="0"/>
      <c r="LWB36" s="0"/>
      <c r="LWC36" s="0"/>
      <c r="LWD36" s="0"/>
      <c r="LWE36" s="0"/>
      <c r="LWF36" s="0"/>
      <c r="LWG36" s="0"/>
      <c r="LWH36" s="0"/>
      <c r="LWI36" s="0"/>
      <c r="LWJ36" s="0"/>
      <c r="LWK36" s="0"/>
      <c r="LWL36" s="0"/>
      <c r="LWM36" s="0"/>
      <c r="LWN36" s="0"/>
      <c r="LWO36" s="0"/>
      <c r="LWP36" s="0"/>
      <c r="LWQ36" s="0"/>
      <c r="LWR36" s="0"/>
      <c r="LWS36" s="0"/>
      <c r="LWT36" s="0"/>
      <c r="LWU36" s="0"/>
      <c r="LWV36" s="0"/>
      <c r="LWW36" s="0"/>
      <c r="LWX36" s="0"/>
      <c r="LWY36" s="0"/>
      <c r="LWZ36" s="0"/>
      <c r="LXA36" s="0"/>
      <c r="LXB36" s="0"/>
      <c r="LXC36" s="0"/>
      <c r="LXD36" s="0"/>
      <c r="LXE36" s="0"/>
      <c r="LXF36" s="0"/>
      <c r="LXG36" s="0"/>
      <c r="LXH36" s="0"/>
      <c r="LXI36" s="0"/>
      <c r="LXJ36" s="0"/>
      <c r="LXK36" s="0"/>
      <c r="LXL36" s="0"/>
      <c r="LXM36" s="0"/>
      <c r="LXN36" s="0"/>
      <c r="LXO36" s="0"/>
      <c r="LXP36" s="0"/>
      <c r="LXQ36" s="0"/>
      <c r="LXR36" s="0"/>
      <c r="LXS36" s="0"/>
      <c r="LXT36" s="0"/>
      <c r="LXU36" s="0"/>
      <c r="LXV36" s="0"/>
      <c r="LXW36" s="0"/>
      <c r="LXX36" s="0"/>
      <c r="LXY36" s="0"/>
      <c r="LXZ36" s="0"/>
      <c r="LYA36" s="0"/>
      <c r="LYB36" s="0"/>
      <c r="LYC36" s="0"/>
      <c r="LYD36" s="0"/>
      <c r="LYE36" s="0"/>
      <c r="LYF36" s="0"/>
      <c r="LYG36" s="0"/>
      <c r="LYH36" s="0"/>
      <c r="LYI36" s="0"/>
      <c r="LYJ36" s="0"/>
      <c r="LYK36" s="0"/>
      <c r="LYL36" s="0"/>
      <c r="LYM36" s="0"/>
      <c r="LYN36" s="0"/>
      <c r="LYO36" s="0"/>
      <c r="LYP36" s="0"/>
      <c r="LYQ36" s="0"/>
      <c r="LYR36" s="0"/>
      <c r="LYS36" s="0"/>
      <c r="LYT36" s="0"/>
      <c r="LYU36" s="0"/>
      <c r="LYV36" s="0"/>
      <c r="LYW36" s="0"/>
      <c r="LYX36" s="0"/>
      <c r="LYY36" s="0"/>
      <c r="LYZ36" s="0"/>
      <c r="LZA36" s="0"/>
      <c r="LZB36" s="0"/>
      <c r="LZC36" s="0"/>
      <c r="LZD36" s="0"/>
      <c r="LZE36" s="0"/>
      <c r="LZF36" s="0"/>
      <c r="LZG36" s="0"/>
      <c r="LZH36" s="0"/>
      <c r="LZI36" s="0"/>
      <c r="LZJ36" s="0"/>
      <c r="LZK36" s="0"/>
      <c r="LZL36" s="0"/>
      <c r="LZM36" s="0"/>
      <c r="LZN36" s="0"/>
      <c r="LZO36" s="0"/>
      <c r="LZP36" s="0"/>
      <c r="LZQ36" s="0"/>
      <c r="LZR36" s="0"/>
      <c r="LZS36" s="0"/>
      <c r="LZT36" s="0"/>
      <c r="LZU36" s="0"/>
      <c r="LZV36" s="0"/>
      <c r="LZW36" s="0"/>
      <c r="LZX36" s="0"/>
      <c r="LZY36" s="0"/>
      <c r="LZZ36" s="0"/>
      <c r="MAA36" s="0"/>
      <c r="MAB36" s="0"/>
      <c r="MAC36" s="0"/>
      <c r="MAD36" s="0"/>
      <c r="MAE36" s="0"/>
      <c r="MAF36" s="0"/>
      <c r="MAG36" s="0"/>
      <c r="MAH36" s="0"/>
      <c r="MAI36" s="0"/>
      <c r="MAJ36" s="0"/>
      <c r="MAK36" s="0"/>
      <c r="MAL36" s="0"/>
      <c r="MAM36" s="0"/>
      <c r="MAN36" s="0"/>
      <c r="MAO36" s="0"/>
      <c r="MAP36" s="0"/>
      <c r="MAQ36" s="0"/>
      <c r="MAR36" s="0"/>
      <c r="MAS36" s="0"/>
      <c r="MAT36" s="0"/>
      <c r="MAU36" s="0"/>
      <c r="MAV36" s="0"/>
      <c r="MAW36" s="0"/>
      <c r="MAX36" s="0"/>
      <c r="MAY36" s="0"/>
      <c r="MAZ36" s="0"/>
      <c r="MBA36" s="0"/>
      <c r="MBB36" s="0"/>
      <c r="MBC36" s="0"/>
      <c r="MBD36" s="0"/>
      <c r="MBE36" s="0"/>
      <c r="MBF36" s="0"/>
      <c r="MBG36" s="0"/>
      <c r="MBH36" s="0"/>
      <c r="MBI36" s="0"/>
      <c r="MBJ36" s="0"/>
      <c r="MBK36" s="0"/>
      <c r="MBL36" s="0"/>
      <c r="MBM36" s="0"/>
      <c r="MBN36" s="0"/>
      <c r="MBO36" s="0"/>
      <c r="MBP36" s="0"/>
      <c r="MBQ36" s="0"/>
      <c r="MBR36" s="0"/>
      <c r="MBS36" s="0"/>
      <c r="MBT36" s="0"/>
      <c r="MBU36" s="0"/>
      <c r="MBV36" s="0"/>
      <c r="MBW36" s="0"/>
      <c r="MBX36" s="0"/>
      <c r="MBY36" s="0"/>
      <c r="MBZ36" s="0"/>
      <c r="MCA36" s="0"/>
      <c r="MCB36" s="0"/>
      <c r="MCC36" s="0"/>
      <c r="MCD36" s="0"/>
      <c r="MCE36" s="0"/>
      <c r="MCF36" s="0"/>
      <c r="MCG36" s="0"/>
      <c r="MCH36" s="0"/>
      <c r="MCI36" s="0"/>
      <c r="MCJ36" s="0"/>
      <c r="MCK36" s="0"/>
      <c r="MCL36" s="0"/>
      <c r="MCM36" s="0"/>
      <c r="MCN36" s="0"/>
      <c r="MCO36" s="0"/>
      <c r="MCP36" s="0"/>
      <c r="MCQ36" s="0"/>
      <c r="MCR36" s="0"/>
      <c r="MCS36" s="0"/>
      <c r="MCT36" s="0"/>
      <c r="MCU36" s="0"/>
      <c r="MCV36" s="0"/>
      <c r="MCW36" s="0"/>
      <c r="MCX36" s="0"/>
      <c r="MCY36" s="0"/>
      <c r="MCZ36" s="0"/>
      <c r="MDA36" s="0"/>
      <c r="MDB36" s="0"/>
      <c r="MDC36" s="0"/>
      <c r="MDD36" s="0"/>
      <c r="MDE36" s="0"/>
      <c r="MDF36" s="0"/>
      <c r="MDG36" s="0"/>
      <c r="MDH36" s="0"/>
      <c r="MDI36" s="0"/>
      <c r="MDJ36" s="0"/>
      <c r="MDK36" s="0"/>
      <c r="MDL36" s="0"/>
      <c r="MDM36" s="0"/>
      <c r="MDN36" s="0"/>
      <c r="MDO36" s="0"/>
      <c r="MDP36" s="0"/>
      <c r="MDQ36" s="0"/>
      <c r="MDR36" s="0"/>
      <c r="MDS36" s="0"/>
      <c r="MDT36" s="0"/>
      <c r="MDU36" s="0"/>
      <c r="MDV36" s="0"/>
      <c r="MDW36" s="0"/>
      <c r="MDX36" s="0"/>
      <c r="MDY36" s="0"/>
      <c r="MDZ36" s="0"/>
      <c r="MEA36" s="0"/>
      <c r="MEB36" s="0"/>
      <c r="MEC36" s="0"/>
      <c r="MED36" s="0"/>
      <c r="MEE36" s="0"/>
      <c r="MEF36" s="0"/>
      <c r="MEG36" s="0"/>
      <c r="MEH36" s="0"/>
      <c r="MEI36" s="0"/>
      <c r="MEJ36" s="0"/>
      <c r="MEK36" s="0"/>
      <c r="MEL36" s="0"/>
      <c r="MEM36" s="0"/>
      <c r="MEN36" s="0"/>
      <c r="MEO36" s="0"/>
      <c r="MEP36" s="0"/>
      <c r="MEQ36" s="0"/>
      <c r="MER36" s="0"/>
      <c r="MES36" s="0"/>
      <c r="MET36" s="0"/>
      <c r="MEU36" s="0"/>
      <c r="MEV36" s="0"/>
      <c r="MEW36" s="0"/>
      <c r="MEX36" s="0"/>
      <c r="MEY36" s="0"/>
      <c r="MEZ36" s="0"/>
      <c r="MFA36" s="0"/>
      <c r="MFB36" s="0"/>
      <c r="MFC36" s="0"/>
      <c r="MFD36" s="0"/>
      <c r="MFE36" s="0"/>
      <c r="MFF36" s="0"/>
      <c r="MFG36" s="0"/>
      <c r="MFH36" s="0"/>
      <c r="MFI36" s="0"/>
      <c r="MFJ36" s="0"/>
      <c r="MFK36" s="0"/>
      <c r="MFL36" s="0"/>
      <c r="MFM36" s="0"/>
      <c r="MFN36" s="0"/>
      <c r="MFO36" s="0"/>
      <c r="MFP36" s="0"/>
      <c r="MFQ36" s="0"/>
      <c r="MFR36" s="0"/>
      <c r="MFS36" s="0"/>
      <c r="MFT36" s="0"/>
      <c r="MFU36" s="0"/>
      <c r="MFV36" s="0"/>
      <c r="MFW36" s="0"/>
      <c r="MFX36" s="0"/>
      <c r="MFY36" s="0"/>
      <c r="MFZ36" s="0"/>
      <c r="MGA36" s="0"/>
      <c r="MGB36" s="0"/>
      <c r="MGC36" s="0"/>
      <c r="MGD36" s="0"/>
      <c r="MGE36" s="0"/>
      <c r="MGF36" s="0"/>
      <c r="MGG36" s="0"/>
      <c r="MGH36" s="0"/>
      <c r="MGI36" s="0"/>
      <c r="MGJ36" s="0"/>
      <c r="MGK36" s="0"/>
      <c r="MGL36" s="0"/>
      <c r="MGM36" s="0"/>
      <c r="MGN36" s="0"/>
      <c r="MGO36" s="0"/>
      <c r="MGP36" s="0"/>
      <c r="MGQ36" s="0"/>
      <c r="MGR36" s="0"/>
      <c r="MGS36" s="0"/>
      <c r="MGT36" s="0"/>
      <c r="MGU36" s="0"/>
      <c r="MGV36" s="0"/>
      <c r="MGW36" s="0"/>
      <c r="MGX36" s="0"/>
      <c r="MGY36" s="0"/>
      <c r="MGZ36" s="0"/>
      <c r="MHA36" s="0"/>
      <c r="MHB36" s="0"/>
      <c r="MHC36" s="0"/>
      <c r="MHD36" s="0"/>
      <c r="MHE36" s="0"/>
      <c r="MHF36" s="0"/>
      <c r="MHG36" s="0"/>
      <c r="MHH36" s="0"/>
      <c r="MHI36" s="0"/>
      <c r="MHJ36" s="0"/>
      <c r="MHK36" s="0"/>
      <c r="MHL36" s="0"/>
      <c r="MHM36" s="0"/>
      <c r="MHN36" s="0"/>
      <c r="MHO36" s="0"/>
      <c r="MHP36" s="0"/>
      <c r="MHQ36" s="0"/>
      <c r="MHR36" s="0"/>
      <c r="MHS36" s="0"/>
      <c r="MHT36" s="0"/>
      <c r="MHU36" s="0"/>
      <c r="MHV36" s="0"/>
      <c r="MHW36" s="0"/>
      <c r="MHX36" s="0"/>
      <c r="MHY36" s="0"/>
      <c r="MHZ36" s="0"/>
      <c r="MIA36" s="0"/>
      <c r="MIB36" s="0"/>
      <c r="MIC36" s="0"/>
      <c r="MID36" s="0"/>
      <c r="MIE36" s="0"/>
      <c r="MIF36" s="0"/>
      <c r="MIG36" s="0"/>
      <c r="MIH36" s="0"/>
      <c r="MII36" s="0"/>
      <c r="MIJ36" s="0"/>
      <c r="MIK36" s="0"/>
      <c r="MIL36" s="0"/>
      <c r="MIM36" s="0"/>
      <c r="MIN36" s="0"/>
      <c r="MIO36" s="0"/>
      <c r="MIP36" s="0"/>
      <c r="MIQ36" s="0"/>
      <c r="MIR36" s="0"/>
      <c r="MIS36" s="0"/>
      <c r="MIT36" s="0"/>
      <c r="MIU36" s="0"/>
      <c r="MIV36" s="0"/>
      <c r="MIW36" s="0"/>
      <c r="MIX36" s="0"/>
      <c r="MIY36" s="0"/>
      <c r="MIZ36" s="0"/>
      <c r="MJA36" s="0"/>
      <c r="MJB36" s="0"/>
      <c r="MJC36" s="0"/>
      <c r="MJD36" s="0"/>
      <c r="MJE36" s="0"/>
      <c r="MJF36" s="0"/>
      <c r="MJG36" s="0"/>
      <c r="MJH36" s="0"/>
      <c r="MJI36" s="0"/>
      <c r="MJJ36" s="0"/>
      <c r="MJK36" s="0"/>
      <c r="MJL36" s="0"/>
      <c r="MJM36" s="0"/>
      <c r="MJN36" s="0"/>
      <c r="MJO36" s="0"/>
      <c r="MJP36" s="0"/>
      <c r="MJQ36" s="0"/>
      <c r="MJR36" s="0"/>
      <c r="MJS36" s="0"/>
      <c r="MJT36" s="0"/>
      <c r="MJU36" s="0"/>
      <c r="MJV36" s="0"/>
      <c r="MJW36" s="0"/>
      <c r="MJX36" s="0"/>
      <c r="MJY36" s="0"/>
      <c r="MJZ36" s="0"/>
      <c r="MKA36" s="0"/>
      <c r="MKB36" s="0"/>
      <c r="MKC36" s="0"/>
      <c r="MKD36" s="0"/>
      <c r="MKE36" s="0"/>
      <c r="MKF36" s="0"/>
      <c r="MKG36" s="0"/>
      <c r="MKH36" s="0"/>
      <c r="MKI36" s="0"/>
      <c r="MKJ36" s="0"/>
      <c r="MKK36" s="0"/>
      <c r="MKL36" s="0"/>
      <c r="MKM36" s="0"/>
      <c r="MKN36" s="0"/>
      <c r="MKO36" s="0"/>
      <c r="MKP36" s="0"/>
      <c r="MKQ36" s="0"/>
      <c r="MKR36" s="0"/>
      <c r="MKS36" s="0"/>
      <c r="MKT36" s="0"/>
      <c r="MKU36" s="0"/>
      <c r="MKV36" s="0"/>
      <c r="MKW36" s="0"/>
      <c r="MKX36" s="0"/>
      <c r="MKY36" s="0"/>
      <c r="MKZ36" s="0"/>
      <c r="MLA36" s="0"/>
      <c r="MLB36" s="0"/>
      <c r="MLC36" s="0"/>
      <c r="MLD36" s="0"/>
      <c r="MLE36" s="0"/>
      <c r="MLF36" s="0"/>
      <c r="MLG36" s="0"/>
      <c r="MLH36" s="0"/>
      <c r="MLI36" s="0"/>
      <c r="MLJ36" s="0"/>
      <c r="MLK36" s="0"/>
      <c r="MLL36" s="0"/>
      <c r="MLM36" s="0"/>
      <c r="MLN36" s="0"/>
      <c r="MLO36" s="0"/>
      <c r="MLP36" s="0"/>
      <c r="MLQ36" s="0"/>
      <c r="MLR36" s="0"/>
      <c r="MLS36" s="0"/>
      <c r="MLT36" s="0"/>
      <c r="MLU36" s="0"/>
      <c r="MLV36" s="0"/>
      <c r="MLW36" s="0"/>
      <c r="MLX36" s="0"/>
      <c r="MLY36" s="0"/>
      <c r="MLZ36" s="0"/>
      <c r="MMA36" s="0"/>
      <c r="MMB36" s="0"/>
      <c r="MMC36" s="0"/>
      <c r="MMD36" s="0"/>
      <c r="MME36" s="0"/>
      <c r="MMF36" s="0"/>
      <c r="MMG36" s="0"/>
      <c r="MMH36" s="0"/>
      <c r="MMI36" s="0"/>
      <c r="MMJ36" s="0"/>
      <c r="MMK36" s="0"/>
      <c r="MML36" s="0"/>
      <c r="MMM36" s="0"/>
      <c r="MMN36" s="0"/>
      <c r="MMO36" s="0"/>
      <c r="MMP36" s="0"/>
      <c r="MMQ36" s="0"/>
      <c r="MMR36" s="0"/>
      <c r="MMS36" s="0"/>
      <c r="MMT36" s="0"/>
      <c r="MMU36" s="0"/>
      <c r="MMV36" s="0"/>
      <c r="MMW36" s="0"/>
      <c r="MMX36" s="0"/>
      <c r="MMY36" s="0"/>
      <c r="MMZ36" s="0"/>
      <c r="MNA36" s="0"/>
      <c r="MNB36" s="0"/>
      <c r="MNC36" s="0"/>
      <c r="MND36" s="0"/>
      <c r="MNE36" s="0"/>
      <c r="MNF36" s="0"/>
      <c r="MNG36" s="0"/>
      <c r="MNH36" s="0"/>
      <c r="MNI36" s="0"/>
      <c r="MNJ36" s="0"/>
      <c r="MNK36" s="0"/>
      <c r="MNL36" s="0"/>
      <c r="MNM36" s="0"/>
      <c r="MNN36" s="0"/>
      <c r="MNO36" s="0"/>
      <c r="MNP36" s="0"/>
      <c r="MNQ36" s="0"/>
      <c r="MNR36" s="0"/>
      <c r="MNS36" s="0"/>
      <c r="MNT36" s="0"/>
      <c r="MNU36" s="0"/>
      <c r="MNV36" s="0"/>
      <c r="MNW36" s="0"/>
      <c r="MNX36" s="0"/>
      <c r="MNY36" s="0"/>
      <c r="MNZ36" s="0"/>
      <c r="MOA36" s="0"/>
      <c r="MOB36" s="0"/>
      <c r="MOC36" s="0"/>
      <c r="MOD36" s="0"/>
      <c r="MOE36" s="0"/>
      <c r="MOF36" s="0"/>
      <c r="MOG36" s="0"/>
      <c r="MOH36" s="0"/>
      <c r="MOI36" s="0"/>
      <c r="MOJ36" s="0"/>
      <c r="MOK36" s="0"/>
      <c r="MOL36" s="0"/>
      <c r="MOM36" s="0"/>
      <c r="MON36" s="0"/>
      <c r="MOO36" s="0"/>
      <c r="MOP36" s="0"/>
      <c r="MOQ36" s="0"/>
      <c r="MOR36" s="0"/>
      <c r="MOS36" s="0"/>
      <c r="MOT36" s="0"/>
      <c r="MOU36" s="0"/>
      <c r="MOV36" s="0"/>
      <c r="MOW36" s="0"/>
      <c r="MOX36" s="0"/>
      <c r="MOY36" s="0"/>
      <c r="MOZ36" s="0"/>
      <c r="MPA36" s="0"/>
      <c r="MPB36" s="0"/>
      <c r="MPC36" s="0"/>
      <c r="MPD36" s="0"/>
      <c r="MPE36" s="0"/>
      <c r="MPF36" s="0"/>
      <c r="MPG36" s="0"/>
      <c r="MPH36" s="0"/>
      <c r="MPI36" s="0"/>
      <c r="MPJ36" s="0"/>
      <c r="MPK36" s="0"/>
      <c r="MPL36" s="0"/>
      <c r="MPM36" s="0"/>
      <c r="MPN36" s="0"/>
      <c r="MPO36" s="0"/>
      <c r="MPP36" s="0"/>
      <c r="MPQ36" s="0"/>
      <c r="MPR36" s="0"/>
      <c r="MPS36" s="0"/>
      <c r="MPT36" s="0"/>
      <c r="MPU36" s="0"/>
      <c r="MPV36" s="0"/>
      <c r="MPW36" s="0"/>
      <c r="MPX36" s="0"/>
      <c r="MPY36" s="0"/>
      <c r="MPZ36" s="0"/>
      <c r="MQA36" s="0"/>
      <c r="MQB36" s="0"/>
      <c r="MQC36" s="0"/>
      <c r="MQD36" s="0"/>
      <c r="MQE36" s="0"/>
      <c r="MQF36" s="0"/>
      <c r="MQG36" s="0"/>
      <c r="MQH36" s="0"/>
      <c r="MQI36" s="0"/>
      <c r="MQJ36" s="0"/>
      <c r="MQK36" s="0"/>
      <c r="MQL36" s="0"/>
      <c r="MQM36" s="0"/>
      <c r="MQN36" s="0"/>
      <c r="MQO36" s="0"/>
      <c r="MQP36" s="0"/>
      <c r="MQQ36" s="0"/>
      <c r="MQR36" s="0"/>
      <c r="MQS36" s="0"/>
      <c r="MQT36" s="0"/>
      <c r="MQU36" s="0"/>
      <c r="MQV36" s="0"/>
      <c r="MQW36" s="0"/>
      <c r="MQX36" s="0"/>
      <c r="MQY36" s="0"/>
      <c r="MQZ36" s="0"/>
      <c r="MRA36" s="0"/>
      <c r="MRB36" s="0"/>
      <c r="MRC36" s="0"/>
      <c r="MRD36" s="0"/>
      <c r="MRE36" s="0"/>
      <c r="MRF36" s="0"/>
      <c r="MRG36" s="0"/>
      <c r="MRH36" s="0"/>
      <c r="MRI36" s="0"/>
      <c r="MRJ36" s="0"/>
      <c r="MRK36" s="0"/>
      <c r="MRL36" s="0"/>
      <c r="MRM36" s="0"/>
      <c r="MRN36" s="0"/>
      <c r="MRO36" s="0"/>
      <c r="MRP36" s="0"/>
      <c r="MRQ36" s="0"/>
      <c r="MRR36" s="0"/>
      <c r="MRS36" s="0"/>
      <c r="MRT36" s="0"/>
      <c r="MRU36" s="0"/>
      <c r="MRV36" s="0"/>
      <c r="MRW36" s="0"/>
      <c r="MRX36" s="0"/>
      <c r="MRY36" s="0"/>
      <c r="MRZ36" s="0"/>
      <c r="MSA36" s="0"/>
      <c r="MSB36" s="0"/>
      <c r="MSC36" s="0"/>
      <c r="MSD36" s="0"/>
      <c r="MSE36" s="0"/>
      <c r="MSF36" s="0"/>
      <c r="MSG36" s="0"/>
      <c r="MSH36" s="0"/>
      <c r="MSI36" s="0"/>
      <c r="MSJ36" s="0"/>
      <c r="MSK36" s="0"/>
      <c r="MSL36" s="0"/>
      <c r="MSM36" s="0"/>
      <c r="MSN36" s="0"/>
      <c r="MSO36" s="0"/>
      <c r="MSP36" s="0"/>
      <c r="MSQ36" s="0"/>
      <c r="MSR36" s="0"/>
      <c r="MSS36" s="0"/>
      <c r="MST36" s="0"/>
      <c r="MSU36" s="0"/>
      <c r="MSV36" s="0"/>
      <c r="MSW36" s="0"/>
      <c r="MSX36" s="0"/>
      <c r="MSY36" s="0"/>
      <c r="MSZ36" s="0"/>
      <c r="MTA36" s="0"/>
      <c r="MTB36" s="0"/>
      <c r="MTC36" s="0"/>
      <c r="MTD36" s="0"/>
      <c r="MTE36" s="0"/>
      <c r="MTF36" s="0"/>
      <c r="MTG36" s="0"/>
      <c r="MTH36" s="0"/>
      <c r="MTI36" s="0"/>
      <c r="MTJ36" s="0"/>
      <c r="MTK36" s="0"/>
      <c r="MTL36" s="0"/>
      <c r="MTM36" s="0"/>
      <c r="MTN36" s="0"/>
      <c r="MTO36" s="0"/>
      <c r="MTP36" s="0"/>
      <c r="MTQ36" s="0"/>
      <c r="MTR36" s="0"/>
      <c r="MTS36" s="0"/>
      <c r="MTT36" s="0"/>
      <c r="MTU36" s="0"/>
      <c r="MTV36" s="0"/>
      <c r="MTW36" s="0"/>
      <c r="MTX36" s="0"/>
      <c r="MTY36" s="0"/>
      <c r="MTZ36" s="0"/>
      <c r="MUA36" s="0"/>
      <c r="MUB36" s="0"/>
      <c r="MUC36" s="0"/>
      <c r="MUD36" s="0"/>
      <c r="MUE36" s="0"/>
      <c r="MUF36" s="0"/>
      <c r="MUG36" s="0"/>
      <c r="MUH36" s="0"/>
      <c r="MUI36" s="0"/>
      <c r="MUJ36" s="0"/>
      <c r="MUK36" s="0"/>
      <c r="MUL36" s="0"/>
      <c r="MUM36" s="0"/>
      <c r="MUN36" s="0"/>
      <c r="MUO36" s="0"/>
      <c r="MUP36" s="0"/>
      <c r="MUQ36" s="0"/>
      <c r="MUR36" s="0"/>
      <c r="MUS36" s="0"/>
      <c r="MUT36" s="0"/>
      <c r="MUU36" s="0"/>
      <c r="MUV36" s="0"/>
      <c r="MUW36" s="0"/>
      <c r="MUX36" s="0"/>
      <c r="MUY36" s="0"/>
      <c r="MUZ36" s="0"/>
      <c r="MVA36" s="0"/>
      <c r="MVB36" s="0"/>
      <c r="MVC36" s="0"/>
      <c r="MVD36" s="0"/>
      <c r="MVE36" s="0"/>
      <c r="MVF36" s="0"/>
      <c r="MVG36" s="0"/>
      <c r="MVH36" s="0"/>
      <c r="MVI36" s="0"/>
      <c r="MVJ36" s="0"/>
      <c r="MVK36" s="0"/>
      <c r="MVL36" s="0"/>
      <c r="MVM36" s="0"/>
      <c r="MVN36" s="0"/>
      <c r="MVO36" s="0"/>
      <c r="MVP36" s="0"/>
      <c r="MVQ36" s="0"/>
      <c r="MVR36" s="0"/>
      <c r="MVS36" s="0"/>
      <c r="MVT36" s="0"/>
      <c r="MVU36" s="0"/>
      <c r="MVV36" s="0"/>
      <c r="MVW36" s="0"/>
      <c r="MVX36" s="0"/>
      <c r="MVY36" s="0"/>
      <c r="MVZ36" s="0"/>
      <c r="MWA36" s="0"/>
      <c r="MWB36" s="0"/>
      <c r="MWC36" s="0"/>
      <c r="MWD36" s="0"/>
      <c r="MWE36" s="0"/>
      <c r="MWF36" s="0"/>
      <c r="MWG36" s="0"/>
      <c r="MWH36" s="0"/>
      <c r="MWI36" s="0"/>
      <c r="MWJ36" s="0"/>
      <c r="MWK36" s="0"/>
      <c r="MWL36" s="0"/>
      <c r="MWM36" s="0"/>
      <c r="MWN36" s="0"/>
      <c r="MWO36" s="0"/>
      <c r="MWP36" s="0"/>
      <c r="MWQ36" s="0"/>
      <c r="MWR36" s="0"/>
      <c r="MWS36" s="0"/>
      <c r="MWT36" s="0"/>
      <c r="MWU36" s="0"/>
      <c r="MWV36" s="0"/>
      <c r="MWW36" s="0"/>
      <c r="MWX36" s="0"/>
      <c r="MWY36" s="0"/>
      <c r="MWZ36" s="0"/>
      <c r="MXA36" s="0"/>
      <c r="MXB36" s="0"/>
      <c r="MXC36" s="0"/>
      <c r="MXD36" s="0"/>
      <c r="MXE36" s="0"/>
      <c r="MXF36" s="0"/>
      <c r="MXG36" s="0"/>
      <c r="MXH36" s="0"/>
      <c r="MXI36" s="0"/>
      <c r="MXJ36" s="0"/>
      <c r="MXK36" s="0"/>
      <c r="MXL36" s="0"/>
      <c r="MXM36" s="0"/>
      <c r="MXN36" s="0"/>
      <c r="MXO36" s="0"/>
      <c r="MXP36" s="0"/>
      <c r="MXQ36" s="0"/>
      <c r="MXR36" s="0"/>
      <c r="MXS36" s="0"/>
      <c r="MXT36" s="0"/>
      <c r="MXU36" s="0"/>
      <c r="MXV36" s="0"/>
      <c r="MXW36" s="0"/>
      <c r="MXX36" s="0"/>
      <c r="MXY36" s="0"/>
      <c r="MXZ36" s="0"/>
      <c r="MYA36" s="0"/>
      <c r="MYB36" s="0"/>
      <c r="MYC36" s="0"/>
      <c r="MYD36" s="0"/>
      <c r="MYE36" s="0"/>
      <c r="MYF36" s="0"/>
      <c r="MYG36" s="0"/>
      <c r="MYH36" s="0"/>
      <c r="MYI36" s="0"/>
      <c r="MYJ36" s="0"/>
      <c r="MYK36" s="0"/>
      <c r="MYL36" s="0"/>
      <c r="MYM36" s="0"/>
      <c r="MYN36" s="0"/>
      <c r="MYO36" s="0"/>
      <c r="MYP36" s="0"/>
      <c r="MYQ36" s="0"/>
      <c r="MYR36" s="0"/>
      <c r="MYS36" s="0"/>
      <c r="MYT36" s="0"/>
      <c r="MYU36" s="0"/>
      <c r="MYV36" s="0"/>
      <c r="MYW36" s="0"/>
      <c r="MYX36" s="0"/>
      <c r="MYY36" s="0"/>
      <c r="MYZ36" s="0"/>
      <c r="MZA36" s="0"/>
      <c r="MZB36" s="0"/>
      <c r="MZC36" s="0"/>
      <c r="MZD36" s="0"/>
      <c r="MZE36" s="0"/>
      <c r="MZF36" s="0"/>
      <c r="MZG36" s="0"/>
      <c r="MZH36" s="0"/>
      <c r="MZI36" s="0"/>
      <c r="MZJ36" s="0"/>
      <c r="MZK36" s="0"/>
      <c r="MZL36" s="0"/>
      <c r="MZM36" s="0"/>
      <c r="MZN36" s="0"/>
      <c r="MZO36" s="0"/>
      <c r="MZP36" s="0"/>
      <c r="MZQ36" s="0"/>
      <c r="MZR36" s="0"/>
      <c r="MZS36" s="0"/>
      <c r="MZT36" s="0"/>
      <c r="MZU36" s="0"/>
      <c r="MZV36" s="0"/>
      <c r="MZW36" s="0"/>
      <c r="MZX36" s="0"/>
      <c r="MZY36" s="0"/>
      <c r="MZZ36" s="0"/>
      <c r="NAA36" s="0"/>
      <c r="NAB36" s="0"/>
      <c r="NAC36" s="0"/>
      <c r="NAD36" s="0"/>
      <c r="NAE36" s="0"/>
      <c r="NAF36" s="0"/>
      <c r="NAG36" s="0"/>
      <c r="NAH36" s="0"/>
      <c r="NAI36" s="0"/>
      <c r="NAJ36" s="0"/>
      <c r="NAK36" s="0"/>
      <c r="NAL36" s="0"/>
      <c r="NAM36" s="0"/>
      <c r="NAN36" s="0"/>
      <c r="NAO36" s="0"/>
      <c r="NAP36" s="0"/>
      <c r="NAQ36" s="0"/>
      <c r="NAR36" s="0"/>
      <c r="NAS36" s="0"/>
      <c r="NAT36" s="0"/>
      <c r="NAU36" s="0"/>
      <c r="NAV36" s="0"/>
      <c r="NAW36" s="0"/>
      <c r="NAX36" s="0"/>
      <c r="NAY36" s="0"/>
      <c r="NAZ36" s="0"/>
      <c r="NBA36" s="0"/>
      <c r="NBB36" s="0"/>
      <c r="NBC36" s="0"/>
      <c r="NBD36" s="0"/>
      <c r="NBE36" s="0"/>
      <c r="NBF36" s="0"/>
      <c r="NBG36" s="0"/>
      <c r="NBH36" s="0"/>
      <c r="NBI36" s="0"/>
      <c r="NBJ36" s="0"/>
      <c r="NBK36" s="0"/>
      <c r="NBL36" s="0"/>
      <c r="NBM36" s="0"/>
      <c r="NBN36" s="0"/>
      <c r="NBO36" s="0"/>
      <c r="NBP36" s="0"/>
      <c r="NBQ36" s="0"/>
      <c r="NBR36" s="0"/>
      <c r="NBS36" s="0"/>
      <c r="NBT36" s="0"/>
      <c r="NBU36" s="0"/>
      <c r="NBV36" s="0"/>
      <c r="NBW36" s="0"/>
      <c r="NBX36" s="0"/>
      <c r="NBY36" s="0"/>
      <c r="NBZ36" s="0"/>
      <c r="NCA36" s="0"/>
      <c r="NCB36" s="0"/>
      <c r="NCC36" s="0"/>
      <c r="NCD36" s="0"/>
      <c r="NCE36" s="0"/>
      <c r="NCF36" s="0"/>
      <c r="NCG36" s="0"/>
      <c r="NCH36" s="0"/>
      <c r="NCI36" s="0"/>
      <c r="NCJ36" s="0"/>
      <c r="NCK36" s="0"/>
      <c r="NCL36" s="0"/>
      <c r="NCM36" s="0"/>
      <c r="NCN36" s="0"/>
      <c r="NCO36" s="0"/>
      <c r="NCP36" s="0"/>
      <c r="NCQ36" s="0"/>
      <c r="NCR36" s="0"/>
      <c r="NCS36" s="0"/>
      <c r="NCT36" s="0"/>
      <c r="NCU36" s="0"/>
      <c r="NCV36" s="0"/>
      <c r="NCW36" s="0"/>
      <c r="NCX36" s="0"/>
      <c r="NCY36" s="0"/>
      <c r="NCZ36" s="0"/>
      <c r="NDA36" s="0"/>
      <c r="NDB36" s="0"/>
      <c r="NDC36" s="0"/>
      <c r="NDD36" s="0"/>
      <c r="NDE36" s="0"/>
      <c r="NDF36" s="0"/>
      <c r="NDG36" s="0"/>
      <c r="NDH36" s="0"/>
      <c r="NDI36" s="0"/>
      <c r="NDJ36" s="0"/>
      <c r="NDK36" s="0"/>
      <c r="NDL36" s="0"/>
      <c r="NDM36" s="0"/>
      <c r="NDN36" s="0"/>
      <c r="NDO36" s="0"/>
      <c r="NDP36" s="0"/>
      <c r="NDQ36" s="0"/>
      <c r="NDR36" s="0"/>
      <c r="NDS36" s="0"/>
      <c r="NDT36" s="0"/>
      <c r="NDU36" s="0"/>
      <c r="NDV36" s="0"/>
      <c r="NDW36" s="0"/>
      <c r="NDX36" s="0"/>
      <c r="NDY36" s="0"/>
      <c r="NDZ36" s="0"/>
      <c r="NEA36" s="0"/>
      <c r="NEB36" s="0"/>
      <c r="NEC36" s="0"/>
      <c r="NED36" s="0"/>
      <c r="NEE36" s="0"/>
      <c r="NEF36" s="0"/>
      <c r="NEG36" s="0"/>
      <c r="NEH36" s="0"/>
      <c r="NEI36" s="0"/>
      <c r="NEJ36" s="0"/>
      <c r="NEK36" s="0"/>
      <c r="NEL36" s="0"/>
      <c r="NEM36" s="0"/>
      <c r="NEN36" s="0"/>
      <c r="NEO36" s="0"/>
      <c r="NEP36" s="0"/>
      <c r="NEQ36" s="0"/>
      <c r="NER36" s="0"/>
      <c r="NES36" s="0"/>
      <c r="NET36" s="0"/>
      <c r="NEU36" s="0"/>
      <c r="NEV36" s="0"/>
      <c r="NEW36" s="0"/>
      <c r="NEX36" s="0"/>
      <c r="NEY36" s="0"/>
      <c r="NEZ36" s="0"/>
      <c r="NFA36" s="0"/>
      <c r="NFB36" s="0"/>
      <c r="NFC36" s="0"/>
      <c r="NFD36" s="0"/>
      <c r="NFE36" s="0"/>
      <c r="NFF36" s="0"/>
      <c r="NFG36" s="0"/>
      <c r="NFH36" s="0"/>
      <c r="NFI36" s="0"/>
      <c r="NFJ36" s="0"/>
      <c r="NFK36" s="0"/>
      <c r="NFL36" s="0"/>
      <c r="NFM36" s="0"/>
      <c r="NFN36" s="0"/>
      <c r="NFO36" s="0"/>
      <c r="NFP36" s="0"/>
      <c r="NFQ36" s="0"/>
      <c r="NFR36" s="0"/>
      <c r="NFS36" s="0"/>
      <c r="NFT36" s="0"/>
      <c r="NFU36" s="0"/>
      <c r="NFV36" s="0"/>
      <c r="NFW36" s="0"/>
      <c r="NFX36" s="0"/>
      <c r="NFY36" s="0"/>
      <c r="NFZ36" s="0"/>
      <c r="NGA36" s="0"/>
      <c r="NGB36" s="0"/>
      <c r="NGC36" s="0"/>
      <c r="NGD36" s="0"/>
      <c r="NGE36" s="0"/>
      <c r="NGF36" s="0"/>
      <c r="NGG36" s="0"/>
      <c r="NGH36" s="0"/>
      <c r="NGI36" s="0"/>
      <c r="NGJ36" s="0"/>
      <c r="NGK36" s="0"/>
      <c r="NGL36" s="0"/>
      <c r="NGM36" s="0"/>
      <c r="NGN36" s="0"/>
      <c r="NGO36" s="0"/>
      <c r="NGP36" s="0"/>
      <c r="NGQ36" s="0"/>
      <c r="NGR36" s="0"/>
      <c r="NGS36" s="0"/>
      <c r="NGT36" s="0"/>
      <c r="NGU36" s="0"/>
      <c r="NGV36" s="0"/>
      <c r="NGW36" s="0"/>
      <c r="NGX36" s="0"/>
      <c r="NGY36" s="0"/>
      <c r="NGZ36" s="0"/>
      <c r="NHA36" s="0"/>
      <c r="NHB36" s="0"/>
      <c r="NHC36" s="0"/>
      <c r="NHD36" s="0"/>
      <c r="NHE36" s="0"/>
      <c r="NHF36" s="0"/>
      <c r="NHG36" s="0"/>
      <c r="NHH36" s="0"/>
      <c r="NHI36" s="0"/>
      <c r="NHJ36" s="0"/>
      <c r="NHK36" s="0"/>
      <c r="NHL36" s="0"/>
      <c r="NHM36" s="0"/>
      <c r="NHN36" s="0"/>
      <c r="NHO36" s="0"/>
      <c r="NHP36" s="0"/>
      <c r="NHQ36" s="0"/>
      <c r="NHR36" s="0"/>
      <c r="NHS36" s="0"/>
      <c r="NHT36" s="0"/>
      <c r="NHU36" s="0"/>
      <c r="NHV36" s="0"/>
      <c r="NHW36" s="0"/>
      <c r="NHX36" s="0"/>
      <c r="NHY36" s="0"/>
      <c r="NHZ36" s="0"/>
      <c r="NIA36" s="0"/>
      <c r="NIB36" s="0"/>
      <c r="NIC36" s="0"/>
      <c r="NID36" s="0"/>
      <c r="NIE36" s="0"/>
      <c r="NIF36" s="0"/>
      <c r="NIG36" s="0"/>
      <c r="NIH36" s="0"/>
      <c r="NII36" s="0"/>
      <c r="NIJ36" s="0"/>
      <c r="NIK36" s="0"/>
      <c r="NIL36" s="0"/>
      <c r="NIM36" s="0"/>
      <c r="NIN36" s="0"/>
      <c r="NIO36" s="0"/>
      <c r="NIP36" s="0"/>
      <c r="NIQ36" s="0"/>
      <c r="NIR36" s="0"/>
      <c r="NIS36" s="0"/>
      <c r="NIT36" s="0"/>
      <c r="NIU36" s="0"/>
      <c r="NIV36" s="0"/>
      <c r="NIW36" s="0"/>
      <c r="NIX36" s="0"/>
      <c r="NIY36" s="0"/>
      <c r="NIZ36" s="0"/>
      <c r="NJA36" s="0"/>
      <c r="NJB36" s="0"/>
      <c r="NJC36" s="0"/>
      <c r="NJD36" s="0"/>
      <c r="NJE36" s="0"/>
      <c r="NJF36" s="0"/>
      <c r="NJG36" s="0"/>
      <c r="NJH36" s="0"/>
      <c r="NJI36" s="0"/>
      <c r="NJJ36" s="0"/>
      <c r="NJK36" s="0"/>
      <c r="NJL36" s="0"/>
      <c r="NJM36" s="0"/>
      <c r="NJN36" s="0"/>
      <c r="NJO36" s="0"/>
      <c r="NJP36" s="0"/>
      <c r="NJQ36" s="0"/>
      <c r="NJR36" s="0"/>
      <c r="NJS36" s="0"/>
      <c r="NJT36" s="0"/>
      <c r="NJU36" s="0"/>
      <c r="NJV36" s="0"/>
      <c r="NJW36" s="0"/>
      <c r="NJX36" s="0"/>
      <c r="NJY36" s="0"/>
      <c r="NJZ36" s="0"/>
      <c r="NKA36" s="0"/>
      <c r="NKB36" s="0"/>
      <c r="NKC36" s="0"/>
      <c r="NKD36" s="0"/>
      <c r="NKE36" s="0"/>
      <c r="NKF36" s="0"/>
      <c r="NKG36" s="0"/>
      <c r="NKH36" s="0"/>
      <c r="NKI36" s="0"/>
      <c r="NKJ36" s="0"/>
      <c r="NKK36" s="0"/>
      <c r="NKL36" s="0"/>
      <c r="NKM36" s="0"/>
      <c r="NKN36" s="0"/>
      <c r="NKO36" s="0"/>
      <c r="NKP36" s="0"/>
      <c r="NKQ36" s="0"/>
      <c r="NKR36" s="0"/>
      <c r="NKS36" s="0"/>
      <c r="NKT36" s="0"/>
      <c r="NKU36" s="0"/>
      <c r="NKV36" s="0"/>
      <c r="NKW36" s="0"/>
      <c r="NKX36" s="0"/>
      <c r="NKY36" s="0"/>
      <c r="NKZ36" s="0"/>
      <c r="NLA36" s="0"/>
      <c r="NLB36" s="0"/>
      <c r="NLC36" s="0"/>
      <c r="NLD36" s="0"/>
      <c r="NLE36" s="0"/>
      <c r="NLF36" s="0"/>
      <c r="NLG36" s="0"/>
      <c r="NLH36" s="0"/>
      <c r="NLI36" s="0"/>
      <c r="NLJ36" s="0"/>
      <c r="NLK36" s="0"/>
      <c r="NLL36" s="0"/>
      <c r="NLM36" s="0"/>
      <c r="NLN36" s="0"/>
      <c r="NLO36" s="0"/>
      <c r="NLP36" s="0"/>
      <c r="NLQ36" s="0"/>
      <c r="NLR36" s="0"/>
      <c r="NLS36" s="0"/>
      <c r="NLT36" s="0"/>
      <c r="NLU36" s="0"/>
      <c r="NLV36" s="0"/>
      <c r="NLW36" s="0"/>
      <c r="NLX36" s="0"/>
      <c r="NLY36" s="0"/>
      <c r="NLZ36" s="0"/>
      <c r="NMA36" s="0"/>
      <c r="NMB36" s="0"/>
      <c r="NMC36" s="0"/>
      <c r="NMD36" s="0"/>
      <c r="NME36" s="0"/>
      <c r="NMF36" s="0"/>
      <c r="NMG36" s="0"/>
      <c r="NMH36" s="0"/>
      <c r="NMI36" s="0"/>
      <c r="NMJ36" s="0"/>
      <c r="NMK36" s="0"/>
      <c r="NML36" s="0"/>
      <c r="NMM36" s="0"/>
      <c r="NMN36" s="0"/>
      <c r="NMO36" s="0"/>
      <c r="NMP36" s="0"/>
      <c r="NMQ36" s="0"/>
      <c r="NMR36" s="0"/>
      <c r="NMS36" s="0"/>
      <c r="NMT36" s="0"/>
      <c r="NMU36" s="0"/>
      <c r="NMV36" s="0"/>
      <c r="NMW36" s="0"/>
      <c r="NMX36" s="0"/>
      <c r="NMY36" s="0"/>
      <c r="NMZ36" s="0"/>
      <c r="NNA36" s="0"/>
      <c r="NNB36" s="0"/>
      <c r="NNC36" s="0"/>
      <c r="NND36" s="0"/>
      <c r="NNE36" s="0"/>
      <c r="NNF36" s="0"/>
      <c r="NNG36" s="0"/>
      <c r="NNH36" s="0"/>
      <c r="NNI36" s="0"/>
      <c r="NNJ36" s="0"/>
      <c r="NNK36" s="0"/>
      <c r="NNL36" s="0"/>
      <c r="NNM36" s="0"/>
      <c r="NNN36" s="0"/>
      <c r="NNO36" s="0"/>
      <c r="NNP36" s="0"/>
      <c r="NNQ36" s="0"/>
      <c r="NNR36" s="0"/>
      <c r="NNS36" s="0"/>
      <c r="NNT36" s="0"/>
      <c r="NNU36" s="0"/>
      <c r="NNV36" s="0"/>
      <c r="NNW36" s="0"/>
      <c r="NNX36" s="0"/>
      <c r="NNY36" s="0"/>
      <c r="NNZ36" s="0"/>
      <c r="NOA36" s="0"/>
      <c r="NOB36" s="0"/>
      <c r="NOC36" s="0"/>
      <c r="NOD36" s="0"/>
      <c r="NOE36" s="0"/>
      <c r="NOF36" s="0"/>
      <c r="NOG36" s="0"/>
      <c r="NOH36" s="0"/>
      <c r="NOI36" s="0"/>
      <c r="NOJ36" s="0"/>
      <c r="NOK36" s="0"/>
      <c r="NOL36" s="0"/>
      <c r="NOM36" s="0"/>
      <c r="NON36" s="0"/>
      <c r="NOO36" s="0"/>
      <c r="NOP36" s="0"/>
      <c r="NOQ36" s="0"/>
      <c r="NOR36" s="0"/>
      <c r="NOS36" s="0"/>
      <c r="NOT36" s="0"/>
      <c r="NOU36" s="0"/>
      <c r="NOV36" s="0"/>
      <c r="NOW36" s="0"/>
      <c r="NOX36" s="0"/>
      <c r="NOY36" s="0"/>
      <c r="NOZ36" s="0"/>
      <c r="NPA36" s="0"/>
      <c r="NPB36" s="0"/>
      <c r="NPC36" s="0"/>
      <c r="NPD36" s="0"/>
      <c r="NPE36" s="0"/>
      <c r="NPF36" s="0"/>
      <c r="NPG36" s="0"/>
      <c r="NPH36" s="0"/>
      <c r="NPI36" s="0"/>
      <c r="NPJ36" s="0"/>
      <c r="NPK36" s="0"/>
      <c r="NPL36" s="0"/>
      <c r="NPM36" s="0"/>
      <c r="NPN36" s="0"/>
      <c r="NPO36" s="0"/>
      <c r="NPP36" s="0"/>
      <c r="NPQ36" s="0"/>
      <c r="NPR36" s="0"/>
      <c r="NPS36" s="0"/>
      <c r="NPT36" s="0"/>
      <c r="NPU36" s="0"/>
      <c r="NPV36" s="0"/>
      <c r="NPW36" s="0"/>
      <c r="NPX36" s="0"/>
      <c r="NPY36" s="0"/>
      <c r="NPZ36" s="0"/>
      <c r="NQA36" s="0"/>
      <c r="NQB36" s="0"/>
      <c r="NQC36" s="0"/>
      <c r="NQD36" s="0"/>
      <c r="NQE36" s="0"/>
      <c r="NQF36" s="0"/>
      <c r="NQG36" s="0"/>
      <c r="NQH36" s="0"/>
      <c r="NQI36" s="0"/>
      <c r="NQJ36" s="0"/>
      <c r="NQK36" s="0"/>
      <c r="NQL36" s="0"/>
      <c r="NQM36" s="0"/>
      <c r="NQN36" s="0"/>
      <c r="NQO36" s="0"/>
      <c r="NQP36" s="0"/>
      <c r="NQQ36" s="0"/>
      <c r="NQR36" s="0"/>
      <c r="NQS36" s="0"/>
      <c r="NQT36" s="0"/>
      <c r="NQU36" s="0"/>
      <c r="NQV36" s="0"/>
      <c r="NQW36" s="0"/>
      <c r="NQX36" s="0"/>
      <c r="NQY36" s="0"/>
      <c r="NQZ36" s="0"/>
      <c r="NRA36" s="0"/>
      <c r="NRB36" s="0"/>
      <c r="NRC36" s="0"/>
      <c r="NRD36" s="0"/>
      <c r="NRE36" s="0"/>
      <c r="NRF36" s="0"/>
      <c r="NRG36" s="0"/>
      <c r="NRH36" s="0"/>
      <c r="NRI36" s="0"/>
      <c r="NRJ36" s="0"/>
      <c r="NRK36" s="0"/>
      <c r="NRL36" s="0"/>
      <c r="NRM36" s="0"/>
      <c r="NRN36" s="0"/>
      <c r="NRO36" s="0"/>
      <c r="NRP36" s="0"/>
      <c r="NRQ36" s="0"/>
      <c r="NRR36" s="0"/>
      <c r="NRS36" s="0"/>
      <c r="NRT36" s="0"/>
      <c r="NRU36" s="0"/>
      <c r="NRV36" s="0"/>
      <c r="NRW36" s="0"/>
      <c r="NRX36" s="0"/>
      <c r="NRY36" s="0"/>
      <c r="NRZ36" s="0"/>
      <c r="NSA36" s="0"/>
      <c r="NSB36" s="0"/>
      <c r="NSC36" s="0"/>
      <c r="NSD36" s="0"/>
      <c r="NSE36" s="0"/>
      <c r="NSF36" s="0"/>
      <c r="NSG36" s="0"/>
      <c r="NSH36" s="0"/>
      <c r="NSI36" s="0"/>
      <c r="NSJ36" s="0"/>
      <c r="NSK36" s="0"/>
      <c r="NSL36" s="0"/>
      <c r="NSM36" s="0"/>
      <c r="NSN36" s="0"/>
      <c r="NSO36" s="0"/>
      <c r="NSP36" s="0"/>
      <c r="NSQ36" s="0"/>
      <c r="NSR36" s="0"/>
      <c r="NSS36" s="0"/>
      <c r="NST36" s="0"/>
      <c r="NSU36" s="0"/>
      <c r="NSV36" s="0"/>
      <c r="NSW36" s="0"/>
      <c r="NSX36" s="0"/>
      <c r="NSY36" s="0"/>
      <c r="NSZ36" s="0"/>
      <c r="NTA36" s="0"/>
      <c r="NTB36" s="0"/>
      <c r="NTC36" s="0"/>
      <c r="NTD36" s="0"/>
      <c r="NTE36" s="0"/>
      <c r="NTF36" s="0"/>
      <c r="NTG36" s="0"/>
      <c r="NTH36" s="0"/>
      <c r="NTI36" s="0"/>
      <c r="NTJ36" s="0"/>
      <c r="NTK36" s="0"/>
      <c r="NTL36" s="0"/>
      <c r="NTM36" s="0"/>
      <c r="NTN36" s="0"/>
      <c r="NTO36" s="0"/>
      <c r="NTP36" s="0"/>
      <c r="NTQ36" s="0"/>
      <c r="NTR36" s="0"/>
      <c r="NTS36" s="0"/>
      <c r="NTT36" s="0"/>
      <c r="NTU36" s="0"/>
      <c r="NTV36" s="0"/>
      <c r="NTW36" s="0"/>
      <c r="NTX36" s="0"/>
      <c r="NTY36" s="0"/>
      <c r="NTZ36" s="0"/>
      <c r="NUA36" s="0"/>
      <c r="NUB36" s="0"/>
      <c r="NUC36" s="0"/>
      <c r="NUD36" s="0"/>
      <c r="NUE36" s="0"/>
      <c r="NUF36" s="0"/>
      <c r="NUG36" s="0"/>
      <c r="NUH36" s="0"/>
      <c r="NUI36" s="0"/>
      <c r="NUJ36" s="0"/>
      <c r="NUK36" s="0"/>
      <c r="NUL36" s="0"/>
      <c r="NUM36" s="0"/>
      <c r="NUN36" s="0"/>
      <c r="NUO36" s="0"/>
      <c r="NUP36" s="0"/>
      <c r="NUQ36" s="0"/>
      <c r="NUR36" s="0"/>
      <c r="NUS36" s="0"/>
      <c r="NUT36" s="0"/>
      <c r="NUU36" s="0"/>
      <c r="NUV36" s="0"/>
      <c r="NUW36" s="0"/>
      <c r="NUX36" s="0"/>
      <c r="NUY36" s="0"/>
      <c r="NUZ36" s="0"/>
      <c r="NVA36" s="0"/>
      <c r="NVB36" s="0"/>
      <c r="NVC36" s="0"/>
      <c r="NVD36" s="0"/>
      <c r="NVE36" s="0"/>
      <c r="NVF36" s="0"/>
      <c r="NVG36" s="0"/>
      <c r="NVH36" s="0"/>
      <c r="NVI36" s="0"/>
      <c r="NVJ36" s="0"/>
      <c r="NVK36" s="0"/>
      <c r="NVL36" s="0"/>
      <c r="NVM36" s="0"/>
      <c r="NVN36" s="0"/>
      <c r="NVO36" s="0"/>
      <c r="NVP36" s="0"/>
      <c r="NVQ36" s="0"/>
      <c r="NVR36" s="0"/>
      <c r="NVS36" s="0"/>
      <c r="NVT36" s="0"/>
      <c r="NVU36" s="0"/>
      <c r="NVV36" s="0"/>
      <c r="NVW36" s="0"/>
      <c r="NVX36" s="0"/>
      <c r="NVY36" s="0"/>
      <c r="NVZ36" s="0"/>
      <c r="NWA36" s="0"/>
      <c r="NWB36" s="0"/>
      <c r="NWC36" s="0"/>
      <c r="NWD36" s="0"/>
      <c r="NWE36" s="0"/>
      <c r="NWF36" s="0"/>
      <c r="NWG36" s="0"/>
      <c r="NWH36" s="0"/>
      <c r="NWI36" s="0"/>
      <c r="NWJ36" s="0"/>
      <c r="NWK36" s="0"/>
      <c r="NWL36" s="0"/>
      <c r="NWM36" s="0"/>
      <c r="NWN36" s="0"/>
      <c r="NWO36" s="0"/>
      <c r="NWP36" s="0"/>
      <c r="NWQ36" s="0"/>
      <c r="NWR36" s="0"/>
      <c r="NWS36" s="0"/>
      <c r="NWT36" s="0"/>
      <c r="NWU36" s="0"/>
      <c r="NWV36" s="0"/>
      <c r="NWW36" s="0"/>
      <c r="NWX36" s="0"/>
      <c r="NWY36" s="0"/>
      <c r="NWZ36" s="0"/>
      <c r="NXA36" s="0"/>
      <c r="NXB36" s="0"/>
      <c r="NXC36" s="0"/>
      <c r="NXD36" s="0"/>
      <c r="NXE36" s="0"/>
      <c r="NXF36" s="0"/>
      <c r="NXG36" s="0"/>
      <c r="NXH36" s="0"/>
      <c r="NXI36" s="0"/>
      <c r="NXJ36" s="0"/>
      <c r="NXK36" s="0"/>
      <c r="NXL36" s="0"/>
      <c r="NXM36" s="0"/>
      <c r="NXN36" s="0"/>
      <c r="NXO36" s="0"/>
      <c r="NXP36" s="0"/>
      <c r="NXQ36" s="0"/>
      <c r="NXR36" s="0"/>
      <c r="NXS36" s="0"/>
      <c r="NXT36" s="0"/>
      <c r="NXU36" s="0"/>
      <c r="NXV36" s="0"/>
      <c r="NXW36" s="0"/>
      <c r="NXX36" s="0"/>
      <c r="NXY36" s="0"/>
      <c r="NXZ36" s="0"/>
      <c r="NYA36" s="0"/>
      <c r="NYB36" s="0"/>
      <c r="NYC36" s="0"/>
      <c r="NYD36" s="0"/>
      <c r="NYE36" s="0"/>
      <c r="NYF36" s="0"/>
      <c r="NYG36" s="0"/>
      <c r="NYH36" s="0"/>
      <c r="NYI36" s="0"/>
      <c r="NYJ36" s="0"/>
      <c r="NYK36" s="0"/>
      <c r="NYL36" s="0"/>
      <c r="NYM36" s="0"/>
      <c r="NYN36" s="0"/>
      <c r="NYO36" s="0"/>
      <c r="NYP36" s="0"/>
      <c r="NYQ36" s="0"/>
      <c r="NYR36" s="0"/>
      <c r="NYS36" s="0"/>
      <c r="NYT36" s="0"/>
      <c r="NYU36" s="0"/>
      <c r="NYV36" s="0"/>
      <c r="NYW36" s="0"/>
      <c r="NYX36" s="0"/>
      <c r="NYY36" s="0"/>
      <c r="NYZ36" s="0"/>
      <c r="NZA36" s="0"/>
      <c r="NZB36" s="0"/>
      <c r="NZC36" s="0"/>
      <c r="NZD36" s="0"/>
      <c r="NZE36" s="0"/>
      <c r="NZF36" s="0"/>
      <c r="NZG36" s="0"/>
      <c r="NZH36" s="0"/>
      <c r="NZI36" s="0"/>
      <c r="NZJ36" s="0"/>
      <c r="NZK36" s="0"/>
      <c r="NZL36" s="0"/>
      <c r="NZM36" s="0"/>
      <c r="NZN36" s="0"/>
      <c r="NZO36" s="0"/>
      <c r="NZP36" s="0"/>
      <c r="NZQ36" s="0"/>
      <c r="NZR36" s="0"/>
      <c r="NZS36" s="0"/>
      <c r="NZT36" s="0"/>
      <c r="NZU36" s="0"/>
      <c r="NZV36" s="0"/>
      <c r="NZW36" s="0"/>
      <c r="NZX36" s="0"/>
      <c r="NZY36" s="0"/>
      <c r="NZZ36" s="0"/>
      <c r="OAA36" s="0"/>
      <c r="OAB36" s="0"/>
      <c r="OAC36" s="0"/>
      <c r="OAD36" s="0"/>
      <c r="OAE36" s="0"/>
      <c r="OAF36" s="0"/>
      <c r="OAG36" s="0"/>
      <c r="OAH36" s="0"/>
      <c r="OAI36" s="0"/>
      <c r="OAJ36" s="0"/>
      <c r="OAK36" s="0"/>
      <c r="OAL36" s="0"/>
      <c r="OAM36" s="0"/>
      <c r="OAN36" s="0"/>
      <c r="OAO36" s="0"/>
      <c r="OAP36" s="0"/>
      <c r="OAQ36" s="0"/>
      <c r="OAR36" s="0"/>
      <c r="OAS36" s="0"/>
      <c r="OAT36" s="0"/>
      <c r="OAU36" s="0"/>
      <c r="OAV36" s="0"/>
      <c r="OAW36" s="0"/>
      <c r="OAX36" s="0"/>
      <c r="OAY36" s="0"/>
      <c r="OAZ36" s="0"/>
      <c r="OBA36" s="0"/>
      <c r="OBB36" s="0"/>
      <c r="OBC36" s="0"/>
      <c r="OBD36" s="0"/>
      <c r="OBE36" s="0"/>
      <c r="OBF36" s="0"/>
      <c r="OBG36" s="0"/>
      <c r="OBH36" s="0"/>
      <c r="OBI36" s="0"/>
      <c r="OBJ36" s="0"/>
      <c r="OBK36" s="0"/>
      <c r="OBL36" s="0"/>
      <c r="OBM36" s="0"/>
      <c r="OBN36" s="0"/>
      <c r="OBO36" s="0"/>
      <c r="OBP36" s="0"/>
      <c r="OBQ36" s="0"/>
      <c r="OBR36" s="0"/>
      <c r="OBS36" s="0"/>
      <c r="OBT36" s="0"/>
      <c r="OBU36" s="0"/>
      <c r="OBV36" s="0"/>
      <c r="OBW36" s="0"/>
      <c r="OBX36" s="0"/>
      <c r="OBY36" s="0"/>
      <c r="OBZ36" s="0"/>
      <c r="OCA36" s="0"/>
      <c r="OCB36" s="0"/>
      <c r="OCC36" s="0"/>
      <c r="OCD36" s="0"/>
      <c r="OCE36" s="0"/>
      <c r="OCF36" s="0"/>
      <c r="OCG36" s="0"/>
      <c r="OCH36" s="0"/>
      <c r="OCI36" s="0"/>
      <c r="OCJ36" s="0"/>
      <c r="OCK36" s="0"/>
      <c r="OCL36" s="0"/>
      <c r="OCM36" s="0"/>
      <c r="OCN36" s="0"/>
      <c r="OCO36" s="0"/>
      <c r="OCP36" s="0"/>
      <c r="OCQ36" s="0"/>
      <c r="OCR36" s="0"/>
      <c r="OCS36" s="0"/>
      <c r="OCT36" s="0"/>
      <c r="OCU36" s="0"/>
      <c r="OCV36" s="0"/>
      <c r="OCW36" s="0"/>
      <c r="OCX36" s="0"/>
      <c r="OCY36" s="0"/>
      <c r="OCZ36" s="0"/>
      <c r="ODA36" s="0"/>
      <c r="ODB36" s="0"/>
      <c r="ODC36" s="0"/>
      <c r="ODD36" s="0"/>
      <c r="ODE36" s="0"/>
      <c r="ODF36" s="0"/>
      <c r="ODG36" s="0"/>
      <c r="ODH36" s="0"/>
      <c r="ODI36" s="0"/>
      <c r="ODJ36" s="0"/>
      <c r="ODK36" s="0"/>
      <c r="ODL36" s="0"/>
      <c r="ODM36" s="0"/>
      <c r="ODN36" s="0"/>
      <c r="ODO36" s="0"/>
      <c r="ODP36" s="0"/>
      <c r="ODQ36" s="0"/>
      <c r="ODR36" s="0"/>
      <c r="ODS36" s="0"/>
      <c r="ODT36" s="0"/>
      <c r="ODU36" s="0"/>
      <c r="ODV36" s="0"/>
      <c r="ODW36" s="0"/>
      <c r="ODX36" s="0"/>
      <c r="ODY36" s="0"/>
      <c r="ODZ36" s="0"/>
      <c r="OEA36" s="0"/>
      <c r="OEB36" s="0"/>
      <c r="OEC36" s="0"/>
      <c r="OED36" s="0"/>
      <c r="OEE36" s="0"/>
      <c r="OEF36" s="0"/>
      <c r="OEG36" s="0"/>
      <c r="OEH36" s="0"/>
      <c r="OEI36" s="0"/>
      <c r="OEJ36" s="0"/>
      <c r="OEK36" s="0"/>
      <c r="OEL36" s="0"/>
      <c r="OEM36" s="0"/>
      <c r="OEN36" s="0"/>
      <c r="OEO36" s="0"/>
      <c r="OEP36" s="0"/>
      <c r="OEQ36" s="0"/>
      <c r="OER36" s="0"/>
      <c r="OES36" s="0"/>
      <c r="OET36" s="0"/>
      <c r="OEU36" s="0"/>
      <c r="OEV36" s="0"/>
      <c r="OEW36" s="0"/>
      <c r="OEX36" s="0"/>
      <c r="OEY36" s="0"/>
      <c r="OEZ36" s="0"/>
      <c r="OFA36" s="0"/>
      <c r="OFB36" s="0"/>
      <c r="OFC36" s="0"/>
      <c r="OFD36" s="0"/>
      <c r="OFE36" s="0"/>
      <c r="OFF36" s="0"/>
      <c r="OFG36" s="0"/>
      <c r="OFH36" s="0"/>
      <c r="OFI36" s="0"/>
      <c r="OFJ36" s="0"/>
      <c r="OFK36" s="0"/>
      <c r="OFL36" s="0"/>
      <c r="OFM36" s="0"/>
      <c r="OFN36" s="0"/>
      <c r="OFO36" s="0"/>
      <c r="OFP36" s="0"/>
      <c r="OFQ36" s="0"/>
      <c r="OFR36" s="0"/>
      <c r="OFS36" s="0"/>
      <c r="OFT36" s="0"/>
      <c r="OFU36" s="0"/>
      <c r="OFV36" s="0"/>
      <c r="OFW36" s="0"/>
      <c r="OFX36" s="0"/>
      <c r="OFY36" s="0"/>
      <c r="OFZ36" s="0"/>
      <c r="OGA36" s="0"/>
      <c r="OGB36" s="0"/>
      <c r="OGC36" s="0"/>
      <c r="OGD36" s="0"/>
      <c r="OGE36" s="0"/>
      <c r="OGF36" s="0"/>
      <c r="OGG36" s="0"/>
      <c r="OGH36" s="0"/>
      <c r="OGI36" s="0"/>
      <c r="OGJ36" s="0"/>
      <c r="OGK36" s="0"/>
      <c r="OGL36" s="0"/>
      <c r="OGM36" s="0"/>
      <c r="OGN36" s="0"/>
      <c r="OGO36" s="0"/>
      <c r="OGP36" s="0"/>
      <c r="OGQ36" s="0"/>
      <c r="OGR36" s="0"/>
      <c r="OGS36" s="0"/>
      <c r="OGT36" s="0"/>
      <c r="OGU36" s="0"/>
      <c r="OGV36" s="0"/>
      <c r="OGW36" s="0"/>
      <c r="OGX36" s="0"/>
      <c r="OGY36" s="0"/>
      <c r="OGZ36" s="0"/>
      <c r="OHA36" s="0"/>
      <c r="OHB36" s="0"/>
      <c r="OHC36" s="0"/>
      <c r="OHD36" s="0"/>
      <c r="OHE36" s="0"/>
      <c r="OHF36" s="0"/>
      <c r="OHG36" s="0"/>
      <c r="OHH36" s="0"/>
      <c r="OHI36" s="0"/>
      <c r="OHJ36" s="0"/>
      <c r="OHK36" s="0"/>
      <c r="OHL36" s="0"/>
      <c r="OHM36" s="0"/>
      <c r="OHN36" s="0"/>
      <c r="OHO36" s="0"/>
      <c r="OHP36" s="0"/>
      <c r="OHQ36" s="0"/>
      <c r="OHR36" s="0"/>
      <c r="OHS36" s="0"/>
      <c r="OHT36" s="0"/>
      <c r="OHU36" s="0"/>
      <c r="OHV36" s="0"/>
      <c r="OHW36" s="0"/>
      <c r="OHX36" s="0"/>
      <c r="OHY36" s="0"/>
      <c r="OHZ36" s="0"/>
      <c r="OIA36" s="0"/>
      <c r="OIB36" s="0"/>
      <c r="OIC36" s="0"/>
      <c r="OID36" s="0"/>
      <c r="OIE36" s="0"/>
      <c r="OIF36" s="0"/>
      <c r="OIG36" s="0"/>
      <c r="OIH36" s="0"/>
      <c r="OII36" s="0"/>
      <c r="OIJ36" s="0"/>
      <c r="OIK36" s="0"/>
      <c r="OIL36" s="0"/>
      <c r="OIM36" s="0"/>
      <c r="OIN36" s="0"/>
      <c r="OIO36" s="0"/>
      <c r="OIP36" s="0"/>
      <c r="OIQ36" s="0"/>
      <c r="OIR36" s="0"/>
      <c r="OIS36" s="0"/>
      <c r="OIT36" s="0"/>
      <c r="OIU36" s="0"/>
      <c r="OIV36" s="0"/>
      <c r="OIW36" s="0"/>
      <c r="OIX36" s="0"/>
      <c r="OIY36" s="0"/>
      <c r="OIZ36" s="0"/>
      <c r="OJA36" s="0"/>
      <c r="OJB36" s="0"/>
      <c r="OJC36" s="0"/>
      <c r="OJD36" s="0"/>
      <c r="OJE36" s="0"/>
      <c r="OJF36" s="0"/>
      <c r="OJG36" s="0"/>
      <c r="OJH36" s="0"/>
      <c r="OJI36" s="0"/>
      <c r="OJJ36" s="0"/>
      <c r="OJK36" s="0"/>
      <c r="OJL36" s="0"/>
      <c r="OJM36" s="0"/>
      <c r="OJN36" s="0"/>
      <c r="OJO36" s="0"/>
      <c r="OJP36" s="0"/>
      <c r="OJQ36" s="0"/>
      <c r="OJR36" s="0"/>
      <c r="OJS36" s="0"/>
      <c r="OJT36" s="0"/>
      <c r="OJU36" s="0"/>
      <c r="OJV36" s="0"/>
      <c r="OJW36" s="0"/>
      <c r="OJX36" s="0"/>
      <c r="OJY36" s="0"/>
      <c r="OJZ36" s="0"/>
      <c r="OKA36" s="0"/>
      <c r="OKB36" s="0"/>
      <c r="OKC36" s="0"/>
      <c r="OKD36" s="0"/>
      <c r="OKE36" s="0"/>
      <c r="OKF36" s="0"/>
      <c r="OKG36" s="0"/>
      <c r="OKH36" s="0"/>
      <c r="OKI36" s="0"/>
      <c r="OKJ36" s="0"/>
      <c r="OKK36" s="0"/>
      <c r="OKL36" s="0"/>
      <c r="OKM36" s="0"/>
      <c r="OKN36" s="0"/>
      <c r="OKO36" s="0"/>
      <c r="OKP36" s="0"/>
      <c r="OKQ36" s="0"/>
      <c r="OKR36" s="0"/>
      <c r="OKS36" s="0"/>
      <c r="OKT36" s="0"/>
      <c r="OKU36" s="0"/>
      <c r="OKV36" s="0"/>
      <c r="OKW36" s="0"/>
      <c r="OKX36" s="0"/>
      <c r="OKY36" s="0"/>
      <c r="OKZ36" s="0"/>
      <c r="OLA36" s="0"/>
      <c r="OLB36" s="0"/>
      <c r="OLC36" s="0"/>
      <c r="OLD36" s="0"/>
      <c r="OLE36" s="0"/>
      <c r="OLF36" s="0"/>
      <c r="OLG36" s="0"/>
      <c r="OLH36" s="0"/>
      <c r="OLI36" s="0"/>
      <c r="OLJ36" s="0"/>
      <c r="OLK36" s="0"/>
      <c r="OLL36" s="0"/>
      <c r="OLM36" s="0"/>
      <c r="OLN36" s="0"/>
      <c r="OLO36" s="0"/>
      <c r="OLP36" s="0"/>
      <c r="OLQ36" s="0"/>
      <c r="OLR36" s="0"/>
      <c r="OLS36" s="0"/>
      <c r="OLT36" s="0"/>
      <c r="OLU36" s="0"/>
      <c r="OLV36" s="0"/>
      <c r="OLW36" s="0"/>
      <c r="OLX36" s="0"/>
      <c r="OLY36" s="0"/>
      <c r="OLZ36" s="0"/>
      <c r="OMA36" s="0"/>
      <c r="OMB36" s="0"/>
      <c r="OMC36" s="0"/>
      <c r="OMD36" s="0"/>
      <c r="OME36" s="0"/>
      <c r="OMF36" s="0"/>
      <c r="OMG36" s="0"/>
      <c r="OMH36" s="0"/>
      <c r="OMI36" s="0"/>
      <c r="OMJ36" s="0"/>
      <c r="OMK36" s="0"/>
      <c r="OML36" s="0"/>
      <c r="OMM36" s="0"/>
      <c r="OMN36" s="0"/>
      <c r="OMO36" s="0"/>
      <c r="OMP36" s="0"/>
      <c r="OMQ36" s="0"/>
      <c r="OMR36" s="0"/>
      <c r="OMS36" s="0"/>
      <c r="OMT36" s="0"/>
      <c r="OMU36" s="0"/>
      <c r="OMV36" s="0"/>
      <c r="OMW36" s="0"/>
      <c r="OMX36" s="0"/>
      <c r="OMY36" s="0"/>
      <c r="OMZ36" s="0"/>
      <c r="ONA36" s="0"/>
      <c r="ONB36" s="0"/>
      <c r="ONC36" s="0"/>
      <c r="OND36" s="0"/>
      <c r="ONE36" s="0"/>
      <c r="ONF36" s="0"/>
      <c r="ONG36" s="0"/>
      <c r="ONH36" s="0"/>
      <c r="ONI36" s="0"/>
      <c r="ONJ36" s="0"/>
      <c r="ONK36" s="0"/>
      <c r="ONL36" s="0"/>
      <c r="ONM36" s="0"/>
      <c r="ONN36" s="0"/>
      <c r="ONO36" s="0"/>
      <c r="ONP36" s="0"/>
      <c r="ONQ36" s="0"/>
      <c r="ONR36" s="0"/>
      <c r="ONS36" s="0"/>
      <c r="ONT36" s="0"/>
      <c r="ONU36" s="0"/>
      <c r="ONV36" s="0"/>
      <c r="ONW36" s="0"/>
      <c r="ONX36" s="0"/>
      <c r="ONY36" s="0"/>
      <c r="ONZ36" s="0"/>
      <c r="OOA36" s="0"/>
      <c r="OOB36" s="0"/>
      <c r="OOC36" s="0"/>
      <c r="OOD36" s="0"/>
      <c r="OOE36" s="0"/>
      <c r="OOF36" s="0"/>
      <c r="OOG36" s="0"/>
      <c r="OOH36" s="0"/>
      <c r="OOI36" s="0"/>
      <c r="OOJ36" s="0"/>
      <c r="OOK36" s="0"/>
      <c r="OOL36" s="0"/>
      <c r="OOM36" s="0"/>
      <c r="OON36" s="0"/>
      <c r="OOO36" s="0"/>
      <c r="OOP36" s="0"/>
      <c r="OOQ36" s="0"/>
      <c r="OOR36" s="0"/>
      <c r="OOS36" s="0"/>
      <c r="OOT36" s="0"/>
      <c r="OOU36" s="0"/>
      <c r="OOV36" s="0"/>
      <c r="OOW36" s="0"/>
      <c r="OOX36" s="0"/>
      <c r="OOY36" s="0"/>
      <c r="OOZ36" s="0"/>
      <c r="OPA36" s="0"/>
      <c r="OPB36" s="0"/>
      <c r="OPC36" s="0"/>
      <c r="OPD36" s="0"/>
      <c r="OPE36" s="0"/>
      <c r="OPF36" s="0"/>
      <c r="OPG36" s="0"/>
      <c r="OPH36" s="0"/>
      <c r="OPI36" s="0"/>
      <c r="OPJ36" s="0"/>
      <c r="OPK36" s="0"/>
      <c r="OPL36" s="0"/>
      <c r="OPM36" s="0"/>
      <c r="OPN36" s="0"/>
      <c r="OPO36" s="0"/>
      <c r="OPP36" s="0"/>
      <c r="OPQ36" s="0"/>
      <c r="OPR36" s="0"/>
      <c r="OPS36" s="0"/>
      <c r="OPT36" s="0"/>
      <c r="OPU36" s="0"/>
      <c r="OPV36" s="0"/>
      <c r="OPW36" s="0"/>
      <c r="OPX36" s="0"/>
      <c r="OPY36" s="0"/>
      <c r="OPZ36" s="0"/>
      <c r="OQA36" s="0"/>
      <c r="OQB36" s="0"/>
      <c r="OQC36" s="0"/>
      <c r="OQD36" s="0"/>
      <c r="OQE36" s="0"/>
      <c r="OQF36" s="0"/>
      <c r="OQG36" s="0"/>
      <c r="OQH36" s="0"/>
      <c r="OQI36" s="0"/>
      <c r="OQJ36" s="0"/>
      <c r="OQK36" s="0"/>
      <c r="OQL36" s="0"/>
      <c r="OQM36" s="0"/>
      <c r="OQN36" s="0"/>
      <c r="OQO36" s="0"/>
      <c r="OQP36" s="0"/>
      <c r="OQQ36" s="0"/>
      <c r="OQR36" s="0"/>
      <c r="OQS36" s="0"/>
      <c r="OQT36" s="0"/>
      <c r="OQU36" s="0"/>
      <c r="OQV36" s="0"/>
      <c r="OQW36" s="0"/>
      <c r="OQX36" s="0"/>
      <c r="OQY36" s="0"/>
      <c r="OQZ36" s="0"/>
      <c r="ORA36" s="0"/>
      <c r="ORB36" s="0"/>
      <c r="ORC36" s="0"/>
      <c r="ORD36" s="0"/>
      <c r="ORE36" s="0"/>
      <c r="ORF36" s="0"/>
      <c r="ORG36" s="0"/>
      <c r="ORH36" s="0"/>
      <c r="ORI36" s="0"/>
      <c r="ORJ36" s="0"/>
      <c r="ORK36" s="0"/>
      <c r="ORL36" s="0"/>
      <c r="ORM36" s="0"/>
      <c r="ORN36" s="0"/>
      <c r="ORO36" s="0"/>
      <c r="ORP36" s="0"/>
      <c r="ORQ36" s="0"/>
      <c r="ORR36" s="0"/>
      <c r="ORS36" s="0"/>
      <c r="ORT36" s="0"/>
      <c r="ORU36" s="0"/>
      <c r="ORV36" s="0"/>
      <c r="ORW36" s="0"/>
      <c r="ORX36" s="0"/>
      <c r="ORY36" s="0"/>
      <c r="ORZ36" s="0"/>
      <c r="OSA36" s="0"/>
      <c r="OSB36" s="0"/>
      <c r="OSC36" s="0"/>
      <c r="OSD36" s="0"/>
      <c r="OSE36" s="0"/>
      <c r="OSF36" s="0"/>
      <c r="OSG36" s="0"/>
      <c r="OSH36" s="0"/>
      <c r="OSI36" s="0"/>
      <c r="OSJ36" s="0"/>
      <c r="OSK36" s="0"/>
      <c r="OSL36" s="0"/>
      <c r="OSM36" s="0"/>
      <c r="OSN36" s="0"/>
      <c r="OSO36" s="0"/>
      <c r="OSP36" s="0"/>
      <c r="OSQ36" s="0"/>
      <c r="OSR36" s="0"/>
      <c r="OSS36" s="0"/>
      <c r="OST36" s="0"/>
      <c r="OSU36" s="0"/>
      <c r="OSV36" s="0"/>
      <c r="OSW36" s="0"/>
      <c r="OSX36" s="0"/>
      <c r="OSY36" s="0"/>
      <c r="OSZ36" s="0"/>
      <c r="OTA36" s="0"/>
      <c r="OTB36" s="0"/>
      <c r="OTC36" s="0"/>
      <c r="OTD36" s="0"/>
      <c r="OTE36" s="0"/>
      <c r="OTF36" s="0"/>
      <c r="OTG36" s="0"/>
      <c r="OTH36" s="0"/>
      <c r="OTI36" s="0"/>
      <c r="OTJ36" s="0"/>
      <c r="OTK36" s="0"/>
      <c r="OTL36" s="0"/>
      <c r="OTM36" s="0"/>
      <c r="OTN36" s="0"/>
      <c r="OTO36" s="0"/>
      <c r="OTP36" s="0"/>
      <c r="OTQ36" s="0"/>
      <c r="OTR36" s="0"/>
      <c r="OTS36" s="0"/>
      <c r="OTT36" s="0"/>
      <c r="OTU36" s="0"/>
      <c r="OTV36" s="0"/>
      <c r="OTW36" s="0"/>
      <c r="OTX36" s="0"/>
      <c r="OTY36" s="0"/>
      <c r="OTZ36" s="0"/>
      <c r="OUA36" s="0"/>
      <c r="OUB36" s="0"/>
      <c r="OUC36" s="0"/>
      <c r="OUD36" s="0"/>
      <c r="OUE36" s="0"/>
      <c r="OUF36" s="0"/>
      <c r="OUG36" s="0"/>
      <c r="OUH36" s="0"/>
      <c r="OUI36" s="0"/>
      <c r="OUJ36" s="0"/>
      <c r="OUK36" s="0"/>
      <c r="OUL36" s="0"/>
      <c r="OUM36" s="0"/>
      <c r="OUN36" s="0"/>
      <c r="OUO36" s="0"/>
      <c r="OUP36" s="0"/>
      <c r="OUQ36" s="0"/>
      <c r="OUR36" s="0"/>
      <c r="OUS36" s="0"/>
      <c r="OUT36" s="0"/>
      <c r="OUU36" s="0"/>
      <c r="OUV36" s="0"/>
      <c r="OUW36" s="0"/>
      <c r="OUX36" s="0"/>
      <c r="OUY36" s="0"/>
      <c r="OUZ36" s="0"/>
      <c r="OVA36" s="0"/>
      <c r="OVB36" s="0"/>
      <c r="OVC36" s="0"/>
      <c r="OVD36" s="0"/>
      <c r="OVE36" s="0"/>
      <c r="OVF36" s="0"/>
      <c r="OVG36" s="0"/>
      <c r="OVH36" s="0"/>
      <c r="OVI36" s="0"/>
      <c r="OVJ36" s="0"/>
      <c r="OVK36" s="0"/>
      <c r="OVL36" s="0"/>
      <c r="OVM36" s="0"/>
      <c r="OVN36" s="0"/>
      <c r="OVO36" s="0"/>
      <c r="OVP36" s="0"/>
      <c r="OVQ36" s="0"/>
      <c r="OVR36" s="0"/>
      <c r="OVS36" s="0"/>
      <c r="OVT36" s="0"/>
      <c r="OVU36" s="0"/>
      <c r="OVV36" s="0"/>
      <c r="OVW36" s="0"/>
      <c r="OVX36" s="0"/>
      <c r="OVY36" s="0"/>
      <c r="OVZ36" s="0"/>
      <c r="OWA36" s="0"/>
      <c r="OWB36" s="0"/>
      <c r="OWC36" s="0"/>
      <c r="OWD36" s="0"/>
      <c r="OWE36" s="0"/>
      <c r="OWF36" s="0"/>
      <c r="OWG36" s="0"/>
      <c r="OWH36" s="0"/>
      <c r="OWI36" s="0"/>
      <c r="OWJ36" s="0"/>
      <c r="OWK36" s="0"/>
      <c r="OWL36" s="0"/>
      <c r="OWM36" s="0"/>
      <c r="OWN36" s="0"/>
      <c r="OWO36" s="0"/>
      <c r="OWP36" s="0"/>
      <c r="OWQ36" s="0"/>
      <c r="OWR36" s="0"/>
      <c r="OWS36" s="0"/>
      <c r="OWT36" s="0"/>
      <c r="OWU36" s="0"/>
      <c r="OWV36" s="0"/>
      <c r="OWW36" s="0"/>
      <c r="OWX36" s="0"/>
      <c r="OWY36" s="0"/>
      <c r="OWZ36" s="0"/>
      <c r="OXA36" s="0"/>
      <c r="OXB36" s="0"/>
      <c r="OXC36" s="0"/>
      <c r="OXD36" s="0"/>
      <c r="OXE36" s="0"/>
      <c r="OXF36" s="0"/>
      <c r="OXG36" s="0"/>
      <c r="OXH36" s="0"/>
      <c r="OXI36" s="0"/>
      <c r="OXJ36" s="0"/>
      <c r="OXK36" s="0"/>
      <c r="OXL36" s="0"/>
      <c r="OXM36" s="0"/>
      <c r="OXN36" s="0"/>
      <c r="OXO36" s="0"/>
      <c r="OXP36" s="0"/>
      <c r="OXQ36" s="0"/>
      <c r="OXR36" s="0"/>
      <c r="OXS36" s="0"/>
      <c r="OXT36" s="0"/>
      <c r="OXU36" s="0"/>
      <c r="OXV36" s="0"/>
      <c r="OXW36" s="0"/>
      <c r="OXX36" s="0"/>
      <c r="OXY36" s="0"/>
      <c r="OXZ36" s="0"/>
      <c r="OYA36" s="0"/>
      <c r="OYB36" s="0"/>
      <c r="OYC36" s="0"/>
      <c r="OYD36" s="0"/>
      <c r="OYE36" s="0"/>
      <c r="OYF36" s="0"/>
      <c r="OYG36" s="0"/>
      <c r="OYH36" s="0"/>
      <c r="OYI36" s="0"/>
      <c r="OYJ36" s="0"/>
      <c r="OYK36" s="0"/>
      <c r="OYL36" s="0"/>
      <c r="OYM36" s="0"/>
      <c r="OYN36" s="0"/>
      <c r="OYO36" s="0"/>
      <c r="OYP36" s="0"/>
      <c r="OYQ36" s="0"/>
      <c r="OYR36" s="0"/>
      <c r="OYS36" s="0"/>
      <c r="OYT36" s="0"/>
      <c r="OYU36" s="0"/>
      <c r="OYV36" s="0"/>
      <c r="OYW36" s="0"/>
      <c r="OYX36" s="0"/>
      <c r="OYY36" s="0"/>
      <c r="OYZ36" s="0"/>
      <c r="OZA36" s="0"/>
      <c r="OZB36" s="0"/>
      <c r="OZC36" s="0"/>
      <c r="OZD36" s="0"/>
      <c r="OZE36" s="0"/>
      <c r="OZF36" s="0"/>
      <c r="OZG36" s="0"/>
      <c r="OZH36" s="0"/>
      <c r="OZI36" s="0"/>
      <c r="OZJ36" s="0"/>
      <c r="OZK36" s="0"/>
      <c r="OZL36" s="0"/>
      <c r="OZM36" s="0"/>
      <c r="OZN36" s="0"/>
      <c r="OZO36" s="0"/>
      <c r="OZP36" s="0"/>
      <c r="OZQ36" s="0"/>
      <c r="OZR36" s="0"/>
      <c r="OZS36" s="0"/>
      <c r="OZT36" s="0"/>
      <c r="OZU36" s="0"/>
      <c r="OZV36" s="0"/>
      <c r="OZW36" s="0"/>
      <c r="OZX36" s="0"/>
      <c r="OZY36" s="0"/>
      <c r="OZZ36" s="0"/>
      <c r="PAA36" s="0"/>
      <c r="PAB36" s="0"/>
      <c r="PAC36" s="0"/>
      <c r="PAD36" s="0"/>
      <c r="PAE36" s="0"/>
      <c r="PAF36" s="0"/>
      <c r="PAG36" s="0"/>
      <c r="PAH36" s="0"/>
      <c r="PAI36" s="0"/>
      <c r="PAJ36" s="0"/>
      <c r="PAK36" s="0"/>
      <c r="PAL36" s="0"/>
      <c r="PAM36" s="0"/>
      <c r="PAN36" s="0"/>
      <c r="PAO36" s="0"/>
      <c r="PAP36" s="0"/>
      <c r="PAQ36" s="0"/>
      <c r="PAR36" s="0"/>
      <c r="PAS36" s="0"/>
      <c r="PAT36" s="0"/>
      <c r="PAU36" s="0"/>
      <c r="PAV36" s="0"/>
      <c r="PAW36" s="0"/>
      <c r="PAX36" s="0"/>
      <c r="PAY36" s="0"/>
      <c r="PAZ36" s="0"/>
      <c r="PBA36" s="0"/>
      <c r="PBB36" s="0"/>
      <c r="PBC36" s="0"/>
      <c r="PBD36" s="0"/>
      <c r="PBE36" s="0"/>
      <c r="PBF36" s="0"/>
      <c r="PBG36" s="0"/>
      <c r="PBH36" s="0"/>
      <c r="PBI36" s="0"/>
      <c r="PBJ36" s="0"/>
      <c r="PBK36" s="0"/>
      <c r="PBL36" s="0"/>
      <c r="PBM36" s="0"/>
      <c r="PBN36" s="0"/>
      <c r="PBO36" s="0"/>
      <c r="PBP36" s="0"/>
      <c r="PBQ36" s="0"/>
      <c r="PBR36" s="0"/>
      <c r="PBS36" s="0"/>
      <c r="PBT36" s="0"/>
      <c r="PBU36" s="0"/>
      <c r="PBV36" s="0"/>
      <c r="PBW36" s="0"/>
      <c r="PBX36" s="0"/>
      <c r="PBY36" s="0"/>
      <c r="PBZ36" s="0"/>
      <c r="PCA36" s="0"/>
      <c r="PCB36" s="0"/>
      <c r="PCC36" s="0"/>
      <c r="PCD36" s="0"/>
      <c r="PCE36" s="0"/>
      <c r="PCF36" s="0"/>
      <c r="PCG36" s="0"/>
      <c r="PCH36" s="0"/>
      <c r="PCI36" s="0"/>
      <c r="PCJ36" s="0"/>
      <c r="PCK36" s="0"/>
      <c r="PCL36" s="0"/>
      <c r="PCM36" s="0"/>
      <c r="PCN36" s="0"/>
      <c r="PCO36" s="0"/>
      <c r="PCP36" s="0"/>
      <c r="PCQ36" s="0"/>
      <c r="PCR36" s="0"/>
      <c r="PCS36" s="0"/>
      <c r="PCT36" s="0"/>
      <c r="PCU36" s="0"/>
      <c r="PCV36" s="0"/>
      <c r="PCW36" s="0"/>
      <c r="PCX36" s="0"/>
      <c r="PCY36" s="0"/>
      <c r="PCZ36" s="0"/>
      <c r="PDA36" s="0"/>
      <c r="PDB36" s="0"/>
      <c r="PDC36" s="0"/>
      <c r="PDD36" s="0"/>
      <c r="PDE36" s="0"/>
      <c r="PDF36" s="0"/>
      <c r="PDG36" s="0"/>
      <c r="PDH36" s="0"/>
      <c r="PDI36" s="0"/>
      <c r="PDJ36" s="0"/>
      <c r="PDK36" s="0"/>
      <c r="PDL36" s="0"/>
      <c r="PDM36" s="0"/>
      <c r="PDN36" s="0"/>
      <c r="PDO36" s="0"/>
      <c r="PDP36" s="0"/>
      <c r="PDQ36" s="0"/>
      <c r="PDR36" s="0"/>
      <c r="PDS36" s="0"/>
      <c r="PDT36" s="0"/>
      <c r="PDU36" s="0"/>
      <c r="PDV36" s="0"/>
      <c r="PDW36" s="0"/>
      <c r="PDX36" s="0"/>
      <c r="PDY36" s="0"/>
      <c r="PDZ36" s="0"/>
      <c r="PEA36" s="0"/>
      <c r="PEB36" s="0"/>
      <c r="PEC36" s="0"/>
      <c r="PED36" s="0"/>
      <c r="PEE36" s="0"/>
      <c r="PEF36" s="0"/>
      <c r="PEG36" s="0"/>
      <c r="PEH36" s="0"/>
      <c r="PEI36" s="0"/>
      <c r="PEJ36" s="0"/>
      <c r="PEK36" s="0"/>
      <c r="PEL36" s="0"/>
      <c r="PEM36" s="0"/>
      <c r="PEN36" s="0"/>
      <c r="PEO36" s="0"/>
      <c r="PEP36" s="0"/>
      <c r="PEQ36" s="0"/>
      <c r="PER36" s="0"/>
      <c r="PES36" s="0"/>
      <c r="PET36" s="0"/>
      <c r="PEU36" s="0"/>
      <c r="PEV36" s="0"/>
      <c r="PEW36" s="0"/>
      <c r="PEX36" s="0"/>
      <c r="PEY36" s="0"/>
      <c r="PEZ36" s="0"/>
      <c r="PFA36" s="0"/>
      <c r="PFB36" s="0"/>
      <c r="PFC36" s="0"/>
      <c r="PFD36" s="0"/>
      <c r="PFE36" s="0"/>
      <c r="PFF36" s="0"/>
      <c r="PFG36" s="0"/>
      <c r="PFH36" s="0"/>
      <c r="PFI36" s="0"/>
      <c r="PFJ36" s="0"/>
      <c r="PFK36" s="0"/>
      <c r="PFL36" s="0"/>
      <c r="PFM36" s="0"/>
      <c r="PFN36" s="0"/>
      <c r="PFO36" s="0"/>
      <c r="PFP36" s="0"/>
      <c r="PFQ36" s="0"/>
      <c r="PFR36" s="0"/>
      <c r="PFS36" s="0"/>
      <c r="PFT36" s="0"/>
      <c r="PFU36" s="0"/>
      <c r="PFV36" s="0"/>
      <c r="PFW36" s="0"/>
      <c r="PFX36" s="0"/>
      <c r="PFY36" s="0"/>
      <c r="PFZ36" s="0"/>
      <c r="PGA36" s="0"/>
      <c r="PGB36" s="0"/>
      <c r="PGC36" s="0"/>
      <c r="PGD36" s="0"/>
      <c r="PGE36" s="0"/>
      <c r="PGF36" s="0"/>
      <c r="PGG36" s="0"/>
      <c r="PGH36" s="0"/>
      <c r="PGI36" s="0"/>
      <c r="PGJ36" s="0"/>
      <c r="PGK36" s="0"/>
      <c r="PGL36" s="0"/>
      <c r="PGM36" s="0"/>
      <c r="PGN36" s="0"/>
      <c r="PGO36" s="0"/>
      <c r="PGP36" s="0"/>
      <c r="PGQ36" s="0"/>
      <c r="PGR36" s="0"/>
      <c r="PGS36" s="0"/>
      <c r="PGT36" s="0"/>
      <c r="PGU36" s="0"/>
      <c r="PGV36" s="0"/>
      <c r="PGW36" s="0"/>
      <c r="PGX36" s="0"/>
      <c r="PGY36" s="0"/>
      <c r="PGZ36" s="0"/>
      <c r="PHA36" s="0"/>
      <c r="PHB36" s="0"/>
      <c r="PHC36" s="0"/>
      <c r="PHD36" s="0"/>
      <c r="PHE36" s="0"/>
      <c r="PHF36" s="0"/>
      <c r="PHG36" s="0"/>
      <c r="PHH36" s="0"/>
      <c r="PHI36" s="0"/>
      <c r="PHJ36" s="0"/>
      <c r="PHK36" s="0"/>
      <c r="PHL36" s="0"/>
      <c r="PHM36" s="0"/>
      <c r="PHN36" s="0"/>
      <c r="PHO36" s="0"/>
      <c r="PHP36" s="0"/>
      <c r="PHQ36" s="0"/>
      <c r="PHR36" s="0"/>
      <c r="PHS36" s="0"/>
      <c r="PHT36" s="0"/>
      <c r="PHU36" s="0"/>
      <c r="PHV36" s="0"/>
      <c r="PHW36" s="0"/>
      <c r="PHX36" s="0"/>
      <c r="PHY36" s="0"/>
      <c r="PHZ36" s="0"/>
      <c r="PIA36" s="0"/>
      <c r="PIB36" s="0"/>
      <c r="PIC36" s="0"/>
      <c r="PID36" s="0"/>
      <c r="PIE36" s="0"/>
      <c r="PIF36" s="0"/>
      <c r="PIG36" s="0"/>
      <c r="PIH36" s="0"/>
      <c r="PII36" s="0"/>
      <c r="PIJ36" s="0"/>
      <c r="PIK36" s="0"/>
      <c r="PIL36" s="0"/>
      <c r="PIM36" s="0"/>
      <c r="PIN36" s="0"/>
      <c r="PIO36" s="0"/>
      <c r="PIP36" s="0"/>
      <c r="PIQ36" s="0"/>
      <c r="PIR36" s="0"/>
      <c r="PIS36" s="0"/>
      <c r="PIT36" s="0"/>
      <c r="PIU36" s="0"/>
      <c r="PIV36" s="0"/>
      <c r="PIW36" s="0"/>
      <c r="PIX36" s="0"/>
      <c r="PIY36" s="0"/>
      <c r="PIZ36" s="0"/>
      <c r="PJA36" s="0"/>
      <c r="PJB36" s="0"/>
      <c r="PJC36" s="0"/>
      <c r="PJD36" s="0"/>
      <c r="PJE36" s="0"/>
      <c r="PJF36" s="0"/>
      <c r="PJG36" s="0"/>
      <c r="PJH36" s="0"/>
      <c r="PJI36" s="0"/>
      <c r="PJJ36" s="0"/>
      <c r="PJK36" s="0"/>
      <c r="PJL36" s="0"/>
      <c r="PJM36" s="0"/>
      <c r="PJN36" s="0"/>
      <c r="PJO36" s="0"/>
      <c r="PJP36" s="0"/>
      <c r="PJQ36" s="0"/>
      <c r="PJR36" s="0"/>
      <c r="PJS36" s="0"/>
      <c r="PJT36" s="0"/>
      <c r="PJU36" s="0"/>
      <c r="PJV36" s="0"/>
      <c r="PJW36" s="0"/>
      <c r="PJX36" s="0"/>
      <c r="PJY36" s="0"/>
      <c r="PJZ36" s="0"/>
      <c r="PKA36" s="0"/>
      <c r="PKB36" s="0"/>
      <c r="PKC36" s="0"/>
      <c r="PKD36" s="0"/>
      <c r="PKE36" s="0"/>
      <c r="PKF36" s="0"/>
      <c r="PKG36" s="0"/>
      <c r="PKH36" s="0"/>
      <c r="PKI36" s="0"/>
      <c r="PKJ36" s="0"/>
      <c r="PKK36" s="0"/>
      <c r="PKL36" s="0"/>
      <c r="PKM36" s="0"/>
      <c r="PKN36" s="0"/>
      <c r="PKO36" s="0"/>
      <c r="PKP36" s="0"/>
      <c r="PKQ36" s="0"/>
      <c r="PKR36" s="0"/>
      <c r="PKS36" s="0"/>
      <c r="PKT36" s="0"/>
      <c r="PKU36" s="0"/>
      <c r="PKV36" s="0"/>
      <c r="PKW36" s="0"/>
      <c r="PKX36" s="0"/>
      <c r="PKY36" s="0"/>
      <c r="PKZ36" s="0"/>
      <c r="PLA36" s="0"/>
      <c r="PLB36" s="0"/>
      <c r="PLC36" s="0"/>
      <c r="PLD36" s="0"/>
      <c r="PLE36" s="0"/>
      <c r="PLF36" s="0"/>
      <c r="PLG36" s="0"/>
      <c r="PLH36" s="0"/>
      <c r="PLI36" s="0"/>
      <c r="PLJ36" s="0"/>
      <c r="PLK36" s="0"/>
      <c r="PLL36" s="0"/>
      <c r="PLM36" s="0"/>
      <c r="PLN36" s="0"/>
      <c r="PLO36" s="0"/>
      <c r="PLP36" s="0"/>
      <c r="PLQ36" s="0"/>
      <c r="PLR36" s="0"/>
      <c r="PLS36" s="0"/>
      <c r="PLT36" s="0"/>
      <c r="PLU36" s="0"/>
      <c r="PLV36" s="0"/>
      <c r="PLW36" s="0"/>
      <c r="PLX36" s="0"/>
      <c r="PLY36" s="0"/>
      <c r="PLZ36" s="0"/>
      <c r="PMA36" s="0"/>
      <c r="PMB36" s="0"/>
      <c r="PMC36" s="0"/>
      <c r="PMD36" s="0"/>
      <c r="PME36" s="0"/>
      <c r="PMF36" s="0"/>
      <c r="PMG36" s="0"/>
      <c r="PMH36" s="0"/>
      <c r="PMI36" s="0"/>
      <c r="PMJ36" s="0"/>
      <c r="PMK36" s="0"/>
      <c r="PML36" s="0"/>
      <c r="PMM36" s="0"/>
      <c r="PMN36" s="0"/>
      <c r="PMO36" s="0"/>
      <c r="PMP36" s="0"/>
      <c r="PMQ36" s="0"/>
      <c r="PMR36" s="0"/>
      <c r="PMS36" s="0"/>
      <c r="PMT36" s="0"/>
      <c r="PMU36" s="0"/>
      <c r="PMV36" s="0"/>
      <c r="PMW36" s="0"/>
      <c r="PMX36" s="0"/>
      <c r="PMY36" s="0"/>
      <c r="PMZ36" s="0"/>
      <c r="PNA36" s="0"/>
      <c r="PNB36" s="0"/>
      <c r="PNC36" s="0"/>
      <c r="PND36" s="0"/>
      <c r="PNE36" s="0"/>
      <c r="PNF36" s="0"/>
      <c r="PNG36" s="0"/>
      <c r="PNH36" s="0"/>
      <c r="PNI36" s="0"/>
      <c r="PNJ36" s="0"/>
      <c r="PNK36" s="0"/>
      <c r="PNL36" s="0"/>
      <c r="PNM36" s="0"/>
      <c r="PNN36" s="0"/>
      <c r="PNO36" s="0"/>
      <c r="PNP36" s="0"/>
      <c r="PNQ36" s="0"/>
      <c r="PNR36" s="0"/>
      <c r="PNS36" s="0"/>
      <c r="PNT36" s="0"/>
      <c r="PNU36" s="0"/>
      <c r="PNV36" s="0"/>
      <c r="PNW36" s="0"/>
      <c r="PNX36" s="0"/>
      <c r="PNY36" s="0"/>
      <c r="PNZ36" s="0"/>
      <c r="POA36" s="0"/>
      <c r="POB36" s="0"/>
      <c r="POC36" s="0"/>
      <c r="POD36" s="0"/>
      <c r="POE36" s="0"/>
      <c r="POF36" s="0"/>
      <c r="POG36" s="0"/>
      <c r="POH36" s="0"/>
      <c r="POI36" s="0"/>
      <c r="POJ36" s="0"/>
      <c r="POK36" s="0"/>
      <c r="POL36" s="0"/>
      <c r="POM36" s="0"/>
      <c r="PON36" s="0"/>
      <c r="POO36" s="0"/>
      <c r="POP36" s="0"/>
      <c r="POQ36" s="0"/>
      <c r="POR36" s="0"/>
      <c r="POS36" s="0"/>
      <c r="POT36" s="0"/>
      <c r="POU36" s="0"/>
      <c r="POV36" s="0"/>
      <c r="POW36" s="0"/>
      <c r="POX36" s="0"/>
      <c r="POY36" s="0"/>
      <c r="POZ36" s="0"/>
      <c r="PPA36" s="0"/>
      <c r="PPB36" s="0"/>
      <c r="PPC36" s="0"/>
      <c r="PPD36" s="0"/>
      <c r="PPE36" s="0"/>
      <c r="PPF36" s="0"/>
      <c r="PPG36" s="0"/>
      <c r="PPH36" s="0"/>
      <c r="PPI36" s="0"/>
      <c r="PPJ36" s="0"/>
      <c r="PPK36" s="0"/>
      <c r="PPL36" s="0"/>
      <c r="PPM36" s="0"/>
      <c r="PPN36" s="0"/>
      <c r="PPO36" s="0"/>
      <c r="PPP36" s="0"/>
      <c r="PPQ36" s="0"/>
      <c r="PPR36" s="0"/>
      <c r="PPS36" s="0"/>
      <c r="PPT36" s="0"/>
      <c r="PPU36" s="0"/>
      <c r="PPV36" s="0"/>
      <c r="PPW36" s="0"/>
      <c r="PPX36" s="0"/>
      <c r="PPY36" s="0"/>
      <c r="PPZ36" s="0"/>
      <c r="PQA36" s="0"/>
      <c r="PQB36" s="0"/>
      <c r="PQC36" s="0"/>
      <c r="PQD36" s="0"/>
      <c r="PQE36" s="0"/>
      <c r="PQF36" s="0"/>
      <c r="PQG36" s="0"/>
      <c r="PQH36" s="0"/>
      <c r="PQI36" s="0"/>
      <c r="PQJ36" s="0"/>
      <c r="PQK36" s="0"/>
      <c r="PQL36" s="0"/>
      <c r="PQM36" s="0"/>
      <c r="PQN36" s="0"/>
      <c r="PQO36" s="0"/>
      <c r="PQP36" s="0"/>
      <c r="PQQ36" s="0"/>
      <c r="PQR36" s="0"/>
      <c r="PQS36" s="0"/>
      <c r="PQT36" s="0"/>
      <c r="PQU36" s="0"/>
      <c r="PQV36" s="0"/>
      <c r="PQW36" s="0"/>
      <c r="PQX36" s="0"/>
      <c r="PQY36" s="0"/>
      <c r="PQZ36" s="0"/>
      <c r="PRA36" s="0"/>
      <c r="PRB36" s="0"/>
      <c r="PRC36" s="0"/>
      <c r="PRD36" s="0"/>
      <c r="PRE36" s="0"/>
      <c r="PRF36" s="0"/>
      <c r="PRG36" s="0"/>
      <c r="PRH36" s="0"/>
      <c r="PRI36" s="0"/>
      <c r="PRJ36" s="0"/>
      <c r="PRK36" s="0"/>
      <c r="PRL36" s="0"/>
      <c r="PRM36" s="0"/>
      <c r="PRN36" s="0"/>
      <c r="PRO36" s="0"/>
      <c r="PRP36" s="0"/>
      <c r="PRQ36" s="0"/>
      <c r="PRR36" s="0"/>
      <c r="PRS36" s="0"/>
      <c r="PRT36" s="0"/>
      <c r="PRU36" s="0"/>
      <c r="PRV36" s="0"/>
      <c r="PRW36" s="0"/>
      <c r="PRX36" s="0"/>
      <c r="PRY36" s="0"/>
      <c r="PRZ36" s="0"/>
      <c r="PSA36" s="0"/>
      <c r="PSB36" s="0"/>
      <c r="PSC36" s="0"/>
      <c r="PSD36" s="0"/>
      <c r="PSE36" s="0"/>
      <c r="PSF36" s="0"/>
      <c r="PSG36" s="0"/>
      <c r="PSH36" s="0"/>
      <c r="PSI36" s="0"/>
      <c r="PSJ36" s="0"/>
      <c r="PSK36" s="0"/>
      <c r="PSL36" s="0"/>
      <c r="PSM36" s="0"/>
      <c r="PSN36" s="0"/>
      <c r="PSO36" s="0"/>
      <c r="PSP36" s="0"/>
      <c r="PSQ36" s="0"/>
      <c r="PSR36" s="0"/>
      <c r="PSS36" s="0"/>
      <c r="PST36" s="0"/>
      <c r="PSU36" s="0"/>
      <c r="PSV36" s="0"/>
      <c r="PSW36" s="0"/>
      <c r="PSX36" s="0"/>
      <c r="PSY36" s="0"/>
      <c r="PSZ36" s="0"/>
      <c r="PTA36" s="0"/>
      <c r="PTB36" s="0"/>
      <c r="PTC36" s="0"/>
      <c r="PTD36" s="0"/>
      <c r="PTE36" s="0"/>
      <c r="PTF36" s="0"/>
      <c r="PTG36" s="0"/>
      <c r="PTH36" s="0"/>
      <c r="PTI36" s="0"/>
      <c r="PTJ36" s="0"/>
      <c r="PTK36" s="0"/>
      <c r="PTL36" s="0"/>
      <c r="PTM36" s="0"/>
      <c r="PTN36" s="0"/>
      <c r="PTO36" s="0"/>
      <c r="PTP36" s="0"/>
      <c r="PTQ36" s="0"/>
      <c r="PTR36" s="0"/>
      <c r="PTS36" s="0"/>
      <c r="PTT36" s="0"/>
      <c r="PTU36" s="0"/>
      <c r="PTV36" s="0"/>
      <c r="PTW36" s="0"/>
      <c r="PTX36" s="0"/>
      <c r="PTY36" s="0"/>
      <c r="PTZ36" s="0"/>
      <c r="PUA36" s="0"/>
      <c r="PUB36" s="0"/>
      <c r="PUC36" s="0"/>
      <c r="PUD36" s="0"/>
      <c r="PUE36" s="0"/>
      <c r="PUF36" s="0"/>
      <c r="PUG36" s="0"/>
      <c r="PUH36" s="0"/>
      <c r="PUI36" s="0"/>
      <c r="PUJ36" s="0"/>
      <c r="PUK36" s="0"/>
      <c r="PUL36" s="0"/>
      <c r="PUM36" s="0"/>
      <c r="PUN36" s="0"/>
      <c r="PUO36" s="0"/>
      <c r="PUP36" s="0"/>
      <c r="PUQ36" s="0"/>
      <c r="PUR36" s="0"/>
      <c r="PUS36" s="0"/>
      <c r="PUT36" s="0"/>
      <c r="PUU36" s="0"/>
      <c r="PUV36" s="0"/>
      <c r="PUW36" s="0"/>
      <c r="PUX36" s="0"/>
      <c r="PUY36" s="0"/>
      <c r="PUZ36" s="0"/>
      <c r="PVA36" s="0"/>
      <c r="PVB36" s="0"/>
      <c r="PVC36" s="0"/>
      <c r="PVD36" s="0"/>
      <c r="PVE36" s="0"/>
      <c r="PVF36" s="0"/>
      <c r="PVG36" s="0"/>
      <c r="PVH36" s="0"/>
      <c r="PVI36" s="0"/>
      <c r="PVJ36" s="0"/>
      <c r="PVK36" s="0"/>
      <c r="PVL36" s="0"/>
      <c r="PVM36" s="0"/>
      <c r="PVN36" s="0"/>
      <c r="PVO36" s="0"/>
      <c r="PVP36" s="0"/>
      <c r="PVQ36" s="0"/>
      <c r="PVR36" s="0"/>
      <c r="PVS36" s="0"/>
      <c r="PVT36" s="0"/>
      <c r="PVU36" s="0"/>
      <c r="PVV36" s="0"/>
      <c r="PVW36" s="0"/>
      <c r="PVX36" s="0"/>
      <c r="PVY36" s="0"/>
      <c r="PVZ36" s="0"/>
      <c r="PWA36" s="0"/>
      <c r="PWB36" s="0"/>
      <c r="PWC36" s="0"/>
      <c r="PWD36" s="0"/>
      <c r="PWE36" s="0"/>
      <c r="PWF36" s="0"/>
      <c r="PWG36" s="0"/>
      <c r="PWH36" s="0"/>
      <c r="PWI36" s="0"/>
      <c r="PWJ36" s="0"/>
      <c r="PWK36" s="0"/>
      <c r="PWL36" s="0"/>
      <c r="PWM36" s="0"/>
      <c r="PWN36" s="0"/>
      <c r="PWO36" s="0"/>
      <c r="PWP36" s="0"/>
      <c r="PWQ36" s="0"/>
      <c r="PWR36" s="0"/>
      <c r="PWS36" s="0"/>
      <c r="PWT36" s="0"/>
      <c r="PWU36" s="0"/>
      <c r="PWV36" s="0"/>
      <c r="PWW36" s="0"/>
      <c r="PWX36" s="0"/>
      <c r="PWY36" s="0"/>
      <c r="PWZ36" s="0"/>
      <c r="PXA36" s="0"/>
      <c r="PXB36" s="0"/>
      <c r="PXC36" s="0"/>
      <c r="PXD36" s="0"/>
      <c r="PXE36" s="0"/>
      <c r="PXF36" s="0"/>
      <c r="PXG36" s="0"/>
      <c r="PXH36" s="0"/>
      <c r="PXI36" s="0"/>
      <c r="PXJ36" s="0"/>
      <c r="PXK36" s="0"/>
      <c r="PXL36" s="0"/>
      <c r="PXM36" s="0"/>
      <c r="PXN36" s="0"/>
      <c r="PXO36" s="0"/>
      <c r="PXP36" s="0"/>
      <c r="PXQ36" s="0"/>
      <c r="PXR36" s="0"/>
      <c r="PXS36" s="0"/>
      <c r="PXT36" s="0"/>
      <c r="PXU36" s="0"/>
      <c r="PXV36" s="0"/>
      <c r="PXW36" s="0"/>
      <c r="PXX36" s="0"/>
      <c r="PXY36" s="0"/>
      <c r="PXZ36" s="0"/>
      <c r="PYA36" s="0"/>
      <c r="PYB36" s="0"/>
      <c r="PYC36" s="0"/>
      <c r="PYD36" s="0"/>
      <c r="PYE36" s="0"/>
      <c r="PYF36" s="0"/>
      <c r="PYG36" s="0"/>
      <c r="PYH36" s="0"/>
      <c r="PYI36" s="0"/>
      <c r="PYJ36" s="0"/>
      <c r="PYK36" s="0"/>
      <c r="PYL36" s="0"/>
      <c r="PYM36" s="0"/>
      <c r="PYN36" s="0"/>
      <c r="PYO36" s="0"/>
      <c r="PYP36" s="0"/>
      <c r="PYQ36" s="0"/>
      <c r="PYR36" s="0"/>
      <c r="PYS36" s="0"/>
      <c r="PYT36" s="0"/>
      <c r="PYU36" s="0"/>
      <c r="PYV36" s="0"/>
      <c r="PYW36" s="0"/>
      <c r="PYX36" s="0"/>
      <c r="PYY36" s="0"/>
      <c r="PYZ36" s="0"/>
      <c r="PZA36" s="0"/>
      <c r="PZB36" s="0"/>
      <c r="PZC36" s="0"/>
      <c r="PZD36" s="0"/>
      <c r="PZE36" s="0"/>
      <c r="PZF36" s="0"/>
      <c r="PZG36" s="0"/>
      <c r="PZH36" s="0"/>
      <c r="PZI36" s="0"/>
      <c r="PZJ36" s="0"/>
      <c r="PZK36" s="0"/>
      <c r="PZL36" s="0"/>
      <c r="PZM36" s="0"/>
      <c r="PZN36" s="0"/>
      <c r="PZO36" s="0"/>
      <c r="PZP36" s="0"/>
      <c r="PZQ36" s="0"/>
      <c r="PZR36" s="0"/>
      <c r="PZS36" s="0"/>
      <c r="PZT36" s="0"/>
      <c r="PZU36" s="0"/>
      <c r="PZV36" s="0"/>
      <c r="PZW36" s="0"/>
      <c r="PZX36" s="0"/>
      <c r="PZY36" s="0"/>
      <c r="PZZ36" s="0"/>
      <c r="QAA36" s="0"/>
      <c r="QAB36" s="0"/>
      <c r="QAC36" s="0"/>
      <c r="QAD36" s="0"/>
      <c r="QAE36" s="0"/>
      <c r="QAF36" s="0"/>
      <c r="QAG36" s="0"/>
      <c r="QAH36" s="0"/>
      <c r="QAI36" s="0"/>
      <c r="QAJ36" s="0"/>
      <c r="QAK36" s="0"/>
      <c r="QAL36" s="0"/>
      <c r="QAM36" s="0"/>
      <c r="QAN36" s="0"/>
      <c r="QAO36" s="0"/>
      <c r="QAP36" s="0"/>
      <c r="QAQ36" s="0"/>
      <c r="QAR36" s="0"/>
      <c r="QAS36" s="0"/>
      <c r="QAT36" s="0"/>
      <c r="QAU36" s="0"/>
      <c r="QAV36" s="0"/>
      <c r="QAW36" s="0"/>
      <c r="QAX36" s="0"/>
      <c r="QAY36" s="0"/>
      <c r="QAZ36" s="0"/>
      <c r="QBA36" s="0"/>
      <c r="QBB36" s="0"/>
      <c r="QBC36" s="0"/>
      <c r="QBD36" s="0"/>
      <c r="QBE36" s="0"/>
      <c r="QBF36" s="0"/>
      <c r="QBG36" s="0"/>
      <c r="QBH36" s="0"/>
      <c r="QBI36" s="0"/>
      <c r="QBJ36" s="0"/>
      <c r="QBK36" s="0"/>
      <c r="QBL36" s="0"/>
      <c r="QBM36" s="0"/>
      <c r="QBN36" s="0"/>
      <c r="QBO36" s="0"/>
      <c r="QBP36" s="0"/>
      <c r="QBQ36" s="0"/>
      <c r="QBR36" s="0"/>
      <c r="QBS36" s="0"/>
      <c r="QBT36" s="0"/>
      <c r="QBU36" s="0"/>
      <c r="QBV36" s="0"/>
      <c r="QBW36" s="0"/>
      <c r="QBX36" s="0"/>
      <c r="QBY36" s="0"/>
      <c r="QBZ36" s="0"/>
      <c r="QCA36" s="0"/>
      <c r="QCB36" s="0"/>
      <c r="QCC36" s="0"/>
      <c r="QCD36" s="0"/>
      <c r="QCE36" s="0"/>
      <c r="QCF36" s="0"/>
      <c r="QCG36" s="0"/>
      <c r="QCH36" s="0"/>
      <c r="QCI36" s="0"/>
      <c r="QCJ36" s="0"/>
      <c r="QCK36" s="0"/>
      <c r="QCL36" s="0"/>
      <c r="QCM36" s="0"/>
      <c r="QCN36" s="0"/>
      <c r="QCO36" s="0"/>
      <c r="QCP36" s="0"/>
      <c r="QCQ36" s="0"/>
      <c r="QCR36" s="0"/>
      <c r="QCS36" s="0"/>
      <c r="QCT36" s="0"/>
      <c r="QCU36" s="0"/>
      <c r="QCV36" s="0"/>
      <c r="QCW36" s="0"/>
      <c r="QCX36" s="0"/>
      <c r="QCY36" s="0"/>
      <c r="QCZ36" s="0"/>
      <c r="QDA36" s="0"/>
      <c r="QDB36" s="0"/>
      <c r="QDC36" s="0"/>
      <c r="QDD36" s="0"/>
      <c r="QDE36" s="0"/>
      <c r="QDF36" s="0"/>
      <c r="QDG36" s="0"/>
      <c r="QDH36" s="0"/>
      <c r="QDI36" s="0"/>
      <c r="QDJ36" s="0"/>
      <c r="QDK36" s="0"/>
      <c r="QDL36" s="0"/>
      <c r="QDM36" s="0"/>
      <c r="QDN36" s="0"/>
      <c r="QDO36" s="0"/>
      <c r="QDP36" s="0"/>
      <c r="QDQ36" s="0"/>
      <c r="QDR36" s="0"/>
      <c r="QDS36" s="0"/>
      <c r="QDT36" s="0"/>
      <c r="QDU36" s="0"/>
      <c r="QDV36" s="0"/>
      <c r="QDW36" s="0"/>
      <c r="QDX36" s="0"/>
      <c r="QDY36" s="0"/>
      <c r="QDZ36" s="0"/>
      <c r="QEA36" s="0"/>
      <c r="QEB36" s="0"/>
      <c r="QEC36" s="0"/>
      <c r="QED36" s="0"/>
      <c r="QEE36" s="0"/>
      <c r="QEF36" s="0"/>
      <c r="QEG36" s="0"/>
      <c r="QEH36" s="0"/>
      <c r="QEI36" s="0"/>
      <c r="QEJ36" s="0"/>
      <c r="QEK36" s="0"/>
      <c r="QEL36" s="0"/>
      <c r="QEM36" s="0"/>
      <c r="QEN36" s="0"/>
      <c r="QEO36" s="0"/>
      <c r="QEP36" s="0"/>
      <c r="QEQ36" s="0"/>
      <c r="QER36" s="0"/>
      <c r="QES36" s="0"/>
      <c r="QET36" s="0"/>
      <c r="QEU36" s="0"/>
      <c r="QEV36" s="0"/>
      <c r="QEW36" s="0"/>
      <c r="QEX36" s="0"/>
      <c r="QEY36" s="0"/>
      <c r="QEZ36" s="0"/>
      <c r="QFA36" s="0"/>
      <c r="QFB36" s="0"/>
      <c r="QFC36" s="0"/>
      <c r="QFD36" s="0"/>
      <c r="QFE36" s="0"/>
      <c r="QFF36" s="0"/>
      <c r="QFG36" s="0"/>
      <c r="QFH36" s="0"/>
      <c r="QFI36" s="0"/>
      <c r="QFJ36" s="0"/>
      <c r="QFK36" s="0"/>
      <c r="QFL36" s="0"/>
      <c r="QFM36" s="0"/>
      <c r="QFN36" s="0"/>
      <c r="QFO36" s="0"/>
      <c r="QFP36" s="0"/>
      <c r="QFQ36" s="0"/>
      <c r="QFR36" s="0"/>
      <c r="QFS36" s="0"/>
      <c r="QFT36" s="0"/>
      <c r="QFU36" s="0"/>
      <c r="QFV36" s="0"/>
      <c r="QFW36" s="0"/>
      <c r="QFX36" s="0"/>
      <c r="QFY36" s="0"/>
      <c r="QFZ36" s="0"/>
      <c r="QGA36" s="0"/>
      <c r="QGB36" s="0"/>
      <c r="QGC36" s="0"/>
      <c r="QGD36" s="0"/>
      <c r="QGE36" s="0"/>
      <c r="QGF36" s="0"/>
      <c r="QGG36" s="0"/>
      <c r="QGH36" s="0"/>
      <c r="QGI36" s="0"/>
      <c r="QGJ36" s="0"/>
      <c r="QGK36" s="0"/>
      <c r="QGL36" s="0"/>
      <c r="QGM36" s="0"/>
      <c r="QGN36" s="0"/>
      <c r="QGO36" s="0"/>
      <c r="QGP36" s="0"/>
      <c r="QGQ36" s="0"/>
      <c r="QGR36" s="0"/>
      <c r="QGS36" s="0"/>
      <c r="QGT36" s="0"/>
      <c r="QGU36" s="0"/>
      <c r="QGV36" s="0"/>
      <c r="QGW36" s="0"/>
      <c r="QGX36" s="0"/>
      <c r="QGY36" s="0"/>
      <c r="QGZ36" s="0"/>
      <c r="QHA36" s="0"/>
      <c r="QHB36" s="0"/>
      <c r="QHC36" s="0"/>
      <c r="QHD36" s="0"/>
      <c r="QHE36" s="0"/>
      <c r="QHF36" s="0"/>
      <c r="QHG36" s="0"/>
      <c r="QHH36" s="0"/>
      <c r="QHI36" s="0"/>
      <c r="QHJ36" s="0"/>
      <c r="QHK36" s="0"/>
      <c r="QHL36" s="0"/>
      <c r="QHM36" s="0"/>
      <c r="QHN36" s="0"/>
      <c r="QHO36" s="0"/>
      <c r="QHP36" s="0"/>
      <c r="QHQ36" s="0"/>
      <c r="QHR36" s="0"/>
      <c r="QHS36" s="0"/>
      <c r="QHT36" s="0"/>
      <c r="QHU36" s="0"/>
      <c r="QHV36" s="0"/>
      <c r="QHW36" s="0"/>
      <c r="QHX36" s="0"/>
      <c r="QHY36" s="0"/>
      <c r="QHZ36" s="0"/>
      <c r="QIA36" s="0"/>
      <c r="QIB36" s="0"/>
      <c r="QIC36" s="0"/>
      <c r="QID36" s="0"/>
      <c r="QIE36" s="0"/>
      <c r="QIF36" s="0"/>
      <c r="QIG36" s="0"/>
      <c r="QIH36" s="0"/>
      <c r="QII36" s="0"/>
      <c r="QIJ36" s="0"/>
      <c r="QIK36" s="0"/>
      <c r="QIL36" s="0"/>
      <c r="QIM36" s="0"/>
      <c r="QIN36" s="0"/>
      <c r="QIO36" s="0"/>
      <c r="QIP36" s="0"/>
      <c r="QIQ36" s="0"/>
      <c r="QIR36" s="0"/>
      <c r="QIS36" s="0"/>
      <c r="QIT36" s="0"/>
      <c r="QIU36" s="0"/>
      <c r="QIV36" s="0"/>
      <c r="QIW36" s="0"/>
      <c r="QIX36" s="0"/>
      <c r="QIY36" s="0"/>
      <c r="QIZ36" s="0"/>
      <c r="QJA36" s="0"/>
      <c r="QJB36" s="0"/>
      <c r="QJC36" s="0"/>
      <c r="QJD36" s="0"/>
      <c r="QJE36" s="0"/>
      <c r="QJF36" s="0"/>
      <c r="QJG36" s="0"/>
      <c r="QJH36" s="0"/>
      <c r="QJI36" s="0"/>
      <c r="QJJ36" s="0"/>
      <c r="QJK36" s="0"/>
      <c r="QJL36" s="0"/>
      <c r="QJM36" s="0"/>
      <c r="QJN36" s="0"/>
      <c r="QJO36" s="0"/>
      <c r="QJP36" s="0"/>
      <c r="QJQ36" s="0"/>
      <c r="QJR36" s="0"/>
      <c r="QJS36" s="0"/>
      <c r="QJT36" s="0"/>
      <c r="QJU36" s="0"/>
      <c r="QJV36" s="0"/>
      <c r="QJW36" s="0"/>
      <c r="QJX36" s="0"/>
      <c r="QJY36" s="0"/>
      <c r="QJZ36" s="0"/>
      <c r="QKA36" s="0"/>
      <c r="QKB36" s="0"/>
      <c r="QKC36" s="0"/>
      <c r="QKD36" s="0"/>
      <c r="QKE36" s="0"/>
      <c r="QKF36" s="0"/>
      <c r="QKG36" s="0"/>
      <c r="QKH36" s="0"/>
      <c r="QKI36" s="0"/>
      <c r="QKJ36" s="0"/>
      <c r="QKK36" s="0"/>
      <c r="QKL36" s="0"/>
      <c r="QKM36" s="0"/>
      <c r="QKN36" s="0"/>
      <c r="QKO36" s="0"/>
      <c r="QKP36" s="0"/>
      <c r="QKQ36" s="0"/>
      <c r="QKR36" s="0"/>
      <c r="QKS36" s="0"/>
      <c r="QKT36" s="0"/>
      <c r="QKU36" s="0"/>
      <c r="QKV36" s="0"/>
      <c r="QKW36" s="0"/>
      <c r="QKX36" s="0"/>
      <c r="QKY36" s="0"/>
      <c r="QKZ36" s="0"/>
      <c r="QLA36" s="0"/>
      <c r="QLB36" s="0"/>
      <c r="QLC36" s="0"/>
      <c r="QLD36" s="0"/>
      <c r="QLE36" s="0"/>
      <c r="QLF36" s="0"/>
      <c r="QLG36" s="0"/>
      <c r="QLH36" s="0"/>
      <c r="QLI36" s="0"/>
      <c r="QLJ36" s="0"/>
      <c r="QLK36" s="0"/>
      <c r="QLL36" s="0"/>
      <c r="QLM36" s="0"/>
      <c r="QLN36" s="0"/>
      <c r="QLO36" s="0"/>
      <c r="QLP36" s="0"/>
      <c r="QLQ36" s="0"/>
      <c r="QLR36" s="0"/>
      <c r="QLS36" s="0"/>
      <c r="QLT36" s="0"/>
      <c r="QLU36" s="0"/>
      <c r="QLV36" s="0"/>
      <c r="QLW36" s="0"/>
      <c r="QLX36" s="0"/>
      <c r="QLY36" s="0"/>
      <c r="QLZ36" s="0"/>
      <c r="QMA36" s="0"/>
      <c r="QMB36" s="0"/>
      <c r="QMC36" s="0"/>
      <c r="QMD36" s="0"/>
      <c r="QME36" s="0"/>
      <c r="QMF36" s="0"/>
      <c r="QMG36" s="0"/>
      <c r="QMH36" s="0"/>
      <c r="QMI36" s="0"/>
      <c r="QMJ36" s="0"/>
      <c r="QMK36" s="0"/>
      <c r="QML36" s="0"/>
      <c r="QMM36" s="0"/>
      <c r="QMN36" s="0"/>
      <c r="QMO36" s="0"/>
      <c r="QMP36" s="0"/>
      <c r="QMQ36" s="0"/>
      <c r="QMR36" s="0"/>
      <c r="QMS36" s="0"/>
      <c r="QMT36" s="0"/>
      <c r="QMU36" s="0"/>
      <c r="QMV36" s="0"/>
      <c r="QMW36" s="0"/>
      <c r="QMX36" s="0"/>
      <c r="QMY36" s="0"/>
      <c r="QMZ36" s="0"/>
      <c r="QNA36" s="0"/>
      <c r="QNB36" s="0"/>
      <c r="QNC36" s="0"/>
      <c r="QND36" s="0"/>
      <c r="QNE36" s="0"/>
      <c r="QNF36" s="0"/>
      <c r="QNG36" s="0"/>
      <c r="QNH36" s="0"/>
      <c r="QNI36" s="0"/>
      <c r="QNJ36" s="0"/>
      <c r="QNK36" s="0"/>
      <c r="QNL36" s="0"/>
      <c r="QNM36" s="0"/>
      <c r="QNN36" s="0"/>
      <c r="QNO36" s="0"/>
      <c r="QNP36" s="0"/>
      <c r="QNQ36" s="0"/>
      <c r="QNR36" s="0"/>
      <c r="QNS36" s="0"/>
      <c r="QNT36" s="0"/>
      <c r="QNU36" s="0"/>
      <c r="QNV36" s="0"/>
      <c r="QNW36" s="0"/>
      <c r="QNX36" s="0"/>
      <c r="QNY36" s="0"/>
      <c r="QNZ36" s="0"/>
      <c r="QOA36" s="0"/>
      <c r="QOB36" s="0"/>
      <c r="QOC36" s="0"/>
      <c r="QOD36" s="0"/>
      <c r="QOE36" s="0"/>
      <c r="QOF36" s="0"/>
      <c r="QOG36" s="0"/>
      <c r="QOH36" s="0"/>
      <c r="QOI36" s="0"/>
      <c r="QOJ36" s="0"/>
      <c r="QOK36" s="0"/>
      <c r="QOL36" s="0"/>
      <c r="QOM36" s="0"/>
      <c r="QON36" s="0"/>
      <c r="QOO36" s="0"/>
      <c r="QOP36" s="0"/>
      <c r="QOQ36" s="0"/>
      <c r="QOR36" s="0"/>
      <c r="QOS36" s="0"/>
      <c r="QOT36" s="0"/>
      <c r="QOU36" s="0"/>
      <c r="QOV36" s="0"/>
      <c r="QOW36" s="0"/>
      <c r="QOX36" s="0"/>
      <c r="QOY36" s="0"/>
      <c r="QOZ36" s="0"/>
      <c r="QPA36" s="0"/>
      <c r="QPB36" s="0"/>
      <c r="QPC36" s="0"/>
      <c r="QPD36" s="0"/>
      <c r="QPE36" s="0"/>
      <c r="QPF36" s="0"/>
      <c r="QPG36" s="0"/>
      <c r="QPH36" s="0"/>
      <c r="QPI36" s="0"/>
      <c r="QPJ36" s="0"/>
      <c r="QPK36" s="0"/>
      <c r="QPL36" s="0"/>
      <c r="QPM36" s="0"/>
      <c r="QPN36" s="0"/>
      <c r="QPO36" s="0"/>
      <c r="QPP36" s="0"/>
      <c r="QPQ36" s="0"/>
      <c r="QPR36" s="0"/>
      <c r="QPS36" s="0"/>
      <c r="QPT36" s="0"/>
      <c r="QPU36" s="0"/>
      <c r="QPV36" s="0"/>
      <c r="QPW36" s="0"/>
      <c r="QPX36" s="0"/>
      <c r="QPY36" s="0"/>
      <c r="QPZ36" s="0"/>
      <c r="QQA36" s="0"/>
      <c r="QQB36" s="0"/>
      <c r="QQC36" s="0"/>
      <c r="QQD36" s="0"/>
      <c r="QQE36" s="0"/>
      <c r="QQF36" s="0"/>
      <c r="QQG36" s="0"/>
      <c r="QQH36" s="0"/>
      <c r="QQI36" s="0"/>
      <c r="QQJ36" s="0"/>
      <c r="QQK36" s="0"/>
      <c r="QQL36" s="0"/>
      <c r="QQM36" s="0"/>
      <c r="QQN36" s="0"/>
      <c r="QQO36" s="0"/>
      <c r="QQP36" s="0"/>
      <c r="QQQ36" s="0"/>
      <c r="QQR36" s="0"/>
      <c r="QQS36" s="0"/>
      <c r="QQT36" s="0"/>
      <c r="QQU36" s="0"/>
      <c r="QQV36" s="0"/>
      <c r="QQW36" s="0"/>
      <c r="QQX36" s="0"/>
      <c r="QQY36" s="0"/>
      <c r="QQZ36" s="0"/>
      <c r="QRA36" s="0"/>
      <c r="QRB36" s="0"/>
      <c r="QRC36" s="0"/>
      <c r="QRD36" s="0"/>
      <c r="QRE36" s="0"/>
      <c r="QRF36" s="0"/>
      <c r="QRG36" s="0"/>
      <c r="QRH36" s="0"/>
      <c r="QRI36" s="0"/>
      <c r="QRJ36" s="0"/>
      <c r="QRK36" s="0"/>
      <c r="QRL36" s="0"/>
      <c r="QRM36" s="0"/>
      <c r="QRN36" s="0"/>
      <c r="QRO36" s="0"/>
      <c r="QRP36" s="0"/>
      <c r="QRQ36" s="0"/>
      <c r="QRR36" s="0"/>
      <c r="QRS36" s="0"/>
      <c r="QRT36" s="0"/>
      <c r="QRU36" s="0"/>
      <c r="QRV36" s="0"/>
      <c r="QRW36" s="0"/>
      <c r="QRX36" s="0"/>
      <c r="QRY36" s="0"/>
      <c r="QRZ36" s="0"/>
      <c r="QSA36" s="0"/>
      <c r="QSB36" s="0"/>
      <c r="QSC36" s="0"/>
      <c r="QSD36" s="0"/>
      <c r="QSE36" s="0"/>
      <c r="QSF36" s="0"/>
      <c r="QSG36" s="0"/>
      <c r="QSH36" s="0"/>
      <c r="QSI36" s="0"/>
      <c r="QSJ36" s="0"/>
      <c r="QSK36" s="0"/>
      <c r="QSL36" s="0"/>
      <c r="QSM36" s="0"/>
      <c r="QSN36" s="0"/>
      <c r="QSO36" s="0"/>
      <c r="QSP36" s="0"/>
      <c r="QSQ36" s="0"/>
      <c r="QSR36" s="0"/>
      <c r="QSS36" s="0"/>
      <c r="QST36" s="0"/>
      <c r="QSU36" s="0"/>
      <c r="QSV36" s="0"/>
      <c r="QSW36" s="0"/>
      <c r="QSX36" s="0"/>
      <c r="QSY36" s="0"/>
      <c r="QSZ36" s="0"/>
      <c r="QTA36" s="0"/>
      <c r="QTB36" s="0"/>
      <c r="QTC36" s="0"/>
      <c r="QTD36" s="0"/>
      <c r="QTE36" s="0"/>
      <c r="QTF36" s="0"/>
      <c r="QTG36" s="0"/>
      <c r="QTH36" s="0"/>
      <c r="QTI36" s="0"/>
      <c r="QTJ36" s="0"/>
      <c r="QTK36" s="0"/>
      <c r="QTL36" s="0"/>
      <c r="QTM36" s="0"/>
      <c r="QTN36" s="0"/>
      <c r="QTO36" s="0"/>
      <c r="QTP36" s="0"/>
      <c r="QTQ36" s="0"/>
      <c r="QTR36" s="0"/>
      <c r="QTS36" s="0"/>
      <c r="QTT36" s="0"/>
      <c r="QTU36" s="0"/>
      <c r="QTV36" s="0"/>
      <c r="QTW36" s="0"/>
      <c r="QTX36" s="0"/>
      <c r="QTY36" s="0"/>
      <c r="QTZ36" s="0"/>
      <c r="QUA36" s="0"/>
      <c r="QUB36" s="0"/>
      <c r="QUC36" s="0"/>
      <c r="QUD36" s="0"/>
      <c r="QUE36" s="0"/>
      <c r="QUF36" s="0"/>
      <c r="QUG36" s="0"/>
      <c r="QUH36" s="0"/>
      <c r="QUI36" s="0"/>
      <c r="QUJ36" s="0"/>
      <c r="QUK36" s="0"/>
      <c r="QUL36" s="0"/>
      <c r="QUM36" s="0"/>
      <c r="QUN36" s="0"/>
      <c r="QUO36" s="0"/>
      <c r="QUP36" s="0"/>
      <c r="QUQ36" s="0"/>
      <c r="QUR36" s="0"/>
      <c r="QUS36" s="0"/>
      <c r="QUT36" s="0"/>
      <c r="QUU36" s="0"/>
      <c r="QUV36" s="0"/>
      <c r="QUW36" s="0"/>
      <c r="QUX36" s="0"/>
      <c r="QUY36" s="0"/>
      <c r="QUZ36" s="0"/>
      <c r="QVA36" s="0"/>
      <c r="QVB36" s="0"/>
      <c r="QVC36" s="0"/>
      <c r="QVD36" s="0"/>
      <c r="QVE36" s="0"/>
      <c r="QVF36" s="0"/>
      <c r="QVG36" s="0"/>
      <c r="QVH36" s="0"/>
      <c r="QVI36" s="0"/>
      <c r="QVJ36" s="0"/>
      <c r="QVK36" s="0"/>
      <c r="QVL36" s="0"/>
      <c r="QVM36" s="0"/>
      <c r="QVN36" s="0"/>
      <c r="QVO36" s="0"/>
      <c r="QVP36" s="0"/>
      <c r="QVQ36" s="0"/>
      <c r="QVR36" s="0"/>
      <c r="QVS36" s="0"/>
      <c r="QVT36" s="0"/>
      <c r="QVU36" s="0"/>
      <c r="QVV36" s="0"/>
      <c r="QVW36" s="0"/>
      <c r="QVX36" s="0"/>
      <c r="QVY36" s="0"/>
      <c r="QVZ36" s="0"/>
      <c r="QWA36" s="0"/>
      <c r="QWB36" s="0"/>
      <c r="QWC36" s="0"/>
      <c r="QWD36" s="0"/>
      <c r="QWE36" s="0"/>
      <c r="QWF36" s="0"/>
      <c r="QWG36" s="0"/>
      <c r="QWH36" s="0"/>
      <c r="QWI36" s="0"/>
      <c r="QWJ36" s="0"/>
      <c r="QWK36" s="0"/>
      <c r="QWL36" s="0"/>
      <c r="QWM36" s="0"/>
      <c r="QWN36" s="0"/>
      <c r="QWO36" s="0"/>
      <c r="QWP36" s="0"/>
      <c r="QWQ36" s="0"/>
      <c r="QWR36" s="0"/>
      <c r="QWS36" s="0"/>
      <c r="QWT36" s="0"/>
      <c r="QWU36" s="0"/>
      <c r="QWV36" s="0"/>
      <c r="QWW36" s="0"/>
      <c r="QWX36" s="0"/>
      <c r="QWY36" s="0"/>
      <c r="QWZ36" s="0"/>
      <c r="QXA36" s="0"/>
      <c r="QXB36" s="0"/>
      <c r="QXC36" s="0"/>
      <c r="QXD36" s="0"/>
      <c r="QXE36" s="0"/>
      <c r="QXF36" s="0"/>
      <c r="QXG36" s="0"/>
      <c r="QXH36" s="0"/>
      <c r="QXI36" s="0"/>
      <c r="QXJ36" s="0"/>
      <c r="QXK36" s="0"/>
      <c r="QXL36" s="0"/>
      <c r="QXM36" s="0"/>
      <c r="QXN36" s="0"/>
      <c r="QXO36" s="0"/>
      <c r="QXP36" s="0"/>
      <c r="QXQ36" s="0"/>
      <c r="QXR36" s="0"/>
      <c r="QXS36" s="0"/>
      <c r="QXT36" s="0"/>
      <c r="QXU36" s="0"/>
      <c r="QXV36" s="0"/>
      <c r="QXW36" s="0"/>
      <c r="QXX36" s="0"/>
      <c r="QXY36" s="0"/>
      <c r="QXZ36" s="0"/>
      <c r="QYA36" s="0"/>
      <c r="QYB36" s="0"/>
      <c r="QYC36" s="0"/>
      <c r="QYD36" s="0"/>
      <c r="QYE36" s="0"/>
      <c r="QYF36" s="0"/>
      <c r="QYG36" s="0"/>
      <c r="QYH36" s="0"/>
      <c r="QYI36" s="0"/>
      <c r="QYJ36" s="0"/>
      <c r="QYK36" s="0"/>
      <c r="QYL36" s="0"/>
      <c r="QYM36" s="0"/>
      <c r="QYN36" s="0"/>
      <c r="QYO36" s="0"/>
      <c r="QYP36" s="0"/>
      <c r="QYQ36" s="0"/>
      <c r="QYR36" s="0"/>
      <c r="QYS36" s="0"/>
      <c r="QYT36" s="0"/>
      <c r="QYU36" s="0"/>
      <c r="QYV36" s="0"/>
      <c r="QYW36" s="0"/>
      <c r="QYX36" s="0"/>
      <c r="QYY36" s="0"/>
      <c r="QYZ36" s="0"/>
      <c r="QZA36" s="0"/>
      <c r="QZB36" s="0"/>
      <c r="QZC36" s="0"/>
      <c r="QZD36" s="0"/>
      <c r="QZE36" s="0"/>
      <c r="QZF36" s="0"/>
      <c r="QZG36" s="0"/>
      <c r="QZH36" s="0"/>
      <c r="QZI36" s="0"/>
      <c r="QZJ36" s="0"/>
      <c r="QZK36" s="0"/>
      <c r="QZL36" s="0"/>
      <c r="QZM36" s="0"/>
      <c r="QZN36" s="0"/>
      <c r="QZO36" s="0"/>
      <c r="QZP36" s="0"/>
      <c r="QZQ36" s="0"/>
      <c r="QZR36" s="0"/>
      <c r="QZS36" s="0"/>
      <c r="QZT36" s="0"/>
      <c r="QZU36" s="0"/>
      <c r="QZV36" s="0"/>
      <c r="QZW36" s="0"/>
      <c r="QZX36" s="0"/>
      <c r="QZY36" s="0"/>
      <c r="QZZ36" s="0"/>
      <c r="RAA36" s="0"/>
      <c r="RAB36" s="0"/>
      <c r="RAC36" s="0"/>
      <c r="RAD36" s="0"/>
      <c r="RAE36" s="0"/>
      <c r="RAF36" s="0"/>
      <c r="RAG36" s="0"/>
      <c r="RAH36" s="0"/>
      <c r="RAI36" s="0"/>
      <c r="RAJ36" s="0"/>
      <c r="RAK36" s="0"/>
      <c r="RAL36" s="0"/>
      <c r="RAM36" s="0"/>
      <c r="RAN36" s="0"/>
      <c r="RAO36" s="0"/>
      <c r="RAP36" s="0"/>
      <c r="RAQ36" s="0"/>
      <c r="RAR36" s="0"/>
      <c r="RAS36" s="0"/>
      <c r="RAT36" s="0"/>
      <c r="RAU36" s="0"/>
      <c r="RAV36" s="0"/>
      <c r="RAW36" s="0"/>
      <c r="RAX36" s="0"/>
      <c r="RAY36" s="0"/>
      <c r="RAZ36" s="0"/>
      <c r="RBA36" s="0"/>
      <c r="RBB36" s="0"/>
      <c r="RBC36" s="0"/>
      <c r="RBD36" s="0"/>
      <c r="RBE36" s="0"/>
      <c r="RBF36" s="0"/>
      <c r="RBG36" s="0"/>
      <c r="RBH36" s="0"/>
      <c r="RBI36" s="0"/>
      <c r="RBJ36" s="0"/>
      <c r="RBK36" s="0"/>
      <c r="RBL36" s="0"/>
      <c r="RBM36" s="0"/>
      <c r="RBN36" s="0"/>
      <c r="RBO36" s="0"/>
      <c r="RBP36" s="0"/>
      <c r="RBQ36" s="0"/>
      <c r="RBR36" s="0"/>
      <c r="RBS36" s="0"/>
      <c r="RBT36" s="0"/>
      <c r="RBU36" s="0"/>
      <c r="RBV36" s="0"/>
      <c r="RBW36" s="0"/>
      <c r="RBX36" s="0"/>
      <c r="RBY36" s="0"/>
      <c r="RBZ36" s="0"/>
      <c r="RCA36" s="0"/>
      <c r="RCB36" s="0"/>
      <c r="RCC36" s="0"/>
      <c r="RCD36" s="0"/>
      <c r="RCE36" s="0"/>
      <c r="RCF36" s="0"/>
      <c r="RCG36" s="0"/>
      <c r="RCH36" s="0"/>
      <c r="RCI36" s="0"/>
      <c r="RCJ36" s="0"/>
      <c r="RCK36" s="0"/>
      <c r="RCL36" s="0"/>
      <c r="RCM36" s="0"/>
      <c r="RCN36" s="0"/>
      <c r="RCO36" s="0"/>
      <c r="RCP36" s="0"/>
      <c r="RCQ36" s="0"/>
      <c r="RCR36" s="0"/>
      <c r="RCS36" s="0"/>
      <c r="RCT36" s="0"/>
      <c r="RCU36" s="0"/>
      <c r="RCV36" s="0"/>
      <c r="RCW36" s="0"/>
      <c r="RCX36" s="0"/>
      <c r="RCY36" s="0"/>
      <c r="RCZ36" s="0"/>
      <c r="RDA36" s="0"/>
      <c r="RDB36" s="0"/>
      <c r="RDC36" s="0"/>
      <c r="RDD36" s="0"/>
      <c r="RDE36" s="0"/>
      <c r="RDF36" s="0"/>
      <c r="RDG36" s="0"/>
      <c r="RDH36" s="0"/>
      <c r="RDI36" s="0"/>
      <c r="RDJ36" s="0"/>
      <c r="RDK36" s="0"/>
      <c r="RDL36" s="0"/>
      <c r="RDM36" s="0"/>
      <c r="RDN36" s="0"/>
      <c r="RDO36" s="0"/>
      <c r="RDP36" s="0"/>
      <c r="RDQ36" s="0"/>
      <c r="RDR36" s="0"/>
      <c r="RDS36" s="0"/>
      <c r="RDT36" s="0"/>
      <c r="RDU36" s="0"/>
      <c r="RDV36" s="0"/>
      <c r="RDW36" s="0"/>
      <c r="RDX36" s="0"/>
      <c r="RDY36" s="0"/>
      <c r="RDZ36" s="0"/>
      <c r="REA36" s="0"/>
      <c r="REB36" s="0"/>
      <c r="REC36" s="0"/>
      <c r="RED36" s="0"/>
      <c r="REE36" s="0"/>
      <c r="REF36" s="0"/>
      <c r="REG36" s="0"/>
      <c r="REH36" s="0"/>
      <c r="REI36" s="0"/>
      <c r="REJ36" s="0"/>
      <c r="REK36" s="0"/>
      <c r="REL36" s="0"/>
      <c r="REM36" s="0"/>
      <c r="REN36" s="0"/>
      <c r="REO36" s="0"/>
      <c r="REP36" s="0"/>
      <c r="REQ36" s="0"/>
      <c r="RER36" s="0"/>
      <c r="RES36" s="0"/>
      <c r="RET36" s="0"/>
      <c r="REU36" s="0"/>
      <c r="REV36" s="0"/>
      <c r="REW36" s="0"/>
      <c r="REX36" s="0"/>
      <c r="REY36" s="0"/>
      <c r="REZ36" s="0"/>
      <c r="RFA36" s="0"/>
      <c r="RFB36" s="0"/>
      <c r="RFC36" s="0"/>
      <c r="RFD36" s="0"/>
      <c r="RFE36" s="0"/>
      <c r="RFF36" s="0"/>
      <c r="RFG36" s="0"/>
      <c r="RFH36" s="0"/>
      <c r="RFI36" s="0"/>
      <c r="RFJ36" s="0"/>
      <c r="RFK36" s="0"/>
      <c r="RFL36" s="0"/>
      <c r="RFM36" s="0"/>
      <c r="RFN36" s="0"/>
      <c r="RFO36" s="0"/>
      <c r="RFP36" s="0"/>
      <c r="RFQ36" s="0"/>
      <c r="RFR36" s="0"/>
      <c r="RFS36" s="0"/>
      <c r="RFT36" s="0"/>
      <c r="RFU36" s="0"/>
      <c r="RFV36" s="0"/>
      <c r="RFW36" s="0"/>
      <c r="RFX36" s="0"/>
      <c r="RFY36" s="0"/>
      <c r="RFZ36" s="0"/>
      <c r="RGA36" s="0"/>
      <c r="RGB36" s="0"/>
      <c r="RGC36" s="0"/>
      <c r="RGD36" s="0"/>
      <c r="RGE36" s="0"/>
      <c r="RGF36" s="0"/>
      <c r="RGG36" s="0"/>
      <c r="RGH36" s="0"/>
      <c r="RGI36" s="0"/>
      <c r="RGJ36" s="0"/>
      <c r="RGK36" s="0"/>
      <c r="RGL36" s="0"/>
      <c r="RGM36" s="0"/>
      <c r="RGN36" s="0"/>
      <c r="RGO36" s="0"/>
      <c r="RGP36" s="0"/>
      <c r="RGQ36" s="0"/>
      <c r="RGR36" s="0"/>
      <c r="RGS36" s="0"/>
      <c r="RGT36" s="0"/>
      <c r="RGU36" s="0"/>
      <c r="RGV36" s="0"/>
      <c r="RGW36" s="0"/>
      <c r="RGX36" s="0"/>
      <c r="RGY36" s="0"/>
      <c r="RGZ36" s="0"/>
      <c r="RHA36" s="0"/>
      <c r="RHB36" s="0"/>
      <c r="RHC36" s="0"/>
      <c r="RHD36" s="0"/>
      <c r="RHE36" s="0"/>
      <c r="RHF36" s="0"/>
      <c r="RHG36" s="0"/>
      <c r="RHH36" s="0"/>
      <c r="RHI36" s="0"/>
      <c r="RHJ36" s="0"/>
      <c r="RHK36" s="0"/>
      <c r="RHL36" s="0"/>
      <c r="RHM36" s="0"/>
      <c r="RHN36" s="0"/>
      <c r="RHO36" s="0"/>
      <c r="RHP36" s="0"/>
      <c r="RHQ36" s="0"/>
      <c r="RHR36" s="0"/>
      <c r="RHS36" s="0"/>
      <c r="RHT36" s="0"/>
      <c r="RHU36" s="0"/>
      <c r="RHV36" s="0"/>
      <c r="RHW36" s="0"/>
      <c r="RHX36" s="0"/>
      <c r="RHY36" s="0"/>
      <c r="RHZ36" s="0"/>
      <c r="RIA36" s="0"/>
      <c r="RIB36" s="0"/>
      <c r="RIC36" s="0"/>
      <c r="RID36" s="0"/>
      <c r="RIE36" s="0"/>
      <c r="RIF36" s="0"/>
      <c r="RIG36" s="0"/>
      <c r="RIH36" s="0"/>
      <c r="RII36" s="0"/>
      <c r="RIJ36" s="0"/>
      <c r="RIK36" s="0"/>
      <c r="RIL36" s="0"/>
      <c r="RIM36" s="0"/>
      <c r="RIN36" s="0"/>
      <c r="RIO36" s="0"/>
      <c r="RIP36" s="0"/>
      <c r="RIQ36" s="0"/>
      <c r="RIR36" s="0"/>
      <c r="RIS36" s="0"/>
      <c r="RIT36" s="0"/>
      <c r="RIU36" s="0"/>
      <c r="RIV36" s="0"/>
      <c r="RIW36" s="0"/>
      <c r="RIX36" s="0"/>
      <c r="RIY36" s="0"/>
      <c r="RIZ36" s="0"/>
      <c r="RJA36" s="0"/>
      <c r="RJB36" s="0"/>
      <c r="RJC36" s="0"/>
      <c r="RJD36" s="0"/>
      <c r="RJE36" s="0"/>
      <c r="RJF36" s="0"/>
      <c r="RJG36" s="0"/>
      <c r="RJH36" s="0"/>
      <c r="RJI36" s="0"/>
      <c r="RJJ36" s="0"/>
      <c r="RJK36" s="0"/>
      <c r="RJL36" s="0"/>
      <c r="RJM36" s="0"/>
      <c r="RJN36" s="0"/>
      <c r="RJO36" s="0"/>
      <c r="RJP36" s="0"/>
      <c r="RJQ36" s="0"/>
      <c r="RJR36" s="0"/>
      <c r="RJS36" s="0"/>
      <c r="RJT36" s="0"/>
      <c r="RJU36" s="0"/>
      <c r="RJV36" s="0"/>
      <c r="RJW36" s="0"/>
      <c r="RJX36" s="0"/>
      <c r="RJY36" s="0"/>
      <c r="RJZ36" s="0"/>
      <c r="RKA36" s="0"/>
      <c r="RKB36" s="0"/>
      <c r="RKC36" s="0"/>
      <c r="RKD36" s="0"/>
      <c r="RKE36" s="0"/>
      <c r="RKF36" s="0"/>
      <c r="RKG36" s="0"/>
      <c r="RKH36" s="0"/>
      <c r="RKI36" s="0"/>
      <c r="RKJ36" s="0"/>
      <c r="RKK36" s="0"/>
      <c r="RKL36" s="0"/>
      <c r="RKM36" s="0"/>
      <c r="RKN36" s="0"/>
      <c r="RKO36" s="0"/>
      <c r="RKP36" s="0"/>
      <c r="RKQ36" s="0"/>
      <c r="RKR36" s="0"/>
      <c r="RKS36" s="0"/>
      <c r="RKT36" s="0"/>
      <c r="RKU36" s="0"/>
      <c r="RKV36" s="0"/>
      <c r="RKW36" s="0"/>
      <c r="RKX36" s="0"/>
      <c r="RKY36" s="0"/>
      <c r="RKZ36" s="0"/>
      <c r="RLA36" s="0"/>
      <c r="RLB36" s="0"/>
      <c r="RLC36" s="0"/>
      <c r="RLD36" s="0"/>
      <c r="RLE36" s="0"/>
      <c r="RLF36" s="0"/>
      <c r="RLG36" s="0"/>
      <c r="RLH36" s="0"/>
      <c r="RLI36" s="0"/>
      <c r="RLJ36" s="0"/>
      <c r="RLK36" s="0"/>
      <c r="RLL36" s="0"/>
      <c r="RLM36" s="0"/>
      <c r="RLN36" s="0"/>
      <c r="RLO36" s="0"/>
      <c r="RLP36" s="0"/>
      <c r="RLQ36" s="0"/>
      <c r="RLR36" s="0"/>
      <c r="RLS36" s="0"/>
      <c r="RLT36" s="0"/>
      <c r="RLU36" s="0"/>
      <c r="RLV36" s="0"/>
      <c r="RLW36" s="0"/>
      <c r="RLX36" s="0"/>
      <c r="RLY36" s="0"/>
      <c r="RLZ36" s="0"/>
      <c r="RMA36" s="0"/>
      <c r="RMB36" s="0"/>
      <c r="RMC36" s="0"/>
      <c r="RMD36" s="0"/>
      <c r="RME36" s="0"/>
      <c r="RMF36" s="0"/>
      <c r="RMG36" s="0"/>
      <c r="RMH36" s="0"/>
      <c r="RMI36" s="0"/>
      <c r="RMJ36" s="0"/>
      <c r="RMK36" s="0"/>
      <c r="RML36" s="0"/>
      <c r="RMM36" s="0"/>
      <c r="RMN36" s="0"/>
      <c r="RMO36" s="0"/>
      <c r="RMP36" s="0"/>
      <c r="RMQ36" s="0"/>
      <c r="RMR36" s="0"/>
      <c r="RMS36" s="0"/>
      <c r="RMT36" s="0"/>
      <c r="RMU36" s="0"/>
      <c r="RMV36" s="0"/>
      <c r="RMW36" s="0"/>
      <c r="RMX36" s="0"/>
      <c r="RMY36" s="0"/>
      <c r="RMZ36" s="0"/>
      <c r="RNA36" s="0"/>
      <c r="RNB36" s="0"/>
      <c r="RNC36" s="0"/>
      <c r="RND36" s="0"/>
      <c r="RNE36" s="0"/>
      <c r="RNF36" s="0"/>
      <c r="RNG36" s="0"/>
      <c r="RNH36" s="0"/>
      <c r="RNI36" s="0"/>
      <c r="RNJ36" s="0"/>
      <c r="RNK36" s="0"/>
      <c r="RNL36" s="0"/>
      <c r="RNM36" s="0"/>
      <c r="RNN36" s="0"/>
      <c r="RNO36" s="0"/>
      <c r="RNP36" s="0"/>
      <c r="RNQ36" s="0"/>
      <c r="RNR36" s="0"/>
      <c r="RNS36" s="0"/>
      <c r="RNT36" s="0"/>
      <c r="RNU36" s="0"/>
      <c r="RNV36" s="0"/>
      <c r="RNW36" s="0"/>
      <c r="RNX36" s="0"/>
      <c r="RNY36" s="0"/>
      <c r="RNZ36" s="0"/>
      <c r="ROA36" s="0"/>
      <c r="ROB36" s="0"/>
      <c r="ROC36" s="0"/>
      <c r="ROD36" s="0"/>
      <c r="ROE36" s="0"/>
      <c r="ROF36" s="0"/>
      <c r="ROG36" s="0"/>
      <c r="ROH36" s="0"/>
      <c r="ROI36" s="0"/>
      <c r="ROJ36" s="0"/>
      <c r="ROK36" s="0"/>
      <c r="ROL36" s="0"/>
      <c r="ROM36" s="0"/>
      <c r="RON36" s="0"/>
      <c r="ROO36" s="0"/>
      <c r="ROP36" s="0"/>
      <c r="ROQ36" s="0"/>
      <c r="ROR36" s="0"/>
      <c r="ROS36" s="0"/>
      <c r="ROT36" s="0"/>
      <c r="ROU36" s="0"/>
      <c r="ROV36" s="0"/>
      <c r="ROW36" s="0"/>
      <c r="ROX36" s="0"/>
      <c r="ROY36" s="0"/>
      <c r="ROZ36" s="0"/>
      <c r="RPA36" s="0"/>
      <c r="RPB36" s="0"/>
      <c r="RPC36" s="0"/>
      <c r="RPD36" s="0"/>
      <c r="RPE36" s="0"/>
      <c r="RPF36" s="0"/>
      <c r="RPG36" s="0"/>
      <c r="RPH36" s="0"/>
      <c r="RPI36" s="0"/>
      <c r="RPJ36" s="0"/>
      <c r="RPK36" s="0"/>
      <c r="RPL36" s="0"/>
      <c r="RPM36" s="0"/>
      <c r="RPN36" s="0"/>
      <c r="RPO36" s="0"/>
      <c r="RPP36" s="0"/>
      <c r="RPQ36" s="0"/>
      <c r="RPR36" s="0"/>
      <c r="RPS36" s="0"/>
      <c r="RPT36" s="0"/>
      <c r="RPU36" s="0"/>
      <c r="RPV36" s="0"/>
      <c r="RPW36" s="0"/>
      <c r="RPX36" s="0"/>
      <c r="RPY36" s="0"/>
      <c r="RPZ36" s="0"/>
      <c r="RQA36" s="0"/>
      <c r="RQB36" s="0"/>
      <c r="RQC36" s="0"/>
      <c r="RQD36" s="0"/>
      <c r="RQE36" s="0"/>
      <c r="RQF36" s="0"/>
      <c r="RQG36" s="0"/>
      <c r="RQH36" s="0"/>
      <c r="RQI36" s="0"/>
      <c r="RQJ36" s="0"/>
      <c r="RQK36" s="0"/>
      <c r="RQL36" s="0"/>
      <c r="RQM36" s="0"/>
      <c r="RQN36" s="0"/>
      <c r="RQO36" s="0"/>
      <c r="RQP36" s="0"/>
      <c r="RQQ36" s="0"/>
      <c r="RQR36" s="0"/>
      <c r="RQS36" s="0"/>
      <c r="RQT36" s="0"/>
      <c r="RQU36" s="0"/>
      <c r="RQV36" s="0"/>
      <c r="RQW36" s="0"/>
      <c r="RQX36" s="0"/>
      <c r="RQY36" s="0"/>
      <c r="RQZ36" s="0"/>
      <c r="RRA36" s="0"/>
      <c r="RRB36" s="0"/>
      <c r="RRC36" s="0"/>
      <c r="RRD36" s="0"/>
      <c r="RRE36" s="0"/>
      <c r="RRF36" s="0"/>
      <c r="RRG36" s="0"/>
      <c r="RRH36" s="0"/>
      <c r="RRI36" s="0"/>
      <c r="RRJ36" s="0"/>
      <c r="RRK36" s="0"/>
      <c r="RRL36" s="0"/>
      <c r="RRM36" s="0"/>
      <c r="RRN36" s="0"/>
      <c r="RRO36" s="0"/>
      <c r="RRP36" s="0"/>
      <c r="RRQ36" s="0"/>
      <c r="RRR36" s="0"/>
      <c r="RRS36" s="0"/>
      <c r="RRT36" s="0"/>
      <c r="RRU36" s="0"/>
      <c r="RRV36" s="0"/>
      <c r="RRW36" s="0"/>
      <c r="RRX36" s="0"/>
      <c r="RRY36" s="0"/>
      <c r="RRZ36" s="0"/>
      <c r="RSA36" s="0"/>
      <c r="RSB36" s="0"/>
      <c r="RSC36" s="0"/>
      <c r="RSD36" s="0"/>
      <c r="RSE36" s="0"/>
      <c r="RSF36" s="0"/>
      <c r="RSG36" s="0"/>
      <c r="RSH36" s="0"/>
      <c r="RSI36" s="0"/>
      <c r="RSJ36" s="0"/>
      <c r="RSK36" s="0"/>
      <c r="RSL36" s="0"/>
      <c r="RSM36" s="0"/>
      <c r="RSN36" s="0"/>
      <c r="RSO36" s="0"/>
      <c r="RSP36" s="0"/>
      <c r="RSQ36" s="0"/>
      <c r="RSR36" s="0"/>
      <c r="RSS36" s="0"/>
      <c r="RST36" s="0"/>
      <c r="RSU36" s="0"/>
      <c r="RSV36" s="0"/>
      <c r="RSW36" s="0"/>
      <c r="RSX36" s="0"/>
      <c r="RSY36" s="0"/>
      <c r="RSZ36" s="0"/>
      <c r="RTA36" s="0"/>
      <c r="RTB36" s="0"/>
      <c r="RTC36" s="0"/>
      <c r="RTD36" s="0"/>
      <c r="RTE36" s="0"/>
      <c r="RTF36" s="0"/>
      <c r="RTG36" s="0"/>
      <c r="RTH36" s="0"/>
      <c r="RTI36" s="0"/>
      <c r="RTJ36" s="0"/>
      <c r="RTK36" s="0"/>
      <c r="RTL36" s="0"/>
      <c r="RTM36" s="0"/>
      <c r="RTN36" s="0"/>
      <c r="RTO36" s="0"/>
      <c r="RTP36" s="0"/>
      <c r="RTQ36" s="0"/>
      <c r="RTR36" s="0"/>
      <c r="RTS36" s="0"/>
      <c r="RTT36" s="0"/>
      <c r="RTU36" s="0"/>
      <c r="RTV36" s="0"/>
      <c r="RTW36" s="0"/>
      <c r="RTX36" s="0"/>
      <c r="RTY36" s="0"/>
      <c r="RTZ36" s="0"/>
      <c r="RUA36" s="0"/>
      <c r="RUB36" s="0"/>
      <c r="RUC36" s="0"/>
      <c r="RUD36" s="0"/>
      <c r="RUE36" s="0"/>
      <c r="RUF36" s="0"/>
      <c r="RUG36" s="0"/>
      <c r="RUH36" s="0"/>
      <c r="RUI36" s="0"/>
      <c r="RUJ36" s="0"/>
      <c r="RUK36" s="0"/>
      <c r="RUL36" s="0"/>
      <c r="RUM36" s="0"/>
      <c r="RUN36" s="0"/>
      <c r="RUO36" s="0"/>
      <c r="RUP36" s="0"/>
      <c r="RUQ36" s="0"/>
      <c r="RUR36" s="0"/>
      <c r="RUS36" s="0"/>
      <c r="RUT36" s="0"/>
      <c r="RUU36" s="0"/>
      <c r="RUV36" s="0"/>
      <c r="RUW36" s="0"/>
      <c r="RUX36" s="0"/>
      <c r="RUY36" s="0"/>
      <c r="RUZ36" s="0"/>
      <c r="RVA36" s="0"/>
      <c r="RVB36" s="0"/>
      <c r="RVC36" s="0"/>
      <c r="RVD36" s="0"/>
      <c r="RVE36" s="0"/>
      <c r="RVF36" s="0"/>
      <c r="RVG36" s="0"/>
      <c r="RVH36" s="0"/>
      <c r="RVI36" s="0"/>
      <c r="RVJ36" s="0"/>
      <c r="RVK36" s="0"/>
      <c r="RVL36" s="0"/>
      <c r="RVM36" s="0"/>
      <c r="RVN36" s="0"/>
      <c r="RVO36" s="0"/>
      <c r="RVP36" s="0"/>
      <c r="RVQ36" s="0"/>
      <c r="RVR36" s="0"/>
      <c r="RVS36" s="0"/>
      <c r="RVT36" s="0"/>
      <c r="RVU36" s="0"/>
      <c r="RVV36" s="0"/>
      <c r="RVW36" s="0"/>
      <c r="RVX36" s="0"/>
      <c r="RVY36" s="0"/>
      <c r="RVZ36" s="0"/>
      <c r="RWA36" s="0"/>
      <c r="RWB36" s="0"/>
      <c r="RWC36" s="0"/>
      <c r="RWD36" s="0"/>
      <c r="RWE36" s="0"/>
      <c r="RWF36" s="0"/>
      <c r="RWG36" s="0"/>
      <c r="RWH36" s="0"/>
      <c r="RWI36" s="0"/>
      <c r="RWJ36" s="0"/>
      <c r="RWK36" s="0"/>
      <c r="RWL36" s="0"/>
      <c r="RWM36" s="0"/>
      <c r="RWN36" s="0"/>
      <c r="RWO36" s="0"/>
      <c r="RWP36" s="0"/>
      <c r="RWQ36" s="0"/>
      <c r="RWR36" s="0"/>
      <c r="RWS36" s="0"/>
      <c r="RWT36" s="0"/>
      <c r="RWU36" s="0"/>
      <c r="RWV36" s="0"/>
      <c r="RWW36" s="0"/>
      <c r="RWX36" s="0"/>
      <c r="RWY36" s="0"/>
      <c r="RWZ36" s="0"/>
      <c r="RXA36" s="0"/>
      <c r="RXB36" s="0"/>
      <c r="RXC36" s="0"/>
      <c r="RXD36" s="0"/>
      <c r="RXE36" s="0"/>
      <c r="RXF36" s="0"/>
      <c r="RXG36" s="0"/>
      <c r="RXH36" s="0"/>
      <c r="RXI36" s="0"/>
      <c r="RXJ36" s="0"/>
      <c r="RXK36" s="0"/>
      <c r="RXL36" s="0"/>
      <c r="RXM36" s="0"/>
      <c r="RXN36" s="0"/>
      <c r="RXO36" s="0"/>
      <c r="RXP36" s="0"/>
      <c r="RXQ36" s="0"/>
      <c r="RXR36" s="0"/>
      <c r="RXS36" s="0"/>
      <c r="RXT36" s="0"/>
      <c r="RXU36" s="0"/>
      <c r="RXV36" s="0"/>
      <c r="RXW36" s="0"/>
      <c r="RXX36" s="0"/>
      <c r="RXY36" s="0"/>
      <c r="RXZ36" s="0"/>
      <c r="RYA36" s="0"/>
      <c r="RYB36" s="0"/>
      <c r="RYC36" s="0"/>
      <c r="RYD36" s="0"/>
      <c r="RYE36" s="0"/>
      <c r="RYF36" s="0"/>
      <c r="RYG36" s="0"/>
      <c r="RYH36" s="0"/>
      <c r="RYI36" s="0"/>
      <c r="RYJ36" s="0"/>
      <c r="RYK36" s="0"/>
      <c r="RYL36" s="0"/>
      <c r="RYM36" s="0"/>
      <c r="RYN36" s="0"/>
      <c r="RYO36" s="0"/>
      <c r="RYP36" s="0"/>
      <c r="RYQ36" s="0"/>
      <c r="RYR36" s="0"/>
      <c r="RYS36" s="0"/>
      <c r="RYT36" s="0"/>
      <c r="RYU36" s="0"/>
      <c r="RYV36" s="0"/>
      <c r="RYW36" s="0"/>
      <c r="RYX36" s="0"/>
      <c r="RYY36" s="0"/>
      <c r="RYZ36" s="0"/>
      <c r="RZA36" s="0"/>
      <c r="RZB36" s="0"/>
      <c r="RZC36" s="0"/>
      <c r="RZD36" s="0"/>
      <c r="RZE36" s="0"/>
      <c r="RZF36" s="0"/>
      <c r="RZG36" s="0"/>
      <c r="RZH36" s="0"/>
      <c r="RZI36" s="0"/>
      <c r="RZJ36" s="0"/>
      <c r="RZK36" s="0"/>
      <c r="RZL36" s="0"/>
      <c r="RZM36" s="0"/>
      <c r="RZN36" s="0"/>
      <c r="RZO36" s="0"/>
      <c r="RZP36" s="0"/>
      <c r="RZQ36" s="0"/>
      <c r="RZR36" s="0"/>
      <c r="RZS36" s="0"/>
      <c r="RZT36" s="0"/>
      <c r="RZU36" s="0"/>
      <c r="RZV36" s="0"/>
      <c r="RZW36" s="0"/>
      <c r="RZX36" s="0"/>
      <c r="RZY36" s="0"/>
      <c r="RZZ36" s="0"/>
      <c r="SAA36" s="0"/>
      <c r="SAB36" s="0"/>
      <c r="SAC36" s="0"/>
      <c r="SAD36" s="0"/>
      <c r="SAE36" s="0"/>
      <c r="SAF36" s="0"/>
      <c r="SAG36" s="0"/>
      <c r="SAH36" s="0"/>
      <c r="SAI36" s="0"/>
      <c r="SAJ36" s="0"/>
      <c r="SAK36" s="0"/>
      <c r="SAL36" s="0"/>
      <c r="SAM36" s="0"/>
      <c r="SAN36" s="0"/>
      <c r="SAO36" s="0"/>
      <c r="SAP36" s="0"/>
      <c r="SAQ36" s="0"/>
      <c r="SAR36" s="0"/>
      <c r="SAS36" s="0"/>
      <c r="SAT36" s="0"/>
      <c r="SAU36" s="0"/>
      <c r="SAV36" s="0"/>
      <c r="SAW36" s="0"/>
      <c r="SAX36" s="0"/>
      <c r="SAY36" s="0"/>
      <c r="SAZ36" s="0"/>
      <c r="SBA36" s="0"/>
      <c r="SBB36" s="0"/>
      <c r="SBC36" s="0"/>
      <c r="SBD36" s="0"/>
      <c r="SBE36" s="0"/>
      <c r="SBF36" s="0"/>
      <c r="SBG36" s="0"/>
      <c r="SBH36" s="0"/>
      <c r="SBI36" s="0"/>
      <c r="SBJ36" s="0"/>
      <c r="SBK36" s="0"/>
      <c r="SBL36" s="0"/>
      <c r="SBM36" s="0"/>
      <c r="SBN36" s="0"/>
      <c r="SBO36" s="0"/>
      <c r="SBP36" s="0"/>
      <c r="SBQ36" s="0"/>
      <c r="SBR36" s="0"/>
      <c r="SBS36" s="0"/>
      <c r="SBT36" s="0"/>
      <c r="SBU36" s="0"/>
      <c r="SBV36" s="0"/>
      <c r="SBW36" s="0"/>
      <c r="SBX36" s="0"/>
      <c r="SBY36" s="0"/>
      <c r="SBZ36" s="0"/>
      <c r="SCA36" s="0"/>
      <c r="SCB36" s="0"/>
      <c r="SCC36" s="0"/>
      <c r="SCD36" s="0"/>
      <c r="SCE36" s="0"/>
      <c r="SCF36" s="0"/>
      <c r="SCG36" s="0"/>
      <c r="SCH36" s="0"/>
      <c r="SCI36" s="0"/>
      <c r="SCJ36" s="0"/>
      <c r="SCK36" s="0"/>
      <c r="SCL36" s="0"/>
      <c r="SCM36" s="0"/>
      <c r="SCN36" s="0"/>
      <c r="SCO36" s="0"/>
      <c r="SCP36" s="0"/>
      <c r="SCQ36" s="0"/>
      <c r="SCR36" s="0"/>
      <c r="SCS36" s="0"/>
      <c r="SCT36" s="0"/>
      <c r="SCU36" s="0"/>
      <c r="SCV36" s="0"/>
      <c r="SCW36" s="0"/>
      <c r="SCX36" s="0"/>
      <c r="SCY36" s="0"/>
      <c r="SCZ36" s="0"/>
      <c r="SDA36" s="0"/>
      <c r="SDB36" s="0"/>
      <c r="SDC36" s="0"/>
      <c r="SDD36" s="0"/>
      <c r="SDE36" s="0"/>
      <c r="SDF36" s="0"/>
      <c r="SDG36" s="0"/>
      <c r="SDH36" s="0"/>
      <c r="SDI36" s="0"/>
      <c r="SDJ36" s="0"/>
      <c r="SDK36" s="0"/>
      <c r="SDL36" s="0"/>
      <c r="SDM36" s="0"/>
      <c r="SDN36" s="0"/>
      <c r="SDO36" s="0"/>
      <c r="SDP36" s="0"/>
      <c r="SDQ36" s="0"/>
      <c r="SDR36" s="0"/>
      <c r="SDS36" s="0"/>
      <c r="SDT36" s="0"/>
      <c r="SDU36" s="0"/>
      <c r="SDV36" s="0"/>
      <c r="SDW36" s="0"/>
      <c r="SDX36" s="0"/>
      <c r="SDY36" s="0"/>
      <c r="SDZ36" s="0"/>
      <c r="SEA36" s="0"/>
      <c r="SEB36" s="0"/>
      <c r="SEC36" s="0"/>
      <c r="SED36" s="0"/>
      <c r="SEE36" s="0"/>
      <c r="SEF36" s="0"/>
      <c r="SEG36" s="0"/>
      <c r="SEH36" s="0"/>
      <c r="SEI36" s="0"/>
      <c r="SEJ36" s="0"/>
      <c r="SEK36" s="0"/>
      <c r="SEL36" s="0"/>
      <c r="SEM36" s="0"/>
      <c r="SEN36" s="0"/>
      <c r="SEO36" s="0"/>
      <c r="SEP36" s="0"/>
      <c r="SEQ36" s="0"/>
      <c r="SER36" s="0"/>
      <c r="SES36" s="0"/>
      <c r="SET36" s="0"/>
      <c r="SEU36" s="0"/>
      <c r="SEV36" s="0"/>
      <c r="SEW36" s="0"/>
      <c r="SEX36" s="0"/>
      <c r="SEY36" s="0"/>
      <c r="SEZ36" s="0"/>
      <c r="SFA36" s="0"/>
      <c r="SFB36" s="0"/>
      <c r="SFC36" s="0"/>
      <c r="SFD36" s="0"/>
      <c r="SFE36" s="0"/>
      <c r="SFF36" s="0"/>
      <c r="SFG36" s="0"/>
      <c r="SFH36" s="0"/>
      <c r="SFI36" s="0"/>
      <c r="SFJ36" s="0"/>
      <c r="SFK36" s="0"/>
      <c r="SFL36" s="0"/>
      <c r="SFM36" s="0"/>
      <c r="SFN36" s="0"/>
      <c r="SFO36" s="0"/>
      <c r="SFP36" s="0"/>
      <c r="SFQ36" s="0"/>
      <c r="SFR36" s="0"/>
      <c r="SFS36" s="0"/>
      <c r="SFT36" s="0"/>
      <c r="SFU36" s="0"/>
      <c r="SFV36" s="0"/>
      <c r="SFW36" s="0"/>
      <c r="SFX36" s="0"/>
      <c r="SFY36" s="0"/>
      <c r="SFZ36" s="0"/>
      <c r="SGA36" s="0"/>
      <c r="SGB36" s="0"/>
      <c r="SGC36" s="0"/>
      <c r="SGD36" s="0"/>
      <c r="SGE36" s="0"/>
      <c r="SGF36" s="0"/>
      <c r="SGG36" s="0"/>
      <c r="SGH36" s="0"/>
      <c r="SGI36" s="0"/>
      <c r="SGJ36" s="0"/>
      <c r="SGK36" s="0"/>
      <c r="SGL36" s="0"/>
      <c r="SGM36" s="0"/>
      <c r="SGN36" s="0"/>
      <c r="SGO36" s="0"/>
      <c r="SGP36" s="0"/>
      <c r="SGQ36" s="0"/>
      <c r="SGR36" s="0"/>
      <c r="SGS36" s="0"/>
      <c r="SGT36" s="0"/>
      <c r="SGU36" s="0"/>
      <c r="SGV36" s="0"/>
      <c r="SGW36" s="0"/>
      <c r="SGX36" s="0"/>
      <c r="SGY36" s="0"/>
      <c r="SGZ36" s="0"/>
      <c r="SHA36" s="0"/>
      <c r="SHB36" s="0"/>
      <c r="SHC36" s="0"/>
      <c r="SHD36" s="0"/>
      <c r="SHE36" s="0"/>
      <c r="SHF36" s="0"/>
      <c r="SHG36" s="0"/>
      <c r="SHH36" s="0"/>
      <c r="SHI36" s="0"/>
      <c r="SHJ36" s="0"/>
      <c r="SHK36" s="0"/>
      <c r="SHL36" s="0"/>
      <c r="SHM36" s="0"/>
      <c r="SHN36" s="0"/>
      <c r="SHO36" s="0"/>
      <c r="SHP36" s="0"/>
      <c r="SHQ36" s="0"/>
      <c r="SHR36" s="0"/>
      <c r="SHS36" s="0"/>
      <c r="SHT36" s="0"/>
      <c r="SHU36" s="0"/>
      <c r="SHV36" s="0"/>
      <c r="SHW36" s="0"/>
      <c r="SHX36" s="0"/>
      <c r="SHY36" s="0"/>
      <c r="SHZ36" s="0"/>
      <c r="SIA36" s="0"/>
      <c r="SIB36" s="0"/>
      <c r="SIC36" s="0"/>
      <c r="SID36" s="0"/>
      <c r="SIE36" s="0"/>
      <c r="SIF36" s="0"/>
      <c r="SIG36" s="0"/>
      <c r="SIH36" s="0"/>
      <c r="SII36" s="0"/>
      <c r="SIJ36" s="0"/>
      <c r="SIK36" s="0"/>
      <c r="SIL36" s="0"/>
      <c r="SIM36" s="0"/>
      <c r="SIN36" s="0"/>
      <c r="SIO36" s="0"/>
      <c r="SIP36" s="0"/>
      <c r="SIQ36" s="0"/>
      <c r="SIR36" s="0"/>
      <c r="SIS36" s="0"/>
      <c r="SIT36" s="0"/>
      <c r="SIU36" s="0"/>
      <c r="SIV36" s="0"/>
      <c r="SIW36" s="0"/>
      <c r="SIX36" s="0"/>
      <c r="SIY36" s="0"/>
      <c r="SIZ36" s="0"/>
      <c r="SJA36" s="0"/>
      <c r="SJB36" s="0"/>
      <c r="SJC36" s="0"/>
      <c r="SJD36" s="0"/>
      <c r="SJE36" s="0"/>
      <c r="SJF36" s="0"/>
      <c r="SJG36" s="0"/>
      <c r="SJH36" s="0"/>
      <c r="SJI36" s="0"/>
      <c r="SJJ36" s="0"/>
      <c r="SJK36" s="0"/>
      <c r="SJL36" s="0"/>
      <c r="SJM36" s="0"/>
      <c r="SJN36" s="0"/>
      <c r="SJO36" s="0"/>
      <c r="SJP36" s="0"/>
      <c r="SJQ36" s="0"/>
      <c r="SJR36" s="0"/>
      <c r="SJS36" s="0"/>
      <c r="SJT36" s="0"/>
      <c r="SJU36" s="0"/>
      <c r="SJV36" s="0"/>
      <c r="SJW36" s="0"/>
      <c r="SJX36" s="0"/>
      <c r="SJY36" s="0"/>
      <c r="SJZ36" s="0"/>
      <c r="SKA36" s="0"/>
      <c r="SKB36" s="0"/>
      <c r="SKC36" s="0"/>
      <c r="SKD36" s="0"/>
      <c r="SKE36" s="0"/>
      <c r="SKF36" s="0"/>
      <c r="SKG36" s="0"/>
      <c r="SKH36" s="0"/>
      <c r="SKI36" s="0"/>
      <c r="SKJ36" s="0"/>
      <c r="SKK36" s="0"/>
      <c r="SKL36" s="0"/>
      <c r="SKM36" s="0"/>
      <c r="SKN36" s="0"/>
      <c r="SKO36" s="0"/>
      <c r="SKP36" s="0"/>
      <c r="SKQ36" s="0"/>
      <c r="SKR36" s="0"/>
      <c r="SKS36" s="0"/>
      <c r="SKT36" s="0"/>
      <c r="SKU36" s="0"/>
      <c r="SKV36" s="0"/>
      <c r="SKW36" s="0"/>
      <c r="SKX36" s="0"/>
      <c r="SKY36" s="0"/>
      <c r="SKZ36" s="0"/>
      <c r="SLA36" s="0"/>
      <c r="SLB36" s="0"/>
      <c r="SLC36" s="0"/>
      <c r="SLD36" s="0"/>
      <c r="SLE36" s="0"/>
      <c r="SLF36" s="0"/>
      <c r="SLG36" s="0"/>
      <c r="SLH36" s="0"/>
      <c r="SLI36" s="0"/>
      <c r="SLJ36" s="0"/>
      <c r="SLK36" s="0"/>
      <c r="SLL36" s="0"/>
      <c r="SLM36" s="0"/>
      <c r="SLN36" s="0"/>
      <c r="SLO36" s="0"/>
      <c r="SLP36" s="0"/>
      <c r="SLQ36" s="0"/>
      <c r="SLR36" s="0"/>
      <c r="SLS36" s="0"/>
      <c r="SLT36" s="0"/>
      <c r="SLU36" s="0"/>
      <c r="SLV36" s="0"/>
      <c r="SLW36" s="0"/>
      <c r="SLX36" s="0"/>
      <c r="SLY36" s="0"/>
      <c r="SLZ36" s="0"/>
      <c r="SMA36" s="0"/>
      <c r="SMB36" s="0"/>
      <c r="SMC36" s="0"/>
      <c r="SMD36" s="0"/>
      <c r="SME36" s="0"/>
      <c r="SMF36" s="0"/>
      <c r="SMG36" s="0"/>
      <c r="SMH36" s="0"/>
      <c r="SMI36" s="0"/>
      <c r="SMJ36" s="0"/>
      <c r="SMK36" s="0"/>
      <c r="SML36" s="0"/>
      <c r="SMM36" s="0"/>
      <c r="SMN36" s="0"/>
      <c r="SMO36" s="0"/>
      <c r="SMP36" s="0"/>
      <c r="SMQ36" s="0"/>
      <c r="SMR36" s="0"/>
      <c r="SMS36" s="0"/>
      <c r="SMT36" s="0"/>
      <c r="SMU36" s="0"/>
      <c r="SMV36" s="0"/>
      <c r="SMW36" s="0"/>
      <c r="SMX36" s="0"/>
      <c r="SMY36" s="0"/>
      <c r="SMZ36" s="0"/>
      <c r="SNA36" s="0"/>
      <c r="SNB36" s="0"/>
      <c r="SNC36" s="0"/>
      <c r="SND36" s="0"/>
      <c r="SNE36" s="0"/>
      <c r="SNF36" s="0"/>
      <c r="SNG36" s="0"/>
      <c r="SNH36" s="0"/>
      <c r="SNI36" s="0"/>
      <c r="SNJ36" s="0"/>
      <c r="SNK36" s="0"/>
      <c r="SNL36" s="0"/>
      <c r="SNM36" s="0"/>
      <c r="SNN36" s="0"/>
      <c r="SNO36" s="0"/>
      <c r="SNP36" s="0"/>
      <c r="SNQ36" s="0"/>
      <c r="SNR36" s="0"/>
      <c r="SNS36" s="0"/>
      <c r="SNT36" s="0"/>
      <c r="SNU36" s="0"/>
      <c r="SNV36" s="0"/>
      <c r="SNW36" s="0"/>
      <c r="SNX36" s="0"/>
      <c r="SNY36" s="0"/>
      <c r="SNZ36" s="0"/>
      <c r="SOA36" s="0"/>
      <c r="SOB36" s="0"/>
      <c r="SOC36" s="0"/>
      <c r="SOD36" s="0"/>
      <c r="SOE36" s="0"/>
      <c r="SOF36" s="0"/>
      <c r="SOG36" s="0"/>
      <c r="SOH36" s="0"/>
      <c r="SOI36" s="0"/>
      <c r="SOJ36" s="0"/>
      <c r="SOK36" s="0"/>
      <c r="SOL36" s="0"/>
      <c r="SOM36" s="0"/>
      <c r="SON36" s="0"/>
      <c r="SOO36" s="0"/>
      <c r="SOP36" s="0"/>
      <c r="SOQ36" s="0"/>
      <c r="SOR36" s="0"/>
      <c r="SOS36" s="0"/>
      <c r="SOT36" s="0"/>
      <c r="SOU36" s="0"/>
      <c r="SOV36" s="0"/>
      <c r="SOW36" s="0"/>
      <c r="SOX36" s="0"/>
      <c r="SOY36" s="0"/>
      <c r="SOZ36" s="0"/>
      <c r="SPA36" s="0"/>
      <c r="SPB36" s="0"/>
      <c r="SPC36" s="0"/>
      <c r="SPD36" s="0"/>
      <c r="SPE36" s="0"/>
      <c r="SPF36" s="0"/>
      <c r="SPG36" s="0"/>
      <c r="SPH36" s="0"/>
      <c r="SPI36" s="0"/>
      <c r="SPJ36" s="0"/>
      <c r="SPK36" s="0"/>
      <c r="SPL36" s="0"/>
      <c r="SPM36" s="0"/>
      <c r="SPN36" s="0"/>
      <c r="SPO36" s="0"/>
      <c r="SPP36" s="0"/>
      <c r="SPQ36" s="0"/>
      <c r="SPR36" s="0"/>
      <c r="SPS36" s="0"/>
      <c r="SPT36" s="0"/>
      <c r="SPU36" s="0"/>
      <c r="SPV36" s="0"/>
      <c r="SPW36" s="0"/>
      <c r="SPX36" s="0"/>
      <c r="SPY36" s="0"/>
      <c r="SPZ36" s="0"/>
      <c r="SQA36" s="0"/>
      <c r="SQB36" s="0"/>
      <c r="SQC36" s="0"/>
      <c r="SQD36" s="0"/>
      <c r="SQE36" s="0"/>
      <c r="SQF36" s="0"/>
      <c r="SQG36" s="0"/>
      <c r="SQH36" s="0"/>
      <c r="SQI36" s="0"/>
      <c r="SQJ36" s="0"/>
      <c r="SQK36" s="0"/>
      <c r="SQL36" s="0"/>
      <c r="SQM36" s="0"/>
      <c r="SQN36" s="0"/>
      <c r="SQO36" s="0"/>
      <c r="SQP36" s="0"/>
      <c r="SQQ36" s="0"/>
      <c r="SQR36" s="0"/>
      <c r="SQS36" s="0"/>
      <c r="SQT36" s="0"/>
      <c r="SQU36" s="0"/>
      <c r="SQV36" s="0"/>
      <c r="SQW36" s="0"/>
      <c r="SQX36" s="0"/>
      <c r="SQY36" s="0"/>
      <c r="SQZ36" s="0"/>
      <c r="SRA36" s="0"/>
      <c r="SRB36" s="0"/>
      <c r="SRC36" s="0"/>
      <c r="SRD36" s="0"/>
      <c r="SRE36" s="0"/>
      <c r="SRF36" s="0"/>
      <c r="SRG36" s="0"/>
      <c r="SRH36" s="0"/>
      <c r="SRI36" s="0"/>
      <c r="SRJ36" s="0"/>
      <c r="SRK36" s="0"/>
      <c r="SRL36" s="0"/>
      <c r="SRM36" s="0"/>
      <c r="SRN36" s="0"/>
      <c r="SRO36" s="0"/>
      <c r="SRP36" s="0"/>
      <c r="SRQ36" s="0"/>
      <c r="SRR36" s="0"/>
      <c r="SRS36" s="0"/>
      <c r="SRT36" s="0"/>
      <c r="SRU36" s="0"/>
      <c r="SRV36" s="0"/>
      <c r="SRW36" s="0"/>
      <c r="SRX36" s="0"/>
      <c r="SRY36" s="0"/>
      <c r="SRZ36" s="0"/>
      <c r="SSA36" s="0"/>
      <c r="SSB36" s="0"/>
      <c r="SSC36" s="0"/>
      <c r="SSD36" s="0"/>
      <c r="SSE36" s="0"/>
      <c r="SSF36" s="0"/>
      <c r="SSG36" s="0"/>
      <c r="SSH36" s="0"/>
      <c r="SSI36" s="0"/>
      <c r="SSJ36" s="0"/>
      <c r="SSK36" s="0"/>
      <c r="SSL36" s="0"/>
      <c r="SSM36" s="0"/>
      <c r="SSN36" s="0"/>
      <c r="SSO36" s="0"/>
      <c r="SSP36" s="0"/>
      <c r="SSQ36" s="0"/>
      <c r="SSR36" s="0"/>
      <c r="SSS36" s="0"/>
      <c r="SST36" s="0"/>
      <c r="SSU36" s="0"/>
      <c r="SSV36" s="0"/>
      <c r="SSW36" s="0"/>
      <c r="SSX36" s="0"/>
      <c r="SSY36" s="0"/>
      <c r="SSZ36" s="0"/>
      <c r="STA36" s="0"/>
      <c r="STB36" s="0"/>
      <c r="STC36" s="0"/>
      <c r="STD36" s="0"/>
      <c r="STE36" s="0"/>
      <c r="STF36" s="0"/>
      <c r="STG36" s="0"/>
      <c r="STH36" s="0"/>
      <c r="STI36" s="0"/>
      <c r="STJ36" s="0"/>
      <c r="STK36" s="0"/>
      <c r="STL36" s="0"/>
      <c r="STM36" s="0"/>
      <c r="STN36" s="0"/>
      <c r="STO36" s="0"/>
      <c r="STP36" s="0"/>
      <c r="STQ36" s="0"/>
      <c r="STR36" s="0"/>
      <c r="STS36" s="0"/>
      <c r="STT36" s="0"/>
      <c r="STU36" s="0"/>
      <c r="STV36" s="0"/>
      <c r="STW36" s="0"/>
      <c r="STX36" s="0"/>
      <c r="STY36" s="0"/>
      <c r="STZ36" s="0"/>
      <c r="SUA36" s="0"/>
      <c r="SUB36" s="0"/>
      <c r="SUC36" s="0"/>
      <c r="SUD36" s="0"/>
      <c r="SUE36" s="0"/>
      <c r="SUF36" s="0"/>
      <c r="SUG36" s="0"/>
      <c r="SUH36" s="0"/>
      <c r="SUI36" s="0"/>
      <c r="SUJ36" s="0"/>
      <c r="SUK36" s="0"/>
      <c r="SUL36" s="0"/>
      <c r="SUM36" s="0"/>
      <c r="SUN36" s="0"/>
      <c r="SUO36" s="0"/>
      <c r="SUP36" s="0"/>
      <c r="SUQ36" s="0"/>
      <c r="SUR36" s="0"/>
      <c r="SUS36" s="0"/>
      <c r="SUT36" s="0"/>
      <c r="SUU36" s="0"/>
      <c r="SUV36" s="0"/>
      <c r="SUW36" s="0"/>
      <c r="SUX36" s="0"/>
      <c r="SUY36" s="0"/>
      <c r="SUZ36" s="0"/>
      <c r="SVA36" s="0"/>
      <c r="SVB36" s="0"/>
      <c r="SVC36" s="0"/>
      <c r="SVD36" s="0"/>
      <c r="SVE36" s="0"/>
      <c r="SVF36" s="0"/>
      <c r="SVG36" s="0"/>
      <c r="SVH36" s="0"/>
      <c r="SVI36" s="0"/>
      <c r="SVJ36" s="0"/>
      <c r="SVK36" s="0"/>
      <c r="SVL36" s="0"/>
      <c r="SVM36" s="0"/>
      <c r="SVN36" s="0"/>
      <c r="SVO36" s="0"/>
      <c r="SVP36" s="0"/>
      <c r="SVQ36" s="0"/>
      <c r="SVR36" s="0"/>
      <c r="SVS36" s="0"/>
      <c r="SVT36" s="0"/>
      <c r="SVU36" s="0"/>
      <c r="SVV36" s="0"/>
      <c r="SVW36" s="0"/>
      <c r="SVX36" s="0"/>
      <c r="SVY36" s="0"/>
      <c r="SVZ36" s="0"/>
      <c r="SWA36" s="0"/>
      <c r="SWB36" s="0"/>
      <c r="SWC36" s="0"/>
      <c r="SWD36" s="0"/>
      <c r="SWE36" s="0"/>
      <c r="SWF36" s="0"/>
      <c r="SWG36" s="0"/>
      <c r="SWH36" s="0"/>
      <c r="SWI36" s="0"/>
      <c r="SWJ36" s="0"/>
      <c r="SWK36" s="0"/>
      <c r="SWL36" s="0"/>
      <c r="SWM36" s="0"/>
      <c r="SWN36" s="0"/>
      <c r="SWO36" s="0"/>
      <c r="SWP36" s="0"/>
      <c r="SWQ36" s="0"/>
      <c r="SWR36" s="0"/>
      <c r="SWS36" s="0"/>
      <c r="SWT36" s="0"/>
      <c r="SWU36" s="0"/>
      <c r="SWV36" s="0"/>
      <c r="SWW36" s="0"/>
      <c r="SWX36" s="0"/>
      <c r="SWY36" s="0"/>
      <c r="SWZ36" s="0"/>
      <c r="SXA36" s="0"/>
      <c r="SXB36" s="0"/>
      <c r="SXC36" s="0"/>
      <c r="SXD36" s="0"/>
      <c r="SXE36" s="0"/>
      <c r="SXF36" s="0"/>
      <c r="SXG36" s="0"/>
      <c r="SXH36" s="0"/>
      <c r="SXI36" s="0"/>
      <c r="SXJ36" s="0"/>
      <c r="SXK36" s="0"/>
      <c r="SXL36" s="0"/>
      <c r="SXM36" s="0"/>
      <c r="SXN36" s="0"/>
      <c r="SXO36" s="0"/>
      <c r="SXP36" s="0"/>
      <c r="SXQ36" s="0"/>
      <c r="SXR36" s="0"/>
      <c r="SXS36" s="0"/>
      <c r="SXT36" s="0"/>
      <c r="SXU36" s="0"/>
      <c r="SXV36" s="0"/>
      <c r="SXW36" s="0"/>
      <c r="SXX36" s="0"/>
      <c r="SXY36" s="0"/>
      <c r="SXZ36" s="0"/>
      <c r="SYA36" s="0"/>
      <c r="SYB36" s="0"/>
      <c r="SYC36" s="0"/>
      <c r="SYD36" s="0"/>
      <c r="SYE36" s="0"/>
      <c r="SYF36" s="0"/>
      <c r="SYG36" s="0"/>
      <c r="SYH36" s="0"/>
      <c r="SYI36" s="0"/>
      <c r="SYJ36" s="0"/>
      <c r="SYK36" s="0"/>
      <c r="SYL36" s="0"/>
      <c r="SYM36" s="0"/>
      <c r="SYN36" s="0"/>
      <c r="SYO36" s="0"/>
      <c r="SYP36" s="0"/>
      <c r="SYQ36" s="0"/>
      <c r="SYR36" s="0"/>
      <c r="SYS36" s="0"/>
      <c r="SYT36" s="0"/>
      <c r="SYU36" s="0"/>
      <c r="SYV36" s="0"/>
      <c r="SYW36" s="0"/>
      <c r="SYX36" s="0"/>
      <c r="SYY36" s="0"/>
      <c r="SYZ36" s="0"/>
      <c r="SZA36" s="0"/>
      <c r="SZB36" s="0"/>
      <c r="SZC36" s="0"/>
      <c r="SZD36" s="0"/>
      <c r="SZE36" s="0"/>
      <c r="SZF36" s="0"/>
      <c r="SZG36" s="0"/>
      <c r="SZH36" s="0"/>
      <c r="SZI36" s="0"/>
      <c r="SZJ36" s="0"/>
      <c r="SZK36" s="0"/>
      <c r="SZL36" s="0"/>
      <c r="SZM36" s="0"/>
      <c r="SZN36" s="0"/>
      <c r="SZO36" s="0"/>
      <c r="SZP36" s="0"/>
      <c r="SZQ36" s="0"/>
      <c r="SZR36" s="0"/>
      <c r="SZS36" s="0"/>
      <c r="SZT36" s="0"/>
      <c r="SZU36" s="0"/>
      <c r="SZV36" s="0"/>
      <c r="SZW36" s="0"/>
      <c r="SZX36" s="0"/>
      <c r="SZY36" s="0"/>
      <c r="SZZ36" s="0"/>
      <c r="TAA36" s="0"/>
      <c r="TAB36" s="0"/>
      <c r="TAC36" s="0"/>
      <c r="TAD36" s="0"/>
      <c r="TAE36" s="0"/>
      <c r="TAF36" s="0"/>
      <c r="TAG36" s="0"/>
      <c r="TAH36" s="0"/>
      <c r="TAI36" s="0"/>
      <c r="TAJ36" s="0"/>
      <c r="TAK36" s="0"/>
      <c r="TAL36" s="0"/>
      <c r="TAM36" s="0"/>
      <c r="TAN36" s="0"/>
      <c r="TAO36" s="0"/>
      <c r="TAP36" s="0"/>
      <c r="TAQ36" s="0"/>
      <c r="TAR36" s="0"/>
      <c r="TAS36" s="0"/>
      <c r="TAT36" s="0"/>
      <c r="TAU36" s="0"/>
      <c r="TAV36" s="0"/>
      <c r="TAW36" s="0"/>
      <c r="TAX36" s="0"/>
      <c r="TAY36" s="0"/>
      <c r="TAZ36" s="0"/>
      <c r="TBA36" s="0"/>
      <c r="TBB36" s="0"/>
      <c r="TBC36" s="0"/>
      <c r="TBD36" s="0"/>
      <c r="TBE36" s="0"/>
      <c r="TBF36" s="0"/>
      <c r="TBG36" s="0"/>
      <c r="TBH36" s="0"/>
      <c r="TBI36" s="0"/>
      <c r="TBJ36" s="0"/>
      <c r="TBK36" s="0"/>
      <c r="TBL36" s="0"/>
      <c r="TBM36" s="0"/>
      <c r="TBN36" s="0"/>
      <c r="TBO36" s="0"/>
      <c r="TBP36" s="0"/>
      <c r="TBQ36" s="0"/>
      <c r="TBR36" s="0"/>
      <c r="TBS36" s="0"/>
      <c r="TBT36" s="0"/>
      <c r="TBU36" s="0"/>
      <c r="TBV36" s="0"/>
      <c r="TBW36" s="0"/>
      <c r="TBX36" s="0"/>
      <c r="TBY36" s="0"/>
      <c r="TBZ36" s="0"/>
      <c r="TCA36" s="0"/>
      <c r="TCB36" s="0"/>
      <c r="TCC36" s="0"/>
      <c r="TCD36" s="0"/>
      <c r="TCE36" s="0"/>
      <c r="TCF36" s="0"/>
      <c r="TCG36" s="0"/>
      <c r="TCH36" s="0"/>
      <c r="TCI36" s="0"/>
      <c r="TCJ36" s="0"/>
      <c r="TCK36" s="0"/>
      <c r="TCL36" s="0"/>
      <c r="TCM36" s="0"/>
      <c r="TCN36" s="0"/>
      <c r="TCO36" s="0"/>
      <c r="TCP36" s="0"/>
      <c r="TCQ36" s="0"/>
      <c r="TCR36" s="0"/>
      <c r="TCS36" s="0"/>
      <c r="TCT36" s="0"/>
      <c r="TCU36" s="0"/>
      <c r="TCV36" s="0"/>
      <c r="TCW36" s="0"/>
      <c r="TCX36" s="0"/>
      <c r="TCY36" s="0"/>
      <c r="TCZ36" s="0"/>
      <c r="TDA36" s="0"/>
      <c r="TDB36" s="0"/>
      <c r="TDC36" s="0"/>
      <c r="TDD36" s="0"/>
      <c r="TDE36" s="0"/>
      <c r="TDF36" s="0"/>
      <c r="TDG36" s="0"/>
      <c r="TDH36" s="0"/>
      <c r="TDI36" s="0"/>
      <c r="TDJ36" s="0"/>
      <c r="TDK36" s="0"/>
      <c r="TDL36" s="0"/>
      <c r="TDM36" s="0"/>
      <c r="TDN36" s="0"/>
      <c r="TDO36" s="0"/>
      <c r="TDP36" s="0"/>
      <c r="TDQ36" s="0"/>
      <c r="TDR36" s="0"/>
      <c r="TDS36" s="0"/>
      <c r="TDT36" s="0"/>
      <c r="TDU36" s="0"/>
      <c r="TDV36" s="0"/>
      <c r="TDW36" s="0"/>
      <c r="TDX36" s="0"/>
      <c r="TDY36" s="0"/>
      <c r="TDZ36" s="0"/>
      <c r="TEA36" s="0"/>
      <c r="TEB36" s="0"/>
      <c r="TEC36" s="0"/>
      <c r="TED36" s="0"/>
      <c r="TEE36" s="0"/>
      <c r="TEF36" s="0"/>
      <c r="TEG36" s="0"/>
      <c r="TEH36" s="0"/>
      <c r="TEI36" s="0"/>
      <c r="TEJ36" s="0"/>
      <c r="TEK36" s="0"/>
      <c r="TEL36" s="0"/>
      <c r="TEM36" s="0"/>
      <c r="TEN36" s="0"/>
      <c r="TEO36" s="0"/>
      <c r="TEP36" s="0"/>
      <c r="TEQ36" s="0"/>
      <c r="TER36" s="0"/>
      <c r="TES36" s="0"/>
      <c r="TET36" s="0"/>
      <c r="TEU36" s="0"/>
      <c r="TEV36" s="0"/>
      <c r="TEW36" s="0"/>
      <c r="TEX36" s="0"/>
      <c r="TEY36" s="0"/>
      <c r="TEZ36" s="0"/>
      <c r="TFA36" s="0"/>
      <c r="TFB36" s="0"/>
      <c r="TFC36" s="0"/>
      <c r="TFD36" s="0"/>
      <c r="TFE36" s="0"/>
      <c r="TFF36" s="0"/>
      <c r="TFG36" s="0"/>
      <c r="TFH36" s="0"/>
      <c r="TFI36" s="0"/>
      <c r="TFJ36" s="0"/>
      <c r="TFK36" s="0"/>
      <c r="TFL36" s="0"/>
      <c r="TFM36" s="0"/>
      <c r="TFN36" s="0"/>
      <c r="TFO36" s="0"/>
      <c r="TFP36" s="0"/>
      <c r="TFQ36" s="0"/>
      <c r="TFR36" s="0"/>
      <c r="TFS36" s="0"/>
      <c r="TFT36" s="0"/>
      <c r="TFU36" s="0"/>
      <c r="TFV36" s="0"/>
      <c r="TFW36" s="0"/>
      <c r="TFX36" s="0"/>
      <c r="TFY36" s="0"/>
      <c r="TFZ36" s="0"/>
      <c r="TGA36" s="0"/>
      <c r="TGB36" s="0"/>
      <c r="TGC36" s="0"/>
      <c r="TGD36" s="0"/>
      <c r="TGE36" s="0"/>
      <c r="TGF36" s="0"/>
      <c r="TGG36" s="0"/>
      <c r="TGH36" s="0"/>
      <c r="TGI36" s="0"/>
      <c r="TGJ36" s="0"/>
      <c r="TGK36" s="0"/>
      <c r="TGL36" s="0"/>
      <c r="TGM36" s="0"/>
      <c r="TGN36" s="0"/>
      <c r="TGO36" s="0"/>
      <c r="TGP36" s="0"/>
      <c r="TGQ36" s="0"/>
      <c r="TGR36" s="0"/>
      <c r="TGS36" s="0"/>
      <c r="TGT36" s="0"/>
      <c r="TGU36" s="0"/>
      <c r="TGV36" s="0"/>
      <c r="TGW36" s="0"/>
      <c r="TGX36" s="0"/>
      <c r="TGY36" s="0"/>
      <c r="TGZ36" s="0"/>
      <c r="THA36" s="0"/>
      <c r="THB36" s="0"/>
      <c r="THC36" s="0"/>
      <c r="THD36" s="0"/>
      <c r="THE36" s="0"/>
      <c r="THF36" s="0"/>
      <c r="THG36" s="0"/>
      <c r="THH36" s="0"/>
      <c r="THI36" s="0"/>
      <c r="THJ36" s="0"/>
      <c r="THK36" s="0"/>
      <c r="THL36" s="0"/>
      <c r="THM36" s="0"/>
      <c r="THN36" s="0"/>
      <c r="THO36" s="0"/>
      <c r="THP36" s="0"/>
      <c r="THQ36" s="0"/>
      <c r="THR36" s="0"/>
      <c r="THS36" s="0"/>
      <c r="THT36" s="0"/>
      <c r="THU36" s="0"/>
      <c r="THV36" s="0"/>
      <c r="THW36" s="0"/>
      <c r="THX36" s="0"/>
      <c r="THY36" s="0"/>
      <c r="THZ36" s="0"/>
      <c r="TIA36" s="0"/>
      <c r="TIB36" s="0"/>
      <c r="TIC36" s="0"/>
      <c r="TID36" s="0"/>
      <c r="TIE36" s="0"/>
      <c r="TIF36" s="0"/>
      <c r="TIG36" s="0"/>
      <c r="TIH36" s="0"/>
      <c r="TII36" s="0"/>
      <c r="TIJ36" s="0"/>
      <c r="TIK36" s="0"/>
      <c r="TIL36" s="0"/>
      <c r="TIM36" s="0"/>
      <c r="TIN36" s="0"/>
      <c r="TIO36" s="0"/>
      <c r="TIP36" s="0"/>
      <c r="TIQ36" s="0"/>
      <c r="TIR36" s="0"/>
      <c r="TIS36" s="0"/>
      <c r="TIT36" s="0"/>
      <c r="TIU36" s="0"/>
      <c r="TIV36" s="0"/>
      <c r="TIW36" s="0"/>
      <c r="TIX36" s="0"/>
      <c r="TIY36" s="0"/>
      <c r="TIZ36" s="0"/>
      <c r="TJA36" s="0"/>
      <c r="TJB36" s="0"/>
      <c r="TJC36" s="0"/>
      <c r="TJD36" s="0"/>
      <c r="TJE36" s="0"/>
      <c r="TJF36" s="0"/>
      <c r="TJG36" s="0"/>
      <c r="TJH36" s="0"/>
      <c r="TJI36" s="0"/>
      <c r="TJJ36" s="0"/>
      <c r="TJK36" s="0"/>
      <c r="TJL36" s="0"/>
      <c r="TJM36" s="0"/>
      <c r="TJN36" s="0"/>
      <c r="TJO36" s="0"/>
      <c r="TJP36" s="0"/>
      <c r="TJQ36" s="0"/>
      <c r="TJR36" s="0"/>
      <c r="TJS36" s="0"/>
      <c r="TJT36" s="0"/>
      <c r="TJU36" s="0"/>
      <c r="TJV36" s="0"/>
      <c r="TJW36" s="0"/>
      <c r="TJX36" s="0"/>
      <c r="TJY36" s="0"/>
      <c r="TJZ36" s="0"/>
      <c r="TKA36" s="0"/>
      <c r="TKB36" s="0"/>
      <c r="TKC36" s="0"/>
      <c r="TKD36" s="0"/>
      <c r="TKE36" s="0"/>
      <c r="TKF36" s="0"/>
      <c r="TKG36" s="0"/>
      <c r="TKH36" s="0"/>
      <c r="TKI36" s="0"/>
      <c r="TKJ36" s="0"/>
      <c r="TKK36" s="0"/>
      <c r="TKL36" s="0"/>
      <c r="TKM36" s="0"/>
      <c r="TKN36" s="0"/>
      <c r="TKO36" s="0"/>
      <c r="TKP36" s="0"/>
      <c r="TKQ36" s="0"/>
      <c r="TKR36" s="0"/>
      <c r="TKS36" s="0"/>
      <c r="TKT36" s="0"/>
      <c r="TKU36" s="0"/>
      <c r="TKV36" s="0"/>
      <c r="TKW36" s="0"/>
      <c r="TKX36" s="0"/>
      <c r="TKY36" s="0"/>
      <c r="TKZ36" s="0"/>
      <c r="TLA36" s="0"/>
      <c r="TLB36" s="0"/>
      <c r="TLC36" s="0"/>
      <c r="TLD36" s="0"/>
      <c r="TLE36" s="0"/>
      <c r="TLF36" s="0"/>
      <c r="TLG36" s="0"/>
      <c r="TLH36" s="0"/>
      <c r="TLI36" s="0"/>
      <c r="TLJ36" s="0"/>
      <c r="TLK36" s="0"/>
      <c r="TLL36" s="0"/>
      <c r="TLM36" s="0"/>
      <c r="TLN36" s="0"/>
      <c r="TLO36" s="0"/>
      <c r="TLP36" s="0"/>
      <c r="TLQ36" s="0"/>
      <c r="TLR36" s="0"/>
      <c r="TLS36" s="0"/>
      <c r="TLT36" s="0"/>
      <c r="TLU36" s="0"/>
      <c r="TLV36" s="0"/>
      <c r="TLW36" s="0"/>
      <c r="TLX36" s="0"/>
      <c r="TLY36" s="0"/>
      <c r="TLZ36" s="0"/>
      <c r="TMA36" s="0"/>
      <c r="TMB36" s="0"/>
      <c r="TMC36" s="0"/>
      <c r="TMD36" s="0"/>
      <c r="TME36" s="0"/>
      <c r="TMF36" s="0"/>
      <c r="TMG36" s="0"/>
      <c r="TMH36" s="0"/>
      <c r="TMI36" s="0"/>
      <c r="TMJ36" s="0"/>
      <c r="TMK36" s="0"/>
      <c r="TML36" s="0"/>
      <c r="TMM36" s="0"/>
      <c r="TMN36" s="0"/>
      <c r="TMO36" s="0"/>
      <c r="TMP36" s="0"/>
      <c r="TMQ36" s="0"/>
      <c r="TMR36" s="0"/>
      <c r="TMS36" s="0"/>
      <c r="TMT36" s="0"/>
      <c r="TMU36" s="0"/>
      <c r="TMV36" s="0"/>
      <c r="TMW36" s="0"/>
      <c r="TMX36" s="0"/>
      <c r="TMY36" s="0"/>
      <c r="TMZ36" s="0"/>
      <c r="TNA36" s="0"/>
      <c r="TNB36" s="0"/>
      <c r="TNC36" s="0"/>
      <c r="TND36" s="0"/>
      <c r="TNE36" s="0"/>
      <c r="TNF36" s="0"/>
      <c r="TNG36" s="0"/>
      <c r="TNH36" s="0"/>
      <c r="TNI36" s="0"/>
      <c r="TNJ36" s="0"/>
      <c r="TNK36" s="0"/>
      <c r="TNL36" s="0"/>
      <c r="TNM36" s="0"/>
      <c r="TNN36" s="0"/>
      <c r="TNO36" s="0"/>
      <c r="TNP36" s="0"/>
      <c r="TNQ36" s="0"/>
      <c r="TNR36" s="0"/>
      <c r="TNS36" s="0"/>
      <c r="TNT36" s="0"/>
      <c r="TNU36" s="0"/>
      <c r="TNV36" s="0"/>
      <c r="TNW36" s="0"/>
      <c r="TNX36" s="0"/>
      <c r="TNY36" s="0"/>
      <c r="TNZ36" s="0"/>
      <c r="TOA36" s="0"/>
      <c r="TOB36" s="0"/>
      <c r="TOC36" s="0"/>
      <c r="TOD36" s="0"/>
      <c r="TOE36" s="0"/>
      <c r="TOF36" s="0"/>
      <c r="TOG36" s="0"/>
      <c r="TOH36" s="0"/>
      <c r="TOI36" s="0"/>
      <c r="TOJ36" s="0"/>
      <c r="TOK36" s="0"/>
      <c r="TOL36" s="0"/>
      <c r="TOM36" s="0"/>
      <c r="TON36" s="0"/>
      <c r="TOO36" s="0"/>
      <c r="TOP36" s="0"/>
      <c r="TOQ36" s="0"/>
      <c r="TOR36" s="0"/>
      <c r="TOS36" s="0"/>
      <c r="TOT36" s="0"/>
      <c r="TOU36" s="0"/>
      <c r="TOV36" s="0"/>
      <c r="TOW36" s="0"/>
      <c r="TOX36" s="0"/>
      <c r="TOY36" s="0"/>
      <c r="TOZ36" s="0"/>
      <c r="TPA36" s="0"/>
      <c r="TPB36" s="0"/>
      <c r="TPC36" s="0"/>
      <c r="TPD36" s="0"/>
      <c r="TPE36" s="0"/>
      <c r="TPF36" s="0"/>
      <c r="TPG36" s="0"/>
      <c r="TPH36" s="0"/>
      <c r="TPI36" s="0"/>
      <c r="TPJ36" s="0"/>
      <c r="TPK36" s="0"/>
      <c r="TPL36" s="0"/>
      <c r="TPM36" s="0"/>
      <c r="TPN36" s="0"/>
      <c r="TPO36" s="0"/>
      <c r="TPP36" s="0"/>
      <c r="TPQ36" s="0"/>
      <c r="TPR36" s="0"/>
      <c r="TPS36" s="0"/>
      <c r="TPT36" s="0"/>
      <c r="TPU36" s="0"/>
      <c r="TPV36" s="0"/>
      <c r="TPW36" s="0"/>
      <c r="TPX36" s="0"/>
      <c r="TPY36" s="0"/>
      <c r="TPZ36" s="0"/>
      <c r="TQA36" s="0"/>
      <c r="TQB36" s="0"/>
      <c r="TQC36" s="0"/>
      <c r="TQD36" s="0"/>
      <c r="TQE36" s="0"/>
      <c r="TQF36" s="0"/>
      <c r="TQG36" s="0"/>
      <c r="TQH36" s="0"/>
      <c r="TQI36" s="0"/>
      <c r="TQJ36" s="0"/>
      <c r="TQK36" s="0"/>
      <c r="TQL36" s="0"/>
      <c r="TQM36" s="0"/>
      <c r="TQN36" s="0"/>
      <c r="TQO36" s="0"/>
      <c r="TQP36" s="0"/>
      <c r="TQQ36" s="0"/>
      <c r="TQR36" s="0"/>
      <c r="TQS36" s="0"/>
      <c r="TQT36" s="0"/>
      <c r="TQU36" s="0"/>
      <c r="TQV36" s="0"/>
      <c r="TQW36" s="0"/>
      <c r="TQX36" s="0"/>
      <c r="TQY36" s="0"/>
      <c r="TQZ36" s="0"/>
      <c r="TRA36" s="0"/>
      <c r="TRB36" s="0"/>
      <c r="TRC36" s="0"/>
      <c r="TRD36" s="0"/>
      <c r="TRE36" s="0"/>
      <c r="TRF36" s="0"/>
      <c r="TRG36" s="0"/>
      <c r="TRH36" s="0"/>
      <c r="TRI36" s="0"/>
      <c r="TRJ36" s="0"/>
      <c r="TRK36" s="0"/>
      <c r="TRL36" s="0"/>
      <c r="TRM36" s="0"/>
      <c r="TRN36" s="0"/>
      <c r="TRO36" s="0"/>
      <c r="TRP36" s="0"/>
      <c r="TRQ36" s="0"/>
      <c r="TRR36" s="0"/>
      <c r="TRS36" s="0"/>
      <c r="TRT36" s="0"/>
      <c r="TRU36" s="0"/>
      <c r="TRV36" s="0"/>
      <c r="TRW36" s="0"/>
      <c r="TRX36" s="0"/>
      <c r="TRY36" s="0"/>
      <c r="TRZ36" s="0"/>
      <c r="TSA36" s="0"/>
      <c r="TSB36" s="0"/>
      <c r="TSC36" s="0"/>
      <c r="TSD36" s="0"/>
      <c r="TSE36" s="0"/>
      <c r="TSF36" s="0"/>
      <c r="TSG36" s="0"/>
      <c r="TSH36" s="0"/>
      <c r="TSI36" s="0"/>
      <c r="TSJ36" s="0"/>
      <c r="TSK36" s="0"/>
      <c r="TSL36" s="0"/>
      <c r="TSM36" s="0"/>
      <c r="TSN36" s="0"/>
      <c r="TSO36" s="0"/>
      <c r="TSP36" s="0"/>
      <c r="TSQ36" s="0"/>
      <c r="TSR36" s="0"/>
      <c r="TSS36" s="0"/>
      <c r="TST36" s="0"/>
      <c r="TSU36" s="0"/>
      <c r="TSV36" s="0"/>
      <c r="TSW36" s="0"/>
      <c r="TSX36" s="0"/>
      <c r="TSY36" s="0"/>
      <c r="TSZ36" s="0"/>
      <c r="TTA36" s="0"/>
      <c r="TTB36" s="0"/>
      <c r="TTC36" s="0"/>
      <c r="TTD36" s="0"/>
      <c r="TTE36" s="0"/>
      <c r="TTF36" s="0"/>
      <c r="TTG36" s="0"/>
      <c r="TTH36" s="0"/>
      <c r="TTI36" s="0"/>
      <c r="TTJ36" s="0"/>
      <c r="TTK36" s="0"/>
      <c r="TTL36" s="0"/>
      <c r="TTM36" s="0"/>
      <c r="TTN36" s="0"/>
      <c r="TTO36" s="0"/>
      <c r="TTP36" s="0"/>
      <c r="TTQ36" s="0"/>
      <c r="TTR36" s="0"/>
      <c r="TTS36" s="0"/>
      <c r="TTT36" s="0"/>
      <c r="TTU36" s="0"/>
      <c r="TTV36" s="0"/>
      <c r="TTW36" s="0"/>
      <c r="TTX36" s="0"/>
      <c r="TTY36" s="0"/>
      <c r="TTZ36" s="0"/>
      <c r="TUA36" s="0"/>
      <c r="TUB36" s="0"/>
      <c r="TUC36" s="0"/>
      <c r="TUD36" s="0"/>
      <c r="TUE36" s="0"/>
      <c r="TUF36" s="0"/>
      <c r="TUG36" s="0"/>
      <c r="TUH36" s="0"/>
      <c r="TUI36" s="0"/>
      <c r="TUJ36" s="0"/>
      <c r="TUK36" s="0"/>
      <c r="TUL36" s="0"/>
      <c r="TUM36" s="0"/>
      <c r="TUN36" s="0"/>
      <c r="TUO36" s="0"/>
      <c r="TUP36" s="0"/>
      <c r="TUQ36" s="0"/>
      <c r="TUR36" s="0"/>
      <c r="TUS36" s="0"/>
      <c r="TUT36" s="0"/>
      <c r="TUU36" s="0"/>
      <c r="TUV36" s="0"/>
      <c r="TUW36" s="0"/>
      <c r="TUX36" s="0"/>
      <c r="TUY36" s="0"/>
      <c r="TUZ36" s="0"/>
      <c r="TVA36" s="0"/>
      <c r="TVB36" s="0"/>
      <c r="TVC36" s="0"/>
      <c r="TVD36" s="0"/>
      <c r="TVE36" s="0"/>
      <c r="TVF36" s="0"/>
      <c r="TVG36" s="0"/>
      <c r="TVH36" s="0"/>
      <c r="TVI36" s="0"/>
      <c r="TVJ36" s="0"/>
      <c r="TVK36" s="0"/>
      <c r="TVL36" s="0"/>
      <c r="TVM36" s="0"/>
      <c r="TVN36" s="0"/>
      <c r="TVO36" s="0"/>
      <c r="TVP36" s="0"/>
      <c r="TVQ36" s="0"/>
      <c r="TVR36" s="0"/>
      <c r="TVS36" s="0"/>
      <c r="TVT36" s="0"/>
      <c r="TVU36" s="0"/>
      <c r="TVV36" s="0"/>
      <c r="TVW36" s="0"/>
      <c r="TVX36" s="0"/>
      <c r="TVY36" s="0"/>
      <c r="TVZ36" s="0"/>
      <c r="TWA36" s="0"/>
      <c r="TWB36" s="0"/>
      <c r="TWC36" s="0"/>
      <c r="TWD36" s="0"/>
      <c r="TWE36" s="0"/>
      <c r="TWF36" s="0"/>
      <c r="TWG36" s="0"/>
      <c r="TWH36" s="0"/>
      <c r="TWI36" s="0"/>
      <c r="TWJ36" s="0"/>
      <c r="TWK36" s="0"/>
      <c r="TWL36" s="0"/>
      <c r="TWM36" s="0"/>
      <c r="TWN36" s="0"/>
      <c r="TWO36" s="0"/>
      <c r="TWP36" s="0"/>
      <c r="TWQ36" s="0"/>
      <c r="TWR36" s="0"/>
      <c r="TWS36" s="0"/>
      <c r="TWT36" s="0"/>
      <c r="TWU36" s="0"/>
      <c r="TWV36" s="0"/>
      <c r="TWW36" s="0"/>
      <c r="TWX36" s="0"/>
      <c r="TWY36" s="0"/>
      <c r="TWZ36" s="0"/>
      <c r="TXA36" s="0"/>
      <c r="TXB36" s="0"/>
      <c r="TXC36" s="0"/>
      <c r="TXD36" s="0"/>
      <c r="TXE36" s="0"/>
      <c r="TXF36" s="0"/>
      <c r="TXG36" s="0"/>
      <c r="TXH36" s="0"/>
      <c r="TXI36" s="0"/>
      <c r="TXJ36" s="0"/>
      <c r="TXK36" s="0"/>
      <c r="TXL36" s="0"/>
      <c r="TXM36" s="0"/>
      <c r="TXN36" s="0"/>
      <c r="TXO36" s="0"/>
      <c r="TXP36" s="0"/>
      <c r="TXQ36" s="0"/>
      <c r="TXR36" s="0"/>
      <c r="TXS36" s="0"/>
      <c r="TXT36" s="0"/>
      <c r="TXU36" s="0"/>
      <c r="TXV36" s="0"/>
      <c r="TXW36" s="0"/>
      <c r="TXX36" s="0"/>
      <c r="TXY36" s="0"/>
      <c r="TXZ36" s="0"/>
      <c r="TYA36" s="0"/>
      <c r="TYB36" s="0"/>
      <c r="TYC36" s="0"/>
      <c r="TYD36" s="0"/>
      <c r="TYE36" s="0"/>
      <c r="TYF36" s="0"/>
      <c r="TYG36" s="0"/>
      <c r="TYH36" s="0"/>
      <c r="TYI36" s="0"/>
      <c r="TYJ36" s="0"/>
      <c r="TYK36" s="0"/>
      <c r="TYL36" s="0"/>
      <c r="TYM36" s="0"/>
      <c r="TYN36" s="0"/>
      <c r="TYO36" s="0"/>
      <c r="TYP36" s="0"/>
      <c r="TYQ36" s="0"/>
      <c r="TYR36" s="0"/>
      <c r="TYS36" s="0"/>
      <c r="TYT36" s="0"/>
      <c r="TYU36" s="0"/>
      <c r="TYV36" s="0"/>
      <c r="TYW36" s="0"/>
      <c r="TYX36" s="0"/>
      <c r="TYY36" s="0"/>
      <c r="TYZ36" s="0"/>
      <c r="TZA36" s="0"/>
      <c r="TZB36" s="0"/>
      <c r="TZC36" s="0"/>
      <c r="TZD36" s="0"/>
      <c r="TZE36" s="0"/>
      <c r="TZF36" s="0"/>
      <c r="TZG36" s="0"/>
      <c r="TZH36" s="0"/>
      <c r="TZI36" s="0"/>
      <c r="TZJ36" s="0"/>
      <c r="TZK36" s="0"/>
      <c r="TZL36" s="0"/>
      <c r="TZM36" s="0"/>
      <c r="TZN36" s="0"/>
      <c r="TZO36" s="0"/>
      <c r="TZP36" s="0"/>
      <c r="TZQ36" s="0"/>
      <c r="TZR36" s="0"/>
      <c r="TZS36" s="0"/>
      <c r="TZT36" s="0"/>
      <c r="TZU36" s="0"/>
      <c r="TZV36" s="0"/>
      <c r="TZW36" s="0"/>
      <c r="TZX36" s="0"/>
      <c r="TZY36" s="0"/>
      <c r="TZZ36" s="0"/>
      <c r="UAA36" s="0"/>
      <c r="UAB36" s="0"/>
      <c r="UAC36" s="0"/>
      <c r="UAD36" s="0"/>
      <c r="UAE36" s="0"/>
      <c r="UAF36" s="0"/>
      <c r="UAG36" s="0"/>
      <c r="UAH36" s="0"/>
      <c r="UAI36" s="0"/>
      <c r="UAJ36" s="0"/>
      <c r="UAK36" s="0"/>
      <c r="UAL36" s="0"/>
      <c r="UAM36" s="0"/>
      <c r="UAN36" s="0"/>
      <c r="UAO36" s="0"/>
      <c r="UAP36" s="0"/>
      <c r="UAQ36" s="0"/>
      <c r="UAR36" s="0"/>
      <c r="UAS36" s="0"/>
      <c r="UAT36" s="0"/>
      <c r="UAU36" s="0"/>
      <c r="UAV36" s="0"/>
      <c r="UAW36" s="0"/>
      <c r="UAX36" s="0"/>
      <c r="UAY36" s="0"/>
      <c r="UAZ36" s="0"/>
      <c r="UBA36" s="0"/>
      <c r="UBB36" s="0"/>
      <c r="UBC36" s="0"/>
      <c r="UBD36" s="0"/>
      <c r="UBE36" s="0"/>
      <c r="UBF36" s="0"/>
      <c r="UBG36" s="0"/>
      <c r="UBH36" s="0"/>
      <c r="UBI36" s="0"/>
      <c r="UBJ36" s="0"/>
      <c r="UBK36" s="0"/>
      <c r="UBL36" s="0"/>
      <c r="UBM36" s="0"/>
      <c r="UBN36" s="0"/>
      <c r="UBO36" s="0"/>
      <c r="UBP36" s="0"/>
      <c r="UBQ36" s="0"/>
      <c r="UBR36" s="0"/>
      <c r="UBS36" s="0"/>
      <c r="UBT36" s="0"/>
      <c r="UBU36" s="0"/>
      <c r="UBV36" s="0"/>
      <c r="UBW36" s="0"/>
      <c r="UBX36" s="0"/>
      <c r="UBY36" s="0"/>
      <c r="UBZ36" s="0"/>
      <c r="UCA36" s="0"/>
      <c r="UCB36" s="0"/>
      <c r="UCC36" s="0"/>
      <c r="UCD36" s="0"/>
      <c r="UCE36" s="0"/>
      <c r="UCF36" s="0"/>
      <c r="UCG36" s="0"/>
      <c r="UCH36" s="0"/>
      <c r="UCI36" s="0"/>
      <c r="UCJ36" s="0"/>
      <c r="UCK36" s="0"/>
      <c r="UCL36" s="0"/>
      <c r="UCM36" s="0"/>
      <c r="UCN36" s="0"/>
      <c r="UCO36" s="0"/>
      <c r="UCP36" s="0"/>
      <c r="UCQ36" s="0"/>
      <c r="UCR36" s="0"/>
      <c r="UCS36" s="0"/>
      <c r="UCT36" s="0"/>
      <c r="UCU36" s="0"/>
      <c r="UCV36" s="0"/>
      <c r="UCW36" s="0"/>
      <c r="UCX36" s="0"/>
      <c r="UCY36" s="0"/>
      <c r="UCZ36" s="0"/>
      <c r="UDA36" s="0"/>
      <c r="UDB36" s="0"/>
      <c r="UDC36" s="0"/>
      <c r="UDD36" s="0"/>
      <c r="UDE36" s="0"/>
      <c r="UDF36" s="0"/>
      <c r="UDG36" s="0"/>
      <c r="UDH36" s="0"/>
      <c r="UDI36" s="0"/>
      <c r="UDJ36" s="0"/>
      <c r="UDK36" s="0"/>
      <c r="UDL36" s="0"/>
      <c r="UDM36" s="0"/>
      <c r="UDN36" s="0"/>
      <c r="UDO36" s="0"/>
      <c r="UDP36" s="0"/>
      <c r="UDQ36" s="0"/>
      <c r="UDR36" s="0"/>
      <c r="UDS36" s="0"/>
      <c r="UDT36" s="0"/>
      <c r="UDU36" s="0"/>
      <c r="UDV36" s="0"/>
      <c r="UDW36" s="0"/>
      <c r="UDX36" s="0"/>
      <c r="UDY36" s="0"/>
      <c r="UDZ36" s="0"/>
      <c r="UEA36" s="0"/>
      <c r="UEB36" s="0"/>
      <c r="UEC36" s="0"/>
      <c r="UED36" s="0"/>
      <c r="UEE36" s="0"/>
      <c r="UEF36" s="0"/>
      <c r="UEG36" s="0"/>
      <c r="UEH36" s="0"/>
      <c r="UEI36" s="0"/>
      <c r="UEJ36" s="0"/>
      <c r="UEK36" s="0"/>
      <c r="UEL36" s="0"/>
      <c r="UEM36" s="0"/>
      <c r="UEN36" s="0"/>
      <c r="UEO36" s="0"/>
      <c r="UEP36" s="0"/>
      <c r="UEQ36" s="0"/>
      <c r="UER36" s="0"/>
      <c r="UES36" s="0"/>
      <c r="UET36" s="0"/>
      <c r="UEU36" s="0"/>
      <c r="UEV36" s="0"/>
      <c r="UEW36" s="0"/>
      <c r="UEX36" s="0"/>
      <c r="UEY36" s="0"/>
      <c r="UEZ36" s="0"/>
      <c r="UFA36" s="0"/>
      <c r="UFB36" s="0"/>
      <c r="UFC36" s="0"/>
      <c r="UFD36" s="0"/>
      <c r="UFE36" s="0"/>
      <c r="UFF36" s="0"/>
      <c r="UFG36" s="0"/>
      <c r="UFH36" s="0"/>
      <c r="UFI36" s="0"/>
      <c r="UFJ36" s="0"/>
      <c r="UFK36" s="0"/>
      <c r="UFL36" s="0"/>
      <c r="UFM36" s="0"/>
      <c r="UFN36" s="0"/>
      <c r="UFO36" s="0"/>
      <c r="UFP36" s="0"/>
      <c r="UFQ36" s="0"/>
      <c r="UFR36" s="0"/>
      <c r="UFS36" s="0"/>
      <c r="UFT36" s="0"/>
      <c r="UFU36" s="0"/>
      <c r="UFV36" s="0"/>
      <c r="UFW36" s="0"/>
      <c r="UFX36" s="0"/>
      <c r="UFY36" s="0"/>
      <c r="UFZ36" s="0"/>
      <c r="UGA36" s="0"/>
      <c r="UGB36" s="0"/>
      <c r="UGC36" s="0"/>
      <c r="UGD36" s="0"/>
      <c r="UGE36" s="0"/>
      <c r="UGF36" s="0"/>
      <c r="UGG36" s="0"/>
      <c r="UGH36" s="0"/>
      <c r="UGI36" s="0"/>
      <c r="UGJ36" s="0"/>
      <c r="UGK36" s="0"/>
      <c r="UGL36" s="0"/>
      <c r="UGM36" s="0"/>
      <c r="UGN36" s="0"/>
      <c r="UGO36" s="0"/>
      <c r="UGP36" s="0"/>
      <c r="UGQ36" s="0"/>
      <c r="UGR36" s="0"/>
      <c r="UGS36" s="0"/>
      <c r="UGT36" s="0"/>
      <c r="UGU36" s="0"/>
      <c r="UGV36" s="0"/>
      <c r="UGW36" s="0"/>
      <c r="UGX36" s="0"/>
      <c r="UGY36" s="0"/>
      <c r="UGZ36" s="0"/>
      <c r="UHA36" s="0"/>
      <c r="UHB36" s="0"/>
      <c r="UHC36" s="0"/>
      <c r="UHD36" s="0"/>
      <c r="UHE36" s="0"/>
      <c r="UHF36" s="0"/>
      <c r="UHG36" s="0"/>
      <c r="UHH36" s="0"/>
      <c r="UHI36" s="0"/>
      <c r="UHJ36" s="0"/>
      <c r="UHK36" s="0"/>
      <c r="UHL36" s="0"/>
      <c r="UHM36" s="0"/>
      <c r="UHN36" s="0"/>
      <c r="UHO36" s="0"/>
      <c r="UHP36" s="0"/>
      <c r="UHQ36" s="0"/>
      <c r="UHR36" s="0"/>
      <c r="UHS36" s="0"/>
      <c r="UHT36" s="0"/>
      <c r="UHU36" s="0"/>
      <c r="UHV36" s="0"/>
      <c r="UHW36" s="0"/>
      <c r="UHX36" s="0"/>
      <c r="UHY36" s="0"/>
      <c r="UHZ36" s="0"/>
      <c r="UIA36" s="0"/>
      <c r="UIB36" s="0"/>
      <c r="UIC36" s="0"/>
      <c r="UID36" s="0"/>
      <c r="UIE36" s="0"/>
      <c r="UIF36" s="0"/>
      <c r="UIG36" s="0"/>
      <c r="UIH36" s="0"/>
      <c r="UII36" s="0"/>
      <c r="UIJ36" s="0"/>
      <c r="UIK36" s="0"/>
      <c r="UIL36" s="0"/>
      <c r="UIM36" s="0"/>
      <c r="UIN36" s="0"/>
      <c r="UIO36" s="0"/>
      <c r="UIP36" s="0"/>
      <c r="UIQ36" s="0"/>
      <c r="UIR36" s="0"/>
      <c r="UIS36" s="0"/>
      <c r="UIT36" s="0"/>
      <c r="UIU36" s="0"/>
      <c r="UIV36" s="0"/>
      <c r="UIW36" s="0"/>
      <c r="UIX36" s="0"/>
      <c r="UIY36" s="0"/>
      <c r="UIZ36" s="0"/>
      <c r="UJA36" s="0"/>
      <c r="UJB36" s="0"/>
      <c r="UJC36" s="0"/>
      <c r="UJD36" s="0"/>
      <c r="UJE36" s="0"/>
      <c r="UJF36" s="0"/>
      <c r="UJG36" s="0"/>
      <c r="UJH36" s="0"/>
      <c r="UJI36" s="0"/>
      <c r="UJJ36" s="0"/>
      <c r="UJK36" s="0"/>
      <c r="UJL36" s="0"/>
      <c r="UJM36" s="0"/>
      <c r="UJN36" s="0"/>
      <c r="UJO36" s="0"/>
      <c r="UJP36" s="0"/>
      <c r="UJQ36" s="0"/>
      <c r="UJR36" s="0"/>
      <c r="UJS36" s="0"/>
      <c r="UJT36" s="0"/>
      <c r="UJU36" s="0"/>
      <c r="UJV36" s="0"/>
      <c r="UJW36" s="0"/>
      <c r="UJX36" s="0"/>
      <c r="UJY36" s="0"/>
      <c r="UJZ36" s="0"/>
      <c r="UKA36" s="0"/>
      <c r="UKB36" s="0"/>
      <c r="UKC36" s="0"/>
      <c r="UKD36" s="0"/>
      <c r="UKE36" s="0"/>
      <c r="UKF36" s="0"/>
      <c r="UKG36" s="0"/>
      <c r="UKH36" s="0"/>
      <c r="UKI36" s="0"/>
      <c r="UKJ36" s="0"/>
      <c r="UKK36" s="0"/>
      <c r="UKL36" s="0"/>
      <c r="UKM36" s="0"/>
      <c r="UKN36" s="0"/>
      <c r="UKO36" s="0"/>
      <c r="UKP36" s="0"/>
      <c r="UKQ36" s="0"/>
      <c r="UKR36" s="0"/>
      <c r="UKS36" s="0"/>
      <c r="UKT36" s="0"/>
      <c r="UKU36" s="0"/>
      <c r="UKV36" s="0"/>
      <c r="UKW36" s="0"/>
      <c r="UKX36" s="0"/>
      <c r="UKY36" s="0"/>
      <c r="UKZ36" s="0"/>
      <c r="ULA36" s="0"/>
      <c r="ULB36" s="0"/>
      <c r="ULC36" s="0"/>
      <c r="ULD36" s="0"/>
      <c r="ULE36" s="0"/>
      <c r="ULF36" s="0"/>
      <c r="ULG36" s="0"/>
      <c r="ULH36" s="0"/>
      <c r="ULI36" s="0"/>
      <c r="ULJ36" s="0"/>
      <c r="ULK36" s="0"/>
      <c r="ULL36" s="0"/>
      <c r="ULM36" s="0"/>
      <c r="ULN36" s="0"/>
      <c r="ULO36" s="0"/>
      <c r="ULP36" s="0"/>
      <c r="ULQ36" s="0"/>
      <c r="ULR36" s="0"/>
      <c r="ULS36" s="0"/>
      <c r="ULT36" s="0"/>
      <c r="ULU36" s="0"/>
      <c r="ULV36" s="0"/>
      <c r="ULW36" s="0"/>
      <c r="ULX36" s="0"/>
      <c r="ULY36" s="0"/>
      <c r="ULZ36" s="0"/>
      <c r="UMA36" s="0"/>
      <c r="UMB36" s="0"/>
      <c r="UMC36" s="0"/>
      <c r="UMD36" s="0"/>
      <c r="UME36" s="0"/>
      <c r="UMF36" s="0"/>
      <c r="UMG36" s="0"/>
      <c r="UMH36" s="0"/>
      <c r="UMI36" s="0"/>
      <c r="UMJ36" s="0"/>
      <c r="UMK36" s="0"/>
      <c r="UML36" s="0"/>
      <c r="UMM36" s="0"/>
      <c r="UMN36" s="0"/>
      <c r="UMO36" s="0"/>
      <c r="UMP36" s="0"/>
      <c r="UMQ36" s="0"/>
      <c r="UMR36" s="0"/>
      <c r="UMS36" s="0"/>
      <c r="UMT36" s="0"/>
      <c r="UMU36" s="0"/>
      <c r="UMV36" s="0"/>
      <c r="UMW36" s="0"/>
      <c r="UMX36" s="0"/>
      <c r="UMY36" s="0"/>
      <c r="UMZ36" s="0"/>
      <c r="UNA36" s="0"/>
      <c r="UNB36" s="0"/>
      <c r="UNC36" s="0"/>
      <c r="UND36" s="0"/>
      <c r="UNE36" s="0"/>
      <c r="UNF36" s="0"/>
      <c r="UNG36" s="0"/>
      <c r="UNH36" s="0"/>
      <c r="UNI36" s="0"/>
      <c r="UNJ36" s="0"/>
      <c r="UNK36" s="0"/>
      <c r="UNL36" s="0"/>
      <c r="UNM36" s="0"/>
      <c r="UNN36" s="0"/>
      <c r="UNO36" s="0"/>
      <c r="UNP36" s="0"/>
      <c r="UNQ36" s="0"/>
      <c r="UNR36" s="0"/>
      <c r="UNS36" s="0"/>
      <c r="UNT36" s="0"/>
      <c r="UNU36" s="0"/>
      <c r="UNV36" s="0"/>
      <c r="UNW36" s="0"/>
      <c r="UNX36" s="0"/>
      <c r="UNY36" s="0"/>
      <c r="UNZ36" s="0"/>
      <c r="UOA36" s="0"/>
      <c r="UOB36" s="0"/>
      <c r="UOC36" s="0"/>
      <c r="UOD36" s="0"/>
      <c r="UOE36" s="0"/>
      <c r="UOF36" s="0"/>
      <c r="UOG36" s="0"/>
      <c r="UOH36" s="0"/>
      <c r="UOI36" s="0"/>
      <c r="UOJ36" s="0"/>
      <c r="UOK36" s="0"/>
      <c r="UOL36" s="0"/>
      <c r="UOM36" s="0"/>
      <c r="UON36" s="0"/>
      <c r="UOO36" s="0"/>
      <c r="UOP36" s="0"/>
      <c r="UOQ36" s="0"/>
      <c r="UOR36" s="0"/>
      <c r="UOS36" s="0"/>
      <c r="UOT36" s="0"/>
      <c r="UOU36" s="0"/>
      <c r="UOV36" s="0"/>
      <c r="UOW36" s="0"/>
      <c r="UOX36" s="0"/>
      <c r="UOY36" s="0"/>
      <c r="UOZ36" s="0"/>
      <c r="UPA36" s="0"/>
      <c r="UPB36" s="0"/>
      <c r="UPC36" s="0"/>
      <c r="UPD36" s="0"/>
      <c r="UPE36" s="0"/>
      <c r="UPF36" s="0"/>
      <c r="UPG36" s="0"/>
      <c r="UPH36" s="0"/>
      <c r="UPI36" s="0"/>
      <c r="UPJ36" s="0"/>
      <c r="UPK36" s="0"/>
      <c r="UPL36" s="0"/>
      <c r="UPM36" s="0"/>
      <c r="UPN36" s="0"/>
      <c r="UPO36" s="0"/>
      <c r="UPP36" s="0"/>
      <c r="UPQ36" s="0"/>
      <c r="UPR36" s="0"/>
      <c r="UPS36" s="0"/>
      <c r="UPT36" s="0"/>
      <c r="UPU36" s="0"/>
      <c r="UPV36" s="0"/>
      <c r="UPW36" s="0"/>
      <c r="UPX36" s="0"/>
      <c r="UPY36" s="0"/>
      <c r="UPZ36" s="0"/>
      <c r="UQA36" s="0"/>
      <c r="UQB36" s="0"/>
      <c r="UQC36" s="0"/>
      <c r="UQD36" s="0"/>
      <c r="UQE36" s="0"/>
      <c r="UQF36" s="0"/>
      <c r="UQG36" s="0"/>
      <c r="UQH36" s="0"/>
      <c r="UQI36" s="0"/>
      <c r="UQJ36" s="0"/>
      <c r="UQK36" s="0"/>
      <c r="UQL36" s="0"/>
      <c r="UQM36" s="0"/>
      <c r="UQN36" s="0"/>
      <c r="UQO36" s="0"/>
      <c r="UQP36" s="0"/>
      <c r="UQQ36" s="0"/>
      <c r="UQR36" s="0"/>
      <c r="UQS36" s="0"/>
      <c r="UQT36" s="0"/>
      <c r="UQU36" s="0"/>
      <c r="UQV36" s="0"/>
      <c r="UQW36" s="0"/>
      <c r="UQX36" s="0"/>
      <c r="UQY36" s="0"/>
      <c r="UQZ36" s="0"/>
      <c r="URA36" s="0"/>
      <c r="URB36" s="0"/>
      <c r="URC36" s="0"/>
      <c r="URD36" s="0"/>
      <c r="URE36" s="0"/>
      <c r="URF36" s="0"/>
      <c r="URG36" s="0"/>
      <c r="URH36" s="0"/>
      <c r="URI36" s="0"/>
      <c r="URJ36" s="0"/>
      <c r="URK36" s="0"/>
      <c r="URL36" s="0"/>
      <c r="URM36" s="0"/>
      <c r="URN36" s="0"/>
      <c r="URO36" s="0"/>
      <c r="URP36" s="0"/>
      <c r="URQ36" s="0"/>
      <c r="URR36" s="0"/>
      <c r="URS36" s="0"/>
      <c r="URT36" s="0"/>
      <c r="URU36" s="0"/>
      <c r="URV36" s="0"/>
      <c r="URW36" s="0"/>
      <c r="URX36" s="0"/>
      <c r="URY36" s="0"/>
      <c r="URZ36" s="0"/>
      <c r="USA36" s="0"/>
      <c r="USB36" s="0"/>
      <c r="USC36" s="0"/>
      <c r="USD36" s="0"/>
      <c r="USE36" s="0"/>
      <c r="USF36" s="0"/>
      <c r="USG36" s="0"/>
      <c r="USH36" s="0"/>
      <c r="USI36" s="0"/>
      <c r="USJ36" s="0"/>
      <c r="USK36" s="0"/>
      <c r="USL36" s="0"/>
      <c r="USM36" s="0"/>
      <c r="USN36" s="0"/>
      <c r="USO36" s="0"/>
      <c r="USP36" s="0"/>
      <c r="USQ36" s="0"/>
      <c r="USR36" s="0"/>
      <c r="USS36" s="0"/>
      <c r="UST36" s="0"/>
      <c r="USU36" s="0"/>
      <c r="USV36" s="0"/>
      <c r="USW36" s="0"/>
      <c r="USX36" s="0"/>
      <c r="USY36" s="0"/>
      <c r="USZ36" s="0"/>
      <c r="UTA36" s="0"/>
      <c r="UTB36" s="0"/>
      <c r="UTC36" s="0"/>
      <c r="UTD36" s="0"/>
      <c r="UTE36" s="0"/>
      <c r="UTF36" s="0"/>
      <c r="UTG36" s="0"/>
      <c r="UTH36" s="0"/>
      <c r="UTI36" s="0"/>
      <c r="UTJ36" s="0"/>
      <c r="UTK36" s="0"/>
      <c r="UTL36" s="0"/>
      <c r="UTM36" s="0"/>
      <c r="UTN36" s="0"/>
      <c r="UTO36" s="0"/>
      <c r="UTP36" s="0"/>
      <c r="UTQ36" s="0"/>
      <c r="UTR36" s="0"/>
      <c r="UTS36" s="0"/>
      <c r="UTT36" s="0"/>
      <c r="UTU36" s="0"/>
      <c r="UTV36" s="0"/>
      <c r="UTW36" s="0"/>
      <c r="UTX36" s="0"/>
      <c r="UTY36" s="0"/>
      <c r="UTZ36" s="0"/>
      <c r="UUA36" s="0"/>
      <c r="UUB36" s="0"/>
      <c r="UUC36" s="0"/>
      <c r="UUD36" s="0"/>
      <c r="UUE36" s="0"/>
      <c r="UUF36" s="0"/>
      <c r="UUG36" s="0"/>
      <c r="UUH36" s="0"/>
      <c r="UUI36" s="0"/>
      <c r="UUJ36" s="0"/>
      <c r="UUK36" s="0"/>
      <c r="UUL36" s="0"/>
      <c r="UUM36" s="0"/>
      <c r="UUN36" s="0"/>
      <c r="UUO36" s="0"/>
      <c r="UUP36" s="0"/>
      <c r="UUQ36" s="0"/>
      <c r="UUR36" s="0"/>
      <c r="UUS36" s="0"/>
      <c r="UUT36" s="0"/>
      <c r="UUU36" s="0"/>
      <c r="UUV36" s="0"/>
      <c r="UUW36" s="0"/>
      <c r="UUX36" s="0"/>
      <c r="UUY36" s="0"/>
      <c r="UUZ36" s="0"/>
      <c r="UVA36" s="0"/>
      <c r="UVB36" s="0"/>
      <c r="UVC36" s="0"/>
      <c r="UVD36" s="0"/>
      <c r="UVE36" s="0"/>
      <c r="UVF36" s="0"/>
      <c r="UVG36" s="0"/>
      <c r="UVH36" s="0"/>
      <c r="UVI36" s="0"/>
      <c r="UVJ36" s="0"/>
      <c r="UVK36" s="0"/>
      <c r="UVL36" s="0"/>
      <c r="UVM36" s="0"/>
      <c r="UVN36" s="0"/>
      <c r="UVO36" s="0"/>
      <c r="UVP36" s="0"/>
      <c r="UVQ36" s="0"/>
      <c r="UVR36" s="0"/>
      <c r="UVS36" s="0"/>
      <c r="UVT36" s="0"/>
      <c r="UVU36" s="0"/>
      <c r="UVV36" s="0"/>
      <c r="UVW36" s="0"/>
      <c r="UVX36" s="0"/>
      <c r="UVY36" s="0"/>
      <c r="UVZ36" s="0"/>
      <c r="UWA36" s="0"/>
      <c r="UWB36" s="0"/>
      <c r="UWC36" s="0"/>
      <c r="UWD36" s="0"/>
      <c r="UWE36" s="0"/>
      <c r="UWF36" s="0"/>
      <c r="UWG36" s="0"/>
      <c r="UWH36" s="0"/>
      <c r="UWI36" s="0"/>
      <c r="UWJ36" s="0"/>
      <c r="UWK36" s="0"/>
      <c r="UWL36" s="0"/>
      <c r="UWM36" s="0"/>
      <c r="UWN36" s="0"/>
      <c r="UWO36" s="0"/>
      <c r="UWP36" s="0"/>
      <c r="UWQ36" s="0"/>
      <c r="UWR36" s="0"/>
      <c r="UWS36" s="0"/>
      <c r="UWT36" s="0"/>
      <c r="UWU36" s="0"/>
      <c r="UWV36" s="0"/>
      <c r="UWW36" s="0"/>
      <c r="UWX36" s="0"/>
      <c r="UWY36" s="0"/>
      <c r="UWZ36" s="0"/>
      <c r="UXA36" s="0"/>
      <c r="UXB36" s="0"/>
      <c r="UXC36" s="0"/>
      <c r="UXD36" s="0"/>
      <c r="UXE36" s="0"/>
      <c r="UXF36" s="0"/>
      <c r="UXG36" s="0"/>
      <c r="UXH36" s="0"/>
      <c r="UXI36" s="0"/>
      <c r="UXJ36" s="0"/>
      <c r="UXK36" s="0"/>
      <c r="UXL36" s="0"/>
      <c r="UXM36" s="0"/>
      <c r="UXN36" s="0"/>
      <c r="UXO36" s="0"/>
      <c r="UXP36" s="0"/>
      <c r="UXQ36" s="0"/>
      <c r="UXR36" s="0"/>
      <c r="UXS36" s="0"/>
      <c r="UXT36" s="0"/>
      <c r="UXU36" s="0"/>
      <c r="UXV36" s="0"/>
      <c r="UXW36" s="0"/>
      <c r="UXX36" s="0"/>
      <c r="UXY36" s="0"/>
      <c r="UXZ36" s="0"/>
      <c r="UYA36" s="0"/>
      <c r="UYB36" s="0"/>
      <c r="UYC36" s="0"/>
      <c r="UYD36" s="0"/>
      <c r="UYE36" s="0"/>
      <c r="UYF36" s="0"/>
      <c r="UYG36" s="0"/>
      <c r="UYH36" s="0"/>
      <c r="UYI36" s="0"/>
      <c r="UYJ36" s="0"/>
      <c r="UYK36" s="0"/>
      <c r="UYL36" s="0"/>
      <c r="UYM36" s="0"/>
      <c r="UYN36" s="0"/>
      <c r="UYO36" s="0"/>
      <c r="UYP36" s="0"/>
      <c r="UYQ36" s="0"/>
      <c r="UYR36" s="0"/>
      <c r="UYS36" s="0"/>
      <c r="UYT36" s="0"/>
      <c r="UYU36" s="0"/>
      <c r="UYV36" s="0"/>
      <c r="UYW36" s="0"/>
      <c r="UYX36" s="0"/>
      <c r="UYY36" s="0"/>
      <c r="UYZ36" s="0"/>
      <c r="UZA36" s="0"/>
      <c r="UZB36" s="0"/>
      <c r="UZC36" s="0"/>
      <c r="UZD36" s="0"/>
      <c r="UZE36" s="0"/>
      <c r="UZF36" s="0"/>
      <c r="UZG36" s="0"/>
      <c r="UZH36" s="0"/>
      <c r="UZI36" s="0"/>
      <c r="UZJ36" s="0"/>
      <c r="UZK36" s="0"/>
      <c r="UZL36" s="0"/>
      <c r="UZM36" s="0"/>
      <c r="UZN36" s="0"/>
      <c r="UZO36" s="0"/>
      <c r="UZP36" s="0"/>
      <c r="UZQ36" s="0"/>
      <c r="UZR36" s="0"/>
      <c r="UZS36" s="0"/>
      <c r="UZT36" s="0"/>
      <c r="UZU36" s="0"/>
      <c r="UZV36" s="0"/>
      <c r="UZW36" s="0"/>
      <c r="UZX36" s="0"/>
      <c r="UZY36" s="0"/>
      <c r="UZZ36" s="0"/>
      <c r="VAA36" s="0"/>
      <c r="VAB36" s="0"/>
      <c r="VAC36" s="0"/>
      <c r="VAD36" s="0"/>
      <c r="VAE36" s="0"/>
      <c r="VAF36" s="0"/>
      <c r="VAG36" s="0"/>
      <c r="VAH36" s="0"/>
      <c r="VAI36" s="0"/>
      <c r="VAJ36" s="0"/>
      <c r="VAK36" s="0"/>
      <c r="VAL36" s="0"/>
      <c r="VAM36" s="0"/>
      <c r="VAN36" s="0"/>
      <c r="VAO36" s="0"/>
      <c r="VAP36" s="0"/>
      <c r="VAQ36" s="0"/>
      <c r="VAR36" s="0"/>
      <c r="VAS36" s="0"/>
      <c r="VAT36" s="0"/>
      <c r="VAU36" s="0"/>
      <c r="VAV36" s="0"/>
      <c r="VAW36" s="0"/>
      <c r="VAX36" s="0"/>
      <c r="VAY36" s="0"/>
      <c r="VAZ36" s="0"/>
      <c r="VBA36" s="0"/>
      <c r="VBB36" s="0"/>
      <c r="VBC36" s="0"/>
      <c r="VBD36" s="0"/>
      <c r="VBE36" s="0"/>
      <c r="VBF36" s="0"/>
      <c r="VBG36" s="0"/>
      <c r="VBH36" s="0"/>
      <c r="VBI36" s="0"/>
      <c r="VBJ36" s="0"/>
      <c r="VBK36" s="0"/>
      <c r="VBL36" s="0"/>
      <c r="VBM36" s="0"/>
      <c r="VBN36" s="0"/>
      <c r="VBO36" s="0"/>
      <c r="VBP36" s="0"/>
      <c r="VBQ36" s="0"/>
      <c r="VBR36" s="0"/>
      <c r="VBS36" s="0"/>
      <c r="VBT36" s="0"/>
      <c r="VBU36" s="0"/>
      <c r="VBV36" s="0"/>
      <c r="VBW36" s="0"/>
      <c r="VBX36" s="0"/>
      <c r="VBY36" s="0"/>
      <c r="VBZ36" s="0"/>
      <c r="VCA36" s="0"/>
      <c r="VCB36" s="0"/>
      <c r="VCC36" s="0"/>
      <c r="VCD36" s="0"/>
      <c r="VCE36" s="0"/>
      <c r="VCF36" s="0"/>
      <c r="VCG36" s="0"/>
      <c r="VCH36" s="0"/>
      <c r="VCI36" s="0"/>
      <c r="VCJ36" s="0"/>
      <c r="VCK36" s="0"/>
      <c r="VCL36" s="0"/>
      <c r="VCM36" s="0"/>
      <c r="VCN36" s="0"/>
      <c r="VCO36" s="0"/>
      <c r="VCP36" s="0"/>
      <c r="VCQ36" s="0"/>
      <c r="VCR36" s="0"/>
      <c r="VCS36" s="0"/>
      <c r="VCT36" s="0"/>
      <c r="VCU36" s="0"/>
      <c r="VCV36" s="0"/>
      <c r="VCW36" s="0"/>
      <c r="VCX36" s="0"/>
      <c r="VCY36" s="0"/>
      <c r="VCZ36" s="0"/>
      <c r="VDA36" s="0"/>
      <c r="VDB36" s="0"/>
      <c r="VDC36" s="0"/>
      <c r="VDD36" s="0"/>
      <c r="VDE36" s="0"/>
      <c r="VDF36" s="0"/>
      <c r="VDG36" s="0"/>
      <c r="VDH36" s="0"/>
      <c r="VDI36" s="0"/>
      <c r="VDJ36" s="0"/>
      <c r="VDK36" s="0"/>
      <c r="VDL36" s="0"/>
      <c r="VDM36" s="0"/>
      <c r="VDN36" s="0"/>
      <c r="VDO36" s="0"/>
      <c r="VDP36" s="0"/>
      <c r="VDQ36" s="0"/>
      <c r="VDR36" s="0"/>
      <c r="VDS36" s="0"/>
      <c r="VDT36" s="0"/>
      <c r="VDU36" s="0"/>
      <c r="VDV36" s="0"/>
      <c r="VDW36" s="0"/>
      <c r="VDX36" s="0"/>
      <c r="VDY36" s="0"/>
      <c r="VDZ36" s="0"/>
      <c r="VEA36" s="0"/>
      <c r="VEB36" s="0"/>
      <c r="VEC36" s="0"/>
      <c r="VED36" s="0"/>
      <c r="VEE36" s="0"/>
      <c r="VEF36" s="0"/>
      <c r="VEG36" s="0"/>
      <c r="VEH36" s="0"/>
      <c r="VEI36" s="0"/>
      <c r="VEJ36" s="0"/>
      <c r="VEK36" s="0"/>
      <c r="VEL36" s="0"/>
      <c r="VEM36" s="0"/>
      <c r="VEN36" s="0"/>
      <c r="VEO36" s="0"/>
      <c r="VEP36" s="0"/>
      <c r="VEQ36" s="0"/>
      <c r="VER36" s="0"/>
      <c r="VES36" s="0"/>
      <c r="VET36" s="0"/>
      <c r="VEU36" s="0"/>
      <c r="VEV36" s="0"/>
      <c r="VEW36" s="0"/>
      <c r="VEX36" s="0"/>
      <c r="VEY36" s="0"/>
      <c r="VEZ36" s="0"/>
      <c r="VFA36" s="0"/>
      <c r="VFB36" s="0"/>
      <c r="VFC36" s="0"/>
      <c r="VFD36" s="0"/>
      <c r="VFE36" s="0"/>
      <c r="VFF36" s="0"/>
      <c r="VFG36" s="0"/>
      <c r="VFH36" s="0"/>
      <c r="VFI36" s="0"/>
      <c r="VFJ36" s="0"/>
      <c r="VFK36" s="0"/>
      <c r="VFL36" s="0"/>
      <c r="VFM36" s="0"/>
      <c r="VFN36" s="0"/>
      <c r="VFO36" s="0"/>
      <c r="VFP36" s="0"/>
      <c r="VFQ36" s="0"/>
      <c r="VFR36" s="0"/>
      <c r="VFS36" s="0"/>
      <c r="VFT36" s="0"/>
      <c r="VFU36" s="0"/>
      <c r="VFV36" s="0"/>
      <c r="VFW36" s="0"/>
      <c r="VFX36" s="0"/>
      <c r="VFY36" s="0"/>
      <c r="VFZ36" s="0"/>
      <c r="VGA36" s="0"/>
      <c r="VGB36" s="0"/>
      <c r="VGC36" s="0"/>
      <c r="VGD36" s="0"/>
      <c r="VGE36" s="0"/>
      <c r="VGF36" s="0"/>
      <c r="VGG36" s="0"/>
      <c r="VGH36" s="0"/>
      <c r="VGI36" s="0"/>
      <c r="VGJ36" s="0"/>
      <c r="VGK36" s="0"/>
      <c r="VGL36" s="0"/>
      <c r="VGM36" s="0"/>
      <c r="VGN36" s="0"/>
      <c r="VGO36" s="0"/>
      <c r="VGP36" s="0"/>
      <c r="VGQ36" s="0"/>
      <c r="VGR36" s="0"/>
      <c r="VGS36" s="0"/>
      <c r="VGT36" s="0"/>
      <c r="VGU36" s="0"/>
      <c r="VGV36" s="0"/>
      <c r="VGW36" s="0"/>
      <c r="VGX36" s="0"/>
      <c r="VGY36" s="0"/>
      <c r="VGZ36" s="0"/>
      <c r="VHA36" s="0"/>
      <c r="VHB36" s="0"/>
      <c r="VHC36" s="0"/>
      <c r="VHD36" s="0"/>
      <c r="VHE36" s="0"/>
      <c r="VHF36" s="0"/>
      <c r="VHG36" s="0"/>
      <c r="VHH36" s="0"/>
      <c r="VHI36" s="0"/>
      <c r="VHJ36" s="0"/>
      <c r="VHK36" s="0"/>
      <c r="VHL36" s="0"/>
      <c r="VHM36" s="0"/>
      <c r="VHN36" s="0"/>
      <c r="VHO36" s="0"/>
      <c r="VHP36" s="0"/>
      <c r="VHQ36" s="0"/>
      <c r="VHR36" s="0"/>
      <c r="VHS36" s="0"/>
      <c r="VHT36" s="0"/>
      <c r="VHU36" s="0"/>
      <c r="VHV36" s="0"/>
      <c r="VHW36" s="0"/>
      <c r="VHX36" s="0"/>
      <c r="VHY36" s="0"/>
      <c r="VHZ36" s="0"/>
      <c r="VIA36" s="0"/>
      <c r="VIB36" s="0"/>
      <c r="VIC36" s="0"/>
      <c r="VID36" s="0"/>
      <c r="VIE36" s="0"/>
      <c r="VIF36" s="0"/>
      <c r="VIG36" s="0"/>
      <c r="VIH36" s="0"/>
      <c r="VII36" s="0"/>
      <c r="VIJ36" s="0"/>
      <c r="VIK36" s="0"/>
      <c r="VIL36" s="0"/>
      <c r="VIM36" s="0"/>
      <c r="VIN36" s="0"/>
      <c r="VIO36" s="0"/>
      <c r="VIP36" s="0"/>
      <c r="VIQ36" s="0"/>
      <c r="VIR36" s="0"/>
      <c r="VIS36" s="0"/>
      <c r="VIT36" s="0"/>
      <c r="VIU36" s="0"/>
      <c r="VIV36" s="0"/>
      <c r="VIW36" s="0"/>
      <c r="VIX36" s="0"/>
      <c r="VIY36" s="0"/>
      <c r="VIZ36" s="0"/>
      <c r="VJA36" s="0"/>
      <c r="VJB36" s="0"/>
      <c r="VJC36" s="0"/>
      <c r="VJD36" s="0"/>
      <c r="VJE36" s="0"/>
      <c r="VJF36" s="0"/>
      <c r="VJG36" s="0"/>
      <c r="VJH36" s="0"/>
      <c r="VJI36" s="0"/>
      <c r="VJJ36" s="0"/>
      <c r="VJK36" s="0"/>
      <c r="VJL36" s="0"/>
      <c r="VJM36" s="0"/>
      <c r="VJN36" s="0"/>
      <c r="VJO36" s="0"/>
      <c r="VJP36" s="0"/>
      <c r="VJQ36" s="0"/>
      <c r="VJR36" s="0"/>
      <c r="VJS36" s="0"/>
      <c r="VJT36" s="0"/>
      <c r="VJU36" s="0"/>
      <c r="VJV36" s="0"/>
      <c r="VJW36" s="0"/>
      <c r="VJX36" s="0"/>
      <c r="VJY36" s="0"/>
      <c r="VJZ36" s="0"/>
      <c r="VKA36" s="0"/>
      <c r="VKB36" s="0"/>
      <c r="VKC36" s="0"/>
      <c r="VKD36" s="0"/>
      <c r="VKE36" s="0"/>
      <c r="VKF36" s="0"/>
      <c r="VKG36" s="0"/>
      <c r="VKH36" s="0"/>
      <c r="VKI36" s="0"/>
      <c r="VKJ36" s="0"/>
      <c r="VKK36" s="0"/>
      <c r="VKL36" s="0"/>
      <c r="VKM36" s="0"/>
      <c r="VKN36" s="0"/>
      <c r="VKO36" s="0"/>
      <c r="VKP36" s="0"/>
      <c r="VKQ36" s="0"/>
      <c r="VKR36" s="0"/>
      <c r="VKS36" s="0"/>
      <c r="VKT36" s="0"/>
      <c r="VKU36" s="0"/>
      <c r="VKV36" s="0"/>
      <c r="VKW36" s="0"/>
      <c r="VKX36" s="0"/>
      <c r="VKY36" s="0"/>
      <c r="VKZ36" s="0"/>
      <c r="VLA36" s="0"/>
      <c r="VLB36" s="0"/>
      <c r="VLC36" s="0"/>
      <c r="VLD36" s="0"/>
      <c r="VLE36" s="0"/>
      <c r="VLF36" s="0"/>
      <c r="VLG36" s="0"/>
      <c r="VLH36" s="0"/>
      <c r="VLI36" s="0"/>
      <c r="VLJ36" s="0"/>
      <c r="VLK36" s="0"/>
      <c r="VLL36" s="0"/>
      <c r="VLM36" s="0"/>
      <c r="VLN36" s="0"/>
      <c r="VLO36" s="0"/>
      <c r="VLP36" s="0"/>
      <c r="VLQ36" s="0"/>
      <c r="VLR36" s="0"/>
      <c r="VLS36" s="0"/>
      <c r="VLT36" s="0"/>
      <c r="VLU36" s="0"/>
      <c r="VLV36" s="0"/>
      <c r="VLW36" s="0"/>
      <c r="VLX36" s="0"/>
      <c r="VLY36" s="0"/>
      <c r="VLZ36" s="0"/>
      <c r="VMA36" s="0"/>
      <c r="VMB36" s="0"/>
      <c r="VMC36" s="0"/>
      <c r="VMD36" s="0"/>
      <c r="VME36" s="0"/>
      <c r="VMF36" s="0"/>
      <c r="VMG36" s="0"/>
      <c r="VMH36" s="0"/>
      <c r="VMI36" s="0"/>
      <c r="VMJ36" s="0"/>
      <c r="VMK36" s="0"/>
      <c r="VML36" s="0"/>
      <c r="VMM36" s="0"/>
      <c r="VMN36" s="0"/>
      <c r="VMO36" s="0"/>
      <c r="VMP36" s="0"/>
      <c r="VMQ36" s="0"/>
      <c r="VMR36" s="0"/>
      <c r="VMS36" s="0"/>
      <c r="VMT36" s="0"/>
      <c r="VMU36" s="0"/>
      <c r="VMV36" s="0"/>
      <c r="VMW36" s="0"/>
      <c r="VMX36" s="0"/>
      <c r="VMY36" s="0"/>
      <c r="VMZ36" s="0"/>
      <c r="VNA36" s="0"/>
      <c r="VNB36" s="0"/>
      <c r="VNC36" s="0"/>
      <c r="VND36" s="0"/>
      <c r="VNE36" s="0"/>
      <c r="VNF36" s="0"/>
      <c r="VNG36" s="0"/>
      <c r="VNH36" s="0"/>
      <c r="VNI36" s="0"/>
      <c r="VNJ36" s="0"/>
      <c r="VNK36" s="0"/>
      <c r="VNL36" s="0"/>
      <c r="VNM36" s="0"/>
      <c r="VNN36" s="0"/>
      <c r="VNO36" s="0"/>
      <c r="VNP36" s="0"/>
      <c r="VNQ36" s="0"/>
      <c r="VNR36" s="0"/>
      <c r="VNS36" s="0"/>
      <c r="VNT36" s="0"/>
      <c r="VNU36" s="0"/>
      <c r="VNV36" s="0"/>
      <c r="VNW36" s="0"/>
      <c r="VNX36" s="0"/>
      <c r="VNY36" s="0"/>
      <c r="VNZ36" s="0"/>
      <c r="VOA36" s="0"/>
      <c r="VOB36" s="0"/>
      <c r="VOC36" s="0"/>
      <c r="VOD36" s="0"/>
      <c r="VOE36" s="0"/>
      <c r="VOF36" s="0"/>
      <c r="VOG36" s="0"/>
      <c r="VOH36" s="0"/>
      <c r="VOI36" s="0"/>
      <c r="VOJ36" s="0"/>
      <c r="VOK36" s="0"/>
      <c r="VOL36" s="0"/>
      <c r="VOM36" s="0"/>
      <c r="VON36" s="0"/>
      <c r="VOO36" s="0"/>
      <c r="VOP36" s="0"/>
      <c r="VOQ36" s="0"/>
      <c r="VOR36" s="0"/>
      <c r="VOS36" s="0"/>
      <c r="VOT36" s="0"/>
      <c r="VOU36" s="0"/>
      <c r="VOV36" s="0"/>
      <c r="VOW36" s="0"/>
      <c r="VOX36" s="0"/>
      <c r="VOY36" s="0"/>
      <c r="VOZ36" s="0"/>
      <c r="VPA36" s="0"/>
      <c r="VPB36" s="0"/>
      <c r="VPC36" s="0"/>
      <c r="VPD36" s="0"/>
      <c r="VPE36" s="0"/>
      <c r="VPF36" s="0"/>
      <c r="VPG36" s="0"/>
      <c r="VPH36" s="0"/>
      <c r="VPI36" s="0"/>
      <c r="VPJ36" s="0"/>
      <c r="VPK36" s="0"/>
      <c r="VPL36" s="0"/>
      <c r="VPM36" s="0"/>
      <c r="VPN36" s="0"/>
      <c r="VPO36" s="0"/>
      <c r="VPP36" s="0"/>
      <c r="VPQ36" s="0"/>
      <c r="VPR36" s="0"/>
      <c r="VPS36" s="0"/>
      <c r="VPT36" s="0"/>
      <c r="VPU36" s="0"/>
      <c r="VPV36" s="0"/>
      <c r="VPW36" s="0"/>
      <c r="VPX36" s="0"/>
      <c r="VPY36" s="0"/>
      <c r="VPZ36" s="0"/>
      <c r="VQA36" s="0"/>
      <c r="VQB36" s="0"/>
      <c r="VQC36" s="0"/>
      <c r="VQD36" s="0"/>
      <c r="VQE36" s="0"/>
      <c r="VQF36" s="0"/>
      <c r="VQG36" s="0"/>
      <c r="VQH36" s="0"/>
      <c r="VQI36" s="0"/>
      <c r="VQJ36" s="0"/>
      <c r="VQK36" s="0"/>
      <c r="VQL36" s="0"/>
      <c r="VQM36" s="0"/>
      <c r="VQN36" s="0"/>
      <c r="VQO36" s="0"/>
      <c r="VQP36" s="0"/>
      <c r="VQQ36" s="0"/>
      <c r="VQR36" s="0"/>
      <c r="VQS36" s="0"/>
      <c r="VQT36" s="0"/>
      <c r="VQU36" s="0"/>
      <c r="VQV36" s="0"/>
      <c r="VQW36" s="0"/>
      <c r="VQX36" s="0"/>
      <c r="VQY36" s="0"/>
      <c r="VQZ36" s="0"/>
      <c r="VRA36" s="0"/>
      <c r="VRB36" s="0"/>
      <c r="VRC36" s="0"/>
      <c r="VRD36" s="0"/>
      <c r="VRE36" s="0"/>
      <c r="VRF36" s="0"/>
      <c r="VRG36" s="0"/>
      <c r="VRH36" s="0"/>
      <c r="VRI36" s="0"/>
      <c r="VRJ36" s="0"/>
      <c r="VRK36" s="0"/>
      <c r="VRL36" s="0"/>
      <c r="VRM36" s="0"/>
      <c r="VRN36" s="0"/>
      <c r="VRO36" s="0"/>
      <c r="VRP36" s="0"/>
      <c r="VRQ36" s="0"/>
      <c r="VRR36" s="0"/>
      <c r="VRS36" s="0"/>
      <c r="VRT36" s="0"/>
      <c r="VRU36" s="0"/>
      <c r="VRV36" s="0"/>
      <c r="VRW36" s="0"/>
      <c r="VRX36" s="0"/>
      <c r="VRY36" s="0"/>
      <c r="VRZ36" s="0"/>
      <c r="VSA36" s="0"/>
      <c r="VSB36" s="0"/>
      <c r="VSC36" s="0"/>
      <c r="VSD36" s="0"/>
      <c r="VSE36" s="0"/>
      <c r="VSF36" s="0"/>
      <c r="VSG36" s="0"/>
      <c r="VSH36" s="0"/>
      <c r="VSI36" s="0"/>
      <c r="VSJ36" s="0"/>
      <c r="VSK36" s="0"/>
      <c r="VSL36" s="0"/>
      <c r="VSM36" s="0"/>
      <c r="VSN36" s="0"/>
      <c r="VSO36" s="0"/>
      <c r="VSP36" s="0"/>
      <c r="VSQ36" s="0"/>
      <c r="VSR36" s="0"/>
      <c r="VSS36" s="0"/>
      <c r="VST36" s="0"/>
      <c r="VSU36" s="0"/>
      <c r="VSV36" s="0"/>
      <c r="VSW36" s="0"/>
      <c r="VSX36" s="0"/>
      <c r="VSY36" s="0"/>
      <c r="VSZ36" s="0"/>
      <c r="VTA36" s="0"/>
      <c r="VTB36" s="0"/>
      <c r="VTC36" s="0"/>
      <c r="VTD36" s="0"/>
      <c r="VTE36" s="0"/>
      <c r="VTF36" s="0"/>
      <c r="VTG36" s="0"/>
      <c r="VTH36" s="0"/>
      <c r="VTI36" s="0"/>
      <c r="VTJ36" s="0"/>
      <c r="VTK36" s="0"/>
      <c r="VTL36" s="0"/>
      <c r="VTM36" s="0"/>
      <c r="VTN36" s="0"/>
      <c r="VTO36" s="0"/>
      <c r="VTP36" s="0"/>
      <c r="VTQ36" s="0"/>
      <c r="VTR36" s="0"/>
      <c r="VTS36" s="0"/>
      <c r="VTT36" s="0"/>
      <c r="VTU36" s="0"/>
      <c r="VTV36" s="0"/>
      <c r="VTW36" s="0"/>
      <c r="VTX36" s="0"/>
      <c r="VTY36" s="0"/>
      <c r="VTZ36" s="0"/>
      <c r="VUA36" s="0"/>
      <c r="VUB36" s="0"/>
      <c r="VUC36" s="0"/>
      <c r="VUD36" s="0"/>
      <c r="VUE36" s="0"/>
      <c r="VUF36" s="0"/>
      <c r="VUG36" s="0"/>
      <c r="VUH36" s="0"/>
      <c r="VUI36" s="0"/>
      <c r="VUJ36" s="0"/>
      <c r="VUK36" s="0"/>
      <c r="VUL36" s="0"/>
      <c r="VUM36" s="0"/>
      <c r="VUN36" s="0"/>
      <c r="VUO36" s="0"/>
      <c r="VUP36" s="0"/>
      <c r="VUQ36" s="0"/>
      <c r="VUR36" s="0"/>
      <c r="VUS36" s="0"/>
      <c r="VUT36" s="0"/>
      <c r="VUU36" s="0"/>
      <c r="VUV36" s="0"/>
      <c r="VUW36" s="0"/>
      <c r="VUX36" s="0"/>
      <c r="VUY36" s="0"/>
      <c r="VUZ36" s="0"/>
      <c r="VVA36" s="0"/>
      <c r="VVB36" s="0"/>
      <c r="VVC36" s="0"/>
      <c r="VVD36" s="0"/>
      <c r="VVE36" s="0"/>
      <c r="VVF36" s="0"/>
      <c r="VVG36" s="0"/>
      <c r="VVH36" s="0"/>
      <c r="VVI36" s="0"/>
      <c r="VVJ36" s="0"/>
      <c r="VVK36" s="0"/>
      <c r="VVL36" s="0"/>
      <c r="VVM36" s="0"/>
      <c r="VVN36" s="0"/>
      <c r="VVO36" s="0"/>
      <c r="VVP36" s="0"/>
      <c r="VVQ36" s="0"/>
      <c r="VVR36" s="0"/>
      <c r="VVS36" s="0"/>
      <c r="VVT36" s="0"/>
      <c r="VVU36" s="0"/>
      <c r="VVV36" s="0"/>
      <c r="VVW36" s="0"/>
      <c r="VVX36" s="0"/>
      <c r="VVY36" s="0"/>
      <c r="VVZ36" s="0"/>
      <c r="VWA36" s="0"/>
      <c r="VWB36" s="0"/>
      <c r="VWC36" s="0"/>
      <c r="VWD36" s="0"/>
      <c r="VWE36" s="0"/>
      <c r="VWF36" s="0"/>
      <c r="VWG36" s="0"/>
      <c r="VWH36" s="0"/>
      <c r="VWI36" s="0"/>
      <c r="VWJ36" s="0"/>
      <c r="VWK36" s="0"/>
      <c r="VWL36" s="0"/>
      <c r="VWM36" s="0"/>
      <c r="VWN36" s="0"/>
      <c r="VWO36" s="0"/>
      <c r="VWP36" s="0"/>
      <c r="VWQ36" s="0"/>
      <c r="VWR36" s="0"/>
      <c r="VWS36" s="0"/>
      <c r="VWT36" s="0"/>
      <c r="VWU36" s="0"/>
      <c r="VWV36" s="0"/>
      <c r="VWW36" s="0"/>
      <c r="VWX36" s="0"/>
      <c r="VWY36" s="0"/>
      <c r="VWZ36" s="0"/>
      <c r="VXA36" s="0"/>
      <c r="VXB36" s="0"/>
      <c r="VXC36" s="0"/>
      <c r="VXD36" s="0"/>
      <c r="VXE36" s="0"/>
      <c r="VXF36" s="0"/>
      <c r="VXG36" s="0"/>
      <c r="VXH36" s="0"/>
      <c r="VXI36" s="0"/>
      <c r="VXJ36" s="0"/>
      <c r="VXK36" s="0"/>
      <c r="VXL36" s="0"/>
      <c r="VXM36" s="0"/>
      <c r="VXN36" s="0"/>
      <c r="VXO36" s="0"/>
      <c r="VXP36" s="0"/>
      <c r="VXQ36" s="0"/>
      <c r="VXR36" s="0"/>
      <c r="VXS36" s="0"/>
      <c r="VXT36" s="0"/>
      <c r="VXU36" s="0"/>
      <c r="VXV36" s="0"/>
      <c r="VXW36" s="0"/>
      <c r="VXX36" s="0"/>
      <c r="VXY36" s="0"/>
      <c r="VXZ36" s="0"/>
      <c r="VYA36" s="0"/>
      <c r="VYB36" s="0"/>
      <c r="VYC36" s="0"/>
      <c r="VYD36" s="0"/>
      <c r="VYE36" s="0"/>
      <c r="VYF36" s="0"/>
      <c r="VYG36" s="0"/>
      <c r="VYH36" s="0"/>
      <c r="VYI36" s="0"/>
      <c r="VYJ36" s="0"/>
      <c r="VYK36" s="0"/>
      <c r="VYL36" s="0"/>
      <c r="VYM36" s="0"/>
      <c r="VYN36" s="0"/>
      <c r="VYO36" s="0"/>
      <c r="VYP36" s="0"/>
      <c r="VYQ36" s="0"/>
      <c r="VYR36" s="0"/>
      <c r="VYS36" s="0"/>
      <c r="VYT36" s="0"/>
      <c r="VYU36" s="0"/>
      <c r="VYV36" s="0"/>
      <c r="VYW36" s="0"/>
      <c r="VYX36" s="0"/>
      <c r="VYY36" s="0"/>
      <c r="VYZ36" s="0"/>
      <c r="VZA36" s="0"/>
      <c r="VZB36" s="0"/>
      <c r="VZC36" s="0"/>
      <c r="VZD36" s="0"/>
      <c r="VZE36" s="0"/>
      <c r="VZF36" s="0"/>
      <c r="VZG36" s="0"/>
      <c r="VZH36" s="0"/>
      <c r="VZI36" s="0"/>
      <c r="VZJ36" s="0"/>
      <c r="VZK36" s="0"/>
      <c r="VZL36" s="0"/>
      <c r="VZM36" s="0"/>
      <c r="VZN36" s="0"/>
      <c r="VZO36" s="0"/>
      <c r="VZP36" s="0"/>
      <c r="VZQ36" s="0"/>
      <c r="VZR36" s="0"/>
      <c r="VZS36" s="0"/>
      <c r="VZT36" s="0"/>
      <c r="VZU36" s="0"/>
      <c r="VZV36" s="0"/>
      <c r="VZW36" s="0"/>
      <c r="VZX36" s="0"/>
      <c r="VZY36" s="0"/>
      <c r="VZZ36" s="0"/>
      <c r="WAA36" s="0"/>
      <c r="WAB36" s="0"/>
      <c r="WAC36" s="0"/>
      <c r="WAD36" s="0"/>
      <c r="WAE36" s="0"/>
      <c r="WAF36" s="0"/>
      <c r="WAG36" s="0"/>
      <c r="WAH36" s="0"/>
      <c r="WAI36" s="0"/>
      <c r="WAJ36" s="0"/>
      <c r="WAK36" s="0"/>
      <c r="WAL36" s="0"/>
      <c r="WAM36" s="0"/>
      <c r="WAN36" s="0"/>
      <c r="WAO36" s="0"/>
      <c r="WAP36" s="0"/>
      <c r="WAQ36" s="0"/>
      <c r="WAR36" s="0"/>
      <c r="WAS36" s="0"/>
      <c r="WAT36" s="0"/>
      <c r="WAU36" s="0"/>
      <c r="WAV36" s="0"/>
      <c r="WAW36" s="0"/>
      <c r="WAX36" s="0"/>
      <c r="WAY36" s="0"/>
      <c r="WAZ36" s="0"/>
      <c r="WBA36" s="0"/>
      <c r="WBB36" s="0"/>
      <c r="WBC36" s="0"/>
      <c r="WBD36" s="0"/>
      <c r="WBE36" s="0"/>
      <c r="WBF36" s="0"/>
      <c r="WBG36" s="0"/>
      <c r="WBH36" s="0"/>
      <c r="WBI36" s="0"/>
      <c r="WBJ36" s="0"/>
      <c r="WBK36" s="0"/>
      <c r="WBL36" s="0"/>
      <c r="WBM36" s="0"/>
      <c r="WBN36" s="0"/>
      <c r="WBO36" s="0"/>
      <c r="WBP36" s="0"/>
      <c r="WBQ36" s="0"/>
      <c r="WBR36" s="0"/>
      <c r="WBS36" s="0"/>
      <c r="WBT36" s="0"/>
      <c r="WBU36" s="0"/>
      <c r="WBV36" s="0"/>
      <c r="WBW36" s="0"/>
      <c r="WBX36" s="0"/>
      <c r="WBY36" s="0"/>
      <c r="WBZ36" s="0"/>
      <c r="WCA36" s="0"/>
      <c r="WCB36" s="0"/>
      <c r="WCC36" s="0"/>
      <c r="WCD36" s="0"/>
      <c r="WCE36" s="0"/>
      <c r="WCF36" s="0"/>
      <c r="WCG36" s="0"/>
      <c r="WCH36" s="0"/>
      <c r="WCI36" s="0"/>
      <c r="WCJ36" s="0"/>
      <c r="WCK36" s="0"/>
      <c r="WCL36" s="0"/>
      <c r="WCM36" s="0"/>
      <c r="WCN36" s="0"/>
      <c r="WCO36" s="0"/>
      <c r="WCP36" s="0"/>
      <c r="WCQ36" s="0"/>
      <c r="WCR36" s="0"/>
      <c r="WCS36" s="0"/>
      <c r="WCT36" s="0"/>
      <c r="WCU36" s="0"/>
      <c r="WCV36" s="0"/>
      <c r="WCW36" s="0"/>
      <c r="WCX36" s="0"/>
      <c r="WCY36" s="0"/>
      <c r="WCZ36" s="0"/>
      <c r="WDA36" s="0"/>
      <c r="WDB36" s="0"/>
      <c r="WDC36" s="0"/>
      <c r="WDD36" s="0"/>
      <c r="WDE36" s="0"/>
      <c r="WDF36" s="0"/>
      <c r="WDG36" s="0"/>
      <c r="WDH36" s="0"/>
      <c r="WDI36" s="0"/>
      <c r="WDJ36" s="0"/>
      <c r="WDK36" s="0"/>
      <c r="WDL36" s="0"/>
      <c r="WDM36" s="0"/>
      <c r="WDN36" s="0"/>
      <c r="WDO36" s="0"/>
      <c r="WDP36" s="0"/>
      <c r="WDQ36" s="0"/>
      <c r="WDR36" s="0"/>
      <c r="WDS36" s="0"/>
      <c r="WDT36" s="0"/>
      <c r="WDU36" s="0"/>
      <c r="WDV36" s="0"/>
      <c r="WDW36" s="0"/>
      <c r="WDX36" s="0"/>
      <c r="WDY36" s="0"/>
      <c r="WDZ36" s="0"/>
      <c r="WEA36" s="0"/>
      <c r="WEB36" s="0"/>
      <c r="WEC36" s="0"/>
      <c r="WED36" s="0"/>
      <c r="WEE36" s="0"/>
      <c r="WEF36" s="0"/>
      <c r="WEG36" s="0"/>
      <c r="WEH36" s="0"/>
      <c r="WEI36" s="0"/>
      <c r="WEJ36" s="0"/>
      <c r="WEK36" s="0"/>
      <c r="WEL36" s="0"/>
      <c r="WEM36" s="0"/>
      <c r="WEN36" s="0"/>
      <c r="WEO36" s="0"/>
      <c r="WEP36" s="0"/>
      <c r="WEQ36" s="0"/>
      <c r="WER36" s="0"/>
      <c r="WES36" s="0"/>
      <c r="WET36" s="0"/>
      <c r="WEU36" s="0"/>
      <c r="WEV36" s="0"/>
      <c r="WEW36" s="0"/>
      <c r="WEX36" s="0"/>
      <c r="WEY36" s="0"/>
      <c r="WEZ36" s="0"/>
      <c r="WFA36" s="0"/>
      <c r="WFB36" s="0"/>
      <c r="WFC36" s="0"/>
      <c r="WFD36" s="0"/>
      <c r="WFE36" s="0"/>
      <c r="WFF36" s="0"/>
      <c r="WFG36" s="0"/>
      <c r="WFH36" s="0"/>
      <c r="WFI36" s="0"/>
      <c r="WFJ36" s="0"/>
      <c r="WFK36" s="0"/>
      <c r="WFL36" s="0"/>
      <c r="WFM36" s="0"/>
      <c r="WFN36" s="0"/>
      <c r="WFO36" s="0"/>
      <c r="WFP36" s="0"/>
      <c r="WFQ36" s="0"/>
      <c r="WFR36" s="0"/>
      <c r="WFS36" s="0"/>
      <c r="WFT36" s="0"/>
      <c r="WFU36" s="0"/>
      <c r="WFV36" s="0"/>
      <c r="WFW36" s="0"/>
      <c r="WFX36" s="0"/>
      <c r="WFY36" s="0"/>
      <c r="WFZ36" s="0"/>
      <c r="WGA36" s="0"/>
      <c r="WGB36" s="0"/>
      <c r="WGC36" s="0"/>
      <c r="WGD36" s="0"/>
      <c r="WGE36" s="0"/>
      <c r="WGF36" s="0"/>
      <c r="WGG36" s="0"/>
      <c r="WGH36" s="0"/>
      <c r="WGI36" s="0"/>
      <c r="WGJ36" s="0"/>
      <c r="WGK36" s="0"/>
      <c r="WGL36" s="0"/>
      <c r="WGM36" s="0"/>
      <c r="WGN36" s="0"/>
      <c r="WGO36" s="0"/>
      <c r="WGP36" s="0"/>
      <c r="WGQ36" s="0"/>
      <c r="WGR36" s="0"/>
      <c r="WGS36" s="0"/>
      <c r="WGT36" s="0"/>
      <c r="WGU36" s="0"/>
      <c r="WGV36" s="0"/>
      <c r="WGW36" s="0"/>
      <c r="WGX36" s="0"/>
      <c r="WGY36" s="0"/>
      <c r="WGZ36" s="0"/>
      <c r="WHA36" s="0"/>
      <c r="WHB36" s="0"/>
      <c r="WHC36" s="0"/>
      <c r="WHD36" s="0"/>
      <c r="WHE36" s="0"/>
      <c r="WHF36" s="0"/>
      <c r="WHG36" s="0"/>
      <c r="WHH36" s="0"/>
      <c r="WHI36" s="0"/>
      <c r="WHJ36" s="0"/>
      <c r="WHK36" s="0"/>
      <c r="WHL36" s="0"/>
      <c r="WHM36" s="0"/>
      <c r="WHN36" s="0"/>
      <c r="WHO36" s="0"/>
      <c r="WHP36" s="0"/>
      <c r="WHQ36" s="0"/>
      <c r="WHR36" s="0"/>
      <c r="WHS36" s="0"/>
      <c r="WHT36" s="0"/>
      <c r="WHU36" s="0"/>
      <c r="WHV36" s="0"/>
      <c r="WHW36" s="0"/>
      <c r="WHX36" s="0"/>
      <c r="WHY36" s="0"/>
      <c r="WHZ36" s="0"/>
      <c r="WIA36" s="0"/>
      <c r="WIB36" s="0"/>
      <c r="WIC36" s="0"/>
      <c r="WID36" s="0"/>
      <c r="WIE36" s="0"/>
      <c r="WIF36" s="0"/>
      <c r="WIG36" s="0"/>
      <c r="WIH36" s="0"/>
      <c r="WII36" s="0"/>
      <c r="WIJ36" s="0"/>
      <c r="WIK36" s="0"/>
      <c r="WIL36" s="0"/>
      <c r="WIM36" s="0"/>
      <c r="WIN36" s="0"/>
      <c r="WIO36" s="0"/>
      <c r="WIP36" s="0"/>
      <c r="WIQ36" s="0"/>
      <c r="WIR36" s="0"/>
      <c r="WIS36" s="0"/>
      <c r="WIT36" s="0"/>
      <c r="WIU36" s="0"/>
      <c r="WIV36" s="0"/>
      <c r="WIW36" s="0"/>
      <c r="WIX36" s="0"/>
      <c r="WIY36" s="0"/>
      <c r="WIZ36" s="0"/>
      <c r="WJA36" s="0"/>
      <c r="WJB36" s="0"/>
      <c r="WJC36" s="0"/>
      <c r="WJD36" s="0"/>
      <c r="WJE36" s="0"/>
      <c r="WJF36" s="0"/>
      <c r="WJG36" s="0"/>
      <c r="WJH36" s="0"/>
      <c r="WJI36" s="0"/>
      <c r="WJJ36" s="0"/>
      <c r="WJK36" s="0"/>
      <c r="WJL36" s="0"/>
      <c r="WJM36" s="0"/>
      <c r="WJN36" s="0"/>
      <c r="WJO36" s="0"/>
      <c r="WJP36" s="0"/>
      <c r="WJQ36" s="0"/>
      <c r="WJR36" s="0"/>
      <c r="WJS36" s="0"/>
      <c r="WJT36" s="0"/>
      <c r="WJU36" s="0"/>
      <c r="WJV36" s="0"/>
      <c r="WJW36" s="0"/>
      <c r="WJX36" s="0"/>
      <c r="WJY36" s="0"/>
      <c r="WJZ36" s="0"/>
      <c r="WKA36" s="0"/>
      <c r="WKB36" s="0"/>
      <c r="WKC36" s="0"/>
      <c r="WKD36" s="0"/>
      <c r="WKE36" s="0"/>
      <c r="WKF36" s="0"/>
      <c r="WKG36" s="0"/>
      <c r="WKH36" s="0"/>
      <c r="WKI36" s="0"/>
      <c r="WKJ36" s="0"/>
      <c r="WKK36" s="0"/>
      <c r="WKL36" s="0"/>
      <c r="WKM36" s="0"/>
      <c r="WKN36" s="0"/>
      <c r="WKO36" s="0"/>
      <c r="WKP36" s="0"/>
      <c r="WKQ36" s="0"/>
      <c r="WKR36" s="0"/>
      <c r="WKS36" s="0"/>
      <c r="WKT36" s="0"/>
      <c r="WKU36" s="0"/>
      <c r="WKV36" s="0"/>
      <c r="WKW36" s="0"/>
      <c r="WKX36" s="0"/>
      <c r="WKY36" s="0"/>
      <c r="WKZ36" s="0"/>
      <c r="WLA36" s="0"/>
      <c r="WLB36" s="0"/>
      <c r="WLC36" s="0"/>
      <c r="WLD36" s="0"/>
      <c r="WLE36" s="0"/>
      <c r="WLF36" s="0"/>
      <c r="WLG36" s="0"/>
      <c r="WLH36" s="0"/>
      <c r="WLI36" s="0"/>
      <c r="WLJ36" s="0"/>
      <c r="WLK36" s="0"/>
      <c r="WLL36" s="0"/>
      <c r="WLM36" s="0"/>
      <c r="WLN36" s="0"/>
      <c r="WLO36" s="0"/>
      <c r="WLP36" s="0"/>
      <c r="WLQ36" s="0"/>
      <c r="WLR36" s="0"/>
      <c r="WLS36" s="0"/>
      <c r="WLT36" s="0"/>
      <c r="WLU36" s="0"/>
      <c r="WLV36" s="0"/>
      <c r="WLW36" s="0"/>
      <c r="WLX36" s="0"/>
      <c r="WLY36" s="0"/>
      <c r="WLZ36" s="0"/>
      <c r="WMA36" s="0"/>
      <c r="WMB36" s="0"/>
      <c r="WMC36" s="0"/>
      <c r="WMD36" s="0"/>
      <c r="WME36" s="0"/>
      <c r="WMF36" s="0"/>
      <c r="WMG36" s="0"/>
      <c r="WMH36" s="0"/>
      <c r="WMI36" s="0"/>
      <c r="WMJ36" s="0"/>
      <c r="WMK36" s="0"/>
      <c r="WML36" s="0"/>
      <c r="WMM36" s="0"/>
      <c r="WMN36" s="0"/>
      <c r="WMO36" s="0"/>
      <c r="WMP36" s="0"/>
      <c r="WMQ36" s="0"/>
      <c r="WMR36" s="0"/>
      <c r="WMS36" s="0"/>
      <c r="WMT36" s="0"/>
      <c r="WMU36" s="0"/>
      <c r="WMV36" s="0"/>
      <c r="WMW36" s="0"/>
      <c r="WMX36" s="0"/>
      <c r="WMY36" s="0"/>
      <c r="WMZ36" s="0"/>
      <c r="WNA36" s="0"/>
      <c r="WNB36" s="0"/>
      <c r="WNC36" s="0"/>
      <c r="WND36" s="0"/>
      <c r="WNE36" s="0"/>
      <c r="WNF36" s="0"/>
      <c r="WNG36" s="0"/>
      <c r="WNH36" s="0"/>
      <c r="WNI36" s="0"/>
      <c r="WNJ36" s="0"/>
      <c r="WNK36" s="0"/>
      <c r="WNL36" s="0"/>
      <c r="WNM36" s="0"/>
      <c r="WNN36" s="0"/>
      <c r="WNO36" s="0"/>
      <c r="WNP36" s="0"/>
      <c r="WNQ36" s="0"/>
      <c r="WNR36" s="0"/>
      <c r="WNS36" s="0"/>
      <c r="WNT36" s="0"/>
      <c r="WNU36" s="0"/>
      <c r="WNV36" s="0"/>
      <c r="WNW36" s="0"/>
      <c r="WNX36" s="0"/>
      <c r="WNY36" s="0"/>
      <c r="WNZ36" s="0"/>
      <c r="WOA36" s="0"/>
      <c r="WOB36" s="0"/>
      <c r="WOC36" s="0"/>
      <c r="WOD36" s="0"/>
      <c r="WOE36" s="0"/>
      <c r="WOF36" s="0"/>
      <c r="WOG36" s="0"/>
      <c r="WOH36" s="0"/>
      <c r="WOI36" s="0"/>
      <c r="WOJ36" s="0"/>
      <c r="WOK36" s="0"/>
      <c r="WOL36" s="0"/>
      <c r="WOM36" s="0"/>
      <c r="WON36" s="0"/>
      <c r="WOO36" s="0"/>
      <c r="WOP36" s="0"/>
      <c r="WOQ36" s="0"/>
      <c r="WOR36" s="0"/>
      <c r="WOS36" s="0"/>
      <c r="WOT36" s="0"/>
      <c r="WOU36" s="0"/>
      <c r="WOV36" s="0"/>
      <c r="WOW36" s="0"/>
      <c r="WOX36" s="0"/>
      <c r="WOY36" s="0"/>
      <c r="WOZ36" s="0"/>
      <c r="WPA36" s="0"/>
      <c r="WPB36" s="0"/>
      <c r="WPC36" s="0"/>
      <c r="WPD36" s="0"/>
      <c r="WPE36" s="0"/>
      <c r="WPF36" s="0"/>
      <c r="WPG36" s="0"/>
      <c r="WPH36" s="0"/>
      <c r="WPI36" s="0"/>
      <c r="WPJ36" s="0"/>
      <c r="WPK36" s="0"/>
      <c r="WPL36" s="0"/>
      <c r="WPM36" s="0"/>
      <c r="WPN36" s="0"/>
      <c r="WPO36" s="0"/>
      <c r="WPP36" s="0"/>
      <c r="WPQ36" s="0"/>
      <c r="WPR36" s="0"/>
      <c r="WPS36" s="0"/>
      <c r="WPT36" s="0"/>
      <c r="WPU36" s="0"/>
      <c r="WPV36" s="0"/>
      <c r="WPW36" s="0"/>
      <c r="WPX36" s="0"/>
      <c r="WPY36" s="0"/>
      <c r="WPZ36" s="0"/>
      <c r="WQA36" s="0"/>
      <c r="WQB36" s="0"/>
      <c r="WQC36" s="0"/>
      <c r="WQD36" s="0"/>
      <c r="WQE36" s="0"/>
      <c r="WQF36" s="0"/>
      <c r="WQG36" s="0"/>
      <c r="WQH36" s="0"/>
      <c r="WQI36" s="0"/>
      <c r="WQJ36" s="0"/>
      <c r="WQK36" s="0"/>
      <c r="WQL36" s="0"/>
      <c r="WQM36" s="0"/>
      <c r="WQN36" s="0"/>
      <c r="WQO36" s="0"/>
      <c r="WQP36" s="0"/>
      <c r="WQQ36" s="0"/>
      <c r="WQR36" s="0"/>
      <c r="WQS36" s="0"/>
      <c r="WQT36" s="0"/>
      <c r="WQU36" s="0"/>
      <c r="WQV36" s="0"/>
      <c r="WQW36" s="0"/>
      <c r="WQX36" s="0"/>
      <c r="WQY36" s="0"/>
      <c r="WQZ36" s="0"/>
      <c r="WRA36" s="0"/>
      <c r="WRB36" s="0"/>
      <c r="WRC36" s="0"/>
      <c r="WRD36" s="0"/>
      <c r="WRE36" s="0"/>
      <c r="WRF36" s="0"/>
      <c r="WRG36" s="0"/>
      <c r="WRH36" s="0"/>
      <c r="WRI36" s="0"/>
      <c r="WRJ36" s="0"/>
      <c r="WRK36" s="0"/>
      <c r="WRL36" s="0"/>
      <c r="WRM36" s="0"/>
      <c r="WRN36" s="0"/>
      <c r="WRO36" s="0"/>
      <c r="WRP36" s="0"/>
      <c r="WRQ36" s="0"/>
      <c r="WRR36" s="0"/>
      <c r="WRS36" s="0"/>
      <c r="WRT36" s="0"/>
      <c r="WRU36" s="0"/>
      <c r="WRV36" s="0"/>
      <c r="WRW36" s="0"/>
      <c r="WRX36" s="0"/>
      <c r="WRY36" s="0"/>
      <c r="WRZ36" s="0"/>
      <c r="WSA36" s="0"/>
      <c r="WSB36" s="0"/>
      <c r="WSC36" s="0"/>
      <c r="WSD36" s="0"/>
      <c r="WSE36" s="0"/>
      <c r="WSF36" s="0"/>
      <c r="WSG36" s="0"/>
      <c r="WSH36" s="0"/>
      <c r="WSI36" s="0"/>
      <c r="WSJ36" s="0"/>
      <c r="WSK36" s="0"/>
      <c r="WSL36" s="0"/>
      <c r="WSM36" s="0"/>
      <c r="WSN36" s="0"/>
      <c r="WSO36" s="0"/>
      <c r="WSP36" s="0"/>
      <c r="WSQ36" s="0"/>
      <c r="WSR36" s="0"/>
      <c r="WSS36" s="0"/>
      <c r="WST36" s="0"/>
      <c r="WSU36" s="0"/>
      <c r="WSV36" s="0"/>
      <c r="WSW36" s="0"/>
      <c r="WSX36" s="0"/>
      <c r="WSY36" s="0"/>
      <c r="WSZ36" s="0"/>
      <c r="WTA36" s="0"/>
      <c r="WTB36" s="0"/>
      <c r="WTC36" s="0"/>
      <c r="WTD36" s="0"/>
      <c r="WTE36" s="0"/>
      <c r="WTF36" s="0"/>
      <c r="WTG36" s="0"/>
      <c r="WTH36" s="0"/>
      <c r="WTI36" s="0"/>
      <c r="WTJ36" s="0"/>
      <c r="WTK36" s="0"/>
      <c r="WTL36" s="0"/>
      <c r="WTM36" s="0"/>
      <c r="WTN36" s="0"/>
      <c r="WTO36" s="0"/>
      <c r="WTP36" s="0"/>
      <c r="WTQ36" s="0"/>
      <c r="WTR36" s="0"/>
      <c r="WTS36" s="0"/>
      <c r="WTT36" s="0"/>
      <c r="WTU36" s="0"/>
      <c r="WTV36" s="0"/>
      <c r="WTW36" s="0"/>
      <c r="WTX36" s="0"/>
      <c r="WTY36" s="0"/>
      <c r="WTZ36" s="0"/>
      <c r="WUA36" s="0"/>
      <c r="WUB36" s="0"/>
      <c r="WUC36" s="0"/>
      <c r="WUD36" s="0"/>
      <c r="WUE36" s="0"/>
      <c r="WUF36" s="0"/>
      <c r="WUG36" s="0"/>
      <c r="WUH36" s="0"/>
      <c r="WUI36" s="0"/>
      <c r="WUJ36" s="0"/>
      <c r="WUK36" s="0"/>
      <c r="WUL36" s="0"/>
      <c r="WUM36" s="0"/>
      <c r="WUN36" s="0"/>
      <c r="WUO36" s="0"/>
      <c r="WUP36" s="0"/>
      <c r="WUQ36" s="0"/>
      <c r="WUR36" s="0"/>
      <c r="WUS36" s="0"/>
      <c r="WUT36" s="0"/>
      <c r="WUU36" s="0"/>
      <c r="WUV36" s="0"/>
      <c r="WUW36" s="0"/>
      <c r="WUX36" s="0"/>
      <c r="WUY36" s="0"/>
      <c r="WUZ36" s="0"/>
      <c r="WVA36" s="0"/>
      <c r="WVB36" s="0"/>
      <c r="WVC36" s="0"/>
      <c r="WVD36" s="0"/>
      <c r="WVE36" s="0"/>
      <c r="WVF36" s="0"/>
      <c r="WVG36" s="0"/>
      <c r="WVH36" s="0"/>
      <c r="WVI36" s="0"/>
      <c r="WVJ36" s="0"/>
      <c r="WVK36" s="0"/>
      <c r="WVL36" s="0"/>
      <c r="WVM36" s="0"/>
      <c r="WVN36" s="0"/>
      <c r="WVO36" s="0"/>
      <c r="WVP36" s="0"/>
      <c r="WVQ36" s="0"/>
      <c r="WVR36" s="0"/>
      <c r="WVS36" s="0"/>
      <c r="WVT36" s="0"/>
      <c r="WVU36" s="0"/>
      <c r="WVV36" s="0"/>
      <c r="WVW36" s="0"/>
      <c r="WVX36" s="0"/>
      <c r="WVY36" s="0"/>
      <c r="WVZ36" s="0"/>
      <c r="WWA36" s="0"/>
      <c r="WWB36" s="0"/>
      <c r="WWC36" s="0"/>
      <c r="WWD36" s="0"/>
      <c r="WWE36" s="0"/>
      <c r="WWF36" s="0"/>
      <c r="WWG36" s="0"/>
      <c r="WWH36" s="0"/>
      <c r="WWI36" s="0"/>
      <c r="WWJ36" s="0"/>
      <c r="WWK36" s="0"/>
      <c r="WWL36" s="0"/>
      <c r="WWM36" s="0"/>
      <c r="WWN36" s="0"/>
      <c r="WWO36" s="0"/>
      <c r="WWP36" s="0"/>
      <c r="WWQ36" s="0"/>
      <c r="WWR36" s="0"/>
      <c r="WWS36" s="0"/>
      <c r="WWT36" s="0"/>
      <c r="WWU36" s="0"/>
      <c r="WWV36" s="0"/>
      <c r="WWW36" s="0"/>
      <c r="WWX36" s="0"/>
      <c r="WWY36" s="0"/>
      <c r="WWZ36" s="0"/>
      <c r="WXA36" s="0"/>
      <c r="WXB36" s="0"/>
      <c r="WXC36" s="0"/>
      <c r="WXD36" s="0"/>
      <c r="WXE36" s="0"/>
      <c r="WXF36" s="0"/>
      <c r="WXG36" s="0"/>
      <c r="WXH36" s="0"/>
      <c r="WXI36" s="0"/>
      <c r="WXJ36" s="0"/>
      <c r="WXK36" s="0"/>
      <c r="WXL36" s="0"/>
      <c r="WXM36" s="0"/>
      <c r="WXN36" s="0"/>
      <c r="WXO36" s="0"/>
      <c r="WXP36" s="0"/>
      <c r="WXQ36" s="0"/>
      <c r="WXR36" s="0"/>
      <c r="WXS36" s="0"/>
      <c r="WXT36" s="0"/>
      <c r="WXU36" s="0"/>
      <c r="WXV36" s="0"/>
      <c r="WXW36" s="0"/>
      <c r="WXX36" s="0"/>
      <c r="WXY36" s="0"/>
      <c r="WXZ36" s="0"/>
      <c r="WYA36" s="0"/>
      <c r="WYB36" s="0"/>
      <c r="WYC36" s="0"/>
      <c r="WYD36" s="0"/>
      <c r="WYE36" s="0"/>
      <c r="WYF36" s="0"/>
      <c r="WYG36" s="0"/>
      <c r="WYH36" s="0"/>
      <c r="WYI36" s="0"/>
      <c r="WYJ36" s="0"/>
      <c r="WYK36" s="0"/>
      <c r="WYL36" s="0"/>
      <c r="WYM36" s="0"/>
      <c r="WYN36" s="0"/>
      <c r="WYO36" s="0"/>
      <c r="WYP36" s="0"/>
      <c r="WYQ36" s="0"/>
      <c r="WYR36" s="0"/>
      <c r="WYS36" s="0"/>
      <c r="WYT36" s="0"/>
      <c r="WYU36" s="0"/>
      <c r="WYV36" s="0"/>
      <c r="WYW36" s="0"/>
      <c r="WYX36" s="0"/>
      <c r="WYY36" s="0"/>
      <c r="WYZ36" s="0"/>
      <c r="WZA36" s="0"/>
      <c r="WZB36" s="0"/>
      <c r="WZC36" s="0"/>
      <c r="WZD36" s="0"/>
      <c r="WZE36" s="0"/>
      <c r="WZF36" s="0"/>
      <c r="WZG36" s="0"/>
      <c r="WZH36" s="0"/>
      <c r="WZI36" s="0"/>
      <c r="WZJ36" s="0"/>
      <c r="WZK36" s="0"/>
      <c r="WZL36" s="0"/>
      <c r="WZM36" s="0"/>
      <c r="WZN36" s="0"/>
      <c r="WZO36" s="0"/>
      <c r="WZP36" s="0"/>
      <c r="WZQ36" s="0"/>
      <c r="WZR36" s="0"/>
      <c r="WZS36" s="0"/>
      <c r="WZT36" s="0"/>
      <c r="WZU36" s="0"/>
      <c r="WZV36" s="0"/>
      <c r="WZW36" s="0"/>
      <c r="WZX36" s="0"/>
      <c r="WZY36" s="0"/>
      <c r="WZZ36" s="0"/>
      <c r="XAA36" s="0"/>
      <c r="XAB36" s="0"/>
      <c r="XAC36" s="0"/>
      <c r="XAD36" s="0"/>
      <c r="XAE36" s="0"/>
      <c r="XAF36" s="0"/>
      <c r="XAG36" s="0"/>
      <c r="XAH36" s="0"/>
      <c r="XAI36" s="0"/>
      <c r="XAJ36" s="0"/>
      <c r="XAK36" s="0"/>
      <c r="XAL36" s="0"/>
      <c r="XAM36" s="0"/>
      <c r="XAN36" s="0"/>
      <c r="XAO36" s="0"/>
      <c r="XAP36" s="0"/>
      <c r="XAQ36" s="0"/>
      <c r="XAR36" s="0"/>
      <c r="XAS36" s="0"/>
      <c r="XAT36" s="0"/>
      <c r="XAU36" s="0"/>
      <c r="XAV36" s="0"/>
      <c r="XAW36" s="0"/>
      <c r="XAX36" s="0"/>
      <c r="XAY36" s="0"/>
      <c r="XAZ36" s="0"/>
      <c r="XBA36" s="0"/>
      <c r="XBB36" s="0"/>
      <c r="XBC36" s="0"/>
      <c r="XBD36" s="0"/>
      <c r="XBE36" s="0"/>
      <c r="XBF36" s="0"/>
      <c r="XBG36" s="0"/>
      <c r="XBH36" s="0"/>
      <c r="XBI36" s="0"/>
      <c r="XBJ36" s="0"/>
      <c r="XBK36" s="0"/>
      <c r="XBL36" s="0"/>
      <c r="XBM36" s="0"/>
      <c r="XBN36" s="0"/>
      <c r="XBO36" s="0"/>
      <c r="XBP36" s="0"/>
      <c r="XBQ36" s="0"/>
      <c r="XBR36" s="0"/>
      <c r="XBS36" s="0"/>
      <c r="XBT36" s="0"/>
      <c r="XBU36" s="0"/>
      <c r="XBV36" s="0"/>
      <c r="XBW36" s="0"/>
      <c r="XBX36" s="0"/>
      <c r="XBY36" s="0"/>
      <c r="XBZ36" s="0"/>
      <c r="XCA36" s="0"/>
      <c r="XCB36" s="0"/>
      <c r="XCC36" s="0"/>
      <c r="XCD36" s="0"/>
      <c r="XCE36" s="0"/>
      <c r="XCF36" s="0"/>
      <c r="XCG36" s="0"/>
      <c r="XCH36" s="0"/>
      <c r="XCI36" s="0"/>
      <c r="XCJ36" s="0"/>
      <c r="XCK36" s="0"/>
      <c r="XCL36" s="0"/>
      <c r="XCM36" s="0"/>
      <c r="XCN36" s="0"/>
      <c r="XCO36" s="0"/>
      <c r="XCP36" s="0"/>
      <c r="XCQ36" s="0"/>
      <c r="XCR36" s="0"/>
      <c r="XCS36" s="0"/>
      <c r="XCT36" s="0"/>
      <c r="XCU36" s="0"/>
      <c r="XCV36" s="0"/>
      <c r="XCW36" s="0"/>
      <c r="XCX36" s="0"/>
      <c r="XCY36" s="0"/>
      <c r="XCZ36" s="0"/>
      <c r="XDA36" s="0"/>
      <c r="XDB36" s="0"/>
      <c r="XDC36" s="0"/>
      <c r="XDD36" s="0"/>
      <c r="XDE36" s="0"/>
      <c r="XDF36" s="0"/>
      <c r="XDG36" s="0"/>
      <c r="XDH36" s="0"/>
      <c r="XDI36" s="0"/>
      <c r="XDJ36" s="0"/>
      <c r="XDK36" s="0"/>
      <c r="XDL36" s="0"/>
      <c r="XDM36" s="0"/>
      <c r="XDN36" s="0"/>
      <c r="XDO36" s="0"/>
      <c r="XDP36" s="0"/>
      <c r="XDQ36" s="0"/>
      <c r="XDR36" s="0"/>
      <c r="XDS36" s="0"/>
      <c r="XDT36" s="0"/>
      <c r="XDU36" s="0"/>
      <c r="XDV36" s="0"/>
      <c r="XDW36" s="0"/>
      <c r="XDX36" s="0"/>
      <c r="XDY36" s="0"/>
      <c r="XDZ36" s="0"/>
      <c r="XEA36" s="0"/>
      <c r="XEB36" s="0"/>
      <c r="XEC36" s="0"/>
      <c r="XED36" s="0"/>
      <c r="XEE36" s="0"/>
      <c r="XEF36" s="0"/>
      <c r="XEG36" s="0"/>
      <c r="XEH36" s="0"/>
      <c r="XEI36" s="0"/>
      <c r="XEJ36" s="0"/>
      <c r="XEK36" s="0"/>
      <c r="XEL36" s="0"/>
      <c r="XEM36" s="0"/>
      <c r="XEN36" s="0"/>
      <c r="XEO36" s="0"/>
      <c r="XEP36" s="0"/>
      <c r="XEQ36" s="0"/>
      <c r="XER36" s="0"/>
      <c r="XES36" s="0"/>
      <c r="XET36" s="0"/>
      <c r="XEU36" s="0"/>
      <c r="XEV36" s="0"/>
      <c r="XEW36" s="0"/>
      <c r="XEX36" s="0"/>
      <c r="XEY36" s="0"/>
      <c r="XEZ36" s="0"/>
      <c r="XFA36" s="0"/>
      <c r="XFB36" s="0"/>
      <c r="XFC36" s="0"/>
      <c r="XFD36" s="0"/>
    </row>
    <row r="37" customFormat="false" ht="15" hidden="false" customHeight="false" outlineLevel="0" collapsed="false">
      <c r="A37" s="388" t="s">
        <v>619</v>
      </c>
      <c r="B37" s="424" t="str">
        <f aca="false">IF(AND(B3&lt;&gt;"缓冲罐",B3&lt;&gt;""),0.785*B6^2*B36,"")</f>
        <v/>
      </c>
      <c r="C37" s="424" t="str">
        <f aca="false">IF(AND(C3&lt;&gt;"缓冲罐",C3&lt;&gt;""),0.785*C6^2*C36,"")</f>
        <v/>
      </c>
      <c r="D37" s="424" t="str">
        <f aca="false">IF(AND(D3&lt;&gt;"缓冲罐",D3&lt;&gt;""),0.785*D6^2*D36,"")</f>
        <v/>
      </c>
      <c r="E37" s="424" t="str">
        <f aca="false">IF(AND(E3&lt;&gt;"缓冲罐",E3&lt;&gt;""),0.785*E6^2*E36,"")</f>
        <v/>
      </c>
      <c r="F37" s="424" t="str">
        <f aca="false">IF(AND(F3&lt;&gt;"缓冲罐",F3&lt;&gt;""),0.785*F6^2*F36,"")</f>
        <v/>
      </c>
      <c r="G37" s="424" t="str">
        <f aca="false">IF(AND(G3&lt;&gt;"缓冲罐",G3&lt;&gt;""),0.785*G6^2*G36,"")</f>
        <v/>
      </c>
      <c r="H37" s="424" t="str">
        <f aca="false">IF(AND(H3&lt;&gt;"缓冲罐",H3&lt;&gt;""),0.785*H6^2*H36,"")</f>
        <v/>
      </c>
      <c r="I37" s="424" t="str">
        <f aca="false">IF(AND(I3&lt;&gt;"缓冲罐",I3&lt;&gt;""),0.785*I6^2*I36,"")</f>
        <v/>
      </c>
      <c r="J37" s="424" t="str">
        <f aca="false">IF(AND(J3&lt;&gt;"缓冲罐",J3&lt;&gt;""),0.785*J6^2*J36,"")</f>
        <v/>
      </c>
      <c r="K37" s="424" t="str">
        <f aca="false">IF(AND(K3&lt;&gt;"缓冲罐",K3&lt;&gt;""),0.785*K6^2*K36,"")</f>
        <v/>
      </c>
      <c r="L37" s="424" t="n">
        <f aca="false">IF(AND(L3&lt;&gt;"缓冲罐",L3&lt;&gt;""),0.785*L6^2*L36,"")</f>
        <v>1.2717</v>
      </c>
      <c r="M37" s="424" t="n">
        <f aca="false">IF(AND(M3&lt;&gt;"缓冲罐",M3&lt;&gt;""),0.785*M6^2*M36,"")</f>
        <v>2.2608</v>
      </c>
      <c r="N37" s="424" t="n">
        <f aca="false">IF(AND(N3&lt;&gt;"缓冲罐",N3&lt;&gt;""),0.785*N6^2*N36,"")</f>
        <v>16.6106</v>
      </c>
      <c r="O37" s="424" t="n">
        <f aca="false">IF(AND(O3&lt;&gt;"缓冲罐",O3&lt;&gt;""),0.785*O6^2*O36,"")</f>
        <v>1.5386</v>
      </c>
      <c r="P37" s="424" t="n">
        <f aca="false">IF(AND(P3&lt;&gt;"缓冲罐",P3&lt;&gt;""),0.785*P6^2*P36,"")</f>
        <v>12.56</v>
      </c>
      <c r="Q37" s="424" t="n">
        <f aca="false">IF(AND(Q3&lt;&gt;"缓冲罐",Q3&lt;&gt;""),0.785*Q6^2*Q36,"")</f>
        <v>0.785</v>
      </c>
      <c r="R37" s="424" t="n">
        <f aca="false">IF(AND(R3&lt;&gt;"缓冲罐",R3&lt;&gt;""),0.785*R6^2*R36,"")</f>
        <v>1.5386</v>
      </c>
      <c r="S37" s="424" t="n">
        <f aca="false">IF(AND(S3&lt;&gt;"缓冲罐",S3&lt;&gt;""),0.785*S6^2*S36,"")</f>
        <v>1.5386</v>
      </c>
      <c r="T37" s="424" t="n">
        <f aca="false">IF(AND(T3&lt;&gt;"缓冲罐",T3&lt;&gt;""),0.785*T6^2*T36,"")</f>
        <v>1.57</v>
      </c>
      <c r="U37" s="424" t="n">
        <f aca="false">IF(AND(U3&lt;&gt;"缓冲罐",U3&lt;&gt;""),0.785*U6^2*U36,"")</f>
        <v>5.0868</v>
      </c>
      <c r="V37" s="424" t="n">
        <f aca="false">IF(AND(V3&lt;&gt;"缓冲罐",V3&lt;&gt;""),0.785*V6^2*V36,"")</f>
        <v>1.8997</v>
      </c>
      <c r="W37" s="424" t="n">
        <f aca="false">IF(AND(W3&lt;&gt;"缓冲罐",W3&lt;&gt;""),0.785*W6^2*W36,"")</f>
        <v>1.8997</v>
      </c>
      <c r="X37" s="424" t="n">
        <f aca="false">IF(AND(X3&lt;&gt;"缓冲罐",X3&lt;&gt;""),0.785*X6^2*X36,"")</f>
        <v>1.6485</v>
      </c>
      <c r="Y37" s="424" t="n">
        <f aca="false">IF(AND(Y3&lt;&gt;"缓冲罐",Y3&lt;&gt;""),0.785*Y6^2*Y36,"")</f>
        <v>0.942</v>
      </c>
      <c r="Z37" s="424" t="n">
        <f aca="false">IF(AND(Z3&lt;&gt;"缓冲罐",Z3&lt;&gt;""),0.785*Z6^2*Z36,"")</f>
        <v>0.942</v>
      </c>
      <c r="AA37" s="424" t="str">
        <f aca="false">IF(AND(AA3&lt;&gt;"缓冲罐",AA3&lt;&gt;""),0.785*AA6^2*AA36,"")</f>
        <v/>
      </c>
      <c r="AB37" s="424" t="str">
        <f aca="false">IF(AND(AB3&lt;&gt;"缓冲罐",AB3&lt;&gt;""),0.785*AB6^2*AB36,"")</f>
        <v/>
      </c>
      <c r="AC37" s="424" t="str">
        <f aca="false">IF(AND(AC3&lt;&gt;"缓冲罐",AC3&lt;&gt;""),0.785*AC6^2*AC36,"")</f>
        <v/>
      </c>
      <c r="AD37" s="424" t="str">
        <f aca="false">IF(AND(AD3&lt;&gt;"缓冲罐",AD3&lt;&gt;""),0.785*AD6^2*AD36,"")</f>
        <v/>
      </c>
      <c r="AE37" s="424" t="str">
        <f aca="false">IF(AND(AE3&lt;&gt;"缓冲罐",AE3&lt;&gt;""),0.785*AE6^2*AE36,"")</f>
        <v/>
      </c>
      <c r="AF37" s="424" t="str">
        <f aca="false">IF(AND(AF3&lt;&gt;"缓冲罐",AF3&lt;&gt;""),0.785*AF6^2*AF36,"")</f>
        <v/>
      </c>
      <c r="AG37" s="424" t="str">
        <f aca="false">IF(AND(AG3&lt;&gt;"缓冲罐",AG3&lt;&gt;""),0.785*AG6^2*AG36,"")</f>
        <v/>
      </c>
      <c r="AH37" s="424" t="str">
        <f aca="false">IF(AND(AH3&lt;&gt;"缓冲罐",AH3&lt;&gt;""),0.785*AH6^2*AH36,"")</f>
        <v/>
      </c>
      <c r="AI37" s="424" t="str">
        <f aca="false">IF(AND(AI3&lt;&gt;"缓冲罐",AI3&lt;&gt;""),0.785*AI6^2*AI36,"")</f>
        <v/>
      </c>
      <c r="AJ37" s="424" t="str">
        <f aca="false">IF(AND(AJ3&lt;&gt;"缓冲罐",AJ3&lt;&gt;""),0.785*AJ6^2*AJ36,"")</f>
        <v/>
      </c>
      <c r="AK37" s="424" t="str">
        <f aca="false">IF(AND(AK3&lt;&gt;"缓冲罐",AK3&lt;&gt;""),0.785*AK6^2*AK36,"")</f>
        <v/>
      </c>
      <c r="AL37" s="424" t="str">
        <f aca="false">IF(AND(AL3&lt;&gt;"缓冲罐",AL3&lt;&gt;""),0.785*AL6^2*AL36,"")</f>
        <v/>
      </c>
      <c r="AM37" s="424" t="str">
        <f aca="false">IF(AND(AM3&lt;&gt;"缓冲罐",AM3&lt;&gt;""),0.785*AM6^2*AM36,"")</f>
        <v/>
      </c>
      <c r="AN37" s="424" t="str">
        <f aca="false">IF(AND(AN3&lt;&gt;"缓冲罐",AN3&lt;&gt;""),0.785*AN6^2*AN36,"")</f>
        <v/>
      </c>
      <c r="AO37" s="424" t="str">
        <f aca="false">IF(AND(AO3&lt;&gt;"缓冲罐",AO3&lt;&gt;""),0.785*AO6^2*AO36,"")</f>
        <v/>
      </c>
      <c r="AP37" s="424" t="str">
        <f aca="false">IF(AND(AP3&lt;&gt;"缓冲罐",AP3&lt;&gt;""),0.785*AP6^2*AP36,"")</f>
        <v/>
      </c>
      <c r="AQ37" s="424" t="str">
        <f aca="false">IF(AND(AQ3&lt;&gt;"缓冲罐",AQ3&lt;&gt;""),0.785*AQ6^2*AQ36,"")</f>
        <v/>
      </c>
      <c r="AR37" s="424" t="str">
        <f aca="false">IF(AND(AR3&lt;&gt;"缓冲罐",AR3&lt;&gt;""),0.785*AR6^2*AR36,"")</f>
        <v/>
      </c>
      <c r="AS37" s="424" t="str">
        <f aca="false">IF(AND(AS3&lt;&gt;"缓冲罐",AS3&lt;&gt;""),0.785*AS6^2*AS36,"")</f>
        <v/>
      </c>
      <c r="AT37" s="424" t="str">
        <f aca="false">IF(AND(AT3&lt;&gt;"缓冲罐",AT3&lt;&gt;""),0.785*AT6^2*AT36,"")</f>
        <v/>
      </c>
      <c r="AU37" s="424" t="str">
        <f aca="false">IF(AND(AU3&lt;&gt;"缓冲罐",AU3&lt;&gt;""),0.785*AU6^2*AU36,"")</f>
        <v/>
      </c>
      <c r="AV37" s="424" t="str">
        <f aca="false">IF(AND(AV3&lt;&gt;"缓冲罐",AV3&lt;&gt;""),0.785*AV6^2*AV36,"")</f>
        <v/>
      </c>
      <c r="AW37" s="424" t="str">
        <f aca="false">IF(AND(AW3&lt;&gt;"缓冲罐",AW3&lt;&gt;""),0.785*AW6^2*AW36,"")</f>
        <v/>
      </c>
      <c r="AX37" s="424" t="str">
        <f aca="false">IF(AND(AX3&lt;&gt;"缓冲罐",AX3&lt;&gt;""),0.785*AX6^2*AX36,"")</f>
        <v/>
      </c>
      <c r="AY37" s="424" t="str">
        <f aca="false">IF(AND(AY3&lt;&gt;"缓冲罐",AY3&lt;&gt;""),0.785*AY6^2*AY36,"")</f>
        <v/>
      </c>
      <c r="AZ37" s="424" t="str">
        <f aca="false">IF(AND(AZ3&lt;&gt;"缓冲罐",AZ3&lt;&gt;""),0.785*AZ6^2*AZ36,"")</f>
        <v/>
      </c>
      <c r="BA37" s="424" t="str">
        <f aca="false">IF(AND(BA3&lt;&gt;"缓冲罐",BA3&lt;&gt;""),0.785*BA6^2*BA36,"")</f>
        <v/>
      </c>
      <c r="BB37" s="424" t="str">
        <f aca="false">IF(AND(BB3&lt;&gt;"缓冲罐",BB3&lt;&gt;""),0.785*BB6^2*BB36,"")</f>
        <v/>
      </c>
      <c r="BC37" s="424" t="str">
        <f aca="false">IF(AND(BC3&lt;&gt;"缓冲罐",BC3&lt;&gt;""),0.785*BC6^2*BC36,"")</f>
        <v/>
      </c>
      <c r="BD37" s="424" t="str">
        <f aca="false">IF(AND(BD3&lt;&gt;"缓冲罐",BD3&lt;&gt;""),0.785*BD6^2*BD36,"")</f>
        <v/>
      </c>
      <c r="BE37" s="424" t="str">
        <f aca="false">IF(AND(BE3&lt;&gt;"缓冲罐",BE3&lt;&gt;""),0.785*BE6^2*BE36,"")</f>
        <v/>
      </c>
      <c r="BF37" s="424" t="str">
        <f aca="false">IF(AND(BF3&lt;&gt;"缓冲罐",BF3&lt;&gt;""),0.785*BF6^2*BF36,"")</f>
        <v/>
      </c>
      <c r="BG37" s="424" t="str">
        <f aca="false">IF(AND(BG3&lt;&gt;"缓冲罐",BG3&lt;&gt;""),0.785*BG6^2*BG36,"")</f>
        <v/>
      </c>
      <c r="BH37" s="424" t="str">
        <f aca="false">IF(AND(BH3&lt;&gt;"缓冲罐",BH3&lt;&gt;""),0.785*BH6^2*BH36,"")</f>
        <v/>
      </c>
      <c r="BI37" s="424" t="str">
        <f aca="false">IF(AND(BI3&lt;&gt;"缓冲罐",BI3&lt;&gt;""),0.785*BI6^2*BI36,"")</f>
        <v/>
      </c>
      <c r="BJ37" s="424" t="str">
        <f aca="false">IF(AND(BJ3&lt;&gt;"缓冲罐",BJ3&lt;&gt;""),0.785*BJ6^2*BJ36,"")</f>
        <v/>
      </c>
      <c r="BK37" s="424" t="str">
        <f aca="false">IF(AND(BK3&lt;&gt;"缓冲罐",BK3&lt;&gt;""),0.785*BK6^2*BK36,"")</f>
        <v/>
      </c>
      <c r="BL37" s="424" t="str">
        <f aca="false">IF(AND(BL3&lt;&gt;"缓冲罐",BL3&lt;&gt;""),0.785*BL6^2*BL36,"")</f>
        <v/>
      </c>
      <c r="BM37" s="424" t="str">
        <f aca="false">IF(AND(BM3&lt;&gt;"缓冲罐",BM3&lt;&gt;""),0.785*BM6^2*BM36,"")</f>
        <v/>
      </c>
      <c r="BN37" s="424" t="str">
        <f aca="false">IF(AND(BN3&lt;&gt;"缓冲罐",BN3&lt;&gt;""),0.785*BN6^2*BN36,"")</f>
        <v/>
      </c>
      <c r="BO37" s="424" t="str">
        <f aca="false">IF(AND(BO3&lt;&gt;"缓冲罐",BO3&lt;&gt;""),0.785*BO6^2*BO36,"")</f>
        <v/>
      </c>
      <c r="BP37" s="424" t="str">
        <f aca="false">IF(AND(BP3&lt;&gt;"缓冲罐",BP3&lt;&gt;""),0.785*BP6^2*BP36,"")</f>
        <v/>
      </c>
      <c r="BQ37" s="424" t="str">
        <f aca="false">IF(AND(BQ3&lt;&gt;"缓冲罐",BQ3&lt;&gt;""),0.785*BQ6^2*BQ36,"")</f>
        <v/>
      </c>
      <c r="BR37" s="424" t="str">
        <f aca="false">IF(AND(BR3&lt;&gt;"缓冲罐",BR3&lt;&gt;""),0.785*BR6^2*BR36,"")</f>
        <v/>
      </c>
      <c r="BS37" s="424" t="str">
        <f aca="false">IF(AND(BS3&lt;&gt;"缓冲罐",BS3&lt;&gt;""),0.785*BS6^2*BS36,"")</f>
        <v/>
      </c>
      <c r="BT37" s="424" t="str">
        <f aca="false">IF(AND(BT3&lt;&gt;"缓冲罐",BT3&lt;&gt;""),0.785*BT6^2*BT36,"")</f>
        <v/>
      </c>
      <c r="BU37" s="424" t="str">
        <f aca="false">IF(AND(BU3&lt;&gt;"缓冲罐",BU3&lt;&gt;""),0.785*BU6^2*BU36,"")</f>
        <v/>
      </c>
      <c r="BV37" s="424" t="str">
        <f aca="false">IF(AND(BV3&lt;&gt;"缓冲罐",BV3&lt;&gt;""),0.785*BV6^2*BV36,"")</f>
        <v/>
      </c>
      <c r="BW37" s="424" t="str">
        <f aca="false">IF(AND(BW3&lt;&gt;"缓冲罐",BW3&lt;&gt;""),0.785*BW6^2*BW36,"")</f>
        <v/>
      </c>
      <c r="BX37" s="424" t="str">
        <f aca="false">IF(AND(BX3&lt;&gt;"缓冲罐",BX3&lt;&gt;""),0.785*BX6^2*BX36,"")</f>
        <v/>
      </c>
      <c r="BY37" s="424" t="str">
        <f aca="false">IF(AND(BY3&lt;&gt;"缓冲罐",BY3&lt;&gt;""),0.785*BY6^2*BY36,"")</f>
        <v/>
      </c>
      <c r="BZ37" s="424" t="str">
        <f aca="false">IF(AND(BZ3&lt;&gt;"缓冲罐",BZ3&lt;&gt;""),0.785*BZ6^2*BZ36,"")</f>
        <v/>
      </c>
      <c r="CA37" s="424" t="str">
        <f aca="false">IF(AND(CA3&lt;&gt;"缓冲罐",CA3&lt;&gt;""),0.785*CA6^2*CA36,"")</f>
        <v/>
      </c>
      <c r="CB37" s="424" t="str">
        <f aca="false">IF(AND(CB3&lt;&gt;"缓冲罐",CB3&lt;&gt;""),0.785*CB6^2*CB36,"")</f>
        <v/>
      </c>
      <c r="CC37" s="424" t="str">
        <f aca="false">IF(AND(CC3&lt;&gt;"缓冲罐",CC3&lt;&gt;""),0.785*CC6^2*CC36,"")</f>
        <v/>
      </c>
      <c r="CD37" s="424" t="str">
        <f aca="false">IF(AND(CD3&lt;&gt;"缓冲罐",CD3&lt;&gt;""),0.785*CD6^2*CD36,"")</f>
        <v/>
      </c>
      <c r="CE37" s="39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c r="IX37" s="0"/>
      <c r="IY37" s="0"/>
      <c r="IZ37" s="0"/>
      <c r="JA37" s="0"/>
      <c r="JB37" s="0"/>
      <c r="JC37" s="0"/>
      <c r="JD37" s="0"/>
      <c r="JE37" s="0"/>
      <c r="JF37" s="0"/>
      <c r="JG37" s="0"/>
      <c r="JH37" s="0"/>
      <c r="JI37" s="0"/>
      <c r="JJ37" s="0"/>
      <c r="JK37" s="0"/>
      <c r="JL37" s="0"/>
      <c r="JM37" s="0"/>
      <c r="JN37" s="0"/>
      <c r="JO37" s="0"/>
      <c r="JP37" s="0"/>
      <c r="JQ37" s="0"/>
      <c r="JR37" s="0"/>
      <c r="JS37" s="0"/>
      <c r="JT37" s="0"/>
      <c r="JU37" s="0"/>
      <c r="JV37" s="0"/>
      <c r="JW37" s="0"/>
      <c r="JX37" s="0"/>
      <c r="JY37" s="0"/>
      <c r="JZ37" s="0"/>
      <c r="KA37" s="0"/>
      <c r="KB37" s="0"/>
      <c r="KC37" s="0"/>
      <c r="KD37" s="0"/>
      <c r="KE37" s="0"/>
      <c r="KF37" s="0"/>
      <c r="KG37" s="0"/>
      <c r="KH37" s="0"/>
      <c r="KI37" s="0"/>
      <c r="KJ37" s="0"/>
      <c r="KK37" s="0"/>
      <c r="KL37" s="0"/>
      <c r="KM37" s="0"/>
      <c r="KN37" s="0"/>
      <c r="KO37" s="0"/>
      <c r="KP37" s="0"/>
      <c r="KQ37" s="0"/>
      <c r="KR37" s="0"/>
      <c r="KS37" s="0"/>
      <c r="KT37" s="0"/>
      <c r="KU37" s="0"/>
      <c r="KV37" s="0"/>
      <c r="KW37" s="0"/>
      <c r="KX37" s="0"/>
      <c r="KY37" s="0"/>
      <c r="KZ37" s="0"/>
      <c r="LA37" s="0"/>
      <c r="LB37" s="0"/>
      <c r="LC37" s="0"/>
      <c r="LD37" s="0"/>
      <c r="LE37" s="0"/>
      <c r="LF37" s="0"/>
      <c r="LG37" s="0"/>
      <c r="LH37" s="0"/>
      <c r="LI37" s="0"/>
      <c r="LJ37" s="0"/>
      <c r="LK37" s="0"/>
      <c r="LL37" s="0"/>
      <c r="LM37" s="0"/>
      <c r="LN37" s="0"/>
      <c r="LO37" s="0"/>
      <c r="LP37" s="0"/>
      <c r="LQ37" s="0"/>
      <c r="LR37" s="0"/>
      <c r="LS37" s="0"/>
      <c r="LT37" s="0"/>
      <c r="LU37" s="0"/>
      <c r="LV37" s="0"/>
      <c r="LW37" s="0"/>
      <c r="LX37" s="0"/>
      <c r="LY37" s="0"/>
      <c r="LZ37" s="0"/>
      <c r="MA37" s="0"/>
      <c r="MB37" s="0"/>
      <c r="MC37" s="0"/>
      <c r="MD37" s="0"/>
      <c r="ME37" s="0"/>
      <c r="MF37" s="0"/>
      <c r="MG37" s="0"/>
      <c r="MH37" s="0"/>
      <c r="MI37" s="0"/>
      <c r="MJ37" s="0"/>
      <c r="MK37" s="0"/>
      <c r="ML37" s="0"/>
      <c r="MM37" s="0"/>
      <c r="MN37" s="0"/>
      <c r="MO37" s="0"/>
      <c r="MP37" s="0"/>
      <c r="MQ37" s="0"/>
      <c r="MR37" s="0"/>
      <c r="MS37" s="0"/>
      <c r="MT37" s="0"/>
      <c r="MU37" s="0"/>
      <c r="MV37" s="0"/>
      <c r="MW37" s="0"/>
      <c r="MX37" s="0"/>
      <c r="MY37" s="0"/>
      <c r="MZ37" s="0"/>
      <c r="NA37" s="0"/>
      <c r="NB37" s="0"/>
      <c r="NC37" s="0"/>
      <c r="ND37" s="0"/>
      <c r="NE37" s="0"/>
      <c r="NF37" s="0"/>
      <c r="NG37" s="0"/>
      <c r="NH37" s="0"/>
      <c r="NI37" s="0"/>
      <c r="NJ37" s="0"/>
      <c r="NK37" s="0"/>
      <c r="NL37" s="0"/>
      <c r="NM37" s="0"/>
      <c r="NN37" s="0"/>
      <c r="NO37" s="0"/>
      <c r="NP37" s="0"/>
      <c r="NQ37" s="0"/>
      <c r="NR37" s="0"/>
      <c r="NS37" s="0"/>
      <c r="NT37" s="0"/>
      <c r="NU37" s="0"/>
      <c r="NV37" s="0"/>
      <c r="NW37" s="0"/>
      <c r="NX37" s="0"/>
      <c r="NY37" s="0"/>
      <c r="NZ37" s="0"/>
      <c r="OA37" s="0"/>
      <c r="OB37" s="0"/>
      <c r="OC37" s="0"/>
      <c r="OD37" s="0"/>
      <c r="OE37" s="0"/>
      <c r="OF37" s="0"/>
      <c r="OG37" s="0"/>
      <c r="OH37" s="0"/>
      <c r="OI37" s="0"/>
      <c r="OJ37" s="0"/>
      <c r="OK37" s="0"/>
      <c r="OL37" s="0"/>
      <c r="OM37" s="0"/>
      <c r="ON37" s="0"/>
      <c r="OO37" s="0"/>
      <c r="OP37" s="0"/>
      <c r="OQ37" s="0"/>
      <c r="OR37" s="0"/>
      <c r="OS37" s="0"/>
      <c r="OT37" s="0"/>
      <c r="OU37" s="0"/>
      <c r="OV37" s="0"/>
      <c r="OW37" s="0"/>
      <c r="OX37" s="0"/>
      <c r="OY37" s="0"/>
      <c r="OZ37" s="0"/>
      <c r="PA37" s="0"/>
      <c r="PB37" s="0"/>
      <c r="PC37" s="0"/>
      <c r="PD37" s="0"/>
      <c r="PE37" s="0"/>
      <c r="PF37" s="0"/>
      <c r="PG37" s="0"/>
      <c r="PH37" s="0"/>
      <c r="PI37" s="0"/>
      <c r="PJ37" s="0"/>
      <c r="PK37" s="0"/>
      <c r="PL37" s="0"/>
      <c r="PM37" s="0"/>
      <c r="PN37" s="0"/>
      <c r="PO37" s="0"/>
      <c r="PP37" s="0"/>
      <c r="PQ37" s="0"/>
      <c r="PR37" s="0"/>
      <c r="PS37" s="0"/>
      <c r="PT37" s="0"/>
      <c r="PU37" s="0"/>
      <c r="PV37" s="0"/>
      <c r="PW37" s="0"/>
      <c r="PX37" s="0"/>
      <c r="PY37" s="0"/>
      <c r="PZ37" s="0"/>
      <c r="QA37" s="0"/>
      <c r="QB37" s="0"/>
      <c r="QC37" s="0"/>
      <c r="QD37" s="0"/>
      <c r="QE37" s="0"/>
      <c r="QF37" s="0"/>
      <c r="QG37" s="0"/>
      <c r="QH37" s="0"/>
      <c r="QI37" s="0"/>
      <c r="QJ37" s="0"/>
      <c r="QK37" s="0"/>
      <c r="QL37" s="0"/>
      <c r="QM37" s="0"/>
      <c r="QN37" s="0"/>
      <c r="QO37" s="0"/>
      <c r="QP37" s="0"/>
      <c r="QQ37" s="0"/>
      <c r="QR37" s="0"/>
      <c r="QS37" s="0"/>
      <c r="QT37" s="0"/>
      <c r="QU37" s="0"/>
      <c r="QV37" s="0"/>
      <c r="QW37" s="0"/>
      <c r="QX37" s="0"/>
      <c r="QY37" s="0"/>
      <c r="QZ37" s="0"/>
      <c r="RA37" s="0"/>
      <c r="RB37" s="0"/>
      <c r="RC37" s="0"/>
      <c r="RD37" s="0"/>
      <c r="RE37" s="0"/>
      <c r="RF37" s="0"/>
      <c r="RG37" s="0"/>
      <c r="RH37" s="0"/>
      <c r="RI37" s="0"/>
      <c r="RJ37" s="0"/>
      <c r="RK37" s="0"/>
      <c r="RL37" s="0"/>
      <c r="RM37" s="0"/>
      <c r="RN37" s="0"/>
      <c r="RO37" s="0"/>
      <c r="RP37" s="0"/>
      <c r="RQ37" s="0"/>
      <c r="RR37" s="0"/>
      <c r="RS37" s="0"/>
      <c r="RT37" s="0"/>
      <c r="RU37" s="0"/>
      <c r="RV37" s="0"/>
      <c r="RW37" s="0"/>
      <c r="RX37" s="0"/>
      <c r="RY37" s="0"/>
      <c r="RZ37" s="0"/>
      <c r="SA37" s="0"/>
      <c r="SB37" s="0"/>
      <c r="SC37" s="0"/>
      <c r="SD37" s="0"/>
      <c r="SE37" s="0"/>
      <c r="SF37" s="0"/>
      <c r="SG37" s="0"/>
      <c r="SH37" s="0"/>
      <c r="SI37" s="0"/>
      <c r="SJ37" s="0"/>
      <c r="SK37" s="0"/>
      <c r="SL37" s="0"/>
      <c r="SM37" s="0"/>
      <c r="SN37" s="0"/>
      <c r="SO37" s="0"/>
      <c r="SP37" s="0"/>
      <c r="SQ37" s="0"/>
      <c r="SR37" s="0"/>
      <c r="SS37" s="0"/>
      <c r="ST37" s="0"/>
      <c r="SU37" s="0"/>
      <c r="SV37" s="0"/>
      <c r="SW37" s="0"/>
      <c r="SX37" s="0"/>
      <c r="SY37" s="0"/>
      <c r="SZ37" s="0"/>
      <c r="TA37" s="0"/>
      <c r="TB37" s="0"/>
      <c r="TC37" s="0"/>
      <c r="TD37" s="0"/>
      <c r="TE37" s="0"/>
      <c r="TF37" s="0"/>
      <c r="TG37" s="0"/>
      <c r="TH37" s="0"/>
      <c r="TI37" s="0"/>
      <c r="TJ37" s="0"/>
      <c r="TK37" s="0"/>
      <c r="TL37" s="0"/>
      <c r="TM37" s="0"/>
      <c r="TN37" s="0"/>
      <c r="TO37" s="0"/>
      <c r="TP37" s="0"/>
      <c r="TQ37" s="0"/>
      <c r="TR37" s="0"/>
      <c r="TS37" s="0"/>
      <c r="TT37" s="0"/>
      <c r="TU37" s="0"/>
      <c r="TV37" s="0"/>
      <c r="TW37" s="0"/>
      <c r="TX37" s="0"/>
      <c r="TY37" s="0"/>
      <c r="TZ37" s="0"/>
      <c r="UA37" s="0"/>
      <c r="UB37" s="0"/>
      <c r="UC37" s="0"/>
      <c r="UD37" s="0"/>
      <c r="UE37" s="0"/>
      <c r="UF37" s="0"/>
      <c r="UG37" s="0"/>
      <c r="UH37" s="0"/>
      <c r="UI37" s="0"/>
      <c r="UJ37" s="0"/>
      <c r="UK37" s="0"/>
      <c r="UL37" s="0"/>
      <c r="UM37" s="0"/>
      <c r="UN37" s="0"/>
      <c r="UO37" s="0"/>
      <c r="UP37" s="0"/>
      <c r="UQ37" s="0"/>
      <c r="UR37" s="0"/>
      <c r="US37" s="0"/>
      <c r="UT37" s="0"/>
      <c r="UU37" s="0"/>
      <c r="UV37" s="0"/>
      <c r="UW37" s="0"/>
      <c r="UX37" s="0"/>
      <c r="UY37" s="0"/>
      <c r="UZ37" s="0"/>
      <c r="VA37" s="0"/>
      <c r="VB37" s="0"/>
      <c r="VC37" s="0"/>
      <c r="VD37" s="0"/>
      <c r="VE37" s="0"/>
      <c r="VF37" s="0"/>
      <c r="VG37" s="0"/>
      <c r="VH37" s="0"/>
      <c r="VI37" s="0"/>
      <c r="VJ37" s="0"/>
      <c r="VK37" s="0"/>
      <c r="VL37" s="0"/>
      <c r="VM37" s="0"/>
      <c r="VN37" s="0"/>
      <c r="VO37" s="0"/>
      <c r="VP37" s="0"/>
      <c r="VQ37" s="0"/>
      <c r="VR37" s="0"/>
      <c r="VS37" s="0"/>
      <c r="VT37" s="0"/>
      <c r="VU37" s="0"/>
      <c r="VV37" s="0"/>
      <c r="VW37" s="0"/>
      <c r="VX37" s="0"/>
      <c r="VY37" s="0"/>
      <c r="VZ37" s="0"/>
      <c r="WA37" s="0"/>
      <c r="WB37" s="0"/>
      <c r="WC37" s="0"/>
      <c r="WD37" s="0"/>
      <c r="WE37" s="0"/>
      <c r="WF37" s="0"/>
      <c r="WG37" s="0"/>
      <c r="WH37" s="0"/>
      <c r="WI37" s="0"/>
      <c r="WJ37" s="0"/>
      <c r="WK37" s="0"/>
      <c r="WL37" s="0"/>
      <c r="WM37" s="0"/>
      <c r="WN37" s="0"/>
      <c r="WO37" s="0"/>
      <c r="WP37" s="0"/>
      <c r="WQ37" s="0"/>
      <c r="WR37" s="0"/>
      <c r="WS37" s="0"/>
      <c r="WT37" s="0"/>
      <c r="WU37" s="0"/>
      <c r="WV37" s="0"/>
      <c r="WW37" s="0"/>
      <c r="WX37" s="0"/>
      <c r="WY37" s="0"/>
      <c r="WZ37" s="0"/>
      <c r="XA37" s="0"/>
      <c r="XB37" s="0"/>
      <c r="XC37" s="0"/>
      <c r="XD37" s="0"/>
      <c r="XE37" s="0"/>
      <c r="XF37" s="0"/>
      <c r="XG37" s="0"/>
      <c r="XH37" s="0"/>
      <c r="XI37" s="0"/>
      <c r="XJ37" s="0"/>
      <c r="XK37" s="0"/>
      <c r="XL37" s="0"/>
      <c r="XM37" s="0"/>
      <c r="XN37" s="0"/>
      <c r="XO37" s="0"/>
      <c r="XP37" s="0"/>
      <c r="XQ37" s="0"/>
      <c r="XR37" s="0"/>
      <c r="XS37" s="0"/>
      <c r="XT37" s="0"/>
      <c r="XU37" s="0"/>
      <c r="XV37" s="0"/>
      <c r="XW37" s="0"/>
      <c r="XX37" s="0"/>
      <c r="XY37" s="0"/>
      <c r="XZ37" s="0"/>
      <c r="YA37" s="0"/>
      <c r="YB37" s="0"/>
      <c r="YC37" s="0"/>
      <c r="YD37" s="0"/>
      <c r="YE37" s="0"/>
      <c r="YF37" s="0"/>
      <c r="YG37" s="0"/>
      <c r="YH37" s="0"/>
      <c r="YI37" s="0"/>
      <c r="YJ37" s="0"/>
      <c r="YK37" s="0"/>
      <c r="YL37" s="0"/>
      <c r="YM37" s="0"/>
      <c r="YN37" s="0"/>
      <c r="YO37" s="0"/>
      <c r="YP37" s="0"/>
      <c r="YQ37" s="0"/>
      <c r="YR37" s="0"/>
      <c r="YS37" s="0"/>
      <c r="YT37" s="0"/>
      <c r="YU37" s="0"/>
      <c r="YV37" s="0"/>
      <c r="YW37" s="0"/>
      <c r="YX37" s="0"/>
      <c r="YY37" s="0"/>
      <c r="YZ37" s="0"/>
      <c r="ZA37" s="0"/>
      <c r="ZB37" s="0"/>
      <c r="ZC37" s="0"/>
      <c r="ZD37" s="0"/>
      <c r="ZE37" s="0"/>
      <c r="ZF37" s="0"/>
      <c r="ZG37" s="0"/>
      <c r="ZH37" s="0"/>
      <c r="ZI37" s="0"/>
      <c r="ZJ37" s="0"/>
      <c r="ZK37" s="0"/>
      <c r="ZL37" s="0"/>
      <c r="ZM37" s="0"/>
      <c r="ZN37" s="0"/>
      <c r="ZO37" s="0"/>
      <c r="ZP37" s="0"/>
      <c r="ZQ37" s="0"/>
      <c r="ZR37" s="0"/>
      <c r="ZS37" s="0"/>
      <c r="ZT37" s="0"/>
      <c r="ZU37" s="0"/>
      <c r="ZV37" s="0"/>
      <c r="ZW37" s="0"/>
      <c r="ZX37" s="0"/>
      <c r="ZY37" s="0"/>
      <c r="ZZ37" s="0"/>
      <c r="AAA37" s="0"/>
      <c r="AAB37" s="0"/>
      <c r="AAC37" s="0"/>
      <c r="AAD37" s="0"/>
      <c r="AAE37" s="0"/>
      <c r="AAF37" s="0"/>
      <c r="AAG37" s="0"/>
      <c r="AAH37" s="0"/>
      <c r="AAI37" s="0"/>
      <c r="AAJ37" s="0"/>
      <c r="AAK37" s="0"/>
      <c r="AAL37" s="0"/>
      <c r="AAM37" s="0"/>
      <c r="AAN37" s="0"/>
      <c r="AAO37" s="0"/>
      <c r="AAP37" s="0"/>
      <c r="AAQ37" s="0"/>
      <c r="AAR37" s="0"/>
      <c r="AAS37" s="0"/>
      <c r="AAT37" s="0"/>
      <c r="AAU37" s="0"/>
      <c r="AAV37" s="0"/>
      <c r="AAW37" s="0"/>
      <c r="AAX37" s="0"/>
      <c r="AAY37" s="0"/>
      <c r="AAZ37" s="0"/>
      <c r="ABA37" s="0"/>
      <c r="ABB37" s="0"/>
      <c r="ABC37" s="0"/>
      <c r="ABD37" s="0"/>
      <c r="ABE37" s="0"/>
      <c r="ABF37" s="0"/>
      <c r="ABG37" s="0"/>
      <c r="ABH37" s="0"/>
      <c r="ABI37" s="0"/>
      <c r="ABJ37" s="0"/>
      <c r="ABK37" s="0"/>
      <c r="ABL37" s="0"/>
      <c r="ABM37" s="0"/>
      <c r="ABN37" s="0"/>
      <c r="ABO37" s="0"/>
      <c r="ABP37" s="0"/>
      <c r="ABQ37" s="0"/>
      <c r="ABR37" s="0"/>
      <c r="ABS37" s="0"/>
      <c r="ABT37" s="0"/>
      <c r="ABU37" s="0"/>
      <c r="ABV37" s="0"/>
      <c r="ABW37" s="0"/>
      <c r="ABX37" s="0"/>
      <c r="ABY37" s="0"/>
      <c r="ABZ37" s="0"/>
      <c r="ACA37" s="0"/>
      <c r="ACB37" s="0"/>
      <c r="ACC37" s="0"/>
      <c r="ACD37" s="0"/>
      <c r="ACE37" s="0"/>
      <c r="ACF37" s="0"/>
      <c r="ACG37" s="0"/>
      <c r="ACH37" s="0"/>
      <c r="ACI37" s="0"/>
      <c r="ACJ37" s="0"/>
      <c r="ACK37" s="0"/>
      <c r="ACL37" s="0"/>
      <c r="ACM37" s="0"/>
      <c r="ACN37" s="0"/>
      <c r="ACO37" s="0"/>
      <c r="ACP37" s="0"/>
      <c r="ACQ37" s="0"/>
      <c r="ACR37" s="0"/>
      <c r="ACS37" s="0"/>
      <c r="ACT37" s="0"/>
      <c r="ACU37" s="0"/>
      <c r="ACV37" s="0"/>
      <c r="ACW37" s="0"/>
      <c r="ACX37" s="0"/>
      <c r="ACY37" s="0"/>
      <c r="ACZ37" s="0"/>
      <c r="ADA37" s="0"/>
      <c r="ADB37" s="0"/>
      <c r="ADC37" s="0"/>
      <c r="ADD37" s="0"/>
      <c r="ADE37" s="0"/>
      <c r="ADF37" s="0"/>
      <c r="ADG37" s="0"/>
      <c r="ADH37" s="0"/>
      <c r="ADI37" s="0"/>
      <c r="ADJ37" s="0"/>
      <c r="ADK37" s="0"/>
      <c r="ADL37" s="0"/>
      <c r="ADM37" s="0"/>
      <c r="ADN37" s="0"/>
      <c r="ADO37" s="0"/>
      <c r="ADP37" s="0"/>
      <c r="ADQ37" s="0"/>
      <c r="ADR37" s="0"/>
      <c r="ADS37" s="0"/>
      <c r="ADT37" s="0"/>
      <c r="ADU37" s="0"/>
      <c r="ADV37" s="0"/>
      <c r="ADW37" s="0"/>
      <c r="ADX37" s="0"/>
      <c r="ADY37" s="0"/>
      <c r="ADZ37" s="0"/>
      <c r="AEA37" s="0"/>
      <c r="AEB37" s="0"/>
      <c r="AEC37" s="0"/>
      <c r="AED37" s="0"/>
      <c r="AEE37" s="0"/>
      <c r="AEF37" s="0"/>
      <c r="AEG37" s="0"/>
      <c r="AEH37" s="0"/>
      <c r="AEI37" s="0"/>
      <c r="AEJ37" s="0"/>
      <c r="AEK37" s="0"/>
      <c r="AEL37" s="0"/>
      <c r="AEM37" s="0"/>
      <c r="AEN37" s="0"/>
      <c r="AEO37" s="0"/>
      <c r="AEP37" s="0"/>
      <c r="AEQ37" s="0"/>
      <c r="AER37" s="0"/>
      <c r="AES37" s="0"/>
      <c r="AET37" s="0"/>
      <c r="AEU37" s="0"/>
      <c r="AEV37" s="0"/>
      <c r="AEW37" s="0"/>
      <c r="AEX37" s="0"/>
      <c r="AEY37" s="0"/>
      <c r="AEZ37" s="0"/>
      <c r="AFA37" s="0"/>
      <c r="AFB37" s="0"/>
      <c r="AFC37" s="0"/>
      <c r="AFD37" s="0"/>
      <c r="AFE37" s="0"/>
      <c r="AFF37" s="0"/>
      <c r="AFG37" s="0"/>
      <c r="AFH37" s="0"/>
      <c r="AFI37" s="0"/>
      <c r="AFJ37" s="0"/>
      <c r="AFK37" s="0"/>
      <c r="AFL37" s="0"/>
      <c r="AFM37" s="0"/>
      <c r="AFN37" s="0"/>
      <c r="AFO37" s="0"/>
      <c r="AFP37" s="0"/>
      <c r="AFQ37" s="0"/>
      <c r="AFR37" s="0"/>
      <c r="AFS37" s="0"/>
      <c r="AFT37" s="0"/>
      <c r="AFU37" s="0"/>
      <c r="AFV37" s="0"/>
      <c r="AFW37" s="0"/>
      <c r="AFX37" s="0"/>
      <c r="AFY37" s="0"/>
      <c r="AFZ37" s="0"/>
      <c r="AGA37" s="0"/>
      <c r="AGB37" s="0"/>
      <c r="AGC37" s="0"/>
      <c r="AGD37" s="0"/>
      <c r="AGE37" s="0"/>
      <c r="AGF37" s="0"/>
      <c r="AGG37" s="0"/>
      <c r="AGH37" s="0"/>
      <c r="AGI37" s="0"/>
      <c r="AGJ37" s="0"/>
      <c r="AGK37" s="0"/>
      <c r="AGL37" s="0"/>
      <c r="AGM37" s="0"/>
      <c r="AGN37" s="0"/>
      <c r="AGO37" s="0"/>
      <c r="AGP37" s="0"/>
      <c r="AGQ37" s="0"/>
      <c r="AGR37" s="0"/>
      <c r="AGS37" s="0"/>
      <c r="AGT37" s="0"/>
      <c r="AGU37" s="0"/>
      <c r="AGV37" s="0"/>
      <c r="AGW37" s="0"/>
      <c r="AGX37" s="0"/>
      <c r="AGY37" s="0"/>
      <c r="AGZ37" s="0"/>
      <c r="AHA37" s="0"/>
      <c r="AHB37" s="0"/>
      <c r="AHC37" s="0"/>
      <c r="AHD37" s="0"/>
      <c r="AHE37" s="0"/>
      <c r="AHF37" s="0"/>
      <c r="AHG37" s="0"/>
      <c r="AHH37" s="0"/>
      <c r="AHI37" s="0"/>
      <c r="AHJ37" s="0"/>
      <c r="AHK37" s="0"/>
      <c r="AHL37" s="0"/>
      <c r="AHM37" s="0"/>
      <c r="AHN37" s="0"/>
      <c r="AHO37" s="0"/>
      <c r="AHP37" s="0"/>
      <c r="AHQ37" s="0"/>
      <c r="AHR37" s="0"/>
      <c r="AHS37" s="0"/>
      <c r="AHT37" s="0"/>
      <c r="AHU37" s="0"/>
      <c r="AHV37" s="0"/>
      <c r="AHW37" s="0"/>
      <c r="AHX37" s="0"/>
      <c r="AHY37" s="0"/>
      <c r="AHZ37" s="0"/>
      <c r="AIA37" s="0"/>
      <c r="AIB37" s="0"/>
      <c r="AIC37" s="0"/>
      <c r="AID37" s="0"/>
      <c r="AIE37" s="0"/>
      <c r="AIF37" s="0"/>
      <c r="AIG37" s="0"/>
      <c r="AIH37" s="0"/>
      <c r="AII37" s="0"/>
      <c r="AIJ37" s="0"/>
      <c r="AIK37" s="0"/>
      <c r="AIL37" s="0"/>
      <c r="AIM37" s="0"/>
      <c r="AIN37" s="0"/>
      <c r="AIO37" s="0"/>
      <c r="AIP37" s="0"/>
      <c r="AIQ37" s="0"/>
      <c r="AIR37" s="0"/>
      <c r="AIS37" s="0"/>
      <c r="AIT37" s="0"/>
      <c r="AIU37" s="0"/>
      <c r="AIV37" s="0"/>
      <c r="AIW37" s="0"/>
      <c r="AIX37" s="0"/>
      <c r="AIY37" s="0"/>
      <c r="AIZ37" s="0"/>
      <c r="AJA37" s="0"/>
      <c r="AJB37" s="0"/>
      <c r="AJC37" s="0"/>
      <c r="AJD37" s="0"/>
      <c r="AJE37" s="0"/>
      <c r="AJF37" s="0"/>
      <c r="AJG37" s="0"/>
      <c r="AJH37" s="0"/>
      <c r="AJI37" s="0"/>
      <c r="AJJ37" s="0"/>
      <c r="AJK37" s="0"/>
      <c r="AJL37" s="0"/>
      <c r="AJM37" s="0"/>
      <c r="AJN37" s="0"/>
      <c r="AJO37" s="0"/>
      <c r="AJP37" s="0"/>
      <c r="AJQ37" s="0"/>
      <c r="AJR37" s="0"/>
      <c r="AJS37" s="0"/>
      <c r="AJT37" s="0"/>
      <c r="AJU37" s="0"/>
      <c r="AJV37" s="0"/>
      <c r="AJW37" s="0"/>
      <c r="AJX37" s="0"/>
      <c r="AJY37" s="0"/>
      <c r="AJZ37" s="0"/>
      <c r="AKA37" s="0"/>
      <c r="AKB37" s="0"/>
      <c r="AKC37" s="0"/>
      <c r="AKD37" s="0"/>
      <c r="AKE37" s="0"/>
      <c r="AKF37" s="0"/>
      <c r="AKG37" s="0"/>
      <c r="AKH37" s="0"/>
      <c r="AKI37" s="0"/>
      <c r="AKJ37" s="0"/>
      <c r="AKK37" s="0"/>
      <c r="AKL37" s="0"/>
      <c r="AKM37" s="0"/>
      <c r="AKN37" s="0"/>
      <c r="AKO37" s="0"/>
      <c r="AKP37" s="0"/>
      <c r="AKQ37" s="0"/>
      <c r="AKR37" s="0"/>
      <c r="AKS37" s="0"/>
      <c r="AKT37" s="0"/>
      <c r="AKU37" s="0"/>
      <c r="AKV37" s="0"/>
      <c r="AKW37" s="0"/>
      <c r="AKX37" s="0"/>
      <c r="AKY37" s="0"/>
      <c r="AKZ37" s="0"/>
      <c r="ALA37" s="0"/>
      <c r="ALB37" s="0"/>
      <c r="ALC37" s="0"/>
      <c r="ALD37" s="0"/>
      <c r="ALE37" s="0"/>
      <c r="ALF37" s="0"/>
      <c r="ALG37" s="0"/>
      <c r="ALH37" s="0"/>
      <c r="ALI37" s="0"/>
      <c r="ALJ37" s="0"/>
      <c r="ALK37" s="0"/>
      <c r="ALL37" s="0"/>
      <c r="ALM37" s="0"/>
      <c r="ALN37" s="0"/>
      <c r="ALO37" s="0"/>
      <c r="ALP37" s="0"/>
      <c r="ALQ37" s="0"/>
      <c r="ALR37" s="0"/>
      <c r="ALS37" s="0"/>
      <c r="ALT37" s="0"/>
      <c r="ALU37" s="0"/>
      <c r="ALV37" s="0"/>
      <c r="ALW37" s="0"/>
      <c r="ALX37" s="0"/>
      <c r="ALY37" s="0"/>
      <c r="ALZ37" s="0"/>
      <c r="AMA37" s="0"/>
      <c r="AMB37" s="0"/>
      <c r="AMC37" s="0"/>
      <c r="AMD37" s="0"/>
      <c r="AME37" s="0"/>
      <c r="AMF37" s="0"/>
      <c r="AMG37" s="0"/>
      <c r="AMH37" s="0"/>
      <c r="AMI37" s="0"/>
      <c r="AMJ37" s="0"/>
      <c r="AMK37" s="0"/>
      <c r="AML37" s="0"/>
      <c r="AMM37" s="0"/>
      <c r="AMN37" s="0"/>
      <c r="AMO37" s="0"/>
      <c r="AMP37" s="0"/>
      <c r="AMQ37" s="0"/>
      <c r="AMR37" s="0"/>
      <c r="AMS37" s="0"/>
      <c r="AMT37" s="0"/>
      <c r="AMU37" s="0"/>
      <c r="AMV37" s="0"/>
      <c r="AMW37" s="0"/>
      <c r="AMX37" s="0"/>
      <c r="AMY37" s="0"/>
      <c r="AMZ37" s="0"/>
      <c r="ANA37" s="0"/>
      <c r="ANB37" s="0"/>
      <c r="ANC37" s="0"/>
      <c r="AND37" s="0"/>
      <c r="ANE37" s="0"/>
      <c r="ANF37" s="0"/>
      <c r="ANG37" s="0"/>
      <c r="ANH37" s="0"/>
      <c r="ANI37" s="0"/>
      <c r="ANJ37" s="0"/>
      <c r="ANK37" s="0"/>
      <c r="ANL37" s="0"/>
      <c r="ANM37" s="0"/>
      <c r="ANN37" s="0"/>
      <c r="ANO37" s="0"/>
      <c r="ANP37" s="0"/>
      <c r="ANQ37" s="0"/>
      <c r="ANR37" s="0"/>
      <c r="ANS37" s="0"/>
      <c r="ANT37" s="0"/>
      <c r="ANU37" s="0"/>
      <c r="ANV37" s="0"/>
      <c r="ANW37" s="0"/>
      <c r="ANX37" s="0"/>
      <c r="ANY37" s="0"/>
      <c r="ANZ37" s="0"/>
      <c r="AOA37" s="0"/>
      <c r="AOB37" s="0"/>
      <c r="AOC37" s="0"/>
      <c r="AOD37" s="0"/>
      <c r="AOE37" s="0"/>
      <c r="AOF37" s="0"/>
      <c r="AOG37" s="0"/>
      <c r="AOH37" s="0"/>
      <c r="AOI37" s="0"/>
      <c r="AOJ37" s="0"/>
      <c r="AOK37" s="0"/>
      <c r="AOL37" s="0"/>
      <c r="AOM37" s="0"/>
      <c r="AON37" s="0"/>
      <c r="AOO37" s="0"/>
      <c r="AOP37" s="0"/>
      <c r="AOQ37" s="0"/>
      <c r="AOR37" s="0"/>
      <c r="AOS37" s="0"/>
      <c r="AOT37" s="0"/>
      <c r="AOU37" s="0"/>
      <c r="AOV37" s="0"/>
      <c r="AOW37" s="0"/>
      <c r="AOX37" s="0"/>
      <c r="AOY37" s="0"/>
      <c r="AOZ37" s="0"/>
      <c r="APA37" s="0"/>
      <c r="APB37" s="0"/>
      <c r="APC37" s="0"/>
      <c r="APD37" s="0"/>
      <c r="APE37" s="0"/>
      <c r="APF37" s="0"/>
      <c r="APG37" s="0"/>
      <c r="APH37" s="0"/>
      <c r="API37" s="0"/>
      <c r="APJ37" s="0"/>
      <c r="APK37" s="0"/>
      <c r="APL37" s="0"/>
      <c r="APM37" s="0"/>
      <c r="APN37" s="0"/>
      <c r="APO37" s="0"/>
      <c r="APP37" s="0"/>
      <c r="APQ37" s="0"/>
      <c r="APR37" s="0"/>
      <c r="APS37" s="0"/>
      <c r="APT37" s="0"/>
      <c r="APU37" s="0"/>
      <c r="APV37" s="0"/>
      <c r="APW37" s="0"/>
      <c r="APX37" s="0"/>
      <c r="APY37" s="0"/>
      <c r="APZ37" s="0"/>
      <c r="AQA37" s="0"/>
      <c r="AQB37" s="0"/>
      <c r="AQC37" s="0"/>
      <c r="AQD37" s="0"/>
      <c r="AQE37" s="0"/>
      <c r="AQF37" s="0"/>
      <c r="AQG37" s="0"/>
      <c r="AQH37" s="0"/>
      <c r="AQI37" s="0"/>
      <c r="AQJ37" s="0"/>
      <c r="AQK37" s="0"/>
      <c r="AQL37" s="0"/>
      <c r="AQM37" s="0"/>
      <c r="AQN37" s="0"/>
      <c r="AQO37" s="0"/>
      <c r="AQP37" s="0"/>
      <c r="AQQ37" s="0"/>
      <c r="AQR37" s="0"/>
      <c r="AQS37" s="0"/>
      <c r="AQT37" s="0"/>
      <c r="AQU37" s="0"/>
      <c r="AQV37" s="0"/>
      <c r="AQW37" s="0"/>
      <c r="AQX37" s="0"/>
      <c r="AQY37" s="0"/>
      <c r="AQZ37" s="0"/>
      <c r="ARA37" s="0"/>
      <c r="ARB37" s="0"/>
      <c r="ARC37" s="0"/>
      <c r="ARD37" s="0"/>
      <c r="ARE37" s="0"/>
      <c r="ARF37" s="0"/>
      <c r="ARG37" s="0"/>
      <c r="ARH37" s="0"/>
      <c r="ARI37" s="0"/>
      <c r="ARJ37" s="0"/>
      <c r="ARK37" s="0"/>
      <c r="ARL37" s="0"/>
      <c r="ARM37" s="0"/>
      <c r="ARN37" s="0"/>
      <c r="ARO37" s="0"/>
      <c r="ARP37" s="0"/>
      <c r="ARQ37" s="0"/>
      <c r="ARR37" s="0"/>
      <c r="ARS37" s="0"/>
      <c r="ART37" s="0"/>
      <c r="ARU37" s="0"/>
      <c r="ARV37" s="0"/>
      <c r="ARW37" s="0"/>
      <c r="ARX37" s="0"/>
      <c r="ARY37" s="0"/>
      <c r="ARZ37" s="0"/>
      <c r="ASA37" s="0"/>
      <c r="ASB37" s="0"/>
      <c r="ASC37" s="0"/>
      <c r="ASD37" s="0"/>
      <c r="ASE37" s="0"/>
      <c r="ASF37" s="0"/>
      <c r="ASG37" s="0"/>
      <c r="ASH37" s="0"/>
      <c r="ASI37" s="0"/>
      <c r="ASJ37" s="0"/>
      <c r="ASK37" s="0"/>
      <c r="ASL37" s="0"/>
      <c r="ASM37" s="0"/>
      <c r="ASN37" s="0"/>
      <c r="ASO37" s="0"/>
      <c r="ASP37" s="0"/>
      <c r="ASQ37" s="0"/>
      <c r="ASR37" s="0"/>
      <c r="ASS37" s="0"/>
      <c r="AST37" s="0"/>
      <c r="ASU37" s="0"/>
      <c r="ASV37" s="0"/>
      <c r="ASW37" s="0"/>
      <c r="ASX37" s="0"/>
      <c r="ASY37" s="0"/>
      <c r="ASZ37" s="0"/>
      <c r="ATA37" s="0"/>
      <c r="ATB37" s="0"/>
      <c r="ATC37" s="0"/>
      <c r="ATD37" s="0"/>
      <c r="ATE37" s="0"/>
      <c r="ATF37" s="0"/>
      <c r="ATG37" s="0"/>
      <c r="ATH37" s="0"/>
      <c r="ATI37" s="0"/>
      <c r="ATJ37" s="0"/>
      <c r="ATK37" s="0"/>
      <c r="ATL37" s="0"/>
      <c r="ATM37" s="0"/>
      <c r="ATN37" s="0"/>
      <c r="ATO37" s="0"/>
      <c r="ATP37" s="0"/>
      <c r="ATQ37" s="0"/>
      <c r="ATR37" s="0"/>
      <c r="ATS37" s="0"/>
      <c r="ATT37" s="0"/>
      <c r="ATU37" s="0"/>
      <c r="ATV37" s="0"/>
      <c r="ATW37" s="0"/>
      <c r="ATX37" s="0"/>
      <c r="ATY37" s="0"/>
      <c r="ATZ37" s="0"/>
      <c r="AUA37" s="0"/>
      <c r="AUB37" s="0"/>
      <c r="AUC37" s="0"/>
      <c r="AUD37" s="0"/>
      <c r="AUE37" s="0"/>
      <c r="AUF37" s="0"/>
      <c r="AUG37" s="0"/>
      <c r="AUH37" s="0"/>
      <c r="AUI37" s="0"/>
      <c r="AUJ37" s="0"/>
      <c r="AUK37" s="0"/>
      <c r="AUL37" s="0"/>
      <c r="AUM37" s="0"/>
      <c r="AUN37" s="0"/>
      <c r="AUO37" s="0"/>
      <c r="AUP37" s="0"/>
      <c r="AUQ37" s="0"/>
      <c r="AUR37" s="0"/>
      <c r="AUS37" s="0"/>
      <c r="AUT37" s="0"/>
      <c r="AUU37" s="0"/>
      <c r="AUV37" s="0"/>
      <c r="AUW37" s="0"/>
      <c r="AUX37" s="0"/>
      <c r="AUY37" s="0"/>
      <c r="AUZ37" s="0"/>
      <c r="AVA37" s="0"/>
      <c r="AVB37" s="0"/>
      <c r="AVC37" s="0"/>
      <c r="AVD37" s="0"/>
      <c r="AVE37" s="0"/>
      <c r="AVF37" s="0"/>
      <c r="AVG37" s="0"/>
      <c r="AVH37" s="0"/>
      <c r="AVI37" s="0"/>
      <c r="AVJ37" s="0"/>
      <c r="AVK37" s="0"/>
      <c r="AVL37" s="0"/>
      <c r="AVM37" s="0"/>
      <c r="AVN37" s="0"/>
      <c r="AVO37" s="0"/>
      <c r="AVP37" s="0"/>
      <c r="AVQ37" s="0"/>
      <c r="AVR37" s="0"/>
      <c r="AVS37" s="0"/>
      <c r="AVT37" s="0"/>
      <c r="AVU37" s="0"/>
      <c r="AVV37" s="0"/>
      <c r="AVW37" s="0"/>
      <c r="AVX37" s="0"/>
      <c r="AVY37" s="0"/>
      <c r="AVZ37" s="0"/>
      <c r="AWA37" s="0"/>
      <c r="AWB37" s="0"/>
      <c r="AWC37" s="0"/>
      <c r="AWD37" s="0"/>
      <c r="AWE37" s="0"/>
      <c r="AWF37" s="0"/>
      <c r="AWG37" s="0"/>
      <c r="AWH37" s="0"/>
      <c r="AWI37" s="0"/>
      <c r="AWJ37" s="0"/>
      <c r="AWK37" s="0"/>
      <c r="AWL37" s="0"/>
      <c r="AWM37" s="0"/>
      <c r="AWN37" s="0"/>
      <c r="AWO37" s="0"/>
      <c r="AWP37" s="0"/>
      <c r="AWQ37" s="0"/>
      <c r="AWR37" s="0"/>
      <c r="AWS37" s="0"/>
      <c r="AWT37" s="0"/>
      <c r="AWU37" s="0"/>
      <c r="AWV37" s="0"/>
      <c r="AWW37" s="0"/>
      <c r="AWX37" s="0"/>
      <c r="AWY37" s="0"/>
      <c r="AWZ37" s="0"/>
      <c r="AXA37" s="0"/>
      <c r="AXB37" s="0"/>
      <c r="AXC37" s="0"/>
      <c r="AXD37" s="0"/>
      <c r="AXE37" s="0"/>
      <c r="AXF37" s="0"/>
      <c r="AXG37" s="0"/>
      <c r="AXH37" s="0"/>
      <c r="AXI37" s="0"/>
      <c r="AXJ37" s="0"/>
      <c r="AXK37" s="0"/>
      <c r="AXL37" s="0"/>
      <c r="AXM37" s="0"/>
      <c r="AXN37" s="0"/>
      <c r="AXO37" s="0"/>
      <c r="AXP37" s="0"/>
      <c r="AXQ37" s="0"/>
      <c r="AXR37" s="0"/>
      <c r="AXS37" s="0"/>
      <c r="AXT37" s="0"/>
      <c r="AXU37" s="0"/>
      <c r="AXV37" s="0"/>
      <c r="AXW37" s="0"/>
      <c r="AXX37" s="0"/>
      <c r="AXY37" s="0"/>
      <c r="AXZ37" s="0"/>
      <c r="AYA37" s="0"/>
      <c r="AYB37" s="0"/>
      <c r="AYC37" s="0"/>
      <c r="AYD37" s="0"/>
      <c r="AYE37" s="0"/>
      <c r="AYF37" s="0"/>
      <c r="AYG37" s="0"/>
      <c r="AYH37" s="0"/>
      <c r="AYI37" s="0"/>
      <c r="AYJ37" s="0"/>
      <c r="AYK37" s="0"/>
      <c r="AYL37" s="0"/>
      <c r="AYM37" s="0"/>
      <c r="AYN37" s="0"/>
      <c r="AYO37" s="0"/>
      <c r="AYP37" s="0"/>
      <c r="AYQ37" s="0"/>
      <c r="AYR37" s="0"/>
      <c r="AYS37" s="0"/>
      <c r="AYT37" s="0"/>
      <c r="AYU37" s="0"/>
      <c r="AYV37" s="0"/>
      <c r="AYW37" s="0"/>
      <c r="AYX37" s="0"/>
      <c r="AYY37" s="0"/>
      <c r="AYZ37" s="0"/>
      <c r="AZA37" s="0"/>
      <c r="AZB37" s="0"/>
      <c r="AZC37" s="0"/>
      <c r="AZD37" s="0"/>
      <c r="AZE37" s="0"/>
      <c r="AZF37" s="0"/>
      <c r="AZG37" s="0"/>
      <c r="AZH37" s="0"/>
      <c r="AZI37" s="0"/>
      <c r="AZJ37" s="0"/>
      <c r="AZK37" s="0"/>
      <c r="AZL37" s="0"/>
      <c r="AZM37" s="0"/>
      <c r="AZN37" s="0"/>
      <c r="AZO37" s="0"/>
      <c r="AZP37" s="0"/>
      <c r="AZQ37" s="0"/>
      <c r="AZR37" s="0"/>
      <c r="AZS37" s="0"/>
      <c r="AZT37" s="0"/>
      <c r="AZU37" s="0"/>
      <c r="AZV37" s="0"/>
      <c r="AZW37" s="0"/>
      <c r="AZX37" s="0"/>
      <c r="AZY37" s="0"/>
      <c r="AZZ37" s="0"/>
      <c r="BAA37" s="0"/>
      <c r="BAB37" s="0"/>
      <c r="BAC37" s="0"/>
      <c r="BAD37" s="0"/>
      <c r="BAE37" s="0"/>
      <c r="BAF37" s="0"/>
      <c r="BAG37" s="0"/>
      <c r="BAH37" s="0"/>
      <c r="BAI37" s="0"/>
      <c r="BAJ37" s="0"/>
      <c r="BAK37" s="0"/>
      <c r="BAL37" s="0"/>
      <c r="BAM37" s="0"/>
      <c r="BAN37" s="0"/>
      <c r="BAO37" s="0"/>
      <c r="BAP37" s="0"/>
      <c r="BAQ37" s="0"/>
      <c r="BAR37" s="0"/>
      <c r="BAS37" s="0"/>
      <c r="BAT37" s="0"/>
      <c r="BAU37" s="0"/>
      <c r="BAV37" s="0"/>
      <c r="BAW37" s="0"/>
      <c r="BAX37" s="0"/>
      <c r="BAY37" s="0"/>
      <c r="BAZ37" s="0"/>
      <c r="BBA37" s="0"/>
      <c r="BBB37" s="0"/>
      <c r="BBC37" s="0"/>
      <c r="BBD37" s="0"/>
      <c r="BBE37" s="0"/>
      <c r="BBF37" s="0"/>
      <c r="BBG37" s="0"/>
      <c r="BBH37" s="0"/>
      <c r="BBI37" s="0"/>
      <c r="BBJ37" s="0"/>
      <c r="BBK37" s="0"/>
      <c r="BBL37" s="0"/>
      <c r="BBM37" s="0"/>
      <c r="BBN37" s="0"/>
      <c r="BBO37" s="0"/>
      <c r="BBP37" s="0"/>
      <c r="BBQ37" s="0"/>
      <c r="BBR37" s="0"/>
      <c r="BBS37" s="0"/>
      <c r="BBT37" s="0"/>
      <c r="BBU37" s="0"/>
      <c r="BBV37" s="0"/>
      <c r="BBW37" s="0"/>
      <c r="BBX37" s="0"/>
      <c r="BBY37" s="0"/>
      <c r="BBZ37" s="0"/>
      <c r="BCA37" s="0"/>
      <c r="BCB37" s="0"/>
      <c r="BCC37" s="0"/>
      <c r="BCD37" s="0"/>
      <c r="BCE37" s="0"/>
      <c r="BCF37" s="0"/>
      <c r="BCG37" s="0"/>
      <c r="BCH37" s="0"/>
      <c r="BCI37" s="0"/>
      <c r="BCJ37" s="0"/>
      <c r="BCK37" s="0"/>
      <c r="BCL37" s="0"/>
      <c r="BCM37" s="0"/>
      <c r="BCN37" s="0"/>
      <c r="BCO37" s="0"/>
      <c r="BCP37" s="0"/>
      <c r="BCQ37" s="0"/>
      <c r="BCR37" s="0"/>
      <c r="BCS37" s="0"/>
      <c r="BCT37" s="0"/>
      <c r="BCU37" s="0"/>
      <c r="BCV37" s="0"/>
      <c r="BCW37" s="0"/>
      <c r="BCX37" s="0"/>
      <c r="BCY37" s="0"/>
      <c r="BCZ37" s="0"/>
      <c r="BDA37" s="0"/>
      <c r="BDB37" s="0"/>
      <c r="BDC37" s="0"/>
      <c r="BDD37" s="0"/>
      <c r="BDE37" s="0"/>
      <c r="BDF37" s="0"/>
      <c r="BDG37" s="0"/>
      <c r="BDH37" s="0"/>
      <c r="BDI37" s="0"/>
      <c r="BDJ37" s="0"/>
      <c r="BDK37" s="0"/>
      <c r="BDL37" s="0"/>
      <c r="BDM37" s="0"/>
      <c r="BDN37" s="0"/>
      <c r="BDO37" s="0"/>
      <c r="BDP37" s="0"/>
      <c r="BDQ37" s="0"/>
      <c r="BDR37" s="0"/>
      <c r="BDS37" s="0"/>
      <c r="BDT37" s="0"/>
      <c r="BDU37" s="0"/>
      <c r="BDV37" s="0"/>
      <c r="BDW37" s="0"/>
      <c r="BDX37" s="0"/>
      <c r="BDY37" s="0"/>
      <c r="BDZ37" s="0"/>
      <c r="BEA37" s="0"/>
      <c r="BEB37" s="0"/>
      <c r="BEC37" s="0"/>
      <c r="BED37" s="0"/>
      <c r="BEE37" s="0"/>
      <c r="BEF37" s="0"/>
      <c r="BEG37" s="0"/>
      <c r="BEH37" s="0"/>
      <c r="BEI37" s="0"/>
      <c r="BEJ37" s="0"/>
      <c r="BEK37" s="0"/>
      <c r="BEL37" s="0"/>
      <c r="BEM37" s="0"/>
      <c r="BEN37" s="0"/>
      <c r="BEO37" s="0"/>
      <c r="BEP37" s="0"/>
      <c r="BEQ37" s="0"/>
      <c r="BER37" s="0"/>
      <c r="BES37" s="0"/>
      <c r="BET37" s="0"/>
      <c r="BEU37" s="0"/>
      <c r="BEV37" s="0"/>
      <c r="BEW37" s="0"/>
      <c r="BEX37" s="0"/>
      <c r="BEY37" s="0"/>
      <c r="BEZ37" s="0"/>
      <c r="BFA37" s="0"/>
      <c r="BFB37" s="0"/>
      <c r="BFC37" s="0"/>
      <c r="BFD37" s="0"/>
      <c r="BFE37" s="0"/>
      <c r="BFF37" s="0"/>
      <c r="BFG37" s="0"/>
      <c r="BFH37" s="0"/>
      <c r="BFI37" s="0"/>
      <c r="BFJ37" s="0"/>
      <c r="BFK37" s="0"/>
      <c r="BFL37" s="0"/>
      <c r="BFM37" s="0"/>
      <c r="BFN37" s="0"/>
      <c r="BFO37" s="0"/>
      <c r="BFP37" s="0"/>
      <c r="BFQ37" s="0"/>
      <c r="BFR37" s="0"/>
      <c r="BFS37" s="0"/>
      <c r="BFT37" s="0"/>
      <c r="BFU37" s="0"/>
      <c r="BFV37" s="0"/>
      <c r="BFW37" s="0"/>
      <c r="BFX37" s="0"/>
      <c r="BFY37" s="0"/>
      <c r="BFZ37" s="0"/>
      <c r="BGA37" s="0"/>
      <c r="BGB37" s="0"/>
      <c r="BGC37" s="0"/>
      <c r="BGD37" s="0"/>
      <c r="BGE37" s="0"/>
      <c r="BGF37" s="0"/>
      <c r="BGG37" s="0"/>
      <c r="BGH37" s="0"/>
      <c r="BGI37" s="0"/>
      <c r="BGJ37" s="0"/>
      <c r="BGK37" s="0"/>
      <c r="BGL37" s="0"/>
      <c r="BGM37" s="0"/>
      <c r="BGN37" s="0"/>
      <c r="BGO37" s="0"/>
      <c r="BGP37" s="0"/>
      <c r="BGQ37" s="0"/>
      <c r="BGR37" s="0"/>
      <c r="BGS37" s="0"/>
      <c r="BGT37" s="0"/>
      <c r="BGU37" s="0"/>
      <c r="BGV37" s="0"/>
      <c r="BGW37" s="0"/>
      <c r="BGX37" s="0"/>
      <c r="BGY37" s="0"/>
      <c r="BGZ37" s="0"/>
      <c r="BHA37" s="0"/>
      <c r="BHB37" s="0"/>
      <c r="BHC37" s="0"/>
      <c r="BHD37" s="0"/>
      <c r="BHE37" s="0"/>
      <c r="BHF37" s="0"/>
      <c r="BHG37" s="0"/>
      <c r="BHH37" s="0"/>
      <c r="BHI37" s="0"/>
      <c r="BHJ37" s="0"/>
      <c r="BHK37" s="0"/>
      <c r="BHL37" s="0"/>
      <c r="BHM37" s="0"/>
      <c r="BHN37" s="0"/>
      <c r="BHO37" s="0"/>
      <c r="BHP37" s="0"/>
      <c r="BHQ37" s="0"/>
      <c r="BHR37" s="0"/>
      <c r="BHS37" s="0"/>
      <c r="BHT37" s="0"/>
      <c r="BHU37" s="0"/>
      <c r="BHV37" s="0"/>
      <c r="BHW37" s="0"/>
      <c r="BHX37" s="0"/>
      <c r="BHY37" s="0"/>
      <c r="BHZ37" s="0"/>
      <c r="BIA37" s="0"/>
      <c r="BIB37" s="0"/>
      <c r="BIC37" s="0"/>
      <c r="BID37" s="0"/>
      <c r="BIE37" s="0"/>
      <c r="BIF37" s="0"/>
      <c r="BIG37" s="0"/>
      <c r="BIH37" s="0"/>
      <c r="BII37" s="0"/>
      <c r="BIJ37" s="0"/>
      <c r="BIK37" s="0"/>
      <c r="BIL37" s="0"/>
      <c r="BIM37" s="0"/>
      <c r="BIN37" s="0"/>
      <c r="BIO37" s="0"/>
      <c r="BIP37" s="0"/>
      <c r="BIQ37" s="0"/>
      <c r="BIR37" s="0"/>
      <c r="BIS37" s="0"/>
      <c r="BIT37" s="0"/>
      <c r="BIU37" s="0"/>
      <c r="BIV37" s="0"/>
      <c r="BIW37" s="0"/>
      <c r="BIX37" s="0"/>
      <c r="BIY37" s="0"/>
      <c r="BIZ37" s="0"/>
      <c r="BJA37" s="0"/>
      <c r="BJB37" s="0"/>
      <c r="BJC37" s="0"/>
      <c r="BJD37" s="0"/>
      <c r="BJE37" s="0"/>
      <c r="BJF37" s="0"/>
      <c r="BJG37" s="0"/>
      <c r="BJH37" s="0"/>
      <c r="BJI37" s="0"/>
      <c r="BJJ37" s="0"/>
      <c r="BJK37" s="0"/>
      <c r="BJL37" s="0"/>
      <c r="BJM37" s="0"/>
      <c r="BJN37" s="0"/>
      <c r="BJO37" s="0"/>
      <c r="BJP37" s="0"/>
      <c r="BJQ37" s="0"/>
      <c r="BJR37" s="0"/>
      <c r="BJS37" s="0"/>
      <c r="BJT37" s="0"/>
      <c r="BJU37" s="0"/>
      <c r="BJV37" s="0"/>
      <c r="BJW37" s="0"/>
      <c r="BJX37" s="0"/>
      <c r="BJY37" s="0"/>
      <c r="BJZ37" s="0"/>
      <c r="BKA37" s="0"/>
      <c r="BKB37" s="0"/>
      <c r="BKC37" s="0"/>
      <c r="BKD37" s="0"/>
      <c r="BKE37" s="0"/>
      <c r="BKF37" s="0"/>
      <c r="BKG37" s="0"/>
      <c r="BKH37" s="0"/>
      <c r="BKI37" s="0"/>
      <c r="BKJ37" s="0"/>
      <c r="BKK37" s="0"/>
      <c r="BKL37" s="0"/>
      <c r="BKM37" s="0"/>
      <c r="BKN37" s="0"/>
      <c r="BKO37" s="0"/>
      <c r="BKP37" s="0"/>
      <c r="BKQ37" s="0"/>
      <c r="BKR37" s="0"/>
      <c r="BKS37" s="0"/>
      <c r="BKT37" s="0"/>
      <c r="BKU37" s="0"/>
      <c r="BKV37" s="0"/>
      <c r="BKW37" s="0"/>
      <c r="BKX37" s="0"/>
      <c r="BKY37" s="0"/>
      <c r="BKZ37" s="0"/>
      <c r="BLA37" s="0"/>
      <c r="BLB37" s="0"/>
      <c r="BLC37" s="0"/>
      <c r="BLD37" s="0"/>
      <c r="BLE37" s="0"/>
      <c r="BLF37" s="0"/>
      <c r="BLG37" s="0"/>
      <c r="BLH37" s="0"/>
      <c r="BLI37" s="0"/>
      <c r="BLJ37" s="0"/>
      <c r="BLK37" s="0"/>
      <c r="BLL37" s="0"/>
      <c r="BLM37" s="0"/>
      <c r="BLN37" s="0"/>
      <c r="BLO37" s="0"/>
      <c r="BLP37" s="0"/>
      <c r="BLQ37" s="0"/>
      <c r="BLR37" s="0"/>
      <c r="BLS37" s="0"/>
      <c r="BLT37" s="0"/>
      <c r="BLU37" s="0"/>
      <c r="BLV37" s="0"/>
      <c r="BLW37" s="0"/>
      <c r="BLX37" s="0"/>
      <c r="BLY37" s="0"/>
      <c r="BLZ37" s="0"/>
      <c r="BMA37" s="0"/>
      <c r="BMB37" s="0"/>
      <c r="BMC37" s="0"/>
      <c r="BMD37" s="0"/>
      <c r="BME37" s="0"/>
      <c r="BMF37" s="0"/>
      <c r="BMG37" s="0"/>
      <c r="BMH37" s="0"/>
      <c r="BMI37" s="0"/>
      <c r="BMJ37" s="0"/>
      <c r="BMK37" s="0"/>
      <c r="BML37" s="0"/>
      <c r="BMM37" s="0"/>
      <c r="BMN37" s="0"/>
      <c r="BMO37" s="0"/>
      <c r="BMP37" s="0"/>
      <c r="BMQ37" s="0"/>
      <c r="BMR37" s="0"/>
      <c r="BMS37" s="0"/>
      <c r="BMT37" s="0"/>
      <c r="BMU37" s="0"/>
      <c r="BMV37" s="0"/>
      <c r="BMW37" s="0"/>
      <c r="BMX37" s="0"/>
      <c r="BMY37" s="0"/>
      <c r="BMZ37" s="0"/>
      <c r="BNA37" s="0"/>
      <c r="BNB37" s="0"/>
      <c r="BNC37" s="0"/>
      <c r="BND37" s="0"/>
      <c r="BNE37" s="0"/>
      <c r="BNF37" s="0"/>
      <c r="BNG37" s="0"/>
      <c r="BNH37" s="0"/>
      <c r="BNI37" s="0"/>
      <c r="BNJ37" s="0"/>
      <c r="BNK37" s="0"/>
      <c r="BNL37" s="0"/>
      <c r="BNM37" s="0"/>
      <c r="BNN37" s="0"/>
      <c r="BNO37" s="0"/>
      <c r="BNP37" s="0"/>
      <c r="BNQ37" s="0"/>
      <c r="BNR37" s="0"/>
      <c r="BNS37" s="0"/>
      <c r="BNT37" s="0"/>
      <c r="BNU37" s="0"/>
      <c r="BNV37" s="0"/>
      <c r="BNW37" s="0"/>
      <c r="BNX37" s="0"/>
      <c r="BNY37" s="0"/>
      <c r="BNZ37" s="0"/>
      <c r="BOA37" s="0"/>
      <c r="BOB37" s="0"/>
      <c r="BOC37" s="0"/>
      <c r="BOD37" s="0"/>
      <c r="BOE37" s="0"/>
      <c r="BOF37" s="0"/>
      <c r="BOG37" s="0"/>
      <c r="BOH37" s="0"/>
      <c r="BOI37" s="0"/>
      <c r="BOJ37" s="0"/>
      <c r="BOK37" s="0"/>
      <c r="BOL37" s="0"/>
      <c r="BOM37" s="0"/>
      <c r="BON37" s="0"/>
      <c r="BOO37" s="0"/>
      <c r="BOP37" s="0"/>
      <c r="BOQ37" s="0"/>
      <c r="BOR37" s="0"/>
      <c r="BOS37" s="0"/>
      <c r="BOT37" s="0"/>
      <c r="BOU37" s="0"/>
      <c r="BOV37" s="0"/>
      <c r="BOW37" s="0"/>
      <c r="BOX37" s="0"/>
      <c r="BOY37" s="0"/>
      <c r="BOZ37" s="0"/>
      <c r="BPA37" s="0"/>
      <c r="BPB37" s="0"/>
      <c r="BPC37" s="0"/>
      <c r="BPD37" s="0"/>
      <c r="BPE37" s="0"/>
      <c r="BPF37" s="0"/>
      <c r="BPG37" s="0"/>
      <c r="BPH37" s="0"/>
      <c r="BPI37" s="0"/>
      <c r="BPJ37" s="0"/>
      <c r="BPK37" s="0"/>
      <c r="BPL37" s="0"/>
      <c r="BPM37" s="0"/>
      <c r="BPN37" s="0"/>
      <c r="BPO37" s="0"/>
      <c r="BPP37" s="0"/>
      <c r="BPQ37" s="0"/>
      <c r="BPR37" s="0"/>
      <c r="BPS37" s="0"/>
      <c r="BPT37" s="0"/>
      <c r="BPU37" s="0"/>
      <c r="BPV37" s="0"/>
      <c r="BPW37" s="0"/>
      <c r="BPX37" s="0"/>
      <c r="BPY37" s="0"/>
      <c r="BPZ37" s="0"/>
      <c r="BQA37" s="0"/>
      <c r="BQB37" s="0"/>
      <c r="BQC37" s="0"/>
      <c r="BQD37" s="0"/>
      <c r="BQE37" s="0"/>
      <c r="BQF37" s="0"/>
      <c r="BQG37" s="0"/>
      <c r="BQH37" s="0"/>
      <c r="BQI37" s="0"/>
      <c r="BQJ37" s="0"/>
      <c r="BQK37" s="0"/>
      <c r="BQL37" s="0"/>
      <c r="BQM37" s="0"/>
      <c r="BQN37" s="0"/>
      <c r="BQO37" s="0"/>
      <c r="BQP37" s="0"/>
      <c r="BQQ37" s="0"/>
      <c r="BQR37" s="0"/>
      <c r="BQS37" s="0"/>
      <c r="BQT37" s="0"/>
      <c r="BQU37" s="0"/>
      <c r="BQV37" s="0"/>
      <c r="BQW37" s="0"/>
      <c r="BQX37" s="0"/>
      <c r="BQY37" s="0"/>
      <c r="BQZ37" s="0"/>
      <c r="BRA37" s="0"/>
      <c r="BRB37" s="0"/>
      <c r="BRC37" s="0"/>
      <c r="BRD37" s="0"/>
      <c r="BRE37" s="0"/>
      <c r="BRF37" s="0"/>
      <c r="BRG37" s="0"/>
      <c r="BRH37" s="0"/>
      <c r="BRI37" s="0"/>
      <c r="BRJ37" s="0"/>
      <c r="BRK37" s="0"/>
      <c r="BRL37" s="0"/>
      <c r="BRM37" s="0"/>
      <c r="BRN37" s="0"/>
      <c r="BRO37" s="0"/>
      <c r="BRP37" s="0"/>
      <c r="BRQ37" s="0"/>
      <c r="BRR37" s="0"/>
      <c r="BRS37" s="0"/>
      <c r="BRT37" s="0"/>
      <c r="BRU37" s="0"/>
      <c r="BRV37" s="0"/>
      <c r="BRW37" s="0"/>
      <c r="BRX37" s="0"/>
      <c r="BRY37" s="0"/>
      <c r="BRZ37" s="0"/>
      <c r="BSA37" s="0"/>
      <c r="BSB37" s="0"/>
      <c r="BSC37" s="0"/>
      <c r="BSD37" s="0"/>
      <c r="BSE37" s="0"/>
      <c r="BSF37" s="0"/>
      <c r="BSG37" s="0"/>
      <c r="BSH37" s="0"/>
      <c r="BSI37" s="0"/>
      <c r="BSJ37" s="0"/>
      <c r="BSK37" s="0"/>
      <c r="BSL37" s="0"/>
      <c r="BSM37" s="0"/>
      <c r="BSN37" s="0"/>
      <c r="BSO37" s="0"/>
      <c r="BSP37" s="0"/>
      <c r="BSQ37" s="0"/>
      <c r="BSR37" s="0"/>
      <c r="BSS37" s="0"/>
      <c r="BST37" s="0"/>
      <c r="BSU37" s="0"/>
      <c r="BSV37" s="0"/>
      <c r="BSW37" s="0"/>
      <c r="BSX37" s="0"/>
      <c r="BSY37" s="0"/>
      <c r="BSZ37" s="0"/>
      <c r="BTA37" s="0"/>
      <c r="BTB37" s="0"/>
      <c r="BTC37" s="0"/>
      <c r="BTD37" s="0"/>
      <c r="BTE37" s="0"/>
      <c r="BTF37" s="0"/>
      <c r="BTG37" s="0"/>
      <c r="BTH37" s="0"/>
      <c r="BTI37" s="0"/>
      <c r="BTJ37" s="0"/>
      <c r="BTK37" s="0"/>
      <c r="BTL37" s="0"/>
      <c r="BTM37" s="0"/>
      <c r="BTN37" s="0"/>
      <c r="BTO37" s="0"/>
      <c r="BTP37" s="0"/>
      <c r="BTQ37" s="0"/>
      <c r="BTR37" s="0"/>
      <c r="BTS37" s="0"/>
      <c r="BTT37" s="0"/>
      <c r="BTU37" s="0"/>
      <c r="BTV37" s="0"/>
      <c r="BTW37" s="0"/>
      <c r="BTX37" s="0"/>
      <c r="BTY37" s="0"/>
      <c r="BTZ37" s="0"/>
      <c r="BUA37" s="0"/>
      <c r="BUB37" s="0"/>
      <c r="BUC37" s="0"/>
      <c r="BUD37" s="0"/>
      <c r="BUE37" s="0"/>
      <c r="BUF37" s="0"/>
      <c r="BUG37" s="0"/>
      <c r="BUH37" s="0"/>
      <c r="BUI37" s="0"/>
      <c r="BUJ37" s="0"/>
      <c r="BUK37" s="0"/>
      <c r="BUL37" s="0"/>
      <c r="BUM37" s="0"/>
      <c r="BUN37" s="0"/>
      <c r="BUO37" s="0"/>
      <c r="BUP37" s="0"/>
      <c r="BUQ37" s="0"/>
      <c r="BUR37" s="0"/>
      <c r="BUS37" s="0"/>
      <c r="BUT37" s="0"/>
      <c r="BUU37" s="0"/>
      <c r="BUV37" s="0"/>
      <c r="BUW37" s="0"/>
      <c r="BUX37" s="0"/>
      <c r="BUY37" s="0"/>
      <c r="BUZ37" s="0"/>
      <c r="BVA37" s="0"/>
      <c r="BVB37" s="0"/>
      <c r="BVC37" s="0"/>
      <c r="BVD37" s="0"/>
      <c r="BVE37" s="0"/>
      <c r="BVF37" s="0"/>
      <c r="BVG37" s="0"/>
      <c r="BVH37" s="0"/>
      <c r="BVI37" s="0"/>
      <c r="BVJ37" s="0"/>
      <c r="BVK37" s="0"/>
      <c r="BVL37" s="0"/>
      <c r="BVM37" s="0"/>
      <c r="BVN37" s="0"/>
      <c r="BVO37" s="0"/>
      <c r="BVP37" s="0"/>
      <c r="BVQ37" s="0"/>
      <c r="BVR37" s="0"/>
      <c r="BVS37" s="0"/>
      <c r="BVT37" s="0"/>
      <c r="BVU37" s="0"/>
      <c r="BVV37" s="0"/>
      <c r="BVW37" s="0"/>
      <c r="BVX37" s="0"/>
      <c r="BVY37" s="0"/>
      <c r="BVZ37" s="0"/>
      <c r="BWA37" s="0"/>
      <c r="BWB37" s="0"/>
      <c r="BWC37" s="0"/>
      <c r="BWD37" s="0"/>
      <c r="BWE37" s="0"/>
      <c r="BWF37" s="0"/>
      <c r="BWG37" s="0"/>
      <c r="BWH37" s="0"/>
      <c r="BWI37" s="0"/>
      <c r="BWJ37" s="0"/>
      <c r="BWK37" s="0"/>
      <c r="BWL37" s="0"/>
      <c r="BWM37" s="0"/>
      <c r="BWN37" s="0"/>
      <c r="BWO37" s="0"/>
      <c r="BWP37" s="0"/>
      <c r="BWQ37" s="0"/>
      <c r="BWR37" s="0"/>
      <c r="BWS37" s="0"/>
      <c r="BWT37" s="0"/>
      <c r="BWU37" s="0"/>
      <c r="BWV37" s="0"/>
      <c r="BWW37" s="0"/>
      <c r="BWX37" s="0"/>
      <c r="BWY37" s="0"/>
      <c r="BWZ37" s="0"/>
      <c r="BXA37" s="0"/>
      <c r="BXB37" s="0"/>
      <c r="BXC37" s="0"/>
      <c r="BXD37" s="0"/>
      <c r="BXE37" s="0"/>
      <c r="BXF37" s="0"/>
      <c r="BXG37" s="0"/>
      <c r="BXH37" s="0"/>
      <c r="BXI37" s="0"/>
      <c r="BXJ37" s="0"/>
      <c r="BXK37" s="0"/>
      <c r="BXL37" s="0"/>
      <c r="BXM37" s="0"/>
      <c r="BXN37" s="0"/>
      <c r="BXO37" s="0"/>
      <c r="BXP37" s="0"/>
      <c r="BXQ37" s="0"/>
      <c r="BXR37" s="0"/>
      <c r="BXS37" s="0"/>
      <c r="BXT37" s="0"/>
      <c r="BXU37" s="0"/>
      <c r="BXV37" s="0"/>
      <c r="BXW37" s="0"/>
      <c r="BXX37" s="0"/>
      <c r="BXY37" s="0"/>
      <c r="BXZ37" s="0"/>
      <c r="BYA37" s="0"/>
      <c r="BYB37" s="0"/>
      <c r="BYC37" s="0"/>
      <c r="BYD37" s="0"/>
      <c r="BYE37" s="0"/>
      <c r="BYF37" s="0"/>
      <c r="BYG37" s="0"/>
      <c r="BYH37" s="0"/>
      <c r="BYI37" s="0"/>
      <c r="BYJ37" s="0"/>
      <c r="BYK37" s="0"/>
      <c r="BYL37" s="0"/>
      <c r="BYM37" s="0"/>
      <c r="BYN37" s="0"/>
      <c r="BYO37" s="0"/>
      <c r="BYP37" s="0"/>
      <c r="BYQ37" s="0"/>
      <c r="BYR37" s="0"/>
      <c r="BYS37" s="0"/>
      <c r="BYT37" s="0"/>
      <c r="BYU37" s="0"/>
      <c r="BYV37" s="0"/>
      <c r="BYW37" s="0"/>
      <c r="BYX37" s="0"/>
      <c r="BYY37" s="0"/>
      <c r="BYZ37" s="0"/>
      <c r="BZA37" s="0"/>
      <c r="BZB37" s="0"/>
      <c r="BZC37" s="0"/>
      <c r="BZD37" s="0"/>
      <c r="BZE37" s="0"/>
      <c r="BZF37" s="0"/>
      <c r="BZG37" s="0"/>
      <c r="BZH37" s="0"/>
      <c r="BZI37" s="0"/>
      <c r="BZJ37" s="0"/>
      <c r="BZK37" s="0"/>
      <c r="BZL37" s="0"/>
      <c r="BZM37" s="0"/>
      <c r="BZN37" s="0"/>
      <c r="BZO37" s="0"/>
      <c r="BZP37" s="0"/>
      <c r="BZQ37" s="0"/>
      <c r="BZR37" s="0"/>
      <c r="BZS37" s="0"/>
      <c r="BZT37" s="0"/>
      <c r="BZU37" s="0"/>
      <c r="BZV37" s="0"/>
      <c r="BZW37" s="0"/>
      <c r="BZX37" s="0"/>
      <c r="BZY37" s="0"/>
      <c r="BZZ37" s="0"/>
      <c r="CAA37" s="0"/>
      <c r="CAB37" s="0"/>
      <c r="CAC37" s="0"/>
      <c r="CAD37" s="0"/>
      <c r="CAE37" s="0"/>
      <c r="CAF37" s="0"/>
      <c r="CAG37" s="0"/>
      <c r="CAH37" s="0"/>
      <c r="CAI37" s="0"/>
      <c r="CAJ37" s="0"/>
      <c r="CAK37" s="0"/>
      <c r="CAL37" s="0"/>
      <c r="CAM37" s="0"/>
      <c r="CAN37" s="0"/>
      <c r="CAO37" s="0"/>
      <c r="CAP37" s="0"/>
      <c r="CAQ37" s="0"/>
      <c r="CAR37" s="0"/>
      <c r="CAS37" s="0"/>
      <c r="CAT37" s="0"/>
      <c r="CAU37" s="0"/>
      <c r="CAV37" s="0"/>
      <c r="CAW37" s="0"/>
      <c r="CAX37" s="0"/>
      <c r="CAY37" s="0"/>
      <c r="CAZ37" s="0"/>
      <c r="CBA37" s="0"/>
      <c r="CBB37" s="0"/>
      <c r="CBC37" s="0"/>
      <c r="CBD37" s="0"/>
      <c r="CBE37" s="0"/>
      <c r="CBF37" s="0"/>
      <c r="CBG37" s="0"/>
      <c r="CBH37" s="0"/>
      <c r="CBI37" s="0"/>
      <c r="CBJ37" s="0"/>
      <c r="CBK37" s="0"/>
      <c r="CBL37" s="0"/>
      <c r="CBM37" s="0"/>
      <c r="CBN37" s="0"/>
      <c r="CBO37" s="0"/>
      <c r="CBP37" s="0"/>
      <c r="CBQ37" s="0"/>
      <c r="CBR37" s="0"/>
      <c r="CBS37" s="0"/>
      <c r="CBT37" s="0"/>
      <c r="CBU37" s="0"/>
      <c r="CBV37" s="0"/>
      <c r="CBW37" s="0"/>
      <c r="CBX37" s="0"/>
      <c r="CBY37" s="0"/>
      <c r="CBZ37" s="0"/>
      <c r="CCA37" s="0"/>
      <c r="CCB37" s="0"/>
      <c r="CCC37" s="0"/>
      <c r="CCD37" s="0"/>
      <c r="CCE37" s="0"/>
      <c r="CCF37" s="0"/>
      <c r="CCG37" s="0"/>
      <c r="CCH37" s="0"/>
      <c r="CCI37" s="0"/>
      <c r="CCJ37" s="0"/>
      <c r="CCK37" s="0"/>
      <c r="CCL37" s="0"/>
      <c r="CCM37" s="0"/>
      <c r="CCN37" s="0"/>
      <c r="CCO37" s="0"/>
      <c r="CCP37" s="0"/>
      <c r="CCQ37" s="0"/>
      <c r="CCR37" s="0"/>
      <c r="CCS37" s="0"/>
      <c r="CCT37" s="0"/>
      <c r="CCU37" s="0"/>
      <c r="CCV37" s="0"/>
      <c r="CCW37" s="0"/>
      <c r="CCX37" s="0"/>
      <c r="CCY37" s="0"/>
      <c r="CCZ37" s="0"/>
      <c r="CDA37" s="0"/>
      <c r="CDB37" s="0"/>
      <c r="CDC37" s="0"/>
      <c r="CDD37" s="0"/>
      <c r="CDE37" s="0"/>
      <c r="CDF37" s="0"/>
      <c r="CDG37" s="0"/>
      <c r="CDH37" s="0"/>
      <c r="CDI37" s="0"/>
      <c r="CDJ37" s="0"/>
      <c r="CDK37" s="0"/>
      <c r="CDL37" s="0"/>
      <c r="CDM37" s="0"/>
      <c r="CDN37" s="0"/>
      <c r="CDO37" s="0"/>
      <c r="CDP37" s="0"/>
      <c r="CDQ37" s="0"/>
      <c r="CDR37" s="0"/>
      <c r="CDS37" s="0"/>
      <c r="CDT37" s="0"/>
      <c r="CDU37" s="0"/>
      <c r="CDV37" s="0"/>
      <c r="CDW37" s="0"/>
      <c r="CDX37" s="0"/>
      <c r="CDY37" s="0"/>
      <c r="CDZ37" s="0"/>
      <c r="CEA37" s="0"/>
      <c r="CEB37" s="0"/>
      <c r="CEC37" s="0"/>
      <c r="CED37" s="0"/>
      <c r="CEE37" s="0"/>
      <c r="CEF37" s="0"/>
      <c r="CEG37" s="0"/>
      <c r="CEH37" s="0"/>
      <c r="CEI37" s="0"/>
      <c r="CEJ37" s="0"/>
      <c r="CEK37" s="0"/>
      <c r="CEL37" s="0"/>
      <c r="CEM37" s="0"/>
      <c r="CEN37" s="0"/>
      <c r="CEO37" s="0"/>
      <c r="CEP37" s="0"/>
      <c r="CEQ37" s="0"/>
      <c r="CER37" s="0"/>
      <c r="CES37" s="0"/>
      <c r="CET37" s="0"/>
      <c r="CEU37" s="0"/>
      <c r="CEV37" s="0"/>
      <c r="CEW37" s="0"/>
      <c r="CEX37" s="0"/>
      <c r="CEY37" s="0"/>
      <c r="CEZ37" s="0"/>
      <c r="CFA37" s="0"/>
      <c r="CFB37" s="0"/>
      <c r="CFC37" s="0"/>
      <c r="CFD37" s="0"/>
      <c r="CFE37" s="0"/>
      <c r="CFF37" s="0"/>
      <c r="CFG37" s="0"/>
      <c r="CFH37" s="0"/>
      <c r="CFI37" s="0"/>
      <c r="CFJ37" s="0"/>
      <c r="CFK37" s="0"/>
      <c r="CFL37" s="0"/>
      <c r="CFM37" s="0"/>
      <c r="CFN37" s="0"/>
      <c r="CFO37" s="0"/>
      <c r="CFP37" s="0"/>
      <c r="CFQ37" s="0"/>
      <c r="CFR37" s="0"/>
      <c r="CFS37" s="0"/>
      <c r="CFT37" s="0"/>
      <c r="CFU37" s="0"/>
      <c r="CFV37" s="0"/>
      <c r="CFW37" s="0"/>
      <c r="CFX37" s="0"/>
      <c r="CFY37" s="0"/>
      <c r="CFZ37" s="0"/>
      <c r="CGA37" s="0"/>
      <c r="CGB37" s="0"/>
      <c r="CGC37" s="0"/>
      <c r="CGD37" s="0"/>
      <c r="CGE37" s="0"/>
      <c r="CGF37" s="0"/>
      <c r="CGG37" s="0"/>
      <c r="CGH37" s="0"/>
      <c r="CGI37" s="0"/>
      <c r="CGJ37" s="0"/>
      <c r="CGK37" s="0"/>
      <c r="CGL37" s="0"/>
      <c r="CGM37" s="0"/>
      <c r="CGN37" s="0"/>
      <c r="CGO37" s="0"/>
      <c r="CGP37" s="0"/>
      <c r="CGQ37" s="0"/>
      <c r="CGR37" s="0"/>
      <c r="CGS37" s="0"/>
      <c r="CGT37" s="0"/>
      <c r="CGU37" s="0"/>
      <c r="CGV37" s="0"/>
      <c r="CGW37" s="0"/>
      <c r="CGX37" s="0"/>
      <c r="CGY37" s="0"/>
      <c r="CGZ37" s="0"/>
      <c r="CHA37" s="0"/>
      <c r="CHB37" s="0"/>
      <c r="CHC37" s="0"/>
      <c r="CHD37" s="0"/>
      <c r="CHE37" s="0"/>
      <c r="CHF37" s="0"/>
      <c r="CHG37" s="0"/>
      <c r="CHH37" s="0"/>
      <c r="CHI37" s="0"/>
      <c r="CHJ37" s="0"/>
      <c r="CHK37" s="0"/>
      <c r="CHL37" s="0"/>
      <c r="CHM37" s="0"/>
      <c r="CHN37" s="0"/>
      <c r="CHO37" s="0"/>
      <c r="CHP37" s="0"/>
      <c r="CHQ37" s="0"/>
      <c r="CHR37" s="0"/>
      <c r="CHS37" s="0"/>
      <c r="CHT37" s="0"/>
      <c r="CHU37" s="0"/>
      <c r="CHV37" s="0"/>
      <c r="CHW37" s="0"/>
      <c r="CHX37" s="0"/>
      <c r="CHY37" s="0"/>
      <c r="CHZ37" s="0"/>
      <c r="CIA37" s="0"/>
      <c r="CIB37" s="0"/>
      <c r="CIC37" s="0"/>
      <c r="CID37" s="0"/>
      <c r="CIE37" s="0"/>
      <c r="CIF37" s="0"/>
      <c r="CIG37" s="0"/>
      <c r="CIH37" s="0"/>
      <c r="CII37" s="0"/>
      <c r="CIJ37" s="0"/>
      <c r="CIK37" s="0"/>
      <c r="CIL37" s="0"/>
      <c r="CIM37" s="0"/>
      <c r="CIN37" s="0"/>
      <c r="CIO37" s="0"/>
      <c r="CIP37" s="0"/>
      <c r="CIQ37" s="0"/>
      <c r="CIR37" s="0"/>
      <c r="CIS37" s="0"/>
      <c r="CIT37" s="0"/>
      <c r="CIU37" s="0"/>
      <c r="CIV37" s="0"/>
      <c r="CIW37" s="0"/>
      <c r="CIX37" s="0"/>
      <c r="CIY37" s="0"/>
      <c r="CIZ37" s="0"/>
      <c r="CJA37" s="0"/>
      <c r="CJB37" s="0"/>
      <c r="CJC37" s="0"/>
      <c r="CJD37" s="0"/>
      <c r="CJE37" s="0"/>
      <c r="CJF37" s="0"/>
      <c r="CJG37" s="0"/>
      <c r="CJH37" s="0"/>
      <c r="CJI37" s="0"/>
      <c r="CJJ37" s="0"/>
      <c r="CJK37" s="0"/>
      <c r="CJL37" s="0"/>
      <c r="CJM37" s="0"/>
      <c r="CJN37" s="0"/>
      <c r="CJO37" s="0"/>
      <c r="CJP37" s="0"/>
      <c r="CJQ37" s="0"/>
      <c r="CJR37" s="0"/>
      <c r="CJS37" s="0"/>
      <c r="CJT37" s="0"/>
      <c r="CJU37" s="0"/>
      <c r="CJV37" s="0"/>
      <c r="CJW37" s="0"/>
      <c r="CJX37" s="0"/>
      <c r="CJY37" s="0"/>
      <c r="CJZ37" s="0"/>
      <c r="CKA37" s="0"/>
      <c r="CKB37" s="0"/>
      <c r="CKC37" s="0"/>
      <c r="CKD37" s="0"/>
      <c r="CKE37" s="0"/>
      <c r="CKF37" s="0"/>
      <c r="CKG37" s="0"/>
      <c r="CKH37" s="0"/>
      <c r="CKI37" s="0"/>
      <c r="CKJ37" s="0"/>
      <c r="CKK37" s="0"/>
      <c r="CKL37" s="0"/>
      <c r="CKM37" s="0"/>
      <c r="CKN37" s="0"/>
      <c r="CKO37" s="0"/>
      <c r="CKP37" s="0"/>
      <c r="CKQ37" s="0"/>
      <c r="CKR37" s="0"/>
      <c r="CKS37" s="0"/>
      <c r="CKT37" s="0"/>
      <c r="CKU37" s="0"/>
      <c r="CKV37" s="0"/>
      <c r="CKW37" s="0"/>
      <c r="CKX37" s="0"/>
      <c r="CKY37" s="0"/>
      <c r="CKZ37" s="0"/>
      <c r="CLA37" s="0"/>
      <c r="CLB37" s="0"/>
      <c r="CLC37" s="0"/>
      <c r="CLD37" s="0"/>
      <c r="CLE37" s="0"/>
      <c r="CLF37" s="0"/>
      <c r="CLG37" s="0"/>
      <c r="CLH37" s="0"/>
      <c r="CLI37" s="0"/>
      <c r="CLJ37" s="0"/>
      <c r="CLK37" s="0"/>
      <c r="CLL37" s="0"/>
      <c r="CLM37" s="0"/>
      <c r="CLN37" s="0"/>
      <c r="CLO37" s="0"/>
      <c r="CLP37" s="0"/>
      <c r="CLQ37" s="0"/>
      <c r="CLR37" s="0"/>
      <c r="CLS37" s="0"/>
      <c r="CLT37" s="0"/>
      <c r="CLU37" s="0"/>
      <c r="CLV37" s="0"/>
      <c r="CLW37" s="0"/>
      <c r="CLX37" s="0"/>
      <c r="CLY37" s="0"/>
      <c r="CLZ37" s="0"/>
      <c r="CMA37" s="0"/>
      <c r="CMB37" s="0"/>
      <c r="CMC37" s="0"/>
      <c r="CMD37" s="0"/>
      <c r="CME37" s="0"/>
      <c r="CMF37" s="0"/>
      <c r="CMG37" s="0"/>
      <c r="CMH37" s="0"/>
      <c r="CMI37" s="0"/>
      <c r="CMJ37" s="0"/>
      <c r="CMK37" s="0"/>
      <c r="CML37" s="0"/>
      <c r="CMM37" s="0"/>
      <c r="CMN37" s="0"/>
      <c r="CMO37" s="0"/>
      <c r="CMP37" s="0"/>
      <c r="CMQ37" s="0"/>
      <c r="CMR37" s="0"/>
      <c r="CMS37" s="0"/>
      <c r="CMT37" s="0"/>
      <c r="CMU37" s="0"/>
      <c r="CMV37" s="0"/>
      <c r="CMW37" s="0"/>
      <c r="CMX37" s="0"/>
      <c r="CMY37" s="0"/>
      <c r="CMZ37" s="0"/>
      <c r="CNA37" s="0"/>
      <c r="CNB37" s="0"/>
      <c r="CNC37" s="0"/>
      <c r="CND37" s="0"/>
      <c r="CNE37" s="0"/>
      <c r="CNF37" s="0"/>
      <c r="CNG37" s="0"/>
      <c r="CNH37" s="0"/>
      <c r="CNI37" s="0"/>
      <c r="CNJ37" s="0"/>
      <c r="CNK37" s="0"/>
      <c r="CNL37" s="0"/>
      <c r="CNM37" s="0"/>
      <c r="CNN37" s="0"/>
      <c r="CNO37" s="0"/>
      <c r="CNP37" s="0"/>
      <c r="CNQ37" s="0"/>
      <c r="CNR37" s="0"/>
      <c r="CNS37" s="0"/>
      <c r="CNT37" s="0"/>
      <c r="CNU37" s="0"/>
      <c r="CNV37" s="0"/>
      <c r="CNW37" s="0"/>
      <c r="CNX37" s="0"/>
      <c r="CNY37" s="0"/>
      <c r="CNZ37" s="0"/>
      <c r="COA37" s="0"/>
      <c r="COB37" s="0"/>
      <c r="COC37" s="0"/>
      <c r="COD37" s="0"/>
      <c r="COE37" s="0"/>
      <c r="COF37" s="0"/>
      <c r="COG37" s="0"/>
      <c r="COH37" s="0"/>
      <c r="COI37" s="0"/>
      <c r="COJ37" s="0"/>
      <c r="COK37" s="0"/>
      <c r="COL37" s="0"/>
      <c r="COM37" s="0"/>
      <c r="CON37" s="0"/>
      <c r="COO37" s="0"/>
      <c r="COP37" s="0"/>
      <c r="COQ37" s="0"/>
      <c r="COR37" s="0"/>
      <c r="COS37" s="0"/>
      <c r="COT37" s="0"/>
      <c r="COU37" s="0"/>
      <c r="COV37" s="0"/>
      <c r="COW37" s="0"/>
      <c r="COX37" s="0"/>
      <c r="COY37" s="0"/>
      <c r="COZ37" s="0"/>
      <c r="CPA37" s="0"/>
      <c r="CPB37" s="0"/>
      <c r="CPC37" s="0"/>
      <c r="CPD37" s="0"/>
      <c r="CPE37" s="0"/>
      <c r="CPF37" s="0"/>
      <c r="CPG37" s="0"/>
      <c r="CPH37" s="0"/>
      <c r="CPI37" s="0"/>
      <c r="CPJ37" s="0"/>
      <c r="CPK37" s="0"/>
      <c r="CPL37" s="0"/>
      <c r="CPM37" s="0"/>
      <c r="CPN37" s="0"/>
      <c r="CPO37" s="0"/>
      <c r="CPP37" s="0"/>
      <c r="CPQ37" s="0"/>
      <c r="CPR37" s="0"/>
      <c r="CPS37" s="0"/>
      <c r="CPT37" s="0"/>
      <c r="CPU37" s="0"/>
      <c r="CPV37" s="0"/>
      <c r="CPW37" s="0"/>
      <c r="CPX37" s="0"/>
      <c r="CPY37" s="0"/>
      <c r="CPZ37" s="0"/>
      <c r="CQA37" s="0"/>
      <c r="CQB37" s="0"/>
      <c r="CQC37" s="0"/>
      <c r="CQD37" s="0"/>
      <c r="CQE37" s="0"/>
      <c r="CQF37" s="0"/>
      <c r="CQG37" s="0"/>
      <c r="CQH37" s="0"/>
      <c r="CQI37" s="0"/>
      <c r="CQJ37" s="0"/>
      <c r="CQK37" s="0"/>
      <c r="CQL37" s="0"/>
      <c r="CQM37" s="0"/>
      <c r="CQN37" s="0"/>
      <c r="CQO37" s="0"/>
      <c r="CQP37" s="0"/>
      <c r="CQQ37" s="0"/>
      <c r="CQR37" s="0"/>
      <c r="CQS37" s="0"/>
      <c r="CQT37" s="0"/>
      <c r="CQU37" s="0"/>
      <c r="CQV37" s="0"/>
      <c r="CQW37" s="0"/>
      <c r="CQX37" s="0"/>
      <c r="CQY37" s="0"/>
      <c r="CQZ37" s="0"/>
      <c r="CRA37" s="0"/>
      <c r="CRB37" s="0"/>
      <c r="CRC37" s="0"/>
      <c r="CRD37" s="0"/>
      <c r="CRE37" s="0"/>
      <c r="CRF37" s="0"/>
      <c r="CRG37" s="0"/>
      <c r="CRH37" s="0"/>
      <c r="CRI37" s="0"/>
      <c r="CRJ37" s="0"/>
      <c r="CRK37" s="0"/>
      <c r="CRL37" s="0"/>
      <c r="CRM37" s="0"/>
      <c r="CRN37" s="0"/>
      <c r="CRO37" s="0"/>
      <c r="CRP37" s="0"/>
      <c r="CRQ37" s="0"/>
      <c r="CRR37" s="0"/>
      <c r="CRS37" s="0"/>
      <c r="CRT37" s="0"/>
      <c r="CRU37" s="0"/>
      <c r="CRV37" s="0"/>
      <c r="CRW37" s="0"/>
      <c r="CRX37" s="0"/>
      <c r="CRY37" s="0"/>
      <c r="CRZ37" s="0"/>
      <c r="CSA37" s="0"/>
      <c r="CSB37" s="0"/>
      <c r="CSC37" s="0"/>
      <c r="CSD37" s="0"/>
      <c r="CSE37" s="0"/>
      <c r="CSF37" s="0"/>
      <c r="CSG37" s="0"/>
      <c r="CSH37" s="0"/>
      <c r="CSI37" s="0"/>
      <c r="CSJ37" s="0"/>
      <c r="CSK37" s="0"/>
      <c r="CSL37" s="0"/>
      <c r="CSM37" s="0"/>
      <c r="CSN37" s="0"/>
      <c r="CSO37" s="0"/>
      <c r="CSP37" s="0"/>
      <c r="CSQ37" s="0"/>
      <c r="CSR37" s="0"/>
      <c r="CSS37" s="0"/>
      <c r="CST37" s="0"/>
      <c r="CSU37" s="0"/>
      <c r="CSV37" s="0"/>
      <c r="CSW37" s="0"/>
      <c r="CSX37" s="0"/>
      <c r="CSY37" s="0"/>
      <c r="CSZ37" s="0"/>
      <c r="CTA37" s="0"/>
      <c r="CTB37" s="0"/>
      <c r="CTC37" s="0"/>
      <c r="CTD37" s="0"/>
      <c r="CTE37" s="0"/>
      <c r="CTF37" s="0"/>
      <c r="CTG37" s="0"/>
      <c r="CTH37" s="0"/>
      <c r="CTI37" s="0"/>
      <c r="CTJ37" s="0"/>
      <c r="CTK37" s="0"/>
      <c r="CTL37" s="0"/>
      <c r="CTM37" s="0"/>
      <c r="CTN37" s="0"/>
      <c r="CTO37" s="0"/>
      <c r="CTP37" s="0"/>
      <c r="CTQ37" s="0"/>
      <c r="CTR37" s="0"/>
      <c r="CTS37" s="0"/>
      <c r="CTT37" s="0"/>
      <c r="CTU37" s="0"/>
      <c r="CTV37" s="0"/>
      <c r="CTW37" s="0"/>
      <c r="CTX37" s="0"/>
      <c r="CTY37" s="0"/>
      <c r="CTZ37" s="0"/>
      <c r="CUA37" s="0"/>
      <c r="CUB37" s="0"/>
      <c r="CUC37" s="0"/>
      <c r="CUD37" s="0"/>
      <c r="CUE37" s="0"/>
      <c r="CUF37" s="0"/>
      <c r="CUG37" s="0"/>
      <c r="CUH37" s="0"/>
      <c r="CUI37" s="0"/>
      <c r="CUJ37" s="0"/>
      <c r="CUK37" s="0"/>
      <c r="CUL37" s="0"/>
      <c r="CUM37" s="0"/>
      <c r="CUN37" s="0"/>
      <c r="CUO37" s="0"/>
      <c r="CUP37" s="0"/>
      <c r="CUQ37" s="0"/>
      <c r="CUR37" s="0"/>
      <c r="CUS37" s="0"/>
      <c r="CUT37" s="0"/>
      <c r="CUU37" s="0"/>
      <c r="CUV37" s="0"/>
      <c r="CUW37" s="0"/>
      <c r="CUX37" s="0"/>
      <c r="CUY37" s="0"/>
      <c r="CUZ37" s="0"/>
      <c r="CVA37" s="0"/>
      <c r="CVB37" s="0"/>
      <c r="CVC37" s="0"/>
      <c r="CVD37" s="0"/>
      <c r="CVE37" s="0"/>
      <c r="CVF37" s="0"/>
      <c r="CVG37" s="0"/>
      <c r="CVH37" s="0"/>
      <c r="CVI37" s="0"/>
      <c r="CVJ37" s="0"/>
      <c r="CVK37" s="0"/>
      <c r="CVL37" s="0"/>
      <c r="CVM37" s="0"/>
      <c r="CVN37" s="0"/>
      <c r="CVO37" s="0"/>
      <c r="CVP37" s="0"/>
      <c r="CVQ37" s="0"/>
      <c r="CVR37" s="0"/>
      <c r="CVS37" s="0"/>
      <c r="CVT37" s="0"/>
      <c r="CVU37" s="0"/>
      <c r="CVV37" s="0"/>
      <c r="CVW37" s="0"/>
      <c r="CVX37" s="0"/>
      <c r="CVY37" s="0"/>
      <c r="CVZ37" s="0"/>
      <c r="CWA37" s="0"/>
      <c r="CWB37" s="0"/>
      <c r="CWC37" s="0"/>
      <c r="CWD37" s="0"/>
      <c r="CWE37" s="0"/>
      <c r="CWF37" s="0"/>
      <c r="CWG37" s="0"/>
      <c r="CWH37" s="0"/>
      <c r="CWI37" s="0"/>
      <c r="CWJ37" s="0"/>
      <c r="CWK37" s="0"/>
      <c r="CWL37" s="0"/>
      <c r="CWM37" s="0"/>
      <c r="CWN37" s="0"/>
      <c r="CWO37" s="0"/>
      <c r="CWP37" s="0"/>
      <c r="CWQ37" s="0"/>
      <c r="CWR37" s="0"/>
      <c r="CWS37" s="0"/>
      <c r="CWT37" s="0"/>
      <c r="CWU37" s="0"/>
      <c r="CWV37" s="0"/>
      <c r="CWW37" s="0"/>
      <c r="CWX37" s="0"/>
      <c r="CWY37" s="0"/>
      <c r="CWZ37" s="0"/>
      <c r="CXA37" s="0"/>
      <c r="CXB37" s="0"/>
      <c r="CXC37" s="0"/>
      <c r="CXD37" s="0"/>
      <c r="CXE37" s="0"/>
      <c r="CXF37" s="0"/>
      <c r="CXG37" s="0"/>
      <c r="CXH37" s="0"/>
      <c r="CXI37" s="0"/>
      <c r="CXJ37" s="0"/>
      <c r="CXK37" s="0"/>
      <c r="CXL37" s="0"/>
      <c r="CXM37" s="0"/>
      <c r="CXN37" s="0"/>
      <c r="CXO37" s="0"/>
      <c r="CXP37" s="0"/>
      <c r="CXQ37" s="0"/>
      <c r="CXR37" s="0"/>
      <c r="CXS37" s="0"/>
      <c r="CXT37" s="0"/>
      <c r="CXU37" s="0"/>
      <c r="CXV37" s="0"/>
      <c r="CXW37" s="0"/>
      <c r="CXX37" s="0"/>
      <c r="CXY37" s="0"/>
      <c r="CXZ37" s="0"/>
      <c r="CYA37" s="0"/>
      <c r="CYB37" s="0"/>
      <c r="CYC37" s="0"/>
      <c r="CYD37" s="0"/>
      <c r="CYE37" s="0"/>
      <c r="CYF37" s="0"/>
      <c r="CYG37" s="0"/>
      <c r="CYH37" s="0"/>
      <c r="CYI37" s="0"/>
      <c r="CYJ37" s="0"/>
      <c r="CYK37" s="0"/>
      <c r="CYL37" s="0"/>
      <c r="CYM37" s="0"/>
      <c r="CYN37" s="0"/>
      <c r="CYO37" s="0"/>
      <c r="CYP37" s="0"/>
      <c r="CYQ37" s="0"/>
      <c r="CYR37" s="0"/>
      <c r="CYS37" s="0"/>
      <c r="CYT37" s="0"/>
      <c r="CYU37" s="0"/>
      <c r="CYV37" s="0"/>
      <c r="CYW37" s="0"/>
      <c r="CYX37" s="0"/>
      <c r="CYY37" s="0"/>
      <c r="CYZ37" s="0"/>
      <c r="CZA37" s="0"/>
      <c r="CZB37" s="0"/>
      <c r="CZC37" s="0"/>
      <c r="CZD37" s="0"/>
      <c r="CZE37" s="0"/>
      <c r="CZF37" s="0"/>
      <c r="CZG37" s="0"/>
      <c r="CZH37" s="0"/>
      <c r="CZI37" s="0"/>
      <c r="CZJ37" s="0"/>
      <c r="CZK37" s="0"/>
      <c r="CZL37" s="0"/>
      <c r="CZM37" s="0"/>
      <c r="CZN37" s="0"/>
      <c r="CZO37" s="0"/>
      <c r="CZP37" s="0"/>
      <c r="CZQ37" s="0"/>
      <c r="CZR37" s="0"/>
      <c r="CZS37" s="0"/>
      <c r="CZT37" s="0"/>
      <c r="CZU37" s="0"/>
      <c r="CZV37" s="0"/>
      <c r="CZW37" s="0"/>
      <c r="CZX37" s="0"/>
      <c r="CZY37" s="0"/>
      <c r="CZZ37" s="0"/>
      <c r="DAA37" s="0"/>
      <c r="DAB37" s="0"/>
      <c r="DAC37" s="0"/>
      <c r="DAD37" s="0"/>
      <c r="DAE37" s="0"/>
      <c r="DAF37" s="0"/>
      <c r="DAG37" s="0"/>
      <c r="DAH37" s="0"/>
      <c r="DAI37" s="0"/>
      <c r="DAJ37" s="0"/>
      <c r="DAK37" s="0"/>
      <c r="DAL37" s="0"/>
      <c r="DAM37" s="0"/>
      <c r="DAN37" s="0"/>
      <c r="DAO37" s="0"/>
      <c r="DAP37" s="0"/>
      <c r="DAQ37" s="0"/>
      <c r="DAR37" s="0"/>
      <c r="DAS37" s="0"/>
      <c r="DAT37" s="0"/>
      <c r="DAU37" s="0"/>
      <c r="DAV37" s="0"/>
      <c r="DAW37" s="0"/>
      <c r="DAX37" s="0"/>
      <c r="DAY37" s="0"/>
      <c r="DAZ37" s="0"/>
      <c r="DBA37" s="0"/>
      <c r="DBB37" s="0"/>
      <c r="DBC37" s="0"/>
      <c r="DBD37" s="0"/>
      <c r="DBE37" s="0"/>
      <c r="DBF37" s="0"/>
      <c r="DBG37" s="0"/>
      <c r="DBH37" s="0"/>
      <c r="DBI37" s="0"/>
      <c r="DBJ37" s="0"/>
      <c r="DBK37" s="0"/>
      <c r="DBL37" s="0"/>
      <c r="DBM37" s="0"/>
      <c r="DBN37" s="0"/>
      <c r="DBO37" s="0"/>
      <c r="DBP37" s="0"/>
      <c r="DBQ37" s="0"/>
      <c r="DBR37" s="0"/>
      <c r="DBS37" s="0"/>
      <c r="DBT37" s="0"/>
      <c r="DBU37" s="0"/>
      <c r="DBV37" s="0"/>
      <c r="DBW37" s="0"/>
      <c r="DBX37" s="0"/>
      <c r="DBY37" s="0"/>
      <c r="DBZ37" s="0"/>
      <c r="DCA37" s="0"/>
      <c r="DCB37" s="0"/>
      <c r="DCC37" s="0"/>
      <c r="DCD37" s="0"/>
      <c r="DCE37" s="0"/>
      <c r="DCF37" s="0"/>
      <c r="DCG37" s="0"/>
      <c r="DCH37" s="0"/>
      <c r="DCI37" s="0"/>
      <c r="DCJ37" s="0"/>
      <c r="DCK37" s="0"/>
      <c r="DCL37" s="0"/>
      <c r="DCM37" s="0"/>
      <c r="DCN37" s="0"/>
      <c r="DCO37" s="0"/>
      <c r="DCP37" s="0"/>
      <c r="DCQ37" s="0"/>
      <c r="DCR37" s="0"/>
      <c r="DCS37" s="0"/>
      <c r="DCT37" s="0"/>
      <c r="DCU37" s="0"/>
      <c r="DCV37" s="0"/>
      <c r="DCW37" s="0"/>
      <c r="DCX37" s="0"/>
      <c r="DCY37" s="0"/>
      <c r="DCZ37" s="0"/>
      <c r="DDA37" s="0"/>
      <c r="DDB37" s="0"/>
      <c r="DDC37" s="0"/>
      <c r="DDD37" s="0"/>
      <c r="DDE37" s="0"/>
      <c r="DDF37" s="0"/>
      <c r="DDG37" s="0"/>
      <c r="DDH37" s="0"/>
      <c r="DDI37" s="0"/>
      <c r="DDJ37" s="0"/>
      <c r="DDK37" s="0"/>
      <c r="DDL37" s="0"/>
      <c r="DDM37" s="0"/>
      <c r="DDN37" s="0"/>
      <c r="DDO37" s="0"/>
      <c r="DDP37" s="0"/>
      <c r="DDQ37" s="0"/>
      <c r="DDR37" s="0"/>
      <c r="DDS37" s="0"/>
      <c r="DDT37" s="0"/>
      <c r="DDU37" s="0"/>
      <c r="DDV37" s="0"/>
      <c r="DDW37" s="0"/>
      <c r="DDX37" s="0"/>
      <c r="DDY37" s="0"/>
      <c r="DDZ37" s="0"/>
      <c r="DEA37" s="0"/>
      <c r="DEB37" s="0"/>
      <c r="DEC37" s="0"/>
      <c r="DED37" s="0"/>
      <c r="DEE37" s="0"/>
      <c r="DEF37" s="0"/>
      <c r="DEG37" s="0"/>
      <c r="DEH37" s="0"/>
      <c r="DEI37" s="0"/>
      <c r="DEJ37" s="0"/>
      <c r="DEK37" s="0"/>
      <c r="DEL37" s="0"/>
      <c r="DEM37" s="0"/>
      <c r="DEN37" s="0"/>
      <c r="DEO37" s="0"/>
      <c r="DEP37" s="0"/>
      <c r="DEQ37" s="0"/>
      <c r="DER37" s="0"/>
      <c r="DES37" s="0"/>
      <c r="DET37" s="0"/>
      <c r="DEU37" s="0"/>
      <c r="DEV37" s="0"/>
      <c r="DEW37" s="0"/>
      <c r="DEX37" s="0"/>
      <c r="DEY37" s="0"/>
      <c r="DEZ37" s="0"/>
      <c r="DFA37" s="0"/>
      <c r="DFB37" s="0"/>
      <c r="DFC37" s="0"/>
      <c r="DFD37" s="0"/>
      <c r="DFE37" s="0"/>
      <c r="DFF37" s="0"/>
      <c r="DFG37" s="0"/>
      <c r="DFH37" s="0"/>
      <c r="DFI37" s="0"/>
      <c r="DFJ37" s="0"/>
      <c r="DFK37" s="0"/>
      <c r="DFL37" s="0"/>
      <c r="DFM37" s="0"/>
      <c r="DFN37" s="0"/>
      <c r="DFO37" s="0"/>
      <c r="DFP37" s="0"/>
      <c r="DFQ37" s="0"/>
      <c r="DFR37" s="0"/>
      <c r="DFS37" s="0"/>
      <c r="DFT37" s="0"/>
      <c r="DFU37" s="0"/>
      <c r="DFV37" s="0"/>
      <c r="DFW37" s="0"/>
      <c r="DFX37" s="0"/>
      <c r="DFY37" s="0"/>
      <c r="DFZ37" s="0"/>
      <c r="DGA37" s="0"/>
      <c r="DGB37" s="0"/>
      <c r="DGC37" s="0"/>
      <c r="DGD37" s="0"/>
      <c r="DGE37" s="0"/>
      <c r="DGF37" s="0"/>
      <c r="DGG37" s="0"/>
      <c r="DGH37" s="0"/>
      <c r="DGI37" s="0"/>
      <c r="DGJ37" s="0"/>
      <c r="DGK37" s="0"/>
      <c r="DGL37" s="0"/>
      <c r="DGM37" s="0"/>
      <c r="DGN37" s="0"/>
      <c r="DGO37" s="0"/>
      <c r="DGP37" s="0"/>
      <c r="DGQ37" s="0"/>
      <c r="DGR37" s="0"/>
      <c r="DGS37" s="0"/>
      <c r="DGT37" s="0"/>
      <c r="DGU37" s="0"/>
      <c r="DGV37" s="0"/>
      <c r="DGW37" s="0"/>
      <c r="DGX37" s="0"/>
      <c r="DGY37" s="0"/>
      <c r="DGZ37" s="0"/>
      <c r="DHA37" s="0"/>
      <c r="DHB37" s="0"/>
      <c r="DHC37" s="0"/>
      <c r="DHD37" s="0"/>
      <c r="DHE37" s="0"/>
      <c r="DHF37" s="0"/>
      <c r="DHG37" s="0"/>
      <c r="DHH37" s="0"/>
      <c r="DHI37" s="0"/>
      <c r="DHJ37" s="0"/>
      <c r="DHK37" s="0"/>
      <c r="DHL37" s="0"/>
      <c r="DHM37" s="0"/>
      <c r="DHN37" s="0"/>
      <c r="DHO37" s="0"/>
      <c r="DHP37" s="0"/>
      <c r="DHQ37" s="0"/>
      <c r="DHR37" s="0"/>
      <c r="DHS37" s="0"/>
      <c r="DHT37" s="0"/>
      <c r="DHU37" s="0"/>
      <c r="DHV37" s="0"/>
      <c r="DHW37" s="0"/>
      <c r="DHX37" s="0"/>
      <c r="DHY37" s="0"/>
      <c r="DHZ37" s="0"/>
      <c r="DIA37" s="0"/>
      <c r="DIB37" s="0"/>
      <c r="DIC37" s="0"/>
      <c r="DID37" s="0"/>
      <c r="DIE37" s="0"/>
      <c r="DIF37" s="0"/>
      <c r="DIG37" s="0"/>
      <c r="DIH37" s="0"/>
      <c r="DII37" s="0"/>
      <c r="DIJ37" s="0"/>
      <c r="DIK37" s="0"/>
      <c r="DIL37" s="0"/>
      <c r="DIM37" s="0"/>
      <c r="DIN37" s="0"/>
      <c r="DIO37" s="0"/>
      <c r="DIP37" s="0"/>
      <c r="DIQ37" s="0"/>
      <c r="DIR37" s="0"/>
      <c r="DIS37" s="0"/>
      <c r="DIT37" s="0"/>
      <c r="DIU37" s="0"/>
      <c r="DIV37" s="0"/>
      <c r="DIW37" s="0"/>
      <c r="DIX37" s="0"/>
      <c r="DIY37" s="0"/>
      <c r="DIZ37" s="0"/>
      <c r="DJA37" s="0"/>
      <c r="DJB37" s="0"/>
      <c r="DJC37" s="0"/>
      <c r="DJD37" s="0"/>
      <c r="DJE37" s="0"/>
      <c r="DJF37" s="0"/>
      <c r="DJG37" s="0"/>
      <c r="DJH37" s="0"/>
      <c r="DJI37" s="0"/>
      <c r="DJJ37" s="0"/>
      <c r="DJK37" s="0"/>
      <c r="DJL37" s="0"/>
      <c r="DJM37" s="0"/>
      <c r="DJN37" s="0"/>
      <c r="DJO37" s="0"/>
      <c r="DJP37" s="0"/>
      <c r="DJQ37" s="0"/>
      <c r="DJR37" s="0"/>
      <c r="DJS37" s="0"/>
      <c r="DJT37" s="0"/>
      <c r="DJU37" s="0"/>
      <c r="DJV37" s="0"/>
      <c r="DJW37" s="0"/>
      <c r="DJX37" s="0"/>
      <c r="DJY37" s="0"/>
      <c r="DJZ37" s="0"/>
      <c r="DKA37" s="0"/>
      <c r="DKB37" s="0"/>
      <c r="DKC37" s="0"/>
      <c r="DKD37" s="0"/>
      <c r="DKE37" s="0"/>
      <c r="DKF37" s="0"/>
      <c r="DKG37" s="0"/>
      <c r="DKH37" s="0"/>
      <c r="DKI37" s="0"/>
      <c r="DKJ37" s="0"/>
      <c r="DKK37" s="0"/>
      <c r="DKL37" s="0"/>
      <c r="DKM37" s="0"/>
      <c r="DKN37" s="0"/>
      <c r="DKO37" s="0"/>
      <c r="DKP37" s="0"/>
      <c r="DKQ37" s="0"/>
      <c r="DKR37" s="0"/>
      <c r="DKS37" s="0"/>
      <c r="DKT37" s="0"/>
      <c r="DKU37" s="0"/>
      <c r="DKV37" s="0"/>
      <c r="DKW37" s="0"/>
      <c r="DKX37" s="0"/>
      <c r="DKY37" s="0"/>
      <c r="DKZ37" s="0"/>
      <c r="DLA37" s="0"/>
      <c r="DLB37" s="0"/>
      <c r="DLC37" s="0"/>
      <c r="DLD37" s="0"/>
      <c r="DLE37" s="0"/>
      <c r="DLF37" s="0"/>
      <c r="DLG37" s="0"/>
      <c r="DLH37" s="0"/>
      <c r="DLI37" s="0"/>
      <c r="DLJ37" s="0"/>
      <c r="DLK37" s="0"/>
      <c r="DLL37" s="0"/>
      <c r="DLM37" s="0"/>
      <c r="DLN37" s="0"/>
      <c r="DLO37" s="0"/>
      <c r="DLP37" s="0"/>
      <c r="DLQ37" s="0"/>
      <c r="DLR37" s="0"/>
      <c r="DLS37" s="0"/>
      <c r="DLT37" s="0"/>
      <c r="DLU37" s="0"/>
      <c r="DLV37" s="0"/>
      <c r="DLW37" s="0"/>
      <c r="DLX37" s="0"/>
      <c r="DLY37" s="0"/>
      <c r="DLZ37" s="0"/>
      <c r="DMA37" s="0"/>
      <c r="DMB37" s="0"/>
      <c r="DMC37" s="0"/>
      <c r="DMD37" s="0"/>
      <c r="DME37" s="0"/>
      <c r="DMF37" s="0"/>
      <c r="DMG37" s="0"/>
      <c r="DMH37" s="0"/>
      <c r="DMI37" s="0"/>
      <c r="DMJ37" s="0"/>
      <c r="DMK37" s="0"/>
      <c r="DML37" s="0"/>
      <c r="DMM37" s="0"/>
      <c r="DMN37" s="0"/>
      <c r="DMO37" s="0"/>
      <c r="DMP37" s="0"/>
      <c r="DMQ37" s="0"/>
      <c r="DMR37" s="0"/>
      <c r="DMS37" s="0"/>
      <c r="DMT37" s="0"/>
      <c r="DMU37" s="0"/>
      <c r="DMV37" s="0"/>
      <c r="DMW37" s="0"/>
      <c r="DMX37" s="0"/>
      <c r="DMY37" s="0"/>
      <c r="DMZ37" s="0"/>
      <c r="DNA37" s="0"/>
      <c r="DNB37" s="0"/>
      <c r="DNC37" s="0"/>
      <c r="DND37" s="0"/>
      <c r="DNE37" s="0"/>
      <c r="DNF37" s="0"/>
      <c r="DNG37" s="0"/>
      <c r="DNH37" s="0"/>
      <c r="DNI37" s="0"/>
      <c r="DNJ37" s="0"/>
      <c r="DNK37" s="0"/>
      <c r="DNL37" s="0"/>
      <c r="DNM37" s="0"/>
      <c r="DNN37" s="0"/>
      <c r="DNO37" s="0"/>
      <c r="DNP37" s="0"/>
      <c r="DNQ37" s="0"/>
      <c r="DNR37" s="0"/>
      <c r="DNS37" s="0"/>
      <c r="DNT37" s="0"/>
      <c r="DNU37" s="0"/>
      <c r="DNV37" s="0"/>
      <c r="DNW37" s="0"/>
      <c r="DNX37" s="0"/>
      <c r="DNY37" s="0"/>
      <c r="DNZ37" s="0"/>
      <c r="DOA37" s="0"/>
      <c r="DOB37" s="0"/>
      <c r="DOC37" s="0"/>
      <c r="DOD37" s="0"/>
      <c r="DOE37" s="0"/>
      <c r="DOF37" s="0"/>
      <c r="DOG37" s="0"/>
      <c r="DOH37" s="0"/>
      <c r="DOI37" s="0"/>
      <c r="DOJ37" s="0"/>
      <c r="DOK37" s="0"/>
      <c r="DOL37" s="0"/>
      <c r="DOM37" s="0"/>
      <c r="DON37" s="0"/>
      <c r="DOO37" s="0"/>
      <c r="DOP37" s="0"/>
      <c r="DOQ37" s="0"/>
      <c r="DOR37" s="0"/>
      <c r="DOS37" s="0"/>
      <c r="DOT37" s="0"/>
      <c r="DOU37" s="0"/>
      <c r="DOV37" s="0"/>
      <c r="DOW37" s="0"/>
      <c r="DOX37" s="0"/>
      <c r="DOY37" s="0"/>
      <c r="DOZ37" s="0"/>
      <c r="DPA37" s="0"/>
      <c r="DPB37" s="0"/>
      <c r="DPC37" s="0"/>
      <c r="DPD37" s="0"/>
      <c r="DPE37" s="0"/>
      <c r="DPF37" s="0"/>
      <c r="DPG37" s="0"/>
      <c r="DPH37" s="0"/>
      <c r="DPI37" s="0"/>
      <c r="DPJ37" s="0"/>
      <c r="DPK37" s="0"/>
      <c r="DPL37" s="0"/>
      <c r="DPM37" s="0"/>
      <c r="DPN37" s="0"/>
      <c r="DPO37" s="0"/>
      <c r="DPP37" s="0"/>
      <c r="DPQ37" s="0"/>
      <c r="DPR37" s="0"/>
      <c r="DPS37" s="0"/>
      <c r="DPT37" s="0"/>
      <c r="DPU37" s="0"/>
      <c r="DPV37" s="0"/>
      <c r="DPW37" s="0"/>
      <c r="DPX37" s="0"/>
      <c r="DPY37" s="0"/>
      <c r="DPZ37" s="0"/>
      <c r="DQA37" s="0"/>
      <c r="DQB37" s="0"/>
      <c r="DQC37" s="0"/>
      <c r="DQD37" s="0"/>
      <c r="DQE37" s="0"/>
      <c r="DQF37" s="0"/>
      <c r="DQG37" s="0"/>
      <c r="DQH37" s="0"/>
      <c r="DQI37" s="0"/>
      <c r="DQJ37" s="0"/>
      <c r="DQK37" s="0"/>
      <c r="DQL37" s="0"/>
      <c r="DQM37" s="0"/>
      <c r="DQN37" s="0"/>
      <c r="DQO37" s="0"/>
      <c r="DQP37" s="0"/>
      <c r="DQQ37" s="0"/>
      <c r="DQR37" s="0"/>
      <c r="DQS37" s="0"/>
      <c r="DQT37" s="0"/>
      <c r="DQU37" s="0"/>
      <c r="DQV37" s="0"/>
      <c r="DQW37" s="0"/>
      <c r="DQX37" s="0"/>
      <c r="DQY37" s="0"/>
      <c r="DQZ37" s="0"/>
      <c r="DRA37" s="0"/>
      <c r="DRB37" s="0"/>
      <c r="DRC37" s="0"/>
      <c r="DRD37" s="0"/>
      <c r="DRE37" s="0"/>
      <c r="DRF37" s="0"/>
      <c r="DRG37" s="0"/>
      <c r="DRH37" s="0"/>
      <c r="DRI37" s="0"/>
      <c r="DRJ37" s="0"/>
      <c r="DRK37" s="0"/>
      <c r="DRL37" s="0"/>
      <c r="DRM37" s="0"/>
      <c r="DRN37" s="0"/>
      <c r="DRO37" s="0"/>
      <c r="DRP37" s="0"/>
      <c r="DRQ37" s="0"/>
      <c r="DRR37" s="0"/>
      <c r="DRS37" s="0"/>
      <c r="DRT37" s="0"/>
      <c r="DRU37" s="0"/>
      <c r="DRV37" s="0"/>
      <c r="DRW37" s="0"/>
      <c r="DRX37" s="0"/>
      <c r="DRY37" s="0"/>
      <c r="DRZ37" s="0"/>
      <c r="DSA37" s="0"/>
      <c r="DSB37" s="0"/>
      <c r="DSC37" s="0"/>
      <c r="DSD37" s="0"/>
      <c r="DSE37" s="0"/>
      <c r="DSF37" s="0"/>
      <c r="DSG37" s="0"/>
      <c r="DSH37" s="0"/>
      <c r="DSI37" s="0"/>
      <c r="DSJ37" s="0"/>
      <c r="DSK37" s="0"/>
      <c r="DSL37" s="0"/>
      <c r="DSM37" s="0"/>
      <c r="DSN37" s="0"/>
      <c r="DSO37" s="0"/>
      <c r="DSP37" s="0"/>
      <c r="DSQ37" s="0"/>
      <c r="DSR37" s="0"/>
      <c r="DSS37" s="0"/>
      <c r="DST37" s="0"/>
      <c r="DSU37" s="0"/>
      <c r="DSV37" s="0"/>
      <c r="DSW37" s="0"/>
      <c r="DSX37" s="0"/>
      <c r="DSY37" s="0"/>
      <c r="DSZ37" s="0"/>
      <c r="DTA37" s="0"/>
      <c r="DTB37" s="0"/>
      <c r="DTC37" s="0"/>
      <c r="DTD37" s="0"/>
      <c r="DTE37" s="0"/>
      <c r="DTF37" s="0"/>
      <c r="DTG37" s="0"/>
      <c r="DTH37" s="0"/>
      <c r="DTI37" s="0"/>
      <c r="DTJ37" s="0"/>
      <c r="DTK37" s="0"/>
      <c r="DTL37" s="0"/>
      <c r="DTM37" s="0"/>
      <c r="DTN37" s="0"/>
      <c r="DTO37" s="0"/>
      <c r="DTP37" s="0"/>
      <c r="DTQ37" s="0"/>
      <c r="DTR37" s="0"/>
      <c r="DTS37" s="0"/>
      <c r="DTT37" s="0"/>
      <c r="DTU37" s="0"/>
      <c r="DTV37" s="0"/>
      <c r="DTW37" s="0"/>
      <c r="DTX37" s="0"/>
      <c r="DTY37" s="0"/>
      <c r="DTZ37" s="0"/>
      <c r="DUA37" s="0"/>
      <c r="DUB37" s="0"/>
      <c r="DUC37" s="0"/>
      <c r="DUD37" s="0"/>
      <c r="DUE37" s="0"/>
      <c r="DUF37" s="0"/>
      <c r="DUG37" s="0"/>
      <c r="DUH37" s="0"/>
      <c r="DUI37" s="0"/>
      <c r="DUJ37" s="0"/>
      <c r="DUK37" s="0"/>
      <c r="DUL37" s="0"/>
      <c r="DUM37" s="0"/>
      <c r="DUN37" s="0"/>
      <c r="DUO37" s="0"/>
      <c r="DUP37" s="0"/>
      <c r="DUQ37" s="0"/>
      <c r="DUR37" s="0"/>
      <c r="DUS37" s="0"/>
      <c r="DUT37" s="0"/>
      <c r="DUU37" s="0"/>
      <c r="DUV37" s="0"/>
      <c r="DUW37" s="0"/>
      <c r="DUX37" s="0"/>
      <c r="DUY37" s="0"/>
      <c r="DUZ37" s="0"/>
      <c r="DVA37" s="0"/>
      <c r="DVB37" s="0"/>
      <c r="DVC37" s="0"/>
      <c r="DVD37" s="0"/>
      <c r="DVE37" s="0"/>
      <c r="DVF37" s="0"/>
      <c r="DVG37" s="0"/>
      <c r="DVH37" s="0"/>
      <c r="DVI37" s="0"/>
      <c r="DVJ37" s="0"/>
      <c r="DVK37" s="0"/>
      <c r="DVL37" s="0"/>
      <c r="DVM37" s="0"/>
      <c r="DVN37" s="0"/>
      <c r="DVO37" s="0"/>
      <c r="DVP37" s="0"/>
      <c r="DVQ37" s="0"/>
      <c r="DVR37" s="0"/>
      <c r="DVS37" s="0"/>
      <c r="DVT37" s="0"/>
      <c r="DVU37" s="0"/>
      <c r="DVV37" s="0"/>
      <c r="DVW37" s="0"/>
      <c r="DVX37" s="0"/>
      <c r="DVY37" s="0"/>
      <c r="DVZ37" s="0"/>
      <c r="DWA37" s="0"/>
      <c r="DWB37" s="0"/>
      <c r="DWC37" s="0"/>
      <c r="DWD37" s="0"/>
      <c r="DWE37" s="0"/>
      <c r="DWF37" s="0"/>
      <c r="DWG37" s="0"/>
      <c r="DWH37" s="0"/>
      <c r="DWI37" s="0"/>
      <c r="DWJ37" s="0"/>
      <c r="DWK37" s="0"/>
      <c r="DWL37" s="0"/>
      <c r="DWM37" s="0"/>
      <c r="DWN37" s="0"/>
      <c r="DWO37" s="0"/>
      <c r="DWP37" s="0"/>
      <c r="DWQ37" s="0"/>
      <c r="DWR37" s="0"/>
      <c r="DWS37" s="0"/>
      <c r="DWT37" s="0"/>
      <c r="DWU37" s="0"/>
      <c r="DWV37" s="0"/>
      <c r="DWW37" s="0"/>
      <c r="DWX37" s="0"/>
      <c r="DWY37" s="0"/>
      <c r="DWZ37" s="0"/>
      <c r="DXA37" s="0"/>
      <c r="DXB37" s="0"/>
      <c r="DXC37" s="0"/>
      <c r="DXD37" s="0"/>
      <c r="DXE37" s="0"/>
      <c r="DXF37" s="0"/>
      <c r="DXG37" s="0"/>
      <c r="DXH37" s="0"/>
      <c r="DXI37" s="0"/>
      <c r="DXJ37" s="0"/>
      <c r="DXK37" s="0"/>
      <c r="DXL37" s="0"/>
      <c r="DXM37" s="0"/>
      <c r="DXN37" s="0"/>
      <c r="DXO37" s="0"/>
      <c r="DXP37" s="0"/>
      <c r="DXQ37" s="0"/>
      <c r="DXR37" s="0"/>
      <c r="DXS37" s="0"/>
      <c r="DXT37" s="0"/>
      <c r="DXU37" s="0"/>
      <c r="DXV37" s="0"/>
      <c r="DXW37" s="0"/>
      <c r="DXX37" s="0"/>
      <c r="DXY37" s="0"/>
      <c r="DXZ37" s="0"/>
      <c r="DYA37" s="0"/>
      <c r="DYB37" s="0"/>
      <c r="DYC37" s="0"/>
      <c r="DYD37" s="0"/>
      <c r="DYE37" s="0"/>
      <c r="DYF37" s="0"/>
      <c r="DYG37" s="0"/>
      <c r="DYH37" s="0"/>
      <c r="DYI37" s="0"/>
      <c r="DYJ37" s="0"/>
      <c r="DYK37" s="0"/>
      <c r="DYL37" s="0"/>
      <c r="DYM37" s="0"/>
      <c r="DYN37" s="0"/>
      <c r="DYO37" s="0"/>
      <c r="DYP37" s="0"/>
      <c r="DYQ37" s="0"/>
      <c r="DYR37" s="0"/>
      <c r="DYS37" s="0"/>
      <c r="DYT37" s="0"/>
      <c r="DYU37" s="0"/>
      <c r="DYV37" s="0"/>
      <c r="DYW37" s="0"/>
      <c r="DYX37" s="0"/>
      <c r="DYY37" s="0"/>
      <c r="DYZ37" s="0"/>
      <c r="DZA37" s="0"/>
      <c r="DZB37" s="0"/>
      <c r="DZC37" s="0"/>
      <c r="DZD37" s="0"/>
      <c r="DZE37" s="0"/>
      <c r="DZF37" s="0"/>
      <c r="DZG37" s="0"/>
      <c r="DZH37" s="0"/>
      <c r="DZI37" s="0"/>
      <c r="DZJ37" s="0"/>
      <c r="DZK37" s="0"/>
      <c r="DZL37" s="0"/>
      <c r="DZM37" s="0"/>
      <c r="DZN37" s="0"/>
      <c r="DZO37" s="0"/>
      <c r="DZP37" s="0"/>
      <c r="DZQ37" s="0"/>
      <c r="DZR37" s="0"/>
      <c r="DZS37" s="0"/>
      <c r="DZT37" s="0"/>
      <c r="DZU37" s="0"/>
      <c r="DZV37" s="0"/>
      <c r="DZW37" s="0"/>
      <c r="DZX37" s="0"/>
      <c r="DZY37" s="0"/>
      <c r="DZZ37" s="0"/>
      <c r="EAA37" s="0"/>
      <c r="EAB37" s="0"/>
      <c r="EAC37" s="0"/>
      <c r="EAD37" s="0"/>
      <c r="EAE37" s="0"/>
      <c r="EAF37" s="0"/>
      <c r="EAG37" s="0"/>
      <c r="EAH37" s="0"/>
      <c r="EAI37" s="0"/>
      <c r="EAJ37" s="0"/>
      <c r="EAK37" s="0"/>
      <c r="EAL37" s="0"/>
      <c r="EAM37" s="0"/>
      <c r="EAN37" s="0"/>
      <c r="EAO37" s="0"/>
      <c r="EAP37" s="0"/>
      <c r="EAQ37" s="0"/>
      <c r="EAR37" s="0"/>
      <c r="EAS37" s="0"/>
      <c r="EAT37" s="0"/>
      <c r="EAU37" s="0"/>
      <c r="EAV37" s="0"/>
      <c r="EAW37" s="0"/>
      <c r="EAX37" s="0"/>
      <c r="EAY37" s="0"/>
      <c r="EAZ37" s="0"/>
      <c r="EBA37" s="0"/>
      <c r="EBB37" s="0"/>
      <c r="EBC37" s="0"/>
      <c r="EBD37" s="0"/>
      <c r="EBE37" s="0"/>
      <c r="EBF37" s="0"/>
      <c r="EBG37" s="0"/>
      <c r="EBH37" s="0"/>
      <c r="EBI37" s="0"/>
      <c r="EBJ37" s="0"/>
      <c r="EBK37" s="0"/>
      <c r="EBL37" s="0"/>
      <c r="EBM37" s="0"/>
      <c r="EBN37" s="0"/>
      <c r="EBO37" s="0"/>
      <c r="EBP37" s="0"/>
      <c r="EBQ37" s="0"/>
      <c r="EBR37" s="0"/>
      <c r="EBS37" s="0"/>
      <c r="EBT37" s="0"/>
      <c r="EBU37" s="0"/>
      <c r="EBV37" s="0"/>
      <c r="EBW37" s="0"/>
      <c r="EBX37" s="0"/>
      <c r="EBY37" s="0"/>
      <c r="EBZ37" s="0"/>
      <c r="ECA37" s="0"/>
      <c r="ECB37" s="0"/>
      <c r="ECC37" s="0"/>
      <c r="ECD37" s="0"/>
      <c r="ECE37" s="0"/>
      <c r="ECF37" s="0"/>
      <c r="ECG37" s="0"/>
      <c r="ECH37" s="0"/>
      <c r="ECI37" s="0"/>
      <c r="ECJ37" s="0"/>
      <c r="ECK37" s="0"/>
      <c r="ECL37" s="0"/>
      <c r="ECM37" s="0"/>
      <c r="ECN37" s="0"/>
      <c r="ECO37" s="0"/>
      <c r="ECP37" s="0"/>
      <c r="ECQ37" s="0"/>
      <c r="ECR37" s="0"/>
      <c r="ECS37" s="0"/>
      <c r="ECT37" s="0"/>
      <c r="ECU37" s="0"/>
      <c r="ECV37" s="0"/>
      <c r="ECW37" s="0"/>
      <c r="ECX37" s="0"/>
      <c r="ECY37" s="0"/>
      <c r="ECZ37" s="0"/>
      <c r="EDA37" s="0"/>
      <c r="EDB37" s="0"/>
      <c r="EDC37" s="0"/>
      <c r="EDD37" s="0"/>
      <c r="EDE37" s="0"/>
      <c r="EDF37" s="0"/>
      <c r="EDG37" s="0"/>
      <c r="EDH37" s="0"/>
      <c r="EDI37" s="0"/>
      <c r="EDJ37" s="0"/>
      <c r="EDK37" s="0"/>
      <c r="EDL37" s="0"/>
      <c r="EDM37" s="0"/>
      <c r="EDN37" s="0"/>
      <c r="EDO37" s="0"/>
      <c r="EDP37" s="0"/>
      <c r="EDQ37" s="0"/>
      <c r="EDR37" s="0"/>
      <c r="EDS37" s="0"/>
      <c r="EDT37" s="0"/>
      <c r="EDU37" s="0"/>
      <c r="EDV37" s="0"/>
      <c r="EDW37" s="0"/>
      <c r="EDX37" s="0"/>
      <c r="EDY37" s="0"/>
      <c r="EDZ37" s="0"/>
      <c r="EEA37" s="0"/>
      <c r="EEB37" s="0"/>
      <c r="EEC37" s="0"/>
      <c r="EED37" s="0"/>
      <c r="EEE37" s="0"/>
      <c r="EEF37" s="0"/>
      <c r="EEG37" s="0"/>
      <c r="EEH37" s="0"/>
      <c r="EEI37" s="0"/>
      <c r="EEJ37" s="0"/>
      <c r="EEK37" s="0"/>
      <c r="EEL37" s="0"/>
      <c r="EEM37" s="0"/>
      <c r="EEN37" s="0"/>
      <c r="EEO37" s="0"/>
      <c r="EEP37" s="0"/>
      <c r="EEQ37" s="0"/>
      <c r="EER37" s="0"/>
      <c r="EES37" s="0"/>
      <c r="EET37" s="0"/>
      <c r="EEU37" s="0"/>
      <c r="EEV37" s="0"/>
      <c r="EEW37" s="0"/>
      <c r="EEX37" s="0"/>
      <c r="EEY37" s="0"/>
      <c r="EEZ37" s="0"/>
      <c r="EFA37" s="0"/>
      <c r="EFB37" s="0"/>
      <c r="EFC37" s="0"/>
      <c r="EFD37" s="0"/>
      <c r="EFE37" s="0"/>
      <c r="EFF37" s="0"/>
      <c r="EFG37" s="0"/>
      <c r="EFH37" s="0"/>
      <c r="EFI37" s="0"/>
      <c r="EFJ37" s="0"/>
      <c r="EFK37" s="0"/>
      <c r="EFL37" s="0"/>
      <c r="EFM37" s="0"/>
      <c r="EFN37" s="0"/>
      <c r="EFO37" s="0"/>
      <c r="EFP37" s="0"/>
      <c r="EFQ37" s="0"/>
      <c r="EFR37" s="0"/>
      <c r="EFS37" s="0"/>
      <c r="EFT37" s="0"/>
      <c r="EFU37" s="0"/>
      <c r="EFV37" s="0"/>
      <c r="EFW37" s="0"/>
      <c r="EFX37" s="0"/>
      <c r="EFY37" s="0"/>
      <c r="EFZ37" s="0"/>
      <c r="EGA37" s="0"/>
      <c r="EGB37" s="0"/>
      <c r="EGC37" s="0"/>
      <c r="EGD37" s="0"/>
      <c r="EGE37" s="0"/>
      <c r="EGF37" s="0"/>
      <c r="EGG37" s="0"/>
      <c r="EGH37" s="0"/>
      <c r="EGI37" s="0"/>
      <c r="EGJ37" s="0"/>
      <c r="EGK37" s="0"/>
      <c r="EGL37" s="0"/>
      <c r="EGM37" s="0"/>
      <c r="EGN37" s="0"/>
      <c r="EGO37" s="0"/>
      <c r="EGP37" s="0"/>
      <c r="EGQ37" s="0"/>
      <c r="EGR37" s="0"/>
      <c r="EGS37" s="0"/>
      <c r="EGT37" s="0"/>
      <c r="EGU37" s="0"/>
      <c r="EGV37" s="0"/>
      <c r="EGW37" s="0"/>
      <c r="EGX37" s="0"/>
      <c r="EGY37" s="0"/>
      <c r="EGZ37" s="0"/>
      <c r="EHA37" s="0"/>
      <c r="EHB37" s="0"/>
      <c r="EHC37" s="0"/>
      <c r="EHD37" s="0"/>
      <c r="EHE37" s="0"/>
      <c r="EHF37" s="0"/>
      <c r="EHG37" s="0"/>
      <c r="EHH37" s="0"/>
      <c r="EHI37" s="0"/>
      <c r="EHJ37" s="0"/>
      <c r="EHK37" s="0"/>
      <c r="EHL37" s="0"/>
      <c r="EHM37" s="0"/>
      <c r="EHN37" s="0"/>
      <c r="EHO37" s="0"/>
      <c r="EHP37" s="0"/>
      <c r="EHQ37" s="0"/>
      <c r="EHR37" s="0"/>
      <c r="EHS37" s="0"/>
      <c r="EHT37" s="0"/>
      <c r="EHU37" s="0"/>
      <c r="EHV37" s="0"/>
      <c r="EHW37" s="0"/>
      <c r="EHX37" s="0"/>
      <c r="EHY37" s="0"/>
      <c r="EHZ37" s="0"/>
      <c r="EIA37" s="0"/>
      <c r="EIB37" s="0"/>
      <c r="EIC37" s="0"/>
      <c r="EID37" s="0"/>
      <c r="EIE37" s="0"/>
      <c r="EIF37" s="0"/>
      <c r="EIG37" s="0"/>
      <c r="EIH37" s="0"/>
      <c r="EII37" s="0"/>
      <c r="EIJ37" s="0"/>
      <c r="EIK37" s="0"/>
      <c r="EIL37" s="0"/>
      <c r="EIM37" s="0"/>
      <c r="EIN37" s="0"/>
      <c r="EIO37" s="0"/>
      <c r="EIP37" s="0"/>
      <c r="EIQ37" s="0"/>
      <c r="EIR37" s="0"/>
      <c r="EIS37" s="0"/>
      <c r="EIT37" s="0"/>
      <c r="EIU37" s="0"/>
      <c r="EIV37" s="0"/>
      <c r="EIW37" s="0"/>
      <c r="EIX37" s="0"/>
      <c r="EIY37" s="0"/>
      <c r="EIZ37" s="0"/>
      <c r="EJA37" s="0"/>
      <c r="EJB37" s="0"/>
      <c r="EJC37" s="0"/>
      <c r="EJD37" s="0"/>
      <c r="EJE37" s="0"/>
      <c r="EJF37" s="0"/>
      <c r="EJG37" s="0"/>
      <c r="EJH37" s="0"/>
      <c r="EJI37" s="0"/>
      <c r="EJJ37" s="0"/>
      <c r="EJK37" s="0"/>
      <c r="EJL37" s="0"/>
      <c r="EJM37" s="0"/>
      <c r="EJN37" s="0"/>
      <c r="EJO37" s="0"/>
      <c r="EJP37" s="0"/>
      <c r="EJQ37" s="0"/>
      <c r="EJR37" s="0"/>
      <c r="EJS37" s="0"/>
      <c r="EJT37" s="0"/>
      <c r="EJU37" s="0"/>
      <c r="EJV37" s="0"/>
      <c r="EJW37" s="0"/>
      <c r="EJX37" s="0"/>
      <c r="EJY37" s="0"/>
      <c r="EJZ37" s="0"/>
      <c r="EKA37" s="0"/>
      <c r="EKB37" s="0"/>
      <c r="EKC37" s="0"/>
      <c r="EKD37" s="0"/>
      <c r="EKE37" s="0"/>
      <c r="EKF37" s="0"/>
      <c r="EKG37" s="0"/>
      <c r="EKH37" s="0"/>
      <c r="EKI37" s="0"/>
      <c r="EKJ37" s="0"/>
      <c r="EKK37" s="0"/>
      <c r="EKL37" s="0"/>
      <c r="EKM37" s="0"/>
      <c r="EKN37" s="0"/>
      <c r="EKO37" s="0"/>
      <c r="EKP37" s="0"/>
      <c r="EKQ37" s="0"/>
      <c r="EKR37" s="0"/>
      <c r="EKS37" s="0"/>
      <c r="EKT37" s="0"/>
      <c r="EKU37" s="0"/>
      <c r="EKV37" s="0"/>
      <c r="EKW37" s="0"/>
      <c r="EKX37" s="0"/>
      <c r="EKY37" s="0"/>
      <c r="EKZ37" s="0"/>
      <c r="ELA37" s="0"/>
      <c r="ELB37" s="0"/>
      <c r="ELC37" s="0"/>
      <c r="ELD37" s="0"/>
      <c r="ELE37" s="0"/>
      <c r="ELF37" s="0"/>
      <c r="ELG37" s="0"/>
      <c r="ELH37" s="0"/>
      <c r="ELI37" s="0"/>
      <c r="ELJ37" s="0"/>
      <c r="ELK37" s="0"/>
      <c r="ELL37" s="0"/>
      <c r="ELM37" s="0"/>
      <c r="ELN37" s="0"/>
      <c r="ELO37" s="0"/>
      <c r="ELP37" s="0"/>
      <c r="ELQ37" s="0"/>
      <c r="ELR37" s="0"/>
      <c r="ELS37" s="0"/>
      <c r="ELT37" s="0"/>
      <c r="ELU37" s="0"/>
      <c r="ELV37" s="0"/>
      <c r="ELW37" s="0"/>
      <c r="ELX37" s="0"/>
      <c r="ELY37" s="0"/>
      <c r="ELZ37" s="0"/>
      <c r="EMA37" s="0"/>
      <c r="EMB37" s="0"/>
      <c r="EMC37" s="0"/>
      <c r="EMD37" s="0"/>
      <c r="EME37" s="0"/>
      <c r="EMF37" s="0"/>
      <c r="EMG37" s="0"/>
      <c r="EMH37" s="0"/>
      <c r="EMI37" s="0"/>
      <c r="EMJ37" s="0"/>
      <c r="EMK37" s="0"/>
      <c r="EML37" s="0"/>
      <c r="EMM37" s="0"/>
      <c r="EMN37" s="0"/>
      <c r="EMO37" s="0"/>
      <c r="EMP37" s="0"/>
      <c r="EMQ37" s="0"/>
      <c r="EMR37" s="0"/>
      <c r="EMS37" s="0"/>
      <c r="EMT37" s="0"/>
      <c r="EMU37" s="0"/>
      <c r="EMV37" s="0"/>
      <c r="EMW37" s="0"/>
      <c r="EMX37" s="0"/>
      <c r="EMY37" s="0"/>
      <c r="EMZ37" s="0"/>
      <c r="ENA37" s="0"/>
      <c r="ENB37" s="0"/>
      <c r="ENC37" s="0"/>
      <c r="END37" s="0"/>
      <c r="ENE37" s="0"/>
      <c r="ENF37" s="0"/>
      <c r="ENG37" s="0"/>
      <c r="ENH37" s="0"/>
      <c r="ENI37" s="0"/>
      <c r="ENJ37" s="0"/>
      <c r="ENK37" s="0"/>
      <c r="ENL37" s="0"/>
      <c r="ENM37" s="0"/>
      <c r="ENN37" s="0"/>
      <c r="ENO37" s="0"/>
      <c r="ENP37" s="0"/>
      <c r="ENQ37" s="0"/>
      <c r="ENR37" s="0"/>
      <c r="ENS37" s="0"/>
      <c r="ENT37" s="0"/>
      <c r="ENU37" s="0"/>
      <c r="ENV37" s="0"/>
      <c r="ENW37" s="0"/>
      <c r="ENX37" s="0"/>
      <c r="ENY37" s="0"/>
      <c r="ENZ37" s="0"/>
      <c r="EOA37" s="0"/>
      <c r="EOB37" s="0"/>
      <c r="EOC37" s="0"/>
      <c r="EOD37" s="0"/>
      <c r="EOE37" s="0"/>
      <c r="EOF37" s="0"/>
      <c r="EOG37" s="0"/>
      <c r="EOH37" s="0"/>
      <c r="EOI37" s="0"/>
      <c r="EOJ37" s="0"/>
      <c r="EOK37" s="0"/>
      <c r="EOL37" s="0"/>
      <c r="EOM37" s="0"/>
      <c r="EON37" s="0"/>
      <c r="EOO37" s="0"/>
      <c r="EOP37" s="0"/>
      <c r="EOQ37" s="0"/>
      <c r="EOR37" s="0"/>
      <c r="EOS37" s="0"/>
      <c r="EOT37" s="0"/>
      <c r="EOU37" s="0"/>
      <c r="EOV37" s="0"/>
      <c r="EOW37" s="0"/>
      <c r="EOX37" s="0"/>
      <c r="EOY37" s="0"/>
      <c r="EOZ37" s="0"/>
      <c r="EPA37" s="0"/>
      <c r="EPB37" s="0"/>
      <c r="EPC37" s="0"/>
      <c r="EPD37" s="0"/>
      <c r="EPE37" s="0"/>
      <c r="EPF37" s="0"/>
      <c r="EPG37" s="0"/>
      <c r="EPH37" s="0"/>
      <c r="EPI37" s="0"/>
      <c r="EPJ37" s="0"/>
      <c r="EPK37" s="0"/>
      <c r="EPL37" s="0"/>
      <c r="EPM37" s="0"/>
      <c r="EPN37" s="0"/>
      <c r="EPO37" s="0"/>
      <c r="EPP37" s="0"/>
      <c r="EPQ37" s="0"/>
      <c r="EPR37" s="0"/>
      <c r="EPS37" s="0"/>
      <c r="EPT37" s="0"/>
      <c r="EPU37" s="0"/>
      <c r="EPV37" s="0"/>
      <c r="EPW37" s="0"/>
      <c r="EPX37" s="0"/>
      <c r="EPY37" s="0"/>
      <c r="EPZ37" s="0"/>
      <c r="EQA37" s="0"/>
      <c r="EQB37" s="0"/>
      <c r="EQC37" s="0"/>
      <c r="EQD37" s="0"/>
      <c r="EQE37" s="0"/>
      <c r="EQF37" s="0"/>
      <c r="EQG37" s="0"/>
      <c r="EQH37" s="0"/>
      <c r="EQI37" s="0"/>
      <c r="EQJ37" s="0"/>
      <c r="EQK37" s="0"/>
      <c r="EQL37" s="0"/>
      <c r="EQM37" s="0"/>
      <c r="EQN37" s="0"/>
      <c r="EQO37" s="0"/>
      <c r="EQP37" s="0"/>
      <c r="EQQ37" s="0"/>
      <c r="EQR37" s="0"/>
      <c r="EQS37" s="0"/>
      <c r="EQT37" s="0"/>
      <c r="EQU37" s="0"/>
      <c r="EQV37" s="0"/>
      <c r="EQW37" s="0"/>
      <c r="EQX37" s="0"/>
      <c r="EQY37" s="0"/>
      <c r="EQZ37" s="0"/>
      <c r="ERA37" s="0"/>
      <c r="ERB37" s="0"/>
      <c r="ERC37" s="0"/>
      <c r="ERD37" s="0"/>
      <c r="ERE37" s="0"/>
      <c r="ERF37" s="0"/>
      <c r="ERG37" s="0"/>
      <c r="ERH37" s="0"/>
      <c r="ERI37" s="0"/>
      <c r="ERJ37" s="0"/>
      <c r="ERK37" s="0"/>
      <c r="ERL37" s="0"/>
      <c r="ERM37" s="0"/>
      <c r="ERN37" s="0"/>
      <c r="ERO37" s="0"/>
      <c r="ERP37" s="0"/>
      <c r="ERQ37" s="0"/>
      <c r="ERR37" s="0"/>
      <c r="ERS37" s="0"/>
      <c r="ERT37" s="0"/>
      <c r="ERU37" s="0"/>
      <c r="ERV37" s="0"/>
      <c r="ERW37" s="0"/>
      <c r="ERX37" s="0"/>
      <c r="ERY37" s="0"/>
      <c r="ERZ37" s="0"/>
      <c r="ESA37" s="0"/>
      <c r="ESB37" s="0"/>
      <c r="ESC37" s="0"/>
      <c r="ESD37" s="0"/>
      <c r="ESE37" s="0"/>
      <c r="ESF37" s="0"/>
      <c r="ESG37" s="0"/>
      <c r="ESH37" s="0"/>
      <c r="ESI37" s="0"/>
      <c r="ESJ37" s="0"/>
      <c r="ESK37" s="0"/>
      <c r="ESL37" s="0"/>
      <c r="ESM37" s="0"/>
      <c r="ESN37" s="0"/>
      <c r="ESO37" s="0"/>
      <c r="ESP37" s="0"/>
      <c r="ESQ37" s="0"/>
      <c r="ESR37" s="0"/>
      <c r="ESS37" s="0"/>
      <c r="EST37" s="0"/>
      <c r="ESU37" s="0"/>
      <c r="ESV37" s="0"/>
      <c r="ESW37" s="0"/>
      <c r="ESX37" s="0"/>
      <c r="ESY37" s="0"/>
      <c r="ESZ37" s="0"/>
      <c r="ETA37" s="0"/>
      <c r="ETB37" s="0"/>
      <c r="ETC37" s="0"/>
      <c r="ETD37" s="0"/>
      <c r="ETE37" s="0"/>
      <c r="ETF37" s="0"/>
      <c r="ETG37" s="0"/>
      <c r="ETH37" s="0"/>
      <c r="ETI37" s="0"/>
      <c r="ETJ37" s="0"/>
      <c r="ETK37" s="0"/>
      <c r="ETL37" s="0"/>
      <c r="ETM37" s="0"/>
      <c r="ETN37" s="0"/>
      <c r="ETO37" s="0"/>
      <c r="ETP37" s="0"/>
      <c r="ETQ37" s="0"/>
      <c r="ETR37" s="0"/>
      <c r="ETS37" s="0"/>
      <c r="ETT37" s="0"/>
      <c r="ETU37" s="0"/>
      <c r="ETV37" s="0"/>
      <c r="ETW37" s="0"/>
      <c r="ETX37" s="0"/>
      <c r="ETY37" s="0"/>
      <c r="ETZ37" s="0"/>
      <c r="EUA37" s="0"/>
      <c r="EUB37" s="0"/>
      <c r="EUC37" s="0"/>
      <c r="EUD37" s="0"/>
      <c r="EUE37" s="0"/>
      <c r="EUF37" s="0"/>
      <c r="EUG37" s="0"/>
      <c r="EUH37" s="0"/>
      <c r="EUI37" s="0"/>
      <c r="EUJ37" s="0"/>
      <c r="EUK37" s="0"/>
      <c r="EUL37" s="0"/>
      <c r="EUM37" s="0"/>
      <c r="EUN37" s="0"/>
      <c r="EUO37" s="0"/>
      <c r="EUP37" s="0"/>
      <c r="EUQ37" s="0"/>
      <c r="EUR37" s="0"/>
      <c r="EUS37" s="0"/>
      <c r="EUT37" s="0"/>
      <c r="EUU37" s="0"/>
      <c r="EUV37" s="0"/>
      <c r="EUW37" s="0"/>
      <c r="EUX37" s="0"/>
      <c r="EUY37" s="0"/>
      <c r="EUZ37" s="0"/>
      <c r="EVA37" s="0"/>
      <c r="EVB37" s="0"/>
      <c r="EVC37" s="0"/>
      <c r="EVD37" s="0"/>
      <c r="EVE37" s="0"/>
      <c r="EVF37" s="0"/>
      <c r="EVG37" s="0"/>
      <c r="EVH37" s="0"/>
      <c r="EVI37" s="0"/>
      <c r="EVJ37" s="0"/>
      <c r="EVK37" s="0"/>
      <c r="EVL37" s="0"/>
      <c r="EVM37" s="0"/>
      <c r="EVN37" s="0"/>
      <c r="EVO37" s="0"/>
      <c r="EVP37" s="0"/>
      <c r="EVQ37" s="0"/>
      <c r="EVR37" s="0"/>
      <c r="EVS37" s="0"/>
      <c r="EVT37" s="0"/>
      <c r="EVU37" s="0"/>
      <c r="EVV37" s="0"/>
      <c r="EVW37" s="0"/>
      <c r="EVX37" s="0"/>
      <c r="EVY37" s="0"/>
      <c r="EVZ37" s="0"/>
      <c r="EWA37" s="0"/>
      <c r="EWB37" s="0"/>
      <c r="EWC37" s="0"/>
      <c r="EWD37" s="0"/>
      <c r="EWE37" s="0"/>
      <c r="EWF37" s="0"/>
      <c r="EWG37" s="0"/>
      <c r="EWH37" s="0"/>
      <c r="EWI37" s="0"/>
      <c r="EWJ37" s="0"/>
      <c r="EWK37" s="0"/>
      <c r="EWL37" s="0"/>
      <c r="EWM37" s="0"/>
      <c r="EWN37" s="0"/>
      <c r="EWO37" s="0"/>
      <c r="EWP37" s="0"/>
      <c r="EWQ37" s="0"/>
      <c r="EWR37" s="0"/>
      <c r="EWS37" s="0"/>
      <c r="EWT37" s="0"/>
      <c r="EWU37" s="0"/>
      <c r="EWV37" s="0"/>
      <c r="EWW37" s="0"/>
      <c r="EWX37" s="0"/>
      <c r="EWY37" s="0"/>
      <c r="EWZ37" s="0"/>
      <c r="EXA37" s="0"/>
      <c r="EXB37" s="0"/>
      <c r="EXC37" s="0"/>
      <c r="EXD37" s="0"/>
      <c r="EXE37" s="0"/>
      <c r="EXF37" s="0"/>
      <c r="EXG37" s="0"/>
      <c r="EXH37" s="0"/>
      <c r="EXI37" s="0"/>
      <c r="EXJ37" s="0"/>
      <c r="EXK37" s="0"/>
      <c r="EXL37" s="0"/>
      <c r="EXM37" s="0"/>
      <c r="EXN37" s="0"/>
      <c r="EXO37" s="0"/>
      <c r="EXP37" s="0"/>
      <c r="EXQ37" s="0"/>
      <c r="EXR37" s="0"/>
      <c r="EXS37" s="0"/>
      <c r="EXT37" s="0"/>
      <c r="EXU37" s="0"/>
      <c r="EXV37" s="0"/>
      <c r="EXW37" s="0"/>
      <c r="EXX37" s="0"/>
      <c r="EXY37" s="0"/>
      <c r="EXZ37" s="0"/>
      <c r="EYA37" s="0"/>
      <c r="EYB37" s="0"/>
      <c r="EYC37" s="0"/>
      <c r="EYD37" s="0"/>
      <c r="EYE37" s="0"/>
      <c r="EYF37" s="0"/>
      <c r="EYG37" s="0"/>
      <c r="EYH37" s="0"/>
      <c r="EYI37" s="0"/>
      <c r="EYJ37" s="0"/>
      <c r="EYK37" s="0"/>
      <c r="EYL37" s="0"/>
      <c r="EYM37" s="0"/>
      <c r="EYN37" s="0"/>
      <c r="EYO37" s="0"/>
      <c r="EYP37" s="0"/>
      <c r="EYQ37" s="0"/>
      <c r="EYR37" s="0"/>
      <c r="EYS37" s="0"/>
      <c r="EYT37" s="0"/>
      <c r="EYU37" s="0"/>
      <c r="EYV37" s="0"/>
      <c r="EYW37" s="0"/>
      <c r="EYX37" s="0"/>
      <c r="EYY37" s="0"/>
      <c r="EYZ37" s="0"/>
      <c r="EZA37" s="0"/>
      <c r="EZB37" s="0"/>
      <c r="EZC37" s="0"/>
      <c r="EZD37" s="0"/>
      <c r="EZE37" s="0"/>
      <c r="EZF37" s="0"/>
      <c r="EZG37" s="0"/>
      <c r="EZH37" s="0"/>
      <c r="EZI37" s="0"/>
      <c r="EZJ37" s="0"/>
      <c r="EZK37" s="0"/>
      <c r="EZL37" s="0"/>
      <c r="EZM37" s="0"/>
      <c r="EZN37" s="0"/>
      <c r="EZO37" s="0"/>
      <c r="EZP37" s="0"/>
      <c r="EZQ37" s="0"/>
      <c r="EZR37" s="0"/>
      <c r="EZS37" s="0"/>
      <c r="EZT37" s="0"/>
      <c r="EZU37" s="0"/>
      <c r="EZV37" s="0"/>
      <c r="EZW37" s="0"/>
      <c r="EZX37" s="0"/>
      <c r="EZY37" s="0"/>
      <c r="EZZ37" s="0"/>
      <c r="FAA37" s="0"/>
      <c r="FAB37" s="0"/>
      <c r="FAC37" s="0"/>
      <c r="FAD37" s="0"/>
      <c r="FAE37" s="0"/>
      <c r="FAF37" s="0"/>
      <c r="FAG37" s="0"/>
      <c r="FAH37" s="0"/>
      <c r="FAI37" s="0"/>
      <c r="FAJ37" s="0"/>
      <c r="FAK37" s="0"/>
      <c r="FAL37" s="0"/>
      <c r="FAM37" s="0"/>
      <c r="FAN37" s="0"/>
      <c r="FAO37" s="0"/>
      <c r="FAP37" s="0"/>
      <c r="FAQ37" s="0"/>
      <c r="FAR37" s="0"/>
      <c r="FAS37" s="0"/>
      <c r="FAT37" s="0"/>
      <c r="FAU37" s="0"/>
      <c r="FAV37" s="0"/>
      <c r="FAW37" s="0"/>
      <c r="FAX37" s="0"/>
      <c r="FAY37" s="0"/>
      <c r="FAZ37" s="0"/>
      <c r="FBA37" s="0"/>
      <c r="FBB37" s="0"/>
      <c r="FBC37" s="0"/>
      <c r="FBD37" s="0"/>
      <c r="FBE37" s="0"/>
      <c r="FBF37" s="0"/>
      <c r="FBG37" s="0"/>
      <c r="FBH37" s="0"/>
      <c r="FBI37" s="0"/>
      <c r="FBJ37" s="0"/>
      <c r="FBK37" s="0"/>
      <c r="FBL37" s="0"/>
      <c r="FBM37" s="0"/>
      <c r="FBN37" s="0"/>
      <c r="FBO37" s="0"/>
      <c r="FBP37" s="0"/>
      <c r="FBQ37" s="0"/>
      <c r="FBR37" s="0"/>
      <c r="FBS37" s="0"/>
      <c r="FBT37" s="0"/>
      <c r="FBU37" s="0"/>
      <c r="FBV37" s="0"/>
      <c r="FBW37" s="0"/>
      <c r="FBX37" s="0"/>
      <c r="FBY37" s="0"/>
      <c r="FBZ37" s="0"/>
      <c r="FCA37" s="0"/>
      <c r="FCB37" s="0"/>
      <c r="FCC37" s="0"/>
      <c r="FCD37" s="0"/>
      <c r="FCE37" s="0"/>
      <c r="FCF37" s="0"/>
      <c r="FCG37" s="0"/>
      <c r="FCH37" s="0"/>
      <c r="FCI37" s="0"/>
      <c r="FCJ37" s="0"/>
      <c r="FCK37" s="0"/>
      <c r="FCL37" s="0"/>
      <c r="FCM37" s="0"/>
      <c r="FCN37" s="0"/>
      <c r="FCO37" s="0"/>
      <c r="FCP37" s="0"/>
      <c r="FCQ37" s="0"/>
      <c r="FCR37" s="0"/>
      <c r="FCS37" s="0"/>
      <c r="FCT37" s="0"/>
      <c r="FCU37" s="0"/>
      <c r="FCV37" s="0"/>
      <c r="FCW37" s="0"/>
      <c r="FCX37" s="0"/>
      <c r="FCY37" s="0"/>
      <c r="FCZ37" s="0"/>
      <c r="FDA37" s="0"/>
      <c r="FDB37" s="0"/>
      <c r="FDC37" s="0"/>
      <c r="FDD37" s="0"/>
      <c r="FDE37" s="0"/>
      <c r="FDF37" s="0"/>
      <c r="FDG37" s="0"/>
      <c r="FDH37" s="0"/>
      <c r="FDI37" s="0"/>
      <c r="FDJ37" s="0"/>
      <c r="FDK37" s="0"/>
      <c r="FDL37" s="0"/>
      <c r="FDM37" s="0"/>
      <c r="FDN37" s="0"/>
      <c r="FDO37" s="0"/>
      <c r="FDP37" s="0"/>
      <c r="FDQ37" s="0"/>
      <c r="FDR37" s="0"/>
      <c r="FDS37" s="0"/>
      <c r="FDT37" s="0"/>
      <c r="FDU37" s="0"/>
      <c r="FDV37" s="0"/>
      <c r="FDW37" s="0"/>
      <c r="FDX37" s="0"/>
      <c r="FDY37" s="0"/>
      <c r="FDZ37" s="0"/>
      <c r="FEA37" s="0"/>
      <c r="FEB37" s="0"/>
      <c r="FEC37" s="0"/>
      <c r="FED37" s="0"/>
      <c r="FEE37" s="0"/>
      <c r="FEF37" s="0"/>
      <c r="FEG37" s="0"/>
      <c r="FEH37" s="0"/>
      <c r="FEI37" s="0"/>
      <c r="FEJ37" s="0"/>
      <c r="FEK37" s="0"/>
      <c r="FEL37" s="0"/>
      <c r="FEM37" s="0"/>
      <c r="FEN37" s="0"/>
      <c r="FEO37" s="0"/>
      <c r="FEP37" s="0"/>
      <c r="FEQ37" s="0"/>
      <c r="FER37" s="0"/>
      <c r="FES37" s="0"/>
      <c r="FET37" s="0"/>
      <c r="FEU37" s="0"/>
      <c r="FEV37" s="0"/>
      <c r="FEW37" s="0"/>
      <c r="FEX37" s="0"/>
      <c r="FEY37" s="0"/>
      <c r="FEZ37" s="0"/>
      <c r="FFA37" s="0"/>
      <c r="FFB37" s="0"/>
      <c r="FFC37" s="0"/>
      <c r="FFD37" s="0"/>
      <c r="FFE37" s="0"/>
      <c r="FFF37" s="0"/>
      <c r="FFG37" s="0"/>
      <c r="FFH37" s="0"/>
      <c r="FFI37" s="0"/>
      <c r="FFJ37" s="0"/>
      <c r="FFK37" s="0"/>
      <c r="FFL37" s="0"/>
      <c r="FFM37" s="0"/>
      <c r="FFN37" s="0"/>
      <c r="FFO37" s="0"/>
      <c r="FFP37" s="0"/>
      <c r="FFQ37" s="0"/>
      <c r="FFR37" s="0"/>
      <c r="FFS37" s="0"/>
      <c r="FFT37" s="0"/>
      <c r="FFU37" s="0"/>
      <c r="FFV37" s="0"/>
      <c r="FFW37" s="0"/>
      <c r="FFX37" s="0"/>
      <c r="FFY37" s="0"/>
      <c r="FFZ37" s="0"/>
      <c r="FGA37" s="0"/>
      <c r="FGB37" s="0"/>
      <c r="FGC37" s="0"/>
      <c r="FGD37" s="0"/>
      <c r="FGE37" s="0"/>
      <c r="FGF37" s="0"/>
      <c r="FGG37" s="0"/>
      <c r="FGH37" s="0"/>
      <c r="FGI37" s="0"/>
      <c r="FGJ37" s="0"/>
      <c r="FGK37" s="0"/>
      <c r="FGL37" s="0"/>
      <c r="FGM37" s="0"/>
      <c r="FGN37" s="0"/>
      <c r="FGO37" s="0"/>
      <c r="FGP37" s="0"/>
      <c r="FGQ37" s="0"/>
      <c r="FGR37" s="0"/>
      <c r="FGS37" s="0"/>
      <c r="FGT37" s="0"/>
      <c r="FGU37" s="0"/>
      <c r="FGV37" s="0"/>
      <c r="FGW37" s="0"/>
      <c r="FGX37" s="0"/>
      <c r="FGY37" s="0"/>
      <c r="FGZ37" s="0"/>
      <c r="FHA37" s="0"/>
      <c r="FHB37" s="0"/>
      <c r="FHC37" s="0"/>
      <c r="FHD37" s="0"/>
      <c r="FHE37" s="0"/>
      <c r="FHF37" s="0"/>
      <c r="FHG37" s="0"/>
      <c r="FHH37" s="0"/>
      <c r="FHI37" s="0"/>
      <c r="FHJ37" s="0"/>
      <c r="FHK37" s="0"/>
      <c r="FHL37" s="0"/>
      <c r="FHM37" s="0"/>
      <c r="FHN37" s="0"/>
      <c r="FHO37" s="0"/>
      <c r="FHP37" s="0"/>
      <c r="FHQ37" s="0"/>
      <c r="FHR37" s="0"/>
      <c r="FHS37" s="0"/>
      <c r="FHT37" s="0"/>
      <c r="FHU37" s="0"/>
      <c r="FHV37" s="0"/>
      <c r="FHW37" s="0"/>
      <c r="FHX37" s="0"/>
      <c r="FHY37" s="0"/>
      <c r="FHZ37" s="0"/>
      <c r="FIA37" s="0"/>
      <c r="FIB37" s="0"/>
      <c r="FIC37" s="0"/>
      <c r="FID37" s="0"/>
      <c r="FIE37" s="0"/>
      <c r="FIF37" s="0"/>
      <c r="FIG37" s="0"/>
      <c r="FIH37" s="0"/>
      <c r="FII37" s="0"/>
      <c r="FIJ37" s="0"/>
      <c r="FIK37" s="0"/>
      <c r="FIL37" s="0"/>
      <c r="FIM37" s="0"/>
      <c r="FIN37" s="0"/>
      <c r="FIO37" s="0"/>
      <c r="FIP37" s="0"/>
      <c r="FIQ37" s="0"/>
      <c r="FIR37" s="0"/>
      <c r="FIS37" s="0"/>
      <c r="FIT37" s="0"/>
      <c r="FIU37" s="0"/>
      <c r="FIV37" s="0"/>
      <c r="FIW37" s="0"/>
      <c r="FIX37" s="0"/>
      <c r="FIY37" s="0"/>
      <c r="FIZ37" s="0"/>
      <c r="FJA37" s="0"/>
      <c r="FJB37" s="0"/>
      <c r="FJC37" s="0"/>
      <c r="FJD37" s="0"/>
      <c r="FJE37" s="0"/>
      <c r="FJF37" s="0"/>
      <c r="FJG37" s="0"/>
      <c r="FJH37" s="0"/>
      <c r="FJI37" s="0"/>
      <c r="FJJ37" s="0"/>
      <c r="FJK37" s="0"/>
      <c r="FJL37" s="0"/>
      <c r="FJM37" s="0"/>
      <c r="FJN37" s="0"/>
      <c r="FJO37" s="0"/>
      <c r="FJP37" s="0"/>
      <c r="FJQ37" s="0"/>
      <c r="FJR37" s="0"/>
      <c r="FJS37" s="0"/>
      <c r="FJT37" s="0"/>
      <c r="FJU37" s="0"/>
      <c r="FJV37" s="0"/>
      <c r="FJW37" s="0"/>
      <c r="FJX37" s="0"/>
      <c r="FJY37" s="0"/>
      <c r="FJZ37" s="0"/>
      <c r="FKA37" s="0"/>
      <c r="FKB37" s="0"/>
      <c r="FKC37" s="0"/>
      <c r="FKD37" s="0"/>
      <c r="FKE37" s="0"/>
      <c r="FKF37" s="0"/>
      <c r="FKG37" s="0"/>
      <c r="FKH37" s="0"/>
      <c r="FKI37" s="0"/>
      <c r="FKJ37" s="0"/>
      <c r="FKK37" s="0"/>
      <c r="FKL37" s="0"/>
      <c r="FKM37" s="0"/>
      <c r="FKN37" s="0"/>
      <c r="FKO37" s="0"/>
      <c r="FKP37" s="0"/>
      <c r="FKQ37" s="0"/>
      <c r="FKR37" s="0"/>
      <c r="FKS37" s="0"/>
      <c r="FKT37" s="0"/>
      <c r="FKU37" s="0"/>
      <c r="FKV37" s="0"/>
      <c r="FKW37" s="0"/>
      <c r="FKX37" s="0"/>
      <c r="FKY37" s="0"/>
      <c r="FKZ37" s="0"/>
      <c r="FLA37" s="0"/>
      <c r="FLB37" s="0"/>
      <c r="FLC37" s="0"/>
      <c r="FLD37" s="0"/>
      <c r="FLE37" s="0"/>
      <c r="FLF37" s="0"/>
      <c r="FLG37" s="0"/>
      <c r="FLH37" s="0"/>
      <c r="FLI37" s="0"/>
      <c r="FLJ37" s="0"/>
      <c r="FLK37" s="0"/>
      <c r="FLL37" s="0"/>
      <c r="FLM37" s="0"/>
      <c r="FLN37" s="0"/>
      <c r="FLO37" s="0"/>
      <c r="FLP37" s="0"/>
      <c r="FLQ37" s="0"/>
      <c r="FLR37" s="0"/>
      <c r="FLS37" s="0"/>
      <c r="FLT37" s="0"/>
      <c r="FLU37" s="0"/>
      <c r="FLV37" s="0"/>
      <c r="FLW37" s="0"/>
      <c r="FLX37" s="0"/>
      <c r="FLY37" s="0"/>
      <c r="FLZ37" s="0"/>
      <c r="FMA37" s="0"/>
      <c r="FMB37" s="0"/>
      <c r="FMC37" s="0"/>
      <c r="FMD37" s="0"/>
      <c r="FME37" s="0"/>
      <c r="FMF37" s="0"/>
      <c r="FMG37" s="0"/>
      <c r="FMH37" s="0"/>
      <c r="FMI37" s="0"/>
      <c r="FMJ37" s="0"/>
      <c r="FMK37" s="0"/>
      <c r="FML37" s="0"/>
      <c r="FMM37" s="0"/>
      <c r="FMN37" s="0"/>
      <c r="FMO37" s="0"/>
      <c r="FMP37" s="0"/>
      <c r="FMQ37" s="0"/>
      <c r="FMR37" s="0"/>
      <c r="FMS37" s="0"/>
      <c r="FMT37" s="0"/>
      <c r="FMU37" s="0"/>
      <c r="FMV37" s="0"/>
      <c r="FMW37" s="0"/>
      <c r="FMX37" s="0"/>
      <c r="FMY37" s="0"/>
      <c r="FMZ37" s="0"/>
      <c r="FNA37" s="0"/>
      <c r="FNB37" s="0"/>
      <c r="FNC37" s="0"/>
      <c r="FND37" s="0"/>
      <c r="FNE37" s="0"/>
      <c r="FNF37" s="0"/>
      <c r="FNG37" s="0"/>
      <c r="FNH37" s="0"/>
      <c r="FNI37" s="0"/>
      <c r="FNJ37" s="0"/>
      <c r="FNK37" s="0"/>
      <c r="FNL37" s="0"/>
      <c r="FNM37" s="0"/>
      <c r="FNN37" s="0"/>
      <c r="FNO37" s="0"/>
      <c r="FNP37" s="0"/>
      <c r="FNQ37" s="0"/>
      <c r="FNR37" s="0"/>
      <c r="FNS37" s="0"/>
      <c r="FNT37" s="0"/>
      <c r="FNU37" s="0"/>
      <c r="FNV37" s="0"/>
      <c r="FNW37" s="0"/>
      <c r="FNX37" s="0"/>
      <c r="FNY37" s="0"/>
      <c r="FNZ37" s="0"/>
      <c r="FOA37" s="0"/>
      <c r="FOB37" s="0"/>
      <c r="FOC37" s="0"/>
      <c r="FOD37" s="0"/>
      <c r="FOE37" s="0"/>
      <c r="FOF37" s="0"/>
      <c r="FOG37" s="0"/>
      <c r="FOH37" s="0"/>
      <c r="FOI37" s="0"/>
      <c r="FOJ37" s="0"/>
      <c r="FOK37" s="0"/>
      <c r="FOL37" s="0"/>
      <c r="FOM37" s="0"/>
      <c r="FON37" s="0"/>
      <c r="FOO37" s="0"/>
      <c r="FOP37" s="0"/>
      <c r="FOQ37" s="0"/>
      <c r="FOR37" s="0"/>
      <c r="FOS37" s="0"/>
      <c r="FOT37" s="0"/>
      <c r="FOU37" s="0"/>
      <c r="FOV37" s="0"/>
      <c r="FOW37" s="0"/>
      <c r="FOX37" s="0"/>
      <c r="FOY37" s="0"/>
      <c r="FOZ37" s="0"/>
      <c r="FPA37" s="0"/>
      <c r="FPB37" s="0"/>
      <c r="FPC37" s="0"/>
      <c r="FPD37" s="0"/>
      <c r="FPE37" s="0"/>
      <c r="FPF37" s="0"/>
      <c r="FPG37" s="0"/>
      <c r="FPH37" s="0"/>
      <c r="FPI37" s="0"/>
      <c r="FPJ37" s="0"/>
      <c r="FPK37" s="0"/>
      <c r="FPL37" s="0"/>
      <c r="FPM37" s="0"/>
      <c r="FPN37" s="0"/>
      <c r="FPO37" s="0"/>
      <c r="FPP37" s="0"/>
      <c r="FPQ37" s="0"/>
      <c r="FPR37" s="0"/>
      <c r="FPS37" s="0"/>
      <c r="FPT37" s="0"/>
      <c r="FPU37" s="0"/>
      <c r="FPV37" s="0"/>
      <c r="FPW37" s="0"/>
      <c r="FPX37" s="0"/>
      <c r="FPY37" s="0"/>
      <c r="FPZ37" s="0"/>
      <c r="FQA37" s="0"/>
      <c r="FQB37" s="0"/>
      <c r="FQC37" s="0"/>
      <c r="FQD37" s="0"/>
      <c r="FQE37" s="0"/>
      <c r="FQF37" s="0"/>
      <c r="FQG37" s="0"/>
      <c r="FQH37" s="0"/>
      <c r="FQI37" s="0"/>
      <c r="FQJ37" s="0"/>
      <c r="FQK37" s="0"/>
      <c r="FQL37" s="0"/>
      <c r="FQM37" s="0"/>
      <c r="FQN37" s="0"/>
      <c r="FQO37" s="0"/>
      <c r="FQP37" s="0"/>
      <c r="FQQ37" s="0"/>
      <c r="FQR37" s="0"/>
      <c r="FQS37" s="0"/>
      <c r="FQT37" s="0"/>
      <c r="FQU37" s="0"/>
      <c r="FQV37" s="0"/>
      <c r="FQW37" s="0"/>
      <c r="FQX37" s="0"/>
      <c r="FQY37" s="0"/>
      <c r="FQZ37" s="0"/>
      <c r="FRA37" s="0"/>
      <c r="FRB37" s="0"/>
      <c r="FRC37" s="0"/>
      <c r="FRD37" s="0"/>
      <c r="FRE37" s="0"/>
      <c r="FRF37" s="0"/>
      <c r="FRG37" s="0"/>
      <c r="FRH37" s="0"/>
      <c r="FRI37" s="0"/>
      <c r="FRJ37" s="0"/>
      <c r="FRK37" s="0"/>
      <c r="FRL37" s="0"/>
      <c r="FRM37" s="0"/>
      <c r="FRN37" s="0"/>
      <c r="FRO37" s="0"/>
      <c r="FRP37" s="0"/>
      <c r="FRQ37" s="0"/>
      <c r="FRR37" s="0"/>
      <c r="FRS37" s="0"/>
      <c r="FRT37" s="0"/>
      <c r="FRU37" s="0"/>
      <c r="FRV37" s="0"/>
      <c r="FRW37" s="0"/>
      <c r="FRX37" s="0"/>
      <c r="FRY37" s="0"/>
      <c r="FRZ37" s="0"/>
      <c r="FSA37" s="0"/>
      <c r="FSB37" s="0"/>
      <c r="FSC37" s="0"/>
      <c r="FSD37" s="0"/>
      <c r="FSE37" s="0"/>
      <c r="FSF37" s="0"/>
      <c r="FSG37" s="0"/>
      <c r="FSH37" s="0"/>
      <c r="FSI37" s="0"/>
      <c r="FSJ37" s="0"/>
      <c r="FSK37" s="0"/>
      <c r="FSL37" s="0"/>
      <c r="FSM37" s="0"/>
      <c r="FSN37" s="0"/>
      <c r="FSO37" s="0"/>
      <c r="FSP37" s="0"/>
      <c r="FSQ37" s="0"/>
      <c r="FSR37" s="0"/>
      <c r="FSS37" s="0"/>
      <c r="FST37" s="0"/>
      <c r="FSU37" s="0"/>
      <c r="FSV37" s="0"/>
      <c r="FSW37" s="0"/>
      <c r="FSX37" s="0"/>
      <c r="FSY37" s="0"/>
      <c r="FSZ37" s="0"/>
      <c r="FTA37" s="0"/>
      <c r="FTB37" s="0"/>
      <c r="FTC37" s="0"/>
      <c r="FTD37" s="0"/>
      <c r="FTE37" s="0"/>
      <c r="FTF37" s="0"/>
      <c r="FTG37" s="0"/>
      <c r="FTH37" s="0"/>
      <c r="FTI37" s="0"/>
      <c r="FTJ37" s="0"/>
      <c r="FTK37" s="0"/>
      <c r="FTL37" s="0"/>
      <c r="FTM37" s="0"/>
      <c r="FTN37" s="0"/>
      <c r="FTO37" s="0"/>
      <c r="FTP37" s="0"/>
      <c r="FTQ37" s="0"/>
      <c r="FTR37" s="0"/>
      <c r="FTS37" s="0"/>
      <c r="FTT37" s="0"/>
      <c r="FTU37" s="0"/>
      <c r="FTV37" s="0"/>
      <c r="FTW37" s="0"/>
      <c r="FTX37" s="0"/>
      <c r="FTY37" s="0"/>
      <c r="FTZ37" s="0"/>
      <c r="FUA37" s="0"/>
      <c r="FUB37" s="0"/>
      <c r="FUC37" s="0"/>
      <c r="FUD37" s="0"/>
      <c r="FUE37" s="0"/>
      <c r="FUF37" s="0"/>
      <c r="FUG37" s="0"/>
      <c r="FUH37" s="0"/>
      <c r="FUI37" s="0"/>
      <c r="FUJ37" s="0"/>
      <c r="FUK37" s="0"/>
      <c r="FUL37" s="0"/>
      <c r="FUM37" s="0"/>
      <c r="FUN37" s="0"/>
      <c r="FUO37" s="0"/>
      <c r="FUP37" s="0"/>
      <c r="FUQ37" s="0"/>
      <c r="FUR37" s="0"/>
      <c r="FUS37" s="0"/>
      <c r="FUT37" s="0"/>
      <c r="FUU37" s="0"/>
      <c r="FUV37" s="0"/>
      <c r="FUW37" s="0"/>
      <c r="FUX37" s="0"/>
      <c r="FUY37" s="0"/>
      <c r="FUZ37" s="0"/>
      <c r="FVA37" s="0"/>
      <c r="FVB37" s="0"/>
      <c r="FVC37" s="0"/>
      <c r="FVD37" s="0"/>
      <c r="FVE37" s="0"/>
      <c r="FVF37" s="0"/>
      <c r="FVG37" s="0"/>
      <c r="FVH37" s="0"/>
      <c r="FVI37" s="0"/>
      <c r="FVJ37" s="0"/>
      <c r="FVK37" s="0"/>
      <c r="FVL37" s="0"/>
      <c r="FVM37" s="0"/>
      <c r="FVN37" s="0"/>
      <c r="FVO37" s="0"/>
      <c r="FVP37" s="0"/>
      <c r="FVQ37" s="0"/>
      <c r="FVR37" s="0"/>
      <c r="FVS37" s="0"/>
      <c r="FVT37" s="0"/>
      <c r="FVU37" s="0"/>
      <c r="FVV37" s="0"/>
      <c r="FVW37" s="0"/>
      <c r="FVX37" s="0"/>
      <c r="FVY37" s="0"/>
      <c r="FVZ37" s="0"/>
      <c r="FWA37" s="0"/>
      <c r="FWB37" s="0"/>
      <c r="FWC37" s="0"/>
      <c r="FWD37" s="0"/>
      <c r="FWE37" s="0"/>
      <c r="FWF37" s="0"/>
      <c r="FWG37" s="0"/>
      <c r="FWH37" s="0"/>
      <c r="FWI37" s="0"/>
      <c r="FWJ37" s="0"/>
      <c r="FWK37" s="0"/>
      <c r="FWL37" s="0"/>
      <c r="FWM37" s="0"/>
      <c r="FWN37" s="0"/>
      <c r="FWO37" s="0"/>
      <c r="FWP37" s="0"/>
      <c r="FWQ37" s="0"/>
      <c r="FWR37" s="0"/>
      <c r="FWS37" s="0"/>
      <c r="FWT37" s="0"/>
      <c r="FWU37" s="0"/>
      <c r="FWV37" s="0"/>
      <c r="FWW37" s="0"/>
      <c r="FWX37" s="0"/>
      <c r="FWY37" s="0"/>
      <c r="FWZ37" s="0"/>
      <c r="FXA37" s="0"/>
      <c r="FXB37" s="0"/>
      <c r="FXC37" s="0"/>
      <c r="FXD37" s="0"/>
      <c r="FXE37" s="0"/>
      <c r="FXF37" s="0"/>
      <c r="FXG37" s="0"/>
      <c r="FXH37" s="0"/>
      <c r="FXI37" s="0"/>
      <c r="FXJ37" s="0"/>
      <c r="FXK37" s="0"/>
      <c r="FXL37" s="0"/>
      <c r="FXM37" s="0"/>
      <c r="FXN37" s="0"/>
      <c r="FXO37" s="0"/>
      <c r="FXP37" s="0"/>
      <c r="FXQ37" s="0"/>
      <c r="FXR37" s="0"/>
      <c r="FXS37" s="0"/>
      <c r="FXT37" s="0"/>
      <c r="FXU37" s="0"/>
      <c r="FXV37" s="0"/>
      <c r="FXW37" s="0"/>
      <c r="FXX37" s="0"/>
      <c r="FXY37" s="0"/>
      <c r="FXZ37" s="0"/>
      <c r="FYA37" s="0"/>
      <c r="FYB37" s="0"/>
      <c r="FYC37" s="0"/>
      <c r="FYD37" s="0"/>
      <c r="FYE37" s="0"/>
      <c r="FYF37" s="0"/>
      <c r="FYG37" s="0"/>
      <c r="FYH37" s="0"/>
      <c r="FYI37" s="0"/>
      <c r="FYJ37" s="0"/>
      <c r="FYK37" s="0"/>
      <c r="FYL37" s="0"/>
      <c r="FYM37" s="0"/>
      <c r="FYN37" s="0"/>
      <c r="FYO37" s="0"/>
      <c r="FYP37" s="0"/>
      <c r="FYQ37" s="0"/>
      <c r="FYR37" s="0"/>
      <c r="FYS37" s="0"/>
      <c r="FYT37" s="0"/>
      <c r="FYU37" s="0"/>
      <c r="FYV37" s="0"/>
      <c r="FYW37" s="0"/>
      <c r="FYX37" s="0"/>
      <c r="FYY37" s="0"/>
      <c r="FYZ37" s="0"/>
      <c r="FZA37" s="0"/>
      <c r="FZB37" s="0"/>
      <c r="FZC37" s="0"/>
      <c r="FZD37" s="0"/>
      <c r="FZE37" s="0"/>
      <c r="FZF37" s="0"/>
      <c r="FZG37" s="0"/>
      <c r="FZH37" s="0"/>
      <c r="FZI37" s="0"/>
      <c r="FZJ37" s="0"/>
      <c r="FZK37" s="0"/>
      <c r="FZL37" s="0"/>
      <c r="FZM37" s="0"/>
      <c r="FZN37" s="0"/>
      <c r="FZO37" s="0"/>
      <c r="FZP37" s="0"/>
      <c r="FZQ37" s="0"/>
      <c r="FZR37" s="0"/>
      <c r="FZS37" s="0"/>
      <c r="FZT37" s="0"/>
      <c r="FZU37" s="0"/>
      <c r="FZV37" s="0"/>
      <c r="FZW37" s="0"/>
      <c r="FZX37" s="0"/>
      <c r="FZY37" s="0"/>
      <c r="FZZ37" s="0"/>
      <c r="GAA37" s="0"/>
      <c r="GAB37" s="0"/>
      <c r="GAC37" s="0"/>
      <c r="GAD37" s="0"/>
      <c r="GAE37" s="0"/>
      <c r="GAF37" s="0"/>
      <c r="GAG37" s="0"/>
      <c r="GAH37" s="0"/>
      <c r="GAI37" s="0"/>
      <c r="GAJ37" s="0"/>
      <c r="GAK37" s="0"/>
      <c r="GAL37" s="0"/>
      <c r="GAM37" s="0"/>
      <c r="GAN37" s="0"/>
      <c r="GAO37" s="0"/>
      <c r="GAP37" s="0"/>
      <c r="GAQ37" s="0"/>
      <c r="GAR37" s="0"/>
      <c r="GAS37" s="0"/>
      <c r="GAT37" s="0"/>
      <c r="GAU37" s="0"/>
      <c r="GAV37" s="0"/>
      <c r="GAW37" s="0"/>
      <c r="GAX37" s="0"/>
      <c r="GAY37" s="0"/>
      <c r="GAZ37" s="0"/>
      <c r="GBA37" s="0"/>
      <c r="GBB37" s="0"/>
      <c r="GBC37" s="0"/>
      <c r="GBD37" s="0"/>
      <c r="GBE37" s="0"/>
      <c r="GBF37" s="0"/>
      <c r="GBG37" s="0"/>
      <c r="GBH37" s="0"/>
      <c r="GBI37" s="0"/>
      <c r="GBJ37" s="0"/>
      <c r="GBK37" s="0"/>
      <c r="GBL37" s="0"/>
      <c r="GBM37" s="0"/>
      <c r="GBN37" s="0"/>
      <c r="GBO37" s="0"/>
      <c r="GBP37" s="0"/>
      <c r="GBQ37" s="0"/>
      <c r="GBR37" s="0"/>
      <c r="GBS37" s="0"/>
      <c r="GBT37" s="0"/>
      <c r="GBU37" s="0"/>
      <c r="GBV37" s="0"/>
      <c r="GBW37" s="0"/>
      <c r="GBX37" s="0"/>
      <c r="GBY37" s="0"/>
      <c r="GBZ37" s="0"/>
      <c r="GCA37" s="0"/>
      <c r="GCB37" s="0"/>
      <c r="GCC37" s="0"/>
      <c r="GCD37" s="0"/>
      <c r="GCE37" s="0"/>
      <c r="GCF37" s="0"/>
      <c r="GCG37" s="0"/>
      <c r="GCH37" s="0"/>
      <c r="GCI37" s="0"/>
      <c r="GCJ37" s="0"/>
      <c r="GCK37" s="0"/>
      <c r="GCL37" s="0"/>
      <c r="GCM37" s="0"/>
      <c r="GCN37" s="0"/>
      <c r="GCO37" s="0"/>
      <c r="GCP37" s="0"/>
      <c r="GCQ37" s="0"/>
      <c r="GCR37" s="0"/>
      <c r="GCS37" s="0"/>
      <c r="GCT37" s="0"/>
      <c r="GCU37" s="0"/>
      <c r="GCV37" s="0"/>
      <c r="GCW37" s="0"/>
      <c r="GCX37" s="0"/>
      <c r="GCY37" s="0"/>
      <c r="GCZ37" s="0"/>
      <c r="GDA37" s="0"/>
      <c r="GDB37" s="0"/>
      <c r="GDC37" s="0"/>
      <c r="GDD37" s="0"/>
      <c r="GDE37" s="0"/>
      <c r="GDF37" s="0"/>
      <c r="GDG37" s="0"/>
      <c r="GDH37" s="0"/>
      <c r="GDI37" s="0"/>
      <c r="GDJ37" s="0"/>
      <c r="GDK37" s="0"/>
      <c r="GDL37" s="0"/>
      <c r="GDM37" s="0"/>
      <c r="GDN37" s="0"/>
      <c r="GDO37" s="0"/>
      <c r="GDP37" s="0"/>
      <c r="GDQ37" s="0"/>
      <c r="GDR37" s="0"/>
      <c r="GDS37" s="0"/>
      <c r="GDT37" s="0"/>
      <c r="GDU37" s="0"/>
      <c r="GDV37" s="0"/>
      <c r="GDW37" s="0"/>
      <c r="GDX37" s="0"/>
      <c r="GDY37" s="0"/>
      <c r="GDZ37" s="0"/>
      <c r="GEA37" s="0"/>
      <c r="GEB37" s="0"/>
      <c r="GEC37" s="0"/>
      <c r="GED37" s="0"/>
      <c r="GEE37" s="0"/>
      <c r="GEF37" s="0"/>
      <c r="GEG37" s="0"/>
      <c r="GEH37" s="0"/>
      <c r="GEI37" s="0"/>
      <c r="GEJ37" s="0"/>
      <c r="GEK37" s="0"/>
      <c r="GEL37" s="0"/>
      <c r="GEM37" s="0"/>
      <c r="GEN37" s="0"/>
      <c r="GEO37" s="0"/>
      <c r="GEP37" s="0"/>
      <c r="GEQ37" s="0"/>
      <c r="GER37" s="0"/>
      <c r="GES37" s="0"/>
      <c r="GET37" s="0"/>
      <c r="GEU37" s="0"/>
      <c r="GEV37" s="0"/>
      <c r="GEW37" s="0"/>
      <c r="GEX37" s="0"/>
      <c r="GEY37" s="0"/>
      <c r="GEZ37" s="0"/>
      <c r="GFA37" s="0"/>
      <c r="GFB37" s="0"/>
      <c r="GFC37" s="0"/>
      <c r="GFD37" s="0"/>
      <c r="GFE37" s="0"/>
      <c r="GFF37" s="0"/>
      <c r="GFG37" s="0"/>
      <c r="GFH37" s="0"/>
      <c r="GFI37" s="0"/>
      <c r="GFJ37" s="0"/>
      <c r="GFK37" s="0"/>
      <c r="GFL37" s="0"/>
      <c r="GFM37" s="0"/>
      <c r="GFN37" s="0"/>
      <c r="GFO37" s="0"/>
      <c r="GFP37" s="0"/>
      <c r="GFQ37" s="0"/>
      <c r="GFR37" s="0"/>
      <c r="GFS37" s="0"/>
      <c r="GFT37" s="0"/>
      <c r="GFU37" s="0"/>
      <c r="GFV37" s="0"/>
      <c r="GFW37" s="0"/>
      <c r="GFX37" s="0"/>
      <c r="GFY37" s="0"/>
      <c r="GFZ37" s="0"/>
      <c r="GGA37" s="0"/>
      <c r="GGB37" s="0"/>
      <c r="GGC37" s="0"/>
      <c r="GGD37" s="0"/>
      <c r="GGE37" s="0"/>
      <c r="GGF37" s="0"/>
      <c r="GGG37" s="0"/>
      <c r="GGH37" s="0"/>
      <c r="GGI37" s="0"/>
      <c r="GGJ37" s="0"/>
      <c r="GGK37" s="0"/>
      <c r="GGL37" s="0"/>
      <c r="GGM37" s="0"/>
      <c r="GGN37" s="0"/>
      <c r="GGO37" s="0"/>
      <c r="GGP37" s="0"/>
      <c r="GGQ37" s="0"/>
      <c r="GGR37" s="0"/>
      <c r="GGS37" s="0"/>
      <c r="GGT37" s="0"/>
      <c r="GGU37" s="0"/>
      <c r="GGV37" s="0"/>
      <c r="GGW37" s="0"/>
      <c r="GGX37" s="0"/>
      <c r="GGY37" s="0"/>
      <c r="GGZ37" s="0"/>
      <c r="GHA37" s="0"/>
      <c r="GHB37" s="0"/>
      <c r="GHC37" s="0"/>
      <c r="GHD37" s="0"/>
      <c r="GHE37" s="0"/>
      <c r="GHF37" s="0"/>
      <c r="GHG37" s="0"/>
      <c r="GHH37" s="0"/>
      <c r="GHI37" s="0"/>
      <c r="GHJ37" s="0"/>
      <c r="GHK37" s="0"/>
      <c r="GHL37" s="0"/>
      <c r="GHM37" s="0"/>
      <c r="GHN37" s="0"/>
      <c r="GHO37" s="0"/>
      <c r="GHP37" s="0"/>
      <c r="GHQ37" s="0"/>
      <c r="GHR37" s="0"/>
      <c r="GHS37" s="0"/>
      <c r="GHT37" s="0"/>
      <c r="GHU37" s="0"/>
      <c r="GHV37" s="0"/>
      <c r="GHW37" s="0"/>
      <c r="GHX37" s="0"/>
      <c r="GHY37" s="0"/>
      <c r="GHZ37" s="0"/>
      <c r="GIA37" s="0"/>
      <c r="GIB37" s="0"/>
      <c r="GIC37" s="0"/>
      <c r="GID37" s="0"/>
      <c r="GIE37" s="0"/>
      <c r="GIF37" s="0"/>
      <c r="GIG37" s="0"/>
      <c r="GIH37" s="0"/>
      <c r="GII37" s="0"/>
      <c r="GIJ37" s="0"/>
      <c r="GIK37" s="0"/>
      <c r="GIL37" s="0"/>
      <c r="GIM37" s="0"/>
      <c r="GIN37" s="0"/>
      <c r="GIO37" s="0"/>
      <c r="GIP37" s="0"/>
      <c r="GIQ37" s="0"/>
      <c r="GIR37" s="0"/>
      <c r="GIS37" s="0"/>
      <c r="GIT37" s="0"/>
      <c r="GIU37" s="0"/>
      <c r="GIV37" s="0"/>
      <c r="GIW37" s="0"/>
      <c r="GIX37" s="0"/>
      <c r="GIY37" s="0"/>
      <c r="GIZ37" s="0"/>
      <c r="GJA37" s="0"/>
      <c r="GJB37" s="0"/>
      <c r="GJC37" s="0"/>
      <c r="GJD37" s="0"/>
      <c r="GJE37" s="0"/>
      <c r="GJF37" s="0"/>
      <c r="GJG37" s="0"/>
      <c r="GJH37" s="0"/>
      <c r="GJI37" s="0"/>
      <c r="GJJ37" s="0"/>
      <c r="GJK37" s="0"/>
      <c r="GJL37" s="0"/>
      <c r="GJM37" s="0"/>
      <c r="GJN37" s="0"/>
      <c r="GJO37" s="0"/>
      <c r="GJP37" s="0"/>
      <c r="GJQ37" s="0"/>
      <c r="GJR37" s="0"/>
      <c r="GJS37" s="0"/>
      <c r="GJT37" s="0"/>
      <c r="GJU37" s="0"/>
      <c r="GJV37" s="0"/>
      <c r="GJW37" s="0"/>
      <c r="GJX37" s="0"/>
      <c r="GJY37" s="0"/>
      <c r="GJZ37" s="0"/>
      <c r="GKA37" s="0"/>
      <c r="GKB37" s="0"/>
      <c r="GKC37" s="0"/>
      <c r="GKD37" s="0"/>
      <c r="GKE37" s="0"/>
      <c r="GKF37" s="0"/>
      <c r="GKG37" s="0"/>
      <c r="GKH37" s="0"/>
      <c r="GKI37" s="0"/>
      <c r="GKJ37" s="0"/>
      <c r="GKK37" s="0"/>
      <c r="GKL37" s="0"/>
      <c r="GKM37" s="0"/>
      <c r="GKN37" s="0"/>
      <c r="GKO37" s="0"/>
      <c r="GKP37" s="0"/>
      <c r="GKQ37" s="0"/>
      <c r="GKR37" s="0"/>
      <c r="GKS37" s="0"/>
      <c r="GKT37" s="0"/>
      <c r="GKU37" s="0"/>
      <c r="GKV37" s="0"/>
      <c r="GKW37" s="0"/>
      <c r="GKX37" s="0"/>
      <c r="GKY37" s="0"/>
      <c r="GKZ37" s="0"/>
      <c r="GLA37" s="0"/>
      <c r="GLB37" s="0"/>
      <c r="GLC37" s="0"/>
      <c r="GLD37" s="0"/>
      <c r="GLE37" s="0"/>
      <c r="GLF37" s="0"/>
      <c r="GLG37" s="0"/>
      <c r="GLH37" s="0"/>
      <c r="GLI37" s="0"/>
      <c r="GLJ37" s="0"/>
      <c r="GLK37" s="0"/>
      <c r="GLL37" s="0"/>
      <c r="GLM37" s="0"/>
      <c r="GLN37" s="0"/>
      <c r="GLO37" s="0"/>
      <c r="GLP37" s="0"/>
      <c r="GLQ37" s="0"/>
      <c r="GLR37" s="0"/>
      <c r="GLS37" s="0"/>
      <c r="GLT37" s="0"/>
      <c r="GLU37" s="0"/>
      <c r="GLV37" s="0"/>
      <c r="GLW37" s="0"/>
      <c r="GLX37" s="0"/>
      <c r="GLY37" s="0"/>
      <c r="GLZ37" s="0"/>
      <c r="GMA37" s="0"/>
      <c r="GMB37" s="0"/>
      <c r="GMC37" s="0"/>
      <c r="GMD37" s="0"/>
      <c r="GME37" s="0"/>
      <c r="GMF37" s="0"/>
      <c r="GMG37" s="0"/>
      <c r="GMH37" s="0"/>
      <c r="GMI37" s="0"/>
      <c r="GMJ37" s="0"/>
      <c r="GMK37" s="0"/>
      <c r="GML37" s="0"/>
      <c r="GMM37" s="0"/>
      <c r="GMN37" s="0"/>
      <c r="GMO37" s="0"/>
      <c r="GMP37" s="0"/>
      <c r="GMQ37" s="0"/>
      <c r="GMR37" s="0"/>
      <c r="GMS37" s="0"/>
      <c r="GMT37" s="0"/>
      <c r="GMU37" s="0"/>
      <c r="GMV37" s="0"/>
      <c r="GMW37" s="0"/>
      <c r="GMX37" s="0"/>
      <c r="GMY37" s="0"/>
      <c r="GMZ37" s="0"/>
      <c r="GNA37" s="0"/>
      <c r="GNB37" s="0"/>
      <c r="GNC37" s="0"/>
      <c r="GND37" s="0"/>
      <c r="GNE37" s="0"/>
      <c r="GNF37" s="0"/>
      <c r="GNG37" s="0"/>
      <c r="GNH37" s="0"/>
      <c r="GNI37" s="0"/>
      <c r="GNJ37" s="0"/>
      <c r="GNK37" s="0"/>
      <c r="GNL37" s="0"/>
      <c r="GNM37" s="0"/>
      <c r="GNN37" s="0"/>
      <c r="GNO37" s="0"/>
      <c r="GNP37" s="0"/>
      <c r="GNQ37" s="0"/>
      <c r="GNR37" s="0"/>
      <c r="GNS37" s="0"/>
      <c r="GNT37" s="0"/>
      <c r="GNU37" s="0"/>
      <c r="GNV37" s="0"/>
      <c r="GNW37" s="0"/>
      <c r="GNX37" s="0"/>
      <c r="GNY37" s="0"/>
      <c r="GNZ37" s="0"/>
      <c r="GOA37" s="0"/>
      <c r="GOB37" s="0"/>
      <c r="GOC37" s="0"/>
      <c r="GOD37" s="0"/>
      <c r="GOE37" s="0"/>
      <c r="GOF37" s="0"/>
      <c r="GOG37" s="0"/>
      <c r="GOH37" s="0"/>
      <c r="GOI37" s="0"/>
      <c r="GOJ37" s="0"/>
      <c r="GOK37" s="0"/>
      <c r="GOL37" s="0"/>
      <c r="GOM37" s="0"/>
      <c r="GON37" s="0"/>
      <c r="GOO37" s="0"/>
      <c r="GOP37" s="0"/>
      <c r="GOQ37" s="0"/>
      <c r="GOR37" s="0"/>
      <c r="GOS37" s="0"/>
      <c r="GOT37" s="0"/>
      <c r="GOU37" s="0"/>
      <c r="GOV37" s="0"/>
      <c r="GOW37" s="0"/>
      <c r="GOX37" s="0"/>
      <c r="GOY37" s="0"/>
      <c r="GOZ37" s="0"/>
      <c r="GPA37" s="0"/>
      <c r="GPB37" s="0"/>
      <c r="GPC37" s="0"/>
      <c r="GPD37" s="0"/>
      <c r="GPE37" s="0"/>
      <c r="GPF37" s="0"/>
      <c r="GPG37" s="0"/>
      <c r="GPH37" s="0"/>
      <c r="GPI37" s="0"/>
      <c r="GPJ37" s="0"/>
      <c r="GPK37" s="0"/>
      <c r="GPL37" s="0"/>
      <c r="GPM37" s="0"/>
      <c r="GPN37" s="0"/>
      <c r="GPO37" s="0"/>
      <c r="GPP37" s="0"/>
      <c r="GPQ37" s="0"/>
      <c r="GPR37" s="0"/>
      <c r="GPS37" s="0"/>
      <c r="GPT37" s="0"/>
      <c r="GPU37" s="0"/>
      <c r="GPV37" s="0"/>
      <c r="GPW37" s="0"/>
      <c r="GPX37" s="0"/>
      <c r="GPY37" s="0"/>
      <c r="GPZ37" s="0"/>
      <c r="GQA37" s="0"/>
      <c r="GQB37" s="0"/>
      <c r="GQC37" s="0"/>
      <c r="GQD37" s="0"/>
      <c r="GQE37" s="0"/>
      <c r="GQF37" s="0"/>
      <c r="GQG37" s="0"/>
      <c r="GQH37" s="0"/>
      <c r="GQI37" s="0"/>
      <c r="GQJ37" s="0"/>
      <c r="GQK37" s="0"/>
      <c r="GQL37" s="0"/>
      <c r="GQM37" s="0"/>
      <c r="GQN37" s="0"/>
      <c r="GQO37" s="0"/>
      <c r="GQP37" s="0"/>
      <c r="GQQ37" s="0"/>
      <c r="GQR37" s="0"/>
      <c r="GQS37" s="0"/>
      <c r="GQT37" s="0"/>
      <c r="GQU37" s="0"/>
      <c r="GQV37" s="0"/>
      <c r="GQW37" s="0"/>
      <c r="GQX37" s="0"/>
      <c r="GQY37" s="0"/>
      <c r="GQZ37" s="0"/>
      <c r="GRA37" s="0"/>
      <c r="GRB37" s="0"/>
      <c r="GRC37" s="0"/>
      <c r="GRD37" s="0"/>
      <c r="GRE37" s="0"/>
      <c r="GRF37" s="0"/>
      <c r="GRG37" s="0"/>
      <c r="GRH37" s="0"/>
      <c r="GRI37" s="0"/>
      <c r="GRJ37" s="0"/>
      <c r="GRK37" s="0"/>
      <c r="GRL37" s="0"/>
      <c r="GRM37" s="0"/>
      <c r="GRN37" s="0"/>
      <c r="GRO37" s="0"/>
      <c r="GRP37" s="0"/>
      <c r="GRQ37" s="0"/>
      <c r="GRR37" s="0"/>
      <c r="GRS37" s="0"/>
      <c r="GRT37" s="0"/>
      <c r="GRU37" s="0"/>
      <c r="GRV37" s="0"/>
      <c r="GRW37" s="0"/>
      <c r="GRX37" s="0"/>
      <c r="GRY37" s="0"/>
      <c r="GRZ37" s="0"/>
      <c r="GSA37" s="0"/>
      <c r="GSB37" s="0"/>
      <c r="GSC37" s="0"/>
      <c r="GSD37" s="0"/>
      <c r="GSE37" s="0"/>
      <c r="GSF37" s="0"/>
      <c r="GSG37" s="0"/>
      <c r="GSH37" s="0"/>
      <c r="GSI37" s="0"/>
      <c r="GSJ37" s="0"/>
      <c r="GSK37" s="0"/>
      <c r="GSL37" s="0"/>
      <c r="GSM37" s="0"/>
      <c r="GSN37" s="0"/>
      <c r="GSO37" s="0"/>
      <c r="GSP37" s="0"/>
      <c r="GSQ37" s="0"/>
      <c r="GSR37" s="0"/>
      <c r="GSS37" s="0"/>
      <c r="GST37" s="0"/>
      <c r="GSU37" s="0"/>
      <c r="GSV37" s="0"/>
      <c r="GSW37" s="0"/>
      <c r="GSX37" s="0"/>
      <c r="GSY37" s="0"/>
      <c r="GSZ37" s="0"/>
      <c r="GTA37" s="0"/>
      <c r="GTB37" s="0"/>
      <c r="GTC37" s="0"/>
      <c r="GTD37" s="0"/>
      <c r="GTE37" s="0"/>
      <c r="GTF37" s="0"/>
      <c r="GTG37" s="0"/>
      <c r="GTH37" s="0"/>
      <c r="GTI37" s="0"/>
      <c r="GTJ37" s="0"/>
      <c r="GTK37" s="0"/>
      <c r="GTL37" s="0"/>
      <c r="GTM37" s="0"/>
      <c r="GTN37" s="0"/>
      <c r="GTO37" s="0"/>
      <c r="GTP37" s="0"/>
      <c r="GTQ37" s="0"/>
      <c r="GTR37" s="0"/>
      <c r="GTS37" s="0"/>
      <c r="GTT37" s="0"/>
      <c r="GTU37" s="0"/>
      <c r="GTV37" s="0"/>
      <c r="GTW37" s="0"/>
      <c r="GTX37" s="0"/>
      <c r="GTY37" s="0"/>
      <c r="GTZ37" s="0"/>
      <c r="GUA37" s="0"/>
      <c r="GUB37" s="0"/>
      <c r="GUC37" s="0"/>
      <c r="GUD37" s="0"/>
      <c r="GUE37" s="0"/>
      <c r="GUF37" s="0"/>
      <c r="GUG37" s="0"/>
      <c r="GUH37" s="0"/>
      <c r="GUI37" s="0"/>
      <c r="GUJ37" s="0"/>
      <c r="GUK37" s="0"/>
      <c r="GUL37" s="0"/>
      <c r="GUM37" s="0"/>
      <c r="GUN37" s="0"/>
      <c r="GUO37" s="0"/>
      <c r="GUP37" s="0"/>
      <c r="GUQ37" s="0"/>
      <c r="GUR37" s="0"/>
      <c r="GUS37" s="0"/>
      <c r="GUT37" s="0"/>
      <c r="GUU37" s="0"/>
      <c r="GUV37" s="0"/>
      <c r="GUW37" s="0"/>
      <c r="GUX37" s="0"/>
      <c r="GUY37" s="0"/>
      <c r="GUZ37" s="0"/>
      <c r="GVA37" s="0"/>
      <c r="GVB37" s="0"/>
      <c r="GVC37" s="0"/>
      <c r="GVD37" s="0"/>
      <c r="GVE37" s="0"/>
      <c r="GVF37" s="0"/>
      <c r="GVG37" s="0"/>
      <c r="GVH37" s="0"/>
      <c r="GVI37" s="0"/>
      <c r="GVJ37" s="0"/>
      <c r="GVK37" s="0"/>
      <c r="GVL37" s="0"/>
      <c r="GVM37" s="0"/>
      <c r="GVN37" s="0"/>
      <c r="GVO37" s="0"/>
      <c r="GVP37" s="0"/>
      <c r="GVQ37" s="0"/>
      <c r="GVR37" s="0"/>
      <c r="GVS37" s="0"/>
      <c r="GVT37" s="0"/>
      <c r="GVU37" s="0"/>
      <c r="GVV37" s="0"/>
      <c r="GVW37" s="0"/>
      <c r="GVX37" s="0"/>
      <c r="GVY37" s="0"/>
      <c r="GVZ37" s="0"/>
      <c r="GWA37" s="0"/>
      <c r="GWB37" s="0"/>
      <c r="GWC37" s="0"/>
      <c r="GWD37" s="0"/>
      <c r="GWE37" s="0"/>
      <c r="GWF37" s="0"/>
      <c r="GWG37" s="0"/>
      <c r="GWH37" s="0"/>
      <c r="GWI37" s="0"/>
      <c r="GWJ37" s="0"/>
      <c r="GWK37" s="0"/>
      <c r="GWL37" s="0"/>
      <c r="GWM37" s="0"/>
      <c r="GWN37" s="0"/>
      <c r="GWO37" s="0"/>
      <c r="GWP37" s="0"/>
      <c r="GWQ37" s="0"/>
      <c r="GWR37" s="0"/>
      <c r="GWS37" s="0"/>
      <c r="GWT37" s="0"/>
      <c r="GWU37" s="0"/>
      <c r="GWV37" s="0"/>
      <c r="GWW37" s="0"/>
      <c r="GWX37" s="0"/>
      <c r="GWY37" s="0"/>
      <c r="GWZ37" s="0"/>
      <c r="GXA37" s="0"/>
      <c r="GXB37" s="0"/>
      <c r="GXC37" s="0"/>
      <c r="GXD37" s="0"/>
      <c r="GXE37" s="0"/>
      <c r="GXF37" s="0"/>
      <c r="GXG37" s="0"/>
      <c r="GXH37" s="0"/>
      <c r="GXI37" s="0"/>
      <c r="GXJ37" s="0"/>
      <c r="GXK37" s="0"/>
      <c r="GXL37" s="0"/>
      <c r="GXM37" s="0"/>
      <c r="GXN37" s="0"/>
      <c r="GXO37" s="0"/>
      <c r="GXP37" s="0"/>
      <c r="GXQ37" s="0"/>
      <c r="GXR37" s="0"/>
      <c r="GXS37" s="0"/>
      <c r="GXT37" s="0"/>
      <c r="GXU37" s="0"/>
      <c r="GXV37" s="0"/>
      <c r="GXW37" s="0"/>
      <c r="GXX37" s="0"/>
      <c r="GXY37" s="0"/>
      <c r="GXZ37" s="0"/>
      <c r="GYA37" s="0"/>
      <c r="GYB37" s="0"/>
      <c r="GYC37" s="0"/>
      <c r="GYD37" s="0"/>
      <c r="GYE37" s="0"/>
      <c r="GYF37" s="0"/>
      <c r="GYG37" s="0"/>
      <c r="GYH37" s="0"/>
      <c r="GYI37" s="0"/>
      <c r="GYJ37" s="0"/>
      <c r="GYK37" s="0"/>
      <c r="GYL37" s="0"/>
      <c r="GYM37" s="0"/>
      <c r="GYN37" s="0"/>
      <c r="GYO37" s="0"/>
      <c r="GYP37" s="0"/>
      <c r="GYQ37" s="0"/>
      <c r="GYR37" s="0"/>
      <c r="GYS37" s="0"/>
      <c r="GYT37" s="0"/>
      <c r="GYU37" s="0"/>
      <c r="GYV37" s="0"/>
      <c r="GYW37" s="0"/>
      <c r="GYX37" s="0"/>
      <c r="GYY37" s="0"/>
      <c r="GYZ37" s="0"/>
      <c r="GZA37" s="0"/>
      <c r="GZB37" s="0"/>
      <c r="GZC37" s="0"/>
      <c r="GZD37" s="0"/>
      <c r="GZE37" s="0"/>
      <c r="GZF37" s="0"/>
      <c r="GZG37" s="0"/>
      <c r="GZH37" s="0"/>
      <c r="GZI37" s="0"/>
      <c r="GZJ37" s="0"/>
      <c r="GZK37" s="0"/>
      <c r="GZL37" s="0"/>
      <c r="GZM37" s="0"/>
      <c r="GZN37" s="0"/>
      <c r="GZO37" s="0"/>
      <c r="GZP37" s="0"/>
      <c r="GZQ37" s="0"/>
      <c r="GZR37" s="0"/>
      <c r="GZS37" s="0"/>
      <c r="GZT37" s="0"/>
      <c r="GZU37" s="0"/>
      <c r="GZV37" s="0"/>
      <c r="GZW37" s="0"/>
      <c r="GZX37" s="0"/>
      <c r="GZY37" s="0"/>
      <c r="GZZ37" s="0"/>
      <c r="HAA37" s="0"/>
      <c r="HAB37" s="0"/>
      <c r="HAC37" s="0"/>
      <c r="HAD37" s="0"/>
      <c r="HAE37" s="0"/>
      <c r="HAF37" s="0"/>
      <c r="HAG37" s="0"/>
      <c r="HAH37" s="0"/>
      <c r="HAI37" s="0"/>
      <c r="HAJ37" s="0"/>
      <c r="HAK37" s="0"/>
      <c r="HAL37" s="0"/>
      <c r="HAM37" s="0"/>
      <c r="HAN37" s="0"/>
      <c r="HAO37" s="0"/>
      <c r="HAP37" s="0"/>
      <c r="HAQ37" s="0"/>
      <c r="HAR37" s="0"/>
      <c r="HAS37" s="0"/>
      <c r="HAT37" s="0"/>
      <c r="HAU37" s="0"/>
      <c r="HAV37" s="0"/>
      <c r="HAW37" s="0"/>
      <c r="HAX37" s="0"/>
      <c r="HAY37" s="0"/>
      <c r="HAZ37" s="0"/>
      <c r="HBA37" s="0"/>
      <c r="HBB37" s="0"/>
      <c r="HBC37" s="0"/>
      <c r="HBD37" s="0"/>
      <c r="HBE37" s="0"/>
      <c r="HBF37" s="0"/>
      <c r="HBG37" s="0"/>
      <c r="HBH37" s="0"/>
      <c r="HBI37" s="0"/>
      <c r="HBJ37" s="0"/>
      <c r="HBK37" s="0"/>
      <c r="HBL37" s="0"/>
      <c r="HBM37" s="0"/>
      <c r="HBN37" s="0"/>
      <c r="HBO37" s="0"/>
      <c r="HBP37" s="0"/>
      <c r="HBQ37" s="0"/>
      <c r="HBR37" s="0"/>
      <c r="HBS37" s="0"/>
      <c r="HBT37" s="0"/>
      <c r="HBU37" s="0"/>
      <c r="HBV37" s="0"/>
      <c r="HBW37" s="0"/>
      <c r="HBX37" s="0"/>
      <c r="HBY37" s="0"/>
      <c r="HBZ37" s="0"/>
      <c r="HCA37" s="0"/>
      <c r="HCB37" s="0"/>
      <c r="HCC37" s="0"/>
      <c r="HCD37" s="0"/>
      <c r="HCE37" s="0"/>
      <c r="HCF37" s="0"/>
      <c r="HCG37" s="0"/>
      <c r="HCH37" s="0"/>
      <c r="HCI37" s="0"/>
      <c r="HCJ37" s="0"/>
      <c r="HCK37" s="0"/>
      <c r="HCL37" s="0"/>
      <c r="HCM37" s="0"/>
      <c r="HCN37" s="0"/>
      <c r="HCO37" s="0"/>
      <c r="HCP37" s="0"/>
      <c r="HCQ37" s="0"/>
      <c r="HCR37" s="0"/>
      <c r="HCS37" s="0"/>
      <c r="HCT37" s="0"/>
      <c r="HCU37" s="0"/>
      <c r="HCV37" s="0"/>
      <c r="HCW37" s="0"/>
      <c r="HCX37" s="0"/>
      <c r="HCY37" s="0"/>
      <c r="HCZ37" s="0"/>
      <c r="HDA37" s="0"/>
      <c r="HDB37" s="0"/>
      <c r="HDC37" s="0"/>
      <c r="HDD37" s="0"/>
      <c r="HDE37" s="0"/>
      <c r="HDF37" s="0"/>
      <c r="HDG37" s="0"/>
      <c r="HDH37" s="0"/>
      <c r="HDI37" s="0"/>
      <c r="HDJ37" s="0"/>
      <c r="HDK37" s="0"/>
      <c r="HDL37" s="0"/>
      <c r="HDM37" s="0"/>
      <c r="HDN37" s="0"/>
      <c r="HDO37" s="0"/>
      <c r="HDP37" s="0"/>
      <c r="HDQ37" s="0"/>
      <c r="HDR37" s="0"/>
      <c r="HDS37" s="0"/>
      <c r="HDT37" s="0"/>
      <c r="HDU37" s="0"/>
      <c r="HDV37" s="0"/>
      <c r="HDW37" s="0"/>
      <c r="HDX37" s="0"/>
      <c r="HDY37" s="0"/>
      <c r="HDZ37" s="0"/>
      <c r="HEA37" s="0"/>
      <c r="HEB37" s="0"/>
      <c r="HEC37" s="0"/>
      <c r="HED37" s="0"/>
      <c r="HEE37" s="0"/>
      <c r="HEF37" s="0"/>
      <c r="HEG37" s="0"/>
      <c r="HEH37" s="0"/>
      <c r="HEI37" s="0"/>
      <c r="HEJ37" s="0"/>
      <c r="HEK37" s="0"/>
      <c r="HEL37" s="0"/>
      <c r="HEM37" s="0"/>
      <c r="HEN37" s="0"/>
      <c r="HEO37" s="0"/>
      <c r="HEP37" s="0"/>
      <c r="HEQ37" s="0"/>
      <c r="HER37" s="0"/>
      <c r="HES37" s="0"/>
      <c r="HET37" s="0"/>
      <c r="HEU37" s="0"/>
      <c r="HEV37" s="0"/>
      <c r="HEW37" s="0"/>
      <c r="HEX37" s="0"/>
      <c r="HEY37" s="0"/>
      <c r="HEZ37" s="0"/>
      <c r="HFA37" s="0"/>
      <c r="HFB37" s="0"/>
      <c r="HFC37" s="0"/>
      <c r="HFD37" s="0"/>
      <c r="HFE37" s="0"/>
      <c r="HFF37" s="0"/>
      <c r="HFG37" s="0"/>
      <c r="HFH37" s="0"/>
      <c r="HFI37" s="0"/>
      <c r="HFJ37" s="0"/>
      <c r="HFK37" s="0"/>
      <c r="HFL37" s="0"/>
      <c r="HFM37" s="0"/>
      <c r="HFN37" s="0"/>
      <c r="HFO37" s="0"/>
      <c r="HFP37" s="0"/>
      <c r="HFQ37" s="0"/>
      <c r="HFR37" s="0"/>
      <c r="HFS37" s="0"/>
      <c r="HFT37" s="0"/>
      <c r="HFU37" s="0"/>
      <c r="HFV37" s="0"/>
      <c r="HFW37" s="0"/>
      <c r="HFX37" s="0"/>
      <c r="HFY37" s="0"/>
      <c r="HFZ37" s="0"/>
      <c r="HGA37" s="0"/>
      <c r="HGB37" s="0"/>
      <c r="HGC37" s="0"/>
      <c r="HGD37" s="0"/>
      <c r="HGE37" s="0"/>
      <c r="HGF37" s="0"/>
      <c r="HGG37" s="0"/>
      <c r="HGH37" s="0"/>
      <c r="HGI37" s="0"/>
      <c r="HGJ37" s="0"/>
      <c r="HGK37" s="0"/>
      <c r="HGL37" s="0"/>
      <c r="HGM37" s="0"/>
      <c r="HGN37" s="0"/>
      <c r="HGO37" s="0"/>
      <c r="HGP37" s="0"/>
      <c r="HGQ37" s="0"/>
      <c r="HGR37" s="0"/>
      <c r="HGS37" s="0"/>
      <c r="HGT37" s="0"/>
      <c r="HGU37" s="0"/>
      <c r="HGV37" s="0"/>
      <c r="HGW37" s="0"/>
      <c r="HGX37" s="0"/>
      <c r="HGY37" s="0"/>
      <c r="HGZ37" s="0"/>
      <c r="HHA37" s="0"/>
      <c r="HHB37" s="0"/>
      <c r="HHC37" s="0"/>
      <c r="HHD37" s="0"/>
      <c r="HHE37" s="0"/>
      <c r="HHF37" s="0"/>
      <c r="HHG37" s="0"/>
      <c r="HHH37" s="0"/>
      <c r="HHI37" s="0"/>
      <c r="HHJ37" s="0"/>
      <c r="HHK37" s="0"/>
      <c r="HHL37" s="0"/>
      <c r="HHM37" s="0"/>
      <c r="HHN37" s="0"/>
      <c r="HHO37" s="0"/>
      <c r="HHP37" s="0"/>
      <c r="HHQ37" s="0"/>
      <c r="HHR37" s="0"/>
      <c r="HHS37" s="0"/>
      <c r="HHT37" s="0"/>
      <c r="HHU37" s="0"/>
      <c r="HHV37" s="0"/>
      <c r="HHW37" s="0"/>
      <c r="HHX37" s="0"/>
      <c r="HHY37" s="0"/>
      <c r="HHZ37" s="0"/>
      <c r="HIA37" s="0"/>
      <c r="HIB37" s="0"/>
      <c r="HIC37" s="0"/>
      <c r="HID37" s="0"/>
      <c r="HIE37" s="0"/>
      <c r="HIF37" s="0"/>
      <c r="HIG37" s="0"/>
      <c r="HIH37" s="0"/>
      <c r="HII37" s="0"/>
      <c r="HIJ37" s="0"/>
      <c r="HIK37" s="0"/>
      <c r="HIL37" s="0"/>
      <c r="HIM37" s="0"/>
      <c r="HIN37" s="0"/>
      <c r="HIO37" s="0"/>
      <c r="HIP37" s="0"/>
      <c r="HIQ37" s="0"/>
      <c r="HIR37" s="0"/>
      <c r="HIS37" s="0"/>
      <c r="HIT37" s="0"/>
      <c r="HIU37" s="0"/>
      <c r="HIV37" s="0"/>
      <c r="HIW37" s="0"/>
      <c r="HIX37" s="0"/>
      <c r="HIY37" s="0"/>
      <c r="HIZ37" s="0"/>
      <c r="HJA37" s="0"/>
      <c r="HJB37" s="0"/>
      <c r="HJC37" s="0"/>
      <c r="HJD37" s="0"/>
      <c r="HJE37" s="0"/>
      <c r="HJF37" s="0"/>
      <c r="HJG37" s="0"/>
      <c r="HJH37" s="0"/>
      <c r="HJI37" s="0"/>
      <c r="HJJ37" s="0"/>
      <c r="HJK37" s="0"/>
      <c r="HJL37" s="0"/>
      <c r="HJM37" s="0"/>
      <c r="HJN37" s="0"/>
      <c r="HJO37" s="0"/>
      <c r="HJP37" s="0"/>
      <c r="HJQ37" s="0"/>
      <c r="HJR37" s="0"/>
      <c r="HJS37" s="0"/>
      <c r="HJT37" s="0"/>
      <c r="HJU37" s="0"/>
      <c r="HJV37" s="0"/>
      <c r="HJW37" s="0"/>
      <c r="HJX37" s="0"/>
      <c r="HJY37" s="0"/>
      <c r="HJZ37" s="0"/>
      <c r="HKA37" s="0"/>
      <c r="HKB37" s="0"/>
      <c r="HKC37" s="0"/>
      <c r="HKD37" s="0"/>
      <c r="HKE37" s="0"/>
      <c r="HKF37" s="0"/>
      <c r="HKG37" s="0"/>
      <c r="HKH37" s="0"/>
      <c r="HKI37" s="0"/>
      <c r="HKJ37" s="0"/>
      <c r="HKK37" s="0"/>
      <c r="HKL37" s="0"/>
      <c r="HKM37" s="0"/>
      <c r="HKN37" s="0"/>
      <c r="HKO37" s="0"/>
      <c r="HKP37" s="0"/>
      <c r="HKQ37" s="0"/>
      <c r="HKR37" s="0"/>
      <c r="HKS37" s="0"/>
      <c r="HKT37" s="0"/>
      <c r="HKU37" s="0"/>
      <c r="HKV37" s="0"/>
      <c r="HKW37" s="0"/>
      <c r="HKX37" s="0"/>
      <c r="HKY37" s="0"/>
      <c r="HKZ37" s="0"/>
      <c r="HLA37" s="0"/>
      <c r="HLB37" s="0"/>
      <c r="HLC37" s="0"/>
      <c r="HLD37" s="0"/>
      <c r="HLE37" s="0"/>
      <c r="HLF37" s="0"/>
      <c r="HLG37" s="0"/>
      <c r="HLH37" s="0"/>
      <c r="HLI37" s="0"/>
      <c r="HLJ37" s="0"/>
      <c r="HLK37" s="0"/>
      <c r="HLL37" s="0"/>
      <c r="HLM37" s="0"/>
      <c r="HLN37" s="0"/>
      <c r="HLO37" s="0"/>
      <c r="HLP37" s="0"/>
      <c r="HLQ37" s="0"/>
      <c r="HLR37" s="0"/>
      <c r="HLS37" s="0"/>
      <c r="HLT37" s="0"/>
      <c r="HLU37" s="0"/>
      <c r="HLV37" s="0"/>
      <c r="HLW37" s="0"/>
      <c r="HLX37" s="0"/>
      <c r="HLY37" s="0"/>
      <c r="HLZ37" s="0"/>
      <c r="HMA37" s="0"/>
      <c r="HMB37" s="0"/>
      <c r="HMC37" s="0"/>
      <c r="HMD37" s="0"/>
      <c r="HME37" s="0"/>
      <c r="HMF37" s="0"/>
      <c r="HMG37" s="0"/>
      <c r="HMH37" s="0"/>
      <c r="HMI37" s="0"/>
      <c r="HMJ37" s="0"/>
      <c r="HMK37" s="0"/>
      <c r="HML37" s="0"/>
      <c r="HMM37" s="0"/>
      <c r="HMN37" s="0"/>
      <c r="HMO37" s="0"/>
      <c r="HMP37" s="0"/>
      <c r="HMQ37" s="0"/>
      <c r="HMR37" s="0"/>
      <c r="HMS37" s="0"/>
      <c r="HMT37" s="0"/>
      <c r="HMU37" s="0"/>
      <c r="HMV37" s="0"/>
      <c r="HMW37" s="0"/>
      <c r="HMX37" s="0"/>
      <c r="HMY37" s="0"/>
      <c r="HMZ37" s="0"/>
      <c r="HNA37" s="0"/>
      <c r="HNB37" s="0"/>
      <c r="HNC37" s="0"/>
      <c r="HND37" s="0"/>
      <c r="HNE37" s="0"/>
      <c r="HNF37" s="0"/>
      <c r="HNG37" s="0"/>
      <c r="HNH37" s="0"/>
      <c r="HNI37" s="0"/>
      <c r="HNJ37" s="0"/>
      <c r="HNK37" s="0"/>
      <c r="HNL37" s="0"/>
      <c r="HNM37" s="0"/>
      <c r="HNN37" s="0"/>
      <c r="HNO37" s="0"/>
      <c r="HNP37" s="0"/>
      <c r="HNQ37" s="0"/>
      <c r="HNR37" s="0"/>
      <c r="HNS37" s="0"/>
      <c r="HNT37" s="0"/>
      <c r="HNU37" s="0"/>
      <c r="HNV37" s="0"/>
      <c r="HNW37" s="0"/>
      <c r="HNX37" s="0"/>
      <c r="HNY37" s="0"/>
      <c r="HNZ37" s="0"/>
      <c r="HOA37" s="0"/>
      <c r="HOB37" s="0"/>
      <c r="HOC37" s="0"/>
      <c r="HOD37" s="0"/>
      <c r="HOE37" s="0"/>
      <c r="HOF37" s="0"/>
      <c r="HOG37" s="0"/>
      <c r="HOH37" s="0"/>
      <c r="HOI37" s="0"/>
      <c r="HOJ37" s="0"/>
      <c r="HOK37" s="0"/>
      <c r="HOL37" s="0"/>
      <c r="HOM37" s="0"/>
      <c r="HON37" s="0"/>
      <c r="HOO37" s="0"/>
      <c r="HOP37" s="0"/>
      <c r="HOQ37" s="0"/>
      <c r="HOR37" s="0"/>
      <c r="HOS37" s="0"/>
      <c r="HOT37" s="0"/>
      <c r="HOU37" s="0"/>
      <c r="HOV37" s="0"/>
      <c r="HOW37" s="0"/>
      <c r="HOX37" s="0"/>
      <c r="HOY37" s="0"/>
      <c r="HOZ37" s="0"/>
      <c r="HPA37" s="0"/>
      <c r="HPB37" s="0"/>
      <c r="HPC37" s="0"/>
      <c r="HPD37" s="0"/>
      <c r="HPE37" s="0"/>
      <c r="HPF37" s="0"/>
      <c r="HPG37" s="0"/>
      <c r="HPH37" s="0"/>
      <c r="HPI37" s="0"/>
      <c r="HPJ37" s="0"/>
      <c r="HPK37" s="0"/>
      <c r="HPL37" s="0"/>
      <c r="HPM37" s="0"/>
      <c r="HPN37" s="0"/>
      <c r="HPO37" s="0"/>
      <c r="HPP37" s="0"/>
      <c r="HPQ37" s="0"/>
      <c r="HPR37" s="0"/>
      <c r="HPS37" s="0"/>
      <c r="HPT37" s="0"/>
      <c r="HPU37" s="0"/>
      <c r="HPV37" s="0"/>
      <c r="HPW37" s="0"/>
      <c r="HPX37" s="0"/>
      <c r="HPY37" s="0"/>
      <c r="HPZ37" s="0"/>
      <c r="HQA37" s="0"/>
      <c r="HQB37" s="0"/>
      <c r="HQC37" s="0"/>
      <c r="HQD37" s="0"/>
      <c r="HQE37" s="0"/>
      <c r="HQF37" s="0"/>
      <c r="HQG37" s="0"/>
      <c r="HQH37" s="0"/>
      <c r="HQI37" s="0"/>
      <c r="HQJ37" s="0"/>
      <c r="HQK37" s="0"/>
      <c r="HQL37" s="0"/>
      <c r="HQM37" s="0"/>
      <c r="HQN37" s="0"/>
      <c r="HQO37" s="0"/>
      <c r="HQP37" s="0"/>
      <c r="HQQ37" s="0"/>
      <c r="HQR37" s="0"/>
      <c r="HQS37" s="0"/>
      <c r="HQT37" s="0"/>
      <c r="HQU37" s="0"/>
      <c r="HQV37" s="0"/>
      <c r="HQW37" s="0"/>
      <c r="HQX37" s="0"/>
      <c r="HQY37" s="0"/>
      <c r="HQZ37" s="0"/>
      <c r="HRA37" s="0"/>
      <c r="HRB37" s="0"/>
      <c r="HRC37" s="0"/>
      <c r="HRD37" s="0"/>
      <c r="HRE37" s="0"/>
      <c r="HRF37" s="0"/>
      <c r="HRG37" s="0"/>
      <c r="HRH37" s="0"/>
      <c r="HRI37" s="0"/>
      <c r="HRJ37" s="0"/>
      <c r="HRK37" s="0"/>
      <c r="HRL37" s="0"/>
      <c r="HRM37" s="0"/>
      <c r="HRN37" s="0"/>
      <c r="HRO37" s="0"/>
      <c r="HRP37" s="0"/>
      <c r="HRQ37" s="0"/>
      <c r="HRR37" s="0"/>
      <c r="HRS37" s="0"/>
      <c r="HRT37" s="0"/>
      <c r="HRU37" s="0"/>
      <c r="HRV37" s="0"/>
      <c r="HRW37" s="0"/>
      <c r="HRX37" s="0"/>
      <c r="HRY37" s="0"/>
      <c r="HRZ37" s="0"/>
      <c r="HSA37" s="0"/>
      <c r="HSB37" s="0"/>
      <c r="HSC37" s="0"/>
      <c r="HSD37" s="0"/>
      <c r="HSE37" s="0"/>
      <c r="HSF37" s="0"/>
      <c r="HSG37" s="0"/>
      <c r="HSH37" s="0"/>
      <c r="HSI37" s="0"/>
      <c r="HSJ37" s="0"/>
      <c r="HSK37" s="0"/>
      <c r="HSL37" s="0"/>
      <c r="HSM37" s="0"/>
      <c r="HSN37" s="0"/>
      <c r="HSO37" s="0"/>
      <c r="HSP37" s="0"/>
      <c r="HSQ37" s="0"/>
      <c r="HSR37" s="0"/>
      <c r="HSS37" s="0"/>
      <c r="HST37" s="0"/>
      <c r="HSU37" s="0"/>
      <c r="HSV37" s="0"/>
      <c r="HSW37" s="0"/>
      <c r="HSX37" s="0"/>
      <c r="HSY37" s="0"/>
      <c r="HSZ37" s="0"/>
      <c r="HTA37" s="0"/>
      <c r="HTB37" s="0"/>
      <c r="HTC37" s="0"/>
      <c r="HTD37" s="0"/>
      <c r="HTE37" s="0"/>
      <c r="HTF37" s="0"/>
      <c r="HTG37" s="0"/>
      <c r="HTH37" s="0"/>
      <c r="HTI37" s="0"/>
      <c r="HTJ37" s="0"/>
      <c r="HTK37" s="0"/>
      <c r="HTL37" s="0"/>
      <c r="HTM37" s="0"/>
      <c r="HTN37" s="0"/>
      <c r="HTO37" s="0"/>
      <c r="HTP37" s="0"/>
      <c r="HTQ37" s="0"/>
      <c r="HTR37" s="0"/>
      <c r="HTS37" s="0"/>
      <c r="HTT37" s="0"/>
      <c r="HTU37" s="0"/>
      <c r="HTV37" s="0"/>
      <c r="HTW37" s="0"/>
      <c r="HTX37" s="0"/>
      <c r="HTY37" s="0"/>
      <c r="HTZ37" s="0"/>
      <c r="HUA37" s="0"/>
      <c r="HUB37" s="0"/>
      <c r="HUC37" s="0"/>
      <c r="HUD37" s="0"/>
      <c r="HUE37" s="0"/>
      <c r="HUF37" s="0"/>
      <c r="HUG37" s="0"/>
      <c r="HUH37" s="0"/>
      <c r="HUI37" s="0"/>
      <c r="HUJ37" s="0"/>
      <c r="HUK37" s="0"/>
      <c r="HUL37" s="0"/>
      <c r="HUM37" s="0"/>
      <c r="HUN37" s="0"/>
      <c r="HUO37" s="0"/>
      <c r="HUP37" s="0"/>
      <c r="HUQ37" s="0"/>
      <c r="HUR37" s="0"/>
      <c r="HUS37" s="0"/>
      <c r="HUT37" s="0"/>
      <c r="HUU37" s="0"/>
      <c r="HUV37" s="0"/>
      <c r="HUW37" s="0"/>
      <c r="HUX37" s="0"/>
      <c r="HUY37" s="0"/>
      <c r="HUZ37" s="0"/>
      <c r="HVA37" s="0"/>
      <c r="HVB37" s="0"/>
      <c r="HVC37" s="0"/>
      <c r="HVD37" s="0"/>
      <c r="HVE37" s="0"/>
      <c r="HVF37" s="0"/>
      <c r="HVG37" s="0"/>
      <c r="HVH37" s="0"/>
      <c r="HVI37" s="0"/>
      <c r="HVJ37" s="0"/>
      <c r="HVK37" s="0"/>
      <c r="HVL37" s="0"/>
      <c r="HVM37" s="0"/>
      <c r="HVN37" s="0"/>
      <c r="HVO37" s="0"/>
      <c r="HVP37" s="0"/>
      <c r="HVQ37" s="0"/>
      <c r="HVR37" s="0"/>
      <c r="HVS37" s="0"/>
      <c r="HVT37" s="0"/>
      <c r="HVU37" s="0"/>
      <c r="HVV37" s="0"/>
      <c r="HVW37" s="0"/>
      <c r="HVX37" s="0"/>
      <c r="HVY37" s="0"/>
      <c r="HVZ37" s="0"/>
      <c r="HWA37" s="0"/>
      <c r="HWB37" s="0"/>
      <c r="HWC37" s="0"/>
      <c r="HWD37" s="0"/>
      <c r="HWE37" s="0"/>
      <c r="HWF37" s="0"/>
      <c r="HWG37" s="0"/>
      <c r="HWH37" s="0"/>
      <c r="HWI37" s="0"/>
      <c r="HWJ37" s="0"/>
      <c r="HWK37" s="0"/>
      <c r="HWL37" s="0"/>
      <c r="HWM37" s="0"/>
      <c r="HWN37" s="0"/>
      <c r="HWO37" s="0"/>
      <c r="HWP37" s="0"/>
      <c r="HWQ37" s="0"/>
      <c r="HWR37" s="0"/>
      <c r="HWS37" s="0"/>
      <c r="HWT37" s="0"/>
      <c r="HWU37" s="0"/>
      <c r="HWV37" s="0"/>
      <c r="HWW37" s="0"/>
      <c r="HWX37" s="0"/>
      <c r="HWY37" s="0"/>
      <c r="HWZ37" s="0"/>
      <c r="HXA37" s="0"/>
      <c r="HXB37" s="0"/>
      <c r="HXC37" s="0"/>
      <c r="HXD37" s="0"/>
      <c r="HXE37" s="0"/>
      <c r="HXF37" s="0"/>
      <c r="HXG37" s="0"/>
      <c r="HXH37" s="0"/>
      <c r="HXI37" s="0"/>
      <c r="HXJ37" s="0"/>
      <c r="HXK37" s="0"/>
      <c r="HXL37" s="0"/>
      <c r="HXM37" s="0"/>
      <c r="HXN37" s="0"/>
      <c r="HXO37" s="0"/>
      <c r="HXP37" s="0"/>
      <c r="HXQ37" s="0"/>
      <c r="HXR37" s="0"/>
      <c r="HXS37" s="0"/>
      <c r="HXT37" s="0"/>
      <c r="HXU37" s="0"/>
      <c r="HXV37" s="0"/>
      <c r="HXW37" s="0"/>
      <c r="HXX37" s="0"/>
      <c r="HXY37" s="0"/>
      <c r="HXZ37" s="0"/>
      <c r="HYA37" s="0"/>
      <c r="HYB37" s="0"/>
      <c r="HYC37" s="0"/>
      <c r="HYD37" s="0"/>
      <c r="HYE37" s="0"/>
      <c r="HYF37" s="0"/>
      <c r="HYG37" s="0"/>
      <c r="HYH37" s="0"/>
      <c r="HYI37" s="0"/>
      <c r="HYJ37" s="0"/>
      <c r="HYK37" s="0"/>
      <c r="HYL37" s="0"/>
      <c r="HYM37" s="0"/>
      <c r="HYN37" s="0"/>
      <c r="HYO37" s="0"/>
      <c r="HYP37" s="0"/>
      <c r="HYQ37" s="0"/>
      <c r="HYR37" s="0"/>
      <c r="HYS37" s="0"/>
      <c r="HYT37" s="0"/>
      <c r="HYU37" s="0"/>
      <c r="HYV37" s="0"/>
      <c r="HYW37" s="0"/>
      <c r="HYX37" s="0"/>
      <c r="HYY37" s="0"/>
      <c r="HYZ37" s="0"/>
      <c r="HZA37" s="0"/>
      <c r="HZB37" s="0"/>
      <c r="HZC37" s="0"/>
      <c r="HZD37" s="0"/>
      <c r="HZE37" s="0"/>
      <c r="HZF37" s="0"/>
      <c r="HZG37" s="0"/>
      <c r="HZH37" s="0"/>
      <c r="HZI37" s="0"/>
      <c r="HZJ37" s="0"/>
      <c r="HZK37" s="0"/>
      <c r="HZL37" s="0"/>
      <c r="HZM37" s="0"/>
      <c r="HZN37" s="0"/>
      <c r="HZO37" s="0"/>
      <c r="HZP37" s="0"/>
      <c r="HZQ37" s="0"/>
      <c r="HZR37" s="0"/>
      <c r="HZS37" s="0"/>
      <c r="HZT37" s="0"/>
      <c r="HZU37" s="0"/>
      <c r="HZV37" s="0"/>
      <c r="HZW37" s="0"/>
      <c r="HZX37" s="0"/>
      <c r="HZY37" s="0"/>
      <c r="HZZ37" s="0"/>
      <c r="IAA37" s="0"/>
      <c r="IAB37" s="0"/>
      <c r="IAC37" s="0"/>
      <c r="IAD37" s="0"/>
      <c r="IAE37" s="0"/>
      <c r="IAF37" s="0"/>
      <c r="IAG37" s="0"/>
      <c r="IAH37" s="0"/>
      <c r="IAI37" s="0"/>
      <c r="IAJ37" s="0"/>
      <c r="IAK37" s="0"/>
      <c r="IAL37" s="0"/>
      <c r="IAM37" s="0"/>
      <c r="IAN37" s="0"/>
      <c r="IAO37" s="0"/>
      <c r="IAP37" s="0"/>
      <c r="IAQ37" s="0"/>
      <c r="IAR37" s="0"/>
      <c r="IAS37" s="0"/>
      <c r="IAT37" s="0"/>
      <c r="IAU37" s="0"/>
      <c r="IAV37" s="0"/>
      <c r="IAW37" s="0"/>
      <c r="IAX37" s="0"/>
      <c r="IAY37" s="0"/>
      <c r="IAZ37" s="0"/>
      <c r="IBA37" s="0"/>
      <c r="IBB37" s="0"/>
      <c r="IBC37" s="0"/>
      <c r="IBD37" s="0"/>
      <c r="IBE37" s="0"/>
      <c r="IBF37" s="0"/>
      <c r="IBG37" s="0"/>
      <c r="IBH37" s="0"/>
      <c r="IBI37" s="0"/>
      <c r="IBJ37" s="0"/>
      <c r="IBK37" s="0"/>
      <c r="IBL37" s="0"/>
      <c r="IBM37" s="0"/>
      <c r="IBN37" s="0"/>
      <c r="IBO37" s="0"/>
      <c r="IBP37" s="0"/>
      <c r="IBQ37" s="0"/>
      <c r="IBR37" s="0"/>
      <c r="IBS37" s="0"/>
      <c r="IBT37" s="0"/>
      <c r="IBU37" s="0"/>
      <c r="IBV37" s="0"/>
      <c r="IBW37" s="0"/>
      <c r="IBX37" s="0"/>
      <c r="IBY37" s="0"/>
      <c r="IBZ37" s="0"/>
      <c r="ICA37" s="0"/>
      <c r="ICB37" s="0"/>
      <c r="ICC37" s="0"/>
      <c r="ICD37" s="0"/>
      <c r="ICE37" s="0"/>
      <c r="ICF37" s="0"/>
      <c r="ICG37" s="0"/>
      <c r="ICH37" s="0"/>
      <c r="ICI37" s="0"/>
      <c r="ICJ37" s="0"/>
      <c r="ICK37" s="0"/>
      <c r="ICL37" s="0"/>
      <c r="ICM37" s="0"/>
      <c r="ICN37" s="0"/>
      <c r="ICO37" s="0"/>
      <c r="ICP37" s="0"/>
      <c r="ICQ37" s="0"/>
      <c r="ICR37" s="0"/>
      <c r="ICS37" s="0"/>
      <c r="ICT37" s="0"/>
      <c r="ICU37" s="0"/>
      <c r="ICV37" s="0"/>
      <c r="ICW37" s="0"/>
      <c r="ICX37" s="0"/>
      <c r="ICY37" s="0"/>
      <c r="ICZ37" s="0"/>
      <c r="IDA37" s="0"/>
      <c r="IDB37" s="0"/>
      <c r="IDC37" s="0"/>
      <c r="IDD37" s="0"/>
      <c r="IDE37" s="0"/>
      <c r="IDF37" s="0"/>
      <c r="IDG37" s="0"/>
      <c r="IDH37" s="0"/>
      <c r="IDI37" s="0"/>
      <c r="IDJ37" s="0"/>
      <c r="IDK37" s="0"/>
      <c r="IDL37" s="0"/>
      <c r="IDM37" s="0"/>
      <c r="IDN37" s="0"/>
      <c r="IDO37" s="0"/>
      <c r="IDP37" s="0"/>
      <c r="IDQ37" s="0"/>
      <c r="IDR37" s="0"/>
      <c r="IDS37" s="0"/>
      <c r="IDT37" s="0"/>
      <c r="IDU37" s="0"/>
      <c r="IDV37" s="0"/>
      <c r="IDW37" s="0"/>
      <c r="IDX37" s="0"/>
      <c r="IDY37" s="0"/>
      <c r="IDZ37" s="0"/>
      <c r="IEA37" s="0"/>
      <c r="IEB37" s="0"/>
      <c r="IEC37" s="0"/>
      <c r="IED37" s="0"/>
      <c r="IEE37" s="0"/>
      <c r="IEF37" s="0"/>
      <c r="IEG37" s="0"/>
      <c r="IEH37" s="0"/>
      <c r="IEI37" s="0"/>
      <c r="IEJ37" s="0"/>
      <c r="IEK37" s="0"/>
      <c r="IEL37" s="0"/>
      <c r="IEM37" s="0"/>
      <c r="IEN37" s="0"/>
      <c r="IEO37" s="0"/>
      <c r="IEP37" s="0"/>
      <c r="IEQ37" s="0"/>
      <c r="IER37" s="0"/>
      <c r="IES37" s="0"/>
      <c r="IET37" s="0"/>
      <c r="IEU37" s="0"/>
      <c r="IEV37" s="0"/>
      <c r="IEW37" s="0"/>
      <c r="IEX37" s="0"/>
      <c r="IEY37" s="0"/>
      <c r="IEZ37" s="0"/>
      <c r="IFA37" s="0"/>
      <c r="IFB37" s="0"/>
      <c r="IFC37" s="0"/>
      <c r="IFD37" s="0"/>
      <c r="IFE37" s="0"/>
      <c r="IFF37" s="0"/>
      <c r="IFG37" s="0"/>
      <c r="IFH37" s="0"/>
      <c r="IFI37" s="0"/>
      <c r="IFJ37" s="0"/>
      <c r="IFK37" s="0"/>
      <c r="IFL37" s="0"/>
      <c r="IFM37" s="0"/>
      <c r="IFN37" s="0"/>
      <c r="IFO37" s="0"/>
      <c r="IFP37" s="0"/>
      <c r="IFQ37" s="0"/>
      <c r="IFR37" s="0"/>
      <c r="IFS37" s="0"/>
      <c r="IFT37" s="0"/>
      <c r="IFU37" s="0"/>
      <c r="IFV37" s="0"/>
      <c r="IFW37" s="0"/>
      <c r="IFX37" s="0"/>
      <c r="IFY37" s="0"/>
      <c r="IFZ37" s="0"/>
      <c r="IGA37" s="0"/>
      <c r="IGB37" s="0"/>
      <c r="IGC37" s="0"/>
      <c r="IGD37" s="0"/>
      <c r="IGE37" s="0"/>
      <c r="IGF37" s="0"/>
      <c r="IGG37" s="0"/>
      <c r="IGH37" s="0"/>
      <c r="IGI37" s="0"/>
      <c r="IGJ37" s="0"/>
      <c r="IGK37" s="0"/>
      <c r="IGL37" s="0"/>
      <c r="IGM37" s="0"/>
      <c r="IGN37" s="0"/>
      <c r="IGO37" s="0"/>
      <c r="IGP37" s="0"/>
      <c r="IGQ37" s="0"/>
      <c r="IGR37" s="0"/>
      <c r="IGS37" s="0"/>
      <c r="IGT37" s="0"/>
      <c r="IGU37" s="0"/>
      <c r="IGV37" s="0"/>
      <c r="IGW37" s="0"/>
      <c r="IGX37" s="0"/>
      <c r="IGY37" s="0"/>
      <c r="IGZ37" s="0"/>
      <c r="IHA37" s="0"/>
      <c r="IHB37" s="0"/>
      <c r="IHC37" s="0"/>
      <c r="IHD37" s="0"/>
      <c r="IHE37" s="0"/>
      <c r="IHF37" s="0"/>
      <c r="IHG37" s="0"/>
      <c r="IHH37" s="0"/>
      <c r="IHI37" s="0"/>
      <c r="IHJ37" s="0"/>
      <c r="IHK37" s="0"/>
      <c r="IHL37" s="0"/>
      <c r="IHM37" s="0"/>
      <c r="IHN37" s="0"/>
      <c r="IHO37" s="0"/>
      <c r="IHP37" s="0"/>
      <c r="IHQ37" s="0"/>
      <c r="IHR37" s="0"/>
      <c r="IHS37" s="0"/>
      <c r="IHT37" s="0"/>
      <c r="IHU37" s="0"/>
      <c r="IHV37" s="0"/>
      <c r="IHW37" s="0"/>
      <c r="IHX37" s="0"/>
      <c r="IHY37" s="0"/>
      <c r="IHZ37" s="0"/>
      <c r="IIA37" s="0"/>
      <c r="IIB37" s="0"/>
      <c r="IIC37" s="0"/>
      <c r="IID37" s="0"/>
      <c r="IIE37" s="0"/>
      <c r="IIF37" s="0"/>
      <c r="IIG37" s="0"/>
      <c r="IIH37" s="0"/>
      <c r="III37" s="0"/>
      <c r="IIJ37" s="0"/>
      <c r="IIK37" s="0"/>
      <c r="IIL37" s="0"/>
      <c r="IIM37" s="0"/>
      <c r="IIN37" s="0"/>
      <c r="IIO37" s="0"/>
      <c r="IIP37" s="0"/>
      <c r="IIQ37" s="0"/>
      <c r="IIR37" s="0"/>
      <c r="IIS37" s="0"/>
      <c r="IIT37" s="0"/>
      <c r="IIU37" s="0"/>
      <c r="IIV37" s="0"/>
      <c r="IIW37" s="0"/>
      <c r="IIX37" s="0"/>
      <c r="IIY37" s="0"/>
      <c r="IIZ37" s="0"/>
      <c r="IJA37" s="0"/>
      <c r="IJB37" s="0"/>
      <c r="IJC37" s="0"/>
      <c r="IJD37" s="0"/>
      <c r="IJE37" s="0"/>
      <c r="IJF37" s="0"/>
      <c r="IJG37" s="0"/>
      <c r="IJH37" s="0"/>
      <c r="IJI37" s="0"/>
      <c r="IJJ37" s="0"/>
      <c r="IJK37" s="0"/>
      <c r="IJL37" s="0"/>
      <c r="IJM37" s="0"/>
      <c r="IJN37" s="0"/>
      <c r="IJO37" s="0"/>
      <c r="IJP37" s="0"/>
      <c r="IJQ37" s="0"/>
      <c r="IJR37" s="0"/>
      <c r="IJS37" s="0"/>
      <c r="IJT37" s="0"/>
      <c r="IJU37" s="0"/>
      <c r="IJV37" s="0"/>
      <c r="IJW37" s="0"/>
      <c r="IJX37" s="0"/>
      <c r="IJY37" s="0"/>
      <c r="IJZ37" s="0"/>
      <c r="IKA37" s="0"/>
      <c r="IKB37" s="0"/>
      <c r="IKC37" s="0"/>
      <c r="IKD37" s="0"/>
      <c r="IKE37" s="0"/>
      <c r="IKF37" s="0"/>
      <c r="IKG37" s="0"/>
      <c r="IKH37" s="0"/>
      <c r="IKI37" s="0"/>
      <c r="IKJ37" s="0"/>
      <c r="IKK37" s="0"/>
      <c r="IKL37" s="0"/>
      <c r="IKM37" s="0"/>
      <c r="IKN37" s="0"/>
      <c r="IKO37" s="0"/>
      <c r="IKP37" s="0"/>
      <c r="IKQ37" s="0"/>
      <c r="IKR37" s="0"/>
      <c r="IKS37" s="0"/>
      <c r="IKT37" s="0"/>
      <c r="IKU37" s="0"/>
      <c r="IKV37" s="0"/>
      <c r="IKW37" s="0"/>
      <c r="IKX37" s="0"/>
      <c r="IKY37" s="0"/>
      <c r="IKZ37" s="0"/>
      <c r="ILA37" s="0"/>
      <c r="ILB37" s="0"/>
      <c r="ILC37" s="0"/>
      <c r="ILD37" s="0"/>
      <c r="ILE37" s="0"/>
      <c r="ILF37" s="0"/>
      <c r="ILG37" s="0"/>
      <c r="ILH37" s="0"/>
      <c r="ILI37" s="0"/>
      <c r="ILJ37" s="0"/>
      <c r="ILK37" s="0"/>
      <c r="ILL37" s="0"/>
      <c r="ILM37" s="0"/>
      <c r="ILN37" s="0"/>
      <c r="ILO37" s="0"/>
      <c r="ILP37" s="0"/>
      <c r="ILQ37" s="0"/>
      <c r="ILR37" s="0"/>
      <c r="ILS37" s="0"/>
      <c r="ILT37" s="0"/>
      <c r="ILU37" s="0"/>
      <c r="ILV37" s="0"/>
      <c r="ILW37" s="0"/>
      <c r="ILX37" s="0"/>
      <c r="ILY37" s="0"/>
      <c r="ILZ37" s="0"/>
      <c r="IMA37" s="0"/>
      <c r="IMB37" s="0"/>
      <c r="IMC37" s="0"/>
      <c r="IMD37" s="0"/>
      <c r="IME37" s="0"/>
      <c r="IMF37" s="0"/>
      <c r="IMG37" s="0"/>
      <c r="IMH37" s="0"/>
      <c r="IMI37" s="0"/>
      <c r="IMJ37" s="0"/>
      <c r="IMK37" s="0"/>
      <c r="IML37" s="0"/>
      <c r="IMM37" s="0"/>
      <c r="IMN37" s="0"/>
      <c r="IMO37" s="0"/>
      <c r="IMP37" s="0"/>
      <c r="IMQ37" s="0"/>
      <c r="IMR37" s="0"/>
      <c r="IMS37" s="0"/>
      <c r="IMT37" s="0"/>
      <c r="IMU37" s="0"/>
      <c r="IMV37" s="0"/>
      <c r="IMW37" s="0"/>
      <c r="IMX37" s="0"/>
      <c r="IMY37" s="0"/>
      <c r="IMZ37" s="0"/>
      <c r="INA37" s="0"/>
      <c r="INB37" s="0"/>
      <c r="INC37" s="0"/>
      <c r="IND37" s="0"/>
      <c r="INE37" s="0"/>
      <c r="INF37" s="0"/>
      <c r="ING37" s="0"/>
      <c r="INH37" s="0"/>
      <c r="INI37" s="0"/>
      <c r="INJ37" s="0"/>
      <c r="INK37" s="0"/>
      <c r="INL37" s="0"/>
      <c r="INM37" s="0"/>
      <c r="INN37" s="0"/>
      <c r="INO37" s="0"/>
      <c r="INP37" s="0"/>
      <c r="INQ37" s="0"/>
      <c r="INR37" s="0"/>
      <c r="INS37" s="0"/>
      <c r="INT37" s="0"/>
      <c r="INU37" s="0"/>
      <c r="INV37" s="0"/>
      <c r="INW37" s="0"/>
      <c r="INX37" s="0"/>
      <c r="INY37" s="0"/>
      <c r="INZ37" s="0"/>
      <c r="IOA37" s="0"/>
      <c r="IOB37" s="0"/>
      <c r="IOC37" s="0"/>
      <c r="IOD37" s="0"/>
      <c r="IOE37" s="0"/>
      <c r="IOF37" s="0"/>
      <c r="IOG37" s="0"/>
      <c r="IOH37" s="0"/>
      <c r="IOI37" s="0"/>
      <c r="IOJ37" s="0"/>
      <c r="IOK37" s="0"/>
      <c r="IOL37" s="0"/>
      <c r="IOM37" s="0"/>
      <c r="ION37" s="0"/>
      <c r="IOO37" s="0"/>
      <c r="IOP37" s="0"/>
      <c r="IOQ37" s="0"/>
      <c r="IOR37" s="0"/>
      <c r="IOS37" s="0"/>
      <c r="IOT37" s="0"/>
      <c r="IOU37" s="0"/>
      <c r="IOV37" s="0"/>
      <c r="IOW37" s="0"/>
      <c r="IOX37" s="0"/>
      <c r="IOY37" s="0"/>
      <c r="IOZ37" s="0"/>
      <c r="IPA37" s="0"/>
      <c r="IPB37" s="0"/>
      <c r="IPC37" s="0"/>
      <c r="IPD37" s="0"/>
      <c r="IPE37" s="0"/>
      <c r="IPF37" s="0"/>
      <c r="IPG37" s="0"/>
      <c r="IPH37" s="0"/>
      <c r="IPI37" s="0"/>
      <c r="IPJ37" s="0"/>
      <c r="IPK37" s="0"/>
      <c r="IPL37" s="0"/>
      <c r="IPM37" s="0"/>
      <c r="IPN37" s="0"/>
      <c r="IPO37" s="0"/>
      <c r="IPP37" s="0"/>
      <c r="IPQ37" s="0"/>
      <c r="IPR37" s="0"/>
      <c r="IPS37" s="0"/>
      <c r="IPT37" s="0"/>
      <c r="IPU37" s="0"/>
      <c r="IPV37" s="0"/>
      <c r="IPW37" s="0"/>
      <c r="IPX37" s="0"/>
      <c r="IPY37" s="0"/>
      <c r="IPZ37" s="0"/>
      <c r="IQA37" s="0"/>
      <c r="IQB37" s="0"/>
      <c r="IQC37" s="0"/>
      <c r="IQD37" s="0"/>
      <c r="IQE37" s="0"/>
      <c r="IQF37" s="0"/>
      <c r="IQG37" s="0"/>
      <c r="IQH37" s="0"/>
      <c r="IQI37" s="0"/>
      <c r="IQJ37" s="0"/>
      <c r="IQK37" s="0"/>
      <c r="IQL37" s="0"/>
      <c r="IQM37" s="0"/>
      <c r="IQN37" s="0"/>
      <c r="IQO37" s="0"/>
      <c r="IQP37" s="0"/>
      <c r="IQQ37" s="0"/>
      <c r="IQR37" s="0"/>
      <c r="IQS37" s="0"/>
      <c r="IQT37" s="0"/>
      <c r="IQU37" s="0"/>
      <c r="IQV37" s="0"/>
      <c r="IQW37" s="0"/>
      <c r="IQX37" s="0"/>
      <c r="IQY37" s="0"/>
      <c r="IQZ37" s="0"/>
      <c r="IRA37" s="0"/>
      <c r="IRB37" s="0"/>
      <c r="IRC37" s="0"/>
      <c r="IRD37" s="0"/>
      <c r="IRE37" s="0"/>
      <c r="IRF37" s="0"/>
      <c r="IRG37" s="0"/>
      <c r="IRH37" s="0"/>
      <c r="IRI37" s="0"/>
      <c r="IRJ37" s="0"/>
      <c r="IRK37" s="0"/>
      <c r="IRL37" s="0"/>
      <c r="IRM37" s="0"/>
      <c r="IRN37" s="0"/>
      <c r="IRO37" s="0"/>
      <c r="IRP37" s="0"/>
      <c r="IRQ37" s="0"/>
      <c r="IRR37" s="0"/>
      <c r="IRS37" s="0"/>
      <c r="IRT37" s="0"/>
      <c r="IRU37" s="0"/>
      <c r="IRV37" s="0"/>
      <c r="IRW37" s="0"/>
      <c r="IRX37" s="0"/>
      <c r="IRY37" s="0"/>
      <c r="IRZ37" s="0"/>
      <c r="ISA37" s="0"/>
      <c r="ISB37" s="0"/>
      <c r="ISC37" s="0"/>
      <c r="ISD37" s="0"/>
      <c r="ISE37" s="0"/>
      <c r="ISF37" s="0"/>
      <c r="ISG37" s="0"/>
      <c r="ISH37" s="0"/>
      <c r="ISI37" s="0"/>
      <c r="ISJ37" s="0"/>
      <c r="ISK37" s="0"/>
      <c r="ISL37" s="0"/>
      <c r="ISM37" s="0"/>
      <c r="ISN37" s="0"/>
      <c r="ISO37" s="0"/>
      <c r="ISP37" s="0"/>
      <c r="ISQ37" s="0"/>
      <c r="ISR37" s="0"/>
      <c r="ISS37" s="0"/>
      <c r="IST37" s="0"/>
      <c r="ISU37" s="0"/>
      <c r="ISV37" s="0"/>
      <c r="ISW37" s="0"/>
      <c r="ISX37" s="0"/>
      <c r="ISY37" s="0"/>
      <c r="ISZ37" s="0"/>
      <c r="ITA37" s="0"/>
      <c r="ITB37" s="0"/>
      <c r="ITC37" s="0"/>
      <c r="ITD37" s="0"/>
      <c r="ITE37" s="0"/>
      <c r="ITF37" s="0"/>
      <c r="ITG37" s="0"/>
      <c r="ITH37" s="0"/>
      <c r="ITI37" s="0"/>
      <c r="ITJ37" s="0"/>
      <c r="ITK37" s="0"/>
      <c r="ITL37" s="0"/>
      <c r="ITM37" s="0"/>
      <c r="ITN37" s="0"/>
      <c r="ITO37" s="0"/>
      <c r="ITP37" s="0"/>
      <c r="ITQ37" s="0"/>
      <c r="ITR37" s="0"/>
      <c r="ITS37" s="0"/>
      <c r="ITT37" s="0"/>
      <c r="ITU37" s="0"/>
      <c r="ITV37" s="0"/>
      <c r="ITW37" s="0"/>
      <c r="ITX37" s="0"/>
      <c r="ITY37" s="0"/>
      <c r="ITZ37" s="0"/>
      <c r="IUA37" s="0"/>
      <c r="IUB37" s="0"/>
      <c r="IUC37" s="0"/>
      <c r="IUD37" s="0"/>
      <c r="IUE37" s="0"/>
      <c r="IUF37" s="0"/>
      <c r="IUG37" s="0"/>
      <c r="IUH37" s="0"/>
      <c r="IUI37" s="0"/>
      <c r="IUJ37" s="0"/>
      <c r="IUK37" s="0"/>
      <c r="IUL37" s="0"/>
      <c r="IUM37" s="0"/>
      <c r="IUN37" s="0"/>
      <c r="IUO37" s="0"/>
      <c r="IUP37" s="0"/>
      <c r="IUQ37" s="0"/>
      <c r="IUR37" s="0"/>
      <c r="IUS37" s="0"/>
      <c r="IUT37" s="0"/>
      <c r="IUU37" s="0"/>
      <c r="IUV37" s="0"/>
      <c r="IUW37" s="0"/>
      <c r="IUX37" s="0"/>
      <c r="IUY37" s="0"/>
      <c r="IUZ37" s="0"/>
      <c r="IVA37" s="0"/>
      <c r="IVB37" s="0"/>
      <c r="IVC37" s="0"/>
      <c r="IVD37" s="0"/>
      <c r="IVE37" s="0"/>
      <c r="IVF37" s="0"/>
      <c r="IVG37" s="0"/>
      <c r="IVH37" s="0"/>
      <c r="IVI37" s="0"/>
      <c r="IVJ37" s="0"/>
      <c r="IVK37" s="0"/>
      <c r="IVL37" s="0"/>
      <c r="IVM37" s="0"/>
      <c r="IVN37" s="0"/>
      <c r="IVO37" s="0"/>
      <c r="IVP37" s="0"/>
      <c r="IVQ37" s="0"/>
      <c r="IVR37" s="0"/>
      <c r="IVS37" s="0"/>
      <c r="IVT37" s="0"/>
      <c r="IVU37" s="0"/>
      <c r="IVV37" s="0"/>
      <c r="IVW37" s="0"/>
      <c r="IVX37" s="0"/>
      <c r="IVY37" s="0"/>
      <c r="IVZ37" s="0"/>
      <c r="IWA37" s="0"/>
      <c r="IWB37" s="0"/>
      <c r="IWC37" s="0"/>
      <c r="IWD37" s="0"/>
      <c r="IWE37" s="0"/>
      <c r="IWF37" s="0"/>
      <c r="IWG37" s="0"/>
      <c r="IWH37" s="0"/>
      <c r="IWI37" s="0"/>
      <c r="IWJ37" s="0"/>
      <c r="IWK37" s="0"/>
      <c r="IWL37" s="0"/>
      <c r="IWM37" s="0"/>
      <c r="IWN37" s="0"/>
      <c r="IWO37" s="0"/>
      <c r="IWP37" s="0"/>
      <c r="IWQ37" s="0"/>
      <c r="IWR37" s="0"/>
      <c r="IWS37" s="0"/>
      <c r="IWT37" s="0"/>
      <c r="IWU37" s="0"/>
      <c r="IWV37" s="0"/>
      <c r="IWW37" s="0"/>
      <c r="IWX37" s="0"/>
      <c r="IWY37" s="0"/>
      <c r="IWZ37" s="0"/>
      <c r="IXA37" s="0"/>
      <c r="IXB37" s="0"/>
      <c r="IXC37" s="0"/>
      <c r="IXD37" s="0"/>
      <c r="IXE37" s="0"/>
      <c r="IXF37" s="0"/>
      <c r="IXG37" s="0"/>
      <c r="IXH37" s="0"/>
      <c r="IXI37" s="0"/>
      <c r="IXJ37" s="0"/>
      <c r="IXK37" s="0"/>
      <c r="IXL37" s="0"/>
      <c r="IXM37" s="0"/>
      <c r="IXN37" s="0"/>
      <c r="IXO37" s="0"/>
      <c r="IXP37" s="0"/>
      <c r="IXQ37" s="0"/>
      <c r="IXR37" s="0"/>
      <c r="IXS37" s="0"/>
      <c r="IXT37" s="0"/>
      <c r="IXU37" s="0"/>
      <c r="IXV37" s="0"/>
      <c r="IXW37" s="0"/>
      <c r="IXX37" s="0"/>
      <c r="IXY37" s="0"/>
      <c r="IXZ37" s="0"/>
      <c r="IYA37" s="0"/>
      <c r="IYB37" s="0"/>
      <c r="IYC37" s="0"/>
      <c r="IYD37" s="0"/>
      <c r="IYE37" s="0"/>
      <c r="IYF37" s="0"/>
      <c r="IYG37" s="0"/>
      <c r="IYH37" s="0"/>
      <c r="IYI37" s="0"/>
      <c r="IYJ37" s="0"/>
      <c r="IYK37" s="0"/>
      <c r="IYL37" s="0"/>
      <c r="IYM37" s="0"/>
      <c r="IYN37" s="0"/>
      <c r="IYO37" s="0"/>
      <c r="IYP37" s="0"/>
      <c r="IYQ37" s="0"/>
      <c r="IYR37" s="0"/>
      <c r="IYS37" s="0"/>
      <c r="IYT37" s="0"/>
      <c r="IYU37" s="0"/>
      <c r="IYV37" s="0"/>
      <c r="IYW37" s="0"/>
      <c r="IYX37" s="0"/>
      <c r="IYY37" s="0"/>
      <c r="IYZ37" s="0"/>
      <c r="IZA37" s="0"/>
      <c r="IZB37" s="0"/>
      <c r="IZC37" s="0"/>
      <c r="IZD37" s="0"/>
      <c r="IZE37" s="0"/>
      <c r="IZF37" s="0"/>
      <c r="IZG37" s="0"/>
      <c r="IZH37" s="0"/>
      <c r="IZI37" s="0"/>
      <c r="IZJ37" s="0"/>
      <c r="IZK37" s="0"/>
      <c r="IZL37" s="0"/>
      <c r="IZM37" s="0"/>
      <c r="IZN37" s="0"/>
      <c r="IZO37" s="0"/>
      <c r="IZP37" s="0"/>
      <c r="IZQ37" s="0"/>
      <c r="IZR37" s="0"/>
      <c r="IZS37" s="0"/>
      <c r="IZT37" s="0"/>
      <c r="IZU37" s="0"/>
      <c r="IZV37" s="0"/>
      <c r="IZW37" s="0"/>
      <c r="IZX37" s="0"/>
      <c r="IZY37" s="0"/>
      <c r="IZZ37" s="0"/>
      <c r="JAA37" s="0"/>
      <c r="JAB37" s="0"/>
      <c r="JAC37" s="0"/>
      <c r="JAD37" s="0"/>
      <c r="JAE37" s="0"/>
      <c r="JAF37" s="0"/>
      <c r="JAG37" s="0"/>
      <c r="JAH37" s="0"/>
      <c r="JAI37" s="0"/>
      <c r="JAJ37" s="0"/>
      <c r="JAK37" s="0"/>
      <c r="JAL37" s="0"/>
      <c r="JAM37" s="0"/>
      <c r="JAN37" s="0"/>
      <c r="JAO37" s="0"/>
      <c r="JAP37" s="0"/>
      <c r="JAQ37" s="0"/>
      <c r="JAR37" s="0"/>
      <c r="JAS37" s="0"/>
      <c r="JAT37" s="0"/>
      <c r="JAU37" s="0"/>
      <c r="JAV37" s="0"/>
      <c r="JAW37" s="0"/>
      <c r="JAX37" s="0"/>
      <c r="JAY37" s="0"/>
      <c r="JAZ37" s="0"/>
      <c r="JBA37" s="0"/>
      <c r="JBB37" s="0"/>
      <c r="JBC37" s="0"/>
      <c r="JBD37" s="0"/>
      <c r="JBE37" s="0"/>
      <c r="JBF37" s="0"/>
      <c r="JBG37" s="0"/>
      <c r="JBH37" s="0"/>
      <c r="JBI37" s="0"/>
      <c r="JBJ37" s="0"/>
      <c r="JBK37" s="0"/>
      <c r="JBL37" s="0"/>
      <c r="JBM37" s="0"/>
      <c r="JBN37" s="0"/>
      <c r="JBO37" s="0"/>
      <c r="JBP37" s="0"/>
      <c r="JBQ37" s="0"/>
      <c r="JBR37" s="0"/>
      <c r="JBS37" s="0"/>
      <c r="JBT37" s="0"/>
      <c r="JBU37" s="0"/>
      <c r="JBV37" s="0"/>
      <c r="JBW37" s="0"/>
      <c r="JBX37" s="0"/>
      <c r="JBY37" s="0"/>
      <c r="JBZ37" s="0"/>
      <c r="JCA37" s="0"/>
      <c r="JCB37" s="0"/>
      <c r="JCC37" s="0"/>
      <c r="JCD37" s="0"/>
      <c r="JCE37" s="0"/>
      <c r="JCF37" s="0"/>
      <c r="JCG37" s="0"/>
      <c r="JCH37" s="0"/>
      <c r="JCI37" s="0"/>
      <c r="JCJ37" s="0"/>
      <c r="JCK37" s="0"/>
      <c r="JCL37" s="0"/>
      <c r="JCM37" s="0"/>
      <c r="JCN37" s="0"/>
      <c r="JCO37" s="0"/>
      <c r="JCP37" s="0"/>
      <c r="JCQ37" s="0"/>
      <c r="JCR37" s="0"/>
      <c r="JCS37" s="0"/>
      <c r="JCT37" s="0"/>
      <c r="JCU37" s="0"/>
      <c r="JCV37" s="0"/>
      <c r="JCW37" s="0"/>
      <c r="JCX37" s="0"/>
      <c r="JCY37" s="0"/>
      <c r="JCZ37" s="0"/>
      <c r="JDA37" s="0"/>
      <c r="JDB37" s="0"/>
      <c r="JDC37" s="0"/>
      <c r="JDD37" s="0"/>
      <c r="JDE37" s="0"/>
      <c r="JDF37" s="0"/>
      <c r="JDG37" s="0"/>
      <c r="JDH37" s="0"/>
      <c r="JDI37" s="0"/>
      <c r="JDJ37" s="0"/>
      <c r="JDK37" s="0"/>
      <c r="JDL37" s="0"/>
      <c r="JDM37" s="0"/>
      <c r="JDN37" s="0"/>
      <c r="JDO37" s="0"/>
      <c r="JDP37" s="0"/>
      <c r="JDQ37" s="0"/>
      <c r="JDR37" s="0"/>
      <c r="JDS37" s="0"/>
      <c r="JDT37" s="0"/>
      <c r="JDU37" s="0"/>
      <c r="JDV37" s="0"/>
      <c r="JDW37" s="0"/>
      <c r="JDX37" s="0"/>
      <c r="JDY37" s="0"/>
      <c r="JDZ37" s="0"/>
      <c r="JEA37" s="0"/>
      <c r="JEB37" s="0"/>
      <c r="JEC37" s="0"/>
      <c r="JED37" s="0"/>
      <c r="JEE37" s="0"/>
      <c r="JEF37" s="0"/>
      <c r="JEG37" s="0"/>
      <c r="JEH37" s="0"/>
      <c r="JEI37" s="0"/>
      <c r="JEJ37" s="0"/>
      <c r="JEK37" s="0"/>
      <c r="JEL37" s="0"/>
      <c r="JEM37" s="0"/>
      <c r="JEN37" s="0"/>
      <c r="JEO37" s="0"/>
      <c r="JEP37" s="0"/>
      <c r="JEQ37" s="0"/>
      <c r="JER37" s="0"/>
      <c r="JES37" s="0"/>
      <c r="JET37" s="0"/>
      <c r="JEU37" s="0"/>
      <c r="JEV37" s="0"/>
      <c r="JEW37" s="0"/>
      <c r="JEX37" s="0"/>
      <c r="JEY37" s="0"/>
      <c r="JEZ37" s="0"/>
      <c r="JFA37" s="0"/>
      <c r="JFB37" s="0"/>
      <c r="JFC37" s="0"/>
      <c r="JFD37" s="0"/>
      <c r="JFE37" s="0"/>
      <c r="JFF37" s="0"/>
      <c r="JFG37" s="0"/>
      <c r="JFH37" s="0"/>
      <c r="JFI37" s="0"/>
      <c r="JFJ37" s="0"/>
      <c r="JFK37" s="0"/>
      <c r="JFL37" s="0"/>
      <c r="JFM37" s="0"/>
      <c r="JFN37" s="0"/>
      <c r="JFO37" s="0"/>
      <c r="JFP37" s="0"/>
      <c r="JFQ37" s="0"/>
      <c r="JFR37" s="0"/>
      <c r="JFS37" s="0"/>
      <c r="JFT37" s="0"/>
      <c r="JFU37" s="0"/>
      <c r="JFV37" s="0"/>
      <c r="JFW37" s="0"/>
      <c r="JFX37" s="0"/>
      <c r="JFY37" s="0"/>
      <c r="JFZ37" s="0"/>
      <c r="JGA37" s="0"/>
      <c r="JGB37" s="0"/>
      <c r="JGC37" s="0"/>
      <c r="JGD37" s="0"/>
      <c r="JGE37" s="0"/>
      <c r="JGF37" s="0"/>
      <c r="JGG37" s="0"/>
      <c r="JGH37" s="0"/>
      <c r="JGI37" s="0"/>
      <c r="JGJ37" s="0"/>
      <c r="JGK37" s="0"/>
      <c r="JGL37" s="0"/>
      <c r="JGM37" s="0"/>
      <c r="JGN37" s="0"/>
      <c r="JGO37" s="0"/>
      <c r="JGP37" s="0"/>
      <c r="JGQ37" s="0"/>
      <c r="JGR37" s="0"/>
      <c r="JGS37" s="0"/>
      <c r="JGT37" s="0"/>
      <c r="JGU37" s="0"/>
      <c r="JGV37" s="0"/>
      <c r="JGW37" s="0"/>
      <c r="JGX37" s="0"/>
      <c r="JGY37" s="0"/>
      <c r="JGZ37" s="0"/>
      <c r="JHA37" s="0"/>
      <c r="JHB37" s="0"/>
      <c r="JHC37" s="0"/>
      <c r="JHD37" s="0"/>
      <c r="JHE37" s="0"/>
      <c r="JHF37" s="0"/>
      <c r="JHG37" s="0"/>
      <c r="JHH37" s="0"/>
      <c r="JHI37" s="0"/>
      <c r="JHJ37" s="0"/>
      <c r="JHK37" s="0"/>
      <c r="JHL37" s="0"/>
      <c r="JHM37" s="0"/>
      <c r="JHN37" s="0"/>
      <c r="JHO37" s="0"/>
      <c r="JHP37" s="0"/>
      <c r="JHQ37" s="0"/>
      <c r="JHR37" s="0"/>
      <c r="JHS37" s="0"/>
      <c r="JHT37" s="0"/>
      <c r="JHU37" s="0"/>
      <c r="JHV37" s="0"/>
      <c r="JHW37" s="0"/>
      <c r="JHX37" s="0"/>
      <c r="JHY37" s="0"/>
      <c r="JHZ37" s="0"/>
      <c r="JIA37" s="0"/>
      <c r="JIB37" s="0"/>
      <c r="JIC37" s="0"/>
      <c r="JID37" s="0"/>
      <c r="JIE37" s="0"/>
      <c r="JIF37" s="0"/>
      <c r="JIG37" s="0"/>
      <c r="JIH37" s="0"/>
      <c r="JII37" s="0"/>
      <c r="JIJ37" s="0"/>
      <c r="JIK37" s="0"/>
      <c r="JIL37" s="0"/>
      <c r="JIM37" s="0"/>
      <c r="JIN37" s="0"/>
      <c r="JIO37" s="0"/>
      <c r="JIP37" s="0"/>
      <c r="JIQ37" s="0"/>
      <c r="JIR37" s="0"/>
      <c r="JIS37" s="0"/>
      <c r="JIT37" s="0"/>
      <c r="JIU37" s="0"/>
      <c r="JIV37" s="0"/>
      <c r="JIW37" s="0"/>
      <c r="JIX37" s="0"/>
      <c r="JIY37" s="0"/>
      <c r="JIZ37" s="0"/>
      <c r="JJA37" s="0"/>
      <c r="JJB37" s="0"/>
      <c r="JJC37" s="0"/>
      <c r="JJD37" s="0"/>
      <c r="JJE37" s="0"/>
      <c r="JJF37" s="0"/>
      <c r="JJG37" s="0"/>
      <c r="JJH37" s="0"/>
      <c r="JJI37" s="0"/>
      <c r="JJJ37" s="0"/>
      <c r="JJK37" s="0"/>
      <c r="JJL37" s="0"/>
      <c r="JJM37" s="0"/>
      <c r="JJN37" s="0"/>
      <c r="JJO37" s="0"/>
      <c r="JJP37" s="0"/>
      <c r="JJQ37" s="0"/>
      <c r="JJR37" s="0"/>
      <c r="JJS37" s="0"/>
      <c r="JJT37" s="0"/>
      <c r="JJU37" s="0"/>
      <c r="JJV37" s="0"/>
      <c r="JJW37" s="0"/>
      <c r="JJX37" s="0"/>
      <c r="JJY37" s="0"/>
      <c r="JJZ37" s="0"/>
      <c r="JKA37" s="0"/>
      <c r="JKB37" s="0"/>
      <c r="JKC37" s="0"/>
      <c r="JKD37" s="0"/>
      <c r="JKE37" s="0"/>
      <c r="JKF37" s="0"/>
      <c r="JKG37" s="0"/>
      <c r="JKH37" s="0"/>
      <c r="JKI37" s="0"/>
      <c r="JKJ37" s="0"/>
      <c r="JKK37" s="0"/>
      <c r="JKL37" s="0"/>
      <c r="JKM37" s="0"/>
      <c r="JKN37" s="0"/>
      <c r="JKO37" s="0"/>
      <c r="JKP37" s="0"/>
      <c r="JKQ37" s="0"/>
      <c r="JKR37" s="0"/>
      <c r="JKS37" s="0"/>
      <c r="JKT37" s="0"/>
      <c r="JKU37" s="0"/>
      <c r="JKV37" s="0"/>
      <c r="JKW37" s="0"/>
      <c r="JKX37" s="0"/>
      <c r="JKY37" s="0"/>
      <c r="JKZ37" s="0"/>
      <c r="JLA37" s="0"/>
      <c r="JLB37" s="0"/>
      <c r="JLC37" s="0"/>
      <c r="JLD37" s="0"/>
      <c r="JLE37" s="0"/>
      <c r="JLF37" s="0"/>
      <c r="JLG37" s="0"/>
      <c r="JLH37" s="0"/>
      <c r="JLI37" s="0"/>
      <c r="JLJ37" s="0"/>
      <c r="JLK37" s="0"/>
      <c r="JLL37" s="0"/>
      <c r="JLM37" s="0"/>
      <c r="JLN37" s="0"/>
      <c r="JLO37" s="0"/>
      <c r="JLP37" s="0"/>
      <c r="JLQ37" s="0"/>
      <c r="JLR37" s="0"/>
      <c r="JLS37" s="0"/>
      <c r="JLT37" s="0"/>
      <c r="JLU37" s="0"/>
      <c r="JLV37" s="0"/>
      <c r="JLW37" s="0"/>
      <c r="JLX37" s="0"/>
      <c r="JLY37" s="0"/>
      <c r="JLZ37" s="0"/>
      <c r="JMA37" s="0"/>
      <c r="JMB37" s="0"/>
      <c r="JMC37" s="0"/>
      <c r="JMD37" s="0"/>
      <c r="JME37" s="0"/>
      <c r="JMF37" s="0"/>
      <c r="JMG37" s="0"/>
      <c r="JMH37" s="0"/>
      <c r="JMI37" s="0"/>
      <c r="JMJ37" s="0"/>
      <c r="JMK37" s="0"/>
      <c r="JML37" s="0"/>
      <c r="JMM37" s="0"/>
      <c r="JMN37" s="0"/>
      <c r="JMO37" s="0"/>
      <c r="JMP37" s="0"/>
      <c r="JMQ37" s="0"/>
      <c r="JMR37" s="0"/>
      <c r="JMS37" s="0"/>
      <c r="JMT37" s="0"/>
      <c r="JMU37" s="0"/>
      <c r="JMV37" s="0"/>
      <c r="JMW37" s="0"/>
      <c r="JMX37" s="0"/>
      <c r="JMY37" s="0"/>
      <c r="JMZ37" s="0"/>
      <c r="JNA37" s="0"/>
      <c r="JNB37" s="0"/>
      <c r="JNC37" s="0"/>
      <c r="JND37" s="0"/>
      <c r="JNE37" s="0"/>
      <c r="JNF37" s="0"/>
      <c r="JNG37" s="0"/>
      <c r="JNH37" s="0"/>
      <c r="JNI37" s="0"/>
      <c r="JNJ37" s="0"/>
      <c r="JNK37" s="0"/>
      <c r="JNL37" s="0"/>
      <c r="JNM37" s="0"/>
      <c r="JNN37" s="0"/>
      <c r="JNO37" s="0"/>
      <c r="JNP37" s="0"/>
      <c r="JNQ37" s="0"/>
      <c r="JNR37" s="0"/>
      <c r="JNS37" s="0"/>
      <c r="JNT37" s="0"/>
      <c r="JNU37" s="0"/>
      <c r="JNV37" s="0"/>
      <c r="JNW37" s="0"/>
      <c r="JNX37" s="0"/>
      <c r="JNY37" s="0"/>
      <c r="JNZ37" s="0"/>
      <c r="JOA37" s="0"/>
      <c r="JOB37" s="0"/>
      <c r="JOC37" s="0"/>
      <c r="JOD37" s="0"/>
      <c r="JOE37" s="0"/>
      <c r="JOF37" s="0"/>
      <c r="JOG37" s="0"/>
      <c r="JOH37" s="0"/>
      <c r="JOI37" s="0"/>
      <c r="JOJ37" s="0"/>
      <c r="JOK37" s="0"/>
      <c r="JOL37" s="0"/>
      <c r="JOM37" s="0"/>
      <c r="JON37" s="0"/>
      <c r="JOO37" s="0"/>
      <c r="JOP37" s="0"/>
      <c r="JOQ37" s="0"/>
      <c r="JOR37" s="0"/>
      <c r="JOS37" s="0"/>
      <c r="JOT37" s="0"/>
      <c r="JOU37" s="0"/>
      <c r="JOV37" s="0"/>
      <c r="JOW37" s="0"/>
      <c r="JOX37" s="0"/>
      <c r="JOY37" s="0"/>
      <c r="JOZ37" s="0"/>
      <c r="JPA37" s="0"/>
      <c r="JPB37" s="0"/>
      <c r="JPC37" s="0"/>
      <c r="JPD37" s="0"/>
      <c r="JPE37" s="0"/>
      <c r="JPF37" s="0"/>
      <c r="JPG37" s="0"/>
      <c r="JPH37" s="0"/>
      <c r="JPI37" s="0"/>
      <c r="JPJ37" s="0"/>
      <c r="JPK37" s="0"/>
      <c r="JPL37" s="0"/>
      <c r="JPM37" s="0"/>
      <c r="JPN37" s="0"/>
      <c r="JPO37" s="0"/>
      <c r="JPP37" s="0"/>
      <c r="JPQ37" s="0"/>
      <c r="JPR37" s="0"/>
      <c r="JPS37" s="0"/>
      <c r="JPT37" s="0"/>
      <c r="JPU37" s="0"/>
      <c r="JPV37" s="0"/>
      <c r="JPW37" s="0"/>
      <c r="JPX37" s="0"/>
      <c r="JPY37" s="0"/>
      <c r="JPZ37" s="0"/>
      <c r="JQA37" s="0"/>
      <c r="JQB37" s="0"/>
      <c r="JQC37" s="0"/>
      <c r="JQD37" s="0"/>
      <c r="JQE37" s="0"/>
      <c r="JQF37" s="0"/>
      <c r="JQG37" s="0"/>
      <c r="JQH37" s="0"/>
      <c r="JQI37" s="0"/>
      <c r="JQJ37" s="0"/>
      <c r="JQK37" s="0"/>
      <c r="JQL37" s="0"/>
      <c r="JQM37" s="0"/>
      <c r="JQN37" s="0"/>
      <c r="JQO37" s="0"/>
      <c r="JQP37" s="0"/>
      <c r="JQQ37" s="0"/>
      <c r="JQR37" s="0"/>
      <c r="JQS37" s="0"/>
      <c r="JQT37" s="0"/>
      <c r="JQU37" s="0"/>
      <c r="JQV37" s="0"/>
      <c r="JQW37" s="0"/>
      <c r="JQX37" s="0"/>
      <c r="JQY37" s="0"/>
      <c r="JQZ37" s="0"/>
      <c r="JRA37" s="0"/>
      <c r="JRB37" s="0"/>
      <c r="JRC37" s="0"/>
      <c r="JRD37" s="0"/>
      <c r="JRE37" s="0"/>
      <c r="JRF37" s="0"/>
      <c r="JRG37" s="0"/>
      <c r="JRH37" s="0"/>
      <c r="JRI37" s="0"/>
      <c r="JRJ37" s="0"/>
      <c r="JRK37" s="0"/>
      <c r="JRL37" s="0"/>
      <c r="JRM37" s="0"/>
      <c r="JRN37" s="0"/>
      <c r="JRO37" s="0"/>
      <c r="JRP37" s="0"/>
      <c r="JRQ37" s="0"/>
      <c r="JRR37" s="0"/>
      <c r="JRS37" s="0"/>
      <c r="JRT37" s="0"/>
      <c r="JRU37" s="0"/>
      <c r="JRV37" s="0"/>
      <c r="JRW37" s="0"/>
      <c r="JRX37" s="0"/>
      <c r="JRY37" s="0"/>
      <c r="JRZ37" s="0"/>
      <c r="JSA37" s="0"/>
      <c r="JSB37" s="0"/>
      <c r="JSC37" s="0"/>
      <c r="JSD37" s="0"/>
      <c r="JSE37" s="0"/>
      <c r="JSF37" s="0"/>
      <c r="JSG37" s="0"/>
      <c r="JSH37" s="0"/>
      <c r="JSI37" s="0"/>
      <c r="JSJ37" s="0"/>
      <c r="JSK37" s="0"/>
      <c r="JSL37" s="0"/>
      <c r="JSM37" s="0"/>
      <c r="JSN37" s="0"/>
      <c r="JSO37" s="0"/>
      <c r="JSP37" s="0"/>
      <c r="JSQ37" s="0"/>
      <c r="JSR37" s="0"/>
      <c r="JSS37" s="0"/>
      <c r="JST37" s="0"/>
      <c r="JSU37" s="0"/>
      <c r="JSV37" s="0"/>
      <c r="JSW37" s="0"/>
      <c r="JSX37" s="0"/>
      <c r="JSY37" s="0"/>
      <c r="JSZ37" s="0"/>
      <c r="JTA37" s="0"/>
      <c r="JTB37" s="0"/>
      <c r="JTC37" s="0"/>
      <c r="JTD37" s="0"/>
      <c r="JTE37" s="0"/>
      <c r="JTF37" s="0"/>
      <c r="JTG37" s="0"/>
      <c r="JTH37" s="0"/>
      <c r="JTI37" s="0"/>
      <c r="JTJ37" s="0"/>
      <c r="JTK37" s="0"/>
      <c r="JTL37" s="0"/>
      <c r="JTM37" s="0"/>
      <c r="JTN37" s="0"/>
      <c r="JTO37" s="0"/>
      <c r="JTP37" s="0"/>
      <c r="JTQ37" s="0"/>
      <c r="JTR37" s="0"/>
      <c r="JTS37" s="0"/>
      <c r="JTT37" s="0"/>
      <c r="JTU37" s="0"/>
      <c r="JTV37" s="0"/>
      <c r="JTW37" s="0"/>
      <c r="JTX37" s="0"/>
      <c r="JTY37" s="0"/>
      <c r="JTZ37" s="0"/>
      <c r="JUA37" s="0"/>
      <c r="JUB37" s="0"/>
      <c r="JUC37" s="0"/>
      <c r="JUD37" s="0"/>
      <c r="JUE37" s="0"/>
      <c r="JUF37" s="0"/>
      <c r="JUG37" s="0"/>
      <c r="JUH37" s="0"/>
      <c r="JUI37" s="0"/>
      <c r="JUJ37" s="0"/>
      <c r="JUK37" s="0"/>
      <c r="JUL37" s="0"/>
      <c r="JUM37" s="0"/>
      <c r="JUN37" s="0"/>
      <c r="JUO37" s="0"/>
      <c r="JUP37" s="0"/>
      <c r="JUQ37" s="0"/>
      <c r="JUR37" s="0"/>
      <c r="JUS37" s="0"/>
      <c r="JUT37" s="0"/>
      <c r="JUU37" s="0"/>
      <c r="JUV37" s="0"/>
      <c r="JUW37" s="0"/>
      <c r="JUX37" s="0"/>
      <c r="JUY37" s="0"/>
      <c r="JUZ37" s="0"/>
      <c r="JVA37" s="0"/>
      <c r="JVB37" s="0"/>
      <c r="JVC37" s="0"/>
      <c r="JVD37" s="0"/>
      <c r="JVE37" s="0"/>
      <c r="JVF37" s="0"/>
      <c r="JVG37" s="0"/>
      <c r="JVH37" s="0"/>
      <c r="JVI37" s="0"/>
      <c r="JVJ37" s="0"/>
      <c r="JVK37" s="0"/>
      <c r="JVL37" s="0"/>
      <c r="JVM37" s="0"/>
      <c r="JVN37" s="0"/>
      <c r="JVO37" s="0"/>
      <c r="JVP37" s="0"/>
      <c r="JVQ37" s="0"/>
      <c r="JVR37" s="0"/>
      <c r="JVS37" s="0"/>
      <c r="JVT37" s="0"/>
      <c r="JVU37" s="0"/>
      <c r="JVV37" s="0"/>
      <c r="JVW37" s="0"/>
      <c r="JVX37" s="0"/>
      <c r="JVY37" s="0"/>
      <c r="JVZ37" s="0"/>
      <c r="JWA37" s="0"/>
      <c r="JWB37" s="0"/>
      <c r="JWC37" s="0"/>
      <c r="JWD37" s="0"/>
      <c r="JWE37" s="0"/>
      <c r="JWF37" s="0"/>
      <c r="JWG37" s="0"/>
      <c r="JWH37" s="0"/>
      <c r="JWI37" s="0"/>
      <c r="JWJ37" s="0"/>
      <c r="JWK37" s="0"/>
      <c r="JWL37" s="0"/>
      <c r="JWM37" s="0"/>
      <c r="JWN37" s="0"/>
      <c r="JWO37" s="0"/>
      <c r="JWP37" s="0"/>
      <c r="JWQ37" s="0"/>
      <c r="JWR37" s="0"/>
      <c r="JWS37" s="0"/>
      <c r="JWT37" s="0"/>
      <c r="JWU37" s="0"/>
      <c r="JWV37" s="0"/>
      <c r="JWW37" s="0"/>
      <c r="JWX37" s="0"/>
      <c r="JWY37" s="0"/>
      <c r="JWZ37" s="0"/>
      <c r="JXA37" s="0"/>
      <c r="JXB37" s="0"/>
      <c r="JXC37" s="0"/>
      <c r="JXD37" s="0"/>
      <c r="JXE37" s="0"/>
      <c r="JXF37" s="0"/>
      <c r="JXG37" s="0"/>
      <c r="JXH37" s="0"/>
      <c r="JXI37" s="0"/>
      <c r="JXJ37" s="0"/>
      <c r="JXK37" s="0"/>
      <c r="JXL37" s="0"/>
      <c r="JXM37" s="0"/>
      <c r="JXN37" s="0"/>
      <c r="JXO37" s="0"/>
      <c r="JXP37" s="0"/>
      <c r="JXQ37" s="0"/>
      <c r="JXR37" s="0"/>
      <c r="JXS37" s="0"/>
      <c r="JXT37" s="0"/>
      <c r="JXU37" s="0"/>
      <c r="JXV37" s="0"/>
      <c r="JXW37" s="0"/>
      <c r="JXX37" s="0"/>
      <c r="JXY37" s="0"/>
      <c r="JXZ37" s="0"/>
      <c r="JYA37" s="0"/>
      <c r="JYB37" s="0"/>
      <c r="JYC37" s="0"/>
      <c r="JYD37" s="0"/>
      <c r="JYE37" s="0"/>
      <c r="JYF37" s="0"/>
      <c r="JYG37" s="0"/>
      <c r="JYH37" s="0"/>
      <c r="JYI37" s="0"/>
      <c r="JYJ37" s="0"/>
      <c r="JYK37" s="0"/>
      <c r="JYL37" s="0"/>
      <c r="JYM37" s="0"/>
      <c r="JYN37" s="0"/>
      <c r="JYO37" s="0"/>
      <c r="JYP37" s="0"/>
      <c r="JYQ37" s="0"/>
      <c r="JYR37" s="0"/>
      <c r="JYS37" s="0"/>
      <c r="JYT37" s="0"/>
      <c r="JYU37" s="0"/>
      <c r="JYV37" s="0"/>
      <c r="JYW37" s="0"/>
      <c r="JYX37" s="0"/>
      <c r="JYY37" s="0"/>
      <c r="JYZ37" s="0"/>
      <c r="JZA37" s="0"/>
      <c r="JZB37" s="0"/>
      <c r="JZC37" s="0"/>
      <c r="JZD37" s="0"/>
      <c r="JZE37" s="0"/>
      <c r="JZF37" s="0"/>
      <c r="JZG37" s="0"/>
      <c r="JZH37" s="0"/>
      <c r="JZI37" s="0"/>
      <c r="JZJ37" s="0"/>
      <c r="JZK37" s="0"/>
      <c r="JZL37" s="0"/>
      <c r="JZM37" s="0"/>
      <c r="JZN37" s="0"/>
      <c r="JZO37" s="0"/>
      <c r="JZP37" s="0"/>
      <c r="JZQ37" s="0"/>
      <c r="JZR37" s="0"/>
      <c r="JZS37" s="0"/>
      <c r="JZT37" s="0"/>
      <c r="JZU37" s="0"/>
      <c r="JZV37" s="0"/>
      <c r="JZW37" s="0"/>
      <c r="JZX37" s="0"/>
      <c r="JZY37" s="0"/>
      <c r="JZZ37" s="0"/>
      <c r="KAA37" s="0"/>
      <c r="KAB37" s="0"/>
      <c r="KAC37" s="0"/>
      <c r="KAD37" s="0"/>
      <c r="KAE37" s="0"/>
      <c r="KAF37" s="0"/>
      <c r="KAG37" s="0"/>
      <c r="KAH37" s="0"/>
      <c r="KAI37" s="0"/>
      <c r="KAJ37" s="0"/>
      <c r="KAK37" s="0"/>
      <c r="KAL37" s="0"/>
      <c r="KAM37" s="0"/>
      <c r="KAN37" s="0"/>
      <c r="KAO37" s="0"/>
      <c r="KAP37" s="0"/>
      <c r="KAQ37" s="0"/>
      <c r="KAR37" s="0"/>
      <c r="KAS37" s="0"/>
      <c r="KAT37" s="0"/>
      <c r="KAU37" s="0"/>
      <c r="KAV37" s="0"/>
      <c r="KAW37" s="0"/>
      <c r="KAX37" s="0"/>
      <c r="KAY37" s="0"/>
      <c r="KAZ37" s="0"/>
      <c r="KBA37" s="0"/>
      <c r="KBB37" s="0"/>
      <c r="KBC37" s="0"/>
      <c r="KBD37" s="0"/>
      <c r="KBE37" s="0"/>
      <c r="KBF37" s="0"/>
      <c r="KBG37" s="0"/>
      <c r="KBH37" s="0"/>
      <c r="KBI37" s="0"/>
      <c r="KBJ37" s="0"/>
      <c r="KBK37" s="0"/>
      <c r="KBL37" s="0"/>
      <c r="KBM37" s="0"/>
      <c r="KBN37" s="0"/>
      <c r="KBO37" s="0"/>
      <c r="KBP37" s="0"/>
      <c r="KBQ37" s="0"/>
      <c r="KBR37" s="0"/>
      <c r="KBS37" s="0"/>
      <c r="KBT37" s="0"/>
      <c r="KBU37" s="0"/>
      <c r="KBV37" s="0"/>
      <c r="KBW37" s="0"/>
      <c r="KBX37" s="0"/>
      <c r="KBY37" s="0"/>
      <c r="KBZ37" s="0"/>
      <c r="KCA37" s="0"/>
      <c r="KCB37" s="0"/>
      <c r="KCC37" s="0"/>
      <c r="KCD37" s="0"/>
      <c r="KCE37" s="0"/>
      <c r="KCF37" s="0"/>
      <c r="KCG37" s="0"/>
      <c r="KCH37" s="0"/>
      <c r="KCI37" s="0"/>
      <c r="KCJ37" s="0"/>
      <c r="KCK37" s="0"/>
      <c r="KCL37" s="0"/>
      <c r="KCM37" s="0"/>
      <c r="KCN37" s="0"/>
      <c r="KCO37" s="0"/>
      <c r="KCP37" s="0"/>
      <c r="KCQ37" s="0"/>
      <c r="KCR37" s="0"/>
      <c r="KCS37" s="0"/>
      <c r="KCT37" s="0"/>
      <c r="KCU37" s="0"/>
      <c r="KCV37" s="0"/>
      <c r="KCW37" s="0"/>
      <c r="KCX37" s="0"/>
      <c r="KCY37" s="0"/>
      <c r="KCZ37" s="0"/>
      <c r="KDA37" s="0"/>
      <c r="KDB37" s="0"/>
      <c r="KDC37" s="0"/>
      <c r="KDD37" s="0"/>
      <c r="KDE37" s="0"/>
      <c r="KDF37" s="0"/>
      <c r="KDG37" s="0"/>
      <c r="KDH37" s="0"/>
      <c r="KDI37" s="0"/>
      <c r="KDJ37" s="0"/>
      <c r="KDK37" s="0"/>
      <c r="KDL37" s="0"/>
      <c r="KDM37" s="0"/>
      <c r="KDN37" s="0"/>
      <c r="KDO37" s="0"/>
      <c r="KDP37" s="0"/>
      <c r="KDQ37" s="0"/>
      <c r="KDR37" s="0"/>
      <c r="KDS37" s="0"/>
      <c r="KDT37" s="0"/>
      <c r="KDU37" s="0"/>
      <c r="KDV37" s="0"/>
      <c r="KDW37" s="0"/>
      <c r="KDX37" s="0"/>
      <c r="KDY37" s="0"/>
      <c r="KDZ37" s="0"/>
      <c r="KEA37" s="0"/>
      <c r="KEB37" s="0"/>
      <c r="KEC37" s="0"/>
      <c r="KED37" s="0"/>
      <c r="KEE37" s="0"/>
      <c r="KEF37" s="0"/>
      <c r="KEG37" s="0"/>
      <c r="KEH37" s="0"/>
      <c r="KEI37" s="0"/>
      <c r="KEJ37" s="0"/>
      <c r="KEK37" s="0"/>
      <c r="KEL37" s="0"/>
      <c r="KEM37" s="0"/>
      <c r="KEN37" s="0"/>
      <c r="KEO37" s="0"/>
      <c r="KEP37" s="0"/>
      <c r="KEQ37" s="0"/>
      <c r="KER37" s="0"/>
      <c r="KES37" s="0"/>
      <c r="KET37" s="0"/>
      <c r="KEU37" s="0"/>
      <c r="KEV37" s="0"/>
      <c r="KEW37" s="0"/>
      <c r="KEX37" s="0"/>
      <c r="KEY37" s="0"/>
      <c r="KEZ37" s="0"/>
      <c r="KFA37" s="0"/>
      <c r="KFB37" s="0"/>
      <c r="KFC37" s="0"/>
      <c r="KFD37" s="0"/>
      <c r="KFE37" s="0"/>
      <c r="KFF37" s="0"/>
      <c r="KFG37" s="0"/>
      <c r="KFH37" s="0"/>
      <c r="KFI37" s="0"/>
      <c r="KFJ37" s="0"/>
      <c r="KFK37" s="0"/>
      <c r="KFL37" s="0"/>
      <c r="KFM37" s="0"/>
      <c r="KFN37" s="0"/>
      <c r="KFO37" s="0"/>
      <c r="KFP37" s="0"/>
      <c r="KFQ37" s="0"/>
      <c r="KFR37" s="0"/>
      <c r="KFS37" s="0"/>
      <c r="KFT37" s="0"/>
      <c r="KFU37" s="0"/>
      <c r="KFV37" s="0"/>
      <c r="KFW37" s="0"/>
      <c r="KFX37" s="0"/>
      <c r="KFY37" s="0"/>
      <c r="KFZ37" s="0"/>
      <c r="KGA37" s="0"/>
      <c r="KGB37" s="0"/>
      <c r="KGC37" s="0"/>
      <c r="KGD37" s="0"/>
      <c r="KGE37" s="0"/>
      <c r="KGF37" s="0"/>
      <c r="KGG37" s="0"/>
      <c r="KGH37" s="0"/>
      <c r="KGI37" s="0"/>
      <c r="KGJ37" s="0"/>
      <c r="KGK37" s="0"/>
      <c r="KGL37" s="0"/>
      <c r="KGM37" s="0"/>
      <c r="KGN37" s="0"/>
      <c r="KGO37" s="0"/>
      <c r="KGP37" s="0"/>
      <c r="KGQ37" s="0"/>
      <c r="KGR37" s="0"/>
      <c r="KGS37" s="0"/>
      <c r="KGT37" s="0"/>
      <c r="KGU37" s="0"/>
      <c r="KGV37" s="0"/>
      <c r="KGW37" s="0"/>
      <c r="KGX37" s="0"/>
      <c r="KGY37" s="0"/>
      <c r="KGZ37" s="0"/>
      <c r="KHA37" s="0"/>
      <c r="KHB37" s="0"/>
      <c r="KHC37" s="0"/>
      <c r="KHD37" s="0"/>
      <c r="KHE37" s="0"/>
      <c r="KHF37" s="0"/>
      <c r="KHG37" s="0"/>
      <c r="KHH37" s="0"/>
      <c r="KHI37" s="0"/>
      <c r="KHJ37" s="0"/>
      <c r="KHK37" s="0"/>
      <c r="KHL37" s="0"/>
      <c r="KHM37" s="0"/>
      <c r="KHN37" s="0"/>
      <c r="KHO37" s="0"/>
      <c r="KHP37" s="0"/>
      <c r="KHQ37" s="0"/>
      <c r="KHR37" s="0"/>
      <c r="KHS37" s="0"/>
      <c r="KHT37" s="0"/>
      <c r="KHU37" s="0"/>
      <c r="KHV37" s="0"/>
      <c r="KHW37" s="0"/>
      <c r="KHX37" s="0"/>
      <c r="KHY37" s="0"/>
      <c r="KHZ37" s="0"/>
      <c r="KIA37" s="0"/>
      <c r="KIB37" s="0"/>
      <c r="KIC37" s="0"/>
      <c r="KID37" s="0"/>
      <c r="KIE37" s="0"/>
      <c r="KIF37" s="0"/>
      <c r="KIG37" s="0"/>
      <c r="KIH37" s="0"/>
      <c r="KII37" s="0"/>
      <c r="KIJ37" s="0"/>
      <c r="KIK37" s="0"/>
      <c r="KIL37" s="0"/>
      <c r="KIM37" s="0"/>
      <c r="KIN37" s="0"/>
      <c r="KIO37" s="0"/>
      <c r="KIP37" s="0"/>
      <c r="KIQ37" s="0"/>
      <c r="KIR37" s="0"/>
      <c r="KIS37" s="0"/>
      <c r="KIT37" s="0"/>
      <c r="KIU37" s="0"/>
      <c r="KIV37" s="0"/>
      <c r="KIW37" s="0"/>
      <c r="KIX37" s="0"/>
      <c r="KIY37" s="0"/>
      <c r="KIZ37" s="0"/>
      <c r="KJA37" s="0"/>
      <c r="KJB37" s="0"/>
      <c r="KJC37" s="0"/>
      <c r="KJD37" s="0"/>
      <c r="KJE37" s="0"/>
      <c r="KJF37" s="0"/>
      <c r="KJG37" s="0"/>
      <c r="KJH37" s="0"/>
      <c r="KJI37" s="0"/>
      <c r="KJJ37" s="0"/>
      <c r="KJK37" s="0"/>
      <c r="KJL37" s="0"/>
      <c r="KJM37" s="0"/>
      <c r="KJN37" s="0"/>
      <c r="KJO37" s="0"/>
      <c r="KJP37" s="0"/>
      <c r="KJQ37" s="0"/>
      <c r="KJR37" s="0"/>
      <c r="KJS37" s="0"/>
      <c r="KJT37" s="0"/>
      <c r="KJU37" s="0"/>
      <c r="KJV37" s="0"/>
      <c r="KJW37" s="0"/>
      <c r="KJX37" s="0"/>
      <c r="KJY37" s="0"/>
      <c r="KJZ37" s="0"/>
      <c r="KKA37" s="0"/>
      <c r="KKB37" s="0"/>
      <c r="KKC37" s="0"/>
      <c r="KKD37" s="0"/>
      <c r="KKE37" s="0"/>
      <c r="KKF37" s="0"/>
      <c r="KKG37" s="0"/>
      <c r="KKH37" s="0"/>
      <c r="KKI37" s="0"/>
      <c r="KKJ37" s="0"/>
      <c r="KKK37" s="0"/>
      <c r="KKL37" s="0"/>
      <c r="KKM37" s="0"/>
      <c r="KKN37" s="0"/>
      <c r="KKO37" s="0"/>
      <c r="KKP37" s="0"/>
      <c r="KKQ37" s="0"/>
      <c r="KKR37" s="0"/>
      <c r="KKS37" s="0"/>
      <c r="KKT37" s="0"/>
      <c r="KKU37" s="0"/>
      <c r="KKV37" s="0"/>
      <c r="KKW37" s="0"/>
      <c r="KKX37" s="0"/>
      <c r="KKY37" s="0"/>
      <c r="KKZ37" s="0"/>
      <c r="KLA37" s="0"/>
      <c r="KLB37" s="0"/>
      <c r="KLC37" s="0"/>
      <c r="KLD37" s="0"/>
      <c r="KLE37" s="0"/>
      <c r="KLF37" s="0"/>
      <c r="KLG37" s="0"/>
      <c r="KLH37" s="0"/>
      <c r="KLI37" s="0"/>
      <c r="KLJ37" s="0"/>
      <c r="KLK37" s="0"/>
      <c r="KLL37" s="0"/>
      <c r="KLM37" s="0"/>
      <c r="KLN37" s="0"/>
      <c r="KLO37" s="0"/>
      <c r="KLP37" s="0"/>
      <c r="KLQ37" s="0"/>
      <c r="KLR37" s="0"/>
      <c r="KLS37" s="0"/>
      <c r="KLT37" s="0"/>
      <c r="KLU37" s="0"/>
      <c r="KLV37" s="0"/>
      <c r="KLW37" s="0"/>
      <c r="KLX37" s="0"/>
      <c r="KLY37" s="0"/>
      <c r="KLZ37" s="0"/>
      <c r="KMA37" s="0"/>
      <c r="KMB37" s="0"/>
      <c r="KMC37" s="0"/>
      <c r="KMD37" s="0"/>
      <c r="KME37" s="0"/>
      <c r="KMF37" s="0"/>
      <c r="KMG37" s="0"/>
      <c r="KMH37" s="0"/>
      <c r="KMI37" s="0"/>
      <c r="KMJ37" s="0"/>
      <c r="KMK37" s="0"/>
      <c r="KML37" s="0"/>
      <c r="KMM37" s="0"/>
      <c r="KMN37" s="0"/>
      <c r="KMO37" s="0"/>
      <c r="KMP37" s="0"/>
      <c r="KMQ37" s="0"/>
      <c r="KMR37" s="0"/>
      <c r="KMS37" s="0"/>
      <c r="KMT37" s="0"/>
      <c r="KMU37" s="0"/>
      <c r="KMV37" s="0"/>
      <c r="KMW37" s="0"/>
      <c r="KMX37" s="0"/>
      <c r="KMY37" s="0"/>
      <c r="KMZ37" s="0"/>
      <c r="KNA37" s="0"/>
      <c r="KNB37" s="0"/>
      <c r="KNC37" s="0"/>
      <c r="KND37" s="0"/>
      <c r="KNE37" s="0"/>
      <c r="KNF37" s="0"/>
      <c r="KNG37" s="0"/>
      <c r="KNH37" s="0"/>
      <c r="KNI37" s="0"/>
      <c r="KNJ37" s="0"/>
      <c r="KNK37" s="0"/>
      <c r="KNL37" s="0"/>
      <c r="KNM37" s="0"/>
      <c r="KNN37" s="0"/>
      <c r="KNO37" s="0"/>
      <c r="KNP37" s="0"/>
      <c r="KNQ37" s="0"/>
      <c r="KNR37" s="0"/>
      <c r="KNS37" s="0"/>
      <c r="KNT37" s="0"/>
      <c r="KNU37" s="0"/>
      <c r="KNV37" s="0"/>
      <c r="KNW37" s="0"/>
      <c r="KNX37" s="0"/>
      <c r="KNY37" s="0"/>
      <c r="KNZ37" s="0"/>
      <c r="KOA37" s="0"/>
      <c r="KOB37" s="0"/>
      <c r="KOC37" s="0"/>
      <c r="KOD37" s="0"/>
      <c r="KOE37" s="0"/>
      <c r="KOF37" s="0"/>
      <c r="KOG37" s="0"/>
      <c r="KOH37" s="0"/>
      <c r="KOI37" s="0"/>
      <c r="KOJ37" s="0"/>
      <c r="KOK37" s="0"/>
      <c r="KOL37" s="0"/>
      <c r="KOM37" s="0"/>
      <c r="KON37" s="0"/>
      <c r="KOO37" s="0"/>
      <c r="KOP37" s="0"/>
      <c r="KOQ37" s="0"/>
      <c r="KOR37" s="0"/>
      <c r="KOS37" s="0"/>
      <c r="KOT37" s="0"/>
      <c r="KOU37" s="0"/>
      <c r="KOV37" s="0"/>
      <c r="KOW37" s="0"/>
      <c r="KOX37" s="0"/>
      <c r="KOY37" s="0"/>
      <c r="KOZ37" s="0"/>
      <c r="KPA37" s="0"/>
      <c r="KPB37" s="0"/>
      <c r="KPC37" s="0"/>
      <c r="KPD37" s="0"/>
      <c r="KPE37" s="0"/>
      <c r="KPF37" s="0"/>
      <c r="KPG37" s="0"/>
      <c r="KPH37" s="0"/>
      <c r="KPI37" s="0"/>
      <c r="KPJ37" s="0"/>
      <c r="KPK37" s="0"/>
      <c r="KPL37" s="0"/>
      <c r="KPM37" s="0"/>
      <c r="KPN37" s="0"/>
      <c r="KPO37" s="0"/>
      <c r="KPP37" s="0"/>
      <c r="KPQ37" s="0"/>
      <c r="KPR37" s="0"/>
      <c r="KPS37" s="0"/>
      <c r="KPT37" s="0"/>
      <c r="KPU37" s="0"/>
      <c r="KPV37" s="0"/>
      <c r="KPW37" s="0"/>
      <c r="KPX37" s="0"/>
      <c r="KPY37" s="0"/>
      <c r="KPZ37" s="0"/>
      <c r="KQA37" s="0"/>
      <c r="KQB37" s="0"/>
      <c r="KQC37" s="0"/>
      <c r="KQD37" s="0"/>
      <c r="KQE37" s="0"/>
      <c r="KQF37" s="0"/>
      <c r="KQG37" s="0"/>
      <c r="KQH37" s="0"/>
      <c r="KQI37" s="0"/>
      <c r="KQJ37" s="0"/>
      <c r="KQK37" s="0"/>
      <c r="KQL37" s="0"/>
      <c r="KQM37" s="0"/>
      <c r="KQN37" s="0"/>
      <c r="KQO37" s="0"/>
      <c r="KQP37" s="0"/>
      <c r="KQQ37" s="0"/>
      <c r="KQR37" s="0"/>
      <c r="KQS37" s="0"/>
      <c r="KQT37" s="0"/>
      <c r="KQU37" s="0"/>
      <c r="KQV37" s="0"/>
      <c r="KQW37" s="0"/>
      <c r="KQX37" s="0"/>
      <c r="KQY37" s="0"/>
      <c r="KQZ37" s="0"/>
      <c r="KRA37" s="0"/>
      <c r="KRB37" s="0"/>
      <c r="KRC37" s="0"/>
      <c r="KRD37" s="0"/>
      <c r="KRE37" s="0"/>
      <c r="KRF37" s="0"/>
      <c r="KRG37" s="0"/>
      <c r="KRH37" s="0"/>
      <c r="KRI37" s="0"/>
      <c r="KRJ37" s="0"/>
      <c r="KRK37" s="0"/>
      <c r="KRL37" s="0"/>
      <c r="KRM37" s="0"/>
      <c r="KRN37" s="0"/>
      <c r="KRO37" s="0"/>
      <c r="KRP37" s="0"/>
      <c r="KRQ37" s="0"/>
      <c r="KRR37" s="0"/>
      <c r="KRS37" s="0"/>
      <c r="KRT37" s="0"/>
      <c r="KRU37" s="0"/>
      <c r="KRV37" s="0"/>
      <c r="KRW37" s="0"/>
      <c r="KRX37" s="0"/>
      <c r="KRY37" s="0"/>
      <c r="KRZ37" s="0"/>
      <c r="KSA37" s="0"/>
      <c r="KSB37" s="0"/>
      <c r="KSC37" s="0"/>
      <c r="KSD37" s="0"/>
      <c r="KSE37" s="0"/>
      <c r="KSF37" s="0"/>
      <c r="KSG37" s="0"/>
      <c r="KSH37" s="0"/>
      <c r="KSI37" s="0"/>
      <c r="KSJ37" s="0"/>
      <c r="KSK37" s="0"/>
      <c r="KSL37" s="0"/>
      <c r="KSM37" s="0"/>
      <c r="KSN37" s="0"/>
      <c r="KSO37" s="0"/>
      <c r="KSP37" s="0"/>
      <c r="KSQ37" s="0"/>
      <c r="KSR37" s="0"/>
      <c r="KSS37" s="0"/>
      <c r="KST37" s="0"/>
      <c r="KSU37" s="0"/>
      <c r="KSV37" s="0"/>
      <c r="KSW37" s="0"/>
      <c r="KSX37" s="0"/>
      <c r="KSY37" s="0"/>
      <c r="KSZ37" s="0"/>
      <c r="KTA37" s="0"/>
      <c r="KTB37" s="0"/>
      <c r="KTC37" s="0"/>
      <c r="KTD37" s="0"/>
      <c r="KTE37" s="0"/>
      <c r="KTF37" s="0"/>
      <c r="KTG37" s="0"/>
      <c r="KTH37" s="0"/>
      <c r="KTI37" s="0"/>
      <c r="KTJ37" s="0"/>
      <c r="KTK37" s="0"/>
      <c r="KTL37" s="0"/>
      <c r="KTM37" s="0"/>
      <c r="KTN37" s="0"/>
      <c r="KTO37" s="0"/>
      <c r="KTP37" s="0"/>
      <c r="KTQ37" s="0"/>
      <c r="KTR37" s="0"/>
      <c r="KTS37" s="0"/>
      <c r="KTT37" s="0"/>
      <c r="KTU37" s="0"/>
      <c r="KTV37" s="0"/>
      <c r="KTW37" s="0"/>
      <c r="KTX37" s="0"/>
      <c r="KTY37" s="0"/>
      <c r="KTZ37" s="0"/>
      <c r="KUA37" s="0"/>
      <c r="KUB37" s="0"/>
      <c r="KUC37" s="0"/>
      <c r="KUD37" s="0"/>
      <c r="KUE37" s="0"/>
      <c r="KUF37" s="0"/>
      <c r="KUG37" s="0"/>
      <c r="KUH37" s="0"/>
      <c r="KUI37" s="0"/>
      <c r="KUJ37" s="0"/>
      <c r="KUK37" s="0"/>
      <c r="KUL37" s="0"/>
      <c r="KUM37" s="0"/>
      <c r="KUN37" s="0"/>
      <c r="KUO37" s="0"/>
      <c r="KUP37" s="0"/>
      <c r="KUQ37" s="0"/>
      <c r="KUR37" s="0"/>
      <c r="KUS37" s="0"/>
      <c r="KUT37" s="0"/>
      <c r="KUU37" s="0"/>
      <c r="KUV37" s="0"/>
      <c r="KUW37" s="0"/>
      <c r="KUX37" s="0"/>
      <c r="KUY37" s="0"/>
      <c r="KUZ37" s="0"/>
      <c r="KVA37" s="0"/>
      <c r="KVB37" s="0"/>
      <c r="KVC37" s="0"/>
      <c r="KVD37" s="0"/>
      <c r="KVE37" s="0"/>
      <c r="KVF37" s="0"/>
      <c r="KVG37" s="0"/>
      <c r="KVH37" s="0"/>
      <c r="KVI37" s="0"/>
      <c r="KVJ37" s="0"/>
      <c r="KVK37" s="0"/>
      <c r="KVL37" s="0"/>
      <c r="KVM37" s="0"/>
      <c r="KVN37" s="0"/>
      <c r="KVO37" s="0"/>
      <c r="KVP37" s="0"/>
      <c r="KVQ37" s="0"/>
      <c r="KVR37" s="0"/>
      <c r="KVS37" s="0"/>
      <c r="KVT37" s="0"/>
      <c r="KVU37" s="0"/>
      <c r="KVV37" s="0"/>
      <c r="KVW37" s="0"/>
      <c r="KVX37" s="0"/>
      <c r="KVY37" s="0"/>
      <c r="KVZ37" s="0"/>
      <c r="KWA37" s="0"/>
      <c r="KWB37" s="0"/>
      <c r="KWC37" s="0"/>
      <c r="KWD37" s="0"/>
      <c r="KWE37" s="0"/>
      <c r="KWF37" s="0"/>
      <c r="KWG37" s="0"/>
      <c r="KWH37" s="0"/>
      <c r="KWI37" s="0"/>
      <c r="KWJ37" s="0"/>
      <c r="KWK37" s="0"/>
      <c r="KWL37" s="0"/>
      <c r="KWM37" s="0"/>
      <c r="KWN37" s="0"/>
      <c r="KWO37" s="0"/>
      <c r="KWP37" s="0"/>
      <c r="KWQ37" s="0"/>
      <c r="KWR37" s="0"/>
      <c r="KWS37" s="0"/>
      <c r="KWT37" s="0"/>
      <c r="KWU37" s="0"/>
      <c r="KWV37" s="0"/>
      <c r="KWW37" s="0"/>
      <c r="KWX37" s="0"/>
      <c r="KWY37" s="0"/>
      <c r="KWZ37" s="0"/>
      <c r="KXA37" s="0"/>
      <c r="KXB37" s="0"/>
      <c r="KXC37" s="0"/>
      <c r="KXD37" s="0"/>
      <c r="KXE37" s="0"/>
      <c r="KXF37" s="0"/>
      <c r="KXG37" s="0"/>
      <c r="KXH37" s="0"/>
      <c r="KXI37" s="0"/>
      <c r="KXJ37" s="0"/>
      <c r="KXK37" s="0"/>
      <c r="KXL37" s="0"/>
      <c r="KXM37" s="0"/>
      <c r="KXN37" s="0"/>
      <c r="KXO37" s="0"/>
      <c r="KXP37" s="0"/>
      <c r="KXQ37" s="0"/>
      <c r="KXR37" s="0"/>
      <c r="KXS37" s="0"/>
      <c r="KXT37" s="0"/>
      <c r="KXU37" s="0"/>
      <c r="KXV37" s="0"/>
      <c r="KXW37" s="0"/>
      <c r="KXX37" s="0"/>
      <c r="KXY37" s="0"/>
      <c r="KXZ37" s="0"/>
      <c r="KYA37" s="0"/>
      <c r="KYB37" s="0"/>
      <c r="KYC37" s="0"/>
      <c r="KYD37" s="0"/>
      <c r="KYE37" s="0"/>
      <c r="KYF37" s="0"/>
      <c r="KYG37" s="0"/>
      <c r="KYH37" s="0"/>
      <c r="KYI37" s="0"/>
      <c r="KYJ37" s="0"/>
      <c r="KYK37" s="0"/>
      <c r="KYL37" s="0"/>
      <c r="KYM37" s="0"/>
      <c r="KYN37" s="0"/>
      <c r="KYO37" s="0"/>
      <c r="KYP37" s="0"/>
      <c r="KYQ37" s="0"/>
      <c r="KYR37" s="0"/>
      <c r="KYS37" s="0"/>
      <c r="KYT37" s="0"/>
      <c r="KYU37" s="0"/>
      <c r="KYV37" s="0"/>
      <c r="KYW37" s="0"/>
      <c r="KYX37" s="0"/>
      <c r="KYY37" s="0"/>
      <c r="KYZ37" s="0"/>
      <c r="KZA37" s="0"/>
      <c r="KZB37" s="0"/>
      <c r="KZC37" s="0"/>
      <c r="KZD37" s="0"/>
      <c r="KZE37" s="0"/>
      <c r="KZF37" s="0"/>
      <c r="KZG37" s="0"/>
      <c r="KZH37" s="0"/>
      <c r="KZI37" s="0"/>
      <c r="KZJ37" s="0"/>
      <c r="KZK37" s="0"/>
      <c r="KZL37" s="0"/>
      <c r="KZM37" s="0"/>
      <c r="KZN37" s="0"/>
      <c r="KZO37" s="0"/>
      <c r="KZP37" s="0"/>
      <c r="KZQ37" s="0"/>
      <c r="KZR37" s="0"/>
      <c r="KZS37" s="0"/>
      <c r="KZT37" s="0"/>
      <c r="KZU37" s="0"/>
      <c r="KZV37" s="0"/>
      <c r="KZW37" s="0"/>
      <c r="KZX37" s="0"/>
      <c r="KZY37" s="0"/>
      <c r="KZZ37" s="0"/>
      <c r="LAA37" s="0"/>
      <c r="LAB37" s="0"/>
      <c r="LAC37" s="0"/>
      <c r="LAD37" s="0"/>
      <c r="LAE37" s="0"/>
      <c r="LAF37" s="0"/>
      <c r="LAG37" s="0"/>
      <c r="LAH37" s="0"/>
      <c r="LAI37" s="0"/>
      <c r="LAJ37" s="0"/>
      <c r="LAK37" s="0"/>
      <c r="LAL37" s="0"/>
      <c r="LAM37" s="0"/>
      <c r="LAN37" s="0"/>
      <c r="LAO37" s="0"/>
      <c r="LAP37" s="0"/>
      <c r="LAQ37" s="0"/>
      <c r="LAR37" s="0"/>
      <c r="LAS37" s="0"/>
      <c r="LAT37" s="0"/>
      <c r="LAU37" s="0"/>
      <c r="LAV37" s="0"/>
      <c r="LAW37" s="0"/>
      <c r="LAX37" s="0"/>
      <c r="LAY37" s="0"/>
      <c r="LAZ37" s="0"/>
      <c r="LBA37" s="0"/>
      <c r="LBB37" s="0"/>
      <c r="LBC37" s="0"/>
      <c r="LBD37" s="0"/>
      <c r="LBE37" s="0"/>
      <c r="LBF37" s="0"/>
      <c r="LBG37" s="0"/>
      <c r="LBH37" s="0"/>
      <c r="LBI37" s="0"/>
      <c r="LBJ37" s="0"/>
      <c r="LBK37" s="0"/>
      <c r="LBL37" s="0"/>
      <c r="LBM37" s="0"/>
      <c r="LBN37" s="0"/>
      <c r="LBO37" s="0"/>
      <c r="LBP37" s="0"/>
      <c r="LBQ37" s="0"/>
      <c r="LBR37" s="0"/>
      <c r="LBS37" s="0"/>
      <c r="LBT37" s="0"/>
      <c r="LBU37" s="0"/>
      <c r="LBV37" s="0"/>
      <c r="LBW37" s="0"/>
      <c r="LBX37" s="0"/>
      <c r="LBY37" s="0"/>
      <c r="LBZ37" s="0"/>
      <c r="LCA37" s="0"/>
      <c r="LCB37" s="0"/>
      <c r="LCC37" s="0"/>
      <c r="LCD37" s="0"/>
      <c r="LCE37" s="0"/>
      <c r="LCF37" s="0"/>
      <c r="LCG37" s="0"/>
      <c r="LCH37" s="0"/>
      <c r="LCI37" s="0"/>
      <c r="LCJ37" s="0"/>
      <c r="LCK37" s="0"/>
      <c r="LCL37" s="0"/>
      <c r="LCM37" s="0"/>
      <c r="LCN37" s="0"/>
      <c r="LCO37" s="0"/>
      <c r="LCP37" s="0"/>
      <c r="LCQ37" s="0"/>
      <c r="LCR37" s="0"/>
      <c r="LCS37" s="0"/>
      <c r="LCT37" s="0"/>
      <c r="LCU37" s="0"/>
      <c r="LCV37" s="0"/>
      <c r="LCW37" s="0"/>
      <c r="LCX37" s="0"/>
      <c r="LCY37" s="0"/>
      <c r="LCZ37" s="0"/>
      <c r="LDA37" s="0"/>
      <c r="LDB37" s="0"/>
      <c r="LDC37" s="0"/>
      <c r="LDD37" s="0"/>
      <c r="LDE37" s="0"/>
      <c r="LDF37" s="0"/>
      <c r="LDG37" s="0"/>
      <c r="LDH37" s="0"/>
      <c r="LDI37" s="0"/>
      <c r="LDJ37" s="0"/>
      <c r="LDK37" s="0"/>
      <c r="LDL37" s="0"/>
      <c r="LDM37" s="0"/>
      <c r="LDN37" s="0"/>
      <c r="LDO37" s="0"/>
      <c r="LDP37" s="0"/>
      <c r="LDQ37" s="0"/>
      <c r="LDR37" s="0"/>
      <c r="LDS37" s="0"/>
      <c r="LDT37" s="0"/>
      <c r="LDU37" s="0"/>
      <c r="LDV37" s="0"/>
      <c r="LDW37" s="0"/>
      <c r="LDX37" s="0"/>
      <c r="LDY37" s="0"/>
      <c r="LDZ37" s="0"/>
      <c r="LEA37" s="0"/>
      <c r="LEB37" s="0"/>
      <c r="LEC37" s="0"/>
      <c r="LED37" s="0"/>
      <c r="LEE37" s="0"/>
      <c r="LEF37" s="0"/>
      <c r="LEG37" s="0"/>
      <c r="LEH37" s="0"/>
      <c r="LEI37" s="0"/>
      <c r="LEJ37" s="0"/>
      <c r="LEK37" s="0"/>
      <c r="LEL37" s="0"/>
      <c r="LEM37" s="0"/>
      <c r="LEN37" s="0"/>
      <c r="LEO37" s="0"/>
      <c r="LEP37" s="0"/>
      <c r="LEQ37" s="0"/>
      <c r="LER37" s="0"/>
      <c r="LES37" s="0"/>
      <c r="LET37" s="0"/>
      <c r="LEU37" s="0"/>
      <c r="LEV37" s="0"/>
      <c r="LEW37" s="0"/>
      <c r="LEX37" s="0"/>
      <c r="LEY37" s="0"/>
      <c r="LEZ37" s="0"/>
      <c r="LFA37" s="0"/>
      <c r="LFB37" s="0"/>
      <c r="LFC37" s="0"/>
      <c r="LFD37" s="0"/>
      <c r="LFE37" s="0"/>
      <c r="LFF37" s="0"/>
      <c r="LFG37" s="0"/>
      <c r="LFH37" s="0"/>
      <c r="LFI37" s="0"/>
      <c r="LFJ37" s="0"/>
      <c r="LFK37" s="0"/>
      <c r="LFL37" s="0"/>
      <c r="LFM37" s="0"/>
      <c r="LFN37" s="0"/>
      <c r="LFO37" s="0"/>
      <c r="LFP37" s="0"/>
      <c r="LFQ37" s="0"/>
      <c r="LFR37" s="0"/>
      <c r="LFS37" s="0"/>
      <c r="LFT37" s="0"/>
      <c r="LFU37" s="0"/>
      <c r="LFV37" s="0"/>
      <c r="LFW37" s="0"/>
      <c r="LFX37" s="0"/>
      <c r="LFY37" s="0"/>
      <c r="LFZ37" s="0"/>
      <c r="LGA37" s="0"/>
      <c r="LGB37" s="0"/>
      <c r="LGC37" s="0"/>
      <c r="LGD37" s="0"/>
      <c r="LGE37" s="0"/>
      <c r="LGF37" s="0"/>
      <c r="LGG37" s="0"/>
      <c r="LGH37" s="0"/>
      <c r="LGI37" s="0"/>
      <c r="LGJ37" s="0"/>
      <c r="LGK37" s="0"/>
      <c r="LGL37" s="0"/>
      <c r="LGM37" s="0"/>
      <c r="LGN37" s="0"/>
      <c r="LGO37" s="0"/>
      <c r="LGP37" s="0"/>
      <c r="LGQ37" s="0"/>
      <c r="LGR37" s="0"/>
      <c r="LGS37" s="0"/>
      <c r="LGT37" s="0"/>
      <c r="LGU37" s="0"/>
      <c r="LGV37" s="0"/>
      <c r="LGW37" s="0"/>
      <c r="LGX37" s="0"/>
      <c r="LGY37" s="0"/>
      <c r="LGZ37" s="0"/>
      <c r="LHA37" s="0"/>
      <c r="LHB37" s="0"/>
      <c r="LHC37" s="0"/>
      <c r="LHD37" s="0"/>
      <c r="LHE37" s="0"/>
      <c r="LHF37" s="0"/>
      <c r="LHG37" s="0"/>
      <c r="LHH37" s="0"/>
      <c r="LHI37" s="0"/>
      <c r="LHJ37" s="0"/>
      <c r="LHK37" s="0"/>
      <c r="LHL37" s="0"/>
      <c r="LHM37" s="0"/>
      <c r="LHN37" s="0"/>
      <c r="LHO37" s="0"/>
      <c r="LHP37" s="0"/>
      <c r="LHQ37" s="0"/>
      <c r="LHR37" s="0"/>
      <c r="LHS37" s="0"/>
      <c r="LHT37" s="0"/>
      <c r="LHU37" s="0"/>
      <c r="LHV37" s="0"/>
      <c r="LHW37" s="0"/>
      <c r="LHX37" s="0"/>
      <c r="LHY37" s="0"/>
      <c r="LHZ37" s="0"/>
      <c r="LIA37" s="0"/>
      <c r="LIB37" s="0"/>
      <c r="LIC37" s="0"/>
      <c r="LID37" s="0"/>
      <c r="LIE37" s="0"/>
      <c r="LIF37" s="0"/>
      <c r="LIG37" s="0"/>
      <c r="LIH37" s="0"/>
      <c r="LII37" s="0"/>
      <c r="LIJ37" s="0"/>
      <c r="LIK37" s="0"/>
      <c r="LIL37" s="0"/>
      <c r="LIM37" s="0"/>
      <c r="LIN37" s="0"/>
      <c r="LIO37" s="0"/>
      <c r="LIP37" s="0"/>
      <c r="LIQ37" s="0"/>
      <c r="LIR37" s="0"/>
      <c r="LIS37" s="0"/>
      <c r="LIT37" s="0"/>
      <c r="LIU37" s="0"/>
      <c r="LIV37" s="0"/>
      <c r="LIW37" s="0"/>
      <c r="LIX37" s="0"/>
      <c r="LIY37" s="0"/>
      <c r="LIZ37" s="0"/>
      <c r="LJA37" s="0"/>
      <c r="LJB37" s="0"/>
      <c r="LJC37" s="0"/>
      <c r="LJD37" s="0"/>
      <c r="LJE37" s="0"/>
      <c r="LJF37" s="0"/>
      <c r="LJG37" s="0"/>
      <c r="LJH37" s="0"/>
      <c r="LJI37" s="0"/>
      <c r="LJJ37" s="0"/>
      <c r="LJK37" s="0"/>
      <c r="LJL37" s="0"/>
      <c r="LJM37" s="0"/>
      <c r="LJN37" s="0"/>
      <c r="LJO37" s="0"/>
      <c r="LJP37" s="0"/>
      <c r="LJQ37" s="0"/>
      <c r="LJR37" s="0"/>
      <c r="LJS37" s="0"/>
      <c r="LJT37" s="0"/>
      <c r="LJU37" s="0"/>
      <c r="LJV37" s="0"/>
      <c r="LJW37" s="0"/>
      <c r="LJX37" s="0"/>
      <c r="LJY37" s="0"/>
      <c r="LJZ37" s="0"/>
      <c r="LKA37" s="0"/>
      <c r="LKB37" s="0"/>
      <c r="LKC37" s="0"/>
      <c r="LKD37" s="0"/>
      <c r="LKE37" s="0"/>
      <c r="LKF37" s="0"/>
      <c r="LKG37" s="0"/>
      <c r="LKH37" s="0"/>
      <c r="LKI37" s="0"/>
      <c r="LKJ37" s="0"/>
      <c r="LKK37" s="0"/>
      <c r="LKL37" s="0"/>
      <c r="LKM37" s="0"/>
      <c r="LKN37" s="0"/>
      <c r="LKO37" s="0"/>
      <c r="LKP37" s="0"/>
      <c r="LKQ37" s="0"/>
      <c r="LKR37" s="0"/>
      <c r="LKS37" s="0"/>
      <c r="LKT37" s="0"/>
      <c r="LKU37" s="0"/>
      <c r="LKV37" s="0"/>
      <c r="LKW37" s="0"/>
      <c r="LKX37" s="0"/>
      <c r="LKY37" s="0"/>
      <c r="LKZ37" s="0"/>
      <c r="LLA37" s="0"/>
      <c r="LLB37" s="0"/>
      <c r="LLC37" s="0"/>
      <c r="LLD37" s="0"/>
      <c r="LLE37" s="0"/>
      <c r="LLF37" s="0"/>
      <c r="LLG37" s="0"/>
      <c r="LLH37" s="0"/>
      <c r="LLI37" s="0"/>
      <c r="LLJ37" s="0"/>
      <c r="LLK37" s="0"/>
      <c r="LLL37" s="0"/>
      <c r="LLM37" s="0"/>
      <c r="LLN37" s="0"/>
      <c r="LLO37" s="0"/>
      <c r="LLP37" s="0"/>
      <c r="LLQ37" s="0"/>
      <c r="LLR37" s="0"/>
      <c r="LLS37" s="0"/>
      <c r="LLT37" s="0"/>
      <c r="LLU37" s="0"/>
      <c r="LLV37" s="0"/>
      <c r="LLW37" s="0"/>
      <c r="LLX37" s="0"/>
      <c r="LLY37" s="0"/>
      <c r="LLZ37" s="0"/>
      <c r="LMA37" s="0"/>
      <c r="LMB37" s="0"/>
      <c r="LMC37" s="0"/>
      <c r="LMD37" s="0"/>
      <c r="LME37" s="0"/>
      <c r="LMF37" s="0"/>
      <c r="LMG37" s="0"/>
      <c r="LMH37" s="0"/>
      <c r="LMI37" s="0"/>
      <c r="LMJ37" s="0"/>
      <c r="LMK37" s="0"/>
      <c r="LML37" s="0"/>
      <c r="LMM37" s="0"/>
      <c r="LMN37" s="0"/>
      <c r="LMO37" s="0"/>
      <c r="LMP37" s="0"/>
      <c r="LMQ37" s="0"/>
      <c r="LMR37" s="0"/>
      <c r="LMS37" s="0"/>
      <c r="LMT37" s="0"/>
      <c r="LMU37" s="0"/>
      <c r="LMV37" s="0"/>
      <c r="LMW37" s="0"/>
      <c r="LMX37" s="0"/>
      <c r="LMY37" s="0"/>
      <c r="LMZ37" s="0"/>
      <c r="LNA37" s="0"/>
      <c r="LNB37" s="0"/>
      <c r="LNC37" s="0"/>
      <c r="LND37" s="0"/>
      <c r="LNE37" s="0"/>
      <c r="LNF37" s="0"/>
      <c r="LNG37" s="0"/>
      <c r="LNH37" s="0"/>
      <c r="LNI37" s="0"/>
      <c r="LNJ37" s="0"/>
      <c r="LNK37" s="0"/>
      <c r="LNL37" s="0"/>
      <c r="LNM37" s="0"/>
      <c r="LNN37" s="0"/>
      <c r="LNO37" s="0"/>
      <c r="LNP37" s="0"/>
      <c r="LNQ37" s="0"/>
      <c r="LNR37" s="0"/>
      <c r="LNS37" s="0"/>
      <c r="LNT37" s="0"/>
      <c r="LNU37" s="0"/>
      <c r="LNV37" s="0"/>
      <c r="LNW37" s="0"/>
      <c r="LNX37" s="0"/>
      <c r="LNY37" s="0"/>
      <c r="LNZ37" s="0"/>
      <c r="LOA37" s="0"/>
      <c r="LOB37" s="0"/>
      <c r="LOC37" s="0"/>
      <c r="LOD37" s="0"/>
      <c r="LOE37" s="0"/>
      <c r="LOF37" s="0"/>
      <c r="LOG37" s="0"/>
      <c r="LOH37" s="0"/>
      <c r="LOI37" s="0"/>
      <c r="LOJ37" s="0"/>
      <c r="LOK37" s="0"/>
      <c r="LOL37" s="0"/>
      <c r="LOM37" s="0"/>
      <c r="LON37" s="0"/>
      <c r="LOO37" s="0"/>
      <c r="LOP37" s="0"/>
      <c r="LOQ37" s="0"/>
      <c r="LOR37" s="0"/>
      <c r="LOS37" s="0"/>
      <c r="LOT37" s="0"/>
      <c r="LOU37" s="0"/>
      <c r="LOV37" s="0"/>
      <c r="LOW37" s="0"/>
      <c r="LOX37" s="0"/>
      <c r="LOY37" s="0"/>
      <c r="LOZ37" s="0"/>
      <c r="LPA37" s="0"/>
      <c r="LPB37" s="0"/>
      <c r="LPC37" s="0"/>
      <c r="LPD37" s="0"/>
      <c r="LPE37" s="0"/>
      <c r="LPF37" s="0"/>
      <c r="LPG37" s="0"/>
      <c r="LPH37" s="0"/>
      <c r="LPI37" s="0"/>
      <c r="LPJ37" s="0"/>
      <c r="LPK37" s="0"/>
      <c r="LPL37" s="0"/>
      <c r="LPM37" s="0"/>
      <c r="LPN37" s="0"/>
      <c r="LPO37" s="0"/>
      <c r="LPP37" s="0"/>
      <c r="LPQ37" s="0"/>
      <c r="LPR37" s="0"/>
      <c r="LPS37" s="0"/>
      <c r="LPT37" s="0"/>
      <c r="LPU37" s="0"/>
      <c r="LPV37" s="0"/>
      <c r="LPW37" s="0"/>
      <c r="LPX37" s="0"/>
      <c r="LPY37" s="0"/>
      <c r="LPZ37" s="0"/>
      <c r="LQA37" s="0"/>
      <c r="LQB37" s="0"/>
      <c r="LQC37" s="0"/>
      <c r="LQD37" s="0"/>
      <c r="LQE37" s="0"/>
      <c r="LQF37" s="0"/>
      <c r="LQG37" s="0"/>
      <c r="LQH37" s="0"/>
      <c r="LQI37" s="0"/>
      <c r="LQJ37" s="0"/>
      <c r="LQK37" s="0"/>
      <c r="LQL37" s="0"/>
      <c r="LQM37" s="0"/>
      <c r="LQN37" s="0"/>
      <c r="LQO37" s="0"/>
      <c r="LQP37" s="0"/>
      <c r="LQQ37" s="0"/>
      <c r="LQR37" s="0"/>
      <c r="LQS37" s="0"/>
      <c r="LQT37" s="0"/>
      <c r="LQU37" s="0"/>
      <c r="LQV37" s="0"/>
      <c r="LQW37" s="0"/>
      <c r="LQX37" s="0"/>
      <c r="LQY37" s="0"/>
      <c r="LQZ37" s="0"/>
      <c r="LRA37" s="0"/>
      <c r="LRB37" s="0"/>
      <c r="LRC37" s="0"/>
      <c r="LRD37" s="0"/>
      <c r="LRE37" s="0"/>
      <c r="LRF37" s="0"/>
      <c r="LRG37" s="0"/>
      <c r="LRH37" s="0"/>
      <c r="LRI37" s="0"/>
      <c r="LRJ37" s="0"/>
      <c r="LRK37" s="0"/>
      <c r="LRL37" s="0"/>
      <c r="LRM37" s="0"/>
      <c r="LRN37" s="0"/>
      <c r="LRO37" s="0"/>
      <c r="LRP37" s="0"/>
      <c r="LRQ37" s="0"/>
      <c r="LRR37" s="0"/>
      <c r="LRS37" s="0"/>
      <c r="LRT37" s="0"/>
      <c r="LRU37" s="0"/>
      <c r="LRV37" s="0"/>
      <c r="LRW37" s="0"/>
      <c r="LRX37" s="0"/>
      <c r="LRY37" s="0"/>
      <c r="LRZ37" s="0"/>
      <c r="LSA37" s="0"/>
      <c r="LSB37" s="0"/>
      <c r="LSC37" s="0"/>
      <c r="LSD37" s="0"/>
      <c r="LSE37" s="0"/>
      <c r="LSF37" s="0"/>
      <c r="LSG37" s="0"/>
      <c r="LSH37" s="0"/>
      <c r="LSI37" s="0"/>
      <c r="LSJ37" s="0"/>
      <c r="LSK37" s="0"/>
      <c r="LSL37" s="0"/>
      <c r="LSM37" s="0"/>
      <c r="LSN37" s="0"/>
      <c r="LSO37" s="0"/>
      <c r="LSP37" s="0"/>
      <c r="LSQ37" s="0"/>
      <c r="LSR37" s="0"/>
      <c r="LSS37" s="0"/>
      <c r="LST37" s="0"/>
      <c r="LSU37" s="0"/>
      <c r="LSV37" s="0"/>
      <c r="LSW37" s="0"/>
      <c r="LSX37" s="0"/>
      <c r="LSY37" s="0"/>
      <c r="LSZ37" s="0"/>
      <c r="LTA37" s="0"/>
      <c r="LTB37" s="0"/>
      <c r="LTC37" s="0"/>
      <c r="LTD37" s="0"/>
      <c r="LTE37" s="0"/>
      <c r="LTF37" s="0"/>
      <c r="LTG37" s="0"/>
      <c r="LTH37" s="0"/>
      <c r="LTI37" s="0"/>
      <c r="LTJ37" s="0"/>
      <c r="LTK37" s="0"/>
      <c r="LTL37" s="0"/>
      <c r="LTM37" s="0"/>
      <c r="LTN37" s="0"/>
      <c r="LTO37" s="0"/>
      <c r="LTP37" s="0"/>
      <c r="LTQ37" s="0"/>
      <c r="LTR37" s="0"/>
      <c r="LTS37" s="0"/>
      <c r="LTT37" s="0"/>
      <c r="LTU37" s="0"/>
      <c r="LTV37" s="0"/>
      <c r="LTW37" s="0"/>
      <c r="LTX37" s="0"/>
      <c r="LTY37" s="0"/>
      <c r="LTZ37" s="0"/>
      <c r="LUA37" s="0"/>
      <c r="LUB37" s="0"/>
      <c r="LUC37" s="0"/>
      <c r="LUD37" s="0"/>
      <c r="LUE37" s="0"/>
      <c r="LUF37" s="0"/>
      <c r="LUG37" s="0"/>
      <c r="LUH37" s="0"/>
      <c r="LUI37" s="0"/>
      <c r="LUJ37" s="0"/>
      <c r="LUK37" s="0"/>
      <c r="LUL37" s="0"/>
      <c r="LUM37" s="0"/>
      <c r="LUN37" s="0"/>
      <c r="LUO37" s="0"/>
      <c r="LUP37" s="0"/>
      <c r="LUQ37" s="0"/>
      <c r="LUR37" s="0"/>
      <c r="LUS37" s="0"/>
      <c r="LUT37" s="0"/>
      <c r="LUU37" s="0"/>
      <c r="LUV37" s="0"/>
      <c r="LUW37" s="0"/>
      <c r="LUX37" s="0"/>
      <c r="LUY37" s="0"/>
      <c r="LUZ37" s="0"/>
      <c r="LVA37" s="0"/>
      <c r="LVB37" s="0"/>
      <c r="LVC37" s="0"/>
      <c r="LVD37" s="0"/>
      <c r="LVE37" s="0"/>
      <c r="LVF37" s="0"/>
      <c r="LVG37" s="0"/>
      <c r="LVH37" s="0"/>
      <c r="LVI37" s="0"/>
      <c r="LVJ37" s="0"/>
      <c r="LVK37" s="0"/>
      <c r="LVL37" s="0"/>
      <c r="LVM37" s="0"/>
      <c r="LVN37" s="0"/>
      <c r="LVO37" s="0"/>
      <c r="LVP37" s="0"/>
      <c r="LVQ37" s="0"/>
      <c r="LVR37" s="0"/>
      <c r="LVS37" s="0"/>
      <c r="LVT37" s="0"/>
      <c r="LVU37" s="0"/>
      <c r="LVV37" s="0"/>
      <c r="LVW37" s="0"/>
      <c r="LVX37" s="0"/>
      <c r="LVY37" s="0"/>
      <c r="LVZ37" s="0"/>
      <c r="LWA37" s="0"/>
      <c r="LWB37" s="0"/>
      <c r="LWC37" s="0"/>
      <c r="LWD37" s="0"/>
      <c r="LWE37" s="0"/>
      <c r="LWF37" s="0"/>
      <c r="LWG37" s="0"/>
      <c r="LWH37" s="0"/>
      <c r="LWI37" s="0"/>
      <c r="LWJ37" s="0"/>
      <c r="LWK37" s="0"/>
      <c r="LWL37" s="0"/>
      <c r="LWM37" s="0"/>
      <c r="LWN37" s="0"/>
      <c r="LWO37" s="0"/>
      <c r="LWP37" s="0"/>
      <c r="LWQ37" s="0"/>
      <c r="LWR37" s="0"/>
      <c r="LWS37" s="0"/>
      <c r="LWT37" s="0"/>
      <c r="LWU37" s="0"/>
      <c r="LWV37" s="0"/>
      <c r="LWW37" s="0"/>
      <c r="LWX37" s="0"/>
      <c r="LWY37" s="0"/>
      <c r="LWZ37" s="0"/>
      <c r="LXA37" s="0"/>
      <c r="LXB37" s="0"/>
      <c r="LXC37" s="0"/>
      <c r="LXD37" s="0"/>
      <c r="LXE37" s="0"/>
      <c r="LXF37" s="0"/>
      <c r="LXG37" s="0"/>
      <c r="LXH37" s="0"/>
      <c r="LXI37" s="0"/>
      <c r="LXJ37" s="0"/>
      <c r="LXK37" s="0"/>
      <c r="LXL37" s="0"/>
      <c r="LXM37" s="0"/>
      <c r="LXN37" s="0"/>
      <c r="LXO37" s="0"/>
      <c r="LXP37" s="0"/>
      <c r="LXQ37" s="0"/>
      <c r="LXR37" s="0"/>
      <c r="LXS37" s="0"/>
      <c r="LXT37" s="0"/>
      <c r="LXU37" s="0"/>
      <c r="LXV37" s="0"/>
      <c r="LXW37" s="0"/>
      <c r="LXX37" s="0"/>
      <c r="LXY37" s="0"/>
      <c r="LXZ37" s="0"/>
      <c r="LYA37" s="0"/>
      <c r="LYB37" s="0"/>
      <c r="LYC37" s="0"/>
      <c r="LYD37" s="0"/>
      <c r="LYE37" s="0"/>
      <c r="LYF37" s="0"/>
      <c r="LYG37" s="0"/>
      <c r="LYH37" s="0"/>
      <c r="LYI37" s="0"/>
      <c r="LYJ37" s="0"/>
      <c r="LYK37" s="0"/>
      <c r="LYL37" s="0"/>
      <c r="LYM37" s="0"/>
      <c r="LYN37" s="0"/>
      <c r="LYO37" s="0"/>
      <c r="LYP37" s="0"/>
      <c r="LYQ37" s="0"/>
      <c r="LYR37" s="0"/>
      <c r="LYS37" s="0"/>
      <c r="LYT37" s="0"/>
      <c r="LYU37" s="0"/>
      <c r="LYV37" s="0"/>
      <c r="LYW37" s="0"/>
      <c r="LYX37" s="0"/>
      <c r="LYY37" s="0"/>
      <c r="LYZ37" s="0"/>
      <c r="LZA37" s="0"/>
      <c r="LZB37" s="0"/>
      <c r="LZC37" s="0"/>
      <c r="LZD37" s="0"/>
      <c r="LZE37" s="0"/>
      <c r="LZF37" s="0"/>
      <c r="LZG37" s="0"/>
      <c r="LZH37" s="0"/>
      <c r="LZI37" s="0"/>
      <c r="LZJ37" s="0"/>
      <c r="LZK37" s="0"/>
      <c r="LZL37" s="0"/>
      <c r="LZM37" s="0"/>
      <c r="LZN37" s="0"/>
      <c r="LZO37" s="0"/>
      <c r="LZP37" s="0"/>
      <c r="LZQ37" s="0"/>
      <c r="LZR37" s="0"/>
      <c r="LZS37" s="0"/>
      <c r="LZT37" s="0"/>
      <c r="LZU37" s="0"/>
      <c r="LZV37" s="0"/>
      <c r="LZW37" s="0"/>
      <c r="LZX37" s="0"/>
      <c r="LZY37" s="0"/>
      <c r="LZZ37" s="0"/>
      <c r="MAA37" s="0"/>
      <c r="MAB37" s="0"/>
      <c r="MAC37" s="0"/>
      <c r="MAD37" s="0"/>
      <c r="MAE37" s="0"/>
      <c r="MAF37" s="0"/>
      <c r="MAG37" s="0"/>
      <c r="MAH37" s="0"/>
      <c r="MAI37" s="0"/>
      <c r="MAJ37" s="0"/>
      <c r="MAK37" s="0"/>
      <c r="MAL37" s="0"/>
      <c r="MAM37" s="0"/>
      <c r="MAN37" s="0"/>
      <c r="MAO37" s="0"/>
      <c r="MAP37" s="0"/>
      <c r="MAQ37" s="0"/>
      <c r="MAR37" s="0"/>
      <c r="MAS37" s="0"/>
      <c r="MAT37" s="0"/>
      <c r="MAU37" s="0"/>
      <c r="MAV37" s="0"/>
      <c r="MAW37" s="0"/>
      <c r="MAX37" s="0"/>
      <c r="MAY37" s="0"/>
      <c r="MAZ37" s="0"/>
      <c r="MBA37" s="0"/>
      <c r="MBB37" s="0"/>
      <c r="MBC37" s="0"/>
      <c r="MBD37" s="0"/>
      <c r="MBE37" s="0"/>
      <c r="MBF37" s="0"/>
      <c r="MBG37" s="0"/>
      <c r="MBH37" s="0"/>
      <c r="MBI37" s="0"/>
      <c r="MBJ37" s="0"/>
      <c r="MBK37" s="0"/>
      <c r="MBL37" s="0"/>
      <c r="MBM37" s="0"/>
      <c r="MBN37" s="0"/>
      <c r="MBO37" s="0"/>
      <c r="MBP37" s="0"/>
      <c r="MBQ37" s="0"/>
      <c r="MBR37" s="0"/>
      <c r="MBS37" s="0"/>
      <c r="MBT37" s="0"/>
      <c r="MBU37" s="0"/>
      <c r="MBV37" s="0"/>
      <c r="MBW37" s="0"/>
      <c r="MBX37" s="0"/>
      <c r="MBY37" s="0"/>
      <c r="MBZ37" s="0"/>
      <c r="MCA37" s="0"/>
      <c r="MCB37" s="0"/>
      <c r="MCC37" s="0"/>
      <c r="MCD37" s="0"/>
      <c r="MCE37" s="0"/>
      <c r="MCF37" s="0"/>
      <c r="MCG37" s="0"/>
      <c r="MCH37" s="0"/>
      <c r="MCI37" s="0"/>
      <c r="MCJ37" s="0"/>
      <c r="MCK37" s="0"/>
      <c r="MCL37" s="0"/>
      <c r="MCM37" s="0"/>
      <c r="MCN37" s="0"/>
      <c r="MCO37" s="0"/>
      <c r="MCP37" s="0"/>
      <c r="MCQ37" s="0"/>
      <c r="MCR37" s="0"/>
      <c r="MCS37" s="0"/>
      <c r="MCT37" s="0"/>
      <c r="MCU37" s="0"/>
      <c r="MCV37" s="0"/>
      <c r="MCW37" s="0"/>
      <c r="MCX37" s="0"/>
      <c r="MCY37" s="0"/>
      <c r="MCZ37" s="0"/>
      <c r="MDA37" s="0"/>
      <c r="MDB37" s="0"/>
      <c r="MDC37" s="0"/>
      <c r="MDD37" s="0"/>
      <c r="MDE37" s="0"/>
      <c r="MDF37" s="0"/>
      <c r="MDG37" s="0"/>
      <c r="MDH37" s="0"/>
      <c r="MDI37" s="0"/>
      <c r="MDJ37" s="0"/>
      <c r="MDK37" s="0"/>
      <c r="MDL37" s="0"/>
      <c r="MDM37" s="0"/>
      <c r="MDN37" s="0"/>
      <c r="MDO37" s="0"/>
      <c r="MDP37" s="0"/>
      <c r="MDQ37" s="0"/>
      <c r="MDR37" s="0"/>
      <c r="MDS37" s="0"/>
      <c r="MDT37" s="0"/>
      <c r="MDU37" s="0"/>
      <c r="MDV37" s="0"/>
      <c r="MDW37" s="0"/>
      <c r="MDX37" s="0"/>
      <c r="MDY37" s="0"/>
      <c r="MDZ37" s="0"/>
      <c r="MEA37" s="0"/>
      <c r="MEB37" s="0"/>
      <c r="MEC37" s="0"/>
      <c r="MED37" s="0"/>
      <c r="MEE37" s="0"/>
      <c r="MEF37" s="0"/>
      <c r="MEG37" s="0"/>
      <c r="MEH37" s="0"/>
      <c r="MEI37" s="0"/>
      <c r="MEJ37" s="0"/>
      <c r="MEK37" s="0"/>
      <c r="MEL37" s="0"/>
      <c r="MEM37" s="0"/>
      <c r="MEN37" s="0"/>
      <c r="MEO37" s="0"/>
      <c r="MEP37" s="0"/>
      <c r="MEQ37" s="0"/>
      <c r="MER37" s="0"/>
      <c r="MES37" s="0"/>
      <c r="MET37" s="0"/>
      <c r="MEU37" s="0"/>
      <c r="MEV37" s="0"/>
      <c r="MEW37" s="0"/>
      <c r="MEX37" s="0"/>
      <c r="MEY37" s="0"/>
      <c r="MEZ37" s="0"/>
      <c r="MFA37" s="0"/>
      <c r="MFB37" s="0"/>
      <c r="MFC37" s="0"/>
      <c r="MFD37" s="0"/>
      <c r="MFE37" s="0"/>
      <c r="MFF37" s="0"/>
      <c r="MFG37" s="0"/>
      <c r="MFH37" s="0"/>
      <c r="MFI37" s="0"/>
      <c r="MFJ37" s="0"/>
      <c r="MFK37" s="0"/>
      <c r="MFL37" s="0"/>
      <c r="MFM37" s="0"/>
      <c r="MFN37" s="0"/>
      <c r="MFO37" s="0"/>
      <c r="MFP37" s="0"/>
      <c r="MFQ37" s="0"/>
      <c r="MFR37" s="0"/>
      <c r="MFS37" s="0"/>
      <c r="MFT37" s="0"/>
      <c r="MFU37" s="0"/>
      <c r="MFV37" s="0"/>
      <c r="MFW37" s="0"/>
      <c r="MFX37" s="0"/>
      <c r="MFY37" s="0"/>
      <c r="MFZ37" s="0"/>
      <c r="MGA37" s="0"/>
      <c r="MGB37" s="0"/>
      <c r="MGC37" s="0"/>
      <c r="MGD37" s="0"/>
      <c r="MGE37" s="0"/>
      <c r="MGF37" s="0"/>
      <c r="MGG37" s="0"/>
      <c r="MGH37" s="0"/>
      <c r="MGI37" s="0"/>
      <c r="MGJ37" s="0"/>
      <c r="MGK37" s="0"/>
      <c r="MGL37" s="0"/>
      <c r="MGM37" s="0"/>
      <c r="MGN37" s="0"/>
      <c r="MGO37" s="0"/>
      <c r="MGP37" s="0"/>
      <c r="MGQ37" s="0"/>
      <c r="MGR37" s="0"/>
      <c r="MGS37" s="0"/>
      <c r="MGT37" s="0"/>
      <c r="MGU37" s="0"/>
      <c r="MGV37" s="0"/>
      <c r="MGW37" s="0"/>
      <c r="MGX37" s="0"/>
      <c r="MGY37" s="0"/>
      <c r="MGZ37" s="0"/>
      <c r="MHA37" s="0"/>
      <c r="MHB37" s="0"/>
      <c r="MHC37" s="0"/>
      <c r="MHD37" s="0"/>
      <c r="MHE37" s="0"/>
      <c r="MHF37" s="0"/>
      <c r="MHG37" s="0"/>
      <c r="MHH37" s="0"/>
      <c r="MHI37" s="0"/>
      <c r="MHJ37" s="0"/>
      <c r="MHK37" s="0"/>
      <c r="MHL37" s="0"/>
      <c r="MHM37" s="0"/>
      <c r="MHN37" s="0"/>
      <c r="MHO37" s="0"/>
      <c r="MHP37" s="0"/>
      <c r="MHQ37" s="0"/>
      <c r="MHR37" s="0"/>
      <c r="MHS37" s="0"/>
      <c r="MHT37" s="0"/>
      <c r="MHU37" s="0"/>
      <c r="MHV37" s="0"/>
      <c r="MHW37" s="0"/>
      <c r="MHX37" s="0"/>
      <c r="MHY37" s="0"/>
      <c r="MHZ37" s="0"/>
      <c r="MIA37" s="0"/>
      <c r="MIB37" s="0"/>
      <c r="MIC37" s="0"/>
      <c r="MID37" s="0"/>
      <c r="MIE37" s="0"/>
      <c r="MIF37" s="0"/>
      <c r="MIG37" s="0"/>
      <c r="MIH37" s="0"/>
      <c r="MII37" s="0"/>
      <c r="MIJ37" s="0"/>
      <c r="MIK37" s="0"/>
      <c r="MIL37" s="0"/>
      <c r="MIM37" s="0"/>
      <c r="MIN37" s="0"/>
      <c r="MIO37" s="0"/>
      <c r="MIP37" s="0"/>
      <c r="MIQ37" s="0"/>
      <c r="MIR37" s="0"/>
      <c r="MIS37" s="0"/>
      <c r="MIT37" s="0"/>
      <c r="MIU37" s="0"/>
      <c r="MIV37" s="0"/>
      <c r="MIW37" s="0"/>
      <c r="MIX37" s="0"/>
      <c r="MIY37" s="0"/>
      <c r="MIZ37" s="0"/>
      <c r="MJA37" s="0"/>
      <c r="MJB37" s="0"/>
      <c r="MJC37" s="0"/>
      <c r="MJD37" s="0"/>
      <c r="MJE37" s="0"/>
      <c r="MJF37" s="0"/>
      <c r="MJG37" s="0"/>
      <c r="MJH37" s="0"/>
      <c r="MJI37" s="0"/>
      <c r="MJJ37" s="0"/>
      <c r="MJK37" s="0"/>
      <c r="MJL37" s="0"/>
      <c r="MJM37" s="0"/>
      <c r="MJN37" s="0"/>
      <c r="MJO37" s="0"/>
      <c r="MJP37" s="0"/>
      <c r="MJQ37" s="0"/>
      <c r="MJR37" s="0"/>
      <c r="MJS37" s="0"/>
      <c r="MJT37" s="0"/>
      <c r="MJU37" s="0"/>
      <c r="MJV37" s="0"/>
      <c r="MJW37" s="0"/>
      <c r="MJX37" s="0"/>
      <c r="MJY37" s="0"/>
      <c r="MJZ37" s="0"/>
      <c r="MKA37" s="0"/>
      <c r="MKB37" s="0"/>
      <c r="MKC37" s="0"/>
      <c r="MKD37" s="0"/>
      <c r="MKE37" s="0"/>
      <c r="MKF37" s="0"/>
      <c r="MKG37" s="0"/>
      <c r="MKH37" s="0"/>
      <c r="MKI37" s="0"/>
      <c r="MKJ37" s="0"/>
      <c r="MKK37" s="0"/>
      <c r="MKL37" s="0"/>
      <c r="MKM37" s="0"/>
      <c r="MKN37" s="0"/>
      <c r="MKO37" s="0"/>
      <c r="MKP37" s="0"/>
      <c r="MKQ37" s="0"/>
      <c r="MKR37" s="0"/>
      <c r="MKS37" s="0"/>
      <c r="MKT37" s="0"/>
      <c r="MKU37" s="0"/>
      <c r="MKV37" s="0"/>
      <c r="MKW37" s="0"/>
      <c r="MKX37" s="0"/>
      <c r="MKY37" s="0"/>
      <c r="MKZ37" s="0"/>
      <c r="MLA37" s="0"/>
      <c r="MLB37" s="0"/>
      <c r="MLC37" s="0"/>
      <c r="MLD37" s="0"/>
      <c r="MLE37" s="0"/>
      <c r="MLF37" s="0"/>
      <c r="MLG37" s="0"/>
      <c r="MLH37" s="0"/>
      <c r="MLI37" s="0"/>
      <c r="MLJ37" s="0"/>
      <c r="MLK37" s="0"/>
      <c r="MLL37" s="0"/>
      <c r="MLM37" s="0"/>
      <c r="MLN37" s="0"/>
      <c r="MLO37" s="0"/>
      <c r="MLP37" s="0"/>
      <c r="MLQ37" s="0"/>
      <c r="MLR37" s="0"/>
      <c r="MLS37" s="0"/>
      <c r="MLT37" s="0"/>
      <c r="MLU37" s="0"/>
      <c r="MLV37" s="0"/>
      <c r="MLW37" s="0"/>
      <c r="MLX37" s="0"/>
      <c r="MLY37" s="0"/>
      <c r="MLZ37" s="0"/>
      <c r="MMA37" s="0"/>
      <c r="MMB37" s="0"/>
      <c r="MMC37" s="0"/>
      <c r="MMD37" s="0"/>
      <c r="MME37" s="0"/>
      <c r="MMF37" s="0"/>
      <c r="MMG37" s="0"/>
      <c r="MMH37" s="0"/>
      <c r="MMI37" s="0"/>
      <c r="MMJ37" s="0"/>
      <c r="MMK37" s="0"/>
      <c r="MML37" s="0"/>
      <c r="MMM37" s="0"/>
      <c r="MMN37" s="0"/>
      <c r="MMO37" s="0"/>
      <c r="MMP37" s="0"/>
      <c r="MMQ37" s="0"/>
      <c r="MMR37" s="0"/>
      <c r="MMS37" s="0"/>
      <c r="MMT37" s="0"/>
      <c r="MMU37" s="0"/>
      <c r="MMV37" s="0"/>
      <c r="MMW37" s="0"/>
      <c r="MMX37" s="0"/>
      <c r="MMY37" s="0"/>
      <c r="MMZ37" s="0"/>
      <c r="MNA37" s="0"/>
      <c r="MNB37" s="0"/>
      <c r="MNC37" s="0"/>
      <c r="MND37" s="0"/>
      <c r="MNE37" s="0"/>
      <c r="MNF37" s="0"/>
      <c r="MNG37" s="0"/>
      <c r="MNH37" s="0"/>
      <c r="MNI37" s="0"/>
      <c r="MNJ37" s="0"/>
      <c r="MNK37" s="0"/>
      <c r="MNL37" s="0"/>
      <c r="MNM37" s="0"/>
      <c r="MNN37" s="0"/>
      <c r="MNO37" s="0"/>
      <c r="MNP37" s="0"/>
      <c r="MNQ37" s="0"/>
      <c r="MNR37" s="0"/>
      <c r="MNS37" s="0"/>
      <c r="MNT37" s="0"/>
      <c r="MNU37" s="0"/>
      <c r="MNV37" s="0"/>
      <c r="MNW37" s="0"/>
      <c r="MNX37" s="0"/>
      <c r="MNY37" s="0"/>
      <c r="MNZ37" s="0"/>
      <c r="MOA37" s="0"/>
      <c r="MOB37" s="0"/>
      <c r="MOC37" s="0"/>
      <c r="MOD37" s="0"/>
      <c r="MOE37" s="0"/>
      <c r="MOF37" s="0"/>
      <c r="MOG37" s="0"/>
      <c r="MOH37" s="0"/>
      <c r="MOI37" s="0"/>
      <c r="MOJ37" s="0"/>
      <c r="MOK37" s="0"/>
      <c r="MOL37" s="0"/>
      <c r="MOM37" s="0"/>
      <c r="MON37" s="0"/>
      <c r="MOO37" s="0"/>
      <c r="MOP37" s="0"/>
      <c r="MOQ37" s="0"/>
      <c r="MOR37" s="0"/>
      <c r="MOS37" s="0"/>
      <c r="MOT37" s="0"/>
      <c r="MOU37" s="0"/>
      <c r="MOV37" s="0"/>
      <c r="MOW37" s="0"/>
      <c r="MOX37" s="0"/>
      <c r="MOY37" s="0"/>
      <c r="MOZ37" s="0"/>
      <c r="MPA37" s="0"/>
      <c r="MPB37" s="0"/>
      <c r="MPC37" s="0"/>
      <c r="MPD37" s="0"/>
      <c r="MPE37" s="0"/>
      <c r="MPF37" s="0"/>
      <c r="MPG37" s="0"/>
      <c r="MPH37" s="0"/>
      <c r="MPI37" s="0"/>
      <c r="MPJ37" s="0"/>
      <c r="MPK37" s="0"/>
      <c r="MPL37" s="0"/>
      <c r="MPM37" s="0"/>
      <c r="MPN37" s="0"/>
      <c r="MPO37" s="0"/>
      <c r="MPP37" s="0"/>
      <c r="MPQ37" s="0"/>
      <c r="MPR37" s="0"/>
      <c r="MPS37" s="0"/>
      <c r="MPT37" s="0"/>
      <c r="MPU37" s="0"/>
      <c r="MPV37" s="0"/>
      <c r="MPW37" s="0"/>
      <c r="MPX37" s="0"/>
      <c r="MPY37" s="0"/>
      <c r="MPZ37" s="0"/>
      <c r="MQA37" s="0"/>
      <c r="MQB37" s="0"/>
      <c r="MQC37" s="0"/>
      <c r="MQD37" s="0"/>
      <c r="MQE37" s="0"/>
      <c r="MQF37" s="0"/>
      <c r="MQG37" s="0"/>
      <c r="MQH37" s="0"/>
      <c r="MQI37" s="0"/>
      <c r="MQJ37" s="0"/>
      <c r="MQK37" s="0"/>
      <c r="MQL37" s="0"/>
      <c r="MQM37" s="0"/>
      <c r="MQN37" s="0"/>
      <c r="MQO37" s="0"/>
      <c r="MQP37" s="0"/>
      <c r="MQQ37" s="0"/>
      <c r="MQR37" s="0"/>
      <c r="MQS37" s="0"/>
      <c r="MQT37" s="0"/>
      <c r="MQU37" s="0"/>
      <c r="MQV37" s="0"/>
      <c r="MQW37" s="0"/>
      <c r="MQX37" s="0"/>
      <c r="MQY37" s="0"/>
      <c r="MQZ37" s="0"/>
      <c r="MRA37" s="0"/>
      <c r="MRB37" s="0"/>
      <c r="MRC37" s="0"/>
      <c r="MRD37" s="0"/>
      <c r="MRE37" s="0"/>
      <c r="MRF37" s="0"/>
      <c r="MRG37" s="0"/>
      <c r="MRH37" s="0"/>
      <c r="MRI37" s="0"/>
      <c r="MRJ37" s="0"/>
      <c r="MRK37" s="0"/>
      <c r="MRL37" s="0"/>
      <c r="MRM37" s="0"/>
      <c r="MRN37" s="0"/>
      <c r="MRO37" s="0"/>
      <c r="MRP37" s="0"/>
      <c r="MRQ37" s="0"/>
      <c r="MRR37" s="0"/>
      <c r="MRS37" s="0"/>
      <c r="MRT37" s="0"/>
      <c r="MRU37" s="0"/>
      <c r="MRV37" s="0"/>
      <c r="MRW37" s="0"/>
      <c r="MRX37" s="0"/>
      <c r="MRY37" s="0"/>
      <c r="MRZ37" s="0"/>
      <c r="MSA37" s="0"/>
      <c r="MSB37" s="0"/>
      <c r="MSC37" s="0"/>
      <c r="MSD37" s="0"/>
      <c r="MSE37" s="0"/>
      <c r="MSF37" s="0"/>
      <c r="MSG37" s="0"/>
      <c r="MSH37" s="0"/>
      <c r="MSI37" s="0"/>
      <c r="MSJ37" s="0"/>
      <c r="MSK37" s="0"/>
      <c r="MSL37" s="0"/>
      <c r="MSM37" s="0"/>
      <c r="MSN37" s="0"/>
      <c r="MSO37" s="0"/>
      <c r="MSP37" s="0"/>
      <c r="MSQ37" s="0"/>
      <c r="MSR37" s="0"/>
      <c r="MSS37" s="0"/>
      <c r="MST37" s="0"/>
      <c r="MSU37" s="0"/>
      <c r="MSV37" s="0"/>
      <c r="MSW37" s="0"/>
      <c r="MSX37" s="0"/>
      <c r="MSY37" s="0"/>
      <c r="MSZ37" s="0"/>
      <c r="MTA37" s="0"/>
      <c r="MTB37" s="0"/>
      <c r="MTC37" s="0"/>
      <c r="MTD37" s="0"/>
      <c r="MTE37" s="0"/>
      <c r="MTF37" s="0"/>
      <c r="MTG37" s="0"/>
      <c r="MTH37" s="0"/>
      <c r="MTI37" s="0"/>
      <c r="MTJ37" s="0"/>
      <c r="MTK37" s="0"/>
      <c r="MTL37" s="0"/>
      <c r="MTM37" s="0"/>
      <c r="MTN37" s="0"/>
      <c r="MTO37" s="0"/>
      <c r="MTP37" s="0"/>
      <c r="MTQ37" s="0"/>
      <c r="MTR37" s="0"/>
      <c r="MTS37" s="0"/>
      <c r="MTT37" s="0"/>
      <c r="MTU37" s="0"/>
      <c r="MTV37" s="0"/>
      <c r="MTW37" s="0"/>
      <c r="MTX37" s="0"/>
      <c r="MTY37" s="0"/>
      <c r="MTZ37" s="0"/>
      <c r="MUA37" s="0"/>
      <c r="MUB37" s="0"/>
      <c r="MUC37" s="0"/>
      <c r="MUD37" s="0"/>
      <c r="MUE37" s="0"/>
      <c r="MUF37" s="0"/>
      <c r="MUG37" s="0"/>
      <c r="MUH37" s="0"/>
      <c r="MUI37" s="0"/>
      <c r="MUJ37" s="0"/>
      <c r="MUK37" s="0"/>
      <c r="MUL37" s="0"/>
      <c r="MUM37" s="0"/>
      <c r="MUN37" s="0"/>
      <c r="MUO37" s="0"/>
      <c r="MUP37" s="0"/>
      <c r="MUQ37" s="0"/>
      <c r="MUR37" s="0"/>
      <c r="MUS37" s="0"/>
      <c r="MUT37" s="0"/>
      <c r="MUU37" s="0"/>
      <c r="MUV37" s="0"/>
      <c r="MUW37" s="0"/>
      <c r="MUX37" s="0"/>
      <c r="MUY37" s="0"/>
      <c r="MUZ37" s="0"/>
      <c r="MVA37" s="0"/>
      <c r="MVB37" s="0"/>
      <c r="MVC37" s="0"/>
      <c r="MVD37" s="0"/>
      <c r="MVE37" s="0"/>
      <c r="MVF37" s="0"/>
      <c r="MVG37" s="0"/>
      <c r="MVH37" s="0"/>
      <c r="MVI37" s="0"/>
      <c r="MVJ37" s="0"/>
      <c r="MVK37" s="0"/>
      <c r="MVL37" s="0"/>
      <c r="MVM37" s="0"/>
      <c r="MVN37" s="0"/>
      <c r="MVO37" s="0"/>
      <c r="MVP37" s="0"/>
      <c r="MVQ37" s="0"/>
      <c r="MVR37" s="0"/>
      <c r="MVS37" s="0"/>
      <c r="MVT37" s="0"/>
      <c r="MVU37" s="0"/>
      <c r="MVV37" s="0"/>
      <c r="MVW37" s="0"/>
      <c r="MVX37" s="0"/>
      <c r="MVY37" s="0"/>
      <c r="MVZ37" s="0"/>
      <c r="MWA37" s="0"/>
      <c r="MWB37" s="0"/>
      <c r="MWC37" s="0"/>
      <c r="MWD37" s="0"/>
      <c r="MWE37" s="0"/>
      <c r="MWF37" s="0"/>
      <c r="MWG37" s="0"/>
      <c r="MWH37" s="0"/>
      <c r="MWI37" s="0"/>
      <c r="MWJ37" s="0"/>
      <c r="MWK37" s="0"/>
      <c r="MWL37" s="0"/>
      <c r="MWM37" s="0"/>
      <c r="MWN37" s="0"/>
      <c r="MWO37" s="0"/>
      <c r="MWP37" s="0"/>
      <c r="MWQ37" s="0"/>
      <c r="MWR37" s="0"/>
      <c r="MWS37" s="0"/>
      <c r="MWT37" s="0"/>
      <c r="MWU37" s="0"/>
      <c r="MWV37" s="0"/>
      <c r="MWW37" s="0"/>
      <c r="MWX37" s="0"/>
      <c r="MWY37" s="0"/>
      <c r="MWZ37" s="0"/>
      <c r="MXA37" s="0"/>
      <c r="MXB37" s="0"/>
      <c r="MXC37" s="0"/>
      <c r="MXD37" s="0"/>
      <c r="MXE37" s="0"/>
      <c r="MXF37" s="0"/>
      <c r="MXG37" s="0"/>
      <c r="MXH37" s="0"/>
      <c r="MXI37" s="0"/>
      <c r="MXJ37" s="0"/>
      <c r="MXK37" s="0"/>
      <c r="MXL37" s="0"/>
      <c r="MXM37" s="0"/>
      <c r="MXN37" s="0"/>
      <c r="MXO37" s="0"/>
      <c r="MXP37" s="0"/>
      <c r="MXQ37" s="0"/>
      <c r="MXR37" s="0"/>
      <c r="MXS37" s="0"/>
      <c r="MXT37" s="0"/>
      <c r="MXU37" s="0"/>
      <c r="MXV37" s="0"/>
      <c r="MXW37" s="0"/>
      <c r="MXX37" s="0"/>
      <c r="MXY37" s="0"/>
      <c r="MXZ37" s="0"/>
      <c r="MYA37" s="0"/>
      <c r="MYB37" s="0"/>
      <c r="MYC37" s="0"/>
      <c r="MYD37" s="0"/>
      <c r="MYE37" s="0"/>
      <c r="MYF37" s="0"/>
      <c r="MYG37" s="0"/>
      <c r="MYH37" s="0"/>
      <c r="MYI37" s="0"/>
      <c r="MYJ37" s="0"/>
      <c r="MYK37" s="0"/>
      <c r="MYL37" s="0"/>
      <c r="MYM37" s="0"/>
      <c r="MYN37" s="0"/>
      <c r="MYO37" s="0"/>
      <c r="MYP37" s="0"/>
      <c r="MYQ37" s="0"/>
      <c r="MYR37" s="0"/>
      <c r="MYS37" s="0"/>
      <c r="MYT37" s="0"/>
      <c r="MYU37" s="0"/>
      <c r="MYV37" s="0"/>
      <c r="MYW37" s="0"/>
      <c r="MYX37" s="0"/>
      <c r="MYY37" s="0"/>
      <c r="MYZ37" s="0"/>
      <c r="MZA37" s="0"/>
      <c r="MZB37" s="0"/>
      <c r="MZC37" s="0"/>
      <c r="MZD37" s="0"/>
      <c r="MZE37" s="0"/>
      <c r="MZF37" s="0"/>
      <c r="MZG37" s="0"/>
      <c r="MZH37" s="0"/>
      <c r="MZI37" s="0"/>
      <c r="MZJ37" s="0"/>
      <c r="MZK37" s="0"/>
      <c r="MZL37" s="0"/>
      <c r="MZM37" s="0"/>
      <c r="MZN37" s="0"/>
      <c r="MZO37" s="0"/>
      <c r="MZP37" s="0"/>
      <c r="MZQ37" s="0"/>
      <c r="MZR37" s="0"/>
      <c r="MZS37" s="0"/>
      <c r="MZT37" s="0"/>
      <c r="MZU37" s="0"/>
      <c r="MZV37" s="0"/>
      <c r="MZW37" s="0"/>
      <c r="MZX37" s="0"/>
      <c r="MZY37" s="0"/>
      <c r="MZZ37" s="0"/>
      <c r="NAA37" s="0"/>
      <c r="NAB37" s="0"/>
      <c r="NAC37" s="0"/>
      <c r="NAD37" s="0"/>
      <c r="NAE37" s="0"/>
      <c r="NAF37" s="0"/>
      <c r="NAG37" s="0"/>
      <c r="NAH37" s="0"/>
      <c r="NAI37" s="0"/>
      <c r="NAJ37" s="0"/>
      <c r="NAK37" s="0"/>
      <c r="NAL37" s="0"/>
      <c r="NAM37" s="0"/>
      <c r="NAN37" s="0"/>
      <c r="NAO37" s="0"/>
      <c r="NAP37" s="0"/>
      <c r="NAQ37" s="0"/>
      <c r="NAR37" s="0"/>
      <c r="NAS37" s="0"/>
      <c r="NAT37" s="0"/>
      <c r="NAU37" s="0"/>
      <c r="NAV37" s="0"/>
      <c r="NAW37" s="0"/>
      <c r="NAX37" s="0"/>
      <c r="NAY37" s="0"/>
      <c r="NAZ37" s="0"/>
      <c r="NBA37" s="0"/>
      <c r="NBB37" s="0"/>
      <c r="NBC37" s="0"/>
      <c r="NBD37" s="0"/>
      <c r="NBE37" s="0"/>
      <c r="NBF37" s="0"/>
      <c r="NBG37" s="0"/>
      <c r="NBH37" s="0"/>
      <c r="NBI37" s="0"/>
      <c r="NBJ37" s="0"/>
      <c r="NBK37" s="0"/>
      <c r="NBL37" s="0"/>
      <c r="NBM37" s="0"/>
      <c r="NBN37" s="0"/>
      <c r="NBO37" s="0"/>
      <c r="NBP37" s="0"/>
      <c r="NBQ37" s="0"/>
      <c r="NBR37" s="0"/>
      <c r="NBS37" s="0"/>
      <c r="NBT37" s="0"/>
      <c r="NBU37" s="0"/>
      <c r="NBV37" s="0"/>
      <c r="NBW37" s="0"/>
      <c r="NBX37" s="0"/>
      <c r="NBY37" s="0"/>
      <c r="NBZ37" s="0"/>
      <c r="NCA37" s="0"/>
      <c r="NCB37" s="0"/>
      <c r="NCC37" s="0"/>
      <c r="NCD37" s="0"/>
      <c r="NCE37" s="0"/>
      <c r="NCF37" s="0"/>
      <c r="NCG37" s="0"/>
      <c r="NCH37" s="0"/>
      <c r="NCI37" s="0"/>
      <c r="NCJ37" s="0"/>
      <c r="NCK37" s="0"/>
      <c r="NCL37" s="0"/>
      <c r="NCM37" s="0"/>
      <c r="NCN37" s="0"/>
      <c r="NCO37" s="0"/>
      <c r="NCP37" s="0"/>
      <c r="NCQ37" s="0"/>
      <c r="NCR37" s="0"/>
      <c r="NCS37" s="0"/>
      <c r="NCT37" s="0"/>
      <c r="NCU37" s="0"/>
      <c r="NCV37" s="0"/>
      <c r="NCW37" s="0"/>
      <c r="NCX37" s="0"/>
      <c r="NCY37" s="0"/>
      <c r="NCZ37" s="0"/>
      <c r="NDA37" s="0"/>
      <c r="NDB37" s="0"/>
      <c r="NDC37" s="0"/>
      <c r="NDD37" s="0"/>
      <c r="NDE37" s="0"/>
      <c r="NDF37" s="0"/>
      <c r="NDG37" s="0"/>
      <c r="NDH37" s="0"/>
      <c r="NDI37" s="0"/>
      <c r="NDJ37" s="0"/>
      <c r="NDK37" s="0"/>
      <c r="NDL37" s="0"/>
      <c r="NDM37" s="0"/>
      <c r="NDN37" s="0"/>
      <c r="NDO37" s="0"/>
      <c r="NDP37" s="0"/>
      <c r="NDQ37" s="0"/>
      <c r="NDR37" s="0"/>
      <c r="NDS37" s="0"/>
      <c r="NDT37" s="0"/>
      <c r="NDU37" s="0"/>
      <c r="NDV37" s="0"/>
      <c r="NDW37" s="0"/>
      <c r="NDX37" s="0"/>
      <c r="NDY37" s="0"/>
      <c r="NDZ37" s="0"/>
      <c r="NEA37" s="0"/>
      <c r="NEB37" s="0"/>
      <c r="NEC37" s="0"/>
      <c r="NED37" s="0"/>
      <c r="NEE37" s="0"/>
      <c r="NEF37" s="0"/>
      <c r="NEG37" s="0"/>
      <c r="NEH37" s="0"/>
      <c r="NEI37" s="0"/>
      <c r="NEJ37" s="0"/>
      <c r="NEK37" s="0"/>
      <c r="NEL37" s="0"/>
      <c r="NEM37" s="0"/>
      <c r="NEN37" s="0"/>
      <c r="NEO37" s="0"/>
      <c r="NEP37" s="0"/>
      <c r="NEQ37" s="0"/>
      <c r="NER37" s="0"/>
      <c r="NES37" s="0"/>
      <c r="NET37" s="0"/>
      <c r="NEU37" s="0"/>
      <c r="NEV37" s="0"/>
      <c r="NEW37" s="0"/>
      <c r="NEX37" s="0"/>
      <c r="NEY37" s="0"/>
      <c r="NEZ37" s="0"/>
      <c r="NFA37" s="0"/>
      <c r="NFB37" s="0"/>
      <c r="NFC37" s="0"/>
      <c r="NFD37" s="0"/>
      <c r="NFE37" s="0"/>
      <c r="NFF37" s="0"/>
      <c r="NFG37" s="0"/>
      <c r="NFH37" s="0"/>
      <c r="NFI37" s="0"/>
      <c r="NFJ37" s="0"/>
      <c r="NFK37" s="0"/>
      <c r="NFL37" s="0"/>
      <c r="NFM37" s="0"/>
      <c r="NFN37" s="0"/>
      <c r="NFO37" s="0"/>
      <c r="NFP37" s="0"/>
      <c r="NFQ37" s="0"/>
      <c r="NFR37" s="0"/>
      <c r="NFS37" s="0"/>
      <c r="NFT37" s="0"/>
      <c r="NFU37" s="0"/>
      <c r="NFV37" s="0"/>
      <c r="NFW37" s="0"/>
      <c r="NFX37" s="0"/>
      <c r="NFY37" s="0"/>
      <c r="NFZ37" s="0"/>
      <c r="NGA37" s="0"/>
      <c r="NGB37" s="0"/>
      <c r="NGC37" s="0"/>
      <c r="NGD37" s="0"/>
      <c r="NGE37" s="0"/>
      <c r="NGF37" s="0"/>
      <c r="NGG37" s="0"/>
      <c r="NGH37" s="0"/>
      <c r="NGI37" s="0"/>
      <c r="NGJ37" s="0"/>
      <c r="NGK37" s="0"/>
      <c r="NGL37" s="0"/>
      <c r="NGM37" s="0"/>
      <c r="NGN37" s="0"/>
      <c r="NGO37" s="0"/>
      <c r="NGP37" s="0"/>
      <c r="NGQ37" s="0"/>
      <c r="NGR37" s="0"/>
      <c r="NGS37" s="0"/>
      <c r="NGT37" s="0"/>
      <c r="NGU37" s="0"/>
      <c r="NGV37" s="0"/>
      <c r="NGW37" s="0"/>
      <c r="NGX37" s="0"/>
      <c r="NGY37" s="0"/>
      <c r="NGZ37" s="0"/>
      <c r="NHA37" s="0"/>
      <c r="NHB37" s="0"/>
      <c r="NHC37" s="0"/>
      <c r="NHD37" s="0"/>
      <c r="NHE37" s="0"/>
      <c r="NHF37" s="0"/>
      <c r="NHG37" s="0"/>
      <c r="NHH37" s="0"/>
      <c r="NHI37" s="0"/>
      <c r="NHJ37" s="0"/>
      <c r="NHK37" s="0"/>
      <c r="NHL37" s="0"/>
      <c r="NHM37" s="0"/>
      <c r="NHN37" s="0"/>
      <c r="NHO37" s="0"/>
      <c r="NHP37" s="0"/>
      <c r="NHQ37" s="0"/>
      <c r="NHR37" s="0"/>
      <c r="NHS37" s="0"/>
      <c r="NHT37" s="0"/>
      <c r="NHU37" s="0"/>
      <c r="NHV37" s="0"/>
      <c r="NHW37" s="0"/>
      <c r="NHX37" s="0"/>
      <c r="NHY37" s="0"/>
      <c r="NHZ37" s="0"/>
      <c r="NIA37" s="0"/>
      <c r="NIB37" s="0"/>
      <c r="NIC37" s="0"/>
      <c r="NID37" s="0"/>
      <c r="NIE37" s="0"/>
      <c r="NIF37" s="0"/>
      <c r="NIG37" s="0"/>
      <c r="NIH37" s="0"/>
      <c r="NII37" s="0"/>
      <c r="NIJ37" s="0"/>
      <c r="NIK37" s="0"/>
      <c r="NIL37" s="0"/>
      <c r="NIM37" s="0"/>
      <c r="NIN37" s="0"/>
      <c r="NIO37" s="0"/>
      <c r="NIP37" s="0"/>
      <c r="NIQ37" s="0"/>
      <c r="NIR37" s="0"/>
      <c r="NIS37" s="0"/>
      <c r="NIT37" s="0"/>
      <c r="NIU37" s="0"/>
      <c r="NIV37" s="0"/>
      <c r="NIW37" s="0"/>
      <c r="NIX37" s="0"/>
      <c r="NIY37" s="0"/>
      <c r="NIZ37" s="0"/>
      <c r="NJA37" s="0"/>
      <c r="NJB37" s="0"/>
      <c r="NJC37" s="0"/>
      <c r="NJD37" s="0"/>
      <c r="NJE37" s="0"/>
      <c r="NJF37" s="0"/>
      <c r="NJG37" s="0"/>
      <c r="NJH37" s="0"/>
      <c r="NJI37" s="0"/>
      <c r="NJJ37" s="0"/>
      <c r="NJK37" s="0"/>
      <c r="NJL37" s="0"/>
      <c r="NJM37" s="0"/>
      <c r="NJN37" s="0"/>
      <c r="NJO37" s="0"/>
      <c r="NJP37" s="0"/>
      <c r="NJQ37" s="0"/>
      <c r="NJR37" s="0"/>
      <c r="NJS37" s="0"/>
      <c r="NJT37" s="0"/>
      <c r="NJU37" s="0"/>
      <c r="NJV37" s="0"/>
      <c r="NJW37" s="0"/>
      <c r="NJX37" s="0"/>
      <c r="NJY37" s="0"/>
      <c r="NJZ37" s="0"/>
      <c r="NKA37" s="0"/>
      <c r="NKB37" s="0"/>
      <c r="NKC37" s="0"/>
      <c r="NKD37" s="0"/>
      <c r="NKE37" s="0"/>
      <c r="NKF37" s="0"/>
      <c r="NKG37" s="0"/>
      <c r="NKH37" s="0"/>
      <c r="NKI37" s="0"/>
      <c r="NKJ37" s="0"/>
      <c r="NKK37" s="0"/>
      <c r="NKL37" s="0"/>
      <c r="NKM37" s="0"/>
      <c r="NKN37" s="0"/>
      <c r="NKO37" s="0"/>
      <c r="NKP37" s="0"/>
      <c r="NKQ37" s="0"/>
      <c r="NKR37" s="0"/>
      <c r="NKS37" s="0"/>
      <c r="NKT37" s="0"/>
      <c r="NKU37" s="0"/>
      <c r="NKV37" s="0"/>
      <c r="NKW37" s="0"/>
      <c r="NKX37" s="0"/>
      <c r="NKY37" s="0"/>
      <c r="NKZ37" s="0"/>
      <c r="NLA37" s="0"/>
      <c r="NLB37" s="0"/>
      <c r="NLC37" s="0"/>
      <c r="NLD37" s="0"/>
      <c r="NLE37" s="0"/>
      <c r="NLF37" s="0"/>
      <c r="NLG37" s="0"/>
      <c r="NLH37" s="0"/>
      <c r="NLI37" s="0"/>
      <c r="NLJ37" s="0"/>
      <c r="NLK37" s="0"/>
      <c r="NLL37" s="0"/>
      <c r="NLM37" s="0"/>
      <c r="NLN37" s="0"/>
      <c r="NLO37" s="0"/>
      <c r="NLP37" s="0"/>
      <c r="NLQ37" s="0"/>
      <c r="NLR37" s="0"/>
      <c r="NLS37" s="0"/>
      <c r="NLT37" s="0"/>
      <c r="NLU37" s="0"/>
      <c r="NLV37" s="0"/>
      <c r="NLW37" s="0"/>
      <c r="NLX37" s="0"/>
      <c r="NLY37" s="0"/>
      <c r="NLZ37" s="0"/>
      <c r="NMA37" s="0"/>
      <c r="NMB37" s="0"/>
      <c r="NMC37" s="0"/>
      <c r="NMD37" s="0"/>
      <c r="NME37" s="0"/>
      <c r="NMF37" s="0"/>
      <c r="NMG37" s="0"/>
      <c r="NMH37" s="0"/>
      <c r="NMI37" s="0"/>
      <c r="NMJ37" s="0"/>
      <c r="NMK37" s="0"/>
      <c r="NML37" s="0"/>
      <c r="NMM37" s="0"/>
      <c r="NMN37" s="0"/>
      <c r="NMO37" s="0"/>
      <c r="NMP37" s="0"/>
      <c r="NMQ37" s="0"/>
      <c r="NMR37" s="0"/>
      <c r="NMS37" s="0"/>
      <c r="NMT37" s="0"/>
      <c r="NMU37" s="0"/>
      <c r="NMV37" s="0"/>
      <c r="NMW37" s="0"/>
      <c r="NMX37" s="0"/>
      <c r="NMY37" s="0"/>
      <c r="NMZ37" s="0"/>
      <c r="NNA37" s="0"/>
      <c r="NNB37" s="0"/>
      <c r="NNC37" s="0"/>
      <c r="NND37" s="0"/>
      <c r="NNE37" s="0"/>
      <c r="NNF37" s="0"/>
      <c r="NNG37" s="0"/>
      <c r="NNH37" s="0"/>
      <c r="NNI37" s="0"/>
      <c r="NNJ37" s="0"/>
      <c r="NNK37" s="0"/>
      <c r="NNL37" s="0"/>
      <c r="NNM37" s="0"/>
      <c r="NNN37" s="0"/>
      <c r="NNO37" s="0"/>
      <c r="NNP37" s="0"/>
      <c r="NNQ37" s="0"/>
      <c r="NNR37" s="0"/>
      <c r="NNS37" s="0"/>
      <c r="NNT37" s="0"/>
      <c r="NNU37" s="0"/>
      <c r="NNV37" s="0"/>
      <c r="NNW37" s="0"/>
      <c r="NNX37" s="0"/>
      <c r="NNY37" s="0"/>
      <c r="NNZ37" s="0"/>
      <c r="NOA37" s="0"/>
      <c r="NOB37" s="0"/>
      <c r="NOC37" s="0"/>
      <c r="NOD37" s="0"/>
      <c r="NOE37" s="0"/>
      <c r="NOF37" s="0"/>
      <c r="NOG37" s="0"/>
      <c r="NOH37" s="0"/>
      <c r="NOI37" s="0"/>
      <c r="NOJ37" s="0"/>
      <c r="NOK37" s="0"/>
      <c r="NOL37" s="0"/>
      <c r="NOM37" s="0"/>
      <c r="NON37" s="0"/>
      <c r="NOO37" s="0"/>
      <c r="NOP37" s="0"/>
      <c r="NOQ37" s="0"/>
      <c r="NOR37" s="0"/>
      <c r="NOS37" s="0"/>
      <c r="NOT37" s="0"/>
      <c r="NOU37" s="0"/>
      <c r="NOV37" s="0"/>
      <c r="NOW37" s="0"/>
      <c r="NOX37" s="0"/>
      <c r="NOY37" s="0"/>
      <c r="NOZ37" s="0"/>
      <c r="NPA37" s="0"/>
      <c r="NPB37" s="0"/>
      <c r="NPC37" s="0"/>
      <c r="NPD37" s="0"/>
      <c r="NPE37" s="0"/>
      <c r="NPF37" s="0"/>
      <c r="NPG37" s="0"/>
      <c r="NPH37" s="0"/>
      <c r="NPI37" s="0"/>
      <c r="NPJ37" s="0"/>
      <c r="NPK37" s="0"/>
      <c r="NPL37" s="0"/>
      <c r="NPM37" s="0"/>
      <c r="NPN37" s="0"/>
      <c r="NPO37" s="0"/>
      <c r="NPP37" s="0"/>
      <c r="NPQ37" s="0"/>
      <c r="NPR37" s="0"/>
      <c r="NPS37" s="0"/>
      <c r="NPT37" s="0"/>
      <c r="NPU37" s="0"/>
      <c r="NPV37" s="0"/>
      <c r="NPW37" s="0"/>
      <c r="NPX37" s="0"/>
      <c r="NPY37" s="0"/>
      <c r="NPZ37" s="0"/>
      <c r="NQA37" s="0"/>
      <c r="NQB37" s="0"/>
      <c r="NQC37" s="0"/>
      <c r="NQD37" s="0"/>
      <c r="NQE37" s="0"/>
      <c r="NQF37" s="0"/>
      <c r="NQG37" s="0"/>
      <c r="NQH37" s="0"/>
      <c r="NQI37" s="0"/>
      <c r="NQJ37" s="0"/>
      <c r="NQK37" s="0"/>
      <c r="NQL37" s="0"/>
      <c r="NQM37" s="0"/>
      <c r="NQN37" s="0"/>
      <c r="NQO37" s="0"/>
      <c r="NQP37" s="0"/>
      <c r="NQQ37" s="0"/>
      <c r="NQR37" s="0"/>
      <c r="NQS37" s="0"/>
      <c r="NQT37" s="0"/>
      <c r="NQU37" s="0"/>
      <c r="NQV37" s="0"/>
      <c r="NQW37" s="0"/>
      <c r="NQX37" s="0"/>
      <c r="NQY37" s="0"/>
      <c r="NQZ37" s="0"/>
      <c r="NRA37" s="0"/>
      <c r="NRB37" s="0"/>
      <c r="NRC37" s="0"/>
      <c r="NRD37" s="0"/>
      <c r="NRE37" s="0"/>
      <c r="NRF37" s="0"/>
      <c r="NRG37" s="0"/>
      <c r="NRH37" s="0"/>
      <c r="NRI37" s="0"/>
      <c r="NRJ37" s="0"/>
      <c r="NRK37" s="0"/>
      <c r="NRL37" s="0"/>
      <c r="NRM37" s="0"/>
      <c r="NRN37" s="0"/>
      <c r="NRO37" s="0"/>
      <c r="NRP37" s="0"/>
      <c r="NRQ37" s="0"/>
      <c r="NRR37" s="0"/>
      <c r="NRS37" s="0"/>
      <c r="NRT37" s="0"/>
      <c r="NRU37" s="0"/>
      <c r="NRV37" s="0"/>
      <c r="NRW37" s="0"/>
      <c r="NRX37" s="0"/>
      <c r="NRY37" s="0"/>
      <c r="NRZ37" s="0"/>
      <c r="NSA37" s="0"/>
      <c r="NSB37" s="0"/>
      <c r="NSC37" s="0"/>
      <c r="NSD37" s="0"/>
      <c r="NSE37" s="0"/>
      <c r="NSF37" s="0"/>
      <c r="NSG37" s="0"/>
      <c r="NSH37" s="0"/>
      <c r="NSI37" s="0"/>
      <c r="NSJ37" s="0"/>
      <c r="NSK37" s="0"/>
      <c r="NSL37" s="0"/>
      <c r="NSM37" s="0"/>
      <c r="NSN37" s="0"/>
      <c r="NSO37" s="0"/>
      <c r="NSP37" s="0"/>
      <c r="NSQ37" s="0"/>
      <c r="NSR37" s="0"/>
      <c r="NSS37" s="0"/>
      <c r="NST37" s="0"/>
      <c r="NSU37" s="0"/>
      <c r="NSV37" s="0"/>
      <c r="NSW37" s="0"/>
      <c r="NSX37" s="0"/>
      <c r="NSY37" s="0"/>
      <c r="NSZ37" s="0"/>
      <c r="NTA37" s="0"/>
      <c r="NTB37" s="0"/>
      <c r="NTC37" s="0"/>
      <c r="NTD37" s="0"/>
      <c r="NTE37" s="0"/>
      <c r="NTF37" s="0"/>
      <c r="NTG37" s="0"/>
      <c r="NTH37" s="0"/>
      <c r="NTI37" s="0"/>
      <c r="NTJ37" s="0"/>
      <c r="NTK37" s="0"/>
      <c r="NTL37" s="0"/>
      <c r="NTM37" s="0"/>
      <c r="NTN37" s="0"/>
      <c r="NTO37" s="0"/>
      <c r="NTP37" s="0"/>
      <c r="NTQ37" s="0"/>
      <c r="NTR37" s="0"/>
      <c r="NTS37" s="0"/>
      <c r="NTT37" s="0"/>
      <c r="NTU37" s="0"/>
      <c r="NTV37" s="0"/>
      <c r="NTW37" s="0"/>
      <c r="NTX37" s="0"/>
      <c r="NTY37" s="0"/>
      <c r="NTZ37" s="0"/>
      <c r="NUA37" s="0"/>
      <c r="NUB37" s="0"/>
      <c r="NUC37" s="0"/>
      <c r="NUD37" s="0"/>
      <c r="NUE37" s="0"/>
      <c r="NUF37" s="0"/>
      <c r="NUG37" s="0"/>
      <c r="NUH37" s="0"/>
      <c r="NUI37" s="0"/>
      <c r="NUJ37" s="0"/>
      <c r="NUK37" s="0"/>
      <c r="NUL37" s="0"/>
      <c r="NUM37" s="0"/>
      <c r="NUN37" s="0"/>
      <c r="NUO37" s="0"/>
      <c r="NUP37" s="0"/>
      <c r="NUQ37" s="0"/>
      <c r="NUR37" s="0"/>
      <c r="NUS37" s="0"/>
      <c r="NUT37" s="0"/>
      <c r="NUU37" s="0"/>
      <c r="NUV37" s="0"/>
      <c r="NUW37" s="0"/>
      <c r="NUX37" s="0"/>
      <c r="NUY37" s="0"/>
      <c r="NUZ37" s="0"/>
      <c r="NVA37" s="0"/>
      <c r="NVB37" s="0"/>
      <c r="NVC37" s="0"/>
      <c r="NVD37" s="0"/>
      <c r="NVE37" s="0"/>
      <c r="NVF37" s="0"/>
      <c r="NVG37" s="0"/>
      <c r="NVH37" s="0"/>
      <c r="NVI37" s="0"/>
      <c r="NVJ37" s="0"/>
      <c r="NVK37" s="0"/>
      <c r="NVL37" s="0"/>
      <c r="NVM37" s="0"/>
      <c r="NVN37" s="0"/>
      <c r="NVO37" s="0"/>
      <c r="NVP37" s="0"/>
      <c r="NVQ37" s="0"/>
      <c r="NVR37" s="0"/>
      <c r="NVS37" s="0"/>
      <c r="NVT37" s="0"/>
      <c r="NVU37" s="0"/>
      <c r="NVV37" s="0"/>
      <c r="NVW37" s="0"/>
      <c r="NVX37" s="0"/>
      <c r="NVY37" s="0"/>
      <c r="NVZ37" s="0"/>
      <c r="NWA37" s="0"/>
      <c r="NWB37" s="0"/>
      <c r="NWC37" s="0"/>
      <c r="NWD37" s="0"/>
      <c r="NWE37" s="0"/>
      <c r="NWF37" s="0"/>
      <c r="NWG37" s="0"/>
      <c r="NWH37" s="0"/>
      <c r="NWI37" s="0"/>
      <c r="NWJ37" s="0"/>
      <c r="NWK37" s="0"/>
      <c r="NWL37" s="0"/>
      <c r="NWM37" s="0"/>
      <c r="NWN37" s="0"/>
      <c r="NWO37" s="0"/>
      <c r="NWP37" s="0"/>
      <c r="NWQ37" s="0"/>
      <c r="NWR37" s="0"/>
      <c r="NWS37" s="0"/>
      <c r="NWT37" s="0"/>
      <c r="NWU37" s="0"/>
      <c r="NWV37" s="0"/>
      <c r="NWW37" s="0"/>
      <c r="NWX37" s="0"/>
      <c r="NWY37" s="0"/>
      <c r="NWZ37" s="0"/>
      <c r="NXA37" s="0"/>
      <c r="NXB37" s="0"/>
      <c r="NXC37" s="0"/>
      <c r="NXD37" s="0"/>
      <c r="NXE37" s="0"/>
      <c r="NXF37" s="0"/>
      <c r="NXG37" s="0"/>
      <c r="NXH37" s="0"/>
      <c r="NXI37" s="0"/>
      <c r="NXJ37" s="0"/>
      <c r="NXK37" s="0"/>
      <c r="NXL37" s="0"/>
      <c r="NXM37" s="0"/>
      <c r="NXN37" s="0"/>
      <c r="NXO37" s="0"/>
      <c r="NXP37" s="0"/>
      <c r="NXQ37" s="0"/>
      <c r="NXR37" s="0"/>
      <c r="NXS37" s="0"/>
      <c r="NXT37" s="0"/>
      <c r="NXU37" s="0"/>
      <c r="NXV37" s="0"/>
      <c r="NXW37" s="0"/>
      <c r="NXX37" s="0"/>
      <c r="NXY37" s="0"/>
      <c r="NXZ37" s="0"/>
      <c r="NYA37" s="0"/>
      <c r="NYB37" s="0"/>
      <c r="NYC37" s="0"/>
      <c r="NYD37" s="0"/>
      <c r="NYE37" s="0"/>
      <c r="NYF37" s="0"/>
      <c r="NYG37" s="0"/>
      <c r="NYH37" s="0"/>
      <c r="NYI37" s="0"/>
      <c r="NYJ37" s="0"/>
      <c r="NYK37" s="0"/>
      <c r="NYL37" s="0"/>
      <c r="NYM37" s="0"/>
      <c r="NYN37" s="0"/>
      <c r="NYO37" s="0"/>
      <c r="NYP37" s="0"/>
      <c r="NYQ37" s="0"/>
      <c r="NYR37" s="0"/>
      <c r="NYS37" s="0"/>
      <c r="NYT37" s="0"/>
      <c r="NYU37" s="0"/>
      <c r="NYV37" s="0"/>
      <c r="NYW37" s="0"/>
      <c r="NYX37" s="0"/>
      <c r="NYY37" s="0"/>
      <c r="NYZ37" s="0"/>
      <c r="NZA37" s="0"/>
      <c r="NZB37" s="0"/>
      <c r="NZC37" s="0"/>
      <c r="NZD37" s="0"/>
      <c r="NZE37" s="0"/>
      <c r="NZF37" s="0"/>
      <c r="NZG37" s="0"/>
      <c r="NZH37" s="0"/>
      <c r="NZI37" s="0"/>
      <c r="NZJ37" s="0"/>
      <c r="NZK37" s="0"/>
      <c r="NZL37" s="0"/>
      <c r="NZM37" s="0"/>
      <c r="NZN37" s="0"/>
      <c r="NZO37" s="0"/>
      <c r="NZP37" s="0"/>
      <c r="NZQ37" s="0"/>
      <c r="NZR37" s="0"/>
      <c r="NZS37" s="0"/>
      <c r="NZT37" s="0"/>
      <c r="NZU37" s="0"/>
      <c r="NZV37" s="0"/>
      <c r="NZW37" s="0"/>
      <c r="NZX37" s="0"/>
      <c r="NZY37" s="0"/>
      <c r="NZZ37" s="0"/>
      <c r="OAA37" s="0"/>
      <c r="OAB37" s="0"/>
      <c r="OAC37" s="0"/>
      <c r="OAD37" s="0"/>
      <c r="OAE37" s="0"/>
      <c r="OAF37" s="0"/>
      <c r="OAG37" s="0"/>
      <c r="OAH37" s="0"/>
      <c r="OAI37" s="0"/>
      <c r="OAJ37" s="0"/>
      <c r="OAK37" s="0"/>
      <c r="OAL37" s="0"/>
      <c r="OAM37" s="0"/>
      <c r="OAN37" s="0"/>
      <c r="OAO37" s="0"/>
      <c r="OAP37" s="0"/>
      <c r="OAQ37" s="0"/>
      <c r="OAR37" s="0"/>
      <c r="OAS37" s="0"/>
      <c r="OAT37" s="0"/>
      <c r="OAU37" s="0"/>
      <c r="OAV37" s="0"/>
      <c r="OAW37" s="0"/>
      <c r="OAX37" s="0"/>
      <c r="OAY37" s="0"/>
      <c r="OAZ37" s="0"/>
      <c r="OBA37" s="0"/>
      <c r="OBB37" s="0"/>
      <c r="OBC37" s="0"/>
      <c r="OBD37" s="0"/>
      <c r="OBE37" s="0"/>
      <c r="OBF37" s="0"/>
      <c r="OBG37" s="0"/>
      <c r="OBH37" s="0"/>
      <c r="OBI37" s="0"/>
      <c r="OBJ37" s="0"/>
      <c r="OBK37" s="0"/>
      <c r="OBL37" s="0"/>
      <c r="OBM37" s="0"/>
      <c r="OBN37" s="0"/>
      <c r="OBO37" s="0"/>
      <c r="OBP37" s="0"/>
      <c r="OBQ37" s="0"/>
      <c r="OBR37" s="0"/>
      <c r="OBS37" s="0"/>
      <c r="OBT37" s="0"/>
      <c r="OBU37" s="0"/>
      <c r="OBV37" s="0"/>
      <c r="OBW37" s="0"/>
      <c r="OBX37" s="0"/>
      <c r="OBY37" s="0"/>
      <c r="OBZ37" s="0"/>
      <c r="OCA37" s="0"/>
      <c r="OCB37" s="0"/>
      <c r="OCC37" s="0"/>
      <c r="OCD37" s="0"/>
      <c r="OCE37" s="0"/>
      <c r="OCF37" s="0"/>
      <c r="OCG37" s="0"/>
      <c r="OCH37" s="0"/>
      <c r="OCI37" s="0"/>
      <c r="OCJ37" s="0"/>
      <c r="OCK37" s="0"/>
      <c r="OCL37" s="0"/>
      <c r="OCM37" s="0"/>
      <c r="OCN37" s="0"/>
      <c r="OCO37" s="0"/>
      <c r="OCP37" s="0"/>
      <c r="OCQ37" s="0"/>
      <c r="OCR37" s="0"/>
      <c r="OCS37" s="0"/>
      <c r="OCT37" s="0"/>
      <c r="OCU37" s="0"/>
      <c r="OCV37" s="0"/>
      <c r="OCW37" s="0"/>
      <c r="OCX37" s="0"/>
      <c r="OCY37" s="0"/>
      <c r="OCZ37" s="0"/>
      <c r="ODA37" s="0"/>
      <c r="ODB37" s="0"/>
      <c r="ODC37" s="0"/>
      <c r="ODD37" s="0"/>
      <c r="ODE37" s="0"/>
      <c r="ODF37" s="0"/>
      <c r="ODG37" s="0"/>
      <c r="ODH37" s="0"/>
      <c r="ODI37" s="0"/>
      <c r="ODJ37" s="0"/>
      <c r="ODK37" s="0"/>
      <c r="ODL37" s="0"/>
      <c r="ODM37" s="0"/>
      <c r="ODN37" s="0"/>
      <c r="ODO37" s="0"/>
      <c r="ODP37" s="0"/>
      <c r="ODQ37" s="0"/>
      <c r="ODR37" s="0"/>
      <c r="ODS37" s="0"/>
      <c r="ODT37" s="0"/>
      <c r="ODU37" s="0"/>
      <c r="ODV37" s="0"/>
      <c r="ODW37" s="0"/>
      <c r="ODX37" s="0"/>
      <c r="ODY37" s="0"/>
      <c r="ODZ37" s="0"/>
      <c r="OEA37" s="0"/>
      <c r="OEB37" s="0"/>
      <c r="OEC37" s="0"/>
      <c r="OED37" s="0"/>
      <c r="OEE37" s="0"/>
      <c r="OEF37" s="0"/>
      <c r="OEG37" s="0"/>
      <c r="OEH37" s="0"/>
      <c r="OEI37" s="0"/>
      <c r="OEJ37" s="0"/>
      <c r="OEK37" s="0"/>
      <c r="OEL37" s="0"/>
      <c r="OEM37" s="0"/>
      <c r="OEN37" s="0"/>
      <c r="OEO37" s="0"/>
      <c r="OEP37" s="0"/>
      <c r="OEQ37" s="0"/>
      <c r="OER37" s="0"/>
      <c r="OES37" s="0"/>
      <c r="OET37" s="0"/>
      <c r="OEU37" s="0"/>
      <c r="OEV37" s="0"/>
      <c r="OEW37" s="0"/>
      <c r="OEX37" s="0"/>
      <c r="OEY37" s="0"/>
      <c r="OEZ37" s="0"/>
      <c r="OFA37" s="0"/>
      <c r="OFB37" s="0"/>
      <c r="OFC37" s="0"/>
      <c r="OFD37" s="0"/>
      <c r="OFE37" s="0"/>
      <c r="OFF37" s="0"/>
      <c r="OFG37" s="0"/>
      <c r="OFH37" s="0"/>
      <c r="OFI37" s="0"/>
      <c r="OFJ37" s="0"/>
      <c r="OFK37" s="0"/>
      <c r="OFL37" s="0"/>
      <c r="OFM37" s="0"/>
      <c r="OFN37" s="0"/>
      <c r="OFO37" s="0"/>
      <c r="OFP37" s="0"/>
      <c r="OFQ37" s="0"/>
      <c r="OFR37" s="0"/>
      <c r="OFS37" s="0"/>
      <c r="OFT37" s="0"/>
      <c r="OFU37" s="0"/>
      <c r="OFV37" s="0"/>
      <c r="OFW37" s="0"/>
      <c r="OFX37" s="0"/>
      <c r="OFY37" s="0"/>
      <c r="OFZ37" s="0"/>
      <c r="OGA37" s="0"/>
      <c r="OGB37" s="0"/>
      <c r="OGC37" s="0"/>
      <c r="OGD37" s="0"/>
      <c r="OGE37" s="0"/>
      <c r="OGF37" s="0"/>
      <c r="OGG37" s="0"/>
      <c r="OGH37" s="0"/>
      <c r="OGI37" s="0"/>
      <c r="OGJ37" s="0"/>
      <c r="OGK37" s="0"/>
      <c r="OGL37" s="0"/>
      <c r="OGM37" s="0"/>
      <c r="OGN37" s="0"/>
      <c r="OGO37" s="0"/>
      <c r="OGP37" s="0"/>
      <c r="OGQ37" s="0"/>
      <c r="OGR37" s="0"/>
      <c r="OGS37" s="0"/>
      <c r="OGT37" s="0"/>
      <c r="OGU37" s="0"/>
      <c r="OGV37" s="0"/>
      <c r="OGW37" s="0"/>
      <c r="OGX37" s="0"/>
      <c r="OGY37" s="0"/>
      <c r="OGZ37" s="0"/>
      <c r="OHA37" s="0"/>
      <c r="OHB37" s="0"/>
      <c r="OHC37" s="0"/>
      <c r="OHD37" s="0"/>
      <c r="OHE37" s="0"/>
      <c r="OHF37" s="0"/>
      <c r="OHG37" s="0"/>
      <c r="OHH37" s="0"/>
      <c r="OHI37" s="0"/>
      <c r="OHJ37" s="0"/>
      <c r="OHK37" s="0"/>
      <c r="OHL37" s="0"/>
      <c r="OHM37" s="0"/>
      <c r="OHN37" s="0"/>
      <c r="OHO37" s="0"/>
      <c r="OHP37" s="0"/>
      <c r="OHQ37" s="0"/>
      <c r="OHR37" s="0"/>
      <c r="OHS37" s="0"/>
      <c r="OHT37" s="0"/>
      <c r="OHU37" s="0"/>
      <c r="OHV37" s="0"/>
      <c r="OHW37" s="0"/>
      <c r="OHX37" s="0"/>
      <c r="OHY37" s="0"/>
      <c r="OHZ37" s="0"/>
      <c r="OIA37" s="0"/>
      <c r="OIB37" s="0"/>
      <c r="OIC37" s="0"/>
      <c r="OID37" s="0"/>
      <c r="OIE37" s="0"/>
      <c r="OIF37" s="0"/>
      <c r="OIG37" s="0"/>
      <c r="OIH37" s="0"/>
      <c r="OII37" s="0"/>
      <c r="OIJ37" s="0"/>
      <c r="OIK37" s="0"/>
      <c r="OIL37" s="0"/>
      <c r="OIM37" s="0"/>
      <c r="OIN37" s="0"/>
      <c r="OIO37" s="0"/>
      <c r="OIP37" s="0"/>
      <c r="OIQ37" s="0"/>
      <c r="OIR37" s="0"/>
      <c r="OIS37" s="0"/>
      <c r="OIT37" s="0"/>
      <c r="OIU37" s="0"/>
      <c r="OIV37" s="0"/>
      <c r="OIW37" s="0"/>
      <c r="OIX37" s="0"/>
      <c r="OIY37" s="0"/>
      <c r="OIZ37" s="0"/>
      <c r="OJA37" s="0"/>
      <c r="OJB37" s="0"/>
      <c r="OJC37" s="0"/>
      <c r="OJD37" s="0"/>
      <c r="OJE37" s="0"/>
      <c r="OJF37" s="0"/>
      <c r="OJG37" s="0"/>
      <c r="OJH37" s="0"/>
      <c r="OJI37" s="0"/>
      <c r="OJJ37" s="0"/>
      <c r="OJK37" s="0"/>
      <c r="OJL37" s="0"/>
      <c r="OJM37" s="0"/>
      <c r="OJN37" s="0"/>
      <c r="OJO37" s="0"/>
      <c r="OJP37" s="0"/>
      <c r="OJQ37" s="0"/>
      <c r="OJR37" s="0"/>
      <c r="OJS37" s="0"/>
      <c r="OJT37" s="0"/>
      <c r="OJU37" s="0"/>
      <c r="OJV37" s="0"/>
      <c r="OJW37" s="0"/>
      <c r="OJX37" s="0"/>
      <c r="OJY37" s="0"/>
      <c r="OJZ37" s="0"/>
      <c r="OKA37" s="0"/>
      <c r="OKB37" s="0"/>
      <c r="OKC37" s="0"/>
      <c r="OKD37" s="0"/>
      <c r="OKE37" s="0"/>
      <c r="OKF37" s="0"/>
      <c r="OKG37" s="0"/>
      <c r="OKH37" s="0"/>
      <c r="OKI37" s="0"/>
      <c r="OKJ37" s="0"/>
      <c r="OKK37" s="0"/>
      <c r="OKL37" s="0"/>
      <c r="OKM37" s="0"/>
      <c r="OKN37" s="0"/>
      <c r="OKO37" s="0"/>
      <c r="OKP37" s="0"/>
      <c r="OKQ37" s="0"/>
      <c r="OKR37" s="0"/>
      <c r="OKS37" s="0"/>
      <c r="OKT37" s="0"/>
      <c r="OKU37" s="0"/>
      <c r="OKV37" s="0"/>
      <c r="OKW37" s="0"/>
      <c r="OKX37" s="0"/>
      <c r="OKY37" s="0"/>
      <c r="OKZ37" s="0"/>
      <c r="OLA37" s="0"/>
      <c r="OLB37" s="0"/>
      <c r="OLC37" s="0"/>
      <c r="OLD37" s="0"/>
      <c r="OLE37" s="0"/>
      <c r="OLF37" s="0"/>
      <c r="OLG37" s="0"/>
      <c r="OLH37" s="0"/>
      <c r="OLI37" s="0"/>
      <c r="OLJ37" s="0"/>
      <c r="OLK37" s="0"/>
      <c r="OLL37" s="0"/>
      <c r="OLM37" s="0"/>
      <c r="OLN37" s="0"/>
      <c r="OLO37" s="0"/>
      <c r="OLP37" s="0"/>
      <c r="OLQ37" s="0"/>
      <c r="OLR37" s="0"/>
      <c r="OLS37" s="0"/>
      <c r="OLT37" s="0"/>
      <c r="OLU37" s="0"/>
      <c r="OLV37" s="0"/>
      <c r="OLW37" s="0"/>
      <c r="OLX37" s="0"/>
      <c r="OLY37" s="0"/>
      <c r="OLZ37" s="0"/>
      <c r="OMA37" s="0"/>
      <c r="OMB37" s="0"/>
      <c r="OMC37" s="0"/>
      <c r="OMD37" s="0"/>
      <c r="OME37" s="0"/>
      <c r="OMF37" s="0"/>
      <c r="OMG37" s="0"/>
      <c r="OMH37" s="0"/>
      <c r="OMI37" s="0"/>
      <c r="OMJ37" s="0"/>
      <c r="OMK37" s="0"/>
      <c r="OML37" s="0"/>
      <c r="OMM37" s="0"/>
      <c r="OMN37" s="0"/>
      <c r="OMO37" s="0"/>
      <c r="OMP37" s="0"/>
      <c r="OMQ37" s="0"/>
      <c r="OMR37" s="0"/>
      <c r="OMS37" s="0"/>
      <c r="OMT37" s="0"/>
      <c r="OMU37" s="0"/>
      <c r="OMV37" s="0"/>
      <c r="OMW37" s="0"/>
      <c r="OMX37" s="0"/>
      <c r="OMY37" s="0"/>
      <c r="OMZ37" s="0"/>
      <c r="ONA37" s="0"/>
      <c r="ONB37" s="0"/>
      <c r="ONC37" s="0"/>
      <c r="OND37" s="0"/>
      <c r="ONE37" s="0"/>
      <c r="ONF37" s="0"/>
      <c r="ONG37" s="0"/>
      <c r="ONH37" s="0"/>
      <c r="ONI37" s="0"/>
      <c r="ONJ37" s="0"/>
      <c r="ONK37" s="0"/>
      <c r="ONL37" s="0"/>
      <c r="ONM37" s="0"/>
      <c r="ONN37" s="0"/>
      <c r="ONO37" s="0"/>
      <c r="ONP37" s="0"/>
      <c r="ONQ37" s="0"/>
      <c r="ONR37" s="0"/>
      <c r="ONS37" s="0"/>
      <c r="ONT37" s="0"/>
      <c r="ONU37" s="0"/>
      <c r="ONV37" s="0"/>
      <c r="ONW37" s="0"/>
      <c r="ONX37" s="0"/>
      <c r="ONY37" s="0"/>
      <c r="ONZ37" s="0"/>
      <c r="OOA37" s="0"/>
      <c r="OOB37" s="0"/>
      <c r="OOC37" s="0"/>
      <c r="OOD37" s="0"/>
      <c r="OOE37" s="0"/>
      <c r="OOF37" s="0"/>
      <c r="OOG37" s="0"/>
      <c r="OOH37" s="0"/>
      <c r="OOI37" s="0"/>
      <c r="OOJ37" s="0"/>
      <c r="OOK37" s="0"/>
      <c r="OOL37" s="0"/>
      <c r="OOM37" s="0"/>
      <c r="OON37" s="0"/>
      <c r="OOO37" s="0"/>
      <c r="OOP37" s="0"/>
      <c r="OOQ37" s="0"/>
      <c r="OOR37" s="0"/>
      <c r="OOS37" s="0"/>
      <c r="OOT37" s="0"/>
      <c r="OOU37" s="0"/>
      <c r="OOV37" s="0"/>
      <c r="OOW37" s="0"/>
      <c r="OOX37" s="0"/>
      <c r="OOY37" s="0"/>
      <c r="OOZ37" s="0"/>
      <c r="OPA37" s="0"/>
      <c r="OPB37" s="0"/>
      <c r="OPC37" s="0"/>
      <c r="OPD37" s="0"/>
      <c r="OPE37" s="0"/>
      <c r="OPF37" s="0"/>
      <c r="OPG37" s="0"/>
      <c r="OPH37" s="0"/>
      <c r="OPI37" s="0"/>
      <c r="OPJ37" s="0"/>
      <c r="OPK37" s="0"/>
      <c r="OPL37" s="0"/>
      <c r="OPM37" s="0"/>
      <c r="OPN37" s="0"/>
      <c r="OPO37" s="0"/>
      <c r="OPP37" s="0"/>
      <c r="OPQ37" s="0"/>
      <c r="OPR37" s="0"/>
      <c r="OPS37" s="0"/>
      <c r="OPT37" s="0"/>
      <c r="OPU37" s="0"/>
      <c r="OPV37" s="0"/>
      <c r="OPW37" s="0"/>
      <c r="OPX37" s="0"/>
      <c r="OPY37" s="0"/>
      <c r="OPZ37" s="0"/>
      <c r="OQA37" s="0"/>
      <c r="OQB37" s="0"/>
      <c r="OQC37" s="0"/>
      <c r="OQD37" s="0"/>
      <c r="OQE37" s="0"/>
      <c r="OQF37" s="0"/>
      <c r="OQG37" s="0"/>
      <c r="OQH37" s="0"/>
      <c r="OQI37" s="0"/>
      <c r="OQJ37" s="0"/>
      <c r="OQK37" s="0"/>
      <c r="OQL37" s="0"/>
      <c r="OQM37" s="0"/>
      <c r="OQN37" s="0"/>
      <c r="OQO37" s="0"/>
      <c r="OQP37" s="0"/>
      <c r="OQQ37" s="0"/>
      <c r="OQR37" s="0"/>
      <c r="OQS37" s="0"/>
      <c r="OQT37" s="0"/>
      <c r="OQU37" s="0"/>
      <c r="OQV37" s="0"/>
      <c r="OQW37" s="0"/>
      <c r="OQX37" s="0"/>
      <c r="OQY37" s="0"/>
      <c r="OQZ37" s="0"/>
      <c r="ORA37" s="0"/>
      <c r="ORB37" s="0"/>
      <c r="ORC37" s="0"/>
      <c r="ORD37" s="0"/>
      <c r="ORE37" s="0"/>
      <c r="ORF37" s="0"/>
      <c r="ORG37" s="0"/>
      <c r="ORH37" s="0"/>
      <c r="ORI37" s="0"/>
      <c r="ORJ37" s="0"/>
      <c r="ORK37" s="0"/>
      <c r="ORL37" s="0"/>
      <c r="ORM37" s="0"/>
      <c r="ORN37" s="0"/>
      <c r="ORO37" s="0"/>
      <c r="ORP37" s="0"/>
      <c r="ORQ37" s="0"/>
      <c r="ORR37" s="0"/>
      <c r="ORS37" s="0"/>
      <c r="ORT37" s="0"/>
      <c r="ORU37" s="0"/>
      <c r="ORV37" s="0"/>
      <c r="ORW37" s="0"/>
      <c r="ORX37" s="0"/>
      <c r="ORY37" s="0"/>
      <c r="ORZ37" s="0"/>
      <c r="OSA37" s="0"/>
      <c r="OSB37" s="0"/>
      <c r="OSC37" s="0"/>
      <c r="OSD37" s="0"/>
      <c r="OSE37" s="0"/>
      <c r="OSF37" s="0"/>
      <c r="OSG37" s="0"/>
      <c r="OSH37" s="0"/>
      <c r="OSI37" s="0"/>
      <c r="OSJ37" s="0"/>
      <c r="OSK37" s="0"/>
      <c r="OSL37" s="0"/>
      <c r="OSM37" s="0"/>
      <c r="OSN37" s="0"/>
      <c r="OSO37" s="0"/>
      <c r="OSP37" s="0"/>
      <c r="OSQ37" s="0"/>
      <c r="OSR37" s="0"/>
      <c r="OSS37" s="0"/>
      <c r="OST37" s="0"/>
      <c r="OSU37" s="0"/>
      <c r="OSV37" s="0"/>
      <c r="OSW37" s="0"/>
      <c r="OSX37" s="0"/>
      <c r="OSY37" s="0"/>
      <c r="OSZ37" s="0"/>
      <c r="OTA37" s="0"/>
      <c r="OTB37" s="0"/>
      <c r="OTC37" s="0"/>
      <c r="OTD37" s="0"/>
      <c r="OTE37" s="0"/>
      <c r="OTF37" s="0"/>
      <c r="OTG37" s="0"/>
      <c r="OTH37" s="0"/>
      <c r="OTI37" s="0"/>
      <c r="OTJ37" s="0"/>
      <c r="OTK37" s="0"/>
      <c r="OTL37" s="0"/>
      <c r="OTM37" s="0"/>
      <c r="OTN37" s="0"/>
      <c r="OTO37" s="0"/>
      <c r="OTP37" s="0"/>
      <c r="OTQ37" s="0"/>
      <c r="OTR37" s="0"/>
      <c r="OTS37" s="0"/>
      <c r="OTT37" s="0"/>
      <c r="OTU37" s="0"/>
      <c r="OTV37" s="0"/>
      <c r="OTW37" s="0"/>
      <c r="OTX37" s="0"/>
      <c r="OTY37" s="0"/>
      <c r="OTZ37" s="0"/>
      <c r="OUA37" s="0"/>
      <c r="OUB37" s="0"/>
      <c r="OUC37" s="0"/>
      <c r="OUD37" s="0"/>
      <c r="OUE37" s="0"/>
      <c r="OUF37" s="0"/>
      <c r="OUG37" s="0"/>
      <c r="OUH37" s="0"/>
      <c r="OUI37" s="0"/>
      <c r="OUJ37" s="0"/>
      <c r="OUK37" s="0"/>
      <c r="OUL37" s="0"/>
      <c r="OUM37" s="0"/>
      <c r="OUN37" s="0"/>
      <c r="OUO37" s="0"/>
      <c r="OUP37" s="0"/>
      <c r="OUQ37" s="0"/>
      <c r="OUR37" s="0"/>
      <c r="OUS37" s="0"/>
      <c r="OUT37" s="0"/>
      <c r="OUU37" s="0"/>
      <c r="OUV37" s="0"/>
      <c r="OUW37" s="0"/>
      <c r="OUX37" s="0"/>
      <c r="OUY37" s="0"/>
      <c r="OUZ37" s="0"/>
      <c r="OVA37" s="0"/>
      <c r="OVB37" s="0"/>
      <c r="OVC37" s="0"/>
      <c r="OVD37" s="0"/>
      <c r="OVE37" s="0"/>
      <c r="OVF37" s="0"/>
      <c r="OVG37" s="0"/>
      <c r="OVH37" s="0"/>
      <c r="OVI37" s="0"/>
      <c r="OVJ37" s="0"/>
      <c r="OVK37" s="0"/>
      <c r="OVL37" s="0"/>
      <c r="OVM37" s="0"/>
      <c r="OVN37" s="0"/>
      <c r="OVO37" s="0"/>
      <c r="OVP37" s="0"/>
      <c r="OVQ37" s="0"/>
      <c r="OVR37" s="0"/>
      <c r="OVS37" s="0"/>
      <c r="OVT37" s="0"/>
      <c r="OVU37" s="0"/>
      <c r="OVV37" s="0"/>
      <c r="OVW37" s="0"/>
      <c r="OVX37" s="0"/>
      <c r="OVY37" s="0"/>
      <c r="OVZ37" s="0"/>
      <c r="OWA37" s="0"/>
      <c r="OWB37" s="0"/>
      <c r="OWC37" s="0"/>
      <c r="OWD37" s="0"/>
      <c r="OWE37" s="0"/>
      <c r="OWF37" s="0"/>
      <c r="OWG37" s="0"/>
      <c r="OWH37" s="0"/>
      <c r="OWI37" s="0"/>
      <c r="OWJ37" s="0"/>
      <c r="OWK37" s="0"/>
      <c r="OWL37" s="0"/>
      <c r="OWM37" s="0"/>
      <c r="OWN37" s="0"/>
      <c r="OWO37" s="0"/>
      <c r="OWP37" s="0"/>
      <c r="OWQ37" s="0"/>
      <c r="OWR37" s="0"/>
      <c r="OWS37" s="0"/>
      <c r="OWT37" s="0"/>
      <c r="OWU37" s="0"/>
      <c r="OWV37" s="0"/>
      <c r="OWW37" s="0"/>
      <c r="OWX37" s="0"/>
      <c r="OWY37" s="0"/>
      <c r="OWZ37" s="0"/>
      <c r="OXA37" s="0"/>
      <c r="OXB37" s="0"/>
      <c r="OXC37" s="0"/>
      <c r="OXD37" s="0"/>
      <c r="OXE37" s="0"/>
      <c r="OXF37" s="0"/>
      <c r="OXG37" s="0"/>
      <c r="OXH37" s="0"/>
      <c r="OXI37" s="0"/>
      <c r="OXJ37" s="0"/>
      <c r="OXK37" s="0"/>
      <c r="OXL37" s="0"/>
      <c r="OXM37" s="0"/>
      <c r="OXN37" s="0"/>
      <c r="OXO37" s="0"/>
      <c r="OXP37" s="0"/>
      <c r="OXQ37" s="0"/>
      <c r="OXR37" s="0"/>
      <c r="OXS37" s="0"/>
      <c r="OXT37" s="0"/>
      <c r="OXU37" s="0"/>
      <c r="OXV37" s="0"/>
      <c r="OXW37" s="0"/>
      <c r="OXX37" s="0"/>
      <c r="OXY37" s="0"/>
      <c r="OXZ37" s="0"/>
      <c r="OYA37" s="0"/>
      <c r="OYB37" s="0"/>
      <c r="OYC37" s="0"/>
      <c r="OYD37" s="0"/>
      <c r="OYE37" s="0"/>
      <c r="OYF37" s="0"/>
      <c r="OYG37" s="0"/>
      <c r="OYH37" s="0"/>
      <c r="OYI37" s="0"/>
      <c r="OYJ37" s="0"/>
      <c r="OYK37" s="0"/>
      <c r="OYL37" s="0"/>
      <c r="OYM37" s="0"/>
      <c r="OYN37" s="0"/>
      <c r="OYO37" s="0"/>
      <c r="OYP37" s="0"/>
      <c r="OYQ37" s="0"/>
      <c r="OYR37" s="0"/>
      <c r="OYS37" s="0"/>
      <c r="OYT37" s="0"/>
      <c r="OYU37" s="0"/>
      <c r="OYV37" s="0"/>
      <c r="OYW37" s="0"/>
      <c r="OYX37" s="0"/>
      <c r="OYY37" s="0"/>
      <c r="OYZ37" s="0"/>
      <c r="OZA37" s="0"/>
      <c r="OZB37" s="0"/>
      <c r="OZC37" s="0"/>
      <c r="OZD37" s="0"/>
      <c r="OZE37" s="0"/>
      <c r="OZF37" s="0"/>
      <c r="OZG37" s="0"/>
      <c r="OZH37" s="0"/>
      <c r="OZI37" s="0"/>
      <c r="OZJ37" s="0"/>
      <c r="OZK37" s="0"/>
      <c r="OZL37" s="0"/>
      <c r="OZM37" s="0"/>
      <c r="OZN37" s="0"/>
      <c r="OZO37" s="0"/>
      <c r="OZP37" s="0"/>
      <c r="OZQ37" s="0"/>
      <c r="OZR37" s="0"/>
      <c r="OZS37" s="0"/>
      <c r="OZT37" s="0"/>
      <c r="OZU37" s="0"/>
      <c r="OZV37" s="0"/>
      <c r="OZW37" s="0"/>
      <c r="OZX37" s="0"/>
      <c r="OZY37" s="0"/>
      <c r="OZZ37" s="0"/>
      <c r="PAA37" s="0"/>
      <c r="PAB37" s="0"/>
      <c r="PAC37" s="0"/>
      <c r="PAD37" s="0"/>
      <c r="PAE37" s="0"/>
      <c r="PAF37" s="0"/>
      <c r="PAG37" s="0"/>
      <c r="PAH37" s="0"/>
      <c r="PAI37" s="0"/>
      <c r="PAJ37" s="0"/>
      <c r="PAK37" s="0"/>
      <c r="PAL37" s="0"/>
      <c r="PAM37" s="0"/>
      <c r="PAN37" s="0"/>
      <c r="PAO37" s="0"/>
      <c r="PAP37" s="0"/>
      <c r="PAQ37" s="0"/>
      <c r="PAR37" s="0"/>
      <c r="PAS37" s="0"/>
      <c r="PAT37" s="0"/>
      <c r="PAU37" s="0"/>
      <c r="PAV37" s="0"/>
      <c r="PAW37" s="0"/>
      <c r="PAX37" s="0"/>
      <c r="PAY37" s="0"/>
      <c r="PAZ37" s="0"/>
      <c r="PBA37" s="0"/>
      <c r="PBB37" s="0"/>
      <c r="PBC37" s="0"/>
      <c r="PBD37" s="0"/>
      <c r="PBE37" s="0"/>
      <c r="PBF37" s="0"/>
      <c r="PBG37" s="0"/>
      <c r="PBH37" s="0"/>
      <c r="PBI37" s="0"/>
      <c r="PBJ37" s="0"/>
      <c r="PBK37" s="0"/>
      <c r="PBL37" s="0"/>
      <c r="PBM37" s="0"/>
      <c r="PBN37" s="0"/>
      <c r="PBO37" s="0"/>
      <c r="PBP37" s="0"/>
      <c r="PBQ37" s="0"/>
      <c r="PBR37" s="0"/>
      <c r="PBS37" s="0"/>
      <c r="PBT37" s="0"/>
      <c r="PBU37" s="0"/>
      <c r="PBV37" s="0"/>
      <c r="PBW37" s="0"/>
      <c r="PBX37" s="0"/>
      <c r="PBY37" s="0"/>
      <c r="PBZ37" s="0"/>
      <c r="PCA37" s="0"/>
      <c r="PCB37" s="0"/>
      <c r="PCC37" s="0"/>
      <c r="PCD37" s="0"/>
      <c r="PCE37" s="0"/>
      <c r="PCF37" s="0"/>
      <c r="PCG37" s="0"/>
      <c r="PCH37" s="0"/>
      <c r="PCI37" s="0"/>
      <c r="PCJ37" s="0"/>
      <c r="PCK37" s="0"/>
      <c r="PCL37" s="0"/>
      <c r="PCM37" s="0"/>
      <c r="PCN37" s="0"/>
      <c r="PCO37" s="0"/>
      <c r="PCP37" s="0"/>
      <c r="PCQ37" s="0"/>
      <c r="PCR37" s="0"/>
      <c r="PCS37" s="0"/>
      <c r="PCT37" s="0"/>
      <c r="PCU37" s="0"/>
      <c r="PCV37" s="0"/>
      <c r="PCW37" s="0"/>
      <c r="PCX37" s="0"/>
      <c r="PCY37" s="0"/>
      <c r="PCZ37" s="0"/>
      <c r="PDA37" s="0"/>
      <c r="PDB37" s="0"/>
      <c r="PDC37" s="0"/>
      <c r="PDD37" s="0"/>
      <c r="PDE37" s="0"/>
      <c r="PDF37" s="0"/>
      <c r="PDG37" s="0"/>
      <c r="PDH37" s="0"/>
      <c r="PDI37" s="0"/>
      <c r="PDJ37" s="0"/>
      <c r="PDK37" s="0"/>
      <c r="PDL37" s="0"/>
      <c r="PDM37" s="0"/>
      <c r="PDN37" s="0"/>
      <c r="PDO37" s="0"/>
      <c r="PDP37" s="0"/>
      <c r="PDQ37" s="0"/>
      <c r="PDR37" s="0"/>
      <c r="PDS37" s="0"/>
      <c r="PDT37" s="0"/>
      <c r="PDU37" s="0"/>
      <c r="PDV37" s="0"/>
      <c r="PDW37" s="0"/>
      <c r="PDX37" s="0"/>
      <c r="PDY37" s="0"/>
      <c r="PDZ37" s="0"/>
      <c r="PEA37" s="0"/>
      <c r="PEB37" s="0"/>
      <c r="PEC37" s="0"/>
      <c r="PED37" s="0"/>
      <c r="PEE37" s="0"/>
      <c r="PEF37" s="0"/>
      <c r="PEG37" s="0"/>
      <c r="PEH37" s="0"/>
      <c r="PEI37" s="0"/>
      <c r="PEJ37" s="0"/>
      <c r="PEK37" s="0"/>
      <c r="PEL37" s="0"/>
      <c r="PEM37" s="0"/>
      <c r="PEN37" s="0"/>
      <c r="PEO37" s="0"/>
      <c r="PEP37" s="0"/>
      <c r="PEQ37" s="0"/>
      <c r="PER37" s="0"/>
      <c r="PES37" s="0"/>
      <c r="PET37" s="0"/>
      <c r="PEU37" s="0"/>
      <c r="PEV37" s="0"/>
      <c r="PEW37" s="0"/>
      <c r="PEX37" s="0"/>
      <c r="PEY37" s="0"/>
      <c r="PEZ37" s="0"/>
      <c r="PFA37" s="0"/>
      <c r="PFB37" s="0"/>
      <c r="PFC37" s="0"/>
      <c r="PFD37" s="0"/>
      <c r="PFE37" s="0"/>
      <c r="PFF37" s="0"/>
      <c r="PFG37" s="0"/>
      <c r="PFH37" s="0"/>
      <c r="PFI37" s="0"/>
      <c r="PFJ37" s="0"/>
      <c r="PFK37" s="0"/>
      <c r="PFL37" s="0"/>
      <c r="PFM37" s="0"/>
      <c r="PFN37" s="0"/>
      <c r="PFO37" s="0"/>
      <c r="PFP37" s="0"/>
      <c r="PFQ37" s="0"/>
      <c r="PFR37" s="0"/>
      <c r="PFS37" s="0"/>
      <c r="PFT37" s="0"/>
      <c r="PFU37" s="0"/>
      <c r="PFV37" s="0"/>
      <c r="PFW37" s="0"/>
      <c r="PFX37" s="0"/>
      <c r="PFY37" s="0"/>
      <c r="PFZ37" s="0"/>
      <c r="PGA37" s="0"/>
      <c r="PGB37" s="0"/>
      <c r="PGC37" s="0"/>
      <c r="PGD37" s="0"/>
      <c r="PGE37" s="0"/>
      <c r="PGF37" s="0"/>
      <c r="PGG37" s="0"/>
      <c r="PGH37" s="0"/>
      <c r="PGI37" s="0"/>
      <c r="PGJ37" s="0"/>
      <c r="PGK37" s="0"/>
      <c r="PGL37" s="0"/>
      <c r="PGM37" s="0"/>
      <c r="PGN37" s="0"/>
      <c r="PGO37" s="0"/>
      <c r="PGP37" s="0"/>
      <c r="PGQ37" s="0"/>
      <c r="PGR37" s="0"/>
      <c r="PGS37" s="0"/>
      <c r="PGT37" s="0"/>
      <c r="PGU37" s="0"/>
      <c r="PGV37" s="0"/>
      <c r="PGW37" s="0"/>
      <c r="PGX37" s="0"/>
      <c r="PGY37" s="0"/>
      <c r="PGZ37" s="0"/>
      <c r="PHA37" s="0"/>
      <c r="PHB37" s="0"/>
      <c r="PHC37" s="0"/>
      <c r="PHD37" s="0"/>
      <c r="PHE37" s="0"/>
      <c r="PHF37" s="0"/>
      <c r="PHG37" s="0"/>
      <c r="PHH37" s="0"/>
      <c r="PHI37" s="0"/>
      <c r="PHJ37" s="0"/>
      <c r="PHK37" s="0"/>
      <c r="PHL37" s="0"/>
      <c r="PHM37" s="0"/>
      <c r="PHN37" s="0"/>
      <c r="PHO37" s="0"/>
      <c r="PHP37" s="0"/>
      <c r="PHQ37" s="0"/>
      <c r="PHR37" s="0"/>
      <c r="PHS37" s="0"/>
      <c r="PHT37" s="0"/>
      <c r="PHU37" s="0"/>
      <c r="PHV37" s="0"/>
      <c r="PHW37" s="0"/>
      <c r="PHX37" s="0"/>
      <c r="PHY37" s="0"/>
      <c r="PHZ37" s="0"/>
      <c r="PIA37" s="0"/>
      <c r="PIB37" s="0"/>
      <c r="PIC37" s="0"/>
      <c r="PID37" s="0"/>
      <c r="PIE37" s="0"/>
      <c r="PIF37" s="0"/>
      <c r="PIG37" s="0"/>
      <c r="PIH37" s="0"/>
      <c r="PII37" s="0"/>
      <c r="PIJ37" s="0"/>
      <c r="PIK37" s="0"/>
      <c r="PIL37" s="0"/>
      <c r="PIM37" s="0"/>
      <c r="PIN37" s="0"/>
      <c r="PIO37" s="0"/>
      <c r="PIP37" s="0"/>
      <c r="PIQ37" s="0"/>
      <c r="PIR37" s="0"/>
      <c r="PIS37" s="0"/>
      <c r="PIT37" s="0"/>
      <c r="PIU37" s="0"/>
      <c r="PIV37" s="0"/>
      <c r="PIW37" s="0"/>
      <c r="PIX37" s="0"/>
      <c r="PIY37" s="0"/>
      <c r="PIZ37" s="0"/>
      <c r="PJA37" s="0"/>
      <c r="PJB37" s="0"/>
      <c r="PJC37" s="0"/>
      <c r="PJD37" s="0"/>
      <c r="PJE37" s="0"/>
      <c r="PJF37" s="0"/>
      <c r="PJG37" s="0"/>
      <c r="PJH37" s="0"/>
      <c r="PJI37" s="0"/>
      <c r="PJJ37" s="0"/>
      <c r="PJK37" s="0"/>
      <c r="PJL37" s="0"/>
      <c r="PJM37" s="0"/>
      <c r="PJN37" s="0"/>
      <c r="PJO37" s="0"/>
      <c r="PJP37" s="0"/>
      <c r="PJQ37" s="0"/>
      <c r="PJR37" s="0"/>
      <c r="PJS37" s="0"/>
      <c r="PJT37" s="0"/>
      <c r="PJU37" s="0"/>
      <c r="PJV37" s="0"/>
      <c r="PJW37" s="0"/>
      <c r="PJX37" s="0"/>
      <c r="PJY37" s="0"/>
      <c r="PJZ37" s="0"/>
      <c r="PKA37" s="0"/>
      <c r="PKB37" s="0"/>
      <c r="PKC37" s="0"/>
      <c r="PKD37" s="0"/>
      <c r="PKE37" s="0"/>
      <c r="PKF37" s="0"/>
      <c r="PKG37" s="0"/>
      <c r="PKH37" s="0"/>
      <c r="PKI37" s="0"/>
      <c r="PKJ37" s="0"/>
      <c r="PKK37" s="0"/>
      <c r="PKL37" s="0"/>
      <c r="PKM37" s="0"/>
      <c r="PKN37" s="0"/>
      <c r="PKO37" s="0"/>
      <c r="PKP37" s="0"/>
      <c r="PKQ37" s="0"/>
      <c r="PKR37" s="0"/>
      <c r="PKS37" s="0"/>
      <c r="PKT37" s="0"/>
      <c r="PKU37" s="0"/>
      <c r="PKV37" s="0"/>
      <c r="PKW37" s="0"/>
      <c r="PKX37" s="0"/>
      <c r="PKY37" s="0"/>
      <c r="PKZ37" s="0"/>
      <c r="PLA37" s="0"/>
      <c r="PLB37" s="0"/>
      <c r="PLC37" s="0"/>
      <c r="PLD37" s="0"/>
      <c r="PLE37" s="0"/>
      <c r="PLF37" s="0"/>
      <c r="PLG37" s="0"/>
      <c r="PLH37" s="0"/>
      <c r="PLI37" s="0"/>
      <c r="PLJ37" s="0"/>
      <c r="PLK37" s="0"/>
      <c r="PLL37" s="0"/>
      <c r="PLM37" s="0"/>
      <c r="PLN37" s="0"/>
      <c r="PLO37" s="0"/>
      <c r="PLP37" s="0"/>
      <c r="PLQ37" s="0"/>
      <c r="PLR37" s="0"/>
      <c r="PLS37" s="0"/>
      <c r="PLT37" s="0"/>
      <c r="PLU37" s="0"/>
      <c r="PLV37" s="0"/>
      <c r="PLW37" s="0"/>
      <c r="PLX37" s="0"/>
      <c r="PLY37" s="0"/>
      <c r="PLZ37" s="0"/>
      <c r="PMA37" s="0"/>
      <c r="PMB37" s="0"/>
      <c r="PMC37" s="0"/>
      <c r="PMD37" s="0"/>
      <c r="PME37" s="0"/>
      <c r="PMF37" s="0"/>
      <c r="PMG37" s="0"/>
      <c r="PMH37" s="0"/>
      <c r="PMI37" s="0"/>
      <c r="PMJ37" s="0"/>
      <c r="PMK37" s="0"/>
      <c r="PML37" s="0"/>
      <c r="PMM37" s="0"/>
      <c r="PMN37" s="0"/>
      <c r="PMO37" s="0"/>
      <c r="PMP37" s="0"/>
      <c r="PMQ37" s="0"/>
      <c r="PMR37" s="0"/>
      <c r="PMS37" s="0"/>
      <c r="PMT37" s="0"/>
      <c r="PMU37" s="0"/>
      <c r="PMV37" s="0"/>
      <c r="PMW37" s="0"/>
      <c r="PMX37" s="0"/>
      <c r="PMY37" s="0"/>
      <c r="PMZ37" s="0"/>
      <c r="PNA37" s="0"/>
      <c r="PNB37" s="0"/>
      <c r="PNC37" s="0"/>
      <c r="PND37" s="0"/>
      <c r="PNE37" s="0"/>
      <c r="PNF37" s="0"/>
      <c r="PNG37" s="0"/>
      <c r="PNH37" s="0"/>
      <c r="PNI37" s="0"/>
      <c r="PNJ37" s="0"/>
      <c r="PNK37" s="0"/>
      <c r="PNL37" s="0"/>
      <c r="PNM37" s="0"/>
      <c r="PNN37" s="0"/>
      <c r="PNO37" s="0"/>
      <c r="PNP37" s="0"/>
      <c r="PNQ37" s="0"/>
      <c r="PNR37" s="0"/>
      <c r="PNS37" s="0"/>
      <c r="PNT37" s="0"/>
      <c r="PNU37" s="0"/>
      <c r="PNV37" s="0"/>
      <c r="PNW37" s="0"/>
      <c r="PNX37" s="0"/>
      <c r="PNY37" s="0"/>
      <c r="PNZ37" s="0"/>
      <c r="POA37" s="0"/>
      <c r="POB37" s="0"/>
      <c r="POC37" s="0"/>
      <c r="POD37" s="0"/>
      <c r="POE37" s="0"/>
      <c r="POF37" s="0"/>
      <c r="POG37" s="0"/>
      <c r="POH37" s="0"/>
      <c r="POI37" s="0"/>
      <c r="POJ37" s="0"/>
      <c r="POK37" s="0"/>
      <c r="POL37" s="0"/>
      <c r="POM37" s="0"/>
      <c r="PON37" s="0"/>
      <c r="POO37" s="0"/>
      <c r="POP37" s="0"/>
      <c r="POQ37" s="0"/>
      <c r="POR37" s="0"/>
      <c r="POS37" s="0"/>
      <c r="POT37" s="0"/>
      <c r="POU37" s="0"/>
      <c r="POV37" s="0"/>
      <c r="POW37" s="0"/>
      <c r="POX37" s="0"/>
      <c r="POY37" s="0"/>
      <c r="POZ37" s="0"/>
      <c r="PPA37" s="0"/>
      <c r="PPB37" s="0"/>
      <c r="PPC37" s="0"/>
      <c r="PPD37" s="0"/>
      <c r="PPE37" s="0"/>
      <c r="PPF37" s="0"/>
      <c r="PPG37" s="0"/>
      <c r="PPH37" s="0"/>
      <c r="PPI37" s="0"/>
      <c r="PPJ37" s="0"/>
      <c r="PPK37" s="0"/>
      <c r="PPL37" s="0"/>
      <c r="PPM37" s="0"/>
      <c r="PPN37" s="0"/>
      <c r="PPO37" s="0"/>
      <c r="PPP37" s="0"/>
      <c r="PPQ37" s="0"/>
      <c r="PPR37" s="0"/>
      <c r="PPS37" s="0"/>
      <c r="PPT37" s="0"/>
      <c r="PPU37" s="0"/>
      <c r="PPV37" s="0"/>
      <c r="PPW37" s="0"/>
      <c r="PPX37" s="0"/>
      <c r="PPY37" s="0"/>
      <c r="PPZ37" s="0"/>
      <c r="PQA37" s="0"/>
      <c r="PQB37" s="0"/>
      <c r="PQC37" s="0"/>
      <c r="PQD37" s="0"/>
      <c r="PQE37" s="0"/>
      <c r="PQF37" s="0"/>
      <c r="PQG37" s="0"/>
      <c r="PQH37" s="0"/>
      <c r="PQI37" s="0"/>
      <c r="PQJ37" s="0"/>
      <c r="PQK37" s="0"/>
      <c r="PQL37" s="0"/>
      <c r="PQM37" s="0"/>
      <c r="PQN37" s="0"/>
      <c r="PQO37" s="0"/>
      <c r="PQP37" s="0"/>
      <c r="PQQ37" s="0"/>
      <c r="PQR37" s="0"/>
      <c r="PQS37" s="0"/>
      <c r="PQT37" s="0"/>
      <c r="PQU37" s="0"/>
      <c r="PQV37" s="0"/>
      <c r="PQW37" s="0"/>
      <c r="PQX37" s="0"/>
      <c r="PQY37" s="0"/>
      <c r="PQZ37" s="0"/>
      <c r="PRA37" s="0"/>
      <c r="PRB37" s="0"/>
      <c r="PRC37" s="0"/>
      <c r="PRD37" s="0"/>
      <c r="PRE37" s="0"/>
      <c r="PRF37" s="0"/>
      <c r="PRG37" s="0"/>
      <c r="PRH37" s="0"/>
      <c r="PRI37" s="0"/>
      <c r="PRJ37" s="0"/>
      <c r="PRK37" s="0"/>
      <c r="PRL37" s="0"/>
      <c r="PRM37" s="0"/>
      <c r="PRN37" s="0"/>
      <c r="PRO37" s="0"/>
      <c r="PRP37" s="0"/>
      <c r="PRQ37" s="0"/>
      <c r="PRR37" s="0"/>
      <c r="PRS37" s="0"/>
      <c r="PRT37" s="0"/>
      <c r="PRU37" s="0"/>
      <c r="PRV37" s="0"/>
      <c r="PRW37" s="0"/>
      <c r="PRX37" s="0"/>
      <c r="PRY37" s="0"/>
      <c r="PRZ37" s="0"/>
      <c r="PSA37" s="0"/>
      <c r="PSB37" s="0"/>
      <c r="PSC37" s="0"/>
      <c r="PSD37" s="0"/>
      <c r="PSE37" s="0"/>
      <c r="PSF37" s="0"/>
      <c r="PSG37" s="0"/>
      <c r="PSH37" s="0"/>
      <c r="PSI37" s="0"/>
      <c r="PSJ37" s="0"/>
      <c r="PSK37" s="0"/>
      <c r="PSL37" s="0"/>
      <c r="PSM37" s="0"/>
      <c r="PSN37" s="0"/>
      <c r="PSO37" s="0"/>
      <c r="PSP37" s="0"/>
      <c r="PSQ37" s="0"/>
      <c r="PSR37" s="0"/>
      <c r="PSS37" s="0"/>
      <c r="PST37" s="0"/>
      <c r="PSU37" s="0"/>
      <c r="PSV37" s="0"/>
      <c r="PSW37" s="0"/>
      <c r="PSX37" s="0"/>
      <c r="PSY37" s="0"/>
      <c r="PSZ37" s="0"/>
      <c r="PTA37" s="0"/>
      <c r="PTB37" s="0"/>
      <c r="PTC37" s="0"/>
      <c r="PTD37" s="0"/>
      <c r="PTE37" s="0"/>
      <c r="PTF37" s="0"/>
      <c r="PTG37" s="0"/>
      <c r="PTH37" s="0"/>
      <c r="PTI37" s="0"/>
      <c r="PTJ37" s="0"/>
      <c r="PTK37" s="0"/>
      <c r="PTL37" s="0"/>
      <c r="PTM37" s="0"/>
      <c r="PTN37" s="0"/>
      <c r="PTO37" s="0"/>
      <c r="PTP37" s="0"/>
      <c r="PTQ37" s="0"/>
      <c r="PTR37" s="0"/>
      <c r="PTS37" s="0"/>
      <c r="PTT37" s="0"/>
      <c r="PTU37" s="0"/>
      <c r="PTV37" s="0"/>
      <c r="PTW37" s="0"/>
      <c r="PTX37" s="0"/>
      <c r="PTY37" s="0"/>
      <c r="PTZ37" s="0"/>
      <c r="PUA37" s="0"/>
      <c r="PUB37" s="0"/>
      <c r="PUC37" s="0"/>
      <c r="PUD37" s="0"/>
      <c r="PUE37" s="0"/>
      <c r="PUF37" s="0"/>
      <c r="PUG37" s="0"/>
      <c r="PUH37" s="0"/>
      <c r="PUI37" s="0"/>
      <c r="PUJ37" s="0"/>
      <c r="PUK37" s="0"/>
      <c r="PUL37" s="0"/>
      <c r="PUM37" s="0"/>
      <c r="PUN37" s="0"/>
      <c r="PUO37" s="0"/>
      <c r="PUP37" s="0"/>
      <c r="PUQ37" s="0"/>
      <c r="PUR37" s="0"/>
      <c r="PUS37" s="0"/>
      <c r="PUT37" s="0"/>
      <c r="PUU37" s="0"/>
      <c r="PUV37" s="0"/>
      <c r="PUW37" s="0"/>
      <c r="PUX37" s="0"/>
      <c r="PUY37" s="0"/>
      <c r="PUZ37" s="0"/>
      <c r="PVA37" s="0"/>
      <c r="PVB37" s="0"/>
      <c r="PVC37" s="0"/>
      <c r="PVD37" s="0"/>
      <c r="PVE37" s="0"/>
      <c r="PVF37" s="0"/>
      <c r="PVG37" s="0"/>
      <c r="PVH37" s="0"/>
      <c r="PVI37" s="0"/>
      <c r="PVJ37" s="0"/>
      <c r="PVK37" s="0"/>
      <c r="PVL37" s="0"/>
      <c r="PVM37" s="0"/>
      <c r="PVN37" s="0"/>
      <c r="PVO37" s="0"/>
      <c r="PVP37" s="0"/>
      <c r="PVQ37" s="0"/>
      <c r="PVR37" s="0"/>
      <c r="PVS37" s="0"/>
      <c r="PVT37" s="0"/>
      <c r="PVU37" s="0"/>
      <c r="PVV37" s="0"/>
      <c r="PVW37" s="0"/>
      <c r="PVX37" s="0"/>
      <c r="PVY37" s="0"/>
      <c r="PVZ37" s="0"/>
      <c r="PWA37" s="0"/>
      <c r="PWB37" s="0"/>
      <c r="PWC37" s="0"/>
      <c r="PWD37" s="0"/>
      <c r="PWE37" s="0"/>
      <c r="PWF37" s="0"/>
      <c r="PWG37" s="0"/>
      <c r="PWH37" s="0"/>
      <c r="PWI37" s="0"/>
      <c r="PWJ37" s="0"/>
      <c r="PWK37" s="0"/>
      <c r="PWL37" s="0"/>
      <c r="PWM37" s="0"/>
      <c r="PWN37" s="0"/>
      <c r="PWO37" s="0"/>
      <c r="PWP37" s="0"/>
      <c r="PWQ37" s="0"/>
      <c r="PWR37" s="0"/>
      <c r="PWS37" s="0"/>
      <c r="PWT37" s="0"/>
      <c r="PWU37" s="0"/>
      <c r="PWV37" s="0"/>
      <c r="PWW37" s="0"/>
      <c r="PWX37" s="0"/>
      <c r="PWY37" s="0"/>
      <c r="PWZ37" s="0"/>
      <c r="PXA37" s="0"/>
      <c r="PXB37" s="0"/>
      <c r="PXC37" s="0"/>
      <c r="PXD37" s="0"/>
      <c r="PXE37" s="0"/>
      <c r="PXF37" s="0"/>
      <c r="PXG37" s="0"/>
      <c r="PXH37" s="0"/>
      <c r="PXI37" s="0"/>
      <c r="PXJ37" s="0"/>
      <c r="PXK37" s="0"/>
      <c r="PXL37" s="0"/>
      <c r="PXM37" s="0"/>
      <c r="PXN37" s="0"/>
      <c r="PXO37" s="0"/>
      <c r="PXP37" s="0"/>
      <c r="PXQ37" s="0"/>
      <c r="PXR37" s="0"/>
      <c r="PXS37" s="0"/>
      <c r="PXT37" s="0"/>
      <c r="PXU37" s="0"/>
      <c r="PXV37" s="0"/>
      <c r="PXW37" s="0"/>
      <c r="PXX37" s="0"/>
      <c r="PXY37" s="0"/>
      <c r="PXZ37" s="0"/>
      <c r="PYA37" s="0"/>
      <c r="PYB37" s="0"/>
      <c r="PYC37" s="0"/>
      <c r="PYD37" s="0"/>
      <c r="PYE37" s="0"/>
      <c r="PYF37" s="0"/>
      <c r="PYG37" s="0"/>
      <c r="PYH37" s="0"/>
      <c r="PYI37" s="0"/>
      <c r="PYJ37" s="0"/>
      <c r="PYK37" s="0"/>
      <c r="PYL37" s="0"/>
      <c r="PYM37" s="0"/>
      <c r="PYN37" s="0"/>
      <c r="PYO37" s="0"/>
      <c r="PYP37" s="0"/>
      <c r="PYQ37" s="0"/>
      <c r="PYR37" s="0"/>
      <c r="PYS37" s="0"/>
      <c r="PYT37" s="0"/>
      <c r="PYU37" s="0"/>
      <c r="PYV37" s="0"/>
      <c r="PYW37" s="0"/>
      <c r="PYX37" s="0"/>
      <c r="PYY37" s="0"/>
      <c r="PYZ37" s="0"/>
      <c r="PZA37" s="0"/>
      <c r="PZB37" s="0"/>
      <c r="PZC37" s="0"/>
      <c r="PZD37" s="0"/>
      <c r="PZE37" s="0"/>
      <c r="PZF37" s="0"/>
      <c r="PZG37" s="0"/>
      <c r="PZH37" s="0"/>
      <c r="PZI37" s="0"/>
      <c r="PZJ37" s="0"/>
      <c r="PZK37" s="0"/>
      <c r="PZL37" s="0"/>
      <c r="PZM37" s="0"/>
      <c r="PZN37" s="0"/>
      <c r="PZO37" s="0"/>
      <c r="PZP37" s="0"/>
      <c r="PZQ37" s="0"/>
      <c r="PZR37" s="0"/>
      <c r="PZS37" s="0"/>
      <c r="PZT37" s="0"/>
      <c r="PZU37" s="0"/>
      <c r="PZV37" s="0"/>
      <c r="PZW37" s="0"/>
      <c r="PZX37" s="0"/>
      <c r="PZY37" s="0"/>
      <c r="PZZ37" s="0"/>
      <c r="QAA37" s="0"/>
      <c r="QAB37" s="0"/>
      <c r="QAC37" s="0"/>
      <c r="QAD37" s="0"/>
      <c r="QAE37" s="0"/>
      <c r="QAF37" s="0"/>
      <c r="QAG37" s="0"/>
      <c r="QAH37" s="0"/>
      <c r="QAI37" s="0"/>
      <c r="QAJ37" s="0"/>
      <c r="QAK37" s="0"/>
      <c r="QAL37" s="0"/>
      <c r="QAM37" s="0"/>
      <c r="QAN37" s="0"/>
      <c r="QAO37" s="0"/>
      <c r="QAP37" s="0"/>
      <c r="QAQ37" s="0"/>
      <c r="QAR37" s="0"/>
      <c r="QAS37" s="0"/>
      <c r="QAT37" s="0"/>
      <c r="QAU37" s="0"/>
      <c r="QAV37" s="0"/>
      <c r="QAW37" s="0"/>
      <c r="QAX37" s="0"/>
      <c r="QAY37" s="0"/>
      <c r="QAZ37" s="0"/>
      <c r="QBA37" s="0"/>
      <c r="QBB37" s="0"/>
      <c r="QBC37" s="0"/>
      <c r="QBD37" s="0"/>
      <c r="QBE37" s="0"/>
      <c r="QBF37" s="0"/>
      <c r="QBG37" s="0"/>
      <c r="QBH37" s="0"/>
      <c r="QBI37" s="0"/>
      <c r="QBJ37" s="0"/>
      <c r="QBK37" s="0"/>
      <c r="QBL37" s="0"/>
      <c r="QBM37" s="0"/>
      <c r="QBN37" s="0"/>
      <c r="QBO37" s="0"/>
      <c r="QBP37" s="0"/>
      <c r="QBQ37" s="0"/>
      <c r="QBR37" s="0"/>
      <c r="QBS37" s="0"/>
      <c r="QBT37" s="0"/>
      <c r="QBU37" s="0"/>
      <c r="QBV37" s="0"/>
      <c r="QBW37" s="0"/>
      <c r="QBX37" s="0"/>
      <c r="QBY37" s="0"/>
      <c r="QBZ37" s="0"/>
      <c r="QCA37" s="0"/>
      <c r="QCB37" s="0"/>
      <c r="QCC37" s="0"/>
      <c r="QCD37" s="0"/>
      <c r="QCE37" s="0"/>
      <c r="QCF37" s="0"/>
      <c r="QCG37" s="0"/>
      <c r="QCH37" s="0"/>
      <c r="QCI37" s="0"/>
      <c r="QCJ37" s="0"/>
      <c r="QCK37" s="0"/>
      <c r="QCL37" s="0"/>
      <c r="QCM37" s="0"/>
      <c r="QCN37" s="0"/>
      <c r="QCO37" s="0"/>
      <c r="QCP37" s="0"/>
      <c r="QCQ37" s="0"/>
      <c r="QCR37" s="0"/>
      <c r="QCS37" s="0"/>
      <c r="QCT37" s="0"/>
      <c r="QCU37" s="0"/>
      <c r="QCV37" s="0"/>
      <c r="QCW37" s="0"/>
      <c r="QCX37" s="0"/>
      <c r="QCY37" s="0"/>
      <c r="QCZ37" s="0"/>
      <c r="QDA37" s="0"/>
      <c r="QDB37" s="0"/>
      <c r="QDC37" s="0"/>
      <c r="QDD37" s="0"/>
      <c r="QDE37" s="0"/>
      <c r="QDF37" s="0"/>
      <c r="QDG37" s="0"/>
      <c r="QDH37" s="0"/>
      <c r="QDI37" s="0"/>
      <c r="QDJ37" s="0"/>
      <c r="QDK37" s="0"/>
      <c r="QDL37" s="0"/>
      <c r="QDM37" s="0"/>
      <c r="QDN37" s="0"/>
      <c r="QDO37" s="0"/>
      <c r="QDP37" s="0"/>
      <c r="QDQ37" s="0"/>
      <c r="QDR37" s="0"/>
      <c r="QDS37" s="0"/>
      <c r="QDT37" s="0"/>
      <c r="QDU37" s="0"/>
      <c r="QDV37" s="0"/>
      <c r="QDW37" s="0"/>
      <c r="QDX37" s="0"/>
      <c r="QDY37" s="0"/>
      <c r="QDZ37" s="0"/>
      <c r="QEA37" s="0"/>
      <c r="QEB37" s="0"/>
      <c r="QEC37" s="0"/>
      <c r="QED37" s="0"/>
      <c r="QEE37" s="0"/>
      <c r="QEF37" s="0"/>
      <c r="QEG37" s="0"/>
      <c r="QEH37" s="0"/>
      <c r="QEI37" s="0"/>
      <c r="QEJ37" s="0"/>
      <c r="QEK37" s="0"/>
      <c r="QEL37" s="0"/>
      <c r="QEM37" s="0"/>
      <c r="QEN37" s="0"/>
      <c r="QEO37" s="0"/>
      <c r="QEP37" s="0"/>
      <c r="QEQ37" s="0"/>
      <c r="QER37" s="0"/>
      <c r="QES37" s="0"/>
      <c r="QET37" s="0"/>
      <c r="QEU37" s="0"/>
      <c r="QEV37" s="0"/>
      <c r="QEW37" s="0"/>
      <c r="QEX37" s="0"/>
      <c r="QEY37" s="0"/>
      <c r="QEZ37" s="0"/>
      <c r="QFA37" s="0"/>
      <c r="QFB37" s="0"/>
      <c r="QFC37" s="0"/>
      <c r="QFD37" s="0"/>
      <c r="QFE37" s="0"/>
      <c r="QFF37" s="0"/>
      <c r="QFG37" s="0"/>
      <c r="QFH37" s="0"/>
      <c r="QFI37" s="0"/>
      <c r="QFJ37" s="0"/>
      <c r="QFK37" s="0"/>
      <c r="QFL37" s="0"/>
      <c r="QFM37" s="0"/>
      <c r="QFN37" s="0"/>
      <c r="QFO37" s="0"/>
      <c r="QFP37" s="0"/>
      <c r="QFQ37" s="0"/>
      <c r="QFR37" s="0"/>
      <c r="QFS37" s="0"/>
      <c r="QFT37" s="0"/>
      <c r="QFU37" s="0"/>
      <c r="QFV37" s="0"/>
      <c r="QFW37" s="0"/>
      <c r="QFX37" s="0"/>
      <c r="QFY37" s="0"/>
      <c r="QFZ37" s="0"/>
      <c r="QGA37" s="0"/>
      <c r="QGB37" s="0"/>
      <c r="QGC37" s="0"/>
      <c r="QGD37" s="0"/>
      <c r="QGE37" s="0"/>
      <c r="QGF37" s="0"/>
      <c r="QGG37" s="0"/>
      <c r="QGH37" s="0"/>
      <c r="QGI37" s="0"/>
      <c r="QGJ37" s="0"/>
      <c r="QGK37" s="0"/>
      <c r="QGL37" s="0"/>
      <c r="QGM37" s="0"/>
      <c r="QGN37" s="0"/>
      <c r="QGO37" s="0"/>
      <c r="QGP37" s="0"/>
      <c r="QGQ37" s="0"/>
      <c r="QGR37" s="0"/>
      <c r="QGS37" s="0"/>
      <c r="QGT37" s="0"/>
      <c r="QGU37" s="0"/>
      <c r="QGV37" s="0"/>
      <c r="QGW37" s="0"/>
      <c r="QGX37" s="0"/>
      <c r="QGY37" s="0"/>
      <c r="QGZ37" s="0"/>
      <c r="QHA37" s="0"/>
      <c r="QHB37" s="0"/>
      <c r="QHC37" s="0"/>
      <c r="QHD37" s="0"/>
      <c r="QHE37" s="0"/>
      <c r="QHF37" s="0"/>
      <c r="QHG37" s="0"/>
      <c r="QHH37" s="0"/>
      <c r="QHI37" s="0"/>
      <c r="QHJ37" s="0"/>
      <c r="QHK37" s="0"/>
      <c r="QHL37" s="0"/>
      <c r="QHM37" s="0"/>
      <c r="QHN37" s="0"/>
      <c r="QHO37" s="0"/>
      <c r="QHP37" s="0"/>
      <c r="QHQ37" s="0"/>
      <c r="QHR37" s="0"/>
      <c r="QHS37" s="0"/>
      <c r="QHT37" s="0"/>
      <c r="QHU37" s="0"/>
      <c r="QHV37" s="0"/>
      <c r="QHW37" s="0"/>
      <c r="QHX37" s="0"/>
      <c r="QHY37" s="0"/>
      <c r="QHZ37" s="0"/>
      <c r="QIA37" s="0"/>
      <c r="QIB37" s="0"/>
      <c r="QIC37" s="0"/>
      <c r="QID37" s="0"/>
      <c r="QIE37" s="0"/>
      <c r="QIF37" s="0"/>
      <c r="QIG37" s="0"/>
      <c r="QIH37" s="0"/>
      <c r="QII37" s="0"/>
      <c r="QIJ37" s="0"/>
      <c r="QIK37" s="0"/>
      <c r="QIL37" s="0"/>
      <c r="QIM37" s="0"/>
      <c r="QIN37" s="0"/>
      <c r="QIO37" s="0"/>
      <c r="QIP37" s="0"/>
      <c r="QIQ37" s="0"/>
      <c r="QIR37" s="0"/>
      <c r="QIS37" s="0"/>
      <c r="QIT37" s="0"/>
      <c r="QIU37" s="0"/>
      <c r="QIV37" s="0"/>
      <c r="QIW37" s="0"/>
      <c r="QIX37" s="0"/>
      <c r="QIY37" s="0"/>
      <c r="QIZ37" s="0"/>
      <c r="QJA37" s="0"/>
      <c r="QJB37" s="0"/>
      <c r="QJC37" s="0"/>
      <c r="QJD37" s="0"/>
      <c r="QJE37" s="0"/>
      <c r="QJF37" s="0"/>
      <c r="QJG37" s="0"/>
      <c r="QJH37" s="0"/>
      <c r="QJI37" s="0"/>
      <c r="QJJ37" s="0"/>
      <c r="QJK37" s="0"/>
      <c r="QJL37" s="0"/>
      <c r="QJM37" s="0"/>
      <c r="QJN37" s="0"/>
      <c r="QJO37" s="0"/>
      <c r="QJP37" s="0"/>
      <c r="QJQ37" s="0"/>
      <c r="QJR37" s="0"/>
      <c r="QJS37" s="0"/>
      <c r="QJT37" s="0"/>
      <c r="QJU37" s="0"/>
      <c r="QJV37" s="0"/>
      <c r="QJW37" s="0"/>
      <c r="QJX37" s="0"/>
      <c r="QJY37" s="0"/>
      <c r="QJZ37" s="0"/>
      <c r="QKA37" s="0"/>
      <c r="QKB37" s="0"/>
      <c r="QKC37" s="0"/>
      <c r="QKD37" s="0"/>
      <c r="QKE37" s="0"/>
      <c r="QKF37" s="0"/>
      <c r="QKG37" s="0"/>
      <c r="QKH37" s="0"/>
      <c r="QKI37" s="0"/>
      <c r="QKJ37" s="0"/>
      <c r="QKK37" s="0"/>
      <c r="QKL37" s="0"/>
      <c r="QKM37" s="0"/>
      <c r="QKN37" s="0"/>
      <c r="QKO37" s="0"/>
      <c r="QKP37" s="0"/>
      <c r="QKQ37" s="0"/>
      <c r="QKR37" s="0"/>
      <c r="QKS37" s="0"/>
      <c r="QKT37" s="0"/>
      <c r="QKU37" s="0"/>
      <c r="QKV37" s="0"/>
      <c r="QKW37" s="0"/>
      <c r="QKX37" s="0"/>
      <c r="QKY37" s="0"/>
      <c r="QKZ37" s="0"/>
      <c r="QLA37" s="0"/>
      <c r="QLB37" s="0"/>
      <c r="QLC37" s="0"/>
      <c r="QLD37" s="0"/>
      <c r="QLE37" s="0"/>
      <c r="QLF37" s="0"/>
      <c r="QLG37" s="0"/>
      <c r="QLH37" s="0"/>
      <c r="QLI37" s="0"/>
      <c r="QLJ37" s="0"/>
      <c r="QLK37" s="0"/>
      <c r="QLL37" s="0"/>
      <c r="QLM37" s="0"/>
      <c r="QLN37" s="0"/>
      <c r="QLO37" s="0"/>
      <c r="QLP37" s="0"/>
      <c r="QLQ37" s="0"/>
      <c r="QLR37" s="0"/>
      <c r="QLS37" s="0"/>
      <c r="QLT37" s="0"/>
      <c r="QLU37" s="0"/>
      <c r="QLV37" s="0"/>
      <c r="QLW37" s="0"/>
      <c r="QLX37" s="0"/>
      <c r="QLY37" s="0"/>
      <c r="QLZ37" s="0"/>
      <c r="QMA37" s="0"/>
      <c r="QMB37" s="0"/>
      <c r="QMC37" s="0"/>
      <c r="QMD37" s="0"/>
      <c r="QME37" s="0"/>
      <c r="QMF37" s="0"/>
      <c r="QMG37" s="0"/>
      <c r="QMH37" s="0"/>
      <c r="QMI37" s="0"/>
      <c r="QMJ37" s="0"/>
      <c r="QMK37" s="0"/>
      <c r="QML37" s="0"/>
      <c r="QMM37" s="0"/>
      <c r="QMN37" s="0"/>
      <c r="QMO37" s="0"/>
      <c r="QMP37" s="0"/>
      <c r="QMQ37" s="0"/>
      <c r="QMR37" s="0"/>
      <c r="QMS37" s="0"/>
      <c r="QMT37" s="0"/>
      <c r="QMU37" s="0"/>
      <c r="QMV37" s="0"/>
      <c r="QMW37" s="0"/>
      <c r="QMX37" s="0"/>
      <c r="QMY37" s="0"/>
      <c r="QMZ37" s="0"/>
      <c r="QNA37" s="0"/>
      <c r="QNB37" s="0"/>
      <c r="QNC37" s="0"/>
      <c r="QND37" s="0"/>
      <c r="QNE37" s="0"/>
      <c r="QNF37" s="0"/>
      <c r="QNG37" s="0"/>
      <c r="QNH37" s="0"/>
      <c r="QNI37" s="0"/>
      <c r="QNJ37" s="0"/>
      <c r="QNK37" s="0"/>
      <c r="QNL37" s="0"/>
      <c r="QNM37" s="0"/>
      <c r="QNN37" s="0"/>
      <c r="QNO37" s="0"/>
      <c r="QNP37" s="0"/>
      <c r="QNQ37" s="0"/>
      <c r="QNR37" s="0"/>
      <c r="QNS37" s="0"/>
      <c r="QNT37" s="0"/>
      <c r="QNU37" s="0"/>
      <c r="QNV37" s="0"/>
      <c r="QNW37" s="0"/>
      <c r="QNX37" s="0"/>
      <c r="QNY37" s="0"/>
      <c r="QNZ37" s="0"/>
      <c r="QOA37" s="0"/>
      <c r="QOB37" s="0"/>
      <c r="QOC37" s="0"/>
      <c r="QOD37" s="0"/>
      <c r="QOE37" s="0"/>
      <c r="QOF37" s="0"/>
      <c r="QOG37" s="0"/>
      <c r="QOH37" s="0"/>
      <c r="QOI37" s="0"/>
      <c r="QOJ37" s="0"/>
      <c r="QOK37" s="0"/>
      <c r="QOL37" s="0"/>
      <c r="QOM37" s="0"/>
      <c r="QON37" s="0"/>
      <c r="QOO37" s="0"/>
      <c r="QOP37" s="0"/>
      <c r="QOQ37" s="0"/>
      <c r="QOR37" s="0"/>
      <c r="QOS37" s="0"/>
      <c r="QOT37" s="0"/>
      <c r="QOU37" s="0"/>
      <c r="QOV37" s="0"/>
      <c r="QOW37" s="0"/>
      <c r="QOX37" s="0"/>
      <c r="QOY37" s="0"/>
      <c r="QOZ37" s="0"/>
      <c r="QPA37" s="0"/>
      <c r="QPB37" s="0"/>
      <c r="QPC37" s="0"/>
      <c r="QPD37" s="0"/>
      <c r="QPE37" s="0"/>
      <c r="QPF37" s="0"/>
      <c r="QPG37" s="0"/>
      <c r="QPH37" s="0"/>
      <c r="QPI37" s="0"/>
      <c r="QPJ37" s="0"/>
      <c r="QPK37" s="0"/>
      <c r="QPL37" s="0"/>
      <c r="QPM37" s="0"/>
      <c r="QPN37" s="0"/>
      <c r="QPO37" s="0"/>
      <c r="QPP37" s="0"/>
      <c r="QPQ37" s="0"/>
      <c r="QPR37" s="0"/>
      <c r="QPS37" s="0"/>
      <c r="QPT37" s="0"/>
      <c r="QPU37" s="0"/>
      <c r="QPV37" s="0"/>
      <c r="QPW37" s="0"/>
      <c r="QPX37" s="0"/>
      <c r="QPY37" s="0"/>
      <c r="QPZ37" s="0"/>
      <c r="QQA37" s="0"/>
      <c r="QQB37" s="0"/>
      <c r="QQC37" s="0"/>
      <c r="QQD37" s="0"/>
      <c r="QQE37" s="0"/>
      <c r="QQF37" s="0"/>
      <c r="QQG37" s="0"/>
      <c r="QQH37" s="0"/>
      <c r="QQI37" s="0"/>
      <c r="QQJ37" s="0"/>
      <c r="QQK37" s="0"/>
      <c r="QQL37" s="0"/>
      <c r="QQM37" s="0"/>
      <c r="QQN37" s="0"/>
      <c r="QQO37" s="0"/>
      <c r="QQP37" s="0"/>
      <c r="QQQ37" s="0"/>
      <c r="QQR37" s="0"/>
      <c r="QQS37" s="0"/>
      <c r="QQT37" s="0"/>
      <c r="QQU37" s="0"/>
      <c r="QQV37" s="0"/>
      <c r="QQW37" s="0"/>
      <c r="QQX37" s="0"/>
      <c r="QQY37" s="0"/>
      <c r="QQZ37" s="0"/>
      <c r="QRA37" s="0"/>
      <c r="QRB37" s="0"/>
      <c r="QRC37" s="0"/>
      <c r="QRD37" s="0"/>
      <c r="QRE37" s="0"/>
      <c r="QRF37" s="0"/>
      <c r="QRG37" s="0"/>
      <c r="QRH37" s="0"/>
      <c r="QRI37" s="0"/>
      <c r="QRJ37" s="0"/>
      <c r="QRK37" s="0"/>
      <c r="QRL37" s="0"/>
      <c r="QRM37" s="0"/>
      <c r="QRN37" s="0"/>
      <c r="QRO37" s="0"/>
      <c r="QRP37" s="0"/>
      <c r="QRQ37" s="0"/>
      <c r="QRR37" s="0"/>
      <c r="QRS37" s="0"/>
      <c r="QRT37" s="0"/>
      <c r="QRU37" s="0"/>
      <c r="QRV37" s="0"/>
      <c r="QRW37" s="0"/>
      <c r="QRX37" s="0"/>
      <c r="QRY37" s="0"/>
      <c r="QRZ37" s="0"/>
      <c r="QSA37" s="0"/>
      <c r="QSB37" s="0"/>
      <c r="QSC37" s="0"/>
      <c r="QSD37" s="0"/>
      <c r="QSE37" s="0"/>
      <c r="QSF37" s="0"/>
      <c r="QSG37" s="0"/>
      <c r="QSH37" s="0"/>
      <c r="QSI37" s="0"/>
      <c r="QSJ37" s="0"/>
      <c r="QSK37" s="0"/>
      <c r="QSL37" s="0"/>
      <c r="QSM37" s="0"/>
      <c r="QSN37" s="0"/>
      <c r="QSO37" s="0"/>
      <c r="QSP37" s="0"/>
      <c r="QSQ37" s="0"/>
      <c r="QSR37" s="0"/>
      <c r="QSS37" s="0"/>
      <c r="QST37" s="0"/>
      <c r="QSU37" s="0"/>
      <c r="QSV37" s="0"/>
      <c r="QSW37" s="0"/>
      <c r="QSX37" s="0"/>
      <c r="QSY37" s="0"/>
      <c r="QSZ37" s="0"/>
      <c r="QTA37" s="0"/>
      <c r="QTB37" s="0"/>
      <c r="QTC37" s="0"/>
      <c r="QTD37" s="0"/>
      <c r="QTE37" s="0"/>
      <c r="QTF37" s="0"/>
      <c r="QTG37" s="0"/>
      <c r="QTH37" s="0"/>
      <c r="QTI37" s="0"/>
      <c r="QTJ37" s="0"/>
      <c r="QTK37" s="0"/>
      <c r="QTL37" s="0"/>
      <c r="QTM37" s="0"/>
      <c r="QTN37" s="0"/>
      <c r="QTO37" s="0"/>
      <c r="QTP37" s="0"/>
      <c r="QTQ37" s="0"/>
      <c r="QTR37" s="0"/>
      <c r="QTS37" s="0"/>
      <c r="QTT37" s="0"/>
      <c r="QTU37" s="0"/>
      <c r="QTV37" s="0"/>
      <c r="QTW37" s="0"/>
      <c r="QTX37" s="0"/>
      <c r="QTY37" s="0"/>
      <c r="QTZ37" s="0"/>
      <c r="QUA37" s="0"/>
      <c r="QUB37" s="0"/>
      <c r="QUC37" s="0"/>
      <c r="QUD37" s="0"/>
      <c r="QUE37" s="0"/>
      <c r="QUF37" s="0"/>
      <c r="QUG37" s="0"/>
      <c r="QUH37" s="0"/>
      <c r="QUI37" s="0"/>
      <c r="QUJ37" s="0"/>
      <c r="QUK37" s="0"/>
      <c r="QUL37" s="0"/>
      <c r="QUM37" s="0"/>
      <c r="QUN37" s="0"/>
      <c r="QUO37" s="0"/>
      <c r="QUP37" s="0"/>
      <c r="QUQ37" s="0"/>
      <c r="QUR37" s="0"/>
      <c r="QUS37" s="0"/>
      <c r="QUT37" s="0"/>
      <c r="QUU37" s="0"/>
      <c r="QUV37" s="0"/>
      <c r="QUW37" s="0"/>
      <c r="QUX37" s="0"/>
      <c r="QUY37" s="0"/>
      <c r="QUZ37" s="0"/>
      <c r="QVA37" s="0"/>
      <c r="QVB37" s="0"/>
      <c r="QVC37" s="0"/>
      <c r="QVD37" s="0"/>
      <c r="QVE37" s="0"/>
      <c r="QVF37" s="0"/>
      <c r="QVG37" s="0"/>
      <c r="QVH37" s="0"/>
      <c r="QVI37" s="0"/>
      <c r="QVJ37" s="0"/>
      <c r="QVK37" s="0"/>
      <c r="QVL37" s="0"/>
      <c r="QVM37" s="0"/>
      <c r="QVN37" s="0"/>
      <c r="QVO37" s="0"/>
      <c r="QVP37" s="0"/>
      <c r="QVQ37" s="0"/>
      <c r="QVR37" s="0"/>
      <c r="QVS37" s="0"/>
      <c r="QVT37" s="0"/>
      <c r="QVU37" s="0"/>
      <c r="QVV37" s="0"/>
      <c r="QVW37" s="0"/>
      <c r="QVX37" s="0"/>
      <c r="QVY37" s="0"/>
      <c r="QVZ37" s="0"/>
      <c r="QWA37" s="0"/>
      <c r="QWB37" s="0"/>
      <c r="QWC37" s="0"/>
      <c r="QWD37" s="0"/>
      <c r="QWE37" s="0"/>
      <c r="QWF37" s="0"/>
      <c r="QWG37" s="0"/>
      <c r="QWH37" s="0"/>
      <c r="QWI37" s="0"/>
      <c r="QWJ37" s="0"/>
      <c r="QWK37" s="0"/>
      <c r="QWL37" s="0"/>
      <c r="QWM37" s="0"/>
      <c r="QWN37" s="0"/>
      <c r="QWO37" s="0"/>
      <c r="QWP37" s="0"/>
      <c r="QWQ37" s="0"/>
      <c r="QWR37" s="0"/>
      <c r="QWS37" s="0"/>
      <c r="QWT37" s="0"/>
      <c r="QWU37" s="0"/>
      <c r="QWV37" s="0"/>
      <c r="QWW37" s="0"/>
      <c r="QWX37" s="0"/>
      <c r="QWY37" s="0"/>
      <c r="QWZ37" s="0"/>
      <c r="QXA37" s="0"/>
      <c r="QXB37" s="0"/>
      <c r="QXC37" s="0"/>
      <c r="QXD37" s="0"/>
      <c r="QXE37" s="0"/>
      <c r="QXF37" s="0"/>
      <c r="QXG37" s="0"/>
      <c r="QXH37" s="0"/>
      <c r="QXI37" s="0"/>
      <c r="QXJ37" s="0"/>
      <c r="QXK37" s="0"/>
      <c r="QXL37" s="0"/>
      <c r="QXM37" s="0"/>
      <c r="QXN37" s="0"/>
      <c r="QXO37" s="0"/>
      <c r="QXP37" s="0"/>
      <c r="QXQ37" s="0"/>
      <c r="QXR37" s="0"/>
      <c r="QXS37" s="0"/>
      <c r="QXT37" s="0"/>
      <c r="QXU37" s="0"/>
      <c r="QXV37" s="0"/>
      <c r="QXW37" s="0"/>
      <c r="QXX37" s="0"/>
      <c r="QXY37" s="0"/>
      <c r="QXZ37" s="0"/>
      <c r="QYA37" s="0"/>
      <c r="QYB37" s="0"/>
      <c r="QYC37" s="0"/>
      <c r="QYD37" s="0"/>
      <c r="QYE37" s="0"/>
      <c r="QYF37" s="0"/>
      <c r="QYG37" s="0"/>
      <c r="QYH37" s="0"/>
      <c r="QYI37" s="0"/>
      <c r="QYJ37" s="0"/>
      <c r="QYK37" s="0"/>
      <c r="QYL37" s="0"/>
      <c r="QYM37" s="0"/>
      <c r="QYN37" s="0"/>
      <c r="QYO37" s="0"/>
      <c r="QYP37" s="0"/>
      <c r="QYQ37" s="0"/>
      <c r="QYR37" s="0"/>
      <c r="QYS37" s="0"/>
      <c r="QYT37" s="0"/>
      <c r="QYU37" s="0"/>
      <c r="QYV37" s="0"/>
      <c r="QYW37" s="0"/>
      <c r="QYX37" s="0"/>
      <c r="QYY37" s="0"/>
      <c r="QYZ37" s="0"/>
      <c r="QZA37" s="0"/>
      <c r="QZB37" s="0"/>
      <c r="QZC37" s="0"/>
      <c r="QZD37" s="0"/>
      <c r="QZE37" s="0"/>
      <c r="QZF37" s="0"/>
      <c r="QZG37" s="0"/>
      <c r="QZH37" s="0"/>
      <c r="QZI37" s="0"/>
      <c r="QZJ37" s="0"/>
      <c r="QZK37" s="0"/>
      <c r="QZL37" s="0"/>
      <c r="QZM37" s="0"/>
      <c r="QZN37" s="0"/>
      <c r="QZO37" s="0"/>
      <c r="QZP37" s="0"/>
      <c r="QZQ37" s="0"/>
      <c r="QZR37" s="0"/>
      <c r="QZS37" s="0"/>
      <c r="QZT37" s="0"/>
      <c r="QZU37" s="0"/>
      <c r="QZV37" s="0"/>
      <c r="QZW37" s="0"/>
      <c r="QZX37" s="0"/>
      <c r="QZY37" s="0"/>
      <c r="QZZ37" s="0"/>
      <c r="RAA37" s="0"/>
      <c r="RAB37" s="0"/>
      <c r="RAC37" s="0"/>
      <c r="RAD37" s="0"/>
      <c r="RAE37" s="0"/>
      <c r="RAF37" s="0"/>
      <c r="RAG37" s="0"/>
      <c r="RAH37" s="0"/>
      <c r="RAI37" s="0"/>
      <c r="RAJ37" s="0"/>
      <c r="RAK37" s="0"/>
      <c r="RAL37" s="0"/>
      <c r="RAM37" s="0"/>
      <c r="RAN37" s="0"/>
      <c r="RAO37" s="0"/>
      <c r="RAP37" s="0"/>
      <c r="RAQ37" s="0"/>
      <c r="RAR37" s="0"/>
      <c r="RAS37" s="0"/>
      <c r="RAT37" s="0"/>
      <c r="RAU37" s="0"/>
      <c r="RAV37" s="0"/>
      <c r="RAW37" s="0"/>
      <c r="RAX37" s="0"/>
      <c r="RAY37" s="0"/>
      <c r="RAZ37" s="0"/>
      <c r="RBA37" s="0"/>
      <c r="RBB37" s="0"/>
      <c r="RBC37" s="0"/>
      <c r="RBD37" s="0"/>
      <c r="RBE37" s="0"/>
      <c r="RBF37" s="0"/>
      <c r="RBG37" s="0"/>
      <c r="RBH37" s="0"/>
      <c r="RBI37" s="0"/>
      <c r="RBJ37" s="0"/>
      <c r="RBK37" s="0"/>
      <c r="RBL37" s="0"/>
      <c r="RBM37" s="0"/>
      <c r="RBN37" s="0"/>
      <c r="RBO37" s="0"/>
      <c r="RBP37" s="0"/>
      <c r="RBQ37" s="0"/>
      <c r="RBR37" s="0"/>
      <c r="RBS37" s="0"/>
      <c r="RBT37" s="0"/>
      <c r="RBU37" s="0"/>
      <c r="RBV37" s="0"/>
      <c r="RBW37" s="0"/>
      <c r="RBX37" s="0"/>
      <c r="RBY37" s="0"/>
      <c r="RBZ37" s="0"/>
      <c r="RCA37" s="0"/>
      <c r="RCB37" s="0"/>
      <c r="RCC37" s="0"/>
      <c r="RCD37" s="0"/>
      <c r="RCE37" s="0"/>
      <c r="RCF37" s="0"/>
      <c r="RCG37" s="0"/>
      <c r="RCH37" s="0"/>
      <c r="RCI37" s="0"/>
      <c r="RCJ37" s="0"/>
      <c r="RCK37" s="0"/>
      <c r="RCL37" s="0"/>
      <c r="RCM37" s="0"/>
      <c r="RCN37" s="0"/>
      <c r="RCO37" s="0"/>
      <c r="RCP37" s="0"/>
      <c r="RCQ37" s="0"/>
      <c r="RCR37" s="0"/>
      <c r="RCS37" s="0"/>
      <c r="RCT37" s="0"/>
      <c r="RCU37" s="0"/>
      <c r="RCV37" s="0"/>
      <c r="RCW37" s="0"/>
      <c r="RCX37" s="0"/>
      <c r="RCY37" s="0"/>
      <c r="RCZ37" s="0"/>
      <c r="RDA37" s="0"/>
      <c r="RDB37" s="0"/>
      <c r="RDC37" s="0"/>
      <c r="RDD37" s="0"/>
      <c r="RDE37" s="0"/>
      <c r="RDF37" s="0"/>
      <c r="RDG37" s="0"/>
      <c r="RDH37" s="0"/>
      <c r="RDI37" s="0"/>
      <c r="RDJ37" s="0"/>
      <c r="RDK37" s="0"/>
      <c r="RDL37" s="0"/>
      <c r="RDM37" s="0"/>
      <c r="RDN37" s="0"/>
      <c r="RDO37" s="0"/>
      <c r="RDP37" s="0"/>
      <c r="RDQ37" s="0"/>
      <c r="RDR37" s="0"/>
      <c r="RDS37" s="0"/>
      <c r="RDT37" s="0"/>
      <c r="RDU37" s="0"/>
      <c r="RDV37" s="0"/>
      <c r="RDW37" s="0"/>
      <c r="RDX37" s="0"/>
      <c r="RDY37" s="0"/>
      <c r="RDZ37" s="0"/>
      <c r="REA37" s="0"/>
      <c r="REB37" s="0"/>
      <c r="REC37" s="0"/>
      <c r="RED37" s="0"/>
      <c r="REE37" s="0"/>
      <c r="REF37" s="0"/>
      <c r="REG37" s="0"/>
      <c r="REH37" s="0"/>
      <c r="REI37" s="0"/>
      <c r="REJ37" s="0"/>
      <c r="REK37" s="0"/>
      <c r="REL37" s="0"/>
      <c r="REM37" s="0"/>
      <c r="REN37" s="0"/>
      <c r="REO37" s="0"/>
      <c r="REP37" s="0"/>
      <c r="REQ37" s="0"/>
      <c r="RER37" s="0"/>
      <c r="RES37" s="0"/>
      <c r="RET37" s="0"/>
      <c r="REU37" s="0"/>
      <c r="REV37" s="0"/>
      <c r="REW37" s="0"/>
      <c r="REX37" s="0"/>
      <c r="REY37" s="0"/>
      <c r="REZ37" s="0"/>
      <c r="RFA37" s="0"/>
      <c r="RFB37" s="0"/>
      <c r="RFC37" s="0"/>
      <c r="RFD37" s="0"/>
      <c r="RFE37" s="0"/>
      <c r="RFF37" s="0"/>
      <c r="RFG37" s="0"/>
      <c r="RFH37" s="0"/>
      <c r="RFI37" s="0"/>
      <c r="RFJ37" s="0"/>
      <c r="RFK37" s="0"/>
      <c r="RFL37" s="0"/>
      <c r="RFM37" s="0"/>
      <c r="RFN37" s="0"/>
      <c r="RFO37" s="0"/>
      <c r="RFP37" s="0"/>
      <c r="RFQ37" s="0"/>
      <c r="RFR37" s="0"/>
      <c r="RFS37" s="0"/>
      <c r="RFT37" s="0"/>
      <c r="RFU37" s="0"/>
      <c r="RFV37" s="0"/>
      <c r="RFW37" s="0"/>
      <c r="RFX37" s="0"/>
      <c r="RFY37" s="0"/>
      <c r="RFZ37" s="0"/>
      <c r="RGA37" s="0"/>
      <c r="RGB37" s="0"/>
      <c r="RGC37" s="0"/>
      <c r="RGD37" s="0"/>
      <c r="RGE37" s="0"/>
      <c r="RGF37" s="0"/>
      <c r="RGG37" s="0"/>
      <c r="RGH37" s="0"/>
      <c r="RGI37" s="0"/>
      <c r="RGJ37" s="0"/>
      <c r="RGK37" s="0"/>
      <c r="RGL37" s="0"/>
      <c r="RGM37" s="0"/>
      <c r="RGN37" s="0"/>
      <c r="RGO37" s="0"/>
      <c r="RGP37" s="0"/>
      <c r="RGQ37" s="0"/>
      <c r="RGR37" s="0"/>
      <c r="RGS37" s="0"/>
      <c r="RGT37" s="0"/>
      <c r="RGU37" s="0"/>
      <c r="RGV37" s="0"/>
      <c r="RGW37" s="0"/>
      <c r="RGX37" s="0"/>
      <c r="RGY37" s="0"/>
      <c r="RGZ37" s="0"/>
      <c r="RHA37" s="0"/>
      <c r="RHB37" s="0"/>
      <c r="RHC37" s="0"/>
      <c r="RHD37" s="0"/>
      <c r="RHE37" s="0"/>
      <c r="RHF37" s="0"/>
      <c r="RHG37" s="0"/>
      <c r="RHH37" s="0"/>
      <c r="RHI37" s="0"/>
      <c r="RHJ37" s="0"/>
      <c r="RHK37" s="0"/>
      <c r="RHL37" s="0"/>
      <c r="RHM37" s="0"/>
      <c r="RHN37" s="0"/>
      <c r="RHO37" s="0"/>
      <c r="RHP37" s="0"/>
      <c r="RHQ37" s="0"/>
      <c r="RHR37" s="0"/>
      <c r="RHS37" s="0"/>
      <c r="RHT37" s="0"/>
      <c r="RHU37" s="0"/>
      <c r="RHV37" s="0"/>
      <c r="RHW37" s="0"/>
      <c r="RHX37" s="0"/>
      <c r="RHY37" s="0"/>
      <c r="RHZ37" s="0"/>
      <c r="RIA37" s="0"/>
      <c r="RIB37" s="0"/>
      <c r="RIC37" s="0"/>
      <c r="RID37" s="0"/>
      <c r="RIE37" s="0"/>
      <c r="RIF37" s="0"/>
      <c r="RIG37" s="0"/>
      <c r="RIH37" s="0"/>
      <c r="RII37" s="0"/>
      <c r="RIJ37" s="0"/>
      <c r="RIK37" s="0"/>
      <c r="RIL37" s="0"/>
      <c r="RIM37" s="0"/>
      <c r="RIN37" s="0"/>
      <c r="RIO37" s="0"/>
      <c r="RIP37" s="0"/>
      <c r="RIQ37" s="0"/>
      <c r="RIR37" s="0"/>
      <c r="RIS37" s="0"/>
      <c r="RIT37" s="0"/>
      <c r="RIU37" s="0"/>
      <c r="RIV37" s="0"/>
      <c r="RIW37" s="0"/>
      <c r="RIX37" s="0"/>
      <c r="RIY37" s="0"/>
      <c r="RIZ37" s="0"/>
      <c r="RJA37" s="0"/>
      <c r="RJB37" s="0"/>
      <c r="RJC37" s="0"/>
      <c r="RJD37" s="0"/>
      <c r="RJE37" s="0"/>
      <c r="RJF37" s="0"/>
      <c r="RJG37" s="0"/>
      <c r="RJH37" s="0"/>
      <c r="RJI37" s="0"/>
      <c r="RJJ37" s="0"/>
      <c r="RJK37" s="0"/>
      <c r="RJL37" s="0"/>
      <c r="RJM37" s="0"/>
      <c r="RJN37" s="0"/>
      <c r="RJO37" s="0"/>
      <c r="RJP37" s="0"/>
      <c r="RJQ37" s="0"/>
      <c r="RJR37" s="0"/>
      <c r="RJS37" s="0"/>
      <c r="RJT37" s="0"/>
      <c r="RJU37" s="0"/>
      <c r="RJV37" s="0"/>
      <c r="RJW37" s="0"/>
      <c r="RJX37" s="0"/>
      <c r="RJY37" s="0"/>
      <c r="RJZ37" s="0"/>
      <c r="RKA37" s="0"/>
      <c r="RKB37" s="0"/>
      <c r="RKC37" s="0"/>
      <c r="RKD37" s="0"/>
      <c r="RKE37" s="0"/>
      <c r="RKF37" s="0"/>
      <c r="RKG37" s="0"/>
      <c r="RKH37" s="0"/>
      <c r="RKI37" s="0"/>
      <c r="RKJ37" s="0"/>
      <c r="RKK37" s="0"/>
      <c r="RKL37" s="0"/>
      <c r="RKM37" s="0"/>
      <c r="RKN37" s="0"/>
      <c r="RKO37" s="0"/>
      <c r="RKP37" s="0"/>
      <c r="RKQ37" s="0"/>
      <c r="RKR37" s="0"/>
      <c r="RKS37" s="0"/>
      <c r="RKT37" s="0"/>
      <c r="RKU37" s="0"/>
      <c r="RKV37" s="0"/>
      <c r="RKW37" s="0"/>
      <c r="RKX37" s="0"/>
      <c r="RKY37" s="0"/>
      <c r="RKZ37" s="0"/>
      <c r="RLA37" s="0"/>
      <c r="RLB37" s="0"/>
      <c r="RLC37" s="0"/>
      <c r="RLD37" s="0"/>
      <c r="RLE37" s="0"/>
      <c r="RLF37" s="0"/>
      <c r="RLG37" s="0"/>
      <c r="RLH37" s="0"/>
      <c r="RLI37" s="0"/>
      <c r="RLJ37" s="0"/>
      <c r="RLK37" s="0"/>
      <c r="RLL37" s="0"/>
      <c r="RLM37" s="0"/>
      <c r="RLN37" s="0"/>
      <c r="RLO37" s="0"/>
      <c r="RLP37" s="0"/>
      <c r="RLQ37" s="0"/>
      <c r="RLR37" s="0"/>
      <c r="RLS37" s="0"/>
      <c r="RLT37" s="0"/>
      <c r="RLU37" s="0"/>
      <c r="RLV37" s="0"/>
      <c r="RLW37" s="0"/>
      <c r="RLX37" s="0"/>
      <c r="RLY37" s="0"/>
      <c r="RLZ37" s="0"/>
      <c r="RMA37" s="0"/>
      <c r="RMB37" s="0"/>
      <c r="RMC37" s="0"/>
      <c r="RMD37" s="0"/>
      <c r="RME37" s="0"/>
      <c r="RMF37" s="0"/>
      <c r="RMG37" s="0"/>
      <c r="RMH37" s="0"/>
      <c r="RMI37" s="0"/>
      <c r="RMJ37" s="0"/>
      <c r="RMK37" s="0"/>
      <c r="RML37" s="0"/>
      <c r="RMM37" s="0"/>
      <c r="RMN37" s="0"/>
      <c r="RMO37" s="0"/>
      <c r="RMP37" s="0"/>
      <c r="RMQ37" s="0"/>
      <c r="RMR37" s="0"/>
      <c r="RMS37" s="0"/>
      <c r="RMT37" s="0"/>
      <c r="RMU37" s="0"/>
      <c r="RMV37" s="0"/>
      <c r="RMW37" s="0"/>
      <c r="RMX37" s="0"/>
      <c r="RMY37" s="0"/>
      <c r="RMZ37" s="0"/>
      <c r="RNA37" s="0"/>
      <c r="RNB37" s="0"/>
      <c r="RNC37" s="0"/>
      <c r="RND37" s="0"/>
      <c r="RNE37" s="0"/>
      <c r="RNF37" s="0"/>
      <c r="RNG37" s="0"/>
      <c r="RNH37" s="0"/>
      <c r="RNI37" s="0"/>
      <c r="RNJ37" s="0"/>
      <c r="RNK37" s="0"/>
      <c r="RNL37" s="0"/>
      <c r="RNM37" s="0"/>
      <c r="RNN37" s="0"/>
      <c r="RNO37" s="0"/>
      <c r="RNP37" s="0"/>
      <c r="RNQ37" s="0"/>
      <c r="RNR37" s="0"/>
      <c r="RNS37" s="0"/>
      <c r="RNT37" s="0"/>
      <c r="RNU37" s="0"/>
      <c r="RNV37" s="0"/>
      <c r="RNW37" s="0"/>
      <c r="RNX37" s="0"/>
      <c r="RNY37" s="0"/>
      <c r="RNZ37" s="0"/>
      <c r="ROA37" s="0"/>
      <c r="ROB37" s="0"/>
      <c r="ROC37" s="0"/>
      <c r="ROD37" s="0"/>
      <c r="ROE37" s="0"/>
      <c r="ROF37" s="0"/>
      <c r="ROG37" s="0"/>
      <c r="ROH37" s="0"/>
      <c r="ROI37" s="0"/>
      <c r="ROJ37" s="0"/>
      <c r="ROK37" s="0"/>
      <c r="ROL37" s="0"/>
      <c r="ROM37" s="0"/>
      <c r="RON37" s="0"/>
      <c r="ROO37" s="0"/>
      <c r="ROP37" s="0"/>
      <c r="ROQ37" s="0"/>
      <c r="ROR37" s="0"/>
      <c r="ROS37" s="0"/>
      <c r="ROT37" s="0"/>
      <c r="ROU37" s="0"/>
      <c r="ROV37" s="0"/>
      <c r="ROW37" s="0"/>
      <c r="ROX37" s="0"/>
      <c r="ROY37" s="0"/>
      <c r="ROZ37" s="0"/>
      <c r="RPA37" s="0"/>
      <c r="RPB37" s="0"/>
      <c r="RPC37" s="0"/>
      <c r="RPD37" s="0"/>
      <c r="RPE37" s="0"/>
      <c r="RPF37" s="0"/>
      <c r="RPG37" s="0"/>
      <c r="RPH37" s="0"/>
      <c r="RPI37" s="0"/>
      <c r="RPJ37" s="0"/>
      <c r="RPK37" s="0"/>
      <c r="RPL37" s="0"/>
      <c r="RPM37" s="0"/>
      <c r="RPN37" s="0"/>
      <c r="RPO37" s="0"/>
      <c r="RPP37" s="0"/>
      <c r="RPQ37" s="0"/>
      <c r="RPR37" s="0"/>
      <c r="RPS37" s="0"/>
      <c r="RPT37" s="0"/>
      <c r="RPU37" s="0"/>
      <c r="RPV37" s="0"/>
      <c r="RPW37" s="0"/>
      <c r="RPX37" s="0"/>
      <c r="RPY37" s="0"/>
      <c r="RPZ37" s="0"/>
      <c r="RQA37" s="0"/>
      <c r="RQB37" s="0"/>
      <c r="RQC37" s="0"/>
      <c r="RQD37" s="0"/>
      <c r="RQE37" s="0"/>
      <c r="RQF37" s="0"/>
      <c r="RQG37" s="0"/>
      <c r="RQH37" s="0"/>
      <c r="RQI37" s="0"/>
      <c r="RQJ37" s="0"/>
      <c r="RQK37" s="0"/>
      <c r="RQL37" s="0"/>
      <c r="RQM37" s="0"/>
      <c r="RQN37" s="0"/>
      <c r="RQO37" s="0"/>
      <c r="RQP37" s="0"/>
      <c r="RQQ37" s="0"/>
      <c r="RQR37" s="0"/>
      <c r="RQS37" s="0"/>
      <c r="RQT37" s="0"/>
      <c r="RQU37" s="0"/>
      <c r="RQV37" s="0"/>
      <c r="RQW37" s="0"/>
      <c r="RQX37" s="0"/>
      <c r="RQY37" s="0"/>
      <c r="RQZ37" s="0"/>
      <c r="RRA37" s="0"/>
      <c r="RRB37" s="0"/>
      <c r="RRC37" s="0"/>
      <c r="RRD37" s="0"/>
      <c r="RRE37" s="0"/>
      <c r="RRF37" s="0"/>
      <c r="RRG37" s="0"/>
      <c r="RRH37" s="0"/>
      <c r="RRI37" s="0"/>
      <c r="RRJ37" s="0"/>
      <c r="RRK37" s="0"/>
      <c r="RRL37" s="0"/>
      <c r="RRM37" s="0"/>
      <c r="RRN37" s="0"/>
      <c r="RRO37" s="0"/>
      <c r="RRP37" s="0"/>
      <c r="RRQ37" s="0"/>
      <c r="RRR37" s="0"/>
      <c r="RRS37" s="0"/>
      <c r="RRT37" s="0"/>
      <c r="RRU37" s="0"/>
      <c r="RRV37" s="0"/>
      <c r="RRW37" s="0"/>
      <c r="RRX37" s="0"/>
      <c r="RRY37" s="0"/>
      <c r="RRZ37" s="0"/>
      <c r="RSA37" s="0"/>
      <c r="RSB37" s="0"/>
      <c r="RSC37" s="0"/>
      <c r="RSD37" s="0"/>
      <c r="RSE37" s="0"/>
      <c r="RSF37" s="0"/>
      <c r="RSG37" s="0"/>
      <c r="RSH37" s="0"/>
      <c r="RSI37" s="0"/>
      <c r="RSJ37" s="0"/>
      <c r="RSK37" s="0"/>
      <c r="RSL37" s="0"/>
      <c r="RSM37" s="0"/>
      <c r="RSN37" s="0"/>
      <c r="RSO37" s="0"/>
      <c r="RSP37" s="0"/>
      <c r="RSQ37" s="0"/>
      <c r="RSR37" s="0"/>
      <c r="RSS37" s="0"/>
      <c r="RST37" s="0"/>
      <c r="RSU37" s="0"/>
      <c r="RSV37" s="0"/>
      <c r="RSW37" s="0"/>
      <c r="RSX37" s="0"/>
      <c r="RSY37" s="0"/>
      <c r="RSZ37" s="0"/>
      <c r="RTA37" s="0"/>
      <c r="RTB37" s="0"/>
      <c r="RTC37" s="0"/>
      <c r="RTD37" s="0"/>
      <c r="RTE37" s="0"/>
      <c r="RTF37" s="0"/>
      <c r="RTG37" s="0"/>
      <c r="RTH37" s="0"/>
      <c r="RTI37" s="0"/>
      <c r="RTJ37" s="0"/>
      <c r="RTK37" s="0"/>
      <c r="RTL37" s="0"/>
      <c r="RTM37" s="0"/>
      <c r="RTN37" s="0"/>
      <c r="RTO37" s="0"/>
      <c r="RTP37" s="0"/>
      <c r="RTQ37" s="0"/>
      <c r="RTR37" s="0"/>
      <c r="RTS37" s="0"/>
      <c r="RTT37" s="0"/>
      <c r="RTU37" s="0"/>
      <c r="RTV37" s="0"/>
      <c r="RTW37" s="0"/>
      <c r="RTX37" s="0"/>
      <c r="RTY37" s="0"/>
      <c r="RTZ37" s="0"/>
      <c r="RUA37" s="0"/>
      <c r="RUB37" s="0"/>
      <c r="RUC37" s="0"/>
      <c r="RUD37" s="0"/>
      <c r="RUE37" s="0"/>
      <c r="RUF37" s="0"/>
      <c r="RUG37" s="0"/>
      <c r="RUH37" s="0"/>
      <c r="RUI37" s="0"/>
      <c r="RUJ37" s="0"/>
      <c r="RUK37" s="0"/>
      <c r="RUL37" s="0"/>
      <c r="RUM37" s="0"/>
      <c r="RUN37" s="0"/>
      <c r="RUO37" s="0"/>
      <c r="RUP37" s="0"/>
      <c r="RUQ37" s="0"/>
      <c r="RUR37" s="0"/>
      <c r="RUS37" s="0"/>
      <c r="RUT37" s="0"/>
      <c r="RUU37" s="0"/>
      <c r="RUV37" s="0"/>
      <c r="RUW37" s="0"/>
      <c r="RUX37" s="0"/>
      <c r="RUY37" s="0"/>
      <c r="RUZ37" s="0"/>
      <c r="RVA37" s="0"/>
      <c r="RVB37" s="0"/>
      <c r="RVC37" s="0"/>
      <c r="RVD37" s="0"/>
      <c r="RVE37" s="0"/>
      <c r="RVF37" s="0"/>
      <c r="RVG37" s="0"/>
      <c r="RVH37" s="0"/>
      <c r="RVI37" s="0"/>
      <c r="RVJ37" s="0"/>
      <c r="RVK37" s="0"/>
      <c r="RVL37" s="0"/>
      <c r="RVM37" s="0"/>
      <c r="RVN37" s="0"/>
      <c r="RVO37" s="0"/>
      <c r="RVP37" s="0"/>
      <c r="RVQ37" s="0"/>
      <c r="RVR37" s="0"/>
      <c r="RVS37" s="0"/>
      <c r="RVT37" s="0"/>
      <c r="RVU37" s="0"/>
      <c r="RVV37" s="0"/>
      <c r="RVW37" s="0"/>
      <c r="RVX37" s="0"/>
      <c r="RVY37" s="0"/>
      <c r="RVZ37" s="0"/>
      <c r="RWA37" s="0"/>
      <c r="RWB37" s="0"/>
      <c r="RWC37" s="0"/>
      <c r="RWD37" s="0"/>
      <c r="RWE37" s="0"/>
      <c r="RWF37" s="0"/>
      <c r="RWG37" s="0"/>
      <c r="RWH37" s="0"/>
      <c r="RWI37" s="0"/>
      <c r="RWJ37" s="0"/>
      <c r="RWK37" s="0"/>
      <c r="RWL37" s="0"/>
      <c r="RWM37" s="0"/>
      <c r="RWN37" s="0"/>
      <c r="RWO37" s="0"/>
      <c r="RWP37" s="0"/>
      <c r="RWQ37" s="0"/>
      <c r="RWR37" s="0"/>
      <c r="RWS37" s="0"/>
      <c r="RWT37" s="0"/>
      <c r="RWU37" s="0"/>
      <c r="RWV37" s="0"/>
      <c r="RWW37" s="0"/>
      <c r="RWX37" s="0"/>
      <c r="RWY37" s="0"/>
      <c r="RWZ37" s="0"/>
      <c r="RXA37" s="0"/>
      <c r="RXB37" s="0"/>
      <c r="RXC37" s="0"/>
      <c r="RXD37" s="0"/>
      <c r="RXE37" s="0"/>
      <c r="RXF37" s="0"/>
      <c r="RXG37" s="0"/>
      <c r="RXH37" s="0"/>
      <c r="RXI37" s="0"/>
      <c r="RXJ37" s="0"/>
      <c r="RXK37" s="0"/>
      <c r="RXL37" s="0"/>
      <c r="RXM37" s="0"/>
      <c r="RXN37" s="0"/>
      <c r="RXO37" s="0"/>
      <c r="RXP37" s="0"/>
      <c r="RXQ37" s="0"/>
      <c r="RXR37" s="0"/>
      <c r="RXS37" s="0"/>
      <c r="RXT37" s="0"/>
      <c r="RXU37" s="0"/>
      <c r="RXV37" s="0"/>
      <c r="RXW37" s="0"/>
      <c r="RXX37" s="0"/>
      <c r="RXY37" s="0"/>
      <c r="RXZ37" s="0"/>
      <c r="RYA37" s="0"/>
      <c r="RYB37" s="0"/>
      <c r="RYC37" s="0"/>
      <c r="RYD37" s="0"/>
      <c r="RYE37" s="0"/>
      <c r="RYF37" s="0"/>
      <c r="RYG37" s="0"/>
      <c r="RYH37" s="0"/>
      <c r="RYI37" s="0"/>
      <c r="RYJ37" s="0"/>
      <c r="RYK37" s="0"/>
      <c r="RYL37" s="0"/>
      <c r="RYM37" s="0"/>
      <c r="RYN37" s="0"/>
      <c r="RYO37" s="0"/>
      <c r="RYP37" s="0"/>
      <c r="RYQ37" s="0"/>
      <c r="RYR37" s="0"/>
      <c r="RYS37" s="0"/>
      <c r="RYT37" s="0"/>
      <c r="RYU37" s="0"/>
      <c r="RYV37" s="0"/>
      <c r="RYW37" s="0"/>
      <c r="RYX37" s="0"/>
      <c r="RYY37" s="0"/>
      <c r="RYZ37" s="0"/>
      <c r="RZA37" s="0"/>
      <c r="RZB37" s="0"/>
      <c r="RZC37" s="0"/>
      <c r="RZD37" s="0"/>
      <c r="RZE37" s="0"/>
      <c r="RZF37" s="0"/>
      <c r="RZG37" s="0"/>
      <c r="RZH37" s="0"/>
      <c r="RZI37" s="0"/>
      <c r="RZJ37" s="0"/>
      <c r="RZK37" s="0"/>
      <c r="RZL37" s="0"/>
      <c r="RZM37" s="0"/>
      <c r="RZN37" s="0"/>
      <c r="RZO37" s="0"/>
      <c r="RZP37" s="0"/>
      <c r="RZQ37" s="0"/>
      <c r="RZR37" s="0"/>
      <c r="RZS37" s="0"/>
      <c r="RZT37" s="0"/>
      <c r="RZU37" s="0"/>
      <c r="RZV37" s="0"/>
      <c r="RZW37" s="0"/>
      <c r="RZX37" s="0"/>
      <c r="RZY37" s="0"/>
      <c r="RZZ37" s="0"/>
      <c r="SAA37" s="0"/>
      <c r="SAB37" s="0"/>
      <c r="SAC37" s="0"/>
      <c r="SAD37" s="0"/>
      <c r="SAE37" s="0"/>
      <c r="SAF37" s="0"/>
      <c r="SAG37" s="0"/>
      <c r="SAH37" s="0"/>
      <c r="SAI37" s="0"/>
      <c r="SAJ37" s="0"/>
      <c r="SAK37" s="0"/>
      <c r="SAL37" s="0"/>
      <c r="SAM37" s="0"/>
      <c r="SAN37" s="0"/>
      <c r="SAO37" s="0"/>
      <c r="SAP37" s="0"/>
      <c r="SAQ37" s="0"/>
      <c r="SAR37" s="0"/>
      <c r="SAS37" s="0"/>
      <c r="SAT37" s="0"/>
      <c r="SAU37" s="0"/>
      <c r="SAV37" s="0"/>
      <c r="SAW37" s="0"/>
      <c r="SAX37" s="0"/>
      <c r="SAY37" s="0"/>
      <c r="SAZ37" s="0"/>
      <c r="SBA37" s="0"/>
      <c r="SBB37" s="0"/>
      <c r="SBC37" s="0"/>
      <c r="SBD37" s="0"/>
      <c r="SBE37" s="0"/>
      <c r="SBF37" s="0"/>
      <c r="SBG37" s="0"/>
      <c r="SBH37" s="0"/>
      <c r="SBI37" s="0"/>
      <c r="SBJ37" s="0"/>
      <c r="SBK37" s="0"/>
      <c r="SBL37" s="0"/>
      <c r="SBM37" s="0"/>
      <c r="SBN37" s="0"/>
      <c r="SBO37" s="0"/>
      <c r="SBP37" s="0"/>
      <c r="SBQ37" s="0"/>
      <c r="SBR37" s="0"/>
      <c r="SBS37" s="0"/>
      <c r="SBT37" s="0"/>
      <c r="SBU37" s="0"/>
      <c r="SBV37" s="0"/>
      <c r="SBW37" s="0"/>
      <c r="SBX37" s="0"/>
      <c r="SBY37" s="0"/>
      <c r="SBZ37" s="0"/>
      <c r="SCA37" s="0"/>
      <c r="SCB37" s="0"/>
      <c r="SCC37" s="0"/>
      <c r="SCD37" s="0"/>
      <c r="SCE37" s="0"/>
      <c r="SCF37" s="0"/>
      <c r="SCG37" s="0"/>
      <c r="SCH37" s="0"/>
      <c r="SCI37" s="0"/>
      <c r="SCJ37" s="0"/>
      <c r="SCK37" s="0"/>
      <c r="SCL37" s="0"/>
      <c r="SCM37" s="0"/>
      <c r="SCN37" s="0"/>
      <c r="SCO37" s="0"/>
      <c r="SCP37" s="0"/>
      <c r="SCQ37" s="0"/>
      <c r="SCR37" s="0"/>
      <c r="SCS37" s="0"/>
      <c r="SCT37" s="0"/>
      <c r="SCU37" s="0"/>
      <c r="SCV37" s="0"/>
      <c r="SCW37" s="0"/>
      <c r="SCX37" s="0"/>
      <c r="SCY37" s="0"/>
      <c r="SCZ37" s="0"/>
      <c r="SDA37" s="0"/>
      <c r="SDB37" s="0"/>
      <c r="SDC37" s="0"/>
      <c r="SDD37" s="0"/>
      <c r="SDE37" s="0"/>
      <c r="SDF37" s="0"/>
      <c r="SDG37" s="0"/>
      <c r="SDH37" s="0"/>
      <c r="SDI37" s="0"/>
      <c r="SDJ37" s="0"/>
      <c r="SDK37" s="0"/>
      <c r="SDL37" s="0"/>
      <c r="SDM37" s="0"/>
      <c r="SDN37" s="0"/>
      <c r="SDO37" s="0"/>
      <c r="SDP37" s="0"/>
      <c r="SDQ37" s="0"/>
      <c r="SDR37" s="0"/>
      <c r="SDS37" s="0"/>
      <c r="SDT37" s="0"/>
      <c r="SDU37" s="0"/>
      <c r="SDV37" s="0"/>
      <c r="SDW37" s="0"/>
      <c r="SDX37" s="0"/>
      <c r="SDY37" s="0"/>
      <c r="SDZ37" s="0"/>
      <c r="SEA37" s="0"/>
      <c r="SEB37" s="0"/>
      <c r="SEC37" s="0"/>
      <c r="SED37" s="0"/>
      <c r="SEE37" s="0"/>
      <c r="SEF37" s="0"/>
      <c r="SEG37" s="0"/>
      <c r="SEH37" s="0"/>
      <c r="SEI37" s="0"/>
      <c r="SEJ37" s="0"/>
      <c r="SEK37" s="0"/>
      <c r="SEL37" s="0"/>
      <c r="SEM37" s="0"/>
      <c r="SEN37" s="0"/>
      <c r="SEO37" s="0"/>
      <c r="SEP37" s="0"/>
      <c r="SEQ37" s="0"/>
      <c r="SER37" s="0"/>
      <c r="SES37" s="0"/>
      <c r="SET37" s="0"/>
      <c r="SEU37" s="0"/>
      <c r="SEV37" s="0"/>
      <c r="SEW37" s="0"/>
      <c r="SEX37" s="0"/>
      <c r="SEY37" s="0"/>
      <c r="SEZ37" s="0"/>
      <c r="SFA37" s="0"/>
      <c r="SFB37" s="0"/>
      <c r="SFC37" s="0"/>
      <c r="SFD37" s="0"/>
      <c r="SFE37" s="0"/>
      <c r="SFF37" s="0"/>
      <c r="SFG37" s="0"/>
      <c r="SFH37" s="0"/>
      <c r="SFI37" s="0"/>
      <c r="SFJ37" s="0"/>
      <c r="SFK37" s="0"/>
      <c r="SFL37" s="0"/>
      <c r="SFM37" s="0"/>
      <c r="SFN37" s="0"/>
      <c r="SFO37" s="0"/>
      <c r="SFP37" s="0"/>
      <c r="SFQ37" s="0"/>
      <c r="SFR37" s="0"/>
      <c r="SFS37" s="0"/>
      <c r="SFT37" s="0"/>
      <c r="SFU37" s="0"/>
      <c r="SFV37" s="0"/>
      <c r="SFW37" s="0"/>
      <c r="SFX37" s="0"/>
      <c r="SFY37" s="0"/>
      <c r="SFZ37" s="0"/>
      <c r="SGA37" s="0"/>
      <c r="SGB37" s="0"/>
      <c r="SGC37" s="0"/>
      <c r="SGD37" s="0"/>
      <c r="SGE37" s="0"/>
      <c r="SGF37" s="0"/>
      <c r="SGG37" s="0"/>
      <c r="SGH37" s="0"/>
      <c r="SGI37" s="0"/>
      <c r="SGJ37" s="0"/>
      <c r="SGK37" s="0"/>
      <c r="SGL37" s="0"/>
      <c r="SGM37" s="0"/>
      <c r="SGN37" s="0"/>
      <c r="SGO37" s="0"/>
      <c r="SGP37" s="0"/>
      <c r="SGQ37" s="0"/>
      <c r="SGR37" s="0"/>
      <c r="SGS37" s="0"/>
      <c r="SGT37" s="0"/>
      <c r="SGU37" s="0"/>
      <c r="SGV37" s="0"/>
      <c r="SGW37" s="0"/>
      <c r="SGX37" s="0"/>
      <c r="SGY37" s="0"/>
      <c r="SGZ37" s="0"/>
      <c r="SHA37" s="0"/>
      <c r="SHB37" s="0"/>
      <c r="SHC37" s="0"/>
      <c r="SHD37" s="0"/>
      <c r="SHE37" s="0"/>
      <c r="SHF37" s="0"/>
      <c r="SHG37" s="0"/>
      <c r="SHH37" s="0"/>
      <c r="SHI37" s="0"/>
      <c r="SHJ37" s="0"/>
      <c r="SHK37" s="0"/>
      <c r="SHL37" s="0"/>
      <c r="SHM37" s="0"/>
      <c r="SHN37" s="0"/>
      <c r="SHO37" s="0"/>
      <c r="SHP37" s="0"/>
      <c r="SHQ37" s="0"/>
      <c r="SHR37" s="0"/>
      <c r="SHS37" s="0"/>
      <c r="SHT37" s="0"/>
      <c r="SHU37" s="0"/>
      <c r="SHV37" s="0"/>
      <c r="SHW37" s="0"/>
      <c r="SHX37" s="0"/>
      <c r="SHY37" s="0"/>
      <c r="SHZ37" s="0"/>
      <c r="SIA37" s="0"/>
      <c r="SIB37" s="0"/>
      <c r="SIC37" s="0"/>
      <c r="SID37" s="0"/>
      <c r="SIE37" s="0"/>
      <c r="SIF37" s="0"/>
      <c r="SIG37" s="0"/>
      <c r="SIH37" s="0"/>
      <c r="SII37" s="0"/>
      <c r="SIJ37" s="0"/>
      <c r="SIK37" s="0"/>
      <c r="SIL37" s="0"/>
      <c r="SIM37" s="0"/>
      <c r="SIN37" s="0"/>
      <c r="SIO37" s="0"/>
      <c r="SIP37" s="0"/>
      <c r="SIQ37" s="0"/>
      <c r="SIR37" s="0"/>
      <c r="SIS37" s="0"/>
      <c r="SIT37" s="0"/>
      <c r="SIU37" s="0"/>
      <c r="SIV37" s="0"/>
      <c r="SIW37" s="0"/>
      <c r="SIX37" s="0"/>
      <c r="SIY37" s="0"/>
      <c r="SIZ37" s="0"/>
      <c r="SJA37" s="0"/>
      <c r="SJB37" s="0"/>
      <c r="SJC37" s="0"/>
      <c r="SJD37" s="0"/>
      <c r="SJE37" s="0"/>
      <c r="SJF37" s="0"/>
      <c r="SJG37" s="0"/>
      <c r="SJH37" s="0"/>
      <c r="SJI37" s="0"/>
      <c r="SJJ37" s="0"/>
      <c r="SJK37" s="0"/>
      <c r="SJL37" s="0"/>
      <c r="SJM37" s="0"/>
      <c r="SJN37" s="0"/>
      <c r="SJO37" s="0"/>
      <c r="SJP37" s="0"/>
      <c r="SJQ37" s="0"/>
      <c r="SJR37" s="0"/>
      <c r="SJS37" s="0"/>
      <c r="SJT37" s="0"/>
      <c r="SJU37" s="0"/>
      <c r="SJV37" s="0"/>
      <c r="SJW37" s="0"/>
      <c r="SJX37" s="0"/>
      <c r="SJY37" s="0"/>
      <c r="SJZ37" s="0"/>
      <c r="SKA37" s="0"/>
      <c r="SKB37" s="0"/>
      <c r="SKC37" s="0"/>
      <c r="SKD37" s="0"/>
      <c r="SKE37" s="0"/>
      <c r="SKF37" s="0"/>
      <c r="SKG37" s="0"/>
      <c r="SKH37" s="0"/>
      <c r="SKI37" s="0"/>
      <c r="SKJ37" s="0"/>
      <c r="SKK37" s="0"/>
      <c r="SKL37" s="0"/>
      <c r="SKM37" s="0"/>
      <c r="SKN37" s="0"/>
      <c r="SKO37" s="0"/>
      <c r="SKP37" s="0"/>
      <c r="SKQ37" s="0"/>
      <c r="SKR37" s="0"/>
      <c r="SKS37" s="0"/>
      <c r="SKT37" s="0"/>
      <c r="SKU37" s="0"/>
      <c r="SKV37" s="0"/>
      <c r="SKW37" s="0"/>
      <c r="SKX37" s="0"/>
      <c r="SKY37" s="0"/>
      <c r="SKZ37" s="0"/>
      <c r="SLA37" s="0"/>
      <c r="SLB37" s="0"/>
      <c r="SLC37" s="0"/>
      <c r="SLD37" s="0"/>
      <c r="SLE37" s="0"/>
      <c r="SLF37" s="0"/>
      <c r="SLG37" s="0"/>
      <c r="SLH37" s="0"/>
      <c r="SLI37" s="0"/>
      <c r="SLJ37" s="0"/>
      <c r="SLK37" s="0"/>
      <c r="SLL37" s="0"/>
      <c r="SLM37" s="0"/>
      <c r="SLN37" s="0"/>
      <c r="SLO37" s="0"/>
      <c r="SLP37" s="0"/>
      <c r="SLQ37" s="0"/>
      <c r="SLR37" s="0"/>
      <c r="SLS37" s="0"/>
      <c r="SLT37" s="0"/>
      <c r="SLU37" s="0"/>
      <c r="SLV37" s="0"/>
      <c r="SLW37" s="0"/>
      <c r="SLX37" s="0"/>
      <c r="SLY37" s="0"/>
      <c r="SLZ37" s="0"/>
      <c r="SMA37" s="0"/>
      <c r="SMB37" s="0"/>
      <c r="SMC37" s="0"/>
      <c r="SMD37" s="0"/>
      <c r="SME37" s="0"/>
      <c r="SMF37" s="0"/>
      <c r="SMG37" s="0"/>
      <c r="SMH37" s="0"/>
      <c r="SMI37" s="0"/>
      <c r="SMJ37" s="0"/>
      <c r="SMK37" s="0"/>
      <c r="SML37" s="0"/>
      <c r="SMM37" s="0"/>
      <c r="SMN37" s="0"/>
      <c r="SMO37" s="0"/>
      <c r="SMP37" s="0"/>
      <c r="SMQ37" s="0"/>
      <c r="SMR37" s="0"/>
      <c r="SMS37" s="0"/>
      <c r="SMT37" s="0"/>
      <c r="SMU37" s="0"/>
      <c r="SMV37" s="0"/>
      <c r="SMW37" s="0"/>
      <c r="SMX37" s="0"/>
      <c r="SMY37" s="0"/>
      <c r="SMZ37" s="0"/>
      <c r="SNA37" s="0"/>
      <c r="SNB37" s="0"/>
      <c r="SNC37" s="0"/>
      <c r="SND37" s="0"/>
      <c r="SNE37" s="0"/>
      <c r="SNF37" s="0"/>
      <c r="SNG37" s="0"/>
      <c r="SNH37" s="0"/>
      <c r="SNI37" s="0"/>
      <c r="SNJ37" s="0"/>
      <c r="SNK37" s="0"/>
      <c r="SNL37" s="0"/>
      <c r="SNM37" s="0"/>
      <c r="SNN37" s="0"/>
      <c r="SNO37" s="0"/>
      <c r="SNP37" s="0"/>
      <c r="SNQ37" s="0"/>
      <c r="SNR37" s="0"/>
      <c r="SNS37" s="0"/>
      <c r="SNT37" s="0"/>
      <c r="SNU37" s="0"/>
      <c r="SNV37" s="0"/>
      <c r="SNW37" s="0"/>
      <c r="SNX37" s="0"/>
      <c r="SNY37" s="0"/>
      <c r="SNZ37" s="0"/>
      <c r="SOA37" s="0"/>
      <c r="SOB37" s="0"/>
      <c r="SOC37" s="0"/>
      <c r="SOD37" s="0"/>
      <c r="SOE37" s="0"/>
      <c r="SOF37" s="0"/>
      <c r="SOG37" s="0"/>
      <c r="SOH37" s="0"/>
      <c r="SOI37" s="0"/>
      <c r="SOJ37" s="0"/>
      <c r="SOK37" s="0"/>
      <c r="SOL37" s="0"/>
      <c r="SOM37" s="0"/>
      <c r="SON37" s="0"/>
      <c r="SOO37" s="0"/>
      <c r="SOP37" s="0"/>
      <c r="SOQ37" s="0"/>
      <c r="SOR37" s="0"/>
      <c r="SOS37" s="0"/>
      <c r="SOT37" s="0"/>
      <c r="SOU37" s="0"/>
      <c r="SOV37" s="0"/>
      <c r="SOW37" s="0"/>
      <c r="SOX37" s="0"/>
      <c r="SOY37" s="0"/>
      <c r="SOZ37" s="0"/>
      <c r="SPA37" s="0"/>
      <c r="SPB37" s="0"/>
      <c r="SPC37" s="0"/>
      <c r="SPD37" s="0"/>
      <c r="SPE37" s="0"/>
      <c r="SPF37" s="0"/>
      <c r="SPG37" s="0"/>
      <c r="SPH37" s="0"/>
      <c r="SPI37" s="0"/>
      <c r="SPJ37" s="0"/>
      <c r="SPK37" s="0"/>
      <c r="SPL37" s="0"/>
      <c r="SPM37" s="0"/>
      <c r="SPN37" s="0"/>
      <c r="SPO37" s="0"/>
      <c r="SPP37" s="0"/>
      <c r="SPQ37" s="0"/>
      <c r="SPR37" s="0"/>
      <c r="SPS37" s="0"/>
      <c r="SPT37" s="0"/>
      <c r="SPU37" s="0"/>
      <c r="SPV37" s="0"/>
      <c r="SPW37" s="0"/>
      <c r="SPX37" s="0"/>
      <c r="SPY37" s="0"/>
      <c r="SPZ37" s="0"/>
      <c r="SQA37" s="0"/>
      <c r="SQB37" s="0"/>
      <c r="SQC37" s="0"/>
      <c r="SQD37" s="0"/>
      <c r="SQE37" s="0"/>
      <c r="SQF37" s="0"/>
      <c r="SQG37" s="0"/>
      <c r="SQH37" s="0"/>
      <c r="SQI37" s="0"/>
      <c r="SQJ37" s="0"/>
      <c r="SQK37" s="0"/>
      <c r="SQL37" s="0"/>
      <c r="SQM37" s="0"/>
      <c r="SQN37" s="0"/>
      <c r="SQO37" s="0"/>
      <c r="SQP37" s="0"/>
      <c r="SQQ37" s="0"/>
      <c r="SQR37" s="0"/>
      <c r="SQS37" s="0"/>
      <c r="SQT37" s="0"/>
      <c r="SQU37" s="0"/>
      <c r="SQV37" s="0"/>
      <c r="SQW37" s="0"/>
      <c r="SQX37" s="0"/>
      <c r="SQY37" s="0"/>
      <c r="SQZ37" s="0"/>
      <c r="SRA37" s="0"/>
      <c r="SRB37" s="0"/>
      <c r="SRC37" s="0"/>
      <c r="SRD37" s="0"/>
      <c r="SRE37" s="0"/>
      <c r="SRF37" s="0"/>
      <c r="SRG37" s="0"/>
      <c r="SRH37" s="0"/>
      <c r="SRI37" s="0"/>
      <c r="SRJ37" s="0"/>
      <c r="SRK37" s="0"/>
      <c r="SRL37" s="0"/>
      <c r="SRM37" s="0"/>
      <c r="SRN37" s="0"/>
      <c r="SRO37" s="0"/>
      <c r="SRP37" s="0"/>
      <c r="SRQ37" s="0"/>
      <c r="SRR37" s="0"/>
      <c r="SRS37" s="0"/>
      <c r="SRT37" s="0"/>
      <c r="SRU37" s="0"/>
      <c r="SRV37" s="0"/>
      <c r="SRW37" s="0"/>
      <c r="SRX37" s="0"/>
      <c r="SRY37" s="0"/>
      <c r="SRZ37" s="0"/>
      <c r="SSA37" s="0"/>
      <c r="SSB37" s="0"/>
      <c r="SSC37" s="0"/>
      <c r="SSD37" s="0"/>
      <c r="SSE37" s="0"/>
      <c r="SSF37" s="0"/>
      <c r="SSG37" s="0"/>
      <c r="SSH37" s="0"/>
      <c r="SSI37" s="0"/>
      <c r="SSJ37" s="0"/>
      <c r="SSK37" s="0"/>
      <c r="SSL37" s="0"/>
      <c r="SSM37" s="0"/>
      <c r="SSN37" s="0"/>
      <c r="SSO37" s="0"/>
      <c r="SSP37" s="0"/>
      <c r="SSQ37" s="0"/>
      <c r="SSR37" s="0"/>
      <c r="SSS37" s="0"/>
      <c r="SST37" s="0"/>
      <c r="SSU37" s="0"/>
      <c r="SSV37" s="0"/>
      <c r="SSW37" s="0"/>
      <c r="SSX37" s="0"/>
      <c r="SSY37" s="0"/>
      <c r="SSZ37" s="0"/>
      <c r="STA37" s="0"/>
      <c r="STB37" s="0"/>
      <c r="STC37" s="0"/>
      <c r="STD37" s="0"/>
      <c r="STE37" s="0"/>
      <c r="STF37" s="0"/>
      <c r="STG37" s="0"/>
      <c r="STH37" s="0"/>
      <c r="STI37" s="0"/>
      <c r="STJ37" s="0"/>
      <c r="STK37" s="0"/>
      <c r="STL37" s="0"/>
      <c r="STM37" s="0"/>
      <c r="STN37" s="0"/>
      <c r="STO37" s="0"/>
      <c r="STP37" s="0"/>
      <c r="STQ37" s="0"/>
      <c r="STR37" s="0"/>
      <c r="STS37" s="0"/>
      <c r="STT37" s="0"/>
      <c r="STU37" s="0"/>
      <c r="STV37" s="0"/>
      <c r="STW37" s="0"/>
      <c r="STX37" s="0"/>
      <c r="STY37" s="0"/>
      <c r="STZ37" s="0"/>
      <c r="SUA37" s="0"/>
      <c r="SUB37" s="0"/>
      <c r="SUC37" s="0"/>
      <c r="SUD37" s="0"/>
      <c r="SUE37" s="0"/>
      <c r="SUF37" s="0"/>
      <c r="SUG37" s="0"/>
      <c r="SUH37" s="0"/>
      <c r="SUI37" s="0"/>
      <c r="SUJ37" s="0"/>
      <c r="SUK37" s="0"/>
      <c r="SUL37" s="0"/>
      <c r="SUM37" s="0"/>
      <c r="SUN37" s="0"/>
      <c r="SUO37" s="0"/>
      <c r="SUP37" s="0"/>
      <c r="SUQ37" s="0"/>
      <c r="SUR37" s="0"/>
      <c r="SUS37" s="0"/>
      <c r="SUT37" s="0"/>
      <c r="SUU37" s="0"/>
      <c r="SUV37" s="0"/>
      <c r="SUW37" s="0"/>
      <c r="SUX37" s="0"/>
      <c r="SUY37" s="0"/>
      <c r="SUZ37" s="0"/>
      <c r="SVA37" s="0"/>
      <c r="SVB37" s="0"/>
      <c r="SVC37" s="0"/>
      <c r="SVD37" s="0"/>
      <c r="SVE37" s="0"/>
      <c r="SVF37" s="0"/>
      <c r="SVG37" s="0"/>
      <c r="SVH37" s="0"/>
      <c r="SVI37" s="0"/>
      <c r="SVJ37" s="0"/>
      <c r="SVK37" s="0"/>
      <c r="SVL37" s="0"/>
      <c r="SVM37" s="0"/>
      <c r="SVN37" s="0"/>
      <c r="SVO37" s="0"/>
      <c r="SVP37" s="0"/>
      <c r="SVQ37" s="0"/>
      <c r="SVR37" s="0"/>
      <c r="SVS37" s="0"/>
      <c r="SVT37" s="0"/>
      <c r="SVU37" s="0"/>
      <c r="SVV37" s="0"/>
      <c r="SVW37" s="0"/>
      <c r="SVX37" s="0"/>
      <c r="SVY37" s="0"/>
      <c r="SVZ37" s="0"/>
      <c r="SWA37" s="0"/>
      <c r="SWB37" s="0"/>
      <c r="SWC37" s="0"/>
      <c r="SWD37" s="0"/>
      <c r="SWE37" s="0"/>
      <c r="SWF37" s="0"/>
      <c r="SWG37" s="0"/>
      <c r="SWH37" s="0"/>
      <c r="SWI37" s="0"/>
      <c r="SWJ37" s="0"/>
      <c r="SWK37" s="0"/>
      <c r="SWL37" s="0"/>
      <c r="SWM37" s="0"/>
      <c r="SWN37" s="0"/>
      <c r="SWO37" s="0"/>
      <c r="SWP37" s="0"/>
      <c r="SWQ37" s="0"/>
      <c r="SWR37" s="0"/>
      <c r="SWS37" s="0"/>
      <c r="SWT37" s="0"/>
      <c r="SWU37" s="0"/>
      <c r="SWV37" s="0"/>
      <c r="SWW37" s="0"/>
      <c r="SWX37" s="0"/>
      <c r="SWY37" s="0"/>
      <c r="SWZ37" s="0"/>
      <c r="SXA37" s="0"/>
      <c r="SXB37" s="0"/>
      <c r="SXC37" s="0"/>
      <c r="SXD37" s="0"/>
      <c r="SXE37" s="0"/>
      <c r="SXF37" s="0"/>
      <c r="SXG37" s="0"/>
      <c r="SXH37" s="0"/>
      <c r="SXI37" s="0"/>
      <c r="SXJ37" s="0"/>
      <c r="SXK37" s="0"/>
      <c r="SXL37" s="0"/>
      <c r="SXM37" s="0"/>
      <c r="SXN37" s="0"/>
      <c r="SXO37" s="0"/>
      <c r="SXP37" s="0"/>
      <c r="SXQ37" s="0"/>
      <c r="SXR37" s="0"/>
      <c r="SXS37" s="0"/>
      <c r="SXT37" s="0"/>
      <c r="SXU37" s="0"/>
      <c r="SXV37" s="0"/>
      <c r="SXW37" s="0"/>
      <c r="SXX37" s="0"/>
      <c r="SXY37" s="0"/>
      <c r="SXZ37" s="0"/>
      <c r="SYA37" s="0"/>
      <c r="SYB37" s="0"/>
      <c r="SYC37" s="0"/>
      <c r="SYD37" s="0"/>
      <c r="SYE37" s="0"/>
      <c r="SYF37" s="0"/>
      <c r="SYG37" s="0"/>
      <c r="SYH37" s="0"/>
      <c r="SYI37" s="0"/>
      <c r="SYJ37" s="0"/>
      <c r="SYK37" s="0"/>
      <c r="SYL37" s="0"/>
      <c r="SYM37" s="0"/>
      <c r="SYN37" s="0"/>
      <c r="SYO37" s="0"/>
      <c r="SYP37" s="0"/>
      <c r="SYQ37" s="0"/>
      <c r="SYR37" s="0"/>
      <c r="SYS37" s="0"/>
      <c r="SYT37" s="0"/>
      <c r="SYU37" s="0"/>
      <c r="SYV37" s="0"/>
      <c r="SYW37" s="0"/>
      <c r="SYX37" s="0"/>
      <c r="SYY37" s="0"/>
      <c r="SYZ37" s="0"/>
      <c r="SZA37" s="0"/>
      <c r="SZB37" s="0"/>
      <c r="SZC37" s="0"/>
      <c r="SZD37" s="0"/>
      <c r="SZE37" s="0"/>
      <c r="SZF37" s="0"/>
      <c r="SZG37" s="0"/>
      <c r="SZH37" s="0"/>
      <c r="SZI37" s="0"/>
      <c r="SZJ37" s="0"/>
      <c r="SZK37" s="0"/>
      <c r="SZL37" s="0"/>
      <c r="SZM37" s="0"/>
      <c r="SZN37" s="0"/>
      <c r="SZO37" s="0"/>
      <c r="SZP37" s="0"/>
      <c r="SZQ37" s="0"/>
      <c r="SZR37" s="0"/>
      <c r="SZS37" s="0"/>
      <c r="SZT37" s="0"/>
      <c r="SZU37" s="0"/>
      <c r="SZV37" s="0"/>
      <c r="SZW37" s="0"/>
      <c r="SZX37" s="0"/>
      <c r="SZY37" s="0"/>
      <c r="SZZ37" s="0"/>
      <c r="TAA37" s="0"/>
      <c r="TAB37" s="0"/>
      <c r="TAC37" s="0"/>
      <c r="TAD37" s="0"/>
      <c r="TAE37" s="0"/>
      <c r="TAF37" s="0"/>
      <c r="TAG37" s="0"/>
      <c r="TAH37" s="0"/>
      <c r="TAI37" s="0"/>
      <c r="TAJ37" s="0"/>
      <c r="TAK37" s="0"/>
      <c r="TAL37" s="0"/>
      <c r="TAM37" s="0"/>
      <c r="TAN37" s="0"/>
      <c r="TAO37" s="0"/>
      <c r="TAP37" s="0"/>
      <c r="TAQ37" s="0"/>
      <c r="TAR37" s="0"/>
      <c r="TAS37" s="0"/>
      <c r="TAT37" s="0"/>
      <c r="TAU37" s="0"/>
      <c r="TAV37" s="0"/>
      <c r="TAW37" s="0"/>
      <c r="TAX37" s="0"/>
      <c r="TAY37" s="0"/>
      <c r="TAZ37" s="0"/>
      <c r="TBA37" s="0"/>
      <c r="TBB37" s="0"/>
      <c r="TBC37" s="0"/>
      <c r="TBD37" s="0"/>
      <c r="TBE37" s="0"/>
      <c r="TBF37" s="0"/>
      <c r="TBG37" s="0"/>
      <c r="TBH37" s="0"/>
      <c r="TBI37" s="0"/>
      <c r="TBJ37" s="0"/>
      <c r="TBK37" s="0"/>
      <c r="TBL37" s="0"/>
      <c r="TBM37" s="0"/>
      <c r="TBN37" s="0"/>
      <c r="TBO37" s="0"/>
      <c r="TBP37" s="0"/>
      <c r="TBQ37" s="0"/>
      <c r="TBR37" s="0"/>
      <c r="TBS37" s="0"/>
      <c r="TBT37" s="0"/>
      <c r="TBU37" s="0"/>
      <c r="TBV37" s="0"/>
      <c r="TBW37" s="0"/>
      <c r="TBX37" s="0"/>
      <c r="TBY37" s="0"/>
      <c r="TBZ37" s="0"/>
      <c r="TCA37" s="0"/>
      <c r="TCB37" s="0"/>
      <c r="TCC37" s="0"/>
      <c r="TCD37" s="0"/>
      <c r="TCE37" s="0"/>
      <c r="TCF37" s="0"/>
      <c r="TCG37" s="0"/>
      <c r="TCH37" s="0"/>
      <c r="TCI37" s="0"/>
      <c r="TCJ37" s="0"/>
      <c r="TCK37" s="0"/>
      <c r="TCL37" s="0"/>
      <c r="TCM37" s="0"/>
      <c r="TCN37" s="0"/>
      <c r="TCO37" s="0"/>
      <c r="TCP37" s="0"/>
      <c r="TCQ37" s="0"/>
      <c r="TCR37" s="0"/>
      <c r="TCS37" s="0"/>
      <c r="TCT37" s="0"/>
      <c r="TCU37" s="0"/>
      <c r="TCV37" s="0"/>
      <c r="TCW37" s="0"/>
      <c r="TCX37" s="0"/>
      <c r="TCY37" s="0"/>
      <c r="TCZ37" s="0"/>
      <c r="TDA37" s="0"/>
      <c r="TDB37" s="0"/>
      <c r="TDC37" s="0"/>
      <c r="TDD37" s="0"/>
      <c r="TDE37" s="0"/>
      <c r="TDF37" s="0"/>
      <c r="TDG37" s="0"/>
      <c r="TDH37" s="0"/>
      <c r="TDI37" s="0"/>
      <c r="TDJ37" s="0"/>
      <c r="TDK37" s="0"/>
      <c r="TDL37" s="0"/>
      <c r="TDM37" s="0"/>
      <c r="TDN37" s="0"/>
      <c r="TDO37" s="0"/>
      <c r="TDP37" s="0"/>
      <c r="TDQ37" s="0"/>
      <c r="TDR37" s="0"/>
      <c r="TDS37" s="0"/>
      <c r="TDT37" s="0"/>
      <c r="TDU37" s="0"/>
      <c r="TDV37" s="0"/>
      <c r="TDW37" s="0"/>
      <c r="TDX37" s="0"/>
      <c r="TDY37" s="0"/>
      <c r="TDZ37" s="0"/>
      <c r="TEA37" s="0"/>
      <c r="TEB37" s="0"/>
      <c r="TEC37" s="0"/>
      <c r="TED37" s="0"/>
      <c r="TEE37" s="0"/>
      <c r="TEF37" s="0"/>
      <c r="TEG37" s="0"/>
      <c r="TEH37" s="0"/>
      <c r="TEI37" s="0"/>
      <c r="TEJ37" s="0"/>
      <c r="TEK37" s="0"/>
      <c r="TEL37" s="0"/>
      <c r="TEM37" s="0"/>
      <c r="TEN37" s="0"/>
      <c r="TEO37" s="0"/>
      <c r="TEP37" s="0"/>
      <c r="TEQ37" s="0"/>
      <c r="TER37" s="0"/>
      <c r="TES37" s="0"/>
      <c r="TET37" s="0"/>
      <c r="TEU37" s="0"/>
      <c r="TEV37" s="0"/>
      <c r="TEW37" s="0"/>
      <c r="TEX37" s="0"/>
      <c r="TEY37" s="0"/>
      <c r="TEZ37" s="0"/>
      <c r="TFA37" s="0"/>
      <c r="TFB37" s="0"/>
      <c r="TFC37" s="0"/>
      <c r="TFD37" s="0"/>
      <c r="TFE37" s="0"/>
      <c r="TFF37" s="0"/>
      <c r="TFG37" s="0"/>
      <c r="TFH37" s="0"/>
      <c r="TFI37" s="0"/>
      <c r="TFJ37" s="0"/>
      <c r="TFK37" s="0"/>
      <c r="TFL37" s="0"/>
      <c r="TFM37" s="0"/>
      <c r="TFN37" s="0"/>
      <c r="TFO37" s="0"/>
      <c r="TFP37" s="0"/>
      <c r="TFQ37" s="0"/>
      <c r="TFR37" s="0"/>
      <c r="TFS37" s="0"/>
      <c r="TFT37" s="0"/>
      <c r="TFU37" s="0"/>
      <c r="TFV37" s="0"/>
      <c r="TFW37" s="0"/>
      <c r="TFX37" s="0"/>
      <c r="TFY37" s="0"/>
      <c r="TFZ37" s="0"/>
      <c r="TGA37" s="0"/>
      <c r="TGB37" s="0"/>
      <c r="TGC37" s="0"/>
      <c r="TGD37" s="0"/>
      <c r="TGE37" s="0"/>
      <c r="TGF37" s="0"/>
      <c r="TGG37" s="0"/>
      <c r="TGH37" s="0"/>
      <c r="TGI37" s="0"/>
      <c r="TGJ37" s="0"/>
      <c r="TGK37" s="0"/>
      <c r="TGL37" s="0"/>
      <c r="TGM37" s="0"/>
      <c r="TGN37" s="0"/>
      <c r="TGO37" s="0"/>
      <c r="TGP37" s="0"/>
      <c r="TGQ37" s="0"/>
      <c r="TGR37" s="0"/>
      <c r="TGS37" s="0"/>
      <c r="TGT37" s="0"/>
      <c r="TGU37" s="0"/>
      <c r="TGV37" s="0"/>
      <c r="TGW37" s="0"/>
      <c r="TGX37" s="0"/>
      <c r="TGY37" s="0"/>
      <c r="TGZ37" s="0"/>
      <c r="THA37" s="0"/>
      <c r="THB37" s="0"/>
      <c r="THC37" s="0"/>
      <c r="THD37" s="0"/>
      <c r="THE37" s="0"/>
      <c r="THF37" s="0"/>
      <c r="THG37" s="0"/>
      <c r="THH37" s="0"/>
      <c r="THI37" s="0"/>
      <c r="THJ37" s="0"/>
      <c r="THK37" s="0"/>
      <c r="THL37" s="0"/>
      <c r="THM37" s="0"/>
      <c r="THN37" s="0"/>
      <c r="THO37" s="0"/>
      <c r="THP37" s="0"/>
      <c r="THQ37" s="0"/>
      <c r="THR37" s="0"/>
      <c r="THS37" s="0"/>
      <c r="THT37" s="0"/>
      <c r="THU37" s="0"/>
      <c r="THV37" s="0"/>
      <c r="THW37" s="0"/>
      <c r="THX37" s="0"/>
      <c r="THY37" s="0"/>
      <c r="THZ37" s="0"/>
      <c r="TIA37" s="0"/>
      <c r="TIB37" s="0"/>
      <c r="TIC37" s="0"/>
      <c r="TID37" s="0"/>
      <c r="TIE37" s="0"/>
      <c r="TIF37" s="0"/>
      <c r="TIG37" s="0"/>
      <c r="TIH37" s="0"/>
      <c r="TII37" s="0"/>
      <c r="TIJ37" s="0"/>
      <c r="TIK37" s="0"/>
      <c r="TIL37" s="0"/>
      <c r="TIM37" s="0"/>
      <c r="TIN37" s="0"/>
      <c r="TIO37" s="0"/>
      <c r="TIP37" s="0"/>
      <c r="TIQ37" s="0"/>
      <c r="TIR37" s="0"/>
      <c r="TIS37" s="0"/>
      <c r="TIT37" s="0"/>
      <c r="TIU37" s="0"/>
      <c r="TIV37" s="0"/>
      <c r="TIW37" s="0"/>
      <c r="TIX37" s="0"/>
      <c r="TIY37" s="0"/>
      <c r="TIZ37" s="0"/>
      <c r="TJA37" s="0"/>
      <c r="TJB37" s="0"/>
      <c r="TJC37" s="0"/>
      <c r="TJD37" s="0"/>
      <c r="TJE37" s="0"/>
      <c r="TJF37" s="0"/>
      <c r="TJG37" s="0"/>
      <c r="TJH37" s="0"/>
      <c r="TJI37" s="0"/>
      <c r="TJJ37" s="0"/>
      <c r="TJK37" s="0"/>
      <c r="TJL37" s="0"/>
      <c r="TJM37" s="0"/>
      <c r="TJN37" s="0"/>
      <c r="TJO37" s="0"/>
      <c r="TJP37" s="0"/>
      <c r="TJQ37" s="0"/>
      <c r="TJR37" s="0"/>
      <c r="TJS37" s="0"/>
      <c r="TJT37" s="0"/>
      <c r="TJU37" s="0"/>
      <c r="TJV37" s="0"/>
      <c r="TJW37" s="0"/>
      <c r="TJX37" s="0"/>
      <c r="TJY37" s="0"/>
      <c r="TJZ37" s="0"/>
      <c r="TKA37" s="0"/>
      <c r="TKB37" s="0"/>
      <c r="TKC37" s="0"/>
      <c r="TKD37" s="0"/>
      <c r="TKE37" s="0"/>
      <c r="TKF37" s="0"/>
      <c r="TKG37" s="0"/>
      <c r="TKH37" s="0"/>
      <c r="TKI37" s="0"/>
      <c r="TKJ37" s="0"/>
      <c r="TKK37" s="0"/>
      <c r="TKL37" s="0"/>
      <c r="TKM37" s="0"/>
      <c r="TKN37" s="0"/>
      <c r="TKO37" s="0"/>
      <c r="TKP37" s="0"/>
      <c r="TKQ37" s="0"/>
      <c r="TKR37" s="0"/>
      <c r="TKS37" s="0"/>
      <c r="TKT37" s="0"/>
      <c r="TKU37" s="0"/>
      <c r="TKV37" s="0"/>
      <c r="TKW37" s="0"/>
      <c r="TKX37" s="0"/>
      <c r="TKY37" s="0"/>
      <c r="TKZ37" s="0"/>
      <c r="TLA37" s="0"/>
      <c r="TLB37" s="0"/>
      <c r="TLC37" s="0"/>
      <c r="TLD37" s="0"/>
      <c r="TLE37" s="0"/>
      <c r="TLF37" s="0"/>
      <c r="TLG37" s="0"/>
      <c r="TLH37" s="0"/>
      <c r="TLI37" s="0"/>
      <c r="TLJ37" s="0"/>
      <c r="TLK37" s="0"/>
      <c r="TLL37" s="0"/>
      <c r="TLM37" s="0"/>
      <c r="TLN37" s="0"/>
      <c r="TLO37" s="0"/>
      <c r="TLP37" s="0"/>
      <c r="TLQ37" s="0"/>
      <c r="TLR37" s="0"/>
      <c r="TLS37" s="0"/>
      <c r="TLT37" s="0"/>
      <c r="TLU37" s="0"/>
      <c r="TLV37" s="0"/>
      <c r="TLW37" s="0"/>
      <c r="TLX37" s="0"/>
      <c r="TLY37" s="0"/>
      <c r="TLZ37" s="0"/>
      <c r="TMA37" s="0"/>
      <c r="TMB37" s="0"/>
      <c r="TMC37" s="0"/>
      <c r="TMD37" s="0"/>
      <c r="TME37" s="0"/>
      <c r="TMF37" s="0"/>
      <c r="TMG37" s="0"/>
      <c r="TMH37" s="0"/>
      <c r="TMI37" s="0"/>
      <c r="TMJ37" s="0"/>
      <c r="TMK37" s="0"/>
      <c r="TML37" s="0"/>
      <c r="TMM37" s="0"/>
      <c r="TMN37" s="0"/>
      <c r="TMO37" s="0"/>
      <c r="TMP37" s="0"/>
      <c r="TMQ37" s="0"/>
      <c r="TMR37" s="0"/>
      <c r="TMS37" s="0"/>
      <c r="TMT37" s="0"/>
      <c r="TMU37" s="0"/>
      <c r="TMV37" s="0"/>
      <c r="TMW37" s="0"/>
      <c r="TMX37" s="0"/>
      <c r="TMY37" s="0"/>
      <c r="TMZ37" s="0"/>
      <c r="TNA37" s="0"/>
      <c r="TNB37" s="0"/>
      <c r="TNC37" s="0"/>
      <c r="TND37" s="0"/>
      <c r="TNE37" s="0"/>
      <c r="TNF37" s="0"/>
      <c r="TNG37" s="0"/>
      <c r="TNH37" s="0"/>
      <c r="TNI37" s="0"/>
      <c r="TNJ37" s="0"/>
      <c r="TNK37" s="0"/>
      <c r="TNL37" s="0"/>
      <c r="TNM37" s="0"/>
      <c r="TNN37" s="0"/>
      <c r="TNO37" s="0"/>
      <c r="TNP37" s="0"/>
      <c r="TNQ37" s="0"/>
      <c r="TNR37" s="0"/>
      <c r="TNS37" s="0"/>
      <c r="TNT37" s="0"/>
      <c r="TNU37" s="0"/>
      <c r="TNV37" s="0"/>
      <c r="TNW37" s="0"/>
      <c r="TNX37" s="0"/>
      <c r="TNY37" s="0"/>
      <c r="TNZ37" s="0"/>
      <c r="TOA37" s="0"/>
      <c r="TOB37" s="0"/>
      <c r="TOC37" s="0"/>
      <c r="TOD37" s="0"/>
      <c r="TOE37" s="0"/>
      <c r="TOF37" s="0"/>
      <c r="TOG37" s="0"/>
      <c r="TOH37" s="0"/>
      <c r="TOI37" s="0"/>
      <c r="TOJ37" s="0"/>
      <c r="TOK37" s="0"/>
      <c r="TOL37" s="0"/>
      <c r="TOM37" s="0"/>
      <c r="TON37" s="0"/>
      <c r="TOO37" s="0"/>
      <c r="TOP37" s="0"/>
      <c r="TOQ37" s="0"/>
      <c r="TOR37" s="0"/>
      <c r="TOS37" s="0"/>
      <c r="TOT37" s="0"/>
      <c r="TOU37" s="0"/>
      <c r="TOV37" s="0"/>
      <c r="TOW37" s="0"/>
      <c r="TOX37" s="0"/>
      <c r="TOY37" s="0"/>
      <c r="TOZ37" s="0"/>
      <c r="TPA37" s="0"/>
      <c r="TPB37" s="0"/>
      <c r="TPC37" s="0"/>
      <c r="TPD37" s="0"/>
      <c r="TPE37" s="0"/>
      <c r="TPF37" s="0"/>
      <c r="TPG37" s="0"/>
      <c r="TPH37" s="0"/>
      <c r="TPI37" s="0"/>
      <c r="TPJ37" s="0"/>
      <c r="TPK37" s="0"/>
      <c r="TPL37" s="0"/>
      <c r="TPM37" s="0"/>
      <c r="TPN37" s="0"/>
      <c r="TPO37" s="0"/>
      <c r="TPP37" s="0"/>
      <c r="TPQ37" s="0"/>
      <c r="TPR37" s="0"/>
      <c r="TPS37" s="0"/>
      <c r="TPT37" s="0"/>
      <c r="TPU37" s="0"/>
      <c r="TPV37" s="0"/>
      <c r="TPW37" s="0"/>
      <c r="TPX37" s="0"/>
      <c r="TPY37" s="0"/>
      <c r="TPZ37" s="0"/>
      <c r="TQA37" s="0"/>
      <c r="TQB37" s="0"/>
      <c r="TQC37" s="0"/>
      <c r="TQD37" s="0"/>
      <c r="TQE37" s="0"/>
      <c r="TQF37" s="0"/>
      <c r="TQG37" s="0"/>
      <c r="TQH37" s="0"/>
      <c r="TQI37" s="0"/>
      <c r="TQJ37" s="0"/>
      <c r="TQK37" s="0"/>
      <c r="TQL37" s="0"/>
      <c r="TQM37" s="0"/>
      <c r="TQN37" s="0"/>
      <c r="TQO37" s="0"/>
      <c r="TQP37" s="0"/>
      <c r="TQQ37" s="0"/>
      <c r="TQR37" s="0"/>
      <c r="TQS37" s="0"/>
      <c r="TQT37" s="0"/>
      <c r="TQU37" s="0"/>
      <c r="TQV37" s="0"/>
      <c r="TQW37" s="0"/>
      <c r="TQX37" s="0"/>
      <c r="TQY37" s="0"/>
      <c r="TQZ37" s="0"/>
      <c r="TRA37" s="0"/>
      <c r="TRB37" s="0"/>
      <c r="TRC37" s="0"/>
      <c r="TRD37" s="0"/>
      <c r="TRE37" s="0"/>
      <c r="TRF37" s="0"/>
      <c r="TRG37" s="0"/>
      <c r="TRH37" s="0"/>
      <c r="TRI37" s="0"/>
      <c r="TRJ37" s="0"/>
      <c r="TRK37" s="0"/>
      <c r="TRL37" s="0"/>
      <c r="TRM37" s="0"/>
      <c r="TRN37" s="0"/>
      <c r="TRO37" s="0"/>
      <c r="TRP37" s="0"/>
      <c r="TRQ37" s="0"/>
      <c r="TRR37" s="0"/>
      <c r="TRS37" s="0"/>
      <c r="TRT37" s="0"/>
      <c r="TRU37" s="0"/>
      <c r="TRV37" s="0"/>
      <c r="TRW37" s="0"/>
      <c r="TRX37" s="0"/>
      <c r="TRY37" s="0"/>
      <c r="TRZ37" s="0"/>
      <c r="TSA37" s="0"/>
      <c r="TSB37" s="0"/>
      <c r="TSC37" s="0"/>
      <c r="TSD37" s="0"/>
      <c r="TSE37" s="0"/>
      <c r="TSF37" s="0"/>
      <c r="TSG37" s="0"/>
      <c r="TSH37" s="0"/>
      <c r="TSI37" s="0"/>
      <c r="TSJ37" s="0"/>
      <c r="TSK37" s="0"/>
      <c r="TSL37" s="0"/>
      <c r="TSM37" s="0"/>
      <c r="TSN37" s="0"/>
      <c r="TSO37" s="0"/>
      <c r="TSP37" s="0"/>
      <c r="TSQ37" s="0"/>
      <c r="TSR37" s="0"/>
      <c r="TSS37" s="0"/>
      <c r="TST37" s="0"/>
      <c r="TSU37" s="0"/>
      <c r="TSV37" s="0"/>
      <c r="TSW37" s="0"/>
      <c r="TSX37" s="0"/>
      <c r="TSY37" s="0"/>
      <c r="TSZ37" s="0"/>
      <c r="TTA37" s="0"/>
      <c r="TTB37" s="0"/>
      <c r="TTC37" s="0"/>
      <c r="TTD37" s="0"/>
      <c r="TTE37" s="0"/>
      <c r="TTF37" s="0"/>
      <c r="TTG37" s="0"/>
      <c r="TTH37" s="0"/>
      <c r="TTI37" s="0"/>
      <c r="TTJ37" s="0"/>
      <c r="TTK37" s="0"/>
      <c r="TTL37" s="0"/>
      <c r="TTM37" s="0"/>
      <c r="TTN37" s="0"/>
      <c r="TTO37" s="0"/>
      <c r="TTP37" s="0"/>
      <c r="TTQ37" s="0"/>
      <c r="TTR37" s="0"/>
      <c r="TTS37" s="0"/>
      <c r="TTT37" s="0"/>
      <c r="TTU37" s="0"/>
      <c r="TTV37" s="0"/>
      <c r="TTW37" s="0"/>
      <c r="TTX37" s="0"/>
      <c r="TTY37" s="0"/>
      <c r="TTZ37" s="0"/>
      <c r="TUA37" s="0"/>
      <c r="TUB37" s="0"/>
      <c r="TUC37" s="0"/>
      <c r="TUD37" s="0"/>
      <c r="TUE37" s="0"/>
      <c r="TUF37" s="0"/>
      <c r="TUG37" s="0"/>
      <c r="TUH37" s="0"/>
      <c r="TUI37" s="0"/>
      <c r="TUJ37" s="0"/>
      <c r="TUK37" s="0"/>
      <c r="TUL37" s="0"/>
      <c r="TUM37" s="0"/>
      <c r="TUN37" s="0"/>
      <c r="TUO37" s="0"/>
      <c r="TUP37" s="0"/>
      <c r="TUQ37" s="0"/>
      <c r="TUR37" s="0"/>
      <c r="TUS37" s="0"/>
      <c r="TUT37" s="0"/>
      <c r="TUU37" s="0"/>
      <c r="TUV37" s="0"/>
      <c r="TUW37" s="0"/>
      <c r="TUX37" s="0"/>
      <c r="TUY37" s="0"/>
      <c r="TUZ37" s="0"/>
      <c r="TVA37" s="0"/>
      <c r="TVB37" s="0"/>
      <c r="TVC37" s="0"/>
      <c r="TVD37" s="0"/>
      <c r="TVE37" s="0"/>
      <c r="TVF37" s="0"/>
      <c r="TVG37" s="0"/>
      <c r="TVH37" s="0"/>
      <c r="TVI37" s="0"/>
      <c r="TVJ37" s="0"/>
      <c r="TVK37" s="0"/>
      <c r="TVL37" s="0"/>
      <c r="TVM37" s="0"/>
      <c r="TVN37" s="0"/>
      <c r="TVO37" s="0"/>
      <c r="TVP37" s="0"/>
      <c r="TVQ37" s="0"/>
      <c r="TVR37" s="0"/>
      <c r="TVS37" s="0"/>
      <c r="TVT37" s="0"/>
      <c r="TVU37" s="0"/>
      <c r="TVV37" s="0"/>
      <c r="TVW37" s="0"/>
      <c r="TVX37" s="0"/>
      <c r="TVY37" s="0"/>
      <c r="TVZ37" s="0"/>
      <c r="TWA37" s="0"/>
      <c r="TWB37" s="0"/>
      <c r="TWC37" s="0"/>
      <c r="TWD37" s="0"/>
      <c r="TWE37" s="0"/>
      <c r="TWF37" s="0"/>
      <c r="TWG37" s="0"/>
      <c r="TWH37" s="0"/>
      <c r="TWI37" s="0"/>
      <c r="TWJ37" s="0"/>
      <c r="TWK37" s="0"/>
      <c r="TWL37" s="0"/>
      <c r="TWM37" s="0"/>
      <c r="TWN37" s="0"/>
      <c r="TWO37" s="0"/>
      <c r="TWP37" s="0"/>
      <c r="TWQ37" s="0"/>
      <c r="TWR37" s="0"/>
      <c r="TWS37" s="0"/>
      <c r="TWT37" s="0"/>
      <c r="TWU37" s="0"/>
      <c r="TWV37" s="0"/>
      <c r="TWW37" s="0"/>
      <c r="TWX37" s="0"/>
      <c r="TWY37" s="0"/>
      <c r="TWZ37" s="0"/>
      <c r="TXA37" s="0"/>
      <c r="TXB37" s="0"/>
      <c r="TXC37" s="0"/>
      <c r="TXD37" s="0"/>
      <c r="TXE37" s="0"/>
      <c r="TXF37" s="0"/>
      <c r="TXG37" s="0"/>
      <c r="TXH37" s="0"/>
      <c r="TXI37" s="0"/>
      <c r="TXJ37" s="0"/>
      <c r="TXK37" s="0"/>
      <c r="TXL37" s="0"/>
      <c r="TXM37" s="0"/>
      <c r="TXN37" s="0"/>
      <c r="TXO37" s="0"/>
      <c r="TXP37" s="0"/>
      <c r="TXQ37" s="0"/>
      <c r="TXR37" s="0"/>
      <c r="TXS37" s="0"/>
      <c r="TXT37" s="0"/>
      <c r="TXU37" s="0"/>
      <c r="TXV37" s="0"/>
      <c r="TXW37" s="0"/>
      <c r="TXX37" s="0"/>
      <c r="TXY37" s="0"/>
      <c r="TXZ37" s="0"/>
      <c r="TYA37" s="0"/>
      <c r="TYB37" s="0"/>
      <c r="TYC37" s="0"/>
      <c r="TYD37" s="0"/>
      <c r="TYE37" s="0"/>
      <c r="TYF37" s="0"/>
      <c r="TYG37" s="0"/>
      <c r="TYH37" s="0"/>
      <c r="TYI37" s="0"/>
      <c r="TYJ37" s="0"/>
      <c r="TYK37" s="0"/>
      <c r="TYL37" s="0"/>
      <c r="TYM37" s="0"/>
      <c r="TYN37" s="0"/>
      <c r="TYO37" s="0"/>
      <c r="TYP37" s="0"/>
      <c r="TYQ37" s="0"/>
      <c r="TYR37" s="0"/>
      <c r="TYS37" s="0"/>
      <c r="TYT37" s="0"/>
      <c r="TYU37" s="0"/>
      <c r="TYV37" s="0"/>
      <c r="TYW37" s="0"/>
      <c r="TYX37" s="0"/>
      <c r="TYY37" s="0"/>
      <c r="TYZ37" s="0"/>
      <c r="TZA37" s="0"/>
      <c r="TZB37" s="0"/>
      <c r="TZC37" s="0"/>
      <c r="TZD37" s="0"/>
      <c r="TZE37" s="0"/>
      <c r="TZF37" s="0"/>
      <c r="TZG37" s="0"/>
      <c r="TZH37" s="0"/>
      <c r="TZI37" s="0"/>
      <c r="TZJ37" s="0"/>
      <c r="TZK37" s="0"/>
      <c r="TZL37" s="0"/>
      <c r="TZM37" s="0"/>
      <c r="TZN37" s="0"/>
      <c r="TZO37" s="0"/>
      <c r="TZP37" s="0"/>
      <c r="TZQ37" s="0"/>
      <c r="TZR37" s="0"/>
      <c r="TZS37" s="0"/>
      <c r="TZT37" s="0"/>
      <c r="TZU37" s="0"/>
      <c r="TZV37" s="0"/>
      <c r="TZW37" s="0"/>
      <c r="TZX37" s="0"/>
      <c r="TZY37" s="0"/>
      <c r="TZZ37" s="0"/>
      <c r="UAA37" s="0"/>
      <c r="UAB37" s="0"/>
      <c r="UAC37" s="0"/>
      <c r="UAD37" s="0"/>
      <c r="UAE37" s="0"/>
      <c r="UAF37" s="0"/>
      <c r="UAG37" s="0"/>
      <c r="UAH37" s="0"/>
      <c r="UAI37" s="0"/>
      <c r="UAJ37" s="0"/>
      <c r="UAK37" s="0"/>
      <c r="UAL37" s="0"/>
      <c r="UAM37" s="0"/>
      <c r="UAN37" s="0"/>
      <c r="UAO37" s="0"/>
      <c r="UAP37" s="0"/>
      <c r="UAQ37" s="0"/>
      <c r="UAR37" s="0"/>
      <c r="UAS37" s="0"/>
      <c r="UAT37" s="0"/>
      <c r="UAU37" s="0"/>
      <c r="UAV37" s="0"/>
      <c r="UAW37" s="0"/>
      <c r="UAX37" s="0"/>
      <c r="UAY37" s="0"/>
      <c r="UAZ37" s="0"/>
      <c r="UBA37" s="0"/>
      <c r="UBB37" s="0"/>
      <c r="UBC37" s="0"/>
      <c r="UBD37" s="0"/>
      <c r="UBE37" s="0"/>
      <c r="UBF37" s="0"/>
      <c r="UBG37" s="0"/>
      <c r="UBH37" s="0"/>
      <c r="UBI37" s="0"/>
      <c r="UBJ37" s="0"/>
      <c r="UBK37" s="0"/>
      <c r="UBL37" s="0"/>
      <c r="UBM37" s="0"/>
      <c r="UBN37" s="0"/>
      <c r="UBO37" s="0"/>
      <c r="UBP37" s="0"/>
      <c r="UBQ37" s="0"/>
      <c r="UBR37" s="0"/>
      <c r="UBS37" s="0"/>
      <c r="UBT37" s="0"/>
      <c r="UBU37" s="0"/>
      <c r="UBV37" s="0"/>
      <c r="UBW37" s="0"/>
      <c r="UBX37" s="0"/>
      <c r="UBY37" s="0"/>
      <c r="UBZ37" s="0"/>
      <c r="UCA37" s="0"/>
      <c r="UCB37" s="0"/>
      <c r="UCC37" s="0"/>
      <c r="UCD37" s="0"/>
      <c r="UCE37" s="0"/>
      <c r="UCF37" s="0"/>
      <c r="UCG37" s="0"/>
      <c r="UCH37" s="0"/>
      <c r="UCI37" s="0"/>
      <c r="UCJ37" s="0"/>
      <c r="UCK37" s="0"/>
      <c r="UCL37" s="0"/>
      <c r="UCM37" s="0"/>
      <c r="UCN37" s="0"/>
      <c r="UCO37" s="0"/>
      <c r="UCP37" s="0"/>
      <c r="UCQ37" s="0"/>
      <c r="UCR37" s="0"/>
      <c r="UCS37" s="0"/>
      <c r="UCT37" s="0"/>
      <c r="UCU37" s="0"/>
      <c r="UCV37" s="0"/>
      <c r="UCW37" s="0"/>
      <c r="UCX37" s="0"/>
      <c r="UCY37" s="0"/>
      <c r="UCZ37" s="0"/>
      <c r="UDA37" s="0"/>
      <c r="UDB37" s="0"/>
      <c r="UDC37" s="0"/>
      <c r="UDD37" s="0"/>
      <c r="UDE37" s="0"/>
      <c r="UDF37" s="0"/>
      <c r="UDG37" s="0"/>
      <c r="UDH37" s="0"/>
      <c r="UDI37" s="0"/>
      <c r="UDJ37" s="0"/>
      <c r="UDK37" s="0"/>
      <c r="UDL37" s="0"/>
      <c r="UDM37" s="0"/>
      <c r="UDN37" s="0"/>
      <c r="UDO37" s="0"/>
      <c r="UDP37" s="0"/>
      <c r="UDQ37" s="0"/>
      <c r="UDR37" s="0"/>
      <c r="UDS37" s="0"/>
      <c r="UDT37" s="0"/>
      <c r="UDU37" s="0"/>
      <c r="UDV37" s="0"/>
      <c r="UDW37" s="0"/>
      <c r="UDX37" s="0"/>
      <c r="UDY37" s="0"/>
      <c r="UDZ37" s="0"/>
      <c r="UEA37" s="0"/>
      <c r="UEB37" s="0"/>
      <c r="UEC37" s="0"/>
      <c r="UED37" s="0"/>
      <c r="UEE37" s="0"/>
      <c r="UEF37" s="0"/>
      <c r="UEG37" s="0"/>
      <c r="UEH37" s="0"/>
      <c r="UEI37" s="0"/>
      <c r="UEJ37" s="0"/>
      <c r="UEK37" s="0"/>
      <c r="UEL37" s="0"/>
      <c r="UEM37" s="0"/>
      <c r="UEN37" s="0"/>
      <c r="UEO37" s="0"/>
      <c r="UEP37" s="0"/>
      <c r="UEQ37" s="0"/>
      <c r="UER37" s="0"/>
      <c r="UES37" s="0"/>
      <c r="UET37" s="0"/>
      <c r="UEU37" s="0"/>
      <c r="UEV37" s="0"/>
      <c r="UEW37" s="0"/>
      <c r="UEX37" s="0"/>
      <c r="UEY37" s="0"/>
      <c r="UEZ37" s="0"/>
      <c r="UFA37" s="0"/>
      <c r="UFB37" s="0"/>
      <c r="UFC37" s="0"/>
      <c r="UFD37" s="0"/>
      <c r="UFE37" s="0"/>
      <c r="UFF37" s="0"/>
      <c r="UFG37" s="0"/>
      <c r="UFH37" s="0"/>
      <c r="UFI37" s="0"/>
      <c r="UFJ37" s="0"/>
      <c r="UFK37" s="0"/>
      <c r="UFL37" s="0"/>
      <c r="UFM37" s="0"/>
      <c r="UFN37" s="0"/>
      <c r="UFO37" s="0"/>
      <c r="UFP37" s="0"/>
      <c r="UFQ37" s="0"/>
      <c r="UFR37" s="0"/>
      <c r="UFS37" s="0"/>
      <c r="UFT37" s="0"/>
      <c r="UFU37" s="0"/>
      <c r="UFV37" s="0"/>
      <c r="UFW37" s="0"/>
      <c r="UFX37" s="0"/>
      <c r="UFY37" s="0"/>
      <c r="UFZ37" s="0"/>
      <c r="UGA37" s="0"/>
      <c r="UGB37" s="0"/>
      <c r="UGC37" s="0"/>
      <c r="UGD37" s="0"/>
      <c r="UGE37" s="0"/>
      <c r="UGF37" s="0"/>
      <c r="UGG37" s="0"/>
      <c r="UGH37" s="0"/>
      <c r="UGI37" s="0"/>
      <c r="UGJ37" s="0"/>
      <c r="UGK37" s="0"/>
      <c r="UGL37" s="0"/>
      <c r="UGM37" s="0"/>
      <c r="UGN37" s="0"/>
      <c r="UGO37" s="0"/>
      <c r="UGP37" s="0"/>
      <c r="UGQ37" s="0"/>
      <c r="UGR37" s="0"/>
      <c r="UGS37" s="0"/>
      <c r="UGT37" s="0"/>
      <c r="UGU37" s="0"/>
      <c r="UGV37" s="0"/>
      <c r="UGW37" s="0"/>
      <c r="UGX37" s="0"/>
      <c r="UGY37" s="0"/>
      <c r="UGZ37" s="0"/>
      <c r="UHA37" s="0"/>
      <c r="UHB37" s="0"/>
      <c r="UHC37" s="0"/>
      <c r="UHD37" s="0"/>
      <c r="UHE37" s="0"/>
      <c r="UHF37" s="0"/>
      <c r="UHG37" s="0"/>
      <c r="UHH37" s="0"/>
      <c r="UHI37" s="0"/>
      <c r="UHJ37" s="0"/>
      <c r="UHK37" s="0"/>
      <c r="UHL37" s="0"/>
      <c r="UHM37" s="0"/>
      <c r="UHN37" s="0"/>
      <c r="UHO37" s="0"/>
      <c r="UHP37" s="0"/>
      <c r="UHQ37" s="0"/>
      <c r="UHR37" s="0"/>
      <c r="UHS37" s="0"/>
      <c r="UHT37" s="0"/>
      <c r="UHU37" s="0"/>
      <c r="UHV37" s="0"/>
      <c r="UHW37" s="0"/>
      <c r="UHX37" s="0"/>
      <c r="UHY37" s="0"/>
      <c r="UHZ37" s="0"/>
      <c r="UIA37" s="0"/>
      <c r="UIB37" s="0"/>
      <c r="UIC37" s="0"/>
      <c r="UID37" s="0"/>
      <c r="UIE37" s="0"/>
      <c r="UIF37" s="0"/>
      <c r="UIG37" s="0"/>
      <c r="UIH37" s="0"/>
      <c r="UII37" s="0"/>
      <c r="UIJ37" s="0"/>
      <c r="UIK37" s="0"/>
      <c r="UIL37" s="0"/>
      <c r="UIM37" s="0"/>
      <c r="UIN37" s="0"/>
      <c r="UIO37" s="0"/>
      <c r="UIP37" s="0"/>
      <c r="UIQ37" s="0"/>
      <c r="UIR37" s="0"/>
      <c r="UIS37" s="0"/>
      <c r="UIT37" s="0"/>
      <c r="UIU37" s="0"/>
      <c r="UIV37" s="0"/>
      <c r="UIW37" s="0"/>
      <c r="UIX37" s="0"/>
      <c r="UIY37" s="0"/>
      <c r="UIZ37" s="0"/>
      <c r="UJA37" s="0"/>
      <c r="UJB37" s="0"/>
      <c r="UJC37" s="0"/>
      <c r="UJD37" s="0"/>
      <c r="UJE37" s="0"/>
      <c r="UJF37" s="0"/>
      <c r="UJG37" s="0"/>
      <c r="UJH37" s="0"/>
      <c r="UJI37" s="0"/>
      <c r="UJJ37" s="0"/>
      <c r="UJK37" s="0"/>
      <c r="UJL37" s="0"/>
      <c r="UJM37" s="0"/>
      <c r="UJN37" s="0"/>
      <c r="UJO37" s="0"/>
      <c r="UJP37" s="0"/>
      <c r="UJQ37" s="0"/>
      <c r="UJR37" s="0"/>
      <c r="UJS37" s="0"/>
      <c r="UJT37" s="0"/>
      <c r="UJU37" s="0"/>
      <c r="UJV37" s="0"/>
      <c r="UJW37" s="0"/>
      <c r="UJX37" s="0"/>
      <c r="UJY37" s="0"/>
      <c r="UJZ37" s="0"/>
      <c r="UKA37" s="0"/>
      <c r="UKB37" s="0"/>
      <c r="UKC37" s="0"/>
      <c r="UKD37" s="0"/>
      <c r="UKE37" s="0"/>
      <c r="UKF37" s="0"/>
      <c r="UKG37" s="0"/>
      <c r="UKH37" s="0"/>
      <c r="UKI37" s="0"/>
      <c r="UKJ37" s="0"/>
      <c r="UKK37" s="0"/>
      <c r="UKL37" s="0"/>
      <c r="UKM37" s="0"/>
      <c r="UKN37" s="0"/>
      <c r="UKO37" s="0"/>
      <c r="UKP37" s="0"/>
      <c r="UKQ37" s="0"/>
      <c r="UKR37" s="0"/>
      <c r="UKS37" s="0"/>
      <c r="UKT37" s="0"/>
      <c r="UKU37" s="0"/>
      <c r="UKV37" s="0"/>
      <c r="UKW37" s="0"/>
      <c r="UKX37" s="0"/>
      <c r="UKY37" s="0"/>
      <c r="UKZ37" s="0"/>
      <c r="ULA37" s="0"/>
      <c r="ULB37" s="0"/>
      <c r="ULC37" s="0"/>
      <c r="ULD37" s="0"/>
      <c r="ULE37" s="0"/>
      <c r="ULF37" s="0"/>
      <c r="ULG37" s="0"/>
      <c r="ULH37" s="0"/>
      <c r="ULI37" s="0"/>
      <c r="ULJ37" s="0"/>
      <c r="ULK37" s="0"/>
      <c r="ULL37" s="0"/>
      <c r="ULM37" s="0"/>
      <c r="ULN37" s="0"/>
      <c r="ULO37" s="0"/>
      <c r="ULP37" s="0"/>
      <c r="ULQ37" s="0"/>
      <c r="ULR37" s="0"/>
      <c r="ULS37" s="0"/>
      <c r="ULT37" s="0"/>
      <c r="ULU37" s="0"/>
      <c r="ULV37" s="0"/>
      <c r="ULW37" s="0"/>
      <c r="ULX37" s="0"/>
      <c r="ULY37" s="0"/>
      <c r="ULZ37" s="0"/>
      <c r="UMA37" s="0"/>
      <c r="UMB37" s="0"/>
      <c r="UMC37" s="0"/>
      <c r="UMD37" s="0"/>
      <c r="UME37" s="0"/>
      <c r="UMF37" s="0"/>
      <c r="UMG37" s="0"/>
      <c r="UMH37" s="0"/>
      <c r="UMI37" s="0"/>
      <c r="UMJ37" s="0"/>
      <c r="UMK37" s="0"/>
      <c r="UML37" s="0"/>
      <c r="UMM37" s="0"/>
      <c r="UMN37" s="0"/>
      <c r="UMO37" s="0"/>
      <c r="UMP37" s="0"/>
      <c r="UMQ37" s="0"/>
      <c r="UMR37" s="0"/>
      <c r="UMS37" s="0"/>
      <c r="UMT37" s="0"/>
      <c r="UMU37" s="0"/>
      <c r="UMV37" s="0"/>
      <c r="UMW37" s="0"/>
      <c r="UMX37" s="0"/>
      <c r="UMY37" s="0"/>
      <c r="UMZ37" s="0"/>
      <c r="UNA37" s="0"/>
      <c r="UNB37" s="0"/>
      <c r="UNC37" s="0"/>
      <c r="UND37" s="0"/>
      <c r="UNE37" s="0"/>
      <c r="UNF37" s="0"/>
      <c r="UNG37" s="0"/>
      <c r="UNH37" s="0"/>
      <c r="UNI37" s="0"/>
      <c r="UNJ37" s="0"/>
      <c r="UNK37" s="0"/>
      <c r="UNL37" s="0"/>
      <c r="UNM37" s="0"/>
      <c r="UNN37" s="0"/>
      <c r="UNO37" s="0"/>
      <c r="UNP37" s="0"/>
      <c r="UNQ37" s="0"/>
      <c r="UNR37" s="0"/>
      <c r="UNS37" s="0"/>
      <c r="UNT37" s="0"/>
      <c r="UNU37" s="0"/>
      <c r="UNV37" s="0"/>
      <c r="UNW37" s="0"/>
      <c r="UNX37" s="0"/>
      <c r="UNY37" s="0"/>
      <c r="UNZ37" s="0"/>
      <c r="UOA37" s="0"/>
      <c r="UOB37" s="0"/>
      <c r="UOC37" s="0"/>
      <c r="UOD37" s="0"/>
      <c r="UOE37" s="0"/>
      <c r="UOF37" s="0"/>
      <c r="UOG37" s="0"/>
      <c r="UOH37" s="0"/>
      <c r="UOI37" s="0"/>
      <c r="UOJ37" s="0"/>
      <c r="UOK37" s="0"/>
      <c r="UOL37" s="0"/>
      <c r="UOM37" s="0"/>
      <c r="UON37" s="0"/>
      <c r="UOO37" s="0"/>
      <c r="UOP37" s="0"/>
      <c r="UOQ37" s="0"/>
      <c r="UOR37" s="0"/>
      <c r="UOS37" s="0"/>
      <c r="UOT37" s="0"/>
      <c r="UOU37" s="0"/>
      <c r="UOV37" s="0"/>
      <c r="UOW37" s="0"/>
      <c r="UOX37" s="0"/>
      <c r="UOY37" s="0"/>
      <c r="UOZ37" s="0"/>
      <c r="UPA37" s="0"/>
      <c r="UPB37" s="0"/>
      <c r="UPC37" s="0"/>
      <c r="UPD37" s="0"/>
      <c r="UPE37" s="0"/>
      <c r="UPF37" s="0"/>
      <c r="UPG37" s="0"/>
      <c r="UPH37" s="0"/>
      <c r="UPI37" s="0"/>
      <c r="UPJ37" s="0"/>
      <c r="UPK37" s="0"/>
      <c r="UPL37" s="0"/>
      <c r="UPM37" s="0"/>
      <c r="UPN37" s="0"/>
      <c r="UPO37" s="0"/>
      <c r="UPP37" s="0"/>
      <c r="UPQ37" s="0"/>
      <c r="UPR37" s="0"/>
      <c r="UPS37" s="0"/>
      <c r="UPT37" s="0"/>
      <c r="UPU37" s="0"/>
      <c r="UPV37" s="0"/>
      <c r="UPW37" s="0"/>
      <c r="UPX37" s="0"/>
      <c r="UPY37" s="0"/>
      <c r="UPZ37" s="0"/>
      <c r="UQA37" s="0"/>
      <c r="UQB37" s="0"/>
      <c r="UQC37" s="0"/>
      <c r="UQD37" s="0"/>
      <c r="UQE37" s="0"/>
      <c r="UQF37" s="0"/>
      <c r="UQG37" s="0"/>
      <c r="UQH37" s="0"/>
      <c r="UQI37" s="0"/>
      <c r="UQJ37" s="0"/>
      <c r="UQK37" s="0"/>
      <c r="UQL37" s="0"/>
      <c r="UQM37" s="0"/>
      <c r="UQN37" s="0"/>
      <c r="UQO37" s="0"/>
      <c r="UQP37" s="0"/>
      <c r="UQQ37" s="0"/>
      <c r="UQR37" s="0"/>
      <c r="UQS37" s="0"/>
      <c r="UQT37" s="0"/>
      <c r="UQU37" s="0"/>
      <c r="UQV37" s="0"/>
      <c r="UQW37" s="0"/>
      <c r="UQX37" s="0"/>
      <c r="UQY37" s="0"/>
      <c r="UQZ37" s="0"/>
      <c r="URA37" s="0"/>
      <c r="URB37" s="0"/>
      <c r="URC37" s="0"/>
      <c r="URD37" s="0"/>
      <c r="URE37" s="0"/>
      <c r="URF37" s="0"/>
      <c r="URG37" s="0"/>
      <c r="URH37" s="0"/>
      <c r="URI37" s="0"/>
      <c r="URJ37" s="0"/>
      <c r="URK37" s="0"/>
      <c r="URL37" s="0"/>
      <c r="URM37" s="0"/>
      <c r="URN37" s="0"/>
      <c r="URO37" s="0"/>
      <c r="URP37" s="0"/>
      <c r="URQ37" s="0"/>
      <c r="URR37" s="0"/>
      <c r="URS37" s="0"/>
      <c r="URT37" s="0"/>
      <c r="URU37" s="0"/>
      <c r="URV37" s="0"/>
      <c r="URW37" s="0"/>
      <c r="URX37" s="0"/>
      <c r="URY37" s="0"/>
      <c r="URZ37" s="0"/>
      <c r="USA37" s="0"/>
      <c r="USB37" s="0"/>
      <c r="USC37" s="0"/>
      <c r="USD37" s="0"/>
      <c r="USE37" s="0"/>
      <c r="USF37" s="0"/>
      <c r="USG37" s="0"/>
      <c r="USH37" s="0"/>
      <c r="USI37" s="0"/>
      <c r="USJ37" s="0"/>
      <c r="USK37" s="0"/>
      <c r="USL37" s="0"/>
      <c r="USM37" s="0"/>
      <c r="USN37" s="0"/>
      <c r="USO37" s="0"/>
      <c r="USP37" s="0"/>
      <c r="USQ37" s="0"/>
      <c r="USR37" s="0"/>
      <c r="USS37" s="0"/>
      <c r="UST37" s="0"/>
      <c r="USU37" s="0"/>
      <c r="USV37" s="0"/>
      <c r="USW37" s="0"/>
      <c r="USX37" s="0"/>
      <c r="USY37" s="0"/>
      <c r="USZ37" s="0"/>
      <c r="UTA37" s="0"/>
      <c r="UTB37" s="0"/>
      <c r="UTC37" s="0"/>
      <c r="UTD37" s="0"/>
      <c r="UTE37" s="0"/>
      <c r="UTF37" s="0"/>
      <c r="UTG37" s="0"/>
      <c r="UTH37" s="0"/>
      <c r="UTI37" s="0"/>
      <c r="UTJ37" s="0"/>
      <c r="UTK37" s="0"/>
      <c r="UTL37" s="0"/>
      <c r="UTM37" s="0"/>
      <c r="UTN37" s="0"/>
      <c r="UTO37" s="0"/>
      <c r="UTP37" s="0"/>
      <c r="UTQ37" s="0"/>
      <c r="UTR37" s="0"/>
      <c r="UTS37" s="0"/>
      <c r="UTT37" s="0"/>
      <c r="UTU37" s="0"/>
      <c r="UTV37" s="0"/>
      <c r="UTW37" s="0"/>
      <c r="UTX37" s="0"/>
      <c r="UTY37" s="0"/>
      <c r="UTZ37" s="0"/>
      <c r="UUA37" s="0"/>
      <c r="UUB37" s="0"/>
      <c r="UUC37" s="0"/>
      <c r="UUD37" s="0"/>
      <c r="UUE37" s="0"/>
      <c r="UUF37" s="0"/>
      <c r="UUG37" s="0"/>
      <c r="UUH37" s="0"/>
      <c r="UUI37" s="0"/>
      <c r="UUJ37" s="0"/>
      <c r="UUK37" s="0"/>
      <c r="UUL37" s="0"/>
      <c r="UUM37" s="0"/>
      <c r="UUN37" s="0"/>
      <c r="UUO37" s="0"/>
      <c r="UUP37" s="0"/>
      <c r="UUQ37" s="0"/>
      <c r="UUR37" s="0"/>
      <c r="UUS37" s="0"/>
      <c r="UUT37" s="0"/>
      <c r="UUU37" s="0"/>
      <c r="UUV37" s="0"/>
      <c r="UUW37" s="0"/>
      <c r="UUX37" s="0"/>
      <c r="UUY37" s="0"/>
      <c r="UUZ37" s="0"/>
      <c r="UVA37" s="0"/>
      <c r="UVB37" s="0"/>
      <c r="UVC37" s="0"/>
      <c r="UVD37" s="0"/>
      <c r="UVE37" s="0"/>
      <c r="UVF37" s="0"/>
      <c r="UVG37" s="0"/>
      <c r="UVH37" s="0"/>
      <c r="UVI37" s="0"/>
      <c r="UVJ37" s="0"/>
      <c r="UVK37" s="0"/>
      <c r="UVL37" s="0"/>
      <c r="UVM37" s="0"/>
      <c r="UVN37" s="0"/>
      <c r="UVO37" s="0"/>
      <c r="UVP37" s="0"/>
      <c r="UVQ37" s="0"/>
      <c r="UVR37" s="0"/>
      <c r="UVS37" s="0"/>
      <c r="UVT37" s="0"/>
      <c r="UVU37" s="0"/>
      <c r="UVV37" s="0"/>
      <c r="UVW37" s="0"/>
      <c r="UVX37" s="0"/>
      <c r="UVY37" s="0"/>
      <c r="UVZ37" s="0"/>
      <c r="UWA37" s="0"/>
      <c r="UWB37" s="0"/>
      <c r="UWC37" s="0"/>
      <c r="UWD37" s="0"/>
      <c r="UWE37" s="0"/>
      <c r="UWF37" s="0"/>
      <c r="UWG37" s="0"/>
      <c r="UWH37" s="0"/>
      <c r="UWI37" s="0"/>
      <c r="UWJ37" s="0"/>
      <c r="UWK37" s="0"/>
      <c r="UWL37" s="0"/>
      <c r="UWM37" s="0"/>
      <c r="UWN37" s="0"/>
      <c r="UWO37" s="0"/>
      <c r="UWP37" s="0"/>
      <c r="UWQ37" s="0"/>
      <c r="UWR37" s="0"/>
      <c r="UWS37" s="0"/>
      <c r="UWT37" s="0"/>
      <c r="UWU37" s="0"/>
      <c r="UWV37" s="0"/>
      <c r="UWW37" s="0"/>
      <c r="UWX37" s="0"/>
      <c r="UWY37" s="0"/>
      <c r="UWZ37" s="0"/>
      <c r="UXA37" s="0"/>
      <c r="UXB37" s="0"/>
      <c r="UXC37" s="0"/>
      <c r="UXD37" s="0"/>
      <c r="UXE37" s="0"/>
      <c r="UXF37" s="0"/>
      <c r="UXG37" s="0"/>
      <c r="UXH37" s="0"/>
      <c r="UXI37" s="0"/>
      <c r="UXJ37" s="0"/>
      <c r="UXK37" s="0"/>
      <c r="UXL37" s="0"/>
      <c r="UXM37" s="0"/>
      <c r="UXN37" s="0"/>
      <c r="UXO37" s="0"/>
      <c r="UXP37" s="0"/>
      <c r="UXQ37" s="0"/>
      <c r="UXR37" s="0"/>
      <c r="UXS37" s="0"/>
      <c r="UXT37" s="0"/>
      <c r="UXU37" s="0"/>
      <c r="UXV37" s="0"/>
      <c r="UXW37" s="0"/>
      <c r="UXX37" s="0"/>
      <c r="UXY37" s="0"/>
      <c r="UXZ37" s="0"/>
      <c r="UYA37" s="0"/>
      <c r="UYB37" s="0"/>
      <c r="UYC37" s="0"/>
      <c r="UYD37" s="0"/>
      <c r="UYE37" s="0"/>
      <c r="UYF37" s="0"/>
      <c r="UYG37" s="0"/>
      <c r="UYH37" s="0"/>
      <c r="UYI37" s="0"/>
      <c r="UYJ37" s="0"/>
      <c r="UYK37" s="0"/>
      <c r="UYL37" s="0"/>
      <c r="UYM37" s="0"/>
      <c r="UYN37" s="0"/>
      <c r="UYO37" s="0"/>
      <c r="UYP37" s="0"/>
      <c r="UYQ37" s="0"/>
      <c r="UYR37" s="0"/>
      <c r="UYS37" s="0"/>
      <c r="UYT37" s="0"/>
      <c r="UYU37" s="0"/>
      <c r="UYV37" s="0"/>
      <c r="UYW37" s="0"/>
      <c r="UYX37" s="0"/>
      <c r="UYY37" s="0"/>
      <c r="UYZ37" s="0"/>
      <c r="UZA37" s="0"/>
      <c r="UZB37" s="0"/>
      <c r="UZC37" s="0"/>
      <c r="UZD37" s="0"/>
      <c r="UZE37" s="0"/>
      <c r="UZF37" s="0"/>
      <c r="UZG37" s="0"/>
      <c r="UZH37" s="0"/>
      <c r="UZI37" s="0"/>
      <c r="UZJ37" s="0"/>
      <c r="UZK37" s="0"/>
      <c r="UZL37" s="0"/>
      <c r="UZM37" s="0"/>
      <c r="UZN37" s="0"/>
      <c r="UZO37" s="0"/>
      <c r="UZP37" s="0"/>
      <c r="UZQ37" s="0"/>
      <c r="UZR37" s="0"/>
      <c r="UZS37" s="0"/>
      <c r="UZT37" s="0"/>
      <c r="UZU37" s="0"/>
      <c r="UZV37" s="0"/>
      <c r="UZW37" s="0"/>
      <c r="UZX37" s="0"/>
      <c r="UZY37" s="0"/>
      <c r="UZZ37" s="0"/>
      <c r="VAA37" s="0"/>
      <c r="VAB37" s="0"/>
      <c r="VAC37" s="0"/>
      <c r="VAD37" s="0"/>
      <c r="VAE37" s="0"/>
      <c r="VAF37" s="0"/>
      <c r="VAG37" s="0"/>
      <c r="VAH37" s="0"/>
      <c r="VAI37" s="0"/>
      <c r="VAJ37" s="0"/>
      <c r="VAK37" s="0"/>
      <c r="VAL37" s="0"/>
      <c r="VAM37" s="0"/>
      <c r="VAN37" s="0"/>
      <c r="VAO37" s="0"/>
      <c r="VAP37" s="0"/>
      <c r="VAQ37" s="0"/>
      <c r="VAR37" s="0"/>
      <c r="VAS37" s="0"/>
      <c r="VAT37" s="0"/>
      <c r="VAU37" s="0"/>
      <c r="VAV37" s="0"/>
      <c r="VAW37" s="0"/>
      <c r="VAX37" s="0"/>
      <c r="VAY37" s="0"/>
      <c r="VAZ37" s="0"/>
      <c r="VBA37" s="0"/>
      <c r="VBB37" s="0"/>
      <c r="VBC37" s="0"/>
      <c r="VBD37" s="0"/>
      <c r="VBE37" s="0"/>
      <c r="VBF37" s="0"/>
      <c r="VBG37" s="0"/>
      <c r="VBH37" s="0"/>
      <c r="VBI37" s="0"/>
      <c r="VBJ37" s="0"/>
      <c r="VBK37" s="0"/>
      <c r="VBL37" s="0"/>
      <c r="VBM37" s="0"/>
      <c r="VBN37" s="0"/>
      <c r="VBO37" s="0"/>
      <c r="VBP37" s="0"/>
      <c r="VBQ37" s="0"/>
      <c r="VBR37" s="0"/>
      <c r="VBS37" s="0"/>
      <c r="VBT37" s="0"/>
      <c r="VBU37" s="0"/>
      <c r="VBV37" s="0"/>
      <c r="VBW37" s="0"/>
      <c r="VBX37" s="0"/>
      <c r="VBY37" s="0"/>
      <c r="VBZ37" s="0"/>
      <c r="VCA37" s="0"/>
      <c r="VCB37" s="0"/>
      <c r="VCC37" s="0"/>
      <c r="VCD37" s="0"/>
      <c r="VCE37" s="0"/>
      <c r="VCF37" s="0"/>
      <c r="VCG37" s="0"/>
      <c r="VCH37" s="0"/>
      <c r="VCI37" s="0"/>
      <c r="VCJ37" s="0"/>
      <c r="VCK37" s="0"/>
      <c r="VCL37" s="0"/>
      <c r="VCM37" s="0"/>
      <c r="VCN37" s="0"/>
      <c r="VCO37" s="0"/>
      <c r="VCP37" s="0"/>
      <c r="VCQ37" s="0"/>
      <c r="VCR37" s="0"/>
      <c r="VCS37" s="0"/>
      <c r="VCT37" s="0"/>
      <c r="VCU37" s="0"/>
      <c r="VCV37" s="0"/>
      <c r="VCW37" s="0"/>
      <c r="VCX37" s="0"/>
      <c r="VCY37" s="0"/>
      <c r="VCZ37" s="0"/>
      <c r="VDA37" s="0"/>
      <c r="VDB37" s="0"/>
      <c r="VDC37" s="0"/>
      <c r="VDD37" s="0"/>
      <c r="VDE37" s="0"/>
      <c r="VDF37" s="0"/>
      <c r="VDG37" s="0"/>
      <c r="VDH37" s="0"/>
      <c r="VDI37" s="0"/>
      <c r="VDJ37" s="0"/>
      <c r="VDK37" s="0"/>
      <c r="VDL37" s="0"/>
      <c r="VDM37" s="0"/>
      <c r="VDN37" s="0"/>
      <c r="VDO37" s="0"/>
      <c r="VDP37" s="0"/>
      <c r="VDQ37" s="0"/>
      <c r="VDR37" s="0"/>
      <c r="VDS37" s="0"/>
      <c r="VDT37" s="0"/>
      <c r="VDU37" s="0"/>
      <c r="VDV37" s="0"/>
      <c r="VDW37" s="0"/>
      <c r="VDX37" s="0"/>
      <c r="VDY37" s="0"/>
      <c r="VDZ37" s="0"/>
      <c r="VEA37" s="0"/>
      <c r="VEB37" s="0"/>
      <c r="VEC37" s="0"/>
      <c r="VED37" s="0"/>
      <c r="VEE37" s="0"/>
      <c r="VEF37" s="0"/>
      <c r="VEG37" s="0"/>
      <c r="VEH37" s="0"/>
      <c r="VEI37" s="0"/>
      <c r="VEJ37" s="0"/>
      <c r="VEK37" s="0"/>
      <c r="VEL37" s="0"/>
      <c r="VEM37" s="0"/>
      <c r="VEN37" s="0"/>
      <c r="VEO37" s="0"/>
      <c r="VEP37" s="0"/>
      <c r="VEQ37" s="0"/>
      <c r="VER37" s="0"/>
      <c r="VES37" s="0"/>
      <c r="VET37" s="0"/>
      <c r="VEU37" s="0"/>
      <c r="VEV37" s="0"/>
      <c r="VEW37" s="0"/>
      <c r="VEX37" s="0"/>
      <c r="VEY37" s="0"/>
      <c r="VEZ37" s="0"/>
      <c r="VFA37" s="0"/>
      <c r="VFB37" s="0"/>
      <c r="VFC37" s="0"/>
      <c r="VFD37" s="0"/>
      <c r="VFE37" s="0"/>
      <c r="VFF37" s="0"/>
      <c r="VFG37" s="0"/>
      <c r="VFH37" s="0"/>
      <c r="VFI37" s="0"/>
      <c r="VFJ37" s="0"/>
      <c r="VFK37" s="0"/>
      <c r="VFL37" s="0"/>
      <c r="VFM37" s="0"/>
      <c r="VFN37" s="0"/>
      <c r="VFO37" s="0"/>
      <c r="VFP37" s="0"/>
      <c r="VFQ37" s="0"/>
      <c r="VFR37" s="0"/>
      <c r="VFS37" s="0"/>
      <c r="VFT37" s="0"/>
      <c r="VFU37" s="0"/>
      <c r="VFV37" s="0"/>
      <c r="VFW37" s="0"/>
      <c r="VFX37" s="0"/>
      <c r="VFY37" s="0"/>
      <c r="VFZ37" s="0"/>
      <c r="VGA37" s="0"/>
      <c r="VGB37" s="0"/>
      <c r="VGC37" s="0"/>
      <c r="VGD37" s="0"/>
      <c r="VGE37" s="0"/>
      <c r="VGF37" s="0"/>
      <c r="VGG37" s="0"/>
      <c r="VGH37" s="0"/>
      <c r="VGI37" s="0"/>
      <c r="VGJ37" s="0"/>
      <c r="VGK37" s="0"/>
      <c r="VGL37" s="0"/>
      <c r="VGM37" s="0"/>
      <c r="VGN37" s="0"/>
      <c r="VGO37" s="0"/>
      <c r="VGP37" s="0"/>
      <c r="VGQ37" s="0"/>
      <c r="VGR37" s="0"/>
      <c r="VGS37" s="0"/>
      <c r="VGT37" s="0"/>
      <c r="VGU37" s="0"/>
      <c r="VGV37" s="0"/>
      <c r="VGW37" s="0"/>
      <c r="VGX37" s="0"/>
      <c r="VGY37" s="0"/>
      <c r="VGZ37" s="0"/>
      <c r="VHA37" s="0"/>
      <c r="VHB37" s="0"/>
      <c r="VHC37" s="0"/>
      <c r="VHD37" s="0"/>
      <c r="VHE37" s="0"/>
      <c r="VHF37" s="0"/>
      <c r="VHG37" s="0"/>
      <c r="VHH37" s="0"/>
      <c r="VHI37" s="0"/>
      <c r="VHJ37" s="0"/>
      <c r="VHK37" s="0"/>
      <c r="VHL37" s="0"/>
      <c r="VHM37" s="0"/>
      <c r="VHN37" s="0"/>
      <c r="VHO37" s="0"/>
      <c r="VHP37" s="0"/>
      <c r="VHQ37" s="0"/>
      <c r="VHR37" s="0"/>
      <c r="VHS37" s="0"/>
      <c r="VHT37" s="0"/>
      <c r="VHU37" s="0"/>
      <c r="VHV37" s="0"/>
      <c r="VHW37" s="0"/>
      <c r="VHX37" s="0"/>
      <c r="VHY37" s="0"/>
      <c r="VHZ37" s="0"/>
      <c r="VIA37" s="0"/>
      <c r="VIB37" s="0"/>
      <c r="VIC37" s="0"/>
      <c r="VID37" s="0"/>
      <c r="VIE37" s="0"/>
      <c r="VIF37" s="0"/>
      <c r="VIG37" s="0"/>
      <c r="VIH37" s="0"/>
      <c r="VII37" s="0"/>
      <c r="VIJ37" s="0"/>
      <c r="VIK37" s="0"/>
      <c r="VIL37" s="0"/>
      <c r="VIM37" s="0"/>
      <c r="VIN37" s="0"/>
      <c r="VIO37" s="0"/>
      <c r="VIP37" s="0"/>
      <c r="VIQ37" s="0"/>
      <c r="VIR37" s="0"/>
      <c r="VIS37" s="0"/>
      <c r="VIT37" s="0"/>
      <c r="VIU37" s="0"/>
      <c r="VIV37" s="0"/>
      <c r="VIW37" s="0"/>
      <c r="VIX37" s="0"/>
      <c r="VIY37" s="0"/>
      <c r="VIZ37" s="0"/>
      <c r="VJA37" s="0"/>
      <c r="VJB37" s="0"/>
      <c r="VJC37" s="0"/>
      <c r="VJD37" s="0"/>
      <c r="VJE37" s="0"/>
      <c r="VJF37" s="0"/>
      <c r="VJG37" s="0"/>
      <c r="VJH37" s="0"/>
      <c r="VJI37" s="0"/>
      <c r="VJJ37" s="0"/>
      <c r="VJK37" s="0"/>
      <c r="VJL37" s="0"/>
      <c r="VJM37" s="0"/>
      <c r="VJN37" s="0"/>
      <c r="VJO37" s="0"/>
      <c r="VJP37" s="0"/>
      <c r="VJQ37" s="0"/>
      <c r="VJR37" s="0"/>
      <c r="VJS37" s="0"/>
      <c r="VJT37" s="0"/>
      <c r="VJU37" s="0"/>
      <c r="VJV37" s="0"/>
      <c r="VJW37" s="0"/>
      <c r="VJX37" s="0"/>
      <c r="VJY37" s="0"/>
      <c r="VJZ37" s="0"/>
      <c r="VKA37" s="0"/>
      <c r="VKB37" s="0"/>
      <c r="VKC37" s="0"/>
      <c r="VKD37" s="0"/>
      <c r="VKE37" s="0"/>
      <c r="VKF37" s="0"/>
      <c r="VKG37" s="0"/>
      <c r="VKH37" s="0"/>
      <c r="VKI37" s="0"/>
      <c r="VKJ37" s="0"/>
      <c r="VKK37" s="0"/>
      <c r="VKL37" s="0"/>
      <c r="VKM37" s="0"/>
      <c r="VKN37" s="0"/>
      <c r="VKO37" s="0"/>
      <c r="VKP37" s="0"/>
      <c r="VKQ37" s="0"/>
      <c r="VKR37" s="0"/>
      <c r="VKS37" s="0"/>
      <c r="VKT37" s="0"/>
      <c r="VKU37" s="0"/>
      <c r="VKV37" s="0"/>
      <c r="VKW37" s="0"/>
      <c r="VKX37" s="0"/>
      <c r="VKY37" s="0"/>
      <c r="VKZ37" s="0"/>
      <c r="VLA37" s="0"/>
      <c r="VLB37" s="0"/>
      <c r="VLC37" s="0"/>
      <c r="VLD37" s="0"/>
      <c r="VLE37" s="0"/>
      <c r="VLF37" s="0"/>
      <c r="VLG37" s="0"/>
      <c r="VLH37" s="0"/>
      <c r="VLI37" s="0"/>
      <c r="VLJ37" s="0"/>
      <c r="VLK37" s="0"/>
      <c r="VLL37" s="0"/>
      <c r="VLM37" s="0"/>
      <c r="VLN37" s="0"/>
      <c r="VLO37" s="0"/>
      <c r="VLP37" s="0"/>
      <c r="VLQ37" s="0"/>
      <c r="VLR37" s="0"/>
      <c r="VLS37" s="0"/>
      <c r="VLT37" s="0"/>
      <c r="VLU37" s="0"/>
      <c r="VLV37" s="0"/>
      <c r="VLW37" s="0"/>
      <c r="VLX37" s="0"/>
      <c r="VLY37" s="0"/>
      <c r="VLZ37" s="0"/>
      <c r="VMA37" s="0"/>
      <c r="VMB37" s="0"/>
      <c r="VMC37" s="0"/>
      <c r="VMD37" s="0"/>
      <c r="VME37" s="0"/>
      <c r="VMF37" s="0"/>
      <c r="VMG37" s="0"/>
      <c r="VMH37" s="0"/>
      <c r="VMI37" s="0"/>
      <c r="VMJ37" s="0"/>
      <c r="VMK37" s="0"/>
      <c r="VML37" s="0"/>
      <c r="VMM37" s="0"/>
      <c r="VMN37" s="0"/>
      <c r="VMO37" s="0"/>
      <c r="VMP37" s="0"/>
      <c r="VMQ37" s="0"/>
      <c r="VMR37" s="0"/>
      <c r="VMS37" s="0"/>
      <c r="VMT37" s="0"/>
      <c r="VMU37" s="0"/>
      <c r="VMV37" s="0"/>
      <c r="VMW37" s="0"/>
      <c r="VMX37" s="0"/>
      <c r="VMY37" s="0"/>
      <c r="VMZ37" s="0"/>
      <c r="VNA37" s="0"/>
      <c r="VNB37" s="0"/>
      <c r="VNC37" s="0"/>
      <c r="VND37" s="0"/>
      <c r="VNE37" s="0"/>
      <c r="VNF37" s="0"/>
      <c r="VNG37" s="0"/>
      <c r="VNH37" s="0"/>
      <c r="VNI37" s="0"/>
      <c r="VNJ37" s="0"/>
      <c r="VNK37" s="0"/>
      <c r="VNL37" s="0"/>
      <c r="VNM37" s="0"/>
      <c r="VNN37" s="0"/>
      <c r="VNO37" s="0"/>
      <c r="VNP37" s="0"/>
      <c r="VNQ37" s="0"/>
      <c r="VNR37" s="0"/>
      <c r="VNS37" s="0"/>
      <c r="VNT37" s="0"/>
      <c r="VNU37" s="0"/>
      <c r="VNV37" s="0"/>
      <c r="VNW37" s="0"/>
      <c r="VNX37" s="0"/>
      <c r="VNY37" s="0"/>
      <c r="VNZ37" s="0"/>
      <c r="VOA37" s="0"/>
      <c r="VOB37" s="0"/>
      <c r="VOC37" s="0"/>
      <c r="VOD37" s="0"/>
      <c r="VOE37" s="0"/>
      <c r="VOF37" s="0"/>
      <c r="VOG37" s="0"/>
      <c r="VOH37" s="0"/>
      <c r="VOI37" s="0"/>
      <c r="VOJ37" s="0"/>
      <c r="VOK37" s="0"/>
      <c r="VOL37" s="0"/>
      <c r="VOM37" s="0"/>
      <c r="VON37" s="0"/>
      <c r="VOO37" s="0"/>
      <c r="VOP37" s="0"/>
      <c r="VOQ37" s="0"/>
      <c r="VOR37" s="0"/>
      <c r="VOS37" s="0"/>
      <c r="VOT37" s="0"/>
      <c r="VOU37" s="0"/>
      <c r="VOV37" s="0"/>
      <c r="VOW37" s="0"/>
      <c r="VOX37" s="0"/>
      <c r="VOY37" s="0"/>
      <c r="VOZ37" s="0"/>
      <c r="VPA37" s="0"/>
      <c r="VPB37" s="0"/>
      <c r="VPC37" s="0"/>
      <c r="VPD37" s="0"/>
      <c r="VPE37" s="0"/>
      <c r="VPF37" s="0"/>
      <c r="VPG37" s="0"/>
      <c r="VPH37" s="0"/>
      <c r="VPI37" s="0"/>
      <c r="VPJ37" s="0"/>
      <c r="VPK37" s="0"/>
      <c r="VPL37" s="0"/>
      <c r="VPM37" s="0"/>
      <c r="VPN37" s="0"/>
      <c r="VPO37" s="0"/>
      <c r="VPP37" s="0"/>
      <c r="VPQ37" s="0"/>
      <c r="VPR37" s="0"/>
      <c r="VPS37" s="0"/>
      <c r="VPT37" s="0"/>
      <c r="VPU37" s="0"/>
      <c r="VPV37" s="0"/>
      <c r="VPW37" s="0"/>
      <c r="VPX37" s="0"/>
      <c r="VPY37" s="0"/>
      <c r="VPZ37" s="0"/>
      <c r="VQA37" s="0"/>
      <c r="VQB37" s="0"/>
      <c r="VQC37" s="0"/>
      <c r="VQD37" s="0"/>
      <c r="VQE37" s="0"/>
      <c r="VQF37" s="0"/>
      <c r="VQG37" s="0"/>
      <c r="VQH37" s="0"/>
      <c r="VQI37" s="0"/>
      <c r="VQJ37" s="0"/>
      <c r="VQK37" s="0"/>
      <c r="VQL37" s="0"/>
      <c r="VQM37" s="0"/>
      <c r="VQN37" s="0"/>
      <c r="VQO37" s="0"/>
      <c r="VQP37" s="0"/>
      <c r="VQQ37" s="0"/>
      <c r="VQR37" s="0"/>
      <c r="VQS37" s="0"/>
      <c r="VQT37" s="0"/>
      <c r="VQU37" s="0"/>
      <c r="VQV37" s="0"/>
      <c r="VQW37" s="0"/>
      <c r="VQX37" s="0"/>
      <c r="VQY37" s="0"/>
      <c r="VQZ37" s="0"/>
      <c r="VRA37" s="0"/>
      <c r="VRB37" s="0"/>
      <c r="VRC37" s="0"/>
      <c r="VRD37" s="0"/>
      <c r="VRE37" s="0"/>
      <c r="VRF37" s="0"/>
      <c r="VRG37" s="0"/>
      <c r="VRH37" s="0"/>
      <c r="VRI37" s="0"/>
      <c r="VRJ37" s="0"/>
      <c r="VRK37" s="0"/>
      <c r="VRL37" s="0"/>
      <c r="VRM37" s="0"/>
      <c r="VRN37" s="0"/>
      <c r="VRO37" s="0"/>
      <c r="VRP37" s="0"/>
      <c r="VRQ37" s="0"/>
      <c r="VRR37" s="0"/>
      <c r="VRS37" s="0"/>
      <c r="VRT37" s="0"/>
      <c r="VRU37" s="0"/>
      <c r="VRV37" s="0"/>
      <c r="VRW37" s="0"/>
      <c r="VRX37" s="0"/>
      <c r="VRY37" s="0"/>
      <c r="VRZ37" s="0"/>
      <c r="VSA37" s="0"/>
      <c r="VSB37" s="0"/>
      <c r="VSC37" s="0"/>
      <c r="VSD37" s="0"/>
      <c r="VSE37" s="0"/>
      <c r="VSF37" s="0"/>
      <c r="VSG37" s="0"/>
      <c r="VSH37" s="0"/>
      <c r="VSI37" s="0"/>
      <c r="VSJ37" s="0"/>
      <c r="VSK37" s="0"/>
      <c r="VSL37" s="0"/>
      <c r="VSM37" s="0"/>
      <c r="VSN37" s="0"/>
      <c r="VSO37" s="0"/>
      <c r="VSP37" s="0"/>
      <c r="VSQ37" s="0"/>
      <c r="VSR37" s="0"/>
      <c r="VSS37" s="0"/>
      <c r="VST37" s="0"/>
      <c r="VSU37" s="0"/>
      <c r="VSV37" s="0"/>
      <c r="VSW37" s="0"/>
      <c r="VSX37" s="0"/>
      <c r="VSY37" s="0"/>
      <c r="VSZ37" s="0"/>
      <c r="VTA37" s="0"/>
      <c r="VTB37" s="0"/>
      <c r="VTC37" s="0"/>
      <c r="VTD37" s="0"/>
      <c r="VTE37" s="0"/>
      <c r="VTF37" s="0"/>
      <c r="VTG37" s="0"/>
      <c r="VTH37" s="0"/>
      <c r="VTI37" s="0"/>
      <c r="VTJ37" s="0"/>
      <c r="VTK37" s="0"/>
      <c r="VTL37" s="0"/>
      <c r="VTM37" s="0"/>
      <c r="VTN37" s="0"/>
      <c r="VTO37" s="0"/>
      <c r="VTP37" s="0"/>
      <c r="VTQ37" s="0"/>
      <c r="VTR37" s="0"/>
      <c r="VTS37" s="0"/>
      <c r="VTT37" s="0"/>
      <c r="VTU37" s="0"/>
      <c r="VTV37" s="0"/>
      <c r="VTW37" s="0"/>
      <c r="VTX37" s="0"/>
      <c r="VTY37" s="0"/>
      <c r="VTZ37" s="0"/>
      <c r="VUA37" s="0"/>
      <c r="VUB37" s="0"/>
      <c r="VUC37" s="0"/>
      <c r="VUD37" s="0"/>
      <c r="VUE37" s="0"/>
      <c r="VUF37" s="0"/>
      <c r="VUG37" s="0"/>
      <c r="VUH37" s="0"/>
      <c r="VUI37" s="0"/>
      <c r="VUJ37" s="0"/>
      <c r="VUK37" s="0"/>
      <c r="VUL37" s="0"/>
      <c r="VUM37" s="0"/>
      <c r="VUN37" s="0"/>
      <c r="VUO37" s="0"/>
      <c r="VUP37" s="0"/>
      <c r="VUQ37" s="0"/>
      <c r="VUR37" s="0"/>
      <c r="VUS37" s="0"/>
      <c r="VUT37" s="0"/>
      <c r="VUU37" s="0"/>
      <c r="VUV37" s="0"/>
      <c r="VUW37" s="0"/>
      <c r="VUX37" s="0"/>
      <c r="VUY37" s="0"/>
      <c r="VUZ37" s="0"/>
      <c r="VVA37" s="0"/>
      <c r="VVB37" s="0"/>
      <c r="VVC37" s="0"/>
      <c r="VVD37" s="0"/>
      <c r="VVE37" s="0"/>
      <c r="VVF37" s="0"/>
      <c r="VVG37" s="0"/>
      <c r="VVH37" s="0"/>
      <c r="VVI37" s="0"/>
      <c r="VVJ37" s="0"/>
      <c r="VVK37" s="0"/>
      <c r="VVL37" s="0"/>
      <c r="VVM37" s="0"/>
      <c r="VVN37" s="0"/>
      <c r="VVO37" s="0"/>
      <c r="VVP37" s="0"/>
      <c r="VVQ37" s="0"/>
      <c r="VVR37" s="0"/>
      <c r="VVS37" s="0"/>
      <c r="VVT37" s="0"/>
      <c r="VVU37" s="0"/>
      <c r="VVV37" s="0"/>
      <c r="VVW37" s="0"/>
      <c r="VVX37" s="0"/>
      <c r="VVY37" s="0"/>
      <c r="VVZ37" s="0"/>
      <c r="VWA37" s="0"/>
      <c r="VWB37" s="0"/>
      <c r="VWC37" s="0"/>
      <c r="VWD37" s="0"/>
      <c r="VWE37" s="0"/>
      <c r="VWF37" s="0"/>
      <c r="VWG37" s="0"/>
      <c r="VWH37" s="0"/>
      <c r="VWI37" s="0"/>
      <c r="VWJ37" s="0"/>
      <c r="VWK37" s="0"/>
      <c r="VWL37" s="0"/>
      <c r="VWM37" s="0"/>
      <c r="VWN37" s="0"/>
      <c r="VWO37" s="0"/>
      <c r="VWP37" s="0"/>
      <c r="VWQ37" s="0"/>
      <c r="VWR37" s="0"/>
      <c r="VWS37" s="0"/>
      <c r="VWT37" s="0"/>
      <c r="VWU37" s="0"/>
      <c r="VWV37" s="0"/>
      <c r="VWW37" s="0"/>
      <c r="VWX37" s="0"/>
      <c r="VWY37" s="0"/>
      <c r="VWZ37" s="0"/>
      <c r="VXA37" s="0"/>
      <c r="VXB37" s="0"/>
      <c r="VXC37" s="0"/>
      <c r="VXD37" s="0"/>
      <c r="VXE37" s="0"/>
      <c r="VXF37" s="0"/>
      <c r="VXG37" s="0"/>
      <c r="VXH37" s="0"/>
      <c r="VXI37" s="0"/>
      <c r="VXJ37" s="0"/>
      <c r="VXK37" s="0"/>
      <c r="VXL37" s="0"/>
      <c r="VXM37" s="0"/>
      <c r="VXN37" s="0"/>
      <c r="VXO37" s="0"/>
      <c r="VXP37" s="0"/>
      <c r="VXQ37" s="0"/>
      <c r="VXR37" s="0"/>
      <c r="VXS37" s="0"/>
      <c r="VXT37" s="0"/>
      <c r="VXU37" s="0"/>
      <c r="VXV37" s="0"/>
      <c r="VXW37" s="0"/>
      <c r="VXX37" s="0"/>
      <c r="VXY37" s="0"/>
      <c r="VXZ37" s="0"/>
      <c r="VYA37" s="0"/>
      <c r="VYB37" s="0"/>
      <c r="VYC37" s="0"/>
      <c r="VYD37" s="0"/>
      <c r="VYE37" s="0"/>
      <c r="VYF37" s="0"/>
      <c r="VYG37" s="0"/>
      <c r="VYH37" s="0"/>
      <c r="VYI37" s="0"/>
      <c r="VYJ37" s="0"/>
      <c r="VYK37" s="0"/>
      <c r="VYL37" s="0"/>
      <c r="VYM37" s="0"/>
      <c r="VYN37" s="0"/>
      <c r="VYO37" s="0"/>
      <c r="VYP37" s="0"/>
      <c r="VYQ37" s="0"/>
      <c r="VYR37" s="0"/>
      <c r="VYS37" s="0"/>
      <c r="VYT37" s="0"/>
      <c r="VYU37" s="0"/>
      <c r="VYV37" s="0"/>
      <c r="VYW37" s="0"/>
      <c r="VYX37" s="0"/>
      <c r="VYY37" s="0"/>
      <c r="VYZ37" s="0"/>
      <c r="VZA37" s="0"/>
      <c r="VZB37" s="0"/>
      <c r="VZC37" s="0"/>
      <c r="VZD37" s="0"/>
      <c r="VZE37" s="0"/>
      <c r="VZF37" s="0"/>
      <c r="VZG37" s="0"/>
      <c r="VZH37" s="0"/>
      <c r="VZI37" s="0"/>
      <c r="VZJ37" s="0"/>
      <c r="VZK37" s="0"/>
      <c r="VZL37" s="0"/>
      <c r="VZM37" s="0"/>
      <c r="VZN37" s="0"/>
      <c r="VZO37" s="0"/>
      <c r="VZP37" s="0"/>
      <c r="VZQ37" s="0"/>
      <c r="VZR37" s="0"/>
      <c r="VZS37" s="0"/>
      <c r="VZT37" s="0"/>
      <c r="VZU37" s="0"/>
      <c r="VZV37" s="0"/>
      <c r="VZW37" s="0"/>
      <c r="VZX37" s="0"/>
      <c r="VZY37" s="0"/>
      <c r="VZZ37" s="0"/>
      <c r="WAA37" s="0"/>
      <c r="WAB37" s="0"/>
      <c r="WAC37" s="0"/>
      <c r="WAD37" s="0"/>
      <c r="WAE37" s="0"/>
      <c r="WAF37" s="0"/>
      <c r="WAG37" s="0"/>
      <c r="WAH37" s="0"/>
      <c r="WAI37" s="0"/>
      <c r="WAJ37" s="0"/>
      <c r="WAK37" s="0"/>
      <c r="WAL37" s="0"/>
      <c r="WAM37" s="0"/>
      <c r="WAN37" s="0"/>
      <c r="WAO37" s="0"/>
      <c r="WAP37" s="0"/>
      <c r="WAQ37" s="0"/>
      <c r="WAR37" s="0"/>
      <c r="WAS37" s="0"/>
      <c r="WAT37" s="0"/>
      <c r="WAU37" s="0"/>
      <c r="WAV37" s="0"/>
      <c r="WAW37" s="0"/>
      <c r="WAX37" s="0"/>
      <c r="WAY37" s="0"/>
      <c r="WAZ37" s="0"/>
      <c r="WBA37" s="0"/>
      <c r="WBB37" s="0"/>
      <c r="WBC37" s="0"/>
      <c r="WBD37" s="0"/>
      <c r="WBE37" s="0"/>
      <c r="WBF37" s="0"/>
      <c r="WBG37" s="0"/>
      <c r="WBH37" s="0"/>
      <c r="WBI37" s="0"/>
      <c r="WBJ37" s="0"/>
      <c r="WBK37" s="0"/>
      <c r="WBL37" s="0"/>
      <c r="WBM37" s="0"/>
      <c r="WBN37" s="0"/>
      <c r="WBO37" s="0"/>
      <c r="WBP37" s="0"/>
      <c r="WBQ37" s="0"/>
      <c r="WBR37" s="0"/>
      <c r="WBS37" s="0"/>
      <c r="WBT37" s="0"/>
      <c r="WBU37" s="0"/>
      <c r="WBV37" s="0"/>
      <c r="WBW37" s="0"/>
      <c r="WBX37" s="0"/>
      <c r="WBY37" s="0"/>
      <c r="WBZ37" s="0"/>
      <c r="WCA37" s="0"/>
      <c r="WCB37" s="0"/>
      <c r="WCC37" s="0"/>
      <c r="WCD37" s="0"/>
      <c r="WCE37" s="0"/>
      <c r="WCF37" s="0"/>
      <c r="WCG37" s="0"/>
      <c r="WCH37" s="0"/>
      <c r="WCI37" s="0"/>
      <c r="WCJ37" s="0"/>
      <c r="WCK37" s="0"/>
      <c r="WCL37" s="0"/>
      <c r="WCM37" s="0"/>
      <c r="WCN37" s="0"/>
      <c r="WCO37" s="0"/>
      <c r="WCP37" s="0"/>
      <c r="WCQ37" s="0"/>
      <c r="WCR37" s="0"/>
      <c r="WCS37" s="0"/>
      <c r="WCT37" s="0"/>
      <c r="WCU37" s="0"/>
      <c r="WCV37" s="0"/>
      <c r="WCW37" s="0"/>
      <c r="WCX37" s="0"/>
      <c r="WCY37" s="0"/>
      <c r="WCZ37" s="0"/>
      <c r="WDA37" s="0"/>
      <c r="WDB37" s="0"/>
      <c r="WDC37" s="0"/>
      <c r="WDD37" s="0"/>
      <c r="WDE37" s="0"/>
      <c r="WDF37" s="0"/>
      <c r="WDG37" s="0"/>
      <c r="WDH37" s="0"/>
      <c r="WDI37" s="0"/>
      <c r="WDJ37" s="0"/>
      <c r="WDK37" s="0"/>
      <c r="WDL37" s="0"/>
      <c r="WDM37" s="0"/>
      <c r="WDN37" s="0"/>
      <c r="WDO37" s="0"/>
      <c r="WDP37" s="0"/>
      <c r="WDQ37" s="0"/>
      <c r="WDR37" s="0"/>
      <c r="WDS37" s="0"/>
      <c r="WDT37" s="0"/>
      <c r="WDU37" s="0"/>
      <c r="WDV37" s="0"/>
      <c r="WDW37" s="0"/>
      <c r="WDX37" s="0"/>
      <c r="WDY37" s="0"/>
      <c r="WDZ37" s="0"/>
      <c r="WEA37" s="0"/>
      <c r="WEB37" s="0"/>
      <c r="WEC37" s="0"/>
      <c r="WED37" s="0"/>
      <c r="WEE37" s="0"/>
      <c r="WEF37" s="0"/>
      <c r="WEG37" s="0"/>
      <c r="WEH37" s="0"/>
      <c r="WEI37" s="0"/>
      <c r="WEJ37" s="0"/>
      <c r="WEK37" s="0"/>
      <c r="WEL37" s="0"/>
      <c r="WEM37" s="0"/>
      <c r="WEN37" s="0"/>
      <c r="WEO37" s="0"/>
      <c r="WEP37" s="0"/>
      <c r="WEQ37" s="0"/>
      <c r="WER37" s="0"/>
      <c r="WES37" s="0"/>
      <c r="WET37" s="0"/>
      <c r="WEU37" s="0"/>
      <c r="WEV37" s="0"/>
      <c r="WEW37" s="0"/>
      <c r="WEX37" s="0"/>
      <c r="WEY37" s="0"/>
      <c r="WEZ37" s="0"/>
      <c r="WFA37" s="0"/>
      <c r="WFB37" s="0"/>
      <c r="WFC37" s="0"/>
      <c r="WFD37" s="0"/>
      <c r="WFE37" s="0"/>
      <c r="WFF37" s="0"/>
      <c r="WFG37" s="0"/>
      <c r="WFH37" s="0"/>
      <c r="WFI37" s="0"/>
      <c r="WFJ37" s="0"/>
      <c r="WFK37" s="0"/>
      <c r="WFL37" s="0"/>
      <c r="WFM37" s="0"/>
      <c r="WFN37" s="0"/>
      <c r="WFO37" s="0"/>
      <c r="WFP37" s="0"/>
      <c r="WFQ37" s="0"/>
      <c r="WFR37" s="0"/>
      <c r="WFS37" s="0"/>
      <c r="WFT37" s="0"/>
      <c r="WFU37" s="0"/>
      <c r="WFV37" s="0"/>
      <c r="WFW37" s="0"/>
      <c r="WFX37" s="0"/>
      <c r="WFY37" s="0"/>
      <c r="WFZ37" s="0"/>
      <c r="WGA37" s="0"/>
      <c r="WGB37" s="0"/>
      <c r="WGC37" s="0"/>
      <c r="WGD37" s="0"/>
      <c r="WGE37" s="0"/>
      <c r="WGF37" s="0"/>
      <c r="WGG37" s="0"/>
      <c r="WGH37" s="0"/>
      <c r="WGI37" s="0"/>
      <c r="WGJ37" s="0"/>
      <c r="WGK37" s="0"/>
      <c r="WGL37" s="0"/>
      <c r="WGM37" s="0"/>
      <c r="WGN37" s="0"/>
      <c r="WGO37" s="0"/>
      <c r="WGP37" s="0"/>
      <c r="WGQ37" s="0"/>
      <c r="WGR37" s="0"/>
      <c r="WGS37" s="0"/>
      <c r="WGT37" s="0"/>
      <c r="WGU37" s="0"/>
      <c r="WGV37" s="0"/>
      <c r="WGW37" s="0"/>
      <c r="WGX37" s="0"/>
      <c r="WGY37" s="0"/>
      <c r="WGZ37" s="0"/>
      <c r="WHA37" s="0"/>
      <c r="WHB37" s="0"/>
      <c r="WHC37" s="0"/>
      <c r="WHD37" s="0"/>
      <c r="WHE37" s="0"/>
      <c r="WHF37" s="0"/>
      <c r="WHG37" s="0"/>
      <c r="WHH37" s="0"/>
      <c r="WHI37" s="0"/>
      <c r="WHJ37" s="0"/>
      <c r="WHK37" s="0"/>
      <c r="WHL37" s="0"/>
      <c r="WHM37" s="0"/>
      <c r="WHN37" s="0"/>
      <c r="WHO37" s="0"/>
      <c r="WHP37" s="0"/>
      <c r="WHQ37" s="0"/>
      <c r="WHR37" s="0"/>
      <c r="WHS37" s="0"/>
      <c r="WHT37" s="0"/>
      <c r="WHU37" s="0"/>
      <c r="WHV37" s="0"/>
      <c r="WHW37" s="0"/>
      <c r="WHX37" s="0"/>
      <c r="WHY37" s="0"/>
      <c r="WHZ37" s="0"/>
      <c r="WIA37" s="0"/>
      <c r="WIB37" s="0"/>
      <c r="WIC37" s="0"/>
      <c r="WID37" s="0"/>
      <c r="WIE37" s="0"/>
      <c r="WIF37" s="0"/>
      <c r="WIG37" s="0"/>
      <c r="WIH37" s="0"/>
      <c r="WII37" s="0"/>
      <c r="WIJ37" s="0"/>
      <c r="WIK37" s="0"/>
      <c r="WIL37" s="0"/>
      <c r="WIM37" s="0"/>
      <c r="WIN37" s="0"/>
      <c r="WIO37" s="0"/>
      <c r="WIP37" s="0"/>
      <c r="WIQ37" s="0"/>
      <c r="WIR37" s="0"/>
      <c r="WIS37" s="0"/>
      <c r="WIT37" s="0"/>
      <c r="WIU37" s="0"/>
      <c r="WIV37" s="0"/>
      <c r="WIW37" s="0"/>
      <c r="WIX37" s="0"/>
      <c r="WIY37" s="0"/>
      <c r="WIZ37" s="0"/>
      <c r="WJA37" s="0"/>
      <c r="WJB37" s="0"/>
      <c r="WJC37" s="0"/>
      <c r="WJD37" s="0"/>
      <c r="WJE37" s="0"/>
      <c r="WJF37" s="0"/>
      <c r="WJG37" s="0"/>
      <c r="WJH37" s="0"/>
      <c r="WJI37" s="0"/>
      <c r="WJJ37" s="0"/>
      <c r="WJK37" s="0"/>
      <c r="WJL37" s="0"/>
      <c r="WJM37" s="0"/>
      <c r="WJN37" s="0"/>
      <c r="WJO37" s="0"/>
      <c r="WJP37" s="0"/>
      <c r="WJQ37" s="0"/>
      <c r="WJR37" s="0"/>
      <c r="WJS37" s="0"/>
      <c r="WJT37" s="0"/>
      <c r="WJU37" s="0"/>
      <c r="WJV37" s="0"/>
      <c r="WJW37" s="0"/>
      <c r="WJX37" s="0"/>
      <c r="WJY37" s="0"/>
      <c r="WJZ37" s="0"/>
      <c r="WKA37" s="0"/>
      <c r="WKB37" s="0"/>
      <c r="WKC37" s="0"/>
      <c r="WKD37" s="0"/>
      <c r="WKE37" s="0"/>
      <c r="WKF37" s="0"/>
      <c r="WKG37" s="0"/>
      <c r="WKH37" s="0"/>
      <c r="WKI37" s="0"/>
      <c r="WKJ37" s="0"/>
      <c r="WKK37" s="0"/>
      <c r="WKL37" s="0"/>
      <c r="WKM37" s="0"/>
      <c r="WKN37" s="0"/>
      <c r="WKO37" s="0"/>
      <c r="WKP37" s="0"/>
      <c r="WKQ37" s="0"/>
      <c r="WKR37" s="0"/>
      <c r="WKS37" s="0"/>
      <c r="WKT37" s="0"/>
      <c r="WKU37" s="0"/>
      <c r="WKV37" s="0"/>
      <c r="WKW37" s="0"/>
      <c r="WKX37" s="0"/>
      <c r="WKY37" s="0"/>
      <c r="WKZ37" s="0"/>
      <c r="WLA37" s="0"/>
      <c r="WLB37" s="0"/>
      <c r="WLC37" s="0"/>
      <c r="WLD37" s="0"/>
      <c r="WLE37" s="0"/>
      <c r="WLF37" s="0"/>
      <c r="WLG37" s="0"/>
      <c r="WLH37" s="0"/>
      <c r="WLI37" s="0"/>
      <c r="WLJ37" s="0"/>
      <c r="WLK37" s="0"/>
      <c r="WLL37" s="0"/>
      <c r="WLM37" s="0"/>
      <c r="WLN37" s="0"/>
      <c r="WLO37" s="0"/>
      <c r="WLP37" s="0"/>
      <c r="WLQ37" s="0"/>
      <c r="WLR37" s="0"/>
      <c r="WLS37" s="0"/>
      <c r="WLT37" s="0"/>
      <c r="WLU37" s="0"/>
      <c r="WLV37" s="0"/>
      <c r="WLW37" s="0"/>
      <c r="WLX37" s="0"/>
      <c r="WLY37" s="0"/>
      <c r="WLZ37" s="0"/>
      <c r="WMA37" s="0"/>
      <c r="WMB37" s="0"/>
      <c r="WMC37" s="0"/>
      <c r="WMD37" s="0"/>
      <c r="WME37" s="0"/>
      <c r="WMF37" s="0"/>
      <c r="WMG37" s="0"/>
      <c r="WMH37" s="0"/>
      <c r="WMI37" s="0"/>
      <c r="WMJ37" s="0"/>
      <c r="WMK37" s="0"/>
      <c r="WML37" s="0"/>
      <c r="WMM37" s="0"/>
      <c r="WMN37" s="0"/>
      <c r="WMO37" s="0"/>
      <c r="WMP37" s="0"/>
      <c r="WMQ37" s="0"/>
      <c r="WMR37" s="0"/>
      <c r="WMS37" s="0"/>
      <c r="WMT37" s="0"/>
      <c r="WMU37" s="0"/>
      <c r="WMV37" s="0"/>
      <c r="WMW37" s="0"/>
      <c r="WMX37" s="0"/>
      <c r="WMY37" s="0"/>
      <c r="WMZ37" s="0"/>
      <c r="WNA37" s="0"/>
      <c r="WNB37" s="0"/>
      <c r="WNC37" s="0"/>
      <c r="WND37" s="0"/>
      <c r="WNE37" s="0"/>
      <c r="WNF37" s="0"/>
      <c r="WNG37" s="0"/>
      <c r="WNH37" s="0"/>
      <c r="WNI37" s="0"/>
      <c r="WNJ37" s="0"/>
      <c r="WNK37" s="0"/>
      <c r="WNL37" s="0"/>
      <c r="WNM37" s="0"/>
      <c r="WNN37" s="0"/>
      <c r="WNO37" s="0"/>
      <c r="WNP37" s="0"/>
      <c r="WNQ37" s="0"/>
      <c r="WNR37" s="0"/>
      <c r="WNS37" s="0"/>
      <c r="WNT37" s="0"/>
      <c r="WNU37" s="0"/>
      <c r="WNV37" s="0"/>
      <c r="WNW37" s="0"/>
      <c r="WNX37" s="0"/>
      <c r="WNY37" s="0"/>
      <c r="WNZ37" s="0"/>
      <c r="WOA37" s="0"/>
      <c r="WOB37" s="0"/>
      <c r="WOC37" s="0"/>
      <c r="WOD37" s="0"/>
      <c r="WOE37" s="0"/>
      <c r="WOF37" s="0"/>
      <c r="WOG37" s="0"/>
      <c r="WOH37" s="0"/>
      <c r="WOI37" s="0"/>
      <c r="WOJ37" s="0"/>
      <c r="WOK37" s="0"/>
      <c r="WOL37" s="0"/>
      <c r="WOM37" s="0"/>
      <c r="WON37" s="0"/>
      <c r="WOO37" s="0"/>
      <c r="WOP37" s="0"/>
      <c r="WOQ37" s="0"/>
      <c r="WOR37" s="0"/>
      <c r="WOS37" s="0"/>
      <c r="WOT37" s="0"/>
      <c r="WOU37" s="0"/>
      <c r="WOV37" s="0"/>
      <c r="WOW37" s="0"/>
      <c r="WOX37" s="0"/>
      <c r="WOY37" s="0"/>
      <c r="WOZ37" s="0"/>
      <c r="WPA37" s="0"/>
      <c r="WPB37" s="0"/>
      <c r="WPC37" s="0"/>
      <c r="WPD37" s="0"/>
      <c r="WPE37" s="0"/>
      <c r="WPF37" s="0"/>
      <c r="WPG37" s="0"/>
      <c r="WPH37" s="0"/>
      <c r="WPI37" s="0"/>
      <c r="WPJ37" s="0"/>
      <c r="WPK37" s="0"/>
      <c r="WPL37" s="0"/>
      <c r="WPM37" s="0"/>
      <c r="WPN37" s="0"/>
      <c r="WPO37" s="0"/>
      <c r="WPP37" s="0"/>
      <c r="WPQ37" s="0"/>
      <c r="WPR37" s="0"/>
      <c r="WPS37" s="0"/>
      <c r="WPT37" s="0"/>
      <c r="WPU37" s="0"/>
      <c r="WPV37" s="0"/>
      <c r="WPW37" s="0"/>
      <c r="WPX37" s="0"/>
      <c r="WPY37" s="0"/>
      <c r="WPZ37" s="0"/>
      <c r="WQA37" s="0"/>
      <c r="WQB37" s="0"/>
      <c r="WQC37" s="0"/>
      <c r="WQD37" s="0"/>
      <c r="WQE37" s="0"/>
      <c r="WQF37" s="0"/>
      <c r="WQG37" s="0"/>
      <c r="WQH37" s="0"/>
      <c r="WQI37" s="0"/>
      <c r="WQJ37" s="0"/>
      <c r="WQK37" s="0"/>
      <c r="WQL37" s="0"/>
      <c r="WQM37" s="0"/>
      <c r="WQN37" s="0"/>
      <c r="WQO37" s="0"/>
      <c r="WQP37" s="0"/>
      <c r="WQQ37" s="0"/>
      <c r="WQR37" s="0"/>
      <c r="WQS37" s="0"/>
      <c r="WQT37" s="0"/>
      <c r="WQU37" s="0"/>
      <c r="WQV37" s="0"/>
      <c r="WQW37" s="0"/>
      <c r="WQX37" s="0"/>
      <c r="WQY37" s="0"/>
      <c r="WQZ37" s="0"/>
      <c r="WRA37" s="0"/>
      <c r="WRB37" s="0"/>
      <c r="WRC37" s="0"/>
      <c r="WRD37" s="0"/>
      <c r="WRE37" s="0"/>
      <c r="WRF37" s="0"/>
      <c r="WRG37" s="0"/>
      <c r="WRH37" s="0"/>
      <c r="WRI37" s="0"/>
      <c r="WRJ37" s="0"/>
      <c r="WRK37" s="0"/>
      <c r="WRL37" s="0"/>
      <c r="WRM37" s="0"/>
      <c r="WRN37" s="0"/>
      <c r="WRO37" s="0"/>
      <c r="WRP37" s="0"/>
      <c r="WRQ37" s="0"/>
      <c r="WRR37" s="0"/>
      <c r="WRS37" s="0"/>
      <c r="WRT37" s="0"/>
      <c r="WRU37" s="0"/>
      <c r="WRV37" s="0"/>
      <c r="WRW37" s="0"/>
      <c r="WRX37" s="0"/>
      <c r="WRY37" s="0"/>
      <c r="WRZ37" s="0"/>
      <c r="WSA37" s="0"/>
      <c r="WSB37" s="0"/>
      <c r="WSC37" s="0"/>
      <c r="WSD37" s="0"/>
      <c r="WSE37" s="0"/>
      <c r="WSF37" s="0"/>
      <c r="WSG37" s="0"/>
      <c r="WSH37" s="0"/>
      <c r="WSI37" s="0"/>
      <c r="WSJ37" s="0"/>
      <c r="WSK37" s="0"/>
      <c r="WSL37" s="0"/>
      <c r="WSM37" s="0"/>
      <c r="WSN37" s="0"/>
      <c r="WSO37" s="0"/>
      <c r="WSP37" s="0"/>
      <c r="WSQ37" s="0"/>
      <c r="WSR37" s="0"/>
      <c r="WSS37" s="0"/>
      <c r="WST37" s="0"/>
      <c r="WSU37" s="0"/>
      <c r="WSV37" s="0"/>
      <c r="WSW37" s="0"/>
      <c r="WSX37" s="0"/>
      <c r="WSY37" s="0"/>
      <c r="WSZ37" s="0"/>
      <c r="WTA37" s="0"/>
      <c r="WTB37" s="0"/>
      <c r="WTC37" s="0"/>
      <c r="WTD37" s="0"/>
      <c r="WTE37" s="0"/>
      <c r="WTF37" s="0"/>
      <c r="WTG37" s="0"/>
      <c r="WTH37" s="0"/>
      <c r="WTI37" s="0"/>
      <c r="WTJ37" s="0"/>
      <c r="WTK37" s="0"/>
      <c r="WTL37" s="0"/>
      <c r="WTM37" s="0"/>
      <c r="WTN37" s="0"/>
      <c r="WTO37" s="0"/>
      <c r="WTP37" s="0"/>
      <c r="WTQ37" s="0"/>
      <c r="WTR37" s="0"/>
      <c r="WTS37" s="0"/>
      <c r="WTT37" s="0"/>
      <c r="WTU37" s="0"/>
      <c r="WTV37" s="0"/>
      <c r="WTW37" s="0"/>
      <c r="WTX37" s="0"/>
      <c r="WTY37" s="0"/>
      <c r="WTZ37" s="0"/>
      <c r="WUA37" s="0"/>
      <c r="WUB37" s="0"/>
      <c r="WUC37" s="0"/>
      <c r="WUD37" s="0"/>
      <c r="WUE37" s="0"/>
      <c r="WUF37" s="0"/>
      <c r="WUG37" s="0"/>
      <c r="WUH37" s="0"/>
      <c r="WUI37" s="0"/>
      <c r="WUJ37" s="0"/>
      <c r="WUK37" s="0"/>
      <c r="WUL37" s="0"/>
      <c r="WUM37" s="0"/>
      <c r="WUN37" s="0"/>
      <c r="WUO37" s="0"/>
      <c r="WUP37" s="0"/>
      <c r="WUQ37" s="0"/>
      <c r="WUR37" s="0"/>
      <c r="WUS37" s="0"/>
      <c r="WUT37" s="0"/>
      <c r="WUU37" s="0"/>
      <c r="WUV37" s="0"/>
      <c r="WUW37" s="0"/>
      <c r="WUX37" s="0"/>
      <c r="WUY37" s="0"/>
      <c r="WUZ37" s="0"/>
      <c r="WVA37" s="0"/>
      <c r="WVB37" s="0"/>
      <c r="WVC37" s="0"/>
      <c r="WVD37" s="0"/>
      <c r="WVE37" s="0"/>
      <c r="WVF37" s="0"/>
      <c r="WVG37" s="0"/>
      <c r="WVH37" s="0"/>
      <c r="WVI37" s="0"/>
      <c r="WVJ37" s="0"/>
      <c r="WVK37" s="0"/>
      <c r="WVL37" s="0"/>
      <c r="WVM37" s="0"/>
      <c r="WVN37" s="0"/>
      <c r="WVO37" s="0"/>
      <c r="WVP37" s="0"/>
      <c r="WVQ37" s="0"/>
      <c r="WVR37" s="0"/>
      <c r="WVS37" s="0"/>
      <c r="WVT37" s="0"/>
      <c r="WVU37" s="0"/>
      <c r="WVV37" s="0"/>
      <c r="WVW37" s="0"/>
      <c r="WVX37" s="0"/>
      <c r="WVY37" s="0"/>
      <c r="WVZ37" s="0"/>
      <c r="WWA37" s="0"/>
      <c r="WWB37" s="0"/>
      <c r="WWC37" s="0"/>
      <c r="WWD37" s="0"/>
      <c r="WWE37" s="0"/>
      <c r="WWF37" s="0"/>
      <c r="WWG37" s="0"/>
      <c r="WWH37" s="0"/>
      <c r="WWI37" s="0"/>
      <c r="WWJ37" s="0"/>
      <c r="WWK37" s="0"/>
      <c r="WWL37" s="0"/>
      <c r="WWM37" s="0"/>
      <c r="WWN37" s="0"/>
      <c r="WWO37" s="0"/>
      <c r="WWP37" s="0"/>
      <c r="WWQ37" s="0"/>
      <c r="WWR37" s="0"/>
      <c r="WWS37" s="0"/>
      <c r="WWT37" s="0"/>
      <c r="WWU37" s="0"/>
      <c r="WWV37" s="0"/>
      <c r="WWW37" s="0"/>
      <c r="WWX37" s="0"/>
      <c r="WWY37" s="0"/>
      <c r="WWZ37" s="0"/>
      <c r="WXA37" s="0"/>
      <c r="WXB37" s="0"/>
      <c r="WXC37" s="0"/>
      <c r="WXD37" s="0"/>
      <c r="WXE37" s="0"/>
      <c r="WXF37" s="0"/>
      <c r="WXG37" s="0"/>
      <c r="WXH37" s="0"/>
      <c r="WXI37" s="0"/>
      <c r="WXJ37" s="0"/>
      <c r="WXK37" s="0"/>
      <c r="WXL37" s="0"/>
      <c r="WXM37" s="0"/>
      <c r="WXN37" s="0"/>
      <c r="WXO37" s="0"/>
      <c r="WXP37" s="0"/>
      <c r="WXQ37" s="0"/>
      <c r="WXR37" s="0"/>
      <c r="WXS37" s="0"/>
      <c r="WXT37" s="0"/>
      <c r="WXU37" s="0"/>
      <c r="WXV37" s="0"/>
      <c r="WXW37" s="0"/>
      <c r="WXX37" s="0"/>
      <c r="WXY37" s="0"/>
      <c r="WXZ37" s="0"/>
      <c r="WYA37" s="0"/>
      <c r="WYB37" s="0"/>
      <c r="WYC37" s="0"/>
      <c r="WYD37" s="0"/>
      <c r="WYE37" s="0"/>
      <c r="WYF37" s="0"/>
      <c r="WYG37" s="0"/>
      <c r="WYH37" s="0"/>
      <c r="WYI37" s="0"/>
      <c r="WYJ37" s="0"/>
      <c r="WYK37" s="0"/>
      <c r="WYL37" s="0"/>
      <c r="WYM37" s="0"/>
      <c r="WYN37" s="0"/>
      <c r="WYO37" s="0"/>
      <c r="WYP37" s="0"/>
      <c r="WYQ37" s="0"/>
      <c r="WYR37" s="0"/>
      <c r="WYS37" s="0"/>
      <c r="WYT37" s="0"/>
      <c r="WYU37" s="0"/>
      <c r="WYV37" s="0"/>
      <c r="WYW37" s="0"/>
      <c r="WYX37" s="0"/>
      <c r="WYY37" s="0"/>
      <c r="WYZ37" s="0"/>
      <c r="WZA37" s="0"/>
      <c r="WZB37" s="0"/>
      <c r="WZC37" s="0"/>
      <c r="WZD37" s="0"/>
      <c r="WZE37" s="0"/>
      <c r="WZF37" s="0"/>
      <c r="WZG37" s="0"/>
      <c r="WZH37" s="0"/>
      <c r="WZI37" s="0"/>
      <c r="WZJ37" s="0"/>
      <c r="WZK37" s="0"/>
      <c r="WZL37" s="0"/>
      <c r="WZM37" s="0"/>
      <c r="WZN37" s="0"/>
      <c r="WZO37" s="0"/>
      <c r="WZP37" s="0"/>
      <c r="WZQ37" s="0"/>
      <c r="WZR37" s="0"/>
      <c r="WZS37" s="0"/>
      <c r="WZT37" s="0"/>
      <c r="WZU37" s="0"/>
      <c r="WZV37" s="0"/>
      <c r="WZW37" s="0"/>
      <c r="WZX37" s="0"/>
      <c r="WZY37" s="0"/>
      <c r="WZZ37" s="0"/>
      <c r="XAA37" s="0"/>
      <c r="XAB37" s="0"/>
      <c r="XAC37" s="0"/>
      <c r="XAD37" s="0"/>
      <c r="XAE37" s="0"/>
      <c r="XAF37" s="0"/>
      <c r="XAG37" s="0"/>
      <c r="XAH37" s="0"/>
      <c r="XAI37" s="0"/>
      <c r="XAJ37" s="0"/>
      <c r="XAK37" s="0"/>
      <c r="XAL37" s="0"/>
      <c r="XAM37" s="0"/>
      <c r="XAN37" s="0"/>
      <c r="XAO37" s="0"/>
      <c r="XAP37" s="0"/>
      <c r="XAQ37" s="0"/>
      <c r="XAR37" s="0"/>
      <c r="XAS37" s="0"/>
      <c r="XAT37" s="0"/>
      <c r="XAU37" s="0"/>
      <c r="XAV37" s="0"/>
      <c r="XAW37" s="0"/>
      <c r="XAX37" s="0"/>
      <c r="XAY37" s="0"/>
      <c r="XAZ37" s="0"/>
      <c r="XBA37" s="0"/>
      <c r="XBB37" s="0"/>
      <c r="XBC37" s="0"/>
      <c r="XBD37" s="0"/>
      <c r="XBE37" s="0"/>
      <c r="XBF37" s="0"/>
      <c r="XBG37" s="0"/>
      <c r="XBH37" s="0"/>
      <c r="XBI37" s="0"/>
      <c r="XBJ37" s="0"/>
      <c r="XBK37" s="0"/>
      <c r="XBL37" s="0"/>
      <c r="XBM37" s="0"/>
      <c r="XBN37" s="0"/>
      <c r="XBO37" s="0"/>
      <c r="XBP37" s="0"/>
      <c r="XBQ37" s="0"/>
      <c r="XBR37" s="0"/>
      <c r="XBS37" s="0"/>
      <c r="XBT37" s="0"/>
      <c r="XBU37" s="0"/>
      <c r="XBV37" s="0"/>
      <c r="XBW37" s="0"/>
      <c r="XBX37" s="0"/>
      <c r="XBY37" s="0"/>
      <c r="XBZ37" s="0"/>
      <c r="XCA37" s="0"/>
      <c r="XCB37" s="0"/>
      <c r="XCC37" s="0"/>
      <c r="XCD37" s="0"/>
      <c r="XCE37" s="0"/>
      <c r="XCF37" s="0"/>
      <c r="XCG37" s="0"/>
      <c r="XCH37" s="0"/>
      <c r="XCI37" s="0"/>
      <c r="XCJ37" s="0"/>
      <c r="XCK37" s="0"/>
      <c r="XCL37" s="0"/>
      <c r="XCM37" s="0"/>
      <c r="XCN37" s="0"/>
      <c r="XCO37" s="0"/>
      <c r="XCP37" s="0"/>
      <c r="XCQ37" s="0"/>
      <c r="XCR37" s="0"/>
      <c r="XCS37" s="0"/>
      <c r="XCT37" s="0"/>
      <c r="XCU37" s="0"/>
      <c r="XCV37" s="0"/>
      <c r="XCW37" s="0"/>
      <c r="XCX37" s="0"/>
      <c r="XCY37" s="0"/>
      <c r="XCZ37" s="0"/>
      <c r="XDA37" s="0"/>
      <c r="XDB37" s="0"/>
      <c r="XDC37" s="0"/>
      <c r="XDD37" s="0"/>
      <c r="XDE37" s="0"/>
      <c r="XDF37" s="0"/>
      <c r="XDG37" s="0"/>
      <c r="XDH37" s="0"/>
      <c r="XDI37" s="0"/>
      <c r="XDJ37" s="0"/>
      <c r="XDK37" s="0"/>
      <c r="XDL37" s="0"/>
      <c r="XDM37" s="0"/>
      <c r="XDN37" s="0"/>
      <c r="XDO37" s="0"/>
      <c r="XDP37" s="0"/>
      <c r="XDQ37" s="0"/>
      <c r="XDR37" s="0"/>
      <c r="XDS37" s="0"/>
      <c r="XDT37" s="0"/>
      <c r="XDU37" s="0"/>
      <c r="XDV37" s="0"/>
      <c r="XDW37" s="0"/>
      <c r="XDX37" s="0"/>
      <c r="XDY37" s="0"/>
      <c r="XDZ37" s="0"/>
      <c r="XEA37" s="0"/>
      <c r="XEB37" s="0"/>
      <c r="XEC37" s="0"/>
      <c r="XED37" s="0"/>
      <c r="XEE37" s="0"/>
      <c r="XEF37" s="0"/>
      <c r="XEG37" s="0"/>
      <c r="XEH37" s="0"/>
      <c r="XEI37" s="0"/>
      <c r="XEJ37" s="0"/>
      <c r="XEK37" s="0"/>
      <c r="XEL37" s="0"/>
      <c r="XEM37" s="0"/>
      <c r="XEN37" s="0"/>
      <c r="XEO37" s="0"/>
      <c r="XEP37" s="0"/>
      <c r="XEQ37" s="0"/>
      <c r="XER37" s="0"/>
      <c r="XES37" s="0"/>
      <c r="XET37" s="0"/>
      <c r="XEU37" s="0"/>
      <c r="XEV37" s="0"/>
      <c r="XEW37" s="0"/>
      <c r="XEX37" s="0"/>
      <c r="XEY37" s="0"/>
      <c r="XEZ37" s="0"/>
      <c r="XFA37" s="0"/>
      <c r="XFB37" s="0"/>
      <c r="XFC37" s="0"/>
      <c r="XFD37" s="0"/>
    </row>
    <row r="38" customFormat="false" ht="15" hidden="false" customHeight="false" outlineLevel="0" collapsed="false">
      <c r="A38" s="388" t="s">
        <v>620</v>
      </c>
      <c r="B38" s="412" t="str">
        <f aca="false">IF(AND(B3&lt;&gt;"缓冲罐",B3&lt;&gt;""),B28/B37,"")</f>
        <v/>
      </c>
      <c r="C38" s="412" t="str">
        <f aca="false">IF(AND(C3&lt;&gt;"缓冲罐",C3&lt;&gt;""),C28/C37,"")</f>
        <v/>
      </c>
      <c r="D38" s="412" t="str">
        <f aca="false">IF(AND(D3&lt;&gt;"缓冲罐",D3&lt;&gt;""),D28/D37,"")</f>
        <v/>
      </c>
      <c r="E38" s="412" t="str">
        <f aca="false">IF(AND(E3&lt;&gt;"缓冲罐",E3&lt;&gt;""),E28/E37,"")</f>
        <v/>
      </c>
      <c r="F38" s="412" t="str">
        <f aca="false">IF(AND(F3&lt;&gt;"缓冲罐",F3&lt;&gt;""),F28/F37,"")</f>
        <v/>
      </c>
      <c r="G38" s="412" t="str">
        <f aca="false">IF(AND(G3&lt;&gt;"缓冲罐",G3&lt;&gt;""),G28/G37,"")</f>
        <v/>
      </c>
      <c r="H38" s="412" t="str">
        <f aca="false">IF(AND(H3&lt;&gt;"缓冲罐",H3&lt;&gt;""),H28/H37,"")</f>
        <v/>
      </c>
      <c r="I38" s="412" t="str">
        <f aca="false">IF(AND(I3&lt;&gt;"缓冲罐",I3&lt;&gt;""),I28/I37,"")</f>
        <v/>
      </c>
      <c r="J38" s="412" t="str">
        <f aca="false">IF(AND(J3&lt;&gt;"缓冲罐",J3&lt;&gt;""),J28/J37,"")</f>
        <v/>
      </c>
      <c r="K38" s="412" t="str">
        <f aca="false">IF(AND(K3&lt;&gt;"缓冲罐",K3&lt;&gt;""),K28/K37,"")</f>
        <v/>
      </c>
      <c r="L38" s="412" t="n">
        <f aca="false">IF(AND(L3&lt;&gt;"缓冲罐",L3&lt;&gt;""),L28/L37,"")</f>
        <v>0.0678036449766489</v>
      </c>
      <c r="M38" s="412" t="n">
        <f aca="false">IF(AND(M3&lt;&gt;"缓冲罐",M3&lt;&gt;""),M28/M37,"")</f>
        <v>0.00609257992002636</v>
      </c>
      <c r="N38" s="412" t="n">
        <f aca="false">IF(AND(N3&lt;&gt;"缓冲罐",N3&lt;&gt;""),N28/N37,"")</f>
        <v>0.0133079864572468</v>
      </c>
      <c r="O38" s="412" t="n">
        <f aca="false">IF(AND(O3&lt;&gt;"缓冲罐",O3&lt;&gt;""),O28/O37,"")</f>
        <v>0.499666287344081</v>
      </c>
      <c r="P38" s="412" t="n">
        <f aca="false">IF(AND(P3&lt;&gt;"缓冲罐",P3&lt;&gt;""),P28/P37,"")</f>
        <v>0.0306018566079949</v>
      </c>
      <c r="Q38" s="412" t="n">
        <f aca="false">IF(AND(Q3&lt;&gt;"缓冲罐",Q3&lt;&gt;""),Q28/Q37,"")</f>
        <v>0.256730976337734</v>
      </c>
      <c r="R38" s="412" t="n">
        <f aca="false">IF(AND(R3&lt;&gt;"缓冲罐",R3&lt;&gt;""),R28/R37,"")</f>
        <v>0.111411307858836</v>
      </c>
      <c r="S38" s="412" t="n">
        <f aca="false">IF(AND(S3&lt;&gt;"缓冲罐",S3&lt;&gt;""),S28/S37,"")</f>
        <v>0.0594902091527812</v>
      </c>
      <c r="T38" s="412" t="n">
        <f aca="false">IF(AND(T3&lt;&gt;"缓冲罐",T3&lt;&gt;""),T28/T37,"")</f>
        <v>0.148226148893911</v>
      </c>
      <c r="U38" s="412" t="n">
        <f aca="false">IF(AND(U3&lt;&gt;"缓冲罐",U3&lt;&gt;""),U28/U37,"")</f>
        <v>0.0581306370864164</v>
      </c>
      <c r="V38" s="412" t="n">
        <f aca="false">IF(AND(V3&lt;&gt;"缓冲罐",V3&lt;&gt;""),V28/V37,"")</f>
        <v>0.103770393476578</v>
      </c>
      <c r="W38" s="412" t="n">
        <f aca="false">IF(AND(W3&lt;&gt;"缓冲罐",W3&lt;&gt;""),W28/W37,"")</f>
        <v>0.103770393476578</v>
      </c>
      <c r="X38" s="412" t="n">
        <f aca="false">IF(AND(X3&lt;&gt;"缓冲罐",X3&lt;&gt;""),X28/X37,"")</f>
        <v>0.64373288134377</v>
      </c>
      <c r="Y38" s="412" t="n">
        <f aca="false">IF(AND(Y3&lt;&gt;"缓冲罐",Y3&lt;&gt;""),Y28/Y37,"")</f>
        <v>0.432630204609614</v>
      </c>
      <c r="Z38" s="412" t="n">
        <f aca="false">IF(AND(Z3&lt;&gt;"缓冲罐",Z3&lt;&gt;""),Z28/Z37,"")</f>
        <v>0.168386881260694</v>
      </c>
      <c r="AA38" s="412" t="str">
        <f aca="false">IF(AND(AA3&lt;&gt;"缓冲罐",AA3&lt;&gt;""),AA28/AA37,"")</f>
        <v/>
      </c>
      <c r="AB38" s="412" t="str">
        <f aca="false">IF(AND(AB3&lt;&gt;"缓冲罐",AB3&lt;&gt;""),AB28/AB37,"")</f>
        <v/>
      </c>
      <c r="AC38" s="412" t="str">
        <f aca="false">IF(AND(AC3&lt;&gt;"缓冲罐",AC3&lt;&gt;""),AC28/AC37,"")</f>
        <v/>
      </c>
      <c r="AD38" s="412" t="str">
        <f aca="false">IF(AND(AD3&lt;&gt;"缓冲罐",AD3&lt;&gt;""),AD28/AD37,"")</f>
        <v/>
      </c>
      <c r="AE38" s="412" t="str">
        <f aca="false">IF(AND(AE3&lt;&gt;"缓冲罐",AE3&lt;&gt;""),AE28/AE37,"")</f>
        <v/>
      </c>
      <c r="AF38" s="412" t="str">
        <f aca="false">IF(AND(AF3&lt;&gt;"缓冲罐",AF3&lt;&gt;""),AF28/AF37,"")</f>
        <v/>
      </c>
      <c r="AG38" s="412" t="str">
        <f aca="false">IF(AND(AG3&lt;&gt;"缓冲罐",AG3&lt;&gt;""),AG28/AG37,"")</f>
        <v/>
      </c>
      <c r="AH38" s="412" t="str">
        <f aca="false">IF(AND(AH3&lt;&gt;"缓冲罐",AH3&lt;&gt;""),AH28/AH37,"")</f>
        <v/>
      </c>
      <c r="AI38" s="412" t="str">
        <f aca="false">IF(AND(AI3&lt;&gt;"缓冲罐",AI3&lt;&gt;""),AI28/AI37,"")</f>
        <v/>
      </c>
      <c r="AJ38" s="412" t="str">
        <f aca="false">IF(AND(AJ3&lt;&gt;"缓冲罐",AJ3&lt;&gt;""),AJ28/AJ37,"")</f>
        <v/>
      </c>
      <c r="AK38" s="412" t="str">
        <f aca="false">IF(AND(AK3&lt;&gt;"缓冲罐",AK3&lt;&gt;""),AK28/AK37,"")</f>
        <v/>
      </c>
      <c r="AL38" s="412" t="str">
        <f aca="false">IF(AND(AL3&lt;&gt;"缓冲罐",AL3&lt;&gt;""),AL28/AL37,"")</f>
        <v/>
      </c>
      <c r="AM38" s="412" t="str">
        <f aca="false">IF(AND(AM3&lt;&gt;"缓冲罐",AM3&lt;&gt;""),AM28/AM37,"")</f>
        <v/>
      </c>
      <c r="AN38" s="412" t="str">
        <f aca="false">IF(AND(AN3&lt;&gt;"缓冲罐",AN3&lt;&gt;""),AN28/AN37,"")</f>
        <v/>
      </c>
      <c r="AO38" s="412" t="str">
        <f aca="false">IF(AND(AO3&lt;&gt;"缓冲罐",AO3&lt;&gt;""),AO28/AO37,"")</f>
        <v/>
      </c>
      <c r="AP38" s="412" t="str">
        <f aca="false">IF(AND(AP3&lt;&gt;"缓冲罐",AP3&lt;&gt;""),AP28/AP37,"")</f>
        <v/>
      </c>
      <c r="AQ38" s="412" t="str">
        <f aca="false">IF(AND(AQ3&lt;&gt;"缓冲罐",AQ3&lt;&gt;""),AQ28/AQ37,"")</f>
        <v/>
      </c>
      <c r="AR38" s="412" t="str">
        <f aca="false">IF(AND(AR3&lt;&gt;"缓冲罐",AR3&lt;&gt;""),AR28/AR37,"")</f>
        <v/>
      </c>
      <c r="AS38" s="412" t="str">
        <f aca="false">IF(AND(AS3&lt;&gt;"缓冲罐",AS3&lt;&gt;""),AS28/AS37,"")</f>
        <v/>
      </c>
      <c r="AT38" s="412" t="str">
        <f aca="false">IF(AND(AT3&lt;&gt;"缓冲罐",AT3&lt;&gt;""),AT28/AT37,"")</f>
        <v/>
      </c>
      <c r="AU38" s="412" t="str">
        <f aca="false">IF(AND(AU3&lt;&gt;"缓冲罐",AU3&lt;&gt;""),AU28/AU37,"")</f>
        <v/>
      </c>
      <c r="AV38" s="412" t="str">
        <f aca="false">IF(AND(AV3&lt;&gt;"缓冲罐",AV3&lt;&gt;""),AV28/AV37,"")</f>
        <v/>
      </c>
      <c r="AW38" s="412" t="str">
        <f aca="false">IF(AND(AW3&lt;&gt;"缓冲罐",AW3&lt;&gt;""),AW28/AW37,"")</f>
        <v/>
      </c>
      <c r="AX38" s="412" t="str">
        <f aca="false">IF(AND(AX3&lt;&gt;"缓冲罐",AX3&lt;&gt;""),AX28/AX37,"")</f>
        <v/>
      </c>
      <c r="AY38" s="412" t="str">
        <f aca="false">IF(AND(AY3&lt;&gt;"缓冲罐",AY3&lt;&gt;""),AY28/AY37,"")</f>
        <v/>
      </c>
      <c r="AZ38" s="412" t="str">
        <f aca="false">IF(AND(AZ3&lt;&gt;"缓冲罐",AZ3&lt;&gt;""),AZ28/AZ37,"")</f>
        <v/>
      </c>
      <c r="BA38" s="412" t="str">
        <f aca="false">IF(AND(BA3&lt;&gt;"缓冲罐",BA3&lt;&gt;""),BA28/BA37,"")</f>
        <v/>
      </c>
      <c r="BB38" s="412" t="str">
        <f aca="false">IF(AND(BB3&lt;&gt;"缓冲罐",BB3&lt;&gt;""),BB28/BB37,"")</f>
        <v/>
      </c>
      <c r="BC38" s="412" t="str">
        <f aca="false">IF(AND(BC3&lt;&gt;"缓冲罐",BC3&lt;&gt;""),BC28/BC37,"")</f>
        <v/>
      </c>
      <c r="BD38" s="412" t="str">
        <f aca="false">IF(AND(BD3&lt;&gt;"缓冲罐",BD3&lt;&gt;""),BD28/BD37,"")</f>
        <v/>
      </c>
      <c r="BE38" s="412" t="str">
        <f aca="false">IF(AND(BE3&lt;&gt;"缓冲罐",BE3&lt;&gt;""),BE28/BE37,"")</f>
        <v/>
      </c>
      <c r="BF38" s="412" t="str">
        <f aca="false">IF(AND(BF3&lt;&gt;"缓冲罐",BF3&lt;&gt;""),BF28/BF37,"")</f>
        <v/>
      </c>
      <c r="BG38" s="412" t="str">
        <f aca="false">IF(AND(BG3&lt;&gt;"缓冲罐",BG3&lt;&gt;""),BG28/BG37,"")</f>
        <v/>
      </c>
      <c r="BH38" s="412" t="str">
        <f aca="false">IF(AND(BH3&lt;&gt;"缓冲罐",BH3&lt;&gt;""),BH28/BH37,"")</f>
        <v/>
      </c>
      <c r="BI38" s="412" t="str">
        <f aca="false">IF(AND(BI3&lt;&gt;"缓冲罐",BI3&lt;&gt;""),BI28/BI37,"")</f>
        <v/>
      </c>
      <c r="BJ38" s="412" t="str">
        <f aca="false">IF(AND(BJ3&lt;&gt;"缓冲罐",BJ3&lt;&gt;""),BJ28/BJ37,"")</f>
        <v/>
      </c>
      <c r="BK38" s="412" t="str">
        <f aca="false">IF(AND(BK3&lt;&gt;"缓冲罐",BK3&lt;&gt;""),BK28/BK37,"")</f>
        <v/>
      </c>
      <c r="BL38" s="412" t="str">
        <f aca="false">IF(AND(BL3&lt;&gt;"缓冲罐",BL3&lt;&gt;""),BL28/BL37,"")</f>
        <v/>
      </c>
      <c r="BM38" s="412" t="str">
        <f aca="false">IF(AND(BM3&lt;&gt;"缓冲罐",BM3&lt;&gt;""),BM28/BM37,"")</f>
        <v/>
      </c>
      <c r="BN38" s="412" t="str">
        <f aca="false">IF(AND(BN3&lt;&gt;"缓冲罐",BN3&lt;&gt;""),BN28/BN37,"")</f>
        <v/>
      </c>
      <c r="BO38" s="412" t="str">
        <f aca="false">IF(AND(BO3&lt;&gt;"缓冲罐",BO3&lt;&gt;""),BO28/BO37,"")</f>
        <v/>
      </c>
      <c r="BP38" s="412" t="str">
        <f aca="false">IF(AND(BP3&lt;&gt;"缓冲罐",BP3&lt;&gt;""),BP28/BP37,"")</f>
        <v/>
      </c>
      <c r="BQ38" s="412" t="str">
        <f aca="false">IF(AND(BQ3&lt;&gt;"缓冲罐",BQ3&lt;&gt;""),BQ28/BQ37,"")</f>
        <v/>
      </c>
      <c r="BR38" s="412" t="str">
        <f aca="false">IF(AND(BR3&lt;&gt;"缓冲罐",BR3&lt;&gt;""),BR28/BR37,"")</f>
        <v/>
      </c>
      <c r="BS38" s="412" t="str">
        <f aca="false">IF(AND(BS3&lt;&gt;"缓冲罐",BS3&lt;&gt;""),BS28/BS37,"")</f>
        <v/>
      </c>
      <c r="BT38" s="412" t="str">
        <f aca="false">IF(AND(BT3&lt;&gt;"缓冲罐",BT3&lt;&gt;""),BT28/BT37,"")</f>
        <v/>
      </c>
      <c r="BU38" s="412" t="str">
        <f aca="false">IF(AND(BU3&lt;&gt;"缓冲罐",BU3&lt;&gt;""),BU28/BU37,"")</f>
        <v/>
      </c>
      <c r="BV38" s="412" t="str">
        <f aca="false">IF(AND(BV3&lt;&gt;"缓冲罐",BV3&lt;&gt;""),BV28/BV37,"")</f>
        <v/>
      </c>
      <c r="BW38" s="412" t="str">
        <f aca="false">IF(AND(BW3&lt;&gt;"缓冲罐",BW3&lt;&gt;""),BW28/BW37,"")</f>
        <v/>
      </c>
      <c r="BX38" s="412" t="str">
        <f aca="false">IF(AND(BX3&lt;&gt;"缓冲罐",BX3&lt;&gt;""),BX28/BX37,"")</f>
        <v/>
      </c>
      <c r="BY38" s="412" t="str">
        <f aca="false">IF(AND(BY3&lt;&gt;"缓冲罐",BY3&lt;&gt;""),BY28/BY37,"")</f>
        <v/>
      </c>
      <c r="BZ38" s="412" t="str">
        <f aca="false">IF(AND(BZ3&lt;&gt;"缓冲罐",BZ3&lt;&gt;""),BZ28/BZ37,"")</f>
        <v/>
      </c>
      <c r="CA38" s="412" t="str">
        <f aca="false">IF(AND(CA3&lt;&gt;"缓冲罐",CA3&lt;&gt;""),CA28/CA37,"")</f>
        <v/>
      </c>
      <c r="CB38" s="412" t="str">
        <f aca="false">IF(AND(CB3&lt;&gt;"缓冲罐",CB3&lt;&gt;""),CB28/CB37,"")</f>
        <v/>
      </c>
      <c r="CC38" s="412" t="str">
        <f aca="false">IF(AND(CC3&lt;&gt;"缓冲罐",CC3&lt;&gt;""),CC28/CC37,"")</f>
        <v/>
      </c>
      <c r="CD38" s="412" t="str">
        <f aca="false">IF(AND(CD3&lt;&gt;"缓冲罐",CD3&lt;&gt;""),CD28/CD37,"")</f>
        <v/>
      </c>
      <c r="CE38" s="39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c r="AMK38" s="0"/>
      <c r="AML38" s="0"/>
      <c r="AMM38" s="0"/>
      <c r="AMN38" s="0"/>
      <c r="AMO38" s="0"/>
      <c r="AMP38" s="0"/>
      <c r="AMQ38" s="0"/>
      <c r="AMR38" s="0"/>
      <c r="AMS38" s="0"/>
      <c r="AMT38" s="0"/>
      <c r="AMU38" s="0"/>
      <c r="AMV38" s="0"/>
      <c r="AMW38" s="0"/>
      <c r="AMX38" s="0"/>
      <c r="AMY38" s="0"/>
      <c r="AMZ38" s="0"/>
      <c r="ANA38" s="0"/>
      <c r="ANB38" s="0"/>
      <c r="ANC38" s="0"/>
      <c r="AND38" s="0"/>
      <c r="ANE38" s="0"/>
      <c r="ANF38" s="0"/>
      <c r="ANG38" s="0"/>
      <c r="ANH38" s="0"/>
      <c r="ANI38" s="0"/>
      <c r="ANJ38" s="0"/>
      <c r="ANK38" s="0"/>
      <c r="ANL38" s="0"/>
      <c r="ANM38" s="0"/>
      <c r="ANN38" s="0"/>
      <c r="ANO38" s="0"/>
      <c r="ANP38" s="0"/>
      <c r="ANQ38" s="0"/>
      <c r="ANR38" s="0"/>
      <c r="ANS38" s="0"/>
      <c r="ANT38" s="0"/>
      <c r="ANU38" s="0"/>
      <c r="ANV38" s="0"/>
      <c r="ANW38" s="0"/>
      <c r="ANX38" s="0"/>
      <c r="ANY38" s="0"/>
      <c r="ANZ38" s="0"/>
      <c r="AOA38" s="0"/>
      <c r="AOB38" s="0"/>
      <c r="AOC38" s="0"/>
      <c r="AOD38" s="0"/>
      <c r="AOE38" s="0"/>
      <c r="AOF38" s="0"/>
      <c r="AOG38" s="0"/>
      <c r="AOH38" s="0"/>
      <c r="AOI38" s="0"/>
      <c r="AOJ38" s="0"/>
      <c r="AOK38" s="0"/>
      <c r="AOL38" s="0"/>
      <c r="AOM38" s="0"/>
      <c r="AON38" s="0"/>
      <c r="AOO38" s="0"/>
      <c r="AOP38" s="0"/>
      <c r="AOQ38" s="0"/>
      <c r="AOR38" s="0"/>
      <c r="AOS38" s="0"/>
      <c r="AOT38" s="0"/>
      <c r="AOU38" s="0"/>
      <c r="AOV38" s="0"/>
      <c r="AOW38" s="0"/>
      <c r="AOX38" s="0"/>
      <c r="AOY38" s="0"/>
      <c r="AOZ38" s="0"/>
      <c r="APA38" s="0"/>
      <c r="APB38" s="0"/>
      <c r="APC38" s="0"/>
      <c r="APD38" s="0"/>
      <c r="APE38" s="0"/>
      <c r="APF38" s="0"/>
      <c r="APG38" s="0"/>
      <c r="APH38" s="0"/>
      <c r="API38" s="0"/>
      <c r="APJ38" s="0"/>
      <c r="APK38" s="0"/>
      <c r="APL38" s="0"/>
      <c r="APM38" s="0"/>
      <c r="APN38" s="0"/>
      <c r="APO38" s="0"/>
      <c r="APP38" s="0"/>
      <c r="APQ38" s="0"/>
      <c r="APR38" s="0"/>
      <c r="APS38" s="0"/>
      <c r="APT38" s="0"/>
      <c r="APU38" s="0"/>
      <c r="APV38" s="0"/>
      <c r="APW38" s="0"/>
      <c r="APX38" s="0"/>
      <c r="APY38" s="0"/>
      <c r="APZ38" s="0"/>
      <c r="AQA38" s="0"/>
      <c r="AQB38" s="0"/>
      <c r="AQC38" s="0"/>
      <c r="AQD38" s="0"/>
      <c r="AQE38" s="0"/>
      <c r="AQF38" s="0"/>
      <c r="AQG38" s="0"/>
      <c r="AQH38" s="0"/>
      <c r="AQI38" s="0"/>
      <c r="AQJ38" s="0"/>
      <c r="AQK38" s="0"/>
      <c r="AQL38" s="0"/>
      <c r="AQM38" s="0"/>
      <c r="AQN38" s="0"/>
      <c r="AQO38" s="0"/>
      <c r="AQP38" s="0"/>
      <c r="AQQ38" s="0"/>
      <c r="AQR38" s="0"/>
      <c r="AQS38" s="0"/>
      <c r="AQT38" s="0"/>
      <c r="AQU38" s="0"/>
      <c r="AQV38" s="0"/>
      <c r="AQW38" s="0"/>
      <c r="AQX38" s="0"/>
      <c r="AQY38" s="0"/>
      <c r="AQZ38" s="0"/>
      <c r="ARA38" s="0"/>
      <c r="ARB38" s="0"/>
      <c r="ARC38" s="0"/>
      <c r="ARD38" s="0"/>
      <c r="ARE38" s="0"/>
      <c r="ARF38" s="0"/>
      <c r="ARG38" s="0"/>
      <c r="ARH38" s="0"/>
      <c r="ARI38" s="0"/>
      <c r="ARJ38" s="0"/>
      <c r="ARK38" s="0"/>
      <c r="ARL38" s="0"/>
      <c r="ARM38" s="0"/>
      <c r="ARN38" s="0"/>
      <c r="ARO38" s="0"/>
      <c r="ARP38" s="0"/>
      <c r="ARQ38" s="0"/>
      <c r="ARR38" s="0"/>
      <c r="ARS38" s="0"/>
      <c r="ART38" s="0"/>
      <c r="ARU38" s="0"/>
      <c r="ARV38" s="0"/>
      <c r="ARW38" s="0"/>
      <c r="ARX38" s="0"/>
      <c r="ARY38" s="0"/>
      <c r="ARZ38" s="0"/>
      <c r="ASA38" s="0"/>
      <c r="ASB38" s="0"/>
      <c r="ASC38" s="0"/>
      <c r="ASD38" s="0"/>
      <c r="ASE38" s="0"/>
      <c r="ASF38" s="0"/>
      <c r="ASG38" s="0"/>
      <c r="ASH38" s="0"/>
      <c r="ASI38" s="0"/>
      <c r="ASJ38" s="0"/>
      <c r="ASK38" s="0"/>
      <c r="ASL38" s="0"/>
      <c r="ASM38" s="0"/>
      <c r="ASN38" s="0"/>
      <c r="ASO38" s="0"/>
      <c r="ASP38" s="0"/>
      <c r="ASQ38" s="0"/>
      <c r="ASR38" s="0"/>
      <c r="ASS38" s="0"/>
      <c r="AST38" s="0"/>
      <c r="ASU38" s="0"/>
      <c r="ASV38" s="0"/>
      <c r="ASW38" s="0"/>
      <c r="ASX38" s="0"/>
      <c r="ASY38" s="0"/>
      <c r="ASZ38" s="0"/>
      <c r="ATA38" s="0"/>
      <c r="ATB38" s="0"/>
      <c r="ATC38" s="0"/>
      <c r="ATD38" s="0"/>
      <c r="ATE38" s="0"/>
      <c r="ATF38" s="0"/>
      <c r="ATG38" s="0"/>
      <c r="ATH38" s="0"/>
      <c r="ATI38" s="0"/>
      <c r="ATJ38" s="0"/>
      <c r="ATK38" s="0"/>
      <c r="ATL38" s="0"/>
      <c r="ATM38" s="0"/>
      <c r="ATN38" s="0"/>
      <c r="ATO38" s="0"/>
      <c r="ATP38" s="0"/>
      <c r="ATQ38" s="0"/>
      <c r="ATR38" s="0"/>
      <c r="ATS38" s="0"/>
      <c r="ATT38" s="0"/>
      <c r="ATU38" s="0"/>
      <c r="ATV38" s="0"/>
      <c r="ATW38" s="0"/>
      <c r="ATX38" s="0"/>
      <c r="ATY38" s="0"/>
      <c r="ATZ38" s="0"/>
      <c r="AUA38" s="0"/>
      <c r="AUB38" s="0"/>
      <c r="AUC38" s="0"/>
      <c r="AUD38" s="0"/>
      <c r="AUE38" s="0"/>
      <c r="AUF38" s="0"/>
      <c r="AUG38" s="0"/>
      <c r="AUH38" s="0"/>
      <c r="AUI38" s="0"/>
      <c r="AUJ38" s="0"/>
      <c r="AUK38" s="0"/>
      <c r="AUL38" s="0"/>
      <c r="AUM38" s="0"/>
      <c r="AUN38" s="0"/>
      <c r="AUO38" s="0"/>
      <c r="AUP38" s="0"/>
      <c r="AUQ38" s="0"/>
      <c r="AUR38" s="0"/>
      <c r="AUS38" s="0"/>
      <c r="AUT38" s="0"/>
      <c r="AUU38" s="0"/>
      <c r="AUV38" s="0"/>
      <c r="AUW38" s="0"/>
      <c r="AUX38" s="0"/>
      <c r="AUY38" s="0"/>
      <c r="AUZ38" s="0"/>
      <c r="AVA38" s="0"/>
      <c r="AVB38" s="0"/>
      <c r="AVC38" s="0"/>
      <c r="AVD38" s="0"/>
      <c r="AVE38" s="0"/>
      <c r="AVF38" s="0"/>
      <c r="AVG38" s="0"/>
      <c r="AVH38" s="0"/>
      <c r="AVI38" s="0"/>
      <c r="AVJ38" s="0"/>
      <c r="AVK38" s="0"/>
      <c r="AVL38" s="0"/>
      <c r="AVM38" s="0"/>
      <c r="AVN38" s="0"/>
      <c r="AVO38" s="0"/>
      <c r="AVP38" s="0"/>
      <c r="AVQ38" s="0"/>
      <c r="AVR38" s="0"/>
      <c r="AVS38" s="0"/>
      <c r="AVT38" s="0"/>
      <c r="AVU38" s="0"/>
      <c r="AVV38" s="0"/>
      <c r="AVW38" s="0"/>
      <c r="AVX38" s="0"/>
      <c r="AVY38" s="0"/>
      <c r="AVZ38" s="0"/>
      <c r="AWA38" s="0"/>
      <c r="AWB38" s="0"/>
      <c r="AWC38" s="0"/>
      <c r="AWD38" s="0"/>
      <c r="AWE38" s="0"/>
      <c r="AWF38" s="0"/>
      <c r="AWG38" s="0"/>
      <c r="AWH38" s="0"/>
      <c r="AWI38" s="0"/>
      <c r="AWJ38" s="0"/>
      <c r="AWK38" s="0"/>
      <c r="AWL38" s="0"/>
      <c r="AWM38" s="0"/>
      <c r="AWN38" s="0"/>
      <c r="AWO38" s="0"/>
      <c r="AWP38" s="0"/>
      <c r="AWQ38" s="0"/>
      <c r="AWR38" s="0"/>
      <c r="AWS38" s="0"/>
      <c r="AWT38" s="0"/>
      <c r="AWU38" s="0"/>
      <c r="AWV38" s="0"/>
      <c r="AWW38" s="0"/>
      <c r="AWX38" s="0"/>
      <c r="AWY38" s="0"/>
      <c r="AWZ38" s="0"/>
      <c r="AXA38" s="0"/>
      <c r="AXB38" s="0"/>
      <c r="AXC38" s="0"/>
      <c r="AXD38" s="0"/>
      <c r="AXE38" s="0"/>
      <c r="AXF38" s="0"/>
      <c r="AXG38" s="0"/>
      <c r="AXH38" s="0"/>
      <c r="AXI38" s="0"/>
      <c r="AXJ38" s="0"/>
      <c r="AXK38" s="0"/>
      <c r="AXL38" s="0"/>
      <c r="AXM38" s="0"/>
      <c r="AXN38" s="0"/>
      <c r="AXO38" s="0"/>
      <c r="AXP38" s="0"/>
      <c r="AXQ38" s="0"/>
      <c r="AXR38" s="0"/>
      <c r="AXS38" s="0"/>
      <c r="AXT38" s="0"/>
      <c r="AXU38" s="0"/>
      <c r="AXV38" s="0"/>
      <c r="AXW38" s="0"/>
      <c r="AXX38" s="0"/>
      <c r="AXY38" s="0"/>
      <c r="AXZ38" s="0"/>
      <c r="AYA38" s="0"/>
      <c r="AYB38" s="0"/>
      <c r="AYC38" s="0"/>
      <c r="AYD38" s="0"/>
      <c r="AYE38" s="0"/>
      <c r="AYF38" s="0"/>
      <c r="AYG38" s="0"/>
      <c r="AYH38" s="0"/>
      <c r="AYI38" s="0"/>
      <c r="AYJ38" s="0"/>
      <c r="AYK38" s="0"/>
      <c r="AYL38" s="0"/>
      <c r="AYM38" s="0"/>
      <c r="AYN38" s="0"/>
      <c r="AYO38" s="0"/>
      <c r="AYP38" s="0"/>
      <c r="AYQ38" s="0"/>
      <c r="AYR38" s="0"/>
      <c r="AYS38" s="0"/>
      <c r="AYT38" s="0"/>
      <c r="AYU38" s="0"/>
      <c r="AYV38" s="0"/>
      <c r="AYW38" s="0"/>
      <c r="AYX38" s="0"/>
      <c r="AYY38" s="0"/>
      <c r="AYZ38" s="0"/>
      <c r="AZA38" s="0"/>
      <c r="AZB38" s="0"/>
      <c r="AZC38" s="0"/>
      <c r="AZD38" s="0"/>
      <c r="AZE38" s="0"/>
      <c r="AZF38" s="0"/>
      <c r="AZG38" s="0"/>
      <c r="AZH38" s="0"/>
      <c r="AZI38" s="0"/>
      <c r="AZJ38" s="0"/>
      <c r="AZK38" s="0"/>
      <c r="AZL38" s="0"/>
      <c r="AZM38" s="0"/>
      <c r="AZN38" s="0"/>
      <c r="AZO38" s="0"/>
      <c r="AZP38" s="0"/>
      <c r="AZQ38" s="0"/>
      <c r="AZR38" s="0"/>
      <c r="AZS38" s="0"/>
      <c r="AZT38" s="0"/>
      <c r="AZU38" s="0"/>
      <c r="AZV38" s="0"/>
      <c r="AZW38" s="0"/>
      <c r="AZX38" s="0"/>
      <c r="AZY38" s="0"/>
      <c r="AZZ38" s="0"/>
      <c r="BAA38" s="0"/>
      <c r="BAB38" s="0"/>
      <c r="BAC38" s="0"/>
      <c r="BAD38" s="0"/>
      <c r="BAE38" s="0"/>
      <c r="BAF38" s="0"/>
      <c r="BAG38" s="0"/>
      <c r="BAH38" s="0"/>
      <c r="BAI38" s="0"/>
      <c r="BAJ38" s="0"/>
      <c r="BAK38" s="0"/>
      <c r="BAL38" s="0"/>
      <c r="BAM38" s="0"/>
      <c r="BAN38" s="0"/>
      <c r="BAO38" s="0"/>
      <c r="BAP38" s="0"/>
      <c r="BAQ38" s="0"/>
      <c r="BAR38" s="0"/>
      <c r="BAS38" s="0"/>
      <c r="BAT38" s="0"/>
      <c r="BAU38" s="0"/>
      <c r="BAV38" s="0"/>
      <c r="BAW38" s="0"/>
      <c r="BAX38" s="0"/>
      <c r="BAY38" s="0"/>
      <c r="BAZ38" s="0"/>
      <c r="BBA38" s="0"/>
      <c r="BBB38" s="0"/>
      <c r="BBC38" s="0"/>
      <c r="BBD38" s="0"/>
      <c r="BBE38" s="0"/>
      <c r="BBF38" s="0"/>
      <c r="BBG38" s="0"/>
      <c r="BBH38" s="0"/>
      <c r="BBI38" s="0"/>
      <c r="BBJ38" s="0"/>
      <c r="BBK38" s="0"/>
      <c r="BBL38" s="0"/>
      <c r="BBM38" s="0"/>
      <c r="BBN38" s="0"/>
      <c r="BBO38" s="0"/>
      <c r="BBP38" s="0"/>
      <c r="BBQ38" s="0"/>
      <c r="BBR38" s="0"/>
      <c r="BBS38" s="0"/>
      <c r="BBT38" s="0"/>
      <c r="BBU38" s="0"/>
      <c r="BBV38" s="0"/>
      <c r="BBW38" s="0"/>
      <c r="BBX38" s="0"/>
      <c r="BBY38" s="0"/>
      <c r="BBZ38" s="0"/>
      <c r="BCA38" s="0"/>
      <c r="BCB38" s="0"/>
      <c r="BCC38" s="0"/>
      <c r="BCD38" s="0"/>
      <c r="BCE38" s="0"/>
      <c r="BCF38" s="0"/>
      <c r="BCG38" s="0"/>
      <c r="BCH38" s="0"/>
      <c r="BCI38" s="0"/>
      <c r="BCJ38" s="0"/>
      <c r="BCK38" s="0"/>
      <c r="BCL38" s="0"/>
      <c r="BCM38" s="0"/>
      <c r="BCN38" s="0"/>
      <c r="BCO38" s="0"/>
      <c r="BCP38" s="0"/>
      <c r="BCQ38" s="0"/>
      <c r="BCR38" s="0"/>
      <c r="BCS38" s="0"/>
      <c r="BCT38" s="0"/>
      <c r="BCU38" s="0"/>
      <c r="BCV38" s="0"/>
      <c r="BCW38" s="0"/>
      <c r="BCX38" s="0"/>
      <c r="BCY38" s="0"/>
      <c r="BCZ38" s="0"/>
      <c r="BDA38" s="0"/>
      <c r="BDB38" s="0"/>
      <c r="BDC38" s="0"/>
      <c r="BDD38" s="0"/>
      <c r="BDE38" s="0"/>
      <c r="BDF38" s="0"/>
      <c r="BDG38" s="0"/>
      <c r="BDH38" s="0"/>
      <c r="BDI38" s="0"/>
      <c r="BDJ38" s="0"/>
      <c r="BDK38" s="0"/>
      <c r="BDL38" s="0"/>
      <c r="BDM38" s="0"/>
      <c r="BDN38" s="0"/>
      <c r="BDO38" s="0"/>
      <c r="BDP38" s="0"/>
      <c r="BDQ38" s="0"/>
      <c r="BDR38" s="0"/>
      <c r="BDS38" s="0"/>
      <c r="BDT38" s="0"/>
      <c r="BDU38" s="0"/>
      <c r="BDV38" s="0"/>
      <c r="BDW38" s="0"/>
      <c r="BDX38" s="0"/>
      <c r="BDY38" s="0"/>
      <c r="BDZ38" s="0"/>
      <c r="BEA38" s="0"/>
      <c r="BEB38" s="0"/>
      <c r="BEC38" s="0"/>
      <c r="BED38" s="0"/>
      <c r="BEE38" s="0"/>
      <c r="BEF38" s="0"/>
      <c r="BEG38" s="0"/>
      <c r="BEH38" s="0"/>
      <c r="BEI38" s="0"/>
      <c r="BEJ38" s="0"/>
      <c r="BEK38" s="0"/>
      <c r="BEL38" s="0"/>
      <c r="BEM38" s="0"/>
      <c r="BEN38" s="0"/>
      <c r="BEO38" s="0"/>
      <c r="BEP38" s="0"/>
      <c r="BEQ38" s="0"/>
      <c r="BER38" s="0"/>
      <c r="BES38" s="0"/>
      <c r="BET38" s="0"/>
      <c r="BEU38" s="0"/>
      <c r="BEV38" s="0"/>
      <c r="BEW38" s="0"/>
      <c r="BEX38" s="0"/>
      <c r="BEY38" s="0"/>
      <c r="BEZ38" s="0"/>
      <c r="BFA38" s="0"/>
      <c r="BFB38" s="0"/>
      <c r="BFC38" s="0"/>
      <c r="BFD38" s="0"/>
      <c r="BFE38" s="0"/>
      <c r="BFF38" s="0"/>
      <c r="BFG38" s="0"/>
      <c r="BFH38" s="0"/>
      <c r="BFI38" s="0"/>
      <c r="BFJ38" s="0"/>
      <c r="BFK38" s="0"/>
      <c r="BFL38" s="0"/>
      <c r="BFM38" s="0"/>
      <c r="BFN38" s="0"/>
      <c r="BFO38" s="0"/>
      <c r="BFP38" s="0"/>
      <c r="BFQ38" s="0"/>
      <c r="BFR38" s="0"/>
      <c r="BFS38" s="0"/>
      <c r="BFT38" s="0"/>
      <c r="BFU38" s="0"/>
      <c r="BFV38" s="0"/>
      <c r="BFW38" s="0"/>
      <c r="BFX38" s="0"/>
      <c r="BFY38" s="0"/>
      <c r="BFZ38" s="0"/>
      <c r="BGA38" s="0"/>
      <c r="BGB38" s="0"/>
      <c r="BGC38" s="0"/>
      <c r="BGD38" s="0"/>
      <c r="BGE38" s="0"/>
      <c r="BGF38" s="0"/>
      <c r="BGG38" s="0"/>
      <c r="BGH38" s="0"/>
      <c r="BGI38" s="0"/>
      <c r="BGJ38" s="0"/>
      <c r="BGK38" s="0"/>
      <c r="BGL38" s="0"/>
      <c r="BGM38" s="0"/>
      <c r="BGN38" s="0"/>
      <c r="BGO38" s="0"/>
      <c r="BGP38" s="0"/>
      <c r="BGQ38" s="0"/>
      <c r="BGR38" s="0"/>
      <c r="BGS38" s="0"/>
      <c r="BGT38" s="0"/>
      <c r="BGU38" s="0"/>
      <c r="BGV38" s="0"/>
      <c r="BGW38" s="0"/>
      <c r="BGX38" s="0"/>
      <c r="BGY38" s="0"/>
      <c r="BGZ38" s="0"/>
      <c r="BHA38" s="0"/>
      <c r="BHB38" s="0"/>
      <c r="BHC38" s="0"/>
      <c r="BHD38" s="0"/>
      <c r="BHE38" s="0"/>
      <c r="BHF38" s="0"/>
      <c r="BHG38" s="0"/>
      <c r="BHH38" s="0"/>
      <c r="BHI38" s="0"/>
      <c r="BHJ38" s="0"/>
      <c r="BHK38" s="0"/>
      <c r="BHL38" s="0"/>
      <c r="BHM38" s="0"/>
      <c r="BHN38" s="0"/>
      <c r="BHO38" s="0"/>
      <c r="BHP38" s="0"/>
      <c r="BHQ38" s="0"/>
      <c r="BHR38" s="0"/>
      <c r="BHS38" s="0"/>
      <c r="BHT38" s="0"/>
      <c r="BHU38" s="0"/>
      <c r="BHV38" s="0"/>
      <c r="BHW38" s="0"/>
      <c r="BHX38" s="0"/>
      <c r="BHY38" s="0"/>
      <c r="BHZ38" s="0"/>
      <c r="BIA38" s="0"/>
      <c r="BIB38" s="0"/>
      <c r="BIC38" s="0"/>
      <c r="BID38" s="0"/>
      <c r="BIE38" s="0"/>
      <c r="BIF38" s="0"/>
      <c r="BIG38" s="0"/>
      <c r="BIH38" s="0"/>
      <c r="BII38" s="0"/>
      <c r="BIJ38" s="0"/>
      <c r="BIK38" s="0"/>
      <c r="BIL38" s="0"/>
      <c r="BIM38" s="0"/>
      <c r="BIN38" s="0"/>
      <c r="BIO38" s="0"/>
      <c r="BIP38" s="0"/>
      <c r="BIQ38" s="0"/>
      <c r="BIR38" s="0"/>
      <c r="BIS38" s="0"/>
      <c r="BIT38" s="0"/>
      <c r="BIU38" s="0"/>
      <c r="BIV38" s="0"/>
      <c r="BIW38" s="0"/>
      <c r="BIX38" s="0"/>
      <c r="BIY38" s="0"/>
      <c r="BIZ38" s="0"/>
      <c r="BJA38" s="0"/>
      <c r="BJB38" s="0"/>
      <c r="BJC38" s="0"/>
      <c r="BJD38" s="0"/>
      <c r="BJE38" s="0"/>
      <c r="BJF38" s="0"/>
      <c r="BJG38" s="0"/>
      <c r="BJH38" s="0"/>
      <c r="BJI38" s="0"/>
      <c r="BJJ38" s="0"/>
      <c r="BJK38" s="0"/>
      <c r="BJL38" s="0"/>
      <c r="BJM38" s="0"/>
      <c r="BJN38" s="0"/>
      <c r="BJO38" s="0"/>
      <c r="BJP38" s="0"/>
      <c r="BJQ38" s="0"/>
      <c r="BJR38" s="0"/>
      <c r="BJS38" s="0"/>
      <c r="BJT38" s="0"/>
      <c r="BJU38" s="0"/>
      <c r="BJV38" s="0"/>
      <c r="BJW38" s="0"/>
      <c r="BJX38" s="0"/>
      <c r="BJY38" s="0"/>
      <c r="BJZ38" s="0"/>
      <c r="BKA38" s="0"/>
      <c r="BKB38" s="0"/>
      <c r="BKC38" s="0"/>
      <c r="BKD38" s="0"/>
      <c r="BKE38" s="0"/>
      <c r="BKF38" s="0"/>
      <c r="BKG38" s="0"/>
      <c r="BKH38" s="0"/>
      <c r="BKI38" s="0"/>
      <c r="BKJ38" s="0"/>
      <c r="BKK38" s="0"/>
      <c r="BKL38" s="0"/>
      <c r="BKM38" s="0"/>
      <c r="BKN38" s="0"/>
      <c r="BKO38" s="0"/>
      <c r="BKP38" s="0"/>
      <c r="BKQ38" s="0"/>
      <c r="BKR38" s="0"/>
      <c r="BKS38" s="0"/>
      <c r="BKT38" s="0"/>
      <c r="BKU38" s="0"/>
      <c r="BKV38" s="0"/>
      <c r="BKW38" s="0"/>
      <c r="BKX38" s="0"/>
      <c r="BKY38" s="0"/>
      <c r="BKZ38" s="0"/>
      <c r="BLA38" s="0"/>
      <c r="BLB38" s="0"/>
      <c r="BLC38" s="0"/>
      <c r="BLD38" s="0"/>
      <c r="BLE38" s="0"/>
      <c r="BLF38" s="0"/>
      <c r="BLG38" s="0"/>
      <c r="BLH38" s="0"/>
      <c r="BLI38" s="0"/>
      <c r="BLJ38" s="0"/>
      <c r="BLK38" s="0"/>
      <c r="BLL38" s="0"/>
      <c r="BLM38" s="0"/>
      <c r="BLN38" s="0"/>
      <c r="BLO38" s="0"/>
      <c r="BLP38" s="0"/>
      <c r="BLQ38" s="0"/>
      <c r="BLR38" s="0"/>
      <c r="BLS38" s="0"/>
      <c r="BLT38" s="0"/>
      <c r="BLU38" s="0"/>
      <c r="BLV38" s="0"/>
      <c r="BLW38" s="0"/>
      <c r="BLX38" s="0"/>
      <c r="BLY38" s="0"/>
      <c r="BLZ38" s="0"/>
      <c r="BMA38" s="0"/>
      <c r="BMB38" s="0"/>
      <c r="BMC38" s="0"/>
      <c r="BMD38" s="0"/>
      <c r="BME38" s="0"/>
      <c r="BMF38" s="0"/>
      <c r="BMG38" s="0"/>
      <c r="BMH38" s="0"/>
      <c r="BMI38" s="0"/>
      <c r="BMJ38" s="0"/>
      <c r="BMK38" s="0"/>
      <c r="BML38" s="0"/>
      <c r="BMM38" s="0"/>
      <c r="BMN38" s="0"/>
      <c r="BMO38" s="0"/>
      <c r="BMP38" s="0"/>
      <c r="BMQ38" s="0"/>
      <c r="BMR38" s="0"/>
      <c r="BMS38" s="0"/>
      <c r="BMT38" s="0"/>
      <c r="BMU38" s="0"/>
      <c r="BMV38" s="0"/>
      <c r="BMW38" s="0"/>
      <c r="BMX38" s="0"/>
      <c r="BMY38" s="0"/>
      <c r="BMZ38" s="0"/>
      <c r="BNA38" s="0"/>
      <c r="BNB38" s="0"/>
      <c r="BNC38" s="0"/>
      <c r="BND38" s="0"/>
      <c r="BNE38" s="0"/>
      <c r="BNF38" s="0"/>
      <c r="BNG38" s="0"/>
      <c r="BNH38" s="0"/>
      <c r="BNI38" s="0"/>
      <c r="BNJ38" s="0"/>
      <c r="BNK38" s="0"/>
      <c r="BNL38" s="0"/>
      <c r="BNM38" s="0"/>
      <c r="BNN38" s="0"/>
      <c r="BNO38" s="0"/>
      <c r="BNP38" s="0"/>
      <c r="BNQ38" s="0"/>
      <c r="BNR38" s="0"/>
      <c r="BNS38" s="0"/>
      <c r="BNT38" s="0"/>
      <c r="BNU38" s="0"/>
      <c r="BNV38" s="0"/>
      <c r="BNW38" s="0"/>
      <c r="BNX38" s="0"/>
      <c r="BNY38" s="0"/>
      <c r="BNZ38" s="0"/>
      <c r="BOA38" s="0"/>
      <c r="BOB38" s="0"/>
      <c r="BOC38" s="0"/>
      <c r="BOD38" s="0"/>
      <c r="BOE38" s="0"/>
      <c r="BOF38" s="0"/>
      <c r="BOG38" s="0"/>
      <c r="BOH38" s="0"/>
      <c r="BOI38" s="0"/>
      <c r="BOJ38" s="0"/>
      <c r="BOK38" s="0"/>
      <c r="BOL38" s="0"/>
      <c r="BOM38" s="0"/>
      <c r="BON38" s="0"/>
      <c r="BOO38" s="0"/>
      <c r="BOP38" s="0"/>
      <c r="BOQ38" s="0"/>
      <c r="BOR38" s="0"/>
      <c r="BOS38" s="0"/>
      <c r="BOT38" s="0"/>
      <c r="BOU38" s="0"/>
      <c r="BOV38" s="0"/>
      <c r="BOW38" s="0"/>
      <c r="BOX38" s="0"/>
      <c r="BOY38" s="0"/>
      <c r="BOZ38" s="0"/>
      <c r="BPA38" s="0"/>
      <c r="BPB38" s="0"/>
      <c r="BPC38" s="0"/>
      <c r="BPD38" s="0"/>
      <c r="BPE38" s="0"/>
      <c r="BPF38" s="0"/>
      <c r="BPG38" s="0"/>
      <c r="BPH38" s="0"/>
      <c r="BPI38" s="0"/>
      <c r="BPJ38" s="0"/>
      <c r="BPK38" s="0"/>
      <c r="BPL38" s="0"/>
      <c r="BPM38" s="0"/>
      <c r="BPN38" s="0"/>
      <c r="BPO38" s="0"/>
      <c r="BPP38" s="0"/>
      <c r="BPQ38" s="0"/>
      <c r="BPR38" s="0"/>
      <c r="BPS38" s="0"/>
      <c r="BPT38" s="0"/>
      <c r="BPU38" s="0"/>
      <c r="BPV38" s="0"/>
      <c r="BPW38" s="0"/>
      <c r="BPX38" s="0"/>
      <c r="BPY38" s="0"/>
      <c r="BPZ38" s="0"/>
      <c r="BQA38" s="0"/>
      <c r="BQB38" s="0"/>
      <c r="BQC38" s="0"/>
      <c r="BQD38" s="0"/>
      <c r="BQE38" s="0"/>
      <c r="BQF38" s="0"/>
      <c r="BQG38" s="0"/>
      <c r="BQH38" s="0"/>
      <c r="BQI38" s="0"/>
      <c r="BQJ38" s="0"/>
      <c r="BQK38" s="0"/>
      <c r="BQL38" s="0"/>
      <c r="BQM38" s="0"/>
      <c r="BQN38" s="0"/>
      <c r="BQO38" s="0"/>
      <c r="BQP38" s="0"/>
      <c r="BQQ38" s="0"/>
      <c r="BQR38" s="0"/>
      <c r="BQS38" s="0"/>
      <c r="BQT38" s="0"/>
      <c r="BQU38" s="0"/>
      <c r="BQV38" s="0"/>
      <c r="BQW38" s="0"/>
      <c r="BQX38" s="0"/>
      <c r="BQY38" s="0"/>
      <c r="BQZ38" s="0"/>
      <c r="BRA38" s="0"/>
      <c r="BRB38" s="0"/>
      <c r="BRC38" s="0"/>
      <c r="BRD38" s="0"/>
      <c r="BRE38" s="0"/>
      <c r="BRF38" s="0"/>
      <c r="BRG38" s="0"/>
      <c r="BRH38" s="0"/>
      <c r="BRI38" s="0"/>
      <c r="BRJ38" s="0"/>
      <c r="BRK38" s="0"/>
      <c r="BRL38" s="0"/>
      <c r="BRM38" s="0"/>
      <c r="BRN38" s="0"/>
      <c r="BRO38" s="0"/>
      <c r="BRP38" s="0"/>
      <c r="BRQ38" s="0"/>
      <c r="BRR38" s="0"/>
      <c r="BRS38" s="0"/>
      <c r="BRT38" s="0"/>
      <c r="BRU38" s="0"/>
      <c r="BRV38" s="0"/>
      <c r="BRW38" s="0"/>
      <c r="BRX38" s="0"/>
      <c r="BRY38" s="0"/>
      <c r="BRZ38" s="0"/>
      <c r="BSA38" s="0"/>
      <c r="BSB38" s="0"/>
      <c r="BSC38" s="0"/>
      <c r="BSD38" s="0"/>
      <c r="BSE38" s="0"/>
      <c r="BSF38" s="0"/>
      <c r="BSG38" s="0"/>
      <c r="BSH38" s="0"/>
      <c r="BSI38" s="0"/>
      <c r="BSJ38" s="0"/>
      <c r="BSK38" s="0"/>
      <c r="BSL38" s="0"/>
      <c r="BSM38" s="0"/>
      <c r="BSN38" s="0"/>
      <c r="BSO38" s="0"/>
      <c r="BSP38" s="0"/>
      <c r="BSQ38" s="0"/>
      <c r="BSR38" s="0"/>
      <c r="BSS38" s="0"/>
      <c r="BST38" s="0"/>
      <c r="BSU38" s="0"/>
      <c r="BSV38" s="0"/>
      <c r="BSW38" s="0"/>
      <c r="BSX38" s="0"/>
      <c r="BSY38" s="0"/>
      <c r="BSZ38" s="0"/>
      <c r="BTA38" s="0"/>
      <c r="BTB38" s="0"/>
      <c r="BTC38" s="0"/>
      <c r="BTD38" s="0"/>
      <c r="BTE38" s="0"/>
      <c r="BTF38" s="0"/>
      <c r="BTG38" s="0"/>
      <c r="BTH38" s="0"/>
      <c r="BTI38" s="0"/>
      <c r="BTJ38" s="0"/>
      <c r="BTK38" s="0"/>
      <c r="BTL38" s="0"/>
      <c r="BTM38" s="0"/>
      <c r="BTN38" s="0"/>
      <c r="BTO38" s="0"/>
      <c r="BTP38" s="0"/>
      <c r="BTQ38" s="0"/>
      <c r="BTR38" s="0"/>
      <c r="BTS38" s="0"/>
      <c r="BTT38" s="0"/>
      <c r="BTU38" s="0"/>
      <c r="BTV38" s="0"/>
      <c r="BTW38" s="0"/>
      <c r="BTX38" s="0"/>
      <c r="BTY38" s="0"/>
      <c r="BTZ38" s="0"/>
      <c r="BUA38" s="0"/>
      <c r="BUB38" s="0"/>
      <c r="BUC38" s="0"/>
      <c r="BUD38" s="0"/>
      <c r="BUE38" s="0"/>
      <c r="BUF38" s="0"/>
      <c r="BUG38" s="0"/>
      <c r="BUH38" s="0"/>
      <c r="BUI38" s="0"/>
      <c r="BUJ38" s="0"/>
      <c r="BUK38" s="0"/>
      <c r="BUL38" s="0"/>
      <c r="BUM38" s="0"/>
      <c r="BUN38" s="0"/>
      <c r="BUO38" s="0"/>
      <c r="BUP38" s="0"/>
      <c r="BUQ38" s="0"/>
      <c r="BUR38" s="0"/>
      <c r="BUS38" s="0"/>
      <c r="BUT38" s="0"/>
      <c r="BUU38" s="0"/>
      <c r="BUV38" s="0"/>
      <c r="BUW38" s="0"/>
      <c r="BUX38" s="0"/>
      <c r="BUY38" s="0"/>
      <c r="BUZ38" s="0"/>
      <c r="BVA38" s="0"/>
      <c r="BVB38" s="0"/>
      <c r="BVC38" s="0"/>
      <c r="BVD38" s="0"/>
      <c r="BVE38" s="0"/>
      <c r="BVF38" s="0"/>
      <c r="BVG38" s="0"/>
      <c r="BVH38" s="0"/>
      <c r="BVI38" s="0"/>
      <c r="BVJ38" s="0"/>
      <c r="BVK38" s="0"/>
      <c r="BVL38" s="0"/>
      <c r="BVM38" s="0"/>
      <c r="BVN38" s="0"/>
      <c r="BVO38" s="0"/>
      <c r="BVP38" s="0"/>
      <c r="BVQ38" s="0"/>
      <c r="BVR38" s="0"/>
      <c r="BVS38" s="0"/>
      <c r="BVT38" s="0"/>
      <c r="BVU38" s="0"/>
      <c r="BVV38" s="0"/>
      <c r="BVW38" s="0"/>
      <c r="BVX38" s="0"/>
      <c r="BVY38" s="0"/>
      <c r="BVZ38" s="0"/>
      <c r="BWA38" s="0"/>
      <c r="BWB38" s="0"/>
      <c r="BWC38" s="0"/>
      <c r="BWD38" s="0"/>
      <c r="BWE38" s="0"/>
      <c r="BWF38" s="0"/>
      <c r="BWG38" s="0"/>
      <c r="BWH38" s="0"/>
      <c r="BWI38" s="0"/>
      <c r="BWJ38" s="0"/>
      <c r="BWK38" s="0"/>
      <c r="BWL38" s="0"/>
      <c r="BWM38" s="0"/>
      <c r="BWN38" s="0"/>
      <c r="BWO38" s="0"/>
      <c r="BWP38" s="0"/>
      <c r="BWQ38" s="0"/>
      <c r="BWR38" s="0"/>
      <c r="BWS38" s="0"/>
      <c r="BWT38" s="0"/>
      <c r="BWU38" s="0"/>
      <c r="BWV38" s="0"/>
      <c r="BWW38" s="0"/>
      <c r="BWX38" s="0"/>
      <c r="BWY38" s="0"/>
      <c r="BWZ38" s="0"/>
      <c r="BXA38" s="0"/>
      <c r="BXB38" s="0"/>
      <c r="BXC38" s="0"/>
      <c r="BXD38" s="0"/>
      <c r="BXE38" s="0"/>
      <c r="BXF38" s="0"/>
      <c r="BXG38" s="0"/>
      <c r="BXH38" s="0"/>
      <c r="BXI38" s="0"/>
      <c r="BXJ38" s="0"/>
      <c r="BXK38" s="0"/>
      <c r="BXL38" s="0"/>
      <c r="BXM38" s="0"/>
      <c r="BXN38" s="0"/>
      <c r="BXO38" s="0"/>
      <c r="BXP38" s="0"/>
      <c r="BXQ38" s="0"/>
      <c r="BXR38" s="0"/>
      <c r="BXS38" s="0"/>
      <c r="BXT38" s="0"/>
      <c r="BXU38" s="0"/>
      <c r="BXV38" s="0"/>
      <c r="BXW38" s="0"/>
      <c r="BXX38" s="0"/>
      <c r="BXY38" s="0"/>
      <c r="BXZ38" s="0"/>
      <c r="BYA38" s="0"/>
      <c r="BYB38" s="0"/>
      <c r="BYC38" s="0"/>
      <c r="BYD38" s="0"/>
      <c r="BYE38" s="0"/>
      <c r="BYF38" s="0"/>
      <c r="BYG38" s="0"/>
      <c r="BYH38" s="0"/>
      <c r="BYI38" s="0"/>
      <c r="BYJ38" s="0"/>
      <c r="BYK38" s="0"/>
      <c r="BYL38" s="0"/>
      <c r="BYM38" s="0"/>
      <c r="BYN38" s="0"/>
      <c r="BYO38" s="0"/>
      <c r="BYP38" s="0"/>
      <c r="BYQ38" s="0"/>
      <c r="BYR38" s="0"/>
      <c r="BYS38" s="0"/>
      <c r="BYT38" s="0"/>
      <c r="BYU38" s="0"/>
      <c r="BYV38" s="0"/>
      <c r="BYW38" s="0"/>
      <c r="BYX38" s="0"/>
      <c r="BYY38" s="0"/>
      <c r="BYZ38" s="0"/>
      <c r="BZA38" s="0"/>
      <c r="BZB38" s="0"/>
      <c r="BZC38" s="0"/>
      <c r="BZD38" s="0"/>
      <c r="BZE38" s="0"/>
      <c r="BZF38" s="0"/>
      <c r="BZG38" s="0"/>
      <c r="BZH38" s="0"/>
      <c r="BZI38" s="0"/>
      <c r="BZJ38" s="0"/>
      <c r="BZK38" s="0"/>
      <c r="BZL38" s="0"/>
      <c r="BZM38" s="0"/>
      <c r="BZN38" s="0"/>
      <c r="BZO38" s="0"/>
      <c r="BZP38" s="0"/>
      <c r="BZQ38" s="0"/>
      <c r="BZR38" s="0"/>
      <c r="BZS38" s="0"/>
      <c r="BZT38" s="0"/>
      <c r="BZU38" s="0"/>
      <c r="BZV38" s="0"/>
      <c r="BZW38" s="0"/>
      <c r="BZX38" s="0"/>
      <c r="BZY38" s="0"/>
      <c r="BZZ38" s="0"/>
      <c r="CAA38" s="0"/>
      <c r="CAB38" s="0"/>
      <c r="CAC38" s="0"/>
      <c r="CAD38" s="0"/>
      <c r="CAE38" s="0"/>
      <c r="CAF38" s="0"/>
      <c r="CAG38" s="0"/>
      <c r="CAH38" s="0"/>
      <c r="CAI38" s="0"/>
      <c r="CAJ38" s="0"/>
      <c r="CAK38" s="0"/>
      <c r="CAL38" s="0"/>
      <c r="CAM38" s="0"/>
      <c r="CAN38" s="0"/>
      <c r="CAO38" s="0"/>
      <c r="CAP38" s="0"/>
      <c r="CAQ38" s="0"/>
      <c r="CAR38" s="0"/>
      <c r="CAS38" s="0"/>
      <c r="CAT38" s="0"/>
      <c r="CAU38" s="0"/>
      <c r="CAV38" s="0"/>
      <c r="CAW38" s="0"/>
      <c r="CAX38" s="0"/>
      <c r="CAY38" s="0"/>
      <c r="CAZ38" s="0"/>
      <c r="CBA38" s="0"/>
      <c r="CBB38" s="0"/>
      <c r="CBC38" s="0"/>
      <c r="CBD38" s="0"/>
      <c r="CBE38" s="0"/>
      <c r="CBF38" s="0"/>
      <c r="CBG38" s="0"/>
      <c r="CBH38" s="0"/>
      <c r="CBI38" s="0"/>
      <c r="CBJ38" s="0"/>
      <c r="CBK38" s="0"/>
      <c r="CBL38" s="0"/>
      <c r="CBM38" s="0"/>
      <c r="CBN38" s="0"/>
      <c r="CBO38" s="0"/>
      <c r="CBP38" s="0"/>
      <c r="CBQ38" s="0"/>
      <c r="CBR38" s="0"/>
      <c r="CBS38" s="0"/>
      <c r="CBT38" s="0"/>
      <c r="CBU38" s="0"/>
      <c r="CBV38" s="0"/>
      <c r="CBW38" s="0"/>
      <c r="CBX38" s="0"/>
      <c r="CBY38" s="0"/>
      <c r="CBZ38" s="0"/>
      <c r="CCA38" s="0"/>
      <c r="CCB38" s="0"/>
      <c r="CCC38" s="0"/>
      <c r="CCD38" s="0"/>
      <c r="CCE38" s="0"/>
      <c r="CCF38" s="0"/>
      <c r="CCG38" s="0"/>
      <c r="CCH38" s="0"/>
      <c r="CCI38" s="0"/>
      <c r="CCJ38" s="0"/>
      <c r="CCK38" s="0"/>
      <c r="CCL38" s="0"/>
      <c r="CCM38" s="0"/>
      <c r="CCN38" s="0"/>
      <c r="CCO38" s="0"/>
      <c r="CCP38" s="0"/>
      <c r="CCQ38" s="0"/>
      <c r="CCR38" s="0"/>
      <c r="CCS38" s="0"/>
      <c r="CCT38" s="0"/>
      <c r="CCU38" s="0"/>
      <c r="CCV38" s="0"/>
      <c r="CCW38" s="0"/>
      <c r="CCX38" s="0"/>
      <c r="CCY38" s="0"/>
      <c r="CCZ38" s="0"/>
      <c r="CDA38" s="0"/>
      <c r="CDB38" s="0"/>
      <c r="CDC38" s="0"/>
      <c r="CDD38" s="0"/>
      <c r="CDE38" s="0"/>
      <c r="CDF38" s="0"/>
      <c r="CDG38" s="0"/>
      <c r="CDH38" s="0"/>
      <c r="CDI38" s="0"/>
      <c r="CDJ38" s="0"/>
      <c r="CDK38" s="0"/>
      <c r="CDL38" s="0"/>
      <c r="CDM38" s="0"/>
      <c r="CDN38" s="0"/>
      <c r="CDO38" s="0"/>
      <c r="CDP38" s="0"/>
      <c r="CDQ38" s="0"/>
      <c r="CDR38" s="0"/>
      <c r="CDS38" s="0"/>
      <c r="CDT38" s="0"/>
      <c r="CDU38" s="0"/>
      <c r="CDV38" s="0"/>
      <c r="CDW38" s="0"/>
      <c r="CDX38" s="0"/>
      <c r="CDY38" s="0"/>
      <c r="CDZ38" s="0"/>
      <c r="CEA38" s="0"/>
      <c r="CEB38" s="0"/>
      <c r="CEC38" s="0"/>
      <c r="CED38" s="0"/>
      <c r="CEE38" s="0"/>
      <c r="CEF38" s="0"/>
      <c r="CEG38" s="0"/>
      <c r="CEH38" s="0"/>
      <c r="CEI38" s="0"/>
      <c r="CEJ38" s="0"/>
      <c r="CEK38" s="0"/>
      <c r="CEL38" s="0"/>
      <c r="CEM38" s="0"/>
      <c r="CEN38" s="0"/>
      <c r="CEO38" s="0"/>
      <c r="CEP38" s="0"/>
      <c r="CEQ38" s="0"/>
      <c r="CER38" s="0"/>
      <c r="CES38" s="0"/>
      <c r="CET38" s="0"/>
      <c r="CEU38" s="0"/>
      <c r="CEV38" s="0"/>
      <c r="CEW38" s="0"/>
      <c r="CEX38" s="0"/>
      <c r="CEY38" s="0"/>
      <c r="CEZ38" s="0"/>
      <c r="CFA38" s="0"/>
      <c r="CFB38" s="0"/>
      <c r="CFC38" s="0"/>
      <c r="CFD38" s="0"/>
      <c r="CFE38" s="0"/>
      <c r="CFF38" s="0"/>
      <c r="CFG38" s="0"/>
      <c r="CFH38" s="0"/>
      <c r="CFI38" s="0"/>
      <c r="CFJ38" s="0"/>
      <c r="CFK38" s="0"/>
      <c r="CFL38" s="0"/>
      <c r="CFM38" s="0"/>
      <c r="CFN38" s="0"/>
      <c r="CFO38" s="0"/>
      <c r="CFP38" s="0"/>
      <c r="CFQ38" s="0"/>
      <c r="CFR38" s="0"/>
      <c r="CFS38" s="0"/>
      <c r="CFT38" s="0"/>
      <c r="CFU38" s="0"/>
      <c r="CFV38" s="0"/>
      <c r="CFW38" s="0"/>
      <c r="CFX38" s="0"/>
      <c r="CFY38" s="0"/>
      <c r="CFZ38" s="0"/>
      <c r="CGA38" s="0"/>
      <c r="CGB38" s="0"/>
      <c r="CGC38" s="0"/>
      <c r="CGD38" s="0"/>
      <c r="CGE38" s="0"/>
      <c r="CGF38" s="0"/>
      <c r="CGG38" s="0"/>
      <c r="CGH38" s="0"/>
      <c r="CGI38" s="0"/>
      <c r="CGJ38" s="0"/>
      <c r="CGK38" s="0"/>
      <c r="CGL38" s="0"/>
      <c r="CGM38" s="0"/>
      <c r="CGN38" s="0"/>
      <c r="CGO38" s="0"/>
      <c r="CGP38" s="0"/>
      <c r="CGQ38" s="0"/>
      <c r="CGR38" s="0"/>
      <c r="CGS38" s="0"/>
      <c r="CGT38" s="0"/>
      <c r="CGU38" s="0"/>
      <c r="CGV38" s="0"/>
      <c r="CGW38" s="0"/>
      <c r="CGX38" s="0"/>
      <c r="CGY38" s="0"/>
      <c r="CGZ38" s="0"/>
      <c r="CHA38" s="0"/>
      <c r="CHB38" s="0"/>
      <c r="CHC38" s="0"/>
      <c r="CHD38" s="0"/>
      <c r="CHE38" s="0"/>
      <c r="CHF38" s="0"/>
      <c r="CHG38" s="0"/>
      <c r="CHH38" s="0"/>
      <c r="CHI38" s="0"/>
      <c r="CHJ38" s="0"/>
      <c r="CHK38" s="0"/>
      <c r="CHL38" s="0"/>
      <c r="CHM38" s="0"/>
      <c r="CHN38" s="0"/>
      <c r="CHO38" s="0"/>
      <c r="CHP38" s="0"/>
      <c r="CHQ38" s="0"/>
      <c r="CHR38" s="0"/>
      <c r="CHS38" s="0"/>
      <c r="CHT38" s="0"/>
      <c r="CHU38" s="0"/>
      <c r="CHV38" s="0"/>
      <c r="CHW38" s="0"/>
      <c r="CHX38" s="0"/>
      <c r="CHY38" s="0"/>
      <c r="CHZ38" s="0"/>
      <c r="CIA38" s="0"/>
      <c r="CIB38" s="0"/>
      <c r="CIC38" s="0"/>
      <c r="CID38" s="0"/>
      <c r="CIE38" s="0"/>
      <c r="CIF38" s="0"/>
      <c r="CIG38" s="0"/>
      <c r="CIH38" s="0"/>
      <c r="CII38" s="0"/>
      <c r="CIJ38" s="0"/>
      <c r="CIK38" s="0"/>
      <c r="CIL38" s="0"/>
      <c r="CIM38" s="0"/>
      <c r="CIN38" s="0"/>
      <c r="CIO38" s="0"/>
      <c r="CIP38" s="0"/>
      <c r="CIQ38" s="0"/>
      <c r="CIR38" s="0"/>
      <c r="CIS38" s="0"/>
      <c r="CIT38" s="0"/>
      <c r="CIU38" s="0"/>
      <c r="CIV38" s="0"/>
      <c r="CIW38" s="0"/>
      <c r="CIX38" s="0"/>
      <c r="CIY38" s="0"/>
      <c r="CIZ38" s="0"/>
      <c r="CJA38" s="0"/>
      <c r="CJB38" s="0"/>
      <c r="CJC38" s="0"/>
      <c r="CJD38" s="0"/>
      <c r="CJE38" s="0"/>
      <c r="CJF38" s="0"/>
      <c r="CJG38" s="0"/>
      <c r="CJH38" s="0"/>
      <c r="CJI38" s="0"/>
      <c r="CJJ38" s="0"/>
      <c r="CJK38" s="0"/>
      <c r="CJL38" s="0"/>
      <c r="CJM38" s="0"/>
      <c r="CJN38" s="0"/>
      <c r="CJO38" s="0"/>
      <c r="CJP38" s="0"/>
      <c r="CJQ38" s="0"/>
      <c r="CJR38" s="0"/>
      <c r="CJS38" s="0"/>
      <c r="CJT38" s="0"/>
      <c r="CJU38" s="0"/>
      <c r="CJV38" s="0"/>
      <c r="CJW38" s="0"/>
      <c r="CJX38" s="0"/>
      <c r="CJY38" s="0"/>
      <c r="CJZ38" s="0"/>
      <c r="CKA38" s="0"/>
      <c r="CKB38" s="0"/>
      <c r="CKC38" s="0"/>
      <c r="CKD38" s="0"/>
      <c r="CKE38" s="0"/>
      <c r="CKF38" s="0"/>
      <c r="CKG38" s="0"/>
      <c r="CKH38" s="0"/>
      <c r="CKI38" s="0"/>
      <c r="CKJ38" s="0"/>
      <c r="CKK38" s="0"/>
      <c r="CKL38" s="0"/>
      <c r="CKM38" s="0"/>
      <c r="CKN38" s="0"/>
      <c r="CKO38" s="0"/>
      <c r="CKP38" s="0"/>
      <c r="CKQ38" s="0"/>
      <c r="CKR38" s="0"/>
      <c r="CKS38" s="0"/>
      <c r="CKT38" s="0"/>
      <c r="CKU38" s="0"/>
      <c r="CKV38" s="0"/>
      <c r="CKW38" s="0"/>
      <c r="CKX38" s="0"/>
      <c r="CKY38" s="0"/>
      <c r="CKZ38" s="0"/>
      <c r="CLA38" s="0"/>
      <c r="CLB38" s="0"/>
      <c r="CLC38" s="0"/>
      <c r="CLD38" s="0"/>
      <c r="CLE38" s="0"/>
      <c r="CLF38" s="0"/>
      <c r="CLG38" s="0"/>
      <c r="CLH38" s="0"/>
      <c r="CLI38" s="0"/>
      <c r="CLJ38" s="0"/>
      <c r="CLK38" s="0"/>
      <c r="CLL38" s="0"/>
      <c r="CLM38" s="0"/>
      <c r="CLN38" s="0"/>
      <c r="CLO38" s="0"/>
      <c r="CLP38" s="0"/>
      <c r="CLQ38" s="0"/>
      <c r="CLR38" s="0"/>
      <c r="CLS38" s="0"/>
      <c r="CLT38" s="0"/>
      <c r="CLU38" s="0"/>
      <c r="CLV38" s="0"/>
      <c r="CLW38" s="0"/>
      <c r="CLX38" s="0"/>
      <c r="CLY38" s="0"/>
      <c r="CLZ38" s="0"/>
      <c r="CMA38" s="0"/>
      <c r="CMB38" s="0"/>
      <c r="CMC38" s="0"/>
      <c r="CMD38" s="0"/>
      <c r="CME38" s="0"/>
      <c r="CMF38" s="0"/>
      <c r="CMG38" s="0"/>
      <c r="CMH38" s="0"/>
      <c r="CMI38" s="0"/>
      <c r="CMJ38" s="0"/>
      <c r="CMK38" s="0"/>
      <c r="CML38" s="0"/>
      <c r="CMM38" s="0"/>
      <c r="CMN38" s="0"/>
      <c r="CMO38" s="0"/>
      <c r="CMP38" s="0"/>
      <c r="CMQ38" s="0"/>
      <c r="CMR38" s="0"/>
      <c r="CMS38" s="0"/>
      <c r="CMT38" s="0"/>
      <c r="CMU38" s="0"/>
      <c r="CMV38" s="0"/>
      <c r="CMW38" s="0"/>
      <c r="CMX38" s="0"/>
      <c r="CMY38" s="0"/>
      <c r="CMZ38" s="0"/>
      <c r="CNA38" s="0"/>
      <c r="CNB38" s="0"/>
      <c r="CNC38" s="0"/>
      <c r="CND38" s="0"/>
      <c r="CNE38" s="0"/>
      <c r="CNF38" s="0"/>
      <c r="CNG38" s="0"/>
      <c r="CNH38" s="0"/>
      <c r="CNI38" s="0"/>
      <c r="CNJ38" s="0"/>
      <c r="CNK38" s="0"/>
      <c r="CNL38" s="0"/>
      <c r="CNM38" s="0"/>
      <c r="CNN38" s="0"/>
      <c r="CNO38" s="0"/>
      <c r="CNP38" s="0"/>
      <c r="CNQ38" s="0"/>
      <c r="CNR38" s="0"/>
      <c r="CNS38" s="0"/>
      <c r="CNT38" s="0"/>
      <c r="CNU38" s="0"/>
      <c r="CNV38" s="0"/>
      <c r="CNW38" s="0"/>
      <c r="CNX38" s="0"/>
      <c r="CNY38" s="0"/>
      <c r="CNZ38" s="0"/>
      <c r="COA38" s="0"/>
      <c r="COB38" s="0"/>
      <c r="COC38" s="0"/>
      <c r="COD38" s="0"/>
      <c r="COE38" s="0"/>
      <c r="COF38" s="0"/>
      <c r="COG38" s="0"/>
      <c r="COH38" s="0"/>
      <c r="COI38" s="0"/>
      <c r="COJ38" s="0"/>
      <c r="COK38" s="0"/>
      <c r="COL38" s="0"/>
      <c r="COM38" s="0"/>
      <c r="CON38" s="0"/>
      <c r="COO38" s="0"/>
      <c r="COP38" s="0"/>
      <c r="COQ38" s="0"/>
      <c r="COR38" s="0"/>
      <c r="COS38" s="0"/>
      <c r="COT38" s="0"/>
      <c r="COU38" s="0"/>
      <c r="COV38" s="0"/>
      <c r="COW38" s="0"/>
      <c r="COX38" s="0"/>
      <c r="COY38" s="0"/>
      <c r="COZ38" s="0"/>
      <c r="CPA38" s="0"/>
      <c r="CPB38" s="0"/>
      <c r="CPC38" s="0"/>
      <c r="CPD38" s="0"/>
      <c r="CPE38" s="0"/>
      <c r="CPF38" s="0"/>
      <c r="CPG38" s="0"/>
      <c r="CPH38" s="0"/>
      <c r="CPI38" s="0"/>
      <c r="CPJ38" s="0"/>
      <c r="CPK38" s="0"/>
      <c r="CPL38" s="0"/>
      <c r="CPM38" s="0"/>
      <c r="CPN38" s="0"/>
      <c r="CPO38" s="0"/>
      <c r="CPP38" s="0"/>
      <c r="CPQ38" s="0"/>
      <c r="CPR38" s="0"/>
      <c r="CPS38" s="0"/>
      <c r="CPT38" s="0"/>
      <c r="CPU38" s="0"/>
      <c r="CPV38" s="0"/>
      <c r="CPW38" s="0"/>
      <c r="CPX38" s="0"/>
      <c r="CPY38" s="0"/>
      <c r="CPZ38" s="0"/>
      <c r="CQA38" s="0"/>
      <c r="CQB38" s="0"/>
      <c r="CQC38" s="0"/>
      <c r="CQD38" s="0"/>
      <c r="CQE38" s="0"/>
      <c r="CQF38" s="0"/>
      <c r="CQG38" s="0"/>
      <c r="CQH38" s="0"/>
      <c r="CQI38" s="0"/>
      <c r="CQJ38" s="0"/>
      <c r="CQK38" s="0"/>
      <c r="CQL38" s="0"/>
      <c r="CQM38" s="0"/>
      <c r="CQN38" s="0"/>
      <c r="CQO38" s="0"/>
      <c r="CQP38" s="0"/>
      <c r="CQQ38" s="0"/>
      <c r="CQR38" s="0"/>
      <c r="CQS38" s="0"/>
      <c r="CQT38" s="0"/>
      <c r="CQU38" s="0"/>
      <c r="CQV38" s="0"/>
      <c r="CQW38" s="0"/>
      <c r="CQX38" s="0"/>
      <c r="CQY38" s="0"/>
      <c r="CQZ38" s="0"/>
      <c r="CRA38" s="0"/>
      <c r="CRB38" s="0"/>
      <c r="CRC38" s="0"/>
      <c r="CRD38" s="0"/>
      <c r="CRE38" s="0"/>
      <c r="CRF38" s="0"/>
      <c r="CRG38" s="0"/>
      <c r="CRH38" s="0"/>
      <c r="CRI38" s="0"/>
      <c r="CRJ38" s="0"/>
      <c r="CRK38" s="0"/>
      <c r="CRL38" s="0"/>
      <c r="CRM38" s="0"/>
      <c r="CRN38" s="0"/>
      <c r="CRO38" s="0"/>
      <c r="CRP38" s="0"/>
      <c r="CRQ38" s="0"/>
      <c r="CRR38" s="0"/>
      <c r="CRS38" s="0"/>
      <c r="CRT38" s="0"/>
      <c r="CRU38" s="0"/>
      <c r="CRV38" s="0"/>
      <c r="CRW38" s="0"/>
      <c r="CRX38" s="0"/>
      <c r="CRY38" s="0"/>
      <c r="CRZ38" s="0"/>
      <c r="CSA38" s="0"/>
      <c r="CSB38" s="0"/>
      <c r="CSC38" s="0"/>
      <c r="CSD38" s="0"/>
      <c r="CSE38" s="0"/>
      <c r="CSF38" s="0"/>
      <c r="CSG38" s="0"/>
      <c r="CSH38" s="0"/>
      <c r="CSI38" s="0"/>
      <c r="CSJ38" s="0"/>
      <c r="CSK38" s="0"/>
      <c r="CSL38" s="0"/>
      <c r="CSM38" s="0"/>
      <c r="CSN38" s="0"/>
      <c r="CSO38" s="0"/>
      <c r="CSP38" s="0"/>
      <c r="CSQ38" s="0"/>
      <c r="CSR38" s="0"/>
      <c r="CSS38" s="0"/>
      <c r="CST38" s="0"/>
      <c r="CSU38" s="0"/>
      <c r="CSV38" s="0"/>
      <c r="CSW38" s="0"/>
      <c r="CSX38" s="0"/>
      <c r="CSY38" s="0"/>
      <c r="CSZ38" s="0"/>
      <c r="CTA38" s="0"/>
      <c r="CTB38" s="0"/>
      <c r="CTC38" s="0"/>
      <c r="CTD38" s="0"/>
      <c r="CTE38" s="0"/>
      <c r="CTF38" s="0"/>
      <c r="CTG38" s="0"/>
      <c r="CTH38" s="0"/>
      <c r="CTI38" s="0"/>
      <c r="CTJ38" s="0"/>
      <c r="CTK38" s="0"/>
      <c r="CTL38" s="0"/>
      <c r="CTM38" s="0"/>
      <c r="CTN38" s="0"/>
      <c r="CTO38" s="0"/>
      <c r="CTP38" s="0"/>
      <c r="CTQ38" s="0"/>
      <c r="CTR38" s="0"/>
      <c r="CTS38" s="0"/>
      <c r="CTT38" s="0"/>
      <c r="CTU38" s="0"/>
      <c r="CTV38" s="0"/>
      <c r="CTW38" s="0"/>
      <c r="CTX38" s="0"/>
      <c r="CTY38" s="0"/>
      <c r="CTZ38" s="0"/>
      <c r="CUA38" s="0"/>
      <c r="CUB38" s="0"/>
      <c r="CUC38" s="0"/>
      <c r="CUD38" s="0"/>
      <c r="CUE38" s="0"/>
      <c r="CUF38" s="0"/>
      <c r="CUG38" s="0"/>
      <c r="CUH38" s="0"/>
      <c r="CUI38" s="0"/>
      <c r="CUJ38" s="0"/>
      <c r="CUK38" s="0"/>
      <c r="CUL38" s="0"/>
      <c r="CUM38" s="0"/>
      <c r="CUN38" s="0"/>
      <c r="CUO38" s="0"/>
      <c r="CUP38" s="0"/>
      <c r="CUQ38" s="0"/>
      <c r="CUR38" s="0"/>
      <c r="CUS38" s="0"/>
      <c r="CUT38" s="0"/>
      <c r="CUU38" s="0"/>
      <c r="CUV38" s="0"/>
      <c r="CUW38" s="0"/>
      <c r="CUX38" s="0"/>
      <c r="CUY38" s="0"/>
      <c r="CUZ38" s="0"/>
      <c r="CVA38" s="0"/>
      <c r="CVB38" s="0"/>
      <c r="CVC38" s="0"/>
      <c r="CVD38" s="0"/>
      <c r="CVE38" s="0"/>
      <c r="CVF38" s="0"/>
      <c r="CVG38" s="0"/>
      <c r="CVH38" s="0"/>
      <c r="CVI38" s="0"/>
      <c r="CVJ38" s="0"/>
      <c r="CVK38" s="0"/>
      <c r="CVL38" s="0"/>
      <c r="CVM38" s="0"/>
      <c r="CVN38" s="0"/>
      <c r="CVO38" s="0"/>
      <c r="CVP38" s="0"/>
      <c r="CVQ38" s="0"/>
      <c r="CVR38" s="0"/>
      <c r="CVS38" s="0"/>
      <c r="CVT38" s="0"/>
      <c r="CVU38" s="0"/>
      <c r="CVV38" s="0"/>
      <c r="CVW38" s="0"/>
      <c r="CVX38" s="0"/>
      <c r="CVY38" s="0"/>
      <c r="CVZ38" s="0"/>
      <c r="CWA38" s="0"/>
      <c r="CWB38" s="0"/>
      <c r="CWC38" s="0"/>
      <c r="CWD38" s="0"/>
      <c r="CWE38" s="0"/>
      <c r="CWF38" s="0"/>
      <c r="CWG38" s="0"/>
      <c r="CWH38" s="0"/>
      <c r="CWI38" s="0"/>
      <c r="CWJ38" s="0"/>
      <c r="CWK38" s="0"/>
      <c r="CWL38" s="0"/>
      <c r="CWM38" s="0"/>
      <c r="CWN38" s="0"/>
      <c r="CWO38" s="0"/>
      <c r="CWP38" s="0"/>
      <c r="CWQ38" s="0"/>
      <c r="CWR38" s="0"/>
      <c r="CWS38" s="0"/>
      <c r="CWT38" s="0"/>
      <c r="CWU38" s="0"/>
      <c r="CWV38" s="0"/>
      <c r="CWW38" s="0"/>
      <c r="CWX38" s="0"/>
      <c r="CWY38" s="0"/>
      <c r="CWZ38" s="0"/>
      <c r="CXA38" s="0"/>
      <c r="CXB38" s="0"/>
      <c r="CXC38" s="0"/>
      <c r="CXD38" s="0"/>
      <c r="CXE38" s="0"/>
      <c r="CXF38" s="0"/>
      <c r="CXG38" s="0"/>
      <c r="CXH38" s="0"/>
      <c r="CXI38" s="0"/>
      <c r="CXJ38" s="0"/>
      <c r="CXK38" s="0"/>
      <c r="CXL38" s="0"/>
      <c r="CXM38" s="0"/>
      <c r="CXN38" s="0"/>
      <c r="CXO38" s="0"/>
      <c r="CXP38" s="0"/>
      <c r="CXQ38" s="0"/>
      <c r="CXR38" s="0"/>
      <c r="CXS38" s="0"/>
      <c r="CXT38" s="0"/>
      <c r="CXU38" s="0"/>
      <c r="CXV38" s="0"/>
      <c r="CXW38" s="0"/>
      <c r="CXX38" s="0"/>
      <c r="CXY38" s="0"/>
      <c r="CXZ38" s="0"/>
      <c r="CYA38" s="0"/>
      <c r="CYB38" s="0"/>
      <c r="CYC38" s="0"/>
      <c r="CYD38" s="0"/>
      <c r="CYE38" s="0"/>
      <c r="CYF38" s="0"/>
      <c r="CYG38" s="0"/>
      <c r="CYH38" s="0"/>
      <c r="CYI38" s="0"/>
      <c r="CYJ38" s="0"/>
      <c r="CYK38" s="0"/>
      <c r="CYL38" s="0"/>
      <c r="CYM38" s="0"/>
      <c r="CYN38" s="0"/>
      <c r="CYO38" s="0"/>
      <c r="CYP38" s="0"/>
      <c r="CYQ38" s="0"/>
      <c r="CYR38" s="0"/>
      <c r="CYS38" s="0"/>
      <c r="CYT38" s="0"/>
      <c r="CYU38" s="0"/>
      <c r="CYV38" s="0"/>
      <c r="CYW38" s="0"/>
      <c r="CYX38" s="0"/>
      <c r="CYY38" s="0"/>
      <c r="CYZ38" s="0"/>
      <c r="CZA38" s="0"/>
      <c r="CZB38" s="0"/>
      <c r="CZC38" s="0"/>
      <c r="CZD38" s="0"/>
      <c r="CZE38" s="0"/>
      <c r="CZF38" s="0"/>
      <c r="CZG38" s="0"/>
      <c r="CZH38" s="0"/>
      <c r="CZI38" s="0"/>
      <c r="CZJ38" s="0"/>
      <c r="CZK38" s="0"/>
      <c r="CZL38" s="0"/>
      <c r="CZM38" s="0"/>
      <c r="CZN38" s="0"/>
      <c r="CZO38" s="0"/>
      <c r="CZP38" s="0"/>
      <c r="CZQ38" s="0"/>
      <c r="CZR38" s="0"/>
      <c r="CZS38" s="0"/>
      <c r="CZT38" s="0"/>
      <c r="CZU38" s="0"/>
      <c r="CZV38" s="0"/>
      <c r="CZW38" s="0"/>
      <c r="CZX38" s="0"/>
      <c r="CZY38" s="0"/>
      <c r="CZZ38" s="0"/>
      <c r="DAA38" s="0"/>
      <c r="DAB38" s="0"/>
      <c r="DAC38" s="0"/>
      <c r="DAD38" s="0"/>
      <c r="DAE38" s="0"/>
      <c r="DAF38" s="0"/>
      <c r="DAG38" s="0"/>
      <c r="DAH38" s="0"/>
      <c r="DAI38" s="0"/>
      <c r="DAJ38" s="0"/>
      <c r="DAK38" s="0"/>
      <c r="DAL38" s="0"/>
      <c r="DAM38" s="0"/>
      <c r="DAN38" s="0"/>
      <c r="DAO38" s="0"/>
      <c r="DAP38" s="0"/>
      <c r="DAQ38" s="0"/>
      <c r="DAR38" s="0"/>
      <c r="DAS38" s="0"/>
      <c r="DAT38" s="0"/>
      <c r="DAU38" s="0"/>
      <c r="DAV38" s="0"/>
      <c r="DAW38" s="0"/>
      <c r="DAX38" s="0"/>
      <c r="DAY38" s="0"/>
      <c r="DAZ38" s="0"/>
      <c r="DBA38" s="0"/>
      <c r="DBB38" s="0"/>
      <c r="DBC38" s="0"/>
      <c r="DBD38" s="0"/>
      <c r="DBE38" s="0"/>
      <c r="DBF38" s="0"/>
      <c r="DBG38" s="0"/>
      <c r="DBH38" s="0"/>
      <c r="DBI38" s="0"/>
      <c r="DBJ38" s="0"/>
      <c r="DBK38" s="0"/>
      <c r="DBL38" s="0"/>
      <c r="DBM38" s="0"/>
      <c r="DBN38" s="0"/>
      <c r="DBO38" s="0"/>
      <c r="DBP38" s="0"/>
      <c r="DBQ38" s="0"/>
      <c r="DBR38" s="0"/>
      <c r="DBS38" s="0"/>
      <c r="DBT38" s="0"/>
      <c r="DBU38" s="0"/>
      <c r="DBV38" s="0"/>
      <c r="DBW38" s="0"/>
      <c r="DBX38" s="0"/>
      <c r="DBY38" s="0"/>
      <c r="DBZ38" s="0"/>
      <c r="DCA38" s="0"/>
      <c r="DCB38" s="0"/>
      <c r="DCC38" s="0"/>
      <c r="DCD38" s="0"/>
      <c r="DCE38" s="0"/>
      <c r="DCF38" s="0"/>
      <c r="DCG38" s="0"/>
      <c r="DCH38" s="0"/>
      <c r="DCI38" s="0"/>
      <c r="DCJ38" s="0"/>
      <c r="DCK38" s="0"/>
      <c r="DCL38" s="0"/>
      <c r="DCM38" s="0"/>
      <c r="DCN38" s="0"/>
      <c r="DCO38" s="0"/>
      <c r="DCP38" s="0"/>
      <c r="DCQ38" s="0"/>
      <c r="DCR38" s="0"/>
      <c r="DCS38" s="0"/>
      <c r="DCT38" s="0"/>
      <c r="DCU38" s="0"/>
      <c r="DCV38" s="0"/>
      <c r="DCW38" s="0"/>
      <c r="DCX38" s="0"/>
      <c r="DCY38" s="0"/>
      <c r="DCZ38" s="0"/>
      <c r="DDA38" s="0"/>
      <c r="DDB38" s="0"/>
      <c r="DDC38" s="0"/>
      <c r="DDD38" s="0"/>
      <c r="DDE38" s="0"/>
      <c r="DDF38" s="0"/>
      <c r="DDG38" s="0"/>
      <c r="DDH38" s="0"/>
      <c r="DDI38" s="0"/>
      <c r="DDJ38" s="0"/>
      <c r="DDK38" s="0"/>
      <c r="DDL38" s="0"/>
      <c r="DDM38" s="0"/>
      <c r="DDN38" s="0"/>
      <c r="DDO38" s="0"/>
      <c r="DDP38" s="0"/>
      <c r="DDQ38" s="0"/>
      <c r="DDR38" s="0"/>
      <c r="DDS38" s="0"/>
      <c r="DDT38" s="0"/>
      <c r="DDU38" s="0"/>
      <c r="DDV38" s="0"/>
      <c r="DDW38" s="0"/>
      <c r="DDX38" s="0"/>
      <c r="DDY38" s="0"/>
      <c r="DDZ38" s="0"/>
      <c r="DEA38" s="0"/>
      <c r="DEB38" s="0"/>
      <c r="DEC38" s="0"/>
      <c r="DED38" s="0"/>
      <c r="DEE38" s="0"/>
      <c r="DEF38" s="0"/>
      <c r="DEG38" s="0"/>
      <c r="DEH38" s="0"/>
      <c r="DEI38" s="0"/>
      <c r="DEJ38" s="0"/>
      <c r="DEK38" s="0"/>
      <c r="DEL38" s="0"/>
      <c r="DEM38" s="0"/>
      <c r="DEN38" s="0"/>
      <c r="DEO38" s="0"/>
      <c r="DEP38" s="0"/>
      <c r="DEQ38" s="0"/>
      <c r="DER38" s="0"/>
      <c r="DES38" s="0"/>
      <c r="DET38" s="0"/>
      <c r="DEU38" s="0"/>
      <c r="DEV38" s="0"/>
      <c r="DEW38" s="0"/>
      <c r="DEX38" s="0"/>
      <c r="DEY38" s="0"/>
      <c r="DEZ38" s="0"/>
      <c r="DFA38" s="0"/>
      <c r="DFB38" s="0"/>
      <c r="DFC38" s="0"/>
      <c r="DFD38" s="0"/>
      <c r="DFE38" s="0"/>
      <c r="DFF38" s="0"/>
      <c r="DFG38" s="0"/>
      <c r="DFH38" s="0"/>
      <c r="DFI38" s="0"/>
      <c r="DFJ38" s="0"/>
      <c r="DFK38" s="0"/>
      <c r="DFL38" s="0"/>
      <c r="DFM38" s="0"/>
      <c r="DFN38" s="0"/>
      <c r="DFO38" s="0"/>
      <c r="DFP38" s="0"/>
      <c r="DFQ38" s="0"/>
      <c r="DFR38" s="0"/>
      <c r="DFS38" s="0"/>
      <c r="DFT38" s="0"/>
      <c r="DFU38" s="0"/>
      <c r="DFV38" s="0"/>
      <c r="DFW38" s="0"/>
      <c r="DFX38" s="0"/>
      <c r="DFY38" s="0"/>
      <c r="DFZ38" s="0"/>
      <c r="DGA38" s="0"/>
      <c r="DGB38" s="0"/>
      <c r="DGC38" s="0"/>
      <c r="DGD38" s="0"/>
      <c r="DGE38" s="0"/>
      <c r="DGF38" s="0"/>
      <c r="DGG38" s="0"/>
      <c r="DGH38" s="0"/>
      <c r="DGI38" s="0"/>
      <c r="DGJ38" s="0"/>
      <c r="DGK38" s="0"/>
      <c r="DGL38" s="0"/>
      <c r="DGM38" s="0"/>
      <c r="DGN38" s="0"/>
      <c r="DGO38" s="0"/>
      <c r="DGP38" s="0"/>
      <c r="DGQ38" s="0"/>
      <c r="DGR38" s="0"/>
      <c r="DGS38" s="0"/>
      <c r="DGT38" s="0"/>
      <c r="DGU38" s="0"/>
      <c r="DGV38" s="0"/>
      <c r="DGW38" s="0"/>
      <c r="DGX38" s="0"/>
      <c r="DGY38" s="0"/>
      <c r="DGZ38" s="0"/>
      <c r="DHA38" s="0"/>
      <c r="DHB38" s="0"/>
      <c r="DHC38" s="0"/>
      <c r="DHD38" s="0"/>
      <c r="DHE38" s="0"/>
      <c r="DHF38" s="0"/>
      <c r="DHG38" s="0"/>
      <c r="DHH38" s="0"/>
      <c r="DHI38" s="0"/>
      <c r="DHJ38" s="0"/>
      <c r="DHK38" s="0"/>
      <c r="DHL38" s="0"/>
      <c r="DHM38" s="0"/>
      <c r="DHN38" s="0"/>
      <c r="DHO38" s="0"/>
      <c r="DHP38" s="0"/>
      <c r="DHQ38" s="0"/>
      <c r="DHR38" s="0"/>
      <c r="DHS38" s="0"/>
      <c r="DHT38" s="0"/>
      <c r="DHU38" s="0"/>
      <c r="DHV38" s="0"/>
      <c r="DHW38" s="0"/>
      <c r="DHX38" s="0"/>
      <c r="DHY38" s="0"/>
      <c r="DHZ38" s="0"/>
      <c r="DIA38" s="0"/>
      <c r="DIB38" s="0"/>
      <c r="DIC38" s="0"/>
      <c r="DID38" s="0"/>
      <c r="DIE38" s="0"/>
      <c r="DIF38" s="0"/>
      <c r="DIG38" s="0"/>
      <c r="DIH38" s="0"/>
      <c r="DII38" s="0"/>
      <c r="DIJ38" s="0"/>
      <c r="DIK38" s="0"/>
      <c r="DIL38" s="0"/>
      <c r="DIM38" s="0"/>
      <c r="DIN38" s="0"/>
      <c r="DIO38" s="0"/>
      <c r="DIP38" s="0"/>
      <c r="DIQ38" s="0"/>
      <c r="DIR38" s="0"/>
      <c r="DIS38" s="0"/>
      <c r="DIT38" s="0"/>
      <c r="DIU38" s="0"/>
      <c r="DIV38" s="0"/>
      <c r="DIW38" s="0"/>
      <c r="DIX38" s="0"/>
      <c r="DIY38" s="0"/>
      <c r="DIZ38" s="0"/>
      <c r="DJA38" s="0"/>
      <c r="DJB38" s="0"/>
      <c r="DJC38" s="0"/>
      <c r="DJD38" s="0"/>
      <c r="DJE38" s="0"/>
      <c r="DJF38" s="0"/>
      <c r="DJG38" s="0"/>
      <c r="DJH38" s="0"/>
      <c r="DJI38" s="0"/>
      <c r="DJJ38" s="0"/>
      <c r="DJK38" s="0"/>
      <c r="DJL38" s="0"/>
      <c r="DJM38" s="0"/>
      <c r="DJN38" s="0"/>
      <c r="DJO38" s="0"/>
      <c r="DJP38" s="0"/>
      <c r="DJQ38" s="0"/>
      <c r="DJR38" s="0"/>
      <c r="DJS38" s="0"/>
      <c r="DJT38" s="0"/>
      <c r="DJU38" s="0"/>
      <c r="DJV38" s="0"/>
      <c r="DJW38" s="0"/>
      <c r="DJX38" s="0"/>
      <c r="DJY38" s="0"/>
      <c r="DJZ38" s="0"/>
      <c r="DKA38" s="0"/>
      <c r="DKB38" s="0"/>
      <c r="DKC38" s="0"/>
      <c r="DKD38" s="0"/>
      <c r="DKE38" s="0"/>
      <c r="DKF38" s="0"/>
      <c r="DKG38" s="0"/>
      <c r="DKH38" s="0"/>
      <c r="DKI38" s="0"/>
      <c r="DKJ38" s="0"/>
      <c r="DKK38" s="0"/>
      <c r="DKL38" s="0"/>
      <c r="DKM38" s="0"/>
      <c r="DKN38" s="0"/>
      <c r="DKO38" s="0"/>
      <c r="DKP38" s="0"/>
      <c r="DKQ38" s="0"/>
      <c r="DKR38" s="0"/>
      <c r="DKS38" s="0"/>
      <c r="DKT38" s="0"/>
      <c r="DKU38" s="0"/>
      <c r="DKV38" s="0"/>
      <c r="DKW38" s="0"/>
      <c r="DKX38" s="0"/>
      <c r="DKY38" s="0"/>
      <c r="DKZ38" s="0"/>
      <c r="DLA38" s="0"/>
      <c r="DLB38" s="0"/>
      <c r="DLC38" s="0"/>
      <c r="DLD38" s="0"/>
      <c r="DLE38" s="0"/>
      <c r="DLF38" s="0"/>
      <c r="DLG38" s="0"/>
      <c r="DLH38" s="0"/>
      <c r="DLI38" s="0"/>
      <c r="DLJ38" s="0"/>
      <c r="DLK38" s="0"/>
      <c r="DLL38" s="0"/>
      <c r="DLM38" s="0"/>
      <c r="DLN38" s="0"/>
      <c r="DLO38" s="0"/>
      <c r="DLP38" s="0"/>
      <c r="DLQ38" s="0"/>
      <c r="DLR38" s="0"/>
      <c r="DLS38" s="0"/>
      <c r="DLT38" s="0"/>
      <c r="DLU38" s="0"/>
      <c r="DLV38" s="0"/>
      <c r="DLW38" s="0"/>
      <c r="DLX38" s="0"/>
      <c r="DLY38" s="0"/>
      <c r="DLZ38" s="0"/>
      <c r="DMA38" s="0"/>
      <c r="DMB38" s="0"/>
      <c r="DMC38" s="0"/>
      <c r="DMD38" s="0"/>
      <c r="DME38" s="0"/>
      <c r="DMF38" s="0"/>
      <c r="DMG38" s="0"/>
      <c r="DMH38" s="0"/>
      <c r="DMI38" s="0"/>
      <c r="DMJ38" s="0"/>
      <c r="DMK38" s="0"/>
      <c r="DML38" s="0"/>
      <c r="DMM38" s="0"/>
      <c r="DMN38" s="0"/>
      <c r="DMO38" s="0"/>
      <c r="DMP38" s="0"/>
      <c r="DMQ38" s="0"/>
      <c r="DMR38" s="0"/>
      <c r="DMS38" s="0"/>
      <c r="DMT38" s="0"/>
      <c r="DMU38" s="0"/>
      <c r="DMV38" s="0"/>
      <c r="DMW38" s="0"/>
      <c r="DMX38" s="0"/>
      <c r="DMY38" s="0"/>
      <c r="DMZ38" s="0"/>
      <c r="DNA38" s="0"/>
      <c r="DNB38" s="0"/>
      <c r="DNC38" s="0"/>
      <c r="DND38" s="0"/>
      <c r="DNE38" s="0"/>
      <c r="DNF38" s="0"/>
      <c r="DNG38" s="0"/>
      <c r="DNH38" s="0"/>
      <c r="DNI38" s="0"/>
      <c r="DNJ38" s="0"/>
      <c r="DNK38" s="0"/>
      <c r="DNL38" s="0"/>
      <c r="DNM38" s="0"/>
      <c r="DNN38" s="0"/>
      <c r="DNO38" s="0"/>
      <c r="DNP38" s="0"/>
      <c r="DNQ38" s="0"/>
      <c r="DNR38" s="0"/>
      <c r="DNS38" s="0"/>
      <c r="DNT38" s="0"/>
      <c r="DNU38" s="0"/>
      <c r="DNV38" s="0"/>
      <c r="DNW38" s="0"/>
      <c r="DNX38" s="0"/>
      <c r="DNY38" s="0"/>
      <c r="DNZ38" s="0"/>
      <c r="DOA38" s="0"/>
      <c r="DOB38" s="0"/>
      <c r="DOC38" s="0"/>
      <c r="DOD38" s="0"/>
      <c r="DOE38" s="0"/>
      <c r="DOF38" s="0"/>
      <c r="DOG38" s="0"/>
      <c r="DOH38" s="0"/>
      <c r="DOI38" s="0"/>
      <c r="DOJ38" s="0"/>
      <c r="DOK38" s="0"/>
      <c r="DOL38" s="0"/>
      <c r="DOM38" s="0"/>
      <c r="DON38" s="0"/>
      <c r="DOO38" s="0"/>
      <c r="DOP38" s="0"/>
      <c r="DOQ38" s="0"/>
      <c r="DOR38" s="0"/>
      <c r="DOS38" s="0"/>
      <c r="DOT38" s="0"/>
      <c r="DOU38" s="0"/>
      <c r="DOV38" s="0"/>
      <c r="DOW38" s="0"/>
      <c r="DOX38" s="0"/>
      <c r="DOY38" s="0"/>
      <c r="DOZ38" s="0"/>
      <c r="DPA38" s="0"/>
      <c r="DPB38" s="0"/>
      <c r="DPC38" s="0"/>
      <c r="DPD38" s="0"/>
      <c r="DPE38" s="0"/>
      <c r="DPF38" s="0"/>
      <c r="DPG38" s="0"/>
      <c r="DPH38" s="0"/>
      <c r="DPI38" s="0"/>
      <c r="DPJ38" s="0"/>
      <c r="DPK38" s="0"/>
      <c r="DPL38" s="0"/>
      <c r="DPM38" s="0"/>
      <c r="DPN38" s="0"/>
      <c r="DPO38" s="0"/>
      <c r="DPP38" s="0"/>
      <c r="DPQ38" s="0"/>
      <c r="DPR38" s="0"/>
      <c r="DPS38" s="0"/>
      <c r="DPT38" s="0"/>
      <c r="DPU38" s="0"/>
      <c r="DPV38" s="0"/>
      <c r="DPW38" s="0"/>
      <c r="DPX38" s="0"/>
      <c r="DPY38" s="0"/>
      <c r="DPZ38" s="0"/>
      <c r="DQA38" s="0"/>
      <c r="DQB38" s="0"/>
      <c r="DQC38" s="0"/>
      <c r="DQD38" s="0"/>
      <c r="DQE38" s="0"/>
      <c r="DQF38" s="0"/>
      <c r="DQG38" s="0"/>
      <c r="DQH38" s="0"/>
      <c r="DQI38" s="0"/>
      <c r="DQJ38" s="0"/>
      <c r="DQK38" s="0"/>
      <c r="DQL38" s="0"/>
      <c r="DQM38" s="0"/>
      <c r="DQN38" s="0"/>
      <c r="DQO38" s="0"/>
      <c r="DQP38" s="0"/>
      <c r="DQQ38" s="0"/>
      <c r="DQR38" s="0"/>
      <c r="DQS38" s="0"/>
      <c r="DQT38" s="0"/>
      <c r="DQU38" s="0"/>
      <c r="DQV38" s="0"/>
      <c r="DQW38" s="0"/>
      <c r="DQX38" s="0"/>
      <c r="DQY38" s="0"/>
      <c r="DQZ38" s="0"/>
      <c r="DRA38" s="0"/>
      <c r="DRB38" s="0"/>
      <c r="DRC38" s="0"/>
      <c r="DRD38" s="0"/>
      <c r="DRE38" s="0"/>
      <c r="DRF38" s="0"/>
      <c r="DRG38" s="0"/>
      <c r="DRH38" s="0"/>
      <c r="DRI38" s="0"/>
      <c r="DRJ38" s="0"/>
      <c r="DRK38" s="0"/>
      <c r="DRL38" s="0"/>
      <c r="DRM38" s="0"/>
      <c r="DRN38" s="0"/>
      <c r="DRO38" s="0"/>
      <c r="DRP38" s="0"/>
      <c r="DRQ38" s="0"/>
      <c r="DRR38" s="0"/>
      <c r="DRS38" s="0"/>
      <c r="DRT38" s="0"/>
      <c r="DRU38" s="0"/>
      <c r="DRV38" s="0"/>
      <c r="DRW38" s="0"/>
      <c r="DRX38" s="0"/>
      <c r="DRY38" s="0"/>
      <c r="DRZ38" s="0"/>
      <c r="DSA38" s="0"/>
      <c r="DSB38" s="0"/>
      <c r="DSC38" s="0"/>
      <c r="DSD38" s="0"/>
      <c r="DSE38" s="0"/>
      <c r="DSF38" s="0"/>
      <c r="DSG38" s="0"/>
      <c r="DSH38" s="0"/>
      <c r="DSI38" s="0"/>
      <c r="DSJ38" s="0"/>
      <c r="DSK38" s="0"/>
      <c r="DSL38" s="0"/>
      <c r="DSM38" s="0"/>
      <c r="DSN38" s="0"/>
      <c r="DSO38" s="0"/>
      <c r="DSP38" s="0"/>
      <c r="DSQ38" s="0"/>
      <c r="DSR38" s="0"/>
      <c r="DSS38" s="0"/>
      <c r="DST38" s="0"/>
      <c r="DSU38" s="0"/>
      <c r="DSV38" s="0"/>
      <c r="DSW38" s="0"/>
      <c r="DSX38" s="0"/>
      <c r="DSY38" s="0"/>
      <c r="DSZ38" s="0"/>
      <c r="DTA38" s="0"/>
      <c r="DTB38" s="0"/>
      <c r="DTC38" s="0"/>
      <c r="DTD38" s="0"/>
      <c r="DTE38" s="0"/>
      <c r="DTF38" s="0"/>
      <c r="DTG38" s="0"/>
      <c r="DTH38" s="0"/>
      <c r="DTI38" s="0"/>
      <c r="DTJ38" s="0"/>
      <c r="DTK38" s="0"/>
      <c r="DTL38" s="0"/>
      <c r="DTM38" s="0"/>
      <c r="DTN38" s="0"/>
      <c r="DTO38" s="0"/>
      <c r="DTP38" s="0"/>
      <c r="DTQ38" s="0"/>
      <c r="DTR38" s="0"/>
      <c r="DTS38" s="0"/>
      <c r="DTT38" s="0"/>
      <c r="DTU38" s="0"/>
      <c r="DTV38" s="0"/>
      <c r="DTW38" s="0"/>
      <c r="DTX38" s="0"/>
      <c r="DTY38" s="0"/>
      <c r="DTZ38" s="0"/>
      <c r="DUA38" s="0"/>
      <c r="DUB38" s="0"/>
      <c r="DUC38" s="0"/>
      <c r="DUD38" s="0"/>
      <c r="DUE38" s="0"/>
      <c r="DUF38" s="0"/>
      <c r="DUG38" s="0"/>
      <c r="DUH38" s="0"/>
      <c r="DUI38" s="0"/>
      <c r="DUJ38" s="0"/>
      <c r="DUK38" s="0"/>
      <c r="DUL38" s="0"/>
      <c r="DUM38" s="0"/>
      <c r="DUN38" s="0"/>
      <c r="DUO38" s="0"/>
      <c r="DUP38" s="0"/>
      <c r="DUQ38" s="0"/>
      <c r="DUR38" s="0"/>
      <c r="DUS38" s="0"/>
      <c r="DUT38" s="0"/>
      <c r="DUU38" s="0"/>
      <c r="DUV38" s="0"/>
      <c r="DUW38" s="0"/>
      <c r="DUX38" s="0"/>
      <c r="DUY38" s="0"/>
      <c r="DUZ38" s="0"/>
      <c r="DVA38" s="0"/>
      <c r="DVB38" s="0"/>
      <c r="DVC38" s="0"/>
      <c r="DVD38" s="0"/>
      <c r="DVE38" s="0"/>
      <c r="DVF38" s="0"/>
      <c r="DVG38" s="0"/>
      <c r="DVH38" s="0"/>
      <c r="DVI38" s="0"/>
      <c r="DVJ38" s="0"/>
      <c r="DVK38" s="0"/>
      <c r="DVL38" s="0"/>
      <c r="DVM38" s="0"/>
      <c r="DVN38" s="0"/>
      <c r="DVO38" s="0"/>
      <c r="DVP38" s="0"/>
      <c r="DVQ38" s="0"/>
      <c r="DVR38" s="0"/>
      <c r="DVS38" s="0"/>
      <c r="DVT38" s="0"/>
      <c r="DVU38" s="0"/>
      <c r="DVV38" s="0"/>
      <c r="DVW38" s="0"/>
      <c r="DVX38" s="0"/>
      <c r="DVY38" s="0"/>
      <c r="DVZ38" s="0"/>
      <c r="DWA38" s="0"/>
      <c r="DWB38" s="0"/>
      <c r="DWC38" s="0"/>
      <c r="DWD38" s="0"/>
      <c r="DWE38" s="0"/>
      <c r="DWF38" s="0"/>
      <c r="DWG38" s="0"/>
      <c r="DWH38" s="0"/>
      <c r="DWI38" s="0"/>
      <c r="DWJ38" s="0"/>
      <c r="DWK38" s="0"/>
      <c r="DWL38" s="0"/>
      <c r="DWM38" s="0"/>
      <c r="DWN38" s="0"/>
      <c r="DWO38" s="0"/>
      <c r="DWP38" s="0"/>
      <c r="DWQ38" s="0"/>
      <c r="DWR38" s="0"/>
      <c r="DWS38" s="0"/>
      <c r="DWT38" s="0"/>
      <c r="DWU38" s="0"/>
      <c r="DWV38" s="0"/>
      <c r="DWW38" s="0"/>
      <c r="DWX38" s="0"/>
      <c r="DWY38" s="0"/>
      <c r="DWZ38" s="0"/>
      <c r="DXA38" s="0"/>
      <c r="DXB38" s="0"/>
      <c r="DXC38" s="0"/>
      <c r="DXD38" s="0"/>
      <c r="DXE38" s="0"/>
      <c r="DXF38" s="0"/>
      <c r="DXG38" s="0"/>
      <c r="DXH38" s="0"/>
      <c r="DXI38" s="0"/>
      <c r="DXJ38" s="0"/>
      <c r="DXK38" s="0"/>
      <c r="DXL38" s="0"/>
      <c r="DXM38" s="0"/>
      <c r="DXN38" s="0"/>
      <c r="DXO38" s="0"/>
      <c r="DXP38" s="0"/>
      <c r="DXQ38" s="0"/>
      <c r="DXR38" s="0"/>
      <c r="DXS38" s="0"/>
      <c r="DXT38" s="0"/>
      <c r="DXU38" s="0"/>
      <c r="DXV38" s="0"/>
      <c r="DXW38" s="0"/>
      <c r="DXX38" s="0"/>
      <c r="DXY38" s="0"/>
      <c r="DXZ38" s="0"/>
      <c r="DYA38" s="0"/>
      <c r="DYB38" s="0"/>
      <c r="DYC38" s="0"/>
      <c r="DYD38" s="0"/>
      <c r="DYE38" s="0"/>
      <c r="DYF38" s="0"/>
      <c r="DYG38" s="0"/>
      <c r="DYH38" s="0"/>
      <c r="DYI38" s="0"/>
      <c r="DYJ38" s="0"/>
      <c r="DYK38" s="0"/>
      <c r="DYL38" s="0"/>
      <c r="DYM38" s="0"/>
      <c r="DYN38" s="0"/>
      <c r="DYO38" s="0"/>
      <c r="DYP38" s="0"/>
      <c r="DYQ38" s="0"/>
      <c r="DYR38" s="0"/>
      <c r="DYS38" s="0"/>
      <c r="DYT38" s="0"/>
      <c r="DYU38" s="0"/>
      <c r="DYV38" s="0"/>
      <c r="DYW38" s="0"/>
      <c r="DYX38" s="0"/>
      <c r="DYY38" s="0"/>
      <c r="DYZ38" s="0"/>
      <c r="DZA38" s="0"/>
      <c r="DZB38" s="0"/>
      <c r="DZC38" s="0"/>
      <c r="DZD38" s="0"/>
      <c r="DZE38" s="0"/>
      <c r="DZF38" s="0"/>
      <c r="DZG38" s="0"/>
      <c r="DZH38" s="0"/>
      <c r="DZI38" s="0"/>
      <c r="DZJ38" s="0"/>
      <c r="DZK38" s="0"/>
      <c r="DZL38" s="0"/>
      <c r="DZM38" s="0"/>
      <c r="DZN38" s="0"/>
      <c r="DZO38" s="0"/>
      <c r="DZP38" s="0"/>
      <c r="DZQ38" s="0"/>
      <c r="DZR38" s="0"/>
      <c r="DZS38" s="0"/>
      <c r="DZT38" s="0"/>
      <c r="DZU38" s="0"/>
      <c r="DZV38" s="0"/>
      <c r="DZW38" s="0"/>
      <c r="DZX38" s="0"/>
      <c r="DZY38" s="0"/>
      <c r="DZZ38" s="0"/>
      <c r="EAA38" s="0"/>
      <c r="EAB38" s="0"/>
      <c r="EAC38" s="0"/>
      <c r="EAD38" s="0"/>
      <c r="EAE38" s="0"/>
      <c r="EAF38" s="0"/>
      <c r="EAG38" s="0"/>
      <c r="EAH38" s="0"/>
      <c r="EAI38" s="0"/>
      <c r="EAJ38" s="0"/>
      <c r="EAK38" s="0"/>
      <c r="EAL38" s="0"/>
      <c r="EAM38" s="0"/>
      <c r="EAN38" s="0"/>
      <c r="EAO38" s="0"/>
      <c r="EAP38" s="0"/>
      <c r="EAQ38" s="0"/>
      <c r="EAR38" s="0"/>
      <c r="EAS38" s="0"/>
      <c r="EAT38" s="0"/>
      <c r="EAU38" s="0"/>
      <c r="EAV38" s="0"/>
      <c r="EAW38" s="0"/>
      <c r="EAX38" s="0"/>
      <c r="EAY38" s="0"/>
      <c r="EAZ38" s="0"/>
      <c r="EBA38" s="0"/>
      <c r="EBB38" s="0"/>
      <c r="EBC38" s="0"/>
      <c r="EBD38" s="0"/>
      <c r="EBE38" s="0"/>
      <c r="EBF38" s="0"/>
      <c r="EBG38" s="0"/>
      <c r="EBH38" s="0"/>
      <c r="EBI38" s="0"/>
      <c r="EBJ38" s="0"/>
      <c r="EBK38" s="0"/>
      <c r="EBL38" s="0"/>
      <c r="EBM38" s="0"/>
      <c r="EBN38" s="0"/>
      <c r="EBO38" s="0"/>
      <c r="EBP38" s="0"/>
      <c r="EBQ38" s="0"/>
      <c r="EBR38" s="0"/>
      <c r="EBS38" s="0"/>
      <c r="EBT38" s="0"/>
      <c r="EBU38" s="0"/>
      <c r="EBV38" s="0"/>
      <c r="EBW38" s="0"/>
      <c r="EBX38" s="0"/>
      <c r="EBY38" s="0"/>
      <c r="EBZ38" s="0"/>
      <c r="ECA38" s="0"/>
      <c r="ECB38" s="0"/>
      <c r="ECC38" s="0"/>
      <c r="ECD38" s="0"/>
      <c r="ECE38" s="0"/>
      <c r="ECF38" s="0"/>
      <c r="ECG38" s="0"/>
      <c r="ECH38" s="0"/>
      <c r="ECI38" s="0"/>
      <c r="ECJ38" s="0"/>
      <c r="ECK38" s="0"/>
      <c r="ECL38" s="0"/>
      <c r="ECM38" s="0"/>
      <c r="ECN38" s="0"/>
      <c r="ECO38" s="0"/>
      <c r="ECP38" s="0"/>
      <c r="ECQ38" s="0"/>
      <c r="ECR38" s="0"/>
      <c r="ECS38" s="0"/>
      <c r="ECT38" s="0"/>
      <c r="ECU38" s="0"/>
      <c r="ECV38" s="0"/>
      <c r="ECW38" s="0"/>
      <c r="ECX38" s="0"/>
      <c r="ECY38" s="0"/>
      <c r="ECZ38" s="0"/>
      <c r="EDA38" s="0"/>
      <c r="EDB38" s="0"/>
      <c r="EDC38" s="0"/>
      <c r="EDD38" s="0"/>
      <c r="EDE38" s="0"/>
      <c r="EDF38" s="0"/>
      <c r="EDG38" s="0"/>
      <c r="EDH38" s="0"/>
      <c r="EDI38" s="0"/>
      <c r="EDJ38" s="0"/>
      <c r="EDK38" s="0"/>
      <c r="EDL38" s="0"/>
      <c r="EDM38" s="0"/>
      <c r="EDN38" s="0"/>
      <c r="EDO38" s="0"/>
      <c r="EDP38" s="0"/>
      <c r="EDQ38" s="0"/>
      <c r="EDR38" s="0"/>
      <c r="EDS38" s="0"/>
      <c r="EDT38" s="0"/>
      <c r="EDU38" s="0"/>
      <c r="EDV38" s="0"/>
      <c r="EDW38" s="0"/>
      <c r="EDX38" s="0"/>
      <c r="EDY38" s="0"/>
      <c r="EDZ38" s="0"/>
      <c r="EEA38" s="0"/>
      <c r="EEB38" s="0"/>
      <c r="EEC38" s="0"/>
      <c r="EED38" s="0"/>
      <c r="EEE38" s="0"/>
      <c r="EEF38" s="0"/>
      <c r="EEG38" s="0"/>
      <c r="EEH38" s="0"/>
      <c r="EEI38" s="0"/>
      <c r="EEJ38" s="0"/>
      <c r="EEK38" s="0"/>
      <c r="EEL38" s="0"/>
      <c r="EEM38" s="0"/>
      <c r="EEN38" s="0"/>
      <c r="EEO38" s="0"/>
      <c r="EEP38" s="0"/>
      <c r="EEQ38" s="0"/>
      <c r="EER38" s="0"/>
      <c r="EES38" s="0"/>
      <c r="EET38" s="0"/>
      <c r="EEU38" s="0"/>
      <c r="EEV38" s="0"/>
      <c r="EEW38" s="0"/>
      <c r="EEX38" s="0"/>
      <c r="EEY38" s="0"/>
      <c r="EEZ38" s="0"/>
      <c r="EFA38" s="0"/>
      <c r="EFB38" s="0"/>
      <c r="EFC38" s="0"/>
      <c r="EFD38" s="0"/>
      <c r="EFE38" s="0"/>
      <c r="EFF38" s="0"/>
      <c r="EFG38" s="0"/>
      <c r="EFH38" s="0"/>
      <c r="EFI38" s="0"/>
      <c r="EFJ38" s="0"/>
      <c r="EFK38" s="0"/>
      <c r="EFL38" s="0"/>
      <c r="EFM38" s="0"/>
      <c r="EFN38" s="0"/>
      <c r="EFO38" s="0"/>
      <c r="EFP38" s="0"/>
      <c r="EFQ38" s="0"/>
      <c r="EFR38" s="0"/>
      <c r="EFS38" s="0"/>
      <c r="EFT38" s="0"/>
      <c r="EFU38" s="0"/>
      <c r="EFV38" s="0"/>
      <c r="EFW38" s="0"/>
      <c r="EFX38" s="0"/>
      <c r="EFY38" s="0"/>
      <c r="EFZ38" s="0"/>
      <c r="EGA38" s="0"/>
      <c r="EGB38" s="0"/>
      <c r="EGC38" s="0"/>
      <c r="EGD38" s="0"/>
      <c r="EGE38" s="0"/>
      <c r="EGF38" s="0"/>
      <c r="EGG38" s="0"/>
      <c r="EGH38" s="0"/>
      <c r="EGI38" s="0"/>
      <c r="EGJ38" s="0"/>
      <c r="EGK38" s="0"/>
      <c r="EGL38" s="0"/>
      <c r="EGM38" s="0"/>
      <c r="EGN38" s="0"/>
      <c r="EGO38" s="0"/>
      <c r="EGP38" s="0"/>
      <c r="EGQ38" s="0"/>
      <c r="EGR38" s="0"/>
      <c r="EGS38" s="0"/>
      <c r="EGT38" s="0"/>
      <c r="EGU38" s="0"/>
      <c r="EGV38" s="0"/>
      <c r="EGW38" s="0"/>
      <c r="EGX38" s="0"/>
      <c r="EGY38" s="0"/>
      <c r="EGZ38" s="0"/>
      <c r="EHA38" s="0"/>
      <c r="EHB38" s="0"/>
      <c r="EHC38" s="0"/>
      <c r="EHD38" s="0"/>
      <c r="EHE38" s="0"/>
      <c r="EHF38" s="0"/>
      <c r="EHG38" s="0"/>
      <c r="EHH38" s="0"/>
      <c r="EHI38" s="0"/>
      <c r="EHJ38" s="0"/>
      <c r="EHK38" s="0"/>
      <c r="EHL38" s="0"/>
      <c r="EHM38" s="0"/>
      <c r="EHN38" s="0"/>
      <c r="EHO38" s="0"/>
      <c r="EHP38" s="0"/>
      <c r="EHQ38" s="0"/>
      <c r="EHR38" s="0"/>
      <c r="EHS38" s="0"/>
      <c r="EHT38" s="0"/>
      <c r="EHU38" s="0"/>
      <c r="EHV38" s="0"/>
      <c r="EHW38" s="0"/>
      <c r="EHX38" s="0"/>
      <c r="EHY38" s="0"/>
      <c r="EHZ38" s="0"/>
      <c r="EIA38" s="0"/>
      <c r="EIB38" s="0"/>
      <c r="EIC38" s="0"/>
      <c r="EID38" s="0"/>
      <c r="EIE38" s="0"/>
      <c r="EIF38" s="0"/>
      <c r="EIG38" s="0"/>
      <c r="EIH38" s="0"/>
      <c r="EII38" s="0"/>
      <c r="EIJ38" s="0"/>
      <c r="EIK38" s="0"/>
      <c r="EIL38" s="0"/>
      <c r="EIM38" s="0"/>
      <c r="EIN38" s="0"/>
      <c r="EIO38" s="0"/>
      <c r="EIP38" s="0"/>
      <c r="EIQ38" s="0"/>
      <c r="EIR38" s="0"/>
      <c r="EIS38" s="0"/>
      <c r="EIT38" s="0"/>
      <c r="EIU38" s="0"/>
      <c r="EIV38" s="0"/>
      <c r="EIW38" s="0"/>
      <c r="EIX38" s="0"/>
      <c r="EIY38" s="0"/>
      <c r="EIZ38" s="0"/>
      <c r="EJA38" s="0"/>
      <c r="EJB38" s="0"/>
      <c r="EJC38" s="0"/>
      <c r="EJD38" s="0"/>
      <c r="EJE38" s="0"/>
      <c r="EJF38" s="0"/>
      <c r="EJG38" s="0"/>
      <c r="EJH38" s="0"/>
      <c r="EJI38" s="0"/>
      <c r="EJJ38" s="0"/>
      <c r="EJK38" s="0"/>
      <c r="EJL38" s="0"/>
      <c r="EJM38" s="0"/>
      <c r="EJN38" s="0"/>
      <c r="EJO38" s="0"/>
      <c r="EJP38" s="0"/>
      <c r="EJQ38" s="0"/>
      <c r="EJR38" s="0"/>
      <c r="EJS38" s="0"/>
      <c r="EJT38" s="0"/>
      <c r="EJU38" s="0"/>
      <c r="EJV38" s="0"/>
      <c r="EJW38" s="0"/>
      <c r="EJX38" s="0"/>
      <c r="EJY38" s="0"/>
      <c r="EJZ38" s="0"/>
      <c r="EKA38" s="0"/>
      <c r="EKB38" s="0"/>
      <c r="EKC38" s="0"/>
      <c r="EKD38" s="0"/>
      <c r="EKE38" s="0"/>
      <c r="EKF38" s="0"/>
      <c r="EKG38" s="0"/>
      <c r="EKH38" s="0"/>
      <c r="EKI38" s="0"/>
      <c r="EKJ38" s="0"/>
      <c r="EKK38" s="0"/>
      <c r="EKL38" s="0"/>
      <c r="EKM38" s="0"/>
      <c r="EKN38" s="0"/>
      <c r="EKO38" s="0"/>
      <c r="EKP38" s="0"/>
      <c r="EKQ38" s="0"/>
      <c r="EKR38" s="0"/>
      <c r="EKS38" s="0"/>
      <c r="EKT38" s="0"/>
      <c r="EKU38" s="0"/>
      <c r="EKV38" s="0"/>
      <c r="EKW38" s="0"/>
      <c r="EKX38" s="0"/>
      <c r="EKY38" s="0"/>
      <c r="EKZ38" s="0"/>
      <c r="ELA38" s="0"/>
      <c r="ELB38" s="0"/>
      <c r="ELC38" s="0"/>
      <c r="ELD38" s="0"/>
      <c r="ELE38" s="0"/>
      <c r="ELF38" s="0"/>
      <c r="ELG38" s="0"/>
      <c r="ELH38" s="0"/>
      <c r="ELI38" s="0"/>
      <c r="ELJ38" s="0"/>
      <c r="ELK38" s="0"/>
      <c r="ELL38" s="0"/>
      <c r="ELM38" s="0"/>
      <c r="ELN38" s="0"/>
      <c r="ELO38" s="0"/>
      <c r="ELP38" s="0"/>
      <c r="ELQ38" s="0"/>
      <c r="ELR38" s="0"/>
      <c r="ELS38" s="0"/>
      <c r="ELT38" s="0"/>
      <c r="ELU38" s="0"/>
      <c r="ELV38" s="0"/>
      <c r="ELW38" s="0"/>
      <c r="ELX38" s="0"/>
      <c r="ELY38" s="0"/>
      <c r="ELZ38" s="0"/>
      <c r="EMA38" s="0"/>
      <c r="EMB38" s="0"/>
      <c r="EMC38" s="0"/>
      <c r="EMD38" s="0"/>
      <c r="EME38" s="0"/>
      <c r="EMF38" s="0"/>
      <c r="EMG38" s="0"/>
      <c r="EMH38" s="0"/>
      <c r="EMI38" s="0"/>
      <c r="EMJ38" s="0"/>
      <c r="EMK38" s="0"/>
      <c r="EML38" s="0"/>
      <c r="EMM38" s="0"/>
      <c r="EMN38" s="0"/>
      <c r="EMO38" s="0"/>
      <c r="EMP38" s="0"/>
      <c r="EMQ38" s="0"/>
      <c r="EMR38" s="0"/>
      <c r="EMS38" s="0"/>
      <c r="EMT38" s="0"/>
      <c r="EMU38" s="0"/>
      <c r="EMV38" s="0"/>
      <c r="EMW38" s="0"/>
      <c r="EMX38" s="0"/>
      <c r="EMY38" s="0"/>
      <c r="EMZ38" s="0"/>
      <c r="ENA38" s="0"/>
      <c r="ENB38" s="0"/>
      <c r="ENC38" s="0"/>
      <c r="END38" s="0"/>
      <c r="ENE38" s="0"/>
      <c r="ENF38" s="0"/>
      <c r="ENG38" s="0"/>
      <c r="ENH38" s="0"/>
      <c r="ENI38" s="0"/>
      <c r="ENJ38" s="0"/>
      <c r="ENK38" s="0"/>
      <c r="ENL38" s="0"/>
      <c r="ENM38" s="0"/>
      <c r="ENN38" s="0"/>
      <c r="ENO38" s="0"/>
      <c r="ENP38" s="0"/>
      <c r="ENQ38" s="0"/>
      <c r="ENR38" s="0"/>
      <c r="ENS38" s="0"/>
      <c r="ENT38" s="0"/>
      <c r="ENU38" s="0"/>
      <c r="ENV38" s="0"/>
      <c r="ENW38" s="0"/>
      <c r="ENX38" s="0"/>
      <c r="ENY38" s="0"/>
      <c r="ENZ38" s="0"/>
      <c r="EOA38" s="0"/>
      <c r="EOB38" s="0"/>
      <c r="EOC38" s="0"/>
      <c r="EOD38" s="0"/>
      <c r="EOE38" s="0"/>
      <c r="EOF38" s="0"/>
      <c r="EOG38" s="0"/>
      <c r="EOH38" s="0"/>
      <c r="EOI38" s="0"/>
      <c r="EOJ38" s="0"/>
      <c r="EOK38" s="0"/>
      <c r="EOL38" s="0"/>
      <c r="EOM38" s="0"/>
      <c r="EON38" s="0"/>
      <c r="EOO38" s="0"/>
      <c r="EOP38" s="0"/>
      <c r="EOQ38" s="0"/>
      <c r="EOR38" s="0"/>
      <c r="EOS38" s="0"/>
      <c r="EOT38" s="0"/>
      <c r="EOU38" s="0"/>
      <c r="EOV38" s="0"/>
      <c r="EOW38" s="0"/>
      <c r="EOX38" s="0"/>
      <c r="EOY38" s="0"/>
      <c r="EOZ38" s="0"/>
      <c r="EPA38" s="0"/>
      <c r="EPB38" s="0"/>
      <c r="EPC38" s="0"/>
      <c r="EPD38" s="0"/>
      <c r="EPE38" s="0"/>
      <c r="EPF38" s="0"/>
      <c r="EPG38" s="0"/>
      <c r="EPH38" s="0"/>
      <c r="EPI38" s="0"/>
      <c r="EPJ38" s="0"/>
      <c r="EPK38" s="0"/>
      <c r="EPL38" s="0"/>
      <c r="EPM38" s="0"/>
      <c r="EPN38" s="0"/>
      <c r="EPO38" s="0"/>
      <c r="EPP38" s="0"/>
      <c r="EPQ38" s="0"/>
      <c r="EPR38" s="0"/>
      <c r="EPS38" s="0"/>
      <c r="EPT38" s="0"/>
      <c r="EPU38" s="0"/>
      <c r="EPV38" s="0"/>
      <c r="EPW38" s="0"/>
      <c r="EPX38" s="0"/>
      <c r="EPY38" s="0"/>
      <c r="EPZ38" s="0"/>
      <c r="EQA38" s="0"/>
      <c r="EQB38" s="0"/>
      <c r="EQC38" s="0"/>
      <c r="EQD38" s="0"/>
      <c r="EQE38" s="0"/>
      <c r="EQF38" s="0"/>
      <c r="EQG38" s="0"/>
      <c r="EQH38" s="0"/>
      <c r="EQI38" s="0"/>
      <c r="EQJ38" s="0"/>
      <c r="EQK38" s="0"/>
      <c r="EQL38" s="0"/>
      <c r="EQM38" s="0"/>
      <c r="EQN38" s="0"/>
      <c r="EQO38" s="0"/>
      <c r="EQP38" s="0"/>
      <c r="EQQ38" s="0"/>
      <c r="EQR38" s="0"/>
      <c r="EQS38" s="0"/>
      <c r="EQT38" s="0"/>
      <c r="EQU38" s="0"/>
      <c r="EQV38" s="0"/>
      <c r="EQW38" s="0"/>
      <c r="EQX38" s="0"/>
      <c r="EQY38" s="0"/>
      <c r="EQZ38" s="0"/>
      <c r="ERA38" s="0"/>
      <c r="ERB38" s="0"/>
      <c r="ERC38" s="0"/>
      <c r="ERD38" s="0"/>
      <c r="ERE38" s="0"/>
      <c r="ERF38" s="0"/>
      <c r="ERG38" s="0"/>
      <c r="ERH38" s="0"/>
      <c r="ERI38" s="0"/>
      <c r="ERJ38" s="0"/>
      <c r="ERK38" s="0"/>
      <c r="ERL38" s="0"/>
      <c r="ERM38" s="0"/>
      <c r="ERN38" s="0"/>
      <c r="ERO38" s="0"/>
      <c r="ERP38" s="0"/>
      <c r="ERQ38" s="0"/>
      <c r="ERR38" s="0"/>
      <c r="ERS38" s="0"/>
      <c r="ERT38" s="0"/>
      <c r="ERU38" s="0"/>
      <c r="ERV38" s="0"/>
      <c r="ERW38" s="0"/>
      <c r="ERX38" s="0"/>
      <c r="ERY38" s="0"/>
      <c r="ERZ38" s="0"/>
      <c r="ESA38" s="0"/>
      <c r="ESB38" s="0"/>
      <c r="ESC38" s="0"/>
      <c r="ESD38" s="0"/>
      <c r="ESE38" s="0"/>
      <c r="ESF38" s="0"/>
      <c r="ESG38" s="0"/>
      <c r="ESH38" s="0"/>
      <c r="ESI38" s="0"/>
      <c r="ESJ38" s="0"/>
      <c r="ESK38" s="0"/>
      <c r="ESL38" s="0"/>
      <c r="ESM38" s="0"/>
      <c r="ESN38" s="0"/>
      <c r="ESO38" s="0"/>
      <c r="ESP38" s="0"/>
      <c r="ESQ38" s="0"/>
      <c r="ESR38" s="0"/>
      <c r="ESS38" s="0"/>
      <c r="EST38" s="0"/>
      <c r="ESU38" s="0"/>
      <c r="ESV38" s="0"/>
      <c r="ESW38" s="0"/>
      <c r="ESX38" s="0"/>
      <c r="ESY38" s="0"/>
      <c r="ESZ38" s="0"/>
      <c r="ETA38" s="0"/>
      <c r="ETB38" s="0"/>
      <c r="ETC38" s="0"/>
      <c r="ETD38" s="0"/>
      <c r="ETE38" s="0"/>
      <c r="ETF38" s="0"/>
      <c r="ETG38" s="0"/>
      <c r="ETH38" s="0"/>
      <c r="ETI38" s="0"/>
      <c r="ETJ38" s="0"/>
      <c r="ETK38" s="0"/>
      <c r="ETL38" s="0"/>
      <c r="ETM38" s="0"/>
      <c r="ETN38" s="0"/>
      <c r="ETO38" s="0"/>
      <c r="ETP38" s="0"/>
      <c r="ETQ38" s="0"/>
      <c r="ETR38" s="0"/>
      <c r="ETS38" s="0"/>
      <c r="ETT38" s="0"/>
      <c r="ETU38" s="0"/>
      <c r="ETV38" s="0"/>
      <c r="ETW38" s="0"/>
      <c r="ETX38" s="0"/>
      <c r="ETY38" s="0"/>
      <c r="ETZ38" s="0"/>
      <c r="EUA38" s="0"/>
      <c r="EUB38" s="0"/>
      <c r="EUC38" s="0"/>
      <c r="EUD38" s="0"/>
      <c r="EUE38" s="0"/>
      <c r="EUF38" s="0"/>
      <c r="EUG38" s="0"/>
      <c r="EUH38" s="0"/>
      <c r="EUI38" s="0"/>
      <c r="EUJ38" s="0"/>
      <c r="EUK38" s="0"/>
      <c r="EUL38" s="0"/>
      <c r="EUM38" s="0"/>
      <c r="EUN38" s="0"/>
      <c r="EUO38" s="0"/>
      <c r="EUP38" s="0"/>
      <c r="EUQ38" s="0"/>
      <c r="EUR38" s="0"/>
      <c r="EUS38" s="0"/>
      <c r="EUT38" s="0"/>
      <c r="EUU38" s="0"/>
      <c r="EUV38" s="0"/>
      <c r="EUW38" s="0"/>
      <c r="EUX38" s="0"/>
      <c r="EUY38" s="0"/>
      <c r="EUZ38" s="0"/>
      <c r="EVA38" s="0"/>
      <c r="EVB38" s="0"/>
      <c r="EVC38" s="0"/>
      <c r="EVD38" s="0"/>
      <c r="EVE38" s="0"/>
      <c r="EVF38" s="0"/>
      <c r="EVG38" s="0"/>
      <c r="EVH38" s="0"/>
      <c r="EVI38" s="0"/>
      <c r="EVJ38" s="0"/>
      <c r="EVK38" s="0"/>
      <c r="EVL38" s="0"/>
      <c r="EVM38" s="0"/>
      <c r="EVN38" s="0"/>
      <c r="EVO38" s="0"/>
      <c r="EVP38" s="0"/>
      <c r="EVQ38" s="0"/>
      <c r="EVR38" s="0"/>
      <c r="EVS38" s="0"/>
      <c r="EVT38" s="0"/>
      <c r="EVU38" s="0"/>
      <c r="EVV38" s="0"/>
      <c r="EVW38" s="0"/>
      <c r="EVX38" s="0"/>
      <c r="EVY38" s="0"/>
      <c r="EVZ38" s="0"/>
      <c r="EWA38" s="0"/>
      <c r="EWB38" s="0"/>
      <c r="EWC38" s="0"/>
      <c r="EWD38" s="0"/>
      <c r="EWE38" s="0"/>
      <c r="EWF38" s="0"/>
      <c r="EWG38" s="0"/>
      <c r="EWH38" s="0"/>
      <c r="EWI38" s="0"/>
      <c r="EWJ38" s="0"/>
      <c r="EWK38" s="0"/>
      <c r="EWL38" s="0"/>
      <c r="EWM38" s="0"/>
      <c r="EWN38" s="0"/>
      <c r="EWO38" s="0"/>
      <c r="EWP38" s="0"/>
      <c r="EWQ38" s="0"/>
      <c r="EWR38" s="0"/>
      <c r="EWS38" s="0"/>
      <c r="EWT38" s="0"/>
      <c r="EWU38" s="0"/>
      <c r="EWV38" s="0"/>
      <c r="EWW38" s="0"/>
      <c r="EWX38" s="0"/>
      <c r="EWY38" s="0"/>
      <c r="EWZ38" s="0"/>
      <c r="EXA38" s="0"/>
      <c r="EXB38" s="0"/>
      <c r="EXC38" s="0"/>
      <c r="EXD38" s="0"/>
      <c r="EXE38" s="0"/>
      <c r="EXF38" s="0"/>
      <c r="EXG38" s="0"/>
      <c r="EXH38" s="0"/>
      <c r="EXI38" s="0"/>
      <c r="EXJ38" s="0"/>
      <c r="EXK38" s="0"/>
      <c r="EXL38" s="0"/>
      <c r="EXM38" s="0"/>
      <c r="EXN38" s="0"/>
      <c r="EXO38" s="0"/>
      <c r="EXP38" s="0"/>
      <c r="EXQ38" s="0"/>
      <c r="EXR38" s="0"/>
      <c r="EXS38" s="0"/>
      <c r="EXT38" s="0"/>
      <c r="EXU38" s="0"/>
      <c r="EXV38" s="0"/>
      <c r="EXW38" s="0"/>
      <c r="EXX38" s="0"/>
      <c r="EXY38" s="0"/>
      <c r="EXZ38" s="0"/>
      <c r="EYA38" s="0"/>
      <c r="EYB38" s="0"/>
      <c r="EYC38" s="0"/>
      <c r="EYD38" s="0"/>
      <c r="EYE38" s="0"/>
      <c r="EYF38" s="0"/>
      <c r="EYG38" s="0"/>
      <c r="EYH38" s="0"/>
      <c r="EYI38" s="0"/>
      <c r="EYJ38" s="0"/>
      <c r="EYK38" s="0"/>
      <c r="EYL38" s="0"/>
      <c r="EYM38" s="0"/>
      <c r="EYN38" s="0"/>
      <c r="EYO38" s="0"/>
      <c r="EYP38" s="0"/>
      <c r="EYQ38" s="0"/>
      <c r="EYR38" s="0"/>
      <c r="EYS38" s="0"/>
      <c r="EYT38" s="0"/>
      <c r="EYU38" s="0"/>
      <c r="EYV38" s="0"/>
      <c r="EYW38" s="0"/>
      <c r="EYX38" s="0"/>
      <c r="EYY38" s="0"/>
      <c r="EYZ38" s="0"/>
      <c r="EZA38" s="0"/>
      <c r="EZB38" s="0"/>
      <c r="EZC38" s="0"/>
      <c r="EZD38" s="0"/>
      <c r="EZE38" s="0"/>
      <c r="EZF38" s="0"/>
      <c r="EZG38" s="0"/>
      <c r="EZH38" s="0"/>
      <c r="EZI38" s="0"/>
      <c r="EZJ38" s="0"/>
      <c r="EZK38" s="0"/>
      <c r="EZL38" s="0"/>
      <c r="EZM38" s="0"/>
      <c r="EZN38" s="0"/>
      <c r="EZO38" s="0"/>
      <c r="EZP38" s="0"/>
      <c r="EZQ38" s="0"/>
      <c r="EZR38" s="0"/>
      <c r="EZS38" s="0"/>
      <c r="EZT38" s="0"/>
      <c r="EZU38" s="0"/>
      <c r="EZV38" s="0"/>
      <c r="EZW38" s="0"/>
      <c r="EZX38" s="0"/>
      <c r="EZY38" s="0"/>
      <c r="EZZ38" s="0"/>
      <c r="FAA38" s="0"/>
      <c r="FAB38" s="0"/>
      <c r="FAC38" s="0"/>
      <c r="FAD38" s="0"/>
      <c r="FAE38" s="0"/>
      <c r="FAF38" s="0"/>
      <c r="FAG38" s="0"/>
      <c r="FAH38" s="0"/>
      <c r="FAI38" s="0"/>
      <c r="FAJ38" s="0"/>
      <c r="FAK38" s="0"/>
      <c r="FAL38" s="0"/>
      <c r="FAM38" s="0"/>
      <c r="FAN38" s="0"/>
      <c r="FAO38" s="0"/>
      <c r="FAP38" s="0"/>
      <c r="FAQ38" s="0"/>
      <c r="FAR38" s="0"/>
      <c r="FAS38" s="0"/>
      <c r="FAT38" s="0"/>
      <c r="FAU38" s="0"/>
      <c r="FAV38" s="0"/>
      <c r="FAW38" s="0"/>
      <c r="FAX38" s="0"/>
      <c r="FAY38" s="0"/>
      <c r="FAZ38" s="0"/>
      <c r="FBA38" s="0"/>
      <c r="FBB38" s="0"/>
      <c r="FBC38" s="0"/>
      <c r="FBD38" s="0"/>
      <c r="FBE38" s="0"/>
      <c r="FBF38" s="0"/>
      <c r="FBG38" s="0"/>
      <c r="FBH38" s="0"/>
      <c r="FBI38" s="0"/>
      <c r="FBJ38" s="0"/>
      <c r="FBK38" s="0"/>
      <c r="FBL38" s="0"/>
      <c r="FBM38" s="0"/>
      <c r="FBN38" s="0"/>
      <c r="FBO38" s="0"/>
      <c r="FBP38" s="0"/>
      <c r="FBQ38" s="0"/>
      <c r="FBR38" s="0"/>
      <c r="FBS38" s="0"/>
      <c r="FBT38" s="0"/>
      <c r="FBU38" s="0"/>
      <c r="FBV38" s="0"/>
      <c r="FBW38" s="0"/>
      <c r="FBX38" s="0"/>
      <c r="FBY38" s="0"/>
      <c r="FBZ38" s="0"/>
      <c r="FCA38" s="0"/>
      <c r="FCB38" s="0"/>
      <c r="FCC38" s="0"/>
      <c r="FCD38" s="0"/>
      <c r="FCE38" s="0"/>
      <c r="FCF38" s="0"/>
      <c r="FCG38" s="0"/>
      <c r="FCH38" s="0"/>
      <c r="FCI38" s="0"/>
      <c r="FCJ38" s="0"/>
      <c r="FCK38" s="0"/>
      <c r="FCL38" s="0"/>
      <c r="FCM38" s="0"/>
      <c r="FCN38" s="0"/>
      <c r="FCO38" s="0"/>
      <c r="FCP38" s="0"/>
      <c r="FCQ38" s="0"/>
      <c r="FCR38" s="0"/>
      <c r="FCS38" s="0"/>
      <c r="FCT38" s="0"/>
      <c r="FCU38" s="0"/>
      <c r="FCV38" s="0"/>
      <c r="FCW38" s="0"/>
      <c r="FCX38" s="0"/>
      <c r="FCY38" s="0"/>
      <c r="FCZ38" s="0"/>
      <c r="FDA38" s="0"/>
      <c r="FDB38" s="0"/>
      <c r="FDC38" s="0"/>
      <c r="FDD38" s="0"/>
      <c r="FDE38" s="0"/>
      <c r="FDF38" s="0"/>
      <c r="FDG38" s="0"/>
      <c r="FDH38" s="0"/>
      <c r="FDI38" s="0"/>
      <c r="FDJ38" s="0"/>
      <c r="FDK38" s="0"/>
      <c r="FDL38" s="0"/>
      <c r="FDM38" s="0"/>
      <c r="FDN38" s="0"/>
      <c r="FDO38" s="0"/>
      <c r="FDP38" s="0"/>
      <c r="FDQ38" s="0"/>
      <c r="FDR38" s="0"/>
      <c r="FDS38" s="0"/>
      <c r="FDT38" s="0"/>
      <c r="FDU38" s="0"/>
      <c r="FDV38" s="0"/>
      <c r="FDW38" s="0"/>
      <c r="FDX38" s="0"/>
      <c r="FDY38" s="0"/>
      <c r="FDZ38" s="0"/>
      <c r="FEA38" s="0"/>
      <c r="FEB38" s="0"/>
      <c r="FEC38" s="0"/>
      <c r="FED38" s="0"/>
      <c r="FEE38" s="0"/>
      <c r="FEF38" s="0"/>
      <c r="FEG38" s="0"/>
      <c r="FEH38" s="0"/>
      <c r="FEI38" s="0"/>
      <c r="FEJ38" s="0"/>
      <c r="FEK38" s="0"/>
      <c r="FEL38" s="0"/>
      <c r="FEM38" s="0"/>
      <c r="FEN38" s="0"/>
      <c r="FEO38" s="0"/>
      <c r="FEP38" s="0"/>
      <c r="FEQ38" s="0"/>
      <c r="FER38" s="0"/>
      <c r="FES38" s="0"/>
      <c r="FET38" s="0"/>
      <c r="FEU38" s="0"/>
      <c r="FEV38" s="0"/>
      <c r="FEW38" s="0"/>
      <c r="FEX38" s="0"/>
      <c r="FEY38" s="0"/>
      <c r="FEZ38" s="0"/>
      <c r="FFA38" s="0"/>
      <c r="FFB38" s="0"/>
      <c r="FFC38" s="0"/>
      <c r="FFD38" s="0"/>
      <c r="FFE38" s="0"/>
      <c r="FFF38" s="0"/>
      <c r="FFG38" s="0"/>
      <c r="FFH38" s="0"/>
      <c r="FFI38" s="0"/>
      <c r="FFJ38" s="0"/>
      <c r="FFK38" s="0"/>
      <c r="FFL38" s="0"/>
      <c r="FFM38" s="0"/>
      <c r="FFN38" s="0"/>
      <c r="FFO38" s="0"/>
      <c r="FFP38" s="0"/>
      <c r="FFQ38" s="0"/>
      <c r="FFR38" s="0"/>
      <c r="FFS38" s="0"/>
      <c r="FFT38" s="0"/>
      <c r="FFU38" s="0"/>
      <c r="FFV38" s="0"/>
      <c r="FFW38" s="0"/>
      <c r="FFX38" s="0"/>
      <c r="FFY38" s="0"/>
      <c r="FFZ38" s="0"/>
      <c r="FGA38" s="0"/>
      <c r="FGB38" s="0"/>
      <c r="FGC38" s="0"/>
      <c r="FGD38" s="0"/>
      <c r="FGE38" s="0"/>
      <c r="FGF38" s="0"/>
      <c r="FGG38" s="0"/>
      <c r="FGH38" s="0"/>
      <c r="FGI38" s="0"/>
      <c r="FGJ38" s="0"/>
      <c r="FGK38" s="0"/>
      <c r="FGL38" s="0"/>
      <c r="FGM38" s="0"/>
      <c r="FGN38" s="0"/>
      <c r="FGO38" s="0"/>
      <c r="FGP38" s="0"/>
      <c r="FGQ38" s="0"/>
      <c r="FGR38" s="0"/>
      <c r="FGS38" s="0"/>
      <c r="FGT38" s="0"/>
      <c r="FGU38" s="0"/>
      <c r="FGV38" s="0"/>
      <c r="FGW38" s="0"/>
      <c r="FGX38" s="0"/>
      <c r="FGY38" s="0"/>
      <c r="FGZ38" s="0"/>
      <c r="FHA38" s="0"/>
      <c r="FHB38" s="0"/>
      <c r="FHC38" s="0"/>
      <c r="FHD38" s="0"/>
      <c r="FHE38" s="0"/>
      <c r="FHF38" s="0"/>
      <c r="FHG38" s="0"/>
      <c r="FHH38" s="0"/>
      <c r="FHI38" s="0"/>
      <c r="FHJ38" s="0"/>
      <c r="FHK38" s="0"/>
      <c r="FHL38" s="0"/>
      <c r="FHM38" s="0"/>
      <c r="FHN38" s="0"/>
      <c r="FHO38" s="0"/>
      <c r="FHP38" s="0"/>
      <c r="FHQ38" s="0"/>
      <c r="FHR38" s="0"/>
      <c r="FHS38" s="0"/>
      <c r="FHT38" s="0"/>
      <c r="FHU38" s="0"/>
      <c r="FHV38" s="0"/>
      <c r="FHW38" s="0"/>
      <c r="FHX38" s="0"/>
      <c r="FHY38" s="0"/>
      <c r="FHZ38" s="0"/>
      <c r="FIA38" s="0"/>
      <c r="FIB38" s="0"/>
      <c r="FIC38" s="0"/>
      <c r="FID38" s="0"/>
      <c r="FIE38" s="0"/>
      <c r="FIF38" s="0"/>
      <c r="FIG38" s="0"/>
      <c r="FIH38" s="0"/>
      <c r="FII38" s="0"/>
      <c r="FIJ38" s="0"/>
      <c r="FIK38" s="0"/>
      <c r="FIL38" s="0"/>
      <c r="FIM38" s="0"/>
      <c r="FIN38" s="0"/>
      <c r="FIO38" s="0"/>
      <c r="FIP38" s="0"/>
      <c r="FIQ38" s="0"/>
      <c r="FIR38" s="0"/>
      <c r="FIS38" s="0"/>
      <c r="FIT38" s="0"/>
      <c r="FIU38" s="0"/>
      <c r="FIV38" s="0"/>
      <c r="FIW38" s="0"/>
      <c r="FIX38" s="0"/>
      <c r="FIY38" s="0"/>
      <c r="FIZ38" s="0"/>
      <c r="FJA38" s="0"/>
      <c r="FJB38" s="0"/>
      <c r="FJC38" s="0"/>
      <c r="FJD38" s="0"/>
      <c r="FJE38" s="0"/>
      <c r="FJF38" s="0"/>
      <c r="FJG38" s="0"/>
      <c r="FJH38" s="0"/>
      <c r="FJI38" s="0"/>
      <c r="FJJ38" s="0"/>
      <c r="FJK38" s="0"/>
      <c r="FJL38" s="0"/>
      <c r="FJM38" s="0"/>
      <c r="FJN38" s="0"/>
      <c r="FJO38" s="0"/>
      <c r="FJP38" s="0"/>
      <c r="FJQ38" s="0"/>
      <c r="FJR38" s="0"/>
      <c r="FJS38" s="0"/>
      <c r="FJT38" s="0"/>
      <c r="FJU38" s="0"/>
      <c r="FJV38" s="0"/>
      <c r="FJW38" s="0"/>
      <c r="FJX38" s="0"/>
      <c r="FJY38" s="0"/>
      <c r="FJZ38" s="0"/>
      <c r="FKA38" s="0"/>
      <c r="FKB38" s="0"/>
      <c r="FKC38" s="0"/>
      <c r="FKD38" s="0"/>
      <c r="FKE38" s="0"/>
      <c r="FKF38" s="0"/>
      <c r="FKG38" s="0"/>
      <c r="FKH38" s="0"/>
      <c r="FKI38" s="0"/>
      <c r="FKJ38" s="0"/>
      <c r="FKK38" s="0"/>
      <c r="FKL38" s="0"/>
      <c r="FKM38" s="0"/>
      <c r="FKN38" s="0"/>
      <c r="FKO38" s="0"/>
      <c r="FKP38" s="0"/>
      <c r="FKQ38" s="0"/>
      <c r="FKR38" s="0"/>
      <c r="FKS38" s="0"/>
      <c r="FKT38" s="0"/>
      <c r="FKU38" s="0"/>
      <c r="FKV38" s="0"/>
      <c r="FKW38" s="0"/>
      <c r="FKX38" s="0"/>
      <c r="FKY38" s="0"/>
      <c r="FKZ38" s="0"/>
      <c r="FLA38" s="0"/>
      <c r="FLB38" s="0"/>
      <c r="FLC38" s="0"/>
      <c r="FLD38" s="0"/>
      <c r="FLE38" s="0"/>
      <c r="FLF38" s="0"/>
      <c r="FLG38" s="0"/>
      <c r="FLH38" s="0"/>
      <c r="FLI38" s="0"/>
      <c r="FLJ38" s="0"/>
      <c r="FLK38" s="0"/>
      <c r="FLL38" s="0"/>
      <c r="FLM38" s="0"/>
      <c r="FLN38" s="0"/>
      <c r="FLO38" s="0"/>
      <c r="FLP38" s="0"/>
      <c r="FLQ38" s="0"/>
      <c r="FLR38" s="0"/>
      <c r="FLS38" s="0"/>
      <c r="FLT38" s="0"/>
      <c r="FLU38" s="0"/>
      <c r="FLV38" s="0"/>
      <c r="FLW38" s="0"/>
      <c r="FLX38" s="0"/>
      <c r="FLY38" s="0"/>
      <c r="FLZ38" s="0"/>
      <c r="FMA38" s="0"/>
      <c r="FMB38" s="0"/>
      <c r="FMC38" s="0"/>
      <c r="FMD38" s="0"/>
      <c r="FME38" s="0"/>
      <c r="FMF38" s="0"/>
      <c r="FMG38" s="0"/>
      <c r="FMH38" s="0"/>
      <c r="FMI38" s="0"/>
      <c r="FMJ38" s="0"/>
      <c r="FMK38" s="0"/>
      <c r="FML38" s="0"/>
      <c r="FMM38" s="0"/>
      <c r="FMN38" s="0"/>
      <c r="FMO38" s="0"/>
      <c r="FMP38" s="0"/>
      <c r="FMQ38" s="0"/>
      <c r="FMR38" s="0"/>
      <c r="FMS38" s="0"/>
      <c r="FMT38" s="0"/>
      <c r="FMU38" s="0"/>
      <c r="FMV38" s="0"/>
      <c r="FMW38" s="0"/>
      <c r="FMX38" s="0"/>
      <c r="FMY38" s="0"/>
      <c r="FMZ38" s="0"/>
      <c r="FNA38" s="0"/>
      <c r="FNB38" s="0"/>
      <c r="FNC38" s="0"/>
      <c r="FND38" s="0"/>
      <c r="FNE38" s="0"/>
      <c r="FNF38" s="0"/>
      <c r="FNG38" s="0"/>
      <c r="FNH38" s="0"/>
      <c r="FNI38" s="0"/>
      <c r="FNJ38" s="0"/>
      <c r="FNK38" s="0"/>
      <c r="FNL38" s="0"/>
      <c r="FNM38" s="0"/>
      <c r="FNN38" s="0"/>
      <c r="FNO38" s="0"/>
      <c r="FNP38" s="0"/>
      <c r="FNQ38" s="0"/>
      <c r="FNR38" s="0"/>
      <c r="FNS38" s="0"/>
      <c r="FNT38" s="0"/>
      <c r="FNU38" s="0"/>
      <c r="FNV38" s="0"/>
      <c r="FNW38" s="0"/>
      <c r="FNX38" s="0"/>
      <c r="FNY38" s="0"/>
      <c r="FNZ38" s="0"/>
      <c r="FOA38" s="0"/>
      <c r="FOB38" s="0"/>
      <c r="FOC38" s="0"/>
      <c r="FOD38" s="0"/>
      <c r="FOE38" s="0"/>
      <c r="FOF38" s="0"/>
      <c r="FOG38" s="0"/>
      <c r="FOH38" s="0"/>
      <c r="FOI38" s="0"/>
      <c r="FOJ38" s="0"/>
      <c r="FOK38" s="0"/>
      <c r="FOL38" s="0"/>
      <c r="FOM38" s="0"/>
      <c r="FON38" s="0"/>
      <c r="FOO38" s="0"/>
      <c r="FOP38" s="0"/>
      <c r="FOQ38" s="0"/>
      <c r="FOR38" s="0"/>
      <c r="FOS38" s="0"/>
      <c r="FOT38" s="0"/>
      <c r="FOU38" s="0"/>
      <c r="FOV38" s="0"/>
      <c r="FOW38" s="0"/>
      <c r="FOX38" s="0"/>
      <c r="FOY38" s="0"/>
      <c r="FOZ38" s="0"/>
      <c r="FPA38" s="0"/>
      <c r="FPB38" s="0"/>
      <c r="FPC38" s="0"/>
      <c r="FPD38" s="0"/>
      <c r="FPE38" s="0"/>
      <c r="FPF38" s="0"/>
      <c r="FPG38" s="0"/>
      <c r="FPH38" s="0"/>
      <c r="FPI38" s="0"/>
      <c r="FPJ38" s="0"/>
      <c r="FPK38" s="0"/>
      <c r="FPL38" s="0"/>
      <c r="FPM38" s="0"/>
      <c r="FPN38" s="0"/>
      <c r="FPO38" s="0"/>
      <c r="FPP38" s="0"/>
      <c r="FPQ38" s="0"/>
      <c r="FPR38" s="0"/>
      <c r="FPS38" s="0"/>
      <c r="FPT38" s="0"/>
      <c r="FPU38" s="0"/>
      <c r="FPV38" s="0"/>
      <c r="FPW38" s="0"/>
      <c r="FPX38" s="0"/>
      <c r="FPY38" s="0"/>
      <c r="FPZ38" s="0"/>
      <c r="FQA38" s="0"/>
      <c r="FQB38" s="0"/>
      <c r="FQC38" s="0"/>
      <c r="FQD38" s="0"/>
      <c r="FQE38" s="0"/>
      <c r="FQF38" s="0"/>
      <c r="FQG38" s="0"/>
      <c r="FQH38" s="0"/>
      <c r="FQI38" s="0"/>
      <c r="FQJ38" s="0"/>
      <c r="FQK38" s="0"/>
      <c r="FQL38" s="0"/>
      <c r="FQM38" s="0"/>
      <c r="FQN38" s="0"/>
      <c r="FQO38" s="0"/>
      <c r="FQP38" s="0"/>
      <c r="FQQ38" s="0"/>
      <c r="FQR38" s="0"/>
      <c r="FQS38" s="0"/>
      <c r="FQT38" s="0"/>
      <c r="FQU38" s="0"/>
      <c r="FQV38" s="0"/>
      <c r="FQW38" s="0"/>
      <c r="FQX38" s="0"/>
      <c r="FQY38" s="0"/>
      <c r="FQZ38" s="0"/>
      <c r="FRA38" s="0"/>
      <c r="FRB38" s="0"/>
      <c r="FRC38" s="0"/>
      <c r="FRD38" s="0"/>
      <c r="FRE38" s="0"/>
      <c r="FRF38" s="0"/>
      <c r="FRG38" s="0"/>
      <c r="FRH38" s="0"/>
      <c r="FRI38" s="0"/>
      <c r="FRJ38" s="0"/>
      <c r="FRK38" s="0"/>
      <c r="FRL38" s="0"/>
      <c r="FRM38" s="0"/>
      <c r="FRN38" s="0"/>
      <c r="FRO38" s="0"/>
      <c r="FRP38" s="0"/>
      <c r="FRQ38" s="0"/>
      <c r="FRR38" s="0"/>
      <c r="FRS38" s="0"/>
      <c r="FRT38" s="0"/>
      <c r="FRU38" s="0"/>
      <c r="FRV38" s="0"/>
      <c r="FRW38" s="0"/>
      <c r="FRX38" s="0"/>
      <c r="FRY38" s="0"/>
      <c r="FRZ38" s="0"/>
      <c r="FSA38" s="0"/>
      <c r="FSB38" s="0"/>
      <c r="FSC38" s="0"/>
      <c r="FSD38" s="0"/>
      <c r="FSE38" s="0"/>
      <c r="FSF38" s="0"/>
      <c r="FSG38" s="0"/>
      <c r="FSH38" s="0"/>
      <c r="FSI38" s="0"/>
      <c r="FSJ38" s="0"/>
      <c r="FSK38" s="0"/>
      <c r="FSL38" s="0"/>
      <c r="FSM38" s="0"/>
      <c r="FSN38" s="0"/>
      <c r="FSO38" s="0"/>
      <c r="FSP38" s="0"/>
      <c r="FSQ38" s="0"/>
      <c r="FSR38" s="0"/>
      <c r="FSS38" s="0"/>
      <c r="FST38" s="0"/>
      <c r="FSU38" s="0"/>
      <c r="FSV38" s="0"/>
      <c r="FSW38" s="0"/>
      <c r="FSX38" s="0"/>
      <c r="FSY38" s="0"/>
      <c r="FSZ38" s="0"/>
      <c r="FTA38" s="0"/>
      <c r="FTB38" s="0"/>
      <c r="FTC38" s="0"/>
      <c r="FTD38" s="0"/>
      <c r="FTE38" s="0"/>
      <c r="FTF38" s="0"/>
      <c r="FTG38" s="0"/>
      <c r="FTH38" s="0"/>
      <c r="FTI38" s="0"/>
      <c r="FTJ38" s="0"/>
      <c r="FTK38" s="0"/>
      <c r="FTL38" s="0"/>
      <c r="FTM38" s="0"/>
      <c r="FTN38" s="0"/>
      <c r="FTO38" s="0"/>
      <c r="FTP38" s="0"/>
      <c r="FTQ38" s="0"/>
      <c r="FTR38" s="0"/>
      <c r="FTS38" s="0"/>
      <c r="FTT38" s="0"/>
      <c r="FTU38" s="0"/>
      <c r="FTV38" s="0"/>
      <c r="FTW38" s="0"/>
      <c r="FTX38" s="0"/>
      <c r="FTY38" s="0"/>
      <c r="FTZ38" s="0"/>
      <c r="FUA38" s="0"/>
      <c r="FUB38" s="0"/>
      <c r="FUC38" s="0"/>
      <c r="FUD38" s="0"/>
      <c r="FUE38" s="0"/>
      <c r="FUF38" s="0"/>
      <c r="FUG38" s="0"/>
      <c r="FUH38" s="0"/>
      <c r="FUI38" s="0"/>
      <c r="FUJ38" s="0"/>
      <c r="FUK38" s="0"/>
      <c r="FUL38" s="0"/>
      <c r="FUM38" s="0"/>
      <c r="FUN38" s="0"/>
      <c r="FUO38" s="0"/>
      <c r="FUP38" s="0"/>
      <c r="FUQ38" s="0"/>
      <c r="FUR38" s="0"/>
      <c r="FUS38" s="0"/>
      <c r="FUT38" s="0"/>
      <c r="FUU38" s="0"/>
      <c r="FUV38" s="0"/>
      <c r="FUW38" s="0"/>
      <c r="FUX38" s="0"/>
      <c r="FUY38" s="0"/>
      <c r="FUZ38" s="0"/>
      <c r="FVA38" s="0"/>
      <c r="FVB38" s="0"/>
      <c r="FVC38" s="0"/>
      <c r="FVD38" s="0"/>
      <c r="FVE38" s="0"/>
      <c r="FVF38" s="0"/>
      <c r="FVG38" s="0"/>
      <c r="FVH38" s="0"/>
      <c r="FVI38" s="0"/>
      <c r="FVJ38" s="0"/>
      <c r="FVK38" s="0"/>
      <c r="FVL38" s="0"/>
      <c r="FVM38" s="0"/>
      <c r="FVN38" s="0"/>
      <c r="FVO38" s="0"/>
      <c r="FVP38" s="0"/>
      <c r="FVQ38" s="0"/>
      <c r="FVR38" s="0"/>
      <c r="FVS38" s="0"/>
      <c r="FVT38" s="0"/>
      <c r="FVU38" s="0"/>
      <c r="FVV38" s="0"/>
      <c r="FVW38" s="0"/>
      <c r="FVX38" s="0"/>
      <c r="FVY38" s="0"/>
      <c r="FVZ38" s="0"/>
      <c r="FWA38" s="0"/>
      <c r="FWB38" s="0"/>
      <c r="FWC38" s="0"/>
      <c r="FWD38" s="0"/>
      <c r="FWE38" s="0"/>
      <c r="FWF38" s="0"/>
      <c r="FWG38" s="0"/>
      <c r="FWH38" s="0"/>
      <c r="FWI38" s="0"/>
      <c r="FWJ38" s="0"/>
      <c r="FWK38" s="0"/>
      <c r="FWL38" s="0"/>
      <c r="FWM38" s="0"/>
      <c r="FWN38" s="0"/>
      <c r="FWO38" s="0"/>
      <c r="FWP38" s="0"/>
      <c r="FWQ38" s="0"/>
      <c r="FWR38" s="0"/>
      <c r="FWS38" s="0"/>
      <c r="FWT38" s="0"/>
      <c r="FWU38" s="0"/>
      <c r="FWV38" s="0"/>
      <c r="FWW38" s="0"/>
      <c r="FWX38" s="0"/>
      <c r="FWY38" s="0"/>
      <c r="FWZ38" s="0"/>
      <c r="FXA38" s="0"/>
      <c r="FXB38" s="0"/>
      <c r="FXC38" s="0"/>
      <c r="FXD38" s="0"/>
      <c r="FXE38" s="0"/>
      <c r="FXF38" s="0"/>
      <c r="FXG38" s="0"/>
      <c r="FXH38" s="0"/>
      <c r="FXI38" s="0"/>
      <c r="FXJ38" s="0"/>
      <c r="FXK38" s="0"/>
      <c r="FXL38" s="0"/>
      <c r="FXM38" s="0"/>
      <c r="FXN38" s="0"/>
      <c r="FXO38" s="0"/>
      <c r="FXP38" s="0"/>
      <c r="FXQ38" s="0"/>
      <c r="FXR38" s="0"/>
      <c r="FXS38" s="0"/>
      <c r="FXT38" s="0"/>
      <c r="FXU38" s="0"/>
      <c r="FXV38" s="0"/>
      <c r="FXW38" s="0"/>
      <c r="FXX38" s="0"/>
      <c r="FXY38" s="0"/>
      <c r="FXZ38" s="0"/>
      <c r="FYA38" s="0"/>
      <c r="FYB38" s="0"/>
      <c r="FYC38" s="0"/>
      <c r="FYD38" s="0"/>
      <c r="FYE38" s="0"/>
      <c r="FYF38" s="0"/>
      <c r="FYG38" s="0"/>
      <c r="FYH38" s="0"/>
      <c r="FYI38" s="0"/>
      <c r="FYJ38" s="0"/>
      <c r="FYK38" s="0"/>
      <c r="FYL38" s="0"/>
      <c r="FYM38" s="0"/>
      <c r="FYN38" s="0"/>
      <c r="FYO38" s="0"/>
      <c r="FYP38" s="0"/>
      <c r="FYQ38" s="0"/>
      <c r="FYR38" s="0"/>
      <c r="FYS38" s="0"/>
      <c r="FYT38" s="0"/>
      <c r="FYU38" s="0"/>
      <c r="FYV38" s="0"/>
      <c r="FYW38" s="0"/>
      <c r="FYX38" s="0"/>
      <c r="FYY38" s="0"/>
      <c r="FYZ38" s="0"/>
      <c r="FZA38" s="0"/>
      <c r="FZB38" s="0"/>
      <c r="FZC38" s="0"/>
      <c r="FZD38" s="0"/>
      <c r="FZE38" s="0"/>
      <c r="FZF38" s="0"/>
      <c r="FZG38" s="0"/>
      <c r="FZH38" s="0"/>
      <c r="FZI38" s="0"/>
      <c r="FZJ38" s="0"/>
      <c r="FZK38" s="0"/>
      <c r="FZL38" s="0"/>
      <c r="FZM38" s="0"/>
      <c r="FZN38" s="0"/>
      <c r="FZO38" s="0"/>
      <c r="FZP38" s="0"/>
      <c r="FZQ38" s="0"/>
      <c r="FZR38" s="0"/>
      <c r="FZS38" s="0"/>
      <c r="FZT38" s="0"/>
      <c r="FZU38" s="0"/>
      <c r="FZV38" s="0"/>
      <c r="FZW38" s="0"/>
      <c r="FZX38" s="0"/>
      <c r="FZY38" s="0"/>
      <c r="FZZ38" s="0"/>
      <c r="GAA38" s="0"/>
      <c r="GAB38" s="0"/>
      <c r="GAC38" s="0"/>
      <c r="GAD38" s="0"/>
      <c r="GAE38" s="0"/>
      <c r="GAF38" s="0"/>
      <c r="GAG38" s="0"/>
      <c r="GAH38" s="0"/>
      <c r="GAI38" s="0"/>
      <c r="GAJ38" s="0"/>
      <c r="GAK38" s="0"/>
      <c r="GAL38" s="0"/>
      <c r="GAM38" s="0"/>
      <c r="GAN38" s="0"/>
      <c r="GAO38" s="0"/>
      <c r="GAP38" s="0"/>
      <c r="GAQ38" s="0"/>
      <c r="GAR38" s="0"/>
      <c r="GAS38" s="0"/>
      <c r="GAT38" s="0"/>
      <c r="GAU38" s="0"/>
      <c r="GAV38" s="0"/>
      <c r="GAW38" s="0"/>
      <c r="GAX38" s="0"/>
      <c r="GAY38" s="0"/>
      <c r="GAZ38" s="0"/>
      <c r="GBA38" s="0"/>
      <c r="GBB38" s="0"/>
      <c r="GBC38" s="0"/>
      <c r="GBD38" s="0"/>
      <c r="GBE38" s="0"/>
      <c r="GBF38" s="0"/>
      <c r="GBG38" s="0"/>
      <c r="GBH38" s="0"/>
      <c r="GBI38" s="0"/>
      <c r="GBJ38" s="0"/>
      <c r="GBK38" s="0"/>
      <c r="GBL38" s="0"/>
      <c r="GBM38" s="0"/>
      <c r="GBN38" s="0"/>
      <c r="GBO38" s="0"/>
      <c r="GBP38" s="0"/>
      <c r="GBQ38" s="0"/>
      <c r="GBR38" s="0"/>
      <c r="GBS38" s="0"/>
      <c r="GBT38" s="0"/>
      <c r="GBU38" s="0"/>
      <c r="GBV38" s="0"/>
      <c r="GBW38" s="0"/>
      <c r="GBX38" s="0"/>
      <c r="GBY38" s="0"/>
      <c r="GBZ38" s="0"/>
      <c r="GCA38" s="0"/>
      <c r="GCB38" s="0"/>
      <c r="GCC38" s="0"/>
      <c r="GCD38" s="0"/>
      <c r="GCE38" s="0"/>
      <c r="GCF38" s="0"/>
      <c r="GCG38" s="0"/>
      <c r="GCH38" s="0"/>
      <c r="GCI38" s="0"/>
      <c r="GCJ38" s="0"/>
      <c r="GCK38" s="0"/>
      <c r="GCL38" s="0"/>
      <c r="GCM38" s="0"/>
      <c r="GCN38" s="0"/>
      <c r="GCO38" s="0"/>
      <c r="GCP38" s="0"/>
      <c r="GCQ38" s="0"/>
      <c r="GCR38" s="0"/>
      <c r="GCS38" s="0"/>
      <c r="GCT38" s="0"/>
      <c r="GCU38" s="0"/>
      <c r="GCV38" s="0"/>
      <c r="GCW38" s="0"/>
      <c r="GCX38" s="0"/>
      <c r="GCY38" s="0"/>
      <c r="GCZ38" s="0"/>
      <c r="GDA38" s="0"/>
      <c r="GDB38" s="0"/>
      <c r="GDC38" s="0"/>
      <c r="GDD38" s="0"/>
      <c r="GDE38" s="0"/>
      <c r="GDF38" s="0"/>
      <c r="GDG38" s="0"/>
      <c r="GDH38" s="0"/>
      <c r="GDI38" s="0"/>
      <c r="GDJ38" s="0"/>
      <c r="GDK38" s="0"/>
      <c r="GDL38" s="0"/>
      <c r="GDM38" s="0"/>
      <c r="GDN38" s="0"/>
      <c r="GDO38" s="0"/>
      <c r="GDP38" s="0"/>
      <c r="GDQ38" s="0"/>
      <c r="GDR38" s="0"/>
      <c r="GDS38" s="0"/>
      <c r="GDT38" s="0"/>
      <c r="GDU38" s="0"/>
      <c r="GDV38" s="0"/>
      <c r="GDW38" s="0"/>
      <c r="GDX38" s="0"/>
      <c r="GDY38" s="0"/>
      <c r="GDZ38" s="0"/>
      <c r="GEA38" s="0"/>
      <c r="GEB38" s="0"/>
      <c r="GEC38" s="0"/>
      <c r="GED38" s="0"/>
      <c r="GEE38" s="0"/>
      <c r="GEF38" s="0"/>
      <c r="GEG38" s="0"/>
      <c r="GEH38" s="0"/>
      <c r="GEI38" s="0"/>
      <c r="GEJ38" s="0"/>
      <c r="GEK38" s="0"/>
      <c r="GEL38" s="0"/>
      <c r="GEM38" s="0"/>
      <c r="GEN38" s="0"/>
      <c r="GEO38" s="0"/>
      <c r="GEP38" s="0"/>
      <c r="GEQ38" s="0"/>
      <c r="GER38" s="0"/>
      <c r="GES38" s="0"/>
      <c r="GET38" s="0"/>
      <c r="GEU38" s="0"/>
      <c r="GEV38" s="0"/>
      <c r="GEW38" s="0"/>
      <c r="GEX38" s="0"/>
      <c r="GEY38" s="0"/>
      <c r="GEZ38" s="0"/>
      <c r="GFA38" s="0"/>
      <c r="GFB38" s="0"/>
      <c r="GFC38" s="0"/>
      <c r="GFD38" s="0"/>
      <c r="GFE38" s="0"/>
      <c r="GFF38" s="0"/>
      <c r="GFG38" s="0"/>
      <c r="GFH38" s="0"/>
      <c r="GFI38" s="0"/>
      <c r="GFJ38" s="0"/>
      <c r="GFK38" s="0"/>
      <c r="GFL38" s="0"/>
      <c r="GFM38" s="0"/>
      <c r="GFN38" s="0"/>
      <c r="GFO38" s="0"/>
      <c r="GFP38" s="0"/>
      <c r="GFQ38" s="0"/>
      <c r="GFR38" s="0"/>
      <c r="GFS38" s="0"/>
      <c r="GFT38" s="0"/>
      <c r="GFU38" s="0"/>
      <c r="GFV38" s="0"/>
      <c r="GFW38" s="0"/>
      <c r="GFX38" s="0"/>
      <c r="GFY38" s="0"/>
      <c r="GFZ38" s="0"/>
      <c r="GGA38" s="0"/>
      <c r="GGB38" s="0"/>
      <c r="GGC38" s="0"/>
      <c r="GGD38" s="0"/>
      <c r="GGE38" s="0"/>
      <c r="GGF38" s="0"/>
      <c r="GGG38" s="0"/>
      <c r="GGH38" s="0"/>
      <c r="GGI38" s="0"/>
      <c r="GGJ38" s="0"/>
      <c r="GGK38" s="0"/>
      <c r="GGL38" s="0"/>
      <c r="GGM38" s="0"/>
      <c r="GGN38" s="0"/>
      <c r="GGO38" s="0"/>
      <c r="GGP38" s="0"/>
      <c r="GGQ38" s="0"/>
      <c r="GGR38" s="0"/>
      <c r="GGS38" s="0"/>
      <c r="GGT38" s="0"/>
      <c r="GGU38" s="0"/>
      <c r="GGV38" s="0"/>
      <c r="GGW38" s="0"/>
      <c r="GGX38" s="0"/>
      <c r="GGY38" s="0"/>
      <c r="GGZ38" s="0"/>
      <c r="GHA38" s="0"/>
      <c r="GHB38" s="0"/>
      <c r="GHC38" s="0"/>
      <c r="GHD38" s="0"/>
      <c r="GHE38" s="0"/>
      <c r="GHF38" s="0"/>
      <c r="GHG38" s="0"/>
      <c r="GHH38" s="0"/>
      <c r="GHI38" s="0"/>
      <c r="GHJ38" s="0"/>
      <c r="GHK38" s="0"/>
      <c r="GHL38" s="0"/>
      <c r="GHM38" s="0"/>
      <c r="GHN38" s="0"/>
      <c r="GHO38" s="0"/>
      <c r="GHP38" s="0"/>
      <c r="GHQ38" s="0"/>
      <c r="GHR38" s="0"/>
      <c r="GHS38" s="0"/>
      <c r="GHT38" s="0"/>
      <c r="GHU38" s="0"/>
      <c r="GHV38" s="0"/>
      <c r="GHW38" s="0"/>
      <c r="GHX38" s="0"/>
      <c r="GHY38" s="0"/>
      <c r="GHZ38" s="0"/>
      <c r="GIA38" s="0"/>
      <c r="GIB38" s="0"/>
      <c r="GIC38" s="0"/>
      <c r="GID38" s="0"/>
      <c r="GIE38" s="0"/>
      <c r="GIF38" s="0"/>
      <c r="GIG38" s="0"/>
      <c r="GIH38" s="0"/>
      <c r="GII38" s="0"/>
      <c r="GIJ38" s="0"/>
      <c r="GIK38" s="0"/>
      <c r="GIL38" s="0"/>
      <c r="GIM38" s="0"/>
      <c r="GIN38" s="0"/>
      <c r="GIO38" s="0"/>
      <c r="GIP38" s="0"/>
      <c r="GIQ38" s="0"/>
      <c r="GIR38" s="0"/>
      <c r="GIS38" s="0"/>
      <c r="GIT38" s="0"/>
      <c r="GIU38" s="0"/>
      <c r="GIV38" s="0"/>
      <c r="GIW38" s="0"/>
      <c r="GIX38" s="0"/>
      <c r="GIY38" s="0"/>
      <c r="GIZ38" s="0"/>
      <c r="GJA38" s="0"/>
      <c r="GJB38" s="0"/>
      <c r="GJC38" s="0"/>
      <c r="GJD38" s="0"/>
      <c r="GJE38" s="0"/>
      <c r="GJF38" s="0"/>
      <c r="GJG38" s="0"/>
      <c r="GJH38" s="0"/>
      <c r="GJI38" s="0"/>
      <c r="GJJ38" s="0"/>
      <c r="GJK38" s="0"/>
      <c r="GJL38" s="0"/>
      <c r="GJM38" s="0"/>
      <c r="GJN38" s="0"/>
      <c r="GJO38" s="0"/>
      <c r="GJP38" s="0"/>
      <c r="GJQ38" s="0"/>
      <c r="GJR38" s="0"/>
      <c r="GJS38" s="0"/>
      <c r="GJT38" s="0"/>
      <c r="GJU38" s="0"/>
      <c r="GJV38" s="0"/>
      <c r="GJW38" s="0"/>
      <c r="GJX38" s="0"/>
      <c r="GJY38" s="0"/>
      <c r="GJZ38" s="0"/>
      <c r="GKA38" s="0"/>
      <c r="GKB38" s="0"/>
      <c r="GKC38" s="0"/>
      <c r="GKD38" s="0"/>
      <c r="GKE38" s="0"/>
      <c r="GKF38" s="0"/>
      <c r="GKG38" s="0"/>
      <c r="GKH38" s="0"/>
      <c r="GKI38" s="0"/>
      <c r="GKJ38" s="0"/>
      <c r="GKK38" s="0"/>
      <c r="GKL38" s="0"/>
      <c r="GKM38" s="0"/>
      <c r="GKN38" s="0"/>
      <c r="GKO38" s="0"/>
      <c r="GKP38" s="0"/>
      <c r="GKQ38" s="0"/>
      <c r="GKR38" s="0"/>
      <c r="GKS38" s="0"/>
      <c r="GKT38" s="0"/>
      <c r="GKU38" s="0"/>
      <c r="GKV38" s="0"/>
      <c r="GKW38" s="0"/>
      <c r="GKX38" s="0"/>
      <c r="GKY38" s="0"/>
      <c r="GKZ38" s="0"/>
      <c r="GLA38" s="0"/>
      <c r="GLB38" s="0"/>
      <c r="GLC38" s="0"/>
      <c r="GLD38" s="0"/>
      <c r="GLE38" s="0"/>
      <c r="GLF38" s="0"/>
      <c r="GLG38" s="0"/>
      <c r="GLH38" s="0"/>
      <c r="GLI38" s="0"/>
      <c r="GLJ38" s="0"/>
      <c r="GLK38" s="0"/>
      <c r="GLL38" s="0"/>
      <c r="GLM38" s="0"/>
      <c r="GLN38" s="0"/>
      <c r="GLO38" s="0"/>
      <c r="GLP38" s="0"/>
      <c r="GLQ38" s="0"/>
      <c r="GLR38" s="0"/>
      <c r="GLS38" s="0"/>
      <c r="GLT38" s="0"/>
      <c r="GLU38" s="0"/>
      <c r="GLV38" s="0"/>
      <c r="GLW38" s="0"/>
      <c r="GLX38" s="0"/>
      <c r="GLY38" s="0"/>
      <c r="GLZ38" s="0"/>
      <c r="GMA38" s="0"/>
      <c r="GMB38" s="0"/>
      <c r="GMC38" s="0"/>
      <c r="GMD38" s="0"/>
      <c r="GME38" s="0"/>
      <c r="GMF38" s="0"/>
      <c r="GMG38" s="0"/>
      <c r="GMH38" s="0"/>
      <c r="GMI38" s="0"/>
      <c r="GMJ38" s="0"/>
      <c r="GMK38" s="0"/>
      <c r="GML38" s="0"/>
      <c r="GMM38" s="0"/>
      <c r="GMN38" s="0"/>
      <c r="GMO38" s="0"/>
      <c r="GMP38" s="0"/>
      <c r="GMQ38" s="0"/>
      <c r="GMR38" s="0"/>
      <c r="GMS38" s="0"/>
      <c r="GMT38" s="0"/>
      <c r="GMU38" s="0"/>
      <c r="GMV38" s="0"/>
      <c r="GMW38" s="0"/>
      <c r="GMX38" s="0"/>
      <c r="GMY38" s="0"/>
      <c r="GMZ38" s="0"/>
      <c r="GNA38" s="0"/>
      <c r="GNB38" s="0"/>
      <c r="GNC38" s="0"/>
      <c r="GND38" s="0"/>
      <c r="GNE38" s="0"/>
      <c r="GNF38" s="0"/>
      <c r="GNG38" s="0"/>
      <c r="GNH38" s="0"/>
      <c r="GNI38" s="0"/>
      <c r="GNJ38" s="0"/>
      <c r="GNK38" s="0"/>
      <c r="GNL38" s="0"/>
      <c r="GNM38" s="0"/>
      <c r="GNN38" s="0"/>
      <c r="GNO38" s="0"/>
      <c r="GNP38" s="0"/>
      <c r="GNQ38" s="0"/>
      <c r="GNR38" s="0"/>
      <c r="GNS38" s="0"/>
      <c r="GNT38" s="0"/>
      <c r="GNU38" s="0"/>
      <c r="GNV38" s="0"/>
      <c r="GNW38" s="0"/>
      <c r="GNX38" s="0"/>
      <c r="GNY38" s="0"/>
      <c r="GNZ38" s="0"/>
      <c r="GOA38" s="0"/>
      <c r="GOB38" s="0"/>
      <c r="GOC38" s="0"/>
      <c r="GOD38" s="0"/>
      <c r="GOE38" s="0"/>
      <c r="GOF38" s="0"/>
      <c r="GOG38" s="0"/>
      <c r="GOH38" s="0"/>
      <c r="GOI38" s="0"/>
      <c r="GOJ38" s="0"/>
      <c r="GOK38" s="0"/>
      <c r="GOL38" s="0"/>
      <c r="GOM38" s="0"/>
      <c r="GON38" s="0"/>
      <c r="GOO38" s="0"/>
      <c r="GOP38" s="0"/>
      <c r="GOQ38" s="0"/>
      <c r="GOR38" s="0"/>
      <c r="GOS38" s="0"/>
      <c r="GOT38" s="0"/>
      <c r="GOU38" s="0"/>
      <c r="GOV38" s="0"/>
      <c r="GOW38" s="0"/>
      <c r="GOX38" s="0"/>
      <c r="GOY38" s="0"/>
      <c r="GOZ38" s="0"/>
      <c r="GPA38" s="0"/>
      <c r="GPB38" s="0"/>
      <c r="GPC38" s="0"/>
      <c r="GPD38" s="0"/>
      <c r="GPE38" s="0"/>
      <c r="GPF38" s="0"/>
      <c r="GPG38" s="0"/>
      <c r="GPH38" s="0"/>
      <c r="GPI38" s="0"/>
      <c r="GPJ38" s="0"/>
      <c r="GPK38" s="0"/>
      <c r="GPL38" s="0"/>
      <c r="GPM38" s="0"/>
      <c r="GPN38" s="0"/>
      <c r="GPO38" s="0"/>
      <c r="GPP38" s="0"/>
      <c r="GPQ38" s="0"/>
      <c r="GPR38" s="0"/>
      <c r="GPS38" s="0"/>
      <c r="GPT38" s="0"/>
      <c r="GPU38" s="0"/>
      <c r="GPV38" s="0"/>
      <c r="GPW38" s="0"/>
      <c r="GPX38" s="0"/>
      <c r="GPY38" s="0"/>
      <c r="GPZ38" s="0"/>
      <c r="GQA38" s="0"/>
      <c r="GQB38" s="0"/>
      <c r="GQC38" s="0"/>
      <c r="GQD38" s="0"/>
      <c r="GQE38" s="0"/>
      <c r="GQF38" s="0"/>
      <c r="GQG38" s="0"/>
      <c r="GQH38" s="0"/>
      <c r="GQI38" s="0"/>
      <c r="GQJ38" s="0"/>
      <c r="GQK38" s="0"/>
      <c r="GQL38" s="0"/>
      <c r="GQM38" s="0"/>
      <c r="GQN38" s="0"/>
      <c r="GQO38" s="0"/>
      <c r="GQP38" s="0"/>
      <c r="GQQ38" s="0"/>
      <c r="GQR38" s="0"/>
      <c r="GQS38" s="0"/>
      <c r="GQT38" s="0"/>
      <c r="GQU38" s="0"/>
      <c r="GQV38" s="0"/>
      <c r="GQW38" s="0"/>
      <c r="GQX38" s="0"/>
      <c r="GQY38" s="0"/>
      <c r="GQZ38" s="0"/>
      <c r="GRA38" s="0"/>
      <c r="GRB38" s="0"/>
      <c r="GRC38" s="0"/>
      <c r="GRD38" s="0"/>
      <c r="GRE38" s="0"/>
      <c r="GRF38" s="0"/>
      <c r="GRG38" s="0"/>
      <c r="GRH38" s="0"/>
      <c r="GRI38" s="0"/>
      <c r="GRJ38" s="0"/>
      <c r="GRK38" s="0"/>
      <c r="GRL38" s="0"/>
      <c r="GRM38" s="0"/>
      <c r="GRN38" s="0"/>
      <c r="GRO38" s="0"/>
      <c r="GRP38" s="0"/>
      <c r="GRQ38" s="0"/>
      <c r="GRR38" s="0"/>
      <c r="GRS38" s="0"/>
      <c r="GRT38" s="0"/>
      <c r="GRU38" s="0"/>
      <c r="GRV38" s="0"/>
      <c r="GRW38" s="0"/>
      <c r="GRX38" s="0"/>
      <c r="GRY38" s="0"/>
      <c r="GRZ38" s="0"/>
      <c r="GSA38" s="0"/>
      <c r="GSB38" s="0"/>
      <c r="GSC38" s="0"/>
      <c r="GSD38" s="0"/>
      <c r="GSE38" s="0"/>
      <c r="GSF38" s="0"/>
      <c r="GSG38" s="0"/>
      <c r="GSH38" s="0"/>
      <c r="GSI38" s="0"/>
      <c r="GSJ38" s="0"/>
      <c r="GSK38" s="0"/>
      <c r="GSL38" s="0"/>
      <c r="GSM38" s="0"/>
      <c r="GSN38" s="0"/>
      <c r="GSO38" s="0"/>
      <c r="GSP38" s="0"/>
      <c r="GSQ38" s="0"/>
      <c r="GSR38" s="0"/>
      <c r="GSS38" s="0"/>
      <c r="GST38" s="0"/>
      <c r="GSU38" s="0"/>
      <c r="GSV38" s="0"/>
      <c r="GSW38" s="0"/>
      <c r="GSX38" s="0"/>
      <c r="GSY38" s="0"/>
      <c r="GSZ38" s="0"/>
      <c r="GTA38" s="0"/>
      <c r="GTB38" s="0"/>
      <c r="GTC38" s="0"/>
      <c r="GTD38" s="0"/>
      <c r="GTE38" s="0"/>
      <c r="GTF38" s="0"/>
      <c r="GTG38" s="0"/>
      <c r="GTH38" s="0"/>
      <c r="GTI38" s="0"/>
      <c r="GTJ38" s="0"/>
      <c r="GTK38" s="0"/>
      <c r="GTL38" s="0"/>
      <c r="GTM38" s="0"/>
      <c r="GTN38" s="0"/>
      <c r="GTO38" s="0"/>
      <c r="GTP38" s="0"/>
      <c r="GTQ38" s="0"/>
      <c r="GTR38" s="0"/>
      <c r="GTS38" s="0"/>
      <c r="GTT38" s="0"/>
      <c r="GTU38" s="0"/>
      <c r="GTV38" s="0"/>
      <c r="GTW38" s="0"/>
      <c r="GTX38" s="0"/>
      <c r="GTY38" s="0"/>
      <c r="GTZ38" s="0"/>
      <c r="GUA38" s="0"/>
      <c r="GUB38" s="0"/>
      <c r="GUC38" s="0"/>
      <c r="GUD38" s="0"/>
      <c r="GUE38" s="0"/>
      <c r="GUF38" s="0"/>
      <c r="GUG38" s="0"/>
      <c r="GUH38" s="0"/>
      <c r="GUI38" s="0"/>
      <c r="GUJ38" s="0"/>
      <c r="GUK38" s="0"/>
      <c r="GUL38" s="0"/>
      <c r="GUM38" s="0"/>
      <c r="GUN38" s="0"/>
      <c r="GUO38" s="0"/>
      <c r="GUP38" s="0"/>
      <c r="GUQ38" s="0"/>
      <c r="GUR38" s="0"/>
      <c r="GUS38" s="0"/>
      <c r="GUT38" s="0"/>
      <c r="GUU38" s="0"/>
      <c r="GUV38" s="0"/>
      <c r="GUW38" s="0"/>
      <c r="GUX38" s="0"/>
      <c r="GUY38" s="0"/>
      <c r="GUZ38" s="0"/>
      <c r="GVA38" s="0"/>
      <c r="GVB38" s="0"/>
      <c r="GVC38" s="0"/>
      <c r="GVD38" s="0"/>
      <c r="GVE38" s="0"/>
      <c r="GVF38" s="0"/>
      <c r="GVG38" s="0"/>
      <c r="GVH38" s="0"/>
      <c r="GVI38" s="0"/>
      <c r="GVJ38" s="0"/>
      <c r="GVK38" s="0"/>
      <c r="GVL38" s="0"/>
      <c r="GVM38" s="0"/>
      <c r="GVN38" s="0"/>
      <c r="GVO38" s="0"/>
      <c r="GVP38" s="0"/>
      <c r="GVQ38" s="0"/>
      <c r="GVR38" s="0"/>
      <c r="GVS38" s="0"/>
      <c r="GVT38" s="0"/>
      <c r="GVU38" s="0"/>
      <c r="GVV38" s="0"/>
      <c r="GVW38" s="0"/>
      <c r="GVX38" s="0"/>
      <c r="GVY38" s="0"/>
      <c r="GVZ38" s="0"/>
      <c r="GWA38" s="0"/>
      <c r="GWB38" s="0"/>
      <c r="GWC38" s="0"/>
      <c r="GWD38" s="0"/>
      <c r="GWE38" s="0"/>
      <c r="GWF38" s="0"/>
      <c r="GWG38" s="0"/>
      <c r="GWH38" s="0"/>
      <c r="GWI38" s="0"/>
      <c r="GWJ38" s="0"/>
      <c r="GWK38" s="0"/>
      <c r="GWL38" s="0"/>
      <c r="GWM38" s="0"/>
      <c r="GWN38" s="0"/>
      <c r="GWO38" s="0"/>
      <c r="GWP38" s="0"/>
      <c r="GWQ38" s="0"/>
      <c r="GWR38" s="0"/>
      <c r="GWS38" s="0"/>
      <c r="GWT38" s="0"/>
      <c r="GWU38" s="0"/>
      <c r="GWV38" s="0"/>
      <c r="GWW38" s="0"/>
      <c r="GWX38" s="0"/>
      <c r="GWY38" s="0"/>
      <c r="GWZ38" s="0"/>
      <c r="GXA38" s="0"/>
      <c r="GXB38" s="0"/>
      <c r="GXC38" s="0"/>
      <c r="GXD38" s="0"/>
      <c r="GXE38" s="0"/>
      <c r="GXF38" s="0"/>
      <c r="GXG38" s="0"/>
      <c r="GXH38" s="0"/>
      <c r="GXI38" s="0"/>
      <c r="GXJ38" s="0"/>
      <c r="GXK38" s="0"/>
      <c r="GXL38" s="0"/>
      <c r="GXM38" s="0"/>
      <c r="GXN38" s="0"/>
      <c r="GXO38" s="0"/>
      <c r="GXP38" s="0"/>
      <c r="GXQ38" s="0"/>
      <c r="GXR38" s="0"/>
      <c r="GXS38" s="0"/>
      <c r="GXT38" s="0"/>
      <c r="GXU38" s="0"/>
      <c r="GXV38" s="0"/>
      <c r="GXW38" s="0"/>
      <c r="GXX38" s="0"/>
      <c r="GXY38" s="0"/>
      <c r="GXZ38" s="0"/>
      <c r="GYA38" s="0"/>
      <c r="GYB38" s="0"/>
      <c r="GYC38" s="0"/>
      <c r="GYD38" s="0"/>
      <c r="GYE38" s="0"/>
      <c r="GYF38" s="0"/>
      <c r="GYG38" s="0"/>
      <c r="GYH38" s="0"/>
      <c r="GYI38" s="0"/>
      <c r="GYJ38" s="0"/>
      <c r="GYK38" s="0"/>
      <c r="GYL38" s="0"/>
      <c r="GYM38" s="0"/>
      <c r="GYN38" s="0"/>
      <c r="GYO38" s="0"/>
      <c r="GYP38" s="0"/>
      <c r="GYQ38" s="0"/>
      <c r="GYR38" s="0"/>
      <c r="GYS38" s="0"/>
      <c r="GYT38" s="0"/>
      <c r="GYU38" s="0"/>
      <c r="GYV38" s="0"/>
      <c r="GYW38" s="0"/>
      <c r="GYX38" s="0"/>
      <c r="GYY38" s="0"/>
      <c r="GYZ38" s="0"/>
      <c r="GZA38" s="0"/>
      <c r="GZB38" s="0"/>
      <c r="GZC38" s="0"/>
      <c r="GZD38" s="0"/>
      <c r="GZE38" s="0"/>
      <c r="GZF38" s="0"/>
      <c r="GZG38" s="0"/>
      <c r="GZH38" s="0"/>
      <c r="GZI38" s="0"/>
      <c r="GZJ38" s="0"/>
      <c r="GZK38" s="0"/>
      <c r="GZL38" s="0"/>
      <c r="GZM38" s="0"/>
      <c r="GZN38" s="0"/>
      <c r="GZO38" s="0"/>
      <c r="GZP38" s="0"/>
      <c r="GZQ38" s="0"/>
      <c r="GZR38" s="0"/>
      <c r="GZS38" s="0"/>
      <c r="GZT38" s="0"/>
      <c r="GZU38" s="0"/>
      <c r="GZV38" s="0"/>
      <c r="GZW38" s="0"/>
      <c r="GZX38" s="0"/>
      <c r="GZY38" s="0"/>
      <c r="GZZ38" s="0"/>
      <c r="HAA38" s="0"/>
      <c r="HAB38" s="0"/>
      <c r="HAC38" s="0"/>
      <c r="HAD38" s="0"/>
      <c r="HAE38" s="0"/>
      <c r="HAF38" s="0"/>
      <c r="HAG38" s="0"/>
      <c r="HAH38" s="0"/>
      <c r="HAI38" s="0"/>
      <c r="HAJ38" s="0"/>
      <c r="HAK38" s="0"/>
      <c r="HAL38" s="0"/>
      <c r="HAM38" s="0"/>
      <c r="HAN38" s="0"/>
      <c r="HAO38" s="0"/>
      <c r="HAP38" s="0"/>
      <c r="HAQ38" s="0"/>
      <c r="HAR38" s="0"/>
      <c r="HAS38" s="0"/>
      <c r="HAT38" s="0"/>
      <c r="HAU38" s="0"/>
      <c r="HAV38" s="0"/>
      <c r="HAW38" s="0"/>
      <c r="HAX38" s="0"/>
      <c r="HAY38" s="0"/>
      <c r="HAZ38" s="0"/>
      <c r="HBA38" s="0"/>
      <c r="HBB38" s="0"/>
      <c r="HBC38" s="0"/>
      <c r="HBD38" s="0"/>
      <c r="HBE38" s="0"/>
      <c r="HBF38" s="0"/>
      <c r="HBG38" s="0"/>
      <c r="HBH38" s="0"/>
      <c r="HBI38" s="0"/>
      <c r="HBJ38" s="0"/>
      <c r="HBK38" s="0"/>
      <c r="HBL38" s="0"/>
      <c r="HBM38" s="0"/>
      <c r="HBN38" s="0"/>
      <c r="HBO38" s="0"/>
      <c r="HBP38" s="0"/>
      <c r="HBQ38" s="0"/>
      <c r="HBR38" s="0"/>
      <c r="HBS38" s="0"/>
      <c r="HBT38" s="0"/>
      <c r="HBU38" s="0"/>
      <c r="HBV38" s="0"/>
      <c r="HBW38" s="0"/>
      <c r="HBX38" s="0"/>
      <c r="HBY38" s="0"/>
      <c r="HBZ38" s="0"/>
      <c r="HCA38" s="0"/>
      <c r="HCB38" s="0"/>
      <c r="HCC38" s="0"/>
      <c r="HCD38" s="0"/>
      <c r="HCE38" s="0"/>
      <c r="HCF38" s="0"/>
      <c r="HCG38" s="0"/>
      <c r="HCH38" s="0"/>
      <c r="HCI38" s="0"/>
      <c r="HCJ38" s="0"/>
      <c r="HCK38" s="0"/>
      <c r="HCL38" s="0"/>
      <c r="HCM38" s="0"/>
      <c r="HCN38" s="0"/>
      <c r="HCO38" s="0"/>
      <c r="HCP38" s="0"/>
      <c r="HCQ38" s="0"/>
      <c r="HCR38" s="0"/>
      <c r="HCS38" s="0"/>
      <c r="HCT38" s="0"/>
      <c r="HCU38" s="0"/>
      <c r="HCV38" s="0"/>
      <c r="HCW38" s="0"/>
      <c r="HCX38" s="0"/>
      <c r="HCY38" s="0"/>
      <c r="HCZ38" s="0"/>
      <c r="HDA38" s="0"/>
      <c r="HDB38" s="0"/>
      <c r="HDC38" s="0"/>
      <c r="HDD38" s="0"/>
      <c r="HDE38" s="0"/>
      <c r="HDF38" s="0"/>
      <c r="HDG38" s="0"/>
      <c r="HDH38" s="0"/>
      <c r="HDI38" s="0"/>
      <c r="HDJ38" s="0"/>
      <c r="HDK38" s="0"/>
      <c r="HDL38" s="0"/>
      <c r="HDM38" s="0"/>
      <c r="HDN38" s="0"/>
      <c r="HDO38" s="0"/>
      <c r="HDP38" s="0"/>
      <c r="HDQ38" s="0"/>
      <c r="HDR38" s="0"/>
      <c r="HDS38" s="0"/>
      <c r="HDT38" s="0"/>
      <c r="HDU38" s="0"/>
      <c r="HDV38" s="0"/>
      <c r="HDW38" s="0"/>
      <c r="HDX38" s="0"/>
      <c r="HDY38" s="0"/>
      <c r="HDZ38" s="0"/>
      <c r="HEA38" s="0"/>
      <c r="HEB38" s="0"/>
      <c r="HEC38" s="0"/>
      <c r="HED38" s="0"/>
      <c r="HEE38" s="0"/>
      <c r="HEF38" s="0"/>
      <c r="HEG38" s="0"/>
      <c r="HEH38" s="0"/>
      <c r="HEI38" s="0"/>
      <c r="HEJ38" s="0"/>
      <c r="HEK38" s="0"/>
      <c r="HEL38" s="0"/>
      <c r="HEM38" s="0"/>
      <c r="HEN38" s="0"/>
      <c r="HEO38" s="0"/>
      <c r="HEP38" s="0"/>
      <c r="HEQ38" s="0"/>
      <c r="HER38" s="0"/>
      <c r="HES38" s="0"/>
      <c r="HET38" s="0"/>
      <c r="HEU38" s="0"/>
      <c r="HEV38" s="0"/>
      <c r="HEW38" s="0"/>
      <c r="HEX38" s="0"/>
      <c r="HEY38" s="0"/>
      <c r="HEZ38" s="0"/>
      <c r="HFA38" s="0"/>
      <c r="HFB38" s="0"/>
      <c r="HFC38" s="0"/>
      <c r="HFD38" s="0"/>
      <c r="HFE38" s="0"/>
      <c r="HFF38" s="0"/>
      <c r="HFG38" s="0"/>
      <c r="HFH38" s="0"/>
      <c r="HFI38" s="0"/>
      <c r="HFJ38" s="0"/>
      <c r="HFK38" s="0"/>
      <c r="HFL38" s="0"/>
      <c r="HFM38" s="0"/>
      <c r="HFN38" s="0"/>
      <c r="HFO38" s="0"/>
      <c r="HFP38" s="0"/>
      <c r="HFQ38" s="0"/>
      <c r="HFR38" s="0"/>
      <c r="HFS38" s="0"/>
      <c r="HFT38" s="0"/>
      <c r="HFU38" s="0"/>
      <c r="HFV38" s="0"/>
      <c r="HFW38" s="0"/>
      <c r="HFX38" s="0"/>
      <c r="HFY38" s="0"/>
      <c r="HFZ38" s="0"/>
      <c r="HGA38" s="0"/>
      <c r="HGB38" s="0"/>
      <c r="HGC38" s="0"/>
      <c r="HGD38" s="0"/>
      <c r="HGE38" s="0"/>
      <c r="HGF38" s="0"/>
      <c r="HGG38" s="0"/>
      <c r="HGH38" s="0"/>
      <c r="HGI38" s="0"/>
      <c r="HGJ38" s="0"/>
      <c r="HGK38" s="0"/>
      <c r="HGL38" s="0"/>
      <c r="HGM38" s="0"/>
      <c r="HGN38" s="0"/>
      <c r="HGO38" s="0"/>
      <c r="HGP38" s="0"/>
      <c r="HGQ38" s="0"/>
      <c r="HGR38" s="0"/>
      <c r="HGS38" s="0"/>
      <c r="HGT38" s="0"/>
      <c r="HGU38" s="0"/>
      <c r="HGV38" s="0"/>
      <c r="HGW38" s="0"/>
      <c r="HGX38" s="0"/>
      <c r="HGY38" s="0"/>
      <c r="HGZ38" s="0"/>
      <c r="HHA38" s="0"/>
      <c r="HHB38" s="0"/>
      <c r="HHC38" s="0"/>
      <c r="HHD38" s="0"/>
      <c r="HHE38" s="0"/>
      <c r="HHF38" s="0"/>
      <c r="HHG38" s="0"/>
      <c r="HHH38" s="0"/>
      <c r="HHI38" s="0"/>
      <c r="HHJ38" s="0"/>
      <c r="HHK38" s="0"/>
      <c r="HHL38" s="0"/>
      <c r="HHM38" s="0"/>
      <c r="HHN38" s="0"/>
      <c r="HHO38" s="0"/>
      <c r="HHP38" s="0"/>
      <c r="HHQ38" s="0"/>
      <c r="HHR38" s="0"/>
      <c r="HHS38" s="0"/>
      <c r="HHT38" s="0"/>
      <c r="HHU38" s="0"/>
      <c r="HHV38" s="0"/>
      <c r="HHW38" s="0"/>
      <c r="HHX38" s="0"/>
      <c r="HHY38" s="0"/>
      <c r="HHZ38" s="0"/>
      <c r="HIA38" s="0"/>
      <c r="HIB38" s="0"/>
      <c r="HIC38" s="0"/>
      <c r="HID38" s="0"/>
      <c r="HIE38" s="0"/>
      <c r="HIF38" s="0"/>
      <c r="HIG38" s="0"/>
      <c r="HIH38" s="0"/>
      <c r="HII38" s="0"/>
      <c r="HIJ38" s="0"/>
      <c r="HIK38" s="0"/>
      <c r="HIL38" s="0"/>
      <c r="HIM38" s="0"/>
      <c r="HIN38" s="0"/>
      <c r="HIO38" s="0"/>
      <c r="HIP38" s="0"/>
      <c r="HIQ38" s="0"/>
      <c r="HIR38" s="0"/>
      <c r="HIS38" s="0"/>
      <c r="HIT38" s="0"/>
      <c r="HIU38" s="0"/>
      <c r="HIV38" s="0"/>
      <c r="HIW38" s="0"/>
      <c r="HIX38" s="0"/>
      <c r="HIY38" s="0"/>
      <c r="HIZ38" s="0"/>
      <c r="HJA38" s="0"/>
      <c r="HJB38" s="0"/>
      <c r="HJC38" s="0"/>
      <c r="HJD38" s="0"/>
      <c r="HJE38" s="0"/>
      <c r="HJF38" s="0"/>
      <c r="HJG38" s="0"/>
      <c r="HJH38" s="0"/>
      <c r="HJI38" s="0"/>
      <c r="HJJ38" s="0"/>
      <c r="HJK38" s="0"/>
      <c r="HJL38" s="0"/>
      <c r="HJM38" s="0"/>
      <c r="HJN38" s="0"/>
      <c r="HJO38" s="0"/>
      <c r="HJP38" s="0"/>
      <c r="HJQ38" s="0"/>
      <c r="HJR38" s="0"/>
      <c r="HJS38" s="0"/>
      <c r="HJT38" s="0"/>
      <c r="HJU38" s="0"/>
      <c r="HJV38" s="0"/>
      <c r="HJW38" s="0"/>
      <c r="HJX38" s="0"/>
      <c r="HJY38" s="0"/>
      <c r="HJZ38" s="0"/>
      <c r="HKA38" s="0"/>
      <c r="HKB38" s="0"/>
      <c r="HKC38" s="0"/>
      <c r="HKD38" s="0"/>
      <c r="HKE38" s="0"/>
      <c r="HKF38" s="0"/>
      <c r="HKG38" s="0"/>
      <c r="HKH38" s="0"/>
      <c r="HKI38" s="0"/>
      <c r="HKJ38" s="0"/>
      <c r="HKK38" s="0"/>
      <c r="HKL38" s="0"/>
      <c r="HKM38" s="0"/>
      <c r="HKN38" s="0"/>
      <c r="HKO38" s="0"/>
      <c r="HKP38" s="0"/>
      <c r="HKQ38" s="0"/>
      <c r="HKR38" s="0"/>
      <c r="HKS38" s="0"/>
      <c r="HKT38" s="0"/>
      <c r="HKU38" s="0"/>
      <c r="HKV38" s="0"/>
      <c r="HKW38" s="0"/>
      <c r="HKX38" s="0"/>
      <c r="HKY38" s="0"/>
      <c r="HKZ38" s="0"/>
      <c r="HLA38" s="0"/>
      <c r="HLB38" s="0"/>
      <c r="HLC38" s="0"/>
      <c r="HLD38" s="0"/>
      <c r="HLE38" s="0"/>
      <c r="HLF38" s="0"/>
      <c r="HLG38" s="0"/>
      <c r="HLH38" s="0"/>
      <c r="HLI38" s="0"/>
      <c r="HLJ38" s="0"/>
      <c r="HLK38" s="0"/>
      <c r="HLL38" s="0"/>
      <c r="HLM38" s="0"/>
      <c r="HLN38" s="0"/>
      <c r="HLO38" s="0"/>
      <c r="HLP38" s="0"/>
      <c r="HLQ38" s="0"/>
      <c r="HLR38" s="0"/>
      <c r="HLS38" s="0"/>
      <c r="HLT38" s="0"/>
      <c r="HLU38" s="0"/>
      <c r="HLV38" s="0"/>
      <c r="HLW38" s="0"/>
      <c r="HLX38" s="0"/>
      <c r="HLY38" s="0"/>
      <c r="HLZ38" s="0"/>
      <c r="HMA38" s="0"/>
      <c r="HMB38" s="0"/>
      <c r="HMC38" s="0"/>
      <c r="HMD38" s="0"/>
      <c r="HME38" s="0"/>
      <c r="HMF38" s="0"/>
      <c r="HMG38" s="0"/>
      <c r="HMH38" s="0"/>
      <c r="HMI38" s="0"/>
      <c r="HMJ38" s="0"/>
      <c r="HMK38" s="0"/>
      <c r="HML38" s="0"/>
      <c r="HMM38" s="0"/>
      <c r="HMN38" s="0"/>
      <c r="HMO38" s="0"/>
      <c r="HMP38" s="0"/>
      <c r="HMQ38" s="0"/>
      <c r="HMR38" s="0"/>
      <c r="HMS38" s="0"/>
      <c r="HMT38" s="0"/>
      <c r="HMU38" s="0"/>
      <c r="HMV38" s="0"/>
      <c r="HMW38" s="0"/>
      <c r="HMX38" s="0"/>
      <c r="HMY38" s="0"/>
      <c r="HMZ38" s="0"/>
      <c r="HNA38" s="0"/>
      <c r="HNB38" s="0"/>
      <c r="HNC38" s="0"/>
      <c r="HND38" s="0"/>
      <c r="HNE38" s="0"/>
      <c r="HNF38" s="0"/>
      <c r="HNG38" s="0"/>
      <c r="HNH38" s="0"/>
      <c r="HNI38" s="0"/>
      <c r="HNJ38" s="0"/>
      <c r="HNK38" s="0"/>
      <c r="HNL38" s="0"/>
      <c r="HNM38" s="0"/>
      <c r="HNN38" s="0"/>
      <c r="HNO38" s="0"/>
      <c r="HNP38" s="0"/>
      <c r="HNQ38" s="0"/>
      <c r="HNR38" s="0"/>
      <c r="HNS38" s="0"/>
      <c r="HNT38" s="0"/>
      <c r="HNU38" s="0"/>
      <c r="HNV38" s="0"/>
      <c r="HNW38" s="0"/>
      <c r="HNX38" s="0"/>
      <c r="HNY38" s="0"/>
      <c r="HNZ38" s="0"/>
      <c r="HOA38" s="0"/>
      <c r="HOB38" s="0"/>
      <c r="HOC38" s="0"/>
      <c r="HOD38" s="0"/>
      <c r="HOE38" s="0"/>
      <c r="HOF38" s="0"/>
      <c r="HOG38" s="0"/>
      <c r="HOH38" s="0"/>
      <c r="HOI38" s="0"/>
      <c r="HOJ38" s="0"/>
      <c r="HOK38" s="0"/>
      <c r="HOL38" s="0"/>
      <c r="HOM38" s="0"/>
      <c r="HON38" s="0"/>
      <c r="HOO38" s="0"/>
      <c r="HOP38" s="0"/>
      <c r="HOQ38" s="0"/>
      <c r="HOR38" s="0"/>
      <c r="HOS38" s="0"/>
      <c r="HOT38" s="0"/>
      <c r="HOU38" s="0"/>
      <c r="HOV38" s="0"/>
      <c r="HOW38" s="0"/>
      <c r="HOX38" s="0"/>
      <c r="HOY38" s="0"/>
      <c r="HOZ38" s="0"/>
      <c r="HPA38" s="0"/>
      <c r="HPB38" s="0"/>
      <c r="HPC38" s="0"/>
      <c r="HPD38" s="0"/>
      <c r="HPE38" s="0"/>
      <c r="HPF38" s="0"/>
      <c r="HPG38" s="0"/>
      <c r="HPH38" s="0"/>
      <c r="HPI38" s="0"/>
      <c r="HPJ38" s="0"/>
      <c r="HPK38" s="0"/>
      <c r="HPL38" s="0"/>
      <c r="HPM38" s="0"/>
      <c r="HPN38" s="0"/>
      <c r="HPO38" s="0"/>
      <c r="HPP38" s="0"/>
      <c r="HPQ38" s="0"/>
      <c r="HPR38" s="0"/>
      <c r="HPS38" s="0"/>
      <c r="HPT38" s="0"/>
      <c r="HPU38" s="0"/>
      <c r="HPV38" s="0"/>
      <c r="HPW38" s="0"/>
      <c r="HPX38" s="0"/>
      <c r="HPY38" s="0"/>
      <c r="HPZ38" s="0"/>
      <c r="HQA38" s="0"/>
      <c r="HQB38" s="0"/>
      <c r="HQC38" s="0"/>
      <c r="HQD38" s="0"/>
      <c r="HQE38" s="0"/>
      <c r="HQF38" s="0"/>
      <c r="HQG38" s="0"/>
      <c r="HQH38" s="0"/>
      <c r="HQI38" s="0"/>
      <c r="HQJ38" s="0"/>
      <c r="HQK38" s="0"/>
      <c r="HQL38" s="0"/>
      <c r="HQM38" s="0"/>
      <c r="HQN38" s="0"/>
      <c r="HQO38" s="0"/>
      <c r="HQP38" s="0"/>
      <c r="HQQ38" s="0"/>
      <c r="HQR38" s="0"/>
      <c r="HQS38" s="0"/>
      <c r="HQT38" s="0"/>
      <c r="HQU38" s="0"/>
      <c r="HQV38" s="0"/>
      <c r="HQW38" s="0"/>
      <c r="HQX38" s="0"/>
      <c r="HQY38" s="0"/>
      <c r="HQZ38" s="0"/>
      <c r="HRA38" s="0"/>
      <c r="HRB38" s="0"/>
      <c r="HRC38" s="0"/>
      <c r="HRD38" s="0"/>
      <c r="HRE38" s="0"/>
      <c r="HRF38" s="0"/>
      <c r="HRG38" s="0"/>
      <c r="HRH38" s="0"/>
      <c r="HRI38" s="0"/>
      <c r="HRJ38" s="0"/>
      <c r="HRK38" s="0"/>
      <c r="HRL38" s="0"/>
      <c r="HRM38" s="0"/>
      <c r="HRN38" s="0"/>
      <c r="HRO38" s="0"/>
      <c r="HRP38" s="0"/>
      <c r="HRQ38" s="0"/>
      <c r="HRR38" s="0"/>
      <c r="HRS38" s="0"/>
      <c r="HRT38" s="0"/>
      <c r="HRU38" s="0"/>
      <c r="HRV38" s="0"/>
      <c r="HRW38" s="0"/>
      <c r="HRX38" s="0"/>
      <c r="HRY38" s="0"/>
      <c r="HRZ38" s="0"/>
      <c r="HSA38" s="0"/>
      <c r="HSB38" s="0"/>
      <c r="HSC38" s="0"/>
      <c r="HSD38" s="0"/>
      <c r="HSE38" s="0"/>
      <c r="HSF38" s="0"/>
      <c r="HSG38" s="0"/>
      <c r="HSH38" s="0"/>
      <c r="HSI38" s="0"/>
      <c r="HSJ38" s="0"/>
      <c r="HSK38" s="0"/>
      <c r="HSL38" s="0"/>
      <c r="HSM38" s="0"/>
      <c r="HSN38" s="0"/>
      <c r="HSO38" s="0"/>
      <c r="HSP38" s="0"/>
      <c r="HSQ38" s="0"/>
      <c r="HSR38" s="0"/>
      <c r="HSS38" s="0"/>
      <c r="HST38" s="0"/>
      <c r="HSU38" s="0"/>
      <c r="HSV38" s="0"/>
      <c r="HSW38" s="0"/>
      <c r="HSX38" s="0"/>
      <c r="HSY38" s="0"/>
      <c r="HSZ38" s="0"/>
      <c r="HTA38" s="0"/>
      <c r="HTB38" s="0"/>
      <c r="HTC38" s="0"/>
      <c r="HTD38" s="0"/>
      <c r="HTE38" s="0"/>
      <c r="HTF38" s="0"/>
      <c r="HTG38" s="0"/>
      <c r="HTH38" s="0"/>
      <c r="HTI38" s="0"/>
      <c r="HTJ38" s="0"/>
      <c r="HTK38" s="0"/>
      <c r="HTL38" s="0"/>
      <c r="HTM38" s="0"/>
      <c r="HTN38" s="0"/>
      <c r="HTO38" s="0"/>
      <c r="HTP38" s="0"/>
      <c r="HTQ38" s="0"/>
      <c r="HTR38" s="0"/>
      <c r="HTS38" s="0"/>
      <c r="HTT38" s="0"/>
      <c r="HTU38" s="0"/>
      <c r="HTV38" s="0"/>
      <c r="HTW38" s="0"/>
      <c r="HTX38" s="0"/>
      <c r="HTY38" s="0"/>
      <c r="HTZ38" s="0"/>
      <c r="HUA38" s="0"/>
      <c r="HUB38" s="0"/>
      <c r="HUC38" s="0"/>
      <c r="HUD38" s="0"/>
      <c r="HUE38" s="0"/>
      <c r="HUF38" s="0"/>
      <c r="HUG38" s="0"/>
      <c r="HUH38" s="0"/>
      <c r="HUI38" s="0"/>
      <c r="HUJ38" s="0"/>
      <c r="HUK38" s="0"/>
      <c r="HUL38" s="0"/>
      <c r="HUM38" s="0"/>
      <c r="HUN38" s="0"/>
      <c r="HUO38" s="0"/>
      <c r="HUP38" s="0"/>
      <c r="HUQ38" s="0"/>
      <c r="HUR38" s="0"/>
      <c r="HUS38" s="0"/>
      <c r="HUT38" s="0"/>
      <c r="HUU38" s="0"/>
      <c r="HUV38" s="0"/>
      <c r="HUW38" s="0"/>
      <c r="HUX38" s="0"/>
      <c r="HUY38" s="0"/>
      <c r="HUZ38" s="0"/>
      <c r="HVA38" s="0"/>
      <c r="HVB38" s="0"/>
      <c r="HVC38" s="0"/>
      <c r="HVD38" s="0"/>
      <c r="HVE38" s="0"/>
      <c r="HVF38" s="0"/>
      <c r="HVG38" s="0"/>
      <c r="HVH38" s="0"/>
      <c r="HVI38" s="0"/>
      <c r="HVJ38" s="0"/>
      <c r="HVK38" s="0"/>
      <c r="HVL38" s="0"/>
      <c r="HVM38" s="0"/>
      <c r="HVN38" s="0"/>
      <c r="HVO38" s="0"/>
      <c r="HVP38" s="0"/>
      <c r="HVQ38" s="0"/>
      <c r="HVR38" s="0"/>
      <c r="HVS38" s="0"/>
      <c r="HVT38" s="0"/>
      <c r="HVU38" s="0"/>
      <c r="HVV38" s="0"/>
      <c r="HVW38" s="0"/>
      <c r="HVX38" s="0"/>
      <c r="HVY38" s="0"/>
      <c r="HVZ38" s="0"/>
      <c r="HWA38" s="0"/>
      <c r="HWB38" s="0"/>
      <c r="HWC38" s="0"/>
      <c r="HWD38" s="0"/>
      <c r="HWE38" s="0"/>
      <c r="HWF38" s="0"/>
      <c r="HWG38" s="0"/>
      <c r="HWH38" s="0"/>
      <c r="HWI38" s="0"/>
      <c r="HWJ38" s="0"/>
      <c r="HWK38" s="0"/>
      <c r="HWL38" s="0"/>
      <c r="HWM38" s="0"/>
      <c r="HWN38" s="0"/>
      <c r="HWO38" s="0"/>
      <c r="HWP38" s="0"/>
      <c r="HWQ38" s="0"/>
      <c r="HWR38" s="0"/>
      <c r="HWS38" s="0"/>
      <c r="HWT38" s="0"/>
      <c r="HWU38" s="0"/>
      <c r="HWV38" s="0"/>
      <c r="HWW38" s="0"/>
      <c r="HWX38" s="0"/>
      <c r="HWY38" s="0"/>
      <c r="HWZ38" s="0"/>
      <c r="HXA38" s="0"/>
      <c r="HXB38" s="0"/>
      <c r="HXC38" s="0"/>
      <c r="HXD38" s="0"/>
      <c r="HXE38" s="0"/>
      <c r="HXF38" s="0"/>
      <c r="HXG38" s="0"/>
      <c r="HXH38" s="0"/>
      <c r="HXI38" s="0"/>
      <c r="HXJ38" s="0"/>
      <c r="HXK38" s="0"/>
      <c r="HXL38" s="0"/>
      <c r="HXM38" s="0"/>
      <c r="HXN38" s="0"/>
      <c r="HXO38" s="0"/>
      <c r="HXP38" s="0"/>
      <c r="HXQ38" s="0"/>
      <c r="HXR38" s="0"/>
      <c r="HXS38" s="0"/>
      <c r="HXT38" s="0"/>
      <c r="HXU38" s="0"/>
      <c r="HXV38" s="0"/>
      <c r="HXW38" s="0"/>
      <c r="HXX38" s="0"/>
      <c r="HXY38" s="0"/>
      <c r="HXZ38" s="0"/>
      <c r="HYA38" s="0"/>
      <c r="HYB38" s="0"/>
      <c r="HYC38" s="0"/>
      <c r="HYD38" s="0"/>
      <c r="HYE38" s="0"/>
      <c r="HYF38" s="0"/>
      <c r="HYG38" s="0"/>
      <c r="HYH38" s="0"/>
      <c r="HYI38" s="0"/>
      <c r="HYJ38" s="0"/>
      <c r="HYK38" s="0"/>
      <c r="HYL38" s="0"/>
      <c r="HYM38" s="0"/>
      <c r="HYN38" s="0"/>
      <c r="HYO38" s="0"/>
      <c r="HYP38" s="0"/>
      <c r="HYQ38" s="0"/>
      <c r="HYR38" s="0"/>
      <c r="HYS38" s="0"/>
      <c r="HYT38" s="0"/>
      <c r="HYU38" s="0"/>
      <c r="HYV38" s="0"/>
      <c r="HYW38" s="0"/>
      <c r="HYX38" s="0"/>
      <c r="HYY38" s="0"/>
      <c r="HYZ38" s="0"/>
      <c r="HZA38" s="0"/>
      <c r="HZB38" s="0"/>
      <c r="HZC38" s="0"/>
      <c r="HZD38" s="0"/>
      <c r="HZE38" s="0"/>
      <c r="HZF38" s="0"/>
      <c r="HZG38" s="0"/>
      <c r="HZH38" s="0"/>
      <c r="HZI38" s="0"/>
      <c r="HZJ38" s="0"/>
      <c r="HZK38" s="0"/>
      <c r="HZL38" s="0"/>
      <c r="HZM38" s="0"/>
      <c r="HZN38" s="0"/>
      <c r="HZO38" s="0"/>
      <c r="HZP38" s="0"/>
      <c r="HZQ38" s="0"/>
      <c r="HZR38" s="0"/>
      <c r="HZS38" s="0"/>
      <c r="HZT38" s="0"/>
      <c r="HZU38" s="0"/>
      <c r="HZV38" s="0"/>
      <c r="HZW38" s="0"/>
      <c r="HZX38" s="0"/>
      <c r="HZY38" s="0"/>
      <c r="HZZ38" s="0"/>
      <c r="IAA38" s="0"/>
      <c r="IAB38" s="0"/>
      <c r="IAC38" s="0"/>
      <c r="IAD38" s="0"/>
      <c r="IAE38" s="0"/>
      <c r="IAF38" s="0"/>
      <c r="IAG38" s="0"/>
      <c r="IAH38" s="0"/>
      <c r="IAI38" s="0"/>
      <c r="IAJ38" s="0"/>
      <c r="IAK38" s="0"/>
      <c r="IAL38" s="0"/>
      <c r="IAM38" s="0"/>
      <c r="IAN38" s="0"/>
      <c r="IAO38" s="0"/>
      <c r="IAP38" s="0"/>
      <c r="IAQ38" s="0"/>
      <c r="IAR38" s="0"/>
      <c r="IAS38" s="0"/>
      <c r="IAT38" s="0"/>
      <c r="IAU38" s="0"/>
      <c r="IAV38" s="0"/>
      <c r="IAW38" s="0"/>
      <c r="IAX38" s="0"/>
      <c r="IAY38" s="0"/>
      <c r="IAZ38" s="0"/>
      <c r="IBA38" s="0"/>
      <c r="IBB38" s="0"/>
      <c r="IBC38" s="0"/>
      <c r="IBD38" s="0"/>
      <c r="IBE38" s="0"/>
      <c r="IBF38" s="0"/>
      <c r="IBG38" s="0"/>
      <c r="IBH38" s="0"/>
      <c r="IBI38" s="0"/>
      <c r="IBJ38" s="0"/>
      <c r="IBK38" s="0"/>
      <c r="IBL38" s="0"/>
      <c r="IBM38" s="0"/>
      <c r="IBN38" s="0"/>
      <c r="IBO38" s="0"/>
      <c r="IBP38" s="0"/>
      <c r="IBQ38" s="0"/>
      <c r="IBR38" s="0"/>
      <c r="IBS38" s="0"/>
      <c r="IBT38" s="0"/>
      <c r="IBU38" s="0"/>
      <c r="IBV38" s="0"/>
      <c r="IBW38" s="0"/>
      <c r="IBX38" s="0"/>
      <c r="IBY38" s="0"/>
      <c r="IBZ38" s="0"/>
      <c r="ICA38" s="0"/>
      <c r="ICB38" s="0"/>
      <c r="ICC38" s="0"/>
      <c r="ICD38" s="0"/>
      <c r="ICE38" s="0"/>
      <c r="ICF38" s="0"/>
      <c r="ICG38" s="0"/>
      <c r="ICH38" s="0"/>
      <c r="ICI38" s="0"/>
      <c r="ICJ38" s="0"/>
      <c r="ICK38" s="0"/>
      <c r="ICL38" s="0"/>
      <c r="ICM38" s="0"/>
      <c r="ICN38" s="0"/>
      <c r="ICO38" s="0"/>
      <c r="ICP38" s="0"/>
      <c r="ICQ38" s="0"/>
      <c r="ICR38" s="0"/>
      <c r="ICS38" s="0"/>
      <c r="ICT38" s="0"/>
      <c r="ICU38" s="0"/>
      <c r="ICV38" s="0"/>
      <c r="ICW38" s="0"/>
      <c r="ICX38" s="0"/>
      <c r="ICY38" s="0"/>
      <c r="ICZ38" s="0"/>
      <c r="IDA38" s="0"/>
      <c r="IDB38" s="0"/>
      <c r="IDC38" s="0"/>
      <c r="IDD38" s="0"/>
      <c r="IDE38" s="0"/>
      <c r="IDF38" s="0"/>
      <c r="IDG38" s="0"/>
      <c r="IDH38" s="0"/>
      <c r="IDI38" s="0"/>
      <c r="IDJ38" s="0"/>
      <c r="IDK38" s="0"/>
      <c r="IDL38" s="0"/>
      <c r="IDM38" s="0"/>
      <c r="IDN38" s="0"/>
      <c r="IDO38" s="0"/>
      <c r="IDP38" s="0"/>
      <c r="IDQ38" s="0"/>
      <c r="IDR38" s="0"/>
      <c r="IDS38" s="0"/>
      <c r="IDT38" s="0"/>
      <c r="IDU38" s="0"/>
      <c r="IDV38" s="0"/>
      <c r="IDW38" s="0"/>
      <c r="IDX38" s="0"/>
      <c r="IDY38" s="0"/>
      <c r="IDZ38" s="0"/>
      <c r="IEA38" s="0"/>
      <c r="IEB38" s="0"/>
      <c r="IEC38" s="0"/>
      <c r="IED38" s="0"/>
      <c r="IEE38" s="0"/>
      <c r="IEF38" s="0"/>
      <c r="IEG38" s="0"/>
      <c r="IEH38" s="0"/>
      <c r="IEI38" s="0"/>
      <c r="IEJ38" s="0"/>
      <c r="IEK38" s="0"/>
      <c r="IEL38" s="0"/>
      <c r="IEM38" s="0"/>
      <c r="IEN38" s="0"/>
      <c r="IEO38" s="0"/>
      <c r="IEP38" s="0"/>
      <c r="IEQ38" s="0"/>
      <c r="IER38" s="0"/>
      <c r="IES38" s="0"/>
      <c r="IET38" s="0"/>
      <c r="IEU38" s="0"/>
      <c r="IEV38" s="0"/>
      <c r="IEW38" s="0"/>
      <c r="IEX38" s="0"/>
      <c r="IEY38" s="0"/>
      <c r="IEZ38" s="0"/>
      <c r="IFA38" s="0"/>
      <c r="IFB38" s="0"/>
      <c r="IFC38" s="0"/>
      <c r="IFD38" s="0"/>
      <c r="IFE38" s="0"/>
      <c r="IFF38" s="0"/>
      <c r="IFG38" s="0"/>
      <c r="IFH38" s="0"/>
      <c r="IFI38" s="0"/>
      <c r="IFJ38" s="0"/>
      <c r="IFK38" s="0"/>
      <c r="IFL38" s="0"/>
      <c r="IFM38" s="0"/>
      <c r="IFN38" s="0"/>
      <c r="IFO38" s="0"/>
      <c r="IFP38" s="0"/>
      <c r="IFQ38" s="0"/>
      <c r="IFR38" s="0"/>
      <c r="IFS38" s="0"/>
      <c r="IFT38" s="0"/>
      <c r="IFU38" s="0"/>
      <c r="IFV38" s="0"/>
      <c r="IFW38" s="0"/>
      <c r="IFX38" s="0"/>
      <c r="IFY38" s="0"/>
      <c r="IFZ38" s="0"/>
      <c r="IGA38" s="0"/>
      <c r="IGB38" s="0"/>
      <c r="IGC38" s="0"/>
      <c r="IGD38" s="0"/>
      <c r="IGE38" s="0"/>
      <c r="IGF38" s="0"/>
      <c r="IGG38" s="0"/>
      <c r="IGH38" s="0"/>
      <c r="IGI38" s="0"/>
      <c r="IGJ38" s="0"/>
      <c r="IGK38" s="0"/>
      <c r="IGL38" s="0"/>
      <c r="IGM38" s="0"/>
      <c r="IGN38" s="0"/>
      <c r="IGO38" s="0"/>
      <c r="IGP38" s="0"/>
      <c r="IGQ38" s="0"/>
      <c r="IGR38" s="0"/>
      <c r="IGS38" s="0"/>
      <c r="IGT38" s="0"/>
      <c r="IGU38" s="0"/>
      <c r="IGV38" s="0"/>
      <c r="IGW38" s="0"/>
      <c r="IGX38" s="0"/>
      <c r="IGY38" s="0"/>
      <c r="IGZ38" s="0"/>
      <c r="IHA38" s="0"/>
      <c r="IHB38" s="0"/>
      <c r="IHC38" s="0"/>
      <c r="IHD38" s="0"/>
      <c r="IHE38" s="0"/>
      <c r="IHF38" s="0"/>
      <c r="IHG38" s="0"/>
      <c r="IHH38" s="0"/>
      <c r="IHI38" s="0"/>
      <c r="IHJ38" s="0"/>
      <c r="IHK38" s="0"/>
      <c r="IHL38" s="0"/>
      <c r="IHM38" s="0"/>
      <c r="IHN38" s="0"/>
      <c r="IHO38" s="0"/>
      <c r="IHP38" s="0"/>
      <c r="IHQ38" s="0"/>
      <c r="IHR38" s="0"/>
      <c r="IHS38" s="0"/>
      <c r="IHT38" s="0"/>
      <c r="IHU38" s="0"/>
      <c r="IHV38" s="0"/>
      <c r="IHW38" s="0"/>
      <c r="IHX38" s="0"/>
      <c r="IHY38" s="0"/>
      <c r="IHZ38" s="0"/>
      <c r="IIA38" s="0"/>
      <c r="IIB38" s="0"/>
      <c r="IIC38" s="0"/>
      <c r="IID38" s="0"/>
      <c r="IIE38" s="0"/>
      <c r="IIF38" s="0"/>
      <c r="IIG38" s="0"/>
      <c r="IIH38" s="0"/>
      <c r="III38" s="0"/>
      <c r="IIJ38" s="0"/>
      <c r="IIK38" s="0"/>
      <c r="IIL38" s="0"/>
      <c r="IIM38" s="0"/>
      <c r="IIN38" s="0"/>
      <c r="IIO38" s="0"/>
      <c r="IIP38" s="0"/>
      <c r="IIQ38" s="0"/>
      <c r="IIR38" s="0"/>
      <c r="IIS38" s="0"/>
      <c r="IIT38" s="0"/>
      <c r="IIU38" s="0"/>
      <c r="IIV38" s="0"/>
      <c r="IIW38" s="0"/>
      <c r="IIX38" s="0"/>
      <c r="IIY38" s="0"/>
      <c r="IIZ38" s="0"/>
      <c r="IJA38" s="0"/>
      <c r="IJB38" s="0"/>
      <c r="IJC38" s="0"/>
      <c r="IJD38" s="0"/>
      <c r="IJE38" s="0"/>
      <c r="IJF38" s="0"/>
      <c r="IJG38" s="0"/>
      <c r="IJH38" s="0"/>
      <c r="IJI38" s="0"/>
      <c r="IJJ38" s="0"/>
      <c r="IJK38" s="0"/>
      <c r="IJL38" s="0"/>
      <c r="IJM38" s="0"/>
      <c r="IJN38" s="0"/>
      <c r="IJO38" s="0"/>
      <c r="IJP38" s="0"/>
      <c r="IJQ38" s="0"/>
      <c r="IJR38" s="0"/>
      <c r="IJS38" s="0"/>
      <c r="IJT38" s="0"/>
      <c r="IJU38" s="0"/>
      <c r="IJV38" s="0"/>
      <c r="IJW38" s="0"/>
      <c r="IJX38" s="0"/>
      <c r="IJY38" s="0"/>
      <c r="IJZ38" s="0"/>
      <c r="IKA38" s="0"/>
      <c r="IKB38" s="0"/>
      <c r="IKC38" s="0"/>
      <c r="IKD38" s="0"/>
      <c r="IKE38" s="0"/>
      <c r="IKF38" s="0"/>
      <c r="IKG38" s="0"/>
      <c r="IKH38" s="0"/>
      <c r="IKI38" s="0"/>
      <c r="IKJ38" s="0"/>
      <c r="IKK38" s="0"/>
      <c r="IKL38" s="0"/>
      <c r="IKM38" s="0"/>
      <c r="IKN38" s="0"/>
      <c r="IKO38" s="0"/>
      <c r="IKP38" s="0"/>
      <c r="IKQ38" s="0"/>
      <c r="IKR38" s="0"/>
      <c r="IKS38" s="0"/>
      <c r="IKT38" s="0"/>
      <c r="IKU38" s="0"/>
      <c r="IKV38" s="0"/>
      <c r="IKW38" s="0"/>
      <c r="IKX38" s="0"/>
      <c r="IKY38" s="0"/>
      <c r="IKZ38" s="0"/>
      <c r="ILA38" s="0"/>
      <c r="ILB38" s="0"/>
      <c r="ILC38" s="0"/>
      <c r="ILD38" s="0"/>
      <c r="ILE38" s="0"/>
      <c r="ILF38" s="0"/>
      <c r="ILG38" s="0"/>
      <c r="ILH38" s="0"/>
      <c r="ILI38" s="0"/>
      <c r="ILJ38" s="0"/>
      <c r="ILK38" s="0"/>
      <c r="ILL38" s="0"/>
      <c r="ILM38" s="0"/>
      <c r="ILN38" s="0"/>
      <c r="ILO38" s="0"/>
      <c r="ILP38" s="0"/>
      <c r="ILQ38" s="0"/>
      <c r="ILR38" s="0"/>
      <c r="ILS38" s="0"/>
      <c r="ILT38" s="0"/>
      <c r="ILU38" s="0"/>
      <c r="ILV38" s="0"/>
      <c r="ILW38" s="0"/>
      <c r="ILX38" s="0"/>
      <c r="ILY38" s="0"/>
      <c r="ILZ38" s="0"/>
      <c r="IMA38" s="0"/>
      <c r="IMB38" s="0"/>
      <c r="IMC38" s="0"/>
      <c r="IMD38" s="0"/>
      <c r="IME38" s="0"/>
      <c r="IMF38" s="0"/>
      <c r="IMG38" s="0"/>
      <c r="IMH38" s="0"/>
      <c r="IMI38" s="0"/>
      <c r="IMJ38" s="0"/>
      <c r="IMK38" s="0"/>
      <c r="IML38" s="0"/>
      <c r="IMM38" s="0"/>
      <c r="IMN38" s="0"/>
      <c r="IMO38" s="0"/>
      <c r="IMP38" s="0"/>
      <c r="IMQ38" s="0"/>
      <c r="IMR38" s="0"/>
      <c r="IMS38" s="0"/>
      <c r="IMT38" s="0"/>
      <c r="IMU38" s="0"/>
      <c r="IMV38" s="0"/>
      <c r="IMW38" s="0"/>
      <c r="IMX38" s="0"/>
      <c r="IMY38" s="0"/>
      <c r="IMZ38" s="0"/>
      <c r="INA38" s="0"/>
      <c r="INB38" s="0"/>
      <c r="INC38" s="0"/>
      <c r="IND38" s="0"/>
      <c r="INE38" s="0"/>
      <c r="INF38" s="0"/>
      <c r="ING38" s="0"/>
      <c r="INH38" s="0"/>
      <c r="INI38" s="0"/>
      <c r="INJ38" s="0"/>
      <c r="INK38" s="0"/>
      <c r="INL38" s="0"/>
      <c r="INM38" s="0"/>
      <c r="INN38" s="0"/>
      <c r="INO38" s="0"/>
      <c r="INP38" s="0"/>
      <c r="INQ38" s="0"/>
      <c r="INR38" s="0"/>
      <c r="INS38" s="0"/>
      <c r="INT38" s="0"/>
      <c r="INU38" s="0"/>
      <c r="INV38" s="0"/>
      <c r="INW38" s="0"/>
      <c r="INX38" s="0"/>
      <c r="INY38" s="0"/>
      <c r="INZ38" s="0"/>
      <c r="IOA38" s="0"/>
      <c r="IOB38" s="0"/>
      <c r="IOC38" s="0"/>
      <c r="IOD38" s="0"/>
      <c r="IOE38" s="0"/>
      <c r="IOF38" s="0"/>
      <c r="IOG38" s="0"/>
      <c r="IOH38" s="0"/>
      <c r="IOI38" s="0"/>
      <c r="IOJ38" s="0"/>
      <c r="IOK38" s="0"/>
      <c r="IOL38" s="0"/>
      <c r="IOM38" s="0"/>
      <c r="ION38" s="0"/>
      <c r="IOO38" s="0"/>
      <c r="IOP38" s="0"/>
      <c r="IOQ38" s="0"/>
      <c r="IOR38" s="0"/>
      <c r="IOS38" s="0"/>
      <c r="IOT38" s="0"/>
      <c r="IOU38" s="0"/>
      <c r="IOV38" s="0"/>
      <c r="IOW38" s="0"/>
      <c r="IOX38" s="0"/>
      <c r="IOY38" s="0"/>
      <c r="IOZ38" s="0"/>
      <c r="IPA38" s="0"/>
      <c r="IPB38" s="0"/>
      <c r="IPC38" s="0"/>
      <c r="IPD38" s="0"/>
      <c r="IPE38" s="0"/>
      <c r="IPF38" s="0"/>
      <c r="IPG38" s="0"/>
      <c r="IPH38" s="0"/>
      <c r="IPI38" s="0"/>
      <c r="IPJ38" s="0"/>
      <c r="IPK38" s="0"/>
      <c r="IPL38" s="0"/>
      <c r="IPM38" s="0"/>
      <c r="IPN38" s="0"/>
      <c r="IPO38" s="0"/>
      <c r="IPP38" s="0"/>
      <c r="IPQ38" s="0"/>
      <c r="IPR38" s="0"/>
      <c r="IPS38" s="0"/>
      <c r="IPT38" s="0"/>
      <c r="IPU38" s="0"/>
      <c r="IPV38" s="0"/>
      <c r="IPW38" s="0"/>
      <c r="IPX38" s="0"/>
      <c r="IPY38" s="0"/>
      <c r="IPZ38" s="0"/>
      <c r="IQA38" s="0"/>
      <c r="IQB38" s="0"/>
      <c r="IQC38" s="0"/>
      <c r="IQD38" s="0"/>
      <c r="IQE38" s="0"/>
      <c r="IQF38" s="0"/>
      <c r="IQG38" s="0"/>
      <c r="IQH38" s="0"/>
      <c r="IQI38" s="0"/>
      <c r="IQJ38" s="0"/>
      <c r="IQK38" s="0"/>
      <c r="IQL38" s="0"/>
      <c r="IQM38" s="0"/>
      <c r="IQN38" s="0"/>
      <c r="IQO38" s="0"/>
      <c r="IQP38" s="0"/>
      <c r="IQQ38" s="0"/>
      <c r="IQR38" s="0"/>
      <c r="IQS38" s="0"/>
      <c r="IQT38" s="0"/>
      <c r="IQU38" s="0"/>
      <c r="IQV38" s="0"/>
      <c r="IQW38" s="0"/>
      <c r="IQX38" s="0"/>
      <c r="IQY38" s="0"/>
      <c r="IQZ38" s="0"/>
      <c r="IRA38" s="0"/>
      <c r="IRB38" s="0"/>
      <c r="IRC38" s="0"/>
      <c r="IRD38" s="0"/>
      <c r="IRE38" s="0"/>
      <c r="IRF38" s="0"/>
      <c r="IRG38" s="0"/>
      <c r="IRH38" s="0"/>
      <c r="IRI38" s="0"/>
      <c r="IRJ38" s="0"/>
      <c r="IRK38" s="0"/>
      <c r="IRL38" s="0"/>
      <c r="IRM38" s="0"/>
      <c r="IRN38" s="0"/>
      <c r="IRO38" s="0"/>
      <c r="IRP38" s="0"/>
      <c r="IRQ38" s="0"/>
      <c r="IRR38" s="0"/>
      <c r="IRS38" s="0"/>
      <c r="IRT38" s="0"/>
      <c r="IRU38" s="0"/>
      <c r="IRV38" s="0"/>
      <c r="IRW38" s="0"/>
      <c r="IRX38" s="0"/>
      <c r="IRY38" s="0"/>
      <c r="IRZ38" s="0"/>
      <c r="ISA38" s="0"/>
      <c r="ISB38" s="0"/>
      <c r="ISC38" s="0"/>
      <c r="ISD38" s="0"/>
      <c r="ISE38" s="0"/>
      <c r="ISF38" s="0"/>
      <c r="ISG38" s="0"/>
      <c r="ISH38" s="0"/>
      <c r="ISI38" s="0"/>
      <c r="ISJ38" s="0"/>
      <c r="ISK38" s="0"/>
      <c r="ISL38" s="0"/>
      <c r="ISM38" s="0"/>
      <c r="ISN38" s="0"/>
      <c r="ISO38" s="0"/>
      <c r="ISP38" s="0"/>
      <c r="ISQ38" s="0"/>
      <c r="ISR38" s="0"/>
      <c r="ISS38" s="0"/>
      <c r="IST38" s="0"/>
      <c r="ISU38" s="0"/>
      <c r="ISV38" s="0"/>
      <c r="ISW38" s="0"/>
      <c r="ISX38" s="0"/>
      <c r="ISY38" s="0"/>
      <c r="ISZ38" s="0"/>
      <c r="ITA38" s="0"/>
      <c r="ITB38" s="0"/>
      <c r="ITC38" s="0"/>
      <c r="ITD38" s="0"/>
      <c r="ITE38" s="0"/>
      <c r="ITF38" s="0"/>
      <c r="ITG38" s="0"/>
      <c r="ITH38" s="0"/>
      <c r="ITI38" s="0"/>
      <c r="ITJ38" s="0"/>
      <c r="ITK38" s="0"/>
      <c r="ITL38" s="0"/>
      <c r="ITM38" s="0"/>
      <c r="ITN38" s="0"/>
      <c r="ITO38" s="0"/>
      <c r="ITP38" s="0"/>
      <c r="ITQ38" s="0"/>
      <c r="ITR38" s="0"/>
      <c r="ITS38" s="0"/>
      <c r="ITT38" s="0"/>
      <c r="ITU38" s="0"/>
      <c r="ITV38" s="0"/>
      <c r="ITW38" s="0"/>
      <c r="ITX38" s="0"/>
      <c r="ITY38" s="0"/>
      <c r="ITZ38" s="0"/>
      <c r="IUA38" s="0"/>
      <c r="IUB38" s="0"/>
      <c r="IUC38" s="0"/>
      <c r="IUD38" s="0"/>
      <c r="IUE38" s="0"/>
      <c r="IUF38" s="0"/>
      <c r="IUG38" s="0"/>
      <c r="IUH38" s="0"/>
      <c r="IUI38" s="0"/>
      <c r="IUJ38" s="0"/>
      <c r="IUK38" s="0"/>
      <c r="IUL38" s="0"/>
      <c r="IUM38" s="0"/>
      <c r="IUN38" s="0"/>
      <c r="IUO38" s="0"/>
      <c r="IUP38" s="0"/>
      <c r="IUQ38" s="0"/>
      <c r="IUR38" s="0"/>
      <c r="IUS38" s="0"/>
      <c r="IUT38" s="0"/>
      <c r="IUU38" s="0"/>
      <c r="IUV38" s="0"/>
      <c r="IUW38" s="0"/>
      <c r="IUX38" s="0"/>
      <c r="IUY38" s="0"/>
      <c r="IUZ38" s="0"/>
      <c r="IVA38" s="0"/>
      <c r="IVB38" s="0"/>
      <c r="IVC38" s="0"/>
      <c r="IVD38" s="0"/>
      <c r="IVE38" s="0"/>
      <c r="IVF38" s="0"/>
      <c r="IVG38" s="0"/>
      <c r="IVH38" s="0"/>
      <c r="IVI38" s="0"/>
      <c r="IVJ38" s="0"/>
      <c r="IVK38" s="0"/>
      <c r="IVL38" s="0"/>
      <c r="IVM38" s="0"/>
      <c r="IVN38" s="0"/>
      <c r="IVO38" s="0"/>
      <c r="IVP38" s="0"/>
      <c r="IVQ38" s="0"/>
      <c r="IVR38" s="0"/>
      <c r="IVS38" s="0"/>
      <c r="IVT38" s="0"/>
      <c r="IVU38" s="0"/>
      <c r="IVV38" s="0"/>
      <c r="IVW38" s="0"/>
      <c r="IVX38" s="0"/>
      <c r="IVY38" s="0"/>
      <c r="IVZ38" s="0"/>
      <c r="IWA38" s="0"/>
      <c r="IWB38" s="0"/>
      <c r="IWC38" s="0"/>
      <c r="IWD38" s="0"/>
      <c r="IWE38" s="0"/>
      <c r="IWF38" s="0"/>
      <c r="IWG38" s="0"/>
      <c r="IWH38" s="0"/>
      <c r="IWI38" s="0"/>
      <c r="IWJ38" s="0"/>
      <c r="IWK38" s="0"/>
      <c r="IWL38" s="0"/>
      <c r="IWM38" s="0"/>
      <c r="IWN38" s="0"/>
      <c r="IWO38" s="0"/>
      <c r="IWP38" s="0"/>
      <c r="IWQ38" s="0"/>
      <c r="IWR38" s="0"/>
      <c r="IWS38" s="0"/>
      <c r="IWT38" s="0"/>
      <c r="IWU38" s="0"/>
      <c r="IWV38" s="0"/>
      <c r="IWW38" s="0"/>
      <c r="IWX38" s="0"/>
      <c r="IWY38" s="0"/>
      <c r="IWZ38" s="0"/>
      <c r="IXA38" s="0"/>
      <c r="IXB38" s="0"/>
      <c r="IXC38" s="0"/>
      <c r="IXD38" s="0"/>
      <c r="IXE38" s="0"/>
      <c r="IXF38" s="0"/>
      <c r="IXG38" s="0"/>
      <c r="IXH38" s="0"/>
      <c r="IXI38" s="0"/>
      <c r="IXJ38" s="0"/>
      <c r="IXK38" s="0"/>
      <c r="IXL38" s="0"/>
      <c r="IXM38" s="0"/>
      <c r="IXN38" s="0"/>
      <c r="IXO38" s="0"/>
      <c r="IXP38" s="0"/>
      <c r="IXQ38" s="0"/>
      <c r="IXR38" s="0"/>
      <c r="IXS38" s="0"/>
      <c r="IXT38" s="0"/>
      <c r="IXU38" s="0"/>
      <c r="IXV38" s="0"/>
      <c r="IXW38" s="0"/>
      <c r="IXX38" s="0"/>
      <c r="IXY38" s="0"/>
      <c r="IXZ38" s="0"/>
      <c r="IYA38" s="0"/>
      <c r="IYB38" s="0"/>
      <c r="IYC38" s="0"/>
      <c r="IYD38" s="0"/>
      <c r="IYE38" s="0"/>
      <c r="IYF38" s="0"/>
      <c r="IYG38" s="0"/>
      <c r="IYH38" s="0"/>
      <c r="IYI38" s="0"/>
      <c r="IYJ38" s="0"/>
      <c r="IYK38" s="0"/>
      <c r="IYL38" s="0"/>
      <c r="IYM38" s="0"/>
      <c r="IYN38" s="0"/>
      <c r="IYO38" s="0"/>
      <c r="IYP38" s="0"/>
      <c r="IYQ38" s="0"/>
      <c r="IYR38" s="0"/>
      <c r="IYS38" s="0"/>
      <c r="IYT38" s="0"/>
      <c r="IYU38" s="0"/>
      <c r="IYV38" s="0"/>
      <c r="IYW38" s="0"/>
      <c r="IYX38" s="0"/>
      <c r="IYY38" s="0"/>
      <c r="IYZ38" s="0"/>
      <c r="IZA38" s="0"/>
      <c r="IZB38" s="0"/>
      <c r="IZC38" s="0"/>
      <c r="IZD38" s="0"/>
      <c r="IZE38" s="0"/>
      <c r="IZF38" s="0"/>
      <c r="IZG38" s="0"/>
      <c r="IZH38" s="0"/>
      <c r="IZI38" s="0"/>
      <c r="IZJ38" s="0"/>
      <c r="IZK38" s="0"/>
      <c r="IZL38" s="0"/>
      <c r="IZM38" s="0"/>
      <c r="IZN38" s="0"/>
      <c r="IZO38" s="0"/>
      <c r="IZP38" s="0"/>
      <c r="IZQ38" s="0"/>
      <c r="IZR38" s="0"/>
      <c r="IZS38" s="0"/>
      <c r="IZT38" s="0"/>
      <c r="IZU38" s="0"/>
      <c r="IZV38" s="0"/>
      <c r="IZW38" s="0"/>
      <c r="IZX38" s="0"/>
      <c r="IZY38" s="0"/>
      <c r="IZZ38" s="0"/>
      <c r="JAA38" s="0"/>
      <c r="JAB38" s="0"/>
      <c r="JAC38" s="0"/>
      <c r="JAD38" s="0"/>
      <c r="JAE38" s="0"/>
      <c r="JAF38" s="0"/>
      <c r="JAG38" s="0"/>
      <c r="JAH38" s="0"/>
      <c r="JAI38" s="0"/>
      <c r="JAJ38" s="0"/>
      <c r="JAK38" s="0"/>
      <c r="JAL38" s="0"/>
      <c r="JAM38" s="0"/>
      <c r="JAN38" s="0"/>
      <c r="JAO38" s="0"/>
      <c r="JAP38" s="0"/>
      <c r="JAQ38" s="0"/>
      <c r="JAR38" s="0"/>
      <c r="JAS38" s="0"/>
      <c r="JAT38" s="0"/>
      <c r="JAU38" s="0"/>
      <c r="JAV38" s="0"/>
      <c r="JAW38" s="0"/>
      <c r="JAX38" s="0"/>
      <c r="JAY38" s="0"/>
      <c r="JAZ38" s="0"/>
      <c r="JBA38" s="0"/>
      <c r="JBB38" s="0"/>
      <c r="JBC38" s="0"/>
      <c r="JBD38" s="0"/>
      <c r="JBE38" s="0"/>
      <c r="JBF38" s="0"/>
      <c r="JBG38" s="0"/>
      <c r="JBH38" s="0"/>
      <c r="JBI38" s="0"/>
      <c r="JBJ38" s="0"/>
      <c r="JBK38" s="0"/>
      <c r="JBL38" s="0"/>
      <c r="JBM38" s="0"/>
      <c r="JBN38" s="0"/>
      <c r="JBO38" s="0"/>
      <c r="JBP38" s="0"/>
      <c r="JBQ38" s="0"/>
      <c r="JBR38" s="0"/>
      <c r="JBS38" s="0"/>
      <c r="JBT38" s="0"/>
      <c r="JBU38" s="0"/>
      <c r="JBV38" s="0"/>
      <c r="JBW38" s="0"/>
      <c r="JBX38" s="0"/>
      <c r="JBY38" s="0"/>
      <c r="JBZ38" s="0"/>
      <c r="JCA38" s="0"/>
      <c r="JCB38" s="0"/>
      <c r="JCC38" s="0"/>
      <c r="JCD38" s="0"/>
      <c r="JCE38" s="0"/>
      <c r="JCF38" s="0"/>
      <c r="JCG38" s="0"/>
      <c r="JCH38" s="0"/>
      <c r="JCI38" s="0"/>
      <c r="JCJ38" s="0"/>
      <c r="JCK38" s="0"/>
      <c r="JCL38" s="0"/>
      <c r="JCM38" s="0"/>
      <c r="JCN38" s="0"/>
      <c r="JCO38" s="0"/>
      <c r="JCP38" s="0"/>
      <c r="JCQ38" s="0"/>
      <c r="JCR38" s="0"/>
      <c r="JCS38" s="0"/>
      <c r="JCT38" s="0"/>
      <c r="JCU38" s="0"/>
      <c r="JCV38" s="0"/>
      <c r="JCW38" s="0"/>
      <c r="JCX38" s="0"/>
      <c r="JCY38" s="0"/>
      <c r="JCZ38" s="0"/>
      <c r="JDA38" s="0"/>
      <c r="JDB38" s="0"/>
      <c r="JDC38" s="0"/>
      <c r="JDD38" s="0"/>
      <c r="JDE38" s="0"/>
      <c r="JDF38" s="0"/>
      <c r="JDG38" s="0"/>
      <c r="JDH38" s="0"/>
      <c r="JDI38" s="0"/>
      <c r="JDJ38" s="0"/>
      <c r="JDK38" s="0"/>
      <c r="JDL38" s="0"/>
      <c r="JDM38" s="0"/>
      <c r="JDN38" s="0"/>
      <c r="JDO38" s="0"/>
      <c r="JDP38" s="0"/>
      <c r="JDQ38" s="0"/>
      <c r="JDR38" s="0"/>
      <c r="JDS38" s="0"/>
      <c r="JDT38" s="0"/>
      <c r="JDU38" s="0"/>
      <c r="JDV38" s="0"/>
      <c r="JDW38" s="0"/>
      <c r="JDX38" s="0"/>
      <c r="JDY38" s="0"/>
      <c r="JDZ38" s="0"/>
      <c r="JEA38" s="0"/>
      <c r="JEB38" s="0"/>
      <c r="JEC38" s="0"/>
      <c r="JED38" s="0"/>
      <c r="JEE38" s="0"/>
      <c r="JEF38" s="0"/>
      <c r="JEG38" s="0"/>
      <c r="JEH38" s="0"/>
      <c r="JEI38" s="0"/>
      <c r="JEJ38" s="0"/>
      <c r="JEK38" s="0"/>
      <c r="JEL38" s="0"/>
      <c r="JEM38" s="0"/>
      <c r="JEN38" s="0"/>
      <c r="JEO38" s="0"/>
      <c r="JEP38" s="0"/>
      <c r="JEQ38" s="0"/>
      <c r="JER38" s="0"/>
      <c r="JES38" s="0"/>
      <c r="JET38" s="0"/>
      <c r="JEU38" s="0"/>
      <c r="JEV38" s="0"/>
      <c r="JEW38" s="0"/>
      <c r="JEX38" s="0"/>
      <c r="JEY38" s="0"/>
      <c r="JEZ38" s="0"/>
      <c r="JFA38" s="0"/>
      <c r="JFB38" s="0"/>
      <c r="JFC38" s="0"/>
      <c r="JFD38" s="0"/>
      <c r="JFE38" s="0"/>
      <c r="JFF38" s="0"/>
      <c r="JFG38" s="0"/>
      <c r="JFH38" s="0"/>
      <c r="JFI38" s="0"/>
      <c r="JFJ38" s="0"/>
      <c r="JFK38" s="0"/>
      <c r="JFL38" s="0"/>
      <c r="JFM38" s="0"/>
      <c r="JFN38" s="0"/>
      <c r="JFO38" s="0"/>
      <c r="JFP38" s="0"/>
      <c r="JFQ38" s="0"/>
      <c r="JFR38" s="0"/>
      <c r="JFS38" s="0"/>
      <c r="JFT38" s="0"/>
      <c r="JFU38" s="0"/>
      <c r="JFV38" s="0"/>
      <c r="JFW38" s="0"/>
      <c r="JFX38" s="0"/>
      <c r="JFY38" s="0"/>
      <c r="JFZ38" s="0"/>
      <c r="JGA38" s="0"/>
      <c r="JGB38" s="0"/>
      <c r="JGC38" s="0"/>
      <c r="JGD38" s="0"/>
      <c r="JGE38" s="0"/>
      <c r="JGF38" s="0"/>
      <c r="JGG38" s="0"/>
      <c r="JGH38" s="0"/>
      <c r="JGI38" s="0"/>
      <c r="JGJ38" s="0"/>
      <c r="JGK38" s="0"/>
      <c r="JGL38" s="0"/>
      <c r="JGM38" s="0"/>
      <c r="JGN38" s="0"/>
      <c r="JGO38" s="0"/>
      <c r="JGP38" s="0"/>
      <c r="JGQ38" s="0"/>
      <c r="JGR38" s="0"/>
      <c r="JGS38" s="0"/>
      <c r="JGT38" s="0"/>
      <c r="JGU38" s="0"/>
      <c r="JGV38" s="0"/>
      <c r="JGW38" s="0"/>
      <c r="JGX38" s="0"/>
      <c r="JGY38" s="0"/>
      <c r="JGZ38" s="0"/>
      <c r="JHA38" s="0"/>
      <c r="JHB38" s="0"/>
      <c r="JHC38" s="0"/>
      <c r="JHD38" s="0"/>
      <c r="JHE38" s="0"/>
      <c r="JHF38" s="0"/>
      <c r="JHG38" s="0"/>
      <c r="JHH38" s="0"/>
      <c r="JHI38" s="0"/>
      <c r="JHJ38" s="0"/>
      <c r="JHK38" s="0"/>
      <c r="JHL38" s="0"/>
      <c r="JHM38" s="0"/>
      <c r="JHN38" s="0"/>
      <c r="JHO38" s="0"/>
      <c r="JHP38" s="0"/>
      <c r="JHQ38" s="0"/>
      <c r="JHR38" s="0"/>
      <c r="JHS38" s="0"/>
      <c r="JHT38" s="0"/>
      <c r="JHU38" s="0"/>
      <c r="JHV38" s="0"/>
      <c r="JHW38" s="0"/>
      <c r="JHX38" s="0"/>
      <c r="JHY38" s="0"/>
      <c r="JHZ38" s="0"/>
      <c r="JIA38" s="0"/>
      <c r="JIB38" s="0"/>
      <c r="JIC38" s="0"/>
      <c r="JID38" s="0"/>
      <c r="JIE38" s="0"/>
      <c r="JIF38" s="0"/>
      <c r="JIG38" s="0"/>
      <c r="JIH38" s="0"/>
      <c r="JII38" s="0"/>
      <c r="JIJ38" s="0"/>
      <c r="JIK38" s="0"/>
      <c r="JIL38" s="0"/>
      <c r="JIM38" s="0"/>
      <c r="JIN38" s="0"/>
      <c r="JIO38" s="0"/>
      <c r="JIP38" s="0"/>
      <c r="JIQ38" s="0"/>
      <c r="JIR38" s="0"/>
      <c r="JIS38" s="0"/>
      <c r="JIT38" s="0"/>
      <c r="JIU38" s="0"/>
      <c r="JIV38" s="0"/>
      <c r="JIW38" s="0"/>
      <c r="JIX38" s="0"/>
      <c r="JIY38" s="0"/>
      <c r="JIZ38" s="0"/>
      <c r="JJA38" s="0"/>
      <c r="JJB38" s="0"/>
      <c r="JJC38" s="0"/>
      <c r="JJD38" s="0"/>
      <c r="JJE38" s="0"/>
      <c r="JJF38" s="0"/>
      <c r="JJG38" s="0"/>
      <c r="JJH38" s="0"/>
      <c r="JJI38" s="0"/>
      <c r="JJJ38" s="0"/>
      <c r="JJK38" s="0"/>
      <c r="JJL38" s="0"/>
      <c r="JJM38" s="0"/>
      <c r="JJN38" s="0"/>
      <c r="JJO38" s="0"/>
      <c r="JJP38" s="0"/>
      <c r="JJQ38" s="0"/>
      <c r="JJR38" s="0"/>
      <c r="JJS38" s="0"/>
      <c r="JJT38" s="0"/>
      <c r="JJU38" s="0"/>
      <c r="JJV38" s="0"/>
      <c r="JJW38" s="0"/>
      <c r="JJX38" s="0"/>
      <c r="JJY38" s="0"/>
      <c r="JJZ38" s="0"/>
      <c r="JKA38" s="0"/>
      <c r="JKB38" s="0"/>
      <c r="JKC38" s="0"/>
      <c r="JKD38" s="0"/>
      <c r="JKE38" s="0"/>
      <c r="JKF38" s="0"/>
      <c r="JKG38" s="0"/>
      <c r="JKH38" s="0"/>
      <c r="JKI38" s="0"/>
      <c r="JKJ38" s="0"/>
      <c r="JKK38" s="0"/>
      <c r="JKL38" s="0"/>
      <c r="JKM38" s="0"/>
      <c r="JKN38" s="0"/>
      <c r="JKO38" s="0"/>
      <c r="JKP38" s="0"/>
      <c r="JKQ38" s="0"/>
      <c r="JKR38" s="0"/>
      <c r="JKS38" s="0"/>
      <c r="JKT38" s="0"/>
      <c r="JKU38" s="0"/>
      <c r="JKV38" s="0"/>
      <c r="JKW38" s="0"/>
      <c r="JKX38" s="0"/>
      <c r="JKY38" s="0"/>
      <c r="JKZ38" s="0"/>
      <c r="JLA38" s="0"/>
      <c r="JLB38" s="0"/>
      <c r="JLC38" s="0"/>
      <c r="JLD38" s="0"/>
      <c r="JLE38" s="0"/>
      <c r="JLF38" s="0"/>
      <c r="JLG38" s="0"/>
      <c r="JLH38" s="0"/>
      <c r="JLI38" s="0"/>
      <c r="JLJ38" s="0"/>
      <c r="JLK38" s="0"/>
      <c r="JLL38" s="0"/>
      <c r="JLM38" s="0"/>
      <c r="JLN38" s="0"/>
      <c r="JLO38" s="0"/>
      <c r="JLP38" s="0"/>
      <c r="JLQ38" s="0"/>
      <c r="JLR38" s="0"/>
      <c r="JLS38" s="0"/>
      <c r="JLT38" s="0"/>
      <c r="JLU38" s="0"/>
      <c r="JLV38" s="0"/>
      <c r="JLW38" s="0"/>
      <c r="JLX38" s="0"/>
      <c r="JLY38" s="0"/>
      <c r="JLZ38" s="0"/>
      <c r="JMA38" s="0"/>
      <c r="JMB38" s="0"/>
      <c r="JMC38" s="0"/>
      <c r="JMD38" s="0"/>
      <c r="JME38" s="0"/>
      <c r="JMF38" s="0"/>
      <c r="JMG38" s="0"/>
      <c r="JMH38" s="0"/>
      <c r="JMI38" s="0"/>
      <c r="JMJ38" s="0"/>
      <c r="JMK38" s="0"/>
      <c r="JML38" s="0"/>
      <c r="JMM38" s="0"/>
      <c r="JMN38" s="0"/>
      <c r="JMO38" s="0"/>
      <c r="JMP38" s="0"/>
      <c r="JMQ38" s="0"/>
      <c r="JMR38" s="0"/>
      <c r="JMS38" s="0"/>
      <c r="JMT38" s="0"/>
      <c r="JMU38" s="0"/>
      <c r="JMV38" s="0"/>
      <c r="JMW38" s="0"/>
      <c r="JMX38" s="0"/>
      <c r="JMY38" s="0"/>
      <c r="JMZ38" s="0"/>
      <c r="JNA38" s="0"/>
      <c r="JNB38" s="0"/>
      <c r="JNC38" s="0"/>
      <c r="JND38" s="0"/>
      <c r="JNE38" s="0"/>
      <c r="JNF38" s="0"/>
      <c r="JNG38" s="0"/>
      <c r="JNH38" s="0"/>
      <c r="JNI38" s="0"/>
      <c r="JNJ38" s="0"/>
      <c r="JNK38" s="0"/>
      <c r="JNL38" s="0"/>
      <c r="JNM38" s="0"/>
      <c r="JNN38" s="0"/>
      <c r="JNO38" s="0"/>
      <c r="JNP38" s="0"/>
      <c r="JNQ38" s="0"/>
      <c r="JNR38" s="0"/>
      <c r="JNS38" s="0"/>
      <c r="JNT38" s="0"/>
      <c r="JNU38" s="0"/>
      <c r="JNV38" s="0"/>
      <c r="JNW38" s="0"/>
      <c r="JNX38" s="0"/>
      <c r="JNY38" s="0"/>
      <c r="JNZ38" s="0"/>
      <c r="JOA38" s="0"/>
      <c r="JOB38" s="0"/>
      <c r="JOC38" s="0"/>
      <c r="JOD38" s="0"/>
      <c r="JOE38" s="0"/>
      <c r="JOF38" s="0"/>
      <c r="JOG38" s="0"/>
      <c r="JOH38" s="0"/>
      <c r="JOI38" s="0"/>
      <c r="JOJ38" s="0"/>
      <c r="JOK38" s="0"/>
      <c r="JOL38" s="0"/>
      <c r="JOM38" s="0"/>
      <c r="JON38" s="0"/>
      <c r="JOO38" s="0"/>
      <c r="JOP38" s="0"/>
      <c r="JOQ38" s="0"/>
      <c r="JOR38" s="0"/>
      <c r="JOS38" s="0"/>
      <c r="JOT38" s="0"/>
      <c r="JOU38" s="0"/>
      <c r="JOV38" s="0"/>
      <c r="JOW38" s="0"/>
      <c r="JOX38" s="0"/>
      <c r="JOY38" s="0"/>
      <c r="JOZ38" s="0"/>
      <c r="JPA38" s="0"/>
      <c r="JPB38" s="0"/>
      <c r="JPC38" s="0"/>
      <c r="JPD38" s="0"/>
      <c r="JPE38" s="0"/>
      <c r="JPF38" s="0"/>
      <c r="JPG38" s="0"/>
      <c r="JPH38" s="0"/>
      <c r="JPI38" s="0"/>
      <c r="JPJ38" s="0"/>
      <c r="JPK38" s="0"/>
      <c r="JPL38" s="0"/>
      <c r="JPM38" s="0"/>
      <c r="JPN38" s="0"/>
      <c r="JPO38" s="0"/>
      <c r="JPP38" s="0"/>
      <c r="JPQ38" s="0"/>
      <c r="JPR38" s="0"/>
      <c r="JPS38" s="0"/>
      <c r="JPT38" s="0"/>
      <c r="JPU38" s="0"/>
      <c r="JPV38" s="0"/>
      <c r="JPW38" s="0"/>
      <c r="JPX38" s="0"/>
      <c r="JPY38" s="0"/>
      <c r="JPZ38" s="0"/>
      <c r="JQA38" s="0"/>
      <c r="JQB38" s="0"/>
      <c r="JQC38" s="0"/>
      <c r="JQD38" s="0"/>
      <c r="JQE38" s="0"/>
      <c r="JQF38" s="0"/>
      <c r="JQG38" s="0"/>
      <c r="JQH38" s="0"/>
      <c r="JQI38" s="0"/>
      <c r="JQJ38" s="0"/>
      <c r="JQK38" s="0"/>
      <c r="JQL38" s="0"/>
      <c r="JQM38" s="0"/>
      <c r="JQN38" s="0"/>
      <c r="JQO38" s="0"/>
      <c r="JQP38" s="0"/>
      <c r="JQQ38" s="0"/>
      <c r="JQR38" s="0"/>
      <c r="JQS38" s="0"/>
      <c r="JQT38" s="0"/>
      <c r="JQU38" s="0"/>
      <c r="JQV38" s="0"/>
      <c r="JQW38" s="0"/>
      <c r="JQX38" s="0"/>
      <c r="JQY38" s="0"/>
      <c r="JQZ38" s="0"/>
      <c r="JRA38" s="0"/>
      <c r="JRB38" s="0"/>
      <c r="JRC38" s="0"/>
      <c r="JRD38" s="0"/>
      <c r="JRE38" s="0"/>
      <c r="JRF38" s="0"/>
      <c r="JRG38" s="0"/>
      <c r="JRH38" s="0"/>
      <c r="JRI38" s="0"/>
      <c r="JRJ38" s="0"/>
      <c r="JRK38" s="0"/>
      <c r="JRL38" s="0"/>
      <c r="JRM38" s="0"/>
      <c r="JRN38" s="0"/>
      <c r="JRO38" s="0"/>
      <c r="JRP38" s="0"/>
      <c r="JRQ38" s="0"/>
      <c r="JRR38" s="0"/>
      <c r="JRS38" s="0"/>
      <c r="JRT38" s="0"/>
      <c r="JRU38" s="0"/>
      <c r="JRV38" s="0"/>
      <c r="JRW38" s="0"/>
      <c r="JRX38" s="0"/>
      <c r="JRY38" s="0"/>
      <c r="JRZ38" s="0"/>
      <c r="JSA38" s="0"/>
      <c r="JSB38" s="0"/>
      <c r="JSC38" s="0"/>
      <c r="JSD38" s="0"/>
      <c r="JSE38" s="0"/>
      <c r="JSF38" s="0"/>
      <c r="JSG38" s="0"/>
      <c r="JSH38" s="0"/>
      <c r="JSI38" s="0"/>
      <c r="JSJ38" s="0"/>
      <c r="JSK38" s="0"/>
      <c r="JSL38" s="0"/>
      <c r="JSM38" s="0"/>
      <c r="JSN38" s="0"/>
      <c r="JSO38" s="0"/>
      <c r="JSP38" s="0"/>
      <c r="JSQ38" s="0"/>
      <c r="JSR38" s="0"/>
      <c r="JSS38" s="0"/>
      <c r="JST38" s="0"/>
      <c r="JSU38" s="0"/>
      <c r="JSV38" s="0"/>
      <c r="JSW38" s="0"/>
      <c r="JSX38" s="0"/>
      <c r="JSY38" s="0"/>
      <c r="JSZ38" s="0"/>
      <c r="JTA38" s="0"/>
      <c r="JTB38" s="0"/>
      <c r="JTC38" s="0"/>
      <c r="JTD38" s="0"/>
      <c r="JTE38" s="0"/>
      <c r="JTF38" s="0"/>
      <c r="JTG38" s="0"/>
      <c r="JTH38" s="0"/>
      <c r="JTI38" s="0"/>
      <c r="JTJ38" s="0"/>
      <c r="JTK38" s="0"/>
      <c r="JTL38" s="0"/>
      <c r="JTM38" s="0"/>
      <c r="JTN38" s="0"/>
      <c r="JTO38" s="0"/>
      <c r="JTP38" s="0"/>
      <c r="JTQ38" s="0"/>
      <c r="JTR38" s="0"/>
      <c r="JTS38" s="0"/>
      <c r="JTT38" s="0"/>
      <c r="JTU38" s="0"/>
      <c r="JTV38" s="0"/>
      <c r="JTW38" s="0"/>
      <c r="JTX38" s="0"/>
      <c r="JTY38" s="0"/>
      <c r="JTZ38" s="0"/>
      <c r="JUA38" s="0"/>
      <c r="JUB38" s="0"/>
      <c r="JUC38" s="0"/>
      <c r="JUD38" s="0"/>
      <c r="JUE38" s="0"/>
      <c r="JUF38" s="0"/>
      <c r="JUG38" s="0"/>
      <c r="JUH38" s="0"/>
      <c r="JUI38" s="0"/>
      <c r="JUJ38" s="0"/>
      <c r="JUK38" s="0"/>
      <c r="JUL38" s="0"/>
      <c r="JUM38" s="0"/>
      <c r="JUN38" s="0"/>
      <c r="JUO38" s="0"/>
      <c r="JUP38" s="0"/>
      <c r="JUQ38" s="0"/>
      <c r="JUR38" s="0"/>
      <c r="JUS38" s="0"/>
      <c r="JUT38" s="0"/>
      <c r="JUU38" s="0"/>
      <c r="JUV38" s="0"/>
      <c r="JUW38" s="0"/>
      <c r="JUX38" s="0"/>
      <c r="JUY38" s="0"/>
      <c r="JUZ38" s="0"/>
      <c r="JVA38" s="0"/>
      <c r="JVB38" s="0"/>
      <c r="JVC38" s="0"/>
      <c r="JVD38" s="0"/>
      <c r="JVE38" s="0"/>
      <c r="JVF38" s="0"/>
      <c r="JVG38" s="0"/>
      <c r="JVH38" s="0"/>
      <c r="JVI38" s="0"/>
      <c r="JVJ38" s="0"/>
      <c r="JVK38" s="0"/>
      <c r="JVL38" s="0"/>
      <c r="JVM38" s="0"/>
      <c r="JVN38" s="0"/>
      <c r="JVO38" s="0"/>
      <c r="JVP38" s="0"/>
      <c r="JVQ38" s="0"/>
      <c r="JVR38" s="0"/>
      <c r="JVS38" s="0"/>
      <c r="JVT38" s="0"/>
      <c r="JVU38" s="0"/>
      <c r="JVV38" s="0"/>
      <c r="JVW38" s="0"/>
      <c r="JVX38" s="0"/>
      <c r="JVY38" s="0"/>
      <c r="JVZ38" s="0"/>
      <c r="JWA38" s="0"/>
      <c r="JWB38" s="0"/>
      <c r="JWC38" s="0"/>
      <c r="JWD38" s="0"/>
      <c r="JWE38" s="0"/>
      <c r="JWF38" s="0"/>
      <c r="JWG38" s="0"/>
      <c r="JWH38" s="0"/>
      <c r="JWI38" s="0"/>
      <c r="JWJ38" s="0"/>
      <c r="JWK38" s="0"/>
      <c r="JWL38" s="0"/>
      <c r="JWM38" s="0"/>
      <c r="JWN38" s="0"/>
      <c r="JWO38" s="0"/>
      <c r="JWP38" s="0"/>
      <c r="JWQ38" s="0"/>
      <c r="JWR38" s="0"/>
      <c r="JWS38" s="0"/>
      <c r="JWT38" s="0"/>
      <c r="JWU38" s="0"/>
      <c r="JWV38" s="0"/>
      <c r="JWW38" s="0"/>
      <c r="JWX38" s="0"/>
      <c r="JWY38" s="0"/>
      <c r="JWZ38" s="0"/>
      <c r="JXA38" s="0"/>
      <c r="JXB38" s="0"/>
      <c r="JXC38" s="0"/>
      <c r="JXD38" s="0"/>
      <c r="JXE38" s="0"/>
      <c r="JXF38" s="0"/>
      <c r="JXG38" s="0"/>
      <c r="JXH38" s="0"/>
      <c r="JXI38" s="0"/>
      <c r="JXJ38" s="0"/>
      <c r="JXK38" s="0"/>
      <c r="JXL38" s="0"/>
      <c r="JXM38" s="0"/>
      <c r="JXN38" s="0"/>
      <c r="JXO38" s="0"/>
      <c r="JXP38" s="0"/>
      <c r="JXQ38" s="0"/>
      <c r="JXR38" s="0"/>
      <c r="JXS38" s="0"/>
      <c r="JXT38" s="0"/>
      <c r="JXU38" s="0"/>
      <c r="JXV38" s="0"/>
      <c r="JXW38" s="0"/>
      <c r="JXX38" s="0"/>
      <c r="JXY38" s="0"/>
      <c r="JXZ38" s="0"/>
      <c r="JYA38" s="0"/>
      <c r="JYB38" s="0"/>
      <c r="JYC38" s="0"/>
      <c r="JYD38" s="0"/>
      <c r="JYE38" s="0"/>
      <c r="JYF38" s="0"/>
      <c r="JYG38" s="0"/>
      <c r="JYH38" s="0"/>
      <c r="JYI38" s="0"/>
      <c r="JYJ38" s="0"/>
      <c r="JYK38" s="0"/>
      <c r="JYL38" s="0"/>
      <c r="JYM38" s="0"/>
      <c r="JYN38" s="0"/>
      <c r="JYO38" s="0"/>
      <c r="JYP38" s="0"/>
      <c r="JYQ38" s="0"/>
      <c r="JYR38" s="0"/>
      <c r="JYS38" s="0"/>
      <c r="JYT38" s="0"/>
      <c r="JYU38" s="0"/>
      <c r="JYV38" s="0"/>
      <c r="JYW38" s="0"/>
      <c r="JYX38" s="0"/>
      <c r="JYY38" s="0"/>
      <c r="JYZ38" s="0"/>
      <c r="JZA38" s="0"/>
      <c r="JZB38" s="0"/>
      <c r="JZC38" s="0"/>
      <c r="JZD38" s="0"/>
      <c r="JZE38" s="0"/>
      <c r="JZF38" s="0"/>
      <c r="JZG38" s="0"/>
      <c r="JZH38" s="0"/>
      <c r="JZI38" s="0"/>
      <c r="JZJ38" s="0"/>
      <c r="JZK38" s="0"/>
      <c r="JZL38" s="0"/>
      <c r="JZM38" s="0"/>
      <c r="JZN38" s="0"/>
      <c r="JZO38" s="0"/>
      <c r="JZP38" s="0"/>
      <c r="JZQ38" s="0"/>
      <c r="JZR38" s="0"/>
      <c r="JZS38" s="0"/>
      <c r="JZT38" s="0"/>
      <c r="JZU38" s="0"/>
      <c r="JZV38" s="0"/>
      <c r="JZW38" s="0"/>
      <c r="JZX38" s="0"/>
      <c r="JZY38" s="0"/>
      <c r="JZZ38" s="0"/>
      <c r="KAA38" s="0"/>
      <c r="KAB38" s="0"/>
      <c r="KAC38" s="0"/>
      <c r="KAD38" s="0"/>
      <c r="KAE38" s="0"/>
      <c r="KAF38" s="0"/>
      <c r="KAG38" s="0"/>
      <c r="KAH38" s="0"/>
      <c r="KAI38" s="0"/>
      <c r="KAJ38" s="0"/>
      <c r="KAK38" s="0"/>
      <c r="KAL38" s="0"/>
      <c r="KAM38" s="0"/>
      <c r="KAN38" s="0"/>
      <c r="KAO38" s="0"/>
      <c r="KAP38" s="0"/>
      <c r="KAQ38" s="0"/>
      <c r="KAR38" s="0"/>
      <c r="KAS38" s="0"/>
      <c r="KAT38" s="0"/>
      <c r="KAU38" s="0"/>
      <c r="KAV38" s="0"/>
      <c r="KAW38" s="0"/>
      <c r="KAX38" s="0"/>
      <c r="KAY38" s="0"/>
      <c r="KAZ38" s="0"/>
      <c r="KBA38" s="0"/>
      <c r="KBB38" s="0"/>
      <c r="KBC38" s="0"/>
      <c r="KBD38" s="0"/>
      <c r="KBE38" s="0"/>
      <c r="KBF38" s="0"/>
      <c r="KBG38" s="0"/>
      <c r="KBH38" s="0"/>
      <c r="KBI38" s="0"/>
      <c r="KBJ38" s="0"/>
      <c r="KBK38" s="0"/>
      <c r="KBL38" s="0"/>
      <c r="KBM38" s="0"/>
      <c r="KBN38" s="0"/>
      <c r="KBO38" s="0"/>
      <c r="KBP38" s="0"/>
      <c r="KBQ38" s="0"/>
      <c r="KBR38" s="0"/>
      <c r="KBS38" s="0"/>
      <c r="KBT38" s="0"/>
      <c r="KBU38" s="0"/>
      <c r="KBV38" s="0"/>
      <c r="KBW38" s="0"/>
      <c r="KBX38" s="0"/>
      <c r="KBY38" s="0"/>
      <c r="KBZ38" s="0"/>
      <c r="KCA38" s="0"/>
      <c r="KCB38" s="0"/>
      <c r="KCC38" s="0"/>
      <c r="KCD38" s="0"/>
      <c r="KCE38" s="0"/>
      <c r="KCF38" s="0"/>
      <c r="KCG38" s="0"/>
      <c r="KCH38" s="0"/>
      <c r="KCI38" s="0"/>
      <c r="KCJ38" s="0"/>
      <c r="KCK38" s="0"/>
      <c r="KCL38" s="0"/>
      <c r="KCM38" s="0"/>
      <c r="KCN38" s="0"/>
      <c r="KCO38" s="0"/>
      <c r="KCP38" s="0"/>
      <c r="KCQ38" s="0"/>
      <c r="KCR38" s="0"/>
      <c r="KCS38" s="0"/>
      <c r="KCT38" s="0"/>
      <c r="KCU38" s="0"/>
      <c r="KCV38" s="0"/>
      <c r="KCW38" s="0"/>
      <c r="KCX38" s="0"/>
      <c r="KCY38" s="0"/>
      <c r="KCZ38" s="0"/>
      <c r="KDA38" s="0"/>
      <c r="KDB38" s="0"/>
      <c r="KDC38" s="0"/>
      <c r="KDD38" s="0"/>
      <c r="KDE38" s="0"/>
      <c r="KDF38" s="0"/>
      <c r="KDG38" s="0"/>
      <c r="KDH38" s="0"/>
      <c r="KDI38" s="0"/>
      <c r="KDJ38" s="0"/>
      <c r="KDK38" s="0"/>
      <c r="KDL38" s="0"/>
      <c r="KDM38" s="0"/>
      <c r="KDN38" s="0"/>
      <c r="KDO38" s="0"/>
      <c r="KDP38" s="0"/>
      <c r="KDQ38" s="0"/>
      <c r="KDR38" s="0"/>
      <c r="KDS38" s="0"/>
      <c r="KDT38" s="0"/>
      <c r="KDU38" s="0"/>
      <c r="KDV38" s="0"/>
      <c r="KDW38" s="0"/>
      <c r="KDX38" s="0"/>
      <c r="KDY38" s="0"/>
      <c r="KDZ38" s="0"/>
      <c r="KEA38" s="0"/>
      <c r="KEB38" s="0"/>
      <c r="KEC38" s="0"/>
      <c r="KED38" s="0"/>
      <c r="KEE38" s="0"/>
      <c r="KEF38" s="0"/>
      <c r="KEG38" s="0"/>
      <c r="KEH38" s="0"/>
      <c r="KEI38" s="0"/>
      <c r="KEJ38" s="0"/>
      <c r="KEK38" s="0"/>
      <c r="KEL38" s="0"/>
      <c r="KEM38" s="0"/>
      <c r="KEN38" s="0"/>
      <c r="KEO38" s="0"/>
      <c r="KEP38" s="0"/>
      <c r="KEQ38" s="0"/>
      <c r="KER38" s="0"/>
      <c r="KES38" s="0"/>
      <c r="KET38" s="0"/>
      <c r="KEU38" s="0"/>
      <c r="KEV38" s="0"/>
      <c r="KEW38" s="0"/>
      <c r="KEX38" s="0"/>
      <c r="KEY38" s="0"/>
      <c r="KEZ38" s="0"/>
      <c r="KFA38" s="0"/>
      <c r="KFB38" s="0"/>
      <c r="KFC38" s="0"/>
      <c r="KFD38" s="0"/>
      <c r="KFE38" s="0"/>
      <c r="KFF38" s="0"/>
      <c r="KFG38" s="0"/>
      <c r="KFH38" s="0"/>
      <c r="KFI38" s="0"/>
      <c r="KFJ38" s="0"/>
      <c r="KFK38" s="0"/>
      <c r="KFL38" s="0"/>
      <c r="KFM38" s="0"/>
      <c r="KFN38" s="0"/>
      <c r="KFO38" s="0"/>
      <c r="KFP38" s="0"/>
      <c r="KFQ38" s="0"/>
      <c r="KFR38" s="0"/>
      <c r="KFS38" s="0"/>
      <c r="KFT38" s="0"/>
      <c r="KFU38" s="0"/>
      <c r="KFV38" s="0"/>
      <c r="KFW38" s="0"/>
      <c r="KFX38" s="0"/>
      <c r="KFY38" s="0"/>
      <c r="KFZ38" s="0"/>
      <c r="KGA38" s="0"/>
      <c r="KGB38" s="0"/>
      <c r="KGC38" s="0"/>
      <c r="KGD38" s="0"/>
      <c r="KGE38" s="0"/>
      <c r="KGF38" s="0"/>
      <c r="KGG38" s="0"/>
      <c r="KGH38" s="0"/>
      <c r="KGI38" s="0"/>
      <c r="KGJ38" s="0"/>
      <c r="KGK38" s="0"/>
      <c r="KGL38" s="0"/>
      <c r="KGM38" s="0"/>
      <c r="KGN38" s="0"/>
      <c r="KGO38" s="0"/>
      <c r="KGP38" s="0"/>
      <c r="KGQ38" s="0"/>
      <c r="KGR38" s="0"/>
      <c r="KGS38" s="0"/>
      <c r="KGT38" s="0"/>
      <c r="KGU38" s="0"/>
      <c r="KGV38" s="0"/>
      <c r="KGW38" s="0"/>
      <c r="KGX38" s="0"/>
      <c r="KGY38" s="0"/>
      <c r="KGZ38" s="0"/>
      <c r="KHA38" s="0"/>
      <c r="KHB38" s="0"/>
      <c r="KHC38" s="0"/>
      <c r="KHD38" s="0"/>
      <c r="KHE38" s="0"/>
      <c r="KHF38" s="0"/>
      <c r="KHG38" s="0"/>
      <c r="KHH38" s="0"/>
      <c r="KHI38" s="0"/>
      <c r="KHJ38" s="0"/>
      <c r="KHK38" s="0"/>
      <c r="KHL38" s="0"/>
      <c r="KHM38" s="0"/>
      <c r="KHN38" s="0"/>
      <c r="KHO38" s="0"/>
      <c r="KHP38" s="0"/>
      <c r="KHQ38" s="0"/>
      <c r="KHR38" s="0"/>
      <c r="KHS38" s="0"/>
      <c r="KHT38" s="0"/>
      <c r="KHU38" s="0"/>
      <c r="KHV38" s="0"/>
      <c r="KHW38" s="0"/>
      <c r="KHX38" s="0"/>
      <c r="KHY38" s="0"/>
      <c r="KHZ38" s="0"/>
      <c r="KIA38" s="0"/>
      <c r="KIB38" s="0"/>
      <c r="KIC38" s="0"/>
      <c r="KID38" s="0"/>
      <c r="KIE38" s="0"/>
      <c r="KIF38" s="0"/>
      <c r="KIG38" s="0"/>
      <c r="KIH38" s="0"/>
      <c r="KII38" s="0"/>
      <c r="KIJ38" s="0"/>
      <c r="KIK38" s="0"/>
      <c r="KIL38" s="0"/>
      <c r="KIM38" s="0"/>
      <c r="KIN38" s="0"/>
      <c r="KIO38" s="0"/>
      <c r="KIP38" s="0"/>
      <c r="KIQ38" s="0"/>
      <c r="KIR38" s="0"/>
      <c r="KIS38" s="0"/>
      <c r="KIT38" s="0"/>
      <c r="KIU38" s="0"/>
      <c r="KIV38" s="0"/>
      <c r="KIW38" s="0"/>
      <c r="KIX38" s="0"/>
      <c r="KIY38" s="0"/>
      <c r="KIZ38" s="0"/>
      <c r="KJA38" s="0"/>
      <c r="KJB38" s="0"/>
      <c r="KJC38" s="0"/>
      <c r="KJD38" s="0"/>
      <c r="KJE38" s="0"/>
      <c r="KJF38" s="0"/>
      <c r="KJG38" s="0"/>
      <c r="KJH38" s="0"/>
      <c r="KJI38" s="0"/>
      <c r="KJJ38" s="0"/>
      <c r="KJK38" s="0"/>
      <c r="KJL38" s="0"/>
      <c r="KJM38" s="0"/>
      <c r="KJN38" s="0"/>
      <c r="KJO38" s="0"/>
      <c r="KJP38" s="0"/>
      <c r="KJQ38" s="0"/>
      <c r="KJR38" s="0"/>
      <c r="KJS38" s="0"/>
      <c r="KJT38" s="0"/>
      <c r="KJU38" s="0"/>
      <c r="KJV38" s="0"/>
      <c r="KJW38" s="0"/>
      <c r="KJX38" s="0"/>
      <c r="KJY38" s="0"/>
      <c r="KJZ38" s="0"/>
      <c r="KKA38" s="0"/>
      <c r="KKB38" s="0"/>
      <c r="KKC38" s="0"/>
      <c r="KKD38" s="0"/>
      <c r="KKE38" s="0"/>
      <c r="KKF38" s="0"/>
      <c r="KKG38" s="0"/>
      <c r="KKH38" s="0"/>
      <c r="KKI38" s="0"/>
      <c r="KKJ38" s="0"/>
      <c r="KKK38" s="0"/>
      <c r="KKL38" s="0"/>
      <c r="KKM38" s="0"/>
      <c r="KKN38" s="0"/>
      <c r="KKO38" s="0"/>
      <c r="KKP38" s="0"/>
      <c r="KKQ38" s="0"/>
      <c r="KKR38" s="0"/>
      <c r="KKS38" s="0"/>
      <c r="KKT38" s="0"/>
      <c r="KKU38" s="0"/>
      <c r="KKV38" s="0"/>
      <c r="KKW38" s="0"/>
      <c r="KKX38" s="0"/>
      <c r="KKY38" s="0"/>
      <c r="KKZ38" s="0"/>
      <c r="KLA38" s="0"/>
      <c r="KLB38" s="0"/>
      <c r="KLC38" s="0"/>
      <c r="KLD38" s="0"/>
      <c r="KLE38" s="0"/>
      <c r="KLF38" s="0"/>
      <c r="KLG38" s="0"/>
      <c r="KLH38" s="0"/>
      <c r="KLI38" s="0"/>
      <c r="KLJ38" s="0"/>
      <c r="KLK38" s="0"/>
      <c r="KLL38" s="0"/>
      <c r="KLM38" s="0"/>
      <c r="KLN38" s="0"/>
      <c r="KLO38" s="0"/>
      <c r="KLP38" s="0"/>
      <c r="KLQ38" s="0"/>
      <c r="KLR38" s="0"/>
      <c r="KLS38" s="0"/>
      <c r="KLT38" s="0"/>
      <c r="KLU38" s="0"/>
      <c r="KLV38" s="0"/>
      <c r="KLW38" s="0"/>
      <c r="KLX38" s="0"/>
      <c r="KLY38" s="0"/>
      <c r="KLZ38" s="0"/>
      <c r="KMA38" s="0"/>
      <c r="KMB38" s="0"/>
      <c r="KMC38" s="0"/>
      <c r="KMD38" s="0"/>
      <c r="KME38" s="0"/>
      <c r="KMF38" s="0"/>
      <c r="KMG38" s="0"/>
      <c r="KMH38" s="0"/>
      <c r="KMI38" s="0"/>
      <c r="KMJ38" s="0"/>
      <c r="KMK38" s="0"/>
      <c r="KML38" s="0"/>
      <c r="KMM38" s="0"/>
      <c r="KMN38" s="0"/>
      <c r="KMO38" s="0"/>
      <c r="KMP38" s="0"/>
      <c r="KMQ38" s="0"/>
      <c r="KMR38" s="0"/>
      <c r="KMS38" s="0"/>
      <c r="KMT38" s="0"/>
      <c r="KMU38" s="0"/>
      <c r="KMV38" s="0"/>
      <c r="KMW38" s="0"/>
      <c r="KMX38" s="0"/>
      <c r="KMY38" s="0"/>
      <c r="KMZ38" s="0"/>
      <c r="KNA38" s="0"/>
      <c r="KNB38" s="0"/>
      <c r="KNC38" s="0"/>
      <c r="KND38" s="0"/>
      <c r="KNE38" s="0"/>
      <c r="KNF38" s="0"/>
      <c r="KNG38" s="0"/>
      <c r="KNH38" s="0"/>
      <c r="KNI38" s="0"/>
      <c r="KNJ38" s="0"/>
      <c r="KNK38" s="0"/>
      <c r="KNL38" s="0"/>
      <c r="KNM38" s="0"/>
      <c r="KNN38" s="0"/>
      <c r="KNO38" s="0"/>
      <c r="KNP38" s="0"/>
      <c r="KNQ38" s="0"/>
      <c r="KNR38" s="0"/>
      <c r="KNS38" s="0"/>
      <c r="KNT38" s="0"/>
      <c r="KNU38" s="0"/>
      <c r="KNV38" s="0"/>
      <c r="KNW38" s="0"/>
      <c r="KNX38" s="0"/>
      <c r="KNY38" s="0"/>
      <c r="KNZ38" s="0"/>
      <c r="KOA38" s="0"/>
      <c r="KOB38" s="0"/>
      <c r="KOC38" s="0"/>
      <c r="KOD38" s="0"/>
      <c r="KOE38" s="0"/>
      <c r="KOF38" s="0"/>
      <c r="KOG38" s="0"/>
      <c r="KOH38" s="0"/>
      <c r="KOI38" s="0"/>
      <c r="KOJ38" s="0"/>
      <c r="KOK38" s="0"/>
      <c r="KOL38" s="0"/>
      <c r="KOM38" s="0"/>
      <c r="KON38" s="0"/>
      <c r="KOO38" s="0"/>
      <c r="KOP38" s="0"/>
      <c r="KOQ38" s="0"/>
      <c r="KOR38" s="0"/>
      <c r="KOS38" s="0"/>
      <c r="KOT38" s="0"/>
      <c r="KOU38" s="0"/>
      <c r="KOV38" s="0"/>
      <c r="KOW38" s="0"/>
      <c r="KOX38" s="0"/>
      <c r="KOY38" s="0"/>
      <c r="KOZ38" s="0"/>
      <c r="KPA38" s="0"/>
      <c r="KPB38" s="0"/>
      <c r="KPC38" s="0"/>
      <c r="KPD38" s="0"/>
      <c r="KPE38" s="0"/>
      <c r="KPF38" s="0"/>
      <c r="KPG38" s="0"/>
      <c r="KPH38" s="0"/>
      <c r="KPI38" s="0"/>
      <c r="KPJ38" s="0"/>
      <c r="KPK38" s="0"/>
      <c r="KPL38" s="0"/>
      <c r="KPM38" s="0"/>
      <c r="KPN38" s="0"/>
      <c r="KPO38" s="0"/>
      <c r="KPP38" s="0"/>
      <c r="KPQ38" s="0"/>
      <c r="KPR38" s="0"/>
      <c r="KPS38" s="0"/>
      <c r="KPT38" s="0"/>
      <c r="KPU38" s="0"/>
      <c r="KPV38" s="0"/>
      <c r="KPW38" s="0"/>
      <c r="KPX38" s="0"/>
      <c r="KPY38" s="0"/>
      <c r="KPZ38" s="0"/>
      <c r="KQA38" s="0"/>
      <c r="KQB38" s="0"/>
      <c r="KQC38" s="0"/>
      <c r="KQD38" s="0"/>
      <c r="KQE38" s="0"/>
      <c r="KQF38" s="0"/>
      <c r="KQG38" s="0"/>
      <c r="KQH38" s="0"/>
      <c r="KQI38" s="0"/>
      <c r="KQJ38" s="0"/>
      <c r="KQK38" s="0"/>
      <c r="KQL38" s="0"/>
      <c r="KQM38" s="0"/>
      <c r="KQN38" s="0"/>
      <c r="KQO38" s="0"/>
      <c r="KQP38" s="0"/>
      <c r="KQQ38" s="0"/>
      <c r="KQR38" s="0"/>
      <c r="KQS38" s="0"/>
      <c r="KQT38" s="0"/>
      <c r="KQU38" s="0"/>
      <c r="KQV38" s="0"/>
      <c r="KQW38" s="0"/>
      <c r="KQX38" s="0"/>
      <c r="KQY38" s="0"/>
      <c r="KQZ38" s="0"/>
      <c r="KRA38" s="0"/>
      <c r="KRB38" s="0"/>
      <c r="KRC38" s="0"/>
      <c r="KRD38" s="0"/>
      <c r="KRE38" s="0"/>
      <c r="KRF38" s="0"/>
      <c r="KRG38" s="0"/>
      <c r="KRH38" s="0"/>
      <c r="KRI38" s="0"/>
      <c r="KRJ38" s="0"/>
      <c r="KRK38" s="0"/>
      <c r="KRL38" s="0"/>
      <c r="KRM38" s="0"/>
      <c r="KRN38" s="0"/>
      <c r="KRO38" s="0"/>
      <c r="KRP38" s="0"/>
      <c r="KRQ38" s="0"/>
      <c r="KRR38" s="0"/>
      <c r="KRS38" s="0"/>
      <c r="KRT38" s="0"/>
      <c r="KRU38" s="0"/>
      <c r="KRV38" s="0"/>
      <c r="KRW38" s="0"/>
      <c r="KRX38" s="0"/>
      <c r="KRY38" s="0"/>
      <c r="KRZ38" s="0"/>
      <c r="KSA38" s="0"/>
      <c r="KSB38" s="0"/>
      <c r="KSC38" s="0"/>
      <c r="KSD38" s="0"/>
      <c r="KSE38" s="0"/>
      <c r="KSF38" s="0"/>
      <c r="KSG38" s="0"/>
      <c r="KSH38" s="0"/>
      <c r="KSI38" s="0"/>
      <c r="KSJ38" s="0"/>
      <c r="KSK38" s="0"/>
      <c r="KSL38" s="0"/>
      <c r="KSM38" s="0"/>
      <c r="KSN38" s="0"/>
      <c r="KSO38" s="0"/>
      <c r="KSP38" s="0"/>
      <c r="KSQ38" s="0"/>
      <c r="KSR38" s="0"/>
      <c r="KSS38" s="0"/>
      <c r="KST38" s="0"/>
      <c r="KSU38" s="0"/>
      <c r="KSV38" s="0"/>
      <c r="KSW38" s="0"/>
      <c r="KSX38" s="0"/>
      <c r="KSY38" s="0"/>
      <c r="KSZ38" s="0"/>
      <c r="KTA38" s="0"/>
      <c r="KTB38" s="0"/>
      <c r="KTC38" s="0"/>
      <c r="KTD38" s="0"/>
      <c r="KTE38" s="0"/>
      <c r="KTF38" s="0"/>
      <c r="KTG38" s="0"/>
      <c r="KTH38" s="0"/>
      <c r="KTI38" s="0"/>
      <c r="KTJ38" s="0"/>
      <c r="KTK38" s="0"/>
      <c r="KTL38" s="0"/>
      <c r="KTM38" s="0"/>
      <c r="KTN38" s="0"/>
      <c r="KTO38" s="0"/>
      <c r="KTP38" s="0"/>
      <c r="KTQ38" s="0"/>
      <c r="KTR38" s="0"/>
      <c r="KTS38" s="0"/>
      <c r="KTT38" s="0"/>
      <c r="KTU38" s="0"/>
      <c r="KTV38" s="0"/>
      <c r="KTW38" s="0"/>
      <c r="KTX38" s="0"/>
      <c r="KTY38" s="0"/>
      <c r="KTZ38" s="0"/>
      <c r="KUA38" s="0"/>
      <c r="KUB38" s="0"/>
      <c r="KUC38" s="0"/>
      <c r="KUD38" s="0"/>
      <c r="KUE38" s="0"/>
      <c r="KUF38" s="0"/>
      <c r="KUG38" s="0"/>
      <c r="KUH38" s="0"/>
      <c r="KUI38" s="0"/>
      <c r="KUJ38" s="0"/>
      <c r="KUK38" s="0"/>
      <c r="KUL38" s="0"/>
      <c r="KUM38" s="0"/>
      <c r="KUN38" s="0"/>
      <c r="KUO38" s="0"/>
      <c r="KUP38" s="0"/>
      <c r="KUQ38" s="0"/>
      <c r="KUR38" s="0"/>
      <c r="KUS38" s="0"/>
      <c r="KUT38" s="0"/>
      <c r="KUU38" s="0"/>
      <c r="KUV38" s="0"/>
      <c r="KUW38" s="0"/>
      <c r="KUX38" s="0"/>
      <c r="KUY38" s="0"/>
      <c r="KUZ38" s="0"/>
      <c r="KVA38" s="0"/>
      <c r="KVB38" s="0"/>
      <c r="KVC38" s="0"/>
      <c r="KVD38" s="0"/>
      <c r="KVE38" s="0"/>
      <c r="KVF38" s="0"/>
      <c r="KVG38" s="0"/>
      <c r="KVH38" s="0"/>
      <c r="KVI38" s="0"/>
      <c r="KVJ38" s="0"/>
      <c r="KVK38" s="0"/>
      <c r="KVL38" s="0"/>
      <c r="KVM38" s="0"/>
      <c r="KVN38" s="0"/>
      <c r="KVO38" s="0"/>
      <c r="KVP38" s="0"/>
      <c r="KVQ38" s="0"/>
      <c r="KVR38" s="0"/>
      <c r="KVS38" s="0"/>
      <c r="KVT38" s="0"/>
      <c r="KVU38" s="0"/>
      <c r="KVV38" s="0"/>
      <c r="KVW38" s="0"/>
      <c r="KVX38" s="0"/>
      <c r="KVY38" s="0"/>
      <c r="KVZ38" s="0"/>
      <c r="KWA38" s="0"/>
      <c r="KWB38" s="0"/>
      <c r="KWC38" s="0"/>
      <c r="KWD38" s="0"/>
      <c r="KWE38" s="0"/>
      <c r="KWF38" s="0"/>
      <c r="KWG38" s="0"/>
      <c r="KWH38" s="0"/>
      <c r="KWI38" s="0"/>
      <c r="KWJ38" s="0"/>
      <c r="KWK38" s="0"/>
      <c r="KWL38" s="0"/>
      <c r="KWM38" s="0"/>
      <c r="KWN38" s="0"/>
      <c r="KWO38" s="0"/>
      <c r="KWP38" s="0"/>
      <c r="KWQ38" s="0"/>
      <c r="KWR38" s="0"/>
      <c r="KWS38" s="0"/>
      <c r="KWT38" s="0"/>
      <c r="KWU38" s="0"/>
      <c r="KWV38" s="0"/>
      <c r="KWW38" s="0"/>
      <c r="KWX38" s="0"/>
      <c r="KWY38" s="0"/>
      <c r="KWZ38" s="0"/>
      <c r="KXA38" s="0"/>
      <c r="KXB38" s="0"/>
      <c r="KXC38" s="0"/>
      <c r="KXD38" s="0"/>
      <c r="KXE38" s="0"/>
      <c r="KXF38" s="0"/>
      <c r="KXG38" s="0"/>
      <c r="KXH38" s="0"/>
      <c r="KXI38" s="0"/>
      <c r="KXJ38" s="0"/>
      <c r="KXK38" s="0"/>
      <c r="KXL38" s="0"/>
      <c r="KXM38" s="0"/>
      <c r="KXN38" s="0"/>
      <c r="KXO38" s="0"/>
      <c r="KXP38" s="0"/>
      <c r="KXQ38" s="0"/>
      <c r="KXR38" s="0"/>
      <c r="KXS38" s="0"/>
      <c r="KXT38" s="0"/>
      <c r="KXU38" s="0"/>
      <c r="KXV38" s="0"/>
      <c r="KXW38" s="0"/>
      <c r="KXX38" s="0"/>
      <c r="KXY38" s="0"/>
      <c r="KXZ38" s="0"/>
      <c r="KYA38" s="0"/>
      <c r="KYB38" s="0"/>
      <c r="KYC38" s="0"/>
      <c r="KYD38" s="0"/>
      <c r="KYE38" s="0"/>
      <c r="KYF38" s="0"/>
      <c r="KYG38" s="0"/>
      <c r="KYH38" s="0"/>
      <c r="KYI38" s="0"/>
      <c r="KYJ38" s="0"/>
      <c r="KYK38" s="0"/>
      <c r="KYL38" s="0"/>
      <c r="KYM38" s="0"/>
      <c r="KYN38" s="0"/>
      <c r="KYO38" s="0"/>
      <c r="KYP38" s="0"/>
      <c r="KYQ38" s="0"/>
      <c r="KYR38" s="0"/>
      <c r="KYS38" s="0"/>
      <c r="KYT38" s="0"/>
      <c r="KYU38" s="0"/>
      <c r="KYV38" s="0"/>
      <c r="KYW38" s="0"/>
      <c r="KYX38" s="0"/>
      <c r="KYY38" s="0"/>
      <c r="KYZ38" s="0"/>
      <c r="KZA38" s="0"/>
      <c r="KZB38" s="0"/>
      <c r="KZC38" s="0"/>
      <c r="KZD38" s="0"/>
      <c r="KZE38" s="0"/>
      <c r="KZF38" s="0"/>
      <c r="KZG38" s="0"/>
      <c r="KZH38" s="0"/>
      <c r="KZI38" s="0"/>
      <c r="KZJ38" s="0"/>
      <c r="KZK38" s="0"/>
      <c r="KZL38" s="0"/>
      <c r="KZM38" s="0"/>
      <c r="KZN38" s="0"/>
      <c r="KZO38" s="0"/>
      <c r="KZP38" s="0"/>
      <c r="KZQ38" s="0"/>
      <c r="KZR38" s="0"/>
      <c r="KZS38" s="0"/>
      <c r="KZT38" s="0"/>
      <c r="KZU38" s="0"/>
      <c r="KZV38" s="0"/>
      <c r="KZW38" s="0"/>
      <c r="KZX38" s="0"/>
      <c r="KZY38" s="0"/>
      <c r="KZZ38" s="0"/>
      <c r="LAA38" s="0"/>
      <c r="LAB38" s="0"/>
      <c r="LAC38" s="0"/>
      <c r="LAD38" s="0"/>
      <c r="LAE38" s="0"/>
      <c r="LAF38" s="0"/>
      <c r="LAG38" s="0"/>
      <c r="LAH38" s="0"/>
      <c r="LAI38" s="0"/>
      <c r="LAJ38" s="0"/>
      <c r="LAK38" s="0"/>
      <c r="LAL38" s="0"/>
      <c r="LAM38" s="0"/>
      <c r="LAN38" s="0"/>
      <c r="LAO38" s="0"/>
      <c r="LAP38" s="0"/>
      <c r="LAQ38" s="0"/>
      <c r="LAR38" s="0"/>
      <c r="LAS38" s="0"/>
      <c r="LAT38" s="0"/>
      <c r="LAU38" s="0"/>
      <c r="LAV38" s="0"/>
      <c r="LAW38" s="0"/>
      <c r="LAX38" s="0"/>
      <c r="LAY38" s="0"/>
      <c r="LAZ38" s="0"/>
      <c r="LBA38" s="0"/>
      <c r="LBB38" s="0"/>
      <c r="LBC38" s="0"/>
      <c r="LBD38" s="0"/>
      <c r="LBE38" s="0"/>
      <c r="LBF38" s="0"/>
      <c r="LBG38" s="0"/>
      <c r="LBH38" s="0"/>
      <c r="LBI38" s="0"/>
      <c r="LBJ38" s="0"/>
      <c r="LBK38" s="0"/>
      <c r="LBL38" s="0"/>
      <c r="LBM38" s="0"/>
      <c r="LBN38" s="0"/>
      <c r="LBO38" s="0"/>
      <c r="LBP38" s="0"/>
      <c r="LBQ38" s="0"/>
      <c r="LBR38" s="0"/>
      <c r="LBS38" s="0"/>
      <c r="LBT38" s="0"/>
      <c r="LBU38" s="0"/>
      <c r="LBV38" s="0"/>
      <c r="LBW38" s="0"/>
      <c r="LBX38" s="0"/>
      <c r="LBY38" s="0"/>
      <c r="LBZ38" s="0"/>
      <c r="LCA38" s="0"/>
      <c r="LCB38" s="0"/>
      <c r="LCC38" s="0"/>
      <c r="LCD38" s="0"/>
      <c r="LCE38" s="0"/>
      <c r="LCF38" s="0"/>
      <c r="LCG38" s="0"/>
      <c r="LCH38" s="0"/>
      <c r="LCI38" s="0"/>
      <c r="LCJ38" s="0"/>
      <c r="LCK38" s="0"/>
      <c r="LCL38" s="0"/>
      <c r="LCM38" s="0"/>
      <c r="LCN38" s="0"/>
      <c r="LCO38" s="0"/>
      <c r="LCP38" s="0"/>
      <c r="LCQ38" s="0"/>
      <c r="LCR38" s="0"/>
      <c r="LCS38" s="0"/>
      <c r="LCT38" s="0"/>
      <c r="LCU38" s="0"/>
      <c r="LCV38" s="0"/>
      <c r="LCW38" s="0"/>
      <c r="LCX38" s="0"/>
      <c r="LCY38" s="0"/>
      <c r="LCZ38" s="0"/>
      <c r="LDA38" s="0"/>
      <c r="LDB38" s="0"/>
      <c r="LDC38" s="0"/>
      <c r="LDD38" s="0"/>
      <c r="LDE38" s="0"/>
      <c r="LDF38" s="0"/>
      <c r="LDG38" s="0"/>
      <c r="LDH38" s="0"/>
      <c r="LDI38" s="0"/>
      <c r="LDJ38" s="0"/>
      <c r="LDK38" s="0"/>
      <c r="LDL38" s="0"/>
      <c r="LDM38" s="0"/>
      <c r="LDN38" s="0"/>
      <c r="LDO38" s="0"/>
      <c r="LDP38" s="0"/>
      <c r="LDQ38" s="0"/>
      <c r="LDR38" s="0"/>
      <c r="LDS38" s="0"/>
      <c r="LDT38" s="0"/>
      <c r="LDU38" s="0"/>
      <c r="LDV38" s="0"/>
      <c r="LDW38" s="0"/>
      <c r="LDX38" s="0"/>
      <c r="LDY38" s="0"/>
      <c r="LDZ38" s="0"/>
      <c r="LEA38" s="0"/>
      <c r="LEB38" s="0"/>
      <c r="LEC38" s="0"/>
      <c r="LED38" s="0"/>
      <c r="LEE38" s="0"/>
      <c r="LEF38" s="0"/>
      <c r="LEG38" s="0"/>
      <c r="LEH38" s="0"/>
      <c r="LEI38" s="0"/>
      <c r="LEJ38" s="0"/>
      <c r="LEK38" s="0"/>
      <c r="LEL38" s="0"/>
      <c r="LEM38" s="0"/>
      <c r="LEN38" s="0"/>
      <c r="LEO38" s="0"/>
      <c r="LEP38" s="0"/>
      <c r="LEQ38" s="0"/>
      <c r="LER38" s="0"/>
      <c r="LES38" s="0"/>
      <c r="LET38" s="0"/>
      <c r="LEU38" s="0"/>
      <c r="LEV38" s="0"/>
      <c r="LEW38" s="0"/>
      <c r="LEX38" s="0"/>
      <c r="LEY38" s="0"/>
      <c r="LEZ38" s="0"/>
      <c r="LFA38" s="0"/>
      <c r="LFB38" s="0"/>
      <c r="LFC38" s="0"/>
      <c r="LFD38" s="0"/>
      <c r="LFE38" s="0"/>
      <c r="LFF38" s="0"/>
      <c r="LFG38" s="0"/>
      <c r="LFH38" s="0"/>
      <c r="LFI38" s="0"/>
      <c r="LFJ38" s="0"/>
      <c r="LFK38" s="0"/>
      <c r="LFL38" s="0"/>
      <c r="LFM38" s="0"/>
      <c r="LFN38" s="0"/>
      <c r="LFO38" s="0"/>
      <c r="LFP38" s="0"/>
      <c r="LFQ38" s="0"/>
      <c r="LFR38" s="0"/>
      <c r="LFS38" s="0"/>
      <c r="LFT38" s="0"/>
      <c r="LFU38" s="0"/>
      <c r="LFV38" s="0"/>
      <c r="LFW38" s="0"/>
      <c r="LFX38" s="0"/>
      <c r="LFY38" s="0"/>
      <c r="LFZ38" s="0"/>
      <c r="LGA38" s="0"/>
      <c r="LGB38" s="0"/>
      <c r="LGC38" s="0"/>
      <c r="LGD38" s="0"/>
      <c r="LGE38" s="0"/>
      <c r="LGF38" s="0"/>
      <c r="LGG38" s="0"/>
      <c r="LGH38" s="0"/>
      <c r="LGI38" s="0"/>
      <c r="LGJ38" s="0"/>
      <c r="LGK38" s="0"/>
      <c r="LGL38" s="0"/>
      <c r="LGM38" s="0"/>
      <c r="LGN38" s="0"/>
      <c r="LGO38" s="0"/>
      <c r="LGP38" s="0"/>
      <c r="LGQ38" s="0"/>
      <c r="LGR38" s="0"/>
      <c r="LGS38" s="0"/>
      <c r="LGT38" s="0"/>
      <c r="LGU38" s="0"/>
      <c r="LGV38" s="0"/>
      <c r="LGW38" s="0"/>
      <c r="LGX38" s="0"/>
      <c r="LGY38" s="0"/>
      <c r="LGZ38" s="0"/>
      <c r="LHA38" s="0"/>
      <c r="LHB38" s="0"/>
      <c r="LHC38" s="0"/>
      <c r="LHD38" s="0"/>
      <c r="LHE38" s="0"/>
      <c r="LHF38" s="0"/>
      <c r="LHG38" s="0"/>
      <c r="LHH38" s="0"/>
      <c r="LHI38" s="0"/>
      <c r="LHJ38" s="0"/>
      <c r="LHK38" s="0"/>
      <c r="LHL38" s="0"/>
      <c r="LHM38" s="0"/>
      <c r="LHN38" s="0"/>
      <c r="LHO38" s="0"/>
      <c r="LHP38" s="0"/>
      <c r="LHQ38" s="0"/>
      <c r="LHR38" s="0"/>
      <c r="LHS38" s="0"/>
      <c r="LHT38" s="0"/>
      <c r="LHU38" s="0"/>
      <c r="LHV38" s="0"/>
      <c r="LHW38" s="0"/>
      <c r="LHX38" s="0"/>
      <c r="LHY38" s="0"/>
      <c r="LHZ38" s="0"/>
      <c r="LIA38" s="0"/>
      <c r="LIB38" s="0"/>
      <c r="LIC38" s="0"/>
      <c r="LID38" s="0"/>
      <c r="LIE38" s="0"/>
      <c r="LIF38" s="0"/>
      <c r="LIG38" s="0"/>
      <c r="LIH38" s="0"/>
      <c r="LII38" s="0"/>
      <c r="LIJ38" s="0"/>
      <c r="LIK38" s="0"/>
      <c r="LIL38" s="0"/>
      <c r="LIM38" s="0"/>
      <c r="LIN38" s="0"/>
      <c r="LIO38" s="0"/>
      <c r="LIP38" s="0"/>
      <c r="LIQ38" s="0"/>
      <c r="LIR38" s="0"/>
      <c r="LIS38" s="0"/>
      <c r="LIT38" s="0"/>
      <c r="LIU38" s="0"/>
      <c r="LIV38" s="0"/>
      <c r="LIW38" s="0"/>
      <c r="LIX38" s="0"/>
      <c r="LIY38" s="0"/>
      <c r="LIZ38" s="0"/>
      <c r="LJA38" s="0"/>
      <c r="LJB38" s="0"/>
      <c r="LJC38" s="0"/>
      <c r="LJD38" s="0"/>
      <c r="LJE38" s="0"/>
      <c r="LJF38" s="0"/>
      <c r="LJG38" s="0"/>
      <c r="LJH38" s="0"/>
      <c r="LJI38" s="0"/>
      <c r="LJJ38" s="0"/>
      <c r="LJK38" s="0"/>
      <c r="LJL38" s="0"/>
      <c r="LJM38" s="0"/>
      <c r="LJN38" s="0"/>
      <c r="LJO38" s="0"/>
      <c r="LJP38" s="0"/>
      <c r="LJQ38" s="0"/>
      <c r="LJR38" s="0"/>
      <c r="LJS38" s="0"/>
      <c r="LJT38" s="0"/>
      <c r="LJU38" s="0"/>
      <c r="LJV38" s="0"/>
      <c r="LJW38" s="0"/>
      <c r="LJX38" s="0"/>
      <c r="LJY38" s="0"/>
      <c r="LJZ38" s="0"/>
      <c r="LKA38" s="0"/>
      <c r="LKB38" s="0"/>
      <c r="LKC38" s="0"/>
      <c r="LKD38" s="0"/>
      <c r="LKE38" s="0"/>
      <c r="LKF38" s="0"/>
      <c r="LKG38" s="0"/>
      <c r="LKH38" s="0"/>
      <c r="LKI38" s="0"/>
      <c r="LKJ38" s="0"/>
      <c r="LKK38" s="0"/>
      <c r="LKL38" s="0"/>
      <c r="LKM38" s="0"/>
      <c r="LKN38" s="0"/>
      <c r="LKO38" s="0"/>
      <c r="LKP38" s="0"/>
      <c r="LKQ38" s="0"/>
      <c r="LKR38" s="0"/>
      <c r="LKS38" s="0"/>
      <c r="LKT38" s="0"/>
      <c r="LKU38" s="0"/>
      <c r="LKV38" s="0"/>
      <c r="LKW38" s="0"/>
      <c r="LKX38" s="0"/>
      <c r="LKY38" s="0"/>
      <c r="LKZ38" s="0"/>
      <c r="LLA38" s="0"/>
      <c r="LLB38" s="0"/>
      <c r="LLC38" s="0"/>
      <c r="LLD38" s="0"/>
      <c r="LLE38" s="0"/>
      <c r="LLF38" s="0"/>
      <c r="LLG38" s="0"/>
      <c r="LLH38" s="0"/>
      <c r="LLI38" s="0"/>
      <c r="LLJ38" s="0"/>
      <c r="LLK38" s="0"/>
      <c r="LLL38" s="0"/>
      <c r="LLM38" s="0"/>
      <c r="LLN38" s="0"/>
      <c r="LLO38" s="0"/>
      <c r="LLP38" s="0"/>
      <c r="LLQ38" s="0"/>
      <c r="LLR38" s="0"/>
      <c r="LLS38" s="0"/>
      <c r="LLT38" s="0"/>
      <c r="LLU38" s="0"/>
      <c r="LLV38" s="0"/>
      <c r="LLW38" s="0"/>
      <c r="LLX38" s="0"/>
      <c r="LLY38" s="0"/>
      <c r="LLZ38" s="0"/>
      <c r="LMA38" s="0"/>
      <c r="LMB38" s="0"/>
      <c r="LMC38" s="0"/>
      <c r="LMD38" s="0"/>
      <c r="LME38" s="0"/>
      <c r="LMF38" s="0"/>
      <c r="LMG38" s="0"/>
      <c r="LMH38" s="0"/>
      <c r="LMI38" s="0"/>
      <c r="LMJ38" s="0"/>
      <c r="LMK38" s="0"/>
      <c r="LML38" s="0"/>
      <c r="LMM38" s="0"/>
      <c r="LMN38" s="0"/>
      <c r="LMO38" s="0"/>
      <c r="LMP38" s="0"/>
      <c r="LMQ38" s="0"/>
      <c r="LMR38" s="0"/>
      <c r="LMS38" s="0"/>
      <c r="LMT38" s="0"/>
      <c r="LMU38" s="0"/>
      <c r="LMV38" s="0"/>
      <c r="LMW38" s="0"/>
      <c r="LMX38" s="0"/>
      <c r="LMY38" s="0"/>
      <c r="LMZ38" s="0"/>
      <c r="LNA38" s="0"/>
      <c r="LNB38" s="0"/>
      <c r="LNC38" s="0"/>
      <c r="LND38" s="0"/>
      <c r="LNE38" s="0"/>
      <c r="LNF38" s="0"/>
      <c r="LNG38" s="0"/>
      <c r="LNH38" s="0"/>
      <c r="LNI38" s="0"/>
      <c r="LNJ38" s="0"/>
      <c r="LNK38" s="0"/>
      <c r="LNL38" s="0"/>
      <c r="LNM38" s="0"/>
      <c r="LNN38" s="0"/>
      <c r="LNO38" s="0"/>
      <c r="LNP38" s="0"/>
      <c r="LNQ38" s="0"/>
      <c r="LNR38" s="0"/>
      <c r="LNS38" s="0"/>
      <c r="LNT38" s="0"/>
      <c r="LNU38" s="0"/>
      <c r="LNV38" s="0"/>
      <c r="LNW38" s="0"/>
      <c r="LNX38" s="0"/>
      <c r="LNY38" s="0"/>
      <c r="LNZ38" s="0"/>
      <c r="LOA38" s="0"/>
      <c r="LOB38" s="0"/>
      <c r="LOC38" s="0"/>
      <c r="LOD38" s="0"/>
      <c r="LOE38" s="0"/>
      <c r="LOF38" s="0"/>
      <c r="LOG38" s="0"/>
      <c r="LOH38" s="0"/>
      <c r="LOI38" s="0"/>
      <c r="LOJ38" s="0"/>
      <c r="LOK38" s="0"/>
      <c r="LOL38" s="0"/>
      <c r="LOM38" s="0"/>
      <c r="LON38" s="0"/>
      <c r="LOO38" s="0"/>
      <c r="LOP38" s="0"/>
      <c r="LOQ38" s="0"/>
      <c r="LOR38" s="0"/>
      <c r="LOS38" s="0"/>
      <c r="LOT38" s="0"/>
      <c r="LOU38" s="0"/>
      <c r="LOV38" s="0"/>
      <c r="LOW38" s="0"/>
      <c r="LOX38" s="0"/>
      <c r="LOY38" s="0"/>
      <c r="LOZ38" s="0"/>
      <c r="LPA38" s="0"/>
      <c r="LPB38" s="0"/>
      <c r="LPC38" s="0"/>
      <c r="LPD38" s="0"/>
      <c r="LPE38" s="0"/>
      <c r="LPF38" s="0"/>
      <c r="LPG38" s="0"/>
      <c r="LPH38" s="0"/>
      <c r="LPI38" s="0"/>
      <c r="LPJ38" s="0"/>
      <c r="LPK38" s="0"/>
      <c r="LPL38" s="0"/>
      <c r="LPM38" s="0"/>
      <c r="LPN38" s="0"/>
      <c r="LPO38" s="0"/>
      <c r="LPP38" s="0"/>
      <c r="LPQ38" s="0"/>
      <c r="LPR38" s="0"/>
      <c r="LPS38" s="0"/>
      <c r="LPT38" s="0"/>
      <c r="LPU38" s="0"/>
      <c r="LPV38" s="0"/>
      <c r="LPW38" s="0"/>
      <c r="LPX38" s="0"/>
      <c r="LPY38" s="0"/>
      <c r="LPZ38" s="0"/>
      <c r="LQA38" s="0"/>
      <c r="LQB38" s="0"/>
      <c r="LQC38" s="0"/>
      <c r="LQD38" s="0"/>
      <c r="LQE38" s="0"/>
      <c r="LQF38" s="0"/>
      <c r="LQG38" s="0"/>
      <c r="LQH38" s="0"/>
      <c r="LQI38" s="0"/>
      <c r="LQJ38" s="0"/>
      <c r="LQK38" s="0"/>
      <c r="LQL38" s="0"/>
      <c r="LQM38" s="0"/>
      <c r="LQN38" s="0"/>
      <c r="LQO38" s="0"/>
      <c r="LQP38" s="0"/>
      <c r="LQQ38" s="0"/>
      <c r="LQR38" s="0"/>
      <c r="LQS38" s="0"/>
      <c r="LQT38" s="0"/>
      <c r="LQU38" s="0"/>
      <c r="LQV38" s="0"/>
      <c r="LQW38" s="0"/>
      <c r="LQX38" s="0"/>
      <c r="LQY38" s="0"/>
      <c r="LQZ38" s="0"/>
      <c r="LRA38" s="0"/>
      <c r="LRB38" s="0"/>
      <c r="LRC38" s="0"/>
      <c r="LRD38" s="0"/>
      <c r="LRE38" s="0"/>
      <c r="LRF38" s="0"/>
      <c r="LRG38" s="0"/>
      <c r="LRH38" s="0"/>
      <c r="LRI38" s="0"/>
      <c r="LRJ38" s="0"/>
      <c r="LRK38" s="0"/>
      <c r="LRL38" s="0"/>
      <c r="LRM38" s="0"/>
      <c r="LRN38" s="0"/>
      <c r="LRO38" s="0"/>
      <c r="LRP38" s="0"/>
      <c r="LRQ38" s="0"/>
      <c r="LRR38" s="0"/>
      <c r="LRS38" s="0"/>
      <c r="LRT38" s="0"/>
      <c r="LRU38" s="0"/>
      <c r="LRV38" s="0"/>
      <c r="LRW38" s="0"/>
      <c r="LRX38" s="0"/>
      <c r="LRY38" s="0"/>
      <c r="LRZ38" s="0"/>
      <c r="LSA38" s="0"/>
      <c r="LSB38" s="0"/>
      <c r="LSC38" s="0"/>
      <c r="LSD38" s="0"/>
      <c r="LSE38" s="0"/>
      <c r="LSF38" s="0"/>
      <c r="LSG38" s="0"/>
      <c r="LSH38" s="0"/>
      <c r="LSI38" s="0"/>
      <c r="LSJ38" s="0"/>
      <c r="LSK38" s="0"/>
      <c r="LSL38" s="0"/>
      <c r="LSM38" s="0"/>
      <c r="LSN38" s="0"/>
      <c r="LSO38" s="0"/>
      <c r="LSP38" s="0"/>
      <c r="LSQ38" s="0"/>
      <c r="LSR38" s="0"/>
      <c r="LSS38" s="0"/>
      <c r="LST38" s="0"/>
      <c r="LSU38" s="0"/>
      <c r="LSV38" s="0"/>
      <c r="LSW38" s="0"/>
      <c r="LSX38" s="0"/>
      <c r="LSY38" s="0"/>
      <c r="LSZ38" s="0"/>
      <c r="LTA38" s="0"/>
      <c r="LTB38" s="0"/>
      <c r="LTC38" s="0"/>
      <c r="LTD38" s="0"/>
      <c r="LTE38" s="0"/>
      <c r="LTF38" s="0"/>
      <c r="LTG38" s="0"/>
      <c r="LTH38" s="0"/>
      <c r="LTI38" s="0"/>
      <c r="LTJ38" s="0"/>
      <c r="LTK38" s="0"/>
      <c r="LTL38" s="0"/>
      <c r="LTM38" s="0"/>
      <c r="LTN38" s="0"/>
      <c r="LTO38" s="0"/>
      <c r="LTP38" s="0"/>
      <c r="LTQ38" s="0"/>
      <c r="LTR38" s="0"/>
      <c r="LTS38" s="0"/>
      <c r="LTT38" s="0"/>
      <c r="LTU38" s="0"/>
      <c r="LTV38" s="0"/>
      <c r="LTW38" s="0"/>
      <c r="LTX38" s="0"/>
      <c r="LTY38" s="0"/>
      <c r="LTZ38" s="0"/>
      <c r="LUA38" s="0"/>
      <c r="LUB38" s="0"/>
      <c r="LUC38" s="0"/>
      <c r="LUD38" s="0"/>
      <c r="LUE38" s="0"/>
      <c r="LUF38" s="0"/>
      <c r="LUG38" s="0"/>
      <c r="LUH38" s="0"/>
      <c r="LUI38" s="0"/>
      <c r="LUJ38" s="0"/>
      <c r="LUK38" s="0"/>
      <c r="LUL38" s="0"/>
      <c r="LUM38" s="0"/>
      <c r="LUN38" s="0"/>
      <c r="LUO38" s="0"/>
      <c r="LUP38" s="0"/>
      <c r="LUQ38" s="0"/>
      <c r="LUR38" s="0"/>
      <c r="LUS38" s="0"/>
      <c r="LUT38" s="0"/>
      <c r="LUU38" s="0"/>
      <c r="LUV38" s="0"/>
      <c r="LUW38" s="0"/>
      <c r="LUX38" s="0"/>
      <c r="LUY38" s="0"/>
      <c r="LUZ38" s="0"/>
      <c r="LVA38" s="0"/>
      <c r="LVB38" s="0"/>
      <c r="LVC38" s="0"/>
      <c r="LVD38" s="0"/>
      <c r="LVE38" s="0"/>
      <c r="LVF38" s="0"/>
      <c r="LVG38" s="0"/>
      <c r="LVH38" s="0"/>
      <c r="LVI38" s="0"/>
      <c r="LVJ38" s="0"/>
      <c r="LVK38" s="0"/>
      <c r="LVL38" s="0"/>
      <c r="LVM38" s="0"/>
      <c r="LVN38" s="0"/>
      <c r="LVO38" s="0"/>
      <c r="LVP38" s="0"/>
      <c r="LVQ38" s="0"/>
      <c r="LVR38" s="0"/>
      <c r="LVS38" s="0"/>
      <c r="LVT38" s="0"/>
      <c r="LVU38" s="0"/>
      <c r="LVV38" s="0"/>
      <c r="LVW38" s="0"/>
      <c r="LVX38" s="0"/>
      <c r="LVY38" s="0"/>
      <c r="LVZ38" s="0"/>
      <c r="LWA38" s="0"/>
      <c r="LWB38" s="0"/>
      <c r="LWC38" s="0"/>
      <c r="LWD38" s="0"/>
      <c r="LWE38" s="0"/>
      <c r="LWF38" s="0"/>
      <c r="LWG38" s="0"/>
      <c r="LWH38" s="0"/>
      <c r="LWI38" s="0"/>
      <c r="LWJ38" s="0"/>
      <c r="LWK38" s="0"/>
      <c r="LWL38" s="0"/>
      <c r="LWM38" s="0"/>
      <c r="LWN38" s="0"/>
      <c r="LWO38" s="0"/>
      <c r="LWP38" s="0"/>
      <c r="LWQ38" s="0"/>
      <c r="LWR38" s="0"/>
      <c r="LWS38" s="0"/>
      <c r="LWT38" s="0"/>
      <c r="LWU38" s="0"/>
      <c r="LWV38" s="0"/>
      <c r="LWW38" s="0"/>
      <c r="LWX38" s="0"/>
      <c r="LWY38" s="0"/>
      <c r="LWZ38" s="0"/>
      <c r="LXA38" s="0"/>
      <c r="LXB38" s="0"/>
      <c r="LXC38" s="0"/>
      <c r="LXD38" s="0"/>
      <c r="LXE38" s="0"/>
      <c r="LXF38" s="0"/>
      <c r="LXG38" s="0"/>
      <c r="LXH38" s="0"/>
      <c r="LXI38" s="0"/>
      <c r="LXJ38" s="0"/>
      <c r="LXK38" s="0"/>
      <c r="LXL38" s="0"/>
      <c r="LXM38" s="0"/>
      <c r="LXN38" s="0"/>
      <c r="LXO38" s="0"/>
      <c r="LXP38" s="0"/>
      <c r="LXQ38" s="0"/>
      <c r="LXR38" s="0"/>
      <c r="LXS38" s="0"/>
      <c r="LXT38" s="0"/>
      <c r="LXU38" s="0"/>
      <c r="LXV38" s="0"/>
      <c r="LXW38" s="0"/>
      <c r="LXX38" s="0"/>
      <c r="LXY38" s="0"/>
      <c r="LXZ38" s="0"/>
      <c r="LYA38" s="0"/>
      <c r="LYB38" s="0"/>
      <c r="LYC38" s="0"/>
      <c r="LYD38" s="0"/>
      <c r="LYE38" s="0"/>
      <c r="LYF38" s="0"/>
      <c r="LYG38" s="0"/>
      <c r="LYH38" s="0"/>
      <c r="LYI38" s="0"/>
      <c r="LYJ38" s="0"/>
      <c r="LYK38" s="0"/>
      <c r="LYL38" s="0"/>
      <c r="LYM38" s="0"/>
      <c r="LYN38" s="0"/>
      <c r="LYO38" s="0"/>
      <c r="LYP38" s="0"/>
      <c r="LYQ38" s="0"/>
      <c r="LYR38" s="0"/>
      <c r="LYS38" s="0"/>
      <c r="LYT38" s="0"/>
      <c r="LYU38" s="0"/>
      <c r="LYV38" s="0"/>
      <c r="LYW38" s="0"/>
      <c r="LYX38" s="0"/>
      <c r="LYY38" s="0"/>
      <c r="LYZ38" s="0"/>
      <c r="LZA38" s="0"/>
      <c r="LZB38" s="0"/>
      <c r="LZC38" s="0"/>
      <c r="LZD38" s="0"/>
      <c r="LZE38" s="0"/>
      <c r="LZF38" s="0"/>
      <c r="LZG38" s="0"/>
      <c r="LZH38" s="0"/>
      <c r="LZI38" s="0"/>
      <c r="LZJ38" s="0"/>
      <c r="LZK38" s="0"/>
      <c r="LZL38" s="0"/>
      <c r="LZM38" s="0"/>
      <c r="LZN38" s="0"/>
      <c r="LZO38" s="0"/>
      <c r="LZP38" s="0"/>
      <c r="LZQ38" s="0"/>
      <c r="LZR38" s="0"/>
      <c r="LZS38" s="0"/>
      <c r="LZT38" s="0"/>
      <c r="LZU38" s="0"/>
      <c r="LZV38" s="0"/>
      <c r="LZW38" s="0"/>
      <c r="LZX38" s="0"/>
      <c r="LZY38" s="0"/>
      <c r="LZZ38" s="0"/>
      <c r="MAA38" s="0"/>
      <c r="MAB38" s="0"/>
      <c r="MAC38" s="0"/>
      <c r="MAD38" s="0"/>
      <c r="MAE38" s="0"/>
      <c r="MAF38" s="0"/>
      <c r="MAG38" s="0"/>
      <c r="MAH38" s="0"/>
      <c r="MAI38" s="0"/>
      <c r="MAJ38" s="0"/>
      <c r="MAK38" s="0"/>
      <c r="MAL38" s="0"/>
      <c r="MAM38" s="0"/>
      <c r="MAN38" s="0"/>
      <c r="MAO38" s="0"/>
      <c r="MAP38" s="0"/>
      <c r="MAQ38" s="0"/>
      <c r="MAR38" s="0"/>
      <c r="MAS38" s="0"/>
      <c r="MAT38" s="0"/>
      <c r="MAU38" s="0"/>
      <c r="MAV38" s="0"/>
      <c r="MAW38" s="0"/>
      <c r="MAX38" s="0"/>
      <c r="MAY38" s="0"/>
      <c r="MAZ38" s="0"/>
      <c r="MBA38" s="0"/>
      <c r="MBB38" s="0"/>
      <c r="MBC38" s="0"/>
      <c r="MBD38" s="0"/>
      <c r="MBE38" s="0"/>
      <c r="MBF38" s="0"/>
      <c r="MBG38" s="0"/>
      <c r="MBH38" s="0"/>
      <c r="MBI38" s="0"/>
      <c r="MBJ38" s="0"/>
      <c r="MBK38" s="0"/>
      <c r="MBL38" s="0"/>
      <c r="MBM38" s="0"/>
      <c r="MBN38" s="0"/>
      <c r="MBO38" s="0"/>
      <c r="MBP38" s="0"/>
      <c r="MBQ38" s="0"/>
      <c r="MBR38" s="0"/>
      <c r="MBS38" s="0"/>
      <c r="MBT38" s="0"/>
      <c r="MBU38" s="0"/>
      <c r="MBV38" s="0"/>
      <c r="MBW38" s="0"/>
      <c r="MBX38" s="0"/>
      <c r="MBY38" s="0"/>
      <c r="MBZ38" s="0"/>
      <c r="MCA38" s="0"/>
      <c r="MCB38" s="0"/>
      <c r="MCC38" s="0"/>
      <c r="MCD38" s="0"/>
      <c r="MCE38" s="0"/>
      <c r="MCF38" s="0"/>
      <c r="MCG38" s="0"/>
      <c r="MCH38" s="0"/>
      <c r="MCI38" s="0"/>
      <c r="MCJ38" s="0"/>
      <c r="MCK38" s="0"/>
      <c r="MCL38" s="0"/>
      <c r="MCM38" s="0"/>
      <c r="MCN38" s="0"/>
      <c r="MCO38" s="0"/>
      <c r="MCP38" s="0"/>
      <c r="MCQ38" s="0"/>
      <c r="MCR38" s="0"/>
      <c r="MCS38" s="0"/>
      <c r="MCT38" s="0"/>
      <c r="MCU38" s="0"/>
      <c r="MCV38" s="0"/>
      <c r="MCW38" s="0"/>
      <c r="MCX38" s="0"/>
      <c r="MCY38" s="0"/>
      <c r="MCZ38" s="0"/>
      <c r="MDA38" s="0"/>
      <c r="MDB38" s="0"/>
      <c r="MDC38" s="0"/>
      <c r="MDD38" s="0"/>
      <c r="MDE38" s="0"/>
      <c r="MDF38" s="0"/>
      <c r="MDG38" s="0"/>
      <c r="MDH38" s="0"/>
      <c r="MDI38" s="0"/>
      <c r="MDJ38" s="0"/>
      <c r="MDK38" s="0"/>
      <c r="MDL38" s="0"/>
      <c r="MDM38" s="0"/>
      <c r="MDN38" s="0"/>
      <c r="MDO38" s="0"/>
      <c r="MDP38" s="0"/>
      <c r="MDQ38" s="0"/>
      <c r="MDR38" s="0"/>
      <c r="MDS38" s="0"/>
      <c r="MDT38" s="0"/>
      <c r="MDU38" s="0"/>
      <c r="MDV38" s="0"/>
      <c r="MDW38" s="0"/>
      <c r="MDX38" s="0"/>
      <c r="MDY38" s="0"/>
      <c r="MDZ38" s="0"/>
      <c r="MEA38" s="0"/>
      <c r="MEB38" s="0"/>
      <c r="MEC38" s="0"/>
      <c r="MED38" s="0"/>
      <c r="MEE38" s="0"/>
      <c r="MEF38" s="0"/>
      <c r="MEG38" s="0"/>
      <c r="MEH38" s="0"/>
      <c r="MEI38" s="0"/>
      <c r="MEJ38" s="0"/>
      <c r="MEK38" s="0"/>
      <c r="MEL38" s="0"/>
      <c r="MEM38" s="0"/>
      <c r="MEN38" s="0"/>
      <c r="MEO38" s="0"/>
      <c r="MEP38" s="0"/>
      <c r="MEQ38" s="0"/>
      <c r="MER38" s="0"/>
      <c r="MES38" s="0"/>
      <c r="MET38" s="0"/>
      <c r="MEU38" s="0"/>
      <c r="MEV38" s="0"/>
      <c r="MEW38" s="0"/>
      <c r="MEX38" s="0"/>
      <c r="MEY38" s="0"/>
      <c r="MEZ38" s="0"/>
      <c r="MFA38" s="0"/>
      <c r="MFB38" s="0"/>
      <c r="MFC38" s="0"/>
      <c r="MFD38" s="0"/>
      <c r="MFE38" s="0"/>
      <c r="MFF38" s="0"/>
      <c r="MFG38" s="0"/>
      <c r="MFH38" s="0"/>
      <c r="MFI38" s="0"/>
      <c r="MFJ38" s="0"/>
      <c r="MFK38" s="0"/>
      <c r="MFL38" s="0"/>
      <c r="MFM38" s="0"/>
      <c r="MFN38" s="0"/>
      <c r="MFO38" s="0"/>
      <c r="MFP38" s="0"/>
      <c r="MFQ38" s="0"/>
      <c r="MFR38" s="0"/>
      <c r="MFS38" s="0"/>
      <c r="MFT38" s="0"/>
      <c r="MFU38" s="0"/>
      <c r="MFV38" s="0"/>
      <c r="MFW38" s="0"/>
      <c r="MFX38" s="0"/>
      <c r="MFY38" s="0"/>
      <c r="MFZ38" s="0"/>
      <c r="MGA38" s="0"/>
      <c r="MGB38" s="0"/>
      <c r="MGC38" s="0"/>
      <c r="MGD38" s="0"/>
      <c r="MGE38" s="0"/>
      <c r="MGF38" s="0"/>
      <c r="MGG38" s="0"/>
      <c r="MGH38" s="0"/>
      <c r="MGI38" s="0"/>
      <c r="MGJ38" s="0"/>
      <c r="MGK38" s="0"/>
      <c r="MGL38" s="0"/>
      <c r="MGM38" s="0"/>
      <c r="MGN38" s="0"/>
      <c r="MGO38" s="0"/>
      <c r="MGP38" s="0"/>
      <c r="MGQ38" s="0"/>
      <c r="MGR38" s="0"/>
      <c r="MGS38" s="0"/>
      <c r="MGT38" s="0"/>
      <c r="MGU38" s="0"/>
      <c r="MGV38" s="0"/>
      <c r="MGW38" s="0"/>
      <c r="MGX38" s="0"/>
      <c r="MGY38" s="0"/>
      <c r="MGZ38" s="0"/>
      <c r="MHA38" s="0"/>
      <c r="MHB38" s="0"/>
      <c r="MHC38" s="0"/>
      <c r="MHD38" s="0"/>
      <c r="MHE38" s="0"/>
      <c r="MHF38" s="0"/>
      <c r="MHG38" s="0"/>
      <c r="MHH38" s="0"/>
      <c r="MHI38" s="0"/>
      <c r="MHJ38" s="0"/>
      <c r="MHK38" s="0"/>
      <c r="MHL38" s="0"/>
      <c r="MHM38" s="0"/>
      <c r="MHN38" s="0"/>
      <c r="MHO38" s="0"/>
      <c r="MHP38" s="0"/>
      <c r="MHQ38" s="0"/>
      <c r="MHR38" s="0"/>
      <c r="MHS38" s="0"/>
      <c r="MHT38" s="0"/>
      <c r="MHU38" s="0"/>
      <c r="MHV38" s="0"/>
      <c r="MHW38" s="0"/>
      <c r="MHX38" s="0"/>
      <c r="MHY38" s="0"/>
      <c r="MHZ38" s="0"/>
      <c r="MIA38" s="0"/>
      <c r="MIB38" s="0"/>
      <c r="MIC38" s="0"/>
      <c r="MID38" s="0"/>
      <c r="MIE38" s="0"/>
      <c r="MIF38" s="0"/>
      <c r="MIG38" s="0"/>
      <c r="MIH38" s="0"/>
      <c r="MII38" s="0"/>
      <c r="MIJ38" s="0"/>
      <c r="MIK38" s="0"/>
      <c r="MIL38" s="0"/>
      <c r="MIM38" s="0"/>
      <c r="MIN38" s="0"/>
      <c r="MIO38" s="0"/>
      <c r="MIP38" s="0"/>
      <c r="MIQ38" s="0"/>
      <c r="MIR38" s="0"/>
      <c r="MIS38" s="0"/>
      <c r="MIT38" s="0"/>
      <c r="MIU38" s="0"/>
      <c r="MIV38" s="0"/>
      <c r="MIW38" s="0"/>
      <c r="MIX38" s="0"/>
      <c r="MIY38" s="0"/>
      <c r="MIZ38" s="0"/>
      <c r="MJA38" s="0"/>
      <c r="MJB38" s="0"/>
      <c r="MJC38" s="0"/>
      <c r="MJD38" s="0"/>
      <c r="MJE38" s="0"/>
      <c r="MJF38" s="0"/>
      <c r="MJG38" s="0"/>
      <c r="MJH38" s="0"/>
      <c r="MJI38" s="0"/>
      <c r="MJJ38" s="0"/>
      <c r="MJK38" s="0"/>
      <c r="MJL38" s="0"/>
      <c r="MJM38" s="0"/>
      <c r="MJN38" s="0"/>
      <c r="MJO38" s="0"/>
      <c r="MJP38" s="0"/>
      <c r="MJQ38" s="0"/>
      <c r="MJR38" s="0"/>
      <c r="MJS38" s="0"/>
      <c r="MJT38" s="0"/>
      <c r="MJU38" s="0"/>
      <c r="MJV38" s="0"/>
      <c r="MJW38" s="0"/>
      <c r="MJX38" s="0"/>
      <c r="MJY38" s="0"/>
      <c r="MJZ38" s="0"/>
      <c r="MKA38" s="0"/>
      <c r="MKB38" s="0"/>
      <c r="MKC38" s="0"/>
      <c r="MKD38" s="0"/>
      <c r="MKE38" s="0"/>
      <c r="MKF38" s="0"/>
      <c r="MKG38" s="0"/>
      <c r="MKH38" s="0"/>
      <c r="MKI38" s="0"/>
      <c r="MKJ38" s="0"/>
      <c r="MKK38" s="0"/>
      <c r="MKL38" s="0"/>
      <c r="MKM38" s="0"/>
      <c r="MKN38" s="0"/>
      <c r="MKO38" s="0"/>
      <c r="MKP38" s="0"/>
      <c r="MKQ38" s="0"/>
      <c r="MKR38" s="0"/>
      <c r="MKS38" s="0"/>
      <c r="MKT38" s="0"/>
      <c r="MKU38" s="0"/>
      <c r="MKV38" s="0"/>
      <c r="MKW38" s="0"/>
      <c r="MKX38" s="0"/>
      <c r="MKY38" s="0"/>
      <c r="MKZ38" s="0"/>
      <c r="MLA38" s="0"/>
      <c r="MLB38" s="0"/>
      <c r="MLC38" s="0"/>
      <c r="MLD38" s="0"/>
      <c r="MLE38" s="0"/>
      <c r="MLF38" s="0"/>
      <c r="MLG38" s="0"/>
      <c r="MLH38" s="0"/>
      <c r="MLI38" s="0"/>
      <c r="MLJ38" s="0"/>
      <c r="MLK38" s="0"/>
      <c r="MLL38" s="0"/>
      <c r="MLM38" s="0"/>
      <c r="MLN38" s="0"/>
      <c r="MLO38" s="0"/>
      <c r="MLP38" s="0"/>
      <c r="MLQ38" s="0"/>
      <c r="MLR38" s="0"/>
      <c r="MLS38" s="0"/>
      <c r="MLT38" s="0"/>
      <c r="MLU38" s="0"/>
      <c r="MLV38" s="0"/>
      <c r="MLW38" s="0"/>
      <c r="MLX38" s="0"/>
      <c r="MLY38" s="0"/>
      <c r="MLZ38" s="0"/>
      <c r="MMA38" s="0"/>
      <c r="MMB38" s="0"/>
      <c r="MMC38" s="0"/>
      <c r="MMD38" s="0"/>
      <c r="MME38" s="0"/>
      <c r="MMF38" s="0"/>
      <c r="MMG38" s="0"/>
      <c r="MMH38" s="0"/>
      <c r="MMI38" s="0"/>
      <c r="MMJ38" s="0"/>
      <c r="MMK38" s="0"/>
      <c r="MML38" s="0"/>
      <c r="MMM38" s="0"/>
      <c r="MMN38" s="0"/>
      <c r="MMO38" s="0"/>
      <c r="MMP38" s="0"/>
      <c r="MMQ38" s="0"/>
      <c r="MMR38" s="0"/>
      <c r="MMS38" s="0"/>
      <c r="MMT38" s="0"/>
      <c r="MMU38" s="0"/>
      <c r="MMV38" s="0"/>
      <c r="MMW38" s="0"/>
      <c r="MMX38" s="0"/>
      <c r="MMY38" s="0"/>
      <c r="MMZ38" s="0"/>
      <c r="MNA38" s="0"/>
      <c r="MNB38" s="0"/>
      <c r="MNC38" s="0"/>
      <c r="MND38" s="0"/>
      <c r="MNE38" s="0"/>
      <c r="MNF38" s="0"/>
      <c r="MNG38" s="0"/>
      <c r="MNH38" s="0"/>
      <c r="MNI38" s="0"/>
      <c r="MNJ38" s="0"/>
      <c r="MNK38" s="0"/>
      <c r="MNL38" s="0"/>
      <c r="MNM38" s="0"/>
      <c r="MNN38" s="0"/>
      <c r="MNO38" s="0"/>
      <c r="MNP38" s="0"/>
      <c r="MNQ38" s="0"/>
      <c r="MNR38" s="0"/>
      <c r="MNS38" s="0"/>
      <c r="MNT38" s="0"/>
      <c r="MNU38" s="0"/>
      <c r="MNV38" s="0"/>
      <c r="MNW38" s="0"/>
      <c r="MNX38" s="0"/>
      <c r="MNY38" s="0"/>
      <c r="MNZ38" s="0"/>
      <c r="MOA38" s="0"/>
      <c r="MOB38" s="0"/>
      <c r="MOC38" s="0"/>
      <c r="MOD38" s="0"/>
      <c r="MOE38" s="0"/>
      <c r="MOF38" s="0"/>
      <c r="MOG38" s="0"/>
      <c r="MOH38" s="0"/>
      <c r="MOI38" s="0"/>
      <c r="MOJ38" s="0"/>
      <c r="MOK38" s="0"/>
      <c r="MOL38" s="0"/>
      <c r="MOM38" s="0"/>
      <c r="MON38" s="0"/>
      <c r="MOO38" s="0"/>
      <c r="MOP38" s="0"/>
      <c r="MOQ38" s="0"/>
      <c r="MOR38" s="0"/>
      <c r="MOS38" s="0"/>
      <c r="MOT38" s="0"/>
      <c r="MOU38" s="0"/>
      <c r="MOV38" s="0"/>
      <c r="MOW38" s="0"/>
      <c r="MOX38" s="0"/>
      <c r="MOY38" s="0"/>
      <c r="MOZ38" s="0"/>
      <c r="MPA38" s="0"/>
      <c r="MPB38" s="0"/>
      <c r="MPC38" s="0"/>
      <c r="MPD38" s="0"/>
      <c r="MPE38" s="0"/>
      <c r="MPF38" s="0"/>
      <c r="MPG38" s="0"/>
      <c r="MPH38" s="0"/>
      <c r="MPI38" s="0"/>
      <c r="MPJ38" s="0"/>
      <c r="MPK38" s="0"/>
      <c r="MPL38" s="0"/>
      <c r="MPM38" s="0"/>
      <c r="MPN38" s="0"/>
      <c r="MPO38" s="0"/>
      <c r="MPP38" s="0"/>
      <c r="MPQ38" s="0"/>
      <c r="MPR38" s="0"/>
      <c r="MPS38" s="0"/>
      <c r="MPT38" s="0"/>
      <c r="MPU38" s="0"/>
      <c r="MPV38" s="0"/>
      <c r="MPW38" s="0"/>
      <c r="MPX38" s="0"/>
      <c r="MPY38" s="0"/>
      <c r="MPZ38" s="0"/>
      <c r="MQA38" s="0"/>
      <c r="MQB38" s="0"/>
      <c r="MQC38" s="0"/>
      <c r="MQD38" s="0"/>
      <c r="MQE38" s="0"/>
      <c r="MQF38" s="0"/>
      <c r="MQG38" s="0"/>
      <c r="MQH38" s="0"/>
      <c r="MQI38" s="0"/>
      <c r="MQJ38" s="0"/>
      <c r="MQK38" s="0"/>
      <c r="MQL38" s="0"/>
      <c r="MQM38" s="0"/>
      <c r="MQN38" s="0"/>
      <c r="MQO38" s="0"/>
      <c r="MQP38" s="0"/>
      <c r="MQQ38" s="0"/>
      <c r="MQR38" s="0"/>
      <c r="MQS38" s="0"/>
      <c r="MQT38" s="0"/>
      <c r="MQU38" s="0"/>
      <c r="MQV38" s="0"/>
      <c r="MQW38" s="0"/>
      <c r="MQX38" s="0"/>
      <c r="MQY38" s="0"/>
      <c r="MQZ38" s="0"/>
      <c r="MRA38" s="0"/>
      <c r="MRB38" s="0"/>
      <c r="MRC38" s="0"/>
      <c r="MRD38" s="0"/>
      <c r="MRE38" s="0"/>
      <c r="MRF38" s="0"/>
      <c r="MRG38" s="0"/>
      <c r="MRH38" s="0"/>
      <c r="MRI38" s="0"/>
      <c r="MRJ38" s="0"/>
      <c r="MRK38" s="0"/>
      <c r="MRL38" s="0"/>
      <c r="MRM38" s="0"/>
      <c r="MRN38" s="0"/>
      <c r="MRO38" s="0"/>
      <c r="MRP38" s="0"/>
      <c r="MRQ38" s="0"/>
      <c r="MRR38" s="0"/>
      <c r="MRS38" s="0"/>
      <c r="MRT38" s="0"/>
      <c r="MRU38" s="0"/>
      <c r="MRV38" s="0"/>
      <c r="MRW38" s="0"/>
      <c r="MRX38" s="0"/>
      <c r="MRY38" s="0"/>
      <c r="MRZ38" s="0"/>
      <c r="MSA38" s="0"/>
      <c r="MSB38" s="0"/>
      <c r="MSC38" s="0"/>
      <c r="MSD38" s="0"/>
      <c r="MSE38" s="0"/>
      <c r="MSF38" s="0"/>
      <c r="MSG38" s="0"/>
      <c r="MSH38" s="0"/>
      <c r="MSI38" s="0"/>
      <c r="MSJ38" s="0"/>
      <c r="MSK38" s="0"/>
      <c r="MSL38" s="0"/>
      <c r="MSM38" s="0"/>
      <c r="MSN38" s="0"/>
      <c r="MSO38" s="0"/>
      <c r="MSP38" s="0"/>
      <c r="MSQ38" s="0"/>
      <c r="MSR38" s="0"/>
      <c r="MSS38" s="0"/>
      <c r="MST38" s="0"/>
      <c r="MSU38" s="0"/>
      <c r="MSV38" s="0"/>
      <c r="MSW38" s="0"/>
      <c r="MSX38" s="0"/>
      <c r="MSY38" s="0"/>
      <c r="MSZ38" s="0"/>
      <c r="MTA38" s="0"/>
      <c r="MTB38" s="0"/>
      <c r="MTC38" s="0"/>
      <c r="MTD38" s="0"/>
      <c r="MTE38" s="0"/>
      <c r="MTF38" s="0"/>
      <c r="MTG38" s="0"/>
      <c r="MTH38" s="0"/>
      <c r="MTI38" s="0"/>
      <c r="MTJ38" s="0"/>
      <c r="MTK38" s="0"/>
      <c r="MTL38" s="0"/>
      <c r="MTM38" s="0"/>
      <c r="MTN38" s="0"/>
      <c r="MTO38" s="0"/>
      <c r="MTP38" s="0"/>
      <c r="MTQ38" s="0"/>
      <c r="MTR38" s="0"/>
      <c r="MTS38" s="0"/>
      <c r="MTT38" s="0"/>
      <c r="MTU38" s="0"/>
      <c r="MTV38" s="0"/>
      <c r="MTW38" s="0"/>
      <c r="MTX38" s="0"/>
      <c r="MTY38" s="0"/>
      <c r="MTZ38" s="0"/>
      <c r="MUA38" s="0"/>
      <c r="MUB38" s="0"/>
      <c r="MUC38" s="0"/>
      <c r="MUD38" s="0"/>
      <c r="MUE38" s="0"/>
      <c r="MUF38" s="0"/>
      <c r="MUG38" s="0"/>
      <c r="MUH38" s="0"/>
      <c r="MUI38" s="0"/>
      <c r="MUJ38" s="0"/>
      <c r="MUK38" s="0"/>
      <c r="MUL38" s="0"/>
      <c r="MUM38" s="0"/>
      <c r="MUN38" s="0"/>
      <c r="MUO38" s="0"/>
      <c r="MUP38" s="0"/>
      <c r="MUQ38" s="0"/>
      <c r="MUR38" s="0"/>
      <c r="MUS38" s="0"/>
      <c r="MUT38" s="0"/>
      <c r="MUU38" s="0"/>
      <c r="MUV38" s="0"/>
      <c r="MUW38" s="0"/>
      <c r="MUX38" s="0"/>
      <c r="MUY38" s="0"/>
      <c r="MUZ38" s="0"/>
      <c r="MVA38" s="0"/>
      <c r="MVB38" s="0"/>
      <c r="MVC38" s="0"/>
      <c r="MVD38" s="0"/>
      <c r="MVE38" s="0"/>
      <c r="MVF38" s="0"/>
      <c r="MVG38" s="0"/>
      <c r="MVH38" s="0"/>
      <c r="MVI38" s="0"/>
      <c r="MVJ38" s="0"/>
      <c r="MVK38" s="0"/>
      <c r="MVL38" s="0"/>
      <c r="MVM38" s="0"/>
      <c r="MVN38" s="0"/>
      <c r="MVO38" s="0"/>
      <c r="MVP38" s="0"/>
      <c r="MVQ38" s="0"/>
      <c r="MVR38" s="0"/>
      <c r="MVS38" s="0"/>
      <c r="MVT38" s="0"/>
      <c r="MVU38" s="0"/>
      <c r="MVV38" s="0"/>
      <c r="MVW38" s="0"/>
      <c r="MVX38" s="0"/>
      <c r="MVY38" s="0"/>
      <c r="MVZ38" s="0"/>
      <c r="MWA38" s="0"/>
      <c r="MWB38" s="0"/>
      <c r="MWC38" s="0"/>
      <c r="MWD38" s="0"/>
      <c r="MWE38" s="0"/>
      <c r="MWF38" s="0"/>
      <c r="MWG38" s="0"/>
      <c r="MWH38" s="0"/>
      <c r="MWI38" s="0"/>
      <c r="MWJ38" s="0"/>
      <c r="MWK38" s="0"/>
      <c r="MWL38" s="0"/>
      <c r="MWM38" s="0"/>
      <c r="MWN38" s="0"/>
      <c r="MWO38" s="0"/>
      <c r="MWP38" s="0"/>
      <c r="MWQ38" s="0"/>
      <c r="MWR38" s="0"/>
      <c r="MWS38" s="0"/>
      <c r="MWT38" s="0"/>
      <c r="MWU38" s="0"/>
      <c r="MWV38" s="0"/>
      <c r="MWW38" s="0"/>
      <c r="MWX38" s="0"/>
      <c r="MWY38" s="0"/>
      <c r="MWZ38" s="0"/>
      <c r="MXA38" s="0"/>
      <c r="MXB38" s="0"/>
      <c r="MXC38" s="0"/>
      <c r="MXD38" s="0"/>
      <c r="MXE38" s="0"/>
      <c r="MXF38" s="0"/>
      <c r="MXG38" s="0"/>
      <c r="MXH38" s="0"/>
      <c r="MXI38" s="0"/>
      <c r="MXJ38" s="0"/>
      <c r="MXK38" s="0"/>
      <c r="MXL38" s="0"/>
      <c r="MXM38" s="0"/>
      <c r="MXN38" s="0"/>
      <c r="MXO38" s="0"/>
      <c r="MXP38" s="0"/>
      <c r="MXQ38" s="0"/>
      <c r="MXR38" s="0"/>
      <c r="MXS38" s="0"/>
      <c r="MXT38" s="0"/>
      <c r="MXU38" s="0"/>
      <c r="MXV38" s="0"/>
      <c r="MXW38" s="0"/>
      <c r="MXX38" s="0"/>
      <c r="MXY38" s="0"/>
      <c r="MXZ38" s="0"/>
      <c r="MYA38" s="0"/>
      <c r="MYB38" s="0"/>
      <c r="MYC38" s="0"/>
      <c r="MYD38" s="0"/>
      <c r="MYE38" s="0"/>
      <c r="MYF38" s="0"/>
      <c r="MYG38" s="0"/>
      <c r="MYH38" s="0"/>
      <c r="MYI38" s="0"/>
      <c r="MYJ38" s="0"/>
      <c r="MYK38" s="0"/>
      <c r="MYL38" s="0"/>
      <c r="MYM38" s="0"/>
      <c r="MYN38" s="0"/>
      <c r="MYO38" s="0"/>
      <c r="MYP38" s="0"/>
      <c r="MYQ38" s="0"/>
      <c r="MYR38" s="0"/>
      <c r="MYS38" s="0"/>
      <c r="MYT38" s="0"/>
      <c r="MYU38" s="0"/>
      <c r="MYV38" s="0"/>
      <c r="MYW38" s="0"/>
      <c r="MYX38" s="0"/>
      <c r="MYY38" s="0"/>
      <c r="MYZ38" s="0"/>
      <c r="MZA38" s="0"/>
      <c r="MZB38" s="0"/>
      <c r="MZC38" s="0"/>
      <c r="MZD38" s="0"/>
      <c r="MZE38" s="0"/>
      <c r="MZF38" s="0"/>
      <c r="MZG38" s="0"/>
      <c r="MZH38" s="0"/>
      <c r="MZI38" s="0"/>
      <c r="MZJ38" s="0"/>
      <c r="MZK38" s="0"/>
      <c r="MZL38" s="0"/>
      <c r="MZM38" s="0"/>
      <c r="MZN38" s="0"/>
      <c r="MZO38" s="0"/>
      <c r="MZP38" s="0"/>
      <c r="MZQ38" s="0"/>
      <c r="MZR38" s="0"/>
      <c r="MZS38" s="0"/>
      <c r="MZT38" s="0"/>
      <c r="MZU38" s="0"/>
      <c r="MZV38" s="0"/>
      <c r="MZW38" s="0"/>
      <c r="MZX38" s="0"/>
      <c r="MZY38" s="0"/>
      <c r="MZZ38" s="0"/>
      <c r="NAA38" s="0"/>
      <c r="NAB38" s="0"/>
      <c r="NAC38" s="0"/>
      <c r="NAD38" s="0"/>
      <c r="NAE38" s="0"/>
      <c r="NAF38" s="0"/>
      <c r="NAG38" s="0"/>
      <c r="NAH38" s="0"/>
      <c r="NAI38" s="0"/>
      <c r="NAJ38" s="0"/>
      <c r="NAK38" s="0"/>
      <c r="NAL38" s="0"/>
      <c r="NAM38" s="0"/>
      <c r="NAN38" s="0"/>
      <c r="NAO38" s="0"/>
      <c r="NAP38" s="0"/>
      <c r="NAQ38" s="0"/>
      <c r="NAR38" s="0"/>
      <c r="NAS38" s="0"/>
      <c r="NAT38" s="0"/>
      <c r="NAU38" s="0"/>
      <c r="NAV38" s="0"/>
      <c r="NAW38" s="0"/>
      <c r="NAX38" s="0"/>
      <c r="NAY38" s="0"/>
      <c r="NAZ38" s="0"/>
      <c r="NBA38" s="0"/>
      <c r="NBB38" s="0"/>
      <c r="NBC38" s="0"/>
      <c r="NBD38" s="0"/>
      <c r="NBE38" s="0"/>
      <c r="NBF38" s="0"/>
      <c r="NBG38" s="0"/>
      <c r="NBH38" s="0"/>
      <c r="NBI38" s="0"/>
      <c r="NBJ38" s="0"/>
      <c r="NBK38" s="0"/>
      <c r="NBL38" s="0"/>
      <c r="NBM38" s="0"/>
      <c r="NBN38" s="0"/>
      <c r="NBO38" s="0"/>
      <c r="NBP38" s="0"/>
      <c r="NBQ38" s="0"/>
      <c r="NBR38" s="0"/>
      <c r="NBS38" s="0"/>
      <c r="NBT38" s="0"/>
      <c r="NBU38" s="0"/>
      <c r="NBV38" s="0"/>
      <c r="NBW38" s="0"/>
      <c r="NBX38" s="0"/>
      <c r="NBY38" s="0"/>
      <c r="NBZ38" s="0"/>
      <c r="NCA38" s="0"/>
      <c r="NCB38" s="0"/>
      <c r="NCC38" s="0"/>
      <c r="NCD38" s="0"/>
      <c r="NCE38" s="0"/>
      <c r="NCF38" s="0"/>
      <c r="NCG38" s="0"/>
      <c r="NCH38" s="0"/>
      <c r="NCI38" s="0"/>
      <c r="NCJ38" s="0"/>
      <c r="NCK38" s="0"/>
      <c r="NCL38" s="0"/>
      <c r="NCM38" s="0"/>
      <c r="NCN38" s="0"/>
      <c r="NCO38" s="0"/>
      <c r="NCP38" s="0"/>
      <c r="NCQ38" s="0"/>
      <c r="NCR38" s="0"/>
      <c r="NCS38" s="0"/>
      <c r="NCT38" s="0"/>
      <c r="NCU38" s="0"/>
      <c r="NCV38" s="0"/>
      <c r="NCW38" s="0"/>
      <c r="NCX38" s="0"/>
      <c r="NCY38" s="0"/>
      <c r="NCZ38" s="0"/>
      <c r="NDA38" s="0"/>
      <c r="NDB38" s="0"/>
      <c r="NDC38" s="0"/>
      <c r="NDD38" s="0"/>
      <c r="NDE38" s="0"/>
      <c r="NDF38" s="0"/>
      <c r="NDG38" s="0"/>
      <c r="NDH38" s="0"/>
      <c r="NDI38" s="0"/>
      <c r="NDJ38" s="0"/>
      <c r="NDK38" s="0"/>
      <c r="NDL38" s="0"/>
      <c r="NDM38" s="0"/>
      <c r="NDN38" s="0"/>
      <c r="NDO38" s="0"/>
      <c r="NDP38" s="0"/>
      <c r="NDQ38" s="0"/>
      <c r="NDR38" s="0"/>
      <c r="NDS38" s="0"/>
      <c r="NDT38" s="0"/>
      <c r="NDU38" s="0"/>
      <c r="NDV38" s="0"/>
      <c r="NDW38" s="0"/>
      <c r="NDX38" s="0"/>
      <c r="NDY38" s="0"/>
      <c r="NDZ38" s="0"/>
      <c r="NEA38" s="0"/>
      <c r="NEB38" s="0"/>
      <c r="NEC38" s="0"/>
      <c r="NED38" s="0"/>
      <c r="NEE38" s="0"/>
      <c r="NEF38" s="0"/>
      <c r="NEG38" s="0"/>
      <c r="NEH38" s="0"/>
      <c r="NEI38" s="0"/>
      <c r="NEJ38" s="0"/>
      <c r="NEK38" s="0"/>
      <c r="NEL38" s="0"/>
      <c r="NEM38" s="0"/>
      <c r="NEN38" s="0"/>
      <c r="NEO38" s="0"/>
      <c r="NEP38" s="0"/>
      <c r="NEQ38" s="0"/>
      <c r="NER38" s="0"/>
      <c r="NES38" s="0"/>
      <c r="NET38" s="0"/>
      <c r="NEU38" s="0"/>
      <c r="NEV38" s="0"/>
      <c r="NEW38" s="0"/>
      <c r="NEX38" s="0"/>
      <c r="NEY38" s="0"/>
      <c r="NEZ38" s="0"/>
      <c r="NFA38" s="0"/>
      <c r="NFB38" s="0"/>
      <c r="NFC38" s="0"/>
      <c r="NFD38" s="0"/>
      <c r="NFE38" s="0"/>
      <c r="NFF38" s="0"/>
      <c r="NFG38" s="0"/>
      <c r="NFH38" s="0"/>
      <c r="NFI38" s="0"/>
      <c r="NFJ38" s="0"/>
      <c r="NFK38" s="0"/>
      <c r="NFL38" s="0"/>
      <c r="NFM38" s="0"/>
      <c r="NFN38" s="0"/>
      <c r="NFO38" s="0"/>
      <c r="NFP38" s="0"/>
      <c r="NFQ38" s="0"/>
      <c r="NFR38" s="0"/>
      <c r="NFS38" s="0"/>
      <c r="NFT38" s="0"/>
      <c r="NFU38" s="0"/>
      <c r="NFV38" s="0"/>
      <c r="NFW38" s="0"/>
      <c r="NFX38" s="0"/>
      <c r="NFY38" s="0"/>
      <c r="NFZ38" s="0"/>
      <c r="NGA38" s="0"/>
      <c r="NGB38" s="0"/>
      <c r="NGC38" s="0"/>
      <c r="NGD38" s="0"/>
      <c r="NGE38" s="0"/>
      <c r="NGF38" s="0"/>
      <c r="NGG38" s="0"/>
      <c r="NGH38" s="0"/>
      <c r="NGI38" s="0"/>
      <c r="NGJ38" s="0"/>
      <c r="NGK38" s="0"/>
      <c r="NGL38" s="0"/>
      <c r="NGM38" s="0"/>
      <c r="NGN38" s="0"/>
      <c r="NGO38" s="0"/>
      <c r="NGP38" s="0"/>
      <c r="NGQ38" s="0"/>
      <c r="NGR38" s="0"/>
      <c r="NGS38" s="0"/>
      <c r="NGT38" s="0"/>
      <c r="NGU38" s="0"/>
      <c r="NGV38" s="0"/>
      <c r="NGW38" s="0"/>
      <c r="NGX38" s="0"/>
      <c r="NGY38" s="0"/>
      <c r="NGZ38" s="0"/>
      <c r="NHA38" s="0"/>
      <c r="NHB38" s="0"/>
      <c r="NHC38" s="0"/>
      <c r="NHD38" s="0"/>
      <c r="NHE38" s="0"/>
      <c r="NHF38" s="0"/>
      <c r="NHG38" s="0"/>
      <c r="NHH38" s="0"/>
      <c r="NHI38" s="0"/>
      <c r="NHJ38" s="0"/>
      <c r="NHK38" s="0"/>
      <c r="NHL38" s="0"/>
      <c r="NHM38" s="0"/>
      <c r="NHN38" s="0"/>
      <c r="NHO38" s="0"/>
      <c r="NHP38" s="0"/>
      <c r="NHQ38" s="0"/>
      <c r="NHR38" s="0"/>
      <c r="NHS38" s="0"/>
      <c r="NHT38" s="0"/>
      <c r="NHU38" s="0"/>
      <c r="NHV38" s="0"/>
      <c r="NHW38" s="0"/>
      <c r="NHX38" s="0"/>
      <c r="NHY38" s="0"/>
      <c r="NHZ38" s="0"/>
      <c r="NIA38" s="0"/>
      <c r="NIB38" s="0"/>
      <c r="NIC38" s="0"/>
      <c r="NID38" s="0"/>
      <c r="NIE38" s="0"/>
      <c r="NIF38" s="0"/>
      <c r="NIG38" s="0"/>
      <c r="NIH38" s="0"/>
      <c r="NII38" s="0"/>
      <c r="NIJ38" s="0"/>
      <c r="NIK38" s="0"/>
      <c r="NIL38" s="0"/>
      <c r="NIM38" s="0"/>
      <c r="NIN38" s="0"/>
      <c r="NIO38" s="0"/>
      <c r="NIP38" s="0"/>
      <c r="NIQ38" s="0"/>
      <c r="NIR38" s="0"/>
      <c r="NIS38" s="0"/>
      <c r="NIT38" s="0"/>
      <c r="NIU38" s="0"/>
      <c r="NIV38" s="0"/>
      <c r="NIW38" s="0"/>
      <c r="NIX38" s="0"/>
      <c r="NIY38" s="0"/>
      <c r="NIZ38" s="0"/>
      <c r="NJA38" s="0"/>
      <c r="NJB38" s="0"/>
      <c r="NJC38" s="0"/>
      <c r="NJD38" s="0"/>
      <c r="NJE38" s="0"/>
      <c r="NJF38" s="0"/>
      <c r="NJG38" s="0"/>
      <c r="NJH38" s="0"/>
      <c r="NJI38" s="0"/>
      <c r="NJJ38" s="0"/>
      <c r="NJK38" s="0"/>
      <c r="NJL38" s="0"/>
      <c r="NJM38" s="0"/>
      <c r="NJN38" s="0"/>
      <c r="NJO38" s="0"/>
      <c r="NJP38" s="0"/>
      <c r="NJQ38" s="0"/>
      <c r="NJR38" s="0"/>
      <c r="NJS38" s="0"/>
      <c r="NJT38" s="0"/>
      <c r="NJU38" s="0"/>
      <c r="NJV38" s="0"/>
      <c r="NJW38" s="0"/>
      <c r="NJX38" s="0"/>
      <c r="NJY38" s="0"/>
      <c r="NJZ38" s="0"/>
      <c r="NKA38" s="0"/>
      <c r="NKB38" s="0"/>
      <c r="NKC38" s="0"/>
      <c r="NKD38" s="0"/>
      <c r="NKE38" s="0"/>
      <c r="NKF38" s="0"/>
      <c r="NKG38" s="0"/>
      <c r="NKH38" s="0"/>
      <c r="NKI38" s="0"/>
      <c r="NKJ38" s="0"/>
      <c r="NKK38" s="0"/>
      <c r="NKL38" s="0"/>
      <c r="NKM38" s="0"/>
      <c r="NKN38" s="0"/>
      <c r="NKO38" s="0"/>
      <c r="NKP38" s="0"/>
      <c r="NKQ38" s="0"/>
      <c r="NKR38" s="0"/>
      <c r="NKS38" s="0"/>
      <c r="NKT38" s="0"/>
      <c r="NKU38" s="0"/>
      <c r="NKV38" s="0"/>
      <c r="NKW38" s="0"/>
      <c r="NKX38" s="0"/>
      <c r="NKY38" s="0"/>
      <c r="NKZ38" s="0"/>
      <c r="NLA38" s="0"/>
      <c r="NLB38" s="0"/>
      <c r="NLC38" s="0"/>
      <c r="NLD38" s="0"/>
      <c r="NLE38" s="0"/>
      <c r="NLF38" s="0"/>
      <c r="NLG38" s="0"/>
      <c r="NLH38" s="0"/>
      <c r="NLI38" s="0"/>
      <c r="NLJ38" s="0"/>
      <c r="NLK38" s="0"/>
      <c r="NLL38" s="0"/>
      <c r="NLM38" s="0"/>
      <c r="NLN38" s="0"/>
      <c r="NLO38" s="0"/>
      <c r="NLP38" s="0"/>
      <c r="NLQ38" s="0"/>
      <c r="NLR38" s="0"/>
      <c r="NLS38" s="0"/>
      <c r="NLT38" s="0"/>
      <c r="NLU38" s="0"/>
      <c r="NLV38" s="0"/>
      <c r="NLW38" s="0"/>
      <c r="NLX38" s="0"/>
      <c r="NLY38" s="0"/>
      <c r="NLZ38" s="0"/>
      <c r="NMA38" s="0"/>
      <c r="NMB38" s="0"/>
      <c r="NMC38" s="0"/>
      <c r="NMD38" s="0"/>
      <c r="NME38" s="0"/>
      <c r="NMF38" s="0"/>
      <c r="NMG38" s="0"/>
      <c r="NMH38" s="0"/>
      <c r="NMI38" s="0"/>
      <c r="NMJ38" s="0"/>
      <c r="NMK38" s="0"/>
      <c r="NML38" s="0"/>
      <c r="NMM38" s="0"/>
      <c r="NMN38" s="0"/>
      <c r="NMO38" s="0"/>
      <c r="NMP38" s="0"/>
      <c r="NMQ38" s="0"/>
      <c r="NMR38" s="0"/>
      <c r="NMS38" s="0"/>
      <c r="NMT38" s="0"/>
      <c r="NMU38" s="0"/>
      <c r="NMV38" s="0"/>
      <c r="NMW38" s="0"/>
      <c r="NMX38" s="0"/>
      <c r="NMY38" s="0"/>
      <c r="NMZ38" s="0"/>
      <c r="NNA38" s="0"/>
      <c r="NNB38" s="0"/>
      <c r="NNC38" s="0"/>
      <c r="NND38" s="0"/>
      <c r="NNE38" s="0"/>
      <c r="NNF38" s="0"/>
      <c r="NNG38" s="0"/>
      <c r="NNH38" s="0"/>
      <c r="NNI38" s="0"/>
      <c r="NNJ38" s="0"/>
      <c r="NNK38" s="0"/>
      <c r="NNL38" s="0"/>
      <c r="NNM38" s="0"/>
      <c r="NNN38" s="0"/>
      <c r="NNO38" s="0"/>
      <c r="NNP38" s="0"/>
      <c r="NNQ38" s="0"/>
      <c r="NNR38" s="0"/>
      <c r="NNS38" s="0"/>
      <c r="NNT38" s="0"/>
      <c r="NNU38" s="0"/>
      <c r="NNV38" s="0"/>
      <c r="NNW38" s="0"/>
      <c r="NNX38" s="0"/>
      <c r="NNY38" s="0"/>
      <c r="NNZ38" s="0"/>
      <c r="NOA38" s="0"/>
      <c r="NOB38" s="0"/>
      <c r="NOC38" s="0"/>
      <c r="NOD38" s="0"/>
      <c r="NOE38" s="0"/>
      <c r="NOF38" s="0"/>
      <c r="NOG38" s="0"/>
      <c r="NOH38" s="0"/>
      <c r="NOI38" s="0"/>
      <c r="NOJ38" s="0"/>
      <c r="NOK38" s="0"/>
      <c r="NOL38" s="0"/>
      <c r="NOM38" s="0"/>
      <c r="NON38" s="0"/>
      <c r="NOO38" s="0"/>
      <c r="NOP38" s="0"/>
      <c r="NOQ38" s="0"/>
      <c r="NOR38" s="0"/>
      <c r="NOS38" s="0"/>
      <c r="NOT38" s="0"/>
      <c r="NOU38" s="0"/>
      <c r="NOV38" s="0"/>
      <c r="NOW38" s="0"/>
      <c r="NOX38" s="0"/>
      <c r="NOY38" s="0"/>
      <c r="NOZ38" s="0"/>
      <c r="NPA38" s="0"/>
      <c r="NPB38" s="0"/>
      <c r="NPC38" s="0"/>
      <c r="NPD38" s="0"/>
      <c r="NPE38" s="0"/>
      <c r="NPF38" s="0"/>
      <c r="NPG38" s="0"/>
      <c r="NPH38" s="0"/>
      <c r="NPI38" s="0"/>
      <c r="NPJ38" s="0"/>
      <c r="NPK38" s="0"/>
      <c r="NPL38" s="0"/>
      <c r="NPM38" s="0"/>
      <c r="NPN38" s="0"/>
      <c r="NPO38" s="0"/>
      <c r="NPP38" s="0"/>
      <c r="NPQ38" s="0"/>
      <c r="NPR38" s="0"/>
      <c r="NPS38" s="0"/>
      <c r="NPT38" s="0"/>
      <c r="NPU38" s="0"/>
      <c r="NPV38" s="0"/>
      <c r="NPW38" s="0"/>
      <c r="NPX38" s="0"/>
      <c r="NPY38" s="0"/>
      <c r="NPZ38" s="0"/>
      <c r="NQA38" s="0"/>
      <c r="NQB38" s="0"/>
      <c r="NQC38" s="0"/>
      <c r="NQD38" s="0"/>
      <c r="NQE38" s="0"/>
      <c r="NQF38" s="0"/>
      <c r="NQG38" s="0"/>
      <c r="NQH38" s="0"/>
      <c r="NQI38" s="0"/>
      <c r="NQJ38" s="0"/>
      <c r="NQK38" s="0"/>
      <c r="NQL38" s="0"/>
      <c r="NQM38" s="0"/>
      <c r="NQN38" s="0"/>
      <c r="NQO38" s="0"/>
      <c r="NQP38" s="0"/>
      <c r="NQQ38" s="0"/>
      <c r="NQR38" s="0"/>
      <c r="NQS38" s="0"/>
      <c r="NQT38" s="0"/>
      <c r="NQU38" s="0"/>
      <c r="NQV38" s="0"/>
      <c r="NQW38" s="0"/>
      <c r="NQX38" s="0"/>
      <c r="NQY38" s="0"/>
      <c r="NQZ38" s="0"/>
      <c r="NRA38" s="0"/>
      <c r="NRB38" s="0"/>
      <c r="NRC38" s="0"/>
      <c r="NRD38" s="0"/>
      <c r="NRE38" s="0"/>
      <c r="NRF38" s="0"/>
      <c r="NRG38" s="0"/>
      <c r="NRH38" s="0"/>
      <c r="NRI38" s="0"/>
      <c r="NRJ38" s="0"/>
      <c r="NRK38" s="0"/>
      <c r="NRL38" s="0"/>
      <c r="NRM38" s="0"/>
      <c r="NRN38" s="0"/>
      <c r="NRO38" s="0"/>
      <c r="NRP38" s="0"/>
      <c r="NRQ38" s="0"/>
      <c r="NRR38" s="0"/>
      <c r="NRS38" s="0"/>
      <c r="NRT38" s="0"/>
      <c r="NRU38" s="0"/>
      <c r="NRV38" s="0"/>
      <c r="NRW38" s="0"/>
      <c r="NRX38" s="0"/>
      <c r="NRY38" s="0"/>
      <c r="NRZ38" s="0"/>
      <c r="NSA38" s="0"/>
      <c r="NSB38" s="0"/>
      <c r="NSC38" s="0"/>
      <c r="NSD38" s="0"/>
      <c r="NSE38" s="0"/>
      <c r="NSF38" s="0"/>
      <c r="NSG38" s="0"/>
      <c r="NSH38" s="0"/>
      <c r="NSI38" s="0"/>
      <c r="NSJ38" s="0"/>
      <c r="NSK38" s="0"/>
      <c r="NSL38" s="0"/>
      <c r="NSM38" s="0"/>
      <c r="NSN38" s="0"/>
      <c r="NSO38" s="0"/>
      <c r="NSP38" s="0"/>
      <c r="NSQ38" s="0"/>
      <c r="NSR38" s="0"/>
      <c r="NSS38" s="0"/>
      <c r="NST38" s="0"/>
      <c r="NSU38" s="0"/>
      <c r="NSV38" s="0"/>
      <c r="NSW38" s="0"/>
      <c r="NSX38" s="0"/>
      <c r="NSY38" s="0"/>
      <c r="NSZ38" s="0"/>
      <c r="NTA38" s="0"/>
      <c r="NTB38" s="0"/>
      <c r="NTC38" s="0"/>
      <c r="NTD38" s="0"/>
      <c r="NTE38" s="0"/>
      <c r="NTF38" s="0"/>
      <c r="NTG38" s="0"/>
      <c r="NTH38" s="0"/>
      <c r="NTI38" s="0"/>
      <c r="NTJ38" s="0"/>
      <c r="NTK38" s="0"/>
      <c r="NTL38" s="0"/>
      <c r="NTM38" s="0"/>
      <c r="NTN38" s="0"/>
      <c r="NTO38" s="0"/>
      <c r="NTP38" s="0"/>
      <c r="NTQ38" s="0"/>
      <c r="NTR38" s="0"/>
      <c r="NTS38" s="0"/>
      <c r="NTT38" s="0"/>
      <c r="NTU38" s="0"/>
      <c r="NTV38" s="0"/>
      <c r="NTW38" s="0"/>
      <c r="NTX38" s="0"/>
      <c r="NTY38" s="0"/>
      <c r="NTZ38" s="0"/>
      <c r="NUA38" s="0"/>
      <c r="NUB38" s="0"/>
      <c r="NUC38" s="0"/>
      <c r="NUD38" s="0"/>
      <c r="NUE38" s="0"/>
      <c r="NUF38" s="0"/>
      <c r="NUG38" s="0"/>
      <c r="NUH38" s="0"/>
      <c r="NUI38" s="0"/>
      <c r="NUJ38" s="0"/>
      <c r="NUK38" s="0"/>
      <c r="NUL38" s="0"/>
      <c r="NUM38" s="0"/>
      <c r="NUN38" s="0"/>
      <c r="NUO38" s="0"/>
      <c r="NUP38" s="0"/>
      <c r="NUQ38" s="0"/>
      <c r="NUR38" s="0"/>
      <c r="NUS38" s="0"/>
      <c r="NUT38" s="0"/>
      <c r="NUU38" s="0"/>
      <c r="NUV38" s="0"/>
      <c r="NUW38" s="0"/>
      <c r="NUX38" s="0"/>
      <c r="NUY38" s="0"/>
      <c r="NUZ38" s="0"/>
      <c r="NVA38" s="0"/>
      <c r="NVB38" s="0"/>
      <c r="NVC38" s="0"/>
      <c r="NVD38" s="0"/>
      <c r="NVE38" s="0"/>
      <c r="NVF38" s="0"/>
      <c r="NVG38" s="0"/>
      <c r="NVH38" s="0"/>
      <c r="NVI38" s="0"/>
      <c r="NVJ38" s="0"/>
      <c r="NVK38" s="0"/>
      <c r="NVL38" s="0"/>
      <c r="NVM38" s="0"/>
      <c r="NVN38" s="0"/>
      <c r="NVO38" s="0"/>
      <c r="NVP38" s="0"/>
      <c r="NVQ38" s="0"/>
      <c r="NVR38" s="0"/>
      <c r="NVS38" s="0"/>
      <c r="NVT38" s="0"/>
      <c r="NVU38" s="0"/>
      <c r="NVV38" s="0"/>
      <c r="NVW38" s="0"/>
      <c r="NVX38" s="0"/>
      <c r="NVY38" s="0"/>
      <c r="NVZ38" s="0"/>
      <c r="NWA38" s="0"/>
      <c r="NWB38" s="0"/>
      <c r="NWC38" s="0"/>
      <c r="NWD38" s="0"/>
      <c r="NWE38" s="0"/>
      <c r="NWF38" s="0"/>
      <c r="NWG38" s="0"/>
      <c r="NWH38" s="0"/>
      <c r="NWI38" s="0"/>
      <c r="NWJ38" s="0"/>
      <c r="NWK38" s="0"/>
      <c r="NWL38" s="0"/>
      <c r="NWM38" s="0"/>
      <c r="NWN38" s="0"/>
      <c r="NWO38" s="0"/>
      <c r="NWP38" s="0"/>
      <c r="NWQ38" s="0"/>
      <c r="NWR38" s="0"/>
      <c r="NWS38" s="0"/>
      <c r="NWT38" s="0"/>
      <c r="NWU38" s="0"/>
      <c r="NWV38" s="0"/>
      <c r="NWW38" s="0"/>
      <c r="NWX38" s="0"/>
      <c r="NWY38" s="0"/>
      <c r="NWZ38" s="0"/>
      <c r="NXA38" s="0"/>
      <c r="NXB38" s="0"/>
      <c r="NXC38" s="0"/>
      <c r="NXD38" s="0"/>
      <c r="NXE38" s="0"/>
      <c r="NXF38" s="0"/>
      <c r="NXG38" s="0"/>
      <c r="NXH38" s="0"/>
      <c r="NXI38" s="0"/>
      <c r="NXJ38" s="0"/>
      <c r="NXK38" s="0"/>
      <c r="NXL38" s="0"/>
      <c r="NXM38" s="0"/>
      <c r="NXN38" s="0"/>
      <c r="NXO38" s="0"/>
      <c r="NXP38" s="0"/>
      <c r="NXQ38" s="0"/>
      <c r="NXR38" s="0"/>
      <c r="NXS38" s="0"/>
      <c r="NXT38" s="0"/>
      <c r="NXU38" s="0"/>
      <c r="NXV38" s="0"/>
      <c r="NXW38" s="0"/>
      <c r="NXX38" s="0"/>
      <c r="NXY38" s="0"/>
      <c r="NXZ38" s="0"/>
      <c r="NYA38" s="0"/>
      <c r="NYB38" s="0"/>
      <c r="NYC38" s="0"/>
      <c r="NYD38" s="0"/>
      <c r="NYE38" s="0"/>
      <c r="NYF38" s="0"/>
      <c r="NYG38" s="0"/>
      <c r="NYH38" s="0"/>
      <c r="NYI38" s="0"/>
      <c r="NYJ38" s="0"/>
      <c r="NYK38" s="0"/>
      <c r="NYL38" s="0"/>
      <c r="NYM38" s="0"/>
      <c r="NYN38" s="0"/>
      <c r="NYO38" s="0"/>
      <c r="NYP38" s="0"/>
      <c r="NYQ38" s="0"/>
      <c r="NYR38" s="0"/>
      <c r="NYS38" s="0"/>
      <c r="NYT38" s="0"/>
      <c r="NYU38" s="0"/>
      <c r="NYV38" s="0"/>
      <c r="NYW38" s="0"/>
      <c r="NYX38" s="0"/>
      <c r="NYY38" s="0"/>
      <c r="NYZ38" s="0"/>
      <c r="NZA38" s="0"/>
      <c r="NZB38" s="0"/>
      <c r="NZC38" s="0"/>
      <c r="NZD38" s="0"/>
      <c r="NZE38" s="0"/>
      <c r="NZF38" s="0"/>
      <c r="NZG38" s="0"/>
      <c r="NZH38" s="0"/>
      <c r="NZI38" s="0"/>
      <c r="NZJ38" s="0"/>
      <c r="NZK38" s="0"/>
      <c r="NZL38" s="0"/>
      <c r="NZM38" s="0"/>
      <c r="NZN38" s="0"/>
      <c r="NZO38" s="0"/>
      <c r="NZP38" s="0"/>
      <c r="NZQ38" s="0"/>
      <c r="NZR38" s="0"/>
      <c r="NZS38" s="0"/>
      <c r="NZT38" s="0"/>
      <c r="NZU38" s="0"/>
      <c r="NZV38" s="0"/>
      <c r="NZW38" s="0"/>
      <c r="NZX38" s="0"/>
      <c r="NZY38" s="0"/>
      <c r="NZZ38" s="0"/>
      <c r="OAA38" s="0"/>
      <c r="OAB38" s="0"/>
      <c r="OAC38" s="0"/>
      <c r="OAD38" s="0"/>
      <c r="OAE38" s="0"/>
      <c r="OAF38" s="0"/>
      <c r="OAG38" s="0"/>
      <c r="OAH38" s="0"/>
      <c r="OAI38" s="0"/>
      <c r="OAJ38" s="0"/>
      <c r="OAK38" s="0"/>
      <c r="OAL38" s="0"/>
      <c r="OAM38" s="0"/>
      <c r="OAN38" s="0"/>
      <c r="OAO38" s="0"/>
      <c r="OAP38" s="0"/>
      <c r="OAQ38" s="0"/>
      <c r="OAR38" s="0"/>
      <c r="OAS38" s="0"/>
      <c r="OAT38" s="0"/>
      <c r="OAU38" s="0"/>
      <c r="OAV38" s="0"/>
      <c r="OAW38" s="0"/>
      <c r="OAX38" s="0"/>
      <c r="OAY38" s="0"/>
      <c r="OAZ38" s="0"/>
      <c r="OBA38" s="0"/>
      <c r="OBB38" s="0"/>
      <c r="OBC38" s="0"/>
      <c r="OBD38" s="0"/>
      <c r="OBE38" s="0"/>
      <c r="OBF38" s="0"/>
      <c r="OBG38" s="0"/>
      <c r="OBH38" s="0"/>
      <c r="OBI38" s="0"/>
      <c r="OBJ38" s="0"/>
      <c r="OBK38" s="0"/>
      <c r="OBL38" s="0"/>
      <c r="OBM38" s="0"/>
      <c r="OBN38" s="0"/>
      <c r="OBO38" s="0"/>
      <c r="OBP38" s="0"/>
      <c r="OBQ38" s="0"/>
      <c r="OBR38" s="0"/>
      <c r="OBS38" s="0"/>
      <c r="OBT38" s="0"/>
      <c r="OBU38" s="0"/>
      <c r="OBV38" s="0"/>
      <c r="OBW38" s="0"/>
      <c r="OBX38" s="0"/>
      <c r="OBY38" s="0"/>
      <c r="OBZ38" s="0"/>
      <c r="OCA38" s="0"/>
      <c r="OCB38" s="0"/>
      <c r="OCC38" s="0"/>
      <c r="OCD38" s="0"/>
      <c r="OCE38" s="0"/>
      <c r="OCF38" s="0"/>
      <c r="OCG38" s="0"/>
      <c r="OCH38" s="0"/>
      <c r="OCI38" s="0"/>
      <c r="OCJ38" s="0"/>
      <c r="OCK38" s="0"/>
      <c r="OCL38" s="0"/>
      <c r="OCM38" s="0"/>
      <c r="OCN38" s="0"/>
      <c r="OCO38" s="0"/>
      <c r="OCP38" s="0"/>
      <c r="OCQ38" s="0"/>
      <c r="OCR38" s="0"/>
      <c r="OCS38" s="0"/>
      <c r="OCT38" s="0"/>
      <c r="OCU38" s="0"/>
      <c r="OCV38" s="0"/>
      <c r="OCW38" s="0"/>
      <c r="OCX38" s="0"/>
      <c r="OCY38" s="0"/>
      <c r="OCZ38" s="0"/>
      <c r="ODA38" s="0"/>
      <c r="ODB38" s="0"/>
      <c r="ODC38" s="0"/>
      <c r="ODD38" s="0"/>
      <c r="ODE38" s="0"/>
      <c r="ODF38" s="0"/>
      <c r="ODG38" s="0"/>
      <c r="ODH38" s="0"/>
      <c r="ODI38" s="0"/>
      <c r="ODJ38" s="0"/>
      <c r="ODK38" s="0"/>
      <c r="ODL38" s="0"/>
      <c r="ODM38" s="0"/>
      <c r="ODN38" s="0"/>
      <c r="ODO38" s="0"/>
      <c r="ODP38" s="0"/>
      <c r="ODQ38" s="0"/>
      <c r="ODR38" s="0"/>
      <c r="ODS38" s="0"/>
      <c r="ODT38" s="0"/>
      <c r="ODU38" s="0"/>
      <c r="ODV38" s="0"/>
      <c r="ODW38" s="0"/>
      <c r="ODX38" s="0"/>
      <c r="ODY38" s="0"/>
      <c r="ODZ38" s="0"/>
      <c r="OEA38" s="0"/>
      <c r="OEB38" s="0"/>
      <c r="OEC38" s="0"/>
      <c r="OED38" s="0"/>
      <c r="OEE38" s="0"/>
      <c r="OEF38" s="0"/>
      <c r="OEG38" s="0"/>
      <c r="OEH38" s="0"/>
      <c r="OEI38" s="0"/>
      <c r="OEJ38" s="0"/>
      <c r="OEK38" s="0"/>
      <c r="OEL38" s="0"/>
      <c r="OEM38" s="0"/>
      <c r="OEN38" s="0"/>
      <c r="OEO38" s="0"/>
      <c r="OEP38" s="0"/>
      <c r="OEQ38" s="0"/>
      <c r="OER38" s="0"/>
      <c r="OES38" s="0"/>
      <c r="OET38" s="0"/>
      <c r="OEU38" s="0"/>
      <c r="OEV38" s="0"/>
      <c r="OEW38" s="0"/>
      <c r="OEX38" s="0"/>
      <c r="OEY38" s="0"/>
      <c r="OEZ38" s="0"/>
      <c r="OFA38" s="0"/>
      <c r="OFB38" s="0"/>
      <c r="OFC38" s="0"/>
      <c r="OFD38" s="0"/>
      <c r="OFE38" s="0"/>
      <c r="OFF38" s="0"/>
      <c r="OFG38" s="0"/>
      <c r="OFH38" s="0"/>
      <c r="OFI38" s="0"/>
      <c r="OFJ38" s="0"/>
      <c r="OFK38" s="0"/>
      <c r="OFL38" s="0"/>
      <c r="OFM38" s="0"/>
      <c r="OFN38" s="0"/>
      <c r="OFO38" s="0"/>
      <c r="OFP38" s="0"/>
      <c r="OFQ38" s="0"/>
      <c r="OFR38" s="0"/>
      <c r="OFS38" s="0"/>
      <c r="OFT38" s="0"/>
      <c r="OFU38" s="0"/>
      <c r="OFV38" s="0"/>
      <c r="OFW38" s="0"/>
      <c r="OFX38" s="0"/>
      <c r="OFY38" s="0"/>
      <c r="OFZ38" s="0"/>
      <c r="OGA38" s="0"/>
      <c r="OGB38" s="0"/>
      <c r="OGC38" s="0"/>
      <c r="OGD38" s="0"/>
      <c r="OGE38" s="0"/>
      <c r="OGF38" s="0"/>
      <c r="OGG38" s="0"/>
      <c r="OGH38" s="0"/>
      <c r="OGI38" s="0"/>
      <c r="OGJ38" s="0"/>
      <c r="OGK38" s="0"/>
      <c r="OGL38" s="0"/>
      <c r="OGM38" s="0"/>
      <c r="OGN38" s="0"/>
      <c r="OGO38" s="0"/>
      <c r="OGP38" s="0"/>
      <c r="OGQ38" s="0"/>
      <c r="OGR38" s="0"/>
      <c r="OGS38" s="0"/>
      <c r="OGT38" s="0"/>
      <c r="OGU38" s="0"/>
      <c r="OGV38" s="0"/>
      <c r="OGW38" s="0"/>
      <c r="OGX38" s="0"/>
      <c r="OGY38" s="0"/>
      <c r="OGZ38" s="0"/>
      <c r="OHA38" s="0"/>
      <c r="OHB38" s="0"/>
      <c r="OHC38" s="0"/>
      <c r="OHD38" s="0"/>
      <c r="OHE38" s="0"/>
      <c r="OHF38" s="0"/>
      <c r="OHG38" s="0"/>
      <c r="OHH38" s="0"/>
      <c r="OHI38" s="0"/>
      <c r="OHJ38" s="0"/>
      <c r="OHK38" s="0"/>
      <c r="OHL38" s="0"/>
      <c r="OHM38" s="0"/>
      <c r="OHN38" s="0"/>
      <c r="OHO38" s="0"/>
      <c r="OHP38" s="0"/>
      <c r="OHQ38" s="0"/>
      <c r="OHR38" s="0"/>
      <c r="OHS38" s="0"/>
      <c r="OHT38" s="0"/>
      <c r="OHU38" s="0"/>
      <c r="OHV38" s="0"/>
      <c r="OHW38" s="0"/>
      <c r="OHX38" s="0"/>
      <c r="OHY38" s="0"/>
      <c r="OHZ38" s="0"/>
      <c r="OIA38" s="0"/>
      <c r="OIB38" s="0"/>
      <c r="OIC38" s="0"/>
      <c r="OID38" s="0"/>
      <c r="OIE38" s="0"/>
      <c r="OIF38" s="0"/>
      <c r="OIG38" s="0"/>
      <c r="OIH38" s="0"/>
      <c r="OII38" s="0"/>
      <c r="OIJ38" s="0"/>
      <c r="OIK38" s="0"/>
      <c r="OIL38" s="0"/>
      <c r="OIM38" s="0"/>
      <c r="OIN38" s="0"/>
      <c r="OIO38" s="0"/>
      <c r="OIP38" s="0"/>
      <c r="OIQ38" s="0"/>
      <c r="OIR38" s="0"/>
      <c r="OIS38" s="0"/>
      <c r="OIT38" s="0"/>
      <c r="OIU38" s="0"/>
      <c r="OIV38" s="0"/>
      <c r="OIW38" s="0"/>
      <c r="OIX38" s="0"/>
      <c r="OIY38" s="0"/>
      <c r="OIZ38" s="0"/>
      <c r="OJA38" s="0"/>
      <c r="OJB38" s="0"/>
      <c r="OJC38" s="0"/>
      <c r="OJD38" s="0"/>
      <c r="OJE38" s="0"/>
      <c r="OJF38" s="0"/>
      <c r="OJG38" s="0"/>
      <c r="OJH38" s="0"/>
      <c r="OJI38" s="0"/>
      <c r="OJJ38" s="0"/>
      <c r="OJK38" s="0"/>
      <c r="OJL38" s="0"/>
      <c r="OJM38" s="0"/>
      <c r="OJN38" s="0"/>
      <c r="OJO38" s="0"/>
      <c r="OJP38" s="0"/>
      <c r="OJQ38" s="0"/>
      <c r="OJR38" s="0"/>
      <c r="OJS38" s="0"/>
      <c r="OJT38" s="0"/>
      <c r="OJU38" s="0"/>
      <c r="OJV38" s="0"/>
      <c r="OJW38" s="0"/>
      <c r="OJX38" s="0"/>
      <c r="OJY38" s="0"/>
      <c r="OJZ38" s="0"/>
      <c r="OKA38" s="0"/>
      <c r="OKB38" s="0"/>
      <c r="OKC38" s="0"/>
      <c r="OKD38" s="0"/>
      <c r="OKE38" s="0"/>
      <c r="OKF38" s="0"/>
      <c r="OKG38" s="0"/>
      <c r="OKH38" s="0"/>
      <c r="OKI38" s="0"/>
      <c r="OKJ38" s="0"/>
      <c r="OKK38" s="0"/>
      <c r="OKL38" s="0"/>
      <c r="OKM38" s="0"/>
      <c r="OKN38" s="0"/>
      <c r="OKO38" s="0"/>
      <c r="OKP38" s="0"/>
      <c r="OKQ38" s="0"/>
      <c r="OKR38" s="0"/>
      <c r="OKS38" s="0"/>
      <c r="OKT38" s="0"/>
      <c r="OKU38" s="0"/>
      <c r="OKV38" s="0"/>
      <c r="OKW38" s="0"/>
      <c r="OKX38" s="0"/>
      <c r="OKY38" s="0"/>
      <c r="OKZ38" s="0"/>
      <c r="OLA38" s="0"/>
      <c r="OLB38" s="0"/>
      <c r="OLC38" s="0"/>
      <c r="OLD38" s="0"/>
      <c r="OLE38" s="0"/>
      <c r="OLF38" s="0"/>
      <c r="OLG38" s="0"/>
      <c r="OLH38" s="0"/>
      <c r="OLI38" s="0"/>
      <c r="OLJ38" s="0"/>
      <c r="OLK38" s="0"/>
      <c r="OLL38" s="0"/>
      <c r="OLM38" s="0"/>
      <c r="OLN38" s="0"/>
      <c r="OLO38" s="0"/>
      <c r="OLP38" s="0"/>
      <c r="OLQ38" s="0"/>
      <c r="OLR38" s="0"/>
      <c r="OLS38" s="0"/>
      <c r="OLT38" s="0"/>
      <c r="OLU38" s="0"/>
      <c r="OLV38" s="0"/>
      <c r="OLW38" s="0"/>
      <c r="OLX38" s="0"/>
      <c r="OLY38" s="0"/>
      <c r="OLZ38" s="0"/>
      <c r="OMA38" s="0"/>
      <c r="OMB38" s="0"/>
      <c r="OMC38" s="0"/>
      <c r="OMD38" s="0"/>
      <c r="OME38" s="0"/>
      <c r="OMF38" s="0"/>
      <c r="OMG38" s="0"/>
      <c r="OMH38" s="0"/>
      <c r="OMI38" s="0"/>
      <c r="OMJ38" s="0"/>
      <c r="OMK38" s="0"/>
      <c r="OML38" s="0"/>
      <c r="OMM38" s="0"/>
      <c r="OMN38" s="0"/>
      <c r="OMO38" s="0"/>
      <c r="OMP38" s="0"/>
      <c r="OMQ38" s="0"/>
      <c r="OMR38" s="0"/>
      <c r="OMS38" s="0"/>
      <c r="OMT38" s="0"/>
      <c r="OMU38" s="0"/>
      <c r="OMV38" s="0"/>
      <c r="OMW38" s="0"/>
      <c r="OMX38" s="0"/>
      <c r="OMY38" s="0"/>
      <c r="OMZ38" s="0"/>
      <c r="ONA38" s="0"/>
      <c r="ONB38" s="0"/>
      <c r="ONC38" s="0"/>
      <c r="OND38" s="0"/>
      <c r="ONE38" s="0"/>
      <c r="ONF38" s="0"/>
      <c r="ONG38" s="0"/>
      <c r="ONH38" s="0"/>
      <c r="ONI38" s="0"/>
      <c r="ONJ38" s="0"/>
      <c r="ONK38" s="0"/>
      <c r="ONL38" s="0"/>
      <c r="ONM38" s="0"/>
      <c r="ONN38" s="0"/>
      <c r="ONO38" s="0"/>
      <c r="ONP38" s="0"/>
      <c r="ONQ38" s="0"/>
      <c r="ONR38" s="0"/>
      <c r="ONS38" s="0"/>
      <c r="ONT38" s="0"/>
      <c r="ONU38" s="0"/>
      <c r="ONV38" s="0"/>
      <c r="ONW38" s="0"/>
      <c r="ONX38" s="0"/>
      <c r="ONY38" s="0"/>
      <c r="ONZ38" s="0"/>
      <c r="OOA38" s="0"/>
      <c r="OOB38" s="0"/>
      <c r="OOC38" s="0"/>
      <c r="OOD38" s="0"/>
      <c r="OOE38" s="0"/>
      <c r="OOF38" s="0"/>
      <c r="OOG38" s="0"/>
      <c r="OOH38" s="0"/>
      <c r="OOI38" s="0"/>
      <c r="OOJ38" s="0"/>
      <c r="OOK38" s="0"/>
      <c r="OOL38" s="0"/>
      <c r="OOM38" s="0"/>
      <c r="OON38" s="0"/>
      <c r="OOO38" s="0"/>
      <c r="OOP38" s="0"/>
      <c r="OOQ38" s="0"/>
      <c r="OOR38" s="0"/>
      <c r="OOS38" s="0"/>
      <c r="OOT38" s="0"/>
      <c r="OOU38" s="0"/>
      <c r="OOV38" s="0"/>
      <c r="OOW38" s="0"/>
      <c r="OOX38" s="0"/>
      <c r="OOY38" s="0"/>
      <c r="OOZ38" s="0"/>
      <c r="OPA38" s="0"/>
      <c r="OPB38" s="0"/>
      <c r="OPC38" s="0"/>
      <c r="OPD38" s="0"/>
      <c r="OPE38" s="0"/>
      <c r="OPF38" s="0"/>
      <c r="OPG38" s="0"/>
      <c r="OPH38" s="0"/>
      <c r="OPI38" s="0"/>
      <c r="OPJ38" s="0"/>
      <c r="OPK38" s="0"/>
      <c r="OPL38" s="0"/>
      <c r="OPM38" s="0"/>
      <c r="OPN38" s="0"/>
      <c r="OPO38" s="0"/>
      <c r="OPP38" s="0"/>
      <c r="OPQ38" s="0"/>
      <c r="OPR38" s="0"/>
      <c r="OPS38" s="0"/>
      <c r="OPT38" s="0"/>
      <c r="OPU38" s="0"/>
      <c r="OPV38" s="0"/>
      <c r="OPW38" s="0"/>
      <c r="OPX38" s="0"/>
      <c r="OPY38" s="0"/>
      <c r="OPZ38" s="0"/>
      <c r="OQA38" s="0"/>
      <c r="OQB38" s="0"/>
      <c r="OQC38" s="0"/>
      <c r="OQD38" s="0"/>
      <c r="OQE38" s="0"/>
      <c r="OQF38" s="0"/>
      <c r="OQG38" s="0"/>
      <c r="OQH38" s="0"/>
      <c r="OQI38" s="0"/>
      <c r="OQJ38" s="0"/>
      <c r="OQK38" s="0"/>
      <c r="OQL38" s="0"/>
      <c r="OQM38" s="0"/>
      <c r="OQN38" s="0"/>
      <c r="OQO38" s="0"/>
      <c r="OQP38" s="0"/>
      <c r="OQQ38" s="0"/>
      <c r="OQR38" s="0"/>
      <c r="OQS38" s="0"/>
      <c r="OQT38" s="0"/>
      <c r="OQU38" s="0"/>
      <c r="OQV38" s="0"/>
      <c r="OQW38" s="0"/>
      <c r="OQX38" s="0"/>
      <c r="OQY38" s="0"/>
      <c r="OQZ38" s="0"/>
      <c r="ORA38" s="0"/>
      <c r="ORB38" s="0"/>
      <c r="ORC38" s="0"/>
      <c r="ORD38" s="0"/>
      <c r="ORE38" s="0"/>
      <c r="ORF38" s="0"/>
      <c r="ORG38" s="0"/>
      <c r="ORH38" s="0"/>
      <c r="ORI38" s="0"/>
      <c r="ORJ38" s="0"/>
      <c r="ORK38" s="0"/>
      <c r="ORL38" s="0"/>
      <c r="ORM38" s="0"/>
      <c r="ORN38" s="0"/>
      <c r="ORO38" s="0"/>
      <c r="ORP38" s="0"/>
      <c r="ORQ38" s="0"/>
      <c r="ORR38" s="0"/>
      <c r="ORS38" s="0"/>
      <c r="ORT38" s="0"/>
      <c r="ORU38" s="0"/>
      <c r="ORV38" s="0"/>
      <c r="ORW38" s="0"/>
      <c r="ORX38" s="0"/>
      <c r="ORY38" s="0"/>
      <c r="ORZ38" s="0"/>
      <c r="OSA38" s="0"/>
      <c r="OSB38" s="0"/>
      <c r="OSC38" s="0"/>
      <c r="OSD38" s="0"/>
      <c r="OSE38" s="0"/>
      <c r="OSF38" s="0"/>
      <c r="OSG38" s="0"/>
      <c r="OSH38" s="0"/>
      <c r="OSI38" s="0"/>
      <c r="OSJ38" s="0"/>
      <c r="OSK38" s="0"/>
      <c r="OSL38" s="0"/>
      <c r="OSM38" s="0"/>
      <c r="OSN38" s="0"/>
      <c r="OSO38" s="0"/>
      <c r="OSP38" s="0"/>
      <c r="OSQ38" s="0"/>
      <c r="OSR38" s="0"/>
      <c r="OSS38" s="0"/>
      <c r="OST38" s="0"/>
      <c r="OSU38" s="0"/>
      <c r="OSV38" s="0"/>
      <c r="OSW38" s="0"/>
      <c r="OSX38" s="0"/>
      <c r="OSY38" s="0"/>
      <c r="OSZ38" s="0"/>
      <c r="OTA38" s="0"/>
      <c r="OTB38" s="0"/>
      <c r="OTC38" s="0"/>
      <c r="OTD38" s="0"/>
      <c r="OTE38" s="0"/>
      <c r="OTF38" s="0"/>
      <c r="OTG38" s="0"/>
      <c r="OTH38" s="0"/>
      <c r="OTI38" s="0"/>
      <c r="OTJ38" s="0"/>
      <c r="OTK38" s="0"/>
      <c r="OTL38" s="0"/>
      <c r="OTM38" s="0"/>
      <c r="OTN38" s="0"/>
      <c r="OTO38" s="0"/>
      <c r="OTP38" s="0"/>
      <c r="OTQ38" s="0"/>
      <c r="OTR38" s="0"/>
      <c r="OTS38" s="0"/>
      <c r="OTT38" s="0"/>
      <c r="OTU38" s="0"/>
      <c r="OTV38" s="0"/>
      <c r="OTW38" s="0"/>
      <c r="OTX38" s="0"/>
      <c r="OTY38" s="0"/>
      <c r="OTZ38" s="0"/>
      <c r="OUA38" s="0"/>
      <c r="OUB38" s="0"/>
      <c r="OUC38" s="0"/>
      <c r="OUD38" s="0"/>
      <c r="OUE38" s="0"/>
      <c r="OUF38" s="0"/>
      <c r="OUG38" s="0"/>
      <c r="OUH38" s="0"/>
      <c r="OUI38" s="0"/>
      <c r="OUJ38" s="0"/>
      <c r="OUK38" s="0"/>
      <c r="OUL38" s="0"/>
      <c r="OUM38" s="0"/>
      <c r="OUN38" s="0"/>
      <c r="OUO38" s="0"/>
      <c r="OUP38" s="0"/>
      <c r="OUQ38" s="0"/>
      <c r="OUR38" s="0"/>
      <c r="OUS38" s="0"/>
      <c r="OUT38" s="0"/>
      <c r="OUU38" s="0"/>
      <c r="OUV38" s="0"/>
      <c r="OUW38" s="0"/>
      <c r="OUX38" s="0"/>
      <c r="OUY38" s="0"/>
      <c r="OUZ38" s="0"/>
      <c r="OVA38" s="0"/>
      <c r="OVB38" s="0"/>
      <c r="OVC38" s="0"/>
      <c r="OVD38" s="0"/>
      <c r="OVE38" s="0"/>
      <c r="OVF38" s="0"/>
      <c r="OVG38" s="0"/>
      <c r="OVH38" s="0"/>
      <c r="OVI38" s="0"/>
      <c r="OVJ38" s="0"/>
      <c r="OVK38" s="0"/>
      <c r="OVL38" s="0"/>
      <c r="OVM38" s="0"/>
      <c r="OVN38" s="0"/>
      <c r="OVO38" s="0"/>
      <c r="OVP38" s="0"/>
      <c r="OVQ38" s="0"/>
      <c r="OVR38" s="0"/>
      <c r="OVS38" s="0"/>
      <c r="OVT38" s="0"/>
      <c r="OVU38" s="0"/>
      <c r="OVV38" s="0"/>
      <c r="OVW38" s="0"/>
      <c r="OVX38" s="0"/>
      <c r="OVY38" s="0"/>
      <c r="OVZ38" s="0"/>
      <c r="OWA38" s="0"/>
      <c r="OWB38" s="0"/>
      <c r="OWC38" s="0"/>
      <c r="OWD38" s="0"/>
      <c r="OWE38" s="0"/>
      <c r="OWF38" s="0"/>
      <c r="OWG38" s="0"/>
      <c r="OWH38" s="0"/>
      <c r="OWI38" s="0"/>
      <c r="OWJ38" s="0"/>
      <c r="OWK38" s="0"/>
      <c r="OWL38" s="0"/>
      <c r="OWM38" s="0"/>
      <c r="OWN38" s="0"/>
      <c r="OWO38" s="0"/>
      <c r="OWP38" s="0"/>
      <c r="OWQ38" s="0"/>
      <c r="OWR38" s="0"/>
      <c r="OWS38" s="0"/>
      <c r="OWT38" s="0"/>
      <c r="OWU38" s="0"/>
      <c r="OWV38" s="0"/>
      <c r="OWW38" s="0"/>
      <c r="OWX38" s="0"/>
      <c r="OWY38" s="0"/>
      <c r="OWZ38" s="0"/>
      <c r="OXA38" s="0"/>
      <c r="OXB38" s="0"/>
      <c r="OXC38" s="0"/>
      <c r="OXD38" s="0"/>
      <c r="OXE38" s="0"/>
      <c r="OXF38" s="0"/>
      <c r="OXG38" s="0"/>
      <c r="OXH38" s="0"/>
      <c r="OXI38" s="0"/>
      <c r="OXJ38" s="0"/>
      <c r="OXK38" s="0"/>
      <c r="OXL38" s="0"/>
      <c r="OXM38" s="0"/>
      <c r="OXN38" s="0"/>
      <c r="OXO38" s="0"/>
      <c r="OXP38" s="0"/>
      <c r="OXQ38" s="0"/>
      <c r="OXR38" s="0"/>
      <c r="OXS38" s="0"/>
      <c r="OXT38" s="0"/>
      <c r="OXU38" s="0"/>
      <c r="OXV38" s="0"/>
      <c r="OXW38" s="0"/>
      <c r="OXX38" s="0"/>
      <c r="OXY38" s="0"/>
      <c r="OXZ38" s="0"/>
      <c r="OYA38" s="0"/>
      <c r="OYB38" s="0"/>
      <c r="OYC38" s="0"/>
      <c r="OYD38" s="0"/>
      <c r="OYE38" s="0"/>
      <c r="OYF38" s="0"/>
      <c r="OYG38" s="0"/>
      <c r="OYH38" s="0"/>
      <c r="OYI38" s="0"/>
      <c r="OYJ38" s="0"/>
      <c r="OYK38" s="0"/>
      <c r="OYL38" s="0"/>
      <c r="OYM38" s="0"/>
      <c r="OYN38" s="0"/>
      <c r="OYO38" s="0"/>
      <c r="OYP38" s="0"/>
      <c r="OYQ38" s="0"/>
      <c r="OYR38" s="0"/>
      <c r="OYS38" s="0"/>
      <c r="OYT38" s="0"/>
      <c r="OYU38" s="0"/>
      <c r="OYV38" s="0"/>
      <c r="OYW38" s="0"/>
      <c r="OYX38" s="0"/>
      <c r="OYY38" s="0"/>
      <c r="OYZ38" s="0"/>
      <c r="OZA38" s="0"/>
      <c r="OZB38" s="0"/>
      <c r="OZC38" s="0"/>
      <c r="OZD38" s="0"/>
      <c r="OZE38" s="0"/>
      <c r="OZF38" s="0"/>
      <c r="OZG38" s="0"/>
      <c r="OZH38" s="0"/>
      <c r="OZI38" s="0"/>
      <c r="OZJ38" s="0"/>
      <c r="OZK38" s="0"/>
      <c r="OZL38" s="0"/>
      <c r="OZM38" s="0"/>
      <c r="OZN38" s="0"/>
      <c r="OZO38" s="0"/>
      <c r="OZP38" s="0"/>
      <c r="OZQ38" s="0"/>
      <c r="OZR38" s="0"/>
      <c r="OZS38" s="0"/>
      <c r="OZT38" s="0"/>
      <c r="OZU38" s="0"/>
      <c r="OZV38" s="0"/>
      <c r="OZW38" s="0"/>
      <c r="OZX38" s="0"/>
      <c r="OZY38" s="0"/>
      <c r="OZZ38" s="0"/>
      <c r="PAA38" s="0"/>
      <c r="PAB38" s="0"/>
      <c r="PAC38" s="0"/>
      <c r="PAD38" s="0"/>
      <c r="PAE38" s="0"/>
      <c r="PAF38" s="0"/>
      <c r="PAG38" s="0"/>
      <c r="PAH38" s="0"/>
      <c r="PAI38" s="0"/>
      <c r="PAJ38" s="0"/>
      <c r="PAK38" s="0"/>
      <c r="PAL38" s="0"/>
      <c r="PAM38" s="0"/>
      <c r="PAN38" s="0"/>
      <c r="PAO38" s="0"/>
      <c r="PAP38" s="0"/>
      <c r="PAQ38" s="0"/>
      <c r="PAR38" s="0"/>
      <c r="PAS38" s="0"/>
      <c r="PAT38" s="0"/>
      <c r="PAU38" s="0"/>
      <c r="PAV38" s="0"/>
      <c r="PAW38" s="0"/>
      <c r="PAX38" s="0"/>
      <c r="PAY38" s="0"/>
      <c r="PAZ38" s="0"/>
      <c r="PBA38" s="0"/>
      <c r="PBB38" s="0"/>
      <c r="PBC38" s="0"/>
      <c r="PBD38" s="0"/>
      <c r="PBE38" s="0"/>
      <c r="PBF38" s="0"/>
      <c r="PBG38" s="0"/>
      <c r="PBH38" s="0"/>
      <c r="PBI38" s="0"/>
      <c r="PBJ38" s="0"/>
      <c r="PBK38" s="0"/>
      <c r="PBL38" s="0"/>
      <c r="PBM38" s="0"/>
      <c r="PBN38" s="0"/>
      <c r="PBO38" s="0"/>
      <c r="PBP38" s="0"/>
      <c r="PBQ38" s="0"/>
      <c r="PBR38" s="0"/>
      <c r="PBS38" s="0"/>
      <c r="PBT38" s="0"/>
      <c r="PBU38" s="0"/>
      <c r="PBV38" s="0"/>
      <c r="PBW38" s="0"/>
      <c r="PBX38" s="0"/>
      <c r="PBY38" s="0"/>
      <c r="PBZ38" s="0"/>
      <c r="PCA38" s="0"/>
      <c r="PCB38" s="0"/>
      <c r="PCC38" s="0"/>
      <c r="PCD38" s="0"/>
      <c r="PCE38" s="0"/>
      <c r="PCF38" s="0"/>
      <c r="PCG38" s="0"/>
      <c r="PCH38" s="0"/>
      <c r="PCI38" s="0"/>
      <c r="PCJ38" s="0"/>
      <c r="PCK38" s="0"/>
      <c r="PCL38" s="0"/>
      <c r="PCM38" s="0"/>
      <c r="PCN38" s="0"/>
      <c r="PCO38" s="0"/>
      <c r="PCP38" s="0"/>
      <c r="PCQ38" s="0"/>
      <c r="PCR38" s="0"/>
      <c r="PCS38" s="0"/>
      <c r="PCT38" s="0"/>
      <c r="PCU38" s="0"/>
      <c r="PCV38" s="0"/>
      <c r="PCW38" s="0"/>
      <c r="PCX38" s="0"/>
      <c r="PCY38" s="0"/>
      <c r="PCZ38" s="0"/>
      <c r="PDA38" s="0"/>
      <c r="PDB38" s="0"/>
      <c r="PDC38" s="0"/>
      <c r="PDD38" s="0"/>
      <c r="PDE38" s="0"/>
      <c r="PDF38" s="0"/>
      <c r="PDG38" s="0"/>
      <c r="PDH38" s="0"/>
      <c r="PDI38" s="0"/>
      <c r="PDJ38" s="0"/>
      <c r="PDK38" s="0"/>
      <c r="PDL38" s="0"/>
      <c r="PDM38" s="0"/>
      <c r="PDN38" s="0"/>
      <c r="PDO38" s="0"/>
      <c r="PDP38" s="0"/>
      <c r="PDQ38" s="0"/>
      <c r="PDR38" s="0"/>
      <c r="PDS38" s="0"/>
      <c r="PDT38" s="0"/>
      <c r="PDU38" s="0"/>
      <c r="PDV38" s="0"/>
      <c r="PDW38" s="0"/>
      <c r="PDX38" s="0"/>
      <c r="PDY38" s="0"/>
      <c r="PDZ38" s="0"/>
      <c r="PEA38" s="0"/>
      <c r="PEB38" s="0"/>
      <c r="PEC38" s="0"/>
      <c r="PED38" s="0"/>
      <c r="PEE38" s="0"/>
      <c r="PEF38" s="0"/>
      <c r="PEG38" s="0"/>
      <c r="PEH38" s="0"/>
      <c r="PEI38" s="0"/>
      <c r="PEJ38" s="0"/>
      <c r="PEK38" s="0"/>
      <c r="PEL38" s="0"/>
      <c r="PEM38" s="0"/>
      <c r="PEN38" s="0"/>
      <c r="PEO38" s="0"/>
      <c r="PEP38" s="0"/>
      <c r="PEQ38" s="0"/>
      <c r="PER38" s="0"/>
      <c r="PES38" s="0"/>
      <c r="PET38" s="0"/>
      <c r="PEU38" s="0"/>
      <c r="PEV38" s="0"/>
      <c r="PEW38" s="0"/>
      <c r="PEX38" s="0"/>
      <c r="PEY38" s="0"/>
      <c r="PEZ38" s="0"/>
      <c r="PFA38" s="0"/>
      <c r="PFB38" s="0"/>
      <c r="PFC38" s="0"/>
      <c r="PFD38" s="0"/>
      <c r="PFE38" s="0"/>
      <c r="PFF38" s="0"/>
      <c r="PFG38" s="0"/>
      <c r="PFH38" s="0"/>
      <c r="PFI38" s="0"/>
      <c r="PFJ38" s="0"/>
      <c r="PFK38" s="0"/>
      <c r="PFL38" s="0"/>
      <c r="PFM38" s="0"/>
      <c r="PFN38" s="0"/>
      <c r="PFO38" s="0"/>
      <c r="PFP38" s="0"/>
      <c r="PFQ38" s="0"/>
      <c r="PFR38" s="0"/>
      <c r="PFS38" s="0"/>
      <c r="PFT38" s="0"/>
      <c r="PFU38" s="0"/>
      <c r="PFV38" s="0"/>
      <c r="PFW38" s="0"/>
      <c r="PFX38" s="0"/>
      <c r="PFY38" s="0"/>
      <c r="PFZ38" s="0"/>
      <c r="PGA38" s="0"/>
      <c r="PGB38" s="0"/>
      <c r="PGC38" s="0"/>
      <c r="PGD38" s="0"/>
      <c r="PGE38" s="0"/>
      <c r="PGF38" s="0"/>
      <c r="PGG38" s="0"/>
      <c r="PGH38" s="0"/>
      <c r="PGI38" s="0"/>
      <c r="PGJ38" s="0"/>
      <c r="PGK38" s="0"/>
      <c r="PGL38" s="0"/>
      <c r="PGM38" s="0"/>
      <c r="PGN38" s="0"/>
      <c r="PGO38" s="0"/>
      <c r="PGP38" s="0"/>
      <c r="PGQ38" s="0"/>
      <c r="PGR38" s="0"/>
      <c r="PGS38" s="0"/>
      <c r="PGT38" s="0"/>
      <c r="PGU38" s="0"/>
      <c r="PGV38" s="0"/>
      <c r="PGW38" s="0"/>
      <c r="PGX38" s="0"/>
      <c r="PGY38" s="0"/>
      <c r="PGZ38" s="0"/>
      <c r="PHA38" s="0"/>
      <c r="PHB38" s="0"/>
      <c r="PHC38" s="0"/>
      <c r="PHD38" s="0"/>
      <c r="PHE38" s="0"/>
      <c r="PHF38" s="0"/>
      <c r="PHG38" s="0"/>
      <c r="PHH38" s="0"/>
      <c r="PHI38" s="0"/>
      <c r="PHJ38" s="0"/>
      <c r="PHK38" s="0"/>
      <c r="PHL38" s="0"/>
      <c r="PHM38" s="0"/>
      <c r="PHN38" s="0"/>
      <c r="PHO38" s="0"/>
      <c r="PHP38" s="0"/>
      <c r="PHQ38" s="0"/>
      <c r="PHR38" s="0"/>
      <c r="PHS38" s="0"/>
      <c r="PHT38" s="0"/>
      <c r="PHU38" s="0"/>
      <c r="PHV38" s="0"/>
      <c r="PHW38" s="0"/>
      <c r="PHX38" s="0"/>
      <c r="PHY38" s="0"/>
      <c r="PHZ38" s="0"/>
      <c r="PIA38" s="0"/>
      <c r="PIB38" s="0"/>
      <c r="PIC38" s="0"/>
      <c r="PID38" s="0"/>
      <c r="PIE38" s="0"/>
      <c r="PIF38" s="0"/>
      <c r="PIG38" s="0"/>
      <c r="PIH38" s="0"/>
      <c r="PII38" s="0"/>
      <c r="PIJ38" s="0"/>
      <c r="PIK38" s="0"/>
      <c r="PIL38" s="0"/>
      <c r="PIM38" s="0"/>
      <c r="PIN38" s="0"/>
      <c r="PIO38" s="0"/>
      <c r="PIP38" s="0"/>
      <c r="PIQ38" s="0"/>
      <c r="PIR38" s="0"/>
      <c r="PIS38" s="0"/>
      <c r="PIT38" s="0"/>
      <c r="PIU38" s="0"/>
      <c r="PIV38" s="0"/>
      <c r="PIW38" s="0"/>
      <c r="PIX38" s="0"/>
      <c r="PIY38" s="0"/>
      <c r="PIZ38" s="0"/>
      <c r="PJA38" s="0"/>
      <c r="PJB38" s="0"/>
      <c r="PJC38" s="0"/>
      <c r="PJD38" s="0"/>
      <c r="PJE38" s="0"/>
      <c r="PJF38" s="0"/>
      <c r="PJG38" s="0"/>
      <c r="PJH38" s="0"/>
      <c r="PJI38" s="0"/>
      <c r="PJJ38" s="0"/>
      <c r="PJK38" s="0"/>
      <c r="PJL38" s="0"/>
      <c r="PJM38" s="0"/>
      <c r="PJN38" s="0"/>
      <c r="PJO38" s="0"/>
      <c r="PJP38" s="0"/>
      <c r="PJQ38" s="0"/>
      <c r="PJR38" s="0"/>
      <c r="PJS38" s="0"/>
      <c r="PJT38" s="0"/>
      <c r="PJU38" s="0"/>
      <c r="PJV38" s="0"/>
      <c r="PJW38" s="0"/>
      <c r="PJX38" s="0"/>
      <c r="PJY38" s="0"/>
      <c r="PJZ38" s="0"/>
      <c r="PKA38" s="0"/>
      <c r="PKB38" s="0"/>
      <c r="PKC38" s="0"/>
      <c r="PKD38" s="0"/>
      <c r="PKE38" s="0"/>
      <c r="PKF38" s="0"/>
      <c r="PKG38" s="0"/>
      <c r="PKH38" s="0"/>
      <c r="PKI38" s="0"/>
      <c r="PKJ38" s="0"/>
      <c r="PKK38" s="0"/>
      <c r="PKL38" s="0"/>
      <c r="PKM38" s="0"/>
      <c r="PKN38" s="0"/>
      <c r="PKO38" s="0"/>
      <c r="PKP38" s="0"/>
      <c r="PKQ38" s="0"/>
      <c r="PKR38" s="0"/>
      <c r="PKS38" s="0"/>
      <c r="PKT38" s="0"/>
      <c r="PKU38" s="0"/>
      <c r="PKV38" s="0"/>
      <c r="PKW38" s="0"/>
      <c r="PKX38" s="0"/>
      <c r="PKY38" s="0"/>
      <c r="PKZ38" s="0"/>
      <c r="PLA38" s="0"/>
      <c r="PLB38" s="0"/>
      <c r="PLC38" s="0"/>
      <c r="PLD38" s="0"/>
      <c r="PLE38" s="0"/>
      <c r="PLF38" s="0"/>
      <c r="PLG38" s="0"/>
      <c r="PLH38" s="0"/>
      <c r="PLI38" s="0"/>
      <c r="PLJ38" s="0"/>
      <c r="PLK38" s="0"/>
      <c r="PLL38" s="0"/>
      <c r="PLM38" s="0"/>
      <c r="PLN38" s="0"/>
      <c r="PLO38" s="0"/>
      <c r="PLP38" s="0"/>
      <c r="PLQ38" s="0"/>
      <c r="PLR38" s="0"/>
      <c r="PLS38" s="0"/>
      <c r="PLT38" s="0"/>
      <c r="PLU38" s="0"/>
      <c r="PLV38" s="0"/>
      <c r="PLW38" s="0"/>
      <c r="PLX38" s="0"/>
      <c r="PLY38" s="0"/>
      <c r="PLZ38" s="0"/>
      <c r="PMA38" s="0"/>
      <c r="PMB38" s="0"/>
      <c r="PMC38" s="0"/>
      <c r="PMD38" s="0"/>
      <c r="PME38" s="0"/>
      <c r="PMF38" s="0"/>
      <c r="PMG38" s="0"/>
      <c r="PMH38" s="0"/>
      <c r="PMI38" s="0"/>
      <c r="PMJ38" s="0"/>
      <c r="PMK38" s="0"/>
      <c r="PML38" s="0"/>
      <c r="PMM38" s="0"/>
      <c r="PMN38" s="0"/>
      <c r="PMO38" s="0"/>
      <c r="PMP38" s="0"/>
      <c r="PMQ38" s="0"/>
      <c r="PMR38" s="0"/>
      <c r="PMS38" s="0"/>
      <c r="PMT38" s="0"/>
      <c r="PMU38" s="0"/>
      <c r="PMV38" s="0"/>
      <c r="PMW38" s="0"/>
      <c r="PMX38" s="0"/>
      <c r="PMY38" s="0"/>
      <c r="PMZ38" s="0"/>
      <c r="PNA38" s="0"/>
      <c r="PNB38" s="0"/>
      <c r="PNC38" s="0"/>
      <c r="PND38" s="0"/>
      <c r="PNE38" s="0"/>
      <c r="PNF38" s="0"/>
      <c r="PNG38" s="0"/>
      <c r="PNH38" s="0"/>
      <c r="PNI38" s="0"/>
      <c r="PNJ38" s="0"/>
      <c r="PNK38" s="0"/>
      <c r="PNL38" s="0"/>
      <c r="PNM38" s="0"/>
      <c r="PNN38" s="0"/>
      <c r="PNO38" s="0"/>
      <c r="PNP38" s="0"/>
      <c r="PNQ38" s="0"/>
      <c r="PNR38" s="0"/>
      <c r="PNS38" s="0"/>
      <c r="PNT38" s="0"/>
      <c r="PNU38" s="0"/>
      <c r="PNV38" s="0"/>
      <c r="PNW38" s="0"/>
      <c r="PNX38" s="0"/>
      <c r="PNY38" s="0"/>
      <c r="PNZ38" s="0"/>
      <c r="POA38" s="0"/>
      <c r="POB38" s="0"/>
      <c r="POC38" s="0"/>
      <c r="POD38" s="0"/>
      <c r="POE38" s="0"/>
      <c r="POF38" s="0"/>
      <c r="POG38" s="0"/>
      <c r="POH38" s="0"/>
      <c r="POI38" s="0"/>
      <c r="POJ38" s="0"/>
      <c r="POK38" s="0"/>
      <c r="POL38" s="0"/>
      <c r="POM38" s="0"/>
      <c r="PON38" s="0"/>
      <c r="POO38" s="0"/>
      <c r="POP38" s="0"/>
      <c r="POQ38" s="0"/>
      <c r="POR38" s="0"/>
      <c r="POS38" s="0"/>
      <c r="POT38" s="0"/>
      <c r="POU38" s="0"/>
      <c r="POV38" s="0"/>
      <c r="POW38" s="0"/>
      <c r="POX38" s="0"/>
      <c r="POY38" s="0"/>
      <c r="POZ38" s="0"/>
      <c r="PPA38" s="0"/>
      <c r="PPB38" s="0"/>
      <c r="PPC38" s="0"/>
      <c r="PPD38" s="0"/>
      <c r="PPE38" s="0"/>
      <c r="PPF38" s="0"/>
      <c r="PPG38" s="0"/>
      <c r="PPH38" s="0"/>
      <c r="PPI38" s="0"/>
      <c r="PPJ38" s="0"/>
      <c r="PPK38" s="0"/>
      <c r="PPL38" s="0"/>
      <c r="PPM38" s="0"/>
      <c r="PPN38" s="0"/>
      <c r="PPO38" s="0"/>
      <c r="PPP38" s="0"/>
      <c r="PPQ38" s="0"/>
      <c r="PPR38" s="0"/>
      <c r="PPS38" s="0"/>
      <c r="PPT38" s="0"/>
      <c r="PPU38" s="0"/>
      <c r="PPV38" s="0"/>
      <c r="PPW38" s="0"/>
      <c r="PPX38" s="0"/>
      <c r="PPY38" s="0"/>
      <c r="PPZ38" s="0"/>
      <c r="PQA38" s="0"/>
      <c r="PQB38" s="0"/>
      <c r="PQC38" s="0"/>
      <c r="PQD38" s="0"/>
      <c r="PQE38" s="0"/>
      <c r="PQF38" s="0"/>
      <c r="PQG38" s="0"/>
      <c r="PQH38" s="0"/>
      <c r="PQI38" s="0"/>
      <c r="PQJ38" s="0"/>
      <c r="PQK38" s="0"/>
      <c r="PQL38" s="0"/>
      <c r="PQM38" s="0"/>
      <c r="PQN38" s="0"/>
      <c r="PQO38" s="0"/>
      <c r="PQP38" s="0"/>
      <c r="PQQ38" s="0"/>
      <c r="PQR38" s="0"/>
      <c r="PQS38" s="0"/>
      <c r="PQT38" s="0"/>
      <c r="PQU38" s="0"/>
      <c r="PQV38" s="0"/>
      <c r="PQW38" s="0"/>
      <c r="PQX38" s="0"/>
      <c r="PQY38" s="0"/>
      <c r="PQZ38" s="0"/>
      <c r="PRA38" s="0"/>
      <c r="PRB38" s="0"/>
      <c r="PRC38" s="0"/>
      <c r="PRD38" s="0"/>
      <c r="PRE38" s="0"/>
      <c r="PRF38" s="0"/>
      <c r="PRG38" s="0"/>
      <c r="PRH38" s="0"/>
      <c r="PRI38" s="0"/>
      <c r="PRJ38" s="0"/>
      <c r="PRK38" s="0"/>
      <c r="PRL38" s="0"/>
      <c r="PRM38" s="0"/>
      <c r="PRN38" s="0"/>
      <c r="PRO38" s="0"/>
      <c r="PRP38" s="0"/>
      <c r="PRQ38" s="0"/>
      <c r="PRR38" s="0"/>
      <c r="PRS38" s="0"/>
      <c r="PRT38" s="0"/>
      <c r="PRU38" s="0"/>
      <c r="PRV38" s="0"/>
      <c r="PRW38" s="0"/>
      <c r="PRX38" s="0"/>
      <c r="PRY38" s="0"/>
      <c r="PRZ38" s="0"/>
      <c r="PSA38" s="0"/>
      <c r="PSB38" s="0"/>
      <c r="PSC38" s="0"/>
      <c r="PSD38" s="0"/>
      <c r="PSE38" s="0"/>
      <c r="PSF38" s="0"/>
      <c r="PSG38" s="0"/>
      <c r="PSH38" s="0"/>
      <c r="PSI38" s="0"/>
      <c r="PSJ38" s="0"/>
      <c r="PSK38" s="0"/>
      <c r="PSL38" s="0"/>
      <c r="PSM38" s="0"/>
      <c r="PSN38" s="0"/>
      <c r="PSO38" s="0"/>
      <c r="PSP38" s="0"/>
      <c r="PSQ38" s="0"/>
      <c r="PSR38" s="0"/>
      <c r="PSS38" s="0"/>
      <c r="PST38" s="0"/>
      <c r="PSU38" s="0"/>
      <c r="PSV38" s="0"/>
      <c r="PSW38" s="0"/>
      <c r="PSX38" s="0"/>
      <c r="PSY38" s="0"/>
      <c r="PSZ38" s="0"/>
      <c r="PTA38" s="0"/>
      <c r="PTB38" s="0"/>
      <c r="PTC38" s="0"/>
      <c r="PTD38" s="0"/>
      <c r="PTE38" s="0"/>
      <c r="PTF38" s="0"/>
      <c r="PTG38" s="0"/>
      <c r="PTH38" s="0"/>
      <c r="PTI38" s="0"/>
      <c r="PTJ38" s="0"/>
      <c r="PTK38" s="0"/>
      <c r="PTL38" s="0"/>
      <c r="PTM38" s="0"/>
      <c r="PTN38" s="0"/>
      <c r="PTO38" s="0"/>
      <c r="PTP38" s="0"/>
      <c r="PTQ38" s="0"/>
      <c r="PTR38" s="0"/>
      <c r="PTS38" s="0"/>
      <c r="PTT38" s="0"/>
      <c r="PTU38" s="0"/>
      <c r="PTV38" s="0"/>
      <c r="PTW38" s="0"/>
      <c r="PTX38" s="0"/>
      <c r="PTY38" s="0"/>
      <c r="PTZ38" s="0"/>
      <c r="PUA38" s="0"/>
      <c r="PUB38" s="0"/>
      <c r="PUC38" s="0"/>
      <c r="PUD38" s="0"/>
      <c r="PUE38" s="0"/>
      <c r="PUF38" s="0"/>
      <c r="PUG38" s="0"/>
      <c r="PUH38" s="0"/>
      <c r="PUI38" s="0"/>
      <c r="PUJ38" s="0"/>
      <c r="PUK38" s="0"/>
      <c r="PUL38" s="0"/>
      <c r="PUM38" s="0"/>
      <c r="PUN38" s="0"/>
      <c r="PUO38" s="0"/>
      <c r="PUP38" s="0"/>
      <c r="PUQ38" s="0"/>
      <c r="PUR38" s="0"/>
      <c r="PUS38" s="0"/>
      <c r="PUT38" s="0"/>
      <c r="PUU38" s="0"/>
      <c r="PUV38" s="0"/>
      <c r="PUW38" s="0"/>
      <c r="PUX38" s="0"/>
      <c r="PUY38" s="0"/>
      <c r="PUZ38" s="0"/>
      <c r="PVA38" s="0"/>
      <c r="PVB38" s="0"/>
      <c r="PVC38" s="0"/>
      <c r="PVD38" s="0"/>
      <c r="PVE38" s="0"/>
      <c r="PVF38" s="0"/>
      <c r="PVG38" s="0"/>
      <c r="PVH38" s="0"/>
      <c r="PVI38" s="0"/>
      <c r="PVJ38" s="0"/>
      <c r="PVK38" s="0"/>
      <c r="PVL38" s="0"/>
      <c r="PVM38" s="0"/>
      <c r="PVN38" s="0"/>
      <c r="PVO38" s="0"/>
      <c r="PVP38" s="0"/>
      <c r="PVQ38" s="0"/>
      <c r="PVR38" s="0"/>
      <c r="PVS38" s="0"/>
      <c r="PVT38" s="0"/>
      <c r="PVU38" s="0"/>
      <c r="PVV38" s="0"/>
      <c r="PVW38" s="0"/>
      <c r="PVX38" s="0"/>
      <c r="PVY38" s="0"/>
      <c r="PVZ38" s="0"/>
      <c r="PWA38" s="0"/>
      <c r="PWB38" s="0"/>
      <c r="PWC38" s="0"/>
      <c r="PWD38" s="0"/>
      <c r="PWE38" s="0"/>
      <c r="PWF38" s="0"/>
      <c r="PWG38" s="0"/>
      <c r="PWH38" s="0"/>
      <c r="PWI38" s="0"/>
      <c r="PWJ38" s="0"/>
      <c r="PWK38" s="0"/>
      <c r="PWL38" s="0"/>
      <c r="PWM38" s="0"/>
      <c r="PWN38" s="0"/>
      <c r="PWO38" s="0"/>
      <c r="PWP38" s="0"/>
      <c r="PWQ38" s="0"/>
      <c r="PWR38" s="0"/>
      <c r="PWS38" s="0"/>
      <c r="PWT38" s="0"/>
      <c r="PWU38" s="0"/>
      <c r="PWV38" s="0"/>
      <c r="PWW38" s="0"/>
      <c r="PWX38" s="0"/>
      <c r="PWY38" s="0"/>
      <c r="PWZ38" s="0"/>
      <c r="PXA38" s="0"/>
      <c r="PXB38" s="0"/>
      <c r="PXC38" s="0"/>
      <c r="PXD38" s="0"/>
      <c r="PXE38" s="0"/>
      <c r="PXF38" s="0"/>
      <c r="PXG38" s="0"/>
      <c r="PXH38" s="0"/>
      <c r="PXI38" s="0"/>
      <c r="PXJ38" s="0"/>
      <c r="PXK38" s="0"/>
      <c r="PXL38" s="0"/>
      <c r="PXM38" s="0"/>
      <c r="PXN38" s="0"/>
      <c r="PXO38" s="0"/>
      <c r="PXP38" s="0"/>
      <c r="PXQ38" s="0"/>
      <c r="PXR38" s="0"/>
      <c r="PXS38" s="0"/>
      <c r="PXT38" s="0"/>
      <c r="PXU38" s="0"/>
      <c r="PXV38" s="0"/>
      <c r="PXW38" s="0"/>
      <c r="PXX38" s="0"/>
      <c r="PXY38" s="0"/>
      <c r="PXZ38" s="0"/>
      <c r="PYA38" s="0"/>
      <c r="PYB38" s="0"/>
      <c r="PYC38" s="0"/>
      <c r="PYD38" s="0"/>
      <c r="PYE38" s="0"/>
      <c r="PYF38" s="0"/>
      <c r="PYG38" s="0"/>
      <c r="PYH38" s="0"/>
      <c r="PYI38" s="0"/>
      <c r="PYJ38" s="0"/>
      <c r="PYK38" s="0"/>
      <c r="PYL38" s="0"/>
      <c r="PYM38" s="0"/>
      <c r="PYN38" s="0"/>
      <c r="PYO38" s="0"/>
      <c r="PYP38" s="0"/>
      <c r="PYQ38" s="0"/>
      <c r="PYR38" s="0"/>
      <c r="PYS38" s="0"/>
      <c r="PYT38" s="0"/>
      <c r="PYU38" s="0"/>
      <c r="PYV38" s="0"/>
      <c r="PYW38" s="0"/>
      <c r="PYX38" s="0"/>
      <c r="PYY38" s="0"/>
      <c r="PYZ38" s="0"/>
      <c r="PZA38" s="0"/>
      <c r="PZB38" s="0"/>
      <c r="PZC38" s="0"/>
      <c r="PZD38" s="0"/>
      <c r="PZE38" s="0"/>
      <c r="PZF38" s="0"/>
      <c r="PZG38" s="0"/>
      <c r="PZH38" s="0"/>
      <c r="PZI38" s="0"/>
      <c r="PZJ38" s="0"/>
      <c r="PZK38" s="0"/>
      <c r="PZL38" s="0"/>
      <c r="PZM38" s="0"/>
      <c r="PZN38" s="0"/>
      <c r="PZO38" s="0"/>
      <c r="PZP38" s="0"/>
      <c r="PZQ38" s="0"/>
      <c r="PZR38" s="0"/>
      <c r="PZS38" s="0"/>
      <c r="PZT38" s="0"/>
      <c r="PZU38" s="0"/>
      <c r="PZV38" s="0"/>
      <c r="PZW38" s="0"/>
      <c r="PZX38" s="0"/>
      <c r="PZY38" s="0"/>
      <c r="PZZ38" s="0"/>
      <c r="QAA38" s="0"/>
      <c r="QAB38" s="0"/>
      <c r="QAC38" s="0"/>
      <c r="QAD38" s="0"/>
      <c r="QAE38" s="0"/>
      <c r="QAF38" s="0"/>
      <c r="QAG38" s="0"/>
      <c r="QAH38" s="0"/>
      <c r="QAI38" s="0"/>
      <c r="QAJ38" s="0"/>
      <c r="QAK38" s="0"/>
      <c r="QAL38" s="0"/>
      <c r="QAM38" s="0"/>
      <c r="QAN38" s="0"/>
      <c r="QAO38" s="0"/>
      <c r="QAP38" s="0"/>
      <c r="QAQ38" s="0"/>
      <c r="QAR38" s="0"/>
      <c r="QAS38" s="0"/>
      <c r="QAT38" s="0"/>
      <c r="QAU38" s="0"/>
      <c r="QAV38" s="0"/>
      <c r="QAW38" s="0"/>
      <c r="QAX38" s="0"/>
      <c r="QAY38" s="0"/>
      <c r="QAZ38" s="0"/>
      <c r="QBA38" s="0"/>
      <c r="QBB38" s="0"/>
      <c r="QBC38" s="0"/>
      <c r="QBD38" s="0"/>
      <c r="QBE38" s="0"/>
      <c r="QBF38" s="0"/>
      <c r="QBG38" s="0"/>
      <c r="QBH38" s="0"/>
      <c r="QBI38" s="0"/>
      <c r="QBJ38" s="0"/>
      <c r="QBK38" s="0"/>
      <c r="QBL38" s="0"/>
      <c r="QBM38" s="0"/>
      <c r="QBN38" s="0"/>
      <c r="QBO38" s="0"/>
      <c r="QBP38" s="0"/>
      <c r="QBQ38" s="0"/>
      <c r="QBR38" s="0"/>
      <c r="QBS38" s="0"/>
      <c r="QBT38" s="0"/>
      <c r="QBU38" s="0"/>
      <c r="QBV38" s="0"/>
      <c r="QBW38" s="0"/>
      <c r="QBX38" s="0"/>
      <c r="QBY38" s="0"/>
      <c r="QBZ38" s="0"/>
      <c r="QCA38" s="0"/>
      <c r="QCB38" s="0"/>
      <c r="QCC38" s="0"/>
      <c r="QCD38" s="0"/>
      <c r="QCE38" s="0"/>
      <c r="QCF38" s="0"/>
      <c r="QCG38" s="0"/>
      <c r="QCH38" s="0"/>
      <c r="QCI38" s="0"/>
      <c r="QCJ38" s="0"/>
      <c r="QCK38" s="0"/>
      <c r="QCL38" s="0"/>
      <c r="QCM38" s="0"/>
      <c r="QCN38" s="0"/>
      <c r="QCO38" s="0"/>
      <c r="QCP38" s="0"/>
      <c r="QCQ38" s="0"/>
      <c r="QCR38" s="0"/>
      <c r="QCS38" s="0"/>
      <c r="QCT38" s="0"/>
      <c r="QCU38" s="0"/>
      <c r="QCV38" s="0"/>
      <c r="QCW38" s="0"/>
      <c r="QCX38" s="0"/>
      <c r="QCY38" s="0"/>
      <c r="QCZ38" s="0"/>
      <c r="QDA38" s="0"/>
      <c r="QDB38" s="0"/>
      <c r="QDC38" s="0"/>
      <c r="QDD38" s="0"/>
      <c r="QDE38" s="0"/>
      <c r="QDF38" s="0"/>
      <c r="QDG38" s="0"/>
      <c r="QDH38" s="0"/>
      <c r="QDI38" s="0"/>
      <c r="QDJ38" s="0"/>
      <c r="QDK38" s="0"/>
      <c r="QDL38" s="0"/>
      <c r="QDM38" s="0"/>
      <c r="QDN38" s="0"/>
      <c r="QDO38" s="0"/>
      <c r="QDP38" s="0"/>
      <c r="QDQ38" s="0"/>
      <c r="QDR38" s="0"/>
      <c r="QDS38" s="0"/>
      <c r="QDT38" s="0"/>
      <c r="QDU38" s="0"/>
      <c r="QDV38" s="0"/>
      <c r="QDW38" s="0"/>
      <c r="QDX38" s="0"/>
      <c r="QDY38" s="0"/>
      <c r="QDZ38" s="0"/>
      <c r="QEA38" s="0"/>
      <c r="QEB38" s="0"/>
      <c r="QEC38" s="0"/>
      <c r="QED38" s="0"/>
      <c r="QEE38" s="0"/>
      <c r="QEF38" s="0"/>
      <c r="QEG38" s="0"/>
      <c r="QEH38" s="0"/>
      <c r="QEI38" s="0"/>
      <c r="QEJ38" s="0"/>
      <c r="QEK38" s="0"/>
      <c r="QEL38" s="0"/>
      <c r="QEM38" s="0"/>
      <c r="QEN38" s="0"/>
      <c r="QEO38" s="0"/>
      <c r="QEP38" s="0"/>
      <c r="QEQ38" s="0"/>
      <c r="QER38" s="0"/>
      <c r="QES38" s="0"/>
      <c r="QET38" s="0"/>
      <c r="QEU38" s="0"/>
      <c r="QEV38" s="0"/>
      <c r="QEW38" s="0"/>
      <c r="QEX38" s="0"/>
      <c r="QEY38" s="0"/>
      <c r="QEZ38" s="0"/>
      <c r="QFA38" s="0"/>
      <c r="QFB38" s="0"/>
      <c r="QFC38" s="0"/>
      <c r="QFD38" s="0"/>
      <c r="QFE38" s="0"/>
      <c r="QFF38" s="0"/>
      <c r="QFG38" s="0"/>
      <c r="QFH38" s="0"/>
      <c r="QFI38" s="0"/>
      <c r="QFJ38" s="0"/>
      <c r="QFK38" s="0"/>
      <c r="QFL38" s="0"/>
      <c r="QFM38" s="0"/>
      <c r="QFN38" s="0"/>
      <c r="QFO38" s="0"/>
      <c r="QFP38" s="0"/>
      <c r="QFQ38" s="0"/>
      <c r="QFR38" s="0"/>
      <c r="QFS38" s="0"/>
      <c r="QFT38" s="0"/>
      <c r="QFU38" s="0"/>
      <c r="QFV38" s="0"/>
      <c r="QFW38" s="0"/>
      <c r="QFX38" s="0"/>
      <c r="QFY38" s="0"/>
      <c r="QFZ38" s="0"/>
      <c r="QGA38" s="0"/>
      <c r="QGB38" s="0"/>
      <c r="QGC38" s="0"/>
      <c r="QGD38" s="0"/>
      <c r="QGE38" s="0"/>
      <c r="QGF38" s="0"/>
      <c r="QGG38" s="0"/>
      <c r="QGH38" s="0"/>
      <c r="QGI38" s="0"/>
      <c r="QGJ38" s="0"/>
      <c r="QGK38" s="0"/>
      <c r="QGL38" s="0"/>
      <c r="QGM38" s="0"/>
      <c r="QGN38" s="0"/>
      <c r="QGO38" s="0"/>
      <c r="QGP38" s="0"/>
      <c r="QGQ38" s="0"/>
      <c r="QGR38" s="0"/>
      <c r="QGS38" s="0"/>
      <c r="QGT38" s="0"/>
      <c r="QGU38" s="0"/>
      <c r="QGV38" s="0"/>
      <c r="QGW38" s="0"/>
      <c r="QGX38" s="0"/>
      <c r="QGY38" s="0"/>
      <c r="QGZ38" s="0"/>
      <c r="QHA38" s="0"/>
      <c r="QHB38" s="0"/>
      <c r="QHC38" s="0"/>
      <c r="QHD38" s="0"/>
      <c r="QHE38" s="0"/>
      <c r="QHF38" s="0"/>
      <c r="QHG38" s="0"/>
      <c r="QHH38" s="0"/>
      <c r="QHI38" s="0"/>
      <c r="QHJ38" s="0"/>
      <c r="QHK38" s="0"/>
      <c r="QHL38" s="0"/>
      <c r="QHM38" s="0"/>
      <c r="QHN38" s="0"/>
      <c r="QHO38" s="0"/>
      <c r="QHP38" s="0"/>
      <c r="QHQ38" s="0"/>
      <c r="QHR38" s="0"/>
      <c r="QHS38" s="0"/>
      <c r="QHT38" s="0"/>
      <c r="QHU38" s="0"/>
      <c r="QHV38" s="0"/>
      <c r="QHW38" s="0"/>
      <c r="QHX38" s="0"/>
      <c r="QHY38" s="0"/>
      <c r="QHZ38" s="0"/>
      <c r="QIA38" s="0"/>
      <c r="QIB38" s="0"/>
      <c r="QIC38" s="0"/>
      <c r="QID38" s="0"/>
      <c r="QIE38" s="0"/>
      <c r="QIF38" s="0"/>
      <c r="QIG38" s="0"/>
      <c r="QIH38" s="0"/>
      <c r="QII38" s="0"/>
      <c r="QIJ38" s="0"/>
      <c r="QIK38" s="0"/>
      <c r="QIL38" s="0"/>
      <c r="QIM38" s="0"/>
      <c r="QIN38" s="0"/>
      <c r="QIO38" s="0"/>
      <c r="QIP38" s="0"/>
      <c r="QIQ38" s="0"/>
      <c r="QIR38" s="0"/>
      <c r="QIS38" s="0"/>
      <c r="QIT38" s="0"/>
      <c r="QIU38" s="0"/>
      <c r="QIV38" s="0"/>
      <c r="QIW38" s="0"/>
      <c r="QIX38" s="0"/>
      <c r="QIY38" s="0"/>
      <c r="QIZ38" s="0"/>
      <c r="QJA38" s="0"/>
      <c r="QJB38" s="0"/>
      <c r="QJC38" s="0"/>
      <c r="QJD38" s="0"/>
      <c r="QJE38" s="0"/>
      <c r="QJF38" s="0"/>
      <c r="QJG38" s="0"/>
      <c r="QJH38" s="0"/>
      <c r="QJI38" s="0"/>
      <c r="QJJ38" s="0"/>
      <c r="QJK38" s="0"/>
      <c r="QJL38" s="0"/>
      <c r="QJM38" s="0"/>
      <c r="QJN38" s="0"/>
      <c r="QJO38" s="0"/>
      <c r="QJP38" s="0"/>
      <c r="QJQ38" s="0"/>
      <c r="QJR38" s="0"/>
      <c r="QJS38" s="0"/>
      <c r="QJT38" s="0"/>
      <c r="QJU38" s="0"/>
      <c r="QJV38" s="0"/>
      <c r="QJW38" s="0"/>
      <c r="QJX38" s="0"/>
      <c r="QJY38" s="0"/>
      <c r="QJZ38" s="0"/>
      <c r="QKA38" s="0"/>
      <c r="QKB38" s="0"/>
      <c r="QKC38" s="0"/>
      <c r="QKD38" s="0"/>
      <c r="QKE38" s="0"/>
      <c r="QKF38" s="0"/>
      <c r="QKG38" s="0"/>
      <c r="QKH38" s="0"/>
      <c r="QKI38" s="0"/>
      <c r="QKJ38" s="0"/>
      <c r="QKK38" s="0"/>
      <c r="QKL38" s="0"/>
      <c r="QKM38" s="0"/>
      <c r="QKN38" s="0"/>
      <c r="QKO38" s="0"/>
      <c r="QKP38" s="0"/>
      <c r="QKQ38" s="0"/>
      <c r="QKR38" s="0"/>
      <c r="QKS38" s="0"/>
      <c r="QKT38" s="0"/>
      <c r="QKU38" s="0"/>
      <c r="QKV38" s="0"/>
      <c r="QKW38" s="0"/>
      <c r="QKX38" s="0"/>
      <c r="QKY38" s="0"/>
      <c r="QKZ38" s="0"/>
      <c r="QLA38" s="0"/>
      <c r="QLB38" s="0"/>
      <c r="QLC38" s="0"/>
      <c r="QLD38" s="0"/>
      <c r="QLE38" s="0"/>
      <c r="QLF38" s="0"/>
      <c r="QLG38" s="0"/>
      <c r="QLH38" s="0"/>
      <c r="QLI38" s="0"/>
      <c r="QLJ38" s="0"/>
      <c r="QLK38" s="0"/>
      <c r="QLL38" s="0"/>
      <c r="QLM38" s="0"/>
      <c r="QLN38" s="0"/>
      <c r="QLO38" s="0"/>
      <c r="QLP38" s="0"/>
      <c r="QLQ38" s="0"/>
      <c r="QLR38" s="0"/>
      <c r="QLS38" s="0"/>
      <c r="QLT38" s="0"/>
      <c r="QLU38" s="0"/>
      <c r="QLV38" s="0"/>
      <c r="QLW38" s="0"/>
      <c r="QLX38" s="0"/>
      <c r="QLY38" s="0"/>
      <c r="QLZ38" s="0"/>
      <c r="QMA38" s="0"/>
      <c r="QMB38" s="0"/>
      <c r="QMC38" s="0"/>
      <c r="QMD38" s="0"/>
      <c r="QME38" s="0"/>
      <c r="QMF38" s="0"/>
      <c r="QMG38" s="0"/>
      <c r="QMH38" s="0"/>
      <c r="QMI38" s="0"/>
      <c r="QMJ38" s="0"/>
      <c r="QMK38" s="0"/>
      <c r="QML38" s="0"/>
      <c r="QMM38" s="0"/>
      <c r="QMN38" s="0"/>
      <c r="QMO38" s="0"/>
      <c r="QMP38" s="0"/>
      <c r="QMQ38" s="0"/>
      <c r="QMR38" s="0"/>
      <c r="QMS38" s="0"/>
      <c r="QMT38" s="0"/>
      <c r="QMU38" s="0"/>
      <c r="QMV38" s="0"/>
      <c r="QMW38" s="0"/>
      <c r="QMX38" s="0"/>
      <c r="QMY38" s="0"/>
      <c r="QMZ38" s="0"/>
      <c r="QNA38" s="0"/>
      <c r="QNB38" s="0"/>
      <c r="QNC38" s="0"/>
      <c r="QND38" s="0"/>
      <c r="QNE38" s="0"/>
      <c r="QNF38" s="0"/>
      <c r="QNG38" s="0"/>
      <c r="QNH38" s="0"/>
      <c r="QNI38" s="0"/>
      <c r="QNJ38" s="0"/>
      <c r="QNK38" s="0"/>
      <c r="QNL38" s="0"/>
      <c r="QNM38" s="0"/>
      <c r="QNN38" s="0"/>
      <c r="QNO38" s="0"/>
      <c r="QNP38" s="0"/>
      <c r="QNQ38" s="0"/>
      <c r="QNR38" s="0"/>
      <c r="QNS38" s="0"/>
      <c r="QNT38" s="0"/>
      <c r="QNU38" s="0"/>
      <c r="QNV38" s="0"/>
      <c r="QNW38" s="0"/>
      <c r="QNX38" s="0"/>
      <c r="QNY38" s="0"/>
      <c r="QNZ38" s="0"/>
      <c r="QOA38" s="0"/>
      <c r="QOB38" s="0"/>
      <c r="QOC38" s="0"/>
      <c r="QOD38" s="0"/>
      <c r="QOE38" s="0"/>
      <c r="QOF38" s="0"/>
      <c r="QOG38" s="0"/>
      <c r="QOH38" s="0"/>
      <c r="QOI38" s="0"/>
      <c r="QOJ38" s="0"/>
      <c r="QOK38" s="0"/>
      <c r="QOL38" s="0"/>
      <c r="QOM38" s="0"/>
      <c r="QON38" s="0"/>
      <c r="QOO38" s="0"/>
      <c r="QOP38" s="0"/>
      <c r="QOQ38" s="0"/>
      <c r="QOR38" s="0"/>
      <c r="QOS38" s="0"/>
      <c r="QOT38" s="0"/>
      <c r="QOU38" s="0"/>
      <c r="QOV38" s="0"/>
      <c r="QOW38" s="0"/>
      <c r="QOX38" s="0"/>
      <c r="QOY38" s="0"/>
      <c r="QOZ38" s="0"/>
      <c r="QPA38" s="0"/>
      <c r="QPB38" s="0"/>
      <c r="QPC38" s="0"/>
      <c r="QPD38" s="0"/>
      <c r="QPE38" s="0"/>
      <c r="QPF38" s="0"/>
      <c r="QPG38" s="0"/>
      <c r="QPH38" s="0"/>
      <c r="QPI38" s="0"/>
      <c r="QPJ38" s="0"/>
      <c r="QPK38" s="0"/>
      <c r="QPL38" s="0"/>
      <c r="QPM38" s="0"/>
      <c r="QPN38" s="0"/>
      <c r="QPO38" s="0"/>
      <c r="QPP38" s="0"/>
      <c r="QPQ38" s="0"/>
      <c r="QPR38" s="0"/>
      <c r="QPS38" s="0"/>
      <c r="QPT38" s="0"/>
      <c r="QPU38" s="0"/>
      <c r="QPV38" s="0"/>
      <c r="QPW38" s="0"/>
      <c r="QPX38" s="0"/>
      <c r="QPY38" s="0"/>
      <c r="QPZ38" s="0"/>
      <c r="QQA38" s="0"/>
      <c r="QQB38" s="0"/>
      <c r="QQC38" s="0"/>
      <c r="QQD38" s="0"/>
      <c r="QQE38" s="0"/>
      <c r="QQF38" s="0"/>
      <c r="QQG38" s="0"/>
      <c r="QQH38" s="0"/>
      <c r="QQI38" s="0"/>
      <c r="QQJ38" s="0"/>
      <c r="QQK38" s="0"/>
      <c r="QQL38" s="0"/>
      <c r="QQM38" s="0"/>
      <c r="QQN38" s="0"/>
      <c r="QQO38" s="0"/>
      <c r="QQP38" s="0"/>
      <c r="QQQ38" s="0"/>
      <c r="QQR38" s="0"/>
      <c r="QQS38" s="0"/>
      <c r="QQT38" s="0"/>
      <c r="QQU38" s="0"/>
      <c r="QQV38" s="0"/>
      <c r="QQW38" s="0"/>
      <c r="QQX38" s="0"/>
      <c r="QQY38" s="0"/>
      <c r="QQZ38" s="0"/>
      <c r="QRA38" s="0"/>
      <c r="QRB38" s="0"/>
      <c r="QRC38" s="0"/>
      <c r="QRD38" s="0"/>
      <c r="QRE38" s="0"/>
      <c r="QRF38" s="0"/>
      <c r="QRG38" s="0"/>
      <c r="QRH38" s="0"/>
      <c r="QRI38" s="0"/>
      <c r="QRJ38" s="0"/>
      <c r="QRK38" s="0"/>
      <c r="QRL38" s="0"/>
      <c r="QRM38" s="0"/>
      <c r="QRN38" s="0"/>
      <c r="QRO38" s="0"/>
      <c r="QRP38" s="0"/>
      <c r="QRQ38" s="0"/>
      <c r="QRR38" s="0"/>
      <c r="QRS38" s="0"/>
      <c r="QRT38" s="0"/>
      <c r="QRU38" s="0"/>
      <c r="QRV38" s="0"/>
      <c r="QRW38" s="0"/>
      <c r="QRX38" s="0"/>
      <c r="QRY38" s="0"/>
      <c r="QRZ38" s="0"/>
      <c r="QSA38" s="0"/>
      <c r="QSB38" s="0"/>
      <c r="QSC38" s="0"/>
      <c r="QSD38" s="0"/>
      <c r="QSE38" s="0"/>
      <c r="QSF38" s="0"/>
      <c r="QSG38" s="0"/>
      <c r="QSH38" s="0"/>
      <c r="QSI38" s="0"/>
      <c r="QSJ38" s="0"/>
      <c r="QSK38" s="0"/>
      <c r="QSL38" s="0"/>
      <c r="QSM38" s="0"/>
      <c r="QSN38" s="0"/>
      <c r="QSO38" s="0"/>
      <c r="QSP38" s="0"/>
      <c r="QSQ38" s="0"/>
      <c r="QSR38" s="0"/>
      <c r="QSS38" s="0"/>
      <c r="QST38" s="0"/>
      <c r="QSU38" s="0"/>
      <c r="QSV38" s="0"/>
      <c r="QSW38" s="0"/>
      <c r="QSX38" s="0"/>
      <c r="QSY38" s="0"/>
      <c r="QSZ38" s="0"/>
      <c r="QTA38" s="0"/>
      <c r="QTB38" s="0"/>
      <c r="QTC38" s="0"/>
      <c r="QTD38" s="0"/>
      <c r="QTE38" s="0"/>
      <c r="QTF38" s="0"/>
      <c r="QTG38" s="0"/>
      <c r="QTH38" s="0"/>
      <c r="QTI38" s="0"/>
      <c r="QTJ38" s="0"/>
      <c r="QTK38" s="0"/>
      <c r="QTL38" s="0"/>
      <c r="QTM38" s="0"/>
      <c r="QTN38" s="0"/>
      <c r="QTO38" s="0"/>
      <c r="QTP38" s="0"/>
      <c r="QTQ38" s="0"/>
      <c r="QTR38" s="0"/>
      <c r="QTS38" s="0"/>
      <c r="QTT38" s="0"/>
      <c r="QTU38" s="0"/>
      <c r="QTV38" s="0"/>
      <c r="QTW38" s="0"/>
      <c r="QTX38" s="0"/>
      <c r="QTY38" s="0"/>
      <c r="QTZ38" s="0"/>
      <c r="QUA38" s="0"/>
      <c r="QUB38" s="0"/>
      <c r="QUC38" s="0"/>
      <c r="QUD38" s="0"/>
      <c r="QUE38" s="0"/>
      <c r="QUF38" s="0"/>
      <c r="QUG38" s="0"/>
      <c r="QUH38" s="0"/>
      <c r="QUI38" s="0"/>
      <c r="QUJ38" s="0"/>
      <c r="QUK38" s="0"/>
      <c r="QUL38" s="0"/>
      <c r="QUM38" s="0"/>
      <c r="QUN38" s="0"/>
      <c r="QUO38" s="0"/>
      <c r="QUP38" s="0"/>
      <c r="QUQ38" s="0"/>
      <c r="QUR38" s="0"/>
      <c r="QUS38" s="0"/>
      <c r="QUT38" s="0"/>
      <c r="QUU38" s="0"/>
      <c r="QUV38" s="0"/>
      <c r="QUW38" s="0"/>
      <c r="QUX38" s="0"/>
      <c r="QUY38" s="0"/>
      <c r="QUZ38" s="0"/>
      <c r="QVA38" s="0"/>
      <c r="QVB38" s="0"/>
      <c r="QVC38" s="0"/>
      <c r="QVD38" s="0"/>
      <c r="QVE38" s="0"/>
      <c r="QVF38" s="0"/>
      <c r="QVG38" s="0"/>
      <c r="QVH38" s="0"/>
      <c r="QVI38" s="0"/>
      <c r="QVJ38" s="0"/>
      <c r="QVK38" s="0"/>
      <c r="QVL38" s="0"/>
      <c r="QVM38" s="0"/>
      <c r="QVN38" s="0"/>
      <c r="QVO38" s="0"/>
      <c r="QVP38" s="0"/>
      <c r="QVQ38" s="0"/>
      <c r="QVR38" s="0"/>
      <c r="QVS38" s="0"/>
      <c r="QVT38" s="0"/>
      <c r="QVU38" s="0"/>
      <c r="QVV38" s="0"/>
      <c r="QVW38" s="0"/>
      <c r="QVX38" s="0"/>
      <c r="QVY38" s="0"/>
      <c r="QVZ38" s="0"/>
      <c r="QWA38" s="0"/>
      <c r="QWB38" s="0"/>
      <c r="QWC38" s="0"/>
      <c r="QWD38" s="0"/>
      <c r="QWE38" s="0"/>
      <c r="QWF38" s="0"/>
      <c r="QWG38" s="0"/>
      <c r="QWH38" s="0"/>
      <c r="QWI38" s="0"/>
      <c r="QWJ38" s="0"/>
      <c r="QWK38" s="0"/>
      <c r="QWL38" s="0"/>
      <c r="QWM38" s="0"/>
      <c r="QWN38" s="0"/>
      <c r="QWO38" s="0"/>
      <c r="QWP38" s="0"/>
      <c r="QWQ38" s="0"/>
      <c r="QWR38" s="0"/>
      <c r="QWS38" s="0"/>
      <c r="QWT38" s="0"/>
      <c r="QWU38" s="0"/>
      <c r="QWV38" s="0"/>
      <c r="QWW38" s="0"/>
      <c r="QWX38" s="0"/>
      <c r="QWY38" s="0"/>
      <c r="QWZ38" s="0"/>
      <c r="QXA38" s="0"/>
      <c r="QXB38" s="0"/>
      <c r="QXC38" s="0"/>
      <c r="QXD38" s="0"/>
      <c r="QXE38" s="0"/>
      <c r="QXF38" s="0"/>
      <c r="QXG38" s="0"/>
      <c r="QXH38" s="0"/>
      <c r="QXI38" s="0"/>
      <c r="QXJ38" s="0"/>
      <c r="QXK38" s="0"/>
      <c r="QXL38" s="0"/>
      <c r="QXM38" s="0"/>
      <c r="QXN38" s="0"/>
      <c r="QXO38" s="0"/>
      <c r="QXP38" s="0"/>
      <c r="QXQ38" s="0"/>
      <c r="QXR38" s="0"/>
      <c r="QXS38" s="0"/>
      <c r="QXT38" s="0"/>
      <c r="QXU38" s="0"/>
      <c r="QXV38" s="0"/>
      <c r="QXW38" s="0"/>
      <c r="QXX38" s="0"/>
      <c r="QXY38" s="0"/>
      <c r="QXZ38" s="0"/>
      <c r="QYA38" s="0"/>
      <c r="QYB38" s="0"/>
      <c r="QYC38" s="0"/>
      <c r="QYD38" s="0"/>
      <c r="QYE38" s="0"/>
      <c r="QYF38" s="0"/>
      <c r="QYG38" s="0"/>
      <c r="QYH38" s="0"/>
      <c r="QYI38" s="0"/>
      <c r="QYJ38" s="0"/>
      <c r="QYK38" s="0"/>
      <c r="QYL38" s="0"/>
      <c r="QYM38" s="0"/>
      <c r="QYN38" s="0"/>
      <c r="QYO38" s="0"/>
      <c r="QYP38" s="0"/>
      <c r="QYQ38" s="0"/>
      <c r="QYR38" s="0"/>
      <c r="QYS38" s="0"/>
      <c r="QYT38" s="0"/>
      <c r="QYU38" s="0"/>
      <c r="QYV38" s="0"/>
      <c r="QYW38" s="0"/>
      <c r="QYX38" s="0"/>
      <c r="QYY38" s="0"/>
      <c r="QYZ38" s="0"/>
      <c r="QZA38" s="0"/>
      <c r="QZB38" s="0"/>
      <c r="QZC38" s="0"/>
      <c r="QZD38" s="0"/>
      <c r="QZE38" s="0"/>
      <c r="QZF38" s="0"/>
      <c r="QZG38" s="0"/>
      <c r="QZH38" s="0"/>
      <c r="QZI38" s="0"/>
      <c r="QZJ38" s="0"/>
      <c r="QZK38" s="0"/>
      <c r="QZL38" s="0"/>
      <c r="QZM38" s="0"/>
      <c r="QZN38" s="0"/>
      <c r="QZO38" s="0"/>
      <c r="QZP38" s="0"/>
      <c r="QZQ38" s="0"/>
      <c r="QZR38" s="0"/>
      <c r="QZS38" s="0"/>
      <c r="QZT38" s="0"/>
      <c r="QZU38" s="0"/>
      <c r="QZV38" s="0"/>
      <c r="QZW38" s="0"/>
      <c r="QZX38" s="0"/>
      <c r="QZY38" s="0"/>
      <c r="QZZ38" s="0"/>
      <c r="RAA38" s="0"/>
      <c r="RAB38" s="0"/>
      <c r="RAC38" s="0"/>
      <c r="RAD38" s="0"/>
      <c r="RAE38" s="0"/>
      <c r="RAF38" s="0"/>
      <c r="RAG38" s="0"/>
      <c r="RAH38" s="0"/>
      <c r="RAI38" s="0"/>
      <c r="RAJ38" s="0"/>
      <c r="RAK38" s="0"/>
      <c r="RAL38" s="0"/>
      <c r="RAM38" s="0"/>
      <c r="RAN38" s="0"/>
      <c r="RAO38" s="0"/>
      <c r="RAP38" s="0"/>
      <c r="RAQ38" s="0"/>
      <c r="RAR38" s="0"/>
      <c r="RAS38" s="0"/>
      <c r="RAT38" s="0"/>
      <c r="RAU38" s="0"/>
      <c r="RAV38" s="0"/>
      <c r="RAW38" s="0"/>
      <c r="RAX38" s="0"/>
      <c r="RAY38" s="0"/>
      <c r="RAZ38" s="0"/>
      <c r="RBA38" s="0"/>
      <c r="RBB38" s="0"/>
      <c r="RBC38" s="0"/>
      <c r="RBD38" s="0"/>
      <c r="RBE38" s="0"/>
      <c r="RBF38" s="0"/>
      <c r="RBG38" s="0"/>
      <c r="RBH38" s="0"/>
      <c r="RBI38" s="0"/>
      <c r="RBJ38" s="0"/>
      <c r="RBK38" s="0"/>
      <c r="RBL38" s="0"/>
      <c r="RBM38" s="0"/>
      <c r="RBN38" s="0"/>
      <c r="RBO38" s="0"/>
      <c r="RBP38" s="0"/>
      <c r="RBQ38" s="0"/>
      <c r="RBR38" s="0"/>
      <c r="RBS38" s="0"/>
      <c r="RBT38" s="0"/>
      <c r="RBU38" s="0"/>
      <c r="RBV38" s="0"/>
      <c r="RBW38" s="0"/>
      <c r="RBX38" s="0"/>
      <c r="RBY38" s="0"/>
      <c r="RBZ38" s="0"/>
      <c r="RCA38" s="0"/>
      <c r="RCB38" s="0"/>
      <c r="RCC38" s="0"/>
      <c r="RCD38" s="0"/>
      <c r="RCE38" s="0"/>
      <c r="RCF38" s="0"/>
      <c r="RCG38" s="0"/>
      <c r="RCH38" s="0"/>
      <c r="RCI38" s="0"/>
      <c r="RCJ38" s="0"/>
      <c r="RCK38" s="0"/>
      <c r="RCL38" s="0"/>
      <c r="RCM38" s="0"/>
      <c r="RCN38" s="0"/>
      <c r="RCO38" s="0"/>
      <c r="RCP38" s="0"/>
      <c r="RCQ38" s="0"/>
      <c r="RCR38" s="0"/>
      <c r="RCS38" s="0"/>
      <c r="RCT38" s="0"/>
      <c r="RCU38" s="0"/>
      <c r="RCV38" s="0"/>
      <c r="RCW38" s="0"/>
      <c r="RCX38" s="0"/>
      <c r="RCY38" s="0"/>
      <c r="RCZ38" s="0"/>
      <c r="RDA38" s="0"/>
      <c r="RDB38" s="0"/>
      <c r="RDC38" s="0"/>
      <c r="RDD38" s="0"/>
      <c r="RDE38" s="0"/>
      <c r="RDF38" s="0"/>
      <c r="RDG38" s="0"/>
      <c r="RDH38" s="0"/>
      <c r="RDI38" s="0"/>
      <c r="RDJ38" s="0"/>
      <c r="RDK38" s="0"/>
      <c r="RDL38" s="0"/>
      <c r="RDM38" s="0"/>
      <c r="RDN38" s="0"/>
      <c r="RDO38" s="0"/>
      <c r="RDP38" s="0"/>
      <c r="RDQ38" s="0"/>
      <c r="RDR38" s="0"/>
      <c r="RDS38" s="0"/>
      <c r="RDT38" s="0"/>
      <c r="RDU38" s="0"/>
      <c r="RDV38" s="0"/>
      <c r="RDW38" s="0"/>
      <c r="RDX38" s="0"/>
      <c r="RDY38" s="0"/>
      <c r="RDZ38" s="0"/>
      <c r="REA38" s="0"/>
      <c r="REB38" s="0"/>
      <c r="REC38" s="0"/>
      <c r="RED38" s="0"/>
      <c r="REE38" s="0"/>
      <c r="REF38" s="0"/>
      <c r="REG38" s="0"/>
      <c r="REH38" s="0"/>
      <c r="REI38" s="0"/>
      <c r="REJ38" s="0"/>
      <c r="REK38" s="0"/>
      <c r="REL38" s="0"/>
      <c r="REM38" s="0"/>
      <c r="REN38" s="0"/>
      <c r="REO38" s="0"/>
      <c r="REP38" s="0"/>
      <c r="REQ38" s="0"/>
      <c r="RER38" s="0"/>
      <c r="RES38" s="0"/>
      <c r="RET38" s="0"/>
      <c r="REU38" s="0"/>
      <c r="REV38" s="0"/>
      <c r="REW38" s="0"/>
      <c r="REX38" s="0"/>
      <c r="REY38" s="0"/>
      <c r="REZ38" s="0"/>
      <c r="RFA38" s="0"/>
      <c r="RFB38" s="0"/>
      <c r="RFC38" s="0"/>
      <c r="RFD38" s="0"/>
      <c r="RFE38" s="0"/>
      <c r="RFF38" s="0"/>
      <c r="RFG38" s="0"/>
      <c r="RFH38" s="0"/>
      <c r="RFI38" s="0"/>
      <c r="RFJ38" s="0"/>
      <c r="RFK38" s="0"/>
      <c r="RFL38" s="0"/>
      <c r="RFM38" s="0"/>
      <c r="RFN38" s="0"/>
      <c r="RFO38" s="0"/>
      <c r="RFP38" s="0"/>
      <c r="RFQ38" s="0"/>
      <c r="RFR38" s="0"/>
      <c r="RFS38" s="0"/>
      <c r="RFT38" s="0"/>
      <c r="RFU38" s="0"/>
      <c r="RFV38" s="0"/>
      <c r="RFW38" s="0"/>
      <c r="RFX38" s="0"/>
      <c r="RFY38" s="0"/>
      <c r="RFZ38" s="0"/>
      <c r="RGA38" s="0"/>
      <c r="RGB38" s="0"/>
      <c r="RGC38" s="0"/>
      <c r="RGD38" s="0"/>
      <c r="RGE38" s="0"/>
      <c r="RGF38" s="0"/>
      <c r="RGG38" s="0"/>
      <c r="RGH38" s="0"/>
      <c r="RGI38" s="0"/>
      <c r="RGJ38" s="0"/>
      <c r="RGK38" s="0"/>
      <c r="RGL38" s="0"/>
      <c r="RGM38" s="0"/>
      <c r="RGN38" s="0"/>
      <c r="RGO38" s="0"/>
      <c r="RGP38" s="0"/>
      <c r="RGQ38" s="0"/>
      <c r="RGR38" s="0"/>
      <c r="RGS38" s="0"/>
      <c r="RGT38" s="0"/>
      <c r="RGU38" s="0"/>
      <c r="RGV38" s="0"/>
      <c r="RGW38" s="0"/>
      <c r="RGX38" s="0"/>
      <c r="RGY38" s="0"/>
      <c r="RGZ38" s="0"/>
      <c r="RHA38" s="0"/>
      <c r="RHB38" s="0"/>
      <c r="RHC38" s="0"/>
      <c r="RHD38" s="0"/>
      <c r="RHE38" s="0"/>
      <c r="RHF38" s="0"/>
      <c r="RHG38" s="0"/>
      <c r="RHH38" s="0"/>
      <c r="RHI38" s="0"/>
      <c r="RHJ38" s="0"/>
      <c r="RHK38" s="0"/>
      <c r="RHL38" s="0"/>
      <c r="RHM38" s="0"/>
      <c r="RHN38" s="0"/>
      <c r="RHO38" s="0"/>
      <c r="RHP38" s="0"/>
      <c r="RHQ38" s="0"/>
      <c r="RHR38" s="0"/>
      <c r="RHS38" s="0"/>
      <c r="RHT38" s="0"/>
      <c r="RHU38" s="0"/>
      <c r="RHV38" s="0"/>
      <c r="RHW38" s="0"/>
      <c r="RHX38" s="0"/>
      <c r="RHY38" s="0"/>
      <c r="RHZ38" s="0"/>
      <c r="RIA38" s="0"/>
      <c r="RIB38" s="0"/>
      <c r="RIC38" s="0"/>
      <c r="RID38" s="0"/>
      <c r="RIE38" s="0"/>
      <c r="RIF38" s="0"/>
      <c r="RIG38" s="0"/>
      <c r="RIH38" s="0"/>
      <c r="RII38" s="0"/>
      <c r="RIJ38" s="0"/>
      <c r="RIK38" s="0"/>
      <c r="RIL38" s="0"/>
      <c r="RIM38" s="0"/>
      <c r="RIN38" s="0"/>
      <c r="RIO38" s="0"/>
      <c r="RIP38" s="0"/>
      <c r="RIQ38" s="0"/>
      <c r="RIR38" s="0"/>
      <c r="RIS38" s="0"/>
      <c r="RIT38" s="0"/>
      <c r="RIU38" s="0"/>
      <c r="RIV38" s="0"/>
      <c r="RIW38" s="0"/>
      <c r="RIX38" s="0"/>
      <c r="RIY38" s="0"/>
      <c r="RIZ38" s="0"/>
      <c r="RJA38" s="0"/>
      <c r="RJB38" s="0"/>
      <c r="RJC38" s="0"/>
      <c r="RJD38" s="0"/>
      <c r="RJE38" s="0"/>
      <c r="RJF38" s="0"/>
      <c r="RJG38" s="0"/>
      <c r="RJH38" s="0"/>
      <c r="RJI38" s="0"/>
      <c r="RJJ38" s="0"/>
      <c r="RJK38" s="0"/>
      <c r="RJL38" s="0"/>
      <c r="RJM38" s="0"/>
      <c r="RJN38" s="0"/>
      <c r="RJO38" s="0"/>
      <c r="RJP38" s="0"/>
      <c r="RJQ38" s="0"/>
      <c r="RJR38" s="0"/>
      <c r="RJS38" s="0"/>
      <c r="RJT38" s="0"/>
      <c r="RJU38" s="0"/>
      <c r="RJV38" s="0"/>
      <c r="RJW38" s="0"/>
      <c r="RJX38" s="0"/>
      <c r="RJY38" s="0"/>
      <c r="RJZ38" s="0"/>
      <c r="RKA38" s="0"/>
      <c r="RKB38" s="0"/>
      <c r="RKC38" s="0"/>
      <c r="RKD38" s="0"/>
      <c r="RKE38" s="0"/>
      <c r="RKF38" s="0"/>
      <c r="RKG38" s="0"/>
      <c r="RKH38" s="0"/>
      <c r="RKI38" s="0"/>
      <c r="RKJ38" s="0"/>
      <c r="RKK38" s="0"/>
      <c r="RKL38" s="0"/>
      <c r="RKM38" s="0"/>
      <c r="RKN38" s="0"/>
      <c r="RKO38" s="0"/>
      <c r="RKP38" s="0"/>
      <c r="RKQ38" s="0"/>
      <c r="RKR38" s="0"/>
      <c r="RKS38" s="0"/>
      <c r="RKT38" s="0"/>
      <c r="RKU38" s="0"/>
      <c r="RKV38" s="0"/>
      <c r="RKW38" s="0"/>
      <c r="RKX38" s="0"/>
      <c r="RKY38" s="0"/>
      <c r="RKZ38" s="0"/>
      <c r="RLA38" s="0"/>
      <c r="RLB38" s="0"/>
      <c r="RLC38" s="0"/>
      <c r="RLD38" s="0"/>
      <c r="RLE38" s="0"/>
      <c r="RLF38" s="0"/>
      <c r="RLG38" s="0"/>
      <c r="RLH38" s="0"/>
      <c r="RLI38" s="0"/>
      <c r="RLJ38" s="0"/>
      <c r="RLK38" s="0"/>
      <c r="RLL38" s="0"/>
      <c r="RLM38" s="0"/>
      <c r="RLN38" s="0"/>
      <c r="RLO38" s="0"/>
      <c r="RLP38" s="0"/>
      <c r="RLQ38" s="0"/>
      <c r="RLR38" s="0"/>
      <c r="RLS38" s="0"/>
      <c r="RLT38" s="0"/>
      <c r="RLU38" s="0"/>
      <c r="RLV38" s="0"/>
      <c r="RLW38" s="0"/>
      <c r="RLX38" s="0"/>
      <c r="RLY38" s="0"/>
      <c r="RLZ38" s="0"/>
      <c r="RMA38" s="0"/>
      <c r="RMB38" s="0"/>
      <c r="RMC38" s="0"/>
      <c r="RMD38" s="0"/>
      <c r="RME38" s="0"/>
      <c r="RMF38" s="0"/>
      <c r="RMG38" s="0"/>
      <c r="RMH38" s="0"/>
      <c r="RMI38" s="0"/>
      <c r="RMJ38" s="0"/>
      <c r="RMK38" s="0"/>
      <c r="RML38" s="0"/>
      <c r="RMM38" s="0"/>
      <c r="RMN38" s="0"/>
      <c r="RMO38" s="0"/>
      <c r="RMP38" s="0"/>
      <c r="RMQ38" s="0"/>
      <c r="RMR38" s="0"/>
      <c r="RMS38" s="0"/>
      <c r="RMT38" s="0"/>
      <c r="RMU38" s="0"/>
      <c r="RMV38" s="0"/>
      <c r="RMW38" s="0"/>
      <c r="RMX38" s="0"/>
      <c r="RMY38" s="0"/>
      <c r="RMZ38" s="0"/>
      <c r="RNA38" s="0"/>
      <c r="RNB38" s="0"/>
      <c r="RNC38" s="0"/>
      <c r="RND38" s="0"/>
      <c r="RNE38" s="0"/>
      <c r="RNF38" s="0"/>
      <c r="RNG38" s="0"/>
      <c r="RNH38" s="0"/>
      <c r="RNI38" s="0"/>
      <c r="RNJ38" s="0"/>
      <c r="RNK38" s="0"/>
      <c r="RNL38" s="0"/>
      <c r="RNM38" s="0"/>
      <c r="RNN38" s="0"/>
      <c r="RNO38" s="0"/>
      <c r="RNP38" s="0"/>
      <c r="RNQ38" s="0"/>
      <c r="RNR38" s="0"/>
      <c r="RNS38" s="0"/>
      <c r="RNT38" s="0"/>
      <c r="RNU38" s="0"/>
      <c r="RNV38" s="0"/>
      <c r="RNW38" s="0"/>
      <c r="RNX38" s="0"/>
      <c r="RNY38" s="0"/>
      <c r="RNZ38" s="0"/>
      <c r="ROA38" s="0"/>
      <c r="ROB38" s="0"/>
      <c r="ROC38" s="0"/>
      <c r="ROD38" s="0"/>
      <c r="ROE38" s="0"/>
      <c r="ROF38" s="0"/>
      <c r="ROG38" s="0"/>
      <c r="ROH38" s="0"/>
      <c r="ROI38" s="0"/>
      <c r="ROJ38" s="0"/>
      <c r="ROK38" s="0"/>
      <c r="ROL38" s="0"/>
      <c r="ROM38" s="0"/>
      <c r="RON38" s="0"/>
      <c r="ROO38" s="0"/>
      <c r="ROP38" s="0"/>
      <c r="ROQ38" s="0"/>
      <c r="ROR38" s="0"/>
      <c r="ROS38" s="0"/>
      <c r="ROT38" s="0"/>
      <c r="ROU38" s="0"/>
      <c r="ROV38" s="0"/>
      <c r="ROW38" s="0"/>
      <c r="ROX38" s="0"/>
      <c r="ROY38" s="0"/>
      <c r="ROZ38" s="0"/>
      <c r="RPA38" s="0"/>
      <c r="RPB38" s="0"/>
      <c r="RPC38" s="0"/>
      <c r="RPD38" s="0"/>
      <c r="RPE38" s="0"/>
      <c r="RPF38" s="0"/>
      <c r="RPG38" s="0"/>
      <c r="RPH38" s="0"/>
      <c r="RPI38" s="0"/>
      <c r="RPJ38" s="0"/>
      <c r="RPK38" s="0"/>
      <c r="RPL38" s="0"/>
      <c r="RPM38" s="0"/>
      <c r="RPN38" s="0"/>
      <c r="RPO38" s="0"/>
      <c r="RPP38" s="0"/>
      <c r="RPQ38" s="0"/>
      <c r="RPR38" s="0"/>
      <c r="RPS38" s="0"/>
      <c r="RPT38" s="0"/>
      <c r="RPU38" s="0"/>
      <c r="RPV38" s="0"/>
      <c r="RPW38" s="0"/>
      <c r="RPX38" s="0"/>
      <c r="RPY38" s="0"/>
      <c r="RPZ38" s="0"/>
      <c r="RQA38" s="0"/>
      <c r="RQB38" s="0"/>
      <c r="RQC38" s="0"/>
      <c r="RQD38" s="0"/>
      <c r="RQE38" s="0"/>
      <c r="RQF38" s="0"/>
      <c r="RQG38" s="0"/>
      <c r="RQH38" s="0"/>
      <c r="RQI38" s="0"/>
      <c r="RQJ38" s="0"/>
      <c r="RQK38" s="0"/>
      <c r="RQL38" s="0"/>
      <c r="RQM38" s="0"/>
      <c r="RQN38" s="0"/>
      <c r="RQO38" s="0"/>
      <c r="RQP38" s="0"/>
      <c r="RQQ38" s="0"/>
      <c r="RQR38" s="0"/>
      <c r="RQS38" s="0"/>
      <c r="RQT38" s="0"/>
      <c r="RQU38" s="0"/>
      <c r="RQV38" s="0"/>
      <c r="RQW38" s="0"/>
      <c r="RQX38" s="0"/>
      <c r="RQY38" s="0"/>
      <c r="RQZ38" s="0"/>
      <c r="RRA38" s="0"/>
      <c r="RRB38" s="0"/>
      <c r="RRC38" s="0"/>
      <c r="RRD38" s="0"/>
      <c r="RRE38" s="0"/>
      <c r="RRF38" s="0"/>
      <c r="RRG38" s="0"/>
      <c r="RRH38" s="0"/>
      <c r="RRI38" s="0"/>
      <c r="RRJ38" s="0"/>
      <c r="RRK38" s="0"/>
      <c r="RRL38" s="0"/>
      <c r="RRM38" s="0"/>
      <c r="RRN38" s="0"/>
      <c r="RRO38" s="0"/>
      <c r="RRP38" s="0"/>
      <c r="RRQ38" s="0"/>
      <c r="RRR38" s="0"/>
      <c r="RRS38" s="0"/>
      <c r="RRT38" s="0"/>
      <c r="RRU38" s="0"/>
      <c r="RRV38" s="0"/>
      <c r="RRW38" s="0"/>
      <c r="RRX38" s="0"/>
      <c r="RRY38" s="0"/>
      <c r="RRZ38" s="0"/>
      <c r="RSA38" s="0"/>
      <c r="RSB38" s="0"/>
      <c r="RSC38" s="0"/>
      <c r="RSD38" s="0"/>
      <c r="RSE38" s="0"/>
      <c r="RSF38" s="0"/>
      <c r="RSG38" s="0"/>
      <c r="RSH38" s="0"/>
      <c r="RSI38" s="0"/>
      <c r="RSJ38" s="0"/>
      <c r="RSK38" s="0"/>
      <c r="RSL38" s="0"/>
      <c r="RSM38" s="0"/>
      <c r="RSN38" s="0"/>
      <c r="RSO38" s="0"/>
      <c r="RSP38" s="0"/>
      <c r="RSQ38" s="0"/>
      <c r="RSR38" s="0"/>
      <c r="RSS38" s="0"/>
      <c r="RST38" s="0"/>
      <c r="RSU38" s="0"/>
      <c r="RSV38" s="0"/>
      <c r="RSW38" s="0"/>
      <c r="RSX38" s="0"/>
      <c r="RSY38" s="0"/>
      <c r="RSZ38" s="0"/>
      <c r="RTA38" s="0"/>
      <c r="RTB38" s="0"/>
      <c r="RTC38" s="0"/>
      <c r="RTD38" s="0"/>
      <c r="RTE38" s="0"/>
      <c r="RTF38" s="0"/>
      <c r="RTG38" s="0"/>
      <c r="RTH38" s="0"/>
      <c r="RTI38" s="0"/>
      <c r="RTJ38" s="0"/>
      <c r="RTK38" s="0"/>
      <c r="RTL38" s="0"/>
      <c r="RTM38" s="0"/>
      <c r="RTN38" s="0"/>
      <c r="RTO38" s="0"/>
      <c r="RTP38" s="0"/>
      <c r="RTQ38" s="0"/>
      <c r="RTR38" s="0"/>
      <c r="RTS38" s="0"/>
      <c r="RTT38" s="0"/>
      <c r="RTU38" s="0"/>
      <c r="RTV38" s="0"/>
      <c r="RTW38" s="0"/>
      <c r="RTX38" s="0"/>
      <c r="RTY38" s="0"/>
      <c r="RTZ38" s="0"/>
      <c r="RUA38" s="0"/>
      <c r="RUB38" s="0"/>
      <c r="RUC38" s="0"/>
      <c r="RUD38" s="0"/>
      <c r="RUE38" s="0"/>
      <c r="RUF38" s="0"/>
      <c r="RUG38" s="0"/>
      <c r="RUH38" s="0"/>
      <c r="RUI38" s="0"/>
      <c r="RUJ38" s="0"/>
      <c r="RUK38" s="0"/>
      <c r="RUL38" s="0"/>
      <c r="RUM38" s="0"/>
      <c r="RUN38" s="0"/>
      <c r="RUO38" s="0"/>
      <c r="RUP38" s="0"/>
      <c r="RUQ38" s="0"/>
      <c r="RUR38" s="0"/>
      <c r="RUS38" s="0"/>
      <c r="RUT38" s="0"/>
      <c r="RUU38" s="0"/>
      <c r="RUV38" s="0"/>
      <c r="RUW38" s="0"/>
      <c r="RUX38" s="0"/>
      <c r="RUY38" s="0"/>
      <c r="RUZ38" s="0"/>
      <c r="RVA38" s="0"/>
      <c r="RVB38" s="0"/>
      <c r="RVC38" s="0"/>
      <c r="RVD38" s="0"/>
      <c r="RVE38" s="0"/>
      <c r="RVF38" s="0"/>
      <c r="RVG38" s="0"/>
      <c r="RVH38" s="0"/>
      <c r="RVI38" s="0"/>
      <c r="RVJ38" s="0"/>
      <c r="RVK38" s="0"/>
      <c r="RVL38" s="0"/>
      <c r="RVM38" s="0"/>
      <c r="RVN38" s="0"/>
      <c r="RVO38" s="0"/>
      <c r="RVP38" s="0"/>
      <c r="RVQ38" s="0"/>
      <c r="RVR38" s="0"/>
      <c r="RVS38" s="0"/>
      <c r="RVT38" s="0"/>
      <c r="RVU38" s="0"/>
      <c r="RVV38" s="0"/>
      <c r="RVW38" s="0"/>
      <c r="RVX38" s="0"/>
      <c r="RVY38" s="0"/>
      <c r="RVZ38" s="0"/>
      <c r="RWA38" s="0"/>
      <c r="RWB38" s="0"/>
      <c r="RWC38" s="0"/>
      <c r="RWD38" s="0"/>
      <c r="RWE38" s="0"/>
      <c r="RWF38" s="0"/>
      <c r="RWG38" s="0"/>
      <c r="RWH38" s="0"/>
      <c r="RWI38" s="0"/>
      <c r="RWJ38" s="0"/>
      <c r="RWK38" s="0"/>
      <c r="RWL38" s="0"/>
      <c r="RWM38" s="0"/>
      <c r="RWN38" s="0"/>
      <c r="RWO38" s="0"/>
      <c r="RWP38" s="0"/>
      <c r="RWQ38" s="0"/>
      <c r="RWR38" s="0"/>
      <c r="RWS38" s="0"/>
      <c r="RWT38" s="0"/>
      <c r="RWU38" s="0"/>
      <c r="RWV38" s="0"/>
      <c r="RWW38" s="0"/>
      <c r="RWX38" s="0"/>
      <c r="RWY38" s="0"/>
      <c r="RWZ38" s="0"/>
      <c r="RXA38" s="0"/>
      <c r="RXB38" s="0"/>
      <c r="RXC38" s="0"/>
      <c r="RXD38" s="0"/>
      <c r="RXE38" s="0"/>
      <c r="RXF38" s="0"/>
      <c r="RXG38" s="0"/>
      <c r="RXH38" s="0"/>
      <c r="RXI38" s="0"/>
      <c r="RXJ38" s="0"/>
      <c r="RXK38" s="0"/>
      <c r="RXL38" s="0"/>
      <c r="RXM38" s="0"/>
      <c r="RXN38" s="0"/>
      <c r="RXO38" s="0"/>
      <c r="RXP38" s="0"/>
      <c r="RXQ38" s="0"/>
      <c r="RXR38" s="0"/>
      <c r="RXS38" s="0"/>
      <c r="RXT38" s="0"/>
      <c r="RXU38" s="0"/>
      <c r="RXV38" s="0"/>
      <c r="RXW38" s="0"/>
      <c r="RXX38" s="0"/>
      <c r="RXY38" s="0"/>
      <c r="RXZ38" s="0"/>
      <c r="RYA38" s="0"/>
      <c r="RYB38" s="0"/>
      <c r="RYC38" s="0"/>
      <c r="RYD38" s="0"/>
      <c r="RYE38" s="0"/>
      <c r="RYF38" s="0"/>
      <c r="RYG38" s="0"/>
      <c r="RYH38" s="0"/>
      <c r="RYI38" s="0"/>
      <c r="RYJ38" s="0"/>
      <c r="RYK38" s="0"/>
      <c r="RYL38" s="0"/>
      <c r="RYM38" s="0"/>
      <c r="RYN38" s="0"/>
      <c r="RYO38" s="0"/>
      <c r="RYP38" s="0"/>
      <c r="RYQ38" s="0"/>
      <c r="RYR38" s="0"/>
      <c r="RYS38" s="0"/>
      <c r="RYT38" s="0"/>
      <c r="RYU38" s="0"/>
      <c r="RYV38" s="0"/>
      <c r="RYW38" s="0"/>
      <c r="RYX38" s="0"/>
      <c r="RYY38" s="0"/>
      <c r="RYZ38" s="0"/>
      <c r="RZA38" s="0"/>
      <c r="RZB38" s="0"/>
      <c r="RZC38" s="0"/>
      <c r="RZD38" s="0"/>
      <c r="RZE38" s="0"/>
      <c r="RZF38" s="0"/>
      <c r="RZG38" s="0"/>
      <c r="RZH38" s="0"/>
      <c r="RZI38" s="0"/>
      <c r="RZJ38" s="0"/>
      <c r="RZK38" s="0"/>
      <c r="RZL38" s="0"/>
      <c r="RZM38" s="0"/>
      <c r="RZN38" s="0"/>
      <c r="RZO38" s="0"/>
      <c r="RZP38" s="0"/>
      <c r="RZQ38" s="0"/>
      <c r="RZR38" s="0"/>
      <c r="RZS38" s="0"/>
      <c r="RZT38" s="0"/>
      <c r="RZU38" s="0"/>
      <c r="RZV38" s="0"/>
      <c r="RZW38" s="0"/>
      <c r="RZX38" s="0"/>
      <c r="RZY38" s="0"/>
      <c r="RZZ38" s="0"/>
      <c r="SAA38" s="0"/>
      <c r="SAB38" s="0"/>
      <c r="SAC38" s="0"/>
      <c r="SAD38" s="0"/>
      <c r="SAE38" s="0"/>
      <c r="SAF38" s="0"/>
      <c r="SAG38" s="0"/>
      <c r="SAH38" s="0"/>
      <c r="SAI38" s="0"/>
      <c r="SAJ38" s="0"/>
      <c r="SAK38" s="0"/>
      <c r="SAL38" s="0"/>
      <c r="SAM38" s="0"/>
      <c r="SAN38" s="0"/>
      <c r="SAO38" s="0"/>
      <c r="SAP38" s="0"/>
      <c r="SAQ38" s="0"/>
      <c r="SAR38" s="0"/>
      <c r="SAS38" s="0"/>
      <c r="SAT38" s="0"/>
      <c r="SAU38" s="0"/>
      <c r="SAV38" s="0"/>
      <c r="SAW38" s="0"/>
      <c r="SAX38" s="0"/>
      <c r="SAY38" s="0"/>
      <c r="SAZ38" s="0"/>
      <c r="SBA38" s="0"/>
      <c r="SBB38" s="0"/>
      <c r="SBC38" s="0"/>
      <c r="SBD38" s="0"/>
      <c r="SBE38" s="0"/>
      <c r="SBF38" s="0"/>
      <c r="SBG38" s="0"/>
      <c r="SBH38" s="0"/>
      <c r="SBI38" s="0"/>
      <c r="SBJ38" s="0"/>
      <c r="SBK38" s="0"/>
      <c r="SBL38" s="0"/>
      <c r="SBM38" s="0"/>
      <c r="SBN38" s="0"/>
      <c r="SBO38" s="0"/>
      <c r="SBP38" s="0"/>
      <c r="SBQ38" s="0"/>
      <c r="SBR38" s="0"/>
      <c r="SBS38" s="0"/>
      <c r="SBT38" s="0"/>
      <c r="SBU38" s="0"/>
      <c r="SBV38" s="0"/>
      <c r="SBW38" s="0"/>
      <c r="SBX38" s="0"/>
      <c r="SBY38" s="0"/>
      <c r="SBZ38" s="0"/>
      <c r="SCA38" s="0"/>
      <c r="SCB38" s="0"/>
      <c r="SCC38" s="0"/>
      <c r="SCD38" s="0"/>
      <c r="SCE38" s="0"/>
      <c r="SCF38" s="0"/>
      <c r="SCG38" s="0"/>
      <c r="SCH38" s="0"/>
      <c r="SCI38" s="0"/>
      <c r="SCJ38" s="0"/>
      <c r="SCK38" s="0"/>
      <c r="SCL38" s="0"/>
      <c r="SCM38" s="0"/>
      <c r="SCN38" s="0"/>
      <c r="SCO38" s="0"/>
      <c r="SCP38" s="0"/>
      <c r="SCQ38" s="0"/>
      <c r="SCR38" s="0"/>
      <c r="SCS38" s="0"/>
      <c r="SCT38" s="0"/>
      <c r="SCU38" s="0"/>
      <c r="SCV38" s="0"/>
      <c r="SCW38" s="0"/>
      <c r="SCX38" s="0"/>
      <c r="SCY38" s="0"/>
      <c r="SCZ38" s="0"/>
      <c r="SDA38" s="0"/>
      <c r="SDB38" s="0"/>
      <c r="SDC38" s="0"/>
      <c r="SDD38" s="0"/>
      <c r="SDE38" s="0"/>
      <c r="SDF38" s="0"/>
      <c r="SDG38" s="0"/>
      <c r="SDH38" s="0"/>
      <c r="SDI38" s="0"/>
      <c r="SDJ38" s="0"/>
      <c r="SDK38" s="0"/>
      <c r="SDL38" s="0"/>
      <c r="SDM38" s="0"/>
      <c r="SDN38" s="0"/>
      <c r="SDO38" s="0"/>
      <c r="SDP38" s="0"/>
      <c r="SDQ38" s="0"/>
      <c r="SDR38" s="0"/>
      <c r="SDS38" s="0"/>
      <c r="SDT38" s="0"/>
      <c r="SDU38" s="0"/>
      <c r="SDV38" s="0"/>
      <c r="SDW38" s="0"/>
      <c r="SDX38" s="0"/>
      <c r="SDY38" s="0"/>
      <c r="SDZ38" s="0"/>
      <c r="SEA38" s="0"/>
      <c r="SEB38" s="0"/>
      <c r="SEC38" s="0"/>
      <c r="SED38" s="0"/>
      <c r="SEE38" s="0"/>
      <c r="SEF38" s="0"/>
      <c r="SEG38" s="0"/>
      <c r="SEH38" s="0"/>
      <c r="SEI38" s="0"/>
      <c r="SEJ38" s="0"/>
      <c r="SEK38" s="0"/>
      <c r="SEL38" s="0"/>
      <c r="SEM38" s="0"/>
      <c r="SEN38" s="0"/>
      <c r="SEO38" s="0"/>
      <c r="SEP38" s="0"/>
      <c r="SEQ38" s="0"/>
      <c r="SER38" s="0"/>
      <c r="SES38" s="0"/>
      <c r="SET38" s="0"/>
      <c r="SEU38" s="0"/>
      <c r="SEV38" s="0"/>
      <c r="SEW38" s="0"/>
      <c r="SEX38" s="0"/>
      <c r="SEY38" s="0"/>
      <c r="SEZ38" s="0"/>
      <c r="SFA38" s="0"/>
      <c r="SFB38" s="0"/>
      <c r="SFC38" s="0"/>
      <c r="SFD38" s="0"/>
      <c r="SFE38" s="0"/>
      <c r="SFF38" s="0"/>
      <c r="SFG38" s="0"/>
      <c r="SFH38" s="0"/>
      <c r="SFI38" s="0"/>
      <c r="SFJ38" s="0"/>
      <c r="SFK38" s="0"/>
      <c r="SFL38" s="0"/>
      <c r="SFM38" s="0"/>
      <c r="SFN38" s="0"/>
      <c r="SFO38" s="0"/>
      <c r="SFP38" s="0"/>
      <c r="SFQ38" s="0"/>
      <c r="SFR38" s="0"/>
      <c r="SFS38" s="0"/>
      <c r="SFT38" s="0"/>
      <c r="SFU38" s="0"/>
      <c r="SFV38" s="0"/>
      <c r="SFW38" s="0"/>
      <c r="SFX38" s="0"/>
      <c r="SFY38" s="0"/>
      <c r="SFZ38" s="0"/>
      <c r="SGA38" s="0"/>
      <c r="SGB38" s="0"/>
      <c r="SGC38" s="0"/>
      <c r="SGD38" s="0"/>
      <c r="SGE38" s="0"/>
      <c r="SGF38" s="0"/>
      <c r="SGG38" s="0"/>
      <c r="SGH38" s="0"/>
      <c r="SGI38" s="0"/>
      <c r="SGJ38" s="0"/>
      <c r="SGK38" s="0"/>
      <c r="SGL38" s="0"/>
      <c r="SGM38" s="0"/>
      <c r="SGN38" s="0"/>
      <c r="SGO38" s="0"/>
      <c r="SGP38" s="0"/>
      <c r="SGQ38" s="0"/>
      <c r="SGR38" s="0"/>
      <c r="SGS38" s="0"/>
      <c r="SGT38" s="0"/>
      <c r="SGU38" s="0"/>
      <c r="SGV38" s="0"/>
      <c r="SGW38" s="0"/>
      <c r="SGX38" s="0"/>
      <c r="SGY38" s="0"/>
      <c r="SGZ38" s="0"/>
      <c r="SHA38" s="0"/>
      <c r="SHB38" s="0"/>
      <c r="SHC38" s="0"/>
      <c r="SHD38" s="0"/>
      <c r="SHE38" s="0"/>
      <c r="SHF38" s="0"/>
      <c r="SHG38" s="0"/>
      <c r="SHH38" s="0"/>
      <c r="SHI38" s="0"/>
      <c r="SHJ38" s="0"/>
      <c r="SHK38" s="0"/>
      <c r="SHL38" s="0"/>
      <c r="SHM38" s="0"/>
      <c r="SHN38" s="0"/>
      <c r="SHO38" s="0"/>
      <c r="SHP38" s="0"/>
      <c r="SHQ38" s="0"/>
      <c r="SHR38" s="0"/>
      <c r="SHS38" s="0"/>
      <c r="SHT38" s="0"/>
      <c r="SHU38" s="0"/>
      <c r="SHV38" s="0"/>
      <c r="SHW38" s="0"/>
      <c r="SHX38" s="0"/>
      <c r="SHY38" s="0"/>
      <c r="SHZ38" s="0"/>
      <c r="SIA38" s="0"/>
      <c r="SIB38" s="0"/>
      <c r="SIC38" s="0"/>
      <c r="SID38" s="0"/>
      <c r="SIE38" s="0"/>
      <c r="SIF38" s="0"/>
      <c r="SIG38" s="0"/>
      <c r="SIH38" s="0"/>
      <c r="SII38" s="0"/>
      <c r="SIJ38" s="0"/>
      <c r="SIK38" s="0"/>
      <c r="SIL38" s="0"/>
      <c r="SIM38" s="0"/>
      <c r="SIN38" s="0"/>
      <c r="SIO38" s="0"/>
      <c r="SIP38" s="0"/>
      <c r="SIQ38" s="0"/>
      <c r="SIR38" s="0"/>
      <c r="SIS38" s="0"/>
      <c r="SIT38" s="0"/>
      <c r="SIU38" s="0"/>
      <c r="SIV38" s="0"/>
      <c r="SIW38" s="0"/>
      <c r="SIX38" s="0"/>
      <c r="SIY38" s="0"/>
      <c r="SIZ38" s="0"/>
      <c r="SJA38" s="0"/>
      <c r="SJB38" s="0"/>
      <c r="SJC38" s="0"/>
      <c r="SJD38" s="0"/>
      <c r="SJE38" s="0"/>
      <c r="SJF38" s="0"/>
      <c r="SJG38" s="0"/>
      <c r="SJH38" s="0"/>
      <c r="SJI38" s="0"/>
      <c r="SJJ38" s="0"/>
      <c r="SJK38" s="0"/>
      <c r="SJL38" s="0"/>
      <c r="SJM38" s="0"/>
      <c r="SJN38" s="0"/>
      <c r="SJO38" s="0"/>
      <c r="SJP38" s="0"/>
      <c r="SJQ38" s="0"/>
      <c r="SJR38" s="0"/>
      <c r="SJS38" s="0"/>
      <c r="SJT38" s="0"/>
      <c r="SJU38" s="0"/>
      <c r="SJV38" s="0"/>
      <c r="SJW38" s="0"/>
      <c r="SJX38" s="0"/>
      <c r="SJY38" s="0"/>
      <c r="SJZ38" s="0"/>
      <c r="SKA38" s="0"/>
      <c r="SKB38" s="0"/>
      <c r="SKC38" s="0"/>
      <c r="SKD38" s="0"/>
      <c r="SKE38" s="0"/>
      <c r="SKF38" s="0"/>
      <c r="SKG38" s="0"/>
      <c r="SKH38" s="0"/>
      <c r="SKI38" s="0"/>
      <c r="SKJ38" s="0"/>
      <c r="SKK38" s="0"/>
      <c r="SKL38" s="0"/>
      <c r="SKM38" s="0"/>
      <c r="SKN38" s="0"/>
      <c r="SKO38" s="0"/>
      <c r="SKP38" s="0"/>
      <c r="SKQ38" s="0"/>
      <c r="SKR38" s="0"/>
      <c r="SKS38" s="0"/>
      <c r="SKT38" s="0"/>
      <c r="SKU38" s="0"/>
      <c r="SKV38" s="0"/>
      <c r="SKW38" s="0"/>
      <c r="SKX38" s="0"/>
      <c r="SKY38" s="0"/>
      <c r="SKZ38" s="0"/>
      <c r="SLA38" s="0"/>
      <c r="SLB38" s="0"/>
      <c r="SLC38" s="0"/>
      <c r="SLD38" s="0"/>
      <c r="SLE38" s="0"/>
      <c r="SLF38" s="0"/>
      <c r="SLG38" s="0"/>
      <c r="SLH38" s="0"/>
      <c r="SLI38" s="0"/>
      <c r="SLJ38" s="0"/>
      <c r="SLK38" s="0"/>
      <c r="SLL38" s="0"/>
      <c r="SLM38" s="0"/>
      <c r="SLN38" s="0"/>
      <c r="SLO38" s="0"/>
      <c r="SLP38" s="0"/>
      <c r="SLQ38" s="0"/>
      <c r="SLR38" s="0"/>
      <c r="SLS38" s="0"/>
      <c r="SLT38" s="0"/>
      <c r="SLU38" s="0"/>
      <c r="SLV38" s="0"/>
      <c r="SLW38" s="0"/>
      <c r="SLX38" s="0"/>
      <c r="SLY38" s="0"/>
      <c r="SLZ38" s="0"/>
      <c r="SMA38" s="0"/>
      <c r="SMB38" s="0"/>
      <c r="SMC38" s="0"/>
      <c r="SMD38" s="0"/>
      <c r="SME38" s="0"/>
      <c r="SMF38" s="0"/>
      <c r="SMG38" s="0"/>
      <c r="SMH38" s="0"/>
      <c r="SMI38" s="0"/>
      <c r="SMJ38" s="0"/>
      <c r="SMK38" s="0"/>
      <c r="SML38" s="0"/>
      <c r="SMM38" s="0"/>
      <c r="SMN38" s="0"/>
      <c r="SMO38" s="0"/>
      <c r="SMP38" s="0"/>
      <c r="SMQ38" s="0"/>
      <c r="SMR38" s="0"/>
      <c r="SMS38" s="0"/>
      <c r="SMT38" s="0"/>
      <c r="SMU38" s="0"/>
      <c r="SMV38" s="0"/>
      <c r="SMW38" s="0"/>
      <c r="SMX38" s="0"/>
      <c r="SMY38" s="0"/>
      <c r="SMZ38" s="0"/>
      <c r="SNA38" s="0"/>
      <c r="SNB38" s="0"/>
      <c r="SNC38" s="0"/>
      <c r="SND38" s="0"/>
      <c r="SNE38" s="0"/>
      <c r="SNF38" s="0"/>
      <c r="SNG38" s="0"/>
      <c r="SNH38" s="0"/>
      <c r="SNI38" s="0"/>
      <c r="SNJ38" s="0"/>
      <c r="SNK38" s="0"/>
      <c r="SNL38" s="0"/>
      <c r="SNM38" s="0"/>
      <c r="SNN38" s="0"/>
      <c r="SNO38" s="0"/>
      <c r="SNP38" s="0"/>
      <c r="SNQ38" s="0"/>
      <c r="SNR38" s="0"/>
      <c r="SNS38" s="0"/>
      <c r="SNT38" s="0"/>
      <c r="SNU38" s="0"/>
      <c r="SNV38" s="0"/>
      <c r="SNW38" s="0"/>
      <c r="SNX38" s="0"/>
      <c r="SNY38" s="0"/>
      <c r="SNZ38" s="0"/>
      <c r="SOA38" s="0"/>
      <c r="SOB38" s="0"/>
      <c r="SOC38" s="0"/>
      <c r="SOD38" s="0"/>
      <c r="SOE38" s="0"/>
      <c r="SOF38" s="0"/>
      <c r="SOG38" s="0"/>
      <c r="SOH38" s="0"/>
      <c r="SOI38" s="0"/>
      <c r="SOJ38" s="0"/>
      <c r="SOK38" s="0"/>
      <c r="SOL38" s="0"/>
      <c r="SOM38" s="0"/>
      <c r="SON38" s="0"/>
      <c r="SOO38" s="0"/>
      <c r="SOP38" s="0"/>
      <c r="SOQ38" s="0"/>
      <c r="SOR38" s="0"/>
      <c r="SOS38" s="0"/>
      <c r="SOT38" s="0"/>
      <c r="SOU38" s="0"/>
      <c r="SOV38" s="0"/>
      <c r="SOW38" s="0"/>
      <c r="SOX38" s="0"/>
      <c r="SOY38" s="0"/>
      <c r="SOZ38" s="0"/>
      <c r="SPA38" s="0"/>
      <c r="SPB38" s="0"/>
      <c r="SPC38" s="0"/>
      <c r="SPD38" s="0"/>
      <c r="SPE38" s="0"/>
      <c r="SPF38" s="0"/>
      <c r="SPG38" s="0"/>
      <c r="SPH38" s="0"/>
      <c r="SPI38" s="0"/>
      <c r="SPJ38" s="0"/>
      <c r="SPK38" s="0"/>
      <c r="SPL38" s="0"/>
      <c r="SPM38" s="0"/>
      <c r="SPN38" s="0"/>
      <c r="SPO38" s="0"/>
      <c r="SPP38" s="0"/>
      <c r="SPQ38" s="0"/>
      <c r="SPR38" s="0"/>
      <c r="SPS38" s="0"/>
      <c r="SPT38" s="0"/>
      <c r="SPU38" s="0"/>
      <c r="SPV38" s="0"/>
      <c r="SPW38" s="0"/>
      <c r="SPX38" s="0"/>
      <c r="SPY38" s="0"/>
      <c r="SPZ38" s="0"/>
      <c r="SQA38" s="0"/>
      <c r="SQB38" s="0"/>
      <c r="SQC38" s="0"/>
      <c r="SQD38" s="0"/>
      <c r="SQE38" s="0"/>
      <c r="SQF38" s="0"/>
      <c r="SQG38" s="0"/>
      <c r="SQH38" s="0"/>
      <c r="SQI38" s="0"/>
      <c r="SQJ38" s="0"/>
      <c r="SQK38" s="0"/>
      <c r="SQL38" s="0"/>
      <c r="SQM38" s="0"/>
      <c r="SQN38" s="0"/>
      <c r="SQO38" s="0"/>
      <c r="SQP38" s="0"/>
      <c r="SQQ38" s="0"/>
      <c r="SQR38" s="0"/>
      <c r="SQS38" s="0"/>
      <c r="SQT38" s="0"/>
      <c r="SQU38" s="0"/>
      <c r="SQV38" s="0"/>
      <c r="SQW38" s="0"/>
      <c r="SQX38" s="0"/>
      <c r="SQY38" s="0"/>
      <c r="SQZ38" s="0"/>
      <c r="SRA38" s="0"/>
      <c r="SRB38" s="0"/>
      <c r="SRC38" s="0"/>
      <c r="SRD38" s="0"/>
      <c r="SRE38" s="0"/>
      <c r="SRF38" s="0"/>
      <c r="SRG38" s="0"/>
      <c r="SRH38" s="0"/>
      <c r="SRI38" s="0"/>
      <c r="SRJ38" s="0"/>
      <c r="SRK38" s="0"/>
      <c r="SRL38" s="0"/>
      <c r="SRM38" s="0"/>
      <c r="SRN38" s="0"/>
      <c r="SRO38" s="0"/>
      <c r="SRP38" s="0"/>
      <c r="SRQ38" s="0"/>
      <c r="SRR38" s="0"/>
      <c r="SRS38" s="0"/>
      <c r="SRT38" s="0"/>
      <c r="SRU38" s="0"/>
      <c r="SRV38" s="0"/>
      <c r="SRW38" s="0"/>
      <c r="SRX38" s="0"/>
      <c r="SRY38" s="0"/>
      <c r="SRZ38" s="0"/>
      <c r="SSA38" s="0"/>
      <c r="SSB38" s="0"/>
      <c r="SSC38" s="0"/>
      <c r="SSD38" s="0"/>
      <c r="SSE38" s="0"/>
      <c r="SSF38" s="0"/>
      <c r="SSG38" s="0"/>
      <c r="SSH38" s="0"/>
      <c r="SSI38" s="0"/>
      <c r="SSJ38" s="0"/>
      <c r="SSK38" s="0"/>
      <c r="SSL38" s="0"/>
      <c r="SSM38" s="0"/>
      <c r="SSN38" s="0"/>
      <c r="SSO38" s="0"/>
      <c r="SSP38" s="0"/>
      <c r="SSQ38" s="0"/>
      <c r="SSR38" s="0"/>
      <c r="SSS38" s="0"/>
      <c r="SST38" s="0"/>
      <c r="SSU38" s="0"/>
      <c r="SSV38" s="0"/>
      <c r="SSW38" s="0"/>
      <c r="SSX38" s="0"/>
      <c r="SSY38" s="0"/>
      <c r="SSZ38" s="0"/>
      <c r="STA38" s="0"/>
      <c r="STB38" s="0"/>
      <c r="STC38" s="0"/>
      <c r="STD38" s="0"/>
      <c r="STE38" s="0"/>
      <c r="STF38" s="0"/>
      <c r="STG38" s="0"/>
      <c r="STH38" s="0"/>
      <c r="STI38" s="0"/>
      <c r="STJ38" s="0"/>
      <c r="STK38" s="0"/>
      <c r="STL38" s="0"/>
      <c r="STM38" s="0"/>
      <c r="STN38" s="0"/>
      <c r="STO38" s="0"/>
      <c r="STP38" s="0"/>
      <c r="STQ38" s="0"/>
      <c r="STR38" s="0"/>
      <c r="STS38" s="0"/>
      <c r="STT38" s="0"/>
      <c r="STU38" s="0"/>
      <c r="STV38" s="0"/>
      <c r="STW38" s="0"/>
      <c r="STX38" s="0"/>
      <c r="STY38" s="0"/>
      <c r="STZ38" s="0"/>
      <c r="SUA38" s="0"/>
      <c r="SUB38" s="0"/>
      <c r="SUC38" s="0"/>
      <c r="SUD38" s="0"/>
      <c r="SUE38" s="0"/>
      <c r="SUF38" s="0"/>
      <c r="SUG38" s="0"/>
      <c r="SUH38" s="0"/>
      <c r="SUI38" s="0"/>
      <c r="SUJ38" s="0"/>
      <c r="SUK38" s="0"/>
      <c r="SUL38" s="0"/>
      <c r="SUM38" s="0"/>
      <c r="SUN38" s="0"/>
      <c r="SUO38" s="0"/>
      <c r="SUP38" s="0"/>
      <c r="SUQ38" s="0"/>
      <c r="SUR38" s="0"/>
      <c r="SUS38" s="0"/>
      <c r="SUT38" s="0"/>
      <c r="SUU38" s="0"/>
      <c r="SUV38" s="0"/>
      <c r="SUW38" s="0"/>
      <c r="SUX38" s="0"/>
      <c r="SUY38" s="0"/>
      <c r="SUZ38" s="0"/>
      <c r="SVA38" s="0"/>
      <c r="SVB38" s="0"/>
      <c r="SVC38" s="0"/>
      <c r="SVD38" s="0"/>
      <c r="SVE38" s="0"/>
      <c r="SVF38" s="0"/>
      <c r="SVG38" s="0"/>
      <c r="SVH38" s="0"/>
      <c r="SVI38" s="0"/>
      <c r="SVJ38" s="0"/>
      <c r="SVK38" s="0"/>
      <c r="SVL38" s="0"/>
      <c r="SVM38" s="0"/>
      <c r="SVN38" s="0"/>
      <c r="SVO38" s="0"/>
      <c r="SVP38" s="0"/>
      <c r="SVQ38" s="0"/>
      <c r="SVR38" s="0"/>
      <c r="SVS38" s="0"/>
      <c r="SVT38" s="0"/>
      <c r="SVU38" s="0"/>
      <c r="SVV38" s="0"/>
      <c r="SVW38" s="0"/>
      <c r="SVX38" s="0"/>
      <c r="SVY38" s="0"/>
      <c r="SVZ38" s="0"/>
      <c r="SWA38" s="0"/>
      <c r="SWB38" s="0"/>
      <c r="SWC38" s="0"/>
      <c r="SWD38" s="0"/>
      <c r="SWE38" s="0"/>
      <c r="SWF38" s="0"/>
      <c r="SWG38" s="0"/>
      <c r="SWH38" s="0"/>
      <c r="SWI38" s="0"/>
      <c r="SWJ38" s="0"/>
      <c r="SWK38" s="0"/>
      <c r="SWL38" s="0"/>
      <c r="SWM38" s="0"/>
      <c r="SWN38" s="0"/>
      <c r="SWO38" s="0"/>
      <c r="SWP38" s="0"/>
      <c r="SWQ38" s="0"/>
      <c r="SWR38" s="0"/>
      <c r="SWS38" s="0"/>
      <c r="SWT38" s="0"/>
      <c r="SWU38" s="0"/>
      <c r="SWV38" s="0"/>
      <c r="SWW38" s="0"/>
      <c r="SWX38" s="0"/>
      <c r="SWY38" s="0"/>
      <c r="SWZ38" s="0"/>
      <c r="SXA38" s="0"/>
      <c r="SXB38" s="0"/>
      <c r="SXC38" s="0"/>
      <c r="SXD38" s="0"/>
      <c r="SXE38" s="0"/>
      <c r="SXF38" s="0"/>
      <c r="SXG38" s="0"/>
      <c r="SXH38" s="0"/>
      <c r="SXI38" s="0"/>
      <c r="SXJ38" s="0"/>
      <c r="SXK38" s="0"/>
      <c r="SXL38" s="0"/>
      <c r="SXM38" s="0"/>
      <c r="SXN38" s="0"/>
      <c r="SXO38" s="0"/>
      <c r="SXP38" s="0"/>
      <c r="SXQ38" s="0"/>
      <c r="SXR38" s="0"/>
      <c r="SXS38" s="0"/>
      <c r="SXT38" s="0"/>
      <c r="SXU38" s="0"/>
      <c r="SXV38" s="0"/>
      <c r="SXW38" s="0"/>
      <c r="SXX38" s="0"/>
      <c r="SXY38" s="0"/>
      <c r="SXZ38" s="0"/>
      <c r="SYA38" s="0"/>
      <c r="SYB38" s="0"/>
      <c r="SYC38" s="0"/>
      <c r="SYD38" s="0"/>
      <c r="SYE38" s="0"/>
      <c r="SYF38" s="0"/>
      <c r="SYG38" s="0"/>
      <c r="SYH38" s="0"/>
      <c r="SYI38" s="0"/>
      <c r="SYJ38" s="0"/>
      <c r="SYK38" s="0"/>
      <c r="SYL38" s="0"/>
      <c r="SYM38" s="0"/>
      <c r="SYN38" s="0"/>
      <c r="SYO38" s="0"/>
      <c r="SYP38" s="0"/>
      <c r="SYQ38" s="0"/>
      <c r="SYR38" s="0"/>
      <c r="SYS38" s="0"/>
      <c r="SYT38" s="0"/>
      <c r="SYU38" s="0"/>
      <c r="SYV38" s="0"/>
      <c r="SYW38" s="0"/>
      <c r="SYX38" s="0"/>
      <c r="SYY38" s="0"/>
      <c r="SYZ38" s="0"/>
      <c r="SZA38" s="0"/>
      <c r="SZB38" s="0"/>
      <c r="SZC38" s="0"/>
      <c r="SZD38" s="0"/>
      <c r="SZE38" s="0"/>
      <c r="SZF38" s="0"/>
      <c r="SZG38" s="0"/>
      <c r="SZH38" s="0"/>
      <c r="SZI38" s="0"/>
      <c r="SZJ38" s="0"/>
      <c r="SZK38" s="0"/>
      <c r="SZL38" s="0"/>
      <c r="SZM38" s="0"/>
      <c r="SZN38" s="0"/>
      <c r="SZO38" s="0"/>
      <c r="SZP38" s="0"/>
      <c r="SZQ38" s="0"/>
      <c r="SZR38" s="0"/>
      <c r="SZS38" s="0"/>
      <c r="SZT38" s="0"/>
      <c r="SZU38" s="0"/>
      <c r="SZV38" s="0"/>
      <c r="SZW38" s="0"/>
      <c r="SZX38" s="0"/>
      <c r="SZY38" s="0"/>
      <c r="SZZ38" s="0"/>
      <c r="TAA38" s="0"/>
      <c r="TAB38" s="0"/>
      <c r="TAC38" s="0"/>
      <c r="TAD38" s="0"/>
      <c r="TAE38" s="0"/>
      <c r="TAF38" s="0"/>
      <c r="TAG38" s="0"/>
      <c r="TAH38" s="0"/>
      <c r="TAI38" s="0"/>
      <c r="TAJ38" s="0"/>
      <c r="TAK38" s="0"/>
      <c r="TAL38" s="0"/>
      <c r="TAM38" s="0"/>
      <c r="TAN38" s="0"/>
      <c r="TAO38" s="0"/>
      <c r="TAP38" s="0"/>
      <c r="TAQ38" s="0"/>
      <c r="TAR38" s="0"/>
      <c r="TAS38" s="0"/>
      <c r="TAT38" s="0"/>
      <c r="TAU38" s="0"/>
      <c r="TAV38" s="0"/>
      <c r="TAW38" s="0"/>
      <c r="TAX38" s="0"/>
      <c r="TAY38" s="0"/>
      <c r="TAZ38" s="0"/>
      <c r="TBA38" s="0"/>
      <c r="TBB38" s="0"/>
      <c r="TBC38" s="0"/>
      <c r="TBD38" s="0"/>
      <c r="TBE38" s="0"/>
      <c r="TBF38" s="0"/>
      <c r="TBG38" s="0"/>
      <c r="TBH38" s="0"/>
      <c r="TBI38" s="0"/>
      <c r="TBJ38" s="0"/>
      <c r="TBK38" s="0"/>
      <c r="TBL38" s="0"/>
      <c r="TBM38" s="0"/>
      <c r="TBN38" s="0"/>
      <c r="TBO38" s="0"/>
      <c r="TBP38" s="0"/>
      <c r="TBQ38" s="0"/>
      <c r="TBR38" s="0"/>
      <c r="TBS38" s="0"/>
      <c r="TBT38" s="0"/>
      <c r="TBU38" s="0"/>
      <c r="TBV38" s="0"/>
      <c r="TBW38" s="0"/>
      <c r="TBX38" s="0"/>
      <c r="TBY38" s="0"/>
      <c r="TBZ38" s="0"/>
      <c r="TCA38" s="0"/>
      <c r="TCB38" s="0"/>
      <c r="TCC38" s="0"/>
      <c r="TCD38" s="0"/>
      <c r="TCE38" s="0"/>
      <c r="TCF38" s="0"/>
      <c r="TCG38" s="0"/>
      <c r="TCH38" s="0"/>
      <c r="TCI38" s="0"/>
      <c r="TCJ38" s="0"/>
      <c r="TCK38" s="0"/>
      <c r="TCL38" s="0"/>
      <c r="TCM38" s="0"/>
      <c r="TCN38" s="0"/>
      <c r="TCO38" s="0"/>
      <c r="TCP38" s="0"/>
      <c r="TCQ38" s="0"/>
      <c r="TCR38" s="0"/>
      <c r="TCS38" s="0"/>
      <c r="TCT38" s="0"/>
      <c r="TCU38" s="0"/>
      <c r="TCV38" s="0"/>
      <c r="TCW38" s="0"/>
      <c r="TCX38" s="0"/>
      <c r="TCY38" s="0"/>
      <c r="TCZ38" s="0"/>
      <c r="TDA38" s="0"/>
      <c r="TDB38" s="0"/>
      <c r="TDC38" s="0"/>
      <c r="TDD38" s="0"/>
      <c r="TDE38" s="0"/>
      <c r="TDF38" s="0"/>
      <c r="TDG38" s="0"/>
      <c r="TDH38" s="0"/>
      <c r="TDI38" s="0"/>
      <c r="TDJ38" s="0"/>
      <c r="TDK38" s="0"/>
      <c r="TDL38" s="0"/>
      <c r="TDM38" s="0"/>
      <c r="TDN38" s="0"/>
      <c r="TDO38" s="0"/>
      <c r="TDP38" s="0"/>
      <c r="TDQ38" s="0"/>
      <c r="TDR38" s="0"/>
      <c r="TDS38" s="0"/>
      <c r="TDT38" s="0"/>
      <c r="TDU38" s="0"/>
      <c r="TDV38" s="0"/>
      <c r="TDW38" s="0"/>
      <c r="TDX38" s="0"/>
      <c r="TDY38" s="0"/>
      <c r="TDZ38" s="0"/>
      <c r="TEA38" s="0"/>
      <c r="TEB38" s="0"/>
      <c r="TEC38" s="0"/>
      <c r="TED38" s="0"/>
      <c r="TEE38" s="0"/>
      <c r="TEF38" s="0"/>
      <c r="TEG38" s="0"/>
      <c r="TEH38" s="0"/>
      <c r="TEI38" s="0"/>
      <c r="TEJ38" s="0"/>
      <c r="TEK38" s="0"/>
      <c r="TEL38" s="0"/>
      <c r="TEM38" s="0"/>
      <c r="TEN38" s="0"/>
      <c r="TEO38" s="0"/>
      <c r="TEP38" s="0"/>
      <c r="TEQ38" s="0"/>
      <c r="TER38" s="0"/>
      <c r="TES38" s="0"/>
      <c r="TET38" s="0"/>
      <c r="TEU38" s="0"/>
      <c r="TEV38" s="0"/>
      <c r="TEW38" s="0"/>
      <c r="TEX38" s="0"/>
      <c r="TEY38" s="0"/>
      <c r="TEZ38" s="0"/>
      <c r="TFA38" s="0"/>
      <c r="TFB38" s="0"/>
      <c r="TFC38" s="0"/>
      <c r="TFD38" s="0"/>
      <c r="TFE38" s="0"/>
      <c r="TFF38" s="0"/>
      <c r="TFG38" s="0"/>
      <c r="TFH38" s="0"/>
      <c r="TFI38" s="0"/>
      <c r="TFJ38" s="0"/>
      <c r="TFK38" s="0"/>
      <c r="TFL38" s="0"/>
      <c r="TFM38" s="0"/>
      <c r="TFN38" s="0"/>
      <c r="TFO38" s="0"/>
      <c r="TFP38" s="0"/>
      <c r="TFQ38" s="0"/>
      <c r="TFR38" s="0"/>
      <c r="TFS38" s="0"/>
      <c r="TFT38" s="0"/>
      <c r="TFU38" s="0"/>
      <c r="TFV38" s="0"/>
      <c r="TFW38" s="0"/>
      <c r="TFX38" s="0"/>
      <c r="TFY38" s="0"/>
      <c r="TFZ38" s="0"/>
      <c r="TGA38" s="0"/>
      <c r="TGB38" s="0"/>
      <c r="TGC38" s="0"/>
      <c r="TGD38" s="0"/>
      <c r="TGE38" s="0"/>
      <c r="TGF38" s="0"/>
      <c r="TGG38" s="0"/>
      <c r="TGH38" s="0"/>
      <c r="TGI38" s="0"/>
      <c r="TGJ38" s="0"/>
      <c r="TGK38" s="0"/>
      <c r="TGL38" s="0"/>
      <c r="TGM38" s="0"/>
      <c r="TGN38" s="0"/>
      <c r="TGO38" s="0"/>
      <c r="TGP38" s="0"/>
      <c r="TGQ38" s="0"/>
      <c r="TGR38" s="0"/>
      <c r="TGS38" s="0"/>
      <c r="TGT38" s="0"/>
      <c r="TGU38" s="0"/>
      <c r="TGV38" s="0"/>
      <c r="TGW38" s="0"/>
      <c r="TGX38" s="0"/>
      <c r="TGY38" s="0"/>
      <c r="TGZ38" s="0"/>
      <c r="THA38" s="0"/>
      <c r="THB38" s="0"/>
      <c r="THC38" s="0"/>
      <c r="THD38" s="0"/>
      <c r="THE38" s="0"/>
      <c r="THF38" s="0"/>
      <c r="THG38" s="0"/>
      <c r="THH38" s="0"/>
      <c r="THI38" s="0"/>
      <c r="THJ38" s="0"/>
      <c r="THK38" s="0"/>
      <c r="THL38" s="0"/>
      <c r="THM38" s="0"/>
      <c r="THN38" s="0"/>
      <c r="THO38" s="0"/>
      <c r="THP38" s="0"/>
      <c r="THQ38" s="0"/>
      <c r="THR38" s="0"/>
      <c r="THS38" s="0"/>
      <c r="THT38" s="0"/>
      <c r="THU38" s="0"/>
      <c r="THV38" s="0"/>
      <c r="THW38" s="0"/>
      <c r="THX38" s="0"/>
      <c r="THY38" s="0"/>
      <c r="THZ38" s="0"/>
      <c r="TIA38" s="0"/>
      <c r="TIB38" s="0"/>
      <c r="TIC38" s="0"/>
      <c r="TID38" s="0"/>
      <c r="TIE38" s="0"/>
      <c r="TIF38" s="0"/>
      <c r="TIG38" s="0"/>
      <c r="TIH38" s="0"/>
      <c r="TII38" s="0"/>
      <c r="TIJ38" s="0"/>
      <c r="TIK38" s="0"/>
      <c r="TIL38" s="0"/>
      <c r="TIM38" s="0"/>
      <c r="TIN38" s="0"/>
      <c r="TIO38" s="0"/>
      <c r="TIP38" s="0"/>
      <c r="TIQ38" s="0"/>
      <c r="TIR38" s="0"/>
      <c r="TIS38" s="0"/>
      <c r="TIT38" s="0"/>
      <c r="TIU38" s="0"/>
      <c r="TIV38" s="0"/>
      <c r="TIW38" s="0"/>
      <c r="TIX38" s="0"/>
      <c r="TIY38" s="0"/>
      <c r="TIZ38" s="0"/>
      <c r="TJA38" s="0"/>
      <c r="TJB38" s="0"/>
      <c r="TJC38" s="0"/>
      <c r="TJD38" s="0"/>
      <c r="TJE38" s="0"/>
      <c r="TJF38" s="0"/>
      <c r="TJG38" s="0"/>
      <c r="TJH38" s="0"/>
      <c r="TJI38" s="0"/>
      <c r="TJJ38" s="0"/>
      <c r="TJK38" s="0"/>
      <c r="TJL38" s="0"/>
      <c r="TJM38" s="0"/>
      <c r="TJN38" s="0"/>
      <c r="TJO38" s="0"/>
      <c r="TJP38" s="0"/>
      <c r="TJQ38" s="0"/>
      <c r="TJR38" s="0"/>
      <c r="TJS38" s="0"/>
      <c r="TJT38" s="0"/>
      <c r="TJU38" s="0"/>
      <c r="TJV38" s="0"/>
      <c r="TJW38" s="0"/>
      <c r="TJX38" s="0"/>
      <c r="TJY38" s="0"/>
      <c r="TJZ38" s="0"/>
      <c r="TKA38" s="0"/>
      <c r="TKB38" s="0"/>
      <c r="TKC38" s="0"/>
      <c r="TKD38" s="0"/>
      <c r="TKE38" s="0"/>
      <c r="TKF38" s="0"/>
      <c r="TKG38" s="0"/>
      <c r="TKH38" s="0"/>
      <c r="TKI38" s="0"/>
      <c r="TKJ38" s="0"/>
      <c r="TKK38" s="0"/>
      <c r="TKL38" s="0"/>
      <c r="TKM38" s="0"/>
      <c r="TKN38" s="0"/>
      <c r="TKO38" s="0"/>
      <c r="TKP38" s="0"/>
      <c r="TKQ38" s="0"/>
      <c r="TKR38" s="0"/>
      <c r="TKS38" s="0"/>
      <c r="TKT38" s="0"/>
      <c r="TKU38" s="0"/>
      <c r="TKV38" s="0"/>
      <c r="TKW38" s="0"/>
      <c r="TKX38" s="0"/>
      <c r="TKY38" s="0"/>
      <c r="TKZ38" s="0"/>
      <c r="TLA38" s="0"/>
      <c r="TLB38" s="0"/>
      <c r="TLC38" s="0"/>
      <c r="TLD38" s="0"/>
      <c r="TLE38" s="0"/>
      <c r="TLF38" s="0"/>
      <c r="TLG38" s="0"/>
      <c r="TLH38" s="0"/>
      <c r="TLI38" s="0"/>
      <c r="TLJ38" s="0"/>
      <c r="TLK38" s="0"/>
      <c r="TLL38" s="0"/>
      <c r="TLM38" s="0"/>
      <c r="TLN38" s="0"/>
      <c r="TLO38" s="0"/>
      <c r="TLP38" s="0"/>
      <c r="TLQ38" s="0"/>
      <c r="TLR38" s="0"/>
      <c r="TLS38" s="0"/>
      <c r="TLT38" s="0"/>
      <c r="TLU38" s="0"/>
      <c r="TLV38" s="0"/>
      <c r="TLW38" s="0"/>
      <c r="TLX38" s="0"/>
      <c r="TLY38" s="0"/>
      <c r="TLZ38" s="0"/>
      <c r="TMA38" s="0"/>
      <c r="TMB38" s="0"/>
      <c r="TMC38" s="0"/>
      <c r="TMD38" s="0"/>
      <c r="TME38" s="0"/>
      <c r="TMF38" s="0"/>
      <c r="TMG38" s="0"/>
      <c r="TMH38" s="0"/>
      <c r="TMI38" s="0"/>
      <c r="TMJ38" s="0"/>
      <c r="TMK38" s="0"/>
      <c r="TML38" s="0"/>
      <c r="TMM38" s="0"/>
      <c r="TMN38" s="0"/>
      <c r="TMO38" s="0"/>
      <c r="TMP38" s="0"/>
      <c r="TMQ38" s="0"/>
      <c r="TMR38" s="0"/>
      <c r="TMS38" s="0"/>
      <c r="TMT38" s="0"/>
      <c r="TMU38" s="0"/>
      <c r="TMV38" s="0"/>
      <c r="TMW38" s="0"/>
      <c r="TMX38" s="0"/>
      <c r="TMY38" s="0"/>
      <c r="TMZ38" s="0"/>
      <c r="TNA38" s="0"/>
      <c r="TNB38" s="0"/>
      <c r="TNC38" s="0"/>
      <c r="TND38" s="0"/>
      <c r="TNE38" s="0"/>
      <c r="TNF38" s="0"/>
      <c r="TNG38" s="0"/>
      <c r="TNH38" s="0"/>
      <c r="TNI38" s="0"/>
      <c r="TNJ38" s="0"/>
      <c r="TNK38" s="0"/>
      <c r="TNL38" s="0"/>
      <c r="TNM38" s="0"/>
      <c r="TNN38" s="0"/>
      <c r="TNO38" s="0"/>
      <c r="TNP38" s="0"/>
      <c r="TNQ38" s="0"/>
      <c r="TNR38" s="0"/>
      <c r="TNS38" s="0"/>
      <c r="TNT38" s="0"/>
      <c r="TNU38" s="0"/>
      <c r="TNV38" s="0"/>
      <c r="TNW38" s="0"/>
      <c r="TNX38" s="0"/>
      <c r="TNY38" s="0"/>
      <c r="TNZ38" s="0"/>
      <c r="TOA38" s="0"/>
      <c r="TOB38" s="0"/>
      <c r="TOC38" s="0"/>
      <c r="TOD38" s="0"/>
      <c r="TOE38" s="0"/>
      <c r="TOF38" s="0"/>
      <c r="TOG38" s="0"/>
      <c r="TOH38" s="0"/>
      <c r="TOI38" s="0"/>
      <c r="TOJ38" s="0"/>
      <c r="TOK38" s="0"/>
      <c r="TOL38" s="0"/>
      <c r="TOM38" s="0"/>
      <c r="TON38" s="0"/>
      <c r="TOO38" s="0"/>
      <c r="TOP38" s="0"/>
      <c r="TOQ38" s="0"/>
      <c r="TOR38" s="0"/>
      <c r="TOS38" s="0"/>
      <c r="TOT38" s="0"/>
      <c r="TOU38" s="0"/>
      <c r="TOV38" s="0"/>
      <c r="TOW38" s="0"/>
      <c r="TOX38" s="0"/>
      <c r="TOY38" s="0"/>
      <c r="TOZ38" s="0"/>
      <c r="TPA38" s="0"/>
      <c r="TPB38" s="0"/>
      <c r="TPC38" s="0"/>
      <c r="TPD38" s="0"/>
      <c r="TPE38" s="0"/>
      <c r="TPF38" s="0"/>
      <c r="TPG38" s="0"/>
      <c r="TPH38" s="0"/>
      <c r="TPI38" s="0"/>
      <c r="TPJ38" s="0"/>
      <c r="TPK38" s="0"/>
      <c r="TPL38" s="0"/>
      <c r="TPM38" s="0"/>
      <c r="TPN38" s="0"/>
      <c r="TPO38" s="0"/>
      <c r="TPP38" s="0"/>
      <c r="TPQ38" s="0"/>
      <c r="TPR38" s="0"/>
      <c r="TPS38" s="0"/>
      <c r="TPT38" s="0"/>
      <c r="TPU38" s="0"/>
      <c r="TPV38" s="0"/>
      <c r="TPW38" s="0"/>
      <c r="TPX38" s="0"/>
      <c r="TPY38" s="0"/>
      <c r="TPZ38" s="0"/>
      <c r="TQA38" s="0"/>
      <c r="TQB38" s="0"/>
      <c r="TQC38" s="0"/>
      <c r="TQD38" s="0"/>
      <c r="TQE38" s="0"/>
      <c r="TQF38" s="0"/>
      <c r="TQG38" s="0"/>
      <c r="TQH38" s="0"/>
      <c r="TQI38" s="0"/>
      <c r="TQJ38" s="0"/>
      <c r="TQK38" s="0"/>
      <c r="TQL38" s="0"/>
      <c r="TQM38" s="0"/>
      <c r="TQN38" s="0"/>
      <c r="TQO38" s="0"/>
      <c r="TQP38" s="0"/>
      <c r="TQQ38" s="0"/>
      <c r="TQR38" s="0"/>
      <c r="TQS38" s="0"/>
      <c r="TQT38" s="0"/>
      <c r="TQU38" s="0"/>
      <c r="TQV38" s="0"/>
      <c r="TQW38" s="0"/>
      <c r="TQX38" s="0"/>
      <c r="TQY38" s="0"/>
      <c r="TQZ38" s="0"/>
      <c r="TRA38" s="0"/>
      <c r="TRB38" s="0"/>
      <c r="TRC38" s="0"/>
      <c r="TRD38" s="0"/>
      <c r="TRE38" s="0"/>
      <c r="TRF38" s="0"/>
      <c r="TRG38" s="0"/>
      <c r="TRH38" s="0"/>
      <c r="TRI38" s="0"/>
      <c r="TRJ38" s="0"/>
      <c r="TRK38" s="0"/>
      <c r="TRL38" s="0"/>
      <c r="TRM38" s="0"/>
      <c r="TRN38" s="0"/>
      <c r="TRO38" s="0"/>
      <c r="TRP38" s="0"/>
      <c r="TRQ38" s="0"/>
      <c r="TRR38" s="0"/>
      <c r="TRS38" s="0"/>
      <c r="TRT38" s="0"/>
      <c r="TRU38" s="0"/>
      <c r="TRV38" s="0"/>
      <c r="TRW38" s="0"/>
      <c r="TRX38" s="0"/>
      <c r="TRY38" s="0"/>
      <c r="TRZ38" s="0"/>
      <c r="TSA38" s="0"/>
      <c r="TSB38" s="0"/>
      <c r="TSC38" s="0"/>
      <c r="TSD38" s="0"/>
      <c r="TSE38" s="0"/>
      <c r="TSF38" s="0"/>
      <c r="TSG38" s="0"/>
      <c r="TSH38" s="0"/>
      <c r="TSI38" s="0"/>
      <c r="TSJ38" s="0"/>
      <c r="TSK38" s="0"/>
      <c r="TSL38" s="0"/>
      <c r="TSM38" s="0"/>
      <c r="TSN38" s="0"/>
      <c r="TSO38" s="0"/>
      <c r="TSP38" s="0"/>
      <c r="TSQ38" s="0"/>
      <c r="TSR38" s="0"/>
      <c r="TSS38" s="0"/>
      <c r="TST38" s="0"/>
      <c r="TSU38" s="0"/>
      <c r="TSV38" s="0"/>
      <c r="TSW38" s="0"/>
      <c r="TSX38" s="0"/>
      <c r="TSY38" s="0"/>
      <c r="TSZ38" s="0"/>
      <c r="TTA38" s="0"/>
      <c r="TTB38" s="0"/>
      <c r="TTC38" s="0"/>
      <c r="TTD38" s="0"/>
      <c r="TTE38" s="0"/>
      <c r="TTF38" s="0"/>
      <c r="TTG38" s="0"/>
      <c r="TTH38" s="0"/>
      <c r="TTI38" s="0"/>
      <c r="TTJ38" s="0"/>
      <c r="TTK38" s="0"/>
      <c r="TTL38" s="0"/>
      <c r="TTM38" s="0"/>
      <c r="TTN38" s="0"/>
      <c r="TTO38" s="0"/>
      <c r="TTP38" s="0"/>
      <c r="TTQ38" s="0"/>
      <c r="TTR38" s="0"/>
      <c r="TTS38" s="0"/>
      <c r="TTT38" s="0"/>
      <c r="TTU38" s="0"/>
      <c r="TTV38" s="0"/>
      <c r="TTW38" s="0"/>
      <c r="TTX38" s="0"/>
      <c r="TTY38" s="0"/>
      <c r="TTZ38" s="0"/>
      <c r="TUA38" s="0"/>
      <c r="TUB38" s="0"/>
      <c r="TUC38" s="0"/>
      <c r="TUD38" s="0"/>
      <c r="TUE38" s="0"/>
      <c r="TUF38" s="0"/>
      <c r="TUG38" s="0"/>
      <c r="TUH38" s="0"/>
      <c r="TUI38" s="0"/>
      <c r="TUJ38" s="0"/>
      <c r="TUK38" s="0"/>
      <c r="TUL38" s="0"/>
      <c r="TUM38" s="0"/>
      <c r="TUN38" s="0"/>
      <c r="TUO38" s="0"/>
      <c r="TUP38" s="0"/>
      <c r="TUQ38" s="0"/>
      <c r="TUR38" s="0"/>
      <c r="TUS38" s="0"/>
      <c r="TUT38" s="0"/>
      <c r="TUU38" s="0"/>
      <c r="TUV38" s="0"/>
      <c r="TUW38" s="0"/>
      <c r="TUX38" s="0"/>
      <c r="TUY38" s="0"/>
      <c r="TUZ38" s="0"/>
      <c r="TVA38" s="0"/>
      <c r="TVB38" s="0"/>
      <c r="TVC38" s="0"/>
      <c r="TVD38" s="0"/>
      <c r="TVE38" s="0"/>
      <c r="TVF38" s="0"/>
      <c r="TVG38" s="0"/>
      <c r="TVH38" s="0"/>
      <c r="TVI38" s="0"/>
      <c r="TVJ38" s="0"/>
      <c r="TVK38" s="0"/>
      <c r="TVL38" s="0"/>
      <c r="TVM38" s="0"/>
      <c r="TVN38" s="0"/>
      <c r="TVO38" s="0"/>
      <c r="TVP38" s="0"/>
      <c r="TVQ38" s="0"/>
      <c r="TVR38" s="0"/>
      <c r="TVS38" s="0"/>
      <c r="TVT38" s="0"/>
      <c r="TVU38" s="0"/>
      <c r="TVV38" s="0"/>
      <c r="TVW38" s="0"/>
      <c r="TVX38" s="0"/>
      <c r="TVY38" s="0"/>
      <c r="TVZ38" s="0"/>
      <c r="TWA38" s="0"/>
      <c r="TWB38" s="0"/>
      <c r="TWC38" s="0"/>
      <c r="TWD38" s="0"/>
      <c r="TWE38" s="0"/>
      <c r="TWF38" s="0"/>
      <c r="TWG38" s="0"/>
      <c r="TWH38" s="0"/>
      <c r="TWI38" s="0"/>
      <c r="TWJ38" s="0"/>
      <c r="TWK38" s="0"/>
      <c r="TWL38" s="0"/>
      <c r="TWM38" s="0"/>
      <c r="TWN38" s="0"/>
      <c r="TWO38" s="0"/>
      <c r="TWP38" s="0"/>
      <c r="TWQ38" s="0"/>
      <c r="TWR38" s="0"/>
      <c r="TWS38" s="0"/>
      <c r="TWT38" s="0"/>
      <c r="TWU38" s="0"/>
      <c r="TWV38" s="0"/>
      <c r="TWW38" s="0"/>
      <c r="TWX38" s="0"/>
      <c r="TWY38" s="0"/>
      <c r="TWZ38" s="0"/>
      <c r="TXA38" s="0"/>
      <c r="TXB38" s="0"/>
      <c r="TXC38" s="0"/>
      <c r="TXD38" s="0"/>
      <c r="TXE38" s="0"/>
      <c r="TXF38" s="0"/>
      <c r="TXG38" s="0"/>
      <c r="TXH38" s="0"/>
      <c r="TXI38" s="0"/>
      <c r="TXJ38" s="0"/>
      <c r="TXK38" s="0"/>
      <c r="TXL38" s="0"/>
      <c r="TXM38" s="0"/>
      <c r="TXN38" s="0"/>
      <c r="TXO38" s="0"/>
      <c r="TXP38" s="0"/>
      <c r="TXQ38" s="0"/>
      <c r="TXR38" s="0"/>
      <c r="TXS38" s="0"/>
      <c r="TXT38" s="0"/>
      <c r="TXU38" s="0"/>
      <c r="TXV38" s="0"/>
      <c r="TXW38" s="0"/>
      <c r="TXX38" s="0"/>
      <c r="TXY38" s="0"/>
      <c r="TXZ38" s="0"/>
      <c r="TYA38" s="0"/>
      <c r="TYB38" s="0"/>
      <c r="TYC38" s="0"/>
      <c r="TYD38" s="0"/>
      <c r="TYE38" s="0"/>
      <c r="TYF38" s="0"/>
      <c r="TYG38" s="0"/>
      <c r="TYH38" s="0"/>
      <c r="TYI38" s="0"/>
      <c r="TYJ38" s="0"/>
      <c r="TYK38" s="0"/>
      <c r="TYL38" s="0"/>
      <c r="TYM38" s="0"/>
      <c r="TYN38" s="0"/>
      <c r="TYO38" s="0"/>
      <c r="TYP38" s="0"/>
      <c r="TYQ38" s="0"/>
      <c r="TYR38" s="0"/>
      <c r="TYS38" s="0"/>
      <c r="TYT38" s="0"/>
      <c r="TYU38" s="0"/>
      <c r="TYV38" s="0"/>
      <c r="TYW38" s="0"/>
      <c r="TYX38" s="0"/>
      <c r="TYY38" s="0"/>
      <c r="TYZ38" s="0"/>
      <c r="TZA38" s="0"/>
      <c r="TZB38" s="0"/>
      <c r="TZC38" s="0"/>
      <c r="TZD38" s="0"/>
      <c r="TZE38" s="0"/>
      <c r="TZF38" s="0"/>
      <c r="TZG38" s="0"/>
      <c r="TZH38" s="0"/>
      <c r="TZI38" s="0"/>
      <c r="TZJ38" s="0"/>
      <c r="TZK38" s="0"/>
      <c r="TZL38" s="0"/>
      <c r="TZM38" s="0"/>
      <c r="TZN38" s="0"/>
      <c r="TZO38" s="0"/>
      <c r="TZP38" s="0"/>
      <c r="TZQ38" s="0"/>
      <c r="TZR38" s="0"/>
      <c r="TZS38" s="0"/>
      <c r="TZT38" s="0"/>
      <c r="TZU38" s="0"/>
      <c r="TZV38" s="0"/>
      <c r="TZW38" s="0"/>
      <c r="TZX38" s="0"/>
      <c r="TZY38" s="0"/>
      <c r="TZZ38" s="0"/>
      <c r="UAA38" s="0"/>
      <c r="UAB38" s="0"/>
      <c r="UAC38" s="0"/>
      <c r="UAD38" s="0"/>
      <c r="UAE38" s="0"/>
      <c r="UAF38" s="0"/>
      <c r="UAG38" s="0"/>
      <c r="UAH38" s="0"/>
      <c r="UAI38" s="0"/>
      <c r="UAJ38" s="0"/>
      <c r="UAK38" s="0"/>
      <c r="UAL38" s="0"/>
      <c r="UAM38" s="0"/>
      <c r="UAN38" s="0"/>
      <c r="UAO38" s="0"/>
      <c r="UAP38" s="0"/>
      <c r="UAQ38" s="0"/>
      <c r="UAR38" s="0"/>
      <c r="UAS38" s="0"/>
      <c r="UAT38" s="0"/>
      <c r="UAU38" s="0"/>
      <c r="UAV38" s="0"/>
      <c r="UAW38" s="0"/>
      <c r="UAX38" s="0"/>
      <c r="UAY38" s="0"/>
      <c r="UAZ38" s="0"/>
      <c r="UBA38" s="0"/>
      <c r="UBB38" s="0"/>
      <c r="UBC38" s="0"/>
      <c r="UBD38" s="0"/>
      <c r="UBE38" s="0"/>
      <c r="UBF38" s="0"/>
      <c r="UBG38" s="0"/>
      <c r="UBH38" s="0"/>
      <c r="UBI38" s="0"/>
      <c r="UBJ38" s="0"/>
      <c r="UBK38" s="0"/>
      <c r="UBL38" s="0"/>
      <c r="UBM38" s="0"/>
      <c r="UBN38" s="0"/>
      <c r="UBO38" s="0"/>
      <c r="UBP38" s="0"/>
      <c r="UBQ38" s="0"/>
      <c r="UBR38" s="0"/>
      <c r="UBS38" s="0"/>
      <c r="UBT38" s="0"/>
      <c r="UBU38" s="0"/>
      <c r="UBV38" s="0"/>
      <c r="UBW38" s="0"/>
      <c r="UBX38" s="0"/>
      <c r="UBY38" s="0"/>
      <c r="UBZ38" s="0"/>
      <c r="UCA38" s="0"/>
      <c r="UCB38" s="0"/>
      <c r="UCC38" s="0"/>
      <c r="UCD38" s="0"/>
      <c r="UCE38" s="0"/>
      <c r="UCF38" s="0"/>
      <c r="UCG38" s="0"/>
      <c r="UCH38" s="0"/>
      <c r="UCI38" s="0"/>
      <c r="UCJ38" s="0"/>
      <c r="UCK38" s="0"/>
      <c r="UCL38" s="0"/>
      <c r="UCM38" s="0"/>
      <c r="UCN38" s="0"/>
      <c r="UCO38" s="0"/>
      <c r="UCP38" s="0"/>
      <c r="UCQ38" s="0"/>
      <c r="UCR38" s="0"/>
      <c r="UCS38" s="0"/>
      <c r="UCT38" s="0"/>
      <c r="UCU38" s="0"/>
      <c r="UCV38" s="0"/>
      <c r="UCW38" s="0"/>
      <c r="UCX38" s="0"/>
      <c r="UCY38" s="0"/>
      <c r="UCZ38" s="0"/>
      <c r="UDA38" s="0"/>
      <c r="UDB38" s="0"/>
      <c r="UDC38" s="0"/>
      <c r="UDD38" s="0"/>
      <c r="UDE38" s="0"/>
      <c r="UDF38" s="0"/>
      <c r="UDG38" s="0"/>
      <c r="UDH38" s="0"/>
      <c r="UDI38" s="0"/>
      <c r="UDJ38" s="0"/>
      <c r="UDK38" s="0"/>
      <c r="UDL38" s="0"/>
      <c r="UDM38" s="0"/>
      <c r="UDN38" s="0"/>
      <c r="UDO38" s="0"/>
      <c r="UDP38" s="0"/>
      <c r="UDQ38" s="0"/>
      <c r="UDR38" s="0"/>
      <c r="UDS38" s="0"/>
      <c r="UDT38" s="0"/>
      <c r="UDU38" s="0"/>
      <c r="UDV38" s="0"/>
      <c r="UDW38" s="0"/>
      <c r="UDX38" s="0"/>
      <c r="UDY38" s="0"/>
      <c r="UDZ38" s="0"/>
      <c r="UEA38" s="0"/>
      <c r="UEB38" s="0"/>
      <c r="UEC38" s="0"/>
      <c r="UED38" s="0"/>
      <c r="UEE38" s="0"/>
      <c r="UEF38" s="0"/>
      <c r="UEG38" s="0"/>
      <c r="UEH38" s="0"/>
      <c r="UEI38" s="0"/>
      <c r="UEJ38" s="0"/>
      <c r="UEK38" s="0"/>
      <c r="UEL38" s="0"/>
      <c r="UEM38" s="0"/>
      <c r="UEN38" s="0"/>
      <c r="UEO38" s="0"/>
      <c r="UEP38" s="0"/>
      <c r="UEQ38" s="0"/>
      <c r="UER38" s="0"/>
      <c r="UES38" s="0"/>
      <c r="UET38" s="0"/>
      <c r="UEU38" s="0"/>
      <c r="UEV38" s="0"/>
      <c r="UEW38" s="0"/>
      <c r="UEX38" s="0"/>
      <c r="UEY38" s="0"/>
      <c r="UEZ38" s="0"/>
      <c r="UFA38" s="0"/>
      <c r="UFB38" s="0"/>
      <c r="UFC38" s="0"/>
      <c r="UFD38" s="0"/>
      <c r="UFE38" s="0"/>
      <c r="UFF38" s="0"/>
      <c r="UFG38" s="0"/>
      <c r="UFH38" s="0"/>
      <c r="UFI38" s="0"/>
      <c r="UFJ38" s="0"/>
      <c r="UFK38" s="0"/>
      <c r="UFL38" s="0"/>
      <c r="UFM38" s="0"/>
      <c r="UFN38" s="0"/>
      <c r="UFO38" s="0"/>
      <c r="UFP38" s="0"/>
      <c r="UFQ38" s="0"/>
      <c r="UFR38" s="0"/>
      <c r="UFS38" s="0"/>
      <c r="UFT38" s="0"/>
      <c r="UFU38" s="0"/>
      <c r="UFV38" s="0"/>
      <c r="UFW38" s="0"/>
      <c r="UFX38" s="0"/>
      <c r="UFY38" s="0"/>
      <c r="UFZ38" s="0"/>
      <c r="UGA38" s="0"/>
      <c r="UGB38" s="0"/>
      <c r="UGC38" s="0"/>
      <c r="UGD38" s="0"/>
      <c r="UGE38" s="0"/>
      <c r="UGF38" s="0"/>
      <c r="UGG38" s="0"/>
      <c r="UGH38" s="0"/>
      <c r="UGI38" s="0"/>
      <c r="UGJ38" s="0"/>
      <c r="UGK38" s="0"/>
      <c r="UGL38" s="0"/>
      <c r="UGM38" s="0"/>
      <c r="UGN38" s="0"/>
      <c r="UGO38" s="0"/>
      <c r="UGP38" s="0"/>
      <c r="UGQ38" s="0"/>
      <c r="UGR38" s="0"/>
      <c r="UGS38" s="0"/>
      <c r="UGT38" s="0"/>
      <c r="UGU38" s="0"/>
      <c r="UGV38" s="0"/>
      <c r="UGW38" s="0"/>
      <c r="UGX38" s="0"/>
      <c r="UGY38" s="0"/>
      <c r="UGZ38" s="0"/>
      <c r="UHA38" s="0"/>
      <c r="UHB38" s="0"/>
      <c r="UHC38" s="0"/>
      <c r="UHD38" s="0"/>
      <c r="UHE38" s="0"/>
      <c r="UHF38" s="0"/>
      <c r="UHG38" s="0"/>
      <c r="UHH38" s="0"/>
      <c r="UHI38" s="0"/>
      <c r="UHJ38" s="0"/>
      <c r="UHK38" s="0"/>
      <c r="UHL38" s="0"/>
      <c r="UHM38" s="0"/>
      <c r="UHN38" s="0"/>
      <c r="UHO38" s="0"/>
      <c r="UHP38" s="0"/>
      <c r="UHQ38" s="0"/>
      <c r="UHR38" s="0"/>
      <c r="UHS38" s="0"/>
      <c r="UHT38" s="0"/>
      <c r="UHU38" s="0"/>
      <c r="UHV38" s="0"/>
      <c r="UHW38" s="0"/>
      <c r="UHX38" s="0"/>
      <c r="UHY38" s="0"/>
      <c r="UHZ38" s="0"/>
      <c r="UIA38" s="0"/>
      <c r="UIB38" s="0"/>
      <c r="UIC38" s="0"/>
      <c r="UID38" s="0"/>
      <c r="UIE38" s="0"/>
      <c r="UIF38" s="0"/>
      <c r="UIG38" s="0"/>
      <c r="UIH38" s="0"/>
      <c r="UII38" s="0"/>
      <c r="UIJ38" s="0"/>
      <c r="UIK38" s="0"/>
      <c r="UIL38" s="0"/>
      <c r="UIM38" s="0"/>
      <c r="UIN38" s="0"/>
      <c r="UIO38" s="0"/>
      <c r="UIP38" s="0"/>
      <c r="UIQ38" s="0"/>
      <c r="UIR38" s="0"/>
      <c r="UIS38" s="0"/>
      <c r="UIT38" s="0"/>
      <c r="UIU38" s="0"/>
      <c r="UIV38" s="0"/>
      <c r="UIW38" s="0"/>
      <c r="UIX38" s="0"/>
      <c r="UIY38" s="0"/>
      <c r="UIZ38" s="0"/>
      <c r="UJA38" s="0"/>
      <c r="UJB38" s="0"/>
      <c r="UJC38" s="0"/>
      <c r="UJD38" s="0"/>
      <c r="UJE38" s="0"/>
      <c r="UJF38" s="0"/>
      <c r="UJG38" s="0"/>
      <c r="UJH38" s="0"/>
      <c r="UJI38" s="0"/>
      <c r="UJJ38" s="0"/>
      <c r="UJK38" s="0"/>
      <c r="UJL38" s="0"/>
      <c r="UJM38" s="0"/>
      <c r="UJN38" s="0"/>
      <c r="UJO38" s="0"/>
      <c r="UJP38" s="0"/>
      <c r="UJQ38" s="0"/>
      <c r="UJR38" s="0"/>
      <c r="UJS38" s="0"/>
      <c r="UJT38" s="0"/>
      <c r="UJU38" s="0"/>
      <c r="UJV38" s="0"/>
      <c r="UJW38" s="0"/>
      <c r="UJX38" s="0"/>
      <c r="UJY38" s="0"/>
      <c r="UJZ38" s="0"/>
      <c r="UKA38" s="0"/>
      <c r="UKB38" s="0"/>
      <c r="UKC38" s="0"/>
      <c r="UKD38" s="0"/>
      <c r="UKE38" s="0"/>
      <c r="UKF38" s="0"/>
      <c r="UKG38" s="0"/>
      <c r="UKH38" s="0"/>
      <c r="UKI38" s="0"/>
      <c r="UKJ38" s="0"/>
      <c r="UKK38" s="0"/>
      <c r="UKL38" s="0"/>
      <c r="UKM38" s="0"/>
      <c r="UKN38" s="0"/>
      <c r="UKO38" s="0"/>
      <c r="UKP38" s="0"/>
      <c r="UKQ38" s="0"/>
      <c r="UKR38" s="0"/>
      <c r="UKS38" s="0"/>
      <c r="UKT38" s="0"/>
      <c r="UKU38" s="0"/>
      <c r="UKV38" s="0"/>
      <c r="UKW38" s="0"/>
      <c r="UKX38" s="0"/>
      <c r="UKY38" s="0"/>
      <c r="UKZ38" s="0"/>
      <c r="ULA38" s="0"/>
      <c r="ULB38" s="0"/>
      <c r="ULC38" s="0"/>
      <c r="ULD38" s="0"/>
      <c r="ULE38" s="0"/>
      <c r="ULF38" s="0"/>
      <c r="ULG38" s="0"/>
      <c r="ULH38" s="0"/>
      <c r="ULI38" s="0"/>
      <c r="ULJ38" s="0"/>
      <c r="ULK38" s="0"/>
      <c r="ULL38" s="0"/>
      <c r="ULM38" s="0"/>
      <c r="ULN38" s="0"/>
      <c r="ULO38" s="0"/>
      <c r="ULP38" s="0"/>
      <c r="ULQ38" s="0"/>
      <c r="ULR38" s="0"/>
      <c r="ULS38" s="0"/>
      <c r="ULT38" s="0"/>
      <c r="ULU38" s="0"/>
      <c r="ULV38" s="0"/>
      <c r="ULW38" s="0"/>
      <c r="ULX38" s="0"/>
      <c r="ULY38" s="0"/>
      <c r="ULZ38" s="0"/>
      <c r="UMA38" s="0"/>
      <c r="UMB38" s="0"/>
      <c r="UMC38" s="0"/>
      <c r="UMD38" s="0"/>
      <c r="UME38" s="0"/>
      <c r="UMF38" s="0"/>
      <c r="UMG38" s="0"/>
      <c r="UMH38" s="0"/>
      <c r="UMI38" s="0"/>
      <c r="UMJ38" s="0"/>
      <c r="UMK38" s="0"/>
      <c r="UML38" s="0"/>
      <c r="UMM38" s="0"/>
      <c r="UMN38" s="0"/>
      <c r="UMO38" s="0"/>
      <c r="UMP38" s="0"/>
      <c r="UMQ38" s="0"/>
      <c r="UMR38" s="0"/>
      <c r="UMS38" s="0"/>
      <c r="UMT38" s="0"/>
      <c r="UMU38" s="0"/>
      <c r="UMV38" s="0"/>
      <c r="UMW38" s="0"/>
      <c r="UMX38" s="0"/>
      <c r="UMY38" s="0"/>
      <c r="UMZ38" s="0"/>
      <c r="UNA38" s="0"/>
      <c r="UNB38" s="0"/>
      <c r="UNC38" s="0"/>
      <c r="UND38" s="0"/>
      <c r="UNE38" s="0"/>
      <c r="UNF38" s="0"/>
      <c r="UNG38" s="0"/>
      <c r="UNH38" s="0"/>
      <c r="UNI38" s="0"/>
      <c r="UNJ38" s="0"/>
      <c r="UNK38" s="0"/>
      <c r="UNL38" s="0"/>
      <c r="UNM38" s="0"/>
      <c r="UNN38" s="0"/>
      <c r="UNO38" s="0"/>
      <c r="UNP38" s="0"/>
      <c r="UNQ38" s="0"/>
      <c r="UNR38" s="0"/>
      <c r="UNS38" s="0"/>
      <c r="UNT38" s="0"/>
      <c r="UNU38" s="0"/>
      <c r="UNV38" s="0"/>
      <c r="UNW38" s="0"/>
      <c r="UNX38" s="0"/>
      <c r="UNY38" s="0"/>
      <c r="UNZ38" s="0"/>
      <c r="UOA38" s="0"/>
      <c r="UOB38" s="0"/>
      <c r="UOC38" s="0"/>
      <c r="UOD38" s="0"/>
      <c r="UOE38" s="0"/>
      <c r="UOF38" s="0"/>
      <c r="UOG38" s="0"/>
      <c r="UOH38" s="0"/>
      <c r="UOI38" s="0"/>
      <c r="UOJ38" s="0"/>
      <c r="UOK38" s="0"/>
      <c r="UOL38" s="0"/>
      <c r="UOM38" s="0"/>
      <c r="UON38" s="0"/>
      <c r="UOO38" s="0"/>
      <c r="UOP38" s="0"/>
      <c r="UOQ38" s="0"/>
      <c r="UOR38" s="0"/>
      <c r="UOS38" s="0"/>
      <c r="UOT38" s="0"/>
      <c r="UOU38" s="0"/>
      <c r="UOV38" s="0"/>
      <c r="UOW38" s="0"/>
      <c r="UOX38" s="0"/>
      <c r="UOY38" s="0"/>
      <c r="UOZ38" s="0"/>
      <c r="UPA38" s="0"/>
      <c r="UPB38" s="0"/>
      <c r="UPC38" s="0"/>
      <c r="UPD38" s="0"/>
      <c r="UPE38" s="0"/>
      <c r="UPF38" s="0"/>
      <c r="UPG38" s="0"/>
      <c r="UPH38" s="0"/>
      <c r="UPI38" s="0"/>
      <c r="UPJ38" s="0"/>
      <c r="UPK38" s="0"/>
      <c r="UPL38" s="0"/>
      <c r="UPM38" s="0"/>
      <c r="UPN38" s="0"/>
      <c r="UPO38" s="0"/>
      <c r="UPP38" s="0"/>
      <c r="UPQ38" s="0"/>
      <c r="UPR38" s="0"/>
      <c r="UPS38" s="0"/>
      <c r="UPT38" s="0"/>
      <c r="UPU38" s="0"/>
      <c r="UPV38" s="0"/>
      <c r="UPW38" s="0"/>
      <c r="UPX38" s="0"/>
      <c r="UPY38" s="0"/>
      <c r="UPZ38" s="0"/>
      <c r="UQA38" s="0"/>
      <c r="UQB38" s="0"/>
      <c r="UQC38" s="0"/>
      <c r="UQD38" s="0"/>
      <c r="UQE38" s="0"/>
      <c r="UQF38" s="0"/>
      <c r="UQG38" s="0"/>
      <c r="UQH38" s="0"/>
      <c r="UQI38" s="0"/>
      <c r="UQJ38" s="0"/>
      <c r="UQK38" s="0"/>
      <c r="UQL38" s="0"/>
      <c r="UQM38" s="0"/>
      <c r="UQN38" s="0"/>
      <c r="UQO38" s="0"/>
      <c r="UQP38" s="0"/>
      <c r="UQQ38" s="0"/>
      <c r="UQR38" s="0"/>
      <c r="UQS38" s="0"/>
      <c r="UQT38" s="0"/>
      <c r="UQU38" s="0"/>
      <c r="UQV38" s="0"/>
      <c r="UQW38" s="0"/>
      <c r="UQX38" s="0"/>
      <c r="UQY38" s="0"/>
      <c r="UQZ38" s="0"/>
      <c r="URA38" s="0"/>
      <c r="URB38" s="0"/>
      <c r="URC38" s="0"/>
      <c r="URD38" s="0"/>
      <c r="URE38" s="0"/>
      <c r="URF38" s="0"/>
      <c r="URG38" s="0"/>
      <c r="URH38" s="0"/>
      <c r="URI38" s="0"/>
      <c r="URJ38" s="0"/>
      <c r="URK38" s="0"/>
      <c r="URL38" s="0"/>
      <c r="URM38" s="0"/>
      <c r="URN38" s="0"/>
      <c r="URO38" s="0"/>
      <c r="URP38" s="0"/>
      <c r="URQ38" s="0"/>
      <c r="URR38" s="0"/>
      <c r="URS38" s="0"/>
      <c r="URT38" s="0"/>
      <c r="URU38" s="0"/>
      <c r="URV38" s="0"/>
      <c r="URW38" s="0"/>
      <c r="URX38" s="0"/>
      <c r="URY38" s="0"/>
      <c r="URZ38" s="0"/>
      <c r="USA38" s="0"/>
      <c r="USB38" s="0"/>
      <c r="USC38" s="0"/>
      <c r="USD38" s="0"/>
      <c r="USE38" s="0"/>
      <c r="USF38" s="0"/>
      <c r="USG38" s="0"/>
      <c r="USH38" s="0"/>
      <c r="USI38" s="0"/>
      <c r="USJ38" s="0"/>
      <c r="USK38" s="0"/>
      <c r="USL38" s="0"/>
      <c r="USM38" s="0"/>
      <c r="USN38" s="0"/>
      <c r="USO38" s="0"/>
      <c r="USP38" s="0"/>
      <c r="USQ38" s="0"/>
      <c r="USR38" s="0"/>
      <c r="USS38" s="0"/>
      <c r="UST38" s="0"/>
      <c r="USU38" s="0"/>
      <c r="USV38" s="0"/>
      <c r="USW38" s="0"/>
      <c r="USX38" s="0"/>
      <c r="USY38" s="0"/>
      <c r="USZ38" s="0"/>
      <c r="UTA38" s="0"/>
      <c r="UTB38" s="0"/>
      <c r="UTC38" s="0"/>
      <c r="UTD38" s="0"/>
      <c r="UTE38" s="0"/>
      <c r="UTF38" s="0"/>
      <c r="UTG38" s="0"/>
      <c r="UTH38" s="0"/>
      <c r="UTI38" s="0"/>
      <c r="UTJ38" s="0"/>
      <c r="UTK38" s="0"/>
      <c r="UTL38" s="0"/>
      <c r="UTM38" s="0"/>
      <c r="UTN38" s="0"/>
      <c r="UTO38" s="0"/>
      <c r="UTP38" s="0"/>
      <c r="UTQ38" s="0"/>
      <c r="UTR38" s="0"/>
      <c r="UTS38" s="0"/>
      <c r="UTT38" s="0"/>
      <c r="UTU38" s="0"/>
      <c r="UTV38" s="0"/>
      <c r="UTW38" s="0"/>
      <c r="UTX38" s="0"/>
      <c r="UTY38" s="0"/>
      <c r="UTZ38" s="0"/>
      <c r="UUA38" s="0"/>
      <c r="UUB38" s="0"/>
      <c r="UUC38" s="0"/>
      <c r="UUD38" s="0"/>
      <c r="UUE38" s="0"/>
      <c r="UUF38" s="0"/>
      <c r="UUG38" s="0"/>
      <c r="UUH38" s="0"/>
      <c r="UUI38" s="0"/>
      <c r="UUJ38" s="0"/>
      <c r="UUK38" s="0"/>
      <c r="UUL38" s="0"/>
      <c r="UUM38" s="0"/>
      <c r="UUN38" s="0"/>
      <c r="UUO38" s="0"/>
      <c r="UUP38" s="0"/>
      <c r="UUQ38" s="0"/>
      <c r="UUR38" s="0"/>
      <c r="UUS38" s="0"/>
      <c r="UUT38" s="0"/>
      <c r="UUU38" s="0"/>
      <c r="UUV38" s="0"/>
      <c r="UUW38" s="0"/>
      <c r="UUX38" s="0"/>
      <c r="UUY38" s="0"/>
      <c r="UUZ38" s="0"/>
      <c r="UVA38" s="0"/>
      <c r="UVB38" s="0"/>
      <c r="UVC38" s="0"/>
      <c r="UVD38" s="0"/>
      <c r="UVE38" s="0"/>
      <c r="UVF38" s="0"/>
      <c r="UVG38" s="0"/>
      <c r="UVH38" s="0"/>
      <c r="UVI38" s="0"/>
      <c r="UVJ38" s="0"/>
      <c r="UVK38" s="0"/>
      <c r="UVL38" s="0"/>
      <c r="UVM38" s="0"/>
      <c r="UVN38" s="0"/>
      <c r="UVO38" s="0"/>
      <c r="UVP38" s="0"/>
      <c r="UVQ38" s="0"/>
      <c r="UVR38" s="0"/>
      <c r="UVS38" s="0"/>
      <c r="UVT38" s="0"/>
      <c r="UVU38" s="0"/>
      <c r="UVV38" s="0"/>
      <c r="UVW38" s="0"/>
      <c r="UVX38" s="0"/>
      <c r="UVY38" s="0"/>
      <c r="UVZ38" s="0"/>
      <c r="UWA38" s="0"/>
      <c r="UWB38" s="0"/>
      <c r="UWC38" s="0"/>
      <c r="UWD38" s="0"/>
      <c r="UWE38" s="0"/>
      <c r="UWF38" s="0"/>
      <c r="UWG38" s="0"/>
      <c r="UWH38" s="0"/>
      <c r="UWI38" s="0"/>
      <c r="UWJ38" s="0"/>
      <c r="UWK38" s="0"/>
      <c r="UWL38" s="0"/>
      <c r="UWM38" s="0"/>
      <c r="UWN38" s="0"/>
      <c r="UWO38" s="0"/>
      <c r="UWP38" s="0"/>
      <c r="UWQ38" s="0"/>
      <c r="UWR38" s="0"/>
      <c r="UWS38" s="0"/>
      <c r="UWT38" s="0"/>
      <c r="UWU38" s="0"/>
      <c r="UWV38" s="0"/>
      <c r="UWW38" s="0"/>
      <c r="UWX38" s="0"/>
      <c r="UWY38" s="0"/>
      <c r="UWZ38" s="0"/>
      <c r="UXA38" s="0"/>
      <c r="UXB38" s="0"/>
      <c r="UXC38" s="0"/>
      <c r="UXD38" s="0"/>
      <c r="UXE38" s="0"/>
      <c r="UXF38" s="0"/>
      <c r="UXG38" s="0"/>
      <c r="UXH38" s="0"/>
      <c r="UXI38" s="0"/>
      <c r="UXJ38" s="0"/>
      <c r="UXK38" s="0"/>
      <c r="UXL38" s="0"/>
      <c r="UXM38" s="0"/>
      <c r="UXN38" s="0"/>
      <c r="UXO38" s="0"/>
      <c r="UXP38" s="0"/>
      <c r="UXQ38" s="0"/>
      <c r="UXR38" s="0"/>
      <c r="UXS38" s="0"/>
      <c r="UXT38" s="0"/>
      <c r="UXU38" s="0"/>
      <c r="UXV38" s="0"/>
      <c r="UXW38" s="0"/>
      <c r="UXX38" s="0"/>
      <c r="UXY38" s="0"/>
      <c r="UXZ38" s="0"/>
      <c r="UYA38" s="0"/>
      <c r="UYB38" s="0"/>
      <c r="UYC38" s="0"/>
      <c r="UYD38" s="0"/>
      <c r="UYE38" s="0"/>
      <c r="UYF38" s="0"/>
      <c r="UYG38" s="0"/>
      <c r="UYH38" s="0"/>
      <c r="UYI38" s="0"/>
      <c r="UYJ38" s="0"/>
      <c r="UYK38" s="0"/>
      <c r="UYL38" s="0"/>
      <c r="UYM38" s="0"/>
      <c r="UYN38" s="0"/>
      <c r="UYO38" s="0"/>
      <c r="UYP38" s="0"/>
      <c r="UYQ38" s="0"/>
      <c r="UYR38" s="0"/>
      <c r="UYS38" s="0"/>
      <c r="UYT38" s="0"/>
      <c r="UYU38" s="0"/>
      <c r="UYV38" s="0"/>
      <c r="UYW38" s="0"/>
      <c r="UYX38" s="0"/>
      <c r="UYY38" s="0"/>
      <c r="UYZ38" s="0"/>
      <c r="UZA38" s="0"/>
      <c r="UZB38" s="0"/>
      <c r="UZC38" s="0"/>
      <c r="UZD38" s="0"/>
      <c r="UZE38" s="0"/>
      <c r="UZF38" s="0"/>
      <c r="UZG38" s="0"/>
      <c r="UZH38" s="0"/>
      <c r="UZI38" s="0"/>
      <c r="UZJ38" s="0"/>
      <c r="UZK38" s="0"/>
      <c r="UZL38" s="0"/>
      <c r="UZM38" s="0"/>
      <c r="UZN38" s="0"/>
      <c r="UZO38" s="0"/>
      <c r="UZP38" s="0"/>
      <c r="UZQ38" s="0"/>
      <c r="UZR38" s="0"/>
      <c r="UZS38" s="0"/>
      <c r="UZT38" s="0"/>
      <c r="UZU38" s="0"/>
      <c r="UZV38" s="0"/>
      <c r="UZW38" s="0"/>
      <c r="UZX38" s="0"/>
      <c r="UZY38" s="0"/>
      <c r="UZZ38" s="0"/>
      <c r="VAA38" s="0"/>
      <c r="VAB38" s="0"/>
      <c r="VAC38" s="0"/>
      <c r="VAD38" s="0"/>
      <c r="VAE38" s="0"/>
      <c r="VAF38" s="0"/>
      <c r="VAG38" s="0"/>
      <c r="VAH38" s="0"/>
      <c r="VAI38" s="0"/>
      <c r="VAJ38" s="0"/>
      <c r="VAK38" s="0"/>
      <c r="VAL38" s="0"/>
      <c r="VAM38" s="0"/>
      <c r="VAN38" s="0"/>
      <c r="VAO38" s="0"/>
      <c r="VAP38" s="0"/>
      <c r="VAQ38" s="0"/>
      <c r="VAR38" s="0"/>
      <c r="VAS38" s="0"/>
      <c r="VAT38" s="0"/>
      <c r="VAU38" s="0"/>
      <c r="VAV38" s="0"/>
      <c r="VAW38" s="0"/>
      <c r="VAX38" s="0"/>
      <c r="VAY38" s="0"/>
      <c r="VAZ38" s="0"/>
      <c r="VBA38" s="0"/>
      <c r="VBB38" s="0"/>
      <c r="VBC38" s="0"/>
      <c r="VBD38" s="0"/>
      <c r="VBE38" s="0"/>
      <c r="VBF38" s="0"/>
      <c r="VBG38" s="0"/>
      <c r="VBH38" s="0"/>
      <c r="VBI38" s="0"/>
      <c r="VBJ38" s="0"/>
      <c r="VBK38" s="0"/>
      <c r="VBL38" s="0"/>
      <c r="VBM38" s="0"/>
      <c r="VBN38" s="0"/>
      <c r="VBO38" s="0"/>
      <c r="VBP38" s="0"/>
      <c r="VBQ38" s="0"/>
      <c r="VBR38" s="0"/>
      <c r="VBS38" s="0"/>
      <c r="VBT38" s="0"/>
      <c r="VBU38" s="0"/>
      <c r="VBV38" s="0"/>
      <c r="VBW38" s="0"/>
      <c r="VBX38" s="0"/>
      <c r="VBY38" s="0"/>
      <c r="VBZ38" s="0"/>
      <c r="VCA38" s="0"/>
      <c r="VCB38" s="0"/>
      <c r="VCC38" s="0"/>
      <c r="VCD38" s="0"/>
      <c r="VCE38" s="0"/>
      <c r="VCF38" s="0"/>
      <c r="VCG38" s="0"/>
      <c r="VCH38" s="0"/>
      <c r="VCI38" s="0"/>
      <c r="VCJ38" s="0"/>
      <c r="VCK38" s="0"/>
      <c r="VCL38" s="0"/>
      <c r="VCM38" s="0"/>
      <c r="VCN38" s="0"/>
      <c r="VCO38" s="0"/>
      <c r="VCP38" s="0"/>
      <c r="VCQ38" s="0"/>
      <c r="VCR38" s="0"/>
      <c r="VCS38" s="0"/>
      <c r="VCT38" s="0"/>
      <c r="VCU38" s="0"/>
      <c r="VCV38" s="0"/>
      <c r="VCW38" s="0"/>
      <c r="VCX38" s="0"/>
      <c r="VCY38" s="0"/>
      <c r="VCZ38" s="0"/>
      <c r="VDA38" s="0"/>
      <c r="VDB38" s="0"/>
      <c r="VDC38" s="0"/>
      <c r="VDD38" s="0"/>
      <c r="VDE38" s="0"/>
      <c r="VDF38" s="0"/>
      <c r="VDG38" s="0"/>
      <c r="VDH38" s="0"/>
      <c r="VDI38" s="0"/>
      <c r="VDJ38" s="0"/>
      <c r="VDK38" s="0"/>
      <c r="VDL38" s="0"/>
      <c r="VDM38" s="0"/>
      <c r="VDN38" s="0"/>
      <c r="VDO38" s="0"/>
      <c r="VDP38" s="0"/>
      <c r="VDQ38" s="0"/>
      <c r="VDR38" s="0"/>
      <c r="VDS38" s="0"/>
      <c r="VDT38" s="0"/>
      <c r="VDU38" s="0"/>
      <c r="VDV38" s="0"/>
      <c r="VDW38" s="0"/>
      <c r="VDX38" s="0"/>
      <c r="VDY38" s="0"/>
      <c r="VDZ38" s="0"/>
      <c r="VEA38" s="0"/>
      <c r="VEB38" s="0"/>
      <c r="VEC38" s="0"/>
      <c r="VED38" s="0"/>
      <c r="VEE38" s="0"/>
      <c r="VEF38" s="0"/>
      <c r="VEG38" s="0"/>
      <c r="VEH38" s="0"/>
      <c r="VEI38" s="0"/>
      <c r="VEJ38" s="0"/>
      <c r="VEK38" s="0"/>
      <c r="VEL38" s="0"/>
      <c r="VEM38" s="0"/>
      <c r="VEN38" s="0"/>
      <c r="VEO38" s="0"/>
      <c r="VEP38" s="0"/>
      <c r="VEQ38" s="0"/>
      <c r="VER38" s="0"/>
      <c r="VES38" s="0"/>
      <c r="VET38" s="0"/>
      <c r="VEU38" s="0"/>
      <c r="VEV38" s="0"/>
      <c r="VEW38" s="0"/>
      <c r="VEX38" s="0"/>
      <c r="VEY38" s="0"/>
      <c r="VEZ38" s="0"/>
      <c r="VFA38" s="0"/>
      <c r="VFB38" s="0"/>
      <c r="VFC38" s="0"/>
      <c r="VFD38" s="0"/>
      <c r="VFE38" s="0"/>
      <c r="VFF38" s="0"/>
      <c r="VFG38" s="0"/>
      <c r="VFH38" s="0"/>
      <c r="VFI38" s="0"/>
      <c r="VFJ38" s="0"/>
      <c r="VFK38" s="0"/>
      <c r="VFL38" s="0"/>
      <c r="VFM38" s="0"/>
      <c r="VFN38" s="0"/>
      <c r="VFO38" s="0"/>
      <c r="VFP38" s="0"/>
      <c r="VFQ38" s="0"/>
      <c r="VFR38" s="0"/>
      <c r="VFS38" s="0"/>
      <c r="VFT38" s="0"/>
      <c r="VFU38" s="0"/>
      <c r="VFV38" s="0"/>
      <c r="VFW38" s="0"/>
      <c r="VFX38" s="0"/>
      <c r="VFY38" s="0"/>
      <c r="VFZ38" s="0"/>
      <c r="VGA38" s="0"/>
      <c r="VGB38" s="0"/>
      <c r="VGC38" s="0"/>
      <c r="VGD38" s="0"/>
      <c r="VGE38" s="0"/>
      <c r="VGF38" s="0"/>
      <c r="VGG38" s="0"/>
      <c r="VGH38" s="0"/>
      <c r="VGI38" s="0"/>
      <c r="VGJ38" s="0"/>
      <c r="VGK38" s="0"/>
      <c r="VGL38" s="0"/>
      <c r="VGM38" s="0"/>
      <c r="VGN38" s="0"/>
      <c r="VGO38" s="0"/>
      <c r="VGP38" s="0"/>
      <c r="VGQ38" s="0"/>
      <c r="VGR38" s="0"/>
      <c r="VGS38" s="0"/>
      <c r="VGT38" s="0"/>
      <c r="VGU38" s="0"/>
      <c r="VGV38" s="0"/>
      <c r="VGW38" s="0"/>
      <c r="VGX38" s="0"/>
      <c r="VGY38" s="0"/>
      <c r="VGZ38" s="0"/>
      <c r="VHA38" s="0"/>
      <c r="VHB38" s="0"/>
      <c r="VHC38" s="0"/>
      <c r="VHD38" s="0"/>
      <c r="VHE38" s="0"/>
      <c r="VHF38" s="0"/>
      <c r="VHG38" s="0"/>
      <c r="VHH38" s="0"/>
      <c r="VHI38" s="0"/>
      <c r="VHJ38" s="0"/>
      <c r="VHK38" s="0"/>
      <c r="VHL38" s="0"/>
      <c r="VHM38" s="0"/>
      <c r="VHN38" s="0"/>
      <c r="VHO38" s="0"/>
      <c r="VHP38" s="0"/>
      <c r="VHQ38" s="0"/>
      <c r="VHR38" s="0"/>
      <c r="VHS38" s="0"/>
      <c r="VHT38" s="0"/>
      <c r="VHU38" s="0"/>
      <c r="VHV38" s="0"/>
      <c r="VHW38" s="0"/>
      <c r="VHX38" s="0"/>
      <c r="VHY38" s="0"/>
      <c r="VHZ38" s="0"/>
      <c r="VIA38" s="0"/>
      <c r="VIB38" s="0"/>
      <c r="VIC38" s="0"/>
      <c r="VID38" s="0"/>
      <c r="VIE38" s="0"/>
      <c r="VIF38" s="0"/>
      <c r="VIG38" s="0"/>
      <c r="VIH38" s="0"/>
      <c r="VII38" s="0"/>
      <c r="VIJ38" s="0"/>
      <c r="VIK38" s="0"/>
      <c r="VIL38" s="0"/>
      <c r="VIM38" s="0"/>
      <c r="VIN38" s="0"/>
      <c r="VIO38" s="0"/>
      <c r="VIP38" s="0"/>
      <c r="VIQ38" s="0"/>
      <c r="VIR38" s="0"/>
      <c r="VIS38" s="0"/>
      <c r="VIT38" s="0"/>
      <c r="VIU38" s="0"/>
      <c r="VIV38" s="0"/>
      <c r="VIW38" s="0"/>
      <c r="VIX38" s="0"/>
      <c r="VIY38" s="0"/>
      <c r="VIZ38" s="0"/>
      <c r="VJA38" s="0"/>
      <c r="VJB38" s="0"/>
      <c r="VJC38" s="0"/>
      <c r="VJD38" s="0"/>
      <c r="VJE38" s="0"/>
      <c r="VJF38" s="0"/>
      <c r="VJG38" s="0"/>
      <c r="VJH38" s="0"/>
      <c r="VJI38" s="0"/>
      <c r="VJJ38" s="0"/>
      <c r="VJK38" s="0"/>
      <c r="VJL38" s="0"/>
      <c r="VJM38" s="0"/>
      <c r="VJN38" s="0"/>
      <c r="VJO38" s="0"/>
      <c r="VJP38" s="0"/>
      <c r="VJQ38" s="0"/>
      <c r="VJR38" s="0"/>
      <c r="VJS38" s="0"/>
      <c r="VJT38" s="0"/>
      <c r="VJU38" s="0"/>
      <c r="VJV38" s="0"/>
      <c r="VJW38" s="0"/>
      <c r="VJX38" s="0"/>
      <c r="VJY38" s="0"/>
      <c r="VJZ38" s="0"/>
      <c r="VKA38" s="0"/>
      <c r="VKB38" s="0"/>
      <c r="VKC38" s="0"/>
      <c r="VKD38" s="0"/>
      <c r="VKE38" s="0"/>
      <c r="VKF38" s="0"/>
      <c r="VKG38" s="0"/>
      <c r="VKH38" s="0"/>
      <c r="VKI38" s="0"/>
      <c r="VKJ38" s="0"/>
      <c r="VKK38" s="0"/>
      <c r="VKL38" s="0"/>
      <c r="VKM38" s="0"/>
      <c r="VKN38" s="0"/>
      <c r="VKO38" s="0"/>
      <c r="VKP38" s="0"/>
      <c r="VKQ38" s="0"/>
      <c r="VKR38" s="0"/>
      <c r="VKS38" s="0"/>
      <c r="VKT38" s="0"/>
      <c r="VKU38" s="0"/>
      <c r="VKV38" s="0"/>
      <c r="VKW38" s="0"/>
      <c r="VKX38" s="0"/>
      <c r="VKY38" s="0"/>
      <c r="VKZ38" s="0"/>
      <c r="VLA38" s="0"/>
      <c r="VLB38" s="0"/>
      <c r="VLC38" s="0"/>
      <c r="VLD38" s="0"/>
      <c r="VLE38" s="0"/>
      <c r="VLF38" s="0"/>
      <c r="VLG38" s="0"/>
      <c r="VLH38" s="0"/>
      <c r="VLI38" s="0"/>
      <c r="VLJ38" s="0"/>
      <c r="VLK38" s="0"/>
      <c r="VLL38" s="0"/>
      <c r="VLM38" s="0"/>
      <c r="VLN38" s="0"/>
      <c r="VLO38" s="0"/>
      <c r="VLP38" s="0"/>
      <c r="VLQ38" s="0"/>
      <c r="VLR38" s="0"/>
      <c r="VLS38" s="0"/>
      <c r="VLT38" s="0"/>
      <c r="VLU38" s="0"/>
      <c r="VLV38" s="0"/>
      <c r="VLW38" s="0"/>
      <c r="VLX38" s="0"/>
      <c r="VLY38" s="0"/>
      <c r="VLZ38" s="0"/>
      <c r="VMA38" s="0"/>
      <c r="VMB38" s="0"/>
      <c r="VMC38" s="0"/>
      <c r="VMD38" s="0"/>
      <c r="VME38" s="0"/>
      <c r="VMF38" s="0"/>
      <c r="VMG38" s="0"/>
      <c r="VMH38" s="0"/>
      <c r="VMI38" s="0"/>
      <c r="VMJ38" s="0"/>
      <c r="VMK38" s="0"/>
      <c r="VML38" s="0"/>
      <c r="VMM38" s="0"/>
      <c r="VMN38" s="0"/>
      <c r="VMO38" s="0"/>
      <c r="VMP38" s="0"/>
      <c r="VMQ38" s="0"/>
      <c r="VMR38" s="0"/>
      <c r="VMS38" s="0"/>
      <c r="VMT38" s="0"/>
      <c r="VMU38" s="0"/>
      <c r="VMV38" s="0"/>
      <c r="VMW38" s="0"/>
      <c r="VMX38" s="0"/>
      <c r="VMY38" s="0"/>
      <c r="VMZ38" s="0"/>
      <c r="VNA38" s="0"/>
      <c r="VNB38" s="0"/>
      <c r="VNC38" s="0"/>
      <c r="VND38" s="0"/>
      <c r="VNE38" s="0"/>
      <c r="VNF38" s="0"/>
      <c r="VNG38" s="0"/>
      <c r="VNH38" s="0"/>
      <c r="VNI38" s="0"/>
      <c r="VNJ38" s="0"/>
      <c r="VNK38" s="0"/>
      <c r="VNL38" s="0"/>
      <c r="VNM38" s="0"/>
      <c r="VNN38" s="0"/>
      <c r="VNO38" s="0"/>
      <c r="VNP38" s="0"/>
      <c r="VNQ38" s="0"/>
      <c r="VNR38" s="0"/>
      <c r="VNS38" s="0"/>
      <c r="VNT38" s="0"/>
      <c r="VNU38" s="0"/>
      <c r="VNV38" s="0"/>
      <c r="VNW38" s="0"/>
      <c r="VNX38" s="0"/>
      <c r="VNY38" s="0"/>
      <c r="VNZ38" s="0"/>
      <c r="VOA38" s="0"/>
      <c r="VOB38" s="0"/>
      <c r="VOC38" s="0"/>
      <c r="VOD38" s="0"/>
      <c r="VOE38" s="0"/>
      <c r="VOF38" s="0"/>
      <c r="VOG38" s="0"/>
      <c r="VOH38" s="0"/>
      <c r="VOI38" s="0"/>
      <c r="VOJ38" s="0"/>
      <c r="VOK38" s="0"/>
      <c r="VOL38" s="0"/>
      <c r="VOM38" s="0"/>
      <c r="VON38" s="0"/>
      <c r="VOO38" s="0"/>
      <c r="VOP38" s="0"/>
      <c r="VOQ38" s="0"/>
      <c r="VOR38" s="0"/>
      <c r="VOS38" s="0"/>
      <c r="VOT38" s="0"/>
      <c r="VOU38" s="0"/>
      <c r="VOV38" s="0"/>
      <c r="VOW38" s="0"/>
      <c r="VOX38" s="0"/>
      <c r="VOY38" s="0"/>
      <c r="VOZ38" s="0"/>
      <c r="VPA38" s="0"/>
      <c r="VPB38" s="0"/>
      <c r="VPC38" s="0"/>
      <c r="VPD38" s="0"/>
      <c r="VPE38" s="0"/>
      <c r="VPF38" s="0"/>
      <c r="VPG38" s="0"/>
      <c r="VPH38" s="0"/>
      <c r="VPI38" s="0"/>
      <c r="VPJ38" s="0"/>
      <c r="VPK38" s="0"/>
      <c r="VPL38" s="0"/>
      <c r="VPM38" s="0"/>
      <c r="VPN38" s="0"/>
      <c r="VPO38" s="0"/>
      <c r="VPP38" s="0"/>
      <c r="VPQ38" s="0"/>
      <c r="VPR38" s="0"/>
      <c r="VPS38" s="0"/>
      <c r="VPT38" s="0"/>
      <c r="VPU38" s="0"/>
      <c r="VPV38" s="0"/>
      <c r="VPW38" s="0"/>
      <c r="VPX38" s="0"/>
      <c r="VPY38" s="0"/>
      <c r="VPZ38" s="0"/>
      <c r="VQA38" s="0"/>
      <c r="VQB38" s="0"/>
      <c r="VQC38" s="0"/>
      <c r="VQD38" s="0"/>
      <c r="VQE38" s="0"/>
      <c r="VQF38" s="0"/>
      <c r="VQG38" s="0"/>
      <c r="VQH38" s="0"/>
      <c r="VQI38" s="0"/>
      <c r="VQJ38" s="0"/>
      <c r="VQK38" s="0"/>
      <c r="VQL38" s="0"/>
      <c r="VQM38" s="0"/>
      <c r="VQN38" s="0"/>
      <c r="VQO38" s="0"/>
      <c r="VQP38" s="0"/>
      <c r="VQQ38" s="0"/>
      <c r="VQR38" s="0"/>
      <c r="VQS38" s="0"/>
      <c r="VQT38" s="0"/>
      <c r="VQU38" s="0"/>
      <c r="VQV38" s="0"/>
      <c r="VQW38" s="0"/>
      <c r="VQX38" s="0"/>
      <c r="VQY38" s="0"/>
      <c r="VQZ38" s="0"/>
      <c r="VRA38" s="0"/>
      <c r="VRB38" s="0"/>
      <c r="VRC38" s="0"/>
      <c r="VRD38" s="0"/>
      <c r="VRE38" s="0"/>
      <c r="VRF38" s="0"/>
      <c r="VRG38" s="0"/>
      <c r="VRH38" s="0"/>
      <c r="VRI38" s="0"/>
      <c r="VRJ38" s="0"/>
      <c r="VRK38" s="0"/>
      <c r="VRL38" s="0"/>
      <c r="VRM38" s="0"/>
      <c r="VRN38" s="0"/>
      <c r="VRO38" s="0"/>
      <c r="VRP38" s="0"/>
      <c r="VRQ38" s="0"/>
      <c r="VRR38" s="0"/>
      <c r="VRS38" s="0"/>
      <c r="VRT38" s="0"/>
      <c r="VRU38" s="0"/>
      <c r="VRV38" s="0"/>
      <c r="VRW38" s="0"/>
      <c r="VRX38" s="0"/>
      <c r="VRY38" s="0"/>
      <c r="VRZ38" s="0"/>
      <c r="VSA38" s="0"/>
      <c r="VSB38" s="0"/>
      <c r="VSC38" s="0"/>
      <c r="VSD38" s="0"/>
      <c r="VSE38" s="0"/>
      <c r="VSF38" s="0"/>
      <c r="VSG38" s="0"/>
      <c r="VSH38" s="0"/>
      <c r="VSI38" s="0"/>
      <c r="VSJ38" s="0"/>
      <c r="VSK38" s="0"/>
      <c r="VSL38" s="0"/>
      <c r="VSM38" s="0"/>
      <c r="VSN38" s="0"/>
      <c r="VSO38" s="0"/>
      <c r="VSP38" s="0"/>
      <c r="VSQ38" s="0"/>
      <c r="VSR38" s="0"/>
      <c r="VSS38" s="0"/>
      <c r="VST38" s="0"/>
      <c r="VSU38" s="0"/>
      <c r="VSV38" s="0"/>
      <c r="VSW38" s="0"/>
      <c r="VSX38" s="0"/>
      <c r="VSY38" s="0"/>
      <c r="VSZ38" s="0"/>
      <c r="VTA38" s="0"/>
      <c r="VTB38" s="0"/>
      <c r="VTC38" s="0"/>
      <c r="VTD38" s="0"/>
      <c r="VTE38" s="0"/>
      <c r="VTF38" s="0"/>
      <c r="VTG38" s="0"/>
      <c r="VTH38" s="0"/>
      <c r="VTI38" s="0"/>
      <c r="VTJ38" s="0"/>
      <c r="VTK38" s="0"/>
      <c r="VTL38" s="0"/>
      <c r="VTM38" s="0"/>
      <c r="VTN38" s="0"/>
      <c r="VTO38" s="0"/>
      <c r="VTP38" s="0"/>
      <c r="VTQ38" s="0"/>
      <c r="VTR38" s="0"/>
      <c r="VTS38" s="0"/>
      <c r="VTT38" s="0"/>
      <c r="VTU38" s="0"/>
      <c r="VTV38" s="0"/>
      <c r="VTW38" s="0"/>
      <c r="VTX38" s="0"/>
      <c r="VTY38" s="0"/>
      <c r="VTZ38" s="0"/>
      <c r="VUA38" s="0"/>
      <c r="VUB38" s="0"/>
      <c r="VUC38" s="0"/>
      <c r="VUD38" s="0"/>
      <c r="VUE38" s="0"/>
      <c r="VUF38" s="0"/>
      <c r="VUG38" s="0"/>
      <c r="VUH38" s="0"/>
      <c r="VUI38" s="0"/>
      <c r="VUJ38" s="0"/>
      <c r="VUK38" s="0"/>
      <c r="VUL38" s="0"/>
      <c r="VUM38" s="0"/>
      <c r="VUN38" s="0"/>
      <c r="VUO38" s="0"/>
      <c r="VUP38" s="0"/>
      <c r="VUQ38" s="0"/>
      <c r="VUR38" s="0"/>
      <c r="VUS38" s="0"/>
      <c r="VUT38" s="0"/>
      <c r="VUU38" s="0"/>
      <c r="VUV38" s="0"/>
      <c r="VUW38" s="0"/>
      <c r="VUX38" s="0"/>
      <c r="VUY38" s="0"/>
      <c r="VUZ38" s="0"/>
      <c r="VVA38" s="0"/>
      <c r="VVB38" s="0"/>
      <c r="VVC38" s="0"/>
      <c r="VVD38" s="0"/>
      <c r="VVE38" s="0"/>
      <c r="VVF38" s="0"/>
      <c r="VVG38" s="0"/>
      <c r="VVH38" s="0"/>
      <c r="VVI38" s="0"/>
      <c r="VVJ38" s="0"/>
      <c r="VVK38" s="0"/>
      <c r="VVL38" s="0"/>
      <c r="VVM38" s="0"/>
      <c r="VVN38" s="0"/>
      <c r="VVO38" s="0"/>
      <c r="VVP38" s="0"/>
      <c r="VVQ38" s="0"/>
      <c r="VVR38" s="0"/>
      <c r="VVS38" s="0"/>
      <c r="VVT38" s="0"/>
      <c r="VVU38" s="0"/>
      <c r="VVV38" s="0"/>
      <c r="VVW38" s="0"/>
      <c r="VVX38" s="0"/>
      <c r="VVY38" s="0"/>
      <c r="VVZ38" s="0"/>
      <c r="VWA38" s="0"/>
      <c r="VWB38" s="0"/>
      <c r="VWC38" s="0"/>
      <c r="VWD38" s="0"/>
      <c r="VWE38" s="0"/>
      <c r="VWF38" s="0"/>
      <c r="VWG38" s="0"/>
      <c r="VWH38" s="0"/>
      <c r="VWI38" s="0"/>
      <c r="VWJ38" s="0"/>
      <c r="VWK38" s="0"/>
      <c r="VWL38" s="0"/>
      <c r="VWM38" s="0"/>
      <c r="VWN38" s="0"/>
      <c r="VWO38" s="0"/>
      <c r="VWP38" s="0"/>
      <c r="VWQ38" s="0"/>
      <c r="VWR38" s="0"/>
      <c r="VWS38" s="0"/>
      <c r="VWT38" s="0"/>
      <c r="VWU38" s="0"/>
      <c r="VWV38" s="0"/>
      <c r="VWW38" s="0"/>
      <c r="VWX38" s="0"/>
      <c r="VWY38" s="0"/>
      <c r="VWZ38" s="0"/>
      <c r="VXA38" s="0"/>
      <c r="VXB38" s="0"/>
      <c r="VXC38" s="0"/>
      <c r="VXD38" s="0"/>
      <c r="VXE38" s="0"/>
      <c r="VXF38" s="0"/>
      <c r="VXG38" s="0"/>
      <c r="VXH38" s="0"/>
      <c r="VXI38" s="0"/>
      <c r="VXJ38" s="0"/>
      <c r="VXK38" s="0"/>
      <c r="VXL38" s="0"/>
      <c r="VXM38" s="0"/>
      <c r="VXN38" s="0"/>
      <c r="VXO38" s="0"/>
      <c r="VXP38" s="0"/>
      <c r="VXQ38" s="0"/>
      <c r="VXR38" s="0"/>
      <c r="VXS38" s="0"/>
      <c r="VXT38" s="0"/>
      <c r="VXU38" s="0"/>
      <c r="VXV38" s="0"/>
      <c r="VXW38" s="0"/>
      <c r="VXX38" s="0"/>
      <c r="VXY38" s="0"/>
      <c r="VXZ38" s="0"/>
      <c r="VYA38" s="0"/>
      <c r="VYB38" s="0"/>
      <c r="VYC38" s="0"/>
      <c r="VYD38" s="0"/>
      <c r="VYE38" s="0"/>
      <c r="VYF38" s="0"/>
      <c r="VYG38" s="0"/>
      <c r="VYH38" s="0"/>
      <c r="VYI38" s="0"/>
      <c r="VYJ38" s="0"/>
      <c r="VYK38" s="0"/>
      <c r="VYL38" s="0"/>
      <c r="VYM38" s="0"/>
      <c r="VYN38" s="0"/>
      <c r="VYO38" s="0"/>
      <c r="VYP38" s="0"/>
      <c r="VYQ38" s="0"/>
      <c r="VYR38" s="0"/>
      <c r="VYS38" s="0"/>
      <c r="VYT38" s="0"/>
      <c r="VYU38" s="0"/>
      <c r="VYV38" s="0"/>
      <c r="VYW38" s="0"/>
      <c r="VYX38" s="0"/>
      <c r="VYY38" s="0"/>
      <c r="VYZ38" s="0"/>
      <c r="VZA38" s="0"/>
      <c r="VZB38" s="0"/>
      <c r="VZC38" s="0"/>
      <c r="VZD38" s="0"/>
      <c r="VZE38" s="0"/>
      <c r="VZF38" s="0"/>
      <c r="VZG38" s="0"/>
      <c r="VZH38" s="0"/>
      <c r="VZI38" s="0"/>
      <c r="VZJ38" s="0"/>
      <c r="VZK38" s="0"/>
      <c r="VZL38" s="0"/>
      <c r="VZM38" s="0"/>
      <c r="VZN38" s="0"/>
      <c r="VZO38" s="0"/>
      <c r="VZP38" s="0"/>
      <c r="VZQ38" s="0"/>
      <c r="VZR38" s="0"/>
      <c r="VZS38" s="0"/>
      <c r="VZT38" s="0"/>
      <c r="VZU38" s="0"/>
      <c r="VZV38" s="0"/>
      <c r="VZW38" s="0"/>
      <c r="VZX38" s="0"/>
      <c r="VZY38" s="0"/>
      <c r="VZZ38" s="0"/>
      <c r="WAA38" s="0"/>
      <c r="WAB38" s="0"/>
      <c r="WAC38" s="0"/>
      <c r="WAD38" s="0"/>
      <c r="WAE38" s="0"/>
      <c r="WAF38" s="0"/>
      <c r="WAG38" s="0"/>
      <c r="WAH38" s="0"/>
      <c r="WAI38" s="0"/>
      <c r="WAJ38" s="0"/>
      <c r="WAK38" s="0"/>
      <c r="WAL38" s="0"/>
      <c r="WAM38" s="0"/>
      <c r="WAN38" s="0"/>
      <c r="WAO38" s="0"/>
      <c r="WAP38" s="0"/>
      <c r="WAQ38" s="0"/>
      <c r="WAR38" s="0"/>
      <c r="WAS38" s="0"/>
      <c r="WAT38" s="0"/>
      <c r="WAU38" s="0"/>
      <c r="WAV38" s="0"/>
      <c r="WAW38" s="0"/>
      <c r="WAX38" s="0"/>
      <c r="WAY38" s="0"/>
      <c r="WAZ38" s="0"/>
      <c r="WBA38" s="0"/>
      <c r="WBB38" s="0"/>
      <c r="WBC38" s="0"/>
      <c r="WBD38" s="0"/>
      <c r="WBE38" s="0"/>
      <c r="WBF38" s="0"/>
      <c r="WBG38" s="0"/>
      <c r="WBH38" s="0"/>
      <c r="WBI38" s="0"/>
      <c r="WBJ38" s="0"/>
      <c r="WBK38" s="0"/>
      <c r="WBL38" s="0"/>
      <c r="WBM38" s="0"/>
      <c r="WBN38" s="0"/>
      <c r="WBO38" s="0"/>
      <c r="WBP38" s="0"/>
      <c r="WBQ38" s="0"/>
      <c r="WBR38" s="0"/>
      <c r="WBS38" s="0"/>
      <c r="WBT38" s="0"/>
      <c r="WBU38" s="0"/>
      <c r="WBV38" s="0"/>
      <c r="WBW38" s="0"/>
      <c r="WBX38" s="0"/>
      <c r="WBY38" s="0"/>
      <c r="WBZ38" s="0"/>
      <c r="WCA38" s="0"/>
      <c r="WCB38" s="0"/>
      <c r="WCC38" s="0"/>
      <c r="WCD38" s="0"/>
      <c r="WCE38" s="0"/>
      <c r="WCF38" s="0"/>
      <c r="WCG38" s="0"/>
      <c r="WCH38" s="0"/>
      <c r="WCI38" s="0"/>
      <c r="WCJ38" s="0"/>
      <c r="WCK38" s="0"/>
      <c r="WCL38" s="0"/>
      <c r="WCM38" s="0"/>
      <c r="WCN38" s="0"/>
      <c r="WCO38" s="0"/>
      <c r="WCP38" s="0"/>
      <c r="WCQ38" s="0"/>
      <c r="WCR38" s="0"/>
      <c r="WCS38" s="0"/>
      <c r="WCT38" s="0"/>
      <c r="WCU38" s="0"/>
      <c r="WCV38" s="0"/>
      <c r="WCW38" s="0"/>
      <c r="WCX38" s="0"/>
      <c r="WCY38" s="0"/>
      <c r="WCZ38" s="0"/>
      <c r="WDA38" s="0"/>
      <c r="WDB38" s="0"/>
      <c r="WDC38" s="0"/>
      <c r="WDD38" s="0"/>
      <c r="WDE38" s="0"/>
      <c r="WDF38" s="0"/>
      <c r="WDG38" s="0"/>
      <c r="WDH38" s="0"/>
      <c r="WDI38" s="0"/>
      <c r="WDJ38" s="0"/>
      <c r="WDK38" s="0"/>
      <c r="WDL38" s="0"/>
      <c r="WDM38" s="0"/>
      <c r="WDN38" s="0"/>
      <c r="WDO38" s="0"/>
      <c r="WDP38" s="0"/>
      <c r="WDQ38" s="0"/>
      <c r="WDR38" s="0"/>
      <c r="WDS38" s="0"/>
      <c r="WDT38" s="0"/>
      <c r="WDU38" s="0"/>
      <c r="WDV38" s="0"/>
      <c r="WDW38" s="0"/>
      <c r="WDX38" s="0"/>
      <c r="WDY38" s="0"/>
      <c r="WDZ38" s="0"/>
      <c r="WEA38" s="0"/>
      <c r="WEB38" s="0"/>
      <c r="WEC38" s="0"/>
      <c r="WED38" s="0"/>
      <c r="WEE38" s="0"/>
      <c r="WEF38" s="0"/>
      <c r="WEG38" s="0"/>
      <c r="WEH38" s="0"/>
      <c r="WEI38" s="0"/>
      <c r="WEJ38" s="0"/>
      <c r="WEK38" s="0"/>
      <c r="WEL38" s="0"/>
      <c r="WEM38" s="0"/>
      <c r="WEN38" s="0"/>
      <c r="WEO38" s="0"/>
      <c r="WEP38" s="0"/>
      <c r="WEQ38" s="0"/>
      <c r="WER38" s="0"/>
      <c r="WES38" s="0"/>
      <c r="WET38" s="0"/>
      <c r="WEU38" s="0"/>
      <c r="WEV38" s="0"/>
      <c r="WEW38" s="0"/>
      <c r="WEX38" s="0"/>
      <c r="WEY38" s="0"/>
      <c r="WEZ38" s="0"/>
      <c r="WFA38" s="0"/>
      <c r="WFB38" s="0"/>
      <c r="WFC38" s="0"/>
      <c r="WFD38" s="0"/>
      <c r="WFE38" s="0"/>
      <c r="WFF38" s="0"/>
      <c r="WFG38" s="0"/>
      <c r="WFH38" s="0"/>
      <c r="WFI38" s="0"/>
      <c r="WFJ38" s="0"/>
      <c r="WFK38" s="0"/>
      <c r="WFL38" s="0"/>
      <c r="WFM38" s="0"/>
      <c r="WFN38" s="0"/>
      <c r="WFO38" s="0"/>
      <c r="WFP38" s="0"/>
      <c r="WFQ38" s="0"/>
      <c r="WFR38" s="0"/>
      <c r="WFS38" s="0"/>
      <c r="WFT38" s="0"/>
      <c r="WFU38" s="0"/>
      <c r="WFV38" s="0"/>
      <c r="WFW38" s="0"/>
      <c r="WFX38" s="0"/>
      <c r="WFY38" s="0"/>
      <c r="WFZ38" s="0"/>
      <c r="WGA38" s="0"/>
      <c r="WGB38" s="0"/>
      <c r="WGC38" s="0"/>
      <c r="WGD38" s="0"/>
      <c r="WGE38" s="0"/>
      <c r="WGF38" s="0"/>
      <c r="WGG38" s="0"/>
      <c r="WGH38" s="0"/>
      <c r="WGI38" s="0"/>
      <c r="WGJ38" s="0"/>
      <c r="WGK38" s="0"/>
      <c r="WGL38" s="0"/>
      <c r="WGM38" s="0"/>
      <c r="WGN38" s="0"/>
      <c r="WGO38" s="0"/>
      <c r="WGP38" s="0"/>
      <c r="WGQ38" s="0"/>
      <c r="WGR38" s="0"/>
      <c r="WGS38" s="0"/>
      <c r="WGT38" s="0"/>
      <c r="WGU38" s="0"/>
      <c r="WGV38" s="0"/>
      <c r="WGW38" s="0"/>
      <c r="WGX38" s="0"/>
      <c r="WGY38" s="0"/>
      <c r="WGZ38" s="0"/>
      <c r="WHA38" s="0"/>
      <c r="WHB38" s="0"/>
      <c r="WHC38" s="0"/>
      <c r="WHD38" s="0"/>
      <c r="WHE38" s="0"/>
      <c r="WHF38" s="0"/>
      <c r="WHG38" s="0"/>
      <c r="WHH38" s="0"/>
      <c r="WHI38" s="0"/>
      <c r="WHJ38" s="0"/>
      <c r="WHK38" s="0"/>
      <c r="WHL38" s="0"/>
      <c r="WHM38" s="0"/>
      <c r="WHN38" s="0"/>
      <c r="WHO38" s="0"/>
      <c r="WHP38" s="0"/>
      <c r="WHQ38" s="0"/>
      <c r="WHR38" s="0"/>
      <c r="WHS38" s="0"/>
      <c r="WHT38" s="0"/>
      <c r="WHU38" s="0"/>
      <c r="WHV38" s="0"/>
      <c r="WHW38" s="0"/>
      <c r="WHX38" s="0"/>
      <c r="WHY38" s="0"/>
      <c r="WHZ38" s="0"/>
      <c r="WIA38" s="0"/>
      <c r="WIB38" s="0"/>
      <c r="WIC38" s="0"/>
      <c r="WID38" s="0"/>
      <c r="WIE38" s="0"/>
      <c r="WIF38" s="0"/>
      <c r="WIG38" s="0"/>
      <c r="WIH38" s="0"/>
      <c r="WII38" s="0"/>
      <c r="WIJ38" s="0"/>
      <c r="WIK38" s="0"/>
      <c r="WIL38" s="0"/>
      <c r="WIM38" s="0"/>
      <c r="WIN38" s="0"/>
      <c r="WIO38" s="0"/>
      <c r="WIP38" s="0"/>
      <c r="WIQ38" s="0"/>
      <c r="WIR38" s="0"/>
      <c r="WIS38" s="0"/>
      <c r="WIT38" s="0"/>
      <c r="WIU38" s="0"/>
      <c r="WIV38" s="0"/>
      <c r="WIW38" s="0"/>
      <c r="WIX38" s="0"/>
      <c r="WIY38" s="0"/>
      <c r="WIZ38" s="0"/>
      <c r="WJA38" s="0"/>
      <c r="WJB38" s="0"/>
      <c r="WJC38" s="0"/>
      <c r="WJD38" s="0"/>
      <c r="WJE38" s="0"/>
      <c r="WJF38" s="0"/>
      <c r="WJG38" s="0"/>
      <c r="WJH38" s="0"/>
      <c r="WJI38" s="0"/>
      <c r="WJJ38" s="0"/>
      <c r="WJK38" s="0"/>
      <c r="WJL38" s="0"/>
      <c r="WJM38" s="0"/>
      <c r="WJN38" s="0"/>
      <c r="WJO38" s="0"/>
      <c r="WJP38" s="0"/>
      <c r="WJQ38" s="0"/>
      <c r="WJR38" s="0"/>
      <c r="WJS38" s="0"/>
      <c r="WJT38" s="0"/>
      <c r="WJU38" s="0"/>
      <c r="WJV38" s="0"/>
      <c r="WJW38" s="0"/>
      <c r="WJX38" s="0"/>
      <c r="WJY38" s="0"/>
      <c r="WJZ38" s="0"/>
      <c r="WKA38" s="0"/>
      <c r="WKB38" s="0"/>
      <c r="WKC38" s="0"/>
      <c r="WKD38" s="0"/>
      <c r="WKE38" s="0"/>
      <c r="WKF38" s="0"/>
      <c r="WKG38" s="0"/>
      <c r="WKH38" s="0"/>
      <c r="WKI38" s="0"/>
      <c r="WKJ38" s="0"/>
      <c r="WKK38" s="0"/>
      <c r="WKL38" s="0"/>
      <c r="WKM38" s="0"/>
      <c r="WKN38" s="0"/>
      <c r="WKO38" s="0"/>
      <c r="WKP38" s="0"/>
      <c r="WKQ38" s="0"/>
      <c r="WKR38" s="0"/>
      <c r="WKS38" s="0"/>
      <c r="WKT38" s="0"/>
      <c r="WKU38" s="0"/>
      <c r="WKV38" s="0"/>
      <c r="WKW38" s="0"/>
      <c r="WKX38" s="0"/>
      <c r="WKY38" s="0"/>
      <c r="WKZ38" s="0"/>
      <c r="WLA38" s="0"/>
      <c r="WLB38" s="0"/>
      <c r="WLC38" s="0"/>
      <c r="WLD38" s="0"/>
      <c r="WLE38" s="0"/>
      <c r="WLF38" s="0"/>
      <c r="WLG38" s="0"/>
      <c r="WLH38" s="0"/>
      <c r="WLI38" s="0"/>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customFormat="false" ht="15" hidden="false" customHeight="false" outlineLevel="0" collapsed="false">
      <c r="A39" s="423" t="s">
        <v>621</v>
      </c>
      <c r="B39" s="425" t="str">
        <f aca="false">IF(OR(B3="缓冲罐",B3=""),"",IF(B38&lt;B34,"是","否"))</f>
        <v/>
      </c>
      <c r="C39" s="425" t="str">
        <f aca="false">IF(OR(C3="缓冲罐",C3=""),"",IF(C38&lt;C34,"是","否"))</f>
        <v/>
      </c>
      <c r="D39" s="425" t="str">
        <f aca="false">IF(OR(D3="缓冲罐",D3=""),"",IF(D38&lt;D34,"是","否"))</f>
        <v/>
      </c>
      <c r="E39" s="425" t="str">
        <f aca="false">IF(OR(E3="缓冲罐",E3=""),"",IF(E38&lt;E34,"是","否"))</f>
        <v/>
      </c>
      <c r="F39" s="425" t="str">
        <f aca="false">IF(OR(F3="缓冲罐",F3=""),"",IF(F38&lt;F34,"是","否"))</f>
        <v/>
      </c>
      <c r="G39" s="425" t="str">
        <f aca="false">IF(OR(G3="缓冲罐",G3=""),"",IF(G38&lt;G34,"是","否"))</f>
        <v/>
      </c>
      <c r="H39" s="425" t="str">
        <f aca="false">IF(OR(H3="缓冲罐",H3=""),"",IF(H38&lt;H34,"是","否"))</f>
        <v/>
      </c>
      <c r="I39" s="425" t="str">
        <f aca="false">IF(OR(I3="缓冲罐",I3=""),"",IF(I38&lt;I34,"是","否"))</f>
        <v/>
      </c>
      <c r="J39" s="425" t="str">
        <f aca="false">IF(OR(J3="缓冲罐",J3=""),"",IF(J38&lt;J34,"是","否"))</f>
        <v/>
      </c>
      <c r="K39" s="425" t="str">
        <f aca="false">IF(OR(K3="缓冲罐",K3=""),"",IF(K38&lt;K34,"是","否"))</f>
        <v/>
      </c>
      <c r="L39" s="425" t="str">
        <f aca="false">IF(OR(L3="缓冲罐",L3=""),"",IF(L38&lt;L34,"是","否"))</f>
        <v>是</v>
      </c>
      <c r="M39" s="425" t="str">
        <f aca="false">IF(OR(M3="缓冲罐",M3=""),"",IF(M38&lt;M34,"是","否"))</f>
        <v>是</v>
      </c>
      <c r="N39" s="425" t="str">
        <f aca="false">IF(OR(N3="缓冲罐",N3=""),"",IF(N38&lt;N34,"是","否"))</f>
        <v>是</v>
      </c>
      <c r="O39" s="425" t="str">
        <f aca="false">IF(OR(O3="缓冲罐",O3=""),"",IF(O38&lt;O34,"是","否"))</f>
        <v>是</v>
      </c>
      <c r="P39" s="425" t="str">
        <f aca="false">IF(OR(P3="缓冲罐",P3=""),"",IF(P38&lt;P34,"是","否"))</f>
        <v>是</v>
      </c>
      <c r="Q39" s="425" t="str">
        <f aca="false">IF(OR(Q3="缓冲罐",Q3=""),"",IF(Q38&lt;Q34,"是","否"))</f>
        <v>是</v>
      </c>
      <c r="R39" s="425" t="str">
        <f aca="false">IF(OR(R3="缓冲罐",R3=""),"",IF(R38&lt;R34,"是","否"))</f>
        <v>是</v>
      </c>
      <c r="S39" s="425" t="str">
        <f aca="false">IF(OR(S3="缓冲罐",S3=""),"",IF(S38&lt;S34,"是","否"))</f>
        <v>是</v>
      </c>
      <c r="T39" s="425" t="str">
        <f aca="false">IF(OR(T3="缓冲罐",T3=""),"",IF(T38&lt;T34,"是","否"))</f>
        <v>是</v>
      </c>
      <c r="U39" s="425" t="str">
        <f aca="false">IF(OR(U3="缓冲罐",U3=""),"",IF(U38&lt;U34,"是","否"))</f>
        <v>是</v>
      </c>
      <c r="V39" s="425" t="str">
        <f aca="false">IF(OR(V3="缓冲罐",V3=""),"",IF(V38&lt;V34,"是","否"))</f>
        <v>是</v>
      </c>
      <c r="W39" s="425" t="str">
        <f aca="false">IF(OR(W3="缓冲罐",W3=""),"",IF(W38&lt;W34,"是","否"))</f>
        <v>是</v>
      </c>
      <c r="X39" s="425" t="str">
        <f aca="false">IF(OR(X3="缓冲罐",X3=""),"",IF(X38&lt;X34,"是","否"))</f>
        <v>是</v>
      </c>
      <c r="Y39" s="425" t="str">
        <f aca="false">IF(OR(Y3="缓冲罐",Y3=""),"",IF(Y38&lt;Y34,"是","否"))</f>
        <v>是</v>
      </c>
      <c r="Z39" s="425" t="str">
        <f aca="false">IF(OR(Z3="缓冲罐",Z3=""),"",IF(Z38&lt;Z34,"是","否"))</f>
        <v>是</v>
      </c>
      <c r="AA39" s="425" t="str">
        <f aca="false">IF(OR(AA3="缓冲罐",AA3=""),"",IF(AA38&lt;AA34,"是","否"))</f>
        <v/>
      </c>
      <c r="AB39" s="425" t="str">
        <f aca="false">IF(OR(AB3="缓冲罐",AB3=""),"",IF(AB38&lt;AB34,"是","否"))</f>
        <v/>
      </c>
      <c r="AC39" s="425" t="str">
        <f aca="false">IF(OR(AC3="缓冲罐",AC3=""),"",IF(AC38&lt;AC34,"是","否"))</f>
        <v/>
      </c>
      <c r="AD39" s="425" t="str">
        <f aca="false">IF(OR(AD3="缓冲罐",AD3=""),"",IF(AD38&lt;AD34,"是","否"))</f>
        <v/>
      </c>
      <c r="AE39" s="425" t="str">
        <f aca="false">IF(OR(AE3="缓冲罐",AE3=""),"",IF(AE38&lt;AE34,"是","否"))</f>
        <v/>
      </c>
      <c r="AF39" s="425" t="str">
        <f aca="false">IF(OR(AF3="缓冲罐",AF3=""),"",IF(AF38&lt;AF34,"是","否"))</f>
        <v/>
      </c>
      <c r="AG39" s="425" t="str">
        <f aca="false">IF(OR(AG3="缓冲罐",AG3=""),"",IF(AG38&lt;AG34,"是","否"))</f>
        <v/>
      </c>
      <c r="AH39" s="425" t="str">
        <f aca="false">IF(OR(AH3="缓冲罐",AH3=""),"",IF(AH38&lt;AH34,"是","否"))</f>
        <v/>
      </c>
      <c r="AI39" s="425" t="str">
        <f aca="false">IF(OR(AI3="缓冲罐",AI3=""),"",IF(AI38&lt;AI34,"是","否"))</f>
        <v/>
      </c>
      <c r="AJ39" s="425" t="str">
        <f aca="false">IF(OR(AJ3="缓冲罐",AJ3=""),"",IF(AJ38&lt;AJ34,"是","否"))</f>
        <v/>
      </c>
      <c r="AK39" s="425" t="str">
        <f aca="false">IF(OR(AK3="缓冲罐",AK3=""),"",IF(AK38&lt;AK34,"是","否"))</f>
        <v/>
      </c>
      <c r="AL39" s="425" t="str">
        <f aca="false">IF(OR(AL3="缓冲罐",AL3=""),"",IF(AL38&lt;AL34,"是","否"))</f>
        <v/>
      </c>
      <c r="AM39" s="425" t="str">
        <f aca="false">IF(OR(AM3="缓冲罐",AM3=""),"",IF(AM38&lt;AM34,"是","否"))</f>
        <v/>
      </c>
      <c r="AN39" s="425" t="str">
        <f aca="false">IF(OR(AN3="缓冲罐",AN3=""),"",IF(AN38&lt;AN34,"是","否"))</f>
        <v/>
      </c>
      <c r="AO39" s="425" t="str">
        <f aca="false">IF(OR(AO3="缓冲罐",AO3=""),"",IF(AO38&lt;AO34,"是","否"))</f>
        <v/>
      </c>
      <c r="AP39" s="425" t="str">
        <f aca="false">IF(OR(AP3="缓冲罐",AP3=""),"",IF(AP38&lt;AP34,"是","否"))</f>
        <v/>
      </c>
      <c r="AQ39" s="425" t="str">
        <f aca="false">IF(OR(AQ3="缓冲罐",AQ3=""),"",IF(AQ38&lt;AQ34,"是","否"))</f>
        <v/>
      </c>
      <c r="AR39" s="425" t="str">
        <f aca="false">IF(OR(AR3="缓冲罐",AR3=""),"",IF(AR38&lt;AR34,"是","否"))</f>
        <v/>
      </c>
      <c r="AS39" s="425" t="str">
        <f aca="false">IF(OR(AS3="缓冲罐",AS3=""),"",IF(AS38&lt;AS34,"是","否"))</f>
        <v/>
      </c>
      <c r="AT39" s="425" t="str">
        <f aca="false">IF(OR(AT3="缓冲罐",AT3=""),"",IF(AT38&lt;AT34,"是","否"))</f>
        <v/>
      </c>
      <c r="AU39" s="425" t="str">
        <f aca="false">IF(OR(AU3="缓冲罐",AU3=""),"",IF(AU38&lt;AU34,"是","否"))</f>
        <v/>
      </c>
      <c r="AV39" s="425" t="str">
        <f aca="false">IF(OR(AV3="缓冲罐",AV3=""),"",IF(AV38&lt;AV34,"是","否"))</f>
        <v/>
      </c>
      <c r="AW39" s="425" t="str">
        <f aca="false">IF(OR(AW3="缓冲罐",AW3=""),"",IF(AW38&lt;AW34,"是","否"))</f>
        <v/>
      </c>
      <c r="AX39" s="425" t="str">
        <f aca="false">IF(OR(AX3="缓冲罐",AX3=""),"",IF(AX38&lt;AX34,"是","否"))</f>
        <v/>
      </c>
      <c r="AY39" s="425" t="str">
        <f aca="false">IF(OR(AY3="缓冲罐",AY3=""),"",IF(AY38&lt;AY34,"是","否"))</f>
        <v/>
      </c>
      <c r="AZ39" s="425" t="str">
        <f aca="false">IF(OR(AZ3="缓冲罐",AZ3=""),"",IF(AZ38&lt;AZ34,"是","否"))</f>
        <v/>
      </c>
      <c r="BA39" s="425" t="str">
        <f aca="false">IF(OR(BA3="缓冲罐",BA3=""),"",IF(BA38&lt;BA34,"是","否"))</f>
        <v/>
      </c>
      <c r="BB39" s="425" t="str">
        <f aca="false">IF(OR(BB3="缓冲罐",BB3=""),"",IF(BB38&lt;BB34,"是","否"))</f>
        <v/>
      </c>
      <c r="BC39" s="425" t="str">
        <f aca="false">IF(OR(BC3="缓冲罐",BC3=""),"",IF(BC38&lt;BC34,"是","否"))</f>
        <v/>
      </c>
      <c r="BD39" s="425" t="str">
        <f aca="false">IF(OR(BD3="缓冲罐",BD3=""),"",IF(BD38&lt;BD34,"是","否"))</f>
        <v/>
      </c>
      <c r="BE39" s="425" t="str">
        <f aca="false">IF(OR(BE3="缓冲罐",BE3=""),"",IF(BE38&lt;BE34,"是","否"))</f>
        <v/>
      </c>
      <c r="BF39" s="425" t="str">
        <f aca="false">IF(OR(BF3="缓冲罐",BF3=""),"",IF(BF38&lt;BF34,"是","否"))</f>
        <v/>
      </c>
      <c r="BG39" s="425" t="str">
        <f aca="false">IF(OR(BG3="缓冲罐",BG3=""),"",IF(BG38&lt;BG34,"是","否"))</f>
        <v/>
      </c>
      <c r="BH39" s="425" t="str">
        <f aca="false">IF(OR(BH3="缓冲罐",BH3=""),"",IF(BH38&lt;BH34,"是","否"))</f>
        <v/>
      </c>
      <c r="BI39" s="425" t="str">
        <f aca="false">IF(OR(BI3="缓冲罐",BI3=""),"",IF(BI38&lt;BI34,"是","否"))</f>
        <v/>
      </c>
      <c r="BJ39" s="425" t="str">
        <f aca="false">IF(OR(BJ3="缓冲罐",BJ3=""),"",IF(BJ38&lt;BJ34,"是","否"))</f>
        <v/>
      </c>
      <c r="BK39" s="425" t="str">
        <f aca="false">IF(OR(BK3="缓冲罐",BK3=""),"",IF(BK38&lt;BK34,"是","否"))</f>
        <v/>
      </c>
      <c r="BL39" s="425" t="str">
        <f aca="false">IF(OR(BL3="缓冲罐",BL3=""),"",IF(BL38&lt;BL34,"是","否"))</f>
        <v/>
      </c>
      <c r="BM39" s="425" t="str">
        <f aca="false">IF(OR(BM3="缓冲罐",BM3=""),"",IF(BM38&lt;BM34,"是","否"))</f>
        <v/>
      </c>
      <c r="BN39" s="425" t="str">
        <f aca="false">IF(OR(BN3="缓冲罐",BN3=""),"",IF(BN38&lt;BN34,"是","否"))</f>
        <v/>
      </c>
      <c r="BO39" s="425" t="str">
        <f aca="false">IF(OR(BO3="缓冲罐",BO3=""),"",IF(BO38&lt;BO34,"是","否"))</f>
        <v/>
      </c>
      <c r="BP39" s="425" t="str">
        <f aca="false">IF(OR(BP3="缓冲罐",BP3=""),"",IF(BP38&lt;BP34,"是","否"))</f>
        <v/>
      </c>
      <c r="BQ39" s="425" t="str">
        <f aca="false">IF(OR(BQ3="缓冲罐",BQ3=""),"",IF(BQ38&lt;BQ34,"是","否"))</f>
        <v/>
      </c>
      <c r="BR39" s="425" t="str">
        <f aca="false">IF(OR(BR3="缓冲罐",BR3=""),"",IF(BR38&lt;BR34,"是","否"))</f>
        <v/>
      </c>
      <c r="BS39" s="425" t="str">
        <f aca="false">IF(OR(BS3="缓冲罐",BS3=""),"",IF(BS38&lt;BS34,"是","否"))</f>
        <v/>
      </c>
      <c r="BT39" s="425" t="str">
        <f aca="false">IF(OR(BT3="缓冲罐",BT3=""),"",IF(BT38&lt;BT34,"是","否"))</f>
        <v/>
      </c>
      <c r="BU39" s="425" t="str">
        <f aca="false">IF(OR(BU3="缓冲罐",BU3=""),"",IF(BU38&lt;BU34,"是","否"))</f>
        <v/>
      </c>
      <c r="BV39" s="425" t="str">
        <f aca="false">IF(OR(BV3="缓冲罐",BV3=""),"",IF(BV38&lt;BV34,"是","否"))</f>
        <v/>
      </c>
      <c r="BW39" s="425" t="str">
        <f aca="false">IF(OR(BW3="缓冲罐",BW3=""),"",IF(BW38&lt;BW34,"是","否"))</f>
        <v/>
      </c>
      <c r="BX39" s="425" t="str">
        <f aca="false">IF(OR(BX3="缓冲罐",BX3=""),"",IF(BX38&lt;BX34,"是","否"))</f>
        <v/>
      </c>
      <c r="BY39" s="425" t="str">
        <f aca="false">IF(OR(BY3="缓冲罐",BY3=""),"",IF(BY38&lt;BY34,"是","否"))</f>
        <v/>
      </c>
      <c r="BZ39" s="425" t="str">
        <f aca="false">IF(OR(BZ3="缓冲罐",BZ3=""),"",IF(BZ38&lt;BZ34,"是","否"))</f>
        <v/>
      </c>
      <c r="CA39" s="425" t="str">
        <f aca="false">IF(OR(CA3="缓冲罐",CA3=""),"",IF(CA38&lt;CA34,"是","否"))</f>
        <v/>
      </c>
      <c r="CB39" s="425" t="str">
        <f aca="false">IF(OR(CB3="缓冲罐",CB3=""),"",IF(CB38&lt;CB34,"是","否"))</f>
        <v/>
      </c>
      <c r="CC39" s="425" t="str">
        <f aca="false">IF(OR(CC3="缓冲罐",CC3=""),"",IF(CC38&lt;CC34,"是","否"))</f>
        <v/>
      </c>
      <c r="CD39" s="425" t="str">
        <f aca="false">IF(OR(CD3="缓冲罐",CD3=""),"",IF(CD38&lt;CD34,"是","否"))</f>
        <v/>
      </c>
      <c r="CE39" s="39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c r="AMK39" s="0"/>
      <c r="AML39" s="0"/>
      <c r="AMM39" s="0"/>
      <c r="AMN39" s="0"/>
      <c r="AMO39" s="0"/>
      <c r="AMP39" s="0"/>
      <c r="AMQ39" s="0"/>
      <c r="AMR39" s="0"/>
      <c r="AMS39" s="0"/>
      <c r="AMT39" s="0"/>
      <c r="AMU39" s="0"/>
      <c r="AMV39" s="0"/>
      <c r="AMW39" s="0"/>
      <c r="AMX39" s="0"/>
      <c r="AMY39" s="0"/>
      <c r="AMZ39" s="0"/>
      <c r="ANA39" s="0"/>
      <c r="ANB39" s="0"/>
      <c r="ANC39" s="0"/>
      <c r="AND39" s="0"/>
      <c r="ANE39" s="0"/>
      <c r="ANF39" s="0"/>
      <c r="ANG39" s="0"/>
      <c r="ANH39" s="0"/>
      <c r="ANI39" s="0"/>
      <c r="ANJ39" s="0"/>
      <c r="ANK39" s="0"/>
      <c r="ANL39" s="0"/>
      <c r="ANM39" s="0"/>
      <c r="ANN39" s="0"/>
      <c r="ANO39" s="0"/>
      <c r="ANP39" s="0"/>
      <c r="ANQ39" s="0"/>
      <c r="ANR39" s="0"/>
      <c r="ANS39" s="0"/>
      <c r="ANT39" s="0"/>
      <c r="ANU39" s="0"/>
      <c r="ANV39" s="0"/>
      <c r="ANW39" s="0"/>
      <c r="ANX39" s="0"/>
      <c r="ANY39" s="0"/>
      <c r="ANZ39" s="0"/>
      <c r="AOA39" s="0"/>
      <c r="AOB39" s="0"/>
      <c r="AOC39" s="0"/>
      <c r="AOD39" s="0"/>
      <c r="AOE39" s="0"/>
      <c r="AOF39" s="0"/>
      <c r="AOG39" s="0"/>
      <c r="AOH39" s="0"/>
      <c r="AOI39" s="0"/>
      <c r="AOJ39" s="0"/>
      <c r="AOK39" s="0"/>
      <c r="AOL39" s="0"/>
      <c r="AOM39" s="0"/>
      <c r="AON39" s="0"/>
      <c r="AOO39" s="0"/>
      <c r="AOP39" s="0"/>
      <c r="AOQ39" s="0"/>
      <c r="AOR39" s="0"/>
      <c r="AOS39" s="0"/>
      <c r="AOT39" s="0"/>
      <c r="AOU39" s="0"/>
      <c r="AOV39" s="0"/>
      <c r="AOW39" s="0"/>
      <c r="AOX39" s="0"/>
      <c r="AOY39" s="0"/>
      <c r="AOZ39" s="0"/>
      <c r="APA39" s="0"/>
      <c r="APB39" s="0"/>
      <c r="APC39" s="0"/>
      <c r="APD39" s="0"/>
      <c r="APE39" s="0"/>
      <c r="APF39" s="0"/>
      <c r="APG39" s="0"/>
      <c r="APH39" s="0"/>
      <c r="API39" s="0"/>
      <c r="APJ39" s="0"/>
      <c r="APK39" s="0"/>
      <c r="APL39" s="0"/>
      <c r="APM39" s="0"/>
      <c r="APN39" s="0"/>
      <c r="APO39" s="0"/>
      <c r="APP39" s="0"/>
      <c r="APQ39" s="0"/>
      <c r="APR39" s="0"/>
      <c r="APS39" s="0"/>
      <c r="APT39" s="0"/>
      <c r="APU39" s="0"/>
      <c r="APV39" s="0"/>
      <c r="APW39" s="0"/>
      <c r="APX39" s="0"/>
      <c r="APY39" s="0"/>
      <c r="APZ39" s="0"/>
      <c r="AQA39" s="0"/>
      <c r="AQB39" s="0"/>
      <c r="AQC39" s="0"/>
      <c r="AQD39" s="0"/>
      <c r="AQE39" s="0"/>
      <c r="AQF39" s="0"/>
      <c r="AQG39" s="0"/>
      <c r="AQH39" s="0"/>
      <c r="AQI39" s="0"/>
      <c r="AQJ39" s="0"/>
      <c r="AQK39" s="0"/>
      <c r="AQL39" s="0"/>
      <c r="AQM39" s="0"/>
      <c r="AQN39" s="0"/>
      <c r="AQO39" s="0"/>
      <c r="AQP39" s="0"/>
      <c r="AQQ39" s="0"/>
      <c r="AQR39" s="0"/>
      <c r="AQS39" s="0"/>
      <c r="AQT39" s="0"/>
      <c r="AQU39" s="0"/>
      <c r="AQV39" s="0"/>
      <c r="AQW39" s="0"/>
      <c r="AQX39" s="0"/>
      <c r="AQY39" s="0"/>
      <c r="AQZ39" s="0"/>
      <c r="ARA39" s="0"/>
      <c r="ARB39" s="0"/>
      <c r="ARC39" s="0"/>
      <c r="ARD39" s="0"/>
      <c r="ARE39" s="0"/>
      <c r="ARF39" s="0"/>
      <c r="ARG39" s="0"/>
      <c r="ARH39" s="0"/>
      <c r="ARI39" s="0"/>
      <c r="ARJ39" s="0"/>
      <c r="ARK39" s="0"/>
      <c r="ARL39" s="0"/>
      <c r="ARM39" s="0"/>
      <c r="ARN39" s="0"/>
      <c r="ARO39" s="0"/>
      <c r="ARP39" s="0"/>
      <c r="ARQ39" s="0"/>
      <c r="ARR39" s="0"/>
      <c r="ARS39" s="0"/>
      <c r="ART39" s="0"/>
      <c r="ARU39" s="0"/>
      <c r="ARV39" s="0"/>
      <c r="ARW39" s="0"/>
      <c r="ARX39" s="0"/>
      <c r="ARY39" s="0"/>
      <c r="ARZ39" s="0"/>
      <c r="ASA39" s="0"/>
      <c r="ASB39" s="0"/>
      <c r="ASC39" s="0"/>
      <c r="ASD39" s="0"/>
      <c r="ASE39" s="0"/>
      <c r="ASF39" s="0"/>
      <c r="ASG39" s="0"/>
      <c r="ASH39" s="0"/>
      <c r="ASI39" s="0"/>
      <c r="ASJ39" s="0"/>
      <c r="ASK39" s="0"/>
      <c r="ASL39" s="0"/>
      <c r="ASM39" s="0"/>
      <c r="ASN39" s="0"/>
      <c r="ASO39" s="0"/>
      <c r="ASP39" s="0"/>
      <c r="ASQ39" s="0"/>
      <c r="ASR39" s="0"/>
      <c r="ASS39" s="0"/>
      <c r="AST39" s="0"/>
      <c r="ASU39" s="0"/>
      <c r="ASV39" s="0"/>
      <c r="ASW39" s="0"/>
      <c r="ASX39" s="0"/>
      <c r="ASY39" s="0"/>
      <c r="ASZ39" s="0"/>
      <c r="ATA39" s="0"/>
      <c r="ATB39" s="0"/>
      <c r="ATC39" s="0"/>
      <c r="ATD39" s="0"/>
      <c r="ATE39" s="0"/>
      <c r="ATF39" s="0"/>
      <c r="ATG39" s="0"/>
      <c r="ATH39" s="0"/>
      <c r="ATI39" s="0"/>
      <c r="ATJ39" s="0"/>
      <c r="ATK39" s="0"/>
      <c r="ATL39" s="0"/>
      <c r="ATM39" s="0"/>
      <c r="ATN39" s="0"/>
      <c r="ATO39" s="0"/>
      <c r="ATP39" s="0"/>
      <c r="ATQ39" s="0"/>
      <c r="ATR39" s="0"/>
      <c r="ATS39" s="0"/>
      <c r="ATT39" s="0"/>
      <c r="ATU39" s="0"/>
      <c r="ATV39" s="0"/>
      <c r="ATW39" s="0"/>
      <c r="ATX39" s="0"/>
      <c r="ATY39" s="0"/>
      <c r="ATZ39" s="0"/>
      <c r="AUA39" s="0"/>
      <c r="AUB39" s="0"/>
      <c r="AUC39" s="0"/>
      <c r="AUD39" s="0"/>
      <c r="AUE39" s="0"/>
      <c r="AUF39" s="0"/>
      <c r="AUG39" s="0"/>
      <c r="AUH39" s="0"/>
      <c r="AUI39" s="0"/>
      <c r="AUJ39" s="0"/>
      <c r="AUK39" s="0"/>
      <c r="AUL39" s="0"/>
      <c r="AUM39" s="0"/>
      <c r="AUN39" s="0"/>
      <c r="AUO39" s="0"/>
      <c r="AUP39" s="0"/>
      <c r="AUQ39" s="0"/>
      <c r="AUR39" s="0"/>
      <c r="AUS39" s="0"/>
      <c r="AUT39" s="0"/>
      <c r="AUU39" s="0"/>
      <c r="AUV39" s="0"/>
      <c r="AUW39" s="0"/>
      <c r="AUX39" s="0"/>
      <c r="AUY39" s="0"/>
      <c r="AUZ39" s="0"/>
      <c r="AVA39" s="0"/>
      <c r="AVB39" s="0"/>
      <c r="AVC39" s="0"/>
      <c r="AVD39" s="0"/>
      <c r="AVE39" s="0"/>
      <c r="AVF39" s="0"/>
      <c r="AVG39" s="0"/>
      <c r="AVH39" s="0"/>
      <c r="AVI39" s="0"/>
      <c r="AVJ39" s="0"/>
      <c r="AVK39" s="0"/>
      <c r="AVL39" s="0"/>
      <c r="AVM39" s="0"/>
      <c r="AVN39" s="0"/>
      <c r="AVO39" s="0"/>
      <c r="AVP39" s="0"/>
      <c r="AVQ39" s="0"/>
      <c r="AVR39" s="0"/>
      <c r="AVS39" s="0"/>
      <c r="AVT39" s="0"/>
      <c r="AVU39" s="0"/>
      <c r="AVV39" s="0"/>
      <c r="AVW39" s="0"/>
      <c r="AVX39" s="0"/>
      <c r="AVY39" s="0"/>
      <c r="AVZ39" s="0"/>
      <c r="AWA39" s="0"/>
      <c r="AWB39" s="0"/>
      <c r="AWC39" s="0"/>
      <c r="AWD39" s="0"/>
      <c r="AWE39" s="0"/>
      <c r="AWF39" s="0"/>
      <c r="AWG39" s="0"/>
      <c r="AWH39" s="0"/>
      <c r="AWI39" s="0"/>
      <c r="AWJ39" s="0"/>
      <c r="AWK39" s="0"/>
      <c r="AWL39" s="0"/>
      <c r="AWM39" s="0"/>
      <c r="AWN39" s="0"/>
      <c r="AWO39" s="0"/>
      <c r="AWP39" s="0"/>
      <c r="AWQ39" s="0"/>
      <c r="AWR39" s="0"/>
      <c r="AWS39" s="0"/>
      <c r="AWT39" s="0"/>
      <c r="AWU39" s="0"/>
      <c r="AWV39" s="0"/>
      <c r="AWW39" s="0"/>
      <c r="AWX39" s="0"/>
      <c r="AWY39" s="0"/>
      <c r="AWZ39" s="0"/>
      <c r="AXA39" s="0"/>
      <c r="AXB39" s="0"/>
      <c r="AXC39" s="0"/>
      <c r="AXD39" s="0"/>
      <c r="AXE39" s="0"/>
      <c r="AXF39" s="0"/>
      <c r="AXG39" s="0"/>
      <c r="AXH39" s="0"/>
      <c r="AXI39" s="0"/>
      <c r="AXJ39" s="0"/>
      <c r="AXK39" s="0"/>
      <c r="AXL39" s="0"/>
      <c r="AXM39" s="0"/>
      <c r="AXN39" s="0"/>
      <c r="AXO39" s="0"/>
      <c r="AXP39" s="0"/>
      <c r="AXQ39" s="0"/>
      <c r="AXR39" s="0"/>
      <c r="AXS39" s="0"/>
      <c r="AXT39" s="0"/>
      <c r="AXU39" s="0"/>
      <c r="AXV39" s="0"/>
      <c r="AXW39" s="0"/>
      <c r="AXX39" s="0"/>
      <c r="AXY39" s="0"/>
      <c r="AXZ39" s="0"/>
      <c r="AYA39" s="0"/>
      <c r="AYB39" s="0"/>
      <c r="AYC39" s="0"/>
      <c r="AYD39" s="0"/>
      <c r="AYE39" s="0"/>
      <c r="AYF39" s="0"/>
      <c r="AYG39" s="0"/>
      <c r="AYH39" s="0"/>
      <c r="AYI39" s="0"/>
      <c r="AYJ39" s="0"/>
      <c r="AYK39" s="0"/>
      <c r="AYL39" s="0"/>
      <c r="AYM39" s="0"/>
      <c r="AYN39" s="0"/>
      <c r="AYO39" s="0"/>
      <c r="AYP39" s="0"/>
      <c r="AYQ39" s="0"/>
      <c r="AYR39" s="0"/>
      <c r="AYS39" s="0"/>
      <c r="AYT39" s="0"/>
      <c r="AYU39" s="0"/>
      <c r="AYV39" s="0"/>
      <c r="AYW39" s="0"/>
      <c r="AYX39" s="0"/>
      <c r="AYY39" s="0"/>
      <c r="AYZ39" s="0"/>
      <c r="AZA39" s="0"/>
      <c r="AZB39" s="0"/>
      <c r="AZC39" s="0"/>
      <c r="AZD39" s="0"/>
      <c r="AZE39" s="0"/>
      <c r="AZF39" s="0"/>
      <c r="AZG39" s="0"/>
      <c r="AZH39" s="0"/>
      <c r="AZI39" s="0"/>
      <c r="AZJ39" s="0"/>
      <c r="AZK39" s="0"/>
      <c r="AZL39" s="0"/>
      <c r="AZM39" s="0"/>
      <c r="AZN39" s="0"/>
      <c r="AZO39" s="0"/>
      <c r="AZP39" s="0"/>
      <c r="AZQ39" s="0"/>
      <c r="AZR39" s="0"/>
      <c r="AZS39" s="0"/>
      <c r="AZT39" s="0"/>
      <c r="AZU39" s="0"/>
      <c r="AZV39" s="0"/>
      <c r="AZW39" s="0"/>
      <c r="AZX39" s="0"/>
      <c r="AZY39" s="0"/>
      <c r="AZZ39" s="0"/>
      <c r="BAA39" s="0"/>
      <c r="BAB39" s="0"/>
      <c r="BAC39" s="0"/>
      <c r="BAD39" s="0"/>
      <c r="BAE39" s="0"/>
      <c r="BAF39" s="0"/>
      <c r="BAG39" s="0"/>
      <c r="BAH39" s="0"/>
      <c r="BAI39" s="0"/>
      <c r="BAJ39" s="0"/>
      <c r="BAK39" s="0"/>
      <c r="BAL39" s="0"/>
      <c r="BAM39" s="0"/>
      <c r="BAN39" s="0"/>
      <c r="BAO39" s="0"/>
      <c r="BAP39" s="0"/>
      <c r="BAQ39" s="0"/>
      <c r="BAR39" s="0"/>
      <c r="BAS39" s="0"/>
      <c r="BAT39" s="0"/>
      <c r="BAU39" s="0"/>
      <c r="BAV39" s="0"/>
      <c r="BAW39" s="0"/>
      <c r="BAX39" s="0"/>
      <c r="BAY39" s="0"/>
      <c r="BAZ39" s="0"/>
      <c r="BBA39" s="0"/>
      <c r="BBB39" s="0"/>
      <c r="BBC39" s="0"/>
      <c r="BBD39" s="0"/>
      <c r="BBE39" s="0"/>
      <c r="BBF39" s="0"/>
      <c r="BBG39" s="0"/>
      <c r="BBH39" s="0"/>
      <c r="BBI39" s="0"/>
      <c r="BBJ39" s="0"/>
      <c r="BBK39" s="0"/>
      <c r="BBL39" s="0"/>
      <c r="BBM39" s="0"/>
      <c r="BBN39" s="0"/>
      <c r="BBO39" s="0"/>
      <c r="BBP39" s="0"/>
      <c r="BBQ39" s="0"/>
      <c r="BBR39" s="0"/>
      <c r="BBS39" s="0"/>
      <c r="BBT39" s="0"/>
      <c r="BBU39" s="0"/>
      <c r="BBV39" s="0"/>
      <c r="BBW39" s="0"/>
      <c r="BBX39" s="0"/>
      <c r="BBY39" s="0"/>
      <c r="BBZ39" s="0"/>
      <c r="BCA39" s="0"/>
      <c r="BCB39" s="0"/>
      <c r="BCC39" s="0"/>
      <c r="BCD39" s="0"/>
      <c r="BCE39" s="0"/>
      <c r="BCF39" s="0"/>
      <c r="BCG39" s="0"/>
      <c r="BCH39" s="0"/>
      <c r="BCI39" s="0"/>
      <c r="BCJ39" s="0"/>
      <c r="BCK39" s="0"/>
      <c r="BCL39" s="0"/>
      <c r="BCM39" s="0"/>
      <c r="BCN39" s="0"/>
      <c r="BCO39" s="0"/>
      <c r="BCP39" s="0"/>
      <c r="BCQ39" s="0"/>
      <c r="BCR39" s="0"/>
      <c r="BCS39" s="0"/>
      <c r="BCT39" s="0"/>
      <c r="BCU39" s="0"/>
      <c r="BCV39" s="0"/>
      <c r="BCW39" s="0"/>
      <c r="BCX39" s="0"/>
      <c r="BCY39" s="0"/>
      <c r="BCZ39" s="0"/>
      <c r="BDA39" s="0"/>
      <c r="BDB39" s="0"/>
      <c r="BDC39" s="0"/>
      <c r="BDD39" s="0"/>
      <c r="BDE39" s="0"/>
      <c r="BDF39" s="0"/>
      <c r="BDG39" s="0"/>
      <c r="BDH39" s="0"/>
      <c r="BDI39" s="0"/>
      <c r="BDJ39" s="0"/>
      <c r="BDK39" s="0"/>
      <c r="BDL39" s="0"/>
      <c r="BDM39" s="0"/>
      <c r="BDN39" s="0"/>
      <c r="BDO39" s="0"/>
      <c r="BDP39" s="0"/>
      <c r="BDQ39" s="0"/>
      <c r="BDR39" s="0"/>
      <c r="BDS39" s="0"/>
      <c r="BDT39" s="0"/>
      <c r="BDU39" s="0"/>
      <c r="BDV39" s="0"/>
      <c r="BDW39" s="0"/>
      <c r="BDX39" s="0"/>
      <c r="BDY39" s="0"/>
      <c r="BDZ39" s="0"/>
      <c r="BEA39" s="0"/>
      <c r="BEB39" s="0"/>
      <c r="BEC39" s="0"/>
      <c r="BED39" s="0"/>
      <c r="BEE39" s="0"/>
      <c r="BEF39" s="0"/>
      <c r="BEG39" s="0"/>
      <c r="BEH39" s="0"/>
      <c r="BEI39" s="0"/>
      <c r="BEJ39" s="0"/>
      <c r="BEK39" s="0"/>
      <c r="BEL39" s="0"/>
      <c r="BEM39" s="0"/>
      <c r="BEN39" s="0"/>
      <c r="BEO39" s="0"/>
      <c r="BEP39" s="0"/>
      <c r="BEQ39" s="0"/>
      <c r="BER39" s="0"/>
      <c r="BES39" s="0"/>
      <c r="BET39" s="0"/>
      <c r="BEU39" s="0"/>
      <c r="BEV39" s="0"/>
      <c r="BEW39" s="0"/>
      <c r="BEX39" s="0"/>
      <c r="BEY39" s="0"/>
      <c r="BEZ39" s="0"/>
      <c r="BFA39" s="0"/>
      <c r="BFB39" s="0"/>
      <c r="BFC39" s="0"/>
      <c r="BFD39" s="0"/>
      <c r="BFE39" s="0"/>
      <c r="BFF39" s="0"/>
      <c r="BFG39" s="0"/>
      <c r="BFH39" s="0"/>
      <c r="BFI39" s="0"/>
      <c r="BFJ39" s="0"/>
      <c r="BFK39" s="0"/>
      <c r="BFL39" s="0"/>
      <c r="BFM39" s="0"/>
      <c r="BFN39" s="0"/>
      <c r="BFO39" s="0"/>
      <c r="BFP39" s="0"/>
      <c r="BFQ39" s="0"/>
      <c r="BFR39" s="0"/>
      <c r="BFS39" s="0"/>
      <c r="BFT39" s="0"/>
      <c r="BFU39" s="0"/>
      <c r="BFV39" s="0"/>
      <c r="BFW39" s="0"/>
      <c r="BFX39" s="0"/>
      <c r="BFY39" s="0"/>
      <c r="BFZ39" s="0"/>
      <c r="BGA39" s="0"/>
      <c r="BGB39" s="0"/>
      <c r="BGC39" s="0"/>
      <c r="BGD39" s="0"/>
      <c r="BGE39" s="0"/>
      <c r="BGF39" s="0"/>
      <c r="BGG39" s="0"/>
      <c r="BGH39" s="0"/>
      <c r="BGI39" s="0"/>
      <c r="BGJ39" s="0"/>
      <c r="BGK39" s="0"/>
      <c r="BGL39" s="0"/>
      <c r="BGM39" s="0"/>
      <c r="BGN39" s="0"/>
      <c r="BGO39" s="0"/>
      <c r="BGP39" s="0"/>
      <c r="BGQ39" s="0"/>
      <c r="BGR39" s="0"/>
      <c r="BGS39" s="0"/>
      <c r="BGT39" s="0"/>
      <c r="BGU39" s="0"/>
      <c r="BGV39" s="0"/>
      <c r="BGW39" s="0"/>
      <c r="BGX39" s="0"/>
      <c r="BGY39" s="0"/>
      <c r="BGZ39" s="0"/>
      <c r="BHA39" s="0"/>
      <c r="BHB39" s="0"/>
      <c r="BHC39" s="0"/>
      <c r="BHD39" s="0"/>
      <c r="BHE39" s="0"/>
      <c r="BHF39" s="0"/>
      <c r="BHG39" s="0"/>
      <c r="BHH39" s="0"/>
      <c r="BHI39" s="0"/>
      <c r="BHJ39" s="0"/>
      <c r="BHK39" s="0"/>
      <c r="BHL39" s="0"/>
      <c r="BHM39" s="0"/>
      <c r="BHN39" s="0"/>
      <c r="BHO39" s="0"/>
      <c r="BHP39" s="0"/>
      <c r="BHQ39" s="0"/>
      <c r="BHR39" s="0"/>
      <c r="BHS39" s="0"/>
      <c r="BHT39" s="0"/>
      <c r="BHU39" s="0"/>
      <c r="BHV39" s="0"/>
      <c r="BHW39" s="0"/>
      <c r="BHX39" s="0"/>
      <c r="BHY39" s="0"/>
      <c r="BHZ39" s="0"/>
      <c r="BIA39" s="0"/>
      <c r="BIB39" s="0"/>
      <c r="BIC39" s="0"/>
      <c r="BID39" s="0"/>
      <c r="BIE39" s="0"/>
      <c r="BIF39" s="0"/>
      <c r="BIG39" s="0"/>
      <c r="BIH39" s="0"/>
      <c r="BII39" s="0"/>
      <c r="BIJ39" s="0"/>
      <c r="BIK39" s="0"/>
      <c r="BIL39" s="0"/>
      <c r="BIM39" s="0"/>
      <c r="BIN39" s="0"/>
      <c r="BIO39" s="0"/>
      <c r="BIP39" s="0"/>
      <c r="BIQ39" s="0"/>
      <c r="BIR39" s="0"/>
      <c r="BIS39" s="0"/>
      <c r="BIT39" s="0"/>
      <c r="BIU39" s="0"/>
      <c r="BIV39" s="0"/>
      <c r="BIW39" s="0"/>
      <c r="BIX39" s="0"/>
      <c r="BIY39" s="0"/>
      <c r="BIZ39" s="0"/>
      <c r="BJA39" s="0"/>
      <c r="BJB39" s="0"/>
      <c r="BJC39" s="0"/>
      <c r="BJD39" s="0"/>
      <c r="BJE39" s="0"/>
      <c r="BJF39" s="0"/>
      <c r="BJG39" s="0"/>
      <c r="BJH39" s="0"/>
      <c r="BJI39" s="0"/>
      <c r="BJJ39" s="0"/>
      <c r="BJK39" s="0"/>
      <c r="BJL39" s="0"/>
      <c r="BJM39" s="0"/>
      <c r="BJN39" s="0"/>
      <c r="BJO39" s="0"/>
      <c r="BJP39" s="0"/>
      <c r="BJQ39" s="0"/>
      <c r="BJR39" s="0"/>
      <c r="BJS39" s="0"/>
      <c r="BJT39" s="0"/>
      <c r="BJU39" s="0"/>
      <c r="BJV39" s="0"/>
      <c r="BJW39" s="0"/>
      <c r="BJX39" s="0"/>
      <c r="BJY39" s="0"/>
      <c r="BJZ39" s="0"/>
      <c r="BKA39" s="0"/>
      <c r="BKB39" s="0"/>
      <c r="BKC39" s="0"/>
      <c r="BKD39" s="0"/>
      <c r="BKE39" s="0"/>
      <c r="BKF39" s="0"/>
      <c r="BKG39" s="0"/>
      <c r="BKH39" s="0"/>
      <c r="BKI39" s="0"/>
      <c r="BKJ39" s="0"/>
      <c r="BKK39" s="0"/>
      <c r="BKL39" s="0"/>
      <c r="BKM39" s="0"/>
      <c r="BKN39" s="0"/>
      <c r="BKO39" s="0"/>
      <c r="BKP39" s="0"/>
      <c r="BKQ39" s="0"/>
      <c r="BKR39" s="0"/>
      <c r="BKS39" s="0"/>
      <c r="BKT39" s="0"/>
      <c r="BKU39" s="0"/>
      <c r="BKV39" s="0"/>
      <c r="BKW39" s="0"/>
      <c r="BKX39" s="0"/>
      <c r="BKY39" s="0"/>
      <c r="BKZ39" s="0"/>
      <c r="BLA39" s="0"/>
      <c r="BLB39" s="0"/>
      <c r="BLC39" s="0"/>
      <c r="BLD39" s="0"/>
      <c r="BLE39" s="0"/>
      <c r="BLF39" s="0"/>
      <c r="BLG39" s="0"/>
      <c r="BLH39" s="0"/>
      <c r="BLI39" s="0"/>
      <c r="BLJ39" s="0"/>
      <c r="BLK39" s="0"/>
      <c r="BLL39" s="0"/>
      <c r="BLM39" s="0"/>
      <c r="BLN39" s="0"/>
      <c r="BLO39" s="0"/>
      <c r="BLP39" s="0"/>
      <c r="BLQ39" s="0"/>
      <c r="BLR39" s="0"/>
      <c r="BLS39" s="0"/>
      <c r="BLT39" s="0"/>
      <c r="BLU39" s="0"/>
      <c r="BLV39" s="0"/>
      <c r="BLW39" s="0"/>
      <c r="BLX39" s="0"/>
      <c r="BLY39" s="0"/>
      <c r="BLZ39" s="0"/>
      <c r="BMA39" s="0"/>
      <c r="BMB39" s="0"/>
      <c r="BMC39" s="0"/>
      <c r="BMD39" s="0"/>
      <c r="BME39" s="0"/>
      <c r="BMF39" s="0"/>
      <c r="BMG39" s="0"/>
      <c r="BMH39" s="0"/>
      <c r="BMI39" s="0"/>
      <c r="BMJ39" s="0"/>
      <c r="BMK39" s="0"/>
      <c r="BML39" s="0"/>
      <c r="BMM39" s="0"/>
      <c r="BMN39" s="0"/>
      <c r="BMO39" s="0"/>
      <c r="BMP39" s="0"/>
      <c r="BMQ39" s="0"/>
      <c r="BMR39" s="0"/>
      <c r="BMS39" s="0"/>
      <c r="BMT39" s="0"/>
      <c r="BMU39" s="0"/>
      <c r="BMV39" s="0"/>
      <c r="BMW39" s="0"/>
      <c r="BMX39" s="0"/>
      <c r="BMY39" s="0"/>
      <c r="BMZ39" s="0"/>
      <c r="BNA39" s="0"/>
      <c r="BNB39" s="0"/>
      <c r="BNC39" s="0"/>
      <c r="BND39" s="0"/>
      <c r="BNE39" s="0"/>
      <c r="BNF39" s="0"/>
      <c r="BNG39" s="0"/>
      <c r="BNH39" s="0"/>
      <c r="BNI39" s="0"/>
      <c r="BNJ39" s="0"/>
      <c r="BNK39" s="0"/>
      <c r="BNL39" s="0"/>
      <c r="BNM39" s="0"/>
      <c r="BNN39" s="0"/>
      <c r="BNO39" s="0"/>
      <c r="BNP39" s="0"/>
      <c r="BNQ39" s="0"/>
      <c r="BNR39" s="0"/>
      <c r="BNS39" s="0"/>
      <c r="BNT39" s="0"/>
      <c r="BNU39" s="0"/>
      <c r="BNV39" s="0"/>
      <c r="BNW39" s="0"/>
      <c r="BNX39" s="0"/>
      <c r="BNY39" s="0"/>
      <c r="BNZ39" s="0"/>
      <c r="BOA39" s="0"/>
      <c r="BOB39" s="0"/>
      <c r="BOC39" s="0"/>
      <c r="BOD39" s="0"/>
      <c r="BOE39" s="0"/>
      <c r="BOF39" s="0"/>
      <c r="BOG39" s="0"/>
      <c r="BOH39" s="0"/>
      <c r="BOI39" s="0"/>
      <c r="BOJ39" s="0"/>
      <c r="BOK39" s="0"/>
      <c r="BOL39" s="0"/>
      <c r="BOM39" s="0"/>
      <c r="BON39" s="0"/>
      <c r="BOO39" s="0"/>
      <c r="BOP39" s="0"/>
      <c r="BOQ39" s="0"/>
      <c r="BOR39" s="0"/>
      <c r="BOS39" s="0"/>
      <c r="BOT39" s="0"/>
      <c r="BOU39" s="0"/>
      <c r="BOV39" s="0"/>
      <c r="BOW39" s="0"/>
      <c r="BOX39" s="0"/>
      <c r="BOY39" s="0"/>
      <c r="BOZ39" s="0"/>
      <c r="BPA39" s="0"/>
      <c r="BPB39" s="0"/>
      <c r="BPC39" s="0"/>
      <c r="BPD39" s="0"/>
      <c r="BPE39" s="0"/>
      <c r="BPF39" s="0"/>
      <c r="BPG39" s="0"/>
      <c r="BPH39" s="0"/>
      <c r="BPI39" s="0"/>
      <c r="BPJ39" s="0"/>
      <c r="BPK39" s="0"/>
      <c r="BPL39" s="0"/>
      <c r="BPM39" s="0"/>
      <c r="BPN39" s="0"/>
      <c r="BPO39" s="0"/>
      <c r="BPP39" s="0"/>
      <c r="BPQ39" s="0"/>
      <c r="BPR39" s="0"/>
      <c r="BPS39" s="0"/>
      <c r="BPT39" s="0"/>
      <c r="BPU39" s="0"/>
      <c r="BPV39" s="0"/>
      <c r="BPW39" s="0"/>
      <c r="BPX39" s="0"/>
      <c r="BPY39" s="0"/>
      <c r="BPZ39" s="0"/>
      <c r="BQA39" s="0"/>
      <c r="BQB39" s="0"/>
      <c r="BQC39" s="0"/>
      <c r="BQD39" s="0"/>
      <c r="BQE39" s="0"/>
      <c r="BQF39" s="0"/>
      <c r="BQG39" s="0"/>
      <c r="BQH39" s="0"/>
      <c r="BQI39" s="0"/>
      <c r="BQJ39" s="0"/>
      <c r="BQK39" s="0"/>
      <c r="BQL39" s="0"/>
      <c r="BQM39" s="0"/>
      <c r="BQN39" s="0"/>
      <c r="BQO39" s="0"/>
      <c r="BQP39" s="0"/>
      <c r="BQQ39" s="0"/>
      <c r="BQR39" s="0"/>
      <c r="BQS39" s="0"/>
      <c r="BQT39" s="0"/>
      <c r="BQU39" s="0"/>
      <c r="BQV39" s="0"/>
      <c r="BQW39" s="0"/>
      <c r="BQX39" s="0"/>
      <c r="BQY39" s="0"/>
      <c r="BQZ39" s="0"/>
      <c r="BRA39" s="0"/>
      <c r="BRB39" s="0"/>
      <c r="BRC39" s="0"/>
      <c r="BRD39" s="0"/>
      <c r="BRE39" s="0"/>
      <c r="BRF39" s="0"/>
      <c r="BRG39" s="0"/>
      <c r="BRH39" s="0"/>
      <c r="BRI39" s="0"/>
      <c r="BRJ39" s="0"/>
      <c r="BRK39" s="0"/>
      <c r="BRL39" s="0"/>
      <c r="BRM39" s="0"/>
      <c r="BRN39" s="0"/>
      <c r="BRO39" s="0"/>
      <c r="BRP39" s="0"/>
      <c r="BRQ39" s="0"/>
      <c r="BRR39" s="0"/>
      <c r="BRS39" s="0"/>
      <c r="BRT39" s="0"/>
      <c r="BRU39" s="0"/>
      <c r="BRV39" s="0"/>
      <c r="BRW39" s="0"/>
      <c r="BRX39" s="0"/>
      <c r="BRY39" s="0"/>
      <c r="BRZ39" s="0"/>
      <c r="BSA39" s="0"/>
      <c r="BSB39" s="0"/>
      <c r="BSC39" s="0"/>
      <c r="BSD39" s="0"/>
      <c r="BSE39" s="0"/>
      <c r="BSF39" s="0"/>
      <c r="BSG39" s="0"/>
      <c r="BSH39" s="0"/>
      <c r="BSI39" s="0"/>
      <c r="BSJ39" s="0"/>
      <c r="BSK39" s="0"/>
      <c r="BSL39" s="0"/>
      <c r="BSM39" s="0"/>
      <c r="BSN39" s="0"/>
      <c r="BSO39" s="0"/>
      <c r="BSP39" s="0"/>
      <c r="BSQ39" s="0"/>
      <c r="BSR39" s="0"/>
      <c r="BSS39" s="0"/>
      <c r="BST39" s="0"/>
      <c r="BSU39" s="0"/>
      <c r="BSV39" s="0"/>
      <c r="BSW39" s="0"/>
      <c r="BSX39" s="0"/>
      <c r="BSY39" s="0"/>
      <c r="BSZ39" s="0"/>
      <c r="BTA39" s="0"/>
      <c r="BTB39" s="0"/>
      <c r="BTC39" s="0"/>
      <c r="BTD39" s="0"/>
      <c r="BTE39" s="0"/>
      <c r="BTF39" s="0"/>
      <c r="BTG39" s="0"/>
      <c r="BTH39" s="0"/>
      <c r="BTI39" s="0"/>
      <c r="BTJ39" s="0"/>
      <c r="BTK39" s="0"/>
      <c r="BTL39" s="0"/>
      <c r="BTM39" s="0"/>
      <c r="BTN39" s="0"/>
      <c r="BTO39" s="0"/>
      <c r="BTP39" s="0"/>
      <c r="BTQ39" s="0"/>
      <c r="BTR39" s="0"/>
      <c r="BTS39" s="0"/>
      <c r="BTT39" s="0"/>
      <c r="BTU39" s="0"/>
      <c r="BTV39" s="0"/>
      <c r="BTW39" s="0"/>
      <c r="BTX39" s="0"/>
      <c r="BTY39" s="0"/>
      <c r="BTZ39" s="0"/>
      <c r="BUA39" s="0"/>
      <c r="BUB39" s="0"/>
      <c r="BUC39" s="0"/>
      <c r="BUD39" s="0"/>
      <c r="BUE39" s="0"/>
      <c r="BUF39" s="0"/>
      <c r="BUG39" s="0"/>
      <c r="BUH39" s="0"/>
      <c r="BUI39" s="0"/>
      <c r="BUJ39" s="0"/>
      <c r="BUK39" s="0"/>
      <c r="BUL39" s="0"/>
      <c r="BUM39" s="0"/>
      <c r="BUN39" s="0"/>
      <c r="BUO39" s="0"/>
      <c r="BUP39" s="0"/>
      <c r="BUQ39" s="0"/>
      <c r="BUR39" s="0"/>
      <c r="BUS39" s="0"/>
      <c r="BUT39" s="0"/>
      <c r="BUU39" s="0"/>
      <c r="BUV39" s="0"/>
      <c r="BUW39" s="0"/>
      <c r="BUX39" s="0"/>
      <c r="BUY39" s="0"/>
      <c r="BUZ39" s="0"/>
      <c r="BVA39" s="0"/>
      <c r="BVB39" s="0"/>
      <c r="BVC39" s="0"/>
      <c r="BVD39" s="0"/>
      <c r="BVE39" s="0"/>
      <c r="BVF39" s="0"/>
      <c r="BVG39" s="0"/>
      <c r="BVH39" s="0"/>
      <c r="BVI39" s="0"/>
      <c r="BVJ39" s="0"/>
      <c r="BVK39" s="0"/>
      <c r="BVL39" s="0"/>
      <c r="BVM39" s="0"/>
      <c r="BVN39" s="0"/>
      <c r="BVO39" s="0"/>
      <c r="BVP39" s="0"/>
      <c r="BVQ39" s="0"/>
      <c r="BVR39" s="0"/>
      <c r="BVS39" s="0"/>
      <c r="BVT39" s="0"/>
      <c r="BVU39" s="0"/>
      <c r="BVV39" s="0"/>
      <c r="BVW39" s="0"/>
      <c r="BVX39" s="0"/>
      <c r="BVY39" s="0"/>
      <c r="BVZ39" s="0"/>
      <c r="BWA39" s="0"/>
      <c r="BWB39" s="0"/>
      <c r="BWC39" s="0"/>
      <c r="BWD39" s="0"/>
      <c r="BWE39" s="0"/>
      <c r="BWF39" s="0"/>
      <c r="BWG39" s="0"/>
      <c r="BWH39" s="0"/>
      <c r="BWI39" s="0"/>
      <c r="BWJ39" s="0"/>
      <c r="BWK39" s="0"/>
      <c r="BWL39" s="0"/>
      <c r="BWM39" s="0"/>
      <c r="BWN39" s="0"/>
      <c r="BWO39" s="0"/>
      <c r="BWP39" s="0"/>
      <c r="BWQ39" s="0"/>
      <c r="BWR39" s="0"/>
      <c r="BWS39" s="0"/>
      <c r="BWT39" s="0"/>
      <c r="BWU39" s="0"/>
      <c r="BWV39" s="0"/>
      <c r="BWW39" s="0"/>
      <c r="BWX39" s="0"/>
      <c r="BWY39" s="0"/>
      <c r="BWZ39" s="0"/>
      <c r="BXA39" s="0"/>
      <c r="BXB39" s="0"/>
      <c r="BXC39" s="0"/>
      <c r="BXD39" s="0"/>
      <c r="BXE39" s="0"/>
      <c r="BXF39" s="0"/>
      <c r="BXG39" s="0"/>
      <c r="BXH39" s="0"/>
      <c r="BXI39" s="0"/>
      <c r="BXJ39" s="0"/>
      <c r="BXK39" s="0"/>
      <c r="BXL39" s="0"/>
      <c r="BXM39" s="0"/>
      <c r="BXN39" s="0"/>
      <c r="BXO39" s="0"/>
      <c r="BXP39" s="0"/>
      <c r="BXQ39" s="0"/>
      <c r="BXR39" s="0"/>
      <c r="BXS39" s="0"/>
      <c r="BXT39" s="0"/>
      <c r="BXU39" s="0"/>
      <c r="BXV39" s="0"/>
      <c r="BXW39" s="0"/>
      <c r="BXX39" s="0"/>
      <c r="BXY39" s="0"/>
      <c r="BXZ39" s="0"/>
      <c r="BYA39" s="0"/>
      <c r="BYB39" s="0"/>
      <c r="BYC39" s="0"/>
      <c r="BYD39" s="0"/>
      <c r="BYE39" s="0"/>
      <c r="BYF39" s="0"/>
      <c r="BYG39" s="0"/>
      <c r="BYH39" s="0"/>
      <c r="BYI39" s="0"/>
      <c r="BYJ39" s="0"/>
      <c r="BYK39" s="0"/>
      <c r="BYL39" s="0"/>
      <c r="BYM39" s="0"/>
      <c r="BYN39" s="0"/>
      <c r="BYO39" s="0"/>
      <c r="BYP39" s="0"/>
      <c r="BYQ39" s="0"/>
      <c r="BYR39" s="0"/>
      <c r="BYS39" s="0"/>
      <c r="BYT39" s="0"/>
      <c r="BYU39" s="0"/>
      <c r="BYV39" s="0"/>
      <c r="BYW39" s="0"/>
      <c r="BYX39" s="0"/>
      <c r="BYY39" s="0"/>
      <c r="BYZ39" s="0"/>
      <c r="BZA39" s="0"/>
      <c r="BZB39" s="0"/>
      <c r="BZC39" s="0"/>
      <c r="BZD39" s="0"/>
      <c r="BZE39" s="0"/>
      <c r="BZF39" s="0"/>
      <c r="BZG39" s="0"/>
      <c r="BZH39" s="0"/>
      <c r="BZI39" s="0"/>
      <c r="BZJ39" s="0"/>
      <c r="BZK39" s="0"/>
      <c r="BZL39" s="0"/>
      <c r="BZM39" s="0"/>
      <c r="BZN39" s="0"/>
      <c r="BZO39" s="0"/>
      <c r="BZP39" s="0"/>
      <c r="BZQ39" s="0"/>
      <c r="BZR39" s="0"/>
      <c r="BZS39" s="0"/>
      <c r="BZT39" s="0"/>
      <c r="BZU39" s="0"/>
      <c r="BZV39" s="0"/>
      <c r="BZW39" s="0"/>
      <c r="BZX39" s="0"/>
      <c r="BZY39" s="0"/>
      <c r="BZZ39" s="0"/>
      <c r="CAA39" s="0"/>
      <c r="CAB39" s="0"/>
      <c r="CAC39" s="0"/>
      <c r="CAD39" s="0"/>
      <c r="CAE39" s="0"/>
      <c r="CAF39" s="0"/>
      <c r="CAG39" s="0"/>
      <c r="CAH39" s="0"/>
      <c r="CAI39" s="0"/>
      <c r="CAJ39" s="0"/>
      <c r="CAK39" s="0"/>
      <c r="CAL39" s="0"/>
      <c r="CAM39" s="0"/>
      <c r="CAN39" s="0"/>
      <c r="CAO39" s="0"/>
      <c r="CAP39" s="0"/>
      <c r="CAQ39" s="0"/>
      <c r="CAR39" s="0"/>
      <c r="CAS39" s="0"/>
      <c r="CAT39" s="0"/>
      <c r="CAU39" s="0"/>
      <c r="CAV39" s="0"/>
      <c r="CAW39" s="0"/>
      <c r="CAX39" s="0"/>
      <c r="CAY39" s="0"/>
      <c r="CAZ39" s="0"/>
      <c r="CBA39" s="0"/>
      <c r="CBB39" s="0"/>
      <c r="CBC39" s="0"/>
      <c r="CBD39" s="0"/>
      <c r="CBE39" s="0"/>
      <c r="CBF39" s="0"/>
      <c r="CBG39" s="0"/>
      <c r="CBH39" s="0"/>
      <c r="CBI39" s="0"/>
      <c r="CBJ39" s="0"/>
      <c r="CBK39" s="0"/>
      <c r="CBL39" s="0"/>
      <c r="CBM39" s="0"/>
      <c r="CBN39" s="0"/>
      <c r="CBO39" s="0"/>
      <c r="CBP39" s="0"/>
      <c r="CBQ39" s="0"/>
      <c r="CBR39" s="0"/>
      <c r="CBS39" s="0"/>
      <c r="CBT39" s="0"/>
      <c r="CBU39" s="0"/>
      <c r="CBV39" s="0"/>
      <c r="CBW39" s="0"/>
      <c r="CBX39" s="0"/>
      <c r="CBY39" s="0"/>
      <c r="CBZ39" s="0"/>
      <c r="CCA39" s="0"/>
      <c r="CCB39" s="0"/>
      <c r="CCC39" s="0"/>
      <c r="CCD39" s="0"/>
      <c r="CCE39" s="0"/>
      <c r="CCF39" s="0"/>
      <c r="CCG39" s="0"/>
      <c r="CCH39" s="0"/>
      <c r="CCI39" s="0"/>
      <c r="CCJ39" s="0"/>
      <c r="CCK39" s="0"/>
      <c r="CCL39" s="0"/>
      <c r="CCM39" s="0"/>
      <c r="CCN39" s="0"/>
      <c r="CCO39" s="0"/>
      <c r="CCP39" s="0"/>
      <c r="CCQ39" s="0"/>
      <c r="CCR39" s="0"/>
      <c r="CCS39" s="0"/>
      <c r="CCT39" s="0"/>
      <c r="CCU39" s="0"/>
      <c r="CCV39" s="0"/>
      <c r="CCW39" s="0"/>
      <c r="CCX39" s="0"/>
      <c r="CCY39" s="0"/>
      <c r="CCZ39" s="0"/>
      <c r="CDA39" s="0"/>
      <c r="CDB39" s="0"/>
      <c r="CDC39" s="0"/>
      <c r="CDD39" s="0"/>
      <c r="CDE39" s="0"/>
      <c r="CDF39" s="0"/>
      <c r="CDG39" s="0"/>
      <c r="CDH39" s="0"/>
      <c r="CDI39" s="0"/>
      <c r="CDJ39" s="0"/>
      <c r="CDK39" s="0"/>
      <c r="CDL39" s="0"/>
      <c r="CDM39" s="0"/>
      <c r="CDN39" s="0"/>
      <c r="CDO39" s="0"/>
      <c r="CDP39" s="0"/>
      <c r="CDQ39" s="0"/>
      <c r="CDR39" s="0"/>
      <c r="CDS39" s="0"/>
      <c r="CDT39" s="0"/>
      <c r="CDU39" s="0"/>
      <c r="CDV39" s="0"/>
      <c r="CDW39" s="0"/>
      <c r="CDX39" s="0"/>
      <c r="CDY39" s="0"/>
      <c r="CDZ39" s="0"/>
      <c r="CEA39" s="0"/>
      <c r="CEB39" s="0"/>
      <c r="CEC39" s="0"/>
      <c r="CED39" s="0"/>
      <c r="CEE39" s="0"/>
      <c r="CEF39" s="0"/>
      <c r="CEG39" s="0"/>
      <c r="CEH39" s="0"/>
      <c r="CEI39" s="0"/>
      <c r="CEJ39" s="0"/>
      <c r="CEK39" s="0"/>
      <c r="CEL39" s="0"/>
      <c r="CEM39" s="0"/>
      <c r="CEN39" s="0"/>
      <c r="CEO39" s="0"/>
      <c r="CEP39" s="0"/>
      <c r="CEQ39" s="0"/>
      <c r="CER39" s="0"/>
      <c r="CES39" s="0"/>
      <c r="CET39" s="0"/>
      <c r="CEU39" s="0"/>
      <c r="CEV39" s="0"/>
      <c r="CEW39" s="0"/>
      <c r="CEX39" s="0"/>
      <c r="CEY39" s="0"/>
      <c r="CEZ39" s="0"/>
      <c r="CFA39" s="0"/>
      <c r="CFB39" s="0"/>
      <c r="CFC39" s="0"/>
      <c r="CFD39" s="0"/>
      <c r="CFE39" s="0"/>
      <c r="CFF39" s="0"/>
      <c r="CFG39" s="0"/>
      <c r="CFH39" s="0"/>
      <c r="CFI39" s="0"/>
      <c r="CFJ39" s="0"/>
      <c r="CFK39" s="0"/>
      <c r="CFL39" s="0"/>
      <c r="CFM39" s="0"/>
      <c r="CFN39" s="0"/>
      <c r="CFO39" s="0"/>
      <c r="CFP39" s="0"/>
      <c r="CFQ39" s="0"/>
      <c r="CFR39" s="0"/>
      <c r="CFS39" s="0"/>
      <c r="CFT39" s="0"/>
      <c r="CFU39" s="0"/>
      <c r="CFV39" s="0"/>
      <c r="CFW39" s="0"/>
      <c r="CFX39" s="0"/>
      <c r="CFY39" s="0"/>
      <c r="CFZ39" s="0"/>
      <c r="CGA39" s="0"/>
      <c r="CGB39" s="0"/>
      <c r="CGC39" s="0"/>
      <c r="CGD39" s="0"/>
      <c r="CGE39" s="0"/>
      <c r="CGF39" s="0"/>
      <c r="CGG39" s="0"/>
      <c r="CGH39" s="0"/>
      <c r="CGI39" s="0"/>
      <c r="CGJ39" s="0"/>
      <c r="CGK39" s="0"/>
      <c r="CGL39" s="0"/>
      <c r="CGM39" s="0"/>
      <c r="CGN39" s="0"/>
      <c r="CGO39" s="0"/>
      <c r="CGP39" s="0"/>
      <c r="CGQ39" s="0"/>
      <c r="CGR39" s="0"/>
      <c r="CGS39" s="0"/>
      <c r="CGT39" s="0"/>
      <c r="CGU39" s="0"/>
      <c r="CGV39" s="0"/>
      <c r="CGW39" s="0"/>
      <c r="CGX39" s="0"/>
      <c r="CGY39" s="0"/>
      <c r="CGZ39" s="0"/>
      <c r="CHA39" s="0"/>
      <c r="CHB39" s="0"/>
      <c r="CHC39" s="0"/>
      <c r="CHD39" s="0"/>
      <c r="CHE39" s="0"/>
      <c r="CHF39" s="0"/>
      <c r="CHG39" s="0"/>
      <c r="CHH39" s="0"/>
      <c r="CHI39" s="0"/>
      <c r="CHJ39" s="0"/>
      <c r="CHK39" s="0"/>
      <c r="CHL39" s="0"/>
      <c r="CHM39" s="0"/>
      <c r="CHN39" s="0"/>
      <c r="CHO39" s="0"/>
      <c r="CHP39" s="0"/>
      <c r="CHQ39" s="0"/>
      <c r="CHR39" s="0"/>
      <c r="CHS39" s="0"/>
      <c r="CHT39" s="0"/>
      <c r="CHU39" s="0"/>
      <c r="CHV39" s="0"/>
      <c r="CHW39" s="0"/>
      <c r="CHX39" s="0"/>
      <c r="CHY39" s="0"/>
      <c r="CHZ39" s="0"/>
      <c r="CIA39" s="0"/>
      <c r="CIB39" s="0"/>
      <c r="CIC39" s="0"/>
      <c r="CID39" s="0"/>
      <c r="CIE39" s="0"/>
      <c r="CIF39" s="0"/>
      <c r="CIG39" s="0"/>
      <c r="CIH39" s="0"/>
      <c r="CII39" s="0"/>
      <c r="CIJ39" s="0"/>
      <c r="CIK39" s="0"/>
      <c r="CIL39" s="0"/>
      <c r="CIM39" s="0"/>
      <c r="CIN39" s="0"/>
      <c r="CIO39" s="0"/>
      <c r="CIP39" s="0"/>
      <c r="CIQ39" s="0"/>
      <c r="CIR39" s="0"/>
      <c r="CIS39" s="0"/>
      <c r="CIT39" s="0"/>
      <c r="CIU39" s="0"/>
      <c r="CIV39" s="0"/>
      <c r="CIW39" s="0"/>
      <c r="CIX39" s="0"/>
      <c r="CIY39" s="0"/>
      <c r="CIZ39" s="0"/>
      <c r="CJA39" s="0"/>
      <c r="CJB39" s="0"/>
      <c r="CJC39" s="0"/>
      <c r="CJD39" s="0"/>
      <c r="CJE39" s="0"/>
      <c r="CJF39" s="0"/>
      <c r="CJG39" s="0"/>
      <c r="CJH39" s="0"/>
      <c r="CJI39" s="0"/>
      <c r="CJJ39" s="0"/>
      <c r="CJK39" s="0"/>
      <c r="CJL39" s="0"/>
      <c r="CJM39" s="0"/>
      <c r="CJN39" s="0"/>
      <c r="CJO39" s="0"/>
      <c r="CJP39" s="0"/>
      <c r="CJQ39" s="0"/>
      <c r="CJR39" s="0"/>
      <c r="CJS39" s="0"/>
      <c r="CJT39" s="0"/>
      <c r="CJU39" s="0"/>
      <c r="CJV39" s="0"/>
      <c r="CJW39" s="0"/>
      <c r="CJX39" s="0"/>
      <c r="CJY39" s="0"/>
      <c r="CJZ39" s="0"/>
      <c r="CKA39" s="0"/>
      <c r="CKB39" s="0"/>
      <c r="CKC39" s="0"/>
      <c r="CKD39" s="0"/>
      <c r="CKE39" s="0"/>
      <c r="CKF39" s="0"/>
      <c r="CKG39" s="0"/>
      <c r="CKH39" s="0"/>
      <c r="CKI39" s="0"/>
      <c r="CKJ39" s="0"/>
      <c r="CKK39" s="0"/>
      <c r="CKL39" s="0"/>
      <c r="CKM39" s="0"/>
      <c r="CKN39" s="0"/>
      <c r="CKO39" s="0"/>
      <c r="CKP39" s="0"/>
      <c r="CKQ39" s="0"/>
      <c r="CKR39" s="0"/>
      <c r="CKS39" s="0"/>
      <c r="CKT39" s="0"/>
      <c r="CKU39" s="0"/>
      <c r="CKV39" s="0"/>
      <c r="CKW39" s="0"/>
      <c r="CKX39" s="0"/>
      <c r="CKY39" s="0"/>
      <c r="CKZ39" s="0"/>
      <c r="CLA39" s="0"/>
      <c r="CLB39" s="0"/>
      <c r="CLC39" s="0"/>
      <c r="CLD39" s="0"/>
      <c r="CLE39" s="0"/>
      <c r="CLF39" s="0"/>
      <c r="CLG39" s="0"/>
      <c r="CLH39" s="0"/>
      <c r="CLI39" s="0"/>
      <c r="CLJ39" s="0"/>
      <c r="CLK39" s="0"/>
      <c r="CLL39" s="0"/>
      <c r="CLM39" s="0"/>
      <c r="CLN39" s="0"/>
      <c r="CLO39" s="0"/>
      <c r="CLP39" s="0"/>
      <c r="CLQ39" s="0"/>
      <c r="CLR39" s="0"/>
      <c r="CLS39" s="0"/>
      <c r="CLT39" s="0"/>
      <c r="CLU39" s="0"/>
      <c r="CLV39" s="0"/>
      <c r="CLW39" s="0"/>
      <c r="CLX39" s="0"/>
      <c r="CLY39" s="0"/>
      <c r="CLZ39" s="0"/>
      <c r="CMA39" s="0"/>
      <c r="CMB39" s="0"/>
      <c r="CMC39" s="0"/>
      <c r="CMD39" s="0"/>
      <c r="CME39" s="0"/>
      <c r="CMF39" s="0"/>
      <c r="CMG39" s="0"/>
      <c r="CMH39" s="0"/>
      <c r="CMI39" s="0"/>
      <c r="CMJ39" s="0"/>
      <c r="CMK39" s="0"/>
      <c r="CML39" s="0"/>
      <c r="CMM39" s="0"/>
      <c r="CMN39" s="0"/>
      <c r="CMO39" s="0"/>
      <c r="CMP39" s="0"/>
      <c r="CMQ39" s="0"/>
      <c r="CMR39" s="0"/>
      <c r="CMS39" s="0"/>
      <c r="CMT39" s="0"/>
      <c r="CMU39" s="0"/>
      <c r="CMV39" s="0"/>
      <c r="CMW39" s="0"/>
      <c r="CMX39" s="0"/>
      <c r="CMY39" s="0"/>
      <c r="CMZ39" s="0"/>
      <c r="CNA39" s="0"/>
      <c r="CNB39" s="0"/>
      <c r="CNC39" s="0"/>
      <c r="CND39" s="0"/>
      <c r="CNE39" s="0"/>
      <c r="CNF39" s="0"/>
      <c r="CNG39" s="0"/>
      <c r="CNH39" s="0"/>
      <c r="CNI39" s="0"/>
      <c r="CNJ39" s="0"/>
      <c r="CNK39" s="0"/>
      <c r="CNL39" s="0"/>
      <c r="CNM39" s="0"/>
      <c r="CNN39" s="0"/>
      <c r="CNO39" s="0"/>
      <c r="CNP39" s="0"/>
      <c r="CNQ39" s="0"/>
      <c r="CNR39" s="0"/>
      <c r="CNS39" s="0"/>
      <c r="CNT39" s="0"/>
      <c r="CNU39" s="0"/>
      <c r="CNV39" s="0"/>
      <c r="CNW39" s="0"/>
      <c r="CNX39" s="0"/>
      <c r="CNY39" s="0"/>
      <c r="CNZ39" s="0"/>
      <c r="COA39" s="0"/>
      <c r="COB39" s="0"/>
      <c r="COC39" s="0"/>
      <c r="COD39" s="0"/>
      <c r="COE39" s="0"/>
      <c r="COF39" s="0"/>
      <c r="COG39" s="0"/>
      <c r="COH39" s="0"/>
      <c r="COI39" s="0"/>
      <c r="COJ39" s="0"/>
      <c r="COK39" s="0"/>
      <c r="COL39" s="0"/>
      <c r="COM39" s="0"/>
      <c r="CON39" s="0"/>
      <c r="COO39" s="0"/>
      <c r="COP39" s="0"/>
      <c r="COQ39" s="0"/>
      <c r="COR39" s="0"/>
      <c r="COS39" s="0"/>
      <c r="COT39" s="0"/>
      <c r="COU39" s="0"/>
      <c r="COV39" s="0"/>
      <c r="COW39" s="0"/>
      <c r="COX39" s="0"/>
      <c r="COY39" s="0"/>
      <c r="COZ39" s="0"/>
      <c r="CPA39" s="0"/>
      <c r="CPB39" s="0"/>
      <c r="CPC39" s="0"/>
      <c r="CPD39" s="0"/>
      <c r="CPE39" s="0"/>
      <c r="CPF39" s="0"/>
      <c r="CPG39" s="0"/>
      <c r="CPH39" s="0"/>
      <c r="CPI39" s="0"/>
      <c r="CPJ39" s="0"/>
      <c r="CPK39" s="0"/>
      <c r="CPL39" s="0"/>
      <c r="CPM39" s="0"/>
      <c r="CPN39" s="0"/>
      <c r="CPO39" s="0"/>
      <c r="CPP39" s="0"/>
      <c r="CPQ39" s="0"/>
      <c r="CPR39" s="0"/>
      <c r="CPS39" s="0"/>
      <c r="CPT39" s="0"/>
      <c r="CPU39" s="0"/>
      <c r="CPV39" s="0"/>
      <c r="CPW39" s="0"/>
      <c r="CPX39" s="0"/>
      <c r="CPY39" s="0"/>
      <c r="CPZ39" s="0"/>
      <c r="CQA39" s="0"/>
      <c r="CQB39" s="0"/>
      <c r="CQC39" s="0"/>
      <c r="CQD39" s="0"/>
      <c r="CQE39" s="0"/>
      <c r="CQF39" s="0"/>
      <c r="CQG39" s="0"/>
      <c r="CQH39" s="0"/>
      <c r="CQI39" s="0"/>
      <c r="CQJ39" s="0"/>
      <c r="CQK39" s="0"/>
      <c r="CQL39" s="0"/>
      <c r="CQM39" s="0"/>
      <c r="CQN39" s="0"/>
      <c r="CQO39" s="0"/>
      <c r="CQP39" s="0"/>
      <c r="CQQ39" s="0"/>
      <c r="CQR39" s="0"/>
      <c r="CQS39" s="0"/>
      <c r="CQT39" s="0"/>
      <c r="CQU39" s="0"/>
      <c r="CQV39" s="0"/>
      <c r="CQW39" s="0"/>
      <c r="CQX39" s="0"/>
      <c r="CQY39" s="0"/>
      <c r="CQZ39" s="0"/>
      <c r="CRA39" s="0"/>
      <c r="CRB39" s="0"/>
      <c r="CRC39" s="0"/>
      <c r="CRD39" s="0"/>
      <c r="CRE39" s="0"/>
      <c r="CRF39" s="0"/>
      <c r="CRG39" s="0"/>
      <c r="CRH39" s="0"/>
      <c r="CRI39" s="0"/>
      <c r="CRJ39" s="0"/>
      <c r="CRK39" s="0"/>
      <c r="CRL39" s="0"/>
      <c r="CRM39" s="0"/>
      <c r="CRN39" s="0"/>
      <c r="CRO39" s="0"/>
      <c r="CRP39" s="0"/>
      <c r="CRQ39" s="0"/>
      <c r="CRR39" s="0"/>
      <c r="CRS39" s="0"/>
      <c r="CRT39" s="0"/>
      <c r="CRU39" s="0"/>
      <c r="CRV39" s="0"/>
      <c r="CRW39" s="0"/>
      <c r="CRX39" s="0"/>
      <c r="CRY39" s="0"/>
      <c r="CRZ39" s="0"/>
      <c r="CSA39" s="0"/>
      <c r="CSB39" s="0"/>
      <c r="CSC39" s="0"/>
      <c r="CSD39" s="0"/>
      <c r="CSE39" s="0"/>
      <c r="CSF39" s="0"/>
      <c r="CSG39" s="0"/>
      <c r="CSH39" s="0"/>
      <c r="CSI39" s="0"/>
      <c r="CSJ39" s="0"/>
      <c r="CSK39" s="0"/>
      <c r="CSL39" s="0"/>
      <c r="CSM39" s="0"/>
      <c r="CSN39" s="0"/>
      <c r="CSO39" s="0"/>
      <c r="CSP39" s="0"/>
      <c r="CSQ39" s="0"/>
      <c r="CSR39" s="0"/>
      <c r="CSS39" s="0"/>
      <c r="CST39" s="0"/>
      <c r="CSU39" s="0"/>
      <c r="CSV39" s="0"/>
      <c r="CSW39" s="0"/>
      <c r="CSX39" s="0"/>
      <c r="CSY39" s="0"/>
      <c r="CSZ39" s="0"/>
      <c r="CTA39" s="0"/>
      <c r="CTB39" s="0"/>
      <c r="CTC39" s="0"/>
      <c r="CTD39" s="0"/>
      <c r="CTE39" s="0"/>
      <c r="CTF39" s="0"/>
      <c r="CTG39" s="0"/>
      <c r="CTH39" s="0"/>
      <c r="CTI39" s="0"/>
      <c r="CTJ39" s="0"/>
      <c r="CTK39" s="0"/>
      <c r="CTL39" s="0"/>
      <c r="CTM39" s="0"/>
      <c r="CTN39" s="0"/>
      <c r="CTO39" s="0"/>
      <c r="CTP39" s="0"/>
      <c r="CTQ39" s="0"/>
      <c r="CTR39" s="0"/>
      <c r="CTS39" s="0"/>
      <c r="CTT39" s="0"/>
      <c r="CTU39" s="0"/>
      <c r="CTV39" s="0"/>
      <c r="CTW39" s="0"/>
      <c r="CTX39" s="0"/>
      <c r="CTY39" s="0"/>
      <c r="CTZ39" s="0"/>
      <c r="CUA39" s="0"/>
      <c r="CUB39" s="0"/>
      <c r="CUC39" s="0"/>
      <c r="CUD39" s="0"/>
      <c r="CUE39" s="0"/>
      <c r="CUF39" s="0"/>
      <c r="CUG39" s="0"/>
      <c r="CUH39" s="0"/>
      <c r="CUI39" s="0"/>
      <c r="CUJ39" s="0"/>
      <c r="CUK39" s="0"/>
      <c r="CUL39" s="0"/>
      <c r="CUM39" s="0"/>
      <c r="CUN39" s="0"/>
      <c r="CUO39" s="0"/>
      <c r="CUP39" s="0"/>
      <c r="CUQ39" s="0"/>
      <c r="CUR39" s="0"/>
      <c r="CUS39" s="0"/>
      <c r="CUT39" s="0"/>
      <c r="CUU39" s="0"/>
      <c r="CUV39" s="0"/>
      <c r="CUW39" s="0"/>
      <c r="CUX39" s="0"/>
      <c r="CUY39" s="0"/>
      <c r="CUZ39" s="0"/>
      <c r="CVA39" s="0"/>
      <c r="CVB39" s="0"/>
      <c r="CVC39" s="0"/>
      <c r="CVD39" s="0"/>
      <c r="CVE39" s="0"/>
      <c r="CVF39" s="0"/>
      <c r="CVG39" s="0"/>
      <c r="CVH39" s="0"/>
      <c r="CVI39" s="0"/>
      <c r="CVJ39" s="0"/>
      <c r="CVK39" s="0"/>
      <c r="CVL39" s="0"/>
      <c r="CVM39" s="0"/>
      <c r="CVN39" s="0"/>
      <c r="CVO39" s="0"/>
      <c r="CVP39" s="0"/>
      <c r="CVQ39" s="0"/>
      <c r="CVR39" s="0"/>
      <c r="CVS39" s="0"/>
      <c r="CVT39" s="0"/>
      <c r="CVU39" s="0"/>
      <c r="CVV39" s="0"/>
      <c r="CVW39" s="0"/>
      <c r="CVX39" s="0"/>
      <c r="CVY39" s="0"/>
      <c r="CVZ39" s="0"/>
      <c r="CWA39" s="0"/>
      <c r="CWB39" s="0"/>
      <c r="CWC39" s="0"/>
      <c r="CWD39" s="0"/>
      <c r="CWE39" s="0"/>
      <c r="CWF39" s="0"/>
      <c r="CWG39" s="0"/>
      <c r="CWH39" s="0"/>
      <c r="CWI39" s="0"/>
      <c r="CWJ39" s="0"/>
      <c r="CWK39" s="0"/>
      <c r="CWL39" s="0"/>
      <c r="CWM39" s="0"/>
      <c r="CWN39" s="0"/>
      <c r="CWO39" s="0"/>
      <c r="CWP39" s="0"/>
      <c r="CWQ39" s="0"/>
      <c r="CWR39" s="0"/>
      <c r="CWS39" s="0"/>
      <c r="CWT39" s="0"/>
      <c r="CWU39" s="0"/>
      <c r="CWV39" s="0"/>
      <c r="CWW39" s="0"/>
      <c r="CWX39" s="0"/>
      <c r="CWY39" s="0"/>
      <c r="CWZ39" s="0"/>
      <c r="CXA39" s="0"/>
      <c r="CXB39" s="0"/>
      <c r="CXC39" s="0"/>
      <c r="CXD39" s="0"/>
      <c r="CXE39" s="0"/>
      <c r="CXF39" s="0"/>
      <c r="CXG39" s="0"/>
      <c r="CXH39" s="0"/>
      <c r="CXI39" s="0"/>
      <c r="CXJ39" s="0"/>
      <c r="CXK39" s="0"/>
      <c r="CXL39" s="0"/>
      <c r="CXM39" s="0"/>
      <c r="CXN39" s="0"/>
      <c r="CXO39" s="0"/>
      <c r="CXP39" s="0"/>
      <c r="CXQ39" s="0"/>
      <c r="CXR39" s="0"/>
      <c r="CXS39" s="0"/>
      <c r="CXT39" s="0"/>
      <c r="CXU39" s="0"/>
      <c r="CXV39" s="0"/>
      <c r="CXW39" s="0"/>
      <c r="CXX39" s="0"/>
      <c r="CXY39" s="0"/>
      <c r="CXZ39" s="0"/>
      <c r="CYA39" s="0"/>
      <c r="CYB39" s="0"/>
      <c r="CYC39" s="0"/>
      <c r="CYD39" s="0"/>
      <c r="CYE39" s="0"/>
      <c r="CYF39" s="0"/>
      <c r="CYG39" s="0"/>
      <c r="CYH39" s="0"/>
      <c r="CYI39" s="0"/>
      <c r="CYJ39" s="0"/>
      <c r="CYK39" s="0"/>
      <c r="CYL39" s="0"/>
      <c r="CYM39" s="0"/>
      <c r="CYN39" s="0"/>
      <c r="CYO39" s="0"/>
      <c r="CYP39" s="0"/>
      <c r="CYQ39" s="0"/>
      <c r="CYR39" s="0"/>
      <c r="CYS39" s="0"/>
      <c r="CYT39" s="0"/>
      <c r="CYU39" s="0"/>
      <c r="CYV39" s="0"/>
      <c r="CYW39" s="0"/>
      <c r="CYX39" s="0"/>
      <c r="CYY39" s="0"/>
      <c r="CYZ39" s="0"/>
      <c r="CZA39" s="0"/>
      <c r="CZB39" s="0"/>
      <c r="CZC39" s="0"/>
      <c r="CZD39" s="0"/>
      <c r="CZE39" s="0"/>
      <c r="CZF39" s="0"/>
      <c r="CZG39" s="0"/>
      <c r="CZH39" s="0"/>
      <c r="CZI39" s="0"/>
      <c r="CZJ39" s="0"/>
      <c r="CZK39" s="0"/>
      <c r="CZL39" s="0"/>
      <c r="CZM39" s="0"/>
      <c r="CZN39" s="0"/>
      <c r="CZO39" s="0"/>
      <c r="CZP39" s="0"/>
      <c r="CZQ39" s="0"/>
      <c r="CZR39" s="0"/>
      <c r="CZS39" s="0"/>
      <c r="CZT39" s="0"/>
      <c r="CZU39" s="0"/>
      <c r="CZV39" s="0"/>
      <c r="CZW39" s="0"/>
      <c r="CZX39" s="0"/>
      <c r="CZY39" s="0"/>
      <c r="CZZ39" s="0"/>
      <c r="DAA39" s="0"/>
      <c r="DAB39" s="0"/>
      <c r="DAC39" s="0"/>
      <c r="DAD39" s="0"/>
      <c r="DAE39" s="0"/>
      <c r="DAF39" s="0"/>
      <c r="DAG39" s="0"/>
      <c r="DAH39" s="0"/>
      <c r="DAI39" s="0"/>
      <c r="DAJ39" s="0"/>
      <c r="DAK39" s="0"/>
      <c r="DAL39" s="0"/>
      <c r="DAM39" s="0"/>
      <c r="DAN39" s="0"/>
      <c r="DAO39" s="0"/>
      <c r="DAP39" s="0"/>
      <c r="DAQ39" s="0"/>
      <c r="DAR39" s="0"/>
      <c r="DAS39" s="0"/>
      <c r="DAT39" s="0"/>
      <c r="DAU39" s="0"/>
      <c r="DAV39" s="0"/>
      <c r="DAW39" s="0"/>
      <c r="DAX39" s="0"/>
      <c r="DAY39" s="0"/>
      <c r="DAZ39" s="0"/>
      <c r="DBA39" s="0"/>
      <c r="DBB39" s="0"/>
      <c r="DBC39" s="0"/>
      <c r="DBD39" s="0"/>
      <c r="DBE39" s="0"/>
      <c r="DBF39" s="0"/>
      <c r="DBG39" s="0"/>
      <c r="DBH39" s="0"/>
      <c r="DBI39" s="0"/>
      <c r="DBJ39" s="0"/>
      <c r="DBK39" s="0"/>
      <c r="DBL39" s="0"/>
      <c r="DBM39" s="0"/>
      <c r="DBN39" s="0"/>
      <c r="DBO39" s="0"/>
      <c r="DBP39" s="0"/>
      <c r="DBQ39" s="0"/>
      <c r="DBR39" s="0"/>
      <c r="DBS39" s="0"/>
      <c r="DBT39" s="0"/>
      <c r="DBU39" s="0"/>
      <c r="DBV39" s="0"/>
      <c r="DBW39" s="0"/>
      <c r="DBX39" s="0"/>
      <c r="DBY39" s="0"/>
      <c r="DBZ39" s="0"/>
      <c r="DCA39" s="0"/>
      <c r="DCB39" s="0"/>
      <c r="DCC39" s="0"/>
      <c r="DCD39" s="0"/>
      <c r="DCE39" s="0"/>
      <c r="DCF39" s="0"/>
      <c r="DCG39" s="0"/>
      <c r="DCH39" s="0"/>
      <c r="DCI39" s="0"/>
      <c r="DCJ39" s="0"/>
      <c r="DCK39" s="0"/>
      <c r="DCL39" s="0"/>
      <c r="DCM39" s="0"/>
      <c r="DCN39" s="0"/>
      <c r="DCO39" s="0"/>
      <c r="DCP39" s="0"/>
      <c r="DCQ39" s="0"/>
      <c r="DCR39" s="0"/>
      <c r="DCS39" s="0"/>
      <c r="DCT39" s="0"/>
      <c r="DCU39" s="0"/>
      <c r="DCV39" s="0"/>
      <c r="DCW39" s="0"/>
      <c r="DCX39" s="0"/>
      <c r="DCY39" s="0"/>
      <c r="DCZ39" s="0"/>
      <c r="DDA39" s="0"/>
      <c r="DDB39" s="0"/>
      <c r="DDC39" s="0"/>
      <c r="DDD39" s="0"/>
      <c r="DDE39" s="0"/>
      <c r="DDF39" s="0"/>
      <c r="DDG39" s="0"/>
      <c r="DDH39" s="0"/>
      <c r="DDI39" s="0"/>
      <c r="DDJ39" s="0"/>
      <c r="DDK39" s="0"/>
      <c r="DDL39" s="0"/>
      <c r="DDM39" s="0"/>
      <c r="DDN39" s="0"/>
      <c r="DDO39" s="0"/>
      <c r="DDP39" s="0"/>
      <c r="DDQ39" s="0"/>
      <c r="DDR39" s="0"/>
      <c r="DDS39" s="0"/>
      <c r="DDT39" s="0"/>
      <c r="DDU39" s="0"/>
      <c r="DDV39" s="0"/>
      <c r="DDW39" s="0"/>
      <c r="DDX39" s="0"/>
      <c r="DDY39" s="0"/>
      <c r="DDZ39" s="0"/>
      <c r="DEA39" s="0"/>
      <c r="DEB39" s="0"/>
      <c r="DEC39" s="0"/>
      <c r="DED39" s="0"/>
      <c r="DEE39" s="0"/>
      <c r="DEF39" s="0"/>
      <c r="DEG39" s="0"/>
      <c r="DEH39" s="0"/>
      <c r="DEI39" s="0"/>
      <c r="DEJ39" s="0"/>
      <c r="DEK39" s="0"/>
      <c r="DEL39" s="0"/>
      <c r="DEM39" s="0"/>
      <c r="DEN39" s="0"/>
      <c r="DEO39" s="0"/>
      <c r="DEP39" s="0"/>
      <c r="DEQ39" s="0"/>
      <c r="DER39" s="0"/>
      <c r="DES39" s="0"/>
      <c r="DET39" s="0"/>
      <c r="DEU39" s="0"/>
      <c r="DEV39" s="0"/>
      <c r="DEW39" s="0"/>
      <c r="DEX39" s="0"/>
      <c r="DEY39" s="0"/>
      <c r="DEZ39" s="0"/>
      <c r="DFA39" s="0"/>
      <c r="DFB39" s="0"/>
      <c r="DFC39" s="0"/>
      <c r="DFD39" s="0"/>
      <c r="DFE39" s="0"/>
      <c r="DFF39" s="0"/>
      <c r="DFG39" s="0"/>
      <c r="DFH39" s="0"/>
      <c r="DFI39" s="0"/>
      <c r="DFJ39" s="0"/>
      <c r="DFK39" s="0"/>
      <c r="DFL39" s="0"/>
      <c r="DFM39" s="0"/>
      <c r="DFN39" s="0"/>
      <c r="DFO39" s="0"/>
      <c r="DFP39" s="0"/>
      <c r="DFQ39" s="0"/>
      <c r="DFR39" s="0"/>
      <c r="DFS39" s="0"/>
      <c r="DFT39" s="0"/>
      <c r="DFU39" s="0"/>
      <c r="DFV39" s="0"/>
      <c r="DFW39" s="0"/>
      <c r="DFX39" s="0"/>
      <c r="DFY39" s="0"/>
      <c r="DFZ39" s="0"/>
      <c r="DGA39" s="0"/>
      <c r="DGB39" s="0"/>
      <c r="DGC39" s="0"/>
      <c r="DGD39" s="0"/>
      <c r="DGE39" s="0"/>
      <c r="DGF39" s="0"/>
      <c r="DGG39" s="0"/>
      <c r="DGH39" s="0"/>
      <c r="DGI39" s="0"/>
      <c r="DGJ39" s="0"/>
      <c r="DGK39" s="0"/>
      <c r="DGL39" s="0"/>
      <c r="DGM39" s="0"/>
      <c r="DGN39" s="0"/>
      <c r="DGO39" s="0"/>
      <c r="DGP39" s="0"/>
      <c r="DGQ39" s="0"/>
      <c r="DGR39" s="0"/>
      <c r="DGS39" s="0"/>
      <c r="DGT39" s="0"/>
      <c r="DGU39" s="0"/>
      <c r="DGV39" s="0"/>
      <c r="DGW39" s="0"/>
      <c r="DGX39" s="0"/>
      <c r="DGY39" s="0"/>
      <c r="DGZ39" s="0"/>
      <c r="DHA39" s="0"/>
      <c r="DHB39" s="0"/>
      <c r="DHC39" s="0"/>
      <c r="DHD39" s="0"/>
      <c r="DHE39" s="0"/>
      <c r="DHF39" s="0"/>
      <c r="DHG39" s="0"/>
      <c r="DHH39" s="0"/>
      <c r="DHI39" s="0"/>
      <c r="DHJ39" s="0"/>
      <c r="DHK39" s="0"/>
      <c r="DHL39" s="0"/>
      <c r="DHM39" s="0"/>
      <c r="DHN39" s="0"/>
      <c r="DHO39" s="0"/>
      <c r="DHP39" s="0"/>
      <c r="DHQ39" s="0"/>
      <c r="DHR39" s="0"/>
      <c r="DHS39" s="0"/>
      <c r="DHT39" s="0"/>
      <c r="DHU39" s="0"/>
      <c r="DHV39" s="0"/>
      <c r="DHW39" s="0"/>
      <c r="DHX39" s="0"/>
      <c r="DHY39" s="0"/>
      <c r="DHZ39" s="0"/>
      <c r="DIA39" s="0"/>
      <c r="DIB39" s="0"/>
      <c r="DIC39" s="0"/>
      <c r="DID39" s="0"/>
      <c r="DIE39" s="0"/>
      <c r="DIF39" s="0"/>
      <c r="DIG39" s="0"/>
      <c r="DIH39" s="0"/>
      <c r="DII39" s="0"/>
      <c r="DIJ39" s="0"/>
      <c r="DIK39" s="0"/>
      <c r="DIL39" s="0"/>
      <c r="DIM39" s="0"/>
      <c r="DIN39" s="0"/>
      <c r="DIO39" s="0"/>
      <c r="DIP39" s="0"/>
      <c r="DIQ39" s="0"/>
      <c r="DIR39" s="0"/>
      <c r="DIS39" s="0"/>
      <c r="DIT39" s="0"/>
      <c r="DIU39" s="0"/>
      <c r="DIV39" s="0"/>
      <c r="DIW39" s="0"/>
      <c r="DIX39" s="0"/>
      <c r="DIY39" s="0"/>
      <c r="DIZ39" s="0"/>
      <c r="DJA39" s="0"/>
      <c r="DJB39" s="0"/>
      <c r="DJC39" s="0"/>
      <c r="DJD39" s="0"/>
      <c r="DJE39" s="0"/>
      <c r="DJF39" s="0"/>
      <c r="DJG39" s="0"/>
      <c r="DJH39" s="0"/>
      <c r="DJI39" s="0"/>
      <c r="DJJ39" s="0"/>
      <c r="DJK39" s="0"/>
      <c r="DJL39" s="0"/>
      <c r="DJM39" s="0"/>
      <c r="DJN39" s="0"/>
      <c r="DJO39" s="0"/>
      <c r="DJP39" s="0"/>
      <c r="DJQ39" s="0"/>
      <c r="DJR39" s="0"/>
      <c r="DJS39" s="0"/>
      <c r="DJT39" s="0"/>
      <c r="DJU39" s="0"/>
      <c r="DJV39" s="0"/>
      <c r="DJW39" s="0"/>
      <c r="DJX39" s="0"/>
      <c r="DJY39" s="0"/>
      <c r="DJZ39" s="0"/>
      <c r="DKA39" s="0"/>
      <c r="DKB39" s="0"/>
      <c r="DKC39" s="0"/>
      <c r="DKD39" s="0"/>
      <c r="DKE39" s="0"/>
      <c r="DKF39" s="0"/>
      <c r="DKG39" s="0"/>
      <c r="DKH39" s="0"/>
      <c r="DKI39" s="0"/>
      <c r="DKJ39" s="0"/>
      <c r="DKK39" s="0"/>
      <c r="DKL39" s="0"/>
      <c r="DKM39" s="0"/>
      <c r="DKN39" s="0"/>
      <c r="DKO39" s="0"/>
      <c r="DKP39" s="0"/>
      <c r="DKQ39" s="0"/>
      <c r="DKR39" s="0"/>
      <c r="DKS39" s="0"/>
      <c r="DKT39" s="0"/>
      <c r="DKU39" s="0"/>
      <c r="DKV39" s="0"/>
      <c r="DKW39" s="0"/>
      <c r="DKX39" s="0"/>
      <c r="DKY39" s="0"/>
      <c r="DKZ39" s="0"/>
      <c r="DLA39" s="0"/>
      <c r="DLB39" s="0"/>
      <c r="DLC39" s="0"/>
      <c r="DLD39" s="0"/>
      <c r="DLE39" s="0"/>
      <c r="DLF39" s="0"/>
      <c r="DLG39" s="0"/>
      <c r="DLH39" s="0"/>
      <c r="DLI39" s="0"/>
      <c r="DLJ39" s="0"/>
      <c r="DLK39" s="0"/>
      <c r="DLL39" s="0"/>
      <c r="DLM39" s="0"/>
      <c r="DLN39" s="0"/>
      <c r="DLO39" s="0"/>
      <c r="DLP39" s="0"/>
      <c r="DLQ39" s="0"/>
      <c r="DLR39" s="0"/>
      <c r="DLS39" s="0"/>
      <c r="DLT39" s="0"/>
      <c r="DLU39" s="0"/>
      <c r="DLV39" s="0"/>
      <c r="DLW39" s="0"/>
      <c r="DLX39" s="0"/>
      <c r="DLY39" s="0"/>
      <c r="DLZ39" s="0"/>
      <c r="DMA39" s="0"/>
      <c r="DMB39" s="0"/>
      <c r="DMC39" s="0"/>
      <c r="DMD39" s="0"/>
      <c r="DME39" s="0"/>
      <c r="DMF39" s="0"/>
      <c r="DMG39" s="0"/>
      <c r="DMH39" s="0"/>
      <c r="DMI39" s="0"/>
      <c r="DMJ39" s="0"/>
      <c r="DMK39" s="0"/>
      <c r="DML39" s="0"/>
      <c r="DMM39" s="0"/>
      <c r="DMN39" s="0"/>
      <c r="DMO39" s="0"/>
      <c r="DMP39" s="0"/>
      <c r="DMQ39" s="0"/>
      <c r="DMR39" s="0"/>
      <c r="DMS39" s="0"/>
      <c r="DMT39" s="0"/>
      <c r="DMU39" s="0"/>
      <c r="DMV39" s="0"/>
      <c r="DMW39" s="0"/>
      <c r="DMX39" s="0"/>
      <c r="DMY39" s="0"/>
      <c r="DMZ39" s="0"/>
      <c r="DNA39" s="0"/>
      <c r="DNB39" s="0"/>
      <c r="DNC39" s="0"/>
      <c r="DND39" s="0"/>
      <c r="DNE39" s="0"/>
      <c r="DNF39" s="0"/>
      <c r="DNG39" s="0"/>
      <c r="DNH39" s="0"/>
      <c r="DNI39" s="0"/>
      <c r="DNJ39" s="0"/>
      <c r="DNK39" s="0"/>
      <c r="DNL39" s="0"/>
      <c r="DNM39" s="0"/>
      <c r="DNN39" s="0"/>
      <c r="DNO39" s="0"/>
      <c r="DNP39" s="0"/>
      <c r="DNQ39" s="0"/>
      <c r="DNR39" s="0"/>
      <c r="DNS39" s="0"/>
      <c r="DNT39" s="0"/>
      <c r="DNU39" s="0"/>
      <c r="DNV39" s="0"/>
      <c r="DNW39" s="0"/>
      <c r="DNX39" s="0"/>
      <c r="DNY39" s="0"/>
      <c r="DNZ39" s="0"/>
      <c r="DOA39" s="0"/>
      <c r="DOB39" s="0"/>
      <c r="DOC39" s="0"/>
      <c r="DOD39" s="0"/>
      <c r="DOE39" s="0"/>
      <c r="DOF39" s="0"/>
      <c r="DOG39" s="0"/>
      <c r="DOH39" s="0"/>
      <c r="DOI39" s="0"/>
      <c r="DOJ39" s="0"/>
      <c r="DOK39" s="0"/>
      <c r="DOL39" s="0"/>
      <c r="DOM39" s="0"/>
      <c r="DON39" s="0"/>
      <c r="DOO39" s="0"/>
      <c r="DOP39" s="0"/>
      <c r="DOQ39" s="0"/>
      <c r="DOR39" s="0"/>
      <c r="DOS39" s="0"/>
      <c r="DOT39" s="0"/>
      <c r="DOU39" s="0"/>
      <c r="DOV39" s="0"/>
      <c r="DOW39" s="0"/>
      <c r="DOX39" s="0"/>
      <c r="DOY39" s="0"/>
      <c r="DOZ39" s="0"/>
      <c r="DPA39" s="0"/>
      <c r="DPB39" s="0"/>
      <c r="DPC39" s="0"/>
      <c r="DPD39" s="0"/>
      <c r="DPE39" s="0"/>
      <c r="DPF39" s="0"/>
      <c r="DPG39" s="0"/>
      <c r="DPH39" s="0"/>
      <c r="DPI39" s="0"/>
      <c r="DPJ39" s="0"/>
      <c r="DPK39" s="0"/>
      <c r="DPL39" s="0"/>
      <c r="DPM39" s="0"/>
      <c r="DPN39" s="0"/>
      <c r="DPO39" s="0"/>
      <c r="DPP39" s="0"/>
      <c r="DPQ39" s="0"/>
      <c r="DPR39" s="0"/>
      <c r="DPS39" s="0"/>
      <c r="DPT39" s="0"/>
      <c r="DPU39" s="0"/>
      <c r="DPV39" s="0"/>
      <c r="DPW39" s="0"/>
      <c r="DPX39" s="0"/>
      <c r="DPY39" s="0"/>
      <c r="DPZ39" s="0"/>
      <c r="DQA39" s="0"/>
      <c r="DQB39" s="0"/>
      <c r="DQC39" s="0"/>
      <c r="DQD39" s="0"/>
      <c r="DQE39" s="0"/>
      <c r="DQF39" s="0"/>
      <c r="DQG39" s="0"/>
      <c r="DQH39" s="0"/>
      <c r="DQI39" s="0"/>
      <c r="DQJ39" s="0"/>
      <c r="DQK39" s="0"/>
      <c r="DQL39" s="0"/>
      <c r="DQM39" s="0"/>
      <c r="DQN39" s="0"/>
      <c r="DQO39" s="0"/>
      <c r="DQP39" s="0"/>
      <c r="DQQ39" s="0"/>
      <c r="DQR39" s="0"/>
      <c r="DQS39" s="0"/>
      <c r="DQT39" s="0"/>
      <c r="DQU39" s="0"/>
      <c r="DQV39" s="0"/>
      <c r="DQW39" s="0"/>
      <c r="DQX39" s="0"/>
      <c r="DQY39" s="0"/>
      <c r="DQZ39" s="0"/>
      <c r="DRA39" s="0"/>
      <c r="DRB39" s="0"/>
      <c r="DRC39" s="0"/>
      <c r="DRD39" s="0"/>
      <c r="DRE39" s="0"/>
      <c r="DRF39" s="0"/>
      <c r="DRG39" s="0"/>
      <c r="DRH39" s="0"/>
      <c r="DRI39" s="0"/>
      <c r="DRJ39" s="0"/>
      <c r="DRK39" s="0"/>
      <c r="DRL39" s="0"/>
      <c r="DRM39" s="0"/>
      <c r="DRN39" s="0"/>
      <c r="DRO39" s="0"/>
      <c r="DRP39" s="0"/>
      <c r="DRQ39" s="0"/>
      <c r="DRR39" s="0"/>
      <c r="DRS39" s="0"/>
      <c r="DRT39" s="0"/>
      <c r="DRU39" s="0"/>
      <c r="DRV39" s="0"/>
      <c r="DRW39" s="0"/>
      <c r="DRX39" s="0"/>
      <c r="DRY39" s="0"/>
      <c r="DRZ39" s="0"/>
      <c r="DSA39" s="0"/>
      <c r="DSB39" s="0"/>
      <c r="DSC39" s="0"/>
      <c r="DSD39" s="0"/>
      <c r="DSE39" s="0"/>
      <c r="DSF39" s="0"/>
      <c r="DSG39" s="0"/>
      <c r="DSH39" s="0"/>
      <c r="DSI39" s="0"/>
      <c r="DSJ39" s="0"/>
      <c r="DSK39" s="0"/>
      <c r="DSL39" s="0"/>
      <c r="DSM39" s="0"/>
      <c r="DSN39" s="0"/>
      <c r="DSO39" s="0"/>
      <c r="DSP39" s="0"/>
      <c r="DSQ39" s="0"/>
      <c r="DSR39" s="0"/>
      <c r="DSS39" s="0"/>
      <c r="DST39" s="0"/>
      <c r="DSU39" s="0"/>
      <c r="DSV39" s="0"/>
      <c r="DSW39" s="0"/>
      <c r="DSX39" s="0"/>
      <c r="DSY39" s="0"/>
      <c r="DSZ39" s="0"/>
      <c r="DTA39" s="0"/>
      <c r="DTB39" s="0"/>
      <c r="DTC39" s="0"/>
      <c r="DTD39" s="0"/>
      <c r="DTE39" s="0"/>
      <c r="DTF39" s="0"/>
      <c r="DTG39" s="0"/>
      <c r="DTH39" s="0"/>
      <c r="DTI39" s="0"/>
      <c r="DTJ39" s="0"/>
      <c r="DTK39" s="0"/>
      <c r="DTL39" s="0"/>
      <c r="DTM39" s="0"/>
      <c r="DTN39" s="0"/>
      <c r="DTO39" s="0"/>
      <c r="DTP39" s="0"/>
      <c r="DTQ39" s="0"/>
      <c r="DTR39" s="0"/>
      <c r="DTS39" s="0"/>
      <c r="DTT39" s="0"/>
      <c r="DTU39" s="0"/>
      <c r="DTV39" s="0"/>
      <c r="DTW39" s="0"/>
      <c r="DTX39" s="0"/>
      <c r="DTY39" s="0"/>
      <c r="DTZ39" s="0"/>
      <c r="DUA39" s="0"/>
      <c r="DUB39" s="0"/>
      <c r="DUC39" s="0"/>
      <c r="DUD39" s="0"/>
      <c r="DUE39" s="0"/>
      <c r="DUF39" s="0"/>
      <c r="DUG39" s="0"/>
      <c r="DUH39" s="0"/>
      <c r="DUI39" s="0"/>
      <c r="DUJ39" s="0"/>
      <c r="DUK39" s="0"/>
      <c r="DUL39" s="0"/>
      <c r="DUM39" s="0"/>
      <c r="DUN39" s="0"/>
      <c r="DUO39" s="0"/>
      <c r="DUP39" s="0"/>
      <c r="DUQ39" s="0"/>
      <c r="DUR39" s="0"/>
      <c r="DUS39" s="0"/>
      <c r="DUT39" s="0"/>
      <c r="DUU39" s="0"/>
      <c r="DUV39" s="0"/>
      <c r="DUW39" s="0"/>
      <c r="DUX39" s="0"/>
      <c r="DUY39" s="0"/>
      <c r="DUZ39" s="0"/>
      <c r="DVA39" s="0"/>
      <c r="DVB39" s="0"/>
      <c r="DVC39" s="0"/>
      <c r="DVD39" s="0"/>
      <c r="DVE39" s="0"/>
      <c r="DVF39" s="0"/>
      <c r="DVG39" s="0"/>
      <c r="DVH39" s="0"/>
      <c r="DVI39" s="0"/>
      <c r="DVJ39" s="0"/>
      <c r="DVK39" s="0"/>
      <c r="DVL39" s="0"/>
      <c r="DVM39" s="0"/>
      <c r="DVN39" s="0"/>
      <c r="DVO39" s="0"/>
      <c r="DVP39" s="0"/>
      <c r="DVQ39" s="0"/>
      <c r="DVR39" s="0"/>
      <c r="DVS39" s="0"/>
      <c r="DVT39" s="0"/>
      <c r="DVU39" s="0"/>
      <c r="DVV39" s="0"/>
      <c r="DVW39" s="0"/>
      <c r="DVX39" s="0"/>
      <c r="DVY39" s="0"/>
      <c r="DVZ39" s="0"/>
      <c r="DWA39" s="0"/>
      <c r="DWB39" s="0"/>
      <c r="DWC39" s="0"/>
      <c r="DWD39" s="0"/>
      <c r="DWE39" s="0"/>
      <c r="DWF39" s="0"/>
      <c r="DWG39" s="0"/>
      <c r="DWH39" s="0"/>
      <c r="DWI39" s="0"/>
      <c r="DWJ39" s="0"/>
      <c r="DWK39" s="0"/>
      <c r="DWL39" s="0"/>
      <c r="DWM39" s="0"/>
      <c r="DWN39" s="0"/>
      <c r="DWO39" s="0"/>
      <c r="DWP39" s="0"/>
      <c r="DWQ39" s="0"/>
      <c r="DWR39" s="0"/>
      <c r="DWS39" s="0"/>
      <c r="DWT39" s="0"/>
      <c r="DWU39" s="0"/>
      <c r="DWV39" s="0"/>
      <c r="DWW39" s="0"/>
      <c r="DWX39" s="0"/>
      <c r="DWY39" s="0"/>
      <c r="DWZ39" s="0"/>
      <c r="DXA39" s="0"/>
      <c r="DXB39" s="0"/>
      <c r="DXC39" s="0"/>
      <c r="DXD39" s="0"/>
      <c r="DXE39" s="0"/>
      <c r="DXF39" s="0"/>
      <c r="DXG39" s="0"/>
      <c r="DXH39" s="0"/>
      <c r="DXI39" s="0"/>
      <c r="DXJ39" s="0"/>
      <c r="DXK39" s="0"/>
      <c r="DXL39" s="0"/>
      <c r="DXM39" s="0"/>
      <c r="DXN39" s="0"/>
      <c r="DXO39" s="0"/>
      <c r="DXP39" s="0"/>
      <c r="DXQ39" s="0"/>
      <c r="DXR39" s="0"/>
      <c r="DXS39" s="0"/>
      <c r="DXT39" s="0"/>
      <c r="DXU39" s="0"/>
      <c r="DXV39" s="0"/>
      <c r="DXW39" s="0"/>
      <c r="DXX39" s="0"/>
      <c r="DXY39" s="0"/>
      <c r="DXZ39" s="0"/>
      <c r="DYA39" s="0"/>
      <c r="DYB39" s="0"/>
      <c r="DYC39" s="0"/>
      <c r="DYD39" s="0"/>
      <c r="DYE39" s="0"/>
      <c r="DYF39" s="0"/>
      <c r="DYG39" s="0"/>
      <c r="DYH39" s="0"/>
      <c r="DYI39" s="0"/>
      <c r="DYJ39" s="0"/>
      <c r="DYK39" s="0"/>
      <c r="DYL39" s="0"/>
      <c r="DYM39" s="0"/>
      <c r="DYN39" s="0"/>
      <c r="DYO39" s="0"/>
      <c r="DYP39" s="0"/>
      <c r="DYQ39" s="0"/>
      <c r="DYR39" s="0"/>
      <c r="DYS39" s="0"/>
      <c r="DYT39" s="0"/>
      <c r="DYU39" s="0"/>
      <c r="DYV39" s="0"/>
      <c r="DYW39" s="0"/>
      <c r="DYX39" s="0"/>
      <c r="DYY39" s="0"/>
      <c r="DYZ39" s="0"/>
      <c r="DZA39" s="0"/>
      <c r="DZB39" s="0"/>
      <c r="DZC39" s="0"/>
      <c r="DZD39" s="0"/>
      <c r="DZE39" s="0"/>
      <c r="DZF39" s="0"/>
      <c r="DZG39" s="0"/>
      <c r="DZH39" s="0"/>
      <c r="DZI39" s="0"/>
      <c r="DZJ39" s="0"/>
      <c r="DZK39" s="0"/>
      <c r="DZL39" s="0"/>
      <c r="DZM39" s="0"/>
      <c r="DZN39" s="0"/>
      <c r="DZO39" s="0"/>
      <c r="DZP39" s="0"/>
      <c r="DZQ39" s="0"/>
      <c r="DZR39" s="0"/>
      <c r="DZS39" s="0"/>
      <c r="DZT39" s="0"/>
      <c r="DZU39" s="0"/>
      <c r="DZV39" s="0"/>
      <c r="DZW39" s="0"/>
      <c r="DZX39" s="0"/>
      <c r="DZY39" s="0"/>
      <c r="DZZ39" s="0"/>
      <c r="EAA39" s="0"/>
      <c r="EAB39" s="0"/>
      <c r="EAC39" s="0"/>
      <c r="EAD39" s="0"/>
      <c r="EAE39" s="0"/>
      <c r="EAF39" s="0"/>
      <c r="EAG39" s="0"/>
      <c r="EAH39" s="0"/>
      <c r="EAI39" s="0"/>
      <c r="EAJ39" s="0"/>
      <c r="EAK39" s="0"/>
      <c r="EAL39" s="0"/>
      <c r="EAM39" s="0"/>
      <c r="EAN39" s="0"/>
      <c r="EAO39" s="0"/>
      <c r="EAP39" s="0"/>
      <c r="EAQ39" s="0"/>
      <c r="EAR39" s="0"/>
      <c r="EAS39" s="0"/>
      <c r="EAT39" s="0"/>
      <c r="EAU39" s="0"/>
      <c r="EAV39" s="0"/>
      <c r="EAW39" s="0"/>
      <c r="EAX39" s="0"/>
      <c r="EAY39" s="0"/>
      <c r="EAZ39" s="0"/>
      <c r="EBA39" s="0"/>
      <c r="EBB39" s="0"/>
      <c r="EBC39" s="0"/>
      <c r="EBD39" s="0"/>
      <c r="EBE39" s="0"/>
      <c r="EBF39" s="0"/>
      <c r="EBG39" s="0"/>
      <c r="EBH39" s="0"/>
      <c r="EBI39" s="0"/>
      <c r="EBJ39" s="0"/>
      <c r="EBK39" s="0"/>
      <c r="EBL39" s="0"/>
      <c r="EBM39" s="0"/>
      <c r="EBN39" s="0"/>
      <c r="EBO39" s="0"/>
      <c r="EBP39" s="0"/>
      <c r="EBQ39" s="0"/>
      <c r="EBR39" s="0"/>
      <c r="EBS39" s="0"/>
      <c r="EBT39" s="0"/>
      <c r="EBU39" s="0"/>
      <c r="EBV39" s="0"/>
      <c r="EBW39" s="0"/>
      <c r="EBX39" s="0"/>
      <c r="EBY39" s="0"/>
      <c r="EBZ39" s="0"/>
      <c r="ECA39" s="0"/>
      <c r="ECB39" s="0"/>
      <c r="ECC39" s="0"/>
      <c r="ECD39" s="0"/>
      <c r="ECE39" s="0"/>
      <c r="ECF39" s="0"/>
      <c r="ECG39" s="0"/>
      <c r="ECH39" s="0"/>
      <c r="ECI39" s="0"/>
      <c r="ECJ39" s="0"/>
      <c r="ECK39" s="0"/>
      <c r="ECL39" s="0"/>
      <c r="ECM39" s="0"/>
      <c r="ECN39" s="0"/>
      <c r="ECO39" s="0"/>
      <c r="ECP39" s="0"/>
      <c r="ECQ39" s="0"/>
      <c r="ECR39" s="0"/>
      <c r="ECS39" s="0"/>
      <c r="ECT39" s="0"/>
      <c r="ECU39" s="0"/>
      <c r="ECV39" s="0"/>
      <c r="ECW39" s="0"/>
      <c r="ECX39" s="0"/>
      <c r="ECY39" s="0"/>
      <c r="ECZ39" s="0"/>
      <c r="EDA39" s="0"/>
      <c r="EDB39" s="0"/>
      <c r="EDC39" s="0"/>
      <c r="EDD39" s="0"/>
      <c r="EDE39" s="0"/>
      <c r="EDF39" s="0"/>
      <c r="EDG39" s="0"/>
      <c r="EDH39" s="0"/>
      <c r="EDI39" s="0"/>
      <c r="EDJ39" s="0"/>
      <c r="EDK39" s="0"/>
      <c r="EDL39" s="0"/>
      <c r="EDM39" s="0"/>
      <c r="EDN39" s="0"/>
      <c r="EDO39" s="0"/>
      <c r="EDP39" s="0"/>
      <c r="EDQ39" s="0"/>
      <c r="EDR39" s="0"/>
      <c r="EDS39" s="0"/>
      <c r="EDT39" s="0"/>
      <c r="EDU39" s="0"/>
      <c r="EDV39" s="0"/>
      <c r="EDW39" s="0"/>
      <c r="EDX39" s="0"/>
      <c r="EDY39" s="0"/>
      <c r="EDZ39" s="0"/>
      <c r="EEA39" s="0"/>
      <c r="EEB39" s="0"/>
      <c r="EEC39" s="0"/>
      <c r="EED39" s="0"/>
      <c r="EEE39" s="0"/>
      <c r="EEF39" s="0"/>
      <c r="EEG39" s="0"/>
      <c r="EEH39" s="0"/>
      <c r="EEI39" s="0"/>
      <c r="EEJ39" s="0"/>
      <c r="EEK39" s="0"/>
      <c r="EEL39" s="0"/>
      <c r="EEM39" s="0"/>
      <c r="EEN39" s="0"/>
      <c r="EEO39" s="0"/>
      <c r="EEP39" s="0"/>
      <c r="EEQ39" s="0"/>
      <c r="EER39" s="0"/>
      <c r="EES39" s="0"/>
      <c r="EET39" s="0"/>
      <c r="EEU39" s="0"/>
      <c r="EEV39" s="0"/>
      <c r="EEW39" s="0"/>
      <c r="EEX39" s="0"/>
      <c r="EEY39" s="0"/>
      <c r="EEZ39" s="0"/>
      <c r="EFA39" s="0"/>
      <c r="EFB39" s="0"/>
      <c r="EFC39" s="0"/>
      <c r="EFD39" s="0"/>
      <c r="EFE39" s="0"/>
      <c r="EFF39" s="0"/>
      <c r="EFG39" s="0"/>
      <c r="EFH39" s="0"/>
      <c r="EFI39" s="0"/>
      <c r="EFJ39" s="0"/>
      <c r="EFK39" s="0"/>
      <c r="EFL39" s="0"/>
      <c r="EFM39" s="0"/>
      <c r="EFN39" s="0"/>
      <c r="EFO39" s="0"/>
      <c r="EFP39" s="0"/>
      <c r="EFQ39" s="0"/>
      <c r="EFR39" s="0"/>
      <c r="EFS39" s="0"/>
      <c r="EFT39" s="0"/>
      <c r="EFU39" s="0"/>
      <c r="EFV39" s="0"/>
      <c r="EFW39" s="0"/>
      <c r="EFX39" s="0"/>
      <c r="EFY39" s="0"/>
      <c r="EFZ39" s="0"/>
      <c r="EGA39" s="0"/>
      <c r="EGB39" s="0"/>
      <c r="EGC39" s="0"/>
      <c r="EGD39" s="0"/>
      <c r="EGE39" s="0"/>
      <c r="EGF39" s="0"/>
      <c r="EGG39" s="0"/>
      <c r="EGH39" s="0"/>
      <c r="EGI39" s="0"/>
      <c r="EGJ39" s="0"/>
      <c r="EGK39" s="0"/>
      <c r="EGL39" s="0"/>
      <c r="EGM39" s="0"/>
      <c r="EGN39" s="0"/>
      <c r="EGO39" s="0"/>
      <c r="EGP39" s="0"/>
      <c r="EGQ39" s="0"/>
      <c r="EGR39" s="0"/>
      <c r="EGS39" s="0"/>
      <c r="EGT39" s="0"/>
      <c r="EGU39" s="0"/>
      <c r="EGV39" s="0"/>
      <c r="EGW39" s="0"/>
      <c r="EGX39" s="0"/>
      <c r="EGY39" s="0"/>
      <c r="EGZ39" s="0"/>
      <c r="EHA39" s="0"/>
      <c r="EHB39" s="0"/>
      <c r="EHC39" s="0"/>
      <c r="EHD39" s="0"/>
      <c r="EHE39" s="0"/>
      <c r="EHF39" s="0"/>
      <c r="EHG39" s="0"/>
      <c r="EHH39" s="0"/>
      <c r="EHI39" s="0"/>
      <c r="EHJ39" s="0"/>
      <c r="EHK39" s="0"/>
      <c r="EHL39" s="0"/>
      <c r="EHM39" s="0"/>
      <c r="EHN39" s="0"/>
      <c r="EHO39" s="0"/>
      <c r="EHP39" s="0"/>
      <c r="EHQ39" s="0"/>
      <c r="EHR39" s="0"/>
      <c r="EHS39" s="0"/>
      <c r="EHT39" s="0"/>
      <c r="EHU39" s="0"/>
      <c r="EHV39" s="0"/>
      <c r="EHW39" s="0"/>
      <c r="EHX39" s="0"/>
      <c r="EHY39" s="0"/>
      <c r="EHZ39" s="0"/>
      <c r="EIA39" s="0"/>
      <c r="EIB39" s="0"/>
      <c r="EIC39" s="0"/>
      <c r="EID39" s="0"/>
      <c r="EIE39" s="0"/>
      <c r="EIF39" s="0"/>
      <c r="EIG39" s="0"/>
      <c r="EIH39" s="0"/>
      <c r="EII39" s="0"/>
      <c r="EIJ39" s="0"/>
      <c r="EIK39" s="0"/>
      <c r="EIL39" s="0"/>
      <c r="EIM39" s="0"/>
      <c r="EIN39" s="0"/>
      <c r="EIO39" s="0"/>
      <c r="EIP39" s="0"/>
      <c r="EIQ39" s="0"/>
      <c r="EIR39" s="0"/>
      <c r="EIS39" s="0"/>
      <c r="EIT39" s="0"/>
      <c r="EIU39" s="0"/>
      <c r="EIV39" s="0"/>
      <c r="EIW39" s="0"/>
      <c r="EIX39" s="0"/>
      <c r="EIY39" s="0"/>
      <c r="EIZ39" s="0"/>
      <c r="EJA39" s="0"/>
      <c r="EJB39" s="0"/>
      <c r="EJC39" s="0"/>
      <c r="EJD39" s="0"/>
      <c r="EJE39" s="0"/>
      <c r="EJF39" s="0"/>
      <c r="EJG39" s="0"/>
      <c r="EJH39" s="0"/>
      <c r="EJI39" s="0"/>
      <c r="EJJ39" s="0"/>
      <c r="EJK39" s="0"/>
      <c r="EJL39" s="0"/>
      <c r="EJM39" s="0"/>
      <c r="EJN39" s="0"/>
      <c r="EJO39" s="0"/>
      <c r="EJP39" s="0"/>
      <c r="EJQ39" s="0"/>
      <c r="EJR39" s="0"/>
      <c r="EJS39" s="0"/>
      <c r="EJT39" s="0"/>
      <c r="EJU39" s="0"/>
      <c r="EJV39" s="0"/>
      <c r="EJW39" s="0"/>
      <c r="EJX39" s="0"/>
      <c r="EJY39" s="0"/>
      <c r="EJZ39" s="0"/>
      <c r="EKA39" s="0"/>
      <c r="EKB39" s="0"/>
      <c r="EKC39" s="0"/>
      <c r="EKD39" s="0"/>
      <c r="EKE39" s="0"/>
      <c r="EKF39" s="0"/>
      <c r="EKG39" s="0"/>
      <c r="EKH39" s="0"/>
      <c r="EKI39" s="0"/>
      <c r="EKJ39" s="0"/>
      <c r="EKK39" s="0"/>
      <c r="EKL39" s="0"/>
      <c r="EKM39" s="0"/>
      <c r="EKN39" s="0"/>
      <c r="EKO39" s="0"/>
      <c r="EKP39" s="0"/>
      <c r="EKQ39" s="0"/>
      <c r="EKR39" s="0"/>
      <c r="EKS39" s="0"/>
      <c r="EKT39" s="0"/>
      <c r="EKU39" s="0"/>
      <c r="EKV39" s="0"/>
      <c r="EKW39" s="0"/>
      <c r="EKX39" s="0"/>
      <c r="EKY39" s="0"/>
      <c r="EKZ39" s="0"/>
      <c r="ELA39" s="0"/>
      <c r="ELB39" s="0"/>
      <c r="ELC39" s="0"/>
      <c r="ELD39" s="0"/>
      <c r="ELE39" s="0"/>
      <c r="ELF39" s="0"/>
      <c r="ELG39" s="0"/>
      <c r="ELH39" s="0"/>
      <c r="ELI39" s="0"/>
      <c r="ELJ39" s="0"/>
      <c r="ELK39" s="0"/>
      <c r="ELL39" s="0"/>
      <c r="ELM39" s="0"/>
      <c r="ELN39" s="0"/>
      <c r="ELO39" s="0"/>
      <c r="ELP39" s="0"/>
      <c r="ELQ39" s="0"/>
      <c r="ELR39" s="0"/>
      <c r="ELS39" s="0"/>
      <c r="ELT39" s="0"/>
      <c r="ELU39" s="0"/>
      <c r="ELV39" s="0"/>
      <c r="ELW39" s="0"/>
      <c r="ELX39" s="0"/>
      <c r="ELY39" s="0"/>
      <c r="ELZ39" s="0"/>
      <c r="EMA39" s="0"/>
      <c r="EMB39" s="0"/>
      <c r="EMC39" s="0"/>
      <c r="EMD39" s="0"/>
      <c r="EME39" s="0"/>
      <c r="EMF39" s="0"/>
      <c r="EMG39" s="0"/>
      <c r="EMH39" s="0"/>
      <c r="EMI39" s="0"/>
      <c r="EMJ39" s="0"/>
      <c r="EMK39" s="0"/>
      <c r="EML39" s="0"/>
      <c r="EMM39" s="0"/>
      <c r="EMN39" s="0"/>
      <c r="EMO39" s="0"/>
      <c r="EMP39" s="0"/>
      <c r="EMQ39" s="0"/>
      <c r="EMR39" s="0"/>
      <c r="EMS39" s="0"/>
      <c r="EMT39" s="0"/>
      <c r="EMU39" s="0"/>
      <c r="EMV39" s="0"/>
      <c r="EMW39" s="0"/>
      <c r="EMX39" s="0"/>
      <c r="EMY39" s="0"/>
      <c r="EMZ39" s="0"/>
      <c r="ENA39" s="0"/>
      <c r="ENB39" s="0"/>
      <c r="ENC39" s="0"/>
      <c r="END39" s="0"/>
      <c r="ENE39" s="0"/>
      <c r="ENF39" s="0"/>
      <c r="ENG39" s="0"/>
      <c r="ENH39" s="0"/>
      <c r="ENI39" s="0"/>
      <c r="ENJ39" s="0"/>
      <c r="ENK39" s="0"/>
      <c r="ENL39" s="0"/>
      <c r="ENM39" s="0"/>
      <c r="ENN39" s="0"/>
      <c r="ENO39" s="0"/>
      <c r="ENP39" s="0"/>
      <c r="ENQ39" s="0"/>
      <c r="ENR39" s="0"/>
      <c r="ENS39" s="0"/>
      <c r="ENT39" s="0"/>
      <c r="ENU39" s="0"/>
      <c r="ENV39" s="0"/>
      <c r="ENW39" s="0"/>
      <c r="ENX39" s="0"/>
      <c r="ENY39" s="0"/>
      <c r="ENZ39" s="0"/>
      <c r="EOA39" s="0"/>
      <c r="EOB39" s="0"/>
      <c r="EOC39" s="0"/>
      <c r="EOD39" s="0"/>
      <c r="EOE39" s="0"/>
      <c r="EOF39" s="0"/>
      <c r="EOG39" s="0"/>
      <c r="EOH39" s="0"/>
      <c r="EOI39" s="0"/>
      <c r="EOJ39" s="0"/>
      <c r="EOK39" s="0"/>
      <c r="EOL39" s="0"/>
      <c r="EOM39" s="0"/>
      <c r="EON39" s="0"/>
      <c r="EOO39" s="0"/>
      <c r="EOP39" s="0"/>
      <c r="EOQ39" s="0"/>
      <c r="EOR39" s="0"/>
      <c r="EOS39" s="0"/>
      <c r="EOT39" s="0"/>
      <c r="EOU39" s="0"/>
      <c r="EOV39" s="0"/>
      <c r="EOW39" s="0"/>
      <c r="EOX39" s="0"/>
      <c r="EOY39" s="0"/>
      <c r="EOZ39" s="0"/>
      <c r="EPA39" s="0"/>
      <c r="EPB39" s="0"/>
      <c r="EPC39" s="0"/>
      <c r="EPD39" s="0"/>
      <c r="EPE39" s="0"/>
      <c r="EPF39" s="0"/>
      <c r="EPG39" s="0"/>
      <c r="EPH39" s="0"/>
      <c r="EPI39" s="0"/>
      <c r="EPJ39" s="0"/>
      <c r="EPK39" s="0"/>
      <c r="EPL39" s="0"/>
      <c r="EPM39" s="0"/>
      <c r="EPN39" s="0"/>
      <c r="EPO39" s="0"/>
      <c r="EPP39" s="0"/>
      <c r="EPQ39" s="0"/>
      <c r="EPR39" s="0"/>
      <c r="EPS39" s="0"/>
      <c r="EPT39" s="0"/>
      <c r="EPU39" s="0"/>
      <c r="EPV39" s="0"/>
      <c r="EPW39" s="0"/>
      <c r="EPX39" s="0"/>
      <c r="EPY39" s="0"/>
      <c r="EPZ39" s="0"/>
      <c r="EQA39" s="0"/>
      <c r="EQB39" s="0"/>
      <c r="EQC39" s="0"/>
      <c r="EQD39" s="0"/>
      <c r="EQE39" s="0"/>
      <c r="EQF39" s="0"/>
      <c r="EQG39" s="0"/>
      <c r="EQH39" s="0"/>
      <c r="EQI39" s="0"/>
      <c r="EQJ39" s="0"/>
      <c r="EQK39" s="0"/>
      <c r="EQL39" s="0"/>
      <c r="EQM39" s="0"/>
      <c r="EQN39" s="0"/>
      <c r="EQO39" s="0"/>
      <c r="EQP39" s="0"/>
      <c r="EQQ39" s="0"/>
      <c r="EQR39" s="0"/>
      <c r="EQS39" s="0"/>
      <c r="EQT39" s="0"/>
      <c r="EQU39" s="0"/>
      <c r="EQV39" s="0"/>
      <c r="EQW39" s="0"/>
      <c r="EQX39" s="0"/>
      <c r="EQY39" s="0"/>
      <c r="EQZ39" s="0"/>
      <c r="ERA39" s="0"/>
      <c r="ERB39" s="0"/>
      <c r="ERC39" s="0"/>
      <c r="ERD39" s="0"/>
      <c r="ERE39" s="0"/>
      <c r="ERF39" s="0"/>
      <c r="ERG39" s="0"/>
      <c r="ERH39" s="0"/>
      <c r="ERI39" s="0"/>
      <c r="ERJ39" s="0"/>
      <c r="ERK39" s="0"/>
      <c r="ERL39" s="0"/>
      <c r="ERM39" s="0"/>
      <c r="ERN39" s="0"/>
      <c r="ERO39" s="0"/>
      <c r="ERP39" s="0"/>
      <c r="ERQ39" s="0"/>
      <c r="ERR39" s="0"/>
      <c r="ERS39" s="0"/>
      <c r="ERT39" s="0"/>
      <c r="ERU39" s="0"/>
      <c r="ERV39" s="0"/>
      <c r="ERW39" s="0"/>
      <c r="ERX39" s="0"/>
      <c r="ERY39" s="0"/>
      <c r="ERZ39" s="0"/>
      <c r="ESA39" s="0"/>
      <c r="ESB39" s="0"/>
      <c r="ESC39" s="0"/>
      <c r="ESD39" s="0"/>
      <c r="ESE39" s="0"/>
      <c r="ESF39" s="0"/>
      <c r="ESG39" s="0"/>
      <c r="ESH39" s="0"/>
      <c r="ESI39" s="0"/>
      <c r="ESJ39" s="0"/>
      <c r="ESK39" s="0"/>
      <c r="ESL39" s="0"/>
      <c r="ESM39" s="0"/>
      <c r="ESN39" s="0"/>
      <c r="ESO39" s="0"/>
      <c r="ESP39" s="0"/>
      <c r="ESQ39" s="0"/>
      <c r="ESR39" s="0"/>
      <c r="ESS39" s="0"/>
      <c r="EST39" s="0"/>
      <c r="ESU39" s="0"/>
      <c r="ESV39" s="0"/>
      <c r="ESW39" s="0"/>
      <c r="ESX39" s="0"/>
      <c r="ESY39" s="0"/>
      <c r="ESZ39" s="0"/>
      <c r="ETA39" s="0"/>
      <c r="ETB39" s="0"/>
      <c r="ETC39" s="0"/>
      <c r="ETD39" s="0"/>
      <c r="ETE39" s="0"/>
      <c r="ETF39" s="0"/>
      <c r="ETG39" s="0"/>
      <c r="ETH39" s="0"/>
      <c r="ETI39" s="0"/>
      <c r="ETJ39" s="0"/>
      <c r="ETK39" s="0"/>
      <c r="ETL39" s="0"/>
      <c r="ETM39" s="0"/>
      <c r="ETN39" s="0"/>
      <c r="ETO39" s="0"/>
      <c r="ETP39" s="0"/>
      <c r="ETQ39" s="0"/>
      <c r="ETR39" s="0"/>
      <c r="ETS39" s="0"/>
      <c r="ETT39" s="0"/>
      <c r="ETU39" s="0"/>
      <c r="ETV39" s="0"/>
      <c r="ETW39" s="0"/>
      <c r="ETX39" s="0"/>
      <c r="ETY39" s="0"/>
      <c r="ETZ39" s="0"/>
      <c r="EUA39" s="0"/>
      <c r="EUB39" s="0"/>
      <c r="EUC39" s="0"/>
      <c r="EUD39" s="0"/>
      <c r="EUE39" s="0"/>
      <c r="EUF39" s="0"/>
      <c r="EUG39" s="0"/>
      <c r="EUH39" s="0"/>
      <c r="EUI39" s="0"/>
      <c r="EUJ39" s="0"/>
      <c r="EUK39" s="0"/>
      <c r="EUL39" s="0"/>
      <c r="EUM39" s="0"/>
      <c r="EUN39" s="0"/>
      <c r="EUO39" s="0"/>
      <c r="EUP39" s="0"/>
      <c r="EUQ39" s="0"/>
      <c r="EUR39" s="0"/>
      <c r="EUS39" s="0"/>
      <c r="EUT39" s="0"/>
      <c r="EUU39" s="0"/>
      <c r="EUV39" s="0"/>
      <c r="EUW39" s="0"/>
      <c r="EUX39" s="0"/>
      <c r="EUY39" s="0"/>
      <c r="EUZ39" s="0"/>
      <c r="EVA39" s="0"/>
      <c r="EVB39" s="0"/>
      <c r="EVC39" s="0"/>
      <c r="EVD39" s="0"/>
      <c r="EVE39" s="0"/>
      <c r="EVF39" s="0"/>
      <c r="EVG39" s="0"/>
      <c r="EVH39" s="0"/>
      <c r="EVI39" s="0"/>
      <c r="EVJ39" s="0"/>
      <c r="EVK39" s="0"/>
      <c r="EVL39" s="0"/>
      <c r="EVM39" s="0"/>
      <c r="EVN39" s="0"/>
      <c r="EVO39" s="0"/>
      <c r="EVP39" s="0"/>
      <c r="EVQ39" s="0"/>
      <c r="EVR39" s="0"/>
      <c r="EVS39" s="0"/>
      <c r="EVT39" s="0"/>
      <c r="EVU39" s="0"/>
      <c r="EVV39" s="0"/>
      <c r="EVW39" s="0"/>
      <c r="EVX39" s="0"/>
      <c r="EVY39" s="0"/>
      <c r="EVZ39" s="0"/>
      <c r="EWA39" s="0"/>
      <c r="EWB39" s="0"/>
      <c r="EWC39" s="0"/>
      <c r="EWD39" s="0"/>
      <c r="EWE39" s="0"/>
      <c r="EWF39" s="0"/>
      <c r="EWG39" s="0"/>
      <c r="EWH39" s="0"/>
      <c r="EWI39" s="0"/>
      <c r="EWJ39" s="0"/>
      <c r="EWK39" s="0"/>
      <c r="EWL39" s="0"/>
      <c r="EWM39" s="0"/>
      <c r="EWN39" s="0"/>
      <c r="EWO39" s="0"/>
      <c r="EWP39" s="0"/>
      <c r="EWQ39" s="0"/>
      <c r="EWR39" s="0"/>
      <c r="EWS39" s="0"/>
      <c r="EWT39" s="0"/>
      <c r="EWU39" s="0"/>
      <c r="EWV39" s="0"/>
      <c r="EWW39" s="0"/>
      <c r="EWX39" s="0"/>
      <c r="EWY39" s="0"/>
      <c r="EWZ39" s="0"/>
      <c r="EXA39" s="0"/>
      <c r="EXB39" s="0"/>
      <c r="EXC39" s="0"/>
      <c r="EXD39" s="0"/>
      <c r="EXE39" s="0"/>
      <c r="EXF39" s="0"/>
      <c r="EXG39" s="0"/>
      <c r="EXH39" s="0"/>
      <c r="EXI39" s="0"/>
      <c r="EXJ39" s="0"/>
      <c r="EXK39" s="0"/>
      <c r="EXL39" s="0"/>
      <c r="EXM39" s="0"/>
      <c r="EXN39" s="0"/>
      <c r="EXO39" s="0"/>
      <c r="EXP39" s="0"/>
      <c r="EXQ39" s="0"/>
      <c r="EXR39" s="0"/>
      <c r="EXS39" s="0"/>
      <c r="EXT39" s="0"/>
      <c r="EXU39" s="0"/>
      <c r="EXV39" s="0"/>
      <c r="EXW39" s="0"/>
      <c r="EXX39" s="0"/>
      <c r="EXY39" s="0"/>
      <c r="EXZ39" s="0"/>
      <c r="EYA39" s="0"/>
      <c r="EYB39" s="0"/>
      <c r="EYC39" s="0"/>
      <c r="EYD39" s="0"/>
      <c r="EYE39" s="0"/>
      <c r="EYF39" s="0"/>
      <c r="EYG39" s="0"/>
      <c r="EYH39" s="0"/>
      <c r="EYI39" s="0"/>
      <c r="EYJ39" s="0"/>
      <c r="EYK39" s="0"/>
      <c r="EYL39" s="0"/>
      <c r="EYM39" s="0"/>
      <c r="EYN39" s="0"/>
      <c r="EYO39" s="0"/>
      <c r="EYP39" s="0"/>
      <c r="EYQ39" s="0"/>
      <c r="EYR39" s="0"/>
      <c r="EYS39" s="0"/>
      <c r="EYT39" s="0"/>
      <c r="EYU39" s="0"/>
      <c r="EYV39" s="0"/>
      <c r="EYW39" s="0"/>
      <c r="EYX39" s="0"/>
      <c r="EYY39" s="0"/>
      <c r="EYZ39" s="0"/>
      <c r="EZA39" s="0"/>
      <c r="EZB39" s="0"/>
      <c r="EZC39" s="0"/>
      <c r="EZD39" s="0"/>
      <c r="EZE39" s="0"/>
      <c r="EZF39" s="0"/>
      <c r="EZG39" s="0"/>
      <c r="EZH39" s="0"/>
      <c r="EZI39" s="0"/>
      <c r="EZJ39" s="0"/>
      <c r="EZK39" s="0"/>
      <c r="EZL39" s="0"/>
      <c r="EZM39" s="0"/>
      <c r="EZN39" s="0"/>
      <c r="EZO39" s="0"/>
      <c r="EZP39" s="0"/>
      <c r="EZQ39" s="0"/>
      <c r="EZR39" s="0"/>
      <c r="EZS39" s="0"/>
      <c r="EZT39" s="0"/>
      <c r="EZU39" s="0"/>
      <c r="EZV39" s="0"/>
      <c r="EZW39" s="0"/>
      <c r="EZX39" s="0"/>
      <c r="EZY39" s="0"/>
      <c r="EZZ39" s="0"/>
      <c r="FAA39" s="0"/>
      <c r="FAB39" s="0"/>
      <c r="FAC39" s="0"/>
      <c r="FAD39" s="0"/>
      <c r="FAE39" s="0"/>
      <c r="FAF39" s="0"/>
      <c r="FAG39" s="0"/>
      <c r="FAH39" s="0"/>
      <c r="FAI39" s="0"/>
      <c r="FAJ39" s="0"/>
      <c r="FAK39" s="0"/>
      <c r="FAL39" s="0"/>
      <c r="FAM39" s="0"/>
      <c r="FAN39" s="0"/>
      <c r="FAO39" s="0"/>
      <c r="FAP39" s="0"/>
      <c r="FAQ39" s="0"/>
      <c r="FAR39" s="0"/>
      <c r="FAS39" s="0"/>
      <c r="FAT39" s="0"/>
      <c r="FAU39" s="0"/>
      <c r="FAV39" s="0"/>
      <c r="FAW39" s="0"/>
      <c r="FAX39" s="0"/>
      <c r="FAY39" s="0"/>
      <c r="FAZ39" s="0"/>
      <c r="FBA39" s="0"/>
      <c r="FBB39" s="0"/>
      <c r="FBC39" s="0"/>
      <c r="FBD39" s="0"/>
      <c r="FBE39" s="0"/>
      <c r="FBF39" s="0"/>
      <c r="FBG39" s="0"/>
      <c r="FBH39" s="0"/>
      <c r="FBI39" s="0"/>
      <c r="FBJ39" s="0"/>
      <c r="FBK39" s="0"/>
      <c r="FBL39" s="0"/>
      <c r="FBM39" s="0"/>
      <c r="FBN39" s="0"/>
      <c r="FBO39" s="0"/>
      <c r="FBP39" s="0"/>
      <c r="FBQ39" s="0"/>
      <c r="FBR39" s="0"/>
      <c r="FBS39" s="0"/>
      <c r="FBT39" s="0"/>
      <c r="FBU39" s="0"/>
      <c r="FBV39" s="0"/>
      <c r="FBW39" s="0"/>
      <c r="FBX39" s="0"/>
      <c r="FBY39" s="0"/>
      <c r="FBZ39" s="0"/>
      <c r="FCA39" s="0"/>
      <c r="FCB39" s="0"/>
      <c r="FCC39" s="0"/>
      <c r="FCD39" s="0"/>
      <c r="FCE39" s="0"/>
      <c r="FCF39" s="0"/>
      <c r="FCG39" s="0"/>
      <c r="FCH39" s="0"/>
      <c r="FCI39" s="0"/>
      <c r="FCJ39" s="0"/>
      <c r="FCK39" s="0"/>
      <c r="FCL39" s="0"/>
      <c r="FCM39" s="0"/>
      <c r="FCN39" s="0"/>
      <c r="FCO39" s="0"/>
      <c r="FCP39" s="0"/>
      <c r="FCQ39" s="0"/>
      <c r="FCR39" s="0"/>
      <c r="FCS39" s="0"/>
      <c r="FCT39" s="0"/>
      <c r="FCU39" s="0"/>
      <c r="FCV39" s="0"/>
      <c r="FCW39" s="0"/>
      <c r="FCX39" s="0"/>
      <c r="FCY39" s="0"/>
      <c r="FCZ39" s="0"/>
      <c r="FDA39" s="0"/>
      <c r="FDB39" s="0"/>
      <c r="FDC39" s="0"/>
      <c r="FDD39" s="0"/>
      <c r="FDE39" s="0"/>
      <c r="FDF39" s="0"/>
      <c r="FDG39" s="0"/>
      <c r="FDH39" s="0"/>
      <c r="FDI39" s="0"/>
      <c r="FDJ39" s="0"/>
      <c r="FDK39" s="0"/>
      <c r="FDL39" s="0"/>
      <c r="FDM39" s="0"/>
      <c r="FDN39" s="0"/>
      <c r="FDO39" s="0"/>
      <c r="FDP39" s="0"/>
      <c r="FDQ39" s="0"/>
      <c r="FDR39" s="0"/>
      <c r="FDS39" s="0"/>
      <c r="FDT39" s="0"/>
      <c r="FDU39" s="0"/>
      <c r="FDV39" s="0"/>
      <c r="FDW39" s="0"/>
      <c r="FDX39" s="0"/>
      <c r="FDY39" s="0"/>
      <c r="FDZ39" s="0"/>
      <c r="FEA39" s="0"/>
      <c r="FEB39" s="0"/>
      <c r="FEC39" s="0"/>
      <c r="FED39" s="0"/>
      <c r="FEE39" s="0"/>
      <c r="FEF39" s="0"/>
      <c r="FEG39" s="0"/>
      <c r="FEH39" s="0"/>
      <c r="FEI39" s="0"/>
      <c r="FEJ39" s="0"/>
      <c r="FEK39" s="0"/>
      <c r="FEL39" s="0"/>
      <c r="FEM39" s="0"/>
      <c r="FEN39" s="0"/>
      <c r="FEO39" s="0"/>
      <c r="FEP39" s="0"/>
      <c r="FEQ39" s="0"/>
      <c r="FER39" s="0"/>
      <c r="FES39" s="0"/>
      <c r="FET39" s="0"/>
      <c r="FEU39" s="0"/>
      <c r="FEV39" s="0"/>
      <c r="FEW39" s="0"/>
      <c r="FEX39" s="0"/>
      <c r="FEY39" s="0"/>
      <c r="FEZ39" s="0"/>
      <c r="FFA39" s="0"/>
      <c r="FFB39" s="0"/>
      <c r="FFC39" s="0"/>
      <c r="FFD39" s="0"/>
      <c r="FFE39" s="0"/>
      <c r="FFF39" s="0"/>
      <c r="FFG39" s="0"/>
      <c r="FFH39" s="0"/>
      <c r="FFI39" s="0"/>
      <c r="FFJ39" s="0"/>
      <c r="FFK39" s="0"/>
      <c r="FFL39" s="0"/>
      <c r="FFM39" s="0"/>
      <c r="FFN39" s="0"/>
      <c r="FFO39" s="0"/>
      <c r="FFP39" s="0"/>
      <c r="FFQ39" s="0"/>
      <c r="FFR39" s="0"/>
      <c r="FFS39" s="0"/>
      <c r="FFT39" s="0"/>
      <c r="FFU39" s="0"/>
      <c r="FFV39" s="0"/>
      <c r="FFW39" s="0"/>
      <c r="FFX39" s="0"/>
      <c r="FFY39" s="0"/>
      <c r="FFZ39" s="0"/>
      <c r="FGA39" s="0"/>
      <c r="FGB39" s="0"/>
      <c r="FGC39" s="0"/>
      <c r="FGD39" s="0"/>
      <c r="FGE39" s="0"/>
      <c r="FGF39" s="0"/>
      <c r="FGG39" s="0"/>
      <c r="FGH39" s="0"/>
      <c r="FGI39" s="0"/>
      <c r="FGJ39" s="0"/>
      <c r="FGK39" s="0"/>
      <c r="FGL39" s="0"/>
      <c r="FGM39" s="0"/>
      <c r="FGN39" s="0"/>
      <c r="FGO39" s="0"/>
      <c r="FGP39" s="0"/>
      <c r="FGQ39" s="0"/>
      <c r="FGR39" s="0"/>
      <c r="FGS39" s="0"/>
      <c r="FGT39" s="0"/>
      <c r="FGU39" s="0"/>
      <c r="FGV39" s="0"/>
      <c r="FGW39" s="0"/>
      <c r="FGX39" s="0"/>
      <c r="FGY39" s="0"/>
      <c r="FGZ39" s="0"/>
      <c r="FHA39" s="0"/>
      <c r="FHB39" s="0"/>
      <c r="FHC39" s="0"/>
      <c r="FHD39" s="0"/>
      <c r="FHE39" s="0"/>
      <c r="FHF39" s="0"/>
      <c r="FHG39" s="0"/>
      <c r="FHH39" s="0"/>
      <c r="FHI39" s="0"/>
      <c r="FHJ39" s="0"/>
      <c r="FHK39" s="0"/>
      <c r="FHL39" s="0"/>
      <c r="FHM39" s="0"/>
      <c r="FHN39" s="0"/>
      <c r="FHO39" s="0"/>
      <c r="FHP39" s="0"/>
      <c r="FHQ39" s="0"/>
      <c r="FHR39" s="0"/>
      <c r="FHS39" s="0"/>
      <c r="FHT39" s="0"/>
      <c r="FHU39" s="0"/>
      <c r="FHV39" s="0"/>
      <c r="FHW39" s="0"/>
      <c r="FHX39" s="0"/>
      <c r="FHY39" s="0"/>
      <c r="FHZ39" s="0"/>
      <c r="FIA39" s="0"/>
      <c r="FIB39" s="0"/>
      <c r="FIC39" s="0"/>
      <c r="FID39" s="0"/>
      <c r="FIE39" s="0"/>
      <c r="FIF39" s="0"/>
      <c r="FIG39" s="0"/>
      <c r="FIH39" s="0"/>
      <c r="FII39" s="0"/>
      <c r="FIJ39" s="0"/>
      <c r="FIK39" s="0"/>
      <c r="FIL39" s="0"/>
      <c r="FIM39" s="0"/>
      <c r="FIN39" s="0"/>
      <c r="FIO39" s="0"/>
      <c r="FIP39" s="0"/>
      <c r="FIQ39" s="0"/>
      <c r="FIR39" s="0"/>
      <c r="FIS39" s="0"/>
      <c r="FIT39" s="0"/>
      <c r="FIU39" s="0"/>
      <c r="FIV39" s="0"/>
      <c r="FIW39" s="0"/>
      <c r="FIX39" s="0"/>
      <c r="FIY39" s="0"/>
      <c r="FIZ39" s="0"/>
      <c r="FJA39" s="0"/>
      <c r="FJB39" s="0"/>
      <c r="FJC39" s="0"/>
      <c r="FJD39" s="0"/>
      <c r="FJE39" s="0"/>
      <c r="FJF39" s="0"/>
      <c r="FJG39" s="0"/>
      <c r="FJH39" s="0"/>
      <c r="FJI39" s="0"/>
      <c r="FJJ39" s="0"/>
      <c r="FJK39" s="0"/>
      <c r="FJL39" s="0"/>
      <c r="FJM39" s="0"/>
      <c r="FJN39" s="0"/>
      <c r="FJO39" s="0"/>
      <c r="FJP39" s="0"/>
      <c r="FJQ39" s="0"/>
      <c r="FJR39" s="0"/>
      <c r="FJS39" s="0"/>
      <c r="FJT39" s="0"/>
      <c r="FJU39" s="0"/>
      <c r="FJV39" s="0"/>
      <c r="FJW39" s="0"/>
      <c r="FJX39" s="0"/>
      <c r="FJY39" s="0"/>
      <c r="FJZ39" s="0"/>
      <c r="FKA39" s="0"/>
      <c r="FKB39" s="0"/>
      <c r="FKC39" s="0"/>
      <c r="FKD39" s="0"/>
      <c r="FKE39" s="0"/>
      <c r="FKF39" s="0"/>
      <c r="FKG39" s="0"/>
      <c r="FKH39" s="0"/>
      <c r="FKI39" s="0"/>
      <c r="FKJ39" s="0"/>
      <c r="FKK39" s="0"/>
      <c r="FKL39" s="0"/>
      <c r="FKM39" s="0"/>
      <c r="FKN39" s="0"/>
      <c r="FKO39" s="0"/>
      <c r="FKP39" s="0"/>
      <c r="FKQ39" s="0"/>
      <c r="FKR39" s="0"/>
      <c r="FKS39" s="0"/>
      <c r="FKT39" s="0"/>
      <c r="FKU39" s="0"/>
      <c r="FKV39" s="0"/>
      <c r="FKW39" s="0"/>
      <c r="FKX39" s="0"/>
      <c r="FKY39" s="0"/>
      <c r="FKZ39" s="0"/>
      <c r="FLA39" s="0"/>
      <c r="FLB39" s="0"/>
      <c r="FLC39" s="0"/>
      <c r="FLD39" s="0"/>
      <c r="FLE39" s="0"/>
      <c r="FLF39" s="0"/>
      <c r="FLG39" s="0"/>
      <c r="FLH39" s="0"/>
      <c r="FLI39" s="0"/>
      <c r="FLJ39" s="0"/>
      <c r="FLK39" s="0"/>
      <c r="FLL39" s="0"/>
      <c r="FLM39" s="0"/>
      <c r="FLN39" s="0"/>
      <c r="FLO39" s="0"/>
      <c r="FLP39" s="0"/>
      <c r="FLQ39" s="0"/>
      <c r="FLR39" s="0"/>
      <c r="FLS39" s="0"/>
      <c r="FLT39" s="0"/>
      <c r="FLU39" s="0"/>
      <c r="FLV39" s="0"/>
      <c r="FLW39" s="0"/>
      <c r="FLX39" s="0"/>
      <c r="FLY39" s="0"/>
      <c r="FLZ39" s="0"/>
      <c r="FMA39" s="0"/>
      <c r="FMB39" s="0"/>
      <c r="FMC39" s="0"/>
      <c r="FMD39" s="0"/>
      <c r="FME39" s="0"/>
      <c r="FMF39" s="0"/>
      <c r="FMG39" s="0"/>
      <c r="FMH39" s="0"/>
      <c r="FMI39" s="0"/>
      <c r="FMJ39" s="0"/>
      <c r="FMK39" s="0"/>
      <c r="FML39" s="0"/>
      <c r="FMM39" s="0"/>
      <c r="FMN39" s="0"/>
      <c r="FMO39" s="0"/>
      <c r="FMP39" s="0"/>
      <c r="FMQ39" s="0"/>
      <c r="FMR39" s="0"/>
      <c r="FMS39" s="0"/>
      <c r="FMT39" s="0"/>
      <c r="FMU39" s="0"/>
      <c r="FMV39" s="0"/>
      <c r="FMW39" s="0"/>
      <c r="FMX39" s="0"/>
      <c r="FMY39" s="0"/>
      <c r="FMZ39" s="0"/>
      <c r="FNA39" s="0"/>
      <c r="FNB39" s="0"/>
      <c r="FNC39" s="0"/>
      <c r="FND39" s="0"/>
      <c r="FNE39" s="0"/>
      <c r="FNF39" s="0"/>
      <c r="FNG39" s="0"/>
      <c r="FNH39" s="0"/>
      <c r="FNI39" s="0"/>
      <c r="FNJ39" s="0"/>
      <c r="FNK39" s="0"/>
      <c r="FNL39" s="0"/>
      <c r="FNM39" s="0"/>
      <c r="FNN39" s="0"/>
      <c r="FNO39" s="0"/>
      <c r="FNP39" s="0"/>
      <c r="FNQ39" s="0"/>
      <c r="FNR39" s="0"/>
      <c r="FNS39" s="0"/>
      <c r="FNT39" s="0"/>
      <c r="FNU39" s="0"/>
      <c r="FNV39" s="0"/>
      <c r="FNW39" s="0"/>
      <c r="FNX39" s="0"/>
      <c r="FNY39" s="0"/>
      <c r="FNZ39" s="0"/>
      <c r="FOA39" s="0"/>
      <c r="FOB39" s="0"/>
      <c r="FOC39" s="0"/>
      <c r="FOD39" s="0"/>
      <c r="FOE39" s="0"/>
      <c r="FOF39" s="0"/>
      <c r="FOG39" s="0"/>
      <c r="FOH39" s="0"/>
      <c r="FOI39" s="0"/>
      <c r="FOJ39" s="0"/>
      <c r="FOK39" s="0"/>
      <c r="FOL39" s="0"/>
      <c r="FOM39" s="0"/>
      <c r="FON39" s="0"/>
      <c r="FOO39" s="0"/>
      <c r="FOP39" s="0"/>
      <c r="FOQ39" s="0"/>
      <c r="FOR39" s="0"/>
      <c r="FOS39" s="0"/>
      <c r="FOT39" s="0"/>
      <c r="FOU39" s="0"/>
      <c r="FOV39" s="0"/>
      <c r="FOW39" s="0"/>
      <c r="FOX39" s="0"/>
      <c r="FOY39" s="0"/>
      <c r="FOZ39" s="0"/>
      <c r="FPA39" s="0"/>
      <c r="FPB39" s="0"/>
      <c r="FPC39" s="0"/>
      <c r="FPD39" s="0"/>
      <c r="FPE39" s="0"/>
      <c r="FPF39" s="0"/>
      <c r="FPG39" s="0"/>
      <c r="FPH39" s="0"/>
      <c r="FPI39" s="0"/>
      <c r="FPJ39" s="0"/>
      <c r="FPK39" s="0"/>
      <c r="FPL39" s="0"/>
      <c r="FPM39" s="0"/>
      <c r="FPN39" s="0"/>
      <c r="FPO39" s="0"/>
      <c r="FPP39" s="0"/>
      <c r="FPQ39" s="0"/>
      <c r="FPR39" s="0"/>
      <c r="FPS39" s="0"/>
      <c r="FPT39" s="0"/>
      <c r="FPU39" s="0"/>
      <c r="FPV39" s="0"/>
      <c r="FPW39" s="0"/>
      <c r="FPX39" s="0"/>
      <c r="FPY39" s="0"/>
      <c r="FPZ39" s="0"/>
      <c r="FQA39" s="0"/>
      <c r="FQB39" s="0"/>
      <c r="FQC39" s="0"/>
      <c r="FQD39" s="0"/>
      <c r="FQE39" s="0"/>
      <c r="FQF39" s="0"/>
      <c r="FQG39" s="0"/>
      <c r="FQH39" s="0"/>
      <c r="FQI39" s="0"/>
      <c r="FQJ39" s="0"/>
      <c r="FQK39" s="0"/>
      <c r="FQL39" s="0"/>
      <c r="FQM39" s="0"/>
      <c r="FQN39" s="0"/>
      <c r="FQO39" s="0"/>
      <c r="FQP39" s="0"/>
      <c r="FQQ39" s="0"/>
      <c r="FQR39" s="0"/>
      <c r="FQS39" s="0"/>
      <c r="FQT39" s="0"/>
      <c r="FQU39" s="0"/>
      <c r="FQV39" s="0"/>
      <c r="FQW39" s="0"/>
      <c r="FQX39" s="0"/>
      <c r="FQY39" s="0"/>
      <c r="FQZ39" s="0"/>
      <c r="FRA39" s="0"/>
      <c r="FRB39" s="0"/>
      <c r="FRC39" s="0"/>
      <c r="FRD39" s="0"/>
      <c r="FRE39" s="0"/>
      <c r="FRF39" s="0"/>
      <c r="FRG39" s="0"/>
      <c r="FRH39" s="0"/>
      <c r="FRI39" s="0"/>
      <c r="FRJ39" s="0"/>
      <c r="FRK39" s="0"/>
      <c r="FRL39" s="0"/>
      <c r="FRM39" s="0"/>
      <c r="FRN39" s="0"/>
      <c r="FRO39" s="0"/>
      <c r="FRP39" s="0"/>
      <c r="FRQ39" s="0"/>
      <c r="FRR39" s="0"/>
      <c r="FRS39" s="0"/>
      <c r="FRT39" s="0"/>
      <c r="FRU39" s="0"/>
      <c r="FRV39" s="0"/>
      <c r="FRW39" s="0"/>
      <c r="FRX39" s="0"/>
      <c r="FRY39" s="0"/>
      <c r="FRZ39" s="0"/>
      <c r="FSA39" s="0"/>
      <c r="FSB39" s="0"/>
      <c r="FSC39" s="0"/>
      <c r="FSD39" s="0"/>
      <c r="FSE39" s="0"/>
      <c r="FSF39" s="0"/>
      <c r="FSG39" s="0"/>
      <c r="FSH39" s="0"/>
      <c r="FSI39" s="0"/>
      <c r="FSJ39" s="0"/>
      <c r="FSK39" s="0"/>
      <c r="FSL39" s="0"/>
      <c r="FSM39" s="0"/>
      <c r="FSN39" s="0"/>
      <c r="FSO39" s="0"/>
      <c r="FSP39" s="0"/>
      <c r="FSQ39" s="0"/>
      <c r="FSR39" s="0"/>
      <c r="FSS39" s="0"/>
      <c r="FST39" s="0"/>
      <c r="FSU39" s="0"/>
      <c r="FSV39" s="0"/>
      <c r="FSW39" s="0"/>
      <c r="FSX39" s="0"/>
      <c r="FSY39" s="0"/>
      <c r="FSZ39" s="0"/>
      <c r="FTA39" s="0"/>
      <c r="FTB39" s="0"/>
      <c r="FTC39" s="0"/>
      <c r="FTD39" s="0"/>
      <c r="FTE39" s="0"/>
      <c r="FTF39" s="0"/>
      <c r="FTG39" s="0"/>
      <c r="FTH39" s="0"/>
      <c r="FTI39" s="0"/>
      <c r="FTJ39" s="0"/>
      <c r="FTK39" s="0"/>
      <c r="FTL39" s="0"/>
      <c r="FTM39" s="0"/>
      <c r="FTN39" s="0"/>
      <c r="FTO39" s="0"/>
      <c r="FTP39" s="0"/>
      <c r="FTQ39" s="0"/>
      <c r="FTR39" s="0"/>
      <c r="FTS39" s="0"/>
      <c r="FTT39" s="0"/>
      <c r="FTU39" s="0"/>
      <c r="FTV39" s="0"/>
      <c r="FTW39" s="0"/>
      <c r="FTX39" s="0"/>
      <c r="FTY39" s="0"/>
      <c r="FTZ39" s="0"/>
      <c r="FUA39" s="0"/>
      <c r="FUB39" s="0"/>
      <c r="FUC39" s="0"/>
      <c r="FUD39" s="0"/>
      <c r="FUE39" s="0"/>
      <c r="FUF39" s="0"/>
      <c r="FUG39" s="0"/>
      <c r="FUH39" s="0"/>
      <c r="FUI39" s="0"/>
      <c r="FUJ39" s="0"/>
      <c r="FUK39" s="0"/>
      <c r="FUL39" s="0"/>
      <c r="FUM39" s="0"/>
      <c r="FUN39" s="0"/>
      <c r="FUO39" s="0"/>
      <c r="FUP39" s="0"/>
      <c r="FUQ39" s="0"/>
      <c r="FUR39" s="0"/>
      <c r="FUS39" s="0"/>
      <c r="FUT39" s="0"/>
      <c r="FUU39" s="0"/>
      <c r="FUV39" s="0"/>
      <c r="FUW39" s="0"/>
      <c r="FUX39" s="0"/>
      <c r="FUY39" s="0"/>
      <c r="FUZ39" s="0"/>
      <c r="FVA39" s="0"/>
      <c r="FVB39" s="0"/>
      <c r="FVC39" s="0"/>
      <c r="FVD39" s="0"/>
      <c r="FVE39" s="0"/>
      <c r="FVF39" s="0"/>
      <c r="FVG39" s="0"/>
      <c r="FVH39" s="0"/>
      <c r="FVI39" s="0"/>
      <c r="FVJ39" s="0"/>
      <c r="FVK39" s="0"/>
      <c r="FVL39" s="0"/>
      <c r="FVM39" s="0"/>
      <c r="FVN39" s="0"/>
      <c r="FVO39" s="0"/>
      <c r="FVP39" s="0"/>
      <c r="FVQ39" s="0"/>
      <c r="FVR39" s="0"/>
      <c r="FVS39" s="0"/>
      <c r="FVT39" s="0"/>
      <c r="FVU39" s="0"/>
      <c r="FVV39" s="0"/>
      <c r="FVW39" s="0"/>
      <c r="FVX39" s="0"/>
      <c r="FVY39" s="0"/>
      <c r="FVZ39" s="0"/>
      <c r="FWA39" s="0"/>
      <c r="FWB39" s="0"/>
      <c r="FWC39" s="0"/>
      <c r="FWD39" s="0"/>
      <c r="FWE39" s="0"/>
      <c r="FWF39" s="0"/>
      <c r="FWG39" s="0"/>
      <c r="FWH39" s="0"/>
      <c r="FWI39" s="0"/>
      <c r="FWJ39" s="0"/>
      <c r="FWK39" s="0"/>
      <c r="FWL39" s="0"/>
      <c r="FWM39" s="0"/>
      <c r="FWN39" s="0"/>
      <c r="FWO39" s="0"/>
      <c r="FWP39" s="0"/>
      <c r="FWQ39" s="0"/>
      <c r="FWR39" s="0"/>
      <c r="FWS39" s="0"/>
      <c r="FWT39" s="0"/>
      <c r="FWU39" s="0"/>
      <c r="FWV39" s="0"/>
      <c r="FWW39" s="0"/>
      <c r="FWX39" s="0"/>
      <c r="FWY39" s="0"/>
      <c r="FWZ39" s="0"/>
      <c r="FXA39" s="0"/>
      <c r="FXB39" s="0"/>
      <c r="FXC39" s="0"/>
      <c r="FXD39" s="0"/>
      <c r="FXE39" s="0"/>
      <c r="FXF39" s="0"/>
      <c r="FXG39" s="0"/>
      <c r="FXH39" s="0"/>
      <c r="FXI39" s="0"/>
      <c r="FXJ39" s="0"/>
      <c r="FXK39" s="0"/>
      <c r="FXL39" s="0"/>
      <c r="FXM39" s="0"/>
      <c r="FXN39" s="0"/>
      <c r="FXO39" s="0"/>
      <c r="FXP39" s="0"/>
      <c r="FXQ39" s="0"/>
      <c r="FXR39" s="0"/>
      <c r="FXS39" s="0"/>
      <c r="FXT39" s="0"/>
      <c r="FXU39" s="0"/>
      <c r="FXV39" s="0"/>
      <c r="FXW39" s="0"/>
      <c r="FXX39" s="0"/>
      <c r="FXY39" s="0"/>
      <c r="FXZ39" s="0"/>
      <c r="FYA39" s="0"/>
      <c r="FYB39" s="0"/>
      <c r="FYC39" s="0"/>
      <c r="FYD39" s="0"/>
      <c r="FYE39" s="0"/>
      <c r="FYF39" s="0"/>
      <c r="FYG39" s="0"/>
      <c r="FYH39" s="0"/>
      <c r="FYI39" s="0"/>
      <c r="FYJ39" s="0"/>
      <c r="FYK39" s="0"/>
      <c r="FYL39" s="0"/>
      <c r="FYM39" s="0"/>
      <c r="FYN39" s="0"/>
      <c r="FYO39" s="0"/>
      <c r="FYP39" s="0"/>
      <c r="FYQ39" s="0"/>
      <c r="FYR39" s="0"/>
      <c r="FYS39" s="0"/>
      <c r="FYT39" s="0"/>
      <c r="FYU39" s="0"/>
      <c r="FYV39" s="0"/>
      <c r="FYW39" s="0"/>
      <c r="FYX39" s="0"/>
      <c r="FYY39" s="0"/>
      <c r="FYZ39" s="0"/>
      <c r="FZA39" s="0"/>
      <c r="FZB39" s="0"/>
      <c r="FZC39" s="0"/>
      <c r="FZD39" s="0"/>
      <c r="FZE39" s="0"/>
      <c r="FZF39" s="0"/>
      <c r="FZG39" s="0"/>
      <c r="FZH39" s="0"/>
      <c r="FZI39" s="0"/>
      <c r="FZJ39" s="0"/>
      <c r="FZK39" s="0"/>
      <c r="FZL39" s="0"/>
      <c r="FZM39" s="0"/>
      <c r="FZN39" s="0"/>
      <c r="FZO39" s="0"/>
      <c r="FZP39" s="0"/>
      <c r="FZQ39" s="0"/>
      <c r="FZR39" s="0"/>
      <c r="FZS39" s="0"/>
      <c r="FZT39" s="0"/>
      <c r="FZU39" s="0"/>
      <c r="FZV39" s="0"/>
      <c r="FZW39" s="0"/>
      <c r="FZX39" s="0"/>
      <c r="FZY39" s="0"/>
      <c r="FZZ39" s="0"/>
      <c r="GAA39" s="0"/>
      <c r="GAB39" s="0"/>
      <c r="GAC39" s="0"/>
      <c r="GAD39" s="0"/>
      <c r="GAE39" s="0"/>
      <c r="GAF39" s="0"/>
      <c r="GAG39" s="0"/>
      <c r="GAH39" s="0"/>
      <c r="GAI39" s="0"/>
      <c r="GAJ39" s="0"/>
      <c r="GAK39" s="0"/>
      <c r="GAL39" s="0"/>
      <c r="GAM39" s="0"/>
      <c r="GAN39" s="0"/>
      <c r="GAO39" s="0"/>
      <c r="GAP39" s="0"/>
      <c r="GAQ39" s="0"/>
      <c r="GAR39" s="0"/>
      <c r="GAS39" s="0"/>
      <c r="GAT39" s="0"/>
      <c r="GAU39" s="0"/>
      <c r="GAV39" s="0"/>
      <c r="GAW39" s="0"/>
      <c r="GAX39" s="0"/>
      <c r="GAY39" s="0"/>
      <c r="GAZ39" s="0"/>
      <c r="GBA39" s="0"/>
      <c r="GBB39" s="0"/>
      <c r="GBC39" s="0"/>
      <c r="GBD39" s="0"/>
      <c r="GBE39" s="0"/>
      <c r="GBF39" s="0"/>
      <c r="GBG39" s="0"/>
      <c r="GBH39" s="0"/>
      <c r="GBI39" s="0"/>
      <c r="GBJ39" s="0"/>
      <c r="GBK39" s="0"/>
      <c r="GBL39" s="0"/>
      <c r="GBM39" s="0"/>
      <c r="GBN39" s="0"/>
      <c r="GBO39" s="0"/>
      <c r="GBP39" s="0"/>
      <c r="GBQ39" s="0"/>
      <c r="GBR39" s="0"/>
      <c r="GBS39" s="0"/>
      <c r="GBT39" s="0"/>
      <c r="GBU39" s="0"/>
      <c r="GBV39" s="0"/>
      <c r="GBW39" s="0"/>
      <c r="GBX39" s="0"/>
      <c r="GBY39" s="0"/>
      <c r="GBZ39" s="0"/>
      <c r="GCA39" s="0"/>
      <c r="GCB39" s="0"/>
      <c r="GCC39" s="0"/>
      <c r="GCD39" s="0"/>
      <c r="GCE39" s="0"/>
      <c r="GCF39" s="0"/>
      <c r="GCG39" s="0"/>
      <c r="GCH39" s="0"/>
      <c r="GCI39" s="0"/>
      <c r="GCJ39" s="0"/>
      <c r="GCK39" s="0"/>
      <c r="GCL39" s="0"/>
      <c r="GCM39" s="0"/>
      <c r="GCN39" s="0"/>
      <c r="GCO39" s="0"/>
      <c r="GCP39" s="0"/>
      <c r="GCQ39" s="0"/>
      <c r="GCR39" s="0"/>
      <c r="GCS39" s="0"/>
      <c r="GCT39" s="0"/>
      <c r="GCU39" s="0"/>
      <c r="GCV39" s="0"/>
      <c r="GCW39" s="0"/>
      <c r="GCX39" s="0"/>
      <c r="GCY39" s="0"/>
      <c r="GCZ39" s="0"/>
      <c r="GDA39" s="0"/>
      <c r="GDB39" s="0"/>
      <c r="GDC39" s="0"/>
      <c r="GDD39" s="0"/>
      <c r="GDE39" s="0"/>
      <c r="GDF39" s="0"/>
      <c r="GDG39" s="0"/>
      <c r="GDH39" s="0"/>
      <c r="GDI39" s="0"/>
      <c r="GDJ39" s="0"/>
      <c r="GDK39" s="0"/>
      <c r="GDL39" s="0"/>
      <c r="GDM39" s="0"/>
      <c r="GDN39" s="0"/>
      <c r="GDO39" s="0"/>
      <c r="GDP39" s="0"/>
      <c r="GDQ39" s="0"/>
      <c r="GDR39" s="0"/>
      <c r="GDS39" s="0"/>
      <c r="GDT39" s="0"/>
      <c r="GDU39" s="0"/>
      <c r="GDV39" s="0"/>
      <c r="GDW39" s="0"/>
      <c r="GDX39" s="0"/>
      <c r="GDY39" s="0"/>
      <c r="GDZ39" s="0"/>
      <c r="GEA39" s="0"/>
      <c r="GEB39" s="0"/>
      <c r="GEC39" s="0"/>
      <c r="GED39" s="0"/>
      <c r="GEE39" s="0"/>
      <c r="GEF39" s="0"/>
      <c r="GEG39" s="0"/>
      <c r="GEH39" s="0"/>
      <c r="GEI39" s="0"/>
      <c r="GEJ39" s="0"/>
      <c r="GEK39" s="0"/>
      <c r="GEL39" s="0"/>
      <c r="GEM39" s="0"/>
      <c r="GEN39" s="0"/>
      <c r="GEO39" s="0"/>
      <c r="GEP39" s="0"/>
      <c r="GEQ39" s="0"/>
      <c r="GER39" s="0"/>
      <c r="GES39" s="0"/>
      <c r="GET39" s="0"/>
      <c r="GEU39" s="0"/>
      <c r="GEV39" s="0"/>
      <c r="GEW39" s="0"/>
      <c r="GEX39" s="0"/>
      <c r="GEY39" s="0"/>
      <c r="GEZ39" s="0"/>
      <c r="GFA39" s="0"/>
      <c r="GFB39" s="0"/>
      <c r="GFC39" s="0"/>
      <c r="GFD39" s="0"/>
      <c r="GFE39" s="0"/>
      <c r="GFF39" s="0"/>
      <c r="GFG39" s="0"/>
      <c r="GFH39" s="0"/>
      <c r="GFI39" s="0"/>
      <c r="GFJ39" s="0"/>
      <c r="GFK39" s="0"/>
      <c r="GFL39" s="0"/>
      <c r="GFM39" s="0"/>
      <c r="GFN39" s="0"/>
      <c r="GFO39" s="0"/>
      <c r="GFP39" s="0"/>
      <c r="GFQ39" s="0"/>
      <c r="GFR39" s="0"/>
      <c r="GFS39" s="0"/>
      <c r="GFT39" s="0"/>
      <c r="GFU39" s="0"/>
      <c r="GFV39" s="0"/>
      <c r="GFW39" s="0"/>
      <c r="GFX39" s="0"/>
      <c r="GFY39" s="0"/>
      <c r="GFZ39" s="0"/>
      <c r="GGA39" s="0"/>
      <c r="GGB39" s="0"/>
      <c r="GGC39" s="0"/>
      <c r="GGD39" s="0"/>
      <c r="GGE39" s="0"/>
      <c r="GGF39" s="0"/>
      <c r="GGG39" s="0"/>
      <c r="GGH39" s="0"/>
      <c r="GGI39" s="0"/>
      <c r="GGJ39" s="0"/>
      <c r="GGK39" s="0"/>
      <c r="GGL39" s="0"/>
      <c r="GGM39" s="0"/>
      <c r="GGN39" s="0"/>
      <c r="GGO39" s="0"/>
      <c r="GGP39" s="0"/>
      <c r="GGQ39" s="0"/>
      <c r="GGR39" s="0"/>
      <c r="GGS39" s="0"/>
      <c r="GGT39" s="0"/>
      <c r="GGU39" s="0"/>
      <c r="GGV39" s="0"/>
      <c r="GGW39" s="0"/>
      <c r="GGX39" s="0"/>
      <c r="GGY39" s="0"/>
      <c r="GGZ39" s="0"/>
      <c r="GHA39" s="0"/>
      <c r="GHB39" s="0"/>
      <c r="GHC39" s="0"/>
      <c r="GHD39" s="0"/>
      <c r="GHE39" s="0"/>
      <c r="GHF39" s="0"/>
      <c r="GHG39" s="0"/>
      <c r="GHH39" s="0"/>
      <c r="GHI39" s="0"/>
      <c r="GHJ39" s="0"/>
      <c r="GHK39" s="0"/>
      <c r="GHL39" s="0"/>
      <c r="GHM39" s="0"/>
      <c r="GHN39" s="0"/>
      <c r="GHO39" s="0"/>
      <c r="GHP39" s="0"/>
      <c r="GHQ39" s="0"/>
      <c r="GHR39" s="0"/>
      <c r="GHS39" s="0"/>
      <c r="GHT39" s="0"/>
      <c r="GHU39" s="0"/>
      <c r="GHV39" s="0"/>
      <c r="GHW39" s="0"/>
      <c r="GHX39" s="0"/>
      <c r="GHY39" s="0"/>
      <c r="GHZ39" s="0"/>
      <c r="GIA39" s="0"/>
      <c r="GIB39" s="0"/>
      <c r="GIC39" s="0"/>
      <c r="GID39" s="0"/>
      <c r="GIE39" s="0"/>
      <c r="GIF39" s="0"/>
      <c r="GIG39" s="0"/>
      <c r="GIH39" s="0"/>
      <c r="GII39" s="0"/>
      <c r="GIJ39" s="0"/>
      <c r="GIK39" s="0"/>
      <c r="GIL39" s="0"/>
      <c r="GIM39" s="0"/>
      <c r="GIN39" s="0"/>
      <c r="GIO39" s="0"/>
      <c r="GIP39" s="0"/>
      <c r="GIQ39" s="0"/>
      <c r="GIR39" s="0"/>
      <c r="GIS39" s="0"/>
      <c r="GIT39" s="0"/>
      <c r="GIU39" s="0"/>
      <c r="GIV39" s="0"/>
      <c r="GIW39" s="0"/>
      <c r="GIX39" s="0"/>
      <c r="GIY39" s="0"/>
      <c r="GIZ39" s="0"/>
      <c r="GJA39" s="0"/>
      <c r="GJB39" s="0"/>
      <c r="GJC39" s="0"/>
      <c r="GJD39" s="0"/>
      <c r="GJE39" s="0"/>
      <c r="GJF39" s="0"/>
      <c r="GJG39" s="0"/>
      <c r="GJH39" s="0"/>
      <c r="GJI39" s="0"/>
      <c r="GJJ39" s="0"/>
      <c r="GJK39" s="0"/>
      <c r="GJL39" s="0"/>
      <c r="GJM39" s="0"/>
      <c r="GJN39" s="0"/>
      <c r="GJO39" s="0"/>
      <c r="GJP39" s="0"/>
      <c r="GJQ39" s="0"/>
      <c r="GJR39" s="0"/>
      <c r="GJS39" s="0"/>
      <c r="GJT39" s="0"/>
      <c r="GJU39" s="0"/>
      <c r="GJV39" s="0"/>
      <c r="GJW39" s="0"/>
      <c r="GJX39" s="0"/>
      <c r="GJY39" s="0"/>
      <c r="GJZ39" s="0"/>
      <c r="GKA39" s="0"/>
      <c r="GKB39" s="0"/>
      <c r="GKC39" s="0"/>
      <c r="GKD39" s="0"/>
      <c r="GKE39" s="0"/>
      <c r="GKF39" s="0"/>
      <c r="GKG39" s="0"/>
      <c r="GKH39" s="0"/>
      <c r="GKI39" s="0"/>
      <c r="GKJ39" s="0"/>
      <c r="GKK39" s="0"/>
      <c r="GKL39" s="0"/>
      <c r="GKM39" s="0"/>
      <c r="GKN39" s="0"/>
      <c r="GKO39" s="0"/>
      <c r="GKP39" s="0"/>
      <c r="GKQ39" s="0"/>
      <c r="GKR39" s="0"/>
      <c r="GKS39" s="0"/>
      <c r="GKT39" s="0"/>
      <c r="GKU39" s="0"/>
      <c r="GKV39" s="0"/>
      <c r="GKW39" s="0"/>
      <c r="GKX39" s="0"/>
      <c r="GKY39" s="0"/>
      <c r="GKZ39" s="0"/>
      <c r="GLA39" s="0"/>
      <c r="GLB39" s="0"/>
      <c r="GLC39" s="0"/>
      <c r="GLD39" s="0"/>
      <c r="GLE39" s="0"/>
      <c r="GLF39" s="0"/>
      <c r="GLG39" s="0"/>
      <c r="GLH39" s="0"/>
      <c r="GLI39" s="0"/>
      <c r="GLJ39" s="0"/>
      <c r="GLK39" s="0"/>
      <c r="GLL39" s="0"/>
      <c r="GLM39" s="0"/>
      <c r="GLN39" s="0"/>
      <c r="GLO39" s="0"/>
      <c r="GLP39" s="0"/>
      <c r="GLQ39" s="0"/>
      <c r="GLR39" s="0"/>
      <c r="GLS39" s="0"/>
      <c r="GLT39" s="0"/>
      <c r="GLU39" s="0"/>
      <c r="GLV39" s="0"/>
      <c r="GLW39" s="0"/>
      <c r="GLX39" s="0"/>
      <c r="GLY39" s="0"/>
      <c r="GLZ39" s="0"/>
      <c r="GMA39" s="0"/>
      <c r="GMB39" s="0"/>
      <c r="GMC39" s="0"/>
      <c r="GMD39" s="0"/>
      <c r="GME39" s="0"/>
      <c r="GMF39" s="0"/>
      <c r="GMG39" s="0"/>
      <c r="GMH39" s="0"/>
      <c r="GMI39" s="0"/>
      <c r="GMJ39" s="0"/>
      <c r="GMK39" s="0"/>
      <c r="GML39" s="0"/>
      <c r="GMM39" s="0"/>
      <c r="GMN39" s="0"/>
      <c r="GMO39" s="0"/>
      <c r="GMP39" s="0"/>
      <c r="GMQ39" s="0"/>
      <c r="GMR39" s="0"/>
      <c r="GMS39" s="0"/>
      <c r="GMT39" s="0"/>
      <c r="GMU39" s="0"/>
      <c r="GMV39" s="0"/>
      <c r="GMW39" s="0"/>
      <c r="GMX39" s="0"/>
      <c r="GMY39" s="0"/>
      <c r="GMZ39" s="0"/>
      <c r="GNA39" s="0"/>
      <c r="GNB39" s="0"/>
      <c r="GNC39" s="0"/>
      <c r="GND39" s="0"/>
      <c r="GNE39" s="0"/>
      <c r="GNF39" s="0"/>
      <c r="GNG39" s="0"/>
      <c r="GNH39" s="0"/>
      <c r="GNI39" s="0"/>
      <c r="GNJ39" s="0"/>
      <c r="GNK39" s="0"/>
      <c r="GNL39" s="0"/>
      <c r="GNM39" s="0"/>
      <c r="GNN39" s="0"/>
      <c r="GNO39" s="0"/>
      <c r="GNP39" s="0"/>
      <c r="GNQ39" s="0"/>
      <c r="GNR39" s="0"/>
      <c r="GNS39" s="0"/>
      <c r="GNT39" s="0"/>
      <c r="GNU39" s="0"/>
      <c r="GNV39" s="0"/>
      <c r="GNW39" s="0"/>
      <c r="GNX39" s="0"/>
      <c r="GNY39" s="0"/>
      <c r="GNZ39" s="0"/>
      <c r="GOA39" s="0"/>
      <c r="GOB39" s="0"/>
      <c r="GOC39" s="0"/>
      <c r="GOD39" s="0"/>
      <c r="GOE39" s="0"/>
      <c r="GOF39" s="0"/>
      <c r="GOG39" s="0"/>
      <c r="GOH39" s="0"/>
      <c r="GOI39" s="0"/>
      <c r="GOJ39" s="0"/>
      <c r="GOK39" s="0"/>
      <c r="GOL39" s="0"/>
      <c r="GOM39" s="0"/>
      <c r="GON39" s="0"/>
      <c r="GOO39" s="0"/>
      <c r="GOP39" s="0"/>
      <c r="GOQ39" s="0"/>
      <c r="GOR39" s="0"/>
      <c r="GOS39" s="0"/>
      <c r="GOT39" s="0"/>
      <c r="GOU39" s="0"/>
      <c r="GOV39" s="0"/>
      <c r="GOW39" s="0"/>
      <c r="GOX39" s="0"/>
      <c r="GOY39" s="0"/>
      <c r="GOZ39" s="0"/>
      <c r="GPA39" s="0"/>
      <c r="GPB39" s="0"/>
      <c r="GPC39" s="0"/>
      <c r="GPD39" s="0"/>
      <c r="GPE39" s="0"/>
      <c r="GPF39" s="0"/>
      <c r="GPG39" s="0"/>
      <c r="GPH39" s="0"/>
      <c r="GPI39" s="0"/>
      <c r="GPJ39" s="0"/>
      <c r="GPK39" s="0"/>
      <c r="GPL39" s="0"/>
      <c r="GPM39" s="0"/>
      <c r="GPN39" s="0"/>
      <c r="GPO39" s="0"/>
      <c r="GPP39" s="0"/>
      <c r="GPQ39" s="0"/>
      <c r="GPR39" s="0"/>
      <c r="GPS39" s="0"/>
      <c r="GPT39" s="0"/>
      <c r="GPU39" s="0"/>
      <c r="GPV39" s="0"/>
      <c r="GPW39" s="0"/>
      <c r="GPX39" s="0"/>
      <c r="GPY39" s="0"/>
      <c r="GPZ39" s="0"/>
      <c r="GQA39" s="0"/>
      <c r="GQB39" s="0"/>
      <c r="GQC39" s="0"/>
      <c r="GQD39" s="0"/>
      <c r="GQE39" s="0"/>
      <c r="GQF39" s="0"/>
      <c r="GQG39" s="0"/>
      <c r="GQH39" s="0"/>
      <c r="GQI39" s="0"/>
      <c r="GQJ39" s="0"/>
      <c r="GQK39" s="0"/>
      <c r="GQL39" s="0"/>
      <c r="GQM39" s="0"/>
      <c r="GQN39" s="0"/>
      <c r="GQO39" s="0"/>
      <c r="GQP39" s="0"/>
      <c r="GQQ39" s="0"/>
      <c r="GQR39" s="0"/>
      <c r="GQS39" s="0"/>
      <c r="GQT39" s="0"/>
      <c r="GQU39" s="0"/>
      <c r="GQV39" s="0"/>
      <c r="GQW39" s="0"/>
      <c r="GQX39" s="0"/>
      <c r="GQY39" s="0"/>
      <c r="GQZ39" s="0"/>
      <c r="GRA39" s="0"/>
      <c r="GRB39" s="0"/>
      <c r="GRC39" s="0"/>
      <c r="GRD39" s="0"/>
      <c r="GRE39" s="0"/>
      <c r="GRF39" s="0"/>
      <c r="GRG39" s="0"/>
      <c r="GRH39" s="0"/>
      <c r="GRI39" s="0"/>
      <c r="GRJ39" s="0"/>
      <c r="GRK39" s="0"/>
      <c r="GRL39" s="0"/>
      <c r="GRM39" s="0"/>
      <c r="GRN39" s="0"/>
      <c r="GRO39" s="0"/>
      <c r="GRP39" s="0"/>
      <c r="GRQ39" s="0"/>
      <c r="GRR39" s="0"/>
      <c r="GRS39" s="0"/>
      <c r="GRT39" s="0"/>
      <c r="GRU39" s="0"/>
      <c r="GRV39" s="0"/>
      <c r="GRW39" s="0"/>
      <c r="GRX39" s="0"/>
      <c r="GRY39" s="0"/>
      <c r="GRZ39" s="0"/>
      <c r="GSA39" s="0"/>
      <c r="GSB39" s="0"/>
      <c r="GSC39" s="0"/>
      <c r="GSD39" s="0"/>
      <c r="GSE39" s="0"/>
      <c r="GSF39" s="0"/>
      <c r="GSG39" s="0"/>
      <c r="GSH39" s="0"/>
      <c r="GSI39" s="0"/>
      <c r="GSJ39" s="0"/>
      <c r="GSK39" s="0"/>
      <c r="GSL39" s="0"/>
      <c r="GSM39" s="0"/>
      <c r="GSN39" s="0"/>
      <c r="GSO39" s="0"/>
      <c r="GSP39" s="0"/>
      <c r="GSQ39" s="0"/>
      <c r="GSR39" s="0"/>
      <c r="GSS39" s="0"/>
      <c r="GST39" s="0"/>
      <c r="GSU39" s="0"/>
      <c r="GSV39" s="0"/>
      <c r="GSW39" s="0"/>
      <c r="GSX39" s="0"/>
      <c r="GSY39" s="0"/>
      <c r="GSZ39" s="0"/>
      <c r="GTA39" s="0"/>
      <c r="GTB39" s="0"/>
      <c r="GTC39" s="0"/>
      <c r="GTD39" s="0"/>
      <c r="GTE39" s="0"/>
      <c r="GTF39" s="0"/>
      <c r="GTG39" s="0"/>
      <c r="GTH39" s="0"/>
      <c r="GTI39" s="0"/>
      <c r="GTJ39" s="0"/>
      <c r="GTK39" s="0"/>
      <c r="GTL39" s="0"/>
      <c r="GTM39" s="0"/>
      <c r="GTN39" s="0"/>
      <c r="GTO39" s="0"/>
      <c r="GTP39" s="0"/>
      <c r="GTQ39" s="0"/>
      <c r="GTR39" s="0"/>
      <c r="GTS39" s="0"/>
      <c r="GTT39" s="0"/>
      <c r="GTU39" s="0"/>
      <c r="GTV39" s="0"/>
      <c r="GTW39" s="0"/>
      <c r="GTX39" s="0"/>
      <c r="GTY39" s="0"/>
      <c r="GTZ39" s="0"/>
      <c r="GUA39" s="0"/>
      <c r="GUB39" s="0"/>
      <c r="GUC39" s="0"/>
      <c r="GUD39" s="0"/>
      <c r="GUE39" s="0"/>
      <c r="GUF39" s="0"/>
      <c r="GUG39" s="0"/>
      <c r="GUH39" s="0"/>
      <c r="GUI39" s="0"/>
      <c r="GUJ39" s="0"/>
      <c r="GUK39" s="0"/>
      <c r="GUL39" s="0"/>
      <c r="GUM39" s="0"/>
      <c r="GUN39" s="0"/>
      <c r="GUO39" s="0"/>
      <c r="GUP39" s="0"/>
      <c r="GUQ39" s="0"/>
      <c r="GUR39" s="0"/>
      <c r="GUS39" s="0"/>
      <c r="GUT39" s="0"/>
      <c r="GUU39" s="0"/>
      <c r="GUV39" s="0"/>
      <c r="GUW39" s="0"/>
      <c r="GUX39" s="0"/>
      <c r="GUY39" s="0"/>
      <c r="GUZ39" s="0"/>
      <c r="GVA39" s="0"/>
      <c r="GVB39" s="0"/>
      <c r="GVC39" s="0"/>
      <c r="GVD39" s="0"/>
      <c r="GVE39" s="0"/>
      <c r="GVF39" s="0"/>
      <c r="GVG39" s="0"/>
      <c r="GVH39" s="0"/>
      <c r="GVI39" s="0"/>
      <c r="GVJ39" s="0"/>
      <c r="GVK39" s="0"/>
      <c r="GVL39" s="0"/>
      <c r="GVM39" s="0"/>
      <c r="GVN39" s="0"/>
      <c r="GVO39" s="0"/>
      <c r="GVP39" s="0"/>
      <c r="GVQ39" s="0"/>
      <c r="GVR39" s="0"/>
      <c r="GVS39" s="0"/>
      <c r="GVT39" s="0"/>
      <c r="GVU39" s="0"/>
      <c r="GVV39" s="0"/>
      <c r="GVW39" s="0"/>
      <c r="GVX39" s="0"/>
      <c r="GVY39" s="0"/>
      <c r="GVZ39" s="0"/>
      <c r="GWA39" s="0"/>
      <c r="GWB39" s="0"/>
      <c r="GWC39" s="0"/>
      <c r="GWD39" s="0"/>
      <c r="GWE39" s="0"/>
      <c r="GWF39" s="0"/>
      <c r="GWG39" s="0"/>
      <c r="GWH39" s="0"/>
      <c r="GWI39" s="0"/>
      <c r="GWJ39" s="0"/>
      <c r="GWK39" s="0"/>
      <c r="GWL39" s="0"/>
      <c r="GWM39" s="0"/>
      <c r="GWN39" s="0"/>
      <c r="GWO39" s="0"/>
      <c r="GWP39" s="0"/>
      <c r="GWQ39" s="0"/>
      <c r="GWR39" s="0"/>
      <c r="GWS39" s="0"/>
      <c r="GWT39" s="0"/>
      <c r="GWU39" s="0"/>
      <c r="GWV39" s="0"/>
      <c r="GWW39" s="0"/>
      <c r="GWX39" s="0"/>
      <c r="GWY39" s="0"/>
      <c r="GWZ39" s="0"/>
      <c r="GXA39" s="0"/>
      <c r="GXB39" s="0"/>
      <c r="GXC39" s="0"/>
      <c r="GXD39" s="0"/>
      <c r="GXE39" s="0"/>
      <c r="GXF39" s="0"/>
      <c r="GXG39" s="0"/>
      <c r="GXH39" s="0"/>
      <c r="GXI39" s="0"/>
      <c r="GXJ39" s="0"/>
      <c r="GXK39" s="0"/>
      <c r="GXL39" s="0"/>
      <c r="GXM39" s="0"/>
      <c r="GXN39" s="0"/>
      <c r="GXO39" s="0"/>
      <c r="GXP39" s="0"/>
      <c r="GXQ39" s="0"/>
      <c r="GXR39" s="0"/>
      <c r="GXS39" s="0"/>
      <c r="GXT39" s="0"/>
      <c r="GXU39" s="0"/>
      <c r="GXV39" s="0"/>
      <c r="GXW39" s="0"/>
      <c r="GXX39" s="0"/>
      <c r="GXY39" s="0"/>
      <c r="GXZ39" s="0"/>
      <c r="GYA39" s="0"/>
      <c r="GYB39" s="0"/>
      <c r="GYC39" s="0"/>
      <c r="GYD39" s="0"/>
      <c r="GYE39" s="0"/>
      <c r="GYF39" s="0"/>
      <c r="GYG39" s="0"/>
      <c r="GYH39" s="0"/>
      <c r="GYI39" s="0"/>
      <c r="GYJ39" s="0"/>
      <c r="GYK39" s="0"/>
      <c r="GYL39" s="0"/>
      <c r="GYM39" s="0"/>
      <c r="GYN39" s="0"/>
      <c r="GYO39" s="0"/>
      <c r="GYP39" s="0"/>
      <c r="GYQ39" s="0"/>
      <c r="GYR39" s="0"/>
      <c r="GYS39" s="0"/>
      <c r="GYT39" s="0"/>
      <c r="GYU39" s="0"/>
      <c r="GYV39" s="0"/>
      <c r="GYW39" s="0"/>
      <c r="GYX39" s="0"/>
      <c r="GYY39" s="0"/>
      <c r="GYZ39" s="0"/>
      <c r="GZA39" s="0"/>
      <c r="GZB39" s="0"/>
      <c r="GZC39" s="0"/>
      <c r="GZD39" s="0"/>
      <c r="GZE39" s="0"/>
      <c r="GZF39" s="0"/>
      <c r="GZG39" s="0"/>
      <c r="GZH39" s="0"/>
      <c r="GZI39" s="0"/>
      <c r="GZJ39" s="0"/>
      <c r="GZK39" s="0"/>
      <c r="GZL39" s="0"/>
      <c r="GZM39" s="0"/>
      <c r="GZN39" s="0"/>
      <c r="GZO39" s="0"/>
      <c r="GZP39" s="0"/>
      <c r="GZQ39" s="0"/>
      <c r="GZR39" s="0"/>
      <c r="GZS39" s="0"/>
      <c r="GZT39" s="0"/>
      <c r="GZU39" s="0"/>
      <c r="GZV39" s="0"/>
      <c r="GZW39" s="0"/>
      <c r="GZX39" s="0"/>
      <c r="GZY39" s="0"/>
      <c r="GZZ39" s="0"/>
      <c r="HAA39" s="0"/>
      <c r="HAB39" s="0"/>
      <c r="HAC39" s="0"/>
      <c r="HAD39" s="0"/>
      <c r="HAE39" s="0"/>
      <c r="HAF39" s="0"/>
      <c r="HAG39" s="0"/>
      <c r="HAH39" s="0"/>
      <c r="HAI39" s="0"/>
      <c r="HAJ39" s="0"/>
      <c r="HAK39" s="0"/>
      <c r="HAL39" s="0"/>
      <c r="HAM39" s="0"/>
      <c r="HAN39" s="0"/>
      <c r="HAO39" s="0"/>
      <c r="HAP39" s="0"/>
      <c r="HAQ39" s="0"/>
      <c r="HAR39" s="0"/>
      <c r="HAS39" s="0"/>
      <c r="HAT39" s="0"/>
      <c r="HAU39" s="0"/>
      <c r="HAV39" s="0"/>
      <c r="HAW39" s="0"/>
      <c r="HAX39" s="0"/>
      <c r="HAY39" s="0"/>
      <c r="HAZ39" s="0"/>
      <c r="HBA39" s="0"/>
      <c r="HBB39" s="0"/>
      <c r="HBC39" s="0"/>
      <c r="HBD39" s="0"/>
      <c r="HBE39" s="0"/>
      <c r="HBF39" s="0"/>
      <c r="HBG39" s="0"/>
      <c r="HBH39" s="0"/>
      <c r="HBI39" s="0"/>
      <c r="HBJ39" s="0"/>
      <c r="HBK39" s="0"/>
      <c r="HBL39" s="0"/>
      <c r="HBM39" s="0"/>
      <c r="HBN39" s="0"/>
      <c r="HBO39" s="0"/>
      <c r="HBP39" s="0"/>
      <c r="HBQ39" s="0"/>
      <c r="HBR39" s="0"/>
      <c r="HBS39" s="0"/>
      <c r="HBT39" s="0"/>
      <c r="HBU39" s="0"/>
      <c r="HBV39" s="0"/>
      <c r="HBW39" s="0"/>
      <c r="HBX39" s="0"/>
      <c r="HBY39" s="0"/>
      <c r="HBZ39" s="0"/>
      <c r="HCA39" s="0"/>
      <c r="HCB39" s="0"/>
      <c r="HCC39" s="0"/>
      <c r="HCD39" s="0"/>
      <c r="HCE39" s="0"/>
      <c r="HCF39" s="0"/>
      <c r="HCG39" s="0"/>
      <c r="HCH39" s="0"/>
      <c r="HCI39" s="0"/>
      <c r="HCJ39" s="0"/>
      <c r="HCK39" s="0"/>
      <c r="HCL39" s="0"/>
      <c r="HCM39" s="0"/>
      <c r="HCN39" s="0"/>
      <c r="HCO39" s="0"/>
      <c r="HCP39" s="0"/>
      <c r="HCQ39" s="0"/>
      <c r="HCR39" s="0"/>
      <c r="HCS39" s="0"/>
      <c r="HCT39" s="0"/>
      <c r="HCU39" s="0"/>
      <c r="HCV39" s="0"/>
      <c r="HCW39" s="0"/>
      <c r="HCX39" s="0"/>
      <c r="HCY39" s="0"/>
      <c r="HCZ39" s="0"/>
      <c r="HDA39" s="0"/>
      <c r="HDB39" s="0"/>
      <c r="HDC39" s="0"/>
      <c r="HDD39" s="0"/>
      <c r="HDE39" s="0"/>
      <c r="HDF39" s="0"/>
      <c r="HDG39" s="0"/>
      <c r="HDH39" s="0"/>
      <c r="HDI39" s="0"/>
      <c r="HDJ39" s="0"/>
      <c r="HDK39" s="0"/>
      <c r="HDL39" s="0"/>
      <c r="HDM39" s="0"/>
      <c r="HDN39" s="0"/>
      <c r="HDO39" s="0"/>
      <c r="HDP39" s="0"/>
      <c r="HDQ39" s="0"/>
      <c r="HDR39" s="0"/>
      <c r="HDS39" s="0"/>
      <c r="HDT39" s="0"/>
      <c r="HDU39" s="0"/>
      <c r="HDV39" s="0"/>
      <c r="HDW39" s="0"/>
      <c r="HDX39" s="0"/>
      <c r="HDY39" s="0"/>
      <c r="HDZ39" s="0"/>
      <c r="HEA39" s="0"/>
      <c r="HEB39" s="0"/>
      <c r="HEC39" s="0"/>
      <c r="HED39" s="0"/>
      <c r="HEE39" s="0"/>
      <c r="HEF39" s="0"/>
      <c r="HEG39" s="0"/>
      <c r="HEH39" s="0"/>
      <c r="HEI39" s="0"/>
      <c r="HEJ39" s="0"/>
      <c r="HEK39" s="0"/>
      <c r="HEL39" s="0"/>
      <c r="HEM39" s="0"/>
      <c r="HEN39" s="0"/>
      <c r="HEO39" s="0"/>
      <c r="HEP39" s="0"/>
      <c r="HEQ39" s="0"/>
      <c r="HER39" s="0"/>
      <c r="HES39" s="0"/>
      <c r="HET39" s="0"/>
      <c r="HEU39" s="0"/>
      <c r="HEV39" s="0"/>
      <c r="HEW39" s="0"/>
      <c r="HEX39" s="0"/>
      <c r="HEY39" s="0"/>
      <c r="HEZ39" s="0"/>
      <c r="HFA39" s="0"/>
      <c r="HFB39" s="0"/>
      <c r="HFC39" s="0"/>
      <c r="HFD39" s="0"/>
      <c r="HFE39" s="0"/>
      <c r="HFF39" s="0"/>
      <c r="HFG39" s="0"/>
      <c r="HFH39" s="0"/>
      <c r="HFI39" s="0"/>
      <c r="HFJ39" s="0"/>
      <c r="HFK39" s="0"/>
      <c r="HFL39" s="0"/>
      <c r="HFM39" s="0"/>
      <c r="HFN39" s="0"/>
      <c r="HFO39" s="0"/>
      <c r="HFP39" s="0"/>
      <c r="HFQ39" s="0"/>
      <c r="HFR39" s="0"/>
      <c r="HFS39" s="0"/>
      <c r="HFT39" s="0"/>
      <c r="HFU39" s="0"/>
      <c r="HFV39" s="0"/>
      <c r="HFW39" s="0"/>
      <c r="HFX39" s="0"/>
      <c r="HFY39" s="0"/>
      <c r="HFZ39" s="0"/>
      <c r="HGA39" s="0"/>
      <c r="HGB39" s="0"/>
      <c r="HGC39" s="0"/>
      <c r="HGD39" s="0"/>
      <c r="HGE39" s="0"/>
      <c r="HGF39" s="0"/>
      <c r="HGG39" s="0"/>
      <c r="HGH39" s="0"/>
      <c r="HGI39" s="0"/>
      <c r="HGJ39" s="0"/>
      <c r="HGK39" s="0"/>
      <c r="HGL39" s="0"/>
      <c r="HGM39" s="0"/>
      <c r="HGN39" s="0"/>
      <c r="HGO39" s="0"/>
      <c r="HGP39" s="0"/>
      <c r="HGQ39" s="0"/>
      <c r="HGR39" s="0"/>
      <c r="HGS39" s="0"/>
      <c r="HGT39" s="0"/>
      <c r="HGU39" s="0"/>
      <c r="HGV39" s="0"/>
      <c r="HGW39" s="0"/>
      <c r="HGX39" s="0"/>
      <c r="HGY39" s="0"/>
      <c r="HGZ39" s="0"/>
      <c r="HHA39" s="0"/>
      <c r="HHB39" s="0"/>
      <c r="HHC39" s="0"/>
      <c r="HHD39" s="0"/>
      <c r="HHE39" s="0"/>
      <c r="HHF39" s="0"/>
      <c r="HHG39" s="0"/>
      <c r="HHH39" s="0"/>
      <c r="HHI39" s="0"/>
      <c r="HHJ39" s="0"/>
      <c r="HHK39" s="0"/>
      <c r="HHL39" s="0"/>
      <c r="HHM39" s="0"/>
      <c r="HHN39" s="0"/>
      <c r="HHO39" s="0"/>
      <c r="HHP39" s="0"/>
      <c r="HHQ39" s="0"/>
      <c r="HHR39" s="0"/>
      <c r="HHS39" s="0"/>
      <c r="HHT39" s="0"/>
      <c r="HHU39" s="0"/>
      <c r="HHV39" s="0"/>
      <c r="HHW39" s="0"/>
      <c r="HHX39" s="0"/>
      <c r="HHY39" s="0"/>
      <c r="HHZ39" s="0"/>
      <c r="HIA39" s="0"/>
      <c r="HIB39" s="0"/>
      <c r="HIC39" s="0"/>
      <c r="HID39" s="0"/>
      <c r="HIE39" s="0"/>
      <c r="HIF39" s="0"/>
      <c r="HIG39" s="0"/>
      <c r="HIH39" s="0"/>
      <c r="HII39" s="0"/>
      <c r="HIJ39" s="0"/>
      <c r="HIK39" s="0"/>
      <c r="HIL39" s="0"/>
      <c r="HIM39" s="0"/>
      <c r="HIN39" s="0"/>
      <c r="HIO39" s="0"/>
      <c r="HIP39" s="0"/>
      <c r="HIQ39" s="0"/>
      <c r="HIR39" s="0"/>
      <c r="HIS39" s="0"/>
      <c r="HIT39" s="0"/>
      <c r="HIU39" s="0"/>
      <c r="HIV39" s="0"/>
      <c r="HIW39" s="0"/>
      <c r="HIX39" s="0"/>
      <c r="HIY39" s="0"/>
      <c r="HIZ39" s="0"/>
      <c r="HJA39" s="0"/>
      <c r="HJB39" s="0"/>
      <c r="HJC39" s="0"/>
      <c r="HJD39" s="0"/>
      <c r="HJE39" s="0"/>
      <c r="HJF39" s="0"/>
      <c r="HJG39" s="0"/>
      <c r="HJH39" s="0"/>
      <c r="HJI39" s="0"/>
      <c r="HJJ39" s="0"/>
      <c r="HJK39" s="0"/>
      <c r="HJL39" s="0"/>
      <c r="HJM39" s="0"/>
      <c r="HJN39" s="0"/>
      <c r="HJO39" s="0"/>
      <c r="HJP39" s="0"/>
      <c r="HJQ39" s="0"/>
      <c r="HJR39" s="0"/>
      <c r="HJS39" s="0"/>
      <c r="HJT39" s="0"/>
      <c r="HJU39" s="0"/>
      <c r="HJV39" s="0"/>
      <c r="HJW39" s="0"/>
      <c r="HJX39" s="0"/>
      <c r="HJY39" s="0"/>
      <c r="HJZ39" s="0"/>
      <c r="HKA39" s="0"/>
      <c r="HKB39" s="0"/>
      <c r="HKC39" s="0"/>
      <c r="HKD39" s="0"/>
      <c r="HKE39" s="0"/>
      <c r="HKF39" s="0"/>
      <c r="HKG39" s="0"/>
      <c r="HKH39" s="0"/>
      <c r="HKI39" s="0"/>
      <c r="HKJ39" s="0"/>
      <c r="HKK39" s="0"/>
      <c r="HKL39" s="0"/>
      <c r="HKM39" s="0"/>
      <c r="HKN39" s="0"/>
      <c r="HKO39" s="0"/>
      <c r="HKP39" s="0"/>
      <c r="HKQ39" s="0"/>
      <c r="HKR39" s="0"/>
      <c r="HKS39" s="0"/>
      <c r="HKT39" s="0"/>
      <c r="HKU39" s="0"/>
      <c r="HKV39" s="0"/>
      <c r="HKW39" s="0"/>
      <c r="HKX39" s="0"/>
      <c r="HKY39" s="0"/>
      <c r="HKZ39" s="0"/>
      <c r="HLA39" s="0"/>
      <c r="HLB39" s="0"/>
      <c r="HLC39" s="0"/>
      <c r="HLD39" s="0"/>
      <c r="HLE39" s="0"/>
      <c r="HLF39" s="0"/>
      <c r="HLG39" s="0"/>
      <c r="HLH39" s="0"/>
      <c r="HLI39" s="0"/>
      <c r="HLJ39" s="0"/>
      <c r="HLK39" s="0"/>
      <c r="HLL39" s="0"/>
      <c r="HLM39" s="0"/>
      <c r="HLN39" s="0"/>
      <c r="HLO39" s="0"/>
      <c r="HLP39" s="0"/>
      <c r="HLQ39" s="0"/>
      <c r="HLR39" s="0"/>
      <c r="HLS39" s="0"/>
      <c r="HLT39" s="0"/>
      <c r="HLU39" s="0"/>
      <c r="HLV39" s="0"/>
      <c r="HLW39" s="0"/>
      <c r="HLX39" s="0"/>
      <c r="HLY39" s="0"/>
      <c r="HLZ39" s="0"/>
      <c r="HMA39" s="0"/>
      <c r="HMB39" s="0"/>
      <c r="HMC39" s="0"/>
      <c r="HMD39" s="0"/>
      <c r="HME39" s="0"/>
      <c r="HMF39" s="0"/>
      <c r="HMG39" s="0"/>
      <c r="HMH39" s="0"/>
      <c r="HMI39" s="0"/>
      <c r="HMJ39" s="0"/>
      <c r="HMK39" s="0"/>
      <c r="HML39" s="0"/>
      <c r="HMM39" s="0"/>
      <c r="HMN39" s="0"/>
      <c r="HMO39" s="0"/>
      <c r="HMP39" s="0"/>
      <c r="HMQ39" s="0"/>
      <c r="HMR39" s="0"/>
      <c r="HMS39" s="0"/>
      <c r="HMT39" s="0"/>
      <c r="HMU39" s="0"/>
      <c r="HMV39" s="0"/>
      <c r="HMW39" s="0"/>
      <c r="HMX39" s="0"/>
      <c r="HMY39" s="0"/>
      <c r="HMZ39" s="0"/>
      <c r="HNA39" s="0"/>
      <c r="HNB39" s="0"/>
      <c r="HNC39" s="0"/>
      <c r="HND39" s="0"/>
      <c r="HNE39" s="0"/>
      <c r="HNF39" s="0"/>
      <c r="HNG39" s="0"/>
      <c r="HNH39" s="0"/>
      <c r="HNI39" s="0"/>
      <c r="HNJ39" s="0"/>
      <c r="HNK39" s="0"/>
      <c r="HNL39" s="0"/>
      <c r="HNM39" s="0"/>
      <c r="HNN39" s="0"/>
      <c r="HNO39" s="0"/>
      <c r="HNP39" s="0"/>
      <c r="HNQ39" s="0"/>
      <c r="HNR39" s="0"/>
      <c r="HNS39" s="0"/>
      <c r="HNT39" s="0"/>
      <c r="HNU39" s="0"/>
      <c r="HNV39" s="0"/>
      <c r="HNW39" s="0"/>
      <c r="HNX39" s="0"/>
      <c r="HNY39" s="0"/>
      <c r="HNZ39" s="0"/>
      <c r="HOA39" s="0"/>
      <c r="HOB39" s="0"/>
      <c r="HOC39" s="0"/>
      <c r="HOD39" s="0"/>
      <c r="HOE39" s="0"/>
      <c r="HOF39" s="0"/>
      <c r="HOG39" s="0"/>
      <c r="HOH39" s="0"/>
      <c r="HOI39" s="0"/>
      <c r="HOJ39" s="0"/>
      <c r="HOK39" s="0"/>
      <c r="HOL39" s="0"/>
      <c r="HOM39" s="0"/>
      <c r="HON39" s="0"/>
      <c r="HOO39" s="0"/>
      <c r="HOP39" s="0"/>
      <c r="HOQ39" s="0"/>
      <c r="HOR39" s="0"/>
      <c r="HOS39" s="0"/>
      <c r="HOT39" s="0"/>
      <c r="HOU39" s="0"/>
      <c r="HOV39" s="0"/>
      <c r="HOW39" s="0"/>
      <c r="HOX39" s="0"/>
      <c r="HOY39" s="0"/>
      <c r="HOZ39" s="0"/>
      <c r="HPA39" s="0"/>
      <c r="HPB39" s="0"/>
      <c r="HPC39" s="0"/>
      <c r="HPD39" s="0"/>
      <c r="HPE39" s="0"/>
      <c r="HPF39" s="0"/>
      <c r="HPG39" s="0"/>
      <c r="HPH39" s="0"/>
      <c r="HPI39" s="0"/>
      <c r="HPJ39" s="0"/>
      <c r="HPK39" s="0"/>
      <c r="HPL39" s="0"/>
      <c r="HPM39" s="0"/>
      <c r="HPN39" s="0"/>
      <c r="HPO39" s="0"/>
      <c r="HPP39" s="0"/>
      <c r="HPQ39" s="0"/>
      <c r="HPR39" s="0"/>
      <c r="HPS39" s="0"/>
      <c r="HPT39" s="0"/>
      <c r="HPU39" s="0"/>
      <c r="HPV39" s="0"/>
      <c r="HPW39" s="0"/>
      <c r="HPX39" s="0"/>
      <c r="HPY39" s="0"/>
      <c r="HPZ39" s="0"/>
      <c r="HQA39" s="0"/>
      <c r="HQB39" s="0"/>
      <c r="HQC39" s="0"/>
      <c r="HQD39" s="0"/>
      <c r="HQE39" s="0"/>
      <c r="HQF39" s="0"/>
      <c r="HQG39" s="0"/>
      <c r="HQH39" s="0"/>
      <c r="HQI39" s="0"/>
      <c r="HQJ39" s="0"/>
      <c r="HQK39" s="0"/>
      <c r="HQL39" s="0"/>
      <c r="HQM39" s="0"/>
      <c r="HQN39" s="0"/>
      <c r="HQO39" s="0"/>
      <c r="HQP39" s="0"/>
      <c r="HQQ39" s="0"/>
      <c r="HQR39" s="0"/>
      <c r="HQS39" s="0"/>
      <c r="HQT39" s="0"/>
      <c r="HQU39" s="0"/>
      <c r="HQV39" s="0"/>
      <c r="HQW39" s="0"/>
      <c r="HQX39" s="0"/>
      <c r="HQY39" s="0"/>
      <c r="HQZ39" s="0"/>
      <c r="HRA39" s="0"/>
      <c r="HRB39" s="0"/>
      <c r="HRC39" s="0"/>
      <c r="HRD39" s="0"/>
      <c r="HRE39" s="0"/>
      <c r="HRF39" s="0"/>
      <c r="HRG39" s="0"/>
      <c r="HRH39" s="0"/>
      <c r="HRI39" s="0"/>
      <c r="HRJ39" s="0"/>
      <c r="HRK39" s="0"/>
      <c r="HRL39" s="0"/>
      <c r="HRM39" s="0"/>
      <c r="HRN39" s="0"/>
      <c r="HRO39" s="0"/>
      <c r="HRP39" s="0"/>
      <c r="HRQ39" s="0"/>
      <c r="HRR39" s="0"/>
      <c r="HRS39" s="0"/>
      <c r="HRT39" s="0"/>
      <c r="HRU39" s="0"/>
      <c r="HRV39" s="0"/>
      <c r="HRW39" s="0"/>
      <c r="HRX39" s="0"/>
      <c r="HRY39" s="0"/>
      <c r="HRZ39" s="0"/>
      <c r="HSA39" s="0"/>
      <c r="HSB39" s="0"/>
      <c r="HSC39" s="0"/>
      <c r="HSD39" s="0"/>
      <c r="HSE39" s="0"/>
      <c r="HSF39" s="0"/>
      <c r="HSG39" s="0"/>
      <c r="HSH39" s="0"/>
      <c r="HSI39" s="0"/>
      <c r="HSJ39" s="0"/>
      <c r="HSK39" s="0"/>
      <c r="HSL39" s="0"/>
      <c r="HSM39" s="0"/>
      <c r="HSN39" s="0"/>
      <c r="HSO39" s="0"/>
      <c r="HSP39" s="0"/>
      <c r="HSQ39" s="0"/>
      <c r="HSR39" s="0"/>
      <c r="HSS39" s="0"/>
      <c r="HST39" s="0"/>
      <c r="HSU39" s="0"/>
      <c r="HSV39" s="0"/>
      <c r="HSW39" s="0"/>
      <c r="HSX39" s="0"/>
      <c r="HSY39" s="0"/>
      <c r="HSZ39" s="0"/>
      <c r="HTA39" s="0"/>
      <c r="HTB39" s="0"/>
      <c r="HTC39" s="0"/>
      <c r="HTD39" s="0"/>
      <c r="HTE39" s="0"/>
      <c r="HTF39" s="0"/>
      <c r="HTG39" s="0"/>
      <c r="HTH39" s="0"/>
      <c r="HTI39" s="0"/>
      <c r="HTJ39" s="0"/>
      <c r="HTK39" s="0"/>
      <c r="HTL39" s="0"/>
      <c r="HTM39" s="0"/>
      <c r="HTN39" s="0"/>
      <c r="HTO39" s="0"/>
      <c r="HTP39" s="0"/>
      <c r="HTQ39" s="0"/>
      <c r="HTR39" s="0"/>
      <c r="HTS39" s="0"/>
      <c r="HTT39" s="0"/>
      <c r="HTU39" s="0"/>
      <c r="HTV39" s="0"/>
      <c r="HTW39" s="0"/>
      <c r="HTX39" s="0"/>
      <c r="HTY39" s="0"/>
      <c r="HTZ39" s="0"/>
      <c r="HUA39" s="0"/>
      <c r="HUB39" s="0"/>
      <c r="HUC39" s="0"/>
      <c r="HUD39" s="0"/>
      <c r="HUE39" s="0"/>
      <c r="HUF39" s="0"/>
      <c r="HUG39" s="0"/>
      <c r="HUH39" s="0"/>
      <c r="HUI39" s="0"/>
      <c r="HUJ39" s="0"/>
      <c r="HUK39" s="0"/>
      <c r="HUL39" s="0"/>
      <c r="HUM39" s="0"/>
      <c r="HUN39" s="0"/>
      <c r="HUO39" s="0"/>
      <c r="HUP39" s="0"/>
      <c r="HUQ39" s="0"/>
      <c r="HUR39" s="0"/>
      <c r="HUS39" s="0"/>
      <c r="HUT39" s="0"/>
      <c r="HUU39" s="0"/>
      <c r="HUV39" s="0"/>
      <c r="HUW39" s="0"/>
      <c r="HUX39" s="0"/>
      <c r="HUY39" s="0"/>
      <c r="HUZ39" s="0"/>
      <c r="HVA39" s="0"/>
      <c r="HVB39" s="0"/>
      <c r="HVC39" s="0"/>
      <c r="HVD39" s="0"/>
      <c r="HVE39" s="0"/>
      <c r="HVF39" s="0"/>
      <c r="HVG39" s="0"/>
      <c r="HVH39" s="0"/>
      <c r="HVI39" s="0"/>
      <c r="HVJ39" s="0"/>
      <c r="HVK39" s="0"/>
      <c r="HVL39" s="0"/>
      <c r="HVM39" s="0"/>
      <c r="HVN39" s="0"/>
      <c r="HVO39" s="0"/>
      <c r="HVP39" s="0"/>
      <c r="HVQ39" s="0"/>
      <c r="HVR39" s="0"/>
      <c r="HVS39" s="0"/>
      <c r="HVT39" s="0"/>
      <c r="HVU39" s="0"/>
      <c r="HVV39" s="0"/>
      <c r="HVW39" s="0"/>
      <c r="HVX39" s="0"/>
      <c r="HVY39" s="0"/>
      <c r="HVZ39" s="0"/>
      <c r="HWA39" s="0"/>
      <c r="HWB39" s="0"/>
      <c r="HWC39" s="0"/>
      <c r="HWD39" s="0"/>
      <c r="HWE39" s="0"/>
      <c r="HWF39" s="0"/>
      <c r="HWG39" s="0"/>
      <c r="HWH39" s="0"/>
      <c r="HWI39" s="0"/>
      <c r="HWJ39" s="0"/>
      <c r="HWK39" s="0"/>
      <c r="HWL39" s="0"/>
      <c r="HWM39" s="0"/>
      <c r="HWN39" s="0"/>
      <c r="HWO39" s="0"/>
      <c r="HWP39" s="0"/>
      <c r="HWQ39" s="0"/>
      <c r="HWR39" s="0"/>
      <c r="HWS39" s="0"/>
      <c r="HWT39" s="0"/>
      <c r="HWU39" s="0"/>
      <c r="HWV39" s="0"/>
      <c r="HWW39" s="0"/>
      <c r="HWX39" s="0"/>
      <c r="HWY39" s="0"/>
      <c r="HWZ39" s="0"/>
      <c r="HXA39" s="0"/>
      <c r="HXB39" s="0"/>
      <c r="HXC39" s="0"/>
      <c r="HXD39" s="0"/>
      <c r="HXE39" s="0"/>
      <c r="HXF39" s="0"/>
      <c r="HXG39" s="0"/>
      <c r="HXH39" s="0"/>
      <c r="HXI39" s="0"/>
      <c r="HXJ39" s="0"/>
      <c r="HXK39" s="0"/>
      <c r="HXL39" s="0"/>
      <c r="HXM39" s="0"/>
      <c r="HXN39" s="0"/>
      <c r="HXO39" s="0"/>
      <c r="HXP39" s="0"/>
      <c r="HXQ39" s="0"/>
      <c r="HXR39" s="0"/>
      <c r="HXS39" s="0"/>
      <c r="HXT39" s="0"/>
      <c r="HXU39" s="0"/>
      <c r="HXV39" s="0"/>
      <c r="HXW39" s="0"/>
      <c r="HXX39" s="0"/>
      <c r="HXY39" s="0"/>
      <c r="HXZ39" s="0"/>
      <c r="HYA39" s="0"/>
      <c r="HYB39" s="0"/>
      <c r="HYC39" s="0"/>
      <c r="HYD39" s="0"/>
      <c r="HYE39" s="0"/>
      <c r="HYF39" s="0"/>
      <c r="HYG39" s="0"/>
      <c r="HYH39" s="0"/>
      <c r="HYI39" s="0"/>
      <c r="HYJ39" s="0"/>
      <c r="HYK39" s="0"/>
      <c r="HYL39" s="0"/>
      <c r="HYM39" s="0"/>
      <c r="HYN39" s="0"/>
      <c r="HYO39" s="0"/>
      <c r="HYP39" s="0"/>
      <c r="HYQ39" s="0"/>
      <c r="HYR39" s="0"/>
      <c r="HYS39" s="0"/>
      <c r="HYT39" s="0"/>
      <c r="HYU39" s="0"/>
      <c r="HYV39" s="0"/>
      <c r="HYW39" s="0"/>
      <c r="HYX39" s="0"/>
      <c r="HYY39" s="0"/>
      <c r="HYZ39" s="0"/>
      <c r="HZA39" s="0"/>
      <c r="HZB39" s="0"/>
      <c r="HZC39" s="0"/>
      <c r="HZD39" s="0"/>
      <c r="HZE39" s="0"/>
      <c r="HZF39" s="0"/>
      <c r="HZG39" s="0"/>
      <c r="HZH39" s="0"/>
      <c r="HZI39" s="0"/>
      <c r="HZJ39" s="0"/>
      <c r="HZK39" s="0"/>
      <c r="HZL39" s="0"/>
      <c r="HZM39" s="0"/>
      <c r="HZN39" s="0"/>
      <c r="HZO39" s="0"/>
      <c r="HZP39" s="0"/>
      <c r="HZQ39" s="0"/>
      <c r="HZR39" s="0"/>
      <c r="HZS39" s="0"/>
      <c r="HZT39" s="0"/>
      <c r="HZU39" s="0"/>
      <c r="HZV39" s="0"/>
      <c r="HZW39" s="0"/>
      <c r="HZX39" s="0"/>
      <c r="HZY39" s="0"/>
      <c r="HZZ39" s="0"/>
      <c r="IAA39" s="0"/>
      <c r="IAB39" s="0"/>
      <c r="IAC39" s="0"/>
      <c r="IAD39" s="0"/>
      <c r="IAE39" s="0"/>
      <c r="IAF39" s="0"/>
      <c r="IAG39" s="0"/>
      <c r="IAH39" s="0"/>
      <c r="IAI39" s="0"/>
      <c r="IAJ39" s="0"/>
      <c r="IAK39" s="0"/>
      <c r="IAL39" s="0"/>
      <c r="IAM39" s="0"/>
      <c r="IAN39" s="0"/>
      <c r="IAO39" s="0"/>
      <c r="IAP39" s="0"/>
      <c r="IAQ39" s="0"/>
      <c r="IAR39" s="0"/>
      <c r="IAS39" s="0"/>
      <c r="IAT39" s="0"/>
      <c r="IAU39" s="0"/>
      <c r="IAV39" s="0"/>
      <c r="IAW39" s="0"/>
      <c r="IAX39" s="0"/>
      <c r="IAY39" s="0"/>
      <c r="IAZ39" s="0"/>
      <c r="IBA39" s="0"/>
      <c r="IBB39" s="0"/>
      <c r="IBC39" s="0"/>
      <c r="IBD39" s="0"/>
      <c r="IBE39" s="0"/>
      <c r="IBF39" s="0"/>
      <c r="IBG39" s="0"/>
      <c r="IBH39" s="0"/>
      <c r="IBI39" s="0"/>
      <c r="IBJ39" s="0"/>
      <c r="IBK39" s="0"/>
      <c r="IBL39" s="0"/>
      <c r="IBM39" s="0"/>
      <c r="IBN39" s="0"/>
      <c r="IBO39" s="0"/>
      <c r="IBP39" s="0"/>
      <c r="IBQ39" s="0"/>
      <c r="IBR39" s="0"/>
      <c r="IBS39" s="0"/>
      <c r="IBT39" s="0"/>
      <c r="IBU39" s="0"/>
      <c r="IBV39" s="0"/>
      <c r="IBW39" s="0"/>
      <c r="IBX39" s="0"/>
      <c r="IBY39" s="0"/>
      <c r="IBZ39" s="0"/>
      <c r="ICA39" s="0"/>
      <c r="ICB39" s="0"/>
      <c r="ICC39" s="0"/>
      <c r="ICD39" s="0"/>
      <c r="ICE39" s="0"/>
      <c r="ICF39" s="0"/>
      <c r="ICG39" s="0"/>
      <c r="ICH39" s="0"/>
      <c r="ICI39" s="0"/>
      <c r="ICJ39" s="0"/>
      <c r="ICK39" s="0"/>
      <c r="ICL39" s="0"/>
      <c r="ICM39" s="0"/>
      <c r="ICN39" s="0"/>
      <c r="ICO39" s="0"/>
      <c r="ICP39" s="0"/>
      <c r="ICQ39" s="0"/>
      <c r="ICR39" s="0"/>
      <c r="ICS39" s="0"/>
      <c r="ICT39" s="0"/>
      <c r="ICU39" s="0"/>
      <c r="ICV39" s="0"/>
      <c r="ICW39" s="0"/>
      <c r="ICX39" s="0"/>
      <c r="ICY39" s="0"/>
      <c r="ICZ39" s="0"/>
      <c r="IDA39" s="0"/>
      <c r="IDB39" s="0"/>
      <c r="IDC39" s="0"/>
      <c r="IDD39" s="0"/>
      <c r="IDE39" s="0"/>
      <c r="IDF39" s="0"/>
      <c r="IDG39" s="0"/>
      <c r="IDH39" s="0"/>
      <c r="IDI39" s="0"/>
      <c r="IDJ39" s="0"/>
      <c r="IDK39" s="0"/>
      <c r="IDL39" s="0"/>
      <c r="IDM39" s="0"/>
      <c r="IDN39" s="0"/>
      <c r="IDO39" s="0"/>
      <c r="IDP39" s="0"/>
      <c r="IDQ39" s="0"/>
      <c r="IDR39" s="0"/>
      <c r="IDS39" s="0"/>
      <c r="IDT39" s="0"/>
      <c r="IDU39" s="0"/>
      <c r="IDV39" s="0"/>
      <c r="IDW39" s="0"/>
      <c r="IDX39" s="0"/>
      <c r="IDY39" s="0"/>
      <c r="IDZ39" s="0"/>
      <c r="IEA39" s="0"/>
      <c r="IEB39" s="0"/>
      <c r="IEC39" s="0"/>
      <c r="IED39" s="0"/>
      <c r="IEE39" s="0"/>
      <c r="IEF39" s="0"/>
      <c r="IEG39" s="0"/>
      <c r="IEH39" s="0"/>
      <c r="IEI39" s="0"/>
      <c r="IEJ39" s="0"/>
      <c r="IEK39" s="0"/>
      <c r="IEL39" s="0"/>
      <c r="IEM39" s="0"/>
      <c r="IEN39" s="0"/>
      <c r="IEO39" s="0"/>
      <c r="IEP39" s="0"/>
      <c r="IEQ39" s="0"/>
      <c r="IER39" s="0"/>
      <c r="IES39" s="0"/>
      <c r="IET39" s="0"/>
      <c r="IEU39" s="0"/>
      <c r="IEV39" s="0"/>
      <c r="IEW39" s="0"/>
      <c r="IEX39" s="0"/>
      <c r="IEY39" s="0"/>
      <c r="IEZ39" s="0"/>
      <c r="IFA39" s="0"/>
      <c r="IFB39" s="0"/>
      <c r="IFC39" s="0"/>
      <c r="IFD39" s="0"/>
      <c r="IFE39" s="0"/>
      <c r="IFF39" s="0"/>
      <c r="IFG39" s="0"/>
      <c r="IFH39" s="0"/>
      <c r="IFI39" s="0"/>
      <c r="IFJ39" s="0"/>
      <c r="IFK39" s="0"/>
      <c r="IFL39" s="0"/>
      <c r="IFM39" s="0"/>
      <c r="IFN39" s="0"/>
      <c r="IFO39" s="0"/>
      <c r="IFP39" s="0"/>
      <c r="IFQ39" s="0"/>
      <c r="IFR39" s="0"/>
      <c r="IFS39" s="0"/>
      <c r="IFT39" s="0"/>
      <c r="IFU39" s="0"/>
      <c r="IFV39" s="0"/>
      <c r="IFW39" s="0"/>
      <c r="IFX39" s="0"/>
      <c r="IFY39" s="0"/>
      <c r="IFZ39" s="0"/>
      <c r="IGA39" s="0"/>
      <c r="IGB39" s="0"/>
      <c r="IGC39" s="0"/>
      <c r="IGD39" s="0"/>
      <c r="IGE39" s="0"/>
      <c r="IGF39" s="0"/>
      <c r="IGG39" s="0"/>
      <c r="IGH39" s="0"/>
      <c r="IGI39" s="0"/>
      <c r="IGJ39" s="0"/>
      <c r="IGK39" s="0"/>
      <c r="IGL39" s="0"/>
      <c r="IGM39" s="0"/>
      <c r="IGN39" s="0"/>
      <c r="IGO39" s="0"/>
      <c r="IGP39" s="0"/>
      <c r="IGQ39" s="0"/>
      <c r="IGR39" s="0"/>
      <c r="IGS39" s="0"/>
      <c r="IGT39" s="0"/>
      <c r="IGU39" s="0"/>
      <c r="IGV39" s="0"/>
      <c r="IGW39" s="0"/>
      <c r="IGX39" s="0"/>
      <c r="IGY39" s="0"/>
      <c r="IGZ39" s="0"/>
      <c r="IHA39" s="0"/>
      <c r="IHB39" s="0"/>
      <c r="IHC39" s="0"/>
      <c r="IHD39" s="0"/>
      <c r="IHE39" s="0"/>
      <c r="IHF39" s="0"/>
      <c r="IHG39" s="0"/>
      <c r="IHH39" s="0"/>
      <c r="IHI39" s="0"/>
      <c r="IHJ39" s="0"/>
      <c r="IHK39" s="0"/>
      <c r="IHL39" s="0"/>
      <c r="IHM39" s="0"/>
      <c r="IHN39" s="0"/>
      <c r="IHO39" s="0"/>
      <c r="IHP39" s="0"/>
      <c r="IHQ39" s="0"/>
      <c r="IHR39" s="0"/>
      <c r="IHS39" s="0"/>
      <c r="IHT39" s="0"/>
      <c r="IHU39" s="0"/>
      <c r="IHV39" s="0"/>
      <c r="IHW39" s="0"/>
      <c r="IHX39" s="0"/>
      <c r="IHY39" s="0"/>
      <c r="IHZ39" s="0"/>
      <c r="IIA39" s="0"/>
      <c r="IIB39" s="0"/>
      <c r="IIC39" s="0"/>
      <c r="IID39" s="0"/>
      <c r="IIE39" s="0"/>
      <c r="IIF39" s="0"/>
      <c r="IIG39" s="0"/>
      <c r="IIH39" s="0"/>
      <c r="III39" s="0"/>
      <c r="IIJ39" s="0"/>
      <c r="IIK39" s="0"/>
      <c r="IIL39" s="0"/>
      <c r="IIM39" s="0"/>
      <c r="IIN39" s="0"/>
      <c r="IIO39" s="0"/>
      <c r="IIP39" s="0"/>
      <c r="IIQ39" s="0"/>
      <c r="IIR39" s="0"/>
      <c r="IIS39" s="0"/>
      <c r="IIT39" s="0"/>
      <c r="IIU39" s="0"/>
      <c r="IIV39" s="0"/>
      <c r="IIW39" s="0"/>
      <c r="IIX39" s="0"/>
      <c r="IIY39" s="0"/>
      <c r="IIZ39" s="0"/>
      <c r="IJA39" s="0"/>
      <c r="IJB39" s="0"/>
      <c r="IJC39" s="0"/>
      <c r="IJD39" s="0"/>
      <c r="IJE39" s="0"/>
      <c r="IJF39" s="0"/>
      <c r="IJG39" s="0"/>
      <c r="IJH39" s="0"/>
      <c r="IJI39" s="0"/>
      <c r="IJJ39" s="0"/>
      <c r="IJK39" s="0"/>
      <c r="IJL39" s="0"/>
      <c r="IJM39" s="0"/>
      <c r="IJN39" s="0"/>
      <c r="IJO39" s="0"/>
      <c r="IJP39" s="0"/>
      <c r="IJQ39" s="0"/>
      <c r="IJR39" s="0"/>
      <c r="IJS39" s="0"/>
      <c r="IJT39" s="0"/>
      <c r="IJU39" s="0"/>
      <c r="IJV39" s="0"/>
      <c r="IJW39" s="0"/>
      <c r="IJX39" s="0"/>
      <c r="IJY39" s="0"/>
      <c r="IJZ39" s="0"/>
      <c r="IKA39" s="0"/>
      <c r="IKB39" s="0"/>
      <c r="IKC39" s="0"/>
      <c r="IKD39" s="0"/>
      <c r="IKE39" s="0"/>
      <c r="IKF39" s="0"/>
      <c r="IKG39" s="0"/>
      <c r="IKH39" s="0"/>
      <c r="IKI39" s="0"/>
      <c r="IKJ39" s="0"/>
      <c r="IKK39" s="0"/>
      <c r="IKL39" s="0"/>
      <c r="IKM39" s="0"/>
      <c r="IKN39" s="0"/>
      <c r="IKO39" s="0"/>
      <c r="IKP39" s="0"/>
      <c r="IKQ39" s="0"/>
      <c r="IKR39" s="0"/>
      <c r="IKS39" s="0"/>
      <c r="IKT39" s="0"/>
      <c r="IKU39" s="0"/>
      <c r="IKV39" s="0"/>
      <c r="IKW39" s="0"/>
      <c r="IKX39" s="0"/>
      <c r="IKY39" s="0"/>
      <c r="IKZ39" s="0"/>
      <c r="ILA39" s="0"/>
      <c r="ILB39" s="0"/>
      <c r="ILC39" s="0"/>
      <c r="ILD39" s="0"/>
      <c r="ILE39" s="0"/>
      <c r="ILF39" s="0"/>
      <c r="ILG39" s="0"/>
      <c r="ILH39" s="0"/>
      <c r="ILI39" s="0"/>
      <c r="ILJ39" s="0"/>
      <c r="ILK39" s="0"/>
      <c r="ILL39" s="0"/>
      <c r="ILM39" s="0"/>
      <c r="ILN39" s="0"/>
      <c r="ILO39" s="0"/>
      <c r="ILP39" s="0"/>
      <c r="ILQ39" s="0"/>
      <c r="ILR39" s="0"/>
      <c r="ILS39" s="0"/>
      <c r="ILT39" s="0"/>
      <c r="ILU39" s="0"/>
      <c r="ILV39" s="0"/>
      <c r="ILW39" s="0"/>
      <c r="ILX39" s="0"/>
      <c r="ILY39" s="0"/>
      <c r="ILZ39" s="0"/>
      <c r="IMA39" s="0"/>
      <c r="IMB39" s="0"/>
      <c r="IMC39" s="0"/>
      <c r="IMD39" s="0"/>
      <c r="IME39" s="0"/>
      <c r="IMF39" s="0"/>
      <c r="IMG39" s="0"/>
      <c r="IMH39" s="0"/>
      <c r="IMI39" s="0"/>
      <c r="IMJ39" s="0"/>
      <c r="IMK39" s="0"/>
      <c r="IML39" s="0"/>
      <c r="IMM39" s="0"/>
      <c r="IMN39" s="0"/>
      <c r="IMO39" s="0"/>
      <c r="IMP39" s="0"/>
      <c r="IMQ39" s="0"/>
      <c r="IMR39" s="0"/>
      <c r="IMS39" s="0"/>
      <c r="IMT39" s="0"/>
      <c r="IMU39" s="0"/>
      <c r="IMV39" s="0"/>
      <c r="IMW39" s="0"/>
      <c r="IMX39" s="0"/>
      <c r="IMY39" s="0"/>
      <c r="IMZ39" s="0"/>
      <c r="INA39" s="0"/>
      <c r="INB39" s="0"/>
      <c r="INC39" s="0"/>
      <c r="IND39" s="0"/>
      <c r="INE39" s="0"/>
      <c r="INF39" s="0"/>
      <c r="ING39" s="0"/>
      <c r="INH39" s="0"/>
      <c r="INI39" s="0"/>
      <c r="INJ39" s="0"/>
      <c r="INK39" s="0"/>
      <c r="INL39" s="0"/>
      <c r="INM39" s="0"/>
      <c r="INN39" s="0"/>
      <c r="INO39" s="0"/>
      <c r="INP39" s="0"/>
      <c r="INQ39" s="0"/>
      <c r="INR39" s="0"/>
      <c r="INS39" s="0"/>
      <c r="INT39" s="0"/>
      <c r="INU39" s="0"/>
      <c r="INV39" s="0"/>
      <c r="INW39" s="0"/>
      <c r="INX39" s="0"/>
      <c r="INY39" s="0"/>
      <c r="INZ39" s="0"/>
      <c r="IOA39" s="0"/>
      <c r="IOB39" s="0"/>
      <c r="IOC39" s="0"/>
      <c r="IOD39" s="0"/>
      <c r="IOE39" s="0"/>
      <c r="IOF39" s="0"/>
      <c r="IOG39" s="0"/>
      <c r="IOH39" s="0"/>
      <c r="IOI39" s="0"/>
      <c r="IOJ39" s="0"/>
      <c r="IOK39" s="0"/>
      <c r="IOL39" s="0"/>
      <c r="IOM39" s="0"/>
      <c r="ION39" s="0"/>
      <c r="IOO39" s="0"/>
      <c r="IOP39" s="0"/>
      <c r="IOQ39" s="0"/>
      <c r="IOR39" s="0"/>
      <c r="IOS39" s="0"/>
      <c r="IOT39" s="0"/>
      <c r="IOU39" s="0"/>
      <c r="IOV39" s="0"/>
      <c r="IOW39" s="0"/>
      <c r="IOX39" s="0"/>
      <c r="IOY39" s="0"/>
      <c r="IOZ39" s="0"/>
      <c r="IPA39" s="0"/>
      <c r="IPB39" s="0"/>
      <c r="IPC39" s="0"/>
      <c r="IPD39" s="0"/>
      <c r="IPE39" s="0"/>
      <c r="IPF39" s="0"/>
      <c r="IPG39" s="0"/>
      <c r="IPH39" s="0"/>
      <c r="IPI39" s="0"/>
      <c r="IPJ39" s="0"/>
      <c r="IPK39" s="0"/>
      <c r="IPL39" s="0"/>
      <c r="IPM39" s="0"/>
      <c r="IPN39" s="0"/>
      <c r="IPO39" s="0"/>
      <c r="IPP39" s="0"/>
      <c r="IPQ39" s="0"/>
      <c r="IPR39" s="0"/>
      <c r="IPS39" s="0"/>
      <c r="IPT39" s="0"/>
      <c r="IPU39" s="0"/>
      <c r="IPV39" s="0"/>
      <c r="IPW39" s="0"/>
      <c r="IPX39" s="0"/>
      <c r="IPY39" s="0"/>
      <c r="IPZ39" s="0"/>
      <c r="IQA39" s="0"/>
      <c r="IQB39" s="0"/>
      <c r="IQC39" s="0"/>
      <c r="IQD39" s="0"/>
      <c r="IQE39" s="0"/>
      <c r="IQF39" s="0"/>
      <c r="IQG39" s="0"/>
      <c r="IQH39" s="0"/>
      <c r="IQI39" s="0"/>
      <c r="IQJ39" s="0"/>
      <c r="IQK39" s="0"/>
      <c r="IQL39" s="0"/>
      <c r="IQM39" s="0"/>
      <c r="IQN39" s="0"/>
      <c r="IQO39" s="0"/>
      <c r="IQP39" s="0"/>
      <c r="IQQ39" s="0"/>
      <c r="IQR39" s="0"/>
      <c r="IQS39" s="0"/>
      <c r="IQT39" s="0"/>
      <c r="IQU39" s="0"/>
      <c r="IQV39" s="0"/>
      <c r="IQW39" s="0"/>
      <c r="IQX39" s="0"/>
      <c r="IQY39" s="0"/>
      <c r="IQZ39" s="0"/>
      <c r="IRA39" s="0"/>
      <c r="IRB39" s="0"/>
      <c r="IRC39" s="0"/>
      <c r="IRD39" s="0"/>
      <c r="IRE39" s="0"/>
      <c r="IRF39" s="0"/>
      <c r="IRG39" s="0"/>
      <c r="IRH39" s="0"/>
      <c r="IRI39" s="0"/>
      <c r="IRJ39" s="0"/>
      <c r="IRK39" s="0"/>
      <c r="IRL39" s="0"/>
      <c r="IRM39" s="0"/>
      <c r="IRN39" s="0"/>
      <c r="IRO39" s="0"/>
      <c r="IRP39" s="0"/>
      <c r="IRQ39" s="0"/>
      <c r="IRR39" s="0"/>
      <c r="IRS39" s="0"/>
      <c r="IRT39" s="0"/>
      <c r="IRU39" s="0"/>
      <c r="IRV39" s="0"/>
      <c r="IRW39" s="0"/>
      <c r="IRX39" s="0"/>
      <c r="IRY39" s="0"/>
      <c r="IRZ39" s="0"/>
      <c r="ISA39" s="0"/>
      <c r="ISB39" s="0"/>
      <c r="ISC39" s="0"/>
      <c r="ISD39" s="0"/>
      <c r="ISE39" s="0"/>
      <c r="ISF39" s="0"/>
      <c r="ISG39" s="0"/>
      <c r="ISH39" s="0"/>
      <c r="ISI39" s="0"/>
      <c r="ISJ39" s="0"/>
      <c r="ISK39" s="0"/>
      <c r="ISL39" s="0"/>
      <c r="ISM39" s="0"/>
      <c r="ISN39" s="0"/>
      <c r="ISO39" s="0"/>
      <c r="ISP39" s="0"/>
      <c r="ISQ39" s="0"/>
      <c r="ISR39" s="0"/>
      <c r="ISS39" s="0"/>
      <c r="IST39" s="0"/>
      <c r="ISU39" s="0"/>
      <c r="ISV39" s="0"/>
      <c r="ISW39" s="0"/>
      <c r="ISX39" s="0"/>
      <c r="ISY39" s="0"/>
      <c r="ISZ39" s="0"/>
      <c r="ITA39" s="0"/>
      <c r="ITB39" s="0"/>
      <c r="ITC39" s="0"/>
      <c r="ITD39" s="0"/>
      <c r="ITE39" s="0"/>
      <c r="ITF39" s="0"/>
      <c r="ITG39" s="0"/>
      <c r="ITH39" s="0"/>
      <c r="ITI39" s="0"/>
      <c r="ITJ39" s="0"/>
      <c r="ITK39" s="0"/>
      <c r="ITL39" s="0"/>
      <c r="ITM39" s="0"/>
      <c r="ITN39" s="0"/>
      <c r="ITO39" s="0"/>
      <c r="ITP39" s="0"/>
      <c r="ITQ39" s="0"/>
      <c r="ITR39" s="0"/>
      <c r="ITS39" s="0"/>
      <c r="ITT39" s="0"/>
      <c r="ITU39" s="0"/>
      <c r="ITV39" s="0"/>
      <c r="ITW39" s="0"/>
      <c r="ITX39" s="0"/>
      <c r="ITY39" s="0"/>
      <c r="ITZ39" s="0"/>
      <c r="IUA39" s="0"/>
      <c r="IUB39" s="0"/>
      <c r="IUC39" s="0"/>
      <c r="IUD39" s="0"/>
      <c r="IUE39" s="0"/>
      <c r="IUF39" s="0"/>
      <c r="IUG39" s="0"/>
      <c r="IUH39" s="0"/>
      <c r="IUI39" s="0"/>
      <c r="IUJ39" s="0"/>
      <c r="IUK39" s="0"/>
      <c r="IUL39" s="0"/>
      <c r="IUM39" s="0"/>
      <c r="IUN39" s="0"/>
      <c r="IUO39" s="0"/>
      <c r="IUP39" s="0"/>
      <c r="IUQ39" s="0"/>
      <c r="IUR39" s="0"/>
      <c r="IUS39" s="0"/>
      <c r="IUT39" s="0"/>
      <c r="IUU39" s="0"/>
      <c r="IUV39" s="0"/>
      <c r="IUW39" s="0"/>
      <c r="IUX39" s="0"/>
      <c r="IUY39" s="0"/>
      <c r="IUZ39" s="0"/>
      <c r="IVA39" s="0"/>
      <c r="IVB39" s="0"/>
      <c r="IVC39" s="0"/>
      <c r="IVD39" s="0"/>
      <c r="IVE39" s="0"/>
      <c r="IVF39" s="0"/>
      <c r="IVG39" s="0"/>
      <c r="IVH39" s="0"/>
      <c r="IVI39" s="0"/>
      <c r="IVJ39" s="0"/>
      <c r="IVK39" s="0"/>
      <c r="IVL39" s="0"/>
      <c r="IVM39" s="0"/>
      <c r="IVN39" s="0"/>
      <c r="IVO39" s="0"/>
      <c r="IVP39" s="0"/>
      <c r="IVQ39" s="0"/>
      <c r="IVR39" s="0"/>
      <c r="IVS39" s="0"/>
      <c r="IVT39" s="0"/>
      <c r="IVU39" s="0"/>
      <c r="IVV39" s="0"/>
      <c r="IVW39" s="0"/>
      <c r="IVX39" s="0"/>
      <c r="IVY39" s="0"/>
      <c r="IVZ39" s="0"/>
      <c r="IWA39" s="0"/>
      <c r="IWB39" s="0"/>
      <c r="IWC39" s="0"/>
      <c r="IWD39" s="0"/>
      <c r="IWE39" s="0"/>
      <c r="IWF39" s="0"/>
      <c r="IWG39" s="0"/>
      <c r="IWH39" s="0"/>
      <c r="IWI39" s="0"/>
      <c r="IWJ39" s="0"/>
      <c r="IWK39" s="0"/>
      <c r="IWL39" s="0"/>
      <c r="IWM39" s="0"/>
      <c r="IWN39" s="0"/>
      <c r="IWO39" s="0"/>
      <c r="IWP39" s="0"/>
      <c r="IWQ39" s="0"/>
      <c r="IWR39" s="0"/>
      <c r="IWS39" s="0"/>
      <c r="IWT39" s="0"/>
      <c r="IWU39" s="0"/>
      <c r="IWV39" s="0"/>
      <c r="IWW39" s="0"/>
      <c r="IWX39" s="0"/>
      <c r="IWY39" s="0"/>
      <c r="IWZ39" s="0"/>
      <c r="IXA39" s="0"/>
      <c r="IXB39" s="0"/>
      <c r="IXC39" s="0"/>
      <c r="IXD39" s="0"/>
      <c r="IXE39" s="0"/>
      <c r="IXF39" s="0"/>
      <c r="IXG39" s="0"/>
      <c r="IXH39" s="0"/>
      <c r="IXI39" s="0"/>
      <c r="IXJ39" s="0"/>
      <c r="IXK39" s="0"/>
      <c r="IXL39" s="0"/>
      <c r="IXM39" s="0"/>
      <c r="IXN39" s="0"/>
      <c r="IXO39" s="0"/>
      <c r="IXP39" s="0"/>
      <c r="IXQ39" s="0"/>
      <c r="IXR39" s="0"/>
      <c r="IXS39" s="0"/>
      <c r="IXT39" s="0"/>
      <c r="IXU39" s="0"/>
      <c r="IXV39" s="0"/>
      <c r="IXW39" s="0"/>
      <c r="IXX39" s="0"/>
      <c r="IXY39" s="0"/>
      <c r="IXZ39" s="0"/>
      <c r="IYA39" s="0"/>
      <c r="IYB39" s="0"/>
      <c r="IYC39" s="0"/>
      <c r="IYD39" s="0"/>
      <c r="IYE39" s="0"/>
      <c r="IYF39" s="0"/>
      <c r="IYG39" s="0"/>
      <c r="IYH39" s="0"/>
      <c r="IYI39" s="0"/>
      <c r="IYJ39" s="0"/>
      <c r="IYK39" s="0"/>
      <c r="IYL39" s="0"/>
      <c r="IYM39" s="0"/>
      <c r="IYN39" s="0"/>
      <c r="IYO39" s="0"/>
      <c r="IYP39" s="0"/>
      <c r="IYQ39" s="0"/>
      <c r="IYR39" s="0"/>
      <c r="IYS39" s="0"/>
      <c r="IYT39" s="0"/>
      <c r="IYU39" s="0"/>
      <c r="IYV39" s="0"/>
      <c r="IYW39" s="0"/>
      <c r="IYX39" s="0"/>
      <c r="IYY39" s="0"/>
      <c r="IYZ39" s="0"/>
      <c r="IZA39" s="0"/>
      <c r="IZB39" s="0"/>
      <c r="IZC39" s="0"/>
      <c r="IZD39" s="0"/>
      <c r="IZE39" s="0"/>
      <c r="IZF39" s="0"/>
      <c r="IZG39" s="0"/>
      <c r="IZH39" s="0"/>
      <c r="IZI39" s="0"/>
      <c r="IZJ39" s="0"/>
      <c r="IZK39" s="0"/>
      <c r="IZL39" s="0"/>
      <c r="IZM39" s="0"/>
      <c r="IZN39" s="0"/>
      <c r="IZO39" s="0"/>
      <c r="IZP39" s="0"/>
      <c r="IZQ39" s="0"/>
      <c r="IZR39" s="0"/>
      <c r="IZS39" s="0"/>
      <c r="IZT39" s="0"/>
      <c r="IZU39" s="0"/>
      <c r="IZV39" s="0"/>
      <c r="IZW39" s="0"/>
      <c r="IZX39" s="0"/>
      <c r="IZY39" s="0"/>
      <c r="IZZ39" s="0"/>
      <c r="JAA39" s="0"/>
      <c r="JAB39" s="0"/>
      <c r="JAC39" s="0"/>
      <c r="JAD39" s="0"/>
      <c r="JAE39" s="0"/>
      <c r="JAF39" s="0"/>
      <c r="JAG39" s="0"/>
      <c r="JAH39" s="0"/>
      <c r="JAI39" s="0"/>
      <c r="JAJ39" s="0"/>
      <c r="JAK39" s="0"/>
      <c r="JAL39" s="0"/>
      <c r="JAM39" s="0"/>
      <c r="JAN39" s="0"/>
      <c r="JAO39" s="0"/>
      <c r="JAP39" s="0"/>
      <c r="JAQ39" s="0"/>
      <c r="JAR39" s="0"/>
      <c r="JAS39" s="0"/>
      <c r="JAT39" s="0"/>
      <c r="JAU39" s="0"/>
      <c r="JAV39" s="0"/>
      <c r="JAW39" s="0"/>
      <c r="JAX39" s="0"/>
      <c r="JAY39" s="0"/>
      <c r="JAZ39" s="0"/>
      <c r="JBA39" s="0"/>
      <c r="JBB39" s="0"/>
      <c r="JBC39" s="0"/>
      <c r="JBD39" s="0"/>
      <c r="JBE39" s="0"/>
      <c r="JBF39" s="0"/>
      <c r="JBG39" s="0"/>
      <c r="JBH39" s="0"/>
      <c r="JBI39" s="0"/>
      <c r="JBJ39" s="0"/>
      <c r="JBK39" s="0"/>
      <c r="JBL39" s="0"/>
      <c r="JBM39" s="0"/>
      <c r="JBN39" s="0"/>
      <c r="JBO39" s="0"/>
      <c r="JBP39" s="0"/>
      <c r="JBQ39" s="0"/>
      <c r="JBR39" s="0"/>
      <c r="JBS39" s="0"/>
      <c r="JBT39" s="0"/>
      <c r="JBU39" s="0"/>
      <c r="JBV39" s="0"/>
      <c r="JBW39" s="0"/>
      <c r="JBX39" s="0"/>
      <c r="JBY39" s="0"/>
      <c r="JBZ39" s="0"/>
      <c r="JCA39" s="0"/>
      <c r="JCB39" s="0"/>
      <c r="JCC39" s="0"/>
      <c r="JCD39" s="0"/>
      <c r="JCE39" s="0"/>
      <c r="JCF39" s="0"/>
      <c r="JCG39" s="0"/>
      <c r="JCH39" s="0"/>
      <c r="JCI39" s="0"/>
      <c r="JCJ39" s="0"/>
      <c r="JCK39" s="0"/>
      <c r="JCL39" s="0"/>
      <c r="JCM39" s="0"/>
      <c r="JCN39" s="0"/>
      <c r="JCO39" s="0"/>
      <c r="JCP39" s="0"/>
      <c r="JCQ39" s="0"/>
      <c r="JCR39" s="0"/>
      <c r="JCS39" s="0"/>
      <c r="JCT39" s="0"/>
      <c r="JCU39" s="0"/>
      <c r="JCV39" s="0"/>
      <c r="JCW39" s="0"/>
      <c r="JCX39" s="0"/>
      <c r="JCY39" s="0"/>
      <c r="JCZ39" s="0"/>
      <c r="JDA39" s="0"/>
      <c r="JDB39" s="0"/>
      <c r="JDC39" s="0"/>
      <c r="JDD39" s="0"/>
      <c r="JDE39" s="0"/>
      <c r="JDF39" s="0"/>
      <c r="JDG39" s="0"/>
      <c r="JDH39" s="0"/>
      <c r="JDI39" s="0"/>
      <c r="JDJ39" s="0"/>
      <c r="JDK39" s="0"/>
      <c r="JDL39" s="0"/>
      <c r="JDM39" s="0"/>
      <c r="JDN39" s="0"/>
      <c r="JDO39" s="0"/>
      <c r="JDP39" s="0"/>
      <c r="JDQ39" s="0"/>
      <c r="JDR39" s="0"/>
      <c r="JDS39" s="0"/>
      <c r="JDT39" s="0"/>
      <c r="JDU39" s="0"/>
      <c r="JDV39" s="0"/>
      <c r="JDW39" s="0"/>
      <c r="JDX39" s="0"/>
      <c r="JDY39" s="0"/>
      <c r="JDZ39" s="0"/>
      <c r="JEA39" s="0"/>
      <c r="JEB39" s="0"/>
      <c r="JEC39" s="0"/>
      <c r="JED39" s="0"/>
      <c r="JEE39" s="0"/>
      <c r="JEF39" s="0"/>
      <c r="JEG39" s="0"/>
      <c r="JEH39" s="0"/>
      <c r="JEI39" s="0"/>
      <c r="JEJ39" s="0"/>
      <c r="JEK39" s="0"/>
      <c r="JEL39" s="0"/>
      <c r="JEM39" s="0"/>
      <c r="JEN39" s="0"/>
      <c r="JEO39" s="0"/>
      <c r="JEP39" s="0"/>
      <c r="JEQ39" s="0"/>
      <c r="JER39" s="0"/>
      <c r="JES39" s="0"/>
      <c r="JET39" s="0"/>
      <c r="JEU39" s="0"/>
      <c r="JEV39" s="0"/>
      <c r="JEW39" s="0"/>
      <c r="JEX39" s="0"/>
      <c r="JEY39" s="0"/>
      <c r="JEZ39" s="0"/>
      <c r="JFA39" s="0"/>
      <c r="JFB39" s="0"/>
      <c r="JFC39" s="0"/>
      <c r="JFD39" s="0"/>
      <c r="JFE39" s="0"/>
      <c r="JFF39" s="0"/>
      <c r="JFG39" s="0"/>
      <c r="JFH39" s="0"/>
      <c r="JFI39" s="0"/>
      <c r="JFJ39" s="0"/>
      <c r="JFK39" s="0"/>
      <c r="JFL39" s="0"/>
      <c r="JFM39" s="0"/>
      <c r="JFN39" s="0"/>
      <c r="JFO39" s="0"/>
      <c r="JFP39" s="0"/>
      <c r="JFQ39" s="0"/>
      <c r="JFR39" s="0"/>
      <c r="JFS39" s="0"/>
      <c r="JFT39" s="0"/>
      <c r="JFU39" s="0"/>
      <c r="JFV39" s="0"/>
      <c r="JFW39" s="0"/>
      <c r="JFX39" s="0"/>
      <c r="JFY39" s="0"/>
      <c r="JFZ39" s="0"/>
      <c r="JGA39" s="0"/>
      <c r="JGB39" s="0"/>
      <c r="JGC39" s="0"/>
      <c r="JGD39" s="0"/>
      <c r="JGE39" s="0"/>
      <c r="JGF39" s="0"/>
      <c r="JGG39" s="0"/>
      <c r="JGH39" s="0"/>
      <c r="JGI39" s="0"/>
      <c r="JGJ39" s="0"/>
      <c r="JGK39" s="0"/>
      <c r="JGL39" s="0"/>
      <c r="JGM39" s="0"/>
      <c r="JGN39" s="0"/>
      <c r="JGO39" s="0"/>
      <c r="JGP39" s="0"/>
      <c r="JGQ39" s="0"/>
      <c r="JGR39" s="0"/>
      <c r="JGS39" s="0"/>
      <c r="JGT39" s="0"/>
      <c r="JGU39" s="0"/>
      <c r="JGV39" s="0"/>
      <c r="JGW39" s="0"/>
      <c r="JGX39" s="0"/>
      <c r="JGY39" s="0"/>
      <c r="JGZ39" s="0"/>
      <c r="JHA39" s="0"/>
      <c r="JHB39" s="0"/>
      <c r="JHC39" s="0"/>
      <c r="JHD39" s="0"/>
      <c r="JHE39" s="0"/>
      <c r="JHF39" s="0"/>
      <c r="JHG39" s="0"/>
      <c r="JHH39" s="0"/>
      <c r="JHI39" s="0"/>
      <c r="JHJ39" s="0"/>
      <c r="JHK39" s="0"/>
      <c r="JHL39" s="0"/>
      <c r="JHM39" s="0"/>
      <c r="JHN39" s="0"/>
      <c r="JHO39" s="0"/>
      <c r="JHP39" s="0"/>
      <c r="JHQ39" s="0"/>
      <c r="JHR39" s="0"/>
      <c r="JHS39" s="0"/>
      <c r="JHT39" s="0"/>
      <c r="JHU39" s="0"/>
      <c r="JHV39" s="0"/>
      <c r="JHW39" s="0"/>
      <c r="JHX39" s="0"/>
      <c r="JHY39" s="0"/>
      <c r="JHZ39" s="0"/>
      <c r="JIA39" s="0"/>
      <c r="JIB39" s="0"/>
      <c r="JIC39" s="0"/>
      <c r="JID39" s="0"/>
      <c r="JIE39" s="0"/>
      <c r="JIF39" s="0"/>
      <c r="JIG39" s="0"/>
      <c r="JIH39" s="0"/>
      <c r="JII39" s="0"/>
      <c r="JIJ39" s="0"/>
      <c r="JIK39" s="0"/>
      <c r="JIL39" s="0"/>
      <c r="JIM39" s="0"/>
      <c r="JIN39" s="0"/>
      <c r="JIO39" s="0"/>
      <c r="JIP39" s="0"/>
      <c r="JIQ39" s="0"/>
      <c r="JIR39" s="0"/>
      <c r="JIS39" s="0"/>
      <c r="JIT39" s="0"/>
      <c r="JIU39" s="0"/>
      <c r="JIV39" s="0"/>
      <c r="JIW39" s="0"/>
      <c r="JIX39" s="0"/>
      <c r="JIY39" s="0"/>
      <c r="JIZ39" s="0"/>
      <c r="JJA39" s="0"/>
      <c r="JJB39" s="0"/>
      <c r="JJC39" s="0"/>
      <c r="JJD39" s="0"/>
      <c r="JJE39" s="0"/>
      <c r="JJF39" s="0"/>
      <c r="JJG39" s="0"/>
      <c r="JJH39" s="0"/>
      <c r="JJI39" s="0"/>
      <c r="JJJ39" s="0"/>
      <c r="JJK39" s="0"/>
      <c r="JJL39" s="0"/>
      <c r="JJM39" s="0"/>
      <c r="JJN39" s="0"/>
      <c r="JJO39" s="0"/>
      <c r="JJP39" s="0"/>
      <c r="JJQ39" s="0"/>
      <c r="JJR39" s="0"/>
      <c r="JJS39" s="0"/>
      <c r="JJT39" s="0"/>
      <c r="JJU39" s="0"/>
      <c r="JJV39" s="0"/>
      <c r="JJW39" s="0"/>
      <c r="JJX39" s="0"/>
      <c r="JJY39" s="0"/>
      <c r="JJZ39" s="0"/>
      <c r="JKA39" s="0"/>
      <c r="JKB39" s="0"/>
      <c r="JKC39" s="0"/>
      <c r="JKD39" s="0"/>
      <c r="JKE39" s="0"/>
      <c r="JKF39" s="0"/>
      <c r="JKG39" s="0"/>
      <c r="JKH39" s="0"/>
      <c r="JKI39" s="0"/>
      <c r="JKJ39" s="0"/>
      <c r="JKK39" s="0"/>
      <c r="JKL39" s="0"/>
      <c r="JKM39" s="0"/>
      <c r="JKN39" s="0"/>
      <c r="JKO39" s="0"/>
      <c r="JKP39" s="0"/>
      <c r="JKQ39" s="0"/>
      <c r="JKR39" s="0"/>
      <c r="JKS39" s="0"/>
      <c r="JKT39" s="0"/>
      <c r="JKU39" s="0"/>
      <c r="JKV39" s="0"/>
      <c r="JKW39" s="0"/>
      <c r="JKX39" s="0"/>
      <c r="JKY39" s="0"/>
      <c r="JKZ39" s="0"/>
      <c r="JLA39" s="0"/>
      <c r="JLB39" s="0"/>
      <c r="JLC39" s="0"/>
      <c r="JLD39" s="0"/>
      <c r="JLE39" s="0"/>
      <c r="JLF39" s="0"/>
      <c r="JLG39" s="0"/>
      <c r="JLH39" s="0"/>
      <c r="JLI39" s="0"/>
      <c r="JLJ39" s="0"/>
      <c r="JLK39" s="0"/>
      <c r="JLL39" s="0"/>
      <c r="JLM39" s="0"/>
      <c r="JLN39" s="0"/>
      <c r="JLO39" s="0"/>
      <c r="JLP39" s="0"/>
      <c r="JLQ39" s="0"/>
      <c r="JLR39" s="0"/>
      <c r="JLS39" s="0"/>
      <c r="JLT39" s="0"/>
      <c r="JLU39" s="0"/>
      <c r="JLV39" s="0"/>
      <c r="JLW39" s="0"/>
      <c r="JLX39" s="0"/>
      <c r="JLY39" s="0"/>
      <c r="JLZ39" s="0"/>
      <c r="JMA39" s="0"/>
      <c r="JMB39" s="0"/>
      <c r="JMC39" s="0"/>
      <c r="JMD39" s="0"/>
      <c r="JME39" s="0"/>
      <c r="JMF39" s="0"/>
      <c r="JMG39" s="0"/>
      <c r="JMH39" s="0"/>
      <c r="JMI39" s="0"/>
      <c r="JMJ39" s="0"/>
      <c r="JMK39" s="0"/>
      <c r="JML39" s="0"/>
      <c r="JMM39" s="0"/>
      <c r="JMN39" s="0"/>
      <c r="JMO39" s="0"/>
      <c r="JMP39" s="0"/>
      <c r="JMQ39" s="0"/>
      <c r="JMR39" s="0"/>
      <c r="JMS39" s="0"/>
      <c r="JMT39" s="0"/>
      <c r="JMU39" s="0"/>
      <c r="JMV39" s="0"/>
      <c r="JMW39" s="0"/>
      <c r="JMX39" s="0"/>
      <c r="JMY39" s="0"/>
      <c r="JMZ39" s="0"/>
      <c r="JNA39" s="0"/>
      <c r="JNB39" s="0"/>
      <c r="JNC39" s="0"/>
      <c r="JND39" s="0"/>
      <c r="JNE39" s="0"/>
      <c r="JNF39" s="0"/>
      <c r="JNG39" s="0"/>
      <c r="JNH39" s="0"/>
      <c r="JNI39" s="0"/>
      <c r="JNJ39" s="0"/>
      <c r="JNK39" s="0"/>
      <c r="JNL39" s="0"/>
      <c r="JNM39" s="0"/>
      <c r="JNN39" s="0"/>
      <c r="JNO39" s="0"/>
      <c r="JNP39" s="0"/>
      <c r="JNQ39" s="0"/>
      <c r="JNR39" s="0"/>
      <c r="JNS39" s="0"/>
      <c r="JNT39" s="0"/>
      <c r="JNU39" s="0"/>
      <c r="JNV39" s="0"/>
      <c r="JNW39" s="0"/>
      <c r="JNX39" s="0"/>
      <c r="JNY39" s="0"/>
      <c r="JNZ39" s="0"/>
      <c r="JOA39" s="0"/>
      <c r="JOB39" s="0"/>
      <c r="JOC39" s="0"/>
      <c r="JOD39" s="0"/>
      <c r="JOE39" s="0"/>
      <c r="JOF39" s="0"/>
      <c r="JOG39" s="0"/>
      <c r="JOH39" s="0"/>
      <c r="JOI39" s="0"/>
      <c r="JOJ39" s="0"/>
      <c r="JOK39" s="0"/>
      <c r="JOL39" s="0"/>
      <c r="JOM39" s="0"/>
      <c r="JON39" s="0"/>
      <c r="JOO39" s="0"/>
      <c r="JOP39" s="0"/>
      <c r="JOQ39" s="0"/>
      <c r="JOR39" s="0"/>
      <c r="JOS39" s="0"/>
      <c r="JOT39" s="0"/>
      <c r="JOU39" s="0"/>
      <c r="JOV39" s="0"/>
      <c r="JOW39" s="0"/>
      <c r="JOX39" s="0"/>
      <c r="JOY39" s="0"/>
      <c r="JOZ39" s="0"/>
      <c r="JPA39" s="0"/>
      <c r="JPB39" s="0"/>
      <c r="JPC39" s="0"/>
      <c r="JPD39" s="0"/>
      <c r="JPE39" s="0"/>
      <c r="JPF39" s="0"/>
      <c r="JPG39" s="0"/>
      <c r="JPH39" s="0"/>
      <c r="JPI39" s="0"/>
      <c r="JPJ39" s="0"/>
      <c r="JPK39" s="0"/>
      <c r="JPL39" s="0"/>
      <c r="JPM39" s="0"/>
      <c r="JPN39" s="0"/>
      <c r="JPO39" s="0"/>
      <c r="JPP39" s="0"/>
      <c r="JPQ39" s="0"/>
      <c r="JPR39" s="0"/>
      <c r="JPS39" s="0"/>
      <c r="JPT39" s="0"/>
      <c r="JPU39" s="0"/>
      <c r="JPV39" s="0"/>
      <c r="JPW39" s="0"/>
      <c r="JPX39" s="0"/>
      <c r="JPY39" s="0"/>
      <c r="JPZ39" s="0"/>
      <c r="JQA39" s="0"/>
      <c r="JQB39" s="0"/>
      <c r="JQC39" s="0"/>
      <c r="JQD39" s="0"/>
      <c r="JQE39" s="0"/>
      <c r="JQF39" s="0"/>
      <c r="JQG39" s="0"/>
      <c r="JQH39" s="0"/>
      <c r="JQI39" s="0"/>
      <c r="JQJ39" s="0"/>
      <c r="JQK39" s="0"/>
      <c r="JQL39" s="0"/>
      <c r="JQM39" s="0"/>
      <c r="JQN39" s="0"/>
      <c r="JQO39" s="0"/>
      <c r="JQP39" s="0"/>
      <c r="JQQ39" s="0"/>
      <c r="JQR39" s="0"/>
      <c r="JQS39" s="0"/>
      <c r="JQT39" s="0"/>
      <c r="JQU39" s="0"/>
      <c r="JQV39" s="0"/>
      <c r="JQW39" s="0"/>
      <c r="JQX39" s="0"/>
      <c r="JQY39" s="0"/>
      <c r="JQZ39" s="0"/>
      <c r="JRA39" s="0"/>
      <c r="JRB39" s="0"/>
      <c r="JRC39" s="0"/>
      <c r="JRD39" s="0"/>
      <c r="JRE39" s="0"/>
      <c r="JRF39" s="0"/>
      <c r="JRG39" s="0"/>
      <c r="JRH39" s="0"/>
      <c r="JRI39" s="0"/>
      <c r="JRJ39" s="0"/>
      <c r="JRK39" s="0"/>
      <c r="JRL39" s="0"/>
      <c r="JRM39" s="0"/>
      <c r="JRN39" s="0"/>
      <c r="JRO39" s="0"/>
      <c r="JRP39" s="0"/>
      <c r="JRQ39" s="0"/>
      <c r="JRR39" s="0"/>
      <c r="JRS39" s="0"/>
      <c r="JRT39" s="0"/>
      <c r="JRU39" s="0"/>
      <c r="JRV39" s="0"/>
      <c r="JRW39" s="0"/>
      <c r="JRX39" s="0"/>
      <c r="JRY39" s="0"/>
      <c r="JRZ39" s="0"/>
      <c r="JSA39" s="0"/>
      <c r="JSB39" s="0"/>
      <c r="JSC39" s="0"/>
      <c r="JSD39" s="0"/>
      <c r="JSE39" s="0"/>
      <c r="JSF39" s="0"/>
      <c r="JSG39" s="0"/>
      <c r="JSH39" s="0"/>
      <c r="JSI39" s="0"/>
      <c r="JSJ39" s="0"/>
      <c r="JSK39" s="0"/>
      <c r="JSL39" s="0"/>
      <c r="JSM39" s="0"/>
      <c r="JSN39" s="0"/>
      <c r="JSO39" s="0"/>
      <c r="JSP39" s="0"/>
      <c r="JSQ39" s="0"/>
      <c r="JSR39" s="0"/>
      <c r="JSS39" s="0"/>
      <c r="JST39" s="0"/>
      <c r="JSU39" s="0"/>
      <c r="JSV39" s="0"/>
      <c r="JSW39" s="0"/>
      <c r="JSX39" s="0"/>
      <c r="JSY39" s="0"/>
      <c r="JSZ39" s="0"/>
      <c r="JTA39" s="0"/>
      <c r="JTB39" s="0"/>
      <c r="JTC39" s="0"/>
      <c r="JTD39" s="0"/>
      <c r="JTE39" s="0"/>
      <c r="JTF39" s="0"/>
      <c r="JTG39" s="0"/>
      <c r="JTH39" s="0"/>
      <c r="JTI39" s="0"/>
      <c r="JTJ39" s="0"/>
      <c r="JTK39" s="0"/>
      <c r="JTL39" s="0"/>
      <c r="JTM39" s="0"/>
      <c r="JTN39" s="0"/>
      <c r="JTO39" s="0"/>
      <c r="JTP39" s="0"/>
      <c r="JTQ39" s="0"/>
      <c r="JTR39" s="0"/>
      <c r="JTS39" s="0"/>
      <c r="JTT39" s="0"/>
      <c r="JTU39" s="0"/>
      <c r="JTV39" s="0"/>
      <c r="JTW39" s="0"/>
      <c r="JTX39" s="0"/>
      <c r="JTY39" s="0"/>
      <c r="JTZ39" s="0"/>
      <c r="JUA39" s="0"/>
      <c r="JUB39" s="0"/>
      <c r="JUC39" s="0"/>
      <c r="JUD39" s="0"/>
      <c r="JUE39" s="0"/>
      <c r="JUF39" s="0"/>
      <c r="JUG39" s="0"/>
      <c r="JUH39" s="0"/>
      <c r="JUI39" s="0"/>
      <c r="JUJ39" s="0"/>
      <c r="JUK39" s="0"/>
      <c r="JUL39" s="0"/>
      <c r="JUM39" s="0"/>
      <c r="JUN39" s="0"/>
      <c r="JUO39" s="0"/>
      <c r="JUP39" s="0"/>
      <c r="JUQ39" s="0"/>
      <c r="JUR39" s="0"/>
      <c r="JUS39" s="0"/>
      <c r="JUT39" s="0"/>
      <c r="JUU39" s="0"/>
      <c r="JUV39" s="0"/>
      <c r="JUW39" s="0"/>
      <c r="JUX39" s="0"/>
      <c r="JUY39" s="0"/>
      <c r="JUZ39" s="0"/>
      <c r="JVA39" s="0"/>
      <c r="JVB39" s="0"/>
      <c r="JVC39" s="0"/>
      <c r="JVD39" s="0"/>
      <c r="JVE39" s="0"/>
      <c r="JVF39" s="0"/>
      <c r="JVG39" s="0"/>
      <c r="JVH39" s="0"/>
      <c r="JVI39" s="0"/>
      <c r="JVJ39" s="0"/>
      <c r="JVK39" s="0"/>
      <c r="JVL39" s="0"/>
      <c r="JVM39" s="0"/>
      <c r="JVN39" s="0"/>
      <c r="JVO39" s="0"/>
      <c r="JVP39" s="0"/>
      <c r="JVQ39" s="0"/>
      <c r="JVR39" s="0"/>
      <c r="JVS39" s="0"/>
      <c r="JVT39" s="0"/>
      <c r="JVU39" s="0"/>
      <c r="JVV39" s="0"/>
      <c r="JVW39" s="0"/>
      <c r="JVX39" s="0"/>
      <c r="JVY39" s="0"/>
      <c r="JVZ39" s="0"/>
      <c r="JWA39" s="0"/>
      <c r="JWB39" s="0"/>
      <c r="JWC39" s="0"/>
      <c r="JWD39" s="0"/>
      <c r="JWE39" s="0"/>
      <c r="JWF39" s="0"/>
      <c r="JWG39" s="0"/>
      <c r="JWH39" s="0"/>
      <c r="JWI39" s="0"/>
      <c r="JWJ39" s="0"/>
      <c r="JWK39" s="0"/>
      <c r="JWL39" s="0"/>
      <c r="JWM39" s="0"/>
      <c r="JWN39" s="0"/>
      <c r="JWO39" s="0"/>
      <c r="JWP39" s="0"/>
      <c r="JWQ39" s="0"/>
      <c r="JWR39" s="0"/>
      <c r="JWS39" s="0"/>
      <c r="JWT39" s="0"/>
      <c r="JWU39" s="0"/>
      <c r="JWV39" s="0"/>
      <c r="JWW39" s="0"/>
      <c r="JWX39" s="0"/>
      <c r="JWY39" s="0"/>
      <c r="JWZ39" s="0"/>
      <c r="JXA39" s="0"/>
      <c r="JXB39" s="0"/>
      <c r="JXC39" s="0"/>
      <c r="JXD39" s="0"/>
      <c r="JXE39" s="0"/>
      <c r="JXF39" s="0"/>
      <c r="JXG39" s="0"/>
      <c r="JXH39" s="0"/>
      <c r="JXI39" s="0"/>
      <c r="JXJ39" s="0"/>
      <c r="JXK39" s="0"/>
      <c r="JXL39" s="0"/>
      <c r="JXM39" s="0"/>
      <c r="JXN39" s="0"/>
      <c r="JXO39" s="0"/>
      <c r="JXP39" s="0"/>
      <c r="JXQ39" s="0"/>
      <c r="JXR39" s="0"/>
      <c r="JXS39" s="0"/>
      <c r="JXT39" s="0"/>
      <c r="JXU39" s="0"/>
      <c r="JXV39" s="0"/>
      <c r="JXW39" s="0"/>
      <c r="JXX39" s="0"/>
      <c r="JXY39" s="0"/>
      <c r="JXZ39" s="0"/>
      <c r="JYA39" s="0"/>
      <c r="JYB39" s="0"/>
      <c r="JYC39" s="0"/>
      <c r="JYD39" s="0"/>
      <c r="JYE39" s="0"/>
      <c r="JYF39" s="0"/>
      <c r="JYG39" s="0"/>
      <c r="JYH39" s="0"/>
      <c r="JYI39" s="0"/>
      <c r="JYJ39" s="0"/>
      <c r="JYK39" s="0"/>
      <c r="JYL39" s="0"/>
      <c r="JYM39" s="0"/>
      <c r="JYN39" s="0"/>
      <c r="JYO39" s="0"/>
      <c r="JYP39" s="0"/>
      <c r="JYQ39" s="0"/>
      <c r="JYR39" s="0"/>
      <c r="JYS39" s="0"/>
      <c r="JYT39" s="0"/>
      <c r="JYU39" s="0"/>
      <c r="JYV39" s="0"/>
      <c r="JYW39" s="0"/>
      <c r="JYX39" s="0"/>
      <c r="JYY39" s="0"/>
      <c r="JYZ39" s="0"/>
      <c r="JZA39" s="0"/>
      <c r="JZB39" s="0"/>
      <c r="JZC39" s="0"/>
      <c r="JZD39" s="0"/>
      <c r="JZE39" s="0"/>
      <c r="JZF39" s="0"/>
      <c r="JZG39" s="0"/>
      <c r="JZH39" s="0"/>
      <c r="JZI39" s="0"/>
      <c r="JZJ39" s="0"/>
      <c r="JZK39" s="0"/>
      <c r="JZL39" s="0"/>
      <c r="JZM39" s="0"/>
      <c r="JZN39" s="0"/>
      <c r="JZO39" s="0"/>
      <c r="JZP39" s="0"/>
      <c r="JZQ39" s="0"/>
      <c r="JZR39" s="0"/>
      <c r="JZS39" s="0"/>
      <c r="JZT39" s="0"/>
      <c r="JZU39" s="0"/>
      <c r="JZV39" s="0"/>
      <c r="JZW39" s="0"/>
      <c r="JZX39" s="0"/>
      <c r="JZY39" s="0"/>
      <c r="JZZ39" s="0"/>
      <c r="KAA39" s="0"/>
      <c r="KAB39" s="0"/>
      <c r="KAC39" s="0"/>
      <c r="KAD39" s="0"/>
      <c r="KAE39" s="0"/>
      <c r="KAF39" s="0"/>
      <c r="KAG39" s="0"/>
      <c r="KAH39" s="0"/>
      <c r="KAI39" s="0"/>
      <c r="KAJ39" s="0"/>
      <c r="KAK39" s="0"/>
      <c r="KAL39" s="0"/>
      <c r="KAM39" s="0"/>
      <c r="KAN39" s="0"/>
      <c r="KAO39" s="0"/>
      <c r="KAP39" s="0"/>
      <c r="KAQ39" s="0"/>
      <c r="KAR39" s="0"/>
      <c r="KAS39" s="0"/>
      <c r="KAT39" s="0"/>
      <c r="KAU39" s="0"/>
      <c r="KAV39" s="0"/>
      <c r="KAW39" s="0"/>
      <c r="KAX39" s="0"/>
      <c r="KAY39" s="0"/>
      <c r="KAZ39" s="0"/>
      <c r="KBA39" s="0"/>
      <c r="KBB39" s="0"/>
      <c r="KBC39" s="0"/>
      <c r="KBD39" s="0"/>
      <c r="KBE39" s="0"/>
      <c r="KBF39" s="0"/>
      <c r="KBG39" s="0"/>
      <c r="KBH39" s="0"/>
      <c r="KBI39" s="0"/>
      <c r="KBJ39" s="0"/>
      <c r="KBK39" s="0"/>
      <c r="KBL39" s="0"/>
      <c r="KBM39" s="0"/>
      <c r="KBN39" s="0"/>
      <c r="KBO39" s="0"/>
      <c r="KBP39" s="0"/>
      <c r="KBQ39" s="0"/>
      <c r="KBR39" s="0"/>
      <c r="KBS39" s="0"/>
      <c r="KBT39" s="0"/>
      <c r="KBU39" s="0"/>
      <c r="KBV39" s="0"/>
      <c r="KBW39" s="0"/>
      <c r="KBX39" s="0"/>
      <c r="KBY39" s="0"/>
      <c r="KBZ39" s="0"/>
      <c r="KCA39" s="0"/>
      <c r="KCB39" s="0"/>
      <c r="KCC39" s="0"/>
      <c r="KCD39" s="0"/>
      <c r="KCE39" s="0"/>
      <c r="KCF39" s="0"/>
      <c r="KCG39" s="0"/>
      <c r="KCH39" s="0"/>
      <c r="KCI39" s="0"/>
      <c r="KCJ39" s="0"/>
      <c r="KCK39" s="0"/>
      <c r="KCL39" s="0"/>
      <c r="KCM39" s="0"/>
      <c r="KCN39" s="0"/>
      <c r="KCO39" s="0"/>
      <c r="KCP39" s="0"/>
      <c r="KCQ39" s="0"/>
      <c r="KCR39" s="0"/>
      <c r="KCS39" s="0"/>
      <c r="KCT39" s="0"/>
      <c r="KCU39" s="0"/>
      <c r="KCV39" s="0"/>
      <c r="KCW39" s="0"/>
      <c r="KCX39" s="0"/>
      <c r="KCY39" s="0"/>
      <c r="KCZ39" s="0"/>
      <c r="KDA39" s="0"/>
      <c r="KDB39" s="0"/>
      <c r="KDC39" s="0"/>
      <c r="KDD39" s="0"/>
      <c r="KDE39" s="0"/>
      <c r="KDF39" s="0"/>
      <c r="KDG39" s="0"/>
      <c r="KDH39" s="0"/>
      <c r="KDI39" s="0"/>
      <c r="KDJ39" s="0"/>
      <c r="KDK39" s="0"/>
      <c r="KDL39" s="0"/>
      <c r="KDM39" s="0"/>
      <c r="KDN39" s="0"/>
      <c r="KDO39" s="0"/>
      <c r="KDP39" s="0"/>
      <c r="KDQ39" s="0"/>
      <c r="KDR39" s="0"/>
      <c r="KDS39" s="0"/>
      <c r="KDT39" s="0"/>
      <c r="KDU39" s="0"/>
      <c r="KDV39" s="0"/>
      <c r="KDW39" s="0"/>
      <c r="KDX39" s="0"/>
      <c r="KDY39" s="0"/>
      <c r="KDZ39" s="0"/>
      <c r="KEA39" s="0"/>
      <c r="KEB39" s="0"/>
      <c r="KEC39" s="0"/>
      <c r="KED39" s="0"/>
      <c r="KEE39" s="0"/>
      <c r="KEF39" s="0"/>
      <c r="KEG39" s="0"/>
      <c r="KEH39" s="0"/>
      <c r="KEI39" s="0"/>
      <c r="KEJ39" s="0"/>
      <c r="KEK39" s="0"/>
      <c r="KEL39" s="0"/>
      <c r="KEM39" s="0"/>
      <c r="KEN39" s="0"/>
      <c r="KEO39" s="0"/>
      <c r="KEP39" s="0"/>
      <c r="KEQ39" s="0"/>
      <c r="KER39" s="0"/>
      <c r="KES39" s="0"/>
      <c r="KET39" s="0"/>
      <c r="KEU39" s="0"/>
      <c r="KEV39" s="0"/>
      <c r="KEW39" s="0"/>
      <c r="KEX39" s="0"/>
      <c r="KEY39" s="0"/>
      <c r="KEZ39" s="0"/>
      <c r="KFA39" s="0"/>
      <c r="KFB39" s="0"/>
      <c r="KFC39" s="0"/>
      <c r="KFD39" s="0"/>
      <c r="KFE39" s="0"/>
      <c r="KFF39" s="0"/>
      <c r="KFG39" s="0"/>
      <c r="KFH39" s="0"/>
      <c r="KFI39" s="0"/>
      <c r="KFJ39" s="0"/>
      <c r="KFK39" s="0"/>
      <c r="KFL39" s="0"/>
      <c r="KFM39" s="0"/>
      <c r="KFN39" s="0"/>
      <c r="KFO39" s="0"/>
      <c r="KFP39" s="0"/>
      <c r="KFQ39" s="0"/>
      <c r="KFR39" s="0"/>
      <c r="KFS39" s="0"/>
      <c r="KFT39" s="0"/>
      <c r="KFU39" s="0"/>
      <c r="KFV39" s="0"/>
      <c r="KFW39" s="0"/>
      <c r="KFX39" s="0"/>
      <c r="KFY39" s="0"/>
      <c r="KFZ39" s="0"/>
      <c r="KGA39" s="0"/>
      <c r="KGB39" s="0"/>
      <c r="KGC39" s="0"/>
      <c r="KGD39" s="0"/>
      <c r="KGE39" s="0"/>
      <c r="KGF39" s="0"/>
      <c r="KGG39" s="0"/>
      <c r="KGH39" s="0"/>
      <c r="KGI39" s="0"/>
      <c r="KGJ39" s="0"/>
      <c r="KGK39" s="0"/>
      <c r="KGL39" s="0"/>
      <c r="KGM39" s="0"/>
      <c r="KGN39" s="0"/>
      <c r="KGO39" s="0"/>
      <c r="KGP39" s="0"/>
      <c r="KGQ39" s="0"/>
      <c r="KGR39" s="0"/>
      <c r="KGS39" s="0"/>
      <c r="KGT39" s="0"/>
      <c r="KGU39" s="0"/>
      <c r="KGV39" s="0"/>
      <c r="KGW39" s="0"/>
      <c r="KGX39" s="0"/>
      <c r="KGY39" s="0"/>
      <c r="KGZ39" s="0"/>
      <c r="KHA39" s="0"/>
      <c r="KHB39" s="0"/>
      <c r="KHC39" s="0"/>
      <c r="KHD39" s="0"/>
      <c r="KHE39" s="0"/>
      <c r="KHF39" s="0"/>
      <c r="KHG39" s="0"/>
      <c r="KHH39" s="0"/>
      <c r="KHI39" s="0"/>
      <c r="KHJ39" s="0"/>
      <c r="KHK39" s="0"/>
      <c r="KHL39" s="0"/>
      <c r="KHM39" s="0"/>
      <c r="KHN39" s="0"/>
      <c r="KHO39" s="0"/>
      <c r="KHP39" s="0"/>
      <c r="KHQ39" s="0"/>
      <c r="KHR39" s="0"/>
      <c r="KHS39" s="0"/>
      <c r="KHT39" s="0"/>
      <c r="KHU39" s="0"/>
      <c r="KHV39" s="0"/>
      <c r="KHW39" s="0"/>
      <c r="KHX39" s="0"/>
      <c r="KHY39" s="0"/>
      <c r="KHZ39" s="0"/>
      <c r="KIA39" s="0"/>
      <c r="KIB39" s="0"/>
      <c r="KIC39" s="0"/>
      <c r="KID39" s="0"/>
      <c r="KIE39" s="0"/>
      <c r="KIF39" s="0"/>
      <c r="KIG39" s="0"/>
      <c r="KIH39" s="0"/>
      <c r="KII39" s="0"/>
      <c r="KIJ39" s="0"/>
      <c r="KIK39" s="0"/>
      <c r="KIL39" s="0"/>
      <c r="KIM39" s="0"/>
      <c r="KIN39" s="0"/>
      <c r="KIO39" s="0"/>
      <c r="KIP39" s="0"/>
      <c r="KIQ39" s="0"/>
      <c r="KIR39" s="0"/>
      <c r="KIS39" s="0"/>
      <c r="KIT39" s="0"/>
      <c r="KIU39" s="0"/>
      <c r="KIV39" s="0"/>
      <c r="KIW39" s="0"/>
      <c r="KIX39" s="0"/>
      <c r="KIY39" s="0"/>
      <c r="KIZ39" s="0"/>
      <c r="KJA39" s="0"/>
      <c r="KJB39" s="0"/>
      <c r="KJC39" s="0"/>
      <c r="KJD39" s="0"/>
      <c r="KJE39" s="0"/>
      <c r="KJF39" s="0"/>
      <c r="KJG39" s="0"/>
      <c r="KJH39" s="0"/>
      <c r="KJI39" s="0"/>
      <c r="KJJ39" s="0"/>
      <c r="KJK39" s="0"/>
      <c r="KJL39" s="0"/>
      <c r="KJM39" s="0"/>
      <c r="KJN39" s="0"/>
      <c r="KJO39" s="0"/>
      <c r="KJP39" s="0"/>
      <c r="KJQ39" s="0"/>
      <c r="KJR39" s="0"/>
      <c r="KJS39" s="0"/>
      <c r="KJT39" s="0"/>
      <c r="KJU39" s="0"/>
      <c r="KJV39" s="0"/>
      <c r="KJW39" s="0"/>
      <c r="KJX39" s="0"/>
      <c r="KJY39" s="0"/>
      <c r="KJZ39" s="0"/>
      <c r="KKA39" s="0"/>
      <c r="KKB39" s="0"/>
      <c r="KKC39" s="0"/>
      <c r="KKD39" s="0"/>
      <c r="KKE39" s="0"/>
      <c r="KKF39" s="0"/>
      <c r="KKG39" s="0"/>
      <c r="KKH39" s="0"/>
      <c r="KKI39" s="0"/>
      <c r="KKJ39" s="0"/>
      <c r="KKK39" s="0"/>
      <c r="KKL39" s="0"/>
      <c r="KKM39" s="0"/>
      <c r="KKN39" s="0"/>
      <c r="KKO39" s="0"/>
      <c r="KKP39" s="0"/>
      <c r="KKQ39" s="0"/>
      <c r="KKR39" s="0"/>
      <c r="KKS39" s="0"/>
      <c r="KKT39" s="0"/>
      <c r="KKU39" s="0"/>
      <c r="KKV39" s="0"/>
      <c r="KKW39" s="0"/>
      <c r="KKX39" s="0"/>
      <c r="KKY39" s="0"/>
      <c r="KKZ39" s="0"/>
      <c r="KLA39" s="0"/>
      <c r="KLB39" s="0"/>
      <c r="KLC39" s="0"/>
      <c r="KLD39" s="0"/>
      <c r="KLE39" s="0"/>
      <c r="KLF39" s="0"/>
      <c r="KLG39" s="0"/>
      <c r="KLH39" s="0"/>
      <c r="KLI39" s="0"/>
      <c r="KLJ39" s="0"/>
      <c r="KLK39" s="0"/>
      <c r="KLL39" s="0"/>
      <c r="KLM39" s="0"/>
      <c r="KLN39" s="0"/>
      <c r="KLO39" s="0"/>
      <c r="KLP39" s="0"/>
      <c r="KLQ39" s="0"/>
      <c r="KLR39" s="0"/>
      <c r="KLS39" s="0"/>
      <c r="KLT39" s="0"/>
      <c r="KLU39" s="0"/>
      <c r="KLV39" s="0"/>
      <c r="KLW39" s="0"/>
      <c r="KLX39" s="0"/>
      <c r="KLY39" s="0"/>
      <c r="KLZ39" s="0"/>
      <c r="KMA39" s="0"/>
      <c r="KMB39" s="0"/>
      <c r="KMC39" s="0"/>
      <c r="KMD39" s="0"/>
      <c r="KME39" s="0"/>
      <c r="KMF39" s="0"/>
      <c r="KMG39" s="0"/>
      <c r="KMH39" s="0"/>
      <c r="KMI39" s="0"/>
      <c r="KMJ39" s="0"/>
      <c r="KMK39" s="0"/>
      <c r="KML39" s="0"/>
      <c r="KMM39" s="0"/>
      <c r="KMN39" s="0"/>
      <c r="KMO39" s="0"/>
      <c r="KMP39" s="0"/>
      <c r="KMQ39" s="0"/>
      <c r="KMR39" s="0"/>
      <c r="KMS39" s="0"/>
      <c r="KMT39" s="0"/>
      <c r="KMU39" s="0"/>
      <c r="KMV39" s="0"/>
      <c r="KMW39" s="0"/>
      <c r="KMX39" s="0"/>
      <c r="KMY39" s="0"/>
      <c r="KMZ39" s="0"/>
      <c r="KNA39" s="0"/>
      <c r="KNB39" s="0"/>
      <c r="KNC39" s="0"/>
      <c r="KND39" s="0"/>
      <c r="KNE39" s="0"/>
      <c r="KNF39" s="0"/>
      <c r="KNG39" s="0"/>
      <c r="KNH39" s="0"/>
      <c r="KNI39" s="0"/>
      <c r="KNJ39" s="0"/>
      <c r="KNK39" s="0"/>
      <c r="KNL39" s="0"/>
      <c r="KNM39" s="0"/>
      <c r="KNN39" s="0"/>
      <c r="KNO39" s="0"/>
      <c r="KNP39" s="0"/>
      <c r="KNQ39" s="0"/>
      <c r="KNR39" s="0"/>
      <c r="KNS39" s="0"/>
      <c r="KNT39" s="0"/>
      <c r="KNU39" s="0"/>
      <c r="KNV39" s="0"/>
      <c r="KNW39" s="0"/>
      <c r="KNX39" s="0"/>
      <c r="KNY39" s="0"/>
      <c r="KNZ39" s="0"/>
      <c r="KOA39" s="0"/>
      <c r="KOB39" s="0"/>
      <c r="KOC39" s="0"/>
      <c r="KOD39" s="0"/>
      <c r="KOE39" s="0"/>
      <c r="KOF39" s="0"/>
      <c r="KOG39" s="0"/>
      <c r="KOH39" s="0"/>
      <c r="KOI39" s="0"/>
      <c r="KOJ39" s="0"/>
      <c r="KOK39" s="0"/>
      <c r="KOL39" s="0"/>
      <c r="KOM39" s="0"/>
      <c r="KON39" s="0"/>
      <c r="KOO39" s="0"/>
      <c r="KOP39" s="0"/>
      <c r="KOQ39" s="0"/>
      <c r="KOR39" s="0"/>
      <c r="KOS39" s="0"/>
      <c r="KOT39" s="0"/>
      <c r="KOU39" s="0"/>
      <c r="KOV39" s="0"/>
      <c r="KOW39" s="0"/>
      <c r="KOX39" s="0"/>
      <c r="KOY39" s="0"/>
      <c r="KOZ39" s="0"/>
      <c r="KPA39" s="0"/>
      <c r="KPB39" s="0"/>
      <c r="KPC39" s="0"/>
      <c r="KPD39" s="0"/>
      <c r="KPE39" s="0"/>
      <c r="KPF39" s="0"/>
      <c r="KPG39" s="0"/>
      <c r="KPH39" s="0"/>
      <c r="KPI39" s="0"/>
      <c r="KPJ39" s="0"/>
      <c r="KPK39" s="0"/>
      <c r="KPL39" s="0"/>
      <c r="KPM39" s="0"/>
      <c r="KPN39" s="0"/>
      <c r="KPO39" s="0"/>
      <c r="KPP39" s="0"/>
      <c r="KPQ39" s="0"/>
      <c r="KPR39" s="0"/>
      <c r="KPS39" s="0"/>
      <c r="KPT39" s="0"/>
      <c r="KPU39" s="0"/>
      <c r="KPV39" s="0"/>
      <c r="KPW39" s="0"/>
      <c r="KPX39" s="0"/>
      <c r="KPY39" s="0"/>
      <c r="KPZ39" s="0"/>
      <c r="KQA39" s="0"/>
      <c r="KQB39" s="0"/>
      <c r="KQC39" s="0"/>
      <c r="KQD39" s="0"/>
      <c r="KQE39" s="0"/>
      <c r="KQF39" s="0"/>
      <c r="KQG39" s="0"/>
      <c r="KQH39" s="0"/>
      <c r="KQI39" s="0"/>
      <c r="KQJ39" s="0"/>
      <c r="KQK39" s="0"/>
      <c r="KQL39" s="0"/>
      <c r="KQM39" s="0"/>
      <c r="KQN39" s="0"/>
      <c r="KQO39" s="0"/>
      <c r="KQP39" s="0"/>
      <c r="KQQ39" s="0"/>
      <c r="KQR39" s="0"/>
      <c r="KQS39" s="0"/>
      <c r="KQT39" s="0"/>
      <c r="KQU39" s="0"/>
      <c r="KQV39" s="0"/>
      <c r="KQW39" s="0"/>
      <c r="KQX39" s="0"/>
      <c r="KQY39" s="0"/>
      <c r="KQZ39" s="0"/>
      <c r="KRA39" s="0"/>
      <c r="KRB39" s="0"/>
      <c r="KRC39" s="0"/>
      <c r="KRD39" s="0"/>
      <c r="KRE39" s="0"/>
      <c r="KRF39" s="0"/>
      <c r="KRG39" s="0"/>
      <c r="KRH39" s="0"/>
      <c r="KRI39" s="0"/>
      <c r="KRJ39" s="0"/>
      <c r="KRK39" s="0"/>
      <c r="KRL39" s="0"/>
      <c r="KRM39" s="0"/>
      <c r="KRN39" s="0"/>
      <c r="KRO39" s="0"/>
      <c r="KRP39" s="0"/>
      <c r="KRQ39" s="0"/>
      <c r="KRR39" s="0"/>
      <c r="KRS39" s="0"/>
      <c r="KRT39" s="0"/>
      <c r="KRU39" s="0"/>
      <c r="KRV39" s="0"/>
      <c r="KRW39" s="0"/>
      <c r="KRX39" s="0"/>
      <c r="KRY39" s="0"/>
      <c r="KRZ39" s="0"/>
      <c r="KSA39" s="0"/>
      <c r="KSB39" s="0"/>
      <c r="KSC39" s="0"/>
      <c r="KSD39" s="0"/>
      <c r="KSE39" s="0"/>
      <c r="KSF39" s="0"/>
      <c r="KSG39" s="0"/>
      <c r="KSH39" s="0"/>
      <c r="KSI39" s="0"/>
      <c r="KSJ39" s="0"/>
      <c r="KSK39" s="0"/>
      <c r="KSL39" s="0"/>
      <c r="KSM39" s="0"/>
      <c r="KSN39" s="0"/>
      <c r="KSO39" s="0"/>
      <c r="KSP39" s="0"/>
      <c r="KSQ39" s="0"/>
      <c r="KSR39" s="0"/>
      <c r="KSS39" s="0"/>
      <c r="KST39" s="0"/>
      <c r="KSU39" s="0"/>
      <c r="KSV39" s="0"/>
      <c r="KSW39" s="0"/>
      <c r="KSX39" s="0"/>
      <c r="KSY39" s="0"/>
      <c r="KSZ39" s="0"/>
      <c r="KTA39" s="0"/>
      <c r="KTB39" s="0"/>
      <c r="KTC39" s="0"/>
      <c r="KTD39" s="0"/>
      <c r="KTE39" s="0"/>
      <c r="KTF39" s="0"/>
      <c r="KTG39" s="0"/>
      <c r="KTH39" s="0"/>
      <c r="KTI39" s="0"/>
      <c r="KTJ39" s="0"/>
      <c r="KTK39" s="0"/>
      <c r="KTL39" s="0"/>
      <c r="KTM39" s="0"/>
      <c r="KTN39" s="0"/>
      <c r="KTO39" s="0"/>
      <c r="KTP39" s="0"/>
      <c r="KTQ39" s="0"/>
      <c r="KTR39" s="0"/>
      <c r="KTS39" s="0"/>
      <c r="KTT39" s="0"/>
      <c r="KTU39" s="0"/>
      <c r="KTV39" s="0"/>
      <c r="KTW39" s="0"/>
      <c r="KTX39" s="0"/>
      <c r="KTY39" s="0"/>
      <c r="KTZ39" s="0"/>
      <c r="KUA39" s="0"/>
      <c r="KUB39" s="0"/>
      <c r="KUC39" s="0"/>
      <c r="KUD39" s="0"/>
      <c r="KUE39" s="0"/>
      <c r="KUF39" s="0"/>
      <c r="KUG39" s="0"/>
      <c r="KUH39" s="0"/>
      <c r="KUI39" s="0"/>
      <c r="KUJ39" s="0"/>
      <c r="KUK39" s="0"/>
      <c r="KUL39" s="0"/>
      <c r="KUM39" s="0"/>
      <c r="KUN39" s="0"/>
      <c r="KUO39" s="0"/>
      <c r="KUP39" s="0"/>
      <c r="KUQ39" s="0"/>
      <c r="KUR39" s="0"/>
      <c r="KUS39" s="0"/>
      <c r="KUT39" s="0"/>
      <c r="KUU39" s="0"/>
      <c r="KUV39" s="0"/>
      <c r="KUW39" s="0"/>
      <c r="KUX39" s="0"/>
      <c r="KUY39" s="0"/>
      <c r="KUZ39" s="0"/>
      <c r="KVA39" s="0"/>
      <c r="KVB39" s="0"/>
      <c r="KVC39" s="0"/>
      <c r="KVD39" s="0"/>
      <c r="KVE39" s="0"/>
      <c r="KVF39" s="0"/>
      <c r="KVG39" s="0"/>
      <c r="KVH39" s="0"/>
      <c r="KVI39" s="0"/>
      <c r="KVJ39" s="0"/>
      <c r="KVK39" s="0"/>
      <c r="KVL39" s="0"/>
      <c r="KVM39" s="0"/>
      <c r="KVN39" s="0"/>
      <c r="KVO39" s="0"/>
      <c r="KVP39" s="0"/>
      <c r="KVQ39" s="0"/>
      <c r="KVR39" s="0"/>
      <c r="KVS39" s="0"/>
      <c r="KVT39" s="0"/>
      <c r="KVU39" s="0"/>
      <c r="KVV39" s="0"/>
      <c r="KVW39" s="0"/>
      <c r="KVX39" s="0"/>
      <c r="KVY39" s="0"/>
      <c r="KVZ39" s="0"/>
      <c r="KWA39" s="0"/>
      <c r="KWB39" s="0"/>
      <c r="KWC39" s="0"/>
      <c r="KWD39" s="0"/>
      <c r="KWE39" s="0"/>
      <c r="KWF39" s="0"/>
      <c r="KWG39" s="0"/>
      <c r="KWH39" s="0"/>
      <c r="KWI39" s="0"/>
      <c r="KWJ39" s="0"/>
      <c r="KWK39" s="0"/>
      <c r="KWL39" s="0"/>
      <c r="KWM39" s="0"/>
      <c r="KWN39" s="0"/>
      <c r="KWO39" s="0"/>
      <c r="KWP39" s="0"/>
      <c r="KWQ39" s="0"/>
      <c r="KWR39" s="0"/>
      <c r="KWS39" s="0"/>
      <c r="KWT39" s="0"/>
      <c r="KWU39" s="0"/>
      <c r="KWV39" s="0"/>
      <c r="KWW39" s="0"/>
      <c r="KWX39" s="0"/>
      <c r="KWY39" s="0"/>
      <c r="KWZ39" s="0"/>
      <c r="KXA39" s="0"/>
      <c r="KXB39" s="0"/>
      <c r="KXC39" s="0"/>
      <c r="KXD39" s="0"/>
      <c r="KXE39" s="0"/>
      <c r="KXF39" s="0"/>
      <c r="KXG39" s="0"/>
      <c r="KXH39" s="0"/>
      <c r="KXI39" s="0"/>
      <c r="KXJ39" s="0"/>
      <c r="KXK39" s="0"/>
      <c r="KXL39" s="0"/>
      <c r="KXM39" s="0"/>
      <c r="KXN39" s="0"/>
      <c r="KXO39" s="0"/>
      <c r="KXP39" s="0"/>
      <c r="KXQ39" s="0"/>
      <c r="KXR39" s="0"/>
      <c r="KXS39" s="0"/>
      <c r="KXT39" s="0"/>
      <c r="KXU39" s="0"/>
      <c r="KXV39" s="0"/>
      <c r="KXW39" s="0"/>
      <c r="KXX39" s="0"/>
      <c r="KXY39" s="0"/>
      <c r="KXZ39" s="0"/>
      <c r="KYA39" s="0"/>
      <c r="KYB39" s="0"/>
      <c r="KYC39" s="0"/>
      <c r="KYD39" s="0"/>
      <c r="KYE39" s="0"/>
      <c r="KYF39" s="0"/>
      <c r="KYG39" s="0"/>
      <c r="KYH39" s="0"/>
      <c r="KYI39" s="0"/>
      <c r="KYJ39" s="0"/>
      <c r="KYK39" s="0"/>
      <c r="KYL39" s="0"/>
      <c r="KYM39" s="0"/>
      <c r="KYN39" s="0"/>
      <c r="KYO39" s="0"/>
      <c r="KYP39" s="0"/>
      <c r="KYQ39" s="0"/>
      <c r="KYR39" s="0"/>
      <c r="KYS39" s="0"/>
      <c r="KYT39" s="0"/>
      <c r="KYU39" s="0"/>
      <c r="KYV39" s="0"/>
      <c r="KYW39" s="0"/>
      <c r="KYX39" s="0"/>
      <c r="KYY39" s="0"/>
      <c r="KYZ39" s="0"/>
      <c r="KZA39" s="0"/>
      <c r="KZB39" s="0"/>
      <c r="KZC39" s="0"/>
      <c r="KZD39" s="0"/>
      <c r="KZE39" s="0"/>
      <c r="KZF39" s="0"/>
      <c r="KZG39" s="0"/>
      <c r="KZH39" s="0"/>
      <c r="KZI39" s="0"/>
      <c r="KZJ39" s="0"/>
      <c r="KZK39" s="0"/>
      <c r="KZL39" s="0"/>
      <c r="KZM39" s="0"/>
      <c r="KZN39" s="0"/>
      <c r="KZO39" s="0"/>
      <c r="KZP39" s="0"/>
      <c r="KZQ39" s="0"/>
      <c r="KZR39" s="0"/>
      <c r="KZS39" s="0"/>
      <c r="KZT39" s="0"/>
      <c r="KZU39" s="0"/>
      <c r="KZV39" s="0"/>
      <c r="KZW39" s="0"/>
      <c r="KZX39" s="0"/>
      <c r="KZY39" s="0"/>
      <c r="KZZ39" s="0"/>
      <c r="LAA39" s="0"/>
      <c r="LAB39" s="0"/>
      <c r="LAC39" s="0"/>
      <c r="LAD39" s="0"/>
      <c r="LAE39" s="0"/>
      <c r="LAF39" s="0"/>
      <c r="LAG39" s="0"/>
      <c r="LAH39" s="0"/>
      <c r="LAI39" s="0"/>
      <c r="LAJ39" s="0"/>
      <c r="LAK39" s="0"/>
      <c r="LAL39" s="0"/>
      <c r="LAM39" s="0"/>
      <c r="LAN39" s="0"/>
      <c r="LAO39" s="0"/>
      <c r="LAP39" s="0"/>
      <c r="LAQ39" s="0"/>
      <c r="LAR39" s="0"/>
      <c r="LAS39" s="0"/>
      <c r="LAT39" s="0"/>
      <c r="LAU39" s="0"/>
      <c r="LAV39" s="0"/>
      <c r="LAW39" s="0"/>
      <c r="LAX39" s="0"/>
      <c r="LAY39" s="0"/>
      <c r="LAZ39" s="0"/>
      <c r="LBA39" s="0"/>
      <c r="LBB39" s="0"/>
      <c r="LBC39" s="0"/>
      <c r="LBD39" s="0"/>
      <c r="LBE39" s="0"/>
      <c r="LBF39" s="0"/>
      <c r="LBG39" s="0"/>
      <c r="LBH39" s="0"/>
      <c r="LBI39" s="0"/>
      <c r="LBJ39" s="0"/>
      <c r="LBK39" s="0"/>
      <c r="LBL39" s="0"/>
      <c r="LBM39" s="0"/>
      <c r="LBN39" s="0"/>
      <c r="LBO39" s="0"/>
      <c r="LBP39" s="0"/>
      <c r="LBQ39" s="0"/>
      <c r="LBR39" s="0"/>
      <c r="LBS39" s="0"/>
      <c r="LBT39" s="0"/>
      <c r="LBU39" s="0"/>
      <c r="LBV39" s="0"/>
      <c r="LBW39" s="0"/>
      <c r="LBX39" s="0"/>
      <c r="LBY39" s="0"/>
      <c r="LBZ39" s="0"/>
      <c r="LCA39" s="0"/>
      <c r="LCB39" s="0"/>
      <c r="LCC39" s="0"/>
      <c r="LCD39" s="0"/>
      <c r="LCE39" s="0"/>
      <c r="LCF39" s="0"/>
      <c r="LCG39" s="0"/>
      <c r="LCH39" s="0"/>
      <c r="LCI39" s="0"/>
      <c r="LCJ39" s="0"/>
      <c r="LCK39" s="0"/>
      <c r="LCL39" s="0"/>
      <c r="LCM39" s="0"/>
      <c r="LCN39" s="0"/>
      <c r="LCO39" s="0"/>
      <c r="LCP39" s="0"/>
      <c r="LCQ39" s="0"/>
      <c r="LCR39" s="0"/>
      <c r="LCS39" s="0"/>
      <c r="LCT39" s="0"/>
      <c r="LCU39" s="0"/>
      <c r="LCV39" s="0"/>
      <c r="LCW39" s="0"/>
      <c r="LCX39" s="0"/>
      <c r="LCY39" s="0"/>
      <c r="LCZ39" s="0"/>
      <c r="LDA39" s="0"/>
      <c r="LDB39" s="0"/>
      <c r="LDC39" s="0"/>
      <c r="LDD39" s="0"/>
      <c r="LDE39" s="0"/>
      <c r="LDF39" s="0"/>
      <c r="LDG39" s="0"/>
      <c r="LDH39" s="0"/>
      <c r="LDI39" s="0"/>
      <c r="LDJ39" s="0"/>
      <c r="LDK39" s="0"/>
      <c r="LDL39" s="0"/>
      <c r="LDM39" s="0"/>
      <c r="LDN39" s="0"/>
      <c r="LDO39" s="0"/>
      <c r="LDP39" s="0"/>
      <c r="LDQ39" s="0"/>
      <c r="LDR39" s="0"/>
      <c r="LDS39" s="0"/>
      <c r="LDT39" s="0"/>
      <c r="LDU39" s="0"/>
      <c r="LDV39" s="0"/>
      <c r="LDW39" s="0"/>
      <c r="LDX39" s="0"/>
      <c r="LDY39" s="0"/>
      <c r="LDZ39" s="0"/>
      <c r="LEA39" s="0"/>
      <c r="LEB39" s="0"/>
      <c r="LEC39" s="0"/>
      <c r="LED39" s="0"/>
      <c r="LEE39" s="0"/>
      <c r="LEF39" s="0"/>
      <c r="LEG39" s="0"/>
      <c r="LEH39" s="0"/>
      <c r="LEI39" s="0"/>
      <c r="LEJ39" s="0"/>
      <c r="LEK39" s="0"/>
      <c r="LEL39" s="0"/>
      <c r="LEM39" s="0"/>
      <c r="LEN39" s="0"/>
      <c r="LEO39" s="0"/>
      <c r="LEP39" s="0"/>
      <c r="LEQ39" s="0"/>
      <c r="LER39" s="0"/>
      <c r="LES39" s="0"/>
      <c r="LET39" s="0"/>
      <c r="LEU39" s="0"/>
      <c r="LEV39" s="0"/>
      <c r="LEW39" s="0"/>
      <c r="LEX39" s="0"/>
      <c r="LEY39" s="0"/>
      <c r="LEZ39" s="0"/>
      <c r="LFA39" s="0"/>
      <c r="LFB39" s="0"/>
      <c r="LFC39" s="0"/>
      <c r="LFD39" s="0"/>
      <c r="LFE39" s="0"/>
      <c r="LFF39" s="0"/>
      <c r="LFG39" s="0"/>
      <c r="LFH39" s="0"/>
      <c r="LFI39" s="0"/>
      <c r="LFJ39" s="0"/>
      <c r="LFK39" s="0"/>
      <c r="LFL39" s="0"/>
      <c r="LFM39" s="0"/>
      <c r="LFN39" s="0"/>
      <c r="LFO39" s="0"/>
      <c r="LFP39" s="0"/>
      <c r="LFQ39" s="0"/>
      <c r="LFR39" s="0"/>
      <c r="LFS39" s="0"/>
      <c r="LFT39" s="0"/>
      <c r="LFU39" s="0"/>
      <c r="LFV39" s="0"/>
      <c r="LFW39" s="0"/>
      <c r="LFX39" s="0"/>
      <c r="LFY39" s="0"/>
      <c r="LFZ39" s="0"/>
      <c r="LGA39" s="0"/>
      <c r="LGB39" s="0"/>
      <c r="LGC39" s="0"/>
      <c r="LGD39" s="0"/>
      <c r="LGE39" s="0"/>
      <c r="LGF39" s="0"/>
      <c r="LGG39" s="0"/>
      <c r="LGH39" s="0"/>
      <c r="LGI39" s="0"/>
      <c r="LGJ39" s="0"/>
      <c r="LGK39" s="0"/>
      <c r="LGL39" s="0"/>
      <c r="LGM39" s="0"/>
      <c r="LGN39" s="0"/>
      <c r="LGO39" s="0"/>
      <c r="LGP39" s="0"/>
      <c r="LGQ39" s="0"/>
      <c r="LGR39" s="0"/>
      <c r="LGS39" s="0"/>
      <c r="LGT39" s="0"/>
      <c r="LGU39" s="0"/>
      <c r="LGV39" s="0"/>
      <c r="LGW39" s="0"/>
      <c r="LGX39" s="0"/>
      <c r="LGY39" s="0"/>
      <c r="LGZ39" s="0"/>
      <c r="LHA39" s="0"/>
      <c r="LHB39" s="0"/>
      <c r="LHC39" s="0"/>
      <c r="LHD39" s="0"/>
      <c r="LHE39" s="0"/>
      <c r="LHF39" s="0"/>
      <c r="LHG39" s="0"/>
      <c r="LHH39" s="0"/>
      <c r="LHI39" s="0"/>
      <c r="LHJ39" s="0"/>
      <c r="LHK39" s="0"/>
      <c r="LHL39" s="0"/>
      <c r="LHM39" s="0"/>
      <c r="LHN39" s="0"/>
      <c r="LHO39" s="0"/>
      <c r="LHP39" s="0"/>
      <c r="LHQ39" s="0"/>
      <c r="LHR39" s="0"/>
      <c r="LHS39" s="0"/>
      <c r="LHT39" s="0"/>
      <c r="LHU39" s="0"/>
      <c r="LHV39" s="0"/>
      <c r="LHW39" s="0"/>
      <c r="LHX39" s="0"/>
      <c r="LHY39" s="0"/>
      <c r="LHZ39" s="0"/>
      <c r="LIA39" s="0"/>
      <c r="LIB39" s="0"/>
      <c r="LIC39" s="0"/>
      <c r="LID39" s="0"/>
      <c r="LIE39" s="0"/>
      <c r="LIF39" s="0"/>
      <c r="LIG39" s="0"/>
      <c r="LIH39" s="0"/>
      <c r="LII39" s="0"/>
      <c r="LIJ39" s="0"/>
      <c r="LIK39" s="0"/>
      <c r="LIL39" s="0"/>
      <c r="LIM39" s="0"/>
      <c r="LIN39" s="0"/>
      <c r="LIO39" s="0"/>
      <c r="LIP39" s="0"/>
      <c r="LIQ39" s="0"/>
      <c r="LIR39" s="0"/>
      <c r="LIS39" s="0"/>
      <c r="LIT39" s="0"/>
      <c r="LIU39" s="0"/>
      <c r="LIV39" s="0"/>
      <c r="LIW39" s="0"/>
      <c r="LIX39" s="0"/>
      <c r="LIY39" s="0"/>
      <c r="LIZ39" s="0"/>
      <c r="LJA39" s="0"/>
      <c r="LJB39" s="0"/>
      <c r="LJC39" s="0"/>
      <c r="LJD39" s="0"/>
      <c r="LJE39" s="0"/>
      <c r="LJF39" s="0"/>
      <c r="LJG39" s="0"/>
      <c r="LJH39" s="0"/>
      <c r="LJI39" s="0"/>
      <c r="LJJ39" s="0"/>
      <c r="LJK39" s="0"/>
      <c r="LJL39" s="0"/>
      <c r="LJM39" s="0"/>
      <c r="LJN39" s="0"/>
      <c r="LJO39" s="0"/>
      <c r="LJP39" s="0"/>
      <c r="LJQ39" s="0"/>
      <c r="LJR39" s="0"/>
      <c r="LJS39" s="0"/>
      <c r="LJT39" s="0"/>
      <c r="LJU39" s="0"/>
      <c r="LJV39" s="0"/>
      <c r="LJW39" s="0"/>
      <c r="LJX39" s="0"/>
      <c r="LJY39" s="0"/>
      <c r="LJZ39" s="0"/>
      <c r="LKA39" s="0"/>
      <c r="LKB39" s="0"/>
      <c r="LKC39" s="0"/>
      <c r="LKD39" s="0"/>
      <c r="LKE39" s="0"/>
      <c r="LKF39" s="0"/>
      <c r="LKG39" s="0"/>
      <c r="LKH39" s="0"/>
      <c r="LKI39" s="0"/>
      <c r="LKJ39" s="0"/>
      <c r="LKK39" s="0"/>
      <c r="LKL39" s="0"/>
      <c r="LKM39" s="0"/>
      <c r="LKN39" s="0"/>
      <c r="LKO39" s="0"/>
      <c r="LKP39" s="0"/>
      <c r="LKQ39" s="0"/>
      <c r="LKR39" s="0"/>
      <c r="LKS39" s="0"/>
      <c r="LKT39" s="0"/>
      <c r="LKU39" s="0"/>
      <c r="LKV39" s="0"/>
      <c r="LKW39" s="0"/>
      <c r="LKX39" s="0"/>
      <c r="LKY39" s="0"/>
      <c r="LKZ39" s="0"/>
      <c r="LLA39" s="0"/>
      <c r="LLB39" s="0"/>
      <c r="LLC39" s="0"/>
      <c r="LLD39" s="0"/>
      <c r="LLE39" s="0"/>
      <c r="LLF39" s="0"/>
      <c r="LLG39" s="0"/>
      <c r="LLH39" s="0"/>
      <c r="LLI39" s="0"/>
      <c r="LLJ39" s="0"/>
      <c r="LLK39" s="0"/>
      <c r="LLL39" s="0"/>
      <c r="LLM39" s="0"/>
      <c r="LLN39" s="0"/>
      <c r="LLO39" s="0"/>
      <c r="LLP39" s="0"/>
      <c r="LLQ39" s="0"/>
      <c r="LLR39" s="0"/>
      <c r="LLS39" s="0"/>
      <c r="LLT39" s="0"/>
      <c r="LLU39" s="0"/>
      <c r="LLV39" s="0"/>
      <c r="LLW39" s="0"/>
      <c r="LLX39" s="0"/>
      <c r="LLY39" s="0"/>
      <c r="LLZ39" s="0"/>
      <c r="LMA39" s="0"/>
      <c r="LMB39" s="0"/>
      <c r="LMC39" s="0"/>
      <c r="LMD39" s="0"/>
      <c r="LME39" s="0"/>
      <c r="LMF39" s="0"/>
      <c r="LMG39" s="0"/>
      <c r="LMH39" s="0"/>
      <c r="LMI39" s="0"/>
      <c r="LMJ39" s="0"/>
      <c r="LMK39" s="0"/>
      <c r="LML39" s="0"/>
      <c r="LMM39" s="0"/>
      <c r="LMN39" s="0"/>
      <c r="LMO39" s="0"/>
      <c r="LMP39" s="0"/>
      <c r="LMQ39" s="0"/>
      <c r="LMR39" s="0"/>
      <c r="LMS39" s="0"/>
      <c r="LMT39" s="0"/>
      <c r="LMU39" s="0"/>
      <c r="LMV39" s="0"/>
      <c r="LMW39" s="0"/>
      <c r="LMX39" s="0"/>
      <c r="LMY39" s="0"/>
      <c r="LMZ39" s="0"/>
      <c r="LNA39" s="0"/>
      <c r="LNB39" s="0"/>
      <c r="LNC39" s="0"/>
      <c r="LND39" s="0"/>
      <c r="LNE39" s="0"/>
      <c r="LNF39" s="0"/>
      <c r="LNG39" s="0"/>
      <c r="LNH39" s="0"/>
      <c r="LNI39" s="0"/>
      <c r="LNJ39" s="0"/>
      <c r="LNK39" s="0"/>
      <c r="LNL39" s="0"/>
      <c r="LNM39" s="0"/>
      <c r="LNN39" s="0"/>
      <c r="LNO39" s="0"/>
      <c r="LNP39" s="0"/>
      <c r="LNQ39" s="0"/>
      <c r="LNR39" s="0"/>
      <c r="LNS39" s="0"/>
      <c r="LNT39" s="0"/>
      <c r="LNU39" s="0"/>
      <c r="LNV39" s="0"/>
      <c r="LNW39" s="0"/>
      <c r="LNX39" s="0"/>
      <c r="LNY39" s="0"/>
      <c r="LNZ39" s="0"/>
      <c r="LOA39" s="0"/>
      <c r="LOB39" s="0"/>
      <c r="LOC39" s="0"/>
      <c r="LOD39" s="0"/>
      <c r="LOE39" s="0"/>
      <c r="LOF39" s="0"/>
      <c r="LOG39" s="0"/>
      <c r="LOH39" s="0"/>
      <c r="LOI39" s="0"/>
      <c r="LOJ39" s="0"/>
      <c r="LOK39" s="0"/>
      <c r="LOL39" s="0"/>
      <c r="LOM39" s="0"/>
      <c r="LON39" s="0"/>
      <c r="LOO39" s="0"/>
      <c r="LOP39" s="0"/>
      <c r="LOQ39" s="0"/>
      <c r="LOR39" s="0"/>
      <c r="LOS39" s="0"/>
      <c r="LOT39" s="0"/>
      <c r="LOU39" s="0"/>
      <c r="LOV39" s="0"/>
      <c r="LOW39" s="0"/>
      <c r="LOX39" s="0"/>
      <c r="LOY39" s="0"/>
      <c r="LOZ39" s="0"/>
      <c r="LPA39" s="0"/>
      <c r="LPB39" s="0"/>
      <c r="LPC39" s="0"/>
      <c r="LPD39" s="0"/>
      <c r="LPE39" s="0"/>
      <c r="LPF39" s="0"/>
      <c r="LPG39" s="0"/>
      <c r="LPH39" s="0"/>
      <c r="LPI39" s="0"/>
      <c r="LPJ39" s="0"/>
      <c r="LPK39" s="0"/>
      <c r="LPL39" s="0"/>
      <c r="LPM39" s="0"/>
      <c r="LPN39" s="0"/>
      <c r="LPO39" s="0"/>
      <c r="LPP39" s="0"/>
      <c r="LPQ39" s="0"/>
      <c r="LPR39" s="0"/>
      <c r="LPS39" s="0"/>
      <c r="LPT39" s="0"/>
      <c r="LPU39" s="0"/>
      <c r="LPV39" s="0"/>
      <c r="LPW39" s="0"/>
      <c r="LPX39" s="0"/>
      <c r="LPY39" s="0"/>
      <c r="LPZ39" s="0"/>
      <c r="LQA39" s="0"/>
      <c r="LQB39" s="0"/>
      <c r="LQC39" s="0"/>
      <c r="LQD39" s="0"/>
      <c r="LQE39" s="0"/>
      <c r="LQF39" s="0"/>
      <c r="LQG39" s="0"/>
      <c r="LQH39" s="0"/>
      <c r="LQI39" s="0"/>
      <c r="LQJ39" s="0"/>
      <c r="LQK39" s="0"/>
      <c r="LQL39" s="0"/>
      <c r="LQM39" s="0"/>
      <c r="LQN39" s="0"/>
      <c r="LQO39" s="0"/>
      <c r="LQP39" s="0"/>
      <c r="LQQ39" s="0"/>
      <c r="LQR39" s="0"/>
      <c r="LQS39" s="0"/>
      <c r="LQT39" s="0"/>
      <c r="LQU39" s="0"/>
      <c r="LQV39" s="0"/>
      <c r="LQW39" s="0"/>
      <c r="LQX39" s="0"/>
      <c r="LQY39" s="0"/>
      <c r="LQZ39" s="0"/>
      <c r="LRA39" s="0"/>
      <c r="LRB39" s="0"/>
      <c r="LRC39" s="0"/>
      <c r="LRD39" s="0"/>
      <c r="LRE39" s="0"/>
      <c r="LRF39" s="0"/>
      <c r="LRG39" s="0"/>
      <c r="LRH39" s="0"/>
      <c r="LRI39" s="0"/>
      <c r="LRJ39" s="0"/>
      <c r="LRK39" s="0"/>
      <c r="LRL39" s="0"/>
      <c r="LRM39" s="0"/>
      <c r="LRN39" s="0"/>
      <c r="LRO39" s="0"/>
      <c r="LRP39" s="0"/>
      <c r="LRQ39" s="0"/>
      <c r="LRR39" s="0"/>
      <c r="LRS39" s="0"/>
      <c r="LRT39" s="0"/>
      <c r="LRU39" s="0"/>
      <c r="LRV39" s="0"/>
      <c r="LRW39" s="0"/>
      <c r="LRX39" s="0"/>
      <c r="LRY39" s="0"/>
      <c r="LRZ39" s="0"/>
      <c r="LSA39" s="0"/>
      <c r="LSB39" s="0"/>
      <c r="LSC39" s="0"/>
      <c r="LSD39" s="0"/>
      <c r="LSE39" s="0"/>
      <c r="LSF39" s="0"/>
      <c r="LSG39" s="0"/>
      <c r="LSH39" s="0"/>
      <c r="LSI39" s="0"/>
      <c r="LSJ39" s="0"/>
      <c r="LSK39" s="0"/>
      <c r="LSL39" s="0"/>
      <c r="LSM39" s="0"/>
      <c r="LSN39" s="0"/>
      <c r="LSO39" s="0"/>
      <c r="LSP39" s="0"/>
      <c r="LSQ39" s="0"/>
      <c r="LSR39" s="0"/>
      <c r="LSS39" s="0"/>
      <c r="LST39" s="0"/>
      <c r="LSU39" s="0"/>
      <c r="LSV39" s="0"/>
      <c r="LSW39" s="0"/>
      <c r="LSX39" s="0"/>
      <c r="LSY39" s="0"/>
      <c r="LSZ39" s="0"/>
      <c r="LTA39" s="0"/>
      <c r="LTB39" s="0"/>
      <c r="LTC39" s="0"/>
      <c r="LTD39" s="0"/>
      <c r="LTE39" s="0"/>
      <c r="LTF39" s="0"/>
      <c r="LTG39" s="0"/>
      <c r="LTH39" s="0"/>
      <c r="LTI39" s="0"/>
      <c r="LTJ39" s="0"/>
      <c r="LTK39" s="0"/>
      <c r="LTL39" s="0"/>
      <c r="LTM39" s="0"/>
      <c r="LTN39" s="0"/>
      <c r="LTO39" s="0"/>
      <c r="LTP39" s="0"/>
      <c r="LTQ39" s="0"/>
      <c r="LTR39" s="0"/>
      <c r="LTS39" s="0"/>
      <c r="LTT39" s="0"/>
      <c r="LTU39" s="0"/>
      <c r="LTV39" s="0"/>
      <c r="LTW39" s="0"/>
      <c r="LTX39" s="0"/>
      <c r="LTY39" s="0"/>
      <c r="LTZ39" s="0"/>
      <c r="LUA39" s="0"/>
      <c r="LUB39" s="0"/>
      <c r="LUC39" s="0"/>
      <c r="LUD39" s="0"/>
      <c r="LUE39" s="0"/>
      <c r="LUF39" s="0"/>
      <c r="LUG39" s="0"/>
      <c r="LUH39" s="0"/>
      <c r="LUI39" s="0"/>
      <c r="LUJ39" s="0"/>
      <c r="LUK39" s="0"/>
      <c r="LUL39" s="0"/>
      <c r="LUM39" s="0"/>
      <c r="LUN39" s="0"/>
      <c r="LUO39" s="0"/>
      <c r="LUP39" s="0"/>
      <c r="LUQ39" s="0"/>
      <c r="LUR39" s="0"/>
      <c r="LUS39" s="0"/>
      <c r="LUT39" s="0"/>
      <c r="LUU39" s="0"/>
      <c r="LUV39" s="0"/>
      <c r="LUW39" s="0"/>
      <c r="LUX39" s="0"/>
      <c r="LUY39" s="0"/>
      <c r="LUZ39" s="0"/>
      <c r="LVA39" s="0"/>
      <c r="LVB39" s="0"/>
      <c r="LVC39" s="0"/>
      <c r="LVD39" s="0"/>
      <c r="LVE39" s="0"/>
      <c r="LVF39" s="0"/>
      <c r="LVG39" s="0"/>
      <c r="LVH39" s="0"/>
      <c r="LVI39" s="0"/>
      <c r="LVJ39" s="0"/>
      <c r="LVK39" s="0"/>
      <c r="LVL39" s="0"/>
      <c r="LVM39" s="0"/>
      <c r="LVN39" s="0"/>
      <c r="LVO39" s="0"/>
      <c r="LVP39" s="0"/>
      <c r="LVQ39" s="0"/>
      <c r="LVR39" s="0"/>
      <c r="LVS39" s="0"/>
      <c r="LVT39" s="0"/>
      <c r="LVU39" s="0"/>
      <c r="LVV39" s="0"/>
      <c r="LVW39" s="0"/>
      <c r="LVX39" s="0"/>
      <c r="LVY39" s="0"/>
      <c r="LVZ39" s="0"/>
      <c r="LWA39" s="0"/>
      <c r="LWB39" s="0"/>
      <c r="LWC39" s="0"/>
      <c r="LWD39" s="0"/>
      <c r="LWE39" s="0"/>
      <c r="LWF39" s="0"/>
      <c r="LWG39" s="0"/>
      <c r="LWH39" s="0"/>
      <c r="LWI39" s="0"/>
      <c r="LWJ39" s="0"/>
      <c r="LWK39" s="0"/>
      <c r="LWL39" s="0"/>
      <c r="LWM39" s="0"/>
      <c r="LWN39" s="0"/>
      <c r="LWO39" s="0"/>
      <c r="LWP39" s="0"/>
      <c r="LWQ39" s="0"/>
      <c r="LWR39" s="0"/>
      <c r="LWS39" s="0"/>
      <c r="LWT39" s="0"/>
      <c r="LWU39" s="0"/>
      <c r="LWV39" s="0"/>
      <c r="LWW39" s="0"/>
      <c r="LWX39" s="0"/>
      <c r="LWY39" s="0"/>
      <c r="LWZ39" s="0"/>
      <c r="LXA39" s="0"/>
      <c r="LXB39" s="0"/>
      <c r="LXC39" s="0"/>
      <c r="LXD39" s="0"/>
      <c r="LXE39" s="0"/>
      <c r="LXF39" s="0"/>
      <c r="LXG39" s="0"/>
      <c r="LXH39" s="0"/>
      <c r="LXI39" s="0"/>
      <c r="LXJ39" s="0"/>
      <c r="LXK39" s="0"/>
      <c r="LXL39" s="0"/>
      <c r="LXM39" s="0"/>
      <c r="LXN39" s="0"/>
      <c r="LXO39" s="0"/>
      <c r="LXP39" s="0"/>
      <c r="LXQ39" s="0"/>
      <c r="LXR39" s="0"/>
      <c r="LXS39" s="0"/>
      <c r="LXT39" s="0"/>
      <c r="LXU39" s="0"/>
      <c r="LXV39" s="0"/>
      <c r="LXW39" s="0"/>
      <c r="LXX39" s="0"/>
      <c r="LXY39" s="0"/>
      <c r="LXZ39" s="0"/>
      <c r="LYA39" s="0"/>
      <c r="LYB39" s="0"/>
      <c r="LYC39" s="0"/>
      <c r="LYD39" s="0"/>
      <c r="LYE39" s="0"/>
      <c r="LYF39" s="0"/>
      <c r="LYG39" s="0"/>
      <c r="LYH39" s="0"/>
      <c r="LYI39" s="0"/>
      <c r="LYJ39" s="0"/>
      <c r="LYK39" s="0"/>
      <c r="LYL39" s="0"/>
      <c r="LYM39" s="0"/>
      <c r="LYN39" s="0"/>
      <c r="LYO39" s="0"/>
      <c r="LYP39" s="0"/>
      <c r="LYQ39" s="0"/>
      <c r="LYR39" s="0"/>
      <c r="LYS39" s="0"/>
      <c r="LYT39" s="0"/>
      <c r="LYU39" s="0"/>
      <c r="LYV39" s="0"/>
      <c r="LYW39" s="0"/>
      <c r="LYX39" s="0"/>
      <c r="LYY39" s="0"/>
      <c r="LYZ39" s="0"/>
      <c r="LZA39" s="0"/>
      <c r="LZB39" s="0"/>
      <c r="LZC39" s="0"/>
      <c r="LZD39" s="0"/>
      <c r="LZE39" s="0"/>
      <c r="LZF39" s="0"/>
      <c r="LZG39" s="0"/>
      <c r="LZH39" s="0"/>
      <c r="LZI39" s="0"/>
      <c r="LZJ39" s="0"/>
      <c r="LZK39" s="0"/>
      <c r="LZL39" s="0"/>
      <c r="LZM39" s="0"/>
      <c r="LZN39" s="0"/>
      <c r="LZO39" s="0"/>
      <c r="LZP39" s="0"/>
      <c r="LZQ39" s="0"/>
      <c r="LZR39" s="0"/>
      <c r="LZS39" s="0"/>
      <c r="LZT39" s="0"/>
      <c r="LZU39" s="0"/>
      <c r="LZV39" s="0"/>
      <c r="LZW39" s="0"/>
      <c r="LZX39" s="0"/>
      <c r="LZY39" s="0"/>
      <c r="LZZ39" s="0"/>
      <c r="MAA39" s="0"/>
      <c r="MAB39" s="0"/>
      <c r="MAC39" s="0"/>
      <c r="MAD39" s="0"/>
      <c r="MAE39" s="0"/>
      <c r="MAF39" s="0"/>
      <c r="MAG39" s="0"/>
      <c r="MAH39" s="0"/>
      <c r="MAI39" s="0"/>
      <c r="MAJ39" s="0"/>
      <c r="MAK39" s="0"/>
      <c r="MAL39" s="0"/>
      <c r="MAM39" s="0"/>
      <c r="MAN39" s="0"/>
      <c r="MAO39" s="0"/>
      <c r="MAP39" s="0"/>
      <c r="MAQ39" s="0"/>
      <c r="MAR39" s="0"/>
      <c r="MAS39" s="0"/>
      <c r="MAT39" s="0"/>
      <c r="MAU39" s="0"/>
      <c r="MAV39" s="0"/>
      <c r="MAW39" s="0"/>
      <c r="MAX39" s="0"/>
      <c r="MAY39" s="0"/>
      <c r="MAZ39" s="0"/>
      <c r="MBA39" s="0"/>
      <c r="MBB39" s="0"/>
      <c r="MBC39" s="0"/>
      <c r="MBD39" s="0"/>
      <c r="MBE39" s="0"/>
      <c r="MBF39" s="0"/>
      <c r="MBG39" s="0"/>
      <c r="MBH39" s="0"/>
      <c r="MBI39" s="0"/>
      <c r="MBJ39" s="0"/>
      <c r="MBK39" s="0"/>
      <c r="MBL39" s="0"/>
      <c r="MBM39" s="0"/>
      <c r="MBN39" s="0"/>
      <c r="MBO39" s="0"/>
      <c r="MBP39" s="0"/>
      <c r="MBQ39" s="0"/>
      <c r="MBR39" s="0"/>
      <c r="MBS39" s="0"/>
      <c r="MBT39" s="0"/>
      <c r="MBU39" s="0"/>
      <c r="MBV39" s="0"/>
      <c r="MBW39" s="0"/>
      <c r="MBX39" s="0"/>
      <c r="MBY39" s="0"/>
      <c r="MBZ39" s="0"/>
      <c r="MCA39" s="0"/>
      <c r="MCB39" s="0"/>
      <c r="MCC39" s="0"/>
      <c r="MCD39" s="0"/>
      <c r="MCE39" s="0"/>
      <c r="MCF39" s="0"/>
      <c r="MCG39" s="0"/>
      <c r="MCH39" s="0"/>
      <c r="MCI39" s="0"/>
      <c r="MCJ39" s="0"/>
      <c r="MCK39" s="0"/>
      <c r="MCL39" s="0"/>
      <c r="MCM39" s="0"/>
      <c r="MCN39" s="0"/>
      <c r="MCO39" s="0"/>
      <c r="MCP39" s="0"/>
      <c r="MCQ39" s="0"/>
      <c r="MCR39" s="0"/>
      <c r="MCS39" s="0"/>
      <c r="MCT39" s="0"/>
      <c r="MCU39" s="0"/>
      <c r="MCV39" s="0"/>
      <c r="MCW39" s="0"/>
      <c r="MCX39" s="0"/>
      <c r="MCY39" s="0"/>
      <c r="MCZ39" s="0"/>
      <c r="MDA39" s="0"/>
      <c r="MDB39" s="0"/>
      <c r="MDC39" s="0"/>
      <c r="MDD39" s="0"/>
      <c r="MDE39" s="0"/>
      <c r="MDF39" s="0"/>
      <c r="MDG39" s="0"/>
      <c r="MDH39" s="0"/>
      <c r="MDI39" s="0"/>
      <c r="MDJ39" s="0"/>
      <c r="MDK39" s="0"/>
      <c r="MDL39" s="0"/>
      <c r="MDM39" s="0"/>
      <c r="MDN39" s="0"/>
      <c r="MDO39" s="0"/>
      <c r="MDP39" s="0"/>
      <c r="MDQ39" s="0"/>
      <c r="MDR39" s="0"/>
      <c r="MDS39" s="0"/>
      <c r="MDT39" s="0"/>
      <c r="MDU39" s="0"/>
      <c r="MDV39" s="0"/>
      <c r="MDW39" s="0"/>
      <c r="MDX39" s="0"/>
      <c r="MDY39" s="0"/>
      <c r="MDZ39" s="0"/>
      <c r="MEA39" s="0"/>
      <c r="MEB39" s="0"/>
      <c r="MEC39" s="0"/>
      <c r="MED39" s="0"/>
      <c r="MEE39" s="0"/>
      <c r="MEF39" s="0"/>
      <c r="MEG39" s="0"/>
      <c r="MEH39" s="0"/>
      <c r="MEI39" s="0"/>
      <c r="MEJ39" s="0"/>
      <c r="MEK39" s="0"/>
      <c r="MEL39" s="0"/>
      <c r="MEM39" s="0"/>
      <c r="MEN39" s="0"/>
      <c r="MEO39" s="0"/>
      <c r="MEP39" s="0"/>
      <c r="MEQ39" s="0"/>
      <c r="MER39" s="0"/>
      <c r="MES39" s="0"/>
      <c r="MET39" s="0"/>
      <c r="MEU39" s="0"/>
      <c r="MEV39" s="0"/>
      <c r="MEW39" s="0"/>
      <c r="MEX39" s="0"/>
      <c r="MEY39" s="0"/>
      <c r="MEZ39" s="0"/>
      <c r="MFA39" s="0"/>
      <c r="MFB39" s="0"/>
      <c r="MFC39" s="0"/>
      <c r="MFD39" s="0"/>
      <c r="MFE39" s="0"/>
      <c r="MFF39" s="0"/>
      <c r="MFG39" s="0"/>
      <c r="MFH39" s="0"/>
      <c r="MFI39" s="0"/>
      <c r="MFJ39" s="0"/>
      <c r="MFK39" s="0"/>
      <c r="MFL39" s="0"/>
      <c r="MFM39" s="0"/>
      <c r="MFN39" s="0"/>
      <c r="MFO39" s="0"/>
      <c r="MFP39" s="0"/>
      <c r="MFQ39" s="0"/>
      <c r="MFR39" s="0"/>
      <c r="MFS39" s="0"/>
      <c r="MFT39" s="0"/>
      <c r="MFU39" s="0"/>
      <c r="MFV39" s="0"/>
      <c r="MFW39" s="0"/>
      <c r="MFX39" s="0"/>
      <c r="MFY39" s="0"/>
      <c r="MFZ39" s="0"/>
      <c r="MGA39" s="0"/>
      <c r="MGB39" s="0"/>
      <c r="MGC39" s="0"/>
      <c r="MGD39" s="0"/>
      <c r="MGE39" s="0"/>
      <c r="MGF39" s="0"/>
      <c r="MGG39" s="0"/>
      <c r="MGH39" s="0"/>
      <c r="MGI39" s="0"/>
      <c r="MGJ39" s="0"/>
      <c r="MGK39" s="0"/>
      <c r="MGL39" s="0"/>
      <c r="MGM39" s="0"/>
      <c r="MGN39" s="0"/>
      <c r="MGO39" s="0"/>
      <c r="MGP39" s="0"/>
      <c r="MGQ39" s="0"/>
      <c r="MGR39" s="0"/>
      <c r="MGS39" s="0"/>
      <c r="MGT39" s="0"/>
      <c r="MGU39" s="0"/>
      <c r="MGV39" s="0"/>
      <c r="MGW39" s="0"/>
      <c r="MGX39" s="0"/>
      <c r="MGY39" s="0"/>
      <c r="MGZ39" s="0"/>
      <c r="MHA39" s="0"/>
      <c r="MHB39" s="0"/>
      <c r="MHC39" s="0"/>
      <c r="MHD39" s="0"/>
      <c r="MHE39" s="0"/>
      <c r="MHF39" s="0"/>
      <c r="MHG39" s="0"/>
      <c r="MHH39" s="0"/>
      <c r="MHI39" s="0"/>
      <c r="MHJ39" s="0"/>
      <c r="MHK39" s="0"/>
      <c r="MHL39" s="0"/>
      <c r="MHM39" s="0"/>
      <c r="MHN39" s="0"/>
      <c r="MHO39" s="0"/>
      <c r="MHP39" s="0"/>
      <c r="MHQ39" s="0"/>
      <c r="MHR39" s="0"/>
      <c r="MHS39" s="0"/>
      <c r="MHT39" s="0"/>
      <c r="MHU39" s="0"/>
      <c r="MHV39" s="0"/>
      <c r="MHW39" s="0"/>
      <c r="MHX39" s="0"/>
      <c r="MHY39" s="0"/>
      <c r="MHZ39" s="0"/>
      <c r="MIA39" s="0"/>
      <c r="MIB39" s="0"/>
      <c r="MIC39" s="0"/>
      <c r="MID39" s="0"/>
      <c r="MIE39" s="0"/>
      <c r="MIF39" s="0"/>
      <c r="MIG39" s="0"/>
      <c r="MIH39" s="0"/>
      <c r="MII39" s="0"/>
      <c r="MIJ39" s="0"/>
      <c r="MIK39" s="0"/>
      <c r="MIL39" s="0"/>
      <c r="MIM39" s="0"/>
      <c r="MIN39" s="0"/>
      <c r="MIO39" s="0"/>
      <c r="MIP39" s="0"/>
      <c r="MIQ39" s="0"/>
      <c r="MIR39" s="0"/>
      <c r="MIS39" s="0"/>
      <c r="MIT39" s="0"/>
      <c r="MIU39" s="0"/>
      <c r="MIV39" s="0"/>
      <c r="MIW39" s="0"/>
      <c r="MIX39" s="0"/>
      <c r="MIY39" s="0"/>
      <c r="MIZ39" s="0"/>
      <c r="MJA39" s="0"/>
      <c r="MJB39" s="0"/>
      <c r="MJC39" s="0"/>
      <c r="MJD39" s="0"/>
      <c r="MJE39" s="0"/>
      <c r="MJF39" s="0"/>
      <c r="MJG39" s="0"/>
      <c r="MJH39" s="0"/>
      <c r="MJI39" s="0"/>
      <c r="MJJ39" s="0"/>
      <c r="MJK39" s="0"/>
      <c r="MJL39" s="0"/>
      <c r="MJM39" s="0"/>
      <c r="MJN39" s="0"/>
      <c r="MJO39" s="0"/>
      <c r="MJP39" s="0"/>
      <c r="MJQ39" s="0"/>
      <c r="MJR39" s="0"/>
      <c r="MJS39" s="0"/>
      <c r="MJT39" s="0"/>
      <c r="MJU39" s="0"/>
      <c r="MJV39" s="0"/>
      <c r="MJW39" s="0"/>
      <c r="MJX39" s="0"/>
      <c r="MJY39" s="0"/>
      <c r="MJZ39" s="0"/>
      <c r="MKA39" s="0"/>
      <c r="MKB39" s="0"/>
      <c r="MKC39" s="0"/>
      <c r="MKD39" s="0"/>
      <c r="MKE39" s="0"/>
      <c r="MKF39" s="0"/>
      <c r="MKG39" s="0"/>
      <c r="MKH39" s="0"/>
      <c r="MKI39" s="0"/>
      <c r="MKJ39" s="0"/>
      <c r="MKK39" s="0"/>
      <c r="MKL39" s="0"/>
      <c r="MKM39" s="0"/>
      <c r="MKN39" s="0"/>
      <c r="MKO39" s="0"/>
      <c r="MKP39" s="0"/>
      <c r="MKQ39" s="0"/>
      <c r="MKR39" s="0"/>
      <c r="MKS39" s="0"/>
      <c r="MKT39" s="0"/>
      <c r="MKU39" s="0"/>
      <c r="MKV39" s="0"/>
      <c r="MKW39" s="0"/>
      <c r="MKX39" s="0"/>
      <c r="MKY39" s="0"/>
      <c r="MKZ39" s="0"/>
      <c r="MLA39" s="0"/>
      <c r="MLB39" s="0"/>
      <c r="MLC39" s="0"/>
      <c r="MLD39" s="0"/>
      <c r="MLE39" s="0"/>
      <c r="MLF39" s="0"/>
      <c r="MLG39" s="0"/>
      <c r="MLH39" s="0"/>
      <c r="MLI39" s="0"/>
      <c r="MLJ39" s="0"/>
      <c r="MLK39" s="0"/>
      <c r="MLL39" s="0"/>
      <c r="MLM39" s="0"/>
      <c r="MLN39" s="0"/>
      <c r="MLO39" s="0"/>
      <c r="MLP39" s="0"/>
      <c r="MLQ39" s="0"/>
      <c r="MLR39" s="0"/>
      <c r="MLS39" s="0"/>
      <c r="MLT39" s="0"/>
      <c r="MLU39" s="0"/>
      <c r="MLV39" s="0"/>
      <c r="MLW39" s="0"/>
      <c r="MLX39" s="0"/>
      <c r="MLY39" s="0"/>
      <c r="MLZ39" s="0"/>
      <c r="MMA39" s="0"/>
      <c r="MMB39" s="0"/>
      <c r="MMC39" s="0"/>
      <c r="MMD39" s="0"/>
      <c r="MME39" s="0"/>
      <c r="MMF39" s="0"/>
      <c r="MMG39" s="0"/>
      <c r="MMH39" s="0"/>
      <c r="MMI39" s="0"/>
      <c r="MMJ39" s="0"/>
      <c r="MMK39" s="0"/>
      <c r="MML39" s="0"/>
      <c r="MMM39" s="0"/>
      <c r="MMN39" s="0"/>
      <c r="MMO39" s="0"/>
      <c r="MMP39" s="0"/>
      <c r="MMQ39" s="0"/>
      <c r="MMR39" s="0"/>
      <c r="MMS39" s="0"/>
      <c r="MMT39" s="0"/>
      <c r="MMU39" s="0"/>
      <c r="MMV39" s="0"/>
      <c r="MMW39" s="0"/>
      <c r="MMX39" s="0"/>
      <c r="MMY39" s="0"/>
      <c r="MMZ39" s="0"/>
      <c r="MNA39" s="0"/>
      <c r="MNB39" s="0"/>
      <c r="MNC39" s="0"/>
      <c r="MND39" s="0"/>
      <c r="MNE39" s="0"/>
      <c r="MNF39" s="0"/>
      <c r="MNG39" s="0"/>
      <c r="MNH39" s="0"/>
      <c r="MNI39" s="0"/>
      <c r="MNJ39" s="0"/>
      <c r="MNK39" s="0"/>
      <c r="MNL39" s="0"/>
      <c r="MNM39" s="0"/>
      <c r="MNN39" s="0"/>
      <c r="MNO39" s="0"/>
      <c r="MNP39" s="0"/>
      <c r="MNQ39" s="0"/>
      <c r="MNR39" s="0"/>
      <c r="MNS39" s="0"/>
      <c r="MNT39" s="0"/>
      <c r="MNU39" s="0"/>
      <c r="MNV39" s="0"/>
      <c r="MNW39" s="0"/>
      <c r="MNX39" s="0"/>
      <c r="MNY39" s="0"/>
      <c r="MNZ39" s="0"/>
      <c r="MOA39" s="0"/>
      <c r="MOB39" s="0"/>
      <c r="MOC39" s="0"/>
      <c r="MOD39" s="0"/>
      <c r="MOE39" s="0"/>
      <c r="MOF39" s="0"/>
      <c r="MOG39" s="0"/>
      <c r="MOH39" s="0"/>
      <c r="MOI39" s="0"/>
      <c r="MOJ39" s="0"/>
      <c r="MOK39" s="0"/>
      <c r="MOL39" s="0"/>
      <c r="MOM39" s="0"/>
      <c r="MON39" s="0"/>
      <c r="MOO39" s="0"/>
      <c r="MOP39" s="0"/>
      <c r="MOQ39" s="0"/>
      <c r="MOR39" s="0"/>
      <c r="MOS39" s="0"/>
      <c r="MOT39" s="0"/>
      <c r="MOU39" s="0"/>
      <c r="MOV39" s="0"/>
      <c r="MOW39" s="0"/>
      <c r="MOX39" s="0"/>
      <c r="MOY39" s="0"/>
      <c r="MOZ39" s="0"/>
      <c r="MPA39" s="0"/>
      <c r="MPB39" s="0"/>
      <c r="MPC39" s="0"/>
      <c r="MPD39" s="0"/>
      <c r="MPE39" s="0"/>
      <c r="MPF39" s="0"/>
      <c r="MPG39" s="0"/>
      <c r="MPH39" s="0"/>
      <c r="MPI39" s="0"/>
      <c r="MPJ39" s="0"/>
      <c r="MPK39" s="0"/>
      <c r="MPL39" s="0"/>
      <c r="MPM39" s="0"/>
      <c r="MPN39" s="0"/>
      <c r="MPO39" s="0"/>
      <c r="MPP39" s="0"/>
      <c r="MPQ39" s="0"/>
      <c r="MPR39" s="0"/>
      <c r="MPS39" s="0"/>
      <c r="MPT39" s="0"/>
      <c r="MPU39" s="0"/>
      <c r="MPV39" s="0"/>
      <c r="MPW39" s="0"/>
      <c r="MPX39" s="0"/>
      <c r="MPY39" s="0"/>
      <c r="MPZ39" s="0"/>
      <c r="MQA39" s="0"/>
      <c r="MQB39" s="0"/>
      <c r="MQC39" s="0"/>
      <c r="MQD39" s="0"/>
      <c r="MQE39" s="0"/>
      <c r="MQF39" s="0"/>
      <c r="MQG39" s="0"/>
      <c r="MQH39" s="0"/>
      <c r="MQI39" s="0"/>
      <c r="MQJ39" s="0"/>
      <c r="MQK39" s="0"/>
      <c r="MQL39" s="0"/>
      <c r="MQM39" s="0"/>
      <c r="MQN39" s="0"/>
      <c r="MQO39" s="0"/>
      <c r="MQP39" s="0"/>
      <c r="MQQ39" s="0"/>
      <c r="MQR39" s="0"/>
      <c r="MQS39" s="0"/>
      <c r="MQT39" s="0"/>
      <c r="MQU39" s="0"/>
      <c r="MQV39" s="0"/>
      <c r="MQW39" s="0"/>
      <c r="MQX39" s="0"/>
      <c r="MQY39" s="0"/>
      <c r="MQZ39" s="0"/>
      <c r="MRA39" s="0"/>
      <c r="MRB39" s="0"/>
      <c r="MRC39" s="0"/>
      <c r="MRD39" s="0"/>
      <c r="MRE39" s="0"/>
      <c r="MRF39" s="0"/>
      <c r="MRG39" s="0"/>
      <c r="MRH39" s="0"/>
      <c r="MRI39" s="0"/>
      <c r="MRJ39" s="0"/>
      <c r="MRK39" s="0"/>
      <c r="MRL39" s="0"/>
      <c r="MRM39" s="0"/>
      <c r="MRN39" s="0"/>
      <c r="MRO39" s="0"/>
      <c r="MRP39" s="0"/>
      <c r="MRQ39" s="0"/>
      <c r="MRR39" s="0"/>
      <c r="MRS39" s="0"/>
      <c r="MRT39" s="0"/>
      <c r="MRU39" s="0"/>
      <c r="MRV39" s="0"/>
      <c r="MRW39" s="0"/>
      <c r="MRX39" s="0"/>
      <c r="MRY39" s="0"/>
      <c r="MRZ39" s="0"/>
      <c r="MSA39" s="0"/>
      <c r="MSB39" s="0"/>
      <c r="MSC39" s="0"/>
      <c r="MSD39" s="0"/>
      <c r="MSE39" s="0"/>
      <c r="MSF39" s="0"/>
      <c r="MSG39" s="0"/>
      <c r="MSH39" s="0"/>
      <c r="MSI39" s="0"/>
      <c r="MSJ39" s="0"/>
      <c r="MSK39" s="0"/>
      <c r="MSL39" s="0"/>
      <c r="MSM39" s="0"/>
      <c r="MSN39" s="0"/>
      <c r="MSO39" s="0"/>
      <c r="MSP39" s="0"/>
      <c r="MSQ39" s="0"/>
      <c r="MSR39" s="0"/>
      <c r="MSS39" s="0"/>
      <c r="MST39" s="0"/>
      <c r="MSU39" s="0"/>
      <c r="MSV39" s="0"/>
      <c r="MSW39" s="0"/>
      <c r="MSX39" s="0"/>
      <c r="MSY39" s="0"/>
      <c r="MSZ39" s="0"/>
      <c r="MTA39" s="0"/>
      <c r="MTB39" s="0"/>
      <c r="MTC39" s="0"/>
      <c r="MTD39" s="0"/>
      <c r="MTE39" s="0"/>
      <c r="MTF39" s="0"/>
      <c r="MTG39" s="0"/>
      <c r="MTH39" s="0"/>
      <c r="MTI39" s="0"/>
      <c r="MTJ39" s="0"/>
      <c r="MTK39" s="0"/>
      <c r="MTL39" s="0"/>
      <c r="MTM39" s="0"/>
      <c r="MTN39" s="0"/>
      <c r="MTO39" s="0"/>
      <c r="MTP39" s="0"/>
      <c r="MTQ39" s="0"/>
      <c r="MTR39" s="0"/>
      <c r="MTS39" s="0"/>
      <c r="MTT39" s="0"/>
      <c r="MTU39" s="0"/>
      <c r="MTV39" s="0"/>
      <c r="MTW39" s="0"/>
      <c r="MTX39" s="0"/>
      <c r="MTY39" s="0"/>
      <c r="MTZ39" s="0"/>
      <c r="MUA39" s="0"/>
      <c r="MUB39" s="0"/>
      <c r="MUC39" s="0"/>
      <c r="MUD39" s="0"/>
      <c r="MUE39" s="0"/>
      <c r="MUF39" s="0"/>
      <c r="MUG39" s="0"/>
      <c r="MUH39" s="0"/>
      <c r="MUI39" s="0"/>
      <c r="MUJ39" s="0"/>
      <c r="MUK39" s="0"/>
      <c r="MUL39" s="0"/>
      <c r="MUM39" s="0"/>
      <c r="MUN39" s="0"/>
      <c r="MUO39" s="0"/>
      <c r="MUP39" s="0"/>
      <c r="MUQ39" s="0"/>
      <c r="MUR39" s="0"/>
      <c r="MUS39" s="0"/>
      <c r="MUT39" s="0"/>
      <c r="MUU39" s="0"/>
      <c r="MUV39" s="0"/>
      <c r="MUW39" s="0"/>
      <c r="MUX39" s="0"/>
      <c r="MUY39" s="0"/>
      <c r="MUZ39" s="0"/>
      <c r="MVA39" s="0"/>
      <c r="MVB39" s="0"/>
      <c r="MVC39" s="0"/>
      <c r="MVD39" s="0"/>
      <c r="MVE39" s="0"/>
      <c r="MVF39" s="0"/>
      <c r="MVG39" s="0"/>
      <c r="MVH39" s="0"/>
      <c r="MVI39" s="0"/>
      <c r="MVJ39" s="0"/>
      <c r="MVK39" s="0"/>
      <c r="MVL39" s="0"/>
      <c r="MVM39" s="0"/>
      <c r="MVN39" s="0"/>
      <c r="MVO39" s="0"/>
      <c r="MVP39" s="0"/>
      <c r="MVQ39" s="0"/>
      <c r="MVR39" s="0"/>
      <c r="MVS39" s="0"/>
      <c r="MVT39" s="0"/>
      <c r="MVU39" s="0"/>
      <c r="MVV39" s="0"/>
      <c r="MVW39" s="0"/>
      <c r="MVX39" s="0"/>
      <c r="MVY39" s="0"/>
      <c r="MVZ39" s="0"/>
      <c r="MWA39" s="0"/>
      <c r="MWB39" s="0"/>
      <c r="MWC39" s="0"/>
      <c r="MWD39" s="0"/>
      <c r="MWE39" s="0"/>
      <c r="MWF39" s="0"/>
      <c r="MWG39" s="0"/>
      <c r="MWH39" s="0"/>
      <c r="MWI39" s="0"/>
      <c r="MWJ39" s="0"/>
      <c r="MWK39" s="0"/>
      <c r="MWL39" s="0"/>
      <c r="MWM39" s="0"/>
      <c r="MWN39" s="0"/>
      <c r="MWO39" s="0"/>
      <c r="MWP39" s="0"/>
      <c r="MWQ39" s="0"/>
      <c r="MWR39" s="0"/>
      <c r="MWS39" s="0"/>
      <c r="MWT39" s="0"/>
      <c r="MWU39" s="0"/>
      <c r="MWV39" s="0"/>
      <c r="MWW39" s="0"/>
      <c r="MWX39" s="0"/>
      <c r="MWY39" s="0"/>
      <c r="MWZ39" s="0"/>
      <c r="MXA39" s="0"/>
      <c r="MXB39" s="0"/>
      <c r="MXC39" s="0"/>
      <c r="MXD39" s="0"/>
      <c r="MXE39" s="0"/>
      <c r="MXF39" s="0"/>
      <c r="MXG39" s="0"/>
      <c r="MXH39" s="0"/>
      <c r="MXI39" s="0"/>
      <c r="MXJ39" s="0"/>
      <c r="MXK39" s="0"/>
      <c r="MXL39" s="0"/>
      <c r="MXM39" s="0"/>
      <c r="MXN39" s="0"/>
      <c r="MXO39" s="0"/>
      <c r="MXP39" s="0"/>
      <c r="MXQ39" s="0"/>
      <c r="MXR39" s="0"/>
      <c r="MXS39" s="0"/>
      <c r="MXT39" s="0"/>
      <c r="MXU39" s="0"/>
      <c r="MXV39" s="0"/>
      <c r="MXW39" s="0"/>
      <c r="MXX39" s="0"/>
      <c r="MXY39" s="0"/>
      <c r="MXZ39" s="0"/>
      <c r="MYA39" s="0"/>
      <c r="MYB39" s="0"/>
      <c r="MYC39" s="0"/>
      <c r="MYD39" s="0"/>
      <c r="MYE39" s="0"/>
      <c r="MYF39" s="0"/>
      <c r="MYG39" s="0"/>
      <c r="MYH39" s="0"/>
      <c r="MYI39" s="0"/>
      <c r="MYJ39" s="0"/>
      <c r="MYK39" s="0"/>
      <c r="MYL39" s="0"/>
      <c r="MYM39" s="0"/>
      <c r="MYN39" s="0"/>
      <c r="MYO39" s="0"/>
      <c r="MYP39" s="0"/>
      <c r="MYQ39" s="0"/>
      <c r="MYR39" s="0"/>
      <c r="MYS39" s="0"/>
      <c r="MYT39" s="0"/>
      <c r="MYU39" s="0"/>
      <c r="MYV39" s="0"/>
      <c r="MYW39" s="0"/>
      <c r="MYX39" s="0"/>
      <c r="MYY39" s="0"/>
      <c r="MYZ39" s="0"/>
      <c r="MZA39" s="0"/>
      <c r="MZB39" s="0"/>
      <c r="MZC39" s="0"/>
      <c r="MZD39" s="0"/>
      <c r="MZE39" s="0"/>
      <c r="MZF39" s="0"/>
      <c r="MZG39" s="0"/>
      <c r="MZH39" s="0"/>
      <c r="MZI39" s="0"/>
      <c r="MZJ39" s="0"/>
      <c r="MZK39" s="0"/>
      <c r="MZL39" s="0"/>
      <c r="MZM39" s="0"/>
      <c r="MZN39" s="0"/>
      <c r="MZO39" s="0"/>
      <c r="MZP39" s="0"/>
      <c r="MZQ39" s="0"/>
      <c r="MZR39" s="0"/>
      <c r="MZS39" s="0"/>
      <c r="MZT39" s="0"/>
      <c r="MZU39" s="0"/>
      <c r="MZV39" s="0"/>
      <c r="MZW39" s="0"/>
      <c r="MZX39" s="0"/>
      <c r="MZY39" s="0"/>
      <c r="MZZ39" s="0"/>
      <c r="NAA39" s="0"/>
      <c r="NAB39" s="0"/>
      <c r="NAC39" s="0"/>
      <c r="NAD39" s="0"/>
      <c r="NAE39" s="0"/>
      <c r="NAF39" s="0"/>
      <c r="NAG39" s="0"/>
      <c r="NAH39" s="0"/>
      <c r="NAI39" s="0"/>
      <c r="NAJ39" s="0"/>
      <c r="NAK39" s="0"/>
      <c r="NAL39" s="0"/>
      <c r="NAM39" s="0"/>
      <c r="NAN39" s="0"/>
      <c r="NAO39" s="0"/>
      <c r="NAP39" s="0"/>
      <c r="NAQ39" s="0"/>
      <c r="NAR39" s="0"/>
      <c r="NAS39" s="0"/>
      <c r="NAT39" s="0"/>
      <c r="NAU39" s="0"/>
      <c r="NAV39" s="0"/>
      <c r="NAW39" s="0"/>
      <c r="NAX39" s="0"/>
      <c r="NAY39" s="0"/>
      <c r="NAZ39" s="0"/>
      <c r="NBA39" s="0"/>
      <c r="NBB39" s="0"/>
      <c r="NBC39" s="0"/>
      <c r="NBD39" s="0"/>
      <c r="NBE39" s="0"/>
      <c r="NBF39" s="0"/>
      <c r="NBG39" s="0"/>
      <c r="NBH39" s="0"/>
      <c r="NBI39" s="0"/>
      <c r="NBJ39" s="0"/>
      <c r="NBK39" s="0"/>
      <c r="NBL39" s="0"/>
      <c r="NBM39" s="0"/>
      <c r="NBN39" s="0"/>
      <c r="NBO39" s="0"/>
      <c r="NBP39" s="0"/>
      <c r="NBQ39" s="0"/>
      <c r="NBR39" s="0"/>
      <c r="NBS39" s="0"/>
      <c r="NBT39" s="0"/>
      <c r="NBU39" s="0"/>
      <c r="NBV39" s="0"/>
      <c r="NBW39" s="0"/>
      <c r="NBX39" s="0"/>
      <c r="NBY39" s="0"/>
      <c r="NBZ39" s="0"/>
      <c r="NCA39" s="0"/>
      <c r="NCB39" s="0"/>
      <c r="NCC39" s="0"/>
      <c r="NCD39" s="0"/>
      <c r="NCE39" s="0"/>
      <c r="NCF39" s="0"/>
      <c r="NCG39" s="0"/>
      <c r="NCH39" s="0"/>
      <c r="NCI39" s="0"/>
      <c r="NCJ39" s="0"/>
      <c r="NCK39" s="0"/>
      <c r="NCL39" s="0"/>
      <c r="NCM39" s="0"/>
      <c r="NCN39" s="0"/>
      <c r="NCO39" s="0"/>
      <c r="NCP39" s="0"/>
      <c r="NCQ39" s="0"/>
      <c r="NCR39" s="0"/>
      <c r="NCS39" s="0"/>
      <c r="NCT39" s="0"/>
      <c r="NCU39" s="0"/>
      <c r="NCV39" s="0"/>
      <c r="NCW39" s="0"/>
      <c r="NCX39" s="0"/>
      <c r="NCY39" s="0"/>
      <c r="NCZ39" s="0"/>
      <c r="NDA39" s="0"/>
      <c r="NDB39" s="0"/>
      <c r="NDC39" s="0"/>
      <c r="NDD39" s="0"/>
      <c r="NDE39" s="0"/>
      <c r="NDF39" s="0"/>
      <c r="NDG39" s="0"/>
      <c r="NDH39" s="0"/>
      <c r="NDI39" s="0"/>
      <c r="NDJ39" s="0"/>
      <c r="NDK39" s="0"/>
      <c r="NDL39" s="0"/>
      <c r="NDM39" s="0"/>
      <c r="NDN39" s="0"/>
      <c r="NDO39" s="0"/>
      <c r="NDP39" s="0"/>
      <c r="NDQ39" s="0"/>
      <c r="NDR39" s="0"/>
      <c r="NDS39" s="0"/>
      <c r="NDT39" s="0"/>
      <c r="NDU39" s="0"/>
      <c r="NDV39" s="0"/>
      <c r="NDW39" s="0"/>
      <c r="NDX39" s="0"/>
      <c r="NDY39" s="0"/>
      <c r="NDZ39" s="0"/>
      <c r="NEA39" s="0"/>
      <c r="NEB39" s="0"/>
      <c r="NEC39" s="0"/>
      <c r="NED39" s="0"/>
      <c r="NEE39" s="0"/>
      <c r="NEF39" s="0"/>
      <c r="NEG39" s="0"/>
      <c r="NEH39" s="0"/>
      <c r="NEI39" s="0"/>
      <c r="NEJ39" s="0"/>
      <c r="NEK39" s="0"/>
      <c r="NEL39" s="0"/>
      <c r="NEM39" s="0"/>
      <c r="NEN39" s="0"/>
      <c r="NEO39" s="0"/>
      <c r="NEP39" s="0"/>
      <c r="NEQ39" s="0"/>
      <c r="NER39" s="0"/>
      <c r="NES39" s="0"/>
      <c r="NET39" s="0"/>
      <c r="NEU39" s="0"/>
      <c r="NEV39" s="0"/>
      <c r="NEW39" s="0"/>
      <c r="NEX39" s="0"/>
      <c r="NEY39" s="0"/>
      <c r="NEZ39" s="0"/>
      <c r="NFA39" s="0"/>
      <c r="NFB39" s="0"/>
      <c r="NFC39" s="0"/>
      <c r="NFD39" s="0"/>
      <c r="NFE39" s="0"/>
      <c r="NFF39" s="0"/>
      <c r="NFG39" s="0"/>
      <c r="NFH39" s="0"/>
      <c r="NFI39" s="0"/>
      <c r="NFJ39" s="0"/>
      <c r="NFK39" s="0"/>
      <c r="NFL39" s="0"/>
      <c r="NFM39" s="0"/>
      <c r="NFN39" s="0"/>
      <c r="NFO39" s="0"/>
      <c r="NFP39" s="0"/>
      <c r="NFQ39" s="0"/>
      <c r="NFR39" s="0"/>
      <c r="NFS39" s="0"/>
      <c r="NFT39" s="0"/>
      <c r="NFU39" s="0"/>
      <c r="NFV39" s="0"/>
      <c r="NFW39" s="0"/>
      <c r="NFX39" s="0"/>
      <c r="NFY39" s="0"/>
      <c r="NFZ39" s="0"/>
      <c r="NGA39" s="0"/>
      <c r="NGB39" s="0"/>
      <c r="NGC39" s="0"/>
      <c r="NGD39" s="0"/>
      <c r="NGE39" s="0"/>
      <c r="NGF39" s="0"/>
      <c r="NGG39" s="0"/>
      <c r="NGH39" s="0"/>
      <c r="NGI39" s="0"/>
      <c r="NGJ39" s="0"/>
      <c r="NGK39" s="0"/>
      <c r="NGL39" s="0"/>
      <c r="NGM39" s="0"/>
      <c r="NGN39" s="0"/>
      <c r="NGO39" s="0"/>
      <c r="NGP39" s="0"/>
      <c r="NGQ39" s="0"/>
      <c r="NGR39" s="0"/>
      <c r="NGS39" s="0"/>
      <c r="NGT39" s="0"/>
      <c r="NGU39" s="0"/>
      <c r="NGV39" s="0"/>
      <c r="NGW39" s="0"/>
      <c r="NGX39" s="0"/>
      <c r="NGY39" s="0"/>
      <c r="NGZ39" s="0"/>
      <c r="NHA39" s="0"/>
      <c r="NHB39" s="0"/>
      <c r="NHC39" s="0"/>
      <c r="NHD39" s="0"/>
      <c r="NHE39" s="0"/>
      <c r="NHF39" s="0"/>
      <c r="NHG39" s="0"/>
      <c r="NHH39" s="0"/>
      <c r="NHI39" s="0"/>
      <c r="NHJ39" s="0"/>
      <c r="NHK39" s="0"/>
      <c r="NHL39" s="0"/>
      <c r="NHM39" s="0"/>
      <c r="NHN39" s="0"/>
      <c r="NHO39" s="0"/>
      <c r="NHP39" s="0"/>
      <c r="NHQ39" s="0"/>
      <c r="NHR39" s="0"/>
      <c r="NHS39" s="0"/>
      <c r="NHT39" s="0"/>
      <c r="NHU39" s="0"/>
      <c r="NHV39" s="0"/>
      <c r="NHW39" s="0"/>
      <c r="NHX39" s="0"/>
      <c r="NHY39" s="0"/>
      <c r="NHZ39" s="0"/>
      <c r="NIA39" s="0"/>
      <c r="NIB39" s="0"/>
      <c r="NIC39" s="0"/>
      <c r="NID39" s="0"/>
      <c r="NIE39" s="0"/>
      <c r="NIF39" s="0"/>
      <c r="NIG39" s="0"/>
      <c r="NIH39" s="0"/>
      <c r="NII39" s="0"/>
      <c r="NIJ39" s="0"/>
      <c r="NIK39" s="0"/>
      <c r="NIL39" s="0"/>
      <c r="NIM39" s="0"/>
      <c r="NIN39" s="0"/>
      <c r="NIO39" s="0"/>
      <c r="NIP39" s="0"/>
      <c r="NIQ39" s="0"/>
      <c r="NIR39" s="0"/>
      <c r="NIS39" s="0"/>
      <c r="NIT39" s="0"/>
      <c r="NIU39" s="0"/>
      <c r="NIV39" s="0"/>
      <c r="NIW39" s="0"/>
      <c r="NIX39" s="0"/>
      <c r="NIY39" s="0"/>
      <c r="NIZ39" s="0"/>
      <c r="NJA39" s="0"/>
      <c r="NJB39" s="0"/>
      <c r="NJC39" s="0"/>
      <c r="NJD39" s="0"/>
      <c r="NJE39" s="0"/>
      <c r="NJF39" s="0"/>
      <c r="NJG39" s="0"/>
      <c r="NJH39" s="0"/>
      <c r="NJI39" s="0"/>
      <c r="NJJ39" s="0"/>
      <c r="NJK39" s="0"/>
      <c r="NJL39" s="0"/>
      <c r="NJM39" s="0"/>
      <c r="NJN39" s="0"/>
      <c r="NJO39" s="0"/>
      <c r="NJP39" s="0"/>
      <c r="NJQ39" s="0"/>
      <c r="NJR39" s="0"/>
      <c r="NJS39" s="0"/>
      <c r="NJT39" s="0"/>
      <c r="NJU39" s="0"/>
      <c r="NJV39" s="0"/>
      <c r="NJW39" s="0"/>
      <c r="NJX39" s="0"/>
      <c r="NJY39" s="0"/>
      <c r="NJZ39" s="0"/>
      <c r="NKA39" s="0"/>
      <c r="NKB39" s="0"/>
      <c r="NKC39" s="0"/>
      <c r="NKD39" s="0"/>
      <c r="NKE39" s="0"/>
      <c r="NKF39" s="0"/>
      <c r="NKG39" s="0"/>
      <c r="NKH39" s="0"/>
      <c r="NKI39" s="0"/>
      <c r="NKJ39" s="0"/>
      <c r="NKK39" s="0"/>
      <c r="NKL39" s="0"/>
      <c r="NKM39" s="0"/>
      <c r="NKN39" s="0"/>
      <c r="NKO39" s="0"/>
      <c r="NKP39" s="0"/>
      <c r="NKQ39" s="0"/>
      <c r="NKR39" s="0"/>
      <c r="NKS39" s="0"/>
      <c r="NKT39" s="0"/>
      <c r="NKU39" s="0"/>
      <c r="NKV39" s="0"/>
      <c r="NKW39" s="0"/>
      <c r="NKX39" s="0"/>
      <c r="NKY39" s="0"/>
      <c r="NKZ39" s="0"/>
      <c r="NLA39" s="0"/>
      <c r="NLB39" s="0"/>
      <c r="NLC39" s="0"/>
      <c r="NLD39" s="0"/>
      <c r="NLE39" s="0"/>
      <c r="NLF39" s="0"/>
      <c r="NLG39" s="0"/>
      <c r="NLH39" s="0"/>
      <c r="NLI39" s="0"/>
      <c r="NLJ39" s="0"/>
      <c r="NLK39" s="0"/>
      <c r="NLL39" s="0"/>
      <c r="NLM39" s="0"/>
      <c r="NLN39" s="0"/>
      <c r="NLO39" s="0"/>
      <c r="NLP39" s="0"/>
      <c r="NLQ39" s="0"/>
      <c r="NLR39" s="0"/>
      <c r="NLS39" s="0"/>
      <c r="NLT39" s="0"/>
      <c r="NLU39" s="0"/>
      <c r="NLV39" s="0"/>
      <c r="NLW39" s="0"/>
      <c r="NLX39" s="0"/>
      <c r="NLY39" s="0"/>
      <c r="NLZ39" s="0"/>
      <c r="NMA39" s="0"/>
      <c r="NMB39" s="0"/>
      <c r="NMC39" s="0"/>
      <c r="NMD39" s="0"/>
      <c r="NME39" s="0"/>
      <c r="NMF39" s="0"/>
      <c r="NMG39" s="0"/>
      <c r="NMH39" s="0"/>
      <c r="NMI39" s="0"/>
      <c r="NMJ39" s="0"/>
      <c r="NMK39" s="0"/>
      <c r="NML39" s="0"/>
      <c r="NMM39" s="0"/>
      <c r="NMN39" s="0"/>
      <c r="NMO39" s="0"/>
      <c r="NMP39" s="0"/>
      <c r="NMQ39" s="0"/>
      <c r="NMR39" s="0"/>
      <c r="NMS39" s="0"/>
      <c r="NMT39" s="0"/>
      <c r="NMU39" s="0"/>
      <c r="NMV39" s="0"/>
      <c r="NMW39" s="0"/>
      <c r="NMX39" s="0"/>
      <c r="NMY39" s="0"/>
      <c r="NMZ39" s="0"/>
      <c r="NNA39" s="0"/>
      <c r="NNB39" s="0"/>
      <c r="NNC39" s="0"/>
      <c r="NND39" s="0"/>
      <c r="NNE39" s="0"/>
      <c r="NNF39" s="0"/>
      <c r="NNG39" s="0"/>
      <c r="NNH39" s="0"/>
      <c r="NNI39" s="0"/>
      <c r="NNJ39" s="0"/>
      <c r="NNK39" s="0"/>
      <c r="NNL39" s="0"/>
      <c r="NNM39" s="0"/>
      <c r="NNN39" s="0"/>
      <c r="NNO39" s="0"/>
      <c r="NNP39" s="0"/>
      <c r="NNQ39" s="0"/>
      <c r="NNR39" s="0"/>
      <c r="NNS39" s="0"/>
      <c r="NNT39" s="0"/>
      <c r="NNU39" s="0"/>
      <c r="NNV39" s="0"/>
      <c r="NNW39" s="0"/>
      <c r="NNX39" s="0"/>
      <c r="NNY39" s="0"/>
      <c r="NNZ39" s="0"/>
      <c r="NOA39" s="0"/>
      <c r="NOB39" s="0"/>
      <c r="NOC39" s="0"/>
      <c r="NOD39" s="0"/>
      <c r="NOE39" s="0"/>
      <c r="NOF39" s="0"/>
      <c r="NOG39" s="0"/>
      <c r="NOH39" s="0"/>
      <c r="NOI39" s="0"/>
      <c r="NOJ39" s="0"/>
      <c r="NOK39" s="0"/>
      <c r="NOL39" s="0"/>
      <c r="NOM39" s="0"/>
      <c r="NON39" s="0"/>
      <c r="NOO39" s="0"/>
      <c r="NOP39" s="0"/>
      <c r="NOQ39" s="0"/>
      <c r="NOR39" s="0"/>
      <c r="NOS39" s="0"/>
      <c r="NOT39" s="0"/>
      <c r="NOU39" s="0"/>
      <c r="NOV39" s="0"/>
      <c r="NOW39" s="0"/>
      <c r="NOX39" s="0"/>
      <c r="NOY39" s="0"/>
      <c r="NOZ39" s="0"/>
      <c r="NPA39" s="0"/>
      <c r="NPB39" s="0"/>
      <c r="NPC39" s="0"/>
      <c r="NPD39" s="0"/>
      <c r="NPE39" s="0"/>
      <c r="NPF39" s="0"/>
      <c r="NPG39" s="0"/>
      <c r="NPH39" s="0"/>
      <c r="NPI39" s="0"/>
      <c r="NPJ39" s="0"/>
      <c r="NPK39" s="0"/>
      <c r="NPL39" s="0"/>
      <c r="NPM39" s="0"/>
      <c r="NPN39" s="0"/>
      <c r="NPO39" s="0"/>
      <c r="NPP39" s="0"/>
      <c r="NPQ39" s="0"/>
      <c r="NPR39" s="0"/>
      <c r="NPS39" s="0"/>
      <c r="NPT39" s="0"/>
      <c r="NPU39" s="0"/>
      <c r="NPV39" s="0"/>
      <c r="NPW39" s="0"/>
      <c r="NPX39" s="0"/>
      <c r="NPY39" s="0"/>
      <c r="NPZ39" s="0"/>
      <c r="NQA39" s="0"/>
      <c r="NQB39" s="0"/>
      <c r="NQC39" s="0"/>
      <c r="NQD39" s="0"/>
      <c r="NQE39" s="0"/>
      <c r="NQF39" s="0"/>
      <c r="NQG39" s="0"/>
      <c r="NQH39" s="0"/>
      <c r="NQI39" s="0"/>
      <c r="NQJ39" s="0"/>
      <c r="NQK39" s="0"/>
      <c r="NQL39" s="0"/>
      <c r="NQM39" s="0"/>
      <c r="NQN39" s="0"/>
      <c r="NQO39" s="0"/>
      <c r="NQP39" s="0"/>
      <c r="NQQ39" s="0"/>
      <c r="NQR39" s="0"/>
      <c r="NQS39" s="0"/>
      <c r="NQT39" s="0"/>
      <c r="NQU39" s="0"/>
      <c r="NQV39" s="0"/>
      <c r="NQW39" s="0"/>
      <c r="NQX39" s="0"/>
      <c r="NQY39" s="0"/>
      <c r="NQZ39" s="0"/>
      <c r="NRA39" s="0"/>
      <c r="NRB39" s="0"/>
      <c r="NRC39" s="0"/>
      <c r="NRD39" s="0"/>
      <c r="NRE39" s="0"/>
      <c r="NRF39" s="0"/>
      <c r="NRG39" s="0"/>
      <c r="NRH39" s="0"/>
      <c r="NRI39" s="0"/>
      <c r="NRJ39" s="0"/>
      <c r="NRK39" s="0"/>
      <c r="NRL39" s="0"/>
      <c r="NRM39" s="0"/>
      <c r="NRN39" s="0"/>
      <c r="NRO39" s="0"/>
      <c r="NRP39" s="0"/>
      <c r="NRQ39" s="0"/>
      <c r="NRR39" s="0"/>
      <c r="NRS39" s="0"/>
      <c r="NRT39" s="0"/>
      <c r="NRU39" s="0"/>
      <c r="NRV39" s="0"/>
      <c r="NRW39" s="0"/>
      <c r="NRX39" s="0"/>
      <c r="NRY39" s="0"/>
      <c r="NRZ39" s="0"/>
      <c r="NSA39" s="0"/>
      <c r="NSB39" s="0"/>
      <c r="NSC39" s="0"/>
      <c r="NSD39" s="0"/>
      <c r="NSE39" s="0"/>
      <c r="NSF39" s="0"/>
      <c r="NSG39" s="0"/>
      <c r="NSH39" s="0"/>
      <c r="NSI39" s="0"/>
      <c r="NSJ39" s="0"/>
      <c r="NSK39" s="0"/>
      <c r="NSL39" s="0"/>
      <c r="NSM39" s="0"/>
      <c r="NSN39" s="0"/>
      <c r="NSO39" s="0"/>
      <c r="NSP39" s="0"/>
      <c r="NSQ39" s="0"/>
      <c r="NSR39" s="0"/>
      <c r="NSS39" s="0"/>
      <c r="NST39" s="0"/>
      <c r="NSU39" s="0"/>
      <c r="NSV39" s="0"/>
      <c r="NSW39" s="0"/>
      <c r="NSX39" s="0"/>
      <c r="NSY39" s="0"/>
      <c r="NSZ39" s="0"/>
      <c r="NTA39" s="0"/>
      <c r="NTB39" s="0"/>
      <c r="NTC39" s="0"/>
      <c r="NTD39" s="0"/>
      <c r="NTE39" s="0"/>
      <c r="NTF39" s="0"/>
      <c r="NTG39" s="0"/>
      <c r="NTH39" s="0"/>
      <c r="NTI39" s="0"/>
      <c r="NTJ39" s="0"/>
      <c r="NTK39" s="0"/>
      <c r="NTL39" s="0"/>
      <c r="NTM39" s="0"/>
      <c r="NTN39" s="0"/>
      <c r="NTO39" s="0"/>
      <c r="NTP39" s="0"/>
      <c r="NTQ39" s="0"/>
      <c r="NTR39" s="0"/>
      <c r="NTS39" s="0"/>
      <c r="NTT39" s="0"/>
      <c r="NTU39" s="0"/>
      <c r="NTV39" s="0"/>
      <c r="NTW39" s="0"/>
      <c r="NTX39" s="0"/>
      <c r="NTY39" s="0"/>
      <c r="NTZ39" s="0"/>
      <c r="NUA39" s="0"/>
      <c r="NUB39" s="0"/>
      <c r="NUC39" s="0"/>
      <c r="NUD39" s="0"/>
      <c r="NUE39" s="0"/>
      <c r="NUF39" s="0"/>
      <c r="NUG39" s="0"/>
      <c r="NUH39" s="0"/>
      <c r="NUI39" s="0"/>
      <c r="NUJ39" s="0"/>
      <c r="NUK39" s="0"/>
      <c r="NUL39" s="0"/>
      <c r="NUM39" s="0"/>
      <c r="NUN39" s="0"/>
      <c r="NUO39" s="0"/>
      <c r="NUP39" s="0"/>
      <c r="NUQ39" s="0"/>
      <c r="NUR39" s="0"/>
      <c r="NUS39" s="0"/>
      <c r="NUT39" s="0"/>
      <c r="NUU39" s="0"/>
      <c r="NUV39" s="0"/>
      <c r="NUW39" s="0"/>
      <c r="NUX39" s="0"/>
      <c r="NUY39" s="0"/>
      <c r="NUZ39" s="0"/>
      <c r="NVA39" s="0"/>
      <c r="NVB39" s="0"/>
      <c r="NVC39" s="0"/>
      <c r="NVD39" s="0"/>
      <c r="NVE39" s="0"/>
      <c r="NVF39" s="0"/>
      <c r="NVG39" s="0"/>
      <c r="NVH39" s="0"/>
      <c r="NVI39" s="0"/>
      <c r="NVJ39" s="0"/>
      <c r="NVK39" s="0"/>
      <c r="NVL39" s="0"/>
      <c r="NVM39" s="0"/>
      <c r="NVN39" s="0"/>
      <c r="NVO39" s="0"/>
      <c r="NVP39" s="0"/>
      <c r="NVQ39" s="0"/>
      <c r="NVR39" s="0"/>
      <c r="NVS39" s="0"/>
      <c r="NVT39" s="0"/>
      <c r="NVU39" s="0"/>
      <c r="NVV39" s="0"/>
      <c r="NVW39" s="0"/>
      <c r="NVX39" s="0"/>
      <c r="NVY39" s="0"/>
      <c r="NVZ39" s="0"/>
      <c r="NWA39" s="0"/>
      <c r="NWB39" s="0"/>
      <c r="NWC39" s="0"/>
      <c r="NWD39" s="0"/>
      <c r="NWE39" s="0"/>
      <c r="NWF39" s="0"/>
      <c r="NWG39" s="0"/>
      <c r="NWH39" s="0"/>
      <c r="NWI39" s="0"/>
      <c r="NWJ39" s="0"/>
      <c r="NWK39" s="0"/>
      <c r="NWL39" s="0"/>
      <c r="NWM39" s="0"/>
      <c r="NWN39" s="0"/>
      <c r="NWO39" s="0"/>
      <c r="NWP39" s="0"/>
      <c r="NWQ39" s="0"/>
      <c r="NWR39" s="0"/>
      <c r="NWS39" s="0"/>
      <c r="NWT39" s="0"/>
      <c r="NWU39" s="0"/>
      <c r="NWV39" s="0"/>
      <c r="NWW39" s="0"/>
      <c r="NWX39" s="0"/>
      <c r="NWY39" s="0"/>
      <c r="NWZ39" s="0"/>
      <c r="NXA39" s="0"/>
      <c r="NXB39" s="0"/>
      <c r="NXC39" s="0"/>
      <c r="NXD39" s="0"/>
      <c r="NXE39" s="0"/>
      <c r="NXF39" s="0"/>
      <c r="NXG39" s="0"/>
      <c r="NXH39" s="0"/>
      <c r="NXI39" s="0"/>
      <c r="NXJ39" s="0"/>
      <c r="NXK39" s="0"/>
      <c r="NXL39" s="0"/>
      <c r="NXM39" s="0"/>
      <c r="NXN39" s="0"/>
      <c r="NXO39" s="0"/>
      <c r="NXP39" s="0"/>
      <c r="NXQ39" s="0"/>
      <c r="NXR39" s="0"/>
      <c r="NXS39" s="0"/>
      <c r="NXT39" s="0"/>
      <c r="NXU39" s="0"/>
      <c r="NXV39" s="0"/>
      <c r="NXW39" s="0"/>
      <c r="NXX39" s="0"/>
      <c r="NXY39" s="0"/>
      <c r="NXZ39" s="0"/>
      <c r="NYA39" s="0"/>
      <c r="NYB39" s="0"/>
      <c r="NYC39" s="0"/>
      <c r="NYD39" s="0"/>
      <c r="NYE39" s="0"/>
      <c r="NYF39" s="0"/>
      <c r="NYG39" s="0"/>
      <c r="NYH39" s="0"/>
      <c r="NYI39" s="0"/>
      <c r="NYJ39" s="0"/>
      <c r="NYK39" s="0"/>
      <c r="NYL39" s="0"/>
      <c r="NYM39" s="0"/>
      <c r="NYN39" s="0"/>
      <c r="NYO39" s="0"/>
      <c r="NYP39" s="0"/>
      <c r="NYQ39" s="0"/>
      <c r="NYR39" s="0"/>
      <c r="NYS39" s="0"/>
      <c r="NYT39" s="0"/>
      <c r="NYU39" s="0"/>
      <c r="NYV39" s="0"/>
      <c r="NYW39" s="0"/>
      <c r="NYX39" s="0"/>
      <c r="NYY39" s="0"/>
      <c r="NYZ39" s="0"/>
      <c r="NZA39" s="0"/>
      <c r="NZB39" s="0"/>
      <c r="NZC39" s="0"/>
      <c r="NZD39" s="0"/>
      <c r="NZE39" s="0"/>
      <c r="NZF39" s="0"/>
      <c r="NZG39" s="0"/>
      <c r="NZH39" s="0"/>
      <c r="NZI39" s="0"/>
      <c r="NZJ39" s="0"/>
      <c r="NZK39" s="0"/>
      <c r="NZL39" s="0"/>
      <c r="NZM39" s="0"/>
      <c r="NZN39" s="0"/>
      <c r="NZO39" s="0"/>
      <c r="NZP39" s="0"/>
      <c r="NZQ39" s="0"/>
      <c r="NZR39" s="0"/>
      <c r="NZS39" s="0"/>
      <c r="NZT39" s="0"/>
      <c r="NZU39" s="0"/>
      <c r="NZV39" s="0"/>
      <c r="NZW39" s="0"/>
      <c r="NZX39" s="0"/>
      <c r="NZY39" s="0"/>
      <c r="NZZ39" s="0"/>
      <c r="OAA39" s="0"/>
      <c r="OAB39" s="0"/>
      <c r="OAC39" s="0"/>
      <c r="OAD39" s="0"/>
      <c r="OAE39" s="0"/>
      <c r="OAF39" s="0"/>
      <c r="OAG39" s="0"/>
      <c r="OAH39" s="0"/>
      <c r="OAI39" s="0"/>
      <c r="OAJ39" s="0"/>
      <c r="OAK39" s="0"/>
      <c r="OAL39" s="0"/>
      <c r="OAM39" s="0"/>
      <c r="OAN39" s="0"/>
      <c r="OAO39" s="0"/>
      <c r="OAP39" s="0"/>
      <c r="OAQ39" s="0"/>
      <c r="OAR39" s="0"/>
      <c r="OAS39" s="0"/>
      <c r="OAT39" s="0"/>
      <c r="OAU39" s="0"/>
      <c r="OAV39" s="0"/>
      <c r="OAW39" s="0"/>
      <c r="OAX39" s="0"/>
      <c r="OAY39" s="0"/>
      <c r="OAZ39" s="0"/>
      <c r="OBA39" s="0"/>
      <c r="OBB39" s="0"/>
      <c r="OBC39" s="0"/>
      <c r="OBD39" s="0"/>
      <c r="OBE39" s="0"/>
      <c r="OBF39" s="0"/>
      <c r="OBG39" s="0"/>
      <c r="OBH39" s="0"/>
      <c r="OBI39" s="0"/>
      <c r="OBJ39" s="0"/>
      <c r="OBK39" s="0"/>
      <c r="OBL39" s="0"/>
      <c r="OBM39" s="0"/>
      <c r="OBN39" s="0"/>
      <c r="OBO39" s="0"/>
      <c r="OBP39" s="0"/>
      <c r="OBQ39" s="0"/>
      <c r="OBR39" s="0"/>
      <c r="OBS39" s="0"/>
      <c r="OBT39" s="0"/>
      <c r="OBU39" s="0"/>
      <c r="OBV39" s="0"/>
      <c r="OBW39" s="0"/>
      <c r="OBX39" s="0"/>
      <c r="OBY39" s="0"/>
      <c r="OBZ39" s="0"/>
      <c r="OCA39" s="0"/>
      <c r="OCB39" s="0"/>
      <c r="OCC39" s="0"/>
      <c r="OCD39" s="0"/>
      <c r="OCE39" s="0"/>
      <c r="OCF39" s="0"/>
      <c r="OCG39" s="0"/>
      <c r="OCH39" s="0"/>
      <c r="OCI39" s="0"/>
      <c r="OCJ39" s="0"/>
      <c r="OCK39" s="0"/>
      <c r="OCL39" s="0"/>
      <c r="OCM39" s="0"/>
      <c r="OCN39" s="0"/>
      <c r="OCO39" s="0"/>
      <c r="OCP39" s="0"/>
      <c r="OCQ39" s="0"/>
      <c r="OCR39" s="0"/>
      <c r="OCS39" s="0"/>
      <c r="OCT39" s="0"/>
      <c r="OCU39" s="0"/>
      <c r="OCV39" s="0"/>
      <c r="OCW39" s="0"/>
      <c r="OCX39" s="0"/>
      <c r="OCY39" s="0"/>
      <c r="OCZ39" s="0"/>
      <c r="ODA39" s="0"/>
      <c r="ODB39" s="0"/>
      <c r="ODC39" s="0"/>
      <c r="ODD39" s="0"/>
      <c r="ODE39" s="0"/>
      <c r="ODF39" s="0"/>
      <c r="ODG39" s="0"/>
      <c r="ODH39" s="0"/>
      <c r="ODI39" s="0"/>
      <c r="ODJ39" s="0"/>
      <c r="ODK39" s="0"/>
      <c r="ODL39" s="0"/>
      <c r="ODM39" s="0"/>
      <c r="ODN39" s="0"/>
      <c r="ODO39" s="0"/>
      <c r="ODP39" s="0"/>
      <c r="ODQ39" s="0"/>
      <c r="ODR39" s="0"/>
      <c r="ODS39" s="0"/>
      <c r="ODT39" s="0"/>
      <c r="ODU39" s="0"/>
      <c r="ODV39" s="0"/>
      <c r="ODW39" s="0"/>
      <c r="ODX39" s="0"/>
      <c r="ODY39" s="0"/>
      <c r="ODZ39" s="0"/>
      <c r="OEA39" s="0"/>
      <c r="OEB39" s="0"/>
      <c r="OEC39" s="0"/>
      <c r="OED39" s="0"/>
      <c r="OEE39" s="0"/>
      <c r="OEF39" s="0"/>
      <c r="OEG39" s="0"/>
      <c r="OEH39" s="0"/>
      <c r="OEI39" s="0"/>
      <c r="OEJ39" s="0"/>
      <c r="OEK39" s="0"/>
      <c r="OEL39" s="0"/>
      <c r="OEM39" s="0"/>
      <c r="OEN39" s="0"/>
      <c r="OEO39" s="0"/>
      <c r="OEP39" s="0"/>
      <c r="OEQ39" s="0"/>
      <c r="OER39" s="0"/>
      <c r="OES39" s="0"/>
      <c r="OET39" s="0"/>
      <c r="OEU39" s="0"/>
      <c r="OEV39" s="0"/>
      <c r="OEW39" s="0"/>
      <c r="OEX39" s="0"/>
      <c r="OEY39" s="0"/>
      <c r="OEZ39" s="0"/>
      <c r="OFA39" s="0"/>
      <c r="OFB39" s="0"/>
      <c r="OFC39" s="0"/>
      <c r="OFD39" s="0"/>
      <c r="OFE39" s="0"/>
      <c r="OFF39" s="0"/>
      <c r="OFG39" s="0"/>
      <c r="OFH39" s="0"/>
      <c r="OFI39" s="0"/>
      <c r="OFJ39" s="0"/>
      <c r="OFK39" s="0"/>
      <c r="OFL39" s="0"/>
      <c r="OFM39" s="0"/>
      <c r="OFN39" s="0"/>
      <c r="OFO39" s="0"/>
      <c r="OFP39" s="0"/>
      <c r="OFQ39" s="0"/>
      <c r="OFR39" s="0"/>
      <c r="OFS39" s="0"/>
      <c r="OFT39" s="0"/>
      <c r="OFU39" s="0"/>
      <c r="OFV39" s="0"/>
      <c r="OFW39" s="0"/>
      <c r="OFX39" s="0"/>
      <c r="OFY39" s="0"/>
      <c r="OFZ39" s="0"/>
      <c r="OGA39" s="0"/>
      <c r="OGB39" s="0"/>
      <c r="OGC39" s="0"/>
      <c r="OGD39" s="0"/>
      <c r="OGE39" s="0"/>
      <c r="OGF39" s="0"/>
      <c r="OGG39" s="0"/>
      <c r="OGH39" s="0"/>
      <c r="OGI39" s="0"/>
      <c r="OGJ39" s="0"/>
      <c r="OGK39" s="0"/>
      <c r="OGL39" s="0"/>
      <c r="OGM39" s="0"/>
      <c r="OGN39" s="0"/>
      <c r="OGO39" s="0"/>
      <c r="OGP39" s="0"/>
      <c r="OGQ39" s="0"/>
      <c r="OGR39" s="0"/>
      <c r="OGS39" s="0"/>
      <c r="OGT39" s="0"/>
      <c r="OGU39" s="0"/>
      <c r="OGV39" s="0"/>
      <c r="OGW39" s="0"/>
      <c r="OGX39" s="0"/>
      <c r="OGY39" s="0"/>
      <c r="OGZ39" s="0"/>
      <c r="OHA39" s="0"/>
      <c r="OHB39" s="0"/>
      <c r="OHC39" s="0"/>
      <c r="OHD39" s="0"/>
      <c r="OHE39" s="0"/>
      <c r="OHF39" s="0"/>
      <c r="OHG39" s="0"/>
      <c r="OHH39" s="0"/>
      <c r="OHI39" s="0"/>
      <c r="OHJ39" s="0"/>
      <c r="OHK39" s="0"/>
      <c r="OHL39" s="0"/>
      <c r="OHM39" s="0"/>
      <c r="OHN39" s="0"/>
      <c r="OHO39" s="0"/>
      <c r="OHP39" s="0"/>
      <c r="OHQ39" s="0"/>
      <c r="OHR39" s="0"/>
      <c r="OHS39" s="0"/>
      <c r="OHT39" s="0"/>
      <c r="OHU39" s="0"/>
      <c r="OHV39" s="0"/>
      <c r="OHW39" s="0"/>
      <c r="OHX39" s="0"/>
      <c r="OHY39" s="0"/>
      <c r="OHZ39" s="0"/>
      <c r="OIA39" s="0"/>
      <c r="OIB39" s="0"/>
      <c r="OIC39" s="0"/>
      <c r="OID39" s="0"/>
      <c r="OIE39" s="0"/>
      <c r="OIF39" s="0"/>
      <c r="OIG39" s="0"/>
      <c r="OIH39" s="0"/>
      <c r="OII39" s="0"/>
      <c r="OIJ39" s="0"/>
      <c r="OIK39" s="0"/>
      <c r="OIL39" s="0"/>
      <c r="OIM39" s="0"/>
      <c r="OIN39" s="0"/>
      <c r="OIO39" s="0"/>
      <c r="OIP39" s="0"/>
      <c r="OIQ39" s="0"/>
      <c r="OIR39" s="0"/>
      <c r="OIS39" s="0"/>
      <c r="OIT39" s="0"/>
      <c r="OIU39" s="0"/>
      <c r="OIV39" s="0"/>
      <c r="OIW39" s="0"/>
      <c r="OIX39" s="0"/>
      <c r="OIY39" s="0"/>
      <c r="OIZ39" s="0"/>
      <c r="OJA39" s="0"/>
      <c r="OJB39" s="0"/>
      <c r="OJC39" s="0"/>
      <c r="OJD39" s="0"/>
      <c r="OJE39" s="0"/>
      <c r="OJF39" s="0"/>
      <c r="OJG39" s="0"/>
      <c r="OJH39" s="0"/>
      <c r="OJI39" s="0"/>
      <c r="OJJ39" s="0"/>
      <c r="OJK39" s="0"/>
      <c r="OJL39" s="0"/>
      <c r="OJM39" s="0"/>
      <c r="OJN39" s="0"/>
      <c r="OJO39" s="0"/>
      <c r="OJP39" s="0"/>
      <c r="OJQ39" s="0"/>
      <c r="OJR39" s="0"/>
      <c r="OJS39" s="0"/>
      <c r="OJT39" s="0"/>
      <c r="OJU39" s="0"/>
      <c r="OJV39" s="0"/>
      <c r="OJW39" s="0"/>
      <c r="OJX39" s="0"/>
      <c r="OJY39" s="0"/>
      <c r="OJZ39" s="0"/>
      <c r="OKA39" s="0"/>
      <c r="OKB39" s="0"/>
      <c r="OKC39" s="0"/>
      <c r="OKD39" s="0"/>
      <c r="OKE39" s="0"/>
      <c r="OKF39" s="0"/>
      <c r="OKG39" s="0"/>
      <c r="OKH39" s="0"/>
      <c r="OKI39" s="0"/>
      <c r="OKJ39" s="0"/>
      <c r="OKK39" s="0"/>
      <c r="OKL39" s="0"/>
      <c r="OKM39" s="0"/>
      <c r="OKN39" s="0"/>
      <c r="OKO39" s="0"/>
      <c r="OKP39" s="0"/>
      <c r="OKQ39" s="0"/>
      <c r="OKR39" s="0"/>
      <c r="OKS39" s="0"/>
      <c r="OKT39" s="0"/>
      <c r="OKU39" s="0"/>
      <c r="OKV39" s="0"/>
      <c r="OKW39" s="0"/>
      <c r="OKX39" s="0"/>
      <c r="OKY39" s="0"/>
      <c r="OKZ39" s="0"/>
      <c r="OLA39" s="0"/>
      <c r="OLB39" s="0"/>
      <c r="OLC39" s="0"/>
      <c r="OLD39" s="0"/>
      <c r="OLE39" s="0"/>
      <c r="OLF39" s="0"/>
      <c r="OLG39" s="0"/>
      <c r="OLH39" s="0"/>
      <c r="OLI39" s="0"/>
      <c r="OLJ39" s="0"/>
      <c r="OLK39" s="0"/>
      <c r="OLL39" s="0"/>
      <c r="OLM39" s="0"/>
      <c r="OLN39" s="0"/>
      <c r="OLO39" s="0"/>
      <c r="OLP39" s="0"/>
      <c r="OLQ39" s="0"/>
      <c r="OLR39" s="0"/>
      <c r="OLS39" s="0"/>
      <c r="OLT39" s="0"/>
      <c r="OLU39" s="0"/>
      <c r="OLV39" s="0"/>
      <c r="OLW39" s="0"/>
      <c r="OLX39" s="0"/>
      <c r="OLY39" s="0"/>
      <c r="OLZ39" s="0"/>
      <c r="OMA39" s="0"/>
      <c r="OMB39" s="0"/>
      <c r="OMC39" s="0"/>
      <c r="OMD39" s="0"/>
      <c r="OME39" s="0"/>
      <c r="OMF39" s="0"/>
      <c r="OMG39" s="0"/>
      <c r="OMH39" s="0"/>
      <c r="OMI39" s="0"/>
      <c r="OMJ39" s="0"/>
      <c r="OMK39" s="0"/>
      <c r="OML39" s="0"/>
      <c r="OMM39" s="0"/>
      <c r="OMN39" s="0"/>
      <c r="OMO39" s="0"/>
      <c r="OMP39" s="0"/>
      <c r="OMQ39" s="0"/>
      <c r="OMR39" s="0"/>
      <c r="OMS39" s="0"/>
      <c r="OMT39" s="0"/>
      <c r="OMU39" s="0"/>
      <c r="OMV39" s="0"/>
      <c r="OMW39" s="0"/>
      <c r="OMX39" s="0"/>
      <c r="OMY39" s="0"/>
      <c r="OMZ39" s="0"/>
      <c r="ONA39" s="0"/>
      <c r="ONB39" s="0"/>
      <c r="ONC39" s="0"/>
      <c r="OND39" s="0"/>
      <c r="ONE39" s="0"/>
      <c r="ONF39" s="0"/>
      <c r="ONG39" s="0"/>
      <c r="ONH39" s="0"/>
      <c r="ONI39" s="0"/>
      <c r="ONJ39" s="0"/>
      <c r="ONK39" s="0"/>
      <c r="ONL39" s="0"/>
      <c r="ONM39" s="0"/>
      <c r="ONN39" s="0"/>
      <c r="ONO39" s="0"/>
      <c r="ONP39" s="0"/>
      <c r="ONQ39" s="0"/>
      <c r="ONR39" s="0"/>
      <c r="ONS39" s="0"/>
      <c r="ONT39" s="0"/>
      <c r="ONU39" s="0"/>
      <c r="ONV39" s="0"/>
      <c r="ONW39" s="0"/>
      <c r="ONX39" s="0"/>
      <c r="ONY39" s="0"/>
      <c r="ONZ39" s="0"/>
      <c r="OOA39" s="0"/>
      <c r="OOB39" s="0"/>
      <c r="OOC39" s="0"/>
      <c r="OOD39" s="0"/>
      <c r="OOE39" s="0"/>
      <c r="OOF39" s="0"/>
      <c r="OOG39" s="0"/>
      <c r="OOH39" s="0"/>
      <c r="OOI39" s="0"/>
      <c r="OOJ39" s="0"/>
      <c r="OOK39" s="0"/>
      <c r="OOL39" s="0"/>
      <c r="OOM39" s="0"/>
      <c r="OON39" s="0"/>
      <c r="OOO39" s="0"/>
      <c r="OOP39" s="0"/>
      <c r="OOQ39" s="0"/>
      <c r="OOR39" s="0"/>
      <c r="OOS39" s="0"/>
      <c r="OOT39" s="0"/>
      <c r="OOU39" s="0"/>
      <c r="OOV39" s="0"/>
      <c r="OOW39" s="0"/>
      <c r="OOX39" s="0"/>
      <c r="OOY39" s="0"/>
      <c r="OOZ39" s="0"/>
      <c r="OPA39" s="0"/>
      <c r="OPB39" s="0"/>
      <c r="OPC39" s="0"/>
      <c r="OPD39" s="0"/>
      <c r="OPE39" s="0"/>
      <c r="OPF39" s="0"/>
      <c r="OPG39" s="0"/>
      <c r="OPH39" s="0"/>
      <c r="OPI39" s="0"/>
      <c r="OPJ39" s="0"/>
      <c r="OPK39" s="0"/>
      <c r="OPL39" s="0"/>
      <c r="OPM39" s="0"/>
      <c r="OPN39" s="0"/>
      <c r="OPO39" s="0"/>
      <c r="OPP39" s="0"/>
      <c r="OPQ39" s="0"/>
      <c r="OPR39" s="0"/>
      <c r="OPS39" s="0"/>
      <c r="OPT39" s="0"/>
      <c r="OPU39" s="0"/>
      <c r="OPV39" s="0"/>
      <c r="OPW39" s="0"/>
      <c r="OPX39" s="0"/>
      <c r="OPY39" s="0"/>
      <c r="OPZ39" s="0"/>
      <c r="OQA39" s="0"/>
      <c r="OQB39" s="0"/>
      <c r="OQC39" s="0"/>
      <c r="OQD39" s="0"/>
      <c r="OQE39" s="0"/>
      <c r="OQF39" s="0"/>
      <c r="OQG39" s="0"/>
      <c r="OQH39" s="0"/>
      <c r="OQI39" s="0"/>
      <c r="OQJ39" s="0"/>
      <c r="OQK39" s="0"/>
      <c r="OQL39" s="0"/>
      <c r="OQM39" s="0"/>
      <c r="OQN39" s="0"/>
      <c r="OQO39" s="0"/>
      <c r="OQP39" s="0"/>
      <c r="OQQ39" s="0"/>
      <c r="OQR39" s="0"/>
      <c r="OQS39" s="0"/>
      <c r="OQT39" s="0"/>
      <c r="OQU39" s="0"/>
      <c r="OQV39" s="0"/>
      <c r="OQW39" s="0"/>
      <c r="OQX39" s="0"/>
      <c r="OQY39" s="0"/>
      <c r="OQZ39" s="0"/>
      <c r="ORA39" s="0"/>
      <c r="ORB39" s="0"/>
      <c r="ORC39" s="0"/>
      <c r="ORD39" s="0"/>
      <c r="ORE39" s="0"/>
      <c r="ORF39" s="0"/>
      <c r="ORG39" s="0"/>
      <c r="ORH39" s="0"/>
      <c r="ORI39" s="0"/>
      <c r="ORJ39" s="0"/>
      <c r="ORK39" s="0"/>
      <c r="ORL39" s="0"/>
      <c r="ORM39" s="0"/>
      <c r="ORN39" s="0"/>
      <c r="ORO39" s="0"/>
      <c r="ORP39" s="0"/>
      <c r="ORQ39" s="0"/>
      <c r="ORR39" s="0"/>
      <c r="ORS39" s="0"/>
      <c r="ORT39" s="0"/>
      <c r="ORU39" s="0"/>
      <c r="ORV39" s="0"/>
      <c r="ORW39" s="0"/>
      <c r="ORX39" s="0"/>
      <c r="ORY39" s="0"/>
      <c r="ORZ39" s="0"/>
      <c r="OSA39" s="0"/>
      <c r="OSB39" s="0"/>
      <c r="OSC39" s="0"/>
      <c r="OSD39" s="0"/>
      <c r="OSE39" s="0"/>
      <c r="OSF39" s="0"/>
      <c r="OSG39" s="0"/>
      <c r="OSH39" s="0"/>
      <c r="OSI39" s="0"/>
      <c r="OSJ39" s="0"/>
      <c r="OSK39" s="0"/>
      <c r="OSL39" s="0"/>
      <c r="OSM39" s="0"/>
      <c r="OSN39" s="0"/>
      <c r="OSO39" s="0"/>
      <c r="OSP39" s="0"/>
      <c r="OSQ39" s="0"/>
      <c r="OSR39" s="0"/>
      <c r="OSS39" s="0"/>
      <c r="OST39" s="0"/>
      <c r="OSU39" s="0"/>
      <c r="OSV39" s="0"/>
      <c r="OSW39" s="0"/>
      <c r="OSX39" s="0"/>
      <c r="OSY39" s="0"/>
      <c r="OSZ39" s="0"/>
      <c r="OTA39" s="0"/>
      <c r="OTB39" s="0"/>
      <c r="OTC39" s="0"/>
      <c r="OTD39" s="0"/>
      <c r="OTE39" s="0"/>
      <c r="OTF39" s="0"/>
      <c r="OTG39" s="0"/>
      <c r="OTH39" s="0"/>
      <c r="OTI39" s="0"/>
      <c r="OTJ39" s="0"/>
      <c r="OTK39" s="0"/>
      <c r="OTL39" s="0"/>
      <c r="OTM39" s="0"/>
      <c r="OTN39" s="0"/>
      <c r="OTO39" s="0"/>
      <c r="OTP39" s="0"/>
      <c r="OTQ39" s="0"/>
      <c r="OTR39" s="0"/>
      <c r="OTS39" s="0"/>
      <c r="OTT39" s="0"/>
      <c r="OTU39" s="0"/>
      <c r="OTV39" s="0"/>
      <c r="OTW39" s="0"/>
      <c r="OTX39" s="0"/>
      <c r="OTY39" s="0"/>
      <c r="OTZ39" s="0"/>
      <c r="OUA39" s="0"/>
      <c r="OUB39" s="0"/>
      <c r="OUC39" s="0"/>
      <c r="OUD39" s="0"/>
      <c r="OUE39" s="0"/>
      <c r="OUF39" s="0"/>
      <c r="OUG39" s="0"/>
      <c r="OUH39" s="0"/>
      <c r="OUI39" s="0"/>
      <c r="OUJ39" s="0"/>
      <c r="OUK39" s="0"/>
      <c r="OUL39" s="0"/>
      <c r="OUM39" s="0"/>
      <c r="OUN39" s="0"/>
      <c r="OUO39" s="0"/>
      <c r="OUP39" s="0"/>
      <c r="OUQ39" s="0"/>
      <c r="OUR39" s="0"/>
      <c r="OUS39" s="0"/>
      <c r="OUT39" s="0"/>
      <c r="OUU39" s="0"/>
      <c r="OUV39" s="0"/>
      <c r="OUW39" s="0"/>
      <c r="OUX39" s="0"/>
      <c r="OUY39" s="0"/>
      <c r="OUZ39" s="0"/>
      <c r="OVA39" s="0"/>
      <c r="OVB39" s="0"/>
      <c r="OVC39" s="0"/>
      <c r="OVD39" s="0"/>
      <c r="OVE39" s="0"/>
      <c r="OVF39" s="0"/>
      <c r="OVG39" s="0"/>
      <c r="OVH39" s="0"/>
      <c r="OVI39" s="0"/>
      <c r="OVJ39" s="0"/>
      <c r="OVK39" s="0"/>
      <c r="OVL39" s="0"/>
      <c r="OVM39" s="0"/>
      <c r="OVN39" s="0"/>
      <c r="OVO39" s="0"/>
      <c r="OVP39" s="0"/>
      <c r="OVQ39" s="0"/>
      <c r="OVR39" s="0"/>
      <c r="OVS39" s="0"/>
      <c r="OVT39" s="0"/>
      <c r="OVU39" s="0"/>
      <c r="OVV39" s="0"/>
      <c r="OVW39" s="0"/>
      <c r="OVX39" s="0"/>
      <c r="OVY39" s="0"/>
      <c r="OVZ39" s="0"/>
      <c r="OWA39" s="0"/>
      <c r="OWB39" s="0"/>
      <c r="OWC39" s="0"/>
      <c r="OWD39" s="0"/>
      <c r="OWE39" s="0"/>
      <c r="OWF39" s="0"/>
      <c r="OWG39" s="0"/>
      <c r="OWH39" s="0"/>
      <c r="OWI39" s="0"/>
      <c r="OWJ39" s="0"/>
      <c r="OWK39" s="0"/>
      <c r="OWL39" s="0"/>
      <c r="OWM39" s="0"/>
      <c r="OWN39" s="0"/>
      <c r="OWO39" s="0"/>
      <c r="OWP39" s="0"/>
      <c r="OWQ39" s="0"/>
      <c r="OWR39" s="0"/>
      <c r="OWS39" s="0"/>
      <c r="OWT39" s="0"/>
      <c r="OWU39" s="0"/>
      <c r="OWV39" s="0"/>
      <c r="OWW39" s="0"/>
      <c r="OWX39" s="0"/>
      <c r="OWY39" s="0"/>
      <c r="OWZ39" s="0"/>
      <c r="OXA39" s="0"/>
      <c r="OXB39" s="0"/>
      <c r="OXC39" s="0"/>
      <c r="OXD39" s="0"/>
      <c r="OXE39" s="0"/>
      <c r="OXF39" s="0"/>
      <c r="OXG39" s="0"/>
      <c r="OXH39" s="0"/>
      <c r="OXI39" s="0"/>
      <c r="OXJ39" s="0"/>
      <c r="OXK39" s="0"/>
      <c r="OXL39" s="0"/>
      <c r="OXM39" s="0"/>
      <c r="OXN39" s="0"/>
      <c r="OXO39" s="0"/>
      <c r="OXP39" s="0"/>
      <c r="OXQ39" s="0"/>
      <c r="OXR39" s="0"/>
      <c r="OXS39" s="0"/>
      <c r="OXT39" s="0"/>
      <c r="OXU39" s="0"/>
      <c r="OXV39" s="0"/>
      <c r="OXW39" s="0"/>
      <c r="OXX39" s="0"/>
      <c r="OXY39" s="0"/>
      <c r="OXZ39" s="0"/>
      <c r="OYA39" s="0"/>
      <c r="OYB39" s="0"/>
      <c r="OYC39" s="0"/>
      <c r="OYD39" s="0"/>
      <c r="OYE39" s="0"/>
      <c r="OYF39" s="0"/>
      <c r="OYG39" s="0"/>
      <c r="OYH39" s="0"/>
      <c r="OYI39" s="0"/>
      <c r="OYJ39" s="0"/>
      <c r="OYK39" s="0"/>
      <c r="OYL39" s="0"/>
      <c r="OYM39" s="0"/>
      <c r="OYN39" s="0"/>
      <c r="OYO39" s="0"/>
      <c r="OYP39" s="0"/>
      <c r="OYQ39" s="0"/>
      <c r="OYR39" s="0"/>
      <c r="OYS39" s="0"/>
      <c r="OYT39" s="0"/>
      <c r="OYU39" s="0"/>
      <c r="OYV39" s="0"/>
      <c r="OYW39" s="0"/>
      <c r="OYX39" s="0"/>
      <c r="OYY39" s="0"/>
      <c r="OYZ39" s="0"/>
      <c r="OZA39" s="0"/>
      <c r="OZB39" s="0"/>
      <c r="OZC39" s="0"/>
      <c r="OZD39" s="0"/>
      <c r="OZE39" s="0"/>
      <c r="OZF39" s="0"/>
      <c r="OZG39" s="0"/>
      <c r="OZH39" s="0"/>
      <c r="OZI39" s="0"/>
      <c r="OZJ39" s="0"/>
      <c r="OZK39" s="0"/>
      <c r="OZL39" s="0"/>
      <c r="OZM39" s="0"/>
      <c r="OZN39" s="0"/>
      <c r="OZO39" s="0"/>
      <c r="OZP39" s="0"/>
      <c r="OZQ39" s="0"/>
      <c r="OZR39" s="0"/>
      <c r="OZS39" s="0"/>
      <c r="OZT39" s="0"/>
      <c r="OZU39" s="0"/>
      <c r="OZV39" s="0"/>
      <c r="OZW39" s="0"/>
      <c r="OZX39" s="0"/>
      <c r="OZY39" s="0"/>
      <c r="OZZ39" s="0"/>
      <c r="PAA39" s="0"/>
      <c r="PAB39" s="0"/>
      <c r="PAC39" s="0"/>
      <c r="PAD39" s="0"/>
      <c r="PAE39" s="0"/>
      <c r="PAF39" s="0"/>
      <c r="PAG39" s="0"/>
      <c r="PAH39" s="0"/>
      <c r="PAI39" s="0"/>
      <c r="PAJ39" s="0"/>
      <c r="PAK39" s="0"/>
      <c r="PAL39" s="0"/>
      <c r="PAM39" s="0"/>
      <c r="PAN39" s="0"/>
      <c r="PAO39" s="0"/>
      <c r="PAP39" s="0"/>
      <c r="PAQ39" s="0"/>
      <c r="PAR39" s="0"/>
      <c r="PAS39" s="0"/>
      <c r="PAT39" s="0"/>
      <c r="PAU39" s="0"/>
      <c r="PAV39" s="0"/>
      <c r="PAW39" s="0"/>
      <c r="PAX39" s="0"/>
      <c r="PAY39" s="0"/>
      <c r="PAZ39" s="0"/>
      <c r="PBA39" s="0"/>
      <c r="PBB39" s="0"/>
      <c r="PBC39" s="0"/>
      <c r="PBD39" s="0"/>
      <c r="PBE39" s="0"/>
      <c r="PBF39" s="0"/>
      <c r="PBG39" s="0"/>
      <c r="PBH39" s="0"/>
      <c r="PBI39" s="0"/>
      <c r="PBJ39" s="0"/>
      <c r="PBK39" s="0"/>
      <c r="PBL39" s="0"/>
      <c r="PBM39" s="0"/>
      <c r="PBN39" s="0"/>
      <c r="PBO39" s="0"/>
      <c r="PBP39" s="0"/>
      <c r="PBQ39" s="0"/>
      <c r="PBR39" s="0"/>
      <c r="PBS39" s="0"/>
      <c r="PBT39" s="0"/>
      <c r="PBU39" s="0"/>
      <c r="PBV39" s="0"/>
      <c r="PBW39" s="0"/>
      <c r="PBX39" s="0"/>
      <c r="PBY39" s="0"/>
      <c r="PBZ39" s="0"/>
      <c r="PCA39" s="0"/>
      <c r="PCB39" s="0"/>
      <c r="PCC39" s="0"/>
      <c r="PCD39" s="0"/>
      <c r="PCE39" s="0"/>
      <c r="PCF39" s="0"/>
      <c r="PCG39" s="0"/>
      <c r="PCH39" s="0"/>
      <c r="PCI39" s="0"/>
      <c r="PCJ39" s="0"/>
      <c r="PCK39" s="0"/>
      <c r="PCL39" s="0"/>
      <c r="PCM39" s="0"/>
      <c r="PCN39" s="0"/>
      <c r="PCO39" s="0"/>
      <c r="PCP39" s="0"/>
      <c r="PCQ39" s="0"/>
      <c r="PCR39" s="0"/>
      <c r="PCS39" s="0"/>
      <c r="PCT39" s="0"/>
      <c r="PCU39" s="0"/>
      <c r="PCV39" s="0"/>
      <c r="PCW39" s="0"/>
      <c r="PCX39" s="0"/>
      <c r="PCY39" s="0"/>
      <c r="PCZ39" s="0"/>
      <c r="PDA39" s="0"/>
      <c r="PDB39" s="0"/>
      <c r="PDC39" s="0"/>
      <c r="PDD39" s="0"/>
      <c r="PDE39" s="0"/>
      <c r="PDF39" s="0"/>
      <c r="PDG39" s="0"/>
      <c r="PDH39" s="0"/>
      <c r="PDI39" s="0"/>
      <c r="PDJ39" s="0"/>
      <c r="PDK39" s="0"/>
      <c r="PDL39" s="0"/>
      <c r="PDM39" s="0"/>
      <c r="PDN39" s="0"/>
      <c r="PDO39" s="0"/>
      <c r="PDP39" s="0"/>
      <c r="PDQ39" s="0"/>
      <c r="PDR39" s="0"/>
      <c r="PDS39" s="0"/>
      <c r="PDT39" s="0"/>
      <c r="PDU39" s="0"/>
      <c r="PDV39" s="0"/>
      <c r="PDW39" s="0"/>
      <c r="PDX39" s="0"/>
      <c r="PDY39" s="0"/>
      <c r="PDZ39" s="0"/>
      <c r="PEA39" s="0"/>
      <c r="PEB39" s="0"/>
      <c r="PEC39" s="0"/>
      <c r="PED39" s="0"/>
      <c r="PEE39" s="0"/>
      <c r="PEF39" s="0"/>
      <c r="PEG39" s="0"/>
      <c r="PEH39" s="0"/>
      <c r="PEI39" s="0"/>
      <c r="PEJ39" s="0"/>
      <c r="PEK39" s="0"/>
      <c r="PEL39" s="0"/>
      <c r="PEM39" s="0"/>
      <c r="PEN39" s="0"/>
      <c r="PEO39" s="0"/>
      <c r="PEP39" s="0"/>
      <c r="PEQ39" s="0"/>
      <c r="PER39" s="0"/>
      <c r="PES39" s="0"/>
      <c r="PET39" s="0"/>
      <c r="PEU39" s="0"/>
      <c r="PEV39" s="0"/>
      <c r="PEW39" s="0"/>
      <c r="PEX39" s="0"/>
      <c r="PEY39" s="0"/>
      <c r="PEZ39" s="0"/>
      <c r="PFA39" s="0"/>
      <c r="PFB39" s="0"/>
      <c r="PFC39" s="0"/>
      <c r="PFD39" s="0"/>
      <c r="PFE39" s="0"/>
      <c r="PFF39" s="0"/>
      <c r="PFG39" s="0"/>
      <c r="PFH39" s="0"/>
      <c r="PFI39" s="0"/>
      <c r="PFJ39" s="0"/>
      <c r="PFK39" s="0"/>
      <c r="PFL39" s="0"/>
      <c r="PFM39" s="0"/>
      <c r="PFN39" s="0"/>
      <c r="PFO39" s="0"/>
      <c r="PFP39" s="0"/>
      <c r="PFQ39" s="0"/>
      <c r="PFR39" s="0"/>
      <c r="PFS39" s="0"/>
      <c r="PFT39" s="0"/>
      <c r="PFU39" s="0"/>
      <c r="PFV39" s="0"/>
      <c r="PFW39" s="0"/>
      <c r="PFX39" s="0"/>
      <c r="PFY39" s="0"/>
      <c r="PFZ39" s="0"/>
      <c r="PGA39" s="0"/>
      <c r="PGB39" s="0"/>
      <c r="PGC39" s="0"/>
      <c r="PGD39" s="0"/>
      <c r="PGE39" s="0"/>
      <c r="PGF39" s="0"/>
      <c r="PGG39" s="0"/>
      <c r="PGH39" s="0"/>
      <c r="PGI39" s="0"/>
      <c r="PGJ39" s="0"/>
      <c r="PGK39" s="0"/>
      <c r="PGL39" s="0"/>
      <c r="PGM39" s="0"/>
      <c r="PGN39" s="0"/>
      <c r="PGO39" s="0"/>
      <c r="PGP39" s="0"/>
      <c r="PGQ39" s="0"/>
      <c r="PGR39" s="0"/>
      <c r="PGS39" s="0"/>
      <c r="PGT39" s="0"/>
      <c r="PGU39" s="0"/>
      <c r="PGV39" s="0"/>
      <c r="PGW39" s="0"/>
      <c r="PGX39" s="0"/>
      <c r="PGY39" s="0"/>
      <c r="PGZ39" s="0"/>
      <c r="PHA39" s="0"/>
      <c r="PHB39" s="0"/>
      <c r="PHC39" s="0"/>
      <c r="PHD39" s="0"/>
      <c r="PHE39" s="0"/>
      <c r="PHF39" s="0"/>
      <c r="PHG39" s="0"/>
      <c r="PHH39" s="0"/>
      <c r="PHI39" s="0"/>
      <c r="PHJ39" s="0"/>
      <c r="PHK39" s="0"/>
      <c r="PHL39" s="0"/>
      <c r="PHM39" s="0"/>
      <c r="PHN39" s="0"/>
      <c r="PHO39" s="0"/>
      <c r="PHP39" s="0"/>
      <c r="PHQ39" s="0"/>
      <c r="PHR39" s="0"/>
      <c r="PHS39" s="0"/>
      <c r="PHT39" s="0"/>
      <c r="PHU39" s="0"/>
      <c r="PHV39" s="0"/>
      <c r="PHW39" s="0"/>
      <c r="PHX39" s="0"/>
      <c r="PHY39" s="0"/>
      <c r="PHZ39" s="0"/>
      <c r="PIA39" s="0"/>
      <c r="PIB39" s="0"/>
      <c r="PIC39" s="0"/>
      <c r="PID39" s="0"/>
      <c r="PIE39" s="0"/>
      <c r="PIF39" s="0"/>
      <c r="PIG39" s="0"/>
      <c r="PIH39" s="0"/>
      <c r="PII39" s="0"/>
      <c r="PIJ39" s="0"/>
      <c r="PIK39" s="0"/>
      <c r="PIL39" s="0"/>
      <c r="PIM39" s="0"/>
      <c r="PIN39" s="0"/>
      <c r="PIO39" s="0"/>
      <c r="PIP39" s="0"/>
      <c r="PIQ39" s="0"/>
      <c r="PIR39" s="0"/>
      <c r="PIS39" s="0"/>
      <c r="PIT39" s="0"/>
      <c r="PIU39" s="0"/>
      <c r="PIV39" s="0"/>
      <c r="PIW39" s="0"/>
      <c r="PIX39" s="0"/>
      <c r="PIY39" s="0"/>
      <c r="PIZ39" s="0"/>
      <c r="PJA39" s="0"/>
      <c r="PJB39" s="0"/>
      <c r="PJC39" s="0"/>
      <c r="PJD39" s="0"/>
      <c r="PJE39" s="0"/>
      <c r="PJF39" s="0"/>
      <c r="PJG39" s="0"/>
      <c r="PJH39" s="0"/>
      <c r="PJI39" s="0"/>
      <c r="PJJ39" s="0"/>
      <c r="PJK39" s="0"/>
      <c r="PJL39" s="0"/>
      <c r="PJM39" s="0"/>
      <c r="PJN39" s="0"/>
      <c r="PJO39" s="0"/>
      <c r="PJP39" s="0"/>
      <c r="PJQ39" s="0"/>
      <c r="PJR39" s="0"/>
      <c r="PJS39" s="0"/>
      <c r="PJT39" s="0"/>
      <c r="PJU39" s="0"/>
      <c r="PJV39" s="0"/>
      <c r="PJW39" s="0"/>
      <c r="PJX39" s="0"/>
      <c r="PJY39" s="0"/>
      <c r="PJZ39" s="0"/>
      <c r="PKA39" s="0"/>
      <c r="PKB39" s="0"/>
      <c r="PKC39" s="0"/>
      <c r="PKD39" s="0"/>
      <c r="PKE39" s="0"/>
      <c r="PKF39" s="0"/>
      <c r="PKG39" s="0"/>
      <c r="PKH39" s="0"/>
      <c r="PKI39" s="0"/>
      <c r="PKJ39" s="0"/>
      <c r="PKK39" s="0"/>
      <c r="PKL39" s="0"/>
      <c r="PKM39" s="0"/>
      <c r="PKN39" s="0"/>
      <c r="PKO39" s="0"/>
      <c r="PKP39" s="0"/>
      <c r="PKQ39" s="0"/>
      <c r="PKR39" s="0"/>
      <c r="PKS39" s="0"/>
      <c r="PKT39" s="0"/>
      <c r="PKU39" s="0"/>
      <c r="PKV39" s="0"/>
      <c r="PKW39" s="0"/>
      <c r="PKX39" s="0"/>
      <c r="PKY39" s="0"/>
      <c r="PKZ39" s="0"/>
      <c r="PLA39" s="0"/>
      <c r="PLB39" s="0"/>
      <c r="PLC39" s="0"/>
      <c r="PLD39" s="0"/>
      <c r="PLE39" s="0"/>
      <c r="PLF39" s="0"/>
      <c r="PLG39" s="0"/>
      <c r="PLH39" s="0"/>
      <c r="PLI39" s="0"/>
      <c r="PLJ39" s="0"/>
      <c r="PLK39" s="0"/>
      <c r="PLL39" s="0"/>
      <c r="PLM39" s="0"/>
      <c r="PLN39" s="0"/>
      <c r="PLO39" s="0"/>
      <c r="PLP39" s="0"/>
      <c r="PLQ39" s="0"/>
      <c r="PLR39" s="0"/>
      <c r="PLS39" s="0"/>
      <c r="PLT39" s="0"/>
      <c r="PLU39" s="0"/>
      <c r="PLV39" s="0"/>
      <c r="PLW39" s="0"/>
      <c r="PLX39" s="0"/>
      <c r="PLY39" s="0"/>
      <c r="PLZ39" s="0"/>
      <c r="PMA39" s="0"/>
      <c r="PMB39" s="0"/>
      <c r="PMC39" s="0"/>
      <c r="PMD39" s="0"/>
      <c r="PME39" s="0"/>
      <c r="PMF39" s="0"/>
      <c r="PMG39" s="0"/>
      <c r="PMH39" s="0"/>
      <c r="PMI39" s="0"/>
      <c r="PMJ39" s="0"/>
      <c r="PMK39" s="0"/>
      <c r="PML39" s="0"/>
      <c r="PMM39" s="0"/>
      <c r="PMN39" s="0"/>
      <c r="PMO39" s="0"/>
      <c r="PMP39" s="0"/>
      <c r="PMQ39" s="0"/>
      <c r="PMR39" s="0"/>
      <c r="PMS39" s="0"/>
      <c r="PMT39" s="0"/>
      <c r="PMU39" s="0"/>
      <c r="PMV39" s="0"/>
      <c r="PMW39" s="0"/>
      <c r="PMX39" s="0"/>
      <c r="PMY39" s="0"/>
      <c r="PMZ39" s="0"/>
      <c r="PNA39" s="0"/>
      <c r="PNB39" s="0"/>
      <c r="PNC39" s="0"/>
      <c r="PND39" s="0"/>
      <c r="PNE39" s="0"/>
      <c r="PNF39" s="0"/>
      <c r="PNG39" s="0"/>
      <c r="PNH39" s="0"/>
      <c r="PNI39" s="0"/>
      <c r="PNJ39" s="0"/>
      <c r="PNK39" s="0"/>
      <c r="PNL39" s="0"/>
      <c r="PNM39" s="0"/>
      <c r="PNN39" s="0"/>
      <c r="PNO39" s="0"/>
      <c r="PNP39" s="0"/>
      <c r="PNQ39" s="0"/>
      <c r="PNR39" s="0"/>
      <c r="PNS39" s="0"/>
      <c r="PNT39" s="0"/>
      <c r="PNU39" s="0"/>
      <c r="PNV39" s="0"/>
      <c r="PNW39" s="0"/>
      <c r="PNX39" s="0"/>
      <c r="PNY39" s="0"/>
      <c r="PNZ39" s="0"/>
      <c r="POA39" s="0"/>
      <c r="POB39" s="0"/>
      <c r="POC39" s="0"/>
      <c r="POD39" s="0"/>
      <c r="POE39" s="0"/>
      <c r="POF39" s="0"/>
      <c r="POG39" s="0"/>
      <c r="POH39" s="0"/>
      <c r="POI39" s="0"/>
      <c r="POJ39" s="0"/>
      <c r="POK39" s="0"/>
      <c r="POL39" s="0"/>
      <c r="POM39" s="0"/>
      <c r="PON39" s="0"/>
      <c r="POO39" s="0"/>
      <c r="POP39" s="0"/>
      <c r="POQ39" s="0"/>
      <c r="POR39" s="0"/>
      <c r="POS39" s="0"/>
      <c r="POT39" s="0"/>
      <c r="POU39" s="0"/>
      <c r="POV39" s="0"/>
      <c r="POW39" s="0"/>
      <c r="POX39" s="0"/>
      <c r="POY39" s="0"/>
      <c r="POZ39" s="0"/>
      <c r="PPA39" s="0"/>
      <c r="PPB39" s="0"/>
      <c r="PPC39" s="0"/>
      <c r="PPD39" s="0"/>
      <c r="PPE39" s="0"/>
      <c r="PPF39" s="0"/>
      <c r="PPG39" s="0"/>
      <c r="PPH39" s="0"/>
      <c r="PPI39" s="0"/>
      <c r="PPJ39" s="0"/>
      <c r="PPK39" s="0"/>
      <c r="PPL39" s="0"/>
      <c r="PPM39" s="0"/>
      <c r="PPN39" s="0"/>
      <c r="PPO39" s="0"/>
      <c r="PPP39" s="0"/>
      <c r="PPQ39" s="0"/>
      <c r="PPR39" s="0"/>
      <c r="PPS39" s="0"/>
      <c r="PPT39" s="0"/>
      <c r="PPU39" s="0"/>
      <c r="PPV39" s="0"/>
      <c r="PPW39" s="0"/>
      <c r="PPX39" s="0"/>
      <c r="PPY39" s="0"/>
      <c r="PPZ39" s="0"/>
      <c r="PQA39" s="0"/>
      <c r="PQB39" s="0"/>
      <c r="PQC39" s="0"/>
      <c r="PQD39" s="0"/>
      <c r="PQE39" s="0"/>
      <c r="PQF39" s="0"/>
      <c r="PQG39" s="0"/>
      <c r="PQH39" s="0"/>
      <c r="PQI39" s="0"/>
      <c r="PQJ39" s="0"/>
      <c r="PQK39" s="0"/>
      <c r="PQL39" s="0"/>
      <c r="PQM39" s="0"/>
      <c r="PQN39" s="0"/>
      <c r="PQO39" s="0"/>
      <c r="PQP39" s="0"/>
      <c r="PQQ39" s="0"/>
      <c r="PQR39" s="0"/>
      <c r="PQS39" s="0"/>
      <c r="PQT39" s="0"/>
      <c r="PQU39" s="0"/>
      <c r="PQV39" s="0"/>
      <c r="PQW39" s="0"/>
      <c r="PQX39" s="0"/>
      <c r="PQY39" s="0"/>
      <c r="PQZ39" s="0"/>
      <c r="PRA39" s="0"/>
      <c r="PRB39" s="0"/>
      <c r="PRC39" s="0"/>
      <c r="PRD39" s="0"/>
      <c r="PRE39" s="0"/>
      <c r="PRF39" s="0"/>
      <c r="PRG39" s="0"/>
      <c r="PRH39" s="0"/>
      <c r="PRI39" s="0"/>
      <c r="PRJ39" s="0"/>
      <c r="PRK39" s="0"/>
      <c r="PRL39" s="0"/>
      <c r="PRM39" s="0"/>
      <c r="PRN39" s="0"/>
      <c r="PRO39" s="0"/>
      <c r="PRP39" s="0"/>
      <c r="PRQ39" s="0"/>
      <c r="PRR39" s="0"/>
      <c r="PRS39" s="0"/>
      <c r="PRT39" s="0"/>
      <c r="PRU39" s="0"/>
      <c r="PRV39" s="0"/>
      <c r="PRW39" s="0"/>
      <c r="PRX39" s="0"/>
      <c r="PRY39" s="0"/>
      <c r="PRZ39" s="0"/>
      <c r="PSA39" s="0"/>
      <c r="PSB39" s="0"/>
      <c r="PSC39" s="0"/>
      <c r="PSD39" s="0"/>
      <c r="PSE39" s="0"/>
      <c r="PSF39" s="0"/>
      <c r="PSG39" s="0"/>
      <c r="PSH39" s="0"/>
      <c r="PSI39" s="0"/>
      <c r="PSJ39" s="0"/>
      <c r="PSK39" s="0"/>
      <c r="PSL39" s="0"/>
      <c r="PSM39" s="0"/>
      <c r="PSN39" s="0"/>
      <c r="PSO39" s="0"/>
      <c r="PSP39" s="0"/>
      <c r="PSQ39" s="0"/>
      <c r="PSR39" s="0"/>
      <c r="PSS39" s="0"/>
      <c r="PST39" s="0"/>
      <c r="PSU39" s="0"/>
      <c r="PSV39" s="0"/>
      <c r="PSW39" s="0"/>
      <c r="PSX39" s="0"/>
      <c r="PSY39" s="0"/>
      <c r="PSZ39" s="0"/>
      <c r="PTA39" s="0"/>
      <c r="PTB39" s="0"/>
      <c r="PTC39" s="0"/>
      <c r="PTD39" s="0"/>
      <c r="PTE39" s="0"/>
      <c r="PTF39" s="0"/>
      <c r="PTG39" s="0"/>
      <c r="PTH39" s="0"/>
      <c r="PTI39" s="0"/>
      <c r="PTJ39" s="0"/>
      <c r="PTK39" s="0"/>
      <c r="PTL39" s="0"/>
      <c r="PTM39" s="0"/>
      <c r="PTN39" s="0"/>
      <c r="PTO39" s="0"/>
      <c r="PTP39" s="0"/>
      <c r="PTQ39" s="0"/>
      <c r="PTR39" s="0"/>
      <c r="PTS39" s="0"/>
      <c r="PTT39" s="0"/>
      <c r="PTU39" s="0"/>
      <c r="PTV39" s="0"/>
      <c r="PTW39" s="0"/>
      <c r="PTX39" s="0"/>
      <c r="PTY39" s="0"/>
      <c r="PTZ39" s="0"/>
      <c r="PUA39" s="0"/>
      <c r="PUB39" s="0"/>
      <c r="PUC39" s="0"/>
      <c r="PUD39" s="0"/>
      <c r="PUE39" s="0"/>
      <c r="PUF39" s="0"/>
      <c r="PUG39" s="0"/>
      <c r="PUH39" s="0"/>
      <c r="PUI39" s="0"/>
      <c r="PUJ39" s="0"/>
      <c r="PUK39" s="0"/>
      <c r="PUL39" s="0"/>
      <c r="PUM39" s="0"/>
      <c r="PUN39" s="0"/>
      <c r="PUO39" s="0"/>
      <c r="PUP39" s="0"/>
      <c r="PUQ39" s="0"/>
      <c r="PUR39" s="0"/>
      <c r="PUS39" s="0"/>
      <c r="PUT39" s="0"/>
      <c r="PUU39" s="0"/>
      <c r="PUV39" s="0"/>
      <c r="PUW39" s="0"/>
      <c r="PUX39" s="0"/>
      <c r="PUY39" s="0"/>
      <c r="PUZ39" s="0"/>
      <c r="PVA39" s="0"/>
      <c r="PVB39" s="0"/>
      <c r="PVC39" s="0"/>
      <c r="PVD39" s="0"/>
      <c r="PVE39" s="0"/>
      <c r="PVF39" s="0"/>
      <c r="PVG39" s="0"/>
      <c r="PVH39" s="0"/>
      <c r="PVI39" s="0"/>
      <c r="PVJ39" s="0"/>
      <c r="PVK39" s="0"/>
      <c r="PVL39" s="0"/>
      <c r="PVM39" s="0"/>
      <c r="PVN39" s="0"/>
      <c r="PVO39" s="0"/>
      <c r="PVP39" s="0"/>
      <c r="PVQ39" s="0"/>
      <c r="PVR39" s="0"/>
      <c r="PVS39" s="0"/>
      <c r="PVT39" s="0"/>
      <c r="PVU39" s="0"/>
      <c r="PVV39" s="0"/>
      <c r="PVW39" s="0"/>
      <c r="PVX39" s="0"/>
      <c r="PVY39" s="0"/>
      <c r="PVZ39" s="0"/>
      <c r="PWA39" s="0"/>
      <c r="PWB39" s="0"/>
      <c r="PWC39" s="0"/>
      <c r="PWD39" s="0"/>
      <c r="PWE39" s="0"/>
      <c r="PWF39" s="0"/>
      <c r="PWG39" s="0"/>
      <c r="PWH39" s="0"/>
      <c r="PWI39" s="0"/>
      <c r="PWJ39" s="0"/>
      <c r="PWK39" s="0"/>
      <c r="PWL39" s="0"/>
      <c r="PWM39" s="0"/>
      <c r="PWN39" s="0"/>
      <c r="PWO39" s="0"/>
      <c r="PWP39" s="0"/>
      <c r="PWQ39" s="0"/>
      <c r="PWR39" s="0"/>
      <c r="PWS39" s="0"/>
      <c r="PWT39" s="0"/>
      <c r="PWU39" s="0"/>
      <c r="PWV39" s="0"/>
      <c r="PWW39" s="0"/>
      <c r="PWX39" s="0"/>
      <c r="PWY39" s="0"/>
      <c r="PWZ39" s="0"/>
      <c r="PXA39" s="0"/>
      <c r="PXB39" s="0"/>
      <c r="PXC39" s="0"/>
      <c r="PXD39" s="0"/>
      <c r="PXE39" s="0"/>
      <c r="PXF39" s="0"/>
      <c r="PXG39" s="0"/>
      <c r="PXH39" s="0"/>
      <c r="PXI39" s="0"/>
      <c r="PXJ39" s="0"/>
      <c r="PXK39" s="0"/>
      <c r="PXL39" s="0"/>
      <c r="PXM39" s="0"/>
      <c r="PXN39" s="0"/>
      <c r="PXO39" s="0"/>
      <c r="PXP39" s="0"/>
      <c r="PXQ39" s="0"/>
      <c r="PXR39" s="0"/>
      <c r="PXS39" s="0"/>
      <c r="PXT39" s="0"/>
      <c r="PXU39" s="0"/>
      <c r="PXV39" s="0"/>
      <c r="PXW39" s="0"/>
      <c r="PXX39" s="0"/>
      <c r="PXY39" s="0"/>
      <c r="PXZ39" s="0"/>
      <c r="PYA39" s="0"/>
      <c r="PYB39" s="0"/>
      <c r="PYC39" s="0"/>
      <c r="PYD39" s="0"/>
      <c r="PYE39" s="0"/>
      <c r="PYF39" s="0"/>
      <c r="PYG39" s="0"/>
      <c r="PYH39" s="0"/>
      <c r="PYI39" s="0"/>
      <c r="PYJ39" s="0"/>
      <c r="PYK39" s="0"/>
      <c r="PYL39" s="0"/>
      <c r="PYM39" s="0"/>
      <c r="PYN39" s="0"/>
      <c r="PYO39" s="0"/>
      <c r="PYP39" s="0"/>
      <c r="PYQ39" s="0"/>
      <c r="PYR39" s="0"/>
      <c r="PYS39" s="0"/>
      <c r="PYT39" s="0"/>
      <c r="PYU39" s="0"/>
      <c r="PYV39" s="0"/>
      <c r="PYW39" s="0"/>
      <c r="PYX39" s="0"/>
      <c r="PYY39" s="0"/>
      <c r="PYZ39" s="0"/>
      <c r="PZA39" s="0"/>
      <c r="PZB39" s="0"/>
      <c r="PZC39" s="0"/>
      <c r="PZD39" s="0"/>
      <c r="PZE39" s="0"/>
      <c r="PZF39" s="0"/>
      <c r="PZG39" s="0"/>
      <c r="PZH39" s="0"/>
      <c r="PZI39" s="0"/>
      <c r="PZJ39" s="0"/>
      <c r="PZK39" s="0"/>
      <c r="PZL39" s="0"/>
      <c r="PZM39" s="0"/>
      <c r="PZN39" s="0"/>
      <c r="PZO39" s="0"/>
      <c r="PZP39" s="0"/>
      <c r="PZQ39" s="0"/>
      <c r="PZR39" s="0"/>
      <c r="PZS39" s="0"/>
      <c r="PZT39" s="0"/>
      <c r="PZU39" s="0"/>
      <c r="PZV39" s="0"/>
      <c r="PZW39" s="0"/>
      <c r="PZX39" s="0"/>
      <c r="PZY39" s="0"/>
      <c r="PZZ39" s="0"/>
      <c r="QAA39" s="0"/>
      <c r="QAB39" s="0"/>
      <c r="QAC39" s="0"/>
      <c r="QAD39" s="0"/>
      <c r="QAE39" s="0"/>
      <c r="QAF39" s="0"/>
      <c r="QAG39" s="0"/>
      <c r="QAH39" s="0"/>
      <c r="QAI39" s="0"/>
      <c r="QAJ39" s="0"/>
      <c r="QAK39" s="0"/>
      <c r="QAL39" s="0"/>
      <c r="QAM39" s="0"/>
      <c r="QAN39" s="0"/>
      <c r="QAO39" s="0"/>
      <c r="QAP39" s="0"/>
      <c r="QAQ39" s="0"/>
      <c r="QAR39" s="0"/>
      <c r="QAS39" s="0"/>
      <c r="QAT39" s="0"/>
      <c r="QAU39" s="0"/>
      <c r="QAV39" s="0"/>
      <c r="QAW39" s="0"/>
      <c r="QAX39" s="0"/>
      <c r="QAY39" s="0"/>
      <c r="QAZ39" s="0"/>
      <c r="QBA39" s="0"/>
      <c r="QBB39" s="0"/>
      <c r="QBC39" s="0"/>
      <c r="QBD39" s="0"/>
      <c r="QBE39" s="0"/>
      <c r="QBF39" s="0"/>
      <c r="QBG39" s="0"/>
      <c r="QBH39" s="0"/>
      <c r="QBI39" s="0"/>
      <c r="QBJ39" s="0"/>
      <c r="QBK39" s="0"/>
      <c r="QBL39" s="0"/>
      <c r="QBM39" s="0"/>
      <c r="QBN39" s="0"/>
      <c r="QBO39" s="0"/>
      <c r="QBP39" s="0"/>
      <c r="QBQ39" s="0"/>
      <c r="QBR39" s="0"/>
      <c r="QBS39" s="0"/>
      <c r="QBT39" s="0"/>
      <c r="QBU39" s="0"/>
      <c r="QBV39" s="0"/>
      <c r="QBW39" s="0"/>
      <c r="QBX39" s="0"/>
      <c r="QBY39" s="0"/>
      <c r="QBZ39" s="0"/>
      <c r="QCA39" s="0"/>
      <c r="QCB39" s="0"/>
      <c r="QCC39" s="0"/>
      <c r="QCD39" s="0"/>
      <c r="QCE39" s="0"/>
      <c r="QCF39" s="0"/>
      <c r="QCG39" s="0"/>
      <c r="QCH39" s="0"/>
      <c r="QCI39" s="0"/>
      <c r="QCJ39" s="0"/>
      <c r="QCK39" s="0"/>
      <c r="QCL39" s="0"/>
      <c r="QCM39" s="0"/>
      <c r="QCN39" s="0"/>
      <c r="QCO39" s="0"/>
      <c r="QCP39" s="0"/>
      <c r="QCQ39" s="0"/>
      <c r="QCR39" s="0"/>
      <c r="QCS39" s="0"/>
      <c r="QCT39" s="0"/>
      <c r="QCU39" s="0"/>
      <c r="QCV39" s="0"/>
      <c r="QCW39" s="0"/>
      <c r="QCX39" s="0"/>
      <c r="QCY39" s="0"/>
      <c r="QCZ39" s="0"/>
      <c r="QDA39" s="0"/>
      <c r="QDB39" s="0"/>
      <c r="QDC39" s="0"/>
      <c r="QDD39" s="0"/>
      <c r="QDE39" s="0"/>
      <c r="QDF39" s="0"/>
      <c r="QDG39" s="0"/>
      <c r="QDH39" s="0"/>
      <c r="QDI39" s="0"/>
      <c r="QDJ39" s="0"/>
      <c r="QDK39" s="0"/>
      <c r="QDL39" s="0"/>
      <c r="QDM39" s="0"/>
      <c r="QDN39" s="0"/>
      <c r="QDO39" s="0"/>
      <c r="QDP39" s="0"/>
      <c r="QDQ39" s="0"/>
      <c r="QDR39" s="0"/>
      <c r="QDS39" s="0"/>
      <c r="QDT39" s="0"/>
      <c r="QDU39" s="0"/>
      <c r="QDV39" s="0"/>
      <c r="QDW39" s="0"/>
      <c r="QDX39" s="0"/>
      <c r="QDY39" s="0"/>
      <c r="QDZ39" s="0"/>
      <c r="QEA39" s="0"/>
      <c r="QEB39" s="0"/>
      <c r="QEC39" s="0"/>
      <c r="QED39" s="0"/>
      <c r="QEE39" s="0"/>
      <c r="QEF39" s="0"/>
      <c r="QEG39" s="0"/>
      <c r="QEH39" s="0"/>
      <c r="QEI39" s="0"/>
      <c r="QEJ39" s="0"/>
      <c r="QEK39" s="0"/>
      <c r="QEL39" s="0"/>
      <c r="QEM39" s="0"/>
      <c r="QEN39" s="0"/>
      <c r="QEO39" s="0"/>
      <c r="QEP39" s="0"/>
      <c r="QEQ39" s="0"/>
      <c r="QER39" s="0"/>
      <c r="QES39" s="0"/>
      <c r="QET39" s="0"/>
      <c r="QEU39" s="0"/>
      <c r="QEV39" s="0"/>
      <c r="QEW39" s="0"/>
      <c r="QEX39" s="0"/>
      <c r="QEY39" s="0"/>
      <c r="QEZ39" s="0"/>
      <c r="QFA39" s="0"/>
      <c r="QFB39" s="0"/>
      <c r="QFC39" s="0"/>
      <c r="QFD39" s="0"/>
      <c r="QFE39" s="0"/>
      <c r="QFF39" s="0"/>
      <c r="QFG39" s="0"/>
      <c r="QFH39" s="0"/>
      <c r="QFI39" s="0"/>
      <c r="QFJ39" s="0"/>
      <c r="QFK39" s="0"/>
      <c r="QFL39" s="0"/>
      <c r="QFM39" s="0"/>
      <c r="QFN39" s="0"/>
      <c r="QFO39" s="0"/>
      <c r="QFP39" s="0"/>
      <c r="QFQ39" s="0"/>
      <c r="QFR39" s="0"/>
      <c r="QFS39" s="0"/>
      <c r="QFT39" s="0"/>
      <c r="QFU39" s="0"/>
      <c r="QFV39" s="0"/>
      <c r="QFW39" s="0"/>
      <c r="QFX39" s="0"/>
      <c r="QFY39" s="0"/>
      <c r="QFZ39" s="0"/>
      <c r="QGA39" s="0"/>
      <c r="QGB39" s="0"/>
      <c r="QGC39" s="0"/>
      <c r="QGD39" s="0"/>
      <c r="QGE39" s="0"/>
      <c r="QGF39" s="0"/>
      <c r="QGG39" s="0"/>
      <c r="QGH39" s="0"/>
      <c r="QGI39" s="0"/>
      <c r="QGJ39" s="0"/>
      <c r="QGK39" s="0"/>
      <c r="QGL39" s="0"/>
      <c r="QGM39" s="0"/>
      <c r="QGN39" s="0"/>
      <c r="QGO39" s="0"/>
      <c r="QGP39" s="0"/>
      <c r="QGQ39" s="0"/>
      <c r="QGR39" s="0"/>
      <c r="QGS39" s="0"/>
      <c r="QGT39" s="0"/>
      <c r="QGU39" s="0"/>
      <c r="QGV39" s="0"/>
      <c r="QGW39" s="0"/>
      <c r="QGX39" s="0"/>
      <c r="QGY39" s="0"/>
      <c r="QGZ39" s="0"/>
      <c r="QHA39" s="0"/>
      <c r="QHB39" s="0"/>
      <c r="QHC39" s="0"/>
      <c r="QHD39" s="0"/>
      <c r="QHE39" s="0"/>
      <c r="QHF39" s="0"/>
      <c r="QHG39" s="0"/>
      <c r="QHH39" s="0"/>
      <c r="QHI39" s="0"/>
      <c r="QHJ39" s="0"/>
      <c r="QHK39" s="0"/>
      <c r="QHL39" s="0"/>
      <c r="QHM39" s="0"/>
      <c r="QHN39" s="0"/>
      <c r="QHO39" s="0"/>
      <c r="QHP39" s="0"/>
      <c r="QHQ39" s="0"/>
      <c r="QHR39" s="0"/>
      <c r="QHS39" s="0"/>
      <c r="QHT39" s="0"/>
      <c r="QHU39" s="0"/>
      <c r="QHV39" s="0"/>
      <c r="QHW39" s="0"/>
      <c r="QHX39" s="0"/>
      <c r="QHY39" s="0"/>
      <c r="QHZ39" s="0"/>
      <c r="QIA39" s="0"/>
      <c r="QIB39" s="0"/>
      <c r="QIC39" s="0"/>
      <c r="QID39" s="0"/>
      <c r="QIE39" s="0"/>
      <c r="QIF39" s="0"/>
      <c r="QIG39" s="0"/>
      <c r="QIH39" s="0"/>
      <c r="QII39" s="0"/>
      <c r="QIJ39" s="0"/>
      <c r="QIK39" s="0"/>
      <c r="QIL39" s="0"/>
      <c r="QIM39" s="0"/>
      <c r="QIN39" s="0"/>
      <c r="QIO39" s="0"/>
      <c r="QIP39" s="0"/>
      <c r="QIQ39" s="0"/>
      <c r="QIR39" s="0"/>
      <c r="QIS39" s="0"/>
      <c r="QIT39" s="0"/>
      <c r="QIU39" s="0"/>
      <c r="QIV39" s="0"/>
      <c r="QIW39" s="0"/>
      <c r="QIX39" s="0"/>
      <c r="QIY39" s="0"/>
      <c r="QIZ39" s="0"/>
      <c r="QJA39" s="0"/>
      <c r="QJB39" s="0"/>
      <c r="QJC39" s="0"/>
      <c r="QJD39" s="0"/>
      <c r="QJE39" s="0"/>
      <c r="QJF39" s="0"/>
      <c r="QJG39" s="0"/>
      <c r="QJH39" s="0"/>
      <c r="QJI39" s="0"/>
      <c r="QJJ39" s="0"/>
      <c r="QJK39" s="0"/>
      <c r="QJL39" s="0"/>
      <c r="QJM39" s="0"/>
      <c r="QJN39" s="0"/>
      <c r="QJO39" s="0"/>
      <c r="QJP39" s="0"/>
      <c r="QJQ39" s="0"/>
      <c r="QJR39" s="0"/>
      <c r="QJS39" s="0"/>
      <c r="QJT39" s="0"/>
      <c r="QJU39" s="0"/>
      <c r="QJV39" s="0"/>
      <c r="QJW39" s="0"/>
      <c r="QJX39" s="0"/>
      <c r="QJY39" s="0"/>
      <c r="QJZ39" s="0"/>
      <c r="QKA39" s="0"/>
      <c r="QKB39" s="0"/>
      <c r="QKC39" s="0"/>
      <c r="QKD39" s="0"/>
      <c r="QKE39" s="0"/>
      <c r="QKF39" s="0"/>
      <c r="QKG39" s="0"/>
      <c r="QKH39" s="0"/>
      <c r="QKI39" s="0"/>
      <c r="QKJ39" s="0"/>
      <c r="QKK39" s="0"/>
      <c r="QKL39" s="0"/>
      <c r="QKM39" s="0"/>
      <c r="QKN39" s="0"/>
      <c r="QKO39" s="0"/>
      <c r="QKP39" s="0"/>
      <c r="QKQ39" s="0"/>
      <c r="QKR39" s="0"/>
      <c r="QKS39" s="0"/>
      <c r="QKT39" s="0"/>
      <c r="QKU39" s="0"/>
      <c r="QKV39" s="0"/>
      <c r="QKW39" s="0"/>
      <c r="QKX39" s="0"/>
      <c r="QKY39" s="0"/>
      <c r="QKZ39" s="0"/>
      <c r="QLA39" s="0"/>
      <c r="QLB39" s="0"/>
      <c r="QLC39" s="0"/>
      <c r="QLD39" s="0"/>
      <c r="QLE39" s="0"/>
      <c r="QLF39" s="0"/>
      <c r="QLG39" s="0"/>
      <c r="QLH39" s="0"/>
      <c r="QLI39" s="0"/>
      <c r="QLJ39" s="0"/>
      <c r="QLK39" s="0"/>
      <c r="QLL39" s="0"/>
      <c r="QLM39" s="0"/>
      <c r="QLN39" s="0"/>
      <c r="QLO39" s="0"/>
      <c r="QLP39" s="0"/>
      <c r="QLQ39" s="0"/>
      <c r="QLR39" s="0"/>
      <c r="QLS39" s="0"/>
      <c r="QLT39" s="0"/>
      <c r="QLU39" s="0"/>
      <c r="QLV39" s="0"/>
      <c r="QLW39" s="0"/>
      <c r="QLX39" s="0"/>
      <c r="QLY39" s="0"/>
      <c r="QLZ39" s="0"/>
      <c r="QMA39" s="0"/>
      <c r="QMB39" s="0"/>
      <c r="QMC39" s="0"/>
      <c r="QMD39" s="0"/>
      <c r="QME39" s="0"/>
      <c r="QMF39" s="0"/>
      <c r="QMG39" s="0"/>
      <c r="QMH39" s="0"/>
      <c r="QMI39" s="0"/>
      <c r="QMJ39" s="0"/>
      <c r="QMK39" s="0"/>
      <c r="QML39" s="0"/>
      <c r="QMM39" s="0"/>
      <c r="QMN39" s="0"/>
      <c r="QMO39" s="0"/>
      <c r="QMP39" s="0"/>
      <c r="QMQ39" s="0"/>
      <c r="QMR39" s="0"/>
      <c r="QMS39" s="0"/>
      <c r="QMT39" s="0"/>
      <c r="QMU39" s="0"/>
      <c r="QMV39" s="0"/>
      <c r="QMW39" s="0"/>
      <c r="QMX39" s="0"/>
      <c r="QMY39" s="0"/>
      <c r="QMZ39" s="0"/>
      <c r="QNA39" s="0"/>
      <c r="QNB39" s="0"/>
      <c r="QNC39" s="0"/>
      <c r="QND39" s="0"/>
      <c r="QNE39" s="0"/>
      <c r="QNF39" s="0"/>
      <c r="QNG39" s="0"/>
      <c r="QNH39" s="0"/>
      <c r="QNI39" s="0"/>
      <c r="QNJ39" s="0"/>
      <c r="QNK39" s="0"/>
      <c r="QNL39" s="0"/>
      <c r="QNM39" s="0"/>
      <c r="QNN39" s="0"/>
      <c r="QNO39" s="0"/>
      <c r="QNP39" s="0"/>
      <c r="QNQ39" s="0"/>
      <c r="QNR39" s="0"/>
      <c r="QNS39" s="0"/>
      <c r="QNT39" s="0"/>
      <c r="QNU39" s="0"/>
      <c r="QNV39" s="0"/>
      <c r="QNW39" s="0"/>
      <c r="QNX39" s="0"/>
      <c r="QNY39" s="0"/>
      <c r="QNZ39" s="0"/>
      <c r="QOA39" s="0"/>
      <c r="QOB39" s="0"/>
      <c r="QOC39" s="0"/>
      <c r="QOD39" s="0"/>
      <c r="QOE39" s="0"/>
      <c r="QOF39" s="0"/>
      <c r="QOG39" s="0"/>
      <c r="QOH39" s="0"/>
      <c r="QOI39" s="0"/>
      <c r="QOJ39" s="0"/>
      <c r="QOK39" s="0"/>
      <c r="QOL39" s="0"/>
      <c r="QOM39" s="0"/>
      <c r="QON39" s="0"/>
      <c r="QOO39" s="0"/>
      <c r="QOP39" s="0"/>
      <c r="QOQ39" s="0"/>
      <c r="QOR39" s="0"/>
      <c r="QOS39" s="0"/>
      <c r="QOT39" s="0"/>
      <c r="QOU39" s="0"/>
      <c r="QOV39" s="0"/>
      <c r="QOW39" s="0"/>
      <c r="QOX39" s="0"/>
      <c r="QOY39" s="0"/>
      <c r="QOZ39" s="0"/>
      <c r="QPA39" s="0"/>
      <c r="QPB39" s="0"/>
      <c r="QPC39" s="0"/>
      <c r="QPD39" s="0"/>
      <c r="QPE39" s="0"/>
      <c r="QPF39" s="0"/>
      <c r="QPG39" s="0"/>
      <c r="QPH39" s="0"/>
      <c r="QPI39" s="0"/>
      <c r="QPJ39" s="0"/>
      <c r="QPK39" s="0"/>
      <c r="QPL39" s="0"/>
      <c r="QPM39" s="0"/>
      <c r="QPN39" s="0"/>
      <c r="QPO39" s="0"/>
      <c r="QPP39" s="0"/>
      <c r="QPQ39" s="0"/>
      <c r="QPR39" s="0"/>
      <c r="QPS39" s="0"/>
      <c r="QPT39" s="0"/>
      <c r="QPU39" s="0"/>
      <c r="QPV39" s="0"/>
      <c r="QPW39" s="0"/>
      <c r="QPX39" s="0"/>
      <c r="QPY39" s="0"/>
      <c r="QPZ39" s="0"/>
      <c r="QQA39" s="0"/>
      <c r="QQB39" s="0"/>
      <c r="QQC39" s="0"/>
      <c r="QQD39" s="0"/>
      <c r="QQE39" s="0"/>
      <c r="QQF39" s="0"/>
      <c r="QQG39" s="0"/>
      <c r="QQH39" s="0"/>
      <c r="QQI39" s="0"/>
      <c r="QQJ39" s="0"/>
      <c r="QQK39" s="0"/>
      <c r="QQL39" s="0"/>
      <c r="QQM39" s="0"/>
      <c r="QQN39" s="0"/>
      <c r="QQO39" s="0"/>
      <c r="QQP39" s="0"/>
      <c r="QQQ39" s="0"/>
      <c r="QQR39" s="0"/>
      <c r="QQS39" s="0"/>
      <c r="QQT39" s="0"/>
      <c r="QQU39" s="0"/>
      <c r="QQV39" s="0"/>
      <c r="QQW39" s="0"/>
      <c r="QQX39" s="0"/>
      <c r="QQY39" s="0"/>
      <c r="QQZ39" s="0"/>
      <c r="QRA39" s="0"/>
      <c r="QRB39" s="0"/>
      <c r="QRC39" s="0"/>
      <c r="QRD39" s="0"/>
      <c r="QRE39" s="0"/>
      <c r="QRF39" s="0"/>
      <c r="QRG39" s="0"/>
      <c r="QRH39" s="0"/>
      <c r="QRI39" s="0"/>
      <c r="QRJ39" s="0"/>
      <c r="QRK39" s="0"/>
      <c r="QRL39" s="0"/>
      <c r="QRM39" s="0"/>
      <c r="QRN39" s="0"/>
      <c r="QRO39" s="0"/>
      <c r="QRP39" s="0"/>
      <c r="QRQ39" s="0"/>
      <c r="QRR39" s="0"/>
      <c r="QRS39" s="0"/>
      <c r="QRT39" s="0"/>
      <c r="QRU39" s="0"/>
      <c r="QRV39" s="0"/>
      <c r="QRW39" s="0"/>
      <c r="QRX39" s="0"/>
      <c r="QRY39" s="0"/>
      <c r="QRZ39" s="0"/>
      <c r="QSA39" s="0"/>
      <c r="QSB39" s="0"/>
      <c r="QSC39" s="0"/>
      <c r="QSD39" s="0"/>
      <c r="QSE39" s="0"/>
      <c r="QSF39" s="0"/>
      <c r="QSG39" s="0"/>
      <c r="QSH39" s="0"/>
      <c r="QSI39" s="0"/>
      <c r="QSJ39" s="0"/>
      <c r="QSK39" s="0"/>
      <c r="QSL39" s="0"/>
      <c r="QSM39" s="0"/>
      <c r="QSN39" s="0"/>
      <c r="QSO39" s="0"/>
      <c r="QSP39" s="0"/>
      <c r="QSQ39" s="0"/>
      <c r="QSR39" s="0"/>
      <c r="QSS39" s="0"/>
      <c r="QST39" s="0"/>
      <c r="QSU39" s="0"/>
      <c r="QSV39" s="0"/>
      <c r="QSW39" s="0"/>
      <c r="QSX39" s="0"/>
      <c r="QSY39" s="0"/>
      <c r="QSZ39" s="0"/>
      <c r="QTA39" s="0"/>
      <c r="QTB39" s="0"/>
      <c r="QTC39" s="0"/>
      <c r="QTD39" s="0"/>
      <c r="QTE39" s="0"/>
      <c r="QTF39" s="0"/>
      <c r="QTG39" s="0"/>
      <c r="QTH39" s="0"/>
      <c r="QTI39" s="0"/>
      <c r="QTJ39" s="0"/>
      <c r="QTK39" s="0"/>
      <c r="QTL39" s="0"/>
      <c r="QTM39" s="0"/>
      <c r="QTN39" s="0"/>
      <c r="QTO39" s="0"/>
      <c r="QTP39" s="0"/>
      <c r="QTQ39" s="0"/>
      <c r="QTR39" s="0"/>
      <c r="QTS39" s="0"/>
      <c r="QTT39" s="0"/>
      <c r="QTU39" s="0"/>
      <c r="QTV39" s="0"/>
      <c r="QTW39" s="0"/>
      <c r="QTX39" s="0"/>
      <c r="QTY39" s="0"/>
      <c r="QTZ39" s="0"/>
      <c r="QUA39" s="0"/>
      <c r="QUB39" s="0"/>
      <c r="QUC39" s="0"/>
      <c r="QUD39" s="0"/>
      <c r="QUE39" s="0"/>
      <c r="QUF39" s="0"/>
      <c r="QUG39" s="0"/>
      <c r="QUH39" s="0"/>
      <c r="QUI39" s="0"/>
      <c r="QUJ39" s="0"/>
      <c r="QUK39" s="0"/>
      <c r="QUL39" s="0"/>
      <c r="QUM39" s="0"/>
      <c r="QUN39" s="0"/>
      <c r="QUO39" s="0"/>
      <c r="QUP39" s="0"/>
      <c r="QUQ39" s="0"/>
      <c r="QUR39" s="0"/>
      <c r="QUS39" s="0"/>
      <c r="QUT39" s="0"/>
      <c r="QUU39" s="0"/>
      <c r="QUV39" s="0"/>
      <c r="QUW39" s="0"/>
      <c r="QUX39" s="0"/>
      <c r="QUY39" s="0"/>
      <c r="QUZ39" s="0"/>
      <c r="QVA39" s="0"/>
      <c r="QVB39" s="0"/>
      <c r="QVC39" s="0"/>
      <c r="QVD39" s="0"/>
      <c r="QVE39" s="0"/>
      <c r="QVF39" s="0"/>
      <c r="QVG39" s="0"/>
      <c r="QVH39" s="0"/>
      <c r="QVI39" s="0"/>
      <c r="QVJ39" s="0"/>
      <c r="QVK39" s="0"/>
      <c r="QVL39" s="0"/>
      <c r="QVM39" s="0"/>
      <c r="QVN39" s="0"/>
      <c r="QVO39" s="0"/>
      <c r="QVP39" s="0"/>
      <c r="QVQ39" s="0"/>
      <c r="QVR39" s="0"/>
      <c r="QVS39" s="0"/>
      <c r="QVT39" s="0"/>
      <c r="QVU39" s="0"/>
      <c r="QVV39" s="0"/>
      <c r="QVW39" s="0"/>
      <c r="QVX39" s="0"/>
      <c r="QVY39" s="0"/>
      <c r="QVZ39" s="0"/>
      <c r="QWA39" s="0"/>
      <c r="QWB39" s="0"/>
      <c r="QWC39" s="0"/>
      <c r="QWD39" s="0"/>
      <c r="QWE39" s="0"/>
      <c r="QWF39" s="0"/>
      <c r="QWG39" s="0"/>
      <c r="QWH39" s="0"/>
      <c r="QWI39" s="0"/>
      <c r="QWJ39" s="0"/>
      <c r="QWK39" s="0"/>
      <c r="QWL39" s="0"/>
      <c r="QWM39" s="0"/>
      <c r="QWN39" s="0"/>
      <c r="QWO39" s="0"/>
      <c r="QWP39" s="0"/>
      <c r="QWQ39" s="0"/>
      <c r="QWR39" s="0"/>
      <c r="QWS39" s="0"/>
      <c r="QWT39" s="0"/>
      <c r="QWU39" s="0"/>
      <c r="QWV39" s="0"/>
      <c r="QWW39" s="0"/>
      <c r="QWX39" s="0"/>
      <c r="QWY39" s="0"/>
      <c r="QWZ39" s="0"/>
      <c r="QXA39" s="0"/>
      <c r="QXB39" s="0"/>
      <c r="QXC39" s="0"/>
      <c r="QXD39" s="0"/>
      <c r="QXE39" s="0"/>
      <c r="QXF39" s="0"/>
      <c r="QXG39" s="0"/>
      <c r="QXH39" s="0"/>
      <c r="QXI39" s="0"/>
      <c r="QXJ39" s="0"/>
      <c r="QXK39" s="0"/>
      <c r="QXL39" s="0"/>
      <c r="QXM39" s="0"/>
      <c r="QXN39" s="0"/>
      <c r="QXO39" s="0"/>
      <c r="QXP39" s="0"/>
      <c r="QXQ39" s="0"/>
      <c r="QXR39" s="0"/>
      <c r="QXS39" s="0"/>
      <c r="QXT39" s="0"/>
      <c r="QXU39" s="0"/>
      <c r="QXV39" s="0"/>
      <c r="QXW39" s="0"/>
      <c r="QXX39" s="0"/>
      <c r="QXY39" s="0"/>
      <c r="QXZ39" s="0"/>
      <c r="QYA39" s="0"/>
      <c r="QYB39" s="0"/>
      <c r="QYC39" s="0"/>
      <c r="QYD39" s="0"/>
      <c r="QYE39" s="0"/>
      <c r="QYF39" s="0"/>
      <c r="QYG39" s="0"/>
      <c r="QYH39" s="0"/>
      <c r="QYI39" s="0"/>
      <c r="QYJ39" s="0"/>
      <c r="QYK39" s="0"/>
      <c r="QYL39" s="0"/>
      <c r="QYM39" s="0"/>
      <c r="QYN39" s="0"/>
      <c r="QYO39" s="0"/>
      <c r="QYP39" s="0"/>
      <c r="QYQ39" s="0"/>
      <c r="QYR39" s="0"/>
      <c r="QYS39" s="0"/>
      <c r="QYT39" s="0"/>
      <c r="QYU39" s="0"/>
      <c r="QYV39" s="0"/>
      <c r="QYW39" s="0"/>
      <c r="QYX39" s="0"/>
      <c r="QYY39" s="0"/>
      <c r="QYZ39" s="0"/>
      <c r="QZA39" s="0"/>
      <c r="QZB39" s="0"/>
      <c r="QZC39" s="0"/>
      <c r="QZD39" s="0"/>
      <c r="QZE39" s="0"/>
      <c r="QZF39" s="0"/>
      <c r="QZG39" s="0"/>
      <c r="QZH39" s="0"/>
      <c r="QZI39" s="0"/>
      <c r="QZJ39" s="0"/>
      <c r="QZK39" s="0"/>
      <c r="QZL39" s="0"/>
      <c r="QZM39" s="0"/>
      <c r="QZN39" s="0"/>
      <c r="QZO39" s="0"/>
      <c r="QZP39" s="0"/>
      <c r="QZQ39" s="0"/>
      <c r="QZR39" s="0"/>
      <c r="QZS39" s="0"/>
      <c r="QZT39" s="0"/>
      <c r="QZU39" s="0"/>
      <c r="QZV39" s="0"/>
      <c r="QZW39" s="0"/>
      <c r="QZX39" s="0"/>
      <c r="QZY39" s="0"/>
      <c r="QZZ39" s="0"/>
      <c r="RAA39" s="0"/>
      <c r="RAB39" s="0"/>
      <c r="RAC39" s="0"/>
      <c r="RAD39" s="0"/>
      <c r="RAE39" s="0"/>
      <c r="RAF39" s="0"/>
      <c r="RAG39" s="0"/>
      <c r="RAH39" s="0"/>
      <c r="RAI39" s="0"/>
      <c r="RAJ39" s="0"/>
      <c r="RAK39" s="0"/>
      <c r="RAL39" s="0"/>
      <c r="RAM39" s="0"/>
      <c r="RAN39" s="0"/>
      <c r="RAO39" s="0"/>
      <c r="RAP39" s="0"/>
      <c r="RAQ39" s="0"/>
      <c r="RAR39" s="0"/>
      <c r="RAS39" s="0"/>
      <c r="RAT39" s="0"/>
      <c r="RAU39" s="0"/>
      <c r="RAV39" s="0"/>
      <c r="RAW39" s="0"/>
      <c r="RAX39" s="0"/>
      <c r="RAY39" s="0"/>
      <c r="RAZ39" s="0"/>
      <c r="RBA39" s="0"/>
      <c r="RBB39" s="0"/>
      <c r="RBC39" s="0"/>
      <c r="RBD39" s="0"/>
      <c r="RBE39" s="0"/>
      <c r="RBF39" s="0"/>
      <c r="RBG39" s="0"/>
      <c r="RBH39" s="0"/>
      <c r="RBI39" s="0"/>
      <c r="RBJ39" s="0"/>
      <c r="RBK39" s="0"/>
      <c r="RBL39" s="0"/>
      <c r="RBM39" s="0"/>
      <c r="RBN39" s="0"/>
      <c r="RBO39" s="0"/>
      <c r="RBP39" s="0"/>
      <c r="RBQ39" s="0"/>
      <c r="RBR39" s="0"/>
      <c r="RBS39" s="0"/>
      <c r="RBT39" s="0"/>
      <c r="RBU39" s="0"/>
      <c r="RBV39" s="0"/>
      <c r="RBW39" s="0"/>
      <c r="RBX39" s="0"/>
      <c r="RBY39" s="0"/>
      <c r="RBZ39" s="0"/>
      <c r="RCA39" s="0"/>
      <c r="RCB39" s="0"/>
      <c r="RCC39" s="0"/>
      <c r="RCD39" s="0"/>
      <c r="RCE39" s="0"/>
      <c r="RCF39" s="0"/>
      <c r="RCG39" s="0"/>
      <c r="RCH39" s="0"/>
      <c r="RCI39" s="0"/>
      <c r="RCJ39" s="0"/>
      <c r="RCK39" s="0"/>
      <c r="RCL39" s="0"/>
      <c r="RCM39" s="0"/>
      <c r="RCN39" s="0"/>
      <c r="RCO39" s="0"/>
      <c r="RCP39" s="0"/>
      <c r="RCQ39" s="0"/>
      <c r="RCR39" s="0"/>
      <c r="RCS39" s="0"/>
      <c r="RCT39" s="0"/>
      <c r="RCU39" s="0"/>
      <c r="RCV39" s="0"/>
      <c r="RCW39" s="0"/>
      <c r="RCX39" s="0"/>
      <c r="RCY39" s="0"/>
      <c r="RCZ39" s="0"/>
      <c r="RDA39" s="0"/>
      <c r="RDB39" s="0"/>
      <c r="RDC39" s="0"/>
      <c r="RDD39" s="0"/>
      <c r="RDE39" s="0"/>
      <c r="RDF39" s="0"/>
      <c r="RDG39" s="0"/>
      <c r="RDH39" s="0"/>
      <c r="RDI39" s="0"/>
      <c r="RDJ39" s="0"/>
      <c r="RDK39" s="0"/>
      <c r="RDL39" s="0"/>
      <c r="RDM39" s="0"/>
      <c r="RDN39" s="0"/>
      <c r="RDO39" s="0"/>
      <c r="RDP39" s="0"/>
      <c r="RDQ39" s="0"/>
      <c r="RDR39" s="0"/>
      <c r="RDS39" s="0"/>
      <c r="RDT39" s="0"/>
      <c r="RDU39" s="0"/>
      <c r="RDV39" s="0"/>
      <c r="RDW39" s="0"/>
      <c r="RDX39" s="0"/>
      <c r="RDY39" s="0"/>
      <c r="RDZ39" s="0"/>
      <c r="REA39" s="0"/>
      <c r="REB39" s="0"/>
      <c r="REC39" s="0"/>
      <c r="RED39" s="0"/>
      <c r="REE39" s="0"/>
      <c r="REF39" s="0"/>
      <c r="REG39" s="0"/>
      <c r="REH39" s="0"/>
      <c r="REI39" s="0"/>
      <c r="REJ39" s="0"/>
      <c r="REK39" s="0"/>
      <c r="REL39" s="0"/>
      <c r="REM39" s="0"/>
      <c r="REN39" s="0"/>
      <c r="REO39" s="0"/>
      <c r="REP39" s="0"/>
      <c r="REQ39" s="0"/>
      <c r="RER39" s="0"/>
      <c r="RES39" s="0"/>
      <c r="RET39" s="0"/>
      <c r="REU39" s="0"/>
      <c r="REV39" s="0"/>
      <c r="REW39" s="0"/>
      <c r="REX39" s="0"/>
      <c r="REY39" s="0"/>
      <c r="REZ39" s="0"/>
      <c r="RFA39" s="0"/>
      <c r="RFB39" s="0"/>
      <c r="RFC39" s="0"/>
      <c r="RFD39" s="0"/>
      <c r="RFE39" s="0"/>
      <c r="RFF39" s="0"/>
      <c r="RFG39" s="0"/>
      <c r="RFH39" s="0"/>
      <c r="RFI39" s="0"/>
      <c r="RFJ39" s="0"/>
      <c r="RFK39" s="0"/>
      <c r="RFL39" s="0"/>
      <c r="RFM39" s="0"/>
      <c r="RFN39" s="0"/>
      <c r="RFO39" s="0"/>
      <c r="RFP39" s="0"/>
      <c r="RFQ39" s="0"/>
      <c r="RFR39" s="0"/>
      <c r="RFS39" s="0"/>
      <c r="RFT39" s="0"/>
      <c r="RFU39" s="0"/>
      <c r="RFV39" s="0"/>
      <c r="RFW39" s="0"/>
      <c r="RFX39" s="0"/>
      <c r="RFY39" s="0"/>
      <c r="RFZ39" s="0"/>
      <c r="RGA39" s="0"/>
      <c r="RGB39" s="0"/>
      <c r="RGC39" s="0"/>
      <c r="RGD39" s="0"/>
      <c r="RGE39" s="0"/>
      <c r="RGF39" s="0"/>
      <c r="RGG39" s="0"/>
      <c r="RGH39" s="0"/>
      <c r="RGI39" s="0"/>
      <c r="RGJ39" s="0"/>
      <c r="RGK39" s="0"/>
      <c r="RGL39" s="0"/>
      <c r="RGM39" s="0"/>
      <c r="RGN39" s="0"/>
      <c r="RGO39" s="0"/>
      <c r="RGP39" s="0"/>
      <c r="RGQ39" s="0"/>
      <c r="RGR39" s="0"/>
      <c r="RGS39" s="0"/>
      <c r="RGT39" s="0"/>
      <c r="RGU39" s="0"/>
      <c r="RGV39" s="0"/>
      <c r="RGW39" s="0"/>
      <c r="RGX39" s="0"/>
      <c r="RGY39" s="0"/>
      <c r="RGZ39" s="0"/>
      <c r="RHA39" s="0"/>
      <c r="RHB39" s="0"/>
      <c r="RHC39" s="0"/>
      <c r="RHD39" s="0"/>
      <c r="RHE39" s="0"/>
      <c r="RHF39" s="0"/>
      <c r="RHG39" s="0"/>
      <c r="RHH39" s="0"/>
      <c r="RHI39" s="0"/>
      <c r="RHJ39" s="0"/>
      <c r="RHK39" s="0"/>
      <c r="RHL39" s="0"/>
      <c r="RHM39" s="0"/>
      <c r="RHN39" s="0"/>
      <c r="RHO39" s="0"/>
      <c r="RHP39" s="0"/>
      <c r="RHQ39" s="0"/>
      <c r="RHR39" s="0"/>
      <c r="RHS39" s="0"/>
      <c r="RHT39" s="0"/>
      <c r="RHU39" s="0"/>
      <c r="RHV39" s="0"/>
      <c r="RHW39" s="0"/>
      <c r="RHX39" s="0"/>
      <c r="RHY39" s="0"/>
      <c r="RHZ39" s="0"/>
      <c r="RIA39" s="0"/>
      <c r="RIB39" s="0"/>
      <c r="RIC39" s="0"/>
      <c r="RID39" s="0"/>
      <c r="RIE39" s="0"/>
      <c r="RIF39" s="0"/>
      <c r="RIG39" s="0"/>
      <c r="RIH39" s="0"/>
      <c r="RII39" s="0"/>
      <c r="RIJ39" s="0"/>
      <c r="RIK39" s="0"/>
      <c r="RIL39" s="0"/>
      <c r="RIM39" s="0"/>
      <c r="RIN39" s="0"/>
      <c r="RIO39" s="0"/>
      <c r="RIP39" s="0"/>
      <c r="RIQ39" s="0"/>
      <c r="RIR39" s="0"/>
      <c r="RIS39" s="0"/>
      <c r="RIT39" s="0"/>
      <c r="RIU39" s="0"/>
      <c r="RIV39" s="0"/>
      <c r="RIW39" s="0"/>
      <c r="RIX39" s="0"/>
      <c r="RIY39" s="0"/>
      <c r="RIZ39" s="0"/>
      <c r="RJA39" s="0"/>
      <c r="RJB39" s="0"/>
      <c r="RJC39" s="0"/>
      <c r="RJD39" s="0"/>
      <c r="RJE39" s="0"/>
      <c r="RJF39" s="0"/>
      <c r="RJG39" s="0"/>
      <c r="RJH39" s="0"/>
      <c r="RJI39" s="0"/>
      <c r="RJJ39" s="0"/>
      <c r="RJK39" s="0"/>
      <c r="RJL39" s="0"/>
      <c r="RJM39" s="0"/>
      <c r="RJN39" s="0"/>
      <c r="RJO39" s="0"/>
      <c r="RJP39" s="0"/>
      <c r="RJQ39" s="0"/>
      <c r="RJR39" s="0"/>
      <c r="RJS39" s="0"/>
      <c r="RJT39" s="0"/>
      <c r="RJU39" s="0"/>
      <c r="RJV39" s="0"/>
      <c r="RJW39" s="0"/>
      <c r="RJX39" s="0"/>
      <c r="RJY39" s="0"/>
      <c r="RJZ39" s="0"/>
      <c r="RKA39" s="0"/>
      <c r="RKB39" s="0"/>
      <c r="RKC39" s="0"/>
      <c r="RKD39" s="0"/>
      <c r="RKE39" s="0"/>
      <c r="RKF39" s="0"/>
      <c r="RKG39" s="0"/>
      <c r="RKH39" s="0"/>
      <c r="RKI39" s="0"/>
      <c r="RKJ39" s="0"/>
      <c r="RKK39" s="0"/>
      <c r="RKL39" s="0"/>
      <c r="RKM39" s="0"/>
      <c r="RKN39" s="0"/>
      <c r="RKO39" s="0"/>
      <c r="RKP39" s="0"/>
      <c r="RKQ39" s="0"/>
      <c r="RKR39" s="0"/>
      <c r="RKS39" s="0"/>
      <c r="RKT39" s="0"/>
      <c r="RKU39" s="0"/>
      <c r="RKV39" s="0"/>
      <c r="RKW39" s="0"/>
      <c r="RKX39" s="0"/>
      <c r="RKY39" s="0"/>
      <c r="RKZ39" s="0"/>
      <c r="RLA39" s="0"/>
      <c r="RLB39" s="0"/>
      <c r="RLC39" s="0"/>
      <c r="RLD39" s="0"/>
      <c r="RLE39" s="0"/>
      <c r="RLF39" s="0"/>
      <c r="RLG39" s="0"/>
      <c r="RLH39" s="0"/>
      <c r="RLI39" s="0"/>
      <c r="RLJ39" s="0"/>
      <c r="RLK39" s="0"/>
      <c r="RLL39" s="0"/>
      <c r="RLM39" s="0"/>
      <c r="RLN39" s="0"/>
      <c r="RLO39" s="0"/>
      <c r="RLP39" s="0"/>
      <c r="RLQ39" s="0"/>
      <c r="RLR39" s="0"/>
      <c r="RLS39" s="0"/>
      <c r="RLT39" s="0"/>
      <c r="RLU39" s="0"/>
      <c r="RLV39" s="0"/>
      <c r="RLW39" s="0"/>
      <c r="RLX39" s="0"/>
      <c r="RLY39" s="0"/>
      <c r="RLZ39" s="0"/>
      <c r="RMA39" s="0"/>
      <c r="RMB39" s="0"/>
      <c r="RMC39" s="0"/>
      <c r="RMD39" s="0"/>
      <c r="RME39" s="0"/>
      <c r="RMF39" s="0"/>
      <c r="RMG39" s="0"/>
      <c r="RMH39" s="0"/>
      <c r="RMI39" s="0"/>
      <c r="RMJ39" s="0"/>
      <c r="RMK39" s="0"/>
      <c r="RML39" s="0"/>
      <c r="RMM39" s="0"/>
      <c r="RMN39" s="0"/>
      <c r="RMO39" s="0"/>
      <c r="RMP39" s="0"/>
      <c r="RMQ39" s="0"/>
      <c r="RMR39" s="0"/>
      <c r="RMS39" s="0"/>
      <c r="RMT39" s="0"/>
      <c r="RMU39" s="0"/>
      <c r="RMV39" s="0"/>
      <c r="RMW39" s="0"/>
      <c r="RMX39" s="0"/>
      <c r="RMY39" s="0"/>
      <c r="RMZ39" s="0"/>
      <c r="RNA39" s="0"/>
      <c r="RNB39" s="0"/>
      <c r="RNC39" s="0"/>
      <c r="RND39" s="0"/>
      <c r="RNE39" s="0"/>
      <c r="RNF39" s="0"/>
      <c r="RNG39" s="0"/>
      <c r="RNH39" s="0"/>
      <c r="RNI39" s="0"/>
      <c r="RNJ39" s="0"/>
      <c r="RNK39" s="0"/>
      <c r="RNL39" s="0"/>
      <c r="RNM39" s="0"/>
      <c r="RNN39" s="0"/>
      <c r="RNO39" s="0"/>
      <c r="RNP39" s="0"/>
      <c r="RNQ39" s="0"/>
      <c r="RNR39" s="0"/>
      <c r="RNS39" s="0"/>
      <c r="RNT39" s="0"/>
      <c r="RNU39" s="0"/>
      <c r="RNV39" s="0"/>
      <c r="RNW39" s="0"/>
      <c r="RNX39" s="0"/>
      <c r="RNY39" s="0"/>
      <c r="RNZ39" s="0"/>
      <c r="ROA39" s="0"/>
      <c r="ROB39" s="0"/>
      <c r="ROC39" s="0"/>
      <c r="ROD39" s="0"/>
      <c r="ROE39" s="0"/>
      <c r="ROF39" s="0"/>
      <c r="ROG39" s="0"/>
      <c r="ROH39" s="0"/>
      <c r="ROI39" s="0"/>
      <c r="ROJ39" s="0"/>
      <c r="ROK39" s="0"/>
      <c r="ROL39" s="0"/>
      <c r="ROM39" s="0"/>
      <c r="RON39" s="0"/>
      <c r="ROO39" s="0"/>
      <c r="ROP39" s="0"/>
      <c r="ROQ39" s="0"/>
      <c r="ROR39" s="0"/>
      <c r="ROS39" s="0"/>
      <c r="ROT39" s="0"/>
      <c r="ROU39" s="0"/>
      <c r="ROV39" s="0"/>
      <c r="ROW39" s="0"/>
      <c r="ROX39" s="0"/>
      <c r="ROY39" s="0"/>
      <c r="ROZ39" s="0"/>
      <c r="RPA39" s="0"/>
      <c r="RPB39" s="0"/>
      <c r="RPC39" s="0"/>
      <c r="RPD39" s="0"/>
      <c r="RPE39" s="0"/>
      <c r="RPF39" s="0"/>
      <c r="RPG39" s="0"/>
      <c r="RPH39" s="0"/>
      <c r="RPI39" s="0"/>
      <c r="RPJ39" s="0"/>
      <c r="RPK39" s="0"/>
      <c r="RPL39" s="0"/>
      <c r="RPM39" s="0"/>
      <c r="RPN39" s="0"/>
      <c r="RPO39" s="0"/>
      <c r="RPP39" s="0"/>
      <c r="RPQ39" s="0"/>
      <c r="RPR39" s="0"/>
      <c r="RPS39" s="0"/>
      <c r="RPT39" s="0"/>
      <c r="RPU39" s="0"/>
      <c r="RPV39" s="0"/>
      <c r="RPW39" s="0"/>
      <c r="RPX39" s="0"/>
      <c r="RPY39" s="0"/>
      <c r="RPZ39" s="0"/>
      <c r="RQA39" s="0"/>
      <c r="RQB39" s="0"/>
      <c r="RQC39" s="0"/>
      <c r="RQD39" s="0"/>
      <c r="RQE39" s="0"/>
      <c r="RQF39" s="0"/>
      <c r="RQG39" s="0"/>
      <c r="RQH39" s="0"/>
      <c r="RQI39" s="0"/>
      <c r="RQJ39" s="0"/>
      <c r="RQK39" s="0"/>
      <c r="RQL39" s="0"/>
      <c r="RQM39" s="0"/>
      <c r="RQN39" s="0"/>
      <c r="RQO39" s="0"/>
      <c r="RQP39" s="0"/>
      <c r="RQQ39" s="0"/>
      <c r="RQR39" s="0"/>
      <c r="RQS39" s="0"/>
      <c r="RQT39" s="0"/>
      <c r="RQU39" s="0"/>
      <c r="RQV39" s="0"/>
      <c r="RQW39" s="0"/>
      <c r="RQX39" s="0"/>
      <c r="RQY39" s="0"/>
      <c r="RQZ39" s="0"/>
      <c r="RRA39" s="0"/>
      <c r="RRB39" s="0"/>
      <c r="RRC39" s="0"/>
      <c r="RRD39" s="0"/>
      <c r="RRE39" s="0"/>
      <c r="RRF39" s="0"/>
      <c r="RRG39" s="0"/>
      <c r="RRH39" s="0"/>
      <c r="RRI39" s="0"/>
      <c r="RRJ39" s="0"/>
      <c r="RRK39" s="0"/>
      <c r="RRL39" s="0"/>
      <c r="RRM39" s="0"/>
      <c r="RRN39" s="0"/>
      <c r="RRO39" s="0"/>
      <c r="RRP39" s="0"/>
      <c r="RRQ39" s="0"/>
      <c r="RRR39" s="0"/>
      <c r="RRS39" s="0"/>
      <c r="RRT39" s="0"/>
      <c r="RRU39" s="0"/>
      <c r="RRV39" s="0"/>
      <c r="RRW39" s="0"/>
      <c r="RRX39" s="0"/>
      <c r="RRY39" s="0"/>
      <c r="RRZ39" s="0"/>
      <c r="RSA39" s="0"/>
      <c r="RSB39" s="0"/>
      <c r="RSC39" s="0"/>
      <c r="RSD39" s="0"/>
      <c r="RSE39" s="0"/>
      <c r="RSF39" s="0"/>
      <c r="RSG39" s="0"/>
      <c r="RSH39" s="0"/>
      <c r="RSI39" s="0"/>
      <c r="RSJ39" s="0"/>
      <c r="RSK39" s="0"/>
      <c r="RSL39" s="0"/>
      <c r="RSM39" s="0"/>
      <c r="RSN39" s="0"/>
      <c r="RSO39" s="0"/>
      <c r="RSP39" s="0"/>
      <c r="RSQ39" s="0"/>
      <c r="RSR39" s="0"/>
      <c r="RSS39" s="0"/>
      <c r="RST39" s="0"/>
      <c r="RSU39" s="0"/>
      <c r="RSV39" s="0"/>
      <c r="RSW39" s="0"/>
      <c r="RSX39" s="0"/>
      <c r="RSY39" s="0"/>
      <c r="RSZ39" s="0"/>
      <c r="RTA39" s="0"/>
      <c r="RTB39" s="0"/>
      <c r="RTC39" s="0"/>
      <c r="RTD39" s="0"/>
      <c r="RTE39" s="0"/>
      <c r="RTF39" s="0"/>
      <c r="RTG39" s="0"/>
      <c r="RTH39" s="0"/>
      <c r="RTI39" s="0"/>
      <c r="RTJ39" s="0"/>
      <c r="RTK39" s="0"/>
      <c r="RTL39" s="0"/>
      <c r="RTM39" s="0"/>
      <c r="RTN39" s="0"/>
      <c r="RTO39" s="0"/>
      <c r="RTP39" s="0"/>
      <c r="RTQ39" s="0"/>
      <c r="RTR39" s="0"/>
      <c r="RTS39" s="0"/>
      <c r="RTT39" s="0"/>
      <c r="RTU39" s="0"/>
      <c r="RTV39" s="0"/>
      <c r="RTW39" s="0"/>
      <c r="RTX39" s="0"/>
      <c r="RTY39" s="0"/>
      <c r="RTZ39" s="0"/>
      <c r="RUA39" s="0"/>
      <c r="RUB39" s="0"/>
      <c r="RUC39" s="0"/>
      <c r="RUD39" s="0"/>
      <c r="RUE39" s="0"/>
      <c r="RUF39" s="0"/>
      <c r="RUG39" s="0"/>
      <c r="RUH39" s="0"/>
      <c r="RUI39" s="0"/>
      <c r="RUJ39" s="0"/>
      <c r="RUK39" s="0"/>
      <c r="RUL39" s="0"/>
      <c r="RUM39" s="0"/>
      <c r="RUN39" s="0"/>
      <c r="RUO39" s="0"/>
      <c r="RUP39" s="0"/>
      <c r="RUQ39" s="0"/>
      <c r="RUR39" s="0"/>
      <c r="RUS39" s="0"/>
      <c r="RUT39" s="0"/>
      <c r="RUU39" s="0"/>
      <c r="RUV39" s="0"/>
      <c r="RUW39" s="0"/>
      <c r="RUX39" s="0"/>
      <c r="RUY39" s="0"/>
      <c r="RUZ39" s="0"/>
      <c r="RVA39" s="0"/>
      <c r="RVB39" s="0"/>
      <c r="RVC39" s="0"/>
      <c r="RVD39" s="0"/>
      <c r="RVE39" s="0"/>
      <c r="RVF39" s="0"/>
      <c r="RVG39" s="0"/>
      <c r="RVH39" s="0"/>
      <c r="RVI39" s="0"/>
      <c r="RVJ39" s="0"/>
      <c r="RVK39" s="0"/>
      <c r="RVL39" s="0"/>
      <c r="RVM39" s="0"/>
      <c r="RVN39" s="0"/>
      <c r="RVO39" s="0"/>
      <c r="RVP39" s="0"/>
      <c r="RVQ39" s="0"/>
      <c r="RVR39" s="0"/>
      <c r="RVS39" s="0"/>
      <c r="RVT39" s="0"/>
      <c r="RVU39" s="0"/>
      <c r="RVV39" s="0"/>
      <c r="RVW39" s="0"/>
      <c r="RVX39" s="0"/>
      <c r="RVY39" s="0"/>
      <c r="RVZ39" s="0"/>
      <c r="RWA39" s="0"/>
      <c r="RWB39" s="0"/>
      <c r="RWC39" s="0"/>
      <c r="RWD39" s="0"/>
      <c r="RWE39" s="0"/>
      <c r="RWF39" s="0"/>
      <c r="RWG39" s="0"/>
      <c r="RWH39" s="0"/>
      <c r="RWI39" s="0"/>
      <c r="RWJ39" s="0"/>
      <c r="RWK39" s="0"/>
      <c r="RWL39" s="0"/>
      <c r="RWM39" s="0"/>
      <c r="RWN39" s="0"/>
      <c r="RWO39" s="0"/>
      <c r="RWP39" s="0"/>
      <c r="RWQ39" s="0"/>
      <c r="RWR39" s="0"/>
      <c r="RWS39" s="0"/>
      <c r="RWT39" s="0"/>
      <c r="RWU39" s="0"/>
      <c r="RWV39" s="0"/>
      <c r="RWW39" s="0"/>
      <c r="RWX39" s="0"/>
      <c r="RWY39" s="0"/>
      <c r="RWZ39" s="0"/>
      <c r="RXA39" s="0"/>
      <c r="RXB39" s="0"/>
      <c r="RXC39" s="0"/>
      <c r="RXD39" s="0"/>
      <c r="RXE39" s="0"/>
      <c r="RXF39" s="0"/>
      <c r="RXG39" s="0"/>
      <c r="RXH39" s="0"/>
      <c r="RXI39" s="0"/>
      <c r="RXJ39" s="0"/>
      <c r="RXK39" s="0"/>
      <c r="RXL39" s="0"/>
      <c r="RXM39" s="0"/>
      <c r="RXN39" s="0"/>
      <c r="RXO39" s="0"/>
      <c r="RXP39" s="0"/>
      <c r="RXQ39" s="0"/>
      <c r="RXR39" s="0"/>
      <c r="RXS39" s="0"/>
      <c r="RXT39" s="0"/>
      <c r="RXU39" s="0"/>
      <c r="RXV39" s="0"/>
      <c r="RXW39" s="0"/>
      <c r="RXX39" s="0"/>
      <c r="RXY39" s="0"/>
      <c r="RXZ39" s="0"/>
      <c r="RYA39" s="0"/>
      <c r="RYB39" s="0"/>
      <c r="RYC39" s="0"/>
      <c r="RYD39" s="0"/>
      <c r="RYE39" s="0"/>
      <c r="RYF39" s="0"/>
      <c r="RYG39" s="0"/>
      <c r="RYH39" s="0"/>
      <c r="RYI39" s="0"/>
      <c r="RYJ39" s="0"/>
      <c r="RYK39" s="0"/>
      <c r="RYL39" s="0"/>
      <c r="RYM39" s="0"/>
      <c r="RYN39" s="0"/>
      <c r="RYO39" s="0"/>
      <c r="RYP39" s="0"/>
      <c r="RYQ39" s="0"/>
      <c r="RYR39" s="0"/>
      <c r="RYS39" s="0"/>
      <c r="RYT39" s="0"/>
      <c r="RYU39" s="0"/>
      <c r="RYV39" s="0"/>
      <c r="RYW39" s="0"/>
      <c r="RYX39" s="0"/>
      <c r="RYY39" s="0"/>
      <c r="RYZ39" s="0"/>
      <c r="RZA39" s="0"/>
      <c r="RZB39" s="0"/>
      <c r="RZC39" s="0"/>
      <c r="RZD39" s="0"/>
      <c r="RZE39" s="0"/>
      <c r="RZF39" s="0"/>
      <c r="RZG39" s="0"/>
      <c r="RZH39" s="0"/>
      <c r="RZI39" s="0"/>
      <c r="RZJ39" s="0"/>
      <c r="RZK39" s="0"/>
      <c r="RZL39" s="0"/>
      <c r="RZM39" s="0"/>
      <c r="RZN39" s="0"/>
      <c r="RZO39" s="0"/>
      <c r="RZP39" s="0"/>
      <c r="RZQ39" s="0"/>
      <c r="RZR39" s="0"/>
      <c r="RZS39" s="0"/>
      <c r="RZT39" s="0"/>
      <c r="RZU39" s="0"/>
      <c r="RZV39" s="0"/>
      <c r="RZW39" s="0"/>
      <c r="RZX39" s="0"/>
      <c r="RZY39" s="0"/>
      <c r="RZZ39" s="0"/>
      <c r="SAA39" s="0"/>
      <c r="SAB39" s="0"/>
      <c r="SAC39" s="0"/>
      <c r="SAD39" s="0"/>
      <c r="SAE39" s="0"/>
      <c r="SAF39" s="0"/>
      <c r="SAG39" s="0"/>
      <c r="SAH39" s="0"/>
      <c r="SAI39" s="0"/>
      <c r="SAJ39" s="0"/>
      <c r="SAK39" s="0"/>
      <c r="SAL39" s="0"/>
      <c r="SAM39" s="0"/>
      <c r="SAN39" s="0"/>
      <c r="SAO39" s="0"/>
      <c r="SAP39" s="0"/>
      <c r="SAQ39" s="0"/>
      <c r="SAR39" s="0"/>
      <c r="SAS39" s="0"/>
      <c r="SAT39" s="0"/>
      <c r="SAU39" s="0"/>
      <c r="SAV39" s="0"/>
      <c r="SAW39" s="0"/>
      <c r="SAX39" s="0"/>
      <c r="SAY39" s="0"/>
      <c r="SAZ39" s="0"/>
      <c r="SBA39" s="0"/>
      <c r="SBB39" s="0"/>
      <c r="SBC39" s="0"/>
      <c r="SBD39" s="0"/>
      <c r="SBE39" s="0"/>
      <c r="SBF39" s="0"/>
      <c r="SBG39" s="0"/>
      <c r="SBH39" s="0"/>
      <c r="SBI39" s="0"/>
      <c r="SBJ39" s="0"/>
      <c r="SBK39" s="0"/>
      <c r="SBL39" s="0"/>
      <c r="SBM39" s="0"/>
      <c r="SBN39" s="0"/>
      <c r="SBO39" s="0"/>
      <c r="SBP39" s="0"/>
      <c r="SBQ39" s="0"/>
      <c r="SBR39" s="0"/>
      <c r="SBS39" s="0"/>
      <c r="SBT39" s="0"/>
      <c r="SBU39" s="0"/>
      <c r="SBV39" s="0"/>
      <c r="SBW39" s="0"/>
      <c r="SBX39" s="0"/>
      <c r="SBY39" s="0"/>
      <c r="SBZ39" s="0"/>
      <c r="SCA39" s="0"/>
      <c r="SCB39" s="0"/>
      <c r="SCC39" s="0"/>
      <c r="SCD39" s="0"/>
      <c r="SCE39" s="0"/>
      <c r="SCF39" s="0"/>
      <c r="SCG39" s="0"/>
      <c r="SCH39" s="0"/>
      <c r="SCI39" s="0"/>
      <c r="SCJ39" s="0"/>
      <c r="SCK39" s="0"/>
      <c r="SCL39" s="0"/>
      <c r="SCM39" s="0"/>
      <c r="SCN39" s="0"/>
      <c r="SCO39" s="0"/>
      <c r="SCP39" s="0"/>
      <c r="SCQ39" s="0"/>
      <c r="SCR39" s="0"/>
      <c r="SCS39" s="0"/>
      <c r="SCT39" s="0"/>
      <c r="SCU39" s="0"/>
      <c r="SCV39" s="0"/>
      <c r="SCW39" s="0"/>
      <c r="SCX39" s="0"/>
      <c r="SCY39" s="0"/>
      <c r="SCZ39" s="0"/>
      <c r="SDA39" s="0"/>
      <c r="SDB39" s="0"/>
      <c r="SDC39" s="0"/>
      <c r="SDD39" s="0"/>
      <c r="SDE39" s="0"/>
      <c r="SDF39" s="0"/>
      <c r="SDG39" s="0"/>
      <c r="SDH39" s="0"/>
      <c r="SDI39" s="0"/>
      <c r="SDJ39" s="0"/>
      <c r="SDK39" s="0"/>
      <c r="SDL39" s="0"/>
      <c r="SDM39" s="0"/>
      <c r="SDN39" s="0"/>
      <c r="SDO39" s="0"/>
      <c r="SDP39" s="0"/>
      <c r="SDQ39" s="0"/>
      <c r="SDR39" s="0"/>
      <c r="SDS39" s="0"/>
      <c r="SDT39" s="0"/>
      <c r="SDU39" s="0"/>
      <c r="SDV39" s="0"/>
      <c r="SDW39" s="0"/>
      <c r="SDX39" s="0"/>
      <c r="SDY39" s="0"/>
      <c r="SDZ39" s="0"/>
      <c r="SEA39" s="0"/>
      <c r="SEB39" s="0"/>
      <c r="SEC39" s="0"/>
      <c r="SED39" s="0"/>
      <c r="SEE39" s="0"/>
      <c r="SEF39" s="0"/>
      <c r="SEG39" s="0"/>
      <c r="SEH39" s="0"/>
      <c r="SEI39" s="0"/>
      <c r="SEJ39" s="0"/>
      <c r="SEK39" s="0"/>
      <c r="SEL39" s="0"/>
      <c r="SEM39" s="0"/>
      <c r="SEN39" s="0"/>
      <c r="SEO39" s="0"/>
      <c r="SEP39" s="0"/>
      <c r="SEQ39" s="0"/>
      <c r="SER39" s="0"/>
      <c r="SES39" s="0"/>
      <c r="SET39" s="0"/>
      <c r="SEU39" s="0"/>
      <c r="SEV39" s="0"/>
      <c r="SEW39" s="0"/>
      <c r="SEX39" s="0"/>
      <c r="SEY39" s="0"/>
      <c r="SEZ39" s="0"/>
      <c r="SFA39" s="0"/>
      <c r="SFB39" s="0"/>
      <c r="SFC39" s="0"/>
      <c r="SFD39" s="0"/>
      <c r="SFE39" s="0"/>
      <c r="SFF39" s="0"/>
      <c r="SFG39" s="0"/>
      <c r="SFH39" s="0"/>
      <c r="SFI39" s="0"/>
      <c r="SFJ39" s="0"/>
      <c r="SFK39" s="0"/>
      <c r="SFL39" s="0"/>
      <c r="SFM39" s="0"/>
      <c r="SFN39" s="0"/>
      <c r="SFO39" s="0"/>
      <c r="SFP39" s="0"/>
      <c r="SFQ39" s="0"/>
      <c r="SFR39" s="0"/>
      <c r="SFS39" s="0"/>
      <c r="SFT39" s="0"/>
      <c r="SFU39" s="0"/>
      <c r="SFV39" s="0"/>
      <c r="SFW39" s="0"/>
      <c r="SFX39" s="0"/>
      <c r="SFY39" s="0"/>
      <c r="SFZ39" s="0"/>
      <c r="SGA39" s="0"/>
      <c r="SGB39" s="0"/>
      <c r="SGC39" s="0"/>
      <c r="SGD39" s="0"/>
      <c r="SGE39" s="0"/>
      <c r="SGF39" s="0"/>
      <c r="SGG39" s="0"/>
      <c r="SGH39" s="0"/>
      <c r="SGI39" s="0"/>
      <c r="SGJ39" s="0"/>
      <c r="SGK39" s="0"/>
      <c r="SGL39" s="0"/>
      <c r="SGM39" s="0"/>
      <c r="SGN39" s="0"/>
      <c r="SGO39" s="0"/>
      <c r="SGP39" s="0"/>
      <c r="SGQ39" s="0"/>
      <c r="SGR39" s="0"/>
      <c r="SGS39" s="0"/>
      <c r="SGT39" s="0"/>
      <c r="SGU39" s="0"/>
      <c r="SGV39" s="0"/>
      <c r="SGW39" s="0"/>
      <c r="SGX39" s="0"/>
      <c r="SGY39" s="0"/>
      <c r="SGZ39" s="0"/>
      <c r="SHA39" s="0"/>
      <c r="SHB39" s="0"/>
      <c r="SHC39" s="0"/>
      <c r="SHD39" s="0"/>
      <c r="SHE39" s="0"/>
      <c r="SHF39" s="0"/>
      <c r="SHG39" s="0"/>
      <c r="SHH39" s="0"/>
      <c r="SHI39" s="0"/>
      <c r="SHJ39" s="0"/>
      <c r="SHK39" s="0"/>
      <c r="SHL39" s="0"/>
      <c r="SHM39" s="0"/>
      <c r="SHN39" s="0"/>
      <c r="SHO39" s="0"/>
      <c r="SHP39" s="0"/>
      <c r="SHQ39" s="0"/>
      <c r="SHR39" s="0"/>
      <c r="SHS39" s="0"/>
      <c r="SHT39" s="0"/>
      <c r="SHU39" s="0"/>
      <c r="SHV39" s="0"/>
      <c r="SHW39" s="0"/>
      <c r="SHX39" s="0"/>
      <c r="SHY39" s="0"/>
      <c r="SHZ39" s="0"/>
      <c r="SIA39" s="0"/>
      <c r="SIB39" s="0"/>
      <c r="SIC39" s="0"/>
      <c r="SID39" s="0"/>
      <c r="SIE39" s="0"/>
      <c r="SIF39" s="0"/>
      <c r="SIG39" s="0"/>
      <c r="SIH39" s="0"/>
      <c r="SII39" s="0"/>
      <c r="SIJ39" s="0"/>
      <c r="SIK39" s="0"/>
      <c r="SIL39" s="0"/>
      <c r="SIM39" s="0"/>
      <c r="SIN39" s="0"/>
      <c r="SIO39" s="0"/>
      <c r="SIP39" s="0"/>
      <c r="SIQ39" s="0"/>
      <c r="SIR39" s="0"/>
      <c r="SIS39" s="0"/>
      <c r="SIT39" s="0"/>
      <c r="SIU39" s="0"/>
      <c r="SIV39" s="0"/>
      <c r="SIW39" s="0"/>
      <c r="SIX39" s="0"/>
      <c r="SIY39" s="0"/>
      <c r="SIZ39" s="0"/>
      <c r="SJA39" s="0"/>
      <c r="SJB39" s="0"/>
      <c r="SJC39" s="0"/>
      <c r="SJD39" s="0"/>
      <c r="SJE39" s="0"/>
      <c r="SJF39" s="0"/>
      <c r="SJG39" s="0"/>
      <c r="SJH39" s="0"/>
      <c r="SJI39" s="0"/>
      <c r="SJJ39" s="0"/>
      <c r="SJK39" s="0"/>
      <c r="SJL39" s="0"/>
      <c r="SJM39" s="0"/>
      <c r="SJN39" s="0"/>
      <c r="SJO39" s="0"/>
      <c r="SJP39" s="0"/>
      <c r="SJQ39" s="0"/>
      <c r="SJR39" s="0"/>
      <c r="SJS39" s="0"/>
      <c r="SJT39" s="0"/>
      <c r="SJU39" s="0"/>
      <c r="SJV39" s="0"/>
      <c r="SJW39" s="0"/>
      <c r="SJX39" s="0"/>
      <c r="SJY39" s="0"/>
      <c r="SJZ39" s="0"/>
      <c r="SKA39" s="0"/>
      <c r="SKB39" s="0"/>
      <c r="SKC39" s="0"/>
      <c r="SKD39" s="0"/>
      <c r="SKE39" s="0"/>
      <c r="SKF39" s="0"/>
      <c r="SKG39" s="0"/>
      <c r="SKH39" s="0"/>
      <c r="SKI39" s="0"/>
      <c r="SKJ39" s="0"/>
      <c r="SKK39" s="0"/>
      <c r="SKL39" s="0"/>
      <c r="SKM39" s="0"/>
      <c r="SKN39" s="0"/>
      <c r="SKO39" s="0"/>
      <c r="SKP39" s="0"/>
      <c r="SKQ39" s="0"/>
      <c r="SKR39" s="0"/>
      <c r="SKS39" s="0"/>
      <c r="SKT39" s="0"/>
      <c r="SKU39" s="0"/>
      <c r="SKV39" s="0"/>
      <c r="SKW39" s="0"/>
      <c r="SKX39" s="0"/>
      <c r="SKY39" s="0"/>
      <c r="SKZ39" s="0"/>
      <c r="SLA39" s="0"/>
      <c r="SLB39" s="0"/>
      <c r="SLC39" s="0"/>
      <c r="SLD39" s="0"/>
      <c r="SLE39" s="0"/>
      <c r="SLF39" s="0"/>
      <c r="SLG39" s="0"/>
      <c r="SLH39" s="0"/>
      <c r="SLI39" s="0"/>
      <c r="SLJ39" s="0"/>
      <c r="SLK39" s="0"/>
      <c r="SLL39" s="0"/>
      <c r="SLM39" s="0"/>
      <c r="SLN39" s="0"/>
      <c r="SLO39" s="0"/>
      <c r="SLP39" s="0"/>
      <c r="SLQ39" s="0"/>
      <c r="SLR39" s="0"/>
      <c r="SLS39" s="0"/>
      <c r="SLT39" s="0"/>
      <c r="SLU39" s="0"/>
      <c r="SLV39" s="0"/>
      <c r="SLW39" s="0"/>
      <c r="SLX39" s="0"/>
      <c r="SLY39" s="0"/>
      <c r="SLZ39" s="0"/>
      <c r="SMA39" s="0"/>
      <c r="SMB39" s="0"/>
      <c r="SMC39" s="0"/>
      <c r="SMD39" s="0"/>
      <c r="SME39" s="0"/>
      <c r="SMF39" s="0"/>
      <c r="SMG39" s="0"/>
      <c r="SMH39" s="0"/>
      <c r="SMI39" s="0"/>
      <c r="SMJ39" s="0"/>
      <c r="SMK39" s="0"/>
      <c r="SML39" s="0"/>
      <c r="SMM39" s="0"/>
      <c r="SMN39" s="0"/>
      <c r="SMO39" s="0"/>
      <c r="SMP39" s="0"/>
      <c r="SMQ39" s="0"/>
      <c r="SMR39" s="0"/>
      <c r="SMS39" s="0"/>
      <c r="SMT39" s="0"/>
      <c r="SMU39" s="0"/>
      <c r="SMV39" s="0"/>
      <c r="SMW39" s="0"/>
      <c r="SMX39" s="0"/>
      <c r="SMY39" s="0"/>
      <c r="SMZ39" s="0"/>
      <c r="SNA39" s="0"/>
      <c r="SNB39" s="0"/>
      <c r="SNC39" s="0"/>
      <c r="SND39" s="0"/>
      <c r="SNE39" s="0"/>
      <c r="SNF39" s="0"/>
      <c r="SNG39" s="0"/>
      <c r="SNH39" s="0"/>
      <c r="SNI39" s="0"/>
      <c r="SNJ39" s="0"/>
      <c r="SNK39" s="0"/>
      <c r="SNL39" s="0"/>
      <c r="SNM39" s="0"/>
      <c r="SNN39" s="0"/>
      <c r="SNO39" s="0"/>
      <c r="SNP39" s="0"/>
      <c r="SNQ39" s="0"/>
      <c r="SNR39" s="0"/>
      <c r="SNS39" s="0"/>
      <c r="SNT39" s="0"/>
      <c r="SNU39" s="0"/>
      <c r="SNV39" s="0"/>
      <c r="SNW39" s="0"/>
      <c r="SNX39" s="0"/>
      <c r="SNY39" s="0"/>
      <c r="SNZ39" s="0"/>
      <c r="SOA39" s="0"/>
      <c r="SOB39" s="0"/>
      <c r="SOC39" s="0"/>
      <c r="SOD39" s="0"/>
      <c r="SOE39" s="0"/>
      <c r="SOF39" s="0"/>
      <c r="SOG39" s="0"/>
      <c r="SOH39" s="0"/>
      <c r="SOI39" s="0"/>
      <c r="SOJ39" s="0"/>
      <c r="SOK39" s="0"/>
      <c r="SOL39" s="0"/>
      <c r="SOM39" s="0"/>
      <c r="SON39" s="0"/>
      <c r="SOO39" s="0"/>
      <c r="SOP39" s="0"/>
      <c r="SOQ39" s="0"/>
      <c r="SOR39" s="0"/>
      <c r="SOS39" s="0"/>
      <c r="SOT39" s="0"/>
      <c r="SOU39" s="0"/>
      <c r="SOV39" s="0"/>
      <c r="SOW39" s="0"/>
      <c r="SOX39" s="0"/>
      <c r="SOY39" s="0"/>
      <c r="SOZ39" s="0"/>
      <c r="SPA39" s="0"/>
      <c r="SPB39" s="0"/>
      <c r="SPC39" s="0"/>
      <c r="SPD39" s="0"/>
      <c r="SPE39" s="0"/>
      <c r="SPF39" s="0"/>
      <c r="SPG39" s="0"/>
      <c r="SPH39" s="0"/>
      <c r="SPI39" s="0"/>
      <c r="SPJ39" s="0"/>
      <c r="SPK39" s="0"/>
      <c r="SPL39" s="0"/>
      <c r="SPM39" s="0"/>
      <c r="SPN39" s="0"/>
      <c r="SPO39" s="0"/>
      <c r="SPP39" s="0"/>
      <c r="SPQ39" s="0"/>
      <c r="SPR39" s="0"/>
      <c r="SPS39" s="0"/>
      <c r="SPT39" s="0"/>
      <c r="SPU39" s="0"/>
      <c r="SPV39" s="0"/>
      <c r="SPW39" s="0"/>
      <c r="SPX39" s="0"/>
      <c r="SPY39" s="0"/>
      <c r="SPZ39" s="0"/>
      <c r="SQA39" s="0"/>
      <c r="SQB39" s="0"/>
      <c r="SQC39" s="0"/>
      <c r="SQD39" s="0"/>
      <c r="SQE39" s="0"/>
      <c r="SQF39" s="0"/>
      <c r="SQG39" s="0"/>
      <c r="SQH39" s="0"/>
      <c r="SQI39" s="0"/>
      <c r="SQJ39" s="0"/>
      <c r="SQK39" s="0"/>
      <c r="SQL39" s="0"/>
      <c r="SQM39" s="0"/>
      <c r="SQN39" s="0"/>
      <c r="SQO39" s="0"/>
      <c r="SQP39" s="0"/>
      <c r="SQQ39" s="0"/>
      <c r="SQR39" s="0"/>
      <c r="SQS39" s="0"/>
      <c r="SQT39" s="0"/>
      <c r="SQU39" s="0"/>
      <c r="SQV39" s="0"/>
      <c r="SQW39" s="0"/>
      <c r="SQX39" s="0"/>
      <c r="SQY39" s="0"/>
      <c r="SQZ39" s="0"/>
      <c r="SRA39" s="0"/>
      <c r="SRB39" s="0"/>
      <c r="SRC39" s="0"/>
      <c r="SRD39" s="0"/>
      <c r="SRE39" s="0"/>
      <c r="SRF39" s="0"/>
      <c r="SRG39" s="0"/>
      <c r="SRH39" s="0"/>
      <c r="SRI39" s="0"/>
      <c r="SRJ39" s="0"/>
      <c r="SRK39" s="0"/>
      <c r="SRL39" s="0"/>
      <c r="SRM39" s="0"/>
      <c r="SRN39" s="0"/>
      <c r="SRO39" s="0"/>
      <c r="SRP39" s="0"/>
      <c r="SRQ39" s="0"/>
      <c r="SRR39" s="0"/>
      <c r="SRS39" s="0"/>
      <c r="SRT39" s="0"/>
      <c r="SRU39" s="0"/>
      <c r="SRV39" s="0"/>
      <c r="SRW39" s="0"/>
      <c r="SRX39" s="0"/>
      <c r="SRY39" s="0"/>
      <c r="SRZ39" s="0"/>
      <c r="SSA39" s="0"/>
      <c r="SSB39" s="0"/>
      <c r="SSC39" s="0"/>
      <c r="SSD39" s="0"/>
      <c r="SSE39" s="0"/>
      <c r="SSF39" s="0"/>
      <c r="SSG39" s="0"/>
      <c r="SSH39" s="0"/>
      <c r="SSI39" s="0"/>
      <c r="SSJ39" s="0"/>
      <c r="SSK39" s="0"/>
      <c r="SSL39" s="0"/>
      <c r="SSM39" s="0"/>
      <c r="SSN39" s="0"/>
      <c r="SSO39" s="0"/>
      <c r="SSP39" s="0"/>
      <c r="SSQ39" s="0"/>
      <c r="SSR39" s="0"/>
      <c r="SSS39" s="0"/>
      <c r="SST39" s="0"/>
      <c r="SSU39" s="0"/>
      <c r="SSV39" s="0"/>
      <c r="SSW39" s="0"/>
      <c r="SSX39" s="0"/>
      <c r="SSY39" s="0"/>
      <c r="SSZ39" s="0"/>
      <c r="STA39" s="0"/>
      <c r="STB39" s="0"/>
      <c r="STC39" s="0"/>
      <c r="STD39" s="0"/>
      <c r="STE39" s="0"/>
      <c r="STF39" s="0"/>
      <c r="STG39" s="0"/>
      <c r="STH39" s="0"/>
      <c r="STI39" s="0"/>
      <c r="STJ39" s="0"/>
      <c r="STK39" s="0"/>
      <c r="STL39" s="0"/>
      <c r="STM39" s="0"/>
      <c r="STN39" s="0"/>
      <c r="STO39" s="0"/>
      <c r="STP39" s="0"/>
      <c r="STQ39" s="0"/>
      <c r="STR39" s="0"/>
      <c r="STS39" s="0"/>
      <c r="STT39" s="0"/>
      <c r="STU39" s="0"/>
      <c r="STV39" s="0"/>
      <c r="STW39" s="0"/>
      <c r="STX39" s="0"/>
      <c r="STY39" s="0"/>
      <c r="STZ39" s="0"/>
      <c r="SUA39" s="0"/>
      <c r="SUB39" s="0"/>
      <c r="SUC39" s="0"/>
      <c r="SUD39" s="0"/>
      <c r="SUE39" s="0"/>
      <c r="SUF39" s="0"/>
      <c r="SUG39" s="0"/>
      <c r="SUH39" s="0"/>
      <c r="SUI39" s="0"/>
      <c r="SUJ39" s="0"/>
      <c r="SUK39" s="0"/>
      <c r="SUL39" s="0"/>
      <c r="SUM39" s="0"/>
      <c r="SUN39" s="0"/>
      <c r="SUO39" s="0"/>
      <c r="SUP39" s="0"/>
      <c r="SUQ39" s="0"/>
      <c r="SUR39" s="0"/>
      <c r="SUS39" s="0"/>
      <c r="SUT39" s="0"/>
      <c r="SUU39" s="0"/>
      <c r="SUV39" s="0"/>
      <c r="SUW39" s="0"/>
      <c r="SUX39" s="0"/>
      <c r="SUY39" s="0"/>
      <c r="SUZ39" s="0"/>
      <c r="SVA39" s="0"/>
      <c r="SVB39" s="0"/>
      <c r="SVC39" s="0"/>
      <c r="SVD39" s="0"/>
      <c r="SVE39" s="0"/>
      <c r="SVF39" s="0"/>
      <c r="SVG39" s="0"/>
      <c r="SVH39" s="0"/>
      <c r="SVI39" s="0"/>
      <c r="SVJ39" s="0"/>
      <c r="SVK39" s="0"/>
      <c r="SVL39" s="0"/>
      <c r="SVM39" s="0"/>
      <c r="SVN39" s="0"/>
      <c r="SVO39" s="0"/>
      <c r="SVP39" s="0"/>
      <c r="SVQ39" s="0"/>
      <c r="SVR39" s="0"/>
      <c r="SVS39" s="0"/>
      <c r="SVT39" s="0"/>
      <c r="SVU39" s="0"/>
      <c r="SVV39" s="0"/>
      <c r="SVW39" s="0"/>
      <c r="SVX39" s="0"/>
      <c r="SVY39" s="0"/>
      <c r="SVZ39" s="0"/>
      <c r="SWA39" s="0"/>
      <c r="SWB39" s="0"/>
      <c r="SWC39" s="0"/>
      <c r="SWD39" s="0"/>
      <c r="SWE39" s="0"/>
      <c r="SWF39" s="0"/>
      <c r="SWG39" s="0"/>
      <c r="SWH39" s="0"/>
      <c r="SWI39" s="0"/>
      <c r="SWJ39" s="0"/>
      <c r="SWK39" s="0"/>
      <c r="SWL39" s="0"/>
      <c r="SWM39" s="0"/>
      <c r="SWN39" s="0"/>
      <c r="SWO39" s="0"/>
      <c r="SWP39" s="0"/>
      <c r="SWQ39" s="0"/>
      <c r="SWR39" s="0"/>
      <c r="SWS39" s="0"/>
      <c r="SWT39" s="0"/>
      <c r="SWU39" s="0"/>
      <c r="SWV39" s="0"/>
      <c r="SWW39" s="0"/>
      <c r="SWX39" s="0"/>
      <c r="SWY39" s="0"/>
      <c r="SWZ39" s="0"/>
      <c r="SXA39" s="0"/>
      <c r="SXB39" s="0"/>
      <c r="SXC39" s="0"/>
      <c r="SXD39" s="0"/>
      <c r="SXE39" s="0"/>
      <c r="SXF39" s="0"/>
      <c r="SXG39" s="0"/>
      <c r="SXH39" s="0"/>
      <c r="SXI39" s="0"/>
      <c r="SXJ39" s="0"/>
      <c r="SXK39" s="0"/>
      <c r="SXL39" s="0"/>
      <c r="SXM39" s="0"/>
      <c r="SXN39" s="0"/>
      <c r="SXO39" s="0"/>
      <c r="SXP39" s="0"/>
      <c r="SXQ39" s="0"/>
      <c r="SXR39" s="0"/>
      <c r="SXS39" s="0"/>
      <c r="SXT39" s="0"/>
      <c r="SXU39" s="0"/>
      <c r="SXV39" s="0"/>
      <c r="SXW39" s="0"/>
      <c r="SXX39" s="0"/>
      <c r="SXY39" s="0"/>
      <c r="SXZ39" s="0"/>
      <c r="SYA39" s="0"/>
      <c r="SYB39" s="0"/>
      <c r="SYC39" s="0"/>
      <c r="SYD39" s="0"/>
      <c r="SYE39" s="0"/>
      <c r="SYF39" s="0"/>
      <c r="SYG39" s="0"/>
      <c r="SYH39" s="0"/>
      <c r="SYI39" s="0"/>
      <c r="SYJ39" s="0"/>
      <c r="SYK39" s="0"/>
      <c r="SYL39" s="0"/>
      <c r="SYM39" s="0"/>
      <c r="SYN39" s="0"/>
      <c r="SYO39" s="0"/>
      <c r="SYP39" s="0"/>
      <c r="SYQ39" s="0"/>
      <c r="SYR39" s="0"/>
      <c r="SYS39" s="0"/>
      <c r="SYT39" s="0"/>
      <c r="SYU39" s="0"/>
      <c r="SYV39" s="0"/>
      <c r="SYW39" s="0"/>
      <c r="SYX39" s="0"/>
      <c r="SYY39" s="0"/>
      <c r="SYZ39" s="0"/>
      <c r="SZA39" s="0"/>
      <c r="SZB39" s="0"/>
      <c r="SZC39" s="0"/>
      <c r="SZD39" s="0"/>
      <c r="SZE39" s="0"/>
      <c r="SZF39" s="0"/>
      <c r="SZG39" s="0"/>
      <c r="SZH39" s="0"/>
      <c r="SZI39" s="0"/>
      <c r="SZJ39" s="0"/>
      <c r="SZK39" s="0"/>
      <c r="SZL39" s="0"/>
      <c r="SZM39" s="0"/>
      <c r="SZN39" s="0"/>
      <c r="SZO39" s="0"/>
      <c r="SZP39" s="0"/>
      <c r="SZQ39" s="0"/>
      <c r="SZR39" s="0"/>
      <c r="SZS39" s="0"/>
      <c r="SZT39" s="0"/>
      <c r="SZU39" s="0"/>
      <c r="SZV39" s="0"/>
      <c r="SZW39" s="0"/>
      <c r="SZX39" s="0"/>
      <c r="SZY39" s="0"/>
      <c r="SZZ39" s="0"/>
      <c r="TAA39" s="0"/>
      <c r="TAB39" s="0"/>
      <c r="TAC39" s="0"/>
      <c r="TAD39" s="0"/>
      <c r="TAE39" s="0"/>
      <c r="TAF39" s="0"/>
      <c r="TAG39" s="0"/>
      <c r="TAH39" s="0"/>
      <c r="TAI39" s="0"/>
      <c r="TAJ39" s="0"/>
      <c r="TAK39" s="0"/>
      <c r="TAL39" s="0"/>
      <c r="TAM39" s="0"/>
      <c r="TAN39" s="0"/>
      <c r="TAO39" s="0"/>
      <c r="TAP39" s="0"/>
      <c r="TAQ39" s="0"/>
      <c r="TAR39" s="0"/>
      <c r="TAS39" s="0"/>
      <c r="TAT39" s="0"/>
      <c r="TAU39" s="0"/>
      <c r="TAV39" s="0"/>
      <c r="TAW39" s="0"/>
      <c r="TAX39" s="0"/>
      <c r="TAY39" s="0"/>
      <c r="TAZ39" s="0"/>
      <c r="TBA39" s="0"/>
      <c r="TBB39" s="0"/>
      <c r="TBC39" s="0"/>
      <c r="TBD39" s="0"/>
      <c r="TBE39" s="0"/>
      <c r="TBF39" s="0"/>
      <c r="TBG39" s="0"/>
      <c r="TBH39" s="0"/>
      <c r="TBI39" s="0"/>
      <c r="TBJ39" s="0"/>
      <c r="TBK39" s="0"/>
      <c r="TBL39" s="0"/>
      <c r="TBM39" s="0"/>
      <c r="TBN39" s="0"/>
      <c r="TBO39" s="0"/>
      <c r="TBP39" s="0"/>
      <c r="TBQ39" s="0"/>
      <c r="TBR39" s="0"/>
      <c r="TBS39" s="0"/>
      <c r="TBT39" s="0"/>
      <c r="TBU39" s="0"/>
      <c r="TBV39" s="0"/>
      <c r="TBW39" s="0"/>
      <c r="TBX39" s="0"/>
      <c r="TBY39" s="0"/>
      <c r="TBZ39" s="0"/>
      <c r="TCA39" s="0"/>
      <c r="TCB39" s="0"/>
      <c r="TCC39" s="0"/>
      <c r="TCD39" s="0"/>
      <c r="TCE39" s="0"/>
      <c r="TCF39" s="0"/>
      <c r="TCG39" s="0"/>
      <c r="TCH39" s="0"/>
      <c r="TCI39" s="0"/>
      <c r="TCJ39" s="0"/>
      <c r="TCK39" s="0"/>
      <c r="TCL39" s="0"/>
      <c r="TCM39" s="0"/>
      <c r="TCN39" s="0"/>
      <c r="TCO39" s="0"/>
      <c r="TCP39" s="0"/>
      <c r="TCQ39" s="0"/>
      <c r="TCR39" s="0"/>
      <c r="TCS39" s="0"/>
      <c r="TCT39" s="0"/>
      <c r="TCU39" s="0"/>
      <c r="TCV39" s="0"/>
      <c r="TCW39" s="0"/>
      <c r="TCX39" s="0"/>
      <c r="TCY39" s="0"/>
      <c r="TCZ39" s="0"/>
      <c r="TDA39" s="0"/>
      <c r="TDB39" s="0"/>
      <c r="TDC39" s="0"/>
      <c r="TDD39" s="0"/>
      <c r="TDE39" s="0"/>
      <c r="TDF39" s="0"/>
      <c r="TDG39" s="0"/>
      <c r="TDH39" s="0"/>
      <c r="TDI39" s="0"/>
      <c r="TDJ39" s="0"/>
      <c r="TDK39" s="0"/>
      <c r="TDL39" s="0"/>
      <c r="TDM39" s="0"/>
      <c r="TDN39" s="0"/>
      <c r="TDO39" s="0"/>
      <c r="TDP39" s="0"/>
      <c r="TDQ39" s="0"/>
      <c r="TDR39" s="0"/>
      <c r="TDS39" s="0"/>
      <c r="TDT39" s="0"/>
      <c r="TDU39" s="0"/>
      <c r="TDV39" s="0"/>
      <c r="TDW39" s="0"/>
      <c r="TDX39" s="0"/>
      <c r="TDY39" s="0"/>
      <c r="TDZ39" s="0"/>
      <c r="TEA39" s="0"/>
      <c r="TEB39" s="0"/>
      <c r="TEC39" s="0"/>
      <c r="TED39" s="0"/>
      <c r="TEE39" s="0"/>
      <c r="TEF39" s="0"/>
      <c r="TEG39" s="0"/>
      <c r="TEH39" s="0"/>
      <c r="TEI39" s="0"/>
      <c r="TEJ39" s="0"/>
      <c r="TEK39" s="0"/>
      <c r="TEL39" s="0"/>
      <c r="TEM39" s="0"/>
      <c r="TEN39" s="0"/>
      <c r="TEO39" s="0"/>
      <c r="TEP39" s="0"/>
      <c r="TEQ39" s="0"/>
      <c r="TER39" s="0"/>
      <c r="TES39" s="0"/>
      <c r="TET39" s="0"/>
      <c r="TEU39" s="0"/>
      <c r="TEV39" s="0"/>
      <c r="TEW39" s="0"/>
      <c r="TEX39" s="0"/>
      <c r="TEY39" s="0"/>
      <c r="TEZ39" s="0"/>
      <c r="TFA39" s="0"/>
      <c r="TFB39" s="0"/>
      <c r="TFC39" s="0"/>
      <c r="TFD39" s="0"/>
      <c r="TFE39" s="0"/>
      <c r="TFF39" s="0"/>
      <c r="TFG39" s="0"/>
      <c r="TFH39" s="0"/>
      <c r="TFI39" s="0"/>
      <c r="TFJ39" s="0"/>
      <c r="TFK39" s="0"/>
      <c r="TFL39" s="0"/>
      <c r="TFM39" s="0"/>
      <c r="TFN39" s="0"/>
      <c r="TFO39" s="0"/>
      <c r="TFP39" s="0"/>
      <c r="TFQ39" s="0"/>
      <c r="TFR39" s="0"/>
      <c r="TFS39" s="0"/>
      <c r="TFT39" s="0"/>
      <c r="TFU39" s="0"/>
      <c r="TFV39" s="0"/>
      <c r="TFW39" s="0"/>
      <c r="TFX39" s="0"/>
      <c r="TFY39" s="0"/>
      <c r="TFZ39" s="0"/>
      <c r="TGA39" s="0"/>
      <c r="TGB39" s="0"/>
      <c r="TGC39" s="0"/>
      <c r="TGD39" s="0"/>
      <c r="TGE39" s="0"/>
      <c r="TGF39" s="0"/>
      <c r="TGG39" s="0"/>
      <c r="TGH39" s="0"/>
      <c r="TGI39" s="0"/>
      <c r="TGJ39" s="0"/>
      <c r="TGK39" s="0"/>
      <c r="TGL39" s="0"/>
      <c r="TGM39" s="0"/>
      <c r="TGN39" s="0"/>
      <c r="TGO39" s="0"/>
      <c r="TGP39" s="0"/>
      <c r="TGQ39" s="0"/>
      <c r="TGR39" s="0"/>
      <c r="TGS39" s="0"/>
      <c r="TGT39" s="0"/>
      <c r="TGU39" s="0"/>
      <c r="TGV39" s="0"/>
      <c r="TGW39" s="0"/>
      <c r="TGX39" s="0"/>
      <c r="TGY39" s="0"/>
      <c r="TGZ39" s="0"/>
      <c r="THA39" s="0"/>
      <c r="THB39" s="0"/>
      <c r="THC39" s="0"/>
      <c r="THD39" s="0"/>
      <c r="THE39" s="0"/>
      <c r="THF39" s="0"/>
      <c r="THG39" s="0"/>
      <c r="THH39" s="0"/>
      <c r="THI39" s="0"/>
      <c r="THJ39" s="0"/>
      <c r="THK39" s="0"/>
      <c r="THL39" s="0"/>
      <c r="THM39" s="0"/>
      <c r="THN39" s="0"/>
      <c r="THO39" s="0"/>
      <c r="THP39" s="0"/>
      <c r="THQ39" s="0"/>
      <c r="THR39" s="0"/>
      <c r="THS39" s="0"/>
      <c r="THT39" s="0"/>
      <c r="THU39" s="0"/>
      <c r="THV39" s="0"/>
      <c r="THW39" s="0"/>
      <c r="THX39" s="0"/>
      <c r="THY39" s="0"/>
      <c r="THZ39" s="0"/>
      <c r="TIA39" s="0"/>
      <c r="TIB39" s="0"/>
      <c r="TIC39" s="0"/>
      <c r="TID39" s="0"/>
      <c r="TIE39" s="0"/>
      <c r="TIF39" s="0"/>
      <c r="TIG39" s="0"/>
      <c r="TIH39" s="0"/>
      <c r="TII39" s="0"/>
      <c r="TIJ39" s="0"/>
      <c r="TIK39" s="0"/>
      <c r="TIL39" s="0"/>
      <c r="TIM39" s="0"/>
      <c r="TIN39" s="0"/>
      <c r="TIO39" s="0"/>
      <c r="TIP39" s="0"/>
      <c r="TIQ39" s="0"/>
      <c r="TIR39" s="0"/>
      <c r="TIS39" s="0"/>
      <c r="TIT39" s="0"/>
      <c r="TIU39" s="0"/>
      <c r="TIV39" s="0"/>
      <c r="TIW39" s="0"/>
      <c r="TIX39" s="0"/>
      <c r="TIY39" s="0"/>
      <c r="TIZ39" s="0"/>
      <c r="TJA39" s="0"/>
      <c r="TJB39" s="0"/>
      <c r="TJC39" s="0"/>
      <c r="TJD39" s="0"/>
      <c r="TJE39" s="0"/>
      <c r="TJF39" s="0"/>
      <c r="TJG39" s="0"/>
      <c r="TJH39" s="0"/>
      <c r="TJI39" s="0"/>
      <c r="TJJ39" s="0"/>
      <c r="TJK39" s="0"/>
      <c r="TJL39" s="0"/>
      <c r="TJM39" s="0"/>
      <c r="TJN39" s="0"/>
      <c r="TJO39" s="0"/>
      <c r="TJP39" s="0"/>
      <c r="TJQ39" s="0"/>
      <c r="TJR39" s="0"/>
      <c r="TJS39" s="0"/>
      <c r="TJT39" s="0"/>
      <c r="TJU39" s="0"/>
      <c r="TJV39" s="0"/>
      <c r="TJW39" s="0"/>
      <c r="TJX39" s="0"/>
      <c r="TJY39" s="0"/>
      <c r="TJZ39" s="0"/>
      <c r="TKA39" s="0"/>
      <c r="TKB39" s="0"/>
      <c r="TKC39" s="0"/>
      <c r="TKD39" s="0"/>
      <c r="TKE39" s="0"/>
      <c r="TKF39" s="0"/>
      <c r="TKG39" s="0"/>
      <c r="TKH39" s="0"/>
      <c r="TKI39" s="0"/>
      <c r="TKJ39" s="0"/>
      <c r="TKK39" s="0"/>
      <c r="TKL39" s="0"/>
      <c r="TKM39" s="0"/>
      <c r="TKN39" s="0"/>
      <c r="TKO39" s="0"/>
      <c r="TKP39" s="0"/>
      <c r="TKQ39" s="0"/>
      <c r="TKR39" s="0"/>
      <c r="TKS39" s="0"/>
      <c r="TKT39" s="0"/>
      <c r="TKU39" s="0"/>
      <c r="TKV39" s="0"/>
      <c r="TKW39" s="0"/>
      <c r="TKX39" s="0"/>
      <c r="TKY39" s="0"/>
      <c r="TKZ39" s="0"/>
      <c r="TLA39" s="0"/>
      <c r="TLB39" s="0"/>
      <c r="TLC39" s="0"/>
      <c r="TLD39" s="0"/>
      <c r="TLE39" s="0"/>
      <c r="TLF39" s="0"/>
      <c r="TLG39" s="0"/>
      <c r="TLH39" s="0"/>
      <c r="TLI39" s="0"/>
      <c r="TLJ39" s="0"/>
      <c r="TLK39" s="0"/>
      <c r="TLL39" s="0"/>
      <c r="TLM39" s="0"/>
      <c r="TLN39" s="0"/>
      <c r="TLO39" s="0"/>
      <c r="TLP39" s="0"/>
      <c r="TLQ39" s="0"/>
      <c r="TLR39" s="0"/>
      <c r="TLS39" s="0"/>
      <c r="TLT39" s="0"/>
      <c r="TLU39" s="0"/>
      <c r="TLV39" s="0"/>
      <c r="TLW39" s="0"/>
      <c r="TLX39" s="0"/>
      <c r="TLY39" s="0"/>
      <c r="TLZ39" s="0"/>
      <c r="TMA39" s="0"/>
      <c r="TMB39" s="0"/>
      <c r="TMC39" s="0"/>
      <c r="TMD39" s="0"/>
      <c r="TME39" s="0"/>
      <c r="TMF39" s="0"/>
      <c r="TMG39" s="0"/>
      <c r="TMH39" s="0"/>
      <c r="TMI39" s="0"/>
      <c r="TMJ39" s="0"/>
      <c r="TMK39" s="0"/>
      <c r="TML39" s="0"/>
      <c r="TMM39" s="0"/>
      <c r="TMN39" s="0"/>
      <c r="TMO39" s="0"/>
      <c r="TMP39" s="0"/>
      <c r="TMQ39" s="0"/>
      <c r="TMR39" s="0"/>
      <c r="TMS39" s="0"/>
      <c r="TMT39" s="0"/>
      <c r="TMU39" s="0"/>
      <c r="TMV39" s="0"/>
      <c r="TMW39" s="0"/>
      <c r="TMX39" s="0"/>
      <c r="TMY39" s="0"/>
      <c r="TMZ39" s="0"/>
      <c r="TNA39" s="0"/>
      <c r="TNB39" s="0"/>
      <c r="TNC39" s="0"/>
      <c r="TND39" s="0"/>
      <c r="TNE39" s="0"/>
      <c r="TNF39" s="0"/>
      <c r="TNG39" s="0"/>
      <c r="TNH39" s="0"/>
      <c r="TNI39" s="0"/>
      <c r="TNJ39" s="0"/>
      <c r="TNK39" s="0"/>
      <c r="TNL39" s="0"/>
      <c r="TNM39" s="0"/>
      <c r="TNN39" s="0"/>
      <c r="TNO39" s="0"/>
      <c r="TNP39" s="0"/>
      <c r="TNQ39" s="0"/>
      <c r="TNR39" s="0"/>
      <c r="TNS39" s="0"/>
      <c r="TNT39" s="0"/>
      <c r="TNU39" s="0"/>
      <c r="TNV39" s="0"/>
      <c r="TNW39" s="0"/>
      <c r="TNX39" s="0"/>
      <c r="TNY39" s="0"/>
      <c r="TNZ39" s="0"/>
      <c r="TOA39" s="0"/>
      <c r="TOB39" s="0"/>
      <c r="TOC39" s="0"/>
      <c r="TOD39" s="0"/>
      <c r="TOE39" s="0"/>
      <c r="TOF39" s="0"/>
      <c r="TOG39" s="0"/>
      <c r="TOH39" s="0"/>
      <c r="TOI39" s="0"/>
      <c r="TOJ39" s="0"/>
      <c r="TOK39" s="0"/>
      <c r="TOL39" s="0"/>
      <c r="TOM39" s="0"/>
      <c r="TON39" s="0"/>
      <c r="TOO39" s="0"/>
      <c r="TOP39" s="0"/>
      <c r="TOQ39" s="0"/>
      <c r="TOR39" s="0"/>
      <c r="TOS39" s="0"/>
      <c r="TOT39" s="0"/>
      <c r="TOU39" s="0"/>
      <c r="TOV39" s="0"/>
      <c r="TOW39" s="0"/>
      <c r="TOX39" s="0"/>
      <c r="TOY39" s="0"/>
      <c r="TOZ39" s="0"/>
      <c r="TPA39" s="0"/>
      <c r="TPB39" s="0"/>
      <c r="TPC39" s="0"/>
      <c r="TPD39" s="0"/>
      <c r="TPE39" s="0"/>
      <c r="TPF39" s="0"/>
      <c r="TPG39" s="0"/>
      <c r="TPH39" s="0"/>
      <c r="TPI39" s="0"/>
      <c r="TPJ39" s="0"/>
      <c r="TPK39" s="0"/>
      <c r="TPL39" s="0"/>
      <c r="TPM39" s="0"/>
      <c r="TPN39" s="0"/>
      <c r="TPO39" s="0"/>
      <c r="TPP39" s="0"/>
      <c r="TPQ39" s="0"/>
      <c r="TPR39" s="0"/>
      <c r="TPS39" s="0"/>
      <c r="TPT39" s="0"/>
      <c r="TPU39" s="0"/>
      <c r="TPV39" s="0"/>
      <c r="TPW39" s="0"/>
      <c r="TPX39" s="0"/>
      <c r="TPY39" s="0"/>
      <c r="TPZ39" s="0"/>
      <c r="TQA39" s="0"/>
      <c r="TQB39" s="0"/>
      <c r="TQC39" s="0"/>
      <c r="TQD39" s="0"/>
      <c r="TQE39" s="0"/>
      <c r="TQF39" s="0"/>
      <c r="TQG39" s="0"/>
      <c r="TQH39" s="0"/>
      <c r="TQI39" s="0"/>
      <c r="TQJ39" s="0"/>
      <c r="TQK39" s="0"/>
      <c r="TQL39" s="0"/>
      <c r="TQM39" s="0"/>
      <c r="TQN39" s="0"/>
      <c r="TQO39" s="0"/>
      <c r="TQP39" s="0"/>
      <c r="TQQ39" s="0"/>
      <c r="TQR39" s="0"/>
      <c r="TQS39" s="0"/>
      <c r="TQT39" s="0"/>
      <c r="TQU39" s="0"/>
      <c r="TQV39" s="0"/>
      <c r="TQW39" s="0"/>
      <c r="TQX39" s="0"/>
      <c r="TQY39" s="0"/>
      <c r="TQZ39" s="0"/>
      <c r="TRA39" s="0"/>
      <c r="TRB39" s="0"/>
      <c r="TRC39" s="0"/>
      <c r="TRD39" s="0"/>
      <c r="TRE39" s="0"/>
      <c r="TRF39" s="0"/>
      <c r="TRG39" s="0"/>
      <c r="TRH39" s="0"/>
      <c r="TRI39" s="0"/>
      <c r="TRJ39" s="0"/>
      <c r="TRK39" s="0"/>
      <c r="TRL39" s="0"/>
      <c r="TRM39" s="0"/>
      <c r="TRN39" s="0"/>
      <c r="TRO39" s="0"/>
      <c r="TRP39" s="0"/>
      <c r="TRQ39" s="0"/>
      <c r="TRR39" s="0"/>
      <c r="TRS39" s="0"/>
      <c r="TRT39" s="0"/>
      <c r="TRU39" s="0"/>
      <c r="TRV39" s="0"/>
      <c r="TRW39" s="0"/>
      <c r="TRX39" s="0"/>
      <c r="TRY39" s="0"/>
      <c r="TRZ39" s="0"/>
      <c r="TSA39" s="0"/>
      <c r="TSB39" s="0"/>
      <c r="TSC39" s="0"/>
      <c r="TSD39" s="0"/>
      <c r="TSE39" s="0"/>
      <c r="TSF39" s="0"/>
      <c r="TSG39" s="0"/>
      <c r="TSH39" s="0"/>
      <c r="TSI39" s="0"/>
      <c r="TSJ39" s="0"/>
      <c r="TSK39" s="0"/>
      <c r="TSL39" s="0"/>
      <c r="TSM39" s="0"/>
      <c r="TSN39" s="0"/>
      <c r="TSO39" s="0"/>
      <c r="TSP39" s="0"/>
      <c r="TSQ39" s="0"/>
      <c r="TSR39" s="0"/>
      <c r="TSS39" s="0"/>
      <c r="TST39" s="0"/>
      <c r="TSU39" s="0"/>
      <c r="TSV39" s="0"/>
      <c r="TSW39" s="0"/>
      <c r="TSX39" s="0"/>
      <c r="TSY39" s="0"/>
      <c r="TSZ39" s="0"/>
      <c r="TTA39" s="0"/>
      <c r="TTB39" s="0"/>
      <c r="TTC39" s="0"/>
      <c r="TTD39" s="0"/>
      <c r="TTE39" s="0"/>
      <c r="TTF39" s="0"/>
      <c r="TTG39" s="0"/>
      <c r="TTH39" s="0"/>
      <c r="TTI39" s="0"/>
      <c r="TTJ39" s="0"/>
      <c r="TTK39" s="0"/>
      <c r="TTL39" s="0"/>
      <c r="TTM39" s="0"/>
      <c r="TTN39" s="0"/>
      <c r="TTO39" s="0"/>
      <c r="TTP39" s="0"/>
      <c r="TTQ39" s="0"/>
      <c r="TTR39" s="0"/>
      <c r="TTS39" s="0"/>
      <c r="TTT39" s="0"/>
      <c r="TTU39" s="0"/>
      <c r="TTV39" s="0"/>
      <c r="TTW39" s="0"/>
      <c r="TTX39" s="0"/>
      <c r="TTY39" s="0"/>
      <c r="TTZ39" s="0"/>
      <c r="TUA39" s="0"/>
      <c r="TUB39" s="0"/>
      <c r="TUC39" s="0"/>
      <c r="TUD39" s="0"/>
      <c r="TUE39" s="0"/>
      <c r="TUF39" s="0"/>
      <c r="TUG39" s="0"/>
      <c r="TUH39" s="0"/>
      <c r="TUI39" s="0"/>
      <c r="TUJ39" s="0"/>
      <c r="TUK39" s="0"/>
      <c r="TUL39" s="0"/>
      <c r="TUM39" s="0"/>
      <c r="TUN39" s="0"/>
      <c r="TUO39" s="0"/>
      <c r="TUP39" s="0"/>
      <c r="TUQ39" s="0"/>
      <c r="TUR39" s="0"/>
      <c r="TUS39" s="0"/>
      <c r="TUT39" s="0"/>
      <c r="TUU39" s="0"/>
      <c r="TUV39" s="0"/>
      <c r="TUW39" s="0"/>
      <c r="TUX39" s="0"/>
      <c r="TUY39" s="0"/>
      <c r="TUZ39" s="0"/>
      <c r="TVA39" s="0"/>
      <c r="TVB39" s="0"/>
      <c r="TVC39" s="0"/>
      <c r="TVD39" s="0"/>
      <c r="TVE39" s="0"/>
      <c r="TVF39" s="0"/>
      <c r="TVG39" s="0"/>
      <c r="TVH39" s="0"/>
      <c r="TVI39" s="0"/>
      <c r="TVJ39" s="0"/>
      <c r="TVK39" s="0"/>
      <c r="TVL39" s="0"/>
      <c r="TVM39" s="0"/>
      <c r="TVN39" s="0"/>
      <c r="TVO39" s="0"/>
      <c r="TVP39" s="0"/>
      <c r="TVQ39" s="0"/>
      <c r="TVR39" s="0"/>
      <c r="TVS39" s="0"/>
      <c r="TVT39" s="0"/>
      <c r="TVU39" s="0"/>
      <c r="TVV39" s="0"/>
      <c r="TVW39" s="0"/>
      <c r="TVX39" s="0"/>
      <c r="TVY39" s="0"/>
      <c r="TVZ39" s="0"/>
      <c r="TWA39" s="0"/>
      <c r="TWB39" s="0"/>
      <c r="TWC39" s="0"/>
      <c r="TWD39" s="0"/>
      <c r="TWE39" s="0"/>
      <c r="TWF39" s="0"/>
      <c r="TWG39" s="0"/>
      <c r="TWH39" s="0"/>
      <c r="TWI39" s="0"/>
      <c r="TWJ39" s="0"/>
      <c r="TWK39" s="0"/>
      <c r="TWL39" s="0"/>
      <c r="TWM39" s="0"/>
      <c r="TWN39" s="0"/>
      <c r="TWO39" s="0"/>
      <c r="TWP39" s="0"/>
      <c r="TWQ39" s="0"/>
      <c r="TWR39" s="0"/>
      <c r="TWS39" s="0"/>
      <c r="TWT39" s="0"/>
      <c r="TWU39" s="0"/>
      <c r="TWV39" s="0"/>
      <c r="TWW39" s="0"/>
      <c r="TWX39" s="0"/>
      <c r="TWY39" s="0"/>
      <c r="TWZ39" s="0"/>
      <c r="TXA39" s="0"/>
      <c r="TXB39" s="0"/>
      <c r="TXC39" s="0"/>
      <c r="TXD39" s="0"/>
      <c r="TXE39" s="0"/>
      <c r="TXF39" s="0"/>
      <c r="TXG39" s="0"/>
      <c r="TXH39" s="0"/>
      <c r="TXI39" s="0"/>
      <c r="TXJ39" s="0"/>
      <c r="TXK39" s="0"/>
      <c r="TXL39" s="0"/>
      <c r="TXM39" s="0"/>
      <c r="TXN39" s="0"/>
      <c r="TXO39" s="0"/>
      <c r="TXP39" s="0"/>
      <c r="TXQ39" s="0"/>
      <c r="TXR39" s="0"/>
      <c r="TXS39" s="0"/>
      <c r="TXT39" s="0"/>
      <c r="TXU39" s="0"/>
      <c r="TXV39" s="0"/>
      <c r="TXW39" s="0"/>
      <c r="TXX39" s="0"/>
      <c r="TXY39" s="0"/>
      <c r="TXZ39" s="0"/>
      <c r="TYA39" s="0"/>
      <c r="TYB39" s="0"/>
      <c r="TYC39" s="0"/>
      <c r="TYD39" s="0"/>
      <c r="TYE39" s="0"/>
      <c r="TYF39" s="0"/>
      <c r="TYG39" s="0"/>
      <c r="TYH39" s="0"/>
      <c r="TYI39" s="0"/>
      <c r="TYJ39" s="0"/>
      <c r="TYK39" s="0"/>
      <c r="TYL39" s="0"/>
      <c r="TYM39" s="0"/>
      <c r="TYN39" s="0"/>
      <c r="TYO39" s="0"/>
      <c r="TYP39" s="0"/>
      <c r="TYQ39" s="0"/>
      <c r="TYR39" s="0"/>
      <c r="TYS39" s="0"/>
      <c r="TYT39" s="0"/>
      <c r="TYU39" s="0"/>
      <c r="TYV39" s="0"/>
      <c r="TYW39" s="0"/>
      <c r="TYX39" s="0"/>
      <c r="TYY39" s="0"/>
      <c r="TYZ39" s="0"/>
      <c r="TZA39" s="0"/>
      <c r="TZB39" s="0"/>
      <c r="TZC39" s="0"/>
      <c r="TZD39" s="0"/>
      <c r="TZE39" s="0"/>
      <c r="TZF39" s="0"/>
      <c r="TZG39" s="0"/>
      <c r="TZH39" s="0"/>
      <c r="TZI39" s="0"/>
      <c r="TZJ39" s="0"/>
      <c r="TZK39" s="0"/>
      <c r="TZL39" s="0"/>
      <c r="TZM39" s="0"/>
      <c r="TZN39" s="0"/>
      <c r="TZO39" s="0"/>
      <c r="TZP39" s="0"/>
      <c r="TZQ39" s="0"/>
      <c r="TZR39" s="0"/>
      <c r="TZS39" s="0"/>
      <c r="TZT39" s="0"/>
      <c r="TZU39" s="0"/>
      <c r="TZV39" s="0"/>
      <c r="TZW39" s="0"/>
      <c r="TZX39" s="0"/>
      <c r="TZY39" s="0"/>
      <c r="TZZ39" s="0"/>
      <c r="UAA39" s="0"/>
      <c r="UAB39" s="0"/>
      <c r="UAC39" s="0"/>
      <c r="UAD39" s="0"/>
      <c r="UAE39" s="0"/>
      <c r="UAF39" s="0"/>
      <c r="UAG39" s="0"/>
      <c r="UAH39" s="0"/>
      <c r="UAI39" s="0"/>
      <c r="UAJ39" s="0"/>
      <c r="UAK39" s="0"/>
      <c r="UAL39" s="0"/>
      <c r="UAM39" s="0"/>
      <c r="UAN39" s="0"/>
      <c r="UAO39" s="0"/>
      <c r="UAP39" s="0"/>
      <c r="UAQ39" s="0"/>
      <c r="UAR39" s="0"/>
      <c r="UAS39" s="0"/>
      <c r="UAT39" s="0"/>
      <c r="UAU39" s="0"/>
      <c r="UAV39" s="0"/>
      <c r="UAW39" s="0"/>
      <c r="UAX39" s="0"/>
      <c r="UAY39" s="0"/>
      <c r="UAZ39" s="0"/>
      <c r="UBA39" s="0"/>
      <c r="UBB39" s="0"/>
      <c r="UBC39" s="0"/>
      <c r="UBD39" s="0"/>
      <c r="UBE39" s="0"/>
      <c r="UBF39" s="0"/>
      <c r="UBG39" s="0"/>
      <c r="UBH39" s="0"/>
      <c r="UBI39" s="0"/>
      <c r="UBJ39" s="0"/>
      <c r="UBK39" s="0"/>
      <c r="UBL39" s="0"/>
      <c r="UBM39" s="0"/>
      <c r="UBN39" s="0"/>
      <c r="UBO39" s="0"/>
      <c r="UBP39" s="0"/>
      <c r="UBQ39" s="0"/>
      <c r="UBR39" s="0"/>
      <c r="UBS39" s="0"/>
      <c r="UBT39" s="0"/>
      <c r="UBU39" s="0"/>
      <c r="UBV39" s="0"/>
      <c r="UBW39" s="0"/>
      <c r="UBX39" s="0"/>
      <c r="UBY39" s="0"/>
      <c r="UBZ39" s="0"/>
      <c r="UCA39" s="0"/>
      <c r="UCB39" s="0"/>
      <c r="UCC39" s="0"/>
      <c r="UCD39" s="0"/>
      <c r="UCE39" s="0"/>
      <c r="UCF39" s="0"/>
      <c r="UCG39" s="0"/>
      <c r="UCH39" s="0"/>
      <c r="UCI39" s="0"/>
      <c r="UCJ39" s="0"/>
      <c r="UCK39" s="0"/>
      <c r="UCL39" s="0"/>
      <c r="UCM39" s="0"/>
      <c r="UCN39" s="0"/>
      <c r="UCO39" s="0"/>
      <c r="UCP39" s="0"/>
      <c r="UCQ39" s="0"/>
      <c r="UCR39" s="0"/>
      <c r="UCS39" s="0"/>
      <c r="UCT39" s="0"/>
      <c r="UCU39" s="0"/>
      <c r="UCV39" s="0"/>
      <c r="UCW39" s="0"/>
      <c r="UCX39" s="0"/>
      <c r="UCY39" s="0"/>
      <c r="UCZ39" s="0"/>
      <c r="UDA39" s="0"/>
      <c r="UDB39" s="0"/>
      <c r="UDC39" s="0"/>
      <c r="UDD39" s="0"/>
      <c r="UDE39" s="0"/>
      <c r="UDF39" s="0"/>
      <c r="UDG39" s="0"/>
      <c r="UDH39" s="0"/>
      <c r="UDI39" s="0"/>
      <c r="UDJ39" s="0"/>
      <c r="UDK39" s="0"/>
      <c r="UDL39" s="0"/>
      <c r="UDM39" s="0"/>
      <c r="UDN39" s="0"/>
      <c r="UDO39" s="0"/>
      <c r="UDP39" s="0"/>
      <c r="UDQ39" s="0"/>
      <c r="UDR39" s="0"/>
      <c r="UDS39" s="0"/>
      <c r="UDT39" s="0"/>
      <c r="UDU39" s="0"/>
      <c r="UDV39" s="0"/>
      <c r="UDW39" s="0"/>
      <c r="UDX39" s="0"/>
      <c r="UDY39" s="0"/>
      <c r="UDZ39" s="0"/>
      <c r="UEA39" s="0"/>
      <c r="UEB39" s="0"/>
      <c r="UEC39" s="0"/>
      <c r="UED39" s="0"/>
      <c r="UEE39" s="0"/>
      <c r="UEF39" s="0"/>
      <c r="UEG39" s="0"/>
      <c r="UEH39" s="0"/>
      <c r="UEI39" s="0"/>
      <c r="UEJ39" s="0"/>
      <c r="UEK39" s="0"/>
      <c r="UEL39" s="0"/>
      <c r="UEM39" s="0"/>
      <c r="UEN39" s="0"/>
      <c r="UEO39" s="0"/>
      <c r="UEP39" s="0"/>
      <c r="UEQ39" s="0"/>
      <c r="UER39" s="0"/>
      <c r="UES39" s="0"/>
      <c r="UET39" s="0"/>
      <c r="UEU39" s="0"/>
      <c r="UEV39" s="0"/>
      <c r="UEW39" s="0"/>
      <c r="UEX39" s="0"/>
      <c r="UEY39" s="0"/>
      <c r="UEZ39" s="0"/>
      <c r="UFA39" s="0"/>
      <c r="UFB39" s="0"/>
      <c r="UFC39" s="0"/>
      <c r="UFD39" s="0"/>
      <c r="UFE39" s="0"/>
      <c r="UFF39" s="0"/>
      <c r="UFG39" s="0"/>
      <c r="UFH39" s="0"/>
      <c r="UFI39" s="0"/>
      <c r="UFJ39" s="0"/>
      <c r="UFK39" s="0"/>
      <c r="UFL39" s="0"/>
      <c r="UFM39" s="0"/>
      <c r="UFN39" s="0"/>
      <c r="UFO39" s="0"/>
      <c r="UFP39" s="0"/>
      <c r="UFQ39" s="0"/>
      <c r="UFR39" s="0"/>
      <c r="UFS39" s="0"/>
      <c r="UFT39" s="0"/>
      <c r="UFU39" s="0"/>
      <c r="UFV39" s="0"/>
      <c r="UFW39" s="0"/>
      <c r="UFX39" s="0"/>
      <c r="UFY39" s="0"/>
      <c r="UFZ39" s="0"/>
      <c r="UGA39" s="0"/>
      <c r="UGB39" s="0"/>
      <c r="UGC39" s="0"/>
      <c r="UGD39" s="0"/>
      <c r="UGE39" s="0"/>
      <c r="UGF39" s="0"/>
      <c r="UGG39" s="0"/>
      <c r="UGH39" s="0"/>
      <c r="UGI39" s="0"/>
      <c r="UGJ39" s="0"/>
      <c r="UGK39" s="0"/>
      <c r="UGL39" s="0"/>
      <c r="UGM39" s="0"/>
      <c r="UGN39" s="0"/>
      <c r="UGO39" s="0"/>
      <c r="UGP39" s="0"/>
      <c r="UGQ39" s="0"/>
      <c r="UGR39" s="0"/>
      <c r="UGS39" s="0"/>
      <c r="UGT39" s="0"/>
      <c r="UGU39" s="0"/>
      <c r="UGV39" s="0"/>
      <c r="UGW39" s="0"/>
      <c r="UGX39" s="0"/>
      <c r="UGY39" s="0"/>
      <c r="UGZ39" s="0"/>
      <c r="UHA39" s="0"/>
      <c r="UHB39" s="0"/>
      <c r="UHC39" s="0"/>
      <c r="UHD39" s="0"/>
      <c r="UHE39" s="0"/>
      <c r="UHF39" s="0"/>
      <c r="UHG39" s="0"/>
      <c r="UHH39" s="0"/>
      <c r="UHI39" s="0"/>
      <c r="UHJ39" s="0"/>
      <c r="UHK39" s="0"/>
      <c r="UHL39" s="0"/>
      <c r="UHM39" s="0"/>
      <c r="UHN39" s="0"/>
      <c r="UHO39" s="0"/>
      <c r="UHP39" s="0"/>
      <c r="UHQ39" s="0"/>
      <c r="UHR39" s="0"/>
      <c r="UHS39" s="0"/>
      <c r="UHT39" s="0"/>
      <c r="UHU39" s="0"/>
      <c r="UHV39" s="0"/>
      <c r="UHW39" s="0"/>
      <c r="UHX39" s="0"/>
      <c r="UHY39" s="0"/>
      <c r="UHZ39" s="0"/>
      <c r="UIA39" s="0"/>
      <c r="UIB39" s="0"/>
      <c r="UIC39" s="0"/>
      <c r="UID39" s="0"/>
      <c r="UIE39" s="0"/>
      <c r="UIF39" s="0"/>
      <c r="UIG39" s="0"/>
      <c r="UIH39" s="0"/>
      <c r="UII39" s="0"/>
      <c r="UIJ39" s="0"/>
      <c r="UIK39" s="0"/>
      <c r="UIL39" s="0"/>
      <c r="UIM39" s="0"/>
      <c r="UIN39" s="0"/>
      <c r="UIO39" s="0"/>
      <c r="UIP39" s="0"/>
      <c r="UIQ39" s="0"/>
      <c r="UIR39" s="0"/>
      <c r="UIS39" s="0"/>
      <c r="UIT39" s="0"/>
      <c r="UIU39" s="0"/>
      <c r="UIV39" s="0"/>
      <c r="UIW39" s="0"/>
      <c r="UIX39" s="0"/>
      <c r="UIY39" s="0"/>
      <c r="UIZ39" s="0"/>
      <c r="UJA39" s="0"/>
      <c r="UJB39" s="0"/>
      <c r="UJC39" s="0"/>
      <c r="UJD39" s="0"/>
      <c r="UJE39" s="0"/>
      <c r="UJF39" s="0"/>
      <c r="UJG39" s="0"/>
      <c r="UJH39" s="0"/>
      <c r="UJI39" s="0"/>
      <c r="UJJ39" s="0"/>
      <c r="UJK39" s="0"/>
      <c r="UJL39" s="0"/>
      <c r="UJM39" s="0"/>
      <c r="UJN39" s="0"/>
      <c r="UJO39" s="0"/>
      <c r="UJP39" s="0"/>
      <c r="UJQ39" s="0"/>
      <c r="UJR39" s="0"/>
      <c r="UJS39" s="0"/>
      <c r="UJT39" s="0"/>
      <c r="UJU39" s="0"/>
      <c r="UJV39" s="0"/>
      <c r="UJW39" s="0"/>
      <c r="UJX39" s="0"/>
      <c r="UJY39" s="0"/>
      <c r="UJZ39" s="0"/>
      <c r="UKA39" s="0"/>
      <c r="UKB39" s="0"/>
      <c r="UKC39" s="0"/>
      <c r="UKD39" s="0"/>
      <c r="UKE39" s="0"/>
      <c r="UKF39" s="0"/>
      <c r="UKG39" s="0"/>
      <c r="UKH39" s="0"/>
      <c r="UKI39" s="0"/>
      <c r="UKJ39" s="0"/>
      <c r="UKK39" s="0"/>
      <c r="UKL39" s="0"/>
      <c r="UKM39" s="0"/>
      <c r="UKN39" s="0"/>
      <c r="UKO39" s="0"/>
      <c r="UKP39" s="0"/>
      <c r="UKQ39" s="0"/>
      <c r="UKR39" s="0"/>
      <c r="UKS39" s="0"/>
      <c r="UKT39" s="0"/>
      <c r="UKU39" s="0"/>
      <c r="UKV39" s="0"/>
      <c r="UKW39" s="0"/>
      <c r="UKX39" s="0"/>
      <c r="UKY39" s="0"/>
      <c r="UKZ39" s="0"/>
      <c r="ULA39" s="0"/>
      <c r="ULB39" s="0"/>
      <c r="ULC39" s="0"/>
      <c r="ULD39" s="0"/>
      <c r="ULE39" s="0"/>
      <c r="ULF39" s="0"/>
      <c r="ULG39" s="0"/>
      <c r="ULH39" s="0"/>
      <c r="ULI39" s="0"/>
      <c r="ULJ39" s="0"/>
      <c r="ULK39" s="0"/>
      <c r="ULL39" s="0"/>
      <c r="ULM39" s="0"/>
      <c r="ULN39" s="0"/>
      <c r="ULO39" s="0"/>
      <c r="ULP39" s="0"/>
      <c r="ULQ39" s="0"/>
      <c r="ULR39" s="0"/>
      <c r="ULS39" s="0"/>
      <c r="ULT39" s="0"/>
      <c r="ULU39" s="0"/>
      <c r="ULV39" s="0"/>
      <c r="ULW39" s="0"/>
      <c r="ULX39" s="0"/>
      <c r="ULY39" s="0"/>
      <c r="ULZ39" s="0"/>
      <c r="UMA39" s="0"/>
      <c r="UMB39" s="0"/>
      <c r="UMC39" s="0"/>
      <c r="UMD39" s="0"/>
      <c r="UME39" s="0"/>
      <c r="UMF39" s="0"/>
      <c r="UMG39" s="0"/>
      <c r="UMH39" s="0"/>
      <c r="UMI39" s="0"/>
      <c r="UMJ39" s="0"/>
      <c r="UMK39" s="0"/>
      <c r="UML39" s="0"/>
      <c r="UMM39" s="0"/>
      <c r="UMN39" s="0"/>
      <c r="UMO39" s="0"/>
      <c r="UMP39" s="0"/>
      <c r="UMQ39" s="0"/>
      <c r="UMR39" s="0"/>
      <c r="UMS39" s="0"/>
      <c r="UMT39" s="0"/>
      <c r="UMU39" s="0"/>
      <c r="UMV39" s="0"/>
      <c r="UMW39" s="0"/>
      <c r="UMX39" s="0"/>
      <c r="UMY39" s="0"/>
      <c r="UMZ39" s="0"/>
      <c r="UNA39" s="0"/>
      <c r="UNB39" s="0"/>
      <c r="UNC39" s="0"/>
      <c r="UND39" s="0"/>
      <c r="UNE39" s="0"/>
      <c r="UNF39" s="0"/>
      <c r="UNG39" s="0"/>
      <c r="UNH39" s="0"/>
      <c r="UNI39" s="0"/>
      <c r="UNJ39" s="0"/>
      <c r="UNK39" s="0"/>
      <c r="UNL39" s="0"/>
      <c r="UNM39" s="0"/>
      <c r="UNN39" s="0"/>
      <c r="UNO39" s="0"/>
      <c r="UNP39" s="0"/>
      <c r="UNQ39" s="0"/>
      <c r="UNR39" s="0"/>
      <c r="UNS39" s="0"/>
      <c r="UNT39" s="0"/>
      <c r="UNU39" s="0"/>
      <c r="UNV39" s="0"/>
      <c r="UNW39" s="0"/>
      <c r="UNX39" s="0"/>
      <c r="UNY39" s="0"/>
      <c r="UNZ39" s="0"/>
      <c r="UOA39" s="0"/>
      <c r="UOB39" s="0"/>
      <c r="UOC39" s="0"/>
      <c r="UOD39" s="0"/>
      <c r="UOE39" s="0"/>
      <c r="UOF39" s="0"/>
      <c r="UOG39" s="0"/>
      <c r="UOH39" s="0"/>
      <c r="UOI39" s="0"/>
      <c r="UOJ39" s="0"/>
      <c r="UOK39" s="0"/>
      <c r="UOL39" s="0"/>
      <c r="UOM39" s="0"/>
      <c r="UON39" s="0"/>
      <c r="UOO39" s="0"/>
      <c r="UOP39" s="0"/>
      <c r="UOQ39" s="0"/>
      <c r="UOR39" s="0"/>
      <c r="UOS39" s="0"/>
      <c r="UOT39" s="0"/>
      <c r="UOU39" s="0"/>
      <c r="UOV39" s="0"/>
      <c r="UOW39" s="0"/>
      <c r="UOX39" s="0"/>
      <c r="UOY39" s="0"/>
      <c r="UOZ39" s="0"/>
      <c r="UPA39" s="0"/>
      <c r="UPB39" s="0"/>
      <c r="UPC39" s="0"/>
      <c r="UPD39" s="0"/>
      <c r="UPE39" s="0"/>
      <c r="UPF39" s="0"/>
      <c r="UPG39" s="0"/>
      <c r="UPH39" s="0"/>
      <c r="UPI39" s="0"/>
      <c r="UPJ39" s="0"/>
      <c r="UPK39" s="0"/>
      <c r="UPL39" s="0"/>
      <c r="UPM39" s="0"/>
      <c r="UPN39" s="0"/>
      <c r="UPO39" s="0"/>
      <c r="UPP39" s="0"/>
      <c r="UPQ39" s="0"/>
      <c r="UPR39" s="0"/>
      <c r="UPS39" s="0"/>
      <c r="UPT39" s="0"/>
      <c r="UPU39" s="0"/>
      <c r="UPV39" s="0"/>
      <c r="UPW39" s="0"/>
      <c r="UPX39" s="0"/>
      <c r="UPY39" s="0"/>
      <c r="UPZ39" s="0"/>
      <c r="UQA39" s="0"/>
      <c r="UQB39" s="0"/>
      <c r="UQC39" s="0"/>
      <c r="UQD39" s="0"/>
      <c r="UQE39" s="0"/>
      <c r="UQF39" s="0"/>
      <c r="UQG39" s="0"/>
      <c r="UQH39" s="0"/>
      <c r="UQI39" s="0"/>
      <c r="UQJ39" s="0"/>
      <c r="UQK39" s="0"/>
      <c r="UQL39" s="0"/>
      <c r="UQM39" s="0"/>
      <c r="UQN39" s="0"/>
      <c r="UQO39" s="0"/>
      <c r="UQP39" s="0"/>
      <c r="UQQ39" s="0"/>
      <c r="UQR39" s="0"/>
      <c r="UQS39" s="0"/>
      <c r="UQT39" s="0"/>
      <c r="UQU39" s="0"/>
      <c r="UQV39" s="0"/>
      <c r="UQW39" s="0"/>
      <c r="UQX39" s="0"/>
      <c r="UQY39" s="0"/>
      <c r="UQZ39" s="0"/>
      <c r="URA39" s="0"/>
      <c r="URB39" s="0"/>
      <c r="URC39" s="0"/>
      <c r="URD39" s="0"/>
      <c r="URE39" s="0"/>
      <c r="URF39" s="0"/>
      <c r="URG39" s="0"/>
      <c r="URH39" s="0"/>
      <c r="URI39" s="0"/>
      <c r="URJ39" s="0"/>
      <c r="URK39" s="0"/>
      <c r="URL39" s="0"/>
      <c r="URM39" s="0"/>
      <c r="URN39" s="0"/>
      <c r="URO39" s="0"/>
      <c r="URP39" s="0"/>
      <c r="URQ39" s="0"/>
      <c r="URR39" s="0"/>
      <c r="URS39" s="0"/>
      <c r="URT39" s="0"/>
      <c r="URU39" s="0"/>
      <c r="URV39" s="0"/>
      <c r="URW39" s="0"/>
      <c r="URX39" s="0"/>
      <c r="URY39" s="0"/>
      <c r="URZ39" s="0"/>
      <c r="USA39" s="0"/>
      <c r="USB39" s="0"/>
      <c r="USC39" s="0"/>
      <c r="USD39" s="0"/>
      <c r="USE39" s="0"/>
      <c r="USF39" s="0"/>
      <c r="USG39" s="0"/>
      <c r="USH39" s="0"/>
      <c r="USI39" s="0"/>
      <c r="USJ39" s="0"/>
      <c r="USK39" s="0"/>
      <c r="USL39" s="0"/>
      <c r="USM39" s="0"/>
      <c r="USN39" s="0"/>
      <c r="USO39" s="0"/>
      <c r="USP39" s="0"/>
      <c r="USQ39" s="0"/>
      <c r="USR39" s="0"/>
      <c r="USS39" s="0"/>
      <c r="UST39" s="0"/>
      <c r="USU39" s="0"/>
      <c r="USV39" s="0"/>
      <c r="USW39" s="0"/>
      <c r="USX39" s="0"/>
      <c r="USY39" s="0"/>
      <c r="USZ39" s="0"/>
      <c r="UTA39" s="0"/>
      <c r="UTB39" s="0"/>
      <c r="UTC39" s="0"/>
      <c r="UTD39" s="0"/>
      <c r="UTE39" s="0"/>
      <c r="UTF39" s="0"/>
      <c r="UTG39" s="0"/>
      <c r="UTH39" s="0"/>
      <c r="UTI39" s="0"/>
      <c r="UTJ39" s="0"/>
      <c r="UTK39" s="0"/>
      <c r="UTL39" s="0"/>
      <c r="UTM39" s="0"/>
      <c r="UTN39" s="0"/>
      <c r="UTO39" s="0"/>
      <c r="UTP39" s="0"/>
      <c r="UTQ39" s="0"/>
      <c r="UTR39" s="0"/>
      <c r="UTS39" s="0"/>
      <c r="UTT39" s="0"/>
      <c r="UTU39" s="0"/>
      <c r="UTV39" s="0"/>
      <c r="UTW39" s="0"/>
      <c r="UTX39" s="0"/>
      <c r="UTY39" s="0"/>
      <c r="UTZ39" s="0"/>
      <c r="UUA39" s="0"/>
      <c r="UUB39" s="0"/>
      <c r="UUC39" s="0"/>
      <c r="UUD39" s="0"/>
      <c r="UUE39" s="0"/>
      <c r="UUF39" s="0"/>
      <c r="UUG39" s="0"/>
      <c r="UUH39" s="0"/>
      <c r="UUI39" s="0"/>
      <c r="UUJ39" s="0"/>
      <c r="UUK39" s="0"/>
      <c r="UUL39" s="0"/>
      <c r="UUM39" s="0"/>
      <c r="UUN39" s="0"/>
      <c r="UUO39" s="0"/>
      <c r="UUP39" s="0"/>
      <c r="UUQ39" s="0"/>
      <c r="UUR39" s="0"/>
      <c r="UUS39" s="0"/>
      <c r="UUT39" s="0"/>
      <c r="UUU39" s="0"/>
      <c r="UUV39" s="0"/>
      <c r="UUW39" s="0"/>
      <c r="UUX39" s="0"/>
      <c r="UUY39" s="0"/>
      <c r="UUZ39" s="0"/>
      <c r="UVA39" s="0"/>
      <c r="UVB39" s="0"/>
      <c r="UVC39" s="0"/>
      <c r="UVD39" s="0"/>
      <c r="UVE39" s="0"/>
      <c r="UVF39" s="0"/>
      <c r="UVG39" s="0"/>
      <c r="UVH39" s="0"/>
      <c r="UVI39" s="0"/>
      <c r="UVJ39" s="0"/>
      <c r="UVK39" s="0"/>
      <c r="UVL39" s="0"/>
      <c r="UVM39" s="0"/>
      <c r="UVN39" s="0"/>
      <c r="UVO39" s="0"/>
      <c r="UVP39" s="0"/>
      <c r="UVQ39" s="0"/>
      <c r="UVR39" s="0"/>
      <c r="UVS39" s="0"/>
      <c r="UVT39" s="0"/>
      <c r="UVU39" s="0"/>
      <c r="UVV39" s="0"/>
      <c r="UVW39" s="0"/>
      <c r="UVX39" s="0"/>
      <c r="UVY39" s="0"/>
      <c r="UVZ39" s="0"/>
      <c r="UWA39" s="0"/>
      <c r="UWB39" s="0"/>
      <c r="UWC39" s="0"/>
      <c r="UWD39" s="0"/>
      <c r="UWE39" s="0"/>
      <c r="UWF39" s="0"/>
      <c r="UWG39" s="0"/>
      <c r="UWH39" s="0"/>
      <c r="UWI39" s="0"/>
      <c r="UWJ39" s="0"/>
      <c r="UWK39" s="0"/>
      <c r="UWL39" s="0"/>
      <c r="UWM39" s="0"/>
      <c r="UWN39" s="0"/>
      <c r="UWO39" s="0"/>
      <c r="UWP39" s="0"/>
      <c r="UWQ39" s="0"/>
      <c r="UWR39" s="0"/>
      <c r="UWS39" s="0"/>
      <c r="UWT39" s="0"/>
      <c r="UWU39" s="0"/>
      <c r="UWV39" s="0"/>
      <c r="UWW39" s="0"/>
      <c r="UWX39" s="0"/>
      <c r="UWY39" s="0"/>
      <c r="UWZ39" s="0"/>
      <c r="UXA39" s="0"/>
      <c r="UXB39" s="0"/>
      <c r="UXC39" s="0"/>
      <c r="UXD39" s="0"/>
      <c r="UXE39" s="0"/>
      <c r="UXF39" s="0"/>
      <c r="UXG39" s="0"/>
      <c r="UXH39" s="0"/>
      <c r="UXI39" s="0"/>
      <c r="UXJ39" s="0"/>
      <c r="UXK39" s="0"/>
      <c r="UXL39" s="0"/>
      <c r="UXM39" s="0"/>
      <c r="UXN39" s="0"/>
      <c r="UXO39" s="0"/>
      <c r="UXP39" s="0"/>
      <c r="UXQ39" s="0"/>
      <c r="UXR39" s="0"/>
      <c r="UXS39" s="0"/>
      <c r="UXT39" s="0"/>
      <c r="UXU39" s="0"/>
      <c r="UXV39" s="0"/>
      <c r="UXW39" s="0"/>
      <c r="UXX39" s="0"/>
      <c r="UXY39" s="0"/>
      <c r="UXZ39" s="0"/>
      <c r="UYA39" s="0"/>
      <c r="UYB39" s="0"/>
      <c r="UYC39" s="0"/>
      <c r="UYD39" s="0"/>
      <c r="UYE39" s="0"/>
      <c r="UYF39" s="0"/>
      <c r="UYG39" s="0"/>
      <c r="UYH39" s="0"/>
      <c r="UYI39" s="0"/>
      <c r="UYJ39" s="0"/>
      <c r="UYK39" s="0"/>
      <c r="UYL39" s="0"/>
      <c r="UYM39" s="0"/>
      <c r="UYN39" s="0"/>
      <c r="UYO39" s="0"/>
      <c r="UYP39" s="0"/>
      <c r="UYQ39" s="0"/>
      <c r="UYR39" s="0"/>
      <c r="UYS39" s="0"/>
      <c r="UYT39" s="0"/>
      <c r="UYU39" s="0"/>
      <c r="UYV39" s="0"/>
      <c r="UYW39" s="0"/>
      <c r="UYX39" s="0"/>
      <c r="UYY39" s="0"/>
      <c r="UYZ39" s="0"/>
      <c r="UZA39" s="0"/>
      <c r="UZB39" s="0"/>
      <c r="UZC39" s="0"/>
      <c r="UZD39" s="0"/>
      <c r="UZE39" s="0"/>
      <c r="UZF39" s="0"/>
      <c r="UZG39" s="0"/>
      <c r="UZH39" s="0"/>
      <c r="UZI39" s="0"/>
      <c r="UZJ39" s="0"/>
      <c r="UZK39" s="0"/>
      <c r="UZL39" s="0"/>
      <c r="UZM39" s="0"/>
      <c r="UZN39" s="0"/>
      <c r="UZO39" s="0"/>
      <c r="UZP39" s="0"/>
      <c r="UZQ39" s="0"/>
      <c r="UZR39" s="0"/>
      <c r="UZS39" s="0"/>
      <c r="UZT39" s="0"/>
      <c r="UZU39" s="0"/>
      <c r="UZV39" s="0"/>
      <c r="UZW39" s="0"/>
      <c r="UZX39" s="0"/>
      <c r="UZY39" s="0"/>
      <c r="UZZ39" s="0"/>
      <c r="VAA39" s="0"/>
      <c r="VAB39" s="0"/>
      <c r="VAC39" s="0"/>
      <c r="VAD39" s="0"/>
      <c r="VAE39" s="0"/>
      <c r="VAF39" s="0"/>
      <c r="VAG39" s="0"/>
      <c r="VAH39" s="0"/>
      <c r="VAI39" s="0"/>
      <c r="VAJ39" s="0"/>
      <c r="VAK39" s="0"/>
      <c r="VAL39" s="0"/>
      <c r="VAM39" s="0"/>
      <c r="VAN39" s="0"/>
      <c r="VAO39" s="0"/>
      <c r="VAP39" s="0"/>
      <c r="VAQ39" s="0"/>
      <c r="VAR39" s="0"/>
      <c r="VAS39" s="0"/>
      <c r="VAT39" s="0"/>
      <c r="VAU39" s="0"/>
      <c r="VAV39" s="0"/>
      <c r="VAW39" s="0"/>
      <c r="VAX39" s="0"/>
      <c r="VAY39" s="0"/>
      <c r="VAZ39" s="0"/>
      <c r="VBA39" s="0"/>
      <c r="VBB39" s="0"/>
      <c r="VBC39" s="0"/>
      <c r="VBD39" s="0"/>
      <c r="VBE39" s="0"/>
      <c r="VBF39" s="0"/>
      <c r="VBG39" s="0"/>
      <c r="VBH39" s="0"/>
      <c r="VBI39" s="0"/>
      <c r="VBJ39" s="0"/>
      <c r="VBK39" s="0"/>
      <c r="VBL39" s="0"/>
      <c r="VBM39" s="0"/>
      <c r="VBN39" s="0"/>
      <c r="VBO39" s="0"/>
      <c r="VBP39" s="0"/>
      <c r="VBQ39" s="0"/>
      <c r="VBR39" s="0"/>
      <c r="VBS39" s="0"/>
      <c r="VBT39" s="0"/>
      <c r="VBU39" s="0"/>
      <c r="VBV39" s="0"/>
      <c r="VBW39" s="0"/>
      <c r="VBX39" s="0"/>
      <c r="VBY39" s="0"/>
      <c r="VBZ39" s="0"/>
      <c r="VCA39" s="0"/>
      <c r="VCB39" s="0"/>
      <c r="VCC39" s="0"/>
      <c r="VCD39" s="0"/>
      <c r="VCE39" s="0"/>
      <c r="VCF39" s="0"/>
      <c r="VCG39" s="0"/>
      <c r="VCH39" s="0"/>
      <c r="VCI39" s="0"/>
      <c r="VCJ39" s="0"/>
      <c r="VCK39" s="0"/>
      <c r="VCL39" s="0"/>
      <c r="VCM39" s="0"/>
      <c r="VCN39" s="0"/>
      <c r="VCO39" s="0"/>
      <c r="VCP39" s="0"/>
      <c r="VCQ39" s="0"/>
      <c r="VCR39" s="0"/>
      <c r="VCS39" s="0"/>
      <c r="VCT39" s="0"/>
      <c r="VCU39" s="0"/>
      <c r="VCV39" s="0"/>
      <c r="VCW39" s="0"/>
      <c r="VCX39" s="0"/>
      <c r="VCY39" s="0"/>
      <c r="VCZ39" s="0"/>
      <c r="VDA39" s="0"/>
      <c r="VDB39" s="0"/>
      <c r="VDC39" s="0"/>
      <c r="VDD39" s="0"/>
      <c r="VDE39" s="0"/>
      <c r="VDF39" s="0"/>
      <c r="VDG39" s="0"/>
      <c r="VDH39" s="0"/>
      <c r="VDI39" s="0"/>
      <c r="VDJ39" s="0"/>
      <c r="VDK39" s="0"/>
      <c r="VDL39" s="0"/>
      <c r="VDM39" s="0"/>
      <c r="VDN39" s="0"/>
      <c r="VDO39" s="0"/>
      <c r="VDP39" s="0"/>
      <c r="VDQ39" s="0"/>
      <c r="VDR39" s="0"/>
      <c r="VDS39" s="0"/>
      <c r="VDT39" s="0"/>
      <c r="VDU39" s="0"/>
      <c r="VDV39" s="0"/>
      <c r="VDW39" s="0"/>
      <c r="VDX39" s="0"/>
      <c r="VDY39" s="0"/>
      <c r="VDZ39" s="0"/>
      <c r="VEA39" s="0"/>
      <c r="VEB39" s="0"/>
      <c r="VEC39" s="0"/>
      <c r="VED39" s="0"/>
      <c r="VEE39" s="0"/>
      <c r="VEF39" s="0"/>
      <c r="VEG39" s="0"/>
      <c r="VEH39" s="0"/>
      <c r="VEI39" s="0"/>
      <c r="VEJ39" s="0"/>
      <c r="VEK39" s="0"/>
      <c r="VEL39" s="0"/>
      <c r="VEM39" s="0"/>
      <c r="VEN39" s="0"/>
      <c r="VEO39" s="0"/>
      <c r="VEP39" s="0"/>
      <c r="VEQ39" s="0"/>
      <c r="VER39" s="0"/>
      <c r="VES39" s="0"/>
      <c r="VET39" s="0"/>
      <c r="VEU39" s="0"/>
      <c r="VEV39" s="0"/>
      <c r="VEW39" s="0"/>
      <c r="VEX39" s="0"/>
      <c r="VEY39" s="0"/>
      <c r="VEZ39" s="0"/>
      <c r="VFA39" s="0"/>
      <c r="VFB39" s="0"/>
      <c r="VFC39" s="0"/>
      <c r="VFD39" s="0"/>
      <c r="VFE39" s="0"/>
      <c r="VFF39" s="0"/>
      <c r="VFG39" s="0"/>
      <c r="VFH39" s="0"/>
      <c r="VFI39" s="0"/>
      <c r="VFJ39" s="0"/>
      <c r="VFK39" s="0"/>
      <c r="VFL39" s="0"/>
      <c r="VFM39" s="0"/>
      <c r="VFN39" s="0"/>
      <c r="VFO39" s="0"/>
      <c r="VFP39" s="0"/>
      <c r="VFQ39" s="0"/>
      <c r="VFR39" s="0"/>
      <c r="VFS39" s="0"/>
      <c r="VFT39" s="0"/>
      <c r="VFU39" s="0"/>
      <c r="VFV39" s="0"/>
      <c r="VFW39" s="0"/>
      <c r="VFX39" s="0"/>
      <c r="VFY39" s="0"/>
      <c r="VFZ39" s="0"/>
      <c r="VGA39" s="0"/>
      <c r="VGB39" s="0"/>
      <c r="VGC39" s="0"/>
      <c r="VGD39" s="0"/>
      <c r="VGE39" s="0"/>
      <c r="VGF39" s="0"/>
      <c r="VGG39" s="0"/>
      <c r="VGH39" s="0"/>
      <c r="VGI39" s="0"/>
      <c r="VGJ39" s="0"/>
      <c r="VGK39" s="0"/>
      <c r="VGL39" s="0"/>
      <c r="VGM39" s="0"/>
      <c r="VGN39" s="0"/>
      <c r="VGO39" s="0"/>
      <c r="VGP39" s="0"/>
      <c r="VGQ39" s="0"/>
      <c r="VGR39" s="0"/>
      <c r="VGS39" s="0"/>
      <c r="VGT39" s="0"/>
      <c r="VGU39" s="0"/>
      <c r="VGV39" s="0"/>
      <c r="VGW39" s="0"/>
      <c r="VGX39" s="0"/>
      <c r="VGY39" s="0"/>
      <c r="VGZ39" s="0"/>
      <c r="VHA39" s="0"/>
      <c r="VHB39" s="0"/>
      <c r="VHC39" s="0"/>
      <c r="VHD39" s="0"/>
      <c r="VHE39" s="0"/>
      <c r="VHF39" s="0"/>
      <c r="VHG39" s="0"/>
      <c r="VHH39" s="0"/>
      <c r="VHI39" s="0"/>
      <c r="VHJ39" s="0"/>
      <c r="VHK39" s="0"/>
      <c r="VHL39" s="0"/>
      <c r="VHM39" s="0"/>
      <c r="VHN39" s="0"/>
      <c r="VHO39" s="0"/>
      <c r="VHP39" s="0"/>
      <c r="VHQ39" s="0"/>
      <c r="VHR39" s="0"/>
      <c r="VHS39" s="0"/>
      <c r="VHT39" s="0"/>
      <c r="VHU39" s="0"/>
      <c r="VHV39" s="0"/>
      <c r="VHW39" s="0"/>
      <c r="VHX39" s="0"/>
      <c r="VHY39" s="0"/>
      <c r="VHZ39" s="0"/>
      <c r="VIA39" s="0"/>
      <c r="VIB39" s="0"/>
      <c r="VIC39" s="0"/>
      <c r="VID39" s="0"/>
      <c r="VIE39" s="0"/>
      <c r="VIF39" s="0"/>
      <c r="VIG39" s="0"/>
      <c r="VIH39" s="0"/>
      <c r="VII39" s="0"/>
      <c r="VIJ39" s="0"/>
      <c r="VIK39" s="0"/>
      <c r="VIL39" s="0"/>
      <c r="VIM39" s="0"/>
      <c r="VIN39" s="0"/>
      <c r="VIO39" s="0"/>
      <c r="VIP39" s="0"/>
      <c r="VIQ39" s="0"/>
      <c r="VIR39" s="0"/>
      <c r="VIS39" s="0"/>
      <c r="VIT39" s="0"/>
      <c r="VIU39" s="0"/>
      <c r="VIV39" s="0"/>
      <c r="VIW39" s="0"/>
      <c r="VIX39" s="0"/>
      <c r="VIY39" s="0"/>
      <c r="VIZ39" s="0"/>
      <c r="VJA39" s="0"/>
      <c r="VJB39" s="0"/>
      <c r="VJC39" s="0"/>
      <c r="VJD39" s="0"/>
      <c r="VJE39" s="0"/>
      <c r="VJF39" s="0"/>
      <c r="VJG39" s="0"/>
      <c r="VJH39" s="0"/>
      <c r="VJI39" s="0"/>
      <c r="VJJ39" s="0"/>
      <c r="VJK39" s="0"/>
      <c r="VJL39" s="0"/>
      <c r="VJM39" s="0"/>
      <c r="VJN39" s="0"/>
      <c r="VJO39" s="0"/>
      <c r="VJP39" s="0"/>
      <c r="VJQ39" s="0"/>
      <c r="VJR39" s="0"/>
      <c r="VJS39" s="0"/>
      <c r="VJT39" s="0"/>
      <c r="VJU39" s="0"/>
      <c r="VJV39" s="0"/>
      <c r="VJW39" s="0"/>
      <c r="VJX39" s="0"/>
      <c r="VJY39" s="0"/>
      <c r="VJZ39" s="0"/>
      <c r="VKA39" s="0"/>
      <c r="VKB39" s="0"/>
      <c r="VKC39" s="0"/>
      <c r="VKD39" s="0"/>
      <c r="VKE39" s="0"/>
      <c r="VKF39" s="0"/>
      <c r="VKG39" s="0"/>
      <c r="VKH39" s="0"/>
      <c r="VKI39" s="0"/>
      <c r="VKJ39" s="0"/>
      <c r="VKK39" s="0"/>
      <c r="VKL39" s="0"/>
      <c r="VKM39" s="0"/>
      <c r="VKN39" s="0"/>
      <c r="VKO39" s="0"/>
      <c r="VKP39" s="0"/>
      <c r="VKQ39" s="0"/>
      <c r="VKR39" s="0"/>
      <c r="VKS39" s="0"/>
      <c r="VKT39" s="0"/>
      <c r="VKU39" s="0"/>
      <c r="VKV39" s="0"/>
      <c r="VKW39" s="0"/>
      <c r="VKX39" s="0"/>
      <c r="VKY39" s="0"/>
      <c r="VKZ39" s="0"/>
      <c r="VLA39" s="0"/>
      <c r="VLB39" s="0"/>
      <c r="VLC39" s="0"/>
      <c r="VLD39" s="0"/>
      <c r="VLE39" s="0"/>
      <c r="VLF39" s="0"/>
      <c r="VLG39" s="0"/>
      <c r="VLH39" s="0"/>
      <c r="VLI39" s="0"/>
      <c r="VLJ39" s="0"/>
      <c r="VLK39" s="0"/>
      <c r="VLL39" s="0"/>
      <c r="VLM39" s="0"/>
      <c r="VLN39" s="0"/>
      <c r="VLO39" s="0"/>
      <c r="VLP39" s="0"/>
      <c r="VLQ39" s="0"/>
      <c r="VLR39" s="0"/>
      <c r="VLS39" s="0"/>
      <c r="VLT39" s="0"/>
      <c r="VLU39" s="0"/>
      <c r="VLV39" s="0"/>
      <c r="VLW39" s="0"/>
      <c r="VLX39" s="0"/>
      <c r="VLY39" s="0"/>
      <c r="VLZ39" s="0"/>
      <c r="VMA39" s="0"/>
      <c r="VMB39" s="0"/>
      <c r="VMC39" s="0"/>
      <c r="VMD39" s="0"/>
      <c r="VME39" s="0"/>
      <c r="VMF39" s="0"/>
      <c r="VMG39" s="0"/>
      <c r="VMH39" s="0"/>
      <c r="VMI39" s="0"/>
      <c r="VMJ39" s="0"/>
      <c r="VMK39" s="0"/>
      <c r="VML39" s="0"/>
      <c r="VMM39" s="0"/>
      <c r="VMN39" s="0"/>
      <c r="VMO39" s="0"/>
      <c r="VMP39" s="0"/>
      <c r="VMQ39" s="0"/>
      <c r="VMR39" s="0"/>
      <c r="VMS39" s="0"/>
      <c r="VMT39" s="0"/>
      <c r="VMU39" s="0"/>
      <c r="VMV39" s="0"/>
      <c r="VMW39" s="0"/>
      <c r="VMX39" s="0"/>
      <c r="VMY39" s="0"/>
      <c r="VMZ39" s="0"/>
      <c r="VNA39" s="0"/>
      <c r="VNB39" s="0"/>
      <c r="VNC39" s="0"/>
      <c r="VND39" s="0"/>
      <c r="VNE39" s="0"/>
      <c r="VNF39" s="0"/>
      <c r="VNG39" s="0"/>
      <c r="VNH39" s="0"/>
      <c r="VNI39" s="0"/>
      <c r="VNJ39" s="0"/>
      <c r="VNK39" s="0"/>
      <c r="VNL39" s="0"/>
      <c r="VNM39" s="0"/>
      <c r="VNN39" s="0"/>
      <c r="VNO39" s="0"/>
      <c r="VNP39" s="0"/>
      <c r="VNQ39" s="0"/>
      <c r="VNR39" s="0"/>
      <c r="VNS39" s="0"/>
      <c r="VNT39" s="0"/>
      <c r="VNU39" s="0"/>
      <c r="VNV39" s="0"/>
      <c r="VNW39" s="0"/>
      <c r="VNX39" s="0"/>
      <c r="VNY39" s="0"/>
      <c r="VNZ39" s="0"/>
      <c r="VOA39" s="0"/>
      <c r="VOB39" s="0"/>
      <c r="VOC39" s="0"/>
      <c r="VOD39" s="0"/>
      <c r="VOE39" s="0"/>
      <c r="VOF39" s="0"/>
      <c r="VOG39" s="0"/>
      <c r="VOH39" s="0"/>
      <c r="VOI39" s="0"/>
      <c r="VOJ39" s="0"/>
      <c r="VOK39" s="0"/>
      <c r="VOL39" s="0"/>
      <c r="VOM39" s="0"/>
      <c r="VON39" s="0"/>
      <c r="VOO39" s="0"/>
      <c r="VOP39" s="0"/>
      <c r="VOQ39" s="0"/>
      <c r="VOR39" s="0"/>
      <c r="VOS39" s="0"/>
      <c r="VOT39" s="0"/>
      <c r="VOU39" s="0"/>
      <c r="VOV39" s="0"/>
      <c r="VOW39" s="0"/>
      <c r="VOX39" s="0"/>
      <c r="VOY39" s="0"/>
      <c r="VOZ39" s="0"/>
      <c r="VPA39" s="0"/>
      <c r="VPB39" s="0"/>
      <c r="VPC39" s="0"/>
      <c r="VPD39" s="0"/>
      <c r="VPE39" s="0"/>
      <c r="VPF39" s="0"/>
      <c r="VPG39" s="0"/>
      <c r="VPH39" s="0"/>
      <c r="VPI39" s="0"/>
      <c r="VPJ39" s="0"/>
      <c r="VPK39" s="0"/>
      <c r="VPL39" s="0"/>
      <c r="VPM39" s="0"/>
      <c r="VPN39" s="0"/>
      <c r="VPO39" s="0"/>
      <c r="VPP39" s="0"/>
      <c r="VPQ39" s="0"/>
      <c r="VPR39" s="0"/>
      <c r="VPS39" s="0"/>
      <c r="VPT39" s="0"/>
      <c r="VPU39" s="0"/>
      <c r="VPV39" s="0"/>
      <c r="VPW39" s="0"/>
      <c r="VPX39" s="0"/>
      <c r="VPY39" s="0"/>
      <c r="VPZ39" s="0"/>
      <c r="VQA39" s="0"/>
      <c r="VQB39" s="0"/>
      <c r="VQC39" s="0"/>
      <c r="VQD39" s="0"/>
      <c r="VQE39" s="0"/>
      <c r="VQF39" s="0"/>
      <c r="VQG39" s="0"/>
      <c r="VQH39" s="0"/>
      <c r="VQI39" s="0"/>
      <c r="VQJ39" s="0"/>
      <c r="VQK39" s="0"/>
      <c r="VQL39" s="0"/>
      <c r="VQM39" s="0"/>
      <c r="VQN39" s="0"/>
      <c r="VQO39" s="0"/>
      <c r="VQP39" s="0"/>
      <c r="VQQ39" s="0"/>
      <c r="VQR39" s="0"/>
      <c r="VQS39" s="0"/>
      <c r="VQT39" s="0"/>
      <c r="VQU39" s="0"/>
      <c r="VQV39" s="0"/>
      <c r="VQW39" s="0"/>
      <c r="VQX39" s="0"/>
      <c r="VQY39" s="0"/>
      <c r="VQZ39" s="0"/>
      <c r="VRA39" s="0"/>
      <c r="VRB39" s="0"/>
      <c r="VRC39" s="0"/>
      <c r="VRD39" s="0"/>
      <c r="VRE39" s="0"/>
      <c r="VRF39" s="0"/>
      <c r="VRG39" s="0"/>
      <c r="VRH39" s="0"/>
      <c r="VRI39" s="0"/>
      <c r="VRJ39" s="0"/>
      <c r="VRK39" s="0"/>
      <c r="VRL39" s="0"/>
      <c r="VRM39" s="0"/>
      <c r="VRN39" s="0"/>
      <c r="VRO39" s="0"/>
      <c r="VRP39" s="0"/>
      <c r="VRQ39" s="0"/>
      <c r="VRR39" s="0"/>
      <c r="VRS39" s="0"/>
      <c r="VRT39" s="0"/>
      <c r="VRU39" s="0"/>
      <c r="VRV39" s="0"/>
      <c r="VRW39" s="0"/>
      <c r="VRX39" s="0"/>
      <c r="VRY39" s="0"/>
      <c r="VRZ39" s="0"/>
      <c r="VSA39" s="0"/>
      <c r="VSB39" s="0"/>
      <c r="VSC39" s="0"/>
      <c r="VSD39" s="0"/>
      <c r="VSE39" s="0"/>
      <c r="VSF39" s="0"/>
      <c r="VSG39" s="0"/>
      <c r="VSH39" s="0"/>
      <c r="VSI39" s="0"/>
      <c r="VSJ39" s="0"/>
      <c r="VSK39" s="0"/>
      <c r="VSL39" s="0"/>
      <c r="VSM39" s="0"/>
      <c r="VSN39" s="0"/>
      <c r="VSO39" s="0"/>
      <c r="VSP39" s="0"/>
      <c r="VSQ39" s="0"/>
      <c r="VSR39" s="0"/>
      <c r="VSS39" s="0"/>
      <c r="VST39" s="0"/>
      <c r="VSU39" s="0"/>
      <c r="VSV39" s="0"/>
      <c r="VSW39" s="0"/>
      <c r="VSX39" s="0"/>
      <c r="VSY39" s="0"/>
      <c r="VSZ39" s="0"/>
      <c r="VTA39" s="0"/>
      <c r="VTB39" s="0"/>
      <c r="VTC39" s="0"/>
      <c r="VTD39" s="0"/>
      <c r="VTE39" s="0"/>
      <c r="VTF39" s="0"/>
      <c r="VTG39" s="0"/>
      <c r="VTH39" s="0"/>
      <c r="VTI39" s="0"/>
      <c r="VTJ39" s="0"/>
      <c r="VTK39" s="0"/>
      <c r="VTL39" s="0"/>
      <c r="VTM39" s="0"/>
      <c r="VTN39" s="0"/>
      <c r="VTO39" s="0"/>
      <c r="VTP39" s="0"/>
      <c r="VTQ39" s="0"/>
      <c r="VTR39" s="0"/>
      <c r="VTS39" s="0"/>
      <c r="VTT39" s="0"/>
      <c r="VTU39" s="0"/>
      <c r="VTV39" s="0"/>
      <c r="VTW39" s="0"/>
      <c r="VTX39" s="0"/>
      <c r="VTY39" s="0"/>
      <c r="VTZ39" s="0"/>
      <c r="VUA39" s="0"/>
      <c r="VUB39" s="0"/>
      <c r="VUC39" s="0"/>
      <c r="VUD39" s="0"/>
      <c r="VUE39" s="0"/>
      <c r="VUF39" s="0"/>
      <c r="VUG39" s="0"/>
      <c r="VUH39" s="0"/>
      <c r="VUI39" s="0"/>
      <c r="VUJ39" s="0"/>
      <c r="VUK39" s="0"/>
      <c r="VUL39" s="0"/>
      <c r="VUM39" s="0"/>
      <c r="VUN39" s="0"/>
      <c r="VUO39" s="0"/>
      <c r="VUP39" s="0"/>
      <c r="VUQ39" s="0"/>
      <c r="VUR39" s="0"/>
      <c r="VUS39" s="0"/>
      <c r="VUT39" s="0"/>
      <c r="VUU39" s="0"/>
      <c r="VUV39" s="0"/>
      <c r="VUW39" s="0"/>
      <c r="VUX39" s="0"/>
      <c r="VUY39" s="0"/>
      <c r="VUZ39" s="0"/>
      <c r="VVA39" s="0"/>
      <c r="VVB39" s="0"/>
      <c r="VVC39" s="0"/>
      <c r="VVD39" s="0"/>
      <c r="VVE39" s="0"/>
      <c r="VVF39" s="0"/>
      <c r="VVG39" s="0"/>
      <c r="VVH39" s="0"/>
      <c r="VVI39" s="0"/>
      <c r="VVJ39" s="0"/>
      <c r="VVK39" s="0"/>
      <c r="VVL39" s="0"/>
      <c r="VVM39" s="0"/>
      <c r="VVN39" s="0"/>
      <c r="VVO39" s="0"/>
      <c r="VVP39" s="0"/>
      <c r="VVQ39" s="0"/>
      <c r="VVR39" s="0"/>
      <c r="VVS39" s="0"/>
      <c r="VVT39" s="0"/>
      <c r="VVU39" s="0"/>
      <c r="VVV39" s="0"/>
      <c r="VVW39" s="0"/>
      <c r="VVX39" s="0"/>
      <c r="VVY39" s="0"/>
      <c r="VVZ39" s="0"/>
      <c r="VWA39" s="0"/>
      <c r="VWB39" s="0"/>
      <c r="VWC39" s="0"/>
      <c r="VWD39" s="0"/>
      <c r="VWE39" s="0"/>
      <c r="VWF39" s="0"/>
      <c r="VWG39" s="0"/>
      <c r="VWH39" s="0"/>
      <c r="VWI39" s="0"/>
      <c r="VWJ39" s="0"/>
      <c r="VWK39" s="0"/>
      <c r="VWL39" s="0"/>
      <c r="VWM39" s="0"/>
      <c r="VWN39" s="0"/>
      <c r="VWO39" s="0"/>
      <c r="VWP39" s="0"/>
      <c r="VWQ39" s="0"/>
      <c r="VWR39" s="0"/>
      <c r="VWS39" s="0"/>
      <c r="VWT39" s="0"/>
      <c r="VWU39" s="0"/>
      <c r="VWV39" s="0"/>
      <c r="VWW39" s="0"/>
      <c r="VWX39" s="0"/>
      <c r="VWY39" s="0"/>
      <c r="VWZ39" s="0"/>
      <c r="VXA39" s="0"/>
      <c r="VXB39" s="0"/>
      <c r="VXC39" s="0"/>
      <c r="VXD39" s="0"/>
      <c r="VXE39" s="0"/>
      <c r="VXF39" s="0"/>
      <c r="VXG39" s="0"/>
      <c r="VXH39" s="0"/>
      <c r="VXI39" s="0"/>
      <c r="VXJ39" s="0"/>
      <c r="VXK39" s="0"/>
      <c r="VXL39" s="0"/>
      <c r="VXM39" s="0"/>
      <c r="VXN39" s="0"/>
      <c r="VXO39" s="0"/>
      <c r="VXP39" s="0"/>
      <c r="VXQ39" s="0"/>
      <c r="VXR39" s="0"/>
      <c r="VXS39" s="0"/>
      <c r="VXT39" s="0"/>
      <c r="VXU39" s="0"/>
      <c r="VXV39" s="0"/>
      <c r="VXW39" s="0"/>
      <c r="VXX39" s="0"/>
      <c r="VXY39" s="0"/>
      <c r="VXZ39" s="0"/>
      <c r="VYA39" s="0"/>
      <c r="VYB39" s="0"/>
      <c r="VYC39" s="0"/>
      <c r="VYD39" s="0"/>
      <c r="VYE39" s="0"/>
      <c r="VYF39" s="0"/>
      <c r="VYG39" s="0"/>
      <c r="VYH39" s="0"/>
      <c r="VYI39" s="0"/>
      <c r="VYJ39" s="0"/>
      <c r="VYK39" s="0"/>
      <c r="VYL39" s="0"/>
      <c r="VYM39" s="0"/>
      <c r="VYN39" s="0"/>
      <c r="VYO39" s="0"/>
      <c r="VYP39" s="0"/>
      <c r="VYQ39" s="0"/>
      <c r="VYR39" s="0"/>
      <c r="VYS39" s="0"/>
      <c r="VYT39" s="0"/>
      <c r="VYU39" s="0"/>
      <c r="VYV39" s="0"/>
      <c r="VYW39" s="0"/>
      <c r="VYX39" s="0"/>
      <c r="VYY39" s="0"/>
      <c r="VYZ39" s="0"/>
      <c r="VZA39" s="0"/>
      <c r="VZB39" s="0"/>
      <c r="VZC39" s="0"/>
      <c r="VZD39" s="0"/>
      <c r="VZE39" s="0"/>
      <c r="VZF39" s="0"/>
      <c r="VZG39" s="0"/>
      <c r="VZH39" s="0"/>
      <c r="VZI39" s="0"/>
      <c r="VZJ39" s="0"/>
      <c r="VZK39" s="0"/>
      <c r="VZL39" s="0"/>
      <c r="VZM39" s="0"/>
      <c r="VZN39" s="0"/>
      <c r="VZO39" s="0"/>
      <c r="VZP39" s="0"/>
      <c r="VZQ39" s="0"/>
      <c r="VZR39" s="0"/>
      <c r="VZS39" s="0"/>
      <c r="VZT39" s="0"/>
      <c r="VZU39" s="0"/>
      <c r="VZV39" s="0"/>
      <c r="VZW39" s="0"/>
      <c r="VZX39" s="0"/>
      <c r="VZY39" s="0"/>
      <c r="VZZ39" s="0"/>
      <c r="WAA39" s="0"/>
      <c r="WAB39" s="0"/>
      <c r="WAC39" s="0"/>
      <c r="WAD39" s="0"/>
      <c r="WAE39" s="0"/>
      <c r="WAF39" s="0"/>
      <c r="WAG39" s="0"/>
      <c r="WAH39" s="0"/>
      <c r="WAI39" s="0"/>
      <c r="WAJ39" s="0"/>
      <c r="WAK39" s="0"/>
      <c r="WAL39" s="0"/>
      <c r="WAM39" s="0"/>
      <c r="WAN39" s="0"/>
      <c r="WAO39" s="0"/>
      <c r="WAP39" s="0"/>
      <c r="WAQ39" s="0"/>
      <c r="WAR39" s="0"/>
      <c r="WAS39" s="0"/>
      <c r="WAT39" s="0"/>
      <c r="WAU39" s="0"/>
      <c r="WAV39" s="0"/>
      <c r="WAW39" s="0"/>
      <c r="WAX39" s="0"/>
      <c r="WAY39" s="0"/>
      <c r="WAZ39" s="0"/>
      <c r="WBA39" s="0"/>
      <c r="WBB39" s="0"/>
      <c r="WBC39" s="0"/>
      <c r="WBD39" s="0"/>
      <c r="WBE39" s="0"/>
      <c r="WBF39" s="0"/>
      <c r="WBG39" s="0"/>
      <c r="WBH39" s="0"/>
      <c r="WBI39" s="0"/>
      <c r="WBJ39" s="0"/>
      <c r="WBK39" s="0"/>
      <c r="WBL39" s="0"/>
      <c r="WBM39" s="0"/>
      <c r="WBN39" s="0"/>
      <c r="WBO39" s="0"/>
      <c r="WBP39" s="0"/>
      <c r="WBQ39" s="0"/>
      <c r="WBR39" s="0"/>
      <c r="WBS39" s="0"/>
      <c r="WBT39" s="0"/>
      <c r="WBU39" s="0"/>
      <c r="WBV39" s="0"/>
      <c r="WBW39" s="0"/>
      <c r="WBX39" s="0"/>
      <c r="WBY39" s="0"/>
      <c r="WBZ39" s="0"/>
      <c r="WCA39" s="0"/>
      <c r="WCB39" s="0"/>
      <c r="WCC39" s="0"/>
      <c r="WCD39" s="0"/>
      <c r="WCE39" s="0"/>
      <c r="WCF39" s="0"/>
      <c r="WCG39" s="0"/>
      <c r="WCH39" s="0"/>
      <c r="WCI39" s="0"/>
      <c r="WCJ39" s="0"/>
      <c r="WCK39" s="0"/>
      <c r="WCL39" s="0"/>
      <c r="WCM39" s="0"/>
      <c r="WCN39" s="0"/>
      <c r="WCO39" s="0"/>
      <c r="WCP39" s="0"/>
      <c r="WCQ39" s="0"/>
      <c r="WCR39" s="0"/>
      <c r="WCS39" s="0"/>
      <c r="WCT39" s="0"/>
      <c r="WCU39" s="0"/>
      <c r="WCV39" s="0"/>
      <c r="WCW39" s="0"/>
      <c r="WCX39" s="0"/>
      <c r="WCY39" s="0"/>
      <c r="WCZ39" s="0"/>
      <c r="WDA39" s="0"/>
      <c r="WDB39" s="0"/>
      <c r="WDC39" s="0"/>
      <c r="WDD39" s="0"/>
      <c r="WDE39" s="0"/>
      <c r="WDF39" s="0"/>
      <c r="WDG39" s="0"/>
      <c r="WDH39" s="0"/>
      <c r="WDI39" s="0"/>
      <c r="WDJ39" s="0"/>
      <c r="WDK39" s="0"/>
      <c r="WDL39" s="0"/>
      <c r="WDM39" s="0"/>
      <c r="WDN39" s="0"/>
      <c r="WDO39" s="0"/>
      <c r="WDP39" s="0"/>
      <c r="WDQ39" s="0"/>
      <c r="WDR39" s="0"/>
      <c r="WDS39" s="0"/>
      <c r="WDT39" s="0"/>
      <c r="WDU39" s="0"/>
      <c r="WDV39" s="0"/>
      <c r="WDW39" s="0"/>
      <c r="WDX39" s="0"/>
      <c r="WDY39" s="0"/>
      <c r="WDZ39" s="0"/>
      <c r="WEA39" s="0"/>
      <c r="WEB39" s="0"/>
      <c r="WEC39" s="0"/>
      <c r="WED39" s="0"/>
      <c r="WEE39" s="0"/>
      <c r="WEF39" s="0"/>
      <c r="WEG39" s="0"/>
      <c r="WEH39" s="0"/>
      <c r="WEI39" s="0"/>
      <c r="WEJ39" s="0"/>
      <c r="WEK39" s="0"/>
      <c r="WEL39" s="0"/>
      <c r="WEM39" s="0"/>
      <c r="WEN39" s="0"/>
      <c r="WEO39" s="0"/>
      <c r="WEP39" s="0"/>
      <c r="WEQ39" s="0"/>
      <c r="WER39" s="0"/>
      <c r="WES39" s="0"/>
      <c r="WET39" s="0"/>
      <c r="WEU39" s="0"/>
      <c r="WEV39" s="0"/>
      <c r="WEW39" s="0"/>
      <c r="WEX39" s="0"/>
      <c r="WEY39" s="0"/>
      <c r="WEZ39" s="0"/>
      <c r="WFA39" s="0"/>
      <c r="WFB39" s="0"/>
      <c r="WFC39" s="0"/>
      <c r="WFD39" s="0"/>
      <c r="WFE39" s="0"/>
      <c r="WFF39" s="0"/>
      <c r="WFG39" s="0"/>
      <c r="WFH39" s="0"/>
      <c r="WFI39" s="0"/>
      <c r="WFJ39" s="0"/>
      <c r="WFK39" s="0"/>
      <c r="WFL39" s="0"/>
      <c r="WFM39" s="0"/>
      <c r="WFN39" s="0"/>
      <c r="WFO39" s="0"/>
      <c r="WFP39" s="0"/>
      <c r="WFQ39" s="0"/>
      <c r="WFR39" s="0"/>
      <c r="WFS39" s="0"/>
      <c r="WFT39" s="0"/>
      <c r="WFU39" s="0"/>
      <c r="WFV39" s="0"/>
      <c r="WFW39" s="0"/>
      <c r="WFX39" s="0"/>
      <c r="WFY39" s="0"/>
      <c r="WFZ39" s="0"/>
      <c r="WGA39" s="0"/>
      <c r="WGB39" s="0"/>
      <c r="WGC39" s="0"/>
      <c r="WGD39" s="0"/>
      <c r="WGE39" s="0"/>
      <c r="WGF39" s="0"/>
      <c r="WGG39" s="0"/>
      <c r="WGH39" s="0"/>
      <c r="WGI39" s="0"/>
      <c r="WGJ39" s="0"/>
      <c r="WGK39" s="0"/>
      <c r="WGL39" s="0"/>
      <c r="WGM39" s="0"/>
      <c r="WGN39" s="0"/>
      <c r="WGO39" s="0"/>
      <c r="WGP39" s="0"/>
      <c r="WGQ39" s="0"/>
      <c r="WGR39" s="0"/>
      <c r="WGS39" s="0"/>
      <c r="WGT39" s="0"/>
      <c r="WGU39" s="0"/>
      <c r="WGV39" s="0"/>
      <c r="WGW39" s="0"/>
      <c r="WGX39" s="0"/>
      <c r="WGY39" s="0"/>
      <c r="WGZ39" s="0"/>
      <c r="WHA39" s="0"/>
      <c r="WHB39" s="0"/>
      <c r="WHC39" s="0"/>
      <c r="WHD39" s="0"/>
      <c r="WHE39" s="0"/>
      <c r="WHF39" s="0"/>
      <c r="WHG39" s="0"/>
      <c r="WHH39" s="0"/>
      <c r="WHI39" s="0"/>
      <c r="WHJ39" s="0"/>
      <c r="WHK39" s="0"/>
      <c r="WHL39" s="0"/>
      <c r="WHM39" s="0"/>
      <c r="WHN39" s="0"/>
      <c r="WHO39" s="0"/>
      <c r="WHP39" s="0"/>
      <c r="WHQ39" s="0"/>
      <c r="WHR39" s="0"/>
      <c r="WHS39" s="0"/>
      <c r="WHT39" s="0"/>
      <c r="WHU39" s="0"/>
      <c r="WHV39" s="0"/>
      <c r="WHW39" s="0"/>
      <c r="WHX39" s="0"/>
      <c r="WHY39" s="0"/>
      <c r="WHZ39" s="0"/>
      <c r="WIA39" s="0"/>
      <c r="WIB39" s="0"/>
      <c r="WIC39" s="0"/>
      <c r="WID39" s="0"/>
      <c r="WIE39" s="0"/>
      <c r="WIF39" s="0"/>
      <c r="WIG39" s="0"/>
      <c r="WIH39" s="0"/>
      <c r="WII39" s="0"/>
      <c r="WIJ39" s="0"/>
      <c r="WIK39" s="0"/>
      <c r="WIL39" s="0"/>
      <c r="WIM39" s="0"/>
      <c r="WIN39" s="0"/>
      <c r="WIO39" s="0"/>
      <c r="WIP39" s="0"/>
      <c r="WIQ39" s="0"/>
      <c r="WIR39" s="0"/>
      <c r="WIS39" s="0"/>
      <c r="WIT39" s="0"/>
      <c r="WIU39" s="0"/>
      <c r="WIV39" s="0"/>
      <c r="WIW39" s="0"/>
      <c r="WIX39" s="0"/>
      <c r="WIY39" s="0"/>
      <c r="WIZ39" s="0"/>
      <c r="WJA39" s="0"/>
      <c r="WJB39" s="0"/>
      <c r="WJC39" s="0"/>
      <c r="WJD39" s="0"/>
      <c r="WJE39" s="0"/>
      <c r="WJF39" s="0"/>
      <c r="WJG39" s="0"/>
      <c r="WJH39" s="0"/>
      <c r="WJI39" s="0"/>
      <c r="WJJ39" s="0"/>
      <c r="WJK39" s="0"/>
      <c r="WJL39" s="0"/>
      <c r="WJM39" s="0"/>
      <c r="WJN39" s="0"/>
      <c r="WJO39" s="0"/>
      <c r="WJP39" s="0"/>
      <c r="WJQ39" s="0"/>
      <c r="WJR39" s="0"/>
      <c r="WJS39" s="0"/>
      <c r="WJT39" s="0"/>
      <c r="WJU39" s="0"/>
      <c r="WJV39" s="0"/>
      <c r="WJW39" s="0"/>
      <c r="WJX39" s="0"/>
      <c r="WJY39" s="0"/>
      <c r="WJZ39" s="0"/>
      <c r="WKA39" s="0"/>
      <c r="WKB39" s="0"/>
      <c r="WKC39" s="0"/>
      <c r="WKD39" s="0"/>
      <c r="WKE39" s="0"/>
      <c r="WKF39" s="0"/>
      <c r="WKG39" s="0"/>
      <c r="WKH39" s="0"/>
      <c r="WKI39" s="0"/>
      <c r="WKJ39" s="0"/>
      <c r="WKK39" s="0"/>
      <c r="WKL39" s="0"/>
      <c r="WKM39" s="0"/>
      <c r="WKN39" s="0"/>
      <c r="WKO39" s="0"/>
      <c r="WKP39" s="0"/>
      <c r="WKQ39" s="0"/>
      <c r="WKR39" s="0"/>
      <c r="WKS39" s="0"/>
      <c r="WKT39" s="0"/>
      <c r="WKU39" s="0"/>
      <c r="WKV39" s="0"/>
      <c r="WKW39" s="0"/>
      <c r="WKX39" s="0"/>
      <c r="WKY39" s="0"/>
      <c r="WKZ39" s="0"/>
      <c r="WLA39" s="0"/>
      <c r="WLB39" s="0"/>
      <c r="WLC39" s="0"/>
      <c r="WLD39" s="0"/>
      <c r="WLE39" s="0"/>
      <c r="WLF39" s="0"/>
      <c r="WLG39" s="0"/>
      <c r="WLH39" s="0"/>
      <c r="WLI39" s="0"/>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customFormat="false" ht="15" hidden="false" customHeight="false" outlineLevel="0" collapsed="false">
      <c r="A40" s="388" t="s">
        <v>755</v>
      </c>
      <c r="B40" s="424" t="str">
        <f aca="false">IF(AND(B3="汽液分离罐",B3&lt;&gt;""),IF(B4="立式",MAX(1.5,1.5*B6),MAX(0.3,0.25*B6)),"")</f>
        <v/>
      </c>
      <c r="C40" s="424" t="str">
        <f aca="false">IF(AND(C3="汽液分离罐",C3&lt;&gt;""),IF(C4="立式",MAX(1.5,1.5*C6),MAX(0.3,0.25*C6)),"")</f>
        <v/>
      </c>
      <c r="D40" s="424" t="str">
        <f aca="false">IF(AND(D3="汽液分离罐",D3&lt;&gt;""),IF(D4="立式",MAX(1.5,1.5*D6),MAX(0.3,0.25*D6)),"")</f>
        <v/>
      </c>
      <c r="E40" s="424" t="str">
        <f aca="false">IF(AND(E3="汽液分离罐",E3&lt;&gt;""),IF(E4="立式",MAX(1.5,1.5*E6),MAX(0.3,0.25*E6)),"")</f>
        <v/>
      </c>
      <c r="F40" s="424" t="str">
        <f aca="false">IF(AND(F3="汽液分离罐",F3&lt;&gt;""),IF(F4="立式",MAX(1.5,1.5*F6),MAX(0.3,0.25*F6)),"")</f>
        <v/>
      </c>
      <c r="G40" s="424" t="str">
        <f aca="false">IF(AND(G3="汽液分离罐",G3&lt;&gt;""),IF(G4="立式",MAX(1.5,1.5*G6),MAX(0.3,0.25*G6)),"")</f>
        <v/>
      </c>
      <c r="H40" s="424" t="str">
        <f aca="false">IF(AND(H3="汽液分离罐",H3&lt;&gt;""),IF(H4="立式",MAX(1.5,1.5*H6),MAX(0.3,0.25*H6)),"")</f>
        <v/>
      </c>
      <c r="I40" s="424" t="str">
        <f aca="false">IF(AND(I3="汽液分离罐",I3&lt;&gt;""),IF(I4="立式",MAX(1.5,1.5*I6),MAX(0.3,0.25*I6)),"")</f>
        <v/>
      </c>
      <c r="J40" s="424" t="str">
        <f aca="false">IF(AND(J3="汽液分离罐",J3&lt;&gt;""),IF(J4="立式",MAX(1.5,1.5*J6),MAX(0.3,0.25*J6)),"")</f>
        <v/>
      </c>
      <c r="K40" s="424" t="str">
        <f aca="false">IF(AND(K3="汽液分离罐",K3&lt;&gt;""),IF(K4="立式",MAX(1.5,1.5*K6),MAX(0.3,0.25*K6)),"")</f>
        <v/>
      </c>
      <c r="L40" s="424" t="str">
        <f aca="false">IF(AND(L3="汽液分离罐",L3&lt;&gt;""),IF(L4="立式",MAX(1.5,1.5*L6),MAX(0.3,0.25*L6)),"")</f>
        <v/>
      </c>
      <c r="M40" s="424" t="str">
        <f aca="false">IF(AND(M3="汽液分离罐",M3&lt;&gt;""),IF(M4="立式",MAX(1.5,1.5*M6),MAX(0.3,0.25*M6)),"")</f>
        <v/>
      </c>
      <c r="N40" s="424" t="n">
        <f aca="false">IF(AND(N3="汽液分离罐",N3&lt;&gt;""),IF(N4="立式",MAX(1.5,1.5*N6),MAX(0.3,0.25*N6)),"")</f>
        <v>6.9</v>
      </c>
      <c r="O40" s="424" t="n">
        <f aca="false">IF(AND(O3="汽液分离罐",O3&lt;&gt;""),IF(O4="立式",MAX(1.5,1.5*O6),MAX(0.3,0.25*O6)),"")</f>
        <v>2.1</v>
      </c>
      <c r="P40" s="424" t="n">
        <f aca="false">IF(AND(P3="汽液分离罐",P3&lt;&gt;""),IF(P4="立式",MAX(1.5,1.5*P6),MAX(0.3,0.25*P6)),"")</f>
        <v>6</v>
      </c>
      <c r="Q40" s="424" t="n">
        <f aca="false">IF(AND(Q3="汽液分离罐",Q3&lt;&gt;""),IF(Q4="立式",MAX(1.5,1.5*Q6),MAX(0.3,0.25*Q6)),"")</f>
        <v>1.5</v>
      </c>
      <c r="R40" s="424" t="n">
        <f aca="false">IF(AND(R3="汽液分离罐",R3&lt;&gt;""),IF(R4="立式",MAX(1.5,1.5*R6),MAX(0.3,0.25*R6)),"")</f>
        <v>2.1</v>
      </c>
      <c r="S40" s="424" t="n">
        <f aca="false">IF(AND(S3="汽液分离罐",S3&lt;&gt;""),IF(S4="立式",MAX(1.5,1.5*S6),MAX(0.3,0.25*S6)),"")</f>
        <v>2.1</v>
      </c>
      <c r="T40" s="424" t="n">
        <f aca="false">IF(AND(T3="汽液分离罐",T3&lt;&gt;""),IF(T4="立式",MAX(1.5,1.5*T6),MAX(0.3,0.25*T6)),"")</f>
        <v>0.5</v>
      </c>
      <c r="U40" s="424" t="n">
        <f aca="false">IF(AND(U3="汽液分离罐",U3&lt;&gt;""),IF(U4="立式",MAX(1.5,1.5*U6),MAX(0.3,0.25*U6)),"")</f>
        <v>0.9</v>
      </c>
      <c r="V40" s="424" t="n">
        <f aca="false">IF(AND(V3="汽液分离罐",V3&lt;&gt;""),IF(V4="立式",MAX(1.5,1.5*V6),MAX(0.3,0.25*V6)),"")</f>
        <v>0.55</v>
      </c>
      <c r="W40" s="424" t="n">
        <f aca="false">IF(AND(W3="汽液分离罐",W3&lt;&gt;""),IF(W4="立式",MAX(1.5,1.5*W6),MAX(0.3,0.25*W6)),"")</f>
        <v>0.55</v>
      </c>
      <c r="X40" s="424" t="n">
        <f aca="false">IF(AND(X3="汽液分离罐",X3&lt;&gt;""),IF(X4="立式",MAX(1.5,1.5*X6),MAX(0.3,0.25*X6)),"")</f>
        <v>0.5</v>
      </c>
      <c r="Y40" s="424" t="n">
        <f aca="false">IF(AND(Y3="汽液分离罐",Y3&lt;&gt;""),IF(Y4="立式",MAX(1.5,1.5*Y6),MAX(0.3,0.25*Y6)),"")</f>
        <v>0.375</v>
      </c>
      <c r="Z40" s="424" t="n">
        <f aca="false">IF(AND(Z3="汽液分离罐",Z3&lt;&gt;""),IF(Z4="立式",MAX(1.5,1.5*Z6),MAX(0.3,0.25*Z6)),"")</f>
        <v>0.375</v>
      </c>
      <c r="AA40" s="424" t="str">
        <f aca="false">IF(AND(AA3="汽液分离罐",AA3&lt;&gt;""),IF(AA4="立式",MAX(1.5,1.5*AA6),MAX(0.3,0.25*AA6)),"")</f>
        <v/>
      </c>
      <c r="AB40" s="424" t="str">
        <f aca="false">IF(AND(AB3="汽液分离罐",AB3&lt;&gt;""),IF(AB4="立式",MAX(1.5,1.5*AB6),MAX(0.3,0.25*AB6)),"")</f>
        <v/>
      </c>
      <c r="AC40" s="424" t="str">
        <f aca="false">IF(AND(AC3="汽液分离罐",AC3&lt;&gt;""),IF(AC4="立式",MAX(1.5,1.5*AC6),MAX(0.3,0.25*AC6)),"")</f>
        <v/>
      </c>
      <c r="AD40" s="424" t="str">
        <f aca="false">IF(AND(AD3="汽液分离罐",AD3&lt;&gt;""),IF(AD4="立式",MAX(1.5,1.5*AD6),MAX(0.3,0.25*AD6)),"")</f>
        <v/>
      </c>
      <c r="AE40" s="424" t="str">
        <f aca="false">IF(AND(AE3="汽液分离罐",AE3&lt;&gt;""),IF(AE4="立式",MAX(1.5,1.5*AE6),MAX(0.3,0.25*AE6)),"")</f>
        <v/>
      </c>
      <c r="AF40" s="424" t="str">
        <f aca="false">IF(AND(AF3="汽液分离罐",AF3&lt;&gt;""),IF(AF4="立式",MAX(1.5,1.5*AF6),MAX(0.3,0.25*AF6)),"")</f>
        <v/>
      </c>
      <c r="AG40" s="424" t="str">
        <f aca="false">IF(AND(AG3="汽液分离罐",AG3&lt;&gt;""),IF(AG4="立式",MAX(1.5,1.5*AG6),MAX(0.3,0.25*AG6)),"")</f>
        <v/>
      </c>
      <c r="AH40" s="424" t="str">
        <f aca="false">IF(AND(AH3="汽液分离罐",AH3&lt;&gt;""),IF(AH4="立式",MAX(1.5,1.5*AH6),MAX(0.3,0.25*AH6)),"")</f>
        <v/>
      </c>
      <c r="AI40" s="424" t="str">
        <f aca="false">IF(AND(AI3="汽液分离罐",AI3&lt;&gt;""),IF(AI4="立式",MAX(1.5,1.5*AI6),MAX(0.3,0.25*AI6)),"")</f>
        <v/>
      </c>
      <c r="AJ40" s="424" t="str">
        <f aca="false">IF(AND(AJ3="汽液分离罐",AJ3&lt;&gt;""),IF(AJ4="立式",MAX(1.5,1.5*AJ6),MAX(0.3,0.25*AJ6)),"")</f>
        <v/>
      </c>
      <c r="AK40" s="424" t="str">
        <f aca="false">IF(AND(AK3="汽液分离罐",AK3&lt;&gt;""),IF(AK4="立式",MAX(1.5,1.5*AK6),MAX(0.3,0.25*AK6)),"")</f>
        <v/>
      </c>
      <c r="AL40" s="424" t="str">
        <f aca="false">IF(AND(AL3="汽液分离罐",AL3&lt;&gt;""),IF(AL4="立式",MAX(1.5,1.5*AL6),MAX(0.3,0.25*AL6)),"")</f>
        <v/>
      </c>
      <c r="AM40" s="424" t="str">
        <f aca="false">IF(AND(AM3="汽液分离罐",AM3&lt;&gt;""),IF(AM4="立式",MAX(1.5,1.5*AM6),MAX(0.3,0.25*AM6)),"")</f>
        <v/>
      </c>
      <c r="AN40" s="424" t="str">
        <f aca="false">IF(AND(AN3="汽液分离罐",AN3&lt;&gt;""),IF(AN4="立式",MAX(1.5,1.5*AN6),MAX(0.3,0.25*AN6)),"")</f>
        <v/>
      </c>
      <c r="AO40" s="424" t="str">
        <f aca="false">IF(AND(AO3="汽液分离罐",AO3&lt;&gt;""),IF(AO4="立式",MAX(1.5,1.5*AO6),MAX(0.3,0.25*AO6)),"")</f>
        <v/>
      </c>
      <c r="AP40" s="424" t="str">
        <f aca="false">IF(AND(AP3="汽液分离罐",AP3&lt;&gt;""),IF(AP4="立式",MAX(1.5,1.5*AP6),MAX(0.3,0.25*AP6)),"")</f>
        <v/>
      </c>
      <c r="AQ40" s="424" t="str">
        <f aca="false">IF(AND(AQ3="汽液分离罐",AQ3&lt;&gt;""),IF(AQ4="立式",MAX(1.5,1.5*AQ6),MAX(0.3,0.25*AQ6)),"")</f>
        <v/>
      </c>
      <c r="AR40" s="424" t="str">
        <f aca="false">IF(AND(AR3="汽液分离罐",AR3&lt;&gt;""),IF(AR4="立式",MAX(1.5,1.5*AR6),MAX(0.3,0.25*AR6)),"")</f>
        <v/>
      </c>
      <c r="AS40" s="424" t="str">
        <f aca="false">IF(AND(AS3="汽液分离罐",AS3&lt;&gt;""),IF(AS4="立式",MAX(1.5,1.5*AS6),MAX(0.3,0.25*AS6)),"")</f>
        <v/>
      </c>
      <c r="AT40" s="424" t="str">
        <f aca="false">IF(AND(AT3="汽液分离罐",AT3&lt;&gt;""),IF(AT4="立式",MAX(1.5,1.5*AT6),MAX(0.3,0.25*AT6)),"")</f>
        <v/>
      </c>
      <c r="AU40" s="424" t="str">
        <f aca="false">IF(AND(AU3="汽液分离罐",AU3&lt;&gt;""),IF(AU4="立式",MAX(1.5,1.5*AU6),MAX(0.3,0.25*AU6)),"")</f>
        <v/>
      </c>
      <c r="AV40" s="424" t="str">
        <f aca="false">IF(AND(AV3="汽液分离罐",AV3&lt;&gt;""),IF(AV4="立式",MAX(1.5,1.5*AV6),MAX(0.3,0.25*AV6)),"")</f>
        <v/>
      </c>
      <c r="AW40" s="424" t="str">
        <f aca="false">IF(AND(AW3="汽液分离罐",AW3&lt;&gt;""),IF(AW4="立式",MAX(1.5,1.5*AW6),MAX(0.3,0.25*AW6)),"")</f>
        <v/>
      </c>
      <c r="AX40" s="424" t="str">
        <f aca="false">IF(AND(AX3="汽液分离罐",AX3&lt;&gt;""),IF(AX4="立式",MAX(1.5,1.5*AX6),MAX(0.3,0.25*AX6)),"")</f>
        <v/>
      </c>
      <c r="AY40" s="424" t="str">
        <f aca="false">IF(AND(AY3="汽液分离罐",AY3&lt;&gt;""),IF(AY4="立式",MAX(1.5,1.5*AY6),MAX(0.3,0.25*AY6)),"")</f>
        <v/>
      </c>
      <c r="AZ40" s="424" t="str">
        <f aca="false">IF(AND(AZ3="汽液分离罐",AZ3&lt;&gt;""),IF(AZ4="立式",MAX(1.5,1.5*AZ6),MAX(0.3,0.25*AZ6)),"")</f>
        <v/>
      </c>
      <c r="BA40" s="424" t="str">
        <f aca="false">IF(AND(BA3="汽液分离罐",BA3&lt;&gt;""),IF(BA4="立式",MAX(1.5,1.5*BA6),MAX(0.3,0.25*BA6)),"")</f>
        <v/>
      </c>
      <c r="BB40" s="424" t="str">
        <f aca="false">IF(AND(BB3="汽液分离罐",BB3&lt;&gt;""),IF(BB4="立式",MAX(1.5,1.5*BB6),MAX(0.3,0.25*BB6)),"")</f>
        <v/>
      </c>
      <c r="BC40" s="424" t="str">
        <f aca="false">IF(AND(BC3="汽液分离罐",BC3&lt;&gt;""),IF(BC4="立式",MAX(1.5,1.5*BC6),MAX(0.3,0.25*BC6)),"")</f>
        <v/>
      </c>
      <c r="BD40" s="424" t="str">
        <f aca="false">IF(AND(BD3="汽液分离罐",BD3&lt;&gt;""),IF(BD4="立式",MAX(1.5,1.5*BD6),MAX(0.3,0.25*BD6)),"")</f>
        <v/>
      </c>
      <c r="BE40" s="424" t="str">
        <f aca="false">IF(AND(BE3="汽液分离罐",BE3&lt;&gt;""),IF(BE4="立式",MAX(1.5,1.5*BE6),MAX(0.3,0.25*BE6)),"")</f>
        <v/>
      </c>
      <c r="BF40" s="424" t="str">
        <f aca="false">IF(AND(BF3="汽液分离罐",BF3&lt;&gt;""),IF(BF4="立式",MAX(1.5,1.5*BF6),MAX(0.3,0.25*BF6)),"")</f>
        <v/>
      </c>
      <c r="BG40" s="424" t="str">
        <f aca="false">IF(AND(BG3="汽液分离罐",BG3&lt;&gt;""),IF(BG4="立式",MAX(1.5,1.5*BG6),MAX(0.3,0.25*BG6)),"")</f>
        <v/>
      </c>
      <c r="BH40" s="424" t="str">
        <f aca="false">IF(AND(BH3="汽液分离罐",BH3&lt;&gt;""),IF(BH4="立式",MAX(1.5,1.5*BH6),MAX(0.3,0.25*BH6)),"")</f>
        <v/>
      </c>
      <c r="BI40" s="424" t="str">
        <f aca="false">IF(AND(BI3="汽液分离罐",BI3&lt;&gt;""),IF(BI4="立式",MAX(1.5,1.5*BI6),MAX(0.3,0.25*BI6)),"")</f>
        <v/>
      </c>
      <c r="BJ40" s="424" t="str">
        <f aca="false">IF(AND(BJ3="汽液分离罐",BJ3&lt;&gt;""),IF(BJ4="立式",MAX(1.5,1.5*BJ6),MAX(0.3,0.25*BJ6)),"")</f>
        <v/>
      </c>
      <c r="BK40" s="424" t="str">
        <f aca="false">IF(AND(BK3="汽液分离罐",BK3&lt;&gt;""),IF(BK4="立式",MAX(1.5,1.5*BK6),MAX(0.3,0.25*BK6)),"")</f>
        <v/>
      </c>
      <c r="BL40" s="424" t="str">
        <f aca="false">IF(AND(BL3="汽液分离罐",BL3&lt;&gt;""),IF(BL4="立式",MAX(1.5,1.5*BL6),MAX(0.3,0.25*BL6)),"")</f>
        <v/>
      </c>
      <c r="BM40" s="424" t="str">
        <f aca="false">IF(AND(BM3="汽液分离罐",BM3&lt;&gt;""),IF(BM4="立式",MAX(1.5,1.5*BM6),MAX(0.3,0.25*BM6)),"")</f>
        <v/>
      </c>
      <c r="BN40" s="424" t="str">
        <f aca="false">IF(AND(BN3="汽液分离罐",BN3&lt;&gt;""),IF(BN4="立式",MAX(1.5,1.5*BN6),MAX(0.3,0.25*BN6)),"")</f>
        <v/>
      </c>
      <c r="BO40" s="424" t="str">
        <f aca="false">IF(AND(BO3="汽液分离罐",BO3&lt;&gt;""),IF(BO4="立式",MAX(1.5,1.5*BO6),MAX(0.3,0.25*BO6)),"")</f>
        <v/>
      </c>
      <c r="BP40" s="424" t="str">
        <f aca="false">IF(AND(BP3="汽液分离罐",BP3&lt;&gt;""),IF(BP4="立式",MAX(1.5,1.5*BP6),MAX(0.3,0.25*BP6)),"")</f>
        <v/>
      </c>
      <c r="BQ40" s="424" t="str">
        <f aca="false">IF(AND(BQ3="汽液分离罐",BQ3&lt;&gt;""),IF(BQ4="立式",MAX(1.5,1.5*BQ6),MAX(0.3,0.25*BQ6)),"")</f>
        <v/>
      </c>
      <c r="BR40" s="424" t="str">
        <f aca="false">IF(AND(BR3="汽液分离罐",BR3&lt;&gt;""),IF(BR4="立式",MAX(1.5,1.5*BR6),MAX(0.3,0.25*BR6)),"")</f>
        <v/>
      </c>
      <c r="BS40" s="424" t="str">
        <f aca="false">IF(AND(BS3="汽液分离罐",BS3&lt;&gt;""),IF(BS4="立式",MAX(1.5,1.5*BS6),MAX(0.3,0.25*BS6)),"")</f>
        <v/>
      </c>
      <c r="BT40" s="424" t="str">
        <f aca="false">IF(AND(BT3="汽液分离罐",BT3&lt;&gt;""),IF(BT4="立式",MAX(1.5,1.5*BT6),MAX(0.3,0.25*BT6)),"")</f>
        <v/>
      </c>
      <c r="BU40" s="424" t="str">
        <f aca="false">IF(AND(BU3="汽液分离罐",BU3&lt;&gt;""),IF(BU4="立式",MAX(1.5,1.5*BU6),MAX(0.3,0.25*BU6)),"")</f>
        <v/>
      </c>
      <c r="BV40" s="424" t="str">
        <f aca="false">IF(AND(BV3="汽液分离罐",BV3&lt;&gt;""),IF(BV4="立式",MAX(1.5,1.5*BV6),MAX(0.3,0.25*BV6)),"")</f>
        <v/>
      </c>
      <c r="BW40" s="424" t="str">
        <f aca="false">IF(AND(BW3="汽液分离罐",BW3&lt;&gt;""),IF(BW4="立式",MAX(1.5,1.5*BW6),MAX(0.3,0.25*BW6)),"")</f>
        <v/>
      </c>
      <c r="BX40" s="424" t="str">
        <f aca="false">IF(AND(BX3="汽液分离罐",BX3&lt;&gt;""),IF(BX4="立式",MAX(1.5,1.5*BX6),MAX(0.3,0.25*BX6)),"")</f>
        <v/>
      </c>
      <c r="BY40" s="424" t="str">
        <f aca="false">IF(AND(BY3="汽液分离罐",BY3&lt;&gt;""),IF(BY4="立式",MAX(1.5,1.5*BY6),MAX(0.3,0.25*BY6)),"")</f>
        <v/>
      </c>
      <c r="BZ40" s="424" t="str">
        <f aca="false">IF(AND(BZ3="汽液分离罐",BZ3&lt;&gt;""),IF(BZ4="立式",MAX(1.5,1.5*BZ6),MAX(0.3,0.25*BZ6)),"")</f>
        <v/>
      </c>
      <c r="CA40" s="424" t="str">
        <f aca="false">IF(AND(CA3="汽液分离罐",CA3&lt;&gt;""),IF(CA4="立式",MAX(1.5,1.5*CA6),MAX(0.3,0.25*CA6)),"")</f>
        <v/>
      </c>
      <c r="CB40" s="424" t="str">
        <f aca="false">IF(AND(CB3="汽液分离罐",CB3&lt;&gt;""),IF(CB4="立式",MAX(1.5,1.5*CB6),MAX(0.3,0.25*CB6)),"")</f>
        <v/>
      </c>
      <c r="CC40" s="424" t="str">
        <f aca="false">IF(AND(CC3="汽液分离罐",CC3&lt;&gt;""),IF(CC4="立式",MAX(1.5,1.5*CC6),MAX(0.3,0.25*CC6)),"")</f>
        <v/>
      </c>
      <c r="CD40" s="424" t="str">
        <f aca="false">IF(AND(CD3="汽液分离罐",CD3&lt;&gt;""),IF(CD4="立式",MAX(1.5,1.5*CD6),MAX(0.3,0.25*CD6)),"")</f>
        <v/>
      </c>
      <c r="CE40" s="39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c r="AMK40" s="0"/>
      <c r="AML40" s="0"/>
      <c r="AMM40" s="0"/>
      <c r="AMN40" s="0"/>
      <c r="AMO40" s="0"/>
      <c r="AMP40" s="0"/>
      <c r="AMQ40" s="0"/>
      <c r="AMR40" s="0"/>
      <c r="AMS40" s="0"/>
      <c r="AMT40" s="0"/>
      <c r="AMU40" s="0"/>
      <c r="AMV40" s="0"/>
      <c r="AMW40" s="0"/>
      <c r="AMX40" s="0"/>
      <c r="AMY40" s="0"/>
      <c r="AMZ40" s="0"/>
      <c r="ANA40" s="0"/>
      <c r="ANB40" s="0"/>
      <c r="ANC40" s="0"/>
      <c r="AND40" s="0"/>
      <c r="ANE40" s="0"/>
      <c r="ANF40" s="0"/>
      <c r="ANG40" s="0"/>
      <c r="ANH40" s="0"/>
      <c r="ANI40" s="0"/>
      <c r="ANJ40" s="0"/>
      <c r="ANK40" s="0"/>
      <c r="ANL40" s="0"/>
      <c r="ANM40" s="0"/>
      <c r="ANN40" s="0"/>
      <c r="ANO40" s="0"/>
      <c r="ANP40" s="0"/>
      <c r="ANQ40" s="0"/>
      <c r="ANR40" s="0"/>
      <c r="ANS40" s="0"/>
      <c r="ANT40" s="0"/>
      <c r="ANU40" s="0"/>
      <c r="ANV40" s="0"/>
      <c r="ANW40" s="0"/>
      <c r="ANX40" s="0"/>
      <c r="ANY40" s="0"/>
      <c r="ANZ40" s="0"/>
      <c r="AOA40" s="0"/>
      <c r="AOB40" s="0"/>
      <c r="AOC40" s="0"/>
      <c r="AOD40" s="0"/>
      <c r="AOE40" s="0"/>
      <c r="AOF40" s="0"/>
      <c r="AOG40" s="0"/>
      <c r="AOH40" s="0"/>
      <c r="AOI40" s="0"/>
      <c r="AOJ40" s="0"/>
      <c r="AOK40" s="0"/>
      <c r="AOL40" s="0"/>
      <c r="AOM40" s="0"/>
      <c r="AON40" s="0"/>
      <c r="AOO40" s="0"/>
      <c r="AOP40" s="0"/>
      <c r="AOQ40" s="0"/>
      <c r="AOR40" s="0"/>
      <c r="AOS40" s="0"/>
      <c r="AOT40" s="0"/>
      <c r="AOU40" s="0"/>
      <c r="AOV40" s="0"/>
      <c r="AOW40" s="0"/>
      <c r="AOX40" s="0"/>
      <c r="AOY40" s="0"/>
      <c r="AOZ40" s="0"/>
      <c r="APA40" s="0"/>
      <c r="APB40" s="0"/>
      <c r="APC40" s="0"/>
      <c r="APD40" s="0"/>
      <c r="APE40" s="0"/>
      <c r="APF40" s="0"/>
      <c r="APG40" s="0"/>
      <c r="APH40" s="0"/>
      <c r="API40" s="0"/>
      <c r="APJ40" s="0"/>
      <c r="APK40" s="0"/>
      <c r="APL40" s="0"/>
      <c r="APM40" s="0"/>
      <c r="APN40" s="0"/>
      <c r="APO40" s="0"/>
      <c r="APP40" s="0"/>
      <c r="APQ40" s="0"/>
      <c r="APR40" s="0"/>
      <c r="APS40" s="0"/>
      <c r="APT40" s="0"/>
      <c r="APU40" s="0"/>
      <c r="APV40" s="0"/>
      <c r="APW40" s="0"/>
      <c r="APX40" s="0"/>
      <c r="APY40" s="0"/>
      <c r="APZ40" s="0"/>
      <c r="AQA40" s="0"/>
      <c r="AQB40" s="0"/>
      <c r="AQC40" s="0"/>
      <c r="AQD40" s="0"/>
      <c r="AQE40" s="0"/>
      <c r="AQF40" s="0"/>
      <c r="AQG40" s="0"/>
      <c r="AQH40" s="0"/>
      <c r="AQI40" s="0"/>
      <c r="AQJ40" s="0"/>
      <c r="AQK40" s="0"/>
      <c r="AQL40" s="0"/>
      <c r="AQM40" s="0"/>
      <c r="AQN40" s="0"/>
      <c r="AQO40" s="0"/>
      <c r="AQP40" s="0"/>
      <c r="AQQ40" s="0"/>
      <c r="AQR40" s="0"/>
      <c r="AQS40" s="0"/>
      <c r="AQT40" s="0"/>
      <c r="AQU40" s="0"/>
      <c r="AQV40" s="0"/>
      <c r="AQW40" s="0"/>
      <c r="AQX40" s="0"/>
      <c r="AQY40" s="0"/>
      <c r="AQZ40" s="0"/>
      <c r="ARA40" s="0"/>
      <c r="ARB40" s="0"/>
      <c r="ARC40" s="0"/>
      <c r="ARD40" s="0"/>
      <c r="ARE40" s="0"/>
      <c r="ARF40" s="0"/>
      <c r="ARG40" s="0"/>
      <c r="ARH40" s="0"/>
      <c r="ARI40" s="0"/>
      <c r="ARJ40" s="0"/>
      <c r="ARK40" s="0"/>
      <c r="ARL40" s="0"/>
      <c r="ARM40" s="0"/>
      <c r="ARN40" s="0"/>
      <c r="ARO40" s="0"/>
      <c r="ARP40" s="0"/>
      <c r="ARQ40" s="0"/>
      <c r="ARR40" s="0"/>
      <c r="ARS40" s="0"/>
      <c r="ART40" s="0"/>
      <c r="ARU40" s="0"/>
      <c r="ARV40" s="0"/>
      <c r="ARW40" s="0"/>
      <c r="ARX40" s="0"/>
      <c r="ARY40" s="0"/>
      <c r="ARZ40" s="0"/>
      <c r="ASA40" s="0"/>
      <c r="ASB40" s="0"/>
      <c r="ASC40" s="0"/>
      <c r="ASD40" s="0"/>
      <c r="ASE40" s="0"/>
      <c r="ASF40" s="0"/>
      <c r="ASG40" s="0"/>
      <c r="ASH40" s="0"/>
      <c r="ASI40" s="0"/>
      <c r="ASJ40" s="0"/>
      <c r="ASK40" s="0"/>
      <c r="ASL40" s="0"/>
      <c r="ASM40" s="0"/>
      <c r="ASN40" s="0"/>
      <c r="ASO40" s="0"/>
      <c r="ASP40" s="0"/>
      <c r="ASQ40" s="0"/>
      <c r="ASR40" s="0"/>
      <c r="ASS40" s="0"/>
      <c r="AST40" s="0"/>
      <c r="ASU40" s="0"/>
      <c r="ASV40" s="0"/>
      <c r="ASW40" s="0"/>
      <c r="ASX40" s="0"/>
      <c r="ASY40" s="0"/>
      <c r="ASZ40" s="0"/>
      <c r="ATA40" s="0"/>
      <c r="ATB40" s="0"/>
      <c r="ATC40" s="0"/>
      <c r="ATD40" s="0"/>
      <c r="ATE40" s="0"/>
      <c r="ATF40" s="0"/>
      <c r="ATG40" s="0"/>
      <c r="ATH40" s="0"/>
      <c r="ATI40" s="0"/>
      <c r="ATJ40" s="0"/>
      <c r="ATK40" s="0"/>
      <c r="ATL40" s="0"/>
      <c r="ATM40" s="0"/>
      <c r="ATN40" s="0"/>
      <c r="ATO40" s="0"/>
      <c r="ATP40" s="0"/>
      <c r="ATQ40" s="0"/>
      <c r="ATR40" s="0"/>
      <c r="ATS40" s="0"/>
      <c r="ATT40" s="0"/>
      <c r="ATU40" s="0"/>
      <c r="ATV40" s="0"/>
      <c r="ATW40" s="0"/>
      <c r="ATX40" s="0"/>
      <c r="ATY40" s="0"/>
      <c r="ATZ40" s="0"/>
      <c r="AUA40" s="0"/>
      <c r="AUB40" s="0"/>
      <c r="AUC40" s="0"/>
      <c r="AUD40" s="0"/>
      <c r="AUE40" s="0"/>
      <c r="AUF40" s="0"/>
      <c r="AUG40" s="0"/>
      <c r="AUH40" s="0"/>
      <c r="AUI40" s="0"/>
      <c r="AUJ40" s="0"/>
      <c r="AUK40" s="0"/>
      <c r="AUL40" s="0"/>
      <c r="AUM40" s="0"/>
      <c r="AUN40" s="0"/>
      <c r="AUO40" s="0"/>
      <c r="AUP40" s="0"/>
      <c r="AUQ40" s="0"/>
      <c r="AUR40" s="0"/>
      <c r="AUS40" s="0"/>
      <c r="AUT40" s="0"/>
      <c r="AUU40" s="0"/>
      <c r="AUV40" s="0"/>
      <c r="AUW40" s="0"/>
      <c r="AUX40" s="0"/>
      <c r="AUY40" s="0"/>
      <c r="AUZ40" s="0"/>
      <c r="AVA40" s="0"/>
      <c r="AVB40" s="0"/>
      <c r="AVC40" s="0"/>
      <c r="AVD40" s="0"/>
      <c r="AVE40" s="0"/>
      <c r="AVF40" s="0"/>
      <c r="AVG40" s="0"/>
      <c r="AVH40" s="0"/>
      <c r="AVI40" s="0"/>
      <c r="AVJ40" s="0"/>
      <c r="AVK40" s="0"/>
      <c r="AVL40" s="0"/>
      <c r="AVM40" s="0"/>
      <c r="AVN40" s="0"/>
      <c r="AVO40" s="0"/>
      <c r="AVP40" s="0"/>
      <c r="AVQ40" s="0"/>
      <c r="AVR40" s="0"/>
      <c r="AVS40" s="0"/>
      <c r="AVT40" s="0"/>
      <c r="AVU40" s="0"/>
      <c r="AVV40" s="0"/>
      <c r="AVW40" s="0"/>
      <c r="AVX40" s="0"/>
      <c r="AVY40" s="0"/>
      <c r="AVZ40" s="0"/>
      <c r="AWA40" s="0"/>
      <c r="AWB40" s="0"/>
      <c r="AWC40" s="0"/>
      <c r="AWD40" s="0"/>
      <c r="AWE40" s="0"/>
      <c r="AWF40" s="0"/>
      <c r="AWG40" s="0"/>
      <c r="AWH40" s="0"/>
      <c r="AWI40" s="0"/>
      <c r="AWJ40" s="0"/>
      <c r="AWK40" s="0"/>
      <c r="AWL40" s="0"/>
      <c r="AWM40" s="0"/>
      <c r="AWN40" s="0"/>
      <c r="AWO40" s="0"/>
      <c r="AWP40" s="0"/>
      <c r="AWQ40" s="0"/>
      <c r="AWR40" s="0"/>
      <c r="AWS40" s="0"/>
      <c r="AWT40" s="0"/>
      <c r="AWU40" s="0"/>
      <c r="AWV40" s="0"/>
      <c r="AWW40" s="0"/>
      <c r="AWX40" s="0"/>
      <c r="AWY40" s="0"/>
      <c r="AWZ40" s="0"/>
      <c r="AXA40" s="0"/>
      <c r="AXB40" s="0"/>
      <c r="AXC40" s="0"/>
      <c r="AXD40" s="0"/>
      <c r="AXE40" s="0"/>
      <c r="AXF40" s="0"/>
      <c r="AXG40" s="0"/>
      <c r="AXH40" s="0"/>
      <c r="AXI40" s="0"/>
      <c r="AXJ40" s="0"/>
      <c r="AXK40" s="0"/>
      <c r="AXL40" s="0"/>
      <c r="AXM40" s="0"/>
      <c r="AXN40" s="0"/>
      <c r="AXO40" s="0"/>
      <c r="AXP40" s="0"/>
      <c r="AXQ40" s="0"/>
      <c r="AXR40" s="0"/>
      <c r="AXS40" s="0"/>
      <c r="AXT40" s="0"/>
      <c r="AXU40" s="0"/>
      <c r="AXV40" s="0"/>
      <c r="AXW40" s="0"/>
      <c r="AXX40" s="0"/>
      <c r="AXY40" s="0"/>
      <c r="AXZ40" s="0"/>
      <c r="AYA40" s="0"/>
      <c r="AYB40" s="0"/>
      <c r="AYC40" s="0"/>
      <c r="AYD40" s="0"/>
      <c r="AYE40" s="0"/>
      <c r="AYF40" s="0"/>
      <c r="AYG40" s="0"/>
      <c r="AYH40" s="0"/>
      <c r="AYI40" s="0"/>
      <c r="AYJ40" s="0"/>
      <c r="AYK40" s="0"/>
      <c r="AYL40" s="0"/>
      <c r="AYM40" s="0"/>
      <c r="AYN40" s="0"/>
      <c r="AYO40" s="0"/>
      <c r="AYP40" s="0"/>
      <c r="AYQ40" s="0"/>
      <c r="AYR40" s="0"/>
      <c r="AYS40" s="0"/>
      <c r="AYT40" s="0"/>
      <c r="AYU40" s="0"/>
      <c r="AYV40" s="0"/>
      <c r="AYW40" s="0"/>
      <c r="AYX40" s="0"/>
      <c r="AYY40" s="0"/>
      <c r="AYZ40" s="0"/>
      <c r="AZA40" s="0"/>
      <c r="AZB40" s="0"/>
      <c r="AZC40" s="0"/>
      <c r="AZD40" s="0"/>
      <c r="AZE40" s="0"/>
      <c r="AZF40" s="0"/>
      <c r="AZG40" s="0"/>
      <c r="AZH40" s="0"/>
      <c r="AZI40" s="0"/>
      <c r="AZJ40" s="0"/>
      <c r="AZK40" s="0"/>
      <c r="AZL40" s="0"/>
      <c r="AZM40" s="0"/>
      <c r="AZN40" s="0"/>
      <c r="AZO40" s="0"/>
      <c r="AZP40" s="0"/>
      <c r="AZQ40" s="0"/>
      <c r="AZR40" s="0"/>
      <c r="AZS40" s="0"/>
      <c r="AZT40" s="0"/>
      <c r="AZU40" s="0"/>
      <c r="AZV40" s="0"/>
      <c r="AZW40" s="0"/>
      <c r="AZX40" s="0"/>
      <c r="AZY40" s="0"/>
      <c r="AZZ40" s="0"/>
      <c r="BAA40" s="0"/>
      <c r="BAB40" s="0"/>
      <c r="BAC40" s="0"/>
      <c r="BAD40" s="0"/>
      <c r="BAE40" s="0"/>
      <c r="BAF40" s="0"/>
      <c r="BAG40" s="0"/>
      <c r="BAH40" s="0"/>
      <c r="BAI40" s="0"/>
      <c r="BAJ40" s="0"/>
      <c r="BAK40" s="0"/>
      <c r="BAL40" s="0"/>
      <c r="BAM40" s="0"/>
      <c r="BAN40" s="0"/>
      <c r="BAO40" s="0"/>
      <c r="BAP40" s="0"/>
      <c r="BAQ40" s="0"/>
      <c r="BAR40" s="0"/>
      <c r="BAS40" s="0"/>
      <c r="BAT40" s="0"/>
      <c r="BAU40" s="0"/>
      <c r="BAV40" s="0"/>
      <c r="BAW40" s="0"/>
      <c r="BAX40" s="0"/>
      <c r="BAY40" s="0"/>
      <c r="BAZ40" s="0"/>
      <c r="BBA40" s="0"/>
      <c r="BBB40" s="0"/>
      <c r="BBC40" s="0"/>
      <c r="BBD40" s="0"/>
      <c r="BBE40" s="0"/>
      <c r="BBF40" s="0"/>
      <c r="BBG40" s="0"/>
      <c r="BBH40" s="0"/>
      <c r="BBI40" s="0"/>
      <c r="BBJ40" s="0"/>
      <c r="BBK40" s="0"/>
      <c r="BBL40" s="0"/>
      <c r="BBM40" s="0"/>
      <c r="BBN40" s="0"/>
      <c r="BBO40" s="0"/>
      <c r="BBP40" s="0"/>
      <c r="BBQ40" s="0"/>
      <c r="BBR40" s="0"/>
      <c r="BBS40" s="0"/>
      <c r="BBT40" s="0"/>
      <c r="BBU40" s="0"/>
      <c r="BBV40" s="0"/>
      <c r="BBW40" s="0"/>
      <c r="BBX40" s="0"/>
      <c r="BBY40" s="0"/>
      <c r="BBZ40" s="0"/>
      <c r="BCA40" s="0"/>
      <c r="BCB40" s="0"/>
      <c r="BCC40" s="0"/>
      <c r="BCD40" s="0"/>
      <c r="BCE40" s="0"/>
      <c r="BCF40" s="0"/>
      <c r="BCG40" s="0"/>
      <c r="BCH40" s="0"/>
      <c r="BCI40" s="0"/>
      <c r="BCJ40" s="0"/>
      <c r="BCK40" s="0"/>
      <c r="BCL40" s="0"/>
      <c r="BCM40" s="0"/>
      <c r="BCN40" s="0"/>
      <c r="BCO40" s="0"/>
      <c r="BCP40" s="0"/>
      <c r="BCQ40" s="0"/>
      <c r="BCR40" s="0"/>
      <c r="BCS40" s="0"/>
      <c r="BCT40" s="0"/>
      <c r="BCU40" s="0"/>
      <c r="BCV40" s="0"/>
      <c r="BCW40" s="0"/>
      <c r="BCX40" s="0"/>
      <c r="BCY40" s="0"/>
      <c r="BCZ40" s="0"/>
      <c r="BDA40" s="0"/>
      <c r="BDB40" s="0"/>
      <c r="BDC40" s="0"/>
      <c r="BDD40" s="0"/>
      <c r="BDE40" s="0"/>
      <c r="BDF40" s="0"/>
      <c r="BDG40" s="0"/>
      <c r="BDH40" s="0"/>
      <c r="BDI40" s="0"/>
      <c r="BDJ40" s="0"/>
      <c r="BDK40" s="0"/>
      <c r="BDL40" s="0"/>
      <c r="BDM40" s="0"/>
      <c r="BDN40" s="0"/>
      <c r="BDO40" s="0"/>
      <c r="BDP40" s="0"/>
      <c r="BDQ40" s="0"/>
      <c r="BDR40" s="0"/>
      <c r="BDS40" s="0"/>
      <c r="BDT40" s="0"/>
      <c r="BDU40" s="0"/>
      <c r="BDV40" s="0"/>
      <c r="BDW40" s="0"/>
      <c r="BDX40" s="0"/>
      <c r="BDY40" s="0"/>
      <c r="BDZ40" s="0"/>
      <c r="BEA40" s="0"/>
      <c r="BEB40" s="0"/>
      <c r="BEC40" s="0"/>
      <c r="BED40" s="0"/>
      <c r="BEE40" s="0"/>
      <c r="BEF40" s="0"/>
      <c r="BEG40" s="0"/>
      <c r="BEH40" s="0"/>
      <c r="BEI40" s="0"/>
      <c r="BEJ40" s="0"/>
      <c r="BEK40" s="0"/>
      <c r="BEL40" s="0"/>
      <c r="BEM40" s="0"/>
      <c r="BEN40" s="0"/>
      <c r="BEO40" s="0"/>
      <c r="BEP40" s="0"/>
      <c r="BEQ40" s="0"/>
      <c r="BER40" s="0"/>
      <c r="BES40" s="0"/>
      <c r="BET40" s="0"/>
      <c r="BEU40" s="0"/>
      <c r="BEV40" s="0"/>
      <c r="BEW40" s="0"/>
      <c r="BEX40" s="0"/>
      <c r="BEY40" s="0"/>
      <c r="BEZ40" s="0"/>
      <c r="BFA40" s="0"/>
      <c r="BFB40" s="0"/>
      <c r="BFC40" s="0"/>
      <c r="BFD40" s="0"/>
      <c r="BFE40" s="0"/>
      <c r="BFF40" s="0"/>
      <c r="BFG40" s="0"/>
      <c r="BFH40" s="0"/>
      <c r="BFI40" s="0"/>
      <c r="BFJ40" s="0"/>
      <c r="BFK40" s="0"/>
      <c r="BFL40" s="0"/>
      <c r="BFM40" s="0"/>
      <c r="BFN40" s="0"/>
      <c r="BFO40" s="0"/>
      <c r="BFP40" s="0"/>
      <c r="BFQ40" s="0"/>
      <c r="BFR40" s="0"/>
      <c r="BFS40" s="0"/>
      <c r="BFT40" s="0"/>
      <c r="BFU40" s="0"/>
      <c r="BFV40" s="0"/>
      <c r="BFW40" s="0"/>
      <c r="BFX40" s="0"/>
      <c r="BFY40" s="0"/>
      <c r="BFZ40" s="0"/>
      <c r="BGA40" s="0"/>
      <c r="BGB40" s="0"/>
      <c r="BGC40" s="0"/>
      <c r="BGD40" s="0"/>
      <c r="BGE40" s="0"/>
      <c r="BGF40" s="0"/>
      <c r="BGG40" s="0"/>
      <c r="BGH40" s="0"/>
      <c r="BGI40" s="0"/>
      <c r="BGJ40" s="0"/>
      <c r="BGK40" s="0"/>
      <c r="BGL40" s="0"/>
      <c r="BGM40" s="0"/>
      <c r="BGN40" s="0"/>
      <c r="BGO40" s="0"/>
      <c r="BGP40" s="0"/>
      <c r="BGQ40" s="0"/>
      <c r="BGR40" s="0"/>
      <c r="BGS40" s="0"/>
      <c r="BGT40" s="0"/>
      <c r="BGU40" s="0"/>
      <c r="BGV40" s="0"/>
      <c r="BGW40" s="0"/>
      <c r="BGX40" s="0"/>
      <c r="BGY40" s="0"/>
      <c r="BGZ40" s="0"/>
      <c r="BHA40" s="0"/>
      <c r="BHB40" s="0"/>
      <c r="BHC40" s="0"/>
      <c r="BHD40" s="0"/>
      <c r="BHE40" s="0"/>
      <c r="BHF40" s="0"/>
      <c r="BHG40" s="0"/>
      <c r="BHH40" s="0"/>
      <c r="BHI40" s="0"/>
      <c r="BHJ40" s="0"/>
      <c r="BHK40" s="0"/>
      <c r="BHL40" s="0"/>
      <c r="BHM40" s="0"/>
      <c r="BHN40" s="0"/>
      <c r="BHO40" s="0"/>
      <c r="BHP40" s="0"/>
      <c r="BHQ40" s="0"/>
      <c r="BHR40" s="0"/>
      <c r="BHS40" s="0"/>
      <c r="BHT40" s="0"/>
      <c r="BHU40" s="0"/>
      <c r="BHV40" s="0"/>
      <c r="BHW40" s="0"/>
      <c r="BHX40" s="0"/>
      <c r="BHY40" s="0"/>
      <c r="BHZ40" s="0"/>
      <c r="BIA40" s="0"/>
      <c r="BIB40" s="0"/>
      <c r="BIC40" s="0"/>
      <c r="BID40" s="0"/>
      <c r="BIE40" s="0"/>
      <c r="BIF40" s="0"/>
      <c r="BIG40" s="0"/>
      <c r="BIH40" s="0"/>
      <c r="BII40" s="0"/>
      <c r="BIJ40" s="0"/>
      <c r="BIK40" s="0"/>
      <c r="BIL40" s="0"/>
      <c r="BIM40" s="0"/>
      <c r="BIN40" s="0"/>
      <c r="BIO40" s="0"/>
      <c r="BIP40" s="0"/>
      <c r="BIQ40" s="0"/>
      <c r="BIR40" s="0"/>
      <c r="BIS40" s="0"/>
      <c r="BIT40" s="0"/>
      <c r="BIU40" s="0"/>
      <c r="BIV40" s="0"/>
      <c r="BIW40" s="0"/>
      <c r="BIX40" s="0"/>
      <c r="BIY40" s="0"/>
      <c r="BIZ40" s="0"/>
      <c r="BJA40" s="0"/>
      <c r="BJB40" s="0"/>
      <c r="BJC40" s="0"/>
      <c r="BJD40" s="0"/>
      <c r="BJE40" s="0"/>
      <c r="BJF40" s="0"/>
      <c r="BJG40" s="0"/>
      <c r="BJH40" s="0"/>
      <c r="BJI40" s="0"/>
      <c r="BJJ40" s="0"/>
      <c r="BJK40" s="0"/>
      <c r="BJL40" s="0"/>
      <c r="BJM40" s="0"/>
      <c r="BJN40" s="0"/>
      <c r="BJO40" s="0"/>
      <c r="BJP40" s="0"/>
      <c r="BJQ40" s="0"/>
      <c r="BJR40" s="0"/>
      <c r="BJS40" s="0"/>
      <c r="BJT40" s="0"/>
      <c r="BJU40" s="0"/>
      <c r="BJV40" s="0"/>
      <c r="BJW40" s="0"/>
      <c r="BJX40" s="0"/>
      <c r="BJY40" s="0"/>
      <c r="BJZ40" s="0"/>
      <c r="BKA40" s="0"/>
      <c r="BKB40" s="0"/>
      <c r="BKC40" s="0"/>
      <c r="BKD40" s="0"/>
      <c r="BKE40" s="0"/>
      <c r="BKF40" s="0"/>
      <c r="BKG40" s="0"/>
      <c r="BKH40" s="0"/>
      <c r="BKI40" s="0"/>
      <c r="BKJ40" s="0"/>
      <c r="BKK40" s="0"/>
      <c r="BKL40" s="0"/>
      <c r="BKM40" s="0"/>
      <c r="BKN40" s="0"/>
      <c r="BKO40" s="0"/>
      <c r="BKP40" s="0"/>
      <c r="BKQ40" s="0"/>
      <c r="BKR40" s="0"/>
      <c r="BKS40" s="0"/>
      <c r="BKT40" s="0"/>
      <c r="BKU40" s="0"/>
      <c r="BKV40" s="0"/>
      <c r="BKW40" s="0"/>
      <c r="BKX40" s="0"/>
      <c r="BKY40" s="0"/>
      <c r="BKZ40" s="0"/>
      <c r="BLA40" s="0"/>
      <c r="BLB40" s="0"/>
      <c r="BLC40" s="0"/>
      <c r="BLD40" s="0"/>
      <c r="BLE40" s="0"/>
      <c r="BLF40" s="0"/>
      <c r="BLG40" s="0"/>
      <c r="BLH40" s="0"/>
      <c r="BLI40" s="0"/>
      <c r="BLJ40" s="0"/>
      <c r="BLK40" s="0"/>
      <c r="BLL40" s="0"/>
      <c r="BLM40" s="0"/>
      <c r="BLN40" s="0"/>
      <c r="BLO40" s="0"/>
      <c r="BLP40" s="0"/>
      <c r="BLQ40" s="0"/>
      <c r="BLR40" s="0"/>
      <c r="BLS40" s="0"/>
      <c r="BLT40" s="0"/>
      <c r="BLU40" s="0"/>
      <c r="BLV40" s="0"/>
      <c r="BLW40" s="0"/>
      <c r="BLX40" s="0"/>
      <c r="BLY40" s="0"/>
      <c r="BLZ40" s="0"/>
      <c r="BMA40" s="0"/>
      <c r="BMB40" s="0"/>
      <c r="BMC40" s="0"/>
      <c r="BMD40" s="0"/>
      <c r="BME40" s="0"/>
      <c r="BMF40" s="0"/>
      <c r="BMG40" s="0"/>
      <c r="BMH40" s="0"/>
      <c r="BMI40" s="0"/>
      <c r="BMJ40" s="0"/>
      <c r="BMK40" s="0"/>
      <c r="BML40" s="0"/>
      <c r="BMM40" s="0"/>
      <c r="BMN40" s="0"/>
      <c r="BMO40" s="0"/>
      <c r="BMP40" s="0"/>
      <c r="BMQ40" s="0"/>
      <c r="BMR40" s="0"/>
      <c r="BMS40" s="0"/>
      <c r="BMT40" s="0"/>
      <c r="BMU40" s="0"/>
      <c r="BMV40" s="0"/>
      <c r="BMW40" s="0"/>
      <c r="BMX40" s="0"/>
      <c r="BMY40" s="0"/>
      <c r="BMZ40" s="0"/>
      <c r="BNA40" s="0"/>
      <c r="BNB40" s="0"/>
      <c r="BNC40" s="0"/>
      <c r="BND40" s="0"/>
      <c r="BNE40" s="0"/>
      <c r="BNF40" s="0"/>
      <c r="BNG40" s="0"/>
      <c r="BNH40" s="0"/>
      <c r="BNI40" s="0"/>
      <c r="BNJ40" s="0"/>
      <c r="BNK40" s="0"/>
      <c r="BNL40" s="0"/>
      <c r="BNM40" s="0"/>
      <c r="BNN40" s="0"/>
      <c r="BNO40" s="0"/>
      <c r="BNP40" s="0"/>
      <c r="BNQ40" s="0"/>
      <c r="BNR40" s="0"/>
      <c r="BNS40" s="0"/>
      <c r="BNT40" s="0"/>
      <c r="BNU40" s="0"/>
      <c r="BNV40" s="0"/>
      <c r="BNW40" s="0"/>
      <c r="BNX40" s="0"/>
      <c r="BNY40" s="0"/>
      <c r="BNZ40" s="0"/>
      <c r="BOA40" s="0"/>
      <c r="BOB40" s="0"/>
      <c r="BOC40" s="0"/>
      <c r="BOD40" s="0"/>
      <c r="BOE40" s="0"/>
      <c r="BOF40" s="0"/>
      <c r="BOG40" s="0"/>
      <c r="BOH40" s="0"/>
      <c r="BOI40" s="0"/>
      <c r="BOJ40" s="0"/>
      <c r="BOK40" s="0"/>
      <c r="BOL40" s="0"/>
      <c r="BOM40" s="0"/>
      <c r="BON40" s="0"/>
      <c r="BOO40" s="0"/>
      <c r="BOP40" s="0"/>
      <c r="BOQ40" s="0"/>
      <c r="BOR40" s="0"/>
      <c r="BOS40" s="0"/>
      <c r="BOT40" s="0"/>
      <c r="BOU40" s="0"/>
      <c r="BOV40" s="0"/>
      <c r="BOW40" s="0"/>
      <c r="BOX40" s="0"/>
      <c r="BOY40" s="0"/>
      <c r="BOZ40" s="0"/>
      <c r="BPA40" s="0"/>
      <c r="BPB40" s="0"/>
      <c r="BPC40" s="0"/>
      <c r="BPD40" s="0"/>
      <c r="BPE40" s="0"/>
      <c r="BPF40" s="0"/>
      <c r="BPG40" s="0"/>
      <c r="BPH40" s="0"/>
      <c r="BPI40" s="0"/>
      <c r="BPJ40" s="0"/>
      <c r="BPK40" s="0"/>
      <c r="BPL40" s="0"/>
      <c r="BPM40" s="0"/>
      <c r="BPN40" s="0"/>
      <c r="BPO40" s="0"/>
      <c r="BPP40" s="0"/>
      <c r="BPQ40" s="0"/>
      <c r="BPR40" s="0"/>
      <c r="BPS40" s="0"/>
      <c r="BPT40" s="0"/>
      <c r="BPU40" s="0"/>
      <c r="BPV40" s="0"/>
      <c r="BPW40" s="0"/>
      <c r="BPX40" s="0"/>
      <c r="BPY40" s="0"/>
      <c r="BPZ40" s="0"/>
      <c r="BQA40" s="0"/>
      <c r="BQB40" s="0"/>
      <c r="BQC40" s="0"/>
      <c r="BQD40" s="0"/>
      <c r="BQE40" s="0"/>
      <c r="BQF40" s="0"/>
      <c r="BQG40" s="0"/>
      <c r="BQH40" s="0"/>
      <c r="BQI40" s="0"/>
      <c r="BQJ40" s="0"/>
      <c r="BQK40" s="0"/>
      <c r="BQL40" s="0"/>
      <c r="BQM40" s="0"/>
      <c r="BQN40" s="0"/>
      <c r="BQO40" s="0"/>
      <c r="BQP40" s="0"/>
      <c r="BQQ40" s="0"/>
      <c r="BQR40" s="0"/>
      <c r="BQS40" s="0"/>
      <c r="BQT40" s="0"/>
      <c r="BQU40" s="0"/>
      <c r="BQV40" s="0"/>
      <c r="BQW40" s="0"/>
      <c r="BQX40" s="0"/>
      <c r="BQY40" s="0"/>
      <c r="BQZ40" s="0"/>
      <c r="BRA40" s="0"/>
      <c r="BRB40" s="0"/>
      <c r="BRC40" s="0"/>
      <c r="BRD40" s="0"/>
      <c r="BRE40" s="0"/>
      <c r="BRF40" s="0"/>
      <c r="BRG40" s="0"/>
      <c r="BRH40" s="0"/>
      <c r="BRI40" s="0"/>
      <c r="BRJ40" s="0"/>
      <c r="BRK40" s="0"/>
      <c r="BRL40" s="0"/>
      <c r="BRM40" s="0"/>
      <c r="BRN40" s="0"/>
      <c r="BRO40" s="0"/>
      <c r="BRP40" s="0"/>
      <c r="BRQ40" s="0"/>
      <c r="BRR40" s="0"/>
      <c r="BRS40" s="0"/>
      <c r="BRT40" s="0"/>
      <c r="BRU40" s="0"/>
      <c r="BRV40" s="0"/>
      <c r="BRW40" s="0"/>
      <c r="BRX40" s="0"/>
      <c r="BRY40" s="0"/>
      <c r="BRZ40" s="0"/>
      <c r="BSA40" s="0"/>
      <c r="BSB40" s="0"/>
      <c r="BSC40" s="0"/>
      <c r="BSD40" s="0"/>
      <c r="BSE40" s="0"/>
      <c r="BSF40" s="0"/>
      <c r="BSG40" s="0"/>
      <c r="BSH40" s="0"/>
      <c r="BSI40" s="0"/>
      <c r="BSJ40" s="0"/>
      <c r="BSK40" s="0"/>
      <c r="BSL40" s="0"/>
      <c r="BSM40" s="0"/>
      <c r="BSN40" s="0"/>
      <c r="BSO40" s="0"/>
      <c r="BSP40" s="0"/>
      <c r="BSQ40" s="0"/>
      <c r="BSR40" s="0"/>
      <c r="BSS40" s="0"/>
      <c r="BST40" s="0"/>
      <c r="BSU40" s="0"/>
      <c r="BSV40" s="0"/>
      <c r="BSW40" s="0"/>
      <c r="BSX40" s="0"/>
      <c r="BSY40" s="0"/>
      <c r="BSZ40" s="0"/>
      <c r="BTA40" s="0"/>
      <c r="BTB40" s="0"/>
      <c r="BTC40" s="0"/>
      <c r="BTD40" s="0"/>
      <c r="BTE40" s="0"/>
      <c r="BTF40" s="0"/>
      <c r="BTG40" s="0"/>
      <c r="BTH40" s="0"/>
      <c r="BTI40" s="0"/>
      <c r="BTJ40" s="0"/>
      <c r="BTK40" s="0"/>
      <c r="BTL40" s="0"/>
      <c r="BTM40" s="0"/>
      <c r="BTN40" s="0"/>
      <c r="BTO40" s="0"/>
      <c r="BTP40" s="0"/>
      <c r="BTQ40" s="0"/>
      <c r="BTR40" s="0"/>
      <c r="BTS40" s="0"/>
      <c r="BTT40" s="0"/>
      <c r="BTU40" s="0"/>
      <c r="BTV40" s="0"/>
      <c r="BTW40" s="0"/>
      <c r="BTX40" s="0"/>
      <c r="BTY40" s="0"/>
      <c r="BTZ40" s="0"/>
      <c r="BUA40" s="0"/>
      <c r="BUB40" s="0"/>
      <c r="BUC40" s="0"/>
      <c r="BUD40" s="0"/>
      <c r="BUE40" s="0"/>
      <c r="BUF40" s="0"/>
      <c r="BUG40" s="0"/>
      <c r="BUH40" s="0"/>
      <c r="BUI40" s="0"/>
      <c r="BUJ40" s="0"/>
      <c r="BUK40" s="0"/>
      <c r="BUL40" s="0"/>
      <c r="BUM40" s="0"/>
      <c r="BUN40" s="0"/>
      <c r="BUO40" s="0"/>
      <c r="BUP40" s="0"/>
      <c r="BUQ40" s="0"/>
      <c r="BUR40" s="0"/>
      <c r="BUS40" s="0"/>
      <c r="BUT40" s="0"/>
      <c r="BUU40" s="0"/>
      <c r="BUV40" s="0"/>
      <c r="BUW40" s="0"/>
      <c r="BUX40" s="0"/>
      <c r="BUY40" s="0"/>
      <c r="BUZ40" s="0"/>
      <c r="BVA40" s="0"/>
      <c r="BVB40" s="0"/>
      <c r="BVC40" s="0"/>
      <c r="BVD40" s="0"/>
      <c r="BVE40" s="0"/>
      <c r="BVF40" s="0"/>
      <c r="BVG40" s="0"/>
      <c r="BVH40" s="0"/>
      <c r="BVI40" s="0"/>
      <c r="BVJ40" s="0"/>
      <c r="BVK40" s="0"/>
      <c r="BVL40" s="0"/>
      <c r="BVM40" s="0"/>
      <c r="BVN40" s="0"/>
      <c r="BVO40" s="0"/>
      <c r="BVP40" s="0"/>
      <c r="BVQ40" s="0"/>
      <c r="BVR40" s="0"/>
      <c r="BVS40" s="0"/>
      <c r="BVT40" s="0"/>
      <c r="BVU40" s="0"/>
      <c r="BVV40" s="0"/>
      <c r="BVW40" s="0"/>
      <c r="BVX40" s="0"/>
      <c r="BVY40" s="0"/>
      <c r="BVZ40" s="0"/>
      <c r="BWA40" s="0"/>
      <c r="BWB40" s="0"/>
      <c r="BWC40" s="0"/>
      <c r="BWD40" s="0"/>
      <c r="BWE40" s="0"/>
      <c r="BWF40" s="0"/>
      <c r="BWG40" s="0"/>
      <c r="BWH40" s="0"/>
      <c r="BWI40" s="0"/>
      <c r="BWJ40" s="0"/>
      <c r="BWK40" s="0"/>
      <c r="BWL40" s="0"/>
      <c r="BWM40" s="0"/>
      <c r="BWN40" s="0"/>
      <c r="BWO40" s="0"/>
      <c r="BWP40" s="0"/>
      <c r="BWQ40" s="0"/>
      <c r="BWR40" s="0"/>
      <c r="BWS40" s="0"/>
      <c r="BWT40" s="0"/>
      <c r="BWU40" s="0"/>
      <c r="BWV40" s="0"/>
      <c r="BWW40" s="0"/>
      <c r="BWX40" s="0"/>
      <c r="BWY40" s="0"/>
      <c r="BWZ40" s="0"/>
      <c r="BXA40" s="0"/>
      <c r="BXB40" s="0"/>
      <c r="BXC40" s="0"/>
      <c r="BXD40" s="0"/>
      <c r="BXE40" s="0"/>
      <c r="BXF40" s="0"/>
      <c r="BXG40" s="0"/>
      <c r="BXH40" s="0"/>
      <c r="BXI40" s="0"/>
      <c r="BXJ40" s="0"/>
      <c r="BXK40" s="0"/>
      <c r="BXL40" s="0"/>
      <c r="BXM40" s="0"/>
      <c r="BXN40" s="0"/>
      <c r="BXO40" s="0"/>
      <c r="BXP40" s="0"/>
      <c r="BXQ40" s="0"/>
      <c r="BXR40" s="0"/>
      <c r="BXS40" s="0"/>
      <c r="BXT40" s="0"/>
      <c r="BXU40" s="0"/>
      <c r="BXV40" s="0"/>
      <c r="BXW40" s="0"/>
      <c r="BXX40" s="0"/>
      <c r="BXY40" s="0"/>
      <c r="BXZ40" s="0"/>
      <c r="BYA40" s="0"/>
      <c r="BYB40" s="0"/>
      <c r="BYC40" s="0"/>
      <c r="BYD40" s="0"/>
      <c r="BYE40" s="0"/>
      <c r="BYF40" s="0"/>
      <c r="BYG40" s="0"/>
      <c r="BYH40" s="0"/>
      <c r="BYI40" s="0"/>
      <c r="BYJ40" s="0"/>
      <c r="BYK40" s="0"/>
      <c r="BYL40" s="0"/>
      <c r="BYM40" s="0"/>
      <c r="BYN40" s="0"/>
      <c r="BYO40" s="0"/>
      <c r="BYP40" s="0"/>
      <c r="BYQ40" s="0"/>
      <c r="BYR40" s="0"/>
      <c r="BYS40" s="0"/>
      <c r="BYT40" s="0"/>
      <c r="BYU40" s="0"/>
      <c r="BYV40" s="0"/>
      <c r="BYW40" s="0"/>
      <c r="BYX40" s="0"/>
      <c r="BYY40" s="0"/>
      <c r="BYZ40" s="0"/>
      <c r="BZA40" s="0"/>
      <c r="BZB40" s="0"/>
      <c r="BZC40" s="0"/>
      <c r="BZD40" s="0"/>
      <c r="BZE40" s="0"/>
      <c r="BZF40" s="0"/>
      <c r="BZG40" s="0"/>
      <c r="BZH40" s="0"/>
      <c r="BZI40" s="0"/>
      <c r="BZJ40" s="0"/>
      <c r="BZK40" s="0"/>
      <c r="BZL40" s="0"/>
      <c r="BZM40" s="0"/>
      <c r="BZN40" s="0"/>
      <c r="BZO40" s="0"/>
      <c r="BZP40" s="0"/>
      <c r="BZQ40" s="0"/>
      <c r="BZR40" s="0"/>
      <c r="BZS40" s="0"/>
      <c r="BZT40" s="0"/>
      <c r="BZU40" s="0"/>
      <c r="BZV40" s="0"/>
      <c r="BZW40" s="0"/>
      <c r="BZX40" s="0"/>
      <c r="BZY40" s="0"/>
      <c r="BZZ40" s="0"/>
      <c r="CAA40" s="0"/>
      <c r="CAB40" s="0"/>
      <c r="CAC40" s="0"/>
      <c r="CAD40" s="0"/>
      <c r="CAE40" s="0"/>
      <c r="CAF40" s="0"/>
      <c r="CAG40" s="0"/>
      <c r="CAH40" s="0"/>
      <c r="CAI40" s="0"/>
      <c r="CAJ40" s="0"/>
      <c r="CAK40" s="0"/>
      <c r="CAL40" s="0"/>
      <c r="CAM40" s="0"/>
      <c r="CAN40" s="0"/>
      <c r="CAO40" s="0"/>
      <c r="CAP40" s="0"/>
      <c r="CAQ40" s="0"/>
      <c r="CAR40" s="0"/>
      <c r="CAS40" s="0"/>
      <c r="CAT40" s="0"/>
      <c r="CAU40" s="0"/>
      <c r="CAV40" s="0"/>
      <c r="CAW40" s="0"/>
      <c r="CAX40" s="0"/>
      <c r="CAY40" s="0"/>
      <c r="CAZ40" s="0"/>
      <c r="CBA40" s="0"/>
      <c r="CBB40" s="0"/>
      <c r="CBC40" s="0"/>
      <c r="CBD40" s="0"/>
      <c r="CBE40" s="0"/>
      <c r="CBF40" s="0"/>
      <c r="CBG40" s="0"/>
      <c r="CBH40" s="0"/>
      <c r="CBI40" s="0"/>
      <c r="CBJ40" s="0"/>
      <c r="CBK40" s="0"/>
      <c r="CBL40" s="0"/>
      <c r="CBM40" s="0"/>
      <c r="CBN40" s="0"/>
      <c r="CBO40" s="0"/>
      <c r="CBP40" s="0"/>
      <c r="CBQ40" s="0"/>
      <c r="CBR40" s="0"/>
      <c r="CBS40" s="0"/>
      <c r="CBT40" s="0"/>
      <c r="CBU40" s="0"/>
      <c r="CBV40" s="0"/>
      <c r="CBW40" s="0"/>
      <c r="CBX40" s="0"/>
      <c r="CBY40" s="0"/>
      <c r="CBZ40" s="0"/>
      <c r="CCA40" s="0"/>
      <c r="CCB40" s="0"/>
      <c r="CCC40" s="0"/>
      <c r="CCD40" s="0"/>
      <c r="CCE40" s="0"/>
      <c r="CCF40" s="0"/>
      <c r="CCG40" s="0"/>
      <c r="CCH40" s="0"/>
      <c r="CCI40" s="0"/>
      <c r="CCJ40" s="0"/>
      <c r="CCK40" s="0"/>
      <c r="CCL40" s="0"/>
      <c r="CCM40" s="0"/>
      <c r="CCN40" s="0"/>
      <c r="CCO40" s="0"/>
      <c r="CCP40" s="0"/>
      <c r="CCQ40" s="0"/>
      <c r="CCR40" s="0"/>
      <c r="CCS40" s="0"/>
      <c r="CCT40" s="0"/>
      <c r="CCU40" s="0"/>
      <c r="CCV40" s="0"/>
      <c r="CCW40" s="0"/>
      <c r="CCX40" s="0"/>
      <c r="CCY40" s="0"/>
      <c r="CCZ40" s="0"/>
      <c r="CDA40" s="0"/>
      <c r="CDB40" s="0"/>
      <c r="CDC40" s="0"/>
      <c r="CDD40" s="0"/>
      <c r="CDE40" s="0"/>
      <c r="CDF40" s="0"/>
      <c r="CDG40" s="0"/>
      <c r="CDH40" s="0"/>
      <c r="CDI40" s="0"/>
      <c r="CDJ40" s="0"/>
      <c r="CDK40" s="0"/>
      <c r="CDL40" s="0"/>
      <c r="CDM40" s="0"/>
      <c r="CDN40" s="0"/>
      <c r="CDO40" s="0"/>
      <c r="CDP40" s="0"/>
      <c r="CDQ40" s="0"/>
      <c r="CDR40" s="0"/>
      <c r="CDS40" s="0"/>
      <c r="CDT40" s="0"/>
      <c r="CDU40" s="0"/>
      <c r="CDV40" s="0"/>
      <c r="CDW40" s="0"/>
      <c r="CDX40" s="0"/>
      <c r="CDY40" s="0"/>
      <c r="CDZ40" s="0"/>
      <c r="CEA40" s="0"/>
      <c r="CEB40" s="0"/>
      <c r="CEC40" s="0"/>
      <c r="CED40" s="0"/>
      <c r="CEE40" s="0"/>
      <c r="CEF40" s="0"/>
      <c r="CEG40" s="0"/>
      <c r="CEH40" s="0"/>
      <c r="CEI40" s="0"/>
      <c r="CEJ40" s="0"/>
      <c r="CEK40" s="0"/>
      <c r="CEL40" s="0"/>
      <c r="CEM40" s="0"/>
      <c r="CEN40" s="0"/>
      <c r="CEO40" s="0"/>
      <c r="CEP40" s="0"/>
      <c r="CEQ40" s="0"/>
      <c r="CER40" s="0"/>
      <c r="CES40" s="0"/>
      <c r="CET40" s="0"/>
      <c r="CEU40" s="0"/>
      <c r="CEV40" s="0"/>
      <c r="CEW40" s="0"/>
      <c r="CEX40" s="0"/>
      <c r="CEY40" s="0"/>
      <c r="CEZ40" s="0"/>
      <c r="CFA40" s="0"/>
      <c r="CFB40" s="0"/>
      <c r="CFC40" s="0"/>
      <c r="CFD40" s="0"/>
      <c r="CFE40" s="0"/>
      <c r="CFF40" s="0"/>
      <c r="CFG40" s="0"/>
      <c r="CFH40" s="0"/>
      <c r="CFI40" s="0"/>
      <c r="CFJ40" s="0"/>
      <c r="CFK40" s="0"/>
      <c r="CFL40" s="0"/>
      <c r="CFM40" s="0"/>
      <c r="CFN40" s="0"/>
      <c r="CFO40" s="0"/>
      <c r="CFP40" s="0"/>
      <c r="CFQ40" s="0"/>
      <c r="CFR40" s="0"/>
      <c r="CFS40" s="0"/>
      <c r="CFT40" s="0"/>
      <c r="CFU40" s="0"/>
      <c r="CFV40" s="0"/>
      <c r="CFW40" s="0"/>
      <c r="CFX40" s="0"/>
      <c r="CFY40" s="0"/>
      <c r="CFZ40" s="0"/>
      <c r="CGA40" s="0"/>
      <c r="CGB40" s="0"/>
      <c r="CGC40" s="0"/>
      <c r="CGD40" s="0"/>
      <c r="CGE40" s="0"/>
      <c r="CGF40" s="0"/>
      <c r="CGG40" s="0"/>
      <c r="CGH40" s="0"/>
      <c r="CGI40" s="0"/>
      <c r="CGJ40" s="0"/>
      <c r="CGK40" s="0"/>
      <c r="CGL40" s="0"/>
      <c r="CGM40" s="0"/>
      <c r="CGN40" s="0"/>
      <c r="CGO40" s="0"/>
      <c r="CGP40" s="0"/>
      <c r="CGQ40" s="0"/>
      <c r="CGR40" s="0"/>
      <c r="CGS40" s="0"/>
      <c r="CGT40" s="0"/>
      <c r="CGU40" s="0"/>
      <c r="CGV40" s="0"/>
      <c r="CGW40" s="0"/>
      <c r="CGX40" s="0"/>
      <c r="CGY40" s="0"/>
      <c r="CGZ40" s="0"/>
      <c r="CHA40" s="0"/>
      <c r="CHB40" s="0"/>
      <c r="CHC40" s="0"/>
      <c r="CHD40" s="0"/>
      <c r="CHE40" s="0"/>
      <c r="CHF40" s="0"/>
      <c r="CHG40" s="0"/>
      <c r="CHH40" s="0"/>
      <c r="CHI40" s="0"/>
      <c r="CHJ40" s="0"/>
      <c r="CHK40" s="0"/>
      <c r="CHL40" s="0"/>
      <c r="CHM40" s="0"/>
      <c r="CHN40" s="0"/>
      <c r="CHO40" s="0"/>
      <c r="CHP40" s="0"/>
      <c r="CHQ40" s="0"/>
      <c r="CHR40" s="0"/>
      <c r="CHS40" s="0"/>
      <c r="CHT40" s="0"/>
      <c r="CHU40" s="0"/>
      <c r="CHV40" s="0"/>
      <c r="CHW40" s="0"/>
      <c r="CHX40" s="0"/>
      <c r="CHY40" s="0"/>
      <c r="CHZ40" s="0"/>
      <c r="CIA40" s="0"/>
      <c r="CIB40" s="0"/>
      <c r="CIC40" s="0"/>
      <c r="CID40" s="0"/>
      <c r="CIE40" s="0"/>
      <c r="CIF40" s="0"/>
      <c r="CIG40" s="0"/>
      <c r="CIH40" s="0"/>
      <c r="CII40" s="0"/>
      <c r="CIJ40" s="0"/>
      <c r="CIK40" s="0"/>
      <c r="CIL40" s="0"/>
      <c r="CIM40" s="0"/>
      <c r="CIN40" s="0"/>
      <c r="CIO40" s="0"/>
      <c r="CIP40" s="0"/>
      <c r="CIQ40" s="0"/>
      <c r="CIR40" s="0"/>
      <c r="CIS40" s="0"/>
      <c r="CIT40" s="0"/>
      <c r="CIU40" s="0"/>
      <c r="CIV40" s="0"/>
      <c r="CIW40" s="0"/>
      <c r="CIX40" s="0"/>
      <c r="CIY40" s="0"/>
      <c r="CIZ40" s="0"/>
      <c r="CJA40" s="0"/>
      <c r="CJB40" s="0"/>
      <c r="CJC40" s="0"/>
      <c r="CJD40" s="0"/>
      <c r="CJE40" s="0"/>
      <c r="CJF40" s="0"/>
      <c r="CJG40" s="0"/>
      <c r="CJH40" s="0"/>
      <c r="CJI40" s="0"/>
      <c r="CJJ40" s="0"/>
      <c r="CJK40" s="0"/>
      <c r="CJL40" s="0"/>
      <c r="CJM40" s="0"/>
      <c r="CJN40" s="0"/>
      <c r="CJO40" s="0"/>
      <c r="CJP40" s="0"/>
      <c r="CJQ40" s="0"/>
      <c r="CJR40" s="0"/>
      <c r="CJS40" s="0"/>
      <c r="CJT40" s="0"/>
      <c r="CJU40" s="0"/>
      <c r="CJV40" s="0"/>
      <c r="CJW40" s="0"/>
      <c r="CJX40" s="0"/>
      <c r="CJY40" s="0"/>
      <c r="CJZ40" s="0"/>
      <c r="CKA40" s="0"/>
      <c r="CKB40" s="0"/>
      <c r="CKC40" s="0"/>
      <c r="CKD40" s="0"/>
      <c r="CKE40" s="0"/>
      <c r="CKF40" s="0"/>
      <c r="CKG40" s="0"/>
      <c r="CKH40" s="0"/>
      <c r="CKI40" s="0"/>
      <c r="CKJ40" s="0"/>
      <c r="CKK40" s="0"/>
      <c r="CKL40" s="0"/>
      <c r="CKM40" s="0"/>
      <c r="CKN40" s="0"/>
      <c r="CKO40" s="0"/>
      <c r="CKP40" s="0"/>
      <c r="CKQ40" s="0"/>
      <c r="CKR40" s="0"/>
      <c r="CKS40" s="0"/>
      <c r="CKT40" s="0"/>
      <c r="CKU40" s="0"/>
      <c r="CKV40" s="0"/>
      <c r="CKW40" s="0"/>
      <c r="CKX40" s="0"/>
      <c r="CKY40" s="0"/>
      <c r="CKZ40" s="0"/>
      <c r="CLA40" s="0"/>
      <c r="CLB40" s="0"/>
      <c r="CLC40" s="0"/>
      <c r="CLD40" s="0"/>
      <c r="CLE40" s="0"/>
      <c r="CLF40" s="0"/>
      <c r="CLG40" s="0"/>
      <c r="CLH40" s="0"/>
      <c r="CLI40" s="0"/>
      <c r="CLJ40" s="0"/>
      <c r="CLK40" s="0"/>
      <c r="CLL40" s="0"/>
      <c r="CLM40" s="0"/>
      <c r="CLN40" s="0"/>
      <c r="CLO40" s="0"/>
      <c r="CLP40" s="0"/>
      <c r="CLQ40" s="0"/>
      <c r="CLR40" s="0"/>
      <c r="CLS40" s="0"/>
      <c r="CLT40" s="0"/>
      <c r="CLU40" s="0"/>
      <c r="CLV40" s="0"/>
      <c r="CLW40" s="0"/>
      <c r="CLX40" s="0"/>
      <c r="CLY40" s="0"/>
      <c r="CLZ40" s="0"/>
      <c r="CMA40" s="0"/>
      <c r="CMB40" s="0"/>
      <c r="CMC40" s="0"/>
      <c r="CMD40" s="0"/>
      <c r="CME40" s="0"/>
      <c r="CMF40" s="0"/>
      <c r="CMG40" s="0"/>
      <c r="CMH40" s="0"/>
      <c r="CMI40" s="0"/>
      <c r="CMJ40" s="0"/>
      <c r="CMK40" s="0"/>
      <c r="CML40" s="0"/>
      <c r="CMM40" s="0"/>
      <c r="CMN40" s="0"/>
      <c r="CMO40" s="0"/>
      <c r="CMP40" s="0"/>
      <c r="CMQ40" s="0"/>
      <c r="CMR40" s="0"/>
      <c r="CMS40" s="0"/>
      <c r="CMT40" s="0"/>
      <c r="CMU40" s="0"/>
      <c r="CMV40" s="0"/>
      <c r="CMW40" s="0"/>
      <c r="CMX40" s="0"/>
      <c r="CMY40" s="0"/>
      <c r="CMZ40" s="0"/>
      <c r="CNA40" s="0"/>
      <c r="CNB40" s="0"/>
      <c r="CNC40" s="0"/>
      <c r="CND40" s="0"/>
      <c r="CNE40" s="0"/>
      <c r="CNF40" s="0"/>
      <c r="CNG40" s="0"/>
      <c r="CNH40" s="0"/>
      <c r="CNI40" s="0"/>
      <c r="CNJ40" s="0"/>
      <c r="CNK40" s="0"/>
      <c r="CNL40" s="0"/>
      <c r="CNM40" s="0"/>
      <c r="CNN40" s="0"/>
      <c r="CNO40" s="0"/>
      <c r="CNP40" s="0"/>
      <c r="CNQ40" s="0"/>
      <c r="CNR40" s="0"/>
      <c r="CNS40" s="0"/>
      <c r="CNT40" s="0"/>
      <c r="CNU40" s="0"/>
      <c r="CNV40" s="0"/>
      <c r="CNW40" s="0"/>
      <c r="CNX40" s="0"/>
      <c r="CNY40" s="0"/>
      <c r="CNZ40" s="0"/>
      <c r="COA40" s="0"/>
      <c r="COB40" s="0"/>
      <c r="COC40" s="0"/>
      <c r="COD40" s="0"/>
      <c r="COE40" s="0"/>
      <c r="COF40" s="0"/>
      <c r="COG40" s="0"/>
      <c r="COH40" s="0"/>
      <c r="COI40" s="0"/>
      <c r="COJ40" s="0"/>
      <c r="COK40" s="0"/>
      <c r="COL40" s="0"/>
      <c r="COM40" s="0"/>
      <c r="CON40" s="0"/>
      <c r="COO40" s="0"/>
      <c r="COP40" s="0"/>
      <c r="COQ40" s="0"/>
      <c r="COR40" s="0"/>
      <c r="COS40" s="0"/>
      <c r="COT40" s="0"/>
      <c r="COU40" s="0"/>
      <c r="COV40" s="0"/>
      <c r="COW40" s="0"/>
      <c r="COX40" s="0"/>
      <c r="COY40" s="0"/>
      <c r="COZ40" s="0"/>
      <c r="CPA40" s="0"/>
      <c r="CPB40" s="0"/>
      <c r="CPC40" s="0"/>
      <c r="CPD40" s="0"/>
      <c r="CPE40" s="0"/>
      <c r="CPF40" s="0"/>
      <c r="CPG40" s="0"/>
      <c r="CPH40" s="0"/>
      <c r="CPI40" s="0"/>
      <c r="CPJ40" s="0"/>
      <c r="CPK40" s="0"/>
      <c r="CPL40" s="0"/>
      <c r="CPM40" s="0"/>
      <c r="CPN40" s="0"/>
      <c r="CPO40" s="0"/>
      <c r="CPP40" s="0"/>
      <c r="CPQ40" s="0"/>
      <c r="CPR40" s="0"/>
      <c r="CPS40" s="0"/>
      <c r="CPT40" s="0"/>
      <c r="CPU40" s="0"/>
      <c r="CPV40" s="0"/>
      <c r="CPW40" s="0"/>
      <c r="CPX40" s="0"/>
      <c r="CPY40" s="0"/>
      <c r="CPZ40" s="0"/>
      <c r="CQA40" s="0"/>
      <c r="CQB40" s="0"/>
      <c r="CQC40" s="0"/>
      <c r="CQD40" s="0"/>
      <c r="CQE40" s="0"/>
      <c r="CQF40" s="0"/>
      <c r="CQG40" s="0"/>
      <c r="CQH40" s="0"/>
      <c r="CQI40" s="0"/>
      <c r="CQJ40" s="0"/>
      <c r="CQK40" s="0"/>
      <c r="CQL40" s="0"/>
      <c r="CQM40" s="0"/>
      <c r="CQN40" s="0"/>
      <c r="CQO40" s="0"/>
      <c r="CQP40" s="0"/>
      <c r="CQQ40" s="0"/>
      <c r="CQR40" s="0"/>
      <c r="CQS40" s="0"/>
      <c r="CQT40" s="0"/>
      <c r="CQU40" s="0"/>
      <c r="CQV40" s="0"/>
      <c r="CQW40" s="0"/>
      <c r="CQX40" s="0"/>
      <c r="CQY40" s="0"/>
      <c r="CQZ40" s="0"/>
      <c r="CRA40" s="0"/>
      <c r="CRB40" s="0"/>
      <c r="CRC40" s="0"/>
      <c r="CRD40" s="0"/>
      <c r="CRE40" s="0"/>
      <c r="CRF40" s="0"/>
      <c r="CRG40" s="0"/>
      <c r="CRH40" s="0"/>
      <c r="CRI40" s="0"/>
      <c r="CRJ40" s="0"/>
      <c r="CRK40" s="0"/>
      <c r="CRL40" s="0"/>
      <c r="CRM40" s="0"/>
      <c r="CRN40" s="0"/>
      <c r="CRO40" s="0"/>
      <c r="CRP40" s="0"/>
      <c r="CRQ40" s="0"/>
      <c r="CRR40" s="0"/>
      <c r="CRS40" s="0"/>
      <c r="CRT40" s="0"/>
      <c r="CRU40" s="0"/>
      <c r="CRV40" s="0"/>
      <c r="CRW40" s="0"/>
      <c r="CRX40" s="0"/>
      <c r="CRY40" s="0"/>
      <c r="CRZ40" s="0"/>
      <c r="CSA40" s="0"/>
      <c r="CSB40" s="0"/>
      <c r="CSC40" s="0"/>
      <c r="CSD40" s="0"/>
      <c r="CSE40" s="0"/>
      <c r="CSF40" s="0"/>
      <c r="CSG40" s="0"/>
      <c r="CSH40" s="0"/>
      <c r="CSI40" s="0"/>
      <c r="CSJ40" s="0"/>
      <c r="CSK40" s="0"/>
      <c r="CSL40" s="0"/>
      <c r="CSM40" s="0"/>
      <c r="CSN40" s="0"/>
      <c r="CSO40" s="0"/>
      <c r="CSP40" s="0"/>
      <c r="CSQ40" s="0"/>
      <c r="CSR40" s="0"/>
      <c r="CSS40" s="0"/>
      <c r="CST40" s="0"/>
      <c r="CSU40" s="0"/>
      <c r="CSV40" s="0"/>
      <c r="CSW40" s="0"/>
      <c r="CSX40" s="0"/>
      <c r="CSY40" s="0"/>
      <c r="CSZ40" s="0"/>
      <c r="CTA40" s="0"/>
      <c r="CTB40" s="0"/>
      <c r="CTC40" s="0"/>
      <c r="CTD40" s="0"/>
      <c r="CTE40" s="0"/>
      <c r="CTF40" s="0"/>
      <c r="CTG40" s="0"/>
      <c r="CTH40" s="0"/>
      <c r="CTI40" s="0"/>
      <c r="CTJ40" s="0"/>
      <c r="CTK40" s="0"/>
      <c r="CTL40" s="0"/>
      <c r="CTM40" s="0"/>
      <c r="CTN40" s="0"/>
      <c r="CTO40" s="0"/>
      <c r="CTP40" s="0"/>
      <c r="CTQ40" s="0"/>
      <c r="CTR40" s="0"/>
      <c r="CTS40" s="0"/>
      <c r="CTT40" s="0"/>
      <c r="CTU40" s="0"/>
      <c r="CTV40" s="0"/>
      <c r="CTW40" s="0"/>
      <c r="CTX40" s="0"/>
      <c r="CTY40" s="0"/>
      <c r="CTZ40" s="0"/>
      <c r="CUA40" s="0"/>
      <c r="CUB40" s="0"/>
      <c r="CUC40" s="0"/>
      <c r="CUD40" s="0"/>
      <c r="CUE40" s="0"/>
      <c r="CUF40" s="0"/>
      <c r="CUG40" s="0"/>
      <c r="CUH40" s="0"/>
      <c r="CUI40" s="0"/>
      <c r="CUJ40" s="0"/>
      <c r="CUK40" s="0"/>
      <c r="CUL40" s="0"/>
      <c r="CUM40" s="0"/>
      <c r="CUN40" s="0"/>
      <c r="CUO40" s="0"/>
      <c r="CUP40" s="0"/>
      <c r="CUQ40" s="0"/>
      <c r="CUR40" s="0"/>
      <c r="CUS40" s="0"/>
      <c r="CUT40" s="0"/>
      <c r="CUU40" s="0"/>
      <c r="CUV40" s="0"/>
      <c r="CUW40" s="0"/>
      <c r="CUX40" s="0"/>
      <c r="CUY40" s="0"/>
      <c r="CUZ40" s="0"/>
      <c r="CVA40" s="0"/>
      <c r="CVB40" s="0"/>
      <c r="CVC40" s="0"/>
      <c r="CVD40" s="0"/>
      <c r="CVE40" s="0"/>
      <c r="CVF40" s="0"/>
      <c r="CVG40" s="0"/>
      <c r="CVH40" s="0"/>
      <c r="CVI40" s="0"/>
      <c r="CVJ40" s="0"/>
      <c r="CVK40" s="0"/>
      <c r="CVL40" s="0"/>
      <c r="CVM40" s="0"/>
      <c r="CVN40" s="0"/>
      <c r="CVO40" s="0"/>
      <c r="CVP40" s="0"/>
      <c r="CVQ40" s="0"/>
      <c r="CVR40" s="0"/>
      <c r="CVS40" s="0"/>
      <c r="CVT40" s="0"/>
      <c r="CVU40" s="0"/>
      <c r="CVV40" s="0"/>
      <c r="CVW40" s="0"/>
      <c r="CVX40" s="0"/>
      <c r="CVY40" s="0"/>
      <c r="CVZ40" s="0"/>
      <c r="CWA40" s="0"/>
      <c r="CWB40" s="0"/>
      <c r="CWC40" s="0"/>
      <c r="CWD40" s="0"/>
      <c r="CWE40" s="0"/>
      <c r="CWF40" s="0"/>
      <c r="CWG40" s="0"/>
      <c r="CWH40" s="0"/>
      <c r="CWI40" s="0"/>
      <c r="CWJ40" s="0"/>
      <c r="CWK40" s="0"/>
      <c r="CWL40" s="0"/>
      <c r="CWM40" s="0"/>
      <c r="CWN40" s="0"/>
      <c r="CWO40" s="0"/>
      <c r="CWP40" s="0"/>
      <c r="CWQ40" s="0"/>
      <c r="CWR40" s="0"/>
      <c r="CWS40" s="0"/>
      <c r="CWT40" s="0"/>
      <c r="CWU40" s="0"/>
      <c r="CWV40" s="0"/>
      <c r="CWW40" s="0"/>
      <c r="CWX40" s="0"/>
      <c r="CWY40" s="0"/>
      <c r="CWZ40" s="0"/>
      <c r="CXA40" s="0"/>
      <c r="CXB40" s="0"/>
      <c r="CXC40" s="0"/>
      <c r="CXD40" s="0"/>
      <c r="CXE40" s="0"/>
      <c r="CXF40" s="0"/>
      <c r="CXG40" s="0"/>
      <c r="CXH40" s="0"/>
      <c r="CXI40" s="0"/>
      <c r="CXJ40" s="0"/>
      <c r="CXK40" s="0"/>
      <c r="CXL40" s="0"/>
      <c r="CXM40" s="0"/>
      <c r="CXN40" s="0"/>
      <c r="CXO40" s="0"/>
      <c r="CXP40" s="0"/>
      <c r="CXQ40" s="0"/>
      <c r="CXR40" s="0"/>
      <c r="CXS40" s="0"/>
      <c r="CXT40" s="0"/>
      <c r="CXU40" s="0"/>
      <c r="CXV40" s="0"/>
      <c r="CXW40" s="0"/>
      <c r="CXX40" s="0"/>
      <c r="CXY40" s="0"/>
      <c r="CXZ40" s="0"/>
      <c r="CYA40" s="0"/>
      <c r="CYB40" s="0"/>
      <c r="CYC40" s="0"/>
      <c r="CYD40" s="0"/>
      <c r="CYE40" s="0"/>
      <c r="CYF40" s="0"/>
      <c r="CYG40" s="0"/>
      <c r="CYH40" s="0"/>
      <c r="CYI40" s="0"/>
      <c r="CYJ40" s="0"/>
      <c r="CYK40" s="0"/>
      <c r="CYL40" s="0"/>
      <c r="CYM40" s="0"/>
      <c r="CYN40" s="0"/>
      <c r="CYO40" s="0"/>
      <c r="CYP40" s="0"/>
      <c r="CYQ40" s="0"/>
      <c r="CYR40" s="0"/>
      <c r="CYS40" s="0"/>
      <c r="CYT40" s="0"/>
      <c r="CYU40" s="0"/>
      <c r="CYV40" s="0"/>
      <c r="CYW40" s="0"/>
      <c r="CYX40" s="0"/>
      <c r="CYY40" s="0"/>
      <c r="CYZ40" s="0"/>
      <c r="CZA40" s="0"/>
      <c r="CZB40" s="0"/>
      <c r="CZC40" s="0"/>
      <c r="CZD40" s="0"/>
      <c r="CZE40" s="0"/>
      <c r="CZF40" s="0"/>
      <c r="CZG40" s="0"/>
      <c r="CZH40" s="0"/>
      <c r="CZI40" s="0"/>
      <c r="CZJ40" s="0"/>
      <c r="CZK40" s="0"/>
      <c r="CZL40" s="0"/>
      <c r="CZM40" s="0"/>
      <c r="CZN40" s="0"/>
      <c r="CZO40" s="0"/>
      <c r="CZP40" s="0"/>
      <c r="CZQ40" s="0"/>
      <c r="CZR40" s="0"/>
      <c r="CZS40" s="0"/>
      <c r="CZT40" s="0"/>
      <c r="CZU40" s="0"/>
      <c r="CZV40" s="0"/>
      <c r="CZW40" s="0"/>
      <c r="CZX40" s="0"/>
      <c r="CZY40" s="0"/>
      <c r="CZZ40" s="0"/>
      <c r="DAA40" s="0"/>
      <c r="DAB40" s="0"/>
      <c r="DAC40" s="0"/>
      <c r="DAD40" s="0"/>
      <c r="DAE40" s="0"/>
      <c r="DAF40" s="0"/>
      <c r="DAG40" s="0"/>
      <c r="DAH40" s="0"/>
      <c r="DAI40" s="0"/>
      <c r="DAJ40" s="0"/>
      <c r="DAK40" s="0"/>
      <c r="DAL40" s="0"/>
      <c r="DAM40" s="0"/>
      <c r="DAN40" s="0"/>
      <c r="DAO40" s="0"/>
      <c r="DAP40" s="0"/>
      <c r="DAQ40" s="0"/>
      <c r="DAR40" s="0"/>
      <c r="DAS40" s="0"/>
      <c r="DAT40" s="0"/>
      <c r="DAU40" s="0"/>
      <c r="DAV40" s="0"/>
      <c r="DAW40" s="0"/>
      <c r="DAX40" s="0"/>
      <c r="DAY40" s="0"/>
      <c r="DAZ40" s="0"/>
      <c r="DBA40" s="0"/>
      <c r="DBB40" s="0"/>
      <c r="DBC40" s="0"/>
      <c r="DBD40" s="0"/>
      <c r="DBE40" s="0"/>
      <c r="DBF40" s="0"/>
      <c r="DBG40" s="0"/>
      <c r="DBH40" s="0"/>
      <c r="DBI40" s="0"/>
      <c r="DBJ40" s="0"/>
      <c r="DBK40" s="0"/>
      <c r="DBL40" s="0"/>
      <c r="DBM40" s="0"/>
      <c r="DBN40" s="0"/>
      <c r="DBO40" s="0"/>
      <c r="DBP40" s="0"/>
      <c r="DBQ40" s="0"/>
      <c r="DBR40" s="0"/>
      <c r="DBS40" s="0"/>
      <c r="DBT40" s="0"/>
      <c r="DBU40" s="0"/>
      <c r="DBV40" s="0"/>
      <c r="DBW40" s="0"/>
      <c r="DBX40" s="0"/>
      <c r="DBY40" s="0"/>
      <c r="DBZ40" s="0"/>
      <c r="DCA40" s="0"/>
      <c r="DCB40" s="0"/>
      <c r="DCC40" s="0"/>
      <c r="DCD40" s="0"/>
      <c r="DCE40" s="0"/>
      <c r="DCF40" s="0"/>
      <c r="DCG40" s="0"/>
      <c r="DCH40" s="0"/>
      <c r="DCI40" s="0"/>
      <c r="DCJ40" s="0"/>
      <c r="DCK40" s="0"/>
      <c r="DCL40" s="0"/>
      <c r="DCM40" s="0"/>
      <c r="DCN40" s="0"/>
      <c r="DCO40" s="0"/>
      <c r="DCP40" s="0"/>
      <c r="DCQ40" s="0"/>
      <c r="DCR40" s="0"/>
      <c r="DCS40" s="0"/>
      <c r="DCT40" s="0"/>
      <c r="DCU40" s="0"/>
      <c r="DCV40" s="0"/>
      <c r="DCW40" s="0"/>
      <c r="DCX40" s="0"/>
      <c r="DCY40" s="0"/>
      <c r="DCZ40" s="0"/>
      <c r="DDA40" s="0"/>
      <c r="DDB40" s="0"/>
      <c r="DDC40" s="0"/>
      <c r="DDD40" s="0"/>
      <c r="DDE40" s="0"/>
      <c r="DDF40" s="0"/>
      <c r="DDG40" s="0"/>
      <c r="DDH40" s="0"/>
      <c r="DDI40" s="0"/>
      <c r="DDJ40" s="0"/>
      <c r="DDK40" s="0"/>
      <c r="DDL40" s="0"/>
      <c r="DDM40" s="0"/>
      <c r="DDN40" s="0"/>
      <c r="DDO40" s="0"/>
      <c r="DDP40" s="0"/>
      <c r="DDQ40" s="0"/>
      <c r="DDR40" s="0"/>
      <c r="DDS40" s="0"/>
      <c r="DDT40" s="0"/>
      <c r="DDU40" s="0"/>
      <c r="DDV40" s="0"/>
      <c r="DDW40" s="0"/>
      <c r="DDX40" s="0"/>
      <c r="DDY40" s="0"/>
      <c r="DDZ40" s="0"/>
      <c r="DEA40" s="0"/>
      <c r="DEB40" s="0"/>
      <c r="DEC40" s="0"/>
      <c r="DED40" s="0"/>
      <c r="DEE40" s="0"/>
      <c r="DEF40" s="0"/>
      <c r="DEG40" s="0"/>
      <c r="DEH40" s="0"/>
      <c r="DEI40" s="0"/>
      <c r="DEJ40" s="0"/>
      <c r="DEK40" s="0"/>
      <c r="DEL40" s="0"/>
      <c r="DEM40" s="0"/>
      <c r="DEN40" s="0"/>
      <c r="DEO40" s="0"/>
      <c r="DEP40" s="0"/>
      <c r="DEQ40" s="0"/>
      <c r="DER40" s="0"/>
      <c r="DES40" s="0"/>
      <c r="DET40" s="0"/>
      <c r="DEU40" s="0"/>
      <c r="DEV40" s="0"/>
      <c r="DEW40" s="0"/>
      <c r="DEX40" s="0"/>
      <c r="DEY40" s="0"/>
      <c r="DEZ40" s="0"/>
      <c r="DFA40" s="0"/>
      <c r="DFB40" s="0"/>
      <c r="DFC40" s="0"/>
      <c r="DFD40" s="0"/>
      <c r="DFE40" s="0"/>
      <c r="DFF40" s="0"/>
      <c r="DFG40" s="0"/>
      <c r="DFH40" s="0"/>
      <c r="DFI40" s="0"/>
      <c r="DFJ40" s="0"/>
      <c r="DFK40" s="0"/>
      <c r="DFL40" s="0"/>
      <c r="DFM40" s="0"/>
      <c r="DFN40" s="0"/>
      <c r="DFO40" s="0"/>
      <c r="DFP40" s="0"/>
      <c r="DFQ40" s="0"/>
      <c r="DFR40" s="0"/>
      <c r="DFS40" s="0"/>
      <c r="DFT40" s="0"/>
      <c r="DFU40" s="0"/>
      <c r="DFV40" s="0"/>
      <c r="DFW40" s="0"/>
      <c r="DFX40" s="0"/>
      <c r="DFY40" s="0"/>
      <c r="DFZ40" s="0"/>
      <c r="DGA40" s="0"/>
      <c r="DGB40" s="0"/>
      <c r="DGC40" s="0"/>
      <c r="DGD40" s="0"/>
      <c r="DGE40" s="0"/>
      <c r="DGF40" s="0"/>
      <c r="DGG40" s="0"/>
      <c r="DGH40" s="0"/>
      <c r="DGI40" s="0"/>
      <c r="DGJ40" s="0"/>
      <c r="DGK40" s="0"/>
      <c r="DGL40" s="0"/>
      <c r="DGM40" s="0"/>
      <c r="DGN40" s="0"/>
      <c r="DGO40" s="0"/>
      <c r="DGP40" s="0"/>
      <c r="DGQ40" s="0"/>
      <c r="DGR40" s="0"/>
      <c r="DGS40" s="0"/>
      <c r="DGT40" s="0"/>
      <c r="DGU40" s="0"/>
      <c r="DGV40" s="0"/>
      <c r="DGW40" s="0"/>
      <c r="DGX40" s="0"/>
      <c r="DGY40" s="0"/>
      <c r="DGZ40" s="0"/>
      <c r="DHA40" s="0"/>
      <c r="DHB40" s="0"/>
      <c r="DHC40" s="0"/>
      <c r="DHD40" s="0"/>
      <c r="DHE40" s="0"/>
      <c r="DHF40" s="0"/>
      <c r="DHG40" s="0"/>
      <c r="DHH40" s="0"/>
      <c r="DHI40" s="0"/>
      <c r="DHJ40" s="0"/>
      <c r="DHK40" s="0"/>
      <c r="DHL40" s="0"/>
      <c r="DHM40" s="0"/>
      <c r="DHN40" s="0"/>
      <c r="DHO40" s="0"/>
      <c r="DHP40" s="0"/>
      <c r="DHQ40" s="0"/>
      <c r="DHR40" s="0"/>
      <c r="DHS40" s="0"/>
      <c r="DHT40" s="0"/>
      <c r="DHU40" s="0"/>
      <c r="DHV40" s="0"/>
      <c r="DHW40" s="0"/>
      <c r="DHX40" s="0"/>
      <c r="DHY40" s="0"/>
      <c r="DHZ40" s="0"/>
      <c r="DIA40" s="0"/>
      <c r="DIB40" s="0"/>
      <c r="DIC40" s="0"/>
      <c r="DID40" s="0"/>
      <c r="DIE40" s="0"/>
      <c r="DIF40" s="0"/>
      <c r="DIG40" s="0"/>
      <c r="DIH40" s="0"/>
      <c r="DII40" s="0"/>
      <c r="DIJ40" s="0"/>
      <c r="DIK40" s="0"/>
      <c r="DIL40" s="0"/>
      <c r="DIM40" s="0"/>
      <c r="DIN40" s="0"/>
      <c r="DIO40" s="0"/>
      <c r="DIP40" s="0"/>
      <c r="DIQ40" s="0"/>
      <c r="DIR40" s="0"/>
      <c r="DIS40" s="0"/>
      <c r="DIT40" s="0"/>
      <c r="DIU40" s="0"/>
      <c r="DIV40" s="0"/>
      <c r="DIW40" s="0"/>
      <c r="DIX40" s="0"/>
      <c r="DIY40" s="0"/>
      <c r="DIZ40" s="0"/>
      <c r="DJA40" s="0"/>
      <c r="DJB40" s="0"/>
      <c r="DJC40" s="0"/>
      <c r="DJD40" s="0"/>
      <c r="DJE40" s="0"/>
      <c r="DJF40" s="0"/>
      <c r="DJG40" s="0"/>
      <c r="DJH40" s="0"/>
      <c r="DJI40" s="0"/>
      <c r="DJJ40" s="0"/>
      <c r="DJK40" s="0"/>
      <c r="DJL40" s="0"/>
      <c r="DJM40" s="0"/>
      <c r="DJN40" s="0"/>
      <c r="DJO40" s="0"/>
      <c r="DJP40" s="0"/>
      <c r="DJQ40" s="0"/>
      <c r="DJR40" s="0"/>
      <c r="DJS40" s="0"/>
      <c r="DJT40" s="0"/>
      <c r="DJU40" s="0"/>
      <c r="DJV40" s="0"/>
      <c r="DJW40" s="0"/>
      <c r="DJX40" s="0"/>
      <c r="DJY40" s="0"/>
      <c r="DJZ40" s="0"/>
      <c r="DKA40" s="0"/>
      <c r="DKB40" s="0"/>
      <c r="DKC40" s="0"/>
      <c r="DKD40" s="0"/>
      <c r="DKE40" s="0"/>
      <c r="DKF40" s="0"/>
      <c r="DKG40" s="0"/>
      <c r="DKH40" s="0"/>
      <c r="DKI40" s="0"/>
      <c r="DKJ40" s="0"/>
      <c r="DKK40" s="0"/>
      <c r="DKL40" s="0"/>
      <c r="DKM40" s="0"/>
      <c r="DKN40" s="0"/>
      <c r="DKO40" s="0"/>
      <c r="DKP40" s="0"/>
      <c r="DKQ40" s="0"/>
      <c r="DKR40" s="0"/>
      <c r="DKS40" s="0"/>
      <c r="DKT40" s="0"/>
      <c r="DKU40" s="0"/>
      <c r="DKV40" s="0"/>
      <c r="DKW40" s="0"/>
      <c r="DKX40" s="0"/>
      <c r="DKY40" s="0"/>
      <c r="DKZ40" s="0"/>
      <c r="DLA40" s="0"/>
      <c r="DLB40" s="0"/>
      <c r="DLC40" s="0"/>
      <c r="DLD40" s="0"/>
      <c r="DLE40" s="0"/>
      <c r="DLF40" s="0"/>
      <c r="DLG40" s="0"/>
      <c r="DLH40" s="0"/>
      <c r="DLI40" s="0"/>
      <c r="DLJ40" s="0"/>
      <c r="DLK40" s="0"/>
      <c r="DLL40" s="0"/>
      <c r="DLM40" s="0"/>
      <c r="DLN40" s="0"/>
      <c r="DLO40" s="0"/>
      <c r="DLP40" s="0"/>
      <c r="DLQ40" s="0"/>
      <c r="DLR40" s="0"/>
      <c r="DLS40" s="0"/>
      <c r="DLT40" s="0"/>
      <c r="DLU40" s="0"/>
      <c r="DLV40" s="0"/>
      <c r="DLW40" s="0"/>
      <c r="DLX40" s="0"/>
      <c r="DLY40" s="0"/>
      <c r="DLZ40" s="0"/>
      <c r="DMA40" s="0"/>
      <c r="DMB40" s="0"/>
      <c r="DMC40" s="0"/>
      <c r="DMD40" s="0"/>
      <c r="DME40" s="0"/>
      <c r="DMF40" s="0"/>
      <c r="DMG40" s="0"/>
      <c r="DMH40" s="0"/>
      <c r="DMI40" s="0"/>
      <c r="DMJ40" s="0"/>
      <c r="DMK40" s="0"/>
      <c r="DML40" s="0"/>
      <c r="DMM40" s="0"/>
      <c r="DMN40" s="0"/>
      <c r="DMO40" s="0"/>
      <c r="DMP40" s="0"/>
      <c r="DMQ40" s="0"/>
      <c r="DMR40" s="0"/>
      <c r="DMS40" s="0"/>
      <c r="DMT40" s="0"/>
      <c r="DMU40" s="0"/>
      <c r="DMV40" s="0"/>
      <c r="DMW40" s="0"/>
      <c r="DMX40" s="0"/>
      <c r="DMY40" s="0"/>
      <c r="DMZ40" s="0"/>
      <c r="DNA40" s="0"/>
      <c r="DNB40" s="0"/>
      <c r="DNC40" s="0"/>
      <c r="DND40" s="0"/>
      <c r="DNE40" s="0"/>
      <c r="DNF40" s="0"/>
      <c r="DNG40" s="0"/>
      <c r="DNH40" s="0"/>
      <c r="DNI40" s="0"/>
      <c r="DNJ40" s="0"/>
      <c r="DNK40" s="0"/>
      <c r="DNL40" s="0"/>
      <c r="DNM40" s="0"/>
      <c r="DNN40" s="0"/>
      <c r="DNO40" s="0"/>
      <c r="DNP40" s="0"/>
      <c r="DNQ40" s="0"/>
      <c r="DNR40" s="0"/>
      <c r="DNS40" s="0"/>
      <c r="DNT40" s="0"/>
      <c r="DNU40" s="0"/>
      <c r="DNV40" s="0"/>
      <c r="DNW40" s="0"/>
      <c r="DNX40" s="0"/>
      <c r="DNY40" s="0"/>
      <c r="DNZ40" s="0"/>
      <c r="DOA40" s="0"/>
      <c r="DOB40" s="0"/>
      <c r="DOC40" s="0"/>
      <c r="DOD40" s="0"/>
      <c r="DOE40" s="0"/>
      <c r="DOF40" s="0"/>
      <c r="DOG40" s="0"/>
      <c r="DOH40" s="0"/>
      <c r="DOI40" s="0"/>
      <c r="DOJ40" s="0"/>
      <c r="DOK40" s="0"/>
      <c r="DOL40" s="0"/>
      <c r="DOM40" s="0"/>
      <c r="DON40" s="0"/>
      <c r="DOO40" s="0"/>
      <c r="DOP40" s="0"/>
      <c r="DOQ40" s="0"/>
      <c r="DOR40" s="0"/>
      <c r="DOS40" s="0"/>
      <c r="DOT40" s="0"/>
      <c r="DOU40" s="0"/>
      <c r="DOV40" s="0"/>
      <c r="DOW40" s="0"/>
      <c r="DOX40" s="0"/>
      <c r="DOY40" s="0"/>
      <c r="DOZ40" s="0"/>
      <c r="DPA40" s="0"/>
      <c r="DPB40" s="0"/>
      <c r="DPC40" s="0"/>
      <c r="DPD40" s="0"/>
      <c r="DPE40" s="0"/>
      <c r="DPF40" s="0"/>
      <c r="DPG40" s="0"/>
      <c r="DPH40" s="0"/>
      <c r="DPI40" s="0"/>
      <c r="DPJ40" s="0"/>
      <c r="DPK40" s="0"/>
      <c r="DPL40" s="0"/>
      <c r="DPM40" s="0"/>
      <c r="DPN40" s="0"/>
      <c r="DPO40" s="0"/>
      <c r="DPP40" s="0"/>
      <c r="DPQ40" s="0"/>
      <c r="DPR40" s="0"/>
      <c r="DPS40" s="0"/>
      <c r="DPT40" s="0"/>
      <c r="DPU40" s="0"/>
      <c r="DPV40" s="0"/>
      <c r="DPW40" s="0"/>
      <c r="DPX40" s="0"/>
      <c r="DPY40" s="0"/>
      <c r="DPZ40" s="0"/>
      <c r="DQA40" s="0"/>
      <c r="DQB40" s="0"/>
      <c r="DQC40" s="0"/>
      <c r="DQD40" s="0"/>
      <c r="DQE40" s="0"/>
      <c r="DQF40" s="0"/>
      <c r="DQG40" s="0"/>
      <c r="DQH40" s="0"/>
      <c r="DQI40" s="0"/>
      <c r="DQJ40" s="0"/>
      <c r="DQK40" s="0"/>
      <c r="DQL40" s="0"/>
      <c r="DQM40" s="0"/>
      <c r="DQN40" s="0"/>
      <c r="DQO40" s="0"/>
      <c r="DQP40" s="0"/>
      <c r="DQQ40" s="0"/>
      <c r="DQR40" s="0"/>
      <c r="DQS40" s="0"/>
      <c r="DQT40" s="0"/>
      <c r="DQU40" s="0"/>
      <c r="DQV40" s="0"/>
      <c r="DQW40" s="0"/>
      <c r="DQX40" s="0"/>
      <c r="DQY40" s="0"/>
      <c r="DQZ40" s="0"/>
      <c r="DRA40" s="0"/>
      <c r="DRB40" s="0"/>
      <c r="DRC40" s="0"/>
      <c r="DRD40" s="0"/>
      <c r="DRE40" s="0"/>
      <c r="DRF40" s="0"/>
      <c r="DRG40" s="0"/>
      <c r="DRH40" s="0"/>
      <c r="DRI40" s="0"/>
      <c r="DRJ40" s="0"/>
      <c r="DRK40" s="0"/>
      <c r="DRL40" s="0"/>
      <c r="DRM40" s="0"/>
      <c r="DRN40" s="0"/>
      <c r="DRO40" s="0"/>
      <c r="DRP40" s="0"/>
      <c r="DRQ40" s="0"/>
      <c r="DRR40" s="0"/>
      <c r="DRS40" s="0"/>
      <c r="DRT40" s="0"/>
      <c r="DRU40" s="0"/>
      <c r="DRV40" s="0"/>
      <c r="DRW40" s="0"/>
      <c r="DRX40" s="0"/>
      <c r="DRY40" s="0"/>
      <c r="DRZ40" s="0"/>
      <c r="DSA40" s="0"/>
      <c r="DSB40" s="0"/>
      <c r="DSC40" s="0"/>
      <c r="DSD40" s="0"/>
      <c r="DSE40" s="0"/>
      <c r="DSF40" s="0"/>
      <c r="DSG40" s="0"/>
      <c r="DSH40" s="0"/>
      <c r="DSI40" s="0"/>
      <c r="DSJ40" s="0"/>
      <c r="DSK40" s="0"/>
      <c r="DSL40" s="0"/>
      <c r="DSM40" s="0"/>
      <c r="DSN40" s="0"/>
      <c r="DSO40" s="0"/>
      <c r="DSP40" s="0"/>
      <c r="DSQ40" s="0"/>
      <c r="DSR40" s="0"/>
      <c r="DSS40" s="0"/>
      <c r="DST40" s="0"/>
      <c r="DSU40" s="0"/>
      <c r="DSV40" s="0"/>
      <c r="DSW40" s="0"/>
      <c r="DSX40" s="0"/>
      <c r="DSY40" s="0"/>
      <c r="DSZ40" s="0"/>
      <c r="DTA40" s="0"/>
      <c r="DTB40" s="0"/>
      <c r="DTC40" s="0"/>
      <c r="DTD40" s="0"/>
      <c r="DTE40" s="0"/>
      <c r="DTF40" s="0"/>
      <c r="DTG40" s="0"/>
      <c r="DTH40" s="0"/>
      <c r="DTI40" s="0"/>
      <c r="DTJ40" s="0"/>
      <c r="DTK40" s="0"/>
      <c r="DTL40" s="0"/>
      <c r="DTM40" s="0"/>
      <c r="DTN40" s="0"/>
      <c r="DTO40" s="0"/>
      <c r="DTP40" s="0"/>
      <c r="DTQ40" s="0"/>
      <c r="DTR40" s="0"/>
      <c r="DTS40" s="0"/>
      <c r="DTT40" s="0"/>
      <c r="DTU40" s="0"/>
      <c r="DTV40" s="0"/>
      <c r="DTW40" s="0"/>
      <c r="DTX40" s="0"/>
      <c r="DTY40" s="0"/>
      <c r="DTZ40" s="0"/>
      <c r="DUA40" s="0"/>
      <c r="DUB40" s="0"/>
      <c r="DUC40" s="0"/>
      <c r="DUD40" s="0"/>
      <c r="DUE40" s="0"/>
      <c r="DUF40" s="0"/>
      <c r="DUG40" s="0"/>
      <c r="DUH40" s="0"/>
      <c r="DUI40" s="0"/>
      <c r="DUJ40" s="0"/>
      <c r="DUK40" s="0"/>
      <c r="DUL40" s="0"/>
      <c r="DUM40" s="0"/>
      <c r="DUN40" s="0"/>
      <c r="DUO40" s="0"/>
      <c r="DUP40" s="0"/>
      <c r="DUQ40" s="0"/>
      <c r="DUR40" s="0"/>
      <c r="DUS40" s="0"/>
      <c r="DUT40" s="0"/>
      <c r="DUU40" s="0"/>
      <c r="DUV40" s="0"/>
      <c r="DUW40" s="0"/>
      <c r="DUX40" s="0"/>
      <c r="DUY40" s="0"/>
      <c r="DUZ40" s="0"/>
      <c r="DVA40" s="0"/>
      <c r="DVB40" s="0"/>
      <c r="DVC40" s="0"/>
      <c r="DVD40" s="0"/>
      <c r="DVE40" s="0"/>
      <c r="DVF40" s="0"/>
      <c r="DVG40" s="0"/>
      <c r="DVH40" s="0"/>
      <c r="DVI40" s="0"/>
      <c r="DVJ40" s="0"/>
      <c r="DVK40" s="0"/>
      <c r="DVL40" s="0"/>
      <c r="DVM40" s="0"/>
      <c r="DVN40" s="0"/>
      <c r="DVO40" s="0"/>
      <c r="DVP40" s="0"/>
      <c r="DVQ40" s="0"/>
      <c r="DVR40" s="0"/>
      <c r="DVS40" s="0"/>
      <c r="DVT40" s="0"/>
      <c r="DVU40" s="0"/>
      <c r="DVV40" s="0"/>
      <c r="DVW40" s="0"/>
      <c r="DVX40" s="0"/>
      <c r="DVY40" s="0"/>
      <c r="DVZ40" s="0"/>
      <c r="DWA40" s="0"/>
      <c r="DWB40" s="0"/>
      <c r="DWC40" s="0"/>
      <c r="DWD40" s="0"/>
      <c r="DWE40" s="0"/>
      <c r="DWF40" s="0"/>
      <c r="DWG40" s="0"/>
      <c r="DWH40" s="0"/>
      <c r="DWI40" s="0"/>
      <c r="DWJ40" s="0"/>
      <c r="DWK40" s="0"/>
      <c r="DWL40" s="0"/>
      <c r="DWM40" s="0"/>
      <c r="DWN40" s="0"/>
      <c r="DWO40" s="0"/>
      <c r="DWP40" s="0"/>
      <c r="DWQ40" s="0"/>
      <c r="DWR40" s="0"/>
      <c r="DWS40" s="0"/>
      <c r="DWT40" s="0"/>
      <c r="DWU40" s="0"/>
      <c r="DWV40" s="0"/>
      <c r="DWW40" s="0"/>
      <c r="DWX40" s="0"/>
      <c r="DWY40" s="0"/>
      <c r="DWZ40" s="0"/>
      <c r="DXA40" s="0"/>
      <c r="DXB40" s="0"/>
      <c r="DXC40" s="0"/>
      <c r="DXD40" s="0"/>
      <c r="DXE40" s="0"/>
      <c r="DXF40" s="0"/>
      <c r="DXG40" s="0"/>
      <c r="DXH40" s="0"/>
      <c r="DXI40" s="0"/>
      <c r="DXJ40" s="0"/>
      <c r="DXK40" s="0"/>
      <c r="DXL40" s="0"/>
      <c r="DXM40" s="0"/>
      <c r="DXN40" s="0"/>
      <c r="DXO40" s="0"/>
      <c r="DXP40" s="0"/>
      <c r="DXQ40" s="0"/>
      <c r="DXR40" s="0"/>
      <c r="DXS40" s="0"/>
      <c r="DXT40" s="0"/>
      <c r="DXU40" s="0"/>
      <c r="DXV40" s="0"/>
      <c r="DXW40" s="0"/>
      <c r="DXX40" s="0"/>
      <c r="DXY40" s="0"/>
      <c r="DXZ40" s="0"/>
      <c r="DYA40" s="0"/>
      <c r="DYB40" s="0"/>
      <c r="DYC40" s="0"/>
      <c r="DYD40" s="0"/>
      <c r="DYE40" s="0"/>
      <c r="DYF40" s="0"/>
      <c r="DYG40" s="0"/>
      <c r="DYH40" s="0"/>
      <c r="DYI40" s="0"/>
      <c r="DYJ40" s="0"/>
      <c r="DYK40" s="0"/>
      <c r="DYL40" s="0"/>
      <c r="DYM40" s="0"/>
      <c r="DYN40" s="0"/>
      <c r="DYO40" s="0"/>
      <c r="DYP40" s="0"/>
      <c r="DYQ40" s="0"/>
      <c r="DYR40" s="0"/>
      <c r="DYS40" s="0"/>
      <c r="DYT40" s="0"/>
      <c r="DYU40" s="0"/>
      <c r="DYV40" s="0"/>
      <c r="DYW40" s="0"/>
      <c r="DYX40" s="0"/>
      <c r="DYY40" s="0"/>
      <c r="DYZ40" s="0"/>
      <c r="DZA40" s="0"/>
      <c r="DZB40" s="0"/>
      <c r="DZC40" s="0"/>
      <c r="DZD40" s="0"/>
      <c r="DZE40" s="0"/>
      <c r="DZF40" s="0"/>
      <c r="DZG40" s="0"/>
      <c r="DZH40" s="0"/>
      <c r="DZI40" s="0"/>
      <c r="DZJ40" s="0"/>
      <c r="DZK40" s="0"/>
      <c r="DZL40" s="0"/>
      <c r="DZM40" s="0"/>
      <c r="DZN40" s="0"/>
      <c r="DZO40" s="0"/>
      <c r="DZP40" s="0"/>
      <c r="DZQ40" s="0"/>
      <c r="DZR40" s="0"/>
      <c r="DZS40" s="0"/>
      <c r="DZT40" s="0"/>
      <c r="DZU40" s="0"/>
      <c r="DZV40" s="0"/>
      <c r="DZW40" s="0"/>
      <c r="DZX40" s="0"/>
      <c r="DZY40" s="0"/>
      <c r="DZZ40" s="0"/>
      <c r="EAA40" s="0"/>
      <c r="EAB40" s="0"/>
      <c r="EAC40" s="0"/>
      <c r="EAD40" s="0"/>
      <c r="EAE40" s="0"/>
      <c r="EAF40" s="0"/>
      <c r="EAG40" s="0"/>
      <c r="EAH40" s="0"/>
      <c r="EAI40" s="0"/>
      <c r="EAJ40" s="0"/>
      <c r="EAK40" s="0"/>
      <c r="EAL40" s="0"/>
      <c r="EAM40" s="0"/>
      <c r="EAN40" s="0"/>
      <c r="EAO40" s="0"/>
      <c r="EAP40" s="0"/>
      <c r="EAQ40" s="0"/>
      <c r="EAR40" s="0"/>
      <c r="EAS40" s="0"/>
      <c r="EAT40" s="0"/>
      <c r="EAU40" s="0"/>
      <c r="EAV40" s="0"/>
      <c r="EAW40" s="0"/>
      <c r="EAX40" s="0"/>
      <c r="EAY40" s="0"/>
      <c r="EAZ40" s="0"/>
      <c r="EBA40" s="0"/>
      <c r="EBB40" s="0"/>
      <c r="EBC40" s="0"/>
      <c r="EBD40" s="0"/>
      <c r="EBE40" s="0"/>
      <c r="EBF40" s="0"/>
      <c r="EBG40" s="0"/>
      <c r="EBH40" s="0"/>
      <c r="EBI40" s="0"/>
      <c r="EBJ40" s="0"/>
      <c r="EBK40" s="0"/>
      <c r="EBL40" s="0"/>
      <c r="EBM40" s="0"/>
      <c r="EBN40" s="0"/>
      <c r="EBO40" s="0"/>
      <c r="EBP40" s="0"/>
      <c r="EBQ40" s="0"/>
      <c r="EBR40" s="0"/>
      <c r="EBS40" s="0"/>
      <c r="EBT40" s="0"/>
      <c r="EBU40" s="0"/>
      <c r="EBV40" s="0"/>
      <c r="EBW40" s="0"/>
      <c r="EBX40" s="0"/>
      <c r="EBY40" s="0"/>
      <c r="EBZ40" s="0"/>
      <c r="ECA40" s="0"/>
      <c r="ECB40" s="0"/>
      <c r="ECC40" s="0"/>
      <c r="ECD40" s="0"/>
      <c r="ECE40" s="0"/>
      <c r="ECF40" s="0"/>
      <c r="ECG40" s="0"/>
      <c r="ECH40" s="0"/>
      <c r="ECI40" s="0"/>
      <c r="ECJ40" s="0"/>
      <c r="ECK40" s="0"/>
      <c r="ECL40" s="0"/>
      <c r="ECM40" s="0"/>
      <c r="ECN40" s="0"/>
      <c r="ECO40" s="0"/>
      <c r="ECP40" s="0"/>
      <c r="ECQ40" s="0"/>
      <c r="ECR40" s="0"/>
      <c r="ECS40" s="0"/>
      <c r="ECT40" s="0"/>
      <c r="ECU40" s="0"/>
      <c r="ECV40" s="0"/>
      <c r="ECW40" s="0"/>
      <c r="ECX40" s="0"/>
      <c r="ECY40" s="0"/>
      <c r="ECZ40" s="0"/>
      <c r="EDA40" s="0"/>
      <c r="EDB40" s="0"/>
      <c r="EDC40" s="0"/>
      <c r="EDD40" s="0"/>
      <c r="EDE40" s="0"/>
      <c r="EDF40" s="0"/>
      <c r="EDG40" s="0"/>
      <c r="EDH40" s="0"/>
      <c r="EDI40" s="0"/>
      <c r="EDJ40" s="0"/>
      <c r="EDK40" s="0"/>
      <c r="EDL40" s="0"/>
      <c r="EDM40" s="0"/>
      <c r="EDN40" s="0"/>
      <c r="EDO40" s="0"/>
      <c r="EDP40" s="0"/>
      <c r="EDQ40" s="0"/>
      <c r="EDR40" s="0"/>
      <c r="EDS40" s="0"/>
      <c r="EDT40" s="0"/>
      <c r="EDU40" s="0"/>
      <c r="EDV40" s="0"/>
      <c r="EDW40" s="0"/>
      <c r="EDX40" s="0"/>
      <c r="EDY40" s="0"/>
      <c r="EDZ40" s="0"/>
      <c r="EEA40" s="0"/>
      <c r="EEB40" s="0"/>
      <c r="EEC40" s="0"/>
      <c r="EED40" s="0"/>
      <c r="EEE40" s="0"/>
      <c r="EEF40" s="0"/>
      <c r="EEG40" s="0"/>
      <c r="EEH40" s="0"/>
      <c r="EEI40" s="0"/>
      <c r="EEJ40" s="0"/>
      <c r="EEK40" s="0"/>
      <c r="EEL40" s="0"/>
      <c r="EEM40" s="0"/>
      <c r="EEN40" s="0"/>
      <c r="EEO40" s="0"/>
      <c r="EEP40" s="0"/>
      <c r="EEQ40" s="0"/>
      <c r="EER40" s="0"/>
      <c r="EES40" s="0"/>
      <c r="EET40" s="0"/>
      <c r="EEU40" s="0"/>
      <c r="EEV40" s="0"/>
      <c r="EEW40" s="0"/>
      <c r="EEX40" s="0"/>
      <c r="EEY40" s="0"/>
      <c r="EEZ40" s="0"/>
      <c r="EFA40" s="0"/>
      <c r="EFB40" s="0"/>
      <c r="EFC40" s="0"/>
      <c r="EFD40" s="0"/>
      <c r="EFE40" s="0"/>
      <c r="EFF40" s="0"/>
      <c r="EFG40" s="0"/>
      <c r="EFH40" s="0"/>
      <c r="EFI40" s="0"/>
      <c r="EFJ40" s="0"/>
      <c r="EFK40" s="0"/>
      <c r="EFL40" s="0"/>
      <c r="EFM40" s="0"/>
      <c r="EFN40" s="0"/>
      <c r="EFO40" s="0"/>
      <c r="EFP40" s="0"/>
      <c r="EFQ40" s="0"/>
      <c r="EFR40" s="0"/>
      <c r="EFS40" s="0"/>
      <c r="EFT40" s="0"/>
      <c r="EFU40" s="0"/>
      <c r="EFV40" s="0"/>
      <c r="EFW40" s="0"/>
      <c r="EFX40" s="0"/>
      <c r="EFY40" s="0"/>
      <c r="EFZ40" s="0"/>
      <c r="EGA40" s="0"/>
      <c r="EGB40" s="0"/>
      <c r="EGC40" s="0"/>
      <c r="EGD40" s="0"/>
      <c r="EGE40" s="0"/>
      <c r="EGF40" s="0"/>
      <c r="EGG40" s="0"/>
      <c r="EGH40" s="0"/>
      <c r="EGI40" s="0"/>
      <c r="EGJ40" s="0"/>
      <c r="EGK40" s="0"/>
      <c r="EGL40" s="0"/>
      <c r="EGM40" s="0"/>
      <c r="EGN40" s="0"/>
      <c r="EGO40" s="0"/>
      <c r="EGP40" s="0"/>
      <c r="EGQ40" s="0"/>
      <c r="EGR40" s="0"/>
      <c r="EGS40" s="0"/>
      <c r="EGT40" s="0"/>
      <c r="EGU40" s="0"/>
      <c r="EGV40" s="0"/>
      <c r="EGW40" s="0"/>
      <c r="EGX40" s="0"/>
      <c r="EGY40" s="0"/>
      <c r="EGZ40" s="0"/>
      <c r="EHA40" s="0"/>
      <c r="EHB40" s="0"/>
      <c r="EHC40" s="0"/>
      <c r="EHD40" s="0"/>
      <c r="EHE40" s="0"/>
      <c r="EHF40" s="0"/>
      <c r="EHG40" s="0"/>
      <c r="EHH40" s="0"/>
      <c r="EHI40" s="0"/>
      <c r="EHJ40" s="0"/>
      <c r="EHK40" s="0"/>
      <c r="EHL40" s="0"/>
      <c r="EHM40" s="0"/>
      <c r="EHN40" s="0"/>
      <c r="EHO40" s="0"/>
      <c r="EHP40" s="0"/>
      <c r="EHQ40" s="0"/>
      <c r="EHR40" s="0"/>
      <c r="EHS40" s="0"/>
      <c r="EHT40" s="0"/>
      <c r="EHU40" s="0"/>
      <c r="EHV40" s="0"/>
      <c r="EHW40" s="0"/>
      <c r="EHX40" s="0"/>
      <c r="EHY40" s="0"/>
      <c r="EHZ40" s="0"/>
      <c r="EIA40" s="0"/>
      <c r="EIB40" s="0"/>
      <c r="EIC40" s="0"/>
      <c r="EID40" s="0"/>
      <c r="EIE40" s="0"/>
      <c r="EIF40" s="0"/>
      <c r="EIG40" s="0"/>
      <c r="EIH40" s="0"/>
      <c r="EII40" s="0"/>
      <c r="EIJ40" s="0"/>
      <c r="EIK40" s="0"/>
      <c r="EIL40" s="0"/>
      <c r="EIM40" s="0"/>
      <c r="EIN40" s="0"/>
      <c r="EIO40" s="0"/>
      <c r="EIP40" s="0"/>
      <c r="EIQ40" s="0"/>
      <c r="EIR40" s="0"/>
      <c r="EIS40" s="0"/>
      <c r="EIT40" s="0"/>
      <c r="EIU40" s="0"/>
      <c r="EIV40" s="0"/>
      <c r="EIW40" s="0"/>
      <c r="EIX40" s="0"/>
      <c r="EIY40" s="0"/>
      <c r="EIZ40" s="0"/>
      <c r="EJA40" s="0"/>
      <c r="EJB40" s="0"/>
      <c r="EJC40" s="0"/>
      <c r="EJD40" s="0"/>
      <c r="EJE40" s="0"/>
      <c r="EJF40" s="0"/>
      <c r="EJG40" s="0"/>
      <c r="EJH40" s="0"/>
      <c r="EJI40" s="0"/>
      <c r="EJJ40" s="0"/>
      <c r="EJK40" s="0"/>
      <c r="EJL40" s="0"/>
      <c r="EJM40" s="0"/>
      <c r="EJN40" s="0"/>
      <c r="EJO40" s="0"/>
      <c r="EJP40" s="0"/>
      <c r="EJQ40" s="0"/>
      <c r="EJR40" s="0"/>
      <c r="EJS40" s="0"/>
      <c r="EJT40" s="0"/>
      <c r="EJU40" s="0"/>
      <c r="EJV40" s="0"/>
      <c r="EJW40" s="0"/>
      <c r="EJX40" s="0"/>
      <c r="EJY40" s="0"/>
      <c r="EJZ40" s="0"/>
      <c r="EKA40" s="0"/>
      <c r="EKB40" s="0"/>
      <c r="EKC40" s="0"/>
      <c r="EKD40" s="0"/>
      <c r="EKE40" s="0"/>
      <c r="EKF40" s="0"/>
      <c r="EKG40" s="0"/>
      <c r="EKH40" s="0"/>
      <c r="EKI40" s="0"/>
      <c r="EKJ40" s="0"/>
      <c r="EKK40" s="0"/>
      <c r="EKL40" s="0"/>
      <c r="EKM40" s="0"/>
      <c r="EKN40" s="0"/>
      <c r="EKO40" s="0"/>
      <c r="EKP40" s="0"/>
      <c r="EKQ40" s="0"/>
      <c r="EKR40" s="0"/>
      <c r="EKS40" s="0"/>
      <c r="EKT40" s="0"/>
      <c r="EKU40" s="0"/>
      <c r="EKV40" s="0"/>
      <c r="EKW40" s="0"/>
      <c r="EKX40" s="0"/>
      <c r="EKY40" s="0"/>
      <c r="EKZ40" s="0"/>
      <c r="ELA40" s="0"/>
      <c r="ELB40" s="0"/>
      <c r="ELC40" s="0"/>
      <c r="ELD40" s="0"/>
      <c r="ELE40" s="0"/>
      <c r="ELF40" s="0"/>
      <c r="ELG40" s="0"/>
      <c r="ELH40" s="0"/>
      <c r="ELI40" s="0"/>
      <c r="ELJ40" s="0"/>
      <c r="ELK40" s="0"/>
      <c r="ELL40" s="0"/>
      <c r="ELM40" s="0"/>
      <c r="ELN40" s="0"/>
      <c r="ELO40" s="0"/>
      <c r="ELP40" s="0"/>
      <c r="ELQ40" s="0"/>
      <c r="ELR40" s="0"/>
      <c r="ELS40" s="0"/>
      <c r="ELT40" s="0"/>
      <c r="ELU40" s="0"/>
      <c r="ELV40" s="0"/>
      <c r="ELW40" s="0"/>
      <c r="ELX40" s="0"/>
      <c r="ELY40" s="0"/>
      <c r="ELZ40" s="0"/>
      <c r="EMA40" s="0"/>
      <c r="EMB40" s="0"/>
      <c r="EMC40" s="0"/>
      <c r="EMD40" s="0"/>
      <c r="EME40" s="0"/>
      <c r="EMF40" s="0"/>
      <c r="EMG40" s="0"/>
      <c r="EMH40" s="0"/>
      <c r="EMI40" s="0"/>
      <c r="EMJ40" s="0"/>
      <c r="EMK40" s="0"/>
      <c r="EML40" s="0"/>
      <c r="EMM40" s="0"/>
      <c r="EMN40" s="0"/>
      <c r="EMO40" s="0"/>
      <c r="EMP40" s="0"/>
      <c r="EMQ40" s="0"/>
      <c r="EMR40" s="0"/>
      <c r="EMS40" s="0"/>
      <c r="EMT40" s="0"/>
      <c r="EMU40" s="0"/>
      <c r="EMV40" s="0"/>
      <c r="EMW40" s="0"/>
      <c r="EMX40" s="0"/>
      <c r="EMY40" s="0"/>
      <c r="EMZ40" s="0"/>
      <c r="ENA40" s="0"/>
      <c r="ENB40" s="0"/>
      <c r="ENC40" s="0"/>
      <c r="END40" s="0"/>
      <c r="ENE40" s="0"/>
      <c r="ENF40" s="0"/>
      <c r="ENG40" s="0"/>
      <c r="ENH40" s="0"/>
      <c r="ENI40" s="0"/>
      <c r="ENJ40" s="0"/>
      <c r="ENK40" s="0"/>
      <c r="ENL40" s="0"/>
      <c r="ENM40" s="0"/>
      <c r="ENN40" s="0"/>
      <c r="ENO40" s="0"/>
      <c r="ENP40" s="0"/>
      <c r="ENQ40" s="0"/>
      <c r="ENR40" s="0"/>
      <c r="ENS40" s="0"/>
      <c r="ENT40" s="0"/>
      <c r="ENU40" s="0"/>
      <c r="ENV40" s="0"/>
      <c r="ENW40" s="0"/>
      <c r="ENX40" s="0"/>
      <c r="ENY40" s="0"/>
      <c r="ENZ40" s="0"/>
      <c r="EOA40" s="0"/>
      <c r="EOB40" s="0"/>
      <c r="EOC40" s="0"/>
      <c r="EOD40" s="0"/>
      <c r="EOE40" s="0"/>
      <c r="EOF40" s="0"/>
      <c r="EOG40" s="0"/>
      <c r="EOH40" s="0"/>
      <c r="EOI40" s="0"/>
      <c r="EOJ40" s="0"/>
      <c r="EOK40" s="0"/>
      <c r="EOL40" s="0"/>
      <c r="EOM40" s="0"/>
      <c r="EON40" s="0"/>
      <c r="EOO40" s="0"/>
      <c r="EOP40" s="0"/>
      <c r="EOQ40" s="0"/>
      <c r="EOR40" s="0"/>
      <c r="EOS40" s="0"/>
      <c r="EOT40" s="0"/>
      <c r="EOU40" s="0"/>
      <c r="EOV40" s="0"/>
      <c r="EOW40" s="0"/>
      <c r="EOX40" s="0"/>
      <c r="EOY40" s="0"/>
      <c r="EOZ40" s="0"/>
      <c r="EPA40" s="0"/>
      <c r="EPB40" s="0"/>
      <c r="EPC40" s="0"/>
      <c r="EPD40" s="0"/>
      <c r="EPE40" s="0"/>
      <c r="EPF40" s="0"/>
      <c r="EPG40" s="0"/>
      <c r="EPH40" s="0"/>
      <c r="EPI40" s="0"/>
      <c r="EPJ40" s="0"/>
      <c r="EPK40" s="0"/>
      <c r="EPL40" s="0"/>
      <c r="EPM40" s="0"/>
      <c r="EPN40" s="0"/>
      <c r="EPO40" s="0"/>
      <c r="EPP40" s="0"/>
      <c r="EPQ40" s="0"/>
      <c r="EPR40" s="0"/>
      <c r="EPS40" s="0"/>
      <c r="EPT40" s="0"/>
      <c r="EPU40" s="0"/>
      <c r="EPV40" s="0"/>
      <c r="EPW40" s="0"/>
      <c r="EPX40" s="0"/>
      <c r="EPY40" s="0"/>
      <c r="EPZ40" s="0"/>
      <c r="EQA40" s="0"/>
      <c r="EQB40" s="0"/>
      <c r="EQC40" s="0"/>
      <c r="EQD40" s="0"/>
      <c r="EQE40" s="0"/>
      <c r="EQF40" s="0"/>
      <c r="EQG40" s="0"/>
      <c r="EQH40" s="0"/>
      <c r="EQI40" s="0"/>
      <c r="EQJ40" s="0"/>
      <c r="EQK40" s="0"/>
      <c r="EQL40" s="0"/>
      <c r="EQM40" s="0"/>
      <c r="EQN40" s="0"/>
      <c r="EQO40" s="0"/>
      <c r="EQP40" s="0"/>
      <c r="EQQ40" s="0"/>
      <c r="EQR40" s="0"/>
      <c r="EQS40" s="0"/>
      <c r="EQT40" s="0"/>
      <c r="EQU40" s="0"/>
      <c r="EQV40" s="0"/>
      <c r="EQW40" s="0"/>
      <c r="EQX40" s="0"/>
      <c r="EQY40" s="0"/>
      <c r="EQZ40" s="0"/>
      <c r="ERA40" s="0"/>
      <c r="ERB40" s="0"/>
      <c r="ERC40" s="0"/>
      <c r="ERD40" s="0"/>
      <c r="ERE40" s="0"/>
      <c r="ERF40" s="0"/>
      <c r="ERG40" s="0"/>
      <c r="ERH40" s="0"/>
      <c r="ERI40" s="0"/>
      <c r="ERJ40" s="0"/>
      <c r="ERK40" s="0"/>
      <c r="ERL40" s="0"/>
      <c r="ERM40" s="0"/>
      <c r="ERN40" s="0"/>
      <c r="ERO40" s="0"/>
      <c r="ERP40" s="0"/>
      <c r="ERQ40" s="0"/>
      <c r="ERR40" s="0"/>
      <c r="ERS40" s="0"/>
      <c r="ERT40" s="0"/>
      <c r="ERU40" s="0"/>
      <c r="ERV40" s="0"/>
      <c r="ERW40" s="0"/>
      <c r="ERX40" s="0"/>
      <c r="ERY40" s="0"/>
      <c r="ERZ40" s="0"/>
      <c r="ESA40" s="0"/>
      <c r="ESB40" s="0"/>
      <c r="ESC40" s="0"/>
      <c r="ESD40" s="0"/>
      <c r="ESE40" s="0"/>
      <c r="ESF40" s="0"/>
      <c r="ESG40" s="0"/>
      <c r="ESH40" s="0"/>
      <c r="ESI40" s="0"/>
      <c r="ESJ40" s="0"/>
      <c r="ESK40" s="0"/>
      <c r="ESL40" s="0"/>
      <c r="ESM40" s="0"/>
      <c r="ESN40" s="0"/>
      <c r="ESO40" s="0"/>
      <c r="ESP40" s="0"/>
      <c r="ESQ40" s="0"/>
      <c r="ESR40" s="0"/>
      <c r="ESS40" s="0"/>
      <c r="EST40" s="0"/>
      <c r="ESU40" s="0"/>
      <c r="ESV40" s="0"/>
      <c r="ESW40" s="0"/>
      <c r="ESX40" s="0"/>
      <c r="ESY40" s="0"/>
      <c r="ESZ40" s="0"/>
      <c r="ETA40" s="0"/>
      <c r="ETB40" s="0"/>
      <c r="ETC40" s="0"/>
      <c r="ETD40" s="0"/>
      <c r="ETE40" s="0"/>
      <c r="ETF40" s="0"/>
      <c r="ETG40" s="0"/>
      <c r="ETH40" s="0"/>
      <c r="ETI40" s="0"/>
      <c r="ETJ40" s="0"/>
      <c r="ETK40" s="0"/>
      <c r="ETL40" s="0"/>
      <c r="ETM40" s="0"/>
      <c r="ETN40" s="0"/>
      <c r="ETO40" s="0"/>
      <c r="ETP40" s="0"/>
      <c r="ETQ40" s="0"/>
      <c r="ETR40" s="0"/>
      <c r="ETS40" s="0"/>
      <c r="ETT40" s="0"/>
      <c r="ETU40" s="0"/>
      <c r="ETV40" s="0"/>
      <c r="ETW40" s="0"/>
      <c r="ETX40" s="0"/>
      <c r="ETY40" s="0"/>
      <c r="ETZ40" s="0"/>
      <c r="EUA40" s="0"/>
      <c r="EUB40" s="0"/>
      <c r="EUC40" s="0"/>
      <c r="EUD40" s="0"/>
      <c r="EUE40" s="0"/>
      <c r="EUF40" s="0"/>
      <c r="EUG40" s="0"/>
      <c r="EUH40" s="0"/>
      <c r="EUI40" s="0"/>
      <c r="EUJ40" s="0"/>
      <c r="EUK40" s="0"/>
      <c r="EUL40" s="0"/>
      <c r="EUM40" s="0"/>
      <c r="EUN40" s="0"/>
      <c r="EUO40" s="0"/>
      <c r="EUP40" s="0"/>
      <c r="EUQ40" s="0"/>
      <c r="EUR40" s="0"/>
      <c r="EUS40" s="0"/>
      <c r="EUT40" s="0"/>
      <c r="EUU40" s="0"/>
      <c r="EUV40" s="0"/>
      <c r="EUW40" s="0"/>
      <c r="EUX40" s="0"/>
      <c r="EUY40" s="0"/>
      <c r="EUZ40" s="0"/>
      <c r="EVA40" s="0"/>
      <c r="EVB40" s="0"/>
      <c r="EVC40" s="0"/>
      <c r="EVD40" s="0"/>
      <c r="EVE40" s="0"/>
      <c r="EVF40" s="0"/>
      <c r="EVG40" s="0"/>
      <c r="EVH40" s="0"/>
      <c r="EVI40" s="0"/>
      <c r="EVJ40" s="0"/>
      <c r="EVK40" s="0"/>
      <c r="EVL40" s="0"/>
      <c r="EVM40" s="0"/>
      <c r="EVN40" s="0"/>
      <c r="EVO40" s="0"/>
      <c r="EVP40" s="0"/>
      <c r="EVQ40" s="0"/>
      <c r="EVR40" s="0"/>
      <c r="EVS40" s="0"/>
      <c r="EVT40" s="0"/>
      <c r="EVU40" s="0"/>
      <c r="EVV40" s="0"/>
      <c r="EVW40" s="0"/>
      <c r="EVX40" s="0"/>
      <c r="EVY40" s="0"/>
      <c r="EVZ40" s="0"/>
      <c r="EWA40" s="0"/>
      <c r="EWB40" s="0"/>
      <c r="EWC40" s="0"/>
      <c r="EWD40" s="0"/>
      <c r="EWE40" s="0"/>
      <c r="EWF40" s="0"/>
      <c r="EWG40" s="0"/>
      <c r="EWH40" s="0"/>
      <c r="EWI40" s="0"/>
      <c r="EWJ40" s="0"/>
      <c r="EWK40" s="0"/>
      <c r="EWL40" s="0"/>
      <c r="EWM40" s="0"/>
      <c r="EWN40" s="0"/>
      <c r="EWO40" s="0"/>
      <c r="EWP40" s="0"/>
      <c r="EWQ40" s="0"/>
      <c r="EWR40" s="0"/>
      <c r="EWS40" s="0"/>
      <c r="EWT40" s="0"/>
      <c r="EWU40" s="0"/>
      <c r="EWV40" s="0"/>
      <c r="EWW40" s="0"/>
      <c r="EWX40" s="0"/>
      <c r="EWY40" s="0"/>
      <c r="EWZ40" s="0"/>
      <c r="EXA40" s="0"/>
      <c r="EXB40" s="0"/>
      <c r="EXC40" s="0"/>
      <c r="EXD40" s="0"/>
      <c r="EXE40" s="0"/>
      <c r="EXF40" s="0"/>
      <c r="EXG40" s="0"/>
      <c r="EXH40" s="0"/>
      <c r="EXI40" s="0"/>
      <c r="EXJ40" s="0"/>
      <c r="EXK40" s="0"/>
      <c r="EXL40" s="0"/>
      <c r="EXM40" s="0"/>
      <c r="EXN40" s="0"/>
      <c r="EXO40" s="0"/>
      <c r="EXP40" s="0"/>
      <c r="EXQ40" s="0"/>
      <c r="EXR40" s="0"/>
      <c r="EXS40" s="0"/>
      <c r="EXT40" s="0"/>
      <c r="EXU40" s="0"/>
      <c r="EXV40" s="0"/>
      <c r="EXW40" s="0"/>
      <c r="EXX40" s="0"/>
      <c r="EXY40" s="0"/>
      <c r="EXZ40" s="0"/>
      <c r="EYA40" s="0"/>
      <c r="EYB40" s="0"/>
      <c r="EYC40" s="0"/>
      <c r="EYD40" s="0"/>
      <c r="EYE40" s="0"/>
      <c r="EYF40" s="0"/>
      <c r="EYG40" s="0"/>
      <c r="EYH40" s="0"/>
      <c r="EYI40" s="0"/>
      <c r="EYJ40" s="0"/>
      <c r="EYK40" s="0"/>
      <c r="EYL40" s="0"/>
      <c r="EYM40" s="0"/>
      <c r="EYN40" s="0"/>
      <c r="EYO40" s="0"/>
      <c r="EYP40" s="0"/>
      <c r="EYQ40" s="0"/>
      <c r="EYR40" s="0"/>
      <c r="EYS40" s="0"/>
      <c r="EYT40" s="0"/>
      <c r="EYU40" s="0"/>
      <c r="EYV40" s="0"/>
      <c r="EYW40" s="0"/>
      <c r="EYX40" s="0"/>
      <c r="EYY40" s="0"/>
      <c r="EYZ40" s="0"/>
      <c r="EZA40" s="0"/>
      <c r="EZB40" s="0"/>
      <c r="EZC40" s="0"/>
      <c r="EZD40" s="0"/>
      <c r="EZE40" s="0"/>
      <c r="EZF40" s="0"/>
      <c r="EZG40" s="0"/>
      <c r="EZH40" s="0"/>
      <c r="EZI40" s="0"/>
      <c r="EZJ40" s="0"/>
      <c r="EZK40" s="0"/>
      <c r="EZL40" s="0"/>
      <c r="EZM40" s="0"/>
      <c r="EZN40" s="0"/>
      <c r="EZO40" s="0"/>
      <c r="EZP40" s="0"/>
      <c r="EZQ40" s="0"/>
      <c r="EZR40" s="0"/>
      <c r="EZS40" s="0"/>
      <c r="EZT40" s="0"/>
      <c r="EZU40" s="0"/>
      <c r="EZV40" s="0"/>
      <c r="EZW40" s="0"/>
      <c r="EZX40" s="0"/>
      <c r="EZY40" s="0"/>
      <c r="EZZ40" s="0"/>
      <c r="FAA40" s="0"/>
      <c r="FAB40" s="0"/>
      <c r="FAC40" s="0"/>
      <c r="FAD40" s="0"/>
      <c r="FAE40" s="0"/>
      <c r="FAF40" s="0"/>
      <c r="FAG40" s="0"/>
      <c r="FAH40" s="0"/>
      <c r="FAI40" s="0"/>
      <c r="FAJ40" s="0"/>
      <c r="FAK40" s="0"/>
      <c r="FAL40" s="0"/>
      <c r="FAM40" s="0"/>
      <c r="FAN40" s="0"/>
      <c r="FAO40" s="0"/>
      <c r="FAP40" s="0"/>
      <c r="FAQ40" s="0"/>
      <c r="FAR40" s="0"/>
      <c r="FAS40" s="0"/>
      <c r="FAT40" s="0"/>
      <c r="FAU40" s="0"/>
      <c r="FAV40" s="0"/>
      <c r="FAW40" s="0"/>
      <c r="FAX40" s="0"/>
      <c r="FAY40" s="0"/>
      <c r="FAZ40" s="0"/>
      <c r="FBA40" s="0"/>
      <c r="FBB40" s="0"/>
      <c r="FBC40" s="0"/>
      <c r="FBD40" s="0"/>
      <c r="FBE40" s="0"/>
      <c r="FBF40" s="0"/>
      <c r="FBG40" s="0"/>
      <c r="FBH40" s="0"/>
      <c r="FBI40" s="0"/>
      <c r="FBJ40" s="0"/>
      <c r="FBK40" s="0"/>
      <c r="FBL40" s="0"/>
      <c r="FBM40" s="0"/>
      <c r="FBN40" s="0"/>
      <c r="FBO40" s="0"/>
      <c r="FBP40" s="0"/>
      <c r="FBQ40" s="0"/>
      <c r="FBR40" s="0"/>
      <c r="FBS40" s="0"/>
      <c r="FBT40" s="0"/>
      <c r="FBU40" s="0"/>
      <c r="FBV40" s="0"/>
      <c r="FBW40" s="0"/>
      <c r="FBX40" s="0"/>
      <c r="FBY40" s="0"/>
      <c r="FBZ40" s="0"/>
      <c r="FCA40" s="0"/>
      <c r="FCB40" s="0"/>
      <c r="FCC40" s="0"/>
      <c r="FCD40" s="0"/>
      <c r="FCE40" s="0"/>
      <c r="FCF40" s="0"/>
      <c r="FCG40" s="0"/>
      <c r="FCH40" s="0"/>
      <c r="FCI40" s="0"/>
      <c r="FCJ40" s="0"/>
      <c r="FCK40" s="0"/>
      <c r="FCL40" s="0"/>
      <c r="FCM40" s="0"/>
      <c r="FCN40" s="0"/>
      <c r="FCO40" s="0"/>
      <c r="FCP40" s="0"/>
      <c r="FCQ40" s="0"/>
      <c r="FCR40" s="0"/>
      <c r="FCS40" s="0"/>
      <c r="FCT40" s="0"/>
      <c r="FCU40" s="0"/>
      <c r="FCV40" s="0"/>
      <c r="FCW40" s="0"/>
      <c r="FCX40" s="0"/>
      <c r="FCY40" s="0"/>
      <c r="FCZ40" s="0"/>
      <c r="FDA40" s="0"/>
      <c r="FDB40" s="0"/>
      <c r="FDC40" s="0"/>
      <c r="FDD40" s="0"/>
      <c r="FDE40" s="0"/>
      <c r="FDF40" s="0"/>
      <c r="FDG40" s="0"/>
      <c r="FDH40" s="0"/>
      <c r="FDI40" s="0"/>
      <c r="FDJ40" s="0"/>
      <c r="FDK40" s="0"/>
      <c r="FDL40" s="0"/>
      <c r="FDM40" s="0"/>
      <c r="FDN40" s="0"/>
      <c r="FDO40" s="0"/>
      <c r="FDP40" s="0"/>
      <c r="FDQ40" s="0"/>
      <c r="FDR40" s="0"/>
      <c r="FDS40" s="0"/>
      <c r="FDT40" s="0"/>
      <c r="FDU40" s="0"/>
      <c r="FDV40" s="0"/>
      <c r="FDW40" s="0"/>
      <c r="FDX40" s="0"/>
      <c r="FDY40" s="0"/>
      <c r="FDZ40" s="0"/>
      <c r="FEA40" s="0"/>
      <c r="FEB40" s="0"/>
      <c r="FEC40" s="0"/>
      <c r="FED40" s="0"/>
      <c r="FEE40" s="0"/>
      <c r="FEF40" s="0"/>
      <c r="FEG40" s="0"/>
      <c r="FEH40" s="0"/>
      <c r="FEI40" s="0"/>
      <c r="FEJ40" s="0"/>
      <c r="FEK40" s="0"/>
      <c r="FEL40" s="0"/>
      <c r="FEM40" s="0"/>
      <c r="FEN40" s="0"/>
      <c r="FEO40" s="0"/>
      <c r="FEP40" s="0"/>
      <c r="FEQ40" s="0"/>
      <c r="FER40" s="0"/>
      <c r="FES40" s="0"/>
      <c r="FET40" s="0"/>
      <c r="FEU40" s="0"/>
      <c r="FEV40" s="0"/>
      <c r="FEW40" s="0"/>
      <c r="FEX40" s="0"/>
      <c r="FEY40" s="0"/>
      <c r="FEZ40" s="0"/>
      <c r="FFA40" s="0"/>
      <c r="FFB40" s="0"/>
      <c r="FFC40" s="0"/>
      <c r="FFD40" s="0"/>
      <c r="FFE40" s="0"/>
      <c r="FFF40" s="0"/>
      <c r="FFG40" s="0"/>
      <c r="FFH40" s="0"/>
      <c r="FFI40" s="0"/>
      <c r="FFJ40" s="0"/>
      <c r="FFK40" s="0"/>
      <c r="FFL40" s="0"/>
      <c r="FFM40" s="0"/>
      <c r="FFN40" s="0"/>
      <c r="FFO40" s="0"/>
      <c r="FFP40" s="0"/>
      <c r="FFQ40" s="0"/>
      <c r="FFR40" s="0"/>
      <c r="FFS40" s="0"/>
      <c r="FFT40" s="0"/>
      <c r="FFU40" s="0"/>
      <c r="FFV40" s="0"/>
      <c r="FFW40" s="0"/>
      <c r="FFX40" s="0"/>
      <c r="FFY40" s="0"/>
      <c r="FFZ40" s="0"/>
      <c r="FGA40" s="0"/>
      <c r="FGB40" s="0"/>
      <c r="FGC40" s="0"/>
      <c r="FGD40" s="0"/>
      <c r="FGE40" s="0"/>
      <c r="FGF40" s="0"/>
      <c r="FGG40" s="0"/>
      <c r="FGH40" s="0"/>
      <c r="FGI40" s="0"/>
      <c r="FGJ40" s="0"/>
      <c r="FGK40" s="0"/>
      <c r="FGL40" s="0"/>
      <c r="FGM40" s="0"/>
      <c r="FGN40" s="0"/>
      <c r="FGO40" s="0"/>
      <c r="FGP40" s="0"/>
      <c r="FGQ40" s="0"/>
      <c r="FGR40" s="0"/>
      <c r="FGS40" s="0"/>
      <c r="FGT40" s="0"/>
      <c r="FGU40" s="0"/>
      <c r="FGV40" s="0"/>
      <c r="FGW40" s="0"/>
      <c r="FGX40" s="0"/>
      <c r="FGY40" s="0"/>
      <c r="FGZ40" s="0"/>
      <c r="FHA40" s="0"/>
      <c r="FHB40" s="0"/>
      <c r="FHC40" s="0"/>
      <c r="FHD40" s="0"/>
      <c r="FHE40" s="0"/>
      <c r="FHF40" s="0"/>
      <c r="FHG40" s="0"/>
      <c r="FHH40" s="0"/>
      <c r="FHI40" s="0"/>
      <c r="FHJ40" s="0"/>
      <c r="FHK40" s="0"/>
      <c r="FHL40" s="0"/>
      <c r="FHM40" s="0"/>
      <c r="FHN40" s="0"/>
      <c r="FHO40" s="0"/>
      <c r="FHP40" s="0"/>
      <c r="FHQ40" s="0"/>
      <c r="FHR40" s="0"/>
      <c r="FHS40" s="0"/>
      <c r="FHT40" s="0"/>
      <c r="FHU40" s="0"/>
      <c r="FHV40" s="0"/>
      <c r="FHW40" s="0"/>
      <c r="FHX40" s="0"/>
      <c r="FHY40" s="0"/>
      <c r="FHZ40" s="0"/>
      <c r="FIA40" s="0"/>
      <c r="FIB40" s="0"/>
      <c r="FIC40" s="0"/>
      <c r="FID40" s="0"/>
      <c r="FIE40" s="0"/>
      <c r="FIF40" s="0"/>
      <c r="FIG40" s="0"/>
      <c r="FIH40" s="0"/>
      <c r="FII40" s="0"/>
      <c r="FIJ40" s="0"/>
      <c r="FIK40" s="0"/>
      <c r="FIL40" s="0"/>
      <c r="FIM40" s="0"/>
      <c r="FIN40" s="0"/>
      <c r="FIO40" s="0"/>
      <c r="FIP40" s="0"/>
      <c r="FIQ40" s="0"/>
      <c r="FIR40" s="0"/>
      <c r="FIS40" s="0"/>
      <c r="FIT40" s="0"/>
      <c r="FIU40" s="0"/>
      <c r="FIV40" s="0"/>
      <c r="FIW40" s="0"/>
      <c r="FIX40" s="0"/>
      <c r="FIY40" s="0"/>
      <c r="FIZ40" s="0"/>
      <c r="FJA40" s="0"/>
      <c r="FJB40" s="0"/>
      <c r="FJC40" s="0"/>
      <c r="FJD40" s="0"/>
      <c r="FJE40" s="0"/>
      <c r="FJF40" s="0"/>
      <c r="FJG40" s="0"/>
      <c r="FJH40" s="0"/>
      <c r="FJI40" s="0"/>
      <c r="FJJ40" s="0"/>
      <c r="FJK40" s="0"/>
      <c r="FJL40" s="0"/>
      <c r="FJM40" s="0"/>
      <c r="FJN40" s="0"/>
      <c r="FJO40" s="0"/>
      <c r="FJP40" s="0"/>
      <c r="FJQ40" s="0"/>
      <c r="FJR40" s="0"/>
      <c r="FJS40" s="0"/>
      <c r="FJT40" s="0"/>
      <c r="FJU40" s="0"/>
      <c r="FJV40" s="0"/>
      <c r="FJW40" s="0"/>
      <c r="FJX40" s="0"/>
      <c r="FJY40" s="0"/>
      <c r="FJZ40" s="0"/>
      <c r="FKA40" s="0"/>
      <c r="FKB40" s="0"/>
      <c r="FKC40" s="0"/>
      <c r="FKD40" s="0"/>
      <c r="FKE40" s="0"/>
      <c r="FKF40" s="0"/>
      <c r="FKG40" s="0"/>
      <c r="FKH40" s="0"/>
      <c r="FKI40" s="0"/>
      <c r="FKJ40" s="0"/>
      <c r="FKK40" s="0"/>
      <c r="FKL40" s="0"/>
      <c r="FKM40" s="0"/>
      <c r="FKN40" s="0"/>
      <c r="FKO40" s="0"/>
      <c r="FKP40" s="0"/>
      <c r="FKQ40" s="0"/>
      <c r="FKR40" s="0"/>
      <c r="FKS40" s="0"/>
      <c r="FKT40" s="0"/>
      <c r="FKU40" s="0"/>
      <c r="FKV40" s="0"/>
      <c r="FKW40" s="0"/>
      <c r="FKX40" s="0"/>
      <c r="FKY40" s="0"/>
      <c r="FKZ40" s="0"/>
      <c r="FLA40" s="0"/>
      <c r="FLB40" s="0"/>
      <c r="FLC40" s="0"/>
      <c r="FLD40" s="0"/>
      <c r="FLE40" s="0"/>
      <c r="FLF40" s="0"/>
      <c r="FLG40" s="0"/>
      <c r="FLH40" s="0"/>
      <c r="FLI40" s="0"/>
      <c r="FLJ40" s="0"/>
      <c r="FLK40" s="0"/>
      <c r="FLL40" s="0"/>
      <c r="FLM40" s="0"/>
      <c r="FLN40" s="0"/>
      <c r="FLO40" s="0"/>
      <c r="FLP40" s="0"/>
      <c r="FLQ40" s="0"/>
      <c r="FLR40" s="0"/>
      <c r="FLS40" s="0"/>
      <c r="FLT40" s="0"/>
      <c r="FLU40" s="0"/>
      <c r="FLV40" s="0"/>
      <c r="FLW40" s="0"/>
      <c r="FLX40" s="0"/>
      <c r="FLY40" s="0"/>
      <c r="FLZ40" s="0"/>
      <c r="FMA40" s="0"/>
      <c r="FMB40" s="0"/>
      <c r="FMC40" s="0"/>
      <c r="FMD40" s="0"/>
      <c r="FME40" s="0"/>
      <c r="FMF40" s="0"/>
      <c r="FMG40" s="0"/>
      <c r="FMH40" s="0"/>
      <c r="FMI40" s="0"/>
      <c r="FMJ40" s="0"/>
      <c r="FMK40" s="0"/>
      <c r="FML40" s="0"/>
      <c r="FMM40" s="0"/>
      <c r="FMN40" s="0"/>
      <c r="FMO40" s="0"/>
      <c r="FMP40" s="0"/>
      <c r="FMQ40" s="0"/>
      <c r="FMR40" s="0"/>
      <c r="FMS40" s="0"/>
      <c r="FMT40" s="0"/>
      <c r="FMU40" s="0"/>
      <c r="FMV40" s="0"/>
      <c r="FMW40" s="0"/>
      <c r="FMX40" s="0"/>
      <c r="FMY40" s="0"/>
      <c r="FMZ40" s="0"/>
      <c r="FNA40" s="0"/>
      <c r="FNB40" s="0"/>
      <c r="FNC40" s="0"/>
      <c r="FND40" s="0"/>
      <c r="FNE40" s="0"/>
      <c r="FNF40" s="0"/>
      <c r="FNG40" s="0"/>
      <c r="FNH40" s="0"/>
      <c r="FNI40" s="0"/>
      <c r="FNJ40" s="0"/>
      <c r="FNK40" s="0"/>
      <c r="FNL40" s="0"/>
      <c r="FNM40" s="0"/>
      <c r="FNN40" s="0"/>
      <c r="FNO40" s="0"/>
      <c r="FNP40" s="0"/>
      <c r="FNQ40" s="0"/>
      <c r="FNR40" s="0"/>
      <c r="FNS40" s="0"/>
      <c r="FNT40" s="0"/>
      <c r="FNU40" s="0"/>
      <c r="FNV40" s="0"/>
      <c r="FNW40" s="0"/>
      <c r="FNX40" s="0"/>
      <c r="FNY40" s="0"/>
      <c r="FNZ40" s="0"/>
      <c r="FOA40" s="0"/>
      <c r="FOB40" s="0"/>
      <c r="FOC40" s="0"/>
      <c r="FOD40" s="0"/>
      <c r="FOE40" s="0"/>
      <c r="FOF40" s="0"/>
      <c r="FOG40" s="0"/>
      <c r="FOH40" s="0"/>
      <c r="FOI40" s="0"/>
      <c r="FOJ40" s="0"/>
      <c r="FOK40" s="0"/>
      <c r="FOL40" s="0"/>
      <c r="FOM40" s="0"/>
      <c r="FON40" s="0"/>
      <c r="FOO40" s="0"/>
      <c r="FOP40" s="0"/>
      <c r="FOQ40" s="0"/>
      <c r="FOR40" s="0"/>
      <c r="FOS40" s="0"/>
      <c r="FOT40" s="0"/>
      <c r="FOU40" s="0"/>
      <c r="FOV40" s="0"/>
      <c r="FOW40" s="0"/>
      <c r="FOX40" s="0"/>
      <c r="FOY40" s="0"/>
      <c r="FOZ40" s="0"/>
      <c r="FPA40" s="0"/>
      <c r="FPB40" s="0"/>
      <c r="FPC40" s="0"/>
      <c r="FPD40" s="0"/>
      <c r="FPE40" s="0"/>
      <c r="FPF40" s="0"/>
      <c r="FPG40" s="0"/>
      <c r="FPH40" s="0"/>
      <c r="FPI40" s="0"/>
      <c r="FPJ40" s="0"/>
      <c r="FPK40" s="0"/>
      <c r="FPL40" s="0"/>
      <c r="FPM40" s="0"/>
      <c r="FPN40" s="0"/>
      <c r="FPO40" s="0"/>
      <c r="FPP40" s="0"/>
      <c r="FPQ40" s="0"/>
      <c r="FPR40" s="0"/>
      <c r="FPS40" s="0"/>
      <c r="FPT40" s="0"/>
      <c r="FPU40" s="0"/>
      <c r="FPV40" s="0"/>
      <c r="FPW40" s="0"/>
      <c r="FPX40" s="0"/>
      <c r="FPY40" s="0"/>
      <c r="FPZ40" s="0"/>
      <c r="FQA40" s="0"/>
      <c r="FQB40" s="0"/>
      <c r="FQC40" s="0"/>
      <c r="FQD40" s="0"/>
      <c r="FQE40" s="0"/>
      <c r="FQF40" s="0"/>
      <c r="FQG40" s="0"/>
      <c r="FQH40" s="0"/>
      <c r="FQI40" s="0"/>
      <c r="FQJ40" s="0"/>
      <c r="FQK40" s="0"/>
      <c r="FQL40" s="0"/>
      <c r="FQM40" s="0"/>
      <c r="FQN40" s="0"/>
      <c r="FQO40" s="0"/>
      <c r="FQP40" s="0"/>
      <c r="FQQ40" s="0"/>
      <c r="FQR40" s="0"/>
      <c r="FQS40" s="0"/>
      <c r="FQT40" s="0"/>
      <c r="FQU40" s="0"/>
      <c r="FQV40" s="0"/>
      <c r="FQW40" s="0"/>
      <c r="FQX40" s="0"/>
      <c r="FQY40" s="0"/>
      <c r="FQZ40" s="0"/>
      <c r="FRA40" s="0"/>
      <c r="FRB40" s="0"/>
      <c r="FRC40" s="0"/>
      <c r="FRD40" s="0"/>
      <c r="FRE40" s="0"/>
      <c r="FRF40" s="0"/>
      <c r="FRG40" s="0"/>
      <c r="FRH40" s="0"/>
      <c r="FRI40" s="0"/>
      <c r="FRJ40" s="0"/>
      <c r="FRK40" s="0"/>
      <c r="FRL40" s="0"/>
      <c r="FRM40" s="0"/>
      <c r="FRN40" s="0"/>
      <c r="FRO40" s="0"/>
      <c r="FRP40" s="0"/>
      <c r="FRQ40" s="0"/>
      <c r="FRR40" s="0"/>
      <c r="FRS40" s="0"/>
      <c r="FRT40" s="0"/>
      <c r="FRU40" s="0"/>
      <c r="FRV40" s="0"/>
      <c r="FRW40" s="0"/>
      <c r="FRX40" s="0"/>
      <c r="FRY40" s="0"/>
      <c r="FRZ40" s="0"/>
      <c r="FSA40" s="0"/>
      <c r="FSB40" s="0"/>
      <c r="FSC40" s="0"/>
      <c r="FSD40" s="0"/>
      <c r="FSE40" s="0"/>
      <c r="FSF40" s="0"/>
      <c r="FSG40" s="0"/>
      <c r="FSH40" s="0"/>
      <c r="FSI40" s="0"/>
      <c r="FSJ40" s="0"/>
      <c r="FSK40" s="0"/>
      <c r="FSL40" s="0"/>
      <c r="FSM40" s="0"/>
      <c r="FSN40" s="0"/>
      <c r="FSO40" s="0"/>
      <c r="FSP40" s="0"/>
      <c r="FSQ40" s="0"/>
      <c r="FSR40" s="0"/>
      <c r="FSS40" s="0"/>
      <c r="FST40" s="0"/>
      <c r="FSU40" s="0"/>
      <c r="FSV40" s="0"/>
      <c r="FSW40" s="0"/>
      <c r="FSX40" s="0"/>
      <c r="FSY40" s="0"/>
      <c r="FSZ40" s="0"/>
      <c r="FTA40" s="0"/>
      <c r="FTB40" s="0"/>
      <c r="FTC40" s="0"/>
      <c r="FTD40" s="0"/>
      <c r="FTE40" s="0"/>
      <c r="FTF40" s="0"/>
      <c r="FTG40" s="0"/>
      <c r="FTH40" s="0"/>
      <c r="FTI40" s="0"/>
      <c r="FTJ40" s="0"/>
      <c r="FTK40" s="0"/>
      <c r="FTL40" s="0"/>
      <c r="FTM40" s="0"/>
      <c r="FTN40" s="0"/>
      <c r="FTO40" s="0"/>
      <c r="FTP40" s="0"/>
      <c r="FTQ40" s="0"/>
      <c r="FTR40" s="0"/>
      <c r="FTS40" s="0"/>
      <c r="FTT40" s="0"/>
      <c r="FTU40" s="0"/>
      <c r="FTV40" s="0"/>
      <c r="FTW40" s="0"/>
      <c r="FTX40" s="0"/>
      <c r="FTY40" s="0"/>
      <c r="FTZ40" s="0"/>
      <c r="FUA40" s="0"/>
      <c r="FUB40" s="0"/>
      <c r="FUC40" s="0"/>
      <c r="FUD40" s="0"/>
      <c r="FUE40" s="0"/>
      <c r="FUF40" s="0"/>
      <c r="FUG40" s="0"/>
      <c r="FUH40" s="0"/>
      <c r="FUI40" s="0"/>
      <c r="FUJ40" s="0"/>
      <c r="FUK40" s="0"/>
      <c r="FUL40" s="0"/>
      <c r="FUM40" s="0"/>
      <c r="FUN40" s="0"/>
      <c r="FUO40" s="0"/>
      <c r="FUP40" s="0"/>
      <c r="FUQ40" s="0"/>
      <c r="FUR40" s="0"/>
      <c r="FUS40" s="0"/>
      <c r="FUT40" s="0"/>
      <c r="FUU40" s="0"/>
      <c r="FUV40" s="0"/>
      <c r="FUW40" s="0"/>
      <c r="FUX40" s="0"/>
      <c r="FUY40" s="0"/>
      <c r="FUZ40" s="0"/>
      <c r="FVA40" s="0"/>
      <c r="FVB40" s="0"/>
      <c r="FVC40" s="0"/>
      <c r="FVD40" s="0"/>
      <c r="FVE40" s="0"/>
      <c r="FVF40" s="0"/>
      <c r="FVG40" s="0"/>
      <c r="FVH40" s="0"/>
      <c r="FVI40" s="0"/>
      <c r="FVJ40" s="0"/>
      <c r="FVK40" s="0"/>
      <c r="FVL40" s="0"/>
      <c r="FVM40" s="0"/>
      <c r="FVN40" s="0"/>
      <c r="FVO40" s="0"/>
      <c r="FVP40" s="0"/>
      <c r="FVQ40" s="0"/>
      <c r="FVR40" s="0"/>
      <c r="FVS40" s="0"/>
      <c r="FVT40" s="0"/>
      <c r="FVU40" s="0"/>
      <c r="FVV40" s="0"/>
      <c r="FVW40" s="0"/>
      <c r="FVX40" s="0"/>
      <c r="FVY40" s="0"/>
      <c r="FVZ40" s="0"/>
      <c r="FWA40" s="0"/>
      <c r="FWB40" s="0"/>
      <c r="FWC40" s="0"/>
      <c r="FWD40" s="0"/>
      <c r="FWE40" s="0"/>
      <c r="FWF40" s="0"/>
      <c r="FWG40" s="0"/>
      <c r="FWH40" s="0"/>
      <c r="FWI40" s="0"/>
      <c r="FWJ40" s="0"/>
      <c r="FWK40" s="0"/>
      <c r="FWL40" s="0"/>
      <c r="FWM40" s="0"/>
      <c r="FWN40" s="0"/>
      <c r="FWO40" s="0"/>
      <c r="FWP40" s="0"/>
      <c r="FWQ40" s="0"/>
      <c r="FWR40" s="0"/>
      <c r="FWS40" s="0"/>
      <c r="FWT40" s="0"/>
      <c r="FWU40" s="0"/>
      <c r="FWV40" s="0"/>
      <c r="FWW40" s="0"/>
      <c r="FWX40" s="0"/>
      <c r="FWY40" s="0"/>
      <c r="FWZ40" s="0"/>
      <c r="FXA40" s="0"/>
      <c r="FXB40" s="0"/>
      <c r="FXC40" s="0"/>
      <c r="FXD40" s="0"/>
      <c r="FXE40" s="0"/>
      <c r="FXF40" s="0"/>
      <c r="FXG40" s="0"/>
      <c r="FXH40" s="0"/>
      <c r="FXI40" s="0"/>
      <c r="FXJ40" s="0"/>
      <c r="FXK40" s="0"/>
      <c r="FXL40" s="0"/>
      <c r="FXM40" s="0"/>
      <c r="FXN40" s="0"/>
      <c r="FXO40" s="0"/>
      <c r="FXP40" s="0"/>
      <c r="FXQ40" s="0"/>
      <c r="FXR40" s="0"/>
      <c r="FXS40" s="0"/>
      <c r="FXT40" s="0"/>
      <c r="FXU40" s="0"/>
      <c r="FXV40" s="0"/>
      <c r="FXW40" s="0"/>
      <c r="FXX40" s="0"/>
      <c r="FXY40" s="0"/>
      <c r="FXZ40" s="0"/>
      <c r="FYA40" s="0"/>
      <c r="FYB40" s="0"/>
      <c r="FYC40" s="0"/>
      <c r="FYD40" s="0"/>
      <c r="FYE40" s="0"/>
      <c r="FYF40" s="0"/>
      <c r="FYG40" s="0"/>
      <c r="FYH40" s="0"/>
      <c r="FYI40" s="0"/>
      <c r="FYJ40" s="0"/>
      <c r="FYK40" s="0"/>
      <c r="FYL40" s="0"/>
      <c r="FYM40" s="0"/>
      <c r="FYN40" s="0"/>
      <c r="FYO40" s="0"/>
      <c r="FYP40" s="0"/>
      <c r="FYQ40" s="0"/>
      <c r="FYR40" s="0"/>
      <c r="FYS40" s="0"/>
      <c r="FYT40" s="0"/>
      <c r="FYU40" s="0"/>
      <c r="FYV40" s="0"/>
      <c r="FYW40" s="0"/>
      <c r="FYX40" s="0"/>
      <c r="FYY40" s="0"/>
      <c r="FYZ40" s="0"/>
      <c r="FZA40" s="0"/>
      <c r="FZB40" s="0"/>
      <c r="FZC40" s="0"/>
      <c r="FZD40" s="0"/>
      <c r="FZE40" s="0"/>
      <c r="FZF40" s="0"/>
      <c r="FZG40" s="0"/>
      <c r="FZH40" s="0"/>
      <c r="FZI40" s="0"/>
      <c r="FZJ40" s="0"/>
      <c r="FZK40" s="0"/>
      <c r="FZL40" s="0"/>
      <c r="FZM40" s="0"/>
      <c r="FZN40" s="0"/>
      <c r="FZO40" s="0"/>
      <c r="FZP40" s="0"/>
      <c r="FZQ40" s="0"/>
      <c r="FZR40" s="0"/>
      <c r="FZS40" s="0"/>
      <c r="FZT40" s="0"/>
      <c r="FZU40" s="0"/>
      <c r="FZV40" s="0"/>
      <c r="FZW40" s="0"/>
      <c r="FZX40" s="0"/>
      <c r="FZY40" s="0"/>
      <c r="FZZ40" s="0"/>
      <c r="GAA40" s="0"/>
      <c r="GAB40" s="0"/>
      <c r="GAC40" s="0"/>
      <c r="GAD40" s="0"/>
      <c r="GAE40" s="0"/>
      <c r="GAF40" s="0"/>
      <c r="GAG40" s="0"/>
      <c r="GAH40" s="0"/>
      <c r="GAI40" s="0"/>
      <c r="GAJ40" s="0"/>
      <c r="GAK40" s="0"/>
      <c r="GAL40" s="0"/>
      <c r="GAM40" s="0"/>
      <c r="GAN40" s="0"/>
      <c r="GAO40" s="0"/>
      <c r="GAP40" s="0"/>
      <c r="GAQ40" s="0"/>
      <c r="GAR40" s="0"/>
      <c r="GAS40" s="0"/>
      <c r="GAT40" s="0"/>
      <c r="GAU40" s="0"/>
      <c r="GAV40" s="0"/>
      <c r="GAW40" s="0"/>
      <c r="GAX40" s="0"/>
      <c r="GAY40" s="0"/>
      <c r="GAZ40" s="0"/>
      <c r="GBA40" s="0"/>
      <c r="GBB40" s="0"/>
      <c r="GBC40" s="0"/>
      <c r="GBD40" s="0"/>
      <c r="GBE40" s="0"/>
      <c r="GBF40" s="0"/>
      <c r="GBG40" s="0"/>
      <c r="GBH40" s="0"/>
      <c r="GBI40" s="0"/>
      <c r="GBJ40" s="0"/>
      <c r="GBK40" s="0"/>
      <c r="GBL40" s="0"/>
      <c r="GBM40" s="0"/>
      <c r="GBN40" s="0"/>
      <c r="GBO40" s="0"/>
      <c r="GBP40" s="0"/>
      <c r="GBQ40" s="0"/>
      <c r="GBR40" s="0"/>
      <c r="GBS40" s="0"/>
      <c r="GBT40" s="0"/>
      <c r="GBU40" s="0"/>
      <c r="GBV40" s="0"/>
      <c r="GBW40" s="0"/>
      <c r="GBX40" s="0"/>
      <c r="GBY40" s="0"/>
      <c r="GBZ40" s="0"/>
      <c r="GCA40" s="0"/>
      <c r="GCB40" s="0"/>
      <c r="GCC40" s="0"/>
      <c r="GCD40" s="0"/>
      <c r="GCE40" s="0"/>
      <c r="GCF40" s="0"/>
      <c r="GCG40" s="0"/>
      <c r="GCH40" s="0"/>
      <c r="GCI40" s="0"/>
      <c r="GCJ40" s="0"/>
      <c r="GCK40" s="0"/>
      <c r="GCL40" s="0"/>
      <c r="GCM40" s="0"/>
      <c r="GCN40" s="0"/>
      <c r="GCO40" s="0"/>
      <c r="GCP40" s="0"/>
      <c r="GCQ40" s="0"/>
      <c r="GCR40" s="0"/>
      <c r="GCS40" s="0"/>
      <c r="GCT40" s="0"/>
      <c r="GCU40" s="0"/>
      <c r="GCV40" s="0"/>
      <c r="GCW40" s="0"/>
      <c r="GCX40" s="0"/>
      <c r="GCY40" s="0"/>
      <c r="GCZ40" s="0"/>
      <c r="GDA40" s="0"/>
      <c r="GDB40" s="0"/>
      <c r="GDC40" s="0"/>
      <c r="GDD40" s="0"/>
      <c r="GDE40" s="0"/>
      <c r="GDF40" s="0"/>
      <c r="GDG40" s="0"/>
      <c r="GDH40" s="0"/>
      <c r="GDI40" s="0"/>
      <c r="GDJ40" s="0"/>
      <c r="GDK40" s="0"/>
      <c r="GDL40" s="0"/>
      <c r="GDM40" s="0"/>
      <c r="GDN40" s="0"/>
      <c r="GDO40" s="0"/>
      <c r="GDP40" s="0"/>
      <c r="GDQ40" s="0"/>
      <c r="GDR40" s="0"/>
      <c r="GDS40" s="0"/>
      <c r="GDT40" s="0"/>
      <c r="GDU40" s="0"/>
      <c r="GDV40" s="0"/>
      <c r="GDW40" s="0"/>
      <c r="GDX40" s="0"/>
      <c r="GDY40" s="0"/>
      <c r="GDZ40" s="0"/>
      <c r="GEA40" s="0"/>
      <c r="GEB40" s="0"/>
      <c r="GEC40" s="0"/>
      <c r="GED40" s="0"/>
      <c r="GEE40" s="0"/>
      <c r="GEF40" s="0"/>
      <c r="GEG40" s="0"/>
      <c r="GEH40" s="0"/>
      <c r="GEI40" s="0"/>
      <c r="GEJ40" s="0"/>
      <c r="GEK40" s="0"/>
      <c r="GEL40" s="0"/>
      <c r="GEM40" s="0"/>
      <c r="GEN40" s="0"/>
      <c r="GEO40" s="0"/>
      <c r="GEP40" s="0"/>
      <c r="GEQ40" s="0"/>
      <c r="GER40" s="0"/>
      <c r="GES40" s="0"/>
      <c r="GET40" s="0"/>
      <c r="GEU40" s="0"/>
      <c r="GEV40" s="0"/>
      <c r="GEW40" s="0"/>
      <c r="GEX40" s="0"/>
      <c r="GEY40" s="0"/>
      <c r="GEZ40" s="0"/>
      <c r="GFA40" s="0"/>
      <c r="GFB40" s="0"/>
      <c r="GFC40" s="0"/>
      <c r="GFD40" s="0"/>
      <c r="GFE40" s="0"/>
      <c r="GFF40" s="0"/>
      <c r="GFG40" s="0"/>
      <c r="GFH40" s="0"/>
      <c r="GFI40" s="0"/>
      <c r="GFJ40" s="0"/>
      <c r="GFK40" s="0"/>
      <c r="GFL40" s="0"/>
      <c r="GFM40" s="0"/>
      <c r="GFN40" s="0"/>
      <c r="GFO40" s="0"/>
      <c r="GFP40" s="0"/>
      <c r="GFQ40" s="0"/>
      <c r="GFR40" s="0"/>
      <c r="GFS40" s="0"/>
      <c r="GFT40" s="0"/>
      <c r="GFU40" s="0"/>
      <c r="GFV40" s="0"/>
      <c r="GFW40" s="0"/>
      <c r="GFX40" s="0"/>
      <c r="GFY40" s="0"/>
      <c r="GFZ40" s="0"/>
      <c r="GGA40" s="0"/>
      <c r="GGB40" s="0"/>
      <c r="GGC40" s="0"/>
      <c r="GGD40" s="0"/>
      <c r="GGE40" s="0"/>
      <c r="GGF40" s="0"/>
      <c r="GGG40" s="0"/>
      <c r="GGH40" s="0"/>
      <c r="GGI40" s="0"/>
      <c r="GGJ40" s="0"/>
      <c r="GGK40" s="0"/>
      <c r="GGL40" s="0"/>
      <c r="GGM40" s="0"/>
      <c r="GGN40" s="0"/>
      <c r="GGO40" s="0"/>
      <c r="GGP40" s="0"/>
      <c r="GGQ40" s="0"/>
      <c r="GGR40" s="0"/>
      <c r="GGS40" s="0"/>
      <c r="GGT40" s="0"/>
      <c r="GGU40" s="0"/>
      <c r="GGV40" s="0"/>
      <c r="GGW40" s="0"/>
      <c r="GGX40" s="0"/>
      <c r="GGY40" s="0"/>
      <c r="GGZ40" s="0"/>
      <c r="GHA40" s="0"/>
      <c r="GHB40" s="0"/>
      <c r="GHC40" s="0"/>
      <c r="GHD40" s="0"/>
      <c r="GHE40" s="0"/>
      <c r="GHF40" s="0"/>
      <c r="GHG40" s="0"/>
      <c r="GHH40" s="0"/>
      <c r="GHI40" s="0"/>
      <c r="GHJ40" s="0"/>
      <c r="GHK40" s="0"/>
      <c r="GHL40" s="0"/>
      <c r="GHM40" s="0"/>
      <c r="GHN40" s="0"/>
      <c r="GHO40" s="0"/>
      <c r="GHP40" s="0"/>
      <c r="GHQ40" s="0"/>
      <c r="GHR40" s="0"/>
      <c r="GHS40" s="0"/>
      <c r="GHT40" s="0"/>
      <c r="GHU40" s="0"/>
      <c r="GHV40" s="0"/>
      <c r="GHW40" s="0"/>
      <c r="GHX40" s="0"/>
      <c r="GHY40" s="0"/>
      <c r="GHZ40" s="0"/>
      <c r="GIA40" s="0"/>
      <c r="GIB40" s="0"/>
      <c r="GIC40" s="0"/>
      <c r="GID40" s="0"/>
      <c r="GIE40" s="0"/>
      <c r="GIF40" s="0"/>
      <c r="GIG40" s="0"/>
      <c r="GIH40" s="0"/>
      <c r="GII40" s="0"/>
      <c r="GIJ40" s="0"/>
      <c r="GIK40" s="0"/>
      <c r="GIL40" s="0"/>
      <c r="GIM40" s="0"/>
      <c r="GIN40" s="0"/>
      <c r="GIO40" s="0"/>
      <c r="GIP40" s="0"/>
      <c r="GIQ40" s="0"/>
      <c r="GIR40" s="0"/>
      <c r="GIS40" s="0"/>
      <c r="GIT40" s="0"/>
      <c r="GIU40" s="0"/>
      <c r="GIV40" s="0"/>
      <c r="GIW40" s="0"/>
      <c r="GIX40" s="0"/>
      <c r="GIY40" s="0"/>
      <c r="GIZ40" s="0"/>
      <c r="GJA40" s="0"/>
      <c r="GJB40" s="0"/>
      <c r="GJC40" s="0"/>
      <c r="GJD40" s="0"/>
      <c r="GJE40" s="0"/>
      <c r="GJF40" s="0"/>
      <c r="GJG40" s="0"/>
      <c r="GJH40" s="0"/>
      <c r="GJI40" s="0"/>
      <c r="GJJ40" s="0"/>
      <c r="GJK40" s="0"/>
      <c r="GJL40" s="0"/>
      <c r="GJM40" s="0"/>
      <c r="GJN40" s="0"/>
      <c r="GJO40" s="0"/>
      <c r="GJP40" s="0"/>
      <c r="GJQ40" s="0"/>
      <c r="GJR40" s="0"/>
      <c r="GJS40" s="0"/>
      <c r="GJT40" s="0"/>
      <c r="GJU40" s="0"/>
      <c r="GJV40" s="0"/>
      <c r="GJW40" s="0"/>
      <c r="GJX40" s="0"/>
      <c r="GJY40" s="0"/>
      <c r="GJZ40" s="0"/>
      <c r="GKA40" s="0"/>
      <c r="GKB40" s="0"/>
      <c r="GKC40" s="0"/>
      <c r="GKD40" s="0"/>
      <c r="GKE40" s="0"/>
      <c r="GKF40" s="0"/>
      <c r="GKG40" s="0"/>
      <c r="GKH40" s="0"/>
      <c r="GKI40" s="0"/>
      <c r="GKJ40" s="0"/>
      <c r="GKK40" s="0"/>
      <c r="GKL40" s="0"/>
      <c r="GKM40" s="0"/>
      <c r="GKN40" s="0"/>
      <c r="GKO40" s="0"/>
      <c r="GKP40" s="0"/>
      <c r="GKQ40" s="0"/>
      <c r="GKR40" s="0"/>
      <c r="GKS40" s="0"/>
      <c r="GKT40" s="0"/>
      <c r="GKU40" s="0"/>
      <c r="GKV40" s="0"/>
      <c r="GKW40" s="0"/>
      <c r="GKX40" s="0"/>
      <c r="GKY40" s="0"/>
      <c r="GKZ40" s="0"/>
      <c r="GLA40" s="0"/>
      <c r="GLB40" s="0"/>
      <c r="GLC40" s="0"/>
      <c r="GLD40" s="0"/>
      <c r="GLE40" s="0"/>
      <c r="GLF40" s="0"/>
      <c r="GLG40" s="0"/>
      <c r="GLH40" s="0"/>
      <c r="GLI40" s="0"/>
      <c r="GLJ40" s="0"/>
      <c r="GLK40" s="0"/>
      <c r="GLL40" s="0"/>
      <c r="GLM40" s="0"/>
      <c r="GLN40" s="0"/>
      <c r="GLO40" s="0"/>
      <c r="GLP40" s="0"/>
      <c r="GLQ40" s="0"/>
      <c r="GLR40" s="0"/>
      <c r="GLS40" s="0"/>
      <c r="GLT40" s="0"/>
      <c r="GLU40" s="0"/>
      <c r="GLV40" s="0"/>
      <c r="GLW40" s="0"/>
      <c r="GLX40" s="0"/>
      <c r="GLY40" s="0"/>
      <c r="GLZ40" s="0"/>
      <c r="GMA40" s="0"/>
      <c r="GMB40" s="0"/>
      <c r="GMC40" s="0"/>
      <c r="GMD40" s="0"/>
      <c r="GME40" s="0"/>
      <c r="GMF40" s="0"/>
      <c r="GMG40" s="0"/>
      <c r="GMH40" s="0"/>
      <c r="GMI40" s="0"/>
      <c r="GMJ40" s="0"/>
      <c r="GMK40" s="0"/>
      <c r="GML40" s="0"/>
      <c r="GMM40" s="0"/>
      <c r="GMN40" s="0"/>
      <c r="GMO40" s="0"/>
      <c r="GMP40" s="0"/>
      <c r="GMQ40" s="0"/>
      <c r="GMR40" s="0"/>
      <c r="GMS40" s="0"/>
      <c r="GMT40" s="0"/>
      <c r="GMU40" s="0"/>
      <c r="GMV40" s="0"/>
      <c r="GMW40" s="0"/>
      <c r="GMX40" s="0"/>
      <c r="GMY40" s="0"/>
      <c r="GMZ40" s="0"/>
      <c r="GNA40" s="0"/>
      <c r="GNB40" s="0"/>
      <c r="GNC40" s="0"/>
      <c r="GND40" s="0"/>
      <c r="GNE40" s="0"/>
      <c r="GNF40" s="0"/>
      <c r="GNG40" s="0"/>
      <c r="GNH40" s="0"/>
      <c r="GNI40" s="0"/>
      <c r="GNJ40" s="0"/>
      <c r="GNK40" s="0"/>
      <c r="GNL40" s="0"/>
      <c r="GNM40" s="0"/>
      <c r="GNN40" s="0"/>
      <c r="GNO40" s="0"/>
      <c r="GNP40" s="0"/>
      <c r="GNQ40" s="0"/>
      <c r="GNR40" s="0"/>
      <c r="GNS40" s="0"/>
      <c r="GNT40" s="0"/>
      <c r="GNU40" s="0"/>
      <c r="GNV40" s="0"/>
      <c r="GNW40" s="0"/>
      <c r="GNX40" s="0"/>
      <c r="GNY40" s="0"/>
      <c r="GNZ40" s="0"/>
      <c r="GOA40" s="0"/>
      <c r="GOB40" s="0"/>
      <c r="GOC40" s="0"/>
      <c r="GOD40" s="0"/>
      <c r="GOE40" s="0"/>
      <c r="GOF40" s="0"/>
      <c r="GOG40" s="0"/>
      <c r="GOH40" s="0"/>
      <c r="GOI40" s="0"/>
      <c r="GOJ40" s="0"/>
      <c r="GOK40" s="0"/>
      <c r="GOL40" s="0"/>
      <c r="GOM40" s="0"/>
      <c r="GON40" s="0"/>
      <c r="GOO40" s="0"/>
      <c r="GOP40" s="0"/>
      <c r="GOQ40" s="0"/>
      <c r="GOR40" s="0"/>
      <c r="GOS40" s="0"/>
      <c r="GOT40" s="0"/>
      <c r="GOU40" s="0"/>
      <c r="GOV40" s="0"/>
      <c r="GOW40" s="0"/>
      <c r="GOX40" s="0"/>
      <c r="GOY40" s="0"/>
      <c r="GOZ40" s="0"/>
      <c r="GPA40" s="0"/>
      <c r="GPB40" s="0"/>
      <c r="GPC40" s="0"/>
      <c r="GPD40" s="0"/>
      <c r="GPE40" s="0"/>
      <c r="GPF40" s="0"/>
      <c r="GPG40" s="0"/>
      <c r="GPH40" s="0"/>
      <c r="GPI40" s="0"/>
      <c r="GPJ40" s="0"/>
      <c r="GPK40" s="0"/>
      <c r="GPL40" s="0"/>
      <c r="GPM40" s="0"/>
      <c r="GPN40" s="0"/>
      <c r="GPO40" s="0"/>
      <c r="GPP40" s="0"/>
      <c r="GPQ40" s="0"/>
      <c r="GPR40" s="0"/>
      <c r="GPS40" s="0"/>
      <c r="GPT40" s="0"/>
      <c r="GPU40" s="0"/>
      <c r="GPV40" s="0"/>
      <c r="GPW40" s="0"/>
      <c r="GPX40" s="0"/>
      <c r="GPY40" s="0"/>
      <c r="GPZ40" s="0"/>
      <c r="GQA40" s="0"/>
      <c r="GQB40" s="0"/>
      <c r="GQC40" s="0"/>
      <c r="GQD40" s="0"/>
      <c r="GQE40" s="0"/>
      <c r="GQF40" s="0"/>
      <c r="GQG40" s="0"/>
      <c r="GQH40" s="0"/>
      <c r="GQI40" s="0"/>
      <c r="GQJ40" s="0"/>
      <c r="GQK40" s="0"/>
      <c r="GQL40" s="0"/>
      <c r="GQM40" s="0"/>
      <c r="GQN40" s="0"/>
      <c r="GQO40" s="0"/>
      <c r="GQP40" s="0"/>
      <c r="GQQ40" s="0"/>
      <c r="GQR40" s="0"/>
      <c r="GQS40" s="0"/>
      <c r="GQT40" s="0"/>
      <c r="GQU40" s="0"/>
      <c r="GQV40" s="0"/>
      <c r="GQW40" s="0"/>
      <c r="GQX40" s="0"/>
      <c r="GQY40" s="0"/>
      <c r="GQZ40" s="0"/>
      <c r="GRA40" s="0"/>
      <c r="GRB40" s="0"/>
      <c r="GRC40" s="0"/>
      <c r="GRD40" s="0"/>
      <c r="GRE40" s="0"/>
      <c r="GRF40" s="0"/>
      <c r="GRG40" s="0"/>
      <c r="GRH40" s="0"/>
      <c r="GRI40" s="0"/>
      <c r="GRJ40" s="0"/>
      <c r="GRK40" s="0"/>
      <c r="GRL40" s="0"/>
      <c r="GRM40" s="0"/>
      <c r="GRN40" s="0"/>
      <c r="GRO40" s="0"/>
      <c r="GRP40" s="0"/>
      <c r="GRQ40" s="0"/>
      <c r="GRR40" s="0"/>
      <c r="GRS40" s="0"/>
      <c r="GRT40" s="0"/>
      <c r="GRU40" s="0"/>
      <c r="GRV40" s="0"/>
      <c r="GRW40" s="0"/>
      <c r="GRX40" s="0"/>
      <c r="GRY40" s="0"/>
      <c r="GRZ40" s="0"/>
      <c r="GSA40" s="0"/>
      <c r="GSB40" s="0"/>
      <c r="GSC40" s="0"/>
      <c r="GSD40" s="0"/>
      <c r="GSE40" s="0"/>
      <c r="GSF40" s="0"/>
      <c r="GSG40" s="0"/>
      <c r="GSH40" s="0"/>
      <c r="GSI40" s="0"/>
      <c r="GSJ40" s="0"/>
      <c r="GSK40" s="0"/>
      <c r="GSL40" s="0"/>
      <c r="GSM40" s="0"/>
      <c r="GSN40" s="0"/>
      <c r="GSO40" s="0"/>
      <c r="GSP40" s="0"/>
      <c r="GSQ40" s="0"/>
      <c r="GSR40" s="0"/>
      <c r="GSS40" s="0"/>
      <c r="GST40" s="0"/>
      <c r="GSU40" s="0"/>
      <c r="GSV40" s="0"/>
      <c r="GSW40" s="0"/>
      <c r="GSX40" s="0"/>
      <c r="GSY40" s="0"/>
      <c r="GSZ40" s="0"/>
      <c r="GTA40" s="0"/>
      <c r="GTB40" s="0"/>
      <c r="GTC40" s="0"/>
      <c r="GTD40" s="0"/>
      <c r="GTE40" s="0"/>
      <c r="GTF40" s="0"/>
      <c r="GTG40" s="0"/>
      <c r="GTH40" s="0"/>
      <c r="GTI40" s="0"/>
      <c r="GTJ40" s="0"/>
      <c r="GTK40" s="0"/>
      <c r="GTL40" s="0"/>
      <c r="GTM40" s="0"/>
      <c r="GTN40" s="0"/>
      <c r="GTO40" s="0"/>
      <c r="GTP40" s="0"/>
      <c r="GTQ40" s="0"/>
      <c r="GTR40" s="0"/>
      <c r="GTS40" s="0"/>
      <c r="GTT40" s="0"/>
      <c r="GTU40" s="0"/>
      <c r="GTV40" s="0"/>
      <c r="GTW40" s="0"/>
      <c r="GTX40" s="0"/>
      <c r="GTY40" s="0"/>
      <c r="GTZ40" s="0"/>
      <c r="GUA40" s="0"/>
      <c r="GUB40" s="0"/>
      <c r="GUC40" s="0"/>
      <c r="GUD40" s="0"/>
      <c r="GUE40" s="0"/>
      <c r="GUF40" s="0"/>
      <c r="GUG40" s="0"/>
      <c r="GUH40" s="0"/>
      <c r="GUI40" s="0"/>
      <c r="GUJ40" s="0"/>
      <c r="GUK40" s="0"/>
      <c r="GUL40" s="0"/>
      <c r="GUM40" s="0"/>
      <c r="GUN40" s="0"/>
      <c r="GUO40" s="0"/>
      <c r="GUP40" s="0"/>
      <c r="GUQ40" s="0"/>
      <c r="GUR40" s="0"/>
      <c r="GUS40" s="0"/>
      <c r="GUT40" s="0"/>
      <c r="GUU40" s="0"/>
      <c r="GUV40" s="0"/>
      <c r="GUW40" s="0"/>
      <c r="GUX40" s="0"/>
      <c r="GUY40" s="0"/>
      <c r="GUZ40" s="0"/>
      <c r="GVA40" s="0"/>
      <c r="GVB40" s="0"/>
      <c r="GVC40" s="0"/>
      <c r="GVD40" s="0"/>
      <c r="GVE40" s="0"/>
      <c r="GVF40" s="0"/>
      <c r="GVG40" s="0"/>
      <c r="GVH40" s="0"/>
      <c r="GVI40" s="0"/>
      <c r="GVJ40" s="0"/>
      <c r="GVK40" s="0"/>
      <c r="GVL40" s="0"/>
      <c r="GVM40" s="0"/>
      <c r="GVN40" s="0"/>
      <c r="GVO40" s="0"/>
      <c r="GVP40" s="0"/>
      <c r="GVQ40" s="0"/>
      <c r="GVR40" s="0"/>
      <c r="GVS40" s="0"/>
      <c r="GVT40" s="0"/>
      <c r="GVU40" s="0"/>
      <c r="GVV40" s="0"/>
      <c r="GVW40" s="0"/>
      <c r="GVX40" s="0"/>
      <c r="GVY40" s="0"/>
      <c r="GVZ40" s="0"/>
      <c r="GWA40" s="0"/>
      <c r="GWB40" s="0"/>
      <c r="GWC40" s="0"/>
      <c r="GWD40" s="0"/>
      <c r="GWE40" s="0"/>
      <c r="GWF40" s="0"/>
      <c r="GWG40" s="0"/>
      <c r="GWH40" s="0"/>
      <c r="GWI40" s="0"/>
      <c r="GWJ40" s="0"/>
      <c r="GWK40" s="0"/>
      <c r="GWL40" s="0"/>
      <c r="GWM40" s="0"/>
      <c r="GWN40" s="0"/>
      <c r="GWO40" s="0"/>
      <c r="GWP40" s="0"/>
      <c r="GWQ40" s="0"/>
      <c r="GWR40" s="0"/>
      <c r="GWS40" s="0"/>
      <c r="GWT40" s="0"/>
      <c r="GWU40" s="0"/>
      <c r="GWV40" s="0"/>
      <c r="GWW40" s="0"/>
      <c r="GWX40" s="0"/>
      <c r="GWY40" s="0"/>
      <c r="GWZ40" s="0"/>
      <c r="GXA40" s="0"/>
      <c r="GXB40" s="0"/>
      <c r="GXC40" s="0"/>
      <c r="GXD40" s="0"/>
      <c r="GXE40" s="0"/>
      <c r="GXF40" s="0"/>
      <c r="GXG40" s="0"/>
      <c r="GXH40" s="0"/>
      <c r="GXI40" s="0"/>
      <c r="GXJ40" s="0"/>
      <c r="GXK40" s="0"/>
      <c r="GXL40" s="0"/>
      <c r="GXM40" s="0"/>
      <c r="GXN40" s="0"/>
      <c r="GXO40" s="0"/>
      <c r="GXP40" s="0"/>
      <c r="GXQ40" s="0"/>
      <c r="GXR40" s="0"/>
      <c r="GXS40" s="0"/>
      <c r="GXT40" s="0"/>
      <c r="GXU40" s="0"/>
      <c r="GXV40" s="0"/>
      <c r="GXW40" s="0"/>
      <c r="GXX40" s="0"/>
      <c r="GXY40" s="0"/>
      <c r="GXZ40" s="0"/>
      <c r="GYA40" s="0"/>
      <c r="GYB40" s="0"/>
      <c r="GYC40" s="0"/>
      <c r="GYD40" s="0"/>
      <c r="GYE40" s="0"/>
      <c r="GYF40" s="0"/>
      <c r="GYG40" s="0"/>
      <c r="GYH40" s="0"/>
      <c r="GYI40" s="0"/>
      <c r="GYJ40" s="0"/>
      <c r="GYK40" s="0"/>
      <c r="GYL40" s="0"/>
      <c r="GYM40" s="0"/>
      <c r="GYN40" s="0"/>
      <c r="GYO40" s="0"/>
      <c r="GYP40" s="0"/>
      <c r="GYQ40" s="0"/>
      <c r="GYR40" s="0"/>
      <c r="GYS40" s="0"/>
      <c r="GYT40" s="0"/>
      <c r="GYU40" s="0"/>
      <c r="GYV40" s="0"/>
      <c r="GYW40" s="0"/>
      <c r="GYX40" s="0"/>
      <c r="GYY40" s="0"/>
      <c r="GYZ40" s="0"/>
      <c r="GZA40" s="0"/>
      <c r="GZB40" s="0"/>
      <c r="GZC40" s="0"/>
      <c r="GZD40" s="0"/>
      <c r="GZE40" s="0"/>
      <c r="GZF40" s="0"/>
      <c r="GZG40" s="0"/>
      <c r="GZH40" s="0"/>
      <c r="GZI40" s="0"/>
      <c r="GZJ40" s="0"/>
      <c r="GZK40" s="0"/>
      <c r="GZL40" s="0"/>
      <c r="GZM40" s="0"/>
      <c r="GZN40" s="0"/>
      <c r="GZO40" s="0"/>
      <c r="GZP40" s="0"/>
      <c r="GZQ40" s="0"/>
      <c r="GZR40" s="0"/>
      <c r="GZS40" s="0"/>
      <c r="GZT40" s="0"/>
      <c r="GZU40" s="0"/>
      <c r="GZV40" s="0"/>
      <c r="GZW40" s="0"/>
      <c r="GZX40" s="0"/>
      <c r="GZY40" s="0"/>
      <c r="GZZ40" s="0"/>
      <c r="HAA40" s="0"/>
      <c r="HAB40" s="0"/>
      <c r="HAC40" s="0"/>
      <c r="HAD40" s="0"/>
      <c r="HAE40" s="0"/>
      <c r="HAF40" s="0"/>
      <c r="HAG40" s="0"/>
      <c r="HAH40" s="0"/>
      <c r="HAI40" s="0"/>
      <c r="HAJ40" s="0"/>
      <c r="HAK40" s="0"/>
      <c r="HAL40" s="0"/>
      <c r="HAM40" s="0"/>
      <c r="HAN40" s="0"/>
      <c r="HAO40" s="0"/>
      <c r="HAP40" s="0"/>
      <c r="HAQ40" s="0"/>
      <c r="HAR40" s="0"/>
      <c r="HAS40" s="0"/>
      <c r="HAT40" s="0"/>
      <c r="HAU40" s="0"/>
      <c r="HAV40" s="0"/>
      <c r="HAW40" s="0"/>
      <c r="HAX40" s="0"/>
      <c r="HAY40" s="0"/>
      <c r="HAZ40" s="0"/>
      <c r="HBA40" s="0"/>
      <c r="HBB40" s="0"/>
      <c r="HBC40" s="0"/>
      <c r="HBD40" s="0"/>
      <c r="HBE40" s="0"/>
      <c r="HBF40" s="0"/>
      <c r="HBG40" s="0"/>
      <c r="HBH40" s="0"/>
      <c r="HBI40" s="0"/>
      <c r="HBJ40" s="0"/>
      <c r="HBK40" s="0"/>
      <c r="HBL40" s="0"/>
      <c r="HBM40" s="0"/>
      <c r="HBN40" s="0"/>
      <c r="HBO40" s="0"/>
      <c r="HBP40" s="0"/>
      <c r="HBQ40" s="0"/>
      <c r="HBR40" s="0"/>
      <c r="HBS40" s="0"/>
      <c r="HBT40" s="0"/>
      <c r="HBU40" s="0"/>
      <c r="HBV40" s="0"/>
      <c r="HBW40" s="0"/>
      <c r="HBX40" s="0"/>
      <c r="HBY40" s="0"/>
      <c r="HBZ40" s="0"/>
      <c r="HCA40" s="0"/>
      <c r="HCB40" s="0"/>
      <c r="HCC40" s="0"/>
      <c r="HCD40" s="0"/>
      <c r="HCE40" s="0"/>
      <c r="HCF40" s="0"/>
      <c r="HCG40" s="0"/>
      <c r="HCH40" s="0"/>
      <c r="HCI40" s="0"/>
      <c r="HCJ40" s="0"/>
      <c r="HCK40" s="0"/>
      <c r="HCL40" s="0"/>
      <c r="HCM40" s="0"/>
      <c r="HCN40" s="0"/>
      <c r="HCO40" s="0"/>
      <c r="HCP40" s="0"/>
      <c r="HCQ40" s="0"/>
      <c r="HCR40" s="0"/>
      <c r="HCS40" s="0"/>
      <c r="HCT40" s="0"/>
      <c r="HCU40" s="0"/>
      <c r="HCV40" s="0"/>
      <c r="HCW40" s="0"/>
      <c r="HCX40" s="0"/>
      <c r="HCY40" s="0"/>
      <c r="HCZ40" s="0"/>
      <c r="HDA40" s="0"/>
      <c r="HDB40" s="0"/>
      <c r="HDC40" s="0"/>
      <c r="HDD40" s="0"/>
      <c r="HDE40" s="0"/>
      <c r="HDF40" s="0"/>
      <c r="HDG40" s="0"/>
      <c r="HDH40" s="0"/>
      <c r="HDI40" s="0"/>
      <c r="HDJ40" s="0"/>
      <c r="HDK40" s="0"/>
      <c r="HDL40" s="0"/>
      <c r="HDM40" s="0"/>
      <c r="HDN40" s="0"/>
      <c r="HDO40" s="0"/>
      <c r="HDP40" s="0"/>
      <c r="HDQ40" s="0"/>
      <c r="HDR40" s="0"/>
      <c r="HDS40" s="0"/>
      <c r="HDT40" s="0"/>
      <c r="HDU40" s="0"/>
      <c r="HDV40" s="0"/>
      <c r="HDW40" s="0"/>
      <c r="HDX40" s="0"/>
      <c r="HDY40" s="0"/>
      <c r="HDZ40" s="0"/>
      <c r="HEA40" s="0"/>
      <c r="HEB40" s="0"/>
      <c r="HEC40" s="0"/>
      <c r="HED40" s="0"/>
      <c r="HEE40" s="0"/>
      <c r="HEF40" s="0"/>
      <c r="HEG40" s="0"/>
      <c r="HEH40" s="0"/>
      <c r="HEI40" s="0"/>
      <c r="HEJ40" s="0"/>
      <c r="HEK40" s="0"/>
      <c r="HEL40" s="0"/>
      <c r="HEM40" s="0"/>
      <c r="HEN40" s="0"/>
      <c r="HEO40" s="0"/>
      <c r="HEP40" s="0"/>
      <c r="HEQ40" s="0"/>
      <c r="HER40" s="0"/>
      <c r="HES40" s="0"/>
      <c r="HET40" s="0"/>
      <c r="HEU40" s="0"/>
      <c r="HEV40" s="0"/>
      <c r="HEW40" s="0"/>
      <c r="HEX40" s="0"/>
      <c r="HEY40" s="0"/>
      <c r="HEZ40" s="0"/>
      <c r="HFA40" s="0"/>
      <c r="HFB40" s="0"/>
      <c r="HFC40" s="0"/>
      <c r="HFD40" s="0"/>
      <c r="HFE40" s="0"/>
      <c r="HFF40" s="0"/>
      <c r="HFG40" s="0"/>
      <c r="HFH40" s="0"/>
      <c r="HFI40" s="0"/>
      <c r="HFJ40" s="0"/>
      <c r="HFK40" s="0"/>
      <c r="HFL40" s="0"/>
      <c r="HFM40" s="0"/>
      <c r="HFN40" s="0"/>
      <c r="HFO40" s="0"/>
      <c r="HFP40" s="0"/>
      <c r="HFQ40" s="0"/>
      <c r="HFR40" s="0"/>
      <c r="HFS40" s="0"/>
      <c r="HFT40" s="0"/>
      <c r="HFU40" s="0"/>
      <c r="HFV40" s="0"/>
      <c r="HFW40" s="0"/>
      <c r="HFX40" s="0"/>
      <c r="HFY40" s="0"/>
      <c r="HFZ40" s="0"/>
      <c r="HGA40" s="0"/>
      <c r="HGB40" s="0"/>
      <c r="HGC40" s="0"/>
      <c r="HGD40" s="0"/>
      <c r="HGE40" s="0"/>
      <c r="HGF40" s="0"/>
      <c r="HGG40" s="0"/>
      <c r="HGH40" s="0"/>
      <c r="HGI40" s="0"/>
      <c r="HGJ40" s="0"/>
      <c r="HGK40" s="0"/>
      <c r="HGL40" s="0"/>
      <c r="HGM40" s="0"/>
      <c r="HGN40" s="0"/>
      <c r="HGO40" s="0"/>
      <c r="HGP40" s="0"/>
      <c r="HGQ40" s="0"/>
      <c r="HGR40" s="0"/>
      <c r="HGS40" s="0"/>
      <c r="HGT40" s="0"/>
      <c r="HGU40" s="0"/>
      <c r="HGV40" s="0"/>
      <c r="HGW40" s="0"/>
      <c r="HGX40" s="0"/>
      <c r="HGY40" s="0"/>
      <c r="HGZ40" s="0"/>
      <c r="HHA40" s="0"/>
      <c r="HHB40" s="0"/>
      <c r="HHC40" s="0"/>
      <c r="HHD40" s="0"/>
      <c r="HHE40" s="0"/>
      <c r="HHF40" s="0"/>
      <c r="HHG40" s="0"/>
      <c r="HHH40" s="0"/>
      <c r="HHI40" s="0"/>
      <c r="HHJ40" s="0"/>
      <c r="HHK40" s="0"/>
      <c r="HHL40" s="0"/>
      <c r="HHM40" s="0"/>
      <c r="HHN40" s="0"/>
      <c r="HHO40" s="0"/>
      <c r="HHP40" s="0"/>
      <c r="HHQ40" s="0"/>
      <c r="HHR40" s="0"/>
      <c r="HHS40" s="0"/>
      <c r="HHT40" s="0"/>
      <c r="HHU40" s="0"/>
      <c r="HHV40" s="0"/>
      <c r="HHW40" s="0"/>
      <c r="HHX40" s="0"/>
      <c r="HHY40" s="0"/>
      <c r="HHZ40" s="0"/>
      <c r="HIA40" s="0"/>
      <c r="HIB40" s="0"/>
      <c r="HIC40" s="0"/>
      <c r="HID40" s="0"/>
      <c r="HIE40" s="0"/>
      <c r="HIF40" s="0"/>
      <c r="HIG40" s="0"/>
      <c r="HIH40" s="0"/>
      <c r="HII40" s="0"/>
      <c r="HIJ40" s="0"/>
      <c r="HIK40" s="0"/>
      <c r="HIL40" s="0"/>
      <c r="HIM40" s="0"/>
      <c r="HIN40" s="0"/>
      <c r="HIO40" s="0"/>
      <c r="HIP40" s="0"/>
      <c r="HIQ40" s="0"/>
      <c r="HIR40" s="0"/>
      <c r="HIS40" s="0"/>
      <c r="HIT40" s="0"/>
      <c r="HIU40" s="0"/>
      <c r="HIV40" s="0"/>
      <c r="HIW40" s="0"/>
      <c r="HIX40" s="0"/>
      <c r="HIY40" s="0"/>
      <c r="HIZ40" s="0"/>
      <c r="HJA40" s="0"/>
      <c r="HJB40" s="0"/>
      <c r="HJC40" s="0"/>
      <c r="HJD40" s="0"/>
      <c r="HJE40" s="0"/>
      <c r="HJF40" s="0"/>
      <c r="HJG40" s="0"/>
      <c r="HJH40" s="0"/>
      <c r="HJI40" s="0"/>
      <c r="HJJ40" s="0"/>
      <c r="HJK40" s="0"/>
      <c r="HJL40" s="0"/>
      <c r="HJM40" s="0"/>
      <c r="HJN40" s="0"/>
      <c r="HJO40" s="0"/>
      <c r="HJP40" s="0"/>
      <c r="HJQ40" s="0"/>
      <c r="HJR40" s="0"/>
      <c r="HJS40" s="0"/>
      <c r="HJT40" s="0"/>
      <c r="HJU40" s="0"/>
      <c r="HJV40" s="0"/>
      <c r="HJW40" s="0"/>
      <c r="HJX40" s="0"/>
      <c r="HJY40" s="0"/>
      <c r="HJZ40" s="0"/>
      <c r="HKA40" s="0"/>
      <c r="HKB40" s="0"/>
      <c r="HKC40" s="0"/>
      <c r="HKD40" s="0"/>
      <c r="HKE40" s="0"/>
      <c r="HKF40" s="0"/>
      <c r="HKG40" s="0"/>
      <c r="HKH40" s="0"/>
      <c r="HKI40" s="0"/>
      <c r="HKJ40" s="0"/>
      <c r="HKK40" s="0"/>
      <c r="HKL40" s="0"/>
      <c r="HKM40" s="0"/>
      <c r="HKN40" s="0"/>
      <c r="HKO40" s="0"/>
      <c r="HKP40" s="0"/>
      <c r="HKQ40" s="0"/>
      <c r="HKR40" s="0"/>
      <c r="HKS40" s="0"/>
      <c r="HKT40" s="0"/>
      <c r="HKU40" s="0"/>
      <c r="HKV40" s="0"/>
      <c r="HKW40" s="0"/>
      <c r="HKX40" s="0"/>
      <c r="HKY40" s="0"/>
      <c r="HKZ40" s="0"/>
      <c r="HLA40" s="0"/>
      <c r="HLB40" s="0"/>
      <c r="HLC40" s="0"/>
      <c r="HLD40" s="0"/>
      <c r="HLE40" s="0"/>
      <c r="HLF40" s="0"/>
      <c r="HLG40" s="0"/>
      <c r="HLH40" s="0"/>
      <c r="HLI40" s="0"/>
      <c r="HLJ40" s="0"/>
      <c r="HLK40" s="0"/>
      <c r="HLL40" s="0"/>
      <c r="HLM40" s="0"/>
      <c r="HLN40" s="0"/>
      <c r="HLO40" s="0"/>
      <c r="HLP40" s="0"/>
      <c r="HLQ40" s="0"/>
      <c r="HLR40" s="0"/>
      <c r="HLS40" s="0"/>
      <c r="HLT40" s="0"/>
      <c r="HLU40" s="0"/>
      <c r="HLV40" s="0"/>
      <c r="HLW40" s="0"/>
      <c r="HLX40" s="0"/>
      <c r="HLY40" s="0"/>
      <c r="HLZ40" s="0"/>
      <c r="HMA40" s="0"/>
      <c r="HMB40" s="0"/>
      <c r="HMC40" s="0"/>
      <c r="HMD40" s="0"/>
      <c r="HME40" s="0"/>
      <c r="HMF40" s="0"/>
      <c r="HMG40" s="0"/>
      <c r="HMH40" s="0"/>
      <c r="HMI40" s="0"/>
      <c r="HMJ40" s="0"/>
      <c r="HMK40" s="0"/>
      <c r="HML40" s="0"/>
      <c r="HMM40" s="0"/>
      <c r="HMN40" s="0"/>
      <c r="HMO40" s="0"/>
      <c r="HMP40" s="0"/>
      <c r="HMQ40" s="0"/>
      <c r="HMR40" s="0"/>
      <c r="HMS40" s="0"/>
      <c r="HMT40" s="0"/>
      <c r="HMU40" s="0"/>
      <c r="HMV40" s="0"/>
      <c r="HMW40" s="0"/>
      <c r="HMX40" s="0"/>
      <c r="HMY40" s="0"/>
      <c r="HMZ40" s="0"/>
      <c r="HNA40" s="0"/>
      <c r="HNB40" s="0"/>
      <c r="HNC40" s="0"/>
      <c r="HND40" s="0"/>
      <c r="HNE40" s="0"/>
      <c r="HNF40" s="0"/>
      <c r="HNG40" s="0"/>
      <c r="HNH40" s="0"/>
      <c r="HNI40" s="0"/>
      <c r="HNJ40" s="0"/>
      <c r="HNK40" s="0"/>
      <c r="HNL40" s="0"/>
      <c r="HNM40" s="0"/>
      <c r="HNN40" s="0"/>
      <c r="HNO40" s="0"/>
      <c r="HNP40" s="0"/>
      <c r="HNQ40" s="0"/>
      <c r="HNR40" s="0"/>
      <c r="HNS40" s="0"/>
      <c r="HNT40" s="0"/>
      <c r="HNU40" s="0"/>
      <c r="HNV40" s="0"/>
      <c r="HNW40" s="0"/>
      <c r="HNX40" s="0"/>
      <c r="HNY40" s="0"/>
      <c r="HNZ40" s="0"/>
      <c r="HOA40" s="0"/>
      <c r="HOB40" s="0"/>
      <c r="HOC40" s="0"/>
      <c r="HOD40" s="0"/>
      <c r="HOE40" s="0"/>
      <c r="HOF40" s="0"/>
      <c r="HOG40" s="0"/>
      <c r="HOH40" s="0"/>
      <c r="HOI40" s="0"/>
      <c r="HOJ40" s="0"/>
      <c r="HOK40" s="0"/>
      <c r="HOL40" s="0"/>
      <c r="HOM40" s="0"/>
      <c r="HON40" s="0"/>
      <c r="HOO40" s="0"/>
      <c r="HOP40" s="0"/>
      <c r="HOQ40" s="0"/>
      <c r="HOR40" s="0"/>
      <c r="HOS40" s="0"/>
      <c r="HOT40" s="0"/>
      <c r="HOU40" s="0"/>
      <c r="HOV40" s="0"/>
      <c r="HOW40" s="0"/>
      <c r="HOX40" s="0"/>
      <c r="HOY40" s="0"/>
      <c r="HOZ40" s="0"/>
      <c r="HPA40" s="0"/>
      <c r="HPB40" s="0"/>
      <c r="HPC40" s="0"/>
      <c r="HPD40" s="0"/>
      <c r="HPE40" s="0"/>
      <c r="HPF40" s="0"/>
      <c r="HPG40" s="0"/>
      <c r="HPH40" s="0"/>
      <c r="HPI40" s="0"/>
      <c r="HPJ40" s="0"/>
      <c r="HPK40" s="0"/>
      <c r="HPL40" s="0"/>
      <c r="HPM40" s="0"/>
      <c r="HPN40" s="0"/>
      <c r="HPO40" s="0"/>
      <c r="HPP40" s="0"/>
      <c r="HPQ40" s="0"/>
      <c r="HPR40" s="0"/>
      <c r="HPS40" s="0"/>
      <c r="HPT40" s="0"/>
      <c r="HPU40" s="0"/>
      <c r="HPV40" s="0"/>
      <c r="HPW40" s="0"/>
      <c r="HPX40" s="0"/>
      <c r="HPY40" s="0"/>
      <c r="HPZ40" s="0"/>
      <c r="HQA40" s="0"/>
      <c r="HQB40" s="0"/>
      <c r="HQC40" s="0"/>
      <c r="HQD40" s="0"/>
      <c r="HQE40" s="0"/>
      <c r="HQF40" s="0"/>
      <c r="HQG40" s="0"/>
      <c r="HQH40" s="0"/>
      <c r="HQI40" s="0"/>
      <c r="HQJ40" s="0"/>
      <c r="HQK40" s="0"/>
      <c r="HQL40" s="0"/>
      <c r="HQM40" s="0"/>
      <c r="HQN40" s="0"/>
      <c r="HQO40" s="0"/>
      <c r="HQP40" s="0"/>
      <c r="HQQ40" s="0"/>
      <c r="HQR40" s="0"/>
      <c r="HQS40" s="0"/>
      <c r="HQT40" s="0"/>
      <c r="HQU40" s="0"/>
      <c r="HQV40" s="0"/>
      <c r="HQW40" s="0"/>
      <c r="HQX40" s="0"/>
      <c r="HQY40" s="0"/>
      <c r="HQZ40" s="0"/>
      <c r="HRA40" s="0"/>
      <c r="HRB40" s="0"/>
      <c r="HRC40" s="0"/>
      <c r="HRD40" s="0"/>
      <c r="HRE40" s="0"/>
      <c r="HRF40" s="0"/>
      <c r="HRG40" s="0"/>
      <c r="HRH40" s="0"/>
      <c r="HRI40" s="0"/>
      <c r="HRJ40" s="0"/>
      <c r="HRK40" s="0"/>
      <c r="HRL40" s="0"/>
      <c r="HRM40" s="0"/>
      <c r="HRN40" s="0"/>
      <c r="HRO40" s="0"/>
      <c r="HRP40" s="0"/>
      <c r="HRQ40" s="0"/>
      <c r="HRR40" s="0"/>
      <c r="HRS40" s="0"/>
      <c r="HRT40" s="0"/>
      <c r="HRU40" s="0"/>
      <c r="HRV40" s="0"/>
      <c r="HRW40" s="0"/>
      <c r="HRX40" s="0"/>
      <c r="HRY40" s="0"/>
      <c r="HRZ40" s="0"/>
      <c r="HSA40" s="0"/>
      <c r="HSB40" s="0"/>
      <c r="HSC40" s="0"/>
      <c r="HSD40" s="0"/>
      <c r="HSE40" s="0"/>
      <c r="HSF40" s="0"/>
      <c r="HSG40" s="0"/>
      <c r="HSH40" s="0"/>
      <c r="HSI40" s="0"/>
      <c r="HSJ40" s="0"/>
      <c r="HSK40" s="0"/>
      <c r="HSL40" s="0"/>
      <c r="HSM40" s="0"/>
      <c r="HSN40" s="0"/>
      <c r="HSO40" s="0"/>
      <c r="HSP40" s="0"/>
      <c r="HSQ40" s="0"/>
      <c r="HSR40" s="0"/>
      <c r="HSS40" s="0"/>
      <c r="HST40" s="0"/>
      <c r="HSU40" s="0"/>
      <c r="HSV40" s="0"/>
      <c r="HSW40" s="0"/>
      <c r="HSX40" s="0"/>
      <c r="HSY40" s="0"/>
      <c r="HSZ40" s="0"/>
      <c r="HTA40" s="0"/>
      <c r="HTB40" s="0"/>
      <c r="HTC40" s="0"/>
      <c r="HTD40" s="0"/>
      <c r="HTE40" s="0"/>
      <c r="HTF40" s="0"/>
      <c r="HTG40" s="0"/>
      <c r="HTH40" s="0"/>
      <c r="HTI40" s="0"/>
      <c r="HTJ40" s="0"/>
      <c r="HTK40" s="0"/>
      <c r="HTL40" s="0"/>
      <c r="HTM40" s="0"/>
      <c r="HTN40" s="0"/>
      <c r="HTO40" s="0"/>
      <c r="HTP40" s="0"/>
      <c r="HTQ40" s="0"/>
      <c r="HTR40" s="0"/>
      <c r="HTS40" s="0"/>
      <c r="HTT40" s="0"/>
      <c r="HTU40" s="0"/>
      <c r="HTV40" s="0"/>
      <c r="HTW40" s="0"/>
      <c r="HTX40" s="0"/>
      <c r="HTY40" s="0"/>
      <c r="HTZ40" s="0"/>
      <c r="HUA40" s="0"/>
      <c r="HUB40" s="0"/>
      <c r="HUC40" s="0"/>
      <c r="HUD40" s="0"/>
      <c r="HUE40" s="0"/>
      <c r="HUF40" s="0"/>
      <c r="HUG40" s="0"/>
      <c r="HUH40" s="0"/>
      <c r="HUI40" s="0"/>
      <c r="HUJ40" s="0"/>
      <c r="HUK40" s="0"/>
      <c r="HUL40" s="0"/>
      <c r="HUM40" s="0"/>
      <c r="HUN40" s="0"/>
      <c r="HUO40" s="0"/>
      <c r="HUP40" s="0"/>
      <c r="HUQ40" s="0"/>
      <c r="HUR40" s="0"/>
      <c r="HUS40" s="0"/>
      <c r="HUT40" s="0"/>
      <c r="HUU40" s="0"/>
      <c r="HUV40" s="0"/>
      <c r="HUW40" s="0"/>
      <c r="HUX40" s="0"/>
      <c r="HUY40" s="0"/>
      <c r="HUZ40" s="0"/>
      <c r="HVA40" s="0"/>
      <c r="HVB40" s="0"/>
      <c r="HVC40" s="0"/>
      <c r="HVD40" s="0"/>
      <c r="HVE40" s="0"/>
      <c r="HVF40" s="0"/>
      <c r="HVG40" s="0"/>
      <c r="HVH40" s="0"/>
      <c r="HVI40" s="0"/>
      <c r="HVJ40" s="0"/>
      <c r="HVK40" s="0"/>
      <c r="HVL40" s="0"/>
      <c r="HVM40" s="0"/>
      <c r="HVN40" s="0"/>
      <c r="HVO40" s="0"/>
      <c r="HVP40" s="0"/>
      <c r="HVQ40" s="0"/>
      <c r="HVR40" s="0"/>
      <c r="HVS40" s="0"/>
      <c r="HVT40" s="0"/>
      <c r="HVU40" s="0"/>
      <c r="HVV40" s="0"/>
      <c r="HVW40" s="0"/>
      <c r="HVX40" s="0"/>
      <c r="HVY40" s="0"/>
      <c r="HVZ40" s="0"/>
      <c r="HWA40" s="0"/>
      <c r="HWB40" s="0"/>
      <c r="HWC40" s="0"/>
      <c r="HWD40" s="0"/>
      <c r="HWE40" s="0"/>
      <c r="HWF40" s="0"/>
      <c r="HWG40" s="0"/>
      <c r="HWH40" s="0"/>
      <c r="HWI40" s="0"/>
      <c r="HWJ40" s="0"/>
      <c r="HWK40" s="0"/>
      <c r="HWL40" s="0"/>
      <c r="HWM40" s="0"/>
      <c r="HWN40" s="0"/>
      <c r="HWO40" s="0"/>
      <c r="HWP40" s="0"/>
      <c r="HWQ40" s="0"/>
      <c r="HWR40" s="0"/>
      <c r="HWS40" s="0"/>
      <c r="HWT40" s="0"/>
      <c r="HWU40" s="0"/>
      <c r="HWV40" s="0"/>
      <c r="HWW40" s="0"/>
      <c r="HWX40" s="0"/>
      <c r="HWY40" s="0"/>
      <c r="HWZ40" s="0"/>
      <c r="HXA40" s="0"/>
      <c r="HXB40" s="0"/>
      <c r="HXC40" s="0"/>
      <c r="HXD40" s="0"/>
      <c r="HXE40" s="0"/>
      <c r="HXF40" s="0"/>
      <c r="HXG40" s="0"/>
      <c r="HXH40" s="0"/>
      <c r="HXI40" s="0"/>
      <c r="HXJ40" s="0"/>
      <c r="HXK40" s="0"/>
      <c r="HXL40" s="0"/>
      <c r="HXM40" s="0"/>
      <c r="HXN40" s="0"/>
      <c r="HXO40" s="0"/>
      <c r="HXP40" s="0"/>
      <c r="HXQ40" s="0"/>
      <c r="HXR40" s="0"/>
      <c r="HXS40" s="0"/>
      <c r="HXT40" s="0"/>
      <c r="HXU40" s="0"/>
      <c r="HXV40" s="0"/>
      <c r="HXW40" s="0"/>
      <c r="HXX40" s="0"/>
      <c r="HXY40" s="0"/>
      <c r="HXZ40" s="0"/>
      <c r="HYA40" s="0"/>
      <c r="HYB40" s="0"/>
      <c r="HYC40" s="0"/>
      <c r="HYD40" s="0"/>
      <c r="HYE40" s="0"/>
      <c r="HYF40" s="0"/>
      <c r="HYG40" s="0"/>
      <c r="HYH40" s="0"/>
      <c r="HYI40" s="0"/>
      <c r="HYJ40" s="0"/>
      <c r="HYK40" s="0"/>
      <c r="HYL40" s="0"/>
      <c r="HYM40" s="0"/>
      <c r="HYN40" s="0"/>
      <c r="HYO40" s="0"/>
      <c r="HYP40" s="0"/>
      <c r="HYQ40" s="0"/>
      <c r="HYR40" s="0"/>
      <c r="HYS40" s="0"/>
      <c r="HYT40" s="0"/>
      <c r="HYU40" s="0"/>
      <c r="HYV40" s="0"/>
      <c r="HYW40" s="0"/>
      <c r="HYX40" s="0"/>
      <c r="HYY40" s="0"/>
      <c r="HYZ40" s="0"/>
      <c r="HZA40" s="0"/>
      <c r="HZB40" s="0"/>
      <c r="HZC40" s="0"/>
      <c r="HZD40" s="0"/>
      <c r="HZE40" s="0"/>
      <c r="HZF40" s="0"/>
      <c r="HZG40" s="0"/>
      <c r="HZH40" s="0"/>
      <c r="HZI40" s="0"/>
      <c r="HZJ40" s="0"/>
      <c r="HZK40" s="0"/>
      <c r="HZL40" s="0"/>
      <c r="HZM40" s="0"/>
      <c r="HZN40" s="0"/>
      <c r="HZO40" s="0"/>
      <c r="HZP40" s="0"/>
      <c r="HZQ40" s="0"/>
      <c r="HZR40" s="0"/>
      <c r="HZS40" s="0"/>
      <c r="HZT40" s="0"/>
      <c r="HZU40" s="0"/>
      <c r="HZV40" s="0"/>
      <c r="HZW40" s="0"/>
      <c r="HZX40" s="0"/>
      <c r="HZY40" s="0"/>
      <c r="HZZ40" s="0"/>
      <c r="IAA40" s="0"/>
      <c r="IAB40" s="0"/>
      <c r="IAC40" s="0"/>
      <c r="IAD40" s="0"/>
      <c r="IAE40" s="0"/>
      <c r="IAF40" s="0"/>
      <c r="IAG40" s="0"/>
      <c r="IAH40" s="0"/>
      <c r="IAI40" s="0"/>
      <c r="IAJ40" s="0"/>
      <c r="IAK40" s="0"/>
      <c r="IAL40" s="0"/>
      <c r="IAM40" s="0"/>
      <c r="IAN40" s="0"/>
      <c r="IAO40" s="0"/>
      <c r="IAP40" s="0"/>
      <c r="IAQ40" s="0"/>
      <c r="IAR40" s="0"/>
      <c r="IAS40" s="0"/>
      <c r="IAT40" s="0"/>
      <c r="IAU40" s="0"/>
      <c r="IAV40" s="0"/>
      <c r="IAW40" s="0"/>
      <c r="IAX40" s="0"/>
      <c r="IAY40" s="0"/>
      <c r="IAZ40" s="0"/>
      <c r="IBA40" s="0"/>
      <c r="IBB40" s="0"/>
      <c r="IBC40" s="0"/>
      <c r="IBD40" s="0"/>
      <c r="IBE40" s="0"/>
      <c r="IBF40" s="0"/>
      <c r="IBG40" s="0"/>
      <c r="IBH40" s="0"/>
      <c r="IBI40" s="0"/>
      <c r="IBJ40" s="0"/>
      <c r="IBK40" s="0"/>
      <c r="IBL40" s="0"/>
      <c r="IBM40" s="0"/>
      <c r="IBN40" s="0"/>
      <c r="IBO40" s="0"/>
      <c r="IBP40" s="0"/>
      <c r="IBQ40" s="0"/>
      <c r="IBR40" s="0"/>
      <c r="IBS40" s="0"/>
      <c r="IBT40" s="0"/>
      <c r="IBU40" s="0"/>
      <c r="IBV40" s="0"/>
      <c r="IBW40" s="0"/>
      <c r="IBX40" s="0"/>
      <c r="IBY40" s="0"/>
      <c r="IBZ40" s="0"/>
      <c r="ICA40" s="0"/>
      <c r="ICB40" s="0"/>
      <c r="ICC40" s="0"/>
      <c r="ICD40" s="0"/>
      <c r="ICE40" s="0"/>
      <c r="ICF40" s="0"/>
      <c r="ICG40" s="0"/>
      <c r="ICH40" s="0"/>
      <c r="ICI40" s="0"/>
      <c r="ICJ40" s="0"/>
      <c r="ICK40" s="0"/>
      <c r="ICL40" s="0"/>
      <c r="ICM40" s="0"/>
      <c r="ICN40" s="0"/>
      <c r="ICO40" s="0"/>
      <c r="ICP40" s="0"/>
      <c r="ICQ40" s="0"/>
      <c r="ICR40" s="0"/>
      <c r="ICS40" s="0"/>
      <c r="ICT40" s="0"/>
      <c r="ICU40" s="0"/>
      <c r="ICV40" s="0"/>
      <c r="ICW40" s="0"/>
      <c r="ICX40" s="0"/>
      <c r="ICY40" s="0"/>
      <c r="ICZ40" s="0"/>
      <c r="IDA40" s="0"/>
      <c r="IDB40" s="0"/>
      <c r="IDC40" s="0"/>
      <c r="IDD40" s="0"/>
      <c r="IDE40" s="0"/>
      <c r="IDF40" s="0"/>
      <c r="IDG40" s="0"/>
      <c r="IDH40" s="0"/>
      <c r="IDI40" s="0"/>
      <c r="IDJ40" s="0"/>
      <c r="IDK40" s="0"/>
      <c r="IDL40" s="0"/>
      <c r="IDM40" s="0"/>
      <c r="IDN40" s="0"/>
      <c r="IDO40" s="0"/>
      <c r="IDP40" s="0"/>
      <c r="IDQ40" s="0"/>
      <c r="IDR40" s="0"/>
      <c r="IDS40" s="0"/>
      <c r="IDT40" s="0"/>
      <c r="IDU40" s="0"/>
      <c r="IDV40" s="0"/>
      <c r="IDW40" s="0"/>
      <c r="IDX40" s="0"/>
      <c r="IDY40" s="0"/>
      <c r="IDZ40" s="0"/>
      <c r="IEA40" s="0"/>
      <c r="IEB40" s="0"/>
      <c r="IEC40" s="0"/>
      <c r="IED40" s="0"/>
      <c r="IEE40" s="0"/>
      <c r="IEF40" s="0"/>
      <c r="IEG40" s="0"/>
      <c r="IEH40" s="0"/>
      <c r="IEI40" s="0"/>
      <c r="IEJ40" s="0"/>
      <c r="IEK40" s="0"/>
      <c r="IEL40" s="0"/>
      <c r="IEM40" s="0"/>
      <c r="IEN40" s="0"/>
      <c r="IEO40" s="0"/>
      <c r="IEP40" s="0"/>
      <c r="IEQ40" s="0"/>
      <c r="IER40" s="0"/>
      <c r="IES40" s="0"/>
      <c r="IET40" s="0"/>
      <c r="IEU40" s="0"/>
      <c r="IEV40" s="0"/>
      <c r="IEW40" s="0"/>
      <c r="IEX40" s="0"/>
      <c r="IEY40" s="0"/>
      <c r="IEZ40" s="0"/>
      <c r="IFA40" s="0"/>
      <c r="IFB40" s="0"/>
      <c r="IFC40" s="0"/>
      <c r="IFD40" s="0"/>
      <c r="IFE40" s="0"/>
      <c r="IFF40" s="0"/>
      <c r="IFG40" s="0"/>
      <c r="IFH40" s="0"/>
      <c r="IFI40" s="0"/>
      <c r="IFJ40" s="0"/>
      <c r="IFK40" s="0"/>
      <c r="IFL40" s="0"/>
      <c r="IFM40" s="0"/>
      <c r="IFN40" s="0"/>
      <c r="IFO40" s="0"/>
      <c r="IFP40" s="0"/>
      <c r="IFQ40" s="0"/>
      <c r="IFR40" s="0"/>
      <c r="IFS40" s="0"/>
      <c r="IFT40" s="0"/>
      <c r="IFU40" s="0"/>
      <c r="IFV40" s="0"/>
      <c r="IFW40" s="0"/>
      <c r="IFX40" s="0"/>
      <c r="IFY40" s="0"/>
      <c r="IFZ40" s="0"/>
      <c r="IGA40" s="0"/>
      <c r="IGB40" s="0"/>
      <c r="IGC40" s="0"/>
      <c r="IGD40" s="0"/>
      <c r="IGE40" s="0"/>
      <c r="IGF40" s="0"/>
      <c r="IGG40" s="0"/>
      <c r="IGH40" s="0"/>
      <c r="IGI40" s="0"/>
      <c r="IGJ40" s="0"/>
      <c r="IGK40" s="0"/>
      <c r="IGL40" s="0"/>
      <c r="IGM40" s="0"/>
      <c r="IGN40" s="0"/>
      <c r="IGO40" s="0"/>
      <c r="IGP40" s="0"/>
      <c r="IGQ40" s="0"/>
      <c r="IGR40" s="0"/>
      <c r="IGS40" s="0"/>
      <c r="IGT40" s="0"/>
      <c r="IGU40" s="0"/>
      <c r="IGV40" s="0"/>
      <c r="IGW40" s="0"/>
      <c r="IGX40" s="0"/>
      <c r="IGY40" s="0"/>
      <c r="IGZ40" s="0"/>
      <c r="IHA40" s="0"/>
      <c r="IHB40" s="0"/>
      <c r="IHC40" s="0"/>
      <c r="IHD40" s="0"/>
      <c r="IHE40" s="0"/>
      <c r="IHF40" s="0"/>
      <c r="IHG40" s="0"/>
      <c r="IHH40" s="0"/>
      <c r="IHI40" s="0"/>
      <c r="IHJ40" s="0"/>
      <c r="IHK40" s="0"/>
      <c r="IHL40" s="0"/>
      <c r="IHM40" s="0"/>
      <c r="IHN40" s="0"/>
      <c r="IHO40" s="0"/>
      <c r="IHP40" s="0"/>
      <c r="IHQ40" s="0"/>
      <c r="IHR40" s="0"/>
      <c r="IHS40" s="0"/>
      <c r="IHT40" s="0"/>
      <c r="IHU40" s="0"/>
      <c r="IHV40" s="0"/>
      <c r="IHW40" s="0"/>
      <c r="IHX40" s="0"/>
      <c r="IHY40" s="0"/>
      <c r="IHZ40" s="0"/>
      <c r="IIA40" s="0"/>
      <c r="IIB40" s="0"/>
      <c r="IIC40" s="0"/>
      <c r="IID40" s="0"/>
      <c r="IIE40" s="0"/>
      <c r="IIF40" s="0"/>
      <c r="IIG40" s="0"/>
      <c r="IIH40" s="0"/>
      <c r="III40" s="0"/>
      <c r="IIJ40" s="0"/>
      <c r="IIK40" s="0"/>
      <c r="IIL40" s="0"/>
      <c r="IIM40" s="0"/>
      <c r="IIN40" s="0"/>
      <c r="IIO40" s="0"/>
      <c r="IIP40" s="0"/>
      <c r="IIQ40" s="0"/>
      <c r="IIR40" s="0"/>
      <c r="IIS40" s="0"/>
      <c r="IIT40" s="0"/>
      <c r="IIU40" s="0"/>
      <c r="IIV40" s="0"/>
      <c r="IIW40" s="0"/>
      <c r="IIX40" s="0"/>
      <c r="IIY40" s="0"/>
      <c r="IIZ40" s="0"/>
      <c r="IJA40" s="0"/>
      <c r="IJB40" s="0"/>
      <c r="IJC40" s="0"/>
      <c r="IJD40" s="0"/>
      <c r="IJE40" s="0"/>
      <c r="IJF40" s="0"/>
      <c r="IJG40" s="0"/>
      <c r="IJH40" s="0"/>
      <c r="IJI40" s="0"/>
      <c r="IJJ40" s="0"/>
      <c r="IJK40" s="0"/>
      <c r="IJL40" s="0"/>
      <c r="IJM40" s="0"/>
      <c r="IJN40" s="0"/>
      <c r="IJO40" s="0"/>
      <c r="IJP40" s="0"/>
      <c r="IJQ40" s="0"/>
      <c r="IJR40" s="0"/>
      <c r="IJS40" s="0"/>
      <c r="IJT40" s="0"/>
      <c r="IJU40" s="0"/>
      <c r="IJV40" s="0"/>
      <c r="IJW40" s="0"/>
      <c r="IJX40" s="0"/>
      <c r="IJY40" s="0"/>
      <c r="IJZ40" s="0"/>
      <c r="IKA40" s="0"/>
      <c r="IKB40" s="0"/>
      <c r="IKC40" s="0"/>
      <c r="IKD40" s="0"/>
      <c r="IKE40" s="0"/>
      <c r="IKF40" s="0"/>
      <c r="IKG40" s="0"/>
      <c r="IKH40" s="0"/>
      <c r="IKI40" s="0"/>
      <c r="IKJ40" s="0"/>
      <c r="IKK40" s="0"/>
      <c r="IKL40" s="0"/>
      <c r="IKM40" s="0"/>
      <c r="IKN40" s="0"/>
      <c r="IKO40" s="0"/>
      <c r="IKP40" s="0"/>
      <c r="IKQ40" s="0"/>
      <c r="IKR40" s="0"/>
      <c r="IKS40" s="0"/>
      <c r="IKT40" s="0"/>
      <c r="IKU40" s="0"/>
      <c r="IKV40" s="0"/>
      <c r="IKW40" s="0"/>
      <c r="IKX40" s="0"/>
      <c r="IKY40" s="0"/>
      <c r="IKZ40" s="0"/>
      <c r="ILA40" s="0"/>
      <c r="ILB40" s="0"/>
      <c r="ILC40" s="0"/>
      <c r="ILD40" s="0"/>
      <c r="ILE40" s="0"/>
      <c r="ILF40" s="0"/>
      <c r="ILG40" s="0"/>
      <c r="ILH40" s="0"/>
      <c r="ILI40" s="0"/>
      <c r="ILJ40" s="0"/>
      <c r="ILK40" s="0"/>
      <c r="ILL40" s="0"/>
      <c r="ILM40" s="0"/>
      <c r="ILN40" s="0"/>
      <c r="ILO40" s="0"/>
      <c r="ILP40" s="0"/>
      <c r="ILQ40" s="0"/>
      <c r="ILR40" s="0"/>
      <c r="ILS40" s="0"/>
      <c r="ILT40" s="0"/>
      <c r="ILU40" s="0"/>
      <c r="ILV40" s="0"/>
      <c r="ILW40" s="0"/>
      <c r="ILX40" s="0"/>
      <c r="ILY40" s="0"/>
      <c r="ILZ40" s="0"/>
      <c r="IMA40" s="0"/>
      <c r="IMB40" s="0"/>
      <c r="IMC40" s="0"/>
      <c r="IMD40" s="0"/>
      <c r="IME40" s="0"/>
      <c r="IMF40" s="0"/>
      <c r="IMG40" s="0"/>
      <c r="IMH40" s="0"/>
      <c r="IMI40" s="0"/>
      <c r="IMJ40" s="0"/>
      <c r="IMK40" s="0"/>
      <c r="IML40" s="0"/>
      <c r="IMM40" s="0"/>
      <c r="IMN40" s="0"/>
      <c r="IMO40" s="0"/>
      <c r="IMP40" s="0"/>
      <c r="IMQ40" s="0"/>
      <c r="IMR40" s="0"/>
      <c r="IMS40" s="0"/>
      <c r="IMT40" s="0"/>
      <c r="IMU40" s="0"/>
      <c r="IMV40" s="0"/>
      <c r="IMW40" s="0"/>
      <c r="IMX40" s="0"/>
      <c r="IMY40" s="0"/>
      <c r="IMZ40" s="0"/>
      <c r="INA40" s="0"/>
      <c r="INB40" s="0"/>
      <c r="INC40" s="0"/>
      <c r="IND40" s="0"/>
      <c r="INE40" s="0"/>
      <c r="INF40" s="0"/>
      <c r="ING40" s="0"/>
      <c r="INH40" s="0"/>
      <c r="INI40" s="0"/>
      <c r="INJ40" s="0"/>
      <c r="INK40" s="0"/>
      <c r="INL40" s="0"/>
      <c r="INM40" s="0"/>
      <c r="INN40" s="0"/>
      <c r="INO40" s="0"/>
      <c r="INP40" s="0"/>
      <c r="INQ40" s="0"/>
      <c r="INR40" s="0"/>
      <c r="INS40" s="0"/>
      <c r="INT40" s="0"/>
      <c r="INU40" s="0"/>
      <c r="INV40" s="0"/>
      <c r="INW40" s="0"/>
      <c r="INX40" s="0"/>
      <c r="INY40" s="0"/>
      <c r="INZ40" s="0"/>
      <c r="IOA40" s="0"/>
      <c r="IOB40" s="0"/>
      <c r="IOC40" s="0"/>
      <c r="IOD40" s="0"/>
      <c r="IOE40" s="0"/>
      <c r="IOF40" s="0"/>
      <c r="IOG40" s="0"/>
      <c r="IOH40" s="0"/>
      <c r="IOI40" s="0"/>
      <c r="IOJ40" s="0"/>
      <c r="IOK40" s="0"/>
      <c r="IOL40" s="0"/>
      <c r="IOM40" s="0"/>
      <c r="ION40" s="0"/>
      <c r="IOO40" s="0"/>
      <c r="IOP40" s="0"/>
      <c r="IOQ40" s="0"/>
      <c r="IOR40" s="0"/>
      <c r="IOS40" s="0"/>
      <c r="IOT40" s="0"/>
      <c r="IOU40" s="0"/>
      <c r="IOV40" s="0"/>
      <c r="IOW40" s="0"/>
      <c r="IOX40" s="0"/>
      <c r="IOY40" s="0"/>
      <c r="IOZ40" s="0"/>
      <c r="IPA40" s="0"/>
      <c r="IPB40" s="0"/>
      <c r="IPC40" s="0"/>
      <c r="IPD40" s="0"/>
      <c r="IPE40" s="0"/>
      <c r="IPF40" s="0"/>
      <c r="IPG40" s="0"/>
      <c r="IPH40" s="0"/>
      <c r="IPI40" s="0"/>
      <c r="IPJ40" s="0"/>
      <c r="IPK40" s="0"/>
      <c r="IPL40" s="0"/>
      <c r="IPM40" s="0"/>
      <c r="IPN40" s="0"/>
      <c r="IPO40" s="0"/>
      <c r="IPP40" s="0"/>
      <c r="IPQ40" s="0"/>
      <c r="IPR40" s="0"/>
      <c r="IPS40" s="0"/>
      <c r="IPT40" s="0"/>
      <c r="IPU40" s="0"/>
      <c r="IPV40" s="0"/>
      <c r="IPW40" s="0"/>
      <c r="IPX40" s="0"/>
      <c r="IPY40" s="0"/>
      <c r="IPZ40" s="0"/>
      <c r="IQA40" s="0"/>
      <c r="IQB40" s="0"/>
      <c r="IQC40" s="0"/>
      <c r="IQD40" s="0"/>
      <c r="IQE40" s="0"/>
      <c r="IQF40" s="0"/>
      <c r="IQG40" s="0"/>
      <c r="IQH40" s="0"/>
      <c r="IQI40" s="0"/>
      <c r="IQJ40" s="0"/>
      <c r="IQK40" s="0"/>
      <c r="IQL40" s="0"/>
      <c r="IQM40" s="0"/>
      <c r="IQN40" s="0"/>
      <c r="IQO40" s="0"/>
      <c r="IQP40" s="0"/>
      <c r="IQQ40" s="0"/>
      <c r="IQR40" s="0"/>
      <c r="IQS40" s="0"/>
      <c r="IQT40" s="0"/>
      <c r="IQU40" s="0"/>
      <c r="IQV40" s="0"/>
      <c r="IQW40" s="0"/>
      <c r="IQX40" s="0"/>
      <c r="IQY40" s="0"/>
      <c r="IQZ40" s="0"/>
      <c r="IRA40" s="0"/>
      <c r="IRB40" s="0"/>
      <c r="IRC40" s="0"/>
      <c r="IRD40" s="0"/>
      <c r="IRE40" s="0"/>
      <c r="IRF40" s="0"/>
      <c r="IRG40" s="0"/>
      <c r="IRH40" s="0"/>
      <c r="IRI40" s="0"/>
      <c r="IRJ40" s="0"/>
      <c r="IRK40" s="0"/>
      <c r="IRL40" s="0"/>
      <c r="IRM40" s="0"/>
      <c r="IRN40" s="0"/>
      <c r="IRO40" s="0"/>
      <c r="IRP40" s="0"/>
      <c r="IRQ40" s="0"/>
      <c r="IRR40" s="0"/>
      <c r="IRS40" s="0"/>
      <c r="IRT40" s="0"/>
      <c r="IRU40" s="0"/>
      <c r="IRV40" s="0"/>
      <c r="IRW40" s="0"/>
      <c r="IRX40" s="0"/>
      <c r="IRY40" s="0"/>
      <c r="IRZ40" s="0"/>
      <c r="ISA40" s="0"/>
      <c r="ISB40" s="0"/>
      <c r="ISC40" s="0"/>
      <c r="ISD40" s="0"/>
      <c r="ISE40" s="0"/>
      <c r="ISF40" s="0"/>
      <c r="ISG40" s="0"/>
      <c r="ISH40" s="0"/>
      <c r="ISI40" s="0"/>
      <c r="ISJ40" s="0"/>
      <c r="ISK40" s="0"/>
      <c r="ISL40" s="0"/>
      <c r="ISM40" s="0"/>
      <c r="ISN40" s="0"/>
      <c r="ISO40" s="0"/>
      <c r="ISP40" s="0"/>
      <c r="ISQ40" s="0"/>
      <c r="ISR40" s="0"/>
      <c r="ISS40" s="0"/>
      <c r="IST40" s="0"/>
      <c r="ISU40" s="0"/>
      <c r="ISV40" s="0"/>
      <c r="ISW40" s="0"/>
      <c r="ISX40" s="0"/>
      <c r="ISY40" s="0"/>
      <c r="ISZ40" s="0"/>
      <c r="ITA40" s="0"/>
      <c r="ITB40" s="0"/>
      <c r="ITC40" s="0"/>
      <c r="ITD40" s="0"/>
      <c r="ITE40" s="0"/>
      <c r="ITF40" s="0"/>
      <c r="ITG40" s="0"/>
      <c r="ITH40" s="0"/>
      <c r="ITI40" s="0"/>
      <c r="ITJ40" s="0"/>
      <c r="ITK40" s="0"/>
      <c r="ITL40" s="0"/>
      <c r="ITM40" s="0"/>
      <c r="ITN40" s="0"/>
      <c r="ITO40" s="0"/>
      <c r="ITP40" s="0"/>
      <c r="ITQ40" s="0"/>
      <c r="ITR40" s="0"/>
      <c r="ITS40" s="0"/>
      <c r="ITT40" s="0"/>
      <c r="ITU40" s="0"/>
      <c r="ITV40" s="0"/>
      <c r="ITW40" s="0"/>
      <c r="ITX40" s="0"/>
      <c r="ITY40" s="0"/>
      <c r="ITZ40" s="0"/>
      <c r="IUA40" s="0"/>
      <c r="IUB40" s="0"/>
      <c r="IUC40" s="0"/>
      <c r="IUD40" s="0"/>
      <c r="IUE40" s="0"/>
      <c r="IUF40" s="0"/>
      <c r="IUG40" s="0"/>
      <c r="IUH40" s="0"/>
      <c r="IUI40" s="0"/>
      <c r="IUJ40" s="0"/>
      <c r="IUK40" s="0"/>
      <c r="IUL40" s="0"/>
      <c r="IUM40" s="0"/>
      <c r="IUN40" s="0"/>
      <c r="IUO40" s="0"/>
      <c r="IUP40" s="0"/>
      <c r="IUQ40" s="0"/>
      <c r="IUR40" s="0"/>
      <c r="IUS40" s="0"/>
      <c r="IUT40" s="0"/>
      <c r="IUU40" s="0"/>
      <c r="IUV40" s="0"/>
      <c r="IUW40" s="0"/>
      <c r="IUX40" s="0"/>
      <c r="IUY40" s="0"/>
      <c r="IUZ40" s="0"/>
      <c r="IVA40" s="0"/>
      <c r="IVB40" s="0"/>
      <c r="IVC40" s="0"/>
      <c r="IVD40" s="0"/>
      <c r="IVE40" s="0"/>
      <c r="IVF40" s="0"/>
      <c r="IVG40" s="0"/>
      <c r="IVH40" s="0"/>
      <c r="IVI40" s="0"/>
      <c r="IVJ40" s="0"/>
      <c r="IVK40" s="0"/>
      <c r="IVL40" s="0"/>
      <c r="IVM40" s="0"/>
      <c r="IVN40" s="0"/>
      <c r="IVO40" s="0"/>
      <c r="IVP40" s="0"/>
      <c r="IVQ40" s="0"/>
      <c r="IVR40" s="0"/>
      <c r="IVS40" s="0"/>
      <c r="IVT40" s="0"/>
      <c r="IVU40" s="0"/>
      <c r="IVV40" s="0"/>
      <c r="IVW40" s="0"/>
      <c r="IVX40" s="0"/>
      <c r="IVY40" s="0"/>
      <c r="IVZ40" s="0"/>
      <c r="IWA40" s="0"/>
      <c r="IWB40" s="0"/>
      <c r="IWC40" s="0"/>
      <c r="IWD40" s="0"/>
      <c r="IWE40" s="0"/>
      <c r="IWF40" s="0"/>
      <c r="IWG40" s="0"/>
      <c r="IWH40" s="0"/>
      <c r="IWI40" s="0"/>
      <c r="IWJ40" s="0"/>
      <c r="IWK40" s="0"/>
      <c r="IWL40" s="0"/>
      <c r="IWM40" s="0"/>
      <c r="IWN40" s="0"/>
      <c r="IWO40" s="0"/>
      <c r="IWP40" s="0"/>
      <c r="IWQ40" s="0"/>
      <c r="IWR40" s="0"/>
      <c r="IWS40" s="0"/>
      <c r="IWT40" s="0"/>
      <c r="IWU40" s="0"/>
      <c r="IWV40" s="0"/>
      <c r="IWW40" s="0"/>
      <c r="IWX40" s="0"/>
      <c r="IWY40" s="0"/>
      <c r="IWZ40" s="0"/>
      <c r="IXA40" s="0"/>
      <c r="IXB40" s="0"/>
      <c r="IXC40" s="0"/>
      <c r="IXD40" s="0"/>
      <c r="IXE40" s="0"/>
      <c r="IXF40" s="0"/>
      <c r="IXG40" s="0"/>
      <c r="IXH40" s="0"/>
      <c r="IXI40" s="0"/>
      <c r="IXJ40" s="0"/>
      <c r="IXK40" s="0"/>
      <c r="IXL40" s="0"/>
      <c r="IXM40" s="0"/>
      <c r="IXN40" s="0"/>
      <c r="IXO40" s="0"/>
      <c r="IXP40" s="0"/>
      <c r="IXQ40" s="0"/>
      <c r="IXR40" s="0"/>
      <c r="IXS40" s="0"/>
      <c r="IXT40" s="0"/>
      <c r="IXU40" s="0"/>
      <c r="IXV40" s="0"/>
      <c r="IXW40" s="0"/>
      <c r="IXX40" s="0"/>
      <c r="IXY40" s="0"/>
      <c r="IXZ40" s="0"/>
      <c r="IYA40" s="0"/>
      <c r="IYB40" s="0"/>
      <c r="IYC40" s="0"/>
      <c r="IYD40" s="0"/>
      <c r="IYE40" s="0"/>
      <c r="IYF40" s="0"/>
      <c r="IYG40" s="0"/>
      <c r="IYH40" s="0"/>
      <c r="IYI40" s="0"/>
      <c r="IYJ40" s="0"/>
      <c r="IYK40" s="0"/>
      <c r="IYL40" s="0"/>
      <c r="IYM40" s="0"/>
      <c r="IYN40" s="0"/>
      <c r="IYO40" s="0"/>
      <c r="IYP40" s="0"/>
      <c r="IYQ40" s="0"/>
      <c r="IYR40" s="0"/>
      <c r="IYS40" s="0"/>
      <c r="IYT40" s="0"/>
      <c r="IYU40" s="0"/>
      <c r="IYV40" s="0"/>
      <c r="IYW40" s="0"/>
      <c r="IYX40" s="0"/>
      <c r="IYY40" s="0"/>
      <c r="IYZ40" s="0"/>
      <c r="IZA40" s="0"/>
      <c r="IZB40" s="0"/>
      <c r="IZC40" s="0"/>
      <c r="IZD40" s="0"/>
      <c r="IZE40" s="0"/>
      <c r="IZF40" s="0"/>
      <c r="IZG40" s="0"/>
      <c r="IZH40" s="0"/>
      <c r="IZI40" s="0"/>
      <c r="IZJ40" s="0"/>
      <c r="IZK40" s="0"/>
      <c r="IZL40" s="0"/>
      <c r="IZM40" s="0"/>
      <c r="IZN40" s="0"/>
      <c r="IZO40" s="0"/>
      <c r="IZP40" s="0"/>
      <c r="IZQ40" s="0"/>
      <c r="IZR40" s="0"/>
      <c r="IZS40" s="0"/>
      <c r="IZT40" s="0"/>
      <c r="IZU40" s="0"/>
      <c r="IZV40" s="0"/>
      <c r="IZW40" s="0"/>
      <c r="IZX40" s="0"/>
      <c r="IZY40" s="0"/>
      <c r="IZZ40" s="0"/>
      <c r="JAA40" s="0"/>
      <c r="JAB40" s="0"/>
      <c r="JAC40" s="0"/>
      <c r="JAD40" s="0"/>
      <c r="JAE40" s="0"/>
      <c r="JAF40" s="0"/>
      <c r="JAG40" s="0"/>
      <c r="JAH40" s="0"/>
      <c r="JAI40" s="0"/>
      <c r="JAJ40" s="0"/>
      <c r="JAK40" s="0"/>
      <c r="JAL40" s="0"/>
      <c r="JAM40" s="0"/>
      <c r="JAN40" s="0"/>
      <c r="JAO40" s="0"/>
      <c r="JAP40" s="0"/>
      <c r="JAQ40" s="0"/>
      <c r="JAR40" s="0"/>
      <c r="JAS40" s="0"/>
      <c r="JAT40" s="0"/>
      <c r="JAU40" s="0"/>
      <c r="JAV40" s="0"/>
      <c r="JAW40" s="0"/>
      <c r="JAX40" s="0"/>
      <c r="JAY40" s="0"/>
      <c r="JAZ40" s="0"/>
      <c r="JBA40" s="0"/>
      <c r="JBB40" s="0"/>
      <c r="JBC40" s="0"/>
      <c r="JBD40" s="0"/>
      <c r="JBE40" s="0"/>
      <c r="JBF40" s="0"/>
      <c r="JBG40" s="0"/>
      <c r="JBH40" s="0"/>
      <c r="JBI40" s="0"/>
      <c r="JBJ40" s="0"/>
      <c r="JBK40" s="0"/>
      <c r="JBL40" s="0"/>
      <c r="JBM40" s="0"/>
      <c r="JBN40" s="0"/>
      <c r="JBO40" s="0"/>
      <c r="JBP40" s="0"/>
      <c r="JBQ40" s="0"/>
      <c r="JBR40" s="0"/>
      <c r="JBS40" s="0"/>
      <c r="JBT40" s="0"/>
      <c r="JBU40" s="0"/>
      <c r="JBV40" s="0"/>
      <c r="JBW40" s="0"/>
      <c r="JBX40" s="0"/>
      <c r="JBY40" s="0"/>
      <c r="JBZ40" s="0"/>
      <c r="JCA40" s="0"/>
      <c r="JCB40" s="0"/>
      <c r="JCC40" s="0"/>
      <c r="JCD40" s="0"/>
      <c r="JCE40" s="0"/>
      <c r="JCF40" s="0"/>
      <c r="JCG40" s="0"/>
      <c r="JCH40" s="0"/>
      <c r="JCI40" s="0"/>
      <c r="JCJ40" s="0"/>
      <c r="JCK40" s="0"/>
      <c r="JCL40" s="0"/>
      <c r="JCM40" s="0"/>
      <c r="JCN40" s="0"/>
      <c r="JCO40" s="0"/>
      <c r="JCP40" s="0"/>
      <c r="JCQ40" s="0"/>
      <c r="JCR40" s="0"/>
      <c r="JCS40" s="0"/>
      <c r="JCT40" s="0"/>
      <c r="JCU40" s="0"/>
      <c r="JCV40" s="0"/>
      <c r="JCW40" s="0"/>
      <c r="JCX40" s="0"/>
      <c r="JCY40" s="0"/>
      <c r="JCZ40" s="0"/>
      <c r="JDA40" s="0"/>
      <c r="JDB40" s="0"/>
      <c r="JDC40" s="0"/>
      <c r="JDD40" s="0"/>
      <c r="JDE40" s="0"/>
      <c r="JDF40" s="0"/>
      <c r="JDG40" s="0"/>
      <c r="JDH40" s="0"/>
      <c r="JDI40" s="0"/>
      <c r="JDJ40" s="0"/>
      <c r="JDK40" s="0"/>
      <c r="JDL40" s="0"/>
      <c r="JDM40" s="0"/>
      <c r="JDN40" s="0"/>
      <c r="JDO40" s="0"/>
      <c r="JDP40" s="0"/>
      <c r="JDQ40" s="0"/>
      <c r="JDR40" s="0"/>
      <c r="JDS40" s="0"/>
      <c r="JDT40" s="0"/>
      <c r="JDU40" s="0"/>
      <c r="JDV40" s="0"/>
      <c r="JDW40" s="0"/>
      <c r="JDX40" s="0"/>
      <c r="JDY40" s="0"/>
      <c r="JDZ40" s="0"/>
      <c r="JEA40" s="0"/>
      <c r="JEB40" s="0"/>
      <c r="JEC40" s="0"/>
      <c r="JED40" s="0"/>
      <c r="JEE40" s="0"/>
      <c r="JEF40" s="0"/>
      <c r="JEG40" s="0"/>
      <c r="JEH40" s="0"/>
      <c r="JEI40" s="0"/>
      <c r="JEJ40" s="0"/>
      <c r="JEK40" s="0"/>
      <c r="JEL40" s="0"/>
      <c r="JEM40" s="0"/>
      <c r="JEN40" s="0"/>
      <c r="JEO40" s="0"/>
      <c r="JEP40" s="0"/>
      <c r="JEQ40" s="0"/>
      <c r="JER40" s="0"/>
      <c r="JES40" s="0"/>
      <c r="JET40" s="0"/>
      <c r="JEU40" s="0"/>
      <c r="JEV40" s="0"/>
      <c r="JEW40" s="0"/>
      <c r="JEX40" s="0"/>
      <c r="JEY40" s="0"/>
      <c r="JEZ40" s="0"/>
      <c r="JFA40" s="0"/>
      <c r="JFB40" s="0"/>
      <c r="JFC40" s="0"/>
      <c r="JFD40" s="0"/>
      <c r="JFE40" s="0"/>
      <c r="JFF40" s="0"/>
      <c r="JFG40" s="0"/>
      <c r="JFH40" s="0"/>
      <c r="JFI40" s="0"/>
      <c r="JFJ40" s="0"/>
      <c r="JFK40" s="0"/>
      <c r="JFL40" s="0"/>
      <c r="JFM40" s="0"/>
      <c r="JFN40" s="0"/>
      <c r="JFO40" s="0"/>
      <c r="JFP40" s="0"/>
      <c r="JFQ40" s="0"/>
      <c r="JFR40" s="0"/>
      <c r="JFS40" s="0"/>
      <c r="JFT40" s="0"/>
      <c r="JFU40" s="0"/>
      <c r="JFV40" s="0"/>
      <c r="JFW40" s="0"/>
      <c r="JFX40" s="0"/>
      <c r="JFY40" s="0"/>
      <c r="JFZ40" s="0"/>
      <c r="JGA40" s="0"/>
      <c r="JGB40" s="0"/>
      <c r="JGC40" s="0"/>
      <c r="JGD40" s="0"/>
      <c r="JGE40" s="0"/>
      <c r="JGF40" s="0"/>
      <c r="JGG40" s="0"/>
      <c r="JGH40" s="0"/>
      <c r="JGI40" s="0"/>
      <c r="JGJ40" s="0"/>
      <c r="JGK40" s="0"/>
      <c r="JGL40" s="0"/>
      <c r="JGM40" s="0"/>
      <c r="JGN40" s="0"/>
      <c r="JGO40" s="0"/>
      <c r="JGP40" s="0"/>
      <c r="JGQ40" s="0"/>
      <c r="JGR40" s="0"/>
      <c r="JGS40" s="0"/>
      <c r="JGT40" s="0"/>
      <c r="JGU40" s="0"/>
      <c r="JGV40" s="0"/>
      <c r="JGW40" s="0"/>
      <c r="JGX40" s="0"/>
      <c r="JGY40" s="0"/>
      <c r="JGZ40" s="0"/>
      <c r="JHA40" s="0"/>
      <c r="JHB40" s="0"/>
      <c r="JHC40" s="0"/>
      <c r="JHD40" s="0"/>
      <c r="JHE40" s="0"/>
      <c r="JHF40" s="0"/>
      <c r="JHG40" s="0"/>
      <c r="JHH40" s="0"/>
      <c r="JHI40" s="0"/>
      <c r="JHJ40" s="0"/>
      <c r="JHK40" s="0"/>
      <c r="JHL40" s="0"/>
      <c r="JHM40" s="0"/>
      <c r="JHN40" s="0"/>
      <c r="JHO40" s="0"/>
      <c r="JHP40" s="0"/>
      <c r="JHQ40" s="0"/>
      <c r="JHR40" s="0"/>
      <c r="JHS40" s="0"/>
      <c r="JHT40" s="0"/>
      <c r="JHU40" s="0"/>
      <c r="JHV40" s="0"/>
      <c r="JHW40" s="0"/>
      <c r="JHX40" s="0"/>
      <c r="JHY40" s="0"/>
      <c r="JHZ40" s="0"/>
      <c r="JIA40" s="0"/>
      <c r="JIB40" s="0"/>
      <c r="JIC40" s="0"/>
      <c r="JID40" s="0"/>
      <c r="JIE40" s="0"/>
      <c r="JIF40" s="0"/>
      <c r="JIG40" s="0"/>
      <c r="JIH40" s="0"/>
      <c r="JII40" s="0"/>
      <c r="JIJ40" s="0"/>
      <c r="JIK40" s="0"/>
      <c r="JIL40" s="0"/>
      <c r="JIM40" s="0"/>
      <c r="JIN40" s="0"/>
      <c r="JIO40" s="0"/>
      <c r="JIP40" s="0"/>
      <c r="JIQ40" s="0"/>
      <c r="JIR40" s="0"/>
      <c r="JIS40" s="0"/>
      <c r="JIT40" s="0"/>
      <c r="JIU40" s="0"/>
      <c r="JIV40" s="0"/>
      <c r="JIW40" s="0"/>
      <c r="JIX40" s="0"/>
      <c r="JIY40" s="0"/>
      <c r="JIZ40" s="0"/>
      <c r="JJA40" s="0"/>
      <c r="JJB40" s="0"/>
      <c r="JJC40" s="0"/>
      <c r="JJD40" s="0"/>
      <c r="JJE40" s="0"/>
      <c r="JJF40" s="0"/>
      <c r="JJG40" s="0"/>
      <c r="JJH40" s="0"/>
      <c r="JJI40" s="0"/>
      <c r="JJJ40" s="0"/>
      <c r="JJK40" s="0"/>
      <c r="JJL40" s="0"/>
      <c r="JJM40" s="0"/>
      <c r="JJN40" s="0"/>
      <c r="JJO40" s="0"/>
      <c r="JJP40" s="0"/>
      <c r="JJQ40" s="0"/>
      <c r="JJR40" s="0"/>
      <c r="JJS40" s="0"/>
      <c r="JJT40" s="0"/>
      <c r="JJU40" s="0"/>
      <c r="JJV40" s="0"/>
      <c r="JJW40" s="0"/>
      <c r="JJX40" s="0"/>
      <c r="JJY40" s="0"/>
      <c r="JJZ40" s="0"/>
      <c r="JKA40" s="0"/>
      <c r="JKB40" s="0"/>
      <c r="JKC40" s="0"/>
      <c r="JKD40" s="0"/>
      <c r="JKE40" s="0"/>
      <c r="JKF40" s="0"/>
      <c r="JKG40" s="0"/>
      <c r="JKH40" s="0"/>
      <c r="JKI40" s="0"/>
      <c r="JKJ40" s="0"/>
      <c r="JKK40" s="0"/>
      <c r="JKL40" s="0"/>
      <c r="JKM40" s="0"/>
      <c r="JKN40" s="0"/>
      <c r="JKO40" s="0"/>
      <c r="JKP40" s="0"/>
      <c r="JKQ40" s="0"/>
      <c r="JKR40" s="0"/>
      <c r="JKS40" s="0"/>
      <c r="JKT40" s="0"/>
      <c r="JKU40" s="0"/>
      <c r="JKV40" s="0"/>
      <c r="JKW40" s="0"/>
      <c r="JKX40" s="0"/>
      <c r="JKY40" s="0"/>
      <c r="JKZ40" s="0"/>
      <c r="JLA40" s="0"/>
      <c r="JLB40" s="0"/>
      <c r="JLC40" s="0"/>
      <c r="JLD40" s="0"/>
      <c r="JLE40" s="0"/>
      <c r="JLF40" s="0"/>
      <c r="JLG40" s="0"/>
      <c r="JLH40" s="0"/>
      <c r="JLI40" s="0"/>
      <c r="JLJ40" s="0"/>
      <c r="JLK40" s="0"/>
      <c r="JLL40" s="0"/>
      <c r="JLM40" s="0"/>
      <c r="JLN40" s="0"/>
      <c r="JLO40" s="0"/>
      <c r="JLP40" s="0"/>
      <c r="JLQ40" s="0"/>
      <c r="JLR40" s="0"/>
      <c r="JLS40" s="0"/>
      <c r="JLT40" s="0"/>
      <c r="JLU40" s="0"/>
      <c r="JLV40" s="0"/>
      <c r="JLW40" s="0"/>
      <c r="JLX40" s="0"/>
      <c r="JLY40" s="0"/>
      <c r="JLZ40" s="0"/>
      <c r="JMA40" s="0"/>
      <c r="JMB40" s="0"/>
      <c r="JMC40" s="0"/>
      <c r="JMD40" s="0"/>
      <c r="JME40" s="0"/>
      <c r="JMF40" s="0"/>
      <c r="JMG40" s="0"/>
      <c r="JMH40" s="0"/>
      <c r="JMI40" s="0"/>
      <c r="JMJ40" s="0"/>
      <c r="JMK40" s="0"/>
      <c r="JML40" s="0"/>
      <c r="JMM40" s="0"/>
      <c r="JMN40" s="0"/>
      <c r="JMO40" s="0"/>
      <c r="JMP40" s="0"/>
      <c r="JMQ40" s="0"/>
      <c r="JMR40" s="0"/>
      <c r="JMS40" s="0"/>
      <c r="JMT40" s="0"/>
      <c r="JMU40" s="0"/>
      <c r="JMV40" s="0"/>
      <c r="JMW40" s="0"/>
      <c r="JMX40" s="0"/>
      <c r="JMY40" s="0"/>
      <c r="JMZ40" s="0"/>
      <c r="JNA40" s="0"/>
      <c r="JNB40" s="0"/>
      <c r="JNC40" s="0"/>
      <c r="JND40" s="0"/>
      <c r="JNE40" s="0"/>
      <c r="JNF40" s="0"/>
      <c r="JNG40" s="0"/>
      <c r="JNH40" s="0"/>
      <c r="JNI40" s="0"/>
      <c r="JNJ40" s="0"/>
      <c r="JNK40" s="0"/>
      <c r="JNL40" s="0"/>
      <c r="JNM40" s="0"/>
      <c r="JNN40" s="0"/>
      <c r="JNO40" s="0"/>
      <c r="JNP40" s="0"/>
      <c r="JNQ40" s="0"/>
      <c r="JNR40" s="0"/>
      <c r="JNS40" s="0"/>
      <c r="JNT40" s="0"/>
      <c r="JNU40" s="0"/>
      <c r="JNV40" s="0"/>
      <c r="JNW40" s="0"/>
      <c r="JNX40" s="0"/>
      <c r="JNY40" s="0"/>
      <c r="JNZ40" s="0"/>
      <c r="JOA40" s="0"/>
      <c r="JOB40" s="0"/>
      <c r="JOC40" s="0"/>
      <c r="JOD40" s="0"/>
      <c r="JOE40" s="0"/>
      <c r="JOF40" s="0"/>
      <c r="JOG40" s="0"/>
      <c r="JOH40" s="0"/>
      <c r="JOI40" s="0"/>
      <c r="JOJ40" s="0"/>
      <c r="JOK40" s="0"/>
      <c r="JOL40" s="0"/>
      <c r="JOM40" s="0"/>
      <c r="JON40" s="0"/>
      <c r="JOO40" s="0"/>
      <c r="JOP40" s="0"/>
      <c r="JOQ40" s="0"/>
      <c r="JOR40" s="0"/>
      <c r="JOS40" s="0"/>
      <c r="JOT40" s="0"/>
      <c r="JOU40" s="0"/>
      <c r="JOV40" s="0"/>
      <c r="JOW40" s="0"/>
      <c r="JOX40" s="0"/>
      <c r="JOY40" s="0"/>
      <c r="JOZ40" s="0"/>
      <c r="JPA40" s="0"/>
      <c r="JPB40" s="0"/>
      <c r="JPC40" s="0"/>
      <c r="JPD40" s="0"/>
      <c r="JPE40" s="0"/>
      <c r="JPF40" s="0"/>
      <c r="JPG40" s="0"/>
      <c r="JPH40" s="0"/>
      <c r="JPI40" s="0"/>
      <c r="JPJ40" s="0"/>
      <c r="JPK40" s="0"/>
      <c r="JPL40" s="0"/>
      <c r="JPM40" s="0"/>
      <c r="JPN40" s="0"/>
      <c r="JPO40" s="0"/>
      <c r="JPP40" s="0"/>
      <c r="JPQ40" s="0"/>
      <c r="JPR40" s="0"/>
      <c r="JPS40" s="0"/>
      <c r="JPT40" s="0"/>
      <c r="JPU40" s="0"/>
      <c r="JPV40" s="0"/>
      <c r="JPW40" s="0"/>
      <c r="JPX40" s="0"/>
      <c r="JPY40" s="0"/>
      <c r="JPZ40" s="0"/>
      <c r="JQA40" s="0"/>
      <c r="JQB40" s="0"/>
      <c r="JQC40" s="0"/>
      <c r="JQD40" s="0"/>
      <c r="JQE40" s="0"/>
      <c r="JQF40" s="0"/>
      <c r="JQG40" s="0"/>
      <c r="JQH40" s="0"/>
      <c r="JQI40" s="0"/>
      <c r="JQJ40" s="0"/>
      <c r="JQK40" s="0"/>
      <c r="JQL40" s="0"/>
      <c r="JQM40" s="0"/>
      <c r="JQN40" s="0"/>
      <c r="JQO40" s="0"/>
      <c r="JQP40" s="0"/>
      <c r="JQQ40" s="0"/>
      <c r="JQR40" s="0"/>
      <c r="JQS40" s="0"/>
      <c r="JQT40" s="0"/>
      <c r="JQU40" s="0"/>
      <c r="JQV40" s="0"/>
      <c r="JQW40" s="0"/>
      <c r="JQX40" s="0"/>
      <c r="JQY40" s="0"/>
      <c r="JQZ40" s="0"/>
      <c r="JRA40" s="0"/>
      <c r="JRB40" s="0"/>
      <c r="JRC40" s="0"/>
      <c r="JRD40" s="0"/>
      <c r="JRE40" s="0"/>
      <c r="JRF40" s="0"/>
      <c r="JRG40" s="0"/>
      <c r="JRH40" s="0"/>
      <c r="JRI40" s="0"/>
      <c r="JRJ40" s="0"/>
      <c r="JRK40" s="0"/>
      <c r="JRL40" s="0"/>
      <c r="JRM40" s="0"/>
      <c r="JRN40" s="0"/>
      <c r="JRO40" s="0"/>
      <c r="JRP40" s="0"/>
      <c r="JRQ40" s="0"/>
      <c r="JRR40" s="0"/>
      <c r="JRS40" s="0"/>
      <c r="JRT40" s="0"/>
      <c r="JRU40" s="0"/>
      <c r="JRV40" s="0"/>
      <c r="JRW40" s="0"/>
      <c r="JRX40" s="0"/>
      <c r="JRY40" s="0"/>
      <c r="JRZ40" s="0"/>
      <c r="JSA40" s="0"/>
      <c r="JSB40" s="0"/>
      <c r="JSC40" s="0"/>
      <c r="JSD40" s="0"/>
      <c r="JSE40" s="0"/>
      <c r="JSF40" s="0"/>
      <c r="JSG40" s="0"/>
      <c r="JSH40" s="0"/>
      <c r="JSI40" s="0"/>
      <c r="JSJ40" s="0"/>
      <c r="JSK40" s="0"/>
      <c r="JSL40" s="0"/>
      <c r="JSM40" s="0"/>
      <c r="JSN40" s="0"/>
      <c r="JSO40" s="0"/>
      <c r="JSP40" s="0"/>
      <c r="JSQ40" s="0"/>
      <c r="JSR40" s="0"/>
      <c r="JSS40" s="0"/>
      <c r="JST40" s="0"/>
      <c r="JSU40" s="0"/>
      <c r="JSV40" s="0"/>
      <c r="JSW40" s="0"/>
      <c r="JSX40" s="0"/>
      <c r="JSY40" s="0"/>
      <c r="JSZ40" s="0"/>
      <c r="JTA40" s="0"/>
      <c r="JTB40" s="0"/>
      <c r="JTC40" s="0"/>
      <c r="JTD40" s="0"/>
      <c r="JTE40" s="0"/>
      <c r="JTF40" s="0"/>
      <c r="JTG40" s="0"/>
      <c r="JTH40" s="0"/>
      <c r="JTI40" s="0"/>
      <c r="JTJ40" s="0"/>
      <c r="JTK40" s="0"/>
      <c r="JTL40" s="0"/>
      <c r="JTM40" s="0"/>
      <c r="JTN40" s="0"/>
      <c r="JTO40" s="0"/>
      <c r="JTP40" s="0"/>
      <c r="JTQ40" s="0"/>
      <c r="JTR40" s="0"/>
      <c r="JTS40" s="0"/>
      <c r="JTT40" s="0"/>
      <c r="JTU40" s="0"/>
      <c r="JTV40" s="0"/>
      <c r="JTW40" s="0"/>
      <c r="JTX40" s="0"/>
      <c r="JTY40" s="0"/>
      <c r="JTZ40" s="0"/>
      <c r="JUA40" s="0"/>
      <c r="JUB40" s="0"/>
      <c r="JUC40" s="0"/>
      <c r="JUD40" s="0"/>
      <c r="JUE40" s="0"/>
      <c r="JUF40" s="0"/>
      <c r="JUG40" s="0"/>
      <c r="JUH40" s="0"/>
      <c r="JUI40" s="0"/>
      <c r="JUJ40" s="0"/>
      <c r="JUK40" s="0"/>
      <c r="JUL40" s="0"/>
      <c r="JUM40" s="0"/>
      <c r="JUN40" s="0"/>
      <c r="JUO40" s="0"/>
      <c r="JUP40" s="0"/>
      <c r="JUQ40" s="0"/>
      <c r="JUR40" s="0"/>
      <c r="JUS40" s="0"/>
      <c r="JUT40" s="0"/>
      <c r="JUU40" s="0"/>
      <c r="JUV40" s="0"/>
      <c r="JUW40" s="0"/>
      <c r="JUX40" s="0"/>
      <c r="JUY40" s="0"/>
      <c r="JUZ40" s="0"/>
      <c r="JVA40" s="0"/>
      <c r="JVB40" s="0"/>
      <c r="JVC40" s="0"/>
      <c r="JVD40" s="0"/>
      <c r="JVE40" s="0"/>
      <c r="JVF40" s="0"/>
      <c r="JVG40" s="0"/>
      <c r="JVH40" s="0"/>
      <c r="JVI40" s="0"/>
      <c r="JVJ40" s="0"/>
      <c r="JVK40" s="0"/>
      <c r="JVL40" s="0"/>
      <c r="JVM40" s="0"/>
      <c r="JVN40" s="0"/>
      <c r="JVO40" s="0"/>
      <c r="JVP40" s="0"/>
      <c r="JVQ40" s="0"/>
      <c r="JVR40" s="0"/>
      <c r="JVS40" s="0"/>
      <c r="JVT40" s="0"/>
      <c r="JVU40" s="0"/>
      <c r="JVV40" s="0"/>
      <c r="JVW40" s="0"/>
      <c r="JVX40" s="0"/>
      <c r="JVY40" s="0"/>
      <c r="JVZ40" s="0"/>
      <c r="JWA40" s="0"/>
      <c r="JWB40" s="0"/>
      <c r="JWC40" s="0"/>
      <c r="JWD40" s="0"/>
      <c r="JWE40" s="0"/>
      <c r="JWF40" s="0"/>
      <c r="JWG40" s="0"/>
      <c r="JWH40" s="0"/>
      <c r="JWI40" s="0"/>
      <c r="JWJ40" s="0"/>
      <c r="JWK40" s="0"/>
      <c r="JWL40" s="0"/>
      <c r="JWM40" s="0"/>
      <c r="JWN40" s="0"/>
      <c r="JWO40" s="0"/>
      <c r="JWP40" s="0"/>
      <c r="JWQ40" s="0"/>
      <c r="JWR40" s="0"/>
      <c r="JWS40" s="0"/>
      <c r="JWT40" s="0"/>
      <c r="JWU40" s="0"/>
      <c r="JWV40" s="0"/>
      <c r="JWW40" s="0"/>
      <c r="JWX40" s="0"/>
      <c r="JWY40" s="0"/>
      <c r="JWZ40" s="0"/>
      <c r="JXA40" s="0"/>
      <c r="JXB40" s="0"/>
      <c r="JXC40" s="0"/>
      <c r="JXD40" s="0"/>
      <c r="JXE40" s="0"/>
      <c r="JXF40" s="0"/>
      <c r="JXG40" s="0"/>
      <c r="JXH40" s="0"/>
      <c r="JXI40" s="0"/>
      <c r="JXJ40" s="0"/>
      <c r="JXK40" s="0"/>
      <c r="JXL40" s="0"/>
      <c r="JXM40" s="0"/>
      <c r="JXN40" s="0"/>
      <c r="JXO40" s="0"/>
      <c r="JXP40" s="0"/>
      <c r="JXQ40" s="0"/>
      <c r="JXR40" s="0"/>
      <c r="JXS40" s="0"/>
      <c r="JXT40" s="0"/>
      <c r="JXU40" s="0"/>
      <c r="JXV40" s="0"/>
      <c r="JXW40" s="0"/>
      <c r="JXX40" s="0"/>
      <c r="JXY40" s="0"/>
      <c r="JXZ40" s="0"/>
      <c r="JYA40" s="0"/>
      <c r="JYB40" s="0"/>
      <c r="JYC40" s="0"/>
      <c r="JYD40" s="0"/>
      <c r="JYE40" s="0"/>
      <c r="JYF40" s="0"/>
      <c r="JYG40" s="0"/>
      <c r="JYH40" s="0"/>
      <c r="JYI40" s="0"/>
      <c r="JYJ40" s="0"/>
      <c r="JYK40" s="0"/>
      <c r="JYL40" s="0"/>
      <c r="JYM40" s="0"/>
      <c r="JYN40" s="0"/>
      <c r="JYO40" s="0"/>
      <c r="JYP40" s="0"/>
      <c r="JYQ40" s="0"/>
      <c r="JYR40" s="0"/>
      <c r="JYS40" s="0"/>
      <c r="JYT40" s="0"/>
      <c r="JYU40" s="0"/>
      <c r="JYV40" s="0"/>
      <c r="JYW40" s="0"/>
      <c r="JYX40" s="0"/>
      <c r="JYY40" s="0"/>
      <c r="JYZ40" s="0"/>
      <c r="JZA40" s="0"/>
      <c r="JZB40" s="0"/>
      <c r="JZC40" s="0"/>
      <c r="JZD40" s="0"/>
      <c r="JZE40" s="0"/>
      <c r="JZF40" s="0"/>
      <c r="JZG40" s="0"/>
      <c r="JZH40" s="0"/>
      <c r="JZI40" s="0"/>
      <c r="JZJ40" s="0"/>
      <c r="JZK40" s="0"/>
      <c r="JZL40" s="0"/>
      <c r="JZM40" s="0"/>
      <c r="JZN40" s="0"/>
      <c r="JZO40" s="0"/>
      <c r="JZP40" s="0"/>
      <c r="JZQ40" s="0"/>
      <c r="JZR40" s="0"/>
      <c r="JZS40" s="0"/>
      <c r="JZT40" s="0"/>
      <c r="JZU40" s="0"/>
      <c r="JZV40" s="0"/>
      <c r="JZW40" s="0"/>
      <c r="JZX40" s="0"/>
      <c r="JZY40" s="0"/>
      <c r="JZZ40" s="0"/>
      <c r="KAA40" s="0"/>
      <c r="KAB40" s="0"/>
      <c r="KAC40" s="0"/>
      <c r="KAD40" s="0"/>
      <c r="KAE40" s="0"/>
      <c r="KAF40" s="0"/>
      <c r="KAG40" s="0"/>
      <c r="KAH40" s="0"/>
      <c r="KAI40" s="0"/>
      <c r="KAJ40" s="0"/>
      <c r="KAK40" s="0"/>
      <c r="KAL40" s="0"/>
      <c r="KAM40" s="0"/>
      <c r="KAN40" s="0"/>
      <c r="KAO40" s="0"/>
      <c r="KAP40" s="0"/>
      <c r="KAQ40" s="0"/>
      <c r="KAR40" s="0"/>
      <c r="KAS40" s="0"/>
      <c r="KAT40" s="0"/>
      <c r="KAU40" s="0"/>
      <c r="KAV40" s="0"/>
      <c r="KAW40" s="0"/>
      <c r="KAX40" s="0"/>
      <c r="KAY40" s="0"/>
      <c r="KAZ40" s="0"/>
      <c r="KBA40" s="0"/>
      <c r="KBB40" s="0"/>
      <c r="KBC40" s="0"/>
      <c r="KBD40" s="0"/>
      <c r="KBE40" s="0"/>
      <c r="KBF40" s="0"/>
      <c r="KBG40" s="0"/>
      <c r="KBH40" s="0"/>
      <c r="KBI40" s="0"/>
      <c r="KBJ40" s="0"/>
      <c r="KBK40" s="0"/>
      <c r="KBL40" s="0"/>
      <c r="KBM40" s="0"/>
      <c r="KBN40" s="0"/>
      <c r="KBO40" s="0"/>
      <c r="KBP40" s="0"/>
      <c r="KBQ40" s="0"/>
      <c r="KBR40" s="0"/>
      <c r="KBS40" s="0"/>
      <c r="KBT40" s="0"/>
      <c r="KBU40" s="0"/>
      <c r="KBV40" s="0"/>
      <c r="KBW40" s="0"/>
      <c r="KBX40" s="0"/>
      <c r="KBY40" s="0"/>
      <c r="KBZ40" s="0"/>
      <c r="KCA40" s="0"/>
      <c r="KCB40" s="0"/>
      <c r="KCC40" s="0"/>
      <c r="KCD40" s="0"/>
      <c r="KCE40" s="0"/>
      <c r="KCF40" s="0"/>
      <c r="KCG40" s="0"/>
      <c r="KCH40" s="0"/>
      <c r="KCI40" s="0"/>
      <c r="KCJ40" s="0"/>
      <c r="KCK40" s="0"/>
      <c r="KCL40" s="0"/>
      <c r="KCM40" s="0"/>
      <c r="KCN40" s="0"/>
      <c r="KCO40" s="0"/>
      <c r="KCP40" s="0"/>
      <c r="KCQ40" s="0"/>
      <c r="KCR40" s="0"/>
      <c r="KCS40" s="0"/>
      <c r="KCT40" s="0"/>
      <c r="KCU40" s="0"/>
      <c r="KCV40" s="0"/>
      <c r="KCW40" s="0"/>
      <c r="KCX40" s="0"/>
      <c r="KCY40" s="0"/>
      <c r="KCZ40" s="0"/>
      <c r="KDA40" s="0"/>
      <c r="KDB40" s="0"/>
      <c r="KDC40" s="0"/>
      <c r="KDD40" s="0"/>
      <c r="KDE40" s="0"/>
      <c r="KDF40" s="0"/>
      <c r="KDG40" s="0"/>
      <c r="KDH40" s="0"/>
      <c r="KDI40" s="0"/>
      <c r="KDJ40" s="0"/>
      <c r="KDK40" s="0"/>
      <c r="KDL40" s="0"/>
      <c r="KDM40" s="0"/>
      <c r="KDN40" s="0"/>
      <c r="KDO40" s="0"/>
      <c r="KDP40" s="0"/>
      <c r="KDQ40" s="0"/>
      <c r="KDR40" s="0"/>
      <c r="KDS40" s="0"/>
      <c r="KDT40" s="0"/>
      <c r="KDU40" s="0"/>
      <c r="KDV40" s="0"/>
      <c r="KDW40" s="0"/>
      <c r="KDX40" s="0"/>
      <c r="KDY40" s="0"/>
      <c r="KDZ40" s="0"/>
      <c r="KEA40" s="0"/>
      <c r="KEB40" s="0"/>
      <c r="KEC40" s="0"/>
      <c r="KED40" s="0"/>
      <c r="KEE40" s="0"/>
      <c r="KEF40" s="0"/>
      <c r="KEG40" s="0"/>
      <c r="KEH40" s="0"/>
      <c r="KEI40" s="0"/>
      <c r="KEJ40" s="0"/>
      <c r="KEK40" s="0"/>
      <c r="KEL40" s="0"/>
      <c r="KEM40" s="0"/>
      <c r="KEN40" s="0"/>
      <c r="KEO40" s="0"/>
      <c r="KEP40" s="0"/>
      <c r="KEQ40" s="0"/>
      <c r="KER40" s="0"/>
      <c r="KES40" s="0"/>
      <c r="KET40" s="0"/>
      <c r="KEU40" s="0"/>
      <c r="KEV40" s="0"/>
      <c r="KEW40" s="0"/>
      <c r="KEX40" s="0"/>
      <c r="KEY40" s="0"/>
      <c r="KEZ40" s="0"/>
      <c r="KFA40" s="0"/>
      <c r="KFB40" s="0"/>
      <c r="KFC40" s="0"/>
      <c r="KFD40" s="0"/>
      <c r="KFE40" s="0"/>
      <c r="KFF40" s="0"/>
      <c r="KFG40" s="0"/>
      <c r="KFH40" s="0"/>
      <c r="KFI40" s="0"/>
      <c r="KFJ40" s="0"/>
      <c r="KFK40" s="0"/>
      <c r="KFL40" s="0"/>
      <c r="KFM40" s="0"/>
      <c r="KFN40" s="0"/>
      <c r="KFO40" s="0"/>
      <c r="KFP40" s="0"/>
      <c r="KFQ40" s="0"/>
      <c r="KFR40" s="0"/>
      <c r="KFS40" s="0"/>
      <c r="KFT40" s="0"/>
      <c r="KFU40" s="0"/>
      <c r="KFV40" s="0"/>
      <c r="KFW40" s="0"/>
      <c r="KFX40" s="0"/>
      <c r="KFY40" s="0"/>
      <c r="KFZ40" s="0"/>
      <c r="KGA40" s="0"/>
      <c r="KGB40" s="0"/>
      <c r="KGC40" s="0"/>
      <c r="KGD40" s="0"/>
      <c r="KGE40" s="0"/>
      <c r="KGF40" s="0"/>
      <c r="KGG40" s="0"/>
      <c r="KGH40" s="0"/>
      <c r="KGI40" s="0"/>
      <c r="KGJ40" s="0"/>
      <c r="KGK40" s="0"/>
      <c r="KGL40" s="0"/>
      <c r="KGM40" s="0"/>
      <c r="KGN40" s="0"/>
      <c r="KGO40" s="0"/>
      <c r="KGP40" s="0"/>
      <c r="KGQ40" s="0"/>
      <c r="KGR40" s="0"/>
      <c r="KGS40" s="0"/>
      <c r="KGT40" s="0"/>
      <c r="KGU40" s="0"/>
      <c r="KGV40" s="0"/>
      <c r="KGW40" s="0"/>
      <c r="KGX40" s="0"/>
      <c r="KGY40" s="0"/>
      <c r="KGZ40" s="0"/>
      <c r="KHA40" s="0"/>
      <c r="KHB40" s="0"/>
      <c r="KHC40" s="0"/>
      <c r="KHD40" s="0"/>
      <c r="KHE40" s="0"/>
      <c r="KHF40" s="0"/>
      <c r="KHG40" s="0"/>
      <c r="KHH40" s="0"/>
      <c r="KHI40" s="0"/>
      <c r="KHJ40" s="0"/>
      <c r="KHK40" s="0"/>
      <c r="KHL40" s="0"/>
      <c r="KHM40" s="0"/>
      <c r="KHN40" s="0"/>
      <c r="KHO40" s="0"/>
      <c r="KHP40" s="0"/>
      <c r="KHQ40" s="0"/>
      <c r="KHR40" s="0"/>
      <c r="KHS40" s="0"/>
      <c r="KHT40" s="0"/>
      <c r="KHU40" s="0"/>
      <c r="KHV40" s="0"/>
      <c r="KHW40" s="0"/>
      <c r="KHX40" s="0"/>
      <c r="KHY40" s="0"/>
      <c r="KHZ40" s="0"/>
      <c r="KIA40" s="0"/>
      <c r="KIB40" s="0"/>
      <c r="KIC40" s="0"/>
      <c r="KID40" s="0"/>
      <c r="KIE40" s="0"/>
      <c r="KIF40" s="0"/>
      <c r="KIG40" s="0"/>
      <c r="KIH40" s="0"/>
      <c r="KII40" s="0"/>
      <c r="KIJ40" s="0"/>
      <c r="KIK40" s="0"/>
      <c r="KIL40" s="0"/>
      <c r="KIM40" s="0"/>
      <c r="KIN40" s="0"/>
      <c r="KIO40" s="0"/>
      <c r="KIP40" s="0"/>
      <c r="KIQ40" s="0"/>
      <c r="KIR40" s="0"/>
      <c r="KIS40" s="0"/>
      <c r="KIT40" s="0"/>
      <c r="KIU40" s="0"/>
      <c r="KIV40" s="0"/>
      <c r="KIW40" s="0"/>
      <c r="KIX40" s="0"/>
      <c r="KIY40" s="0"/>
      <c r="KIZ40" s="0"/>
      <c r="KJA40" s="0"/>
      <c r="KJB40" s="0"/>
      <c r="KJC40" s="0"/>
      <c r="KJD40" s="0"/>
      <c r="KJE40" s="0"/>
      <c r="KJF40" s="0"/>
      <c r="KJG40" s="0"/>
      <c r="KJH40" s="0"/>
      <c r="KJI40" s="0"/>
      <c r="KJJ40" s="0"/>
      <c r="KJK40" s="0"/>
      <c r="KJL40" s="0"/>
      <c r="KJM40" s="0"/>
      <c r="KJN40" s="0"/>
      <c r="KJO40" s="0"/>
      <c r="KJP40" s="0"/>
      <c r="KJQ40" s="0"/>
      <c r="KJR40" s="0"/>
      <c r="KJS40" s="0"/>
      <c r="KJT40" s="0"/>
      <c r="KJU40" s="0"/>
      <c r="KJV40" s="0"/>
      <c r="KJW40" s="0"/>
      <c r="KJX40" s="0"/>
      <c r="KJY40" s="0"/>
      <c r="KJZ40" s="0"/>
      <c r="KKA40" s="0"/>
      <c r="KKB40" s="0"/>
      <c r="KKC40" s="0"/>
      <c r="KKD40" s="0"/>
      <c r="KKE40" s="0"/>
      <c r="KKF40" s="0"/>
      <c r="KKG40" s="0"/>
      <c r="KKH40" s="0"/>
      <c r="KKI40" s="0"/>
      <c r="KKJ40" s="0"/>
      <c r="KKK40" s="0"/>
      <c r="KKL40" s="0"/>
      <c r="KKM40" s="0"/>
      <c r="KKN40" s="0"/>
      <c r="KKO40" s="0"/>
      <c r="KKP40" s="0"/>
      <c r="KKQ40" s="0"/>
      <c r="KKR40" s="0"/>
      <c r="KKS40" s="0"/>
      <c r="KKT40" s="0"/>
      <c r="KKU40" s="0"/>
      <c r="KKV40" s="0"/>
      <c r="KKW40" s="0"/>
      <c r="KKX40" s="0"/>
      <c r="KKY40" s="0"/>
      <c r="KKZ40" s="0"/>
      <c r="KLA40" s="0"/>
      <c r="KLB40" s="0"/>
      <c r="KLC40" s="0"/>
      <c r="KLD40" s="0"/>
      <c r="KLE40" s="0"/>
      <c r="KLF40" s="0"/>
      <c r="KLG40" s="0"/>
      <c r="KLH40" s="0"/>
      <c r="KLI40" s="0"/>
      <c r="KLJ40" s="0"/>
      <c r="KLK40" s="0"/>
      <c r="KLL40" s="0"/>
      <c r="KLM40" s="0"/>
      <c r="KLN40" s="0"/>
      <c r="KLO40" s="0"/>
      <c r="KLP40" s="0"/>
      <c r="KLQ40" s="0"/>
      <c r="KLR40" s="0"/>
      <c r="KLS40" s="0"/>
      <c r="KLT40" s="0"/>
      <c r="KLU40" s="0"/>
      <c r="KLV40" s="0"/>
      <c r="KLW40" s="0"/>
      <c r="KLX40" s="0"/>
      <c r="KLY40" s="0"/>
      <c r="KLZ40" s="0"/>
      <c r="KMA40" s="0"/>
      <c r="KMB40" s="0"/>
      <c r="KMC40" s="0"/>
      <c r="KMD40" s="0"/>
      <c r="KME40" s="0"/>
      <c r="KMF40" s="0"/>
      <c r="KMG40" s="0"/>
      <c r="KMH40" s="0"/>
      <c r="KMI40" s="0"/>
      <c r="KMJ40" s="0"/>
      <c r="KMK40" s="0"/>
      <c r="KML40" s="0"/>
      <c r="KMM40" s="0"/>
      <c r="KMN40" s="0"/>
      <c r="KMO40" s="0"/>
      <c r="KMP40" s="0"/>
      <c r="KMQ40" s="0"/>
      <c r="KMR40" s="0"/>
      <c r="KMS40" s="0"/>
      <c r="KMT40" s="0"/>
      <c r="KMU40" s="0"/>
      <c r="KMV40" s="0"/>
      <c r="KMW40" s="0"/>
      <c r="KMX40" s="0"/>
      <c r="KMY40" s="0"/>
      <c r="KMZ40" s="0"/>
      <c r="KNA40" s="0"/>
      <c r="KNB40" s="0"/>
      <c r="KNC40" s="0"/>
      <c r="KND40" s="0"/>
      <c r="KNE40" s="0"/>
      <c r="KNF40" s="0"/>
      <c r="KNG40" s="0"/>
      <c r="KNH40" s="0"/>
      <c r="KNI40" s="0"/>
      <c r="KNJ40" s="0"/>
      <c r="KNK40" s="0"/>
      <c r="KNL40" s="0"/>
      <c r="KNM40" s="0"/>
      <c r="KNN40" s="0"/>
      <c r="KNO40" s="0"/>
      <c r="KNP40" s="0"/>
      <c r="KNQ40" s="0"/>
      <c r="KNR40" s="0"/>
      <c r="KNS40" s="0"/>
      <c r="KNT40" s="0"/>
      <c r="KNU40" s="0"/>
      <c r="KNV40" s="0"/>
      <c r="KNW40" s="0"/>
      <c r="KNX40" s="0"/>
      <c r="KNY40" s="0"/>
      <c r="KNZ40" s="0"/>
      <c r="KOA40" s="0"/>
      <c r="KOB40" s="0"/>
      <c r="KOC40" s="0"/>
      <c r="KOD40" s="0"/>
      <c r="KOE40" s="0"/>
      <c r="KOF40" s="0"/>
      <c r="KOG40" s="0"/>
      <c r="KOH40" s="0"/>
      <c r="KOI40" s="0"/>
      <c r="KOJ40" s="0"/>
      <c r="KOK40" s="0"/>
      <c r="KOL40" s="0"/>
      <c r="KOM40" s="0"/>
      <c r="KON40" s="0"/>
      <c r="KOO40" s="0"/>
      <c r="KOP40" s="0"/>
      <c r="KOQ40" s="0"/>
      <c r="KOR40" s="0"/>
      <c r="KOS40" s="0"/>
      <c r="KOT40" s="0"/>
      <c r="KOU40" s="0"/>
      <c r="KOV40" s="0"/>
      <c r="KOW40" s="0"/>
      <c r="KOX40" s="0"/>
      <c r="KOY40" s="0"/>
      <c r="KOZ40" s="0"/>
      <c r="KPA40" s="0"/>
      <c r="KPB40" s="0"/>
      <c r="KPC40" s="0"/>
      <c r="KPD40" s="0"/>
      <c r="KPE40" s="0"/>
      <c r="KPF40" s="0"/>
      <c r="KPG40" s="0"/>
      <c r="KPH40" s="0"/>
      <c r="KPI40" s="0"/>
      <c r="KPJ40" s="0"/>
      <c r="KPK40" s="0"/>
      <c r="KPL40" s="0"/>
      <c r="KPM40" s="0"/>
      <c r="KPN40" s="0"/>
      <c r="KPO40" s="0"/>
      <c r="KPP40" s="0"/>
      <c r="KPQ40" s="0"/>
      <c r="KPR40" s="0"/>
      <c r="KPS40" s="0"/>
      <c r="KPT40" s="0"/>
      <c r="KPU40" s="0"/>
      <c r="KPV40" s="0"/>
      <c r="KPW40" s="0"/>
      <c r="KPX40" s="0"/>
      <c r="KPY40" s="0"/>
      <c r="KPZ40" s="0"/>
      <c r="KQA40" s="0"/>
      <c r="KQB40" s="0"/>
      <c r="KQC40" s="0"/>
      <c r="KQD40" s="0"/>
      <c r="KQE40" s="0"/>
      <c r="KQF40" s="0"/>
      <c r="KQG40" s="0"/>
      <c r="KQH40" s="0"/>
      <c r="KQI40" s="0"/>
      <c r="KQJ40" s="0"/>
      <c r="KQK40" s="0"/>
      <c r="KQL40" s="0"/>
      <c r="KQM40" s="0"/>
      <c r="KQN40" s="0"/>
      <c r="KQO40" s="0"/>
      <c r="KQP40" s="0"/>
      <c r="KQQ40" s="0"/>
      <c r="KQR40" s="0"/>
      <c r="KQS40" s="0"/>
      <c r="KQT40" s="0"/>
      <c r="KQU40" s="0"/>
      <c r="KQV40" s="0"/>
      <c r="KQW40" s="0"/>
      <c r="KQX40" s="0"/>
      <c r="KQY40" s="0"/>
      <c r="KQZ40" s="0"/>
      <c r="KRA40" s="0"/>
      <c r="KRB40" s="0"/>
      <c r="KRC40" s="0"/>
      <c r="KRD40" s="0"/>
      <c r="KRE40" s="0"/>
      <c r="KRF40" s="0"/>
      <c r="KRG40" s="0"/>
      <c r="KRH40" s="0"/>
      <c r="KRI40" s="0"/>
      <c r="KRJ40" s="0"/>
      <c r="KRK40" s="0"/>
      <c r="KRL40" s="0"/>
      <c r="KRM40" s="0"/>
      <c r="KRN40" s="0"/>
      <c r="KRO40" s="0"/>
      <c r="KRP40" s="0"/>
      <c r="KRQ40" s="0"/>
      <c r="KRR40" s="0"/>
      <c r="KRS40" s="0"/>
      <c r="KRT40" s="0"/>
      <c r="KRU40" s="0"/>
      <c r="KRV40" s="0"/>
      <c r="KRW40" s="0"/>
      <c r="KRX40" s="0"/>
      <c r="KRY40" s="0"/>
      <c r="KRZ40" s="0"/>
      <c r="KSA40" s="0"/>
      <c r="KSB40" s="0"/>
      <c r="KSC40" s="0"/>
      <c r="KSD40" s="0"/>
      <c r="KSE40" s="0"/>
      <c r="KSF40" s="0"/>
      <c r="KSG40" s="0"/>
      <c r="KSH40" s="0"/>
      <c r="KSI40" s="0"/>
      <c r="KSJ40" s="0"/>
      <c r="KSK40" s="0"/>
      <c r="KSL40" s="0"/>
      <c r="KSM40" s="0"/>
      <c r="KSN40" s="0"/>
      <c r="KSO40" s="0"/>
      <c r="KSP40" s="0"/>
      <c r="KSQ40" s="0"/>
      <c r="KSR40" s="0"/>
      <c r="KSS40" s="0"/>
      <c r="KST40" s="0"/>
      <c r="KSU40" s="0"/>
      <c r="KSV40" s="0"/>
      <c r="KSW40" s="0"/>
      <c r="KSX40" s="0"/>
      <c r="KSY40" s="0"/>
      <c r="KSZ40" s="0"/>
      <c r="KTA40" s="0"/>
      <c r="KTB40" s="0"/>
      <c r="KTC40" s="0"/>
      <c r="KTD40" s="0"/>
      <c r="KTE40" s="0"/>
      <c r="KTF40" s="0"/>
      <c r="KTG40" s="0"/>
      <c r="KTH40" s="0"/>
      <c r="KTI40" s="0"/>
      <c r="KTJ40" s="0"/>
      <c r="KTK40" s="0"/>
      <c r="KTL40" s="0"/>
      <c r="KTM40" s="0"/>
      <c r="KTN40" s="0"/>
      <c r="KTO40" s="0"/>
      <c r="KTP40" s="0"/>
      <c r="KTQ40" s="0"/>
      <c r="KTR40" s="0"/>
      <c r="KTS40" s="0"/>
      <c r="KTT40" s="0"/>
      <c r="KTU40" s="0"/>
      <c r="KTV40" s="0"/>
      <c r="KTW40" s="0"/>
      <c r="KTX40" s="0"/>
      <c r="KTY40" s="0"/>
      <c r="KTZ40" s="0"/>
      <c r="KUA40" s="0"/>
      <c r="KUB40" s="0"/>
      <c r="KUC40" s="0"/>
      <c r="KUD40" s="0"/>
      <c r="KUE40" s="0"/>
      <c r="KUF40" s="0"/>
      <c r="KUG40" s="0"/>
      <c r="KUH40" s="0"/>
      <c r="KUI40" s="0"/>
      <c r="KUJ40" s="0"/>
      <c r="KUK40" s="0"/>
      <c r="KUL40" s="0"/>
      <c r="KUM40" s="0"/>
      <c r="KUN40" s="0"/>
      <c r="KUO40" s="0"/>
      <c r="KUP40" s="0"/>
      <c r="KUQ40" s="0"/>
      <c r="KUR40" s="0"/>
      <c r="KUS40" s="0"/>
      <c r="KUT40" s="0"/>
      <c r="KUU40" s="0"/>
      <c r="KUV40" s="0"/>
      <c r="KUW40" s="0"/>
      <c r="KUX40" s="0"/>
      <c r="KUY40" s="0"/>
      <c r="KUZ40" s="0"/>
      <c r="KVA40" s="0"/>
      <c r="KVB40" s="0"/>
      <c r="KVC40" s="0"/>
      <c r="KVD40" s="0"/>
      <c r="KVE40" s="0"/>
      <c r="KVF40" s="0"/>
      <c r="KVG40" s="0"/>
      <c r="KVH40" s="0"/>
      <c r="KVI40" s="0"/>
      <c r="KVJ40" s="0"/>
      <c r="KVK40" s="0"/>
      <c r="KVL40" s="0"/>
      <c r="KVM40" s="0"/>
      <c r="KVN40" s="0"/>
      <c r="KVO40" s="0"/>
      <c r="KVP40" s="0"/>
      <c r="KVQ40" s="0"/>
      <c r="KVR40" s="0"/>
      <c r="KVS40" s="0"/>
      <c r="KVT40" s="0"/>
      <c r="KVU40" s="0"/>
      <c r="KVV40" s="0"/>
      <c r="KVW40" s="0"/>
      <c r="KVX40" s="0"/>
      <c r="KVY40" s="0"/>
      <c r="KVZ40" s="0"/>
      <c r="KWA40" s="0"/>
      <c r="KWB40" s="0"/>
      <c r="KWC40" s="0"/>
      <c r="KWD40" s="0"/>
      <c r="KWE40" s="0"/>
      <c r="KWF40" s="0"/>
      <c r="KWG40" s="0"/>
      <c r="KWH40" s="0"/>
      <c r="KWI40" s="0"/>
      <c r="KWJ40" s="0"/>
      <c r="KWK40" s="0"/>
      <c r="KWL40" s="0"/>
      <c r="KWM40" s="0"/>
      <c r="KWN40" s="0"/>
      <c r="KWO40" s="0"/>
      <c r="KWP40" s="0"/>
      <c r="KWQ40" s="0"/>
      <c r="KWR40" s="0"/>
      <c r="KWS40" s="0"/>
      <c r="KWT40" s="0"/>
      <c r="KWU40" s="0"/>
      <c r="KWV40" s="0"/>
      <c r="KWW40" s="0"/>
      <c r="KWX40" s="0"/>
      <c r="KWY40" s="0"/>
      <c r="KWZ40" s="0"/>
      <c r="KXA40" s="0"/>
      <c r="KXB40" s="0"/>
      <c r="KXC40" s="0"/>
      <c r="KXD40" s="0"/>
      <c r="KXE40" s="0"/>
      <c r="KXF40" s="0"/>
      <c r="KXG40" s="0"/>
      <c r="KXH40" s="0"/>
      <c r="KXI40" s="0"/>
      <c r="KXJ40" s="0"/>
      <c r="KXK40" s="0"/>
      <c r="KXL40" s="0"/>
      <c r="KXM40" s="0"/>
      <c r="KXN40" s="0"/>
      <c r="KXO40" s="0"/>
      <c r="KXP40" s="0"/>
      <c r="KXQ40" s="0"/>
      <c r="KXR40" s="0"/>
      <c r="KXS40" s="0"/>
      <c r="KXT40" s="0"/>
      <c r="KXU40" s="0"/>
      <c r="KXV40" s="0"/>
      <c r="KXW40" s="0"/>
      <c r="KXX40" s="0"/>
      <c r="KXY40" s="0"/>
      <c r="KXZ40" s="0"/>
      <c r="KYA40" s="0"/>
      <c r="KYB40" s="0"/>
      <c r="KYC40" s="0"/>
      <c r="KYD40" s="0"/>
      <c r="KYE40" s="0"/>
      <c r="KYF40" s="0"/>
      <c r="KYG40" s="0"/>
      <c r="KYH40" s="0"/>
      <c r="KYI40" s="0"/>
      <c r="KYJ40" s="0"/>
      <c r="KYK40" s="0"/>
      <c r="KYL40" s="0"/>
      <c r="KYM40" s="0"/>
      <c r="KYN40" s="0"/>
      <c r="KYO40" s="0"/>
      <c r="KYP40" s="0"/>
      <c r="KYQ40" s="0"/>
      <c r="KYR40" s="0"/>
      <c r="KYS40" s="0"/>
      <c r="KYT40" s="0"/>
      <c r="KYU40" s="0"/>
      <c r="KYV40" s="0"/>
      <c r="KYW40" s="0"/>
      <c r="KYX40" s="0"/>
      <c r="KYY40" s="0"/>
      <c r="KYZ40" s="0"/>
      <c r="KZA40" s="0"/>
      <c r="KZB40" s="0"/>
      <c r="KZC40" s="0"/>
      <c r="KZD40" s="0"/>
      <c r="KZE40" s="0"/>
      <c r="KZF40" s="0"/>
      <c r="KZG40" s="0"/>
      <c r="KZH40" s="0"/>
      <c r="KZI40" s="0"/>
      <c r="KZJ40" s="0"/>
      <c r="KZK40" s="0"/>
      <c r="KZL40" s="0"/>
      <c r="KZM40" s="0"/>
      <c r="KZN40" s="0"/>
      <c r="KZO40" s="0"/>
      <c r="KZP40" s="0"/>
      <c r="KZQ40" s="0"/>
      <c r="KZR40" s="0"/>
      <c r="KZS40" s="0"/>
      <c r="KZT40" s="0"/>
      <c r="KZU40" s="0"/>
      <c r="KZV40" s="0"/>
      <c r="KZW40" s="0"/>
      <c r="KZX40" s="0"/>
      <c r="KZY40" s="0"/>
      <c r="KZZ40" s="0"/>
      <c r="LAA40" s="0"/>
      <c r="LAB40" s="0"/>
      <c r="LAC40" s="0"/>
      <c r="LAD40" s="0"/>
      <c r="LAE40" s="0"/>
      <c r="LAF40" s="0"/>
      <c r="LAG40" s="0"/>
      <c r="LAH40" s="0"/>
      <c r="LAI40" s="0"/>
      <c r="LAJ40" s="0"/>
      <c r="LAK40" s="0"/>
      <c r="LAL40" s="0"/>
      <c r="LAM40" s="0"/>
      <c r="LAN40" s="0"/>
      <c r="LAO40" s="0"/>
      <c r="LAP40" s="0"/>
      <c r="LAQ40" s="0"/>
      <c r="LAR40" s="0"/>
      <c r="LAS40" s="0"/>
      <c r="LAT40" s="0"/>
      <c r="LAU40" s="0"/>
      <c r="LAV40" s="0"/>
      <c r="LAW40" s="0"/>
      <c r="LAX40" s="0"/>
      <c r="LAY40" s="0"/>
      <c r="LAZ40" s="0"/>
      <c r="LBA40" s="0"/>
      <c r="LBB40" s="0"/>
      <c r="LBC40" s="0"/>
      <c r="LBD40" s="0"/>
      <c r="LBE40" s="0"/>
      <c r="LBF40" s="0"/>
      <c r="LBG40" s="0"/>
      <c r="LBH40" s="0"/>
      <c r="LBI40" s="0"/>
      <c r="LBJ40" s="0"/>
      <c r="LBK40" s="0"/>
      <c r="LBL40" s="0"/>
      <c r="LBM40" s="0"/>
      <c r="LBN40" s="0"/>
      <c r="LBO40" s="0"/>
      <c r="LBP40" s="0"/>
      <c r="LBQ40" s="0"/>
      <c r="LBR40" s="0"/>
      <c r="LBS40" s="0"/>
      <c r="LBT40" s="0"/>
      <c r="LBU40" s="0"/>
      <c r="LBV40" s="0"/>
      <c r="LBW40" s="0"/>
      <c r="LBX40" s="0"/>
      <c r="LBY40" s="0"/>
      <c r="LBZ40" s="0"/>
      <c r="LCA40" s="0"/>
      <c r="LCB40" s="0"/>
      <c r="LCC40" s="0"/>
      <c r="LCD40" s="0"/>
      <c r="LCE40" s="0"/>
      <c r="LCF40" s="0"/>
      <c r="LCG40" s="0"/>
      <c r="LCH40" s="0"/>
      <c r="LCI40" s="0"/>
      <c r="LCJ40" s="0"/>
      <c r="LCK40" s="0"/>
      <c r="LCL40" s="0"/>
      <c r="LCM40" s="0"/>
      <c r="LCN40" s="0"/>
      <c r="LCO40" s="0"/>
      <c r="LCP40" s="0"/>
      <c r="LCQ40" s="0"/>
      <c r="LCR40" s="0"/>
      <c r="LCS40" s="0"/>
      <c r="LCT40" s="0"/>
      <c r="LCU40" s="0"/>
      <c r="LCV40" s="0"/>
      <c r="LCW40" s="0"/>
      <c r="LCX40" s="0"/>
      <c r="LCY40" s="0"/>
      <c r="LCZ40" s="0"/>
      <c r="LDA40" s="0"/>
      <c r="LDB40" s="0"/>
      <c r="LDC40" s="0"/>
      <c r="LDD40" s="0"/>
      <c r="LDE40" s="0"/>
      <c r="LDF40" s="0"/>
      <c r="LDG40" s="0"/>
      <c r="LDH40" s="0"/>
      <c r="LDI40" s="0"/>
      <c r="LDJ40" s="0"/>
      <c r="LDK40" s="0"/>
      <c r="LDL40" s="0"/>
      <c r="LDM40" s="0"/>
      <c r="LDN40" s="0"/>
      <c r="LDO40" s="0"/>
      <c r="LDP40" s="0"/>
      <c r="LDQ40" s="0"/>
      <c r="LDR40" s="0"/>
      <c r="LDS40" s="0"/>
      <c r="LDT40" s="0"/>
      <c r="LDU40" s="0"/>
      <c r="LDV40" s="0"/>
      <c r="LDW40" s="0"/>
      <c r="LDX40" s="0"/>
      <c r="LDY40" s="0"/>
      <c r="LDZ40" s="0"/>
      <c r="LEA40" s="0"/>
      <c r="LEB40" s="0"/>
      <c r="LEC40" s="0"/>
      <c r="LED40" s="0"/>
      <c r="LEE40" s="0"/>
      <c r="LEF40" s="0"/>
      <c r="LEG40" s="0"/>
      <c r="LEH40" s="0"/>
      <c r="LEI40" s="0"/>
      <c r="LEJ40" s="0"/>
      <c r="LEK40" s="0"/>
      <c r="LEL40" s="0"/>
      <c r="LEM40" s="0"/>
      <c r="LEN40" s="0"/>
      <c r="LEO40" s="0"/>
      <c r="LEP40" s="0"/>
      <c r="LEQ40" s="0"/>
      <c r="LER40" s="0"/>
      <c r="LES40" s="0"/>
      <c r="LET40" s="0"/>
      <c r="LEU40" s="0"/>
      <c r="LEV40" s="0"/>
      <c r="LEW40" s="0"/>
      <c r="LEX40" s="0"/>
      <c r="LEY40" s="0"/>
      <c r="LEZ40" s="0"/>
      <c r="LFA40" s="0"/>
      <c r="LFB40" s="0"/>
      <c r="LFC40" s="0"/>
      <c r="LFD40" s="0"/>
      <c r="LFE40" s="0"/>
      <c r="LFF40" s="0"/>
      <c r="LFG40" s="0"/>
      <c r="LFH40" s="0"/>
      <c r="LFI40" s="0"/>
      <c r="LFJ40" s="0"/>
      <c r="LFK40" s="0"/>
      <c r="LFL40" s="0"/>
      <c r="LFM40" s="0"/>
      <c r="LFN40" s="0"/>
      <c r="LFO40" s="0"/>
      <c r="LFP40" s="0"/>
      <c r="LFQ40" s="0"/>
      <c r="LFR40" s="0"/>
      <c r="LFS40" s="0"/>
      <c r="LFT40" s="0"/>
      <c r="LFU40" s="0"/>
      <c r="LFV40" s="0"/>
      <c r="LFW40" s="0"/>
      <c r="LFX40" s="0"/>
      <c r="LFY40" s="0"/>
      <c r="LFZ40" s="0"/>
      <c r="LGA40" s="0"/>
      <c r="LGB40" s="0"/>
      <c r="LGC40" s="0"/>
      <c r="LGD40" s="0"/>
      <c r="LGE40" s="0"/>
      <c r="LGF40" s="0"/>
      <c r="LGG40" s="0"/>
      <c r="LGH40" s="0"/>
      <c r="LGI40" s="0"/>
      <c r="LGJ40" s="0"/>
      <c r="LGK40" s="0"/>
      <c r="LGL40" s="0"/>
      <c r="LGM40" s="0"/>
      <c r="LGN40" s="0"/>
      <c r="LGO40" s="0"/>
      <c r="LGP40" s="0"/>
      <c r="LGQ40" s="0"/>
      <c r="LGR40" s="0"/>
      <c r="LGS40" s="0"/>
      <c r="LGT40" s="0"/>
      <c r="LGU40" s="0"/>
      <c r="LGV40" s="0"/>
      <c r="LGW40" s="0"/>
      <c r="LGX40" s="0"/>
      <c r="LGY40" s="0"/>
      <c r="LGZ40" s="0"/>
      <c r="LHA40" s="0"/>
      <c r="LHB40" s="0"/>
      <c r="LHC40" s="0"/>
      <c r="LHD40" s="0"/>
      <c r="LHE40" s="0"/>
      <c r="LHF40" s="0"/>
      <c r="LHG40" s="0"/>
      <c r="LHH40" s="0"/>
      <c r="LHI40" s="0"/>
      <c r="LHJ40" s="0"/>
      <c r="LHK40" s="0"/>
      <c r="LHL40" s="0"/>
      <c r="LHM40" s="0"/>
      <c r="LHN40" s="0"/>
      <c r="LHO40" s="0"/>
      <c r="LHP40" s="0"/>
      <c r="LHQ40" s="0"/>
      <c r="LHR40" s="0"/>
      <c r="LHS40" s="0"/>
      <c r="LHT40" s="0"/>
      <c r="LHU40" s="0"/>
      <c r="LHV40" s="0"/>
      <c r="LHW40" s="0"/>
      <c r="LHX40" s="0"/>
      <c r="LHY40" s="0"/>
      <c r="LHZ40" s="0"/>
      <c r="LIA40" s="0"/>
      <c r="LIB40" s="0"/>
      <c r="LIC40" s="0"/>
      <c r="LID40" s="0"/>
      <c r="LIE40" s="0"/>
      <c r="LIF40" s="0"/>
      <c r="LIG40" s="0"/>
      <c r="LIH40" s="0"/>
      <c r="LII40" s="0"/>
      <c r="LIJ40" s="0"/>
      <c r="LIK40" s="0"/>
      <c r="LIL40" s="0"/>
      <c r="LIM40" s="0"/>
      <c r="LIN40" s="0"/>
      <c r="LIO40" s="0"/>
      <c r="LIP40" s="0"/>
      <c r="LIQ40" s="0"/>
      <c r="LIR40" s="0"/>
      <c r="LIS40" s="0"/>
      <c r="LIT40" s="0"/>
      <c r="LIU40" s="0"/>
      <c r="LIV40" s="0"/>
      <c r="LIW40" s="0"/>
      <c r="LIX40" s="0"/>
      <c r="LIY40" s="0"/>
      <c r="LIZ40" s="0"/>
      <c r="LJA40" s="0"/>
      <c r="LJB40" s="0"/>
      <c r="LJC40" s="0"/>
      <c r="LJD40" s="0"/>
      <c r="LJE40" s="0"/>
      <c r="LJF40" s="0"/>
      <c r="LJG40" s="0"/>
      <c r="LJH40" s="0"/>
      <c r="LJI40" s="0"/>
      <c r="LJJ40" s="0"/>
      <c r="LJK40" s="0"/>
      <c r="LJL40" s="0"/>
      <c r="LJM40" s="0"/>
      <c r="LJN40" s="0"/>
      <c r="LJO40" s="0"/>
      <c r="LJP40" s="0"/>
      <c r="LJQ40" s="0"/>
      <c r="LJR40" s="0"/>
      <c r="LJS40" s="0"/>
      <c r="LJT40" s="0"/>
      <c r="LJU40" s="0"/>
      <c r="LJV40" s="0"/>
      <c r="LJW40" s="0"/>
      <c r="LJX40" s="0"/>
      <c r="LJY40" s="0"/>
      <c r="LJZ40" s="0"/>
      <c r="LKA40" s="0"/>
      <c r="LKB40" s="0"/>
      <c r="LKC40" s="0"/>
      <c r="LKD40" s="0"/>
      <c r="LKE40" s="0"/>
      <c r="LKF40" s="0"/>
      <c r="LKG40" s="0"/>
      <c r="LKH40" s="0"/>
      <c r="LKI40" s="0"/>
      <c r="LKJ40" s="0"/>
      <c r="LKK40" s="0"/>
      <c r="LKL40" s="0"/>
      <c r="LKM40" s="0"/>
      <c r="LKN40" s="0"/>
      <c r="LKO40" s="0"/>
      <c r="LKP40" s="0"/>
      <c r="LKQ40" s="0"/>
      <c r="LKR40" s="0"/>
      <c r="LKS40" s="0"/>
      <c r="LKT40" s="0"/>
      <c r="LKU40" s="0"/>
      <c r="LKV40" s="0"/>
      <c r="LKW40" s="0"/>
      <c r="LKX40" s="0"/>
      <c r="LKY40" s="0"/>
      <c r="LKZ40" s="0"/>
      <c r="LLA40" s="0"/>
      <c r="LLB40" s="0"/>
      <c r="LLC40" s="0"/>
      <c r="LLD40" s="0"/>
      <c r="LLE40" s="0"/>
      <c r="LLF40" s="0"/>
      <c r="LLG40" s="0"/>
      <c r="LLH40" s="0"/>
      <c r="LLI40" s="0"/>
      <c r="LLJ40" s="0"/>
      <c r="LLK40" s="0"/>
      <c r="LLL40" s="0"/>
      <c r="LLM40" s="0"/>
      <c r="LLN40" s="0"/>
      <c r="LLO40" s="0"/>
      <c r="LLP40" s="0"/>
      <c r="LLQ40" s="0"/>
      <c r="LLR40" s="0"/>
      <c r="LLS40" s="0"/>
      <c r="LLT40" s="0"/>
      <c r="LLU40" s="0"/>
      <c r="LLV40" s="0"/>
      <c r="LLW40" s="0"/>
      <c r="LLX40" s="0"/>
      <c r="LLY40" s="0"/>
      <c r="LLZ40" s="0"/>
      <c r="LMA40" s="0"/>
      <c r="LMB40" s="0"/>
      <c r="LMC40" s="0"/>
      <c r="LMD40" s="0"/>
      <c r="LME40" s="0"/>
      <c r="LMF40" s="0"/>
      <c r="LMG40" s="0"/>
      <c r="LMH40" s="0"/>
      <c r="LMI40" s="0"/>
      <c r="LMJ40" s="0"/>
      <c r="LMK40" s="0"/>
      <c r="LML40" s="0"/>
      <c r="LMM40" s="0"/>
      <c r="LMN40" s="0"/>
      <c r="LMO40" s="0"/>
      <c r="LMP40" s="0"/>
      <c r="LMQ40" s="0"/>
      <c r="LMR40" s="0"/>
      <c r="LMS40" s="0"/>
      <c r="LMT40" s="0"/>
      <c r="LMU40" s="0"/>
      <c r="LMV40" s="0"/>
      <c r="LMW40" s="0"/>
      <c r="LMX40" s="0"/>
      <c r="LMY40" s="0"/>
      <c r="LMZ40" s="0"/>
      <c r="LNA40" s="0"/>
      <c r="LNB40" s="0"/>
      <c r="LNC40" s="0"/>
      <c r="LND40" s="0"/>
      <c r="LNE40" s="0"/>
      <c r="LNF40" s="0"/>
      <c r="LNG40" s="0"/>
      <c r="LNH40" s="0"/>
      <c r="LNI40" s="0"/>
      <c r="LNJ40" s="0"/>
      <c r="LNK40" s="0"/>
      <c r="LNL40" s="0"/>
      <c r="LNM40" s="0"/>
      <c r="LNN40" s="0"/>
      <c r="LNO40" s="0"/>
      <c r="LNP40" s="0"/>
      <c r="LNQ40" s="0"/>
      <c r="LNR40" s="0"/>
      <c r="LNS40" s="0"/>
      <c r="LNT40" s="0"/>
      <c r="LNU40" s="0"/>
      <c r="LNV40" s="0"/>
      <c r="LNW40" s="0"/>
      <c r="LNX40" s="0"/>
      <c r="LNY40" s="0"/>
      <c r="LNZ40" s="0"/>
      <c r="LOA40" s="0"/>
      <c r="LOB40" s="0"/>
      <c r="LOC40" s="0"/>
      <c r="LOD40" s="0"/>
      <c r="LOE40" s="0"/>
      <c r="LOF40" s="0"/>
      <c r="LOG40" s="0"/>
      <c r="LOH40" s="0"/>
      <c r="LOI40" s="0"/>
      <c r="LOJ40" s="0"/>
      <c r="LOK40" s="0"/>
      <c r="LOL40" s="0"/>
      <c r="LOM40" s="0"/>
      <c r="LON40" s="0"/>
      <c r="LOO40" s="0"/>
      <c r="LOP40" s="0"/>
      <c r="LOQ40" s="0"/>
      <c r="LOR40" s="0"/>
      <c r="LOS40" s="0"/>
      <c r="LOT40" s="0"/>
      <c r="LOU40" s="0"/>
      <c r="LOV40" s="0"/>
      <c r="LOW40" s="0"/>
      <c r="LOX40" s="0"/>
      <c r="LOY40" s="0"/>
      <c r="LOZ40" s="0"/>
      <c r="LPA40" s="0"/>
      <c r="LPB40" s="0"/>
      <c r="LPC40" s="0"/>
      <c r="LPD40" s="0"/>
      <c r="LPE40" s="0"/>
      <c r="LPF40" s="0"/>
      <c r="LPG40" s="0"/>
      <c r="LPH40" s="0"/>
      <c r="LPI40" s="0"/>
      <c r="LPJ40" s="0"/>
      <c r="LPK40" s="0"/>
      <c r="LPL40" s="0"/>
      <c r="LPM40" s="0"/>
      <c r="LPN40" s="0"/>
      <c r="LPO40" s="0"/>
      <c r="LPP40" s="0"/>
      <c r="LPQ40" s="0"/>
      <c r="LPR40" s="0"/>
      <c r="LPS40" s="0"/>
      <c r="LPT40" s="0"/>
      <c r="LPU40" s="0"/>
      <c r="LPV40" s="0"/>
      <c r="LPW40" s="0"/>
      <c r="LPX40" s="0"/>
      <c r="LPY40" s="0"/>
      <c r="LPZ40" s="0"/>
      <c r="LQA40" s="0"/>
      <c r="LQB40" s="0"/>
      <c r="LQC40" s="0"/>
      <c r="LQD40" s="0"/>
      <c r="LQE40" s="0"/>
      <c r="LQF40" s="0"/>
      <c r="LQG40" s="0"/>
      <c r="LQH40" s="0"/>
      <c r="LQI40" s="0"/>
      <c r="LQJ40" s="0"/>
      <c r="LQK40" s="0"/>
      <c r="LQL40" s="0"/>
      <c r="LQM40" s="0"/>
      <c r="LQN40" s="0"/>
      <c r="LQO40" s="0"/>
      <c r="LQP40" s="0"/>
      <c r="LQQ40" s="0"/>
      <c r="LQR40" s="0"/>
      <c r="LQS40" s="0"/>
      <c r="LQT40" s="0"/>
      <c r="LQU40" s="0"/>
      <c r="LQV40" s="0"/>
      <c r="LQW40" s="0"/>
      <c r="LQX40" s="0"/>
      <c r="LQY40" s="0"/>
      <c r="LQZ40" s="0"/>
      <c r="LRA40" s="0"/>
      <c r="LRB40" s="0"/>
      <c r="LRC40" s="0"/>
      <c r="LRD40" s="0"/>
      <c r="LRE40" s="0"/>
      <c r="LRF40" s="0"/>
      <c r="LRG40" s="0"/>
      <c r="LRH40" s="0"/>
      <c r="LRI40" s="0"/>
      <c r="LRJ40" s="0"/>
      <c r="LRK40" s="0"/>
      <c r="LRL40" s="0"/>
      <c r="LRM40" s="0"/>
      <c r="LRN40" s="0"/>
      <c r="LRO40" s="0"/>
      <c r="LRP40" s="0"/>
      <c r="LRQ40" s="0"/>
      <c r="LRR40" s="0"/>
      <c r="LRS40" s="0"/>
      <c r="LRT40" s="0"/>
      <c r="LRU40" s="0"/>
      <c r="LRV40" s="0"/>
      <c r="LRW40" s="0"/>
      <c r="LRX40" s="0"/>
      <c r="LRY40" s="0"/>
      <c r="LRZ40" s="0"/>
      <c r="LSA40" s="0"/>
      <c r="LSB40" s="0"/>
      <c r="LSC40" s="0"/>
      <c r="LSD40" s="0"/>
      <c r="LSE40" s="0"/>
      <c r="LSF40" s="0"/>
      <c r="LSG40" s="0"/>
      <c r="LSH40" s="0"/>
      <c r="LSI40" s="0"/>
      <c r="LSJ40" s="0"/>
      <c r="LSK40" s="0"/>
      <c r="LSL40" s="0"/>
      <c r="LSM40" s="0"/>
      <c r="LSN40" s="0"/>
      <c r="LSO40" s="0"/>
      <c r="LSP40" s="0"/>
      <c r="LSQ40" s="0"/>
      <c r="LSR40" s="0"/>
      <c r="LSS40" s="0"/>
      <c r="LST40" s="0"/>
      <c r="LSU40" s="0"/>
      <c r="LSV40" s="0"/>
      <c r="LSW40" s="0"/>
      <c r="LSX40" s="0"/>
      <c r="LSY40" s="0"/>
      <c r="LSZ40" s="0"/>
      <c r="LTA40" s="0"/>
      <c r="LTB40" s="0"/>
      <c r="LTC40" s="0"/>
      <c r="LTD40" s="0"/>
      <c r="LTE40" s="0"/>
      <c r="LTF40" s="0"/>
      <c r="LTG40" s="0"/>
      <c r="LTH40" s="0"/>
      <c r="LTI40" s="0"/>
      <c r="LTJ40" s="0"/>
      <c r="LTK40" s="0"/>
      <c r="LTL40" s="0"/>
      <c r="LTM40" s="0"/>
      <c r="LTN40" s="0"/>
      <c r="LTO40" s="0"/>
      <c r="LTP40" s="0"/>
      <c r="LTQ40" s="0"/>
      <c r="LTR40" s="0"/>
      <c r="LTS40" s="0"/>
      <c r="LTT40" s="0"/>
      <c r="LTU40" s="0"/>
      <c r="LTV40" s="0"/>
      <c r="LTW40" s="0"/>
      <c r="LTX40" s="0"/>
      <c r="LTY40" s="0"/>
      <c r="LTZ40" s="0"/>
      <c r="LUA40" s="0"/>
      <c r="LUB40" s="0"/>
      <c r="LUC40" s="0"/>
      <c r="LUD40" s="0"/>
      <c r="LUE40" s="0"/>
      <c r="LUF40" s="0"/>
      <c r="LUG40" s="0"/>
      <c r="LUH40" s="0"/>
      <c r="LUI40" s="0"/>
      <c r="LUJ40" s="0"/>
      <c r="LUK40" s="0"/>
      <c r="LUL40" s="0"/>
      <c r="LUM40" s="0"/>
      <c r="LUN40" s="0"/>
      <c r="LUO40" s="0"/>
      <c r="LUP40" s="0"/>
      <c r="LUQ40" s="0"/>
      <c r="LUR40" s="0"/>
      <c r="LUS40" s="0"/>
      <c r="LUT40" s="0"/>
      <c r="LUU40" s="0"/>
      <c r="LUV40" s="0"/>
      <c r="LUW40" s="0"/>
      <c r="LUX40" s="0"/>
      <c r="LUY40" s="0"/>
      <c r="LUZ40" s="0"/>
      <c r="LVA40" s="0"/>
      <c r="LVB40" s="0"/>
      <c r="LVC40" s="0"/>
      <c r="LVD40" s="0"/>
      <c r="LVE40" s="0"/>
      <c r="LVF40" s="0"/>
      <c r="LVG40" s="0"/>
      <c r="LVH40" s="0"/>
      <c r="LVI40" s="0"/>
      <c r="LVJ40" s="0"/>
      <c r="LVK40" s="0"/>
      <c r="LVL40" s="0"/>
      <c r="LVM40" s="0"/>
      <c r="LVN40" s="0"/>
      <c r="LVO40" s="0"/>
      <c r="LVP40" s="0"/>
      <c r="LVQ40" s="0"/>
      <c r="LVR40" s="0"/>
      <c r="LVS40" s="0"/>
      <c r="LVT40" s="0"/>
      <c r="LVU40" s="0"/>
      <c r="LVV40" s="0"/>
      <c r="LVW40" s="0"/>
      <c r="LVX40" s="0"/>
      <c r="LVY40" s="0"/>
      <c r="LVZ40" s="0"/>
      <c r="LWA40" s="0"/>
      <c r="LWB40" s="0"/>
      <c r="LWC40" s="0"/>
      <c r="LWD40" s="0"/>
      <c r="LWE40" s="0"/>
      <c r="LWF40" s="0"/>
      <c r="LWG40" s="0"/>
      <c r="LWH40" s="0"/>
      <c r="LWI40" s="0"/>
      <c r="LWJ40" s="0"/>
      <c r="LWK40" s="0"/>
      <c r="LWL40" s="0"/>
      <c r="LWM40" s="0"/>
      <c r="LWN40" s="0"/>
      <c r="LWO40" s="0"/>
      <c r="LWP40" s="0"/>
      <c r="LWQ40" s="0"/>
      <c r="LWR40" s="0"/>
      <c r="LWS40" s="0"/>
      <c r="LWT40" s="0"/>
      <c r="LWU40" s="0"/>
      <c r="LWV40" s="0"/>
      <c r="LWW40" s="0"/>
      <c r="LWX40" s="0"/>
      <c r="LWY40" s="0"/>
      <c r="LWZ40" s="0"/>
      <c r="LXA40" s="0"/>
      <c r="LXB40" s="0"/>
      <c r="LXC40" s="0"/>
      <c r="LXD40" s="0"/>
      <c r="LXE40" s="0"/>
      <c r="LXF40" s="0"/>
      <c r="LXG40" s="0"/>
      <c r="LXH40" s="0"/>
      <c r="LXI40" s="0"/>
      <c r="LXJ40" s="0"/>
      <c r="LXK40" s="0"/>
      <c r="LXL40" s="0"/>
      <c r="LXM40" s="0"/>
      <c r="LXN40" s="0"/>
      <c r="LXO40" s="0"/>
      <c r="LXP40" s="0"/>
      <c r="LXQ40" s="0"/>
      <c r="LXR40" s="0"/>
      <c r="LXS40" s="0"/>
      <c r="LXT40" s="0"/>
      <c r="LXU40" s="0"/>
      <c r="LXV40" s="0"/>
      <c r="LXW40" s="0"/>
      <c r="LXX40" s="0"/>
      <c r="LXY40" s="0"/>
      <c r="LXZ40" s="0"/>
      <c r="LYA40" s="0"/>
      <c r="LYB40" s="0"/>
      <c r="LYC40" s="0"/>
      <c r="LYD40" s="0"/>
      <c r="LYE40" s="0"/>
      <c r="LYF40" s="0"/>
      <c r="LYG40" s="0"/>
      <c r="LYH40" s="0"/>
      <c r="LYI40" s="0"/>
      <c r="LYJ40" s="0"/>
      <c r="LYK40" s="0"/>
      <c r="LYL40" s="0"/>
      <c r="LYM40" s="0"/>
      <c r="LYN40" s="0"/>
      <c r="LYO40" s="0"/>
      <c r="LYP40" s="0"/>
      <c r="LYQ40" s="0"/>
      <c r="LYR40" s="0"/>
      <c r="LYS40" s="0"/>
      <c r="LYT40" s="0"/>
      <c r="LYU40" s="0"/>
      <c r="LYV40" s="0"/>
      <c r="LYW40" s="0"/>
      <c r="LYX40" s="0"/>
      <c r="LYY40" s="0"/>
      <c r="LYZ40" s="0"/>
      <c r="LZA40" s="0"/>
      <c r="LZB40" s="0"/>
      <c r="LZC40" s="0"/>
      <c r="LZD40" s="0"/>
      <c r="LZE40" s="0"/>
      <c r="LZF40" s="0"/>
      <c r="LZG40" s="0"/>
      <c r="LZH40" s="0"/>
      <c r="LZI40" s="0"/>
      <c r="LZJ40" s="0"/>
      <c r="LZK40" s="0"/>
      <c r="LZL40" s="0"/>
      <c r="LZM40" s="0"/>
      <c r="LZN40" s="0"/>
      <c r="LZO40" s="0"/>
      <c r="LZP40" s="0"/>
      <c r="LZQ40" s="0"/>
      <c r="LZR40" s="0"/>
      <c r="LZS40" s="0"/>
      <c r="LZT40" s="0"/>
      <c r="LZU40" s="0"/>
      <c r="LZV40" s="0"/>
      <c r="LZW40" s="0"/>
      <c r="LZX40" s="0"/>
      <c r="LZY40" s="0"/>
      <c r="LZZ40" s="0"/>
      <c r="MAA40" s="0"/>
      <c r="MAB40" s="0"/>
      <c r="MAC40" s="0"/>
      <c r="MAD40" s="0"/>
      <c r="MAE40" s="0"/>
      <c r="MAF40" s="0"/>
      <c r="MAG40" s="0"/>
      <c r="MAH40" s="0"/>
      <c r="MAI40" s="0"/>
      <c r="MAJ40" s="0"/>
      <c r="MAK40" s="0"/>
      <c r="MAL40" s="0"/>
      <c r="MAM40" s="0"/>
      <c r="MAN40" s="0"/>
      <c r="MAO40" s="0"/>
      <c r="MAP40" s="0"/>
      <c r="MAQ40" s="0"/>
      <c r="MAR40" s="0"/>
      <c r="MAS40" s="0"/>
      <c r="MAT40" s="0"/>
      <c r="MAU40" s="0"/>
      <c r="MAV40" s="0"/>
      <c r="MAW40" s="0"/>
      <c r="MAX40" s="0"/>
      <c r="MAY40" s="0"/>
      <c r="MAZ40" s="0"/>
      <c r="MBA40" s="0"/>
      <c r="MBB40" s="0"/>
      <c r="MBC40" s="0"/>
      <c r="MBD40" s="0"/>
      <c r="MBE40" s="0"/>
      <c r="MBF40" s="0"/>
      <c r="MBG40" s="0"/>
      <c r="MBH40" s="0"/>
      <c r="MBI40" s="0"/>
      <c r="MBJ40" s="0"/>
      <c r="MBK40" s="0"/>
      <c r="MBL40" s="0"/>
      <c r="MBM40" s="0"/>
      <c r="MBN40" s="0"/>
      <c r="MBO40" s="0"/>
      <c r="MBP40" s="0"/>
      <c r="MBQ40" s="0"/>
      <c r="MBR40" s="0"/>
      <c r="MBS40" s="0"/>
      <c r="MBT40" s="0"/>
      <c r="MBU40" s="0"/>
      <c r="MBV40" s="0"/>
      <c r="MBW40" s="0"/>
      <c r="MBX40" s="0"/>
      <c r="MBY40" s="0"/>
      <c r="MBZ40" s="0"/>
      <c r="MCA40" s="0"/>
      <c r="MCB40" s="0"/>
      <c r="MCC40" s="0"/>
      <c r="MCD40" s="0"/>
      <c r="MCE40" s="0"/>
      <c r="MCF40" s="0"/>
      <c r="MCG40" s="0"/>
      <c r="MCH40" s="0"/>
      <c r="MCI40" s="0"/>
      <c r="MCJ40" s="0"/>
      <c r="MCK40" s="0"/>
      <c r="MCL40" s="0"/>
      <c r="MCM40" s="0"/>
      <c r="MCN40" s="0"/>
      <c r="MCO40" s="0"/>
      <c r="MCP40" s="0"/>
      <c r="MCQ40" s="0"/>
      <c r="MCR40" s="0"/>
      <c r="MCS40" s="0"/>
      <c r="MCT40" s="0"/>
      <c r="MCU40" s="0"/>
      <c r="MCV40" s="0"/>
      <c r="MCW40" s="0"/>
      <c r="MCX40" s="0"/>
      <c r="MCY40" s="0"/>
      <c r="MCZ40" s="0"/>
      <c r="MDA40" s="0"/>
      <c r="MDB40" s="0"/>
      <c r="MDC40" s="0"/>
      <c r="MDD40" s="0"/>
      <c r="MDE40" s="0"/>
      <c r="MDF40" s="0"/>
      <c r="MDG40" s="0"/>
      <c r="MDH40" s="0"/>
      <c r="MDI40" s="0"/>
      <c r="MDJ40" s="0"/>
      <c r="MDK40" s="0"/>
      <c r="MDL40" s="0"/>
      <c r="MDM40" s="0"/>
      <c r="MDN40" s="0"/>
      <c r="MDO40" s="0"/>
      <c r="MDP40" s="0"/>
      <c r="MDQ40" s="0"/>
      <c r="MDR40" s="0"/>
      <c r="MDS40" s="0"/>
      <c r="MDT40" s="0"/>
      <c r="MDU40" s="0"/>
      <c r="MDV40" s="0"/>
      <c r="MDW40" s="0"/>
      <c r="MDX40" s="0"/>
      <c r="MDY40" s="0"/>
      <c r="MDZ40" s="0"/>
      <c r="MEA40" s="0"/>
      <c r="MEB40" s="0"/>
      <c r="MEC40" s="0"/>
      <c r="MED40" s="0"/>
      <c r="MEE40" s="0"/>
      <c r="MEF40" s="0"/>
      <c r="MEG40" s="0"/>
      <c r="MEH40" s="0"/>
      <c r="MEI40" s="0"/>
      <c r="MEJ40" s="0"/>
      <c r="MEK40" s="0"/>
      <c r="MEL40" s="0"/>
      <c r="MEM40" s="0"/>
      <c r="MEN40" s="0"/>
      <c r="MEO40" s="0"/>
      <c r="MEP40" s="0"/>
      <c r="MEQ40" s="0"/>
      <c r="MER40" s="0"/>
      <c r="MES40" s="0"/>
      <c r="MET40" s="0"/>
      <c r="MEU40" s="0"/>
      <c r="MEV40" s="0"/>
      <c r="MEW40" s="0"/>
      <c r="MEX40" s="0"/>
      <c r="MEY40" s="0"/>
      <c r="MEZ40" s="0"/>
      <c r="MFA40" s="0"/>
      <c r="MFB40" s="0"/>
      <c r="MFC40" s="0"/>
      <c r="MFD40" s="0"/>
      <c r="MFE40" s="0"/>
      <c r="MFF40" s="0"/>
      <c r="MFG40" s="0"/>
      <c r="MFH40" s="0"/>
      <c r="MFI40" s="0"/>
      <c r="MFJ40" s="0"/>
      <c r="MFK40" s="0"/>
      <c r="MFL40" s="0"/>
      <c r="MFM40" s="0"/>
      <c r="MFN40" s="0"/>
      <c r="MFO40" s="0"/>
      <c r="MFP40" s="0"/>
      <c r="MFQ40" s="0"/>
      <c r="MFR40" s="0"/>
      <c r="MFS40" s="0"/>
      <c r="MFT40" s="0"/>
      <c r="MFU40" s="0"/>
      <c r="MFV40" s="0"/>
      <c r="MFW40" s="0"/>
      <c r="MFX40" s="0"/>
      <c r="MFY40" s="0"/>
      <c r="MFZ40" s="0"/>
      <c r="MGA40" s="0"/>
      <c r="MGB40" s="0"/>
      <c r="MGC40" s="0"/>
      <c r="MGD40" s="0"/>
      <c r="MGE40" s="0"/>
      <c r="MGF40" s="0"/>
      <c r="MGG40" s="0"/>
      <c r="MGH40" s="0"/>
      <c r="MGI40" s="0"/>
      <c r="MGJ40" s="0"/>
      <c r="MGK40" s="0"/>
      <c r="MGL40" s="0"/>
      <c r="MGM40" s="0"/>
      <c r="MGN40" s="0"/>
      <c r="MGO40" s="0"/>
      <c r="MGP40" s="0"/>
      <c r="MGQ40" s="0"/>
      <c r="MGR40" s="0"/>
      <c r="MGS40" s="0"/>
      <c r="MGT40" s="0"/>
      <c r="MGU40" s="0"/>
      <c r="MGV40" s="0"/>
      <c r="MGW40" s="0"/>
      <c r="MGX40" s="0"/>
      <c r="MGY40" s="0"/>
      <c r="MGZ40" s="0"/>
      <c r="MHA40" s="0"/>
      <c r="MHB40" s="0"/>
      <c r="MHC40" s="0"/>
      <c r="MHD40" s="0"/>
      <c r="MHE40" s="0"/>
      <c r="MHF40" s="0"/>
      <c r="MHG40" s="0"/>
      <c r="MHH40" s="0"/>
      <c r="MHI40" s="0"/>
      <c r="MHJ40" s="0"/>
      <c r="MHK40" s="0"/>
      <c r="MHL40" s="0"/>
      <c r="MHM40" s="0"/>
      <c r="MHN40" s="0"/>
      <c r="MHO40" s="0"/>
      <c r="MHP40" s="0"/>
      <c r="MHQ40" s="0"/>
      <c r="MHR40" s="0"/>
      <c r="MHS40" s="0"/>
      <c r="MHT40" s="0"/>
      <c r="MHU40" s="0"/>
      <c r="MHV40" s="0"/>
      <c r="MHW40" s="0"/>
      <c r="MHX40" s="0"/>
      <c r="MHY40" s="0"/>
      <c r="MHZ40" s="0"/>
      <c r="MIA40" s="0"/>
      <c r="MIB40" s="0"/>
      <c r="MIC40" s="0"/>
      <c r="MID40" s="0"/>
      <c r="MIE40" s="0"/>
      <c r="MIF40" s="0"/>
      <c r="MIG40" s="0"/>
      <c r="MIH40" s="0"/>
      <c r="MII40" s="0"/>
      <c r="MIJ40" s="0"/>
      <c r="MIK40" s="0"/>
      <c r="MIL40" s="0"/>
      <c r="MIM40" s="0"/>
      <c r="MIN40" s="0"/>
      <c r="MIO40" s="0"/>
      <c r="MIP40" s="0"/>
      <c r="MIQ40" s="0"/>
      <c r="MIR40" s="0"/>
      <c r="MIS40" s="0"/>
      <c r="MIT40" s="0"/>
      <c r="MIU40" s="0"/>
      <c r="MIV40" s="0"/>
      <c r="MIW40" s="0"/>
      <c r="MIX40" s="0"/>
      <c r="MIY40" s="0"/>
      <c r="MIZ40" s="0"/>
      <c r="MJA40" s="0"/>
      <c r="MJB40" s="0"/>
      <c r="MJC40" s="0"/>
      <c r="MJD40" s="0"/>
      <c r="MJE40" s="0"/>
      <c r="MJF40" s="0"/>
      <c r="MJG40" s="0"/>
      <c r="MJH40" s="0"/>
      <c r="MJI40" s="0"/>
      <c r="MJJ40" s="0"/>
      <c r="MJK40" s="0"/>
      <c r="MJL40" s="0"/>
      <c r="MJM40" s="0"/>
      <c r="MJN40" s="0"/>
      <c r="MJO40" s="0"/>
      <c r="MJP40" s="0"/>
      <c r="MJQ40" s="0"/>
      <c r="MJR40" s="0"/>
      <c r="MJS40" s="0"/>
      <c r="MJT40" s="0"/>
      <c r="MJU40" s="0"/>
      <c r="MJV40" s="0"/>
      <c r="MJW40" s="0"/>
      <c r="MJX40" s="0"/>
      <c r="MJY40" s="0"/>
      <c r="MJZ40" s="0"/>
      <c r="MKA40" s="0"/>
      <c r="MKB40" s="0"/>
      <c r="MKC40" s="0"/>
      <c r="MKD40" s="0"/>
      <c r="MKE40" s="0"/>
      <c r="MKF40" s="0"/>
      <c r="MKG40" s="0"/>
      <c r="MKH40" s="0"/>
      <c r="MKI40" s="0"/>
      <c r="MKJ40" s="0"/>
      <c r="MKK40" s="0"/>
      <c r="MKL40" s="0"/>
      <c r="MKM40" s="0"/>
      <c r="MKN40" s="0"/>
      <c r="MKO40" s="0"/>
      <c r="MKP40" s="0"/>
      <c r="MKQ40" s="0"/>
      <c r="MKR40" s="0"/>
      <c r="MKS40" s="0"/>
      <c r="MKT40" s="0"/>
      <c r="MKU40" s="0"/>
      <c r="MKV40" s="0"/>
      <c r="MKW40" s="0"/>
      <c r="MKX40" s="0"/>
      <c r="MKY40" s="0"/>
      <c r="MKZ40" s="0"/>
      <c r="MLA40" s="0"/>
      <c r="MLB40" s="0"/>
      <c r="MLC40" s="0"/>
      <c r="MLD40" s="0"/>
      <c r="MLE40" s="0"/>
      <c r="MLF40" s="0"/>
      <c r="MLG40" s="0"/>
      <c r="MLH40" s="0"/>
      <c r="MLI40" s="0"/>
      <c r="MLJ40" s="0"/>
      <c r="MLK40" s="0"/>
      <c r="MLL40" s="0"/>
      <c r="MLM40" s="0"/>
      <c r="MLN40" s="0"/>
      <c r="MLO40" s="0"/>
      <c r="MLP40" s="0"/>
      <c r="MLQ40" s="0"/>
      <c r="MLR40" s="0"/>
      <c r="MLS40" s="0"/>
      <c r="MLT40" s="0"/>
      <c r="MLU40" s="0"/>
      <c r="MLV40" s="0"/>
      <c r="MLW40" s="0"/>
      <c r="MLX40" s="0"/>
      <c r="MLY40" s="0"/>
      <c r="MLZ40" s="0"/>
      <c r="MMA40" s="0"/>
      <c r="MMB40" s="0"/>
      <c r="MMC40" s="0"/>
      <c r="MMD40" s="0"/>
      <c r="MME40" s="0"/>
      <c r="MMF40" s="0"/>
      <c r="MMG40" s="0"/>
      <c r="MMH40" s="0"/>
      <c r="MMI40" s="0"/>
      <c r="MMJ40" s="0"/>
      <c r="MMK40" s="0"/>
      <c r="MML40" s="0"/>
      <c r="MMM40" s="0"/>
      <c r="MMN40" s="0"/>
      <c r="MMO40" s="0"/>
      <c r="MMP40" s="0"/>
      <c r="MMQ40" s="0"/>
      <c r="MMR40" s="0"/>
      <c r="MMS40" s="0"/>
      <c r="MMT40" s="0"/>
      <c r="MMU40" s="0"/>
      <c r="MMV40" s="0"/>
      <c r="MMW40" s="0"/>
      <c r="MMX40" s="0"/>
      <c r="MMY40" s="0"/>
      <c r="MMZ40" s="0"/>
      <c r="MNA40" s="0"/>
      <c r="MNB40" s="0"/>
      <c r="MNC40" s="0"/>
      <c r="MND40" s="0"/>
      <c r="MNE40" s="0"/>
      <c r="MNF40" s="0"/>
      <c r="MNG40" s="0"/>
      <c r="MNH40" s="0"/>
      <c r="MNI40" s="0"/>
      <c r="MNJ40" s="0"/>
      <c r="MNK40" s="0"/>
      <c r="MNL40" s="0"/>
      <c r="MNM40" s="0"/>
      <c r="MNN40" s="0"/>
      <c r="MNO40" s="0"/>
      <c r="MNP40" s="0"/>
      <c r="MNQ40" s="0"/>
      <c r="MNR40" s="0"/>
      <c r="MNS40" s="0"/>
      <c r="MNT40" s="0"/>
      <c r="MNU40" s="0"/>
      <c r="MNV40" s="0"/>
      <c r="MNW40" s="0"/>
      <c r="MNX40" s="0"/>
      <c r="MNY40" s="0"/>
      <c r="MNZ40" s="0"/>
      <c r="MOA40" s="0"/>
      <c r="MOB40" s="0"/>
      <c r="MOC40" s="0"/>
      <c r="MOD40" s="0"/>
      <c r="MOE40" s="0"/>
      <c r="MOF40" s="0"/>
      <c r="MOG40" s="0"/>
      <c r="MOH40" s="0"/>
      <c r="MOI40" s="0"/>
      <c r="MOJ40" s="0"/>
      <c r="MOK40" s="0"/>
      <c r="MOL40" s="0"/>
      <c r="MOM40" s="0"/>
      <c r="MON40" s="0"/>
      <c r="MOO40" s="0"/>
      <c r="MOP40" s="0"/>
      <c r="MOQ40" s="0"/>
      <c r="MOR40" s="0"/>
      <c r="MOS40" s="0"/>
      <c r="MOT40" s="0"/>
      <c r="MOU40" s="0"/>
      <c r="MOV40" s="0"/>
      <c r="MOW40" s="0"/>
      <c r="MOX40" s="0"/>
      <c r="MOY40" s="0"/>
      <c r="MOZ40" s="0"/>
      <c r="MPA40" s="0"/>
      <c r="MPB40" s="0"/>
      <c r="MPC40" s="0"/>
      <c r="MPD40" s="0"/>
      <c r="MPE40" s="0"/>
      <c r="MPF40" s="0"/>
      <c r="MPG40" s="0"/>
      <c r="MPH40" s="0"/>
      <c r="MPI40" s="0"/>
      <c r="MPJ40" s="0"/>
      <c r="MPK40" s="0"/>
      <c r="MPL40" s="0"/>
      <c r="MPM40" s="0"/>
      <c r="MPN40" s="0"/>
      <c r="MPO40" s="0"/>
      <c r="MPP40" s="0"/>
      <c r="MPQ40" s="0"/>
      <c r="MPR40" s="0"/>
      <c r="MPS40" s="0"/>
      <c r="MPT40" s="0"/>
      <c r="MPU40" s="0"/>
      <c r="MPV40" s="0"/>
      <c r="MPW40" s="0"/>
      <c r="MPX40" s="0"/>
      <c r="MPY40" s="0"/>
      <c r="MPZ40" s="0"/>
      <c r="MQA40" s="0"/>
      <c r="MQB40" s="0"/>
      <c r="MQC40" s="0"/>
      <c r="MQD40" s="0"/>
      <c r="MQE40" s="0"/>
      <c r="MQF40" s="0"/>
      <c r="MQG40" s="0"/>
      <c r="MQH40" s="0"/>
      <c r="MQI40" s="0"/>
      <c r="MQJ40" s="0"/>
      <c r="MQK40" s="0"/>
      <c r="MQL40" s="0"/>
      <c r="MQM40" s="0"/>
      <c r="MQN40" s="0"/>
      <c r="MQO40" s="0"/>
      <c r="MQP40" s="0"/>
      <c r="MQQ40" s="0"/>
      <c r="MQR40" s="0"/>
      <c r="MQS40" s="0"/>
      <c r="MQT40" s="0"/>
      <c r="MQU40" s="0"/>
      <c r="MQV40" s="0"/>
      <c r="MQW40" s="0"/>
      <c r="MQX40" s="0"/>
      <c r="MQY40" s="0"/>
      <c r="MQZ40" s="0"/>
      <c r="MRA40" s="0"/>
      <c r="MRB40" s="0"/>
      <c r="MRC40" s="0"/>
      <c r="MRD40" s="0"/>
      <c r="MRE40" s="0"/>
      <c r="MRF40" s="0"/>
      <c r="MRG40" s="0"/>
      <c r="MRH40" s="0"/>
      <c r="MRI40" s="0"/>
      <c r="MRJ40" s="0"/>
      <c r="MRK40" s="0"/>
      <c r="MRL40" s="0"/>
      <c r="MRM40" s="0"/>
      <c r="MRN40" s="0"/>
      <c r="MRO40" s="0"/>
      <c r="MRP40" s="0"/>
      <c r="MRQ40" s="0"/>
      <c r="MRR40" s="0"/>
      <c r="MRS40" s="0"/>
      <c r="MRT40" s="0"/>
      <c r="MRU40" s="0"/>
      <c r="MRV40" s="0"/>
      <c r="MRW40" s="0"/>
      <c r="MRX40" s="0"/>
      <c r="MRY40" s="0"/>
      <c r="MRZ40" s="0"/>
      <c r="MSA40" s="0"/>
      <c r="MSB40" s="0"/>
      <c r="MSC40" s="0"/>
      <c r="MSD40" s="0"/>
      <c r="MSE40" s="0"/>
      <c r="MSF40" s="0"/>
      <c r="MSG40" s="0"/>
      <c r="MSH40" s="0"/>
      <c r="MSI40" s="0"/>
      <c r="MSJ40" s="0"/>
      <c r="MSK40" s="0"/>
      <c r="MSL40" s="0"/>
      <c r="MSM40" s="0"/>
      <c r="MSN40" s="0"/>
      <c r="MSO40" s="0"/>
      <c r="MSP40" s="0"/>
      <c r="MSQ40" s="0"/>
      <c r="MSR40" s="0"/>
      <c r="MSS40" s="0"/>
      <c r="MST40" s="0"/>
      <c r="MSU40" s="0"/>
      <c r="MSV40" s="0"/>
      <c r="MSW40" s="0"/>
      <c r="MSX40" s="0"/>
      <c r="MSY40" s="0"/>
      <c r="MSZ40" s="0"/>
      <c r="MTA40" s="0"/>
      <c r="MTB40" s="0"/>
      <c r="MTC40" s="0"/>
      <c r="MTD40" s="0"/>
      <c r="MTE40" s="0"/>
      <c r="MTF40" s="0"/>
      <c r="MTG40" s="0"/>
      <c r="MTH40" s="0"/>
      <c r="MTI40" s="0"/>
      <c r="MTJ40" s="0"/>
      <c r="MTK40" s="0"/>
      <c r="MTL40" s="0"/>
      <c r="MTM40" s="0"/>
      <c r="MTN40" s="0"/>
      <c r="MTO40" s="0"/>
      <c r="MTP40" s="0"/>
      <c r="MTQ40" s="0"/>
      <c r="MTR40" s="0"/>
      <c r="MTS40" s="0"/>
      <c r="MTT40" s="0"/>
      <c r="MTU40" s="0"/>
      <c r="MTV40" s="0"/>
      <c r="MTW40" s="0"/>
      <c r="MTX40" s="0"/>
      <c r="MTY40" s="0"/>
      <c r="MTZ40" s="0"/>
      <c r="MUA40" s="0"/>
      <c r="MUB40" s="0"/>
      <c r="MUC40" s="0"/>
      <c r="MUD40" s="0"/>
      <c r="MUE40" s="0"/>
      <c r="MUF40" s="0"/>
      <c r="MUG40" s="0"/>
      <c r="MUH40" s="0"/>
      <c r="MUI40" s="0"/>
      <c r="MUJ40" s="0"/>
      <c r="MUK40" s="0"/>
      <c r="MUL40" s="0"/>
      <c r="MUM40" s="0"/>
      <c r="MUN40" s="0"/>
      <c r="MUO40" s="0"/>
      <c r="MUP40" s="0"/>
      <c r="MUQ40" s="0"/>
      <c r="MUR40" s="0"/>
      <c r="MUS40" s="0"/>
      <c r="MUT40" s="0"/>
      <c r="MUU40" s="0"/>
      <c r="MUV40" s="0"/>
      <c r="MUW40" s="0"/>
      <c r="MUX40" s="0"/>
      <c r="MUY40" s="0"/>
      <c r="MUZ40" s="0"/>
      <c r="MVA40" s="0"/>
      <c r="MVB40" s="0"/>
      <c r="MVC40" s="0"/>
      <c r="MVD40" s="0"/>
      <c r="MVE40" s="0"/>
      <c r="MVF40" s="0"/>
      <c r="MVG40" s="0"/>
      <c r="MVH40" s="0"/>
      <c r="MVI40" s="0"/>
      <c r="MVJ40" s="0"/>
      <c r="MVK40" s="0"/>
      <c r="MVL40" s="0"/>
      <c r="MVM40" s="0"/>
      <c r="MVN40" s="0"/>
      <c r="MVO40" s="0"/>
      <c r="MVP40" s="0"/>
      <c r="MVQ40" s="0"/>
      <c r="MVR40" s="0"/>
      <c r="MVS40" s="0"/>
      <c r="MVT40" s="0"/>
      <c r="MVU40" s="0"/>
      <c r="MVV40" s="0"/>
      <c r="MVW40" s="0"/>
      <c r="MVX40" s="0"/>
      <c r="MVY40" s="0"/>
      <c r="MVZ40" s="0"/>
      <c r="MWA40" s="0"/>
      <c r="MWB40" s="0"/>
      <c r="MWC40" s="0"/>
      <c r="MWD40" s="0"/>
      <c r="MWE40" s="0"/>
      <c r="MWF40" s="0"/>
      <c r="MWG40" s="0"/>
      <c r="MWH40" s="0"/>
      <c r="MWI40" s="0"/>
      <c r="MWJ40" s="0"/>
      <c r="MWK40" s="0"/>
      <c r="MWL40" s="0"/>
      <c r="MWM40" s="0"/>
      <c r="MWN40" s="0"/>
      <c r="MWO40" s="0"/>
      <c r="MWP40" s="0"/>
      <c r="MWQ40" s="0"/>
      <c r="MWR40" s="0"/>
      <c r="MWS40" s="0"/>
      <c r="MWT40" s="0"/>
      <c r="MWU40" s="0"/>
      <c r="MWV40" s="0"/>
      <c r="MWW40" s="0"/>
      <c r="MWX40" s="0"/>
      <c r="MWY40" s="0"/>
      <c r="MWZ40" s="0"/>
      <c r="MXA40" s="0"/>
      <c r="MXB40" s="0"/>
      <c r="MXC40" s="0"/>
      <c r="MXD40" s="0"/>
      <c r="MXE40" s="0"/>
      <c r="MXF40" s="0"/>
      <c r="MXG40" s="0"/>
      <c r="MXH40" s="0"/>
      <c r="MXI40" s="0"/>
      <c r="MXJ40" s="0"/>
      <c r="MXK40" s="0"/>
      <c r="MXL40" s="0"/>
      <c r="MXM40" s="0"/>
      <c r="MXN40" s="0"/>
      <c r="MXO40" s="0"/>
      <c r="MXP40" s="0"/>
      <c r="MXQ40" s="0"/>
      <c r="MXR40" s="0"/>
      <c r="MXS40" s="0"/>
      <c r="MXT40" s="0"/>
      <c r="MXU40" s="0"/>
      <c r="MXV40" s="0"/>
      <c r="MXW40" s="0"/>
      <c r="MXX40" s="0"/>
      <c r="MXY40" s="0"/>
      <c r="MXZ40" s="0"/>
      <c r="MYA40" s="0"/>
      <c r="MYB40" s="0"/>
      <c r="MYC40" s="0"/>
      <c r="MYD40" s="0"/>
      <c r="MYE40" s="0"/>
      <c r="MYF40" s="0"/>
      <c r="MYG40" s="0"/>
      <c r="MYH40" s="0"/>
      <c r="MYI40" s="0"/>
      <c r="MYJ40" s="0"/>
      <c r="MYK40" s="0"/>
      <c r="MYL40" s="0"/>
      <c r="MYM40" s="0"/>
      <c r="MYN40" s="0"/>
      <c r="MYO40" s="0"/>
      <c r="MYP40" s="0"/>
      <c r="MYQ40" s="0"/>
      <c r="MYR40" s="0"/>
      <c r="MYS40" s="0"/>
      <c r="MYT40" s="0"/>
      <c r="MYU40" s="0"/>
      <c r="MYV40" s="0"/>
      <c r="MYW40" s="0"/>
      <c r="MYX40" s="0"/>
      <c r="MYY40" s="0"/>
      <c r="MYZ40" s="0"/>
      <c r="MZA40" s="0"/>
      <c r="MZB40" s="0"/>
      <c r="MZC40" s="0"/>
      <c r="MZD40" s="0"/>
      <c r="MZE40" s="0"/>
      <c r="MZF40" s="0"/>
      <c r="MZG40" s="0"/>
      <c r="MZH40" s="0"/>
      <c r="MZI40" s="0"/>
      <c r="MZJ40" s="0"/>
      <c r="MZK40" s="0"/>
      <c r="MZL40" s="0"/>
      <c r="MZM40" s="0"/>
      <c r="MZN40" s="0"/>
      <c r="MZO40" s="0"/>
      <c r="MZP40" s="0"/>
      <c r="MZQ40" s="0"/>
      <c r="MZR40" s="0"/>
      <c r="MZS40" s="0"/>
      <c r="MZT40" s="0"/>
      <c r="MZU40" s="0"/>
      <c r="MZV40" s="0"/>
      <c r="MZW40" s="0"/>
      <c r="MZX40" s="0"/>
      <c r="MZY40" s="0"/>
      <c r="MZZ40" s="0"/>
      <c r="NAA40" s="0"/>
      <c r="NAB40" s="0"/>
      <c r="NAC40" s="0"/>
      <c r="NAD40" s="0"/>
      <c r="NAE40" s="0"/>
      <c r="NAF40" s="0"/>
      <c r="NAG40" s="0"/>
      <c r="NAH40" s="0"/>
      <c r="NAI40" s="0"/>
      <c r="NAJ40" s="0"/>
      <c r="NAK40" s="0"/>
      <c r="NAL40" s="0"/>
      <c r="NAM40" s="0"/>
      <c r="NAN40" s="0"/>
      <c r="NAO40" s="0"/>
      <c r="NAP40" s="0"/>
      <c r="NAQ40" s="0"/>
      <c r="NAR40" s="0"/>
      <c r="NAS40" s="0"/>
      <c r="NAT40" s="0"/>
      <c r="NAU40" s="0"/>
      <c r="NAV40" s="0"/>
      <c r="NAW40" s="0"/>
      <c r="NAX40" s="0"/>
      <c r="NAY40" s="0"/>
      <c r="NAZ40" s="0"/>
      <c r="NBA40" s="0"/>
      <c r="NBB40" s="0"/>
      <c r="NBC40" s="0"/>
      <c r="NBD40" s="0"/>
      <c r="NBE40" s="0"/>
      <c r="NBF40" s="0"/>
      <c r="NBG40" s="0"/>
      <c r="NBH40" s="0"/>
      <c r="NBI40" s="0"/>
      <c r="NBJ40" s="0"/>
      <c r="NBK40" s="0"/>
      <c r="NBL40" s="0"/>
      <c r="NBM40" s="0"/>
      <c r="NBN40" s="0"/>
      <c r="NBO40" s="0"/>
      <c r="NBP40" s="0"/>
      <c r="NBQ40" s="0"/>
      <c r="NBR40" s="0"/>
      <c r="NBS40" s="0"/>
      <c r="NBT40" s="0"/>
      <c r="NBU40" s="0"/>
      <c r="NBV40" s="0"/>
      <c r="NBW40" s="0"/>
      <c r="NBX40" s="0"/>
      <c r="NBY40" s="0"/>
      <c r="NBZ40" s="0"/>
      <c r="NCA40" s="0"/>
      <c r="NCB40" s="0"/>
      <c r="NCC40" s="0"/>
      <c r="NCD40" s="0"/>
      <c r="NCE40" s="0"/>
      <c r="NCF40" s="0"/>
      <c r="NCG40" s="0"/>
      <c r="NCH40" s="0"/>
      <c r="NCI40" s="0"/>
      <c r="NCJ40" s="0"/>
      <c r="NCK40" s="0"/>
      <c r="NCL40" s="0"/>
      <c r="NCM40" s="0"/>
      <c r="NCN40" s="0"/>
      <c r="NCO40" s="0"/>
      <c r="NCP40" s="0"/>
      <c r="NCQ40" s="0"/>
      <c r="NCR40" s="0"/>
      <c r="NCS40" s="0"/>
      <c r="NCT40" s="0"/>
      <c r="NCU40" s="0"/>
      <c r="NCV40" s="0"/>
      <c r="NCW40" s="0"/>
      <c r="NCX40" s="0"/>
      <c r="NCY40" s="0"/>
      <c r="NCZ40" s="0"/>
      <c r="NDA40" s="0"/>
      <c r="NDB40" s="0"/>
      <c r="NDC40" s="0"/>
      <c r="NDD40" s="0"/>
      <c r="NDE40" s="0"/>
      <c r="NDF40" s="0"/>
      <c r="NDG40" s="0"/>
      <c r="NDH40" s="0"/>
      <c r="NDI40" s="0"/>
      <c r="NDJ40" s="0"/>
      <c r="NDK40" s="0"/>
      <c r="NDL40" s="0"/>
      <c r="NDM40" s="0"/>
      <c r="NDN40" s="0"/>
      <c r="NDO40" s="0"/>
      <c r="NDP40" s="0"/>
      <c r="NDQ40" s="0"/>
      <c r="NDR40" s="0"/>
      <c r="NDS40" s="0"/>
      <c r="NDT40" s="0"/>
      <c r="NDU40" s="0"/>
      <c r="NDV40" s="0"/>
      <c r="NDW40" s="0"/>
      <c r="NDX40" s="0"/>
      <c r="NDY40" s="0"/>
      <c r="NDZ40" s="0"/>
      <c r="NEA40" s="0"/>
      <c r="NEB40" s="0"/>
      <c r="NEC40" s="0"/>
      <c r="NED40" s="0"/>
      <c r="NEE40" s="0"/>
      <c r="NEF40" s="0"/>
      <c r="NEG40" s="0"/>
      <c r="NEH40" s="0"/>
      <c r="NEI40" s="0"/>
      <c r="NEJ40" s="0"/>
      <c r="NEK40" s="0"/>
      <c r="NEL40" s="0"/>
      <c r="NEM40" s="0"/>
      <c r="NEN40" s="0"/>
      <c r="NEO40" s="0"/>
      <c r="NEP40" s="0"/>
      <c r="NEQ40" s="0"/>
      <c r="NER40" s="0"/>
      <c r="NES40" s="0"/>
      <c r="NET40" s="0"/>
      <c r="NEU40" s="0"/>
      <c r="NEV40" s="0"/>
      <c r="NEW40" s="0"/>
      <c r="NEX40" s="0"/>
      <c r="NEY40" s="0"/>
      <c r="NEZ40" s="0"/>
      <c r="NFA40" s="0"/>
      <c r="NFB40" s="0"/>
      <c r="NFC40" s="0"/>
      <c r="NFD40" s="0"/>
      <c r="NFE40" s="0"/>
      <c r="NFF40" s="0"/>
      <c r="NFG40" s="0"/>
      <c r="NFH40" s="0"/>
      <c r="NFI40" s="0"/>
      <c r="NFJ40" s="0"/>
      <c r="NFK40" s="0"/>
      <c r="NFL40" s="0"/>
      <c r="NFM40" s="0"/>
      <c r="NFN40" s="0"/>
      <c r="NFO40" s="0"/>
      <c r="NFP40" s="0"/>
      <c r="NFQ40" s="0"/>
      <c r="NFR40" s="0"/>
      <c r="NFS40" s="0"/>
      <c r="NFT40" s="0"/>
      <c r="NFU40" s="0"/>
      <c r="NFV40" s="0"/>
      <c r="NFW40" s="0"/>
      <c r="NFX40" s="0"/>
      <c r="NFY40" s="0"/>
      <c r="NFZ40" s="0"/>
      <c r="NGA40" s="0"/>
      <c r="NGB40" s="0"/>
      <c r="NGC40" s="0"/>
      <c r="NGD40" s="0"/>
      <c r="NGE40" s="0"/>
      <c r="NGF40" s="0"/>
      <c r="NGG40" s="0"/>
      <c r="NGH40" s="0"/>
      <c r="NGI40" s="0"/>
      <c r="NGJ40" s="0"/>
      <c r="NGK40" s="0"/>
      <c r="NGL40" s="0"/>
      <c r="NGM40" s="0"/>
      <c r="NGN40" s="0"/>
      <c r="NGO40" s="0"/>
      <c r="NGP40" s="0"/>
      <c r="NGQ40" s="0"/>
      <c r="NGR40" s="0"/>
      <c r="NGS40" s="0"/>
      <c r="NGT40" s="0"/>
      <c r="NGU40" s="0"/>
      <c r="NGV40" s="0"/>
      <c r="NGW40" s="0"/>
      <c r="NGX40" s="0"/>
      <c r="NGY40" s="0"/>
      <c r="NGZ40" s="0"/>
      <c r="NHA40" s="0"/>
      <c r="NHB40" s="0"/>
      <c r="NHC40" s="0"/>
      <c r="NHD40" s="0"/>
      <c r="NHE40" s="0"/>
      <c r="NHF40" s="0"/>
      <c r="NHG40" s="0"/>
      <c r="NHH40" s="0"/>
      <c r="NHI40" s="0"/>
      <c r="NHJ40" s="0"/>
      <c r="NHK40" s="0"/>
      <c r="NHL40" s="0"/>
      <c r="NHM40" s="0"/>
      <c r="NHN40" s="0"/>
      <c r="NHO40" s="0"/>
      <c r="NHP40" s="0"/>
      <c r="NHQ40" s="0"/>
      <c r="NHR40" s="0"/>
      <c r="NHS40" s="0"/>
      <c r="NHT40" s="0"/>
      <c r="NHU40" s="0"/>
      <c r="NHV40" s="0"/>
      <c r="NHW40" s="0"/>
      <c r="NHX40" s="0"/>
      <c r="NHY40" s="0"/>
      <c r="NHZ40" s="0"/>
      <c r="NIA40" s="0"/>
      <c r="NIB40" s="0"/>
      <c r="NIC40" s="0"/>
      <c r="NID40" s="0"/>
      <c r="NIE40" s="0"/>
      <c r="NIF40" s="0"/>
      <c r="NIG40" s="0"/>
      <c r="NIH40" s="0"/>
      <c r="NII40" s="0"/>
      <c r="NIJ40" s="0"/>
      <c r="NIK40" s="0"/>
      <c r="NIL40" s="0"/>
      <c r="NIM40" s="0"/>
      <c r="NIN40" s="0"/>
      <c r="NIO40" s="0"/>
      <c r="NIP40" s="0"/>
      <c r="NIQ40" s="0"/>
      <c r="NIR40" s="0"/>
      <c r="NIS40" s="0"/>
      <c r="NIT40" s="0"/>
      <c r="NIU40" s="0"/>
      <c r="NIV40" s="0"/>
      <c r="NIW40" s="0"/>
      <c r="NIX40" s="0"/>
      <c r="NIY40" s="0"/>
      <c r="NIZ40" s="0"/>
      <c r="NJA40" s="0"/>
      <c r="NJB40" s="0"/>
      <c r="NJC40" s="0"/>
      <c r="NJD40" s="0"/>
      <c r="NJE40" s="0"/>
      <c r="NJF40" s="0"/>
      <c r="NJG40" s="0"/>
      <c r="NJH40" s="0"/>
      <c r="NJI40" s="0"/>
      <c r="NJJ40" s="0"/>
      <c r="NJK40" s="0"/>
      <c r="NJL40" s="0"/>
      <c r="NJM40" s="0"/>
      <c r="NJN40" s="0"/>
      <c r="NJO40" s="0"/>
      <c r="NJP40" s="0"/>
      <c r="NJQ40" s="0"/>
      <c r="NJR40" s="0"/>
      <c r="NJS40" s="0"/>
      <c r="NJT40" s="0"/>
      <c r="NJU40" s="0"/>
      <c r="NJV40" s="0"/>
      <c r="NJW40" s="0"/>
      <c r="NJX40" s="0"/>
      <c r="NJY40" s="0"/>
      <c r="NJZ40" s="0"/>
      <c r="NKA40" s="0"/>
      <c r="NKB40" s="0"/>
      <c r="NKC40" s="0"/>
      <c r="NKD40" s="0"/>
      <c r="NKE40" s="0"/>
      <c r="NKF40" s="0"/>
      <c r="NKG40" s="0"/>
      <c r="NKH40" s="0"/>
      <c r="NKI40" s="0"/>
      <c r="NKJ40" s="0"/>
      <c r="NKK40" s="0"/>
      <c r="NKL40" s="0"/>
      <c r="NKM40" s="0"/>
      <c r="NKN40" s="0"/>
      <c r="NKO40" s="0"/>
      <c r="NKP40" s="0"/>
      <c r="NKQ40" s="0"/>
      <c r="NKR40" s="0"/>
      <c r="NKS40" s="0"/>
      <c r="NKT40" s="0"/>
      <c r="NKU40" s="0"/>
      <c r="NKV40" s="0"/>
      <c r="NKW40" s="0"/>
      <c r="NKX40" s="0"/>
      <c r="NKY40" s="0"/>
      <c r="NKZ40" s="0"/>
      <c r="NLA40" s="0"/>
      <c r="NLB40" s="0"/>
      <c r="NLC40" s="0"/>
      <c r="NLD40" s="0"/>
      <c r="NLE40" s="0"/>
      <c r="NLF40" s="0"/>
      <c r="NLG40" s="0"/>
      <c r="NLH40" s="0"/>
      <c r="NLI40" s="0"/>
      <c r="NLJ40" s="0"/>
      <c r="NLK40" s="0"/>
      <c r="NLL40" s="0"/>
      <c r="NLM40" s="0"/>
      <c r="NLN40" s="0"/>
      <c r="NLO40" s="0"/>
      <c r="NLP40" s="0"/>
      <c r="NLQ40" s="0"/>
      <c r="NLR40" s="0"/>
      <c r="NLS40" s="0"/>
      <c r="NLT40" s="0"/>
      <c r="NLU40" s="0"/>
      <c r="NLV40" s="0"/>
      <c r="NLW40" s="0"/>
      <c r="NLX40" s="0"/>
      <c r="NLY40" s="0"/>
      <c r="NLZ40" s="0"/>
      <c r="NMA40" s="0"/>
      <c r="NMB40" s="0"/>
      <c r="NMC40" s="0"/>
      <c r="NMD40" s="0"/>
      <c r="NME40" s="0"/>
      <c r="NMF40" s="0"/>
      <c r="NMG40" s="0"/>
      <c r="NMH40" s="0"/>
      <c r="NMI40" s="0"/>
      <c r="NMJ40" s="0"/>
      <c r="NMK40" s="0"/>
      <c r="NML40" s="0"/>
      <c r="NMM40" s="0"/>
      <c r="NMN40" s="0"/>
      <c r="NMO40" s="0"/>
      <c r="NMP40" s="0"/>
      <c r="NMQ40" s="0"/>
      <c r="NMR40" s="0"/>
      <c r="NMS40" s="0"/>
      <c r="NMT40" s="0"/>
      <c r="NMU40" s="0"/>
      <c r="NMV40" s="0"/>
      <c r="NMW40" s="0"/>
      <c r="NMX40" s="0"/>
      <c r="NMY40" s="0"/>
      <c r="NMZ40" s="0"/>
      <c r="NNA40" s="0"/>
      <c r="NNB40" s="0"/>
      <c r="NNC40" s="0"/>
      <c r="NND40" s="0"/>
      <c r="NNE40" s="0"/>
      <c r="NNF40" s="0"/>
      <c r="NNG40" s="0"/>
      <c r="NNH40" s="0"/>
      <c r="NNI40" s="0"/>
      <c r="NNJ40" s="0"/>
      <c r="NNK40" s="0"/>
      <c r="NNL40" s="0"/>
      <c r="NNM40" s="0"/>
      <c r="NNN40" s="0"/>
      <c r="NNO40" s="0"/>
      <c r="NNP40" s="0"/>
      <c r="NNQ40" s="0"/>
      <c r="NNR40" s="0"/>
      <c r="NNS40" s="0"/>
      <c r="NNT40" s="0"/>
      <c r="NNU40" s="0"/>
      <c r="NNV40" s="0"/>
      <c r="NNW40" s="0"/>
      <c r="NNX40" s="0"/>
      <c r="NNY40" s="0"/>
      <c r="NNZ40" s="0"/>
      <c r="NOA40" s="0"/>
      <c r="NOB40" s="0"/>
      <c r="NOC40" s="0"/>
      <c r="NOD40" s="0"/>
      <c r="NOE40" s="0"/>
      <c r="NOF40" s="0"/>
      <c r="NOG40" s="0"/>
      <c r="NOH40" s="0"/>
      <c r="NOI40" s="0"/>
      <c r="NOJ40" s="0"/>
      <c r="NOK40" s="0"/>
      <c r="NOL40" s="0"/>
      <c r="NOM40" s="0"/>
      <c r="NON40" s="0"/>
      <c r="NOO40" s="0"/>
      <c r="NOP40" s="0"/>
      <c r="NOQ40" s="0"/>
      <c r="NOR40" s="0"/>
      <c r="NOS40" s="0"/>
      <c r="NOT40" s="0"/>
      <c r="NOU40" s="0"/>
      <c r="NOV40" s="0"/>
      <c r="NOW40" s="0"/>
      <c r="NOX40" s="0"/>
      <c r="NOY40" s="0"/>
      <c r="NOZ40" s="0"/>
      <c r="NPA40" s="0"/>
      <c r="NPB40" s="0"/>
      <c r="NPC40" s="0"/>
      <c r="NPD40" s="0"/>
      <c r="NPE40" s="0"/>
      <c r="NPF40" s="0"/>
      <c r="NPG40" s="0"/>
      <c r="NPH40" s="0"/>
      <c r="NPI40" s="0"/>
      <c r="NPJ40" s="0"/>
      <c r="NPK40" s="0"/>
      <c r="NPL40" s="0"/>
      <c r="NPM40" s="0"/>
      <c r="NPN40" s="0"/>
      <c r="NPO40" s="0"/>
      <c r="NPP40" s="0"/>
      <c r="NPQ40" s="0"/>
      <c r="NPR40" s="0"/>
      <c r="NPS40" s="0"/>
      <c r="NPT40" s="0"/>
      <c r="NPU40" s="0"/>
      <c r="NPV40" s="0"/>
      <c r="NPW40" s="0"/>
      <c r="NPX40" s="0"/>
      <c r="NPY40" s="0"/>
      <c r="NPZ40" s="0"/>
      <c r="NQA40" s="0"/>
      <c r="NQB40" s="0"/>
      <c r="NQC40" s="0"/>
      <c r="NQD40" s="0"/>
      <c r="NQE40" s="0"/>
      <c r="NQF40" s="0"/>
      <c r="NQG40" s="0"/>
      <c r="NQH40" s="0"/>
      <c r="NQI40" s="0"/>
      <c r="NQJ40" s="0"/>
      <c r="NQK40" s="0"/>
      <c r="NQL40" s="0"/>
      <c r="NQM40" s="0"/>
      <c r="NQN40" s="0"/>
      <c r="NQO40" s="0"/>
      <c r="NQP40" s="0"/>
      <c r="NQQ40" s="0"/>
      <c r="NQR40" s="0"/>
      <c r="NQS40" s="0"/>
      <c r="NQT40" s="0"/>
      <c r="NQU40" s="0"/>
      <c r="NQV40" s="0"/>
      <c r="NQW40" s="0"/>
      <c r="NQX40" s="0"/>
      <c r="NQY40" s="0"/>
      <c r="NQZ40" s="0"/>
      <c r="NRA40" s="0"/>
      <c r="NRB40" s="0"/>
      <c r="NRC40" s="0"/>
      <c r="NRD40" s="0"/>
      <c r="NRE40" s="0"/>
      <c r="NRF40" s="0"/>
      <c r="NRG40" s="0"/>
      <c r="NRH40" s="0"/>
      <c r="NRI40" s="0"/>
      <c r="NRJ40" s="0"/>
      <c r="NRK40" s="0"/>
      <c r="NRL40" s="0"/>
      <c r="NRM40" s="0"/>
      <c r="NRN40" s="0"/>
      <c r="NRO40" s="0"/>
      <c r="NRP40" s="0"/>
      <c r="NRQ40" s="0"/>
      <c r="NRR40" s="0"/>
      <c r="NRS40" s="0"/>
      <c r="NRT40" s="0"/>
      <c r="NRU40" s="0"/>
      <c r="NRV40" s="0"/>
      <c r="NRW40" s="0"/>
      <c r="NRX40" s="0"/>
      <c r="NRY40" s="0"/>
      <c r="NRZ40" s="0"/>
      <c r="NSA40" s="0"/>
      <c r="NSB40" s="0"/>
      <c r="NSC40" s="0"/>
      <c r="NSD40" s="0"/>
      <c r="NSE40" s="0"/>
      <c r="NSF40" s="0"/>
      <c r="NSG40" s="0"/>
      <c r="NSH40" s="0"/>
      <c r="NSI40" s="0"/>
      <c r="NSJ40" s="0"/>
      <c r="NSK40" s="0"/>
      <c r="NSL40" s="0"/>
      <c r="NSM40" s="0"/>
      <c r="NSN40" s="0"/>
      <c r="NSO40" s="0"/>
      <c r="NSP40" s="0"/>
      <c r="NSQ40" s="0"/>
      <c r="NSR40" s="0"/>
      <c r="NSS40" s="0"/>
      <c r="NST40" s="0"/>
      <c r="NSU40" s="0"/>
      <c r="NSV40" s="0"/>
      <c r="NSW40" s="0"/>
      <c r="NSX40" s="0"/>
      <c r="NSY40" s="0"/>
      <c r="NSZ40" s="0"/>
      <c r="NTA40" s="0"/>
      <c r="NTB40" s="0"/>
      <c r="NTC40" s="0"/>
      <c r="NTD40" s="0"/>
      <c r="NTE40" s="0"/>
      <c r="NTF40" s="0"/>
      <c r="NTG40" s="0"/>
      <c r="NTH40" s="0"/>
      <c r="NTI40" s="0"/>
      <c r="NTJ40" s="0"/>
      <c r="NTK40" s="0"/>
      <c r="NTL40" s="0"/>
      <c r="NTM40" s="0"/>
      <c r="NTN40" s="0"/>
      <c r="NTO40" s="0"/>
      <c r="NTP40" s="0"/>
      <c r="NTQ40" s="0"/>
      <c r="NTR40" s="0"/>
      <c r="NTS40" s="0"/>
      <c r="NTT40" s="0"/>
      <c r="NTU40" s="0"/>
      <c r="NTV40" s="0"/>
      <c r="NTW40" s="0"/>
      <c r="NTX40" s="0"/>
      <c r="NTY40" s="0"/>
      <c r="NTZ40" s="0"/>
      <c r="NUA40" s="0"/>
      <c r="NUB40" s="0"/>
      <c r="NUC40" s="0"/>
      <c r="NUD40" s="0"/>
      <c r="NUE40" s="0"/>
      <c r="NUF40" s="0"/>
      <c r="NUG40" s="0"/>
      <c r="NUH40" s="0"/>
      <c r="NUI40" s="0"/>
      <c r="NUJ40" s="0"/>
      <c r="NUK40" s="0"/>
      <c r="NUL40" s="0"/>
      <c r="NUM40" s="0"/>
      <c r="NUN40" s="0"/>
      <c r="NUO40" s="0"/>
      <c r="NUP40" s="0"/>
      <c r="NUQ40" s="0"/>
      <c r="NUR40" s="0"/>
      <c r="NUS40" s="0"/>
      <c r="NUT40" s="0"/>
      <c r="NUU40" s="0"/>
      <c r="NUV40" s="0"/>
      <c r="NUW40" s="0"/>
      <c r="NUX40" s="0"/>
      <c r="NUY40" s="0"/>
      <c r="NUZ40" s="0"/>
      <c r="NVA40" s="0"/>
      <c r="NVB40" s="0"/>
      <c r="NVC40" s="0"/>
      <c r="NVD40" s="0"/>
      <c r="NVE40" s="0"/>
      <c r="NVF40" s="0"/>
      <c r="NVG40" s="0"/>
      <c r="NVH40" s="0"/>
      <c r="NVI40" s="0"/>
      <c r="NVJ40" s="0"/>
      <c r="NVK40" s="0"/>
      <c r="NVL40" s="0"/>
      <c r="NVM40" s="0"/>
      <c r="NVN40" s="0"/>
      <c r="NVO40" s="0"/>
      <c r="NVP40" s="0"/>
      <c r="NVQ40" s="0"/>
      <c r="NVR40" s="0"/>
      <c r="NVS40" s="0"/>
      <c r="NVT40" s="0"/>
      <c r="NVU40" s="0"/>
      <c r="NVV40" s="0"/>
      <c r="NVW40" s="0"/>
      <c r="NVX40" s="0"/>
      <c r="NVY40" s="0"/>
      <c r="NVZ40" s="0"/>
      <c r="NWA40" s="0"/>
      <c r="NWB40" s="0"/>
      <c r="NWC40" s="0"/>
      <c r="NWD40" s="0"/>
      <c r="NWE40" s="0"/>
      <c r="NWF40" s="0"/>
      <c r="NWG40" s="0"/>
      <c r="NWH40" s="0"/>
      <c r="NWI40" s="0"/>
      <c r="NWJ40" s="0"/>
      <c r="NWK40" s="0"/>
      <c r="NWL40" s="0"/>
      <c r="NWM40" s="0"/>
      <c r="NWN40" s="0"/>
      <c r="NWO40" s="0"/>
      <c r="NWP40" s="0"/>
      <c r="NWQ40" s="0"/>
      <c r="NWR40" s="0"/>
      <c r="NWS40" s="0"/>
      <c r="NWT40" s="0"/>
      <c r="NWU40" s="0"/>
      <c r="NWV40" s="0"/>
      <c r="NWW40" s="0"/>
      <c r="NWX40" s="0"/>
      <c r="NWY40" s="0"/>
      <c r="NWZ40" s="0"/>
      <c r="NXA40" s="0"/>
      <c r="NXB40" s="0"/>
      <c r="NXC40" s="0"/>
      <c r="NXD40" s="0"/>
      <c r="NXE40" s="0"/>
      <c r="NXF40" s="0"/>
      <c r="NXG40" s="0"/>
      <c r="NXH40" s="0"/>
      <c r="NXI40" s="0"/>
      <c r="NXJ40" s="0"/>
      <c r="NXK40" s="0"/>
      <c r="NXL40" s="0"/>
      <c r="NXM40" s="0"/>
      <c r="NXN40" s="0"/>
      <c r="NXO40" s="0"/>
      <c r="NXP40" s="0"/>
      <c r="NXQ40" s="0"/>
      <c r="NXR40" s="0"/>
      <c r="NXS40" s="0"/>
      <c r="NXT40" s="0"/>
      <c r="NXU40" s="0"/>
      <c r="NXV40" s="0"/>
      <c r="NXW40" s="0"/>
      <c r="NXX40" s="0"/>
      <c r="NXY40" s="0"/>
      <c r="NXZ40" s="0"/>
      <c r="NYA40" s="0"/>
      <c r="NYB40" s="0"/>
      <c r="NYC40" s="0"/>
      <c r="NYD40" s="0"/>
      <c r="NYE40" s="0"/>
      <c r="NYF40" s="0"/>
      <c r="NYG40" s="0"/>
      <c r="NYH40" s="0"/>
      <c r="NYI40" s="0"/>
      <c r="NYJ40" s="0"/>
      <c r="NYK40" s="0"/>
      <c r="NYL40" s="0"/>
      <c r="NYM40" s="0"/>
      <c r="NYN40" s="0"/>
      <c r="NYO40" s="0"/>
      <c r="NYP40" s="0"/>
      <c r="NYQ40" s="0"/>
      <c r="NYR40" s="0"/>
      <c r="NYS40" s="0"/>
      <c r="NYT40" s="0"/>
      <c r="NYU40" s="0"/>
      <c r="NYV40" s="0"/>
      <c r="NYW40" s="0"/>
      <c r="NYX40" s="0"/>
      <c r="NYY40" s="0"/>
      <c r="NYZ40" s="0"/>
      <c r="NZA40" s="0"/>
      <c r="NZB40" s="0"/>
      <c r="NZC40" s="0"/>
      <c r="NZD40" s="0"/>
      <c r="NZE40" s="0"/>
      <c r="NZF40" s="0"/>
      <c r="NZG40" s="0"/>
      <c r="NZH40" s="0"/>
      <c r="NZI40" s="0"/>
      <c r="NZJ40" s="0"/>
      <c r="NZK40" s="0"/>
      <c r="NZL40" s="0"/>
      <c r="NZM40" s="0"/>
      <c r="NZN40" s="0"/>
      <c r="NZO40" s="0"/>
      <c r="NZP40" s="0"/>
      <c r="NZQ40" s="0"/>
      <c r="NZR40" s="0"/>
      <c r="NZS40" s="0"/>
      <c r="NZT40" s="0"/>
      <c r="NZU40" s="0"/>
      <c r="NZV40" s="0"/>
      <c r="NZW40" s="0"/>
      <c r="NZX40" s="0"/>
      <c r="NZY40" s="0"/>
      <c r="NZZ40" s="0"/>
      <c r="OAA40" s="0"/>
      <c r="OAB40" s="0"/>
      <c r="OAC40" s="0"/>
      <c r="OAD40" s="0"/>
      <c r="OAE40" s="0"/>
      <c r="OAF40" s="0"/>
      <c r="OAG40" s="0"/>
      <c r="OAH40" s="0"/>
      <c r="OAI40" s="0"/>
      <c r="OAJ40" s="0"/>
      <c r="OAK40" s="0"/>
      <c r="OAL40" s="0"/>
      <c r="OAM40" s="0"/>
      <c r="OAN40" s="0"/>
      <c r="OAO40" s="0"/>
      <c r="OAP40" s="0"/>
      <c r="OAQ40" s="0"/>
      <c r="OAR40" s="0"/>
      <c r="OAS40" s="0"/>
      <c r="OAT40" s="0"/>
      <c r="OAU40" s="0"/>
      <c r="OAV40" s="0"/>
      <c r="OAW40" s="0"/>
      <c r="OAX40" s="0"/>
      <c r="OAY40" s="0"/>
      <c r="OAZ40" s="0"/>
      <c r="OBA40" s="0"/>
      <c r="OBB40" s="0"/>
      <c r="OBC40" s="0"/>
      <c r="OBD40" s="0"/>
      <c r="OBE40" s="0"/>
      <c r="OBF40" s="0"/>
      <c r="OBG40" s="0"/>
      <c r="OBH40" s="0"/>
      <c r="OBI40" s="0"/>
      <c r="OBJ40" s="0"/>
      <c r="OBK40" s="0"/>
      <c r="OBL40" s="0"/>
      <c r="OBM40" s="0"/>
      <c r="OBN40" s="0"/>
      <c r="OBO40" s="0"/>
      <c r="OBP40" s="0"/>
      <c r="OBQ40" s="0"/>
      <c r="OBR40" s="0"/>
      <c r="OBS40" s="0"/>
      <c r="OBT40" s="0"/>
      <c r="OBU40" s="0"/>
      <c r="OBV40" s="0"/>
      <c r="OBW40" s="0"/>
      <c r="OBX40" s="0"/>
      <c r="OBY40" s="0"/>
      <c r="OBZ40" s="0"/>
      <c r="OCA40" s="0"/>
      <c r="OCB40" s="0"/>
      <c r="OCC40" s="0"/>
      <c r="OCD40" s="0"/>
      <c r="OCE40" s="0"/>
      <c r="OCF40" s="0"/>
      <c r="OCG40" s="0"/>
      <c r="OCH40" s="0"/>
      <c r="OCI40" s="0"/>
      <c r="OCJ40" s="0"/>
      <c r="OCK40" s="0"/>
      <c r="OCL40" s="0"/>
      <c r="OCM40" s="0"/>
      <c r="OCN40" s="0"/>
      <c r="OCO40" s="0"/>
      <c r="OCP40" s="0"/>
      <c r="OCQ40" s="0"/>
      <c r="OCR40" s="0"/>
      <c r="OCS40" s="0"/>
      <c r="OCT40" s="0"/>
      <c r="OCU40" s="0"/>
      <c r="OCV40" s="0"/>
      <c r="OCW40" s="0"/>
      <c r="OCX40" s="0"/>
      <c r="OCY40" s="0"/>
      <c r="OCZ40" s="0"/>
      <c r="ODA40" s="0"/>
      <c r="ODB40" s="0"/>
      <c r="ODC40" s="0"/>
      <c r="ODD40" s="0"/>
      <c r="ODE40" s="0"/>
      <c r="ODF40" s="0"/>
      <c r="ODG40" s="0"/>
      <c r="ODH40" s="0"/>
      <c r="ODI40" s="0"/>
      <c r="ODJ40" s="0"/>
      <c r="ODK40" s="0"/>
      <c r="ODL40" s="0"/>
      <c r="ODM40" s="0"/>
      <c r="ODN40" s="0"/>
      <c r="ODO40" s="0"/>
      <c r="ODP40" s="0"/>
      <c r="ODQ40" s="0"/>
      <c r="ODR40" s="0"/>
      <c r="ODS40" s="0"/>
      <c r="ODT40" s="0"/>
      <c r="ODU40" s="0"/>
      <c r="ODV40" s="0"/>
      <c r="ODW40" s="0"/>
      <c r="ODX40" s="0"/>
      <c r="ODY40" s="0"/>
      <c r="ODZ40" s="0"/>
      <c r="OEA40" s="0"/>
      <c r="OEB40" s="0"/>
      <c r="OEC40" s="0"/>
      <c r="OED40" s="0"/>
      <c r="OEE40" s="0"/>
      <c r="OEF40" s="0"/>
      <c r="OEG40" s="0"/>
      <c r="OEH40" s="0"/>
      <c r="OEI40" s="0"/>
      <c r="OEJ40" s="0"/>
      <c r="OEK40" s="0"/>
      <c r="OEL40" s="0"/>
      <c r="OEM40" s="0"/>
      <c r="OEN40" s="0"/>
      <c r="OEO40" s="0"/>
      <c r="OEP40" s="0"/>
      <c r="OEQ40" s="0"/>
      <c r="OER40" s="0"/>
      <c r="OES40" s="0"/>
      <c r="OET40" s="0"/>
      <c r="OEU40" s="0"/>
      <c r="OEV40" s="0"/>
      <c r="OEW40" s="0"/>
      <c r="OEX40" s="0"/>
      <c r="OEY40" s="0"/>
      <c r="OEZ40" s="0"/>
      <c r="OFA40" s="0"/>
      <c r="OFB40" s="0"/>
      <c r="OFC40" s="0"/>
      <c r="OFD40" s="0"/>
      <c r="OFE40" s="0"/>
      <c r="OFF40" s="0"/>
      <c r="OFG40" s="0"/>
      <c r="OFH40" s="0"/>
      <c r="OFI40" s="0"/>
      <c r="OFJ40" s="0"/>
      <c r="OFK40" s="0"/>
      <c r="OFL40" s="0"/>
      <c r="OFM40" s="0"/>
      <c r="OFN40" s="0"/>
      <c r="OFO40" s="0"/>
      <c r="OFP40" s="0"/>
      <c r="OFQ40" s="0"/>
      <c r="OFR40" s="0"/>
      <c r="OFS40" s="0"/>
      <c r="OFT40" s="0"/>
      <c r="OFU40" s="0"/>
      <c r="OFV40" s="0"/>
      <c r="OFW40" s="0"/>
      <c r="OFX40" s="0"/>
      <c r="OFY40" s="0"/>
      <c r="OFZ40" s="0"/>
      <c r="OGA40" s="0"/>
      <c r="OGB40" s="0"/>
      <c r="OGC40" s="0"/>
      <c r="OGD40" s="0"/>
      <c r="OGE40" s="0"/>
      <c r="OGF40" s="0"/>
      <c r="OGG40" s="0"/>
      <c r="OGH40" s="0"/>
      <c r="OGI40" s="0"/>
      <c r="OGJ40" s="0"/>
      <c r="OGK40" s="0"/>
      <c r="OGL40" s="0"/>
      <c r="OGM40" s="0"/>
      <c r="OGN40" s="0"/>
      <c r="OGO40" s="0"/>
      <c r="OGP40" s="0"/>
      <c r="OGQ40" s="0"/>
      <c r="OGR40" s="0"/>
      <c r="OGS40" s="0"/>
      <c r="OGT40" s="0"/>
      <c r="OGU40" s="0"/>
      <c r="OGV40" s="0"/>
      <c r="OGW40" s="0"/>
      <c r="OGX40" s="0"/>
      <c r="OGY40" s="0"/>
      <c r="OGZ40" s="0"/>
      <c r="OHA40" s="0"/>
      <c r="OHB40" s="0"/>
      <c r="OHC40" s="0"/>
      <c r="OHD40" s="0"/>
      <c r="OHE40" s="0"/>
      <c r="OHF40" s="0"/>
      <c r="OHG40" s="0"/>
      <c r="OHH40" s="0"/>
      <c r="OHI40" s="0"/>
      <c r="OHJ40" s="0"/>
      <c r="OHK40" s="0"/>
      <c r="OHL40" s="0"/>
      <c r="OHM40" s="0"/>
      <c r="OHN40" s="0"/>
      <c r="OHO40" s="0"/>
      <c r="OHP40" s="0"/>
      <c r="OHQ40" s="0"/>
      <c r="OHR40" s="0"/>
      <c r="OHS40" s="0"/>
      <c r="OHT40" s="0"/>
      <c r="OHU40" s="0"/>
      <c r="OHV40" s="0"/>
      <c r="OHW40" s="0"/>
      <c r="OHX40" s="0"/>
      <c r="OHY40" s="0"/>
      <c r="OHZ40" s="0"/>
      <c r="OIA40" s="0"/>
      <c r="OIB40" s="0"/>
      <c r="OIC40" s="0"/>
      <c r="OID40" s="0"/>
      <c r="OIE40" s="0"/>
      <c r="OIF40" s="0"/>
      <c r="OIG40" s="0"/>
      <c r="OIH40" s="0"/>
      <c r="OII40" s="0"/>
      <c r="OIJ40" s="0"/>
      <c r="OIK40" s="0"/>
      <c r="OIL40" s="0"/>
      <c r="OIM40" s="0"/>
      <c r="OIN40" s="0"/>
      <c r="OIO40" s="0"/>
      <c r="OIP40" s="0"/>
      <c r="OIQ40" s="0"/>
      <c r="OIR40" s="0"/>
      <c r="OIS40" s="0"/>
      <c r="OIT40" s="0"/>
      <c r="OIU40" s="0"/>
      <c r="OIV40" s="0"/>
      <c r="OIW40" s="0"/>
      <c r="OIX40" s="0"/>
      <c r="OIY40" s="0"/>
      <c r="OIZ40" s="0"/>
      <c r="OJA40" s="0"/>
      <c r="OJB40" s="0"/>
      <c r="OJC40" s="0"/>
      <c r="OJD40" s="0"/>
      <c r="OJE40" s="0"/>
      <c r="OJF40" s="0"/>
      <c r="OJG40" s="0"/>
      <c r="OJH40" s="0"/>
      <c r="OJI40" s="0"/>
      <c r="OJJ40" s="0"/>
      <c r="OJK40" s="0"/>
      <c r="OJL40" s="0"/>
      <c r="OJM40" s="0"/>
      <c r="OJN40" s="0"/>
      <c r="OJO40" s="0"/>
      <c r="OJP40" s="0"/>
      <c r="OJQ40" s="0"/>
      <c r="OJR40" s="0"/>
      <c r="OJS40" s="0"/>
      <c r="OJT40" s="0"/>
      <c r="OJU40" s="0"/>
      <c r="OJV40" s="0"/>
      <c r="OJW40" s="0"/>
      <c r="OJX40" s="0"/>
      <c r="OJY40" s="0"/>
      <c r="OJZ40" s="0"/>
      <c r="OKA40" s="0"/>
      <c r="OKB40" s="0"/>
      <c r="OKC40" s="0"/>
      <c r="OKD40" s="0"/>
      <c r="OKE40" s="0"/>
      <c r="OKF40" s="0"/>
      <c r="OKG40" s="0"/>
      <c r="OKH40" s="0"/>
      <c r="OKI40" s="0"/>
      <c r="OKJ40" s="0"/>
      <c r="OKK40" s="0"/>
      <c r="OKL40" s="0"/>
      <c r="OKM40" s="0"/>
      <c r="OKN40" s="0"/>
      <c r="OKO40" s="0"/>
      <c r="OKP40" s="0"/>
      <c r="OKQ40" s="0"/>
      <c r="OKR40" s="0"/>
      <c r="OKS40" s="0"/>
      <c r="OKT40" s="0"/>
      <c r="OKU40" s="0"/>
      <c r="OKV40" s="0"/>
      <c r="OKW40" s="0"/>
      <c r="OKX40" s="0"/>
      <c r="OKY40" s="0"/>
      <c r="OKZ40" s="0"/>
      <c r="OLA40" s="0"/>
      <c r="OLB40" s="0"/>
      <c r="OLC40" s="0"/>
      <c r="OLD40" s="0"/>
      <c r="OLE40" s="0"/>
      <c r="OLF40" s="0"/>
      <c r="OLG40" s="0"/>
      <c r="OLH40" s="0"/>
      <c r="OLI40" s="0"/>
      <c r="OLJ40" s="0"/>
      <c r="OLK40" s="0"/>
      <c r="OLL40" s="0"/>
      <c r="OLM40" s="0"/>
      <c r="OLN40" s="0"/>
      <c r="OLO40" s="0"/>
      <c r="OLP40" s="0"/>
      <c r="OLQ40" s="0"/>
      <c r="OLR40" s="0"/>
      <c r="OLS40" s="0"/>
      <c r="OLT40" s="0"/>
      <c r="OLU40" s="0"/>
      <c r="OLV40" s="0"/>
      <c r="OLW40" s="0"/>
      <c r="OLX40" s="0"/>
      <c r="OLY40" s="0"/>
      <c r="OLZ40" s="0"/>
      <c r="OMA40" s="0"/>
      <c r="OMB40" s="0"/>
      <c r="OMC40" s="0"/>
      <c r="OMD40" s="0"/>
      <c r="OME40" s="0"/>
      <c r="OMF40" s="0"/>
      <c r="OMG40" s="0"/>
      <c r="OMH40" s="0"/>
      <c r="OMI40" s="0"/>
      <c r="OMJ40" s="0"/>
      <c r="OMK40" s="0"/>
      <c r="OML40" s="0"/>
      <c r="OMM40" s="0"/>
      <c r="OMN40" s="0"/>
      <c r="OMO40" s="0"/>
      <c r="OMP40" s="0"/>
      <c r="OMQ40" s="0"/>
      <c r="OMR40" s="0"/>
      <c r="OMS40" s="0"/>
      <c r="OMT40" s="0"/>
      <c r="OMU40" s="0"/>
      <c r="OMV40" s="0"/>
      <c r="OMW40" s="0"/>
      <c r="OMX40" s="0"/>
      <c r="OMY40" s="0"/>
      <c r="OMZ40" s="0"/>
      <c r="ONA40" s="0"/>
      <c r="ONB40" s="0"/>
      <c r="ONC40" s="0"/>
      <c r="OND40" s="0"/>
      <c r="ONE40" s="0"/>
      <c r="ONF40" s="0"/>
      <c r="ONG40" s="0"/>
      <c r="ONH40" s="0"/>
      <c r="ONI40" s="0"/>
      <c r="ONJ40" s="0"/>
      <c r="ONK40" s="0"/>
      <c r="ONL40" s="0"/>
      <c r="ONM40" s="0"/>
      <c r="ONN40" s="0"/>
      <c r="ONO40" s="0"/>
      <c r="ONP40" s="0"/>
      <c r="ONQ40" s="0"/>
      <c r="ONR40" s="0"/>
      <c r="ONS40" s="0"/>
      <c r="ONT40" s="0"/>
      <c r="ONU40" s="0"/>
      <c r="ONV40" s="0"/>
      <c r="ONW40" s="0"/>
      <c r="ONX40" s="0"/>
      <c r="ONY40" s="0"/>
      <c r="ONZ40" s="0"/>
      <c r="OOA40" s="0"/>
      <c r="OOB40" s="0"/>
      <c r="OOC40" s="0"/>
      <c r="OOD40" s="0"/>
      <c r="OOE40" s="0"/>
      <c r="OOF40" s="0"/>
      <c r="OOG40" s="0"/>
      <c r="OOH40" s="0"/>
      <c r="OOI40" s="0"/>
      <c r="OOJ40" s="0"/>
      <c r="OOK40" s="0"/>
      <c r="OOL40" s="0"/>
      <c r="OOM40" s="0"/>
      <c r="OON40" s="0"/>
      <c r="OOO40" s="0"/>
      <c r="OOP40" s="0"/>
      <c r="OOQ40" s="0"/>
      <c r="OOR40" s="0"/>
      <c r="OOS40" s="0"/>
      <c r="OOT40" s="0"/>
      <c r="OOU40" s="0"/>
      <c r="OOV40" s="0"/>
      <c r="OOW40" s="0"/>
      <c r="OOX40" s="0"/>
      <c r="OOY40" s="0"/>
      <c r="OOZ40" s="0"/>
      <c r="OPA40" s="0"/>
      <c r="OPB40" s="0"/>
      <c r="OPC40" s="0"/>
      <c r="OPD40" s="0"/>
      <c r="OPE40" s="0"/>
      <c r="OPF40" s="0"/>
      <c r="OPG40" s="0"/>
      <c r="OPH40" s="0"/>
      <c r="OPI40" s="0"/>
      <c r="OPJ40" s="0"/>
      <c r="OPK40" s="0"/>
      <c r="OPL40" s="0"/>
      <c r="OPM40" s="0"/>
      <c r="OPN40" s="0"/>
      <c r="OPO40" s="0"/>
      <c r="OPP40" s="0"/>
      <c r="OPQ40" s="0"/>
      <c r="OPR40" s="0"/>
      <c r="OPS40" s="0"/>
      <c r="OPT40" s="0"/>
      <c r="OPU40" s="0"/>
      <c r="OPV40" s="0"/>
      <c r="OPW40" s="0"/>
      <c r="OPX40" s="0"/>
      <c r="OPY40" s="0"/>
      <c r="OPZ40" s="0"/>
      <c r="OQA40" s="0"/>
      <c r="OQB40" s="0"/>
      <c r="OQC40" s="0"/>
      <c r="OQD40" s="0"/>
      <c r="OQE40" s="0"/>
      <c r="OQF40" s="0"/>
      <c r="OQG40" s="0"/>
      <c r="OQH40" s="0"/>
      <c r="OQI40" s="0"/>
      <c r="OQJ40" s="0"/>
      <c r="OQK40" s="0"/>
      <c r="OQL40" s="0"/>
      <c r="OQM40" s="0"/>
      <c r="OQN40" s="0"/>
      <c r="OQO40" s="0"/>
      <c r="OQP40" s="0"/>
      <c r="OQQ40" s="0"/>
      <c r="OQR40" s="0"/>
      <c r="OQS40" s="0"/>
      <c r="OQT40" s="0"/>
      <c r="OQU40" s="0"/>
      <c r="OQV40" s="0"/>
      <c r="OQW40" s="0"/>
      <c r="OQX40" s="0"/>
      <c r="OQY40" s="0"/>
      <c r="OQZ40" s="0"/>
      <c r="ORA40" s="0"/>
      <c r="ORB40" s="0"/>
      <c r="ORC40" s="0"/>
      <c r="ORD40" s="0"/>
      <c r="ORE40" s="0"/>
      <c r="ORF40" s="0"/>
      <c r="ORG40" s="0"/>
      <c r="ORH40" s="0"/>
      <c r="ORI40" s="0"/>
      <c r="ORJ40" s="0"/>
      <c r="ORK40" s="0"/>
      <c r="ORL40" s="0"/>
      <c r="ORM40" s="0"/>
      <c r="ORN40" s="0"/>
      <c r="ORO40" s="0"/>
      <c r="ORP40" s="0"/>
      <c r="ORQ40" s="0"/>
      <c r="ORR40" s="0"/>
      <c r="ORS40" s="0"/>
      <c r="ORT40" s="0"/>
      <c r="ORU40" s="0"/>
      <c r="ORV40" s="0"/>
      <c r="ORW40" s="0"/>
      <c r="ORX40" s="0"/>
      <c r="ORY40" s="0"/>
      <c r="ORZ40" s="0"/>
      <c r="OSA40" s="0"/>
      <c r="OSB40" s="0"/>
      <c r="OSC40" s="0"/>
      <c r="OSD40" s="0"/>
      <c r="OSE40" s="0"/>
      <c r="OSF40" s="0"/>
      <c r="OSG40" s="0"/>
      <c r="OSH40" s="0"/>
      <c r="OSI40" s="0"/>
      <c r="OSJ40" s="0"/>
      <c r="OSK40" s="0"/>
      <c r="OSL40" s="0"/>
      <c r="OSM40" s="0"/>
      <c r="OSN40" s="0"/>
      <c r="OSO40" s="0"/>
      <c r="OSP40" s="0"/>
      <c r="OSQ40" s="0"/>
      <c r="OSR40" s="0"/>
      <c r="OSS40" s="0"/>
      <c r="OST40" s="0"/>
      <c r="OSU40" s="0"/>
      <c r="OSV40" s="0"/>
      <c r="OSW40" s="0"/>
      <c r="OSX40" s="0"/>
      <c r="OSY40" s="0"/>
      <c r="OSZ40" s="0"/>
      <c r="OTA40" s="0"/>
      <c r="OTB40" s="0"/>
      <c r="OTC40" s="0"/>
      <c r="OTD40" s="0"/>
      <c r="OTE40" s="0"/>
      <c r="OTF40" s="0"/>
      <c r="OTG40" s="0"/>
      <c r="OTH40" s="0"/>
      <c r="OTI40" s="0"/>
      <c r="OTJ40" s="0"/>
      <c r="OTK40" s="0"/>
      <c r="OTL40" s="0"/>
      <c r="OTM40" s="0"/>
      <c r="OTN40" s="0"/>
      <c r="OTO40" s="0"/>
      <c r="OTP40" s="0"/>
      <c r="OTQ40" s="0"/>
      <c r="OTR40" s="0"/>
      <c r="OTS40" s="0"/>
      <c r="OTT40" s="0"/>
      <c r="OTU40" s="0"/>
      <c r="OTV40" s="0"/>
      <c r="OTW40" s="0"/>
      <c r="OTX40" s="0"/>
      <c r="OTY40" s="0"/>
      <c r="OTZ40" s="0"/>
      <c r="OUA40" s="0"/>
      <c r="OUB40" s="0"/>
      <c r="OUC40" s="0"/>
      <c r="OUD40" s="0"/>
      <c r="OUE40" s="0"/>
      <c r="OUF40" s="0"/>
      <c r="OUG40" s="0"/>
      <c r="OUH40" s="0"/>
      <c r="OUI40" s="0"/>
      <c r="OUJ40" s="0"/>
      <c r="OUK40" s="0"/>
      <c r="OUL40" s="0"/>
      <c r="OUM40" s="0"/>
      <c r="OUN40" s="0"/>
      <c r="OUO40" s="0"/>
      <c r="OUP40" s="0"/>
      <c r="OUQ40" s="0"/>
      <c r="OUR40" s="0"/>
      <c r="OUS40" s="0"/>
      <c r="OUT40" s="0"/>
      <c r="OUU40" s="0"/>
      <c r="OUV40" s="0"/>
      <c r="OUW40" s="0"/>
      <c r="OUX40" s="0"/>
      <c r="OUY40" s="0"/>
      <c r="OUZ40" s="0"/>
      <c r="OVA40" s="0"/>
      <c r="OVB40" s="0"/>
      <c r="OVC40" s="0"/>
      <c r="OVD40" s="0"/>
      <c r="OVE40" s="0"/>
      <c r="OVF40" s="0"/>
      <c r="OVG40" s="0"/>
      <c r="OVH40" s="0"/>
      <c r="OVI40" s="0"/>
      <c r="OVJ40" s="0"/>
      <c r="OVK40" s="0"/>
      <c r="OVL40" s="0"/>
      <c r="OVM40" s="0"/>
      <c r="OVN40" s="0"/>
      <c r="OVO40" s="0"/>
      <c r="OVP40" s="0"/>
      <c r="OVQ40" s="0"/>
      <c r="OVR40" s="0"/>
      <c r="OVS40" s="0"/>
      <c r="OVT40" s="0"/>
      <c r="OVU40" s="0"/>
      <c r="OVV40" s="0"/>
      <c r="OVW40" s="0"/>
      <c r="OVX40" s="0"/>
      <c r="OVY40" s="0"/>
      <c r="OVZ40" s="0"/>
      <c r="OWA40" s="0"/>
      <c r="OWB40" s="0"/>
      <c r="OWC40" s="0"/>
      <c r="OWD40" s="0"/>
      <c r="OWE40" s="0"/>
      <c r="OWF40" s="0"/>
      <c r="OWG40" s="0"/>
      <c r="OWH40" s="0"/>
      <c r="OWI40" s="0"/>
      <c r="OWJ40" s="0"/>
      <c r="OWK40" s="0"/>
      <c r="OWL40" s="0"/>
      <c r="OWM40" s="0"/>
      <c r="OWN40" s="0"/>
      <c r="OWO40" s="0"/>
      <c r="OWP40" s="0"/>
      <c r="OWQ40" s="0"/>
      <c r="OWR40" s="0"/>
      <c r="OWS40" s="0"/>
      <c r="OWT40" s="0"/>
      <c r="OWU40" s="0"/>
      <c r="OWV40" s="0"/>
      <c r="OWW40" s="0"/>
      <c r="OWX40" s="0"/>
      <c r="OWY40" s="0"/>
      <c r="OWZ40" s="0"/>
      <c r="OXA40" s="0"/>
      <c r="OXB40" s="0"/>
      <c r="OXC40" s="0"/>
      <c r="OXD40" s="0"/>
      <c r="OXE40" s="0"/>
      <c r="OXF40" s="0"/>
      <c r="OXG40" s="0"/>
      <c r="OXH40" s="0"/>
      <c r="OXI40" s="0"/>
      <c r="OXJ40" s="0"/>
      <c r="OXK40" s="0"/>
      <c r="OXL40" s="0"/>
      <c r="OXM40" s="0"/>
      <c r="OXN40" s="0"/>
      <c r="OXO40" s="0"/>
      <c r="OXP40" s="0"/>
      <c r="OXQ40" s="0"/>
      <c r="OXR40" s="0"/>
      <c r="OXS40" s="0"/>
      <c r="OXT40" s="0"/>
      <c r="OXU40" s="0"/>
      <c r="OXV40" s="0"/>
      <c r="OXW40" s="0"/>
      <c r="OXX40" s="0"/>
      <c r="OXY40" s="0"/>
      <c r="OXZ40" s="0"/>
      <c r="OYA40" s="0"/>
      <c r="OYB40" s="0"/>
      <c r="OYC40" s="0"/>
      <c r="OYD40" s="0"/>
      <c r="OYE40" s="0"/>
      <c r="OYF40" s="0"/>
      <c r="OYG40" s="0"/>
      <c r="OYH40" s="0"/>
      <c r="OYI40" s="0"/>
      <c r="OYJ40" s="0"/>
      <c r="OYK40" s="0"/>
      <c r="OYL40" s="0"/>
      <c r="OYM40" s="0"/>
      <c r="OYN40" s="0"/>
      <c r="OYO40" s="0"/>
      <c r="OYP40" s="0"/>
      <c r="OYQ40" s="0"/>
      <c r="OYR40" s="0"/>
      <c r="OYS40" s="0"/>
      <c r="OYT40" s="0"/>
      <c r="OYU40" s="0"/>
      <c r="OYV40" s="0"/>
      <c r="OYW40" s="0"/>
      <c r="OYX40" s="0"/>
      <c r="OYY40" s="0"/>
      <c r="OYZ40" s="0"/>
      <c r="OZA40" s="0"/>
      <c r="OZB40" s="0"/>
      <c r="OZC40" s="0"/>
      <c r="OZD40" s="0"/>
      <c r="OZE40" s="0"/>
      <c r="OZF40" s="0"/>
      <c r="OZG40" s="0"/>
      <c r="OZH40" s="0"/>
      <c r="OZI40" s="0"/>
      <c r="OZJ40" s="0"/>
      <c r="OZK40" s="0"/>
      <c r="OZL40" s="0"/>
      <c r="OZM40" s="0"/>
      <c r="OZN40" s="0"/>
      <c r="OZO40" s="0"/>
      <c r="OZP40" s="0"/>
      <c r="OZQ40" s="0"/>
      <c r="OZR40" s="0"/>
      <c r="OZS40" s="0"/>
      <c r="OZT40" s="0"/>
      <c r="OZU40" s="0"/>
      <c r="OZV40" s="0"/>
      <c r="OZW40" s="0"/>
      <c r="OZX40" s="0"/>
      <c r="OZY40" s="0"/>
      <c r="OZZ40" s="0"/>
      <c r="PAA40" s="0"/>
      <c r="PAB40" s="0"/>
      <c r="PAC40" s="0"/>
      <c r="PAD40" s="0"/>
      <c r="PAE40" s="0"/>
      <c r="PAF40" s="0"/>
      <c r="PAG40" s="0"/>
      <c r="PAH40" s="0"/>
      <c r="PAI40" s="0"/>
      <c r="PAJ40" s="0"/>
      <c r="PAK40" s="0"/>
      <c r="PAL40" s="0"/>
      <c r="PAM40" s="0"/>
      <c r="PAN40" s="0"/>
      <c r="PAO40" s="0"/>
      <c r="PAP40" s="0"/>
      <c r="PAQ40" s="0"/>
      <c r="PAR40" s="0"/>
      <c r="PAS40" s="0"/>
      <c r="PAT40" s="0"/>
      <c r="PAU40" s="0"/>
      <c r="PAV40" s="0"/>
      <c r="PAW40" s="0"/>
      <c r="PAX40" s="0"/>
      <c r="PAY40" s="0"/>
      <c r="PAZ40" s="0"/>
      <c r="PBA40" s="0"/>
      <c r="PBB40" s="0"/>
      <c r="PBC40" s="0"/>
      <c r="PBD40" s="0"/>
      <c r="PBE40" s="0"/>
      <c r="PBF40" s="0"/>
      <c r="PBG40" s="0"/>
      <c r="PBH40" s="0"/>
      <c r="PBI40" s="0"/>
      <c r="PBJ40" s="0"/>
      <c r="PBK40" s="0"/>
      <c r="PBL40" s="0"/>
      <c r="PBM40" s="0"/>
      <c r="PBN40" s="0"/>
      <c r="PBO40" s="0"/>
      <c r="PBP40" s="0"/>
      <c r="PBQ40" s="0"/>
      <c r="PBR40" s="0"/>
      <c r="PBS40" s="0"/>
      <c r="PBT40" s="0"/>
      <c r="PBU40" s="0"/>
      <c r="PBV40" s="0"/>
      <c r="PBW40" s="0"/>
      <c r="PBX40" s="0"/>
      <c r="PBY40" s="0"/>
      <c r="PBZ40" s="0"/>
      <c r="PCA40" s="0"/>
      <c r="PCB40" s="0"/>
      <c r="PCC40" s="0"/>
      <c r="PCD40" s="0"/>
      <c r="PCE40" s="0"/>
      <c r="PCF40" s="0"/>
      <c r="PCG40" s="0"/>
      <c r="PCH40" s="0"/>
      <c r="PCI40" s="0"/>
      <c r="PCJ40" s="0"/>
      <c r="PCK40" s="0"/>
      <c r="PCL40" s="0"/>
      <c r="PCM40" s="0"/>
      <c r="PCN40" s="0"/>
      <c r="PCO40" s="0"/>
      <c r="PCP40" s="0"/>
      <c r="PCQ40" s="0"/>
      <c r="PCR40" s="0"/>
      <c r="PCS40" s="0"/>
      <c r="PCT40" s="0"/>
      <c r="PCU40" s="0"/>
      <c r="PCV40" s="0"/>
      <c r="PCW40" s="0"/>
      <c r="PCX40" s="0"/>
      <c r="PCY40" s="0"/>
      <c r="PCZ40" s="0"/>
      <c r="PDA40" s="0"/>
      <c r="PDB40" s="0"/>
      <c r="PDC40" s="0"/>
      <c r="PDD40" s="0"/>
      <c r="PDE40" s="0"/>
      <c r="PDF40" s="0"/>
      <c r="PDG40" s="0"/>
      <c r="PDH40" s="0"/>
      <c r="PDI40" s="0"/>
      <c r="PDJ40" s="0"/>
      <c r="PDK40" s="0"/>
      <c r="PDL40" s="0"/>
      <c r="PDM40" s="0"/>
      <c r="PDN40" s="0"/>
      <c r="PDO40" s="0"/>
      <c r="PDP40" s="0"/>
      <c r="PDQ40" s="0"/>
      <c r="PDR40" s="0"/>
      <c r="PDS40" s="0"/>
      <c r="PDT40" s="0"/>
      <c r="PDU40" s="0"/>
      <c r="PDV40" s="0"/>
      <c r="PDW40" s="0"/>
      <c r="PDX40" s="0"/>
      <c r="PDY40" s="0"/>
      <c r="PDZ40" s="0"/>
      <c r="PEA40" s="0"/>
      <c r="PEB40" s="0"/>
      <c r="PEC40" s="0"/>
      <c r="PED40" s="0"/>
      <c r="PEE40" s="0"/>
      <c r="PEF40" s="0"/>
      <c r="PEG40" s="0"/>
      <c r="PEH40" s="0"/>
      <c r="PEI40" s="0"/>
      <c r="PEJ40" s="0"/>
      <c r="PEK40" s="0"/>
      <c r="PEL40" s="0"/>
      <c r="PEM40" s="0"/>
      <c r="PEN40" s="0"/>
      <c r="PEO40" s="0"/>
      <c r="PEP40" s="0"/>
      <c r="PEQ40" s="0"/>
      <c r="PER40" s="0"/>
      <c r="PES40" s="0"/>
      <c r="PET40" s="0"/>
      <c r="PEU40" s="0"/>
      <c r="PEV40" s="0"/>
      <c r="PEW40" s="0"/>
      <c r="PEX40" s="0"/>
      <c r="PEY40" s="0"/>
      <c r="PEZ40" s="0"/>
      <c r="PFA40" s="0"/>
      <c r="PFB40" s="0"/>
      <c r="PFC40" s="0"/>
      <c r="PFD40" s="0"/>
      <c r="PFE40" s="0"/>
      <c r="PFF40" s="0"/>
      <c r="PFG40" s="0"/>
      <c r="PFH40" s="0"/>
      <c r="PFI40" s="0"/>
      <c r="PFJ40" s="0"/>
      <c r="PFK40" s="0"/>
      <c r="PFL40" s="0"/>
      <c r="PFM40" s="0"/>
      <c r="PFN40" s="0"/>
      <c r="PFO40" s="0"/>
      <c r="PFP40" s="0"/>
      <c r="PFQ40" s="0"/>
      <c r="PFR40" s="0"/>
      <c r="PFS40" s="0"/>
      <c r="PFT40" s="0"/>
      <c r="PFU40" s="0"/>
      <c r="PFV40" s="0"/>
      <c r="PFW40" s="0"/>
      <c r="PFX40" s="0"/>
      <c r="PFY40" s="0"/>
      <c r="PFZ40" s="0"/>
      <c r="PGA40" s="0"/>
      <c r="PGB40" s="0"/>
      <c r="PGC40" s="0"/>
      <c r="PGD40" s="0"/>
      <c r="PGE40" s="0"/>
      <c r="PGF40" s="0"/>
      <c r="PGG40" s="0"/>
      <c r="PGH40" s="0"/>
      <c r="PGI40" s="0"/>
      <c r="PGJ40" s="0"/>
      <c r="PGK40" s="0"/>
      <c r="PGL40" s="0"/>
      <c r="PGM40" s="0"/>
      <c r="PGN40" s="0"/>
      <c r="PGO40" s="0"/>
      <c r="PGP40" s="0"/>
      <c r="PGQ40" s="0"/>
      <c r="PGR40" s="0"/>
      <c r="PGS40" s="0"/>
      <c r="PGT40" s="0"/>
      <c r="PGU40" s="0"/>
      <c r="PGV40" s="0"/>
      <c r="PGW40" s="0"/>
      <c r="PGX40" s="0"/>
      <c r="PGY40" s="0"/>
      <c r="PGZ40" s="0"/>
      <c r="PHA40" s="0"/>
      <c r="PHB40" s="0"/>
      <c r="PHC40" s="0"/>
      <c r="PHD40" s="0"/>
      <c r="PHE40" s="0"/>
      <c r="PHF40" s="0"/>
      <c r="PHG40" s="0"/>
      <c r="PHH40" s="0"/>
      <c r="PHI40" s="0"/>
      <c r="PHJ40" s="0"/>
      <c r="PHK40" s="0"/>
      <c r="PHL40" s="0"/>
      <c r="PHM40" s="0"/>
      <c r="PHN40" s="0"/>
      <c r="PHO40" s="0"/>
      <c r="PHP40" s="0"/>
      <c r="PHQ40" s="0"/>
      <c r="PHR40" s="0"/>
      <c r="PHS40" s="0"/>
      <c r="PHT40" s="0"/>
      <c r="PHU40" s="0"/>
      <c r="PHV40" s="0"/>
      <c r="PHW40" s="0"/>
      <c r="PHX40" s="0"/>
      <c r="PHY40" s="0"/>
      <c r="PHZ40" s="0"/>
      <c r="PIA40" s="0"/>
      <c r="PIB40" s="0"/>
      <c r="PIC40" s="0"/>
      <c r="PID40" s="0"/>
      <c r="PIE40" s="0"/>
      <c r="PIF40" s="0"/>
      <c r="PIG40" s="0"/>
      <c r="PIH40" s="0"/>
      <c r="PII40" s="0"/>
      <c r="PIJ40" s="0"/>
      <c r="PIK40" s="0"/>
      <c r="PIL40" s="0"/>
      <c r="PIM40" s="0"/>
      <c r="PIN40" s="0"/>
      <c r="PIO40" s="0"/>
      <c r="PIP40" s="0"/>
      <c r="PIQ40" s="0"/>
      <c r="PIR40" s="0"/>
      <c r="PIS40" s="0"/>
      <c r="PIT40" s="0"/>
      <c r="PIU40" s="0"/>
      <c r="PIV40" s="0"/>
      <c r="PIW40" s="0"/>
      <c r="PIX40" s="0"/>
      <c r="PIY40" s="0"/>
      <c r="PIZ40" s="0"/>
      <c r="PJA40" s="0"/>
      <c r="PJB40" s="0"/>
      <c r="PJC40" s="0"/>
      <c r="PJD40" s="0"/>
      <c r="PJE40" s="0"/>
      <c r="PJF40" s="0"/>
      <c r="PJG40" s="0"/>
      <c r="PJH40" s="0"/>
      <c r="PJI40" s="0"/>
      <c r="PJJ40" s="0"/>
      <c r="PJK40" s="0"/>
      <c r="PJL40" s="0"/>
      <c r="PJM40" s="0"/>
      <c r="PJN40" s="0"/>
      <c r="PJO40" s="0"/>
      <c r="PJP40" s="0"/>
      <c r="PJQ40" s="0"/>
      <c r="PJR40" s="0"/>
      <c r="PJS40" s="0"/>
      <c r="PJT40" s="0"/>
      <c r="PJU40" s="0"/>
      <c r="PJV40" s="0"/>
      <c r="PJW40" s="0"/>
      <c r="PJX40" s="0"/>
      <c r="PJY40" s="0"/>
      <c r="PJZ40" s="0"/>
      <c r="PKA40" s="0"/>
      <c r="PKB40" s="0"/>
      <c r="PKC40" s="0"/>
      <c r="PKD40" s="0"/>
      <c r="PKE40" s="0"/>
      <c r="PKF40" s="0"/>
      <c r="PKG40" s="0"/>
      <c r="PKH40" s="0"/>
      <c r="PKI40" s="0"/>
      <c r="PKJ40" s="0"/>
      <c r="PKK40" s="0"/>
      <c r="PKL40" s="0"/>
      <c r="PKM40" s="0"/>
      <c r="PKN40" s="0"/>
      <c r="PKO40" s="0"/>
      <c r="PKP40" s="0"/>
      <c r="PKQ40" s="0"/>
      <c r="PKR40" s="0"/>
      <c r="PKS40" s="0"/>
      <c r="PKT40" s="0"/>
      <c r="PKU40" s="0"/>
      <c r="PKV40" s="0"/>
      <c r="PKW40" s="0"/>
      <c r="PKX40" s="0"/>
      <c r="PKY40" s="0"/>
      <c r="PKZ40" s="0"/>
      <c r="PLA40" s="0"/>
      <c r="PLB40" s="0"/>
      <c r="PLC40" s="0"/>
      <c r="PLD40" s="0"/>
      <c r="PLE40" s="0"/>
      <c r="PLF40" s="0"/>
      <c r="PLG40" s="0"/>
      <c r="PLH40" s="0"/>
      <c r="PLI40" s="0"/>
      <c r="PLJ40" s="0"/>
      <c r="PLK40" s="0"/>
      <c r="PLL40" s="0"/>
      <c r="PLM40" s="0"/>
      <c r="PLN40" s="0"/>
      <c r="PLO40" s="0"/>
      <c r="PLP40" s="0"/>
      <c r="PLQ40" s="0"/>
      <c r="PLR40" s="0"/>
      <c r="PLS40" s="0"/>
      <c r="PLT40" s="0"/>
      <c r="PLU40" s="0"/>
      <c r="PLV40" s="0"/>
      <c r="PLW40" s="0"/>
      <c r="PLX40" s="0"/>
      <c r="PLY40" s="0"/>
      <c r="PLZ40" s="0"/>
      <c r="PMA40" s="0"/>
      <c r="PMB40" s="0"/>
      <c r="PMC40" s="0"/>
      <c r="PMD40" s="0"/>
      <c r="PME40" s="0"/>
      <c r="PMF40" s="0"/>
      <c r="PMG40" s="0"/>
      <c r="PMH40" s="0"/>
      <c r="PMI40" s="0"/>
      <c r="PMJ40" s="0"/>
      <c r="PMK40" s="0"/>
      <c r="PML40" s="0"/>
      <c r="PMM40" s="0"/>
      <c r="PMN40" s="0"/>
      <c r="PMO40" s="0"/>
      <c r="PMP40" s="0"/>
      <c r="PMQ40" s="0"/>
      <c r="PMR40" s="0"/>
      <c r="PMS40" s="0"/>
      <c r="PMT40" s="0"/>
      <c r="PMU40" s="0"/>
      <c r="PMV40" s="0"/>
      <c r="PMW40" s="0"/>
      <c r="PMX40" s="0"/>
      <c r="PMY40" s="0"/>
      <c r="PMZ40" s="0"/>
      <c r="PNA40" s="0"/>
      <c r="PNB40" s="0"/>
      <c r="PNC40" s="0"/>
      <c r="PND40" s="0"/>
      <c r="PNE40" s="0"/>
      <c r="PNF40" s="0"/>
      <c r="PNG40" s="0"/>
      <c r="PNH40" s="0"/>
      <c r="PNI40" s="0"/>
      <c r="PNJ40" s="0"/>
      <c r="PNK40" s="0"/>
      <c r="PNL40" s="0"/>
      <c r="PNM40" s="0"/>
      <c r="PNN40" s="0"/>
      <c r="PNO40" s="0"/>
      <c r="PNP40" s="0"/>
      <c r="PNQ40" s="0"/>
      <c r="PNR40" s="0"/>
      <c r="PNS40" s="0"/>
      <c r="PNT40" s="0"/>
      <c r="PNU40" s="0"/>
      <c r="PNV40" s="0"/>
      <c r="PNW40" s="0"/>
      <c r="PNX40" s="0"/>
      <c r="PNY40" s="0"/>
      <c r="PNZ40" s="0"/>
      <c r="POA40" s="0"/>
      <c r="POB40" s="0"/>
      <c r="POC40" s="0"/>
      <c r="POD40" s="0"/>
      <c r="POE40" s="0"/>
      <c r="POF40" s="0"/>
      <c r="POG40" s="0"/>
      <c r="POH40" s="0"/>
      <c r="POI40" s="0"/>
      <c r="POJ40" s="0"/>
      <c r="POK40" s="0"/>
      <c r="POL40" s="0"/>
      <c r="POM40" s="0"/>
      <c r="PON40" s="0"/>
      <c r="POO40" s="0"/>
      <c r="POP40" s="0"/>
      <c r="POQ40" s="0"/>
      <c r="POR40" s="0"/>
      <c r="POS40" s="0"/>
      <c r="POT40" s="0"/>
      <c r="POU40" s="0"/>
      <c r="POV40" s="0"/>
      <c r="POW40" s="0"/>
      <c r="POX40" s="0"/>
      <c r="POY40" s="0"/>
      <c r="POZ40" s="0"/>
      <c r="PPA40" s="0"/>
      <c r="PPB40" s="0"/>
      <c r="PPC40" s="0"/>
      <c r="PPD40" s="0"/>
      <c r="PPE40" s="0"/>
      <c r="PPF40" s="0"/>
      <c r="PPG40" s="0"/>
      <c r="PPH40" s="0"/>
      <c r="PPI40" s="0"/>
      <c r="PPJ40" s="0"/>
      <c r="PPK40" s="0"/>
      <c r="PPL40" s="0"/>
      <c r="PPM40" s="0"/>
      <c r="PPN40" s="0"/>
      <c r="PPO40" s="0"/>
      <c r="PPP40" s="0"/>
      <c r="PPQ40" s="0"/>
      <c r="PPR40" s="0"/>
      <c r="PPS40" s="0"/>
      <c r="PPT40" s="0"/>
      <c r="PPU40" s="0"/>
      <c r="PPV40" s="0"/>
      <c r="PPW40" s="0"/>
      <c r="PPX40" s="0"/>
      <c r="PPY40" s="0"/>
      <c r="PPZ40" s="0"/>
      <c r="PQA40" s="0"/>
      <c r="PQB40" s="0"/>
      <c r="PQC40" s="0"/>
      <c r="PQD40" s="0"/>
      <c r="PQE40" s="0"/>
      <c r="PQF40" s="0"/>
      <c r="PQG40" s="0"/>
      <c r="PQH40" s="0"/>
      <c r="PQI40" s="0"/>
      <c r="PQJ40" s="0"/>
      <c r="PQK40" s="0"/>
      <c r="PQL40" s="0"/>
      <c r="PQM40" s="0"/>
      <c r="PQN40" s="0"/>
      <c r="PQO40" s="0"/>
      <c r="PQP40" s="0"/>
      <c r="PQQ40" s="0"/>
      <c r="PQR40" s="0"/>
      <c r="PQS40" s="0"/>
      <c r="PQT40" s="0"/>
      <c r="PQU40" s="0"/>
      <c r="PQV40" s="0"/>
      <c r="PQW40" s="0"/>
      <c r="PQX40" s="0"/>
      <c r="PQY40" s="0"/>
      <c r="PQZ40" s="0"/>
      <c r="PRA40" s="0"/>
      <c r="PRB40" s="0"/>
      <c r="PRC40" s="0"/>
      <c r="PRD40" s="0"/>
      <c r="PRE40" s="0"/>
      <c r="PRF40" s="0"/>
      <c r="PRG40" s="0"/>
      <c r="PRH40" s="0"/>
      <c r="PRI40" s="0"/>
      <c r="PRJ40" s="0"/>
      <c r="PRK40" s="0"/>
      <c r="PRL40" s="0"/>
      <c r="PRM40" s="0"/>
      <c r="PRN40" s="0"/>
      <c r="PRO40" s="0"/>
      <c r="PRP40" s="0"/>
      <c r="PRQ40" s="0"/>
      <c r="PRR40" s="0"/>
      <c r="PRS40" s="0"/>
      <c r="PRT40" s="0"/>
      <c r="PRU40" s="0"/>
      <c r="PRV40" s="0"/>
      <c r="PRW40" s="0"/>
      <c r="PRX40" s="0"/>
      <c r="PRY40" s="0"/>
      <c r="PRZ40" s="0"/>
      <c r="PSA40" s="0"/>
      <c r="PSB40" s="0"/>
      <c r="PSC40" s="0"/>
      <c r="PSD40" s="0"/>
      <c r="PSE40" s="0"/>
      <c r="PSF40" s="0"/>
      <c r="PSG40" s="0"/>
      <c r="PSH40" s="0"/>
      <c r="PSI40" s="0"/>
      <c r="PSJ40" s="0"/>
      <c r="PSK40" s="0"/>
      <c r="PSL40" s="0"/>
      <c r="PSM40" s="0"/>
      <c r="PSN40" s="0"/>
      <c r="PSO40" s="0"/>
      <c r="PSP40" s="0"/>
      <c r="PSQ40" s="0"/>
      <c r="PSR40" s="0"/>
      <c r="PSS40" s="0"/>
      <c r="PST40" s="0"/>
      <c r="PSU40" s="0"/>
      <c r="PSV40" s="0"/>
      <c r="PSW40" s="0"/>
      <c r="PSX40" s="0"/>
      <c r="PSY40" s="0"/>
      <c r="PSZ40" s="0"/>
      <c r="PTA40" s="0"/>
      <c r="PTB40" s="0"/>
      <c r="PTC40" s="0"/>
      <c r="PTD40" s="0"/>
      <c r="PTE40" s="0"/>
      <c r="PTF40" s="0"/>
      <c r="PTG40" s="0"/>
      <c r="PTH40" s="0"/>
      <c r="PTI40" s="0"/>
      <c r="PTJ40" s="0"/>
      <c r="PTK40" s="0"/>
      <c r="PTL40" s="0"/>
      <c r="PTM40" s="0"/>
      <c r="PTN40" s="0"/>
      <c r="PTO40" s="0"/>
      <c r="PTP40" s="0"/>
      <c r="PTQ40" s="0"/>
      <c r="PTR40" s="0"/>
      <c r="PTS40" s="0"/>
      <c r="PTT40" s="0"/>
      <c r="PTU40" s="0"/>
      <c r="PTV40" s="0"/>
      <c r="PTW40" s="0"/>
      <c r="PTX40" s="0"/>
      <c r="PTY40" s="0"/>
      <c r="PTZ40" s="0"/>
      <c r="PUA40" s="0"/>
      <c r="PUB40" s="0"/>
      <c r="PUC40" s="0"/>
      <c r="PUD40" s="0"/>
      <c r="PUE40" s="0"/>
      <c r="PUF40" s="0"/>
      <c r="PUG40" s="0"/>
      <c r="PUH40" s="0"/>
      <c r="PUI40" s="0"/>
      <c r="PUJ40" s="0"/>
      <c r="PUK40" s="0"/>
      <c r="PUL40" s="0"/>
      <c r="PUM40" s="0"/>
      <c r="PUN40" s="0"/>
      <c r="PUO40" s="0"/>
      <c r="PUP40" s="0"/>
      <c r="PUQ40" s="0"/>
      <c r="PUR40" s="0"/>
      <c r="PUS40" s="0"/>
      <c r="PUT40" s="0"/>
      <c r="PUU40" s="0"/>
      <c r="PUV40" s="0"/>
      <c r="PUW40" s="0"/>
      <c r="PUX40" s="0"/>
      <c r="PUY40" s="0"/>
      <c r="PUZ40" s="0"/>
      <c r="PVA40" s="0"/>
      <c r="PVB40" s="0"/>
      <c r="PVC40" s="0"/>
      <c r="PVD40" s="0"/>
      <c r="PVE40" s="0"/>
      <c r="PVF40" s="0"/>
      <c r="PVG40" s="0"/>
      <c r="PVH40" s="0"/>
      <c r="PVI40" s="0"/>
      <c r="PVJ40" s="0"/>
      <c r="PVK40" s="0"/>
      <c r="PVL40" s="0"/>
      <c r="PVM40" s="0"/>
      <c r="PVN40" s="0"/>
      <c r="PVO40" s="0"/>
      <c r="PVP40" s="0"/>
      <c r="PVQ40" s="0"/>
      <c r="PVR40" s="0"/>
      <c r="PVS40" s="0"/>
      <c r="PVT40" s="0"/>
      <c r="PVU40" s="0"/>
      <c r="PVV40" s="0"/>
      <c r="PVW40" s="0"/>
      <c r="PVX40" s="0"/>
      <c r="PVY40" s="0"/>
      <c r="PVZ40" s="0"/>
      <c r="PWA40" s="0"/>
      <c r="PWB40" s="0"/>
      <c r="PWC40" s="0"/>
      <c r="PWD40" s="0"/>
      <c r="PWE40" s="0"/>
      <c r="PWF40" s="0"/>
      <c r="PWG40" s="0"/>
      <c r="PWH40" s="0"/>
      <c r="PWI40" s="0"/>
      <c r="PWJ40" s="0"/>
      <c r="PWK40" s="0"/>
      <c r="PWL40" s="0"/>
      <c r="PWM40" s="0"/>
      <c r="PWN40" s="0"/>
      <c r="PWO40" s="0"/>
      <c r="PWP40" s="0"/>
      <c r="PWQ40" s="0"/>
      <c r="PWR40" s="0"/>
      <c r="PWS40" s="0"/>
      <c r="PWT40" s="0"/>
      <c r="PWU40" s="0"/>
      <c r="PWV40" s="0"/>
      <c r="PWW40" s="0"/>
      <c r="PWX40" s="0"/>
      <c r="PWY40" s="0"/>
      <c r="PWZ40" s="0"/>
      <c r="PXA40" s="0"/>
      <c r="PXB40" s="0"/>
      <c r="PXC40" s="0"/>
      <c r="PXD40" s="0"/>
      <c r="PXE40" s="0"/>
      <c r="PXF40" s="0"/>
      <c r="PXG40" s="0"/>
      <c r="PXH40" s="0"/>
      <c r="PXI40" s="0"/>
      <c r="PXJ40" s="0"/>
      <c r="PXK40" s="0"/>
      <c r="PXL40" s="0"/>
      <c r="PXM40" s="0"/>
      <c r="PXN40" s="0"/>
      <c r="PXO40" s="0"/>
      <c r="PXP40" s="0"/>
      <c r="PXQ40" s="0"/>
      <c r="PXR40" s="0"/>
      <c r="PXS40" s="0"/>
      <c r="PXT40" s="0"/>
      <c r="PXU40" s="0"/>
      <c r="PXV40" s="0"/>
      <c r="PXW40" s="0"/>
      <c r="PXX40" s="0"/>
      <c r="PXY40" s="0"/>
      <c r="PXZ40" s="0"/>
      <c r="PYA40" s="0"/>
      <c r="PYB40" s="0"/>
      <c r="PYC40" s="0"/>
      <c r="PYD40" s="0"/>
      <c r="PYE40" s="0"/>
      <c r="PYF40" s="0"/>
      <c r="PYG40" s="0"/>
      <c r="PYH40" s="0"/>
      <c r="PYI40" s="0"/>
      <c r="PYJ40" s="0"/>
      <c r="PYK40" s="0"/>
      <c r="PYL40" s="0"/>
      <c r="PYM40" s="0"/>
      <c r="PYN40" s="0"/>
      <c r="PYO40" s="0"/>
      <c r="PYP40" s="0"/>
      <c r="PYQ40" s="0"/>
      <c r="PYR40" s="0"/>
      <c r="PYS40" s="0"/>
      <c r="PYT40" s="0"/>
      <c r="PYU40" s="0"/>
      <c r="PYV40" s="0"/>
      <c r="PYW40" s="0"/>
      <c r="PYX40" s="0"/>
      <c r="PYY40" s="0"/>
      <c r="PYZ40" s="0"/>
      <c r="PZA40" s="0"/>
      <c r="PZB40" s="0"/>
      <c r="PZC40" s="0"/>
      <c r="PZD40" s="0"/>
      <c r="PZE40" s="0"/>
      <c r="PZF40" s="0"/>
      <c r="PZG40" s="0"/>
      <c r="PZH40" s="0"/>
      <c r="PZI40" s="0"/>
      <c r="PZJ40" s="0"/>
      <c r="PZK40" s="0"/>
      <c r="PZL40" s="0"/>
      <c r="PZM40" s="0"/>
      <c r="PZN40" s="0"/>
      <c r="PZO40" s="0"/>
      <c r="PZP40" s="0"/>
      <c r="PZQ40" s="0"/>
      <c r="PZR40" s="0"/>
      <c r="PZS40" s="0"/>
      <c r="PZT40" s="0"/>
      <c r="PZU40" s="0"/>
      <c r="PZV40" s="0"/>
      <c r="PZW40" s="0"/>
      <c r="PZX40" s="0"/>
      <c r="PZY40" s="0"/>
      <c r="PZZ40" s="0"/>
      <c r="QAA40" s="0"/>
      <c r="QAB40" s="0"/>
      <c r="QAC40" s="0"/>
      <c r="QAD40" s="0"/>
      <c r="QAE40" s="0"/>
      <c r="QAF40" s="0"/>
      <c r="QAG40" s="0"/>
      <c r="QAH40" s="0"/>
      <c r="QAI40" s="0"/>
      <c r="QAJ40" s="0"/>
      <c r="QAK40" s="0"/>
      <c r="QAL40" s="0"/>
      <c r="QAM40" s="0"/>
      <c r="QAN40" s="0"/>
      <c r="QAO40" s="0"/>
      <c r="QAP40" s="0"/>
      <c r="QAQ40" s="0"/>
      <c r="QAR40" s="0"/>
      <c r="QAS40" s="0"/>
      <c r="QAT40" s="0"/>
      <c r="QAU40" s="0"/>
      <c r="QAV40" s="0"/>
      <c r="QAW40" s="0"/>
      <c r="QAX40" s="0"/>
      <c r="QAY40" s="0"/>
      <c r="QAZ40" s="0"/>
      <c r="QBA40" s="0"/>
      <c r="QBB40" s="0"/>
      <c r="QBC40" s="0"/>
      <c r="QBD40" s="0"/>
      <c r="QBE40" s="0"/>
      <c r="QBF40" s="0"/>
      <c r="QBG40" s="0"/>
      <c r="QBH40" s="0"/>
      <c r="QBI40" s="0"/>
      <c r="QBJ40" s="0"/>
      <c r="QBK40" s="0"/>
      <c r="QBL40" s="0"/>
      <c r="QBM40" s="0"/>
      <c r="QBN40" s="0"/>
      <c r="QBO40" s="0"/>
      <c r="QBP40" s="0"/>
      <c r="QBQ40" s="0"/>
      <c r="QBR40" s="0"/>
      <c r="QBS40" s="0"/>
      <c r="QBT40" s="0"/>
      <c r="QBU40" s="0"/>
      <c r="QBV40" s="0"/>
      <c r="QBW40" s="0"/>
      <c r="QBX40" s="0"/>
      <c r="QBY40" s="0"/>
      <c r="QBZ40" s="0"/>
      <c r="QCA40" s="0"/>
      <c r="QCB40" s="0"/>
      <c r="QCC40" s="0"/>
      <c r="QCD40" s="0"/>
      <c r="QCE40" s="0"/>
      <c r="QCF40" s="0"/>
      <c r="QCG40" s="0"/>
      <c r="QCH40" s="0"/>
      <c r="QCI40" s="0"/>
      <c r="QCJ40" s="0"/>
      <c r="QCK40" s="0"/>
      <c r="QCL40" s="0"/>
      <c r="QCM40" s="0"/>
      <c r="QCN40" s="0"/>
      <c r="QCO40" s="0"/>
      <c r="QCP40" s="0"/>
      <c r="QCQ40" s="0"/>
      <c r="QCR40" s="0"/>
      <c r="QCS40" s="0"/>
      <c r="QCT40" s="0"/>
      <c r="QCU40" s="0"/>
      <c r="QCV40" s="0"/>
      <c r="QCW40" s="0"/>
      <c r="QCX40" s="0"/>
      <c r="QCY40" s="0"/>
      <c r="QCZ40" s="0"/>
      <c r="QDA40" s="0"/>
      <c r="QDB40" s="0"/>
      <c r="QDC40" s="0"/>
      <c r="QDD40" s="0"/>
      <c r="QDE40" s="0"/>
      <c r="QDF40" s="0"/>
      <c r="QDG40" s="0"/>
      <c r="QDH40" s="0"/>
      <c r="QDI40" s="0"/>
      <c r="QDJ40" s="0"/>
      <c r="QDK40" s="0"/>
      <c r="QDL40" s="0"/>
      <c r="QDM40" s="0"/>
      <c r="QDN40" s="0"/>
      <c r="QDO40" s="0"/>
      <c r="QDP40" s="0"/>
      <c r="QDQ40" s="0"/>
      <c r="QDR40" s="0"/>
      <c r="QDS40" s="0"/>
      <c r="QDT40" s="0"/>
      <c r="QDU40" s="0"/>
      <c r="QDV40" s="0"/>
      <c r="QDW40" s="0"/>
      <c r="QDX40" s="0"/>
      <c r="QDY40" s="0"/>
      <c r="QDZ40" s="0"/>
      <c r="QEA40" s="0"/>
      <c r="QEB40" s="0"/>
      <c r="QEC40" s="0"/>
      <c r="QED40" s="0"/>
      <c r="QEE40" s="0"/>
      <c r="QEF40" s="0"/>
      <c r="QEG40" s="0"/>
      <c r="QEH40" s="0"/>
      <c r="QEI40" s="0"/>
      <c r="QEJ40" s="0"/>
      <c r="QEK40" s="0"/>
      <c r="QEL40" s="0"/>
      <c r="QEM40" s="0"/>
      <c r="QEN40" s="0"/>
      <c r="QEO40" s="0"/>
      <c r="QEP40" s="0"/>
      <c r="QEQ40" s="0"/>
      <c r="QER40" s="0"/>
      <c r="QES40" s="0"/>
      <c r="QET40" s="0"/>
      <c r="QEU40" s="0"/>
      <c r="QEV40" s="0"/>
      <c r="QEW40" s="0"/>
      <c r="QEX40" s="0"/>
      <c r="QEY40" s="0"/>
      <c r="QEZ40" s="0"/>
      <c r="QFA40" s="0"/>
      <c r="QFB40" s="0"/>
      <c r="QFC40" s="0"/>
      <c r="QFD40" s="0"/>
      <c r="QFE40" s="0"/>
      <c r="QFF40" s="0"/>
      <c r="QFG40" s="0"/>
      <c r="QFH40" s="0"/>
      <c r="QFI40" s="0"/>
      <c r="QFJ40" s="0"/>
      <c r="QFK40" s="0"/>
      <c r="QFL40" s="0"/>
      <c r="QFM40" s="0"/>
      <c r="QFN40" s="0"/>
      <c r="QFO40" s="0"/>
      <c r="QFP40" s="0"/>
      <c r="QFQ40" s="0"/>
      <c r="QFR40" s="0"/>
      <c r="QFS40" s="0"/>
      <c r="QFT40" s="0"/>
      <c r="QFU40" s="0"/>
      <c r="QFV40" s="0"/>
      <c r="QFW40" s="0"/>
      <c r="QFX40" s="0"/>
      <c r="QFY40" s="0"/>
      <c r="QFZ40" s="0"/>
      <c r="QGA40" s="0"/>
      <c r="QGB40" s="0"/>
      <c r="QGC40" s="0"/>
      <c r="QGD40" s="0"/>
      <c r="QGE40" s="0"/>
      <c r="QGF40" s="0"/>
      <c r="QGG40" s="0"/>
      <c r="QGH40" s="0"/>
      <c r="QGI40" s="0"/>
      <c r="QGJ40" s="0"/>
      <c r="QGK40" s="0"/>
      <c r="QGL40" s="0"/>
      <c r="QGM40" s="0"/>
      <c r="QGN40" s="0"/>
      <c r="QGO40" s="0"/>
      <c r="QGP40" s="0"/>
      <c r="QGQ40" s="0"/>
      <c r="QGR40" s="0"/>
      <c r="QGS40" s="0"/>
      <c r="QGT40" s="0"/>
      <c r="QGU40" s="0"/>
      <c r="QGV40" s="0"/>
      <c r="QGW40" s="0"/>
      <c r="QGX40" s="0"/>
      <c r="QGY40" s="0"/>
      <c r="QGZ40" s="0"/>
      <c r="QHA40" s="0"/>
      <c r="QHB40" s="0"/>
      <c r="QHC40" s="0"/>
      <c r="QHD40" s="0"/>
      <c r="QHE40" s="0"/>
      <c r="QHF40" s="0"/>
      <c r="QHG40" s="0"/>
      <c r="QHH40" s="0"/>
      <c r="QHI40" s="0"/>
      <c r="QHJ40" s="0"/>
      <c r="QHK40" s="0"/>
      <c r="QHL40" s="0"/>
      <c r="QHM40" s="0"/>
      <c r="QHN40" s="0"/>
      <c r="QHO40" s="0"/>
      <c r="QHP40" s="0"/>
      <c r="QHQ40" s="0"/>
      <c r="QHR40" s="0"/>
      <c r="QHS40" s="0"/>
      <c r="QHT40" s="0"/>
      <c r="QHU40" s="0"/>
      <c r="QHV40" s="0"/>
      <c r="QHW40" s="0"/>
      <c r="QHX40" s="0"/>
      <c r="QHY40" s="0"/>
      <c r="QHZ40" s="0"/>
      <c r="QIA40" s="0"/>
      <c r="QIB40" s="0"/>
      <c r="QIC40" s="0"/>
      <c r="QID40" s="0"/>
      <c r="QIE40" s="0"/>
      <c r="QIF40" s="0"/>
      <c r="QIG40" s="0"/>
      <c r="QIH40" s="0"/>
      <c r="QII40" s="0"/>
      <c r="QIJ40" s="0"/>
      <c r="QIK40" s="0"/>
      <c r="QIL40" s="0"/>
      <c r="QIM40" s="0"/>
      <c r="QIN40" s="0"/>
      <c r="QIO40" s="0"/>
      <c r="QIP40" s="0"/>
      <c r="QIQ40" s="0"/>
      <c r="QIR40" s="0"/>
      <c r="QIS40" s="0"/>
      <c r="QIT40" s="0"/>
      <c r="QIU40" s="0"/>
      <c r="QIV40" s="0"/>
      <c r="QIW40" s="0"/>
      <c r="QIX40" s="0"/>
      <c r="QIY40" s="0"/>
      <c r="QIZ40" s="0"/>
      <c r="QJA40" s="0"/>
      <c r="QJB40" s="0"/>
      <c r="QJC40" s="0"/>
      <c r="QJD40" s="0"/>
      <c r="QJE40" s="0"/>
      <c r="QJF40" s="0"/>
      <c r="QJG40" s="0"/>
      <c r="QJH40" s="0"/>
      <c r="QJI40" s="0"/>
      <c r="QJJ40" s="0"/>
      <c r="QJK40" s="0"/>
      <c r="QJL40" s="0"/>
      <c r="QJM40" s="0"/>
      <c r="QJN40" s="0"/>
      <c r="QJO40" s="0"/>
      <c r="QJP40" s="0"/>
      <c r="QJQ40" s="0"/>
      <c r="QJR40" s="0"/>
      <c r="QJS40" s="0"/>
      <c r="QJT40" s="0"/>
      <c r="QJU40" s="0"/>
      <c r="QJV40" s="0"/>
      <c r="QJW40" s="0"/>
      <c r="QJX40" s="0"/>
      <c r="QJY40" s="0"/>
      <c r="QJZ40" s="0"/>
      <c r="QKA40" s="0"/>
      <c r="QKB40" s="0"/>
      <c r="QKC40" s="0"/>
      <c r="QKD40" s="0"/>
      <c r="QKE40" s="0"/>
      <c r="QKF40" s="0"/>
      <c r="QKG40" s="0"/>
      <c r="QKH40" s="0"/>
      <c r="QKI40" s="0"/>
      <c r="QKJ40" s="0"/>
      <c r="QKK40" s="0"/>
      <c r="QKL40" s="0"/>
      <c r="QKM40" s="0"/>
      <c r="QKN40" s="0"/>
      <c r="QKO40" s="0"/>
      <c r="QKP40" s="0"/>
      <c r="QKQ40" s="0"/>
      <c r="QKR40" s="0"/>
      <c r="QKS40" s="0"/>
      <c r="QKT40" s="0"/>
      <c r="QKU40" s="0"/>
      <c r="QKV40" s="0"/>
      <c r="QKW40" s="0"/>
      <c r="QKX40" s="0"/>
      <c r="QKY40" s="0"/>
      <c r="QKZ40" s="0"/>
      <c r="QLA40" s="0"/>
      <c r="QLB40" s="0"/>
      <c r="QLC40" s="0"/>
      <c r="QLD40" s="0"/>
      <c r="QLE40" s="0"/>
      <c r="QLF40" s="0"/>
      <c r="QLG40" s="0"/>
      <c r="QLH40" s="0"/>
      <c r="QLI40" s="0"/>
      <c r="QLJ40" s="0"/>
      <c r="QLK40" s="0"/>
      <c r="QLL40" s="0"/>
      <c r="QLM40" s="0"/>
      <c r="QLN40" s="0"/>
      <c r="QLO40" s="0"/>
      <c r="QLP40" s="0"/>
      <c r="QLQ40" s="0"/>
      <c r="QLR40" s="0"/>
      <c r="QLS40" s="0"/>
      <c r="QLT40" s="0"/>
      <c r="QLU40" s="0"/>
      <c r="QLV40" s="0"/>
      <c r="QLW40" s="0"/>
      <c r="QLX40" s="0"/>
      <c r="QLY40" s="0"/>
      <c r="QLZ40" s="0"/>
      <c r="QMA40" s="0"/>
      <c r="QMB40" s="0"/>
      <c r="QMC40" s="0"/>
      <c r="QMD40" s="0"/>
      <c r="QME40" s="0"/>
      <c r="QMF40" s="0"/>
      <c r="QMG40" s="0"/>
      <c r="QMH40" s="0"/>
      <c r="QMI40" s="0"/>
      <c r="QMJ40" s="0"/>
      <c r="QMK40" s="0"/>
      <c r="QML40" s="0"/>
      <c r="QMM40" s="0"/>
      <c r="QMN40" s="0"/>
      <c r="QMO40" s="0"/>
      <c r="QMP40" s="0"/>
      <c r="QMQ40" s="0"/>
      <c r="QMR40" s="0"/>
      <c r="QMS40" s="0"/>
      <c r="QMT40" s="0"/>
      <c r="QMU40" s="0"/>
      <c r="QMV40" s="0"/>
      <c r="QMW40" s="0"/>
      <c r="QMX40" s="0"/>
      <c r="QMY40" s="0"/>
      <c r="QMZ40" s="0"/>
      <c r="QNA40" s="0"/>
      <c r="QNB40" s="0"/>
      <c r="QNC40" s="0"/>
      <c r="QND40" s="0"/>
      <c r="QNE40" s="0"/>
      <c r="QNF40" s="0"/>
      <c r="QNG40" s="0"/>
      <c r="QNH40" s="0"/>
      <c r="QNI40" s="0"/>
      <c r="QNJ40" s="0"/>
      <c r="QNK40" s="0"/>
      <c r="QNL40" s="0"/>
      <c r="QNM40" s="0"/>
      <c r="QNN40" s="0"/>
      <c r="QNO40" s="0"/>
      <c r="QNP40" s="0"/>
      <c r="QNQ40" s="0"/>
      <c r="QNR40" s="0"/>
      <c r="QNS40" s="0"/>
      <c r="QNT40" s="0"/>
      <c r="QNU40" s="0"/>
      <c r="QNV40" s="0"/>
      <c r="QNW40" s="0"/>
      <c r="QNX40" s="0"/>
      <c r="QNY40" s="0"/>
      <c r="QNZ40" s="0"/>
      <c r="QOA40" s="0"/>
      <c r="QOB40" s="0"/>
      <c r="QOC40" s="0"/>
      <c r="QOD40" s="0"/>
      <c r="QOE40" s="0"/>
      <c r="QOF40" s="0"/>
      <c r="QOG40" s="0"/>
      <c r="QOH40" s="0"/>
      <c r="QOI40" s="0"/>
      <c r="QOJ40" s="0"/>
      <c r="QOK40" s="0"/>
      <c r="QOL40" s="0"/>
      <c r="QOM40" s="0"/>
      <c r="QON40" s="0"/>
      <c r="QOO40" s="0"/>
      <c r="QOP40" s="0"/>
      <c r="QOQ40" s="0"/>
      <c r="QOR40" s="0"/>
      <c r="QOS40" s="0"/>
      <c r="QOT40" s="0"/>
      <c r="QOU40" s="0"/>
      <c r="QOV40" s="0"/>
      <c r="QOW40" s="0"/>
      <c r="QOX40" s="0"/>
      <c r="QOY40" s="0"/>
      <c r="QOZ40" s="0"/>
      <c r="QPA40" s="0"/>
      <c r="QPB40" s="0"/>
      <c r="QPC40" s="0"/>
      <c r="QPD40" s="0"/>
      <c r="QPE40" s="0"/>
      <c r="QPF40" s="0"/>
      <c r="QPG40" s="0"/>
      <c r="QPH40" s="0"/>
      <c r="QPI40" s="0"/>
      <c r="QPJ40" s="0"/>
      <c r="QPK40" s="0"/>
      <c r="QPL40" s="0"/>
      <c r="QPM40" s="0"/>
      <c r="QPN40" s="0"/>
      <c r="QPO40" s="0"/>
      <c r="QPP40" s="0"/>
      <c r="QPQ40" s="0"/>
      <c r="QPR40" s="0"/>
      <c r="QPS40" s="0"/>
      <c r="QPT40" s="0"/>
      <c r="QPU40" s="0"/>
      <c r="QPV40" s="0"/>
      <c r="QPW40" s="0"/>
      <c r="QPX40" s="0"/>
      <c r="QPY40" s="0"/>
      <c r="QPZ40" s="0"/>
      <c r="QQA40" s="0"/>
      <c r="QQB40" s="0"/>
      <c r="QQC40" s="0"/>
      <c r="QQD40" s="0"/>
      <c r="QQE40" s="0"/>
      <c r="QQF40" s="0"/>
      <c r="QQG40" s="0"/>
      <c r="QQH40" s="0"/>
      <c r="QQI40" s="0"/>
      <c r="QQJ40" s="0"/>
      <c r="QQK40" s="0"/>
      <c r="QQL40" s="0"/>
      <c r="QQM40" s="0"/>
      <c r="QQN40" s="0"/>
      <c r="QQO40" s="0"/>
      <c r="QQP40" s="0"/>
      <c r="QQQ40" s="0"/>
      <c r="QQR40" s="0"/>
      <c r="QQS40" s="0"/>
      <c r="QQT40" s="0"/>
      <c r="QQU40" s="0"/>
      <c r="QQV40" s="0"/>
      <c r="QQW40" s="0"/>
      <c r="QQX40" s="0"/>
      <c r="QQY40" s="0"/>
      <c r="QQZ40" s="0"/>
      <c r="QRA40" s="0"/>
      <c r="QRB40" s="0"/>
      <c r="QRC40" s="0"/>
      <c r="QRD40" s="0"/>
      <c r="QRE40" s="0"/>
      <c r="QRF40" s="0"/>
      <c r="QRG40" s="0"/>
      <c r="QRH40" s="0"/>
      <c r="QRI40" s="0"/>
      <c r="QRJ40" s="0"/>
      <c r="QRK40" s="0"/>
      <c r="QRL40" s="0"/>
      <c r="QRM40" s="0"/>
      <c r="QRN40" s="0"/>
      <c r="QRO40" s="0"/>
      <c r="QRP40" s="0"/>
      <c r="QRQ40" s="0"/>
      <c r="QRR40" s="0"/>
      <c r="QRS40" s="0"/>
      <c r="QRT40" s="0"/>
      <c r="QRU40" s="0"/>
      <c r="QRV40" s="0"/>
      <c r="QRW40" s="0"/>
      <c r="QRX40" s="0"/>
      <c r="QRY40" s="0"/>
      <c r="QRZ40" s="0"/>
      <c r="QSA40" s="0"/>
      <c r="QSB40" s="0"/>
      <c r="QSC40" s="0"/>
      <c r="QSD40" s="0"/>
      <c r="QSE40" s="0"/>
      <c r="QSF40" s="0"/>
      <c r="QSG40" s="0"/>
      <c r="QSH40" s="0"/>
      <c r="QSI40" s="0"/>
      <c r="QSJ40" s="0"/>
      <c r="QSK40" s="0"/>
      <c r="QSL40" s="0"/>
      <c r="QSM40" s="0"/>
      <c r="QSN40" s="0"/>
      <c r="QSO40" s="0"/>
      <c r="QSP40" s="0"/>
      <c r="QSQ40" s="0"/>
      <c r="QSR40" s="0"/>
      <c r="QSS40" s="0"/>
      <c r="QST40" s="0"/>
      <c r="QSU40" s="0"/>
      <c r="QSV40" s="0"/>
      <c r="QSW40" s="0"/>
      <c r="QSX40" s="0"/>
      <c r="QSY40" s="0"/>
      <c r="QSZ40" s="0"/>
      <c r="QTA40" s="0"/>
      <c r="QTB40" s="0"/>
      <c r="QTC40" s="0"/>
      <c r="QTD40" s="0"/>
      <c r="QTE40" s="0"/>
      <c r="QTF40" s="0"/>
      <c r="QTG40" s="0"/>
      <c r="QTH40" s="0"/>
      <c r="QTI40" s="0"/>
      <c r="QTJ40" s="0"/>
      <c r="QTK40" s="0"/>
      <c r="QTL40" s="0"/>
      <c r="QTM40" s="0"/>
      <c r="QTN40" s="0"/>
      <c r="QTO40" s="0"/>
      <c r="QTP40" s="0"/>
      <c r="QTQ40" s="0"/>
      <c r="QTR40" s="0"/>
      <c r="QTS40" s="0"/>
      <c r="QTT40" s="0"/>
      <c r="QTU40" s="0"/>
      <c r="QTV40" s="0"/>
      <c r="QTW40" s="0"/>
      <c r="QTX40" s="0"/>
      <c r="QTY40" s="0"/>
      <c r="QTZ40" s="0"/>
      <c r="QUA40" s="0"/>
      <c r="QUB40" s="0"/>
      <c r="QUC40" s="0"/>
      <c r="QUD40" s="0"/>
      <c r="QUE40" s="0"/>
      <c r="QUF40" s="0"/>
      <c r="QUG40" s="0"/>
      <c r="QUH40" s="0"/>
      <c r="QUI40" s="0"/>
      <c r="QUJ40" s="0"/>
      <c r="QUK40" s="0"/>
      <c r="QUL40" s="0"/>
      <c r="QUM40" s="0"/>
      <c r="QUN40" s="0"/>
      <c r="QUO40" s="0"/>
      <c r="QUP40" s="0"/>
      <c r="QUQ40" s="0"/>
      <c r="QUR40" s="0"/>
      <c r="QUS40" s="0"/>
      <c r="QUT40" s="0"/>
      <c r="QUU40" s="0"/>
      <c r="QUV40" s="0"/>
      <c r="QUW40" s="0"/>
      <c r="QUX40" s="0"/>
      <c r="QUY40" s="0"/>
      <c r="QUZ40" s="0"/>
      <c r="QVA40" s="0"/>
      <c r="QVB40" s="0"/>
      <c r="QVC40" s="0"/>
      <c r="QVD40" s="0"/>
      <c r="QVE40" s="0"/>
      <c r="QVF40" s="0"/>
      <c r="QVG40" s="0"/>
      <c r="QVH40" s="0"/>
      <c r="QVI40" s="0"/>
      <c r="QVJ40" s="0"/>
      <c r="QVK40" s="0"/>
      <c r="QVL40" s="0"/>
      <c r="QVM40" s="0"/>
      <c r="QVN40" s="0"/>
      <c r="QVO40" s="0"/>
      <c r="QVP40" s="0"/>
      <c r="QVQ40" s="0"/>
      <c r="QVR40" s="0"/>
      <c r="QVS40" s="0"/>
      <c r="QVT40" s="0"/>
      <c r="QVU40" s="0"/>
      <c r="QVV40" s="0"/>
      <c r="QVW40" s="0"/>
      <c r="QVX40" s="0"/>
      <c r="QVY40" s="0"/>
      <c r="QVZ40" s="0"/>
      <c r="QWA40" s="0"/>
      <c r="QWB40" s="0"/>
      <c r="QWC40" s="0"/>
      <c r="QWD40" s="0"/>
      <c r="QWE40" s="0"/>
      <c r="QWF40" s="0"/>
      <c r="QWG40" s="0"/>
      <c r="QWH40" s="0"/>
      <c r="QWI40" s="0"/>
      <c r="QWJ40" s="0"/>
      <c r="QWK40" s="0"/>
      <c r="QWL40" s="0"/>
      <c r="QWM40" s="0"/>
      <c r="QWN40" s="0"/>
      <c r="QWO40" s="0"/>
      <c r="QWP40" s="0"/>
      <c r="QWQ40" s="0"/>
      <c r="QWR40" s="0"/>
      <c r="QWS40" s="0"/>
      <c r="QWT40" s="0"/>
      <c r="QWU40" s="0"/>
      <c r="QWV40" s="0"/>
      <c r="QWW40" s="0"/>
      <c r="QWX40" s="0"/>
      <c r="QWY40" s="0"/>
      <c r="QWZ40" s="0"/>
      <c r="QXA40" s="0"/>
      <c r="QXB40" s="0"/>
      <c r="QXC40" s="0"/>
      <c r="QXD40" s="0"/>
      <c r="QXE40" s="0"/>
      <c r="QXF40" s="0"/>
      <c r="QXG40" s="0"/>
      <c r="QXH40" s="0"/>
      <c r="QXI40" s="0"/>
      <c r="QXJ40" s="0"/>
      <c r="QXK40" s="0"/>
      <c r="QXL40" s="0"/>
      <c r="QXM40" s="0"/>
      <c r="QXN40" s="0"/>
      <c r="QXO40" s="0"/>
      <c r="QXP40" s="0"/>
      <c r="QXQ40" s="0"/>
      <c r="QXR40" s="0"/>
      <c r="QXS40" s="0"/>
      <c r="QXT40" s="0"/>
      <c r="QXU40" s="0"/>
      <c r="QXV40" s="0"/>
      <c r="QXW40" s="0"/>
      <c r="QXX40" s="0"/>
      <c r="QXY40" s="0"/>
      <c r="QXZ40" s="0"/>
      <c r="QYA40" s="0"/>
      <c r="QYB40" s="0"/>
      <c r="QYC40" s="0"/>
      <c r="QYD40" s="0"/>
      <c r="QYE40" s="0"/>
      <c r="QYF40" s="0"/>
      <c r="QYG40" s="0"/>
      <c r="QYH40" s="0"/>
      <c r="QYI40" s="0"/>
      <c r="QYJ40" s="0"/>
      <c r="QYK40" s="0"/>
      <c r="QYL40" s="0"/>
      <c r="QYM40" s="0"/>
      <c r="QYN40" s="0"/>
      <c r="QYO40" s="0"/>
      <c r="QYP40" s="0"/>
      <c r="QYQ40" s="0"/>
      <c r="QYR40" s="0"/>
      <c r="QYS40" s="0"/>
      <c r="QYT40" s="0"/>
      <c r="QYU40" s="0"/>
      <c r="QYV40" s="0"/>
      <c r="QYW40" s="0"/>
      <c r="QYX40" s="0"/>
      <c r="QYY40" s="0"/>
      <c r="QYZ40" s="0"/>
      <c r="QZA40" s="0"/>
      <c r="QZB40" s="0"/>
      <c r="QZC40" s="0"/>
      <c r="QZD40" s="0"/>
      <c r="QZE40" s="0"/>
      <c r="QZF40" s="0"/>
      <c r="QZG40" s="0"/>
      <c r="QZH40" s="0"/>
      <c r="QZI40" s="0"/>
      <c r="QZJ40" s="0"/>
      <c r="QZK40" s="0"/>
      <c r="QZL40" s="0"/>
      <c r="QZM40" s="0"/>
      <c r="QZN40" s="0"/>
      <c r="QZO40" s="0"/>
      <c r="QZP40" s="0"/>
      <c r="QZQ40" s="0"/>
      <c r="QZR40" s="0"/>
      <c r="QZS40" s="0"/>
      <c r="QZT40" s="0"/>
      <c r="QZU40" s="0"/>
      <c r="QZV40" s="0"/>
      <c r="QZW40" s="0"/>
      <c r="QZX40" s="0"/>
      <c r="QZY40" s="0"/>
      <c r="QZZ40" s="0"/>
      <c r="RAA40" s="0"/>
      <c r="RAB40" s="0"/>
      <c r="RAC40" s="0"/>
      <c r="RAD40" s="0"/>
      <c r="RAE40" s="0"/>
      <c r="RAF40" s="0"/>
      <c r="RAG40" s="0"/>
      <c r="RAH40" s="0"/>
      <c r="RAI40" s="0"/>
      <c r="RAJ40" s="0"/>
      <c r="RAK40" s="0"/>
      <c r="RAL40" s="0"/>
      <c r="RAM40" s="0"/>
      <c r="RAN40" s="0"/>
      <c r="RAO40" s="0"/>
      <c r="RAP40" s="0"/>
      <c r="RAQ40" s="0"/>
      <c r="RAR40" s="0"/>
      <c r="RAS40" s="0"/>
      <c r="RAT40" s="0"/>
      <c r="RAU40" s="0"/>
      <c r="RAV40" s="0"/>
      <c r="RAW40" s="0"/>
      <c r="RAX40" s="0"/>
      <c r="RAY40" s="0"/>
      <c r="RAZ40" s="0"/>
      <c r="RBA40" s="0"/>
      <c r="RBB40" s="0"/>
      <c r="RBC40" s="0"/>
      <c r="RBD40" s="0"/>
      <c r="RBE40" s="0"/>
      <c r="RBF40" s="0"/>
      <c r="RBG40" s="0"/>
      <c r="RBH40" s="0"/>
      <c r="RBI40" s="0"/>
      <c r="RBJ40" s="0"/>
      <c r="RBK40" s="0"/>
      <c r="RBL40" s="0"/>
      <c r="RBM40" s="0"/>
      <c r="RBN40" s="0"/>
      <c r="RBO40" s="0"/>
      <c r="RBP40" s="0"/>
      <c r="RBQ40" s="0"/>
      <c r="RBR40" s="0"/>
      <c r="RBS40" s="0"/>
      <c r="RBT40" s="0"/>
      <c r="RBU40" s="0"/>
      <c r="RBV40" s="0"/>
      <c r="RBW40" s="0"/>
      <c r="RBX40" s="0"/>
      <c r="RBY40" s="0"/>
      <c r="RBZ40" s="0"/>
      <c r="RCA40" s="0"/>
      <c r="RCB40" s="0"/>
      <c r="RCC40" s="0"/>
      <c r="RCD40" s="0"/>
      <c r="RCE40" s="0"/>
      <c r="RCF40" s="0"/>
      <c r="RCG40" s="0"/>
      <c r="RCH40" s="0"/>
      <c r="RCI40" s="0"/>
      <c r="RCJ40" s="0"/>
      <c r="RCK40" s="0"/>
      <c r="RCL40" s="0"/>
      <c r="RCM40" s="0"/>
      <c r="RCN40" s="0"/>
      <c r="RCO40" s="0"/>
      <c r="RCP40" s="0"/>
      <c r="RCQ40" s="0"/>
      <c r="RCR40" s="0"/>
      <c r="RCS40" s="0"/>
      <c r="RCT40" s="0"/>
      <c r="RCU40" s="0"/>
      <c r="RCV40" s="0"/>
      <c r="RCW40" s="0"/>
      <c r="RCX40" s="0"/>
      <c r="RCY40" s="0"/>
      <c r="RCZ40" s="0"/>
      <c r="RDA40" s="0"/>
      <c r="RDB40" s="0"/>
      <c r="RDC40" s="0"/>
      <c r="RDD40" s="0"/>
      <c r="RDE40" s="0"/>
      <c r="RDF40" s="0"/>
      <c r="RDG40" s="0"/>
      <c r="RDH40" s="0"/>
      <c r="RDI40" s="0"/>
      <c r="RDJ40" s="0"/>
      <c r="RDK40" s="0"/>
      <c r="RDL40" s="0"/>
      <c r="RDM40" s="0"/>
      <c r="RDN40" s="0"/>
      <c r="RDO40" s="0"/>
      <c r="RDP40" s="0"/>
      <c r="RDQ40" s="0"/>
      <c r="RDR40" s="0"/>
      <c r="RDS40" s="0"/>
      <c r="RDT40" s="0"/>
      <c r="RDU40" s="0"/>
      <c r="RDV40" s="0"/>
      <c r="RDW40" s="0"/>
      <c r="RDX40" s="0"/>
      <c r="RDY40" s="0"/>
      <c r="RDZ40" s="0"/>
      <c r="REA40" s="0"/>
      <c r="REB40" s="0"/>
      <c r="REC40" s="0"/>
      <c r="RED40" s="0"/>
      <c r="REE40" s="0"/>
      <c r="REF40" s="0"/>
      <c r="REG40" s="0"/>
      <c r="REH40" s="0"/>
      <c r="REI40" s="0"/>
      <c r="REJ40" s="0"/>
      <c r="REK40" s="0"/>
      <c r="REL40" s="0"/>
      <c r="REM40" s="0"/>
      <c r="REN40" s="0"/>
      <c r="REO40" s="0"/>
      <c r="REP40" s="0"/>
      <c r="REQ40" s="0"/>
      <c r="RER40" s="0"/>
      <c r="RES40" s="0"/>
      <c r="RET40" s="0"/>
      <c r="REU40" s="0"/>
      <c r="REV40" s="0"/>
      <c r="REW40" s="0"/>
      <c r="REX40" s="0"/>
      <c r="REY40" s="0"/>
      <c r="REZ40" s="0"/>
      <c r="RFA40" s="0"/>
      <c r="RFB40" s="0"/>
      <c r="RFC40" s="0"/>
      <c r="RFD40" s="0"/>
      <c r="RFE40" s="0"/>
      <c r="RFF40" s="0"/>
      <c r="RFG40" s="0"/>
      <c r="RFH40" s="0"/>
      <c r="RFI40" s="0"/>
      <c r="RFJ40" s="0"/>
      <c r="RFK40" s="0"/>
      <c r="RFL40" s="0"/>
      <c r="RFM40" s="0"/>
      <c r="RFN40" s="0"/>
      <c r="RFO40" s="0"/>
      <c r="RFP40" s="0"/>
      <c r="RFQ40" s="0"/>
      <c r="RFR40" s="0"/>
      <c r="RFS40" s="0"/>
      <c r="RFT40" s="0"/>
      <c r="RFU40" s="0"/>
      <c r="RFV40" s="0"/>
      <c r="RFW40" s="0"/>
      <c r="RFX40" s="0"/>
      <c r="RFY40" s="0"/>
      <c r="RFZ40" s="0"/>
      <c r="RGA40" s="0"/>
      <c r="RGB40" s="0"/>
      <c r="RGC40" s="0"/>
      <c r="RGD40" s="0"/>
      <c r="RGE40" s="0"/>
      <c r="RGF40" s="0"/>
      <c r="RGG40" s="0"/>
      <c r="RGH40" s="0"/>
      <c r="RGI40" s="0"/>
      <c r="RGJ40" s="0"/>
      <c r="RGK40" s="0"/>
      <c r="RGL40" s="0"/>
      <c r="RGM40" s="0"/>
      <c r="RGN40" s="0"/>
      <c r="RGO40" s="0"/>
      <c r="RGP40" s="0"/>
      <c r="RGQ40" s="0"/>
      <c r="RGR40" s="0"/>
      <c r="RGS40" s="0"/>
      <c r="RGT40" s="0"/>
      <c r="RGU40" s="0"/>
      <c r="RGV40" s="0"/>
      <c r="RGW40" s="0"/>
      <c r="RGX40" s="0"/>
      <c r="RGY40" s="0"/>
      <c r="RGZ40" s="0"/>
      <c r="RHA40" s="0"/>
      <c r="RHB40" s="0"/>
      <c r="RHC40" s="0"/>
      <c r="RHD40" s="0"/>
      <c r="RHE40" s="0"/>
      <c r="RHF40" s="0"/>
      <c r="RHG40" s="0"/>
      <c r="RHH40" s="0"/>
      <c r="RHI40" s="0"/>
      <c r="RHJ40" s="0"/>
      <c r="RHK40" s="0"/>
      <c r="RHL40" s="0"/>
      <c r="RHM40" s="0"/>
      <c r="RHN40" s="0"/>
      <c r="RHO40" s="0"/>
      <c r="RHP40" s="0"/>
      <c r="RHQ40" s="0"/>
      <c r="RHR40" s="0"/>
      <c r="RHS40" s="0"/>
      <c r="RHT40" s="0"/>
      <c r="RHU40" s="0"/>
      <c r="RHV40" s="0"/>
      <c r="RHW40" s="0"/>
      <c r="RHX40" s="0"/>
      <c r="RHY40" s="0"/>
      <c r="RHZ40" s="0"/>
      <c r="RIA40" s="0"/>
      <c r="RIB40" s="0"/>
      <c r="RIC40" s="0"/>
      <c r="RID40" s="0"/>
      <c r="RIE40" s="0"/>
      <c r="RIF40" s="0"/>
      <c r="RIG40" s="0"/>
      <c r="RIH40" s="0"/>
      <c r="RII40" s="0"/>
      <c r="RIJ40" s="0"/>
      <c r="RIK40" s="0"/>
      <c r="RIL40" s="0"/>
      <c r="RIM40" s="0"/>
      <c r="RIN40" s="0"/>
      <c r="RIO40" s="0"/>
      <c r="RIP40" s="0"/>
      <c r="RIQ40" s="0"/>
      <c r="RIR40" s="0"/>
      <c r="RIS40" s="0"/>
      <c r="RIT40" s="0"/>
      <c r="RIU40" s="0"/>
      <c r="RIV40" s="0"/>
      <c r="RIW40" s="0"/>
      <c r="RIX40" s="0"/>
      <c r="RIY40" s="0"/>
      <c r="RIZ40" s="0"/>
      <c r="RJA40" s="0"/>
      <c r="RJB40" s="0"/>
      <c r="RJC40" s="0"/>
      <c r="RJD40" s="0"/>
      <c r="RJE40" s="0"/>
      <c r="RJF40" s="0"/>
      <c r="RJG40" s="0"/>
      <c r="RJH40" s="0"/>
      <c r="RJI40" s="0"/>
      <c r="RJJ40" s="0"/>
      <c r="RJK40" s="0"/>
      <c r="RJL40" s="0"/>
      <c r="RJM40" s="0"/>
      <c r="RJN40" s="0"/>
      <c r="RJO40" s="0"/>
      <c r="RJP40" s="0"/>
      <c r="RJQ40" s="0"/>
      <c r="RJR40" s="0"/>
      <c r="RJS40" s="0"/>
      <c r="RJT40" s="0"/>
      <c r="RJU40" s="0"/>
      <c r="RJV40" s="0"/>
      <c r="RJW40" s="0"/>
      <c r="RJX40" s="0"/>
      <c r="RJY40" s="0"/>
      <c r="RJZ40" s="0"/>
      <c r="RKA40" s="0"/>
      <c r="RKB40" s="0"/>
      <c r="RKC40" s="0"/>
      <c r="RKD40" s="0"/>
      <c r="RKE40" s="0"/>
      <c r="RKF40" s="0"/>
      <c r="RKG40" s="0"/>
      <c r="RKH40" s="0"/>
      <c r="RKI40" s="0"/>
      <c r="RKJ40" s="0"/>
      <c r="RKK40" s="0"/>
      <c r="RKL40" s="0"/>
      <c r="RKM40" s="0"/>
      <c r="RKN40" s="0"/>
      <c r="RKO40" s="0"/>
      <c r="RKP40" s="0"/>
      <c r="RKQ40" s="0"/>
      <c r="RKR40" s="0"/>
      <c r="RKS40" s="0"/>
      <c r="RKT40" s="0"/>
      <c r="RKU40" s="0"/>
      <c r="RKV40" s="0"/>
      <c r="RKW40" s="0"/>
      <c r="RKX40" s="0"/>
      <c r="RKY40" s="0"/>
      <c r="RKZ40" s="0"/>
      <c r="RLA40" s="0"/>
      <c r="RLB40" s="0"/>
      <c r="RLC40" s="0"/>
      <c r="RLD40" s="0"/>
      <c r="RLE40" s="0"/>
      <c r="RLF40" s="0"/>
      <c r="RLG40" s="0"/>
      <c r="RLH40" s="0"/>
      <c r="RLI40" s="0"/>
      <c r="RLJ40" s="0"/>
      <c r="RLK40" s="0"/>
      <c r="RLL40" s="0"/>
      <c r="RLM40" s="0"/>
      <c r="RLN40" s="0"/>
      <c r="RLO40" s="0"/>
      <c r="RLP40" s="0"/>
      <c r="RLQ40" s="0"/>
      <c r="RLR40" s="0"/>
      <c r="RLS40" s="0"/>
      <c r="RLT40" s="0"/>
      <c r="RLU40" s="0"/>
      <c r="RLV40" s="0"/>
      <c r="RLW40" s="0"/>
      <c r="RLX40" s="0"/>
      <c r="RLY40" s="0"/>
      <c r="RLZ40" s="0"/>
      <c r="RMA40" s="0"/>
      <c r="RMB40" s="0"/>
      <c r="RMC40" s="0"/>
      <c r="RMD40" s="0"/>
      <c r="RME40" s="0"/>
      <c r="RMF40" s="0"/>
      <c r="RMG40" s="0"/>
      <c r="RMH40" s="0"/>
      <c r="RMI40" s="0"/>
      <c r="RMJ40" s="0"/>
      <c r="RMK40" s="0"/>
      <c r="RML40" s="0"/>
      <c r="RMM40" s="0"/>
      <c r="RMN40" s="0"/>
      <c r="RMO40" s="0"/>
      <c r="RMP40" s="0"/>
      <c r="RMQ40" s="0"/>
      <c r="RMR40" s="0"/>
      <c r="RMS40" s="0"/>
      <c r="RMT40" s="0"/>
      <c r="RMU40" s="0"/>
      <c r="RMV40" s="0"/>
      <c r="RMW40" s="0"/>
      <c r="RMX40" s="0"/>
      <c r="RMY40" s="0"/>
      <c r="RMZ40" s="0"/>
      <c r="RNA40" s="0"/>
      <c r="RNB40" s="0"/>
      <c r="RNC40" s="0"/>
      <c r="RND40" s="0"/>
      <c r="RNE40" s="0"/>
      <c r="RNF40" s="0"/>
      <c r="RNG40" s="0"/>
      <c r="RNH40" s="0"/>
      <c r="RNI40" s="0"/>
      <c r="RNJ40" s="0"/>
      <c r="RNK40" s="0"/>
      <c r="RNL40" s="0"/>
      <c r="RNM40" s="0"/>
      <c r="RNN40" s="0"/>
      <c r="RNO40" s="0"/>
      <c r="RNP40" s="0"/>
      <c r="RNQ40" s="0"/>
      <c r="RNR40" s="0"/>
      <c r="RNS40" s="0"/>
      <c r="RNT40" s="0"/>
      <c r="RNU40" s="0"/>
      <c r="RNV40" s="0"/>
      <c r="RNW40" s="0"/>
      <c r="RNX40" s="0"/>
      <c r="RNY40" s="0"/>
      <c r="RNZ40" s="0"/>
      <c r="ROA40" s="0"/>
      <c r="ROB40" s="0"/>
      <c r="ROC40" s="0"/>
      <c r="ROD40" s="0"/>
      <c r="ROE40" s="0"/>
      <c r="ROF40" s="0"/>
      <c r="ROG40" s="0"/>
      <c r="ROH40" s="0"/>
      <c r="ROI40" s="0"/>
      <c r="ROJ40" s="0"/>
      <c r="ROK40" s="0"/>
      <c r="ROL40" s="0"/>
      <c r="ROM40" s="0"/>
      <c r="RON40" s="0"/>
      <c r="ROO40" s="0"/>
      <c r="ROP40" s="0"/>
      <c r="ROQ40" s="0"/>
      <c r="ROR40" s="0"/>
      <c r="ROS40" s="0"/>
      <c r="ROT40" s="0"/>
      <c r="ROU40" s="0"/>
      <c r="ROV40" s="0"/>
      <c r="ROW40" s="0"/>
      <c r="ROX40" s="0"/>
      <c r="ROY40" s="0"/>
      <c r="ROZ40" s="0"/>
      <c r="RPA40" s="0"/>
      <c r="RPB40" s="0"/>
      <c r="RPC40" s="0"/>
      <c r="RPD40" s="0"/>
      <c r="RPE40" s="0"/>
      <c r="RPF40" s="0"/>
      <c r="RPG40" s="0"/>
      <c r="RPH40" s="0"/>
      <c r="RPI40" s="0"/>
      <c r="RPJ40" s="0"/>
      <c r="RPK40" s="0"/>
      <c r="RPL40" s="0"/>
      <c r="RPM40" s="0"/>
      <c r="RPN40" s="0"/>
      <c r="RPO40" s="0"/>
      <c r="RPP40" s="0"/>
      <c r="RPQ40" s="0"/>
      <c r="RPR40" s="0"/>
      <c r="RPS40" s="0"/>
      <c r="RPT40" s="0"/>
      <c r="RPU40" s="0"/>
      <c r="RPV40" s="0"/>
      <c r="RPW40" s="0"/>
      <c r="RPX40" s="0"/>
      <c r="RPY40" s="0"/>
      <c r="RPZ40" s="0"/>
      <c r="RQA40" s="0"/>
      <c r="RQB40" s="0"/>
      <c r="RQC40" s="0"/>
      <c r="RQD40" s="0"/>
      <c r="RQE40" s="0"/>
      <c r="RQF40" s="0"/>
      <c r="RQG40" s="0"/>
      <c r="RQH40" s="0"/>
      <c r="RQI40" s="0"/>
      <c r="RQJ40" s="0"/>
      <c r="RQK40" s="0"/>
      <c r="RQL40" s="0"/>
      <c r="RQM40" s="0"/>
      <c r="RQN40" s="0"/>
      <c r="RQO40" s="0"/>
      <c r="RQP40" s="0"/>
      <c r="RQQ40" s="0"/>
      <c r="RQR40" s="0"/>
      <c r="RQS40" s="0"/>
      <c r="RQT40" s="0"/>
      <c r="RQU40" s="0"/>
      <c r="RQV40" s="0"/>
      <c r="RQW40" s="0"/>
      <c r="RQX40" s="0"/>
      <c r="RQY40" s="0"/>
      <c r="RQZ40" s="0"/>
      <c r="RRA40" s="0"/>
      <c r="RRB40" s="0"/>
      <c r="RRC40" s="0"/>
      <c r="RRD40" s="0"/>
      <c r="RRE40" s="0"/>
      <c r="RRF40" s="0"/>
      <c r="RRG40" s="0"/>
      <c r="RRH40" s="0"/>
      <c r="RRI40" s="0"/>
      <c r="RRJ40" s="0"/>
      <c r="RRK40" s="0"/>
      <c r="RRL40" s="0"/>
      <c r="RRM40" s="0"/>
      <c r="RRN40" s="0"/>
      <c r="RRO40" s="0"/>
      <c r="RRP40" s="0"/>
      <c r="RRQ40" s="0"/>
      <c r="RRR40" s="0"/>
      <c r="RRS40" s="0"/>
      <c r="RRT40" s="0"/>
      <c r="RRU40" s="0"/>
      <c r="RRV40" s="0"/>
      <c r="RRW40" s="0"/>
      <c r="RRX40" s="0"/>
      <c r="RRY40" s="0"/>
      <c r="RRZ40" s="0"/>
      <c r="RSA40" s="0"/>
      <c r="RSB40" s="0"/>
      <c r="RSC40" s="0"/>
      <c r="RSD40" s="0"/>
      <c r="RSE40" s="0"/>
      <c r="RSF40" s="0"/>
      <c r="RSG40" s="0"/>
      <c r="RSH40" s="0"/>
      <c r="RSI40" s="0"/>
      <c r="RSJ40" s="0"/>
      <c r="RSK40" s="0"/>
      <c r="RSL40" s="0"/>
      <c r="RSM40" s="0"/>
      <c r="RSN40" s="0"/>
      <c r="RSO40" s="0"/>
      <c r="RSP40" s="0"/>
      <c r="RSQ40" s="0"/>
      <c r="RSR40" s="0"/>
      <c r="RSS40" s="0"/>
      <c r="RST40" s="0"/>
      <c r="RSU40" s="0"/>
      <c r="RSV40" s="0"/>
      <c r="RSW40" s="0"/>
      <c r="RSX40" s="0"/>
      <c r="RSY40" s="0"/>
      <c r="RSZ40" s="0"/>
      <c r="RTA40" s="0"/>
      <c r="RTB40" s="0"/>
      <c r="RTC40" s="0"/>
      <c r="RTD40" s="0"/>
      <c r="RTE40" s="0"/>
      <c r="RTF40" s="0"/>
      <c r="RTG40" s="0"/>
      <c r="RTH40" s="0"/>
      <c r="RTI40" s="0"/>
      <c r="RTJ40" s="0"/>
      <c r="RTK40" s="0"/>
      <c r="RTL40" s="0"/>
      <c r="RTM40" s="0"/>
      <c r="RTN40" s="0"/>
      <c r="RTO40" s="0"/>
      <c r="RTP40" s="0"/>
      <c r="RTQ40" s="0"/>
      <c r="RTR40" s="0"/>
      <c r="RTS40" s="0"/>
      <c r="RTT40" s="0"/>
      <c r="RTU40" s="0"/>
      <c r="RTV40" s="0"/>
      <c r="RTW40" s="0"/>
      <c r="RTX40" s="0"/>
      <c r="RTY40" s="0"/>
      <c r="RTZ40" s="0"/>
      <c r="RUA40" s="0"/>
      <c r="RUB40" s="0"/>
      <c r="RUC40" s="0"/>
      <c r="RUD40" s="0"/>
      <c r="RUE40" s="0"/>
      <c r="RUF40" s="0"/>
      <c r="RUG40" s="0"/>
      <c r="RUH40" s="0"/>
      <c r="RUI40" s="0"/>
      <c r="RUJ40" s="0"/>
      <c r="RUK40" s="0"/>
      <c r="RUL40" s="0"/>
      <c r="RUM40" s="0"/>
      <c r="RUN40" s="0"/>
      <c r="RUO40" s="0"/>
      <c r="RUP40" s="0"/>
      <c r="RUQ40" s="0"/>
      <c r="RUR40" s="0"/>
      <c r="RUS40" s="0"/>
      <c r="RUT40" s="0"/>
      <c r="RUU40" s="0"/>
      <c r="RUV40" s="0"/>
      <c r="RUW40" s="0"/>
      <c r="RUX40" s="0"/>
      <c r="RUY40" s="0"/>
      <c r="RUZ40" s="0"/>
      <c r="RVA40" s="0"/>
      <c r="RVB40" s="0"/>
      <c r="RVC40" s="0"/>
      <c r="RVD40" s="0"/>
      <c r="RVE40" s="0"/>
      <c r="RVF40" s="0"/>
      <c r="RVG40" s="0"/>
      <c r="RVH40" s="0"/>
      <c r="RVI40" s="0"/>
      <c r="RVJ40" s="0"/>
      <c r="RVK40" s="0"/>
      <c r="RVL40" s="0"/>
      <c r="RVM40" s="0"/>
      <c r="RVN40" s="0"/>
      <c r="RVO40" s="0"/>
      <c r="RVP40" s="0"/>
      <c r="RVQ40" s="0"/>
      <c r="RVR40" s="0"/>
      <c r="RVS40" s="0"/>
      <c r="RVT40" s="0"/>
      <c r="RVU40" s="0"/>
      <c r="RVV40" s="0"/>
      <c r="RVW40" s="0"/>
      <c r="RVX40" s="0"/>
      <c r="RVY40" s="0"/>
      <c r="RVZ40" s="0"/>
      <c r="RWA40" s="0"/>
      <c r="RWB40" s="0"/>
      <c r="RWC40" s="0"/>
      <c r="RWD40" s="0"/>
      <c r="RWE40" s="0"/>
      <c r="RWF40" s="0"/>
      <c r="RWG40" s="0"/>
      <c r="RWH40" s="0"/>
      <c r="RWI40" s="0"/>
      <c r="RWJ40" s="0"/>
      <c r="RWK40" s="0"/>
      <c r="RWL40" s="0"/>
      <c r="RWM40" s="0"/>
      <c r="RWN40" s="0"/>
      <c r="RWO40" s="0"/>
      <c r="RWP40" s="0"/>
      <c r="RWQ40" s="0"/>
      <c r="RWR40" s="0"/>
      <c r="RWS40" s="0"/>
      <c r="RWT40" s="0"/>
      <c r="RWU40" s="0"/>
      <c r="RWV40" s="0"/>
      <c r="RWW40" s="0"/>
      <c r="RWX40" s="0"/>
      <c r="RWY40" s="0"/>
      <c r="RWZ40" s="0"/>
      <c r="RXA40" s="0"/>
      <c r="RXB40" s="0"/>
      <c r="RXC40" s="0"/>
      <c r="RXD40" s="0"/>
      <c r="RXE40" s="0"/>
      <c r="RXF40" s="0"/>
      <c r="RXG40" s="0"/>
      <c r="RXH40" s="0"/>
      <c r="RXI40" s="0"/>
      <c r="RXJ40" s="0"/>
      <c r="RXK40" s="0"/>
      <c r="RXL40" s="0"/>
      <c r="RXM40" s="0"/>
      <c r="RXN40" s="0"/>
      <c r="RXO40" s="0"/>
      <c r="RXP40" s="0"/>
      <c r="RXQ40" s="0"/>
      <c r="RXR40" s="0"/>
      <c r="RXS40" s="0"/>
      <c r="RXT40" s="0"/>
      <c r="RXU40" s="0"/>
      <c r="RXV40" s="0"/>
      <c r="RXW40" s="0"/>
      <c r="RXX40" s="0"/>
      <c r="RXY40" s="0"/>
      <c r="RXZ40" s="0"/>
      <c r="RYA40" s="0"/>
      <c r="RYB40" s="0"/>
      <c r="RYC40" s="0"/>
      <c r="RYD40" s="0"/>
      <c r="RYE40" s="0"/>
      <c r="RYF40" s="0"/>
      <c r="RYG40" s="0"/>
      <c r="RYH40" s="0"/>
      <c r="RYI40" s="0"/>
      <c r="RYJ40" s="0"/>
      <c r="RYK40" s="0"/>
      <c r="RYL40" s="0"/>
      <c r="RYM40" s="0"/>
      <c r="RYN40" s="0"/>
      <c r="RYO40" s="0"/>
      <c r="RYP40" s="0"/>
      <c r="RYQ40" s="0"/>
      <c r="RYR40" s="0"/>
      <c r="RYS40" s="0"/>
      <c r="RYT40" s="0"/>
      <c r="RYU40" s="0"/>
      <c r="RYV40" s="0"/>
      <c r="RYW40" s="0"/>
      <c r="RYX40" s="0"/>
      <c r="RYY40" s="0"/>
      <c r="RYZ40" s="0"/>
      <c r="RZA40" s="0"/>
      <c r="RZB40" s="0"/>
      <c r="RZC40" s="0"/>
      <c r="RZD40" s="0"/>
      <c r="RZE40" s="0"/>
      <c r="RZF40" s="0"/>
      <c r="RZG40" s="0"/>
      <c r="RZH40" s="0"/>
      <c r="RZI40" s="0"/>
      <c r="RZJ40" s="0"/>
      <c r="RZK40" s="0"/>
      <c r="RZL40" s="0"/>
      <c r="RZM40" s="0"/>
      <c r="RZN40" s="0"/>
      <c r="RZO40" s="0"/>
      <c r="RZP40" s="0"/>
      <c r="RZQ40" s="0"/>
      <c r="RZR40" s="0"/>
      <c r="RZS40" s="0"/>
      <c r="RZT40" s="0"/>
      <c r="RZU40" s="0"/>
      <c r="RZV40" s="0"/>
      <c r="RZW40" s="0"/>
      <c r="RZX40" s="0"/>
      <c r="RZY40" s="0"/>
      <c r="RZZ40" s="0"/>
      <c r="SAA40" s="0"/>
      <c r="SAB40" s="0"/>
      <c r="SAC40" s="0"/>
      <c r="SAD40" s="0"/>
      <c r="SAE40" s="0"/>
      <c r="SAF40" s="0"/>
      <c r="SAG40" s="0"/>
      <c r="SAH40" s="0"/>
      <c r="SAI40" s="0"/>
      <c r="SAJ40" s="0"/>
      <c r="SAK40" s="0"/>
      <c r="SAL40" s="0"/>
      <c r="SAM40" s="0"/>
      <c r="SAN40" s="0"/>
      <c r="SAO40" s="0"/>
      <c r="SAP40" s="0"/>
      <c r="SAQ40" s="0"/>
      <c r="SAR40" s="0"/>
      <c r="SAS40" s="0"/>
      <c r="SAT40" s="0"/>
      <c r="SAU40" s="0"/>
      <c r="SAV40" s="0"/>
      <c r="SAW40" s="0"/>
      <c r="SAX40" s="0"/>
      <c r="SAY40" s="0"/>
      <c r="SAZ40" s="0"/>
      <c r="SBA40" s="0"/>
      <c r="SBB40" s="0"/>
      <c r="SBC40" s="0"/>
      <c r="SBD40" s="0"/>
      <c r="SBE40" s="0"/>
      <c r="SBF40" s="0"/>
      <c r="SBG40" s="0"/>
      <c r="SBH40" s="0"/>
      <c r="SBI40" s="0"/>
      <c r="SBJ40" s="0"/>
      <c r="SBK40" s="0"/>
      <c r="SBL40" s="0"/>
      <c r="SBM40" s="0"/>
      <c r="SBN40" s="0"/>
      <c r="SBO40" s="0"/>
      <c r="SBP40" s="0"/>
      <c r="SBQ40" s="0"/>
      <c r="SBR40" s="0"/>
      <c r="SBS40" s="0"/>
      <c r="SBT40" s="0"/>
      <c r="SBU40" s="0"/>
      <c r="SBV40" s="0"/>
      <c r="SBW40" s="0"/>
      <c r="SBX40" s="0"/>
      <c r="SBY40" s="0"/>
      <c r="SBZ40" s="0"/>
      <c r="SCA40" s="0"/>
      <c r="SCB40" s="0"/>
      <c r="SCC40" s="0"/>
      <c r="SCD40" s="0"/>
      <c r="SCE40" s="0"/>
      <c r="SCF40" s="0"/>
      <c r="SCG40" s="0"/>
      <c r="SCH40" s="0"/>
      <c r="SCI40" s="0"/>
      <c r="SCJ40" s="0"/>
      <c r="SCK40" s="0"/>
      <c r="SCL40" s="0"/>
      <c r="SCM40" s="0"/>
      <c r="SCN40" s="0"/>
      <c r="SCO40" s="0"/>
      <c r="SCP40" s="0"/>
      <c r="SCQ40" s="0"/>
      <c r="SCR40" s="0"/>
      <c r="SCS40" s="0"/>
      <c r="SCT40" s="0"/>
      <c r="SCU40" s="0"/>
      <c r="SCV40" s="0"/>
      <c r="SCW40" s="0"/>
      <c r="SCX40" s="0"/>
      <c r="SCY40" s="0"/>
      <c r="SCZ40" s="0"/>
      <c r="SDA40" s="0"/>
      <c r="SDB40" s="0"/>
      <c r="SDC40" s="0"/>
      <c r="SDD40" s="0"/>
      <c r="SDE40" s="0"/>
      <c r="SDF40" s="0"/>
      <c r="SDG40" s="0"/>
      <c r="SDH40" s="0"/>
      <c r="SDI40" s="0"/>
      <c r="SDJ40" s="0"/>
      <c r="SDK40" s="0"/>
      <c r="SDL40" s="0"/>
      <c r="SDM40" s="0"/>
      <c r="SDN40" s="0"/>
      <c r="SDO40" s="0"/>
      <c r="SDP40" s="0"/>
      <c r="SDQ40" s="0"/>
      <c r="SDR40" s="0"/>
      <c r="SDS40" s="0"/>
      <c r="SDT40" s="0"/>
      <c r="SDU40" s="0"/>
      <c r="SDV40" s="0"/>
      <c r="SDW40" s="0"/>
      <c r="SDX40" s="0"/>
      <c r="SDY40" s="0"/>
      <c r="SDZ40" s="0"/>
      <c r="SEA40" s="0"/>
      <c r="SEB40" s="0"/>
      <c r="SEC40" s="0"/>
      <c r="SED40" s="0"/>
      <c r="SEE40" s="0"/>
      <c r="SEF40" s="0"/>
      <c r="SEG40" s="0"/>
      <c r="SEH40" s="0"/>
      <c r="SEI40" s="0"/>
      <c r="SEJ40" s="0"/>
      <c r="SEK40" s="0"/>
      <c r="SEL40" s="0"/>
      <c r="SEM40" s="0"/>
      <c r="SEN40" s="0"/>
      <c r="SEO40" s="0"/>
      <c r="SEP40" s="0"/>
      <c r="SEQ40" s="0"/>
      <c r="SER40" s="0"/>
      <c r="SES40" s="0"/>
      <c r="SET40" s="0"/>
      <c r="SEU40" s="0"/>
      <c r="SEV40" s="0"/>
      <c r="SEW40" s="0"/>
      <c r="SEX40" s="0"/>
      <c r="SEY40" s="0"/>
      <c r="SEZ40" s="0"/>
      <c r="SFA40" s="0"/>
      <c r="SFB40" s="0"/>
      <c r="SFC40" s="0"/>
      <c r="SFD40" s="0"/>
      <c r="SFE40" s="0"/>
      <c r="SFF40" s="0"/>
      <c r="SFG40" s="0"/>
      <c r="SFH40" s="0"/>
      <c r="SFI40" s="0"/>
      <c r="SFJ40" s="0"/>
      <c r="SFK40" s="0"/>
      <c r="SFL40" s="0"/>
      <c r="SFM40" s="0"/>
      <c r="SFN40" s="0"/>
      <c r="SFO40" s="0"/>
      <c r="SFP40" s="0"/>
      <c r="SFQ40" s="0"/>
      <c r="SFR40" s="0"/>
      <c r="SFS40" s="0"/>
      <c r="SFT40" s="0"/>
      <c r="SFU40" s="0"/>
      <c r="SFV40" s="0"/>
      <c r="SFW40" s="0"/>
      <c r="SFX40" s="0"/>
      <c r="SFY40" s="0"/>
      <c r="SFZ40" s="0"/>
      <c r="SGA40" s="0"/>
      <c r="SGB40" s="0"/>
      <c r="SGC40" s="0"/>
      <c r="SGD40" s="0"/>
      <c r="SGE40" s="0"/>
      <c r="SGF40" s="0"/>
      <c r="SGG40" s="0"/>
      <c r="SGH40" s="0"/>
      <c r="SGI40" s="0"/>
      <c r="SGJ40" s="0"/>
      <c r="SGK40" s="0"/>
      <c r="SGL40" s="0"/>
      <c r="SGM40" s="0"/>
      <c r="SGN40" s="0"/>
      <c r="SGO40" s="0"/>
      <c r="SGP40" s="0"/>
      <c r="SGQ40" s="0"/>
      <c r="SGR40" s="0"/>
      <c r="SGS40" s="0"/>
      <c r="SGT40" s="0"/>
      <c r="SGU40" s="0"/>
      <c r="SGV40" s="0"/>
      <c r="SGW40" s="0"/>
      <c r="SGX40" s="0"/>
      <c r="SGY40" s="0"/>
      <c r="SGZ40" s="0"/>
      <c r="SHA40" s="0"/>
      <c r="SHB40" s="0"/>
      <c r="SHC40" s="0"/>
      <c r="SHD40" s="0"/>
      <c r="SHE40" s="0"/>
      <c r="SHF40" s="0"/>
      <c r="SHG40" s="0"/>
      <c r="SHH40" s="0"/>
      <c r="SHI40" s="0"/>
      <c r="SHJ40" s="0"/>
      <c r="SHK40" s="0"/>
      <c r="SHL40" s="0"/>
      <c r="SHM40" s="0"/>
      <c r="SHN40" s="0"/>
      <c r="SHO40" s="0"/>
      <c r="SHP40" s="0"/>
      <c r="SHQ40" s="0"/>
      <c r="SHR40" s="0"/>
      <c r="SHS40" s="0"/>
      <c r="SHT40" s="0"/>
      <c r="SHU40" s="0"/>
      <c r="SHV40" s="0"/>
      <c r="SHW40" s="0"/>
      <c r="SHX40" s="0"/>
      <c r="SHY40" s="0"/>
      <c r="SHZ40" s="0"/>
      <c r="SIA40" s="0"/>
      <c r="SIB40" s="0"/>
      <c r="SIC40" s="0"/>
      <c r="SID40" s="0"/>
      <c r="SIE40" s="0"/>
      <c r="SIF40" s="0"/>
      <c r="SIG40" s="0"/>
      <c r="SIH40" s="0"/>
      <c r="SII40" s="0"/>
      <c r="SIJ40" s="0"/>
      <c r="SIK40" s="0"/>
      <c r="SIL40" s="0"/>
      <c r="SIM40" s="0"/>
      <c r="SIN40" s="0"/>
      <c r="SIO40" s="0"/>
      <c r="SIP40" s="0"/>
      <c r="SIQ40" s="0"/>
      <c r="SIR40" s="0"/>
      <c r="SIS40" s="0"/>
      <c r="SIT40" s="0"/>
      <c r="SIU40" s="0"/>
      <c r="SIV40" s="0"/>
      <c r="SIW40" s="0"/>
      <c r="SIX40" s="0"/>
      <c r="SIY40" s="0"/>
      <c r="SIZ40" s="0"/>
      <c r="SJA40" s="0"/>
      <c r="SJB40" s="0"/>
      <c r="SJC40" s="0"/>
      <c r="SJD40" s="0"/>
      <c r="SJE40" s="0"/>
      <c r="SJF40" s="0"/>
      <c r="SJG40" s="0"/>
      <c r="SJH40" s="0"/>
      <c r="SJI40" s="0"/>
      <c r="SJJ40" s="0"/>
      <c r="SJK40" s="0"/>
      <c r="SJL40" s="0"/>
      <c r="SJM40" s="0"/>
      <c r="SJN40" s="0"/>
      <c r="SJO40" s="0"/>
      <c r="SJP40" s="0"/>
      <c r="SJQ40" s="0"/>
      <c r="SJR40" s="0"/>
      <c r="SJS40" s="0"/>
      <c r="SJT40" s="0"/>
      <c r="SJU40" s="0"/>
      <c r="SJV40" s="0"/>
      <c r="SJW40" s="0"/>
      <c r="SJX40" s="0"/>
      <c r="SJY40" s="0"/>
      <c r="SJZ40" s="0"/>
      <c r="SKA40" s="0"/>
      <c r="SKB40" s="0"/>
      <c r="SKC40" s="0"/>
      <c r="SKD40" s="0"/>
      <c r="SKE40" s="0"/>
      <c r="SKF40" s="0"/>
      <c r="SKG40" s="0"/>
      <c r="SKH40" s="0"/>
      <c r="SKI40" s="0"/>
      <c r="SKJ40" s="0"/>
      <c r="SKK40" s="0"/>
      <c r="SKL40" s="0"/>
      <c r="SKM40" s="0"/>
      <c r="SKN40" s="0"/>
      <c r="SKO40" s="0"/>
      <c r="SKP40" s="0"/>
      <c r="SKQ40" s="0"/>
      <c r="SKR40" s="0"/>
      <c r="SKS40" s="0"/>
      <c r="SKT40" s="0"/>
      <c r="SKU40" s="0"/>
      <c r="SKV40" s="0"/>
      <c r="SKW40" s="0"/>
      <c r="SKX40" s="0"/>
      <c r="SKY40" s="0"/>
      <c r="SKZ40" s="0"/>
      <c r="SLA40" s="0"/>
      <c r="SLB40" s="0"/>
      <c r="SLC40" s="0"/>
      <c r="SLD40" s="0"/>
      <c r="SLE40" s="0"/>
      <c r="SLF40" s="0"/>
      <c r="SLG40" s="0"/>
      <c r="SLH40" s="0"/>
      <c r="SLI40" s="0"/>
      <c r="SLJ40" s="0"/>
      <c r="SLK40" s="0"/>
      <c r="SLL40" s="0"/>
      <c r="SLM40" s="0"/>
      <c r="SLN40" s="0"/>
      <c r="SLO40" s="0"/>
      <c r="SLP40" s="0"/>
      <c r="SLQ40" s="0"/>
      <c r="SLR40" s="0"/>
      <c r="SLS40" s="0"/>
      <c r="SLT40" s="0"/>
      <c r="SLU40" s="0"/>
      <c r="SLV40" s="0"/>
      <c r="SLW40" s="0"/>
      <c r="SLX40" s="0"/>
      <c r="SLY40" s="0"/>
      <c r="SLZ40" s="0"/>
      <c r="SMA40" s="0"/>
      <c r="SMB40" s="0"/>
      <c r="SMC40" s="0"/>
      <c r="SMD40" s="0"/>
      <c r="SME40" s="0"/>
      <c r="SMF40" s="0"/>
      <c r="SMG40" s="0"/>
      <c r="SMH40" s="0"/>
      <c r="SMI40" s="0"/>
      <c r="SMJ40" s="0"/>
      <c r="SMK40" s="0"/>
      <c r="SML40" s="0"/>
      <c r="SMM40" s="0"/>
      <c r="SMN40" s="0"/>
      <c r="SMO40" s="0"/>
      <c r="SMP40" s="0"/>
      <c r="SMQ40" s="0"/>
      <c r="SMR40" s="0"/>
      <c r="SMS40" s="0"/>
      <c r="SMT40" s="0"/>
      <c r="SMU40" s="0"/>
      <c r="SMV40" s="0"/>
      <c r="SMW40" s="0"/>
      <c r="SMX40" s="0"/>
      <c r="SMY40" s="0"/>
      <c r="SMZ40" s="0"/>
      <c r="SNA40" s="0"/>
      <c r="SNB40" s="0"/>
      <c r="SNC40" s="0"/>
      <c r="SND40" s="0"/>
      <c r="SNE40" s="0"/>
      <c r="SNF40" s="0"/>
      <c r="SNG40" s="0"/>
      <c r="SNH40" s="0"/>
      <c r="SNI40" s="0"/>
      <c r="SNJ40" s="0"/>
      <c r="SNK40" s="0"/>
      <c r="SNL40" s="0"/>
      <c r="SNM40" s="0"/>
      <c r="SNN40" s="0"/>
      <c r="SNO40" s="0"/>
      <c r="SNP40" s="0"/>
      <c r="SNQ40" s="0"/>
      <c r="SNR40" s="0"/>
      <c r="SNS40" s="0"/>
      <c r="SNT40" s="0"/>
      <c r="SNU40" s="0"/>
      <c r="SNV40" s="0"/>
      <c r="SNW40" s="0"/>
      <c r="SNX40" s="0"/>
      <c r="SNY40" s="0"/>
      <c r="SNZ40" s="0"/>
      <c r="SOA40" s="0"/>
      <c r="SOB40" s="0"/>
      <c r="SOC40" s="0"/>
      <c r="SOD40" s="0"/>
      <c r="SOE40" s="0"/>
      <c r="SOF40" s="0"/>
      <c r="SOG40" s="0"/>
      <c r="SOH40" s="0"/>
      <c r="SOI40" s="0"/>
      <c r="SOJ40" s="0"/>
      <c r="SOK40" s="0"/>
      <c r="SOL40" s="0"/>
      <c r="SOM40" s="0"/>
      <c r="SON40" s="0"/>
      <c r="SOO40" s="0"/>
      <c r="SOP40" s="0"/>
      <c r="SOQ40" s="0"/>
      <c r="SOR40" s="0"/>
      <c r="SOS40" s="0"/>
      <c r="SOT40" s="0"/>
      <c r="SOU40" s="0"/>
      <c r="SOV40" s="0"/>
      <c r="SOW40" s="0"/>
      <c r="SOX40" s="0"/>
      <c r="SOY40" s="0"/>
      <c r="SOZ40" s="0"/>
      <c r="SPA40" s="0"/>
      <c r="SPB40" s="0"/>
      <c r="SPC40" s="0"/>
      <c r="SPD40" s="0"/>
      <c r="SPE40" s="0"/>
      <c r="SPF40" s="0"/>
      <c r="SPG40" s="0"/>
      <c r="SPH40" s="0"/>
      <c r="SPI40" s="0"/>
      <c r="SPJ40" s="0"/>
      <c r="SPK40" s="0"/>
      <c r="SPL40" s="0"/>
      <c r="SPM40" s="0"/>
      <c r="SPN40" s="0"/>
      <c r="SPO40" s="0"/>
      <c r="SPP40" s="0"/>
      <c r="SPQ40" s="0"/>
      <c r="SPR40" s="0"/>
      <c r="SPS40" s="0"/>
      <c r="SPT40" s="0"/>
      <c r="SPU40" s="0"/>
      <c r="SPV40" s="0"/>
      <c r="SPW40" s="0"/>
      <c r="SPX40" s="0"/>
      <c r="SPY40" s="0"/>
      <c r="SPZ40" s="0"/>
      <c r="SQA40" s="0"/>
      <c r="SQB40" s="0"/>
      <c r="SQC40" s="0"/>
      <c r="SQD40" s="0"/>
      <c r="SQE40" s="0"/>
      <c r="SQF40" s="0"/>
      <c r="SQG40" s="0"/>
      <c r="SQH40" s="0"/>
      <c r="SQI40" s="0"/>
      <c r="SQJ40" s="0"/>
      <c r="SQK40" s="0"/>
      <c r="SQL40" s="0"/>
      <c r="SQM40" s="0"/>
      <c r="SQN40" s="0"/>
      <c r="SQO40" s="0"/>
      <c r="SQP40" s="0"/>
      <c r="SQQ40" s="0"/>
      <c r="SQR40" s="0"/>
      <c r="SQS40" s="0"/>
      <c r="SQT40" s="0"/>
      <c r="SQU40" s="0"/>
      <c r="SQV40" s="0"/>
      <c r="SQW40" s="0"/>
      <c r="SQX40" s="0"/>
      <c r="SQY40" s="0"/>
      <c r="SQZ40" s="0"/>
      <c r="SRA40" s="0"/>
      <c r="SRB40" s="0"/>
      <c r="SRC40" s="0"/>
      <c r="SRD40" s="0"/>
      <c r="SRE40" s="0"/>
      <c r="SRF40" s="0"/>
      <c r="SRG40" s="0"/>
      <c r="SRH40" s="0"/>
      <c r="SRI40" s="0"/>
      <c r="SRJ40" s="0"/>
      <c r="SRK40" s="0"/>
      <c r="SRL40" s="0"/>
      <c r="SRM40" s="0"/>
      <c r="SRN40" s="0"/>
      <c r="SRO40" s="0"/>
      <c r="SRP40" s="0"/>
      <c r="SRQ40" s="0"/>
      <c r="SRR40" s="0"/>
      <c r="SRS40" s="0"/>
      <c r="SRT40" s="0"/>
      <c r="SRU40" s="0"/>
      <c r="SRV40" s="0"/>
      <c r="SRW40" s="0"/>
      <c r="SRX40" s="0"/>
      <c r="SRY40" s="0"/>
      <c r="SRZ40" s="0"/>
      <c r="SSA40" s="0"/>
      <c r="SSB40" s="0"/>
      <c r="SSC40" s="0"/>
      <c r="SSD40" s="0"/>
      <c r="SSE40" s="0"/>
      <c r="SSF40" s="0"/>
      <c r="SSG40" s="0"/>
      <c r="SSH40" s="0"/>
      <c r="SSI40" s="0"/>
      <c r="SSJ40" s="0"/>
      <c r="SSK40" s="0"/>
      <c r="SSL40" s="0"/>
      <c r="SSM40" s="0"/>
      <c r="SSN40" s="0"/>
      <c r="SSO40" s="0"/>
      <c r="SSP40" s="0"/>
      <c r="SSQ40" s="0"/>
      <c r="SSR40" s="0"/>
      <c r="SSS40" s="0"/>
      <c r="SST40" s="0"/>
      <c r="SSU40" s="0"/>
      <c r="SSV40" s="0"/>
      <c r="SSW40" s="0"/>
      <c r="SSX40" s="0"/>
      <c r="SSY40" s="0"/>
      <c r="SSZ40" s="0"/>
      <c r="STA40" s="0"/>
      <c r="STB40" s="0"/>
      <c r="STC40" s="0"/>
      <c r="STD40" s="0"/>
      <c r="STE40" s="0"/>
      <c r="STF40" s="0"/>
      <c r="STG40" s="0"/>
      <c r="STH40" s="0"/>
      <c r="STI40" s="0"/>
      <c r="STJ40" s="0"/>
      <c r="STK40" s="0"/>
      <c r="STL40" s="0"/>
      <c r="STM40" s="0"/>
      <c r="STN40" s="0"/>
      <c r="STO40" s="0"/>
      <c r="STP40" s="0"/>
      <c r="STQ40" s="0"/>
      <c r="STR40" s="0"/>
      <c r="STS40" s="0"/>
      <c r="STT40" s="0"/>
      <c r="STU40" s="0"/>
      <c r="STV40" s="0"/>
      <c r="STW40" s="0"/>
      <c r="STX40" s="0"/>
      <c r="STY40" s="0"/>
      <c r="STZ40" s="0"/>
      <c r="SUA40" s="0"/>
      <c r="SUB40" s="0"/>
      <c r="SUC40" s="0"/>
      <c r="SUD40" s="0"/>
      <c r="SUE40" s="0"/>
      <c r="SUF40" s="0"/>
      <c r="SUG40" s="0"/>
      <c r="SUH40" s="0"/>
      <c r="SUI40" s="0"/>
      <c r="SUJ40" s="0"/>
      <c r="SUK40" s="0"/>
      <c r="SUL40" s="0"/>
      <c r="SUM40" s="0"/>
      <c r="SUN40" s="0"/>
      <c r="SUO40" s="0"/>
      <c r="SUP40" s="0"/>
      <c r="SUQ40" s="0"/>
      <c r="SUR40" s="0"/>
      <c r="SUS40" s="0"/>
      <c r="SUT40" s="0"/>
      <c r="SUU40" s="0"/>
      <c r="SUV40" s="0"/>
      <c r="SUW40" s="0"/>
      <c r="SUX40" s="0"/>
      <c r="SUY40" s="0"/>
      <c r="SUZ40" s="0"/>
      <c r="SVA40" s="0"/>
      <c r="SVB40" s="0"/>
      <c r="SVC40" s="0"/>
      <c r="SVD40" s="0"/>
      <c r="SVE40" s="0"/>
      <c r="SVF40" s="0"/>
      <c r="SVG40" s="0"/>
      <c r="SVH40" s="0"/>
      <c r="SVI40" s="0"/>
      <c r="SVJ40" s="0"/>
      <c r="SVK40" s="0"/>
      <c r="SVL40" s="0"/>
      <c r="SVM40" s="0"/>
      <c r="SVN40" s="0"/>
      <c r="SVO40" s="0"/>
      <c r="SVP40" s="0"/>
      <c r="SVQ40" s="0"/>
      <c r="SVR40" s="0"/>
      <c r="SVS40" s="0"/>
      <c r="SVT40" s="0"/>
      <c r="SVU40" s="0"/>
      <c r="SVV40" s="0"/>
      <c r="SVW40" s="0"/>
      <c r="SVX40" s="0"/>
      <c r="SVY40" s="0"/>
      <c r="SVZ40" s="0"/>
      <c r="SWA40" s="0"/>
      <c r="SWB40" s="0"/>
      <c r="SWC40" s="0"/>
      <c r="SWD40" s="0"/>
      <c r="SWE40" s="0"/>
      <c r="SWF40" s="0"/>
      <c r="SWG40" s="0"/>
      <c r="SWH40" s="0"/>
      <c r="SWI40" s="0"/>
      <c r="SWJ40" s="0"/>
      <c r="SWK40" s="0"/>
      <c r="SWL40" s="0"/>
      <c r="SWM40" s="0"/>
      <c r="SWN40" s="0"/>
      <c r="SWO40" s="0"/>
      <c r="SWP40" s="0"/>
      <c r="SWQ40" s="0"/>
      <c r="SWR40" s="0"/>
      <c r="SWS40" s="0"/>
      <c r="SWT40" s="0"/>
      <c r="SWU40" s="0"/>
      <c r="SWV40" s="0"/>
      <c r="SWW40" s="0"/>
      <c r="SWX40" s="0"/>
      <c r="SWY40" s="0"/>
      <c r="SWZ40" s="0"/>
      <c r="SXA40" s="0"/>
      <c r="SXB40" s="0"/>
      <c r="SXC40" s="0"/>
      <c r="SXD40" s="0"/>
      <c r="SXE40" s="0"/>
      <c r="SXF40" s="0"/>
      <c r="SXG40" s="0"/>
      <c r="SXH40" s="0"/>
      <c r="SXI40" s="0"/>
      <c r="SXJ40" s="0"/>
      <c r="SXK40" s="0"/>
      <c r="SXL40" s="0"/>
      <c r="SXM40" s="0"/>
      <c r="SXN40" s="0"/>
      <c r="SXO40" s="0"/>
      <c r="SXP40" s="0"/>
      <c r="SXQ40" s="0"/>
      <c r="SXR40" s="0"/>
      <c r="SXS40" s="0"/>
      <c r="SXT40" s="0"/>
      <c r="SXU40" s="0"/>
      <c r="SXV40" s="0"/>
      <c r="SXW40" s="0"/>
      <c r="SXX40" s="0"/>
      <c r="SXY40" s="0"/>
      <c r="SXZ40" s="0"/>
      <c r="SYA40" s="0"/>
      <c r="SYB40" s="0"/>
      <c r="SYC40" s="0"/>
      <c r="SYD40" s="0"/>
      <c r="SYE40" s="0"/>
      <c r="SYF40" s="0"/>
      <c r="SYG40" s="0"/>
      <c r="SYH40" s="0"/>
      <c r="SYI40" s="0"/>
      <c r="SYJ40" s="0"/>
      <c r="SYK40" s="0"/>
      <c r="SYL40" s="0"/>
      <c r="SYM40" s="0"/>
      <c r="SYN40" s="0"/>
      <c r="SYO40" s="0"/>
      <c r="SYP40" s="0"/>
      <c r="SYQ40" s="0"/>
      <c r="SYR40" s="0"/>
      <c r="SYS40" s="0"/>
      <c r="SYT40" s="0"/>
      <c r="SYU40" s="0"/>
      <c r="SYV40" s="0"/>
      <c r="SYW40" s="0"/>
      <c r="SYX40" s="0"/>
      <c r="SYY40" s="0"/>
      <c r="SYZ40" s="0"/>
      <c r="SZA40" s="0"/>
      <c r="SZB40" s="0"/>
      <c r="SZC40" s="0"/>
      <c r="SZD40" s="0"/>
      <c r="SZE40" s="0"/>
      <c r="SZF40" s="0"/>
      <c r="SZG40" s="0"/>
      <c r="SZH40" s="0"/>
      <c r="SZI40" s="0"/>
      <c r="SZJ40" s="0"/>
      <c r="SZK40" s="0"/>
      <c r="SZL40" s="0"/>
      <c r="SZM40" s="0"/>
      <c r="SZN40" s="0"/>
      <c r="SZO40" s="0"/>
      <c r="SZP40" s="0"/>
      <c r="SZQ40" s="0"/>
      <c r="SZR40" s="0"/>
      <c r="SZS40" s="0"/>
      <c r="SZT40" s="0"/>
      <c r="SZU40" s="0"/>
      <c r="SZV40" s="0"/>
      <c r="SZW40" s="0"/>
      <c r="SZX40" s="0"/>
      <c r="SZY40" s="0"/>
      <c r="SZZ40" s="0"/>
      <c r="TAA40" s="0"/>
      <c r="TAB40" s="0"/>
      <c r="TAC40" s="0"/>
      <c r="TAD40" s="0"/>
      <c r="TAE40" s="0"/>
      <c r="TAF40" s="0"/>
      <c r="TAG40" s="0"/>
      <c r="TAH40" s="0"/>
      <c r="TAI40" s="0"/>
      <c r="TAJ40" s="0"/>
      <c r="TAK40" s="0"/>
      <c r="TAL40" s="0"/>
      <c r="TAM40" s="0"/>
      <c r="TAN40" s="0"/>
      <c r="TAO40" s="0"/>
      <c r="TAP40" s="0"/>
      <c r="TAQ40" s="0"/>
      <c r="TAR40" s="0"/>
      <c r="TAS40" s="0"/>
      <c r="TAT40" s="0"/>
      <c r="TAU40" s="0"/>
      <c r="TAV40" s="0"/>
      <c r="TAW40" s="0"/>
      <c r="TAX40" s="0"/>
      <c r="TAY40" s="0"/>
      <c r="TAZ40" s="0"/>
      <c r="TBA40" s="0"/>
      <c r="TBB40" s="0"/>
      <c r="TBC40" s="0"/>
      <c r="TBD40" s="0"/>
      <c r="TBE40" s="0"/>
      <c r="TBF40" s="0"/>
      <c r="TBG40" s="0"/>
      <c r="TBH40" s="0"/>
      <c r="TBI40" s="0"/>
      <c r="TBJ40" s="0"/>
      <c r="TBK40" s="0"/>
      <c r="TBL40" s="0"/>
      <c r="TBM40" s="0"/>
      <c r="TBN40" s="0"/>
      <c r="TBO40" s="0"/>
      <c r="TBP40" s="0"/>
      <c r="TBQ40" s="0"/>
      <c r="TBR40" s="0"/>
      <c r="TBS40" s="0"/>
      <c r="TBT40" s="0"/>
      <c r="TBU40" s="0"/>
      <c r="TBV40" s="0"/>
      <c r="TBW40" s="0"/>
      <c r="TBX40" s="0"/>
      <c r="TBY40" s="0"/>
      <c r="TBZ40" s="0"/>
      <c r="TCA40" s="0"/>
      <c r="TCB40" s="0"/>
      <c r="TCC40" s="0"/>
      <c r="TCD40" s="0"/>
      <c r="TCE40" s="0"/>
      <c r="TCF40" s="0"/>
      <c r="TCG40" s="0"/>
      <c r="TCH40" s="0"/>
      <c r="TCI40" s="0"/>
      <c r="TCJ40" s="0"/>
      <c r="TCK40" s="0"/>
      <c r="TCL40" s="0"/>
      <c r="TCM40" s="0"/>
      <c r="TCN40" s="0"/>
      <c r="TCO40" s="0"/>
      <c r="TCP40" s="0"/>
      <c r="TCQ40" s="0"/>
      <c r="TCR40" s="0"/>
      <c r="TCS40" s="0"/>
      <c r="TCT40" s="0"/>
      <c r="TCU40" s="0"/>
      <c r="TCV40" s="0"/>
      <c r="TCW40" s="0"/>
      <c r="TCX40" s="0"/>
      <c r="TCY40" s="0"/>
      <c r="TCZ40" s="0"/>
      <c r="TDA40" s="0"/>
      <c r="TDB40" s="0"/>
      <c r="TDC40" s="0"/>
      <c r="TDD40" s="0"/>
      <c r="TDE40" s="0"/>
      <c r="TDF40" s="0"/>
      <c r="TDG40" s="0"/>
      <c r="TDH40" s="0"/>
      <c r="TDI40" s="0"/>
      <c r="TDJ40" s="0"/>
      <c r="TDK40" s="0"/>
      <c r="TDL40" s="0"/>
      <c r="TDM40" s="0"/>
      <c r="TDN40" s="0"/>
      <c r="TDO40" s="0"/>
      <c r="TDP40" s="0"/>
      <c r="TDQ40" s="0"/>
      <c r="TDR40" s="0"/>
      <c r="TDS40" s="0"/>
      <c r="TDT40" s="0"/>
      <c r="TDU40" s="0"/>
      <c r="TDV40" s="0"/>
      <c r="TDW40" s="0"/>
      <c r="TDX40" s="0"/>
      <c r="TDY40" s="0"/>
      <c r="TDZ40" s="0"/>
      <c r="TEA40" s="0"/>
      <c r="TEB40" s="0"/>
      <c r="TEC40" s="0"/>
      <c r="TED40" s="0"/>
      <c r="TEE40" s="0"/>
      <c r="TEF40" s="0"/>
      <c r="TEG40" s="0"/>
      <c r="TEH40" s="0"/>
      <c r="TEI40" s="0"/>
      <c r="TEJ40" s="0"/>
      <c r="TEK40" s="0"/>
      <c r="TEL40" s="0"/>
      <c r="TEM40" s="0"/>
      <c r="TEN40" s="0"/>
      <c r="TEO40" s="0"/>
      <c r="TEP40" s="0"/>
      <c r="TEQ40" s="0"/>
      <c r="TER40" s="0"/>
      <c r="TES40" s="0"/>
      <c r="TET40" s="0"/>
      <c r="TEU40" s="0"/>
      <c r="TEV40" s="0"/>
      <c r="TEW40" s="0"/>
      <c r="TEX40" s="0"/>
      <c r="TEY40" s="0"/>
      <c r="TEZ40" s="0"/>
      <c r="TFA40" s="0"/>
      <c r="TFB40" s="0"/>
      <c r="TFC40" s="0"/>
      <c r="TFD40" s="0"/>
      <c r="TFE40" s="0"/>
      <c r="TFF40" s="0"/>
      <c r="TFG40" s="0"/>
      <c r="TFH40" s="0"/>
      <c r="TFI40" s="0"/>
      <c r="TFJ40" s="0"/>
      <c r="TFK40" s="0"/>
      <c r="TFL40" s="0"/>
      <c r="TFM40" s="0"/>
      <c r="TFN40" s="0"/>
      <c r="TFO40" s="0"/>
      <c r="TFP40" s="0"/>
      <c r="TFQ40" s="0"/>
      <c r="TFR40" s="0"/>
      <c r="TFS40" s="0"/>
      <c r="TFT40" s="0"/>
      <c r="TFU40" s="0"/>
      <c r="TFV40" s="0"/>
      <c r="TFW40" s="0"/>
      <c r="TFX40" s="0"/>
      <c r="TFY40" s="0"/>
      <c r="TFZ40" s="0"/>
      <c r="TGA40" s="0"/>
      <c r="TGB40" s="0"/>
      <c r="TGC40" s="0"/>
      <c r="TGD40" s="0"/>
      <c r="TGE40" s="0"/>
      <c r="TGF40" s="0"/>
      <c r="TGG40" s="0"/>
      <c r="TGH40" s="0"/>
      <c r="TGI40" s="0"/>
      <c r="TGJ40" s="0"/>
      <c r="TGK40" s="0"/>
      <c r="TGL40" s="0"/>
      <c r="TGM40" s="0"/>
      <c r="TGN40" s="0"/>
      <c r="TGO40" s="0"/>
      <c r="TGP40" s="0"/>
      <c r="TGQ40" s="0"/>
      <c r="TGR40" s="0"/>
      <c r="TGS40" s="0"/>
      <c r="TGT40" s="0"/>
      <c r="TGU40" s="0"/>
      <c r="TGV40" s="0"/>
      <c r="TGW40" s="0"/>
      <c r="TGX40" s="0"/>
      <c r="TGY40" s="0"/>
      <c r="TGZ40" s="0"/>
      <c r="THA40" s="0"/>
      <c r="THB40" s="0"/>
      <c r="THC40" s="0"/>
      <c r="THD40" s="0"/>
      <c r="THE40" s="0"/>
      <c r="THF40" s="0"/>
      <c r="THG40" s="0"/>
      <c r="THH40" s="0"/>
      <c r="THI40" s="0"/>
      <c r="THJ40" s="0"/>
      <c r="THK40" s="0"/>
      <c r="THL40" s="0"/>
      <c r="THM40" s="0"/>
      <c r="THN40" s="0"/>
      <c r="THO40" s="0"/>
      <c r="THP40" s="0"/>
      <c r="THQ40" s="0"/>
      <c r="THR40" s="0"/>
      <c r="THS40" s="0"/>
      <c r="THT40" s="0"/>
      <c r="THU40" s="0"/>
      <c r="THV40" s="0"/>
      <c r="THW40" s="0"/>
      <c r="THX40" s="0"/>
      <c r="THY40" s="0"/>
      <c r="THZ40" s="0"/>
      <c r="TIA40" s="0"/>
      <c r="TIB40" s="0"/>
      <c r="TIC40" s="0"/>
      <c r="TID40" s="0"/>
      <c r="TIE40" s="0"/>
      <c r="TIF40" s="0"/>
      <c r="TIG40" s="0"/>
      <c r="TIH40" s="0"/>
      <c r="TII40" s="0"/>
      <c r="TIJ40" s="0"/>
      <c r="TIK40" s="0"/>
      <c r="TIL40" s="0"/>
      <c r="TIM40" s="0"/>
      <c r="TIN40" s="0"/>
      <c r="TIO40" s="0"/>
      <c r="TIP40" s="0"/>
      <c r="TIQ40" s="0"/>
      <c r="TIR40" s="0"/>
      <c r="TIS40" s="0"/>
      <c r="TIT40" s="0"/>
      <c r="TIU40" s="0"/>
      <c r="TIV40" s="0"/>
      <c r="TIW40" s="0"/>
      <c r="TIX40" s="0"/>
      <c r="TIY40" s="0"/>
      <c r="TIZ40" s="0"/>
      <c r="TJA40" s="0"/>
      <c r="TJB40" s="0"/>
      <c r="TJC40" s="0"/>
      <c r="TJD40" s="0"/>
      <c r="TJE40" s="0"/>
      <c r="TJF40" s="0"/>
      <c r="TJG40" s="0"/>
      <c r="TJH40" s="0"/>
      <c r="TJI40" s="0"/>
      <c r="TJJ40" s="0"/>
      <c r="TJK40" s="0"/>
      <c r="TJL40" s="0"/>
      <c r="TJM40" s="0"/>
      <c r="TJN40" s="0"/>
      <c r="TJO40" s="0"/>
      <c r="TJP40" s="0"/>
      <c r="TJQ40" s="0"/>
      <c r="TJR40" s="0"/>
      <c r="TJS40" s="0"/>
      <c r="TJT40" s="0"/>
      <c r="TJU40" s="0"/>
      <c r="TJV40" s="0"/>
      <c r="TJW40" s="0"/>
      <c r="TJX40" s="0"/>
      <c r="TJY40" s="0"/>
      <c r="TJZ40" s="0"/>
      <c r="TKA40" s="0"/>
      <c r="TKB40" s="0"/>
      <c r="TKC40" s="0"/>
      <c r="TKD40" s="0"/>
      <c r="TKE40" s="0"/>
      <c r="TKF40" s="0"/>
      <c r="TKG40" s="0"/>
      <c r="TKH40" s="0"/>
      <c r="TKI40" s="0"/>
      <c r="TKJ40" s="0"/>
      <c r="TKK40" s="0"/>
      <c r="TKL40" s="0"/>
      <c r="TKM40" s="0"/>
      <c r="TKN40" s="0"/>
      <c r="TKO40" s="0"/>
      <c r="TKP40" s="0"/>
      <c r="TKQ40" s="0"/>
      <c r="TKR40" s="0"/>
      <c r="TKS40" s="0"/>
      <c r="TKT40" s="0"/>
      <c r="TKU40" s="0"/>
      <c r="TKV40" s="0"/>
      <c r="TKW40" s="0"/>
      <c r="TKX40" s="0"/>
      <c r="TKY40" s="0"/>
      <c r="TKZ40" s="0"/>
      <c r="TLA40" s="0"/>
      <c r="TLB40" s="0"/>
      <c r="TLC40" s="0"/>
      <c r="TLD40" s="0"/>
      <c r="TLE40" s="0"/>
      <c r="TLF40" s="0"/>
      <c r="TLG40" s="0"/>
      <c r="TLH40" s="0"/>
      <c r="TLI40" s="0"/>
      <c r="TLJ40" s="0"/>
      <c r="TLK40" s="0"/>
      <c r="TLL40" s="0"/>
      <c r="TLM40" s="0"/>
      <c r="TLN40" s="0"/>
      <c r="TLO40" s="0"/>
      <c r="TLP40" s="0"/>
      <c r="TLQ40" s="0"/>
      <c r="TLR40" s="0"/>
      <c r="TLS40" s="0"/>
      <c r="TLT40" s="0"/>
      <c r="TLU40" s="0"/>
      <c r="TLV40" s="0"/>
      <c r="TLW40" s="0"/>
      <c r="TLX40" s="0"/>
      <c r="TLY40" s="0"/>
      <c r="TLZ40" s="0"/>
      <c r="TMA40" s="0"/>
      <c r="TMB40" s="0"/>
      <c r="TMC40" s="0"/>
      <c r="TMD40" s="0"/>
      <c r="TME40" s="0"/>
      <c r="TMF40" s="0"/>
      <c r="TMG40" s="0"/>
      <c r="TMH40" s="0"/>
      <c r="TMI40" s="0"/>
      <c r="TMJ40" s="0"/>
      <c r="TMK40" s="0"/>
      <c r="TML40" s="0"/>
      <c r="TMM40" s="0"/>
      <c r="TMN40" s="0"/>
      <c r="TMO40" s="0"/>
      <c r="TMP40" s="0"/>
      <c r="TMQ40" s="0"/>
      <c r="TMR40" s="0"/>
      <c r="TMS40" s="0"/>
      <c r="TMT40" s="0"/>
      <c r="TMU40" s="0"/>
      <c r="TMV40" s="0"/>
      <c r="TMW40" s="0"/>
      <c r="TMX40" s="0"/>
      <c r="TMY40" s="0"/>
      <c r="TMZ40" s="0"/>
      <c r="TNA40" s="0"/>
      <c r="TNB40" s="0"/>
      <c r="TNC40" s="0"/>
      <c r="TND40" s="0"/>
      <c r="TNE40" s="0"/>
      <c r="TNF40" s="0"/>
      <c r="TNG40" s="0"/>
      <c r="TNH40" s="0"/>
      <c r="TNI40" s="0"/>
      <c r="TNJ40" s="0"/>
      <c r="TNK40" s="0"/>
      <c r="TNL40" s="0"/>
      <c r="TNM40" s="0"/>
      <c r="TNN40" s="0"/>
      <c r="TNO40" s="0"/>
      <c r="TNP40" s="0"/>
      <c r="TNQ40" s="0"/>
      <c r="TNR40" s="0"/>
      <c r="TNS40" s="0"/>
      <c r="TNT40" s="0"/>
      <c r="TNU40" s="0"/>
      <c r="TNV40" s="0"/>
      <c r="TNW40" s="0"/>
      <c r="TNX40" s="0"/>
      <c r="TNY40" s="0"/>
      <c r="TNZ40" s="0"/>
      <c r="TOA40" s="0"/>
      <c r="TOB40" s="0"/>
      <c r="TOC40" s="0"/>
      <c r="TOD40" s="0"/>
      <c r="TOE40" s="0"/>
      <c r="TOF40" s="0"/>
      <c r="TOG40" s="0"/>
      <c r="TOH40" s="0"/>
      <c r="TOI40" s="0"/>
      <c r="TOJ40" s="0"/>
      <c r="TOK40" s="0"/>
      <c r="TOL40" s="0"/>
      <c r="TOM40" s="0"/>
      <c r="TON40" s="0"/>
      <c r="TOO40" s="0"/>
      <c r="TOP40" s="0"/>
      <c r="TOQ40" s="0"/>
      <c r="TOR40" s="0"/>
      <c r="TOS40" s="0"/>
      <c r="TOT40" s="0"/>
      <c r="TOU40" s="0"/>
      <c r="TOV40" s="0"/>
      <c r="TOW40" s="0"/>
      <c r="TOX40" s="0"/>
      <c r="TOY40" s="0"/>
      <c r="TOZ40" s="0"/>
      <c r="TPA40" s="0"/>
      <c r="TPB40" s="0"/>
      <c r="TPC40" s="0"/>
      <c r="TPD40" s="0"/>
      <c r="TPE40" s="0"/>
      <c r="TPF40" s="0"/>
      <c r="TPG40" s="0"/>
      <c r="TPH40" s="0"/>
      <c r="TPI40" s="0"/>
      <c r="TPJ40" s="0"/>
      <c r="TPK40" s="0"/>
      <c r="TPL40" s="0"/>
      <c r="TPM40" s="0"/>
      <c r="TPN40" s="0"/>
      <c r="TPO40" s="0"/>
      <c r="TPP40" s="0"/>
      <c r="TPQ40" s="0"/>
      <c r="TPR40" s="0"/>
      <c r="TPS40" s="0"/>
      <c r="TPT40" s="0"/>
      <c r="TPU40" s="0"/>
      <c r="TPV40" s="0"/>
      <c r="TPW40" s="0"/>
      <c r="TPX40" s="0"/>
      <c r="TPY40" s="0"/>
      <c r="TPZ40" s="0"/>
      <c r="TQA40" s="0"/>
      <c r="TQB40" s="0"/>
      <c r="TQC40" s="0"/>
      <c r="TQD40" s="0"/>
      <c r="TQE40" s="0"/>
      <c r="TQF40" s="0"/>
      <c r="TQG40" s="0"/>
      <c r="TQH40" s="0"/>
      <c r="TQI40" s="0"/>
      <c r="TQJ40" s="0"/>
      <c r="TQK40" s="0"/>
      <c r="TQL40" s="0"/>
      <c r="TQM40" s="0"/>
      <c r="TQN40" s="0"/>
      <c r="TQO40" s="0"/>
      <c r="TQP40" s="0"/>
      <c r="TQQ40" s="0"/>
      <c r="TQR40" s="0"/>
      <c r="TQS40" s="0"/>
      <c r="TQT40" s="0"/>
      <c r="TQU40" s="0"/>
      <c r="TQV40" s="0"/>
      <c r="TQW40" s="0"/>
      <c r="TQX40" s="0"/>
      <c r="TQY40" s="0"/>
      <c r="TQZ40" s="0"/>
      <c r="TRA40" s="0"/>
      <c r="TRB40" s="0"/>
      <c r="TRC40" s="0"/>
      <c r="TRD40" s="0"/>
      <c r="TRE40" s="0"/>
      <c r="TRF40" s="0"/>
      <c r="TRG40" s="0"/>
      <c r="TRH40" s="0"/>
      <c r="TRI40" s="0"/>
      <c r="TRJ40" s="0"/>
      <c r="TRK40" s="0"/>
      <c r="TRL40" s="0"/>
      <c r="TRM40" s="0"/>
      <c r="TRN40" s="0"/>
      <c r="TRO40" s="0"/>
      <c r="TRP40" s="0"/>
      <c r="TRQ40" s="0"/>
      <c r="TRR40" s="0"/>
      <c r="TRS40" s="0"/>
      <c r="TRT40" s="0"/>
      <c r="TRU40" s="0"/>
      <c r="TRV40" s="0"/>
      <c r="TRW40" s="0"/>
      <c r="TRX40" s="0"/>
      <c r="TRY40" s="0"/>
      <c r="TRZ40" s="0"/>
      <c r="TSA40" s="0"/>
      <c r="TSB40" s="0"/>
      <c r="TSC40" s="0"/>
      <c r="TSD40" s="0"/>
      <c r="TSE40" s="0"/>
      <c r="TSF40" s="0"/>
      <c r="TSG40" s="0"/>
      <c r="TSH40" s="0"/>
      <c r="TSI40" s="0"/>
      <c r="TSJ40" s="0"/>
      <c r="TSK40" s="0"/>
      <c r="TSL40" s="0"/>
      <c r="TSM40" s="0"/>
      <c r="TSN40" s="0"/>
      <c r="TSO40" s="0"/>
      <c r="TSP40" s="0"/>
      <c r="TSQ40" s="0"/>
      <c r="TSR40" s="0"/>
      <c r="TSS40" s="0"/>
      <c r="TST40" s="0"/>
      <c r="TSU40" s="0"/>
      <c r="TSV40" s="0"/>
      <c r="TSW40" s="0"/>
      <c r="TSX40" s="0"/>
      <c r="TSY40" s="0"/>
      <c r="TSZ40" s="0"/>
      <c r="TTA40" s="0"/>
      <c r="TTB40" s="0"/>
      <c r="TTC40" s="0"/>
      <c r="TTD40" s="0"/>
      <c r="TTE40" s="0"/>
      <c r="TTF40" s="0"/>
      <c r="TTG40" s="0"/>
      <c r="TTH40" s="0"/>
      <c r="TTI40" s="0"/>
      <c r="TTJ40" s="0"/>
      <c r="TTK40" s="0"/>
      <c r="TTL40" s="0"/>
      <c r="TTM40" s="0"/>
      <c r="TTN40" s="0"/>
      <c r="TTO40" s="0"/>
      <c r="TTP40" s="0"/>
      <c r="TTQ40" s="0"/>
      <c r="TTR40" s="0"/>
      <c r="TTS40" s="0"/>
      <c r="TTT40" s="0"/>
      <c r="TTU40" s="0"/>
      <c r="TTV40" s="0"/>
      <c r="TTW40" s="0"/>
      <c r="TTX40" s="0"/>
      <c r="TTY40" s="0"/>
      <c r="TTZ40" s="0"/>
      <c r="TUA40" s="0"/>
      <c r="TUB40" s="0"/>
      <c r="TUC40" s="0"/>
      <c r="TUD40" s="0"/>
      <c r="TUE40" s="0"/>
      <c r="TUF40" s="0"/>
      <c r="TUG40" s="0"/>
      <c r="TUH40" s="0"/>
      <c r="TUI40" s="0"/>
      <c r="TUJ40" s="0"/>
      <c r="TUK40" s="0"/>
      <c r="TUL40" s="0"/>
      <c r="TUM40" s="0"/>
      <c r="TUN40" s="0"/>
      <c r="TUO40" s="0"/>
      <c r="TUP40" s="0"/>
      <c r="TUQ40" s="0"/>
      <c r="TUR40" s="0"/>
      <c r="TUS40" s="0"/>
      <c r="TUT40" s="0"/>
      <c r="TUU40" s="0"/>
      <c r="TUV40" s="0"/>
      <c r="TUW40" s="0"/>
      <c r="TUX40" s="0"/>
      <c r="TUY40" s="0"/>
      <c r="TUZ40" s="0"/>
      <c r="TVA40" s="0"/>
      <c r="TVB40" s="0"/>
      <c r="TVC40" s="0"/>
      <c r="TVD40" s="0"/>
      <c r="TVE40" s="0"/>
      <c r="TVF40" s="0"/>
      <c r="TVG40" s="0"/>
      <c r="TVH40" s="0"/>
      <c r="TVI40" s="0"/>
      <c r="TVJ40" s="0"/>
      <c r="TVK40" s="0"/>
      <c r="TVL40" s="0"/>
      <c r="TVM40" s="0"/>
      <c r="TVN40" s="0"/>
      <c r="TVO40" s="0"/>
      <c r="TVP40" s="0"/>
      <c r="TVQ40" s="0"/>
      <c r="TVR40" s="0"/>
      <c r="TVS40" s="0"/>
      <c r="TVT40" s="0"/>
      <c r="TVU40" s="0"/>
      <c r="TVV40" s="0"/>
      <c r="TVW40" s="0"/>
      <c r="TVX40" s="0"/>
      <c r="TVY40" s="0"/>
      <c r="TVZ40" s="0"/>
      <c r="TWA40" s="0"/>
      <c r="TWB40" s="0"/>
      <c r="TWC40" s="0"/>
      <c r="TWD40" s="0"/>
      <c r="TWE40" s="0"/>
      <c r="TWF40" s="0"/>
      <c r="TWG40" s="0"/>
      <c r="TWH40" s="0"/>
      <c r="TWI40" s="0"/>
      <c r="TWJ40" s="0"/>
      <c r="TWK40" s="0"/>
      <c r="TWL40" s="0"/>
      <c r="TWM40" s="0"/>
      <c r="TWN40" s="0"/>
      <c r="TWO40" s="0"/>
      <c r="TWP40" s="0"/>
      <c r="TWQ40" s="0"/>
      <c r="TWR40" s="0"/>
      <c r="TWS40" s="0"/>
      <c r="TWT40" s="0"/>
      <c r="TWU40" s="0"/>
      <c r="TWV40" s="0"/>
      <c r="TWW40" s="0"/>
      <c r="TWX40" s="0"/>
      <c r="TWY40" s="0"/>
      <c r="TWZ40" s="0"/>
      <c r="TXA40" s="0"/>
      <c r="TXB40" s="0"/>
      <c r="TXC40" s="0"/>
      <c r="TXD40" s="0"/>
      <c r="TXE40" s="0"/>
      <c r="TXF40" s="0"/>
      <c r="TXG40" s="0"/>
      <c r="TXH40" s="0"/>
      <c r="TXI40" s="0"/>
      <c r="TXJ40" s="0"/>
      <c r="TXK40" s="0"/>
      <c r="TXL40" s="0"/>
      <c r="TXM40" s="0"/>
      <c r="TXN40" s="0"/>
      <c r="TXO40" s="0"/>
      <c r="TXP40" s="0"/>
      <c r="TXQ40" s="0"/>
      <c r="TXR40" s="0"/>
      <c r="TXS40" s="0"/>
      <c r="TXT40" s="0"/>
      <c r="TXU40" s="0"/>
      <c r="TXV40" s="0"/>
      <c r="TXW40" s="0"/>
      <c r="TXX40" s="0"/>
      <c r="TXY40" s="0"/>
      <c r="TXZ40" s="0"/>
      <c r="TYA40" s="0"/>
      <c r="TYB40" s="0"/>
      <c r="TYC40" s="0"/>
      <c r="TYD40" s="0"/>
      <c r="TYE40" s="0"/>
      <c r="TYF40" s="0"/>
      <c r="TYG40" s="0"/>
      <c r="TYH40" s="0"/>
      <c r="TYI40" s="0"/>
      <c r="TYJ40" s="0"/>
      <c r="TYK40" s="0"/>
      <c r="TYL40" s="0"/>
      <c r="TYM40" s="0"/>
      <c r="TYN40" s="0"/>
      <c r="TYO40" s="0"/>
      <c r="TYP40" s="0"/>
      <c r="TYQ40" s="0"/>
      <c r="TYR40" s="0"/>
      <c r="TYS40" s="0"/>
      <c r="TYT40" s="0"/>
      <c r="TYU40" s="0"/>
      <c r="TYV40" s="0"/>
      <c r="TYW40" s="0"/>
      <c r="TYX40" s="0"/>
      <c r="TYY40" s="0"/>
      <c r="TYZ40" s="0"/>
      <c r="TZA40" s="0"/>
      <c r="TZB40" s="0"/>
      <c r="TZC40" s="0"/>
      <c r="TZD40" s="0"/>
      <c r="TZE40" s="0"/>
      <c r="TZF40" s="0"/>
      <c r="TZG40" s="0"/>
      <c r="TZH40" s="0"/>
      <c r="TZI40" s="0"/>
      <c r="TZJ40" s="0"/>
      <c r="TZK40" s="0"/>
      <c r="TZL40" s="0"/>
      <c r="TZM40" s="0"/>
      <c r="TZN40" s="0"/>
      <c r="TZO40" s="0"/>
      <c r="TZP40" s="0"/>
      <c r="TZQ40" s="0"/>
      <c r="TZR40" s="0"/>
      <c r="TZS40" s="0"/>
      <c r="TZT40" s="0"/>
      <c r="TZU40" s="0"/>
      <c r="TZV40" s="0"/>
      <c r="TZW40" s="0"/>
      <c r="TZX40" s="0"/>
      <c r="TZY40" s="0"/>
      <c r="TZZ40" s="0"/>
      <c r="UAA40" s="0"/>
      <c r="UAB40" s="0"/>
      <c r="UAC40" s="0"/>
      <c r="UAD40" s="0"/>
      <c r="UAE40" s="0"/>
      <c r="UAF40" s="0"/>
      <c r="UAG40" s="0"/>
      <c r="UAH40" s="0"/>
      <c r="UAI40" s="0"/>
      <c r="UAJ40" s="0"/>
      <c r="UAK40" s="0"/>
      <c r="UAL40" s="0"/>
      <c r="UAM40" s="0"/>
      <c r="UAN40" s="0"/>
      <c r="UAO40" s="0"/>
      <c r="UAP40" s="0"/>
      <c r="UAQ40" s="0"/>
      <c r="UAR40" s="0"/>
      <c r="UAS40" s="0"/>
      <c r="UAT40" s="0"/>
      <c r="UAU40" s="0"/>
      <c r="UAV40" s="0"/>
      <c r="UAW40" s="0"/>
      <c r="UAX40" s="0"/>
      <c r="UAY40" s="0"/>
      <c r="UAZ40" s="0"/>
      <c r="UBA40" s="0"/>
      <c r="UBB40" s="0"/>
      <c r="UBC40" s="0"/>
      <c r="UBD40" s="0"/>
      <c r="UBE40" s="0"/>
      <c r="UBF40" s="0"/>
      <c r="UBG40" s="0"/>
      <c r="UBH40" s="0"/>
      <c r="UBI40" s="0"/>
      <c r="UBJ40" s="0"/>
      <c r="UBK40" s="0"/>
      <c r="UBL40" s="0"/>
      <c r="UBM40" s="0"/>
      <c r="UBN40" s="0"/>
      <c r="UBO40" s="0"/>
      <c r="UBP40" s="0"/>
      <c r="UBQ40" s="0"/>
      <c r="UBR40" s="0"/>
      <c r="UBS40" s="0"/>
      <c r="UBT40" s="0"/>
      <c r="UBU40" s="0"/>
      <c r="UBV40" s="0"/>
      <c r="UBW40" s="0"/>
      <c r="UBX40" s="0"/>
      <c r="UBY40" s="0"/>
      <c r="UBZ40" s="0"/>
      <c r="UCA40" s="0"/>
      <c r="UCB40" s="0"/>
      <c r="UCC40" s="0"/>
      <c r="UCD40" s="0"/>
      <c r="UCE40" s="0"/>
      <c r="UCF40" s="0"/>
      <c r="UCG40" s="0"/>
      <c r="UCH40" s="0"/>
      <c r="UCI40" s="0"/>
      <c r="UCJ40" s="0"/>
      <c r="UCK40" s="0"/>
      <c r="UCL40" s="0"/>
      <c r="UCM40" s="0"/>
      <c r="UCN40" s="0"/>
      <c r="UCO40" s="0"/>
      <c r="UCP40" s="0"/>
      <c r="UCQ40" s="0"/>
      <c r="UCR40" s="0"/>
      <c r="UCS40" s="0"/>
      <c r="UCT40" s="0"/>
      <c r="UCU40" s="0"/>
      <c r="UCV40" s="0"/>
      <c r="UCW40" s="0"/>
      <c r="UCX40" s="0"/>
      <c r="UCY40" s="0"/>
      <c r="UCZ40" s="0"/>
      <c r="UDA40" s="0"/>
      <c r="UDB40" s="0"/>
      <c r="UDC40" s="0"/>
      <c r="UDD40" s="0"/>
      <c r="UDE40" s="0"/>
      <c r="UDF40" s="0"/>
      <c r="UDG40" s="0"/>
      <c r="UDH40" s="0"/>
      <c r="UDI40" s="0"/>
      <c r="UDJ40" s="0"/>
      <c r="UDK40" s="0"/>
      <c r="UDL40" s="0"/>
      <c r="UDM40" s="0"/>
      <c r="UDN40" s="0"/>
      <c r="UDO40" s="0"/>
      <c r="UDP40" s="0"/>
      <c r="UDQ40" s="0"/>
      <c r="UDR40" s="0"/>
      <c r="UDS40" s="0"/>
      <c r="UDT40" s="0"/>
      <c r="UDU40" s="0"/>
      <c r="UDV40" s="0"/>
      <c r="UDW40" s="0"/>
      <c r="UDX40" s="0"/>
      <c r="UDY40" s="0"/>
      <c r="UDZ40" s="0"/>
      <c r="UEA40" s="0"/>
      <c r="UEB40" s="0"/>
      <c r="UEC40" s="0"/>
      <c r="UED40" s="0"/>
      <c r="UEE40" s="0"/>
      <c r="UEF40" s="0"/>
      <c r="UEG40" s="0"/>
      <c r="UEH40" s="0"/>
      <c r="UEI40" s="0"/>
      <c r="UEJ40" s="0"/>
      <c r="UEK40" s="0"/>
      <c r="UEL40" s="0"/>
      <c r="UEM40" s="0"/>
      <c r="UEN40" s="0"/>
      <c r="UEO40" s="0"/>
      <c r="UEP40" s="0"/>
      <c r="UEQ40" s="0"/>
      <c r="UER40" s="0"/>
      <c r="UES40" s="0"/>
      <c r="UET40" s="0"/>
      <c r="UEU40" s="0"/>
      <c r="UEV40" s="0"/>
      <c r="UEW40" s="0"/>
      <c r="UEX40" s="0"/>
      <c r="UEY40" s="0"/>
      <c r="UEZ40" s="0"/>
      <c r="UFA40" s="0"/>
      <c r="UFB40" s="0"/>
      <c r="UFC40" s="0"/>
      <c r="UFD40" s="0"/>
      <c r="UFE40" s="0"/>
      <c r="UFF40" s="0"/>
      <c r="UFG40" s="0"/>
      <c r="UFH40" s="0"/>
      <c r="UFI40" s="0"/>
      <c r="UFJ40" s="0"/>
      <c r="UFK40" s="0"/>
      <c r="UFL40" s="0"/>
      <c r="UFM40" s="0"/>
      <c r="UFN40" s="0"/>
      <c r="UFO40" s="0"/>
      <c r="UFP40" s="0"/>
      <c r="UFQ40" s="0"/>
      <c r="UFR40" s="0"/>
      <c r="UFS40" s="0"/>
      <c r="UFT40" s="0"/>
      <c r="UFU40" s="0"/>
      <c r="UFV40" s="0"/>
      <c r="UFW40" s="0"/>
      <c r="UFX40" s="0"/>
      <c r="UFY40" s="0"/>
      <c r="UFZ40" s="0"/>
      <c r="UGA40" s="0"/>
      <c r="UGB40" s="0"/>
      <c r="UGC40" s="0"/>
      <c r="UGD40" s="0"/>
      <c r="UGE40" s="0"/>
      <c r="UGF40" s="0"/>
      <c r="UGG40" s="0"/>
      <c r="UGH40" s="0"/>
      <c r="UGI40" s="0"/>
      <c r="UGJ40" s="0"/>
      <c r="UGK40" s="0"/>
      <c r="UGL40" s="0"/>
      <c r="UGM40" s="0"/>
      <c r="UGN40" s="0"/>
      <c r="UGO40" s="0"/>
      <c r="UGP40" s="0"/>
      <c r="UGQ40" s="0"/>
      <c r="UGR40" s="0"/>
      <c r="UGS40" s="0"/>
      <c r="UGT40" s="0"/>
      <c r="UGU40" s="0"/>
      <c r="UGV40" s="0"/>
      <c r="UGW40" s="0"/>
      <c r="UGX40" s="0"/>
      <c r="UGY40" s="0"/>
      <c r="UGZ40" s="0"/>
      <c r="UHA40" s="0"/>
      <c r="UHB40" s="0"/>
      <c r="UHC40" s="0"/>
      <c r="UHD40" s="0"/>
      <c r="UHE40" s="0"/>
      <c r="UHF40" s="0"/>
      <c r="UHG40" s="0"/>
      <c r="UHH40" s="0"/>
      <c r="UHI40" s="0"/>
      <c r="UHJ40" s="0"/>
      <c r="UHK40" s="0"/>
      <c r="UHL40" s="0"/>
      <c r="UHM40" s="0"/>
      <c r="UHN40" s="0"/>
      <c r="UHO40" s="0"/>
      <c r="UHP40" s="0"/>
      <c r="UHQ40" s="0"/>
      <c r="UHR40" s="0"/>
      <c r="UHS40" s="0"/>
      <c r="UHT40" s="0"/>
      <c r="UHU40" s="0"/>
      <c r="UHV40" s="0"/>
      <c r="UHW40" s="0"/>
      <c r="UHX40" s="0"/>
      <c r="UHY40" s="0"/>
      <c r="UHZ40" s="0"/>
      <c r="UIA40" s="0"/>
      <c r="UIB40" s="0"/>
      <c r="UIC40" s="0"/>
      <c r="UID40" s="0"/>
      <c r="UIE40" s="0"/>
      <c r="UIF40" s="0"/>
      <c r="UIG40" s="0"/>
      <c r="UIH40" s="0"/>
      <c r="UII40" s="0"/>
      <c r="UIJ40" s="0"/>
      <c r="UIK40" s="0"/>
      <c r="UIL40" s="0"/>
      <c r="UIM40" s="0"/>
      <c r="UIN40" s="0"/>
      <c r="UIO40" s="0"/>
      <c r="UIP40" s="0"/>
      <c r="UIQ40" s="0"/>
      <c r="UIR40" s="0"/>
      <c r="UIS40" s="0"/>
      <c r="UIT40" s="0"/>
      <c r="UIU40" s="0"/>
      <c r="UIV40" s="0"/>
      <c r="UIW40" s="0"/>
      <c r="UIX40" s="0"/>
      <c r="UIY40" s="0"/>
      <c r="UIZ40" s="0"/>
      <c r="UJA40" s="0"/>
      <c r="UJB40" s="0"/>
      <c r="UJC40" s="0"/>
      <c r="UJD40" s="0"/>
      <c r="UJE40" s="0"/>
      <c r="UJF40" s="0"/>
      <c r="UJG40" s="0"/>
      <c r="UJH40" s="0"/>
      <c r="UJI40" s="0"/>
      <c r="UJJ40" s="0"/>
      <c r="UJK40" s="0"/>
      <c r="UJL40" s="0"/>
      <c r="UJM40" s="0"/>
      <c r="UJN40" s="0"/>
      <c r="UJO40" s="0"/>
      <c r="UJP40" s="0"/>
      <c r="UJQ40" s="0"/>
      <c r="UJR40" s="0"/>
      <c r="UJS40" s="0"/>
      <c r="UJT40" s="0"/>
      <c r="UJU40" s="0"/>
      <c r="UJV40" s="0"/>
      <c r="UJW40" s="0"/>
      <c r="UJX40" s="0"/>
      <c r="UJY40" s="0"/>
      <c r="UJZ40" s="0"/>
      <c r="UKA40" s="0"/>
      <c r="UKB40" s="0"/>
      <c r="UKC40" s="0"/>
      <c r="UKD40" s="0"/>
      <c r="UKE40" s="0"/>
      <c r="UKF40" s="0"/>
      <c r="UKG40" s="0"/>
      <c r="UKH40" s="0"/>
      <c r="UKI40" s="0"/>
      <c r="UKJ40" s="0"/>
      <c r="UKK40" s="0"/>
      <c r="UKL40" s="0"/>
      <c r="UKM40" s="0"/>
      <c r="UKN40" s="0"/>
      <c r="UKO40" s="0"/>
      <c r="UKP40" s="0"/>
      <c r="UKQ40" s="0"/>
      <c r="UKR40" s="0"/>
      <c r="UKS40" s="0"/>
      <c r="UKT40" s="0"/>
      <c r="UKU40" s="0"/>
      <c r="UKV40" s="0"/>
      <c r="UKW40" s="0"/>
      <c r="UKX40" s="0"/>
      <c r="UKY40" s="0"/>
      <c r="UKZ40" s="0"/>
      <c r="ULA40" s="0"/>
      <c r="ULB40" s="0"/>
      <c r="ULC40" s="0"/>
      <c r="ULD40" s="0"/>
      <c r="ULE40" s="0"/>
      <c r="ULF40" s="0"/>
      <c r="ULG40" s="0"/>
      <c r="ULH40" s="0"/>
      <c r="ULI40" s="0"/>
      <c r="ULJ40" s="0"/>
      <c r="ULK40" s="0"/>
      <c r="ULL40" s="0"/>
      <c r="ULM40" s="0"/>
      <c r="ULN40" s="0"/>
      <c r="ULO40" s="0"/>
      <c r="ULP40" s="0"/>
      <c r="ULQ40" s="0"/>
      <c r="ULR40" s="0"/>
      <c r="ULS40" s="0"/>
      <c r="ULT40" s="0"/>
      <c r="ULU40" s="0"/>
      <c r="ULV40" s="0"/>
      <c r="ULW40" s="0"/>
      <c r="ULX40" s="0"/>
      <c r="ULY40" s="0"/>
      <c r="ULZ40" s="0"/>
      <c r="UMA40" s="0"/>
      <c r="UMB40" s="0"/>
      <c r="UMC40" s="0"/>
      <c r="UMD40" s="0"/>
      <c r="UME40" s="0"/>
      <c r="UMF40" s="0"/>
      <c r="UMG40" s="0"/>
      <c r="UMH40" s="0"/>
      <c r="UMI40" s="0"/>
      <c r="UMJ40" s="0"/>
      <c r="UMK40" s="0"/>
      <c r="UML40" s="0"/>
      <c r="UMM40" s="0"/>
      <c r="UMN40" s="0"/>
      <c r="UMO40" s="0"/>
      <c r="UMP40" s="0"/>
      <c r="UMQ40" s="0"/>
      <c r="UMR40" s="0"/>
      <c r="UMS40" s="0"/>
      <c r="UMT40" s="0"/>
      <c r="UMU40" s="0"/>
      <c r="UMV40" s="0"/>
      <c r="UMW40" s="0"/>
      <c r="UMX40" s="0"/>
      <c r="UMY40" s="0"/>
      <c r="UMZ40" s="0"/>
      <c r="UNA40" s="0"/>
      <c r="UNB40" s="0"/>
      <c r="UNC40" s="0"/>
      <c r="UND40" s="0"/>
      <c r="UNE40" s="0"/>
      <c r="UNF40" s="0"/>
      <c r="UNG40" s="0"/>
      <c r="UNH40" s="0"/>
      <c r="UNI40" s="0"/>
      <c r="UNJ40" s="0"/>
      <c r="UNK40" s="0"/>
      <c r="UNL40" s="0"/>
      <c r="UNM40" s="0"/>
      <c r="UNN40" s="0"/>
      <c r="UNO40" s="0"/>
      <c r="UNP40" s="0"/>
      <c r="UNQ40" s="0"/>
      <c r="UNR40" s="0"/>
      <c r="UNS40" s="0"/>
      <c r="UNT40" s="0"/>
      <c r="UNU40" s="0"/>
      <c r="UNV40" s="0"/>
      <c r="UNW40" s="0"/>
      <c r="UNX40" s="0"/>
      <c r="UNY40" s="0"/>
      <c r="UNZ40" s="0"/>
      <c r="UOA40" s="0"/>
      <c r="UOB40" s="0"/>
      <c r="UOC40" s="0"/>
      <c r="UOD40" s="0"/>
      <c r="UOE40" s="0"/>
      <c r="UOF40" s="0"/>
      <c r="UOG40" s="0"/>
      <c r="UOH40" s="0"/>
      <c r="UOI40" s="0"/>
      <c r="UOJ40" s="0"/>
      <c r="UOK40" s="0"/>
      <c r="UOL40" s="0"/>
      <c r="UOM40" s="0"/>
      <c r="UON40" s="0"/>
      <c r="UOO40" s="0"/>
      <c r="UOP40" s="0"/>
      <c r="UOQ40" s="0"/>
      <c r="UOR40" s="0"/>
      <c r="UOS40" s="0"/>
      <c r="UOT40" s="0"/>
      <c r="UOU40" s="0"/>
      <c r="UOV40" s="0"/>
      <c r="UOW40" s="0"/>
      <c r="UOX40" s="0"/>
      <c r="UOY40" s="0"/>
      <c r="UOZ40" s="0"/>
      <c r="UPA40" s="0"/>
      <c r="UPB40" s="0"/>
      <c r="UPC40" s="0"/>
      <c r="UPD40" s="0"/>
      <c r="UPE40" s="0"/>
      <c r="UPF40" s="0"/>
      <c r="UPG40" s="0"/>
      <c r="UPH40" s="0"/>
      <c r="UPI40" s="0"/>
      <c r="UPJ40" s="0"/>
      <c r="UPK40" s="0"/>
      <c r="UPL40" s="0"/>
      <c r="UPM40" s="0"/>
      <c r="UPN40" s="0"/>
      <c r="UPO40" s="0"/>
      <c r="UPP40" s="0"/>
      <c r="UPQ40" s="0"/>
      <c r="UPR40" s="0"/>
      <c r="UPS40" s="0"/>
      <c r="UPT40" s="0"/>
      <c r="UPU40" s="0"/>
      <c r="UPV40" s="0"/>
      <c r="UPW40" s="0"/>
      <c r="UPX40" s="0"/>
      <c r="UPY40" s="0"/>
      <c r="UPZ40" s="0"/>
      <c r="UQA40" s="0"/>
      <c r="UQB40" s="0"/>
      <c r="UQC40" s="0"/>
      <c r="UQD40" s="0"/>
      <c r="UQE40" s="0"/>
      <c r="UQF40" s="0"/>
      <c r="UQG40" s="0"/>
      <c r="UQH40" s="0"/>
      <c r="UQI40" s="0"/>
      <c r="UQJ40" s="0"/>
      <c r="UQK40" s="0"/>
      <c r="UQL40" s="0"/>
      <c r="UQM40" s="0"/>
      <c r="UQN40" s="0"/>
      <c r="UQO40" s="0"/>
      <c r="UQP40" s="0"/>
      <c r="UQQ40" s="0"/>
      <c r="UQR40" s="0"/>
      <c r="UQS40" s="0"/>
      <c r="UQT40" s="0"/>
      <c r="UQU40" s="0"/>
      <c r="UQV40" s="0"/>
      <c r="UQW40" s="0"/>
      <c r="UQX40" s="0"/>
      <c r="UQY40" s="0"/>
      <c r="UQZ40" s="0"/>
      <c r="URA40" s="0"/>
      <c r="URB40" s="0"/>
      <c r="URC40" s="0"/>
      <c r="URD40" s="0"/>
      <c r="URE40" s="0"/>
      <c r="URF40" s="0"/>
      <c r="URG40" s="0"/>
      <c r="URH40" s="0"/>
      <c r="URI40" s="0"/>
      <c r="URJ40" s="0"/>
      <c r="URK40" s="0"/>
      <c r="URL40" s="0"/>
      <c r="URM40" s="0"/>
      <c r="URN40" s="0"/>
      <c r="URO40" s="0"/>
      <c r="URP40" s="0"/>
      <c r="URQ40" s="0"/>
      <c r="URR40" s="0"/>
      <c r="URS40" s="0"/>
      <c r="URT40" s="0"/>
      <c r="URU40" s="0"/>
      <c r="URV40" s="0"/>
      <c r="URW40" s="0"/>
      <c r="URX40" s="0"/>
      <c r="URY40" s="0"/>
      <c r="URZ40" s="0"/>
      <c r="USA40" s="0"/>
      <c r="USB40" s="0"/>
      <c r="USC40" s="0"/>
      <c r="USD40" s="0"/>
      <c r="USE40" s="0"/>
      <c r="USF40" s="0"/>
      <c r="USG40" s="0"/>
      <c r="USH40" s="0"/>
      <c r="USI40" s="0"/>
      <c r="USJ40" s="0"/>
      <c r="USK40" s="0"/>
      <c r="USL40" s="0"/>
      <c r="USM40" s="0"/>
      <c r="USN40" s="0"/>
      <c r="USO40" s="0"/>
      <c r="USP40" s="0"/>
      <c r="USQ40" s="0"/>
      <c r="USR40" s="0"/>
      <c r="USS40" s="0"/>
      <c r="UST40" s="0"/>
      <c r="USU40" s="0"/>
      <c r="USV40" s="0"/>
      <c r="USW40" s="0"/>
      <c r="USX40" s="0"/>
      <c r="USY40" s="0"/>
      <c r="USZ40" s="0"/>
      <c r="UTA40" s="0"/>
      <c r="UTB40" s="0"/>
      <c r="UTC40" s="0"/>
      <c r="UTD40" s="0"/>
      <c r="UTE40" s="0"/>
      <c r="UTF40" s="0"/>
      <c r="UTG40" s="0"/>
      <c r="UTH40" s="0"/>
      <c r="UTI40" s="0"/>
      <c r="UTJ40" s="0"/>
      <c r="UTK40" s="0"/>
      <c r="UTL40" s="0"/>
      <c r="UTM40" s="0"/>
      <c r="UTN40" s="0"/>
      <c r="UTO40" s="0"/>
      <c r="UTP40" s="0"/>
      <c r="UTQ40" s="0"/>
      <c r="UTR40" s="0"/>
      <c r="UTS40" s="0"/>
      <c r="UTT40" s="0"/>
      <c r="UTU40" s="0"/>
      <c r="UTV40" s="0"/>
      <c r="UTW40" s="0"/>
      <c r="UTX40" s="0"/>
      <c r="UTY40" s="0"/>
      <c r="UTZ40" s="0"/>
      <c r="UUA40" s="0"/>
      <c r="UUB40" s="0"/>
      <c r="UUC40" s="0"/>
      <c r="UUD40" s="0"/>
      <c r="UUE40" s="0"/>
      <c r="UUF40" s="0"/>
      <c r="UUG40" s="0"/>
      <c r="UUH40" s="0"/>
      <c r="UUI40" s="0"/>
      <c r="UUJ40" s="0"/>
      <c r="UUK40" s="0"/>
      <c r="UUL40" s="0"/>
      <c r="UUM40" s="0"/>
      <c r="UUN40" s="0"/>
      <c r="UUO40" s="0"/>
      <c r="UUP40" s="0"/>
      <c r="UUQ40" s="0"/>
      <c r="UUR40" s="0"/>
      <c r="UUS40" s="0"/>
      <c r="UUT40" s="0"/>
      <c r="UUU40" s="0"/>
      <c r="UUV40" s="0"/>
      <c r="UUW40" s="0"/>
      <c r="UUX40" s="0"/>
      <c r="UUY40" s="0"/>
      <c r="UUZ40" s="0"/>
      <c r="UVA40" s="0"/>
      <c r="UVB40" s="0"/>
      <c r="UVC40" s="0"/>
      <c r="UVD40" s="0"/>
      <c r="UVE40" s="0"/>
      <c r="UVF40" s="0"/>
      <c r="UVG40" s="0"/>
      <c r="UVH40" s="0"/>
      <c r="UVI40" s="0"/>
      <c r="UVJ40" s="0"/>
      <c r="UVK40" s="0"/>
      <c r="UVL40" s="0"/>
      <c r="UVM40" s="0"/>
      <c r="UVN40" s="0"/>
      <c r="UVO40" s="0"/>
      <c r="UVP40" s="0"/>
      <c r="UVQ40" s="0"/>
      <c r="UVR40" s="0"/>
      <c r="UVS40" s="0"/>
      <c r="UVT40" s="0"/>
      <c r="UVU40" s="0"/>
      <c r="UVV40" s="0"/>
      <c r="UVW40" s="0"/>
      <c r="UVX40" s="0"/>
      <c r="UVY40" s="0"/>
      <c r="UVZ40" s="0"/>
      <c r="UWA40" s="0"/>
      <c r="UWB40" s="0"/>
      <c r="UWC40" s="0"/>
      <c r="UWD40" s="0"/>
      <c r="UWE40" s="0"/>
      <c r="UWF40" s="0"/>
      <c r="UWG40" s="0"/>
      <c r="UWH40" s="0"/>
      <c r="UWI40" s="0"/>
      <c r="UWJ40" s="0"/>
      <c r="UWK40" s="0"/>
      <c r="UWL40" s="0"/>
      <c r="UWM40" s="0"/>
      <c r="UWN40" s="0"/>
      <c r="UWO40" s="0"/>
      <c r="UWP40" s="0"/>
      <c r="UWQ40" s="0"/>
      <c r="UWR40" s="0"/>
      <c r="UWS40" s="0"/>
      <c r="UWT40" s="0"/>
      <c r="UWU40" s="0"/>
      <c r="UWV40" s="0"/>
      <c r="UWW40" s="0"/>
      <c r="UWX40" s="0"/>
      <c r="UWY40" s="0"/>
      <c r="UWZ40" s="0"/>
      <c r="UXA40" s="0"/>
      <c r="UXB40" s="0"/>
      <c r="UXC40" s="0"/>
      <c r="UXD40" s="0"/>
      <c r="UXE40" s="0"/>
      <c r="UXF40" s="0"/>
      <c r="UXG40" s="0"/>
      <c r="UXH40" s="0"/>
      <c r="UXI40" s="0"/>
      <c r="UXJ40" s="0"/>
      <c r="UXK40" s="0"/>
      <c r="UXL40" s="0"/>
      <c r="UXM40" s="0"/>
      <c r="UXN40" s="0"/>
      <c r="UXO40" s="0"/>
      <c r="UXP40" s="0"/>
      <c r="UXQ40" s="0"/>
      <c r="UXR40" s="0"/>
      <c r="UXS40" s="0"/>
      <c r="UXT40" s="0"/>
      <c r="UXU40" s="0"/>
      <c r="UXV40" s="0"/>
      <c r="UXW40" s="0"/>
      <c r="UXX40" s="0"/>
      <c r="UXY40" s="0"/>
      <c r="UXZ40" s="0"/>
      <c r="UYA40" s="0"/>
      <c r="UYB40" s="0"/>
      <c r="UYC40" s="0"/>
      <c r="UYD40" s="0"/>
      <c r="UYE40" s="0"/>
      <c r="UYF40" s="0"/>
      <c r="UYG40" s="0"/>
      <c r="UYH40" s="0"/>
      <c r="UYI40" s="0"/>
      <c r="UYJ40" s="0"/>
      <c r="UYK40" s="0"/>
      <c r="UYL40" s="0"/>
      <c r="UYM40" s="0"/>
      <c r="UYN40" s="0"/>
      <c r="UYO40" s="0"/>
      <c r="UYP40" s="0"/>
      <c r="UYQ40" s="0"/>
      <c r="UYR40" s="0"/>
      <c r="UYS40" s="0"/>
      <c r="UYT40" s="0"/>
      <c r="UYU40" s="0"/>
      <c r="UYV40" s="0"/>
      <c r="UYW40" s="0"/>
      <c r="UYX40" s="0"/>
      <c r="UYY40" s="0"/>
      <c r="UYZ40" s="0"/>
      <c r="UZA40" s="0"/>
      <c r="UZB40" s="0"/>
      <c r="UZC40" s="0"/>
      <c r="UZD40" s="0"/>
      <c r="UZE40" s="0"/>
      <c r="UZF40" s="0"/>
      <c r="UZG40" s="0"/>
      <c r="UZH40" s="0"/>
      <c r="UZI40" s="0"/>
      <c r="UZJ40" s="0"/>
      <c r="UZK40" s="0"/>
      <c r="UZL40" s="0"/>
      <c r="UZM40" s="0"/>
      <c r="UZN40" s="0"/>
      <c r="UZO40" s="0"/>
      <c r="UZP40" s="0"/>
      <c r="UZQ40" s="0"/>
      <c r="UZR40" s="0"/>
      <c r="UZS40" s="0"/>
      <c r="UZT40" s="0"/>
      <c r="UZU40" s="0"/>
      <c r="UZV40" s="0"/>
      <c r="UZW40" s="0"/>
      <c r="UZX40" s="0"/>
      <c r="UZY40" s="0"/>
      <c r="UZZ40" s="0"/>
      <c r="VAA40" s="0"/>
      <c r="VAB40" s="0"/>
      <c r="VAC40" s="0"/>
      <c r="VAD40" s="0"/>
      <c r="VAE40" s="0"/>
      <c r="VAF40" s="0"/>
      <c r="VAG40" s="0"/>
      <c r="VAH40" s="0"/>
      <c r="VAI40" s="0"/>
      <c r="VAJ40" s="0"/>
      <c r="VAK40" s="0"/>
      <c r="VAL40" s="0"/>
      <c r="VAM40" s="0"/>
      <c r="VAN40" s="0"/>
      <c r="VAO40" s="0"/>
      <c r="VAP40" s="0"/>
      <c r="VAQ40" s="0"/>
      <c r="VAR40" s="0"/>
      <c r="VAS40" s="0"/>
      <c r="VAT40" s="0"/>
      <c r="VAU40" s="0"/>
      <c r="VAV40" s="0"/>
      <c r="VAW40" s="0"/>
      <c r="VAX40" s="0"/>
      <c r="VAY40" s="0"/>
      <c r="VAZ40" s="0"/>
      <c r="VBA40" s="0"/>
      <c r="VBB40" s="0"/>
      <c r="VBC40" s="0"/>
      <c r="VBD40" s="0"/>
      <c r="VBE40" s="0"/>
      <c r="VBF40" s="0"/>
      <c r="VBG40" s="0"/>
      <c r="VBH40" s="0"/>
      <c r="VBI40" s="0"/>
      <c r="VBJ40" s="0"/>
      <c r="VBK40" s="0"/>
      <c r="VBL40" s="0"/>
      <c r="VBM40" s="0"/>
      <c r="VBN40" s="0"/>
      <c r="VBO40" s="0"/>
      <c r="VBP40" s="0"/>
      <c r="VBQ40" s="0"/>
      <c r="VBR40" s="0"/>
      <c r="VBS40" s="0"/>
      <c r="VBT40" s="0"/>
      <c r="VBU40" s="0"/>
      <c r="VBV40" s="0"/>
      <c r="VBW40" s="0"/>
      <c r="VBX40" s="0"/>
      <c r="VBY40" s="0"/>
      <c r="VBZ40" s="0"/>
      <c r="VCA40" s="0"/>
      <c r="VCB40" s="0"/>
      <c r="VCC40" s="0"/>
      <c r="VCD40" s="0"/>
      <c r="VCE40" s="0"/>
      <c r="VCF40" s="0"/>
      <c r="VCG40" s="0"/>
      <c r="VCH40" s="0"/>
      <c r="VCI40" s="0"/>
      <c r="VCJ40" s="0"/>
      <c r="VCK40" s="0"/>
      <c r="VCL40" s="0"/>
      <c r="VCM40" s="0"/>
      <c r="VCN40" s="0"/>
      <c r="VCO40" s="0"/>
      <c r="VCP40" s="0"/>
      <c r="VCQ40" s="0"/>
      <c r="VCR40" s="0"/>
      <c r="VCS40" s="0"/>
      <c r="VCT40" s="0"/>
      <c r="VCU40" s="0"/>
      <c r="VCV40" s="0"/>
      <c r="VCW40" s="0"/>
      <c r="VCX40" s="0"/>
      <c r="VCY40" s="0"/>
      <c r="VCZ40" s="0"/>
      <c r="VDA40" s="0"/>
      <c r="VDB40" s="0"/>
      <c r="VDC40" s="0"/>
      <c r="VDD40" s="0"/>
      <c r="VDE40" s="0"/>
      <c r="VDF40" s="0"/>
      <c r="VDG40" s="0"/>
      <c r="VDH40" s="0"/>
      <c r="VDI40" s="0"/>
      <c r="VDJ40" s="0"/>
      <c r="VDK40" s="0"/>
      <c r="VDL40" s="0"/>
      <c r="VDM40" s="0"/>
      <c r="VDN40" s="0"/>
      <c r="VDO40" s="0"/>
      <c r="VDP40" s="0"/>
      <c r="VDQ40" s="0"/>
      <c r="VDR40" s="0"/>
      <c r="VDS40" s="0"/>
      <c r="VDT40" s="0"/>
      <c r="VDU40" s="0"/>
      <c r="VDV40" s="0"/>
      <c r="VDW40" s="0"/>
      <c r="VDX40" s="0"/>
      <c r="VDY40" s="0"/>
      <c r="VDZ40" s="0"/>
      <c r="VEA40" s="0"/>
      <c r="VEB40" s="0"/>
      <c r="VEC40" s="0"/>
      <c r="VED40" s="0"/>
      <c r="VEE40" s="0"/>
      <c r="VEF40" s="0"/>
      <c r="VEG40" s="0"/>
      <c r="VEH40" s="0"/>
      <c r="VEI40" s="0"/>
      <c r="VEJ40" s="0"/>
      <c r="VEK40" s="0"/>
      <c r="VEL40" s="0"/>
      <c r="VEM40" s="0"/>
      <c r="VEN40" s="0"/>
      <c r="VEO40" s="0"/>
      <c r="VEP40" s="0"/>
      <c r="VEQ40" s="0"/>
      <c r="VER40" s="0"/>
      <c r="VES40" s="0"/>
      <c r="VET40" s="0"/>
      <c r="VEU40" s="0"/>
      <c r="VEV40" s="0"/>
      <c r="VEW40" s="0"/>
      <c r="VEX40" s="0"/>
      <c r="VEY40" s="0"/>
      <c r="VEZ40" s="0"/>
      <c r="VFA40" s="0"/>
      <c r="VFB40" s="0"/>
      <c r="VFC40" s="0"/>
      <c r="VFD40" s="0"/>
      <c r="VFE40" s="0"/>
      <c r="VFF40" s="0"/>
      <c r="VFG40" s="0"/>
      <c r="VFH40" s="0"/>
      <c r="VFI40" s="0"/>
      <c r="VFJ40" s="0"/>
      <c r="VFK40" s="0"/>
      <c r="VFL40" s="0"/>
      <c r="VFM40" s="0"/>
      <c r="VFN40" s="0"/>
      <c r="VFO40" s="0"/>
      <c r="VFP40" s="0"/>
      <c r="VFQ40" s="0"/>
      <c r="VFR40" s="0"/>
      <c r="VFS40" s="0"/>
      <c r="VFT40" s="0"/>
      <c r="VFU40" s="0"/>
      <c r="VFV40" s="0"/>
      <c r="VFW40" s="0"/>
      <c r="VFX40" s="0"/>
      <c r="VFY40" s="0"/>
      <c r="VFZ40" s="0"/>
      <c r="VGA40" s="0"/>
      <c r="VGB40" s="0"/>
      <c r="VGC40" s="0"/>
      <c r="VGD40" s="0"/>
      <c r="VGE40" s="0"/>
      <c r="VGF40" s="0"/>
      <c r="VGG40" s="0"/>
      <c r="VGH40" s="0"/>
      <c r="VGI40" s="0"/>
      <c r="VGJ40" s="0"/>
      <c r="VGK40" s="0"/>
      <c r="VGL40" s="0"/>
      <c r="VGM40" s="0"/>
      <c r="VGN40" s="0"/>
      <c r="VGO40" s="0"/>
      <c r="VGP40" s="0"/>
      <c r="VGQ40" s="0"/>
      <c r="VGR40" s="0"/>
      <c r="VGS40" s="0"/>
      <c r="VGT40" s="0"/>
      <c r="VGU40" s="0"/>
      <c r="VGV40" s="0"/>
      <c r="VGW40" s="0"/>
      <c r="VGX40" s="0"/>
      <c r="VGY40" s="0"/>
      <c r="VGZ40" s="0"/>
      <c r="VHA40" s="0"/>
      <c r="VHB40" s="0"/>
      <c r="VHC40" s="0"/>
      <c r="VHD40" s="0"/>
      <c r="VHE40" s="0"/>
      <c r="VHF40" s="0"/>
      <c r="VHG40" s="0"/>
      <c r="VHH40" s="0"/>
      <c r="VHI40" s="0"/>
      <c r="VHJ40" s="0"/>
      <c r="VHK40" s="0"/>
      <c r="VHL40" s="0"/>
      <c r="VHM40" s="0"/>
      <c r="VHN40" s="0"/>
      <c r="VHO40" s="0"/>
      <c r="VHP40" s="0"/>
      <c r="VHQ40" s="0"/>
      <c r="VHR40" s="0"/>
      <c r="VHS40" s="0"/>
      <c r="VHT40" s="0"/>
      <c r="VHU40" s="0"/>
      <c r="VHV40" s="0"/>
      <c r="VHW40" s="0"/>
      <c r="VHX40" s="0"/>
      <c r="VHY40" s="0"/>
      <c r="VHZ40" s="0"/>
      <c r="VIA40" s="0"/>
      <c r="VIB40" s="0"/>
      <c r="VIC40" s="0"/>
      <c r="VID40" s="0"/>
      <c r="VIE40" s="0"/>
      <c r="VIF40" s="0"/>
      <c r="VIG40" s="0"/>
      <c r="VIH40" s="0"/>
      <c r="VII40" s="0"/>
      <c r="VIJ40" s="0"/>
      <c r="VIK40" s="0"/>
      <c r="VIL40" s="0"/>
      <c r="VIM40" s="0"/>
      <c r="VIN40" s="0"/>
      <c r="VIO40" s="0"/>
      <c r="VIP40" s="0"/>
      <c r="VIQ40" s="0"/>
      <c r="VIR40" s="0"/>
      <c r="VIS40" s="0"/>
      <c r="VIT40" s="0"/>
      <c r="VIU40" s="0"/>
      <c r="VIV40" s="0"/>
      <c r="VIW40" s="0"/>
      <c r="VIX40" s="0"/>
      <c r="VIY40" s="0"/>
      <c r="VIZ40" s="0"/>
      <c r="VJA40" s="0"/>
      <c r="VJB40" s="0"/>
      <c r="VJC40" s="0"/>
      <c r="VJD40" s="0"/>
      <c r="VJE40" s="0"/>
      <c r="VJF40" s="0"/>
      <c r="VJG40" s="0"/>
      <c r="VJH40" s="0"/>
      <c r="VJI40" s="0"/>
      <c r="VJJ40" s="0"/>
      <c r="VJK40" s="0"/>
      <c r="VJL40" s="0"/>
      <c r="VJM40" s="0"/>
      <c r="VJN40" s="0"/>
      <c r="VJO40" s="0"/>
      <c r="VJP40" s="0"/>
      <c r="VJQ40" s="0"/>
      <c r="VJR40" s="0"/>
      <c r="VJS40" s="0"/>
      <c r="VJT40" s="0"/>
      <c r="VJU40" s="0"/>
      <c r="VJV40" s="0"/>
      <c r="VJW40" s="0"/>
      <c r="VJX40" s="0"/>
      <c r="VJY40" s="0"/>
      <c r="VJZ40" s="0"/>
      <c r="VKA40" s="0"/>
      <c r="VKB40" s="0"/>
      <c r="VKC40" s="0"/>
      <c r="VKD40" s="0"/>
      <c r="VKE40" s="0"/>
      <c r="VKF40" s="0"/>
      <c r="VKG40" s="0"/>
      <c r="VKH40" s="0"/>
      <c r="VKI40" s="0"/>
      <c r="VKJ40" s="0"/>
      <c r="VKK40" s="0"/>
      <c r="VKL40" s="0"/>
      <c r="VKM40" s="0"/>
      <c r="VKN40" s="0"/>
      <c r="VKO40" s="0"/>
      <c r="VKP40" s="0"/>
      <c r="VKQ40" s="0"/>
      <c r="VKR40" s="0"/>
      <c r="VKS40" s="0"/>
      <c r="VKT40" s="0"/>
      <c r="VKU40" s="0"/>
      <c r="VKV40" s="0"/>
      <c r="VKW40" s="0"/>
      <c r="VKX40" s="0"/>
      <c r="VKY40" s="0"/>
      <c r="VKZ40" s="0"/>
      <c r="VLA40" s="0"/>
      <c r="VLB40" s="0"/>
      <c r="VLC40" s="0"/>
      <c r="VLD40" s="0"/>
      <c r="VLE40" s="0"/>
      <c r="VLF40" s="0"/>
      <c r="VLG40" s="0"/>
      <c r="VLH40" s="0"/>
      <c r="VLI40" s="0"/>
      <c r="VLJ40" s="0"/>
      <c r="VLK40" s="0"/>
      <c r="VLL40" s="0"/>
      <c r="VLM40" s="0"/>
      <c r="VLN40" s="0"/>
      <c r="VLO40" s="0"/>
      <c r="VLP40" s="0"/>
      <c r="VLQ40" s="0"/>
      <c r="VLR40" s="0"/>
      <c r="VLS40" s="0"/>
      <c r="VLT40" s="0"/>
      <c r="VLU40" s="0"/>
      <c r="VLV40" s="0"/>
      <c r="VLW40" s="0"/>
      <c r="VLX40" s="0"/>
      <c r="VLY40" s="0"/>
      <c r="VLZ40" s="0"/>
      <c r="VMA40" s="0"/>
      <c r="VMB40" s="0"/>
      <c r="VMC40" s="0"/>
      <c r="VMD40" s="0"/>
      <c r="VME40" s="0"/>
      <c r="VMF40" s="0"/>
      <c r="VMG40" s="0"/>
      <c r="VMH40" s="0"/>
      <c r="VMI40" s="0"/>
      <c r="VMJ40" s="0"/>
      <c r="VMK40" s="0"/>
      <c r="VML40" s="0"/>
      <c r="VMM40" s="0"/>
      <c r="VMN40" s="0"/>
      <c r="VMO40" s="0"/>
      <c r="VMP40" s="0"/>
      <c r="VMQ40" s="0"/>
      <c r="VMR40" s="0"/>
      <c r="VMS40" s="0"/>
      <c r="VMT40" s="0"/>
      <c r="VMU40" s="0"/>
      <c r="VMV40" s="0"/>
      <c r="VMW40" s="0"/>
      <c r="VMX40" s="0"/>
      <c r="VMY40" s="0"/>
      <c r="VMZ40" s="0"/>
      <c r="VNA40" s="0"/>
      <c r="VNB40" s="0"/>
      <c r="VNC40" s="0"/>
      <c r="VND40" s="0"/>
      <c r="VNE40" s="0"/>
      <c r="VNF40" s="0"/>
      <c r="VNG40" s="0"/>
      <c r="VNH40" s="0"/>
      <c r="VNI40" s="0"/>
      <c r="VNJ40" s="0"/>
      <c r="VNK40" s="0"/>
      <c r="VNL40" s="0"/>
      <c r="VNM40" s="0"/>
      <c r="VNN40" s="0"/>
      <c r="VNO40" s="0"/>
      <c r="VNP40" s="0"/>
      <c r="VNQ40" s="0"/>
      <c r="VNR40" s="0"/>
      <c r="VNS40" s="0"/>
      <c r="VNT40" s="0"/>
      <c r="VNU40" s="0"/>
      <c r="VNV40" s="0"/>
      <c r="VNW40" s="0"/>
      <c r="VNX40" s="0"/>
      <c r="VNY40" s="0"/>
      <c r="VNZ40" s="0"/>
      <c r="VOA40" s="0"/>
      <c r="VOB40" s="0"/>
      <c r="VOC40" s="0"/>
      <c r="VOD40" s="0"/>
      <c r="VOE40" s="0"/>
      <c r="VOF40" s="0"/>
      <c r="VOG40" s="0"/>
      <c r="VOH40" s="0"/>
      <c r="VOI40" s="0"/>
      <c r="VOJ40" s="0"/>
      <c r="VOK40" s="0"/>
      <c r="VOL40" s="0"/>
      <c r="VOM40" s="0"/>
      <c r="VON40" s="0"/>
      <c r="VOO40" s="0"/>
      <c r="VOP40" s="0"/>
      <c r="VOQ40" s="0"/>
      <c r="VOR40" s="0"/>
      <c r="VOS40" s="0"/>
      <c r="VOT40" s="0"/>
      <c r="VOU40" s="0"/>
      <c r="VOV40" s="0"/>
      <c r="VOW40" s="0"/>
      <c r="VOX40" s="0"/>
      <c r="VOY40" s="0"/>
      <c r="VOZ40" s="0"/>
      <c r="VPA40" s="0"/>
      <c r="VPB40" s="0"/>
      <c r="VPC40" s="0"/>
      <c r="VPD40" s="0"/>
      <c r="VPE40" s="0"/>
      <c r="VPF40" s="0"/>
      <c r="VPG40" s="0"/>
      <c r="VPH40" s="0"/>
      <c r="VPI40" s="0"/>
      <c r="VPJ40" s="0"/>
      <c r="VPK40" s="0"/>
      <c r="VPL40" s="0"/>
      <c r="VPM40" s="0"/>
      <c r="VPN40" s="0"/>
      <c r="VPO40" s="0"/>
      <c r="VPP40" s="0"/>
      <c r="VPQ40" s="0"/>
      <c r="VPR40" s="0"/>
      <c r="VPS40" s="0"/>
      <c r="VPT40" s="0"/>
      <c r="VPU40" s="0"/>
      <c r="VPV40" s="0"/>
      <c r="VPW40" s="0"/>
      <c r="VPX40" s="0"/>
      <c r="VPY40" s="0"/>
      <c r="VPZ40" s="0"/>
      <c r="VQA40" s="0"/>
      <c r="VQB40" s="0"/>
      <c r="VQC40" s="0"/>
      <c r="VQD40" s="0"/>
      <c r="VQE40" s="0"/>
      <c r="VQF40" s="0"/>
      <c r="VQG40" s="0"/>
      <c r="VQH40" s="0"/>
      <c r="VQI40" s="0"/>
      <c r="VQJ40" s="0"/>
      <c r="VQK40" s="0"/>
      <c r="VQL40" s="0"/>
      <c r="VQM40" s="0"/>
      <c r="VQN40" s="0"/>
      <c r="VQO40" s="0"/>
      <c r="VQP40" s="0"/>
      <c r="VQQ40" s="0"/>
      <c r="VQR40" s="0"/>
      <c r="VQS40" s="0"/>
      <c r="VQT40" s="0"/>
      <c r="VQU40" s="0"/>
      <c r="VQV40" s="0"/>
      <c r="VQW40" s="0"/>
      <c r="VQX40" s="0"/>
      <c r="VQY40" s="0"/>
      <c r="VQZ40" s="0"/>
      <c r="VRA40" s="0"/>
      <c r="VRB40" s="0"/>
      <c r="VRC40" s="0"/>
      <c r="VRD40" s="0"/>
      <c r="VRE40" s="0"/>
      <c r="VRF40" s="0"/>
      <c r="VRG40" s="0"/>
      <c r="VRH40" s="0"/>
      <c r="VRI40" s="0"/>
      <c r="VRJ40" s="0"/>
      <c r="VRK40" s="0"/>
      <c r="VRL40" s="0"/>
      <c r="VRM40" s="0"/>
      <c r="VRN40" s="0"/>
      <c r="VRO40" s="0"/>
      <c r="VRP40" s="0"/>
      <c r="VRQ40" s="0"/>
      <c r="VRR40" s="0"/>
      <c r="VRS40" s="0"/>
      <c r="VRT40" s="0"/>
      <c r="VRU40" s="0"/>
      <c r="VRV40" s="0"/>
      <c r="VRW40" s="0"/>
      <c r="VRX40" s="0"/>
      <c r="VRY40" s="0"/>
      <c r="VRZ40" s="0"/>
      <c r="VSA40" s="0"/>
      <c r="VSB40" s="0"/>
      <c r="VSC40" s="0"/>
      <c r="VSD40" s="0"/>
      <c r="VSE40" s="0"/>
      <c r="VSF40" s="0"/>
      <c r="VSG40" s="0"/>
      <c r="VSH40" s="0"/>
      <c r="VSI40" s="0"/>
      <c r="VSJ40" s="0"/>
      <c r="VSK40" s="0"/>
      <c r="VSL40" s="0"/>
      <c r="VSM40" s="0"/>
      <c r="VSN40" s="0"/>
      <c r="VSO40" s="0"/>
      <c r="VSP40" s="0"/>
      <c r="VSQ40" s="0"/>
      <c r="VSR40" s="0"/>
      <c r="VSS40" s="0"/>
      <c r="VST40" s="0"/>
      <c r="VSU40" s="0"/>
      <c r="VSV40" s="0"/>
      <c r="VSW40" s="0"/>
      <c r="VSX40" s="0"/>
      <c r="VSY40" s="0"/>
      <c r="VSZ40" s="0"/>
      <c r="VTA40" s="0"/>
      <c r="VTB40" s="0"/>
      <c r="VTC40" s="0"/>
      <c r="VTD40" s="0"/>
      <c r="VTE40" s="0"/>
      <c r="VTF40" s="0"/>
      <c r="VTG40" s="0"/>
      <c r="VTH40" s="0"/>
      <c r="VTI40" s="0"/>
      <c r="VTJ40" s="0"/>
      <c r="VTK40" s="0"/>
      <c r="VTL40" s="0"/>
      <c r="VTM40" s="0"/>
      <c r="VTN40" s="0"/>
      <c r="VTO40" s="0"/>
      <c r="VTP40" s="0"/>
      <c r="VTQ40" s="0"/>
      <c r="VTR40" s="0"/>
      <c r="VTS40" s="0"/>
      <c r="VTT40" s="0"/>
      <c r="VTU40" s="0"/>
      <c r="VTV40" s="0"/>
      <c r="VTW40" s="0"/>
      <c r="VTX40" s="0"/>
      <c r="VTY40" s="0"/>
      <c r="VTZ40" s="0"/>
      <c r="VUA40" s="0"/>
      <c r="VUB40" s="0"/>
      <c r="VUC40" s="0"/>
      <c r="VUD40" s="0"/>
      <c r="VUE40" s="0"/>
      <c r="VUF40" s="0"/>
      <c r="VUG40" s="0"/>
      <c r="VUH40" s="0"/>
      <c r="VUI40" s="0"/>
      <c r="VUJ40" s="0"/>
      <c r="VUK40" s="0"/>
      <c r="VUL40" s="0"/>
      <c r="VUM40" s="0"/>
      <c r="VUN40" s="0"/>
      <c r="VUO40" s="0"/>
      <c r="VUP40" s="0"/>
      <c r="VUQ40" s="0"/>
      <c r="VUR40" s="0"/>
      <c r="VUS40" s="0"/>
      <c r="VUT40" s="0"/>
      <c r="VUU40" s="0"/>
      <c r="VUV40" s="0"/>
      <c r="VUW40" s="0"/>
      <c r="VUX40" s="0"/>
      <c r="VUY40" s="0"/>
      <c r="VUZ40" s="0"/>
      <c r="VVA40" s="0"/>
      <c r="VVB40" s="0"/>
      <c r="VVC40" s="0"/>
      <c r="VVD40" s="0"/>
      <c r="VVE40" s="0"/>
      <c r="VVF40" s="0"/>
      <c r="VVG40" s="0"/>
      <c r="VVH40" s="0"/>
      <c r="VVI40" s="0"/>
      <c r="VVJ40" s="0"/>
      <c r="VVK40" s="0"/>
      <c r="VVL40" s="0"/>
      <c r="VVM40" s="0"/>
      <c r="VVN40" s="0"/>
      <c r="VVO40" s="0"/>
      <c r="VVP40" s="0"/>
      <c r="VVQ40" s="0"/>
      <c r="VVR40" s="0"/>
      <c r="VVS40" s="0"/>
      <c r="VVT40" s="0"/>
      <c r="VVU40" s="0"/>
      <c r="VVV40" s="0"/>
      <c r="VVW40" s="0"/>
      <c r="VVX40" s="0"/>
      <c r="VVY40" s="0"/>
      <c r="VVZ40" s="0"/>
      <c r="VWA40" s="0"/>
      <c r="VWB40" s="0"/>
      <c r="VWC40" s="0"/>
      <c r="VWD40" s="0"/>
      <c r="VWE40" s="0"/>
      <c r="VWF40" s="0"/>
      <c r="VWG40" s="0"/>
      <c r="VWH40" s="0"/>
      <c r="VWI40" s="0"/>
      <c r="VWJ40" s="0"/>
      <c r="VWK40" s="0"/>
      <c r="VWL40" s="0"/>
      <c r="VWM40" s="0"/>
      <c r="VWN40" s="0"/>
      <c r="VWO40" s="0"/>
      <c r="VWP40" s="0"/>
      <c r="VWQ40" s="0"/>
      <c r="VWR40" s="0"/>
      <c r="VWS40" s="0"/>
      <c r="VWT40" s="0"/>
      <c r="VWU40" s="0"/>
      <c r="VWV40" s="0"/>
      <c r="VWW40" s="0"/>
      <c r="VWX40" s="0"/>
      <c r="VWY40" s="0"/>
      <c r="VWZ40" s="0"/>
      <c r="VXA40" s="0"/>
      <c r="VXB40" s="0"/>
      <c r="VXC40" s="0"/>
      <c r="VXD40" s="0"/>
      <c r="VXE40" s="0"/>
      <c r="VXF40" s="0"/>
      <c r="VXG40" s="0"/>
      <c r="VXH40" s="0"/>
      <c r="VXI40" s="0"/>
      <c r="VXJ40" s="0"/>
      <c r="VXK40" s="0"/>
      <c r="VXL40" s="0"/>
      <c r="VXM40" s="0"/>
      <c r="VXN40" s="0"/>
      <c r="VXO40" s="0"/>
      <c r="VXP40" s="0"/>
      <c r="VXQ40" s="0"/>
      <c r="VXR40" s="0"/>
      <c r="VXS40" s="0"/>
      <c r="VXT40" s="0"/>
      <c r="VXU40" s="0"/>
      <c r="VXV40" s="0"/>
      <c r="VXW40" s="0"/>
      <c r="VXX40" s="0"/>
      <c r="VXY40" s="0"/>
      <c r="VXZ40" s="0"/>
      <c r="VYA40" s="0"/>
      <c r="VYB40" s="0"/>
      <c r="VYC40" s="0"/>
      <c r="VYD40" s="0"/>
      <c r="VYE40" s="0"/>
      <c r="VYF40" s="0"/>
      <c r="VYG40" s="0"/>
      <c r="VYH40" s="0"/>
      <c r="VYI40" s="0"/>
      <c r="VYJ40" s="0"/>
      <c r="VYK40" s="0"/>
      <c r="VYL40" s="0"/>
      <c r="VYM40" s="0"/>
      <c r="VYN40" s="0"/>
      <c r="VYO40" s="0"/>
      <c r="VYP40" s="0"/>
      <c r="VYQ40" s="0"/>
      <c r="VYR40" s="0"/>
      <c r="VYS40" s="0"/>
      <c r="VYT40" s="0"/>
      <c r="VYU40" s="0"/>
      <c r="VYV40" s="0"/>
      <c r="VYW40" s="0"/>
      <c r="VYX40" s="0"/>
      <c r="VYY40" s="0"/>
      <c r="VYZ40" s="0"/>
      <c r="VZA40" s="0"/>
      <c r="VZB40" s="0"/>
      <c r="VZC40" s="0"/>
      <c r="VZD40" s="0"/>
      <c r="VZE40" s="0"/>
      <c r="VZF40" s="0"/>
      <c r="VZG40" s="0"/>
      <c r="VZH40" s="0"/>
      <c r="VZI40" s="0"/>
      <c r="VZJ40" s="0"/>
      <c r="VZK40" s="0"/>
      <c r="VZL40" s="0"/>
      <c r="VZM40" s="0"/>
      <c r="VZN40" s="0"/>
      <c r="VZO40" s="0"/>
      <c r="VZP40" s="0"/>
      <c r="VZQ40" s="0"/>
      <c r="VZR40" s="0"/>
      <c r="VZS40" s="0"/>
      <c r="VZT40" s="0"/>
      <c r="VZU40" s="0"/>
      <c r="VZV40" s="0"/>
      <c r="VZW40" s="0"/>
      <c r="VZX40" s="0"/>
      <c r="VZY40" s="0"/>
      <c r="VZZ40" s="0"/>
      <c r="WAA40" s="0"/>
      <c r="WAB40" s="0"/>
      <c r="WAC40" s="0"/>
      <c r="WAD40" s="0"/>
      <c r="WAE40" s="0"/>
      <c r="WAF40" s="0"/>
      <c r="WAG40" s="0"/>
      <c r="WAH40" s="0"/>
      <c r="WAI40" s="0"/>
      <c r="WAJ40" s="0"/>
      <c r="WAK40" s="0"/>
      <c r="WAL40" s="0"/>
      <c r="WAM40" s="0"/>
      <c r="WAN40" s="0"/>
      <c r="WAO40" s="0"/>
      <c r="WAP40" s="0"/>
      <c r="WAQ40" s="0"/>
      <c r="WAR40" s="0"/>
      <c r="WAS40" s="0"/>
      <c r="WAT40" s="0"/>
      <c r="WAU40" s="0"/>
      <c r="WAV40" s="0"/>
      <c r="WAW40" s="0"/>
      <c r="WAX40" s="0"/>
      <c r="WAY40" s="0"/>
      <c r="WAZ40" s="0"/>
      <c r="WBA40" s="0"/>
      <c r="WBB40" s="0"/>
      <c r="WBC40" s="0"/>
      <c r="WBD40" s="0"/>
      <c r="WBE40" s="0"/>
      <c r="WBF40" s="0"/>
      <c r="WBG40" s="0"/>
      <c r="WBH40" s="0"/>
      <c r="WBI40" s="0"/>
      <c r="WBJ40" s="0"/>
      <c r="WBK40" s="0"/>
      <c r="WBL40" s="0"/>
      <c r="WBM40" s="0"/>
      <c r="WBN40" s="0"/>
      <c r="WBO40" s="0"/>
      <c r="WBP40" s="0"/>
      <c r="WBQ40" s="0"/>
      <c r="WBR40" s="0"/>
      <c r="WBS40" s="0"/>
      <c r="WBT40" s="0"/>
      <c r="WBU40" s="0"/>
      <c r="WBV40" s="0"/>
      <c r="WBW40" s="0"/>
      <c r="WBX40" s="0"/>
      <c r="WBY40" s="0"/>
      <c r="WBZ40" s="0"/>
      <c r="WCA40" s="0"/>
      <c r="WCB40" s="0"/>
      <c r="WCC40" s="0"/>
      <c r="WCD40" s="0"/>
      <c r="WCE40" s="0"/>
      <c r="WCF40" s="0"/>
      <c r="WCG40" s="0"/>
      <c r="WCH40" s="0"/>
      <c r="WCI40" s="0"/>
      <c r="WCJ40" s="0"/>
      <c r="WCK40" s="0"/>
      <c r="WCL40" s="0"/>
      <c r="WCM40" s="0"/>
      <c r="WCN40" s="0"/>
      <c r="WCO40" s="0"/>
      <c r="WCP40" s="0"/>
      <c r="WCQ40" s="0"/>
      <c r="WCR40" s="0"/>
      <c r="WCS40" s="0"/>
      <c r="WCT40" s="0"/>
      <c r="WCU40" s="0"/>
      <c r="WCV40" s="0"/>
      <c r="WCW40" s="0"/>
      <c r="WCX40" s="0"/>
      <c r="WCY40" s="0"/>
      <c r="WCZ40" s="0"/>
      <c r="WDA40" s="0"/>
      <c r="WDB40" s="0"/>
      <c r="WDC40" s="0"/>
      <c r="WDD40" s="0"/>
      <c r="WDE40" s="0"/>
      <c r="WDF40" s="0"/>
      <c r="WDG40" s="0"/>
      <c r="WDH40" s="0"/>
      <c r="WDI40" s="0"/>
      <c r="WDJ40" s="0"/>
      <c r="WDK40" s="0"/>
      <c r="WDL40" s="0"/>
      <c r="WDM40" s="0"/>
      <c r="WDN40" s="0"/>
      <c r="WDO40" s="0"/>
      <c r="WDP40" s="0"/>
      <c r="WDQ40" s="0"/>
      <c r="WDR40" s="0"/>
      <c r="WDS40" s="0"/>
      <c r="WDT40" s="0"/>
      <c r="WDU40" s="0"/>
      <c r="WDV40" s="0"/>
      <c r="WDW40" s="0"/>
      <c r="WDX40" s="0"/>
      <c r="WDY40" s="0"/>
      <c r="WDZ40" s="0"/>
      <c r="WEA40" s="0"/>
      <c r="WEB40" s="0"/>
      <c r="WEC40" s="0"/>
      <c r="WED40" s="0"/>
      <c r="WEE40" s="0"/>
      <c r="WEF40" s="0"/>
      <c r="WEG40" s="0"/>
      <c r="WEH40" s="0"/>
      <c r="WEI40" s="0"/>
      <c r="WEJ40" s="0"/>
      <c r="WEK40" s="0"/>
      <c r="WEL40" s="0"/>
      <c r="WEM40" s="0"/>
      <c r="WEN40" s="0"/>
      <c r="WEO40" s="0"/>
      <c r="WEP40" s="0"/>
      <c r="WEQ40" s="0"/>
      <c r="WER40" s="0"/>
      <c r="WES40" s="0"/>
      <c r="WET40" s="0"/>
      <c r="WEU40" s="0"/>
      <c r="WEV40" s="0"/>
      <c r="WEW40" s="0"/>
      <c r="WEX40" s="0"/>
      <c r="WEY40" s="0"/>
      <c r="WEZ40" s="0"/>
      <c r="WFA40" s="0"/>
      <c r="WFB40" s="0"/>
      <c r="WFC40" s="0"/>
      <c r="WFD40" s="0"/>
      <c r="WFE40" s="0"/>
      <c r="WFF40" s="0"/>
      <c r="WFG40" s="0"/>
      <c r="WFH40" s="0"/>
      <c r="WFI40" s="0"/>
      <c r="WFJ40" s="0"/>
      <c r="WFK40" s="0"/>
      <c r="WFL40" s="0"/>
      <c r="WFM40" s="0"/>
      <c r="WFN40" s="0"/>
      <c r="WFO40" s="0"/>
      <c r="WFP40" s="0"/>
      <c r="WFQ40" s="0"/>
      <c r="WFR40" s="0"/>
      <c r="WFS40" s="0"/>
      <c r="WFT40" s="0"/>
      <c r="WFU40" s="0"/>
      <c r="WFV40" s="0"/>
      <c r="WFW40" s="0"/>
      <c r="WFX40" s="0"/>
      <c r="WFY40" s="0"/>
      <c r="WFZ40" s="0"/>
      <c r="WGA40" s="0"/>
      <c r="WGB40" s="0"/>
      <c r="WGC40" s="0"/>
      <c r="WGD40" s="0"/>
      <c r="WGE40" s="0"/>
      <c r="WGF40" s="0"/>
      <c r="WGG40" s="0"/>
      <c r="WGH40" s="0"/>
      <c r="WGI40" s="0"/>
      <c r="WGJ40" s="0"/>
      <c r="WGK40" s="0"/>
      <c r="WGL40" s="0"/>
      <c r="WGM40" s="0"/>
      <c r="WGN40" s="0"/>
      <c r="WGO40" s="0"/>
      <c r="WGP40" s="0"/>
      <c r="WGQ40" s="0"/>
      <c r="WGR40" s="0"/>
      <c r="WGS40" s="0"/>
      <c r="WGT40" s="0"/>
      <c r="WGU40" s="0"/>
      <c r="WGV40" s="0"/>
      <c r="WGW40" s="0"/>
      <c r="WGX40" s="0"/>
      <c r="WGY40" s="0"/>
      <c r="WGZ40" s="0"/>
      <c r="WHA40" s="0"/>
      <c r="WHB40" s="0"/>
      <c r="WHC40" s="0"/>
      <c r="WHD40" s="0"/>
      <c r="WHE40" s="0"/>
      <c r="WHF40" s="0"/>
      <c r="WHG40" s="0"/>
      <c r="WHH40" s="0"/>
      <c r="WHI40" s="0"/>
      <c r="WHJ40" s="0"/>
      <c r="WHK40" s="0"/>
      <c r="WHL40" s="0"/>
      <c r="WHM40" s="0"/>
      <c r="WHN40" s="0"/>
      <c r="WHO40" s="0"/>
      <c r="WHP40" s="0"/>
      <c r="WHQ40" s="0"/>
      <c r="WHR40" s="0"/>
      <c r="WHS40" s="0"/>
      <c r="WHT40" s="0"/>
      <c r="WHU40" s="0"/>
      <c r="WHV40" s="0"/>
      <c r="WHW40" s="0"/>
      <c r="WHX40" s="0"/>
      <c r="WHY40" s="0"/>
      <c r="WHZ40" s="0"/>
      <c r="WIA40" s="0"/>
      <c r="WIB40" s="0"/>
      <c r="WIC40" s="0"/>
      <c r="WID40" s="0"/>
      <c r="WIE40" s="0"/>
      <c r="WIF40" s="0"/>
      <c r="WIG40" s="0"/>
      <c r="WIH40" s="0"/>
      <c r="WII40" s="0"/>
      <c r="WIJ40" s="0"/>
      <c r="WIK40" s="0"/>
      <c r="WIL40" s="0"/>
      <c r="WIM40" s="0"/>
      <c r="WIN40" s="0"/>
      <c r="WIO40" s="0"/>
      <c r="WIP40" s="0"/>
      <c r="WIQ40" s="0"/>
      <c r="WIR40" s="0"/>
      <c r="WIS40" s="0"/>
      <c r="WIT40" s="0"/>
      <c r="WIU40" s="0"/>
      <c r="WIV40" s="0"/>
      <c r="WIW40" s="0"/>
      <c r="WIX40" s="0"/>
      <c r="WIY40" s="0"/>
      <c r="WIZ40" s="0"/>
      <c r="WJA40" s="0"/>
      <c r="WJB40" s="0"/>
      <c r="WJC40" s="0"/>
      <c r="WJD40" s="0"/>
      <c r="WJE40" s="0"/>
      <c r="WJF40" s="0"/>
      <c r="WJG40" s="0"/>
      <c r="WJH40" s="0"/>
      <c r="WJI40" s="0"/>
      <c r="WJJ40" s="0"/>
      <c r="WJK40" s="0"/>
      <c r="WJL40" s="0"/>
      <c r="WJM40" s="0"/>
      <c r="WJN40" s="0"/>
      <c r="WJO40" s="0"/>
      <c r="WJP40" s="0"/>
      <c r="WJQ40" s="0"/>
      <c r="WJR40" s="0"/>
      <c r="WJS40" s="0"/>
      <c r="WJT40" s="0"/>
      <c r="WJU40" s="0"/>
      <c r="WJV40" s="0"/>
      <c r="WJW40" s="0"/>
      <c r="WJX40" s="0"/>
      <c r="WJY40" s="0"/>
      <c r="WJZ40" s="0"/>
      <c r="WKA40" s="0"/>
      <c r="WKB40" s="0"/>
      <c r="WKC40" s="0"/>
      <c r="WKD40" s="0"/>
      <c r="WKE40" s="0"/>
      <c r="WKF40" s="0"/>
      <c r="WKG40" s="0"/>
      <c r="WKH40" s="0"/>
      <c r="WKI40" s="0"/>
      <c r="WKJ40" s="0"/>
      <c r="WKK40" s="0"/>
      <c r="WKL40" s="0"/>
      <c r="WKM40" s="0"/>
      <c r="WKN40" s="0"/>
      <c r="WKO40" s="0"/>
      <c r="WKP40" s="0"/>
      <c r="WKQ40" s="0"/>
      <c r="WKR40" s="0"/>
      <c r="WKS40" s="0"/>
      <c r="WKT40" s="0"/>
      <c r="WKU40" s="0"/>
      <c r="WKV40" s="0"/>
      <c r="WKW40" s="0"/>
      <c r="WKX40" s="0"/>
      <c r="WKY40" s="0"/>
      <c r="WKZ40" s="0"/>
      <c r="WLA40" s="0"/>
      <c r="WLB40" s="0"/>
      <c r="WLC40" s="0"/>
      <c r="WLD40" s="0"/>
      <c r="WLE40" s="0"/>
      <c r="WLF40" s="0"/>
      <c r="WLG40" s="0"/>
      <c r="WLH40" s="0"/>
      <c r="WLI40" s="0"/>
      <c r="WLJ40" s="0"/>
      <c r="WLK40" s="0"/>
      <c r="WLL40" s="0"/>
      <c r="WLM40" s="0"/>
      <c r="WLN40" s="0"/>
      <c r="WLO40" s="0"/>
      <c r="WLP40" s="0"/>
      <c r="WLQ40" s="0"/>
      <c r="WLR40" s="0"/>
      <c r="WLS40" s="0"/>
      <c r="WLT40" s="0"/>
      <c r="WLU40" s="0"/>
      <c r="WLV40" s="0"/>
      <c r="WLW40" s="0"/>
      <c r="WLX40" s="0"/>
      <c r="WLY40" s="0"/>
      <c r="WLZ40" s="0"/>
      <c r="WMA40" s="0"/>
      <c r="WMB40" s="0"/>
      <c r="WMC40" s="0"/>
      <c r="WMD40" s="0"/>
      <c r="WME40" s="0"/>
      <c r="WMF40" s="0"/>
      <c r="WMG40" s="0"/>
      <c r="WMH40" s="0"/>
      <c r="WMI40" s="0"/>
      <c r="WMJ40" s="0"/>
      <c r="WMK40" s="0"/>
      <c r="WML40" s="0"/>
      <c r="WMM40" s="0"/>
      <c r="WMN40" s="0"/>
      <c r="WMO40" s="0"/>
      <c r="WMP40" s="0"/>
      <c r="WMQ40" s="0"/>
      <c r="WMR40" s="0"/>
      <c r="WMS40" s="0"/>
      <c r="WMT40" s="0"/>
      <c r="WMU40" s="0"/>
      <c r="WMV40" s="0"/>
      <c r="WMW40" s="0"/>
      <c r="WMX40" s="0"/>
      <c r="WMY40" s="0"/>
      <c r="WMZ40" s="0"/>
      <c r="WNA40" s="0"/>
      <c r="WNB40" s="0"/>
      <c r="WNC40" s="0"/>
      <c r="WND40" s="0"/>
      <c r="WNE40" s="0"/>
      <c r="WNF40" s="0"/>
      <c r="WNG40" s="0"/>
      <c r="WNH40" s="0"/>
      <c r="WNI40" s="0"/>
      <c r="WNJ40" s="0"/>
      <c r="WNK40" s="0"/>
      <c r="WNL40" s="0"/>
      <c r="WNM40" s="0"/>
      <c r="WNN40" s="0"/>
      <c r="WNO40" s="0"/>
      <c r="WNP40" s="0"/>
      <c r="WNQ40" s="0"/>
      <c r="WNR40" s="0"/>
      <c r="WNS40" s="0"/>
      <c r="WNT40" s="0"/>
      <c r="WNU40" s="0"/>
      <c r="WNV40" s="0"/>
      <c r="WNW40" s="0"/>
      <c r="WNX40" s="0"/>
      <c r="WNY40" s="0"/>
      <c r="WNZ40" s="0"/>
      <c r="WOA40" s="0"/>
      <c r="WOB40" s="0"/>
      <c r="WOC40" s="0"/>
      <c r="WOD40" s="0"/>
      <c r="WOE40" s="0"/>
      <c r="WOF40" s="0"/>
      <c r="WOG40" s="0"/>
      <c r="WOH40" s="0"/>
      <c r="WOI40" s="0"/>
      <c r="WOJ40" s="0"/>
      <c r="WOK40" s="0"/>
      <c r="WOL40" s="0"/>
      <c r="WOM40" s="0"/>
      <c r="WON40" s="0"/>
      <c r="WOO40" s="0"/>
      <c r="WOP40" s="0"/>
      <c r="WOQ40" s="0"/>
      <c r="WOR40" s="0"/>
      <c r="WOS40" s="0"/>
      <c r="WOT40" s="0"/>
      <c r="WOU40" s="0"/>
      <c r="WOV40" s="0"/>
      <c r="WOW40" s="0"/>
      <c r="WOX40" s="0"/>
      <c r="WOY40" s="0"/>
      <c r="WOZ40" s="0"/>
      <c r="WPA40" s="0"/>
      <c r="WPB40" s="0"/>
      <c r="WPC40" s="0"/>
      <c r="WPD40" s="0"/>
      <c r="WPE40" s="0"/>
      <c r="WPF40" s="0"/>
      <c r="WPG40" s="0"/>
      <c r="WPH40" s="0"/>
      <c r="WPI40" s="0"/>
      <c r="WPJ40" s="0"/>
      <c r="WPK40" s="0"/>
      <c r="WPL40" s="0"/>
      <c r="WPM40" s="0"/>
      <c r="WPN40" s="0"/>
      <c r="WPO40" s="0"/>
      <c r="WPP40" s="0"/>
      <c r="WPQ40" s="0"/>
      <c r="WPR40" s="0"/>
      <c r="WPS40" s="0"/>
      <c r="WPT40" s="0"/>
      <c r="WPU40" s="0"/>
      <c r="WPV40" s="0"/>
      <c r="WPW40" s="0"/>
      <c r="WPX40" s="0"/>
      <c r="WPY40" s="0"/>
      <c r="WPZ40" s="0"/>
      <c r="WQA40" s="0"/>
      <c r="WQB40" s="0"/>
      <c r="WQC40" s="0"/>
      <c r="WQD40" s="0"/>
      <c r="WQE40" s="0"/>
      <c r="WQF40" s="0"/>
      <c r="WQG40" s="0"/>
      <c r="WQH40" s="0"/>
      <c r="WQI40" s="0"/>
      <c r="WQJ40" s="0"/>
      <c r="WQK40" s="0"/>
      <c r="WQL40" s="0"/>
      <c r="WQM40" s="0"/>
      <c r="WQN40" s="0"/>
      <c r="WQO40" s="0"/>
      <c r="WQP40" s="0"/>
      <c r="WQQ40" s="0"/>
      <c r="WQR40" s="0"/>
      <c r="WQS40" s="0"/>
      <c r="WQT40" s="0"/>
      <c r="WQU40" s="0"/>
      <c r="WQV40" s="0"/>
      <c r="WQW40" s="0"/>
      <c r="WQX40" s="0"/>
      <c r="WQY40" s="0"/>
      <c r="WQZ40" s="0"/>
      <c r="WRA40" s="0"/>
      <c r="WRB40" s="0"/>
      <c r="WRC40" s="0"/>
      <c r="WRD40" s="0"/>
      <c r="WRE40" s="0"/>
      <c r="WRF40" s="0"/>
      <c r="WRG40" s="0"/>
      <c r="WRH40" s="0"/>
      <c r="WRI40" s="0"/>
      <c r="WRJ40" s="0"/>
      <c r="WRK40" s="0"/>
      <c r="WRL40" s="0"/>
      <c r="WRM40" s="0"/>
      <c r="WRN40" s="0"/>
      <c r="WRO40" s="0"/>
      <c r="WRP40" s="0"/>
      <c r="WRQ40" s="0"/>
      <c r="WRR40" s="0"/>
      <c r="WRS40" s="0"/>
      <c r="WRT40" s="0"/>
      <c r="WRU40" s="0"/>
      <c r="WRV40" s="0"/>
      <c r="WRW40" s="0"/>
      <c r="WRX40" s="0"/>
      <c r="WRY40" s="0"/>
      <c r="WRZ40" s="0"/>
      <c r="WSA40" s="0"/>
      <c r="WSB40" s="0"/>
      <c r="WSC40" s="0"/>
      <c r="WSD40" s="0"/>
      <c r="WSE40" s="0"/>
      <c r="WSF40" s="0"/>
      <c r="WSG40" s="0"/>
      <c r="WSH40" s="0"/>
      <c r="WSI40" s="0"/>
      <c r="WSJ40" s="0"/>
      <c r="WSK40" s="0"/>
      <c r="WSL40" s="0"/>
      <c r="WSM40" s="0"/>
      <c r="WSN40" s="0"/>
      <c r="WSO40" s="0"/>
      <c r="WSP40" s="0"/>
      <c r="WSQ40" s="0"/>
      <c r="WSR40" s="0"/>
      <c r="WSS40" s="0"/>
      <c r="WST40" s="0"/>
      <c r="WSU40" s="0"/>
      <c r="WSV40" s="0"/>
      <c r="WSW40" s="0"/>
      <c r="WSX40" s="0"/>
      <c r="WSY40" s="0"/>
      <c r="WSZ40" s="0"/>
      <c r="WTA40" s="0"/>
      <c r="WTB40" s="0"/>
      <c r="WTC40" s="0"/>
      <c r="WTD40" s="0"/>
      <c r="WTE40" s="0"/>
      <c r="WTF40" s="0"/>
      <c r="WTG40" s="0"/>
      <c r="WTH40" s="0"/>
      <c r="WTI40" s="0"/>
      <c r="WTJ40" s="0"/>
      <c r="WTK40" s="0"/>
      <c r="WTL40" s="0"/>
      <c r="WTM40" s="0"/>
      <c r="WTN40" s="0"/>
      <c r="WTO40" s="0"/>
      <c r="WTP40" s="0"/>
      <c r="WTQ40" s="0"/>
      <c r="WTR40" s="0"/>
      <c r="WTS40" s="0"/>
      <c r="WTT40" s="0"/>
      <c r="WTU40" s="0"/>
      <c r="WTV40" s="0"/>
      <c r="WTW40" s="0"/>
      <c r="WTX40" s="0"/>
      <c r="WTY40" s="0"/>
      <c r="WTZ40" s="0"/>
      <c r="WUA40" s="0"/>
      <c r="WUB40" s="0"/>
      <c r="WUC40" s="0"/>
      <c r="WUD40" s="0"/>
      <c r="WUE40" s="0"/>
      <c r="WUF40" s="0"/>
      <c r="WUG40" s="0"/>
      <c r="WUH40" s="0"/>
      <c r="WUI40" s="0"/>
      <c r="WUJ40" s="0"/>
      <c r="WUK40" s="0"/>
      <c r="WUL40" s="0"/>
      <c r="WUM40" s="0"/>
      <c r="WUN40" s="0"/>
      <c r="WUO40" s="0"/>
      <c r="WUP40" s="0"/>
      <c r="WUQ40" s="0"/>
      <c r="WUR40" s="0"/>
      <c r="WUS40" s="0"/>
      <c r="WUT40" s="0"/>
      <c r="WUU40" s="0"/>
      <c r="WUV40" s="0"/>
      <c r="WUW40" s="0"/>
      <c r="WUX40" s="0"/>
      <c r="WUY40" s="0"/>
      <c r="WUZ40" s="0"/>
      <c r="WVA40" s="0"/>
      <c r="WVB40" s="0"/>
      <c r="WVC40" s="0"/>
      <c r="WVD40" s="0"/>
      <c r="WVE40" s="0"/>
      <c r="WVF40" s="0"/>
      <c r="WVG40" s="0"/>
      <c r="WVH40" s="0"/>
      <c r="WVI40" s="0"/>
      <c r="WVJ40" s="0"/>
      <c r="WVK40" s="0"/>
      <c r="WVL40" s="0"/>
      <c r="WVM40" s="0"/>
      <c r="WVN40" s="0"/>
      <c r="WVO40" s="0"/>
      <c r="WVP40" s="0"/>
      <c r="WVQ40" s="0"/>
      <c r="WVR40" s="0"/>
      <c r="WVS40" s="0"/>
      <c r="WVT40" s="0"/>
      <c r="WVU40" s="0"/>
      <c r="WVV40" s="0"/>
      <c r="WVW40" s="0"/>
      <c r="WVX40" s="0"/>
      <c r="WVY40" s="0"/>
      <c r="WVZ40" s="0"/>
      <c r="WWA40" s="0"/>
      <c r="WWB40" s="0"/>
      <c r="WWC40" s="0"/>
      <c r="WWD40" s="0"/>
      <c r="WWE40" s="0"/>
      <c r="WWF40" s="0"/>
      <c r="WWG40" s="0"/>
      <c r="WWH40" s="0"/>
      <c r="WWI40" s="0"/>
      <c r="WWJ40" s="0"/>
      <c r="WWK40" s="0"/>
      <c r="WWL40" s="0"/>
      <c r="WWM40" s="0"/>
      <c r="WWN40" s="0"/>
      <c r="WWO40" s="0"/>
      <c r="WWP40" s="0"/>
      <c r="WWQ40" s="0"/>
      <c r="WWR40" s="0"/>
      <c r="WWS40" s="0"/>
      <c r="WWT40" s="0"/>
      <c r="WWU40" s="0"/>
      <c r="WWV40" s="0"/>
      <c r="WWW40" s="0"/>
      <c r="WWX40" s="0"/>
      <c r="WWY40" s="0"/>
      <c r="WWZ40" s="0"/>
      <c r="WXA40" s="0"/>
      <c r="WXB40" s="0"/>
      <c r="WXC40" s="0"/>
      <c r="WXD40" s="0"/>
      <c r="WXE40" s="0"/>
      <c r="WXF40" s="0"/>
      <c r="WXG40" s="0"/>
      <c r="WXH40" s="0"/>
      <c r="WXI40" s="0"/>
      <c r="WXJ40" s="0"/>
      <c r="WXK40" s="0"/>
      <c r="WXL40" s="0"/>
      <c r="WXM40" s="0"/>
      <c r="WXN40" s="0"/>
      <c r="WXO40" s="0"/>
      <c r="WXP40" s="0"/>
      <c r="WXQ40" s="0"/>
      <c r="WXR40" s="0"/>
      <c r="WXS40" s="0"/>
      <c r="WXT40" s="0"/>
      <c r="WXU40" s="0"/>
      <c r="WXV40" s="0"/>
      <c r="WXW40" s="0"/>
      <c r="WXX40" s="0"/>
      <c r="WXY40" s="0"/>
      <c r="WXZ40" s="0"/>
      <c r="WYA40" s="0"/>
      <c r="WYB40" s="0"/>
      <c r="WYC40" s="0"/>
      <c r="WYD40" s="0"/>
      <c r="WYE40" s="0"/>
      <c r="WYF40" s="0"/>
      <c r="WYG40" s="0"/>
      <c r="WYH40" s="0"/>
      <c r="WYI40" s="0"/>
      <c r="WYJ40" s="0"/>
      <c r="WYK40" s="0"/>
      <c r="WYL40" s="0"/>
      <c r="WYM40" s="0"/>
      <c r="WYN40" s="0"/>
      <c r="WYO40" s="0"/>
      <c r="WYP40" s="0"/>
      <c r="WYQ40" s="0"/>
      <c r="WYR40" s="0"/>
      <c r="WYS40" s="0"/>
      <c r="WYT40" s="0"/>
      <c r="WYU40" s="0"/>
      <c r="WYV40" s="0"/>
      <c r="WYW40" s="0"/>
      <c r="WYX40" s="0"/>
      <c r="WYY40" s="0"/>
      <c r="WYZ40" s="0"/>
      <c r="WZA40" s="0"/>
      <c r="WZB40" s="0"/>
      <c r="WZC40" s="0"/>
      <c r="WZD40" s="0"/>
      <c r="WZE40" s="0"/>
      <c r="WZF40" s="0"/>
      <c r="WZG40" s="0"/>
      <c r="WZH40" s="0"/>
      <c r="WZI40" s="0"/>
      <c r="WZJ40" s="0"/>
      <c r="WZK40" s="0"/>
      <c r="WZL40" s="0"/>
      <c r="WZM40" s="0"/>
      <c r="WZN40" s="0"/>
      <c r="WZO40" s="0"/>
      <c r="WZP40" s="0"/>
      <c r="WZQ40" s="0"/>
      <c r="WZR40" s="0"/>
      <c r="WZS40" s="0"/>
      <c r="WZT40" s="0"/>
      <c r="WZU40" s="0"/>
      <c r="WZV40" s="0"/>
      <c r="WZW40" s="0"/>
      <c r="WZX40" s="0"/>
      <c r="WZY40" s="0"/>
      <c r="WZZ40" s="0"/>
      <c r="XAA40" s="0"/>
      <c r="XAB40" s="0"/>
      <c r="XAC40" s="0"/>
      <c r="XAD40" s="0"/>
      <c r="XAE40" s="0"/>
      <c r="XAF40" s="0"/>
      <c r="XAG40" s="0"/>
      <c r="XAH40" s="0"/>
      <c r="XAI40" s="0"/>
      <c r="XAJ40" s="0"/>
      <c r="XAK40" s="0"/>
      <c r="XAL40" s="0"/>
      <c r="XAM40" s="0"/>
      <c r="XAN40" s="0"/>
      <c r="XAO40" s="0"/>
      <c r="XAP40" s="0"/>
      <c r="XAQ40" s="0"/>
      <c r="XAR40" s="0"/>
      <c r="XAS40" s="0"/>
      <c r="XAT40" s="0"/>
      <c r="XAU40" s="0"/>
      <c r="XAV40" s="0"/>
      <c r="XAW40" s="0"/>
      <c r="XAX40" s="0"/>
      <c r="XAY40" s="0"/>
      <c r="XAZ40" s="0"/>
      <c r="XBA40" s="0"/>
      <c r="XBB40" s="0"/>
      <c r="XBC40" s="0"/>
      <c r="XBD40" s="0"/>
      <c r="XBE40" s="0"/>
      <c r="XBF40" s="0"/>
      <c r="XBG40" s="0"/>
      <c r="XBH40" s="0"/>
      <c r="XBI40" s="0"/>
      <c r="XBJ40" s="0"/>
      <c r="XBK40" s="0"/>
      <c r="XBL40" s="0"/>
      <c r="XBM40" s="0"/>
      <c r="XBN40" s="0"/>
      <c r="XBO40" s="0"/>
      <c r="XBP40" s="0"/>
      <c r="XBQ40" s="0"/>
      <c r="XBR40" s="0"/>
      <c r="XBS40" s="0"/>
      <c r="XBT40" s="0"/>
      <c r="XBU40" s="0"/>
      <c r="XBV40" s="0"/>
      <c r="XBW40" s="0"/>
      <c r="XBX40" s="0"/>
      <c r="XBY40" s="0"/>
      <c r="XBZ40" s="0"/>
      <c r="XCA40" s="0"/>
      <c r="XCB40" s="0"/>
      <c r="XCC40" s="0"/>
      <c r="XCD40" s="0"/>
      <c r="XCE40" s="0"/>
      <c r="XCF40" s="0"/>
      <c r="XCG40" s="0"/>
      <c r="XCH40" s="0"/>
      <c r="XCI40" s="0"/>
      <c r="XCJ40" s="0"/>
      <c r="XCK40" s="0"/>
      <c r="XCL40" s="0"/>
      <c r="XCM40" s="0"/>
      <c r="XCN40" s="0"/>
      <c r="XCO40" s="0"/>
      <c r="XCP40" s="0"/>
      <c r="XCQ40" s="0"/>
      <c r="XCR40" s="0"/>
      <c r="XCS40" s="0"/>
      <c r="XCT40" s="0"/>
      <c r="XCU40" s="0"/>
      <c r="XCV40" s="0"/>
      <c r="XCW40" s="0"/>
      <c r="XCX40" s="0"/>
      <c r="XCY40" s="0"/>
      <c r="XCZ40" s="0"/>
      <c r="XDA40" s="0"/>
      <c r="XDB40" s="0"/>
      <c r="XDC40" s="0"/>
      <c r="XDD40" s="0"/>
      <c r="XDE40" s="0"/>
      <c r="XDF40" s="0"/>
      <c r="XDG40" s="0"/>
      <c r="XDH40" s="0"/>
      <c r="XDI40" s="0"/>
      <c r="XDJ40" s="0"/>
      <c r="XDK40" s="0"/>
      <c r="XDL40" s="0"/>
      <c r="XDM40" s="0"/>
      <c r="XDN40" s="0"/>
      <c r="XDO40" s="0"/>
      <c r="XDP40" s="0"/>
      <c r="XDQ40" s="0"/>
      <c r="XDR40" s="0"/>
      <c r="XDS40" s="0"/>
      <c r="XDT40" s="0"/>
      <c r="XDU40" s="0"/>
      <c r="XDV40" s="0"/>
      <c r="XDW40" s="0"/>
      <c r="XDX40" s="0"/>
      <c r="XDY40" s="0"/>
      <c r="XDZ40" s="0"/>
      <c r="XEA40" s="0"/>
      <c r="XEB40" s="0"/>
      <c r="XEC40" s="0"/>
      <c r="XED40" s="0"/>
      <c r="XEE40" s="0"/>
      <c r="XEF40" s="0"/>
      <c r="XEG40" s="0"/>
      <c r="XEH40" s="0"/>
      <c r="XEI40" s="0"/>
      <c r="XEJ40" s="0"/>
      <c r="XEK40" s="0"/>
      <c r="XEL40" s="0"/>
      <c r="XEM40" s="0"/>
      <c r="XEN40" s="0"/>
      <c r="XEO40" s="0"/>
      <c r="XEP40" s="0"/>
      <c r="XEQ40" s="0"/>
      <c r="XER40" s="0"/>
      <c r="XES40" s="0"/>
      <c r="XET40" s="0"/>
      <c r="XEU40" s="0"/>
      <c r="XEV40" s="0"/>
      <c r="XEW40" s="0"/>
      <c r="XEX40" s="0"/>
      <c r="XEY40" s="0"/>
      <c r="XEZ40" s="0"/>
      <c r="XFA40" s="0"/>
      <c r="XFB40" s="0"/>
      <c r="XFC40" s="0"/>
      <c r="XFD40" s="0"/>
    </row>
    <row r="41" customFormat="false" ht="15" hidden="false" customHeight="false" outlineLevel="0" collapsed="false">
      <c r="A41" s="426" t="s">
        <v>756</v>
      </c>
      <c r="B41" s="427" t="str">
        <f aca="false">IF(AND(B3="汽液分离罐",B3&lt;&gt;""),IF(B4="立式",B40/B7,(B42-0.25*B6^2*ACOS((B40-B6/2)*2/B6)-((B6/2)^2-(B40-B6/2)^2)^0.5*(B40-B6/2))/B42),"")</f>
        <v/>
      </c>
      <c r="C41" s="427" t="str">
        <f aca="false">IF(AND(C3="汽液分离罐",C3&lt;&gt;""),IF(C4="立式",C40/C7,(C42-0.25*C6^2*ACOS((C40-C6/2)*2/C6)-((C6/2)^2-(C40-C6/2)^2)^0.5*(C40-C6/2))/C42),"")</f>
        <v/>
      </c>
      <c r="D41" s="427" t="str">
        <f aca="false">IF(AND(D3="汽液分离罐",D3&lt;&gt;""),IF(D4="立式",D40/D7,(D42-0.25*D6^2*ACOS((D40-D6/2)*2/D6)-((D6/2)^2-(D40-D6/2)^2)^0.5*(D40-D6/2))/D42),"")</f>
        <v/>
      </c>
      <c r="E41" s="427" t="str">
        <f aca="false">IF(AND(E3="汽液分离罐",E3&lt;&gt;""),IF(E4="立式",E40/E7,(E42-0.25*E6^2*ACOS((E40-E6/2)*2/E6)-((E6/2)^2-(E40-E6/2)^2)^0.5*(E40-E6/2))/E42),"")</f>
        <v/>
      </c>
      <c r="F41" s="427" t="str">
        <f aca="false">IF(AND(F3="汽液分离罐",F3&lt;&gt;""),IF(F4="立式",F40/F7,(F42-0.25*F6^2*ACOS((F40-F6/2)*2/F6)-((F6/2)^2-(F40-F6/2)^2)^0.5*(F40-F6/2))/F42),"")</f>
        <v/>
      </c>
      <c r="G41" s="427" t="str">
        <f aca="false">IF(AND(G3="汽液分离罐",G3&lt;&gt;""),IF(G4="立式",G40/G7,(G42-0.25*G6^2*ACOS((G40-G6/2)*2/G6)-((G6/2)^2-(G40-G6/2)^2)^0.5*(G40-G6/2))/G42),"")</f>
        <v/>
      </c>
      <c r="H41" s="427" t="str">
        <f aca="false">IF(AND(H3="汽液分离罐",H3&lt;&gt;""),IF(H4="立式",H40/H7,(H42-0.25*H6^2*ACOS((H40-H6/2)*2/H6)-((H6/2)^2-(H40-H6/2)^2)^0.5*(H40-H6/2))/H42),"")</f>
        <v/>
      </c>
      <c r="I41" s="427" t="str">
        <f aca="false">IF(AND(I3="汽液分离罐",I3&lt;&gt;""),IF(I4="立式",I40/I7,(I42-0.25*I6^2*ACOS((I40-I6/2)*2/I6)-((I6/2)^2-(I40-I6/2)^2)^0.5*(I40-I6/2))/I42),"")</f>
        <v/>
      </c>
      <c r="J41" s="427" t="str">
        <f aca="false">IF(AND(J3="汽液分离罐",J3&lt;&gt;""),IF(J4="立式",J40/J7,(J42-0.25*J6^2*ACOS((J40-J6/2)*2/J6)-((J6/2)^2-(J40-J6/2)^2)^0.5*(J40-J6/2))/J42),"")</f>
        <v/>
      </c>
      <c r="K41" s="427" t="str">
        <f aca="false">IF(AND(K3="汽液分离罐",K3&lt;&gt;""),IF(K4="立式",K40/K7,(K42-0.25*K6^2*ACOS((K40-K6/2)*2/K6)-((K6/2)^2-(K40-K6/2)^2)^0.5*(K40-K6/2))/K42),"")</f>
        <v/>
      </c>
      <c r="L41" s="427" t="str">
        <f aca="false">IF(AND(L3="汽液分离罐",L3&lt;&gt;""),IF(L4="立式",L40/L7,(L42-0.25*L6^2*ACOS((L40-L6/2)*2/L6)-((L6/2)^2-(L40-L6/2)^2)^0.5*(L40-L6/2))/L42),"")</f>
        <v/>
      </c>
      <c r="M41" s="427" t="str">
        <f aca="false">IF(AND(M3="汽液分离罐",M3&lt;&gt;""),IF(M4="立式",M40/M7,(M42-0.25*M6^2*ACOS((M40-M6/2)*2/M6)-((M6/2)^2-(M40-M6/2)^2)^0.5*(M40-M6/2))/M42),"")</f>
        <v/>
      </c>
      <c r="N41" s="427" t="n">
        <f aca="false">IF(AND(N3="汽液分离罐",N3&lt;&gt;""),IF(N4="立式",N40/N7,(N42-0.25*N6^2*ACOS((N40-N6/2)*2/N6)-((N6/2)^2-(N40-N6/2)^2)^0.5*(N40-N6/2))/N42),"")</f>
        <v>0.377049180327869</v>
      </c>
      <c r="O41" s="427" t="n">
        <f aca="false">IF(AND(O3="汽液分离罐",O3&lt;&gt;""),IF(O4="立式",O40/O7,(O42-0.25*O6^2*ACOS((O40-O6/2)*2/O6)-((O6/2)^2-(O40-O6/2)^2)^0.5*(O40-O6/2))/O42),"")</f>
        <v>0.5</v>
      </c>
      <c r="P41" s="427" t="n">
        <f aca="false">IF(AND(P3="汽液分离罐",P3&lt;&gt;""),IF(P4="立式",P40/P7,(P42-0.25*P6^2*ACOS((P40-P6/2)*2/P6)-((P6/2)^2-(P40-P6/2)^2)^0.5*(P40-P6/2))/P42),"")</f>
        <v>0.491803278688525</v>
      </c>
      <c r="Q41" s="427" t="n">
        <f aca="false">IF(AND(Q3="汽液分离罐",Q3&lt;&gt;""),IF(Q4="立式",Q40/Q7,(Q42-0.25*Q6^2*ACOS((Q40-Q6/2)*2/Q6)-((Q6/2)^2-(Q40-Q6/2)^2)^0.5*(Q40-Q6/2))/Q42),"")</f>
        <v>0.5</v>
      </c>
      <c r="R41" s="427" t="n">
        <f aca="false">IF(AND(R3="汽液分离罐",R3&lt;&gt;""),IF(R4="立式",R40/R7,(R42-0.25*R6^2*ACOS((R40-R6/2)*2/R6)-((R6/2)^2-(R40-R6/2)^2)^0.5*(R40-R6/2))/R42),"")</f>
        <v>0.525</v>
      </c>
      <c r="S41" s="427" t="n">
        <f aca="false">IF(AND(S3="汽液分离罐",S3&lt;&gt;""),IF(S4="立式",S40/S7,(S42-0.25*S6^2*ACOS((S40-S6/2)*2/S6)-((S6/2)^2-(S40-S6/2)^2)^0.5*(S40-S6/2))/S42),"")</f>
        <v>0.525</v>
      </c>
      <c r="T41" s="427" t="n">
        <f aca="false">IF(AND(T3="汽液分离罐",T3&lt;&gt;""),IF(T4="立式",T40/T7,(T42-0.25*T6^2*ACOS((T40-T6/2)*2/T6)-((T6/2)^2-(T40-T6/2)^2)^0.5*(T40-T6/2))/T42),"")</f>
        <v>-0.465207408575089</v>
      </c>
      <c r="U41" s="427" t="n">
        <f aca="false">IF(AND(U3="汽液分离罐",U3&lt;&gt;""),IF(U4="立式",U40/U7,(U42-0.25*U6^2*ACOS((U40-U6/2)*2/U6)-((U6/2)^2-(U40-U6/2)^2)^0.5*(U40-U6/2))/U42),"")</f>
        <v>-0.0582053506375646</v>
      </c>
      <c r="V41" s="427" t="n">
        <f aca="false">IF(AND(V3="汽液分离罐",V3&lt;&gt;""),IF(V4="立式",V40/V7,(V42-0.25*V6^2*ACOS((V40-V6/2)*2/V6)-((V6/2)^2-(V40-V6/2)^2)^0.5*(V40-V6/2))/V42),"")</f>
        <v>-0.0582053506375646</v>
      </c>
      <c r="W41" s="427" t="n">
        <f aca="false">IF(AND(W3="汽液分离罐",W3&lt;&gt;""),IF(W4="立式",W40/W7,(W42-0.25*W6^2*ACOS((W40-W6/2)*2/W6)-((W6/2)^2-(W40-W6/2)^2)^0.5*(W40-W6/2))/W42),"")</f>
        <v>-0.0582053506375646</v>
      </c>
      <c r="X41" s="427" t="n">
        <f aca="false">IF(AND(X3="汽液分离罐",X3&lt;&gt;""),IF(X4="立式",X40/X7,(X42-0.25*X6^2*ACOS((X40-X6/2)*2/X6)-((X6/2)^2-(X40-X6/2)^2)^0.5*(X40-X6/2))/X42),"")</f>
        <v>-0.113900369092173</v>
      </c>
      <c r="Y41" s="427" t="n">
        <f aca="false">IF(AND(Y3="汽液分离罐",Y3&lt;&gt;""),IF(Y4="立式",Y40/Y7,(Y42-0.25*Y6^2*ACOS((Y40-Y6/2)*2/Y6)-((Y6/2)^2-(Y40-Y6/2)^2)^0.5*(Y40-Y6/2))/Y42),"")</f>
        <v>-0.133791447111676</v>
      </c>
      <c r="Z41" s="427" t="n">
        <f aca="false">IF(AND(Z3="汽液分离罐",Z3&lt;&gt;""),IF(Z4="立式",Z40/Z7,(Z42-0.25*Z6^2*ACOS((Z40-Z6/2)*2/Z6)-((Z6/2)^2-(Z40-Z6/2)^2)^0.5*(Z40-Z6/2))/Z42),"")</f>
        <v>-0.133791447111676</v>
      </c>
      <c r="AA41" s="427" t="str">
        <f aca="false">IF(AND(AA3="汽液分离罐",AA3&lt;&gt;""),IF(AA4="立式",AA40/AA7,(AA42-0.25*AA6^2*ACOS((AA40-AA6/2)*2/AA6)-((AA6/2)^2-(AA40-AA6/2)^2)^0.5*(AA40-AA6/2))/AA42),"")</f>
        <v/>
      </c>
      <c r="AB41" s="427" t="str">
        <f aca="false">IF(AND(AB3="汽液分离罐",AB3&lt;&gt;""),IF(AB4="立式",AB40/AB7,(AB42-0.25*AB6^2*ACOS((AB40-AB6/2)*2/AB6)-((AB6/2)^2-(AB40-AB6/2)^2)^0.5*(AB40-AB6/2))/AB42),"")</f>
        <v/>
      </c>
      <c r="AC41" s="427" t="str">
        <f aca="false">IF(AND(AC3="汽液分离罐",AC3&lt;&gt;""),IF(AC4="立式",AC40/AC7,(AC42-0.25*AC6^2*ACOS((AC40-AC6/2)*2/AC6)-((AC6/2)^2-(AC40-AC6/2)^2)^0.5*(AC40-AC6/2))/AC42),"")</f>
        <v/>
      </c>
      <c r="AD41" s="427" t="str">
        <f aca="false">IF(AND(AD3="汽液分离罐",AD3&lt;&gt;""),IF(AD4="立式",AD40/AD7,(AD42-0.25*AD6^2*ACOS((AD40-AD6/2)*2/AD6)-((AD6/2)^2-(AD40-AD6/2)^2)^0.5*(AD40-AD6/2))/AD42),"")</f>
        <v/>
      </c>
      <c r="AE41" s="427" t="str">
        <f aca="false">IF(AND(AE3="汽液分离罐",AE3&lt;&gt;""),IF(AE4="立式",AE40/AE7,(AE42-0.25*AE6^2*ACOS((AE40-AE6/2)*2/AE6)-((AE6/2)^2-(AE40-AE6/2)^2)^0.5*(AE40-AE6/2))/AE42),"")</f>
        <v/>
      </c>
      <c r="AF41" s="427" t="str">
        <f aca="false">IF(AND(AF3="汽液分离罐",AF3&lt;&gt;""),IF(AF4="立式",AF40/AF7,(AF42-0.25*AF6^2*ACOS((AF40-AF6/2)*2/AF6)-((AF6/2)^2-(AF40-AF6/2)^2)^0.5*(AF40-AF6/2))/AF42),"")</f>
        <v/>
      </c>
      <c r="AG41" s="427" t="str">
        <f aca="false">IF(AND(AG3="汽液分离罐",AG3&lt;&gt;""),IF(AG4="立式",AG40/AG7,(AG42-0.25*AG6^2*ACOS((AG40-AG6/2)*2/AG6)-((AG6/2)^2-(AG40-AG6/2)^2)^0.5*(AG40-AG6/2))/AG42),"")</f>
        <v/>
      </c>
      <c r="AH41" s="427" t="str">
        <f aca="false">IF(AND(AH3="汽液分离罐",AH3&lt;&gt;""),IF(AH4="立式",AH40/AH7,(AH42-0.25*AH6^2*ACOS((AH40-AH6/2)*2/AH6)-((AH6/2)^2-(AH40-AH6/2)^2)^0.5*(AH40-AH6/2))/AH42),"")</f>
        <v/>
      </c>
      <c r="AI41" s="427" t="str">
        <f aca="false">IF(AND(AI3="汽液分离罐",AI3&lt;&gt;""),IF(AI4="立式",AI40/AI7,(AI42-0.25*AI6^2*ACOS((AI40-AI6/2)*2/AI6)-((AI6/2)^2-(AI40-AI6/2)^2)^0.5*(AI40-AI6/2))/AI42),"")</f>
        <v/>
      </c>
      <c r="AJ41" s="427" t="str">
        <f aca="false">IF(AND(AJ3="汽液分离罐",AJ3&lt;&gt;""),IF(AJ4="立式",AJ40/AJ7,(AJ42-0.25*AJ6^2*ACOS((AJ40-AJ6/2)*2/AJ6)-((AJ6/2)^2-(AJ40-AJ6/2)^2)^0.5*(AJ40-AJ6/2))/AJ42),"")</f>
        <v/>
      </c>
      <c r="AK41" s="427" t="str">
        <f aca="false">IF(AND(AK3="汽液分离罐",AK3&lt;&gt;""),IF(AK4="立式",AK40/AK7,(AK42-0.25*AK6^2*ACOS((AK40-AK6/2)*2/AK6)-((AK6/2)^2-(AK40-AK6/2)^2)^0.5*(AK40-AK6/2))/AK42),"")</f>
        <v/>
      </c>
      <c r="AL41" s="427" t="str">
        <f aca="false">IF(AND(AL3="汽液分离罐",AL3&lt;&gt;""),IF(AL4="立式",AL40/AL7,(AL42-0.25*AL6^2*ACOS((AL40-AL6/2)*2/AL6)-((AL6/2)^2-(AL40-AL6/2)^2)^0.5*(AL40-AL6/2))/AL42),"")</f>
        <v/>
      </c>
      <c r="AM41" s="427" t="str">
        <f aca="false">IF(AND(AM3="汽液分离罐",AM3&lt;&gt;""),IF(AM4="立式",AM40/AM7,(AM42-0.25*AM6^2*ACOS((AM40-AM6/2)*2/AM6)-((AM6/2)^2-(AM40-AM6/2)^2)^0.5*(AM40-AM6/2))/AM42),"")</f>
        <v/>
      </c>
      <c r="AN41" s="427" t="str">
        <f aca="false">IF(AND(AN3="汽液分离罐",AN3&lt;&gt;""),IF(AN4="立式",AN40/AN7,(AN42-0.25*AN6^2*ACOS((AN40-AN6/2)*2/AN6)-((AN6/2)^2-(AN40-AN6/2)^2)^0.5*(AN40-AN6/2))/AN42),"")</f>
        <v/>
      </c>
      <c r="AO41" s="427" t="str">
        <f aca="false">IF(AND(AO3="汽液分离罐",AO3&lt;&gt;""),IF(AO4="立式",AO40/AO7,(AO42-0.25*AO6^2*ACOS((AO40-AO6/2)*2/AO6)-((AO6/2)^2-(AO40-AO6/2)^2)^0.5*(AO40-AO6/2))/AO42),"")</f>
        <v/>
      </c>
      <c r="AP41" s="427" t="str">
        <f aca="false">IF(AND(AP3="汽液分离罐",AP3&lt;&gt;""),IF(AP4="立式",AP40/AP7,(AP42-0.25*AP6^2*ACOS((AP40-AP6/2)*2/AP6)-((AP6/2)^2-(AP40-AP6/2)^2)^0.5*(AP40-AP6/2))/AP42),"")</f>
        <v/>
      </c>
      <c r="AQ41" s="427" t="str">
        <f aca="false">IF(AND(AQ3="汽液分离罐",AQ3&lt;&gt;""),IF(AQ4="立式",AQ40/AQ7,(AQ42-0.25*AQ6^2*ACOS((AQ40-AQ6/2)*2/AQ6)-((AQ6/2)^2-(AQ40-AQ6/2)^2)^0.5*(AQ40-AQ6/2))/AQ42),"")</f>
        <v/>
      </c>
      <c r="AR41" s="427" t="str">
        <f aca="false">IF(AND(AR3="汽液分离罐",AR3&lt;&gt;""),IF(AR4="立式",AR40/AR7,(AR42-0.25*AR6^2*ACOS((AR40-AR6/2)*2/AR6)-((AR6/2)^2-(AR40-AR6/2)^2)^0.5*(AR40-AR6/2))/AR42),"")</f>
        <v/>
      </c>
      <c r="AS41" s="427" t="str">
        <f aca="false">IF(AND(AS3="汽液分离罐",AS3&lt;&gt;""),IF(AS4="立式",AS40/AS7,(AS42-0.25*AS6^2*ACOS((AS40-AS6/2)*2/AS6)-((AS6/2)^2-(AS40-AS6/2)^2)^0.5*(AS40-AS6/2))/AS42),"")</f>
        <v/>
      </c>
      <c r="AT41" s="427" t="str">
        <f aca="false">IF(AND(AT3="汽液分离罐",AT3&lt;&gt;""),IF(AT4="立式",AT40/AT7,(AT42-0.25*AT6^2*ACOS((AT40-AT6/2)*2/AT6)-((AT6/2)^2-(AT40-AT6/2)^2)^0.5*(AT40-AT6/2))/AT42),"")</f>
        <v/>
      </c>
      <c r="AU41" s="427" t="str">
        <f aca="false">IF(AND(AU3="汽液分离罐",AU3&lt;&gt;""),IF(AU4="立式",AU40/AU7,(AU42-0.25*AU6^2*ACOS((AU40-AU6/2)*2/AU6)-((AU6/2)^2-(AU40-AU6/2)^2)^0.5*(AU40-AU6/2))/AU42),"")</f>
        <v/>
      </c>
      <c r="AV41" s="427" t="str">
        <f aca="false">IF(AND(AV3="汽液分离罐",AV3&lt;&gt;""),IF(AV4="立式",AV40/AV7,(AV42-0.25*AV6^2*ACOS((AV40-AV6/2)*2/AV6)-((AV6/2)^2-(AV40-AV6/2)^2)^0.5*(AV40-AV6/2))/AV42),"")</f>
        <v/>
      </c>
      <c r="AW41" s="427" t="str">
        <f aca="false">IF(AND(AW3="汽液分离罐",AW3&lt;&gt;""),IF(AW4="立式",AW40/AW7,(AW42-0.25*AW6^2*ACOS((AW40-AW6/2)*2/AW6)-((AW6/2)^2-(AW40-AW6/2)^2)^0.5*(AW40-AW6/2))/AW42),"")</f>
        <v/>
      </c>
      <c r="AX41" s="427" t="str">
        <f aca="false">IF(AND(AX3="汽液分离罐",AX3&lt;&gt;""),IF(AX4="立式",AX40/AX7,(AX42-0.25*AX6^2*ACOS((AX40-AX6/2)*2/AX6)-((AX6/2)^2-(AX40-AX6/2)^2)^0.5*(AX40-AX6/2))/AX42),"")</f>
        <v/>
      </c>
      <c r="AY41" s="427" t="str">
        <f aca="false">IF(AND(AY3="汽液分离罐",AY3&lt;&gt;""),IF(AY4="立式",AY40/AY7,(AY42-0.25*AY6^2*ACOS((AY40-AY6/2)*2/AY6)-((AY6/2)^2-(AY40-AY6/2)^2)^0.5*(AY40-AY6/2))/AY42),"")</f>
        <v/>
      </c>
      <c r="AZ41" s="427" t="str">
        <f aca="false">IF(AND(AZ3="汽液分离罐",AZ3&lt;&gt;""),IF(AZ4="立式",AZ40/AZ7,(AZ42-0.25*AZ6^2*ACOS((AZ40-AZ6/2)*2/AZ6)-((AZ6/2)^2-(AZ40-AZ6/2)^2)^0.5*(AZ40-AZ6/2))/AZ42),"")</f>
        <v/>
      </c>
      <c r="BA41" s="427" t="str">
        <f aca="false">IF(AND(BA3="汽液分离罐",BA3&lt;&gt;""),IF(BA4="立式",BA40/BA7,(BA42-0.25*BA6^2*ACOS((BA40-BA6/2)*2/BA6)-((BA6/2)^2-(BA40-BA6/2)^2)^0.5*(BA40-BA6/2))/BA42),"")</f>
        <v/>
      </c>
      <c r="BB41" s="427" t="str">
        <f aca="false">IF(AND(BB3="汽液分离罐",BB3&lt;&gt;""),IF(BB4="立式",BB40/BB7,(BB42-0.25*BB6^2*ACOS((BB40-BB6/2)*2/BB6)-((BB6/2)^2-(BB40-BB6/2)^2)^0.5*(BB40-BB6/2))/BB42),"")</f>
        <v/>
      </c>
      <c r="BC41" s="427" t="str">
        <f aca="false">IF(AND(BC3="汽液分离罐",BC3&lt;&gt;""),IF(BC4="立式",BC40/BC7,(BC42-0.25*BC6^2*ACOS((BC40-BC6/2)*2/BC6)-((BC6/2)^2-(BC40-BC6/2)^2)^0.5*(BC40-BC6/2))/BC42),"")</f>
        <v/>
      </c>
      <c r="BD41" s="427" t="str">
        <f aca="false">IF(AND(BD3="汽液分离罐",BD3&lt;&gt;""),IF(BD4="立式",BD40/BD7,(BD42-0.25*BD6^2*ACOS((BD40-BD6/2)*2/BD6)-((BD6/2)^2-(BD40-BD6/2)^2)^0.5*(BD40-BD6/2))/BD42),"")</f>
        <v/>
      </c>
      <c r="BE41" s="427" t="str">
        <f aca="false">IF(AND(BE3="汽液分离罐",BE3&lt;&gt;""),IF(BE4="立式",BE40/BE7,(BE42-0.25*BE6^2*ACOS((BE40-BE6/2)*2/BE6)-((BE6/2)^2-(BE40-BE6/2)^2)^0.5*(BE40-BE6/2))/BE42),"")</f>
        <v/>
      </c>
      <c r="BF41" s="427" t="str">
        <f aca="false">IF(AND(BF3="汽液分离罐",BF3&lt;&gt;""),IF(BF4="立式",BF40/BF7,(BF42-0.25*BF6^2*ACOS((BF40-BF6/2)*2/BF6)-((BF6/2)^2-(BF40-BF6/2)^2)^0.5*(BF40-BF6/2))/BF42),"")</f>
        <v/>
      </c>
      <c r="BG41" s="427" t="str">
        <f aca="false">IF(AND(BG3="汽液分离罐",BG3&lt;&gt;""),IF(BG4="立式",BG40/BG7,(BG42-0.25*BG6^2*ACOS((BG40-BG6/2)*2/BG6)-((BG6/2)^2-(BG40-BG6/2)^2)^0.5*(BG40-BG6/2))/BG42),"")</f>
        <v/>
      </c>
      <c r="BH41" s="427" t="str">
        <f aca="false">IF(AND(BH3="汽液分离罐",BH3&lt;&gt;""),IF(BH4="立式",BH40/BH7,(BH42-0.25*BH6^2*ACOS((BH40-BH6/2)*2/BH6)-((BH6/2)^2-(BH40-BH6/2)^2)^0.5*(BH40-BH6/2))/BH42),"")</f>
        <v/>
      </c>
      <c r="BI41" s="427" t="str">
        <f aca="false">IF(AND(BI3="汽液分离罐",BI3&lt;&gt;""),IF(BI4="立式",BI40/BI7,(BI42-0.25*BI6^2*ACOS((BI40-BI6/2)*2/BI6)-((BI6/2)^2-(BI40-BI6/2)^2)^0.5*(BI40-BI6/2))/BI42),"")</f>
        <v/>
      </c>
      <c r="BJ41" s="427" t="str">
        <f aca="false">IF(AND(BJ3="汽液分离罐",BJ3&lt;&gt;""),IF(BJ4="立式",BJ40/BJ7,(BJ42-0.25*BJ6^2*ACOS((BJ40-BJ6/2)*2/BJ6)-((BJ6/2)^2-(BJ40-BJ6/2)^2)^0.5*(BJ40-BJ6/2))/BJ42),"")</f>
        <v/>
      </c>
      <c r="BK41" s="427" t="str">
        <f aca="false">IF(AND(BK3="汽液分离罐",BK3&lt;&gt;""),IF(BK4="立式",BK40/BK7,(BK42-0.25*BK6^2*ACOS((BK40-BK6/2)*2/BK6)-((BK6/2)^2-(BK40-BK6/2)^2)^0.5*(BK40-BK6/2))/BK42),"")</f>
        <v/>
      </c>
      <c r="BL41" s="427" t="str">
        <f aca="false">IF(AND(BL3="汽液分离罐",BL3&lt;&gt;""),IF(BL4="立式",BL40/BL7,(BL42-0.25*BL6^2*ACOS((BL40-BL6/2)*2/BL6)-((BL6/2)^2-(BL40-BL6/2)^2)^0.5*(BL40-BL6/2))/BL42),"")</f>
        <v/>
      </c>
      <c r="BM41" s="427" t="str">
        <f aca="false">IF(AND(BM3="汽液分离罐",BM3&lt;&gt;""),IF(BM4="立式",BM40/BM7,(BM42-0.25*BM6^2*ACOS((BM40-BM6/2)*2/BM6)-((BM6/2)^2-(BM40-BM6/2)^2)^0.5*(BM40-BM6/2))/BM42),"")</f>
        <v/>
      </c>
      <c r="BN41" s="427" t="str">
        <f aca="false">IF(AND(BN3="汽液分离罐",BN3&lt;&gt;""),IF(BN4="立式",BN40/BN7,(BN42-0.25*BN6^2*ACOS((BN40-BN6/2)*2/BN6)-((BN6/2)^2-(BN40-BN6/2)^2)^0.5*(BN40-BN6/2))/BN42),"")</f>
        <v/>
      </c>
      <c r="BO41" s="427" t="str">
        <f aca="false">IF(AND(BO3="汽液分离罐",BO3&lt;&gt;""),IF(BO4="立式",BO40/BO7,(BO42-0.25*BO6^2*ACOS((BO40-BO6/2)*2/BO6)-((BO6/2)^2-(BO40-BO6/2)^2)^0.5*(BO40-BO6/2))/BO42),"")</f>
        <v/>
      </c>
      <c r="BP41" s="427" t="str">
        <f aca="false">IF(AND(BP3="汽液分离罐",BP3&lt;&gt;""),IF(BP4="立式",BP40/BP7,(BP42-0.25*BP6^2*ACOS((BP40-BP6/2)*2/BP6)-((BP6/2)^2-(BP40-BP6/2)^2)^0.5*(BP40-BP6/2))/BP42),"")</f>
        <v/>
      </c>
      <c r="BQ41" s="427" t="str">
        <f aca="false">IF(AND(BQ3="汽液分离罐",BQ3&lt;&gt;""),IF(BQ4="立式",BQ40/BQ7,(BQ42-0.25*BQ6^2*ACOS((BQ40-BQ6/2)*2/BQ6)-((BQ6/2)^2-(BQ40-BQ6/2)^2)^0.5*(BQ40-BQ6/2))/BQ42),"")</f>
        <v/>
      </c>
      <c r="BR41" s="427" t="str">
        <f aca="false">IF(AND(BR3="汽液分离罐",BR3&lt;&gt;""),IF(BR4="立式",BR40/BR7,(BR42-0.25*BR6^2*ACOS((BR40-BR6/2)*2/BR6)-((BR6/2)^2-(BR40-BR6/2)^2)^0.5*(BR40-BR6/2))/BR42),"")</f>
        <v/>
      </c>
      <c r="BS41" s="427" t="str">
        <f aca="false">IF(AND(BS3="汽液分离罐",BS3&lt;&gt;""),IF(BS4="立式",BS40/BS7,(BS42-0.25*BS6^2*ACOS((BS40-BS6/2)*2/BS6)-((BS6/2)^2-(BS40-BS6/2)^2)^0.5*(BS40-BS6/2))/BS42),"")</f>
        <v/>
      </c>
      <c r="BT41" s="427" t="str">
        <f aca="false">IF(AND(BT3="汽液分离罐",BT3&lt;&gt;""),IF(BT4="立式",BT40/BT7,(BT42-0.25*BT6^2*ACOS((BT40-BT6/2)*2/BT6)-((BT6/2)^2-(BT40-BT6/2)^2)^0.5*(BT40-BT6/2))/BT42),"")</f>
        <v/>
      </c>
      <c r="BU41" s="427" t="str">
        <f aca="false">IF(AND(BU3="汽液分离罐",BU3&lt;&gt;""),IF(BU4="立式",BU40/BU7,(BU42-0.25*BU6^2*ACOS((BU40-BU6/2)*2/BU6)-((BU6/2)^2-(BU40-BU6/2)^2)^0.5*(BU40-BU6/2))/BU42),"")</f>
        <v/>
      </c>
      <c r="BV41" s="427" t="str">
        <f aca="false">IF(AND(BV3="汽液分离罐",BV3&lt;&gt;""),IF(BV4="立式",BV40/BV7,(BV42-0.25*BV6^2*ACOS((BV40-BV6/2)*2/BV6)-((BV6/2)^2-(BV40-BV6/2)^2)^0.5*(BV40-BV6/2))/BV42),"")</f>
        <v/>
      </c>
      <c r="BW41" s="427" t="str">
        <f aca="false">IF(AND(BW3="汽液分离罐",BW3&lt;&gt;""),IF(BW4="立式",BW40/BW7,(BW42-0.25*BW6^2*ACOS((BW40-BW6/2)*2/BW6)-((BW6/2)^2-(BW40-BW6/2)^2)^0.5*(BW40-BW6/2))/BW42),"")</f>
        <v/>
      </c>
      <c r="BX41" s="427" t="str">
        <f aca="false">IF(AND(BX3="汽液分离罐",BX3&lt;&gt;""),IF(BX4="立式",BX40/BX7,(BX42-0.25*BX6^2*ACOS((BX40-BX6/2)*2/BX6)-((BX6/2)^2-(BX40-BX6/2)^2)^0.5*(BX40-BX6/2))/BX42),"")</f>
        <v/>
      </c>
      <c r="BY41" s="427" t="str">
        <f aca="false">IF(AND(BY3="汽液分离罐",BY3&lt;&gt;""),IF(BY4="立式",BY40/BY7,(BY42-0.25*BY6^2*ACOS((BY40-BY6/2)*2/BY6)-((BY6/2)^2-(BY40-BY6/2)^2)^0.5*(BY40-BY6/2))/BY42),"")</f>
        <v/>
      </c>
      <c r="BZ41" s="427" t="str">
        <f aca="false">IF(AND(BZ3="汽液分离罐",BZ3&lt;&gt;""),IF(BZ4="立式",BZ40/BZ7,(BZ42-0.25*BZ6^2*ACOS((BZ40-BZ6/2)*2/BZ6)-((BZ6/2)^2-(BZ40-BZ6/2)^2)^0.5*(BZ40-BZ6/2))/BZ42),"")</f>
        <v/>
      </c>
      <c r="CA41" s="427" t="str">
        <f aca="false">IF(AND(CA3="汽液分离罐",CA3&lt;&gt;""),IF(CA4="立式",CA40/CA7,(CA42-0.25*CA6^2*ACOS((CA40-CA6/2)*2/CA6)-((CA6/2)^2-(CA40-CA6/2)^2)^0.5*(CA40-CA6/2))/CA42),"")</f>
        <v/>
      </c>
      <c r="CB41" s="427" t="str">
        <f aca="false">IF(AND(CB3="汽液分离罐",CB3&lt;&gt;""),IF(CB4="立式",CB40/CB7,(CB42-0.25*CB6^2*ACOS((CB40-CB6/2)*2/CB6)-((CB6/2)^2-(CB40-CB6/2)^2)^0.5*(CB40-CB6/2))/CB42),"")</f>
        <v/>
      </c>
      <c r="CC41" s="427" t="str">
        <f aca="false">IF(AND(CC3="汽液分离罐",CC3&lt;&gt;""),IF(CC4="立式",CC40/CC7,(CC42-0.25*CC6^2*ACOS((CC40-CC6/2)*2/CC6)-((CC6/2)^2-(CC40-CC6/2)^2)^0.5*(CC40-CC6/2))/CC42),"")</f>
        <v/>
      </c>
      <c r="CD41" s="427" t="str">
        <f aca="false">IF(AND(CD3="汽液分离罐",CD3&lt;&gt;""),IF(CD4="立式",CD40/CD7,(CD42-0.25*CD6^2*ACOS((CD40-CD6/2)*2/CD6)-((CD6/2)^2-(CD40-CD6/2)^2)^0.5*(CD40-CD6/2))/CD42),"")</f>
        <v/>
      </c>
      <c r="CE41" s="428"/>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c r="AMK41" s="0"/>
      <c r="AML41" s="0"/>
      <c r="AMM41" s="0"/>
      <c r="AMN41" s="0"/>
      <c r="AMO41" s="0"/>
      <c r="AMP41" s="0"/>
      <c r="AMQ41" s="0"/>
      <c r="AMR41" s="0"/>
      <c r="AMS41" s="0"/>
      <c r="AMT41" s="0"/>
      <c r="AMU41" s="0"/>
      <c r="AMV41" s="0"/>
      <c r="AMW41" s="0"/>
      <c r="AMX41" s="0"/>
      <c r="AMY41" s="0"/>
      <c r="AMZ41" s="0"/>
      <c r="ANA41" s="0"/>
      <c r="ANB41" s="0"/>
      <c r="ANC41" s="0"/>
      <c r="AND41" s="0"/>
      <c r="ANE41" s="0"/>
      <c r="ANF41" s="0"/>
      <c r="ANG41" s="0"/>
      <c r="ANH41" s="0"/>
      <c r="ANI41" s="0"/>
      <c r="ANJ41" s="0"/>
      <c r="ANK41" s="0"/>
      <c r="ANL41" s="0"/>
      <c r="ANM41" s="0"/>
      <c r="ANN41" s="0"/>
      <c r="ANO41" s="0"/>
      <c r="ANP41" s="0"/>
      <c r="ANQ41" s="0"/>
      <c r="ANR41" s="0"/>
      <c r="ANS41" s="0"/>
      <c r="ANT41" s="0"/>
      <c r="ANU41" s="0"/>
      <c r="ANV41" s="0"/>
      <c r="ANW41" s="0"/>
      <c r="ANX41" s="0"/>
      <c r="ANY41" s="0"/>
      <c r="ANZ41" s="0"/>
      <c r="AOA41" s="0"/>
      <c r="AOB41" s="0"/>
      <c r="AOC41" s="0"/>
      <c r="AOD41" s="0"/>
      <c r="AOE41" s="0"/>
      <c r="AOF41" s="0"/>
      <c r="AOG41" s="0"/>
      <c r="AOH41" s="0"/>
      <c r="AOI41" s="0"/>
      <c r="AOJ41" s="0"/>
      <c r="AOK41" s="0"/>
      <c r="AOL41" s="0"/>
      <c r="AOM41" s="0"/>
      <c r="AON41" s="0"/>
      <c r="AOO41" s="0"/>
      <c r="AOP41" s="0"/>
      <c r="AOQ41" s="0"/>
      <c r="AOR41" s="0"/>
      <c r="AOS41" s="0"/>
      <c r="AOT41" s="0"/>
      <c r="AOU41" s="0"/>
      <c r="AOV41" s="0"/>
      <c r="AOW41" s="0"/>
      <c r="AOX41" s="0"/>
      <c r="AOY41" s="0"/>
      <c r="AOZ41" s="0"/>
      <c r="APA41" s="0"/>
      <c r="APB41" s="0"/>
      <c r="APC41" s="0"/>
      <c r="APD41" s="0"/>
      <c r="APE41" s="0"/>
      <c r="APF41" s="0"/>
      <c r="APG41" s="0"/>
      <c r="APH41" s="0"/>
      <c r="API41" s="0"/>
      <c r="APJ41" s="0"/>
      <c r="APK41" s="0"/>
      <c r="APL41" s="0"/>
      <c r="APM41" s="0"/>
      <c r="APN41" s="0"/>
      <c r="APO41" s="0"/>
      <c r="APP41" s="0"/>
      <c r="APQ41" s="0"/>
      <c r="APR41" s="0"/>
      <c r="APS41" s="0"/>
      <c r="APT41" s="0"/>
      <c r="APU41" s="0"/>
      <c r="APV41" s="0"/>
      <c r="APW41" s="0"/>
      <c r="APX41" s="0"/>
      <c r="APY41" s="0"/>
      <c r="APZ41" s="0"/>
      <c r="AQA41" s="0"/>
      <c r="AQB41" s="0"/>
      <c r="AQC41" s="0"/>
      <c r="AQD41" s="0"/>
      <c r="AQE41" s="0"/>
      <c r="AQF41" s="0"/>
      <c r="AQG41" s="0"/>
      <c r="AQH41" s="0"/>
      <c r="AQI41" s="0"/>
      <c r="AQJ41" s="0"/>
      <c r="AQK41" s="0"/>
      <c r="AQL41" s="0"/>
      <c r="AQM41" s="0"/>
      <c r="AQN41" s="0"/>
      <c r="AQO41" s="0"/>
      <c r="AQP41" s="0"/>
      <c r="AQQ41" s="0"/>
      <c r="AQR41" s="0"/>
      <c r="AQS41" s="0"/>
      <c r="AQT41" s="0"/>
      <c r="AQU41" s="0"/>
      <c r="AQV41" s="0"/>
      <c r="AQW41" s="0"/>
      <c r="AQX41" s="0"/>
      <c r="AQY41" s="0"/>
      <c r="AQZ41" s="0"/>
      <c r="ARA41" s="0"/>
      <c r="ARB41" s="0"/>
      <c r="ARC41" s="0"/>
      <c r="ARD41" s="0"/>
      <c r="ARE41" s="0"/>
      <c r="ARF41" s="0"/>
      <c r="ARG41" s="0"/>
      <c r="ARH41" s="0"/>
      <c r="ARI41" s="0"/>
      <c r="ARJ41" s="0"/>
      <c r="ARK41" s="0"/>
      <c r="ARL41" s="0"/>
      <c r="ARM41" s="0"/>
      <c r="ARN41" s="0"/>
      <c r="ARO41" s="0"/>
      <c r="ARP41" s="0"/>
      <c r="ARQ41" s="0"/>
      <c r="ARR41" s="0"/>
      <c r="ARS41" s="0"/>
      <c r="ART41" s="0"/>
      <c r="ARU41" s="0"/>
      <c r="ARV41" s="0"/>
      <c r="ARW41" s="0"/>
      <c r="ARX41" s="0"/>
      <c r="ARY41" s="0"/>
      <c r="ARZ41" s="0"/>
      <c r="ASA41" s="0"/>
      <c r="ASB41" s="0"/>
      <c r="ASC41" s="0"/>
      <c r="ASD41" s="0"/>
      <c r="ASE41" s="0"/>
      <c r="ASF41" s="0"/>
      <c r="ASG41" s="0"/>
      <c r="ASH41" s="0"/>
      <c r="ASI41" s="0"/>
      <c r="ASJ41" s="0"/>
      <c r="ASK41" s="0"/>
      <c r="ASL41" s="0"/>
      <c r="ASM41" s="0"/>
      <c r="ASN41" s="0"/>
      <c r="ASO41" s="0"/>
      <c r="ASP41" s="0"/>
      <c r="ASQ41" s="0"/>
      <c r="ASR41" s="0"/>
      <c r="ASS41" s="0"/>
      <c r="AST41" s="0"/>
      <c r="ASU41" s="0"/>
      <c r="ASV41" s="0"/>
      <c r="ASW41" s="0"/>
      <c r="ASX41" s="0"/>
      <c r="ASY41" s="0"/>
      <c r="ASZ41" s="0"/>
      <c r="ATA41" s="0"/>
      <c r="ATB41" s="0"/>
      <c r="ATC41" s="0"/>
      <c r="ATD41" s="0"/>
      <c r="ATE41" s="0"/>
      <c r="ATF41" s="0"/>
      <c r="ATG41" s="0"/>
      <c r="ATH41" s="0"/>
      <c r="ATI41" s="0"/>
      <c r="ATJ41" s="0"/>
      <c r="ATK41" s="0"/>
      <c r="ATL41" s="0"/>
      <c r="ATM41" s="0"/>
      <c r="ATN41" s="0"/>
      <c r="ATO41" s="0"/>
      <c r="ATP41" s="0"/>
      <c r="ATQ41" s="0"/>
      <c r="ATR41" s="0"/>
      <c r="ATS41" s="0"/>
      <c r="ATT41" s="0"/>
      <c r="ATU41" s="0"/>
      <c r="ATV41" s="0"/>
      <c r="ATW41" s="0"/>
      <c r="ATX41" s="0"/>
      <c r="ATY41" s="0"/>
      <c r="ATZ41" s="0"/>
      <c r="AUA41" s="0"/>
      <c r="AUB41" s="0"/>
      <c r="AUC41" s="0"/>
      <c r="AUD41" s="0"/>
      <c r="AUE41" s="0"/>
      <c r="AUF41" s="0"/>
      <c r="AUG41" s="0"/>
      <c r="AUH41" s="0"/>
      <c r="AUI41" s="0"/>
      <c r="AUJ41" s="0"/>
      <c r="AUK41" s="0"/>
      <c r="AUL41" s="0"/>
      <c r="AUM41" s="0"/>
      <c r="AUN41" s="0"/>
      <c r="AUO41" s="0"/>
      <c r="AUP41" s="0"/>
      <c r="AUQ41" s="0"/>
      <c r="AUR41" s="0"/>
      <c r="AUS41" s="0"/>
      <c r="AUT41" s="0"/>
      <c r="AUU41" s="0"/>
      <c r="AUV41" s="0"/>
      <c r="AUW41" s="0"/>
      <c r="AUX41" s="0"/>
      <c r="AUY41" s="0"/>
      <c r="AUZ41" s="0"/>
      <c r="AVA41" s="0"/>
      <c r="AVB41" s="0"/>
      <c r="AVC41" s="0"/>
      <c r="AVD41" s="0"/>
      <c r="AVE41" s="0"/>
      <c r="AVF41" s="0"/>
      <c r="AVG41" s="0"/>
      <c r="AVH41" s="0"/>
      <c r="AVI41" s="0"/>
      <c r="AVJ41" s="0"/>
      <c r="AVK41" s="0"/>
      <c r="AVL41" s="0"/>
      <c r="AVM41" s="0"/>
      <c r="AVN41" s="0"/>
      <c r="AVO41" s="0"/>
      <c r="AVP41" s="0"/>
      <c r="AVQ41" s="0"/>
      <c r="AVR41" s="0"/>
      <c r="AVS41" s="0"/>
      <c r="AVT41" s="0"/>
      <c r="AVU41" s="0"/>
      <c r="AVV41" s="0"/>
      <c r="AVW41" s="0"/>
      <c r="AVX41" s="0"/>
      <c r="AVY41" s="0"/>
      <c r="AVZ41" s="0"/>
      <c r="AWA41" s="0"/>
      <c r="AWB41" s="0"/>
      <c r="AWC41" s="0"/>
      <c r="AWD41" s="0"/>
      <c r="AWE41" s="0"/>
      <c r="AWF41" s="0"/>
      <c r="AWG41" s="0"/>
      <c r="AWH41" s="0"/>
      <c r="AWI41" s="0"/>
      <c r="AWJ41" s="0"/>
      <c r="AWK41" s="0"/>
      <c r="AWL41" s="0"/>
      <c r="AWM41" s="0"/>
      <c r="AWN41" s="0"/>
      <c r="AWO41" s="0"/>
      <c r="AWP41" s="0"/>
      <c r="AWQ41" s="0"/>
      <c r="AWR41" s="0"/>
      <c r="AWS41" s="0"/>
      <c r="AWT41" s="0"/>
      <c r="AWU41" s="0"/>
      <c r="AWV41" s="0"/>
      <c r="AWW41" s="0"/>
      <c r="AWX41" s="0"/>
      <c r="AWY41" s="0"/>
      <c r="AWZ41" s="0"/>
      <c r="AXA41" s="0"/>
      <c r="AXB41" s="0"/>
      <c r="AXC41" s="0"/>
      <c r="AXD41" s="0"/>
      <c r="AXE41" s="0"/>
      <c r="AXF41" s="0"/>
      <c r="AXG41" s="0"/>
      <c r="AXH41" s="0"/>
      <c r="AXI41" s="0"/>
      <c r="AXJ41" s="0"/>
      <c r="AXK41" s="0"/>
      <c r="AXL41" s="0"/>
      <c r="AXM41" s="0"/>
      <c r="AXN41" s="0"/>
      <c r="AXO41" s="0"/>
      <c r="AXP41" s="0"/>
      <c r="AXQ41" s="0"/>
      <c r="AXR41" s="0"/>
      <c r="AXS41" s="0"/>
      <c r="AXT41" s="0"/>
      <c r="AXU41" s="0"/>
      <c r="AXV41" s="0"/>
      <c r="AXW41" s="0"/>
      <c r="AXX41" s="0"/>
      <c r="AXY41" s="0"/>
      <c r="AXZ41" s="0"/>
      <c r="AYA41" s="0"/>
      <c r="AYB41" s="0"/>
      <c r="AYC41" s="0"/>
      <c r="AYD41" s="0"/>
      <c r="AYE41" s="0"/>
      <c r="AYF41" s="0"/>
      <c r="AYG41" s="0"/>
      <c r="AYH41" s="0"/>
      <c r="AYI41" s="0"/>
      <c r="AYJ41" s="0"/>
      <c r="AYK41" s="0"/>
      <c r="AYL41" s="0"/>
      <c r="AYM41" s="0"/>
      <c r="AYN41" s="0"/>
      <c r="AYO41" s="0"/>
      <c r="AYP41" s="0"/>
      <c r="AYQ41" s="0"/>
      <c r="AYR41" s="0"/>
      <c r="AYS41" s="0"/>
      <c r="AYT41" s="0"/>
      <c r="AYU41" s="0"/>
      <c r="AYV41" s="0"/>
      <c r="AYW41" s="0"/>
      <c r="AYX41" s="0"/>
      <c r="AYY41" s="0"/>
      <c r="AYZ41" s="0"/>
      <c r="AZA41" s="0"/>
      <c r="AZB41" s="0"/>
      <c r="AZC41" s="0"/>
      <c r="AZD41" s="0"/>
      <c r="AZE41" s="0"/>
      <c r="AZF41" s="0"/>
      <c r="AZG41" s="0"/>
      <c r="AZH41" s="0"/>
      <c r="AZI41" s="0"/>
      <c r="AZJ41" s="0"/>
      <c r="AZK41" s="0"/>
      <c r="AZL41" s="0"/>
      <c r="AZM41" s="0"/>
      <c r="AZN41" s="0"/>
      <c r="AZO41" s="0"/>
      <c r="AZP41" s="0"/>
      <c r="AZQ41" s="0"/>
      <c r="AZR41" s="0"/>
      <c r="AZS41" s="0"/>
      <c r="AZT41" s="0"/>
      <c r="AZU41" s="0"/>
      <c r="AZV41" s="0"/>
      <c r="AZW41" s="0"/>
      <c r="AZX41" s="0"/>
      <c r="AZY41" s="0"/>
      <c r="AZZ41" s="0"/>
      <c r="BAA41" s="0"/>
      <c r="BAB41" s="0"/>
      <c r="BAC41" s="0"/>
      <c r="BAD41" s="0"/>
      <c r="BAE41" s="0"/>
      <c r="BAF41" s="0"/>
      <c r="BAG41" s="0"/>
      <c r="BAH41" s="0"/>
      <c r="BAI41" s="0"/>
      <c r="BAJ41" s="0"/>
      <c r="BAK41" s="0"/>
      <c r="BAL41" s="0"/>
      <c r="BAM41" s="0"/>
      <c r="BAN41" s="0"/>
      <c r="BAO41" s="0"/>
      <c r="BAP41" s="0"/>
      <c r="BAQ41" s="0"/>
      <c r="BAR41" s="0"/>
      <c r="BAS41" s="0"/>
      <c r="BAT41" s="0"/>
      <c r="BAU41" s="0"/>
      <c r="BAV41" s="0"/>
      <c r="BAW41" s="0"/>
      <c r="BAX41" s="0"/>
      <c r="BAY41" s="0"/>
      <c r="BAZ41" s="0"/>
      <c r="BBA41" s="0"/>
      <c r="BBB41" s="0"/>
      <c r="BBC41" s="0"/>
      <c r="BBD41" s="0"/>
      <c r="BBE41" s="0"/>
      <c r="BBF41" s="0"/>
      <c r="BBG41" s="0"/>
      <c r="BBH41" s="0"/>
      <c r="BBI41" s="0"/>
      <c r="BBJ41" s="0"/>
      <c r="BBK41" s="0"/>
      <c r="BBL41" s="0"/>
      <c r="BBM41" s="0"/>
      <c r="BBN41" s="0"/>
      <c r="BBO41" s="0"/>
      <c r="BBP41" s="0"/>
      <c r="BBQ41" s="0"/>
      <c r="BBR41" s="0"/>
      <c r="BBS41" s="0"/>
      <c r="BBT41" s="0"/>
      <c r="BBU41" s="0"/>
      <c r="BBV41" s="0"/>
      <c r="BBW41" s="0"/>
      <c r="BBX41" s="0"/>
      <c r="BBY41" s="0"/>
      <c r="BBZ41" s="0"/>
      <c r="BCA41" s="0"/>
      <c r="BCB41" s="0"/>
      <c r="BCC41" s="0"/>
      <c r="BCD41" s="0"/>
      <c r="BCE41" s="0"/>
      <c r="BCF41" s="0"/>
      <c r="BCG41" s="0"/>
      <c r="BCH41" s="0"/>
      <c r="BCI41" s="0"/>
      <c r="BCJ41" s="0"/>
      <c r="BCK41" s="0"/>
      <c r="BCL41" s="0"/>
      <c r="BCM41" s="0"/>
      <c r="BCN41" s="0"/>
      <c r="BCO41" s="0"/>
      <c r="BCP41" s="0"/>
      <c r="BCQ41" s="0"/>
      <c r="BCR41" s="0"/>
      <c r="BCS41" s="0"/>
      <c r="BCT41" s="0"/>
      <c r="BCU41" s="0"/>
      <c r="BCV41" s="0"/>
      <c r="BCW41" s="0"/>
      <c r="BCX41" s="0"/>
      <c r="BCY41" s="0"/>
      <c r="BCZ41" s="0"/>
      <c r="BDA41" s="0"/>
      <c r="BDB41" s="0"/>
      <c r="BDC41" s="0"/>
      <c r="BDD41" s="0"/>
      <c r="BDE41" s="0"/>
      <c r="BDF41" s="0"/>
      <c r="BDG41" s="0"/>
      <c r="BDH41" s="0"/>
      <c r="BDI41" s="0"/>
      <c r="BDJ41" s="0"/>
      <c r="BDK41" s="0"/>
      <c r="BDL41" s="0"/>
      <c r="BDM41" s="0"/>
      <c r="BDN41" s="0"/>
      <c r="BDO41" s="0"/>
      <c r="BDP41" s="0"/>
      <c r="BDQ41" s="0"/>
      <c r="BDR41" s="0"/>
      <c r="BDS41" s="0"/>
      <c r="BDT41" s="0"/>
      <c r="BDU41" s="0"/>
      <c r="BDV41" s="0"/>
      <c r="BDW41" s="0"/>
      <c r="BDX41" s="0"/>
      <c r="BDY41" s="0"/>
      <c r="BDZ41" s="0"/>
      <c r="BEA41" s="0"/>
      <c r="BEB41" s="0"/>
      <c r="BEC41" s="0"/>
      <c r="BED41" s="0"/>
      <c r="BEE41" s="0"/>
      <c r="BEF41" s="0"/>
      <c r="BEG41" s="0"/>
      <c r="BEH41" s="0"/>
      <c r="BEI41" s="0"/>
      <c r="BEJ41" s="0"/>
      <c r="BEK41" s="0"/>
      <c r="BEL41" s="0"/>
      <c r="BEM41" s="0"/>
      <c r="BEN41" s="0"/>
      <c r="BEO41" s="0"/>
      <c r="BEP41" s="0"/>
      <c r="BEQ41" s="0"/>
      <c r="BER41" s="0"/>
      <c r="BES41" s="0"/>
      <c r="BET41" s="0"/>
      <c r="BEU41" s="0"/>
      <c r="BEV41" s="0"/>
      <c r="BEW41" s="0"/>
      <c r="BEX41" s="0"/>
      <c r="BEY41" s="0"/>
      <c r="BEZ41" s="0"/>
      <c r="BFA41" s="0"/>
      <c r="BFB41" s="0"/>
      <c r="BFC41" s="0"/>
      <c r="BFD41" s="0"/>
      <c r="BFE41" s="0"/>
      <c r="BFF41" s="0"/>
      <c r="BFG41" s="0"/>
      <c r="BFH41" s="0"/>
      <c r="BFI41" s="0"/>
      <c r="BFJ41" s="0"/>
      <c r="BFK41" s="0"/>
      <c r="BFL41" s="0"/>
      <c r="BFM41" s="0"/>
      <c r="BFN41" s="0"/>
      <c r="BFO41" s="0"/>
      <c r="BFP41" s="0"/>
      <c r="BFQ41" s="0"/>
      <c r="BFR41" s="0"/>
      <c r="BFS41" s="0"/>
      <c r="BFT41" s="0"/>
      <c r="BFU41" s="0"/>
      <c r="BFV41" s="0"/>
      <c r="BFW41" s="0"/>
      <c r="BFX41" s="0"/>
      <c r="BFY41" s="0"/>
      <c r="BFZ41" s="0"/>
      <c r="BGA41" s="0"/>
      <c r="BGB41" s="0"/>
      <c r="BGC41" s="0"/>
      <c r="BGD41" s="0"/>
      <c r="BGE41" s="0"/>
      <c r="BGF41" s="0"/>
      <c r="BGG41" s="0"/>
      <c r="BGH41" s="0"/>
      <c r="BGI41" s="0"/>
      <c r="BGJ41" s="0"/>
      <c r="BGK41" s="0"/>
      <c r="BGL41" s="0"/>
      <c r="BGM41" s="0"/>
      <c r="BGN41" s="0"/>
      <c r="BGO41" s="0"/>
      <c r="BGP41" s="0"/>
      <c r="BGQ41" s="0"/>
      <c r="BGR41" s="0"/>
      <c r="BGS41" s="0"/>
      <c r="BGT41" s="0"/>
      <c r="BGU41" s="0"/>
      <c r="BGV41" s="0"/>
      <c r="BGW41" s="0"/>
      <c r="BGX41" s="0"/>
      <c r="BGY41" s="0"/>
      <c r="BGZ41" s="0"/>
      <c r="BHA41" s="0"/>
      <c r="BHB41" s="0"/>
      <c r="BHC41" s="0"/>
      <c r="BHD41" s="0"/>
      <c r="BHE41" s="0"/>
      <c r="BHF41" s="0"/>
      <c r="BHG41" s="0"/>
      <c r="BHH41" s="0"/>
      <c r="BHI41" s="0"/>
      <c r="BHJ41" s="0"/>
      <c r="BHK41" s="0"/>
      <c r="BHL41" s="0"/>
      <c r="BHM41" s="0"/>
      <c r="BHN41" s="0"/>
      <c r="BHO41" s="0"/>
      <c r="BHP41" s="0"/>
      <c r="BHQ41" s="0"/>
      <c r="BHR41" s="0"/>
      <c r="BHS41" s="0"/>
      <c r="BHT41" s="0"/>
      <c r="BHU41" s="0"/>
      <c r="BHV41" s="0"/>
      <c r="BHW41" s="0"/>
      <c r="BHX41" s="0"/>
      <c r="BHY41" s="0"/>
      <c r="BHZ41" s="0"/>
      <c r="BIA41" s="0"/>
      <c r="BIB41" s="0"/>
      <c r="BIC41" s="0"/>
      <c r="BID41" s="0"/>
      <c r="BIE41" s="0"/>
      <c r="BIF41" s="0"/>
      <c r="BIG41" s="0"/>
      <c r="BIH41" s="0"/>
      <c r="BII41" s="0"/>
      <c r="BIJ41" s="0"/>
      <c r="BIK41" s="0"/>
      <c r="BIL41" s="0"/>
      <c r="BIM41" s="0"/>
      <c r="BIN41" s="0"/>
      <c r="BIO41" s="0"/>
      <c r="BIP41" s="0"/>
      <c r="BIQ41" s="0"/>
      <c r="BIR41" s="0"/>
      <c r="BIS41" s="0"/>
      <c r="BIT41" s="0"/>
      <c r="BIU41" s="0"/>
      <c r="BIV41" s="0"/>
      <c r="BIW41" s="0"/>
      <c r="BIX41" s="0"/>
      <c r="BIY41" s="0"/>
      <c r="BIZ41" s="0"/>
      <c r="BJA41" s="0"/>
      <c r="BJB41" s="0"/>
      <c r="BJC41" s="0"/>
      <c r="BJD41" s="0"/>
      <c r="BJE41" s="0"/>
      <c r="BJF41" s="0"/>
      <c r="BJG41" s="0"/>
      <c r="BJH41" s="0"/>
      <c r="BJI41" s="0"/>
      <c r="BJJ41" s="0"/>
      <c r="BJK41" s="0"/>
      <c r="BJL41" s="0"/>
      <c r="BJM41" s="0"/>
      <c r="BJN41" s="0"/>
      <c r="BJO41" s="0"/>
      <c r="BJP41" s="0"/>
      <c r="BJQ41" s="0"/>
      <c r="BJR41" s="0"/>
      <c r="BJS41" s="0"/>
      <c r="BJT41" s="0"/>
      <c r="BJU41" s="0"/>
      <c r="BJV41" s="0"/>
      <c r="BJW41" s="0"/>
      <c r="BJX41" s="0"/>
      <c r="BJY41" s="0"/>
      <c r="BJZ41" s="0"/>
      <c r="BKA41" s="0"/>
      <c r="BKB41" s="0"/>
      <c r="BKC41" s="0"/>
      <c r="BKD41" s="0"/>
      <c r="BKE41" s="0"/>
      <c r="BKF41" s="0"/>
      <c r="BKG41" s="0"/>
      <c r="BKH41" s="0"/>
      <c r="BKI41" s="0"/>
      <c r="BKJ41" s="0"/>
      <c r="BKK41" s="0"/>
      <c r="BKL41" s="0"/>
      <c r="BKM41" s="0"/>
      <c r="BKN41" s="0"/>
      <c r="BKO41" s="0"/>
      <c r="BKP41" s="0"/>
      <c r="BKQ41" s="0"/>
      <c r="BKR41" s="0"/>
      <c r="BKS41" s="0"/>
      <c r="BKT41" s="0"/>
      <c r="BKU41" s="0"/>
      <c r="BKV41" s="0"/>
      <c r="BKW41" s="0"/>
      <c r="BKX41" s="0"/>
      <c r="BKY41" s="0"/>
      <c r="BKZ41" s="0"/>
      <c r="BLA41" s="0"/>
      <c r="BLB41" s="0"/>
      <c r="BLC41" s="0"/>
      <c r="BLD41" s="0"/>
      <c r="BLE41" s="0"/>
      <c r="BLF41" s="0"/>
      <c r="BLG41" s="0"/>
      <c r="BLH41" s="0"/>
      <c r="BLI41" s="0"/>
      <c r="BLJ41" s="0"/>
      <c r="BLK41" s="0"/>
      <c r="BLL41" s="0"/>
      <c r="BLM41" s="0"/>
      <c r="BLN41" s="0"/>
      <c r="BLO41" s="0"/>
      <c r="BLP41" s="0"/>
      <c r="BLQ41" s="0"/>
      <c r="BLR41" s="0"/>
      <c r="BLS41" s="0"/>
      <c r="BLT41" s="0"/>
      <c r="BLU41" s="0"/>
      <c r="BLV41" s="0"/>
      <c r="BLW41" s="0"/>
      <c r="BLX41" s="0"/>
      <c r="BLY41" s="0"/>
      <c r="BLZ41" s="0"/>
      <c r="BMA41" s="0"/>
      <c r="BMB41" s="0"/>
      <c r="BMC41" s="0"/>
      <c r="BMD41" s="0"/>
      <c r="BME41" s="0"/>
      <c r="BMF41" s="0"/>
      <c r="BMG41" s="0"/>
      <c r="BMH41" s="0"/>
      <c r="BMI41" s="0"/>
      <c r="BMJ41" s="0"/>
      <c r="BMK41" s="0"/>
      <c r="BML41" s="0"/>
      <c r="BMM41" s="0"/>
      <c r="BMN41" s="0"/>
      <c r="BMO41" s="0"/>
      <c r="BMP41" s="0"/>
      <c r="BMQ41" s="0"/>
      <c r="BMR41" s="0"/>
      <c r="BMS41" s="0"/>
      <c r="BMT41" s="0"/>
      <c r="BMU41" s="0"/>
      <c r="BMV41" s="0"/>
      <c r="BMW41" s="0"/>
      <c r="BMX41" s="0"/>
      <c r="BMY41" s="0"/>
      <c r="BMZ41" s="0"/>
      <c r="BNA41" s="0"/>
      <c r="BNB41" s="0"/>
      <c r="BNC41" s="0"/>
      <c r="BND41" s="0"/>
      <c r="BNE41" s="0"/>
      <c r="BNF41" s="0"/>
      <c r="BNG41" s="0"/>
      <c r="BNH41" s="0"/>
      <c r="BNI41" s="0"/>
      <c r="BNJ41" s="0"/>
      <c r="BNK41" s="0"/>
      <c r="BNL41" s="0"/>
      <c r="BNM41" s="0"/>
      <c r="BNN41" s="0"/>
      <c r="BNO41" s="0"/>
      <c r="BNP41" s="0"/>
      <c r="BNQ41" s="0"/>
      <c r="BNR41" s="0"/>
      <c r="BNS41" s="0"/>
      <c r="BNT41" s="0"/>
      <c r="BNU41" s="0"/>
      <c r="BNV41" s="0"/>
      <c r="BNW41" s="0"/>
      <c r="BNX41" s="0"/>
      <c r="BNY41" s="0"/>
      <c r="BNZ41" s="0"/>
      <c r="BOA41" s="0"/>
      <c r="BOB41" s="0"/>
      <c r="BOC41" s="0"/>
      <c r="BOD41" s="0"/>
      <c r="BOE41" s="0"/>
      <c r="BOF41" s="0"/>
      <c r="BOG41" s="0"/>
      <c r="BOH41" s="0"/>
      <c r="BOI41" s="0"/>
      <c r="BOJ41" s="0"/>
      <c r="BOK41" s="0"/>
      <c r="BOL41" s="0"/>
      <c r="BOM41" s="0"/>
      <c r="BON41" s="0"/>
      <c r="BOO41" s="0"/>
      <c r="BOP41" s="0"/>
      <c r="BOQ41" s="0"/>
      <c r="BOR41" s="0"/>
      <c r="BOS41" s="0"/>
      <c r="BOT41" s="0"/>
      <c r="BOU41" s="0"/>
      <c r="BOV41" s="0"/>
      <c r="BOW41" s="0"/>
      <c r="BOX41" s="0"/>
      <c r="BOY41" s="0"/>
      <c r="BOZ41" s="0"/>
      <c r="BPA41" s="0"/>
      <c r="BPB41" s="0"/>
      <c r="BPC41" s="0"/>
      <c r="BPD41" s="0"/>
      <c r="BPE41" s="0"/>
      <c r="BPF41" s="0"/>
      <c r="BPG41" s="0"/>
      <c r="BPH41" s="0"/>
      <c r="BPI41" s="0"/>
      <c r="BPJ41" s="0"/>
      <c r="BPK41" s="0"/>
      <c r="BPL41" s="0"/>
      <c r="BPM41" s="0"/>
      <c r="BPN41" s="0"/>
      <c r="BPO41" s="0"/>
      <c r="BPP41" s="0"/>
      <c r="BPQ41" s="0"/>
      <c r="BPR41" s="0"/>
      <c r="BPS41" s="0"/>
      <c r="BPT41" s="0"/>
      <c r="BPU41" s="0"/>
      <c r="BPV41" s="0"/>
      <c r="BPW41" s="0"/>
      <c r="BPX41" s="0"/>
      <c r="BPY41" s="0"/>
      <c r="BPZ41" s="0"/>
      <c r="BQA41" s="0"/>
      <c r="BQB41" s="0"/>
      <c r="BQC41" s="0"/>
      <c r="BQD41" s="0"/>
      <c r="BQE41" s="0"/>
      <c r="BQF41" s="0"/>
      <c r="BQG41" s="0"/>
      <c r="BQH41" s="0"/>
      <c r="BQI41" s="0"/>
      <c r="BQJ41" s="0"/>
      <c r="BQK41" s="0"/>
      <c r="BQL41" s="0"/>
      <c r="BQM41" s="0"/>
      <c r="BQN41" s="0"/>
      <c r="BQO41" s="0"/>
      <c r="BQP41" s="0"/>
      <c r="BQQ41" s="0"/>
      <c r="BQR41" s="0"/>
      <c r="BQS41" s="0"/>
      <c r="BQT41" s="0"/>
      <c r="BQU41" s="0"/>
      <c r="BQV41" s="0"/>
      <c r="BQW41" s="0"/>
      <c r="BQX41" s="0"/>
      <c r="BQY41" s="0"/>
      <c r="BQZ41" s="0"/>
      <c r="BRA41" s="0"/>
      <c r="BRB41" s="0"/>
      <c r="BRC41" s="0"/>
      <c r="BRD41" s="0"/>
      <c r="BRE41" s="0"/>
      <c r="BRF41" s="0"/>
      <c r="BRG41" s="0"/>
      <c r="BRH41" s="0"/>
      <c r="BRI41" s="0"/>
      <c r="BRJ41" s="0"/>
      <c r="BRK41" s="0"/>
      <c r="BRL41" s="0"/>
      <c r="BRM41" s="0"/>
      <c r="BRN41" s="0"/>
      <c r="BRO41" s="0"/>
      <c r="BRP41" s="0"/>
      <c r="BRQ41" s="0"/>
      <c r="BRR41" s="0"/>
      <c r="BRS41" s="0"/>
      <c r="BRT41" s="0"/>
      <c r="BRU41" s="0"/>
      <c r="BRV41" s="0"/>
      <c r="BRW41" s="0"/>
      <c r="BRX41" s="0"/>
      <c r="BRY41" s="0"/>
      <c r="BRZ41" s="0"/>
      <c r="BSA41" s="0"/>
      <c r="BSB41" s="0"/>
      <c r="BSC41" s="0"/>
      <c r="BSD41" s="0"/>
      <c r="BSE41" s="0"/>
      <c r="BSF41" s="0"/>
      <c r="BSG41" s="0"/>
      <c r="BSH41" s="0"/>
      <c r="BSI41" s="0"/>
      <c r="BSJ41" s="0"/>
      <c r="BSK41" s="0"/>
      <c r="BSL41" s="0"/>
      <c r="BSM41" s="0"/>
      <c r="BSN41" s="0"/>
      <c r="BSO41" s="0"/>
      <c r="BSP41" s="0"/>
      <c r="BSQ41" s="0"/>
      <c r="BSR41" s="0"/>
      <c r="BSS41" s="0"/>
      <c r="BST41" s="0"/>
      <c r="BSU41" s="0"/>
      <c r="BSV41" s="0"/>
      <c r="BSW41" s="0"/>
      <c r="BSX41" s="0"/>
      <c r="BSY41" s="0"/>
      <c r="BSZ41" s="0"/>
      <c r="BTA41" s="0"/>
      <c r="BTB41" s="0"/>
      <c r="BTC41" s="0"/>
      <c r="BTD41" s="0"/>
      <c r="BTE41" s="0"/>
      <c r="BTF41" s="0"/>
      <c r="BTG41" s="0"/>
      <c r="BTH41" s="0"/>
      <c r="BTI41" s="0"/>
      <c r="BTJ41" s="0"/>
      <c r="BTK41" s="0"/>
      <c r="BTL41" s="0"/>
      <c r="BTM41" s="0"/>
      <c r="BTN41" s="0"/>
      <c r="BTO41" s="0"/>
      <c r="BTP41" s="0"/>
      <c r="BTQ41" s="0"/>
      <c r="BTR41" s="0"/>
      <c r="BTS41" s="0"/>
      <c r="BTT41" s="0"/>
      <c r="BTU41" s="0"/>
      <c r="BTV41" s="0"/>
      <c r="BTW41" s="0"/>
      <c r="BTX41" s="0"/>
      <c r="BTY41" s="0"/>
      <c r="BTZ41" s="0"/>
      <c r="BUA41" s="0"/>
      <c r="BUB41" s="0"/>
      <c r="BUC41" s="0"/>
      <c r="BUD41" s="0"/>
      <c r="BUE41" s="0"/>
      <c r="BUF41" s="0"/>
      <c r="BUG41" s="0"/>
      <c r="BUH41" s="0"/>
      <c r="BUI41" s="0"/>
      <c r="BUJ41" s="0"/>
      <c r="BUK41" s="0"/>
      <c r="BUL41" s="0"/>
      <c r="BUM41" s="0"/>
      <c r="BUN41" s="0"/>
      <c r="BUO41" s="0"/>
      <c r="BUP41" s="0"/>
      <c r="BUQ41" s="0"/>
      <c r="BUR41" s="0"/>
      <c r="BUS41" s="0"/>
      <c r="BUT41" s="0"/>
      <c r="BUU41" s="0"/>
      <c r="BUV41" s="0"/>
      <c r="BUW41" s="0"/>
      <c r="BUX41" s="0"/>
      <c r="BUY41" s="0"/>
      <c r="BUZ41" s="0"/>
      <c r="BVA41" s="0"/>
      <c r="BVB41" s="0"/>
      <c r="BVC41" s="0"/>
      <c r="BVD41" s="0"/>
      <c r="BVE41" s="0"/>
      <c r="BVF41" s="0"/>
      <c r="BVG41" s="0"/>
      <c r="BVH41" s="0"/>
      <c r="BVI41" s="0"/>
      <c r="BVJ41" s="0"/>
      <c r="BVK41" s="0"/>
      <c r="BVL41" s="0"/>
      <c r="BVM41" s="0"/>
      <c r="BVN41" s="0"/>
      <c r="BVO41" s="0"/>
      <c r="BVP41" s="0"/>
      <c r="BVQ41" s="0"/>
      <c r="BVR41" s="0"/>
      <c r="BVS41" s="0"/>
      <c r="BVT41" s="0"/>
      <c r="BVU41" s="0"/>
      <c r="BVV41" s="0"/>
      <c r="BVW41" s="0"/>
      <c r="BVX41" s="0"/>
      <c r="BVY41" s="0"/>
      <c r="BVZ41" s="0"/>
      <c r="BWA41" s="0"/>
      <c r="BWB41" s="0"/>
      <c r="BWC41" s="0"/>
      <c r="BWD41" s="0"/>
      <c r="BWE41" s="0"/>
      <c r="BWF41" s="0"/>
      <c r="BWG41" s="0"/>
      <c r="BWH41" s="0"/>
      <c r="BWI41" s="0"/>
      <c r="BWJ41" s="0"/>
      <c r="BWK41" s="0"/>
      <c r="BWL41" s="0"/>
      <c r="BWM41" s="0"/>
      <c r="BWN41" s="0"/>
      <c r="BWO41" s="0"/>
      <c r="BWP41" s="0"/>
      <c r="BWQ41" s="0"/>
      <c r="BWR41" s="0"/>
      <c r="BWS41" s="0"/>
      <c r="BWT41" s="0"/>
      <c r="BWU41" s="0"/>
      <c r="BWV41" s="0"/>
      <c r="BWW41" s="0"/>
      <c r="BWX41" s="0"/>
      <c r="BWY41" s="0"/>
      <c r="BWZ41" s="0"/>
      <c r="BXA41" s="0"/>
      <c r="BXB41" s="0"/>
      <c r="BXC41" s="0"/>
      <c r="BXD41" s="0"/>
      <c r="BXE41" s="0"/>
      <c r="BXF41" s="0"/>
      <c r="BXG41" s="0"/>
      <c r="BXH41" s="0"/>
      <c r="BXI41" s="0"/>
      <c r="BXJ41" s="0"/>
      <c r="BXK41" s="0"/>
      <c r="BXL41" s="0"/>
      <c r="BXM41" s="0"/>
      <c r="BXN41" s="0"/>
      <c r="BXO41" s="0"/>
      <c r="BXP41" s="0"/>
      <c r="BXQ41" s="0"/>
      <c r="BXR41" s="0"/>
      <c r="BXS41" s="0"/>
      <c r="BXT41" s="0"/>
      <c r="BXU41" s="0"/>
      <c r="BXV41" s="0"/>
      <c r="BXW41" s="0"/>
      <c r="BXX41" s="0"/>
      <c r="BXY41" s="0"/>
      <c r="BXZ41" s="0"/>
      <c r="BYA41" s="0"/>
      <c r="BYB41" s="0"/>
      <c r="BYC41" s="0"/>
      <c r="BYD41" s="0"/>
      <c r="BYE41" s="0"/>
      <c r="BYF41" s="0"/>
      <c r="BYG41" s="0"/>
      <c r="BYH41" s="0"/>
      <c r="BYI41" s="0"/>
      <c r="BYJ41" s="0"/>
      <c r="BYK41" s="0"/>
      <c r="BYL41" s="0"/>
      <c r="BYM41" s="0"/>
      <c r="BYN41" s="0"/>
      <c r="BYO41" s="0"/>
      <c r="BYP41" s="0"/>
      <c r="BYQ41" s="0"/>
      <c r="BYR41" s="0"/>
      <c r="BYS41" s="0"/>
      <c r="BYT41" s="0"/>
      <c r="BYU41" s="0"/>
      <c r="BYV41" s="0"/>
      <c r="BYW41" s="0"/>
      <c r="BYX41" s="0"/>
      <c r="BYY41" s="0"/>
      <c r="BYZ41" s="0"/>
      <c r="BZA41" s="0"/>
      <c r="BZB41" s="0"/>
      <c r="BZC41" s="0"/>
      <c r="BZD41" s="0"/>
      <c r="BZE41" s="0"/>
      <c r="BZF41" s="0"/>
      <c r="BZG41" s="0"/>
      <c r="BZH41" s="0"/>
      <c r="BZI41" s="0"/>
      <c r="BZJ41" s="0"/>
      <c r="BZK41" s="0"/>
      <c r="BZL41" s="0"/>
      <c r="BZM41" s="0"/>
      <c r="BZN41" s="0"/>
      <c r="BZO41" s="0"/>
      <c r="BZP41" s="0"/>
      <c r="BZQ41" s="0"/>
      <c r="BZR41" s="0"/>
      <c r="BZS41" s="0"/>
      <c r="BZT41" s="0"/>
      <c r="BZU41" s="0"/>
      <c r="BZV41" s="0"/>
      <c r="BZW41" s="0"/>
      <c r="BZX41" s="0"/>
      <c r="BZY41" s="0"/>
      <c r="BZZ41" s="0"/>
      <c r="CAA41" s="0"/>
      <c r="CAB41" s="0"/>
      <c r="CAC41" s="0"/>
      <c r="CAD41" s="0"/>
      <c r="CAE41" s="0"/>
      <c r="CAF41" s="0"/>
      <c r="CAG41" s="0"/>
      <c r="CAH41" s="0"/>
      <c r="CAI41" s="0"/>
      <c r="CAJ41" s="0"/>
      <c r="CAK41" s="0"/>
      <c r="CAL41" s="0"/>
      <c r="CAM41" s="0"/>
      <c r="CAN41" s="0"/>
      <c r="CAO41" s="0"/>
      <c r="CAP41" s="0"/>
      <c r="CAQ41" s="0"/>
      <c r="CAR41" s="0"/>
      <c r="CAS41" s="0"/>
      <c r="CAT41" s="0"/>
      <c r="CAU41" s="0"/>
      <c r="CAV41" s="0"/>
      <c r="CAW41" s="0"/>
      <c r="CAX41" s="0"/>
      <c r="CAY41" s="0"/>
      <c r="CAZ41" s="0"/>
      <c r="CBA41" s="0"/>
      <c r="CBB41" s="0"/>
      <c r="CBC41" s="0"/>
      <c r="CBD41" s="0"/>
      <c r="CBE41" s="0"/>
      <c r="CBF41" s="0"/>
      <c r="CBG41" s="0"/>
      <c r="CBH41" s="0"/>
      <c r="CBI41" s="0"/>
      <c r="CBJ41" s="0"/>
      <c r="CBK41" s="0"/>
      <c r="CBL41" s="0"/>
      <c r="CBM41" s="0"/>
      <c r="CBN41" s="0"/>
      <c r="CBO41" s="0"/>
      <c r="CBP41" s="0"/>
      <c r="CBQ41" s="0"/>
      <c r="CBR41" s="0"/>
      <c r="CBS41" s="0"/>
      <c r="CBT41" s="0"/>
      <c r="CBU41" s="0"/>
      <c r="CBV41" s="0"/>
      <c r="CBW41" s="0"/>
      <c r="CBX41" s="0"/>
      <c r="CBY41" s="0"/>
      <c r="CBZ41" s="0"/>
      <c r="CCA41" s="0"/>
      <c r="CCB41" s="0"/>
      <c r="CCC41" s="0"/>
      <c r="CCD41" s="0"/>
      <c r="CCE41" s="0"/>
      <c r="CCF41" s="0"/>
      <c r="CCG41" s="0"/>
      <c r="CCH41" s="0"/>
      <c r="CCI41" s="0"/>
      <c r="CCJ41" s="0"/>
      <c r="CCK41" s="0"/>
      <c r="CCL41" s="0"/>
      <c r="CCM41" s="0"/>
      <c r="CCN41" s="0"/>
      <c r="CCO41" s="0"/>
      <c r="CCP41" s="0"/>
      <c r="CCQ41" s="0"/>
      <c r="CCR41" s="0"/>
      <c r="CCS41" s="0"/>
      <c r="CCT41" s="0"/>
      <c r="CCU41" s="0"/>
      <c r="CCV41" s="0"/>
      <c r="CCW41" s="0"/>
      <c r="CCX41" s="0"/>
      <c r="CCY41" s="0"/>
      <c r="CCZ41" s="0"/>
      <c r="CDA41" s="0"/>
      <c r="CDB41" s="0"/>
      <c r="CDC41" s="0"/>
      <c r="CDD41" s="0"/>
      <c r="CDE41" s="0"/>
      <c r="CDF41" s="0"/>
      <c r="CDG41" s="0"/>
      <c r="CDH41" s="0"/>
      <c r="CDI41" s="0"/>
      <c r="CDJ41" s="0"/>
      <c r="CDK41" s="0"/>
      <c r="CDL41" s="0"/>
      <c r="CDM41" s="0"/>
      <c r="CDN41" s="0"/>
      <c r="CDO41" s="0"/>
      <c r="CDP41" s="0"/>
      <c r="CDQ41" s="0"/>
      <c r="CDR41" s="0"/>
      <c r="CDS41" s="0"/>
      <c r="CDT41" s="0"/>
      <c r="CDU41" s="0"/>
      <c r="CDV41" s="0"/>
      <c r="CDW41" s="0"/>
      <c r="CDX41" s="0"/>
      <c r="CDY41" s="0"/>
      <c r="CDZ41" s="0"/>
      <c r="CEA41" s="0"/>
      <c r="CEB41" s="0"/>
      <c r="CEC41" s="0"/>
      <c r="CED41" s="0"/>
      <c r="CEE41" s="0"/>
      <c r="CEF41" s="0"/>
      <c r="CEG41" s="0"/>
      <c r="CEH41" s="0"/>
      <c r="CEI41" s="0"/>
      <c r="CEJ41" s="0"/>
      <c r="CEK41" s="0"/>
      <c r="CEL41" s="0"/>
      <c r="CEM41" s="0"/>
      <c r="CEN41" s="0"/>
      <c r="CEO41" s="0"/>
      <c r="CEP41" s="0"/>
      <c r="CEQ41" s="0"/>
      <c r="CER41" s="0"/>
      <c r="CES41" s="0"/>
      <c r="CET41" s="0"/>
      <c r="CEU41" s="0"/>
      <c r="CEV41" s="0"/>
      <c r="CEW41" s="0"/>
      <c r="CEX41" s="0"/>
      <c r="CEY41" s="0"/>
      <c r="CEZ41" s="0"/>
      <c r="CFA41" s="0"/>
      <c r="CFB41" s="0"/>
      <c r="CFC41" s="0"/>
      <c r="CFD41" s="0"/>
      <c r="CFE41" s="0"/>
      <c r="CFF41" s="0"/>
      <c r="CFG41" s="0"/>
      <c r="CFH41" s="0"/>
      <c r="CFI41" s="0"/>
      <c r="CFJ41" s="0"/>
      <c r="CFK41" s="0"/>
      <c r="CFL41" s="0"/>
      <c r="CFM41" s="0"/>
      <c r="CFN41" s="0"/>
      <c r="CFO41" s="0"/>
      <c r="CFP41" s="0"/>
      <c r="CFQ41" s="0"/>
      <c r="CFR41" s="0"/>
      <c r="CFS41" s="0"/>
      <c r="CFT41" s="0"/>
      <c r="CFU41" s="0"/>
      <c r="CFV41" s="0"/>
      <c r="CFW41" s="0"/>
      <c r="CFX41" s="0"/>
      <c r="CFY41" s="0"/>
      <c r="CFZ41" s="0"/>
      <c r="CGA41" s="0"/>
      <c r="CGB41" s="0"/>
      <c r="CGC41" s="0"/>
      <c r="CGD41" s="0"/>
      <c r="CGE41" s="0"/>
      <c r="CGF41" s="0"/>
      <c r="CGG41" s="0"/>
      <c r="CGH41" s="0"/>
      <c r="CGI41" s="0"/>
      <c r="CGJ41" s="0"/>
      <c r="CGK41" s="0"/>
      <c r="CGL41" s="0"/>
      <c r="CGM41" s="0"/>
      <c r="CGN41" s="0"/>
      <c r="CGO41" s="0"/>
      <c r="CGP41" s="0"/>
      <c r="CGQ41" s="0"/>
      <c r="CGR41" s="0"/>
      <c r="CGS41" s="0"/>
      <c r="CGT41" s="0"/>
      <c r="CGU41" s="0"/>
      <c r="CGV41" s="0"/>
      <c r="CGW41" s="0"/>
      <c r="CGX41" s="0"/>
      <c r="CGY41" s="0"/>
      <c r="CGZ41" s="0"/>
      <c r="CHA41" s="0"/>
      <c r="CHB41" s="0"/>
      <c r="CHC41" s="0"/>
      <c r="CHD41" s="0"/>
      <c r="CHE41" s="0"/>
      <c r="CHF41" s="0"/>
      <c r="CHG41" s="0"/>
      <c r="CHH41" s="0"/>
      <c r="CHI41" s="0"/>
      <c r="CHJ41" s="0"/>
      <c r="CHK41" s="0"/>
      <c r="CHL41" s="0"/>
      <c r="CHM41" s="0"/>
      <c r="CHN41" s="0"/>
      <c r="CHO41" s="0"/>
      <c r="CHP41" s="0"/>
      <c r="CHQ41" s="0"/>
      <c r="CHR41" s="0"/>
      <c r="CHS41" s="0"/>
      <c r="CHT41" s="0"/>
      <c r="CHU41" s="0"/>
      <c r="CHV41" s="0"/>
      <c r="CHW41" s="0"/>
      <c r="CHX41" s="0"/>
      <c r="CHY41" s="0"/>
      <c r="CHZ41" s="0"/>
      <c r="CIA41" s="0"/>
      <c r="CIB41" s="0"/>
      <c r="CIC41" s="0"/>
      <c r="CID41" s="0"/>
      <c r="CIE41" s="0"/>
      <c r="CIF41" s="0"/>
      <c r="CIG41" s="0"/>
      <c r="CIH41" s="0"/>
      <c r="CII41" s="0"/>
      <c r="CIJ41" s="0"/>
      <c r="CIK41" s="0"/>
      <c r="CIL41" s="0"/>
      <c r="CIM41" s="0"/>
      <c r="CIN41" s="0"/>
      <c r="CIO41" s="0"/>
      <c r="CIP41" s="0"/>
      <c r="CIQ41" s="0"/>
      <c r="CIR41" s="0"/>
      <c r="CIS41" s="0"/>
      <c r="CIT41" s="0"/>
      <c r="CIU41" s="0"/>
      <c r="CIV41" s="0"/>
      <c r="CIW41" s="0"/>
      <c r="CIX41" s="0"/>
      <c r="CIY41" s="0"/>
      <c r="CIZ41" s="0"/>
      <c r="CJA41" s="0"/>
      <c r="CJB41" s="0"/>
      <c r="CJC41" s="0"/>
      <c r="CJD41" s="0"/>
      <c r="CJE41" s="0"/>
      <c r="CJF41" s="0"/>
      <c r="CJG41" s="0"/>
      <c r="CJH41" s="0"/>
      <c r="CJI41" s="0"/>
      <c r="CJJ41" s="0"/>
      <c r="CJK41" s="0"/>
      <c r="CJL41" s="0"/>
      <c r="CJM41" s="0"/>
      <c r="CJN41" s="0"/>
      <c r="CJO41" s="0"/>
      <c r="CJP41" s="0"/>
      <c r="CJQ41" s="0"/>
      <c r="CJR41" s="0"/>
      <c r="CJS41" s="0"/>
      <c r="CJT41" s="0"/>
      <c r="CJU41" s="0"/>
      <c r="CJV41" s="0"/>
      <c r="CJW41" s="0"/>
      <c r="CJX41" s="0"/>
      <c r="CJY41" s="0"/>
      <c r="CJZ41" s="0"/>
      <c r="CKA41" s="0"/>
      <c r="CKB41" s="0"/>
      <c r="CKC41" s="0"/>
      <c r="CKD41" s="0"/>
      <c r="CKE41" s="0"/>
      <c r="CKF41" s="0"/>
      <c r="CKG41" s="0"/>
      <c r="CKH41" s="0"/>
      <c r="CKI41" s="0"/>
      <c r="CKJ41" s="0"/>
      <c r="CKK41" s="0"/>
      <c r="CKL41" s="0"/>
      <c r="CKM41" s="0"/>
      <c r="CKN41" s="0"/>
      <c r="CKO41" s="0"/>
      <c r="CKP41" s="0"/>
      <c r="CKQ41" s="0"/>
      <c r="CKR41" s="0"/>
      <c r="CKS41" s="0"/>
      <c r="CKT41" s="0"/>
      <c r="CKU41" s="0"/>
      <c r="CKV41" s="0"/>
      <c r="CKW41" s="0"/>
      <c r="CKX41" s="0"/>
      <c r="CKY41" s="0"/>
      <c r="CKZ41" s="0"/>
      <c r="CLA41" s="0"/>
      <c r="CLB41" s="0"/>
      <c r="CLC41" s="0"/>
      <c r="CLD41" s="0"/>
      <c r="CLE41" s="0"/>
      <c r="CLF41" s="0"/>
      <c r="CLG41" s="0"/>
      <c r="CLH41" s="0"/>
      <c r="CLI41" s="0"/>
      <c r="CLJ41" s="0"/>
      <c r="CLK41" s="0"/>
      <c r="CLL41" s="0"/>
      <c r="CLM41" s="0"/>
      <c r="CLN41" s="0"/>
      <c r="CLO41" s="0"/>
      <c r="CLP41" s="0"/>
      <c r="CLQ41" s="0"/>
      <c r="CLR41" s="0"/>
      <c r="CLS41" s="0"/>
      <c r="CLT41" s="0"/>
      <c r="CLU41" s="0"/>
      <c r="CLV41" s="0"/>
      <c r="CLW41" s="0"/>
      <c r="CLX41" s="0"/>
      <c r="CLY41" s="0"/>
      <c r="CLZ41" s="0"/>
      <c r="CMA41" s="0"/>
      <c r="CMB41" s="0"/>
      <c r="CMC41" s="0"/>
      <c r="CMD41" s="0"/>
      <c r="CME41" s="0"/>
      <c r="CMF41" s="0"/>
      <c r="CMG41" s="0"/>
      <c r="CMH41" s="0"/>
      <c r="CMI41" s="0"/>
      <c r="CMJ41" s="0"/>
      <c r="CMK41" s="0"/>
      <c r="CML41" s="0"/>
      <c r="CMM41" s="0"/>
      <c r="CMN41" s="0"/>
      <c r="CMO41" s="0"/>
      <c r="CMP41" s="0"/>
      <c r="CMQ41" s="0"/>
      <c r="CMR41" s="0"/>
      <c r="CMS41" s="0"/>
      <c r="CMT41" s="0"/>
      <c r="CMU41" s="0"/>
      <c r="CMV41" s="0"/>
      <c r="CMW41" s="0"/>
      <c r="CMX41" s="0"/>
      <c r="CMY41" s="0"/>
      <c r="CMZ41" s="0"/>
      <c r="CNA41" s="0"/>
      <c r="CNB41" s="0"/>
      <c r="CNC41" s="0"/>
      <c r="CND41" s="0"/>
      <c r="CNE41" s="0"/>
      <c r="CNF41" s="0"/>
      <c r="CNG41" s="0"/>
      <c r="CNH41" s="0"/>
      <c r="CNI41" s="0"/>
      <c r="CNJ41" s="0"/>
      <c r="CNK41" s="0"/>
      <c r="CNL41" s="0"/>
      <c r="CNM41" s="0"/>
      <c r="CNN41" s="0"/>
      <c r="CNO41" s="0"/>
      <c r="CNP41" s="0"/>
      <c r="CNQ41" s="0"/>
      <c r="CNR41" s="0"/>
      <c r="CNS41" s="0"/>
      <c r="CNT41" s="0"/>
      <c r="CNU41" s="0"/>
      <c r="CNV41" s="0"/>
      <c r="CNW41" s="0"/>
      <c r="CNX41" s="0"/>
      <c r="CNY41" s="0"/>
      <c r="CNZ41" s="0"/>
      <c r="COA41" s="0"/>
      <c r="COB41" s="0"/>
      <c r="COC41" s="0"/>
      <c r="COD41" s="0"/>
      <c r="COE41" s="0"/>
      <c r="COF41" s="0"/>
      <c r="COG41" s="0"/>
      <c r="COH41" s="0"/>
      <c r="COI41" s="0"/>
      <c r="COJ41" s="0"/>
      <c r="COK41" s="0"/>
      <c r="COL41" s="0"/>
      <c r="COM41" s="0"/>
      <c r="CON41" s="0"/>
      <c r="COO41" s="0"/>
      <c r="COP41" s="0"/>
      <c r="COQ41" s="0"/>
      <c r="COR41" s="0"/>
      <c r="COS41" s="0"/>
      <c r="COT41" s="0"/>
      <c r="COU41" s="0"/>
      <c r="COV41" s="0"/>
      <c r="COW41" s="0"/>
      <c r="COX41" s="0"/>
      <c r="COY41" s="0"/>
      <c r="COZ41" s="0"/>
      <c r="CPA41" s="0"/>
      <c r="CPB41" s="0"/>
      <c r="CPC41" s="0"/>
      <c r="CPD41" s="0"/>
      <c r="CPE41" s="0"/>
      <c r="CPF41" s="0"/>
      <c r="CPG41" s="0"/>
      <c r="CPH41" s="0"/>
      <c r="CPI41" s="0"/>
      <c r="CPJ41" s="0"/>
      <c r="CPK41" s="0"/>
      <c r="CPL41" s="0"/>
      <c r="CPM41" s="0"/>
      <c r="CPN41" s="0"/>
      <c r="CPO41" s="0"/>
      <c r="CPP41" s="0"/>
      <c r="CPQ41" s="0"/>
      <c r="CPR41" s="0"/>
      <c r="CPS41" s="0"/>
      <c r="CPT41" s="0"/>
      <c r="CPU41" s="0"/>
      <c r="CPV41" s="0"/>
      <c r="CPW41" s="0"/>
      <c r="CPX41" s="0"/>
      <c r="CPY41" s="0"/>
      <c r="CPZ41" s="0"/>
      <c r="CQA41" s="0"/>
      <c r="CQB41" s="0"/>
      <c r="CQC41" s="0"/>
      <c r="CQD41" s="0"/>
      <c r="CQE41" s="0"/>
      <c r="CQF41" s="0"/>
      <c r="CQG41" s="0"/>
      <c r="CQH41" s="0"/>
      <c r="CQI41" s="0"/>
      <c r="CQJ41" s="0"/>
      <c r="CQK41" s="0"/>
      <c r="CQL41" s="0"/>
      <c r="CQM41" s="0"/>
      <c r="CQN41" s="0"/>
      <c r="CQO41" s="0"/>
      <c r="CQP41" s="0"/>
      <c r="CQQ41" s="0"/>
      <c r="CQR41" s="0"/>
      <c r="CQS41" s="0"/>
      <c r="CQT41" s="0"/>
      <c r="CQU41" s="0"/>
      <c r="CQV41" s="0"/>
      <c r="CQW41" s="0"/>
      <c r="CQX41" s="0"/>
      <c r="CQY41" s="0"/>
      <c r="CQZ41" s="0"/>
      <c r="CRA41" s="0"/>
      <c r="CRB41" s="0"/>
      <c r="CRC41" s="0"/>
      <c r="CRD41" s="0"/>
      <c r="CRE41" s="0"/>
      <c r="CRF41" s="0"/>
      <c r="CRG41" s="0"/>
      <c r="CRH41" s="0"/>
      <c r="CRI41" s="0"/>
      <c r="CRJ41" s="0"/>
      <c r="CRK41" s="0"/>
      <c r="CRL41" s="0"/>
      <c r="CRM41" s="0"/>
      <c r="CRN41" s="0"/>
      <c r="CRO41" s="0"/>
      <c r="CRP41" s="0"/>
      <c r="CRQ41" s="0"/>
      <c r="CRR41" s="0"/>
      <c r="CRS41" s="0"/>
      <c r="CRT41" s="0"/>
      <c r="CRU41" s="0"/>
      <c r="CRV41" s="0"/>
      <c r="CRW41" s="0"/>
      <c r="CRX41" s="0"/>
      <c r="CRY41" s="0"/>
      <c r="CRZ41" s="0"/>
      <c r="CSA41" s="0"/>
      <c r="CSB41" s="0"/>
      <c r="CSC41" s="0"/>
      <c r="CSD41" s="0"/>
      <c r="CSE41" s="0"/>
      <c r="CSF41" s="0"/>
      <c r="CSG41" s="0"/>
      <c r="CSH41" s="0"/>
      <c r="CSI41" s="0"/>
      <c r="CSJ41" s="0"/>
      <c r="CSK41" s="0"/>
      <c r="CSL41" s="0"/>
      <c r="CSM41" s="0"/>
      <c r="CSN41" s="0"/>
      <c r="CSO41" s="0"/>
      <c r="CSP41" s="0"/>
      <c r="CSQ41" s="0"/>
      <c r="CSR41" s="0"/>
      <c r="CSS41" s="0"/>
      <c r="CST41" s="0"/>
      <c r="CSU41" s="0"/>
      <c r="CSV41" s="0"/>
      <c r="CSW41" s="0"/>
      <c r="CSX41" s="0"/>
      <c r="CSY41" s="0"/>
      <c r="CSZ41" s="0"/>
      <c r="CTA41" s="0"/>
      <c r="CTB41" s="0"/>
      <c r="CTC41" s="0"/>
      <c r="CTD41" s="0"/>
      <c r="CTE41" s="0"/>
      <c r="CTF41" s="0"/>
      <c r="CTG41" s="0"/>
      <c r="CTH41" s="0"/>
      <c r="CTI41" s="0"/>
      <c r="CTJ41" s="0"/>
      <c r="CTK41" s="0"/>
      <c r="CTL41" s="0"/>
      <c r="CTM41" s="0"/>
      <c r="CTN41" s="0"/>
      <c r="CTO41" s="0"/>
      <c r="CTP41" s="0"/>
      <c r="CTQ41" s="0"/>
      <c r="CTR41" s="0"/>
      <c r="CTS41" s="0"/>
      <c r="CTT41" s="0"/>
      <c r="CTU41" s="0"/>
      <c r="CTV41" s="0"/>
      <c r="CTW41" s="0"/>
      <c r="CTX41" s="0"/>
      <c r="CTY41" s="0"/>
      <c r="CTZ41" s="0"/>
      <c r="CUA41" s="0"/>
      <c r="CUB41" s="0"/>
      <c r="CUC41" s="0"/>
      <c r="CUD41" s="0"/>
      <c r="CUE41" s="0"/>
      <c r="CUF41" s="0"/>
      <c r="CUG41" s="0"/>
      <c r="CUH41" s="0"/>
      <c r="CUI41" s="0"/>
      <c r="CUJ41" s="0"/>
      <c r="CUK41" s="0"/>
      <c r="CUL41" s="0"/>
      <c r="CUM41" s="0"/>
      <c r="CUN41" s="0"/>
      <c r="CUO41" s="0"/>
      <c r="CUP41" s="0"/>
      <c r="CUQ41" s="0"/>
      <c r="CUR41" s="0"/>
      <c r="CUS41" s="0"/>
      <c r="CUT41" s="0"/>
      <c r="CUU41" s="0"/>
      <c r="CUV41" s="0"/>
      <c r="CUW41" s="0"/>
      <c r="CUX41" s="0"/>
      <c r="CUY41" s="0"/>
      <c r="CUZ41" s="0"/>
      <c r="CVA41" s="0"/>
      <c r="CVB41" s="0"/>
      <c r="CVC41" s="0"/>
      <c r="CVD41" s="0"/>
      <c r="CVE41" s="0"/>
      <c r="CVF41" s="0"/>
      <c r="CVG41" s="0"/>
      <c r="CVH41" s="0"/>
      <c r="CVI41" s="0"/>
      <c r="CVJ41" s="0"/>
      <c r="CVK41" s="0"/>
      <c r="CVL41" s="0"/>
      <c r="CVM41" s="0"/>
      <c r="CVN41" s="0"/>
      <c r="CVO41" s="0"/>
      <c r="CVP41" s="0"/>
      <c r="CVQ41" s="0"/>
      <c r="CVR41" s="0"/>
      <c r="CVS41" s="0"/>
      <c r="CVT41" s="0"/>
      <c r="CVU41" s="0"/>
      <c r="CVV41" s="0"/>
      <c r="CVW41" s="0"/>
      <c r="CVX41" s="0"/>
      <c r="CVY41" s="0"/>
      <c r="CVZ41" s="0"/>
      <c r="CWA41" s="0"/>
      <c r="CWB41" s="0"/>
      <c r="CWC41" s="0"/>
      <c r="CWD41" s="0"/>
      <c r="CWE41" s="0"/>
      <c r="CWF41" s="0"/>
      <c r="CWG41" s="0"/>
      <c r="CWH41" s="0"/>
      <c r="CWI41" s="0"/>
      <c r="CWJ41" s="0"/>
      <c r="CWK41" s="0"/>
      <c r="CWL41" s="0"/>
      <c r="CWM41" s="0"/>
      <c r="CWN41" s="0"/>
      <c r="CWO41" s="0"/>
      <c r="CWP41" s="0"/>
      <c r="CWQ41" s="0"/>
      <c r="CWR41" s="0"/>
      <c r="CWS41" s="0"/>
      <c r="CWT41" s="0"/>
      <c r="CWU41" s="0"/>
      <c r="CWV41" s="0"/>
      <c r="CWW41" s="0"/>
      <c r="CWX41" s="0"/>
      <c r="CWY41" s="0"/>
      <c r="CWZ41" s="0"/>
      <c r="CXA41" s="0"/>
      <c r="CXB41" s="0"/>
      <c r="CXC41" s="0"/>
      <c r="CXD41" s="0"/>
      <c r="CXE41" s="0"/>
      <c r="CXF41" s="0"/>
      <c r="CXG41" s="0"/>
      <c r="CXH41" s="0"/>
      <c r="CXI41" s="0"/>
      <c r="CXJ41" s="0"/>
      <c r="CXK41" s="0"/>
      <c r="CXL41" s="0"/>
      <c r="CXM41" s="0"/>
      <c r="CXN41" s="0"/>
      <c r="CXO41" s="0"/>
      <c r="CXP41" s="0"/>
      <c r="CXQ41" s="0"/>
      <c r="CXR41" s="0"/>
      <c r="CXS41" s="0"/>
      <c r="CXT41" s="0"/>
      <c r="CXU41" s="0"/>
      <c r="CXV41" s="0"/>
      <c r="CXW41" s="0"/>
      <c r="CXX41" s="0"/>
      <c r="CXY41" s="0"/>
      <c r="CXZ41" s="0"/>
      <c r="CYA41" s="0"/>
      <c r="CYB41" s="0"/>
      <c r="CYC41" s="0"/>
      <c r="CYD41" s="0"/>
      <c r="CYE41" s="0"/>
      <c r="CYF41" s="0"/>
      <c r="CYG41" s="0"/>
      <c r="CYH41" s="0"/>
      <c r="CYI41" s="0"/>
      <c r="CYJ41" s="0"/>
      <c r="CYK41" s="0"/>
      <c r="CYL41" s="0"/>
      <c r="CYM41" s="0"/>
      <c r="CYN41" s="0"/>
      <c r="CYO41" s="0"/>
      <c r="CYP41" s="0"/>
      <c r="CYQ41" s="0"/>
      <c r="CYR41" s="0"/>
      <c r="CYS41" s="0"/>
      <c r="CYT41" s="0"/>
      <c r="CYU41" s="0"/>
      <c r="CYV41" s="0"/>
      <c r="CYW41" s="0"/>
      <c r="CYX41" s="0"/>
      <c r="CYY41" s="0"/>
      <c r="CYZ41" s="0"/>
      <c r="CZA41" s="0"/>
      <c r="CZB41" s="0"/>
      <c r="CZC41" s="0"/>
      <c r="CZD41" s="0"/>
      <c r="CZE41" s="0"/>
      <c r="CZF41" s="0"/>
      <c r="CZG41" s="0"/>
      <c r="CZH41" s="0"/>
      <c r="CZI41" s="0"/>
      <c r="CZJ41" s="0"/>
      <c r="CZK41" s="0"/>
      <c r="CZL41" s="0"/>
      <c r="CZM41" s="0"/>
      <c r="CZN41" s="0"/>
      <c r="CZO41" s="0"/>
      <c r="CZP41" s="0"/>
      <c r="CZQ41" s="0"/>
      <c r="CZR41" s="0"/>
      <c r="CZS41" s="0"/>
      <c r="CZT41" s="0"/>
      <c r="CZU41" s="0"/>
      <c r="CZV41" s="0"/>
      <c r="CZW41" s="0"/>
      <c r="CZX41" s="0"/>
      <c r="CZY41" s="0"/>
      <c r="CZZ41" s="0"/>
      <c r="DAA41" s="0"/>
      <c r="DAB41" s="0"/>
      <c r="DAC41" s="0"/>
      <c r="DAD41" s="0"/>
      <c r="DAE41" s="0"/>
      <c r="DAF41" s="0"/>
      <c r="DAG41" s="0"/>
      <c r="DAH41" s="0"/>
      <c r="DAI41" s="0"/>
      <c r="DAJ41" s="0"/>
      <c r="DAK41" s="0"/>
      <c r="DAL41" s="0"/>
      <c r="DAM41" s="0"/>
      <c r="DAN41" s="0"/>
      <c r="DAO41" s="0"/>
      <c r="DAP41" s="0"/>
      <c r="DAQ41" s="0"/>
      <c r="DAR41" s="0"/>
      <c r="DAS41" s="0"/>
      <c r="DAT41" s="0"/>
      <c r="DAU41" s="0"/>
      <c r="DAV41" s="0"/>
      <c r="DAW41" s="0"/>
      <c r="DAX41" s="0"/>
      <c r="DAY41" s="0"/>
      <c r="DAZ41" s="0"/>
      <c r="DBA41" s="0"/>
      <c r="DBB41" s="0"/>
      <c r="DBC41" s="0"/>
      <c r="DBD41" s="0"/>
      <c r="DBE41" s="0"/>
      <c r="DBF41" s="0"/>
      <c r="DBG41" s="0"/>
      <c r="DBH41" s="0"/>
      <c r="DBI41" s="0"/>
      <c r="DBJ41" s="0"/>
      <c r="DBK41" s="0"/>
      <c r="DBL41" s="0"/>
      <c r="DBM41" s="0"/>
      <c r="DBN41" s="0"/>
      <c r="DBO41" s="0"/>
      <c r="DBP41" s="0"/>
      <c r="DBQ41" s="0"/>
      <c r="DBR41" s="0"/>
      <c r="DBS41" s="0"/>
      <c r="DBT41" s="0"/>
      <c r="DBU41" s="0"/>
      <c r="DBV41" s="0"/>
      <c r="DBW41" s="0"/>
      <c r="DBX41" s="0"/>
      <c r="DBY41" s="0"/>
      <c r="DBZ41" s="0"/>
      <c r="DCA41" s="0"/>
      <c r="DCB41" s="0"/>
      <c r="DCC41" s="0"/>
      <c r="DCD41" s="0"/>
      <c r="DCE41" s="0"/>
      <c r="DCF41" s="0"/>
      <c r="DCG41" s="0"/>
      <c r="DCH41" s="0"/>
      <c r="DCI41" s="0"/>
      <c r="DCJ41" s="0"/>
      <c r="DCK41" s="0"/>
      <c r="DCL41" s="0"/>
      <c r="DCM41" s="0"/>
      <c r="DCN41" s="0"/>
      <c r="DCO41" s="0"/>
      <c r="DCP41" s="0"/>
      <c r="DCQ41" s="0"/>
      <c r="DCR41" s="0"/>
      <c r="DCS41" s="0"/>
      <c r="DCT41" s="0"/>
      <c r="DCU41" s="0"/>
      <c r="DCV41" s="0"/>
      <c r="DCW41" s="0"/>
      <c r="DCX41" s="0"/>
      <c r="DCY41" s="0"/>
      <c r="DCZ41" s="0"/>
      <c r="DDA41" s="0"/>
      <c r="DDB41" s="0"/>
      <c r="DDC41" s="0"/>
      <c r="DDD41" s="0"/>
      <c r="DDE41" s="0"/>
      <c r="DDF41" s="0"/>
      <c r="DDG41" s="0"/>
      <c r="DDH41" s="0"/>
      <c r="DDI41" s="0"/>
      <c r="DDJ41" s="0"/>
      <c r="DDK41" s="0"/>
      <c r="DDL41" s="0"/>
      <c r="DDM41" s="0"/>
      <c r="DDN41" s="0"/>
      <c r="DDO41" s="0"/>
      <c r="DDP41" s="0"/>
      <c r="DDQ41" s="0"/>
      <c r="DDR41" s="0"/>
      <c r="DDS41" s="0"/>
      <c r="DDT41" s="0"/>
      <c r="DDU41" s="0"/>
      <c r="DDV41" s="0"/>
      <c r="DDW41" s="0"/>
      <c r="DDX41" s="0"/>
      <c r="DDY41" s="0"/>
      <c r="DDZ41" s="0"/>
      <c r="DEA41" s="0"/>
      <c r="DEB41" s="0"/>
      <c r="DEC41" s="0"/>
      <c r="DED41" s="0"/>
      <c r="DEE41" s="0"/>
      <c r="DEF41" s="0"/>
      <c r="DEG41" s="0"/>
      <c r="DEH41" s="0"/>
      <c r="DEI41" s="0"/>
      <c r="DEJ41" s="0"/>
      <c r="DEK41" s="0"/>
      <c r="DEL41" s="0"/>
      <c r="DEM41" s="0"/>
      <c r="DEN41" s="0"/>
      <c r="DEO41" s="0"/>
      <c r="DEP41" s="0"/>
      <c r="DEQ41" s="0"/>
      <c r="DER41" s="0"/>
      <c r="DES41" s="0"/>
      <c r="DET41" s="0"/>
      <c r="DEU41" s="0"/>
      <c r="DEV41" s="0"/>
      <c r="DEW41" s="0"/>
      <c r="DEX41" s="0"/>
      <c r="DEY41" s="0"/>
      <c r="DEZ41" s="0"/>
      <c r="DFA41" s="0"/>
      <c r="DFB41" s="0"/>
      <c r="DFC41" s="0"/>
      <c r="DFD41" s="0"/>
      <c r="DFE41" s="0"/>
      <c r="DFF41" s="0"/>
      <c r="DFG41" s="0"/>
      <c r="DFH41" s="0"/>
      <c r="DFI41" s="0"/>
      <c r="DFJ41" s="0"/>
      <c r="DFK41" s="0"/>
      <c r="DFL41" s="0"/>
      <c r="DFM41" s="0"/>
      <c r="DFN41" s="0"/>
      <c r="DFO41" s="0"/>
      <c r="DFP41" s="0"/>
      <c r="DFQ41" s="0"/>
      <c r="DFR41" s="0"/>
      <c r="DFS41" s="0"/>
      <c r="DFT41" s="0"/>
      <c r="DFU41" s="0"/>
      <c r="DFV41" s="0"/>
      <c r="DFW41" s="0"/>
      <c r="DFX41" s="0"/>
      <c r="DFY41" s="0"/>
      <c r="DFZ41" s="0"/>
      <c r="DGA41" s="0"/>
      <c r="DGB41" s="0"/>
      <c r="DGC41" s="0"/>
      <c r="DGD41" s="0"/>
      <c r="DGE41" s="0"/>
      <c r="DGF41" s="0"/>
      <c r="DGG41" s="0"/>
      <c r="DGH41" s="0"/>
      <c r="DGI41" s="0"/>
      <c r="DGJ41" s="0"/>
      <c r="DGK41" s="0"/>
      <c r="DGL41" s="0"/>
      <c r="DGM41" s="0"/>
      <c r="DGN41" s="0"/>
      <c r="DGO41" s="0"/>
      <c r="DGP41" s="0"/>
      <c r="DGQ41" s="0"/>
      <c r="DGR41" s="0"/>
      <c r="DGS41" s="0"/>
      <c r="DGT41" s="0"/>
      <c r="DGU41" s="0"/>
      <c r="DGV41" s="0"/>
      <c r="DGW41" s="0"/>
      <c r="DGX41" s="0"/>
      <c r="DGY41" s="0"/>
      <c r="DGZ41" s="0"/>
      <c r="DHA41" s="0"/>
      <c r="DHB41" s="0"/>
      <c r="DHC41" s="0"/>
      <c r="DHD41" s="0"/>
      <c r="DHE41" s="0"/>
      <c r="DHF41" s="0"/>
      <c r="DHG41" s="0"/>
      <c r="DHH41" s="0"/>
      <c r="DHI41" s="0"/>
      <c r="DHJ41" s="0"/>
      <c r="DHK41" s="0"/>
      <c r="DHL41" s="0"/>
      <c r="DHM41" s="0"/>
      <c r="DHN41" s="0"/>
      <c r="DHO41" s="0"/>
      <c r="DHP41" s="0"/>
      <c r="DHQ41" s="0"/>
      <c r="DHR41" s="0"/>
      <c r="DHS41" s="0"/>
      <c r="DHT41" s="0"/>
      <c r="DHU41" s="0"/>
      <c r="DHV41" s="0"/>
      <c r="DHW41" s="0"/>
      <c r="DHX41" s="0"/>
      <c r="DHY41" s="0"/>
      <c r="DHZ41" s="0"/>
      <c r="DIA41" s="0"/>
      <c r="DIB41" s="0"/>
      <c r="DIC41" s="0"/>
      <c r="DID41" s="0"/>
      <c r="DIE41" s="0"/>
      <c r="DIF41" s="0"/>
      <c r="DIG41" s="0"/>
      <c r="DIH41" s="0"/>
      <c r="DII41" s="0"/>
      <c r="DIJ41" s="0"/>
      <c r="DIK41" s="0"/>
      <c r="DIL41" s="0"/>
      <c r="DIM41" s="0"/>
      <c r="DIN41" s="0"/>
      <c r="DIO41" s="0"/>
      <c r="DIP41" s="0"/>
      <c r="DIQ41" s="0"/>
      <c r="DIR41" s="0"/>
      <c r="DIS41" s="0"/>
      <c r="DIT41" s="0"/>
      <c r="DIU41" s="0"/>
      <c r="DIV41" s="0"/>
      <c r="DIW41" s="0"/>
      <c r="DIX41" s="0"/>
      <c r="DIY41" s="0"/>
      <c r="DIZ41" s="0"/>
      <c r="DJA41" s="0"/>
      <c r="DJB41" s="0"/>
      <c r="DJC41" s="0"/>
      <c r="DJD41" s="0"/>
      <c r="DJE41" s="0"/>
      <c r="DJF41" s="0"/>
      <c r="DJG41" s="0"/>
      <c r="DJH41" s="0"/>
      <c r="DJI41" s="0"/>
      <c r="DJJ41" s="0"/>
      <c r="DJK41" s="0"/>
      <c r="DJL41" s="0"/>
      <c r="DJM41" s="0"/>
      <c r="DJN41" s="0"/>
      <c r="DJO41" s="0"/>
      <c r="DJP41" s="0"/>
      <c r="DJQ41" s="0"/>
      <c r="DJR41" s="0"/>
      <c r="DJS41" s="0"/>
      <c r="DJT41" s="0"/>
      <c r="DJU41" s="0"/>
      <c r="DJV41" s="0"/>
      <c r="DJW41" s="0"/>
      <c r="DJX41" s="0"/>
      <c r="DJY41" s="0"/>
      <c r="DJZ41" s="0"/>
      <c r="DKA41" s="0"/>
      <c r="DKB41" s="0"/>
      <c r="DKC41" s="0"/>
      <c r="DKD41" s="0"/>
      <c r="DKE41" s="0"/>
      <c r="DKF41" s="0"/>
      <c r="DKG41" s="0"/>
      <c r="DKH41" s="0"/>
      <c r="DKI41" s="0"/>
      <c r="DKJ41" s="0"/>
      <c r="DKK41" s="0"/>
      <c r="DKL41" s="0"/>
      <c r="DKM41" s="0"/>
      <c r="DKN41" s="0"/>
      <c r="DKO41" s="0"/>
      <c r="DKP41" s="0"/>
      <c r="DKQ41" s="0"/>
      <c r="DKR41" s="0"/>
      <c r="DKS41" s="0"/>
      <c r="DKT41" s="0"/>
      <c r="DKU41" s="0"/>
      <c r="DKV41" s="0"/>
      <c r="DKW41" s="0"/>
      <c r="DKX41" s="0"/>
      <c r="DKY41" s="0"/>
      <c r="DKZ41" s="0"/>
      <c r="DLA41" s="0"/>
      <c r="DLB41" s="0"/>
      <c r="DLC41" s="0"/>
      <c r="DLD41" s="0"/>
      <c r="DLE41" s="0"/>
      <c r="DLF41" s="0"/>
      <c r="DLG41" s="0"/>
      <c r="DLH41" s="0"/>
      <c r="DLI41" s="0"/>
      <c r="DLJ41" s="0"/>
      <c r="DLK41" s="0"/>
      <c r="DLL41" s="0"/>
      <c r="DLM41" s="0"/>
      <c r="DLN41" s="0"/>
      <c r="DLO41" s="0"/>
      <c r="DLP41" s="0"/>
      <c r="DLQ41" s="0"/>
      <c r="DLR41" s="0"/>
      <c r="DLS41" s="0"/>
      <c r="DLT41" s="0"/>
      <c r="DLU41" s="0"/>
      <c r="DLV41" s="0"/>
      <c r="DLW41" s="0"/>
      <c r="DLX41" s="0"/>
      <c r="DLY41" s="0"/>
      <c r="DLZ41" s="0"/>
      <c r="DMA41" s="0"/>
      <c r="DMB41" s="0"/>
      <c r="DMC41" s="0"/>
      <c r="DMD41" s="0"/>
      <c r="DME41" s="0"/>
      <c r="DMF41" s="0"/>
      <c r="DMG41" s="0"/>
      <c r="DMH41" s="0"/>
      <c r="DMI41" s="0"/>
      <c r="DMJ41" s="0"/>
      <c r="DMK41" s="0"/>
      <c r="DML41" s="0"/>
      <c r="DMM41" s="0"/>
      <c r="DMN41" s="0"/>
      <c r="DMO41" s="0"/>
      <c r="DMP41" s="0"/>
      <c r="DMQ41" s="0"/>
      <c r="DMR41" s="0"/>
      <c r="DMS41" s="0"/>
      <c r="DMT41" s="0"/>
      <c r="DMU41" s="0"/>
      <c r="DMV41" s="0"/>
      <c r="DMW41" s="0"/>
      <c r="DMX41" s="0"/>
      <c r="DMY41" s="0"/>
      <c r="DMZ41" s="0"/>
      <c r="DNA41" s="0"/>
      <c r="DNB41" s="0"/>
      <c r="DNC41" s="0"/>
      <c r="DND41" s="0"/>
      <c r="DNE41" s="0"/>
      <c r="DNF41" s="0"/>
      <c r="DNG41" s="0"/>
      <c r="DNH41" s="0"/>
      <c r="DNI41" s="0"/>
      <c r="DNJ41" s="0"/>
      <c r="DNK41" s="0"/>
      <c r="DNL41" s="0"/>
      <c r="DNM41" s="0"/>
      <c r="DNN41" s="0"/>
      <c r="DNO41" s="0"/>
      <c r="DNP41" s="0"/>
      <c r="DNQ41" s="0"/>
      <c r="DNR41" s="0"/>
      <c r="DNS41" s="0"/>
      <c r="DNT41" s="0"/>
      <c r="DNU41" s="0"/>
      <c r="DNV41" s="0"/>
      <c r="DNW41" s="0"/>
      <c r="DNX41" s="0"/>
      <c r="DNY41" s="0"/>
      <c r="DNZ41" s="0"/>
      <c r="DOA41" s="0"/>
      <c r="DOB41" s="0"/>
      <c r="DOC41" s="0"/>
      <c r="DOD41" s="0"/>
      <c r="DOE41" s="0"/>
      <c r="DOF41" s="0"/>
      <c r="DOG41" s="0"/>
      <c r="DOH41" s="0"/>
      <c r="DOI41" s="0"/>
      <c r="DOJ41" s="0"/>
      <c r="DOK41" s="0"/>
      <c r="DOL41" s="0"/>
      <c r="DOM41" s="0"/>
      <c r="DON41" s="0"/>
      <c r="DOO41" s="0"/>
      <c r="DOP41" s="0"/>
      <c r="DOQ41" s="0"/>
      <c r="DOR41" s="0"/>
      <c r="DOS41" s="0"/>
      <c r="DOT41" s="0"/>
      <c r="DOU41" s="0"/>
      <c r="DOV41" s="0"/>
      <c r="DOW41" s="0"/>
      <c r="DOX41" s="0"/>
      <c r="DOY41" s="0"/>
      <c r="DOZ41" s="0"/>
      <c r="DPA41" s="0"/>
      <c r="DPB41" s="0"/>
      <c r="DPC41" s="0"/>
      <c r="DPD41" s="0"/>
      <c r="DPE41" s="0"/>
      <c r="DPF41" s="0"/>
      <c r="DPG41" s="0"/>
      <c r="DPH41" s="0"/>
      <c r="DPI41" s="0"/>
      <c r="DPJ41" s="0"/>
      <c r="DPK41" s="0"/>
      <c r="DPL41" s="0"/>
      <c r="DPM41" s="0"/>
      <c r="DPN41" s="0"/>
      <c r="DPO41" s="0"/>
      <c r="DPP41" s="0"/>
      <c r="DPQ41" s="0"/>
      <c r="DPR41" s="0"/>
      <c r="DPS41" s="0"/>
      <c r="DPT41" s="0"/>
      <c r="DPU41" s="0"/>
      <c r="DPV41" s="0"/>
      <c r="DPW41" s="0"/>
      <c r="DPX41" s="0"/>
      <c r="DPY41" s="0"/>
      <c r="DPZ41" s="0"/>
      <c r="DQA41" s="0"/>
      <c r="DQB41" s="0"/>
      <c r="DQC41" s="0"/>
      <c r="DQD41" s="0"/>
      <c r="DQE41" s="0"/>
      <c r="DQF41" s="0"/>
      <c r="DQG41" s="0"/>
      <c r="DQH41" s="0"/>
      <c r="DQI41" s="0"/>
      <c r="DQJ41" s="0"/>
      <c r="DQK41" s="0"/>
      <c r="DQL41" s="0"/>
      <c r="DQM41" s="0"/>
      <c r="DQN41" s="0"/>
      <c r="DQO41" s="0"/>
      <c r="DQP41" s="0"/>
      <c r="DQQ41" s="0"/>
      <c r="DQR41" s="0"/>
      <c r="DQS41" s="0"/>
      <c r="DQT41" s="0"/>
      <c r="DQU41" s="0"/>
      <c r="DQV41" s="0"/>
      <c r="DQW41" s="0"/>
      <c r="DQX41" s="0"/>
      <c r="DQY41" s="0"/>
      <c r="DQZ41" s="0"/>
      <c r="DRA41" s="0"/>
      <c r="DRB41" s="0"/>
      <c r="DRC41" s="0"/>
      <c r="DRD41" s="0"/>
      <c r="DRE41" s="0"/>
      <c r="DRF41" s="0"/>
      <c r="DRG41" s="0"/>
      <c r="DRH41" s="0"/>
      <c r="DRI41" s="0"/>
      <c r="DRJ41" s="0"/>
      <c r="DRK41" s="0"/>
      <c r="DRL41" s="0"/>
      <c r="DRM41" s="0"/>
      <c r="DRN41" s="0"/>
      <c r="DRO41" s="0"/>
      <c r="DRP41" s="0"/>
      <c r="DRQ41" s="0"/>
      <c r="DRR41" s="0"/>
      <c r="DRS41" s="0"/>
      <c r="DRT41" s="0"/>
      <c r="DRU41" s="0"/>
      <c r="DRV41" s="0"/>
      <c r="DRW41" s="0"/>
      <c r="DRX41" s="0"/>
      <c r="DRY41" s="0"/>
      <c r="DRZ41" s="0"/>
      <c r="DSA41" s="0"/>
      <c r="DSB41" s="0"/>
      <c r="DSC41" s="0"/>
      <c r="DSD41" s="0"/>
      <c r="DSE41" s="0"/>
      <c r="DSF41" s="0"/>
      <c r="DSG41" s="0"/>
      <c r="DSH41" s="0"/>
      <c r="DSI41" s="0"/>
      <c r="DSJ41" s="0"/>
      <c r="DSK41" s="0"/>
      <c r="DSL41" s="0"/>
      <c r="DSM41" s="0"/>
      <c r="DSN41" s="0"/>
      <c r="DSO41" s="0"/>
      <c r="DSP41" s="0"/>
      <c r="DSQ41" s="0"/>
      <c r="DSR41" s="0"/>
      <c r="DSS41" s="0"/>
      <c r="DST41" s="0"/>
      <c r="DSU41" s="0"/>
      <c r="DSV41" s="0"/>
      <c r="DSW41" s="0"/>
      <c r="DSX41" s="0"/>
      <c r="DSY41" s="0"/>
      <c r="DSZ41" s="0"/>
      <c r="DTA41" s="0"/>
      <c r="DTB41" s="0"/>
      <c r="DTC41" s="0"/>
      <c r="DTD41" s="0"/>
      <c r="DTE41" s="0"/>
      <c r="DTF41" s="0"/>
      <c r="DTG41" s="0"/>
      <c r="DTH41" s="0"/>
      <c r="DTI41" s="0"/>
      <c r="DTJ41" s="0"/>
      <c r="DTK41" s="0"/>
      <c r="DTL41" s="0"/>
      <c r="DTM41" s="0"/>
      <c r="DTN41" s="0"/>
      <c r="DTO41" s="0"/>
      <c r="DTP41" s="0"/>
      <c r="DTQ41" s="0"/>
      <c r="DTR41" s="0"/>
      <c r="DTS41" s="0"/>
      <c r="DTT41" s="0"/>
      <c r="DTU41" s="0"/>
      <c r="DTV41" s="0"/>
      <c r="DTW41" s="0"/>
      <c r="DTX41" s="0"/>
      <c r="DTY41" s="0"/>
      <c r="DTZ41" s="0"/>
      <c r="DUA41" s="0"/>
      <c r="DUB41" s="0"/>
      <c r="DUC41" s="0"/>
      <c r="DUD41" s="0"/>
      <c r="DUE41" s="0"/>
      <c r="DUF41" s="0"/>
      <c r="DUG41" s="0"/>
      <c r="DUH41" s="0"/>
      <c r="DUI41" s="0"/>
      <c r="DUJ41" s="0"/>
      <c r="DUK41" s="0"/>
      <c r="DUL41" s="0"/>
      <c r="DUM41" s="0"/>
      <c r="DUN41" s="0"/>
      <c r="DUO41" s="0"/>
      <c r="DUP41" s="0"/>
      <c r="DUQ41" s="0"/>
      <c r="DUR41" s="0"/>
      <c r="DUS41" s="0"/>
      <c r="DUT41" s="0"/>
      <c r="DUU41" s="0"/>
      <c r="DUV41" s="0"/>
      <c r="DUW41" s="0"/>
      <c r="DUX41" s="0"/>
      <c r="DUY41" s="0"/>
      <c r="DUZ41" s="0"/>
      <c r="DVA41" s="0"/>
      <c r="DVB41" s="0"/>
      <c r="DVC41" s="0"/>
      <c r="DVD41" s="0"/>
      <c r="DVE41" s="0"/>
      <c r="DVF41" s="0"/>
      <c r="DVG41" s="0"/>
      <c r="DVH41" s="0"/>
      <c r="DVI41" s="0"/>
      <c r="DVJ41" s="0"/>
      <c r="DVK41" s="0"/>
      <c r="DVL41" s="0"/>
      <c r="DVM41" s="0"/>
      <c r="DVN41" s="0"/>
      <c r="DVO41" s="0"/>
      <c r="DVP41" s="0"/>
      <c r="DVQ41" s="0"/>
      <c r="DVR41" s="0"/>
      <c r="DVS41" s="0"/>
      <c r="DVT41" s="0"/>
      <c r="DVU41" s="0"/>
      <c r="DVV41" s="0"/>
      <c r="DVW41" s="0"/>
      <c r="DVX41" s="0"/>
      <c r="DVY41" s="0"/>
      <c r="DVZ41" s="0"/>
      <c r="DWA41" s="0"/>
      <c r="DWB41" s="0"/>
      <c r="DWC41" s="0"/>
      <c r="DWD41" s="0"/>
      <c r="DWE41" s="0"/>
      <c r="DWF41" s="0"/>
      <c r="DWG41" s="0"/>
      <c r="DWH41" s="0"/>
      <c r="DWI41" s="0"/>
      <c r="DWJ41" s="0"/>
      <c r="DWK41" s="0"/>
      <c r="DWL41" s="0"/>
      <c r="DWM41" s="0"/>
      <c r="DWN41" s="0"/>
      <c r="DWO41" s="0"/>
      <c r="DWP41" s="0"/>
      <c r="DWQ41" s="0"/>
      <c r="DWR41" s="0"/>
      <c r="DWS41" s="0"/>
      <c r="DWT41" s="0"/>
      <c r="DWU41" s="0"/>
      <c r="DWV41" s="0"/>
      <c r="DWW41" s="0"/>
      <c r="DWX41" s="0"/>
      <c r="DWY41" s="0"/>
      <c r="DWZ41" s="0"/>
      <c r="DXA41" s="0"/>
      <c r="DXB41" s="0"/>
      <c r="DXC41" s="0"/>
      <c r="DXD41" s="0"/>
      <c r="DXE41" s="0"/>
      <c r="DXF41" s="0"/>
      <c r="DXG41" s="0"/>
      <c r="DXH41" s="0"/>
      <c r="DXI41" s="0"/>
      <c r="DXJ41" s="0"/>
      <c r="DXK41" s="0"/>
      <c r="DXL41" s="0"/>
      <c r="DXM41" s="0"/>
      <c r="DXN41" s="0"/>
      <c r="DXO41" s="0"/>
      <c r="DXP41" s="0"/>
      <c r="DXQ41" s="0"/>
      <c r="DXR41" s="0"/>
      <c r="DXS41" s="0"/>
      <c r="DXT41" s="0"/>
      <c r="DXU41" s="0"/>
      <c r="DXV41" s="0"/>
      <c r="DXW41" s="0"/>
      <c r="DXX41" s="0"/>
      <c r="DXY41" s="0"/>
      <c r="DXZ41" s="0"/>
      <c r="DYA41" s="0"/>
      <c r="DYB41" s="0"/>
      <c r="DYC41" s="0"/>
      <c r="DYD41" s="0"/>
      <c r="DYE41" s="0"/>
      <c r="DYF41" s="0"/>
      <c r="DYG41" s="0"/>
      <c r="DYH41" s="0"/>
      <c r="DYI41" s="0"/>
      <c r="DYJ41" s="0"/>
      <c r="DYK41" s="0"/>
      <c r="DYL41" s="0"/>
      <c r="DYM41" s="0"/>
      <c r="DYN41" s="0"/>
      <c r="DYO41" s="0"/>
      <c r="DYP41" s="0"/>
      <c r="DYQ41" s="0"/>
      <c r="DYR41" s="0"/>
      <c r="DYS41" s="0"/>
      <c r="DYT41" s="0"/>
      <c r="DYU41" s="0"/>
      <c r="DYV41" s="0"/>
      <c r="DYW41" s="0"/>
      <c r="DYX41" s="0"/>
      <c r="DYY41" s="0"/>
      <c r="DYZ41" s="0"/>
      <c r="DZA41" s="0"/>
      <c r="DZB41" s="0"/>
      <c r="DZC41" s="0"/>
      <c r="DZD41" s="0"/>
      <c r="DZE41" s="0"/>
      <c r="DZF41" s="0"/>
      <c r="DZG41" s="0"/>
      <c r="DZH41" s="0"/>
      <c r="DZI41" s="0"/>
      <c r="DZJ41" s="0"/>
      <c r="DZK41" s="0"/>
      <c r="DZL41" s="0"/>
      <c r="DZM41" s="0"/>
      <c r="DZN41" s="0"/>
      <c r="DZO41" s="0"/>
      <c r="DZP41" s="0"/>
      <c r="DZQ41" s="0"/>
      <c r="DZR41" s="0"/>
      <c r="DZS41" s="0"/>
      <c r="DZT41" s="0"/>
      <c r="DZU41" s="0"/>
      <c r="DZV41" s="0"/>
      <c r="DZW41" s="0"/>
      <c r="DZX41" s="0"/>
      <c r="DZY41" s="0"/>
      <c r="DZZ41" s="0"/>
      <c r="EAA41" s="0"/>
      <c r="EAB41" s="0"/>
      <c r="EAC41" s="0"/>
      <c r="EAD41" s="0"/>
      <c r="EAE41" s="0"/>
      <c r="EAF41" s="0"/>
      <c r="EAG41" s="0"/>
      <c r="EAH41" s="0"/>
      <c r="EAI41" s="0"/>
      <c r="EAJ41" s="0"/>
      <c r="EAK41" s="0"/>
      <c r="EAL41" s="0"/>
      <c r="EAM41" s="0"/>
      <c r="EAN41" s="0"/>
      <c r="EAO41" s="0"/>
      <c r="EAP41" s="0"/>
      <c r="EAQ41" s="0"/>
      <c r="EAR41" s="0"/>
      <c r="EAS41" s="0"/>
      <c r="EAT41" s="0"/>
      <c r="EAU41" s="0"/>
      <c r="EAV41" s="0"/>
      <c r="EAW41" s="0"/>
      <c r="EAX41" s="0"/>
      <c r="EAY41" s="0"/>
      <c r="EAZ41" s="0"/>
      <c r="EBA41" s="0"/>
      <c r="EBB41" s="0"/>
      <c r="EBC41" s="0"/>
      <c r="EBD41" s="0"/>
      <c r="EBE41" s="0"/>
      <c r="EBF41" s="0"/>
      <c r="EBG41" s="0"/>
      <c r="EBH41" s="0"/>
      <c r="EBI41" s="0"/>
      <c r="EBJ41" s="0"/>
      <c r="EBK41" s="0"/>
      <c r="EBL41" s="0"/>
      <c r="EBM41" s="0"/>
      <c r="EBN41" s="0"/>
      <c r="EBO41" s="0"/>
      <c r="EBP41" s="0"/>
      <c r="EBQ41" s="0"/>
      <c r="EBR41" s="0"/>
      <c r="EBS41" s="0"/>
      <c r="EBT41" s="0"/>
      <c r="EBU41" s="0"/>
      <c r="EBV41" s="0"/>
      <c r="EBW41" s="0"/>
      <c r="EBX41" s="0"/>
      <c r="EBY41" s="0"/>
      <c r="EBZ41" s="0"/>
      <c r="ECA41" s="0"/>
      <c r="ECB41" s="0"/>
      <c r="ECC41" s="0"/>
      <c r="ECD41" s="0"/>
      <c r="ECE41" s="0"/>
      <c r="ECF41" s="0"/>
      <c r="ECG41" s="0"/>
      <c r="ECH41" s="0"/>
      <c r="ECI41" s="0"/>
      <c r="ECJ41" s="0"/>
      <c r="ECK41" s="0"/>
      <c r="ECL41" s="0"/>
      <c r="ECM41" s="0"/>
      <c r="ECN41" s="0"/>
      <c r="ECO41" s="0"/>
      <c r="ECP41" s="0"/>
      <c r="ECQ41" s="0"/>
      <c r="ECR41" s="0"/>
      <c r="ECS41" s="0"/>
      <c r="ECT41" s="0"/>
      <c r="ECU41" s="0"/>
      <c r="ECV41" s="0"/>
      <c r="ECW41" s="0"/>
      <c r="ECX41" s="0"/>
      <c r="ECY41" s="0"/>
      <c r="ECZ41" s="0"/>
      <c r="EDA41" s="0"/>
      <c r="EDB41" s="0"/>
      <c r="EDC41" s="0"/>
      <c r="EDD41" s="0"/>
      <c r="EDE41" s="0"/>
      <c r="EDF41" s="0"/>
      <c r="EDG41" s="0"/>
      <c r="EDH41" s="0"/>
      <c r="EDI41" s="0"/>
      <c r="EDJ41" s="0"/>
      <c r="EDK41" s="0"/>
      <c r="EDL41" s="0"/>
      <c r="EDM41" s="0"/>
      <c r="EDN41" s="0"/>
      <c r="EDO41" s="0"/>
      <c r="EDP41" s="0"/>
      <c r="EDQ41" s="0"/>
      <c r="EDR41" s="0"/>
      <c r="EDS41" s="0"/>
      <c r="EDT41" s="0"/>
      <c r="EDU41" s="0"/>
      <c r="EDV41" s="0"/>
      <c r="EDW41" s="0"/>
      <c r="EDX41" s="0"/>
      <c r="EDY41" s="0"/>
      <c r="EDZ41" s="0"/>
      <c r="EEA41" s="0"/>
      <c r="EEB41" s="0"/>
      <c r="EEC41" s="0"/>
      <c r="EED41" s="0"/>
      <c r="EEE41" s="0"/>
      <c r="EEF41" s="0"/>
      <c r="EEG41" s="0"/>
      <c r="EEH41" s="0"/>
      <c r="EEI41" s="0"/>
      <c r="EEJ41" s="0"/>
      <c r="EEK41" s="0"/>
      <c r="EEL41" s="0"/>
      <c r="EEM41" s="0"/>
      <c r="EEN41" s="0"/>
      <c r="EEO41" s="0"/>
      <c r="EEP41" s="0"/>
      <c r="EEQ41" s="0"/>
      <c r="EER41" s="0"/>
      <c r="EES41" s="0"/>
      <c r="EET41" s="0"/>
      <c r="EEU41" s="0"/>
      <c r="EEV41" s="0"/>
      <c r="EEW41" s="0"/>
      <c r="EEX41" s="0"/>
      <c r="EEY41" s="0"/>
      <c r="EEZ41" s="0"/>
      <c r="EFA41" s="0"/>
      <c r="EFB41" s="0"/>
      <c r="EFC41" s="0"/>
      <c r="EFD41" s="0"/>
      <c r="EFE41" s="0"/>
      <c r="EFF41" s="0"/>
      <c r="EFG41" s="0"/>
      <c r="EFH41" s="0"/>
      <c r="EFI41" s="0"/>
      <c r="EFJ41" s="0"/>
      <c r="EFK41" s="0"/>
      <c r="EFL41" s="0"/>
      <c r="EFM41" s="0"/>
      <c r="EFN41" s="0"/>
      <c r="EFO41" s="0"/>
      <c r="EFP41" s="0"/>
      <c r="EFQ41" s="0"/>
      <c r="EFR41" s="0"/>
      <c r="EFS41" s="0"/>
      <c r="EFT41" s="0"/>
      <c r="EFU41" s="0"/>
      <c r="EFV41" s="0"/>
      <c r="EFW41" s="0"/>
      <c r="EFX41" s="0"/>
      <c r="EFY41" s="0"/>
      <c r="EFZ41" s="0"/>
      <c r="EGA41" s="0"/>
      <c r="EGB41" s="0"/>
      <c r="EGC41" s="0"/>
      <c r="EGD41" s="0"/>
      <c r="EGE41" s="0"/>
      <c r="EGF41" s="0"/>
      <c r="EGG41" s="0"/>
      <c r="EGH41" s="0"/>
      <c r="EGI41" s="0"/>
      <c r="EGJ41" s="0"/>
      <c r="EGK41" s="0"/>
      <c r="EGL41" s="0"/>
      <c r="EGM41" s="0"/>
      <c r="EGN41" s="0"/>
      <c r="EGO41" s="0"/>
      <c r="EGP41" s="0"/>
      <c r="EGQ41" s="0"/>
      <c r="EGR41" s="0"/>
      <c r="EGS41" s="0"/>
      <c r="EGT41" s="0"/>
      <c r="EGU41" s="0"/>
      <c r="EGV41" s="0"/>
      <c r="EGW41" s="0"/>
      <c r="EGX41" s="0"/>
      <c r="EGY41" s="0"/>
      <c r="EGZ41" s="0"/>
      <c r="EHA41" s="0"/>
      <c r="EHB41" s="0"/>
      <c r="EHC41" s="0"/>
      <c r="EHD41" s="0"/>
      <c r="EHE41" s="0"/>
      <c r="EHF41" s="0"/>
      <c r="EHG41" s="0"/>
      <c r="EHH41" s="0"/>
      <c r="EHI41" s="0"/>
      <c r="EHJ41" s="0"/>
      <c r="EHK41" s="0"/>
      <c r="EHL41" s="0"/>
      <c r="EHM41" s="0"/>
      <c r="EHN41" s="0"/>
      <c r="EHO41" s="0"/>
      <c r="EHP41" s="0"/>
      <c r="EHQ41" s="0"/>
      <c r="EHR41" s="0"/>
      <c r="EHS41" s="0"/>
      <c r="EHT41" s="0"/>
      <c r="EHU41" s="0"/>
      <c r="EHV41" s="0"/>
      <c r="EHW41" s="0"/>
      <c r="EHX41" s="0"/>
      <c r="EHY41" s="0"/>
      <c r="EHZ41" s="0"/>
      <c r="EIA41" s="0"/>
      <c r="EIB41" s="0"/>
      <c r="EIC41" s="0"/>
      <c r="EID41" s="0"/>
      <c r="EIE41" s="0"/>
      <c r="EIF41" s="0"/>
      <c r="EIG41" s="0"/>
      <c r="EIH41" s="0"/>
      <c r="EII41" s="0"/>
      <c r="EIJ41" s="0"/>
      <c r="EIK41" s="0"/>
      <c r="EIL41" s="0"/>
      <c r="EIM41" s="0"/>
      <c r="EIN41" s="0"/>
      <c r="EIO41" s="0"/>
      <c r="EIP41" s="0"/>
      <c r="EIQ41" s="0"/>
      <c r="EIR41" s="0"/>
      <c r="EIS41" s="0"/>
      <c r="EIT41" s="0"/>
      <c r="EIU41" s="0"/>
      <c r="EIV41" s="0"/>
      <c r="EIW41" s="0"/>
      <c r="EIX41" s="0"/>
      <c r="EIY41" s="0"/>
      <c r="EIZ41" s="0"/>
      <c r="EJA41" s="0"/>
      <c r="EJB41" s="0"/>
      <c r="EJC41" s="0"/>
      <c r="EJD41" s="0"/>
      <c r="EJE41" s="0"/>
      <c r="EJF41" s="0"/>
      <c r="EJG41" s="0"/>
      <c r="EJH41" s="0"/>
      <c r="EJI41" s="0"/>
      <c r="EJJ41" s="0"/>
      <c r="EJK41" s="0"/>
      <c r="EJL41" s="0"/>
      <c r="EJM41" s="0"/>
      <c r="EJN41" s="0"/>
      <c r="EJO41" s="0"/>
      <c r="EJP41" s="0"/>
      <c r="EJQ41" s="0"/>
      <c r="EJR41" s="0"/>
      <c r="EJS41" s="0"/>
      <c r="EJT41" s="0"/>
      <c r="EJU41" s="0"/>
      <c r="EJV41" s="0"/>
      <c r="EJW41" s="0"/>
      <c r="EJX41" s="0"/>
      <c r="EJY41" s="0"/>
      <c r="EJZ41" s="0"/>
      <c r="EKA41" s="0"/>
      <c r="EKB41" s="0"/>
      <c r="EKC41" s="0"/>
      <c r="EKD41" s="0"/>
      <c r="EKE41" s="0"/>
      <c r="EKF41" s="0"/>
      <c r="EKG41" s="0"/>
      <c r="EKH41" s="0"/>
      <c r="EKI41" s="0"/>
      <c r="EKJ41" s="0"/>
      <c r="EKK41" s="0"/>
      <c r="EKL41" s="0"/>
      <c r="EKM41" s="0"/>
      <c r="EKN41" s="0"/>
      <c r="EKO41" s="0"/>
      <c r="EKP41" s="0"/>
      <c r="EKQ41" s="0"/>
      <c r="EKR41" s="0"/>
      <c r="EKS41" s="0"/>
      <c r="EKT41" s="0"/>
      <c r="EKU41" s="0"/>
      <c r="EKV41" s="0"/>
      <c r="EKW41" s="0"/>
      <c r="EKX41" s="0"/>
      <c r="EKY41" s="0"/>
      <c r="EKZ41" s="0"/>
      <c r="ELA41" s="0"/>
      <c r="ELB41" s="0"/>
      <c r="ELC41" s="0"/>
      <c r="ELD41" s="0"/>
      <c r="ELE41" s="0"/>
      <c r="ELF41" s="0"/>
      <c r="ELG41" s="0"/>
      <c r="ELH41" s="0"/>
      <c r="ELI41" s="0"/>
      <c r="ELJ41" s="0"/>
      <c r="ELK41" s="0"/>
      <c r="ELL41" s="0"/>
      <c r="ELM41" s="0"/>
      <c r="ELN41" s="0"/>
      <c r="ELO41" s="0"/>
      <c r="ELP41" s="0"/>
      <c r="ELQ41" s="0"/>
      <c r="ELR41" s="0"/>
      <c r="ELS41" s="0"/>
      <c r="ELT41" s="0"/>
      <c r="ELU41" s="0"/>
      <c r="ELV41" s="0"/>
      <c r="ELW41" s="0"/>
      <c r="ELX41" s="0"/>
      <c r="ELY41" s="0"/>
      <c r="ELZ41" s="0"/>
      <c r="EMA41" s="0"/>
      <c r="EMB41" s="0"/>
      <c r="EMC41" s="0"/>
      <c r="EMD41" s="0"/>
      <c r="EME41" s="0"/>
      <c r="EMF41" s="0"/>
      <c r="EMG41" s="0"/>
      <c r="EMH41" s="0"/>
      <c r="EMI41" s="0"/>
      <c r="EMJ41" s="0"/>
      <c r="EMK41" s="0"/>
      <c r="EML41" s="0"/>
      <c r="EMM41" s="0"/>
      <c r="EMN41" s="0"/>
      <c r="EMO41" s="0"/>
      <c r="EMP41" s="0"/>
      <c r="EMQ41" s="0"/>
      <c r="EMR41" s="0"/>
      <c r="EMS41" s="0"/>
      <c r="EMT41" s="0"/>
      <c r="EMU41" s="0"/>
      <c r="EMV41" s="0"/>
      <c r="EMW41" s="0"/>
      <c r="EMX41" s="0"/>
      <c r="EMY41" s="0"/>
      <c r="EMZ41" s="0"/>
      <c r="ENA41" s="0"/>
      <c r="ENB41" s="0"/>
      <c r="ENC41" s="0"/>
      <c r="END41" s="0"/>
      <c r="ENE41" s="0"/>
      <c r="ENF41" s="0"/>
      <c r="ENG41" s="0"/>
      <c r="ENH41" s="0"/>
      <c r="ENI41" s="0"/>
      <c r="ENJ41" s="0"/>
      <c r="ENK41" s="0"/>
      <c r="ENL41" s="0"/>
      <c r="ENM41" s="0"/>
      <c r="ENN41" s="0"/>
      <c r="ENO41" s="0"/>
      <c r="ENP41" s="0"/>
      <c r="ENQ41" s="0"/>
      <c r="ENR41" s="0"/>
      <c r="ENS41" s="0"/>
      <c r="ENT41" s="0"/>
      <c r="ENU41" s="0"/>
      <c r="ENV41" s="0"/>
      <c r="ENW41" s="0"/>
      <c r="ENX41" s="0"/>
      <c r="ENY41" s="0"/>
      <c r="ENZ41" s="0"/>
      <c r="EOA41" s="0"/>
      <c r="EOB41" s="0"/>
      <c r="EOC41" s="0"/>
      <c r="EOD41" s="0"/>
      <c r="EOE41" s="0"/>
      <c r="EOF41" s="0"/>
      <c r="EOG41" s="0"/>
      <c r="EOH41" s="0"/>
      <c r="EOI41" s="0"/>
      <c r="EOJ41" s="0"/>
      <c r="EOK41" s="0"/>
      <c r="EOL41" s="0"/>
      <c r="EOM41" s="0"/>
      <c r="EON41" s="0"/>
      <c r="EOO41" s="0"/>
      <c r="EOP41" s="0"/>
      <c r="EOQ41" s="0"/>
      <c r="EOR41" s="0"/>
      <c r="EOS41" s="0"/>
      <c r="EOT41" s="0"/>
      <c r="EOU41" s="0"/>
      <c r="EOV41" s="0"/>
      <c r="EOW41" s="0"/>
      <c r="EOX41" s="0"/>
      <c r="EOY41" s="0"/>
      <c r="EOZ41" s="0"/>
      <c r="EPA41" s="0"/>
      <c r="EPB41" s="0"/>
      <c r="EPC41" s="0"/>
      <c r="EPD41" s="0"/>
      <c r="EPE41" s="0"/>
      <c r="EPF41" s="0"/>
      <c r="EPG41" s="0"/>
      <c r="EPH41" s="0"/>
      <c r="EPI41" s="0"/>
      <c r="EPJ41" s="0"/>
      <c r="EPK41" s="0"/>
      <c r="EPL41" s="0"/>
      <c r="EPM41" s="0"/>
      <c r="EPN41" s="0"/>
      <c r="EPO41" s="0"/>
      <c r="EPP41" s="0"/>
      <c r="EPQ41" s="0"/>
      <c r="EPR41" s="0"/>
      <c r="EPS41" s="0"/>
      <c r="EPT41" s="0"/>
      <c r="EPU41" s="0"/>
      <c r="EPV41" s="0"/>
      <c r="EPW41" s="0"/>
      <c r="EPX41" s="0"/>
      <c r="EPY41" s="0"/>
      <c r="EPZ41" s="0"/>
      <c r="EQA41" s="0"/>
      <c r="EQB41" s="0"/>
      <c r="EQC41" s="0"/>
      <c r="EQD41" s="0"/>
      <c r="EQE41" s="0"/>
      <c r="EQF41" s="0"/>
      <c r="EQG41" s="0"/>
      <c r="EQH41" s="0"/>
      <c r="EQI41" s="0"/>
      <c r="EQJ41" s="0"/>
      <c r="EQK41" s="0"/>
      <c r="EQL41" s="0"/>
      <c r="EQM41" s="0"/>
      <c r="EQN41" s="0"/>
      <c r="EQO41" s="0"/>
      <c r="EQP41" s="0"/>
      <c r="EQQ41" s="0"/>
      <c r="EQR41" s="0"/>
      <c r="EQS41" s="0"/>
      <c r="EQT41" s="0"/>
      <c r="EQU41" s="0"/>
      <c r="EQV41" s="0"/>
      <c r="EQW41" s="0"/>
      <c r="EQX41" s="0"/>
      <c r="EQY41" s="0"/>
      <c r="EQZ41" s="0"/>
      <c r="ERA41" s="0"/>
      <c r="ERB41" s="0"/>
      <c r="ERC41" s="0"/>
      <c r="ERD41" s="0"/>
      <c r="ERE41" s="0"/>
      <c r="ERF41" s="0"/>
      <c r="ERG41" s="0"/>
      <c r="ERH41" s="0"/>
      <c r="ERI41" s="0"/>
      <c r="ERJ41" s="0"/>
      <c r="ERK41" s="0"/>
      <c r="ERL41" s="0"/>
      <c r="ERM41" s="0"/>
      <c r="ERN41" s="0"/>
      <c r="ERO41" s="0"/>
      <c r="ERP41" s="0"/>
      <c r="ERQ41" s="0"/>
      <c r="ERR41" s="0"/>
      <c r="ERS41" s="0"/>
      <c r="ERT41" s="0"/>
      <c r="ERU41" s="0"/>
      <c r="ERV41" s="0"/>
      <c r="ERW41" s="0"/>
      <c r="ERX41" s="0"/>
      <c r="ERY41" s="0"/>
      <c r="ERZ41" s="0"/>
      <c r="ESA41" s="0"/>
      <c r="ESB41" s="0"/>
      <c r="ESC41" s="0"/>
      <c r="ESD41" s="0"/>
      <c r="ESE41" s="0"/>
      <c r="ESF41" s="0"/>
      <c r="ESG41" s="0"/>
      <c r="ESH41" s="0"/>
      <c r="ESI41" s="0"/>
      <c r="ESJ41" s="0"/>
      <c r="ESK41" s="0"/>
      <c r="ESL41" s="0"/>
      <c r="ESM41" s="0"/>
      <c r="ESN41" s="0"/>
      <c r="ESO41" s="0"/>
      <c r="ESP41" s="0"/>
      <c r="ESQ41" s="0"/>
      <c r="ESR41" s="0"/>
      <c r="ESS41" s="0"/>
      <c r="EST41" s="0"/>
      <c r="ESU41" s="0"/>
      <c r="ESV41" s="0"/>
      <c r="ESW41" s="0"/>
      <c r="ESX41" s="0"/>
      <c r="ESY41" s="0"/>
      <c r="ESZ41" s="0"/>
      <c r="ETA41" s="0"/>
      <c r="ETB41" s="0"/>
      <c r="ETC41" s="0"/>
      <c r="ETD41" s="0"/>
      <c r="ETE41" s="0"/>
      <c r="ETF41" s="0"/>
      <c r="ETG41" s="0"/>
      <c r="ETH41" s="0"/>
      <c r="ETI41" s="0"/>
      <c r="ETJ41" s="0"/>
      <c r="ETK41" s="0"/>
      <c r="ETL41" s="0"/>
      <c r="ETM41" s="0"/>
      <c r="ETN41" s="0"/>
      <c r="ETO41" s="0"/>
      <c r="ETP41" s="0"/>
      <c r="ETQ41" s="0"/>
      <c r="ETR41" s="0"/>
      <c r="ETS41" s="0"/>
      <c r="ETT41" s="0"/>
      <c r="ETU41" s="0"/>
      <c r="ETV41" s="0"/>
      <c r="ETW41" s="0"/>
      <c r="ETX41" s="0"/>
      <c r="ETY41" s="0"/>
      <c r="ETZ41" s="0"/>
      <c r="EUA41" s="0"/>
      <c r="EUB41" s="0"/>
      <c r="EUC41" s="0"/>
      <c r="EUD41" s="0"/>
      <c r="EUE41" s="0"/>
      <c r="EUF41" s="0"/>
      <c r="EUG41" s="0"/>
      <c r="EUH41" s="0"/>
      <c r="EUI41" s="0"/>
      <c r="EUJ41" s="0"/>
      <c r="EUK41" s="0"/>
      <c r="EUL41" s="0"/>
      <c r="EUM41" s="0"/>
      <c r="EUN41" s="0"/>
      <c r="EUO41" s="0"/>
      <c r="EUP41" s="0"/>
      <c r="EUQ41" s="0"/>
      <c r="EUR41" s="0"/>
      <c r="EUS41" s="0"/>
      <c r="EUT41" s="0"/>
      <c r="EUU41" s="0"/>
      <c r="EUV41" s="0"/>
      <c r="EUW41" s="0"/>
      <c r="EUX41" s="0"/>
      <c r="EUY41" s="0"/>
      <c r="EUZ41" s="0"/>
      <c r="EVA41" s="0"/>
      <c r="EVB41" s="0"/>
      <c r="EVC41" s="0"/>
      <c r="EVD41" s="0"/>
      <c r="EVE41" s="0"/>
      <c r="EVF41" s="0"/>
      <c r="EVG41" s="0"/>
      <c r="EVH41" s="0"/>
      <c r="EVI41" s="0"/>
      <c r="EVJ41" s="0"/>
      <c r="EVK41" s="0"/>
      <c r="EVL41" s="0"/>
      <c r="EVM41" s="0"/>
      <c r="EVN41" s="0"/>
      <c r="EVO41" s="0"/>
      <c r="EVP41" s="0"/>
      <c r="EVQ41" s="0"/>
      <c r="EVR41" s="0"/>
      <c r="EVS41" s="0"/>
      <c r="EVT41" s="0"/>
      <c r="EVU41" s="0"/>
      <c r="EVV41" s="0"/>
      <c r="EVW41" s="0"/>
      <c r="EVX41" s="0"/>
      <c r="EVY41" s="0"/>
      <c r="EVZ41" s="0"/>
      <c r="EWA41" s="0"/>
      <c r="EWB41" s="0"/>
      <c r="EWC41" s="0"/>
      <c r="EWD41" s="0"/>
      <c r="EWE41" s="0"/>
      <c r="EWF41" s="0"/>
      <c r="EWG41" s="0"/>
      <c r="EWH41" s="0"/>
      <c r="EWI41" s="0"/>
      <c r="EWJ41" s="0"/>
      <c r="EWK41" s="0"/>
      <c r="EWL41" s="0"/>
      <c r="EWM41" s="0"/>
      <c r="EWN41" s="0"/>
      <c r="EWO41" s="0"/>
      <c r="EWP41" s="0"/>
      <c r="EWQ41" s="0"/>
      <c r="EWR41" s="0"/>
      <c r="EWS41" s="0"/>
      <c r="EWT41" s="0"/>
      <c r="EWU41" s="0"/>
      <c r="EWV41" s="0"/>
      <c r="EWW41" s="0"/>
      <c r="EWX41" s="0"/>
      <c r="EWY41" s="0"/>
      <c r="EWZ41" s="0"/>
      <c r="EXA41" s="0"/>
      <c r="EXB41" s="0"/>
      <c r="EXC41" s="0"/>
      <c r="EXD41" s="0"/>
      <c r="EXE41" s="0"/>
      <c r="EXF41" s="0"/>
      <c r="EXG41" s="0"/>
      <c r="EXH41" s="0"/>
      <c r="EXI41" s="0"/>
      <c r="EXJ41" s="0"/>
      <c r="EXK41" s="0"/>
      <c r="EXL41" s="0"/>
      <c r="EXM41" s="0"/>
      <c r="EXN41" s="0"/>
      <c r="EXO41" s="0"/>
      <c r="EXP41" s="0"/>
      <c r="EXQ41" s="0"/>
      <c r="EXR41" s="0"/>
      <c r="EXS41" s="0"/>
      <c r="EXT41" s="0"/>
      <c r="EXU41" s="0"/>
      <c r="EXV41" s="0"/>
      <c r="EXW41" s="0"/>
      <c r="EXX41" s="0"/>
      <c r="EXY41" s="0"/>
      <c r="EXZ41" s="0"/>
      <c r="EYA41" s="0"/>
      <c r="EYB41" s="0"/>
      <c r="EYC41" s="0"/>
      <c r="EYD41" s="0"/>
      <c r="EYE41" s="0"/>
      <c r="EYF41" s="0"/>
      <c r="EYG41" s="0"/>
      <c r="EYH41" s="0"/>
      <c r="EYI41" s="0"/>
      <c r="EYJ41" s="0"/>
      <c r="EYK41" s="0"/>
      <c r="EYL41" s="0"/>
      <c r="EYM41" s="0"/>
      <c r="EYN41" s="0"/>
      <c r="EYO41" s="0"/>
      <c r="EYP41" s="0"/>
      <c r="EYQ41" s="0"/>
      <c r="EYR41" s="0"/>
      <c r="EYS41" s="0"/>
      <c r="EYT41" s="0"/>
      <c r="EYU41" s="0"/>
      <c r="EYV41" s="0"/>
      <c r="EYW41" s="0"/>
      <c r="EYX41" s="0"/>
      <c r="EYY41" s="0"/>
      <c r="EYZ41" s="0"/>
      <c r="EZA41" s="0"/>
      <c r="EZB41" s="0"/>
      <c r="EZC41" s="0"/>
      <c r="EZD41" s="0"/>
      <c r="EZE41" s="0"/>
      <c r="EZF41" s="0"/>
      <c r="EZG41" s="0"/>
      <c r="EZH41" s="0"/>
      <c r="EZI41" s="0"/>
      <c r="EZJ41" s="0"/>
      <c r="EZK41" s="0"/>
      <c r="EZL41" s="0"/>
      <c r="EZM41" s="0"/>
      <c r="EZN41" s="0"/>
      <c r="EZO41" s="0"/>
      <c r="EZP41" s="0"/>
      <c r="EZQ41" s="0"/>
      <c r="EZR41" s="0"/>
      <c r="EZS41" s="0"/>
      <c r="EZT41" s="0"/>
      <c r="EZU41" s="0"/>
      <c r="EZV41" s="0"/>
      <c r="EZW41" s="0"/>
      <c r="EZX41" s="0"/>
      <c r="EZY41" s="0"/>
      <c r="EZZ41" s="0"/>
      <c r="FAA41" s="0"/>
      <c r="FAB41" s="0"/>
      <c r="FAC41" s="0"/>
      <c r="FAD41" s="0"/>
      <c r="FAE41" s="0"/>
      <c r="FAF41" s="0"/>
      <c r="FAG41" s="0"/>
      <c r="FAH41" s="0"/>
      <c r="FAI41" s="0"/>
      <c r="FAJ41" s="0"/>
      <c r="FAK41" s="0"/>
      <c r="FAL41" s="0"/>
      <c r="FAM41" s="0"/>
      <c r="FAN41" s="0"/>
      <c r="FAO41" s="0"/>
      <c r="FAP41" s="0"/>
      <c r="FAQ41" s="0"/>
      <c r="FAR41" s="0"/>
      <c r="FAS41" s="0"/>
      <c r="FAT41" s="0"/>
      <c r="FAU41" s="0"/>
      <c r="FAV41" s="0"/>
      <c r="FAW41" s="0"/>
      <c r="FAX41" s="0"/>
      <c r="FAY41" s="0"/>
      <c r="FAZ41" s="0"/>
      <c r="FBA41" s="0"/>
      <c r="FBB41" s="0"/>
      <c r="FBC41" s="0"/>
      <c r="FBD41" s="0"/>
      <c r="FBE41" s="0"/>
      <c r="FBF41" s="0"/>
      <c r="FBG41" s="0"/>
      <c r="FBH41" s="0"/>
      <c r="FBI41" s="0"/>
      <c r="FBJ41" s="0"/>
      <c r="FBK41" s="0"/>
      <c r="FBL41" s="0"/>
      <c r="FBM41" s="0"/>
      <c r="FBN41" s="0"/>
      <c r="FBO41" s="0"/>
      <c r="FBP41" s="0"/>
      <c r="FBQ41" s="0"/>
      <c r="FBR41" s="0"/>
      <c r="FBS41" s="0"/>
      <c r="FBT41" s="0"/>
      <c r="FBU41" s="0"/>
      <c r="FBV41" s="0"/>
      <c r="FBW41" s="0"/>
      <c r="FBX41" s="0"/>
      <c r="FBY41" s="0"/>
      <c r="FBZ41" s="0"/>
      <c r="FCA41" s="0"/>
      <c r="FCB41" s="0"/>
      <c r="FCC41" s="0"/>
      <c r="FCD41" s="0"/>
      <c r="FCE41" s="0"/>
      <c r="FCF41" s="0"/>
      <c r="FCG41" s="0"/>
      <c r="FCH41" s="0"/>
      <c r="FCI41" s="0"/>
      <c r="FCJ41" s="0"/>
      <c r="FCK41" s="0"/>
      <c r="FCL41" s="0"/>
      <c r="FCM41" s="0"/>
      <c r="FCN41" s="0"/>
      <c r="FCO41" s="0"/>
      <c r="FCP41" s="0"/>
      <c r="FCQ41" s="0"/>
      <c r="FCR41" s="0"/>
      <c r="FCS41" s="0"/>
      <c r="FCT41" s="0"/>
      <c r="FCU41" s="0"/>
      <c r="FCV41" s="0"/>
      <c r="FCW41" s="0"/>
      <c r="FCX41" s="0"/>
      <c r="FCY41" s="0"/>
      <c r="FCZ41" s="0"/>
      <c r="FDA41" s="0"/>
      <c r="FDB41" s="0"/>
      <c r="FDC41" s="0"/>
      <c r="FDD41" s="0"/>
      <c r="FDE41" s="0"/>
      <c r="FDF41" s="0"/>
      <c r="FDG41" s="0"/>
      <c r="FDH41" s="0"/>
      <c r="FDI41" s="0"/>
      <c r="FDJ41" s="0"/>
      <c r="FDK41" s="0"/>
      <c r="FDL41" s="0"/>
      <c r="FDM41" s="0"/>
      <c r="FDN41" s="0"/>
      <c r="FDO41" s="0"/>
      <c r="FDP41" s="0"/>
      <c r="FDQ41" s="0"/>
      <c r="FDR41" s="0"/>
      <c r="FDS41" s="0"/>
      <c r="FDT41" s="0"/>
      <c r="FDU41" s="0"/>
      <c r="FDV41" s="0"/>
      <c r="FDW41" s="0"/>
      <c r="FDX41" s="0"/>
      <c r="FDY41" s="0"/>
      <c r="FDZ41" s="0"/>
      <c r="FEA41" s="0"/>
      <c r="FEB41" s="0"/>
      <c r="FEC41" s="0"/>
      <c r="FED41" s="0"/>
      <c r="FEE41" s="0"/>
      <c r="FEF41" s="0"/>
      <c r="FEG41" s="0"/>
      <c r="FEH41" s="0"/>
      <c r="FEI41" s="0"/>
      <c r="FEJ41" s="0"/>
      <c r="FEK41" s="0"/>
      <c r="FEL41" s="0"/>
      <c r="FEM41" s="0"/>
      <c r="FEN41" s="0"/>
      <c r="FEO41" s="0"/>
      <c r="FEP41" s="0"/>
      <c r="FEQ41" s="0"/>
      <c r="FER41" s="0"/>
      <c r="FES41" s="0"/>
      <c r="FET41" s="0"/>
      <c r="FEU41" s="0"/>
      <c r="FEV41" s="0"/>
      <c r="FEW41" s="0"/>
      <c r="FEX41" s="0"/>
      <c r="FEY41" s="0"/>
      <c r="FEZ41" s="0"/>
      <c r="FFA41" s="0"/>
      <c r="FFB41" s="0"/>
      <c r="FFC41" s="0"/>
      <c r="FFD41" s="0"/>
      <c r="FFE41" s="0"/>
      <c r="FFF41" s="0"/>
      <c r="FFG41" s="0"/>
      <c r="FFH41" s="0"/>
      <c r="FFI41" s="0"/>
      <c r="FFJ41" s="0"/>
      <c r="FFK41" s="0"/>
      <c r="FFL41" s="0"/>
      <c r="FFM41" s="0"/>
      <c r="FFN41" s="0"/>
      <c r="FFO41" s="0"/>
      <c r="FFP41" s="0"/>
      <c r="FFQ41" s="0"/>
      <c r="FFR41" s="0"/>
      <c r="FFS41" s="0"/>
      <c r="FFT41" s="0"/>
      <c r="FFU41" s="0"/>
      <c r="FFV41" s="0"/>
      <c r="FFW41" s="0"/>
      <c r="FFX41" s="0"/>
      <c r="FFY41" s="0"/>
      <c r="FFZ41" s="0"/>
      <c r="FGA41" s="0"/>
      <c r="FGB41" s="0"/>
      <c r="FGC41" s="0"/>
      <c r="FGD41" s="0"/>
      <c r="FGE41" s="0"/>
      <c r="FGF41" s="0"/>
      <c r="FGG41" s="0"/>
      <c r="FGH41" s="0"/>
      <c r="FGI41" s="0"/>
      <c r="FGJ41" s="0"/>
      <c r="FGK41" s="0"/>
      <c r="FGL41" s="0"/>
      <c r="FGM41" s="0"/>
      <c r="FGN41" s="0"/>
      <c r="FGO41" s="0"/>
      <c r="FGP41" s="0"/>
      <c r="FGQ41" s="0"/>
      <c r="FGR41" s="0"/>
      <c r="FGS41" s="0"/>
      <c r="FGT41" s="0"/>
      <c r="FGU41" s="0"/>
      <c r="FGV41" s="0"/>
      <c r="FGW41" s="0"/>
      <c r="FGX41" s="0"/>
      <c r="FGY41" s="0"/>
      <c r="FGZ41" s="0"/>
      <c r="FHA41" s="0"/>
      <c r="FHB41" s="0"/>
      <c r="FHC41" s="0"/>
      <c r="FHD41" s="0"/>
      <c r="FHE41" s="0"/>
      <c r="FHF41" s="0"/>
      <c r="FHG41" s="0"/>
      <c r="FHH41" s="0"/>
      <c r="FHI41" s="0"/>
      <c r="FHJ41" s="0"/>
      <c r="FHK41" s="0"/>
      <c r="FHL41" s="0"/>
      <c r="FHM41" s="0"/>
      <c r="FHN41" s="0"/>
      <c r="FHO41" s="0"/>
      <c r="FHP41" s="0"/>
      <c r="FHQ41" s="0"/>
      <c r="FHR41" s="0"/>
      <c r="FHS41" s="0"/>
      <c r="FHT41" s="0"/>
      <c r="FHU41" s="0"/>
      <c r="FHV41" s="0"/>
      <c r="FHW41" s="0"/>
      <c r="FHX41" s="0"/>
      <c r="FHY41" s="0"/>
      <c r="FHZ41" s="0"/>
      <c r="FIA41" s="0"/>
      <c r="FIB41" s="0"/>
      <c r="FIC41" s="0"/>
      <c r="FID41" s="0"/>
      <c r="FIE41" s="0"/>
      <c r="FIF41" s="0"/>
      <c r="FIG41" s="0"/>
      <c r="FIH41" s="0"/>
      <c r="FII41" s="0"/>
      <c r="FIJ41" s="0"/>
      <c r="FIK41" s="0"/>
      <c r="FIL41" s="0"/>
      <c r="FIM41" s="0"/>
      <c r="FIN41" s="0"/>
      <c r="FIO41" s="0"/>
      <c r="FIP41" s="0"/>
      <c r="FIQ41" s="0"/>
      <c r="FIR41" s="0"/>
      <c r="FIS41" s="0"/>
      <c r="FIT41" s="0"/>
      <c r="FIU41" s="0"/>
      <c r="FIV41" s="0"/>
      <c r="FIW41" s="0"/>
      <c r="FIX41" s="0"/>
      <c r="FIY41" s="0"/>
      <c r="FIZ41" s="0"/>
      <c r="FJA41" s="0"/>
      <c r="FJB41" s="0"/>
      <c r="FJC41" s="0"/>
      <c r="FJD41" s="0"/>
      <c r="FJE41" s="0"/>
      <c r="FJF41" s="0"/>
      <c r="FJG41" s="0"/>
      <c r="FJH41" s="0"/>
      <c r="FJI41" s="0"/>
      <c r="FJJ41" s="0"/>
      <c r="FJK41" s="0"/>
      <c r="FJL41" s="0"/>
      <c r="FJM41" s="0"/>
      <c r="FJN41" s="0"/>
      <c r="FJO41" s="0"/>
      <c r="FJP41" s="0"/>
      <c r="FJQ41" s="0"/>
      <c r="FJR41" s="0"/>
      <c r="FJS41" s="0"/>
      <c r="FJT41" s="0"/>
      <c r="FJU41" s="0"/>
      <c r="FJV41" s="0"/>
      <c r="FJW41" s="0"/>
      <c r="FJX41" s="0"/>
      <c r="FJY41" s="0"/>
      <c r="FJZ41" s="0"/>
      <c r="FKA41" s="0"/>
      <c r="FKB41" s="0"/>
      <c r="FKC41" s="0"/>
      <c r="FKD41" s="0"/>
      <c r="FKE41" s="0"/>
      <c r="FKF41" s="0"/>
      <c r="FKG41" s="0"/>
      <c r="FKH41" s="0"/>
      <c r="FKI41" s="0"/>
      <c r="FKJ41" s="0"/>
      <c r="FKK41" s="0"/>
      <c r="FKL41" s="0"/>
      <c r="FKM41" s="0"/>
      <c r="FKN41" s="0"/>
      <c r="FKO41" s="0"/>
      <c r="FKP41" s="0"/>
      <c r="FKQ41" s="0"/>
      <c r="FKR41" s="0"/>
      <c r="FKS41" s="0"/>
      <c r="FKT41" s="0"/>
      <c r="FKU41" s="0"/>
      <c r="FKV41" s="0"/>
      <c r="FKW41" s="0"/>
      <c r="FKX41" s="0"/>
      <c r="FKY41" s="0"/>
      <c r="FKZ41" s="0"/>
      <c r="FLA41" s="0"/>
      <c r="FLB41" s="0"/>
      <c r="FLC41" s="0"/>
      <c r="FLD41" s="0"/>
      <c r="FLE41" s="0"/>
      <c r="FLF41" s="0"/>
      <c r="FLG41" s="0"/>
      <c r="FLH41" s="0"/>
      <c r="FLI41" s="0"/>
      <c r="FLJ41" s="0"/>
      <c r="FLK41" s="0"/>
      <c r="FLL41" s="0"/>
      <c r="FLM41" s="0"/>
      <c r="FLN41" s="0"/>
      <c r="FLO41" s="0"/>
      <c r="FLP41" s="0"/>
      <c r="FLQ41" s="0"/>
      <c r="FLR41" s="0"/>
      <c r="FLS41" s="0"/>
      <c r="FLT41" s="0"/>
      <c r="FLU41" s="0"/>
      <c r="FLV41" s="0"/>
      <c r="FLW41" s="0"/>
      <c r="FLX41" s="0"/>
      <c r="FLY41" s="0"/>
      <c r="FLZ41" s="0"/>
      <c r="FMA41" s="0"/>
      <c r="FMB41" s="0"/>
      <c r="FMC41" s="0"/>
      <c r="FMD41" s="0"/>
      <c r="FME41" s="0"/>
      <c r="FMF41" s="0"/>
      <c r="FMG41" s="0"/>
      <c r="FMH41" s="0"/>
      <c r="FMI41" s="0"/>
      <c r="FMJ41" s="0"/>
      <c r="FMK41" s="0"/>
      <c r="FML41" s="0"/>
      <c r="FMM41" s="0"/>
      <c r="FMN41" s="0"/>
      <c r="FMO41" s="0"/>
      <c r="FMP41" s="0"/>
      <c r="FMQ41" s="0"/>
      <c r="FMR41" s="0"/>
      <c r="FMS41" s="0"/>
      <c r="FMT41" s="0"/>
      <c r="FMU41" s="0"/>
      <c r="FMV41" s="0"/>
      <c r="FMW41" s="0"/>
      <c r="FMX41" s="0"/>
      <c r="FMY41" s="0"/>
      <c r="FMZ41" s="0"/>
      <c r="FNA41" s="0"/>
      <c r="FNB41" s="0"/>
      <c r="FNC41" s="0"/>
      <c r="FND41" s="0"/>
      <c r="FNE41" s="0"/>
      <c r="FNF41" s="0"/>
      <c r="FNG41" s="0"/>
      <c r="FNH41" s="0"/>
      <c r="FNI41" s="0"/>
      <c r="FNJ41" s="0"/>
      <c r="FNK41" s="0"/>
      <c r="FNL41" s="0"/>
      <c r="FNM41" s="0"/>
      <c r="FNN41" s="0"/>
      <c r="FNO41" s="0"/>
      <c r="FNP41" s="0"/>
      <c r="FNQ41" s="0"/>
      <c r="FNR41" s="0"/>
      <c r="FNS41" s="0"/>
      <c r="FNT41" s="0"/>
      <c r="FNU41" s="0"/>
      <c r="FNV41" s="0"/>
      <c r="FNW41" s="0"/>
      <c r="FNX41" s="0"/>
      <c r="FNY41" s="0"/>
      <c r="FNZ41" s="0"/>
      <c r="FOA41" s="0"/>
      <c r="FOB41" s="0"/>
      <c r="FOC41" s="0"/>
      <c r="FOD41" s="0"/>
      <c r="FOE41" s="0"/>
      <c r="FOF41" s="0"/>
      <c r="FOG41" s="0"/>
      <c r="FOH41" s="0"/>
      <c r="FOI41" s="0"/>
      <c r="FOJ41" s="0"/>
      <c r="FOK41" s="0"/>
      <c r="FOL41" s="0"/>
      <c r="FOM41" s="0"/>
      <c r="FON41" s="0"/>
      <c r="FOO41" s="0"/>
      <c r="FOP41" s="0"/>
      <c r="FOQ41" s="0"/>
      <c r="FOR41" s="0"/>
      <c r="FOS41" s="0"/>
      <c r="FOT41" s="0"/>
      <c r="FOU41" s="0"/>
      <c r="FOV41" s="0"/>
      <c r="FOW41" s="0"/>
      <c r="FOX41" s="0"/>
      <c r="FOY41" s="0"/>
      <c r="FOZ41" s="0"/>
      <c r="FPA41" s="0"/>
      <c r="FPB41" s="0"/>
      <c r="FPC41" s="0"/>
      <c r="FPD41" s="0"/>
      <c r="FPE41" s="0"/>
      <c r="FPF41" s="0"/>
      <c r="FPG41" s="0"/>
      <c r="FPH41" s="0"/>
      <c r="FPI41" s="0"/>
      <c r="FPJ41" s="0"/>
      <c r="FPK41" s="0"/>
      <c r="FPL41" s="0"/>
      <c r="FPM41" s="0"/>
      <c r="FPN41" s="0"/>
      <c r="FPO41" s="0"/>
      <c r="FPP41" s="0"/>
      <c r="FPQ41" s="0"/>
      <c r="FPR41" s="0"/>
      <c r="FPS41" s="0"/>
      <c r="FPT41" s="0"/>
      <c r="FPU41" s="0"/>
      <c r="FPV41" s="0"/>
      <c r="FPW41" s="0"/>
      <c r="FPX41" s="0"/>
      <c r="FPY41" s="0"/>
      <c r="FPZ41" s="0"/>
      <c r="FQA41" s="0"/>
      <c r="FQB41" s="0"/>
      <c r="FQC41" s="0"/>
      <c r="FQD41" s="0"/>
      <c r="FQE41" s="0"/>
      <c r="FQF41" s="0"/>
      <c r="FQG41" s="0"/>
      <c r="FQH41" s="0"/>
      <c r="FQI41" s="0"/>
      <c r="FQJ41" s="0"/>
      <c r="FQK41" s="0"/>
      <c r="FQL41" s="0"/>
      <c r="FQM41" s="0"/>
      <c r="FQN41" s="0"/>
      <c r="FQO41" s="0"/>
      <c r="FQP41" s="0"/>
      <c r="FQQ41" s="0"/>
      <c r="FQR41" s="0"/>
      <c r="FQS41" s="0"/>
      <c r="FQT41" s="0"/>
      <c r="FQU41" s="0"/>
      <c r="FQV41" s="0"/>
      <c r="FQW41" s="0"/>
      <c r="FQX41" s="0"/>
      <c r="FQY41" s="0"/>
      <c r="FQZ41" s="0"/>
      <c r="FRA41" s="0"/>
      <c r="FRB41" s="0"/>
      <c r="FRC41" s="0"/>
      <c r="FRD41" s="0"/>
      <c r="FRE41" s="0"/>
      <c r="FRF41" s="0"/>
      <c r="FRG41" s="0"/>
      <c r="FRH41" s="0"/>
      <c r="FRI41" s="0"/>
      <c r="FRJ41" s="0"/>
      <c r="FRK41" s="0"/>
      <c r="FRL41" s="0"/>
      <c r="FRM41" s="0"/>
      <c r="FRN41" s="0"/>
      <c r="FRO41" s="0"/>
      <c r="FRP41" s="0"/>
      <c r="FRQ41" s="0"/>
      <c r="FRR41" s="0"/>
      <c r="FRS41" s="0"/>
      <c r="FRT41" s="0"/>
      <c r="FRU41" s="0"/>
      <c r="FRV41" s="0"/>
      <c r="FRW41" s="0"/>
      <c r="FRX41" s="0"/>
      <c r="FRY41" s="0"/>
      <c r="FRZ41" s="0"/>
      <c r="FSA41" s="0"/>
      <c r="FSB41" s="0"/>
      <c r="FSC41" s="0"/>
      <c r="FSD41" s="0"/>
      <c r="FSE41" s="0"/>
      <c r="FSF41" s="0"/>
      <c r="FSG41" s="0"/>
      <c r="FSH41" s="0"/>
      <c r="FSI41" s="0"/>
      <c r="FSJ41" s="0"/>
      <c r="FSK41" s="0"/>
      <c r="FSL41" s="0"/>
      <c r="FSM41" s="0"/>
      <c r="FSN41" s="0"/>
      <c r="FSO41" s="0"/>
      <c r="FSP41" s="0"/>
      <c r="FSQ41" s="0"/>
      <c r="FSR41" s="0"/>
      <c r="FSS41" s="0"/>
      <c r="FST41" s="0"/>
      <c r="FSU41" s="0"/>
      <c r="FSV41" s="0"/>
      <c r="FSW41" s="0"/>
      <c r="FSX41" s="0"/>
      <c r="FSY41" s="0"/>
      <c r="FSZ41" s="0"/>
      <c r="FTA41" s="0"/>
      <c r="FTB41" s="0"/>
      <c r="FTC41" s="0"/>
      <c r="FTD41" s="0"/>
      <c r="FTE41" s="0"/>
      <c r="FTF41" s="0"/>
      <c r="FTG41" s="0"/>
      <c r="FTH41" s="0"/>
      <c r="FTI41" s="0"/>
      <c r="FTJ41" s="0"/>
      <c r="FTK41" s="0"/>
      <c r="FTL41" s="0"/>
      <c r="FTM41" s="0"/>
      <c r="FTN41" s="0"/>
      <c r="FTO41" s="0"/>
      <c r="FTP41" s="0"/>
      <c r="FTQ41" s="0"/>
      <c r="FTR41" s="0"/>
      <c r="FTS41" s="0"/>
      <c r="FTT41" s="0"/>
      <c r="FTU41" s="0"/>
      <c r="FTV41" s="0"/>
      <c r="FTW41" s="0"/>
      <c r="FTX41" s="0"/>
      <c r="FTY41" s="0"/>
      <c r="FTZ41" s="0"/>
      <c r="FUA41" s="0"/>
      <c r="FUB41" s="0"/>
      <c r="FUC41" s="0"/>
      <c r="FUD41" s="0"/>
      <c r="FUE41" s="0"/>
      <c r="FUF41" s="0"/>
      <c r="FUG41" s="0"/>
      <c r="FUH41" s="0"/>
      <c r="FUI41" s="0"/>
      <c r="FUJ41" s="0"/>
      <c r="FUK41" s="0"/>
      <c r="FUL41" s="0"/>
      <c r="FUM41" s="0"/>
      <c r="FUN41" s="0"/>
      <c r="FUO41" s="0"/>
      <c r="FUP41" s="0"/>
      <c r="FUQ41" s="0"/>
      <c r="FUR41" s="0"/>
      <c r="FUS41" s="0"/>
      <c r="FUT41" s="0"/>
      <c r="FUU41" s="0"/>
      <c r="FUV41" s="0"/>
      <c r="FUW41" s="0"/>
      <c r="FUX41" s="0"/>
      <c r="FUY41" s="0"/>
      <c r="FUZ41" s="0"/>
      <c r="FVA41" s="0"/>
      <c r="FVB41" s="0"/>
      <c r="FVC41" s="0"/>
      <c r="FVD41" s="0"/>
      <c r="FVE41" s="0"/>
      <c r="FVF41" s="0"/>
      <c r="FVG41" s="0"/>
      <c r="FVH41" s="0"/>
      <c r="FVI41" s="0"/>
      <c r="FVJ41" s="0"/>
      <c r="FVK41" s="0"/>
      <c r="FVL41" s="0"/>
      <c r="FVM41" s="0"/>
      <c r="FVN41" s="0"/>
      <c r="FVO41" s="0"/>
      <c r="FVP41" s="0"/>
      <c r="FVQ41" s="0"/>
      <c r="FVR41" s="0"/>
      <c r="FVS41" s="0"/>
      <c r="FVT41" s="0"/>
      <c r="FVU41" s="0"/>
      <c r="FVV41" s="0"/>
      <c r="FVW41" s="0"/>
      <c r="FVX41" s="0"/>
      <c r="FVY41" s="0"/>
      <c r="FVZ41" s="0"/>
      <c r="FWA41" s="0"/>
      <c r="FWB41" s="0"/>
      <c r="FWC41" s="0"/>
      <c r="FWD41" s="0"/>
      <c r="FWE41" s="0"/>
      <c r="FWF41" s="0"/>
      <c r="FWG41" s="0"/>
      <c r="FWH41" s="0"/>
      <c r="FWI41" s="0"/>
      <c r="FWJ41" s="0"/>
      <c r="FWK41" s="0"/>
      <c r="FWL41" s="0"/>
      <c r="FWM41" s="0"/>
      <c r="FWN41" s="0"/>
      <c r="FWO41" s="0"/>
      <c r="FWP41" s="0"/>
      <c r="FWQ41" s="0"/>
      <c r="FWR41" s="0"/>
      <c r="FWS41" s="0"/>
      <c r="FWT41" s="0"/>
      <c r="FWU41" s="0"/>
      <c r="FWV41" s="0"/>
      <c r="FWW41" s="0"/>
      <c r="FWX41" s="0"/>
      <c r="FWY41" s="0"/>
      <c r="FWZ41" s="0"/>
      <c r="FXA41" s="0"/>
      <c r="FXB41" s="0"/>
      <c r="FXC41" s="0"/>
      <c r="FXD41" s="0"/>
      <c r="FXE41" s="0"/>
      <c r="FXF41" s="0"/>
      <c r="FXG41" s="0"/>
      <c r="FXH41" s="0"/>
      <c r="FXI41" s="0"/>
      <c r="FXJ41" s="0"/>
      <c r="FXK41" s="0"/>
      <c r="FXL41" s="0"/>
      <c r="FXM41" s="0"/>
      <c r="FXN41" s="0"/>
      <c r="FXO41" s="0"/>
      <c r="FXP41" s="0"/>
      <c r="FXQ41" s="0"/>
      <c r="FXR41" s="0"/>
      <c r="FXS41" s="0"/>
      <c r="FXT41" s="0"/>
      <c r="FXU41" s="0"/>
      <c r="FXV41" s="0"/>
      <c r="FXW41" s="0"/>
      <c r="FXX41" s="0"/>
      <c r="FXY41" s="0"/>
      <c r="FXZ41" s="0"/>
      <c r="FYA41" s="0"/>
      <c r="FYB41" s="0"/>
      <c r="FYC41" s="0"/>
      <c r="FYD41" s="0"/>
      <c r="FYE41" s="0"/>
      <c r="FYF41" s="0"/>
      <c r="FYG41" s="0"/>
      <c r="FYH41" s="0"/>
      <c r="FYI41" s="0"/>
      <c r="FYJ41" s="0"/>
      <c r="FYK41" s="0"/>
      <c r="FYL41" s="0"/>
      <c r="FYM41" s="0"/>
      <c r="FYN41" s="0"/>
      <c r="FYO41" s="0"/>
      <c r="FYP41" s="0"/>
      <c r="FYQ41" s="0"/>
      <c r="FYR41" s="0"/>
      <c r="FYS41" s="0"/>
      <c r="FYT41" s="0"/>
      <c r="FYU41" s="0"/>
      <c r="FYV41" s="0"/>
      <c r="FYW41" s="0"/>
      <c r="FYX41" s="0"/>
      <c r="FYY41" s="0"/>
      <c r="FYZ41" s="0"/>
      <c r="FZA41" s="0"/>
      <c r="FZB41" s="0"/>
      <c r="FZC41" s="0"/>
      <c r="FZD41" s="0"/>
      <c r="FZE41" s="0"/>
      <c r="FZF41" s="0"/>
      <c r="FZG41" s="0"/>
      <c r="FZH41" s="0"/>
      <c r="FZI41" s="0"/>
      <c r="FZJ41" s="0"/>
      <c r="FZK41" s="0"/>
      <c r="FZL41" s="0"/>
      <c r="FZM41" s="0"/>
      <c r="FZN41" s="0"/>
      <c r="FZO41" s="0"/>
      <c r="FZP41" s="0"/>
      <c r="FZQ41" s="0"/>
      <c r="FZR41" s="0"/>
      <c r="FZS41" s="0"/>
      <c r="FZT41" s="0"/>
      <c r="FZU41" s="0"/>
      <c r="FZV41" s="0"/>
      <c r="FZW41" s="0"/>
      <c r="FZX41" s="0"/>
      <c r="FZY41" s="0"/>
      <c r="FZZ41" s="0"/>
      <c r="GAA41" s="0"/>
      <c r="GAB41" s="0"/>
      <c r="GAC41" s="0"/>
      <c r="GAD41" s="0"/>
      <c r="GAE41" s="0"/>
      <c r="GAF41" s="0"/>
      <c r="GAG41" s="0"/>
      <c r="GAH41" s="0"/>
      <c r="GAI41" s="0"/>
      <c r="GAJ41" s="0"/>
      <c r="GAK41" s="0"/>
      <c r="GAL41" s="0"/>
      <c r="GAM41" s="0"/>
      <c r="GAN41" s="0"/>
      <c r="GAO41" s="0"/>
      <c r="GAP41" s="0"/>
      <c r="GAQ41" s="0"/>
      <c r="GAR41" s="0"/>
      <c r="GAS41" s="0"/>
      <c r="GAT41" s="0"/>
      <c r="GAU41" s="0"/>
      <c r="GAV41" s="0"/>
      <c r="GAW41" s="0"/>
      <c r="GAX41" s="0"/>
      <c r="GAY41" s="0"/>
      <c r="GAZ41" s="0"/>
      <c r="GBA41" s="0"/>
      <c r="GBB41" s="0"/>
      <c r="GBC41" s="0"/>
      <c r="GBD41" s="0"/>
      <c r="GBE41" s="0"/>
      <c r="GBF41" s="0"/>
      <c r="GBG41" s="0"/>
      <c r="GBH41" s="0"/>
      <c r="GBI41" s="0"/>
      <c r="GBJ41" s="0"/>
      <c r="GBK41" s="0"/>
      <c r="GBL41" s="0"/>
      <c r="GBM41" s="0"/>
      <c r="GBN41" s="0"/>
      <c r="GBO41" s="0"/>
      <c r="GBP41" s="0"/>
      <c r="GBQ41" s="0"/>
      <c r="GBR41" s="0"/>
      <c r="GBS41" s="0"/>
      <c r="GBT41" s="0"/>
      <c r="GBU41" s="0"/>
      <c r="GBV41" s="0"/>
      <c r="GBW41" s="0"/>
      <c r="GBX41" s="0"/>
      <c r="GBY41" s="0"/>
      <c r="GBZ41" s="0"/>
      <c r="GCA41" s="0"/>
      <c r="GCB41" s="0"/>
      <c r="GCC41" s="0"/>
      <c r="GCD41" s="0"/>
      <c r="GCE41" s="0"/>
      <c r="GCF41" s="0"/>
      <c r="GCG41" s="0"/>
      <c r="GCH41" s="0"/>
      <c r="GCI41" s="0"/>
      <c r="GCJ41" s="0"/>
      <c r="GCK41" s="0"/>
      <c r="GCL41" s="0"/>
      <c r="GCM41" s="0"/>
      <c r="GCN41" s="0"/>
      <c r="GCO41" s="0"/>
      <c r="GCP41" s="0"/>
      <c r="GCQ41" s="0"/>
      <c r="GCR41" s="0"/>
      <c r="GCS41" s="0"/>
      <c r="GCT41" s="0"/>
      <c r="GCU41" s="0"/>
      <c r="GCV41" s="0"/>
      <c r="GCW41" s="0"/>
      <c r="GCX41" s="0"/>
      <c r="GCY41" s="0"/>
      <c r="GCZ41" s="0"/>
      <c r="GDA41" s="0"/>
      <c r="GDB41" s="0"/>
      <c r="GDC41" s="0"/>
      <c r="GDD41" s="0"/>
      <c r="GDE41" s="0"/>
      <c r="GDF41" s="0"/>
      <c r="GDG41" s="0"/>
      <c r="GDH41" s="0"/>
      <c r="GDI41" s="0"/>
      <c r="GDJ41" s="0"/>
      <c r="GDK41" s="0"/>
      <c r="GDL41" s="0"/>
      <c r="GDM41" s="0"/>
      <c r="GDN41" s="0"/>
      <c r="GDO41" s="0"/>
      <c r="GDP41" s="0"/>
      <c r="GDQ41" s="0"/>
      <c r="GDR41" s="0"/>
      <c r="GDS41" s="0"/>
      <c r="GDT41" s="0"/>
      <c r="GDU41" s="0"/>
      <c r="GDV41" s="0"/>
      <c r="GDW41" s="0"/>
      <c r="GDX41" s="0"/>
      <c r="GDY41" s="0"/>
      <c r="GDZ41" s="0"/>
      <c r="GEA41" s="0"/>
      <c r="GEB41" s="0"/>
      <c r="GEC41" s="0"/>
      <c r="GED41" s="0"/>
      <c r="GEE41" s="0"/>
      <c r="GEF41" s="0"/>
      <c r="GEG41" s="0"/>
      <c r="GEH41" s="0"/>
      <c r="GEI41" s="0"/>
      <c r="GEJ41" s="0"/>
      <c r="GEK41" s="0"/>
      <c r="GEL41" s="0"/>
      <c r="GEM41" s="0"/>
      <c r="GEN41" s="0"/>
      <c r="GEO41" s="0"/>
      <c r="GEP41" s="0"/>
      <c r="GEQ41" s="0"/>
      <c r="GER41" s="0"/>
      <c r="GES41" s="0"/>
      <c r="GET41" s="0"/>
      <c r="GEU41" s="0"/>
      <c r="GEV41" s="0"/>
      <c r="GEW41" s="0"/>
      <c r="GEX41" s="0"/>
      <c r="GEY41" s="0"/>
      <c r="GEZ41" s="0"/>
      <c r="GFA41" s="0"/>
      <c r="GFB41" s="0"/>
      <c r="GFC41" s="0"/>
      <c r="GFD41" s="0"/>
      <c r="GFE41" s="0"/>
      <c r="GFF41" s="0"/>
      <c r="GFG41" s="0"/>
      <c r="GFH41" s="0"/>
      <c r="GFI41" s="0"/>
      <c r="GFJ41" s="0"/>
      <c r="GFK41" s="0"/>
      <c r="GFL41" s="0"/>
      <c r="GFM41" s="0"/>
      <c r="GFN41" s="0"/>
      <c r="GFO41" s="0"/>
      <c r="GFP41" s="0"/>
      <c r="GFQ41" s="0"/>
      <c r="GFR41" s="0"/>
      <c r="GFS41" s="0"/>
      <c r="GFT41" s="0"/>
      <c r="GFU41" s="0"/>
      <c r="GFV41" s="0"/>
      <c r="GFW41" s="0"/>
      <c r="GFX41" s="0"/>
      <c r="GFY41" s="0"/>
      <c r="GFZ41" s="0"/>
      <c r="GGA41" s="0"/>
      <c r="GGB41" s="0"/>
      <c r="GGC41" s="0"/>
      <c r="GGD41" s="0"/>
      <c r="GGE41" s="0"/>
      <c r="GGF41" s="0"/>
      <c r="GGG41" s="0"/>
      <c r="GGH41" s="0"/>
      <c r="GGI41" s="0"/>
      <c r="GGJ41" s="0"/>
      <c r="GGK41" s="0"/>
      <c r="GGL41" s="0"/>
      <c r="GGM41" s="0"/>
      <c r="GGN41" s="0"/>
      <c r="GGO41" s="0"/>
      <c r="GGP41" s="0"/>
      <c r="GGQ41" s="0"/>
      <c r="GGR41" s="0"/>
      <c r="GGS41" s="0"/>
      <c r="GGT41" s="0"/>
      <c r="GGU41" s="0"/>
      <c r="GGV41" s="0"/>
      <c r="GGW41" s="0"/>
      <c r="GGX41" s="0"/>
      <c r="GGY41" s="0"/>
      <c r="GGZ41" s="0"/>
      <c r="GHA41" s="0"/>
      <c r="GHB41" s="0"/>
      <c r="GHC41" s="0"/>
      <c r="GHD41" s="0"/>
      <c r="GHE41" s="0"/>
      <c r="GHF41" s="0"/>
      <c r="GHG41" s="0"/>
      <c r="GHH41" s="0"/>
      <c r="GHI41" s="0"/>
      <c r="GHJ41" s="0"/>
      <c r="GHK41" s="0"/>
      <c r="GHL41" s="0"/>
      <c r="GHM41" s="0"/>
      <c r="GHN41" s="0"/>
      <c r="GHO41" s="0"/>
      <c r="GHP41" s="0"/>
      <c r="GHQ41" s="0"/>
      <c r="GHR41" s="0"/>
      <c r="GHS41" s="0"/>
      <c r="GHT41" s="0"/>
      <c r="GHU41" s="0"/>
      <c r="GHV41" s="0"/>
      <c r="GHW41" s="0"/>
      <c r="GHX41" s="0"/>
      <c r="GHY41" s="0"/>
      <c r="GHZ41" s="0"/>
      <c r="GIA41" s="0"/>
      <c r="GIB41" s="0"/>
      <c r="GIC41" s="0"/>
      <c r="GID41" s="0"/>
      <c r="GIE41" s="0"/>
      <c r="GIF41" s="0"/>
      <c r="GIG41" s="0"/>
      <c r="GIH41" s="0"/>
      <c r="GII41" s="0"/>
      <c r="GIJ41" s="0"/>
      <c r="GIK41" s="0"/>
      <c r="GIL41" s="0"/>
      <c r="GIM41" s="0"/>
      <c r="GIN41" s="0"/>
      <c r="GIO41" s="0"/>
      <c r="GIP41" s="0"/>
      <c r="GIQ41" s="0"/>
      <c r="GIR41" s="0"/>
      <c r="GIS41" s="0"/>
      <c r="GIT41" s="0"/>
      <c r="GIU41" s="0"/>
      <c r="GIV41" s="0"/>
      <c r="GIW41" s="0"/>
      <c r="GIX41" s="0"/>
      <c r="GIY41" s="0"/>
      <c r="GIZ41" s="0"/>
      <c r="GJA41" s="0"/>
      <c r="GJB41" s="0"/>
      <c r="GJC41" s="0"/>
      <c r="GJD41" s="0"/>
      <c r="GJE41" s="0"/>
      <c r="GJF41" s="0"/>
      <c r="GJG41" s="0"/>
      <c r="GJH41" s="0"/>
      <c r="GJI41" s="0"/>
      <c r="GJJ41" s="0"/>
      <c r="GJK41" s="0"/>
      <c r="GJL41" s="0"/>
      <c r="GJM41" s="0"/>
      <c r="GJN41" s="0"/>
      <c r="GJO41" s="0"/>
      <c r="GJP41" s="0"/>
      <c r="GJQ41" s="0"/>
      <c r="GJR41" s="0"/>
      <c r="GJS41" s="0"/>
      <c r="GJT41" s="0"/>
      <c r="GJU41" s="0"/>
      <c r="GJV41" s="0"/>
      <c r="GJW41" s="0"/>
      <c r="GJX41" s="0"/>
      <c r="GJY41" s="0"/>
      <c r="GJZ41" s="0"/>
      <c r="GKA41" s="0"/>
      <c r="GKB41" s="0"/>
      <c r="GKC41" s="0"/>
      <c r="GKD41" s="0"/>
      <c r="GKE41" s="0"/>
      <c r="GKF41" s="0"/>
      <c r="GKG41" s="0"/>
      <c r="GKH41" s="0"/>
      <c r="GKI41" s="0"/>
      <c r="GKJ41" s="0"/>
      <c r="GKK41" s="0"/>
      <c r="GKL41" s="0"/>
      <c r="GKM41" s="0"/>
      <c r="GKN41" s="0"/>
      <c r="GKO41" s="0"/>
      <c r="GKP41" s="0"/>
      <c r="GKQ41" s="0"/>
      <c r="GKR41" s="0"/>
      <c r="GKS41" s="0"/>
      <c r="GKT41" s="0"/>
      <c r="GKU41" s="0"/>
      <c r="GKV41" s="0"/>
      <c r="GKW41" s="0"/>
      <c r="GKX41" s="0"/>
      <c r="GKY41" s="0"/>
      <c r="GKZ41" s="0"/>
      <c r="GLA41" s="0"/>
      <c r="GLB41" s="0"/>
      <c r="GLC41" s="0"/>
      <c r="GLD41" s="0"/>
      <c r="GLE41" s="0"/>
      <c r="GLF41" s="0"/>
      <c r="GLG41" s="0"/>
      <c r="GLH41" s="0"/>
      <c r="GLI41" s="0"/>
      <c r="GLJ41" s="0"/>
      <c r="GLK41" s="0"/>
      <c r="GLL41" s="0"/>
      <c r="GLM41" s="0"/>
      <c r="GLN41" s="0"/>
      <c r="GLO41" s="0"/>
      <c r="GLP41" s="0"/>
      <c r="GLQ41" s="0"/>
      <c r="GLR41" s="0"/>
      <c r="GLS41" s="0"/>
      <c r="GLT41" s="0"/>
      <c r="GLU41" s="0"/>
      <c r="GLV41" s="0"/>
      <c r="GLW41" s="0"/>
      <c r="GLX41" s="0"/>
      <c r="GLY41" s="0"/>
      <c r="GLZ41" s="0"/>
      <c r="GMA41" s="0"/>
      <c r="GMB41" s="0"/>
      <c r="GMC41" s="0"/>
      <c r="GMD41" s="0"/>
      <c r="GME41" s="0"/>
      <c r="GMF41" s="0"/>
      <c r="GMG41" s="0"/>
      <c r="GMH41" s="0"/>
      <c r="GMI41" s="0"/>
      <c r="GMJ41" s="0"/>
      <c r="GMK41" s="0"/>
      <c r="GML41" s="0"/>
      <c r="GMM41" s="0"/>
      <c r="GMN41" s="0"/>
      <c r="GMO41" s="0"/>
      <c r="GMP41" s="0"/>
      <c r="GMQ41" s="0"/>
      <c r="GMR41" s="0"/>
      <c r="GMS41" s="0"/>
      <c r="GMT41" s="0"/>
      <c r="GMU41" s="0"/>
      <c r="GMV41" s="0"/>
      <c r="GMW41" s="0"/>
      <c r="GMX41" s="0"/>
      <c r="GMY41" s="0"/>
      <c r="GMZ41" s="0"/>
      <c r="GNA41" s="0"/>
      <c r="GNB41" s="0"/>
      <c r="GNC41" s="0"/>
      <c r="GND41" s="0"/>
      <c r="GNE41" s="0"/>
      <c r="GNF41" s="0"/>
      <c r="GNG41" s="0"/>
      <c r="GNH41" s="0"/>
      <c r="GNI41" s="0"/>
      <c r="GNJ41" s="0"/>
      <c r="GNK41" s="0"/>
      <c r="GNL41" s="0"/>
      <c r="GNM41" s="0"/>
      <c r="GNN41" s="0"/>
      <c r="GNO41" s="0"/>
      <c r="GNP41" s="0"/>
      <c r="GNQ41" s="0"/>
      <c r="GNR41" s="0"/>
      <c r="GNS41" s="0"/>
      <c r="GNT41" s="0"/>
      <c r="GNU41" s="0"/>
      <c r="GNV41" s="0"/>
      <c r="GNW41" s="0"/>
      <c r="GNX41" s="0"/>
      <c r="GNY41" s="0"/>
      <c r="GNZ41" s="0"/>
      <c r="GOA41" s="0"/>
      <c r="GOB41" s="0"/>
      <c r="GOC41" s="0"/>
      <c r="GOD41" s="0"/>
      <c r="GOE41" s="0"/>
      <c r="GOF41" s="0"/>
      <c r="GOG41" s="0"/>
      <c r="GOH41" s="0"/>
      <c r="GOI41" s="0"/>
      <c r="GOJ41" s="0"/>
      <c r="GOK41" s="0"/>
      <c r="GOL41" s="0"/>
      <c r="GOM41" s="0"/>
      <c r="GON41" s="0"/>
      <c r="GOO41" s="0"/>
      <c r="GOP41" s="0"/>
      <c r="GOQ41" s="0"/>
      <c r="GOR41" s="0"/>
      <c r="GOS41" s="0"/>
      <c r="GOT41" s="0"/>
      <c r="GOU41" s="0"/>
      <c r="GOV41" s="0"/>
      <c r="GOW41" s="0"/>
      <c r="GOX41" s="0"/>
      <c r="GOY41" s="0"/>
      <c r="GOZ41" s="0"/>
      <c r="GPA41" s="0"/>
      <c r="GPB41" s="0"/>
      <c r="GPC41" s="0"/>
      <c r="GPD41" s="0"/>
      <c r="GPE41" s="0"/>
      <c r="GPF41" s="0"/>
      <c r="GPG41" s="0"/>
      <c r="GPH41" s="0"/>
      <c r="GPI41" s="0"/>
      <c r="GPJ41" s="0"/>
      <c r="GPK41" s="0"/>
      <c r="GPL41" s="0"/>
      <c r="GPM41" s="0"/>
      <c r="GPN41" s="0"/>
      <c r="GPO41" s="0"/>
      <c r="GPP41" s="0"/>
      <c r="GPQ41" s="0"/>
      <c r="GPR41" s="0"/>
      <c r="GPS41" s="0"/>
      <c r="GPT41" s="0"/>
      <c r="GPU41" s="0"/>
      <c r="GPV41" s="0"/>
      <c r="GPW41" s="0"/>
      <c r="GPX41" s="0"/>
      <c r="GPY41" s="0"/>
      <c r="GPZ41" s="0"/>
      <c r="GQA41" s="0"/>
      <c r="GQB41" s="0"/>
      <c r="GQC41" s="0"/>
      <c r="GQD41" s="0"/>
      <c r="GQE41" s="0"/>
      <c r="GQF41" s="0"/>
      <c r="GQG41" s="0"/>
      <c r="GQH41" s="0"/>
      <c r="GQI41" s="0"/>
      <c r="GQJ41" s="0"/>
      <c r="GQK41" s="0"/>
      <c r="GQL41" s="0"/>
      <c r="GQM41" s="0"/>
      <c r="GQN41" s="0"/>
      <c r="GQO41" s="0"/>
      <c r="GQP41" s="0"/>
      <c r="GQQ41" s="0"/>
      <c r="GQR41" s="0"/>
      <c r="GQS41" s="0"/>
      <c r="GQT41" s="0"/>
      <c r="GQU41" s="0"/>
      <c r="GQV41" s="0"/>
      <c r="GQW41" s="0"/>
      <c r="GQX41" s="0"/>
      <c r="GQY41" s="0"/>
      <c r="GQZ41" s="0"/>
      <c r="GRA41" s="0"/>
      <c r="GRB41" s="0"/>
      <c r="GRC41" s="0"/>
      <c r="GRD41" s="0"/>
      <c r="GRE41" s="0"/>
      <c r="GRF41" s="0"/>
      <c r="GRG41" s="0"/>
      <c r="GRH41" s="0"/>
      <c r="GRI41" s="0"/>
      <c r="GRJ41" s="0"/>
      <c r="GRK41" s="0"/>
      <c r="GRL41" s="0"/>
      <c r="GRM41" s="0"/>
      <c r="GRN41" s="0"/>
      <c r="GRO41" s="0"/>
      <c r="GRP41" s="0"/>
      <c r="GRQ41" s="0"/>
      <c r="GRR41" s="0"/>
      <c r="GRS41" s="0"/>
      <c r="GRT41" s="0"/>
      <c r="GRU41" s="0"/>
      <c r="GRV41" s="0"/>
      <c r="GRW41" s="0"/>
      <c r="GRX41" s="0"/>
      <c r="GRY41" s="0"/>
      <c r="GRZ41" s="0"/>
      <c r="GSA41" s="0"/>
      <c r="GSB41" s="0"/>
      <c r="GSC41" s="0"/>
      <c r="GSD41" s="0"/>
      <c r="GSE41" s="0"/>
      <c r="GSF41" s="0"/>
      <c r="GSG41" s="0"/>
      <c r="GSH41" s="0"/>
      <c r="GSI41" s="0"/>
      <c r="GSJ41" s="0"/>
      <c r="GSK41" s="0"/>
      <c r="GSL41" s="0"/>
      <c r="GSM41" s="0"/>
      <c r="GSN41" s="0"/>
      <c r="GSO41" s="0"/>
      <c r="GSP41" s="0"/>
      <c r="GSQ41" s="0"/>
      <c r="GSR41" s="0"/>
      <c r="GSS41" s="0"/>
      <c r="GST41" s="0"/>
      <c r="GSU41" s="0"/>
      <c r="GSV41" s="0"/>
      <c r="GSW41" s="0"/>
      <c r="GSX41" s="0"/>
      <c r="GSY41" s="0"/>
      <c r="GSZ41" s="0"/>
      <c r="GTA41" s="0"/>
      <c r="GTB41" s="0"/>
      <c r="GTC41" s="0"/>
      <c r="GTD41" s="0"/>
      <c r="GTE41" s="0"/>
      <c r="GTF41" s="0"/>
      <c r="GTG41" s="0"/>
      <c r="GTH41" s="0"/>
      <c r="GTI41" s="0"/>
      <c r="GTJ41" s="0"/>
      <c r="GTK41" s="0"/>
      <c r="GTL41" s="0"/>
      <c r="GTM41" s="0"/>
      <c r="GTN41" s="0"/>
      <c r="GTO41" s="0"/>
      <c r="GTP41" s="0"/>
      <c r="GTQ41" s="0"/>
      <c r="GTR41" s="0"/>
      <c r="GTS41" s="0"/>
      <c r="GTT41" s="0"/>
      <c r="GTU41" s="0"/>
      <c r="GTV41" s="0"/>
      <c r="GTW41" s="0"/>
      <c r="GTX41" s="0"/>
      <c r="GTY41" s="0"/>
      <c r="GTZ41" s="0"/>
      <c r="GUA41" s="0"/>
      <c r="GUB41" s="0"/>
      <c r="GUC41" s="0"/>
      <c r="GUD41" s="0"/>
      <c r="GUE41" s="0"/>
      <c r="GUF41" s="0"/>
      <c r="GUG41" s="0"/>
      <c r="GUH41" s="0"/>
      <c r="GUI41" s="0"/>
      <c r="GUJ41" s="0"/>
      <c r="GUK41" s="0"/>
      <c r="GUL41" s="0"/>
      <c r="GUM41" s="0"/>
      <c r="GUN41" s="0"/>
      <c r="GUO41" s="0"/>
      <c r="GUP41" s="0"/>
      <c r="GUQ41" s="0"/>
      <c r="GUR41" s="0"/>
      <c r="GUS41" s="0"/>
      <c r="GUT41" s="0"/>
      <c r="GUU41" s="0"/>
      <c r="GUV41" s="0"/>
      <c r="GUW41" s="0"/>
      <c r="GUX41" s="0"/>
      <c r="GUY41" s="0"/>
      <c r="GUZ41" s="0"/>
      <c r="GVA41" s="0"/>
      <c r="GVB41" s="0"/>
      <c r="GVC41" s="0"/>
      <c r="GVD41" s="0"/>
      <c r="GVE41" s="0"/>
      <c r="GVF41" s="0"/>
      <c r="GVG41" s="0"/>
      <c r="GVH41" s="0"/>
      <c r="GVI41" s="0"/>
      <c r="GVJ41" s="0"/>
      <c r="GVK41" s="0"/>
      <c r="GVL41" s="0"/>
      <c r="GVM41" s="0"/>
      <c r="GVN41" s="0"/>
      <c r="GVO41" s="0"/>
      <c r="GVP41" s="0"/>
      <c r="GVQ41" s="0"/>
      <c r="GVR41" s="0"/>
      <c r="GVS41" s="0"/>
      <c r="GVT41" s="0"/>
      <c r="GVU41" s="0"/>
      <c r="GVV41" s="0"/>
      <c r="GVW41" s="0"/>
      <c r="GVX41" s="0"/>
      <c r="GVY41" s="0"/>
      <c r="GVZ41" s="0"/>
      <c r="GWA41" s="0"/>
      <c r="GWB41" s="0"/>
      <c r="GWC41" s="0"/>
      <c r="GWD41" s="0"/>
      <c r="GWE41" s="0"/>
      <c r="GWF41" s="0"/>
      <c r="GWG41" s="0"/>
      <c r="GWH41" s="0"/>
      <c r="GWI41" s="0"/>
      <c r="GWJ41" s="0"/>
      <c r="GWK41" s="0"/>
      <c r="GWL41" s="0"/>
      <c r="GWM41" s="0"/>
      <c r="GWN41" s="0"/>
      <c r="GWO41" s="0"/>
      <c r="GWP41" s="0"/>
      <c r="GWQ41" s="0"/>
      <c r="GWR41" s="0"/>
      <c r="GWS41" s="0"/>
      <c r="GWT41" s="0"/>
      <c r="GWU41" s="0"/>
      <c r="GWV41" s="0"/>
      <c r="GWW41" s="0"/>
      <c r="GWX41" s="0"/>
      <c r="GWY41" s="0"/>
      <c r="GWZ41" s="0"/>
      <c r="GXA41" s="0"/>
      <c r="GXB41" s="0"/>
      <c r="GXC41" s="0"/>
      <c r="GXD41" s="0"/>
      <c r="GXE41" s="0"/>
      <c r="GXF41" s="0"/>
      <c r="GXG41" s="0"/>
      <c r="GXH41" s="0"/>
      <c r="GXI41" s="0"/>
      <c r="GXJ41" s="0"/>
      <c r="GXK41" s="0"/>
      <c r="GXL41" s="0"/>
      <c r="GXM41" s="0"/>
      <c r="GXN41" s="0"/>
      <c r="GXO41" s="0"/>
      <c r="GXP41" s="0"/>
      <c r="GXQ41" s="0"/>
      <c r="GXR41" s="0"/>
      <c r="GXS41" s="0"/>
      <c r="GXT41" s="0"/>
      <c r="GXU41" s="0"/>
      <c r="GXV41" s="0"/>
      <c r="GXW41" s="0"/>
      <c r="GXX41" s="0"/>
      <c r="GXY41" s="0"/>
      <c r="GXZ41" s="0"/>
      <c r="GYA41" s="0"/>
      <c r="GYB41" s="0"/>
      <c r="GYC41" s="0"/>
      <c r="GYD41" s="0"/>
      <c r="GYE41" s="0"/>
      <c r="GYF41" s="0"/>
      <c r="GYG41" s="0"/>
      <c r="GYH41" s="0"/>
      <c r="GYI41" s="0"/>
      <c r="GYJ41" s="0"/>
      <c r="GYK41" s="0"/>
      <c r="GYL41" s="0"/>
      <c r="GYM41" s="0"/>
      <c r="GYN41" s="0"/>
      <c r="GYO41" s="0"/>
      <c r="GYP41" s="0"/>
      <c r="GYQ41" s="0"/>
      <c r="GYR41" s="0"/>
      <c r="GYS41" s="0"/>
      <c r="GYT41" s="0"/>
      <c r="GYU41" s="0"/>
      <c r="GYV41" s="0"/>
      <c r="GYW41" s="0"/>
      <c r="GYX41" s="0"/>
      <c r="GYY41" s="0"/>
      <c r="GYZ41" s="0"/>
      <c r="GZA41" s="0"/>
      <c r="GZB41" s="0"/>
      <c r="GZC41" s="0"/>
      <c r="GZD41" s="0"/>
      <c r="GZE41" s="0"/>
      <c r="GZF41" s="0"/>
      <c r="GZG41" s="0"/>
      <c r="GZH41" s="0"/>
      <c r="GZI41" s="0"/>
      <c r="GZJ41" s="0"/>
      <c r="GZK41" s="0"/>
      <c r="GZL41" s="0"/>
      <c r="GZM41" s="0"/>
      <c r="GZN41" s="0"/>
      <c r="GZO41" s="0"/>
      <c r="GZP41" s="0"/>
      <c r="GZQ41" s="0"/>
      <c r="GZR41" s="0"/>
      <c r="GZS41" s="0"/>
      <c r="GZT41" s="0"/>
      <c r="GZU41" s="0"/>
      <c r="GZV41" s="0"/>
      <c r="GZW41" s="0"/>
      <c r="GZX41" s="0"/>
      <c r="GZY41" s="0"/>
      <c r="GZZ41" s="0"/>
      <c r="HAA41" s="0"/>
      <c r="HAB41" s="0"/>
      <c r="HAC41" s="0"/>
      <c r="HAD41" s="0"/>
      <c r="HAE41" s="0"/>
      <c r="HAF41" s="0"/>
      <c r="HAG41" s="0"/>
      <c r="HAH41" s="0"/>
      <c r="HAI41" s="0"/>
      <c r="HAJ41" s="0"/>
      <c r="HAK41" s="0"/>
      <c r="HAL41" s="0"/>
      <c r="HAM41" s="0"/>
      <c r="HAN41" s="0"/>
      <c r="HAO41" s="0"/>
      <c r="HAP41" s="0"/>
      <c r="HAQ41" s="0"/>
      <c r="HAR41" s="0"/>
      <c r="HAS41" s="0"/>
      <c r="HAT41" s="0"/>
      <c r="HAU41" s="0"/>
      <c r="HAV41" s="0"/>
      <c r="HAW41" s="0"/>
      <c r="HAX41" s="0"/>
      <c r="HAY41" s="0"/>
      <c r="HAZ41" s="0"/>
      <c r="HBA41" s="0"/>
      <c r="HBB41" s="0"/>
      <c r="HBC41" s="0"/>
      <c r="HBD41" s="0"/>
      <c r="HBE41" s="0"/>
      <c r="HBF41" s="0"/>
      <c r="HBG41" s="0"/>
      <c r="HBH41" s="0"/>
      <c r="HBI41" s="0"/>
      <c r="HBJ41" s="0"/>
      <c r="HBK41" s="0"/>
      <c r="HBL41" s="0"/>
      <c r="HBM41" s="0"/>
      <c r="HBN41" s="0"/>
      <c r="HBO41" s="0"/>
      <c r="HBP41" s="0"/>
      <c r="HBQ41" s="0"/>
      <c r="HBR41" s="0"/>
      <c r="HBS41" s="0"/>
      <c r="HBT41" s="0"/>
      <c r="HBU41" s="0"/>
      <c r="HBV41" s="0"/>
      <c r="HBW41" s="0"/>
      <c r="HBX41" s="0"/>
      <c r="HBY41" s="0"/>
      <c r="HBZ41" s="0"/>
      <c r="HCA41" s="0"/>
      <c r="HCB41" s="0"/>
      <c r="HCC41" s="0"/>
      <c r="HCD41" s="0"/>
      <c r="HCE41" s="0"/>
      <c r="HCF41" s="0"/>
      <c r="HCG41" s="0"/>
      <c r="HCH41" s="0"/>
      <c r="HCI41" s="0"/>
      <c r="HCJ41" s="0"/>
      <c r="HCK41" s="0"/>
      <c r="HCL41" s="0"/>
      <c r="HCM41" s="0"/>
      <c r="HCN41" s="0"/>
      <c r="HCO41" s="0"/>
      <c r="HCP41" s="0"/>
      <c r="HCQ41" s="0"/>
      <c r="HCR41" s="0"/>
      <c r="HCS41" s="0"/>
      <c r="HCT41" s="0"/>
      <c r="HCU41" s="0"/>
      <c r="HCV41" s="0"/>
      <c r="HCW41" s="0"/>
      <c r="HCX41" s="0"/>
      <c r="HCY41" s="0"/>
      <c r="HCZ41" s="0"/>
      <c r="HDA41" s="0"/>
      <c r="HDB41" s="0"/>
      <c r="HDC41" s="0"/>
      <c r="HDD41" s="0"/>
      <c r="HDE41" s="0"/>
      <c r="HDF41" s="0"/>
      <c r="HDG41" s="0"/>
      <c r="HDH41" s="0"/>
      <c r="HDI41" s="0"/>
      <c r="HDJ41" s="0"/>
      <c r="HDK41" s="0"/>
      <c r="HDL41" s="0"/>
      <c r="HDM41" s="0"/>
      <c r="HDN41" s="0"/>
      <c r="HDO41" s="0"/>
      <c r="HDP41" s="0"/>
      <c r="HDQ41" s="0"/>
      <c r="HDR41" s="0"/>
      <c r="HDS41" s="0"/>
      <c r="HDT41" s="0"/>
      <c r="HDU41" s="0"/>
      <c r="HDV41" s="0"/>
      <c r="HDW41" s="0"/>
      <c r="HDX41" s="0"/>
      <c r="HDY41" s="0"/>
      <c r="HDZ41" s="0"/>
      <c r="HEA41" s="0"/>
      <c r="HEB41" s="0"/>
      <c r="HEC41" s="0"/>
      <c r="HED41" s="0"/>
      <c r="HEE41" s="0"/>
      <c r="HEF41" s="0"/>
      <c r="HEG41" s="0"/>
      <c r="HEH41" s="0"/>
      <c r="HEI41" s="0"/>
      <c r="HEJ41" s="0"/>
      <c r="HEK41" s="0"/>
      <c r="HEL41" s="0"/>
      <c r="HEM41" s="0"/>
      <c r="HEN41" s="0"/>
      <c r="HEO41" s="0"/>
      <c r="HEP41" s="0"/>
      <c r="HEQ41" s="0"/>
      <c r="HER41" s="0"/>
      <c r="HES41" s="0"/>
      <c r="HET41" s="0"/>
      <c r="HEU41" s="0"/>
      <c r="HEV41" s="0"/>
      <c r="HEW41" s="0"/>
      <c r="HEX41" s="0"/>
      <c r="HEY41" s="0"/>
      <c r="HEZ41" s="0"/>
      <c r="HFA41" s="0"/>
      <c r="HFB41" s="0"/>
      <c r="HFC41" s="0"/>
      <c r="HFD41" s="0"/>
      <c r="HFE41" s="0"/>
      <c r="HFF41" s="0"/>
      <c r="HFG41" s="0"/>
      <c r="HFH41" s="0"/>
      <c r="HFI41" s="0"/>
      <c r="HFJ41" s="0"/>
      <c r="HFK41" s="0"/>
      <c r="HFL41" s="0"/>
      <c r="HFM41" s="0"/>
      <c r="HFN41" s="0"/>
      <c r="HFO41" s="0"/>
      <c r="HFP41" s="0"/>
      <c r="HFQ41" s="0"/>
      <c r="HFR41" s="0"/>
      <c r="HFS41" s="0"/>
      <c r="HFT41" s="0"/>
      <c r="HFU41" s="0"/>
      <c r="HFV41" s="0"/>
      <c r="HFW41" s="0"/>
      <c r="HFX41" s="0"/>
      <c r="HFY41" s="0"/>
      <c r="HFZ41" s="0"/>
      <c r="HGA41" s="0"/>
      <c r="HGB41" s="0"/>
      <c r="HGC41" s="0"/>
      <c r="HGD41" s="0"/>
      <c r="HGE41" s="0"/>
      <c r="HGF41" s="0"/>
      <c r="HGG41" s="0"/>
      <c r="HGH41" s="0"/>
      <c r="HGI41" s="0"/>
      <c r="HGJ41" s="0"/>
      <c r="HGK41" s="0"/>
      <c r="HGL41" s="0"/>
      <c r="HGM41" s="0"/>
      <c r="HGN41" s="0"/>
      <c r="HGO41" s="0"/>
      <c r="HGP41" s="0"/>
      <c r="HGQ41" s="0"/>
      <c r="HGR41" s="0"/>
      <c r="HGS41" s="0"/>
      <c r="HGT41" s="0"/>
      <c r="HGU41" s="0"/>
      <c r="HGV41" s="0"/>
      <c r="HGW41" s="0"/>
      <c r="HGX41" s="0"/>
      <c r="HGY41" s="0"/>
      <c r="HGZ41" s="0"/>
      <c r="HHA41" s="0"/>
      <c r="HHB41" s="0"/>
      <c r="HHC41" s="0"/>
      <c r="HHD41" s="0"/>
      <c r="HHE41" s="0"/>
      <c r="HHF41" s="0"/>
      <c r="HHG41" s="0"/>
      <c r="HHH41" s="0"/>
      <c r="HHI41" s="0"/>
      <c r="HHJ41" s="0"/>
      <c r="HHK41" s="0"/>
      <c r="HHL41" s="0"/>
      <c r="HHM41" s="0"/>
      <c r="HHN41" s="0"/>
      <c r="HHO41" s="0"/>
      <c r="HHP41" s="0"/>
      <c r="HHQ41" s="0"/>
      <c r="HHR41" s="0"/>
      <c r="HHS41" s="0"/>
      <c r="HHT41" s="0"/>
      <c r="HHU41" s="0"/>
      <c r="HHV41" s="0"/>
      <c r="HHW41" s="0"/>
      <c r="HHX41" s="0"/>
      <c r="HHY41" s="0"/>
      <c r="HHZ41" s="0"/>
      <c r="HIA41" s="0"/>
      <c r="HIB41" s="0"/>
      <c r="HIC41" s="0"/>
      <c r="HID41" s="0"/>
      <c r="HIE41" s="0"/>
      <c r="HIF41" s="0"/>
      <c r="HIG41" s="0"/>
      <c r="HIH41" s="0"/>
      <c r="HII41" s="0"/>
      <c r="HIJ41" s="0"/>
      <c r="HIK41" s="0"/>
      <c r="HIL41" s="0"/>
      <c r="HIM41" s="0"/>
      <c r="HIN41" s="0"/>
      <c r="HIO41" s="0"/>
      <c r="HIP41" s="0"/>
      <c r="HIQ41" s="0"/>
      <c r="HIR41" s="0"/>
      <c r="HIS41" s="0"/>
      <c r="HIT41" s="0"/>
      <c r="HIU41" s="0"/>
      <c r="HIV41" s="0"/>
      <c r="HIW41" s="0"/>
      <c r="HIX41" s="0"/>
      <c r="HIY41" s="0"/>
      <c r="HIZ41" s="0"/>
      <c r="HJA41" s="0"/>
      <c r="HJB41" s="0"/>
      <c r="HJC41" s="0"/>
      <c r="HJD41" s="0"/>
      <c r="HJE41" s="0"/>
      <c r="HJF41" s="0"/>
      <c r="HJG41" s="0"/>
      <c r="HJH41" s="0"/>
      <c r="HJI41" s="0"/>
      <c r="HJJ41" s="0"/>
      <c r="HJK41" s="0"/>
      <c r="HJL41" s="0"/>
      <c r="HJM41" s="0"/>
      <c r="HJN41" s="0"/>
      <c r="HJO41" s="0"/>
      <c r="HJP41" s="0"/>
      <c r="HJQ41" s="0"/>
      <c r="HJR41" s="0"/>
      <c r="HJS41" s="0"/>
      <c r="HJT41" s="0"/>
      <c r="HJU41" s="0"/>
      <c r="HJV41" s="0"/>
      <c r="HJW41" s="0"/>
      <c r="HJX41" s="0"/>
      <c r="HJY41" s="0"/>
      <c r="HJZ41" s="0"/>
      <c r="HKA41" s="0"/>
      <c r="HKB41" s="0"/>
      <c r="HKC41" s="0"/>
      <c r="HKD41" s="0"/>
      <c r="HKE41" s="0"/>
      <c r="HKF41" s="0"/>
      <c r="HKG41" s="0"/>
      <c r="HKH41" s="0"/>
      <c r="HKI41" s="0"/>
      <c r="HKJ41" s="0"/>
      <c r="HKK41" s="0"/>
      <c r="HKL41" s="0"/>
      <c r="HKM41" s="0"/>
      <c r="HKN41" s="0"/>
      <c r="HKO41" s="0"/>
      <c r="HKP41" s="0"/>
      <c r="HKQ41" s="0"/>
      <c r="HKR41" s="0"/>
      <c r="HKS41" s="0"/>
      <c r="HKT41" s="0"/>
      <c r="HKU41" s="0"/>
      <c r="HKV41" s="0"/>
      <c r="HKW41" s="0"/>
      <c r="HKX41" s="0"/>
      <c r="HKY41" s="0"/>
      <c r="HKZ41" s="0"/>
      <c r="HLA41" s="0"/>
      <c r="HLB41" s="0"/>
      <c r="HLC41" s="0"/>
      <c r="HLD41" s="0"/>
      <c r="HLE41" s="0"/>
      <c r="HLF41" s="0"/>
      <c r="HLG41" s="0"/>
      <c r="HLH41" s="0"/>
      <c r="HLI41" s="0"/>
      <c r="HLJ41" s="0"/>
      <c r="HLK41" s="0"/>
      <c r="HLL41" s="0"/>
      <c r="HLM41" s="0"/>
      <c r="HLN41" s="0"/>
      <c r="HLO41" s="0"/>
      <c r="HLP41" s="0"/>
      <c r="HLQ41" s="0"/>
      <c r="HLR41" s="0"/>
      <c r="HLS41" s="0"/>
      <c r="HLT41" s="0"/>
      <c r="HLU41" s="0"/>
      <c r="HLV41" s="0"/>
      <c r="HLW41" s="0"/>
      <c r="HLX41" s="0"/>
      <c r="HLY41" s="0"/>
      <c r="HLZ41" s="0"/>
      <c r="HMA41" s="0"/>
      <c r="HMB41" s="0"/>
      <c r="HMC41" s="0"/>
      <c r="HMD41" s="0"/>
      <c r="HME41" s="0"/>
      <c r="HMF41" s="0"/>
      <c r="HMG41" s="0"/>
      <c r="HMH41" s="0"/>
      <c r="HMI41" s="0"/>
      <c r="HMJ41" s="0"/>
      <c r="HMK41" s="0"/>
      <c r="HML41" s="0"/>
      <c r="HMM41" s="0"/>
      <c r="HMN41" s="0"/>
      <c r="HMO41" s="0"/>
      <c r="HMP41" s="0"/>
      <c r="HMQ41" s="0"/>
      <c r="HMR41" s="0"/>
      <c r="HMS41" s="0"/>
      <c r="HMT41" s="0"/>
      <c r="HMU41" s="0"/>
      <c r="HMV41" s="0"/>
      <c r="HMW41" s="0"/>
      <c r="HMX41" s="0"/>
      <c r="HMY41" s="0"/>
      <c r="HMZ41" s="0"/>
      <c r="HNA41" s="0"/>
      <c r="HNB41" s="0"/>
      <c r="HNC41" s="0"/>
      <c r="HND41" s="0"/>
      <c r="HNE41" s="0"/>
      <c r="HNF41" s="0"/>
      <c r="HNG41" s="0"/>
      <c r="HNH41" s="0"/>
      <c r="HNI41" s="0"/>
      <c r="HNJ41" s="0"/>
      <c r="HNK41" s="0"/>
      <c r="HNL41" s="0"/>
      <c r="HNM41" s="0"/>
      <c r="HNN41" s="0"/>
      <c r="HNO41" s="0"/>
      <c r="HNP41" s="0"/>
      <c r="HNQ41" s="0"/>
      <c r="HNR41" s="0"/>
      <c r="HNS41" s="0"/>
      <c r="HNT41" s="0"/>
      <c r="HNU41" s="0"/>
      <c r="HNV41" s="0"/>
      <c r="HNW41" s="0"/>
      <c r="HNX41" s="0"/>
      <c r="HNY41" s="0"/>
      <c r="HNZ41" s="0"/>
      <c r="HOA41" s="0"/>
      <c r="HOB41" s="0"/>
      <c r="HOC41" s="0"/>
      <c r="HOD41" s="0"/>
      <c r="HOE41" s="0"/>
      <c r="HOF41" s="0"/>
      <c r="HOG41" s="0"/>
      <c r="HOH41" s="0"/>
      <c r="HOI41" s="0"/>
      <c r="HOJ41" s="0"/>
      <c r="HOK41" s="0"/>
      <c r="HOL41" s="0"/>
      <c r="HOM41" s="0"/>
      <c r="HON41" s="0"/>
      <c r="HOO41" s="0"/>
      <c r="HOP41" s="0"/>
      <c r="HOQ41" s="0"/>
      <c r="HOR41" s="0"/>
      <c r="HOS41" s="0"/>
      <c r="HOT41" s="0"/>
      <c r="HOU41" s="0"/>
      <c r="HOV41" s="0"/>
      <c r="HOW41" s="0"/>
      <c r="HOX41" s="0"/>
      <c r="HOY41" s="0"/>
      <c r="HOZ41" s="0"/>
      <c r="HPA41" s="0"/>
      <c r="HPB41" s="0"/>
      <c r="HPC41" s="0"/>
      <c r="HPD41" s="0"/>
      <c r="HPE41" s="0"/>
      <c r="HPF41" s="0"/>
      <c r="HPG41" s="0"/>
      <c r="HPH41" s="0"/>
      <c r="HPI41" s="0"/>
      <c r="HPJ41" s="0"/>
      <c r="HPK41" s="0"/>
      <c r="HPL41" s="0"/>
      <c r="HPM41" s="0"/>
      <c r="HPN41" s="0"/>
      <c r="HPO41" s="0"/>
      <c r="HPP41" s="0"/>
      <c r="HPQ41" s="0"/>
      <c r="HPR41" s="0"/>
      <c r="HPS41" s="0"/>
      <c r="HPT41" s="0"/>
      <c r="HPU41" s="0"/>
      <c r="HPV41" s="0"/>
      <c r="HPW41" s="0"/>
      <c r="HPX41" s="0"/>
      <c r="HPY41" s="0"/>
      <c r="HPZ41" s="0"/>
      <c r="HQA41" s="0"/>
      <c r="HQB41" s="0"/>
      <c r="HQC41" s="0"/>
      <c r="HQD41" s="0"/>
      <c r="HQE41" s="0"/>
      <c r="HQF41" s="0"/>
      <c r="HQG41" s="0"/>
      <c r="HQH41" s="0"/>
      <c r="HQI41" s="0"/>
      <c r="HQJ41" s="0"/>
      <c r="HQK41" s="0"/>
      <c r="HQL41" s="0"/>
      <c r="HQM41" s="0"/>
      <c r="HQN41" s="0"/>
      <c r="HQO41" s="0"/>
      <c r="HQP41" s="0"/>
      <c r="HQQ41" s="0"/>
      <c r="HQR41" s="0"/>
      <c r="HQS41" s="0"/>
      <c r="HQT41" s="0"/>
      <c r="HQU41" s="0"/>
      <c r="HQV41" s="0"/>
      <c r="HQW41" s="0"/>
      <c r="HQX41" s="0"/>
      <c r="HQY41" s="0"/>
      <c r="HQZ41" s="0"/>
      <c r="HRA41" s="0"/>
      <c r="HRB41" s="0"/>
      <c r="HRC41" s="0"/>
      <c r="HRD41" s="0"/>
      <c r="HRE41" s="0"/>
      <c r="HRF41" s="0"/>
      <c r="HRG41" s="0"/>
      <c r="HRH41" s="0"/>
      <c r="HRI41" s="0"/>
      <c r="HRJ41" s="0"/>
      <c r="HRK41" s="0"/>
      <c r="HRL41" s="0"/>
      <c r="HRM41" s="0"/>
      <c r="HRN41" s="0"/>
      <c r="HRO41" s="0"/>
      <c r="HRP41" s="0"/>
      <c r="HRQ41" s="0"/>
      <c r="HRR41" s="0"/>
      <c r="HRS41" s="0"/>
      <c r="HRT41" s="0"/>
      <c r="HRU41" s="0"/>
      <c r="HRV41" s="0"/>
      <c r="HRW41" s="0"/>
      <c r="HRX41" s="0"/>
      <c r="HRY41" s="0"/>
      <c r="HRZ41" s="0"/>
      <c r="HSA41" s="0"/>
      <c r="HSB41" s="0"/>
      <c r="HSC41" s="0"/>
      <c r="HSD41" s="0"/>
      <c r="HSE41" s="0"/>
      <c r="HSF41" s="0"/>
      <c r="HSG41" s="0"/>
      <c r="HSH41" s="0"/>
      <c r="HSI41" s="0"/>
      <c r="HSJ41" s="0"/>
      <c r="HSK41" s="0"/>
      <c r="HSL41" s="0"/>
      <c r="HSM41" s="0"/>
      <c r="HSN41" s="0"/>
      <c r="HSO41" s="0"/>
      <c r="HSP41" s="0"/>
      <c r="HSQ41" s="0"/>
      <c r="HSR41" s="0"/>
      <c r="HSS41" s="0"/>
      <c r="HST41" s="0"/>
      <c r="HSU41" s="0"/>
      <c r="HSV41" s="0"/>
      <c r="HSW41" s="0"/>
      <c r="HSX41" s="0"/>
      <c r="HSY41" s="0"/>
      <c r="HSZ41" s="0"/>
      <c r="HTA41" s="0"/>
      <c r="HTB41" s="0"/>
      <c r="HTC41" s="0"/>
      <c r="HTD41" s="0"/>
      <c r="HTE41" s="0"/>
      <c r="HTF41" s="0"/>
      <c r="HTG41" s="0"/>
      <c r="HTH41" s="0"/>
      <c r="HTI41" s="0"/>
      <c r="HTJ41" s="0"/>
      <c r="HTK41" s="0"/>
      <c r="HTL41" s="0"/>
      <c r="HTM41" s="0"/>
      <c r="HTN41" s="0"/>
      <c r="HTO41" s="0"/>
      <c r="HTP41" s="0"/>
      <c r="HTQ41" s="0"/>
      <c r="HTR41" s="0"/>
      <c r="HTS41" s="0"/>
      <c r="HTT41" s="0"/>
      <c r="HTU41" s="0"/>
      <c r="HTV41" s="0"/>
      <c r="HTW41" s="0"/>
      <c r="HTX41" s="0"/>
      <c r="HTY41" s="0"/>
      <c r="HTZ41" s="0"/>
      <c r="HUA41" s="0"/>
      <c r="HUB41" s="0"/>
      <c r="HUC41" s="0"/>
      <c r="HUD41" s="0"/>
      <c r="HUE41" s="0"/>
      <c r="HUF41" s="0"/>
      <c r="HUG41" s="0"/>
      <c r="HUH41" s="0"/>
      <c r="HUI41" s="0"/>
      <c r="HUJ41" s="0"/>
      <c r="HUK41" s="0"/>
      <c r="HUL41" s="0"/>
      <c r="HUM41" s="0"/>
      <c r="HUN41" s="0"/>
      <c r="HUO41" s="0"/>
      <c r="HUP41" s="0"/>
      <c r="HUQ41" s="0"/>
      <c r="HUR41" s="0"/>
      <c r="HUS41" s="0"/>
      <c r="HUT41" s="0"/>
      <c r="HUU41" s="0"/>
      <c r="HUV41" s="0"/>
      <c r="HUW41" s="0"/>
      <c r="HUX41" s="0"/>
      <c r="HUY41" s="0"/>
      <c r="HUZ41" s="0"/>
      <c r="HVA41" s="0"/>
      <c r="HVB41" s="0"/>
      <c r="HVC41" s="0"/>
      <c r="HVD41" s="0"/>
      <c r="HVE41" s="0"/>
      <c r="HVF41" s="0"/>
      <c r="HVG41" s="0"/>
      <c r="HVH41" s="0"/>
      <c r="HVI41" s="0"/>
      <c r="HVJ41" s="0"/>
      <c r="HVK41" s="0"/>
      <c r="HVL41" s="0"/>
      <c r="HVM41" s="0"/>
      <c r="HVN41" s="0"/>
      <c r="HVO41" s="0"/>
      <c r="HVP41" s="0"/>
      <c r="HVQ41" s="0"/>
      <c r="HVR41" s="0"/>
      <c r="HVS41" s="0"/>
      <c r="HVT41" s="0"/>
      <c r="HVU41" s="0"/>
      <c r="HVV41" s="0"/>
      <c r="HVW41" s="0"/>
      <c r="HVX41" s="0"/>
      <c r="HVY41" s="0"/>
      <c r="HVZ41" s="0"/>
      <c r="HWA41" s="0"/>
      <c r="HWB41" s="0"/>
      <c r="HWC41" s="0"/>
      <c r="HWD41" s="0"/>
      <c r="HWE41" s="0"/>
      <c r="HWF41" s="0"/>
      <c r="HWG41" s="0"/>
      <c r="HWH41" s="0"/>
      <c r="HWI41" s="0"/>
      <c r="HWJ41" s="0"/>
      <c r="HWK41" s="0"/>
      <c r="HWL41" s="0"/>
      <c r="HWM41" s="0"/>
      <c r="HWN41" s="0"/>
      <c r="HWO41" s="0"/>
      <c r="HWP41" s="0"/>
      <c r="HWQ41" s="0"/>
      <c r="HWR41" s="0"/>
      <c r="HWS41" s="0"/>
      <c r="HWT41" s="0"/>
      <c r="HWU41" s="0"/>
      <c r="HWV41" s="0"/>
      <c r="HWW41" s="0"/>
      <c r="HWX41" s="0"/>
      <c r="HWY41" s="0"/>
      <c r="HWZ41" s="0"/>
      <c r="HXA41" s="0"/>
      <c r="HXB41" s="0"/>
      <c r="HXC41" s="0"/>
      <c r="HXD41" s="0"/>
      <c r="HXE41" s="0"/>
      <c r="HXF41" s="0"/>
      <c r="HXG41" s="0"/>
      <c r="HXH41" s="0"/>
      <c r="HXI41" s="0"/>
      <c r="HXJ41" s="0"/>
      <c r="HXK41" s="0"/>
      <c r="HXL41" s="0"/>
      <c r="HXM41" s="0"/>
      <c r="HXN41" s="0"/>
      <c r="HXO41" s="0"/>
      <c r="HXP41" s="0"/>
      <c r="HXQ41" s="0"/>
      <c r="HXR41" s="0"/>
      <c r="HXS41" s="0"/>
      <c r="HXT41" s="0"/>
      <c r="HXU41" s="0"/>
      <c r="HXV41" s="0"/>
      <c r="HXW41" s="0"/>
      <c r="HXX41" s="0"/>
      <c r="HXY41" s="0"/>
      <c r="HXZ41" s="0"/>
      <c r="HYA41" s="0"/>
      <c r="HYB41" s="0"/>
      <c r="HYC41" s="0"/>
      <c r="HYD41" s="0"/>
      <c r="HYE41" s="0"/>
      <c r="HYF41" s="0"/>
      <c r="HYG41" s="0"/>
      <c r="HYH41" s="0"/>
      <c r="HYI41" s="0"/>
      <c r="HYJ41" s="0"/>
      <c r="HYK41" s="0"/>
      <c r="HYL41" s="0"/>
      <c r="HYM41" s="0"/>
      <c r="HYN41" s="0"/>
      <c r="HYO41" s="0"/>
      <c r="HYP41" s="0"/>
      <c r="HYQ41" s="0"/>
      <c r="HYR41" s="0"/>
      <c r="HYS41" s="0"/>
      <c r="HYT41" s="0"/>
      <c r="HYU41" s="0"/>
      <c r="HYV41" s="0"/>
      <c r="HYW41" s="0"/>
      <c r="HYX41" s="0"/>
      <c r="HYY41" s="0"/>
      <c r="HYZ41" s="0"/>
      <c r="HZA41" s="0"/>
      <c r="HZB41" s="0"/>
      <c r="HZC41" s="0"/>
      <c r="HZD41" s="0"/>
      <c r="HZE41" s="0"/>
      <c r="HZF41" s="0"/>
      <c r="HZG41" s="0"/>
      <c r="HZH41" s="0"/>
      <c r="HZI41" s="0"/>
      <c r="HZJ41" s="0"/>
      <c r="HZK41" s="0"/>
      <c r="HZL41" s="0"/>
      <c r="HZM41" s="0"/>
      <c r="HZN41" s="0"/>
      <c r="HZO41" s="0"/>
      <c r="HZP41" s="0"/>
      <c r="HZQ41" s="0"/>
      <c r="HZR41" s="0"/>
      <c r="HZS41" s="0"/>
      <c r="HZT41" s="0"/>
      <c r="HZU41" s="0"/>
      <c r="HZV41" s="0"/>
      <c r="HZW41" s="0"/>
      <c r="HZX41" s="0"/>
      <c r="HZY41" s="0"/>
      <c r="HZZ41" s="0"/>
      <c r="IAA41" s="0"/>
      <c r="IAB41" s="0"/>
      <c r="IAC41" s="0"/>
      <c r="IAD41" s="0"/>
      <c r="IAE41" s="0"/>
      <c r="IAF41" s="0"/>
      <c r="IAG41" s="0"/>
      <c r="IAH41" s="0"/>
      <c r="IAI41" s="0"/>
      <c r="IAJ41" s="0"/>
      <c r="IAK41" s="0"/>
      <c r="IAL41" s="0"/>
      <c r="IAM41" s="0"/>
      <c r="IAN41" s="0"/>
      <c r="IAO41" s="0"/>
      <c r="IAP41" s="0"/>
      <c r="IAQ41" s="0"/>
      <c r="IAR41" s="0"/>
      <c r="IAS41" s="0"/>
      <c r="IAT41" s="0"/>
      <c r="IAU41" s="0"/>
      <c r="IAV41" s="0"/>
      <c r="IAW41" s="0"/>
      <c r="IAX41" s="0"/>
      <c r="IAY41" s="0"/>
      <c r="IAZ41" s="0"/>
      <c r="IBA41" s="0"/>
      <c r="IBB41" s="0"/>
      <c r="IBC41" s="0"/>
      <c r="IBD41" s="0"/>
      <c r="IBE41" s="0"/>
      <c r="IBF41" s="0"/>
      <c r="IBG41" s="0"/>
      <c r="IBH41" s="0"/>
      <c r="IBI41" s="0"/>
      <c r="IBJ41" s="0"/>
      <c r="IBK41" s="0"/>
      <c r="IBL41" s="0"/>
      <c r="IBM41" s="0"/>
      <c r="IBN41" s="0"/>
      <c r="IBO41" s="0"/>
      <c r="IBP41" s="0"/>
      <c r="IBQ41" s="0"/>
      <c r="IBR41" s="0"/>
      <c r="IBS41" s="0"/>
      <c r="IBT41" s="0"/>
      <c r="IBU41" s="0"/>
      <c r="IBV41" s="0"/>
      <c r="IBW41" s="0"/>
      <c r="IBX41" s="0"/>
      <c r="IBY41" s="0"/>
      <c r="IBZ41" s="0"/>
      <c r="ICA41" s="0"/>
      <c r="ICB41" s="0"/>
      <c r="ICC41" s="0"/>
      <c r="ICD41" s="0"/>
      <c r="ICE41" s="0"/>
      <c r="ICF41" s="0"/>
      <c r="ICG41" s="0"/>
      <c r="ICH41" s="0"/>
      <c r="ICI41" s="0"/>
      <c r="ICJ41" s="0"/>
      <c r="ICK41" s="0"/>
      <c r="ICL41" s="0"/>
      <c r="ICM41" s="0"/>
      <c r="ICN41" s="0"/>
      <c r="ICO41" s="0"/>
      <c r="ICP41" s="0"/>
      <c r="ICQ41" s="0"/>
      <c r="ICR41" s="0"/>
      <c r="ICS41" s="0"/>
      <c r="ICT41" s="0"/>
      <c r="ICU41" s="0"/>
      <c r="ICV41" s="0"/>
      <c r="ICW41" s="0"/>
      <c r="ICX41" s="0"/>
      <c r="ICY41" s="0"/>
      <c r="ICZ41" s="0"/>
      <c r="IDA41" s="0"/>
      <c r="IDB41" s="0"/>
      <c r="IDC41" s="0"/>
      <c r="IDD41" s="0"/>
      <c r="IDE41" s="0"/>
      <c r="IDF41" s="0"/>
      <c r="IDG41" s="0"/>
      <c r="IDH41" s="0"/>
      <c r="IDI41" s="0"/>
      <c r="IDJ41" s="0"/>
      <c r="IDK41" s="0"/>
      <c r="IDL41" s="0"/>
      <c r="IDM41" s="0"/>
      <c r="IDN41" s="0"/>
      <c r="IDO41" s="0"/>
      <c r="IDP41" s="0"/>
      <c r="IDQ41" s="0"/>
      <c r="IDR41" s="0"/>
      <c r="IDS41" s="0"/>
      <c r="IDT41" s="0"/>
      <c r="IDU41" s="0"/>
      <c r="IDV41" s="0"/>
      <c r="IDW41" s="0"/>
      <c r="IDX41" s="0"/>
      <c r="IDY41" s="0"/>
      <c r="IDZ41" s="0"/>
      <c r="IEA41" s="0"/>
      <c r="IEB41" s="0"/>
      <c r="IEC41" s="0"/>
      <c r="IED41" s="0"/>
      <c r="IEE41" s="0"/>
      <c r="IEF41" s="0"/>
      <c r="IEG41" s="0"/>
      <c r="IEH41" s="0"/>
      <c r="IEI41" s="0"/>
      <c r="IEJ41" s="0"/>
      <c r="IEK41" s="0"/>
      <c r="IEL41" s="0"/>
      <c r="IEM41" s="0"/>
      <c r="IEN41" s="0"/>
      <c r="IEO41" s="0"/>
      <c r="IEP41" s="0"/>
      <c r="IEQ41" s="0"/>
      <c r="IER41" s="0"/>
      <c r="IES41" s="0"/>
      <c r="IET41" s="0"/>
      <c r="IEU41" s="0"/>
      <c r="IEV41" s="0"/>
      <c r="IEW41" s="0"/>
      <c r="IEX41" s="0"/>
      <c r="IEY41" s="0"/>
      <c r="IEZ41" s="0"/>
      <c r="IFA41" s="0"/>
      <c r="IFB41" s="0"/>
      <c r="IFC41" s="0"/>
      <c r="IFD41" s="0"/>
      <c r="IFE41" s="0"/>
      <c r="IFF41" s="0"/>
      <c r="IFG41" s="0"/>
      <c r="IFH41" s="0"/>
      <c r="IFI41" s="0"/>
      <c r="IFJ41" s="0"/>
      <c r="IFK41" s="0"/>
      <c r="IFL41" s="0"/>
      <c r="IFM41" s="0"/>
      <c r="IFN41" s="0"/>
      <c r="IFO41" s="0"/>
      <c r="IFP41" s="0"/>
      <c r="IFQ41" s="0"/>
      <c r="IFR41" s="0"/>
      <c r="IFS41" s="0"/>
      <c r="IFT41" s="0"/>
      <c r="IFU41" s="0"/>
      <c r="IFV41" s="0"/>
      <c r="IFW41" s="0"/>
      <c r="IFX41" s="0"/>
      <c r="IFY41" s="0"/>
      <c r="IFZ41" s="0"/>
      <c r="IGA41" s="0"/>
      <c r="IGB41" s="0"/>
      <c r="IGC41" s="0"/>
      <c r="IGD41" s="0"/>
      <c r="IGE41" s="0"/>
      <c r="IGF41" s="0"/>
      <c r="IGG41" s="0"/>
      <c r="IGH41" s="0"/>
      <c r="IGI41" s="0"/>
      <c r="IGJ41" s="0"/>
      <c r="IGK41" s="0"/>
      <c r="IGL41" s="0"/>
      <c r="IGM41" s="0"/>
      <c r="IGN41" s="0"/>
      <c r="IGO41" s="0"/>
      <c r="IGP41" s="0"/>
      <c r="IGQ41" s="0"/>
      <c r="IGR41" s="0"/>
      <c r="IGS41" s="0"/>
      <c r="IGT41" s="0"/>
      <c r="IGU41" s="0"/>
      <c r="IGV41" s="0"/>
      <c r="IGW41" s="0"/>
      <c r="IGX41" s="0"/>
      <c r="IGY41" s="0"/>
      <c r="IGZ41" s="0"/>
      <c r="IHA41" s="0"/>
      <c r="IHB41" s="0"/>
      <c r="IHC41" s="0"/>
      <c r="IHD41" s="0"/>
      <c r="IHE41" s="0"/>
      <c r="IHF41" s="0"/>
      <c r="IHG41" s="0"/>
      <c r="IHH41" s="0"/>
      <c r="IHI41" s="0"/>
      <c r="IHJ41" s="0"/>
      <c r="IHK41" s="0"/>
      <c r="IHL41" s="0"/>
      <c r="IHM41" s="0"/>
      <c r="IHN41" s="0"/>
      <c r="IHO41" s="0"/>
      <c r="IHP41" s="0"/>
      <c r="IHQ41" s="0"/>
      <c r="IHR41" s="0"/>
      <c r="IHS41" s="0"/>
      <c r="IHT41" s="0"/>
      <c r="IHU41" s="0"/>
      <c r="IHV41" s="0"/>
      <c r="IHW41" s="0"/>
      <c r="IHX41" s="0"/>
      <c r="IHY41" s="0"/>
      <c r="IHZ41" s="0"/>
      <c r="IIA41" s="0"/>
      <c r="IIB41" s="0"/>
      <c r="IIC41" s="0"/>
      <c r="IID41" s="0"/>
      <c r="IIE41" s="0"/>
      <c r="IIF41" s="0"/>
      <c r="IIG41" s="0"/>
      <c r="IIH41" s="0"/>
      <c r="III41" s="0"/>
      <c r="IIJ41" s="0"/>
      <c r="IIK41" s="0"/>
      <c r="IIL41" s="0"/>
      <c r="IIM41" s="0"/>
      <c r="IIN41" s="0"/>
      <c r="IIO41" s="0"/>
      <c r="IIP41" s="0"/>
      <c r="IIQ41" s="0"/>
      <c r="IIR41" s="0"/>
      <c r="IIS41" s="0"/>
      <c r="IIT41" s="0"/>
      <c r="IIU41" s="0"/>
      <c r="IIV41" s="0"/>
      <c r="IIW41" s="0"/>
      <c r="IIX41" s="0"/>
      <c r="IIY41" s="0"/>
      <c r="IIZ41" s="0"/>
      <c r="IJA41" s="0"/>
      <c r="IJB41" s="0"/>
      <c r="IJC41" s="0"/>
      <c r="IJD41" s="0"/>
      <c r="IJE41" s="0"/>
      <c r="IJF41" s="0"/>
      <c r="IJG41" s="0"/>
      <c r="IJH41" s="0"/>
      <c r="IJI41" s="0"/>
      <c r="IJJ41" s="0"/>
      <c r="IJK41" s="0"/>
      <c r="IJL41" s="0"/>
      <c r="IJM41" s="0"/>
      <c r="IJN41" s="0"/>
      <c r="IJO41" s="0"/>
      <c r="IJP41" s="0"/>
      <c r="IJQ41" s="0"/>
      <c r="IJR41" s="0"/>
      <c r="IJS41" s="0"/>
      <c r="IJT41" s="0"/>
      <c r="IJU41" s="0"/>
      <c r="IJV41" s="0"/>
      <c r="IJW41" s="0"/>
      <c r="IJX41" s="0"/>
      <c r="IJY41" s="0"/>
      <c r="IJZ41" s="0"/>
      <c r="IKA41" s="0"/>
      <c r="IKB41" s="0"/>
      <c r="IKC41" s="0"/>
      <c r="IKD41" s="0"/>
      <c r="IKE41" s="0"/>
      <c r="IKF41" s="0"/>
      <c r="IKG41" s="0"/>
      <c r="IKH41" s="0"/>
      <c r="IKI41" s="0"/>
      <c r="IKJ41" s="0"/>
      <c r="IKK41" s="0"/>
      <c r="IKL41" s="0"/>
      <c r="IKM41" s="0"/>
      <c r="IKN41" s="0"/>
      <c r="IKO41" s="0"/>
      <c r="IKP41" s="0"/>
      <c r="IKQ41" s="0"/>
      <c r="IKR41" s="0"/>
      <c r="IKS41" s="0"/>
      <c r="IKT41" s="0"/>
      <c r="IKU41" s="0"/>
      <c r="IKV41" s="0"/>
      <c r="IKW41" s="0"/>
      <c r="IKX41" s="0"/>
      <c r="IKY41" s="0"/>
      <c r="IKZ41" s="0"/>
      <c r="ILA41" s="0"/>
      <c r="ILB41" s="0"/>
      <c r="ILC41" s="0"/>
      <c r="ILD41" s="0"/>
      <c r="ILE41" s="0"/>
      <c r="ILF41" s="0"/>
      <c r="ILG41" s="0"/>
      <c r="ILH41" s="0"/>
      <c r="ILI41" s="0"/>
      <c r="ILJ41" s="0"/>
      <c r="ILK41" s="0"/>
      <c r="ILL41" s="0"/>
      <c r="ILM41" s="0"/>
      <c r="ILN41" s="0"/>
      <c r="ILO41" s="0"/>
      <c r="ILP41" s="0"/>
      <c r="ILQ41" s="0"/>
      <c r="ILR41" s="0"/>
      <c r="ILS41" s="0"/>
      <c r="ILT41" s="0"/>
      <c r="ILU41" s="0"/>
      <c r="ILV41" s="0"/>
      <c r="ILW41" s="0"/>
      <c r="ILX41" s="0"/>
      <c r="ILY41" s="0"/>
      <c r="ILZ41" s="0"/>
      <c r="IMA41" s="0"/>
      <c r="IMB41" s="0"/>
      <c r="IMC41" s="0"/>
      <c r="IMD41" s="0"/>
      <c r="IME41" s="0"/>
      <c r="IMF41" s="0"/>
      <c r="IMG41" s="0"/>
      <c r="IMH41" s="0"/>
      <c r="IMI41" s="0"/>
      <c r="IMJ41" s="0"/>
      <c r="IMK41" s="0"/>
      <c r="IML41" s="0"/>
      <c r="IMM41" s="0"/>
      <c r="IMN41" s="0"/>
      <c r="IMO41" s="0"/>
      <c r="IMP41" s="0"/>
      <c r="IMQ41" s="0"/>
      <c r="IMR41" s="0"/>
      <c r="IMS41" s="0"/>
      <c r="IMT41" s="0"/>
      <c r="IMU41" s="0"/>
      <c r="IMV41" s="0"/>
      <c r="IMW41" s="0"/>
      <c r="IMX41" s="0"/>
      <c r="IMY41" s="0"/>
      <c r="IMZ41" s="0"/>
      <c r="INA41" s="0"/>
      <c r="INB41" s="0"/>
      <c r="INC41" s="0"/>
      <c r="IND41" s="0"/>
      <c r="INE41" s="0"/>
      <c r="INF41" s="0"/>
      <c r="ING41" s="0"/>
      <c r="INH41" s="0"/>
      <c r="INI41" s="0"/>
      <c r="INJ41" s="0"/>
      <c r="INK41" s="0"/>
      <c r="INL41" s="0"/>
      <c r="INM41" s="0"/>
      <c r="INN41" s="0"/>
      <c r="INO41" s="0"/>
      <c r="INP41" s="0"/>
      <c r="INQ41" s="0"/>
      <c r="INR41" s="0"/>
      <c r="INS41" s="0"/>
      <c r="INT41" s="0"/>
      <c r="INU41" s="0"/>
      <c r="INV41" s="0"/>
      <c r="INW41" s="0"/>
      <c r="INX41" s="0"/>
      <c r="INY41" s="0"/>
      <c r="INZ41" s="0"/>
      <c r="IOA41" s="0"/>
      <c r="IOB41" s="0"/>
      <c r="IOC41" s="0"/>
      <c r="IOD41" s="0"/>
      <c r="IOE41" s="0"/>
      <c r="IOF41" s="0"/>
      <c r="IOG41" s="0"/>
      <c r="IOH41" s="0"/>
      <c r="IOI41" s="0"/>
      <c r="IOJ41" s="0"/>
      <c r="IOK41" s="0"/>
      <c r="IOL41" s="0"/>
      <c r="IOM41" s="0"/>
      <c r="ION41" s="0"/>
      <c r="IOO41" s="0"/>
      <c r="IOP41" s="0"/>
      <c r="IOQ41" s="0"/>
      <c r="IOR41" s="0"/>
      <c r="IOS41" s="0"/>
      <c r="IOT41" s="0"/>
      <c r="IOU41" s="0"/>
      <c r="IOV41" s="0"/>
      <c r="IOW41" s="0"/>
      <c r="IOX41" s="0"/>
      <c r="IOY41" s="0"/>
      <c r="IOZ41" s="0"/>
      <c r="IPA41" s="0"/>
      <c r="IPB41" s="0"/>
      <c r="IPC41" s="0"/>
      <c r="IPD41" s="0"/>
      <c r="IPE41" s="0"/>
      <c r="IPF41" s="0"/>
      <c r="IPG41" s="0"/>
      <c r="IPH41" s="0"/>
      <c r="IPI41" s="0"/>
      <c r="IPJ41" s="0"/>
      <c r="IPK41" s="0"/>
      <c r="IPL41" s="0"/>
      <c r="IPM41" s="0"/>
      <c r="IPN41" s="0"/>
      <c r="IPO41" s="0"/>
      <c r="IPP41" s="0"/>
      <c r="IPQ41" s="0"/>
      <c r="IPR41" s="0"/>
      <c r="IPS41" s="0"/>
      <c r="IPT41" s="0"/>
      <c r="IPU41" s="0"/>
      <c r="IPV41" s="0"/>
      <c r="IPW41" s="0"/>
      <c r="IPX41" s="0"/>
      <c r="IPY41" s="0"/>
      <c r="IPZ41" s="0"/>
      <c r="IQA41" s="0"/>
      <c r="IQB41" s="0"/>
      <c r="IQC41" s="0"/>
      <c r="IQD41" s="0"/>
      <c r="IQE41" s="0"/>
      <c r="IQF41" s="0"/>
      <c r="IQG41" s="0"/>
      <c r="IQH41" s="0"/>
      <c r="IQI41" s="0"/>
      <c r="IQJ41" s="0"/>
      <c r="IQK41" s="0"/>
      <c r="IQL41" s="0"/>
      <c r="IQM41" s="0"/>
      <c r="IQN41" s="0"/>
      <c r="IQO41" s="0"/>
      <c r="IQP41" s="0"/>
      <c r="IQQ41" s="0"/>
      <c r="IQR41" s="0"/>
      <c r="IQS41" s="0"/>
      <c r="IQT41" s="0"/>
      <c r="IQU41" s="0"/>
      <c r="IQV41" s="0"/>
      <c r="IQW41" s="0"/>
      <c r="IQX41" s="0"/>
      <c r="IQY41" s="0"/>
      <c r="IQZ41" s="0"/>
      <c r="IRA41" s="0"/>
      <c r="IRB41" s="0"/>
      <c r="IRC41" s="0"/>
      <c r="IRD41" s="0"/>
      <c r="IRE41" s="0"/>
      <c r="IRF41" s="0"/>
      <c r="IRG41" s="0"/>
      <c r="IRH41" s="0"/>
      <c r="IRI41" s="0"/>
      <c r="IRJ41" s="0"/>
      <c r="IRK41" s="0"/>
      <c r="IRL41" s="0"/>
      <c r="IRM41" s="0"/>
      <c r="IRN41" s="0"/>
      <c r="IRO41" s="0"/>
      <c r="IRP41" s="0"/>
      <c r="IRQ41" s="0"/>
      <c r="IRR41" s="0"/>
      <c r="IRS41" s="0"/>
      <c r="IRT41" s="0"/>
      <c r="IRU41" s="0"/>
      <c r="IRV41" s="0"/>
      <c r="IRW41" s="0"/>
      <c r="IRX41" s="0"/>
      <c r="IRY41" s="0"/>
      <c r="IRZ41" s="0"/>
      <c r="ISA41" s="0"/>
      <c r="ISB41" s="0"/>
      <c r="ISC41" s="0"/>
      <c r="ISD41" s="0"/>
      <c r="ISE41" s="0"/>
      <c r="ISF41" s="0"/>
      <c r="ISG41" s="0"/>
      <c r="ISH41" s="0"/>
      <c r="ISI41" s="0"/>
      <c r="ISJ41" s="0"/>
      <c r="ISK41" s="0"/>
      <c r="ISL41" s="0"/>
      <c r="ISM41" s="0"/>
      <c r="ISN41" s="0"/>
      <c r="ISO41" s="0"/>
      <c r="ISP41" s="0"/>
      <c r="ISQ41" s="0"/>
      <c r="ISR41" s="0"/>
      <c r="ISS41" s="0"/>
      <c r="IST41" s="0"/>
      <c r="ISU41" s="0"/>
      <c r="ISV41" s="0"/>
      <c r="ISW41" s="0"/>
      <c r="ISX41" s="0"/>
      <c r="ISY41" s="0"/>
      <c r="ISZ41" s="0"/>
      <c r="ITA41" s="0"/>
      <c r="ITB41" s="0"/>
      <c r="ITC41" s="0"/>
      <c r="ITD41" s="0"/>
      <c r="ITE41" s="0"/>
      <c r="ITF41" s="0"/>
      <c r="ITG41" s="0"/>
      <c r="ITH41" s="0"/>
      <c r="ITI41" s="0"/>
      <c r="ITJ41" s="0"/>
      <c r="ITK41" s="0"/>
      <c r="ITL41" s="0"/>
      <c r="ITM41" s="0"/>
      <c r="ITN41" s="0"/>
      <c r="ITO41" s="0"/>
      <c r="ITP41" s="0"/>
      <c r="ITQ41" s="0"/>
      <c r="ITR41" s="0"/>
      <c r="ITS41" s="0"/>
      <c r="ITT41" s="0"/>
      <c r="ITU41" s="0"/>
      <c r="ITV41" s="0"/>
      <c r="ITW41" s="0"/>
      <c r="ITX41" s="0"/>
      <c r="ITY41" s="0"/>
      <c r="ITZ41" s="0"/>
      <c r="IUA41" s="0"/>
      <c r="IUB41" s="0"/>
      <c r="IUC41" s="0"/>
      <c r="IUD41" s="0"/>
      <c r="IUE41" s="0"/>
      <c r="IUF41" s="0"/>
      <c r="IUG41" s="0"/>
      <c r="IUH41" s="0"/>
      <c r="IUI41" s="0"/>
      <c r="IUJ41" s="0"/>
      <c r="IUK41" s="0"/>
      <c r="IUL41" s="0"/>
      <c r="IUM41" s="0"/>
      <c r="IUN41" s="0"/>
      <c r="IUO41" s="0"/>
      <c r="IUP41" s="0"/>
      <c r="IUQ41" s="0"/>
      <c r="IUR41" s="0"/>
      <c r="IUS41" s="0"/>
      <c r="IUT41" s="0"/>
      <c r="IUU41" s="0"/>
      <c r="IUV41" s="0"/>
      <c r="IUW41" s="0"/>
      <c r="IUX41" s="0"/>
      <c r="IUY41" s="0"/>
      <c r="IUZ41" s="0"/>
      <c r="IVA41" s="0"/>
      <c r="IVB41" s="0"/>
      <c r="IVC41" s="0"/>
      <c r="IVD41" s="0"/>
      <c r="IVE41" s="0"/>
      <c r="IVF41" s="0"/>
      <c r="IVG41" s="0"/>
      <c r="IVH41" s="0"/>
      <c r="IVI41" s="0"/>
      <c r="IVJ41" s="0"/>
      <c r="IVK41" s="0"/>
      <c r="IVL41" s="0"/>
      <c r="IVM41" s="0"/>
      <c r="IVN41" s="0"/>
      <c r="IVO41" s="0"/>
      <c r="IVP41" s="0"/>
      <c r="IVQ41" s="0"/>
      <c r="IVR41" s="0"/>
      <c r="IVS41" s="0"/>
      <c r="IVT41" s="0"/>
      <c r="IVU41" s="0"/>
      <c r="IVV41" s="0"/>
      <c r="IVW41" s="0"/>
      <c r="IVX41" s="0"/>
      <c r="IVY41" s="0"/>
      <c r="IVZ41" s="0"/>
      <c r="IWA41" s="0"/>
      <c r="IWB41" s="0"/>
      <c r="IWC41" s="0"/>
      <c r="IWD41" s="0"/>
      <c r="IWE41" s="0"/>
      <c r="IWF41" s="0"/>
      <c r="IWG41" s="0"/>
      <c r="IWH41" s="0"/>
      <c r="IWI41" s="0"/>
      <c r="IWJ41" s="0"/>
      <c r="IWK41" s="0"/>
      <c r="IWL41" s="0"/>
      <c r="IWM41" s="0"/>
      <c r="IWN41" s="0"/>
      <c r="IWO41" s="0"/>
      <c r="IWP41" s="0"/>
      <c r="IWQ41" s="0"/>
      <c r="IWR41" s="0"/>
      <c r="IWS41" s="0"/>
      <c r="IWT41" s="0"/>
      <c r="IWU41" s="0"/>
      <c r="IWV41" s="0"/>
      <c r="IWW41" s="0"/>
      <c r="IWX41" s="0"/>
      <c r="IWY41" s="0"/>
      <c r="IWZ41" s="0"/>
      <c r="IXA41" s="0"/>
      <c r="IXB41" s="0"/>
      <c r="IXC41" s="0"/>
      <c r="IXD41" s="0"/>
      <c r="IXE41" s="0"/>
      <c r="IXF41" s="0"/>
      <c r="IXG41" s="0"/>
      <c r="IXH41" s="0"/>
      <c r="IXI41" s="0"/>
      <c r="IXJ41" s="0"/>
      <c r="IXK41" s="0"/>
      <c r="IXL41" s="0"/>
      <c r="IXM41" s="0"/>
      <c r="IXN41" s="0"/>
      <c r="IXO41" s="0"/>
      <c r="IXP41" s="0"/>
      <c r="IXQ41" s="0"/>
      <c r="IXR41" s="0"/>
      <c r="IXS41" s="0"/>
      <c r="IXT41" s="0"/>
      <c r="IXU41" s="0"/>
      <c r="IXV41" s="0"/>
      <c r="IXW41" s="0"/>
      <c r="IXX41" s="0"/>
      <c r="IXY41" s="0"/>
      <c r="IXZ41" s="0"/>
      <c r="IYA41" s="0"/>
      <c r="IYB41" s="0"/>
      <c r="IYC41" s="0"/>
      <c r="IYD41" s="0"/>
      <c r="IYE41" s="0"/>
      <c r="IYF41" s="0"/>
      <c r="IYG41" s="0"/>
      <c r="IYH41" s="0"/>
      <c r="IYI41" s="0"/>
      <c r="IYJ41" s="0"/>
      <c r="IYK41" s="0"/>
      <c r="IYL41" s="0"/>
      <c r="IYM41" s="0"/>
      <c r="IYN41" s="0"/>
      <c r="IYO41" s="0"/>
      <c r="IYP41" s="0"/>
      <c r="IYQ41" s="0"/>
      <c r="IYR41" s="0"/>
      <c r="IYS41" s="0"/>
      <c r="IYT41" s="0"/>
      <c r="IYU41" s="0"/>
      <c r="IYV41" s="0"/>
      <c r="IYW41" s="0"/>
      <c r="IYX41" s="0"/>
      <c r="IYY41" s="0"/>
      <c r="IYZ41" s="0"/>
      <c r="IZA41" s="0"/>
      <c r="IZB41" s="0"/>
      <c r="IZC41" s="0"/>
      <c r="IZD41" s="0"/>
      <c r="IZE41" s="0"/>
      <c r="IZF41" s="0"/>
      <c r="IZG41" s="0"/>
      <c r="IZH41" s="0"/>
      <c r="IZI41" s="0"/>
      <c r="IZJ41" s="0"/>
      <c r="IZK41" s="0"/>
      <c r="IZL41" s="0"/>
      <c r="IZM41" s="0"/>
      <c r="IZN41" s="0"/>
      <c r="IZO41" s="0"/>
      <c r="IZP41" s="0"/>
      <c r="IZQ41" s="0"/>
      <c r="IZR41" s="0"/>
      <c r="IZS41" s="0"/>
      <c r="IZT41" s="0"/>
      <c r="IZU41" s="0"/>
      <c r="IZV41" s="0"/>
      <c r="IZW41" s="0"/>
      <c r="IZX41" s="0"/>
      <c r="IZY41" s="0"/>
      <c r="IZZ41" s="0"/>
      <c r="JAA41" s="0"/>
      <c r="JAB41" s="0"/>
      <c r="JAC41" s="0"/>
      <c r="JAD41" s="0"/>
      <c r="JAE41" s="0"/>
      <c r="JAF41" s="0"/>
      <c r="JAG41" s="0"/>
      <c r="JAH41" s="0"/>
      <c r="JAI41" s="0"/>
      <c r="JAJ41" s="0"/>
      <c r="JAK41" s="0"/>
      <c r="JAL41" s="0"/>
      <c r="JAM41" s="0"/>
      <c r="JAN41" s="0"/>
      <c r="JAO41" s="0"/>
      <c r="JAP41" s="0"/>
      <c r="JAQ41" s="0"/>
      <c r="JAR41" s="0"/>
      <c r="JAS41" s="0"/>
      <c r="JAT41" s="0"/>
      <c r="JAU41" s="0"/>
      <c r="JAV41" s="0"/>
      <c r="JAW41" s="0"/>
      <c r="JAX41" s="0"/>
      <c r="JAY41" s="0"/>
      <c r="JAZ41" s="0"/>
      <c r="JBA41" s="0"/>
      <c r="JBB41" s="0"/>
      <c r="JBC41" s="0"/>
      <c r="JBD41" s="0"/>
      <c r="JBE41" s="0"/>
      <c r="JBF41" s="0"/>
      <c r="JBG41" s="0"/>
      <c r="JBH41" s="0"/>
      <c r="JBI41" s="0"/>
      <c r="JBJ41" s="0"/>
      <c r="JBK41" s="0"/>
      <c r="JBL41" s="0"/>
      <c r="JBM41" s="0"/>
      <c r="JBN41" s="0"/>
      <c r="JBO41" s="0"/>
      <c r="JBP41" s="0"/>
      <c r="JBQ41" s="0"/>
      <c r="JBR41" s="0"/>
      <c r="JBS41" s="0"/>
      <c r="JBT41" s="0"/>
      <c r="JBU41" s="0"/>
      <c r="JBV41" s="0"/>
      <c r="JBW41" s="0"/>
      <c r="JBX41" s="0"/>
      <c r="JBY41" s="0"/>
      <c r="JBZ41" s="0"/>
      <c r="JCA41" s="0"/>
      <c r="JCB41" s="0"/>
      <c r="JCC41" s="0"/>
      <c r="JCD41" s="0"/>
      <c r="JCE41" s="0"/>
      <c r="JCF41" s="0"/>
      <c r="JCG41" s="0"/>
      <c r="JCH41" s="0"/>
      <c r="JCI41" s="0"/>
      <c r="JCJ41" s="0"/>
      <c r="JCK41" s="0"/>
      <c r="JCL41" s="0"/>
      <c r="JCM41" s="0"/>
      <c r="JCN41" s="0"/>
      <c r="JCO41" s="0"/>
      <c r="JCP41" s="0"/>
      <c r="JCQ41" s="0"/>
      <c r="JCR41" s="0"/>
      <c r="JCS41" s="0"/>
      <c r="JCT41" s="0"/>
      <c r="JCU41" s="0"/>
      <c r="JCV41" s="0"/>
      <c r="JCW41" s="0"/>
      <c r="JCX41" s="0"/>
      <c r="JCY41" s="0"/>
      <c r="JCZ41" s="0"/>
      <c r="JDA41" s="0"/>
      <c r="JDB41" s="0"/>
      <c r="JDC41" s="0"/>
      <c r="JDD41" s="0"/>
      <c r="JDE41" s="0"/>
      <c r="JDF41" s="0"/>
      <c r="JDG41" s="0"/>
      <c r="JDH41" s="0"/>
      <c r="JDI41" s="0"/>
      <c r="JDJ41" s="0"/>
      <c r="JDK41" s="0"/>
      <c r="JDL41" s="0"/>
      <c r="JDM41" s="0"/>
      <c r="JDN41" s="0"/>
      <c r="JDO41" s="0"/>
      <c r="JDP41" s="0"/>
      <c r="JDQ41" s="0"/>
      <c r="JDR41" s="0"/>
      <c r="JDS41" s="0"/>
      <c r="JDT41" s="0"/>
      <c r="JDU41" s="0"/>
      <c r="JDV41" s="0"/>
      <c r="JDW41" s="0"/>
      <c r="JDX41" s="0"/>
      <c r="JDY41" s="0"/>
      <c r="JDZ41" s="0"/>
      <c r="JEA41" s="0"/>
      <c r="JEB41" s="0"/>
      <c r="JEC41" s="0"/>
      <c r="JED41" s="0"/>
      <c r="JEE41" s="0"/>
      <c r="JEF41" s="0"/>
      <c r="JEG41" s="0"/>
      <c r="JEH41" s="0"/>
      <c r="JEI41" s="0"/>
      <c r="JEJ41" s="0"/>
      <c r="JEK41" s="0"/>
      <c r="JEL41" s="0"/>
      <c r="JEM41" s="0"/>
      <c r="JEN41" s="0"/>
      <c r="JEO41" s="0"/>
      <c r="JEP41" s="0"/>
      <c r="JEQ41" s="0"/>
      <c r="JER41" s="0"/>
      <c r="JES41" s="0"/>
      <c r="JET41" s="0"/>
      <c r="JEU41" s="0"/>
      <c r="JEV41" s="0"/>
      <c r="JEW41" s="0"/>
      <c r="JEX41" s="0"/>
      <c r="JEY41" s="0"/>
      <c r="JEZ41" s="0"/>
      <c r="JFA41" s="0"/>
      <c r="JFB41" s="0"/>
      <c r="JFC41" s="0"/>
      <c r="JFD41" s="0"/>
      <c r="JFE41" s="0"/>
      <c r="JFF41" s="0"/>
      <c r="JFG41" s="0"/>
      <c r="JFH41" s="0"/>
      <c r="JFI41" s="0"/>
      <c r="JFJ41" s="0"/>
      <c r="JFK41" s="0"/>
      <c r="JFL41" s="0"/>
      <c r="JFM41" s="0"/>
      <c r="JFN41" s="0"/>
      <c r="JFO41" s="0"/>
      <c r="JFP41" s="0"/>
      <c r="JFQ41" s="0"/>
      <c r="JFR41" s="0"/>
      <c r="JFS41" s="0"/>
      <c r="JFT41" s="0"/>
      <c r="JFU41" s="0"/>
      <c r="JFV41" s="0"/>
      <c r="JFW41" s="0"/>
      <c r="JFX41" s="0"/>
      <c r="JFY41" s="0"/>
      <c r="JFZ41" s="0"/>
      <c r="JGA41" s="0"/>
      <c r="JGB41" s="0"/>
      <c r="JGC41" s="0"/>
      <c r="JGD41" s="0"/>
      <c r="JGE41" s="0"/>
      <c r="JGF41" s="0"/>
      <c r="JGG41" s="0"/>
      <c r="JGH41" s="0"/>
      <c r="JGI41" s="0"/>
      <c r="JGJ41" s="0"/>
      <c r="JGK41" s="0"/>
      <c r="JGL41" s="0"/>
      <c r="JGM41" s="0"/>
      <c r="JGN41" s="0"/>
      <c r="JGO41" s="0"/>
      <c r="JGP41" s="0"/>
      <c r="JGQ41" s="0"/>
      <c r="JGR41" s="0"/>
      <c r="JGS41" s="0"/>
      <c r="JGT41" s="0"/>
      <c r="JGU41" s="0"/>
      <c r="JGV41" s="0"/>
      <c r="JGW41" s="0"/>
      <c r="JGX41" s="0"/>
      <c r="JGY41" s="0"/>
      <c r="JGZ41" s="0"/>
      <c r="JHA41" s="0"/>
      <c r="JHB41" s="0"/>
      <c r="JHC41" s="0"/>
      <c r="JHD41" s="0"/>
      <c r="JHE41" s="0"/>
      <c r="JHF41" s="0"/>
      <c r="JHG41" s="0"/>
      <c r="JHH41" s="0"/>
      <c r="JHI41" s="0"/>
      <c r="JHJ41" s="0"/>
      <c r="JHK41" s="0"/>
      <c r="JHL41" s="0"/>
      <c r="JHM41" s="0"/>
      <c r="JHN41" s="0"/>
      <c r="JHO41" s="0"/>
      <c r="JHP41" s="0"/>
      <c r="JHQ41" s="0"/>
      <c r="JHR41" s="0"/>
      <c r="JHS41" s="0"/>
      <c r="JHT41" s="0"/>
      <c r="JHU41" s="0"/>
      <c r="JHV41" s="0"/>
      <c r="JHW41" s="0"/>
      <c r="JHX41" s="0"/>
      <c r="JHY41" s="0"/>
      <c r="JHZ41" s="0"/>
      <c r="JIA41" s="0"/>
      <c r="JIB41" s="0"/>
      <c r="JIC41" s="0"/>
      <c r="JID41" s="0"/>
      <c r="JIE41" s="0"/>
      <c r="JIF41" s="0"/>
      <c r="JIG41" s="0"/>
      <c r="JIH41" s="0"/>
      <c r="JII41" s="0"/>
      <c r="JIJ41" s="0"/>
      <c r="JIK41" s="0"/>
      <c r="JIL41" s="0"/>
      <c r="JIM41" s="0"/>
      <c r="JIN41" s="0"/>
      <c r="JIO41" s="0"/>
      <c r="JIP41" s="0"/>
      <c r="JIQ41" s="0"/>
      <c r="JIR41" s="0"/>
      <c r="JIS41" s="0"/>
      <c r="JIT41" s="0"/>
      <c r="JIU41" s="0"/>
      <c r="JIV41" s="0"/>
      <c r="JIW41" s="0"/>
      <c r="JIX41" s="0"/>
      <c r="JIY41" s="0"/>
      <c r="JIZ41" s="0"/>
      <c r="JJA41" s="0"/>
      <c r="JJB41" s="0"/>
      <c r="JJC41" s="0"/>
      <c r="JJD41" s="0"/>
      <c r="JJE41" s="0"/>
      <c r="JJF41" s="0"/>
      <c r="JJG41" s="0"/>
      <c r="JJH41" s="0"/>
      <c r="JJI41" s="0"/>
      <c r="JJJ41" s="0"/>
      <c r="JJK41" s="0"/>
      <c r="JJL41" s="0"/>
      <c r="JJM41" s="0"/>
      <c r="JJN41" s="0"/>
      <c r="JJO41" s="0"/>
      <c r="JJP41" s="0"/>
      <c r="JJQ41" s="0"/>
      <c r="JJR41" s="0"/>
      <c r="JJS41" s="0"/>
      <c r="JJT41" s="0"/>
      <c r="JJU41" s="0"/>
      <c r="JJV41" s="0"/>
      <c r="JJW41" s="0"/>
      <c r="JJX41" s="0"/>
      <c r="JJY41" s="0"/>
      <c r="JJZ41" s="0"/>
      <c r="JKA41" s="0"/>
      <c r="JKB41" s="0"/>
      <c r="JKC41" s="0"/>
      <c r="JKD41" s="0"/>
      <c r="JKE41" s="0"/>
      <c r="JKF41" s="0"/>
      <c r="JKG41" s="0"/>
      <c r="JKH41" s="0"/>
      <c r="JKI41" s="0"/>
      <c r="JKJ41" s="0"/>
      <c r="JKK41" s="0"/>
      <c r="JKL41" s="0"/>
      <c r="JKM41" s="0"/>
      <c r="JKN41" s="0"/>
      <c r="JKO41" s="0"/>
      <c r="JKP41" s="0"/>
      <c r="JKQ41" s="0"/>
      <c r="JKR41" s="0"/>
      <c r="JKS41" s="0"/>
      <c r="JKT41" s="0"/>
      <c r="JKU41" s="0"/>
      <c r="JKV41" s="0"/>
      <c r="JKW41" s="0"/>
      <c r="JKX41" s="0"/>
      <c r="JKY41" s="0"/>
      <c r="JKZ41" s="0"/>
      <c r="JLA41" s="0"/>
      <c r="JLB41" s="0"/>
      <c r="JLC41" s="0"/>
      <c r="JLD41" s="0"/>
      <c r="JLE41" s="0"/>
      <c r="JLF41" s="0"/>
      <c r="JLG41" s="0"/>
      <c r="JLH41" s="0"/>
      <c r="JLI41" s="0"/>
      <c r="JLJ41" s="0"/>
      <c r="JLK41" s="0"/>
      <c r="JLL41" s="0"/>
      <c r="JLM41" s="0"/>
      <c r="JLN41" s="0"/>
      <c r="JLO41" s="0"/>
      <c r="JLP41" s="0"/>
      <c r="JLQ41" s="0"/>
      <c r="JLR41" s="0"/>
      <c r="JLS41" s="0"/>
      <c r="JLT41" s="0"/>
      <c r="JLU41" s="0"/>
      <c r="JLV41" s="0"/>
      <c r="JLW41" s="0"/>
      <c r="JLX41" s="0"/>
      <c r="JLY41" s="0"/>
      <c r="JLZ41" s="0"/>
      <c r="JMA41" s="0"/>
      <c r="JMB41" s="0"/>
      <c r="JMC41" s="0"/>
      <c r="JMD41" s="0"/>
      <c r="JME41" s="0"/>
      <c r="JMF41" s="0"/>
      <c r="JMG41" s="0"/>
      <c r="JMH41" s="0"/>
      <c r="JMI41" s="0"/>
      <c r="JMJ41" s="0"/>
      <c r="JMK41" s="0"/>
      <c r="JML41" s="0"/>
      <c r="JMM41" s="0"/>
      <c r="JMN41" s="0"/>
      <c r="JMO41" s="0"/>
      <c r="JMP41" s="0"/>
      <c r="JMQ41" s="0"/>
      <c r="JMR41" s="0"/>
      <c r="JMS41" s="0"/>
      <c r="JMT41" s="0"/>
      <c r="JMU41" s="0"/>
      <c r="JMV41" s="0"/>
      <c r="JMW41" s="0"/>
      <c r="JMX41" s="0"/>
      <c r="JMY41" s="0"/>
      <c r="JMZ41" s="0"/>
      <c r="JNA41" s="0"/>
      <c r="JNB41" s="0"/>
      <c r="JNC41" s="0"/>
      <c r="JND41" s="0"/>
      <c r="JNE41" s="0"/>
      <c r="JNF41" s="0"/>
      <c r="JNG41" s="0"/>
      <c r="JNH41" s="0"/>
      <c r="JNI41" s="0"/>
      <c r="JNJ41" s="0"/>
      <c r="JNK41" s="0"/>
      <c r="JNL41" s="0"/>
      <c r="JNM41" s="0"/>
      <c r="JNN41" s="0"/>
      <c r="JNO41" s="0"/>
      <c r="JNP41" s="0"/>
      <c r="JNQ41" s="0"/>
      <c r="JNR41" s="0"/>
      <c r="JNS41" s="0"/>
      <c r="JNT41" s="0"/>
      <c r="JNU41" s="0"/>
      <c r="JNV41" s="0"/>
      <c r="JNW41" s="0"/>
      <c r="JNX41" s="0"/>
      <c r="JNY41" s="0"/>
      <c r="JNZ41" s="0"/>
      <c r="JOA41" s="0"/>
      <c r="JOB41" s="0"/>
      <c r="JOC41" s="0"/>
      <c r="JOD41" s="0"/>
      <c r="JOE41" s="0"/>
      <c r="JOF41" s="0"/>
      <c r="JOG41" s="0"/>
      <c r="JOH41" s="0"/>
      <c r="JOI41" s="0"/>
      <c r="JOJ41" s="0"/>
      <c r="JOK41" s="0"/>
      <c r="JOL41" s="0"/>
      <c r="JOM41" s="0"/>
      <c r="JON41" s="0"/>
      <c r="JOO41" s="0"/>
      <c r="JOP41" s="0"/>
      <c r="JOQ41" s="0"/>
      <c r="JOR41" s="0"/>
      <c r="JOS41" s="0"/>
      <c r="JOT41" s="0"/>
      <c r="JOU41" s="0"/>
      <c r="JOV41" s="0"/>
      <c r="JOW41" s="0"/>
      <c r="JOX41" s="0"/>
      <c r="JOY41" s="0"/>
      <c r="JOZ41" s="0"/>
      <c r="JPA41" s="0"/>
      <c r="JPB41" s="0"/>
      <c r="JPC41" s="0"/>
      <c r="JPD41" s="0"/>
      <c r="JPE41" s="0"/>
      <c r="JPF41" s="0"/>
      <c r="JPG41" s="0"/>
      <c r="JPH41" s="0"/>
      <c r="JPI41" s="0"/>
      <c r="JPJ41" s="0"/>
      <c r="JPK41" s="0"/>
      <c r="JPL41" s="0"/>
      <c r="JPM41" s="0"/>
      <c r="JPN41" s="0"/>
      <c r="JPO41" s="0"/>
      <c r="JPP41" s="0"/>
      <c r="JPQ41" s="0"/>
      <c r="JPR41" s="0"/>
      <c r="JPS41" s="0"/>
      <c r="JPT41" s="0"/>
      <c r="JPU41" s="0"/>
      <c r="JPV41" s="0"/>
      <c r="JPW41" s="0"/>
      <c r="JPX41" s="0"/>
      <c r="JPY41" s="0"/>
      <c r="JPZ41" s="0"/>
      <c r="JQA41" s="0"/>
      <c r="JQB41" s="0"/>
      <c r="JQC41" s="0"/>
      <c r="JQD41" s="0"/>
      <c r="JQE41" s="0"/>
      <c r="JQF41" s="0"/>
      <c r="JQG41" s="0"/>
      <c r="JQH41" s="0"/>
      <c r="JQI41" s="0"/>
      <c r="JQJ41" s="0"/>
      <c r="JQK41" s="0"/>
      <c r="JQL41" s="0"/>
      <c r="JQM41" s="0"/>
      <c r="JQN41" s="0"/>
      <c r="JQO41" s="0"/>
      <c r="JQP41" s="0"/>
      <c r="JQQ41" s="0"/>
      <c r="JQR41" s="0"/>
      <c r="JQS41" s="0"/>
      <c r="JQT41" s="0"/>
      <c r="JQU41" s="0"/>
      <c r="JQV41" s="0"/>
      <c r="JQW41" s="0"/>
      <c r="JQX41" s="0"/>
      <c r="JQY41" s="0"/>
      <c r="JQZ41" s="0"/>
      <c r="JRA41" s="0"/>
      <c r="JRB41" s="0"/>
      <c r="JRC41" s="0"/>
      <c r="JRD41" s="0"/>
      <c r="JRE41" s="0"/>
      <c r="JRF41" s="0"/>
      <c r="JRG41" s="0"/>
      <c r="JRH41" s="0"/>
      <c r="JRI41" s="0"/>
      <c r="JRJ41" s="0"/>
      <c r="JRK41" s="0"/>
      <c r="JRL41" s="0"/>
      <c r="JRM41" s="0"/>
      <c r="JRN41" s="0"/>
      <c r="JRO41" s="0"/>
      <c r="JRP41" s="0"/>
      <c r="JRQ41" s="0"/>
      <c r="JRR41" s="0"/>
      <c r="JRS41" s="0"/>
      <c r="JRT41" s="0"/>
      <c r="JRU41" s="0"/>
      <c r="JRV41" s="0"/>
      <c r="JRW41" s="0"/>
      <c r="JRX41" s="0"/>
      <c r="JRY41" s="0"/>
      <c r="JRZ41" s="0"/>
      <c r="JSA41" s="0"/>
      <c r="JSB41" s="0"/>
      <c r="JSC41" s="0"/>
      <c r="JSD41" s="0"/>
      <c r="JSE41" s="0"/>
      <c r="JSF41" s="0"/>
      <c r="JSG41" s="0"/>
      <c r="JSH41" s="0"/>
      <c r="JSI41" s="0"/>
      <c r="JSJ41" s="0"/>
      <c r="JSK41" s="0"/>
      <c r="JSL41" s="0"/>
      <c r="JSM41" s="0"/>
      <c r="JSN41" s="0"/>
      <c r="JSO41" s="0"/>
      <c r="JSP41" s="0"/>
      <c r="JSQ41" s="0"/>
      <c r="JSR41" s="0"/>
      <c r="JSS41" s="0"/>
      <c r="JST41" s="0"/>
      <c r="JSU41" s="0"/>
      <c r="JSV41" s="0"/>
      <c r="JSW41" s="0"/>
      <c r="JSX41" s="0"/>
      <c r="JSY41" s="0"/>
      <c r="JSZ41" s="0"/>
      <c r="JTA41" s="0"/>
      <c r="JTB41" s="0"/>
      <c r="JTC41" s="0"/>
      <c r="JTD41" s="0"/>
      <c r="JTE41" s="0"/>
      <c r="JTF41" s="0"/>
      <c r="JTG41" s="0"/>
      <c r="JTH41" s="0"/>
      <c r="JTI41" s="0"/>
      <c r="JTJ41" s="0"/>
      <c r="JTK41" s="0"/>
      <c r="JTL41" s="0"/>
      <c r="JTM41" s="0"/>
      <c r="JTN41" s="0"/>
      <c r="JTO41" s="0"/>
      <c r="JTP41" s="0"/>
      <c r="JTQ41" s="0"/>
      <c r="JTR41" s="0"/>
      <c r="JTS41" s="0"/>
      <c r="JTT41" s="0"/>
      <c r="JTU41" s="0"/>
      <c r="JTV41" s="0"/>
      <c r="JTW41" s="0"/>
      <c r="JTX41" s="0"/>
      <c r="JTY41" s="0"/>
      <c r="JTZ41" s="0"/>
      <c r="JUA41" s="0"/>
      <c r="JUB41" s="0"/>
      <c r="JUC41" s="0"/>
      <c r="JUD41" s="0"/>
      <c r="JUE41" s="0"/>
      <c r="JUF41" s="0"/>
      <c r="JUG41" s="0"/>
      <c r="JUH41" s="0"/>
      <c r="JUI41" s="0"/>
      <c r="JUJ41" s="0"/>
      <c r="JUK41" s="0"/>
      <c r="JUL41" s="0"/>
      <c r="JUM41" s="0"/>
      <c r="JUN41" s="0"/>
      <c r="JUO41" s="0"/>
      <c r="JUP41" s="0"/>
      <c r="JUQ41" s="0"/>
      <c r="JUR41" s="0"/>
      <c r="JUS41" s="0"/>
      <c r="JUT41" s="0"/>
      <c r="JUU41" s="0"/>
      <c r="JUV41" s="0"/>
      <c r="JUW41" s="0"/>
      <c r="JUX41" s="0"/>
      <c r="JUY41" s="0"/>
      <c r="JUZ41" s="0"/>
      <c r="JVA41" s="0"/>
      <c r="JVB41" s="0"/>
      <c r="JVC41" s="0"/>
      <c r="JVD41" s="0"/>
      <c r="JVE41" s="0"/>
      <c r="JVF41" s="0"/>
      <c r="JVG41" s="0"/>
      <c r="JVH41" s="0"/>
      <c r="JVI41" s="0"/>
      <c r="JVJ41" s="0"/>
      <c r="JVK41" s="0"/>
      <c r="JVL41" s="0"/>
      <c r="JVM41" s="0"/>
      <c r="JVN41" s="0"/>
      <c r="JVO41" s="0"/>
      <c r="JVP41" s="0"/>
      <c r="JVQ41" s="0"/>
      <c r="JVR41" s="0"/>
      <c r="JVS41" s="0"/>
      <c r="JVT41" s="0"/>
      <c r="JVU41" s="0"/>
      <c r="JVV41" s="0"/>
      <c r="JVW41" s="0"/>
      <c r="JVX41" s="0"/>
      <c r="JVY41" s="0"/>
      <c r="JVZ41" s="0"/>
      <c r="JWA41" s="0"/>
      <c r="JWB41" s="0"/>
      <c r="JWC41" s="0"/>
      <c r="JWD41" s="0"/>
      <c r="JWE41" s="0"/>
      <c r="JWF41" s="0"/>
      <c r="JWG41" s="0"/>
      <c r="JWH41" s="0"/>
      <c r="JWI41" s="0"/>
      <c r="JWJ41" s="0"/>
      <c r="JWK41" s="0"/>
      <c r="JWL41" s="0"/>
      <c r="JWM41" s="0"/>
      <c r="JWN41" s="0"/>
      <c r="JWO41" s="0"/>
      <c r="JWP41" s="0"/>
      <c r="JWQ41" s="0"/>
      <c r="JWR41" s="0"/>
      <c r="JWS41" s="0"/>
      <c r="JWT41" s="0"/>
      <c r="JWU41" s="0"/>
      <c r="JWV41" s="0"/>
      <c r="JWW41" s="0"/>
      <c r="JWX41" s="0"/>
      <c r="JWY41" s="0"/>
      <c r="JWZ41" s="0"/>
      <c r="JXA41" s="0"/>
      <c r="JXB41" s="0"/>
      <c r="JXC41" s="0"/>
      <c r="JXD41" s="0"/>
      <c r="JXE41" s="0"/>
      <c r="JXF41" s="0"/>
      <c r="JXG41" s="0"/>
      <c r="JXH41" s="0"/>
      <c r="JXI41" s="0"/>
      <c r="JXJ41" s="0"/>
      <c r="JXK41" s="0"/>
      <c r="JXL41" s="0"/>
      <c r="JXM41" s="0"/>
      <c r="JXN41" s="0"/>
      <c r="JXO41" s="0"/>
      <c r="JXP41" s="0"/>
      <c r="JXQ41" s="0"/>
      <c r="JXR41" s="0"/>
      <c r="JXS41" s="0"/>
      <c r="JXT41" s="0"/>
      <c r="JXU41" s="0"/>
      <c r="JXV41" s="0"/>
      <c r="JXW41" s="0"/>
      <c r="JXX41" s="0"/>
      <c r="JXY41" s="0"/>
      <c r="JXZ41" s="0"/>
      <c r="JYA41" s="0"/>
      <c r="JYB41" s="0"/>
      <c r="JYC41" s="0"/>
      <c r="JYD41" s="0"/>
      <c r="JYE41" s="0"/>
      <c r="JYF41" s="0"/>
      <c r="JYG41" s="0"/>
      <c r="JYH41" s="0"/>
      <c r="JYI41" s="0"/>
      <c r="JYJ41" s="0"/>
      <c r="JYK41" s="0"/>
      <c r="JYL41" s="0"/>
      <c r="JYM41" s="0"/>
      <c r="JYN41" s="0"/>
      <c r="JYO41" s="0"/>
      <c r="JYP41" s="0"/>
      <c r="JYQ41" s="0"/>
      <c r="JYR41" s="0"/>
      <c r="JYS41" s="0"/>
      <c r="JYT41" s="0"/>
      <c r="JYU41" s="0"/>
      <c r="JYV41" s="0"/>
      <c r="JYW41" s="0"/>
      <c r="JYX41" s="0"/>
      <c r="JYY41" s="0"/>
      <c r="JYZ41" s="0"/>
      <c r="JZA41" s="0"/>
      <c r="JZB41" s="0"/>
      <c r="JZC41" s="0"/>
      <c r="JZD41" s="0"/>
      <c r="JZE41" s="0"/>
      <c r="JZF41" s="0"/>
      <c r="JZG41" s="0"/>
      <c r="JZH41" s="0"/>
      <c r="JZI41" s="0"/>
      <c r="JZJ41" s="0"/>
      <c r="JZK41" s="0"/>
      <c r="JZL41" s="0"/>
      <c r="JZM41" s="0"/>
      <c r="JZN41" s="0"/>
      <c r="JZO41" s="0"/>
      <c r="JZP41" s="0"/>
      <c r="JZQ41" s="0"/>
      <c r="JZR41" s="0"/>
      <c r="JZS41" s="0"/>
      <c r="JZT41" s="0"/>
      <c r="JZU41" s="0"/>
      <c r="JZV41" s="0"/>
      <c r="JZW41" s="0"/>
      <c r="JZX41" s="0"/>
      <c r="JZY41" s="0"/>
      <c r="JZZ41" s="0"/>
      <c r="KAA41" s="0"/>
      <c r="KAB41" s="0"/>
      <c r="KAC41" s="0"/>
      <c r="KAD41" s="0"/>
      <c r="KAE41" s="0"/>
      <c r="KAF41" s="0"/>
      <c r="KAG41" s="0"/>
      <c r="KAH41" s="0"/>
      <c r="KAI41" s="0"/>
      <c r="KAJ41" s="0"/>
      <c r="KAK41" s="0"/>
      <c r="KAL41" s="0"/>
      <c r="KAM41" s="0"/>
      <c r="KAN41" s="0"/>
      <c r="KAO41" s="0"/>
      <c r="KAP41" s="0"/>
      <c r="KAQ41" s="0"/>
      <c r="KAR41" s="0"/>
      <c r="KAS41" s="0"/>
      <c r="KAT41" s="0"/>
      <c r="KAU41" s="0"/>
      <c r="KAV41" s="0"/>
      <c r="KAW41" s="0"/>
      <c r="KAX41" s="0"/>
      <c r="KAY41" s="0"/>
      <c r="KAZ41" s="0"/>
      <c r="KBA41" s="0"/>
      <c r="KBB41" s="0"/>
      <c r="KBC41" s="0"/>
      <c r="KBD41" s="0"/>
      <c r="KBE41" s="0"/>
      <c r="KBF41" s="0"/>
      <c r="KBG41" s="0"/>
      <c r="KBH41" s="0"/>
      <c r="KBI41" s="0"/>
      <c r="KBJ41" s="0"/>
      <c r="KBK41" s="0"/>
      <c r="KBL41" s="0"/>
      <c r="KBM41" s="0"/>
      <c r="KBN41" s="0"/>
      <c r="KBO41" s="0"/>
      <c r="KBP41" s="0"/>
      <c r="KBQ41" s="0"/>
      <c r="KBR41" s="0"/>
      <c r="KBS41" s="0"/>
      <c r="KBT41" s="0"/>
      <c r="KBU41" s="0"/>
      <c r="KBV41" s="0"/>
      <c r="KBW41" s="0"/>
      <c r="KBX41" s="0"/>
      <c r="KBY41" s="0"/>
      <c r="KBZ41" s="0"/>
      <c r="KCA41" s="0"/>
      <c r="KCB41" s="0"/>
      <c r="KCC41" s="0"/>
      <c r="KCD41" s="0"/>
      <c r="KCE41" s="0"/>
      <c r="KCF41" s="0"/>
      <c r="KCG41" s="0"/>
      <c r="KCH41" s="0"/>
      <c r="KCI41" s="0"/>
      <c r="KCJ41" s="0"/>
      <c r="KCK41" s="0"/>
      <c r="KCL41" s="0"/>
      <c r="KCM41" s="0"/>
      <c r="KCN41" s="0"/>
      <c r="KCO41" s="0"/>
      <c r="KCP41" s="0"/>
      <c r="KCQ41" s="0"/>
      <c r="KCR41" s="0"/>
      <c r="KCS41" s="0"/>
      <c r="KCT41" s="0"/>
      <c r="KCU41" s="0"/>
      <c r="KCV41" s="0"/>
      <c r="KCW41" s="0"/>
      <c r="KCX41" s="0"/>
      <c r="KCY41" s="0"/>
      <c r="KCZ41" s="0"/>
      <c r="KDA41" s="0"/>
      <c r="KDB41" s="0"/>
      <c r="KDC41" s="0"/>
      <c r="KDD41" s="0"/>
      <c r="KDE41" s="0"/>
      <c r="KDF41" s="0"/>
      <c r="KDG41" s="0"/>
      <c r="KDH41" s="0"/>
      <c r="KDI41" s="0"/>
      <c r="KDJ41" s="0"/>
      <c r="KDK41" s="0"/>
      <c r="KDL41" s="0"/>
      <c r="KDM41" s="0"/>
      <c r="KDN41" s="0"/>
      <c r="KDO41" s="0"/>
      <c r="KDP41" s="0"/>
      <c r="KDQ41" s="0"/>
      <c r="KDR41" s="0"/>
      <c r="KDS41" s="0"/>
      <c r="KDT41" s="0"/>
      <c r="KDU41" s="0"/>
      <c r="KDV41" s="0"/>
      <c r="KDW41" s="0"/>
      <c r="KDX41" s="0"/>
      <c r="KDY41" s="0"/>
      <c r="KDZ41" s="0"/>
      <c r="KEA41" s="0"/>
      <c r="KEB41" s="0"/>
      <c r="KEC41" s="0"/>
      <c r="KED41" s="0"/>
      <c r="KEE41" s="0"/>
      <c r="KEF41" s="0"/>
      <c r="KEG41" s="0"/>
      <c r="KEH41" s="0"/>
      <c r="KEI41" s="0"/>
      <c r="KEJ41" s="0"/>
      <c r="KEK41" s="0"/>
      <c r="KEL41" s="0"/>
      <c r="KEM41" s="0"/>
      <c r="KEN41" s="0"/>
      <c r="KEO41" s="0"/>
      <c r="KEP41" s="0"/>
      <c r="KEQ41" s="0"/>
      <c r="KER41" s="0"/>
      <c r="KES41" s="0"/>
      <c r="KET41" s="0"/>
      <c r="KEU41" s="0"/>
      <c r="KEV41" s="0"/>
      <c r="KEW41" s="0"/>
      <c r="KEX41" s="0"/>
      <c r="KEY41" s="0"/>
      <c r="KEZ41" s="0"/>
      <c r="KFA41" s="0"/>
      <c r="KFB41" s="0"/>
      <c r="KFC41" s="0"/>
      <c r="KFD41" s="0"/>
      <c r="KFE41" s="0"/>
      <c r="KFF41" s="0"/>
      <c r="KFG41" s="0"/>
      <c r="KFH41" s="0"/>
      <c r="KFI41" s="0"/>
      <c r="KFJ41" s="0"/>
      <c r="KFK41" s="0"/>
      <c r="KFL41" s="0"/>
      <c r="KFM41" s="0"/>
      <c r="KFN41" s="0"/>
      <c r="KFO41" s="0"/>
      <c r="KFP41" s="0"/>
      <c r="KFQ41" s="0"/>
      <c r="KFR41" s="0"/>
      <c r="KFS41" s="0"/>
      <c r="KFT41" s="0"/>
      <c r="KFU41" s="0"/>
      <c r="KFV41" s="0"/>
      <c r="KFW41" s="0"/>
      <c r="KFX41" s="0"/>
      <c r="KFY41" s="0"/>
      <c r="KFZ41" s="0"/>
      <c r="KGA41" s="0"/>
      <c r="KGB41" s="0"/>
      <c r="KGC41" s="0"/>
      <c r="KGD41" s="0"/>
      <c r="KGE41" s="0"/>
      <c r="KGF41" s="0"/>
      <c r="KGG41" s="0"/>
      <c r="KGH41" s="0"/>
      <c r="KGI41" s="0"/>
      <c r="KGJ41" s="0"/>
      <c r="KGK41" s="0"/>
      <c r="KGL41" s="0"/>
      <c r="KGM41" s="0"/>
      <c r="KGN41" s="0"/>
      <c r="KGO41" s="0"/>
      <c r="KGP41" s="0"/>
      <c r="KGQ41" s="0"/>
      <c r="KGR41" s="0"/>
      <c r="KGS41" s="0"/>
      <c r="KGT41" s="0"/>
      <c r="KGU41" s="0"/>
      <c r="KGV41" s="0"/>
      <c r="KGW41" s="0"/>
      <c r="KGX41" s="0"/>
      <c r="KGY41" s="0"/>
      <c r="KGZ41" s="0"/>
      <c r="KHA41" s="0"/>
      <c r="KHB41" s="0"/>
      <c r="KHC41" s="0"/>
      <c r="KHD41" s="0"/>
      <c r="KHE41" s="0"/>
      <c r="KHF41" s="0"/>
      <c r="KHG41" s="0"/>
      <c r="KHH41" s="0"/>
      <c r="KHI41" s="0"/>
      <c r="KHJ41" s="0"/>
      <c r="KHK41" s="0"/>
      <c r="KHL41" s="0"/>
      <c r="KHM41" s="0"/>
      <c r="KHN41" s="0"/>
      <c r="KHO41" s="0"/>
      <c r="KHP41" s="0"/>
      <c r="KHQ41" s="0"/>
      <c r="KHR41" s="0"/>
      <c r="KHS41" s="0"/>
      <c r="KHT41" s="0"/>
      <c r="KHU41" s="0"/>
      <c r="KHV41" s="0"/>
      <c r="KHW41" s="0"/>
      <c r="KHX41" s="0"/>
      <c r="KHY41" s="0"/>
      <c r="KHZ41" s="0"/>
      <c r="KIA41" s="0"/>
      <c r="KIB41" s="0"/>
      <c r="KIC41" s="0"/>
      <c r="KID41" s="0"/>
      <c r="KIE41" s="0"/>
      <c r="KIF41" s="0"/>
      <c r="KIG41" s="0"/>
      <c r="KIH41" s="0"/>
      <c r="KII41" s="0"/>
      <c r="KIJ41" s="0"/>
      <c r="KIK41" s="0"/>
      <c r="KIL41" s="0"/>
      <c r="KIM41" s="0"/>
      <c r="KIN41" s="0"/>
      <c r="KIO41" s="0"/>
      <c r="KIP41" s="0"/>
      <c r="KIQ41" s="0"/>
      <c r="KIR41" s="0"/>
      <c r="KIS41" s="0"/>
      <c r="KIT41" s="0"/>
      <c r="KIU41" s="0"/>
      <c r="KIV41" s="0"/>
      <c r="KIW41" s="0"/>
      <c r="KIX41" s="0"/>
      <c r="KIY41" s="0"/>
      <c r="KIZ41" s="0"/>
      <c r="KJA41" s="0"/>
      <c r="KJB41" s="0"/>
      <c r="KJC41" s="0"/>
      <c r="KJD41" s="0"/>
      <c r="KJE41" s="0"/>
      <c r="KJF41" s="0"/>
      <c r="KJG41" s="0"/>
      <c r="KJH41" s="0"/>
      <c r="KJI41" s="0"/>
      <c r="KJJ41" s="0"/>
      <c r="KJK41" s="0"/>
      <c r="KJL41" s="0"/>
      <c r="KJM41" s="0"/>
      <c r="KJN41" s="0"/>
      <c r="KJO41" s="0"/>
      <c r="KJP41" s="0"/>
      <c r="KJQ41" s="0"/>
      <c r="KJR41" s="0"/>
      <c r="KJS41" s="0"/>
      <c r="KJT41" s="0"/>
      <c r="KJU41" s="0"/>
      <c r="KJV41" s="0"/>
      <c r="KJW41" s="0"/>
      <c r="KJX41" s="0"/>
      <c r="KJY41" s="0"/>
      <c r="KJZ41" s="0"/>
      <c r="KKA41" s="0"/>
      <c r="KKB41" s="0"/>
      <c r="KKC41" s="0"/>
      <c r="KKD41" s="0"/>
      <c r="KKE41" s="0"/>
      <c r="KKF41" s="0"/>
      <c r="KKG41" s="0"/>
      <c r="KKH41" s="0"/>
      <c r="KKI41" s="0"/>
      <c r="KKJ41" s="0"/>
      <c r="KKK41" s="0"/>
      <c r="KKL41" s="0"/>
      <c r="KKM41" s="0"/>
      <c r="KKN41" s="0"/>
      <c r="KKO41" s="0"/>
      <c r="KKP41" s="0"/>
      <c r="KKQ41" s="0"/>
      <c r="KKR41" s="0"/>
      <c r="KKS41" s="0"/>
      <c r="KKT41" s="0"/>
      <c r="KKU41" s="0"/>
      <c r="KKV41" s="0"/>
      <c r="KKW41" s="0"/>
      <c r="KKX41" s="0"/>
      <c r="KKY41" s="0"/>
      <c r="KKZ41" s="0"/>
      <c r="KLA41" s="0"/>
      <c r="KLB41" s="0"/>
      <c r="KLC41" s="0"/>
      <c r="KLD41" s="0"/>
      <c r="KLE41" s="0"/>
      <c r="KLF41" s="0"/>
      <c r="KLG41" s="0"/>
      <c r="KLH41" s="0"/>
      <c r="KLI41" s="0"/>
      <c r="KLJ41" s="0"/>
      <c r="KLK41" s="0"/>
      <c r="KLL41" s="0"/>
      <c r="KLM41" s="0"/>
      <c r="KLN41" s="0"/>
      <c r="KLO41" s="0"/>
      <c r="KLP41" s="0"/>
      <c r="KLQ41" s="0"/>
      <c r="KLR41" s="0"/>
      <c r="KLS41" s="0"/>
      <c r="KLT41" s="0"/>
      <c r="KLU41" s="0"/>
      <c r="KLV41" s="0"/>
      <c r="KLW41" s="0"/>
      <c r="KLX41" s="0"/>
      <c r="KLY41" s="0"/>
      <c r="KLZ41" s="0"/>
      <c r="KMA41" s="0"/>
      <c r="KMB41" s="0"/>
      <c r="KMC41" s="0"/>
      <c r="KMD41" s="0"/>
      <c r="KME41" s="0"/>
      <c r="KMF41" s="0"/>
      <c r="KMG41" s="0"/>
      <c r="KMH41" s="0"/>
      <c r="KMI41" s="0"/>
      <c r="KMJ41" s="0"/>
      <c r="KMK41" s="0"/>
      <c r="KML41" s="0"/>
      <c r="KMM41" s="0"/>
      <c r="KMN41" s="0"/>
      <c r="KMO41" s="0"/>
      <c r="KMP41" s="0"/>
      <c r="KMQ41" s="0"/>
      <c r="KMR41" s="0"/>
      <c r="KMS41" s="0"/>
      <c r="KMT41" s="0"/>
      <c r="KMU41" s="0"/>
      <c r="KMV41" s="0"/>
      <c r="KMW41" s="0"/>
      <c r="KMX41" s="0"/>
      <c r="KMY41" s="0"/>
      <c r="KMZ41" s="0"/>
      <c r="KNA41" s="0"/>
      <c r="KNB41" s="0"/>
      <c r="KNC41" s="0"/>
      <c r="KND41" s="0"/>
      <c r="KNE41" s="0"/>
      <c r="KNF41" s="0"/>
      <c r="KNG41" s="0"/>
      <c r="KNH41" s="0"/>
      <c r="KNI41" s="0"/>
      <c r="KNJ41" s="0"/>
      <c r="KNK41" s="0"/>
      <c r="KNL41" s="0"/>
      <c r="KNM41" s="0"/>
      <c r="KNN41" s="0"/>
      <c r="KNO41" s="0"/>
      <c r="KNP41" s="0"/>
      <c r="KNQ41" s="0"/>
      <c r="KNR41" s="0"/>
      <c r="KNS41" s="0"/>
      <c r="KNT41" s="0"/>
      <c r="KNU41" s="0"/>
      <c r="KNV41" s="0"/>
      <c r="KNW41" s="0"/>
      <c r="KNX41" s="0"/>
      <c r="KNY41" s="0"/>
      <c r="KNZ41" s="0"/>
      <c r="KOA41" s="0"/>
      <c r="KOB41" s="0"/>
      <c r="KOC41" s="0"/>
      <c r="KOD41" s="0"/>
      <c r="KOE41" s="0"/>
      <c r="KOF41" s="0"/>
      <c r="KOG41" s="0"/>
      <c r="KOH41" s="0"/>
      <c r="KOI41" s="0"/>
      <c r="KOJ41" s="0"/>
      <c r="KOK41" s="0"/>
      <c r="KOL41" s="0"/>
      <c r="KOM41" s="0"/>
      <c r="KON41" s="0"/>
      <c r="KOO41" s="0"/>
      <c r="KOP41" s="0"/>
      <c r="KOQ41" s="0"/>
      <c r="KOR41" s="0"/>
      <c r="KOS41" s="0"/>
      <c r="KOT41" s="0"/>
      <c r="KOU41" s="0"/>
      <c r="KOV41" s="0"/>
      <c r="KOW41" s="0"/>
      <c r="KOX41" s="0"/>
      <c r="KOY41" s="0"/>
      <c r="KOZ41" s="0"/>
      <c r="KPA41" s="0"/>
      <c r="KPB41" s="0"/>
      <c r="KPC41" s="0"/>
      <c r="KPD41" s="0"/>
      <c r="KPE41" s="0"/>
      <c r="KPF41" s="0"/>
      <c r="KPG41" s="0"/>
      <c r="KPH41" s="0"/>
      <c r="KPI41" s="0"/>
      <c r="KPJ41" s="0"/>
      <c r="KPK41" s="0"/>
      <c r="KPL41" s="0"/>
      <c r="KPM41" s="0"/>
      <c r="KPN41" s="0"/>
      <c r="KPO41" s="0"/>
      <c r="KPP41" s="0"/>
      <c r="KPQ41" s="0"/>
      <c r="KPR41" s="0"/>
      <c r="KPS41" s="0"/>
      <c r="KPT41" s="0"/>
      <c r="KPU41" s="0"/>
      <c r="KPV41" s="0"/>
      <c r="KPW41" s="0"/>
      <c r="KPX41" s="0"/>
      <c r="KPY41" s="0"/>
      <c r="KPZ41" s="0"/>
      <c r="KQA41" s="0"/>
      <c r="KQB41" s="0"/>
      <c r="KQC41" s="0"/>
      <c r="KQD41" s="0"/>
      <c r="KQE41" s="0"/>
      <c r="KQF41" s="0"/>
      <c r="KQG41" s="0"/>
      <c r="KQH41" s="0"/>
      <c r="KQI41" s="0"/>
      <c r="KQJ41" s="0"/>
      <c r="KQK41" s="0"/>
      <c r="KQL41" s="0"/>
      <c r="KQM41" s="0"/>
      <c r="KQN41" s="0"/>
      <c r="KQO41" s="0"/>
      <c r="KQP41" s="0"/>
      <c r="KQQ41" s="0"/>
      <c r="KQR41" s="0"/>
      <c r="KQS41" s="0"/>
      <c r="KQT41" s="0"/>
      <c r="KQU41" s="0"/>
      <c r="KQV41" s="0"/>
      <c r="KQW41" s="0"/>
      <c r="KQX41" s="0"/>
      <c r="KQY41" s="0"/>
      <c r="KQZ41" s="0"/>
      <c r="KRA41" s="0"/>
      <c r="KRB41" s="0"/>
      <c r="KRC41" s="0"/>
      <c r="KRD41" s="0"/>
      <c r="KRE41" s="0"/>
      <c r="KRF41" s="0"/>
      <c r="KRG41" s="0"/>
      <c r="KRH41" s="0"/>
      <c r="KRI41" s="0"/>
      <c r="KRJ41" s="0"/>
      <c r="KRK41" s="0"/>
      <c r="KRL41" s="0"/>
      <c r="KRM41" s="0"/>
      <c r="KRN41" s="0"/>
      <c r="KRO41" s="0"/>
      <c r="KRP41" s="0"/>
      <c r="KRQ41" s="0"/>
      <c r="KRR41" s="0"/>
      <c r="KRS41" s="0"/>
      <c r="KRT41" s="0"/>
      <c r="KRU41" s="0"/>
      <c r="KRV41" s="0"/>
      <c r="KRW41" s="0"/>
      <c r="KRX41" s="0"/>
      <c r="KRY41" s="0"/>
      <c r="KRZ41" s="0"/>
      <c r="KSA41" s="0"/>
      <c r="KSB41" s="0"/>
      <c r="KSC41" s="0"/>
      <c r="KSD41" s="0"/>
      <c r="KSE41" s="0"/>
      <c r="KSF41" s="0"/>
      <c r="KSG41" s="0"/>
      <c r="KSH41" s="0"/>
      <c r="KSI41" s="0"/>
      <c r="KSJ41" s="0"/>
      <c r="KSK41" s="0"/>
      <c r="KSL41" s="0"/>
      <c r="KSM41" s="0"/>
      <c r="KSN41" s="0"/>
      <c r="KSO41" s="0"/>
      <c r="KSP41" s="0"/>
      <c r="KSQ41" s="0"/>
      <c r="KSR41" s="0"/>
      <c r="KSS41" s="0"/>
      <c r="KST41" s="0"/>
      <c r="KSU41" s="0"/>
      <c r="KSV41" s="0"/>
      <c r="KSW41" s="0"/>
      <c r="KSX41" s="0"/>
      <c r="KSY41" s="0"/>
      <c r="KSZ41" s="0"/>
      <c r="KTA41" s="0"/>
      <c r="KTB41" s="0"/>
      <c r="KTC41" s="0"/>
      <c r="KTD41" s="0"/>
      <c r="KTE41" s="0"/>
      <c r="KTF41" s="0"/>
      <c r="KTG41" s="0"/>
      <c r="KTH41" s="0"/>
      <c r="KTI41" s="0"/>
      <c r="KTJ41" s="0"/>
      <c r="KTK41" s="0"/>
      <c r="KTL41" s="0"/>
      <c r="KTM41" s="0"/>
      <c r="KTN41" s="0"/>
      <c r="KTO41" s="0"/>
      <c r="KTP41" s="0"/>
      <c r="KTQ41" s="0"/>
      <c r="KTR41" s="0"/>
      <c r="KTS41" s="0"/>
      <c r="KTT41" s="0"/>
      <c r="KTU41" s="0"/>
      <c r="KTV41" s="0"/>
      <c r="KTW41" s="0"/>
      <c r="KTX41" s="0"/>
      <c r="KTY41" s="0"/>
      <c r="KTZ41" s="0"/>
      <c r="KUA41" s="0"/>
      <c r="KUB41" s="0"/>
      <c r="KUC41" s="0"/>
      <c r="KUD41" s="0"/>
      <c r="KUE41" s="0"/>
      <c r="KUF41" s="0"/>
      <c r="KUG41" s="0"/>
      <c r="KUH41" s="0"/>
      <c r="KUI41" s="0"/>
      <c r="KUJ41" s="0"/>
      <c r="KUK41" s="0"/>
      <c r="KUL41" s="0"/>
      <c r="KUM41" s="0"/>
      <c r="KUN41" s="0"/>
      <c r="KUO41" s="0"/>
      <c r="KUP41" s="0"/>
      <c r="KUQ41" s="0"/>
      <c r="KUR41" s="0"/>
      <c r="KUS41" s="0"/>
      <c r="KUT41" s="0"/>
      <c r="KUU41" s="0"/>
      <c r="KUV41" s="0"/>
      <c r="KUW41" s="0"/>
      <c r="KUX41" s="0"/>
      <c r="KUY41" s="0"/>
      <c r="KUZ41" s="0"/>
      <c r="KVA41" s="0"/>
      <c r="KVB41" s="0"/>
      <c r="KVC41" s="0"/>
      <c r="KVD41" s="0"/>
      <c r="KVE41" s="0"/>
      <c r="KVF41" s="0"/>
      <c r="KVG41" s="0"/>
      <c r="KVH41" s="0"/>
      <c r="KVI41" s="0"/>
      <c r="KVJ41" s="0"/>
      <c r="KVK41" s="0"/>
      <c r="KVL41" s="0"/>
      <c r="KVM41" s="0"/>
      <c r="KVN41" s="0"/>
      <c r="KVO41" s="0"/>
      <c r="KVP41" s="0"/>
      <c r="KVQ41" s="0"/>
      <c r="KVR41" s="0"/>
      <c r="KVS41" s="0"/>
      <c r="KVT41" s="0"/>
      <c r="KVU41" s="0"/>
      <c r="KVV41" s="0"/>
      <c r="KVW41" s="0"/>
      <c r="KVX41" s="0"/>
      <c r="KVY41" s="0"/>
      <c r="KVZ41" s="0"/>
      <c r="KWA41" s="0"/>
      <c r="KWB41" s="0"/>
      <c r="KWC41" s="0"/>
      <c r="KWD41" s="0"/>
      <c r="KWE41" s="0"/>
      <c r="KWF41" s="0"/>
      <c r="KWG41" s="0"/>
      <c r="KWH41" s="0"/>
      <c r="KWI41" s="0"/>
      <c r="KWJ41" s="0"/>
      <c r="KWK41" s="0"/>
      <c r="KWL41" s="0"/>
      <c r="KWM41" s="0"/>
      <c r="KWN41" s="0"/>
      <c r="KWO41" s="0"/>
      <c r="KWP41" s="0"/>
      <c r="KWQ41" s="0"/>
      <c r="KWR41" s="0"/>
      <c r="KWS41" s="0"/>
      <c r="KWT41" s="0"/>
      <c r="KWU41" s="0"/>
      <c r="KWV41" s="0"/>
      <c r="KWW41" s="0"/>
      <c r="KWX41" s="0"/>
      <c r="KWY41" s="0"/>
      <c r="KWZ41" s="0"/>
      <c r="KXA41" s="0"/>
      <c r="KXB41" s="0"/>
      <c r="KXC41" s="0"/>
      <c r="KXD41" s="0"/>
      <c r="KXE41" s="0"/>
      <c r="KXF41" s="0"/>
      <c r="KXG41" s="0"/>
      <c r="KXH41" s="0"/>
      <c r="KXI41" s="0"/>
      <c r="KXJ41" s="0"/>
      <c r="KXK41" s="0"/>
      <c r="KXL41" s="0"/>
      <c r="KXM41" s="0"/>
      <c r="KXN41" s="0"/>
      <c r="KXO41" s="0"/>
      <c r="KXP41" s="0"/>
      <c r="KXQ41" s="0"/>
      <c r="KXR41" s="0"/>
      <c r="KXS41" s="0"/>
      <c r="KXT41" s="0"/>
      <c r="KXU41" s="0"/>
      <c r="KXV41" s="0"/>
      <c r="KXW41" s="0"/>
      <c r="KXX41" s="0"/>
      <c r="KXY41" s="0"/>
      <c r="KXZ41" s="0"/>
      <c r="KYA41" s="0"/>
      <c r="KYB41" s="0"/>
      <c r="KYC41" s="0"/>
      <c r="KYD41" s="0"/>
      <c r="KYE41" s="0"/>
      <c r="KYF41" s="0"/>
      <c r="KYG41" s="0"/>
      <c r="KYH41" s="0"/>
      <c r="KYI41" s="0"/>
      <c r="KYJ41" s="0"/>
      <c r="KYK41" s="0"/>
      <c r="KYL41" s="0"/>
      <c r="KYM41" s="0"/>
      <c r="KYN41" s="0"/>
      <c r="KYO41" s="0"/>
      <c r="KYP41" s="0"/>
      <c r="KYQ41" s="0"/>
      <c r="KYR41" s="0"/>
      <c r="KYS41" s="0"/>
      <c r="KYT41" s="0"/>
      <c r="KYU41" s="0"/>
      <c r="KYV41" s="0"/>
      <c r="KYW41" s="0"/>
      <c r="KYX41" s="0"/>
      <c r="KYY41" s="0"/>
      <c r="KYZ41" s="0"/>
      <c r="KZA41" s="0"/>
      <c r="KZB41" s="0"/>
      <c r="KZC41" s="0"/>
      <c r="KZD41" s="0"/>
      <c r="KZE41" s="0"/>
      <c r="KZF41" s="0"/>
      <c r="KZG41" s="0"/>
      <c r="KZH41" s="0"/>
      <c r="KZI41" s="0"/>
      <c r="KZJ41" s="0"/>
      <c r="KZK41" s="0"/>
      <c r="KZL41" s="0"/>
      <c r="KZM41" s="0"/>
      <c r="KZN41" s="0"/>
      <c r="KZO41" s="0"/>
      <c r="KZP41" s="0"/>
      <c r="KZQ41" s="0"/>
      <c r="KZR41" s="0"/>
      <c r="KZS41" s="0"/>
      <c r="KZT41" s="0"/>
      <c r="KZU41" s="0"/>
      <c r="KZV41" s="0"/>
      <c r="KZW41" s="0"/>
      <c r="KZX41" s="0"/>
      <c r="KZY41" s="0"/>
      <c r="KZZ41" s="0"/>
      <c r="LAA41" s="0"/>
      <c r="LAB41" s="0"/>
      <c r="LAC41" s="0"/>
      <c r="LAD41" s="0"/>
      <c r="LAE41" s="0"/>
      <c r="LAF41" s="0"/>
      <c r="LAG41" s="0"/>
      <c r="LAH41" s="0"/>
      <c r="LAI41" s="0"/>
      <c r="LAJ41" s="0"/>
      <c r="LAK41" s="0"/>
      <c r="LAL41" s="0"/>
      <c r="LAM41" s="0"/>
      <c r="LAN41" s="0"/>
      <c r="LAO41" s="0"/>
      <c r="LAP41" s="0"/>
      <c r="LAQ41" s="0"/>
      <c r="LAR41" s="0"/>
      <c r="LAS41" s="0"/>
      <c r="LAT41" s="0"/>
      <c r="LAU41" s="0"/>
      <c r="LAV41" s="0"/>
      <c r="LAW41" s="0"/>
      <c r="LAX41" s="0"/>
      <c r="LAY41" s="0"/>
      <c r="LAZ41" s="0"/>
      <c r="LBA41" s="0"/>
      <c r="LBB41" s="0"/>
      <c r="LBC41" s="0"/>
      <c r="LBD41" s="0"/>
      <c r="LBE41" s="0"/>
      <c r="LBF41" s="0"/>
      <c r="LBG41" s="0"/>
      <c r="LBH41" s="0"/>
      <c r="LBI41" s="0"/>
      <c r="LBJ41" s="0"/>
      <c r="LBK41" s="0"/>
      <c r="LBL41" s="0"/>
      <c r="LBM41" s="0"/>
      <c r="LBN41" s="0"/>
      <c r="LBO41" s="0"/>
      <c r="LBP41" s="0"/>
      <c r="LBQ41" s="0"/>
      <c r="LBR41" s="0"/>
      <c r="LBS41" s="0"/>
      <c r="LBT41" s="0"/>
      <c r="LBU41" s="0"/>
      <c r="LBV41" s="0"/>
      <c r="LBW41" s="0"/>
      <c r="LBX41" s="0"/>
      <c r="LBY41" s="0"/>
      <c r="LBZ41" s="0"/>
      <c r="LCA41" s="0"/>
      <c r="LCB41" s="0"/>
      <c r="LCC41" s="0"/>
      <c r="LCD41" s="0"/>
      <c r="LCE41" s="0"/>
      <c r="LCF41" s="0"/>
      <c r="LCG41" s="0"/>
      <c r="LCH41" s="0"/>
      <c r="LCI41" s="0"/>
      <c r="LCJ41" s="0"/>
      <c r="LCK41" s="0"/>
      <c r="LCL41" s="0"/>
      <c r="LCM41" s="0"/>
      <c r="LCN41" s="0"/>
      <c r="LCO41" s="0"/>
      <c r="LCP41" s="0"/>
      <c r="LCQ41" s="0"/>
      <c r="LCR41" s="0"/>
      <c r="LCS41" s="0"/>
      <c r="LCT41" s="0"/>
      <c r="LCU41" s="0"/>
      <c r="LCV41" s="0"/>
      <c r="LCW41" s="0"/>
      <c r="LCX41" s="0"/>
      <c r="LCY41" s="0"/>
      <c r="LCZ41" s="0"/>
      <c r="LDA41" s="0"/>
      <c r="LDB41" s="0"/>
      <c r="LDC41" s="0"/>
      <c r="LDD41" s="0"/>
      <c r="LDE41" s="0"/>
      <c r="LDF41" s="0"/>
      <c r="LDG41" s="0"/>
      <c r="LDH41" s="0"/>
      <c r="LDI41" s="0"/>
      <c r="LDJ41" s="0"/>
      <c r="LDK41" s="0"/>
      <c r="LDL41" s="0"/>
      <c r="LDM41" s="0"/>
      <c r="LDN41" s="0"/>
      <c r="LDO41" s="0"/>
      <c r="LDP41" s="0"/>
      <c r="LDQ41" s="0"/>
      <c r="LDR41" s="0"/>
      <c r="LDS41" s="0"/>
      <c r="LDT41" s="0"/>
      <c r="LDU41" s="0"/>
      <c r="LDV41" s="0"/>
      <c r="LDW41" s="0"/>
      <c r="LDX41" s="0"/>
      <c r="LDY41" s="0"/>
      <c r="LDZ41" s="0"/>
      <c r="LEA41" s="0"/>
      <c r="LEB41" s="0"/>
      <c r="LEC41" s="0"/>
      <c r="LED41" s="0"/>
      <c r="LEE41" s="0"/>
      <c r="LEF41" s="0"/>
      <c r="LEG41" s="0"/>
      <c r="LEH41" s="0"/>
      <c r="LEI41" s="0"/>
      <c r="LEJ41" s="0"/>
      <c r="LEK41" s="0"/>
      <c r="LEL41" s="0"/>
      <c r="LEM41" s="0"/>
      <c r="LEN41" s="0"/>
      <c r="LEO41" s="0"/>
      <c r="LEP41" s="0"/>
      <c r="LEQ41" s="0"/>
      <c r="LER41" s="0"/>
      <c r="LES41" s="0"/>
      <c r="LET41" s="0"/>
      <c r="LEU41" s="0"/>
      <c r="LEV41" s="0"/>
      <c r="LEW41" s="0"/>
      <c r="LEX41" s="0"/>
      <c r="LEY41" s="0"/>
      <c r="LEZ41" s="0"/>
      <c r="LFA41" s="0"/>
      <c r="LFB41" s="0"/>
      <c r="LFC41" s="0"/>
      <c r="LFD41" s="0"/>
      <c r="LFE41" s="0"/>
      <c r="LFF41" s="0"/>
      <c r="LFG41" s="0"/>
      <c r="LFH41" s="0"/>
      <c r="LFI41" s="0"/>
      <c r="LFJ41" s="0"/>
      <c r="LFK41" s="0"/>
      <c r="LFL41" s="0"/>
      <c r="LFM41" s="0"/>
      <c r="LFN41" s="0"/>
      <c r="LFO41" s="0"/>
      <c r="LFP41" s="0"/>
      <c r="LFQ41" s="0"/>
      <c r="LFR41" s="0"/>
      <c r="LFS41" s="0"/>
      <c r="LFT41" s="0"/>
      <c r="LFU41" s="0"/>
      <c r="LFV41" s="0"/>
      <c r="LFW41" s="0"/>
      <c r="LFX41" s="0"/>
      <c r="LFY41" s="0"/>
      <c r="LFZ41" s="0"/>
      <c r="LGA41" s="0"/>
      <c r="LGB41" s="0"/>
      <c r="LGC41" s="0"/>
      <c r="LGD41" s="0"/>
      <c r="LGE41" s="0"/>
      <c r="LGF41" s="0"/>
      <c r="LGG41" s="0"/>
      <c r="LGH41" s="0"/>
      <c r="LGI41" s="0"/>
      <c r="LGJ41" s="0"/>
      <c r="LGK41" s="0"/>
      <c r="LGL41" s="0"/>
      <c r="LGM41" s="0"/>
      <c r="LGN41" s="0"/>
      <c r="LGO41" s="0"/>
      <c r="LGP41" s="0"/>
      <c r="LGQ41" s="0"/>
      <c r="LGR41" s="0"/>
      <c r="LGS41" s="0"/>
      <c r="LGT41" s="0"/>
      <c r="LGU41" s="0"/>
      <c r="LGV41" s="0"/>
      <c r="LGW41" s="0"/>
      <c r="LGX41" s="0"/>
      <c r="LGY41" s="0"/>
      <c r="LGZ41" s="0"/>
      <c r="LHA41" s="0"/>
      <c r="LHB41" s="0"/>
      <c r="LHC41" s="0"/>
      <c r="LHD41" s="0"/>
      <c r="LHE41" s="0"/>
      <c r="LHF41" s="0"/>
      <c r="LHG41" s="0"/>
      <c r="LHH41" s="0"/>
      <c r="LHI41" s="0"/>
      <c r="LHJ41" s="0"/>
      <c r="LHK41" s="0"/>
      <c r="LHL41" s="0"/>
      <c r="LHM41" s="0"/>
      <c r="LHN41" s="0"/>
      <c r="LHO41" s="0"/>
      <c r="LHP41" s="0"/>
      <c r="LHQ41" s="0"/>
      <c r="LHR41" s="0"/>
      <c r="LHS41" s="0"/>
      <c r="LHT41" s="0"/>
      <c r="LHU41" s="0"/>
      <c r="LHV41" s="0"/>
      <c r="LHW41" s="0"/>
      <c r="LHX41" s="0"/>
      <c r="LHY41" s="0"/>
      <c r="LHZ41" s="0"/>
      <c r="LIA41" s="0"/>
      <c r="LIB41" s="0"/>
      <c r="LIC41" s="0"/>
      <c r="LID41" s="0"/>
      <c r="LIE41" s="0"/>
      <c r="LIF41" s="0"/>
      <c r="LIG41" s="0"/>
      <c r="LIH41" s="0"/>
      <c r="LII41" s="0"/>
      <c r="LIJ41" s="0"/>
      <c r="LIK41" s="0"/>
      <c r="LIL41" s="0"/>
      <c r="LIM41" s="0"/>
      <c r="LIN41" s="0"/>
      <c r="LIO41" s="0"/>
      <c r="LIP41" s="0"/>
      <c r="LIQ41" s="0"/>
      <c r="LIR41" s="0"/>
      <c r="LIS41" s="0"/>
      <c r="LIT41" s="0"/>
      <c r="LIU41" s="0"/>
      <c r="LIV41" s="0"/>
      <c r="LIW41" s="0"/>
      <c r="LIX41" s="0"/>
      <c r="LIY41" s="0"/>
      <c r="LIZ41" s="0"/>
      <c r="LJA41" s="0"/>
      <c r="LJB41" s="0"/>
      <c r="LJC41" s="0"/>
      <c r="LJD41" s="0"/>
      <c r="LJE41" s="0"/>
      <c r="LJF41" s="0"/>
      <c r="LJG41" s="0"/>
      <c r="LJH41" s="0"/>
      <c r="LJI41" s="0"/>
      <c r="LJJ41" s="0"/>
      <c r="LJK41" s="0"/>
      <c r="LJL41" s="0"/>
      <c r="LJM41" s="0"/>
      <c r="LJN41" s="0"/>
      <c r="LJO41" s="0"/>
      <c r="LJP41" s="0"/>
      <c r="LJQ41" s="0"/>
      <c r="LJR41" s="0"/>
      <c r="LJS41" s="0"/>
      <c r="LJT41" s="0"/>
      <c r="LJU41" s="0"/>
      <c r="LJV41" s="0"/>
      <c r="LJW41" s="0"/>
      <c r="LJX41" s="0"/>
      <c r="LJY41" s="0"/>
      <c r="LJZ41" s="0"/>
      <c r="LKA41" s="0"/>
      <c r="LKB41" s="0"/>
      <c r="LKC41" s="0"/>
      <c r="LKD41" s="0"/>
      <c r="LKE41" s="0"/>
      <c r="LKF41" s="0"/>
      <c r="LKG41" s="0"/>
      <c r="LKH41" s="0"/>
      <c r="LKI41" s="0"/>
      <c r="LKJ41" s="0"/>
      <c r="LKK41" s="0"/>
      <c r="LKL41" s="0"/>
      <c r="LKM41" s="0"/>
      <c r="LKN41" s="0"/>
      <c r="LKO41" s="0"/>
      <c r="LKP41" s="0"/>
      <c r="LKQ41" s="0"/>
      <c r="LKR41" s="0"/>
      <c r="LKS41" s="0"/>
      <c r="LKT41" s="0"/>
      <c r="LKU41" s="0"/>
      <c r="LKV41" s="0"/>
      <c r="LKW41" s="0"/>
      <c r="LKX41" s="0"/>
      <c r="LKY41" s="0"/>
      <c r="LKZ41" s="0"/>
      <c r="LLA41" s="0"/>
      <c r="LLB41" s="0"/>
      <c r="LLC41" s="0"/>
      <c r="LLD41" s="0"/>
      <c r="LLE41" s="0"/>
      <c r="LLF41" s="0"/>
      <c r="LLG41" s="0"/>
      <c r="LLH41" s="0"/>
      <c r="LLI41" s="0"/>
      <c r="LLJ41" s="0"/>
      <c r="LLK41" s="0"/>
      <c r="LLL41" s="0"/>
      <c r="LLM41" s="0"/>
      <c r="LLN41" s="0"/>
      <c r="LLO41" s="0"/>
      <c r="LLP41" s="0"/>
      <c r="LLQ41" s="0"/>
      <c r="LLR41" s="0"/>
      <c r="LLS41" s="0"/>
      <c r="LLT41" s="0"/>
      <c r="LLU41" s="0"/>
      <c r="LLV41" s="0"/>
      <c r="LLW41" s="0"/>
      <c r="LLX41" s="0"/>
      <c r="LLY41" s="0"/>
      <c r="LLZ41" s="0"/>
      <c r="LMA41" s="0"/>
      <c r="LMB41" s="0"/>
      <c r="LMC41" s="0"/>
      <c r="LMD41" s="0"/>
      <c r="LME41" s="0"/>
      <c r="LMF41" s="0"/>
      <c r="LMG41" s="0"/>
      <c r="LMH41" s="0"/>
      <c r="LMI41" s="0"/>
      <c r="LMJ41" s="0"/>
      <c r="LMK41" s="0"/>
      <c r="LML41" s="0"/>
      <c r="LMM41" s="0"/>
      <c r="LMN41" s="0"/>
      <c r="LMO41" s="0"/>
      <c r="LMP41" s="0"/>
      <c r="LMQ41" s="0"/>
      <c r="LMR41" s="0"/>
      <c r="LMS41" s="0"/>
      <c r="LMT41" s="0"/>
      <c r="LMU41" s="0"/>
      <c r="LMV41" s="0"/>
      <c r="LMW41" s="0"/>
      <c r="LMX41" s="0"/>
      <c r="LMY41" s="0"/>
      <c r="LMZ41" s="0"/>
      <c r="LNA41" s="0"/>
      <c r="LNB41" s="0"/>
      <c r="LNC41" s="0"/>
      <c r="LND41" s="0"/>
      <c r="LNE41" s="0"/>
      <c r="LNF41" s="0"/>
      <c r="LNG41" s="0"/>
      <c r="LNH41" s="0"/>
      <c r="LNI41" s="0"/>
      <c r="LNJ41" s="0"/>
      <c r="LNK41" s="0"/>
      <c r="LNL41" s="0"/>
      <c r="LNM41" s="0"/>
      <c r="LNN41" s="0"/>
      <c r="LNO41" s="0"/>
      <c r="LNP41" s="0"/>
      <c r="LNQ41" s="0"/>
      <c r="LNR41" s="0"/>
      <c r="LNS41" s="0"/>
      <c r="LNT41" s="0"/>
      <c r="LNU41" s="0"/>
      <c r="LNV41" s="0"/>
      <c r="LNW41" s="0"/>
      <c r="LNX41" s="0"/>
      <c r="LNY41" s="0"/>
      <c r="LNZ41" s="0"/>
      <c r="LOA41" s="0"/>
      <c r="LOB41" s="0"/>
      <c r="LOC41" s="0"/>
      <c r="LOD41" s="0"/>
      <c r="LOE41" s="0"/>
      <c r="LOF41" s="0"/>
      <c r="LOG41" s="0"/>
      <c r="LOH41" s="0"/>
      <c r="LOI41" s="0"/>
      <c r="LOJ41" s="0"/>
      <c r="LOK41" s="0"/>
      <c r="LOL41" s="0"/>
      <c r="LOM41" s="0"/>
      <c r="LON41" s="0"/>
      <c r="LOO41" s="0"/>
      <c r="LOP41" s="0"/>
      <c r="LOQ41" s="0"/>
      <c r="LOR41" s="0"/>
      <c r="LOS41" s="0"/>
      <c r="LOT41" s="0"/>
      <c r="LOU41" s="0"/>
      <c r="LOV41" s="0"/>
      <c r="LOW41" s="0"/>
      <c r="LOX41" s="0"/>
      <c r="LOY41" s="0"/>
      <c r="LOZ41" s="0"/>
      <c r="LPA41" s="0"/>
      <c r="LPB41" s="0"/>
      <c r="LPC41" s="0"/>
      <c r="LPD41" s="0"/>
      <c r="LPE41" s="0"/>
      <c r="LPF41" s="0"/>
      <c r="LPG41" s="0"/>
      <c r="LPH41" s="0"/>
      <c r="LPI41" s="0"/>
      <c r="LPJ41" s="0"/>
      <c r="LPK41" s="0"/>
      <c r="LPL41" s="0"/>
      <c r="LPM41" s="0"/>
      <c r="LPN41" s="0"/>
      <c r="LPO41" s="0"/>
      <c r="LPP41" s="0"/>
      <c r="LPQ41" s="0"/>
      <c r="LPR41" s="0"/>
      <c r="LPS41" s="0"/>
      <c r="LPT41" s="0"/>
      <c r="LPU41" s="0"/>
      <c r="LPV41" s="0"/>
      <c r="LPW41" s="0"/>
      <c r="LPX41" s="0"/>
      <c r="LPY41" s="0"/>
      <c r="LPZ41" s="0"/>
      <c r="LQA41" s="0"/>
      <c r="LQB41" s="0"/>
      <c r="LQC41" s="0"/>
      <c r="LQD41" s="0"/>
      <c r="LQE41" s="0"/>
      <c r="LQF41" s="0"/>
      <c r="LQG41" s="0"/>
      <c r="LQH41" s="0"/>
      <c r="LQI41" s="0"/>
      <c r="LQJ41" s="0"/>
      <c r="LQK41" s="0"/>
      <c r="LQL41" s="0"/>
      <c r="LQM41" s="0"/>
      <c r="LQN41" s="0"/>
      <c r="LQO41" s="0"/>
      <c r="LQP41" s="0"/>
      <c r="LQQ41" s="0"/>
      <c r="LQR41" s="0"/>
      <c r="LQS41" s="0"/>
      <c r="LQT41" s="0"/>
      <c r="LQU41" s="0"/>
      <c r="LQV41" s="0"/>
      <c r="LQW41" s="0"/>
      <c r="LQX41" s="0"/>
      <c r="LQY41" s="0"/>
      <c r="LQZ41" s="0"/>
      <c r="LRA41" s="0"/>
      <c r="LRB41" s="0"/>
      <c r="LRC41" s="0"/>
      <c r="LRD41" s="0"/>
      <c r="LRE41" s="0"/>
      <c r="LRF41" s="0"/>
      <c r="LRG41" s="0"/>
      <c r="LRH41" s="0"/>
      <c r="LRI41" s="0"/>
      <c r="LRJ41" s="0"/>
      <c r="LRK41" s="0"/>
      <c r="LRL41" s="0"/>
      <c r="LRM41" s="0"/>
      <c r="LRN41" s="0"/>
      <c r="LRO41" s="0"/>
      <c r="LRP41" s="0"/>
      <c r="LRQ41" s="0"/>
      <c r="LRR41" s="0"/>
      <c r="LRS41" s="0"/>
      <c r="LRT41" s="0"/>
      <c r="LRU41" s="0"/>
      <c r="LRV41" s="0"/>
      <c r="LRW41" s="0"/>
      <c r="LRX41" s="0"/>
      <c r="LRY41" s="0"/>
      <c r="LRZ41" s="0"/>
      <c r="LSA41" s="0"/>
      <c r="LSB41" s="0"/>
      <c r="LSC41" s="0"/>
      <c r="LSD41" s="0"/>
      <c r="LSE41" s="0"/>
      <c r="LSF41" s="0"/>
      <c r="LSG41" s="0"/>
      <c r="LSH41" s="0"/>
      <c r="LSI41" s="0"/>
      <c r="LSJ41" s="0"/>
      <c r="LSK41" s="0"/>
      <c r="LSL41" s="0"/>
      <c r="LSM41" s="0"/>
      <c r="LSN41" s="0"/>
      <c r="LSO41" s="0"/>
      <c r="LSP41" s="0"/>
      <c r="LSQ41" s="0"/>
      <c r="LSR41" s="0"/>
      <c r="LSS41" s="0"/>
      <c r="LST41" s="0"/>
      <c r="LSU41" s="0"/>
      <c r="LSV41" s="0"/>
      <c r="LSW41" s="0"/>
      <c r="LSX41" s="0"/>
      <c r="LSY41" s="0"/>
      <c r="LSZ41" s="0"/>
      <c r="LTA41" s="0"/>
      <c r="LTB41" s="0"/>
      <c r="LTC41" s="0"/>
      <c r="LTD41" s="0"/>
      <c r="LTE41" s="0"/>
      <c r="LTF41" s="0"/>
      <c r="LTG41" s="0"/>
      <c r="LTH41" s="0"/>
      <c r="LTI41" s="0"/>
      <c r="LTJ41" s="0"/>
      <c r="LTK41" s="0"/>
      <c r="LTL41" s="0"/>
      <c r="LTM41" s="0"/>
      <c r="LTN41" s="0"/>
      <c r="LTO41" s="0"/>
      <c r="LTP41" s="0"/>
      <c r="LTQ41" s="0"/>
      <c r="LTR41" s="0"/>
      <c r="LTS41" s="0"/>
      <c r="LTT41" s="0"/>
      <c r="LTU41" s="0"/>
      <c r="LTV41" s="0"/>
      <c r="LTW41" s="0"/>
      <c r="LTX41" s="0"/>
      <c r="LTY41" s="0"/>
      <c r="LTZ41" s="0"/>
      <c r="LUA41" s="0"/>
      <c r="LUB41" s="0"/>
      <c r="LUC41" s="0"/>
      <c r="LUD41" s="0"/>
      <c r="LUE41" s="0"/>
      <c r="LUF41" s="0"/>
      <c r="LUG41" s="0"/>
      <c r="LUH41" s="0"/>
      <c r="LUI41" s="0"/>
      <c r="LUJ41" s="0"/>
      <c r="LUK41" s="0"/>
      <c r="LUL41" s="0"/>
      <c r="LUM41" s="0"/>
      <c r="LUN41" s="0"/>
      <c r="LUO41" s="0"/>
      <c r="LUP41" s="0"/>
      <c r="LUQ41" s="0"/>
      <c r="LUR41" s="0"/>
      <c r="LUS41" s="0"/>
      <c r="LUT41" s="0"/>
      <c r="LUU41" s="0"/>
      <c r="LUV41" s="0"/>
      <c r="LUW41" s="0"/>
      <c r="LUX41" s="0"/>
      <c r="LUY41" s="0"/>
      <c r="LUZ41" s="0"/>
      <c r="LVA41" s="0"/>
      <c r="LVB41" s="0"/>
      <c r="LVC41" s="0"/>
      <c r="LVD41" s="0"/>
      <c r="LVE41" s="0"/>
      <c r="LVF41" s="0"/>
      <c r="LVG41" s="0"/>
      <c r="LVH41" s="0"/>
      <c r="LVI41" s="0"/>
      <c r="LVJ41" s="0"/>
      <c r="LVK41" s="0"/>
      <c r="LVL41" s="0"/>
      <c r="LVM41" s="0"/>
      <c r="LVN41" s="0"/>
      <c r="LVO41" s="0"/>
      <c r="LVP41" s="0"/>
      <c r="LVQ41" s="0"/>
      <c r="LVR41" s="0"/>
      <c r="LVS41" s="0"/>
      <c r="LVT41" s="0"/>
      <c r="LVU41" s="0"/>
      <c r="LVV41" s="0"/>
      <c r="LVW41" s="0"/>
      <c r="LVX41" s="0"/>
      <c r="LVY41" s="0"/>
      <c r="LVZ41" s="0"/>
      <c r="LWA41" s="0"/>
      <c r="LWB41" s="0"/>
      <c r="LWC41" s="0"/>
      <c r="LWD41" s="0"/>
      <c r="LWE41" s="0"/>
      <c r="LWF41" s="0"/>
      <c r="LWG41" s="0"/>
      <c r="LWH41" s="0"/>
      <c r="LWI41" s="0"/>
      <c r="LWJ41" s="0"/>
      <c r="LWK41" s="0"/>
      <c r="LWL41" s="0"/>
      <c r="LWM41" s="0"/>
      <c r="LWN41" s="0"/>
      <c r="LWO41" s="0"/>
      <c r="LWP41" s="0"/>
      <c r="LWQ41" s="0"/>
      <c r="LWR41" s="0"/>
      <c r="LWS41" s="0"/>
      <c r="LWT41" s="0"/>
      <c r="LWU41" s="0"/>
      <c r="LWV41" s="0"/>
      <c r="LWW41" s="0"/>
      <c r="LWX41" s="0"/>
      <c r="LWY41" s="0"/>
      <c r="LWZ41" s="0"/>
      <c r="LXA41" s="0"/>
      <c r="LXB41" s="0"/>
      <c r="LXC41" s="0"/>
      <c r="LXD41" s="0"/>
      <c r="LXE41" s="0"/>
      <c r="LXF41" s="0"/>
      <c r="LXG41" s="0"/>
      <c r="LXH41" s="0"/>
      <c r="LXI41" s="0"/>
      <c r="LXJ41" s="0"/>
      <c r="LXK41" s="0"/>
      <c r="LXL41" s="0"/>
      <c r="LXM41" s="0"/>
      <c r="LXN41" s="0"/>
      <c r="LXO41" s="0"/>
      <c r="LXP41" s="0"/>
      <c r="LXQ41" s="0"/>
      <c r="LXR41" s="0"/>
      <c r="LXS41" s="0"/>
      <c r="LXT41" s="0"/>
      <c r="LXU41" s="0"/>
      <c r="LXV41" s="0"/>
      <c r="LXW41" s="0"/>
      <c r="LXX41" s="0"/>
      <c r="LXY41" s="0"/>
      <c r="LXZ41" s="0"/>
      <c r="LYA41" s="0"/>
      <c r="LYB41" s="0"/>
      <c r="LYC41" s="0"/>
      <c r="LYD41" s="0"/>
      <c r="LYE41" s="0"/>
      <c r="LYF41" s="0"/>
      <c r="LYG41" s="0"/>
      <c r="LYH41" s="0"/>
      <c r="LYI41" s="0"/>
      <c r="LYJ41" s="0"/>
      <c r="LYK41" s="0"/>
      <c r="LYL41" s="0"/>
      <c r="LYM41" s="0"/>
      <c r="LYN41" s="0"/>
      <c r="LYO41" s="0"/>
      <c r="LYP41" s="0"/>
      <c r="LYQ41" s="0"/>
      <c r="LYR41" s="0"/>
      <c r="LYS41" s="0"/>
      <c r="LYT41" s="0"/>
      <c r="LYU41" s="0"/>
      <c r="LYV41" s="0"/>
      <c r="LYW41" s="0"/>
      <c r="LYX41" s="0"/>
      <c r="LYY41" s="0"/>
      <c r="LYZ41" s="0"/>
      <c r="LZA41" s="0"/>
      <c r="LZB41" s="0"/>
      <c r="LZC41" s="0"/>
      <c r="LZD41" s="0"/>
      <c r="LZE41" s="0"/>
      <c r="LZF41" s="0"/>
      <c r="LZG41" s="0"/>
      <c r="LZH41" s="0"/>
      <c r="LZI41" s="0"/>
      <c r="LZJ41" s="0"/>
      <c r="LZK41" s="0"/>
      <c r="LZL41" s="0"/>
      <c r="LZM41" s="0"/>
      <c r="LZN41" s="0"/>
      <c r="LZO41" s="0"/>
      <c r="LZP41" s="0"/>
      <c r="LZQ41" s="0"/>
      <c r="LZR41" s="0"/>
      <c r="LZS41" s="0"/>
      <c r="LZT41" s="0"/>
      <c r="LZU41" s="0"/>
      <c r="LZV41" s="0"/>
      <c r="LZW41" s="0"/>
      <c r="LZX41" s="0"/>
      <c r="LZY41" s="0"/>
      <c r="LZZ41" s="0"/>
      <c r="MAA41" s="0"/>
      <c r="MAB41" s="0"/>
      <c r="MAC41" s="0"/>
      <c r="MAD41" s="0"/>
      <c r="MAE41" s="0"/>
      <c r="MAF41" s="0"/>
      <c r="MAG41" s="0"/>
      <c r="MAH41" s="0"/>
      <c r="MAI41" s="0"/>
      <c r="MAJ41" s="0"/>
      <c r="MAK41" s="0"/>
      <c r="MAL41" s="0"/>
      <c r="MAM41" s="0"/>
      <c r="MAN41" s="0"/>
      <c r="MAO41" s="0"/>
      <c r="MAP41" s="0"/>
      <c r="MAQ41" s="0"/>
      <c r="MAR41" s="0"/>
      <c r="MAS41" s="0"/>
      <c r="MAT41" s="0"/>
      <c r="MAU41" s="0"/>
      <c r="MAV41" s="0"/>
      <c r="MAW41" s="0"/>
      <c r="MAX41" s="0"/>
      <c r="MAY41" s="0"/>
      <c r="MAZ41" s="0"/>
      <c r="MBA41" s="0"/>
      <c r="MBB41" s="0"/>
      <c r="MBC41" s="0"/>
      <c r="MBD41" s="0"/>
      <c r="MBE41" s="0"/>
      <c r="MBF41" s="0"/>
      <c r="MBG41" s="0"/>
      <c r="MBH41" s="0"/>
      <c r="MBI41" s="0"/>
      <c r="MBJ41" s="0"/>
      <c r="MBK41" s="0"/>
      <c r="MBL41" s="0"/>
      <c r="MBM41" s="0"/>
      <c r="MBN41" s="0"/>
      <c r="MBO41" s="0"/>
      <c r="MBP41" s="0"/>
      <c r="MBQ41" s="0"/>
      <c r="MBR41" s="0"/>
      <c r="MBS41" s="0"/>
      <c r="MBT41" s="0"/>
      <c r="MBU41" s="0"/>
      <c r="MBV41" s="0"/>
      <c r="MBW41" s="0"/>
      <c r="MBX41" s="0"/>
      <c r="MBY41" s="0"/>
      <c r="MBZ41" s="0"/>
      <c r="MCA41" s="0"/>
      <c r="MCB41" s="0"/>
      <c r="MCC41" s="0"/>
      <c r="MCD41" s="0"/>
      <c r="MCE41" s="0"/>
      <c r="MCF41" s="0"/>
      <c r="MCG41" s="0"/>
      <c r="MCH41" s="0"/>
      <c r="MCI41" s="0"/>
      <c r="MCJ41" s="0"/>
      <c r="MCK41" s="0"/>
      <c r="MCL41" s="0"/>
      <c r="MCM41" s="0"/>
      <c r="MCN41" s="0"/>
      <c r="MCO41" s="0"/>
      <c r="MCP41" s="0"/>
      <c r="MCQ41" s="0"/>
      <c r="MCR41" s="0"/>
      <c r="MCS41" s="0"/>
      <c r="MCT41" s="0"/>
      <c r="MCU41" s="0"/>
      <c r="MCV41" s="0"/>
      <c r="MCW41" s="0"/>
      <c r="MCX41" s="0"/>
      <c r="MCY41" s="0"/>
      <c r="MCZ41" s="0"/>
      <c r="MDA41" s="0"/>
      <c r="MDB41" s="0"/>
      <c r="MDC41" s="0"/>
      <c r="MDD41" s="0"/>
      <c r="MDE41" s="0"/>
      <c r="MDF41" s="0"/>
      <c r="MDG41" s="0"/>
      <c r="MDH41" s="0"/>
      <c r="MDI41" s="0"/>
      <c r="MDJ41" s="0"/>
      <c r="MDK41" s="0"/>
      <c r="MDL41" s="0"/>
      <c r="MDM41" s="0"/>
      <c r="MDN41" s="0"/>
      <c r="MDO41" s="0"/>
      <c r="MDP41" s="0"/>
      <c r="MDQ41" s="0"/>
      <c r="MDR41" s="0"/>
      <c r="MDS41" s="0"/>
      <c r="MDT41" s="0"/>
      <c r="MDU41" s="0"/>
      <c r="MDV41" s="0"/>
      <c r="MDW41" s="0"/>
      <c r="MDX41" s="0"/>
      <c r="MDY41" s="0"/>
      <c r="MDZ41" s="0"/>
      <c r="MEA41" s="0"/>
      <c r="MEB41" s="0"/>
      <c r="MEC41" s="0"/>
      <c r="MED41" s="0"/>
      <c r="MEE41" s="0"/>
      <c r="MEF41" s="0"/>
      <c r="MEG41" s="0"/>
      <c r="MEH41" s="0"/>
      <c r="MEI41" s="0"/>
      <c r="MEJ41" s="0"/>
      <c r="MEK41" s="0"/>
      <c r="MEL41" s="0"/>
      <c r="MEM41" s="0"/>
      <c r="MEN41" s="0"/>
      <c r="MEO41" s="0"/>
      <c r="MEP41" s="0"/>
      <c r="MEQ41" s="0"/>
      <c r="MER41" s="0"/>
      <c r="MES41" s="0"/>
      <c r="MET41" s="0"/>
      <c r="MEU41" s="0"/>
      <c r="MEV41" s="0"/>
      <c r="MEW41" s="0"/>
      <c r="MEX41" s="0"/>
      <c r="MEY41" s="0"/>
      <c r="MEZ41" s="0"/>
      <c r="MFA41" s="0"/>
      <c r="MFB41" s="0"/>
      <c r="MFC41" s="0"/>
      <c r="MFD41" s="0"/>
      <c r="MFE41" s="0"/>
      <c r="MFF41" s="0"/>
      <c r="MFG41" s="0"/>
      <c r="MFH41" s="0"/>
      <c r="MFI41" s="0"/>
      <c r="MFJ41" s="0"/>
      <c r="MFK41" s="0"/>
      <c r="MFL41" s="0"/>
      <c r="MFM41" s="0"/>
      <c r="MFN41" s="0"/>
      <c r="MFO41" s="0"/>
      <c r="MFP41" s="0"/>
      <c r="MFQ41" s="0"/>
      <c r="MFR41" s="0"/>
      <c r="MFS41" s="0"/>
      <c r="MFT41" s="0"/>
      <c r="MFU41" s="0"/>
      <c r="MFV41" s="0"/>
      <c r="MFW41" s="0"/>
      <c r="MFX41" s="0"/>
      <c r="MFY41" s="0"/>
      <c r="MFZ41" s="0"/>
      <c r="MGA41" s="0"/>
      <c r="MGB41" s="0"/>
      <c r="MGC41" s="0"/>
      <c r="MGD41" s="0"/>
      <c r="MGE41" s="0"/>
      <c r="MGF41" s="0"/>
      <c r="MGG41" s="0"/>
      <c r="MGH41" s="0"/>
      <c r="MGI41" s="0"/>
      <c r="MGJ41" s="0"/>
      <c r="MGK41" s="0"/>
      <c r="MGL41" s="0"/>
      <c r="MGM41" s="0"/>
      <c r="MGN41" s="0"/>
      <c r="MGO41" s="0"/>
      <c r="MGP41" s="0"/>
      <c r="MGQ41" s="0"/>
      <c r="MGR41" s="0"/>
      <c r="MGS41" s="0"/>
      <c r="MGT41" s="0"/>
      <c r="MGU41" s="0"/>
      <c r="MGV41" s="0"/>
      <c r="MGW41" s="0"/>
      <c r="MGX41" s="0"/>
      <c r="MGY41" s="0"/>
      <c r="MGZ41" s="0"/>
      <c r="MHA41" s="0"/>
      <c r="MHB41" s="0"/>
      <c r="MHC41" s="0"/>
      <c r="MHD41" s="0"/>
      <c r="MHE41" s="0"/>
      <c r="MHF41" s="0"/>
      <c r="MHG41" s="0"/>
      <c r="MHH41" s="0"/>
      <c r="MHI41" s="0"/>
      <c r="MHJ41" s="0"/>
      <c r="MHK41" s="0"/>
      <c r="MHL41" s="0"/>
      <c r="MHM41" s="0"/>
      <c r="MHN41" s="0"/>
      <c r="MHO41" s="0"/>
      <c r="MHP41" s="0"/>
      <c r="MHQ41" s="0"/>
      <c r="MHR41" s="0"/>
      <c r="MHS41" s="0"/>
      <c r="MHT41" s="0"/>
      <c r="MHU41" s="0"/>
      <c r="MHV41" s="0"/>
      <c r="MHW41" s="0"/>
      <c r="MHX41" s="0"/>
      <c r="MHY41" s="0"/>
      <c r="MHZ41" s="0"/>
      <c r="MIA41" s="0"/>
      <c r="MIB41" s="0"/>
      <c r="MIC41" s="0"/>
      <c r="MID41" s="0"/>
      <c r="MIE41" s="0"/>
      <c r="MIF41" s="0"/>
      <c r="MIG41" s="0"/>
      <c r="MIH41" s="0"/>
      <c r="MII41" s="0"/>
      <c r="MIJ41" s="0"/>
      <c r="MIK41" s="0"/>
      <c r="MIL41" s="0"/>
      <c r="MIM41" s="0"/>
      <c r="MIN41" s="0"/>
      <c r="MIO41" s="0"/>
      <c r="MIP41" s="0"/>
      <c r="MIQ41" s="0"/>
      <c r="MIR41" s="0"/>
      <c r="MIS41" s="0"/>
      <c r="MIT41" s="0"/>
      <c r="MIU41" s="0"/>
      <c r="MIV41" s="0"/>
      <c r="MIW41" s="0"/>
      <c r="MIX41" s="0"/>
      <c r="MIY41" s="0"/>
      <c r="MIZ41" s="0"/>
      <c r="MJA41" s="0"/>
      <c r="MJB41" s="0"/>
      <c r="MJC41" s="0"/>
      <c r="MJD41" s="0"/>
      <c r="MJE41" s="0"/>
      <c r="MJF41" s="0"/>
      <c r="MJG41" s="0"/>
      <c r="MJH41" s="0"/>
      <c r="MJI41" s="0"/>
      <c r="MJJ41" s="0"/>
      <c r="MJK41" s="0"/>
      <c r="MJL41" s="0"/>
      <c r="MJM41" s="0"/>
      <c r="MJN41" s="0"/>
      <c r="MJO41" s="0"/>
      <c r="MJP41" s="0"/>
      <c r="MJQ41" s="0"/>
      <c r="MJR41" s="0"/>
      <c r="MJS41" s="0"/>
      <c r="MJT41" s="0"/>
      <c r="MJU41" s="0"/>
      <c r="MJV41" s="0"/>
      <c r="MJW41" s="0"/>
      <c r="MJX41" s="0"/>
      <c r="MJY41" s="0"/>
      <c r="MJZ41" s="0"/>
      <c r="MKA41" s="0"/>
      <c r="MKB41" s="0"/>
      <c r="MKC41" s="0"/>
      <c r="MKD41" s="0"/>
      <c r="MKE41" s="0"/>
      <c r="MKF41" s="0"/>
      <c r="MKG41" s="0"/>
      <c r="MKH41" s="0"/>
      <c r="MKI41" s="0"/>
      <c r="MKJ41" s="0"/>
      <c r="MKK41" s="0"/>
      <c r="MKL41" s="0"/>
      <c r="MKM41" s="0"/>
      <c r="MKN41" s="0"/>
      <c r="MKO41" s="0"/>
      <c r="MKP41" s="0"/>
      <c r="MKQ41" s="0"/>
      <c r="MKR41" s="0"/>
      <c r="MKS41" s="0"/>
      <c r="MKT41" s="0"/>
      <c r="MKU41" s="0"/>
      <c r="MKV41" s="0"/>
      <c r="MKW41" s="0"/>
      <c r="MKX41" s="0"/>
      <c r="MKY41" s="0"/>
      <c r="MKZ41" s="0"/>
      <c r="MLA41" s="0"/>
      <c r="MLB41" s="0"/>
      <c r="MLC41" s="0"/>
      <c r="MLD41" s="0"/>
      <c r="MLE41" s="0"/>
      <c r="MLF41" s="0"/>
      <c r="MLG41" s="0"/>
      <c r="MLH41" s="0"/>
      <c r="MLI41" s="0"/>
      <c r="MLJ41" s="0"/>
      <c r="MLK41" s="0"/>
      <c r="MLL41" s="0"/>
      <c r="MLM41" s="0"/>
      <c r="MLN41" s="0"/>
      <c r="MLO41" s="0"/>
      <c r="MLP41" s="0"/>
      <c r="MLQ41" s="0"/>
      <c r="MLR41" s="0"/>
      <c r="MLS41" s="0"/>
      <c r="MLT41" s="0"/>
      <c r="MLU41" s="0"/>
      <c r="MLV41" s="0"/>
      <c r="MLW41" s="0"/>
      <c r="MLX41" s="0"/>
      <c r="MLY41" s="0"/>
      <c r="MLZ41" s="0"/>
      <c r="MMA41" s="0"/>
      <c r="MMB41" s="0"/>
      <c r="MMC41" s="0"/>
      <c r="MMD41" s="0"/>
      <c r="MME41" s="0"/>
      <c r="MMF41" s="0"/>
      <c r="MMG41" s="0"/>
      <c r="MMH41" s="0"/>
      <c r="MMI41" s="0"/>
      <c r="MMJ41" s="0"/>
      <c r="MMK41" s="0"/>
      <c r="MML41" s="0"/>
      <c r="MMM41" s="0"/>
      <c r="MMN41" s="0"/>
      <c r="MMO41" s="0"/>
      <c r="MMP41" s="0"/>
      <c r="MMQ41" s="0"/>
      <c r="MMR41" s="0"/>
      <c r="MMS41" s="0"/>
      <c r="MMT41" s="0"/>
      <c r="MMU41" s="0"/>
      <c r="MMV41" s="0"/>
      <c r="MMW41" s="0"/>
      <c r="MMX41" s="0"/>
      <c r="MMY41" s="0"/>
      <c r="MMZ41" s="0"/>
      <c r="MNA41" s="0"/>
      <c r="MNB41" s="0"/>
      <c r="MNC41" s="0"/>
      <c r="MND41" s="0"/>
      <c r="MNE41" s="0"/>
      <c r="MNF41" s="0"/>
      <c r="MNG41" s="0"/>
      <c r="MNH41" s="0"/>
      <c r="MNI41" s="0"/>
      <c r="MNJ41" s="0"/>
      <c r="MNK41" s="0"/>
      <c r="MNL41" s="0"/>
      <c r="MNM41" s="0"/>
      <c r="MNN41" s="0"/>
      <c r="MNO41" s="0"/>
      <c r="MNP41" s="0"/>
      <c r="MNQ41" s="0"/>
      <c r="MNR41" s="0"/>
      <c r="MNS41" s="0"/>
      <c r="MNT41" s="0"/>
      <c r="MNU41" s="0"/>
      <c r="MNV41" s="0"/>
      <c r="MNW41" s="0"/>
      <c r="MNX41" s="0"/>
      <c r="MNY41" s="0"/>
      <c r="MNZ41" s="0"/>
      <c r="MOA41" s="0"/>
      <c r="MOB41" s="0"/>
      <c r="MOC41" s="0"/>
      <c r="MOD41" s="0"/>
      <c r="MOE41" s="0"/>
      <c r="MOF41" s="0"/>
      <c r="MOG41" s="0"/>
      <c r="MOH41" s="0"/>
      <c r="MOI41" s="0"/>
      <c r="MOJ41" s="0"/>
      <c r="MOK41" s="0"/>
      <c r="MOL41" s="0"/>
      <c r="MOM41" s="0"/>
      <c r="MON41" s="0"/>
      <c r="MOO41" s="0"/>
      <c r="MOP41" s="0"/>
      <c r="MOQ41" s="0"/>
      <c r="MOR41" s="0"/>
      <c r="MOS41" s="0"/>
      <c r="MOT41" s="0"/>
      <c r="MOU41" s="0"/>
      <c r="MOV41" s="0"/>
      <c r="MOW41" s="0"/>
      <c r="MOX41" s="0"/>
      <c r="MOY41" s="0"/>
      <c r="MOZ41" s="0"/>
      <c r="MPA41" s="0"/>
      <c r="MPB41" s="0"/>
      <c r="MPC41" s="0"/>
      <c r="MPD41" s="0"/>
      <c r="MPE41" s="0"/>
      <c r="MPF41" s="0"/>
      <c r="MPG41" s="0"/>
      <c r="MPH41" s="0"/>
      <c r="MPI41" s="0"/>
      <c r="MPJ41" s="0"/>
      <c r="MPK41" s="0"/>
      <c r="MPL41" s="0"/>
      <c r="MPM41" s="0"/>
      <c r="MPN41" s="0"/>
      <c r="MPO41" s="0"/>
      <c r="MPP41" s="0"/>
      <c r="MPQ41" s="0"/>
      <c r="MPR41" s="0"/>
      <c r="MPS41" s="0"/>
      <c r="MPT41" s="0"/>
      <c r="MPU41" s="0"/>
      <c r="MPV41" s="0"/>
      <c r="MPW41" s="0"/>
      <c r="MPX41" s="0"/>
      <c r="MPY41" s="0"/>
      <c r="MPZ41" s="0"/>
      <c r="MQA41" s="0"/>
      <c r="MQB41" s="0"/>
      <c r="MQC41" s="0"/>
      <c r="MQD41" s="0"/>
      <c r="MQE41" s="0"/>
      <c r="MQF41" s="0"/>
      <c r="MQG41" s="0"/>
      <c r="MQH41" s="0"/>
      <c r="MQI41" s="0"/>
      <c r="MQJ41" s="0"/>
      <c r="MQK41" s="0"/>
      <c r="MQL41" s="0"/>
      <c r="MQM41" s="0"/>
      <c r="MQN41" s="0"/>
      <c r="MQO41" s="0"/>
      <c r="MQP41" s="0"/>
      <c r="MQQ41" s="0"/>
      <c r="MQR41" s="0"/>
      <c r="MQS41" s="0"/>
      <c r="MQT41" s="0"/>
      <c r="MQU41" s="0"/>
      <c r="MQV41" s="0"/>
      <c r="MQW41" s="0"/>
      <c r="MQX41" s="0"/>
      <c r="MQY41" s="0"/>
      <c r="MQZ41" s="0"/>
      <c r="MRA41" s="0"/>
      <c r="MRB41" s="0"/>
      <c r="MRC41" s="0"/>
      <c r="MRD41" s="0"/>
      <c r="MRE41" s="0"/>
      <c r="MRF41" s="0"/>
      <c r="MRG41" s="0"/>
      <c r="MRH41" s="0"/>
      <c r="MRI41" s="0"/>
      <c r="MRJ41" s="0"/>
      <c r="MRK41" s="0"/>
      <c r="MRL41" s="0"/>
      <c r="MRM41" s="0"/>
      <c r="MRN41" s="0"/>
      <c r="MRO41" s="0"/>
      <c r="MRP41" s="0"/>
      <c r="MRQ41" s="0"/>
      <c r="MRR41" s="0"/>
      <c r="MRS41" s="0"/>
      <c r="MRT41" s="0"/>
      <c r="MRU41" s="0"/>
      <c r="MRV41" s="0"/>
      <c r="MRW41" s="0"/>
      <c r="MRX41" s="0"/>
      <c r="MRY41" s="0"/>
      <c r="MRZ41" s="0"/>
      <c r="MSA41" s="0"/>
      <c r="MSB41" s="0"/>
      <c r="MSC41" s="0"/>
      <c r="MSD41" s="0"/>
      <c r="MSE41" s="0"/>
      <c r="MSF41" s="0"/>
      <c r="MSG41" s="0"/>
      <c r="MSH41" s="0"/>
      <c r="MSI41" s="0"/>
      <c r="MSJ41" s="0"/>
      <c r="MSK41" s="0"/>
      <c r="MSL41" s="0"/>
      <c r="MSM41" s="0"/>
      <c r="MSN41" s="0"/>
      <c r="MSO41" s="0"/>
      <c r="MSP41" s="0"/>
      <c r="MSQ41" s="0"/>
      <c r="MSR41" s="0"/>
      <c r="MSS41" s="0"/>
      <c r="MST41" s="0"/>
      <c r="MSU41" s="0"/>
      <c r="MSV41" s="0"/>
      <c r="MSW41" s="0"/>
      <c r="MSX41" s="0"/>
      <c r="MSY41" s="0"/>
      <c r="MSZ41" s="0"/>
      <c r="MTA41" s="0"/>
      <c r="MTB41" s="0"/>
      <c r="MTC41" s="0"/>
      <c r="MTD41" s="0"/>
      <c r="MTE41" s="0"/>
      <c r="MTF41" s="0"/>
      <c r="MTG41" s="0"/>
      <c r="MTH41" s="0"/>
      <c r="MTI41" s="0"/>
      <c r="MTJ41" s="0"/>
      <c r="MTK41" s="0"/>
      <c r="MTL41" s="0"/>
      <c r="MTM41" s="0"/>
      <c r="MTN41" s="0"/>
      <c r="MTO41" s="0"/>
      <c r="MTP41" s="0"/>
      <c r="MTQ41" s="0"/>
      <c r="MTR41" s="0"/>
      <c r="MTS41" s="0"/>
      <c r="MTT41" s="0"/>
      <c r="MTU41" s="0"/>
      <c r="MTV41" s="0"/>
      <c r="MTW41" s="0"/>
      <c r="MTX41" s="0"/>
      <c r="MTY41" s="0"/>
      <c r="MTZ41" s="0"/>
      <c r="MUA41" s="0"/>
      <c r="MUB41" s="0"/>
      <c r="MUC41" s="0"/>
      <c r="MUD41" s="0"/>
      <c r="MUE41" s="0"/>
      <c r="MUF41" s="0"/>
      <c r="MUG41" s="0"/>
      <c r="MUH41" s="0"/>
      <c r="MUI41" s="0"/>
      <c r="MUJ41" s="0"/>
      <c r="MUK41" s="0"/>
      <c r="MUL41" s="0"/>
      <c r="MUM41" s="0"/>
      <c r="MUN41" s="0"/>
      <c r="MUO41" s="0"/>
      <c r="MUP41" s="0"/>
      <c r="MUQ41" s="0"/>
      <c r="MUR41" s="0"/>
      <c r="MUS41" s="0"/>
      <c r="MUT41" s="0"/>
      <c r="MUU41" s="0"/>
      <c r="MUV41" s="0"/>
      <c r="MUW41" s="0"/>
      <c r="MUX41" s="0"/>
      <c r="MUY41" s="0"/>
      <c r="MUZ41" s="0"/>
      <c r="MVA41" s="0"/>
      <c r="MVB41" s="0"/>
      <c r="MVC41" s="0"/>
      <c r="MVD41" s="0"/>
      <c r="MVE41" s="0"/>
      <c r="MVF41" s="0"/>
      <c r="MVG41" s="0"/>
      <c r="MVH41" s="0"/>
      <c r="MVI41" s="0"/>
      <c r="MVJ41" s="0"/>
      <c r="MVK41" s="0"/>
      <c r="MVL41" s="0"/>
      <c r="MVM41" s="0"/>
      <c r="MVN41" s="0"/>
      <c r="MVO41" s="0"/>
      <c r="MVP41" s="0"/>
      <c r="MVQ41" s="0"/>
      <c r="MVR41" s="0"/>
      <c r="MVS41" s="0"/>
      <c r="MVT41" s="0"/>
      <c r="MVU41" s="0"/>
      <c r="MVV41" s="0"/>
      <c r="MVW41" s="0"/>
      <c r="MVX41" s="0"/>
      <c r="MVY41" s="0"/>
      <c r="MVZ41" s="0"/>
      <c r="MWA41" s="0"/>
      <c r="MWB41" s="0"/>
      <c r="MWC41" s="0"/>
      <c r="MWD41" s="0"/>
      <c r="MWE41" s="0"/>
      <c r="MWF41" s="0"/>
      <c r="MWG41" s="0"/>
      <c r="MWH41" s="0"/>
      <c r="MWI41" s="0"/>
      <c r="MWJ41" s="0"/>
      <c r="MWK41" s="0"/>
      <c r="MWL41" s="0"/>
      <c r="MWM41" s="0"/>
      <c r="MWN41" s="0"/>
      <c r="MWO41" s="0"/>
      <c r="MWP41" s="0"/>
      <c r="MWQ41" s="0"/>
      <c r="MWR41" s="0"/>
      <c r="MWS41" s="0"/>
      <c r="MWT41" s="0"/>
      <c r="MWU41" s="0"/>
      <c r="MWV41" s="0"/>
      <c r="MWW41" s="0"/>
      <c r="MWX41" s="0"/>
      <c r="MWY41" s="0"/>
      <c r="MWZ41" s="0"/>
      <c r="MXA41" s="0"/>
      <c r="MXB41" s="0"/>
      <c r="MXC41" s="0"/>
      <c r="MXD41" s="0"/>
      <c r="MXE41" s="0"/>
      <c r="MXF41" s="0"/>
      <c r="MXG41" s="0"/>
      <c r="MXH41" s="0"/>
      <c r="MXI41" s="0"/>
      <c r="MXJ41" s="0"/>
      <c r="MXK41" s="0"/>
      <c r="MXL41" s="0"/>
      <c r="MXM41" s="0"/>
      <c r="MXN41" s="0"/>
      <c r="MXO41" s="0"/>
      <c r="MXP41" s="0"/>
      <c r="MXQ41" s="0"/>
      <c r="MXR41" s="0"/>
      <c r="MXS41" s="0"/>
      <c r="MXT41" s="0"/>
      <c r="MXU41" s="0"/>
      <c r="MXV41" s="0"/>
      <c r="MXW41" s="0"/>
      <c r="MXX41" s="0"/>
      <c r="MXY41" s="0"/>
      <c r="MXZ41" s="0"/>
      <c r="MYA41" s="0"/>
      <c r="MYB41" s="0"/>
      <c r="MYC41" s="0"/>
      <c r="MYD41" s="0"/>
      <c r="MYE41" s="0"/>
      <c r="MYF41" s="0"/>
      <c r="MYG41" s="0"/>
      <c r="MYH41" s="0"/>
      <c r="MYI41" s="0"/>
      <c r="MYJ41" s="0"/>
      <c r="MYK41" s="0"/>
      <c r="MYL41" s="0"/>
      <c r="MYM41" s="0"/>
      <c r="MYN41" s="0"/>
      <c r="MYO41" s="0"/>
      <c r="MYP41" s="0"/>
      <c r="MYQ41" s="0"/>
      <c r="MYR41" s="0"/>
      <c r="MYS41" s="0"/>
      <c r="MYT41" s="0"/>
      <c r="MYU41" s="0"/>
      <c r="MYV41" s="0"/>
      <c r="MYW41" s="0"/>
      <c r="MYX41" s="0"/>
      <c r="MYY41" s="0"/>
      <c r="MYZ41" s="0"/>
      <c r="MZA41" s="0"/>
      <c r="MZB41" s="0"/>
      <c r="MZC41" s="0"/>
      <c r="MZD41" s="0"/>
      <c r="MZE41" s="0"/>
      <c r="MZF41" s="0"/>
      <c r="MZG41" s="0"/>
      <c r="MZH41" s="0"/>
      <c r="MZI41" s="0"/>
      <c r="MZJ41" s="0"/>
      <c r="MZK41" s="0"/>
      <c r="MZL41" s="0"/>
      <c r="MZM41" s="0"/>
      <c r="MZN41" s="0"/>
      <c r="MZO41" s="0"/>
      <c r="MZP41" s="0"/>
      <c r="MZQ41" s="0"/>
      <c r="MZR41" s="0"/>
      <c r="MZS41" s="0"/>
      <c r="MZT41" s="0"/>
      <c r="MZU41" s="0"/>
      <c r="MZV41" s="0"/>
      <c r="MZW41" s="0"/>
      <c r="MZX41" s="0"/>
      <c r="MZY41" s="0"/>
      <c r="MZZ41" s="0"/>
      <c r="NAA41" s="0"/>
      <c r="NAB41" s="0"/>
      <c r="NAC41" s="0"/>
      <c r="NAD41" s="0"/>
      <c r="NAE41" s="0"/>
      <c r="NAF41" s="0"/>
      <c r="NAG41" s="0"/>
      <c r="NAH41" s="0"/>
      <c r="NAI41" s="0"/>
      <c r="NAJ41" s="0"/>
      <c r="NAK41" s="0"/>
      <c r="NAL41" s="0"/>
      <c r="NAM41" s="0"/>
      <c r="NAN41" s="0"/>
      <c r="NAO41" s="0"/>
      <c r="NAP41" s="0"/>
      <c r="NAQ41" s="0"/>
      <c r="NAR41" s="0"/>
      <c r="NAS41" s="0"/>
      <c r="NAT41" s="0"/>
      <c r="NAU41" s="0"/>
      <c r="NAV41" s="0"/>
      <c r="NAW41" s="0"/>
      <c r="NAX41" s="0"/>
      <c r="NAY41" s="0"/>
      <c r="NAZ41" s="0"/>
      <c r="NBA41" s="0"/>
      <c r="NBB41" s="0"/>
      <c r="NBC41" s="0"/>
      <c r="NBD41" s="0"/>
      <c r="NBE41" s="0"/>
      <c r="NBF41" s="0"/>
      <c r="NBG41" s="0"/>
      <c r="NBH41" s="0"/>
      <c r="NBI41" s="0"/>
      <c r="NBJ41" s="0"/>
      <c r="NBK41" s="0"/>
      <c r="NBL41" s="0"/>
      <c r="NBM41" s="0"/>
      <c r="NBN41" s="0"/>
      <c r="NBO41" s="0"/>
      <c r="NBP41" s="0"/>
      <c r="NBQ41" s="0"/>
      <c r="NBR41" s="0"/>
      <c r="NBS41" s="0"/>
      <c r="NBT41" s="0"/>
      <c r="NBU41" s="0"/>
      <c r="NBV41" s="0"/>
      <c r="NBW41" s="0"/>
      <c r="NBX41" s="0"/>
      <c r="NBY41" s="0"/>
      <c r="NBZ41" s="0"/>
      <c r="NCA41" s="0"/>
      <c r="NCB41" s="0"/>
      <c r="NCC41" s="0"/>
      <c r="NCD41" s="0"/>
      <c r="NCE41" s="0"/>
      <c r="NCF41" s="0"/>
      <c r="NCG41" s="0"/>
      <c r="NCH41" s="0"/>
      <c r="NCI41" s="0"/>
      <c r="NCJ41" s="0"/>
      <c r="NCK41" s="0"/>
      <c r="NCL41" s="0"/>
      <c r="NCM41" s="0"/>
      <c r="NCN41" s="0"/>
      <c r="NCO41" s="0"/>
      <c r="NCP41" s="0"/>
      <c r="NCQ41" s="0"/>
      <c r="NCR41" s="0"/>
      <c r="NCS41" s="0"/>
      <c r="NCT41" s="0"/>
      <c r="NCU41" s="0"/>
      <c r="NCV41" s="0"/>
      <c r="NCW41" s="0"/>
      <c r="NCX41" s="0"/>
      <c r="NCY41" s="0"/>
      <c r="NCZ41" s="0"/>
      <c r="NDA41" s="0"/>
      <c r="NDB41" s="0"/>
      <c r="NDC41" s="0"/>
      <c r="NDD41" s="0"/>
      <c r="NDE41" s="0"/>
      <c r="NDF41" s="0"/>
      <c r="NDG41" s="0"/>
      <c r="NDH41" s="0"/>
      <c r="NDI41" s="0"/>
      <c r="NDJ41" s="0"/>
      <c r="NDK41" s="0"/>
      <c r="NDL41" s="0"/>
      <c r="NDM41" s="0"/>
      <c r="NDN41" s="0"/>
      <c r="NDO41" s="0"/>
      <c r="NDP41" s="0"/>
      <c r="NDQ41" s="0"/>
      <c r="NDR41" s="0"/>
      <c r="NDS41" s="0"/>
      <c r="NDT41" s="0"/>
      <c r="NDU41" s="0"/>
      <c r="NDV41" s="0"/>
      <c r="NDW41" s="0"/>
      <c r="NDX41" s="0"/>
      <c r="NDY41" s="0"/>
      <c r="NDZ41" s="0"/>
      <c r="NEA41" s="0"/>
      <c r="NEB41" s="0"/>
      <c r="NEC41" s="0"/>
      <c r="NED41" s="0"/>
      <c r="NEE41" s="0"/>
      <c r="NEF41" s="0"/>
      <c r="NEG41" s="0"/>
      <c r="NEH41" s="0"/>
      <c r="NEI41" s="0"/>
      <c r="NEJ41" s="0"/>
      <c r="NEK41" s="0"/>
      <c r="NEL41" s="0"/>
      <c r="NEM41" s="0"/>
      <c r="NEN41" s="0"/>
      <c r="NEO41" s="0"/>
      <c r="NEP41" s="0"/>
      <c r="NEQ41" s="0"/>
      <c r="NER41" s="0"/>
      <c r="NES41" s="0"/>
      <c r="NET41" s="0"/>
      <c r="NEU41" s="0"/>
      <c r="NEV41" s="0"/>
      <c r="NEW41" s="0"/>
      <c r="NEX41" s="0"/>
      <c r="NEY41" s="0"/>
      <c r="NEZ41" s="0"/>
      <c r="NFA41" s="0"/>
      <c r="NFB41" s="0"/>
      <c r="NFC41" s="0"/>
      <c r="NFD41" s="0"/>
      <c r="NFE41" s="0"/>
      <c r="NFF41" s="0"/>
      <c r="NFG41" s="0"/>
      <c r="NFH41" s="0"/>
      <c r="NFI41" s="0"/>
      <c r="NFJ41" s="0"/>
      <c r="NFK41" s="0"/>
      <c r="NFL41" s="0"/>
      <c r="NFM41" s="0"/>
      <c r="NFN41" s="0"/>
      <c r="NFO41" s="0"/>
      <c r="NFP41" s="0"/>
      <c r="NFQ41" s="0"/>
      <c r="NFR41" s="0"/>
      <c r="NFS41" s="0"/>
      <c r="NFT41" s="0"/>
      <c r="NFU41" s="0"/>
      <c r="NFV41" s="0"/>
      <c r="NFW41" s="0"/>
      <c r="NFX41" s="0"/>
      <c r="NFY41" s="0"/>
      <c r="NFZ41" s="0"/>
      <c r="NGA41" s="0"/>
      <c r="NGB41" s="0"/>
      <c r="NGC41" s="0"/>
      <c r="NGD41" s="0"/>
      <c r="NGE41" s="0"/>
      <c r="NGF41" s="0"/>
      <c r="NGG41" s="0"/>
      <c r="NGH41" s="0"/>
      <c r="NGI41" s="0"/>
      <c r="NGJ41" s="0"/>
      <c r="NGK41" s="0"/>
      <c r="NGL41" s="0"/>
      <c r="NGM41" s="0"/>
      <c r="NGN41" s="0"/>
      <c r="NGO41" s="0"/>
      <c r="NGP41" s="0"/>
      <c r="NGQ41" s="0"/>
      <c r="NGR41" s="0"/>
      <c r="NGS41" s="0"/>
      <c r="NGT41" s="0"/>
      <c r="NGU41" s="0"/>
      <c r="NGV41" s="0"/>
      <c r="NGW41" s="0"/>
      <c r="NGX41" s="0"/>
      <c r="NGY41" s="0"/>
      <c r="NGZ41" s="0"/>
      <c r="NHA41" s="0"/>
      <c r="NHB41" s="0"/>
      <c r="NHC41" s="0"/>
      <c r="NHD41" s="0"/>
      <c r="NHE41" s="0"/>
      <c r="NHF41" s="0"/>
      <c r="NHG41" s="0"/>
      <c r="NHH41" s="0"/>
      <c r="NHI41" s="0"/>
      <c r="NHJ41" s="0"/>
      <c r="NHK41" s="0"/>
      <c r="NHL41" s="0"/>
      <c r="NHM41" s="0"/>
      <c r="NHN41" s="0"/>
      <c r="NHO41" s="0"/>
      <c r="NHP41" s="0"/>
      <c r="NHQ41" s="0"/>
      <c r="NHR41" s="0"/>
      <c r="NHS41" s="0"/>
      <c r="NHT41" s="0"/>
      <c r="NHU41" s="0"/>
      <c r="NHV41" s="0"/>
      <c r="NHW41" s="0"/>
      <c r="NHX41" s="0"/>
      <c r="NHY41" s="0"/>
      <c r="NHZ41" s="0"/>
      <c r="NIA41" s="0"/>
      <c r="NIB41" s="0"/>
      <c r="NIC41" s="0"/>
      <c r="NID41" s="0"/>
      <c r="NIE41" s="0"/>
      <c r="NIF41" s="0"/>
      <c r="NIG41" s="0"/>
      <c r="NIH41" s="0"/>
      <c r="NII41" s="0"/>
      <c r="NIJ41" s="0"/>
      <c r="NIK41" s="0"/>
      <c r="NIL41" s="0"/>
      <c r="NIM41" s="0"/>
      <c r="NIN41" s="0"/>
      <c r="NIO41" s="0"/>
      <c r="NIP41" s="0"/>
      <c r="NIQ41" s="0"/>
      <c r="NIR41" s="0"/>
      <c r="NIS41" s="0"/>
      <c r="NIT41" s="0"/>
      <c r="NIU41" s="0"/>
      <c r="NIV41" s="0"/>
      <c r="NIW41" s="0"/>
      <c r="NIX41" s="0"/>
      <c r="NIY41" s="0"/>
      <c r="NIZ41" s="0"/>
      <c r="NJA41" s="0"/>
      <c r="NJB41" s="0"/>
      <c r="NJC41" s="0"/>
      <c r="NJD41" s="0"/>
      <c r="NJE41" s="0"/>
      <c r="NJF41" s="0"/>
      <c r="NJG41" s="0"/>
      <c r="NJH41" s="0"/>
      <c r="NJI41" s="0"/>
      <c r="NJJ41" s="0"/>
      <c r="NJK41" s="0"/>
      <c r="NJL41" s="0"/>
      <c r="NJM41" s="0"/>
      <c r="NJN41" s="0"/>
      <c r="NJO41" s="0"/>
      <c r="NJP41" s="0"/>
      <c r="NJQ41" s="0"/>
      <c r="NJR41" s="0"/>
      <c r="NJS41" s="0"/>
      <c r="NJT41" s="0"/>
      <c r="NJU41" s="0"/>
      <c r="NJV41" s="0"/>
      <c r="NJW41" s="0"/>
      <c r="NJX41" s="0"/>
      <c r="NJY41" s="0"/>
      <c r="NJZ41" s="0"/>
      <c r="NKA41" s="0"/>
      <c r="NKB41" s="0"/>
      <c r="NKC41" s="0"/>
      <c r="NKD41" s="0"/>
      <c r="NKE41" s="0"/>
      <c r="NKF41" s="0"/>
      <c r="NKG41" s="0"/>
      <c r="NKH41" s="0"/>
      <c r="NKI41" s="0"/>
      <c r="NKJ41" s="0"/>
      <c r="NKK41" s="0"/>
      <c r="NKL41" s="0"/>
      <c r="NKM41" s="0"/>
      <c r="NKN41" s="0"/>
      <c r="NKO41" s="0"/>
      <c r="NKP41" s="0"/>
      <c r="NKQ41" s="0"/>
      <c r="NKR41" s="0"/>
      <c r="NKS41" s="0"/>
      <c r="NKT41" s="0"/>
      <c r="NKU41" s="0"/>
      <c r="NKV41" s="0"/>
      <c r="NKW41" s="0"/>
      <c r="NKX41" s="0"/>
      <c r="NKY41" s="0"/>
      <c r="NKZ41" s="0"/>
      <c r="NLA41" s="0"/>
      <c r="NLB41" s="0"/>
      <c r="NLC41" s="0"/>
      <c r="NLD41" s="0"/>
      <c r="NLE41" s="0"/>
      <c r="NLF41" s="0"/>
      <c r="NLG41" s="0"/>
      <c r="NLH41" s="0"/>
      <c r="NLI41" s="0"/>
      <c r="NLJ41" s="0"/>
      <c r="NLK41" s="0"/>
      <c r="NLL41" s="0"/>
      <c r="NLM41" s="0"/>
      <c r="NLN41" s="0"/>
      <c r="NLO41" s="0"/>
      <c r="NLP41" s="0"/>
      <c r="NLQ41" s="0"/>
      <c r="NLR41" s="0"/>
      <c r="NLS41" s="0"/>
      <c r="NLT41" s="0"/>
      <c r="NLU41" s="0"/>
      <c r="NLV41" s="0"/>
      <c r="NLW41" s="0"/>
      <c r="NLX41" s="0"/>
      <c r="NLY41" s="0"/>
      <c r="NLZ41" s="0"/>
      <c r="NMA41" s="0"/>
      <c r="NMB41" s="0"/>
      <c r="NMC41" s="0"/>
      <c r="NMD41" s="0"/>
      <c r="NME41" s="0"/>
      <c r="NMF41" s="0"/>
      <c r="NMG41" s="0"/>
      <c r="NMH41" s="0"/>
      <c r="NMI41" s="0"/>
      <c r="NMJ41" s="0"/>
      <c r="NMK41" s="0"/>
      <c r="NML41" s="0"/>
      <c r="NMM41" s="0"/>
      <c r="NMN41" s="0"/>
      <c r="NMO41" s="0"/>
      <c r="NMP41" s="0"/>
      <c r="NMQ41" s="0"/>
      <c r="NMR41" s="0"/>
      <c r="NMS41" s="0"/>
      <c r="NMT41" s="0"/>
      <c r="NMU41" s="0"/>
      <c r="NMV41" s="0"/>
      <c r="NMW41" s="0"/>
      <c r="NMX41" s="0"/>
      <c r="NMY41" s="0"/>
      <c r="NMZ41" s="0"/>
      <c r="NNA41" s="0"/>
      <c r="NNB41" s="0"/>
      <c r="NNC41" s="0"/>
      <c r="NND41" s="0"/>
      <c r="NNE41" s="0"/>
      <c r="NNF41" s="0"/>
      <c r="NNG41" s="0"/>
      <c r="NNH41" s="0"/>
      <c r="NNI41" s="0"/>
      <c r="NNJ41" s="0"/>
      <c r="NNK41" s="0"/>
      <c r="NNL41" s="0"/>
      <c r="NNM41" s="0"/>
      <c r="NNN41" s="0"/>
      <c r="NNO41" s="0"/>
      <c r="NNP41" s="0"/>
      <c r="NNQ41" s="0"/>
      <c r="NNR41" s="0"/>
      <c r="NNS41" s="0"/>
      <c r="NNT41" s="0"/>
      <c r="NNU41" s="0"/>
      <c r="NNV41" s="0"/>
      <c r="NNW41" s="0"/>
      <c r="NNX41" s="0"/>
      <c r="NNY41" s="0"/>
      <c r="NNZ41" s="0"/>
      <c r="NOA41" s="0"/>
      <c r="NOB41" s="0"/>
      <c r="NOC41" s="0"/>
      <c r="NOD41" s="0"/>
      <c r="NOE41" s="0"/>
      <c r="NOF41" s="0"/>
      <c r="NOG41" s="0"/>
      <c r="NOH41" s="0"/>
      <c r="NOI41" s="0"/>
      <c r="NOJ41" s="0"/>
      <c r="NOK41" s="0"/>
      <c r="NOL41" s="0"/>
      <c r="NOM41" s="0"/>
      <c r="NON41" s="0"/>
      <c r="NOO41" s="0"/>
      <c r="NOP41" s="0"/>
      <c r="NOQ41" s="0"/>
      <c r="NOR41" s="0"/>
      <c r="NOS41" s="0"/>
      <c r="NOT41" s="0"/>
      <c r="NOU41" s="0"/>
      <c r="NOV41" s="0"/>
      <c r="NOW41" s="0"/>
      <c r="NOX41" s="0"/>
      <c r="NOY41" s="0"/>
      <c r="NOZ41" s="0"/>
      <c r="NPA41" s="0"/>
      <c r="NPB41" s="0"/>
      <c r="NPC41" s="0"/>
      <c r="NPD41" s="0"/>
      <c r="NPE41" s="0"/>
      <c r="NPF41" s="0"/>
      <c r="NPG41" s="0"/>
      <c r="NPH41" s="0"/>
      <c r="NPI41" s="0"/>
      <c r="NPJ41" s="0"/>
      <c r="NPK41" s="0"/>
      <c r="NPL41" s="0"/>
      <c r="NPM41" s="0"/>
      <c r="NPN41" s="0"/>
      <c r="NPO41" s="0"/>
      <c r="NPP41" s="0"/>
      <c r="NPQ41" s="0"/>
      <c r="NPR41" s="0"/>
      <c r="NPS41" s="0"/>
      <c r="NPT41" s="0"/>
      <c r="NPU41" s="0"/>
      <c r="NPV41" s="0"/>
      <c r="NPW41" s="0"/>
      <c r="NPX41" s="0"/>
      <c r="NPY41" s="0"/>
      <c r="NPZ41" s="0"/>
      <c r="NQA41" s="0"/>
      <c r="NQB41" s="0"/>
      <c r="NQC41" s="0"/>
      <c r="NQD41" s="0"/>
      <c r="NQE41" s="0"/>
      <c r="NQF41" s="0"/>
      <c r="NQG41" s="0"/>
      <c r="NQH41" s="0"/>
      <c r="NQI41" s="0"/>
      <c r="NQJ41" s="0"/>
      <c r="NQK41" s="0"/>
      <c r="NQL41" s="0"/>
      <c r="NQM41" s="0"/>
      <c r="NQN41" s="0"/>
      <c r="NQO41" s="0"/>
      <c r="NQP41" s="0"/>
      <c r="NQQ41" s="0"/>
      <c r="NQR41" s="0"/>
      <c r="NQS41" s="0"/>
      <c r="NQT41" s="0"/>
      <c r="NQU41" s="0"/>
      <c r="NQV41" s="0"/>
      <c r="NQW41" s="0"/>
      <c r="NQX41" s="0"/>
      <c r="NQY41" s="0"/>
      <c r="NQZ41" s="0"/>
      <c r="NRA41" s="0"/>
      <c r="NRB41" s="0"/>
      <c r="NRC41" s="0"/>
      <c r="NRD41" s="0"/>
      <c r="NRE41" s="0"/>
      <c r="NRF41" s="0"/>
      <c r="NRG41" s="0"/>
      <c r="NRH41" s="0"/>
      <c r="NRI41" s="0"/>
      <c r="NRJ41" s="0"/>
      <c r="NRK41" s="0"/>
      <c r="NRL41" s="0"/>
      <c r="NRM41" s="0"/>
      <c r="NRN41" s="0"/>
      <c r="NRO41" s="0"/>
      <c r="NRP41" s="0"/>
      <c r="NRQ41" s="0"/>
      <c r="NRR41" s="0"/>
      <c r="NRS41" s="0"/>
      <c r="NRT41" s="0"/>
      <c r="NRU41" s="0"/>
      <c r="NRV41" s="0"/>
      <c r="NRW41" s="0"/>
      <c r="NRX41" s="0"/>
      <c r="NRY41" s="0"/>
      <c r="NRZ41" s="0"/>
      <c r="NSA41" s="0"/>
      <c r="NSB41" s="0"/>
      <c r="NSC41" s="0"/>
      <c r="NSD41" s="0"/>
      <c r="NSE41" s="0"/>
      <c r="NSF41" s="0"/>
      <c r="NSG41" s="0"/>
      <c r="NSH41" s="0"/>
      <c r="NSI41" s="0"/>
      <c r="NSJ41" s="0"/>
      <c r="NSK41" s="0"/>
      <c r="NSL41" s="0"/>
      <c r="NSM41" s="0"/>
      <c r="NSN41" s="0"/>
      <c r="NSO41" s="0"/>
      <c r="NSP41" s="0"/>
      <c r="NSQ41" s="0"/>
      <c r="NSR41" s="0"/>
      <c r="NSS41" s="0"/>
      <c r="NST41" s="0"/>
      <c r="NSU41" s="0"/>
      <c r="NSV41" s="0"/>
      <c r="NSW41" s="0"/>
      <c r="NSX41" s="0"/>
      <c r="NSY41" s="0"/>
      <c r="NSZ41" s="0"/>
      <c r="NTA41" s="0"/>
      <c r="NTB41" s="0"/>
      <c r="NTC41" s="0"/>
      <c r="NTD41" s="0"/>
      <c r="NTE41" s="0"/>
      <c r="NTF41" s="0"/>
      <c r="NTG41" s="0"/>
      <c r="NTH41" s="0"/>
      <c r="NTI41" s="0"/>
      <c r="NTJ41" s="0"/>
      <c r="NTK41" s="0"/>
      <c r="NTL41" s="0"/>
      <c r="NTM41" s="0"/>
      <c r="NTN41" s="0"/>
      <c r="NTO41" s="0"/>
      <c r="NTP41" s="0"/>
      <c r="NTQ41" s="0"/>
      <c r="NTR41" s="0"/>
      <c r="NTS41" s="0"/>
      <c r="NTT41" s="0"/>
      <c r="NTU41" s="0"/>
      <c r="NTV41" s="0"/>
      <c r="NTW41" s="0"/>
      <c r="NTX41" s="0"/>
      <c r="NTY41" s="0"/>
      <c r="NTZ41" s="0"/>
      <c r="NUA41" s="0"/>
      <c r="NUB41" s="0"/>
      <c r="NUC41" s="0"/>
      <c r="NUD41" s="0"/>
      <c r="NUE41" s="0"/>
      <c r="NUF41" s="0"/>
      <c r="NUG41" s="0"/>
      <c r="NUH41" s="0"/>
      <c r="NUI41" s="0"/>
      <c r="NUJ41" s="0"/>
      <c r="NUK41" s="0"/>
      <c r="NUL41" s="0"/>
      <c r="NUM41" s="0"/>
      <c r="NUN41" s="0"/>
      <c r="NUO41" s="0"/>
      <c r="NUP41" s="0"/>
      <c r="NUQ41" s="0"/>
      <c r="NUR41" s="0"/>
      <c r="NUS41" s="0"/>
      <c r="NUT41" s="0"/>
      <c r="NUU41" s="0"/>
      <c r="NUV41" s="0"/>
      <c r="NUW41" s="0"/>
      <c r="NUX41" s="0"/>
      <c r="NUY41" s="0"/>
      <c r="NUZ41" s="0"/>
      <c r="NVA41" s="0"/>
      <c r="NVB41" s="0"/>
      <c r="NVC41" s="0"/>
      <c r="NVD41" s="0"/>
      <c r="NVE41" s="0"/>
      <c r="NVF41" s="0"/>
      <c r="NVG41" s="0"/>
      <c r="NVH41" s="0"/>
      <c r="NVI41" s="0"/>
      <c r="NVJ41" s="0"/>
      <c r="NVK41" s="0"/>
      <c r="NVL41" s="0"/>
      <c r="NVM41" s="0"/>
      <c r="NVN41" s="0"/>
      <c r="NVO41" s="0"/>
      <c r="NVP41" s="0"/>
      <c r="NVQ41" s="0"/>
      <c r="NVR41" s="0"/>
      <c r="NVS41" s="0"/>
      <c r="NVT41" s="0"/>
      <c r="NVU41" s="0"/>
      <c r="NVV41" s="0"/>
      <c r="NVW41" s="0"/>
      <c r="NVX41" s="0"/>
      <c r="NVY41" s="0"/>
      <c r="NVZ41" s="0"/>
      <c r="NWA41" s="0"/>
      <c r="NWB41" s="0"/>
      <c r="NWC41" s="0"/>
      <c r="NWD41" s="0"/>
      <c r="NWE41" s="0"/>
      <c r="NWF41" s="0"/>
      <c r="NWG41" s="0"/>
      <c r="NWH41" s="0"/>
      <c r="NWI41" s="0"/>
      <c r="NWJ41" s="0"/>
      <c r="NWK41" s="0"/>
      <c r="NWL41" s="0"/>
      <c r="NWM41" s="0"/>
      <c r="NWN41" s="0"/>
      <c r="NWO41" s="0"/>
      <c r="NWP41" s="0"/>
      <c r="NWQ41" s="0"/>
      <c r="NWR41" s="0"/>
      <c r="NWS41" s="0"/>
      <c r="NWT41" s="0"/>
      <c r="NWU41" s="0"/>
      <c r="NWV41" s="0"/>
      <c r="NWW41" s="0"/>
      <c r="NWX41" s="0"/>
      <c r="NWY41" s="0"/>
      <c r="NWZ41" s="0"/>
      <c r="NXA41" s="0"/>
      <c r="NXB41" s="0"/>
      <c r="NXC41" s="0"/>
      <c r="NXD41" s="0"/>
      <c r="NXE41" s="0"/>
      <c r="NXF41" s="0"/>
      <c r="NXG41" s="0"/>
      <c r="NXH41" s="0"/>
      <c r="NXI41" s="0"/>
      <c r="NXJ41" s="0"/>
      <c r="NXK41" s="0"/>
      <c r="NXL41" s="0"/>
      <c r="NXM41" s="0"/>
      <c r="NXN41" s="0"/>
      <c r="NXO41" s="0"/>
      <c r="NXP41" s="0"/>
      <c r="NXQ41" s="0"/>
      <c r="NXR41" s="0"/>
      <c r="NXS41" s="0"/>
      <c r="NXT41" s="0"/>
      <c r="NXU41" s="0"/>
      <c r="NXV41" s="0"/>
      <c r="NXW41" s="0"/>
      <c r="NXX41" s="0"/>
      <c r="NXY41" s="0"/>
      <c r="NXZ41" s="0"/>
      <c r="NYA41" s="0"/>
      <c r="NYB41" s="0"/>
      <c r="NYC41" s="0"/>
      <c r="NYD41" s="0"/>
      <c r="NYE41" s="0"/>
      <c r="NYF41" s="0"/>
      <c r="NYG41" s="0"/>
      <c r="NYH41" s="0"/>
      <c r="NYI41" s="0"/>
      <c r="NYJ41" s="0"/>
      <c r="NYK41" s="0"/>
      <c r="NYL41" s="0"/>
      <c r="NYM41" s="0"/>
      <c r="NYN41" s="0"/>
      <c r="NYO41" s="0"/>
      <c r="NYP41" s="0"/>
      <c r="NYQ41" s="0"/>
      <c r="NYR41" s="0"/>
      <c r="NYS41" s="0"/>
      <c r="NYT41" s="0"/>
      <c r="NYU41" s="0"/>
      <c r="NYV41" s="0"/>
      <c r="NYW41" s="0"/>
      <c r="NYX41" s="0"/>
      <c r="NYY41" s="0"/>
      <c r="NYZ41" s="0"/>
      <c r="NZA41" s="0"/>
      <c r="NZB41" s="0"/>
      <c r="NZC41" s="0"/>
      <c r="NZD41" s="0"/>
      <c r="NZE41" s="0"/>
      <c r="NZF41" s="0"/>
      <c r="NZG41" s="0"/>
      <c r="NZH41" s="0"/>
      <c r="NZI41" s="0"/>
      <c r="NZJ41" s="0"/>
      <c r="NZK41" s="0"/>
      <c r="NZL41" s="0"/>
      <c r="NZM41" s="0"/>
      <c r="NZN41" s="0"/>
      <c r="NZO41" s="0"/>
      <c r="NZP41" s="0"/>
      <c r="NZQ41" s="0"/>
      <c r="NZR41" s="0"/>
      <c r="NZS41" s="0"/>
      <c r="NZT41" s="0"/>
      <c r="NZU41" s="0"/>
      <c r="NZV41" s="0"/>
      <c r="NZW41" s="0"/>
      <c r="NZX41" s="0"/>
      <c r="NZY41" s="0"/>
      <c r="NZZ41" s="0"/>
      <c r="OAA41" s="0"/>
      <c r="OAB41" s="0"/>
      <c r="OAC41" s="0"/>
      <c r="OAD41" s="0"/>
      <c r="OAE41" s="0"/>
      <c r="OAF41" s="0"/>
      <c r="OAG41" s="0"/>
      <c r="OAH41" s="0"/>
      <c r="OAI41" s="0"/>
      <c r="OAJ41" s="0"/>
      <c r="OAK41" s="0"/>
      <c r="OAL41" s="0"/>
      <c r="OAM41" s="0"/>
      <c r="OAN41" s="0"/>
      <c r="OAO41" s="0"/>
      <c r="OAP41" s="0"/>
      <c r="OAQ41" s="0"/>
      <c r="OAR41" s="0"/>
      <c r="OAS41" s="0"/>
      <c r="OAT41" s="0"/>
      <c r="OAU41" s="0"/>
      <c r="OAV41" s="0"/>
      <c r="OAW41" s="0"/>
      <c r="OAX41" s="0"/>
      <c r="OAY41" s="0"/>
      <c r="OAZ41" s="0"/>
      <c r="OBA41" s="0"/>
      <c r="OBB41" s="0"/>
      <c r="OBC41" s="0"/>
      <c r="OBD41" s="0"/>
      <c r="OBE41" s="0"/>
      <c r="OBF41" s="0"/>
      <c r="OBG41" s="0"/>
      <c r="OBH41" s="0"/>
      <c r="OBI41" s="0"/>
      <c r="OBJ41" s="0"/>
      <c r="OBK41" s="0"/>
      <c r="OBL41" s="0"/>
      <c r="OBM41" s="0"/>
      <c r="OBN41" s="0"/>
      <c r="OBO41" s="0"/>
      <c r="OBP41" s="0"/>
      <c r="OBQ41" s="0"/>
      <c r="OBR41" s="0"/>
      <c r="OBS41" s="0"/>
      <c r="OBT41" s="0"/>
      <c r="OBU41" s="0"/>
      <c r="OBV41" s="0"/>
      <c r="OBW41" s="0"/>
      <c r="OBX41" s="0"/>
      <c r="OBY41" s="0"/>
      <c r="OBZ41" s="0"/>
      <c r="OCA41" s="0"/>
      <c r="OCB41" s="0"/>
      <c r="OCC41" s="0"/>
      <c r="OCD41" s="0"/>
      <c r="OCE41" s="0"/>
      <c r="OCF41" s="0"/>
      <c r="OCG41" s="0"/>
      <c r="OCH41" s="0"/>
      <c r="OCI41" s="0"/>
      <c r="OCJ41" s="0"/>
      <c r="OCK41" s="0"/>
      <c r="OCL41" s="0"/>
      <c r="OCM41" s="0"/>
      <c r="OCN41" s="0"/>
      <c r="OCO41" s="0"/>
      <c r="OCP41" s="0"/>
      <c r="OCQ41" s="0"/>
      <c r="OCR41" s="0"/>
      <c r="OCS41" s="0"/>
      <c r="OCT41" s="0"/>
      <c r="OCU41" s="0"/>
      <c r="OCV41" s="0"/>
      <c r="OCW41" s="0"/>
      <c r="OCX41" s="0"/>
      <c r="OCY41" s="0"/>
      <c r="OCZ41" s="0"/>
      <c r="ODA41" s="0"/>
      <c r="ODB41" s="0"/>
      <c r="ODC41" s="0"/>
      <c r="ODD41" s="0"/>
      <c r="ODE41" s="0"/>
      <c r="ODF41" s="0"/>
      <c r="ODG41" s="0"/>
      <c r="ODH41" s="0"/>
      <c r="ODI41" s="0"/>
      <c r="ODJ41" s="0"/>
      <c r="ODK41" s="0"/>
      <c r="ODL41" s="0"/>
      <c r="ODM41" s="0"/>
      <c r="ODN41" s="0"/>
      <c r="ODO41" s="0"/>
      <c r="ODP41" s="0"/>
      <c r="ODQ41" s="0"/>
      <c r="ODR41" s="0"/>
      <c r="ODS41" s="0"/>
      <c r="ODT41" s="0"/>
      <c r="ODU41" s="0"/>
      <c r="ODV41" s="0"/>
      <c r="ODW41" s="0"/>
      <c r="ODX41" s="0"/>
      <c r="ODY41" s="0"/>
      <c r="ODZ41" s="0"/>
      <c r="OEA41" s="0"/>
      <c r="OEB41" s="0"/>
      <c r="OEC41" s="0"/>
      <c r="OED41" s="0"/>
      <c r="OEE41" s="0"/>
      <c r="OEF41" s="0"/>
      <c r="OEG41" s="0"/>
      <c r="OEH41" s="0"/>
      <c r="OEI41" s="0"/>
      <c r="OEJ41" s="0"/>
      <c r="OEK41" s="0"/>
      <c r="OEL41" s="0"/>
      <c r="OEM41" s="0"/>
      <c r="OEN41" s="0"/>
      <c r="OEO41" s="0"/>
      <c r="OEP41" s="0"/>
      <c r="OEQ41" s="0"/>
      <c r="OER41" s="0"/>
      <c r="OES41" s="0"/>
      <c r="OET41" s="0"/>
      <c r="OEU41" s="0"/>
      <c r="OEV41" s="0"/>
      <c r="OEW41" s="0"/>
      <c r="OEX41" s="0"/>
      <c r="OEY41" s="0"/>
      <c r="OEZ41" s="0"/>
      <c r="OFA41" s="0"/>
      <c r="OFB41" s="0"/>
      <c r="OFC41" s="0"/>
      <c r="OFD41" s="0"/>
      <c r="OFE41" s="0"/>
      <c r="OFF41" s="0"/>
      <c r="OFG41" s="0"/>
      <c r="OFH41" s="0"/>
      <c r="OFI41" s="0"/>
      <c r="OFJ41" s="0"/>
      <c r="OFK41" s="0"/>
      <c r="OFL41" s="0"/>
      <c r="OFM41" s="0"/>
      <c r="OFN41" s="0"/>
      <c r="OFO41" s="0"/>
      <c r="OFP41" s="0"/>
      <c r="OFQ41" s="0"/>
      <c r="OFR41" s="0"/>
      <c r="OFS41" s="0"/>
      <c r="OFT41" s="0"/>
      <c r="OFU41" s="0"/>
      <c r="OFV41" s="0"/>
      <c r="OFW41" s="0"/>
      <c r="OFX41" s="0"/>
      <c r="OFY41" s="0"/>
      <c r="OFZ41" s="0"/>
      <c r="OGA41" s="0"/>
      <c r="OGB41" s="0"/>
      <c r="OGC41" s="0"/>
      <c r="OGD41" s="0"/>
      <c r="OGE41" s="0"/>
      <c r="OGF41" s="0"/>
      <c r="OGG41" s="0"/>
      <c r="OGH41" s="0"/>
      <c r="OGI41" s="0"/>
      <c r="OGJ41" s="0"/>
      <c r="OGK41" s="0"/>
      <c r="OGL41" s="0"/>
      <c r="OGM41" s="0"/>
      <c r="OGN41" s="0"/>
      <c r="OGO41" s="0"/>
      <c r="OGP41" s="0"/>
      <c r="OGQ41" s="0"/>
      <c r="OGR41" s="0"/>
      <c r="OGS41" s="0"/>
      <c r="OGT41" s="0"/>
      <c r="OGU41" s="0"/>
      <c r="OGV41" s="0"/>
      <c r="OGW41" s="0"/>
      <c r="OGX41" s="0"/>
      <c r="OGY41" s="0"/>
      <c r="OGZ41" s="0"/>
      <c r="OHA41" s="0"/>
      <c r="OHB41" s="0"/>
      <c r="OHC41" s="0"/>
      <c r="OHD41" s="0"/>
      <c r="OHE41" s="0"/>
      <c r="OHF41" s="0"/>
      <c r="OHG41" s="0"/>
      <c r="OHH41" s="0"/>
      <c r="OHI41" s="0"/>
      <c r="OHJ41" s="0"/>
      <c r="OHK41" s="0"/>
      <c r="OHL41" s="0"/>
      <c r="OHM41" s="0"/>
      <c r="OHN41" s="0"/>
      <c r="OHO41" s="0"/>
      <c r="OHP41" s="0"/>
      <c r="OHQ41" s="0"/>
      <c r="OHR41" s="0"/>
      <c r="OHS41" s="0"/>
      <c r="OHT41" s="0"/>
      <c r="OHU41" s="0"/>
      <c r="OHV41" s="0"/>
      <c r="OHW41" s="0"/>
      <c r="OHX41" s="0"/>
      <c r="OHY41" s="0"/>
      <c r="OHZ41" s="0"/>
      <c r="OIA41" s="0"/>
      <c r="OIB41" s="0"/>
      <c r="OIC41" s="0"/>
      <c r="OID41" s="0"/>
      <c r="OIE41" s="0"/>
      <c r="OIF41" s="0"/>
      <c r="OIG41" s="0"/>
      <c r="OIH41" s="0"/>
      <c r="OII41" s="0"/>
      <c r="OIJ41" s="0"/>
      <c r="OIK41" s="0"/>
      <c r="OIL41" s="0"/>
      <c r="OIM41" s="0"/>
      <c r="OIN41" s="0"/>
      <c r="OIO41" s="0"/>
      <c r="OIP41" s="0"/>
      <c r="OIQ41" s="0"/>
      <c r="OIR41" s="0"/>
      <c r="OIS41" s="0"/>
      <c r="OIT41" s="0"/>
      <c r="OIU41" s="0"/>
      <c r="OIV41" s="0"/>
      <c r="OIW41" s="0"/>
      <c r="OIX41" s="0"/>
      <c r="OIY41" s="0"/>
      <c r="OIZ41" s="0"/>
      <c r="OJA41" s="0"/>
      <c r="OJB41" s="0"/>
      <c r="OJC41" s="0"/>
      <c r="OJD41" s="0"/>
      <c r="OJE41" s="0"/>
      <c r="OJF41" s="0"/>
      <c r="OJG41" s="0"/>
      <c r="OJH41" s="0"/>
      <c r="OJI41" s="0"/>
      <c r="OJJ41" s="0"/>
      <c r="OJK41" s="0"/>
      <c r="OJL41" s="0"/>
      <c r="OJM41" s="0"/>
      <c r="OJN41" s="0"/>
      <c r="OJO41" s="0"/>
      <c r="OJP41" s="0"/>
      <c r="OJQ41" s="0"/>
      <c r="OJR41" s="0"/>
      <c r="OJS41" s="0"/>
      <c r="OJT41" s="0"/>
      <c r="OJU41" s="0"/>
      <c r="OJV41" s="0"/>
      <c r="OJW41" s="0"/>
      <c r="OJX41" s="0"/>
      <c r="OJY41" s="0"/>
      <c r="OJZ41" s="0"/>
      <c r="OKA41" s="0"/>
      <c r="OKB41" s="0"/>
      <c r="OKC41" s="0"/>
      <c r="OKD41" s="0"/>
      <c r="OKE41" s="0"/>
      <c r="OKF41" s="0"/>
      <c r="OKG41" s="0"/>
      <c r="OKH41" s="0"/>
      <c r="OKI41" s="0"/>
      <c r="OKJ41" s="0"/>
      <c r="OKK41" s="0"/>
      <c r="OKL41" s="0"/>
      <c r="OKM41" s="0"/>
      <c r="OKN41" s="0"/>
      <c r="OKO41" s="0"/>
      <c r="OKP41" s="0"/>
      <c r="OKQ41" s="0"/>
      <c r="OKR41" s="0"/>
      <c r="OKS41" s="0"/>
      <c r="OKT41" s="0"/>
      <c r="OKU41" s="0"/>
      <c r="OKV41" s="0"/>
      <c r="OKW41" s="0"/>
      <c r="OKX41" s="0"/>
      <c r="OKY41" s="0"/>
      <c r="OKZ41" s="0"/>
      <c r="OLA41" s="0"/>
      <c r="OLB41" s="0"/>
      <c r="OLC41" s="0"/>
      <c r="OLD41" s="0"/>
      <c r="OLE41" s="0"/>
      <c r="OLF41" s="0"/>
      <c r="OLG41" s="0"/>
      <c r="OLH41" s="0"/>
      <c r="OLI41" s="0"/>
      <c r="OLJ41" s="0"/>
      <c r="OLK41" s="0"/>
      <c r="OLL41" s="0"/>
      <c r="OLM41" s="0"/>
      <c r="OLN41" s="0"/>
      <c r="OLO41" s="0"/>
      <c r="OLP41" s="0"/>
      <c r="OLQ41" s="0"/>
      <c r="OLR41" s="0"/>
      <c r="OLS41" s="0"/>
      <c r="OLT41" s="0"/>
      <c r="OLU41" s="0"/>
      <c r="OLV41" s="0"/>
      <c r="OLW41" s="0"/>
      <c r="OLX41" s="0"/>
      <c r="OLY41" s="0"/>
      <c r="OLZ41" s="0"/>
      <c r="OMA41" s="0"/>
      <c r="OMB41" s="0"/>
      <c r="OMC41" s="0"/>
      <c r="OMD41" s="0"/>
      <c r="OME41" s="0"/>
      <c r="OMF41" s="0"/>
      <c r="OMG41" s="0"/>
      <c r="OMH41" s="0"/>
      <c r="OMI41" s="0"/>
      <c r="OMJ41" s="0"/>
      <c r="OMK41" s="0"/>
      <c r="OML41" s="0"/>
      <c r="OMM41" s="0"/>
      <c r="OMN41" s="0"/>
      <c r="OMO41" s="0"/>
      <c r="OMP41" s="0"/>
      <c r="OMQ41" s="0"/>
      <c r="OMR41" s="0"/>
      <c r="OMS41" s="0"/>
      <c r="OMT41" s="0"/>
      <c r="OMU41" s="0"/>
      <c r="OMV41" s="0"/>
      <c r="OMW41" s="0"/>
      <c r="OMX41" s="0"/>
      <c r="OMY41" s="0"/>
      <c r="OMZ41" s="0"/>
      <c r="ONA41" s="0"/>
      <c r="ONB41" s="0"/>
      <c r="ONC41" s="0"/>
      <c r="OND41" s="0"/>
      <c r="ONE41" s="0"/>
      <c r="ONF41" s="0"/>
      <c r="ONG41" s="0"/>
      <c r="ONH41" s="0"/>
      <c r="ONI41" s="0"/>
      <c r="ONJ41" s="0"/>
      <c r="ONK41" s="0"/>
      <c r="ONL41" s="0"/>
      <c r="ONM41" s="0"/>
      <c r="ONN41" s="0"/>
      <c r="ONO41" s="0"/>
      <c r="ONP41" s="0"/>
      <c r="ONQ41" s="0"/>
      <c r="ONR41" s="0"/>
      <c r="ONS41" s="0"/>
      <c r="ONT41" s="0"/>
      <c r="ONU41" s="0"/>
      <c r="ONV41" s="0"/>
      <c r="ONW41" s="0"/>
      <c r="ONX41" s="0"/>
      <c r="ONY41" s="0"/>
      <c r="ONZ41" s="0"/>
      <c r="OOA41" s="0"/>
      <c r="OOB41" s="0"/>
      <c r="OOC41" s="0"/>
      <c r="OOD41" s="0"/>
      <c r="OOE41" s="0"/>
      <c r="OOF41" s="0"/>
      <c r="OOG41" s="0"/>
      <c r="OOH41" s="0"/>
      <c r="OOI41" s="0"/>
      <c r="OOJ41" s="0"/>
      <c r="OOK41" s="0"/>
      <c r="OOL41" s="0"/>
      <c r="OOM41" s="0"/>
      <c r="OON41" s="0"/>
      <c r="OOO41" s="0"/>
      <c r="OOP41" s="0"/>
      <c r="OOQ41" s="0"/>
      <c r="OOR41" s="0"/>
      <c r="OOS41" s="0"/>
      <c r="OOT41" s="0"/>
      <c r="OOU41" s="0"/>
      <c r="OOV41" s="0"/>
      <c r="OOW41" s="0"/>
      <c r="OOX41" s="0"/>
      <c r="OOY41" s="0"/>
      <c r="OOZ41" s="0"/>
      <c r="OPA41" s="0"/>
      <c r="OPB41" s="0"/>
      <c r="OPC41" s="0"/>
      <c r="OPD41" s="0"/>
      <c r="OPE41" s="0"/>
      <c r="OPF41" s="0"/>
      <c r="OPG41" s="0"/>
      <c r="OPH41" s="0"/>
      <c r="OPI41" s="0"/>
      <c r="OPJ41" s="0"/>
      <c r="OPK41" s="0"/>
      <c r="OPL41" s="0"/>
      <c r="OPM41" s="0"/>
      <c r="OPN41" s="0"/>
      <c r="OPO41" s="0"/>
      <c r="OPP41" s="0"/>
      <c r="OPQ41" s="0"/>
      <c r="OPR41" s="0"/>
      <c r="OPS41" s="0"/>
      <c r="OPT41" s="0"/>
      <c r="OPU41" s="0"/>
      <c r="OPV41" s="0"/>
      <c r="OPW41" s="0"/>
      <c r="OPX41" s="0"/>
      <c r="OPY41" s="0"/>
      <c r="OPZ41" s="0"/>
      <c r="OQA41" s="0"/>
      <c r="OQB41" s="0"/>
      <c r="OQC41" s="0"/>
      <c r="OQD41" s="0"/>
      <c r="OQE41" s="0"/>
      <c r="OQF41" s="0"/>
      <c r="OQG41" s="0"/>
      <c r="OQH41" s="0"/>
      <c r="OQI41" s="0"/>
      <c r="OQJ41" s="0"/>
      <c r="OQK41" s="0"/>
      <c r="OQL41" s="0"/>
      <c r="OQM41" s="0"/>
      <c r="OQN41" s="0"/>
      <c r="OQO41" s="0"/>
      <c r="OQP41" s="0"/>
      <c r="OQQ41" s="0"/>
      <c r="OQR41" s="0"/>
      <c r="OQS41" s="0"/>
      <c r="OQT41" s="0"/>
      <c r="OQU41" s="0"/>
      <c r="OQV41" s="0"/>
      <c r="OQW41" s="0"/>
      <c r="OQX41" s="0"/>
      <c r="OQY41" s="0"/>
      <c r="OQZ41" s="0"/>
      <c r="ORA41" s="0"/>
      <c r="ORB41" s="0"/>
      <c r="ORC41" s="0"/>
      <c r="ORD41" s="0"/>
      <c r="ORE41" s="0"/>
      <c r="ORF41" s="0"/>
      <c r="ORG41" s="0"/>
      <c r="ORH41" s="0"/>
      <c r="ORI41" s="0"/>
      <c r="ORJ41" s="0"/>
      <c r="ORK41" s="0"/>
      <c r="ORL41" s="0"/>
      <c r="ORM41" s="0"/>
      <c r="ORN41" s="0"/>
      <c r="ORO41" s="0"/>
      <c r="ORP41" s="0"/>
      <c r="ORQ41" s="0"/>
      <c r="ORR41" s="0"/>
      <c r="ORS41" s="0"/>
      <c r="ORT41" s="0"/>
      <c r="ORU41" s="0"/>
      <c r="ORV41" s="0"/>
      <c r="ORW41" s="0"/>
      <c r="ORX41" s="0"/>
      <c r="ORY41" s="0"/>
      <c r="ORZ41" s="0"/>
      <c r="OSA41" s="0"/>
      <c r="OSB41" s="0"/>
      <c r="OSC41" s="0"/>
      <c r="OSD41" s="0"/>
      <c r="OSE41" s="0"/>
      <c r="OSF41" s="0"/>
      <c r="OSG41" s="0"/>
      <c r="OSH41" s="0"/>
      <c r="OSI41" s="0"/>
      <c r="OSJ41" s="0"/>
      <c r="OSK41" s="0"/>
      <c r="OSL41" s="0"/>
      <c r="OSM41" s="0"/>
      <c r="OSN41" s="0"/>
      <c r="OSO41" s="0"/>
      <c r="OSP41" s="0"/>
      <c r="OSQ41" s="0"/>
      <c r="OSR41" s="0"/>
      <c r="OSS41" s="0"/>
      <c r="OST41" s="0"/>
      <c r="OSU41" s="0"/>
      <c r="OSV41" s="0"/>
      <c r="OSW41" s="0"/>
      <c r="OSX41" s="0"/>
      <c r="OSY41" s="0"/>
      <c r="OSZ41" s="0"/>
      <c r="OTA41" s="0"/>
      <c r="OTB41" s="0"/>
      <c r="OTC41" s="0"/>
      <c r="OTD41" s="0"/>
      <c r="OTE41" s="0"/>
      <c r="OTF41" s="0"/>
      <c r="OTG41" s="0"/>
      <c r="OTH41" s="0"/>
      <c r="OTI41" s="0"/>
      <c r="OTJ41" s="0"/>
      <c r="OTK41" s="0"/>
      <c r="OTL41" s="0"/>
      <c r="OTM41" s="0"/>
      <c r="OTN41" s="0"/>
      <c r="OTO41" s="0"/>
      <c r="OTP41" s="0"/>
      <c r="OTQ41" s="0"/>
      <c r="OTR41" s="0"/>
      <c r="OTS41" s="0"/>
      <c r="OTT41" s="0"/>
      <c r="OTU41" s="0"/>
      <c r="OTV41" s="0"/>
      <c r="OTW41" s="0"/>
      <c r="OTX41" s="0"/>
      <c r="OTY41" s="0"/>
      <c r="OTZ41" s="0"/>
      <c r="OUA41" s="0"/>
      <c r="OUB41" s="0"/>
      <c r="OUC41" s="0"/>
      <c r="OUD41" s="0"/>
      <c r="OUE41" s="0"/>
      <c r="OUF41" s="0"/>
      <c r="OUG41" s="0"/>
      <c r="OUH41" s="0"/>
      <c r="OUI41" s="0"/>
      <c r="OUJ41" s="0"/>
      <c r="OUK41" s="0"/>
      <c r="OUL41" s="0"/>
      <c r="OUM41" s="0"/>
      <c r="OUN41" s="0"/>
      <c r="OUO41" s="0"/>
      <c r="OUP41" s="0"/>
      <c r="OUQ41" s="0"/>
      <c r="OUR41" s="0"/>
      <c r="OUS41" s="0"/>
      <c r="OUT41" s="0"/>
      <c r="OUU41" s="0"/>
      <c r="OUV41" s="0"/>
      <c r="OUW41" s="0"/>
      <c r="OUX41" s="0"/>
      <c r="OUY41" s="0"/>
      <c r="OUZ41" s="0"/>
      <c r="OVA41" s="0"/>
      <c r="OVB41" s="0"/>
      <c r="OVC41" s="0"/>
      <c r="OVD41" s="0"/>
      <c r="OVE41" s="0"/>
      <c r="OVF41" s="0"/>
      <c r="OVG41" s="0"/>
      <c r="OVH41" s="0"/>
      <c r="OVI41" s="0"/>
      <c r="OVJ41" s="0"/>
      <c r="OVK41" s="0"/>
      <c r="OVL41" s="0"/>
      <c r="OVM41" s="0"/>
      <c r="OVN41" s="0"/>
      <c r="OVO41" s="0"/>
      <c r="OVP41" s="0"/>
      <c r="OVQ41" s="0"/>
      <c r="OVR41" s="0"/>
      <c r="OVS41" s="0"/>
      <c r="OVT41" s="0"/>
      <c r="OVU41" s="0"/>
      <c r="OVV41" s="0"/>
      <c r="OVW41" s="0"/>
      <c r="OVX41" s="0"/>
      <c r="OVY41" s="0"/>
      <c r="OVZ41" s="0"/>
      <c r="OWA41" s="0"/>
      <c r="OWB41" s="0"/>
      <c r="OWC41" s="0"/>
      <c r="OWD41" s="0"/>
      <c r="OWE41" s="0"/>
      <c r="OWF41" s="0"/>
      <c r="OWG41" s="0"/>
      <c r="OWH41" s="0"/>
      <c r="OWI41" s="0"/>
      <c r="OWJ41" s="0"/>
      <c r="OWK41" s="0"/>
      <c r="OWL41" s="0"/>
      <c r="OWM41" s="0"/>
      <c r="OWN41" s="0"/>
      <c r="OWO41" s="0"/>
      <c r="OWP41" s="0"/>
      <c r="OWQ41" s="0"/>
      <c r="OWR41" s="0"/>
      <c r="OWS41" s="0"/>
      <c r="OWT41" s="0"/>
      <c r="OWU41" s="0"/>
      <c r="OWV41" s="0"/>
      <c r="OWW41" s="0"/>
      <c r="OWX41" s="0"/>
      <c r="OWY41" s="0"/>
      <c r="OWZ41" s="0"/>
      <c r="OXA41" s="0"/>
      <c r="OXB41" s="0"/>
      <c r="OXC41" s="0"/>
      <c r="OXD41" s="0"/>
      <c r="OXE41" s="0"/>
      <c r="OXF41" s="0"/>
      <c r="OXG41" s="0"/>
      <c r="OXH41" s="0"/>
      <c r="OXI41" s="0"/>
      <c r="OXJ41" s="0"/>
      <c r="OXK41" s="0"/>
      <c r="OXL41" s="0"/>
      <c r="OXM41" s="0"/>
      <c r="OXN41" s="0"/>
      <c r="OXO41" s="0"/>
      <c r="OXP41" s="0"/>
      <c r="OXQ41" s="0"/>
      <c r="OXR41" s="0"/>
      <c r="OXS41" s="0"/>
      <c r="OXT41" s="0"/>
      <c r="OXU41" s="0"/>
      <c r="OXV41" s="0"/>
      <c r="OXW41" s="0"/>
      <c r="OXX41" s="0"/>
      <c r="OXY41" s="0"/>
      <c r="OXZ41" s="0"/>
      <c r="OYA41" s="0"/>
      <c r="OYB41" s="0"/>
      <c r="OYC41" s="0"/>
      <c r="OYD41" s="0"/>
      <c r="OYE41" s="0"/>
      <c r="OYF41" s="0"/>
      <c r="OYG41" s="0"/>
      <c r="OYH41" s="0"/>
      <c r="OYI41" s="0"/>
      <c r="OYJ41" s="0"/>
      <c r="OYK41" s="0"/>
      <c r="OYL41" s="0"/>
      <c r="OYM41" s="0"/>
      <c r="OYN41" s="0"/>
      <c r="OYO41" s="0"/>
      <c r="OYP41" s="0"/>
      <c r="OYQ41" s="0"/>
      <c r="OYR41" s="0"/>
      <c r="OYS41" s="0"/>
      <c r="OYT41" s="0"/>
      <c r="OYU41" s="0"/>
      <c r="OYV41" s="0"/>
      <c r="OYW41" s="0"/>
      <c r="OYX41" s="0"/>
      <c r="OYY41" s="0"/>
      <c r="OYZ41" s="0"/>
      <c r="OZA41" s="0"/>
      <c r="OZB41" s="0"/>
      <c r="OZC41" s="0"/>
      <c r="OZD41" s="0"/>
      <c r="OZE41" s="0"/>
      <c r="OZF41" s="0"/>
      <c r="OZG41" s="0"/>
      <c r="OZH41" s="0"/>
      <c r="OZI41" s="0"/>
      <c r="OZJ41" s="0"/>
      <c r="OZK41" s="0"/>
      <c r="OZL41" s="0"/>
      <c r="OZM41" s="0"/>
      <c r="OZN41" s="0"/>
      <c r="OZO41" s="0"/>
      <c r="OZP41" s="0"/>
      <c r="OZQ41" s="0"/>
      <c r="OZR41" s="0"/>
      <c r="OZS41" s="0"/>
      <c r="OZT41" s="0"/>
      <c r="OZU41" s="0"/>
      <c r="OZV41" s="0"/>
      <c r="OZW41" s="0"/>
      <c r="OZX41" s="0"/>
      <c r="OZY41" s="0"/>
      <c r="OZZ41" s="0"/>
      <c r="PAA41" s="0"/>
      <c r="PAB41" s="0"/>
      <c r="PAC41" s="0"/>
      <c r="PAD41" s="0"/>
      <c r="PAE41" s="0"/>
      <c r="PAF41" s="0"/>
      <c r="PAG41" s="0"/>
      <c r="PAH41" s="0"/>
      <c r="PAI41" s="0"/>
      <c r="PAJ41" s="0"/>
      <c r="PAK41" s="0"/>
      <c r="PAL41" s="0"/>
      <c r="PAM41" s="0"/>
      <c r="PAN41" s="0"/>
      <c r="PAO41" s="0"/>
      <c r="PAP41" s="0"/>
      <c r="PAQ41" s="0"/>
      <c r="PAR41" s="0"/>
      <c r="PAS41" s="0"/>
      <c r="PAT41" s="0"/>
      <c r="PAU41" s="0"/>
      <c r="PAV41" s="0"/>
      <c r="PAW41" s="0"/>
      <c r="PAX41" s="0"/>
      <c r="PAY41" s="0"/>
      <c r="PAZ41" s="0"/>
      <c r="PBA41" s="0"/>
      <c r="PBB41" s="0"/>
      <c r="PBC41" s="0"/>
      <c r="PBD41" s="0"/>
      <c r="PBE41" s="0"/>
      <c r="PBF41" s="0"/>
      <c r="PBG41" s="0"/>
      <c r="PBH41" s="0"/>
      <c r="PBI41" s="0"/>
      <c r="PBJ41" s="0"/>
      <c r="PBK41" s="0"/>
      <c r="PBL41" s="0"/>
      <c r="PBM41" s="0"/>
      <c r="PBN41" s="0"/>
      <c r="PBO41" s="0"/>
      <c r="PBP41" s="0"/>
      <c r="PBQ41" s="0"/>
      <c r="PBR41" s="0"/>
      <c r="PBS41" s="0"/>
      <c r="PBT41" s="0"/>
      <c r="PBU41" s="0"/>
      <c r="PBV41" s="0"/>
      <c r="PBW41" s="0"/>
      <c r="PBX41" s="0"/>
      <c r="PBY41" s="0"/>
      <c r="PBZ41" s="0"/>
      <c r="PCA41" s="0"/>
      <c r="PCB41" s="0"/>
      <c r="PCC41" s="0"/>
      <c r="PCD41" s="0"/>
      <c r="PCE41" s="0"/>
      <c r="PCF41" s="0"/>
      <c r="PCG41" s="0"/>
      <c r="PCH41" s="0"/>
      <c r="PCI41" s="0"/>
      <c r="PCJ41" s="0"/>
      <c r="PCK41" s="0"/>
      <c r="PCL41" s="0"/>
      <c r="PCM41" s="0"/>
      <c r="PCN41" s="0"/>
      <c r="PCO41" s="0"/>
      <c r="PCP41" s="0"/>
      <c r="PCQ41" s="0"/>
      <c r="PCR41" s="0"/>
      <c r="PCS41" s="0"/>
      <c r="PCT41" s="0"/>
      <c r="PCU41" s="0"/>
      <c r="PCV41" s="0"/>
      <c r="PCW41" s="0"/>
      <c r="PCX41" s="0"/>
      <c r="PCY41" s="0"/>
      <c r="PCZ41" s="0"/>
      <c r="PDA41" s="0"/>
      <c r="PDB41" s="0"/>
      <c r="PDC41" s="0"/>
      <c r="PDD41" s="0"/>
      <c r="PDE41" s="0"/>
      <c r="PDF41" s="0"/>
      <c r="PDG41" s="0"/>
      <c r="PDH41" s="0"/>
      <c r="PDI41" s="0"/>
      <c r="PDJ41" s="0"/>
      <c r="PDK41" s="0"/>
      <c r="PDL41" s="0"/>
      <c r="PDM41" s="0"/>
      <c r="PDN41" s="0"/>
      <c r="PDO41" s="0"/>
      <c r="PDP41" s="0"/>
      <c r="PDQ41" s="0"/>
      <c r="PDR41" s="0"/>
      <c r="PDS41" s="0"/>
      <c r="PDT41" s="0"/>
      <c r="PDU41" s="0"/>
      <c r="PDV41" s="0"/>
      <c r="PDW41" s="0"/>
      <c r="PDX41" s="0"/>
      <c r="PDY41" s="0"/>
      <c r="PDZ41" s="0"/>
      <c r="PEA41" s="0"/>
      <c r="PEB41" s="0"/>
      <c r="PEC41" s="0"/>
      <c r="PED41" s="0"/>
      <c r="PEE41" s="0"/>
      <c r="PEF41" s="0"/>
      <c r="PEG41" s="0"/>
      <c r="PEH41" s="0"/>
      <c r="PEI41" s="0"/>
      <c r="PEJ41" s="0"/>
      <c r="PEK41" s="0"/>
      <c r="PEL41" s="0"/>
      <c r="PEM41" s="0"/>
      <c r="PEN41" s="0"/>
      <c r="PEO41" s="0"/>
      <c r="PEP41" s="0"/>
      <c r="PEQ41" s="0"/>
      <c r="PER41" s="0"/>
      <c r="PES41" s="0"/>
      <c r="PET41" s="0"/>
      <c r="PEU41" s="0"/>
      <c r="PEV41" s="0"/>
      <c r="PEW41" s="0"/>
      <c r="PEX41" s="0"/>
      <c r="PEY41" s="0"/>
      <c r="PEZ41" s="0"/>
      <c r="PFA41" s="0"/>
      <c r="PFB41" s="0"/>
      <c r="PFC41" s="0"/>
      <c r="PFD41" s="0"/>
      <c r="PFE41" s="0"/>
      <c r="PFF41" s="0"/>
      <c r="PFG41" s="0"/>
      <c r="PFH41" s="0"/>
      <c r="PFI41" s="0"/>
      <c r="PFJ41" s="0"/>
      <c r="PFK41" s="0"/>
      <c r="PFL41" s="0"/>
      <c r="PFM41" s="0"/>
      <c r="PFN41" s="0"/>
      <c r="PFO41" s="0"/>
      <c r="PFP41" s="0"/>
      <c r="PFQ41" s="0"/>
      <c r="PFR41" s="0"/>
      <c r="PFS41" s="0"/>
      <c r="PFT41" s="0"/>
      <c r="PFU41" s="0"/>
      <c r="PFV41" s="0"/>
      <c r="PFW41" s="0"/>
      <c r="PFX41" s="0"/>
      <c r="PFY41" s="0"/>
      <c r="PFZ41" s="0"/>
      <c r="PGA41" s="0"/>
      <c r="PGB41" s="0"/>
      <c r="PGC41" s="0"/>
      <c r="PGD41" s="0"/>
      <c r="PGE41" s="0"/>
      <c r="PGF41" s="0"/>
      <c r="PGG41" s="0"/>
      <c r="PGH41" s="0"/>
      <c r="PGI41" s="0"/>
      <c r="PGJ41" s="0"/>
      <c r="PGK41" s="0"/>
      <c r="PGL41" s="0"/>
      <c r="PGM41" s="0"/>
      <c r="PGN41" s="0"/>
      <c r="PGO41" s="0"/>
      <c r="PGP41" s="0"/>
      <c r="PGQ41" s="0"/>
      <c r="PGR41" s="0"/>
      <c r="PGS41" s="0"/>
      <c r="PGT41" s="0"/>
      <c r="PGU41" s="0"/>
      <c r="PGV41" s="0"/>
      <c r="PGW41" s="0"/>
      <c r="PGX41" s="0"/>
      <c r="PGY41" s="0"/>
      <c r="PGZ41" s="0"/>
      <c r="PHA41" s="0"/>
      <c r="PHB41" s="0"/>
      <c r="PHC41" s="0"/>
      <c r="PHD41" s="0"/>
      <c r="PHE41" s="0"/>
      <c r="PHF41" s="0"/>
      <c r="PHG41" s="0"/>
      <c r="PHH41" s="0"/>
      <c r="PHI41" s="0"/>
      <c r="PHJ41" s="0"/>
      <c r="PHK41" s="0"/>
      <c r="PHL41" s="0"/>
      <c r="PHM41" s="0"/>
      <c r="PHN41" s="0"/>
      <c r="PHO41" s="0"/>
      <c r="PHP41" s="0"/>
      <c r="PHQ41" s="0"/>
      <c r="PHR41" s="0"/>
      <c r="PHS41" s="0"/>
      <c r="PHT41" s="0"/>
      <c r="PHU41" s="0"/>
      <c r="PHV41" s="0"/>
      <c r="PHW41" s="0"/>
      <c r="PHX41" s="0"/>
      <c r="PHY41" s="0"/>
      <c r="PHZ41" s="0"/>
      <c r="PIA41" s="0"/>
      <c r="PIB41" s="0"/>
      <c r="PIC41" s="0"/>
      <c r="PID41" s="0"/>
      <c r="PIE41" s="0"/>
      <c r="PIF41" s="0"/>
      <c r="PIG41" s="0"/>
      <c r="PIH41" s="0"/>
      <c r="PII41" s="0"/>
      <c r="PIJ41" s="0"/>
      <c r="PIK41" s="0"/>
      <c r="PIL41" s="0"/>
      <c r="PIM41" s="0"/>
      <c r="PIN41" s="0"/>
      <c r="PIO41" s="0"/>
      <c r="PIP41" s="0"/>
      <c r="PIQ41" s="0"/>
      <c r="PIR41" s="0"/>
      <c r="PIS41" s="0"/>
      <c r="PIT41" s="0"/>
      <c r="PIU41" s="0"/>
      <c r="PIV41" s="0"/>
      <c r="PIW41" s="0"/>
      <c r="PIX41" s="0"/>
      <c r="PIY41" s="0"/>
      <c r="PIZ41" s="0"/>
      <c r="PJA41" s="0"/>
      <c r="PJB41" s="0"/>
      <c r="PJC41" s="0"/>
      <c r="PJD41" s="0"/>
      <c r="PJE41" s="0"/>
      <c r="PJF41" s="0"/>
      <c r="PJG41" s="0"/>
      <c r="PJH41" s="0"/>
      <c r="PJI41" s="0"/>
      <c r="PJJ41" s="0"/>
      <c r="PJK41" s="0"/>
      <c r="PJL41" s="0"/>
      <c r="PJM41" s="0"/>
      <c r="PJN41" s="0"/>
      <c r="PJO41" s="0"/>
      <c r="PJP41" s="0"/>
      <c r="PJQ41" s="0"/>
      <c r="PJR41" s="0"/>
      <c r="PJS41" s="0"/>
      <c r="PJT41" s="0"/>
      <c r="PJU41" s="0"/>
      <c r="PJV41" s="0"/>
      <c r="PJW41" s="0"/>
      <c r="PJX41" s="0"/>
      <c r="PJY41" s="0"/>
      <c r="PJZ41" s="0"/>
      <c r="PKA41" s="0"/>
      <c r="PKB41" s="0"/>
      <c r="PKC41" s="0"/>
      <c r="PKD41" s="0"/>
      <c r="PKE41" s="0"/>
      <c r="PKF41" s="0"/>
      <c r="PKG41" s="0"/>
      <c r="PKH41" s="0"/>
      <c r="PKI41" s="0"/>
      <c r="PKJ41" s="0"/>
      <c r="PKK41" s="0"/>
      <c r="PKL41" s="0"/>
      <c r="PKM41" s="0"/>
      <c r="PKN41" s="0"/>
      <c r="PKO41" s="0"/>
      <c r="PKP41" s="0"/>
      <c r="PKQ41" s="0"/>
      <c r="PKR41" s="0"/>
      <c r="PKS41" s="0"/>
      <c r="PKT41" s="0"/>
      <c r="PKU41" s="0"/>
      <c r="PKV41" s="0"/>
      <c r="PKW41" s="0"/>
      <c r="PKX41" s="0"/>
      <c r="PKY41" s="0"/>
      <c r="PKZ41" s="0"/>
      <c r="PLA41" s="0"/>
      <c r="PLB41" s="0"/>
      <c r="PLC41" s="0"/>
      <c r="PLD41" s="0"/>
      <c r="PLE41" s="0"/>
      <c r="PLF41" s="0"/>
      <c r="PLG41" s="0"/>
      <c r="PLH41" s="0"/>
      <c r="PLI41" s="0"/>
      <c r="PLJ41" s="0"/>
      <c r="PLK41" s="0"/>
      <c r="PLL41" s="0"/>
      <c r="PLM41" s="0"/>
      <c r="PLN41" s="0"/>
      <c r="PLO41" s="0"/>
      <c r="PLP41" s="0"/>
      <c r="PLQ41" s="0"/>
      <c r="PLR41" s="0"/>
      <c r="PLS41" s="0"/>
      <c r="PLT41" s="0"/>
      <c r="PLU41" s="0"/>
      <c r="PLV41" s="0"/>
      <c r="PLW41" s="0"/>
      <c r="PLX41" s="0"/>
      <c r="PLY41" s="0"/>
      <c r="PLZ41" s="0"/>
      <c r="PMA41" s="0"/>
      <c r="PMB41" s="0"/>
      <c r="PMC41" s="0"/>
      <c r="PMD41" s="0"/>
      <c r="PME41" s="0"/>
      <c r="PMF41" s="0"/>
      <c r="PMG41" s="0"/>
      <c r="PMH41" s="0"/>
      <c r="PMI41" s="0"/>
      <c r="PMJ41" s="0"/>
      <c r="PMK41" s="0"/>
      <c r="PML41" s="0"/>
      <c r="PMM41" s="0"/>
      <c r="PMN41" s="0"/>
      <c r="PMO41" s="0"/>
      <c r="PMP41" s="0"/>
      <c r="PMQ41" s="0"/>
      <c r="PMR41" s="0"/>
      <c r="PMS41" s="0"/>
      <c r="PMT41" s="0"/>
      <c r="PMU41" s="0"/>
      <c r="PMV41" s="0"/>
      <c r="PMW41" s="0"/>
      <c r="PMX41" s="0"/>
      <c r="PMY41" s="0"/>
      <c r="PMZ41" s="0"/>
      <c r="PNA41" s="0"/>
      <c r="PNB41" s="0"/>
      <c r="PNC41" s="0"/>
      <c r="PND41" s="0"/>
      <c r="PNE41" s="0"/>
      <c r="PNF41" s="0"/>
      <c r="PNG41" s="0"/>
      <c r="PNH41" s="0"/>
      <c r="PNI41" s="0"/>
      <c r="PNJ41" s="0"/>
      <c r="PNK41" s="0"/>
      <c r="PNL41" s="0"/>
      <c r="PNM41" s="0"/>
      <c r="PNN41" s="0"/>
      <c r="PNO41" s="0"/>
      <c r="PNP41" s="0"/>
      <c r="PNQ41" s="0"/>
      <c r="PNR41" s="0"/>
      <c r="PNS41" s="0"/>
      <c r="PNT41" s="0"/>
      <c r="PNU41" s="0"/>
      <c r="PNV41" s="0"/>
      <c r="PNW41" s="0"/>
      <c r="PNX41" s="0"/>
      <c r="PNY41" s="0"/>
      <c r="PNZ41" s="0"/>
      <c r="POA41" s="0"/>
      <c r="POB41" s="0"/>
      <c r="POC41" s="0"/>
      <c r="POD41" s="0"/>
      <c r="POE41" s="0"/>
      <c r="POF41" s="0"/>
      <c r="POG41" s="0"/>
      <c r="POH41" s="0"/>
      <c r="POI41" s="0"/>
      <c r="POJ41" s="0"/>
      <c r="POK41" s="0"/>
      <c r="POL41" s="0"/>
      <c r="POM41" s="0"/>
      <c r="PON41" s="0"/>
      <c r="POO41" s="0"/>
      <c r="POP41" s="0"/>
      <c r="POQ41" s="0"/>
      <c r="POR41" s="0"/>
      <c r="POS41" s="0"/>
      <c r="POT41" s="0"/>
      <c r="POU41" s="0"/>
      <c r="POV41" s="0"/>
      <c r="POW41" s="0"/>
      <c r="POX41" s="0"/>
      <c r="POY41" s="0"/>
      <c r="POZ41" s="0"/>
      <c r="PPA41" s="0"/>
      <c r="PPB41" s="0"/>
      <c r="PPC41" s="0"/>
      <c r="PPD41" s="0"/>
      <c r="PPE41" s="0"/>
      <c r="PPF41" s="0"/>
      <c r="PPG41" s="0"/>
      <c r="PPH41" s="0"/>
      <c r="PPI41" s="0"/>
      <c r="PPJ41" s="0"/>
      <c r="PPK41" s="0"/>
      <c r="PPL41" s="0"/>
      <c r="PPM41" s="0"/>
      <c r="PPN41" s="0"/>
      <c r="PPO41" s="0"/>
      <c r="PPP41" s="0"/>
      <c r="PPQ41" s="0"/>
      <c r="PPR41" s="0"/>
      <c r="PPS41" s="0"/>
      <c r="PPT41" s="0"/>
      <c r="PPU41" s="0"/>
      <c r="PPV41" s="0"/>
      <c r="PPW41" s="0"/>
      <c r="PPX41" s="0"/>
      <c r="PPY41" s="0"/>
      <c r="PPZ41" s="0"/>
      <c r="PQA41" s="0"/>
      <c r="PQB41" s="0"/>
      <c r="PQC41" s="0"/>
      <c r="PQD41" s="0"/>
      <c r="PQE41" s="0"/>
      <c r="PQF41" s="0"/>
      <c r="PQG41" s="0"/>
      <c r="PQH41" s="0"/>
      <c r="PQI41" s="0"/>
      <c r="PQJ41" s="0"/>
      <c r="PQK41" s="0"/>
      <c r="PQL41" s="0"/>
      <c r="PQM41" s="0"/>
      <c r="PQN41" s="0"/>
      <c r="PQO41" s="0"/>
      <c r="PQP41" s="0"/>
      <c r="PQQ41" s="0"/>
      <c r="PQR41" s="0"/>
      <c r="PQS41" s="0"/>
      <c r="PQT41" s="0"/>
      <c r="PQU41" s="0"/>
      <c r="PQV41" s="0"/>
      <c r="PQW41" s="0"/>
      <c r="PQX41" s="0"/>
      <c r="PQY41" s="0"/>
      <c r="PQZ41" s="0"/>
      <c r="PRA41" s="0"/>
      <c r="PRB41" s="0"/>
      <c r="PRC41" s="0"/>
      <c r="PRD41" s="0"/>
      <c r="PRE41" s="0"/>
      <c r="PRF41" s="0"/>
      <c r="PRG41" s="0"/>
      <c r="PRH41" s="0"/>
      <c r="PRI41" s="0"/>
      <c r="PRJ41" s="0"/>
      <c r="PRK41" s="0"/>
      <c r="PRL41" s="0"/>
      <c r="PRM41" s="0"/>
      <c r="PRN41" s="0"/>
      <c r="PRO41" s="0"/>
      <c r="PRP41" s="0"/>
      <c r="PRQ41" s="0"/>
      <c r="PRR41" s="0"/>
      <c r="PRS41" s="0"/>
      <c r="PRT41" s="0"/>
      <c r="PRU41" s="0"/>
      <c r="PRV41" s="0"/>
      <c r="PRW41" s="0"/>
      <c r="PRX41" s="0"/>
      <c r="PRY41" s="0"/>
      <c r="PRZ41" s="0"/>
      <c r="PSA41" s="0"/>
      <c r="PSB41" s="0"/>
      <c r="PSC41" s="0"/>
      <c r="PSD41" s="0"/>
      <c r="PSE41" s="0"/>
      <c r="PSF41" s="0"/>
      <c r="PSG41" s="0"/>
      <c r="PSH41" s="0"/>
      <c r="PSI41" s="0"/>
      <c r="PSJ41" s="0"/>
      <c r="PSK41" s="0"/>
      <c r="PSL41" s="0"/>
      <c r="PSM41" s="0"/>
      <c r="PSN41" s="0"/>
      <c r="PSO41" s="0"/>
      <c r="PSP41" s="0"/>
      <c r="PSQ41" s="0"/>
      <c r="PSR41" s="0"/>
      <c r="PSS41" s="0"/>
      <c r="PST41" s="0"/>
      <c r="PSU41" s="0"/>
      <c r="PSV41" s="0"/>
      <c r="PSW41" s="0"/>
      <c r="PSX41" s="0"/>
      <c r="PSY41" s="0"/>
      <c r="PSZ41" s="0"/>
      <c r="PTA41" s="0"/>
      <c r="PTB41" s="0"/>
      <c r="PTC41" s="0"/>
      <c r="PTD41" s="0"/>
      <c r="PTE41" s="0"/>
      <c r="PTF41" s="0"/>
      <c r="PTG41" s="0"/>
      <c r="PTH41" s="0"/>
      <c r="PTI41" s="0"/>
      <c r="PTJ41" s="0"/>
      <c r="PTK41" s="0"/>
      <c r="PTL41" s="0"/>
      <c r="PTM41" s="0"/>
      <c r="PTN41" s="0"/>
      <c r="PTO41" s="0"/>
      <c r="PTP41" s="0"/>
      <c r="PTQ41" s="0"/>
      <c r="PTR41" s="0"/>
      <c r="PTS41" s="0"/>
      <c r="PTT41" s="0"/>
      <c r="PTU41" s="0"/>
      <c r="PTV41" s="0"/>
      <c r="PTW41" s="0"/>
      <c r="PTX41" s="0"/>
      <c r="PTY41" s="0"/>
      <c r="PTZ41" s="0"/>
      <c r="PUA41" s="0"/>
      <c r="PUB41" s="0"/>
      <c r="PUC41" s="0"/>
      <c r="PUD41" s="0"/>
      <c r="PUE41" s="0"/>
      <c r="PUF41" s="0"/>
      <c r="PUG41" s="0"/>
      <c r="PUH41" s="0"/>
      <c r="PUI41" s="0"/>
      <c r="PUJ41" s="0"/>
      <c r="PUK41" s="0"/>
      <c r="PUL41" s="0"/>
      <c r="PUM41" s="0"/>
      <c r="PUN41" s="0"/>
      <c r="PUO41" s="0"/>
      <c r="PUP41" s="0"/>
      <c r="PUQ41" s="0"/>
      <c r="PUR41" s="0"/>
      <c r="PUS41" s="0"/>
      <c r="PUT41" s="0"/>
      <c r="PUU41" s="0"/>
      <c r="PUV41" s="0"/>
      <c r="PUW41" s="0"/>
      <c r="PUX41" s="0"/>
      <c r="PUY41" s="0"/>
      <c r="PUZ41" s="0"/>
      <c r="PVA41" s="0"/>
      <c r="PVB41" s="0"/>
      <c r="PVC41" s="0"/>
      <c r="PVD41" s="0"/>
      <c r="PVE41" s="0"/>
      <c r="PVF41" s="0"/>
      <c r="PVG41" s="0"/>
      <c r="PVH41" s="0"/>
      <c r="PVI41" s="0"/>
      <c r="PVJ41" s="0"/>
      <c r="PVK41" s="0"/>
      <c r="PVL41" s="0"/>
      <c r="PVM41" s="0"/>
      <c r="PVN41" s="0"/>
      <c r="PVO41" s="0"/>
      <c r="PVP41" s="0"/>
      <c r="PVQ41" s="0"/>
      <c r="PVR41" s="0"/>
      <c r="PVS41" s="0"/>
      <c r="PVT41" s="0"/>
      <c r="PVU41" s="0"/>
      <c r="PVV41" s="0"/>
      <c r="PVW41" s="0"/>
      <c r="PVX41" s="0"/>
      <c r="PVY41" s="0"/>
      <c r="PVZ41" s="0"/>
      <c r="PWA41" s="0"/>
      <c r="PWB41" s="0"/>
      <c r="PWC41" s="0"/>
      <c r="PWD41" s="0"/>
      <c r="PWE41" s="0"/>
      <c r="PWF41" s="0"/>
      <c r="PWG41" s="0"/>
      <c r="PWH41" s="0"/>
      <c r="PWI41" s="0"/>
      <c r="PWJ41" s="0"/>
      <c r="PWK41" s="0"/>
      <c r="PWL41" s="0"/>
      <c r="PWM41" s="0"/>
      <c r="PWN41" s="0"/>
      <c r="PWO41" s="0"/>
      <c r="PWP41" s="0"/>
      <c r="PWQ41" s="0"/>
      <c r="PWR41" s="0"/>
      <c r="PWS41" s="0"/>
      <c r="PWT41" s="0"/>
      <c r="PWU41" s="0"/>
      <c r="PWV41" s="0"/>
      <c r="PWW41" s="0"/>
      <c r="PWX41" s="0"/>
      <c r="PWY41" s="0"/>
      <c r="PWZ41" s="0"/>
      <c r="PXA41" s="0"/>
      <c r="PXB41" s="0"/>
      <c r="PXC41" s="0"/>
      <c r="PXD41" s="0"/>
      <c r="PXE41" s="0"/>
      <c r="PXF41" s="0"/>
      <c r="PXG41" s="0"/>
      <c r="PXH41" s="0"/>
      <c r="PXI41" s="0"/>
      <c r="PXJ41" s="0"/>
      <c r="PXK41" s="0"/>
      <c r="PXL41" s="0"/>
      <c r="PXM41" s="0"/>
      <c r="PXN41" s="0"/>
      <c r="PXO41" s="0"/>
      <c r="PXP41" s="0"/>
      <c r="PXQ41" s="0"/>
      <c r="PXR41" s="0"/>
      <c r="PXS41" s="0"/>
      <c r="PXT41" s="0"/>
      <c r="PXU41" s="0"/>
      <c r="PXV41" s="0"/>
      <c r="PXW41" s="0"/>
      <c r="PXX41" s="0"/>
      <c r="PXY41" s="0"/>
      <c r="PXZ41" s="0"/>
      <c r="PYA41" s="0"/>
      <c r="PYB41" s="0"/>
      <c r="PYC41" s="0"/>
      <c r="PYD41" s="0"/>
      <c r="PYE41" s="0"/>
      <c r="PYF41" s="0"/>
      <c r="PYG41" s="0"/>
      <c r="PYH41" s="0"/>
      <c r="PYI41" s="0"/>
      <c r="PYJ41" s="0"/>
      <c r="PYK41" s="0"/>
      <c r="PYL41" s="0"/>
      <c r="PYM41" s="0"/>
      <c r="PYN41" s="0"/>
      <c r="PYO41" s="0"/>
      <c r="PYP41" s="0"/>
      <c r="PYQ41" s="0"/>
      <c r="PYR41" s="0"/>
      <c r="PYS41" s="0"/>
      <c r="PYT41" s="0"/>
      <c r="PYU41" s="0"/>
      <c r="PYV41" s="0"/>
      <c r="PYW41" s="0"/>
      <c r="PYX41" s="0"/>
      <c r="PYY41" s="0"/>
      <c r="PYZ41" s="0"/>
      <c r="PZA41" s="0"/>
      <c r="PZB41" s="0"/>
      <c r="PZC41" s="0"/>
      <c r="PZD41" s="0"/>
      <c r="PZE41" s="0"/>
      <c r="PZF41" s="0"/>
      <c r="PZG41" s="0"/>
      <c r="PZH41" s="0"/>
      <c r="PZI41" s="0"/>
      <c r="PZJ41" s="0"/>
      <c r="PZK41" s="0"/>
      <c r="PZL41" s="0"/>
      <c r="PZM41" s="0"/>
      <c r="PZN41" s="0"/>
      <c r="PZO41" s="0"/>
      <c r="PZP41" s="0"/>
      <c r="PZQ41" s="0"/>
      <c r="PZR41" s="0"/>
      <c r="PZS41" s="0"/>
      <c r="PZT41" s="0"/>
      <c r="PZU41" s="0"/>
      <c r="PZV41" s="0"/>
      <c r="PZW41" s="0"/>
      <c r="PZX41" s="0"/>
      <c r="PZY41" s="0"/>
      <c r="PZZ41" s="0"/>
      <c r="QAA41" s="0"/>
      <c r="QAB41" s="0"/>
      <c r="QAC41" s="0"/>
      <c r="QAD41" s="0"/>
      <c r="QAE41" s="0"/>
      <c r="QAF41" s="0"/>
      <c r="QAG41" s="0"/>
      <c r="QAH41" s="0"/>
      <c r="QAI41" s="0"/>
      <c r="QAJ41" s="0"/>
      <c r="QAK41" s="0"/>
      <c r="QAL41" s="0"/>
      <c r="QAM41" s="0"/>
      <c r="QAN41" s="0"/>
      <c r="QAO41" s="0"/>
      <c r="QAP41" s="0"/>
      <c r="QAQ41" s="0"/>
      <c r="QAR41" s="0"/>
      <c r="QAS41" s="0"/>
      <c r="QAT41" s="0"/>
      <c r="QAU41" s="0"/>
      <c r="QAV41" s="0"/>
      <c r="QAW41" s="0"/>
      <c r="QAX41" s="0"/>
      <c r="QAY41" s="0"/>
      <c r="QAZ41" s="0"/>
      <c r="QBA41" s="0"/>
      <c r="QBB41" s="0"/>
      <c r="QBC41" s="0"/>
      <c r="QBD41" s="0"/>
      <c r="QBE41" s="0"/>
      <c r="QBF41" s="0"/>
      <c r="QBG41" s="0"/>
      <c r="QBH41" s="0"/>
      <c r="QBI41" s="0"/>
      <c r="QBJ41" s="0"/>
      <c r="QBK41" s="0"/>
      <c r="QBL41" s="0"/>
      <c r="QBM41" s="0"/>
      <c r="QBN41" s="0"/>
      <c r="QBO41" s="0"/>
      <c r="QBP41" s="0"/>
      <c r="QBQ41" s="0"/>
      <c r="QBR41" s="0"/>
      <c r="QBS41" s="0"/>
      <c r="QBT41" s="0"/>
      <c r="QBU41" s="0"/>
      <c r="QBV41" s="0"/>
      <c r="QBW41" s="0"/>
      <c r="QBX41" s="0"/>
      <c r="QBY41" s="0"/>
      <c r="QBZ41" s="0"/>
      <c r="QCA41" s="0"/>
      <c r="QCB41" s="0"/>
      <c r="QCC41" s="0"/>
      <c r="QCD41" s="0"/>
      <c r="QCE41" s="0"/>
      <c r="QCF41" s="0"/>
      <c r="QCG41" s="0"/>
      <c r="QCH41" s="0"/>
      <c r="QCI41" s="0"/>
      <c r="QCJ41" s="0"/>
      <c r="QCK41" s="0"/>
      <c r="QCL41" s="0"/>
      <c r="QCM41" s="0"/>
      <c r="QCN41" s="0"/>
      <c r="QCO41" s="0"/>
      <c r="QCP41" s="0"/>
      <c r="QCQ41" s="0"/>
      <c r="QCR41" s="0"/>
      <c r="QCS41" s="0"/>
      <c r="QCT41" s="0"/>
      <c r="QCU41" s="0"/>
      <c r="QCV41" s="0"/>
      <c r="QCW41" s="0"/>
      <c r="QCX41" s="0"/>
      <c r="QCY41" s="0"/>
      <c r="QCZ41" s="0"/>
      <c r="QDA41" s="0"/>
      <c r="QDB41" s="0"/>
      <c r="QDC41" s="0"/>
      <c r="QDD41" s="0"/>
      <c r="QDE41" s="0"/>
      <c r="QDF41" s="0"/>
      <c r="QDG41" s="0"/>
      <c r="QDH41" s="0"/>
      <c r="QDI41" s="0"/>
      <c r="QDJ41" s="0"/>
      <c r="QDK41" s="0"/>
      <c r="QDL41" s="0"/>
      <c r="QDM41" s="0"/>
      <c r="QDN41" s="0"/>
      <c r="QDO41" s="0"/>
      <c r="QDP41" s="0"/>
      <c r="QDQ41" s="0"/>
      <c r="QDR41" s="0"/>
      <c r="QDS41" s="0"/>
      <c r="QDT41" s="0"/>
      <c r="QDU41" s="0"/>
      <c r="QDV41" s="0"/>
      <c r="QDW41" s="0"/>
      <c r="QDX41" s="0"/>
      <c r="QDY41" s="0"/>
      <c r="QDZ41" s="0"/>
      <c r="QEA41" s="0"/>
      <c r="QEB41" s="0"/>
      <c r="QEC41" s="0"/>
      <c r="QED41" s="0"/>
      <c r="QEE41" s="0"/>
      <c r="QEF41" s="0"/>
      <c r="QEG41" s="0"/>
      <c r="QEH41" s="0"/>
      <c r="QEI41" s="0"/>
      <c r="QEJ41" s="0"/>
      <c r="QEK41" s="0"/>
      <c r="QEL41" s="0"/>
      <c r="QEM41" s="0"/>
      <c r="QEN41" s="0"/>
      <c r="QEO41" s="0"/>
      <c r="QEP41" s="0"/>
      <c r="QEQ41" s="0"/>
      <c r="QER41" s="0"/>
      <c r="QES41" s="0"/>
      <c r="QET41" s="0"/>
      <c r="QEU41" s="0"/>
      <c r="QEV41" s="0"/>
      <c r="QEW41" s="0"/>
      <c r="QEX41" s="0"/>
      <c r="QEY41" s="0"/>
      <c r="QEZ41" s="0"/>
      <c r="QFA41" s="0"/>
      <c r="QFB41" s="0"/>
      <c r="QFC41" s="0"/>
      <c r="QFD41" s="0"/>
      <c r="QFE41" s="0"/>
      <c r="QFF41" s="0"/>
      <c r="QFG41" s="0"/>
      <c r="QFH41" s="0"/>
      <c r="QFI41" s="0"/>
      <c r="QFJ41" s="0"/>
      <c r="QFK41" s="0"/>
      <c r="QFL41" s="0"/>
      <c r="QFM41" s="0"/>
      <c r="QFN41" s="0"/>
      <c r="QFO41" s="0"/>
      <c r="QFP41" s="0"/>
      <c r="QFQ41" s="0"/>
      <c r="QFR41" s="0"/>
      <c r="QFS41" s="0"/>
      <c r="QFT41" s="0"/>
      <c r="QFU41" s="0"/>
      <c r="QFV41" s="0"/>
      <c r="QFW41" s="0"/>
      <c r="QFX41" s="0"/>
      <c r="QFY41" s="0"/>
      <c r="QFZ41" s="0"/>
      <c r="QGA41" s="0"/>
      <c r="QGB41" s="0"/>
      <c r="QGC41" s="0"/>
      <c r="QGD41" s="0"/>
      <c r="QGE41" s="0"/>
      <c r="QGF41" s="0"/>
      <c r="QGG41" s="0"/>
      <c r="QGH41" s="0"/>
      <c r="QGI41" s="0"/>
      <c r="QGJ41" s="0"/>
      <c r="QGK41" s="0"/>
      <c r="QGL41" s="0"/>
      <c r="QGM41" s="0"/>
      <c r="QGN41" s="0"/>
      <c r="QGO41" s="0"/>
      <c r="QGP41" s="0"/>
      <c r="QGQ41" s="0"/>
      <c r="QGR41" s="0"/>
      <c r="QGS41" s="0"/>
      <c r="QGT41" s="0"/>
      <c r="QGU41" s="0"/>
      <c r="QGV41" s="0"/>
      <c r="QGW41" s="0"/>
      <c r="QGX41" s="0"/>
      <c r="QGY41" s="0"/>
      <c r="QGZ41" s="0"/>
      <c r="QHA41" s="0"/>
      <c r="QHB41" s="0"/>
      <c r="QHC41" s="0"/>
      <c r="QHD41" s="0"/>
      <c r="QHE41" s="0"/>
      <c r="QHF41" s="0"/>
      <c r="QHG41" s="0"/>
      <c r="QHH41" s="0"/>
      <c r="QHI41" s="0"/>
      <c r="QHJ41" s="0"/>
      <c r="QHK41" s="0"/>
      <c r="QHL41" s="0"/>
      <c r="QHM41" s="0"/>
      <c r="QHN41" s="0"/>
      <c r="QHO41" s="0"/>
      <c r="QHP41" s="0"/>
      <c r="QHQ41" s="0"/>
      <c r="QHR41" s="0"/>
      <c r="QHS41" s="0"/>
      <c r="QHT41" s="0"/>
      <c r="QHU41" s="0"/>
      <c r="QHV41" s="0"/>
      <c r="QHW41" s="0"/>
      <c r="QHX41" s="0"/>
      <c r="QHY41" s="0"/>
      <c r="QHZ41" s="0"/>
      <c r="QIA41" s="0"/>
      <c r="QIB41" s="0"/>
      <c r="QIC41" s="0"/>
      <c r="QID41" s="0"/>
      <c r="QIE41" s="0"/>
      <c r="QIF41" s="0"/>
      <c r="QIG41" s="0"/>
      <c r="QIH41" s="0"/>
      <c r="QII41" s="0"/>
      <c r="QIJ41" s="0"/>
      <c r="QIK41" s="0"/>
      <c r="QIL41" s="0"/>
      <c r="QIM41" s="0"/>
      <c r="QIN41" s="0"/>
      <c r="QIO41" s="0"/>
      <c r="QIP41" s="0"/>
      <c r="QIQ41" s="0"/>
      <c r="QIR41" s="0"/>
      <c r="QIS41" s="0"/>
      <c r="QIT41" s="0"/>
      <c r="QIU41" s="0"/>
      <c r="QIV41" s="0"/>
      <c r="QIW41" s="0"/>
      <c r="QIX41" s="0"/>
      <c r="QIY41" s="0"/>
      <c r="QIZ41" s="0"/>
      <c r="QJA41" s="0"/>
      <c r="QJB41" s="0"/>
      <c r="QJC41" s="0"/>
      <c r="QJD41" s="0"/>
      <c r="QJE41" s="0"/>
      <c r="QJF41" s="0"/>
      <c r="QJG41" s="0"/>
      <c r="QJH41" s="0"/>
      <c r="QJI41" s="0"/>
      <c r="QJJ41" s="0"/>
      <c r="QJK41" s="0"/>
      <c r="QJL41" s="0"/>
      <c r="QJM41" s="0"/>
      <c r="QJN41" s="0"/>
      <c r="QJO41" s="0"/>
      <c r="QJP41" s="0"/>
      <c r="QJQ41" s="0"/>
      <c r="QJR41" s="0"/>
      <c r="QJS41" s="0"/>
      <c r="QJT41" s="0"/>
      <c r="QJU41" s="0"/>
      <c r="QJV41" s="0"/>
      <c r="QJW41" s="0"/>
      <c r="QJX41" s="0"/>
      <c r="QJY41" s="0"/>
      <c r="QJZ41" s="0"/>
      <c r="QKA41" s="0"/>
      <c r="QKB41" s="0"/>
      <c r="QKC41" s="0"/>
      <c r="QKD41" s="0"/>
      <c r="QKE41" s="0"/>
      <c r="QKF41" s="0"/>
      <c r="QKG41" s="0"/>
      <c r="QKH41" s="0"/>
      <c r="QKI41" s="0"/>
      <c r="QKJ41" s="0"/>
      <c r="QKK41" s="0"/>
      <c r="QKL41" s="0"/>
      <c r="QKM41" s="0"/>
      <c r="QKN41" s="0"/>
      <c r="QKO41" s="0"/>
      <c r="QKP41" s="0"/>
      <c r="QKQ41" s="0"/>
      <c r="QKR41" s="0"/>
      <c r="QKS41" s="0"/>
      <c r="QKT41" s="0"/>
      <c r="QKU41" s="0"/>
      <c r="QKV41" s="0"/>
      <c r="QKW41" s="0"/>
      <c r="QKX41" s="0"/>
      <c r="QKY41" s="0"/>
      <c r="QKZ41" s="0"/>
      <c r="QLA41" s="0"/>
      <c r="QLB41" s="0"/>
      <c r="QLC41" s="0"/>
      <c r="QLD41" s="0"/>
      <c r="QLE41" s="0"/>
      <c r="QLF41" s="0"/>
      <c r="QLG41" s="0"/>
      <c r="QLH41" s="0"/>
      <c r="QLI41" s="0"/>
      <c r="QLJ41" s="0"/>
      <c r="QLK41" s="0"/>
      <c r="QLL41" s="0"/>
      <c r="QLM41" s="0"/>
      <c r="QLN41" s="0"/>
      <c r="QLO41" s="0"/>
      <c r="QLP41" s="0"/>
      <c r="QLQ41" s="0"/>
      <c r="QLR41" s="0"/>
      <c r="QLS41" s="0"/>
      <c r="QLT41" s="0"/>
      <c r="QLU41" s="0"/>
      <c r="QLV41" s="0"/>
      <c r="QLW41" s="0"/>
      <c r="QLX41" s="0"/>
      <c r="QLY41" s="0"/>
      <c r="QLZ41" s="0"/>
      <c r="QMA41" s="0"/>
      <c r="QMB41" s="0"/>
      <c r="QMC41" s="0"/>
      <c r="QMD41" s="0"/>
      <c r="QME41" s="0"/>
      <c r="QMF41" s="0"/>
      <c r="QMG41" s="0"/>
      <c r="QMH41" s="0"/>
      <c r="QMI41" s="0"/>
      <c r="QMJ41" s="0"/>
      <c r="QMK41" s="0"/>
      <c r="QML41" s="0"/>
      <c r="QMM41" s="0"/>
      <c r="QMN41" s="0"/>
      <c r="QMO41" s="0"/>
      <c r="QMP41" s="0"/>
      <c r="QMQ41" s="0"/>
      <c r="QMR41" s="0"/>
      <c r="QMS41" s="0"/>
      <c r="QMT41" s="0"/>
      <c r="QMU41" s="0"/>
      <c r="QMV41" s="0"/>
      <c r="QMW41" s="0"/>
      <c r="QMX41" s="0"/>
      <c r="QMY41" s="0"/>
      <c r="QMZ41" s="0"/>
      <c r="QNA41" s="0"/>
      <c r="QNB41" s="0"/>
      <c r="QNC41" s="0"/>
      <c r="QND41" s="0"/>
      <c r="QNE41" s="0"/>
      <c r="QNF41" s="0"/>
      <c r="QNG41" s="0"/>
      <c r="QNH41" s="0"/>
      <c r="QNI41" s="0"/>
      <c r="QNJ41" s="0"/>
      <c r="QNK41" s="0"/>
      <c r="QNL41" s="0"/>
      <c r="QNM41" s="0"/>
      <c r="QNN41" s="0"/>
      <c r="QNO41" s="0"/>
      <c r="QNP41" s="0"/>
      <c r="QNQ41" s="0"/>
      <c r="QNR41" s="0"/>
      <c r="QNS41" s="0"/>
      <c r="QNT41" s="0"/>
      <c r="QNU41" s="0"/>
      <c r="QNV41" s="0"/>
      <c r="QNW41" s="0"/>
      <c r="QNX41" s="0"/>
      <c r="QNY41" s="0"/>
      <c r="QNZ41" s="0"/>
      <c r="QOA41" s="0"/>
      <c r="QOB41" s="0"/>
      <c r="QOC41" s="0"/>
      <c r="QOD41" s="0"/>
      <c r="QOE41" s="0"/>
      <c r="QOF41" s="0"/>
      <c r="QOG41" s="0"/>
      <c r="QOH41" s="0"/>
      <c r="QOI41" s="0"/>
      <c r="QOJ41" s="0"/>
      <c r="QOK41" s="0"/>
      <c r="QOL41" s="0"/>
      <c r="QOM41" s="0"/>
      <c r="QON41" s="0"/>
      <c r="QOO41" s="0"/>
      <c r="QOP41" s="0"/>
      <c r="QOQ41" s="0"/>
      <c r="QOR41" s="0"/>
      <c r="QOS41" s="0"/>
      <c r="QOT41" s="0"/>
      <c r="QOU41" s="0"/>
      <c r="QOV41" s="0"/>
      <c r="QOW41" s="0"/>
      <c r="QOX41" s="0"/>
      <c r="QOY41" s="0"/>
      <c r="QOZ41" s="0"/>
      <c r="QPA41" s="0"/>
      <c r="QPB41" s="0"/>
      <c r="QPC41" s="0"/>
      <c r="QPD41" s="0"/>
      <c r="QPE41" s="0"/>
      <c r="QPF41" s="0"/>
      <c r="QPG41" s="0"/>
      <c r="QPH41" s="0"/>
      <c r="QPI41" s="0"/>
      <c r="QPJ41" s="0"/>
      <c r="QPK41" s="0"/>
      <c r="QPL41" s="0"/>
      <c r="QPM41" s="0"/>
      <c r="QPN41" s="0"/>
      <c r="QPO41" s="0"/>
      <c r="QPP41" s="0"/>
      <c r="QPQ41" s="0"/>
      <c r="QPR41" s="0"/>
      <c r="QPS41" s="0"/>
      <c r="QPT41" s="0"/>
      <c r="QPU41" s="0"/>
      <c r="QPV41" s="0"/>
      <c r="QPW41" s="0"/>
      <c r="QPX41" s="0"/>
      <c r="QPY41" s="0"/>
      <c r="QPZ41" s="0"/>
      <c r="QQA41" s="0"/>
      <c r="QQB41" s="0"/>
      <c r="QQC41" s="0"/>
      <c r="QQD41" s="0"/>
      <c r="QQE41" s="0"/>
      <c r="QQF41" s="0"/>
      <c r="QQG41" s="0"/>
      <c r="QQH41" s="0"/>
      <c r="QQI41" s="0"/>
      <c r="QQJ41" s="0"/>
      <c r="QQK41" s="0"/>
      <c r="QQL41" s="0"/>
      <c r="QQM41" s="0"/>
      <c r="QQN41" s="0"/>
      <c r="QQO41" s="0"/>
      <c r="QQP41" s="0"/>
      <c r="QQQ41" s="0"/>
      <c r="QQR41" s="0"/>
      <c r="QQS41" s="0"/>
      <c r="QQT41" s="0"/>
      <c r="QQU41" s="0"/>
      <c r="QQV41" s="0"/>
      <c r="QQW41" s="0"/>
      <c r="QQX41" s="0"/>
      <c r="QQY41" s="0"/>
      <c r="QQZ41" s="0"/>
      <c r="QRA41" s="0"/>
      <c r="QRB41" s="0"/>
      <c r="QRC41" s="0"/>
      <c r="QRD41" s="0"/>
      <c r="QRE41" s="0"/>
      <c r="QRF41" s="0"/>
      <c r="QRG41" s="0"/>
      <c r="QRH41" s="0"/>
      <c r="QRI41" s="0"/>
      <c r="QRJ41" s="0"/>
      <c r="QRK41" s="0"/>
      <c r="QRL41" s="0"/>
      <c r="QRM41" s="0"/>
      <c r="QRN41" s="0"/>
      <c r="QRO41" s="0"/>
      <c r="QRP41" s="0"/>
      <c r="QRQ41" s="0"/>
      <c r="QRR41" s="0"/>
      <c r="QRS41" s="0"/>
      <c r="QRT41" s="0"/>
      <c r="QRU41" s="0"/>
      <c r="QRV41" s="0"/>
      <c r="QRW41" s="0"/>
      <c r="QRX41" s="0"/>
      <c r="QRY41" s="0"/>
      <c r="QRZ41" s="0"/>
      <c r="QSA41" s="0"/>
      <c r="QSB41" s="0"/>
      <c r="QSC41" s="0"/>
      <c r="QSD41" s="0"/>
      <c r="QSE41" s="0"/>
      <c r="QSF41" s="0"/>
      <c r="QSG41" s="0"/>
      <c r="QSH41" s="0"/>
      <c r="QSI41" s="0"/>
      <c r="QSJ41" s="0"/>
      <c r="QSK41" s="0"/>
      <c r="QSL41" s="0"/>
      <c r="QSM41" s="0"/>
      <c r="QSN41" s="0"/>
      <c r="QSO41" s="0"/>
      <c r="QSP41" s="0"/>
      <c r="QSQ41" s="0"/>
      <c r="QSR41" s="0"/>
      <c r="QSS41" s="0"/>
      <c r="QST41" s="0"/>
      <c r="QSU41" s="0"/>
      <c r="QSV41" s="0"/>
      <c r="QSW41" s="0"/>
      <c r="QSX41" s="0"/>
      <c r="QSY41" s="0"/>
      <c r="QSZ41" s="0"/>
      <c r="QTA41" s="0"/>
      <c r="QTB41" s="0"/>
      <c r="QTC41" s="0"/>
      <c r="QTD41" s="0"/>
      <c r="QTE41" s="0"/>
      <c r="QTF41" s="0"/>
      <c r="QTG41" s="0"/>
      <c r="QTH41" s="0"/>
      <c r="QTI41" s="0"/>
      <c r="QTJ41" s="0"/>
      <c r="QTK41" s="0"/>
      <c r="QTL41" s="0"/>
      <c r="QTM41" s="0"/>
      <c r="QTN41" s="0"/>
      <c r="QTO41" s="0"/>
      <c r="QTP41" s="0"/>
      <c r="QTQ41" s="0"/>
      <c r="QTR41" s="0"/>
      <c r="QTS41" s="0"/>
      <c r="QTT41" s="0"/>
      <c r="QTU41" s="0"/>
      <c r="QTV41" s="0"/>
      <c r="QTW41" s="0"/>
      <c r="QTX41" s="0"/>
      <c r="QTY41" s="0"/>
      <c r="QTZ41" s="0"/>
      <c r="QUA41" s="0"/>
      <c r="QUB41" s="0"/>
      <c r="QUC41" s="0"/>
      <c r="QUD41" s="0"/>
      <c r="QUE41" s="0"/>
      <c r="QUF41" s="0"/>
      <c r="QUG41" s="0"/>
      <c r="QUH41" s="0"/>
      <c r="QUI41" s="0"/>
      <c r="QUJ41" s="0"/>
      <c r="QUK41" s="0"/>
      <c r="QUL41" s="0"/>
      <c r="QUM41" s="0"/>
      <c r="QUN41" s="0"/>
      <c r="QUO41" s="0"/>
      <c r="QUP41" s="0"/>
      <c r="QUQ41" s="0"/>
      <c r="QUR41" s="0"/>
      <c r="QUS41" s="0"/>
      <c r="QUT41" s="0"/>
      <c r="QUU41" s="0"/>
      <c r="QUV41" s="0"/>
      <c r="QUW41" s="0"/>
      <c r="QUX41" s="0"/>
      <c r="QUY41" s="0"/>
      <c r="QUZ41" s="0"/>
      <c r="QVA41" s="0"/>
      <c r="QVB41" s="0"/>
      <c r="QVC41" s="0"/>
      <c r="QVD41" s="0"/>
      <c r="QVE41" s="0"/>
      <c r="QVF41" s="0"/>
      <c r="QVG41" s="0"/>
      <c r="QVH41" s="0"/>
      <c r="QVI41" s="0"/>
      <c r="QVJ41" s="0"/>
      <c r="QVK41" s="0"/>
      <c r="QVL41" s="0"/>
      <c r="QVM41" s="0"/>
      <c r="QVN41" s="0"/>
      <c r="QVO41" s="0"/>
      <c r="QVP41" s="0"/>
      <c r="QVQ41" s="0"/>
      <c r="QVR41" s="0"/>
      <c r="QVS41" s="0"/>
      <c r="QVT41" s="0"/>
      <c r="QVU41" s="0"/>
      <c r="QVV41" s="0"/>
      <c r="QVW41" s="0"/>
      <c r="QVX41" s="0"/>
      <c r="QVY41" s="0"/>
      <c r="QVZ41" s="0"/>
      <c r="QWA41" s="0"/>
      <c r="QWB41" s="0"/>
      <c r="QWC41" s="0"/>
      <c r="QWD41" s="0"/>
      <c r="QWE41" s="0"/>
      <c r="QWF41" s="0"/>
      <c r="QWG41" s="0"/>
      <c r="QWH41" s="0"/>
      <c r="QWI41" s="0"/>
      <c r="QWJ41" s="0"/>
      <c r="QWK41" s="0"/>
      <c r="QWL41" s="0"/>
      <c r="QWM41" s="0"/>
      <c r="QWN41" s="0"/>
      <c r="QWO41" s="0"/>
      <c r="QWP41" s="0"/>
      <c r="QWQ41" s="0"/>
      <c r="QWR41" s="0"/>
      <c r="QWS41" s="0"/>
      <c r="QWT41" s="0"/>
      <c r="QWU41" s="0"/>
      <c r="QWV41" s="0"/>
      <c r="QWW41" s="0"/>
      <c r="QWX41" s="0"/>
      <c r="QWY41" s="0"/>
      <c r="QWZ41" s="0"/>
      <c r="QXA41" s="0"/>
      <c r="QXB41" s="0"/>
      <c r="QXC41" s="0"/>
      <c r="QXD41" s="0"/>
      <c r="QXE41" s="0"/>
      <c r="QXF41" s="0"/>
      <c r="QXG41" s="0"/>
      <c r="QXH41" s="0"/>
      <c r="QXI41" s="0"/>
      <c r="QXJ41" s="0"/>
      <c r="QXK41" s="0"/>
      <c r="QXL41" s="0"/>
      <c r="QXM41" s="0"/>
      <c r="QXN41" s="0"/>
      <c r="QXO41" s="0"/>
      <c r="QXP41" s="0"/>
      <c r="QXQ41" s="0"/>
      <c r="QXR41" s="0"/>
      <c r="QXS41" s="0"/>
      <c r="QXT41" s="0"/>
      <c r="QXU41" s="0"/>
      <c r="QXV41" s="0"/>
      <c r="QXW41" s="0"/>
      <c r="QXX41" s="0"/>
      <c r="QXY41" s="0"/>
      <c r="QXZ41" s="0"/>
      <c r="QYA41" s="0"/>
      <c r="QYB41" s="0"/>
      <c r="QYC41" s="0"/>
      <c r="QYD41" s="0"/>
      <c r="QYE41" s="0"/>
      <c r="QYF41" s="0"/>
      <c r="QYG41" s="0"/>
      <c r="QYH41" s="0"/>
      <c r="QYI41" s="0"/>
      <c r="QYJ41" s="0"/>
      <c r="QYK41" s="0"/>
      <c r="QYL41" s="0"/>
      <c r="QYM41" s="0"/>
      <c r="QYN41" s="0"/>
      <c r="QYO41" s="0"/>
      <c r="QYP41" s="0"/>
      <c r="QYQ41" s="0"/>
      <c r="QYR41" s="0"/>
      <c r="QYS41" s="0"/>
      <c r="QYT41" s="0"/>
      <c r="QYU41" s="0"/>
      <c r="QYV41" s="0"/>
      <c r="QYW41" s="0"/>
      <c r="QYX41" s="0"/>
      <c r="QYY41" s="0"/>
      <c r="QYZ41" s="0"/>
      <c r="QZA41" s="0"/>
      <c r="QZB41" s="0"/>
      <c r="QZC41" s="0"/>
      <c r="QZD41" s="0"/>
      <c r="QZE41" s="0"/>
      <c r="QZF41" s="0"/>
      <c r="QZG41" s="0"/>
      <c r="QZH41" s="0"/>
      <c r="QZI41" s="0"/>
      <c r="QZJ41" s="0"/>
      <c r="QZK41" s="0"/>
      <c r="QZL41" s="0"/>
      <c r="QZM41" s="0"/>
      <c r="QZN41" s="0"/>
      <c r="QZO41" s="0"/>
      <c r="QZP41" s="0"/>
      <c r="QZQ41" s="0"/>
      <c r="QZR41" s="0"/>
      <c r="QZS41" s="0"/>
      <c r="QZT41" s="0"/>
      <c r="QZU41" s="0"/>
      <c r="QZV41" s="0"/>
      <c r="QZW41" s="0"/>
      <c r="QZX41" s="0"/>
      <c r="QZY41" s="0"/>
      <c r="QZZ41" s="0"/>
      <c r="RAA41" s="0"/>
      <c r="RAB41" s="0"/>
      <c r="RAC41" s="0"/>
      <c r="RAD41" s="0"/>
      <c r="RAE41" s="0"/>
      <c r="RAF41" s="0"/>
      <c r="RAG41" s="0"/>
      <c r="RAH41" s="0"/>
      <c r="RAI41" s="0"/>
      <c r="RAJ41" s="0"/>
      <c r="RAK41" s="0"/>
      <c r="RAL41" s="0"/>
      <c r="RAM41" s="0"/>
      <c r="RAN41" s="0"/>
      <c r="RAO41" s="0"/>
      <c r="RAP41" s="0"/>
      <c r="RAQ41" s="0"/>
      <c r="RAR41" s="0"/>
      <c r="RAS41" s="0"/>
      <c r="RAT41" s="0"/>
      <c r="RAU41" s="0"/>
      <c r="RAV41" s="0"/>
      <c r="RAW41" s="0"/>
      <c r="RAX41" s="0"/>
      <c r="RAY41" s="0"/>
      <c r="RAZ41" s="0"/>
      <c r="RBA41" s="0"/>
      <c r="RBB41" s="0"/>
      <c r="RBC41" s="0"/>
      <c r="RBD41" s="0"/>
      <c r="RBE41" s="0"/>
      <c r="RBF41" s="0"/>
      <c r="RBG41" s="0"/>
      <c r="RBH41" s="0"/>
      <c r="RBI41" s="0"/>
      <c r="RBJ41" s="0"/>
      <c r="RBK41" s="0"/>
      <c r="RBL41" s="0"/>
      <c r="RBM41" s="0"/>
      <c r="RBN41" s="0"/>
      <c r="RBO41" s="0"/>
      <c r="RBP41" s="0"/>
      <c r="RBQ41" s="0"/>
      <c r="RBR41" s="0"/>
      <c r="RBS41" s="0"/>
      <c r="RBT41" s="0"/>
      <c r="RBU41" s="0"/>
      <c r="RBV41" s="0"/>
      <c r="RBW41" s="0"/>
      <c r="RBX41" s="0"/>
      <c r="RBY41" s="0"/>
      <c r="RBZ41" s="0"/>
      <c r="RCA41" s="0"/>
      <c r="RCB41" s="0"/>
      <c r="RCC41" s="0"/>
      <c r="RCD41" s="0"/>
      <c r="RCE41" s="0"/>
      <c r="RCF41" s="0"/>
      <c r="RCG41" s="0"/>
      <c r="RCH41" s="0"/>
      <c r="RCI41" s="0"/>
      <c r="RCJ41" s="0"/>
      <c r="RCK41" s="0"/>
      <c r="RCL41" s="0"/>
      <c r="RCM41" s="0"/>
      <c r="RCN41" s="0"/>
      <c r="RCO41" s="0"/>
      <c r="RCP41" s="0"/>
      <c r="RCQ41" s="0"/>
      <c r="RCR41" s="0"/>
      <c r="RCS41" s="0"/>
      <c r="RCT41" s="0"/>
      <c r="RCU41" s="0"/>
      <c r="RCV41" s="0"/>
      <c r="RCW41" s="0"/>
      <c r="RCX41" s="0"/>
      <c r="RCY41" s="0"/>
      <c r="RCZ41" s="0"/>
      <c r="RDA41" s="0"/>
      <c r="RDB41" s="0"/>
      <c r="RDC41" s="0"/>
      <c r="RDD41" s="0"/>
      <c r="RDE41" s="0"/>
      <c r="RDF41" s="0"/>
      <c r="RDG41" s="0"/>
      <c r="RDH41" s="0"/>
      <c r="RDI41" s="0"/>
      <c r="RDJ41" s="0"/>
      <c r="RDK41" s="0"/>
      <c r="RDL41" s="0"/>
      <c r="RDM41" s="0"/>
      <c r="RDN41" s="0"/>
      <c r="RDO41" s="0"/>
      <c r="RDP41" s="0"/>
      <c r="RDQ41" s="0"/>
      <c r="RDR41" s="0"/>
      <c r="RDS41" s="0"/>
      <c r="RDT41" s="0"/>
      <c r="RDU41" s="0"/>
      <c r="RDV41" s="0"/>
      <c r="RDW41" s="0"/>
      <c r="RDX41" s="0"/>
      <c r="RDY41" s="0"/>
      <c r="RDZ41" s="0"/>
      <c r="REA41" s="0"/>
      <c r="REB41" s="0"/>
      <c r="REC41" s="0"/>
      <c r="RED41" s="0"/>
      <c r="REE41" s="0"/>
      <c r="REF41" s="0"/>
      <c r="REG41" s="0"/>
      <c r="REH41" s="0"/>
      <c r="REI41" s="0"/>
      <c r="REJ41" s="0"/>
      <c r="REK41" s="0"/>
      <c r="REL41" s="0"/>
      <c r="REM41" s="0"/>
      <c r="REN41" s="0"/>
      <c r="REO41" s="0"/>
      <c r="REP41" s="0"/>
      <c r="REQ41" s="0"/>
      <c r="RER41" s="0"/>
      <c r="RES41" s="0"/>
      <c r="RET41" s="0"/>
      <c r="REU41" s="0"/>
      <c r="REV41" s="0"/>
      <c r="REW41" s="0"/>
      <c r="REX41" s="0"/>
      <c r="REY41" s="0"/>
      <c r="REZ41" s="0"/>
      <c r="RFA41" s="0"/>
      <c r="RFB41" s="0"/>
      <c r="RFC41" s="0"/>
      <c r="RFD41" s="0"/>
      <c r="RFE41" s="0"/>
      <c r="RFF41" s="0"/>
      <c r="RFG41" s="0"/>
      <c r="RFH41" s="0"/>
      <c r="RFI41" s="0"/>
      <c r="RFJ41" s="0"/>
      <c r="RFK41" s="0"/>
      <c r="RFL41" s="0"/>
      <c r="RFM41" s="0"/>
      <c r="RFN41" s="0"/>
      <c r="RFO41" s="0"/>
      <c r="RFP41" s="0"/>
      <c r="RFQ41" s="0"/>
      <c r="RFR41" s="0"/>
      <c r="RFS41" s="0"/>
      <c r="RFT41" s="0"/>
      <c r="RFU41" s="0"/>
      <c r="RFV41" s="0"/>
      <c r="RFW41" s="0"/>
      <c r="RFX41" s="0"/>
      <c r="RFY41" s="0"/>
      <c r="RFZ41" s="0"/>
      <c r="RGA41" s="0"/>
      <c r="RGB41" s="0"/>
      <c r="RGC41" s="0"/>
      <c r="RGD41" s="0"/>
      <c r="RGE41" s="0"/>
      <c r="RGF41" s="0"/>
      <c r="RGG41" s="0"/>
      <c r="RGH41" s="0"/>
      <c r="RGI41" s="0"/>
      <c r="RGJ41" s="0"/>
      <c r="RGK41" s="0"/>
      <c r="RGL41" s="0"/>
      <c r="RGM41" s="0"/>
      <c r="RGN41" s="0"/>
      <c r="RGO41" s="0"/>
      <c r="RGP41" s="0"/>
      <c r="RGQ41" s="0"/>
      <c r="RGR41" s="0"/>
      <c r="RGS41" s="0"/>
      <c r="RGT41" s="0"/>
      <c r="RGU41" s="0"/>
      <c r="RGV41" s="0"/>
      <c r="RGW41" s="0"/>
      <c r="RGX41" s="0"/>
      <c r="RGY41" s="0"/>
      <c r="RGZ41" s="0"/>
      <c r="RHA41" s="0"/>
      <c r="RHB41" s="0"/>
      <c r="RHC41" s="0"/>
      <c r="RHD41" s="0"/>
      <c r="RHE41" s="0"/>
      <c r="RHF41" s="0"/>
      <c r="RHG41" s="0"/>
      <c r="RHH41" s="0"/>
      <c r="RHI41" s="0"/>
      <c r="RHJ41" s="0"/>
      <c r="RHK41" s="0"/>
      <c r="RHL41" s="0"/>
      <c r="RHM41" s="0"/>
      <c r="RHN41" s="0"/>
      <c r="RHO41" s="0"/>
      <c r="RHP41" s="0"/>
      <c r="RHQ41" s="0"/>
      <c r="RHR41" s="0"/>
      <c r="RHS41" s="0"/>
      <c r="RHT41" s="0"/>
      <c r="RHU41" s="0"/>
      <c r="RHV41" s="0"/>
      <c r="RHW41" s="0"/>
      <c r="RHX41" s="0"/>
      <c r="RHY41" s="0"/>
      <c r="RHZ41" s="0"/>
      <c r="RIA41" s="0"/>
      <c r="RIB41" s="0"/>
      <c r="RIC41" s="0"/>
      <c r="RID41" s="0"/>
      <c r="RIE41" s="0"/>
      <c r="RIF41" s="0"/>
      <c r="RIG41" s="0"/>
      <c r="RIH41" s="0"/>
      <c r="RII41" s="0"/>
      <c r="RIJ41" s="0"/>
      <c r="RIK41" s="0"/>
      <c r="RIL41" s="0"/>
      <c r="RIM41" s="0"/>
      <c r="RIN41" s="0"/>
      <c r="RIO41" s="0"/>
      <c r="RIP41" s="0"/>
      <c r="RIQ41" s="0"/>
      <c r="RIR41" s="0"/>
      <c r="RIS41" s="0"/>
      <c r="RIT41" s="0"/>
      <c r="RIU41" s="0"/>
      <c r="RIV41" s="0"/>
      <c r="RIW41" s="0"/>
      <c r="RIX41" s="0"/>
      <c r="RIY41" s="0"/>
      <c r="RIZ41" s="0"/>
      <c r="RJA41" s="0"/>
      <c r="RJB41" s="0"/>
      <c r="RJC41" s="0"/>
      <c r="RJD41" s="0"/>
      <c r="RJE41" s="0"/>
      <c r="RJF41" s="0"/>
      <c r="RJG41" s="0"/>
      <c r="RJH41" s="0"/>
      <c r="RJI41" s="0"/>
      <c r="RJJ41" s="0"/>
      <c r="RJK41" s="0"/>
      <c r="RJL41" s="0"/>
      <c r="RJM41" s="0"/>
      <c r="RJN41" s="0"/>
      <c r="RJO41" s="0"/>
      <c r="RJP41" s="0"/>
      <c r="RJQ41" s="0"/>
      <c r="RJR41" s="0"/>
      <c r="RJS41" s="0"/>
      <c r="RJT41" s="0"/>
      <c r="RJU41" s="0"/>
      <c r="RJV41" s="0"/>
      <c r="RJW41" s="0"/>
      <c r="RJX41" s="0"/>
      <c r="RJY41" s="0"/>
      <c r="RJZ41" s="0"/>
      <c r="RKA41" s="0"/>
      <c r="RKB41" s="0"/>
      <c r="RKC41" s="0"/>
      <c r="RKD41" s="0"/>
      <c r="RKE41" s="0"/>
      <c r="RKF41" s="0"/>
      <c r="RKG41" s="0"/>
      <c r="RKH41" s="0"/>
      <c r="RKI41" s="0"/>
      <c r="RKJ41" s="0"/>
      <c r="RKK41" s="0"/>
      <c r="RKL41" s="0"/>
      <c r="RKM41" s="0"/>
      <c r="RKN41" s="0"/>
      <c r="RKO41" s="0"/>
      <c r="RKP41" s="0"/>
      <c r="RKQ41" s="0"/>
      <c r="RKR41" s="0"/>
      <c r="RKS41" s="0"/>
      <c r="RKT41" s="0"/>
      <c r="RKU41" s="0"/>
      <c r="RKV41" s="0"/>
      <c r="RKW41" s="0"/>
      <c r="RKX41" s="0"/>
      <c r="RKY41" s="0"/>
      <c r="RKZ41" s="0"/>
      <c r="RLA41" s="0"/>
      <c r="RLB41" s="0"/>
      <c r="RLC41" s="0"/>
      <c r="RLD41" s="0"/>
      <c r="RLE41" s="0"/>
      <c r="RLF41" s="0"/>
      <c r="RLG41" s="0"/>
      <c r="RLH41" s="0"/>
      <c r="RLI41" s="0"/>
      <c r="RLJ41" s="0"/>
      <c r="RLK41" s="0"/>
      <c r="RLL41" s="0"/>
      <c r="RLM41" s="0"/>
      <c r="RLN41" s="0"/>
      <c r="RLO41" s="0"/>
      <c r="RLP41" s="0"/>
      <c r="RLQ41" s="0"/>
      <c r="RLR41" s="0"/>
      <c r="RLS41" s="0"/>
      <c r="RLT41" s="0"/>
      <c r="RLU41" s="0"/>
      <c r="RLV41" s="0"/>
      <c r="RLW41" s="0"/>
      <c r="RLX41" s="0"/>
      <c r="RLY41" s="0"/>
      <c r="RLZ41" s="0"/>
      <c r="RMA41" s="0"/>
      <c r="RMB41" s="0"/>
      <c r="RMC41" s="0"/>
      <c r="RMD41" s="0"/>
      <c r="RME41" s="0"/>
      <c r="RMF41" s="0"/>
      <c r="RMG41" s="0"/>
      <c r="RMH41" s="0"/>
      <c r="RMI41" s="0"/>
      <c r="RMJ41" s="0"/>
      <c r="RMK41" s="0"/>
      <c r="RML41" s="0"/>
      <c r="RMM41" s="0"/>
      <c r="RMN41" s="0"/>
      <c r="RMO41" s="0"/>
      <c r="RMP41" s="0"/>
      <c r="RMQ41" s="0"/>
      <c r="RMR41" s="0"/>
      <c r="RMS41" s="0"/>
      <c r="RMT41" s="0"/>
      <c r="RMU41" s="0"/>
      <c r="RMV41" s="0"/>
      <c r="RMW41" s="0"/>
      <c r="RMX41" s="0"/>
      <c r="RMY41" s="0"/>
      <c r="RMZ41" s="0"/>
      <c r="RNA41" s="0"/>
      <c r="RNB41" s="0"/>
      <c r="RNC41" s="0"/>
      <c r="RND41" s="0"/>
      <c r="RNE41" s="0"/>
      <c r="RNF41" s="0"/>
      <c r="RNG41" s="0"/>
      <c r="RNH41" s="0"/>
      <c r="RNI41" s="0"/>
      <c r="RNJ41" s="0"/>
      <c r="RNK41" s="0"/>
      <c r="RNL41" s="0"/>
      <c r="RNM41" s="0"/>
      <c r="RNN41" s="0"/>
      <c r="RNO41" s="0"/>
      <c r="RNP41" s="0"/>
      <c r="RNQ41" s="0"/>
      <c r="RNR41" s="0"/>
      <c r="RNS41" s="0"/>
      <c r="RNT41" s="0"/>
      <c r="RNU41" s="0"/>
      <c r="RNV41" s="0"/>
      <c r="RNW41" s="0"/>
      <c r="RNX41" s="0"/>
      <c r="RNY41" s="0"/>
      <c r="RNZ41" s="0"/>
      <c r="ROA41" s="0"/>
      <c r="ROB41" s="0"/>
      <c r="ROC41" s="0"/>
      <c r="ROD41" s="0"/>
      <c r="ROE41" s="0"/>
      <c r="ROF41" s="0"/>
      <c r="ROG41" s="0"/>
      <c r="ROH41" s="0"/>
      <c r="ROI41" s="0"/>
      <c r="ROJ41" s="0"/>
      <c r="ROK41" s="0"/>
      <c r="ROL41" s="0"/>
      <c r="ROM41" s="0"/>
      <c r="RON41" s="0"/>
      <c r="ROO41" s="0"/>
      <c r="ROP41" s="0"/>
      <c r="ROQ41" s="0"/>
      <c r="ROR41" s="0"/>
      <c r="ROS41" s="0"/>
      <c r="ROT41" s="0"/>
      <c r="ROU41" s="0"/>
      <c r="ROV41" s="0"/>
      <c r="ROW41" s="0"/>
      <c r="ROX41" s="0"/>
      <c r="ROY41" s="0"/>
      <c r="ROZ41" s="0"/>
      <c r="RPA41" s="0"/>
      <c r="RPB41" s="0"/>
      <c r="RPC41" s="0"/>
      <c r="RPD41" s="0"/>
      <c r="RPE41" s="0"/>
      <c r="RPF41" s="0"/>
      <c r="RPG41" s="0"/>
      <c r="RPH41" s="0"/>
      <c r="RPI41" s="0"/>
      <c r="RPJ41" s="0"/>
      <c r="RPK41" s="0"/>
      <c r="RPL41" s="0"/>
      <c r="RPM41" s="0"/>
      <c r="RPN41" s="0"/>
      <c r="RPO41" s="0"/>
      <c r="RPP41" s="0"/>
      <c r="RPQ41" s="0"/>
      <c r="RPR41" s="0"/>
      <c r="RPS41" s="0"/>
      <c r="RPT41" s="0"/>
      <c r="RPU41" s="0"/>
      <c r="RPV41" s="0"/>
      <c r="RPW41" s="0"/>
      <c r="RPX41" s="0"/>
      <c r="RPY41" s="0"/>
      <c r="RPZ41" s="0"/>
      <c r="RQA41" s="0"/>
      <c r="RQB41" s="0"/>
      <c r="RQC41" s="0"/>
      <c r="RQD41" s="0"/>
      <c r="RQE41" s="0"/>
      <c r="RQF41" s="0"/>
      <c r="RQG41" s="0"/>
      <c r="RQH41" s="0"/>
      <c r="RQI41" s="0"/>
      <c r="RQJ41" s="0"/>
      <c r="RQK41" s="0"/>
      <c r="RQL41" s="0"/>
      <c r="RQM41" s="0"/>
      <c r="RQN41" s="0"/>
      <c r="RQO41" s="0"/>
      <c r="RQP41" s="0"/>
      <c r="RQQ41" s="0"/>
      <c r="RQR41" s="0"/>
      <c r="RQS41" s="0"/>
      <c r="RQT41" s="0"/>
      <c r="RQU41" s="0"/>
      <c r="RQV41" s="0"/>
      <c r="RQW41" s="0"/>
      <c r="RQX41" s="0"/>
      <c r="RQY41" s="0"/>
      <c r="RQZ41" s="0"/>
      <c r="RRA41" s="0"/>
      <c r="RRB41" s="0"/>
      <c r="RRC41" s="0"/>
      <c r="RRD41" s="0"/>
      <c r="RRE41" s="0"/>
      <c r="RRF41" s="0"/>
      <c r="RRG41" s="0"/>
      <c r="RRH41" s="0"/>
      <c r="RRI41" s="0"/>
      <c r="RRJ41" s="0"/>
      <c r="RRK41" s="0"/>
      <c r="RRL41" s="0"/>
      <c r="RRM41" s="0"/>
      <c r="RRN41" s="0"/>
      <c r="RRO41" s="0"/>
      <c r="RRP41" s="0"/>
      <c r="RRQ41" s="0"/>
      <c r="RRR41" s="0"/>
      <c r="RRS41" s="0"/>
      <c r="RRT41" s="0"/>
      <c r="RRU41" s="0"/>
      <c r="RRV41" s="0"/>
      <c r="RRW41" s="0"/>
      <c r="RRX41" s="0"/>
      <c r="RRY41" s="0"/>
      <c r="RRZ41" s="0"/>
      <c r="RSA41" s="0"/>
      <c r="RSB41" s="0"/>
      <c r="RSC41" s="0"/>
      <c r="RSD41" s="0"/>
      <c r="RSE41" s="0"/>
      <c r="RSF41" s="0"/>
      <c r="RSG41" s="0"/>
      <c r="RSH41" s="0"/>
      <c r="RSI41" s="0"/>
      <c r="RSJ41" s="0"/>
      <c r="RSK41" s="0"/>
      <c r="RSL41" s="0"/>
      <c r="RSM41" s="0"/>
      <c r="RSN41" s="0"/>
      <c r="RSO41" s="0"/>
      <c r="RSP41" s="0"/>
      <c r="RSQ41" s="0"/>
      <c r="RSR41" s="0"/>
      <c r="RSS41" s="0"/>
      <c r="RST41" s="0"/>
      <c r="RSU41" s="0"/>
      <c r="RSV41" s="0"/>
      <c r="RSW41" s="0"/>
      <c r="RSX41" s="0"/>
      <c r="RSY41" s="0"/>
      <c r="RSZ41" s="0"/>
      <c r="RTA41" s="0"/>
      <c r="RTB41" s="0"/>
      <c r="RTC41" s="0"/>
      <c r="RTD41" s="0"/>
      <c r="RTE41" s="0"/>
      <c r="RTF41" s="0"/>
      <c r="RTG41" s="0"/>
      <c r="RTH41" s="0"/>
      <c r="RTI41" s="0"/>
      <c r="RTJ41" s="0"/>
      <c r="RTK41" s="0"/>
      <c r="RTL41" s="0"/>
      <c r="RTM41" s="0"/>
      <c r="RTN41" s="0"/>
      <c r="RTO41" s="0"/>
      <c r="RTP41" s="0"/>
      <c r="RTQ41" s="0"/>
      <c r="RTR41" s="0"/>
      <c r="RTS41" s="0"/>
      <c r="RTT41" s="0"/>
      <c r="RTU41" s="0"/>
      <c r="RTV41" s="0"/>
      <c r="RTW41" s="0"/>
      <c r="RTX41" s="0"/>
      <c r="RTY41" s="0"/>
      <c r="RTZ41" s="0"/>
      <c r="RUA41" s="0"/>
      <c r="RUB41" s="0"/>
      <c r="RUC41" s="0"/>
      <c r="RUD41" s="0"/>
      <c r="RUE41" s="0"/>
      <c r="RUF41" s="0"/>
      <c r="RUG41" s="0"/>
      <c r="RUH41" s="0"/>
      <c r="RUI41" s="0"/>
      <c r="RUJ41" s="0"/>
      <c r="RUK41" s="0"/>
      <c r="RUL41" s="0"/>
      <c r="RUM41" s="0"/>
      <c r="RUN41" s="0"/>
      <c r="RUO41" s="0"/>
      <c r="RUP41" s="0"/>
      <c r="RUQ41" s="0"/>
      <c r="RUR41" s="0"/>
      <c r="RUS41" s="0"/>
      <c r="RUT41" s="0"/>
      <c r="RUU41" s="0"/>
      <c r="RUV41" s="0"/>
      <c r="RUW41" s="0"/>
      <c r="RUX41" s="0"/>
      <c r="RUY41" s="0"/>
      <c r="RUZ41" s="0"/>
      <c r="RVA41" s="0"/>
      <c r="RVB41" s="0"/>
      <c r="RVC41" s="0"/>
      <c r="RVD41" s="0"/>
      <c r="RVE41" s="0"/>
      <c r="RVF41" s="0"/>
      <c r="RVG41" s="0"/>
      <c r="RVH41" s="0"/>
      <c r="RVI41" s="0"/>
      <c r="RVJ41" s="0"/>
      <c r="RVK41" s="0"/>
      <c r="RVL41" s="0"/>
      <c r="RVM41" s="0"/>
      <c r="RVN41" s="0"/>
      <c r="RVO41" s="0"/>
      <c r="RVP41" s="0"/>
      <c r="RVQ41" s="0"/>
      <c r="RVR41" s="0"/>
      <c r="RVS41" s="0"/>
      <c r="RVT41" s="0"/>
      <c r="RVU41" s="0"/>
      <c r="RVV41" s="0"/>
      <c r="RVW41" s="0"/>
      <c r="RVX41" s="0"/>
      <c r="RVY41" s="0"/>
      <c r="RVZ41" s="0"/>
      <c r="RWA41" s="0"/>
      <c r="RWB41" s="0"/>
      <c r="RWC41" s="0"/>
      <c r="RWD41" s="0"/>
      <c r="RWE41" s="0"/>
      <c r="RWF41" s="0"/>
      <c r="RWG41" s="0"/>
      <c r="RWH41" s="0"/>
      <c r="RWI41" s="0"/>
      <c r="RWJ41" s="0"/>
      <c r="RWK41" s="0"/>
      <c r="RWL41" s="0"/>
      <c r="RWM41" s="0"/>
      <c r="RWN41" s="0"/>
      <c r="RWO41" s="0"/>
      <c r="RWP41" s="0"/>
      <c r="RWQ41" s="0"/>
      <c r="RWR41" s="0"/>
      <c r="RWS41" s="0"/>
      <c r="RWT41" s="0"/>
      <c r="RWU41" s="0"/>
      <c r="RWV41" s="0"/>
      <c r="RWW41" s="0"/>
      <c r="RWX41" s="0"/>
      <c r="RWY41" s="0"/>
      <c r="RWZ41" s="0"/>
      <c r="RXA41" s="0"/>
      <c r="RXB41" s="0"/>
      <c r="RXC41" s="0"/>
      <c r="RXD41" s="0"/>
      <c r="RXE41" s="0"/>
      <c r="RXF41" s="0"/>
      <c r="RXG41" s="0"/>
      <c r="RXH41" s="0"/>
      <c r="RXI41" s="0"/>
      <c r="RXJ41" s="0"/>
      <c r="RXK41" s="0"/>
      <c r="RXL41" s="0"/>
      <c r="RXM41" s="0"/>
      <c r="RXN41" s="0"/>
      <c r="RXO41" s="0"/>
      <c r="RXP41" s="0"/>
      <c r="RXQ41" s="0"/>
      <c r="RXR41" s="0"/>
      <c r="RXS41" s="0"/>
      <c r="RXT41" s="0"/>
      <c r="RXU41" s="0"/>
      <c r="RXV41" s="0"/>
      <c r="RXW41" s="0"/>
      <c r="RXX41" s="0"/>
      <c r="RXY41" s="0"/>
      <c r="RXZ41" s="0"/>
      <c r="RYA41" s="0"/>
      <c r="RYB41" s="0"/>
      <c r="RYC41" s="0"/>
      <c r="RYD41" s="0"/>
      <c r="RYE41" s="0"/>
      <c r="RYF41" s="0"/>
      <c r="RYG41" s="0"/>
      <c r="RYH41" s="0"/>
      <c r="RYI41" s="0"/>
      <c r="RYJ41" s="0"/>
      <c r="RYK41" s="0"/>
      <c r="RYL41" s="0"/>
      <c r="RYM41" s="0"/>
      <c r="RYN41" s="0"/>
      <c r="RYO41" s="0"/>
      <c r="RYP41" s="0"/>
      <c r="RYQ41" s="0"/>
      <c r="RYR41" s="0"/>
      <c r="RYS41" s="0"/>
      <c r="RYT41" s="0"/>
      <c r="RYU41" s="0"/>
      <c r="RYV41" s="0"/>
      <c r="RYW41" s="0"/>
      <c r="RYX41" s="0"/>
      <c r="RYY41" s="0"/>
      <c r="RYZ41" s="0"/>
      <c r="RZA41" s="0"/>
      <c r="RZB41" s="0"/>
      <c r="RZC41" s="0"/>
      <c r="RZD41" s="0"/>
      <c r="RZE41" s="0"/>
      <c r="RZF41" s="0"/>
      <c r="RZG41" s="0"/>
      <c r="RZH41" s="0"/>
      <c r="RZI41" s="0"/>
      <c r="RZJ41" s="0"/>
      <c r="RZK41" s="0"/>
      <c r="RZL41" s="0"/>
      <c r="RZM41" s="0"/>
      <c r="RZN41" s="0"/>
      <c r="RZO41" s="0"/>
      <c r="RZP41" s="0"/>
      <c r="RZQ41" s="0"/>
      <c r="RZR41" s="0"/>
      <c r="RZS41" s="0"/>
      <c r="RZT41" s="0"/>
      <c r="RZU41" s="0"/>
      <c r="RZV41" s="0"/>
      <c r="RZW41" s="0"/>
      <c r="RZX41" s="0"/>
      <c r="RZY41" s="0"/>
      <c r="RZZ41" s="0"/>
      <c r="SAA41" s="0"/>
      <c r="SAB41" s="0"/>
      <c r="SAC41" s="0"/>
      <c r="SAD41" s="0"/>
      <c r="SAE41" s="0"/>
      <c r="SAF41" s="0"/>
      <c r="SAG41" s="0"/>
      <c r="SAH41" s="0"/>
      <c r="SAI41" s="0"/>
      <c r="SAJ41" s="0"/>
      <c r="SAK41" s="0"/>
      <c r="SAL41" s="0"/>
      <c r="SAM41" s="0"/>
      <c r="SAN41" s="0"/>
      <c r="SAO41" s="0"/>
      <c r="SAP41" s="0"/>
      <c r="SAQ41" s="0"/>
      <c r="SAR41" s="0"/>
      <c r="SAS41" s="0"/>
      <c r="SAT41" s="0"/>
      <c r="SAU41" s="0"/>
      <c r="SAV41" s="0"/>
      <c r="SAW41" s="0"/>
      <c r="SAX41" s="0"/>
      <c r="SAY41" s="0"/>
      <c r="SAZ41" s="0"/>
      <c r="SBA41" s="0"/>
      <c r="SBB41" s="0"/>
      <c r="SBC41" s="0"/>
      <c r="SBD41" s="0"/>
      <c r="SBE41" s="0"/>
      <c r="SBF41" s="0"/>
      <c r="SBG41" s="0"/>
      <c r="SBH41" s="0"/>
      <c r="SBI41" s="0"/>
      <c r="SBJ41" s="0"/>
      <c r="SBK41" s="0"/>
      <c r="SBL41" s="0"/>
      <c r="SBM41" s="0"/>
      <c r="SBN41" s="0"/>
      <c r="SBO41" s="0"/>
      <c r="SBP41" s="0"/>
      <c r="SBQ41" s="0"/>
      <c r="SBR41" s="0"/>
      <c r="SBS41" s="0"/>
      <c r="SBT41" s="0"/>
      <c r="SBU41" s="0"/>
      <c r="SBV41" s="0"/>
      <c r="SBW41" s="0"/>
      <c r="SBX41" s="0"/>
      <c r="SBY41" s="0"/>
      <c r="SBZ41" s="0"/>
      <c r="SCA41" s="0"/>
      <c r="SCB41" s="0"/>
      <c r="SCC41" s="0"/>
      <c r="SCD41" s="0"/>
      <c r="SCE41" s="0"/>
      <c r="SCF41" s="0"/>
      <c r="SCG41" s="0"/>
      <c r="SCH41" s="0"/>
      <c r="SCI41" s="0"/>
      <c r="SCJ41" s="0"/>
      <c r="SCK41" s="0"/>
      <c r="SCL41" s="0"/>
      <c r="SCM41" s="0"/>
      <c r="SCN41" s="0"/>
      <c r="SCO41" s="0"/>
      <c r="SCP41" s="0"/>
      <c r="SCQ41" s="0"/>
      <c r="SCR41" s="0"/>
      <c r="SCS41" s="0"/>
      <c r="SCT41" s="0"/>
      <c r="SCU41" s="0"/>
      <c r="SCV41" s="0"/>
      <c r="SCW41" s="0"/>
      <c r="SCX41" s="0"/>
      <c r="SCY41" s="0"/>
      <c r="SCZ41" s="0"/>
      <c r="SDA41" s="0"/>
      <c r="SDB41" s="0"/>
      <c r="SDC41" s="0"/>
      <c r="SDD41" s="0"/>
      <c r="SDE41" s="0"/>
      <c r="SDF41" s="0"/>
      <c r="SDG41" s="0"/>
      <c r="SDH41" s="0"/>
      <c r="SDI41" s="0"/>
      <c r="SDJ41" s="0"/>
      <c r="SDK41" s="0"/>
      <c r="SDL41" s="0"/>
      <c r="SDM41" s="0"/>
      <c r="SDN41" s="0"/>
      <c r="SDO41" s="0"/>
      <c r="SDP41" s="0"/>
      <c r="SDQ41" s="0"/>
      <c r="SDR41" s="0"/>
      <c r="SDS41" s="0"/>
      <c r="SDT41" s="0"/>
      <c r="SDU41" s="0"/>
      <c r="SDV41" s="0"/>
      <c r="SDW41" s="0"/>
      <c r="SDX41" s="0"/>
      <c r="SDY41" s="0"/>
      <c r="SDZ41" s="0"/>
      <c r="SEA41" s="0"/>
      <c r="SEB41" s="0"/>
      <c r="SEC41" s="0"/>
      <c r="SED41" s="0"/>
      <c r="SEE41" s="0"/>
      <c r="SEF41" s="0"/>
      <c r="SEG41" s="0"/>
      <c r="SEH41" s="0"/>
      <c r="SEI41" s="0"/>
      <c r="SEJ41" s="0"/>
      <c r="SEK41" s="0"/>
      <c r="SEL41" s="0"/>
      <c r="SEM41" s="0"/>
      <c r="SEN41" s="0"/>
      <c r="SEO41" s="0"/>
      <c r="SEP41" s="0"/>
      <c r="SEQ41" s="0"/>
      <c r="SER41" s="0"/>
      <c r="SES41" s="0"/>
      <c r="SET41" s="0"/>
      <c r="SEU41" s="0"/>
      <c r="SEV41" s="0"/>
      <c r="SEW41" s="0"/>
      <c r="SEX41" s="0"/>
      <c r="SEY41" s="0"/>
      <c r="SEZ41" s="0"/>
      <c r="SFA41" s="0"/>
      <c r="SFB41" s="0"/>
      <c r="SFC41" s="0"/>
      <c r="SFD41" s="0"/>
      <c r="SFE41" s="0"/>
      <c r="SFF41" s="0"/>
      <c r="SFG41" s="0"/>
      <c r="SFH41" s="0"/>
      <c r="SFI41" s="0"/>
      <c r="SFJ41" s="0"/>
      <c r="SFK41" s="0"/>
      <c r="SFL41" s="0"/>
      <c r="SFM41" s="0"/>
      <c r="SFN41" s="0"/>
      <c r="SFO41" s="0"/>
      <c r="SFP41" s="0"/>
      <c r="SFQ41" s="0"/>
      <c r="SFR41" s="0"/>
      <c r="SFS41" s="0"/>
      <c r="SFT41" s="0"/>
      <c r="SFU41" s="0"/>
      <c r="SFV41" s="0"/>
      <c r="SFW41" s="0"/>
      <c r="SFX41" s="0"/>
      <c r="SFY41" s="0"/>
      <c r="SFZ41" s="0"/>
      <c r="SGA41" s="0"/>
      <c r="SGB41" s="0"/>
      <c r="SGC41" s="0"/>
      <c r="SGD41" s="0"/>
      <c r="SGE41" s="0"/>
      <c r="SGF41" s="0"/>
      <c r="SGG41" s="0"/>
      <c r="SGH41" s="0"/>
      <c r="SGI41" s="0"/>
      <c r="SGJ41" s="0"/>
      <c r="SGK41" s="0"/>
      <c r="SGL41" s="0"/>
      <c r="SGM41" s="0"/>
      <c r="SGN41" s="0"/>
      <c r="SGO41" s="0"/>
      <c r="SGP41" s="0"/>
      <c r="SGQ41" s="0"/>
      <c r="SGR41" s="0"/>
      <c r="SGS41" s="0"/>
      <c r="SGT41" s="0"/>
      <c r="SGU41" s="0"/>
      <c r="SGV41" s="0"/>
      <c r="SGW41" s="0"/>
      <c r="SGX41" s="0"/>
      <c r="SGY41" s="0"/>
      <c r="SGZ41" s="0"/>
      <c r="SHA41" s="0"/>
      <c r="SHB41" s="0"/>
      <c r="SHC41" s="0"/>
      <c r="SHD41" s="0"/>
      <c r="SHE41" s="0"/>
      <c r="SHF41" s="0"/>
      <c r="SHG41" s="0"/>
      <c r="SHH41" s="0"/>
      <c r="SHI41" s="0"/>
      <c r="SHJ41" s="0"/>
      <c r="SHK41" s="0"/>
      <c r="SHL41" s="0"/>
      <c r="SHM41" s="0"/>
      <c r="SHN41" s="0"/>
      <c r="SHO41" s="0"/>
      <c r="SHP41" s="0"/>
      <c r="SHQ41" s="0"/>
      <c r="SHR41" s="0"/>
      <c r="SHS41" s="0"/>
      <c r="SHT41" s="0"/>
      <c r="SHU41" s="0"/>
      <c r="SHV41" s="0"/>
      <c r="SHW41" s="0"/>
      <c r="SHX41" s="0"/>
      <c r="SHY41" s="0"/>
      <c r="SHZ41" s="0"/>
      <c r="SIA41" s="0"/>
      <c r="SIB41" s="0"/>
      <c r="SIC41" s="0"/>
      <c r="SID41" s="0"/>
      <c r="SIE41" s="0"/>
      <c r="SIF41" s="0"/>
      <c r="SIG41" s="0"/>
      <c r="SIH41" s="0"/>
      <c r="SII41" s="0"/>
      <c r="SIJ41" s="0"/>
      <c r="SIK41" s="0"/>
      <c r="SIL41" s="0"/>
      <c r="SIM41" s="0"/>
      <c r="SIN41" s="0"/>
      <c r="SIO41" s="0"/>
      <c r="SIP41" s="0"/>
      <c r="SIQ41" s="0"/>
      <c r="SIR41" s="0"/>
      <c r="SIS41" s="0"/>
      <c r="SIT41" s="0"/>
      <c r="SIU41" s="0"/>
      <c r="SIV41" s="0"/>
      <c r="SIW41" s="0"/>
      <c r="SIX41" s="0"/>
      <c r="SIY41" s="0"/>
      <c r="SIZ41" s="0"/>
      <c r="SJA41" s="0"/>
      <c r="SJB41" s="0"/>
      <c r="SJC41" s="0"/>
      <c r="SJD41" s="0"/>
      <c r="SJE41" s="0"/>
      <c r="SJF41" s="0"/>
      <c r="SJG41" s="0"/>
      <c r="SJH41" s="0"/>
      <c r="SJI41" s="0"/>
      <c r="SJJ41" s="0"/>
      <c r="SJK41" s="0"/>
      <c r="SJL41" s="0"/>
      <c r="SJM41" s="0"/>
      <c r="SJN41" s="0"/>
      <c r="SJO41" s="0"/>
      <c r="SJP41" s="0"/>
      <c r="SJQ41" s="0"/>
      <c r="SJR41" s="0"/>
      <c r="SJS41" s="0"/>
      <c r="SJT41" s="0"/>
      <c r="SJU41" s="0"/>
      <c r="SJV41" s="0"/>
      <c r="SJW41" s="0"/>
      <c r="SJX41" s="0"/>
      <c r="SJY41" s="0"/>
      <c r="SJZ41" s="0"/>
      <c r="SKA41" s="0"/>
      <c r="SKB41" s="0"/>
      <c r="SKC41" s="0"/>
      <c r="SKD41" s="0"/>
      <c r="SKE41" s="0"/>
      <c r="SKF41" s="0"/>
      <c r="SKG41" s="0"/>
      <c r="SKH41" s="0"/>
      <c r="SKI41" s="0"/>
      <c r="SKJ41" s="0"/>
      <c r="SKK41" s="0"/>
      <c r="SKL41" s="0"/>
      <c r="SKM41" s="0"/>
      <c r="SKN41" s="0"/>
      <c r="SKO41" s="0"/>
      <c r="SKP41" s="0"/>
      <c r="SKQ41" s="0"/>
      <c r="SKR41" s="0"/>
      <c r="SKS41" s="0"/>
      <c r="SKT41" s="0"/>
      <c r="SKU41" s="0"/>
      <c r="SKV41" s="0"/>
      <c r="SKW41" s="0"/>
      <c r="SKX41" s="0"/>
      <c r="SKY41" s="0"/>
      <c r="SKZ41" s="0"/>
      <c r="SLA41" s="0"/>
      <c r="SLB41" s="0"/>
      <c r="SLC41" s="0"/>
      <c r="SLD41" s="0"/>
      <c r="SLE41" s="0"/>
      <c r="SLF41" s="0"/>
      <c r="SLG41" s="0"/>
      <c r="SLH41" s="0"/>
      <c r="SLI41" s="0"/>
      <c r="SLJ41" s="0"/>
      <c r="SLK41" s="0"/>
      <c r="SLL41" s="0"/>
      <c r="SLM41" s="0"/>
      <c r="SLN41" s="0"/>
      <c r="SLO41" s="0"/>
      <c r="SLP41" s="0"/>
      <c r="SLQ41" s="0"/>
      <c r="SLR41" s="0"/>
      <c r="SLS41" s="0"/>
      <c r="SLT41" s="0"/>
      <c r="SLU41" s="0"/>
      <c r="SLV41" s="0"/>
      <c r="SLW41" s="0"/>
      <c r="SLX41" s="0"/>
      <c r="SLY41" s="0"/>
      <c r="SLZ41" s="0"/>
      <c r="SMA41" s="0"/>
      <c r="SMB41" s="0"/>
      <c r="SMC41" s="0"/>
      <c r="SMD41" s="0"/>
      <c r="SME41" s="0"/>
      <c r="SMF41" s="0"/>
      <c r="SMG41" s="0"/>
      <c r="SMH41" s="0"/>
      <c r="SMI41" s="0"/>
      <c r="SMJ41" s="0"/>
      <c r="SMK41" s="0"/>
      <c r="SML41" s="0"/>
      <c r="SMM41" s="0"/>
      <c r="SMN41" s="0"/>
      <c r="SMO41" s="0"/>
      <c r="SMP41" s="0"/>
      <c r="SMQ41" s="0"/>
      <c r="SMR41" s="0"/>
      <c r="SMS41" s="0"/>
      <c r="SMT41" s="0"/>
      <c r="SMU41" s="0"/>
      <c r="SMV41" s="0"/>
      <c r="SMW41" s="0"/>
      <c r="SMX41" s="0"/>
      <c r="SMY41" s="0"/>
      <c r="SMZ41" s="0"/>
      <c r="SNA41" s="0"/>
      <c r="SNB41" s="0"/>
      <c r="SNC41" s="0"/>
      <c r="SND41" s="0"/>
      <c r="SNE41" s="0"/>
      <c r="SNF41" s="0"/>
      <c r="SNG41" s="0"/>
      <c r="SNH41" s="0"/>
      <c r="SNI41" s="0"/>
      <c r="SNJ41" s="0"/>
      <c r="SNK41" s="0"/>
      <c r="SNL41" s="0"/>
      <c r="SNM41" s="0"/>
      <c r="SNN41" s="0"/>
      <c r="SNO41" s="0"/>
      <c r="SNP41" s="0"/>
      <c r="SNQ41" s="0"/>
      <c r="SNR41" s="0"/>
      <c r="SNS41" s="0"/>
      <c r="SNT41" s="0"/>
      <c r="SNU41" s="0"/>
      <c r="SNV41" s="0"/>
      <c r="SNW41" s="0"/>
      <c r="SNX41" s="0"/>
      <c r="SNY41" s="0"/>
      <c r="SNZ41" s="0"/>
      <c r="SOA41" s="0"/>
      <c r="SOB41" s="0"/>
      <c r="SOC41" s="0"/>
      <c r="SOD41" s="0"/>
      <c r="SOE41" s="0"/>
      <c r="SOF41" s="0"/>
      <c r="SOG41" s="0"/>
      <c r="SOH41" s="0"/>
      <c r="SOI41" s="0"/>
      <c r="SOJ41" s="0"/>
      <c r="SOK41" s="0"/>
      <c r="SOL41" s="0"/>
      <c r="SOM41" s="0"/>
      <c r="SON41" s="0"/>
      <c r="SOO41" s="0"/>
      <c r="SOP41" s="0"/>
      <c r="SOQ41" s="0"/>
      <c r="SOR41" s="0"/>
      <c r="SOS41" s="0"/>
      <c r="SOT41" s="0"/>
      <c r="SOU41" s="0"/>
      <c r="SOV41" s="0"/>
      <c r="SOW41" s="0"/>
      <c r="SOX41" s="0"/>
      <c r="SOY41" s="0"/>
      <c r="SOZ41" s="0"/>
      <c r="SPA41" s="0"/>
      <c r="SPB41" s="0"/>
      <c r="SPC41" s="0"/>
      <c r="SPD41" s="0"/>
      <c r="SPE41" s="0"/>
      <c r="SPF41" s="0"/>
      <c r="SPG41" s="0"/>
      <c r="SPH41" s="0"/>
      <c r="SPI41" s="0"/>
      <c r="SPJ41" s="0"/>
      <c r="SPK41" s="0"/>
      <c r="SPL41" s="0"/>
      <c r="SPM41" s="0"/>
      <c r="SPN41" s="0"/>
      <c r="SPO41" s="0"/>
      <c r="SPP41" s="0"/>
      <c r="SPQ41" s="0"/>
      <c r="SPR41" s="0"/>
      <c r="SPS41" s="0"/>
      <c r="SPT41" s="0"/>
      <c r="SPU41" s="0"/>
      <c r="SPV41" s="0"/>
      <c r="SPW41" s="0"/>
      <c r="SPX41" s="0"/>
      <c r="SPY41" s="0"/>
      <c r="SPZ41" s="0"/>
      <c r="SQA41" s="0"/>
      <c r="SQB41" s="0"/>
      <c r="SQC41" s="0"/>
      <c r="SQD41" s="0"/>
      <c r="SQE41" s="0"/>
      <c r="SQF41" s="0"/>
      <c r="SQG41" s="0"/>
      <c r="SQH41" s="0"/>
      <c r="SQI41" s="0"/>
      <c r="SQJ41" s="0"/>
      <c r="SQK41" s="0"/>
      <c r="SQL41" s="0"/>
      <c r="SQM41" s="0"/>
      <c r="SQN41" s="0"/>
      <c r="SQO41" s="0"/>
      <c r="SQP41" s="0"/>
      <c r="SQQ41" s="0"/>
      <c r="SQR41" s="0"/>
      <c r="SQS41" s="0"/>
      <c r="SQT41" s="0"/>
      <c r="SQU41" s="0"/>
      <c r="SQV41" s="0"/>
      <c r="SQW41" s="0"/>
      <c r="SQX41" s="0"/>
      <c r="SQY41" s="0"/>
      <c r="SQZ41" s="0"/>
      <c r="SRA41" s="0"/>
      <c r="SRB41" s="0"/>
      <c r="SRC41" s="0"/>
      <c r="SRD41" s="0"/>
      <c r="SRE41" s="0"/>
      <c r="SRF41" s="0"/>
      <c r="SRG41" s="0"/>
      <c r="SRH41" s="0"/>
      <c r="SRI41" s="0"/>
      <c r="SRJ41" s="0"/>
      <c r="SRK41" s="0"/>
      <c r="SRL41" s="0"/>
      <c r="SRM41" s="0"/>
      <c r="SRN41" s="0"/>
      <c r="SRO41" s="0"/>
      <c r="SRP41" s="0"/>
      <c r="SRQ41" s="0"/>
      <c r="SRR41" s="0"/>
      <c r="SRS41" s="0"/>
      <c r="SRT41" s="0"/>
      <c r="SRU41" s="0"/>
      <c r="SRV41" s="0"/>
      <c r="SRW41" s="0"/>
      <c r="SRX41" s="0"/>
      <c r="SRY41" s="0"/>
      <c r="SRZ41" s="0"/>
      <c r="SSA41" s="0"/>
      <c r="SSB41" s="0"/>
      <c r="SSC41" s="0"/>
      <c r="SSD41" s="0"/>
      <c r="SSE41" s="0"/>
      <c r="SSF41" s="0"/>
      <c r="SSG41" s="0"/>
      <c r="SSH41" s="0"/>
      <c r="SSI41" s="0"/>
      <c r="SSJ41" s="0"/>
      <c r="SSK41" s="0"/>
      <c r="SSL41" s="0"/>
      <c r="SSM41" s="0"/>
      <c r="SSN41" s="0"/>
      <c r="SSO41" s="0"/>
      <c r="SSP41" s="0"/>
      <c r="SSQ41" s="0"/>
      <c r="SSR41" s="0"/>
      <c r="SSS41" s="0"/>
      <c r="SST41" s="0"/>
      <c r="SSU41" s="0"/>
      <c r="SSV41" s="0"/>
      <c r="SSW41" s="0"/>
      <c r="SSX41" s="0"/>
      <c r="SSY41" s="0"/>
      <c r="SSZ41" s="0"/>
      <c r="STA41" s="0"/>
      <c r="STB41" s="0"/>
      <c r="STC41" s="0"/>
      <c r="STD41" s="0"/>
      <c r="STE41" s="0"/>
      <c r="STF41" s="0"/>
      <c r="STG41" s="0"/>
      <c r="STH41" s="0"/>
      <c r="STI41" s="0"/>
      <c r="STJ41" s="0"/>
      <c r="STK41" s="0"/>
      <c r="STL41" s="0"/>
      <c r="STM41" s="0"/>
      <c r="STN41" s="0"/>
      <c r="STO41" s="0"/>
      <c r="STP41" s="0"/>
      <c r="STQ41" s="0"/>
      <c r="STR41" s="0"/>
      <c r="STS41" s="0"/>
      <c r="STT41" s="0"/>
      <c r="STU41" s="0"/>
      <c r="STV41" s="0"/>
      <c r="STW41" s="0"/>
      <c r="STX41" s="0"/>
      <c r="STY41" s="0"/>
      <c r="STZ41" s="0"/>
      <c r="SUA41" s="0"/>
      <c r="SUB41" s="0"/>
      <c r="SUC41" s="0"/>
      <c r="SUD41" s="0"/>
      <c r="SUE41" s="0"/>
      <c r="SUF41" s="0"/>
      <c r="SUG41" s="0"/>
      <c r="SUH41" s="0"/>
      <c r="SUI41" s="0"/>
      <c r="SUJ41" s="0"/>
      <c r="SUK41" s="0"/>
      <c r="SUL41" s="0"/>
      <c r="SUM41" s="0"/>
      <c r="SUN41" s="0"/>
      <c r="SUO41" s="0"/>
      <c r="SUP41" s="0"/>
      <c r="SUQ41" s="0"/>
      <c r="SUR41" s="0"/>
      <c r="SUS41" s="0"/>
      <c r="SUT41" s="0"/>
      <c r="SUU41" s="0"/>
      <c r="SUV41" s="0"/>
      <c r="SUW41" s="0"/>
      <c r="SUX41" s="0"/>
      <c r="SUY41" s="0"/>
      <c r="SUZ41" s="0"/>
      <c r="SVA41" s="0"/>
      <c r="SVB41" s="0"/>
      <c r="SVC41" s="0"/>
      <c r="SVD41" s="0"/>
      <c r="SVE41" s="0"/>
      <c r="SVF41" s="0"/>
      <c r="SVG41" s="0"/>
      <c r="SVH41" s="0"/>
      <c r="SVI41" s="0"/>
      <c r="SVJ41" s="0"/>
      <c r="SVK41" s="0"/>
      <c r="SVL41" s="0"/>
      <c r="SVM41" s="0"/>
      <c r="SVN41" s="0"/>
      <c r="SVO41" s="0"/>
      <c r="SVP41" s="0"/>
      <c r="SVQ41" s="0"/>
      <c r="SVR41" s="0"/>
      <c r="SVS41" s="0"/>
      <c r="SVT41" s="0"/>
      <c r="SVU41" s="0"/>
      <c r="SVV41" s="0"/>
      <c r="SVW41" s="0"/>
      <c r="SVX41" s="0"/>
      <c r="SVY41" s="0"/>
      <c r="SVZ41" s="0"/>
      <c r="SWA41" s="0"/>
      <c r="SWB41" s="0"/>
      <c r="SWC41" s="0"/>
      <c r="SWD41" s="0"/>
      <c r="SWE41" s="0"/>
      <c r="SWF41" s="0"/>
      <c r="SWG41" s="0"/>
      <c r="SWH41" s="0"/>
      <c r="SWI41" s="0"/>
      <c r="SWJ41" s="0"/>
      <c r="SWK41" s="0"/>
      <c r="SWL41" s="0"/>
      <c r="SWM41" s="0"/>
      <c r="SWN41" s="0"/>
      <c r="SWO41" s="0"/>
      <c r="SWP41" s="0"/>
      <c r="SWQ41" s="0"/>
      <c r="SWR41" s="0"/>
      <c r="SWS41" s="0"/>
      <c r="SWT41" s="0"/>
      <c r="SWU41" s="0"/>
      <c r="SWV41" s="0"/>
      <c r="SWW41" s="0"/>
      <c r="SWX41" s="0"/>
      <c r="SWY41" s="0"/>
      <c r="SWZ41" s="0"/>
      <c r="SXA41" s="0"/>
      <c r="SXB41" s="0"/>
      <c r="SXC41" s="0"/>
      <c r="SXD41" s="0"/>
      <c r="SXE41" s="0"/>
      <c r="SXF41" s="0"/>
      <c r="SXG41" s="0"/>
      <c r="SXH41" s="0"/>
      <c r="SXI41" s="0"/>
      <c r="SXJ41" s="0"/>
      <c r="SXK41" s="0"/>
      <c r="SXL41" s="0"/>
      <c r="SXM41" s="0"/>
      <c r="SXN41" s="0"/>
      <c r="SXO41" s="0"/>
      <c r="SXP41" s="0"/>
      <c r="SXQ41" s="0"/>
      <c r="SXR41" s="0"/>
      <c r="SXS41" s="0"/>
      <c r="SXT41" s="0"/>
      <c r="SXU41" s="0"/>
      <c r="SXV41" s="0"/>
      <c r="SXW41" s="0"/>
      <c r="SXX41" s="0"/>
      <c r="SXY41" s="0"/>
      <c r="SXZ41" s="0"/>
      <c r="SYA41" s="0"/>
      <c r="SYB41" s="0"/>
      <c r="SYC41" s="0"/>
      <c r="SYD41" s="0"/>
      <c r="SYE41" s="0"/>
      <c r="SYF41" s="0"/>
      <c r="SYG41" s="0"/>
      <c r="SYH41" s="0"/>
      <c r="SYI41" s="0"/>
      <c r="SYJ41" s="0"/>
      <c r="SYK41" s="0"/>
      <c r="SYL41" s="0"/>
      <c r="SYM41" s="0"/>
      <c r="SYN41" s="0"/>
      <c r="SYO41" s="0"/>
      <c r="SYP41" s="0"/>
      <c r="SYQ41" s="0"/>
      <c r="SYR41" s="0"/>
      <c r="SYS41" s="0"/>
      <c r="SYT41" s="0"/>
      <c r="SYU41" s="0"/>
      <c r="SYV41" s="0"/>
      <c r="SYW41" s="0"/>
      <c r="SYX41" s="0"/>
      <c r="SYY41" s="0"/>
      <c r="SYZ41" s="0"/>
      <c r="SZA41" s="0"/>
      <c r="SZB41" s="0"/>
      <c r="SZC41" s="0"/>
      <c r="SZD41" s="0"/>
      <c r="SZE41" s="0"/>
      <c r="SZF41" s="0"/>
      <c r="SZG41" s="0"/>
      <c r="SZH41" s="0"/>
      <c r="SZI41" s="0"/>
      <c r="SZJ41" s="0"/>
      <c r="SZK41" s="0"/>
      <c r="SZL41" s="0"/>
      <c r="SZM41" s="0"/>
      <c r="SZN41" s="0"/>
      <c r="SZO41" s="0"/>
      <c r="SZP41" s="0"/>
      <c r="SZQ41" s="0"/>
      <c r="SZR41" s="0"/>
      <c r="SZS41" s="0"/>
      <c r="SZT41" s="0"/>
      <c r="SZU41" s="0"/>
      <c r="SZV41" s="0"/>
      <c r="SZW41" s="0"/>
      <c r="SZX41" s="0"/>
      <c r="SZY41" s="0"/>
      <c r="SZZ41" s="0"/>
      <c r="TAA41" s="0"/>
      <c r="TAB41" s="0"/>
      <c r="TAC41" s="0"/>
      <c r="TAD41" s="0"/>
      <c r="TAE41" s="0"/>
      <c r="TAF41" s="0"/>
      <c r="TAG41" s="0"/>
      <c r="TAH41" s="0"/>
      <c r="TAI41" s="0"/>
      <c r="TAJ41" s="0"/>
      <c r="TAK41" s="0"/>
      <c r="TAL41" s="0"/>
      <c r="TAM41" s="0"/>
      <c r="TAN41" s="0"/>
      <c r="TAO41" s="0"/>
      <c r="TAP41" s="0"/>
      <c r="TAQ41" s="0"/>
      <c r="TAR41" s="0"/>
      <c r="TAS41" s="0"/>
      <c r="TAT41" s="0"/>
      <c r="TAU41" s="0"/>
      <c r="TAV41" s="0"/>
      <c r="TAW41" s="0"/>
      <c r="TAX41" s="0"/>
      <c r="TAY41" s="0"/>
      <c r="TAZ41" s="0"/>
      <c r="TBA41" s="0"/>
      <c r="TBB41" s="0"/>
      <c r="TBC41" s="0"/>
      <c r="TBD41" s="0"/>
      <c r="TBE41" s="0"/>
      <c r="TBF41" s="0"/>
      <c r="TBG41" s="0"/>
      <c r="TBH41" s="0"/>
      <c r="TBI41" s="0"/>
      <c r="TBJ41" s="0"/>
      <c r="TBK41" s="0"/>
      <c r="TBL41" s="0"/>
      <c r="TBM41" s="0"/>
      <c r="TBN41" s="0"/>
      <c r="TBO41" s="0"/>
      <c r="TBP41" s="0"/>
      <c r="TBQ41" s="0"/>
      <c r="TBR41" s="0"/>
      <c r="TBS41" s="0"/>
      <c r="TBT41" s="0"/>
      <c r="TBU41" s="0"/>
      <c r="TBV41" s="0"/>
      <c r="TBW41" s="0"/>
      <c r="TBX41" s="0"/>
      <c r="TBY41" s="0"/>
      <c r="TBZ41" s="0"/>
      <c r="TCA41" s="0"/>
      <c r="TCB41" s="0"/>
      <c r="TCC41" s="0"/>
      <c r="TCD41" s="0"/>
      <c r="TCE41" s="0"/>
      <c r="TCF41" s="0"/>
      <c r="TCG41" s="0"/>
      <c r="TCH41" s="0"/>
      <c r="TCI41" s="0"/>
      <c r="TCJ41" s="0"/>
      <c r="TCK41" s="0"/>
      <c r="TCL41" s="0"/>
      <c r="TCM41" s="0"/>
      <c r="TCN41" s="0"/>
      <c r="TCO41" s="0"/>
      <c r="TCP41" s="0"/>
      <c r="TCQ41" s="0"/>
      <c r="TCR41" s="0"/>
      <c r="TCS41" s="0"/>
      <c r="TCT41" s="0"/>
      <c r="TCU41" s="0"/>
      <c r="TCV41" s="0"/>
      <c r="TCW41" s="0"/>
      <c r="TCX41" s="0"/>
      <c r="TCY41" s="0"/>
      <c r="TCZ41" s="0"/>
      <c r="TDA41" s="0"/>
      <c r="TDB41" s="0"/>
      <c r="TDC41" s="0"/>
      <c r="TDD41" s="0"/>
      <c r="TDE41" s="0"/>
      <c r="TDF41" s="0"/>
      <c r="TDG41" s="0"/>
      <c r="TDH41" s="0"/>
      <c r="TDI41" s="0"/>
      <c r="TDJ41" s="0"/>
      <c r="TDK41" s="0"/>
      <c r="TDL41" s="0"/>
      <c r="TDM41" s="0"/>
      <c r="TDN41" s="0"/>
      <c r="TDO41" s="0"/>
      <c r="TDP41" s="0"/>
      <c r="TDQ41" s="0"/>
      <c r="TDR41" s="0"/>
      <c r="TDS41" s="0"/>
      <c r="TDT41" s="0"/>
      <c r="TDU41" s="0"/>
      <c r="TDV41" s="0"/>
      <c r="TDW41" s="0"/>
      <c r="TDX41" s="0"/>
      <c r="TDY41" s="0"/>
      <c r="TDZ41" s="0"/>
      <c r="TEA41" s="0"/>
      <c r="TEB41" s="0"/>
      <c r="TEC41" s="0"/>
      <c r="TED41" s="0"/>
      <c r="TEE41" s="0"/>
      <c r="TEF41" s="0"/>
      <c r="TEG41" s="0"/>
      <c r="TEH41" s="0"/>
      <c r="TEI41" s="0"/>
      <c r="TEJ41" s="0"/>
      <c r="TEK41" s="0"/>
      <c r="TEL41" s="0"/>
      <c r="TEM41" s="0"/>
      <c r="TEN41" s="0"/>
      <c r="TEO41" s="0"/>
      <c r="TEP41" s="0"/>
      <c r="TEQ41" s="0"/>
      <c r="TER41" s="0"/>
      <c r="TES41" s="0"/>
      <c r="TET41" s="0"/>
      <c r="TEU41" s="0"/>
      <c r="TEV41" s="0"/>
      <c r="TEW41" s="0"/>
      <c r="TEX41" s="0"/>
      <c r="TEY41" s="0"/>
      <c r="TEZ41" s="0"/>
      <c r="TFA41" s="0"/>
      <c r="TFB41" s="0"/>
      <c r="TFC41" s="0"/>
      <c r="TFD41" s="0"/>
      <c r="TFE41" s="0"/>
      <c r="TFF41" s="0"/>
      <c r="TFG41" s="0"/>
      <c r="TFH41" s="0"/>
      <c r="TFI41" s="0"/>
      <c r="TFJ41" s="0"/>
      <c r="TFK41" s="0"/>
      <c r="TFL41" s="0"/>
      <c r="TFM41" s="0"/>
      <c r="TFN41" s="0"/>
      <c r="TFO41" s="0"/>
      <c r="TFP41" s="0"/>
      <c r="TFQ41" s="0"/>
      <c r="TFR41" s="0"/>
      <c r="TFS41" s="0"/>
      <c r="TFT41" s="0"/>
      <c r="TFU41" s="0"/>
      <c r="TFV41" s="0"/>
      <c r="TFW41" s="0"/>
      <c r="TFX41" s="0"/>
      <c r="TFY41" s="0"/>
      <c r="TFZ41" s="0"/>
      <c r="TGA41" s="0"/>
      <c r="TGB41" s="0"/>
      <c r="TGC41" s="0"/>
      <c r="TGD41" s="0"/>
      <c r="TGE41" s="0"/>
      <c r="TGF41" s="0"/>
      <c r="TGG41" s="0"/>
      <c r="TGH41" s="0"/>
      <c r="TGI41" s="0"/>
      <c r="TGJ41" s="0"/>
      <c r="TGK41" s="0"/>
      <c r="TGL41" s="0"/>
      <c r="TGM41" s="0"/>
      <c r="TGN41" s="0"/>
      <c r="TGO41" s="0"/>
      <c r="TGP41" s="0"/>
      <c r="TGQ41" s="0"/>
      <c r="TGR41" s="0"/>
      <c r="TGS41" s="0"/>
      <c r="TGT41" s="0"/>
      <c r="TGU41" s="0"/>
      <c r="TGV41" s="0"/>
      <c r="TGW41" s="0"/>
      <c r="TGX41" s="0"/>
      <c r="TGY41" s="0"/>
      <c r="TGZ41" s="0"/>
      <c r="THA41" s="0"/>
      <c r="THB41" s="0"/>
      <c r="THC41" s="0"/>
      <c r="THD41" s="0"/>
      <c r="THE41" s="0"/>
      <c r="THF41" s="0"/>
      <c r="THG41" s="0"/>
      <c r="THH41" s="0"/>
      <c r="THI41" s="0"/>
      <c r="THJ41" s="0"/>
      <c r="THK41" s="0"/>
      <c r="THL41" s="0"/>
      <c r="THM41" s="0"/>
      <c r="THN41" s="0"/>
      <c r="THO41" s="0"/>
      <c r="THP41" s="0"/>
      <c r="THQ41" s="0"/>
      <c r="THR41" s="0"/>
      <c r="THS41" s="0"/>
      <c r="THT41" s="0"/>
      <c r="THU41" s="0"/>
      <c r="THV41" s="0"/>
      <c r="THW41" s="0"/>
      <c r="THX41" s="0"/>
      <c r="THY41" s="0"/>
      <c r="THZ41" s="0"/>
      <c r="TIA41" s="0"/>
      <c r="TIB41" s="0"/>
      <c r="TIC41" s="0"/>
      <c r="TID41" s="0"/>
      <c r="TIE41" s="0"/>
      <c r="TIF41" s="0"/>
      <c r="TIG41" s="0"/>
      <c r="TIH41" s="0"/>
      <c r="TII41" s="0"/>
      <c r="TIJ41" s="0"/>
      <c r="TIK41" s="0"/>
      <c r="TIL41" s="0"/>
      <c r="TIM41" s="0"/>
      <c r="TIN41" s="0"/>
      <c r="TIO41" s="0"/>
      <c r="TIP41" s="0"/>
      <c r="TIQ41" s="0"/>
      <c r="TIR41" s="0"/>
      <c r="TIS41" s="0"/>
      <c r="TIT41" s="0"/>
      <c r="TIU41" s="0"/>
      <c r="TIV41" s="0"/>
      <c r="TIW41" s="0"/>
      <c r="TIX41" s="0"/>
      <c r="TIY41" s="0"/>
      <c r="TIZ41" s="0"/>
      <c r="TJA41" s="0"/>
      <c r="TJB41" s="0"/>
      <c r="TJC41" s="0"/>
      <c r="TJD41" s="0"/>
      <c r="TJE41" s="0"/>
      <c r="TJF41" s="0"/>
      <c r="TJG41" s="0"/>
      <c r="TJH41" s="0"/>
      <c r="TJI41" s="0"/>
      <c r="TJJ41" s="0"/>
      <c r="TJK41" s="0"/>
      <c r="TJL41" s="0"/>
      <c r="TJM41" s="0"/>
      <c r="TJN41" s="0"/>
      <c r="TJO41" s="0"/>
      <c r="TJP41" s="0"/>
      <c r="TJQ41" s="0"/>
      <c r="TJR41" s="0"/>
      <c r="TJS41" s="0"/>
      <c r="TJT41" s="0"/>
      <c r="TJU41" s="0"/>
      <c r="TJV41" s="0"/>
      <c r="TJW41" s="0"/>
      <c r="TJX41" s="0"/>
      <c r="TJY41" s="0"/>
      <c r="TJZ41" s="0"/>
      <c r="TKA41" s="0"/>
      <c r="TKB41" s="0"/>
      <c r="TKC41" s="0"/>
      <c r="TKD41" s="0"/>
      <c r="TKE41" s="0"/>
      <c r="TKF41" s="0"/>
      <c r="TKG41" s="0"/>
      <c r="TKH41" s="0"/>
      <c r="TKI41" s="0"/>
      <c r="TKJ41" s="0"/>
      <c r="TKK41" s="0"/>
      <c r="TKL41" s="0"/>
      <c r="TKM41" s="0"/>
      <c r="TKN41" s="0"/>
      <c r="TKO41" s="0"/>
      <c r="TKP41" s="0"/>
      <c r="TKQ41" s="0"/>
      <c r="TKR41" s="0"/>
      <c r="TKS41" s="0"/>
      <c r="TKT41" s="0"/>
      <c r="TKU41" s="0"/>
      <c r="TKV41" s="0"/>
      <c r="TKW41" s="0"/>
      <c r="TKX41" s="0"/>
      <c r="TKY41" s="0"/>
      <c r="TKZ41" s="0"/>
      <c r="TLA41" s="0"/>
      <c r="TLB41" s="0"/>
      <c r="TLC41" s="0"/>
      <c r="TLD41" s="0"/>
      <c r="TLE41" s="0"/>
      <c r="TLF41" s="0"/>
      <c r="TLG41" s="0"/>
      <c r="TLH41" s="0"/>
      <c r="TLI41" s="0"/>
      <c r="TLJ41" s="0"/>
      <c r="TLK41" s="0"/>
      <c r="TLL41" s="0"/>
      <c r="TLM41" s="0"/>
      <c r="TLN41" s="0"/>
      <c r="TLO41" s="0"/>
      <c r="TLP41" s="0"/>
      <c r="TLQ41" s="0"/>
      <c r="TLR41" s="0"/>
      <c r="TLS41" s="0"/>
      <c r="TLT41" s="0"/>
      <c r="TLU41" s="0"/>
      <c r="TLV41" s="0"/>
      <c r="TLW41" s="0"/>
      <c r="TLX41" s="0"/>
      <c r="TLY41" s="0"/>
      <c r="TLZ41" s="0"/>
      <c r="TMA41" s="0"/>
      <c r="TMB41" s="0"/>
      <c r="TMC41" s="0"/>
      <c r="TMD41" s="0"/>
      <c r="TME41" s="0"/>
      <c r="TMF41" s="0"/>
      <c r="TMG41" s="0"/>
      <c r="TMH41" s="0"/>
      <c r="TMI41" s="0"/>
      <c r="TMJ41" s="0"/>
      <c r="TMK41" s="0"/>
      <c r="TML41" s="0"/>
      <c r="TMM41" s="0"/>
      <c r="TMN41" s="0"/>
      <c r="TMO41" s="0"/>
      <c r="TMP41" s="0"/>
      <c r="TMQ41" s="0"/>
      <c r="TMR41" s="0"/>
      <c r="TMS41" s="0"/>
      <c r="TMT41" s="0"/>
      <c r="TMU41" s="0"/>
      <c r="TMV41" s="0"/>
      <c r="TMW41" s="0"/>
      <c r="TMX41" s="0"/>
      <c r="TMY41" s="0"/>
      <c r="TMZ41" s="0"/>
      <c r="TNA41" s="0"/>
      <c r="TNB41" s="0"/>
      <c r="TNC41" s="0"/>
      <c r="TND41" s="0"/>
      <c r="TNE41" s="0"/>
      <c r="TNF41" s="0"/>
      <c r="TNG41" s="0"/>
      <c r="TNH41" s="0"/>
      <c r="TNI41" s="0"/>
      <c r="TNJ41" s="0"/>
      <c r="TNK41" s="0"/>
      <c r="TNL41" s="0"/>
      <c r="TNM41" s="0"/>
      <c r="TNN41" s="0"/>
      <c r="TNO41" s="0"/>
      <c r="TNP41" s="0"/>
      <c r="TNQ41" s="0"/>
      <c r="TNR41" s="0"/>
      <c r="TNS41" s="0"/>
      <c r="TNT41" s="0"/>
      <c r="TNU41" s="0"/>
      <c r="TNV41" s="0"/>
      <c r="TNW41" s="0"/>
      <c r="TNX41" s="0"/>
      <c r="TNY41" s="0"/>
      <c r="TNZ41" s="0"/>
      <c r="TOA41" s="0"/>
      <c r="TOB41" s="0"/>
      <c r="TOC41" s="0"/>
      <c r="TOD41" s="0"/>
      <c r="TOE41" s="0"/>
      <c r="TOF41" s="0"/>
      <c r="TOG41" s="0"/>
      <c r="TOH41" s="0"/>
      <c r="TOI41" s="0"/>
      <c r="TOJ41" s="0"/>
      <c r="TOK41" s="0"/>
      <c r="TOL41" s="0"/>
      <c r="TOM41" s="0"/>
      <c r="TON41" s="0"/>
      <c r="TOO41" s="0"/>
      <c r="TOP41" s="0"/>
      <c r="TOQ41" s="0"/>
      <c r="TOR41" s="0"/>
      <c r="TOS41" s="0"/>
      <c r="TOT41" s="0"/>
      <c r="TOU41" s="0"/>
      <c r="TOV41" s="0"/>
      <c r="TOW41" s="0"/>
      <c r="TOX41" s="0"/>
      <c r="TOY41" s="0"/>
      <c r="TOZ41" s="0"/>
      <c r="TPA41" s="0"/>
      <c r="TPB41" s="0"/>
      <c r="TPC41" s="0"/>
      <c r="TPD41" s="0"/>
      <c r="TPE41" s="0"/>
      <c r="TPF41" s="0"/>
      <c r="TPG41" s="0"/>
      <c r="TPH41" s="0"/>
      <c r="TPI41" s="0"/>
      <c r="TPJ41" s="0"/>
      <c r="TPK41" s="0"/>
      <c r="TPL41" s="0"/>
      <c r="TPM41" s="0"/>
      <c r="TPN41" s="0"/>
      <c r="TPO41" s="0"/>
      <c r="TPP41" s="0"/>
      <c r="TPQ41" s="0"/>
      <c r="TPR41" s="0"/>
      <c r="TPS41" s="0"/>
      <c r="TPT41" s="0"/>
      <c r="TPU41" s="0"/>
      <c r="TPV41" s="0"/>
      <c r="TPW41" s="0"/>
      <c r="TPX41" s="0"/>
      <c r="TPY41" s="0"/>
      <c r="TPZ41" s="0"/>
      <c r="TQA41" s="0"/>
      <c r="TQB41" s="0"/>
      <c r="TQC41" s="0"/>
      <c r="TQD41" s="0"/>
      <c r="TQE41" s="0"/>
      <c r="TQF41" s="0"/>
      <c r="TQG41" s="0"/>
      <c r="TQH41" s="0"/>
      <c r="TQI41" s="0"/>
      <c r="TQJ41" s="0"/>
      <c r="TQK41" s="0"/>
      <c r="TQL41" s="0"/>
      <c r="TQM41" s="0"/>
      <c r="TQN41" s="0"/>
      <c r="TQO41" s="0"/>
      <c r="TQP41" s="0"/>
      <c r="TQQ41" s="0"/>
      <c r="TQR41" s="0"/>
      <c r="TQS41" s="0"/>
      <c r="TQT41" s="0"/>
      <c r="TQU41" s="0"/>
      <c r="TQV41" s="0"/>
      <c r="TQW41" s="0"/>
      <c r="TQX41" s="0"/>
      <c r="TQY41" s="0"/>
      <c r="TQZ41" s="0"/>
      <c r="TRA41" s="0"/>
      <c r="TRB41" s="0"/>
      <c r="TRC41" s="0"/>
      <c r="TRD41" s="0"/>
      <c r="TRE41" s="0"/>
      <c r="TRF41" s="0"/>
      <c r="TRG41" s="0"/>
      <c r="TRH41" s="0"/>
      <c r="TRI41" s="0"/>
      <c r="TRJ41" s="0"/>
      <c r="TRK41" s="0"/>
      <c r="TRL41" s="0"/>
      <c r="TRM41" s="0"/>
      <c r="TRN41" s="0"/>
      <c r="TRO41" s="0"/>
      <c r="TRP41" s="0"/>
      <c r="TRQ41" s="0"/>
      <c r="TRR41" s="0"/>
      <c r="TRS41" s="0"/>
      <c r="TRT41" s="0"/>
      <c r="TRU41" s="0"/>
      <c r="TRV41" s="0"/>
      <c r="TRW41" s="0"/>
      <c r="TRX41" s="0"/>
      <c r="TRY41" s="0"/>
      <c r="TRZ41" s="0"/>
      <c r="TSA41" s="0"/>
      <c r="TSB41" s="0"/>
      <c r="TSC41" s="0"/>
      <c r="TSD41" s="0"/>
      <c r="TSE41" s="0"/>
      <c r="TSF41" s="0"/>
      <c r="TSG41" s="0"/>
      <c r="TSH41" s="0"/>
      <c r="TSI41" s="0"/>
      <c r="TSJ41" s="0"/>
      <c r="TSK41" s="0"/>
      <c r="TSL41" s="0"/>
      <c r="TSM41" s="0"/>
      <c r="TSN41" s="0"/>
      <c r="TSO41" s="0"/>
      <c r="TSP41" s="0"/>
      <c r="TSQ41" s="0"/>
      <c r="TSR41" s="0"/>
      <c r="TSS41" s="0"/>
      <c r="TST41" s="0"/>
      <c r="TSU41" s="0"/>
      <c r="TSV41" s="0"/>
      <c r="TSW41" s="0"/>
      <c r="TSX41" s="0"/>
      <c r="TSY41" s="0"/>
      <c r="TSZ41" s="0"/>
      <c r="TTA41" s="0"/>
      <c r="TTB41" s="0"/>
      <c r="TTC41" s="0"/>
      <c r="TTD41" s="0"/>
      <c r="TTE41" s="0"/>
      <c r="TTF41" s="0"/>
      <c r="TTG41" s="0"/>
      <c r="TTH41" s="0"/>
      <c r="TTI41" s="0"/>
      <c r="TTJ41" s="0"/>
      <c r="TTK41" s="0"/>
      <c r="TTL41" s="0"/>
      <c r="TTM41" s="0"/>
      <c r="TTN41" s="0"/>
      <c r="TTO41" s="0"/>
      <c r="TTP41" s="0"/>
      <c r="TTQ41" s="0"/>
      <c r="TTR41" s="0"/>
      <c r="TTS41" s="0"/>
      <c r="TTT41" s="0"/>
      <c r="TTU41" s="0"/>
      <c r="TTV41" s="0"/>
      <c r="TTW41" s="0"/>
      <c r="TTX41" s="0"/>
      <c r="TTY41" s="0"/>
      <c r="TTZ41" s="0"/>
      <c r="TUA41" s="0"/>
      <c r="TUB41" s="0"/>
      <c r="TUC41" s="0"/>
      <c r="TUD41" s="0"/>
      <c r="TUE41" s="0"/>
      <c r="TUF41" s="0"/>
      <c r="TUG41" s="0"/>
      <c r="TUH41" s="0"/>
      <c r="TUI41" s="0"/>
      <c r="TUJ41" s="0"/>
      <c r="TUK41" s="0"/>
      <c r="TUL41" s="0"/>
      <c r="TUM41" s="0"/>
      <c r="TUN41" s="0"/>
      <c r="TUO41" s="0"/>
      <c r="TUP41" s="0"/>
      <c r="TUQ41" s="0"/>
      <c r="TUR41" s="0"/>
      <c r="TUS41" s="0"/>
      <c r="TUT41" s="0"/>
      <c r="TUU41" s="0"/>
      <c r="TUV41" s="0"/>
      <c r="TUW41" s="0"/>
      <c r="TUX41" s="0"/>
      <c r="TUY41" s="0"/>
      <c r="TUZ41" s="0"/>
      <c r="TVA41" s="0"/>
      <c r="TVB41" s="0"/>
      <c r="TVC41" s="0"/>
      <c r="TVD41" s="0"/>
      <c r="TVE41" s="0"/>
      <c r="TVF41" s="0"/>
      <c r="TVG41" s="0"/>
      <c r="TVH41" s="0"/>
      <c r="TVI41" s="0"/>
      <c r="TVJ41" s="0"/>
      <c r="TVK41" s="0"/>
      <c r="TVL41" s="0"/>
      <c r="TVM41" s="0"/>
      <c r="TVN41" s="0"/>
      <c r="TVO41" s="0"/>
      <c r="TVP41" s="0"/>
      <c r="TVQ41" s="0"/>
      <c r="TVR41" s="0"/>
      <c r="TVS41" s="0"/>
      <c r="TVT41" s="0"/>
      <c r="TVU41" s="0"/>
      <c r="TVV41" s="0"/>
      <c r="TVW41" s="0"/>
      <c r="TVX41" s="0"/>
      <c r="TVY41" s="0"/>
      <c r="TVZ41" s="0"/>
      <c r="TWA41" s="0"/>
      <c r="TWB41" s="0"/>
      <c r="TWC41" s="0"/>
      <c r="TWD41" s="0"/>
      <c r="TWE41" s="0"/>
      <c r="TWF41" s="0"/>
      <c r="TWG41" s="0"/>
      <c r="TWH41" s="0"/>
      <c r="TWI41" s="0"/>
      <c r="TWJ41" s="0"/>
      <c r="TWK41" s="0"/>
      <c r="TWL41" s="0"/>
      <c r="TWM41" s="0"/>
      <c r="TWN41" s="0"/>
      <c r="TWO41" s="0"/>
      <c r="TWP41" s="0"/>
      <c r="TWQ41" s="0"/>
      <c r="TWR41" s="0"/>
      <c r="TWS41" s="0"/>
      <c r="TWT41" s="0"/>
      <c r="TWU41" s="0"/>
      <c r="TWV41" s="0"/>
      <c r="TWW41" s="0"/>
      <c r="TWX41" s="0"/>
      <c r="TWY41" s="0"/>
      <c r="TWZ41" s="0"/>
      <c r="TXA41" s="0"/>
      <c r="TXB41" s="0"/>
      <c r="TXC41" s="0"/>
      <c r="TXD41" s="0"/>
      <c r="TXE41" s="0"/>
      <c r="TXF41" s="0"/>
      <c r="TXG41" s="0"/>
      <c r="TXH41" s="0"/>
      <c r="TXI41" s="0"/>
      <c r="TXJ41" s="0"/>
      <c r="TXK41" s="0"/>
      <c r="TXL41" s="0"/>
      <c r="TXM41" s="0"/>
      <c r="TXN41" s="0"/>
      <c r="TXO41" s="0"/>
      <c r="TXP41" s="0"/>
      <c r="TXQ41" s="0"/>
      <c r="TXR41" s="0"/>
      <c r="TXS41" s="0"/>
      <c r="TXT41" s="0"/>
      <c r="TXU41" s="0"/>
      <c r="TXV41" s="0"/>
      <c r="TXW41" s="0"/>
      <c r="TXX41" s="0"/>
      <c r="TXY41" s="0"/>
      <c r="TXZ41" s="0"/>
      <c r="TYA41" s="0"/>
      <c r="TYB41" s="0"/>
      <c r="TYC41" s="0"/>
      <c r="TYD41" s="0"/>
      <c r="TYE41" s="0"/>
      <c r="TYF41" s="0"/>
      <c r="TYG41" s="0"/>
      <c r="TYH41" s="0"/>
      <c r="TYI41" s="0"/>
      <c r="TYJ41" s="0"/>
      <c r="TYK41" s="0"/>
      <c r="TYL41" s="0"/>
      <c r="TYM41" s="0"/>
      <c r="TYN41" s="0"/>
      <c r="TYO41" s="0"/>
      <c r="TYP41" s="0"/>
      <c r="TYQ41" s="0"/>
      <c r="TYR41" s="0"/>
      <c r="TYS41" s="0"/>
      <c r="TYT41" s="0"/>
      <c r="TYU41" s="0"/>
      <c r="TYV41" s="0"/>
      <c r="TYW41" s="0"/>
      <c r="TYX41" s="0"/>
      <c r="TYY41" s="0"/>
      <c r="TYZ41" s="0"/>
      <c r="TZA41" s="0"/>
      <c r="TZB41" s="0"/>
      <c r="TZC41" s="0"/>
      <c r="TZD41" s="0"/>
      <c r="TZE41" s="0"/>
      <c r="TZF41" s="0"/>
      <c r="TZG41" s="0"/>
      <c r="TZH41" s="0"/>
      <c r="TZI41" s="0"/>
      <c r="TZJ41" s="0"/>
      <c r="TZK41" s="0"/>
      <c r="TZL41" s="0"/>
      <c r="TZM41" s="0"/>
      <c r="TZN41" s="0"/>
      <c r="TZO41" s="0"/>
      <c r="TZP41" s="0"/>
      <c r="TZQ41" s="0"/>
      <c r="TZR41" s="0"/>
      <c r="TZS41" s="0"/>
      <c r="TZT41" s="0"/>
      <c r="TZU41" s="0"/>
      <c r="TZV41" s="0"/>
      <c r="TZW41" s="0"/>
      <c r="TZX41" s="0"/>
      <c r="TZY41" s="0"/>
      <c r="TZZ41" s="0"/>
      <c r="UAA41" s="0"/>
      <c r="UAB41" s="0"/>
      <c r="UAC41" s="0"/>
      <c r="UAD41" s="0"/>
      <c r="UAE41" s="0"/>
      <c r="UAF41" s="0"/>
      <c r="UAG41" s="0"/>
      <c r="UAH41" s="0"/>
      <c r="UAI41" s="0"/>
      <c r="UAJ41" s="0"/>
      <c r="UAK41" s="0"/>
      <c r="UAL41" s="0"/>
      <c r="UAM41" s="0"/>
      <c r="UAN41" s="0"/>
      <c r="UAO41" s="0"/>
      <c r="UAP41" s="0"/>
      <c r="UAQ41" s="0"/>
      <c r="UAR41" s="0"/>
      <c r="UAS41" s="0"/>
      <c r="UAT41" s="0"/>
      <c r="UAU41" s="0"/>
      <c r="UAV41" s="0"/>
      <c r="UAW41" s="0"/>
      <c r="UAX41" s="0"/>
      <c r="UAY41" s="0"/>
      <c r="UAZ41" s="0"/>
      <c r="UBA41" s="0"/>
      <c r="UBB41" s="0"/>
      <c r="UBC41" s="0"/>
      <c r="UBD41" s="0"/>
      <c r="UBE41" s="0"/>
      <c r="UBF41" s="0"/>
      <c r="UBG41" s="0"/>
      <c r="UBH41" s="0"/>
      <c r="UBI41" s="0"/>
      <c r="UBJ41" s="0"/>
      <c r="UBK41" s="0"/>
      <c r="UBL41" s="0"/>
      <c r="UBM41" s="0"/>
      <c r="UBN41" s="0"/>
      <c r="UBO41" s="0"/>
      <c r="UBP41" s="0"/>
      <c r="UBQ41" s="0"/>
      <c r="UBR41" s="0"/>
      <c r="UBS41" s="0"/>
      <c r="UBT41" s="0"/>
      <c r="UBU41" s="0"/>
      <c r="UBV41" s="0"/>
      <c r="UBW41" s="0"/>
      <c r="UBX41" s="0"/>
      <c r="UBY41" s="0"/>
      <c r="UBZ41" s="0"/>
      <c r="UCA41" s="0"/>
      <c r="UCB41" s="0"/>
      <c r="UCC41" s="0"/>
      <c r="UCD41" s="0"/>
      <c r="UCE41" s="0"/>
      <c r="UCF41" s="0"/>
      <c r="UCG41" s="0"/>
      <c r="UCH41" s="0"/>
      <c r="UCI41" s="0"/>
      <c r="UCJ41" s="0"/>
      <c r="UCK41" s="0"/>
      <c r="UCL41" s="0"/>
      <c r="UCM41" s="0"/>
      <c r="UCN41" s="0"/>
      <c r="UCO41" s="0"/>
      <c r="UCP41" s="0"/>
      <c r="UCQ41" s="0"/>
      <c r="UCR41" s="0"/>
      <c r="UCS41" s="0"/>
      <c r="UCT41" s="0"/>
      <c r="UCU41" s="0"/>
      <c r="UCV41" s="0"/>
      <c r="UCW41" s="0"/>
      <c r="UCX41" s="0"/>
      <c r="UCY41" s="0"/>
      <c r="UCZ41" s="0"/>
      <c r="UDA41" s="0"/>
      <c r="UDB41" s="0"/>
      <c r="UDC41" s="0"/>
      <c r="UDD41" s="0"/>
      <c r="UDE41" s="0"/>
      <c r="UDF41" s="0"/>
      <c r="UDG41" s="0"/>
      <c r="UDH41" s="0"/>
      <c r="UDI41" s="0"/>
      <c r="UDJ41" s="0"/>
      <c r="UDK41" s="0"/>
      <c r="UDL41" s="0"/>
      <c r="UDM41" s="0"/>
      <c r="UDN41" s="0"/>
      <c r="UDO41" s="0"/>
      <c r="UDP41" s="0"/>
      <c r="UDQ41" s="0"/>
      <c r="UDR41" s="0"/>
      <c r="UDS41" s="0"/>
      <c r="UDT41" s="0"/>
      <c r="UDU41" s="0"/>
      <c r="UDV41" s="0"/>
      <c r="UDW41" s="0"/>
      <c r="UDX41" s="0"/>
      <c r="UDY41" s="0"/>
      <c r="UDZ41" s="0"/>
      <c r="UEA41" s="0"/>
      <c r="UEB41" s="0"/>
      <c r="UEC41" s="0"/>
      <c r="UED41" s="0"/>
      <c r="UEE41" s="0"/>
      <c r="UEF41" s="0"/>
      <c r="UEG41" s="0"/>
      <c r="UEH41" s="0"/>
      <c r="UEI41" s="0"/>
      <c r="UEJ41" s="0"/>
      <c r="UEK41" s="0"/>
      <c r="UEL41" s="0"/>
      <c r="UEM41" s="0"/>
      <c r="UEN41" s="0"/>
      <c r="UEO41" s="0"/>
      <c r="UEP41" s="0"/>
      <c r="UEQ41" s="0"/>
      <c r="UER41" s="0"/>
      <c r="UES41" s="0"/>
      <c r="UET41" s="0"/>
      <c r="UEU41" s="0"/>
      <c r="UEV41" s="0"/>
      <c r="UEW41" s="0"/>
      <c r="UEX41" s="0"/>
      <c r="UEY41" s="0"/>
      <c r="UEZ41" s="0"/>
      <c r="UFA41" s="0"/>
      <c r="UFB41" s="0"/>
      <c r="UFC41" s="0"/>
      <c r="UFD41" s="0"/>
      <c r="UFE41" s="0"/>
      <c r="UFF41" s="0"/>
      <c r="UFG41" s="0"/>
      <c r="UFH41" s="0"/>
      <c r="UFI41" s="0"/>
      <c r="UFJ41" s="0"/>
      <c r="UFK41" s="0"/>
      <c r="UFL41" s="0"/>
      <c r="UFM41" s="0"/>
      <c r="UFN41" s="0"/>
      <c r="UFO41" s="0"/>
      <c r="UFP41" s="0"/>
      <c r="UFQ41" s="0"/>
      <c r="UFR41" s="0"/>
      <c r="UFS41" s="0"/>
      <c r="UFT41" s="0"/>
      <c r="UFU41" s="0"/>
      <c r="UFV41" s="0"/>
      <c r="UFW41" s="0"/>
      <c r="UFX41" s="0"/>
      <c r="UFY41" s="0"/>
      <c r="UFZ41" s="0"/>
      <c r="UGA41" s="0"/>
      <c r="UGB41" s="0"/>
      <c r="UGC41" s="0"/>
      <c r="UGD41" s="0"/>
      <c r="UGE41" s="0"/>
      <c r="UGF41" s="0"/>
      <c r="UGG41" s="0"/>
      <c r="UGH41" s="0"/>
      <c r="UGI41" s="0"/>
      <c r="UGJ41" s="0"/>
      <c r="UGK41" s="0"/>
      <c r="UGL41" s="0"/>
      <c r="UGM41" s="0"/>
      <c r="UGN41" s="0"/>
      <c r="UGO41" s="0"/>
      <c r="UGP41" s="0"/>
      <c r="UGQ41" s="0"/>
      <c r="UGR41" s="0"/>
      <c r="UGS41" s="0"/>
      <c r="UGT41" s="0"/>
      <c r="UGU41" s="0"/>
      <c r="UGV41" s="0"/>
      <c r="UGW41" s="0"/>
      <c r="UGX41" s="0"/>
      <c r="UGY41" s="0"/>
      <c r="UGZ41" s="0"/>
      <c r="UHA41" s="0"/>
      <c r="UHB41" s="0"/>
      <c r="UHC41" s="0"/>
      <c r="UHD41" s="0"/>
      <c r="UHE41" s="0"/>
      <c r="UHF41" s="0"/>
      <c r="UHG41" s="0"/>
      <c r="UHH41" s="0"/>
      <c r="UHI41" s="0"/>
      <c r="UHJ41" s="0"/>
      <c r="UHK41" s="0"/>
      <c r="UHL41" s="0"/>
      <c r="UHM41" s="0"/>
      <c r="UHN41" s="0"/>
      <c r="UHO41" s="0"/>
      <c r="UHP41" s="0"/>
      <c r="UHQ41" s="0"/>
      <c r="UHR41" s="0"/>
      <c r="UHS41" s="0"/>
      <c r="UHT41" s="0"/>
      <c r="UHU41" s="0"/>
      <c r="UHV41" s="0"/>
      <c r="UHW41" s="0"/>
      <c r="UHX41" s="0"/>
      <c r="UHY41" s="0"/>
      <c r="UHZ41" s="0"/>
      <c r="UIA41" s="0"/>
      <c r="UIB41" s="0"/>
      <c r="UIC41" s="0"/>
      <c r="UID41" s="0"/>
      <c r="UIE41" s="0"/>
      <c r="UIF41" s="0"/>
      <c r="UIG41" s="0"/>
      <c r="UIH41" s="0"/>
      <c r="UII41" s="0"/>
      <c r="UIJ41" s="0"/>
      <c r="UIK41" s="0"/>
      <c r="UIL41" s="0"/>
      <c r="UIM41" s="0"/>
      <c r="UIN41" s="0"/>
      <c r="UIO41" s="0"/>
      <c r="UIP41" s="0"/>
      <c r="UIQ41" s="0"/>
      <c r="UIR41" s="0"/>
      <c r="UIS41" s="0"/>
      <c r="UIT41" s="0"/>
      <c r="UIU41" s="0"/>
      <c r="UIV41" s="0"/>
      <c r="UIW41" s="0"/>
      <c r="UIX41" s="0"/>
      <c r="UIY41" s="0"/>
      <c r="UIZ41" s="0"/>
      <c r="UJA41" s="0"/>
      <c r="UJB41" s="0"/>
      <c r="UJC41" s="0"/>
      <c r="UJD41" s="0"/>
      <c r="UJE41" s="0"/>
      <c r="UJF41" s="0"/>
      <c r="UJG41" s="0"/>
      <c r="UJH41" s="0"/>
      <c r="UJI41" s="0"/>
      <c r="UJJ41" s="0"/>
      <c r="UJK41" s="0"/>
      <c r="UJL41" s="0"/>
      <c r="UJM41" s="0"/>
      <c r="UJN41" s="0"/>
      <c r="UJO41" s="0"/>
      <c r="UJP41" s="0"/>
      <c r="UJQ41" s="0"/>
      <c r="UJR41" s="0"/>
      <c r="UJS41" s="0"/>
      <c r="UJT41" s="0"/>
      <c r="UJU41" s="0"/>
      <c r="UJV41" s="0"/>
      <c r="UJW41" s="0"/>
      <c r="UJX41" s="0"/>
      <c r="UJY41" s="0"/>
      <c r="UJZ41" s="0"/>
      <c r="UKA41" s="0"/>
      <c r="UKB41" s="0"/>
      <c r="UKC41" s="0"/>
      <c r="UKD41" s="0"/>
      <c r="UKE41" s="0"/>
      <c r="UKF41" s="0"/>
      <c r="UKG41" s="0"/>
      <c r="UKH41" s="0"/>
      <c r="UKI41" s="0"/>
      <c r="UKJ41" s="0"/>
      <c r="UKK41" s="0"/>
      <c r="UKL41" s="0"/>
      <c r="UKM41" s="0"/>
      <c r="UKN41" s="0"/>
      <c r="UKO41" s="0"/>
      <c r="UKP41" s="0"/>
      <c r="UKQ41" s="0"/>
      <c r="UKR41" s="0"/>
      <c r="UKS41" s="0"/>
      <c r="UKT41" s="0"/>
      <c r="UKU41" s="0"/>
      <c r="UKV41" s="0"/>
      <c r="UKW41" s="0"/>
      <c r="UKX41" s="0"/>
      <c r="UKY41" s="0"/>
      <c r="UKZ41" s="0"/>
      <c r="ULA41" s="0"/>
      <c r="ULB41" s="0"/>
      <c r="ULC41" s="0"/>
      <c r="ULD41" s="0"/>
      <c r="ULE41" s="0"/>
      <c r="ULF41" s="0"/>
      <c r="ULG41" s="0"/>
      <c r="ULH41" s="0"/>
      <c r="ULI41" s="0"/>
      <c r="ULJ41" s="0"/>
      <c r="ULK41" s="0"/>
      <c r="ULL41" s="0"/>
      <c r="ULM41" s="0"/>
      <c r="ULN41" s="0"/>
      <c r="ULO41" s="0"/>
      <c r="ULP41" s="0"/>
      <c r="ULQ41" s="0"/>
      <c r="ULR41" s="0"/>
      <c r="ULS41" s="0"/>
      <c r="ULT41" s="0"/>
      <c r="ULU41" s="0"/>
      <c r="ULV41" s="0"/>
      <c r="ULW41" s="0"/>
      <c r="ULX41" s="0"/>
      <c r="ULY41" s="0"/>
      <c r="ULZ41" s="0"/>
      <c r="UMA41" s="0"/>
      <c r="UMB41" s="0"/>
      <c r="UMC41" s="0"/>
      <c r="UMD41" s="0"/>
      <c r="UME41" s="0"/>
      <c r="UMF41" s="0"/>
      <c r="UMG41" s="0"/>
      <c r="UMH41" s="0"/>
      <c r="UMI41" s="0"/>
      <c r="UMJ41" s="0"/>
      <c r="UMK41" s="0"/>
      <c r="UML41" s="0"/>
      <c r="UMM41" s="0"/>
      <c r="UMN41" s="0"/>
      <c r="UMO41" s="0"/>
      <c r="UMP41" s="0"/>
      <c r="UMQ41" s="0"/>
      <c r="UMR41" s="0"/>
      <c r="UMS41" s="0"/>
      <c r="UMT41" s="0"/>
      <c r="UMU41" s="0"/>
      <c r="UMV41" s="0"/>
      <c r="UMW41" s="0"/>
      <c r="UMX41" s="0"/>
      <c r="UMY41" s="0"/>
      <c r="UMZ41" s="0"/>
      <c r="UNA41" s="0"/>
      <c r="UNB41" s="0"/>
      <c r="UNC41" s="0"/>
      <c r="UND41" s="0"/>
      <c r="UNE41" s="0"/>
      <c r="UNF41" s="0"/>
      <c r="UNG41" s="0"/>
      <c r="UNH41" s="0"/>
      <c r="UNI41" s="0"/>
      <c r="UNJ41" s="0"/>
      <c r="UNK41" s="0"/>
      <c r="UNL41" s="0"/>
      <c r="UNM41" s="0"/>
      <c r="UNN41" s="0"/>
      <c r="UNO41" s="0"/>
      <c r="UNP41" s="0"/>
      <c r="UNQ41" s="0"/>
      <c r="UNR41" s="0"/>
      <c r="UNS41" s="0"/>
      <c r="UNT41" s="0"/>
      <c r="UNU41" s="0"/>
      <c r="UNV41" s="0"/>
      <c r="UNW41" s="0"/>
      <c r="UNX41" s="0"/>
      <c r="UNY41" s="0"/>
      <c r="UNZ41" s="0"/>
      <c r="UOA41" s="0"/>
      <c r="UOB41" s="0"/>
      <c r="UOC41" s="0"/>
      <c r="UOD41" s="0"/>
      <c r="UOE41" s="0"/>
      <c r="UOF41" s="0"/>
      <c r="UOG41" s="0"/>
      <c r="UOH41" s="0"/>
      <c r="UOI41" s="0"/>
      <c r="UOJ41" s="0"/>
      <c r="UOK41" s="0"/>
      <c r="UOL41" s="0"/>
      <c r="UOM41" s="0"/>
      <c r="UON41" s="0"/>
      <c r="UOO41" s="0"/>
      <c r="UOP41" s="0"/>
      <c r="UOQ41" s="0"/>
      <c r="UOR41" s="0"/>
      <c r="UOS41" s="0"/>
      <c r="UOT41" s="0"/>
      <c r="UOU41" s="0"/>
      <c r="UOV41" s="0"/>
      <c r="UOW41" s="0"/>
      <c r="UOX41" s="0"/>
      <c r="UOY41" s="0"/>
      <c r="UOZ41" s="0"/>
      <c r="UPA41" s="0"/>
      <c r="UPB41" s="0"/>
      <c r="UPC41" s="0"/>
      <c r="UPD41" s="0"/>
      <c r="UPE41" s="0"/>
      <c r="UPF41" s="0"/>
      <c r="UPG41" s="0"/>
      <c r="UPH41" s="0"/>
      <c r="UPI41" s="0"/>
      <c r="UPJ41" s="0"/>
      <c r="UPK41" s="0"/>
      <c r="UPL41" s="0"/>
      <c r="UPM41" s="0"/>
      <c r="UPN41" s="0"/>
      <c r="UPO41" s="0"/>
      <c r="UPP41" s="0"/>
      <c r="UPQ41" s="0"/>
      <c r="UPR41" s="0"/>
      <c r="UPS41" s="0"/>
      <c r="UPT41" s="0"/>
      <c r="UPU41" s="0"/>
      <c r="UPV41" s="0"/>
      <c r="UPW41" s="0"/>
      <c r="UPX41" s="0"/>
      <c r="UPY41" s="0"/>
      <c r="UPZ41" s="0"/>
      <c r="UQA41" s="0"/>
      <c r="UQB41" s="0"/>
      <c r="UQC41" s="0"/>
      <c r="UQD41" s="0"/>
      <c r="UQE41" s="0"/>
      <c r="UQF41" s="0"/>
      <c r="UQG41" s="0"/>
      <c r="UQH41" s="0"/>
      <c r="UQI41" s="0"/>
      <c r="UQJ41" s="0"/>
      <c r="UQK41" s="0"/>
      <c r="UQL41" s="0"/>
      <c r="UQM41" s="0"/>
      <c r="UQN41" s="0"/>
      <c r="UQO41" s="0"/>
      <c r="UQP41" s="0"/>
      <c r="UQQ41" s="0"/>
      <c r="UQR41" s="0"/>
      <c r="UQS41" s="0"/>
      <c r="UQT41" s="0"/>
      <c r="UQU41" s="0"/>
      <c r="UQV41" s="0"/>
      <c r="UQW41" s="0"/>
      <c r="UQX41" s="0"/>
      <c r="UQY41" s="0"/>
      <c r="UQZ41" s="0"/>
      <c r="URA41" s="0"/>
      <c r="URB41" s="0"/>
      <c r="URC41" s="0"/>
      <c r="URD41" s="0"/>
      <c r="URE41" s="0"/>
      <c r="URF41" s="0"/>
      <c r="URG41" s="0"/>
      <c r="URH41" s="0"/>
      <c r="URI41" s="0"/>
      <c r="URJ41" s="0"/>
      <c r="URK41" s="0"/>
      <c r="URL41" s="0"/>
      <c r="URM41" s="0"/>
      <c r="URN41" s="0"/>
      <c r="URO41" s="0"/>
      <c r="URP41" s="0"/>
      <c r="URQ41" s="0"/>
      <c r="URR41" s="0"/>
      <c r="URS41" s="0"/>
      <c r="URT41" s="0"/>
      <c r="URU41" s="0"/>
      <c r="URV41" s="0"/>
      <c r="URW41" s="0"/>
      <c r="URX41" s="0"/>
      <c r="URY41" s="0"/>
      <c r="URZ41" s="0"/>
      <c r="USA41" s="0"/>
      <c r="USB41" s="0"/>
      <c r="USC41" s="0"/>
      <c r="USD41" s="0"/>
      <c r="USE41" s="0"/>
      <c r="USF41" s="0"/>
      <c r="USG41" s="0"/>
      <c r="USH41" s="0"/>
      <c r="USI41" s="0"/>
      <c r="USJ41" s="0"/>
      <c r="USK41" s="0"/>
      <c r="USL41" s="0"/>
      <c r="USM41" s="0"/>
      <c r="USN41" s="0"/>
      <c r="USO41" s="0"/>
      <c r="USP41" s="0"/>
      <c r="USQ41" s="0"/>
      <c r="USR41" s="0"/>
      <c r="USS41" s="0"/>
      <c r="UST41" s="0"/>
      <c r="USU41" s="0"/>
      <c r="USV41" s="0"/>
      <c r="USW41" s="0"/>
      <c r="USX41" s="0"/>
      <c r="USY41" s="0"/>
      <c r="USZ41" s="0"/>
      <c r="UTA41" s="0"/>
      <c r="UTB41" s="0"/>
      <c r="UTC41" s="0"/>
      <c r="UTD41" s="0"/>
      <c r="UTE41" s="0"/>
      <c r="UTF41" s="0"/>
      <c r="UTG41" s="0"/>
      <c r="UTH41" s="0"/>
      <c r="UTI41" s="0"/>
      <c r="UTJ41" s="0"/>
      <c r="UTK41" s="0"/>
      <c r="UTL41" s="0"/>
      <c r="UTM41" s="0"/>
      <c r="UTN41" s="0"/>
      <c r="UTO41" s="0"/>
      <c r="UTP41" s="0"/>
      <c r="UTQ41" s="0"/>
      <c r="UTR41" s="0"/>
      <c r="UTS41" s="0"/>
      <c r="UTT41" s="0"/>
      <c r="UTU41" s="0"/>
      <c r="UTV41" s="0"/>
      <c r="UTW41" s="0"/>
      <c r="UTX41" s="0"/>
      <c r="UTY41" s="0"/>
      <c r="UTZ41" s="0"/>
      <c r="UUA41" s="0"/>
      <c r="UUB41" s="0"/>
      <c r="UUC41" s="0"/>
      <c r="UUD41" s="0"/>
      <c r="UUE41" s="0"/>
      <c r="UUF41" s="0"/>
      <c r="UUG41" s="0"/>
      <c r="UUH41" s="0"/>
      <c r="UUI41" s="0"/>
      <c r="UUJ41" s="0"/>
      <c r="UUK41" s="0"/>
      <c r="UUL41" s="0"/>
      <c r="UUM41" s="0"/>
      <c r="UUN41" s="0"/>
      <c r="UUO41" s="0"/>
      <c r="UUP41" s="0"/>
      <c r="UUQ41" s="0"/>
      <c r="UUR41" s="0"/>
      <c r="UUS41" s="0"/>
      <c r="UUT41" s="0"/>
      <c r="UUU41" s="0"/>
      <c r="UUV41" s="0"/>
      <c r="UUW41" s="0"/>
      <c r="UUX41" s="0"/>
      <c r="UUY41" s="0"/>
      <c r="UUZ41" s="0"/>
      <c r="UVA41" s="0"/>
      <c r="UVB41" s="0"/>
      <c r="UVC41" s="0"/>
      <c r="UVD41" s="0"/>
      <c r="UVE41" s="0"/>
      <c r="UVF41" s="0"/>
      <c r="UVG41" s="0"/>
      <c r="UVH41" s="0"/>
      <c r="UVI41" s="0"/>
      <c r="UVJ41" s="0"/>
      <c r="UVK41" s="0"/>
      <c r="UVL41" s="0"/>
      <c r="UVM41" s="0"/>
      <c r="UVN41" s="0"/>
      <c r="UVO41" s="0"/>
      <c r="UVP41" s="0"/>
      <c r="UVQ41" s="0"/>
      <c r="UVR41" s="0"/>
      <c r="UVS41" s="0"/>
      <c r="UVT41" s="0"/>
      <c r="UVU41" s="0"/>
      <c r="UVV41" s="0"/>
      <c r="UVW41" s="0"/>
      <c r="UVX41" s="0"/>
      <c r="UVY41" s="0"/>
      <c r="UVZ41" s="0"/>
      <c r="UWA41" s="0"/>
      <c r="UWB41" s="0"/>
      <c r="UWC41" s="0"/>
      <c r="UWD41" s="0"/>
      <c r="UWE41" s="0"/>
      <c r="UWF41" s="0"/>
      <c r="UWG41" s="0"/>
      <c r="UWH41" s="0"/>
      <c r="UWI41" s="0"/>
      <c r="UWJ41" s="0"/>
      <c r="UWK41" s="0"/>
      <c r="UWL41" s="0"/>
      <c r="UWM41" s="0"/>
      <c r="UWN41" s="0"/>
      <c r="UWO41" s="0"/>
      <c r="UWP41" s="0"/>
      <c r="UWQ41" s="0"/>
      <c r="UWR41" s="0"/>
      <c r="UWS41" s="0"/>
      <c r="UWT41" s="0"/>
      <c r="UWU41" s="0"/>
      <c r="UWV41" s="0"/>
      <c r="UWW41" s="0"/>
      <c r="UWX41" s="0"/>
      <c r="UWY41" s="0"/>
      <c r="UWZ41" s="0"/>
      <c r="UXA41" s="0"/>
      <c r="UXB41" s="0"/>
      <c r="UXC41" s="0"/>
      <c r="UXD41" s="0"/>
      <c r="UXE41" s="0"/>
      <c r="UXF41" s="0"/>
      <c r="UXG41" s="0"/>
      <c r="UXH41" s="0"/>
      <c r="UXI41" s="0"/>
      <c r="UXJ41" s="0"/>
      <c r="UXK41" s="0"/>
      <c r="UXL41" s="0"/>
      <c r="UXM41" s="0"/>
      <c r="UXN41" s="0"/>
      <c r="UXO41" s="0"/>
      <c r="UXP41" s="0"/>
      <c r="UXQ41" s="0"/>
      <c r="UXR41" s="0"/>
      <c r="UXS41" s="0"/>
      <c r="UXT41" s="0"/>
      <c r="UXU41" s="0"/>
      <c r="UXV41" s="0"/>
      <c r="UXW41" s="0"/>
      <c r="UXX41" s="0"/>
      <c r="UXY41" s="0"/>
      <c r="UXZ41" s="0"/>
      <c r="UYA41" s="0"/>
      <c r="UYB41" s="0"/>
      <c r="UYC41" s="0"/>
      <c r="UYD41" s="0"/>
      <c r="UYE41" s="0"/>
      <c r="UYF41" s="0"/>
      <c r="UYG41" s="0"/>
      <c r="UYH41" s="0"/>
      <c r="UYI41" s="0"/>
      <c r="UYJ41" s="0"/>
      <c r="UYK41" s="0"/>
      <c r="UYL41" s="0"/>
      <c r="UYM41" s="0"/>
      <c r="UYN41" s="0"/>
      <c r="UYO41" s="0"/>
      <c r="UYP41" s="0"/>
      <c r="UYQ41" s="0"/>
      <c r="UYR41" s="0"/>
      <c r="UYS41" s="0"/>
      <c r="UYT41" s="0"/>
      <c r="UYU41" s="0"/>
      <c r="UYV41" s="0"/>
      <c r="UYW41" s="0"/>
      <c r="UYX41" s="0"/>
      <c r="UYY41" s="0"/>
      <c r="UYZ41" s="0"/>
      <c r="UZA41" s="0"/>
      <c r="UZB41" s="0"/>
      <c r="UZC41" s="0"/>
      <c r="UZD41" s="0"/>
      <c r="UZE41" s="0"/>
      <c r="UZF41" s="0"/>
      <c r="UZG41" s="0"/>
      <c r="UZH41" s="0"/>
      <c r="UZI41" s="0"/>
      <c r="UZJ41" s="0"/>
      <c r="UZK41" s="0"/>
      <c r="UZL41" s="0"/>
      <c r="UZM41" s="0"/>
      <c r="UZN41" s="0"/>
      <c r="UZO41" s="0"/>
      <c r="UZP41" s="0"/>
      <c r="UZQ41" s="0"/>
      <c r="UZR41" s="0"/>
      <c r="UZS41" s="0"/>
      <c r="UZT41" s="0"/>
      <c r="UZU41" s="0"/>
      <c r="UZV41" s="0"/>
      <c r="UZW41" s="0"/>
      <c r="UZX41" s="0"/>
      <c r="UZY41" s="0"/>
      <c r="UZZ41" s="0"/>
      <c r="VAA41" s="0"/>
      <c r="VAB41" s="0"/>
      <c r="VAC41" s="0"/>
      <c r="VAD41" s="0"/>
      <c r="VAE41" s="0"/>
      <c r="VAF41" s="0"/>
      <c r="VAG41" s="0"/>
      <c r="VAH41" s="0"/>
      <c r="VAI41" s="0"/>
      <c r="VAJ41" s="0"/>
      <c r="VAK41" s="0"/>
      <c r="VAL41" s="0"/>
      <c r="VAM41" s="0"/>
      <c r="VAN41" s="0"/>
      <c r="VAO41" s="0"/>
      <c r="VAP41" s="0"/>
      <c r="VAQ41" s="0"/>
      <c r="VAR41" s="0"/>
      <c r="VAS41" s="0"/>
      <c r="VAT41" s="0"/>
      <c r="VAU41" s="0"/>
      <c r="VAV41" s="0"/>
      <c r="VAW41" s="0"/>
      <c r="VAX41" s="0"/>
      <c r="VAY41" s="0"/>
      <c r="VAZ41" s="0"/>
      <c r="VBA41" s="0"/>
      <c r="VBB41" s="0"/>
      <c r="VBC41" s="0"/>
      <c r="VBD41" s="0"/>
      <c r="VBE41" s="0"/>
      <c r="VBF41" s="0"/>
      <c r="VBG41" s="0"/>
      <c r="VBH41" s="0"/>
      <c r="VBI41" s="0"/>
      <c r="VBJ41" s="0"/>
      <c r="VBK41" s="0"/>
      <c r="VBL41" s="0"/>
      <c r="VBM41" s="0"/>
      <c r="VBN41" s="0"/>
      <c r="VBO41" s="0"/>
      <c r="VBP41" s="0"/>
      <c r="VBQ41" s="0"/>
      <c r="VBR41" s="0"/>
      <c r="VBS41" s="0"/>
      <c r="VBT41" s="0"/>
      <c r="VBU41" s="0"/>
      <c r="VBV41" s="0"/>
      <c r="VBW41" s="0"/>
      <c r="VBX41" s="0"/>
      <c r="VBY41" s="0"/>
      <c r="VBZ41" s="0"/>
      <c r="VCA41" s="0"/>
      <c r="VCB41" s="0"/>
      <c r="VCC41" s="0"/>
      <c r="VCD41" s="0"/>
      <c r="VCE41" s="0"/>
      <c r="VCF41" s="0"/>
      <c r="VCG41" s="0"/>
      <c r="VCH41" s="0"/>
      <c r="VCI41" s="0"/>
      <c r="VCJ41" s="0"/>
      <c r="VCK41" s="0"/>
      <c r="VCL41" s="0"/>
      <c r="VCM41" s="0"/>
      <c r="VCN41" s="0"/>
      <c r="VCO41" s="0"/>
      <c r="VCP41" s="0"/>
      <c r="VCQ41" s="0"/>
      <c r="VCR41" s="0"/>
      <c r="VCS41" s="0"/>
      <c r="VCT41" s="0"/>
      <c r="VCU41" s="0"/>
      <c r="VCV41" s="0"/>
      <c r="VCW41" s="0"/>
      <c r="VCX41" s="0"/>
      <c r="VCY41" s="0"/>
      <c r="VCZ41" s="0"/>
      <c r="VDA41" s="0"/>
      <c r="VDB41" s="0"/>
      <c r="VDC41" s="0"/>
      <c r="VDD41" s="0"/>
      <c r="VDE41" s="0"/>
      <c r="VDF41" s="0"/>
      <c r="VDG41" s="0"/>
      <c r="VDH41" s="0"/>
      <c r="VDI41" s="0"/>
      <c r="VDJ41" s="0"/>
      <c r="VDK41" s="0"/>
      <c r="VDL41" s="0"/>
      <c r="VDM41" s="0"/>
      <c r="VDN41" s="0"/>
      <c r="VDO41" s="0"/>
      <c r="VDP41" s="0"/>
      <c r="VDQ41" s="0"/>
      <c r="VDR41" s="0"/>
      <c r="VDS41" s="0"/>
      <c r="VDT41" s="0"/>
      <c r="VDU41" s="0"/>
      <c r="VDV41" s="0"/>
      <c r="VDW41" s="0"/>
      <c r="VDX41" s="0"/>
      <c r="VDY41" s="0"/>
      <c r="VDZ41" s="0"/>
      <c r="VEA41" s="0"/>
      <c r="VEB41" s="0"/>
      <c r="VEC41" s="0"/>
      <c r="VED41" s="0"/>
      <c r="VEE41" s="0"/>
      <c r="VEF41" s="0"/>
      <c r="VEG41" s="0"/>
      <c r="VEH41" s="0"/>
      <c r="VEI41" s="0"/>
      <c r="VEJ41" s="0"/>
      <c r="VEK41" s="0"/>
      <c r="VEL41" s="0"/>
      <c r="VEM41" s="0"/>
      <c r="VEN41" s="0"/>
      <c r="VEO41" s="0"/>
      <c r="VEP41" s="0"/>
      <c r="VEQ41" s="0"/>
      <c r="VER41" s="0"/>
      <c r="VES41" s="0"/>
      <c r="VET41" s="0"/>
      <c r="VEU41" s="0"/>
      <c r="VEV41" s="0"/>
      <c r="VEW41" s="0"/>
      <c r="VEX41" s="0"/>
      <c r="VEY41" s="0"/>
      <c r="VEZ41" s="0"/>
      <c r="VFA41" s="0"/>
      <c r="VFB41" s="0"/>
      <c r="VFC41" s="0"/>
      <c r="VFD41" s="0"/>
      <c r="VFE41" s="0"/>
      <c r="VFF41" s="0"/>
      <c r="VFG41" s="0"/>
      <c r="VFH41" s="0"/>
      <c r="VFI41" s="0"/>
      <c r="VFJ41" s="0"/>
      <c r="VFK41" s="0"/>
      <c r="VFL41" s="0"/>
      <c r="VFM41" s="0"/>
      <c r="VFN41" s="0"/>
      <c r="VFO41" s="0"/>
      <c r="VFP41" s="0"/>
      <c r="VFQ41" s="0"/>
      <c r="VFR41" s="0"/>
      <c r="VFS41" s="0"/>
      <c r="VFT41" s="0"/>
      <c r="VFU41" s="0"/>
      <c r="VFV41" s="0"/>
      <c r="VFW41" s="0"/>
      <c r="VFX41" s="0"/>
      <c r="VFY41" s="0"/>
      <c r="VFZ41" s="0"/>
      <c r="VGA41" s="0"/>
      <c r="VGB41" s="0"/>
      <c r="VGC41" s="0"/>
      <c r="VGD41" s="0"/>
      <c r="VGE41" s="0"/>
      <c r="VGF41" s="0"/>
      <c r="VGG41" s="0"/>
      <c r="VGH41" s="0"/>
      <c r="VGI41" s="0"/>
      <c r="VGJ41" s="0"/>
      <c r="VGK41" s="0"/>
      <c r="VGL41" s="0"/>
      <c r="VGM41" s="0"/>
      <c r="VGN41" s="0"/>
      <c r="VGO41" s="0"/>
      <c r="VGP41" s="0"/>
      <c r="VGQ41" s="0"/>
      <c r="VGR41" s="0"/>
      <c r="VGS41" s="0"/>
      <c r="VGT41" s="0"/>
      <c r="VGU41" s="0"/>
      <c r="VGV41" s="0"/>
      <c r="VGW41" s="0"/>
      <c r="VGX41" s="0"/>
      <c r="VGY41" s="0"/>
      <c r="VGZ41" s="0"/>
      <c r="VHA41" s="0"/>
      <c r="VHB41" s="0"/>
      <c r="VHC41" s="0"/>
      <c r="VHD41" s="0"/>
      <c r="VHE41" s="0"/>
      <c r="VHF41" s="0"/>
      <c r="VHG41" s="0"/>
      <c r="VHH41" s="0"/>
      <c r="VHI41" s="0"/>
      <c r="VHJ41" s="0"/>
      <c r="VHK41" s="0"/>
      <c r="VHL41" s="0"/>
      <c r="VHM41" s="0"/>
      <c r="VHN41" s="0"/>
      <c r="VHO41" s="0"/>
      <c r="VHP41" s="0"/>
      <c r="VHQ41" s="0"/>
      <c r="VHR41" s="0"/>
      <c r="VHS41" s="0"/>
      <c r="VHT41" s="0"/>
      <c r="VHU41" s="0"/>
      <c r="VHV41" s="0"/>
      <c r="VHW41" s="0"/>
      <c r="VHX41" s="0"/>
      <c r="VHY41" s="0"/>
      <c r="VHZ41" s="0"/>
      <c r="VIA41" s="0"/>
      <c r="VIB41" s="0"/>
      <c r="VIC41" s="0"/>
      <c r="VID41" s="0"/>
      <c r="VIE41" s="0"/>
      <c r="VIF41" s="0"/>
      <c r="VIG41" s="0"/>
      <c r="VIH41" s="0"/>
      <c r="VII41" s="0"/>
      <c r="VIJ41" s="0"/>
      <c r="VIK41" s="0"/>
      <c r="VIL41" s="0"/>
      <c r="VIM41" s="0"/>
      <c r="VIN41" s="0"/>
      <c r="VIO41" s="0"/>
      <c r="VIP41" s="0"/>
      <c r="VIQ41" s="0"/>
      <c r="VIR41" s="0"/>
      <c r="VIS41" s="0"/>
      <c r="VIT41" s="0"/>
      <c r="VIU41" s="0"/>
      <c r="VIV41" s="0"/>
      <c r="VIW41" s="0"/>
      <c r="VIX41" s="0"/>
      <c r="VIY41" s="0"/>
      <c r="VIZ41" s="0"/>
      <c r="VJA41" s="0"/>
      <c r="VJB41" s="0"/>
      <c r="VJC41" s="0"/>
      <c r="VJD41" s="0"/>
      <c r="VJE41" s="0"/>
      <c r="VJF41" s="0"/>
      <c r="VJG41" s="0"/>
      <c r="VJH41" s="0"/>
      <c r="VJI41" s="0"/>
      <c r="VJJ41" s="0"/>
      <c r="VJK41" s="0"/>
      <c r="VJL41" s="0"/>
      <c r="VJM41" s="0"/>
      <c r="VJN41" s="0"/>
      <c r="VJO41" s="0"/>
      <c r="VJP41" s="0"/>
      <c r="VJQ41" s="0"/>
      <c r="VJR41" s="0"/>
      <c r="VJS41" s="0"/>
      <c r="VJT41" s="0"/>
      <c r="VJU41" s="0"/>
      <c r="VJV41" s="0"/>
      <c r="VJW41" s="0"/>
      <c r="VJX41" s="0"/>
      <c r="VJY41" s="0"/>
      <c r="VJZ41" s="0"/>
      <c r="VKA41" s="0"/>
      <c r="VKB41" s="0"/>
      <c r="VKC41" s="0"/>
      <c r="VKD41" s="0"/>
      <c r="VKE41" s="0"/>
      <c r="VKF41" s="0"/>
      <c r="VKG41" s="0"/>
      <c r="VKH41" s="0"/>
      <c r="VKI41" s="0"/>
      <c r="VKJ41" s="0"/>
      <c r="VKK41" s="0"/>
      <c r="VKL41" s="0"/>
      <c r="VKM41" s="0"/>
      <c r="VKN41" s="0"/>
      <c r="VKO41" s="0"/>
      <c r="VKP41" s="0"/>
      <c r="VKQ41" s="0"/>
      <c r="VKR41" s="0"/>
      <c r="VKS41" s="0"/>
      <c r="VKT41" s="0"/>
      <c r="VKU41" s="0"/>
      <c r="VKV41" s="0"/>
      <c r="VKW41" s="0"/>
      <c r="VKX41" s="0"/>
      <c r="VKY41" s="0"/>
      <c r="VKZ41" s="0"/>
      <c r="VLA41" s="0"/>
      <c r="VLB41" s="0"/>
      <c r="VLC41" s="0"/>
      <c r="VLD41" s="0"/>
      <c r="VLE41" s="0"/>
      <c r="VLF41" s="0"/>
      <c r="VLG41" s="0"/>
      <c r="VLH41" s="0"/>
      <c r="VLI41" s="0"/>
      <c r="VLJ41" s="0"/>
      <c r="VLK41" s="0"/>
      <c r="VLL41" s="0"/>
      <c r="VLM41" s="0"/>
      <c r="VLN41" s="0"/>
      <c r="VLO41" s="0"/>
      <c r="VLP41" s="0"/>
      <c r="VLQ41" s="0"/>
      <c r="VLR41" s="0"/>
      <c r="VLS41" s="0"/>
      <c r="VLT41" s="0"/>
      <c r="VLU41" s="0"/>
      <c r="VLV41" s="0"/>
      <c r="VLW41" s="0"/>
      <c r="VLX41" s="0"/>
      <c r="VLY41" s="0"/>
      <c r="VLZ41" s="0"/>
      <c r="VMA41" s="0"/>
      <c r="VMB41" s="0"/>
      <c r="VMC41" s="0"/>
      <c r="VMD41" s="0"/>
      <c r="VME41" s="0"/>
      <c r="VMF41" s="0"/>
      <c r="VMG41" s="0"/>
      <c r="VMH41" s="0"/>
      <c r="VMI41" s="0"/>
      <c r="VMJ41" s="0"/>
      <c r="VMK41" s="0"/>
      <c r="VML41" s="0"/>
      <c r="VMM41" s="0"/>
      <c r="VMN41" s="0"/>
      <c r="VMO41" s="0"/>
      <c r="VMP41" s="0"/>
      <c r="VMQ41" s="0"/>
      <c r="VMR41" s="0"/>
      <c r="VMS41" s="0"/>
      <c r="VMT41" s="0"/>
      <c r="VMU41" s="0"/>
      <c r="VMV41" s="0"/>
      <c r="VMW41" s="0"/>
      <c r="VMX41" s="0"/>
      <c r="VMY41" s="0"/>
      <c r="VMZ41" s="0"/>
      <c r="VNA41" s="0"/>
      <c r="VNB41" s="0"/>
      <c r="VNC41" s="0"/>
      <c r="VND41" s="0"/>
      <c r="VNE41" s="0"/>
      <c r="VNF41" s="0"/>
      <c r="VNG41" s="0"/>
      <c r="VNH41" s="0"/>
      <c r="VNI41" s="0"/>
      <c r="VNJ41" s="0"/>
      <c r="VNK41" s="0"/>
      <c r="VNL41" s="0"/>
      <c r="VNM41" s="0"/>
      <c r="VNN41" s="0"/>
      <c r="VNO41" s="0"/>
      <c r="VNP41" s="0"/>
      <c r="VNQ41" s="0"/>
      <c r="VNR41" s="0"/>
      <c r="VNS41" s="0"/>
      <c r="VNT41" s="0"/>
      <c r="VNU41" s="0"/>
      <c r="VNV41" s="0"/>
      <c r="VNW41" s="0"/>
      <c r="VNX41" s="0"/>
      <c r="VNY41" s="0"/>
      <c r="VNZ41" s="0"/>
      <c r="VOA41" s="0"/>
      <c r="VOB41" s="0"/>
      <c r="VOC41" s="0"/>
      <c r="VOD41" s="0"/>
      <c r="VOE41" s="0"/>
      <c r="VOF41" s="0"/>
      <c r="VOG41" s="0"/>
      <c r="VOH41" s="0"/>
      <c r="VOI41" s="0"/>
      <c r="VOJ41" s="0"/>
      <c r="VOK41" s="0"/>
      <c r="VOL41" s="0"/>
      <c r="VOM41" s="0"/>
      <c r="VON41" s="0"/>
      <c r="VOO41" s="0"/>
      <c r="VOP41" s="0"/>
      <c r="VOQ41" s="0"/>
      <c r="VOR41" s="0"/>
      <c r="VOS41" s="0"/>
      <c r="VOT41" s="0"/>
      <c r="VOU41" s="0"/>
      <c r="VOV41" s="0"/>
      <c r="VOW41" s="0"/>
      <c r="VOX41" s="0"/>
      <c r="VOY41" s="0"/>
      <c r="VOZ41" s="0"/>
      <c r="VPA41" s="0"/>
      <c r="VPB41" s="0"/>
      <c r="VPC41" s="0"/>
      <c r="VPD41" s="0"/>
      <c r="VPE41" s="0"/>
      <c r="VPF41" s="0"/>
      <c r="VPG41" s="0"/>
      <c r="VPH41" s="0"/>
      <c r="VPI41" s="0"/>
      <c r="VPJ41" s="0"/>
      <c r="VPK41" s="0"/>
      <c r="VPL41" s="0"/>
      <c r="VPM41" s="0"/>
      <c r="VPN41" s="0"/>
      <c r="VPO41" s="0"/>
      <c r="VPP41" s="0"/>
      <c r="VPQ41" s="0"/>
      <c r="VPR41" s="0"/>
      <c r="VPS41" s="0"/>
      <c r="VPT41" s="0"/>
      <c r="VPU41" s="0"/>
      <c r="VPV41" s="0"/>
      <c r="VPW41" s="0"/>
      <c r="VPX41" s="0"/>
      <c r="VPY41" s="0"/>
      <c r="VPZ41" s="0"/>
      <c r="VQA41" s="0"/>
      <c r="VQB41" s="0"/>
      <c r="VQC41" s="0"/>
      <c r="VQD41" s="0"/>
      <c r="VQE41" s="0"/>
      <c r="VQF41" s="0"/>
      <c r="VQG41" s="0"/>
      <c r="VQH41" s="0"/>
      <c r="VQI41" s="0"/>
      <c r="VQJ41" s="0"/>
      <c r="VQK41" s="0"/>
      <c r="VQL41" s="0"/>
      <c r="VQM41" s="0"/>
      <c r="VQN41" s="0"/>
      <c r="VQO41" s="0"/>
      <c r="VQP41" s="0"/>
      <c r="VQQ41" s="0"/>
      <c r="VQR41" s="0"/>
      <c r="VQS41" s="0"/>
      <c r="VQT41" s="0"/>
      <c r="VQU41" s="0"/>
      <c r="VQV41" s="0"/>
      <c r="VQW41" s="0"/>
      <c r="VQX41" s="0"/>
      <c r="VQY41" s="0"/>
      <c r="VQZ41" s="0"/>
      <c r="VRA41" s="0"/>
      <c r="VRB41" s="0"/>
      <c r="VRC41" s="0"/>
      <c r="VRD41" s="0"/>
      <c r="VRE41" s="0"/>
      <c r="VRF41" s="0"/>
      <c r="VRG41" s="0"/>
      <c r="VRH41" s="0"/>
      <c r="VRI41" s="0"/>
      <c r="VRJ41" s="0"/>
      <c r="VRK41" s="0"/>
      <c r="VRL41" s="0"/>
      <c r="VRM41" s="0"/>
      <c r="VRN41" s="0"/>
      <c r="VRO41" s="0"/>
      <c r="VRP41" s="0"/>
      <c r="VRQ41" s="0"/>
      <c r="VRR41" s="0"/>
      <c r="VRS41" s="0"/>
      <c r="VRT41" s="0"/>
      <c r="VRU41" s="0"/>
      <c r="VRV41" s="0"/>
      <c r="VRW41" s="0"/>
      <c r="VRX41" s="0"/>
      <c r="VRY41" s="0"/>
      <c r="VRZ41" s="0"/>
      <c r="VSA41" s="0"/>
      <c r="VSB41" s="0"/>
      <c r="VSC41" s="0"/>
      <c r="VSD41" s="0"/>
      <c r="VSE41" s="0"/>
      <c r="VSF41" s="0"/>
      <c r="VSG41" s="0"/>
      <c r="VSH41" s="0"/>
      <c r="VSI41" s="0"/>
      <c r="VSJ41" s="0"/>
      <c r="VSK41" s="0"/>
      <c r="VSL41" s="0"/>
      <c r="VSM41" s="0"/>
      <c r="VSN41" s="0"/>
      <c r="VSO41" s="0"/>
      <c r="VSP41" s="0"/>
      <c r="VSQ41" s="0"/>
      <c r="VSR41" s="0"/>
      <c r="VSS41" s="0"/>
      <c r="VST41" s="0"/>
      <c r="VSU41" s="0"/>
      <c r="VSV41" s="0"/>
      <c r="VSW41" s="0"/>
      <c r="VSX41" s="0"/>
      <c r="VSY41" s="0"/>
      <c r="VSZ41" s="0"/>
      <c r="VTA41" s="0"/>
      <c r="VTB41" s="0"/>
      <c r="VTC41" s="0"/>
      <c r="VTD41" s="0"/>
      <c r="VTE41" s="0"/>
      <c r="VTF41" s="0"/>
      <c r="VTG41" s="0"/>
      <c r="VTH41" s="0"/>
      <c r="VTI41" s="0"/>
      <c r="VTJ41" s="0"/>
      <c r="VTK41" s="0"/>
      <c r="VTL41" s="0"/>
      <c r="VTM41" s="0"/>
      <c r="VTN41" s="0"/>
      <c r="VTO41" s="0"/>
      <c r="VTP41" s="0"/>
      <c r="VTQ41" s="0"/>
      <c r="VTR41" s="0"/>
      <c r="VTS41" s="0"/>
      <c r="VTT41" s="0"/>
      <c r="VTU41" s="0"/>
      <c r="VTV41" s="0"/>
      <c r="VTW41" s="0"/>
      <c r="VTX41" s="0"/>
      <c r="VTY41" s="0"/>
      <c r="VTZ41" s="0"/>
      <c r="VUA41" s="0"/>
      <c r="VUB41" s="0"/>
      <c r="VUC41" s="0"/>
      <c r="VUD41" s="0"/>
      <c r="VUE41" s="0"/>
      <c r="VUF41" s="0"/>
      <c r="VUG41" s="0"/>
      <c r="VUH41" s="0"/>
      <c r="VUI41" s="0"/>
      <c r="VUJ41" s="0"/>
      <c r="VUK41" s="0"/>
      <c r="VUL41" s="0"/>
      <c r="VUM41" s="0"/>
      <c r="VUN41" s="0"/>
      <c r="VUO41" s="0"/>
      <c r="VUP41" s="0"/>
      <c r="VUQ41" s="0"/>
      <c r="VUR41" s="0"/>
      <c r="VUS41" s="0"/>
      <c r="VUT41" s="0"/>
      <c r="VUU41" s="0"/>
      <c r="VUV41" s="0"/>
      <c r="VUW41" s="0"/>
      <c r="VUX41" s="0"/>
      <c r="VUY41" s="0"/>
      <c r="VUZ41" s="0"/>
      <c r="VVA41" s="0"/>
      <c r="VVB41" s="0"/>
      <c r="VVC41" s="0"/>
      <c r="VVD41" s="0"/>
      <c r="VVE41" s="0"/>
      <c r="VVF41" s="0"/>
      <c r="VVG41" s="0"/>
      <c r="VVH41" s="0"/>
      <c r="VVI41" s="0"/>
      <c r="VVJ41" s="0"/>
      <c r="VVK41" s="0"/>
      <c r="VVL41" s="0"/>
      <c r="VVM41" s="0"/>
      <c r="VVN41" s="0"/>
      <c r="VVO41" s="0"/>
      <c r="VVP41" s="0"/>
      <c r="VVQ41" s="0"/>
      <c r="VVR41" s="0"/>
      <c r="VVS41" s="0"/>
      <c r="VVT41" s="0"/>
      <c r="VVU41" s="0"/>
      <c r="VVV41" s="0"/>
      <c r="VVW41" s="0"/>
      <c r="VVX41" s="0"/>
      <c r="VVY41" s="0"/>
      <c r="VVZ41" s="0"/>
      <c r="VWA41" s="0"/>
      <c r="VWB41" s="0"/>
      <c r="VWC41" s="0"/>
      <c r="VWD41" s="0"/>
      <c r="VWE41" s="0"/>
      <c r="VWF41" s="0"/>
      <c r="VWG41" s="0"/>
      <c r="VWH41" s="0"/>
      <c r="VWI41" s="0"/>
      <c r="VWJ41" s="0"/>
      <c r="VWK41" s="0"/>
      <c r="VWL41" s="0"/>
      <c r="VWM41" s="0"/>
      <c r="VWN41" s="0"/>
      <c r="VWO41" s="0"/>
      <c r="VWP41" s="0"/>
      <c r="VWQ41" s="0"/>
      <c r="VWR41" s="0"/>
      <c r="VWS41" s="0"/>
      <c r="VWT41" s="0"/>
      <c r="VWU41" s="0"/>
      <c r="VWV41" s="0"/>
      <c r="VWW41" s="0"/>
      <c r="VWX41" s="0"/>
      <c r="VWY41" s="0"/>
      <c r="VWZ41" s="0"/>
      <c r="VXA41" s="0"/>
      <c r="VXB41" s="0"/>
      <c r="VXC41" s="0"/>
      <c r="VXD41" s="0"/>
      <c r="VXE41" s="0"/>
      <c r="VXF41" s="0"/>
      <c r="VXG41" s="0"/>
      <c r="VXH41" s="0"/>
      <c r="VXI41" s="0"/>
      <c r="VXJ41" s="0"/>
      <c r="VXK41" s="0"/>
      <c r="VXL41" s="0"/>
      <c r="VXM41" s="0"/>
      <c r="VXN41" s="0"/>
      <c r="VXO41" s="0"/>
      <c r="VXP41" s="0"/>
      <c r="VXQ41" s="0"/>
      <c r="VXR41" s="0"/>
      <c r="VXS41" s="0"/>
      <c r="VXT41" s="0"/>
      <c r="VXU41" s="0"/>
      <c r="VXV41" s="0"/>
      <c r="VXW41" s="0"/>
      <c r="VXX41" s="0"/>
      <c r="VXY41" s="0"/>
      <c r="VXZ41" s="0"/>
      <c r="VYA41" s="0"/>
      <c r="VYB41" s="0"/>
      <c r="VYC41" s="0"/>
      <c r="VYD41" s="0"/>
      <c r="VYE41" s="0"/>
      <c r="VYF41" s="0"/>
      <c r="VYG41" s="0"/>
      <c r="VYH41" s="0"/>
      <c r="VYI41" s="0"/>
      <c r="VYJ41" s="0"/>
      <c r="VYK41" s="0"/>
      <c r="VYL41" s="0"/>
      <c r="VYM41" s="0"/>
      <c r="VYN41" s="0"/>
      <c r="VYO41" s="0"/>
      <c r="VYP41" s="0"/>
      <c r="VYQ41" s="0"/>
      <c r="VYR41" s="0"/>
      <c r="VYS41" s="0"/>
      <c r="VYT41" s="0"/>
      <c r="VYU41" s="0"/>
      <c r="VYV41" s="0"/>
      <c r="VYW41" s="0"/>
      <c r="VYX41" s="0"/>
      <c r="VYY41" s="0"/>
      <c r="VYZ41" s="0"/>
      <c r="VZA41" s="0"/>
      <c r="VZB41" s="0"/>
      <c r="VZC41" s="0"/>
      <c r="VZD41" s="0"/>
      <c r="VZE41" s="0"/>
      <c r="VZF41" s="0"/>
      <c r="VZG41" s="0"/>
      <c r="VZH41" s="0"/>
      <c r="VZI41" s="0"/>
      <c r="VZJ41" s="0"/>
      <c r="VZK41" s="0"/>
      <c r="VZL41" s="0"/>
      <c r="VZM41" s="0"/>
      <c r="VZN41" s="0"/>
      <c r="VZO41" s="0"/>
      <c r="VZP41" s="0"/>
      <c r="VZQ41" s="0"/>
      <c r="VZR41" s="0"/>
      <c r="VZS41" s="0"/>
      <c r="VZT41" s="0"/>
      <c r="VZU41" s="0"/>
      <c r="VZV41" s="0"/>
      <c r="VZW41" s="0"/>
      <c r="VZX41" s="0"/>
      <c r="VZY41" s="0"/>
      <c r="VZZ41" s="0"/>
      <c r="WAA41" s="0"/>
      <c r="WAB41" s="0"/>
      <c r="WAC41" s="0"/>
      <c r="WAD41" s="0"/>
      <c r="WAE41" s="0"/>
      <c r="WAF41" s="0"/>
      <c r="WAG41" s="0"/>
      <c r="WAH41" s="0"/>
      <c r="WAI41" s="0"/>
      <c r="WAJ41" s="0"/>
      <c r="WAK41" s="0"/>
      <c r="WAL41" s="0"/>
      <c r="WAM41" s="0"/>
      <c r="WAN41" s="0"/>
      <c r="WAO41" s="0"/>
      <c r="WAP41" s="0"/>
      <c r="WAQ41" s="0"/>
      <c r="WAR41" s="0"/>
      <c r="WAS41" s="0"/>
      <c r="WAT41" s="0"/>
      <c r="WAU41" s="0"/>
      <c r="WAV41" s="0"/>
      <c r="WAW41" s="0"/>
      <c r="WAX41" s="0"/>
      <c r="WAY41" s="0"/>
      <c r="WAZ41" s="0"/>
      <c r="WBA41" s="0"/>
      <c r="WBB41" s="0"/>
      <c r="WBC41" s="0"/>
      <c r="WBD41" s="0"/>
      <c r="WBE41" s="0"/>
      <c r="WBF41" s="0"/>
      <c r="WBG41" s="0"/>
      <c r="WBH41" s="0"/>
      <c r="WBI41" s="0"/>
      <c r="WBJ41" s="0"/>
      <c r="WBK41" s="0"/>
      <c r="WBL41" s="0"/>
      <c r="WBM41" s="0"/>
      <c r="WBN41" s="0"/>
      <c r="WBO41" s="0"/>
      <c r="WBP41" s="0"/>
      <c r="WBQ41" s="0"/>
      <c r="WBR41" s="0"/>
      <c r="WBS41" s="0"/>
      <c r="WBT41" s="0"/>
      <c r="WBU41" s="0"/>
      <c r="WBV41" s="0"/>
      <c r="WBW41" s="0"/>
      <c r="WBX41" s="0"/>
      <c r="WBY41" s="0"/>
      <c r="WBZ41" s="0"/>
      <c r="WCA41" s="0"/>
      <c r="WCB41" s="0"/>
      <c r="WCC41" s="0"/>
      <c r="WCD41" s="0"/>
      <c r="WCE41" s="0"/>
      <c r="WCF41" s="0"/>
      <c r="WCG41" s="0"/>
      <c r="WCH41" s="0"/>
      <c r="WCI41" s="0"/>
      <c r="WCJ41" s="0"/>
      <c r="WCK41" s="0"/>
      <c r="WCL41" s="0"/>
      <c r="WCM41" s="0"/>
      <c r="WCN41" s="0"/>
      <c r="WCO41" s="0"/>
      <c r="WCP41" s="0"/>
      <c r="WCQ41" s="0"/>
      <c r="WCR41" s="0"/>
      <c r="WCS41" s="0"/>
      <c r="WCT41" s="0"/>
      <c r="WCU41" s="0"/>
      <c r="WCV41" s="0"/>
      <c r="WCW41" s="0"/>
      <c r="WCX41" s="0"/>
      <c r="WCY41" s="0"/>
      <c r="WCZ41" s="0"/>
      <c r="WDA41" s="0"/>
      <c r="WDB41" s="0"/>
      <c r="WDC41" s="0"/>
      <c r="WDD41" s="0"/>
      <c r="WDE41" s="0"/>
      <c r="WDF41" s="0"/>
      <c r="WDG41" s="0"/>
      <c r="WDH41" s="0"/>
      <c r="WDI41" s="0"/>
      <c r="WDJ41" s="0"/>
      <c r="WDK41" s="0"/>
      <c r="WDL41" s="0"/>
      <c r="WDM41" s="0"/>
      <c r="WDN41" s="0"/>
      <c r="WDO41" s="0"/>
      <c r="WDP41" s="0"/>
      <c r="WDQ41" s="0"/>
      <c r="WDR41" s="0"/>
      <c r="WDS41" s="0"/>
      <c r="WDT41" s="0"/>
      <c r="WDU41" s="0"/>
      <c r="WDV41" s="0"/>
      <c r="WDW41" s="0"/>
      <c r="WDX41" s="0"/>
      <c r="WDY41" s="0"/>
      <c r="WDZ41" s="0"/>
      <c r="WEA41" s="0"/>
      <c r="WEB41" s="0"/>
      <c r="WEC41" s="0"/>
      <c r="WED41" s="0"/>
      <c r="WEE41" s="0"/>
      <c r="WEF41" s="0"/>
      <c r="WEG41" s="0"/>
      <c r="WEH41" s="0"/>
      <c r="WEI41" s="0"/>
      <c r="WEJ41" s="0"/>
      <c r="WEK41" s="0"/>
      <c r="WEL41" s="0"/>
      <c r="WEM41" s="0"/>
      <c r="WEN41" s="0"/>
      <c r="WEO41" s="0"/>
      <c r="WEP41" s="0"/>
      <c r="WEQ41" s="0"/>
      <c r="WER41" s="0"/>
      <c r="WES41" s="0"/>
      <c r="WET41" s="0"/>
      <c r="WEU41" s="0"/>
      <c r="WEV41" s="0"/>
      <c r="WEW41" s="0"/>
      <c r="WEX41" s="0"/>
      <c r="WEY41" s="0"/>
      <c r="WEZ41" s="0"/>
      <c r="WFA41" s="0"/>
      <c r="WFB41" s="0"/>
      <c r="WFC41" s="0"/>
      <c r="WFD41" s="0"/>
      <c r="WFE41" s="0"/>
      <c r="WFF41" s="0"/>
      <c r="WFG41" s="0"/>
      <c r="WFH41" s="0"/>
      <c r="WFI41" s="0"/>
      <c r="WFJ41" s="0"/>
      <c r="WFK41" s="0"/>
      <c r="WFL41" s="0"/>
      <c r="WFM41" s="0"/>
      <c r="WFN41" s="0"/>
      <c r="WFO41" s="0"/>
      <c r="WFP41" s="0"/>
      <c r="WFQ41" s="0"/>
      <c r="WFR41" s="0"/>
      <c r="WFS41" s="0"/>
      <c r="WFT41" s="0"/>
      <c r="WFU41" s="0"/>
      <c r="WFV41" s="0"/>
      <c r="WFW41" s="0"/>
      <c r="WFX41" s="0"/>
      <c r="WFY41" s="0"/>
      <c r="WFZ41" s="0"/>
      <c r="WGA41" s="0"/>
      <c r="WGB41" s="0"/>
      <c r="WGC41" s="0"/>
      <c r="WGD41" s="0"/>
      <c r="WGE41" s="0"/>
      <c r="WGF41" s="0"/>
      <c r="WGG41" s="0"/>
      <c r="WGH41" s="0"/>
      <c r="WGI41" s="0"/>
      <c r="WGJ41" s="0"/>
      <c r="WGK41" s="0"/>
      <c r="WGL41" s="0"/>
      <c r="WGM41" s="0"/>
      <c r="WGN41" s="0"/>
      <c r="WGO41" s="0"/>
      <c r="WGP41" s="0"/>
      <c r="WGQ41" s="0"/>
      <c r="WGR41" s="0"/>
      <c r="WGS41" s="0"/>
      <c r="WGT41" s="0"/>
      <c r="WGU41" s="0"/>
      <c r="WGV41" s="0"/>
      <c r="WGW41" s="0"/>
      <c r="WGX41" s="0"/>
      <c r="WGY41" s="0"/>
      <c r="WGZ41" s="0"/>
      <c r="WHA41" s="0"/>
      <c r="WHB41" s="0"/>
      <c r="WHC41" s="0"/>
      <c r="WHD41" s="0"/>
      <c r="WHE41" s="0"/>
      <c r="WHF41" s="0"/>
      <c r="WHG41" s="0"/>
      <c r="WHH41" s="0"/>
      <c r="WHI41" s="0"/>
      <c r="WHJ41" s="0"/>
      <c r="WHK41" s="0"/>
      <c r="WHL41" s="0"/>
      <c r="WHM41" s="0"/>
      <c r="WHN41" s="0"/>
      <c r="WHO41" s="0"/>
      <c r="WHP41" s="0"/>
      <c r="WHQ41" s="0"/>
      <c r="WHR41" s="0"/>
      <c r="WHS41" s="0"/>
      <c r="WHT41" s="0"/>
      <c r="WHU41" s="0"/>
      <c r="WHV41" s="0"/>
      <c r="WHW41" s="0"/>
      <c r="WHX41" s="0"/>
      <c r="WHY41" s="0"/>
      <c r="WHZ41" s="0"/>
      <c r="WIA41" s="0"/>
      <c r="WIB41" s="0"/>
      <c r="WIC41" s="0"/>
      <c r="WID41" s="0"/>
      <c r="WIE41" s="0"/>
      <c r="WIF41" s="0"/>
      <c r="WIG41" s="0"/>
      <c r="WIH41" s="0"/>
      <c r="WII41" s="0"/>
      <c r="WIJ41" s="0"/>
      <c r="WIK41" s="0"/>
      <c r="WIL41" s="0"/>
      <c r="WIM41" s="0"/>
      <c r="WIN41" s="0"/>
      <c r="WIO41" s="0"/>
      <c r="WIP41" s="0"/>
      <c r="WIQ41" s="0"/>
      <c r="WIR41" s="0"/>
      <c r="WIS41" s="0"/>
      <c r="WIT41" s="0"/>
      <c r="WIU41" s="0"/>
      <c r="WIV41" s="0"/>
      <c r="WIW41" s="0"/>
      <c r="WIX41" s="0"/>
      <c r="WIY41" s="0"/>
      <c r="WIZ41" s="0"/>
      <c r="WJA41" s="0"/>
      <c r="WJB41" s="0"/>
      <c r="WJC41" s="0"/>
      <c r="WJD41" s="0"/>
      <c r="WJE41" s="0"/>
      <c r="WJF41" s="0"/>
      <c r="WJG41" s="0"/>
      <c r="WJH41" s="0"/>
      <c r="WJI41" s="0"/>
      <c r="WJJ41" s="0"/>
      <c r="WJK41" s="0"/>
      <c r="WJL41" s="0"/>
      <c r="WJM41" s="0"/>
      <c r="WJN41" s="0"/>
      <c r="WJO41" s="0"/>
      <c r="WJP41" s="0"/>
      <c r="WJQ41" s="0"/>
      <c r="WJR41" s="0"/>
      <c r="WJS41" s="0"/>
      <c r="WJT41" s="0"/>
      <c r="WJU41" s="0"/>
      <c r="WJV41" s="0"/>
      <c r="WJW41" s="0"/>
      <c r="WJX41" s="0"/>
      <c r="WJY41" s="0"/>
      <c r="WJZ41" s="0"/>
      <c r="WKA41" s="0"/>
      <c r="WKB41" s="0"/>
      <c r="WKC41" s="0"/>
      <c r="WKD41" s="0"/>
      <c r="WKE41" s="0"/>
      <c r="WKF41" s="0"/>
      <c r="WKG41" s="0"/>
      <c r="WKH41" s="0"/>
      <c r="WKI41" s="0"/>
      <c r="WKJ41" s="0"/>
      <c r="WKK41" s="0"/>
      <c r="WKL41" s="0"/>
      <c r="WKM41" s="0"/>
      <c r="WKN41" s="0"/>
      <c r="WKO41" s="0"/>
      <c r="WKP41" s="0"/>
      <c r="WKQ41" s="0"/>
      <c r="WKR41" s="0"/>
      <c r="WKS41" s="0"/>
      <c r="WKT41" s="0"/>
      <c r="WKU41" s="0"/>
      <c r="WKV41" s="0"/>
      <c r="WKW41" s="0"/>
      <c r="WKX41" s="0"/>
      <c r="WKY41" s="0"/>
      <c r="WKZ41" s="0"/>
      <c r="WLA41" s="0"/>
      <c r="WLB41" s="0"/>
      <c r="WLC41" s="0"/>
      <c r="WLD41" s="0"/>
      <c r="WLE41" s="0"/>
      <c r="WLF41" s="0"/>
      <c r="WLG41" s="0"/>
      <c r="WLH41" s="0"/>
      <c r="WLI41" s="0"/>
      <c r="WLJ41" s="0"/>
      <c r="WLK41" s="0"/>
      <c r="WLL41" s="0"/>
      <c r="WLM41" s="0"/>
      <c r="WLN41" s="0"/>
      <c r="WLO41" s="0"/>
      <c r="WLP41" s="0"/>
      <c r="WLQ41" s="0"/>
      <c r="WLR41" s="0"/>
      <c r="WLS41" s="0"/>
      <c r="WLT41" s="0"/>
      <c r="WLU41" s="0"/>
      <c r="WLV41" s="0"/>
      <c r="WLW41" s="0"/>
      <c r="WLX41" s="0"/>
      <c r="WLY41" s="0"/>
      <c r="WLZ41" s="0"/>
      <c r="WMA41" s="0"/>
      <c r="WMB41" s="0"/>
      <c r="WMC41" s="0"/>
      <c r="WMD41" s="0"/>
      <c r="WME41" s="0"/>
      <c r="WMF41" s="0"/>
      <c r="WMG41" s="0"/>
      <c r="WMH41" s="0"/>
      <c r="WMI41" s="0"/>
      <c r="WMJ41" s="0"/>
      <c r="WMK41" s="0"/>
      <c r="WML41" s="0"/>
      <c r="WMM41" s="0"/>
      <c r="WMN41" s="0"/>
      <c r="WMO41" s="0"/>
      <c r="WMP41" s="0"/>
      <c r="WMQ41" s="0"/>
      <c r="WMR41" s="0"/>
      <c r="WMS41" s="0"/>
      <c r="WMT41" s="0"/>
      <c r="WMU41" s="0"/>
      <c r="WMV41" s="0"/>
      <c r="WMW41" s="0"/>
      <c r="WMX41" s="0"/>
      <c r="WMY41" s="0"/>
      <c r="WMZ41" s="0"/>
      <c r="WNA41" s="0"/>
      <c r="WNB41" s="0"/>
      <c r="WNC41" s="0"/>
      <c r="WND41" s="0"/>
      <c r="WNE41" s="0"/>
      <c r="WNF41" s="0"/>
      <c r="WNG41" s="0"/>
      <c r="WNH41" s="0"/>
      <c r="WNI41" s="0"/>
      <c r="WNJ41" s="0"/>
      <c r="WNK41" s="0"/>
      <c r="WNL41" s="0"/>
      <c r="WNM41" s="0"/>
      <c r="WNN41" s="0"/>
      <c r="WNO41" s="0"/>
      <c r="WNP41" s="0"/>
      <c r="WNQ41" s="0"/>
      <c r="WNR41" s="0"/>
      <c r="WNS41" s="0"/>
      <c r="WNT41" s="0"/>
      <c r="WNU41" s="0"/>
      <c r="WNV41" s="0"/>
      <c r="WNW41" s="0"/>
      <c r="WNX41" s="0"/>
      <c r="WNY41" s="0"/>
      <c r="WNZ41" s="0"/>
      <c r="WOA41" s="0"/>
      <c r="WOB41" s="0"/>
      <c r="WOC41" s="0"/>
      <c r="WOD41" s="0"/>
      <c r="WOE41" s="0"/>
      <c r="WOF41" s="0"/>
      <c r="WOG41" s="0"/>
      <c r="WOH41" s="0"/>
      <c r="WOI41" s="0"/>
      <c r="WOJ41" s="0"/>
      <c r="WOK41" s="0"/>
      <c r="WOL41" s="0"/>
      <c r="WOM41" s="0"/>
      <c r="WON41" s="0"/>
      <c r="WOO41" s="0"/>
      <c r="WOP41" s="0"/>
      <c r="WOQ41" s="0"/>
      <c r="WOR41" s="0"/>
      <c r="WOS41" s="0"/>
      <c r="WOT41" s="0"/>
      <c r="WOU41" s="0"/>
      <c r="WOV41" s="0"/>
      <c r="WOW41" s="0"/>
      <c r="WOX41" s="0"/>
      <c r="WOY41" s="0"/>
      <c r="WOZ41" s="0"/>
      <c r="WPA41" s="0"/>
      <c r="WPB41" s="0"/>
      <c r="WPC41" s="0"/>
      <c r="WPD41" s="0"/>
      <c r="WPE41" s="0"/>
      <c r="WPF41" s="0"/>
      <c r="WPG41" s="0"/>
      <c r="WPH41" s="0"/>
      <c r="WPI41" s="0"/>
      <c r="WPJ41" s="0"/>
      <c r="WPK41" s="0"/>
      <c r="WPL41" s="0"/>
      <c r="WPM41" s="0"/>
      <c r="WPN41" s="0"/>
      <c r="WPO41" s="0"/>
      <c r="WPP41" s="0"/>
      <c r="WPQ41" s="0"/>
      <c r="WPR41" s="0"/>
      <c r="WPS41" s="0"/>
      <c r="WPT41" s="0"/>
      <c r="WPU41" s="0"/>
      <c r="WPV41" s="0"/>
      <c r="WPW41" s="0"/>
      <c r="WPX41" s="0"/>
      <c r="WPY41" s="0"/>
      <c r="WPZ41" s="0"/>
      <c r="WQA41" s="0"/>
      <c r="WQB41" s="0"/>
      <c r="WQC41" s="0"/>
      <c r="WQD41" s="0"/>
      <c r="WQE41" s="0"/>
      <c r="WQF41" s="0"/>
      <c r="WQG41" s="0"/>
      <c r="WQH41" s="0"/>
      <c r="WQI41" s="0"/>
      <c r="WQJ41" s="0"/>
      <c r="WQK41" s="0"/>
      <c r="WQL41" s="0"/>
      <c r="WQM41" s="0"/>
      <c r="WQN41" s="0"/>
      <c r="WQO41" s="0"/>
      <c r="WQP41" s="0"/>
      <c r="WQQ41" s="0"/>
      <c r="WQR41" s="0"/>
      <c r="WQS41" s="0"/>
      <c r="WQT41" s="0"/>
      <c r="WQU41" s="0"/>
      <c r="WQV41" s="0"/>
      <c r="WQW41" s="0"/>
      <c r="WQX41" s="0"/>
      <c r="WQY41" s="0"/>
      <c r="WQZ41" s="0"/>
      <c r="WRA41" s="0"/>
      <c r="WRB41" s="0"/>
      <c r="WRC41" s="0"/>
      <c r="WRD41" s="0"/>
      <c r="WRE41" s="0"/>
      <c r="WRF41" s="0"/>
      <c r="WRG41" s="0"/>
      <c r="WRH41" s="0"/>
      <c r="WRI41" s="0"/>
      <c r="WRJ41" s="0"/>
      <c r="WRK41" s="0"/>
      <c r="WRL41" s="0"/>
      <c r="WRM41" s="0"/>
      <c r="WRN41" s="0"/>
      <c r="WRO41" s="0"/>
      <c r="WRP41" s="0"/>
      <c r="WRQ41" s="0"/>
      <c r="WRR41" s="0"/>
      <c r="WRS41" s="0"/>
      <c r="WRT41" s="0"/>
      <c r="WRU41" s="0"/>
      <c r="WRV41" s="0"/>
      <c r="WRW41" s="0"/>
      <c r="WRX41" s="0"/>
      <c r="WRY41" s="0"/>
      <c r="WRZ41" s="0"/>
      <c r="WSA41" s="0"/>
      <c r="WSB41" s="0"/>
      <c r="WSC41" s="0"/>
      <c r="WSD41" s="0"/>
      <c r="WSE41" s="0"/>
      <c r="WSF41" s="0"/>
      <c r="WSG41" s="0"/>
      <c r="WSH41" s="0"/>
      <c r="WSI41" s="0"/>
      <c r="WSJ41" s="0"/>
      <c r="WSK41" s="0"/>
      <c r="WSL41" s="0"/>
      <c r="WSM41" s="0"/>
      <c r="WSN41" s="0"/>
      <c r="WSO41" s="0"/>
      <c r="WSP41" s="0"/>
      <c r="WSQ41" s="0"/>
      <c r="WSR41" s="0"/>
      <c r="WSS41" s="0"/>
      <c r="WST41" s="0"/>
      <c r="WSU41" s="0"/>
      <c r="WSV41" s="0"/>
      <c r="WSW41" s="0"/>
      <c r="WSX41" s="0"/>
      <c r="WSY41" s="0"/>
      <c r="WSZ41" s="0"/>
      <c r="WTA41" s="0"/>
      <c r="WTB41" s="0"/>
      <c r="WTC41" s="0"/>
      <c r="WTD41" s="0"/>
      <c r="WTE41" s="0"/>
      <c r="WTF41" s="0"/>
      <c r="WTG41" s="0"/>
      <c r="WTH41" s="0"/>
      <c r="WTI41" s="0"/>
      <c r="WTJ41" s="0"/>
      <c r="WTK41" s="0"/>
      <c r="WTL41" s="0"/>
      <c r="WTM41" s="0"/>
      <c r="WTN41" s="0"/>
      <c r="WTO41" s="0"/>
      <c r="WTP41" s="0"/>
      <c r="WTQ41" s="0"/>
      <c r="WTR41" s="0"/>
      <c r="WTS41" s="0"/>
      <c r="WTT41" s="0"/>
      <c r="WTU41" s="0"/>
      <c r="WTV41" s="0"/>
      <c r="WTW41" s="0"/>
      <c r="WTX41" s="0"/>
      <c r="WTY41" s="0"/>
      <c r="WTZ41" s="0"/>
      <c r="WUA41" s="0"/>
      <c r="WUB41" s="0"/>
      <c r="WUC41" s="0"/>
      <c r="WUD41" s="0"/>
      <c r="WUE41" s="0"/>
      <c r="WUF41" s="0"/>
      <c r="WUG41" s="0"/>
      <c r="WUH41" s="0"/>
      <c r="WUI41" s="0"/>
      <c r="WUJ41" s="0"/>
      <c r="WUK41" s="0"/>
      <c r="WUL41" s="0"/>
      <c r="WUM41" s="0"/>
      <c r="WUN41" s="0"/>
      <c r="WUO41" s="0"/>
      <c r="WUP41" s="0"/>
      <c r="WUQ41" s="0"/>
      <c r="WUR41" s="0"/>
      <c r="WUS41" s="0"/>
      <c r="WUT41" s="0"/>
      <c r="WUU41" s="0"/>
      <c r="WUV41" s="0"/>
      <c r="WUW41" s="0"/>
      <c r="WUX41" s="0"/>
      <c r="WUY41" s="0"/>
      <c r="WUZ41" s="0"/>
      <c r="WVA41" s="0"/>
      <c r="WVB41" s="0"/>
      <c r="WVC41" s="0"/>
      <c r="WVD41" s="0"/>
      <c r="WVE41" s="0"/>
      <c r="WVF41" s="0"/>
      <c r="WVG41" s="0"/>
      <c r="WVH41" s="0"/>
      <c r="WVI41" s="0"/>
      <c r="WVJ41" s="0"/>
      <c r="WVK41" s="0"/>
      <c r="WVL41" s="0"/>
      <c r="WVM41" s="0"/>
      <c r="WVN41" s="0"/>
      <c r="WVO41" s="0"/>
      <c r="WVP41" s="0"/>
      <c r="WVQ41" s="0"/>
      <c r="WVR41" s="0"/>
      <c r="WVS41" s="0"/>
      <c r="WVT41" s="0"/>
      <c r="WVU41" s="0"/>
      <c r="WVV41" s="0"/>
      <c r="WVW41" s="0"/>
      <c r="WVX41" s="0"/>
      <c r="WVY41" s="0"/>
      <c r="WVZ41" s="0"/>
      <c r="WWA41" s="0"/>
      <c r="WWB41" s="0"/>
      <c r="WWC41" s="0"/>
      <c r="WWD41" s="0"/>
      <c r="WWE41" s="0"/>
      <c r="WWF41" s="0"/>
      <c r="WWG41" s="0"/>
      <c r="WWH41" s="0"/>
      <c r="WWI41" s="0"/>
      <c r="WWJ41" s="0"/>
      <c r="WWK41" s="0"/>
      <c r="WWL41" s="0"/>
      <c r="WWM41" s="0"/>
      <c r="WWN41" s="0"/>
      <c r="WWO41" s="0"/>
      <c r="WWP41" s="0"/>
      <c r="WWQ41" s="0"/>
      <c r="WWR41" s="0"/>
      <c r="WWS41" s="0"/>
      <c r="WWT41" s="0"/>
      <c r="WWU41" s="0"/>
      <c r="WWV41" s="0"/>
      <c r="WWW41" s="0"/>
      <c r="WWX41" s="0"/>
      <c r="WWY41" s="0"/>
      <c r="WWZ41" s="0"/>
      <c r="WXA41" s="0"/>
      <c r="WXB41" s="0"/>
      <c r="WXC41" s="0"/>
      <c r="WXD41" s="0"/>
      <c r="WXE41" s="0"/>
      <c r="WXF41" s="0"/>
      <c r="WXG41" s="0"/>
      <c r="WXH41" s="0"/>
      <c r="WXI41" s="0"/>
      <c r="WXJ41" s="0"/>
      <c r="WXK41" s="0"/>
      <c r="WXL41" s="0"/>
      <c r="WXM41" s="0"/>
      <c r="WXN41" s="0"/>
      <c r="WXO41" s="0"/>
      <c r="WXP41" s="0"/>
      <c r="WXQ41" s="0"/>
      <c r="WXR41" s="0"/>
      <c r="WXS41" s="0"/>
      <c r="WXT41" s="0"/>
      <c r="WXU41" s="0"/>
      <c r="WXV41" s="0"/>
      <c r="WXW41" s="0"/>
      <c r="WXX41" s="0"/>
      <c r="WXY41" s="0"/>
      <c r="WXZ41" s="0"/>
      <c r="WYA41" s="0"/>
      <c r="WYB41" s="0"/>
      <c r="WYC41" s="0"/>
      <c r="WYD41" s="0"/>
      <c r="WYE41" s="0"/>
      <c r="WYF41" s="0"/>
      <c r="WYG41" s="0"/>
      <c r="WYH41" s="0"/>
      <c r="WYI41" s="0"/>
      <c r="WYJ41" s="0"/>
      <c r="WYK41" s="0"/>
      <c r="WYL41" s="0"/>
      <c r="WYM41" s="0"/>
      <c r="WYN41" s="0"/>
      <c r="WYO41" s="0"/>
      <c r="WYP41" s="0"/>
      <c r="WYQ41" s="0"/>
      <c r="WYR41" s="0"/>
      <c r="WYS41" s="0"/>
      <c r="WYT41" s="0"/>
      <c r="WYU41" s="0"/>
      <c r="WYV41" s="0"/>
      <c r="WYW41" s="0"/>
      <c r="WYX41" s="0"/>
      <c r="WYY41" s="0"/>
      <c r="WYZ41" s="0"/>
      <c r="WZA41" s="0"/>
      <c r="WZB41" s="0"/>
      <c r="WZC41" s="0"/>
      <c r="WZD41" s="0"/>
      <c r="WZE41" s="0"/>
      <c r="WZF41" s="0"/>
      <c r="WZG41" s="0"/>
      <c r="WZH41" s="0"/>
      <c r="WZI41" s="0"/>
      <c r="WZJ41" s="0"/>
      <c r="WZK41" s="0"/>
      <c r="WZL41" s="0"/>
      <c r="WZM41" s="0"/>
      <c r="WZN41" s="0"/>
      <c r="WZO41" s="0"/>
      <c r="WZP41" s="0"/>
      <c r="WZQ41" s="0"/>
      <c r="WZR41" s="0"/>
      <c r="WZS41" s="0"/>
      <c r="WZT41" s="0"/>
      <c r="WZU41" s="0"/>
      <c r="WZV41" s="0"/>
      <c r="WZW41" s="0"/>
      <c r="WZX41" s="0"/>
      <c r="WZY41" s="0"/>
      <c r="WZZ41" s="0"/>
      <c r="XAA41" s="0"/>
      <c r="XAB41" s="0"/>
      <c r="XAC41" s="0"/>
      <c r="XAD41" s="0"/>
      <c r="XAE41" s="0"/>
      <c r="XAF41" s="0"/>
      <c r="XAG41" s="0"/>
      <c r="XAH41" s="0"/>
      <c r="XAI41" s="0"/>
      <c r="XAJ41" s="0"/>
      <c r="XAK41" s="0"/>
      <c r="XAL41" s="0"/>
      <c r="XAM41" s="0"/>
      <c r="XAN41" s="0"/>
      <c r="XAO41" s="0"/>
      <c r="XAP41" s="0"/>
      <c r="XAQ41" s="0"/>
      <c r="XAR41" s="0"/>
      <c r="XAS41" s="0"/>
      <c r="XAT41" s="0"/>
      <c r="XAU41" s="0"/>
      <c r="XAV41" s="0"/>
      <c r="XAW41" s="0"/>
      <c r="XAX41" s="0"/>
      <c r="XAY41" s="0"/>
      <c r="XAZ41" s="0"/>
      <c r="XBA41" s="0"/>
      <c r="XBB41" s="0"/>
      <c r="XBC41" s="0"/>
      <c r="XBD41" s="0"/>
      <c r="XBE41" s="0"/>
      <c r="XBF41" s="0"/>
      <c r="XBG41" s="0"/>
      <c r="XBH41" s="0"/>
      <c r="XBI41" s="0"/>
      <c r="XBJ41" s="0"/>
      <c r="XBK41" s="0"/>
      <c r="XBL41" s="0"/>
      <c r="XBM41" s="0"/>
      <c r="XBN41" s="0"/>
      <c r="XBO41" s="0"/>
      <c r="XBP41" s="0"/>
      <c r="XBQ41" s="0"/>
      <c r="XBR41" s="0"/>
      <c r="XBS41" s="0"/>
      <c r="XBT41" s="0"/>
      <c r="XBU41" s="0"/>
      <c r="XBV41" s="0"/>
      <c r="XBW41" s="0"/>
      <c r="XBX41" s="0"/>
      <c r="XBY41" s="0"/>
      <c r="XBZ41" s="0"/>
      <c r="XCA41" s="0"/>
      <c r="XCB41" s="0"/>
      <c r="XCC41" s="0"/>
      <c r="XCD41" s="0"/>
      <c r="XCE41" s="0"/>
      <c r="XCF41" s="0"/>
      <c r="XCG41" s="0"/>
      <c r="XCH41" s="0"/>
      <c r="XCI41" s="0"/>
      <c r="XCJ41" s="0"/>
      <c r="XCK41" s="0"/>
      <c r="XCL41" s="0"/>
      <c r="XCM41" s="0"/>
      <c r="XCN41" s="0"/>
      <c r="XCO41" s="0"/>
      <c r="XCP41" s="0"/>
      <c r="XCQ41" s="0"/>
      <c r="XCR41" s="0"/>
      <c r="XCS41" s="0"/>
      <c r="XCT41" s="0"/>
      <c r="XCU41" s="0"/>
      <c r="XCV41" s="0"/>
      <c r="XCW41" s="0"/>
      <c r="XCX41" s="0"/>
      <c r="XCY41" s="0"/>
      <c r="XCZ41" s="0"/>
      <c r="XDA41" s="0"/>
      <c r="XDB41" s="0"/>
      <c r="XDC41" s="0"/>
      <c r="XDD41" s="0"/>
      <c r="XDE41" s="0"/>
      <c r="XDF41" s="0"/>
      <c r="XDG41" s="0"/>
      <c r="XDH41" s="0"/>
      <c r="XDI41" s="0"/>
      <c r="XDJ41" s="0"/>
      <c r="XDK41" s="0"/>
      <c r="XDL41" s="0"/>
      <c r="XDM41" s="0"/>
      <c r="XDN41" s="0"/>
      <c r="XDO41" s="0"/>
      <c r="XDP41" s="0"/>
      <c r="XDQ41" s="0"/>
      <c r="XDR41" s="0"/>
      <c r="XDS41" s="0"/>
      <c r="XDT41" s="0"/>
      <c r="XDU41" s="0"/>
      <c r="XDV41" s="0"/>
      <c r="XDW41" s="0"/>
      <c r="XDX41" s="0"/>
      <c r="XDY41" s="0"/>
      <c r="XDZ41" s="0"/>
      <c r="XEA41" s="0"/>
      <c r="XEB41" s="0"/>
      <c r="XEC41" s="0"/>
      <c r="XED41" s="0"/>
      <c r="XEE41" s="0"/>
      <c r="XEF41" s="0"/>
      <c r="XEG41" s="0"/>
      <c r="XEH41" s="0"/>
      <c r="XEI41" s="0"/>
      <c r="XEJ41" s="0"/>
      <c r="XEK41" s="0"/>
      <c r="XEL41" s="0"/>
      <c r="XEM41" s="0"/>
      <c r="XEN41" s="0"/>
      <c r="XEO41" s="0"/>
      <c r="XEP41" s="0"/>
      <c r="XEQ41" s="0"/>
      <c r="XER41" s="0"/>
      <c r="XES41" s="0"/>
      <c r="XET41" s="0"/>
      <c r="XEU41" s="0"/>
      <c r="XEV41" s="0"/>
      <c r="XEW41" s="0"/>
      <c r="XEX41" s="0"/>
      <c r="XEY41" s="0"/>
      <c r="XEZ41" s="0"/>
      <c r="XFA41" s="0"/>
      <c r="XFB41" s="0"/>
      <c r="XFC41" s="0"/>
      <c r="XFD41" s="0"/>
    </row>
    <row r="42" customFormat="false" ht="15" hidden="false" customHeight="false" outlineLevel="0" collapsed="false">
      <c r="A42" s="388" t="s">
        <v>649</v>
      </c>
      <c r="B42" s="424" t="n">
        <f aca="false">IF(B3&lt;&gt;"",IF(B4="立式",0.785*B6*B6,0.785*B6^2*B35),"")</f>
        <v>12.56</v>
      </c>
      <c r="C42" s="424" t="n">
        <f aca="false">IF(C3&lt;&gt;"",IF(C4="立式",0.785*C6*C6,0.785*C6^2*C35),"")</f>
        <v>12.56</v>
      </c>
      <c r="D42" s="424" t="n">
        <f aca="false">IF(D3&lt;&gt;"",IF(D4="立式",0.785*D6*D6,0.785*D6^2*D35),"")</f>
        <v>1.5386</v>
      </c>
      <c r="E42" s="424" t="n">
        <f aca="false">IF(E3&lt;&gt;"",IF(E4="立式",0.785*E6*E6,0.785*E6^2*E35),"")</f>
        <v>3.14</v>
      </c>
      <c r="F42" s="424" t="n">
        <f aca="false">IF(F3&lt;&gt;"",IF(F4="立式",0.785*F6*F6,0.785*F6^2*F35),"")</f>
        <v>2.5434</v>
      </c>
      <c r="G42" s="424" t="n">
        <f aca="false">IF(G3&lt;&gt;"",IF(G4="立式",0.785*G6*G6,0.785*G6^2*G35),"")</f>
        <v>7.065</v>
      </c>
      <c r="H42" s="424" t="n">
        <f aca="false">IF(H3&lt;&gt;"",IF(H4="立式",0.785*H6*H6,0.785*H6^2*H35),"")</f>
        <v>3.7994</v>
      </c>
      <c r="I42" s="424" t="n">
        <f aca="false">IF(I3&lt;&gt;"",IF(I4="立式",0.785*I6*I6,0.785*I6^2*I35),"")</f>
        <v>3.14</v>
      </c>
      <c r="J42" s="424" t="n">
        <f aca="false">IF(J3&lt;&gt;"",IF(J4="立式",0.785*J6*J6,0.785*J6^2*J35),"")</f>
        <v>1.2717</v>
      </c>
      <c r="K42" s="424" t="n">
        <f aca="false">IF(K3&lt;&gt;"",IF(K4="立式",0.785*K6*K6,0.785*K6^2*K35),"")</f>
        <v>0.3925</v>
      </c>
      <c r="L42" s="424" t="n">
        <f aca="false">IF(L3&lt;&gt;"",IF(L4="立式",0.785*L6*L6,0.785*L6^2*L35),"")</f>
        <v>1.2717</v>
      </c>
      <c r="M42" s="424" t="n">
        <f aca="false">IF(M3&lt;&gt;"",IF(M4="立式",0.785*M6*M6,0.785*M6^2*M35),"")</f>
        <v>2.2608</v>
      </c>
      <c r="N42" s="424" t="n">
        <f aca="false">IF(N3&lt;&gt;"",IF(N4="立式",0.785*N6*N6,0.785*N6^2*N35),"")</f>
        <v>16.6106</v>
      </c>
      <c r="O42" s="424" t="n">
        <f aca="false">IF(O3&lt;&gt;"",IF(O4="立式",0.785*O6*O6,0.785*O6^2*O35),"")</f>
        <v>1.5386</v>
      </c>
      <c r="P42" s="424" t="n">
        <f aca="false">IF(P3&lt;&gt;"",IF(P4="立式",0.785*P6*P6,0.785*P6^2*P35),"")</f>
        <v>12.56</v>
      </c>
      <c r="Q42" s="424" t="n">
        <f aca="false">IF(Q3&lt;&gt;"",IF(Q4="立式",0.785*Q6*Q6,0.785*Q6^2*Q35),"")</f>
        <v>0.785</v>
      </c>
      <c r="R42" s="424" t="n">
        <f aca="false">IF(R3&lt;&gt;"",IF(R4="立式",0.785*R6*R6,0.785*R6^2*R35),"")</f>
        <v>1.5386</v>
      </c>
      <c r="S42" s="424" t="n">
        <f aca="false">IF(S3&lt;&gt;"",IF(S4="立式",0.785*S6*S6,0.785*S6^2*S35),"")</f>
        <v>1.5386</v>
      </c>
      <c r="T42" s="424" t="n">
        <f aca="false">IF(T3&lt;&gt;"",IF(T4="立式",0.785*T6*T6,0.785*T6^2*T35),"")</f>
        <v>1.13388888888889</v>
      </c>
      <c r="U42" s="424" t="n">
        <f aca="false">IF(U3&lt;&gt;"",IF(U4="立式",0.785*U6*U6,0.785*U6^2*U35),"")</f>
        <v>5.0868</v>
      </c>
      <c r="V42" s="424" t="n">
        <f aca="false">IF(V3&lt;&gt;"",IF(V4="立式",0.785*V6*V6,0.785*V6^2*V35),"")</f>
        <v>1.8997</v>
      </c>
      <c r="W42" s="424" t="n">
        <f aca="false">IF(W3&lt;&gt;"",IF(W4="立式",0.785*W6*W6,0.785*W6^2*W35),"")</f>
        <v>1.8997</v>
      </c>
      <c r="X42" s="424" t="n">
        <f aca="false">IF(X3&lt;&gt;"",IF(X4="立式",0.785*X6*X6,0.785*X6^2*X35),"")</f>
        <v>1.4915</v>
      </c>
      <c r="Y42" s="424" t="n">
        <f aca="false">IF(Y3&lt;&gt;"",IF(Y4="立式",0.785*Y6*Y6,0.785*Y6^2*Y35),"")</f>
        <v>0.82425</v>
      </c>
      <c r="Z42" s="424" t="n">
        <f aca="false">IF(Z3&lt;&gt;"",IF(Z4="立式",0.785*Z6*Z6,0.785*Z6^2*Z35),"")</f>
        <v>0.82425</v>
      </c>
      <c r="AA42" s="424" t="str">
        <f aca="false">IF(AA3&lt;&gt;"",IF(AA4="立式",0.785*AA6*AA6,0.785*AA6^2*AA35),"")</f>
        <v/>
      </c>
      <c r="AB42" s="424" t="str">
        <f aca="false">IF(AB3&lt;&gt;"",IF(AB4="立式",0.785*AB6*AB6,0.785*AB6^2*AB35),"")</f>
        <v/>
      </c>
      <c r="AC42" s="424" t="str">
        <f aca="false">IF(AC3&lt;&gt;"",IF(AC4="立式",0.785*AC6*AC6,0.785*AC6^2*AC35),"")</f>
        <v/>
      </c>
      <c r="AD42" s="424" t="str">
        <f aca="false">IF(AD3&lt;&gt;"",IF(AD4="立式",0.785*AD6*AD6,0.785*AD6^2*AD35),"")</f>
        <v/>
      </c>
      <c r="AE42" s="424" t="str">
        <f aca="false">IF(AE3&lt;&gt;"",IF(AE4="立式",0.785*AE6*AE6,0.785*AE6^2*AE35),"")</f>
        <v/>
      </c>
      <c r="AF42" s="424" t="str">
        <f aca="false">IF(AF3&lt;&gt;"",IF(AF4="立式",0.785*AF6*AF6,0.785*AF6^2*AF35),"")</f>
        <v/>
      </c>
      <c r="AG42" s="424" t="str">
        <f aca="false">IF(AG3&lt;&gt;"",IF(AG4="立式",0.785*AG6*AG6,0.785*AG6^2*AG35),"")</f>
        <v/>
      </c>
      <c r="AH42" s="424" t="str">
        <f aca="false">IF(AH3&lt;&gt;"",IF(AH4="立式",0.785*AH6*AH6,0.785*AH6^2*AH35),"")</f>
        <v/>
      </c>
      <c r="AI42" s="424" t="str">
        <f aca="false">IF(AI3&lt;&gt;"",IF(AI4="立式",0.785*AI6*AI6,0.785*AI6^2*AI35),"")</f>
        <v/>
      </c>
      <c r="AJ42" s="424" t="str">
        <f aca="false">IF(AJ3&lt;&gt;"",IF(AJ4="立式",0.785*AJ6*AJ6,0.785*AJ6^2*AJ35),"")</f>
        <v/>
      </c>
      <c r="AK42" s="424" t="str">
        <f aca="false">IF(AK3&lt;&gt;"",IF(AK4="立式",0.785*AK6*AK6,0.785*AK6^2*AK35),"")</f>
        <v/>
      </c>
      <c r="AL42" s="424" t="str">
        <f aca="false">IF(AL3&lt;&gt;"",IF(AL4="立式",0.785*AL6*AL6,0.785*AL6^2*AL35),"")</f>
        <v/>
      </c>
      <c r="AM42" s="424" t="str">
        <f aca="false">IF(AM3&lt;&gt;"",IF(AM4="立式",0.785*AM6*AM6,0.785*AM6^2*AM35),"")</f>
        <v/>
      </c>
      <c r="AN42" s="424" t="str">
        <f aca="false">IF(AN3&lt;&gt;"",IF(AN4="立式",0.785*AN6*AN6,0.785*AN6^2*AN35),"")</f>
        <v/>
      </c>
      <c r="AO42" s="424" t="str">
        <f aca="false">IF(AO3&lt;&gt;"",IF(AO4="立式",0.785*AO6*AO6,0.785*AO6^2*AO35),"")</f>
        <v/>
      </c>
      <c r="AP42" s="424" t="str">
        <f aca="false">IF(AP3&lt;&gt;"",IF(AP4="立式",0.785*AP6*AP6,0.785*AP6^2*AP35),"")</f>
        <v/>
      </c>
      <c r="AQ42" s="424" t="str">
        <f aca="false">IF(AQ3&lt;&gt;"",IF(AQ4="立式",0.785*AQ6*AQ6,0.785*AQ6^2*AQ35),"")</f>
        <v/>
      </c>
      <c r="AR42" s="424" t="str">
        <f aca="false">IF(AR3&lt;&gt;"",IF(AR4="立式",0.785*AR6*AR6,0.785*AR6^2*AR35),"")</f>
        <v/>
      </c>
      <c r="AS42" s="424" t="str">
        <f aca="false">IF(AS3&lt;&gt;"",IF(AS4="立式",0.785*AS6*AS6,0.785*AS6^2*AS35),"")</f>
        <v/>
      </c>
      <c r="AT42" s="424" t="str">
        <f aca="false">IF(AT3&lt;&gt;"",IF(AT4="立式",0.785*AT6*AT6,0.785*AT6^2*AT35),"")</f>
        <v/>
      </c>
      <c r="AU42" s="424" t="str">
        <f aca="false">IF(AU3&lt;&gt;"",IF(AU4="立式",0.785*AU6*AU6,0.785*AU6^2*AU35),"")</f>
        <v/>
      </c>
      <c r="AV42" s="424" t="str">
        <f aca="false">IF(AV3&lt;&gt;"",IF(AV4="立式",0.785*AV6*AV6,0.785*AV6^2*AV35),"")</f>
        <v/>
      </c>
      <c r="AW42" s="424" t="str">
        <f aca="false">IF(AW3&lt;&gt;"",IF(AW4="立式",0.785*AW6*AW6,0.785*AW6^2*AW35),"")</f>
        <v/>
      </c>
      <c r="AX42" s="424" t="str">
        <f aca="false">IF(AX3&lt;&gt;"",IF(AX4="立式",0.785*AX6*AX6,0.785*AX6^2*AX35),"")</f>
        <v/>
      </c>
      <c r="AY42" s="424" t="str">
        <f aca="false">IF(AY3&lt;&gt;"",IF(AY4="立式",0.785*AY6*AY6,0.785*AY6^2*AY35),"")</f>
        <v/>
      </c>
      <c r="AZ42" s="424" t="str">
        <f aca="false">IF(AZ3&lt;&gt;"",IF(AZ4="立式",0.785*AZ6*AZ6,0.785*AZ6^2*AZ35),"")</f>
        <v/>
      </c>
      <c r="BA42" s="424" t="str">
        <f aca="false">IF(BA3&lt;&gt;"",IF(BA4="立式",0.785*BA6*BA6,0.785*BA6^2*BA35),"")</f>
        <v/>
      </c>
      <c r="BB42" s="424" t="str">
        <f aca="false">IF(BB3&lt;&gt;"",IF(BB4="立式",0.785*BB6*BB6,0.785*BB6^2*BB35),"")</f>
        <v/>
      </c>
      <c r="BC42" s="424" t="str">
        <f aca="false">IF(BC3&lt;&gt;"",IF(BC4="立式",0.785*BC6*BC6,0.785*BC6^2*BC35),"")</f>
        <v/>
      </c>
      <c r="BD42" s="424" t="str">
        <f aca="false">IF(BD3&lt;&gt;"",IF(BD4="立式",0.785*BD6*BD6,0.785*BD6^2*BD35),"")</f>
        <v/>
      </c>
      <c r="BE42" s="424" t="str">
        <f aca="false">IF(BE3&lt;&gt;"",IF(BE4="立式",0.785*BE6*BE6,0.785*BE6^2*BE35),"")</f>
        <v/>
      </c>
      <c r="BF42" s="424" t="str">
        <f aca="false">IF(BF3&lt;&gt;"",IF(BF4="立式",0.785*BF6*BF6,0.785*BF6^2*BF35),"")</f>
        <v/>
      </c>
      <c r="BG42" s="424" t="str">
        <f aca="false">IF(BG3&lt;&gt;"",IF(BG4="立式",0.785*BG6*BG6,0.785*BG6^2*BG35),"")</f>
        <v/>
      </c>
      <c r="BH42" s="424" t="str">
        <f aca="false">IF(BH3&lt;&gt;"",IF(BH4="立式",0.785*BH6*BH6,0.785*BH6^2*BH35),"")</f>
        <v/>
      </c>
      <c r="BI42" s="424" t="str">
        <f aca="false">IF(BI3&lt;&gt;"",IF(BI4="立式",0.785*BI6*BI6,0.785*BI6^2*BI35),"")</f>
        <v/>
      </c>
      <c r="BJ42" s="424" t="str">
        <f aca="false">IF(BJ3&lt;&gt;"",IF(BJ4="立式",0.785*BJ6*BJ6,0.785*BJ6^2*BJ35),"")</f>
        <v/>
      </c>
      <c r="BK42" s="424" t="str">
        <f aca="false">IF(BK3&lt;&gt;"",IF(BK4="立式",0.785*BK6*BK6,0.785*BK6^2*BK35),"")</f>
        <v/>
      </c>
      <c r="BL42" s="424" t="str">
        <f aca="false">IF(BL3&lt;&gt;"",IF(BL4="立式",0.785*BL6*BL6,0.785*BL6^2*BL35),"")</f>
        <v/>
      </c>
      <c r="BM42" s="424" t="str">
        <f aca="false">IF(BM3&lt;&gt;"",IF(BM4="立式",0.785*BM6*BM6,0.785*BM6^2*BM35),"")</f>
        <v/>
      </c>
      <c r="BN42" s="424" t="str">
        <f aca="false">IF(BN3&lt;&gt;"",IF(BN4="立式",0.785*BN6*BN6,0.785*BN6^2*BN35),"")</f>
        <v/>
      </c>
      <c r="BO42" s="424" t="str">
        <f aca="false">IF(BO3&lt;&gt;"",IF(BO4="立式",0.785*BO6*BO6,0.785*BO6^2*BO35),"")</f>
        <v/>
      </c>
      <c r="BP42" s="424" t="str">
        <f aca="false">IF(BP3&lt;&gt;"",IF(BP4="立式",0.785*BP6*BP6,0.785*BP6^2*BP35),"")</f>
        <v/>
      </c>
      <c r="BQ42" s="424" t="str">
        <f aca="false">IF(BQ3&lt;&gt;"",IF(BQ4="立式",0.785*BQ6*BQ6,0.785*BQ6^2*BQ35),"")</f>
        <v/>
      </c>
      <c r="BR42" s="424" t="str">
        <f aca="false">IF(BR3&lt;&gt;"",IF(BR4="立式",0.785*BR6*BR6,0.785*BR6^2*BR35),"")</f>
        <v/>
      </c>
      <c r="BS42" s="424" t="str">
        <f aca="false">IF(BS3&lt;&gt;"",IF(BS4="立式",0.785*BS6*BS6,0.785*BS6^2*BS35),"")</f>
        <v/>
      </c>
      <c r="BT42" s="424" t="str">
        <f aca="false">IF(BT3&lt;&gt;"",IF(BT4="立式",0.785*BT6*BT6,0.785*BT6^2*BT35),"")</f>
        <v/>
      </c>
      <c r="BU42" s="424" t="str">
        <f aca="false">IF(BU3&lt;&gt;"",IF(BU4="立式",0.785*BU6*BU6,0.785*BU6^2*BU35),"")</f>
        <v/>
      </c>
      <c r="BV42" s="424" t="str">
        <f aca="false">IF(BV3&lt;&gt;"",IF(BV4="立式",0.785*BV6*BV6,0.785*BV6^2*BV35),"")</f>
        <v/>
      </c>
      <c r="BW42" s="424" t="str">
        <f aca="false">IF(BW3&lt;&gt;"",IF(BW4="立式",0.785*BW6*BW6,0.785*BW6^2*BW35),"")</f>
        <v/>
      </c>
      <c r="BX42" s="424" t="str">
        <f aca="false">IF(BX3&lt;&gt;"",IF(BX4="立式",0.785*BX6*BX6,0.785*BX6^2*BX35),"")</f>
        <v/>
      </c>
      <c r="BY42" s="424" t="str">
        <f aca="false">IF(BY3&lt;&gt;"",IF(BY4="立式",0.785*BY6*BY6,0.785*BY6^2*BY35),"")</f>
        <v/>
      </c>
      <c r="BZ42" s="424" t="str">
        <f aca="false">IF(BZ3&lt;&gt;"",IF(BZ4="立式",0.785*BZ6*BZ6,0.785*BZ6^2*BZ35),"")</f>
        <v/>
      </c>
      <c r="CA42" s="424" t="str">
        <f aca="false">IF(CA3&lt;&gt;"",IF(CA4="立式",0.785*CA6*CA6,0.785*CA6^2*CA35),"")</f>
        <v/>
      </c>
      <c r="CB42" s="424" t="str">
        <f aca="false">IF(CB3&lt;&gt;"",IF(CB4="立式",0.785*CB6*CB6,0.785*CB6^2*CB35),"")</f>
        <v/>
      </c>
      <c r="CC42" s="424" t="str">
        <f aca="false">IF(CC3&lt;&gt;"",IF(CC4="立式",0.785*CC6*CC6,0.785*CC6^2*CC35),"")</f>
        <v/>
      </c>
      <c r="CD42" s="424" t="str">
        <f aca="false">IF(CD3&lt;&gt;"",IF(CD4="立式",0.785*CD6*CD6,0.785*CD6^2*CD35),"")</f>
        <v/>
      </c>
      <c r="CE42" s="39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c r="AMK42" s="0"/>
      <c r="AML42" s="0"/>
      <c r="AMM42" s="0"/>
      <c r="AMN42" s="0"/>
      <c r="AMO42" s="0"/>
      <c r="AMP42" s="0"/>
      <c r="AMQ42" s="0"/>
      <c r="AMR42" s="0"/>
      <c r="AMS42" s="0"/>
      <c r="AMT42" s="0"/>
      <c r="AMU42" s="0"/>
      <c r="AMV42" s="0"/>
      <c r="AMW42" s="0"/>
      <c r="AMX42" s="0"/>
      <c r="AMY42" s="0"/>
      <c r="AMZ42" s="0"/>
      <c r="ANA42" s="0"/>
      <c r="ANB42" s="0"/>
      <c r="ANC42" s="0"/>
      <c r="AND42" s="0"/>
      <c r="ANE42" s="0"/>
      <c r="ANF42" s="0"/>
      <c r="ANG42" s="0"/>
      <c r="ANH42" s="0"/>
      <c r="ANI42" s="0"/>
      <c r="ANJ42" s="0"/>
      <c r="ANK42" s="0"/>
      <c r="ANL42" s="0"/>
      <c r="ANM42" s="0"/>
      <c r="ANN42" s="0"/>
      <c r="ANO42" s="0"/>
      <c r="ANP42" s="0"/>
      <c r="ANQ42" s="0"/>
      <c r="ANR42" s="0"/>
      <c r="ANS42" s="0"/>
      <c r="ANT42" s="0"/>
      <c r="ANU42" s="0"/>
      <c r="ANV42" s="0"/>
      <c r="ANW42" s="0"/>
      <c r="ANX42" s="0"/>
      <c r="ANY42" s="0"/>
      <c r="ANZ42" s="0"/>
      <c r="AOA42" s="0"/>
      <c r="AOB42" s="0"/>
      <c r="AOC42" s="0"/>
      <c r="AOD42" s="0"/>
      <c r="AOE42" s="0"/>
      <c r="AOF42" s="0"/>
      <c r="AOG42" s="0"/>
      <c r="AOH42" s="0"/>
      <c r="AOI42" s="0"/>
      <c r="AOJ42" s="0"/>
      <c r="AOK42" s="0"/>
      <c r="AOL42" s="0"/>
      <c r="AOM42" s="0"/>
      <c r="AON42" s="0"/>
      <c r="AOO42" s="0"/>
      <c r="AOP42" s="0"/>
      <c r="AOQ42" s="0"/>
      <c r="AOR42" s="0"/>
      <c r="AOS42" s="0"/>
      <c r="AOT42" s="0"/>
      <c r="AOU42" s="0"/>
      <c r="AOV42" s="0"/>
      <c r="AOW42" s="0"/>
      <c r="AOX42" s="0"/>
      <c r="AOY42" s="0"/>
      <c r="AOZ42" s="0"/>
      <c r="APA42" s="0"/>
      <c r="APB42" s="0"/>
      <c r="APC42" s="0"/>
      <c r="APD42" s="0"/>
      <c r="APE42" s="0"/>
      <c r="APF42" s="0"/>
      <c r="APG42" s="0"/>
      <c r="APH42" s="0"/>
      <c r="API42" s="0"/>
      <c r="APJ42" s="0"/>
      <c r="APK42" s="0"/>
      <c r="APL42" s="0"/>
      <c r="APM42" s="0"/>
      <c r="APN42" s="0"/>
      <c r="APO42" s="0"/>
      <c r="APP42" s="0"/>
      <c r="APQ42" s="0"/>
      <c r="APR42" s="0"/>
      <c r="APS42" s="0"/>
      <c r="APT42" s="0"/>
      <c r="APU42" s="0"/>
      <c r="APV42" s="0"/>
      <c r="APW42" s="0"/>
      <c r="APX42" s="0"/>
      <c r="APY42" s="0"/>
      <c r="APZ42" s="0"/>
      <c r="AQA42" s="0"/>
      <c r="AQB42" s="0"/>
      <c r="AQC42" s="0"/>
      <c r="AQD42" s="0"/>
      <c r="AQE42" s="0"/>
      <c r="AQF42" s="0"/>
      <c r="AQG42" s="0"/>
      <c r="AQH42" s="0"/>
      <c r="AQI42" s="0"/>
      <c r="AQJ42" s="0"/>
      <c r="AQK42" s="0"/>
      <c r="AQL42" s="0"/>
      <c r="AQM42" s="0"/>
      <c r="AQN42" s="0"/>
      <c r="AQO42" s="0"/>
      <c r="AQP42" s="0"/>
      <c r="AQQ42" s="0"/>
      <c r="AQR42" s="0"/>
      <c r="AQS42" s="0"/>
      <c r="AQT42" s="0"/>
      <c r="AQU42" s="0"/>
      <c r="AQV42" s="0"/>
      <c r="AQW42" s="0"/>
      <c r="AQX42" s="0"/>
      <c r="AQY42" s="0"/>
      <c r="AQZ42" s="0"/>
      <c r="ARA42" s="0"/>
      <c r="ARB42" s="0"/>
      <c r="ARC42" s="0"/>
      <c r="ARD42" s="0"/>
      <c r="ARE42" s="0"/>
      <c r="ARF42" s="0"/>
      <c r="ARG42" s="0"/>
      <c r="ARH42" s="0"/>
      <c r="ARI42" s="0"/>
      <c r="ARJ42" s="0"/>
      <c r="ARK42" s="0"/>
      <c r="ARL42" s="0"/>
      <c r="ARM42" s="0"/>
      <c r="ARN42" s="0"/>
      <c r="ARO42" s="0"/>
      <c r="ARP42" s="0"/>
      <c r="ARQ42" s="0"/>
      <c r="ARR42" s="0"/>
      <c r="ARS42" s="0"/>
      <c r="ART42" s="0"/>
      <c r="ARU42" s="0"/>
      <c r="ARV42" s="0"/>
      <c r="ARW42" s="0"/>
      <c r="ARX42" s="0"/>
      <c r="ARY42" s="0"/>
      <c r="ARZ42" s="0"/>
      <c r="ASA42" s="0"/>
      <c r="ASB42" s="0"/>
      <c r="ASC42" s="0"/>
      <c r="ASD42" s="0"/>
      <c r="ASE42" s="0"/>
      <c r="ASF42" s="0"/>
      <c r="ASG42" s="0"/>
      <c r="ASH42" s="0"/>
      <c r="ASI42" s="0"/>
      <c r="ASJ42" s="0"/>
      <c r="ASK42" s="0"/>
      <c r="ASL42" s="0"/>
      <c r="ASM42" s="0"/>
      <c r="ASN42" s="0"/>
      <c r="ASO42" s="0"/>
      <c r="ASP42" s="0"/>
      <c r="ASQ42" s="0"/>
      <c r="ASR42" s="0"/>
      <c r="ASS42" s="0"/>
      <c r="AST42" s="0"/>
      <c r="ASU42" s="0"/>
      <c r="ASV42" s="0"/>
      <c r="ASW42" s="0"/>
      <c r="ASX42" s="0"/>
      <c r="ASY42" s="0"/>
      <c r="ASZ42" s="0"/>
      <c r="ATA42" s="0"/>
      <c r="ATB42" s="0"/>
      <c r="ATC42" s="0"/>
      <c r="ATD42" s="0"/>
      <c r="ATE42" s="0"/>
      <c r="ATF42" s="0"/>
      <c r="ATG42" s="0"/>
      <c r="ATH42" s="0"/>
      <c r="ATI42" s="0"/>
      <c r="ATJ42" s="0"/>
      <c r="ATK42" s="0"/>
      <c r="ATL42" s="0"/>
      <c r="ATM42" s="0"/>
      <c r="ATN42" s="0"/>
      <c r="ATO42" s="0"/>
      <c r="ATP42" s="0"/>
      <c r="ATQ42" s="0"/>
      <c r="ATR42" s="0"/>
      <c r="ATS42" s="0"/>
      <c r="ATT42" s="0"/>
      <c r="ATU42" s="0"/>
      <c r="ATV42" s="0"/>
      <c r="ATW42" s="0"/>
      <c r="ATX42" s="0"/>
      <c r="ATY42" s="0"/>
      <c r="ATZ42" s="0"/>
      <c r="AUA42" s="0"/>
      <c r="AUB42" s="0"/>
      <c r="AUC42" s="0"/>
      <c r="AUD42" s="0"/>
      <c r="AUE42" s="0"/>
      <c r="AUF42" s="0"/>
      <c r="AUG42" s="0"/>
      <c r="AUH42" s="0"/>
      <c r="AUI42" s="0"/>
      <c r="AUJ42" s="0"/>
      <c r="AUK42" s="0"/>
      <c r="AUL42" s="0"/>
      <c r="AUM42" s="0"/>
      <c r="AUN42" s="0"/>
      <c r="AUO42" s="0"/>
      <c r="AUP42" s="0"/>
      <c r="AUQ42" s="0"/>
      <c r="AUR42" s="0"/>
      <c r="AUS42" s="0"/>
      <c r="AUT42" s="0"/>
      <c r="AUU42" s="0"/>
      <c r="AUV42" s="0"/>
      <c r="AUW42" s="0"/>
      <c r="AUX42" s="0"/>
      <c r="AUY42" s="0"/>
      <c r="AUZ42" s="0"/>
      <c r="AVA42" s="0"/>
      <c r="AVB42" s="0"/>
      <c r="AVC42" s="0"/>
      <c r="AVD42" s="0"/>
      <c r="AVE42" s="0"/>
      <c r="AVF42" s="0"/>
      <c r="AVG42" s="0"/>
      <c r="AVH42" s="0"/>
      <c r="AVI42" s="0"/>
      <c r="AVJ42" s="0"/>
      <c r="AVK42" s="0"/>
      <c r="AVL42" s="0"/>
      <c r="AVM42" s="0"/>
      <c r="AVN42" s="0"/>
      <c r="AVO42" s="0"/>
      <c r="AVP42" s="0"/>
      <c r="AVQ42" s="0"/>
      <c r="AVR42" s="0"/>
      <c r="AVS42" s="0"/>
      <c r="AVT42" s="0"/>
      <c r="AVU42" s="0"/>
      <c r="AVV42" s="0"/>
      <c r="AVW42" s="0"/>
      <c r="AVX42" s="0"/>
      <c r="AVY42" s="0"/>
      <c r="AVZ42" s="0"/>
      <c r="AWA42" s="0"/>
      <c r="AWB42" s="0"/>
      <c r="AWC42" s="0"/>
      <c r="AWD42" s="0"/>
      <c r="AWE42" s="0"/>
      <c r="AWF42" s="0"/>
      <c r="AWG42" s="0"/>
      <c r="AWH42" s="0"/>
      <c r="AWI42" s="0"/>
      <c r="AWJ42" s="0"/>
      <c r="AWK42" s="0"/>
      <c r="AWL42" s="0"/>
      <c r="AWM42" s="0"/>
      <c r="AWN42" s="0"/>
      <c r="AWO42" s="0"/>
      <c r="AWP42" s="0"/>
      <c r="AWQ42" s="0"/>
      <c r="AWR42" s="0"/>
      <c r="AWS42" s="0"/>
      <c r="AWT42" s="0"/>
      <c r="AWU42" s="0"/>
      <c r="AWV42" s="0"/>
      <c r="AWW42" s="0"/>
      <c r="AWX42" s="0"/>
      <c r="AWY42" s="0"/>
      <c r="AWZ42" s="0"/>
      <c r="AXA42" s="0"/>
      <c r="AXB42" s="0"/>
      <c r="AXC42" s="0"/>
      <c r="AXD42" s="0"/>
      <c r="AXE42" s="0"/>
      <c r="AXF42" s="0"/>
      <c r="AXG42" s="0"/>
      <c r="AXH42" s="0"/>
      <c r="AXI42" s="0"/>
      <c r="AXJ42" s="0"/>
      <c r="AXK42" s="0"/>
      <c r="AXL42" s="0"/>
      <c r="AXM42" s="0"/>
      <c r="AXN42" s="0"/>
      <c r="AXO42" s="0"/>
      <c r="AXP42" s="0"/>
      <c r="AXQ42" s="0"/>
      <c r="AXR42" s="0"/>
      <c r="AXS42" s="0"/>
      <c r="AXT42" s="0"/>
      <c r="AXU42" s="0"/>
      <c r="AXV42" s="0"/>
      <c r="AXW42" s="0"/>
      <c r="AXX42" s="0"/>
      <c r="AXY42" s="0"/>
      <c r="AXZ42" s="0"/>
      <c r="AYA42" s="0"/>
      <c r="AYB42" s="0"/>
      <c r="AYC42" s="0"/>
      <c r="AYD42" s="0"/>
      <c r="AYE42" s="0"/>
      <c r="AYF42" s="0"/>
      <c r="AYG42" s="0"/>
      <c r="AYH42" s="0"/>
      <c r="AYI42" s="0"/>
      <c r="AYJ42" s="0"/>
      <c r="AYK42" s="0"/>
      <c r="AYL42" s="0"/>
      <c r="AYM42" s="0"/>
      <c r="AYN42" s="0"/>
      <c r="AYO42" s="0"/>
      <c r="AYP42" s="0"/>
      <c r="AYQ42" s="0"/>
      <c r="AYR42" s="0"/>
      <c r="AYS42" s="0"/>
      <c r="AYT42" s="0"/>
      <c r="AYU42" s="0"/>
      <c r="AYV42" s="0"/>
      <c r="AYW42" s="0"/>
      <c r="AYX42" s="0"/>
      <c r="AYY42" s="0"/>
      <c r="AYZ42" s="0"/>
      <c r="AZA42" s="0"/>
      <c r="AZB42" s="0"/>
      <c r="AZC42" s="0"/>
      <c r="AZD42" s="0"/>
      <c r="AZE42" s="0"/>
      <c r="AZF42" s="0"/>
      <c r="AZG42" s="0"/>
      <c r="AZH42" s="0"/>
      <c r="AZI42" s="0"/>
      <c r="AZJ42" s="0"/>
      <c r="AZK42" s="0"/>
      <c r="AZL42" s="0"/>
      <c r="AZM42" s="0"/>
      <c r="AZN42" s="0"/>
      <c r="AZO42" s="0"/>
      <c r="AZP42" s="0"/>
      <c r="AZQ42" s="0"/>
      <c r="AZR42" s="0"/>
      <c r="AZS42" s="0"/>
      <c r="AZT42" s="0"/>
      <c r="AZU42" s="0"/>
      <c r="AZV42" s="0"/>
      <c r="AZW42" s="0"/>
      <c r="AZX42" s="0"/>
      <c r="AZY42" s="0"/>
      <c r="AZZ42" s="0"/>
      <c r="BAA42" s="0"/>
      <c r="BAB42" s="0"/>
      <c r="BAC42" s="0"/>
      <c r="BAD42" s="0"/>
      <c r="BAE42" s="0"/>
      <c r="BAF42" s="0"/>
      <c r="BAG42" s="0"/>
      <c r="BAH42" s="0"/>
      <c r="BAI42" s="0"/>
      <c r="BAJ42" s="0"/>
      <c r="BAK42" s="0"/>
      <c r="BAL42" s="0"/>
      <c r="BAM42" s="0"/>
      <c r="BAN42" s="0"/>
      <c r="BAO42" s="0"/>
      <c r="BAP42" s="0"/>
      <c r="BAQ42" s="0"/>
      <c r="BAR42" s="0"/>
      <c r="BAS42" s="0"/>
      <c r="BAT42" s="0"/>
      <c r="BAU42" s="0"/>
      <c r="BAV42" s="0"/>
      <c r="BAW42" s="0"/>
      <c r="BAX42" s="0"/>
      <c r="BAY42" s="0"/>
      <c r="BAZ42" s="0"/>
      <c r="BBA42" s="0"/>
      <c r="BBB42" s="0"/>
      <c r="BBC42" s="0"/>
      <c r="BBD42" s="0"/>
      <c r="BBE42" s="0"/>
      <c r="BBF42" s="0"/>
      <c r="BBG42" s="0"/>
      <c r="BBH42" s="0"/>
      <c r="BBI42" s="0"/>
      <c r="BBJ42" s="0"/>
      <c r="BBK42" s="0"/>
      <c r="BBL42" s="0"/>
      <c r="BBM42" s="0"/>
      <c r="BBN42" s="0"/>
      <c r="BBO42" s="0"/>
      <c r="BBP42" s="0"/>
      <c r="BBQ42" s="0"/>
      <c r="BBR42" s="0"/>
      <c r="BBS42" s="0"/>
      <c r="BBT42" s="0"/>
      <c r="BBU42" s="0"/>
      <c r="BBV42" s="0"/>
      <c r="BBW42" s="0"/>
      <c r="BBX42" s="0"/>
      <c r="BBY42" s="0"/>
      <c r="BBZ42" s="0"/>
      <c r="BCA42" s="0"/>
      <c r="BCB42" s="0"/>
      <c r="BCC42" s="0"/>
      <c r="BCD42" s="0"/>
      <c r="BCE42" s="0"/>
      <c r="BCF42" s="0"/>
      <c r="BCG42" s="0"/>
      <c r="BCH42" s="0"/>
      <c r="BCI42" s="0"/>
      <c r="BCJ42" s="0"/>
      <c r="BCK42" s="0"/>
      <c r="BCL42" s="0"/>
      <c r="BCM42" s="0"/>
      <c r="BCN42" s="0"/>
      <c r="BCO42" s="0"/>
      <c r="BCP42" s="0"/>
      <c r="BCQ42" s="0"/>
      <c r="BCR42" s="0"/>
      <c r="BCS42" s="0"/>
      <c r="BCT42" s="0"/>
      <c r="BCU42" s="0"/>
      <c r="BCV42" s="0"/>
      <c r="BCW42" s="0"/>
      <c r="BCX42" s="0"/>
      <c r="BCY42" s="0"/>
      <c r="BCZ42" s="0"/>
      <c r="BDA42" s="0"/>
      <c r="BDB42" s="0"/>
      <c r="BDC42" s="0"/>
      <c r="BDD42" s="0"/>
      <c r="BDE42" s="0"/>
      <c r="BDF42" s="0"/>
      <c r="BDG42" s="0"/>
      <c r="BDH42" s="0"/>
      <c r="BDI42" s="0"/>
      <c r="BDJ42" s="0"/>
      <c r="BDK42" s="0"/>
      <c r="BDL42" s="0"/>
      <c r="BDM42" s="0"/>
      <c r="BDN42" s="0"/>
      <c r="BDO42" s="0"/>
      <c r="BDP42" s="0"/>
      <c r="BDQ42" s="0"/>
      <c r="BDR42" s="0"/>
      <c r="BDS42" s="0"/>
      <c r="BDT42" s="0"/>
      <c r="BDU42" s="0"/>
      <c r="BDV42" s="0"/>
      <c r="BDW42" s="0"/>
      <c r="BDX42" s="0"/>
      <c r="BDY42" s="0"/>
      <c r="BDZ42" s="0"/>
      <c r="BEA42" s="0"/>
      <c r="BEB42" s="0"/>
      <c r="BEC42" s="0"/>
      <c r="BED42" s="0"/>
      <c r="BEE42" s="0"/>
      <c r="BEF42" s="0"/>
      <c r="BEG42" s="0"/>
      <c r="BEH42" s="0"/>
      <c r="BEI42" s="0"/>
      <c r="BEJ42" s="0"/>
      <c r="BEK42" s="0"/>
      <c r="BEL42" s="0"/>
      <c r="BEM42" s="0"/>
      <c r="BEN42" s="0"/>
      <c r="BEO42" s="0"/>
      <c r="BEP42" s="0"/>
      <c r="BEQ42" s="0"/>
      <c r="BER42" s="0"/>
      <c r="BES42" s="0"/>
      <c r="BET42" s="0"/>
      <c r="BEU42" s="0"/>
      <c r="BEV42" s="0"/>
      <c r="BEW42" s="0"/>
      <c r="BEX42" s="0"/>
      <c r="BEY42" s="0"/>
      <c r="BEZ42" s="0"/>
      <c r="BFA42" s="0"/>
      <c r="BFB42" s="0"/>
      <c r="BFC42" s="0"/>
      <c r="BFD42" s="0"/>
      <c r="BFE42" s="0"/>
      <c r="BFF42" s="0"/>
      <c r="BFG42" s="0"/>
      <c r="BFH42" s="0"/>
      <c r="BFI42" s="0"/>
      <c r="BFJ42" s="0"/>
      <c r="BFK42" s="0"/>
      <c r="BFL42" s="0"/>
      <c r="BFM42" s="0"/>
      <c r="BFN42" s="0"/>
      <c r="BFO42" s="0"/>
      <c r="BFP42" s="0"/>
      <c r="BFQ42" s="0"/>
      <c r="BFR42" s="0"/>
      <c r="BFS42" s="0"/>
      <c r="BFT42" s="0"/>
      <c r="BFU42" s="0"/>
      <c r="BFV42" s="0"/>
      <c r="BFW42" s="0"/>
      <c r="BFX42" s="0"/>
      <c r="BFY42" s="0"/>
      <c r="BFZ42" s="0"/>
      <c r="BGA42" s="0"/>
      <c r="BGB42" s="0"/>
      <c r="BGC42" s="0"/>
      <c r="BGD42" s="0"/>
      <c r="BGE42" s="0"/>
      <c r="BGF42" s="0"/>
      <c r="BGG42" s="0"/>
      <c r="BGH42" s="0"/>
      <c r="BGI42" s="0"/>
      <c r="BGJ42" s="0"/>
      <c r="BGK42" s="0"/>
      <c r="BGL42" s="0"/>
      <c r="BGM42" s="0"/>
      <c r="BGN42" s="0"/>
      <c r="BGO42" s="0"/>
      <c r="BGP42" s="0"/>
      <c r="BGQ42" s="0"/>
      <c r="BGR42" s="0"/>
      <c r="BGS42" s="0"/>
      <c r="BGT42" s="0"/>
      <c r="BGU42" s="0"/>
      <c r="BGV42" s="0"/>
      <c r="BGW42" s="0"/>
      <c r="BGX42" s="0"/>
      <c r="BGY42" s="0"/>
      <c r="BGZ42" s="0"/>
      <c r="BHA42" s="0"/>
      <c r="BHB42" s="0"/>
      <c r="BHC42" s="0"/>
      <c r="BHD42" s="0"/>
      <c r="BHE42" s="0"/>
      <c r="BHF42" s="0"/>
      <c r="BHG42" s="0"/>
      <c r="BHH42" s="0"/>
      <c r="BHI42" s="0"/>
      <c r="BHJ42" s="0"/>
      <c r="BHK42" s="0"/>
      <c r="BHL42" s="0"/>
      <c r="BHM42" s="0"/>
      <c r="BHN42" s="0"/>
      <c r="BHO42" s="0"/>
      <c r="BHP42" s="0"/>
      <c r="BHQ42" s="0"/>
      <c r="BHR42" s="0"/>
      <c r="BHS42" s="0"/>
      <c r="BHT42" s="0"/>
      <c r="BHU42" s="0"/>
      <c r="BHV42" s="0"/>
      <c r="BHW42" s="0"/>
      <c r="BHX42" s="0"/>
      <c r="BHY42" s="0"/>
      <c r="BHZ42" s="0"/>
      <c r="BIA42" s="0"/>
      <c r="BIB42" s="0"/>
      <c r="BIC42" s="0"/>
      <c r="BID42" s="0"/>
      <c r="BIE42" s="0"/>
      <c r="BIF42" s="0"/>
      <c r="BIG42" s="0"/>
      <c r="BIH42" s="0"/>
      <c r="BII42" s="0"/>
      <c r="BIJ42" s="0"/>
      <c r="BIK42" s="0"/>
      <c r="BIL42" s="0"/>
      <c r="BIM42" s="0"/>
      <c r="BIN42" s="0"/>
      <c r="BIO42" s="0"/>
      <c r="BIP42" s="0"/>
      <c r="BIQ42" s="0"/>
      <c r="BIR42" s="0"/>
      <c r="BIS42" s="0"/>
      <c r="BIT42" s="0"/>
      <c r="BIU42" s="0"/>
      <c r="BIV42" s="0"/>
      <c r="BIW42" s="0"/>
      <c r="BIX42" s="0"/>
      <c r="BIY42" s="0"/>
      <c r="BIZ42" s="0"/>
      <c r="BJA42" s="0"/>
      <c r="BJB42" s="0"/>
      <c r="BJC42" s="0"/>
      <c r="BJD42" s="0"/>
      <c r="BJE42" s="0"/>
      <c r="BJF42" s="0"/>
      <c r="BJG42" s="0"/>
      <c r="BJH42" s="0"/>
      <c r="BJI42" s="0"/>
      <c r="BJJ42" s="0"/>
      <c r="BJK42" s="0"/>
      <c r="BJL42" s="0"/>
      <c r="BJM42" s="0"/>
      <c r="BJN42" s="0"/>
      <c r="BJO42" s="0"/>
      <c r="BJP42" s="0"/>
      <c r="BJQ42" s="0"/>
      <c r="BJR42" s="0"/>
      <c r="BJS42" s="0"/>
      <c r="BJT42" s="0"/>
      <c r="BJU42" s="0"/>
      <c r="BJV42" s="0"/>
      <c r="BJW42" s="0"/>
      <c r="BJX42" s="0"/>
      <c r="BJY42" s="0"/>
      <c r="BJZ42" s="0"/>
      <c r="BKA42" s="0"/>
      <c r="BKB42" s="0"/>
      <c r="BKC42" s="0"/>
      <c r="BKD42" s="0"/>
      <c r="BKE42" s="0"/>
      <c r="BKF42" s="0"/>
      <c r="BKG42" s="0"/>
      <c r="BKH42" s="0"/>
      <c r="BKI42" s="0"/>
      <c r="BKJ42" s="0"/>
      <c r="BKK42" s="0"/>
      <c r="BKL42" s="0"/>
      <c r="BKM42" s="0"/>
      <c r="BKN42" s="0"/>
      <c r="BKO42" s="0"/>
      <c r="BKP42" s="0"/>
      <c r="BKQ42" s="0"/>
      <c r="BKR42" s="0"/>
      <c r="BKS42" s="0"/>
      <c r="BKT42" s="0"/>
      <c r="BKU42" s="0"/>
      <c r="BKV42" s="0"/>
      <c r="BKW42" s="0"/>
      <c r="BKX42" s="0"/>
      <c r="BKY42" s="0"/>
      <c r="BKZ42" s="0"/>
      <c r="BLA42" s="0"/>
      <c r="BLB42" s="0"/>
      <c r="BLC42" s="0"/>
      <c r="BLD42" s="0"/>
      <c r="BLE42" s="0"/>
      <c r="BLF42" s="0"/>
      <c r="BLG42" s="0"/>
      <c r="BLH42" s="0"/>
      <c r="BLI42" s="0"/>
      <c r="BLJ42" s="0"/>
      <c r="BLK42" s="0"/>
      <c r="BLL42" s="0"/>
      <c r="BLM42" s="0"/>
      <c r="BLN42" s="0"/>
      <c r="BLO42" s="0"/>
      <c r="BLP42" s="0"/>
      <c r="BLQ42" s="0"/>
      <c r="BLR42" s="0"/>
      <c r="BLS42" s="0"/>
      <c r="BLT42" s="0"/>
      <c r="BLU42" s="0"/>
      <c r="BLV42" s="0"/>
      <c r="BLW42" s="0"/>
      <c r="BLX42" s="0"/>
      <c r="BLY42" s="0"/>
      <c r="BLZ42" s="0"/>
      <c r="BMA42" s="0"/>
      <c r="BMB42" s="0"/>
      <c r="BMC42" s="0"/>
      <c r="BMD42" s="0"/>
      <c r="BME42" s="0"/>
      <c r="BMF42" s="0"/>
      <c r="BMG42" s="0"/>
      <c r="BMH42" s="0"/>
      <c r="BMI42" s="0"/>
      <c r="BMJ42" s="0"/>
      <c r="BMK42" s="0"/>
      <c r="BML42" s="0"/>
      <c r="BMM42" s="0"/>
      <c r="BMN42" s="0"/>
      <c r="BMO42" s="0"/>
      <c r="BMP42" s="0"/>
      <c r="BMQ42" s="0"/>
      <c r="BMR42" s="0"/>
      <c r="BMS42" s="0"/>
      <c r="BMT42" s="0"/>
      <c r="BMU42" s="0"/>
      <c r="BMV42" s="0"/>
      <c r="BMW42" s="0"/>
      <c r="BMX42" s="0"/>
      <c r="BMY42" s="0"/>
      <c r="BMZ42" s="0"/>
      <c r="BNA42" s="0"/>
      <c r="BNB42" s="0"/>
      <c r="BNC42" s="0"/>
      <c r="BND42" s="0"/>
      <c r="BNE42" s="0"/>
      <c r="BNF42" s="0"/>
      <c r="BNG42" s="0"/>
      <c r="BNH42" s="0"/>
      <c r="BNI42" s="0"/>
      <c r="BNJ42" s="0"/>
      <c r="BNK42" s="0"/>
      <c r="BNL42" s="0"/>
      <c r="BNM42" s="0"/>
      <c r="BNN42" s="0"/>
      <c r="BNO42" s="0"/>
      <c r="BNP42" s="0"/>
      <c r="BNQ42" s="0"/>
      <c r="BNR42" s="0"/>
      <c r="BNS42" s="0"/>
      <c r="BNT42" s="0"/>
      <c r="BNU42" s="0"/>
      <c r="BNV42" s="0"/>
      <c r="BNW42" s="0"/>
      <c r="BNX42" s="0"/>
      <c r="BNY42" s="0"/>
      <c r="BNZ42" s="0"/>
      <c r="BOA42" s="0"/>
      <c r="BOB42" s="0"/>
      <c r="BOC42" s="0"/>
      <c r="BOD42" s="0"/>
      <c r="BOE42" s="0"/>
      <c r="BOF42" s="0"/>
      <c r="BOG42" s="0"/>
      <c r="BOH42" s="0"/>
      <c r="BOI42" s="0"/>
      <c r="BOJ42" s="0"/>
      <c r="BOK42" s="0"/>
      <c r="BOL42" s="0"/>
      <c r="BOM42" s="0"/>
      <c r="BON42" s="0"/>
      <c r="BOO42" s="0"/>
      <c r="BOP42" s="0"/>
      <c r="BOQ42" s="0"/>
      <c r="BOR42" s="0"/>
      <c r="BOS42" s="0"/>
      <c r="BOT42" s="0"/>
      <c r="BOU42" s="0"/>
      <c r="BOV42" s="0"/>
      <c r="BOW42" s="0"/>
      <c r="BOX42" s="0"/>
      <c r="BOY42" s="0"/>
      <c r="BOZ42" s="0"/>
      <c r="BPA42" s="0"/>
      <c r="BPB42" s="0"/>
      <c r="BPC42" s="0"/>
      <c r="BPD42" s="0"/>
      <c r="BPE42" s="0"/>
      <c r="BPF42" s="0"/>
      <c r="BPG42" s="0"/>
      <c r="BPH42" s="0"/>
      <c r="BPI42" s="0"/>
      <c r="BPJ42" s="0"/>
      <c r="BPK42" s="0"/>
      <c r="BPL42" s="0"/>
      <c r="BPM42" s="0"/>
      <c r="BPN42" s="0"/>
      <c r="BPO42" s="0"/>
      <c r="BPP42" s="0"/>
      <c r="BPQ42" s="0"/>
      <c r="BPR42" s="0"/>
      <c r="BPS42" s="0"/>
      <c r="BPT42" s="0"/>
      <c r="BPU42" s="0"/>
      <c r="BPV42" s="0"/>
      <c r="BPW42" s="0"/>
      <c r="BPX42" s="0"/>
      <c r="BPY42" s="0"/>
      <c r="BPZ42" s="0"/>
      <c r="BQA42" s="0"/>
      <c r="BQB42" s="0"/>
      <c r="BQC42" s="0"/>
      <c r="BQD42" s="0"/>
      <c r="BQE42" s="0"/>
      <c r="BQF42" s="0"/>
      <c r="BQG42" s="0"/>
      <c r="BQH42" s="0"/>
      <c r="BQI42" s="0"/>
      <c r="BQJ42" s="0"/>
      <c r="BQK42" s="0"/>
      <c r="BQL42" s="0"/>
      <c r="BQM42" s="0"/>
      <c r="BQN42" s="0"/>
      <c r="BQO42" s="0"/>
      <c r="BQP42" s="0"/>
      <c r="BQQ42" s="0"/>
      <c r="BQR42" s="0"/>
      <c r="BQS42" s="0"/>
      <c r="BQT42" s="0"/>
      <c r="BQU42" s="0"/>
      <c r="BQV42" s="0"/>
      <c r="BQW42" s="0"/>
      <c r="BQX42" s="0"/>
      <c r="BQY42" s="0"/>
      <c r="BQZ42" s="0"/>
      <c r="BRA42" s="0"/>
      <c r="BRB42" s="0"/>
      <c r="BRC42" s="0"/>
      <c r="BRD42" s="0"/>
      <c r="BRE42" s="0"/>
      <c r="BRF42" s="0"/>
      <c r="BRG42" s="0"/>
      <c r="BRH42" s="0"/>
      <c r="BRI42" s="0"/>
      <c r="BRJ42" s="0"/>
      <c r="BRK42" s="0"/>
      <c r="BRL42" s="0"/>
      <c r="BRM42" s="0"/>
      <c r="BRN42" s="0"/>
      <c r="BRO42" s="0"/>
      <c r="BRP42" s="0"/>
      <c r="BRQ42" s="0"/>
      <c r="BRR42" s="0"/>
      <c r="BRS42" s="0"/>
      <c r="BRT42" s="0"/>
      <c r="BRU42" s="0"/>
      <c r="BRV42" s="0"/>
      <c r="BRW42" s="0"/>
      <c r="BRX42" s="0"/>
      <c r="BRY42" s="0"/>
      <c r="BRZ42" s="0"/>
      <c r="BSA42" s="0"/>
      <c r="BSB42" s="0"/>
      <c r="BSC42" s="0"/>
      <c r="BSD42" s="0"/>
      <c r="BSE42" s="0"/>
      <c r="BSF42" s="0"/>
      <c r="BSG42" s="0"/>
      <c r="BSH42" s="0"/>
      <c r="BSI42" s="0"/>
      <c r="BSJ42" s="0"/>
      <c r="BSK42" s="0"/>
      <c r="BSL42" s="0"/>
      <c r="BSM42" s="0"/>
      <c r="BSN42" s="0"/>
      <c r="BSO42" s="0"/>
      <c r="BSP42" s="0"/>
      <c r="BSQ42" s="0"/>
      <c r="BSR42" s="0"/>
      <c r="BSS42" s="0"/>
      <c r="BST42" s="0"/>
      <c r="BSU42" s="0"/>
      <c r="BSV42" s="0"/>
      <c r="BSW42" s="0"/>
      <c r="BSX42" s="0"/>
      <c r="BSY42" s="0"/>
      <c r="BSZ42" s="0"/>
      <c r="BTA42" s="0"/>
      <c r="BTB42" s="0"/>
      <c r="BTC42" s="0"/>
      <c r="BTD42" s="0"/>
      <c r="BTE42" s="0"/>
      <c r="BTF42" s="0"/>
      <c r="BTG42" s="0"/>
      <c r="BTH42" s="0"/>
      <c r="BTI42" s="0"/>
      <c r="BTJ42" s="0"/>
      <c r="BTK42" s="0"/>
      <c r="BTL42" s="0"/>
      <c r="BTM42" s="0"/>
      <c r="BTN42" s="0"/>
      <c r="BTO42" s="0"/>
      <c r="BTP42" s="0"/>
      <c r="BTQ42" s="0"/>
      <c r="BTR42" s="0"/>
      <c r="BTS42" s="0"/>
      <c r="BTT42" s="0"/>
      <c r="BTU42" s="0"/>
      <c r="BTV42" s="0"/>
      <c r="BTW42" s="0"/>
      <c r="BTX42" s="0"/>
      <c r="BTY42" s="0"/>
      <c r="BTZ42" s="0"/>
      <c r="BUA42" s="0"/>
      <c r="BUB42" s="0"/>
      <c r="BUC42" s="0"/>
      <c r="BUD42" s="0"/>
      <c r="BUE42" s="0"/>
      <c r="BUF42" s="0"/>
      <c r="BUG42" s="0"/>
      <c r="BUH42" s="0"/>
      <c r="BUI42" s="0"/>
      <c r="BUJ42" s="0"/>
      <c r="BUK42" s="0"/>
      <c r="BUL42" s="0"/>
      <c r="BUM42" s="0"/>
      <c r="BUN42" s="0"/>
      <c r="BUO42" s="0"/>
      <c r="BUP42" s="0"/>
      <c r="BUQ42" s="0"/>
      <c r="BUR42" s="0"/>
      <c r="BUS42" s="0"/>
      <c r="BUT42" s="0"/>
      <c r="BUU42" s="0"/>
      <c r="BUV42" s="0"/>
      <c r="BUW42" s="0"/>
      <c r="BUX42" s="0"/>
      <c r="BUY42" s="0"/>
      <c r="BUZ42" s="0"/>
      <c r="BVA42" s="0"/>
      <c r="BVB42" s="0"/>
      <c r="BVC42" s="0"/>
      <c r="BVD42" s="0"/>
      <c r="BVE42" s="0"/>
      <c r="BVF42" s="0"/>
      <c r="BVG42" s="0"/>
      <c r="BVH42" s="0"/>
      <c r="BVI42" s="0"/>
      <c r="BVJ42" s="0"/>
      <c r="BVK42" s="0"/>
      <c r="BVL42" s="0"/>
      <c r="BVM42" s="0"/>
      <c r="BVN42" s="0"/>
      <c r="BVO42" s="0"/>
      <c r="BVP42" s="0"/>
      <c r="BVQ42" s="0"/>
      <c r="BVR42" s="0"/>
      <c r="BVS42" s="0"/>
      <c r="BVT42" s="0"/>
      <c r="BVU42" s="0"/>
      <c r="BVV42" s="0"/>
      <c r="BVW42" s="0"/>
      <c r="BVX42" s="0"/>
      <c r="BVY42" s="0"/>
      <c r="BVZ42" s="0"/>
      <c r="BWA42" s="0"/>
      <c r="BWB42" s="0"/>
      <c r="BWC42" s="0"/>
      <c r="BWD42" s="0"/>
      <c r="BWE42" s="0"/>
      <c r="BWF42" s="0"/>
      <c r="BWG42" s="0"/>
      <c r="BWH42" s="0"/>
      <c r="BWI42" s="0"/>
      <c r="BWJ42" s="0"/>
      <c r="BWK42" s="0"/>
      <c r="BWL42" s="0"/>
      <c r="BWM42" s="0"/>
      <c r="BWN42" s="0"/>
      <c r="BWO42" s="0"/>
      <c r="BWP42" s="0"/>
      <c r="BWQ42" s="0"/>
      <c r="BWR42" s="0"/>
      <c r="BWS42" s="0"/>
      <c r="BWT42" s="0"/>
      <c r="BWU42" s="0"/>
      <c r="BWV42" s="0"/>
      <c r="BWW42" s="0"/>
      <c r="BWX42" s="0"/>
      <c r="BWY42" s="0"/>
      <c r="BWZ42" s="0"/>
      <c r="BXA42" s="0"/>
      <c r="BXB42" s="0"/>
      <c r="BXC42" s="0"/>
      <c r="BXD42" s="0"/>
      <c r="BXE42" s="0"/>
      <c r="BXF42" s="0"/>
      <c r="BXG42" s="0"/>
      <c r="BXH42" s="0"/>
      <c r="BXI42" s="0"/>
      <c r="BXJ42" s="0"/>
      <c r="BXK42" s="0"/>
      <c r="BXL42" s="0"/>
      <c r="BXM42" s="0"/>
      <c r="BXN42" s="0"/>
      <c r="BXO42" s="0"/>
      <c r="BXP42" s="0"/>
      <c r="BXQ42" s="0"/>
      <c r="BXR42" s="0"/>
      <c r="BXS42" s="0"/>
      <c r="BXT42" s="0"/>
      <c r="BXU42" s="0"/>
      <c r="BXV42" s="0"/>
      <c r="BXW42" s="0"/>
      <c r="BXX42" s="0"/>
      <c r="BXY42" s="0"/>
      <c r="BXZ42" s="0"/>
      <c r="BYA42" s="0"/>
      <c r="BYB42" s="0"/>
      <c r="BYC42" s="0"/>
      <c r="BYD42" s="0"/>
      <c r="BYE42" s="0"/>
      <c r="BYF42" s="0"/>
      <c r="BYG42" s="0"/>
      <c r="BYH42" s="0"/>
      <c r="BYI42" s="0"/>
      <c r="BYJ42" s="0"/>
      <c r="BYK42" s="0"/>
      <c r="BYL42" s="0"/>
      <c r="BYM42" s="0"/>
      <c r="BYN42" s="0"/>
      <c r="BYO42" s="0"/>
      <c r="BYP42" s="0"/>
      <c r="BYQ42" s="0"/>
      <c r="BYR42" s="0"/>
      <c r="BYS42" s="0"/>
      <c r="BYT42" s="0"/>
      <c r="BYU42" s="0"/>
      <c r="BYV42" s="0"/>
      <c r="BYW42" s="0"/>
      <c r="BYX42" s="0"/>
      <c r="BYY42" s="0"/>
      <c r="BYZ42" s="0"/>
      <c r="BZA42" s="0"/>
      <c r="BZB42" s="0"/>
      <c r="BZC42" s="0"/>
      <c r="BZD42" s="0"/>
      <c r="BZE42" s="0"/>
      <c r="BZF42" s="0"/>
      <c r="BZG42" s="0"/>
      <c r="BZH42" s="0"/>
      <c r="BZI42" s="0"/>
      <c r="BZJ42" s="0"/>
      <c r="BZK42" s="0"/>
      <c r="BZL42" s="0"/>
      <c r="BZM42" s="0"/>
      <c r="BZN42" s="0"/>
      <c r="BZO42" s="0"/>
      <c r="BZP42" s="0"/>
      <c r="BZQ42" s="0"/>
      <c r="BZR42" s="0"/>
      <c r="BZS42" s="0"/>
      <c r="BZT42" s="0"/>
      <c r="BZU42" s="0"/>
      <c r="BZV42" s="0"/>
      <c r="BZW42" s="0"/>
      <c r="BZX42" s="0"/>
      <c r="BZY42" s="0"/>
      <c r="BZZ42" s="0"/>
      <c r="CAA42" s="0"/>
      <c r="CAB42" s="0"/>
      <c r="CAC42" s="0"/>
      <c r="CAD42" s="0"/>
      <c r="CAE42" s="0"/>
      <c r="CAF42" s="0"/>
      <c r="CAG42" s="0"/>
      <c r="CAH42" s="0"/>
      <c r="CAI42" s="0"/>
      <c r="CAJ42" s="0"/>
      <c r="CAK42" s="0"/>
      <c r="CAL42" s="0"/>
      <c r="CAM42" s="0"/>
      <c r="CAN42" s="0"/>
      <c r="CAO42" s="0"/>
      <c r="CAP42" s="0"/>
      <c r="CAQ42" s="0"/>
      <c r="CAR42" s="0"/>
      <c r="CAS42" s="0"/>
      <c r="CAT42" s="0"/>
      <c r="CAU42" s="0"/>
      <c r="CAV42" s="0"/>
      <c r="CAW42" s="0"/>
      <c r="CAX42" s="0"/>
      <c r="CAY42" s="0"/>
      <c r="CAZ42" s="0"/>
      <c r="CBA42" s="0"/>
      <c r="CBB42" s="0"/>
      <c r="CBC42" s="0"/>
      <c r="CBD42" s="0"/>
      <c r="CBE42" s="0"/>
      <c r="CBF42" s="0"/>
      <c r="CBG42" s="0"/>
      <c r="CBH42" s="0"/>
      <c r="CBI42" s="0"/>
      <c r="CBJ42" s="0"/>
      <c r="CBK42" s="0"/>
      <c r="CBL42" s="0"/>
      <c r="CBM42" s="0"/>
      <c r="CBN42" s="0"/>
      <c r="CBO42" s="0"/>
      <c r="CBP42" s="0"/>
      <c r="CBQ42" s="0"/>
      <c r="CBR42" s="0"/>
      <c r="CBS42" s="0"/>
      <c r="CBT42" s="0"/>
      <c r="CBU42" s="0"/>
      <c r="CBV42" s="0"/>
      <c r="CBW42" s="0"/>
      <c r="CBX42" s="0"/>
      <c r="CBY42" s="0"/>
      <c r="CBZ42" s="0"/>
      <c r="CCA42" s="0"/>
      <c r="CCB42" s="0"/>
      <c r="CCC42" s="0"/>
      <c r="CCD42" s="0"/>
      <c r="CCE42" s="0"/>
      <c r="CCF42" s="0"/>
      <c r="CCG42" s="0"/>
      <c r="CCH42" s="0"/>
      <c r="CCI42" s="0"/>
      <c r="CCJ42" s="0"/>
      <c r="CCK42" s="0"/>
      <c r="CCL42" s="0"/>
      <c r="CCM42" s="0"/>
      <c r="CCN42" s="0"/>
      <c r="CCO42" s="0"/>
      <c r="CCP42" s="0"/>
      <c r="CCQ42" s="0"/>
      <c r="CCR42" s="0"/>
      <c r="CCS42" s="0"/>
      <c r="CCT42" s="0"/>
      <c r="CCU42" s="0"/>
      <c r="CCV42" s="0"/>
      <c r="CCW42" s="0"/>
      <c r="CCX42" s="0"/>
      <c r="CCY42" s="0"/>
      <c r="CCZ42" s="0"/>
      <c r="CDA42" s="0"/>
      <c r="CDB42" s="0"/>
      <c r="CDC42" s="0"/>
      <c r="CDD42" s="0"/>
      <c r="CDE42" s="0"/>
      <c r="CDF42" s="0"/>
      <c r="CDG42" s="0"/>
      <c r="CDH42" s="0"/>
      <c r="CDI42" s="0"/>
      <c r="CDJ42" s="0"/>
      <c r="CDK42" s="0"/>
      <c r="CDL42" s="0"/>
      <c r="CDM42" s="0"/>
      <c r="CDN42" s="0"/>
      <c r="CDO42" s="0"/>
      <c r="CDP42" s="0"/>
      <c r="CDQ42" s="0"/>
      <c r="CDR42" s="0"/>
      <c r="CDS42" s="0"/>
      <c r="CDT42" s="0"/>
      <c r="CDU42" s="0"/>
      <c r="CDV42" s="0"/>
      <c r="CDW42" s="0"/>
      <c r="CDX42" s="0"/>
      <c r="CDY42" s="0"/>
      <c r="CDZ42" s="0"/>
      <c r="CEA42" s="0"/>
      <c r="CEB42" s="0"/>
      <c r="CEC42" s="0"/>
      <c r="CED42" s="0"/>
      <c r="CEE42" s="0"/>
      <c r="CEF42" s="0"/>
      <c r="CEG42" s="0"/>
      <c r="CEH42" s="0"/>
      <c r="CEI42" s="0"/>
      <c r="CEJ42" s="0"/>
      <c r="CEK42" s="0"/>
      <c r="CEL42" s="0"/>
      <c r="CEM42" s="0"/>
      <c r="CEN42" s="0"/>
      <c r="CEO42" s="0"/>
      <c r="CEP42" s="0"/>
      <c r="CEQ42" s="0"/>
      <c r="CER42" s="0"/>
      <c r="CES42" s="0"/>
      <c r="CET42" s="0"/>
      <c r="CEU42" s="0"/>
      <c r="CEV42" s="0"/>
      <c r="CEW42" s="0"/>
      <c r="CEX42" s="0"/>
      <c r="CEY42" s="0"/>
      <c r="CEZ42" s="0"/>
      <c r="CFA42" s="0"/>
      <c r="CFB42" s="0"/>
      <c r="CFC42" s="0"/>
      <c r="CFD42" s="0"/>
      <c r="CFE42" s="0"/>
      <c r="CFF42" s="0"/>
      <c r="CFG42" s="0"/>
      <c r="CFH42" s="0"/>
      <c r="CFI42" s="0"/>
      <c r="CFJ42" s="0"/>
      <c r="CFK42" s="0"/>
      <c r="CFL42" s="0"/>
      <c r="CFM42" s="0"/>
      <c r="CFN42" s="0"/>
      <c r="CFO42" s="0"/>
      <c r="CFP42" s="0"/>
      <c r="CFQ42" s="0"/>
      <c r="CFR42" s="0"/>
      <c r="CFS42" s="0"/>
      <c r="CFT42" s="0"/>
      <c r="CFU42" s="0"/>
      <c r="CFV42" s="0"/>
      <c r="CFW42" s="0"/>
      <c r="CFX42" s="0"/>
      <c r="CFY42" s="0"/>
      <c r="CFZ42" s="0"/>
      <c r="CGA42" s="0"/>
      <c r="CGB42" s="0"/>
      <c r="CGC42" s="0"/>
      <c r="CGD42" s="0"/>
      <c r="CGE42" s="0"/>
      <c r="CGF42" s="0"/>
      <c r="CGG42" s="0"/>
      <c r="CGH42" s="0"/>
      <c r="CGI42" s="0"/>
      <c r="CGJ42" s="0"/>
      <c r="CGK42" s="0"/>
      <c r="CGL42" s="0"/>
      <c r="CGM42" s="0"/>
      <c r="CGN42" s="0"/>
      <c r="CGO42" s="0"/>
      <c r="CGP42" s="0"/>
      <c r="CGQ42" s="0"/>
      <c r="CGR42" s="0"/>
      <c r="CGS42" s="0"/>
      <c r="CGT42" s="0"/>
      <c r="CGU42" s="0"/>
      <c r="CGV42" s="0"/>
      <c r="CGW42" s="0"/>
      <c r="CGX42" s="0"/>
      <c r="CGY42" s="0"/>
      <c r="CGZ42" s="0"/>
      <c r="CHA42" s="0"/>
      <c r="CHB42" s="0"/>
      <c r="CHC42" s="0"/>
      <c r="CHD42" s="0"/>
      <c r="CHE42" s="0"/>
      <c r="CHF42" s="0"/>
      <c r="CHG42" s="0"/>
      <c r="CHH42" s="0"/>
      <c r="CHI42" s="0"/>
      <c r="CHJ42" s="0"/>
      <c r="CHK42" s="0"/>
      <c r="CHL42" s="0"/>
      <c r="CHM42" s="0"/>
      <c r="CHN42" s="0"/>
      <c r="CHO42" s="0"/>
      <c r="CHP42" s="0"/>
      <c r="CHQ42" s="0"/>
      <c r="CHR42" s="0"/>
      <c r="CHS42" s="0"/>
      <c r="CHT42" s="0"/>
      <c r="CHU42" s="0"/>
      <c r="CHV42" s="0"/>
      <c r="CHW42" s="0"/>
      <c r="CHX42" s="0"/>
      <c r="CHY42" s="0"/>
      <c r="CHZ42" s="0"/>
      <c r="CIA42" s="0"/>
      <c r="CIB42" s="0"/>
      <c r="CIC42" s="0"/>
      <c r="CID42" s="0"/>
      <c r="CIE42" s="0"/>
      <c r="CIF42" s="0"/>
      <c r="CIG42" s="0"/>
      <c r="CIH42" s="0"/>
      <c r="CII42" s="0"/>
      <c r="CIJ42" s="0"/>
      <c r="CIK42" s="0"/>
      <c r="CIL42" s="0"/>
      <c r="CIM42" s="0"/>
      <c r="CIN42" s="0"/>
      <c r="CIO42" s="0"/>
      <c r="CIP42" s="0"/>
      <c r="CIQ42" s="0"/>
      <c r="CIR42" s="0"/>
      <c r="CIS42" s="0"/>
      <c r="CIT42" s="0"/>
      <c r="CIU42" s="0"/>
      <c r="CIV42" s="0"/>
      <c r="CIW42" s="0"/>
      <c r="CIX42" s="0"/>
      <c r="CIY42" s="0"/>
      <c r="CIZ42" s="0"/>
      <c r="CJA42" s="0"/>
      <c r="CJB42" s="0"/>
      <c r="CJC42" s="0"/>
      <c r="CJD42" s="0"/>
      <c r="CJE42" s="0"/>
      <c r="CJF42" s="0"/>
      <c r="CJG42" s="0"/>
      <c r="CJH42" s="0"/>
      <c r="CJI42" s="0"/>
      <c r="CJJ42" s="0"/>
      <c r="CJK42" s="0"/>
      <c r="CJL42" s="0"/>
      <c r="CJM42" s="0"/>
      <c r="CJN42" s="0"/>
      <c r="CJO42" s="0"/>
      <c r="CJP42" s="0"/>
      <c r="CJQ42" s="0"/>
      <c r="CJR42" s="0"/>
      <c r="CJS42" s="0"/>
      <c r="CJT42" s="0"/>
      <c r="CJU42" s="0"/>
      <c r="CJV42" s="0"/>
      <c r="CJW42" s="0"/>
      <c r="CJX42" s="0"/>
      <c r="CJY42" s="0"/>
      <c r="CJZ42" s="0"/>
      <c r="CKA42" s="0"/>
      <c r="CKB42" s="0"/>
      <c r="CKC42" s="0"/>
      <c r="CKD42" s="0"/>
      <c r="CKE42" s="0"/>
      <c r="CKF42" s="0"/>
      <c r="CKG42" s="0"/>
      <c r="CKH42" s="0"/>
      <c r="CKI42" s="0"/>
      <c r="CKJ42" s="0"/>
      <c r="CKK42" s="0"/>
      <c r="CKL42" s="0"/>
      <c r="CKM42" s="0"/>
      <c r="CKN42" s="0"/>
      <c r="CKO42" s="0"/>
      <c r="CKP42" s="0"/>
      <c r="CKQ42" s="0"/>
      <c r="CKR42" s="0"/>
      <c r="CKS42" s="0"/>
      <c r="CKT42" s="0"/>
      <c r="CKU42" s="0"/>
      <c r="CKV42" s="0"/>
      <c r="CKW42" s="0"/>
      <c r="CKX42" s="0"/>
      <c r="CKY42" s="0"/>
      <c r="CKZ42" s="0"/>
      <c r="CLA42" s="0"/>
      <c r="CLB42" s="0"/>
      <c r="CLC42" s="0"/>
      <c r="CLD42" s="0"/>
      <c r="CLE42" s="0"/>
      <c r="CLF42" s="0"/>
      <c r="CLG42" s="0"/>
      <c r="CLH42" s="0"/>
      <c r="CLI42" s="0"/>
      <c r="CLJ42" s="0"/>
      <c r="CLK42" s="0"/>
      <c r="CLL42" s="0"/>
      <c r="CLM42" s="0"/>
      <c r="CLN42" s="0"/>
      <c r="CLO42" s="0"/>
      <c r="CLP42" s="0"/>
      <c r="CLQ42" s="0"/>
      <c r="CLR42" s="0"/>
      <c r="CLS42" s="0"/>
      <c r="CLT42" s="0"/>
      <c r="CLU42" s="0"/>
      <c r="CLV42" s="0"/>
      <c r="CLW42" s="0"/>
      <c r="CLX42" s="0"/>
      <c r="CLY42" s="0"/>
      <c r="CLZ42" s="0"/>
      <c r="CMA42" s="0"/>
      <c r="CMB42" s="0"/>
      <c r="CMC42" s="0"/>
      <c r="CMD42" s="0"/>
      <c r="CME42" s="0"/>
      <c r="CMF42" s="0"/>
      <c r="CMG42" s="0"/>
      <c r="CMH42" s="0"/>
      <c r="CMI42" s="0"/>
      <c r="CMJ42" s="0"/>
      <c r="CMK42" s="0"/>
      <c r="CML42" s="0"/>
      <c r="CMM42" s="0"/>
      <c r="CMN42" s="0"/>
      <c r="CMO42" s="0"/>
      <c r="CMP42" s="0"/>
      <c r="CMQ42" s="0"/>
      <c r="CMR42" s="0"/>
      <c r="CMS42" s="0"/>
      <c r="CMT42" s="0"/>
      <c r="CMU42" s="0"/>
      <c r="CMV42" s="0"/>
      <c r="CMW42" s="0"/>
      <c r="CMX42" s="0"/>
      <c r="CMY42" s="0"/>
      <c r="CMZ42" s="0"/>
      <c r="CNA42" s="0"/>
      <c r="CNB42" s="0"/>
      <c r="CNC42" s="0"/>
      <c r="CND42" s="0"/>
      <c r="CNE42" s="0"/>
      <c r="CNF42" s="0"/>
      <c r="CNG42" s="0"/>
      <c r="CNH42" s="0"/>
      <c r="CNI42" s="0"/>
      <c r="CNJ42" s="0"/>
      <c r="CNK42" s="0"/>
      <c r="CNL42" s="0"/>
      <c r="CNM42" s="0"/>
      <c r="CNN42" s="0"/>
      <c r="CNO42" s="0"/>
      <c r="CNP42" s="0"/>
      <c r="CNQ42" s="0"/>
      <c r="CNR42" s="0"/>
      <c r="CNS42" s="0"/>
      <c r="CNT42" s="0"/>
      <c r="CNU42" s="0"/>
      <c r="CNV42" s="0"/>
      <c r="CNW42" s="0"/>
      <c r="CNX42" s="0"/>
      <c r="CNY42" s="0"/>
      <c r="CNZ42" s="0"/>
      <c r="COA42" s="0"/>
      <c r="COB42" s="0"/>
      <c r="COC42" s="0"/>
      <c r="COD42" s="0"/>
      <c r="COE42" s="0"/>
      <c r="COF42" s="0"/>
      <c r="COG42" s="0"/>
      <c r="COH42" s="0"/>
      <c r="COI42" s="0"/>
      <c r="COJ42" s="0"/>
      <c r="COK42" s="0"/>
      <c r="COL42" s="0"/>
      <c r="COM42" s="0"/>
      <c r="CON42" s="0"/>
      <c r="COO42" s="0"/>
      <c r="COP42" s="0"/>
      <c r="COQ42" s="0"/>
      <c r="COR42" s="0"/>
      <c r="COS42" s="0"/>
      <c r="COT42" s="0"/>
      <c r="COU42" s="0"/>
      <c r="COV42" s="0"/>
      <c r="COW42" s="0"/>
      <c r="COX42" s="0"/>
      <c r="COY42" s="0"/>
      <c r="COZ42" s="0"/>
      <c r="CPA42" s="0"/>
      <c r="CPB42" s="0"/>
      <c r="CPC42" s="0"/>
      <c r="CPD42" s="0"/>
      <c r="CPE42" s="0"/>
      <c r="CPF42" s="0"/>
      <c r="CPG42" s="0"/>
      <c r="CPH42" s="0"/>
      <c r="CPI42" s="0"/>
      <c r="CPJ42" s="0"/>
      <c r="CPK42" s="0"/>
      <c r="CPL42" s="0"/>
      <c r="CPM42" s="0"/>
      <c r="CPN42" s="0"/>
      <c r="CPO42" s="0"/>
      <c r="CPP42" s="0"/>
      <c r="CPQ42" s="0"/>
      <c r="CPR42" s="0"/>
      <c r="CPS42" s="0"/>
      <c r="CPT42" s="0"/>
      <c r="CPU42" s="0"/>
      <c r="CPV42" s="0"/>
      <c r="CPW42" s="0"/>
      <c r="CPX42" s="0"/>
      <c r="CPY42" s="0"/>
      <c r="CPZ42" s="0"/>
      <c r="CQA42" s="0"/>
      <c r="CQB42" s="0"/>
      <c r="CQC42" s="0"/>
      <c r="CQD42" s="0"/>
      <c r="CQE42" s="0"/>
      <c r="CQF42" s="0"/>
      <c r="CQG42" s="0"/>
      <c r="CQH42" s="0"/>
      <c r="CQI42" s="0"/>
      <c r="CQJ42" s="0"/>
      <c r="CQK42" s="0"/>
      <c r="CQL42" s="0"/>
      <c r="CQM42" s="0"/>
      <c r="CQN42" s="0"/>
      <c r="CQO42" s="0"/>
      <c r="CQP42" s="0"/>
      <c r="CQQ42" s="0"/>
      <c r="CQR42" s="0"/>
      <c r="CQS42" s="0"/>
      <c r="CQT42" s="0"/>
      <c r="CQU42" s="0"/>
      <c r="CQV42" s="0"/>
      <c r="CQW42" s="0"/>
      <c r="CQX42" s="0"/>
      <c r="CQY42" s="0"/>
      <c r="CQZ42" s="0"/>
      <c r="CRA42" s="0"/>
      <c r="CRB42" s="0"/>
      <c r="CRC42" s="0"/>
      <c r="CRD42" s="0"/>
      <c r="CRE42" s="0"/>
      <c r="CRF42" s="0"/>
      <c r="CRG42" s="0"/>
      <c r="CRH42" s="0"/>
      <c r="CRI42" s="0"/>
      <c r="CRJ42" s="0"/>
      <c r="CRK42" s="0"/>
      <c r="CRL42" s="0"/>
      <c r="CRM42" s="0"/>
      <c r="CRN42" s="0"/>
      <c r="CRO42" s="0"/>
      <c r="CRP42" s="0"/>
      <c r="CRQ42" s="0"/>
      <c r="CRR42" s="0"/>
      <c r="CRS42" s="0"/>
      <c r="CRT42" s="0"/>
      <c r="CRU42" s="0"/>
      <c r="CRV42" s="0"/>
      <c r="CRW42" s="0"/>
      <c r="CRX42" s="0"/>
      <c r="CRY42" s="0"/>
      <c r="CRZ42" s="0"/>
      <c r="CSA42" s="0"/>
      <c r="CSB42" s="0"/>
      <c r="CSC42" s="0"/>
      <c r="CSD42" s="0"/>
      <c r="CSE42" s="0"/>
      <c r="CSF42" s="0"/>
      <c r="CSG42" s="0"/>
      <c r="CSH42" s="0"/>
      <c r="CSI42" s="0"/>
      <c r="CSJ42" s="0"/>
      <c r="CSK42" s="0"/>
      <c r="CSL42" s="0"/>
      <c r="CSM42" s="0"/>
      <c r="CSN42" s="0"/>
      <c r="CSO42" s="0"/>
      <c r="CSP42" s="0"/>
      <c r="CSQ42" s="0"/>
      <c r="CSR42" s="0"/>
      <c r="CSS42" s="0"/>
      <c r="CST42" s="0"/>
      <c r="CSU42" s="0"/>
      <c r="CSV42" s="0"/>
      <c r="CSW42" s="0"/>
      <c r="CSX42" s="0"/>
      <c r="CSY42" s="0"/>
      <c r="CSZ42" s="0"/>
      <c r="CTA42" s="0"/>
      <c r="CTB42" s="0"/>
      <c r="CTC42" s="0"/>
      <c r="CTD42" s="0"/>
      <c r="CTE42" s="0"/>
      <c r="CTF42" s="0"/>
      <c r="CTG42" s="0"/>
      <c r="CTH42" s="0"/>
      <c r="CTI42" s="0"/>
      <c r="CTJ42" s="0"/>
      <c r="CTK42" s="0"/>
      <c r="CTL42" s="0"/>
      <c r="CTM42" s="0"/>
      <c r="CTN42" s="0"/>
      <c r="CTO42" s="0"/>
      <c r="CTP42" s="0"/>
      <c r="CTQ42" s="0"/>
      <c r="CTR42" s="0"/>
      <c r="CTS42" s="0"/>
      <c r="CTT42" s="0"/>
      <c r="CTU42" s="0"/>
      <c r="CTV42" s="0"/>
      <c r="CTW42" s="0"/>
      <c r="CTX42" s="0"/>
      <c r="CTY42" s="0"/>
      <c r="CTZ42" s="0"/>
      <c r="CUA42" s="0"/>
      <c r="CUB42" s="0"/>
      <c r="CUC42" s="0"/>
      <c r="CUD42" s="0"/>
      <c r="CUE42" s="0"/>
      <c r="CUF42" s="0"/>
      <c r="CUG42" s="0"/>
      <c r="CUH42" s="0"/>
      <c r="CUI42" s="0"/>
      <c r="CUJ42" s="0"/>
      <c r="CUK42" s="0"/>
      <c r="CUL42" s="0"/>
      <c r="CUM42" s="0"/>
      <c r="CUN42" s="0"/>
      <c r="CUO42" s="0"/>
      <c r="CUP42" s="0"/>
      <c r="CUQ42" s="0"/>
      <c r="CUR42" s="0"/>
      <c r="CUS42" s="0"/>
      <c r="CUT42" s="0"/>
      <c r="CUU42" s="0"/>
      <c r="CUV42" s="0"/>
      <c r="CUW42" s="0"/>
      <c r="CUX42" s="0"/>
      <c r="CUY42" s="0"/>
      <c r="CUZ42" s="0"/>
      <c r="CVA42" s="0"/>
      <c r="CVB42" s="0"/>
      <c r="CVC42" s="0"/>
      <c r="CVD42" s="0"/>
      <c r="CVE42" s="0"/>
      <c r="CVF42" s="0"/>
      <c r="CVG42" s="0"/>
      <c r="CVH42" s="0"/>
      <c r="CVI42" s="0"/>
      <c r="CVJ42" s="0"/>
      <c r="CVK42" s="0"/>
      <c r="CVL42" s="0"/>
      <c r="CVM42" s="0"/>
      <c r="CVN42" s="0"/>
      <c r="CVO42" s="0"/>
      <c r="CVP42" s="0"/>
      <c r="CVQ42" s="0"/>
      <c r="CVR42" s="0"/>
      <c r="CVS42" s="0"/>
      <c r="CVT42" s="0"/>
      <c r="CVU42" s="0"/>
      <c r="CVV42" s="0"/>
      <c r="CVW42" s="0"/>
      <c r="CVX42" s="0"/>
      <c r="CVY42" s="0"/>
      <c r="CVZ42" s="0"/>
      <c r="CWA42" s="0"/>
      <c r="CWB42" s="0"/>
      <c r="CWC42" s="0"/>
      <c r="CWD42" s="0"/>
      <c r="CWE42" s="0"/>
      <c r="CWF42" s="0"/>
      <c r="CWG42" s="0"/>
      <c r="CWH42" s="0"/>
      <c r="CWI42" s="0"/>
      <c r="CWJ42" s="0"/>
      <c r="CWK42" s="0"/>
      <c r="CWL42" s="0"/>
      <c r="CWM42" s="0"/>
      <c r="CWN42" s="0"/>
      <c r="CWO42" s="0"/>
      <c r="CWP42" s="0"/>
      <c r="CWQ42" s="0"/>
      <c r="CWR42" s="0"/>
      <c r="CWS42" s="0"/>
      <c r="CWT42" s="0"/>
      <c r="CWU42" s="0"/>
      <c r="CWV42" s="0"/>
      <c r="CWW42" s="0"/>
      <c r="CWX42" s="0"/>
      <c r="CWY42" s="0"/>
      <c r="CWZ42" s="0"/>
      <c r="CXA42" s="0"/>
      <c r="CXB42" s="0"/>
      <c r="CXC42" s="0"/>
      <c r="CXD42" s="0"/>
      <c r="CXE42" s="0"/>
      <c r="CXF42" s="0"/>
      <c r="CXG42" s="0"/>
      <c r="CXH42" s="0"/>
      <c r="CXI42" s="0"/>
      <c r="CXJ42" s="0"/>
      <c r="CXK42" s="0"/>
      <c r="CXL42" s="0"/>
      <c r="CXM42" s="0"/>
      <c r="CXN42" s="0"/>
      <c r="CXO42" s="0"/>
      <c r="CXP42" s="0"/>
      <c r="CXQ42" s="0"/>
      <c r="CXR42" s="0"/>
      <c r="CXS42" s="0"/>
      <c r="CXT42" s="0"/>
      <c r="CXU42" s="0"/>
      <c r="CXV42" s="0"/>
      <c r="CXW42" s="0"/>
      <c r="CXX42" s="0"/>
      <c r="CXY42" s="0"/>
      <c r="CXZ42" s="0"/>
      <c r="CYA42" s="0"/>
      <c r="CYB42" s="0"/>
      <c r="CYC42" s="0"/>
      <c r="CYD42" s="0"/>
      <c r="CYE42" s="0"/>
      <c r="CYF42" s="0"/>
      <c r="CYG42" s="0"/>
      <c r="CYH42" s="0"/>
      <c r="CYI42" s="0"/>
      <c r="CYJ42" s="0"/>
      <c r="CYK42" s="0"/>
      <c r="CYL42" s="0"/>
      <c r="CYM42" s="0"/>
      <c r="CYN42" s="0"/>
      <c r="CYO42" s="0"/>
      <c r="CYP42" s="0"/>
      <c r="CYQ42" s="0"/>
      <c r="CYR42" s="0"/>
      <c r="CYS42" s="0"/>
      <c r="CYT42" s="0"/>
      <c r="CYU42" s="0"/>
      <c r="CYV42" s="0"/>
      <c r="CYW42" s="0"/>
      <c r="CYX42" s="0"/>
      <c r="CYY42" s="0"/>
      <c r="CYZ42" s="0"/>
      <c r="CZA42" s="0"/>
      <c r="CZB42" s="0"/>
      <c r="CZC42" s="0"/>
      <c r="CZD42" s="0"/>
      <c r="CZE42" s="0"/>
      <c r="CZF42" s="0"/>
      <c r="CZG42" s="0"/>
      <c r="CZH42" s="0"/>
      <c r="CZI42" s="0"/>
      <c r="CZJ42" s="0"/>
      <c r="CZK42" s="0"/>
      <c r="CZL42" s="0"/>
      <c r="CZM42" s="0"/>
      <c r="CZN42" s="0"/>
      <c r="CZO42" s="0"/>
      <c r="CZP42" s="0"/>
      <c r="CZQ42" s="0"/>
      <c r="CZR42" s="0"/>
      <c r="CZS42" s="0"/>
      <c r="CZT42" s="0"/>
      <c r="CZU42" s="0"/>
      <c r="CZV42" s="0"/>
      <c r="CZW42" s="0"/>
      <c r="CZX42" s="0"/>
      <c r="CZY42" s="0"/>
      <c r="CZZ42" s="0"/>
      <c r="DAA42" s="0"/>
      <c r="DAB42" s="0"/>
      <c r="DAC42" s="0"/>
      <c r="DAD42" s="0"/>
      <c r="DAE42" s="0"/>
      <c r="DAF42" s="0"/>
      <c r="DAG42" s="0"/>
      <c r="DAH42" s="0"/>
      <c r="DAI42" s="0"/>
      <c r="DAJ42" s="0"/>
      <c r="DAK42" s="0"/>
      <c r="DAL42" s="0"/>
      <c r="DAM42" s="0"/>
      <c r="DAN42" s="0"/>
      <c r="DAO42" s="0"/>
      <c r="DAP42" s="0"/>
      <c r="DAQ42" s="0"/>
      <c r="DAR42" s="0"/>
      <c r="DAS42" s="0"/>
      <c r="DAT42" s="0"/>
      <c r="DAU42" s="0"/>
      <c r="DAV42" s="0"/>
      <c r="DAW42" s="0"/>
      <c r="DAX42" s="0"/>
      <c r="DAY42" s="0"/>
      <c r="DAZ42" s="0"/>
      <c r="DBA42" s="0"/>
      <c r="DBB42" s="0"/>
      <c r="DBC42" s="0"/>
      <c r="DBD42" s="0"/>
      <c r="DBE42" s="0"/>
      <c r="DBF42" s="0"/>
      <c r="DBG42" s="0"/>
      <c r="DBH42" s="0"/>
      <c r="DBI42" s="0"/>
      <c r="DBJ42" s="0"/>
      <c r="DBK42" s="0"/>
      <c r="DBL42" s="0"/>
      <c r="DBM42" s="0"/>
      <c r="DBN42" s="0"/>
      <c r="DBO42" s="0"/>
      <c r="DBP42" s="0"/>
      <c r="DBQ42" s="0"/>
      <c r="DBR42" s="0"/>
      <c r="DBS42" s="0"/>
      <c r="DBT42" s="0"/>
      <c r="DBU42" s="0"/>
      <c r="DBV42" s="0"/>
      <c r="DBW42" s="0"/>
      <c r="DBX42" s="0"/>
      <c r="DBY42" s="0"/>
      <c r="DBZ42" s="0"/>
      <c r="DCA42" s="0"/>
      <c r="DCB42" s="0"/>
      <c r="DCC42" s="0"/>
      <c r="DCD42" s="0"/>
      <c r="DCE42" s="0"/>
      <c r="DCF42" s="0"/>
      <c r="DCG42" s="0"/>
      <c r="DCH42" s="0"/>
      <c r="DCI42" s="0"/>
      <c r="DCJ42" s="0"/>
      <c r="DCK42" s="0"/>
      <c r="DCL42" s="0"/>
      <c r="DCM42" s="0"/>
      <c r="DCN42" s="0"/>
      <c r="DCO42" s="0"/>
      <c r="DCP42" s="0"/>
      <c r="DCQ42" s="0"/>
      <c r="DCR42" s="0"/>
      <c r="DCS42" s="0"/>
      <c r="DCT42" s="0"/>
      <c r="DCU42" s="0"/>
      <c r="DCV42" s="0"/>
      <c r="DCW42" s="0"/>
      <c r="DCX42" s="0"/>
      <c r="DCY42" s="0"/>
      <c r="DCZ42" s="0"/>
      <c r="DDA42" s="0"/>
      <c r="DDB42" s="0"/>
      <c r="DDC42" s="0"/>
      <c r="DDD42" s="0"/>
      <c r="DDE42" s="0"/>
      <c r="DDF42" s="0"/>
      <c r="DDG42" s="0"/>
      <c r="DDH42" s="0"/>
      <c r="DDI42" s="0"/>
      <c r="DDJ42" s="0"/>
      <c r="DDK42" s="0"/>
      <c r="DDL42" s="0"/>
      <c r="DDM42" s="0"/>
      <c r="DDN42" s="0"/>
      <c r="DDO42" s="0"/>
      <c r="DDP42" s="0"/>
      <c r="DDQ42" s="0"/>
      <c r="DDR42" s="0"/>
      <c r="DDS42" s="0"/>
      <c r="DDT42" s="0"/>
      <c r="DDU42" s="0"/>
      <c r="DDV42" s="0"/>
      <c r="DDW42" s="0"/>
      <c r="DDX42" s="0"/>
      <c r="DDY42" s="0"/>
      <c r="DDZ42" s="0"/>
      <c r="DEA42" s="0"/>
      <c r="DEB42" s="0"/>
      <c r="DEC42" s="0"/>
      <c r="DED42" s="0"/>
      <c r="DEE42" s="0"/>
      <c r="DEF42" s="0"/>
      <c r="DEG42" s="0"/>
      <c r="DEH42" s="0"/>
      <c r="DEI42" s="0"/>
      <c r="DEJ42" s="0"/>
      <c r="DEK42" s="0"/>
      <c r="DEL42" s="0"/>
      <c r="DEM42" s="0"/>
      <c r="DEN42" s="0"/>
      <c r="DEO42" s="0"/>
      <c r="DEP42" s="0"/>
      <c r="DEQ42" s="0"/>
      <c r="DER42" s="0"/>
      <c r="DES42" s="0"/>
      <c r="DET42" s="0"/>
      <c r="DEU42" s="0"/>
      <c r="DEV42" s="0"/>
      <c r="DEW42" s="0"/>
      <c r="DEX42" s="0"/>
      <c r="DEY42" s="0"/>
      <c r="DEZ42" s="0"/>
      <c r="DFA42" s="0"/>
      <c r="DFB42" s="0"/>
      <c r="DFC42" s="0"/>
      <c r="DFD42" s="0"/>
      <c r="DFE42" s="0"/>
      <c r="DFF42" s="0"/>
      <c r="DFG42" s="0"/>
      <c r="DFH42" s="0"/>
      <c r="DFI42" s="0"/>
      <c r="DFJ42" s="0"/>
      <c r="DFK42" s="0"/>
      <c r="DFL42" s="0"/>
      <c r="DFM42" s="0"/>
      <c r="DFN42" s="0"/>
      <c r="DFO42" s="0"/>
      <c r="DFP42" s="0"/>
      <c r="DFQ42" s="0"/>
      <c r="DFR42" s="0"/>
      <c r="DFS42" s="0"/>
      <c r="DFT42" s="0"/>
      <c r="DFU42" s="0"/>
      <c r="DFV42" s="0"/>
      <c r="DFW42" s="0"/>
      <c r="DFX42" s="0"/>
      <c r="DFY42" s="0"/>
      <c r="DFZ42" s="0"/>
      <c r="DGA42" s="0"/>
      <c r="DGB42" s="0"/>
      <c r="DGC42" s="0"/>
      <c r="DGD42" s="0"/>
      <c r="DGE42" s="0"/>
      <c r="DGF42" s="0"/>
      <c r="DGG42" s="0"/>
      <c r="DGH42" s="0"/>
      <c r="DGI42" s="0"/>
      <c r="DGJ42" s="0"/>
      <c r="DGK42" s="0"/>
      <c r="DGL42" s="0"/>
      <c r="DGM42" s="0"/>
      <c r="DGN42" s="0"/>
      <c r="DGO42" s="0"/>
      <c r="DGP42" s="0"/>
      <c r="DGQ42" s="0"/>
      <c r="DGR42" s="0"/>
      <c r="DGS42" s="0"/>
      <c r="DGT42" s="0"/>
      <c r="DGU42" s="0"/>
      <c r="DGV42" s="0"/>
      <c r="DGW42" s="0"/>
      <c r="DGX42" s="0"/>
      <c r="DGY42" s="0"/>
      <c r="DGZ42" s="0"/>
      <c r="DHA42" s="0"/>
      <c r="DHB42" s="0"/>
      <c r="DHC42" s="0"/>
      <c r="DHD42" s="0"/>
      <c r="DHE42" s="0"/>
      <c r="DHF42" s="0"/>
      <c r="DHG42" s="0"/>
      <c r="DHH42" s="0"/>
      <c r="DHI42" s="0"/>
      <c r="DHJ42" s="0"/>
      <c r="DHK42" s="0"/>
      <c r="DHL42" s="0"/>
      <c r="DHM42" s="0"/>
      <c r="DHN42" s="0"/>
      <c r="DHO42" s="0"/>
      <c r="DHP42" s="0"/>
      <c r="DHQ42" s="0"/>
      <c r="DHR42" s="0"/>
      <c r="DHS42" s="0"/>
      <c r="DHT42" s="0"/>
      <c r="DHU42" s="0"/>
      <c r="DHV42" s="0"/>
      <c r="DHW42" s="0"/>
      <c r="DHX42" s="0"/>
      <c r="DHY42" s="0"/>
      <c r="DHZ42" s="0"/>
      <c r="DIA42" s="0"/>
      <c r="DIB42" s="0"/>
      <c r="DIC42" s="0"/>
      <c r="DID42" s="0"/>
      <c r="DIE42" s="0"/>
      <c r="DIF42" s="0"/>
      <c r="DIG42" s="0"/>
      <c r="DIH42" s="0"/>
      <c r="DII42" s="0"/>
      <c r="DIJ42" s="0"/>
      <c r="DIK42" s="0"/>
      <c r="DIL42" s="0"/>
      <c r="DIM42" s="0"/>
      <c r="DIN42" s="0"/>
      <c r="DIO42" s="0"/>
      <c r="DIP42" s="0"/>
      <c r="DIQ42" s="0"/>
      <c r="DIR42" s="0"/>
      <c r="DIS42" s="0"/>
      <c r="DIT42" s="0"/>
      <c r="DIU42" s="0"/>
      <c r="DIV42" s="0"/>
      <c r="DIW42" s="0"/>
      <c r="DIX42" s="0"/>
      <c r="DIY42" s="0"/>
      <c r="DIZ42" s="0"/>
      <c r="DJA42" s="0"/>
      <c r="DJB42" s="0"/>
      <c r="DJC42" s="0"/>
      <c r="DJD42" s="0"/>
      <c r="DJE42" s="0"/>
      <c r="DJF42" s="0"/>
      <c r="DJG42" s="0"/>
      <c r="DJH42" s="0"/>
      <c r="DJI42" s="0"/>
      <c r="DJJ42" s="0"/>
      <c r="DJK42" s="0"/>
      <c r="DJL42" s="0"/>
      <c r="DJM42" s="0"/>
      <c r="DJN42" s="0"/>
      <c r="DJO42" s="0"/>
      <c r="DJP42" s="0"/>
      <c r="DJQ42" s="0"/>
      <c r="DJR42" s="0"/>
      <c r="DJS42" s="0"/>
      <c r="DJT42" s="0"/>
      <c r="DJU42" s="0"/>
      <c r="DJV42" s="0"/>
      <c r="DJW42" s="0"/>
      <c r="DJX42" s="0"/>
      <c r="DJY42" s="0"/>
      <c r="DJZ42" s="0"/>
      <c r="DKA42" s="0"/>
      <c r="DKB42" s="0"/>
      <c r="DKC42" s="0"/>
      <c r="DKD42" s="0"/>
      <c r="DKE42" s="0"/>
      <c r="DKF42" s="0"/>
      <c r="DKG42" s="0"/>
      <c r="DKH42" s="0"/>
      <c r="DKI42" s="0"/>
      <c r="DKJ42" s="0"/>
      <c r="DKK42" s="0"/>
      <c r="DKL42" s="0"/>
      <c r="DKM42" s="0"/>
      <c r="DKN42" s="0"/>
      <c r="DKO42" s="0"/>
      <c r="DKP42" s="0"/>
      <c r="DKQ42" s="0"/>
      <c r="DKR42" s="0"/>
      <c r="DKS42" s="0"/>
      <c r="DKT42" s="0"/>
      <c r="DKU42" s="0"/>
      <c r="DKV42" s="0"/>
      <c r="DKW42" s="0"/>
      <c r="DKX42" s="0"/>
      <c r="DKY42" s="0"/>
      <c r="DKZ42" s="0"/>
      <c r="DLA42" s="0"/>
      <c r="DLB42" s="0"/>
      <c r="DLC42" s="0"/>
      <c r="DLD42" s="0"/>
      <c r="DLE42" s="0"/>
      <c r="DLF42" s="0"/>
      <c r="DLG42" s="0"/>
      <c r="DLH42" s="0"/>
      <c r="DLI42" s="0"/>
      <c r="DLJ42" s="0"/>
      <c r="DLK42" s="0"/>
      <c r="DLL42" s="0"/>
      <c r="DLM42" s="0"/>
      <c r="DLN42" s="0"/>
      <c r="DLO42" s="0"/>
      <c r="DLP42" s="0"/>
      <c r="DLQ42" s="0"/>
      <c r="DLR42" s="0"/>
      <c r="DLS42" s="0"/>
      <c r="DLT42" s="0"/>
      <c r="DLU42" s="0"/>
      <c r="DLV42" s="0"/>
      <c r="DLW42" s="0"/>
      <c r="DLX42" s="0"/>
      <c r="DLY42" s="0"/>
      <c r="DLZ42" s="0"/>
      <c r="DMA42" s="0"/>
      <c r="DMB42" s="0"/>
      <c r="DMC42" s="0"/>
      <c r="DMD42" s="0"/>
      <c r="DME42" s="0"/>
      <c r="DMF42" s="0"/>
      <c r="DMG42" s="0"/>
      <c r="DMH42" s="0"/>
      <c r="DMI42" s="0"/>
      <c r="DMJ42" s="0"/>
      <c r="DMK42" s="0"/>
      <c r="DML42" s="0"/>
      <c r="DMM42" s="0"/>
      <c r="DMN42" s="0"/>
      <c r="DMO42" s="0"/>
      <c r="DMP42" s="0"/>
      <c r="DMQ42" s="0"/>
      <c r="DMR42" s="0"/>
      <c r="DMS42" s="0"/>
      <c r="DMT42" s="0"/>
      <c r="DMU42" s="0"/>
      <c r="DMV42" s="0"/>
      <c r="DMW42" s="0"/>
      <c r="DMX42" s="0"/>
      <c r="DMY42" s="0"/>
      <c r="DMZ42" s="0"/>
      <c r="DNA42" s="0"/>
      <c r="DNB42" s="0"/>
      <c r="DNC42" s="0"/>
      <c r="DND42" s="0"/>
      <c r="DNE42" s="0"/>
      <c r="DNF42" s="0"/>
      <c r="DNG42" s="0"/>
      <c r="DNH42" s="0"/>
      <c r="DNI42" s="0"/>
      <c r="DNJ42" s="0"/>
      <c r="DNK42" s="0"/>
      <c r="DNL42" s="0"/>
      <c r="DNM42" s="0"/>
      <c r="DNN42" s="0"/>
      <c r="DNO42" s="0"/>
      <c r="DNP42" s="0"/>
      <c r="DNQ42" s="0"/>
      <c r="DNR42" s="0"/>
      <c r="DNS42" s="0"/>
      <c r="DNT42" s="0"/>
      <c r="DNU42" s="0"/>
      <c r="DNV42" s="0"/>
      <c r="DNW42" s="0"/>
      <c r="DNX42" s="0"/>
      <c r="DNY42" s="0"/>
      <c r="DNZ42" s="0"/>
      <c r="DOA42" s="0"/>
      <c r="DOB42" s="0"/>
      <c r="DOC42" s="0"/>
      <c r="DOD42" s="0"/>
      <c r="DOE42" s="0"/>
      <c r="DOF42" s="0"/>
      <c r="DOG42" s="0"/>
      <c r="DOH42" s="0"/>
      <c r="DOI42" s="0"/>
      <c r="DOJ42" s="0"/>
      <c r="DOK42" s="0"/>
      <c r="DOL42" s="0"/>
      <c r="DOM42" s="0"/>
      <c r="DON42" s="0"/>
      <c r="DOO42" s="0"/>
      <c r="DOP42" s="0"/>
      <c r="DOQ42" s="0"/>
      <c r="DOR42" s="0"/>
      <c r="DOS42" s="0"/>
      <c r="DOT42" s="0"/>
      <c r="DOU42" s="0"/>
      <c r="DOV42" s="0"/>
      <c r="DOW42" s="0"/>
      <c r="DOX42" s="0"/>
      <c r="DOY42" s="0"/>
      <c r="DOZ42" s="0"/>
      <c r="DPA42" s="0"/>
      <c r="DPB42" s="0"/>
      <c r="DPC42" s="0"/>
      <c r="DPD42" s="0"/>
      <c r="DPE42" s="0"/>
      <c r="DPF42" s="0"/>
      <c r="DPG42" s="0"/>
      <c r="DPH42" s="0"/>
      <c r="DPI42" s="0"/>
      <c r="DPJ42" s="0"/>
      <c r="DPK42" s="0"/>
      <c r="DPL42" s="0"/>
      <c r="DPM42" s="0"/>
      <c r="DPN42" s="0"/>
      <c r="DPO42" s="0"/>
      <c r="DPP42" s="0"/>
      <c r="DPQ42" s="0"/>
      <c r="DPR42" s="0"/>
      <c r="DPS42" s="0"/>
      <c r="DPT42" s="0"/>
      <c r="DPU42" s="0"/>
      <c r="DPV42" s="0"/>
      <c r="DPW42" s="0"/>
      <c r="DPX42" s="0"/>
      <c r="DPY42" s="0"/>
      <c r="DPZ42" s="0"/>
      <c r="DQA42" s="0"/>
      <c r="DQB42" s="0"/>
      <c r="DQC42" s="0"/>
      <c r="DQD42" s="0"/>
      <c r="DQE42" s="0"/>
      <c r="DQF42" s="0"/>
      <c r="DQG42" s="0"/>
      <c r="DQH42" s="0"/>
      <c r="DQI42" s="0"/>
      <c r="DQJ42" s="0"/>
      <c r="DQK42" s="0"/>
      <c r="DQL42" s="0"/>
      <c r="DQM42" s="0"/>
      <c r="DQN42" s="0"/>
      <c r="DQO42" s="0"/>
      <c r="DQP42" s="0"/>
      <c r="DQQ42" s="0"/>
      <c r="DQR42" s="0"/>
      <c r="DQS42" s="0"/>
      <c r="DQT42" s="0"/>
      <c r="DQU42" s="0"/>
      <c r="DQV42" s="0"/>
      <c r="DQW42" s="0"/>
      <c r="DQX42" s="0"/>
      <c r="DQY42" s="0"/>
      <c r="DQZ42" s="0"/>
      <c r="DRA42" s="0"/>
      <c r="DRB42" s="0"/>
      <c r="DRC42" s="0"/>
      <c r="DRD42" s="0"/>
      <c r="DRE42" s="0"/>
      <c r="DRF42" s="0"/>
      <c r="DRG42" s="0"/>
      <c r="DRH42" s="0"/>
      <c r="DRI42" s="0"/>
      <c r="DRJ42" s="0"/>
      <c r="DRK42" s="0"/>
      <c r="DRL42" s="0"/>
      <c r="DRM42" s="0"/>
      <c r="DRN42" s="0"/>
      <c r="DRO42" s="0"/>
      <c r="DRP42" s="0"/>
      <c r="DRQ42" s="0"/>
      <c r="DRR42" s="0"/>
      <c r="DRS42" s="0"/>
      <c r="DRT42" s="0"/>
      <c r="DRU42" s="0"/>
      <c r="DRV42" s="0"/>
      <c r="DRW42" s="0"/>
      <c r="DRX42" s="0"/>
      <c r="DRY42" s="0"/>
      <c r="DRZ42" s="0"/>
      <c r="DSA42" s="0"/>
      <c r="DSB42" s="0"/>
      <c r="DSC42" s="0"/>
      <c r="DSD42" s="0"/>
      <c r="DSE42" s="0"/>
      <c r="DSF42" s="0"/>
      <c r="DSG42" s="0"/>
      <c r="DSH42" s="0"/>
      <c r="DSI42" s="0"/>
      <c r="DSJ42" s="0"/>
      <c r="DSK42" s="0"/>
      <c r="DSL42" s="0"/>
      <c r="DSM42" s="0"/>
      <c r="DSN42" s="0"/>
      <c r="DSO42" s="0"/>
      <c r="DSP42" s="0"/>
      <c r="DSQ42" s="0"/>
      <c r="DSR42" s="0"/>
      <c r="DSS42" s="0"/>
      <c r="DST42" s="0"/>
      <c r="DSU42" s="0"/>
      <c r="DSV42" s="0"/>
      <c r="DSW42" s="0"/>
      <c r="DSX42" s="0"/>
      <c r="DSY42" s="0"/>
      <c r="DSZ42" s="0"/>
      <c r="DTA42" s="0"/>
      <c r="DTB42" s="0"/>
      <c r="DTC42" s="0"/>
      <c r="DTD42" s="0"/>
      <c r="DTE42" s="0"/>
      <c r="DTF42" s="0"/>
      <c r="DTG42" s="0"/>
      <c r="DTH42" s="0"/>
      <c r="DTI42" s="0"/>
      <c r="DTJ42" s="0"/>
      <c r="DTK42" s="0"/>
      <c r="DTL42" s="0"/>
      <c r="DTM42" s="0"/>
      <c r="DTN42" s="0"/>
      <c r="DTO42" s="0"/>
      <c r="DTP42" s="0"/>
      <c r="DTQ42" s="0"/>
      <c r="DTR42" s="0"/>
      <c r="DTS42" s="0"/>
      <c r="DTT42" s="0"/>
      <c r="DTU42" s="0"/>
      <c r="DTV42" s="0"/>
      <c r="DTW42" s="0"/>
      <c r="DTX42" s="0"/>
      <c r="DTY42" s="0"/>
      <c r="DTZ42" s="0"/>
      <c r="DUA42" s="0"/>
      <c r="DUB42" s="0"/>
      <c r="DUC42" s="0"/>
      <c r="DUD42" s="0"/>
      <c r="DUE42" s="0"/>
      <c r="DUF42" s="0"/>
      <c r="DUG42" s="0"/>
      <c r="DUH42" s="0"/>
      <c r="DUI42" s="0"/>
      <c r="DUJ42" s="0"/>
      <c r="DUK42" s="0"/>
      <c r="DUL42" s="0"/>
      <c r="DUM42" s="0"/>
      <c r="DUN42" s="0"/>
      <c r="DUO42" s="0"/>
      <c r="DUP42" s="0"/>
      <c r="DUQ42" s="0"/>
      <c r="DUR42" s="0"/>
      <c r="DUS42" s="0"/>
      <c r="DUT42" s="0"/>
      <c r="DUU42" s="0"/>
      <c r="DUV42" s="0"/>
      <c r="DUW42" s="0"/>
      <c r="DUX42" s="0"/>
      <c r="DUY42" s="0"/>
      <c r="DUZ42" s="0"/>
      <c r="DVA42" s="0"/>
      <c r="DVB42" s="0"/>
      <c r="DVC42" s="0"/>
      <c r="DVD42" s="0"/>
      <c r="DVE42" s="0"/>
      <c r="DVF42" s="0"/>
      <c r="DVG42" s="0"/>
      <c r="DVH42" s="0"/>
      <c r="DVI42" s="0"/>
      <c r="DVJ42" s="0"/>
      <c r="DVK42" s="0"/>
      <c r="DVL42" s="0"/>
      <c r="DVM42" s="0"/>
      <c r="DVN42" s="0"/>
      <c r="DVO42" s="0"/>
      <c r="DVP42" s="0"/>
      <c r="DVQ42" s="0"/>
      <c r="DVR42" s="0"/>
      <c r="DVS42" s="0"/>
      <c r="DVT42" s="0"/>
      <c r="DVU42" s="0"/>
      <c r="DVV42" s="0"/>
      <c r="DVW42" s="0"/>
      <c r="DVX42" s="0"/>
      <c r="DVY42" s="0"/>
      <c r="DVZ42" s="0"/>
      <c r="DWA42" s="0"/>
      <c r="DWB42" s="0"/>
      <c r="DWC42" s="0"/>
      <c r="DWD42" s="0"/>
      <c r="DWE42" s="0"/>
      <c r="DWF42" s="0"/>
      <c r="DWG42" s="0"/>
      <c r="DWH42" s="0"/>
      <c r="DWI42" s="0"/>
      <c r="DWJ42" s="0"/>
      <c r="DWK42" s="0"/>
      <c r="DWL42" s="0"/>
      <c r="DWM42" s="0"/>
      <c r="DWN42" s="0"/>
      <c r="DWO42" s="0"/>
      <c r="DWP42" s="0"/>
      <c r="DWQ42" s="0"/>
      <c r="DWR42" s="0"/>
      <c r="DWS42" s="0"/>
      <c r="DWT42" s="0"/>
      <c r="DWU42" s="0"/>
      <c r="DWV42" s="0"/>
      <c r="DWW42" s="0"/>
      <c r="DWX42" s="0"/>
      <c r="DWY42" s="0"/>
      <c r="DWZ42" s="0"/>
      <c r="DXA42" s="0"/>
      <c r="DXB42" s="0"/>
      <c r="DXC42" s="0"/>
      <c r="DXD42" s="0"/>
      <c r="DXE42" s="0"/>
      <c r="DXF42" s="0"/>
      <c r="DXG42" s="0"/>
      <c r="DXH42" s="0"/>
      <c r="DXI42" s="0"/>
      <c r="DXJ42" s="0"/>
      <c r="DXK42" s="0"/>
      <c r="DXL42" s="0"/>
      <c r="DXM42" s="0"/>
      <c r="DXN42" s="0"/>
      <c r="DXO42" s="0"/>
      <c r="DXP42" s="0"/>
      <c r="DXQ42" s="0"/>
      <c r="DXR42" s="0"/>
      <c r="DXS42" s="0"/>
      <c r="DXT42" s="0"/>
      <c r="DXU42" s="0"/>
      <c r="DXV42" s="0"/>
      <c r="DXW42" s="0"/>
      <c r="DXX42" s="0"/>
      <c r="DXY42" s="0"/>
      <c r="DXZ42" s="0"/>
      <c r="DYA42" s="0"/>
      <c r="DYB42" s="0"/>
      <c r="DYC42" s="0"/>
      <c r="DYD42" s="0"/>
      <c r="DYE42" s="0"/>
      <c r="DYF42" s="0"/>
      <c r="DYG42" s="0"/>
      <c r="DYH42" s="0"/>
      <c r="DYI42" s="0"/>
      <c r="DYJ42" s="0"/>
      <c r="DYK42" s="0"/>
      <c r="DYL42" s="0"/>
      <c r="DYM42" s="0"/>
      <c r="DYN42" s="0"/>
      <c r="DYO42" s="0"/>
      <c r="DYP42" s="0"/>
      <c r="DYQ42" s="0"/>
      <c r="DYR42" s="0"/>
      <c r="DYS42" s="0"/>
      <c r="DYT42" s="0"/>
      <c r="DYU42" s="0"/>
      <c r="DYV42" s="0"/>
      <c r="DYW42" s="0"/>
      <c r="DYX42" s="0"/>
      <c r="DYY42" s="0"/>
      <c r="DYZ42" s="0"/>
      <c r="DZA42" s="0"/>
      <c r="DZB42" s="0"/>
      <c r="DZC42" s="0"/>
      <c r="DZD42" s="0"/>
      <c r="DZE42" s="0"/>
      <c r="DZF42" s="0"/>
      <c r="DZG42" s="0"/>
      <c r="DZH42" s="0"/>
      <c r="DZI42" s="0"/>
      <c r="DZJ42" s="0"/>
      <c r="DZK42" s="0"/>
      <c r="DZL42" s="0"/>
      <c r="DZM42" s="0"/>
      <c r="DZN42" s="0"/>
      <c r="DZO42" s="0"/>
      <c r="DZP42" s="0"/>
      <c r="DZQ42" s="0"/>
      <c r="DZR42" s="0"/>
      <c r="DZS42" s="0"/>
      <c r="DZT42" s="0"/>
      <c r="DZU42" s="0"/>
      <c r="DZV42" s="0"/>
      <c r="DZW42" s="0"/>
      <c r="DZX42" s="0"/>
      <c r="DZY42" s="0"/>
      <c r="DZZ42" s="0"/>
      <c r="EAA42" s="0"/>
      <c r="EAB42" s="0"/>
      <c r="EAC42" s="0"/>
      <c r="EAD42" s="0"/>
      <c r="EAE42" s="0"/>
      <c r="EAF42" s="0"/>
      <c r="EAG42" s="0"/>
      <c r="EAH42" s="0"/>
      <c r="EAI42" s="0"/>
      <c r="EAJ42" s="0"/>
      <c r="EAK42" s="0"/>
      <c r="EAL42" s="0"/>
      <c r="EAM42" s="0"/>
      <c r="EAN42" s="0"/>
      <c r="EAO42" s="0"/>
      <c r="EAP42" s="0"/>
      <c r="EAQ42" s="0"/>
      <c r="EAR42" s="0"/>
      <c r="EAS42" s="0"/>
      <c r="EAT42" s="0"/>
      <c r="EAU42" s="0"/>
      <c r="EAV42" s="0"/>
      <c r="EAW42" s="0"/>
      <c r="EAX42" s="0"/>
      <c r="EAY42" s="0"/>
      <c r="EAZ42" s="0"/>
      <c r="EBA42" s="0"/>
      <c r="EBB42" s="0"/>
      <c r="EBC42" s="0"/>
      <c r="EBD42" s="0"/>
      <c r="EBE42" s="0"/>
      <c r="EBF42" s="0"/>
      <c r="EBG42" s="0"/>
      <c r="EBH42" s="0"/>
      <c r="EBI42" s="0"/>
      <c r="EBJ42" s="0"/>
      <c r="EBK42" s="0"/>
      <c r="EBL42" s="0"/>
      <c r="EBM42" s="0"/>
      <c r="EBN42" s="0"/>
      <c r="EBO42" s="0"/>
      <c r="EBP42" s="0"/>
      <c r="EBQ42" s="0"/>
      <c r="EBR42" s="0"/>
      <c r="EBS42" s="0"/>
      <c r="EBT42" s="0"/>
      <c r="EBU42" s="0"/>
      <c r="EBV42" s="0"/>
      <c r="EBW42" s="0"/>
      <c r="EBX42" s="0"/>
      <c r="EBY42" s="0"/>
      <c r="EBZ42" s="0"/>
      <c r="ECA42" s="0"/>
      <c r="ECB42" s="0"/>
      <c r="ECC42" s="0"/>
      <c r="ECD42" s="0"/>
      <c r="ECE42" s="0"/>
      <c r="ECF42" s="0"/>
      <c r="ECG42" s="0"/>
      <c r="ECH42" s="0"/>
      <c r="ECI42" s="0"/>
      <c r="ECJ42" s="0"/>
      <c r="ECK42" s="0"/>
      <c r="ECL42" s="0"/>
      <c r="ECM42" s="0"/>
      <c r="ECN42" s="0"/>
      <c r="ECO42" s="0"/>
      <c r="ECP42" s="0"/>
      <c r="ECQ42" s="0"/>
      <c r="ECR42" s="0"/>
      <c r="ECS42" s="0"/>
      <c r="ECT42" s="0"/>
      <c r="ECU42" s="0"/>
      <c r="ECV42" s="0"/>
      <c r="ECW42" s="0"/>
      <c r="ECX42" s="0"/>
      <c r="ECY42" s="0"/>
      <c r="ECZ42" s="0"/>
      <c r="EDA42" s="0"/>
      <c r="EDB42" s="0"/>
      <c r="EDC42" s="0"/>
      <c r="EDD42" s="0"/>
      <c r="EDE42" s="0"/>
      <c r="EDF42" s="0"/>
      <c r="EDG42" s="0"/>
      <c r="EDH42" s="0"/>
      <c r="EDI42" s="0"/>
      <c r="EDJ42" s="0"/>
      <c r="EDK42" s="0"/>
      <c r="EDL42" s="0"/>
      <c r="EDM42" s="0"/>
      <c r="EDN42" s="0"/>
      <c r="EDO42" s="0"/>
      <c r="EDP42" s="0"/>
      <c r="EDQ42" s="0"/>
      <c r="EDR42" s="0"/>
      <c r="EDS42" s="0"/>
      <c r="EDT42" s="0"/>
      <c r="EDU42" s="0"/>
      <c r="EDV42" s="0"/>
      <c r="EDW42" s="0"/>
      <c r="EDX42" s="0"/>
      <c r="EDY42" s="0"/>
      <c r="EDZ42" s="0"/>
      <c r="EEA42" s="0"/>
      <c r="EEB42" s="0"/>
      <c r="EEC42" s="0"/>
      <c r="EED42" s="0"/>
      <c r="EEE42" s="0"/>
      <c r="EEF42" s="0"/>
      <c r="EEG42" s="0"/>
      <c r="EEH42" s="0"/>
      <c r="EEI42" s="0"/>
      <c r="EEJ42" s="0"/>
      <c r="EEK42" s="0"/>
      <c r="EEL42" s="0"/>
      <c r="EEM42" s="0"/>
      <c r="EEN42" s="0"/>
      <c r="EEO42" s="0"/>
      <c r="EEP42" s="0"/>
      <c r="EEQ42" s="0"/>
      <c r="EER42" s="0"/>
      <c r="EES42" s="0"/>
      <c r="EET42" s="0"/>
      <c r="EEU42" s="0"/>
      <c r="EEV42" s="0"/>
      <c r="EEW42" s="0"/>
      <c r="EEX42" s="0"/>
      <c r="EEY42" s="0"/>
      <c r="EEZ42" s="0"/>
      <c r="EFA42" s="0"/>
      <c r="EFB42" s="0"/>
      <c r="EFC42" s="0"/>
      <c r="EFD42" s="0"/>
      <c r="EFE42" s="0"/>
      <c r="EFF42" s="0"/>
      <c r="EFG42" s="0"/>
      <c r="EFH42" s="0"/>
      <c r="EFI42" s="0"/>
      <c r="EFJ42" s="0"/>
      <c r="EFK42" s="0"/>
      <c r="EFL42" s="0"/>
      <c r="EFM42" s="0"/>
      <c r="EFN42" s="0"/>
      <c r="EFO42" s="0"/>
      <c r="EFP42" s="0"/>
      <c r="EFQ42" s="0"/>
      <c r="EFR42" s="0"/>
      <c r="EFS42" s="0"/>
      <c r="EFT42" s="0"/>
      <c r="EFU42" s="0"/>
      <c r="EFV42" s="0"/>
      <c r="EFW42" s="0"/>
      <c r="EFX42" s="0"/>
      <c r="EFY42" s="0"/>
      <c r="EFZ42" s="0"/>
      <c r="EGA42" s="0"/>
      <c r="EGB42" s="0"/>
      <c r="EGC42" s="0"/>
      <c r="EGD42" s="0"/>
      <c r="EGE42" s="0"/>
      <c r="EGF42" s="0"/>
      <c r="EGG42" s="0"/>
      <c r="EGH42" s="0"/>
      <c r="EGI42" s="0"/>
      <c r="EGJ42" s="0"/>
      <c r="EGK42" s="0"/>
      <c r="EGL42" s="0"/>
      <c r="EGM42" s="0"/>
      <c r="EGN42" s="0"/>
      <c r="EGO42" s="0"/>
      <c r="EGP42" s="0"/>
      <c r="EGQ42" s="0"/>
      <c r="EGR42" s="0"/>
      <c r="EGS42" s="0"/>
      <c r="EGT42" s="0"/>
      <c r="EGU42" s="0"/>
      <c r="EGV42" s="0"/>
      <c r="EGW42" s="0"/>
      <c r="EGX42" s="0"/>
      <c r="EGY42" s="0"/>
      <c r="EGZ42" s="0"/>
      <c r="EHA42" s="0"/>
      <c r="EHB42" s="0"/>
      <c r="EHC42" s="0"/>
      <c r="EHD42" s="0"/>
      <c r="EHE42" s="0"/>
      <c r="EHF42" s="0"/>
      <c r="EHG42" s="0"/>
      <c r="EHH42" s="0"/>
      <c r="EHI42" s="0"/>
      <c r="EHJ42" s="0"/>
      <c r="EHK42" s="0"/>
      <c r="EHL42" s="0"/>
      <c r="EHM42" s="0"/>
      <c r="EHN42" s="0"/>
      <c r="EHO42" s="0"/>
      <c r="EHP42" s="0"/>
      <c r="EHQ42" s="0"/>
      <c r="EHR42" s="0"/>
      <c r="EHS42" s="0"/>
      <c r="EHT42" s="0"/>
      <c r="EHU42" s="0"/>
      <c r="EHV42" s="0"/>
      <c r="EHW42" s="0"/>
      <c r="EHX42" s="0"/>
      <c r="EHY42" s="0"/>
      <c r="EHZ42" s="0"/>
      <c r="EIA42" s="0"/>
      <c r="EIB42" s="0"/>
      <c r="EIC42" s="0"/>
      <c r="EID42" s="0"/>
      <c r="EIE42" s="0"/>
      <c r="EIF42" s="0"/>
      <c r="EIG42" s="0"/>
      <c r="EIH42" s="0"/>
      <c r="EII42" s="0"/>
      <c r="EIJ42" s="0"/>
      <c r="EIK42" s="0"/>
      <c r="EIL42" s="0"/>
      <c r="EIM42" s="0"/>
      <c r="EIN42" s="0"/>
      <c r="EIO42" s="0"/>
      <c r="EIP42" s="0"/>
      <c r="EIQ42" s="0"/>
      <c r="EIR42" s="0"/>
      <c r="EIS42" s="0"/>
      <c r="EIT42" s="0"/>
      <c r="EIU42" s="0"/>
      <c r="EIV42" s="0"/>
      <c r="EIW42" s="0"/>
      <c r="EIX42" s="0"/>
      <c r="EIY42" s="0"/>
      <c r="EIZ42" s="0"/>
      <c r="EJA42" s="0"/>
      <c r="EJB42" s="0"/>
      <c r="EJC42" s="0"/>
      <c r="EJD42" s="0"/>
      <c r="EJE42" s="0"/>
      <c r="EJF42" s="0"/>
      <c r="EJG42" s="0"/>
      <c r="EJH42" s="0"/>
      <c r="EJI42" s="0"/>
      <c r="EJJ42" s="0"/>
      <c r="EJK42" s="0"/>
      <c r="EJL42" s="0"/>
      <c r="EJM42" s="0"/>
      <c r="EJN42" s="0"/>
      <c r="EJO42" s="0"/>
      <c r="EJP42" s="0"/>
      <c r="EJQ42" s="0"/>
      <c r="EJR42" s="0"/>
      <c r="EJS42" s="0"/>
      <c r="EJT42" s="0"/>
      <c r="EJU42" s="0"/>
      <c r="EJV42" s="0"/>
      <c r="EJW42" s="0"/>
      <c r="EJX42" s="0"/>
      <c r="EJY42" s="0"/>
      <c r="EJZ42" s="0"/>
      <c r="EKA42" s="0"/>
      <c r="EKB42" s="0"/>
      <c r="EKC42" s="0"/>
      <c r="EKD42" s="0"/>
      <c r="EKE42" s="0"/>
      <c r="EKF42" s="0"/>
      <c r="EKG42" s="0"/>
      <c r="EKH42" s="0"/>
      <c r="EKI42" s="0"/>
      <c r="EKJ42" s="0"/>
      <c r="EKK42" s="0"/>
      <c r="EKL42" s="0"/>
      <c r="EKM42" s="0"/>
      <c r="EKN42" s="0"/>
      <c r="EKO42" s="0"/>
      <c r="EKP42" s="0"/>
      <c r="EKQ42" s="0"/>
      <c r="EKR42" s="0"/>
      <c r="EKS42" s="0"/>
      <c r="EKT42" s="0"/>
      <c r="EKU42" s="0"/>
      <c r="EKV42" s="0"/>
      <c r="EKW42" s="0"/>
      <c r="EKX42" s="0"/>
      <c r="EKY42" s="0"/>
      <c r="EKZ42" s="0"/>
      <c r="ELA42" s="0"/>
      <c r="ELB42" s="0"/>
      <c r="ELC42" s="0"/>
      <c r="ELD42" s="0"/>
      <c r="ELE42" s="0"/>
      <c r="ELF42" s="0"/>
      <c r="ELG42" s="0"/>
      <c r="ELH42" s="0"/>
      <c r="ELI42" s="0"/>
      <c r="ELJ42" s="0"/>
      <c r="ELK42" s="0"/>
      <c r="ELL42" s="0"/>
      <c r="ELM42" s="0"/>
      <c r="ELN42" s="0"/>
      <c r="ELO42" s="0"/>
      <c r="ELP42" s="0"/>
      <c r="ELQ42" s="0"/>
      <c r="ELR42" s="0"/>
      <c r="ELS42" s="0"/>
      <c r="ELT42" s="0"/>
      <c r="ELU42" s="0"/>
      <c r="ELV42" s="0"/>
      <c r="ELW42" s="0"/>
      <c r="ELX42" s="0"/>
      <c r="ELY42" s="0"/>
      <c r="ELZ42" s="0"/>
      <c r="EMA42" s="0"/>
      <c r="EMB42" s="0"/>
      <c r="EMC42" s="0"/>
      <c r="EMD42" s="0"/>
      <c r="EME42" s="0"/>
      <c r="EMF42" s="0"/>
      <c r="EMG42" s="0"/>
      <c r="EMH42" s="0"/>
      <c r="EMI42" s="0"/>
      <c r="EMJ42" s="0"/>
      <c r="EMK42" s="0"/>
      <c r="EML42" s="0"/>
      <c r="EMM42" s="0"/>
      <c r="EMN42" s="0"/>
      <c r="EMO42" s="0"/>
      <c r="EMP42" s="0"/>
      <c r="EMQ42" s="0"/>
      <c r="EMR42" s="0"/>
      <c r="EMS42" s="0"/>
      <c r="EMT42" s="0"/>
      <c r="EMU42" s="0"/>
      <c r="EMV42" s="0"/>
      <c r="EMW42" s="0"/>
      <c r="EMX42" s="0"/>
      <c r="EMY42" s="0"/>
      <c r="EMZ42" s="0"/>
      <c r="ENA42" s="0"/>
      <c r="ENB42" s="0"/>
      <c r="ENC42" s="0"/>
      <c r="END42" s="0"/>
      <c r="ENE42" s="0"/>
      <c r="ENF42" s="0"/>
      <c r="ENG42" s="0"/>
      <c r="ENH42" s="0"/>
      <c r="ENI42" s="0"/>
      <c r="ENJ42" s="0"/>
      <c r="ENK42" s="0"/>
      <c r="ENL42" s="0"/>
      <c r="ENM42" s="0"/>
      <c r="ENN42" s="0"/>
      <c r="ENO42" s="0"/>
      <c r="ENP42" s="0"/>
      <c r="ENQ42" s="0"/>
      <c r="ENR42" s="0"/>
      <c r="ENS42" s="0"/>
      <c r="ENT42" s="0"/>
      <c r="ENU42" s="0"/>
      <c r="ENV42" s="0"/>
      <c r="ENW42" s="0"/>
      <c r="ENX42" s="0"/>
      <c r="ENY42" s="0"/>
      <c r="ENZ42" s="0"/>
      <c r="EOA42" s="0"/>
      <c r="EOB42" s="0"/>
      <c r="EOC42" s="0"/>
      <c r="EOD42" s="0"/>
      <c r="EOE42" s="0"/>
      <c r="EOF42" s="0"/>
      <c r="EOG42" s="0"/>
      <c r="EOH42" s="0"/>
      <c r="EOI42" s="0"/>
      <c r="EOJ42" s="0"/>
      <c r="EOK42" s="0"/>
      <c r="EOL42" s="0"/>
      <c r="EOM42" s="0"/>
      <c r="EON42" s="0"/>
      <c r="EOO42" s="0"/>
      <c r="EOP42" s="0"/>
      <c r="EOQ42" s="0"/>
      <c r="EOR42" s="0"/>
      <c r="EOS42" s="0"/>
      <c r="EOT42" s="0"/>
      <c r="EOU42" s="0"/>
      <c r="EOV42" s="0"/>
      <c r="EOW42" s="0"/>
      <c r="EOX42" s="0"/>
      <c r="EOY42" s="0"/>
      <c r="EOZ42" s="0"/>
      <c r="EPA42" s="0"/>
      <c r="EPB42" s="0"/>
      <c r="EPC42" s="0"/>
      <c r="EPD42" s="0"/>
      <c r="EPE42" s="0"/>
      <c r="EPF42" s="0"/>
      <c r="EPG42" s="0"/>
      <c r="EPH42" s="0"/>
      <c r="EPI42" s="0"/>
      <c r="EPJ42" s="0"/>
      <c r="EPK42" s="0"/>
      <c r="EPL42" s="0"/>
      <c r="EPM42" s="0"/>
      <c r="EPN42" s="0"/>
      <c r="EPO42" s="0"/>
      <c r="EPP42" s="0"/>
      <c r="EPQ42" s="0"/>
      <c r="EPR42" s="0"/>
      <c r="EPS42" s="0"/>
      <c r="EPT42" s="0"/>
      <c r="EPU42" s="0"/>
      <c r="EPV42" s="0"/>
      <c r="EPW42" s="0"/>
      <c r="EPX42" s="0"/>
      <c r="EPY42" s="0"/>
      <c r="EPZ42" s="0"/>
      <c r="EQA42" s="0"/>
      <c r="EQB42" s="0"/>
      <c r="EQC42" s="0"/>
      <c r="EQD42" s="0"/>
      <c r="EQE42" s="0"/>
      <c r="EQF42" s="0"/>
      <c r="EQG42" s="0"/>
      <c r="EQH42" s="0"/>
      <c r="EQI42" s="0"/>
      <c r="EQJ42" s="0"/>
      <c r="EQK42" s="0"/>
      <c r="EQL42" s="0"/>
      <c r="EQM42" s="0"/>
      <c r="EQN42" s="0"/>
      <c r="EQO42" s="0"/>
      <c r="EQP42" s="0"/>
      <c r="EQQ42" s="0"/>
      <c r="EQR42" s="0"/>
      <c r="EQS42" s="0"/>
      <c r="EQT42" s="0"/>
      <c r="EQU42" s="0"/>
      <c r="EQV42" s="0"/>
      <c r="EQW42" s="0"/>
      <c r="EQX42" s="0"/>
      <c r="EQY42" s="0"/>
      <c r="EQZ42" s="0"/>
      <c r="ERA42" s="0"/>
      <c r="ERB42" s="0"/>
      <c r="ERC42" s="0"/>
      <c r="ERD42" s="0"/>
      <c r="ERE42" s="0"/>
      <c r="ERF42" s="0"/>
      <c r="ERG42" s="0"/>
      <c r="ERH42" s="0"/>
      <c r="ERI42" s="0"/>
      <c r="ERJ42" s="0"/>
      <c r="ERK42" s="0"/>
      <c r="ERL42" s="0"/>
      <c r="ERM42" s="0"/>
      <c r="ERN42" s="0"/>
      <c r="ERO42" s="0"/>
      <c r="ERP42" s="0"/>
      <c r="ERQ42" s="0"/>
      <c r="ERR42" s="0"/>
      <c r="ERS42" s="0"/>
      <c r="ERT42" s="0"/>
      <c r="ERU42" s="0"/>
      <c r="ERV42" s="0"/>
      <c r="ERW42" s="0"/>
      <c r="ERX42" s="0"/>
      <c r="ERY42" s="0"/>
      <c r="ERZ42" s="0"/>
      <c r="ESA42" s="0"/>
      <c r="ESB42" s="0"/>
      <c r="ESC42" s="0"/>
      <c r="ESD42" s="0"/>
      <c r="ESE42" s="0"/>
      <c r="ESF42" s="0"/>
      <c r="ESG42" s="0"/>
      <c r="ESH42" s="0"/>
      <c r="ESI42" s="0"/>
      <c r="ESJ42" s="0"/>
      <c r="ESK42" s="0"/>
      <c r="ESL42" s="0"/>
      <c r="ESM42" s="0"/>
      <c r="ESN42" s="0"/>
      <c r="ESO42" s="0"/>
      <c r="ESP42" s="0"/>
      <c r="ESQ42" s="0"/>
      <c r="ESR42" s="0"/>
      <c r="ESS42" s="0"/>
      <c r="EST42" s="0"/>
      <c r="ESU42" s="0"/>
      <c r="ESV42" s="0"/>
      <c r="ESW42" s="0"/>
      <c r="ESX42" s="0"/>
      <c r="ESY42" s="0"/>
      <c r="ESZ42" s="0"/>
      <c r="ETA42" s="0"/>
      <c r="ETB42" s="0"/>
      <c r="ETC42" s="0"/>
      <c r="ETD42" s="0"/>
      <c r="ETE42" s="0"/>
      <c r="ETF42" s="0"/>
      <c r="ETG42" s="0"/>
      <c r="ETH42" s="0"/>
      <c r="ETI42" s="0"/>
      <c r="ETJ42" s="0"/>
      <c r="ETK42" s="0"/>
      <c r="ETL42" s="0"/>
      <c r="ETM42" s="0"/>
      <c r="ETN42" s="0"/>
      <c r="ETO42" s="0"/>
      <c r="ETP42" s="0"/>
      <c r="ETQ42" s="0"/>
      <c r="ETR42" s="0"/>
      <c r="ETS42" s="0"/>
      <c r="ETT42" s="0"/>
      <c r="ETU42" s="0"/>
      <c r="ETV42" s="0"/>
      <c r="ETW42" s="0"/>
      <c r="ETX42" s="0"/>
      <c r="ETY42" s="0"/>
      <c r="ETZ42" s="0"/>
      <c r="EUA42" s="0"/>
      <c r="EUB42" s="0"/>
      <c r="EUC42" s="0"/>
      <c r="EUD42" s="0"/>
      <c r="EUE42" s="0"/>
      <c r="EUF42" s="0"/>
      <c r="EUG42" s="0"/>
      <c r="EUH42" s="0"/>
      <c r="EUI42" s="0"/>
      <c r="EUJ42" s="0"/>
      <c r="EUK42" s="0"/>
      <c r="EUL42" s="0"/>
      <c r="EUM42" s="0"/>
      <c r="EUN42" s="0"/>
      <c r="EUO42" s="0"/>
      <c r="EUP42" s="0"/>
      <c r="EUQ42" s="0"/>
      <c r="EUR42" s="0"/>
      <c r="EUS42" s="0"/>
      <c r="EUT42" s="0"/>
      <c r="EUU42" s="0"/>
      <c r="EUV42" s="0"/>
      <c r="EUW42" s="0"/>
      <c r="EUX42" s="0"/>
      <c r="EUY42" s="0"/>
      <c r="EUZ42" s="0"/>
      <c r="EVA42" s="0"/>
      <c r="EVB42" s="0"/>
      <c r="EVC42" s="0"/>
      <c r="EVD42" s="0"/>
      <c r="EVE42" s="0"/>
      <c r="EVF42" s="0"/>
      <c r="EVG42" s="0"/>
      <c r="EVH42" s="0"/>
      <c r="EVI42" s="0"/>
      <c r="EVJ42" s="0"/>
      <c r="EVK42" s="0"/>
      <c r="EVL42" s="0"/>
      <c r="EVM42" s="0"/>
      <c r="EVN42" s="0"/>
      <c r="EVO42" s="0"/>
      <c r="EVP42" s="0"/>
      <c r="EVQ42" s="0"/>
      <c r="EVR42" s="0"/>
      <c r="EVS42" s="0"/>
      <c r="EVT42" s="0"/>
      <c r="EVU42" s="0"/>
      <c r="EVV42" s="0"/>
      <c r="EVW42" s="0"/>
      <c r="EVX42" s="0"/>
      <c r="EVY42" s="0"/>
      <c r="EVZ42" s="0"/>
      <c r="EWA42" s="0"/>
      <c r="EWB42" s="0"/>
      <c r="EWC42" s="0"/>
      <c r="EWD42" s="0"/>
      <c r="EWE42" s="0"/>
      <c r="EWF42" s="0"/>
      <c r="EWG42" s="0"/>
      <c r="EWH42" s="0"/>
      <c r="EWI42" s="0"/>
      <c r="EWJ42" s="0"/>
      <c r="EWK42" s="0"/>
      <c r="EWL42" s="0"/>
      <c r="EWM42" s="0"/>
      <c r="EWN42" s="0"/>
      <c r="EWO42" s="0"/>
      <c r="EWP42" s="0"/>
      <c r="EWQ42" s="0"/>
      <c r="EWR42" s="0"/>
      <c r="EWS42" s="0"/>
      <c r="EWT42" s="0"/>
      <c r="EWU42" s="0"/>
      <c r="EWV42" s="0"/>
      <c r="EWW42" s="0"/>
      <c r="EWX42" s="0"/>
      <c r="EWY42" s="0"/>
      <c r="EWZ42" s="0"/>
      <c r="EXA42" s="0"/>
      <c r="EXB42" s="0"/>
      <c r="EXC42" s="0"/>
      <c r="EXD42" s="0"/>
      <c r="EXE42" s="0"/>
      <c r="EXF42" s="0"/>
      <c r="EXG42" s="0"/>
      <c r="EXH42" s="0"/>
      <c r="EXI42" s="0"/>
      <c r="EXJ42" s="0"/>
      <c r="EXK42" s="0"/>
      <c r="EXL42" s="0"/>
      <c r="EXM42" s="0"/>
      <c r="EXN42" s="0"/>
      <c r="EXO42" s="0"/>
      <c r="EXP42" s="0"/>
      <c r="EXQ42" s="0"/>
      <c r="EXR42" s="0"/>
      <c r="EXS42" s="0"/>
      <c r="EXT42" s="0"/>
      <c r="EXU42" s="0"/>
      <c r="EXV42" s="0"/>
      <c r="EXW42" s="0"/>
      <c r="EXX42" s="0"/>
      <c r="EXY42" s="0"/>
      <c r="EXZ42" s="0"/>
      <c r="EYA42" s="0"/>
      <c r="EYB42" s="0"/>
      <c r="EYC42" s="0"/>
      <c r="EYD42" s="0"/>
      <c r="EYE42" s="0"/>
      <c r="EYF42" s="0"/>
      <c r="EYG42" s="0"/>
      <c r="EYH42" s="0"/>
      <c r="EYI42" s="0"/>
      <c r="EYJ42" s="0"/>
      <c r="EYK42" s="0"/>
      <c r="EYL42" s="0"/>
      <c r="EYM42" s="0"/>
      <c r="EYN42" s="0"/>
      <c r="EYO42" s="0"/>
      <c r="EYP42" s="0"/>
      <c r="EYQ42" s="0"/>
      <c r="EYR42" s="0"/>
      <c r="EYS42" s="0"/>
      <c r="EYT42" s="0"/>
      <c r="EYU42" s="0"/>
      <c r="EYV42" s="0"/>
      <c r="EYW42" s="0"/>
      <c r="EYX42" s="0"/>
      <c r="EYY42" s="0"/>
      <c r="EYZ42" s="0"/>
      <c r="EZA42" s="0"/>
      <c r="EZB42" s="0"/>
      <c r="EZC42" s="0"/>
      <c r="EZD42" s="0"/>
      <c r="EZE42" s="0"/>
      <c r="EZF42" s="0"/>
      <c r="EZG42" s="0"/>
      <c r="EZH42" s="0"/>
      <c r="EZI42" s="0"/>
      <c r="EZJ42" s="0"/>
      <c r="EZK42" s="0"/>
      <c r="EZL42" s="0"/>
      <c r="EZM42" s="0"/>
      <c r="EZN42" s="0"/>
      <c r="EZO42" s="0"/>
      <c r="EZP42" s="0"/>
      <c r="EZQ42" s="0"/>
      <c r="EZR42" s="0"/>
      <c r="EZS42" s="0"/>
      <c r="EZT42" s="0"/>
      <c r="EZU42" s="0"/>
      <c r="EZV42" s="0"/>
      <c r="EZW42" s="0"/>
      <c r="EZX42" s="0"/>
      <c r="EZY42" s="0"/>
      <c r="EZZ42" s="0"/>
      <c r="FAA42" s="0"/>
      <c r="FAB42" s="0"/>
      <c r="FAC42" s="0"/>
      <c r="FAD42" s="0"/>
      <c r="FAE42" s="0"/>
      <c r="FAF42" s="0"/>
      <c r="FAG42" s="0"/>
      <c r="FAH42" s="0"/>
      <c r="FAI42" s="0"/>
      <c r="FAJ42" s="0"/>
      <c r="FAK42" s="0"/>
      <c r="FAL42" s="0"/>
      <c r="FAM42" s="0"/>
      <c r="FAN42" s="0"/>
      <c r="FAO42" s="0"/>
      <c r="FAP42" s="0"/>
      <c r="FAQ42" s="0"/>
      <c r="FAR42" s="0"/>
      <c r="FAS42" s="0"/>
      <c r="FAT42" s="0"/>
      <c r="FAU42" s="0"/>
      <c r="FAV42" s="0"/>
      <c r="FAW42" s="0"/>
      <c r="FAX42" s="0"/>
      <c r="FAY42" s="0"/>
      <c r="FAZ42" s="0"/>
      <c r="FBA42" s="0"/>
      <c r="FBB42" s="0"/>
      <c r="FBC42" s="0"/>
      <c r="FBD42" s="0"/>
      <c r="FBE42" s="0"/>
      <c r="FBF42" s="0"/>
      <c r="FBG42" s="0"/>
      <c r="FBH42" s="0"/>
      <c r="FBI42" s="0"/>
      <c r="FBJ42" s="0"/>
      <c r="FBK42" s="0"/>
      <c r="FBL42" s="0"/>
      <c r="FBM42" s="0"/>
      <c r="FBN42" s="0"/>
      <c r="FBO42" s="0"/>
      <c r="FBP42" s="0"/>
      <c r="FBQ42" s="0"/>
      <c r="FBR42" s="0"/>
      <c r="FBS42" s="0"/>
      <c r="FBT42" s="0"/>
      <c r="FBU42" s="0"/>
      <c r="FBV42" s="0"/>
      <c r="FBW42" s="0"/>
      <c r="FBX42" s="0"/>
      <c r="FBY42" s="0"/>
      <c r="FBZ42" s="0"/>
      <c r="FCA42" s="0"/>
      <c r="FCB42" s="0"/>
      <c r="FCC42" s="0"/>
      <c r="FCD42" s="0"/>
      <c r="FCE42" s="0"/>
      <c r="FCF42" s="0"/>
      <c r="FCG42" s="0"/>
      <c r="FCH42" s="0"/>
      <c r="FCI42" s="0"/>
      <c r="FCJ42" s="0"/>
      <c r="FCK42" s="0"/>
      <c r="FCL42" s="0"/>
      <c r="FCM42" s="0"/>
      <c r="FCN42" s="0"/>
      <c r="FCO42" s="0"/>
      <c r="FCP42" s="0"/>
      <c r="FCQ42" s="0"/>
      <c r="FCR42" s="0"/>
      <c r="FCS42" s="0"/>
      <c r="FCT42" s="0"/>
      <c r="FCU42" s="0"/>
      <c r="FCV42" s="0"/>
      <c r="FCW42" s="0"/>
      <c r="FCX42" s="0"/>
      <c r="FCY42" s="0"/>
      <c r="FCZ42" s="0"/>
      <c r="FDA42" s="0"/>
      <c r="FDB42" s="0"/>
      <c r="FDC42" s="0"/>
      <c r="FDD42" s="0"/>
      <c r="FDE42" s="0"/>
      <c r="FDF42" s="0"/>
      <c r="FDG42" s="0"/>
      <c r="FDH42" s="0"/>
      <c r="FDI42" s="0"/>
      <c r="FDJ42" s="0"/>
      <c r="FDK42" s="0"/>
      <c r="FDL42" s="0"/>
      <c r="FDM42" s="0"/>
      <c r="FDN42" s="0"/>
      <c r="FDO42" s="0"/>
      <c r="FDP42" s="0"/>
      <c r="FDQ42" s="0"/>
      <c r="FDR42" s="0"/>
      <c r="FDS42" s="0"/>
      <c r="FDT42" s="0"/>
      <c r="FDU42" s="0"/>
      <c r="FDV42" s="0"/>
      <c r="FDW42" s="0"/>
      <c r="FDX42" s="0"/>
      <c r="FDY42" s="0"/>
      <c r="FDZ42" s="0"/>
      <c r="FEA42" s="0"/>
      <c r="FEB42" s="0"/>
      <c r="FEC42" s="0"/>
      <c r="FED42" s="0"/>
      <c r="FEE42" s="0"/>
      <c r="FEF42" s="0"/>
      <c r="FEG42" s="0"/>
      <c r="FEH42" s="0"/>
      <c r="FEI42" s="0"/>
      <c r="FEJ42" s="0"/>
      <c r="FEK42" s="0"/>
      <c r="FEL42" s="0"/>
      <c r="FEM42" s="0"/>
      <c r="FEN42" s="0"/>
      <c r="FEO42" s="0"/>
      <c r="FEP42" s="0"/>
      <c r="FEQ42" s="0"/>
      <c r="FER42" s="0"/>
      <c r="FES42" s="0"/>
      <c r="FET42" s="0"/>
      <c r="FEU42" s="0"/>
      <c r="FEV42" s="0"/>
      <c r="FEW42" s="0"/>
      <c r="FEX42" s="0"/>
      <c r="FEY42" s="0"/>
      <c r="FEZ42" s="0"/>
      <c r="FFA42" s="0"/>
      <c r="FFB42" s="0"/>
      <c r="FFC42" s="0"/>
      <c r="FFD42" s="0"/>
      <c r="FFE42" s="0"/>
      <c r="FFF42" s="0"/>
      <c r="FFG42" s="0"/>
      <c r="FFH42" s="0"/>
      <c r="FFI42" s="0"/>
      <c r="FFJ42" s="0"/>
      <c r="FFK42" s="0"/>
      <c r="FFL42" s="0"/>
      <c r="FFM42" s="0"/>
      <c r="FFN42" s="0"/>
      <c r="FFO42" s="0"/>
      <c r="FFP42" s="0"/>
      <c r="FFQ42" s="0"/>
      <c r="FFR42" s="0"/>
      <c r="FFS42" s="0"/>
      <c r="FFT42" s="0"/>
      <c r="FFU42" s="0"/>
      <c r="FFV42" s="0"/>
      <c r="FFW42" s="0"/>
      <c r="FFX42" s="0"/>
      <c r="FFY42" s="0"/>
      <c r="FFZ42" s="0"/>
      <c r="FGA42" s="0"/>
      <c r="FGB42" s="0"/>
      <c r="FGC42" s="0"/>
      <c r="FGD42" s="0"/>
      <c r="FGE42" s="0"/>
      <c r="FGF42" s="0"/>
      <c r="FGG42" s="0"/>
      <c r="FGH42" s="0"/>
      <c r="FGI42" s="0"/>
      <c r="FGJ42" s="0"/>
      <c r="FGK42" s="0"/>
      <c r="FGL42" s="0"/>
      <c r="FGM42" s="0"/>
      <c r="FGN42" s="0"/>
      <c r="FGO42" s="0"/>
      <c r="FGP42" s="0"/>
      <c r="FGQ42" s="0"/>
      <c r="FGR42" s="0"/>
      <c r="FGS42" s="0"/>
      <c r="FGT42" s="0"/>
      <c r="FGU42" s="0"/>
      <c r="FGV42" s="0"/>
      <c r="FGW42" s="0"/>
      <c r="FGX42" s="0"/>
      <c r="FGY42" s="0"/>
      <c r="FGZ42" s="0"/>
      <c r="FHA42" s="0"/>
      <c r="FHB42" s="0"/>
      <c r="FHC42" s="0"/>
      <c r="FHD42" s="0"/>
      <c r="FHE42" s="0"/>
      <c r="FHF42" s="0"/>
      <c r="FHG42" s="0"/>
      <c r="FHH42" s="0"/>
      <c r="FHI42" s="0"/>
      <c r="FHJ42" s="0"/>
      <c r="FHK42" s="0"/>
      <c r="FHL42" s="0"/>
      <c r="FHM42" s="0"/>
      <c r="FHN42" s="0"/>
      <c r="FHO42" s="0"/>
      <c r="FHP42" s="0"/>
      <c r="FHQ42" s="0"/>
      <c r="FHR42" s="0"/>
      <c r="FHS42" s="0"/>
      <c r="FHT42" s="0"/>
      <c r="FHU42" s="0"/>
      <c r="FHV42" s="0"/>
      <c r="FHW42" s="0"/>
      <c r="FHX42" s="0"/>
      <c r="FHY42" s="0"/>
      <c r="FHZ42" s="0"/>
      <c r="FIA42" s="0"/>
      <c r="FIB42" s="0"/>
      <c r="FIC42" s="0"/>
      <c r="FID42" s="0"/>
      <c r="FIE42" s="0"/>
      <c r="FIF42" s="0"/>
      <c r="FIG42" s="0"/>
      <c r="FIH42" s="0"/>
      <c r="FII42" s="0"/>
      <c r="FIJ42" s="0"/>
      <c r="FIK42" s="0"/>
      <c r="FIL42" s="0"/>
      <c r="FIM42" s="0"/>
      <c r="FIN42" s="0"/>
      <c r="FIO42" s="0"/>
      <c r="FIP42" s="0"/>
      <c r="FIQ42" s="0"/>
      <c r="FIR42" s="0"/>
      <c r="FIS42" s="0"/>
      <c r="FIT42" s="0"/>
      <c r="FIU42" s="0"/>
      <c r="FIV42" s="0"/>
      <c r="FIW42" s="0"/>
      <c r="FIX42" s="0"/>
      <c r="FIY42" s="0"/>
      <c r="FIZ42" s="0"/>
      <c r="FJA42" s="0"/>
      <c r="FJB42" s="0"/>
      <c r="FJC42" s="0"/>
      <c r="FJD42" s="0"/>
      <c r="FJE42" s="0"/>
      <c r="FJF42" s="0"/>
      <c r="FJG42" s="0"/>
      <c r="FJH42" s="0"/>
      <c r="FJI42" s="0"/>
      <c r="FJJ42" s="0"/>
      <c r="FJK42" s="0"/>
      <c r="FJL42" s="0"/>
      <c r="FJM42" s="0"/>
      <c r="FJN42" s="0"/>
      <c r="FJO42" s="0"/>
      <c r="FJP42" s="0"/>
      <c r="FJQ42" s="0"/>
      <c r="FJR42" s="0"/>
      <c r="FJS42" s="0"/>
      <c r="FJT42" s="0"/>
      <c r="FJU42" s="0"/>
      <c r="FJV42" s="0"/>
      <c r="FJW42" s="0"/>
      <c r="FJX42" s="0"/>
      <c r="FJY42" s="0"/>
      <c r="FJZ42" s="0"/>
      <c r="FKA42" s="0"/>
      <c r="FKB42" s="0"/>
      <c r="FKC42" s="0"/>
      <c r="FKD42" s="0"/>
      <c r="FKE42" s="0"/>
      <c r="FKF42" s="0"/>
      <c r="FKG42" s="0"/>
      <c r="FKH42" s="0"/>
      <c r="FKI42" s="0"/>
      <c r="FKJ42" s="0"/>
      <c r="FKK42" s="0"/>
      <c r="FKL42" s="0"/>
      <c r="FKM42" s="0"/>
      <c r="FKN42" s="0"/>
      <c r="FKO42" s="0"/>
      <c r="FKP42" s="0"/>
      <c r="FKQ42" s="0"/>
      <c r="FKR42" s="0"/>
      <c r="FKS42" s="0"/>
      <c r="FKT42" s="0"/>
      <c r="FKU42" s="0"/>
      <c r="FKV42" s="0"/>
      <c r="FKW42" s="0"/>
      <c r="FKX42" s="0"/>
      <c r="FKY42" s="0"/>
      <c r="FKZ42" s="0"/>
      <c r="FLA42" s="0"/>
      <c r="FLB42" s="0"/>
      <c r="FLC42" s="0"/>
      <c r="FLD42" s="0"/>
      <c r="FLE42" s="0"/>
      <c r="FLF42" s="0"/>
      <c r="FLG42" s="0"/>
      <c r="FLH42" s="0"/>
      <c r="FLI42" s="0"/>
      <c r="FLJ42" s="0"/>
      <c r="FLK42" s="0"/>
      <c r="FLL42" s="0"/>
      <c r="FLM42" s="0"/>
      <c r="FLN42" s="0"/>
      <c r="FLO42" s="0"/>
      <c r="FLP42" s="0"/>
      <c r="FLQ42" s="0"/>
      <c r="FLR42" s="0"/>
      <c r="FLS42" s="0"/>
      <c r="FLT42" s="0"/>
      <c r="FLU42" s="0"/>
      <c r="FLV42" s="0"/>
      <c r="FLW42" s="0"/>
      <c r="FLX42" s="0"/>
      <c r="FLY42" s="0"/>
      <c r="FLZ42" s="0"/>
      <c r="FMA42" s="0"/>
      <c r="FMB42" s="0"/>
      <c r="FMC42" s="0"/>
      <c r="FMD42" s="0"/>
      <c r="FME42" s="0"/>
      <c r="FMF42" s="0"/>
      <c r="FMG42" s="0"/>
      <c r="FMH42" s="0"/>
      <c r="FMI42" s="0"/>
      <c r="FMJ42" s="0"/>
      <c r="FMK42" s="0"/>
      <c r="FML42" s="0"/>
      <c r="FMM42" s="0"/>
      <c r="FMN42" s="0"/>
      <c r="FMO42" s="0"/>
      <c r="FMP42" s="0"/>
      <c r="FMQ42" s="0"/>
      <c r="FMR42" s="0"/>
      <c r="FMS42" s="0"/>
      <c r="FMT42" s="0"/>
      <c r="FMU42" s="0"/>
      <c r="FMV42" s="0"/>
      <c r="FMW42" s="0"/>
      <c r="FMX42" s="0"/>
      <c r="FMY42" s="0"/>
      <c r="FMZ42" s="0"/>
      <c r="FNA42" s="0"/>
      <c r="FNB42" s="0"/>
      <c r="FNC42" s="0"/>
      <c r="FND42" s="0"/>
      <c r="FNE42" s="0"/>
      <c r="FNF42" s="0"/>
      <c r="FNG42" s="0"/>
      <c r="FNH42" s="0"/>
      <c r="FNI42" s="0"/>
      <c r="FNJ42" s="0"/>
      <c r="FNK42" s="0"/>
      <c r="FNL42" s="0"/>
      <c r="FNM42" s="0"/>
      <c r="FNN42" s="0"/>
      <c r="FNO42" s="0"/>
      <c r="FNP42" s="0"/>
      <c r="FNQ42" s="0"/>
      <c r="FNR42" s="0"/>
      <c r="FNS42" s="0"/>
      <c r="FNT42" s="0"/>
      <c r="FNU42" s="0"/>
      <c r="FNV42" s="0"/>
      <c r="FNW42" s="0"/>
      <c r="FNX42" s="0"/>
      <c r="FNY42" s="0"/>
      <c r="FNZ42" s="0"/>
      <c r="FOA42" s="0"/>
      <c r="FOB42" s="0"/>
      <c r="FOC42" s="0"/>
      <c r="FOD42" s="0"/>
      <c r="FOE42" s="0"/>
      <c r="FOF42" s="0"/>
      <c r="FOG42" s="0"/>
      <c r="FOH42" s="0"/>
      <c r="FOI42" s="0"/>
      <c r="FOJ42" s="0"/>
      <c r="FOK42" s="0"/>
      <c r="FOL42" s="0"/>
      <c r="FOM42" s="0"/>
      <c r="FON42" s="0"/>
      <c r="FOO42" s="0"/>
      <c r="FOP42" s="0"/>
      <c r="FOQ42" s="0"/>
      <c r="FOR42" s="0"/>
      <c r="FOS42" s="0"/>
      <c r="FOT42" s="0"/>
      <c r="FOU42" s="0"/>
      <c r="FOV42" s="0"/>
      <c r="FOW42" s="0"/>
      <c r="FOX42" s="0"/>
      <c r="FOY42" s="0"/>
      <c r="FOZ42" s="0"/>
      <c r="FPA42" s="0"/>
      <c r="FPB42" s="0"/>
      <c r="FPC42" s="0"/>
      <c r="FPD42" s="0"/>
      <c r="FPE42" s="0"/>
      <c r="FPF42" s="0"/>
      <c r="FPG42" s="0"/>
      <c r="FPH42" s="0"/>
      <c r="FPI42" s="0"/>
      <c r="FPJ42" s="0"/>
      <c r="FPK42" s="0"/>
      <c r="FPL42" s="0"/>
      <c r="FPM42" s="0"/>
      <c r="FPN42" s="0"/>
      <c r="FPO42" s="0"/>
      <c r="FPP42" s="0"/>
      <c r="FPQ42" s="0"/>
      <c r="FPR42" s="0"/>
      <c r="FPS42" s="0"/>
      <c r="FPT42" s="0"/>
      <c r="FPU42" s="0"/>
      <c r="FPV42" s="0"/>
      <c r="FPW42" s="0"/>
      <c r="FPX42" s="0"/>
      <c r="FPY42" s="0"/>
      <c r="FPZ42" s="0"/>
      <c r="FQA42" s="0"/>
      <c r="FQB42" s="0"/>
      <c r="FQC42" s="0"/>
      <c r="FQD42" s="0"/>
      <c r="FQE42" s="0"/>
      <c r="FQF42" s="0"/>
      <c r="FQG42" s="0"/>
      <c r="FQH42" s="0"/>
      <c r="FQI42" s="0"/>
      <c r="FQJ42" s="0"/>
      <c r="FQK42" s="0"/>
      <c r="FQL42" s="0"/>
      <c r="FQM42" s="0"/>
      <c r="FQN42" s="0"/>
      <c r="FQO42" s="0"/>
      <c r="FQP42" s="0"/>
      <c r="FQQ42" s="0"/>
      <c r="FQR42" s="0"/>
      <c r="FQS42" s="0"/>
      <c r="FQT42" s="0"/>
      <c r="FQU42" s="0"/>
      <c r="FQV42" s="0"/>
      <c r="FQW42" s="0"/>
      <c r="FQX42" s="0"/>
      <c r="FQY42" s="0"/>
      <c r="FQZ42" s="0"/>
      <c r="FRA42" s="0"/>
      <c r="FRB42" s="0"/>
      <c r="FRC42" s="0"/>
      <c r="FRD42" s="0"/>
      <c r="FRE42" s="0"/>
      <c r="FRF42" s="0"/>
      <c r="FRG42" s="0"/>
      <c r="FRH42" s="0"/>
      <c r="FRI42" s="0"/>
      <c r="FRJ42" s="0"/>
      <c r="FRK42" s="0"/>
      <c r="FRL42" s="0"/>
      <c r="FRM42" s="0"/>
      <c r="FRN42" s="0"/>
      <c r="FRO42" s="0"/>
      <c r="FRP42" s="0"/>
      <c r="FRQ42" s="0"/>
      <c r="FRR42" s="0"/>
      <c r="FRS42" s="0"/>
      <c r="FRT42" s="0"/>
      <c r="FRU42" s="0"/>
      <c r="FRV42" s="0"/>
      <c r="FRW42" s="0"/>
      <c r="FRX42" s="0"/>
      <c r="FRY42" s="0"/>
      <c r="FRZ42" s="0"/>
      <c r="FSA42" s="0"/>
      <c r="FSB42" s="0"/>
      <c r="FSC42" s="0"/>
      <c r="FSD42" s="0"/>
      <c r="FSE42" s="0"/>
      <c r="FSF42" s="0"/>
      <c r="FSG42" s="0"/>
      <c r="FSH42" s="0"/>
      <c r="FSI42" s="0"/>
      <c r="FSJ42" s="0"/>
      <c r="FSK42" s="0"/>
      <c r="FSL42" s="0"/>
      <c r="FSM42" s="0"/>
      <c r="FSN42" s="0"/>
      <c r="FSO42" s="0"/>
      <c r="FSP42" s="0"/>
      <c r="FSQ42" s="0"/>
      <c r="FSR42" s="0"/>
      <c r="FSS42" s="0"/>
      <c r="FST42" s="0"/>
      <c r="FSU42" s="0"/>
      <c r="FSV42" s="0"/>
      <c r="FSW42" s="0"/>
      <c r="FSX42" s="0"/>
      <c r="FSY42" s="0"/>
      <c r="FSZ42" s="0"/>
      <c r="FTA42" s="0"/>
      <c r="FTB42" s="0"/>
      <c r="FTC42" s="0"/>
      <c r="FTD42" s="0"/>
      <c r="FTE42" s="0"/>
      <c r="FTF42" s="0"/>
      <c r="FTG42" s="0"/>
      <c r="FTH42" s="0"/>
      <c r="FTI42" s="0"/>
      <c r="FTJ42" s="0"/>
      <c r="FTK42" s="0"/>
      <c r="FTL42" s="0"/>
      <c r="FTM42" s="0"/>
      <c r="FTN42" s="0"/>
      <c r="FTO42" s="0"/>
      <c r="FTP42" s="0"/>
      <c r="FTQ42" s="0"/>
      <c r="FTR42" s="0"/>
      <c r="FTS42" s="0"/>
      <c r="FTT42" s="0"/>
      <c r="FTU42" s="0"/>
      <c r="FTV42" s="0"/>
      <c r="FTW42" s="0"/>
      <c r="FTX42" s="0"/>
      <c r="FTY42" s="0"/>
      <c r="FTZ42" s="0"/>
      <c r="FUA42" s="0"/>
      <c r="FUB42" s="0"/>
      <c r="FUC42" s="0"/>
      <c r="FUD42" s="0"/>
      <c r="FUE42" s="0"/>
      <c r="FUF42" s="0"/>
      <c r="FUG42" s="0"/>
      <c r="FUH42" s="0"/>
      <c r="FUI42" s="0"/>
      <c r="FUJ42" s="0"/>
      <c r="FUK42" s="0"/>
      <c r="FUL42" s="0"/>
      <c r="FUM42" s="0"/>
      <c r="FUN42" s="0"/>
      <c r="FUO42" s="0"/>
      <c r="FUP42" s="0"/>
      <c r="FUQ42" s="0"/>
      <c r="FUR42" s="0"/>
      <c r="FUS42" s="0"/>
      <c r="FUT42" s="0"/>
      <c r="FUU42" s="0"/>
      <c r="FUV42" s="0"/>
      <c r="FUW42" s="0"/>
      <c r="FUX42" s="0"/>
      <c r="FUY42" s="0"/>
      <c r="FUZ42" s="0"/>
      <c r="FVA42" s="0"/>
      <c r="FVB42" s="0"/>
      <c r="FVC42" s="0"/>
      <c r="FVD42" s="0"/>
      <c r="FVE42" s="0"/>
      <c r="FVF42" s="0"/>
      <c r="FVG42" s="0"/>
      <c r="FVH42" s="0"/>
      <c r="FVI42" s="0"/>
      <c r="FVJ42" s="0"/>
      <c r="FVK42" s="0"/>
      <c r="FVL42" s="0"/>
      <c r="FVM42" s="0"/>
      <c r="FVN42" s="0"/>
      <c r="FVO42" s="0"/>
      <c r="FVP42" s="0"/>
      <c r="FVQ42" s="0"/>
      <c r="FVR42" s="0"/>
      <c r="FVS42" s="0"/>
      <c r="FVT42" s="0"/>
      <c r="FVU42" s="0"/>
      <c r="FVV42" s="0"/>
      <c r="FVW42" s="0"/>
      <c r="FVX42" s="0"/>
      <c r="FVY42" s="0"/>
      <c r="FVZ42" s="0"/>
      <c r="FWA42" s="0"/>
      <c r="FWB42" s="0"/>
      <c r="FWC42" s="0"/>
      <c r="FWD42" s="0"/>
      <c r="FWE42" s="0"/>
      <c r="FWF42" s="0"/>
      <c r="FWG42" s="0"/>
      <c r="FWH42" s="0"/>
      <c r="FWI42" s="0"/>
      <c r="FWJ42" s="0"/>
      <c r="FWK42" s="0"/>
      <c r="FWL42" s="0"/>
      <c r="FWM42" s="0"/>
      <c r="FWN42" s="0"/>
      <c r="FWO42" s="0"/>
      <c r="FWP42" s="0"/>
      <c r="FWQ42" s="0"/>
      <c r="FWR42" s="0"/>
      <c r="FWS42" s="0"/>
      <c r="FWT42" s="0"/>
      <c r="FWU42" s="0"/>
      <c r="FWV42" s="0"/>
      <c r="FWW42" s="0"/>
      <c r="FWX42" s="0"/>
      <c r="FWY42" s="0"/>
      <c r="FWZ42" s="0"/>
      <c r="FXA42" s="0"/>
      <c r="FXB42" s="0"/>
      <c r="FXC42" s="0"/>
      <c r="FXD42" s="0"/>
      <c r="FXE42" s="0"/>
      <c r="FXF42" s="0"/>
      <c r="FXG42" s="0"/>
      <c r="FXH42" s="0"/>
      <c r="FXI42" s="0"/>
      <c r="FXJ42" s="0"/>
      <c r="FXK42" s="0"/>
      <c r="FXL42" s="0"/>
      <c r="FXM42" s="0"/>
      <c r="FXN42" s="0"/>
      <c r="FXO42" s="0"/>
      <c r="FXP42" s="0"/>
      <c r="FXQ42" s="0"/>
      <c r="FXR42" s="0"/>
      <c r="FXS42" s="0"/>
      <c r="FXT42" s="0"/>
      <c r="FXU42" s="0"/>
      <c r="FXV42" s="0"/>
      <c r="FXW42" s="0"/>
      <c r="FXX42" s="0"/>
      <c r="FXY42" s="0"/>
      <c r="FXZ42" s="0"/>
      <c r="FYA42" s="0"/>
      <c r="FYB42" s="0"/>
      <c r="FYC42" s="0"/>
      <c r="FYD42" s="0"/>
      <c r="FYE42" s="0"/>
      <c r="FYF42" s="0"/>
      <c r="FYG42" s="0"/>
      <c r="FYH42" s="0"/>
      <c r="FYI42" s="0"/>
      <c r="FYJ42" s="0"/>
      <c r="FYK42" s="0"/>
      <c r="FYL42" s="0"/>
      <c r="FYM42" s="0"/>
      <c r="FYN42" s="0"/>
      <c r="FYO42" s="0"/>
      <c r="FYP42" s="0"/>
      <c r="FYQ42" s="0"/>
      <c r="FYR42" s="0"/>
      <c r="FYS42" s="0"/>
      <c r="FYT42" s="0"/>
      <c r="FYU42" s="0"/>
      <c r="FYV42" s="0"/>
      <c r="FYW42" s="0"/>
      <c r="FYX42" s="0"/>
      <c r="FYY42" s="0"/>
      <c r="FYZ42" s="0"/>
      <c r="FZA42" s="0"/>
      <c r="FZB42" s="0"/>
      <c r="FZC42" s="0"/>
      <c r="FZD42" s="0"/>
      <c r="FZE42" s="0"/>
      <c r="FZF42" s="0"/>
      <c r="FZG42" s="0"/>
      <c r="FZH42" s="0"/>
      <c r="FZI42" s="0"/>
      <c r="FZJ42" s="0"/>
      <c r="FZK42" s="0"/>
      <c r="FZL42" s="0"/>
      <c r="FZM42" s="0"/>
      <c r="FZN42" s="0"/>
      <c r="FZO42" s="0"/>
      <c r="FZP42" s="0"/>
      <c r="FZQ42" s="0"/>
      <c r="FZR42" s="0"/>
      <c r="FZS42" s="0"/>
      <c r="FZT42" s="0"/>
      <c r="FZU42" s="0"/>
      <c r="FZV42" s="0"/>
      <c r="FZW42" s="0"/>
      <c r="FZX42" s="0"/>
      <c r="FZY42" s="0"/>
      <c r="FZZ42" s="0"/>
      <c r="GAA42" s="0"/>
      <c r="GAB42" s="0"/>
      <c r="GAC42" s="0"/>
      <c r="GAD42" s="0"/>
      <c r="GAE42" s="0"/>
      <c r="GAF42" s="0"/>
      <c r="GAG42" s="0"/>
      <c r="GAH42" s="0"/>
      <c r="GAI42" s="0"/>
      <c r="GAJ42" s="0"/>
      <c r="GAK42" s="0"/>
      <c r="GAL42" s="0"/>
      <c r="GAM42" s="0"/>
      <c r="GAN42" s="0"/>
      <c r="GAO42" s="0"/>
      <c r="GAP42" s="0"/>
      <c r="GAQ42" s="0"/>
      <c r="GAR42" s="0"/>
      <c r="GAS42" s="0"/>
      <c r="GAT42" s="0"/>
      <c r="GAU42" s="0"/>
      <c r="GAV42" s="0"/>
      <c r="GAW42" s="0"/>
      <c r="GAX42" s="0"/>
      <c r="GAY42" s="0"/>
      <c r="GAZ42" s="0"/>
      <c r="GBA42" s="0"/>
      <c r="GBB42" s="0"/>
      <c r="GBC42" s="0"/>
      <c r="GBD42" s="0"/>
      <c r="GBE42" s="0"/>
      <c r="GBF42" s="0"/>
      <c r="GBG42" s="0"/>
      <c r="GBH42" s="0"/>
      <c r="GBI42" s="0"/>
      <c r="GBJ42" s="0"/>
      <c r="GBK42" s="0"/>
      <c r="GBL42" s="0"/>
      <c r="GBM42" s="0"/>
      <c r="GBN42" s="0"/>
      <c r="GBO42" s="0"/>
      <c r="GBP42" s="0"/>
      <c r="GBQ42" s="0"/>
      <c r="GBR42" s="0"/>
      <c r="GBS42" s="0"/>
      <c r="GBT42" s="0"/>
      <c r="GBU42" s="0"/>
      <c r="GBV42" s="0"/>
      <c r="GBW42" s="0"/>
      <c r="GBX42" s="0"/>
      <c r="GBY42" s="0"/>
      <c r="GBZ42" s="0"/>
      <c r="GCA42" s="0"/>
      <c r="GCB42" s="0"/>
      <c r="GCC42" s="0"/>
      <c r="GCD42" s="0"/>
      <c r="GCE42" s="0"/>
      <c r="GCF42" s="0"/>
      <c r="GCG42" s="0"/>
      <c r="GCH42" s="0"/>
      <c r="GCI42" s="0"/>
      <c r="GCJ42" s="0"/>
      <c r="GCK42" s="0"/>
      <c r="GCL42" s="0"/>
      <c r="GCM42" s="0"/>
      <c r="GCN42" s="0"/>
      <c r="GCO42" s="0"/>
      <c r="GCP42" s="0"/>
      <c r="GCQ42" s="0"/>
      <c r="GCR42" s="0"/>
      <c r="GCS42" s="0"/>
      <c r="GCT42" s="0"/>
      <c r="GCU42" s="0"/>
      <c r="GCV42" s="0"/>
      <c r="GCW42" s="0"/>
      <c r="GCX42" s="0"/>
      <c r="GCY42" s="0"/>
      <c r="GCZ42" s="0"/>
      <c r="GDA42" s="0"/>
      <c r="GDB42" s="0"/>
      <c r="GDC42" s="0"/>
      <c r="GDD42" s="0"/>
      <c r="GDE42" s="0"/>
      <c r="GDF42" s="0"/>
      <c r="GDG42" s="0"/>
      <c r="GDH42" s="0"/>
      <c r="GDI42" s="0"/>
      <c r="GDJ42" s="0"/>
      <c r="GDK42" s="0"/>
      <c r="GDL42" s="0"/>
      <c r="GDM42" s="0"/>
      <c r="GDN42" s="0"/>
      <c r="GDO42" s="0"/>
      <c r="GDP42" s="0"/>
      <c r="GDQ42" s="0"/>
      <c r="GDR42" s="0"/>
      <c r="GDS42" s="0"/>
      <c r="GDT42" s="0"/>
      <c r="GDU42" s="0"/>
      <c r="GDV42" s="0"/>
      <c r="GDW42" s="0"/>
      <c r="GDX42" s="0"/>
      <c r="GDY42" s="0"/>
      <c r="GDZ42" s="0"/>
      <c r="GEA42" s="0"/>
      <c r="GEB42" s="0"/>
      <c r="GEC42" s="0"/>
      <c r="GED42" s="0"/>
      <c r="GEE42" s="0"/>
      <c r="GEF42" s="0"/>
      <c r="GEG42" s="0"/>
      <c r="GEH42" s="0"/>
      <c r="GEI42" s="0"/>
      <c r="GEJ42" s="0"/>
      <c r="GEK42" s="0"/>
      <c r="GEL42" s="0"/>
      <c r="GEM42" s="0"/>
      <c r="GEN42" s="0"/>
      <c r="GEO42" s="0"/>
      <c r="GEP42" s="0"/>
      <c r="GEQ42" s="0"/>
      <c r="GER42" s="0"/>
      <c r="GES42" s="0"/>
      <c r="GET42" s="0"/>
      <c r="GEU42" s="0"/>
      <c r="GEV42" s="0"/>
      <c r="GEW42" s="0"/>
      <c r="GEX42" s="0"/>
      <c r="GEY42" s="0"/>
      <c r="GEZ42" s="0"/>
      <c r="GFA42" s="0"/>
      <c r="GFB42" s="0"/>
      <c r="GFC42" s="0"/>
      <c r="GFD42" s="0"/>
      <c r="GFE42" s="0"/>
      <c r="GFF42" s="0"/>
      <c r="GFG42" s="0"/>
      <c r="GFH42" s="0"/>
      <c r="GFI42" s="0"/>
      <c r="GFJ42" s="0"/>
      <c r="GFK42" s="0"/>
      <c r="GFL42" s="0"/>
      <c r="GFM42" s="0"/>
      <c r="GFN42" s="0"/>
      <c r="GFO42" s="0"/>
      <c r="GFP42" s="0"/>
      <c r="GFQ42" s="0"/>
      <c r="GFR42" s="0"/>
      <c r="GFS42" s="0"/>
      <c r="GFT42" s="0"/>
      <c r="GFU42" s="0"/>
      <c r="GFV42" s="0"/>
      <c r="GFW42" s="0"/>
      <c r="GFX42" s="0"/>
      <c r="GFY42" s="0"/>
      <c r="GFZ42" s="0"/>
      <c r="GGA42" s="0"/>
      <c r="GGB42" s="0"/>
      <c r="GGC42" s="0"/>
      <c r="GGD42" s="0"/>
      <c r="GGE42" s="0"/>
      <c r="GGF42" s="0"/>
      <c r="GGG42" s="0"/>
      <c r="GGH42" s="0"/>
      <c r="GGI42" s="0"/>
      <c r="GGJ42" s="0"/>
      <c r="GGK42" s="0"/>
      <c r="GGL42" s="0"/>
      <c r="GGM42" s="0"/>
      <c r="GGN42" s="0"/>
      <c r="GGO42" s="0"/>
      <c r="GGP42" s="0"/>
      <c r="GGQ42" s="0"/>
      <c r="GGR42" s="0"/>
      <c r="GGS42" s="0"/>
      <c r="GGT42" s="0"/>
      <c r="GGU42" s="0"/>
      <c r="GGV42" s="0"/>
      <c r="GGW42" s="0"/>
      <c r="GGX42" s="0"/>
      <c r="GGY42" s="0"/>
      <c r="GGZ42" s="0"/>
      <c r="GHA42" s="0"/>
      <c r="GHB42" s="0"/>
      <c r="GHC42" s="0"/>
      <c r="GHD42" s="0"/>
      <c r="GHE42" s="0"/>
      <c r="GHF42" s="0"/>
      <c r="GHG42" s="0"/>
      <c r="GHH42" s="0"/>
      <c r="GHI42" s="0"/>
      <c r="GHJ42" s="0"/>
      <c r="GHK42" s="0"/>
      <c r="GHL42" s="0"/>
      <c r="GHM42" s="0"/>
      <c r="GHN42" s="0"/>
      <c r="GHO42" s="0"/>
      <c r="GHP42" s="0"/>
      <c r="GHQ42" s="0"/>
      <c r="GHR42" s="0"/>
      <c r="GHS42" s="0"/>
      <c r="GHT42" s="0"/>
      <c r="GHU42" s="0"/>
      <c r="GHV42" s="0"/>
      <c r="GHW42" s="0"/>
      <c r="GHX42" s="0"/>
      <c r="GHY42" s="0"/>
      <c r="GHZ42" s="0"/>
      <c r="GIA42" s="0"/>
      <c r="GIB42" s="0"/>
      <c r="GIC42" s="0"/>
      <c r="GID42" s="0"/>
      <c r="GIE42" s="0"/>
      <c r="GIF42" s="0"/>
      <c r="GIG42" s="0"/>
      <c r="GIH42" s="0"/>
      <c r="GII42" s="0"/>
      <c r="GIJ42" s="0"/>
      <c r="GIK42" s="0"/>
      <c r="GIL42" s="0"/>
      <c r="GIM42" s="0"/>
      <c r="GIN42" s="0"/>
      <c r="GIO42" s="0"/>
      <c r="GIP42" s="0"/>
      <c r="GIQ42" s="0"/>
      <c r="GIR42" s="0"/>
      <c r="GIS42" s="0"/>
      <c r="GIT42" s="0"/>
      <c r="GIU42" s="0"/>
      <c r="GIV42" s="0"/>
      <c r="GIW42" s="0"/>
      <c r="GIX42" s="0"/>
      <c r="GIY42" s="0"/>
      <c r="GIZ42" s="0"/>
      <c r="GJA42" s="0"/>
      <c r="GJB42" s="0"/>
      <c r="GJC42" s="0"/>
      <c r="GJD42" s="0"/>
      <c r="GJE42" s="0"/>
      <c r="GJF42" s="0"/>
      <c r="GJG42" s="0"/>
      <c r="GJH42" s="0"/>
      <c r="GJI42" s="0"/>
      <c r="GJJ42" s="0"/>
      <c r="GJK42" s="0"/>
      <c r="GJL42" s="0"/>
      <c r="GJM42" s="0"/>
      <c r="GJN42" s="0"/>
      <c r="GJO42" s="0"/>
      <c r="GJP42" s="0"/>
      <c r="GJQ42" s="0"/>
      <c r="GJR42" s="0"/>
      <c r="GJS42" s="0"/>
      <c r="GJT42" s="0"/>
      <c r="GJU42" s="0"/>
      <c r="GJV42" s="0"/>
      <c r="GJW42" s="0"/>
      <c r="GJX42" s="0"/>
      <c r="GJY42" s="0"/>
      <c r="GJZ42" s="0"/>
      <c r="GKA42" s="0"/>
      <c r="GKB42" s="0"/>
      <c r="GKC42" s="0"/>
      <c r="GKD42" s="0"/>
      <c r="GKE42" s="0"/>
      <c r="GKF42" s="0"/>
      <c r="GKG42" s="0"/>
      <c r="GKH42" s="0"/>
      <c r="GKI42" s="0"/>
      <c r="GKJ42" s="0"/>
      <c r="GKK42" s="0"/>
      <c r="GKL42" s="0"/>
      <c r="GKM42" s="0"/>
      <c r="GKN42" s="0"/>
      <c r="GKO42" s="0"/>
      <c r="GKP42" s="0"/>
      <c r="GKQ42" s="0"/>
      <c r="GKR42" s="0"/>
      <c r="GKS42" s="0"/>
      <c r="GKT42" s="0"/>
      <c r="GKU42" s="0"/>
      <c r="GKV42" s="0"/>
      <c r="GKW42" s="0"/>
      <c r="GKX42" s="0"/>
      <c r="GKY42" s="0"/>
      <c r="GKZ42" s="0"/>
      <c r="GLA42" s="0"/>
      <c r="GLB42" s="0"/>
      <c r="GLC42" s="0"/>
      <c r="GLD42" s="0"/>
      <c r="GLE42" s="0"/>
      <c r="GLF42" s="0"/>
      <c r="GLG42" s="0"/>
      <c r="GLH42" s="0"/>
      <c r="GLI42" s="0"/>
      <c r="GLJ42" s="0"/>
      <c r="GLK42" s="0"/>
      <c r="GLL42" s="0"/>
      <c r="GLM42" s="0"/>
      <c r="GLN42" s="0"/>
      <c r="GLO42" s="0"/>
      <c r="GLP42" s="0"/>
      <c r="GLQ42" s="0"/>
      <c r="GLR42" s="0"/>
      <c r="GLS42" s="0"/>
      <c r="GLT42" s="0"/>
      <c r="GLU42" s="0"/>
      <c r="GLV42" s="0"/>
      <c r="GLW42" s="0"/>
      <c r="GLX42" s="0"/>
      <c r="GLY42" s="0"/>
      <c r="GLZ42" s="0"/>
      <c r="GMA42" s="0"/>
      <c r="GMB42" s="0"/>
      <c r="GMC42" s="0"/>
      <c r="GMD42" s="0"/>
      <c r="GME42" s="0"/>
      <c r="GMF42" s="0"/>
      <c r="GMG42" s="0"/>
      <c r="GMH42" s="0"/>
      <c r="GMI42" s="0"/>
      <c r="GMJ42" s="0"/>
      <c r="GMK42" s="0"/>
      <c r="GML42" s="0"/>
      <c r="GMM42" s="0"/>
      <c r="GMN42" s="0"/>
      <c r="GMO42" s="0"/>
      <c r="GMP42" s="0"/>
      <c r="GMQ42" s="0"/>
      <c r="GMR42" s="0"/>
      <c r="GMS42" s="0"/>
      <c r="GMT42" s="0"/>
      <c r="GMU42" s="0"/>
      <c r="GMV42" s="0"/>
      <c r="GMW42" s="0"/>
      <c r="GMX42" s="0"/>
      <c r="GMY42" s="0"/>
      <c r="GMZ42" s="0"/>
      <c r="GNA42" s="0"/>
      <c r="GNB42" s="0"/>
      <c r="GNC42" s="0"/>
      <c r="GND42" s="0"/>
      <c r="GNE42" s="0"/>
      <c r="GNF42" s="0"/>
      <c r="GNG42" s="0"/>
      <c r="GNH42" s="0"/>
      <c r="GNI42" s="0"/>
      <c r="GNJ42" s="0"/>
      <c r="GNK42" s="0"/>
      <c r="GNL42" s="0"/>
      <c r="GNM42" s="0"/>
      <c r="GNN42" s="0"/>
      <c r="GNO42" s="0"/>
      <c r="GNP42" s="0"/>
      <c r="GNQ42" s="0"/>
      <c r="GNR42" s="0"/>
      <c r="GNS42" s="0"/>
      <c r="GNT42" s="0"/>
      <c r="GNU42" s="0"/>
      <c r="GNV42" s="0"/>
      <c r="GNW42" s="0"/>
      <c r="GNX42" s="0"/>
      <c r="GNY42" s="0"/>
      <c r="GNZ42" s="0"/>
      <c r="GOA42" s="0"/>
      <c r="GOB42" s="0"/>
      <c r="GOC42" s="0"/>
      <c r="GOD42" s="0"/>
      <c r="GOE42" s="0"/>
      <c r="GOF42" s="0"/>
      <c r="GOG42" s="0"/>
      <c r="GOH42" s="0"/>
      <c r="GOI42" s="0"/>
      <c r="GOJ42" s="0"/>
      <c r="GOK42" s="0"/>
      <c r="GOL42" s="0"/>
      <c r="GOM42" s="0"/>
      <c r="GON42" s="0"/>
      <c r="GOO42" s="0"/>
      <c r="GOP42" s="0"/>
      <c r="GOQ42" s="0"/>
      <c r="GOR42" s="0"/>
      <c r="GOS42" s="0"/>
      <c r="GOT42" s="0"/>
      <c r="GOU42" s="0"/>
      <c r="GOV42" s="0"/>
      <c r="GOW42" s="0"/>
      <c r="GOX42" s="0"/>
      <c r="GOY42" s="0"/>
      <c r="GOZ42" s="0"/>
      <c r="GPA42" s="0"/>
      <c r="GPB42" s="0"/>
      <c r="GPC42" s="0"/>
      <c r="GPD42" s="0"/>
      <c r="GPE42" s="0"/>
      <c r="GPF42" s="0"/>
      <c r="GPG42" s="0"/>
      <c r="GPH42" s="0"/>
      <c r="GPI42" s="0"/>
      <c r="GPJ42" s="0"/>
      <c r="GPK42" s="0"/>
      <c r="GPL42" s="0"/>
      <c r="GPM42" s="0"/>
      <c r="GPN42" s="0"/>
      <c r="GPO42" s="0"/>
      <c r="GPP42" s="0"/>
      <c r="GPQ42" s="0"/>
      <c r="GPR42" s="0"/>
      <c r="GPS42" s="0"/>
      <c r="GPT42" s="0"/>
      <c r="GPU42" s="0"/>
      <c r="GPV42" s="0"/>
      <c r="GPW42" s="0"/>
      <c r="GPX42" s="0"/>
      <c r="GPY42" s="0"/>
      <c r="GPZ42" s="0"/>
      <c r="GQA42" s="0"/>
      <c r="GQB42" s="0"/>
      <c r="GQC42" s="0"/>
      <c r="GQD42" s="0"/>
      <c r="GQE42" s="0"/>
      <c r="GQF42" s="0"/>
      <c r="GQG42" s="0"/>
      <c r="GQH42" s="0"/>
      <c r="GQI42" s="0"/>
      <c r="GQJ42" s="0"/>
      <c r="GQK42" s="0"/>
      <c r="GQL42" s="0"/>
      <c r="GQM42" s="0"/>
      <c r="GQN42" s="0"/>
      <c r="GQO42" s="0"/>
      <c r="GQP42" s="0"/>
      <c r="GQQ42" s="0"/>
      <c r="GQR42" s="0"/>
      <c r="GQS42" s="0"/>
      <c r="GQT42" s="0"/>
      <c r="GQU42" s="0"/>
      <c r="GQV42" s="0"/>
      <c r="GQW42" s="0"/>
      <c r="GQX42" s="0"/>
      <c r="GQY42" s="0"/>
      <c r="GQZ42" s="0"/>
      <c r="GRA42" s="0"/>
      <c r="GRB42" s="0"/>
      <c r="GRC42" s="0"/>
      <c r="GRD42" s="0"/>
      <c r="GRE42" s="0"/>
      <c r="GRF42" s="0"/>
      <c r="GRG42" s="0"/>
      <c r="GRH42" s="0"/>
      <c r="GRI42" s="0"/>
      <c r="GRJ42" s="0"/>
      <c r="GRK42" s="0"/>
      <c r="GRL42" s="0"/>
      <c r="GRM42" s="0"/>
      <c r="GRN42" s="0"/>
      <c r="GRO42" s="0"/>
      <c r="GRP42" s="0"/>
      <c r="GRQ42" s="0"/>
      <c r="GRR42" s="0"/>
      <c r="GRS42" s="0"/>
      <c r="GRT42" s="0"/>
      <c r="GRU42" s="0"/>
      <c r="GRV42" s="0"/>
      <c r="GRW42" s="0"/>
      <c r="GRX42" s="0"/>
      <c r="GRY42" s="0"/>
      <c r="GRZ42" s="0"/>
      <c r="GSA42" s="0"/>
      <c r="GSB42" s="0"/>
      <c r="GSC42" s="0"/>
      <c r="GSD42" s="0"/>
      <c r="GSE42" s="0"/>
      <c r="GSF42" s="0"/>
      <c r="GSG42" s="0"/>
      <c r="GSH42" s="0"/>
      <c r="GSI42" s="0"/>
      <c r="GSJ42" s="0"/>
      <c r="GSK42" s="0"/>
      <c r="GSL42" s="0"/>
      <c r="GSM42" s="0"/>
      <c r="GSN42" s="0"/>
      <c r="GSO42" s="0"/>
      <c r="GSP42" s="0"/>
      <c r="GSQ42" s="0"/>
      <c r="GSR42" s="0"/>
      <c r="GSS42" s="0"/>
      <c r="GST42" s="0"/>
      <c r="GSU42" s="0"/>
      <c r="GSV42" s="0"/>
      <c r="GSW42" s="0"/>
      <c r="GSX42" s="0"/>
      <c r="GSY42" s="0"/>
      <c r="GSZ42" s="0"/>
      <c r="GTA42" s="0"/>
      <c r="GTB42" s="0"/>
      <c r="GTC42" s="0"/>
      <c r="GTD42" s="0"/>
      <c r="GTE42" s="0"/>
      <c r="GTF42" s="0"/>
      <c r="GTG42" s="0"/>
      <c r="GTH42" s="0"/>
      <c r="GTI42" s="0"/>
      <c r="GTJ42" s="0"/>
      <c r="GTK42" s="0"/>
      <c r="GTL42" s="0"/>
      <c r="GTM42" s="0"/>
      <c r="GTN42" s="0"/>
      <c r="GTO42" s="0"/>
      <c r="GTP42" s="0"/>
      <c r="GTQ42" s="0"/>
      <c r="GTR42" s="0"/>
      <c r="GTS42" s="0"/>
      <c r="GTT42" s="0"/>
      <c r="GTU42" s="0"/>
      <c r="GTV42" s="0"/>
      <c r="GTW42" s="0"/>
      <c r="GTX42" s="0"/>
      <c r="GTY42" s="0"/>
      <c r="GTZ42" s="0"/>
      <c r="GUA42" s="0"/>
      <c r="GUB42" s="0"/>
      <c r="GUC42" s="0"/>
      <c r="GUD42" s="0"/>
      <c r="GUE42" s="0"/>
      <c r="GUF42" s="0"/>
      <c r="GUG42" s="0"/>
      <c r="GUH42" s="0"/>
      <c r="GUI42" s="0"/>
      <c r="GUJ42" s="0"/>
      <c r="GUK42" s="0"/>
      <c r="GUL42" s="0"/>
      <c r="GUM42" s="0"/>
      <c r="GUN42" s="0"/>
      <c r="GUO42" s="0"/>
      <c r="GUP42" s="0"/>
      <c r="GUQ42" s="0"/>
      <c r="GUR42" s="0"/>
      <c r="GUS42" s="0"/>
      <c r="GUT42" s="0"/>
      <c r="GUU42" s="0"/>
      <c r="GUV42" s="0"/>
      <c r="GUW42" s="0"/>
      <c r="GUX42" s="0"/>
      <c r="GUY42" s="0"/>
      <c r="GUZ42" s="0"/>
      <c r="GVA42" s="0"/>
      <c r="GVB42" s="0"/>
      <c r="GVC42" s="0"/>
      <c r="GVD42" s="0"/>
      <c r="GVE42" s="0"/>
      <c r="GVF42" s="0"/>
      <c r="GVG42" s="0"/>
      <c r="GVH42" s="0"/>
      <c r="GVI42" s="0"/>
      <c r="GVJ42" s="0"/>
      <c r="GVK42" s="0"/>
      <c r="GVL42" s="0"/>
      <c r="GVM42" s="0"/>
      <c r="GVN42" s="0"/>
      <c r="GVO42" s="0"/>
      <c r="GVP42" s="0"/>
      <c r="GVQ42" s="0"/>
      <c r="GVR42" s="0"/>
      <c r="GVS42" s="0"/>
      <c r="GVT42" s="0"/>
      <c r="GVU42" s="0"/>
      <c r="GVV42" s="0"/>
      <c r="GVW42" s="0"/>
      <c r="GVX42" s="0"/>
      <c r="GVY42" s="0"/>
      <c r="GVZ42" s="0"/>
      <c r="GWA42" s="0"/>
      <c r="GWB42" s="0"/>
      <c r="GWC42" s="0"/>
      <c r="GWD42" s="0"/>
      <c r="GWE42" s="0"/>
      <c r="GWF42" s="0"/>
      <c r="GWG42" s="0"/>
      <c r="GWH42" s="0"/>
      <c r="GWI42" s="0"/>
      <c r="GWJ42" s="0"/>
      <c r="GWK42" s="0"/>
      <c r="GWL42" s="0"/>
      <c r="GWM42" s="0"/>
      <c r="GWN42" s="0"/>
      <c r="GWO42" s="0"/>
      <c r="GWP42" s="0"/>
      <c r="GWQ42" s="0"/>
      <c r="GWR42" s="0"/>
      <c r="GWS42" s="0"/>
      <c r="GWT42" s="0"/>
      <c r="GWU42" s="0"/>
      <c r="GWV42" s="0"/>
      <c r="GWW42" s="0"/>
      <c r="GWX42" s="0"/>
      <c r="GWY42" s="0"/>
      <c r="GWZ42" s="0"/>
      <c r="GXA42" s="0"/>
      <c r="GXB42" s="0"/>
      <c r="GXC42" s="0"/>
      <c r="GXD42" s="0"/>
      <c r="GXE42" s="0"/>
      <c r="GXF42" s="0"/>
      <c r="GXG42" s="0"/>
      <c r="GXH42" s="0"/>
      <c r="GXI42" s="0"/>
      <c r="GXJ42" s="0"/>
      <c r="GXK42" s="0"/>
      <c r="GXL42" s="0"/>
      <c r="GXM42" s="0"/>
      <c r="GXN42" s="0"/>
      <c r="GXO42" s="0"/>
      <c r="GXP42" s="0"/>
      <c r="GXQ42" s="0"/>
      <c r="GXR42" s="0"/>
      <c r="GXS42" s="0"/>
      <c r="GXT42" s="0"/>
      <c r="GXU42" s="0"/>
      <c r="GXV42" s="0"/>
      <c r="GXW42" s="0"/>
      <c r="GXX42" s="0"/>
      <c r="GXY42" s="0"/>
      <c r="GXZ42" s="0"/>
      <c r="GYA42" s="0"/>
      <c r="GYB42" s="0"/>
      <c r="GYC42" s="0"/>
      <c r="GYD42" s="0"/>
      <c r="GYE42" s="0"/>
      <c r="GYF42" s="0"/>
      <c r="GYG42" s="0"/>
      <c r="GYH42" s="0"/>
      <c r="GYI42" s="0"/>
      <c r="GYJ42" s="0"/>
      <c r="GYK42" s="0"/>
      <c r="GYL42" s="0"/>
      <c r="GYM42" s="0"/>
      <c r="GYN42" s="0"/>
      <c r="GYO42" s="0"/>
      <c r="GYP42" s="0"/>
      <c r="GYQ42" s="0"/>
      <c r="GYR42" s="0"/>
      <c r="GYS42" s="0"/>
      <c r="GYT42" s="0"/>
      <c r="GYU42" s="0"/>
      <c r="GYV42" s="0"/>
      <c r="GYW42" s="0"/>
      <c r="GYX42" s="0"/>
      <c r="GYY42" s="0"/>
      <c r="GYZ42" s="0"/>
      <c r="GZA42" s="0"/>
      <c r="GZB42" s="0"/>
      <c r="GZC42" s="0"/>
      <c r="GZD42" s="0"/>
      <c r="GZE42" s="0"/>
      <c r="GZF42" s="0"/>
      <c r="GZG42" s="0"/>
      <c r="GZH42" s="0"/>
      <c r="GZI42" s="0"/>
      <c r="GZJ42" s="0"/>
      <c r="GZK42" s="0"/>
      <c r="GZL42" s="0"/>
      <c r="GZM42" s="0"/>
      <c r="GZN42" s="0"/>
      <c r="GZO42" s="0"/>
      <c r="GZP42" s="0"/>
      <c r="GZQ42" s="0"/>
      <c r="GZR42" s="0"/>
      <c r="GZS42" s="0"/>
      <c r="GZT42" s="0"/>
      <c r="GZU42" s="0"/>
      <c r="GZV42" s="0"/>
      <c r="GZW42" s="0"/>
      <c r="GZX42" s="0"/>
      <c r="GZY42" s="0"/>
      <c r="GZZ42" s="0"/>
      <c r="HAA42" s="0"/>
      <c r="HAB42" s="0"/>
      <c r="HAC42" s="0"/>
      <c r="HAD42" s="0"/>
      <c r="HAE42" s="0"/>
      <c r="HAF42" s="0"/>
      <c r="HAG42" s="0"/>
      <c r="HAH42" s="0"/>
      <c r="HAI42" s="0"/>
      <c r="HAJ42" s="0"/>
      <c r="HAK42" s="0"/>
      <c r="HAL42" s="0"/>
      <c r="HAM42" s="0"/>
      <c r="HAN42" s="0"/>
      <c r="HAO42" s="0"/>
      <c r="HAP42" s="0"/>
      <c r="HAQ42" s="0"/>
      <c r="HAR42" s="0"/>
      <c r="HAS42" s="0"/>
      <c r="HAT42" s="0"/>
      <c r="HAU42" s="0"/>
      <c r="HAV42" s="0"/>
      <c r="HAW42" s="0"/>
      <c r="HAX42" s="0"/>
      <c r="HAY42" s="0"/>
      <c r="HAZ42" s="0"/>
      <c r="HBA42" s="0"/>
      <c r="HBB42" s="0"/>
      <c r="HBC42" s="0"/>
      <c r="HBD42" s="0"/>
      <c r="HBE42" s="0"/>
      <c r="HBF42" s="0"/>
      <c r="HBG42" s="0"/>
      <c r="HBH42" s="0"/>
      <c r="HBI42" s="0"/>
      <c r="HBJ42" s="0"/>
      <c r="HBK42" s="0"/>
      <c r="HBL42" s="0"/>
      <c r="HBM42" s="0"/>
      <c r="HBN42" s="0"/>
      <c r="HBO42" s="0"/>
      <c r="HBP42" s="0"/>
      <c r="HBQ42" s="0"/>
      <c r="HBR42" s="0"/>
      <c r="HBS42" s="0"/>
      <c r="HBT42" s="0"/>
      <c r="HBU42" s="0"/>
      <c r="HBV42" s="0"/>
      <c r="HBW42" s="0"/>
      <c r="HBX42" s="0"/>
      <c r="HBY42" s="0"/>
      <c r="HBZ42" s="0"/>
      <c r="HCA42" s="0"/>
      <c r="HCB42" s="0"/>
      <c r="HCC42" s="0"/>
      <c r="HCD42" s="0"/>
      <c r="HCE42" s="0"/>
      <c r="HCF42" s="0"/>
      <c r="HCG42" s="0"/>
      <c r="HCH42" s="0"/>
      <c r="HCI42" s="0"/>
      <c r="HCJ42" s="0"/>
      <c r="HCK42" s="0"/>
      <c r="HCL42" s="0"/>
      <c r="HCM42" s="0"/>
      <c r="HCN42" s="0"/>
      <c r="HCO42" s="0"/>
      <c r="HCP42" s="0"/>
      <c r="HCQ42" s="0"/>
      <c r="HCR42" s="0"/>
      <c r="HCS42" s="0"/>
      <c r="HCT42" s="0"/>
      <c r="HCU42" s="0"/>
      <c r="HCV42" s="0"/>
      <c r="HCW42" s="0"/>
      <c r="HCX42" s="0"/>
      <c r="HCY42" s="0"/>
      <c r="HCZ42" s="0"/>
      <c r="HDA42" s="0"/>
      <c r="HDB42" s="0"/>
      <c r="HDC42" s="0"/>
      <c r="HDD42" s="0"/>
      <c r="HDE42" s="0"/>
      <c r="HDF42" s="0"/>
      <c r="HDG42" s="0"/>
      <c r="HDH42" s="0"/>
      <c r="HDI42" s="0"/>
      <c r="HDJ42" s="0"/>
      <c r="HDK42" s="0"/>
      <c r="HDL42" s="0"/>
      <c r="HDM42" s="0"/>
      <c r="HDN42" s="0"/>
      <c r="HDO42" s="0"/>
      <c r="HDP42" s="0"/>
      <c r="HDQ42" s="0"/>
      <c r="HDR42" s="0"/>
      <c r="HDS42" s="0"/>
      <c r="HDT42" s="0"/>
      <c r="HDU42" s="0"/>
      <c r="HDV42" s="0"/>
      <c r="HDW42" s="0"/>
      <c r="HDX42" s="0"/>
      <c r="HDY42" s="0"/>
      <c r="HDZ42" s="0"/>
      <c r="HEA42" s="0"/>
      <c r="HEB42" s="0"/>
      <c r="HEC42" s="0"/>
      <c r="HED42" s="0"/>
      <c r="HEE42" s="0"/>
      <c r="HEF42" s="0"/>
      <c r="HEG42" s="0"/>
      <c r="HEH42" s="0"/>
      <c r="HEI42" s="0"/>
      <c r="HEJ42" s="0"/>
      <c r="HEK42" s="0"/>
      <c r="HEL42" s="0"/>
      <c r="HEM42" s="0"/>
      <c r="HEN42" s="0"/>
      <c r="HEO42" s="0"/>
      <c r="HEP42" s="0"/>
      <c r="HEQ42" s="0"/>
      <c r="HER42" s="0"/>
      <c r="HES42" s="0"/>
      <c r="HET42" s="0"/>
      <c r="HEU42" s="0"/>
      <c r="HEV42" s="0"/>
      <c r="HEW42" s="0"/>
      <c r="HEX42" s="0"/>
      <c r="HEY42" s="0"/>
      <c r="HEZ42" s="0"/>
      <c r="HFA42" s="0"/>
      <c r="HFB42" s="0"/>
      <c r="HFC42" s="0"/>
      <c r="HFD42" s="0"/>
      <c r="HFE42" s="0"/>
      <c r="HFF42" s="0"/>
      <c r="HFG42" s="0"/>
      <c r="HFH42" s="0"/>
      <c r="HFI42" s="0"/>
      <c r="HFJ42" s="0"/>
      <c r="HFK42" s="0"/>
      <c r="HFL42" s="0"/>
      <c r="HFM42" s="0"/>
      <c r="HFN42" s="0"/>
      <c r="HFO42" s="0"/>
      <c r="HFP42" s="0"/>
      <c r="HFQ42" s="0"/>
      <c r="HFR42" s="0"/>
      <c r="HFS42" s="0"/>
      <c r="HFT42" s="0"/>
      <c r="HFU42" s="0"/>
      <c r="HFV42" s="0"/>
      <c r="HFW42" s="0"/>
      <c r="HFX42" s="0"/>
      <c r="HFY42" s="0"/>
      <c r="HFZ42" s="0"/>
      <c r="HGA42" s="0"/>
      <c r="HGB42" s="0"/>
      <c r="HGC42" s="0"/>
      <c r="HGD42" s="0"/>
      <c r="HGE42" s="0"/>
      <c r="HGF42" s="0"/>
      <c r="HGG42" s="0"/>
      <c r="HGH42" s="0"/>
      <c r="HGI42" s="0"/>
      <c r="HGJ42" s="0"/>
      <c r="HGK42" s="0"/>
      <c r="HGL42" s="0"/>
      <c r="HGM42" s="0"/>
      <c r="HGN42" s="0"/>
      <c r="HGO42" s="0"/>
      <c r="HGP42" s="0"/>
      <c r="HGQ42" s="0"/>
      <c r="HGR42" s="0"/>
      <c r="HGS42" s="0"/>
      <c r="HGT42" s="0"/>
      <c r="HGU42" s="0"/>
      <c r="HGV42" s="0"/>
      <c r="HGW42" s="0"/>
      <c r="HGX42" s="0"/>
      <c r="HGY42" s="0"/>
      <c r="HGZ42" s="0"/>
      <c r="HHA42" s="0"/>
      <c r="HHB42" s="0"/>
      <c r="HHC42" s="0"/>
      <c r="HHD42" s="0"/>
      <c r="HHE42" s="0"/>
      <c r="HHF42" s="0"/>
      <c r="HHG42" s="0"/>
      <c r="HHH42" s="0"/>
      <c r="HHI42" s="0"/>
      <c r="HHJ42" s="0"/>
      <c r="HHK42" s="0"/>
      <c r="HHL42" s="0"/>
      <c r="HHM42" s="0"/>
      <c r="HHN42" s="0"/>
      <c r="HHO42" s="0"/>
      <c r="HHP42" s="0"/>
      <c r="HHQ42" s="0"/>
      <c r="HHR42" s="0"/>
      <c r="HHS42" s="0"/>
      <c r="HHT42" s="0"/>
      <c r="HHU42" s="0"/>
      <c r="HHV42" s="0"/>
      <c r="HHW42" s="0"/>
      <c r="HHX42" s="0"/>
      <c r="HHY42" s="0"/>
      <c r="HHZ42" s="0"/>
      <c r="HIA42" s="0"/>
      <c r="HIB42" s="0"/>
      <c r="HIC42" s="0"/>
      <c r="HID42" s="0"/>
      <c r="HIE42" s="0"/>
      <c r="HIF42" s="0"/>
      <c r="HIG42" s="0"/>
      <c r="HIH42" s="0"/>
      <c r="HII42" s="0"/>
      <c r="HIJ42" s="0"/>
      <c r="HIK42" s="0"/>
      <c r="HIL42" s="0"/>
      <c r="HIM42" s="0"/>
      <c r="HIN42" s="0"/>
      <c r="HIO42" s="0"/>
      <c r="HIP42" s="0"/>
      <c r="HIQ42" s="0"/>
      <c r="HIR42" s="0"/>
      <c r="HIS42" s="0"/>
      <c r="HIT42" s="0"/>
      <c r="HIU42" s="0"/>
      <c r="HIV42" s="0"/>
      <c r="HIW42" s="0"/>
      <c r="HIX42" s="0"/>
      <c r="HIY42" s="0"/>
      <c r="HIZ42" s="0"/>
      <c r="HJA42" s="0"/>
      <c r="HJB42" s="0"/>
      <c r="HJC42" s="0"/>
      <c r="HJD42" s="0"/>
      <c r="HJE42" s="0"/>
      <c r="HJF42" s="0"/>
      <c r="HJG42" s="0"/>
      <c r="HJH42" s="0"/>
      <c r="HJI42" s="0"/>
      <c r="HJJ42" s="0"/>
      <c r="HJK42" s="0"/>
      <c r="HJL42" s="0"/>
      <c r="HJM42" s="0"/>
      <c r="HJN42" s="0"/>
      <c r="HJO42" s="0"/>
      <c r="HJP42" s="0"/>
      <c r="HJQ42" s="0"/>
      <c r="HJR42" s="0"/>
      <c r="HJS42" s="0"/>
      <c r="HJT42" s="0"/>
      <c r="HJU42" s="0"/>
      <c r="HJV42" s="0"/>
      <c r="HJW42" s="0"/>
      <c r="HJX42" s="0"/>
      <c r="HJY42" s="0"/>
      <c r="HJZ42" s="0"/>
      <c r="HKA42" s="0"/>
      <c r="HKB42" s="0"/>
      <c r="HKC42" s="0"/>
      <c r="HKD42" s="0"/>
      <c r="HKE42" s="0"/>
      <c r="HKF42" s="0"/>
      <c r="HKG42" s="0"/>
      <c r="HKH42" s="0"/>
      <c r="HKI42" s="0"/>
      <c r="HKJ42" s="0"/>
      <c r="HKK42" s="0"/>
      <c r="HKL42" s="0"/>
      <c r="HKM42" s="0"/>
      <c r="HKN42" s="0"/>
      <c r="HKO42" s="0"/>
      <c r="HKP42" s="0"/>
      <c r="HKQ42" s="0"/>
      <c r="HKR42" s="0"/>
      <c r="HKS42" s="0"/>
      <c r="HKT42" s="0"/>
      <c r="HKU42" s="0"/>
      <c r="HKV42" s="0"/>
      <c r="HKW42" s="0"/>
      <c r="HKX42" s="0"/>
      <c r="HKY42" s="0"/>
      <c r="HKZ42" s="0"/>
      <c r="HLA42" s="0"/>
      <c r="HLB42" s="0"/>
      <c r="HLC42" s="0"/>
      <c r="HLD42" s="0"/>
      <c r="HLE42" s="0"/>
      <c r="HLF42" s="0"/>
      <c r="HLG42" s="0"/>
      <c r="HLH42" s="0"/>
      <c r="HLI42" s="0"/>
      <c r="HLJ42" s="0"/>
      <c r="HLK42" s="0"/>
      <c r="HLL42" s="0"/>
      <c r="HLM42" s="0"/>
      <c r="HLN42" s="0"/>
      <c r="HLO42" s="0"/>
      <c r="HLP42" s="0"/>
      <c r="HLQ42" s="0"/>
      <c r="HLR42" s="0"/>
      <c r="HLS42" s="0"/>
      <c r="HLT42" s="0"/>
      <c r="HLU42" s="0"/>
      <c r="HLV42" s="0"/>
      <c r="HLW42" s="0"/>
      <c r="HLX42" s="0"/>
      <c r="HLY42" s="0"/>
      <c r="HLZ42" s="0"/>
      <c r="HMA42" s="0"/>
      <c r="HMB42" s="0"/>
      <c r="HMC42" s="0"/>
      <c r="HMD42" s="0"/>
      <c r="HME42" s="0"/>
      <c r="HMF42" s="0"/>
      <c r="HMG42" s="0"/>
      <c r="HMH42" s="0"/>
      <c r="HMI42" s="0"/>
      <c r="HMJ42" s="0"/>
      <c r="HMK42" s="0"/>
      <c r="HML42" s="0"/>
      <c r="HMM42" s="0"/>
      <c r="HMN42" s="0"/>
      <c r="HMO42" s="0"/>
      <c r="HMP42" s="0"/>
      <c r="HMQ42" s="0"/>
      <c r="HMR42" s="0"/>
      <c r="HMS42" s="0"/>
      <c r="HMT42" s="0"/>
      <c r="HMU42" s="0"/>
      <c r="HMV42" s="0"/>
      <c r="HMW42" s="0"/>
      <c r="HMX42" s="0"/>
      <c r="HMY42" s="0"/>
      <c r="HMZ42" s="0"/>
      <c r="HNA42" s="0"/>
      <c r="HNB42" s="0"/>
      <c r="HNC42" s="0"/>
      <c r="HND42" s="0"/>
      <c r="HNE42" s="0"/>
      <c r="HNF42" s="0"/>
      <c r="HNG42" s="0"/>
      <c r="HNH42" s="0"/>
      <c r="HNI42" s="0"/>
      <c r="HNJ42" s="0"/>
      <c r="HNK42" s="0"/>
      <c r="HNL42" s="0"/>
      <c r="HNM42" s="0"/>
      <c r="HNN42" s="0"/>
      <c r="HNO42" s="0"/>
      <c r="HNP42" s="0"/>
      <c r="HNQ42" s="0"/>
      <c r="HNR42" s="0"/>
      <c r="HNS42" s="0"/>
      <c r="HNT42" s="0"/>
      <c r="HNU42" s="0"/>
      <c r="HNV42" s="0"/>
      <c r="HNW42" s="0"/>
      <c r="HNX42" s="0"/>
      <c r="HNY42" s="0"/>
      <c r="HNZ42" s="0"/>
      <c r="HOA42" s="0"/>
      <c r="HOB42" s="0"/>
      <c r="HOC42" s="0"/>
      <c r="HOD42" s="0"/>
      <c r="HOE42" s="0"/>
      <c r="HOF42" s="0"/>
      <c r="HOG42" s="0"/>
      <c r="HOH42" s="0"/>
      <c r="HOI42" s="0"/>
      <c r="HOJ42" s="0"/>
      <c r="HOK42" s="0"/>
      <c r="HOL42" s="0"/>
      <c r="HOM42" s="0"/>
      <c r="HON42" s="0"/>
      <c r="HOO42" s="0"/>
      <c r="HOP42" s="0"/>
      <c r="HOQ42" s="0"/>
      <c r="HOR42" s="0"/>
      <c r="HOS42" s="0"/>
      <c r="HOT42" s="0"/>
      <c r="HOU42" s="0"/>
      <c r="HOV42" s="0"/>
      <c r="HOW42" s="0"/>
      <c r="HOX42" s="0"/>
      <c r="HOY42" s="0"/>
      <c r="HOZ42" s="0"/>
      <c r="HPA42" s="0"/>
      <c r="HPB42" s="0"/>
      <c r="HPC42" s="0"/>
      <c r="HPD42" s="0"/>
      <c r="HPE42" s="0"/>
      <c r="HPF42" s="0"/>
      <c r="HPG42" s="0"/>
      <c r="HPH42" s="0"/>
      <c r="HPI42" s="0"/>
      <c r="HPJ42" s="0"/>
      <c r="HPK42" s="0"/>
      <c r="HPL42" s="0"/>
      <c r="HPM42" s="0"/>
      <c r="HPN42" s="0"/>
      <c r="HPO42" s="0"/>
      <c r="HPP42" s="0"/>
      <c r="HPQ42" s="0"/>
      <c r="HPR42" s="0"/>
      <c r="HPS42" s="0"/>
      <c r="HPT42" s="0"/>
      <c r="HPU42" s="0"/>
      <c r="HPV42" s="0"/>
      <c r="HPW42" s="0"/>
      <c r="HPX42" s="0"/>
      <c r="HPY42" s="0"/>
      <c r="HPZ42" s="0"/>
      <c r="HQA42" s="0"/>
      <c r="HQB42" s="0"/>
      <c r="HQC42" s="0"/>
      <c r="HQD42" s="0"/>
      <c r="HQE42" s="0"/>
      <c r="HQF42" s="0"/>
      <c r="HQG42" s="0"/>
      <c r="HQH42" s="0"/>
      <c r="HQI42" s="0"/>
      <c r="HQJ42" s="0"/>
      <c r="HQK42" s="0"/>
      <c r="HQL42" s="0"/>
      <c r="HQM42" s="0"/>
      <c r="HQN42" s="0"/>
      <c r="HQO42" s="0"/>
      <c r="HQP42" s="0"/>
      <c r="HQQ42" s="0"/>
      <c r="HQR42" s="0"/>
      <c r="HQS42" s="0"/>
      <c r="HQT42" s="0"/>
      <c r="HQU42" s="0"/>
      <c r="HQV42" s="0"/>
      <c r="HQW42" s="0"/>
      <c r="HQX42" s="0"/>
      <c r="HQY42" s="0"/>
      <c r="HQZ42" s="0"/>
      <c r="HRA42" s="0"/>
      <c r="HRB42" s="0"/>
      <c r="HRC42" s="0"/>
      <c r="HRD42" s="0"/>
      <c r="HRE42" s="0"/>
      <c r="HRF42" s="0"/>
      <c r="HRG42" s="0"/>
      <c r="HRH42" s="0"/>
      <c r="HRI42" s="0"/>
      <c r="HRJ42" s="0"/>
      <c r="HRK42" s="0"/>
      <c r="HRL42" s="0"/>
      <c r="HRM42" s="0"/>
      <c r="HRN42" s="0"/>
      <c r="HRO42" s="0"/>
      <c r="HRP42" s="0"/>
      <c r="HRQ42" s="0"/>
      <c r="HRR42" s="0"/>
      <c r="HRS42" s="0"/>
      <c r="HRT42" s="0"/>
      <c r="HRU42" s="0"/>
      <c r="HRV42" s="0"/>
      <c r="HRW42" s="0"/>
      <c r="HRX42" s="0"/>
      <c r="HRY42" s="0"/>
      <c r="HRZ42" s="0"/>
      <c r="HSA42" s="0"/>
      <c r="HSB42" s="0"/>
      <c r="HSC42" s="0"/>
      <c r="HSD42" s="0"/>
      <c r="HSE42" s="0"/>
      <c r="HSF42" s="0"/>
      <c r="HSG42" s="0"/>
      <c r="HSH42" s="0"/>
      <c r="HSI42" s="0"/>
      <c r="HSJ42" s="0"/>
      <c r="HSK42" s="0"/>
      <c r="HSL42" s="0"/>
      <c r="HSM42" s="0"/>
      <c r="HSN42" s="0"/>
      <c r="HSO42" s="0"/>
      <c r="HSP42" s="0"/>
      <c r="HSQ42" s="0"/>
      <c r="HSR42" s="0"/>
      <c r="HSS42" s="0"/>
      <c r="HST42" s="0"/>
      <c r="HSU42" s="0"/>
      <c r="HSV42" s="0"/>
      <c r="HSW42" s="0"/>
      <c r="HSX42" s="0"/>
      <c r="HSY42" s="0"/>
      <c r="HSZ42" s="0"/>
      <c r="HTA42" s="0"/>
      <c r="HTB42" s="0"/>
      <c r="HTC42" s="0"/>
      <c r="HTD42" s="0"/>
      <c r="HTE42" s="0"/>
      <c r="HTF42" s="0"/>
      <c r="HTG42" s="0"/>
      <c r="HTH42" s="0"/>
      <c r="HTI42" s="0"/>
      <c r="HTJ42" s="0"/>
      <c r="HTK42" s="0"/>
      <c r="HTL42" s="0"/>
      <c r="HTM42" s="0"/>
      <c r="HTN42" s="0"/>
      <c r="HTO42" s="0"/>
      <c r="HTP42" s="0"/>
      <c r="HTQ42" s="0"/>
      <c r="HTR42" s="0"/>
      <c r="HTS42" s="0"/>
      <c r="HTT42" s="0"/>
      <c r="HTU42" s="0"/>
      <c r="HTV42" s="0"/>
      <c r="HTW42" s="0"/>
      <c r="HTX42" s="0"/>
      <c r="HTY42" s="0"/>
      <c r="HTZ42" s="0"/>
      <c r="HUA42" s="0"/>
      <c r="HUB42" s="0"/>
      <c r="HUC42" s="0"/>
      <c r="HUD42" s="0"/>
      <c r="HUE42" s="0"/>
      <c r="HUF42" s="0"/>
      <c r="HUG42" s="0"/>
      <c r="HUH42" s="0"/>
      <c r="HUI42" s="0"/>
      <c r="HUJ42" s="0"/>
      <c r="HUK42" s="0"/>
      <c r="HUL42" s="0"/>
      <c r="HUM42" s="0"/>
      <c r="HUN42" s="0"/>
      <c r="HUO42" s="0"/>
      <c r="HUP42" s="0"/>
      <c r="HUQ42" s="0"/>
      <c r="HUR42" s="0"/>
      <c r="HUS42" s="0"/>
      <c r="HUT42" s="0"/>
      <c r="HUU42" s="0"/>
      <c r="HUV42" s="0"/>
      <c r="HUW42" s="0"/>
      <c r="HUX42" s="0"/>
      <c r="HUY42" s="0"/>
      <c r="HUZ42" s="0"/>
      <c r="HVA42" s="0"/>
      <c r="HVB42" s="0"/>
      <c r="HVC42" s="0"/>
      <c r="HVD42" s="0"/>
      <c r="HVE42" s="0"/>
      <c r="HVF42" s="0"/>
      <c r="HVG42" s="0"/>
      <c r="HVH42" s="0"/>
      <c r="HVI42" s="0"/>
      <c r="HVJ42" s="0"/>
      <c r="HVK42" s="0"/>
      <c r="HVL42" s="0"/>
      <c r="HVM42" s="0"/>
      <c r="HVN42" s="0"/>
      <c r="HVO42" s="0"/>
      <c r="HVP42" s="0"/>
      <c r="HVQ42" s="0"/>
      <c r="HVR42" s="0"/>
      <c r="HVS42" s="0"/>
      <c r="HVT42" s="0"/>
      <c r="HVU42" s="0"/>
      <c r="HVV42" s="0"/>
      <c r="HVW42" s="0"/>
      <c r="HVX42" s="0"/>
      <c r="HVY42" s="0"/>
      <c r="HVZ42" s="0"/>
      <c r="HWA42" s="0"/>
      <c r="HWB42" s="0"/>
      <c r="HWC42" s="0"/>
      <c r="HWD42" s="0"/>
      <c r="HWE42" s="0"/>
      <c r="HWF42" s="0"/>
      <c r="HWG42" s="0"/>
      <c r="HWH42" s="0"/>
      <c r="HWI42" s="0"/>
      <c r="HWJ42" s="0"/>
      <c r="HWK42" s="0"/>
      <c r="HWL42" s="0"/>
      <c r="HWM42" s="0"/>
      <c r="HWN42" s="0"/>
      <c r="HWO42" s="0"/>
      <c r="HWP42" s="0"/>
      <c r="HWQ42" s="0"/>
      <c r="HWR42" s="0"/>
      <c r="HWS42" s="0"/>
      <c r="HWT42" s="0"/>
      <c r="HWU42" s="0"/>
      <c r="HWV42" s="0"/>
      <c r="HWW42" s="0"/>
      <c r="HWX42" s="0"/>
      <c r="HWY42" s="0"/>
      <c r="HWZ42" s="0"/>
      <c r="HXA42" s="0"/>
      <c r="HXB42" s="0"/>
      <c r="HXC42" s="0"/>
      <c r="HXD42" s="0"/>
      <c r="HXE42" s="0"/>
      <c r="HXF42" s="0"/>
      <c r="HXG42" s="0"/>
      <c r="HXH42" s="0"/>
      <c r="HXI42" s="0"/>
      <c r="HXJ42" s="0"/>
      <c r="HXK42" s="0"/>
      <c r="HXL42" s="0"/>
      <c r="HXM42" s="0"/>
      <c r="HXN42" s="0"/>
      <c r="HXO42" s="0"/>
      <c r="HXP42" s="0"/>
      <c r="HXQ42" s="0"/>
      <c r="HXR42" s="0"/>
      <c r="HXS42" s="0"/>
      <c r="HXT42" s="0"/>
      <c r="HXU42" s="0"/>
      <c r="HXV42" s="0"/>
      <c r="HXW42" s="0"/>
      <c r="HXX42" s="0"/>
      <c r="HXY42" s="0"/>
      <c r="HXZ42" s="0"/>
      <c r="HYA42" s="0"/>
      <c r="HYB42" s="0"/>
      <c r="HYC42" s="0"/>
      <c r="HYD42" s="0"/>
      <c r="HYE42" s="0"/>
      <c r="HYF42" s="0"/>
      <c r="HYG42" s="0"/>
      <c r="HYH42" s="0"/>
      <c r="HYI42" s="0"/>
      <c r="HYJ42" s="0"/>
      <c r="HYK42" s="0"/>
      <c r="HYL42" s="0"/>
      <c r="HYM42" s="0"/>
      <c r="HYN42" s="0"/>
      <c r="HYO42" s="0"/>
      <c r="HYP42" s="0"/>
      <c r="HYQ42" s="0"/>
      <c r="HYR42" s="0"/>
      <c r="HYS42" s="0"/>
      <c r="HYT42" s="0"/>
      <c r="HYU42" s="0"/>
      <c r="HYV42" s="0"/>
      <c r="HYW42" s="0"/>
      <c r="HYX42" s="0"/>
      <c r="HYY42" s="0"/>
      <c r="HYZ42" s="0"/>
      <c r="HZA42" s="0"/>
      <c r="HZB42" s="0"/>
      <c r="HZC42" s="0"/>
      <c r="HZD42" s="0"/>
      <c r="HZE42" s="0"/>
      <c r="HZF42" s="0"/>
      <c r="HZG42" s="0"/>
      <c r="HZH42" s="0"/>
      <c r="HZI42" s="0"/>
      <c r="HZJ42" s="0"/>
      <c r="HZK42" s="0"/>
      <c r="HZL42" s="0"/>
      <c r="HZM42" s="0"/>
      <c r="HZN42" s="0"/>
      <c r="HZO42" s="0"/>
      <c r="HZP42" s="0"/>
      <c r="HZQ42" s="0"/>
      <c r="HZR42" s="0"/>
      <c r="HZS42" s="0"/>
      <c r="HZT42" s="0"/>
      <c r="HZU42" s="0"/>
      <c r="HZV42" s="0"/>
      <c r="HZW42" s="0"/>
      <c r="HZX42" s="0"/>
      <c r="HZY42" s="0"/>
      <c r="HZZ42" s="0"/>
      <c r="IAA42" s="0"/>
      <c r="IAB42" s="0"/>
      <c r="IAC42" s="0"/>
      <c r="IAD42" s="0"/>
      <c r="IAE42" s="0"/>
      <c r="IAF42" s="0"/>
      <c r="IAG42" s="0"/>
      <c r="IAH42" s="0"/>
      <c r="IAI42" s="0"/>
      <c r="IAJ42" s="0"/>
      <c r="IAK42" s="0"/>
      <c r="IAL42" s="0"/>
      <c r="IAM42" s="0"/>
      <c r="IAN42" s="0"/>
      <c r="IAO42" s="0"/>
      <c r="IAP42" s="0"/>
      <c r="IAQ42" s="0"/>
      <c r="IAR42" s="0"/>
      <c r="IAS42" s="0"/>
      <c r="IAT42" s="0"/>
      <c r="IAU42" s="0"/>
      <c r="IAV42" s="0"/>
      <c r="IAW42" s="0"/>
      <c r="IAX42" s="0"/>
      <c r="IAY42" s="0"/>
      <c r="IAZ42" s="0"/>
      <c r="IBA42" s="0"/>
      <c r="IBB42" s="0"/>
      <c r="IBC42" s="0"/>
      <c r="IBD42" s="0"/>
      <c r="IBE42" s="0"/>
      <c r="IBF42" s="0"/>
      <c r="IBG42" s="0"/>
      <c r="IBH42" s="0"/>
      <c r="IBI42" s="0"/>
      <c r="IBJ42" s="0"/>
      <c r="IBK42" s="0"/>
      <c r="IBL42" s="0"/>
      <c r="IBM42" s="0"/>
      <c r="IBN42" s="0"/>
      <c r="IBO42" s="0"/>
      <c r="IBP42" s="0"/>
      <c r="IBQ42" s="0"/>
      <c r="IBR42" s="0"/>
      <c r="IBS42" s="0"/>
      <c r="IBT42" s="0"/>
      <c r="IBU42" s="0"/>
      <c r="IBV42" s="0"/>
      <c r="IBW42" s="0"/>
      <c r="IBX42" s="0"/>
      <c r="IBY42" s="0"/>
      <c r="IBZ42" s="0"/>
      <c r="ICA42" s="0"/>
      <c r="ICB42" s="0"/>
      <c r="ICC42" s="0"/>
      <c r="ICD42" s="0"/>
      <c r="ICE42" s="0"/>
      <c r="ICF42" s="0"/>
      <c r="ICG42" s="0"/>
      <c r="ICH42" s="0"/>
      <c r="ICI42" s="0"/>
      <c r="ICJ42" s="0"/>
      <c r="ICK42" s="0"/>
      <c r="ICL42" s="0"/>
      <c r="ICM42" s="0"/>
      <c r="ICN42" s="0"/>
      <c r="ICO42" s="0"/>
      <c r="ICP42" s="0"/>
      <c r="ICQ42" s="0"/>
      <c r="ICR42" s="0"/>
      <c r="ICS42" s="0"/>
      <c r="ICT42" s="0"/>
      <c r="ICU42" s="0"/>
      <c r="ICV42" s="0"/>
      <c r="ICW42" s="0"/>
      <c r="ICX42" s="0"/>
      <c r="ICY42" s="0"/>
      <c r="ICZ42" s="0"/>
      <c r="IDA42" s="0"/>
      <c r="IDB42" s="0"/>
      <c r="IDC42" s="0"/>
      <c r="IDD42" s="0"/>
      <c r="IDE42" s="0"/>
      <c r="IDF42" s="0"/>
      <c r="IDG42" s="0"/>
      <c r="IDH42" s="0"/>
      <c r="IDI42" s="0"/>
      <c r="IDJ42" s="0"/>
      <c r="IDK42" s="0"/>
      <c r="IDL42" s="0"/>
      <c r="IDM42" s="0"/>
      <c r="IDN42" s="0"/>
      <c r="IDO42" s="0"/>
      <c r="IDP42" s="0"/>
      <c r="IDQ42" s="0"/>
      <c r="IDR42" s="0"/>
      <c r="IDS42" s="0"/>
      <c r="IDT42" s="0"/>
      <c r="IDU42" s="0"/>
      <c r="IDV42" s="0"/>
      <c r="IDW42" s="0"/>
      <c r="IDX42" s="0"/>
      <c r="IDY42" s="0"/>
      <c r="IDZ42" s="0"/>
      <c r="IEA42" s="0"/>
      <c r="IEB42" s="0"/>
      <c r="IEC42" s="0"/>
      <c r="IED42" s="0"/>
      <c r="IEE42" s="0"/>
      <c r="IEF42" s="0"/>
      <c r="IEG42" s="0"/>
      <c r="IEH42" s="0"/>
      <c r="IEI42" s="0"/>
      <c r="IEJ42" s="0"/>
      <c r="IEK42" s="0"/>
      <c r="IEL42" s="0"/>
      <c r="IEM42" s="0"/>
      <c r="IEN42" s="0"/>
      <c r="IEO42" s="0"/>
      <c r="IEP42" s="0"/>
      <c r="IEQ42" s="0"/>
      <c r="IER42" s="0"/>
      <c r="IES42" s="0"/>
      <c r="IET42" s="0"/>
      <c r="IEU42" s="0"/>
      <c r="IEV42" s="0"/>
      <c r="IEW42" s="0"/>
      <c r="IEX42" s="0"/>
      <c r="IEY42" s="0"/>
      <c r="IEZ42" s="0"/>
      <c r="IFA42" s="0"/>
      <c r="IFB42" s="0"/>
      <c r="IFC42" s="0"/>
      <c r="IFD42" s="0"/>
      <c r="IFE42" s="0"/>
      <c r="IFF42" s="0"/>
      <c r="IFG42" s="0"/>
      <c r="IFH42" s="0"/>
      <c r="IFI42" s="0"/>
      <c r="IFJ42" s="0"/>
      <c r="IFK42" s="0"/>
      <c r="IFL42" s="0"/>
      <c r="IFM42" s="0"/>
      <c r="IFN42" s="0"/>
      <c r="IFO42" s="0"/>
      <c r="IFP42" s="0"/>
      <c r="IFQ42" s="0"/>
      <c r="IFR42" s="0"/>
      <c r="IFS42" s="0"/>
      <c r="IFT42" s="0"/>
      <c r="IFU42" s="0"/>
      <c r="IFV42" s="0"/>
      <c r="IFW42" s="0"/>
      <c r="IFX42" s="0"/>
      <c r="IFY42" s="0"/>
      <c r="IFZ42" s="0"/>
      <c r="IGA42" s="0"/>
      <c r="IGB42" s="0"/>
      <c r="IGC42" s="0"/>
      <c r="IGD42" s="0"/>
      <c r="IGE42" s="0"/>
      <c r="IGF42" s="0"/>
      <c r="IGG42" s="0"/>
      <c r="IGH42" s="0"/>
      <c r="IGI42" s="0"/>
      <c r="IGJ42" s="0"/>
      <c r="IGK42" s="0"/>
      <c r="IGL42" s="0"/>
      <c r="IGM42" s="0"/>
      <c r="IGN42" s="0"/>
      <c r="IGO42" s="0"/>
      <c r="IGP42" s="0"/>
      <c r="IGQ42" s="0"/>
      <c r="IGR42" s="0"/>
      <c r="IGS42" s="0"/>
      <c r="IGT42" s="0"/>
      <c r="IGU42" s="0"/>
      <c r="IGV42" s="0"/>
      <c r="IGW42" s="0"/>
      <c r="IGX42" s="0"/>
      <c r="IGY42" s="0"/>
      <c r="IGZ42" s="0"/>
      <c r="IHA42" s="0"/>
      <c r="IHB42" s="0"/>
      <c r="IHC42" s="0"/>
      <c r="IHD42" s="0"/>
      <c r="IHE42" s="0"/>
      <c r="IHF42" s="0"/>
      <c r="IHG42" s="0"/>
      <c r="IHH42" s="0"/>
      <c r="IHI42" s="0"/>
      <c r="IHJ42" s="0"/>
      <c r="IHK42" s="0"/>
      <c r="IHL42" s="0"/>
      <c r="IHM42" s="0"/>
      <c r="IHN42" s="0"/>
      <c r="IHO42" s="0"/>
      <c r="IHP42" s="0"/>
      <c r="IHQ42" s="0"/>
      <c r="IHR42" s="0"/>
      <c r="IHS42" s="0"/>
      <c r="IHT42" s="0"/>
      <c r="IHU42" s="0"/>
      <c r="IHV42" s="0"/>
      <c r="IHW42" s="0"/>
      <c r="IHX42" s="0"/>
      <c r="IHY42" s="0"/>
      <c r="IHZ42" s="0"/>
      <c r="IIA42" s="0"/>
      <c r="IIB42" s="0"/>
      <c r="IIC42" s="0"/>
      <c r="IID42" s="0"/>
      <c r="IIE42" s="0"/>
      <c r="IIF42" s="0"/>
      <c r="IIG42" s="0"/>
      <c r="IIH42" s="0"/>
      <c r="III42" s="0"/>
      <c r="IIJ42" s="0"/>
      <c r="IIK42" s="0"/>
      <c r="IIL42" s="0"/>
      <c r="IIM42" s="0"/>
      <c r="IIN42" s="0"/>
      <c r="IIO42" s="0"/>
      <c r="IIP42" s="0"/>
      <c r="IIQ42" s="0"/>
      <c r="IIR42" s="0"/>
      <c r="IIS42" s="0"/>
      <c r="IIT42" s="0"/>
      <c r="IIU42" s="0"/>
      <c r="IIV42" s="0"/>
      <c r="IIW42" s="0"/>
      <c r="IIX42" s="0"/>
      <c r="IIY42" s="0"/>
      <c r="IIZ42" s="0"/>
      <c r="IJA42" s="0"/>
      <c r="IJB42" s="0"/>
      <c r="IJC42" s="0"/>
      <c r="IJD42" s="0"/>
      <c r="IJE42" s="0"/>
      <c r="IJF42" s="0"/>
      <c r="IJG42" s="0"/>
      <c r="IJH42" s="0"/>
      <c r="IJI42" s="0"/>
      <c r="IJJ42" s="0"/>
      <c r="IJK42" s="0"/>
      <c r="IJL42" s="0"/>
      <c r="IJM42" s="0"/>
      <c r="IJN42" s="0"/>
      <c r="IJO42" s="0"/>
      <c r="IJP42" s="0"/>
      <c r="IJQ42" s="0"/>
      <c r="IJR42" s="0"/>
      <c r="IJS42" s="0"/>
      <c r="IJT42" s="0"/>
      <c r="IJU42" s="0"/>
      <c r="IJV42" s="0"/>
      <c r="IJW42" s="0"/>
      <c r="IJX42" s="0"/>
      <c r="IJY42" s="0"/>
      <c r="IJZ42" s="0"/>
      <c r="IKA42" s="0"/>
      <c r="IKB42" s="0"/>
      <c r="IKC42" s="0"/>
      <c r="IKD42" s="0"/>
      <c r="IKE42" s="0"/>
      <c r="IKF42" s="0"/>
      <c r="IKG42" s="0"/>
      <c r="IKH42" s="0"/>
      <c r="IKI42" s="0"/>
      <c r="IKJ42" s="0"/>
      <c r="IKK42" s="0"/>
      <c r="IKL42" s="0"/>
      <c r="IKM42" s="0"/>
      <c r="IKN42" s="0"/>
      <c r="IKO42" s="0"/>
      <c r="IKP42" s="0"/>
      <c r="IKQ42" s="0"/>
      <c r="IKR42" s="0"/>
      <c r="IKS42" s="0"/>
      <c r="IKT42" s="0"/>
      <c r="IKU42" s="0"/>
      <c r="IKV42" s="0"/>
      <c r="IKW42" s="0"/>
      <c r="IKX42" s="0"/>
      <c r="IKY42" s="0"/>
      <c r="IKZ42" s="0"/>
      <c r="ILA42" s="0"/>
      <c r="ILB42" s="0"/>
      <c r="ILC42" s="0"/>
      <c r="ILD42" s="0"/>
      <c r="ILE42" s="0"/>
      <c r="ILF42" s="0"/>
      <c r="ILG42" s="0"/>
      <c r="ILH42" s="0"/>
      <c r="ILI42" s="0"/>
      <c r="ILJ42" s="0"/>
      <c r="ILK42" s="0"/>
      <c r="ILL42" s="0"/>
      <c r="ILM42" s="0"/>
      <c r="ILN42" s="0"/>
      <c r="ILO42" s="0"/>
      <c r="ILP42" s="0"/>
      <c r="ILQ42" s="0"/>
      <c r="ILR42" s="0"/>
      <c r="ILS42" s="0"/>
      <c r="ILT42" s="0"/>
      <c r="ILU42" s="0"/>
      <c r="ILV42" s="0"/>
      <c r="ILW42" s="0"/>
      <c r="ILX42" s="0"/>
      <c r="ILY42" s="0"/>
      <c r="ILZ42" s="0"/>
      <c r="IMA42" s="0"/>
      <c r="IMB42" s="0"/>
      <c r="IMC42" s="0"/>
      <c r="IMD42" s="0"/>
      <c r="IME42" s="0"/>
      <c r="IMF42" s="0"/>
      <c r="IMG42" s="0"/>
      <c r="IMH42" s="0"/>
      <c r="IMI42" s="0"/>
      <c r="IMJ42" s="0"/>
      <c r="IMK42" s="0"/>
      <c r="IML42" s="0"/>
      <c r="IMM42" s="0"/>
      <c r="IMN42" s="0"/>
      <c r="IMO42" s="0"/>
      <c r="IMP42" s="0"/>
      <c r="IMQ42" s="0"/>
      <c r="IMR42" s="0"/>
      <c r="IMS42" s="0"/>
      <c r="IMT42" s="0"/>
      <c r="IMU42" s="0"/>
      <c r="IMV42" s="0"/>
      <c r="IMW42" s="0"/>
      <c r="IMX42" s="0"/>
      <c r="IMY42" s="0"/>
      <c r="IMZ42" s="0"/>
      <c r="INA42" s="0"/>
      <c r="INB42" s="0"/>
      <c r="INC42" s="0"/>
      <c r="IND42" s="0"/>
      <c r="INE42" s="0"/>
      <c r="INF42" s="0"/>
      <c r="ING42" s="0"/>
      <c r="INH42" s="0"/>
      <c r="INI42" s="0"/>
      <c r="INJ42" s="0"/>
      <c r="INK42" s="0"/>
      <c r="INL42" s="0"/>
      <c r="INM42" s="0"/>
      <c r="INN42" s="0"/>
      <c r="INO42" s="0"/>
      <c r="INP42" s="0"/>
      <c r="INQ42" s="0"/>
      <c r="INR42" s="0"/>
      <c r="INS42" s="0"/>
      <c r="INT42" s="0"/>
      <c r="INU42" s="0"/>
      <c r="INV42" s="0"/>
      <c r="INW42" s="0"/>
      <c r="INX42" s="0"/>
      <c r="INY42" s="0"/>
      <c r="INZ42" s="0"/>
      <c r="IOA42" s="0"/>
      <c r="IOB42" s="0"/>
      <c r="IOC42" s="0"/>
      <c r="IOD42" s="0"/>
      <c r="IOE42" s="0"/>
      <c r="IOF42" s="0"/>
      <c r="IOG42" s="0"/>
      <c r="IOH42" s="0"/>
      <c r="IOI42" s="0"/>
      <c r="IOJ42" s="0"/>
      <c r="IOK42" s="0"/>
      <c r="IOL42" s="0"/>
      <c r="IOM42" s="0"/>
      <c r="ION42" s="0"/>
      <c r="IOO42" s="0"/>
      <c r="IOP42" s="0"/>
      <c r="IOQ42" s="0"/>
      <c r="IOR42" s="0"/>
      <c r="IOS42" s="0"/>
      <c r="IOT42" s="0"/>
      <c r="IOU42" s="0"/>
      <c r="IOV42" s="0"/>
      <c r="IOW42" s="0"/>
      <c r="IOX42" s="0"/>
      <c r="IOY42" s="0"/>
      <c r="IOZ42" s="0"/>
      <c r="IPA42" s="0"/>
      <c r="IPB42" s="0"/>
      <c r="IPC42" s="0"/>
      <c r="IPD42" s="0"/>
      <c r="IPE42" s="0"/>
      <c r="IPF42" s="0"/>
      <c r="IPG42" s="0"/>
      <c r="IPH42" s="0"/>
      <c r="IPI42" s="0"/>
      <c r="IPJ42" s="0"/>
      <c r="IPK42" s="0"/>
      <c r="IPL42" s="0"/>
      <c r="IPM42" s="0"/>
      <c r="IPN42" s="0"/>
      <c r="IPO42" s="0"/>
      <c r="IPP42" s="0"/>
      <c r="IPQ42" s="0"/>
      <c r="IPR42" s="0"/>
      <c r="IPS42" s="0"/>
      <c r="IPT42" s="0"/>
      <c r="IPU42" s="0"/>
      <c r="IPV42" s="0"/>
      <c r="IPW42" s="0"/>
      <c r="IPX42" s="0"/>
      <c r="IPY42" s="0"/>
      <c r="IPZ42" s="0"/>
      <c r="IQA42" s="0"/>
      <c r="IQB42" s="0"/>
      <c r="IQC42" s="0"/>
      <c r="IQD42" s="0"/>
      <c r="IQE42" s="0"/>
      <c r="IQF42" s="0"/>
      <c r="IQG42" s="0"/>
      <c r="IQH42" s="0"/>
      <c r="IQI42" s="0"/>
      <c r="IQJ42" s="0"/>
      <c r="IQK42" s="0"/>
      <c r="IQL42" s="0"/>
      <c r="IQM42" s="0"/>
      <c r="IQN42" s="0"/>
      <c r="IQO42" s="0"/>
      <c r="IQP42" s="0"/>
      <c r="IQQ42" s="0"/>
      <c r="IQR42" s="0"/>
      <c r="IQS42" s="0"/>
      <c r="IQT42" s="0"/>
      <c r="IQU42" s="0"/>
      <c r="IQV42" s="0"/>
      <c r="IQW42" s="0"/>
      <c r="IQX42" s="0"/>
      <c r="IQY42" s="0"/>
      <c r="IQZ42" s="0"/>
      <c r="IRA42" s="0"/>
      <c r="IRB42" s="0"/>
      <c r="IRC42" s="0"/>
      <c r="IRD42" s="0"/>
      <c r="IRE42" s="0"/>
      <c r="IRF42" s="0"/>
      <c r="IRG42" s="0"/>
      <c r="IRH42" s="0"/>
      <c r="IRI42" s="0"/>
      <c r="IRJ42" s="0"/>
      <c r="IRK42" s="0"/>
      <c r="IRL42" s="0"/>
      <c r="IRM42" s="0"/>
      <c r="IRN42" s="0"/>
      <c r="IRO42" s="0"/>
      <c r="IRP42" s="0"/>
      <c r="IRQ42" s="0"/>
      <c r="IRR42" s="0"/>
      <c r="IRS42" s="0"/>
      <c r="IRT42" s="0"/>
      <c r="IRU42" s="0"/>
      <c r="IRV42" s="0"/>
      <c r="IRW42" s="0"/>
      <c r="IRX42" s="0"/>
      <c r="IRY42" s="0"/>
      <c r="IRZ42" s="0"/>
      <c r="ISA42" s="0"/>
      <c r="ISB42" s="0"/>
      <c r="ISC42" s="0"/>
      <c r="ISD42" s="0"/>
      <c r="ISE42" s="0"/>
      <c r="ISF42" s="0"/>
      <c r="ISG42" s="0"/>
      <c r="ISH42" s="0"/>
      <c r="ISI42" s="0"/>
      <c r="ISJ42" s="0"/>
      <c r="ISK42" s="0"/>
      <c r="ISL42" s="0"/>
      <c r="ISM42" s="0"/>
      <c r="ISN42" s="0"/>
      <c r="ISO42" s="0"/>
      <c r="ISP42" s="0"/>
      <c r="ISQ42" s="0"/>
      <c r="ISR42" s="0"/>
      <c r="ISS42" s="0"/>
      <c r="IST42" s="0"/>
      <c r="ISU42" s="0"/>
      <c r="ISV42" s="0"/>
      <c r="ISW42" s="0"/>
      <c r="ISX42" s="0"/>
      <c r="ISY42" s="0"/>
      <c r="ISZ42" s="0"/>
      <c r="ITA42" s="0"/>
      <c r="ITB42" s="0"/>
      <c r="ITC42" s="0"/>
      <c r="ITD42" s="0"/>
      <c r="ITE42" s="0"/>
      <c r="ITF42" s="0"/>
      <c r="ITG42" s="0"/>
      <c r="ITH42" s="0"/>
      <c r="ITI42" s="0"/>
      <c r="ITJ42" s="0"/>
      <c r="ITK42" s="0"/>
      <c r="ITL42" s="0"/>
      <c r="ITM42" s="0"/>
      <c r="ITN42" s="0"/>
      <c r="ITO42" s="0"/>
      <c r="ITP42" s="0"/>
      <c r="ITQ42" s="0"/>
      <c r="ITR42" s="0"/>
      <c r="ITS42" s="0"/>
      <c r="ITT42" s="0"/>
      <c r="ITU42" s="0"/>
      <c r="ITV42" s="0"/>
      <c r="ITW42" s="0"/>
      <c r="ITX42" s="0"/>
      <c r="ITY42" s="0"/>
      <c r="ITZ42" s="0"/>
      <c r="IUA42" s="0"/>
      <c r="IUB42" s="0"/>
      <c r="IUC42" s="0"/>
      <c r="IUD42" s="0"/>
      <c r="IUE42" s="0"/>
      <c r="IUF42" s="0"/>
      <c r="IUG42" s="0"/>
      <c r="IUH42" s="0"/>
      <c r="IUI42" s="0"/>
      <c r="IUJ42" s="0"/>
      <c r="IUK42" s="0"/>
      <c r="IUL42" s="0"/>
      <c r="IUM42" s="0"/>
      <c r="IUN42" s="0"/>
      <c r="IUO42" s="0"/>
      <c r="IUP42" s="0"/>
      <c r="IUQ42" s="0"/>
      <c r="IUR42" s="0"/>
      <c r="IUS42" s="0"/>
      <c r="IUT42" s="0"/>
      <c r="IUU42" s="0"/>
      <c r="IUV42" s="0"/>
      <c r="IUW42" s="0"/>
      <c r="IUX42" s="0"/>
      <c r="IUY42" s="0"/>
      <c r="IUZ42" s="0"/>
      <c r="IVA42" s="0"/>
      <c r="IVB42" s="0"/>
      <c r="IVC42" s="0"/>
      <c r="IVD42" s="0"/>
      <c r="IVE42" s="0"/>
      <c r="IVF42" s="0"/>
      <c r="IVG42" s="0"/>
      <c r="IVH42" s="0"/>
      <c r="IVI42" s="0"/>
      <c r="IVJ42" s="0"/>
      <c r="IVK42" s="0"/>
      <c r="IVL42" s="0"/>
      <c r="IVM42" s="0"/>
      <c r="IVN42" s="0"/>
      <c r="IVO42" s="0"/>
      <c r="IVP42" s="0"/>
      <c r="IVQ42" s="0"/>
      <c r="IVR42" s="0"/>
      <c r="IVS42" s="0"/>
      <c r="IVT42" s="0"/>
      <c r="IVU42" s="0"/>
      <c r="IVV42" s="0"/>
      <c r="IVW42" s="0"/>
      <c r="IVX42" s="0"/>
      <c r="IVY42" s="0"/>
      <c r="IVZ42" s="0"/>
      <c r="IWA42" s="0"/>
      <c r="IWB42" s="0"/>
      <c r="IWC42" s="0"/>
      <c r="IWD42" s="0"/>
      <c r="IWE42" s="0"/>
      <c r="IWF42" s="0"/>
      <c r="IWG42" s="0"/>
      <c r="IWH42" s="0"/>
      <c r="IWI42" s="0"/>
      <c r="IWJ42" s="0"/>
      <c r="IWK42" s="0"/>
      <c r="IWL42" s="0"/>
      <c r="IWM42" s="0"/>
      <c r="IWN42" s="0"/>
      <c r="IWO42" s="0"/>
      <c r="IWP42" s="0"/>
      <c r="IWQ42" s="0"/>
      <c r="IWR42" s="0"/>
      <c r="IWS42" s="0"/>
      <c r="IWT42" s="0"/>
      <c r="IWU42" s="0"/>
      <c r="IWV42" s="0"/>
      <c r="IWW42" s="0"/>
      <c r="IWX42" s="0"/>
      <c r="IWY42" s="0"/>
      <c r="IWZ42" s="0"/>
      <c r="IXA42" s="0"/>
      <c r="IXB42" s="0"/>
      <c r="IXC42" s="0"/>
      <c r="IXD42" s="0"/>
      <c r="IXE42" s="0"/>
      <c r="IXF42" s="0"/>
      <c r="IXG42" s="0"/>
      <c r="IXH42" s="0"/>
      <c r="IXI42" s="0"/>
      <c r="IXJ42" s="0"/>
      <c r="IXK42" s="0"/>
      <c r="IXL42" s="0"/>
      <c r="IXM42" s="0"/>
      <c r="IXN42" s="0"/>
      <c r="IXO42" s="0"/>
      <c r="IXP42" s="0"/>
      <c r="IXQ42" s="0"/>
      <c r="IXR42" s="0"/>
      <c r="IXS42" s="0"/>
      <c r="IXT42" s="0"/>
      <c r="IXU42" s="0"/>
      <c r="IXV42" s="0"/>
      <c r="IXW42" s="0"/>
      <c r="IXX42" s="0"/>
      <c r="IXY42" s="0"/>
      <c r="IXZ42" s="0"/>
      <c r="IYA42" s="0"/>
      <c r="IYB42" s="0"/>
      <c r="IYC42" s="0"/>
      <c r="IYD42" s="0"/>
      <c r="IYE42" s="0"/>
      <c r="IYF42" s="0"/>
      <c r="IYG42" s="0"/>
      <c r="IYH42" s="0"/>
      <c r="IYI42" s="0"/>
      <c r="IYJ42" s="0"/>
      <c r="IYK42" s="0"/>
      <c r="IYL42" s="0"/>
      <c r="IYM42" s="0"/>
      <c r="IYN42" s="0"/>
      <c r="IYO42" s="0"/>
      <c r="IYP42" s="0"/>
      <c r="IYQ42" s="0"/>
      <c r="IYR42" s="0"/>
      <c r="IYS42" s="0"/>
      <c r="IYT42" s="0"/>
      <c r="IYU42" s="0"/>
      <c r="IYV42" s="0"/>
      <c r="IYW42" s="0"/>
      <c r="IYX42" s="0"/>
      <c r="IYY42" s="0"/>
      <c r="IYZ42" s="0"/>
      <c r="IZA42" s="0"/>
      <c r="IZB42" s="0"/>
      <c r="IZC42" s="0"/>
      <c r="IZD42" s="0"/>
      <c r="IZE42" s="0"/>
      <c r="IZF42" s="0"/>
      <c r="IZG42" s="0"/>
      <c r="IZH42" s="0"/>
      <c r="IZI42" s="0"/>
      <c r="IZJ42" s="0"/>
      <c r="IZK42" s="0"/>
      <c r="IZL42" s="0"/>
      <c r="IZM42" s="0"/>
      <c r="IZN42" s="0"/>
      <c r="IZO42" s="0"/>
      <c r="IZP42" s="0"/>
      <c r="IZQ42" s="0"/>
      <c r="IZR42" s="0"/>
      <c r="IZS42" s="0"/>
      <c r="IZT42" s="0"/>
      <c r="IZU42" s="0"/>
      <c r="IZV42" s="0"/>
      <c r="IZW42" s="0"/>
      <c r="IZX42" s="0"/>
      <c r="IZY42" s="0"/>
      <c r="IZZ42" s="0"/>
      <c r="JAA42" s="0"/>
      <c r="JAB42" s="0"/>
      <c r="JAC42" s="0"/>
      <c r="JAD42" s="0"/>
      <c r="JAE42" s="0"/>
      <c r="JAF42" s="0"/>
      <c r="JAG42" s="0"/>
      <c r="JAH42" s="0"/>
      <c r="JAI42" s="0"/>
      <c r="JAJ42" s="0"/>
      <c r="JAK42" s="0"/>
      <c r="JAL42" s="0"/>
      <c r="JAM42" s="0"/>
      <c r="JAN42" s="0"/>
      <c r="JAO42" s="0"/>
      <c r="JAP42" s="0"/>
      <c r="JAQ42" s="0"/>
      <c r="JAR42" s="0"/>
      <c r="JAS42" s="0"/>
      <c r="JAT42" s="0"/>
      <c r="JAU42" s="0"/>
      <c r="JAV42" s="0"/>
      <c r="JAW42" s="0"/>
      <c r="JAX42" s="0"/>
      <c r="JAY42" s="0"/>
      <c r="JAZ42" s="0"/>
      <c r="JBA42" s="0"/>
      <c r="JBB42" s="0"/>
      <c r="JBC42" s="0"/>
      <c r="JBD42" s="0"/>
      <c r="JBE42" s="0"/>
      <c r="JBF42" s="0"/>
      <c r="JBG42" s="0"/>
      <c r="JBH42" s="0"/>
      <c r="JBI42" s="0"/>
      <c r="JBJ42" s="0"/>
      <c r="JBK42" s="0"/>
      <c r="JBL42" s="0"/>
      <c r="JBM42" s="0"/>
      <c r="JBN42" s="0"/>
      <c r="JBO42" s="0"/>
      <c r="JBP42" s="0"/>
      <c r="JBQ42" s="0"/>
      <c r="JBR42" s="0"/>
      <c r="JBS42" s="0"/>
      <c r="JBT42" s="0"/>
      <c r="JBU42" s="0"/>
      <c r="JBV42" s="0"/>
      <c r="JBW42" s="0"/>
      <c r="JBX42" s="0"/>
      <c r="JBY42" s="0"/>
      <c r="JBZ42" s="0"/>
      <c r="JCA42" s="0"/>
      <c r="JCB42" s="0"/>
      <c r="JCC42" s="0"/>
      <c r="JCD42" s="0"/>
      <c r="JCE42" s="0"/>
      <c r="JCF42" s="0"/>
      <c r="JCG42" s="0"/>
      <c r="JCH42" s="0"/>
      <c r="JCI42" s="0"/>
      <c r="JCJ42" s="0"/>
      <c r="JCK42" s="0"/>
      <c r="JCL42" s="0"/>
      <c r="JCM42" s="0"/>
      <c r="JCN42" s="0"/>
      <c r="JCO42" s="0"/>
      <c r="JCP42" s="0"/>
      <c r="JCQ42" s="0"/>
      <c r="JCR42" s="0"/>
      <c r="JCS42" s="0"/>
      <c r="JCT42" s="0"/>
      <c r="JCU42" s="0"/>
      <c r="JCV42" s="0"/>
      <c r="JCW42" s="0"/>
      <c r="JCX42" s="0"/>
      <c r="JCY42" s="0"/>
      <c r="JCZ42" s="0"/>
      <c r="JDA42" s="0"/>
      <c r="JDB42" s="0"/>
      <c r="JDC42" s="0"/>
      <c r="JDD42" s="0"/>
      <c r="JDE42" s="0"/>
      <c r="JDF42" s="0"/>
      <c r="JDG42" s="0"/>
      <c r="JDH42" s="0"/>
      <c r="JDI42" s="0"/>
      <c r="JDJ42" s="0"/>
      <c r="JDK42" s="0"/>
      <c r="JDL42" s="0"/>
      <c r="JDM42" s="0"/>
      <c r="JDN42" s="0"/>
      <c r="JDO42" s="0"/>
      <c r="JDP42" s="0"/>
      <c r="JDQ42" s="0"/>
      <c r="JDR42" s="0"/>
      <c r="JDS42" s="0"/>
      <c r="JDT42" s="0"/>
      <c r="JDU42" s="0"/>
      <c r="JDV42" s="0"/>
      <c r="JDW42" s="0"/>
      <c r="JDX42" s="0"/>
      <c r="JDY42" s="0"/>
      <c r="JDZ42" s="0"/>
      <c r="JEA42" s="0"/>
      <c r="JEB42" s="0"/>
      <c r="JEC42" s="0"/>
      <c r="JED42" s="0"/>
      <c r="JEE42" s="0"/>
      <c r="JEF42" s="0"/>
      <c r="JEG42" s="0"/>
      <c r="JEH42" s="0"/>
      <c r="JEI42" s="0"/>
      <c r="JEJ42" s="0"/>
      <c r="JEK42" s="0"/>
      <c r="JEL42" s="0"/>
      <c r="JEM42" s="0"/>
      <c r="JEN42" s="0"/>
      <c r="JEO42" s="0"/>
      <c r="JEP42" s="0"/>
      <c r="JEQ42" s="0"/>
      <c r="JER42" s="0"/>
      <c r="JES42" s="0"/>
      <c r="JET42" s="0"/>
      <c r="JEU42" s="0"/>
      <c r="JEV42" s="0"/>
      <c r="JEW42" s="0"/>
      <c r="JEX42" s="0"/>
      <c r="JEY42" s="0"/>
      <c r="JEZ42" s="0"/>
      <c r="JFA42" s="0"/>
      <c r="JFB42" s="0"/>
      <c r="JFC42" s="0"/>
      <c r="JFD42" s="0"/>
      <c r="JFE42" s="0"/>
      <c r="JFF42" s="0"/>
      <c r="JFG42" s="0"/>
      <c r="JFH42" s="0"/>
      <c r="JFI42" s="0"/>
      <c r="JFJ42" s="0"/>
      <c r="JFK42" s="0"/>
      <c r="JFL42" s="0"/>
      <c r="JFM42" s="0"/>
      <c r="JFN42" s="0"/>
      <c r="JFO42" s="0"/>
      <c r="JFP42" s="0"/>
      <c r="JFQ42" s="0"/>
      <c r="JFR42" s="0"/>
      <c r="JFS42" s="0"/>
      <c r="JFT42" s="0"/>
      <c r="JFU42" s="0"/>
      <c r="JFV42" s="0"/>
      <c r="JFW42" s="0"/>
      <c r="JFX42" s="0"/>
      <c r="JFY42" s="0"/>
      <c r="JFZ42" s="0"/>
      <c r="JGA42" s="0"/>
      <c r="JGB42" s="0"/>
      <c r="JGC42" s="0"/>
      <c r="JGD42" s="0"/>
      <c r="JGE42" s="0"/>
      <c r="JGF42" s="0"/>
      <c r="JGG42" s="0"/>
      <c r="JGH42" s="0"/>
      <c r="JGI42" s="0"/>
      <c r="JGJ42" s="0"/>
      <c r="JGK42" s="0"/>
      <c r="JGL42" s="0"/>
      <c r="JGM42" s="0"/>
      <c r="JGN42" s="0"/>
      <c r="JGO42" s="0"/>
      <c r="JGP42" s="0"/>
      <c r="JGQ42" s="0"/>
      <c r="JGR42" s="0"/>
      <c r="JGS42" s="0"/>
      <c r="JGT42" s="0"/>
      <c r="JGU42" s="0"/>
      <c r="JGV42" s="0"/>
      <c r="JGW42" s="0"/>
      <c r="JGX42" s="0"/>
      <c r="JGY42" s="0"/>
      <c r="JGZ42" s="0"/>
      <c r="JHA42" s="0"/>
      <c r="JHB42" s="0"/>
      <c r="JHC42" s="0"/>
      <c r="JHD42" s="0"/>
      <c r="JHE42" s="0"/>
      <c r="JHF42" s="0"/>
      <c r="JHG42" s="0"/>
      <c r="JHH42" s="0"/>
      <c r="JHI42" s="0"/>
      <c r="JHJ42" s="0"/>
      <c r="JHK42" s="0"/>
      <c r="JHL42" s="0"/>
      <c r="JHM42" s="0"/>
      <c r="JHN42" s="0"/>
      <c r="JHO42" s="0"/>
      <c r="JHP42" s="0"/>
      <c r="JHQ42" s="0"/>
      <c r="JHR42" s="0"/>
      <c r="JHS42" s="0"/>
      <c r="JHT42" s="0"/>
      <c r="JHU42" s="0"/>
      <c r="JHV42" s="0"/>
      <c r="JHW42" s="0"/>
      <c r="JHX42" s="0"/>
      <c r="JHY42" s="0"/>
      <c r="JHZ42" s="0"/>
      <c r="JIA42" s="0"/>
      <c r="JIB42" s="0"/>
      <c r="JIC42" s="0"/>
      <c r="JID42" s="0"/>
      <c r="JIE42" s="0"/>
      <c r="JIF42" s="0"/>
      <c r="JIG42" s="0"/>
      <c r="JIH42" s="0"/>
      <c r="JII42" s="0"/>
      <c r="JIJ42" s="0"/>
      <c r="JIK42" s="0"/>
      <c r="JIL42" s="0"/>
      <c r="JIM42" s="0"/>
      <c r="JIN42" s="0"/>
      <c r="JIO42" s="0"/>
      <c r="JIP42" s="0"/>
      <c r="JIQ42" s="0"/>
      <c r="JIR42" s="0"/>
      <c r="JIS42" s="0"/>
      <c r="JIT42" s="0"/>
      <c r="JIU42" s="0"/>
      <c r="JIV42" s="0"/>
      <c r="JIW42" s="0"/>
      <c r="JIX42" s="0"/>
      <c r="JIY42" s="0"/>
      <c r="JIZ42" s="0"/>
      <c r="JJA42" s="0"/>
      <c r="JJB42" s="0"/>
      <c r="JJC42" s="0"/>
      <c r="JJD42" s="0"/>
      <c r="JJE42" s="0"/>
      <c r="JJF42" s="0"/>
      <c r="JJG42" s="0"/>
      <c r="JJH42" s="0"/>
      <c r="JJI42" s="0"/>
      <c r="JJJ42" s="0"/>
      <c r="JJK42" s="0"/>
      <c r="JJL42" s="0"/>
      <c r="JJM42" s="0"/>
      <c r="JJN42" s="0"/>
      <c r="JJO42" s="0"/>
      <c r="JJP42" s="0"/>
      <c r="JJQ42" s="0"/>
      <c r="JJR42" s="0"/>
      <c r="JJS42" s="0"/>
      <c r="JJT42" s="0"/>
      <c r="JJU42" s="0"/>
      <c r="JJV42" s="0"/>
      <c r="JJW42" s="0"/>
      <c r="JJX42" s="0"/>
      <c r="JJY42" s="0"/>
      <c r="JJZ42" s="0"/>
      <c r="JKA42" s="0"/>
      <c r="JKB42" s="0"/>
      <c r="JKC42" s="0"/>
      <c r="JKD42" s="0"/>
      <c r="JKE42" s="0"/>
      <c r="JKF42" s="0"/>
      <c r="JKG42" s="0"/>
      <c r="JKH42" s="0"/>
      <c r="JKI42" s="0"/>
      <c r="JKJ42" s="0"/>
      <c r="JKK42" s="0"/>
      <c r="JKL42" s="0"/>
      <c r="JKM42" s="0"/>
      <c r="JKN42" s="0"/>
      <c r="JKO42" s="0"/>
      <c r="JKP42" s="0"/>
      <c r="JKQ42" s="0"/>
      <c r="JKR42" s="0"/>
      <c r="JKS42" s="0"/>
      <c r="JKT42" s="0"/>
      <c r="JKU42" s="0"/>
      <c r="JKV42" s="0"/>
      <c r="JKW42" s="0"/>
      <c r="JKX42" s="0"/>
      <c r="JKY42" s="0"/>
      <c r="JKZ42" s="0"/>
      <c r="JLA42" s="0"/>
      <c r="JLB42" s="0"/>
      <c r="JLC42" s="0"/>
      <c r="JLD42" s="0"/>
      <c r="JLE42" s="0"/>
      <c r="JLF42" s="0"/>
      <c r="JLG42" s="0"/>
      <c r="JLH42" s="0"/>
      <c r="JLI42" s="0"/>
      <c r="JLJ42" s="0"/>
      <c r="JLK42" s="0"/>
      <c r="JLL42" s="0"/>
      <c r="JLM42" s="0"/>
      <c r="JLN42" s="0"/>
      <c r="JLO42" s="0"/>
      <c r="JLP42" s="0"/>
      <c r="JLQ42" s="0"/>
      <c r="JLR42" s="0"/>
      <c r="JLS42" s="0"/>
      <c r="JLT42" s="0"/>
      <c r="JLU42" s="0"/>
      <c r="JLV42" s="0"/>
      <c r="JLW42" s="0"/>
      <c r="JLX42" s="0"/>
      <c r="JLY42" s="0"/>
      <c r="JLZ42" s="0"/>
      <c r="JMA42" s="0"/>
      <c r="JMB42" s="0"/>
      <c r="JMC42" s="0"/>
      <c r="JMD42" s="0"/>
      <c r="JME42" s="0"/>
      <c r="JMF42" s="0"/>
      <c r="JMG42" s="0"/>
      <c r="JMH42" s="0"/>
      <c r="JMI42" s="0"/>
      <c r="JMJ42" s="0"/>
      <c r="JMK42" s="0"/>
      <c r="JML42" s="0"/>
      <c r="JMM42" s="0"/>
      <c r="JMN42" s="0"/>
      <c r="JMO42" s="0"/>
      <c r="JMP42" s="0"/>
      <c r="JMQ42" s="0"/>
      <c r="JMR42" s="0"/>
      <c r="JMS42" s="0"/>
      <c r="JMT42" s="0"/>
      <c r="JMU42" s="0"/>
      <c r="JMV42" s="0"/>
      <c r="JMW42" s="0"/>
      <c r="JMX42" s="0"/>
      <c r="JMY42" s="0"/>
      <c r="JMZ42" s="0"/>
      <c r="JNA42" s="0"/>
      <c r="JNB42" s="0"/>
      <c r="JNC42" s="0"/>
      <c r="JND42" s="0"/>
      <c r="JNE42" s="0"/>
      <c r="JNF42" s="0"/>
      <c r="JNG42" s="0"/>
      <c r="JNH42" s="0"/>
      <c r="JNI42" s="0"/>
      <c r="JNJ42" s="0"/>
      <c r="JNK42" s="0"/>
      <c r="JNL42" s="0"/>
      <c r="JNM42" s="0"/>
      <c r="JNN42" s="0"/>
      <c r="JNO42" s="0"/>
      <c r="JNP42" s="0"/>
      <c r="JNQ42" s="0"/>
      <c r="JNR42" s="0"/>
      <c r="JNS42" s="0"/>
      <c r="JNT42" s="0"/>
      <c r="JNU42" s="0"/>
      <c r="JNV42" s="0"/>
      <c r="JNW42" s="0"/>
      <c r="JNX42" s="0"/>
      <c r="JNY42" s="0"/>
      <c r="JNZ42" s="0"/>
      <c r="JOA42" s="0"/>
      <c r="JOB42" s="0"/>
      <c r="JOC42" s="0"/>
      <c r="JOD42" s="0"/>
      <c r="JOE42" s="0"/>
      <c r="JOF42" s="0"/>
      <c r="JOG42" s="0"/>
      <c r="JOH42" s="0"/>
      <c r="JOI42" s="0"/>
      <c r="JOJ42" s="0"/>
      <c r="JOK42" s="0"/>
      <c r="JOL42" s="0"/>
      <c r="JOM42" s="0"/>
      <c r="JON42" s="0"/>
      <c r="JOO42" s="0"/>
      <c r="JOP42" s="0"/>
      <c r="JOQ42" s="0"/>
      <c r="JOR42" s="0"/>
      <c r="JOS42" s="0"/>
      <c r="JOT42" s="0"/>
      <c r="JOU42" s="0"/>
      <c r="JOV42" s="0"/>
      <c r="JOW42" s="0"/>
      <c r="JOX42" s="0"/>
      <c r="JOY42" s="0"/>
      <c r="JOZ42" s="0"/>
      <c r="JPA42" s="0"/>
      <c r="JPB42" s="0"/>
      <c r="JPC42" s="0"/>
      <c r="JPD42" s="0"/>
      <c r="JPE42" s="0"/>
      <c r="JPF42" s="0"/>
      <c r="JPG42" s="0"/>
      <c r="JPH42" s="0"/>
      <c r="JPI42" s="0"/>
      <c r="JPJ42" s="0"/>
      <c r="JPK42" s="0"/>
      <c r="JPL42" s="0"/>
      <c r="JPM42" s="0"/>
      <c r="JPN42" s="0"/>
      <c r="JPO42" s="0"/>
      <c r="JPP42" s="0"/>
      <c r="JPQ42" s="0"/>
      <c r="JPR42" s="0"/>
      <c r="JPS42" s="0"/>
      <c r="JPT42" s="0"/>
      <c r="JPU42" s="0"/>
      <c r="JPV42" s="0"/>
      <c r="JPW42" s="0"/>
      <c r="JPX42" s="0"/>
      <c r="JPY42" s="0"/>
      <c r="JPZ42" s="0"/>
      <c r="JQA42" s="0"/>
      <c r="JQB42" s="0"/>
      <c r="JQC42" s="0"/>
      <c r="JQD42" s="0"/>
      <c r="JQE42" s="0"/>
      <c r="JQF42" s="0"/>
      <c r="JQG42" s="0"/>
      <c r="JQH42" s="0"/>
      <c r="JQI42" s="0"/>
      <c r="JQJ42" s="0"/>
      <c r="JQK42" s="0"/>
      <c r="JQL42" s="0"/>
      <c r="JQM42" s="0"/>
      <c r="JQN42" s="0"/>
      <c r="JQO42" s="0"/>
      <c r="JQP42" s="0"/>
      <c r="JQQ42" s="0"/>
      <c r="JQR42" s="0"/>
      <c r="JQS42" s="0"/>
      <c r="JQT42" s="0"/>
      <c r="JQU42" s="0"/>
      <c r="JQV42" s="0"/>
      <c r="JQW42" s="0"/>
      <c r="JQX42" s="0"/>
      <c r="JQY42" s="0"/>
      <c r="JQZ42" s="0"/>
      <c r="JRA42" s="0"/>
      <c r="JRB42" s="0"/>
      <c r="JRC42" s="0"/>
      <c r="JRD42" s="0"/>
      <c r="JRE42" s="0"/>
      <c r="JRF42" s="0"/>
      <c r="JRG42" s="0"/>
      <c r="JRH42" s="0"/>
      <c r="JRI42" s="0"/>
      <c r="JRJ42" s="0"/>
      <c r="JRK42" s="0"/>
      <c r="JRL42" s="0"/>
      <c r="JRM42" s="0"/>
      <c r="JRN42" s="0"/>
      <c r="JRO42" s="0"/>
      <c r="JRP42" s="0"/>
      <c r="JRQ42" s="0"/>
      <c r="JRR42" s="0"/>
      <c r="JRS42" s="0"/>
      <c r="JRT42" s="0"/>
      <c r="JRU42" s="0"/>
      <c r="JRV42" s="0"/>
      <c r="JRW42" s="0"/>
      <c r="JRX42" s="0"/>
      <c r="JRY42" s="0"/>
      <c r="JRZ42" s="0"/>
      <c r="JSA42" s="0"/>
      <c r="JSB42" s="0"/>
      <c r="JSC42" s="0"/>
      <c r="JSD42" s="0"/>
      <c r="JSE42" s="0"/>
      <c r="JSF42" s="0"/>
      <c r="JSG42" s="0"/>
      <c r="JSH42" s="0"/>
      <c r="JSI42" s="0"/>
      <c r="JSJ42" s="0"/>
      <c r="JSK42" s="0"/>
      <c r="JSL42" s="0"/>
      <c r="JSM42" s="0"/>
      <c r="JSN42" s="0"/>
      <c r="JSO42" s="0"/>
      <c r="JSP42" s="0"/>
      <c r="JSQ42" s="0"/>
      <c r="JSR42" s="0"/>
      <c r="JSS42" s="0"/>
      <c r="JST42" s="0"/>
      <c r="JSU42" s="0"/>
      <c r="JSV42" s="0"/>
      <c r="JSW42" s="0"/>
      <c r="JSX42" s="0"/>
      <c r="JSY42" s="0"/>
      <c r="JSZ42" s="0"/>
      <c r="JTA42" s="0"/>
      <c r="JTB42" s="0"/>
      <c r="JTC42" s="0"/>
      <c r="JTD42" s="0"/>
      <c r="JTE42" s="0"/>
      <c r="JTF42" s="0"/>
      <c r="JTG42" s="0"/>
      <c r="JTH42" s="0"/>
      <c r="JTI42" s="0"/>
      <c r="JTJ42" s="0"/>
      <c r="JTK42" s="0"/>
      <c r="JTL42" s="0"/>
      <c r="JTM42" s="0"/>
      <c r="JTN42" s="0"/>
      <c r="JTO42" s="0"/>
      <c r="JTP42" s="0"/>
      <c r="JTQ42" s="0"/>
      <c r="JTR42" s="0"/>
      <c r="JTS42" s="0"/>
      <c r="JTT42" s="0"/>
      <c r="JTU42" s="0"/>
      <c r="JTV42" s="0"/>
      <c r="JTW42" s="0"/>
      <c r="JTX42" s="0"/>
      <c r="JTY42" s="0"/>
      <c r="JTZ42" s="0"/>
      <c r="JUA42" s="0"/>
      <c r="JUB42" s="0"/>
      <c r="JUC42" s="0"/>
      <c r="JUD42" s="0"/>
      <c r="JUE42" s="0"/>
      <c r="JUF42" s="0"/>
      <c r="JUG42" s="0"/>
      <c r="JUH42" s="0"/>
      <c r="JUI42" s="0"/>
      <c r="JUJ42" s="0"/>
      <c r="JUK42" s="0"/>
      <c r="JUL42" s="0"/>
      <c r="JUM42" s="0"/>
      <c r="JUN42" s="0"/>
      <c r="JUO42" s="0"/>
      <c r="JUP42" s="0"/>
      <c r="JUQ42" s="0"/>
      <c r="JUR42" s="0"/>
      <c r="JUS42" s="0"/>
      <c r="JUT42" s="0"/>
      <c r="JUU42" s="0"/>
      <c r="JUV42" s="0"/>
      <c r="JUW42" s="0"/>
      <c r="JUX42" s="0"/>
      <c r="JUY42" s="0"/>
      <c r="JUZ42" s="0"/>
      <c r="JVA42" s="0"/>
      <c r="JVB42" s="0"/>
      <c r="JVC42" s="0"/>
      <c r="JVD42" s="0"/>
      <c r="JVE42" s="0"/>
      <c r="JVF42" s="0"/>
      <c r="JVG42" s="0"/>
      <c r="JVH42" s="0"/>
      <c r="JVI42" s="0"/>
      <c r="JVJ42" s="0"/>
      <c r="JVK42" s="0"/>
      <c r="JVL42" s="0"/>
      <c r="JVM42" s="0"/>
      <c r="JVN42" s="0"/>
      <c r="JVO42" s="0"/>
      <c r="JVP42" s="0"/>
      <c r="JVQ42" s="0"/>
      <c r="JVR42" s="0"/>
      <c r="JVS42" s="0"/>
      <c r="JVT42" s="0"/>
      <c r="JVU42" s="0"/>
      <c r="JVV42" s="0"/>
      <c r="JVW42" s="0"/>
      <c r="JVX42" s="0"/>
      <c r="JVY42" s="0"/>
      <c r="JVZ42" s="0"/>
      <c r="JWA42" s="0"/>
      <c r="JWB42" s="0"/>
      <c r="JWC42" s="0"/>
      <c r="JWD42" s="0"/>
      <c r="JWE42" s="0"/>
      <c r="JWF42" s="0"/>
      <c r="JWG42" s="0"/>
      <c r="JWH42" s="0"/>
      <c r="JWI42" s="0"/>
      <c r="JWJ42" s="0"/>
      <c r="JWK42" s="0"/>
      <c r="JWL42" s="0"/>
      <c r="JWM42" s="0"/>
      <c r="JWN42" s="0"/>
      <c r="JWO42" s="0"/>
      <c r="JWP42" s="0"/>
      <c r="JWQ42" s="0"/>
      <c r="JWR42" s="0"/>
      <c r="JWS42" s="0"/>
      <c r="JWT42" s="0"/>
      <c r="JWU42" s="0"/>
      <c r="JWV42" s="0"/>
      <c r="JWW42" s="0"/>
      <c r="JWX42" s="0"/>
      <c r="JWY42" s="0"/>
      <c r="JWZ42" s="0"/>
      <c r="JXA42" s="0"/>
      <c r="JXB42" s="0"/>
      <c r="JXC42" s="0"/>
      <c r="JXD42" s="0"/>
      <c r="JXE42" s="0"/>
      <c r="JXF42" s="0"/>
      <c r="JXG42" s="0"/>
      <c r="JXH42" s="0"/>
      <c r="JXI42" s="0"/>
      <c r="JXJ42" s="0"/>
      <c r="JXK42" s="0"/>
      <c r="JXL42" s="0"/>
      <c r="JXM42" s="0"/>
      <c r="JXN42" s="0"/>
      <c r="JXO42" s="0"/>
      <c r="JXP42" s="0"/>
      <c r="JXQ42" s="0"/>
      <c r="JXR42" s="0"/>
      <c r="JXS42" s="0"/>
      <c r="JXT42" s="0"/>
      <c r="JXU42" s="0"/>
      <c r="JXV42" s="0"/>
      <c r="JXW42" s="0"/>
      <c r="JXX42" s="0"/>
      <c r="JXY42" s="0"/>
      <c r="JXZ42" s="0"/>
      <c r="JYA42" s="0"/>
      <c r="JYB42" s="0"/>
      <c r="JYC42" s="0"/>
      <c r="JYD42" s="0"/>
      <c r="JYE42" s="0"/>
      <c r="JYF42" s="0"/>
      <c r="JYG42" s="0"/>
      <c r="JYH42" s="0"/>
      <c r="JYI42" s="0"/>
      <c r="JYJ42" s="0"/>
      <c r="JYK42" s="0"/>
      <c r="JYL42" s="0"/>
      <c r="JYM42" s="0"/>
      <c r="JYN42" s="0"/>
      <c r="JYO42" s="0"/>
      <c r="JYP42" s="0"/>
      <c r="JYQ42" s="0"/>
      <c r="JYR42" s="0"/>
      <c r="JYS42" s="0"/>
      <c r="JYT42" s="0"/>
      <c r="JYU42" s="0"/>
      <c r="JYV42" s="0"/>
      <c r="JYW42" s="0"/>
      <c r="JYX42" s="0"/>
      <c r="JYY42" s="0"/>
      <c r="JYZ42" s="0"/>
      <c r="JZA42" s="0"/>
      <c r="JZB42" s="0"/>
      <c r="JZC42" s="0"/>
      <c r="JZD42" s="0"/>
      <c r="JZE42" s="0"/>
      <c r="JZF42" s="0"/>
      <c r="JZG42" s="0"/>
      <c r="JZH42" s="0"/>
      <c r="JZI42" s="0"/>
      <c r="JZJ42" s="0"/>
      <c r="JZK42" s="0"/>
      <c r="JZL42" s="0"/>
      <c r="JZM42" s="0"/>
      <c r="JZN42" s="0"/>
      <c r="JZO42" s="0"/>
      <c r="JZP42" s="0"/>
      <c r="JZQ42" s="0"/>
      <c r="JZR42" s="0"/>
      <c r="JZS42" s="0"/>
      <c r="JZT42" s="0"/>
      <c r="JZU42" s="0"/>
      <c r="JZV42" s="0"/>
      <c r="JZW42" s="0"/>
      <c r="JZX42" s="0"/>
      <c r="JZY42" s="0"/>
      <c r="JZZ42" s="0"/>
      <c r="KAA42" s="0"/>
      <c r="KAB42" s="0"/>
      <c r="KAC42" s="0"/>
      <c r="KAD42" s="0"/>
      <c r="KAE42" s="0"/>
      <c r="KAF42" s="0"/>
      <c r="KAG42" s="0"/>
      <c r="KAH42" s="0"/>
      <c r="KAI42" s="0"/>
      <c r="KAJ42" s="0"/>
      <c r="KAK42" s="0"/>
      <c r="KAL42" s="0"/>
      <c r="KAM42" s="0"/>
      <c r="KAN42" s="0"/>
      <c r="KAO42" s="0"/>
      <c r="KAP42" s="0"/>
      <c r="KAQ42" s="0"/>
      <c r="KAR42" s="0"/>
      <c r="KAS42" s="0"/>
      <c r="KAT42" s="0"/>
      <c r="KAU42" s="0"/>
      <c r="KAV42" s="0"/>
      <c r="KAW42" s="0"/>
      <c r="KAX42" s="0"/>
      <c r="KAY42" s="0"/>
      <c r="KAZ42" s="0"/>
      <c r="KBA42" s="0"/>
      <c r="KBB42" s="0"/>
      <c r="KBC42" s="0"/>
      <c r="KBD42" s="0"/>
      <c r="KBE42" s="0"/>
      <c r="KBF42" s="0"/>
      <c r="KBG42" s="0"/>
      <c r="KBH42" s="0"/>
      <c r="KBI42" s="0"/>
      <c r="KBJ42" s="0"/>
      <c r="KBK42" s="0"/>
      <c r="KBL42" s="0"/>
      <c r="KBM42" s="0"/>
      <c r="KBN42" s="0"/>
      <c r="KBO42" s="0"/>
      <c r="KBP42" s="0"/>
      <c r="KBQ42" s="0"/>
      <c r="KBR42" s="0"/>
      <c r="KBS42" s="0"/>
      <c r="KBT42" s="0"/>
      <c r="KBU42" s="0"/>
      <c r="KBV42" s="0"/>
      <c r="KBW42" s="0"/>
      <c r="KBX42" s="0"/>
      <c r="KBY42" s="0"/>
      <c r="KBZ42" s="0"/>
      <c r="KCA42" s="0"/>
      <c r="KCB42" s="0"/>
      <c r="KCC42" s="0"/>
      <c r="KCD42" s="0"/>
      <c r="KCE42" s="0"/>
      <c r="KCF42" s="0"/>
      <c r="KCG42" s="0"/>
      <c r="KCH42" s="0"/>
      <c r="KCI42" s="0"/>
      <c r="KCJ42" s="0"/>
      <c r="KCK42" s="0"/>
      <c r="KCL42" s="0"/>
      <c r="KCM42" s="0"/>
      <c r="KCN42" s="0"/>
      <c r="KCO42" s="0"/>
      <c r="KCP42" s="0"/>
      <c r="KCQ42" s="0"/>
      <c r="KCR42" s="0"/>
      <c r="KCS42" s="0"/>
      <c r="KCT42" s="0"/>
      <c r="KCU42" s="0"/>
      <c r="KCV42" s="0"/>
      <c r="KCW42" s="0"/>
      <c r="KCX42" s="0"/>
      <c r="KCY42" s="0"/>
      <c r="KCZ42" s="0"/>
      <c r="KDA42" s="0"/>
      <c r="KDB42" s="0"/>
      <c r="KDC42" s="0"/>
      <c r="KDD42" s="0"/>
      <c r="KDE42" s="0"/>
      <c r="KDF42" s="0"/>
      <c r="KDG42" s="0"/>
      <c r="KDH42" s="0"/>
      <c r="KDI42" s="0"/>
      <c r="KDJ42" s="0"/>
      <c r="KDK42" s="0"/>
      <c r="KDL42" s="0"/>
      <c r="KDM42" s="0"/>
      <c r="KDN42" s="0"/>
      <c r="KDO42" s="0"/>
      <c r="KDP42" s="0"/>
      <c r="KDQ42" s="0"/>
      <c r="KDR42" s="0"/>
      <c r="KDS42" s="0"/>
      <c r="KDT42" s="0"/>
      <c r="KDU42" s="0"/>
      <c r="KDV42" s="0"/>
      <c r="KDW42" s="0"/>
      <c r="KDX42" s="0"/>
      <c r="KDY42" s="0"/>
      <c r="KDZ42" s="0"/>
      <c r="KEA42" s="0"/>
      <c r="KEB42" s="0"/>
      <c r="KEC42" s="0"/>
      <c r="KED42" s="0"/>
      <c r="KEE42" s="0"/>
      <c r="KEF42" s="0"/>
      <c r="KEG42" s="0"/>
      <c r="KEH42" s="0"/>
      <c r="KEI42" s="0"/>
      <c r="KEJ42" s="0"/>
      <c r="KEK42" s="0"/>
      <c r="KEL42" s="0"/>
      <c r="KEM42" s="0"/>
      <c r="KEN42" s="0"/>
      <c r="KEO42" s="0"/>
      <c r="KEP42" s="0"/>
      <c r="KEQ42" s="0"/>
      <c r="KER42" s="0"/>
      <c r="KES42" s="0"/>
      <c r="KET42" s="0"/>
      <c r="KEU42" s="0"/>
      <c r="KEV42" s="0"/>
      <c r="KEW42" s="0"/>
      <c r="KEX42" s="0"/>
      <c r="KEY42" s="0"/>
      <c r="KEZ42" s="0"/>
      <c r="KFA42" s="0"/>
      <c r="KFB42" s="0"/>
      <c r="KFC42" s="0"/>
      <c r="KFD42" s="0"/>
      <c r="KFE42" s="0"/>
      <c r="KFF42" s="0"/>
      <c r="KFG42" s="0"/>
      <c r="KFH42" s="0"/>
      <c r="KFI42" s="0"/>
      <c r="KFJ42" s="0"/>
      <c r="KFK42" s="0"/>
      <c r="KFL42" s="0"/>
      <c r="KFM42" s="0"/>
      <c r="KFN42" s="0"/>
      <c r="KFO42" s="0"/>
      <c r="KFP42" s="0"/>
      <c r="KFQ42" s="0"/>
      <c r="KFR42" s="0"/>
      <c r="KFS42" s="0"/>
      <c r="KFT42" s="0"/>
      <c r="KFU42" s="0"/>
      <c r="KFV42" s="0"/>
      <c r="KFW42" s="0"/>
      <c r="KFX42" s="0"/>
      <c r="KFY42" s="0"/>
      <c r="KFZ42" s="0"/>
      <c r="KGA42" s="0"/>
      <c r="KGB42" s="0"/>
      <c r="KGC42" s="0"/>
      <c r="KGD42" s="0"/>
      <c r="KGE42" s="0"/>
      <c r="KGF42" s="0"/>
      <c r="KGG42" s="0"/>
      <c r="KGH42" s="0"/>
      <c r="KGI42" s="0"/>
      <c r="KGJ42" s="0"/>
      <c r="KGK42" s="0"/>
      <c r="KGL42" s="0"/>
      <c r="KGM42" s="0"/>
      <c r="KGN42" s="0"/>
      <c r="KGO42" s="0"/>
      <c r="KGP42" s="0"/>
      <c r="KGQ42" s="0"/>
      <c r="KGR42" s="0"/>
      <c r="KGS42" s="0"/>
      <c r="KGT42" s="0"/>
      <c r="KGU42" s="0"/>
      <c r="KGV42" s="0"/>
      <c r="KGW42" s="0"/>
      <c r="KGX42" s="0"/>
      <c r="KGY42" s="0"/>
      <c r="KGZ42" s="0"/>
      <c r="KHA42" s="0"/>
      <c r="KHB42" s="0"/>
      <c r="KHC42" s="0"/>
      <c r="KHD42" s="0"/>
      <c r="KHE42" s="0"/>
      <c r="KHF42" s="0"/>
      <c r="KHG42" s="0"/>
      <c r="KHH42" s="0"/>
      <c r="KHI42" s="0"/>
      <c r="KHJ42" s="0"/>
      <c r="KHK42" s="0"/>
      <c r="KHL42" s="0"/>
      <c r="KHM42" s="0"/>
      <c r="KHN42" s="0"/>
      <c r="KHO42" s="0"/>
      <c r="KHP42" s="0"/>
      <c r="KHQ42" s="0"/>
      <c r="KHR42" s="0"/>
      <c r="KHS42" s="0"/>
      <c r="KHT42" s="0"/>
      <c r="KHU42" s="0"/>
      <c r="KHV42" s="0"/>
      <c r="KHW42" s="0"/>
      <c r="KHX42" s="0"/>
      <c r="KHY42" s="0"/>
      <c r="KHZ42" s="0"/>
      <c r="KIA42" s="0"/>
      <c r="KIB42" s="0"/>
      <c r="KIC42" s="0"/>
      <c r="KID42" s="0"/>
      <c r="KIE42" s="0"/>
      <c r="KIF42" s="0"/>
      <c r="KIG42" s="0"/>
      <c r="KIH42" s="0"/>
      <c r="KII42" s="0"/>
      <c r="KIJ42" s="0"/>
      <c r="KIK42" s="0"/>
      <c r="KIL42" s="0"/>
      <c r="KIM42" s="0"/>
      <c r="KIN42" s="0"/>
      <c r="KIO42" s="0"/>
      <c r="KIP42" s="0"/>
      <c r="KIQ42" s="0"/>
      <c r="KIR42" s="0"/>
      <c r="KIS42" s="0"/>
      <c r="KIT42" s="0"/>
      <c r="KIU42" s="0"/>
      <c r="KIV42" s="0"/>
      <c r="KIW42" s="0"/>
      <c r="KIX42" s="0"/>
      <c r="KIY42" s="0"/>
      <c r="KIZ42" s="0"/>
      <c r="KJA42" s="0"/>
      <c r="KJB42" s="0"/>
      <c r="KJC42" s="0"/>
      <c r="KJD42" s="0"/>
      <c r="KJE42" s="0"/>
      <c r="KJF42" s="0"/>
      <c r="KJG42" s="0"/>
      <c r="KJH42" s="0"/>
      <c r="KJI42" s="0"/>
      <c r="KJJ42" s="0"/>
      <c r="KJK42" s="0"/>
      <c r="KJL42" s="0"/>
      <c r="KJM42" s="0"/>
      <c r="KJN42" s="0"/>
      <c r="KJO42" s="0"/>
      <c r="KJP42" s="0"/>
      <c r="KJQ42" s="0"/>
      <c r="KJR42" s="0"/>
      <c r="KJS42" s="0"/>
      <c r="KJT42" s="0"/>
      <c r="KJU42" s="0"/>
      <c r="KJV42" s="0"/>
      <c r="KJW42" s="0"/>
      <c r="KJX42" s="0"/>
      <c r="KJY42" s="0"/>
      <c r="KJZ42" s="0"/>
      <c r="KKA42" s="0"/>
      <c r="KKB42" s="0"/>
      <c r="KKC42" s="0"/>
      <c r="KKD42" s="0"/>
      <c r="KKE42" s="0"/>
      <c r="KKF42" s="0"/>
      <c r="KKG42" s="0"/>
      <c r="KKH42" s="0"/>
      <c r="KKI42" s="0"/>
      <c r="KKJ42" s="0"/>
      <c r="KKK42" s="0"/>
      <c r="KKL42" s="0"/>
      <c r="KKM42" s="0"/>
      <c r="KKN42" s="0"/>
      <c r="KKO42" s="0"/>
      <c r="KKP42" s="0"/>
      <c r="KKQ42" s="0"/>
      <c r="KKR42" s="0"/>
      <c r="KKS42" s="0"/>
      <c r="KKT42" s="0"/>
      <c r="KKU42" s="0"/>
      <c r="KKV42" s="0"/>
      <c r="KKW42" s="0"/>
      <c r="KKX42" s="0"/>
      <c r="KKY42" s="0"/>
      <c r="KKZ42" s="0"/>
      <c r="KLA42" s="0"/>
      <c r="KLB42" s="0"/>
      <c r="KLC42" s="0"/>
      <c r="KLD42" s="0"/>
      <c r="KLE42" s="0"/>
      <c r="KLF42" s="0"/>
      <c r="KLG42" s="0"/>
      <c r="KLH42" s="0"/>
      <c r="KLI42" s="0"/>
      <c r="KLJ42" s="0"/>
      <c r="KLK42" s="0"/>
      <c r="KLL42" s="0"/>
      <c r="KLM42" s="0"/>
      <c r="KLN42" s="0"/>
      <c r="KLO42" s="0"/>
      <c r="KLP42" s="0"/>
      <c r="KLQ42" s="0"/>
      <c r="KLR42" s="0"/>
      <c r="KLS42" s="0"/>
      <c r="KLT42" s="0"/>
      <c r="KLU42" s="0"/>
      <c r="KLV42" s="0"/>
      <c r="KLW42" s="0"/>
      <c r="KLX42" s="0"/>
      <c r="KLY42" s="0"/>
      <c r="KLZ42" s="0"/>
      <c r="KMA42" s="0"/>
      <c r="KMB42" s="0"/>
      <c r="KMC42" s="0"/>
      <c r="KMD42" s="0"/>
      <c r="KME42" s="0"/>
      <c r="KMF42" s="0"/>
      <c r="KMG42" s="0"/>
      <c r="KMH42" s="0"/>
      <c r="KMI42" s="0"/>
      <c r="KMJ42" s="0"/>
      <c r="KMK42" s="0"/>
      <c r="KML42" s="0"/>
      <c r="KMM42" s="0"/>
      <c r="KMN42" s="0"/>
      <c r="KMO42" s="0"/>
      <c r="KMP42" s="0"/>
      <c r="KMQ42" s="0"/>
      <c r="KMR42" s="0"/>
      <c r="KMS42" s="0"/>
      <c r="KMT42" s="0"/>
      <c r="KMU42" s="0"/>
      <c r="KMV42" s="0"/>
      <c r="KMW42" s="0"/>
      <c r="KMX42" s="0"/>
      <c r="KMY42" s="0"/>
      <c r="KMZ42" s="0"/>
      <c r="KNA42" s="0"/>
      <c r="KNB42" s="0"/>
      <c r="KNC42" s="0"/>
      <c r="KND42" s="0"/>
      <c r="KNE42" s="0"/>
      <c r="KNF42" s="0"/>
      <c r="KNG42" s="0"/>
      <c r="KNH42" s="0"/>
      <c r="KNI42" s="0"/>
      <c r="KNJ42" s="0"/>
      <c r="KNK42" s="0"/>
      <c r="KNL42" s="0"/>
      <c r="KNM42" s="0"/>
      <c r="KNN42" s="0"/>
      <c r="KNO42" s="0"/>
      <c r="KNP42" s="0"/>
      <c r="KNQ42" s="0"/>
      <c r="KNR42" s="0"/>
      <c r="KNS42" s="0"/>
      <c r="KNT42" s="0"/>
      <c r="KNU42" s="0"/>
      <c r="KNV42" s="0"/>
      <c r="KNW42" s="0"/>
      <c r="KNX42" s="0"/>
      <c r="KNY42" s="0"/>
      <c r="KNZ42" s="0"/>
      <c r="KOA42" s="0"/>
      <c r="KOB42" s="0"/>
      <c r="KOC42" s="0"/>
      <c r="KOD42" s="0"/>
      <c r="KOE42" s="0"/>
      <c r="KOF42" s="0"/>
      <c r="KOG42" s="0"/>
      <c r="KOH42" s="0"/>
      <c r="KOI42" s="0"/>
      <c r="KOJ42" s="0"/>
      <c r="KOK42" s="0"/>
      <c r="KOL42" s="0"/>
      <c r="KOM42" s="0"/>
      <c r="KON42" s="0"/>
      <c r="KOO42" s="0"/>
      <c r="KOP42" s="0"/>
      <c r="KOQ42" s="0"/>
      <c r="KOR42" s="0"/>
      <c r="KOS42" s="0"/>
      <c r="KOT42" s="0"/>
      <c r="KOU42" s="0"/>
      <c r="KOV42" s="0"/>
      <c r="KOW42" s="0"/>
      <c r="KOX42" s="0"/>
      <c r="KOY42" s="0"/>
      <c r="KOZ42" s="0"/>
      <c r="KPA42" s="0"/>
      <c r="KPB42" s="0"/>
      <c r="KPC42" s="0"/>
      <c r="KPD42" s="0"/>
      <c r="KPE42" s="0"/>
      <c r="KPF42" s="0"/>
      <c r="KPG42" s="0"/>
      <c r="KPH42" s="0"/>
      <c r="KPI42" s="0"/>
      <c r="KPJ42" s="0"/>
      <c r="KPK42" s="0"/>
      <c r="KPL42" s="0"/>
      <c r="KPM42" s="0"/>
      <c r="KPN42" s="0"/>
      <c r="KPO42" s="0"/>
      <c r="KPP42" s="0"/>
      <c r="KPQ42" s="0"/>
      <c r="KPR42" s="0"/>
      <c r="KPS42" s="0"/>
      <c r="KPT42" s="0"/>
      <c r="KPU42" s="0"/>
      <c r="KPV42" s="0"/>
      <c r="KPW42" s="0"/>
      <c r="KPX42" s="0"/>
      <c r="KPY42" s="0"/>
      <c r="KPZ42" s="0"/>
      <c r="KQA42" s="0"/>
      <c r="KQB42" s="0"/>
      <c r="KQC42" s="0"/>
      <c r="KQD42" s="0"/>
      <c r="KQE42" s="0"/>
      <c r="KQF42" s="0"/>
      <c r="KQG42" s="0"/>
      <c r="KQH42" s="0"/>
      <c r="KQI42" s="0"/>
      <c r="KQJ42" s="0"/>
      <c r="KQK42" s="0"/>
      <c r="KQL42" s="0"/>
      <c r="KQM42" s="0"/>
      <c r="KQN42" s="0"/>
      <c r="KQO42" s="0"/>
      <c r="KQP42" s="0"/>
      <c r="KQQ42" s="0"/>
      <c r="KQR42" s="0"/>
      <c r="KQS42" s="0"/>
      <c r="KQT42" s="0"/>
      <c r="KQU42" s="0"/>
      <c r="KQV42" s="0"/>
      <c r="KQW42" s="0"/>
      <c r="KQX42" s="0"/>
      <c r="KQY42" s="0"/>
      <c r="KQZ42" s="0"/>
      <c r="KRA42" s="0"/>
      <c r="KRB42" s="0"/>
      <c r="KRC42" s="0"/>
      <c r="KRD42" s="0"/>
      <c r="KRE42" s="0"/>
      <c r="KRF42" s="0"/>
      <c r="KRG42" s="0"/>
      <c r="KRH42" s="0"/>
      <c r="KRI42" s="0"/>
      <c r="KRJ42" s="0"/>
      <c r="KRK42" s="0"/>
      <c r="KRL42" s="0"/>
      <c r="KRM42" s="0"/>
      <c r="KRN42" s="0"/>
      <c r="KRO42" s="0"/>
      <c r="KRP42" s="0"/>
      <c r="KRQ42" s="0"/>
      <c r="KRR42" s="0"/>
      <c r="KRS42" s="0"/>
      <c r="KRT42" s="0"/>
      <c r="KRU42" s="0"/>
      <c r="KRV42" s="0"/>
      <c r="KRW42" s="0"/>
      <c r="KRX42" s="0"/>
      <c r="KRY42" s="0"/>
      <c r="KRZ42" s="0"/>
      <c r="KSA42" s="0"/>
      <c r="KSB42" s="0"/>
      <c r="KSC42" s="0"/>
      <c r="KSD42" s="0"/>
      <c r="KSE42" s="0"/>
      <c r="KSF42" s="0"/>
      <c r="KSG42" s="0"/>
      <c r="KSH42" s="0"/>
      <c r="KSI42" s="0"/>
      <c r="KSJ42" s="0"/>
      <c r="KSK42" s="0"/>
      <c r="KSL42" s="0"/>
      <c r="KSM42" s="0"/>
      <c r="KSN42" s="0"/>
      <c r="KSO42" s="0"/>
      <c r="KSP42" s="0"/>
      <c r="KSQ42" s="0"/>
      <c r="KSR42" s="0"/>
      <c r="KSS42" s="0"/>
      <c r="KST42" s="0"/>
      <c r="KSU42" s="0"/>
      <c r="KSV42" s="0"/>
      <c r="KSW42" s="0"/>
      <c r="KSX42" s="0"/>
      <c r="KSY42" s="0"/>
      <c r="KSZ42" s="0"/>
      <c r="KTA42" s="0"/>
      <c r="KTB42" s="0"/>
      <c r="KTC42" s="0"/>
      <c r="KTD42" s="0"/>
      <c r="KTE42" s="0"/>
      <c r="KTF42" s="0"/>
      <c r="KTG42" s="0"/>
      <c r="KTH42" s="0"/>
      <c r="KTI42" s="0"/>
      <c r="KTJ42" s="0"/>
      <c r="KTK42" s="0"/>
      <c r="KTL42" s="0"/>
      <c r="KTM42" s="0"/>
      <c r="KTN42" s="0"/>
      <c r="KTO42" s="0"/>
      <c r="KTP42" s="0"/>
      <c r="KTQ42" s="0"/>
      <c r="KTR42" s="0"/>
      <c r="KTS42" s="0"/>
      <c r="KTT42" s="0"/>
      <c r="KTU42" s="0"/>
      <c r="KTV42" s="0"/>
      <c r="KTW42" s="0"/>
      <c r="KTX42" s="0"/>
      <c r="KTY42" s="0"/>
      <c r="KTZ42" s="0"/>
      <c r="KUA42" s="0"/>
      <c r="KUB42" s="0"/>
      <c r="KUC42" s="0"/>
      <c r="KUD42" s="0"/>
      <c r="KUE42" s="0"/>
      <c r="KUF42" s="0"/>
      <c r="KUG42" s="0"/>
      <c r="KUH42" s="0"/>
      <c r="KUI42" s="0"/>
      <c r="KUJ42" s="0"/>
      <c r="KUK42" s="0"/>
      <c r="KUL42" s="0"/>
      <c r="KUM42" s="0"/>
      <c r="KUN42" s="0"/>
      <c r="KUO42" s="0"/>
      <c r="KUP42" s="0"/>
      <c r="KUQ42" s="0"/>
      <c r="KUR42" s="0"/>
      <c r="KUS42" s="0"/>
      <c r="KUT42" s="0"/>
      <c r="KUU42" s="0"/>
      <c r="KUV42" s="0"/>
      <c r="KUW42" s="0"/>
      <c r="KUX42" s="0"/>
      <c r="KUY42" s="0"/>
      <c r="KUZ42" s="0"/>
      <c r="KVA42" s="0"/>
      <c r="KVB42" s="0"/>
      <c r="KVC42" s="0"/>
      <c r="KVD42" s="0"/>
      <c r="KVE42" s="0"/>
      <c r="KVF42" s="0"/>
      <c r="KVG42" s="0"/>
      <c r="KVH42" s="0"/>
      <c r="KVI42" s="0"/>
      <c r="KVJ42" s="0"/>
      <c r="KVK42" s="0"/>
      <c r="KVL42" s="0"/>
      <c r="KVM42" s="0"/>
      <c r="KVN42" s="0"/>
      <c r="KVO42" s="0"/>
      <c r="KVP42" s="0"/>
      <c r="KVQ42" s="0"/>
      <c r="KVR42" s="0"/>
      <c r="KVS42" s="0"/>
      <c r="KVT42" s="0"/>
      <c r="KVU42" s="0"/>
      <c r="KVV42" s="0"/>
      <c r="KVW42" s="0"/>
      <c r="KVX42" s="0"/>
      <c r="KVY42" s="0"/>
      <c r="KVZ42" s="0"/>
      <c r="KWA42" s="0"/>
      <c r="KWB42" s="0"/>
      <c r="KWC42" s="0"/>
      <c r="KWD42" s="0"/>
      <c r="KWE42" s="0"/>
      <c r="KWF42" s="0"/>
      <c r="KWG42" s="0"/>
      <c r="KWH42" s="0"/>
      <c r="KWI42" s="0"/>
      <c r="KWJ42" s="0"/>
      <c r="KWK42" s="0"/>
      <c r="KWL42" s="0"/>
      <c r="KWM42" s="0"/>
      <c r="KWN42" s="0"/>
      <c r="KWO42" s="0"/>
      <c r="KWP42" s="0"/>
      <c r="KWQ42" s="0"/>
      <c r="KWR42" s="0"/>
      <c r="KWS42" s="0"/>
      <c r="KWT42" s="0"/>
      <c r="KWU42" s="0"/>
      <c r="KWV42" s="0"/>
      <c r="KWW42" s="0"/>
      <c r="KWX42" s="0"/>
      <c r="KWY42" s="0"/>
      <c r="KWZ42" s="0"/>
      <c r="KXA42" s="0"/>
      <c r="KXB42" s="0"/>
      <c r="KXC42" s="0"/>
      <c r="KXD42" s="0"/>
      <c r="KXE42" s="0"/>
      <c r="KXF42" s="0"/>
      <c r="KXG42" s="0"/>
      <c r="KXH42" s="0"/>
      <c r="KXI42" s="0"/>
      <c r="KXJ42" s="0"/>
      <c r="KXK42" s="0"/>
      <c r="KXL42" s="0"/>
      <c r="KXM42" s="0"/>
      <c r="KXN42" s="0"/>
      <c r="KXO42" s="0"/>
      <c r="KXP42" s="0"/>
      <c r="KXQ42" s="0"/>
      <c r="KXR42" s="0"/>
      <c r="KXS42" s="0"/>
      <c r="KXT42" s="0"/>
      <c r="KXU42" s="0"/>
      <c r="KXV42" s="0"/>
      <c r="KXW42" s="0"/>
      <c r="KXX42" s="0"/>
      <c r="KXY42" s="0"/>
      <c r="KXZ42" s="0"/>
      <c r="KYA42" s="0"/>
      <c r="KYB42" s="0"/>
      <c r="KYC42" s="0"/>
      <c r="KYD42" s="0"/>
      <c r="KYE42" s="0"/>
      <c r="KYF42" s="0"/>
      <c r="KYG42" s="0"/>
      <c r="KYH42" s="0"/>
      <c r="KYI42" s="0"/>
      <c r="KYJ42" s="0"/>
      <c r="KYK42" s="0"/>
      <c r="KYL42" s="0"/>
      <c r="KYM42" s="0"/>
      <c r="KYN42" s="0"/>
      <c r="KYO42" s="0"/>
      <c r="KYP42" s="0"/>
      <c r="KYQ42" s="0"/>
      <c r="KYR42" s="0"/>
      <c r="KYS42" s="0"/>
      <c r="KYT42" s="0"/>
      <c r="KYU42" s="0"/>
      <c r="KYV42" s="0"/>
      <c r="KYW42" s="0"/>
      <c r="KYX42" s="0"/>
      <c r="KYY42" s="0"/>
      <c r="KYZ42" s="0"/>
      <c r="KZA42" s="0"/>
      <c r="KZB42" s="0"/>
      <c r="KZC42" s="0"/>
      <c r="KZD42" s="0"/>
      <c r="KZE42" s="0"/>
      <c r="KZF42" s="0"/>
      <c r="KZG42" s="0"/>
      <c r="KZH42" s="0"/>
      <c r="KZI42" s="0"/>
      <c r="KZJ42" s="0"/>
      <c r="KZK42" s="0"/>
      <c r="KZL42" s="0"/>
      <c r="KZM42" s="0"/>
      <c r="KZN42" s="0"/>
      <c r="KZO42" s="0"/>
      <c r="KZP42" s="0"/>
      <c r="KZQ42" s="0"/>
      <c r="KZR42" s="0"/>
      <c r="KZS42" s="0"/>
      <c r="KZT42" s="0"/>
      <c r="KZU42" s="0"/>
      <c r="KZV42" s="0"/>
      <c r="KZW42" s="0"/>
      <c r="KZX42" s="0"/>
      <c r="KZY42" s="0"/>
      <c r="KZZ42" s="0"/>
      <c r="LAA42" s="0"/>
      <c r="LAB42" s="0"/>
      <c r="LAC42" s="0"/>
      <c r="LAD42" s="0"/>
      <c r="LAE42" s="0"/>
      <c r="LAF42" s="0"/>
      <c r="LAG42" s="0"/>
      <c r="LAH42" s="0"/>
      <c r="LAI42" s="0"/>
      <c r="LAJ42" s="0"/>
      <c r="LAK42" s="0"/>
      <c r="LAL42" s="0"/>
      <c r="LAM42" s="0"/>
      <c r="LAN42" s="0"/>
      <c r="LAO42" s="0"/>
      <c r="LAP42" s="0"/>
      <c r="LAQ42" s="0"/>
      <c r="LAR42" s="0"/>
      <c r="LAS42" s="0"/>
      <c r="LAT42" s="0"/>
      <c r="LAU42" s="0"/>
      <c r="LAV42" s="0"/>
      <c r="LAW42" s="0"/>
      <c r="LAX42" s="0"/>
      <c r="LAY42" s="0"/>
      <c r="LAZ42" s="0"/>
      <c r="LBA42" s="0"/>
      <c r="LBB42" s="0"/>
      <c r="LBC42" s="0"/>
      <c r="LBD42" s="0"/>
      <c r="LBE42" s="0"/>
      <c r="LBF42" s="0"/>
      <c r="LBG42" s="0"/>
      <c r="LBH42" s="0"/>
      <c r="LBI42" s="0"/>
      <c r="LBJ42" s="0"/>
      <c r="LBK42" s="0"/>
      <c r="LBL42" s="0"/>
      <c r="LBM42" s="0"/>
      <c r="LBN42" s="0"/>
      <c r="LBO42" s="0"/>
      <c r="LBP42" s="0"/>
      <c r="LBQ42" s="0"/>
      <c r="LBR42" s="0"/>
      <c r="LBS42" s="0"/>
      <c r="LBT42" s="0"/>
      <c r="LBU42" s="0"/>
      <c r="LBV42" s="0"/>
      <c r="LBW42" s="0"/>
      <c r="LBX42" s="0"/>
      <c r="LBY42" s="0"/>
      <c r="LBZ42" s="0"/>
      <c r="LCA42" s="0"/>
      <c r="LCB42" s="0"/>
      <c r="LCC42" s="0"/>
      <c r="LCD42" s="0"/>
      <c r="LCE42" s="0"/>
      <c r="LCF42" s="0"/>
      <c r="LCG42" s="0"/>
      <c r="LCH42" s="0"/>
      <c r="LCI42" s="0"/>
      <c r="LCJ42" s="0"/>
      <c r="LCK42" s="0"/>
      <c r="LCL42" s="0"/>
      <c r="LCM42" s="0"/>
      <c r="LCN42" s="0"/>
      <c r="LCO42" s="0"/>
      <c r="LCP42" s="0"/>
      <c r="LCQ42" s="0"/>
      <c r="LCR42" s="0"/>
      <c r="LCS42" s="0"/>
      <c r="LCT42" s="0"/>
      <c r="LCU42" s="0"/>
      <c r="LCV42" s="0"/>
      <c r="LCW42" s="0"/>
      <c r="LCX42" s="0"/>
      <c r="LCY42" s="0"/>
      <c r="LCZ42" s="0"/>
      <c r="LDA42" s="0"/>
      <c r="LDB42" s="0"/>
      <c r="LDC42" s="0"/>
      <c r="LDD42" s="0"/>
      <c r="LDE42" s="0"/>
      <c r="LDF42" s="0"/>
      <c r="LDG42" s="0"/>
      <c r="LDH42" s="0"/>
      <c r="LDI42" s="0"/>
      <c r="LDJ42" s="0"/>
      <c r="LDK42" s="0"/>
      <c r="LDL42" s="0"/>
      <c r="LDM42" s="0"/>
      <c r="LDN42" s="0"/>
      <c r="LDO42" s="0"/>
      <c r="LDP42" s="0"/>
      <c r="LDQ42" s="0"/>
      <c r="LDR42" s="0"/>
      <c r="LDS42" s="0"/>
      <c r="LDT42" s="0"/>
      <c r="LDU42" s="0"/>
      <c r="LDV42" s="0"/>
      <c r="LDW42" s="0"/>
      <c r="LDX42" s="0"/>
      <c r="LDY42" s="0"/>
      <c r="LDZ42" s="0"/>
      <c r="LEA42" s="0"/>
      <c r="LEB42" s="0"/>
      <c r="LEC42" s="0"/>
      <c r="LED42" s="0"/>
      <c r="LEE42" s="0"/>
      <c r="LEF42" s="0"/>
      <c r="LEG42" s="0"/>
      <c r="LEH42" s="0"/>
      <c r="LEI42" s="0"/>
      <c r="LEJ42" s="0"/>
      <c r="LEK42" s="0"/>
      <c r="LEL42" s="0"/>
      <c r="LEM42" s="0"/>
      <c r="LEN42" s="0"/>
      <c r="LEO42" s="0"/>
      <c r="LEP42" s="0"/>
      <c r="LEQ42" s="0"/>
      <c r="LER42" s="0"/>
      <c r="LES42" s="0"/>
      <c r="LET42" s="0"/>
      <c r="LEU42" s="0"/>
      <c r="LEV42" s="0"/>
      <c r="LEW42" s="0"/>
      <c r="LEX42" s="0"/>
      <c r="LEY42" s="0"/>
      <c r="LEZ42" s="0"/>
      <c r="LFA42" s="0"/>
      <c r="LFB42" s="0"/>
      <c r="LFC42" s="0"/>
      <c r="LFD42" s="0"/>
      <c r="LFE42" s="0"/>
      <c r="LFF42" s="0"/>
      <c r="LFG42" s="0"/>
      <c r="LFH42" s="0"/>
      <c r="LFI42" s="0"/>
      <c r="LFJ42" s="0"/>
      <c r="LFK42" s="0"/>
      <c r="LFL42" s="0"/>
      <c r="LFM42" s="0"/>
      <c r="LFN42" s="0"/>
      <c r="LFO42" s="0"/>
      <c r="LFP42" s="0"/>
      <c r="LFQ42" s="0"/>
      <c r="LFR42" s="0"/>
      <c r="LFS42" s="0"/>
      <c r="LFT42" s="0"/>
      <c r="LFU42" s="0"/>
      <c r="LFV42" s="0"/>
      <c r="LFW42" s="0"/>
      <c r="LFX42" s="0"/>
      <c r="LFY42" s="0"/>
      <c r="LFZ42" s="0"/>
      <c r="LGA42" s="0"/>
      <c r="LGB42" s="0"/>
      <c r="LGC42" s="0"/>
      <c r="LGD42" s="0"/>
      <c r="LGE42" s="0"/>
      <c r="LGF42" s="0"/>
      <c r="LGG42" s="0"/>
      <c r="LGH42" s="0"/>
      <c r="LGI42" s="0"/>
      <c r="LGJ42" s="0"/>
      <c r="LGK42" s="0"/>
      <c r="LGL42" s="0"/>
      <c r="LGM42" s="0"/>
      <c r="LGN42" s="0"/>
      <c r="LGO42" s="0"/>
      <c r="LGP42" s="0"/>
      <c r="LGQ42" s="0"/>
      <c r="LGR42" s="0"/>
      <c r="LGS42" s="0"/>
      <c r="LGT42" s="0"/>
      <c r="LGU42" s="0"/>
      <c r="LGV42" s="0"/>
      <c r="LGW42" s="0"/>
      <c r="LGX42" s="0"/>
      <c r="LGY42" s="0"/>
      <c r="LGZ42" s="0"/>
      <c r="LHA42" s="0"/>
      <c r="LHB42" s="0"/>
      <c r="LHC42" s="0"/>
      <c r="LHD42" s="0"/>
      <c r="LHE42" s="0"/>
      <c r="LHF42" s="0"/>
      <c r="LHG42" s="0"/>
      <c r="LHH42" s="0"/>
      <c r="LHI42" s="0"/>
      <c r="LHJ42" s="0"/>
      <c r="LHK42" s="0"/>
      <c r="LHL42" s="0"/>
      <c r="LHM42" s="0"/>
      <c r="LHN42" s="0"/>
      <c r="LHO42" s="0"/>
      <c r="LHP42" s="0"/>
      <c r="LHQ42" s="0"/>
      <c r="LHR42" s="0"/>
      <c r="LHS42" s="0"/>
      <c r="LHT42" s="0"/>
      <c r="LHU42" s="0"/>
      <c r="LHV42" s="0"/>
      <c r="LHW42" s="0"/>
      <c r="LHX42" s="0"/>
      <c r="LHY42" s="0"/>
      <c r="LHZ42" s="0"/>
      <c r="LIA42" s="0"/>
      <c r="LIB42" s="0"/>
      <c r="LIC42" s="0"/>
      <c r="LID42" s="0"/>
      <c r="LIE42" s="0"/>
      <c r="LIF42" s="0"/>
      <c r="LIG42" s="0"/>
      <c r="LIH42" s="0"/>
      <c r="LII42" s="0"/>
      <c r="LIJ42" s="0"/>
      <c r="LIK42" s="0"/>
      <c r="LIL42" s="0"/>
      <c r="LIM42" s="0"/>
      <c r="LIN42" s="0"/>
      <c r="LIO42" s="0"/>
      <c r="LIP42" s="0"/>
      <c r="LIQ42" s="0"/>
      <c r="LIR42" s="0"/>
      <c r="LIS42" s="0"/>
      <c r="LIT42" s="0"/>
      <c r="LIU42" s="0"/>
      <c r="LIV42" s="0"/>
      <c r="LIW42" s="0"/>
      <c r="LIX42" s="0"/>
      <c r="LIY42" s="0"/>
      <c r="LIZ42" s="0"/>
      <c r="LJA42" s="0"/>
      <c r="LJB42" s="0"/>
      <c r="LJC42" s="0"/>
      <c r="LJD42" s="0"/>
      <c r="LJE42" s="0"/>
      <c r="LJF42" s="0"/>
      <c r="LJG42" s="0"/>
      <c r="LJH42" s="0"/>
      <c r="LJI42" s="0"/>
      <c r="LJJ42" s="0"/>
      <c r="LJK42" s="0"/>
      <c r="LJL42" s="0"/>
      <c r="LJM42" s="0"/>
      <c r="LJN42" s="0"/>
      <c r="LJO42" s="0"/>
      <c r="LJP42" s="0"/>
      <c r="LJQ42" s="0"/>
      <c r="LJR42" s="0"/>
      <c r="LJS42" s="0"/>
      <c r="LJT42" s="0"/>
      <c r="LJU42" s="0"/>
      <c r="LJV42" s="0"/>
      <c r="LJW42" s="0"/>
      <c r="LJX42" s="0"/>
      <c r="LJY42" s="0"/>
      <c r="LJZ42" s="0"/>
      <c r="LKA42" s="0"/>
      <c r="LKB42" s="0"/>
      <c r="LKC42" s="0"/>
      <c r="LKD42" s="0"/>
      <c r="LKE42" s="0"/>
      <c r="LKF42" s="0"/>
      <c r="LKG42" s="0"/>
      <c r="LKH42" s="0"/>
      <c r="LKI42" s="0"/>
      <c r="LKJ42" s="0"/>
      <c r="LKK42" s="0"/>
      <c r="LKL42" s="0"/>
      <c r="LKM42" s="0"/>
      <c r="LKN42" s="0"/>
      <c r="LKO42" s="0"/>
      <c r="LKP42" s="0"/>
      <c r="LKQ42" s="0"/>
      <c r="LKR42" s="0"/>
      <c r="LKS42" s="0"/>
      <c r="LKT42" s="0"/>
      <c r="LKU42" s="0"/>
      <c r="LKV42" s="0"/>
      <c r="LKW42" s="0"/>
      <c r="LKX42" s="0"/>
      <c r="LKY42" s="0"/>
      <c r="LKZ42" s="0"/>
      <c r="LLA42" s="0"/>
      <c r="LLB42" s="0"/>
      <c r="LLC42" s="0"/>
      <c r="LLD42" s="0"/>
      <c r="LLE42" s="0"/>
      <c r="LLF42" s="0"/>
      <c r="LLG42" s="0"/>
      <c r="LLH42" s="0"/>
      <c r="LLI42" s="0"/>
      <c r="LLJ42" s="0"/>
      <c r="LLK42" s="0"/>
      <c r="LLL42" s="0"/>
      <c r="LLM42" s="0"/>
      <c r="LLN42" s="0"/>
      <c r="LLO42" s="0"/>
      <c r="LLP42" s="0"/>
      <c r="LLQ42" s="0"/>
      <c r="LLR42" s="0"/>
      <c r="LLS42" s="0"/>
      <c r="LLT42" s="0"/>
      <c r="LLU42" s="0"/>
      <c r="LLV42" s="0"/>
      <c r="LLW42" s="0"/>
      <c r="LLX42" s="0"/>
      <c r="LLY42" s="0"/>
      <c r="LLZ42" s="0"/>
      <c r="LMA42" s="0"/>
      <c r="LMB42" s="0"/>
      <c r="LMC42" s="0"/>
      <c r="LMD42" s="0"/>
      <c r="LME42" s="0"/>
      <c r="LMF42" s="0"/>
      <c r="LMG42" s="0"/>
      <c r="LMH42" s="0"/>
      <c r="LMI42" s="0"/>
      <c r="LMJ42" s="0"/>
      <c r="LMK42" s="0"/>
      <c r="LML42" s="0"/>
      <c r="LMM42" s="0"/>
      <c r="LMN42" s="0"/>
      <c r="LMO42" s="0"/>
      <c r="LMP42" s="0"/>
      <c r="LMQ42" s="0"/>
      <c r="LMR42" s="0"/>
      <c r="LMS42" s="0"/>
      <c r="LMT42" s="0"/>
      <c r="LMU42" s="0"/>
      <c r="LMV42" s="0"/>
      <c r="LMW42" s="0"/>
      <c r="LMX42" s="0"/>
      <c r="LMY42" s="0"/>
      <c r="LMZ42" s="0"/>
      <c r="LNA42" s="0"/>
      <c r="LNB42" s="0"/>
      <c r="LNC42" s="0"/>
      <c r="LND42" s="0"/>
      <c r="LNE42" s="0"/>
      <c r="LNF42" s="0"/>
      <c r="LNG42" s="0"/>
      <c r="LNH42" s="0"/>
      <c r="LNI42" s="0"/>
      <c r="LNJ42" s="0"/>
      <c r="LNK42" s="0"/>
      <c r="LNL42" s="0"/>
      <c r="LNM42" s="0"/>
      <c r="LNN42" s="0"/>
      <c r="LNO42" s="0"/>
      <c r="LNP42" s="0"/>
      <c r="LNQ42" s="0"/>
      <c r="LNR42" s="0"/>
      <c r="LNS42" s="0"/>
      <c r="LNT42" s="0"/>
      <c r="LNU42" s="0"/>
      <c r="LNV42" s="0"/>
      <c r="LNW42" s="0"/>
      <c r="LNX42" s="0"/>
      <c r="LNY42" s="0"/>
      <c r="LNZ42" s="0"/>
      <c r="LOA42" s="0"/>
      <c r="LOB42" s="0"/>
      <c r="LOC42" s="0"/>
      <c r="LOD42" s="0"/>
      <c r="LOE42" s="0"/>
      <c r="LOF42" s="0"/>
      <c r="LOG42" s="0"/>
      <c r="LOH42" s="0"/>
      <c r="LOI42" s="0"/>
      <c r="LOJ42" s="0"/>
      <c r="LOK42" s="0"/>
      <c r="LOL42" s="0"/>
      <c r="LOM42" s="0"/>
      <c r="LON42" s="0"/>
      <c r="LOO42" s="0"/>
      <c r="LOP42" s="0"/>
      <c r="LOQ42" s="0"/>
      <c r="LOR42" s="0"/>
      <c r="LOS42" s="0"/>
      <c r="LOT42" s="0"/>
      <c r="LOU42" s="0"/>
      <c r="LOV42" s="0"/>
      <c r="LOW42" s="0"/>
      <c r="LOX42" s="0"/>
      <c r="LOY42" s="0"/>
      <c r="LOZ42" s="0"/>
      <c r="LPA42" s="0"/>
      <c r="LPB42" s="0"/>
      <c r="LPC42" s="0"/>
      <c r="LPD42" s="0"/>
      <c r="LPE42" s="0"/>
      <c r="LPF42" s="0"/>
      <c r="LPG42" s="0"/>
      <c r="LPH42" s="0"/>
      <c r="LPI42" s="0"/>
      <c r="LPJ42" s="0"/>
      <c r="LPK42" s="0"/>
      <c r="LPL42" s="0"/>
      <c r="LPM42" s="0"/>
      <c r="LPN42" s="0"/>
      <c r="LPO42" s="0"/>
      <c r="LPP42" s="0"/>
      <c r="LPQ42" s="0"/>
      <c r="LPR42" s="0"/>
      <c r="LPS42" s="0"/>
      <c r="LPT42" s="0"/>
      <c r="LPU42" s="0"/>
      <c r="LPV42" s="0"/>
      <c r="LPW42" s="0"/>
      <c r="LPX42" s="0"/>
      <c r="LPY42" s="0"/>
      <c r="LPZ42" s="0"/>
      <c r="LQA42" s="0"/>
      <c r="LQB42" s="0"/>
      <c r="LQC42" s="0"/>
      <c r="LQD42" s="0"/>
      <c r="LQE42" s="0"/>
      <c r="LQF42" s="0"/>
      <c r="LQG42" s="0"/>
      <c r="LQH42" s="0"/>
      <c r="LQI42" s="0"/>
      <c r="LQJ42" s="0"/>
      <c r="LQK42" s="0"/>
      <c r="LQL42" s="0"/>
      <c r="LQM42" s="0"/>
      <c r="LQN42" s="0"/>
      <c r="LQO42" s="0"/>
      <c r="LQP42" s="0"/>
      <c r="LQQ42" s="0"/>
      <c r="LQR42" s="0"/>
      <c r="LQS42" s="0"/>
      <c r="LQT42" s="0"/>
      <c r="LQU42" s="0"/>
      <c r="LQV42" s="0"/>
      <c r="LQW42" s="0"/>
      <c r="LQX42" s="0"/>
      <c r="LQY42" s="0"/>
      <c r="LQZ42" s="0"/>
      <c r="LRA42" s="0"/>
      <c r="LRB42" s="0"/>
      <c r="LRC42" s="0"/>
      <c r="LRD42" s="0"/>
      <c r="LRE42" s="0"/>
      <c r="LRF42" s="0"/>
      <c r="LRG42" s="0"/>
      <c r="LRH42" s="0"/>
      <c r="LRI42" s="0"/>
      <c r="LRJ42" s="0"/>
      <c r="LRK42" s="0"/>
      <c r="LRL42" s="0"/>
      <c r="LRM42" s="0"/>
      <c r="LRN42" s="0"/>
      <c r="LRO42" s="0"/>
      <c r="LRP42" s="0"/>
      <c r="LRQ42" s="0"/>
      <c r="LRR42" s="0"/>
      <c r="LRS42" s="0"/>
      <c r="LRT42" s="0"/>
      <c r="LRU42" s="0"/>
      <c r="LRV42" s="0"/>
      <c r="LRW42" s="0"/>
      <c r="LRX42" s="0"/>
      <c r="LRY42" s="0"/>
      <c r="LRZ42" s="0"/>
      <c r="LSA42" s="0"/>
      <c r="LSB42" s="0"/>
      <c r="LSC42" s="0"/>
      <c r="LSD42" s="0"/>
      <c r="LSE42" s="0"/>
      <c r="LSF42" s="0"/>
      <c r="LSG42" s="0"/>
      <c r="LSH42" s="0"/>
      <c r="LSI42" s="0"/>
      <c r="LSJ42" s="0"/>
      <c r="LSK42" s="0"/>
      <c r="LSL42" s="0"/>
      <c r="LSM42" s="0"/>
      <c r="LSN42" s="0"/>
      <c r="LSO42" s="0"/>
      <c r="LSP42" s="0"/>
      <c r="LSQ42" s="0"/>
      <c r="LSR42" s="0"/>
      <c r="LSS42" s="0"/>
      <c r="LST42" s="0"/>
      <c r="LSU42" s="0"/>
      <c r="LSV42" s="0"/>
      <c r="LSW42" s="0"/>
      <c r="LSX42" s="0"/>
      <c r="LSY42" s="0"/>
      <c r="LSZ42" s="0"/>
      <c r="LTA42" s="0"/>
      <c r="LTB42" s="0"/>
      <c r="LTC42" s="0"/>
      <c r="LTD42" s="0"/>
      <c r="LTE42" s="0"/>
      <c r="LTF42" s="0"/>
      <c r="LTG42" s="0"/>
      <c r="LTH42" s="0"/>
      <c r="LTI42" s="0"/>
      <c r="LTJ42" s="0"/>
      <c r="LTK42" s="0"/>
      <c r="LTL42" s="0"/>
      <c r="LTM42" s="0"/>
      <c r="LTN42" s="0"/>
      <c r="LTO42" s="0"/>
      <c r="LTP42" s="0"/>
      <c r="LTQ42" s="0"/>
      <c r="LTR42" s="0"/>
      <c r="LTS42" s="0"/>
      <c r="LTT42" s="0"/>
      <c r="LTU42" s="0"/>
      <c r="LTV42" s="0"/>
      <c r="LTW42" s="0"/>
      <c r="LTX42" s="0"/>
      <c r="LTY42" s="0"/>
      <c r="LTZ42" s="0"/>
      <c r="LUA42" s="0"/>
      <c r="LUB42" s="0"/>
      <c r="LUC42" s="0"/>
      <c r="LUD42" s="0"/>
      <c r="LUE42" s="0"/>
      <c r="LUF42" s="0"/>
      <c r="LUG42" s="0"/>
      <c r="LUH42" s="0"/>
      <c r="LUI42" s="0"/>
      <c r="LUJ42" s="0"/>
      <c r="LUK42" s="0"/>
      <c r="LUL42" s="0"/>
      <c r="LUM42" s="0"/>
      <c r="LUN42" s="0"/>
      <c r="LUO42" s="0"/>
      <c r="LUP42" s="0"/>
      <c r="LUQ42" s="0"/>
      <c r="LUR42" s="0"/>
      <c r="LUS42" s="0"/>
      <c r="LUT42" s="0"/>
      <c r="LUU42" s="0"/>
      <c r="LUV42" s="0"/>
      <c r="LUW42" s="0"/>
      <c r="LUX42" s="0"/>
      <c r="LUY42" s="0"/>
      <c r="LUZ42" s="0"/>
      <c r="LVA42" s="0"/>
      <c r="LVB42" s="0"/>
      <c r="LVC42" s="0"/>
      <c r="LVD42" s="0"/>
      <c r="LVE42" s="0"/>
      <c r="LVF42" s="0"/>
      <c r="LVG42" s="0"/>
      <c r="LVH42" s="0"/>
      <c r="LVI42" s="0"/>
      <c r="LVJ42" s="0"/>
      <c r="LVK42" s="0"/>
      <c r="LVL42" s="0"/>
      <c r="LVM42" s="0"/>
      <c r="LVN42" s="0"/>
      <c r="LVO42" s="0"/>
      <c r="LVP42" s="0"/>
      <c r="LVQ42" s="0"/>
      <c r="LVR42" s="0"/>
      <c r="LVS42" s="0"/>
      <c r="LVT42" s="0"/>
      <c r="LVU42" s="0"/>
      <c r="LVV42" s="0"/>
      <c r="LVW42" s="0"/>
      <c r="LVX42" s="0"/>
      <c r="LVY42" s="0"/>
      <c r="LVZ42" s="0"/>
      <c r="LWA42" s="0"/>
      <c r="LWB42" s="0"/>
      <c r="LWC42" s="0"/>
      <c r="LWD42" s="0"/>
      <c r="LWE42" s="0"/>
      <c r="LWF42" s="0"/>
      <c r="LWG42" s="0"/>
      <c r="LWH42" s="0"/>
      <c r="LWI42" s="0"/>
      <c r="LWJ42" s="0"/>
      <c r="LWK42" s="0"/>
      <c r="LWL42" s="0"/>
      <c r="LWM42" s="0"/>
      <c r="LWN42" s="0"/>
      <c r="LWO42" s="0"/>
      <c r="LWP42" s="0"/>
      <c r="LWQ42" s="0"/>
      <c r="LWR42" s="0"/>
      <c r="LWS42" s="0"/>
      <c r="LWT42" s="0"/>
      <c r="LWU42" s="0"/>
      <c r="LWV42" s="0"/>
      <c r="LWW42" s="0"/>
      <c r="LWX42" s="0"/>
      <c r="LWY42" s="0"/>
      <c r="LWZ42" s="0"/>
      <c r="LXA42" s="0"/>
      <c r="LXB42" s="0"/>
      <c r="LXC42" s="0"/>
      <c r="LXD42" s="0"/>
      <c r="LXE42" s="0"/>
      <c r="LXF42" s="0"/>
      <c r="LXG42" s="0"/>
      <c r="LXH42" s="0"/>
      <c r="LXI42" s="0"/>
      <c r="LXJ42" s="0"/>
      <c r="LXK42" s="0"/>
      <c r="LXL42" s="0"/>
      <c r="LXM42" s="0"/>
      <c r="LXN42" s="0"/>
      <c r="LXO42" s="0"/>
      <c r="LXP42" s="0"/>
      <c r="LXQ42" s="0"/>
      <c r="LXR42" s="0"/>
      <c r="LXS42" s="0"/>
      <c r="LXT42" s="0"/>
      <c r="LXU42" s="0"/>
      <c r="LXV42" s="0"/>
      <c r="LXW42" s="0"/>
      <c r="LXX42" s="0"/>
      <c r="LXY42" s="0"/>
      <c r="LXZ42" s="0"/>
      <c r="LYA42" s="0"/>
      <c r="LYB42" s="0"/>
      <c r="LYC42" s="0"/>
      <c r="LYD42" s="0"/>
      <c r="LYE42" s="0"/>
      <c r="LYF42" s="0"/>
      <c r="LYG42" s="0"/>
      <c r="LYH42" s="0"/>
      <c r="LYI42" s="0"/>
      <c r="LYJ42" s="0"/>
      <c r="LYK42" s="0"/>
      <c r="LYL42" s="0"/>
      <c r="LYM42" s="0"/>
      <c r="LYN42" s="0"/>
      <c r="LYO42" s="0"/>
      <c r="LYP42" s="0"/>
      <c r="LYQ42" s="0"/>
      <c r="LYR42" s="0"/>
      <c r="LYS42" s="0"/>
      <c r="LYT42" s="0"/>
      <c r="LYU42" s="0"/>
      <c r="LYV42" s="0"/>
      <c r="LYW42" s="0"/>
      <c r="LYX42" s="0"/>
      <c r="LYY42" s="0"/>
      <c r="LYZ42" s="0"/>
      <c r="LZA42" s="0"/>
      <c r="LZB42" s="0"/>
      <c r="LZC42" s="0"/>
      <c r="LZD42" s="0"/>
      <c r="LZE42" s="0"/>
      <c r="LZF42" s="0"/>
      <c r="LZG42" s="0"/>
      <c r="LZH42" s="0"/>
      <c r="LZI42" s="0"/>
      <c r="LZJ42" s="0"/>
      <c r="LZK42" s="0"/>
      <c r="LZL42" s="0"/>
      <c r="LZM42" s="0"/>
      <c r="LZN42" s="0"/>
      <c r="LZO42" s="0"/>
      <c r="LZP42" s="0"/>
      <c r="LZQ42" s="0"/>
      <c r="LZR42" s="0"/>
      <c r="LZS42" s="0"/>
      <c r="LZT42" s="0"/>
      <c r="LZU42" s="0"/>
      <c r="LZV42" s="0"/>
      <c r="LZW42" s="0"/>
      <c r="LZX42" s="0"/>
      <c r="LZY42" s="0"/>
      <c r="LZZ42" s="0"/>
      <c r="MAA42" s="0"/>
      <c r="MAB42" s="0"/>
      <c r="MAC42" s="0"/>
      <c r="MAD42" s="0"/>
      <c r="MAE42" s="0"/>
      <c r="MAF42" s="0"/>
      <c r="MAG42" s="0"/>
      <c r="MAH42" s="0"/>
      <c r="MAI42" s="0"/>
      <c r="MAJ42" s="0"/>
      <c r="MAK42" s="0"/>
      <c r="MAL42" s="0"/>
      <c r="MAM42" s="0"/>
      <c r="MAN42" s="0"/>
      <c r="MAO42" s="0"/>
      <c r="MAP42" s="0"/>
      <c r="MAQ42" s="0"/>
      <c r="MAR42" s="0"/>
      <c r="MAS42" s="0"/>
      <c r="MAT42" s="0"/>
      <c r="MAU42" s="0"/>
      <c r="MAV42" s="0"/>
      <c r="MAW42" s="0"/>
      <c r="MAX42" s="0"/>
      <c r="MAY42" s="0"/>
      <c r="MAZ42" s="0"/>
      <c r="MBA42" s="0"/>
      <c r="MBB42" s="0"/>
      <c r="MBC42" s="0"/>
      <c r="MBD42" s="0"/>
      <c r="MBE42" s="0"/>
      <c r="MBF42" s="0"/>
      <c r="MBG42" s="0"/>
      <c r="MBH42" s="0"/>
      <c r="MBI42" s="0"/>
      <c r="MBJ42" s="0"/>
      <c r="MBK42" s="0"/>
      <c r="MBL42" s="0"/>
      <c r="MBM42" s="0"/>
      <c r="MBN42" s="0"/>
      <c r="MBO42" s="0"/>
      <c r="MBP42" s="0"/>
      <c r="MBQ42" s="0"/>
      <c r="MBR42" s="0"/>
      <c r="MBS42" s="0"/>
      <c r="MBT42" s="0"/>
      <c r="MBU42" s="0"/>
      <c r="MBV42" s="0"/>
      <c r="MBW42" s="0"/>
      <c r="MBX42" s="0"/>
      <c r="MBY42" s="0"/>
      <c r="MBZ42" s="0"/>
      <c r="MCA42" s="0"/>
      <c r="MCB42" s="0"/>
      <c r="MCC42" s="0"/>
      <c r="MCD42" s="0"/>
      <c r="MCE42" s="0"/>
      <c r="MCF42" s="0"/>
      <c r="MCG42" s="0"/>
      <c r="MCH42" s="0"/>
      <c r="MCI42" s="0"/>
      <c r="MCJ42" s="0"/>
      <c r="MCK42" s="0"/>
      <c r="MCL42" s="0"/>
      <c r="MCM42" s="0"/>
      <c r="MCN42" s="0"/>
      <c r="MCO42" s="0"/>
      <c r="MCP42" s="0"/>
      <c r="MCQ42" s="0"/>
      <c r="MCR42" s="0"/>
      <c r="MCS42" s="0"/>
      <c r="MCT42" s="0"/>
      <c r="MCU42" s="0"/>
      <c r="MCV42" s="0"/>
      <c r="MCW42" s="0"/>
      <c r="MCX42" s="0"/>
      <c r="MCY42" s="0"/>
      <c r="MCZ42" s="0"/>
      <c r="MDA42" s="0"/>
      <c r="MDB42" s="0"/>
      <c r="MDC42" s="0"/>
      <c r="MDD42" s="0"/>
      <c r="MDE42" s="0"/>
      <c r="MDF42" s="0"/>
      <c r="MDG42" s="0"/>
      <c r="MDH42" s="0"/>
      <c r="MDI42" s="0"/>
      <c r="MDJ42" s="0"/>
      <c r="MDK42" s="0"/>
      <c r="MDL42" s="0"/>
      <c r="MDM42" s="0"/>
      <c r="MDN42" s="0"/>
      <c r="MDO42" s="0"/>
      <c r="MDP42" s="0"/>
      <c r="MDQ42" s="0"/>
      <c r="MDR42" s="0"/>
      <c r="MDS42" s="0"/>
      <c r="MDT42" s="0"/>
      <c r="MDU42" s="0"/>
      <c r="MDV42" s="0"/>
      <c r="MDW42" s="0"/>
      <c r="MDX42" s="0"/>
      <c r="MDY42" s="0"/>
      <c r="MDZ42" s="0"/>
      <c r="MEA42" s="0"/>
      <c r="MEB42" s="0"/>
      <c r="MEC42" s="0"/>
      <c r="MED42" s="0"/>
      <c r="MEE42" s="0"/>
      <c r="MEF42" s="0"/>
      <c r="MEG42" s="0"/>
      <c r="MEH42" s="0"/>
      <c r="MEI42" s="0"/>
      <c r="MEJ42" s="0"/>
      <c r="MEK42" s="0"/>
      <c r="MEL42" s="0"/>
      <c r="MEM42" s="0"/>
      <c r="MEN42" s="0"/>
      <c r="MEO42" s="0"/>
      <c r="MEP42" s="0"/>
      <c r="MEQ42" s="0"/>
      <c r="MER42" s="0"/>
      <c r="MES42" s="0"/>
      <c r="MET42" s="0"/>
      <c r="MEU42" s="0"/>
      <c r="MEV42" s="0"/>
      <c r="MEW42" s="0"/>
      <c r="MEX42" s="0"/>
      <c r="MEY42" s="0"/>
      <c r="MEZ42" s="0"/>
      <c r="MFA42" s="0"/>
      <c r="MFB42" s="0"/>
      <c r="MFC42" s="0"/>
      <c r="MFD42" s="0"/>
      <c r="MFE42" s="0"/>
      <c r="MFF42" s="0"/>
      <c r="MFG42" s="0"/>
      <c r="MFH42" s="0"/>
      <c r="MFI42" s="0"/>
      <c r="MFJ42" s="0"/>
      <c r="MFK42" s="0"/>
      <c r="MFL42" s="0"/>
      <c r="MFM42" s="0"/>
      <c r="MFN42" s="0"/>
      <c r="MFO42" s="0"/>
      <c r="MFP42" s="0"/>
      <c r="MFQ42" s="0"/>
      <c r="MFR42" s="0"/>
      <c r="MFS42" s="0"/>
      <c r="MFT42" s="0"/>
      <c r="MFU42" s="0"/>
      <c r="MFV42" s="0"/>
      <c r="MFW42" s="0"/>
      <c r="MFX42" s="0"/>
      <c r="MFY42" s="0"/>
      <c r="MFZ42" s="0"/>
      <c r="MGA42" s="0"/>
      <c r="MGB42" s="0"/>
      <c r="MGC42" s="0"/>
      <c r="MGD42" s="0"/>
      <c r="MGE42" s="0"/>
      <c r="MGF42" s="0"/>
      <c r="MGG42" s="0"/>
      <c r="MGH42" s="0"/>
      <c r="MGI42" s="0"/>
      <c r="MGJ42" s="0"/>
      <c r="MGK42" s="0"/>
      <c r="MGL42" s="0"/>
      <c r="MGM42" s="0"/>
      <c r="MGN42" s="0"/>
      <c r="MGO42" s="0"/>
      <c r="MGP42" s="0"/>
      <c r="MGQ42" s="0"/>
      <c r="MGR42" s="0"/>
      <c r="MGS42" s="0"/>
      <c r="MGT42" s="0"/>
      <c r="MGU42" s="0"/>
      <c r="MGV42" s="0"/>
      <c r="MGW42" s="0"/>
      <c r="MGX42" s="0"/>
      <c r="MGY42" s="0"/>
      <c r="MGZ42" s="0"/>
      <c r="MHA42" s="0"/>
      <c r="MHB42" s="0"/>
      <c r="MHC42" s="0"/>
      <c r="MHD42" s="0"/>
      <c r="MHE42" s="0"/>
      <c r="MHF42" s="0"/>
      <c r="MHG42" s="0"/>
      <c r="MHH42" s="0"/>
      <c r="MHI42" s="0"/>
      <c r="MHJ42" s="0"/>
      <c r="MHK42" s="0"/>
      <c r="MHL42" s="0"/>
      <c r="MHM42" s="0"/>
      <c r="MHN42" s="0"/>
      <c r="MHO42" s="0"/>
      <c r="MHP42" s="0"/>
      <c r="MHQ42" s="0"/>
      <c r="MHR42" s="0"/>
      <c r="MHS42" s="0"/>
      <c r="MHT42" s="0"/>
      <c r="MHU42" s="0"/>
      <c r="MHV42" s="0"/>
      <c r="MHW42" s="0"/>
      <c r="MHX42" s="0"/>
      <c r="MHY42" s="0"/>
      <c r="MHZ42" s="0"/>
      <c r="MIA42" s="0"/>
      <c r="MIB42" s="0"/>
      <c r="MIC42" s="0"/>
      <c r="MID42" s="0"/>
      <c r="MIE42" s="0"/>
      <c r="MIF42" s="0"/>
      <c r="MIG42" s="0"/>
      <c r="MIH42" s="0"/>
      <c r="MII42" s="0"/>
      <c r="MIJ42" s="0"/>
      <c r="MIK42" s="0"/>
      <c r="MIL42" s="0"/>
      <c r="MIM42" s="0"/>
      <c r="MIN42" s="0"/>
      <c r="MIO42" s="0"/>
      <c r="MIP42" s="0"/>
      <c r="MIQ42" s="0"/>
      <c r="MIR42" s="0"/>
      <c r="MIS42" s="0"/>
      <c r="MIT42" s="0"/>
      <c r="MIU42" s="0"/>
      <c r="MIV42" s="0"/>
      <c r="MIW42" s="0"/>
      <c r="MIX42" s="0"/>
      <c r="MIY42" s="0"/>
      <c r="MIZ42" s="0"/>
      <c r="MJA42" s="0"/>
      <c r="MJB42" s="0"/>
      <c r="MJC42" s="0"/>
      <c r="MJD42" s="0"/>
      <c r="MJE42" s="0"/>
      <c r="MJF42" s="0"/>
      <c r="MJG42" s="0"/>
      <c r="MJH42" s="0"/>
      <c r="MJI42" s="0"/>
      <c r="MJJ42" s="0"/>
      <c r="MJK42" s="0"/>
      <c r="MJL42" s="0"/>
      <c r="MJM42" s="0"/>
      <c r="MJN42" s="0"/>
      <c r="MJO42" s="0"/>
      <c r="MJP42" s="0"/>
      <c r="MJQ42" s="0"/>
      <c r="MJR42" s="0"/>
      <c r="MJS42" s="0"/>
      <c r="MJT42" s="0"/>
      <c r="MJU42" s="0"/>
      <c r="MJV42" s="0"/>
      <c r="MJW42" s="0"/>
      <c r="MJX42" s="0"/>
      <c r="MJY42" s="0"/>
      <c r="MJZ42" s="0"/>
      <c r="MKA42" s="0"/>
      <c r="MKB42" s="0"/>
      <c r="MKC42" s="0"/>
      <c r="MKD42" s="0"/>
      <c r="MKE42" s="0"/>
      <c r="MKF42" s="0"/>
      <c r="MKG42" s="0"/>
      <c r="MKH42" s="0"/>
      <c r="MKI42" s="0"/>
      <c r="MKJ42" s="0"/>
      <c r="MKK42" s="0"/>
      <c r="MKL42" s="0"/>
      <c r="MKM42" s="0"/>
      <c r="MKN42" s="0"/>
      <c r="MKO42" s="0"/>
      <c r="MKP42" s="0"/>
      <c r="MKQ42" s="0"/>
      <c r="MKR42" s="0"/>
      <c r="MKS42" s="0"/>
      <c r="MKT42" s="0"/>
      <c r="MKU42" s="0"/>
      <c r="MKV42" s="0"/>
      <c r="MKW42" s="0"/>
      <c r="MKX42" s="0"/>
      <c r="MKY42" s="0"/>
      <c r="MKZ42" s="0"/>
      <c r="MLA42" s="0"/>
      <c r="MLB42" s="0"/>
      <c r="MLC42" s="0"/>
      <c r="MLD42" s="0"/>
      <c r="MLE42" s="0"/>
      <c r="MLF42" s="0"/>
      <c r="MLG42" s="0"/>
      <c r="MLH42" s="0"/>
      <c r="MLI42" s="0"/>
      <c r="MLJ42" s="0"/>
      <c r="MLK42" s="0"/>
      <c r="MLL42" s="0"/>
      <c r="MLM42" s="0"/>
      <c r="MLN42" s="0"/>
      <c r="MLO42" s="0"/>
      <c r="MLP42" s="0"/>
      <c r="MLQ42" s="0"/>
      <c r="MLR42" s="0"/>
      <c r="MLS42" s="0"/>
      <c r="MLT42" s="0"/>
      <c r="MLU42" s="0"/>
      <c r="MLV42" s="0"/>
      <c r="MLW42" s="0"/>
      <c r="MLX42" s="0"/>
      <c r="MLY42" s="0"/>
      <c r="MLZ42" s="0"/>
      <c r="MMA42" s="0"/>
      <c r="MMB42" s="0"/>
      <c r="MMC42" s="0"/>
      <c r="MMD42" s="0"/>
      <c r="MME42" s="0"/>
      <c r="MMF42" s="0"/>
      <c r="MMG42" s="0"/>
      <c r="MMH42" s="0"/>
      <c r="MMI42" s="0"/>
      <c r="MMJ42" s="0"/>
      <c r="MMK42" s="0"/>
      <c r="MML42" s="0"/>
      <c r="MMM42" s="0"/>
      <c r="MMN42" s="0"/>
      <c r="MMO42" s="0"/>
      <c r="MMP42" s="0"/>
      <c r="MMQ42" s="0"/>
      <c r="MMR42" s="0"/>
      <c r="MMS42" s="0"/>
      <c r="MMT42" s="0"/>
      <c r="MMU42" s="0"/>
      <c r="MMV42" s="0"/>
      <c r="MMW42" s="0"/>
      <c r="MMX42" s="0"/>
      <c r="MMY42" s="0"/>
      <c r="MMZ42" s="0"/>
      <c r="MNA42" s="0"/>
      <c r="MNB42" s="0"/>
      <c r="MNC42" s="0"/>
      <c r="MND42" s="0"/>
      <c r="MNE42" s="0"/>
      <c r="MNF42" s="0"/>
      <c r="MNG42" s="0"/>
      <c r="MNH42" s="0"/>
      <c r="MNI42" s="0"/>
      <c r="MNJ42" s="0"/>
      <c r="MNK42" s="0"/>
      <c r="MNL42" s="0"/>
      <c r="MNM42" s="0"/>
      <c r="MNN42" s="0"/>
      <c r="MNO42" s="0"/>
      <c r="MNP42" s="0"/>
      <c r="MNQ42" s="0"/>
      <c r="MNR42" s="0"/>
      <c r="MNS42" s="0"/>
      <c r="MNT42" s="0"/>
      <c r="MNU42" s="0"/>
      <c r="MNV42" s="0"/>
      <c r="MNW42" s="0"/>
      <c r="MNX42" s="0"/>
      <c r="MNY42" s="0"/>
      <c r="MNZ42" s="0"/>
      <c r="MOA42" s="0"/>
      <c r="MOB42" s="0"/>
      <c r="MOC42" s="0"/>
      <c r="MOD42" s="0"/>
      <c r="MOE42" s="0"/>
      <c r="MOF42" s="0"/>
      <c r="MOG42" s="0"/>
      <c r="MOH42" s="0"/>
      <c r="MOI42" s="0"/>
      <c r="MOJ42" s="0"/>
      <c r="MOK42" s="0"/>
      <c r="MOL42" s="0"/>
      <c r="MOM42" s="0"/>
      <c r="MON42" s="0"/>
      <c r="MOO42" s="0"/>
      <c r="MOP42" s="0"/>
      <c r="MOQ42" s="0"/>
      <c r="MOR42" s="0"/>
      <c r="MOS42" s="0"/>
      <c r="MOT42" s="0"/>
      <c r="MOU42" s="0"/>
      <c r="MOV42" s="0"/>
      <c r="MOW42" s="0"/>
      <c r="MOX42" s="0"/>
      <c r="MOY42" s="0"/>
      <c r="MOZ42" s="0"/>
      <c r="MPA42" s="0"/>
      <c r="MPB42" s="0"/>
      <c r="MPC42" s="0"/>
      <c r="MPD42" s="0"/>
      <c r="MPE42" s="0"/>
      <c r="MPF42" s="0"/>
      <c r="MPG42" s="0"/>
      <c r="MPH42" s="0"/>
      <c r="MPI42" s="0"/>
      <c r="MPJ42" s="0"/>
      <c r="MPK42" s="0"/>
      <c r="MPL42" s="0"/>
      <c r="MPM42" s="0"/>
      <c r="MPN42" s="0"/>
      <c r="MPO42" s="0"/>
      <c r="MPP42" s="0"/>
      <c r="MPQ42" s="0"/>
      <c r="MPR42" s="0"/>
      <c r="MPS42" s="0"/>
      <c r="MPT42" s="0"/>
      <c r="MPU42" s="0"/>
      <c r="MPV42" s="0"/>
      <c r="MPW42" s="0"/>
      <c r="MPX42" s="0"/>
      <c r="MPY42" s="0"/>
      <c r="MPZ42" s="0"/>
      <c r="MQA42" s="0"/>
      <c r="MQB42" s="0"/>
      <c r="MQC42" s="0"/>
      <c r="MQD42" s="0"/>
      <c r="MQE42" s="0"/>
      <c r="MQF42" s="0"/>
      <c r="MQG42" s="0"/>
      <c r="MQH42" s="0"/>
      <c r="MQI42" s="0"/>
      <c r="MQJ42" s="0"/>
      <c r="MQK42" s="0"/>
      <c r="MQL42" s="0"/>
      <c r="MQM42" s="0"/>
      <c r="MQN42" s="0"/>
      <c r="MQO42" s="0"/>
      <c r="MQP42" s="0"/>
      <c r="MQQ42" s="0"/>
      <c r="MQR42" s="0"/>
      <c r="MQS42" s="0"/>
      <c r="MQT42" s="0"/>
      <c r="MQU42" s="0"/>
      <c r="MQV42" s="0"/>
      <c r="MQW42" s="0"/>
      <c r="MQX42" s="0"/>
      <c r="MQY42" s="0"/>
      <c r="MQZ42" s="0"/>
      <c r="MRA42" s="0"/>
      <c r="MRB42" s="0"/>
      <c r="MRC42" s="0"/>
      <c r="MRD42" s="0"/>
      <c r="MRE42" s="0"/>
      <c r="MRF42" s="0"/>
      <c r="MRG42" s="0"/>
      <c r="MRH42" s="0"/>
      <c r="MRI42" s="0"/>
      <c r="MRJ42" s="0"/>
      <c r="MRK42" s="0"/>
      <c r="MRL42" s="0"/>
      <c r="MRM42" s="0"/>
      <c r="MRN42" s="0"/>
      <c r="MRO42" s="0"/>
      <c r="MRP42" s="0"/>
      <c r="MRQ42" s="0"/>
      <c r="MRR42" s="0"/>
      <c r="MRS42" s="0"/>
      <c r="MRT42" s="0"/>
      <c r="MRU42" s="0"/>
      <c r="MRV42" s="0"/>
      <c r="MRW42" s="0"/>
      <c r="MRX42" s="0"/>
      <c r="MRY42" s="0"/>
      <c r="MRZ42" s="0"/>
      <c r="MSA42" s="0"/>
      <c r="MSB42" s="0"/>
      <c r="MSC42" s="0"/>
      <c r="MSD42" s="0"/>
      <c r="MSE42" s="0"/>
      <c r="MSF42" s="0"/>
      <c r="MSG42" s="0"/>
      <c r="MSH42" s="0"/>
      <c r="MSI42" s="0"/>
      <c r="MSJ42" s="0"/>
      <c r="MSK42" s="0"/>
      <c r="MSL42" s="0"/>
      <c r="MSM42" s="0"/>
      <c r="MSN42" s="0"/>
      <c r="MSO42" s="0"/>
      <c r="MSP42" s="0"/>
      <c r="MSQ42" s="0"/>
      <c r="MSR42" s="0"/>
      <c r="MSS42" s="0"/>
      <c r="MST42" s="0"/>
      <c r="MSU42" s="0"/>
      <c r="MSV42" s="0"/>
      <c r="MSW42" s="0"/>
      <c r="MSX42" s="0"/>
      <c r="MSY42" s="0"/>
      <c r="MSZ42" s="0"/>
      <c r="MTA42" s="0"/>
      <c r="MTB42" s="0"/>
      <c r="MTC42" s="0"/>
      <c r="MTD42" s="0"/>
      <c r="MTE42" s="0"/>
      <c r="MTF42" s="0"/>
      <c r="MTG42" s="0"/>
      <c r="MTH42" s="0"/>
      <c r="MTI42" s="0"/>
      <c r="MTJ42" s="0"/>
      <c r="MTK42" s="0"/>
      <c r="MTL42" s="0"/>
      <c r="MTM42" s="0"/>
      <c r="MTN42" s="0"/>
      <c r="MTO42" s="0"/>
      <c r="MTP42" s="0"/>
      <c r="MTQ42" s="0"/>
      <c r="MTR42" s="0"/>
      <c r="MTS42" s="0"/>
      <c r="MTT42" s="0"/>
      <c r="MTU42" s="0"/>
      <c r="MTV42" s="0"/>
      <c r="MTW42" s="0"/>
      <c r="MTX42" s="0"/>
      <c r="MTY42" s="0"/>
      <c r="MTZ42" s="0"/>
      <c r="MUA42" s="0"/>
      <c r="MUB42" s="0"/>
      <c r="MUC42" s="0"/>
      <c r="MUD42" s="0"/>
      <c r="MUE42" s="0"/>
      <c r="MUF42" s="0"/>
      <c r="MUG42" s="0"/>
      <c r="MUH42" s="0"/>
      <c r="MUI42" s="0"/>
      <c r="MUJ42" s="0"/>
      <c r="MUK42" s="0"/>
      <c r="MUL42" s="0"/>
      <c r="MUM42" s="0"/>
      <c r="MUN42" s="0"/>
      <c r="MUO42" s="0"/>
      <c r="MUP42" s="0"/>
      <c r="MUQ42" s="0"/>
      <c r="MUR42" s="0"/>
      <c r="MUS42" s="0"/>
      <c r="MUT42" s="0"/>
      <c r="MUU42" s="0"/>
      <c r="MUV42" s="0"/>
      <c r="MUW42" s="0"/>
      <c r="MUX42" s="0"/>
      <c r="MUY42" s="0"/>
      <c r="MUZ42" s="0"/>
      <c r="MVA42" s="0"/>
      <c r="MVB42" s="0"/>
      <c r="MVC42" s="0"/>
      <c r="MVD42" s="0"/>
      <c r="MVE42" s="0"/>
      <c r="MVF42" s="0"/>
      <c r="MVG42" s="0"/>
      <c r="MVH42" s="0"/>
      <c r="MVI42" s="0"/>
      <c r="MVJ42" s="0"/>
      <c r="MVK42" s="0"/>
      <c r="MVL42" s="0"/>
      <c r="MVM42" s="0"/>
      <c r="MVN42" s="0"/>
      <c r="MVO42" s="0"/>
      <c r="MVP42" s="0"/>
      <c r="MVQ42" s="0"/>
      <c r="MVR42" s="0"/>
      <c r="MVS42" s="0"/>
      <c r="MVT42" s="0"/>
      <c r="MVU42" s="0"/>
      <c r="MVV42" s="0"/>
      <c r="MVW42" s="0"/>
      <c r="MVX42" s="0"/>
      <c r="MVY42" s="0"/>
      <c r="MVZ42" s="0"/>
      <c r="MWA42" s="0"/>
      <c r="MWB42" s="0"/>
      <c r="MWC42" s="0"/>
      <c r="MWD42" s="0"/>
      <c r="MWE42" s="0"/>
      <c r="MWF42" s="0"/>
      <c r="MWG42" s="0"/>
      <c r="MWH42" s="0"/>
      <c r="MWI42" s="0"/>
      <c r="MWJ42" s="0"/>
      <c r="MWK42" s="0"/>
      <c r="MWL42" s="0"/>
      <c r="MWM42" s="0"/>
      <c r="MWN42" s="0"/>
      <c r="MWO42" s="0"/>
      <c r="MWP42" s="0"/>
      <c r="MWQ42" s="0"/>
      <c r="MWR42" s="0"/>
      <c r="MWS42" s="0"/>
      <c r="MWT42" s="0"/>
      <c r="MWU42" s="0"/>
      <c r="MWV42" s="0"/>
      <c r="MWW42" s="0"/>
      <c r="MWX42" s="0"/>
      <c r="MWY42" s="0"/>
      <c r="MWZ42" s="0"/>
      <c r="MXA42" s="0"/>
      <c r="MXB42" s="0"/>
      <c r="MXC42" s="0"/>
      <c r="MXD42" s="0"/>
      <c r="MXE42" s="0"/>
      <c r="MXF42" s="0"/>
      <c r="MXG42" s="0"/>
      <c r="MXH42" s="0"/>
      <c r="MXI42" s="0"/>
      <c r="MXJ42" s="0"/>
      <c r="MXK42" s="0"/>
      <c r="MXL42" s="0"/>
      <c r="MXM42" s="0"/>
      <c r="MXN42" s="0"/>
      <c r="MXO42" s="0"/>
      <c r="MXP42" s="0"/>
      <c r="MXQ42" s="0"/>
      <c r="MXR42" s="0"/>
      <c r="MXS42" s="0"/>
      <c r="MXT42" s="0"/>
      <c r="MXU42" s="0"/>
      <c r="MXV42" s="0"/>
      <c r="MXW42" s="0"/>
      <c r="MXX42" s="0"/>
      <c r="MXY42" s="0"/>
      <c r="MXZ42" s="0"/>
      <c r="MYA42" s="0"/>
      <c r="MYB42" s="0"/>
      <c r="MYC42" s="0"/>
      <c r="MYD42" s="0"/>
      <c r="MYE42" s="0"/>
      <c r="MYF42" s="0"/>
      <c r="MYG42" s="0"/>
      <c r="MYH42" s="0"/>
      <c r="MYI42" s="0"/>
      <c r="MYJ42" s="0"/>
      <c r="MYK42" s="0"/>
      <c r="MYL42" s="0"/>
      <c r="MYM42" s="0"/>
      <c r="MYN42" s="0"/>
      <c r="MYO42" s="0"/>
      <c r="MYP42" s="0"/>
      <c r="MYQ42" s="0"/>
      <c r="MYR42" s="0"/>
      <c r="MYS42" s="0"/>
      <c r="MYT42" s="0"/>
      <c r="MYU42" s="0"/>
      <c r="MYV42" s="0"/>
      <c r="MYW42" s="0"/>
      <c r="MYX42" s="0"/>
      <c r="MYY42" s="0"/>
      <c r="MYZ42" s="0"/>
      <c r="MZA42" s="0"/>
      <c r="MZB42" s="0"/>
      <c r="MZC42" s="0"/>
      <c r="MZD42" s="0"/>
      <c r="MZE42" s="0"/>
      <c r="MZF42" s="0"/>
      <c r="MZG42" s="0"/>
      <c r="MZH42" s="0"/>
      <c r="MZI42" s="0"/>
      <c r="MZJ42" s="0"/>
      <c r="MZK42" s="0"/>
      <c r="MZL42" s="0"/>
      <c r="MZM42" s="0"/>
      <c r="MZN42" s="0"/>
      <c r="MZO42" s="0"/>
      <c r="MZP42" s="0"/>
      <c r="MZQ42" s="0"/>
      <c r="MZR42" s="0"/>
      <c r="MZS42" s="0"/>
      <c r="MZT42" s="0"/>
      <c r="MZU42" s="0"/>
      <c r="MZV42" s="0"/>
      <c r="MZW42" s="0"/>
      <c r="MZX42" s="0"/>
      <c r="MZY42" s="0"/>
      <c r="MZZ42" s="0"/>
      <c r="NAA42" s="0"/>
      <c r="NAB42" s="0"/>
      <c r="NAC42" s="0"/>
      <c r="NAD42" s="0"/>
      <c r="NAE42" s="0"/>
      <c r="NAF42" s="0"/>
      <c r="NAG42" s="0"/>
      <c r="NAH42" s="0"/>
      <c r="NAI42" s="0"/>
      <c r="NAJ42" s="0"/>
      <c r="NAK42" s="0"/>
      <c r="NAL42" s="0"/>
      <c r="NAM42" s="0"/>
      <c r="NAN42" s="0"/>
      <c r="NAO42" s="0"/>
      <c r="NAP42" s="0"/>
      <c r="NAQ42" s="0"/>
      <c r="NAR42" s="0"/>
      <c r="NAS42" s="0"/>
      <c r="NAT42" s="0"/>
      <c r="NAU42" s="0"/>
      <c r="NAV42" s="0"/>
      <c r="NAW42" s="0"/>
      <c r="NAX42" s="0"/>
      <c r="NAY42" s="0"/>
      <c r="NAZ42" s="0"/>
      <c r="NBA42" s="0"/>
      <c r="NBB42" s="0"/>
      <c r="NBC42" s="0"/>
      <c r="NBD42" s="0"/>
      <c r="NBE42" s="0"/>
      <c r="NBF42" s="0"/>
      <c r="NBG42" s="0"/>
      <c r="NBH42" s="0"/>
      <c r="NBI42" s="0"/>
      <c r="NBJ42" s="0"/>
      <c r="NBK42" s="0"/>
      <c r="NBL42" s="0"/>
      <c r="NBM42" s="0"/>
      <c r="NBN42" s="0"/>
      <c r="NBO42" s="0"/>
      <c r="NBP42" s="0"/>
      <c r="NBQ42" s="0"/>
      <c r="NBR42" s="0"/>
      <c r="NBS42" s="0"/>
      <c r="NBT42" s="0"/>
      <c r="NBU42" s="0"/>
      <c r="NBV42" s="0"/>
      <c r="NBW42" s="0"/>
      <c r="NBX42" s="0"/>
      <c r="NBY42" s="0"/>
      <c r="NBZ42" s="0"/>
      <c r="NCA42" s="0"/>
      <c r="NCB42" s="0"/>
      <c r="NCC42" s="0"/>
      <c r="NCD42" s="0"/>
      <c r="NCE42" s="0"/>
      <c r="NCF42" s="0"/>
      <c r="NCG42" s="0"/>
      <c r="NCH42" s="0"/>
      <c r="NCI42" s="0"/>
      <c r="NCJ42" s="0"/>
      <c r="NCK42" s="0"/>
      <c r="NCL42" s="0"/>
      <c r="NCM42" s="0"/>
      <c r="NCN42" s="0"/>
      <c r="NCO42" s="0"/>
      <c r="NCP42" s="0"/>
      <c r="NCQ42" s="0"/>
      <c r="NCR42" s="0"/>
      <c r="NCS42" s="0"/>
      <c r="NCT42" s="0"/>
      <c r="NCU42" s="0"/>
      <c r="NCV42" s="0"/>
      <c r="NCW42" s="0"/>
      <c r="NCX42" s="0"/>
      <c r="NCY42" s="0"/>
      <c r="NCZ42" s="0"/>
      <c r="NDA42" s="0"/>
      <c r="NDB42" s="0"/>
      <c r="NDC42" s="0"/>
      <c r="NDD42" s="0"/>
      <c r="NDE42" s="0"/>
      <c r="NDF42" s="0"/>
      <c r="NDG42" s="0"/>
      <c r="NDH42" s="0"/>
      <c r="NDI42" s="0"/>
      <c r="NDJ42" s="0"/>
      <c r="NDK42" s="0"/>
      <c r="NDL42" s="0"/>
      <c r="NDM42" s="0"/>
      <c r="NDN42" s="0"/>
      <c r="NDO42" s="0"/>
      <c r="NDP42" s="0"/>
      <c r="NDQ42" s="0"/>
      <c r="NDR42" s="0"/>
      <c r="NDS42" s="0"/>
      <c r="NDT42" s="0"/>
      <c r="NDU42" s="0"/>
      <c r="NDV42" s="0"/>
      <c r="NDW42" s="0"/>
      <c r="NDX42" s="0"/>
      <c r="NDY42" s="0"/>
      <c r="NDZ42" s="0"/>
      <c r="NEA42" s="0"/>
      <c r="NEB42" s="0"/>
      <c r="NEC42" s="0"/>
      <c r="NED42" s="0"/>
      <c r="NEE42" s="0"/>
      <c r="NEF42" s="0"/>
      <c r="NEG42" s="0"/>
      <c r="NEH42" s="0"/>
      <c r="NEI42" s="0"/>
      <c r="NEJ42" s="0"/>
      <c r="NEK42" s="0"/>
      <c r="NEL42" s="0"/>
      <c r="NEM42" s="0"/>
      <c r="NEN42" s="0"/>
      <c r="NEO42" s="0"/>
      <c r="NEP42" s="0"/>
      <c r="NEQ42" s="0"/>
      <c r="NER42" s="0"/>
      <c r="NES42" s="0"/>
      <c r="NET42" s="0"/>
      <c r="NEU42" s="0"/>
      <c r="NEV42" s="0"/>
      <c r="NEW42" s="0"/>
      <c r="NEX42" s="0"/>
      <c r="NEY42" s="0"/>
      <c r="NEZ42" s="0"/>
      <c r="NFA42" s="0"/>
      <c r="NFB42" s="0"/>
      <c r="NFC42" s="0"/>
      <c r="NFD42" s="0"/>
      <c r="NFE42" s="0"/>
      <c r="NFF42" s="0"/>
      <c r="NFG42" s="0"/>
      <c r="NFH42" s="0"/>
      <c r="NFI42" s="0"/>
      <c r="NFJ42" s="0"/>
      <c r="NFK42" s="0"/>
      <c r="NFL42" s="0"/>
      <c r="NFM42" s="0"/>
      <c r="NFN42" s="0"/>
      <c r="NFO42" s="0"/>
      <c r="NFP42" s="0"/>
      <c r="NFQ42" s="0"/>
      <c r="NFR42" s="0"/>
      <c r="NFS42" s="0"/>
      <c r="NFT42" s="0"/>
      <c r="NFU42" s="0"/>
      <c r="NFV42" s="0"/>
      <c r="NFW42" s="0"/>
      <c r="NFX42" s="0"/>
      <c r="NFY42" s="0"/>
      <c r="NFZ42" s="0"/>
      <c r="NGA42" s="0"/>
      <c r="NGB42" s="0"/>
      <c r="NGC42" s="0"/>
      <c r="NGD42" s="0"/>
      <c r="NGE42" s="0"/>
      <c r="NGF42" s="0"/>
      <c r="NGG42" s="0"/>
      <c r="NGH42" s="0"/>
      <c r="NGI42" s="0"/>
      <c r="NGJ42" s="0"/>
      <c r="NGK42" s="0"/>
      <c r="NGL42" s="0"/>
      <c r="NGM42" s="0"/>
      <c r="NGN42" s="0"/>
      <c r="NGO42" s="0"/>
      <c r="NGP42" s="0"/>
      <c r="NGQ42" s="0"/>
      <c r="NGR42" s="0"/>
      <c r="NGS42" s="0"/>
      <c r="NGT42" s="0"/>
      <c r="NGU42" s="0"/>
      <c r="NGV42" s="0"/>
      <c r="NGW42" s="0"/>
      <c r="NGX42" s="0"/>
      <c r="NGY42" s="0"/>
      <c r="NGZ42" s="0"/>
      <c r="NHA42" s="0"/>
      <c r="NHB42" s="0"/>
      <c r="NHC42" s="0"/>
      <c r="NHD42" s="0"/>
      <c r="NHE42" s="0"/>
      <c r="NHF42" s="0"/>
      <c r="NHG42" s="0"/>
      <c r="NHH42" s="0"/>
      <c r="NHI42" s="0"/>
      <c r="NHJ42" s="0"/>
      <c r="NHK42" s="0"/>
      <c r="NHL42" s="0"/>
      <c r="NHM42" s="0"/>
      <c r="NHN42" s="0"/>
      <c r="NHO42" s="0"/>
      <c r="NHP42" s="0"/>
      <c r="NHQ42" s="0"/>
      <c r="NHR42" s="0"/>
      <c r="NHS42" s="0"/>
      <c r="NHT42" s="0"/>
      <c r="NHU42" s="0"/>
      <c r="NHV42" s="0"/>
      <c r="NHW42" s="0"/>
      <c r="NHX42" s="0"/>
      <c r="NHY42" s="0"/>
      <c r="NHZ42" s="0"/>
      <c r="NIA42" s="0"/>
      <c r="NIB42" s="0"/>
      <c r="NIC42" s="0"/>
      <c r="NID42" s="0"/>
      <c r="NIE42" s="0"/>
      <c r="NIF42" s="0"/>
      <c r="NIG42" s="0"/>
      <c r="NIH42" s="0"/>
      <c r="NII42" s="0"/>
      <c r="NIJ42" s="0"/>
      <c r="NIK42" s="0"/>
      <c r="NIL42" s="0"/>
      <c r="NIM42" s="0"/>
      <c r="NIN42" s="0"/>
      <c r="NIO42" s="0"/>
      <c r="NIP42" s="0"/>
      <c r="NIQ42" s="0"/>
      <c r="NIR42" s="0"/>
      <c r="NIS42" s="0"/>
      <c r="NIT42" s="0"/>
      <c r="NIU42" s="0"/>
      <c r="NIV42" s="0"/>
      <c r="NIW42" s="0"/>
      <c r="NIX42" s="0"/>
      <c r="NIY42" s="0"/>
      <c r="NIZ42" s="0"/>
      <c r="NJA42" s="0"/>
      <c r="NJB42" s="0"/>
      <c r="NJC42" s="0"/>
      <c r="NJD42" s="0"/>
      <c r="NJE42" s="0"/>
      <c r="NJF42" s="0"/>
      <c r="NJG42" s="0"/>
      <c r="NJH42" s="0"/>
      <c r="NJI42" s="0"/>
      <c r="NJJ42" s="0"/>
      <c r="NJK42" s="0"/>
      <c r="NJL42" s="0"/>
      <c r="NJM42" s="0"/>
      <c r="NJN42" s="0"/>
      <c r="NJO42" s="0"/>
      <c r="NJP42" s="0"/>
      <c r="NJQ42" s="0"/>
      <c r="NJR42" s="0"/>
      <c r="NJS42" s="0"/>
      <c r="NJT42" s="0"/>
      <c r="NJU42" s="0"/>
      <c r="NJV42" s="0"/>
      <c r="NJW42" s="0"/>
      <c r="NJX42" s="0"/>
      <c r="NJY42" s="0"/>
      <c r="NJZ42" s="0"/>
      <c r="NKA42" s="0"/>
      <c r="NKB42" s="0"/>
      <c r="NKC42" s="0"/>
      <c r="NKD42" s="0"/>
      <c r="NKE42" s="0"/>
      <c r="NKF42" s="0"/>
      <c r="NKG42" s="0"/>
      <c r="NKH42" s="0"/>
      <c r="NKI42" s="0"/>
      <c r="NKJ42" s="0"/>
      <c r="NKK42" s="0"/>
      <c r="NKL42" s="0"/>
      <c r="NKM42" s="0"/>
      <c r="NKN42" s="0"/>
      <c r="NKO42" s="0"/>
      <c r="NKP42" s="0"/>
      <c r="NKQ42" s="0"/>
      <c r="NKR42" s="0"/>
      <c r="NKS42" s="0"/>
      <c r="NKT42" s="0"/>
      <c r="NKU42" s="0"/>
      <c r="NKV42" s="0"/>
      <c r="NKW42" s="0"/>
      <c r="NKX42" s="0"/>
      <c r="NKY42" s="0"/>
      <c r="NKZ42" s="0"/>
      <c r="NLA42" s="0"/>
      <c r="NLB42" s="0"/>
      <c r="NLC42" s="0"/>
      <c r="NLD42" s="0"/>
      <c r="NLE42" s="0"/>
      <c r="NLF42" s="0"/>
      <c r="NLG42" s="0"/>
      <c r="NLH42" s="0"/>
      <c r="NLI42" s="0"/>
      <c r="NLJ42" s="0"/>
      <c r="NLK42" s="0"/>
      <c r="NLL42" s="0"/>
      <c r="NLM42" s="0"/>
      <c r="NLN42" s="0"/>
      <c r="NLO42" s="0"/>
      <c r="NLP42" s="0"/>
      <c r="NLQ42" s="0"/>
      <c r="NLR42" s="0"/>
      <c r="NLS42" s="0"/>
      <c r="NLT42" s="0"/>
      <c r="NLU42" s="0"/>
      <c r="NLV42" s="0"/>
      <c r="NLW42" s="0"/>
      <c r="NLX42" s="0"/>
      <c r="NLY42" s="0"/>
      <c r="NLZ42" s="0"/>
      <c r="NMA42" s="0"/>
      <c r="NMB42" s="0"/>
      <c r="NMC42" s="0"/>
      <c r="NMD42" s="0"/>
      <c r="NME42" s="0"/>
      <c r="NMF42" s="0"/>
      <c r="NMG42" s="0"/>
      <c r="NMH42" s="0"/>
      <c r="NMI42" s="0"/>
      <c r="NMJ42" s="0"/>
      <c r="NMK42" s="0"/>
      <c r="NML42" s="0"/>
      <c r="NMM42" s="0"/>
      <c r="NMN42" s="0"/>
      <c r="NMO42" s="0"/>
      <c r="NMP42" s="0"/>
      <c r="NMQ42" s="0"/>
      <c r="NMR42" s="0"/>
      <c r="NMS42" s="0"/>
      <c r="NMT42" s="0"/>
      <c r="NMU42" s="0"/>
      <c r="NMV42" s="0"/>
      <c r="NMW42" s="0"/>
      <c r="NMX42" s="0"/>
      <c r="NMY42" s="0"/>
      <c r="NMZ42" s="0"/>
      <c r="NNA42" s="0"/>
      <c r="NNB42" s="0"/>
      <c r="NNC42" s="0"/>
      <c r="NND42" s="0"/>
      <c r="NNE42" s="0"/>
      <c r="NNF42" s="0"/>
      <c r="NNG42" s="0"/>
      <c r="NNH42" s="0"/>
      <c r="NNI42" s="0"/>
      <c r="NNJ42" s="0"/>
      <c r="NNK42" s="0"/>
      <c r="NNL42" s="0"/>
      <c r="NNM42" s="0"/>
      <c r="NNN42" s="0"/>
      <c r="NNO42" s="0"/>
      <c r="NNP42" s="0"/>
      <c r="NNQ42" s="0"/>
      <c r="NNR42" s="0"/>
      <c r="NNS42" s="0"/>
      <c r="NNT42" s="0"/>
      <c r="NNU42" s="0"/>
      <c r="NNV42" s="0"/>
      <c r="NNW42" s="0"/>
      <c r="NNX42" s="0"/>
      <c r="NNY42" s="0"/>
      <c r="NNZ42" s="0"/>
      <c r="NOA42" s="0"/>
      <c r="NOB42" s="0"/>
      <c r="NOC42" s="0"/>
      <c r="NOD42" s="0"/>
      <c r="NOE42" s="0"/>
      <c r="NOF42" s="0"/>
      <c r="NOG42" s="0"/>
      <c r="NOH42" s="0"/>
      <c r="NOI42" s="0"/>
      <c r="NOJ42" s="0"/>
      <c r="NOK42" s="0"/>
      <c r="NOL42" s="0"/>
      <c r="NOM42" s="0"/>
      <c r="NON42" s="0"/>
      <c r="NOO42" s="0"/>
      <c r="NOP42" s="0"/>
      <c r="NOQ42" s="0"/>
      <c r="NOR42" s="0"/>
      <c r="NOS42" s="0"/>
      <c r="NOT42" s="0"/>
      <c r="NOU42" s="0"/>
      <c r="NOV42" s="0"/>
      <c r="NOW42" s="0"/>
      <c r="NOX42" s="0"/>
      <c r="NOY42" s="0"/>
      <c r="NOZ42" s="0"/>
      <c r="NPA42" s="0"/>
      <c r="NPB42" s="0"/>
      <c r="NPC42" s="0"/>
      <c r="NPD42" s="0"/>
      <c r="NPE42" s="0"/>
      <c r="NPF42" s="0"/>
      <c r="NPG42" s="0"/>
      <c r="NPH42" s="0"/>
      <c r="NPI42" s="0"/>
      <c r="NPJ42" s="0"/>
      <c r="NPK42" s="0"/>
      <c r="NPL42" s="0"/>
      <c r="NPM42" s="0"/>
      <c r="NPN42" s="0"/>
      <c r="NPO42" s="0"/>
      <c r="NPP42" s="0"/>
      <c r="NPQ42" s="0"/>
      <c r="NPR42" s="0"/>
      <c r="NPS42" s="0"/>
      <c r="NPT42" s="0"/>
      <c r="NPU42" s="0"/>
      <c r="NPV42" s="0"/>
      <c r="NPW42" s="0"/>
      <c r="NPX42" s="0"/>
      <c r="NPY42" s="0"/>
      <c r="NPZ42" s="0"/>
      <c r="NQA42" s="0"/>
      <c r="NQB42" s="0"/>
      <c r="NQC42" s="0"/>
      <c r="NQD42" s="0"/>
      <c r="NQE42" s="0"/>
      <c r="NQF42" s="0"/>
      <c r="NQG42" s="0"/>
      <c r="NQH42" s="0"/>
      <c r="NQI42" s="0"/>
      <c r="NQJ42" s="0"/>
      <c r="NQK42" s="0"/>
      <c r="NQL42" s="0"/>
      <c r="NQM42" s="0"/>
      <c r="NQN42" s="0"/>
      <c r="NQO42" s="0"/>
      <c r="NQP42" s="0"/>
      <c r="NQQ42" s="0"/>
      <c r="NQR42" s="0"/>
      <c r="NQS42" s="0"/>
      <c r="NQT42" s="0"/>
      <c r="NQU42" s="0"/>
      <c r="NQV42" s="0"/>
      <c r="NQW42" s="0"/>
      <c r="NQX42" s="0"/>
      <c r="NQY42" s="0"/>
      <c r="NQZ42" s="0"/>
      <c r="NRA42" s="0"/>
      <c r="NRB42" s="0"/>
      <c r="NRC42" s="0"/>
      <c r="NRD42" s="0"/>
      <c r="NRE42" s="0"/>
      <c r="NRF42" s="0"/>
      <c r="NRG42" s="0"/>
      <c r="NRH42" s="0"/>
      <c r="NRI42" s="0"/>
      <c r="NRJ42" s="0"/>
      <c r="NRK42" s="0"/>
      <c r="NRL42" s="0"/>
      <c r="NRM42" s="0"/>
      <c r="NRN42" s="0"/>
      <c r="NRO42" s="0"/>
      <c r="NRP42" s="0"/>
      <c r="NRQ42" s="0"/>
      <c r="NRR42" s="0"/>
      <c r="NRS42" s="0"/>
      <c r="NRT42" s="0"/>
      <c r="NRU42" s="0"/>
      <c r="NRV42" s="0"/>
      <c r="NRW42" s="0"/>
      <c r="NRX42" s="0"/>
      <c r="NRY42" s="0"/>
      <c r="NRZ42" s="0"/>
      <c r="NSA42" s="0"/>
      <c r="NSB42" s="0"/>
      <c r="NSC42" s="0"/>
      <c r="NSD42" s="0"/>
      <c r="NSE42" s="0"/>
      <c r="NSF42" s="0"/>
      <c r="NSG42" s="0"/>
      <c r="NSH42" s="0"/>
      <c r="NSI42" s="0"/>
      <c r="NSJ42" s="0"/>
      <c r="NSK42" s="0"/>
      <c r="NSL42" s="0"/>
      <c r="NSM42" s="0"/>
      <c r="NSN42" s="0"/>
      <c r="NSO42" s="0"/>
      <c r="NSP42" s="0"/>
      <c r="NSQ42" s="0"/>
      <c r="NSR42" s="0"/>
      <c r="NSS42" s="0"/>
      <c r="NST42" s="0"/>
      <c r="NSU42" s="0"/>
      <c r="NSV42" s="0"/>
      <c r="NSW42" s="0"/>
      <c r="NSX42" s="0"/>
      <c r="NSY42" s="0"/>
      <c r="NSZ42" s="0"/>
      <c r="NTA42" s="0"/>
      <c r="NTB42" s="0"/>
      <c r="NTC42" s="0"/>
      <c r="NTD42" s="0"/>
      <c r="NTE42" s="0"/>
      <c r="NTF42" s="0"/>
      <c r="NTG42" s="0"/>
      <c r="NTH42" s="0"/>
      <c r="NTI42" s="0"/>
      <c r="NTJ42" s="0"/>
      <c r="NTK42" s="0"/>
      <c r="NTL42" s="0"/>
      <c r="NTM42" s="0"/>
      <c r="NTN42" s="0"/>
      <c r="NTO42" s="0"/>
      <c r="NTP42" s="0"/>
      <c r="NTQ42" s="0"/>
      <c r="NTR42" s="0"/>
      <c r="NTS42" s="0"/>
      <c r="NTT42" s="0"/>
      <c r="NTU42" s="0"/>
      <c r="NTV42" s="0"/>
      <c r="NTW42" s="0"/>
      <c r="NTX42" s="0"/>
      <c r="NTY42" s="0"/>
      <c r="NTZ42" s="0"/>
      <c r="NUA42" s="0"/>
      <c r="NUB42" s="0"/>
      <c r="NUC42" s="0"/>
      <c r="NUD42" s="0"/>
      <c r="NUE42" s="0"/>
      <c r="NUF42" s="0"/>
      <c r="NUG42" s="0"/>
      <c r="NUH42" s="0"/>
      <c r="NUI42" s="0"/>
      <c r="NUJ42" s="0"/>
      <c r="NUK42" s="0"/>
      <c r="NUL42" s="0"/>
      <c r="NUM42" s="0"/>
      <c r="NUN42" s="0"/>
      <c r="NUO42" s="0"/>
      <c r="NUP42" s="0"/>
      <c r="NUQ42" s="0"/>
      <c r="NUR42" s="0"/>
      <c r="NUS42" s="0"/>
      <c r="NUT42" s="0"/>
      <c r="NUU42" s="0"/>
      <c r="NUV42" s="0"/>
      <c r="NUW42" s="0"/>
      <c r="NUX42" s="0"/>
      <c r="NUY42" s="0"/>
      <c r="NUZ42" s="0"/>
      <c r="NVA42" s="0"/>
      <c r="NVB42" s="0"/>
      <c r="NVC42" s="0"/>
      <c r="NVD42" s="0"/>
      <c r="NVE42" s="0"/>
      <c r="NVF42" s="0"/>
      <c r="NVG42" s="0"/>
      <c r="NVH42" s="0"/>
      <c r="NVI42" s="0"/>
      <c r="NVJ42" s="0"/>
      <c r="NVK42" s="0"/>
      <c r="NVL42" s="0"/>
      <c r="NVM42" s="0"/>
      <c r="NVN42" s="0"/>
      <c r="NVO42" s="0"/>
      <c r="NVP42" s="0"/>
      <c r="NVQ42" s="0"/>
      <c r="NVR42" s="0"/>
      <c r="NVS42" s="0"/>
      <c r="NVT42" s="0"/>
      <c r="NVU42" s="0"/>
      <c r="NVV42" s="0"/>
      <c r="NVW42" s="0"/>
      <c r="NVX42" s="0"/>
      <c r="NVY42" s="0"/>
      <c r="NVZ42" s="0"/>
      <c r="NWA42" s="0"/>
      <c r="NWB42" s="0"/>
      <c r="NWC42" s="0"/>
      <c r="NWD42" s="0"/>
      <c r="NWE42" s="0"/>
      <c r="NWF42" s="0"/>
      <c r="NWG42" s="0"/>
      <c r="NWH42" s="0"/>
      <c r="NWI42" s="0"/>
      <c r="NWJ42" s="0"/>
      <c r="NWK42" s="0"/>
      <c r="NWL42" s="0"/>
      <c r="NWM42" s="0"/>
      <c r="NWN42" s="0"/>
      <c r="NWO42" s="0"/>
      <c r="NWP42" s="0"/>
      <c r="NWQ42" s="0"/>
      <c r="NWR42" s="0"/>
      <c r="NWS42" s="0"/>
      <c r="NWT42" s="0"/>
      <c r="NWU42" s="0"/>
      <c r="NWV42" s="0"/>
      <c r="NWW42" s="0"/>
      <c r="NWX42" s="0"/>
      <c r="NWY42" s="0"/>
      <c r="NWZ42" s="0"/>
      <c r="NXA42" s="0"/>
      <c r="NXB42" s="0"/>
      <c r="NXC42" s="0"/>
      <c r="NXD42" s="0"/>
      <c r="NXE42" s="0"/>
      <c r="NXF42" s="0"/>
      <c r="NXG42" s="0"/>
      <c r="NXH42" s="0"/>
      <c r="NXI42" s="0"/>
      <c r="NXJ42" s="0"/>
      <c r="NXK42" s="0"/>
      <c r="NXL42" s="0"/>
      <c r="NXM42" s="0"/>
      <c r="NXN42" s="0"/>
      <c r="NXO42" s="0"/>
      <c r="NXP42" s="0"/>
      <c r="NXQ42" s="0"/>
      <c r="NXR42" s="0"/>
      <c r="NXS42" s="0"/>
      <c r="NXT42" s="0"/>
      <c r="NXU42" s="0"/>
      <c r="NXV42" s="0"/>
      <c r="NXW42" s="0"/>
      <c r="NXX42" s="0"/>
      <c r="NXY42" s="0"/>
      <c r="NXZ42" s="0"/>
      <c r="NYA42" s="0"/>
      <c r="NYB42" s="0"/>
      <c r="NYC42" s="0"/>
      <c r="NYD42" s="0"/>
      <c r="NYE42" s="0"/>
      <c r="NYF42" s="0"/>
      <c r="NYG42" s="0"/>
      <c r="NYH42" s="0"/>
      <c r="NYI42" s="0"/>
      <c r="NYJ42" s="0"/>
      <c r="NYK42" s="0"/>
      <c r="NYL42" s="0"/>
      <c r="NYM42" s="0"/>
      <c r="NYN42" s="0"/>
      <c r="NYO42" s="0"/>
      <c r="NYP42" s="0"/>
      <c r="NYQ42" s="0"/>
      <c r="NYR42" s="0"/>
      <c r="NYS42" s="0"/>
      <c r="NYT42" s="0"/>
      <c r="NYU42" s="0"/>
      <c r="NYV42" s="0"/>
      <c r="NYW42" s="0"/>
      <c r="NYX42" s="0"/>
      <c r="NYY42" s="0"/>
      <c r="NYZ42" s="0"/>
      <c r="NZA42" s="0"/>
      <c r="NZB42" s="0"/>
      <c r="NZC42" s="0"/>
      <c r="NZD42" s="0"/>
      <c r="NZE42" s="0"/>
      <c r="NZF42" s="0"/>
      <c r="NZG42" s="0"/>
      <c r="NZH42" s="0"/>
      <c r="NZI42" s="0"/>
      <c r="NZJ42" s="0"/>
      <c r="NZK42" s="0"/>
      <c r="NZL42" s="0"/>
      <c r="NZM42" s="0"/>
      <c r="NZN42" s="0"/>
      <c r="NZO42" s="0"/>
      <c r="NZP42" s="0"/>
      <c r="NZQ42" s="0"/>
      <c r="NZR42" s="0"/>
      <c r="NZS42" s="0"/>
      <c r="NZT42" s="0"/>
      <c r="NZU42" s="0"/>
      <c r="NZV42" s="0"/>
      <c r="NZW42" s="0"/>
      <c r="NZX42" s="0"/>
      <c r="NZY42" s="0"/>
      <c r="NZZ42" s="0"/>
      <c r="OAA42" s="0"/>
      <c r="OAB42" s="0"/>
      <c r="OAC42" s="0"/>
      <c r="OAD42" s="0"/>
      <c r="OAE42" s="0"/>
      <c r="OAF42" s="0"/>
      <c r="OAG42" s="0"/>
      <c r="OAH42" s="0"/>
      <c r="OAI42" s="0"/>
      <c r="OAJ42" s="0"/>
      <c r="OAK42" s="0"/>
      <c r="OAL42" s="0"/>
      <c r="OAM42" s="0"/>
      <c r="OAN42" s="0"/>
      <c r="OAO42" s="0"/>
      <c r="OAP42" s="0"/>
      <c r="OAQ42" s="0"/>
      <c r="OAR42" s="0"/>
      <c r="OAS42" s="0"/>
      <c r="OAT42" s="0"/>
      <c r="OAU42" s="0"/>
      <c r="OAV42" s="0"/>
      <c r="OAW42" s="0"/>
      <c r="OAX42" s="0"/>
      <c r="OAY42" s="0"/>
      <c r="OAZ42" s="0"/>
      <c r="OBA42" s="0"/>
      <c r="OBB42" s="0"/>
      <c r="OBC42" s="0"/>
      <c r="OBD42" s="0"/>
      <c r="OBE42" s="0"/>
      <c r="OBF42" s="0"/>
      <c r="OBG42" s="0"/>
      <c r="OBH42" s="0"/>
      <c r="OBI42" s="0"/>
      <c r="OBJ42" s="0"/>
      <c r="OBK42" s="0"/>
      <c r="OBL42" s="0"/>
      <c r="OBM42" s="0"/>
      <c r="OBN42" s="0"/>
      <c r="OBO42" s="0"/>
      <c r="OBP42" s="0"/>
      <c r="OBQ42" s="0"/>
      <c r="OBR42" s="0"/>
      <c r="OBS42" s="0"/>
      <c r="OBT42" s="0"/>
      <c r="OBU42" s="0"/>
      <c r="OBV42" s="0"/>
      <c r="OBW42" s="0"/>
      <c r="OBX42" s="0"/>
      <c r="OBY42" s="0"/>
      <c r="OBZ42" s="0"/>
      <c r="OCA42" s="0"/>
      <c r="OCB42" s="0"/>
      <c r="OCC42" s="0"/>
      <c r="OCD42" s="0"/>
      <c r="OCE42" s="0"/>
      <c r="OCF42" s="0"/>
      <c r="OCG42" s="0"/>
      <c r="OCH42" s="0"/>
      <c r="OCI42" s="0"/>
      <c r="OCJ42" s="0"/>
      <c r="OCK42" s="0"/>
      <c r="OCL42" s="0"/>
      <c r="OCM42" s="0"/>
      <c r="OCN42" s="0"/>
      <c r="OCO42" s="0"/>
      <c r="OCP42" s="0"/>
      <c r="OCQ42" s="0"/>
      <c r="OCR42" s="0"/>
      <c r="OCS42" s="0"/>
      <c r="OCT42" s="0"/>
      <c r="OCU42" s="0"/>
      <c r="OCV42" s="0"/>
      <c r="OCW42" s="0"/>
      <c r="OCX42" s="0"/>
      <c r="OCY42" s="0"/>
      <c r="OCZ42" s="0"/>
      <c r="ODA42" s="0"/>
      <c r="ODB42" s="0"/>
      <c r="ODC42" s="0"/>
      <c r="ODD42" s="0"/>
      <c r="ODE42" s="0"/>
      <c r="ODF42" s="0"/>
      <c r="ODG42" s="0"/>
      <c r="ODH42" s="0"/>
      <c r="ODI42" s="0"/>
      <c r="ODJ42" s="0"/>
      <c r="ODK42" s="0"/>
      <c r="ODL42" s="0"/>
      <c r="ODM42" s="0"/>
      <c r="ODN42" s="0"/>
      <c r="ODO42" s="0"/>
      <c r="ODP42" s="0"/>
      <c r="ODQ42" s="0"/>
      <c r="ODR42" s="0"/>
      <c r="ODS42" s="0"/>
      <c r="ODT42" s="0"/>
      <c r="ODU42" s="0"/>
      <c r="ODV42" s="0"/>
      <c r="ODW42" s="0"/>
      <c r="ODX42" s="0"/>
      <c r="ODY42" s="0"/>
      <c r="ODZ42" s="0"/>
      <c r="OEA42" s="0"/>
      <c r="OEB42" s="0"/>
      <c r="OEC42" s="0"/>
      <c r="OED42" s="0"/>
      <c r="OEE42" s="0"/>
      <c r="OEF42" s="0"/>
      <c r="OEG42" s="0"/>
      <c r="OEH42" s="0"/>
      <c r="OEI42" s="0"/>
      <c r="OEJ42" s="0"/>
      <c r="OEK42" s="0"/>
      <c r="OEL42" s="0"/>
      <c r="OEM42" s="0"/>
      <c r="OEN42" s="0"/>
      <c r="OEO42" s="0"/>
      <c r="OEP42" s="0"/>
      <c r="OEQ42" s="0"/>
      <c r="OER42" s="0"/>
      <c r="OES42" s="0"/>
      <c r="OET42" s="0"/>
      <c r="OEU42" s="0"/>
      <c r="OEV42" s="0"/>
      <c r="OEW42" s="0"/>
      <c r="OEX42" s="0"/>
      <c r="OEY42" s="0"/>
      <c r="OEZ42" s="0"/>
      <c r="OFA42" s="0"/>
      <c r="OFB42" s="0"/>
      <c r="OFC42" s="0"/>
      <c r="OFD42" s="0"/>
      <c r="OFE42" s="0"/>
      <c r="OFF42" s="0"/>
      <c r="OFG42" s="0"/>
      <c r="OFH42" s="0"/>
      <c r="OFI42" s="0"/>
      <c r="OFJ42" s="0"/>
      <c r="OFK42" s="0"/>
      <c r="OFL42" s="0"/>
      <c r="OFM42" s="0"/>
      <c r="OFN42" s="0"/>
      <c r="OFO42" s="0"/>
      <c r="OFP42" s="0"/>
      <c r="OFQ42" s="0"/>
      <c r="OFR42" s="0"/>
      <c r="OFS42" s="0"/>
      <c r="OFT42" s="0"/>
      <c r="OFU42" s="0"/>
      <c r="OFV42" s="0"/>
      <c r="OFW42" s="0"/>
      <c r="OFX42" s="0"/>
      <c r="OFY42" s="0"/>
      <c r="OFZ42" s="0"/>
      <c r="OGA42" s="0"/>
      <c r="OGB42" s="0"/>
      <c r="OGC42" s="0"/>
      <c r="OGD42" s="0"/>
      <c r="OGE42" s="0"/>
      <c r="OGF42" s="0"/>
      <c r="OGG42" s="0"/>
      <c r="OGH42" s="0"/>
      <c r="OGI42" s="0"/>
      <c r="OGJ42" s="0"/>
      <c r="OGK42" s="0"/>
      <c r="OGL42" s="0"/>
      <c r="OGM42" s="0"/>
      <c r="OGN42" s="0"/>
      <c r="OGO42" s="0"/>
      <c r="OGP42" s="0"/>
      <c r="OGQ42" s="0"/>
      <c r="OGR42" s="0"/>
      <c r="OGS42" s="0"/>
      <c r="OGT42" s="0"/>
      <c r="OGU42" s="0"/>
      <c r="OGV42" s="0"/>
      <c r="OGW42" s="0"/>
      <c r="OGX42" s="0"/>
      <c r="OGY42" s="0"/>
      <c r="OGZ42" s="0"/>
      <c r="OHA42" s="0"/>
      <c r="OHB42" s="0"/>
      <c r="OHC42" s="0"/>
      <c r="OHD42" s="0"/>
      <c r="OHE42" s="0"/>
      <c r="OHF42" s="0"/>
      <c r="OHG42" s="0"/>
      <c r="OHH42" s="0"/>
      <c r="OHI42" s="0"/>
      <c r="OHJ42" s="0"/>
      <c r="OHK42" s="0"/>
      <c r="OHL42" s="0"/>
      <c r="OHM42" s="0"/>
      <c r="OHN42" s="0"/>
      <c r="OHO42" s="0"/>
      <c r="OHP42" s="0"/>
      <c r="OHQ42" s="0"/>
      <c r="OHR42" s="0"/>
      <c r="OHS42" s="0"/>
      <c r="OHT42" s="0"/>
      <c r="OHU42" s="0"/>
      <c r="OHV42" s="0"/>
      <c r="OHW42" s="0"/>
      <c r="OHX42" s="0"/>
      <c r="OHY42" s="0"/>
      <c r="OHZ42" s="0"/>
      <c r="OIA42" s="0"/>
      <c r="OIB42" s="0"/>
      <c r="OIC42" s="0"/>
      <c r="OID42" s="0"/>
      <c r="OIE42" s="0"/>
      <c r="OIF42" s="0"/>
      <c r="OIG42" s="0"/>
      <c r="OIH42" s="0"/>
      <c r="OII42" s="0"/>
      <c r="OIJ42" s="0"/>
      <c r="OIK42" s="0"/>
      <c r="OIL42" s="0"/>
      <c r="OIM42" s="0"/>
      <c r="OIN42" s="0"/>
      <c r="OIO42" s="0"/>
      <c r="OIP42" s="0"/>
      <c r="OIQ42" s="0"/>
      <c r="OIR42" s="0"/>
      <c r="OIS42" s="0"/>
      <c r="OIT42" s="0"/>
      <c r="OIU42" s="0"/>
      <c r="OIV42" s="0"/>
      <c r="OIW42" s="0"/>
      <c r="OIX42" s="0"/>
      <c r="OIY42" s="0"/>
      <c r="OIZ42" s="0"/>
      <c r="OJA42" s="0"/>
      <c r="OJB42" s="0"/>
      <c r="OJC42" s="0"/>
      <c r="OJD42" s="0"/>
      <c r="OJE42" s="0"/>
      <c r="OJF42" s="0"/>
      <c r="OJG42" s="0"/>
      <c r="OJH42" s="0"/>
      <c r="OJI42" s="0"/>
      <c r="OJJ42" s="0"/>
      <c r="OJK42" s="0"/>
      <c r="OJL42" s="0"/>
      <c r="OJM42" s="0"/>
      <c r="OJN42" s="0"/>
      <c r="OJO42" s="0"/>
      <c r="OJP42" s="0"/>
      <c r="OJQ42" s="0"/>
      <c r="OJR42" s="0"/>
      <c r="OJS42" s="0"/>
      <c r="OJT42" s="0"/>
      <c r="OJU42" s="0"/>
      <c r="OJV42" s="0"/>
      <c r="OJW42" s="0"/>
      <c r="OJX42" s="0"/>
      <c r="OJY42" s="0"/>
      <c r="OJZ42" s="0"/>
      <c r="OKA42" s="0"/>
      <c r="OKB42" s="0"/>
      <c r="OKC42" s="0"/>
      <c r="OKD42" s="0"/>
      <c r="OKE42" s="0"/>
      <c r="OKF42" s="0"/>
      <c r="OKG42" s="0"/>
      <c r="OKH42" s="0"/>
      <c r="OKI42" s="0"/>
      <c r="OKJ42" s="0"/>
      <c r="OKK42" s="0"/>
      <c r="OKL42" s="0"/>
      <c r="OKM42" s="0"/>
      <c r="OKN42" s="0"/>
      <c r="OKO42" s="0"/>
      <c r="OKP42" s="0"/>
      <c r="OKQ42" s="0"/>
      <c r="OKR42" s="0"/>
      <c r="OKS42" s="0"/>
      <c r="OKT42" s="0"/>
      <c r="OKU42" s="0"/>
      <c r="OKV42" s="0"/>
      <c r="OKW42" s="0"/>
      <c r="OKX42" s="0"/>
      <c r="OKY42" s="0"/>
      <c r="OKZ42" s="0"/>
      <c r="OLA42" s="0"/>
      <c r="OLB42" s="0"/>
      <c r="OLC42" s="0"/>
      <c r="OLD42" s="0"/>
      <c r="OLE42" s="0"/>
      <c r="OLF42" s="0"/>
      <c r="OLG42" s="0"/>
      <c r="OLH42" s="0"/>
      <c r="OLI42" s="0"/>
      <c r="OLJ42" s="0"/>
      <c r="OLK42" s="0"/>
      <c r="OLL42" s="0"/>
      <c r="OLM42" s="0"/>
      <c r="OLN42" s="0"/>
      <c r="OLO42" s="0"/>
      <c r="OLP42" s="0"/>
      <c r="OLQ42" s="0"/>
      <c r="OLR42" s="0"/>
      <c r="OLS42" s="0"/>
      <c r="OLT42" s="0"/>
      <c r="OLU42" s="0"/>
      <c r="OLV42" s="0"/>
      <c r="OLW42" s="0"/>
      <c r="OLX42" s="0"/>
      <c r="OLY42" s="0"/>
      <c r="OLZ42" s="0"/>
      <c r="OMA42" s="0"/>
      <c r="OMB42" s="0"/>
      <c r="OMC42" s="0"/>
      <c r="OMD42" s="0"/>
      <c r="OME42" s="0"/>
      <c r="OMF42" s="0"/>
      <c r="OMG42" s="0"/>
      <c r="OMH42" s="0"/>
      <c r="OMI42" s="0"/>
      <c r="OMJ42" s="0"/>
      <c r="OMK42" s="0"/>
      <c r="OML42" s="0"/>
      <c r="OMM42" s="0"/>
      <c r="OMN42" s="0"/>
      <c r="OMO42" s="0"/>
      <c r="OMP42" s="0"/>
      <c r="OMQ42" s="0"/>
      <c r="OMR42" s="0"/>
      <c r="OMS42" s="0"/>
      <c r="OMT42" s="0"/>
      <c r="OMU42" s="0"/>
      <c r="OMV42" s="0"/>
      <c r="OMW42" s="0"/>
      <c r="OMX42" s="0"/>
      <c r="OMY42" s="0"/>
      <c r="OMZ42" s="0"/>
      <c r="ONA42" s="0"/>
      <c r="ONB42" s="0"/>
      <c r="ONC42" s="0"/>
      <c r="OND42" s="0"/>
      <c r="ONE42" s="0"/>
      <c r="ONF42" s="0"/>
      <c r="ONG42" s="0"/>
      <c r="ONH42" s="0"/>
      <c r="ONI42" s="0"/>
      <c r="ONJ42" s="0"/>
      <c r="ONK42" s="0"/>
      <c r="ONL42" s="0"/>
      <c r="ONM42" s="0"/>
      <c r="ONN42" s="0"/>
      <c r="ONO42" s="0"/>
      <c r="ONP42" s="0"/>
      <c r="ONQ42" s="0"/>
      <c r="ONR42" s="0"/>
      <c r="ONS42" s="0"/>
      <c r="ONT42" s="0"/>
      <c r="ONU42" s="0"/>
      <c r="ONV42" s="0"/>
      <c r="ONW42" s="0"/>
      <c r="ONX42" s="0"/>
      <c r="ONY42" s="0"/>
      <c r="ONZ42" s="0"/>
      <c r="OOA42" s="0"/>
      <c r="OOB42" s="0"/>
      <c r="OOC42" s="0"/>
      <c r="OOD42" s="0"/>
      <c r="OOE42" s="0"/>
      <c r="OOF42" s="0"/>
      <c r="OOG42" s="0"/>
      <c r="OOH42" s="0"/>
      <c r="OOI42" s="0"/>
      <c r="OOJ42" s="0"/>
      <c r="OOK42" s="0"/>
      <c r="OOL42" s="0"/>
      <c r="OOM42" s="0"/>
      <c r="OON42" s="0"/>
      <c r="OOO42" s="0"/>
      <c r="OOP42" s="0"/>
      <c r="OOQ42" s="0"/>
      <c r="OOR42" s="0"/>
      <c r="OOS42" s="0"/>
      <c r="OOT42" s="0"/>
      <c r="OOU42" s="0"/>
      <c r="OOV42" s="0"/>
      <c r="OOW42" s="0"/>
      <c r="OOX42" s="0"/>
      <c r="OOY42" s="0"/>
      <c r="OOZ42" s="0"/>
      <c r="OPA42" s="0"/>
      <c r="OPB42" s="0"/>
      <c r="OPC42" s="0"/>
      <c r="OPD42" s="0"/>
      <c r="OPE42" s="0"/>
      <c r="OPF42" s="0"/>
      <c r="OPG42" s="0"/>
      <c r="OPH42" s="0"/>
      <c r="OPI42" s="0"/>
      <c r="OPJ42" s="0"/>
      <c r="OPK42" s="0"/>
      <c r="OPL42" s="0"/>
      <c r="OPM42" s="0"/>
      <c r="OPN42" s="0"/>
      <c r="OPO42" s="0"/>
      <c r="OPP42" s="0"/>
      <c r="OPQ42" s="0"/>
      <c r="OPR42" s="0"/>
      <c r="OPS42" s="0"/>
      <c r="OPT42" s="0"/>
      <c r="OPU42" s="0"/>
      <c r="OPV42" s="0"/>
      <c r="OPW42" s="0"/>
      <c r="OPX42" s="0"/>
      <c r="OPY42" s="0"/>
      <c r="OPZ42" s="0"/>
      <c r="OQA42" s="0"/>
      <c r="OQB42" s="0"/>
      <c r="OQC42" s="0"/>
      <c r="OQD42" s="0"/>
      <c r="OQE42" s="0"/>
      <c r="OQF42" s="0"/>
      <c r="OQG42" s="0"/>
      <c r="OQH42" s="0"/>
      <c r="OQI42" s="0"/>
      <c r="OQJ42" s="0"/>
      <c r="OQK42" s="0"/>
      <c r="OQL42" s="0"/>
      <c r="OQM42" s="0"/>
      <c r="OQN42" s="0"/>
      <c r="OQO42" s="0"/>
      <c r="OQP42" s="0"/>
      <c r="OQQ42" s="0"/>
      <c r="OQR42" s="0"/>
      <c r="OQS42" s="0"/>
      <c r="OQT42" s="0"/>
      <c r="OQU42" s="0"/>
      <c r="OQV42" s="0"/>
      <c r="OQW42" s="0"/>
      <c r="OQX42" s="0"/>
      <c r="OQY42" s="0"/>
      <c r="OQZ42" s="0"/>
      <c r="ORA42" s="0"/>
      <c r="ORB42" s="0"/>
      <c r="ORC42" s="0"/>
      <c r="ORD42" s="0"/>
      <c r="ORE42" s="0"/>
      <c r="ORF42" s="0"/>
      <c r="ORG42" s="0"/>
      <c r="ORH42" s="0"/>
      <c r="ORI42" s="0"/>
      <c r="ORJ42" s="0"/>
      <c r="ORK42" s="0"/>
      <c r="ORL42" s="0"/>
      <c r="ORM42" s="0"/>
      <c r="ORN42" s="0"/>
      <c r="ORO42" s="0"/>
      <c r="ORP42" s="0"/>
      <c r="ORQ42" s="0"/>
      <c r="ORR42" s="0"/>
      <c r="ORS42" s="0"/>
      <c r="ORT42" s="0"/>
      <c r="ORU42" s="0"/>
      <c r="ORV42" s="0"/>
      <c r="ORW42" s="0"/>
      <c r="ORX42" s="0"/>
      <c r="ORY42" s="0"/>
      <c r="ORZ42" s="0"/>
      <c r="OSA42" s="0"/>
      <c r="OSB42" s="0"/>
      <c r="OSC42" s="0"/>
      <c r="OSD42" s="0"/>
      <c r="OSE42" s="0"/>
      <c r="OSF42" s="0"/>
      <c r="OSG42" s="0"/>
      <c r="OSH42" s="0"/>
      <c r="OSI42" s="0"/>
      <c r="OSJ42" s="0"/>
      <c r="OSK42" s="0"/>
      <c r="OSL42" s="0"/>
      <c r="OSM42" s="0"/>
      <c r="OSN42" s="0"/>
      <c r="OSO42" s="0"/>
      <c r="OSP42" s="0"/>
      <c r="OSQ42" s="0"/>
      <c r="OSR42" s="0"/>
      <c r="OSS42" s="0"/>
      <c r="OST42" s="0"/>
      <c r="OSU42" s="0"/>
      <c r="OSV42" s="0"/>
      <c r="OSW42" s="0"/>
      <c r="OSX42" s="0"/>
      <c r="OSY42" s="0"/>
      <c r="OSZ42" s="0"/>
      <c r="OTA42" s="0"/>
      <c r="OTB42" s="0"/>
      <c r="OTC42" s="0"/>
      <c r="OTD42" s="0"/>
      <c r="OTE42" s="0"/>
      <c r="OTF42" s="0"/>
      <c r="OTG42" s="0"/>
      <c r="OTH42" s="0"/>
      <c r="OTI42" s="0"/>
      <c r="OTJ42" s="0"/>
      <c r="OTK42" s="0"/>
      <c r="OTL42" s="0"/>
      <c r="OTM42" s="0"/>
      <c r="OTN42" s="0"/>
      <c r="OTO42" s="0"/>
      <c r="OTP42" s="0"/>
      <c r="OTQ42" s="0"/>
      <c r="OTR42" s="0"/>
      <c r="OTS42" s="0"/>
      <c r="OTT42" s="0"/>
      <c r="OTU42" s="0"/>
      <c r="OTV42" s="0"/>
      <c r="OTW42" s="0"/>
      <c r="OTX42" s="0"/>
      <c r="OTY42" s="0"/>
      <c r="OTZ42" s="0"/>
      <c r="OUA42" s="0"/>
      <c r="OUB42" s="0"/>
      <c r="OUC42" s="0"/>
      <c r="OUD42" s="0"/>
      <c r="OUE42" s="0"/>
      <c r="OUF42" s="0"/>
      <c r="OUG42" s="0"/>
      <c r="OUH42" s="0"/>
      <c r="OUI42" s="0"/>
      <c r="OUJ42" s="0"/>
      <c r="OUK42" s="0"/>
      <c r="OUL42" s="0"/>
      <c r="OUM42" s="0"/>
      <c r="OUN42" s="0"/>
      <c r="OUO42" s="0"/>
      <c r="OUP42" s="0"/>
      <c r="OUQ42" s="0"/>
      <c r="OUR42" s="0"/>
      <c r="OUS42" s="0"/>
      <c r="OUT42" s="0"/>
      <c r="OUU42" s="0"/>
      <c r="OUV42" s="0"/>
      <c r="OUW42" s="0"/>
      <c r="OUX42" s="0"/>
      <c r="OUY42" s="0"/>
      <c r="OUZ42" s="0"/>
      <c r="OVA42" s="0"/>
      <c r="OVB42" s="0"/>
      <c r="OVC42" s="0"/>
      <c r="OVD42" s="0"/>
      <c r="OVE42" s="0"/>
      <c r="OVF42" s="0"/>
      <c r="OVG42" s="0"/>
      <c r="OVH42" s="0"/>
      <c r="OVI42" s="0"/>
      <c r="OVJ42" s="0"/>
      <c r="OVK42" s="0"/>
      <c r="OVL42" s="0"/>
      <c r="OVM42" s="0"/>
      <c r="OVN42" s="0"/>
      <c r="OVO42" s="0"/>
      <c r="OVP42" s="0"/>
      <c r="OVQ42" s="0"/>
      <c r="OVR42" s="0"/>
      <c r="OVS42" s="0"/>
      <c r="OVT42" s="0"/>
      <c r="OVU42" s="0"/>
      <c r="OVV42" s="0"/>
      <c r="OVW42" s="0"/>
      <c r="OVX42" s="0"/>
      <c r="OVY42" s="0"/>
      <c r="OVZ42" s="0"/>
      <c r="OWA42" s="0"/>
      <c r="OWB42" s="0"/>
      <c r="OWC42" s="0"/>
      <c r="OWD42" s="0"/>
      <c r="OWE42" s="0"/>
      <c r="OWF42" s="0"/>
      <c r="OWG42" s="0"/>
      <c r="OWH42" s="0"/>
      <c r="OWI42" s="0"/>
      <c r="OWJ42" s="0"/>
      <c r="OWK42" s="0"/>
      <c r="OWL42" s="0"/>
      <c r="OWM42" s="0"/>
      <c r="OWN42" s="0"/>
      <c r="OWO42" s="0"/>
      <c r="OWP42" s="0"/>
      <c r="OWQ42" s="0"/>
      <c r="OWR42" s="0"/>
      <c r="OWS42" s="0"/>
      <c r="OWT42" s="0"/>
      <c r="OWU42" s="0"/>
      <c r="OWV42" s="0"/>
      <c r="OWW42" s="0"/>
      <c r="OWX42" s="0"/>
      <c r="OWY42" s="0"/>
      <c r="OWZ42" s="0"/>
      <c r="OXA42" s="0"/>
      <c r="OXB42" s="0"/>
      <c r="OXC42" s="0"/>
      <c r="OXD42" s="0"/>
      <c r="OXE42" s="0"/>
      <c r="OXF42" s="0"/>
      <c r="OXG42" s="0"/>
      <c r="OXH42" s="0"/>
      <c r="OXI42" s="0"/>
      <c r="OXJ42" s="0"/>
      <c r="OXK42" s="0"/>
      <c r="OXL42" s="0"/>
      <c r="OXM42" s="0"/>
      <c r="OXN42" s="0"/>
      <c r="OXO42" s="0"/>
      <c r="OXP42" s="0"/>
      <c r="OXQ42" s="0"/>
      <c r="OXR42" s="0"/>
      <c r="OXS42" s="0"/>
      <c r="OXT42" s="0"/>
      <c r="OXU42" s="0"/>
      <c r="OXV42" s="0"/>
      <c r="OXW42" s="0"/>
      <c r="OXX42" s="0"/>
      <c r="OXY42" s="0"/>
      <c r="OXZ42" s="0"/>
      <c r="OYA42" s="0"/>
      <c r="OYB42" s="0"/>
      <c r="OYC42" s="0"/>
      <c r="OYD42" s="0"/>
      <c r="OYE42" s="0"/>
      <c r="OYF42" s="0"/>
      <c r="OYG42" s="0"/>
      <c r="OYH42" s="0"/>
      <c r="OYI42" s="0"/>
      <c r="OYJ42" s="0"/>
      <c r="OYK42" s="0"/>
      <c r="OYL42" s="0"/>
      <c r="OYM42" s="0"/>
      <c r="OYN42" s="0"/>
      <c r="OYO42" s="0"/>
      <c r="OYP42" s="0"/>
      <c r="OYQ42" s="0"/>
      <c r="OYR42" s="0"/>
      <c r="OYS42" s="0"/>
      <c r="OYT42" s="0"/>
      <c r="OYU42" s="0"/>
      <c r="OYV42" s="0"/>
      <c r="OYW42" s="0"/>
      <c r="OYX42" s="0"/>
      <c r="OYY42" s="0"/>
      <c r="OYZ42" s="0"/>
      <c r="OZA42" s="0"/>
      <c r="OZB42" s="0"/>
      <c r="OZC42" s="0"/>
      <c r="OZD42" s="0"/>
      <c r="OZE42" s="0"/>
      <c r="OZF42" s="0"/>
      <c r="OZG42" s="0"/>
      <c r="OZH42" s="0"/>
      <c r="OZI42" s="0"/>
      <c r="OZJ42" s="0"/>
      <c r="OZK42" s="0"/>
      <c r="OZL42" s="0"/>
      <c r="OZM42" s="0"/>
      <c r="OZN42" s="0"/>
      <c r="OZO42" s="0"/>
      <c r="OZP42" s="0"/>
      <c r="OZQ42" s="0"/>
      <c r="OZR42" s="0"/>
      <c r="OZS42" s="0"/>
      <c r="OZT42" s="0"/>
      <c r="OZU42" s="0"/>
      <c r="OZV42" s="0"/>
      <c r="OZW42" s="0"/>
      <c r="OZX42" s="0"/>
      <c r="OZY42" s="0"/>
      <c r="OZZ42" s="0"/>
      <c r="PAA42" s="0"/>
      <c r="PAB42" s="0"/>
      <c r="PAC42" s="0"/>
      <c r="PAD42" s="0"/>
      <c r="PAE42" s="0"/>
      <c r="PAF42" s="0"/>
      <c r="PAG42" s="0"/>
      <c r="PAH42" s="0"/>
      <c r="PAI42" s="0"/>
      <c r="PAJ42" s="0"/>
      <c r="PAK42" s="0"/>
      <c r="PAL42" s="0"/>
      <c r="PAM42" s="0"/>
      <c r="PAN42" s="0"/>
      <c r="PAO42" s="0"/>
      <c r="PAP42" s="0"/>
      <c r="PAQ42" s="0"/>
      <c r="PAR42" s="0"/>
      <c r="PAS42" s="0"/>
      <c r="PAT42" s="0"/>
      <c r="PAU42" s="0"/>
      <c r="PAV42" s="0"/>
      <c r="PAW42" s="0"/>
      <c r="PAX42" s="0"/>
      <c r="PAY42" s="0"/>
      <c r="PAZ42" s="0"/>
      <c r="PBA42" s="0"/>
      <c r="PBB42" s="0"/>
      <c r="PBC42" s="0"/>
      <c r="PBD42" s="0"/>
      <c r="PBE42" s="0"/>
      <c r="PBF42" s="0"/>
      <c r="PBG42" s="0"/>
      <c r="PBH42" s="0"/>
      <c r="PBI42" s="0"/>
      <c r="PBJ42" s="0"/>
      <c r="PBK42" s="0"/>
      <c r="PBL42" s="0"/>
      <c r="PBM42" s="0"/>
      <c r="PBN42" s="0"/>
      <c r="PBO42" s="0"/>
      <c r="PBP42" s="0"/>
      <c r="PBQ42" s="0"/>
      <c r="PBR42" s="0"/>
      <c r="PBS42" s="0"/>
      <c r="PBT42" s="0"/>
      <c r="PBU42" s="0"/>
      <c r="PBV42" s="0"/>
      <c r="PBW42" s="0"/>
      <c r="PBX42" s="0"/>
      <c r="PBY42" s="0"/>
      <c r="PBZ42" s="0"/>
      <c r="PCA42" s="0"/>
      <c r="PCB42" s="0"/>
      <c r="PCC42" s="0"/>
      <c r="PCD42" s="0"/>
      <c r="PCE42" s="0"/>
      <c r="PCF42" s="0"/>
      <c r="PCG42" s="0"/>
      <c r="PCH42" s="0"/>
      <c r="PCI42" s="0"/>
      <c r="PCJ42" s="0"/>
      <c r="PCK42" s="0"/>
      <c r="PCL42" s="0"/>
      <c r="PCM42" s="0"/>
      <c r="PCN42" s="0"/>
      <c r="PCO42" s="0"/>
      <c r="PCP42" s="0"/>
      <c r="PCQ42" s="0"/>
      <c r="PCR42" s="0"/>
      <c r="PCS42" s="0"/>
      <c r="PCT42" s="0"/>
      <c r="PCU42" s="0"/>
      <c r="PCV42" s="0"/>
      <c r="PCW42" s="0"/>
      <c r="PCX42" s="0"/>
      <c r="PCY42" s="0"/>
      <c r="PCZ42" s="0"/>
      <c r="PDA42" s="0"/>
      <c r="PDB42" s="0"/>
      <c r="PDC42" s="0"/>
      <c r="PDD42" s="0"/>
      <c r="PDE42" s="0"/>
      <c r="PDF42" s="0"/>
      <c r="PDG42" s="0"/>
      <c r="PDH42" s="0"/>
      <c r="PDI42" s="0"/>
      <c r="PDJ42" s="0"/>
      <c r="PDK42" s="0"/>
      <c r="PDL42" s="0"/>
      <c r="PDM42" s="0"/>
      <c r="PDN42" s="0"/>
      <c r="PDO42" s="0"/>
      <c r="PDP42" s="0"/>
      <c r="PDQ42" s="0"/>
      <c r="PDR42" s="0"/>
      <c r="PDS42" s="0"/>
      <c r="PDT42" s="0"/>
      <c r="PDU42" s="0"/>
      <c r="PDV42" s="0"/>
      <c r="PDW42" s="0"/>
      <c r="PDX42" s="0"/>
      <c r="PDY42" s="0"/>
      <c r="PDZ42" s="0"/>
      <c r="PEA42" s="0"/>
      <c r="PEB42" s="0"/>
      <c r="PEC42" s="0"/>
      <c r="PED42" s="0"/>
      <c r="PEE42" s="0"/>
      <c r="PEF42" s="0"/>
      <c r="PEG42" s="0"/>
      <c r="PEH42" s="0"/>
      <c r="PEI42" s="0"/>
      <c r="PEJ42" s="0"/>
      <c r="PEK42" s="0"/>
      <c r="PEL42" s="0"/>
      <c r="PEM42" s="0"/>
      <c r="PEN42" s="0"/>
      <c r="PEO42" s="0"/>
      <c r="PEP42" s="0"/>
      <c r="PEQ42" s="0"/>
      <c r="PER42" s="0"/>
      <c r="PES42" s="0"/>
      <c r="PET42" s="0"/>
      <c r="PEU42" s="0"/>
      <c r="PEV42" s="0"/>
      <c r="PEW42" s="0"/>
      <c r="PEX42" s="0"/>
      <c r="PEY42" s="0"/>
      <c r="PEZ42" s="0"/>
      <c r="PFA42" s="0"/>
      <c r="PFB42" s="0"/>
      <c r="PFC42" s="0"/>
      <c r="PFD42" s="0"/>
      <c r="PFE42" s="0"/>
      <c r="PFF42" s="0"/>
      <c r="PFG42" s="0"/>
      <c r="PFH42" s="0"/>
      <c r="PFI42" s="0"/>
      <c r="PFJ42" s="0"/>
      <c r="PFK42" s="0"/>
      <c r="PFL42" s="0"/>
      <c r="PFM42" s="0"/>
      <c r="PFN42" s="0"/>
      <c r="PFO42" s="0"/>
      <c r="PFP42" s="0"/>
      <c r="PFQ42" s="0"/>
      <c r="PFR42" s="0"/>
      <c r="PFS42" s="0"/>
      <c r="PFT42" s="0"/>
      <c r="PFU42" s="0"/>
      <c r="PFV42" s="0"/>
      <c r="PFW42" s="0"/>
      <c r="PFX42" s="0"/>
      <c r="PFY42" s="0"/>
      <c r="PFZ42" s="0"/>
      <c r="PGA42" s="0"/>
      <c r="PGB42" s="0"/>
      <c r="PGC42" s="0"/>
      <c r="PGD42" s="0"/>
      <c r="PGE42" s="0"/>
      <c r="PGF42" s="0"/>
      <c r="PGG42" s="0"/>
      <c r="PGH42" s="0"/>
      <c r="PGI42" s="0"/>
      <c r="PGJ42" s="0"/>
      <c r="PGK42" s="0"/>
      <c r="PGL42" s="0"/>
      <c r="PGM42" s="0"/>
      <c r="PGN42" s="0"/>
      <c r="PGO42" s="0"/>
      <c r="PGP42" s="0"/>
      <c r="PGQ42" s="0"/>
      <c r="PGR42" s="0"/>
      <c r="PGS42" s="0"/>
      <c r="PGT42" s="0"/>
      <c r="PGU42" s="0"/>
      <c r="PGV42" s="0"/>
      <c r="PGW42" s="0"/>
      <c r="PGX42" s="0"/>
      <c r="PGY42" s="0"/>
      <c r="PGZ42" s="0"/>
      <c r="PHA42" s="0"/>
      <c r="PHB42" s="0"/>
      <c r="PHC42" s="0"/>
      <c r="PHD42" s="0"/>
      <c r="PHE42" s="0"/>
      <c r="PHF42" s="0"/>
      <c r="PHG42" s="0"/>
      <c r="PHH42" s="0"/>
      <c r="PHI42" s="0"/>
      <c r="PHJ42" s="0"/>
      <c r="PHK42" s="0"/>
      <c r="PHL42" s="0"/>
      <c r="PHM42" s="0"/>
      <c r="PHN42" s="0"/>
      <c r="PHO42" s="0"/>
      <c r="PHP42" s="0"/>
      <c r="PHQ42" s="0"/>
      <c r="PHR42" s="0"/>
      <c r="PHS42" s="0"/>
      <c r="PHT42" s="0"/>
      <c r="PHU42" s="0"/>
      <c r="PHV42" s="0"/>
      <c r="PHW42" s="0"/>
      <c r="PHX42" s="0"/>
      <c r="PHY42" s="0"/>
      <c r="PHZ42" s="0"/>
      <c r="PIA42" s="0"/>
      <c r="PIB42" s="0"/>
      <c r="PIC42" s="0"/>
      <c r="PID42" s="0"/>
      <c r="PIE42" s="0"/>
      <c r="PIF42" s="0"/>
      <c r="PIG42" s="0"/>
      <c r="PIH42" s="0"/>
      <c r="PII42" s="0"/>
      <c r="PIJ42" s="0"/>
      <c r="PIK42" s="0"/>
      <c r="PIL42" s="0"/>
      <c r="PIM42" s="0"/>
      <c r="PIN42" s="0"/>
      <c r="PIO42" s="0"/>
      <c r="PIP42" s="0"/>
      <c r="PIQ42" s="0"/>
      <c r="PIR42" s="0"/>
      <c r="PIS42" s="0"/>
      <c r="PIT42" s="0"/>
      <c r="PIU42" s="0"/>
      <c r="PIV42" s="0"/>
      <c r="PIW42" s="0"/>
      <c r="PIX42" s="0"/>
      <c r="PIY42" s="0"/>
      <c r="PIZ42" s="0"/>
      <c r="PJA42" s="0"/>
      <c r="PJB42" s="0"/>
      <c r="PJC42" s="0"/>
      <c r="PJD42" s="0"/>
      <c r="PJE42" s="0"/>
      <c r="PJF42" s="0"/>
      <c r="PJG42" s="0"/>
      <c r="PJH42" s="0"/>
      <c r="PJI42" s="0"/>
      <c r="PJJ42" s="0"/>
      <c r="PJK42" s="0"/>
      <c r="PJL42" s="0"/>
      <c r="PJM42" s="0"/>
      <c r="PJN42" s="0"/>
      <c r="PJO42" s="0"/>
      <c r="PJP42" s="0"/>
      <c r="PJQ42" s="0"/>
      <c r="PJR42" s="0"/>
      <c r="PJS42" s="0"/>
      <c r="PJT42" s="0"/>
      <c r="PJU42" s="0"/>
      <c r="PJV42" s="0"/>
      <c r="PJW42" s="0"/>
      <c r="PJX42" s="0"/>
      <c r="PJY42" s="0"/>
      <c r="PJZ42" s="0"/>
      <c r="PKA42" s="0"/>
      <c r="PKB42" s="0"/>
      <c r="PKC42" s="0"/>
      <c r="PKD42" s="0"/>
      <c r="PKE42" s="0"/>
      <c r="PKF42" s="0"/>
      <c r="PKG42" s="0"/>
      <c r="PKH42" s="0"/>
      <c r="PKI42" s="0"/>
      <c r="PKJ42" s="0"/>
      <c r="PKK42" s="0"/>
      <c r="PKL42" s="0"/>
      <c r="PKM42" s="0"/>
      <c r="PKN42" s="0"/>
      <c r="PKO42" s="0"/>
      <c r="PKP42" s="0"/>
      <c r="PKQ42" s="0"/>
      <c r="PKR42" s="0"/>
      <c r="PKS42" s="0"/>
      <c r="PKT42" s="0"/>
      <c r="PKU42" s="0"/>
      <c r="PKV42" s="0"/>
      <c r="PKW42" s="0"/>
      <c r="PKX42" s="0"/>
      <c r="PKY42" s="0"/>
      <c r="PKZ42" s="0"/>
      <c r="PLA42" s="0"/>
      <c r="PLB42" s="0"/>
      <c r="PLC42" s="0"/>
      <c r="PLD42" s="0"/>
      <c r="PLE42" s="0"/>
      <c r="PLF42" s="0"/>
      <c r="PLG42" s="0"/>
      <c r="PLH42" s="0"/>
      <c r="PLI42" s="0"/>
      <c r="PLJ42" s="0"/>
      <c r="PLK42" s="0"/>
      <c r="PLL42" s="0"/>
      <c r="PLM42" s="0"/>
      <c r="PLN42" s="0"/>
      <c r="PLO42" s="0"/>
      <c r="PLP42" s="0"/>
      <c r="PLQ42" s="0"/>
      <c r="PLR42" s="0"/>
      <c r="PLS42" s="0"/>
      <c r="PLT42" s="0"/>
      <c r="PLU42" s="0"/>
      <c r="PLV42" s="0"/>
      <c r="PLW42" s="0"/>
      <c r="PLX42" s="0"/>
      <c r="PLY42" s="0"/>
      <c r="PLZ42" s="0"/>
      <c r="PMA42" s="0"/>
      <c r="PMB42" s="0"/>
      <c r="PMC42" s="0"/>
      <c r="PMD42" s="0"/>
      <c r="PME42" s="0"/>
      <c r="PMF42" s="0"/>
      <c r="PMG42" s="0"/>
      <c r="PMH42" s="0"/>
      <c r="PMI42" s="0"/>
      <c r="PMJ42" s="0"/>
      <c r="PMK42" s="0"/>
      <c r="PML42" s="0"/>
      <c r="PMM42" s="0"/>
      <c r="PMN42" s="0"/>
      <c r="PMO42" s="0"/>
      <c r="PMP42" s="0"/>
      <c r="PMQ42" s="0"/>
      <c r="PMR42" s="0"/>
      <c r="PMS42" s="0"/>
      <c r="PMT42" s="0"/>
      <c r="PMU42" s="0"/>
      <c r="PMV42" s="0"/>
      <c r="PMW42" s="0"/>
      <c r="PMX42" s="0"/>
      <c r="PMY42" s="0"/>
      <c r="PMZ42" s="0"/>
      <c r="PNA42" s="0"/>
      <c r="PNB42" s="0"/>
      <c r="PNC42" s="0"/>
      <c r="PND42" s="0"/>
      <c r="PNE42" s="0"/>
      <c r="PNF42" s="0"/>
      <c r="PNG42" s="0"/>
      <c r="PNH42" s="0"/>
      <c r="PNI42" s="0"/>
      <c r="PNJ42" s="0"/>
      <c r="PNK42" s="0"/>
      <c r="PNL42" s="0"/>
      <c r="PNM42" s="0"/>
      <c r="PNN42" s="0"/>
      <c r="PNO42" s="0"/>
      <c r="PNP42" s="0"/>
      <c r="PNQ42" s="0"/>
      <c r="PNR42" s="0"/>
      <c r="PNS42" s="0"/>
      <c r="PNT42" s="0"/>
      <c r="PNU42" s="0"/>
      <c r="PNV42" s="0"/>
      <c r="PNW42" s="0"/>
      <c r="PNX42" s="0"/>
      <c r="PNY42" s="0"/>
      <c r="PNZ42" s="0"/>
      <c r="POA42" s="0"/>
      <c r="POB42" s="0"/>
      <c r="POC42" s="0"/>
      <c r="POD42" s="0"/>
      <c r="POE42" s="0"/>
      <c r="POF42" s="0"/>
      <c r="POG42" s="0"/>
      <c r="POH42" s="0"/>
      <c r="POI42" s="0"/>
      <c r="POJ42" s="0"/>
      <c r="POK42" s="0"/>
      <c r="POL42" s="0"/>
      <c r="POM42" s="0"/>
      <c r="PON42" s="0"/>
      <c r="POO42" s="0"/>
      <c r="POP42" s="0"/>
      <c r="POQ42" s="0"/>
      <c r="POR42" s="0"/>
      <c r="POS42" s="0"/>
      <c r="POT42" s="0"/>
      <c r="POU42" s="0"/>
      <c r="POV42" s="0"/>
      <c r="POW42" s="0"/>
      <c r="POX42" s="0"/>
      <c r="POY42" s="0"/>
      <c r="POZ42" s="0"/>
      <c r="PPA42" s="0"/>
      <c r="PPB42" s="0"/>
      <c r="PPC42" s="0"/>
      <c r="PPD42" s="0"/>
      <c r="PPE42" s="0"/>
      <c r="PPF42" s="0"/>
      <c r="PPG42" s="0"/>
      <c r="PPH42" s="0"/>
      <c r="PPI42" s="0"/>
      <c r="PPJ42" s="0"/>
      <c r="PPK42" s="0"/>
      <c r="PPL42" s="0"/>
      <c r="PPM42" s="0"/>
      <c r="PPN42" s="0"/>
      <c r="PPO42" s="0"/>
      <c r="PPP42" s="0"/>
      <c r="PPQ42" s="0"/>
      <c r="PPR42" s="0"/>
      <c r="PPS42" s="0"/>
      <c r="PPT42" s="0"/>
      <c r="PPU42" s="0"/>
      <c r="PPV42" s="0"/>
      <c r="PPW42" s="0"/>
      <c r="PPX42" s="0"/>
      <c r="PPY42" s="0"/>
      <c r="PPZ42" s="0"/>
      <c r="PQA42" s="0"/>
      <c r="PQB42" s="0"/>
      <c r="PQC42" s="0"/>
      <c r="PQD42" s="0"/>
      <c r="PQE42" s="0"/>
      <c r="PQF42" s="0"/>
      <c r="PQG42" s="0"/>
      <c r="PQH42" s="0"/>
      <c r="PQI42" s="0"/>
      <c r="PQJ42" s="0"/>
      <c r="PQK42" s="0"/>
      <c r="PQL42" s="0"/>
      <c r="PQM42" s="0"/>
      <c r="PQN42" s="0"/>
      <c r="PQO42" s="0"/>
      <c r="PQP42" s="0"/>
      <c r="PQQ42" s="0"/>
      <c r="PQR42" s="0"/>
      <c r="PQS42" s="0"/>
      <c r="PQT42" s="0"/>
      <c r="PQU42" s="0"/>
      <c r="PQV42" s="0"/>
      <c r="PQW42" s="0"/>
      <c r="PQX42" s="0"/>
      <c r="PQY42" s="0"/>
      <c r="PQZ42" s="0"/>
      <c r="PRA42" s="0"/>
      <c r="PRB42" s="0"/>
      <c r="PRC42" s="0"/>
      <c r="PRD42" s="0"/>
      <c r="PRE42" s="0"/>
      <c r="PRF42" s="0"/>
      <c r="PRG42" s="0"/>
      <c r="PRH42" s="0"/>
      <c r="PRI42" s="0"/>
      <c r="PRJ42" s="0"/>
      <c r="PRK42" s="0"/>
      <c r="PRL42" s="0"/>
      <c r="PRM42" s="0"/>
      <c r="PRN42" s="0"/>
      <c r="PRO42" s="0"/>
      <c r="PRP42" s="0"/>
      <c r="PRQ42" s="0"/>
      <c r="PRR42" s="0"/>
      <c r="PRS42" s="0"/>
      <c r="PRT42" s="0"/>
      <c r="PRU42" s="0"/>
      <c r="PRV42" s="0"/>
      <c r="PRW42" s="0"/>
      <c r="PRX42" s="0"/>
      <c r="PRY42" s="0"/>
      <c r="PRZ42" s="0"/>
      <c r="PSA42" s="0"/>
      <c r="PSB42" s="0"/>
      <c r="PSC42" s="0"/>
      <c r="PSD42" s="0"/>
      <c r="PSE42" s="0"/>
      <c r="PSF42" s="0"/>
      <c r="PSG42" s="0"/>
      <c r="PSH42" s="0"/>
      <c r="PSI42" s="0"/>
      <c r="PSJ42" s="0"/>
      <c r="PSK42" s="0"/>
      <c r="PSL42" s="0"/>
      <c r="PSM42" s="0"/>
      <c r="PSN42" s="0"/>
      <c r="PSO42" s="0"/>
      <c r="PSP42" s="0"/>
      <c r="PSQ42" s="0"/>
      <c r="PSR42" s="0"/>
      <c r="PSS42" s="0"/>
      <c r="PST42" s="0"/>
      <c r="PSU42" s="0"/>
      <c r="PSV42" s="0"/>
      <c r="PSW42" s="0"/>
      <c r="PSX42" s="0"/>
      <c r="PSY42" s="0"/>
      <c r="PSZ42" s="0"/>
      <c r="PTA42" s="0"/>
      <c r="PTB42" s="0"/>
      <c r="PTC42" s="0"/>
      <c r="PTD42" s="0"/>
      <c r="PTE42" s="0"/>
      <c r="PTF42" s="0"/>
      <c r="PTG42" s="0"/>
      <c r="PTH42" s="0"/>
      <c r="PTI42" s="0"/>
      <c r="PTJ42" s="0"/>
      <c r="PTK42" s="0"/>
      <c r="PTL42" s="0"/>
      <c r="PTM42" s="0"/>
      <c r="PTN42" s="0"/>
      <c r="PTO42" s="0"/>
      <c r="PTP42" s="0"/>
      <c r="PTQ42" s="0"/>
      <c r="PTR42" s="0"/>
      <c r="PTS42" s="0"/>
      <c r="PTT42" s="0"/>
      <c r="PTU42" s="0"/>
      <c r="PTV42" s="0"/>
      <c r="PTW42" s="0"/>
      <c r="PTX42" s="0"/>
      <c r="PTY42" s="0"/>
      <c r="PTZ42" s="0"/>
      <c r="PUA42" s="0"/>
      <c r="PUB42" s="0"/>
      <c r="PUC42" s="0"/>
      <c r="PUD42" s="0"/>
      <c r="PUE42" s="0"/>
      <c r="PUF42" s="0"/>
      <c r="PUG42" s="0"/>
      <c r="PUH42" s="0"/>
      <c r="PUI42" s="0"/>
      <c r="PUJ42" s="0"/>
      <c r="PUK42" s="0"/>
      <c r="PUL42" s="0"/>
      <c r="PUM42" s="0"/>
      <c r="PUN42" s="0"/>
      <c r="PUO42" s="0"/>
      <c r="PUP42" s="0"/>
      <c r="PUQ42" s="0"/>
      <c r="PUR42" s="0"/>
      <c r="PUS42" s="0"/>
      <c r="PUT42" s="0"/>
      <c r="PUU42" s="0"/>
      <c r="PUV42" s="0"/>
      <c r="PUW42" s="0"/>
      <c r="PUX42" s="0"/>
      <c r="PUY42" s="0"/>
      <c r="PUZ42" s="0"/>
      <c r="PVA42" s="0"/>
      <c r="PVB42" s="0"/>
      <c r="PVC42" s="0"/>
      <c r="PVD42" s="0"/>
      <c r="PVE42" s="0"/>
      <c r="PVF42" s="0"/>
      <c r="PVG42" s="0"/>
      <c r="PVH42" s="0"/>
      <c r="PVI42" s="0"/>
      <c r="PVJ42" s="0"/>
      <c r="PVK42" s="0"/>
      <c r="PVL42" s="0"/>
      <c r="PVM42" s="0"/>
      <c r="PVN42" s="0"/>
      <c r="PVO42" s="0"/>
      <c r="PVP42" s="0"/>
      <c r="PVQ42" s="0"/>
      <c r="PVR42" s="0"/>
      <c r="PVS42" s="0"/>
      <c r="PVT42" s="0"/>
      <c r="PVU42" s="0"/>
      <c r="PVV42" s="0"/>
      <c r="PVW42" s="0"/>
      <c r="PVX42" s="0"/>
      <c r="PVY42" s="0"/>
      <c r="PVZ42" s="0"/>
      <c r="PWA42" s="0"/>
      <c r="PWB42" s="0"/>
      <c r="PWC42" s="0"/>
      <c r="PWD42" s="0"/>
      <c r="PWE42" s="0"/>
      <c r="PWF42" s="0"/>
      <c r="PWG42" s="0"/>
      <c r="PWH42" s="0"/>
      <c r="PWI42" s="0"/>
      <c r="PWJ42" s="0"/>
      <c r="PWK42" s="0"/>
      <c r="PWL42" s="0"/>
      <c r="PWM42" s="0"/>
      <c r="PWN42" s="0"/>
      <c r="PWO42" s="0"/>
      <c r="PWP42" s="0"/>
      <c r="PWQ42" s="0"/>
      <c r="PWR42" s="0"/>
      <c r="PWS42" s="0"/>
      <c r="PWT42" s="0"/>
      <c r="PWU42" s="0"/>
      <c r="PWV42" s="0"/>
      <c r="PWW42" s="0"/>
      <c r="PWX42" s="0"/>
      <c r="PWY42" s="0"/>
      <c r="PWZ42" s="0"/>
      <c r="PXA42" s="0"/>
      <c r="PXB42" s="0"/>
      <c r="PXC42" s="0"/>
      <c r="PXD42" s="0"/>
      <c r="PXE42" s="0"/>
      <c r="PXF42" s="0"/>
      <c r="PXG42" s="0"/>
      <c r="PXH42" s="0"/>
      <c r="PXI42" s="0"/>
      <c r="PXJ42" s="0"/>
      <c r="PXK42" s="0"/>
      <c r="PXL42" s="0"/>
      <c r="PXM42" s="0"/>
      <c r="PXN42" s="0"/>
      <c r="PXO42" s="0"/>
      <c r="PXP42" s="0"/>
      <c r="PXQ42" s="0"/>
      <c r="PXR42" s="0"/>
      <c r="PXS42" s="0"/>
      <c r="PXT42" s="0"/>
      <c r="PXU42" s="0"/>
      <c r="PXV42" s="0"/>
      <c r="PXW42" s="0"/>
      <c r="PXX42" s="0"/>
      <c r="PXY42" s="0"/>
      <c r="PXZ42" s="0"/>
      <c r="PYA42" s="0"/>
      <c r="PYB42" s="0"/>
      <c r="PYC42" s="0"/>
      <c r="PYD42" s="0"/>
      <c r="PYE42" s="0"/>
      <c r="PYF42" s="0"/>
      <c r="PYG42" s="0"/>
      <c r="PYH42" s="0"/>
      <c r="PYI42" s="0"/>
      <c r="PYJ42" s="0"/>
      <c r="PYK42" s="0"/>
      <c r="PYL42" s="0"/>
      <c r="PYM42" s="0"/>
      <c r="PYN42" s="0"/>
      <c r="PYO42" s="0"/>
      <c r="PYP42" s="0"/>
      <c r="PYQ42" s="0"/>
      <c r="PYR42" s="0"/>
      <c r="PYS42" s="0"/>
      <c r="PYT42" s="0"/>
      <c r="PYU42" s="0"/>
      <c r="PYV42" s="0"/>
      <c r="PYW42" s="0"/>
      <c r="PYX42" s="0"/>
      <c r="PYY42" s="0"/>
      <c r="PYZ42" s="0"/>
      <c r="PZA42" s="0"/>
      <c r="PZB42" s="0"/>
      <c r="PZC42" s="0"/>
      <c r="PZD42" s="0"/>
      <c r="PZE42" s="0"/>
      <c r="PZF42" s="0"/>
      <c r="PZG42" s="0"/>
      <c r="PZH42" s="0"/>
      <c r="PZI42" s="0"/>
      <c r="PZJ42" s="0"/>
      <c r="PZK42" s="0"/>
      <c r="PZL42" s="0"/>
      <c r="PZM42" s="0"/>
      <c r="PZN42" s="0"/>
      <c r="PZO42" s="0"/>
      <c r="PZP42" s="0"/>
      <c r="PZQ42" s="0"/>
      <c r="PZR42" s="0"/>
      <c r="PZS42" s="0"/>
      <c r="PZT42" s="0"/>
      <c r="PZU42" s="0"/>
      <c r="PZV42" s="0"/>
      <c r="PZW42" s="0"/>
      <c r="PZX42" s="0"/>
      <c r="PZY42" s="0"/>
      <c r="PZZ42" s="0"/>
      <c r="QAA42" s="0"/>
      <c r="QAB42" s="0"/>
      <c r="QAC42" s="0"/>
      <c r="QAD42" s="0"/>
      <c r="QAE42" s="0"/>
      <c r="QAF42" s="0"/>
      <c r="QAG42" s="0"/>
      <c r="QAH42" s="0"/>
      <c r="QAI42" s="0"/>
      <c r="QAJ42" s="0"/>
      <c r="QAK42" s="0"/>
      <c r="QAL42" s="0"/>
      <c r="QAM42" s="0"/>
      <c r="QAN42" s="0"/>
      <c r="QAO42" s="0"/>
      <c r="QAP42" s="0"/>
      <c r="QAQ42" s="0"/>
      <c r="QAR42" s="0"/>
      <c r="QAS42" s="0"/>
      <c r="QAT42" s="0"/>
      <c r="QAU42" s="0"/>
      <c r="QAV42" s="0"/>
      <c r="QAW42" s="0"/>
      <c r="QAX42" s="0"/>
      <c r="QAY42" s="0"/>
      <c r="QAZ42" s="0"/>
      <c r="QBA42" s="0"/>
      <c r="QBB42" s="0"/>
      <c r="QBC42" s="0"/>
      <c r="QBD42" s="0"/>
      <c r="QBE42" s="0"/>
      <c r="QBF42" s="0"/>
      <c r="QBG42" s="0"/>
      <c r="QBH42" s="0"/>
      <c r="QBI42" s="0"/>
      <c r="QBJ42" s="0"/>
      <c r="QBK42" s="0"/>
      <c r="QBL42" s="0"/>
      <c r="QBM42" s="0"/>
      <c r="QBN42" s="0"/>
      <c r="QBO42" s="0"/>
      <c r="QBP42" s="0"/>
      <c r="QBQ42" s="0"/>
      <c r="QBR42" s="0"/>
      <c r="QBS42" s="0"/>
      <c r="QBT42" s="0"/>
      <c r="QBU42" s="0"/>
      <c r="QBV42" s="0"/>
      <c r="QBW42" s="0"/>
      <c r="QBX42" s="0"/>
      <c r="QBY42" s="0"/>
      <c r="QBZ42" s="0"/>
      <c r="QCA42" s="0"/>
      <c r="QCB42" s="0"/>
      <c r="QCC42" s="0"/>
      <c r="QCD42" s="0"/>
      <c r="QCE42" s="0"/>
      <c r="QCF42" s="0"/>
      <c r="QCG42" s="0"/>
      <c r="QCH42" s="0"/>
      <c r="QCI42" s="0"/>
      <c r="QCJ42" s="0"/>
      <c r="QCK42" s="0"/>
      <c r="QCL42" s="0"/>
      <c r="QCM42" s="0"/>
      <c r="QCN42" s="0"/>
      <c r="QCO42" s="0"/>
      <c r="QCP42" s="0"/>
      <c r="QCQ42" s="0"/>
      <c r="QCR42" s="0"/>
      <c r="QCS42" s="0"/>
      <c r="QCT42" s="0"/>
      <c r="QCU42" s="0"/>
      <c r="QCV42" s="0"/>
      <c r="QCW42" s="0"/>
      <c r="QCX42" s="0"/>
      <c r="QCY42" s="0"/>
      <c r="QCZ42" s="0"/>
      <c r="QDA42" s="0"/>
      <c r="QDB42" s="0"/>
      <c r="QDC42" s="0"/>
      <c r="QDD42" s="0"/>
      <c r="QDE42" s="0"/>
      <c r="QDF42" s="0"/>
      <c r="QDG42" s="0"/>
      <c r="QDH42" s="0"/>
      <c r="QDI42" s="0"/>
      <c r="QDJ42" s="0"/>
      <c r="QDK42" s="0"/>
      <c r="QDL42" s="0"/>
      <c r="QDM42" s="0"/>
      <c r="QDN42" s="0"/>
      <c r="QDO42" s="0"/>
      <c r="QDP42" s="0"/>
      <c r="QDQ42" s="0"/>
      <c r="QDR42" s="0"/>
      <c r="QDS42" s="0"/>
      <c r="QDT42" s="0"/>
      <c r="QDU42" s="0"/>
      <c r="QDV42" s="0"/>
      <c r="QDW42" s="0"/>
      <c r="QDX42" s="0"/>
      <c r="QDY42" s="0"/>
      <c r="QDZ42" s="0"/>
      <c r="QEA42" s="0"/>
      <c r="QEB42" s="0"/>
      <c r="QEC42" s="0"/>
      <c r="QED42" s="0"/>
      <c r="QEE42" s="0"/>
      <c r="QEF42" s="0"/>
      <c r="QEG42" s="0"/>
      <c r="QEH42" s="0"/>
      <c r="QEI42" s="0"/>
      <c r="QEJ42" s="0"/>
      <c r="QEK42" s="0"/>
      <c r="QEL42" s="0"/>
      <c r="QEM42" s="0"/>
      <c r="QEN42" s="0"/>
      <c r="QEO42" s="0"/>
      <c r="QEP42" s="0"/>
      <c r="QEQ42" s="0"/>
      <c r="QER42" s="0"/>
      <c r="QES42" s="0"/>
      <c r="QET42" s="0"/>
      <c r="QEU42" s="0"/>
      <c r="QEV42" s="0"/>
      <c r="QEW42" s="0"/>
      <c r="QEX42" s="0"/>
      <c r="QEY42" s="0"/>
      <c r="QEZ42" s="0"/>
      <c r="QFA42" s="0"/>
      <c r="QFB42" s="0"/>
      <c r="QFC42" s="0"/>
      <c r="QFD42" s="0"/>
      <c r="QFE42" s="0"/>
      <c r="QFF42" s="0"/>
      <c r="QFG42" s="0"/>
      <c r="QFH42" s="0"/>
      <c r="QFI42" s="0"/>
      <c r="QFJ42" s="0"/>
      <c r="QFK42" s="0"/>
      <c r="QFL42" s="0"/>
      <c r="QFM42" s="0"/>
      <c r="QFN42" s="0"/>
      <c r="QFO42" s="0"/>
      <c r="QFP42" s="0"/>
      <c r="QFQ42" s="0"/>
      <c r="QFR42" s="0"/>
      <c r="QFS42" s="0"/>
      <c r="QFT42" s="0"/>
      <c r="QFU42" s="0"/>
      <c r="QFV42" s="0"/>
      <c r="QFW42" s="0"/>
      <c r="QFX42" s="0"/>
      <c r="QFY42" s="0"/>
      <c r="QFZ42" s="0"/>
      <c r="QGA42" s="0"/>
      <c r="QGB42" s="0"/>
      <c r="QGC42" s="0"/>
      <c r="QGD42" s="0"/>
      <c r="QGE42" s="0"/>
      <c r="QGF42" s="0"/>
      <c r="QGG42" s="0"/>
      <c r="QGH42" s="0"/>
      <c r="QGI42" s="0"/>
      <c r="QGJ42" s="0"/>
      <c r="QGK42" s="0"/>
      <c r="QGL42" s="0"/>
      <c r="QGM42" s="0"/>
      <c r="QGN42" s="0"/>
      <c r="QGO42" s="0"/>
      <c r="QGP42" s="0"/>
      <c r="QGQ42" s="0"/>
      <c r="QGR42" s="0"/>
      <c r="QGS42" s="0"/>
      <c r="QGT42" s="0"/>
      <c r="QGU42" s="0"/>
      <c r="QGV42" s="0"/>
      <c r="QGW42" s="0"/>
      <c r="QGX42" s="0"/>
      <c r="QGY42" s="0"/>
      <c r="QGZ42" s="0"/>
      <c r="QHA42" s="0"/>
      <c r="QHB42" s="0"/>
      <c r="QHC42" s="0"/>
      <c r="QHD42" s="0"/>
      <c r="QHE42" s="0"/>
      <c r="QHF42" s="0"/>
      <c r="QHG42" s="0"/>
      <c r="QHH42" s="0"/>
      <c r="QHI42" s="0"/>
      <c r="QHJ42" s="0"/>
      <c r="QHK42" s="0"/>
      <c r="QHL42" s="0"/>
      <c r="QHM42" s="0"/>
      <c r="QHN42" s="0"/>
      <c r="QHO42" s="0"/>
      <c r="QHP42" s="0"/>
      <c r="QHQ42" s="0"/>
      <c r="QHR42" s="0"/>
      <c r="QHS42" s="0"/>
      <c r="QHT42" s="0"/>
      <c r="QHU42" s="0"/>
      <c r="QHV42" s="0"/>
      <c r="QHW42" s="0"/>
      <c r="QHX42" s="0"/>
      <c r="QHY42" s="0"/>
      <c r="QHZ42" s="0"/>
      <c r="QIA42" s="0"/>
      <c r="QIB42" s="0"/>
      <c r="QIC42" s="0"/>
      <c r="QID42" s="0"/>
      <c r="QIE42" s="0"/>
      <c r="QIF42" s="0"/>
      <c r="QIG42" s="0"/>
      <c r="QIH42" s="0"/>
      <c r="QII42" s="0"/>
      <c r="QIJ42" s="0"/>
      <c r="QIK42" s="0"/>
      <c r="QIL42" s="0"/>
      <c r="QIM42" s="0"/>
      <c r="QIN42" s="0"/>
      <c r="QIO42" s="0"/>
      <c r="QIP42" s="0"/>
      <c r="QIQ42" s="0"/>
      <c r="QIR42" s="0"/>
      <c r="QIS42" s="0"/>
      <c r="QIT42" s="0"/>
      <c r="QIU42" s="0"/>
      <c r="QIV42" s="0"/>
      <c r="QIW42" s="0"/>
      <c r="QIX42" s="0"/>
      <c r="QIY42" s="0"/>
      <c r="QIZ42" s="0"/>
      <c r="QJA42" s="0"/>
      <c r="QJB42" s="0"/>
      <c r="QJC42" s="0"/>
      <c r="QJD42" s="0"/>
      <c r="QJE42" s="0"/>
      <c r="QJF42" s="0"/>
      <c r="QJG42" s="0"/>
      <c r="QJH42" s="0"/>
      <c r="QJI42" s="0"/>
      <c r="QJJ42" s="0"/>
      <c r="QJK42" s="0"/>
      <c r="QJL42" s="0"/>
      <c r="QJM42" s="0"/>
      <c r="QJN42" s="0"/>
      <c r="QJO42" s="0"/>
      <c r="QJP42" s="0"/>
      <c r="QJQ42" s="0"/>
      <c r="QJR42" s="0"/>
      <c r="QJS42" s="0"/>
      <c r="QJT42" s="0"/>
      <c r="QJU42" s="0"/>
      <c r="QJV42" s="0"/>
      <c r="QJW42" s="0"/>
      <c r="QJX42" s="0"/>
      <c r="QJY42" s="0"/>
      <c r="QJZ42" s="0"/>
      <c r="QKA42" s="0"/>
      <c r="QKB42" s="0"/>
      <c r="QKC42" s="0"/>
      <c r="QKD42" s="0"/>
      <c r="QKE42" s="0"/>
      <c r="QKF42" s="0"/>
      <c r="QKG42" s="0"/>
      <c r="QKH42" s="0"/>
      <c r="QKI42" s="0"/>
      <c r="QKJ42" s="0"/>
      <c r="QKK42" s="0"/>
      <c r="QKL42" s="0"/>
      <c r="QKM42" s="0"/>
      <c r="QKN42" s="0"/>
      <c r="QKO42" s="0"/>
      <c r="QKP42" s="0"/>
      <c r="QKQ42" s="0"/>
      <c r="QKR42" s="0"/>
      <c r="QKS42" s="0"/>
      <c r="QKT42" s="0"/>
      <c r="QKU42" s="0"/>
      <c r="QKV42" s="0"/>
      <c r="QKW42" s="0"/>
      <c r="QKX42" s="0"/>
      <c r="QKY42" s="0"/>
      <c r="QKZ42" s="0"/>
      <c r="QLA42" s="0"/>
      <c r="QLB42" s="0"/>
      <c r="QLC42" s="0"/>
      <c r="QLD42" s="0"/>
      <c r="QLE42" s="0"/>
      <c r="QLF42" s="0"/>
      <c r="QLG42" s="0"/>
      <c r="QLH42" s="0"/>
      <c r="QLI42" s="0"/>
      <c r="QLJ42" s="0"/>
      <c r="QLK42" s="0"/>
      <c r="QLL42" s="0"/>
      <c r="QLM42" s="0"/>
      <c r="QLN42" s="0"/>
      <c r="QLO42" s="0"/>
      <c r="QLP42" s="0"/>
      <c r="QLQ42" s="0"/>
      <c r="QLR42" s="0"/>
      <c r="QLS42" s="0"/>
      <c r="QLT42" s="0"/>
      <c r="QLU42" s="0"/>
      <c r="QLV42" s="0"/>
      <c r="QLW42" s="0"/>
      <c r="QLX42" s="0"/>
      <c r="QLY42" s="0"/>
      <c r="QLZ42" s="0"/>
      <c r="QMA42" s="0"/>
      <c r="QMB42" s="0"/>
      <c r="QMC42" s="0"/>
      <c r="QMD42" s="0"/>
      <c r="QME42" s="0"/>
      <c r="QMF42" s="0"/>
      <c r="QMG42" s="0"/>
      <c r="QMH42" s="0"/>
      <c r="QMI42" s="0"/>
      <c r="QMJ42" s="0"/>
      <c r="QMK42" s="0"/>
      <c r="QML42" s="0"/>
      <c r="QMM42" s="0"/>
      <c r="QMN42" s="0"/>
      <c r="QMO42" s="0"/>
      <c r="QMP42" s="0"/>
      <c r="QMQ42" s="0"/>
      <c r="QMR42" s="0"/>
      <c r="QMS42" s="0"/>
      <c r="QMT42" s="0"/>
      <c r="QMU42" s="0"/>
      <c r="QMV42" s="0"/>
      <c r="QMW42" s="0"/>
      <c r="QMX42" s="0"/>
      <c r="QMY42" s="0"/>
      <c r="QMZ42" s="0"/>
      <c r="QNA42" s="0"/>
      <c r="QNB42" s="0"/>
      <c r="QNC42" s="0"/>
      <c r="QND42" s="0"/>
      <c r="QNE42" s="0"/>
      <c r="QNF42" s="0"/>
      <c r="QNG42" s="0"/>
      <c r="QNH42" s="0"/>
      <c r="QNI42" s="0"/>
      <c r="QNJ42" s="0"/>
      <c r="QNK42" s="0"/>
      <c r="QNL42" s="0"/>
      <c r="QNM42" s="0"/>
      <c r="QNN42" s="0"/>
      <c r="QNO42" s="0"/>
      <c r="QNP42" s="0"/>
      <c r="QNQ42" s="0"/>
      <c r="QNR42" s="0"/>
      <c r="QNS42" s="0"/>
      <c r="QNT42" s="0"/>
      <c r="QNU42" s="0"/>
      <c r="QNV42" s="0"/>
      <c r="QNW42" s="0"/>
      <c r="QNX42" s="0"/>
      <c r="QNY42" s="0"/>
      <c r="QNZ42" s="0"/>
      <c r="QOA42" s="0"/>
      <c r="QOB42" s="0"/>
      <c r="QOC42" s="0"/>
      <c r="QOD42" s="0"/>
      <c r="QOE42" s="0"/>
      <c r="QOF42" s="0"/>
      <c r="QOG42" s="0"/>
      <c r="QOH42" s="0"/>
      <c r="QOI42" s="0"/>
      <c r="QOJ42" s="0"/>
      <c r="QOK42" s="0"/>
      <c r="QOL42" s="0"/>
      <c r="QOM42" s="0"/>
      <c r="QON42" s="0"/>
      <c r="QOO42" s="0"/>
      <c r="QOP42" s="0"/>
      <c r="QOQ42" s="0"/>
      <c r="QOR42" s="0"/>
      <c r="QOS42" s="0"/>
      <c r="QOT42" s="0"/>
      <c r="QOU42" s="0"/>
      <c r="QOV42" s="0"/>
      <c r="QOW42" s="0"/>
      <c r="QOX42" s="0"/>
      <c r="QOY42" s="0"/>
      <c r="QOZ42" s="0"/>
      <c r="QPA42" s="0"/>
      <c r="QPB42" s="0"/>
      <c r="QPC42" s="0"/>
      <c r="QPD42" s="0"/>
      <c r="QPE42" s="0"/>
      <c r="QPF42" s="0"/>
      <c r="QPG42" s="0"/>
      <c r="QPH42" s="0"/>
      <c r="QPI42" s="0"/>
      <c r="QPJ42" s="0"/>
      <c r="QPK42" s="0"/>
      <c r="QPL42" s="0"/>
      <c r="QPM42" s="0"/>
      <c r="QPN42" s="0"/>
      <c r="QPO42" s="0"/>
      <c r="QPP42" s="0"/>
      <c r="QPQ42" s="0"/>
      <c r="QPR42" s="0"/>
      <c r="QPS42" s="0"/>
      <c r="QPT42" s="0"/>
      <c r="QPU42" s="0"/>
      <c r="QPV42" s="0"/>
      <c r="QPW42" s="0"/>
      <c r="QPX42" s="0"/>
      <c r="QPY42" s="0"/>
      <c r="QPZ42" s="0"/>
      <c r="QQA42" s="0"/>
      <c r="QQB42" s="0"/>
      <c r="QQC42" s="0"/>
      <c r="QQD42" s="0"/>
      <c r="QQE42" s="0"/>
      <c r="QQF42" s="0"/>
      <c r="QQG42" s="0"/>
      <c r="QQH42" s="0"/>
      <c r="QQI42" s="0"/>
      <c r="QQJ42" s="0"/>
      <c r="QQK42" s="0"/>
      <c r="QQL42" s="0"/>
      <c r="QQM42" s="0"/>
      <c r="QQN42" s="0"/>
      <c r="QQO42" s="0"/>
      <c r="QQP42" s="0"/>
      <c r="QQQ42" s="0"/>
      <c r="QQR42" s="0"/>
      <c r="QQS42" s="0"/>
      <c r="QQT42" s="0"/>
      <c r="QQU42" s="0"/>
      <c r="QQV42" s="0"/>
      <c r="QQW42" s="0"/>
      <c r="QQX42" s="0"/>
      <c r="QQY42" s="0"/>
      <c r="QQZ42" s="0"/>
      <c r="QRA42" s="0"/>
      <c r="QRB42" s="0"/>
      <c r="QRC42" s="0"/>
      <c r="QRD42" s="0"/>
      <c r="QRE42" s="0"/>
      <c r="QRF42" s="0"/>
      <c r="QRG42" s="0"/>
      <c r="QRH42" s="0"/>
      <c r="QRI42" s="0"/>
      <c r="QRJ42" s="0"/>
      <c r="QRK42" s="0"/>
      <c r="QRL42" s="0"/>
      <c r="QRM42" s="0"/>
      <c r="QRN42" s="0"/>
      <c r="QRO42" s="0"/>
      <c r="QRP42" s="0"/>
      <c r="QRQ42" s="0"/>
      <c r="QRR42" s="0"/>
      <c r="QRS42" s="0"/>
      <c r="QRT42" s="0"/>
      <c r="QRU42" s="0"/>
      <c r="QRV42" s="0"/>
      <c r="QRW42" s="0"/>
      <c r="QRX42" s="0"/>
      <c r="QRY42" s="0"/>
      <c r="QRZ42" s="0"/>
      <c r="QSA42" s="0"/>
      <c r="QSB42" s="0"/>
      <c r="QSC42" s="0"/>
      <c r="QSD42" s="0"/>
      <c r="QSE42" s="0"/>
      <c r="QSF42" s="0"/>
      <c r="QSG42" s="0"/>
      <c r="QSH42" s="0"/>
      <c r="QSI42" s="0"/>
      <c r="QSJ42" s="0"/>
      <c r="QSK42" s="0"/>
      <c r="QSL42" s="0"/>
      <c r="QSM42" s="0"/>
      <c r="QSN42" s="0"/>
      <c r="QSO42" s="0"/>
      <c r="QSP42" s="0"/>
      <c r="QSQ42" s="0"/>
      <c r="QSR42" s="0"/>
      <c r="QSS42" s="0"/>
      <c r="QST42" s="0"/>
      <c r="QSU42" s="0"/>
      <c r="QSV42" s="0"/>
      <c r="QSW42" s="0"/>
      <c r="QSX42" s="0"/>
      <c r="QSY42" s="0"/>
      <c r="QSZ42" s="0"/>
      <c r="QTA42" s="0"/>
      <c r="QTB42" s="0"/>
      <c r="QTC42" s="0"/>
      <c r="QTD42" s="0"/>
      <c r="QTE42" s="0"/>
      <c r="QTF42" s="0"/>
      <c r="QTG42" s="0"/>
      <c r="QTH42" s="0"/>
      <c r="QTI42" s="0"/>
      <c r="QTJ42" s="0"/>
      <c r="QTK42" s="0"/>
      <c r="QTL42" s="0"/>
      <c r="QTM42" s="0"/>
      <c r="QTN42" s="0"/>
      <c r="QTO42" s="0"/>
      <c r="QTP42" s="0"/>
      <c r="QTQ42" s="0"/>
      <c r="QTR42" s="0"/>
      <c r="QTS42" s="0"/>
      <c r="QTT42" s="0"/>
      <c r="QTU42" s="0"/>
      <c r="QTV42" s="0"/>
      <c r="QTW42" s="0"/>
      <c r="QTX42" s="0"/>
      <c r="QTY42" s="0"/>
      <c r="QTZ42" s="0"/>
      <c r="QUA42" s="0"/>
      <c r="QUB42" s="0"/>
      <c r="QUC42" s="0"/>
      <c r="QUD42" s="0"/>
      <c r="QUE42" s="0"/>
      <c r="QUF42" s="0"/>
      <c r="QUG42" s="0"/>
      <c r="QUH42" s="0"/>
      <c r="QUI42" s="0"/>
      <c r="QUJ42" s="0"/>
      <c r="QUK42" s="0"/>
      <c r="QUL42" s="0"/>
      <c r="QUM42" s="0"/>
      <c r="QUN42" s="0"/>
      <c r="QUO42" s="0"/>
      <c r="QUP42" s="0"/>
      <c r="QUQ42" s="0"/>
      <c r="QUR42" s="0"/>
      <c r="QUS42" s="0"/>
      <c r="QUT42" s="0"/>
      <c r="QUU42" s="0"/>
      <c r="QUV42" s="0"/>
      <c r="QUW42" s="0"/>
      <c r="QUX42" s="0"/>
      <c r="QUY42" s="0"/>
      <c r="QUZ42" s="0"/>
      <c r="QVA42" s="0"/>
      <c r="QVB42" s="0"/>
      <c r="QVC42" s="0"/>
      <c r="QVD42" s="0"/>
      <c r="QVE42" s="0"/>
      <c r="QVF42" s="0"/>
      <c r="QVG42" s="0"/>
      <c r="QVH42" s="0"/>
      <c r="QVI42" s="0"/>
      <c r="QVJ42" s="0"/>
      <c r="QVK42" s="0"/>
      <c r="QVL42" s="0"/>
      <c r="QVM42" s="0"/>
      <c r="QVN42" s="0"/>
      <c r="QVO42" s="0"/>
      <c r="QVP42" s="0"/>
      <c r="QVQ42" s="0"/>
      <c r="QVR42" s="0"/>
      <c r="QVS42" s="0"/>
      <c r="QVT42" s="0"/>
      <c r="QVU42" s="0"/>
      <c r="QVV42" s="0"/>
      <c r="QVW42" s="0"/>
      <c r="QVX42" s="0"/>
      <c r="QVY42" s="0"/>
      <c r="QVZ42" s="0"/>
      <c r="QWA42" s="0"/>
      <c r="QWB42" s="0"/>
      <c r="QWC42" s="0"/>
      <c r="QWD42" s="0"/>
      <c r="QWE42" s="0"/>
      <c r="QWF42" s="0"/>
      <c r="QWG42" s="0"/>
      <c r="QWH42" s="0"/>
      <c r="QWI42" s="0"/>
      <c r="QWJ42" s="0"/>
      <c r="QWK42" s="0"/>
      <c r="QWL42" s="0"/>
      <c r="QWM42" s="0"/>
      <c r="QWN42" s="0"/>
      <c r="QWO42" s="0"/>
      <c r="QWP42" s="0"/>
      <c r="QWQ42" s="0"/>
      <c r="QWR42" s="0"/>
      <c r="QWS42" s="0"/>
      <c r="QWT42" s="0"/>
      <c r="QWU42" s="0"/>
      <c r="QWV42" s="0"/>
      <c r="QWW42" s="0"/>
      <c r="QWX42" s="0"/>
      <c r="QWY42" s="0"/>
      <c r="QWZ42" s="0"/>
      <c r="QXA42" s="0"/>
      <c r="QXB42" s="0"/>
      <c r="QXC42" s="0"/>
      <c r="QXD42" s="0"/>
      <c r="QXE42" s="0"/>
      <c r="QXF42" s="0"/>
      <c r="QXG42" s="0"/>
      <c r="QXH42" s="0"/>
      <c r="QXI42" s="0"/>
      <c r="QXJ42" s="0"/>
      <c r="QXK42" s="0"/>
      <c r="QXL42" s="0"/>
      <c r="QXM42" s="0"/>
      <c r="QXN42" s="0"/>
      <c r="QXO42" s="0"/>
      <c r="QXP42" s="0"/>
      <c r="QXQ42" s="0"/>
      <c r="QXR42" s="0"/>
      <c r="QXS42" s="0"/>
      <c r="QXT42" s="0"/>
      <c r="QXU42" s="0"/>
      <c r="QXV42" s="0"/>
      <c r="QXW42" s="0"/>
      <c r="QXX42" s="0"/>
      <c r="QXY42" s="0"/>
      <c r="QXZ42" s="0"/>
      <c r="QYA42" s="0"/>
      <c r="QYB42" s="0"/>
      <c r="QYC42" s="0"/>
      <c r="QYD42" s="0"/>
      <c r="QYE42" s="0"/>
      <c r="QYF42" s="0"/>
      <c r="QYG42" s="0"/>
      <c r="QYH42" s="0"/>
      <c r="QYI42" s="0"/>
      <c r="QYJ42" s="0"/>
      <c r="QYK42" s="0"/>
      <c r="QYL42" s="0"/>
      <c r="QYM42" s="0"/>
      <c r="QYN42" s="0"/>
      <c r="QYO42" s="0"/>
      <c r="QYP42" s="0"/>
      <c r="QYQ42" s="0"/>
      <c r="QYR42" s="0"/>
      <c r="QYS42" s="0"/>
      <c r="QYT42" s="0"/>
      <c r="QYU42" s="0"/>
      <c r="QYV42" s="0"/>
      <c r="QYW42" s="0"/>
      <c r="QYX42" s="0"/>
      <c r="QYY42" s="0"/>
      <c r="QYZ42" s="0"/>
      <c r="QZA42" s="0"/>
      <c r="QZB42" s="0"/>
      <c r="QZC42" s="0"/>
      <c r="QZD42" s="0"/>
      <c r="QZE42" s="0"/>
      <c r="QZF42" s="0"/>
      <c r="QZG42" s="0"/>
      <c r="QZH42" s="0"/>
      <c r="QZI42" s="0"/>
      <c r="QZJ42" s="0"/>
      <c r="QZK42" s="0"/>
      <c r="QZL42" s="0"/>
      <c r="QZM42" s="0"/>
      <c r="QZN42" s="0"/>
      <c r="QZO42" s="0"/>
      <c r="QZP42" s="0"/>
      <c r="QZQ42" s="0"/>
      <c r="QZR42" s="0"/>
      <c r="QZS42" s="0"/>
      <c r="QZT42" s="0"/>
      <c r="QZU42" s="0"/>
      <c r="QZV42" s="0"/>
      <c r="QZW42" s="0"/>
      <c r="QZX42" s="0"/>
      <c r="QZY42" s="0"/>
      <c r="QZZ42" s="0"/>
      <c r="RAA42" s="0"/>
      <c r="RAB42" s="0"/>
      <c r="RAC42" s="0"/>
      <c r="RAD42" s="0"/>
      <c r="RAE42" s="0"/>
      <c r="RAF42" s="0"/>
      <c r="RAG42" s="0"/>
      <c r="RAH42" s="0"/>
      <c r="RAI42" s="0"/>
      <c r="RAJ42" s="0"/>
      <c r="RAK42" s="0"/>
      <c r="RAL42" s="0"/>
      <c r="RAM42" s="0"/>
      <c r="RAN42" s="0"/>
      <c r="RAO42" s="0"/>
      <c r="RAP42" s="0"/>
      <c r="RAQ42" s="0"/>
      <c r="RAR42" s="0"/>
      <c r="RAS42" s="0"/>
      <c r="RAT42" s="0"/>
      <c r="RAU42" s="0"/>
      <c r="RAV42" s="0"/>
      <c r="RAW42" s="0"/>
      <c r="RAX42" s="0"/>
      <c r="RAY42" s="0"/>
      <c r="RAZ42" s="0"/>
      <c r="RBA42" s="0"/>
      <c r="RBB42" s="0"/>
      <c r="RBC42" s="0"/>
      <c r="RBD42" s="0"/>
      <c r="RBE42" s="0"/>
      <c r="RBF42" s="0"/>
      <c r="RBG42" s="0"/>
      <c r="RBH42" s="0"/>
      <c r="RBI42" s="0"/>
      <c r="RBJ42" s="0"/>
      <c r="RBK42" s="0"/>
      <c r="RBL42" s="0"/>
      <c r="RBM42" s="0"/>
      <c r="RBN42" s="0"/>
      <c r="RBO42" s="0"/>
      <c r="RBP42" s="0"/>
      <c r="RBQ42" s="0"/>
      <c r="RBR42" s="0"/>
      <c r="RBS42" s="0"/>
      <c r="RBT42" s="0"/>
      <c r="RBU42" s="0"/>
      <c r="RBV42" s="0"/>
      <c r="RBW42" s="0"/>
      <c r="RBX42" s="0"/>
      <c r="RBY42" s="0"/>
      <c r="RBZ42" s="0"/>
      <c r="RCA42" s="0"/>
      <c r="RCB42" s="0"/>
      <c r="RCC42" s="0"/>
      <c r="RCD42" s="0"/>
      <c r="RCE42" s="0"/>
      <c r="RCF42" s="0"/>
      <c r="RCG42" s="0"/>
      <c r="RCH42" s="0"/>
      <c r="RCI42" s="0"/>
      <c r="RCJ42" s="0"/>
      <c r="RCK42" s="0"/>
      <c r="RCL42" s="0"/>
      <c r="RCM42" s="0"/>
      <c r="RCN42" s="0"/>
      <c r="RCO42" s="0"/>
      <c r="RCP42" s="0"/>
      <c r="RCQ42" s="0"/>
      <c r="RCR42" s="0"/>
      <c r="RCS42" s="0"/>
      <c r="RCT42" s="0"/>
      <c r="RCU42" s="0"/>
      <c r="RCV42" s="0"/>
      <c r="RCW42" s="0"/>
      <c r="RCX42" s="0"/>
      <c r="RCY42" s="0"/>
      <c r="RCZ42" s="0"/>
      <c r="RDA42" s="0"/>
      <c r="RDB42" s="0"/>
      <c r="RDC42" s="0"/>
      <c r="RDD42" s="0"/>
      <c r="RDE42" s="0"/>
      <c r="RDF42" s="0"/>
      <c r="RDG42" s="0"/>
      <c r="RDH42" s="0"/>
      <c r="RDI42" s="0"/>
      <c r="RDJ42" s="0"/>
      <c r="RDK42" s="0"/>
      <c r="RDL42" s="0"/>
      <c r="RDM42" s="0"/>
      <c r="RDN42" s="0"/>
      <c r="RDO42" s="0"/>
      <c r="RDP42" s="0"/>
      <c r="RDQ42" s="0"/>
      <c r="RDR42" s="0"/>
      <c r="RDS42" s="0"/>
      <c r="RDT42" s="0"/>
      <c r="RDU42" s="0"/>
      <c r="RDV42" s="0"/>
      <c r="RDW42" s="0"/>
      <c r="RDX42" s="0"/>
      <c r="RDY42" s="0"/>
      <c r="RDZ42" s="0"/>
      <c r="REA42" s="0"/>
      <c r="REB42" s="0"/>
      <c r="REC42" s="0"/>
      <c r="RED42" s="0"/>
      <c r="REE42" s="0"/>
      <c r="REF42" s="0"/>
      <c r="REG42" s="0"/>
      <c r="REH42" s="0"/>
      <c r="REI42" s="0"/>
      <c r="REJ42" s="0"/>
      <c r="REK42" s="0"/>
      <c r="REL42" s="0"/>
      <c r="REM42" s="0"/>
      <c r="REN42" s="0"/>
      <c r="REO42" s="0"/>
      <c r="REP42" s="0"/>
      <c r="REQ42" s="0"/>
      <c r="RER42" s="0"/>
      <c r="RES42" s="0"/>
      <c r="RET42" s="0"/>
      <c r="REU42" s="0"/>
      <c r="REV42" s="0"/>
      <c r="REW42" s="0"/>
      <c r="REX42" s="0"/>
      <c r="REY42" s="0"/>
      <c r="REZ42" s="0"/>
      <c r="RFA42" s="0"/>
      <c r="RFB42" s="0"/>
      <c r="RFC42" s="0"/>
      <c r="RFD42" s="0"/>
      <c r="RFE42" s="0"/>
      <c r="RFF42" s="0"/>
      <c r="RFG42" s="0"/>
      <c r="RFH42" s="0"/>
      <c r="RFI42" s="0"/>
      <c r="RFJ42" s="0"/>
      <c r="RFK42" s="0"/>
      <c r="RFL42" s="0"/>
      <c r="RFM42" s="0"/>
      <c r="RFN42" s="0"/>
      <c r="RFO42" s="0"/>
      <c r="RFP42" s="0"/>
      <c r="RFQ42" s="0"/>
      <c r="RFR42" s="0"/>
      <c r="RFS42" s="0"/>
      <c r="RFT42" s="0"/>
      <c r="RFU42" s="0"/>
      <c r="RFV42" s="0"/>
      <c r="RFW42" s="0"/>
      <c r="RFX42" s="0"/>
      <c r="RFY42" s="0"/>
      <c r="RFZ42" s="0"/>
      <c r="RGA42" s="0"/>
      <c r="RGB42" s="0"/>
      <c r="RGC42" s="0"/>
      <c r="RGD42" s="0"/>
      <c r="RGE42" s="0"/>
      <c r="RGF42" s="0"/>
      <c r="RGG42" s="0"/>
      <c r="RGH42" s="0"/>
      <c r="RGI42" s="0"/>
      <c r="RGJ42" s="0"/>
      <c r="RGK42" s="0"/>
      <c r="RGL42" s="0"/>
      <c r="RGM42" s="0"/>
      <c r="RGN42" s="0"/>
      <c r="RGO42" s="0"/>
      <c r="RGP42" s="0"/>
      <c r="RGQ42" s="0"/>
      <c r="RGR42" s="0"/>
      <c r="RGS42" s="0"/>
      <c r="RGT42" s="0"/>
      <c r="RGU42" s="0"/>
      <c r="RGV42" s="0"/>
      <c r="RGW42" s="0"/>
      <c r="RGX42" s="0"/>
      <c r="RGY42" s="0"/>
      <c r="RGZ42" s="0"/>
      <c r="RHA42" s="0"/>
      <c r="RHB42" s="0"/>
      <c r="RHC42" s="0"/>
      <c r="RHD42" s="0"/>
      <c r="RHE42" s="0"/>
      <c r="RHF42" s="0"/>
      <c r="RHG42" s="0"/>
      <c r="RHH42" s="0"/>
      <c r="RHI42" s="0"/>
      <c r="RHJ42" s="0"/>
      <c r="RHK42" s="0"/>
      <c r="RHL42" s="0"/>
      <c r="RHM42" s="0"/>
      <c r="RHN42" s="0"/>
      <c r="RHO42" s="0"/>
      <c r="RHP42" s="0"/>
      <c r="RHQ42" s="0"/>
      <c r="RHR42" s="0"/>
      <c r="RHS42" s="0"/>
      <c r="RHT42" s="0"/>
      <c r="RHU42" s="0"/>
      <c r="RHV42" s="0"/>
      <c r="RHW42" s="0"/>
      <c r="RHX42" s="0"/>
      <c r="RHY42" s="0"/>
      <c r="RHZ42" s="0"/>
      <c r="RIA42" s="0"/>
      <c r="RIB42" s="0"/>
      <c r="RIC42" s="0"/>
      <c r="RID42" s="0"/>
      <c r="RIE42" s="0"/>
      <c r="RIF42" s="0"/>
      <c r="RIG42" s="0"/>
      <c r="RIH42" s="0"/>
      <c r="RII42" s="0"/>
      <c r="RIJ42" s="0"/>
      <c r="RIK42" s="0"/>
      <c r="RIL42" s="0"/>
      <c r="RIM42" s="0"/>
      <c r="RIN42" s="0"/>
      <c r="RIO42" s="0"/>
      <c r="RIP42" s="0"/>
      <c r="RIQ42" s="0"/>
      <c r="RIR42" s="0"/>
      <c r="RIS42" s="0"/>
      <c r="RIT42" s="0"/>
      <c r="RIU42" s="0"/>
      <c r="RIV42" s="0"/>
      <c r="RIW42" s="0"/>
      <c r="RIX42" s="0"/>
      <c r="RIY42" s="0"/>
      <c r="RIZ42" s="0"/>
      <c r="RJA42" s="0"/>
      <c r="RJB42" s="0"/>
      <c r="RJC42" s="0"/>
      <c r="RJD42" s="0"/>
      <c r="RJE42" s="0"/>
      <c r="RJF42" s="0"/>
      <c r="RJG42" s="0"/>
      <c r="RJH42" s="0"/>
      <c r="RJI42" s="0"/>
      <c r="RJJ42" s="0"/>
      <c r="RJK42" s="0"/>
      <c r="RJL42" s="0"/>
      <c r="RJM42" s="0"/>
      <c r="RJN42" s="0"/>
      <c r="RJO42" s="0"/>
      <c r="RJP42" s="0"/>
      <c r="RJQ42" s="0"/>
      <c r="RJR42" s="0"/>
      <c r="RJS42" s="0"/>
      <c r="RJT42" s="0"/>
      <c r="RJU42" s="0"/>
      <c r="RJV42" s="0"/>
      <c r="RJW42" s="0"/>
      <c r="RJX42" s="0"/>
      <c r="RJY42" s="0"/>
      <c r="RJZ42" s="0"/>
      <c r="RKA42" s="0"/>
      <c r="RKB42" s="0"/>
      <c r="RKC42" s="0"/>
      <c r="RKD42" s="0"/>
      <c r="RKE42" s="0"/>
      <c r="RKF42" s="0"/>
      <c r="RKG42" s="0"/>
      <c r="RKH42" s="0"/>
      <c r="RKI42" s="0"/>
      <c r="RKJ42" s="0"/>
      <c r="RKK42" s="0"/>
      <c r="RKL42" s="0"/>
      <c r="RKM42" s="0"/>
      <c r="RKN42" s="0"/>
      <c r="RKO42" s="0"/>
      <c r="RKP42" s="0"/>
      <c r="RKQ42" s="0"/>
      <c r="RKR42" s="0"/>
      <c r="RKS42" s="0"/>
      <c r="RKT42" s="0"/>
      <c r="RKU42" s="0"/>
      <c r="RKV42" s="0"/>
      <c r="RKW42" s="0"/>
      <c r="RKX42" s="0"/>
      <c r="RKY42" s="0"/>
      <c r="RKZ42" s="0"/>
      <c r="RLA42" s="0"/>
      <c r="RLB42" s="0"/>
      <c r="RLC42" s="0"/>
      <c r="RLD42" s="0"/>
      <c r="RLE42" s="0"/>
      <c r="RLF42" s="0"/>
      <c r="RLG42" s="0"/>
      <c r="RLH42" s="0"/>
      <c r="RLI42" s="0"/>
      <c r="RLJ42" s="0"/>
      <c r="RLK42" s="0"/>
      <c r="RLL42" s="0"/>
      <c r="RLM42" s="0"/>
      <c r="RLN42" s="0"/>
      <c r="RLO42" s="0"/>
      <c r="RLP42" s="0"/>
      <c r="RLQ42" s="0"/>
      <c r="RLR42" s="0"/>
      <c r="RLS42" s="0"/>
      <c r="RLT42" s="0"/>
      <c r="RLU42" s="0"/>
      <c r="RLV42" s="0"/>
      <c r="RLW42" s="0"/>
      <c r="RLX42" s="0"/>
      <c r="RLY42" s="0"/>
      <c r="RLZ42" s="0"/>
      <c r="RMA42" s="0"/>
      <c r="RMB42" s="0"/>
      <c r="RMC42" s="0"/>
      <c r="RMD42" s="0"/>
      <c r="RME42" s="0"/>
      <c r="RMF42" s="0"/>
      <c r="RMG42" s="0"/>
      <c r="RMH42" s="0"/>
      <c r="RMI42" s="0"/>
      <c r="RMJ42" s="0"/>
      <c r="RMK42" s="0"/>
      <c r="RML42" s="0"/>
      <c r="RMM42" s="0"/>
      <c r="RMN42" s="0"/>
      <c r="RMO42" s="0"/>
      <c r="RMP42" s="0"/>
      <c r="RMQ42" s="0"/>
      <c r="RMR42" s="0"/>
      <c r="RMS42" s="0"/>
      <c r="RMT42" s="0"/>
      <c r="RMU42" s="0"/>
      <c r="RMV42" s="0"/>
      <c r="RMW42" s="0"/>
      <c r="RMX42" s="0"/>
      <c r="RMY42" s="0"/>
      <c r="RMZ42" s="0"/>
      <c r="RNA42" s="0"/>
      <c r="RNB42" s="0"/>
      <c r="RNC42" s="0"/>
      <c r="RND42" s="0"/>
      <c r="RNE42" s="0"/>
      <c r="RNF42" s="0"/>
      <c r="RNG42" s="0"/>
      <c r="RNH42" s="0"/>
      <c r="RNI42" s="0"/>
      <c r="RNJ42" s="0"/>
      <c r="RNK42" s="0"/>
      <c r="RNL42" s="0"/>
      <c r="RNM42" s="0"/>
      <c r="RNN42" s="0"/>
      <c r="RNO42" s="0"/>
      <c r="RNP42" s="0"/>
      <c r="RNQ42" s="0"/>
      <c r="RNR42" s="0"/>
      <c r="RNS42" s="0"/>
      <c r="RNT42" s="0"/>
      <c r="RNU42" s="0"/>
      <c r="RNV42" s="0"/>
      <c r="RNW42" s="0"/>
      <c r="RNX42" s="0"/>
      <c r="RNY42" s="0"/>
      <c r="RNZ42" s="0"/>
      <c r="ROA42" s="0"/>
      <c r="ROB42" s="0"/>
      <c r="ROC42" s="0"/>
      <c r="ROD42" s="0"/>
      <c r="ROE42" s="0"/>
      <c r="ROF42" s="0"/>
      <c r="ROG42" s="0"/>
      <c r="ROH42" s="0"/>
      <c r="ROI42" s="0"/>
      <c r="ROJ42" s="0"/>
      <c r="ROK42" s="0"/>
      <c r="ROL42" s="0"/>
      <c r="ROM42" s="0"/>
      <c r="RON42" s="0"/>
      <c r="ROO42" s="0"/>
      <c r="ROP42" s="0"/>
      <c r="ROQ42" s="0"/>
      <c r="ROR42" s="0"/>
      <c r="ROS42" s="0"/>
      <c r="ROT42" s="0"/>
      <c r="ROU42" s="0"/>
      <c r="ROV42" s="0"/>
      <c r="ROW42" s="0"/>
      <c r="ROX42" s="0"/>
      <c r="ROY42" s="0"/>
      <c r="ROZ42" s="0"/>
      <c r="RPA42" s="0"/>
      <c r="RPB42" s="0"/>
      <c r="RPC42" s="0"/>
      <c r="RPD42" s="0"/>
      <c r="RPE42" s="0"/>
      <c r="RPF42" s="0"/>
      <c r="RPG42" s="0"/>
      <c r="RPH42" s="0"/>
      <c r="RPI42" s="0"/>
      <c r="RPJ42" s="0"/>
      <c r="RPK42" s="0"/>
      <c r="RPL42" s="0"/>
      <c r="RPM42" s="0"/>
      <c r="RPN42" s="0"/>
      <c r="RPO42" s="0"/>
      <c r="RPP42" s="0"/>
      <c r="RPQ42" s="0"/>
      <c r="RPR42" s="0"/>
      <c r="RPS42" s="0"/>
      <c r="RPT42" s="0"/>
      <c r="RPU42" s="0"/>
      <c r="RPV42" s="0"/>
      <c r="RPW42" s="0"/>
      <c r="RPX42" s="0"/>
      <c r="RPY42" s="0"/>
      <c r="RPZ42" s="0"/>
      <c r="RQA42" s="0"/>
      <c r="RQB42" s="0"/>
      <c r="RQC42" s="0"/>
      <c r="RQD42" s="0"/>
      <c r="RQE42" s="0"/>
      <c r="RQF42" s="0"/>
      <c r="RQG42" s="0"/>
      <c r="RQH42" s="0"/>
      <c r="RQI42" s="0"/>
      <c r="RQJ42" s="0"/>
      <c r="RQK42" s="0"/>
      <c r="RQL42" s="0"/>
      <c r="RQM42" s="0"/>
      <c r="RQN42" s="0"/>
      <c r="RQO42" s="0"/>
      <c r="RQP42" s="0"/>
      <c r="RQQ42" s="0"/>
      <c r="RQR42" s="0"/>
      <c r="RQS42" s="0"/>
      <c r="RQT42" s="0"/>
      <c r="RQU42" s="0"/>
      <c r="RQV42" s="0"/>
      <c r="RQW42" s="0"/>
      <c r="RQX42" s="0"/>
      <c r="RQY42" s="0"/>
      <c r="RQZ42" s="0"/>
      <c r="RRA42" s="0"/>
      <c r="RRB42" s="0"/>
      <c r="RRC42" s="0"/>
      <c r="RRD42" s="0"/>
      <c r="RRE42" s="0"/>
      <c r="RRF42" s="0"/>
      <c r="RRG42" s="0"/>
      <c r="RRH42" s="0"/>
      <c r="RRI42" s="0"/>
      <c r="RRJ42" s="0"/>
      <c r="RRK42" s="0"/>
      <c r="RRL42" s="0"/>
      <c r="RRM42" s="0"/>
      <c r="RRN42" s="0"/>
      <c r="RRO42" s="0"/>
      <c r="RRP42" s="0"/>
      <c r="RRQ42" s="0"/>
      <c r="RRR42" s="0"/>
      <c r="RRS42" s="0"/>
      <c r="RRT42" s="0"/>
      <c r="RRU42" s="0"/>
      <c r="RRV42" s="0"/>
      <c r="RRW42" s="0"/>
      <c r="RRX42" s="0"/>
      <c r="RRY42" s="0"/>
      <c r="RRZ42" s="0"/>
      <c r="RSA42" s="0"/>
      <c r="RSB42" s="0"/>
      <c r="RSC42" s="0"/>
      <c r="RSD42" s="0"/>
      <c r="RSE42" s="0"/>
      <c r="RSF42" s="0"/>
      <c r="RSG42" s="0"/>
      <c r="RSH42" s="0"/>
      <c r="RSI42" s="0"/>
      <c r="RSJ42" s="0"/>
      <c r="RSK42" s="0"/>
      <c r="RSL42" s="0"/>
      <c r="RSM42" s="0"/>
      <c r="RSN42" s="0"/>
      <c r="RSO42" s="0"/>
      <c r="RSP42" s="0"/>
      <c r="RSQ42" s="0"/>
      <c r="RSR42" s="0"/>
      <c r="RSS42" s="0"/>
      <c r="RST42" s="0"/>
      <c r="RSU42" s="0"/>
      <c r="RSV42" s="0"/>
      <c r="RSW42" s="0"/>
      <c r="RSX42" s="0"/>
      <c r="RSY42" s="0"/>
      <c r="RSZ42" s="0"/>
      <c r="RTA42" s="0"/>
      <c r="RTB42" s="0"/>
      <c r="RTC42" s="0"/>
      <c r="RTD42" s="0"/>
      <c r="RTE42" s="0"/>
      <c r="RTF42" s="0"/>
      <c r="RTG42" s="0"/>
      <c r="RTH42" s="0"/>
      <c r="RTI42" s="0"/>
      <c r="RTJ42" s="0"/>
      <c r="RTK42" s="0"/>
      <c r="RTL42" s="0"/>
      <c r="RTM42" s="0"/>
      <c r="RTN42" s="0"/>
      <c r="RTO42" s="0"/>
      <c r="RTP42" s="0"/>
      <c r="RTQ42" s="0"/>
      <c r="RTR42" s="0"/>
      <c r="RTS42" s="0"/>
      <c r="RTT42" s="0"/>
      <c r="RTU42" s="0"/>
      <c r="RTV42" s="0"/>
      <c r="RTW42" s="0"/>
      <c r="RTX42" s="0"/>
      <c r="RTY42" s="0"/>
      <c r="RTZ42" s="0"/>
      <c r="RUA42" s="0"/>
      <c r="RUB42" s="0"/>
      <c r="RUC42" s="0"/>
      <c r="RUD42" s="0"/>
      <c r="RUE42" s="0"/>
      <c r="RUF42" s="0"/>
      <c r="RUG42" s="0"/>
      <c r="RUH42" s="0"/>
      <c r="RUI42" s="0"/>
      <c r="RUJ42" s="0"/>
      <c r="RUK42" s="0"/>
      <c r="RUL42" s="0"/>
      <c r="RUM42" s="0"/>
      <c r="RUN42" s="0"/>
      <c r="RUO42" s="0"/>
      <c r="RUP42" s="0"/>
      <c r="RUQ42" s="0"/>
      <c r="RUR42" s="0"/>
      <c r="RUS42" s="0"/>
      <c r="RUT42" s="0"/>
      <c r="RUU42" s="0"/>
      <c r="RUV42" s="0"/>
      <c r="RUW42" s="0"/>
      <c r="RUX42" s="0"/>
      <c r="RUY42" s="0"/>
      <c r="RUZ42" s="0"/>
      <c r="RVA42" s="0"/>
      <c r="RVB42" s="0"/>
      <c r="RVC42" s="0"/>
      <c r="RVD42" s="0"/>
      <c r="RVE42" s="0"/>
      <c r="RVF42" s="0"/>
      <c r="RVG42" s="0"/>
      <c r="RVH42" s="0"/>
      <c r="RVI42" s="0"/>
      <c r="RVJ42" s="0"/>
      <c r="RVK42" s="0"/>
      <c r="RVL42" s="0"/>
      <c r="RVM42" s="0"/>
      <c r="RVN42" s="0"/>
      <c r="RVO42" s="0"/>
      <c r="RVP42" s="0"/>
      <c r="RVQ42" s="0"/>
      <c r="RVR42" s="0"/>
      <c r="RVS42" s="0"/>
      <c r="RVT42" s="0"/>
      <c r="RVU42" s="0"/>
      <c r="RVV42" s="0"/>
      <c r="RVW42" s="0"/>
      <c r="RVX42" s="0"/>
      <c r="RVY42" s="0"/>
      <c r="RVZ42" s="0"/>
      <c r="RWA42" s="0"/>
      <c r="RWB42" s="0"/>
      <c r="RWC42" s="0"/>
      <c r="RWD42" s="0"/>
      <c r="RWE42" s="0"/>
      <c r="RWF42" s="0"/>
      <c r="RWG42" s="0"/>
      <c r="RWH42" s="0"/>
      <c r="RWI42" s="0"/>
      <c r="RWJ42" s="0"/>
      <c r="RWK42" s="0"/>
      <c r="RWL42" s="0"/>
      <c r="RWM42" s="0"/>
      <c r="RWN42" s="0"/>
      <c r="RWO42" s="0"/>
      <c r="RWP42" s="0"/>
      <c r="RWQ42" s="0"/>
      <c r="RWR42" s="0"/>
      <c r="RWS42" s="0"/>
      <c r="RWT42" s="0"/>
      <c r="RWU42" s="0"/>
      <c r="RWV42" s="0"/>
      <c r="RWW42" s="0"/>
      <c r="RWX42" s="0"/>
      <c r="RWY42" s="0"/>
      <c r="RWZ42" s="0"/>
      <c r="RXA42" s="0"/>
      <c r="RXB42" s="0"/>
      <c r="RXC42" s="0"/>
      <c r="RXD42" s="0"/>
      <c r="RXE42" s="0"/>
      <c r="RXF42" s="0"/>
      <c r="RXG42" s="0"/>
      <c r="RXH42" s="0"/>
      <c r="RXI42" s="0"/>
      <c r="RXJ42" s="0"/>
      <c r="RXK42" s="0"/>
      <c r="RXL42" s="0"/>
      <c r="RXM42" s="0"/>
      <c r="RXN42" s="0"/>
      <c r="RXO42" s="0"/>
      <c r="RXP42" s="0"/>
      <c r="RXQ42" s="0"/>
      <c r="RXR42" s="0"/>
      <c r="RXS42" s="0"/>
      <c r="RXT42" s="0"/>
      <c r="RXU42" s="0"/>
      <c r="RXV42" s="0"/>
      <c r="RXW42" s="0"/>
      <c r="RXX42" s="0"/>
      <c r="RXY42" s="0"/>
      <c r="RXZ42" s="0"/>
      <c r="RYA42" s="0"/>
      <c r="RYB42" s="0"/>
      <c r="RYC42" s="0"/>
      <c r="RYD42" s="0"/>
      <c r="RYE42" s="0"/>
      <c r="RYF42" s="0"/>
      <c r="RYG42" s="0"/>
      <c r="RYH42" s="0"/>
      <c r="RYI42" s="0"/>
      <c r="RYJ42" s="0"/>
      <c r="RYK42" s="0"/>
      <c r="RYL42" s="0"/>
      <c r="RYM42" s="0"/>
      <c r="RYN42" s="0"/>
      <c r="RYO42" s="0"/>
      <c r="RYP42" s="0"/>
      <c r="RYQ42" s="0"/>
      <c r="RYR42" s="0"/>
      <c r="RYS42" s="0"/>
      <c r="RYT42" s="0"/>
      <c r="RYU42" s="0"/>
      <c r="RYV42" s="0"/>
      <c r="RYW42" s="0"/>
      <c r="RYX42" s="0"/>
      <c r="RYY42" s="0"/>
      <c r="RYZ42" s="0"/>
      <c r="RZA42" s="0"/>
      <c r="RZB42" s="0"/>
      <c r="RZC42" s="0"/>
      <c r="RZD42" s="0"/>
      <c r="RZE42" s="0"/>
      <c r="RZF42" s="0"/>
      <c r="RZG42" s="0"/>
      <c r="RZH42" s="0"/>
      <c r="RZI42" s="0"/>
      <c r="RZJ42" s="0"/>
      <c r="RZK42" s="0"/>
      <c r="RZL42" s="0"/>
      <c r="RZM42" s="0"/>
      <c r="RZN42" s="0"/>
      <c r="RZO42" s="0"/>
      <c r="RZP42" s="0"/>
      <c r="RZQ42" s="0"/>
      <c r="RZR42" s="0"/>
      <c r="RZS42" s="0"/>
      <c r="RZT42" s="0"/>
      <c r="RZU42" s="0"/>
      <c r="RZV42" s="0"/>
      <c r="RZW42" s="0"/>
      <c r="RZX42" s="0"/>
      <c r="RZY42" s="0"/>
      <c r="RZZ42" s="0"/>
      <c r="SAA42" s="0"/>
      <c r="SAB42" s="0"/>
      <c r="SAC42" s="0"/>
      <c r="SAD42" s="0"/>
      <c r="SAE42" s="0"/>
      <c r="SAF42" s="0"/>
      <c r="SAG42" s="0"/>
      <c r="SAH42" s="0"/>
      <c r="SAI42" s="0"/>
      <c r="SAJ42" s="0"/>
      <c r="SAK42" s="0"/>
      <c r="SAL42" s="0"/>
      <c r="SAM42" s="0"/>
      <c r="SAN42" s="0"/>
      <c r="SAO42" s="0"/>
      <c r="SAP42" s="0"/>
      <c r="SAQ42" s="0"/>
      <c r="SAR42" s="0"/>
      <c r="SAS42" s="0"/>
      <c r="SAT42" s="0"/>
      <c r="SAU42" s="0"/>
      <c r="SAV42" s="0"/>
      <c r="SAW42" s="0"/>
      <c r="SAX42" s="0"/>
      <c r="SAY42" s="0"/>
      <c r="SAZ42" s="0"/>
      <c r="SBA42" s="0"/>
      <c r="SBB42" s="0"/>
      <c r="SBC42" s="0"/>
      <c r="SBD42" s="0"/>
      <c r="SBE42" s="0"/>
      <c r="SBF42" s="0"/>
      <c r="SBG42" s="0"/>
      <c r="SBH42" s="0"/>
      <c r="SBI42" s="0"/>
      <c r="SBJ42" s="0"/>
      <c r="SBK42" s="0"/>
      <c r="SBL42" s="0"/>
      <c r="SBM42" s="0"/>
      <c r="SBN42" s="0"/>
      <c r="SBO42" s="0"/>
      <c r="SBP42" s="0"/>
      <c r="SBQ42" s="0"/>
      <c r="SBR42" s="0"/>
      <c r="SBS42" s="0"/>
      <c r="SBT42" s="0"/>
      <c r="SBU42" s="0"/>
      <c r="SBV42" s="0"/>
      <c r="SBW42" s="0"/>
      <c r="SBX42" s="0"/>
      <c r="SBY42" s="0"/>
      <c r="SBZ42" s="0"/>
      <c r="SCA42" s="0"/>
      <c r="SCB42" s="0"/>
      <c r="SCC42" s="0"/>
      <c r="SCD42" s="0"/>
      <c r="SCE42" s="0"/>
      <c r="SCF42" s="0"/>
      <c r="SCG42" s="0"/>
      <c r="SCH42" s="0"/>
      <c r="SCI42" s="0"/>
      <c r="SCJ42" s="0"/>
      <c r="SCK42" s="0"/>
      <c r="SCL42" s="0"/>
      <c r="SCM42" s="0"/>
      <c r="SCN42" s="0"/>
      <c r="SCO42" s="0"/>
      <c r="SCP42" s="0"/>
      <c r="SCQ42" s="0"/>
      <c r="SCR42" s="0"/>
      <c r="SCS42" s="0"/>
      <c r="SCT42" s="0"/>
      <c r="SCU42" s="0"/>
      <c r="SCV42" s="0"/>
      <c r="SCW42" s="0"/>
      <c r="SCX42" s="0"/>
      <c r="SCY42" s="0"/>
      <c r="SCZ42" s="0"/>
      <c r="SDA42" s="0"/>
      <c r="SDB42" s="0"/>
      <c r="SDC42" s="0"/>
      <c r="SDD42" s="0"/>
      <c r="SDE42" s="0"/>
      <c r="SDF42" s="0"/>
      <c r="SDG42" s="0"/>
      <c r="SDH42" s="0"/>
      <c r="SDI42" s="0"/>
      <c r="SDJ42" s="0"/>
      <c r="SDK42" s="0"/>
      <c r="SDL42" s="0"/>
      <c r="SDM42" s="0"/>
      <c r="SDN42" s="0"/>
      <c r="SDO42" s="0"/>
      <c r="SDP42" s="0"/>
      <c r="SDQ42" s="0"/>
      <c r="SDR42" s="0"/>
      <c r="SDS42" s="0"/>
      <c r="SDT42" s="0"/>
      <c r="SDU42" s="0"/>
      <c r="SDV42" s="0"/>
      <c r="SDW42" s="0"/>
      <c r="SDX42" s="0"/>
      <c r="SDY42" s="0"/>
      <c r="SDZ42" s="0"/>
      <c r="SEA42" s="0"/>
      <c r="SEB42" s="0"/>
      <c r="SEC42" s="0"/>
      <c r="SED42" s="0"/>
      <c r="SEE42" s="0"/>
      <c r="SEF42" s="0"/>
      <c r="SEG42" s="0"/>
      <c r="SEH42" s="0"/>
      <c r="SEI42" s="0"/>
      <c r="SEJ42" s="0"/>
      <c r="SEK42" s="0"/>
      <c r="SEL42" s="0"/>
      <c r="SEM42" s="0"/>
      <c r="SEN42" s="0"/>
      <c r="SEO42" s="0"/>
      <c r="SEP42" s="0"/>
      <c r="SEQ42" s="0"/>
      <c r="SER42" s="0"/>
      <c r="SES42" s="0"/>
      <c r="SET42" s="0"/>
      <c r="SEU42" s="0"/>
      <c r="SEV42" s="0"/>
      <c r="SEW42" s="0"/>
      <c r="SEX42" s="0"/>
      <c r="SEY42" s="0"/>
      <c r="SEZ42" s="0"/>
      <c r="SFA42" s="0"/>
      <c r="SFB42" s="0"/>
      <c r="SFC42" s="0"/>
      <c r="SFD42" s="0"/>
      <c r="SFE42" s="0"/>
      <c r="SFF42" s="0"/>
      <c r="SFG42" s="0"/>
      <c r="SFH42" s="0"/>
      <c r="SFI42" s="0"/>
      <c r="SFJ42" s="0"/>
      <c r="SFK42" s="0"/>
      <c r="SFL42" s="0"/>
      <c r="SFM42" s="0"/>
      <c r="SFN42" s="0"/>
      <c r="SFO42" s="0"/>
      <c r="SFP42" s="0"/>
      <c r="SFQ42" s="0"/>
      <c r="SFR42" s="0"/>
      <c r="SFS42" s="0"/>
      <c r="SFT42" s="0"/>
      <c r="SFU42" s="0"/>
      <c r="SFV42" s="0"/>
      <c r="SFW42" s="0"/>
      <c r="SFX42" s="0"/>
      <c r="SFY42" s="0"/>
      <c r="SFZ42" s="0"/>
      <c r="SGA42" s="0"/>
      <c r="SGB42" s="0"/>
      <c r="SGC42" s="0"/>
      <c r="SGD42" s="0"/>
      <c r="SGE42" s="0"/>
      <c r="SGF42" s="0"/>
      <c r="SGG42" s="0"/>
      <c r="SGH42" s="0"/>
      <c r="SGI42" s="0"/>
      <c r="SGJ42" s="0"/>
      <c r="SGK42" s="0"/>
      <c r="SGL42" s="0"/>
      <c r="SGM42" s="0"/>
      <c r="SGN42" s="0"/>
      <c r="SGO42" s="0"/>
      <c r="SGP42" s="0"/>
      <c r="SGQ42" s="0"/>
      <c r="SGR42" s="0"/>
      <c r="SGS42" s="0"/>
      <c r="SGT42" s="0"/>
      <c r="SGU42" s="0"/>
      <c r="SGV42" s="0"/>
      <c r="SGW42" s="0"/>
      <c r="SGX42" s="0"/>
      <c r="SGY42" s="0"/>
      <c r="SGZ42" s="0"/>
      <c r="SHA42" s="0"/>
      <c r="SHB42" s="0"/>
      <c r="SHC42" s="0"/>
      <c r="SHD42" s="0"/>
      <c r="SHE42" s="0"/>
      <c r="SHF42" s="0"/>
      <c r="SHG42" s="0"/>
      <c r="SHH42" s="0"/>
      <c r="SHI42" s="0"/>
      <c r="SHJ42" s="0"/>
      <c r="SHK42" s="0"/>
      <c r="SHL42" s="0"/>
      <c r="SHM42" s="0"/>
      <c r="SHN42" s="0"/>
      <c r="SHO42" s="0"/>
      <c r="SHP42" s="0"/>
      <c r="SHQ42" s="0"/>
      <c r="SHR42" s="0"/>
      <c r="SHS42" s="0"/>
      <c r="SHT42" s="0"/>
      <c r="SHU42" s="0"/>
      <c r="SHV42" s="0"/>
      <c r="SHW42" s="0"/>
      <c r="SHX42" s="0"/>
      <c r="SHY42" s="0"/>
      <c r="SHZ42" s="0"/>
      <c r="SIA42" s="0"/>
      <c r="SIB42" s="0"/>
      <c r="SIC42" s="0"/>
      <c r="SID42" s="0"/>
      <c r="SIE42" s="0"/>
      <c r="SIF42" s="0"/>
      <c r="SIG42" s="0"/>
      <c r="SIH42" s="0"/>
      <c r="SII42" s="0"/>
      <c r="SIJ42" s="0"/>
      <c r="SIK42" s="0"/>
      <c r="SIL42" s="0"/>
      <c r="SIM42" s="0"/>
      <c r="SIN42" s="0"/>
      <c r="SIO42" s="0"/>
      <c r="SIP42" s="0"/>
      <c r="SIQ42" s="0"/>
      <c r="SIR42" s="0"/>
      <c r="SIS42" s="0"/>
      <c r="SIT42" s="0"/>
      <c r="SIU42" s="0"/>
      <c r="SIV42" s="0"/>
      <c r="SIW42" s="0"/>
      <c r="SIX42" s="0"/>
      <c r="SIY42" s="0"/>
      <c r="SIZ42" s="0"/>
      <c r="SJA42" s="0"/>
      <c r="SJB42" s="0"/>
      <c r="SJC42" s="0"/>
      <c r="SJD42" s="0"/>
      <c r="SJE42" s="0"/>
      <c r="SJF42" s="0"/>
      <c r="SJG42" s="0"/>
      <c r="SJH42" s="0"/>
      <c r="SJI42" s="0"/>
      <c r="SJJ42" s="0"/>
      <c r="SJK42" s="0"/>
      <c r="SJL42" s="0"/>
      <c r="SJM42" s="0"/>
      <c r="SJN42" s="0"/>
      <c r="SJO42" s="0"/>
      <c r="SJP42" s="0"/>
      <c r="SJQ42" s="0"/>
      <c r="SJR42" s="0"/>
      <c r="SJS42" s="0"/>
      <c r="SJT42" s="0"/>
      <c r="SJU42" s="0"/>
      <c r="SJV42" s="0"/>
      <c r="SJW42" s="0"/>
      <c r="SJX42" s="0"/>
      <c r="SJY42" s="0"/>
      <c r="SJZ42" s="0"/>
      <c r="SKA42" s="0"/>
      <c r="SKB42" s="0"/>
      <c r="SKC42" s="0"/>
      <c r="SKD42" s="0"/>
      <c r="SKE42" s="0"/>
      <c r="SKF42" s="0"/>
      <c r="SKG42" s="0"/>
      <c r="SKH42" s="0"/>
      <c r="SKI42" s="0"/>
      <c r="SKJ42" s="0"/>
      <c r="SKK42" s="0"/>
      <c r="SKL42" s="0"/>
      <c r="SKM42" s="0"/>
      <c r="SKN42" s="0"/>
      <c r="SKO42" s="0"/>
      <c r="SKP42" s="0"/>
      <c r="SKQ42" s="0"/>
      <c r="SKR42" s="0"/>
      <c r="SKS42" s="0"/>
      <c r="SKT42" s="0"/>
      <c r="SKU42" s="0"/>
      <c r="SKV42" s="0"/>
      <c r="SKW42" s="0"/>
      <c r="SKX42" s="0"/>
      <c r="SKY42" s="0"/>
      <c r="SKZ42" s="0"/>
      <c r="SLA42" s="0"/>
      <c r="SLB42" s="0"/>
      <c r="SLC42" s="0"/>
      <c r="SLD42" s="0"/>
      <c r="SLE42" s="0"/>
      <c r="SLF42" s="0"/>
      <c r="SLG42" s="0"/>
      <c r="SLH42" s="0"/>
      <c r="SLI42" s="0"/>
      <c r="SLJ42" s="0"/>
      <c r="SLK42" s="0"/>
      <c r="SLL42" s="0"/>
      <c r="SLM42" s="0"/>
      <c r="SLN42" s="0"/>
      <c r="SLO42" s="0"/>
      <c r="SLP42" s="0"/>
      <c r="SLQ42" s="0"/>
      <c r="SLR42" s="0"/>
      <c r="SLS42" s="0"/>
      <c r="SLT42" s="0"/>
      <c r="SLU42" s="0"/>
      <c r="SLV42" s="0"/>
      <c r="SLW42" s="0"/>
      <c r="SLX42" s="0"/>
      <c r="SLY42" s="0"/>
      <c r="SLZ42" s="0"/>
      <c r="SMA42" s="0"/>
      <c r="SMB42" s="0"/>
      <c r="SMC42" s="0"/>
      <c r="SMD42" s="0"/>
      <c r="SME42" s="0"/>
      <c r="SMF42" s="0"/>
      <c r="SMG42" s="0"/>
      <c r="SMH42" s="0"/>
      <c r="SMI42" s="0"/>
      <c r="SMJ42" s="0"/>
      <c r="SMK42" s="0"/>
      <c r="SML42" s="0"/>
      <c r="SMM42" s="0"/>
      <c r="SMN42" s="0"/>
      <c r="SMO42" s="0"/>
      <c r="SMP42" s="0"/>
      <c r="SMQ42" s="0"/>
      <c r="SMR42" s="0"/>
      <c r="SMS42" s="0"/>
      <c r="SMT42" s="0"/>
      <c r="SMU42" s="0"/>
      <c r="SMV42" s="0"/>
      <c r="SMW42" s="0"/>
      <c r="SMX42" s="0"/>
      <c r="SMY42" s="0"/>
      <c r="SMZ42" s="0"/>
      <c r="SNA42" s="0"/>
      <c r="SNB42" s="0"/>
      <c r="SNC42" s="0"/>
      <c r="SND42" s="0"/>
      <c r="SNE42" s="0"/>
      <c r="SNF42" s="0"/>
      <c r="SNG42" s="0"/>
      <c r="SNH42" s="0"/>
      <c r="SNI42" s="0"/>
      <c r="SNJ42" s="0"/>
      <c r="SNK42" s="0"/>
      <c r="SNL42" s="0"/>
      <c r="SNM42" s="0"/>
      <c r="SNN42" s="0"/>
      <c r="SNO42" s="0"/>
      <c r="SNP42" s="0"/>
      <c r="SNQ42" s="0"/>
      <c r="SNR42" s="0"/>
      <c r="SNS42" s="0"/>
      <c r="SNT42" s="0"/>
      <c r="SNU42" s="0"/>
      <c r="SNV42" s="0"/>
      <c r="SNW42" s="0"/>
      <c r="SNX42" s="0"/>
      <c r="SNY42" s="0"/>
      <c r="SNZ42" s="0"/>
      <c r="SOA42" s="0"/>
      <c r="SOB42" s="0"/>
      <c r="SOC42" s="0"/>
      <c r="SOD42" s="0"/>
      <c r="SOE42" s="0"/>
      <c r="SOF42" s="0"/>
      <c r="SOG42" s="0"/>
      <c r="SOH42" s="0"/>
      <c r="SOI42" s="0"/>
      <c r="SOJ42" s="0"/>
      <c r="SOK42" s="0"/>
      <c r="SOL42" s="0"/>
      <c r="SOM42" s="0"/>
      <c r="SON42" s="0"/>
      <c r="SOO42" s="0"/>
      <c r="SOP42" s="0"/>
      <c r="SOQ42" s="0"/>
      <c r="SOR42" s="0"/>
      <c r="SOS42" s="0"/>
      <c r="SOT42" s="0"/>
      <c r="SOU42" s="0"/>
      <c r="SOV42" s="0"/>
      <c r="SOW42" s="0"/>
      <c r="SOX42" s="0"/>
      <c r="SOY42" s="0"/>
      <c r="SOZ42" s="0"/>
      <c r="SPA42" s="0"/>
      <c r="SPB42" s="0"/>
      <c r="SPC42" s="0"/>
      <c r="SPD42" s="0"/>
      <c r="SPE42" s="0"/>
      <c r="SPF42" s="0"/>
      <c r="SPG42" s="0"/>
      <c r="SPH42" s="0"/>
      <c r="SPI42" s="0"/>
      <c r="SPJ42" s="0"/>
      <c r="SPK42" s="0"/>
      <c r="SPL42" s="0"/>
      <c r="SPM42" s="0"/>
      <c r="SPN42" s="0"/>
      <c r="SPO42" s="0"/>
      <c r="SPP42" s="0"/>
      <c r="SPQ42" s="0"/>
      <c r="SPR42" s="0"/>
      <c r="SPS42" s="0"/>
      <c r="SPT42" s="0"/>
      <c r="SPU42" s="0"/>
      <c r="SPV42" s="0"/>
      <c r="SPW42" s="0"/>
      <c r="SPX42" s="0"/>
      <c r="SPY42" s="0"/>
      <c r="SPZ42" s="0"/>
      <c r="SQA42" s="0"/>
      <c r="SQB42" s="0"/>
      <c r="SQC42" s="0"/>
      <c r="SQD42" s="0"/>
      <c r="SQE42" s="0"/>
      <c r="SQF42" s="0"/>
      <c r="SQG42" s="0"/>
      <c r="SQH42" s="0"/>
      <c r="SQI42" s="0"/>
      <c r="SQJ42" s="0"/>
      <c r="SQK42" s="0"/>
      <c r="SQL42" s="0"/>
      <c r="SQM42" s="0"/>
      <c r="SQN42" s="0"/>
      <c r="SQO42" s="0"/>
      <c r="SQP42" s="0"/>
      <c r="SQQ42" s="0"/>
      <c r="SQR42" s="0"/>
      <c r="SQS42" s="0"/>
      <c r="SQT42" s="0"/>
      <c r="SQU42" s="0"/>
      <c r="SQV42" s="0"/>
      <c r="SQW42" s="0"/>
      <c r="SQX42" s="0"/>
      <c r="SQY42" s="0"/>
      <c r="SQZ42" s="0"/>
      <c r="SRA42" s="0"/>
      <c r="SRB42" s="0"/>
      <c r="SRC42" s="0"/>
      <c r="SRD42" s="0"/>
      <c r="SRE42" s="0"/>
      <c r="SRF42" s="0"/>
      <c r="SRG42" s="0"/>
      <c r="SRH42" s="0"/>
      <c r="SRI42" s="0"/>
      <c r="SRJ42" s="0"/>
      <c r="SRK42" s="0"/>
      <c r="SRL42" s="0"/>
      <c r="SRM42" s="0"/>
      <c r="SRN42" s="0"/>
      <c r="SRO42" s="0"/>
      <c r="SRP42" s="0"/>
      <c r="SRQ42" s="0"/>
      <c r="SRR42" s="0"/>
      <c r="SRS42" s="0"/>
      <c r="SRT42" s="0"/>
      <c r="SRU42" s="0"/>
      <c r="SRV42" s="0"/>
      <c r="SRW42" s="0"/>
      <c r="SRX42" s="0"/>
      <c r="SRY42" s="0"/>
      <c r="SRZ42" s="0"/>
      <c r="SSA42" s="0"/>
      <c r="SSB42" s="0"/>
      <c r="SSC42" s="0"/>
      <c r="SSD42" s="0"/>
      <c r="SSE42" s="0"/>
      <c r="SSF42" s="0"/>
      <c r="SSG42" s="0"/>
      <c r="SSH42" s="0"/>
      <c r="SSI42" s="0"/>
      <c r="SSJ42" s="0"/>
      <c r="SSK42" s="0"/>
      <c r="SSL42" s="0"/>
      <c r="SSM42" s="0"/>
      <c r="SSN42" s="0"/>
      <c r="SSO42" s="0"/>
      <c r="SSP42" s="0"/>
      <c r="SSQ42" s="0"/>
      <c r="SSR42" s="0"/>
      <c r="SSS42" s="0"/>
      <c r="SST42" s="0"/>
      <c r="SSU42" s="0"/>
      <c r="SSV42" s="0"/>
      <c r="SSW42" s="0"/>
      <c r="SSX42" s="0"/>
      <c r="SSY42" s="0"/>
      <c r="SSZ42" s="0"/>
      <c r="STA42" s="0"/>
      <c r="STB42" s="0"/>
      <c r="STC42" s="0"/>
      <c r="STD42" s="0"/>
      <c r="STE42" s="0"/>
      <c r="STF42" s="0"/>
      <c r="STG42" s="0"/>
      <c r="STH42" s="0"/>
      <c r="STI42" s="0"/>
      <c r="STJ42" s="0"/>
      <c r="STK42" s="0"/>
      <c r="STL42" s="0"/>
      <c r="STM42" s="0"/>
      <c r="STN42" s="0"/>
      <c r="STO42" s="0"/>
      <c r="STP42" s="0"/>
      <c r="STQ42" s="0"/>
      <c r="STR42" s="0"/>
      <c r="STS42" s="0"/>
      <c r="STT42" s="0"/>
      <c r="STU42" s="0"/>
      <c r="STV42" s="0"/>
      <c r="STW42" s="0"/>
      <c r="STX42" s="0"/>
      <c r="STY42" s="0"/>
      <c r="STZ42" s="0"/>
      <c r="SUA42" s="0"/>
      <c r="SUB42" s="0"/>
      <c r="SUC42" s="0"/>
      <c r="SUD42" s="0"/>
      <c r="SUE42" s="0"/>
      <c r="SUF42" s="0"/>
      <c r="SUG42" s="0"/>
      <c r="SUH42" s="0"/>
      <c r="SUI42" s="0"/>
      <c r="SUJ42" s="0"/>
      <c r="SUK42" s="0"/>
      <c r="SUL42" s="0"/>
      <c r="SUM42" s="0"/>
      <c r="SUN42" s="0"/>
      <c r="SUO42" s="0"/>
      <c r="SUP42" s="0"/>
      <c r="SUQ42" s="0"/>
      <c r="SUR42" s="0"/>
      <c r="SUS42" s="0"/>
      <c r="SUT42" s="0"/>
      <c r="SUU42" s="0"/>
      <c r="SUV42" s="0"/>
      <c r="SUW42" s="0"/>
      <c r="SUX42" s="0"/>
      <c r="SUY42" s="0"/>
      <c r="SUZ42" s="0"/>
      <c r="SVA42" s="0"/>
      <c r="SVB42" s="0"/>
      <c r="SVC42" s="0"/>
      <c r="SVD42" s="0"/>
      <c r="SVE42" s="0"/>
      <c r="SVF42" s="0"/>
      <c r="SVG42" s="0"/>
      <c r="SVH42" s="0"/>
      <c r="SVI42" s="0"/>
      <c r="SVJ42" s="0"/>
      <c r="SVK42" s="0"/>
      <c r="SVL42" s="0"/>
      <c r="SVM42" s="0"/>
      <c r="SVN42" s="0"/>
      <c r="SVO42" s="0"/>
      <c r="SVP42" s="0"/>
      <c r="SVQ42" s="0"/>
      <c r="SVR42" s="0"/>
      <c r="SVS42" s="0"/>
      <c r="SVT42" s="0"/>
      <c r="SVU42" s="0"/>
      <c r="SVV42" s="0"/>
      <c r="SVW42" s="0"/>
      <c r="SVX42" s="0"/>
      <c r="SVY42" s="0"/>
      <c r="SVZ42" s="0"/>
      <c r="SWA42" s="0"/>
      <c r="SWB42" s="0"/>
      <c r="SWC42" s="0"/>
      <c r="SWD42" s="0"/>
      <c r="SWE42" s="0"/>
      <c r="SWF42" s="0"/>
      <c r="SWG42" s="0"/>
      <c r="SWH42" s="0"/>
      <c r="SWI42" s="0"/>
      <c r="SWJ42" s="0"/>
      <c r="SWK42" s="0"/>
      <c r="SWL42" s="0"/>
      <c r="SWM42" s="0"/>
      <c r="SWN42" s="0"/>
      <c r="SWO42" s="0"/>
      <c r="SWP42" s="0"/>
      <c r="SWQ42" s="0"/>
      <c r="SWR42" s="0"/>
      <c r="SWS42" s="0"/>
      <c r="SWT42" s="0"/>
      <c r="SWU42" s="0"/>
      <c r="SWV42" s="0"/>
      <c r="SWW42" s="0"/>
      <c r="SWX42" s="0"/>
      <c r="SWY42" s="0"/>
      <c r="SWZ42" s="0"/>
      <c r="SXA42" s="0"/>
      <c r="SXB42" s="0"/>
      <c r="SXC42" s="0"/>
      <c r="SXD42" s="0"/>
      <c r="SXE42" s="0"/>
      <c r="SXF42" s="0"/>
      <c r="SXG42" s="0"/>
      <c r="SXH42" s="0"/>
      <c r="SXI42" s="0"/>
      <c r="SXJ42" s="0"/>
      <c r="SXK42" s="0"/>
      <c r="SXL42" s="0"/>
      <c r="SXM42" s="0"/>
      <c r="SXN42" s="0"/>
      <c r="SXO42" s="0"/>
      <c r="SXP42" s="0"/>
      <c r="SXQ42" s="0"/>
      <c r="SXR42" s="0"/>
      <c r="SXS42" s="0"/>
      <c r="SXT42" s="0"/>
      <c r="SXU42" s="0"/>
      <c r="SXV42" s="0"/>
      <c r="SXW42" s="0"/>
      <c r="SXX42" s="0"/>
      <c r="SXY42" s="0"/>
      <c r="SXZ42" s="0"/>
      <c r="SYA42" s="0"/>
      <c r="SYB42" s="0"/>
      <c r="SYC42" s="0"/>
      <c r="SYD42" s="0"/>
      <c r="SYE42" s="0"/>
      <c r="SYF42" s="0"/>
      <c r="SYG42" s="0"/>
      <c r="SYH42" s="0"/>
      <c r="SYI42" s="0"/>
      <c r="SYJ42" s="0"/>
      <c r="SYK42" s="0"/>
      <c r="SYL42" s="0"/>
      <c r="SYM42" s="0"/>
      <c r="SYN42" s="0"/>
      <c r="SYO42" s="0"/>
      <c r="SYP42" s="0"/>
      <c r="SYQ42" s="0"/>
      <c r="SYR42" s="0"/>
      <c r="SYS42" s="0"/>
      <c r="SYT42" s="0"/>
      <c r="SYU42" s="0"/>
      <c r="SYV42" s="0"/>
      <c r="SYW42" s="0"/>
      <c r="SYX42" s="0"/>
      <c r="SYY42" s="0"/>
      <c r="SYZ42" s="0"/>
      <c r="SZA42" s="0"/>
      <c r="SZB42" s="0"/>
      <c r="SZC42" s="0"/>
      <c r="SZD42" s="0"/>
      <c r="SZE42" s="0"/>
      <c r="SZF42" s="0"/>
      <c r="SZG42" s="0"/>
      <c r="SZH42" s="0"/>
      <c r="SZI42" s="0"/>
      <c r="SZJ42" s="0"/>
      <c r="SZK42" s="0"/>
      <c r="SZL42" s="0"/>
      <c r="SZM42" s="0"/>
      <c r="SZN42" s="0"/>
      <c r="SZO42" s="0"/>
      <c r="SZP42" s="0"/>
      <c r="SZQ42" s="0"/>
      <c r="SZR42" s="0"/>
      <c r="SZS42" s="0"/>
      <c r="SZT42" s="0"/>
      <c r="SZU42" s="0"/>
      <c r="SZV42" s="0"/>
      <c r="SZW42" s="0"/>
      <c r="SZX42" s="0"/>
      <c r="SZY42" s="0"/>
      <c r="SZZ42" s="0"/>
      <c r="TAA42" s="0"/>
      <c r="TAB42" s="0"/>
      <c r="TAC42" s="0"/>
      <c r="TAD42" s="0"/>
      <c r="TAE42" s="0"/>
      <c r="TAF42" s="0"/>
      <c r="TAG42" s="0"/>
      <c r="TAH42" s="0"/>
      <c r="TAI42" s="0"/>
      <c r="TAJ42" s="0"/>
      <c r="TAK42" s="0"/>
      <c r="TAL42" s="0"/>
      <c r="TAM42" s="0"/>
      <c r="TAN42" s="0"/>
      <c r="TAO42" s="0"/>
      <c r="TAP42" s="0"/>
      <c r="TAQ42" s="0"/>
      <c r="TAR42" s="0"/>
      <c r="TAS42" s="0"/>
      <c r="TAT42" s="0"/>
      <c r="TAU42" s="0"/>
      <c r="TAV42" s="0"/>
      <c r="TAW42" s="0"/>
      <c r="TAX42" s="0"/>
      <c r="TAY42" s="0"/>
      <c r="TAZ42" s="0"/>
      <c r="TBA42" s="0"/>
      <c r="TBB42" s="0"/>
      <c r="TBC42" s="0"/>
      <c r="TBD42" s="0"/>
      <c r="TBE42" s="0"/>
      <c r="TBF42" s="0"/>
      <c r="TBG42" s="0"/>
      <c r="TBH42" s="0"/>
      <c r="TBI42" s="0"/>
      <c r="TBJ42" s="0"/>
      <c r="TBK42" s="0"/>
      <c r="TBL42" s="0"/>
      <c r="TBM42" s="0"/>
      <c r="TBN42" s="0"/>
      <c r="TBO42" s="0"/>
      <c r="TBP42" s="0"/>
      <c r="TBQ42" s="0"/>
      <c r="TBR42" s="0"/>
      <c r="TBS42" s="0"/>
      <c r="TBT42" s="0"/>
      <c r="TBU42" s="0"/>
      <c r="TBV42" s="0"/>
      <c r="TBW42" s="0"/>
      <c r="TBX42" s="0"/>
      <c r="TBY42" s="0"/>
      <c r="TBZ42" s="0"/>
      <c r="TCA42" s="0"/>
      <c r="TCB42" s="0"/>
      <c r="TCC42" s="0"/>
      <c r="TCD42" s="0"/>
      <c r="TCE42" s="0"/>
      <c r="TCF42" s="0"/>
      <c r="TCG42" s="0"/>
      <c r="TCH42" s="0"/>
      <c r="TCI42" s="0"/>
      <c r="TCJ42" s="0"/>
      <c r="TCK42" s="0"/>
      <c r="TCL42" s="0"/>
      <c r="TCM42" s="0"/>
      <c r="TCN42" s="0"/>
      <c r="TCO42" s="0"/>
      <c r="TCP42" s="0"/>
      <c r="TCQ42" s="0"/>
      <c r="TCR42" s="0"/>
      <c r="TCS42" s="0"/>
      <c r="TCT42" s="0"/>
      <c r="TCU42" s="0"/>
      <c r="TCV42" s="0"/>
      <c r="TCW42" s="0"/>
      <c r="TCX42" s="0"/>
      <c r="TCY42" s="0"/>
      <c r="TCZ42" s="0"/>
      <c r="TDA42" s="0"/>
      <c r="TDB42" s="0"/>
      <c r="TDC42" s="0"/>
      <c r="TDD42" s="0"/>
      <c r="TDE42" s="0"/>
      <c r="TDF42" s="0"/>
      <c r="TDG42" s="0"/>
      <c r="TDH42" s="0"/>
      <c r="TDI42" s="0"/>
      <c r="TDJ42" s="0"/>
      <c r="TDK42" s="0"/>
      <c r="TDL42" s="0"/>
      <c r="TDM42" s="0"/>
      <c r="TDN42" s="0"/>
      <c r="TDO42" s="0"/>
      <c r="TDP42" s="0"/>
      <c r="TDQ42" s="0"/>
      <c r="TDR42" s="0"/>
      <c r="TDS42" s="0"/>
      <c r="TDT42" s="0"/>
      <c r="TDU42" s="0"/>
      <c r="TDV42" s="0"/>
      <c r="TDW42" s="0"/>
      <c r="TDX42" s="0"/>
      <c r="TDY42" s="0"/>
      <c r="TDZ42" s="0"/>
      <c r="TEA42" s="0"/>
      <c r="TEB42" s="0"/>
      <c r="TEC42" s="0"/>
      <c r="TED42" s="0"/>
      <c r="TEE42" s="0"/>
      <c r="TEF42" s="0"/>
      <c r="TEG42" s="0"/>
      <c r="TEH42" s="0"/>
      <c r="TEI42" s="0"/>
      <c r="TEJ42" s="0"/>
      <c r="TEK42" s="0"/>
      <c r="TEL42" s="0"/>
      <c r="TEM42" s="0"/>
      <c r="TEN42" s="0"/>
      <c r="TEO42" s="0"/>
      <c r="TEP42" s="0"/>
      <c r="TEQ42" s="0"/>
      <c r="TER42" s="0"/>
      <c r="TES42" s="0"/>
      <c r="TET42" s="0"/>
      <c r="TEU42" s="0"/>
      <c r="TEV42" s="0"/>
      <c r="TEW42" s="0"/>
      <c r="TEX42" s="0"/>
      <c r="TEY42" s="0"/>
      <c r="TEZ42" s="0"/>
      <c r="TFA42" s="0"/>
      <c r="TFB42" s="0"/>
      <c r="TFC42" s="0"/>
      <c r="TFD42" s="0"/>
      <c r="TFE42" s="0"/>
      <c r="TFF42" s="0"/>
      <c r="TFG42" s="0"/>
      <c r="TFH42" s="0"/>
      <c r="TFI42" s="0"/>
      <c r="TFJ42" s="0"/>
      <c r="TFK42" s="0"/>
      <c r="TFL42" s="0"/>
      <c r="TFM42" s="0"/>
      <c r="TFN42" s="0"/>
      <c r="TFO42" s="0"/>
      <c r="TFP42" s="0"/>
      <c r="TFQ42" s="0"/>
      <c r="TFR42" s="0"/>
      <c r="TFS42" s="0"/>
      <c r="TFT42" s="0"/>
      <c r="TFU42" s="0"/>
      <c r="TFV42" s="0"/>
      <c r="TFW42" s="0"/>
      <c r="TFX42" s="0"/>
      <c r="TFY42" s="0"/>
      <c r="TFZ42" s="0"/>
      <c r="TGA42" s="0"/>
      <c r="TGB42" s="0"/>
      <c r="TGC42" s="0"/>
      <c r="TGD42" s="0"/>
      <c r="TGE42" s="0"/>
      <c r="TGF42" s="0"/>
      <c r="TGG42" s="0"/>
      <c r="TGH42" s="0"/>
      <c r="TGI42" s="0"/>
      <c r="TGJ42" s="0"/>
      <c r="TGK42" s="0"/>
      <c r="TGL42" s="0"/>
      <c r="TGM42" s="0"/>
      <c r="TGN42" s="0"/>
      <c r="TGO42" s="0"/>
      <c r="TGP42" s="0"/>
      <c r="TGQ42" s="0"/>
      <c r="TGR42" s="0"/>
      <c r="TGS42" s="0"/>
      <c r="TGT42" s="0"/>
      <c r="TGU42" s="0"/>
      <c r="TGV42" s="0"/>
      <c r="TGW42" s="0"/>
      <c r="TGX42" s="0"/>
      <c r="TGY42" s="0"/>
      <c r="TGZ42" s="0"/>
      <c r="THA42" s="0"/>
      <c r="THB42" s="0"/>
      <c r="THC42" s="0"/>
      <c r="THD42" s="0"/>
      <c r="THE42" s="0"/>
      <c r="THF42" s="0"/>
      <c r="THG42" s="0"/>
      <c r="THH42" s="0"/>
      <c r="THI42" s="0"/>
      <c r="THJ42" s="0"/>
      <c r="THK42" s="0"/>
      <c r="THL42" s="0"/>
      <c r="THM42" s="0"/>
      <c r="THN42" s="0"/>
      <c r="THO42" s="0"/>
      <c r="THP42" s="0"/>
      <c r="THQ42" s="0"/>
      <c r="THR42" s="0"/>
      <c r="THS42" s="0"/>
      <c r="THT42" s="0"/>
      <c r="THU42" s="0"/>
      <c r="THV42" s="0"/>
      <c r="THW42" s="0"/>
      <c r="THX42" s="0"/>
      <c r="THY42" s="0"/>
      <c r="THZ42" s="0"/>
      <c r="TIA42" s="0"/>
      <c r="TIB42" s="0"/>
      <c r="TIC42" s="0"/>
      <c r="TID42" s="0"/>
      <c r="TIE42" s="0"/>
      <c r="TIF42" s="0"/>
      <c r="TIG42" s="0"/>
      <c r="TIH42" s="0"/>
      <c r="TII42" s="0"/>
      <c r="TIJ42" s="0"/>
      <c r="TIK42" s="0"/>
      <c r="TIL42" s="0"/>
      <c r="TIM42" s="0"/>
      <c r="TIN42" s="0"/>
      <c r="TIO42" s="0"/>
      <c r="TIP42" s="0"/>
      <c r="TIQ42" s="0"/>
      <c r="TIR42" s="0"/>
      <c r="TIS42" s="0"/>
      <c r="TIT42" s="0"/>
      <c r="TIU42" s="0"/>
      <c r="TIV42" s="0"/>
      <c r="TIW42" s="0"/>
      <c r="TIX42" s="0"/>
      <c r="TIY42" s="0"/>
      <c r="TIZ42" s="0"/>
      <c r="TJA42" s="0"/>
      <c r="TJB42" s="0"/>
      <c r="TJC42" s="0"/>
      <c r="TJD42" s="0"/>
      <c r="TJE42" s="0"/>
      <c r="TJF42" s="0"/>
      <c r="TJG42" s="0"/>
      <c r="TJH42" s="0"/>
      <c r="TJI42" s="0"/>
      <c r="TJJ42" s="0"/>
      <c r="TJK42" s="0"/>
      <c r="TJL42" s="0"/>
      <c r="TJM42" s="0"/>
      <c r="TJN42" s="0"/>
      <c r="TJO42" s="0"/>
      <c r="TJP42" s="0"/>
      <c r="TJQ42" s="0"/>
      <c r="TJR42" s="0"/>
      <c r="TJS42" s="0"/>
      <c r="TJT42" s="0"/>
      <c r="TJU42" s="0"/>
      <c r="TJV42" s="0"/>
      <c r="TJW42" s="0"/>
      <c r="TJX42" s="0"/>
      <c r="TJY42" s="0"/>
      <c r="TJZ42" s="0"/>
      <c r="TKA42" s="0"/>
      <c r="TKB42" s="0"/>
      <c r="TKC42" s="0"/>
      <c r="TKD42" s="0"/>
      <c r="TKE42" s="0"/>
      <c r="TKF42" s="0"/>
      <c r="TKG42" s="0"/>
      <c r="TKH42" s="0"/>
      <c r="TKI42" s="0"/>
      <c r="TKJ42" s="0"/>
      <c r="TKK42" s="0"/>
      <c r="TKL42" s="0"/>
      <c r="TKM42" s="0"/>
      <c r="TKN42" s="0"/>
      <c r="TKO42" s="0"/>
      <c r="TKP42" s="0"/>
      <c r="TKQ42" s="0"/>
      <c r="TKR42" s="0"/>
      <c r="TKS42" s="0"/>
      <c r="TKT42" s="0"/>
      <c r="TKU42" s="0"/>
      <c r="TKV42" s="0"/>
      <c r="TKW42" s="0"/>
      <c r="TKX42" s="0"/>
      <c r="TKY42" s="0"/>
      <c r="TKZ42" s="0"/>
      <c r="TLA42" s="0"/>
      <c r="TLB42" s="0"/>
      <c r="TLC42" s="0"/>
      <c r="TLD42" s="0"/>
      <c r="TLE42" s="0"/>
      <c r="TLF42" s="0"/>
      <c r="TLG42" s="0"/>
      <c r="TLH42" s="0"/>
      <c r="TLI42" s="0"/>
      <c r="TLJ42" s="0"/>
      <c r="TLK42" s="0"/>
      <c r="TLL42" s="0"/>
      <c r="TLM42" s="0"/>
      <c r="TLN42" s="0"/>
      <c r="TLO42" s="0"/>
      <c r="TLP42" s="0"/>
      <c r="TLQ42" s="0"/>
      <c r="TLR42" s="0"/>
      <c r="TLS42" s="0"/>
      <c r="TLT42" s="0"/>
      <c r="TLU42" s="0"/>
      <c r="TLV42" s="0"/>
      <c r="TLW42" s="0"/>
      <c r="TLX42" s="0"/>
      <c r="TLY42" s="0"/>
      <c r="TLZ42" s="0"/>
      <c r="TMA42" s="0"/>
      <c r="TMB42" s="0"/>
      <c r="TMC42" s="0"/>
      <c r="TMD42" s="0"/>
      <c r="TME42" s="0"/>
      <c r="TMF42" s="0"/>
      <c r="TMG42" s="0"/>
      <c r="TMH42" s="0"/>
      <c r="TMI42" s="0"/>
      <c r="TMJ42" s="0"/>
      <c r="TMK42" s="0"/>
      <c r="TML42" s="0"/>
      <c r="TMM42" s="0"/>
      <c r="TMN42" s="0"/>
      <c r="TMO42" s="0"/>
      <c r="TMP42" s="0"/>
      <c r="TMQ42" s="0"/>
      <c r="TMR42" s="0"/>
      <c r="TMS42" s="0"/>
      <c r="TMT42" s="0"/>
      <c r="TMU42" s="0"/>
      <c r="TMV42" s="0"/>
      <c r="TMW42" s="0"/>
      <c r="TMX42" s="0"/>
      <c r="TMY42" s="0"/>
      <c r="TMZ42" s="0"/>
      <c r="TNA42" s="0"/>
      <c r="TNB42" s="0"/>
      <c r="TNC42" s="0"/>
      <c r="TND42" s="0"/>
      <c r="TNE42" s="0"/>
      <c r="TNF42" s="0"/>
      <c r="TNG42" s="0"/>
      <c r="TNH42" s="0"/>
      <c r="TNI42" s="0"/>
      <c r="TNJ42" s="0"/>
      <c r="TNK42" s="0"/>
      <c r="TNL42" s="0"/>
      <c r="TNM42" s="0"/>
      <c r="TNN42" s="0"/>
      <c r="TNO42" s="0"/>
      <c r="TNP42" s="0"/>
      <c r="TNQ42" s="0"/>
      <c r="TNR42" s="0"/>
      <c r="TNS42" s="0"/>
      <c r="TNT42" s="0"/>
      <c r="TNU42" s="0"/>
      <c r="TNV42" s="0"/>
      <c r="TNW42" s="0"/>
      <c r="TNX42" s="0"/>
      <c r="TNY42" s="0"/>
      <c r="TNZ42" s="0"/>
      <c r="TOA42" s="0"/>
      <c r="TOB42" s="0"/>
      <c r="TOC42" s="0"/>
      <c r="TOD42" s="0"/>
      <c r="TOE42" s="0"/>
      <c r="TOF42" s="0"/>
      <c r="TOG42" s="0"/>
      <c r="TOH42" s="0"/>
      <c r="TOI42" s="0"/>
      <c r="TOJ42" s="0"/>
      <c r="TOK42" s="0"/>
      <c r="TOL42" s="0"/>
      <c r="TOM42" s="0"/>
      <c r="TON42" s="0"/>
      <c r="TOO42" s="0"/>
      <c r="TOP42" s="0"/>
      <c r="TOQ42" s="0"/>
      <c r="TOR42" s="0"/>
      <c r="TOS42" s="0"/>
      <c r="TOT42" s="0"/>
      <c r="TOU42" s="0"/>
      <c r="TOV42" s="0"/>
      <c r="TOW42" s="0"/>
      <c r="TOX42" s="0"/>
      <c r="TOY42" s="0"/>
      <c r="TOZ42" s="0"/>
      <c r="TPA42" s="0"/>
      <c r="TPB42" s="0"/>
      <c r="TPC42" s="0"/>
      <c r="TPD42" s="0"/>
      <c r="TPE42" s="0"/>
      <c r="TPF42" s="0"/>
      <c r="TPG42" s="0"/>
      <c r="TPH42" s="0"/>
      <c r="TPI42" s="0"/>
      <c r="TPJ42" s="0"/>
      <c r="TPK42" s="0"/>
      <c r="TPL42" s="0"/>
      <c r="TPM42" s="0"/>
      <c r="TPN42" s="0"/>
      <c r="TPO42" s="0"/>
      <c r="TPP42" s="0"/>
      <c r="TPQ42" s="0"/>
      <c r="TPR42" s="0"/>
      <c r="TPS42" s="0"/>
      <c r="TPT42" s="0"/>
      <c r="TPU42" s="0"/>
      <c r="TPV42" s="0"/>
      <c r="TPW42" s="0"/>
      <c r="TPX42" s="0"/>
      <c r="TPY42" s="0"/>
      <c r="TPZ42" s="0"/>
      <c r="TQA42" s="0"/>
      <c r="TQB42" s="0"/>
      <c r="TQC42" s="0"/>
      <c r="TQD42" s="0"/>
      <c r="TQE42" s="0"/>
      <c r="TQF42" s="0"/>
      <c r="TQG42" s="0"/>
      <c r="TQH42" s="0"/>
      <c r="TQI42" s="0"/>
      <c r="TQJ42" s="0"/>
      <c r="TQK42" s="0"/>
      <c r="TQL42" s="0"/>
      <c r="TQM42" s="0"/>
      <c r="TQN42" s="0"/>
      <c r="TQO42" s="0"/>
      <c r="TQP42" s="0"/>
      <c r="TQQ42" s="0"/>
      <c r="TQR42" s="0"/>
      <c r="TQS42" s="0"/>
      <c r="TQT42" s="0"/>
      <c r="TQU42" s="0"/>
      <c r="TQV42" s="0"/>
      <c r="TQW42" s="0"/>
      <c r="TQX42" s="0"/>
      <c r="TQY42" s="0"/>
      <c r="TQZ42" s="0"/>
      <c r="TRA42" s="0"/>
      <c r="TRB42" s="0"/>
      <c r="TRC42" s="0"/>
      <c r="TRD42" s="0"/>
      <c r="TRE42" s="0"/>
      <c r="TRF42" s="0"/>
      <c r="TRG42" s="0"/>
      <c r="TRH42" s="0"/>
      <c r="TRI42" s="0"/>
      <c r="TRJ42" s="0"/>
      <c r="TRK42" s="0"/>
      <c r="TRL42" s="0"/>
      <c r="TRM42" s="0"/>
      <c r="TRN42" s="0"/>
      <c r="TRO42" s="0"/>
      <c r="TRP42" s="0"/>
      <c r="TRQ42" s="0"/>
      <c r="TRR42" s="0"/>
      <c r="TRS42" s="0"/>
      <c r="TRT42" s="0"/>
      <c r="TRU42" s="0"/>
      <c r="TRV42" s="0"/>
      <c r="TRW42" s="0"/>
      <c r="TRX42" s="0"/>
      <c r="TRY42" s="0"/>
      <c r="TRZ42" s="0"/>
      <c r="TSA42" s="0"/>
      <c r="TSB42" s="0"/>
      <c r="TSC42" s="0"/>
      <c r="TSD42" s="0"/>
      <c r="TSE42" s="0"/>
      <c r="TSF42" s="0"/>
      <c r="TSG42" s="0"/>
      <c r="TSH42" s="0"/>
      <c r="TSI42" s="0"/>
      <c r="TSJ42" s="0"/>
      <c r="TSK42" s="0"/>
      <c r="TSL42" s="0"/>
      <c r="TSM42" s="0"/>
      <c r="TSN42" s="0"/>
      <c r="TSO42" s="0"/>
      <c r="TSP42" s="0"/>
      <c r="TSQ42" s="0"/>
      <c r="TSR42" s="0"/>
      <c r="TSS42" s="0"/>
      <c r="TST42" s="0"/>
      <c r="TSU42" s="0"/>
      <c r="TSV42" s="0"/>
      <c r="TSW42" s="0"/>
      <c r="TSX42" s="0"/>
      <c r="TSY42" s="0"/>
      <c r="TSZ42" s="0"/>
      <c r="TTA42" s="0"/>
      <c r="TTB42" s="0"/>
      <c r="TTC42" s="0"/>
      <c r="TTD42" s="0"/>
      <c r="TTE42" s="0"/>
      <c r="TTF42" s="0"/>
      <c r="TTG42" s="0"/>
      <c r="TTH42" s="0"/>
      <c r="TTI42" s="0"/>
      <c r="TTJ42" s="0"/>
      <c r="TTK42" s="0"/>
      <c r="TTL42" s="0"/>
      <c r="TTM42" s="0"/>
      <c r="TTN42" s="0"/>
      <c r="TTO42" s="0"/>
      <c r="TTP42" s="0"/>
      <c r="TTQ42" s="0"/>
      <c r="TTR42" s="0"/>
      <c r="TTS42" s="0"/>
      <c r="TTT42" s="0"/>
      <c r="TTU42" s="0"/>
      <c r="TTV42" s="0"/>
      <c r="TTW42" s="0"/>
      <c r="TTX42" s="0"/>
      <c r="TTY42" s="0"/>
      <c r="TTZ42" s="0"/>
      <c r="TUA42" s="0"/>
      <c r="TUB42" s="0"/>
      <c r="TUC42" s="0"/>
      <c r="TUD42" s="0"/>
      <c r="TUE42" s="0"/>
      <c r="TUF42" s="0"/>
      <c r="TUG42" s="0"/>
      <c r="TUH42" s="0"/>
      <c r="TUI42" s="0"/>
      <c r="TUJ42" s="0"/>
      <c r="TUK42" s="0"/>
      <c r="TUL42" s="0"/>
      <c r="TUM42" s="0"/>
      <c r="TUN42" s="0"/>
      <c r="TUO42" s="0"/>
      <c r="TUP42" s="0"/>
      <c r="TUQ42" s="0"/>
      <c r="TUR42" s="0"/>
      <c r="TUS42" s="0"/>
      <c r="TUT42" s="0"/>
      <c r="TUU42" s="0"/>
      <c r="TUV42" s="0"/>
      <c r="TUW42" s="0"/>
      <c r="TUX42" s="0"/>
      <c r="TUY42" s="0"/>
      <c r="TUZ42" s="0"/>
      <c r="TVA42" s="0"/>
      <c r="TVB42" s="0"/>
      <c r="TVC42" s="0"/>
      <c r="TVD42" s="0"/>
      <c r="TVE42" s="0"/>
      <c r="TVF42" s="0"/>
      <c r="TVG42" s="0"/>
      <c r="TVH42" s="0"/>
      <c r="TVI42" s="0"/>
      <c r="TVJ42" s="0"/>
      <c r="TVK42" s="0"/>
      <c r="TVL42" s="0"/>
      <c r="TVM42" s="0"/>
      <c r="TVN42" s="0"/>
      <c r="TVO42" s="0"/>
      <c r="TVP42" s="0"/>
      <c r="TVQ42" s="0"/>
      <c r="TVR42" s="0"/>
      <c r="TVS42" s="0"/>
      <c r="TVT42" s="0"/>
      <c r="TVU42" s="0"/>
      <c r="TVV42" s="0"/>
      <c r="TVW42" s="0"/>
      <c r="TVX42" s="0"/>
      <c r="TVY42" s="0"/>
      <c r="TVZ42" s="0"/>
      <c r="TWA42" s="0"/>
      <c r="TWB42" s="0"/>
      <c r="TWC42" s="0"/>
      <c r="TWD42" s="0"/>
      <c r="TWE42" s="0"/>
      <c r="TWF42" s="0"/>
      <c r="TWG42" s="0"/>
      <c r="TWH42" s="0"/>
      <c r="TWI42" s="0"/>
      <c r="TWJ42" s="0"/>
      <c r="TWK42" s="0"/>
      <c r="TWL42" s="0"/>
      <c r="TWM42" s="0"/>
      <c r="TWN42" s="0"/>
      <c r="TWO42" s="0"/>
      <c r="TWP42" s="0"/>
      <c r="TWQ42" s="0"/>
      <c r="TWR42" s="0"/>
      <c r="TWS42" s="0"/>
      <c r="TWT42" s="0"/>
      <c r="TWU42" s="0"/>
      <c r="TWV42" s="0"/>
      <c r="TWW42" s="0"/>
      <c r="TWX42" s="0"/>
      <c r="TWY42" s="0"/>
      <c r="TWZ42" s="0"/>
      <c r="TXA42" s="0"/>
      <c r="TXB42" s="0"/>
      <c r="TXC42" s="0"/>
      <c r="TXD42" s="0"/>
      <c r="TXE42" s="0"/>
      <c r="TXF42" s="0"/>
      <c r="TXG42" s="0"/>
      <c r="TXH42" s="0"/>
      <c r="TXI42" s="0"/>
      <c r="TXJ42" s="0"/>
      <c r="TXK42" s="0"/>
      <c r="TXL42" s="0"/>
      <c r="TXM42" s="0"/>
      <c r="TXN42" s="0"/>
      <c r="TXO42" s="0"/>
      <c r="TXP42" s="0"/>
      <c r="TXQ42" s="0"/>
      <c r="TXR42" s="0"/>
      <c r="TXS42" s="0"/>
      <c r="TXT42" s="0"/>
      <c r="TXU42" s="0"/>
      <c r="TXV42" s="0"/>
      <c r="TXW42" s="0"/>
      <c r="TXX42" s="0"/>
      <c r="TXY42" s="0"/>
      <c r="TXZ42" s="0"/>
      <c r="TYA42" s="0"/>
      <c r="TYB42" s="0"/>
      <c r="TYC42" s="0"/>
      <c r="TYD42" s="0"/>
      <c r="TYE42" s="0"/>
      <c r="TYF42" s="0"/>
      <c r="TYG42" s="0"/>
      <c r="TYH42" s="0"/>
      <c r="TYI42" s="0"/>
      <c r="TYJ42" s="0"/>
      <c r="TYK42" s="0"/>
      <c r="TYL42" s="0"/>
      <c r="TYM42" s="0"/>
      <c r="TYN42" s="0"/>
      <c r="TYO42" s="0"/>
      <c r="TYP42" s="0"/>
      <c r="TYQ42" s="0"/>
      <c r="TYR42" s="0"/>
      <c r="TYS42" s="0"/>
      <c r="TYT42" s="0"/>
      <c r="TYU42" s="0"/>
      <c r="TYV42" s="0"/>
      <c r="TYW42" s="0"/>
      <c r="TYX42" s="0"/>
      <c r="TYY42" s="0"/>
      <c r="TYZ42" s="0"/>
      <c r="TZA42" s="0"/>
      <c r="TZB42" s="0"/>
      <c r="TZC42" s="0"/>
      <c r="TZD42" s="0"/>
      <c r="TZE42" s="0"/>
      <c r="TZF42" s="0"/>
      <c r="TZG42" s="0"/>
      <c r="TZH42" s="0"/>
      <c r="TZI42" s="0"/>
      <c r="TZJ42" s="0"/>
      <c r="TZK42" s="0"/>
      <c r="TZL42" s="0"/>
      <c r="TZM42" s="0"/>
      <c r="TZN42" s="0"/>
      <c r="TZO42" s="0"/>
      <c r="TZP42" s="0"/>
      <c r="TZQ42" s="0"/>
      <c r="TZR42" s="0"/>
      <c r="TZS42" s="0"/>
      <c r="TZT42" s="0"/>
      <c r="TZU42" s="0"/>
      <c r="TZV42" s="0"/>
      <c r="TZW42" s="0"/>
      <c r="TZX42" s="0"/>
      <c r="TZY42" s="0"/>
      <c r="TZZ42" s="0"/>
      <c r="UAA42" s="0"/>
      <c r="UAB42" s="0"/>
      <c r="UAC42" s="0"/>
      <c r="UAD42" s="0"/>
      <c r="UAE42" s="0"/>
      <c r="UAF42" s="0"/>
      <c r="UAG42" s="0"/>
      <c r="UAH42" s="0"/>
      <c r="UAI42" s="0"/>
      <c r="UAJ42" s="0"/>
      <c r="UAK42" s="0"/>
      <c r="UAL42" s="0"/>
      <c r="UAM42" s="0"/>
      <c r="UAN42" s="0"/>
      <c r="UAO42" s="0"/>
      <c r="UAP42" s="0"/>
      <c r="UAQ42" s="0"/>
      <c r="UAR42" s="0"/>
      <c r="UAS42" s="0"/>
      <c r="UAT42" s="0"/>
      <c r="UAU42" s="0"/>
      <c r="UAV42" s="0"/>
      <c r="UAW42" s="0"/>
      <c r="UAX42" s="0"/>
      <c r="UAY42" s="0"/>
      <c r="UAZ42" s="0"/>
      <c r="UBA42" s="0"/>
      <c r="UBB42" s="0"/>
      <c r="UBC42" s="0"/>
      <c r="UBD42" s="0"/>
      <c r="UBE42" s="0"/>
      <c r="UBF42" s="0"/>
      <c r="UBG42" s="0"/>
      <c r="UBH42" s="0"/>
      <c r="UBI42" s="0"/>
      <c r="UBJ42" s="0"/>
      <c r="UBK42" s="0"/>
      <c r="UBL42" s="0"/>
      <c r="UBM42" s="0"/>
      <c r="UBN42" s="0"/>
      <c r="UBO42" s="0"/>
      <c r="UBP42" s="0"/>
      <c r="UBQ42" s="0"/>
      <c r="UBR42" s="0"/>
      <c r="UBS42" s="0"/>
      <c r="UBT42" s="0"/>
      <c r="UBU42" s="0"/>
      <c r="UBV42" s="0"/>
      <c r="UBW42" s="0"/>
      <c r="UBX42" s="0"/>
      <c r="UBY42" s="0"/>
      <c r="UBZ42" s="0"/>
      <c r="UCA42" s="0"/>
      <c r="UCB42" s="0"/>
      <c r="UCC42" s="0"/>
      <c r="UCD42" s="0"/>
      <c r="UCE42" s="0"/>
      <c r="UCF42" s="0"/>
      <c r="UCG42" s="0"/>
      <c r="UCH42" s="0"/>
      <c r="UCI42" s="0"/>
      <c r="UCJ42" s="0"/>
      <c r="UCK42" s="0"/>
      <c r="UCL42" s="0"/>
      <c r="UCM42" s="0"/>
      <c r="UCN42" s="0"/>
      <c r="UCO42" s="0"/>
      <c r="UCP42" s="0"/>
      <c r="UCQ42" s="0"/>
      <c r="UCR42" s="0"/>
      <c r="UCS42" s="0"/>
      <c r="UCT42" s="0"/>
      <c r="UCU42" s="0"/>
      <c r="UCV42" s="0"/>
      <c r="UCW42" s="0"/>
      <c r="UCX42" s="0"/>
      <c r="UCY42" s="0"/>
      <c r="UCZ42" s="0"/>
      <c r="UDA42" s="0"/>
      <c r="UDB42" s="0"/>
      <c r="UDC42" s="0"/>
      <c r="UDD42" s="0"/>
      <c r="UDE42" s="0"/>
      <c r="UDF42" s="0"/>
      <c r="UDG42" s="0"/>
      <c r="UDH42" s="0"/>
      <c r="UDI42" s="0"/>
      <c r="UDJ42" s="0"/>
      <c r="UDK42" s="0"/>
      <c r="UDL42" s="0"/>
      <c r="UDM42" s="0"/>
      <c r="UDN42" s="0"/>
      <c r="UDO42" s="0"/>
      <c r="UDP42" s="0"/>
      <c r="UDQ42" s="0"/>
      <c r="UDR42" s="0"/>
      <c r="UDS42" s="0"/>
      <c r="UDT42" s="0"/>
      <c r="UDU42" s="0"/>
      <c r="UDV42" s="0"/>
      <c r="UDW42" s="0"/>
      <c r="UDX42" s="0"/>
      <c r="UDY42" s="0"/>
      <c r="UDZ42" s="0"/>
      <c r="UEA42" s="0"/>
      <c r="UEB42" s="0"/>
      <c r="UEC42" s="0"/>
      <c r="UED42" s="0"/>
      <c r="UEE42" s="0"/>
      <c r="UEF42" s="0"/>
      <c r="UEG42" s="0"/>
      <c r="UEH42" s="0"/>
      <c r="UEI42" s="0"/>
      <c r="UEJ42" s="0"/>
      <c r="UEK42" s="0"/>
      <c r="UEL42" s="0"/>
      <c r="UEM42" s="0"/>
      <c r="UEN42" s="0"/>
      <c r="UEO42" s="0"/>
      <c r="UEP42" s="0"/>
      <c r="UEQ42" s="0"/>
      <c r="UER42" s="0"/>
      <c r="UES42" s="0"/>
      <c r="UET42" s="0"/>
      <c r="UEU42" s="0"/>
      <c r="UEV42" s="0"/>
      <c r="UEW42" s="0"/>
      <c r="UEX42" s="0"/>
      <c r="UEY42" s="0"/>
      <c r="UEZ42" s="0"/>
      <c r="UFA42" s="0"/>
      <c r="UFB42" s="0"/>
      <c r="UFC42" s="0"/>
      <c r="UFD42" s="0"/>
      <c r="UFE42" s="0"/>
      <c r="UFF42" s="0"/>
      <c r="UFG42" s="0"/>
      <c r="UFH42" s="0"/>
      <c r="UFI42" s="0"/>
      <c r="UFJ42" s="0"/>
      <c r="UFK42" s="0"/>
      <c r="UFL42" s="0"/>
      <c r="UFM42" s="0"/>
      <c r="UFN42" s="0"/>
      <c r="UFO42" s="0"/>
      <c r="UFP42" s="0"/>
      <c r="UFQ42" s="0"/>
      <c r="UFR42" s="0"/>
      <c r="UFS42" s="0"/>
      <c r="UFT42" s="0"/>
      <c r="UFU42" s="0"/>
      <c r="UFV42" s="0"/>
      <c r="UFW42" s="0"/>
      <c r="UFX42" s="0"/>
      <c r="UFY42" s="0"/>
      <c r="UFZ42" s="0"/>
      <c r="UGA42" s="0"/>
      <c r="UGB42" s="0"/>
      <c r="UGC42" s="0"/>
      <c r="UGD42" s="0"/>
      <c r="UGE42" s="0"/>
      <c r="UGF42" s="0"/>
      <c r="UGG42" s="0"/>
      <c r="UGH42" s="0"/>
      <c r="UGI42" s="0"/>
      <c r="UGJ42" s="0"/>
      <c r="UGK42" s="0"/>
      <c r="UGL42" s="0"/>
      <c r="UGM42" s="0"/>
      <c r="UGN42" s="0"/>
      <c r="UGO42" s="0"/>
      <c r="UGP42" s="0"/>
      <c r="UGQ42" s="0"/>
      <c r="UGR42" s="0"/>
      <c r="UGS42" s="0"/>
      <c r="UGT42" s="0"/>
      <c r="UGU42" s="0"/>
      <c r="UGV42" s="0"/>
      <c r="UGW42" s="0"/>
      <c r="UGX42" s="0"/>
      <c r="UGY42" s="0"/>
      <c r="UGZ42" s="0"/>
      <c r="UHA42" s="0"/>
      <c r="UHB42" s="0"/>
      <c r="UHC42" s="0"/>
      <c r="UHD42" s="0"/>
      <c r="UHE42" s="0"/>
      <c r="UHF42" s="0"/>
      <c r="UHG42" s="0"/>
      <c r="UHH42" s="0"/>
      <c r="UHI42" s="0"/>
      <c r="UHJ42" s="0"/>
      <c r="UHK42" s="0"/>
      <c r="UHL42" s="0"/>
      <c r="UHM42" s="0"/>
      <c r="UHN42" s="0"/>
      <c r="UHO42" s="0"/>
      <c r="UHP42" s="0"/>
      <c r="UHQ42" s="0"/>
      <c r="UHR42" s="0"/>
      <c r="UHS42" s="0"/>
      <c r="UHT42" s="0"/>
      <c r="UHU42" s="0"/>
      <c r="UHV42" s="0"/>
      <c r="UHW42" s="0"/>
      <c r="UHX42" s="0"/>
      <c r="UHY42" s="0"/>
      <c r="UHZ42" s="0"/>
      <c r="UIA42" s="0"/>
      <c r="UIB42" s="0"/>
      <c r="UIC42" s="0"/>
      <c r="UID42" s="0"/>
      <c r="UIE42" s="0"/>
      <c r="UIF42" s="0"/>
      <c r="UIG42" s="0"/>
      <c r="UIH42" s="0"/>
      <c r="UII42" s="0"/>
      <c r="UIJ42" s="0"/>
      <c r="UIK42" s="0"/>
      <c r="UIL42" s="0"/>
      <c r="UIM42" s="0"/>
      <c r="UIN42" s="0"/>
      <c r="UIO42" s="0"/>
      <c r="UIP42" s="0"/>
      <c r="UIQ42" s="0"/>
      <c r="UIR42" s="0"/>
      <c r="UIS42" s="0"/>
      <c r="UIT42" s="0"/>
      <c r="UIU42" s="0"/>
      <c r="UIV42" s="0"/>
      <c r="UIW42" s="0"/>
      <c r="UIX42" s="0"/>
      <c r="UIY42" s="0"/>
      <c r="UIZ42" s="0"/>
      <c r="UJA42" s="0"/>
      <c r="UJB42" s="0"/>
      <c r="UJC42" s="0"/>
      <c r="UJD42" s="0"/>
      <c r="UJE42" s="0"/>
      <c r="UJF42" s="0"/>
      <c r="UJG42" s="0"/>
      <c r="UJH42" s="0"/>
      <c r="UJI42" s="0"/>
      <c r="UJJ42" s="0"/>
      <c r="UJK42" s="0"/>
      <c r="UJL42" s="0"/>
      <c r="UJM42" s="0"/>
      <c r="UJN42" s="0"/>
      <c r="UJO42" s="0"/>
      <c r="UJP42" s="0"/>
      <c r="UJQ42" s="0"/>
      <c r="UJR42" s="0"/>
      <c r="UJS42" s="0"/>
      <c r="UJT42" s="0"/>
      <c r="UJU42" s="0"/>
      <c r="UJV42" s="0"/>
      <c r="UJW42" s="0"/>
      <c r="UJX42" s="0"/>
      <c r="UJY42" s="0"/>
      <c r="UJZ42" s="0"/>
      <c r="UKA42" s="0"/>
      <c r="UKB42" s="0"/>
      <c r="UKC42" s="0"/>
      <c r="UKD42" s="0"/>
      <c r="UKE42" s="0"/>
      <c r="UKF42" s="0"/>
      <c r="UKG42" s="0"/>
      <c r="UKH42" s="0"/>
      <c r="UKI42" s="0"/>
      <c r="UKJ42" s="0"/>
      <c r="UKK42" s="0"/>
      <c r="UKL42" s="0"/>
      <c r="UKM42" s="0"/>
      <c r="UKN42" s="0"/>
      <c r="UKO42" s="0"/>
      <c r="UKP42" s="0"/>
      <c r="UKQ42" s="0"/>
      <c r="UKR42" s="0"/>
      <c r="UKS42" s="0"/>
      <c r="UKT42" s="0"/>
      <c r="UKU42" s="0"/>
      <c r="UKV42" s="0"/>
      <c r="UKW42" s="0"/>
      <c r="UKX42" s="0"/>
      <c r="UKY42" s="0"/>
      <c r="UKZ42" s="0"/>
      <c r="ULA42" s="0"/>
      <c r="ULB42" s="0"/>
      <c r="ULC42" s="0"/>
      <c r="ULD42" s="0"/>
      <c r="ULE42" s="0"/>
      <c r="ULF42" s="0"/>
      <c r="ULG42" s="0"/>
      <c r="ULH42" s="0"/>
      <c r="ULI42" s="0"/>
      <c r="ULJ42" s="0"/>
      <c r="ULK42" s="0"/>
      <c r="ULL42" s="0"/>
      <c r="ULM42" s="0"/>
      <c r="ULN42" s="0"/>
      <c r="ULO42" s="0"/>
      <c r="ULP42" s="0"/>
      <c r="ULQ42" s="0"/>
      <c r="ULR42" s="0"/>
      <c r="ULS42" s="0"/>
      <c r="ULT42" s="0"/>
      <c r="ULU42" s="0"/>
      <c r="ULV42" s="0"/>
      <c r="ULW42" s="0"/>
      <c r="ULX42" s="0"/>
      <c r="ULY42" s="0"/>
      <c r="ULZ42" s="0"/>
      <c r="UMA42" s="0"/>
      <c r="UMB42" s="0"/>
      <c r="UMC42" s="0"/>
      <c r="UMD42" s="0"/>
      <c r="UME42" s="0"/>
      <c r="UMF42" s="0"/>
      <c r="UMG42" s="0"/>
      <c r="UMH42" s="0"/>
      <c r="UMI42" s="0"/>
      <c r="UMJ42" s="0"/>
      <c r="UMK42" s="0"/>
      <c r="UML42" s="0"/>
      <c r="UMM42" s="0"/>
      <c r="UMN42" s="0"/>
      <c r="UMO42" s="0"/>
      <c r="UMP42" s="0"/>
      <c r="UMQ42" s="0"/>
      <c r="UMR42" s="0"/>
      <c r="UMS42" s="0"/>
      <c r="UMT42" s="0"/>
      <c r="UMU42" s="0"/>
      <c r="UMV42" s="0"/>
      <c r="UMW42" s="0"/>
      <c r="UMX42" s="0"/>
      <c r="UMY42" s="0"/>
      <c r="UMZ42" s="0"/>
      <c r="UNA42" s="0"/>
      <c r="UNB42" s="0"/>
      <c r="UNC42" s="0"/>
      <c r="UND42" s="0"/>
      <c r="UNE42" s="0"/>
      <c r="UNF42" s="0"/>
      <c r="UNG42" s="0"/>
      <c r="UNH42" s="0"/>
      <c r="UNI42" s="0"/>
      <c r="UNJ42" s="0"/>
      <c r="UNK42" s="0"/>
      <c r="UNL42" s="0"/>
      <c r="UNM42" s="0"/>
      <c r="UNN42" s="0"/>
      <c r="UNO42" s="0"/>
      <c r="UNP42" s="0"/>
      <c r="UNQ42" s="0"/>
      <c r="UNR42" s="0"/>
      <c r="UNS42" s="0"/>
      <c r="UNT42" s="0"/>
      <c r="UNU42" s="0"/>
      <c r="UNV42" s="0"/>
      <c r="UNW42" s="0"/>
      <c r="UNX42" s="0"/>
      <c r="UNY42" s="0"/>
      <c r="UNZ42" s="0"/>
      <c r="UOA42" s="0"/>
      <c r="UOB42" s="0"/>
      <c r="UOC42" s="0"/>
      <c r="UOD42" s="0"/>
      <c r="UOE42" s="0"/>
      <c r="UOF42" s="0"/>
      <c r="UOG42" s="0"/>
      <c r="UOH42" s="0"/>
      <c r="UOI42" s="0"/>
      <c r="UOJ42" s="0"/>
      <c r="UOK42" s="0"/>
      <c r="UOL42" s="0"/>
      <c r="UOM42" s="0"/>
      <c r="UON42" s="0"/>
      <c r="UOO42" s="0"/>
      <c r="UOP42" s="0"/>
      <c r="UOQ42" s="0"/>
      <c r="UOR42" s="0"/>
      <c r="UOS42" s="0"/>
      <c r="UOT42" s="0"/>
      <c r="UOU42" s="0"/>
      <c r="UOV42" s="0"/>
      <c r="UOW42" s="0"/>
      <c r="UOX42" s="0"/>
      <c r="UOY42" s="0"/>
      <c r="UOZ42" s="0"/>
      <c r="UPA42" s="0"/>
      <c r="UPB42" s="0"/>
      <c r="UPC42" s="0"/>
      <c r="UPD42" s="0"/>
      <c r="UPE42" s="0"/>
      <c r="UPF42" s="0"/>
      <c r="UPG42" s="0"/>
      <c r="UPH42" s="0"/>
      <c r="UPI42" s="0"/>
      <c r="UPJ42" s="0"/>
      <c r="UPK42" s="0"/>
      <c r="UPL42" s="0"/>
      <c r="UPM42" s="0"/>
      <c r="UPN42" s="0"/>
      <c r="UPO42" s="0"/>
      <c r="UPP42" s="0"/>
      <c r="UPQ42" s="0"/>
      <c r="UPR42" s="0"/>
      <c r="UPS42" s="0"/>
      <c r="UPT42" s="0"/>
      <c r="UPU42" s="0"/>
      <c r="UPV42" s="0"/>
      <c r="UPW42" s="0"/>
      <c r="UPX42" s="0"/>
      <c r="UPY42" s="0"/>
      <c r="UPZ42" s="0"/>
      <c r="UQA42" s="0"/>
      <c r="UQB42" s="0"/>
      <c r="UQC42" s="0"/>
      <c r="UQD42" s="0"/>
      <c r="UQE42" s="0"/>
      <c r="UQF42" s="0"/>
      <c r="UQG42" s="0"/>
      <c r="UQH42" s="0"/>
      <c r="UQI42" s="0"/>
      <c r="UQJ42" s="0"/>
      <c r="UQK42" s="0"/>
      <c r="UQL42" s="0"/>
      <c r="UQM42" s="0"/>
      <c r="UQN42" s="0"/>
      <c r="UQO42" s="0"/>
      <c r="UQP42" s="0"/>
      <c r="UQQ42" s="0"/>
      <c r="UQR42" s="0"/>
      <c r="UQS42" s="0"/>
      <c r="UQT42" s="0"/>
      <c r="UQU42" s="0"/>
      <c r="UQV42" s="0"/>
      <c r="UQW42" s="0"/>
      <c r="UQX42" s="0"/>
      <c r="UQY42" s="0"/>
      <c r="UQZ42" s="0"/>
      <c r="URA42" s="0"/>
      <c r="URB42" s="0"/>
      <c r="URC42" s="0"/>
      <c r="URD42" s="0"/>
      <c r="URE42" s="0"/>
      <c r="URF42" s="0"/>
      <c r="URG42" s="0"/>
      <c r="URH42" s="0"/>
      <c r="URI42" s="0"/>
      <c r="URJ42" s="0"/>
      <c r="URK42" s="0"/>
      <c r="URL42" s="0"/>
      <c r="URM42" s="0"/>
      <c r="URN42" s="0"/>
      <c r="URO42" s="0"/>
      <c r="URP42" s="0"/>
      <c r="URQ42" s="0"/>
      <c r="URR42" s="0"/>
      <c r="URS42" s="0"/>
      <c r="URT42" s="0"/>
      <c r="URU42" s="0"/>
      <c r="URV42" s="0"/>
      <c r="URW42" s="0"/>
      <c r="URX42" s="0"/>
      <c r="URY42" s="0"/>
      <c r="URZ42" s="0"/>
      <c r="USA42" s="0"/>
      <c r="USB42" s="0"/>
      <c r="USC42" s="0"/>
      <c r="USD42" s="0"/>
      <c r="USE42" s="0"/>
      <c r="USF42" s="0"/>
      <c r="USG42" s="0"/>
      <c r="USH42" s="0"/>
      <c r="USI42" s="0"/>
      <c r="USJ42" s="0"/>
      <c r="USK42" s="0"/>
      <c r="USL42" s="0"/>
      <c r="USM42" s="0"/>
      <c r="USN42" s="0"/>
      <c r="USO42" s="0"/>
      <c r="USP42" s="0"/>
      <c r="USQ42" s="0"/>
      <c r="USR42" s="0"/>
      <c r="USS42" s="0"/>
      <c r="UST42" s="0"/>
      <c r="USU42" s="0"/>
      <c r="USV42" s="0"/>
      <c r="USW42" s="0"/>
      <c r="USX42" s="0"/>
      <c r="USY42" s="0"/>
      <c r="USZ42" s="0"/>
      <c r="UTA42" s="0"/>
      <c r="UTB42" s="0"/>
      <c r="UTC42" s="0"/>
      <c r="UTD42" s="0"/>
      <c r="UTE42" s="0"/>
      <c r="UTF42" s="0"/>
      <c r="UTG42" s="0"/>
      <c r="UTH42" s="0"/>
      <c r="UTI42" s="0"/>
      <c r="UTJ42" s="0"/>
      <c r="UTK42" s="0"/>
      <c r="UTL42" s="0"/>
      <c r="UTM42" s="0"/>
      <c r="UTN42" s="0"/>
      <c r="UTO42" s="0"/>
      <c r="UTP42" s="0"/>
      <c r="UTQ42" s="0"/>
      <c r="UTR42" s="0"/>
      <c r="UTS42" s="0"/>
      <c r="UTT42" s="0"/>
      <c r="UTU42" s="0"/>
      <c r="UTV42" s="0"/>
      <c r="UTW42" s="0"/>
      <c r="UTX42" s="0"/>
      <c r="UTY42" s="0"/>
      <c r="UTZ42" s="0"/>
      <c r="UUA42" s="0"/>
      <c r="UUB42" s="0"/>
      <c r="UUC42" s="0"/>
      <c r="UUD42" s="0"/>
      <c r="UUE42" s="0"/>
      <c r="UUF42" s="0"/>
      <c r="UUG42" s="0"/>
      <c r="UUH42" s="0"/>
      <c r="UUI42" s="0"/>
      <c r="UUJ42" s="0"/>
      <c r="UUK42" s="0"/>
      <c r="UUL42" s="0"/>
      <c r="UUM42" s="0"/>
      <c r="UUN42" s="0"/>
      <c r="UUO42" s="0"/>
      <c r="UUP42" s="0"/>
      <c r="UUQ42" s="0"/>
      <c r="UUR42" s="0"/>
      <c r="UUS42" s="0"/>
      <c r="UUT42" s="0"/>
      <c r="UUU42" s="0"/>
      <c r="UUV42" s="0"/>
      <c r="UUW42" s="0"/>
      <c r="UUX42" s="0"/>
      <c r="UUY42" s="0"/>
      <c r="UUZ42" s="0"/>
      <c r="UVA42" s="0"/>
      <c r="UVB42" s="0"/>
      <c r="UVC42" s="0"/>
      <c r="UVD42" s="0"/>
      <c r="UVE42" s="0"/>
      <c r="UVF42" s="0"/>
      <c r="UVG42" s="0"/>
      <c r="UVH42" s="0"/>
      <c r="UVI42" s="0"/>
      <c r="UVJ42" s="0"/>
      <c r="UVK42" s="0"/>
      <c r="UVL42" s="0"/>
      <c r="UVM42" s="0"/>
      <c r="UVN42" s="0"/>
      <c r="UVO42" s="0"/>
      <c r="UVP42" s="0"/>
      <c r="UVQ42" s="0"/>
      <c r="UVR42" s="0"/>
      <c r="UVS42" s="0"/>
      <c r="UVT42" s="0"/>
      <c r="UVU42" s="0"/>
      <c r="UVV42" s="0"/>
      <c r="UVW42" s="0"/>
      <c r="UVX42" s="0"/>
      <c r="UVY42" s="0"/>
      <c r="UVZ42" s="0"/>
      <c r="UWA42" s="0"/>
      <c r="UWB42" s="0"/>
      <c r="UWC42" s="0"/>
      <c r="UWD42" s="0"/>
      <c r="UWE42" s="0"/>
      <c r="UWF42" s="0"/>
      <c r="UWG42" s="0"/>
      <c r="UWH42" s="0"/>
      <c r="UWI42" s="0"/>
      <c r="UWJ42" s="0"/>
      <c r="UWK42" s="0"/>
      <c r="UWL42" s="0"/>
      <c r="UWM42" s="0"/>
      <c r="UWN42" s="0"/>
      <c r="UWO42" s="0"/>
      <c r="UWP42" s="0"/>
      <c r="UWQ42" s="0"/>
      <c r="UWR42" s="0"/>
      <c r="UWS42" s="0"/>
      <c r="UWT42" s="0"/>
      <c r="UWU42" s="0"/>
      <c r="UWV42" s="0"/>
      <c r="UWW42" s="0"/>
      <c r="UWX42" s="0"/>
      <c r="UWY42" s="0"/>
      <c r="UWZ42" s="0"/>
      <c r="UXA42" s="0"/>
      <c r="UXB42" s="0"/>
      <c r="UXC42" s="0"/>
      <c r="UXD42" s="0"/>
      <c r="UXE42" s="0"/>
      <c r="UXF42" s="0"/>
      <c r="UXG42" s="0"/>
      <c r="UXH42" s="0"/>
      <c r="UXI42" s="0"/>
      <c r="UXJ42" s="0"/>
      <c r="UXK42" s="0"/>
      <c r="UXL42" s="0"/>
      <c r="UXM42" s="0"/>
      <c r="UXN42" s="0"/>
      <c r="UXO42" s="0"/>
      <c r="UXP42" s="0"/>
      <c r="UXQ42" s="0"/>
      <c r="UXR42" s="0"/>
      <c r="UXS42" s="0"/>
      <c r="UXT42" s="0"/>
      <c r="UXU42" s="0"/>
      <c r="UXV42" s="0"/>
      <c r="UXW42" s="0"/>
      <c r="UXX42" s="0"/>
      <c r="UXY42" s="0"/>
      <c r="UXZ42" s="0"/>
      <c r="UYA42" s="0"/>
      <c r="UYB42" s="0"/>
      <c r="UYC42" s="0"/>
      <c r="UYD42" s="0"/>
      <c r="UYE42" s="0"/>
      <c r="UYF42" s="0"/>
      <c r="UYG42" s="0"/>
      <c r="UYH42" s="0"/>
      <c r="UYI42" s="0"/>
      <c r="UYJ42" s="0"/>
      <c r="UYK42" s="0"/>
      <c r="UYL42" s="0"/>
      <c r="UYM42" s="0"/>
      <c r="UYN42" s="0"/>
      <c r="UYO42" s="0"/>
      <c r="UYP42" s="0"/>
      <c r="UYQ42" s="0"/>
      <c r="UYR42" s="0"/>
      <c r="UYS42" s="0"/>
      <c r="UYT42" s="0"/>
      <c r="UYU42" s="0"/>
      <c r="UYV42" s="0"/>
      <c r="UYW42" s="0"/>
      <c r="UYX42" s="0"/>
      <c r="UYY42" s="0"/>
      <c r="UYZ42" s="0"/>
      <c r="UZA42" s="0"/>
      <c r="UZB42" s="0"/>
      <c r="UZC42" s="0"/>
      <c r="UZD42" s="0"/>
      <c r="UZE42" s="0"/>
      <c r="UZF42" s="0"/>
      <c r="UZG42" s="0"/>
      <c r="UZH42" s="0"/>
      <c r="UZI42" s="0"/>
      <c r="UZJ42" s="0"/>
      <c r="UZK42" s="0"/>
      <c r="UZL42" s="0"/>
      <c r="UZM42" s="0"/>
      <c r="UZN42" s="0"/>
      <c r="UZO42" s="0"/>
      <c r="UZP42" s="0"/>
      <c r="UZQ42" s="0"/>
      <c r="UZR42" s="0"/>
      <c r="UZS42" s="0"/>
      <c r="UZT42" s="0"/>
      <c r="UZU42" s="0"/>
      <c r="UZV42" s="0"/>
      <c r="UZW42" s="0"/>
      <c r="UZX42" s="0"/>
      <c r="UZY42" s="0"/>
      <c r="UZZ42" s="0"/>
      <c r="VAA42" s="0"/>
      <c r="VAB42" s="0"/>
      <c r="VAC42" s="0"/>
      <c r="VAD42" s="0"/>
      <c r="VAE42" s="0"/>
      <c r="VAF42" s="0"/>
      <c r="VAG42" s="0"/>
      <c r="VAH42" s="0"/>
      <c r="VAI42" s="0"/>
      <c r="VAJ42" s="0"/>
      <c r="VAK42" s="0"/>
      <c r="VAL42" s="0"/>
      <c r="VAM42" s="0"/>
      <c r="VAN42" s="0"/>
      <c r="VAO42" s="0"/>
      <c r="VAP42" s="0"/>
      <c r="VAQ42" s="0"/>
      <c r="VAR42" s="0"/>
      <c r="VAS42" s="0"/>
      <c r="VAT42" s="0"/>
      <c r="VAU42" s="0"/>
      <c r="VAV42" s="0"/>
      <c r="VAW42" s="0"/>
      <c r="VAX42" s="0"/>
      <c r="VAY42" s="0"/>
      <c r="VAZ42" s="0"/>
      <c r="VBA42" s="0"/>
      <c r="VBB42" s="0"/>
      <c r="VBC42" s="0"/>
      <c r="VBD42" s="0"/>
      <c r="VBE42" s="0"/>
      <c r="VBF42" s="0"/>
      <c r="VBG42" s="0"/>
      <c r="VBH42" s="0"/>
      <c r="VBI42" s="0"/>
      <c r="VBJ42" s="0"/>
      <c r="VBK42" s="0"/>
      <c r="VBL42" s="0"/>
      <c r="VBM42" s="0"/>
      <c r="VBN42" s="0"/>
      <c r="VBO42" s="0"/>
      <c r="VBP42" s="0"/>
      <c r="VBQ42" s="0"/>
      <c r="VBR42" s="0"/>
      <c r="VBS42" s="0"/>
      <c r="VBT42" s="0"/>
      <c r="VBU42" s="0"/>
      <c r="VBV42" s="0"/>
      <c r="VBW42" s="0"/>
      <c r="VBX42" s="0"/>
      <c r="VBY42" s="0"/>
      <c r="VBZ42" s="0"/>
      <c r="VCA42" s="0"/>
      <c r="VCB42" s="0"/>
      <c r="VCC42" s="0"/>
      <c r="VCD42" s="0"/>
      <c r="VCE42" s="0"/>
      <c r="VCF42" s="0"/>
      <c r="VCG42" s="0"/>
      <c r="VCH42" s="0"/>
      <c r="VCI42" s="0"/>
      <c r="VCJ42" s="0"/>
      <c r="VCK42" s="0"/>
      <c r="VCL42" s="0"/>
      <c r="VCM42" s="0"/>
      <c r="VCN42" s="0"/>
      <c r="VCO42" s="0"/>
      <c r="VCP42" s="0"/>
      <c r="VCQ42" s="0"/>
      <c r="VCR42" s="0"/>
      <c r="VCS42" s="0"/>
      <c r="VCT42" s="0"/>
      <c r="VCU42" s="0"/>
      <c r="VCV42" s="0"/>
      <c r="VCW42" s="0"/>
      <c r="VCX42" s="0"/>
      <c r="VCY42" s="0"/>
      <c r="VCZ42" s="0"/>
      <c r="VDA42" s="0"/>
      <c r="VDB42" s="0"/>
      <c r="VDC42" s="0"/>
      <c r="VDD42" s="0"/>
      <c r="VDE42" s="0"/>
      <c r="VDF42" s="0"/>
      <c r="VDG42" s="0"/>
      <c r="VDH42" s="0"/>
      <c r="VDI42" s="0"/>
      <c r="VDJ42" s="0"/>
      <c r="VDK42" s="0"/>
      <c r="VDL42" s="0"/>
      <c r="VDM42" s="0"/>
      <c r="VDN42" s="0"/>
      <c r="VDO42" s="0"/>
      <c r="VDP42" s="0"/>
      <c r="VDQ42" s="0"/>
      <c r="VDR42" s="0"/>
      <c r="VDS42" s="0"/>
      <c r="VDT42" s="0"/>
      <c r="VDU42" s="0"/>
      <c r="VDV42" s="0"/>
      <c r="VDW42" s="0"/>
      <c r="VDX42" s="0"/>
      <c r="VDY42" s="0"/>
      <c r="VDZ42" s="0"/>
      <c r="VEA42" s="0"/>
      <c r="VEB42" s="0"/>
      <c r="VEC42" s="0"/>
      <c r="VED42" s="0"/>
      <c r="VEE42" s="0"/>
      <c r="VEF42" s="0"/>
      <c r="VEG42" s="0"/>
      <c r="VEH42" s="0"/>
      <c r="VEI42" s="0"/>
      <c r="VEJ42" s="0"/>
      <c r="VEK42" s="0"/>
      <c r="VEL42" s="0"/>
      <c r="VEM42" s="0"/>
      <c r="VEN42" s="0"/>
      <c r="VEO42" s="0"/>
      <c r="VEP42" s="0"/>
      <c r="VEQ42" s="0"/>
      <c r="VER42" s="0"/>
      <c r="VES42" s="0"/>
      <c r="VET42" s="0"/>
      <c r="VEU42" s="0"/>
      <c r="VEV42" s="0"/>
      <c r="VEW42" s="0"/>
      <c r="VEX42" s="0"/>
      <c r="VEY42" s="0"/>
      <c r="VEZ42" s="0"/>
      <c r="VFA42" s="0"/>
      <c r="VFB42" s="0"/>
      <c r="VFC42" s="0"/>
      <c r="VFD42" s="0"/>
      <c r="VFE42" s="0"/>
      <c r="VFF42" s="0"/>
      <c r="VFG42" s="0"/>
      <c r="VFH42" s="0"/>
      <c r="VFI42" s="0"/>
      <c r="VFJ42" s="0"/>
      <c r="VFK42" s="0"/>
      <c r="VFL42" s="0"/>
      <c r="VFM42" s="0"/>
      <c r="VFN42" s="0"/>
      <c r="VFO42" s="0"/>
      <c r="VFP42" s="0"/>
      <c r="VFQ42" s="0"/>
      <c r="VFR42" s="0"/>
      <c r="VFS42" s="0"/>
      <c r="VFT42" s="0"/>
      <c r="VFU42" s="0"/>
      <c r="VFV42" s="0"/>
      <c r="VFW42" s="0"/>
      <c r="VFX42" s="0"/>
      <c r="VFY42" s="0"/>
      <c r="VFZ42" s="0"/>
      <c r="VGA42" s="0"/>
      <c r="VGB42" s="0"/>
      <c r="VGC42" s="0"/>
      <c r="VGD42" s="0"/>
      <c r="VGE42" s="0"/>
      <c r="VGF42" s="0"/>
      <c r="VGG42" s="0"/>
      <c r="VGH42" s="0"/>
      <c r="VGI42" s="0"/>
      <c r="VGJ42" s="0"/>
      <c r="VGK42" s="0"/>
      <c r="VGL42" s="0"/>
      <c r="VGM42" s="0"/>
      <c r="VGN42" s="0"/>
      <c r="VGO42" s="0"/>
      <c r="VGP42" s="0"/>
      <c r="VGQ42" s="0"/>
      <c r="VGR42" s="0"/>
      <c r="VGS42" s="0"/>
      <c r="VGT42" s="0"/>
      <c r="VGU42" s="0"/>
      <c r="VGV42" s="0"/>
      <c r="VGW42" s="0"/>
      <c r="VGX42" s="0"/>
      <c r="VGY42" s="0"/>
      <c r="VGZ42" s="0"/>
      <c r="VHA42" s="0"/>
      <c r="VHB42" s="0"/>
      <c r="VHC42" s="0"/>
      <c r="VHD42" s="0"/>
      <c r="VHE42" s="0"/>
      <c r="VHF42" s="0"/>
      <c r="VHG42" s="0"/>
      <c r="VHH42" s="0"/>
      <c r="VHI42" s="0"/>
      <c r="VHJ42" s="0"/>
      <c r="VHK42" s="0"/>
      <c r="VHL42" s="0"/>
      <c r="VHM42" s="0"/>
      <c r="VHN42" s="0"/>
      <c r="VHO42" s="0"/>
      <c r="VHP42" s="0"/>
      <c r="VHQ42" s="0"/>
      <c r="VHR42" s="0"/>
      <c r="VHS42" s="0"/>
      <c r="VHT42" s="0"/>
      <c r="VHU42" s="0"/>
      <c r="VHV42" s="0"/>
      <c r="VHW42" s="0"/>
      <c r="VHX42" s="0"/>
      <c r="VHY42" s="0"/>
      <c r="VHZ42" s="0"/>
      <c r="VIA42" s="0"/>
      <c r="VIB42" s="0"/>
      <c r="VIC42" s="0"/>
      <c r="VID42" s="0"/>
      <c r="VIE42" s="0"/>
      <c r="VIF42" s="0"/>
      <c r="VIG42" s="0"/>
      <c r="VIH42" s="0"/>
      <c r="VII42" s="0"/>
      <c r="VIJ42" s="0"/>
      <c r="VIK42" s="0"/>
      <c r="VIL42" s="0"/>
      <c r="VIM42" s="0"/>
      <c r="VIN42" s="0"/>
      <c r="VIO42" s="0"/>
      <c r="VIP42" s="0"/>
      <c r="VIQ42" s="0"/>
      <c r="VIR42" s="0"/>
      <c r="VIS42" s="0"/>
      <c r="VIT42" s="0"/>
      <c r="VIU42" s="0"/>
      <c r="VIV42" s="0"/>
      <c r="VIW42" s="0"/>
      <c r="VIX42" s="0"/>
      <c r="VIY42" s="0"/>
      <c r="VIZ42" s="0"/>
      <c r="VJA42" s="0"/>
      <c r="VJB42" s="0"/>
      <c r="VJC42" s="0"/>
      <c r="VJD42" s="0"/>
      <c r="VJE42" s="0"/>
      <c r="VJF42" s="0"/>
      <c r="VJG42" s="0"/>
      <c r="VJH42" s="0"/>
      <c r="VJI42" s="0"/>
      <c r="VJJ42" s="0"/>
      <c r="VJK42" s="0"/>
      <c r="VJL42" s="0"/>
      <c r="VJM42" s="0"/>
      <c r="VJN42" s="0"/>
      <c r="VJO42" s="0"/>
      <c r="VJP42" s="0"/>
      <c r="VJQ42" s="0"/>
      <c r="VJR42" s="0"/>
      <c r="VJS42" s="0"/>
      <c r="VJT42" s="0"/>
      <c r="VJU42" s="0"/>
      <c r="VJV42" s="0"/>
      <c r="VJW42" s="0"/>
      <c r="VJX42" s="0"/>
      <c r="VJY42" s="0"/>
      <c r="VJZ42" s="0"/>
      <c r="VKA42" s="0"/>
      <c r="VKB42" s="0"/>
      <c r="VKC42" s="0"/>
      <c r="VKD42" s="0"/>
      <c r="VKE42" s="0"/>
      <c r="VKF42" s="0"/>
      <c r="VKG42" s="0"/>
      <c r="VKH42" s="0"/>
      <c r="VKI42" s="0"/>
      <c r="VKJ42" s="0"/>
      <c r="VKK42" s="0"/>
      <c r="VKL42" s="0"/>
      <c r="VKM42" s="0"/>
      <c r="VKN42" s="0"/>
      <c r="VKO42" s="0"/>
      <c r="VKP42" s="0"/>
      <c r="VKQ42" s="0"/>
      <c r="VKR42" s="0"/>
      <c r="VKS42" s="0"/>
      <c r="VKT42" s="0"/>
      <c r="VKU42" s="0"/>
      <c r="VKV42" s="0"/>
      <c r="VKW42" s="0"/>
      <c r="VKX42" s="0"/>
      <c r="VKY42" s="0"/>
      <c r="VKZ42" s="0"/>
      <c r="VLA42" s="0"/>
      <c r="VLB42" s="0"/>
      <c r="VLC42" s="0"/>
      <c r="VLD42" s="0"/>
      <c r="VLE42" s="0"/>
      <c r="VLF42" s="0"/>
      <c r="VLG42" s="0"/>
      <c r="VLH42" s="0"/>
      <c r="VLI42" s="0"/>
      <c r="VLJ42" s="0"/>
      <c r="VLK42" s="0"/>
      <c r="VLL42" s="0"/>
      <c r="VLM42" s="0"/>
      <c r="VLN42" s="0"/>
      <c r="VLO42" s="0"/>
      <c r="VLP42" s="0"/>
      <c r="VLQ42" s="0"/>
      <c r="VLR42" s="0"/>
      <c r="VLS42" s="0"/>
      <c r="VLT42" s="0"/>
      <c r="VLU42" s="0"/>
      <c r="VLV42" s="0"/>
      <c r="VLW42" s="0"/>
      <c r="VLX42" s="0"/>
      <c r="VLY42" s="0"/>
      <c r="VLZ42" s="0"/>
      <c r="VMA42" s="0"/>
      <c r="VMB42" s="0"/>
      <c r="VMC42" s="0"/>
      <c r="VMD42" s="0"/>
      <c r="VME42" s="0"/>
      <c r="VMF42" s="0"/>
      <c r="VMG42" s="0"/>
      <c r="VMH42" s="0"/>
      <c r="VMI42" s="0"/>
      <c r="VMJ42" s="0"/>
      <c r="VMK42" s="0"/>
      <c r="VML42" s="0"/>
      <c r="VMM42" s="0"/>
      <c r="VMN42" s="0"/>
      <c r="VMO42" s="0"/>
      <c r="VMP42" s="0"/>
      <c r="VMQ42" s="0"/>
      <c r="VMR42" s="0"/>
      <c r="VMS42" s="0"/>
      <c r="VMT42" s="0"/>
      <c r="VMU42" s="0"/>
      <c r="VMV42" s="0"/>
      <c r="VMW42" s="0"/>
      <c r="VMX42" s="0"/>
      <c r="VMY42" s="0"/>
      <c r="VMZ42" s="0"/>
      <c r="VNA42" s="0"/>
      <c r="VNB42" s="0"/>
      <c r="VNC42" s="0"/>
      <c r="VND42" s="0"/>
      <c r="VNE42" s="0"/>
      <c r="VNF42" s="0"/>
      <c r="VNG42" s="0"/>
      <c r="VNH42" s="0"/>
      <c r="VNI42" s="0"/>
      <c r="VNJ42" s="0"/>
      <c r="VNK42" s="0"/>
      <c r="VNL42" s="0"/>
      <c r="VNM42" s="0"/>
      <c r="VNN42" s="0"/>
      <c r="VNO42" s="0"/>
      <c r="VNP42" s="0"/>
      <c r="VNQ42" s="0"/>
      <c r="VNR42" s="0"/>
      <c r="VNS42" s="0"/>
      <c r="VNT42" s="0"/>
      <c r="VNU42" s="0"/>
      <c r="VNV42" s="0"/>
      <c r="VNW42" s="0"/>
      <c r="VNX42" s="0"/>
      <c r="VNY42" s="0"/>
      <c r="VNZ42" s="0"/>
      <c r="VOA42" s="0"/>
      <c r="VOB42" s="0"/>
      <c r="VOC42" s="0"/>
      <c r="VOD42" s="0"/>
      <c r="VOE42" s="0"/>
      <c r="VOF42" s="0"/>
      <c r="VOG42" s="0"/>
      <c r="VOH42" s="0"/>
      <c r="VOI42" s="0"/>
      <c r="VOJ42" s="0"/>
      <c r="VOK42" s="0"/>
      <c r="VOL42" s="0"/>
      <c r="VOM42" s="0"/>
      <c r="VON42" s="0"/>
      <c r="VOO42" s="0"/>
      <c r="VOP42" s="0"/>
      <c r="VOQ42" s="0"/>
      <c r="VOR42" s="0"/>
      <c r="VOS42" s="0"/>
      <c r="VOT42" s="0"/>
      <c r="VOU42" s="0"/>
      <c r="VOV42" s="0"/>
      <c r="VOW42" s="0"/>
      <c r="VOX42" s="0"/>
      <c r="VOY42" s="0"/>
      <c r="VOZ42" s="0"/>
      <c r="VPA42" s="0"/>
      <c r="VPB42" s="0"/>
      <c r="VPC42" s="0"/>
      <c r="VPD42" s="0"/>
      <c r="VPE42" s="0"/>
      <c r="VPF42" s="0"/>
      <c r="VPG42" s="0"/>
      <c r="VPH42" s="0"/>
      <c r="VPI42" s="0"/>
      <c r="VPJ42" s="0"/>
      <c r="VPK42" s="0"/>
      <c r="VPL42" s="0"/>
      <c r="VPM42" s="0"/>
      <c r="VPN42" s="0"/>
      <c r="VPO42" s="0"/>
      <c r="VPP42" s="0"/>
      <c r="VPQ42" s="0"/>
      <c r="VPR42" s="0"/>
      <c r="VPS42" s="0"/>
      <c r="VPT42" s="0"/>
      <c r="VPU42" s="0"/>
      <c r="VPV42" s="0"/>
      <c r="VPW42" s="0"/>
      <c r="VPX42" s="0"/>
      <c r="VPY42" s="0"/>
      <c r="VPZ42" s="0"/>
      <c r="VQA42" s="0"/>
      <c r="VQB42" s="0"/>
      <c r="VQC42" s="0"/>
      <c r="VQD42" s="0"/>
      <c r="VQE42" s="0"/>
      <c r="VQF42" s="0"/>
      <c r="VQG42" s="0"/>
      <c r="VQH42" s="0"/>
      <c r="VQI42" s="0"/>
      <c r="VQJ42" s="0"/>
      <c r="VQK42" s="0"/>
      <c r="VQL42" s="0"/>
      <c r="VQM42" s="0"/>
      <c r="VQN42" s="0"/>
      <c r="VQO42" s="0"/>
      <c r="VQP42" s="0"/>
      <c r="VQQ42" s="0"/>
      <c r="VQR42" s="0"/>
      <c r="VQS42" s="0"/>
      <c r="VQT42" s="0"/>
      <c r="VQU42" s="0"/>
      <c r="VQV42" s="0"/>
      <c r="VQW42" s="0"/>
      <c r="VQX42" s="0"/>
      <c r="VQY42" s="0"/>
      <c r="VQZ42" s="0"/>
      <c r="VRA42" s="0"/>
      <c r="VRB42" s="0"/>
      <c r="VRC42" s="0"/>
      <c r="VRD42" s="0"/>
      <c r="VRE42" s="0"/>
      <c r="VRF42" s="0"/>
      <c r="VRG42" s="0"/>
      <c r="VRH42" s="0"/>
      <c r="VRI42" s="0"/>
      <c r="VRJ42" s="0"/>
      <c r="VRK42" s="0"/>
      <c r="VRL42" s="0"/>
      <c r="VRM42" s="0"/>
      <c r="VRN42" s="0"/>
      <c r="VRO42" s="0"/>
      <c r="VRP42" s="0"/>
      <c r="VRQ42" s="0"/>
      <c r="VRR42" s="0"/>
      <c r="VRS42" s="0"/>
      <c r="VRT42" s="0"/>
      <c r="VRU42" s="0"/>
      <c r="VRV42" s="0"/>
      <c r="VRW42" s="0"/>
      <c r="VRX42" s="0"/>
      <c r="VRY42" s="0"/>
      <c r="VRZ42" s="0"/>
      <c r="VSA42" s="0"/>
      <c r="VSB42" s="0"/>
      <c r="VSC42" s="0"/>
      <c r="VSD42" s="0"/>
      <c r="VSE42" s="0"/>
      <c r="VSF42" s="0"/>
      <c r="VSG42" s="0"/>
      <c r="VSH42" s="0"/>
      <c r="VSI42" s="0"/>
      <c r="VSJ42" s="0"/>
      <c r="VSK42" s="0"/>
      <c r="VSL42" s="0"/>
      <c r="VSM42" s="0"/>
      <c r="VSN42" s="0"/>
      <c r="VSO42" s="0"/>
      <c r="VSP42" s="0"/>
      <c r="VSQ42" s="0"/>
      <c r="VSR42" s="0"/>
      <c r="VSS42" s="0"/>
      <c r="VST42" s="0"/>
      <c r="VSU42" s="0"/>
      <c r="VSV42" s="0"/>
      <c r="VSW42" s="0"/>
      <c r="VSX42" s="0"/>
      <c r="VSY42" s="0"/>
      <c r="VSZ42" s="0"/>
      <c r="VTA42" s="0"/>
      <c r="VTB42" s="0"/>
      <c r="VTC42" s="0"/>
      <c r="VTD42" s="0"/>
      <c r="VTE42" s="0"/>
      <c r="VTF42" s="0"/>
      <c r="VTG42" s="0"/>
      <c r="VTH42" s="0"/>
      <c r="VTI42" s="0"/>
      <c r="VTJ42" s="0"/>
      <c r="VTK42" s="0"/>
      <c r="VTL42" s="0"/>
      <c r="VTM42" s="0"/>
      <c r="VTN42" s="0"/>
      <c r="VTO42" s="0"/>
      <c r="VTP42" s="0"/>
      <c r="VTQ42" s="0"/>
      <c r="VTR42" s="0"/>
      <c r="VTS42" s="0"/>
      <c r="VTT42" s="0"/>
      <c r="VTU42" s="0"/>
      <c r="VTV42" s="0"/>
      <c r="VTW42" s="0"/>
      <c r="VTX42" s="0"/>
      <c r="VTY42" s="0"/>
      <c r="VTZ42" s="0"/>
      <c r="VUA42" s="0"/>
      <c r="VUB42" s="0"/>
      <c r="VUC42" s="0"/>
      <c r="VUD42" s="0"/>
      <c r="VUE42" s="0"/>
      <c r="VUF42" s="0"/>
      <c r="VUG42" s="0"/>
      <c r="VUH42" s="0"/>
      <c r="VUI42" s="0"/>
      <c r="VUJ42" s="0"/>
      <c r="VUK42" s="0"/>
      <c r="VUL42" s="0"/>
      <c r="VUM42" s="0"/>
      <c r="VUN42" s="0"/>
      <c r="VUO42" s="0"/>
      <c r="VUP42" s="0"/>
      <c r="VUQ42" s="0"/>
      <c r="VUR42" s="0"/>
      <c r="VUS42" s="0"/>
      <c r="VUT42" s="0"/>
      <c r="VUU42" s="0"/>
      <c r="VUV42" s="0"/>
      <c r="VUW42" s="0"/>
      <c r="VUX42" s="0"/>
      <c r="VUY42" s="0"/>
      <c r="VUZ42" s="0"/>
      <c r="VVA42" s="0"/>
      <c r="VVB42" s="0"/>
      <c r="VVC42" s="0"/>
      <c r="VVD42" s="0"/>
      <c r="VVE42" s="0"/>
      <c r="VVF42" s="0"/>
      <c r="VVG42" s="0"/>
      <c r="VVH42" s="0"/>
      <c r="VVI42" s="0"/>
      <c r="VVJ42" s="0"/>
      <c r="VVK42" s="0"/>
      <c r="VVL42" s="0"/>
      <c r="VVM42" s="0"/>
      <c r="VVN42" s="0"/>
      <c r="VVO42" s="0"/>
      <c r="VVP42" s="0"/>
      <c r="VVQ42" s="0"/>
      <c r="VVR42" s="0"/>
      <c r="VVS42" s="0"/>
      <c r="VVT42" s="0"/>
      <c r="VVU42" s="0"/>
      <c r="VVV42" s="0"/>
      <c r="VVW42" s="0"/>
      <c r="VVX42" s="0"/>
      <c r="VVY42" s="0"/>
      <c r="VVZ42" s="0"/>
      <c r="VWA42" s="0"/>
      <c r="VWB42" s="0"/>
      <c r="VWC42" s="0"/>
      <c r="VWD42" s="0"/>
      <c r="VWE42" s="0"/>
      <c r="VWF42" s="0"/>
      <c r="VWG42" s="0"/>
      <c r="VWH42" s="0"/>
      <c r="VWI42" s="0"/>
      <c r="VWJ42" s="0"/>
      <c r="VWK42" s="0"/>
      <c r="VWL42" s="0"/>
      <c r="VWM42" s="0"/>
      <c r="VWN42" s="0"/>
      <c r="VWO42" s="0"/>
      <c r="VWP42" s="0"/>
      <c r="VWQ42" s="0"/>
      <c r="VWR42" s="0"/>
      <c r="VWS42" s="0"/>
      <c r="VWT42" s="0"/>
      <c r="VWU42" s="0"/>
      <c r="VWV42" s="0"/>
      <c r="VWW42" s="0"/>
      <c r="VWX42" s="0"/>
      <c r="VWY42" s="0"/>
      <c r="VWZ42" s="0"/>
      <c r="VXA42" s="0"/>
      <c r="VXB42" s="0"/>
      <c r="VXC42" s="0"/>
      <c r="VXD42" s="0"/>
      <c r="VXE42" s="0"/>
      <c r="VXF42" s="0"/>
      <c r="VXG42" s="0"/>
      <c r="VXH42" s="0"/>
      <c r="VXI42" s="0"/>
      <c r="VXJ42" s="0"/>
      <c r="VXK42" s="0"/>
      <c r="VXL42" s="0"/>
      <c r="VXM42" s="0"/>
      <c r="VXN42" s="0"/>
      <c r="VXO42" s="0"/>
      <c r="VXP42" s="0"/>
      <c r="VXQ42" s="0"/>
      <c r="VXR42" s="0"/>
      <c r="VXS42" s="0"/>
      <c r="VXT42" s="0"/>
      <c r="VXU42" s="0"/>
      <c r="VXV42" s="0"/>
      <c r="VXW42" s="0"/>
      <c r="VXX42" s="0"/>
      <c r="VXY42" s="0"/>
      <c r="VXZ42" s="0"/>
      <c r="VYA42" s="0"/>
      <c r="VYB42" s="0"/>
      <c r="VYC42" s="0"/>
      <c r="VYD42" s="0"/>
      <c r="VYE42" s="0"/>
      <c r="VYF42" s="0"/>
      <c r="VYG42" s="0"/>
      <c r="VYH42" s="0"/>
      <c r="VYI42" s="0"/>
      <c r="VYJ42" s="0"/>
      <c r="VYK42" s="0"/>
      <c r="VYL42" s="0"/>
      <c r="VYM42" s="0"/>
      <c r="VYN42" s="0"/>
      <c r="VYO42" s="0"/>
      <c r="VYP42" s="0"/>
      <c r="VYQ42" s="0"/>
      <c r="VYR42" s="0"/>
      <c r="VYS42" s="0"/>
      <c r="VYT42" s="0"/>
      <c r="VYU42" s="0"/>
      <c r="VYV42" s="0"/>
      <c r="VYW42" s="0"/>
      <c r="VYX42" s="0"/>
      <c r="VYY42" s="0"/>
      <c r="VYZ42" s="0"/>
      <c r="VZA42" s="0"/>
      <c r="VZB42" s="0"/>
      <c r="VZC42" s="0"/>
      <c r="VZD42" s="0"/>
      <c r="VZE42" s="0"/>
      <c r="VZF42" s="0"/>
      <c r="VZG42" s="0"/>
      <c r="VZH42" s="0"/>
      <c r="VZI42" s="0"/>
      <c r="VZJ42" s="0"/>
      <c r="VZK42" s="0"/>
      <c r="VZL42" s="0"/>
      <c r="VZM42" s="0"/>
      <c r="VZN42" s="0"/>
      <c r="VZO42" s="0"/>
      <c r="VZP42" s="0"/>
      <c r="VZQ42" s="0"/>
      <c r="VZR42" s="0"/>
      <c r="VZS42" s="0"/>
      <c r="VZT42" s="0"/>
      <c r="VZU42" s="0"/>
      <c r="VZV42" s="0"/>
      <c r="VZW42" s="0"/>
      <c r="VZX42" s="0"/>
      <c r="VZY42" s="0"/>
      <c r="VZZ42" s="0"/>
      <c r="WAA42" s="0"/>
      <c r="WAB42" s="0"/>
      <c r="WAC42" s="0"/>
      <c r="WAD42" s="0"/>
      <c r="WAE42" s="0"/>
      <c r="WAF42" s="0"/>
      <c r="WAG42" s="0"/>
      <c r="WAH42" s="0"/>
      <c r="WAI42" s="0"/>
      <c r="WAJ42" s="0"/>
      <c r="WAK42" s="0"/>
      <c r="WAL42" s="0"/>
      <c r="WAM42" s="0"/>
      <c r="WAN42" s="0"/>
      <c r="WAO42" s="0"/>
      <c r="WAP42" s="0"/>
      <c r="WAQ42" s="0"/>
      <c r="WAR42" s="0"/>
      <c r="WAS42" s="0"/>
      <c r="WAT42" s="0"/>
      <c r="WAU42" s="0"/>
      <c r="WAV42" s="0"/>
      <c r="WAW42" s="0"/>
      <c r="WAX42" s="0"/>
      <c r="WAY42" s="0"/>
      <c r="WAZ42" s="0"/>
      <c r="WBA42" s="0"/>
      <c r="WBB42" s="0"/>
      <c r="WBC42" s="0"/>
      <c r="WBD42" s="0"/>
      <c r="WBE42" s="0"/>
      <c r="WBF42" s="0"/>
      <c r="WBG42" s="0"/>
      <c r="WBH42" s="0"/>
      <c r="WBI42" s="0"/>
      <c r="WBJ42" s="0"/>
      <c r="WBK42" s="0"/>
      <c r="WBL42" s="0"/>
      <c r="WBM42" s="0"/>
      <c r="WBN42" s="0"/>
      <c r="WBO42" s="0"/>
      <c r="WBP42" s="0"/>
      <c r="WBQ42" s="0"/>
      <c r="WBR42" s="0"/>
      <c r="WBS42" s="0"/>
      <c r="WBT42" s="0"/>
      <c r="WBU42" s="0"/>
      <c r="WBV42" s="0"/>
      <c r="WBW42" s="0"/>
      <c r="WBX42" s="0"/>
      <c r="WBY42" s="0"/>
      <c r="WBZ42" s="0"/>
      <c r="WCA42" s="0"/>
      <c r="WCB42" s="0"/>
      <c r="WCC42" s="0"/>
      <c r="WCD42" s="0"/>
      <c r="WCE42" s="0"/>
      <c r="WCF42" s="0"/>
      <c r="WCG42" s="0"/>
      <c r="WCH42" s="0"/>
      <c r="WCI42" s="0"/>
      <c r="WCJ42" s="0"/>
      <c r="WCK42" s="0"/>
      <c r="WCL42" s="0"/>
      <c r="WCM42" s="0"/>
      <c r="WCN42" s="0"/>
      <c r="WCO42" s="0"/>
      <c r="WCP42" s="0"/>
      <c r="WCQ42" s="0"/>
      <c r="WCR42" s="0"/>
      <c r="WCS42" s="0"/>
      <c r="WCT42" s="0"/>
      <c r="WCU42" s="0"/>
      <c r="WCV42" s="0"/>
      <c r="WCW42" s="0"/>
      <c r="WCX42" s="0"/>
      <c r="WCY42" s="0"/>
      <c r="WCZ42" s="0"/>
      <c r="WDA42" s="0"/>
      <c r="WDB42" s="0"/>
      <c r="WDC42" s="0"/>
      <c r="WDD42" s="0"/>
      <c r="WDE42" s="0"/>
      <c r="WDF42" s="0"/>
      <c r="WDG42" s="0"/>
      <c r="WDH42" s="0"/>
      <c r="WDI42" s="0"/>
      <c r="WDJ42" s="0"/>
      <c r="WDK42" s="0"/>
      <c r="WDL42" s="0"/>
      <c r="WDM42" s="0"/>
      <c r="WDN42" s="0"/>
      <c r="WDO42" s="0"/>
      <c r="WDP42" s="0"/>
      <c r="WDQ42" s="0"/>
      <c r="WDR42" s="0"/>
      <c r="WDS42" s="0"/>
      <c r="WDT42" s="0"/>
      <c r="WDU42" s="0"/>
      <c r="WDV42" s="0"/>
      <c r="WDW42" s="0"/>
      <c r="WDX42" s="0"/>
      <c r="WDY42" s="0"/>
      <c r="WDZ42" s="0"/>
      <c r="WEA42" s="0"/>
      <c r="WEB42" s="0"/>
      <c r="WEC42" s="0"/>
      <c r="WED42" s="0"/>
      <c r="WEE42" s="0"/>
      <c r="WEF42" s="0"/>
      <c r="WEG42" s="0"/>
      <c r="WEH42" s="0"/>
      <c r="WEI42" s="0"/>
      <c r="WEJ42" s="0"/>
      <c r="WEK42" s="0"/>
      <c r="WEL42" s="0"/>
      <c r="WEM42" s="0"/>
      <c r="WEN42" s="0"/>
      <c r="WEO42" s="0"/>
      <c r="WEP42" s="0"/>
      <c r="WEQ42" s="0"/>
      <c r="WER42" s="0"/>
      <c r="WES42" s="0"/>
      <c r="WET42" s="0"/>
      <c r="WEU42" s="0"/>
      <c r="WEV42" s="0"/>
      <c r="WEW42" s="0"/>
      <c r="WEX42" s="0"/>
      <c r="WEY42" s="0"/>
      <c r="WEZ42" s="0"/>
      <c r="WFA42" s="0"/>
      <c r="WFB42" s="0"/>
      <c r="WFC42" s="0"/>
      <c r="WFD42" s="0"/>
      <c r="WFE42" s="0"/>
      <c r="WFF42" s="0"/>
      <c r="WFG42" s="0"/>
      <c r="WFH42" s="0"/>
      <c r="WFI42" s="0"/>
      <c r="WFJ42" s="0"/>
      <c r="WFK42" s="0"/>
      <c r="WFL42" s="0"/>
      <c r="WFM42" s="0"/>
      <c r="WFN42" s="0"/>
      <c r="WFO42" s="0"/>
      <c r="WFP42" s="0"/>
      <c r="WFQ42" s="0"/>
      <c r="WFR42" s="0"/>
      <c r="WFS42" s="0"/>
      <c r="WFT42" s="0"/>
      <c r="WFU42" s="0"/>
      <c r="WFV42" s="0"/>
      <c r="WFW42" s="0"/>
      <c r="WFX42" s="0"/>
      <c r="WFY42" s="0"/>
      <c r="WFZ42" s="0"/>
      <c r="WGA42" s="0"/>
      <c r="WGB42" s="0"/>
      <c r="WGC42" s="0"/>
      <c r="WGD42" s="0"/>
      <c r="WGE42" s="0"/>
      <c r="WGF42" s="0"/>
      <c r="WGG42" s="0"/>
      <c r="WGH42" s="0"/>
      <c r="WGI42" s="0"/>
      <c r="WGJ42" s="0"/>
      <c r="WGK42" s="0"/>
      <c r="WGL42" s="0"/>
      <c r="WGM42" s="0"/>
      <c r="WGN42" s="0"/>
      <c r="WGO42" s="0"/>
      <c r="WGP42" s="0"/>
      <c r="WGQ42" s="0"/>
      <c r="WGR42" s="0"/>
      <c r="WGS42" s="0"/>
      <c r="WGT42" s="0"/>
      <c r="WGU42" s="0"/>
      <c r="WGV42" s="0"/>
      <c r="WGW42" s="0"/>
      <c r="WGX42" s="0"/>
      <c r="WGY42" s="0"/>
      <c r="WGZ42" s="0"/>
      <c r="WHA42" s="0"/>
      <c r="WHB42" s="0"/>
      <c r="WHC42" s="0"/>
      <c r="WHD42" s="0"/>
      <c r="WHE42" s="0"/>
      <c r="WHF42" s="0"/>
      <c r="WHG42" s="0"/>
      <c r="WHH42" s="0"/>
      <c r="WHI42" s="0"/>
      <c r="WHJ42" s="0"/>
      <c r="WHK42" s="0"/>
      <c r="WHL42" s="0"/>
      <c r="WHM42" s="0"/>
      <c r="WHN42" s="0"/>
      <c r="WHO42" s="0"/>
      <c r="WHP42" s="0"/>
      <c r="WHQ42" s="0"/>
      <c r="WHR42" s="0"/>
      <c r="WHS42" s="0"/>
      <c r="WHT42" s="0"/>
      <c r="WHU42" s="0"/>
      <c r="WHV42" s="0"/>
      <c r="WHW42" s="0"/>
      <c r="WHX42" s="0"/>
      <c r="WHY42" s="0"/>
      <c r="WHZ42" s="0"/>
      <c r="WIA42" s="0"/>
      <c r="WIB42" s="0"/>
      <c r="WIC42" s="0"/>
      <c r="WID42" s="0"/>
      <c r="WIE42" s="0"/>
      <c r="WIF42" s="0"/>
      <c r="WIG42" s="0"/>
      <c r="WIH42" s="0"/>
      <c r="WII42" s="0"/>
      <c r="WIJ42" s="0"/>
      <c r="WIK42" s="0"/>
      <c r="WIL42" s="0"/>
      <c r="WIM42" s="0"/>
      <c r="WIN42" s="0"/>
      <c r="WIO42" s="0"/>
      <c r="WIP42" s="0"/>
      <c r="WIQ42" s="0"/>
      <c r="WIR42" s="0"/>
      <c r="WIS42" s="0"/>
      <c r="WIT42" s="0"/>
      <c r="WIU42" s="0"/>
      <c r="WIV42" s="0"/>
      <c r="WIW42" s="0"/>
      <c r="WIX42" s="0"/>
      <c r="WIY42" s="0"/>
      <c r="WIZ42" s="0"/>
      <c r="WJA42" s="0"/>
      <c r="WJB42" s="0"/>
      <c r="WJC42" s="0"/>
      <c r="WJD42" s="0"/>
      <c r="WJE42" s="0"/>
      <c r="WJF42" s="0"/>
      <c r="WJG42" s="0"/>
      <c r="WJH42" s="0"/>
      <c r="WJI42" s="0"/>
      <c r="WJJ42" s="0"/>
      <c r="WJK42" s="0"/>
      <c r="WJL42" s="0"/>
      <c r="WJM42" s="0"/>
      <c r="WJN42" s="0"/>
      <c r="WJO42" s="0"/>
      <c r="WJP42" s="0"/>
      <c r="WJQ42" s="0"/>
      <c r="WJR42" s="0"/>
      <c r="WJS42" s="0"/>
      <c r="WJT42" s="0"/>
      <c r="WJU42" s="0"/>
      <c r="WJV42" s="0"/>
      <c r="WJW42" s="0"/>
      <c r="WJX42" s="0"/>
      <c r="WJY42" s="0"/>
      <c r="WJZ42" s="0"/>
      <c r="WKA42" s="0"/>
      <c r="WKB42" s="0"/>
      <c r="WKC42" s="0"/>
      <c r="WKD42" s="0"/>
      <c r="WKE42" s="0"/>
      <c r="WKF42" s="0"/>
      <c r="WKG42" s="0"/>
      <c r="WKH42" s="0"/>
      <c r="WKI42" s="0"/>
      <c r="WKJ42" s="0"/>
      <c r="WKK42" s="0"/>
      <c r="WKL42" s="0"/>
      <c r="WKM42" s="0"/>
      <c r="WKN42" s="0"/>
      <c r="WKO42" s="0"/>
      <c r="WKP42" s="0"/>
      <c r="WKQ42" s="0"/>
      <c r="WKR42" s="0"/>
      <c r="WKS42" s="0"/>
      <c r="WKT42" s="0"/>
      <c r="WKU42" s="0"/>
      <c r="WKV42" s="0"/>
      <c r="WKW42" s="0"/>
      <c r="WKX42" s="0"/>
      <c r="WKY42" s="0"/>
      <c r="WKZ42" s="0"/>
      <c r="WLA42" s="0"/>
      <c r="WLB42" s="0"/>
      <c r="WLC42" s="0"/>
      <c r="WLD42" s="0"/>
      <c r="WLE42" s="0"/>
      <c r="WLF42" s="0"/>
      <c r="WLG42" s="0"/>
      <c r="WLH42" s="0"/>
      <c r="WLI42" s="0"/>
      <c r="WLJ42" s="0"/>
      <c r="WLK42" s="0"/>
      <c r="WLL42" s="0"/>
      <c r="WLM42" s="0"/>
      <c r="WLN42" s="0"/>
      <c r="WLO42" s="0"/>
      <c r="WLP42" s="0"/>
      <c r="WLQ42" s="0"/>
      <c r="WLR42" s="0"/>
      <c r="WLS42" s="0"/>
      <c r="WLT42" s="0"/>
      <c r="WLU42" s="0"/>
      <c r="WLV42" s="0"/>
      <c r="WLW42" s="0"/>
      <c r="WLX42" s="0"/>
      <c r="WLY42" s="0"/>
      <c r="WLZ42" s="0"/>
      <c r="WMA42" s="0"/>
      <c r="WMB42" s="0"/>
      <c r="WMC42" s="0"/>
      <c r="WMD42" s="0"/>
      <c r="WME42" s="0"/>
      <c r="WMF42" s="0"/>
      <c r="WMG42" s="0"/>
      <c r="WMH42" s="0"/>
      <c r="WMI42" s="0"/>
      <c r="WMJ42" s="0"/>
      <c r="WMK42" s="0"/>
      <c r="WML42" s="0"/>
      <c r="WMM42" s="0"/>
      <c r="WMN42" s="0"/>
      <c r="WMO42" s="0"/>
      <c r="WMP42" s="0"/>
      <c r="WMQ42" s="0"/>
      <c r="WMR42" s="0"/>
      <c r="WMS42" s="0"/>
      <c r="WMT42" s="0"/>
      <c r="WMU42" s="0"/>
      <c r="WMV42" s="0"/>
      <c r="WMW42" s="0"/>
      <c r="WMX42" s="0"/>
      <c r="WMY42" s="0"/>
      <c r="WMZ42" s="0"/>
      <c r="WNA42" s="0"/>
      <c r="WNB42" s="0"/>
      <c r="WNC42" s="0"/>
      <c r="WND42" s="0"/>
      <c r="WNE42" s="0"/>
      <c r="WNF42" s="0"/>
      <c r="WNG42" s="0"/>
      <c r="WNH42" s="0"/>
      <c r="WNI42" s="0"/>
      <c r="WNJ42" s="0"/>
      <c r="WNK42" s="0"/>
      <c r="WNL42" s="0"/>
      <c r="WNM42" s="0"/>
      <c r="WNN42" s="0"/>
      <c r="WNO42" s="0"/>
      <c r="WNP42" s="0"/>
      <c r="WNQ42" s="0"/>
      <c r="WNR42" s="0"/>
      <c r="WNS42" s="0"/>
      <c r="WNT42" s="0"/>
      <c r="WNU42" s="0"/>
      <c r="WNV42" s="0"/>
      <c r="WNW42" s="0"/>
      <c r="WNX42" s="0"/>
      <c r="WNY42" s="0"/>
      <c r="WNZ42" s="0"/>
      <c r="WOA42" s="0"/>
      <c r="WOB42" s="0"/>
      <c r="WOC42" s="0"/>
      <c r="WOD42" s="0"/>
      <c r="WOE42" s="0"/>
      <c r="WOF42" s="0"/>
      <c r="WOG42" s="0"/>
      <c r="WOH42" s="0"/>
      <c r="WOI42" s="0"/>
      <c r="WOJ42" s="0"/>
      <c r="WOK42" s="0"/>
      <c r="WOL42" s="0"/>
      <c r="WOM42" s="0"/>
      <c r="WON42" s="0"/>
      <c r="WOO42" s="0"/>
      <c r="WOP42" s="0"/>
      <c r="WOQ42" s="0"/>
      <c r="WOR42" s="0"/>
      <c r="WOS42" s="0"/>
      <c r="WOT42" s="0"/>
      <c r="WOU42" s="0"/>
      <c r="WOV42" s="0"/>
      <c r="WOW42" s="0"/>
      <c r="WOX42" s="0"/>
      <c r="WOY42" s="0"/>
      <c r="WOZ42" s="0"/>
      <c r="WPA42" s="0"/>
      <c r="WPB42" s="0"/>
      <c r="WPC42" s="0"/>
      <c r="WPD42" s="0"/>
      <c r="WPE42" s="0"/>
      <c r="WPF42" s="0"/>
      <c r="WPG42" s="0"/>
      <c r="WPH42" s="0"/>
      <c r="WPI42" s="0"/>
      <c r="WPJ42" s="0"/>
      <c r="WPK42" s="0"/>
      <c r="WPL42" s="0"/>
      <c r="WPM42" s="0"/>
      <c r="WPN42" s="0"/>
      <c r="WPO42" s="0"/>
      <c r="WPP42" s="0"/>
      <c r="WPQ42" s="0"/>
      <c r="WPR42" s="0"/>
      <c r="WPS42" s="0"/>
      <c r="WPT42" s="0"/>
      <c r="WPU42" s="0"/>
      <c r="WPV42" s="0"/>
      <c r="WPW42" s="0"/>
      <c r="WPX42" s="0"/>
      <c r="WPY42" s="0"/>
      <c r="WPZ42" s="0"/>
      <c r="WQA42" s="0"/>
      <c r="WQB42" s="0"/>
      <c r="WQC42" s="0"/>
      <c r="WQD42" s="0"/>
      <c r="WQE42" s="0"/>
      <c r="WQF42" s="0"/>
      <c r="WQG42" s="0"/>
      <c r="WQH42" s="0"/>
      <c r="WQI42" s="0"/>
      <c r="WQJ42" s="0"/>
      <c r="WQK42" s="0"/>
      <c r="WQL42" s="0"/>
      <c r="WQM42" s="0"/>
      <c r="WQN42" s="0"/>
      <c r="WQO42" s="0"/>
      <c r="WQP42" s="0"/>
      <c r="WQQ42" s="0"/>
      <c r="WQR42" s="0"/>
      <c r="WQS42" s="0"/>
      <c r="WQT42" s="0"/>
      <c r="WQU42" s="0"/>
      <c r="WQV42" s="0"/>
      <c r="WQW42" s="0"/>
      <c r="WQX42" s="0"/>
      <c r="WQY42" s="0"/>
      <c r="WQZ42" s="0"/>
      <c r="WRA42" s="0"/>
      <c r="WRB42" s="0"/>
      <c r="WRC42" s="0"/>
      <c r="WRD42" s="0"/>
      <c r="WRE42" s="0"/>
      <c r="WRF42" s="0"/>
      <c r="WRG42" s="0"/>
      <c r="WRH42" s="0"/>
      <c r="WRI42" s="0"/>
      <c r="WRJ42" s="0"/>
      <c r="WRK42" s="0"/>
      <c r="WRL42" s="0"/>
      <c r="WRM42" s="0"/>
      <c r="WRN42" s="0"/>
      <c r="WRO42" s="0"/>
      <c r="WRP42" s="0"/>
      <c r="WRQ42" s="0"/>
      <c r="WRR42" s="0"/>
      <c r="WRS42" s="0"/>
      <c r="WRT42" s="0"/>
      <c r="WRU42" s="0"/>
      <c r="WRV42" s="0"/>
      <c r="WRW42" s="0"/>
      <c r="WRX42" s="0"/>
      <c r="WRY42" s="0"/>
      <c r="WRZ42" s="0"/>
      <c r="WSA42" s="0"/>
      <c r="WSB42" s="0"/>
      <c r="WSC42" s="0"/>
      <c r="WSD42" s="0"/>
      <c r="WSE42" s="0"/>
      <c r="WSF42" s="0"/>
      <c r="WSG42" s="0"/>
      <c r="WSH42" s="0"/>
      <c r="WSI42" s="0"/>
      <c r="WSJ42" s="0"/>
      <c r="WSK42" s="0"/>
      <c r="WSL42" s="0"/>
      <c r="WSM42" s="0"/>
      <c r="WSN42" s="0"/>
      <c r="WSO42" s="0"/>
      <c r="WSP42" s="0"/>
      <c r="WSQ42" s="0"/>
      <c r="WSR42" s="0"/>
      <c r="WSS42" s="0"/>
      <c r="WST42" s="0"/>
      <c r="WSU42" s="0"/>
      <c r="WSV42" s="0"/>
      <c r="WSW42" s="0"/>
      <c r="WSX42" s="0"/>
      <c r="WSY42" s="0"/>
      <c r="WSZ42" s="0"/>
      <c r="WTA42" s="0"/>
      <c r="WTB42" s="0"/>
      <c r="WTC42" s="0"/>
      <c r="WTD42" s="0"/>
      <c r="WTE42" s="0"/>
      <c r="WTF42" s="0"/>
      <c r="WTG42" s="0"/>
      <c r="WTH42" s="0"/>
      <c r="WTI42" s="0"/>
      <c r="WTJ42" s="0"/>
      <c r="WTK42" s="0"/>
      <c r="WTL42" s="0"/>
      <c r="WTM42" s="0"/>
      <c r="WTN42" s="0"/>
      <c r="WTO42" s="0"/>
      <c r="WTP42" s="0"/>
      <c r="WTQ42" s="0"/>
      <c r="WTR42" s="0"/>
      <c r="WTS42" s="0"/>
      <c r="WTT42" s="0"/>
      <c r="WTU42" s="0"/>
      <c r="WTV42" s="0"/>
      <c r="WTW42" s="0"/>
      <c r="WTX42" s="0"/>
      <c r="WTY42" s="0"/>
      <c r="WTZ42" s="0"/>
      <c r="WUA42" s="0"/>
      <c r="WUB42" s="0"/>
      <c r="WUC42" s="0"/>
      <c r="WUD42" s="0"/>
      <c r="WUE42" s="0"/>
      <c r="WUF42" s="0"/>
      <c r="WUG42" s="0"/>
      <c r="WUH42" s="0"/>
      <c r="WUI42" s="0"/>
      <c r="WUJ42" s="0"/>
      <c r="WUK42" s="0"/>
      <c r="WUL42" s="0"/>
      <c r="WUM42" s="0"/>
      <c r="WUN42" s="0"/>
      <c r="WUO42" s="0"/>
      <c r="WUP42" s="0"/>
      <c r="WUQ42" s="0"/>
      <c r="WUR42" s="0"/>
      <c r="WUS42" s="0"/>
      <c r="WUT42" s="0"/>
      <c r="WUU42" s="0"/>
      <c r="WUV42" s="0"/>
      <c r="WUW42" s="0"/>
      <c r="WUX42" s="0"/>
      <c r="WUY42" s="0"/>
      <c r="WUZ42" s="0"/>
      <c r="WVA42" s="0"/>
      <c r="WVB42" s="0"/>
      <c r="WVC42" s="0"/>
      <c r="WVD42" s="0"/>
      <c r="WVE42" s="0"/>
      <c r="WVF42" s="0"/>
      <c r="WVG42" s="0"/>
      <c r="WVH42" s="0"/>
      <c r="WVI42" s="0"/>
      <c r="WVJ42" s="0"/>
      <c r="WVK42" s="0"/>
      <c r="WVL42" s="0"/>
      <c r="WVM42" s="0"/>
      <c r="WVN42" s="0"/>
      <c r="WVO42" s="0"/>
      <c r="WVP42" s="0"/>
      <c r="WVQ42" s="0"/>
      <c r="WVR42" s="0"/>
      <c r="WVS42" s="0"/>
      <c r="WVT42" s="0"/>
      <c r="WVU42" s="0"/>
      <c r="WVV42" s="0"/>
      <c r="WVW42" s="0"/>
      <c r="WVX42" s="0"/>
      <c r="WVY42" s="0"/>
      <c r="WVZ42" s="0"/>
      <c r="WWA42" s="0"/>
      <c r="WWB42" s="0"/>
      <c r="WWC42" s="0"/>
      <c r="WWD42" s="0"/>
      <c r="WWE42" s="0"/>
      <c r="WWF42" s="0"/>
      <c r="WWG42" s="0"/>
      <c r="WWH42" s="0"/>
      <c r="WWI42" s="0"/>
      <c r="WWJ42" s="0"/>
      <c r="WWK42" s="0"/>
      <c r="WWL42" s="0"/>
      <c r="WWM42" s="0"/>
      <c r="WWN42" s="0"/>
      <c r="WWO42" s="0"/>
      <c r="WWP42" s="0"/>
      <c r="WWQ42" s="0"/>
      <c r="WWR42" s="0"/>
      <c r="WWS42" s="0"/>
      <c r="WWT42" s="0"/>
      <c r="WWU42" s="0"/>
      <c r="WWV42" s="0"/>
      <c r="WWW42" s="0"/>
      <c r="WWX42" s="0"/>
      <c r="WWY42" s="0"/>
      <c r="WWZ42" s="0"/>
      <c r="WXA42" s="0"/>
      <c r="WXB42" s="0"/>
      <c r="WXC42" s="0"/>
      <c r="WXD42" s="0"/>
      <c r="WXE42" s="0"/>
      <c r="WXF42" s="0"/>
      <c r="WXG42" s="0"/>
      <c r="WXH42" s="0"/>
      <c r="WXI42" s="0"/>
      <c r="WXJ42" s="0"/>
      <c r="WXK42" s="0"/>
      <c r="WXL42" s="0"/>
      <c r="WXM42" s="0"/>
      <c r="WXN42" s="0"/>
      <c r="WXO42" s="0"/>
      <c r="WXP42" s="0"/>
      <c r="WXQ42" s="0"/>
      <c r="WXR42" s="0"/>
      <c r="WXS42" s="0"/>
      <c r="WXT42" s="0"/>
      <c r="WXU42" s="0"/>
      <c r="WXV42" s="0"/>
      <c r="WXW42" s="0"/>
      <c r="WXX42" s="0"/>
      <c r="WXY42" s="0"/>
      <c r="WXZ42" s="0"/>
      <c r="WYA42" s="0"/>
      <c r="WYB42" s="0"/>
      <c r="WYC42" s="0"/>
      <c r="WYD42" s="0"/>
      <c r="WYE42" s="0"/>
      <c r="WYF42" s="0"/>
      <c r="WYG42" s="0"/>
      <c r="WYH42" s="0"/>
      <c r="WYI42" s="0"/>
      <c r="WYJ42" s="0"/>
      <c r="WYK42" s="0"/>
      <c r="WYL42" s="0"/>
      <c r="WYM42" s="0"/>
      <c r="WYN42" s="0"/>
      <c r="WYO42" s="0"/>
      <c r="WYP42" s="0"/>
      <c r="WYQ42" s="0"/>
      <c r="WYR42" s="0"/>
      <c r="WYS42" s="0"/>
      <c r="WYT42" s="0"/>
      <c r="WYU42" s="0"/>
      <c r="WYV42" s="0"/>
      <c r="WYW42" s="0"/>
      <c r="WYX42" s="0"/>
      <c r="WYY42" s="0"/>
      <c r="WYZ42" s="0"/>
      <c r="WZA42" s="0"/>
      <c r="WZB42" s="0"/>
      <c r="WZC42" s="0"/>
      <c r="WZD42" s="0"/>
      <c r="WZE42" s="0"/>
      <c r="WZF42" s="0"/>
      <c r="WZG42" s="0"/>
      <c r="WZH42" s="0"/>
      <c r="WZI42" s="0"/>
      <c r="WZJ42" s="0"/>
      <c r="WZK42" s="0"/>
      <c r="WZL42" s="0"/>
      <c r="WZM42" s="0"/>
      <c r="WZN42" s="0"/>
      <c r="WZO42" s="0"/>
      <c r="WZP42" s="0"/>
      <c r="WZQ42" s="0"/>
      <c r="WZR42" s="0"/>
      <c r="WZS42" s="0"/>
      <c r="WZT42" s="0"/>
      <c r="WZU42" s="0"/>
      <c r="WZV42" s="0"/>
      <c r="WZW42" s="0"/>
      <c r="WZX42" s="0"/>
      <c r="WZY42" s="0"/>
      <c r="WZZ42" s="0"/>
      <c r="XAA42" s="0"/>
      <c r="XAB42" s="0"/>
      <c r="XAC42" s="0"/>
      <c r="XAD42" s="0"/>
      <c r="XAE42" s="0"/>
      <c r="XAF42" s="0"/>
      <c r="XAG42" s="0"/>
      <c r="XAH42" s="0"/>
      <c r="XAI42" s="0"/>
      <c r="XAJ42" s="0"/>
      <c r="XAK42" s="0"/>
      <c r="XAL42" s="0"/>
      <c r="XAM42" s="0"/>
      <c r="XAN42" s="0"/>
      <c r="XAO42" s="0"/>
      <c r="XAP42" s="0"/>
      <c r="XAQ42" s="0"/>
      <c r="XAR42" s="0"/>
      <c r="XAS42" s="0"/>
      <c r="XAT42" s="0"/>
      <c r="XAU42" s="0"/>
      <c r="XAV42" s="0"/>
      <c r="XAW42" s="0"/>
      <c r="XAX42" s="0"/>
      <c r="XAY42" s="0"/>
      <c r="XAZ42" s="0"/>
      <c r="XBA42" s="0"/>
      <c r="XBB42" s="0"/>
      <c r="XBC42" s="0"/>
      <c r="XBD42" s="0"/>
      <c r="XBE42" s="0"/>
      <c r="XBF42" s="0"/>
      <c r="XBG42" s="0"/>
      <c r="XBH42" s="0"/>
      <c r="XBI42" s="0"/>
      <c r="XBJ42" s="0"/>
      <c r="XBK42" s="0"/>
      <c r="XBL42" s="0"/>
      <c r="XBM42" s="0"/>
      <c r="XBN42" s="0"/>
      <c r="XBO42" s="0"/>
      <c r="XBP42" s="0"/>
      <c r="XBQ42" s="0"/>
      <c r="XBR42" s="0"/>
      <c r="XBS42" s="0"/>
      <c r="XBT42" s="0"/>
      <c r="XBU42" s="0"/>
      <c r="XBV42" s="0"/>
      <c r="XBW42" s="0"/>
      <c r="XBX42" s="0"/>
      <c r="XBY42" s="0"/>
      <c r="XBZ42" s="0"/>
      <c r="XCA42" s="0"/>
      <c r="XCB42" s="0"/>
      <c r="XCC42" s="0"/>
      <c r="XCD42" s="0"/>
      <c r="XCE42" s="0"/>
      <c r="XCF42" s="0"/>
      <c r="XCG42" s="0"/>
      <c r="XCH42" s="0"/>
      <c r="XCI42" s="0"/>
      <c r="XCJ42" s="0"/>
      <c r="XCK42" s="0"/>
      <c r="XCL42" s="0"/>
      <c r="XCM42" s="0"/>
      <c r="XCN42" s="0"/>
      <c r="XCO42" s="0"/>
      <c r="XCP42" s="0"/>
      <c r="XCQ42" s="0"/>
      <c r="XCR42" s="0"/>
      <c r="XCS42" s="0"/>
      <c r="XCT42" s="0"/>
      <c r="XCU42" s="0"/>
      <c r="XCV42" s="0"/>
      <c r="XCW42" s="0"/>
      <c r="XCX42" s="0"/>
      <c r="XCY42" s="0"/>
      <c r="XCZ42" s="0"/>
      <c r="XDA42" s="0"/>
      <c r="XDB42" s="0"/>
      <c r="XDC42" s="0"/>
      <c r="XDD42" s="0"/>
      <c r="XDE42" s="0"/>
      <c r="XDF42" s="0"/>
      <c r="XDG42" s="0"/>
      <c r="XDH42" s="0"/>
      <c r="XDI42" s="0"/>
      <c r="XDJ42" s="0"/>
      <c r="XDK42" s="0"/>
      <c r="XDL42" s="0"/>
      <c r="XDM42" s="0"/>
      <c r="XDN42" s="0"/>
      <c r="XDO42" s="0"/>
      <c r="XDP42" s="0"/>
      <c r="XDQ42" s="0"/>
      <c r="XDR42" s="0"/>
      <c r="XDS42" s="0"/>
      <c r="XDT42" s="0"/>
      <c r="XDU42" s="0"/>
      <c r="XDV42" s="0"/>
      <c r="XDW42" s="0"/>
      <c r="XDX42" s="0"/>
      <c r="XDY42" s="0"/>
      <c r="XDZ42" s="0"/>
      <c r="XEA42" s="0"/>
      <c r="XEB42" s="0"/>
      <c r="XEC42" s="0"/>
      <c r="XED42" s="0"/>
      <c r="XEE42" s="0"/>
      <c r="XEF42" s="0"/>
      <c r="XEG42" s="0"/>
      <c r="XEH42" s="0"/>
      <c r="XEI42" s="0"/>
      <c r="XEJ42" s="0"/>
      <c r="XEK42" s="0"/>
      <c r="XEL42" s="0"/>
      <c r="XEM42" s="0"/>
      <c r="XEN42" s="0"/>
      <c r="XEO42" s="0"/>
      <c r="XEP42" s="0"/>
      <c r="XEQ42" s="0"/>
      <c r="XER42" s="0"/>
      <c r="XES42" s="0"/>
      <c r="XET42" s="0"/>
      <c r="XEU42" s="0"/>
      <c r="XEV42" s="0"/>
      <c r="XEW42" s="0"/>
      <c r="XEX42" s="0"/>
      <c r="XEY42" s="0"/>
      <c r="XEZ42" s="0"/>
      <c r="XFA42" s="0"/>
      <c r="XFB42" s="0"/>
      <c r="XFC42" s="0"/>
      <c r="XFD42" s="0"/>
    </row>
    <row r="43" customFormat="false" ht="15" hidden="false" customHeight="false" outlineLevel="0" collapsed="false">
      <c r="A43" s="393" t="s">
        <v>624</v>
      </c>
      <c r="B43" s="429" t="n">
        <f aca="false">IF(B6&lt;&gt;"",IF(B4="立式",0.785*B6^2*B7,0.785*B6^2*B35*B7),"")</f>
        <v>154.488</v>
      </c>
      <c r="C43" s="429" t="n">
        <f aca="false">IF(C6&lt;&gt;"",IF(C4="立式",0.785*C6^2*C35*C7,0.785*C6^2*C7),"")</f>
        <v>113.04</v>
      </c>
      <c r="D43" s="429" t="n">
        <f aca="false">IF(D6&lt;&gt;"",IF(D4="立式",0.785*D6^2*D35*D7,0.785*D6^2*D7),"")</f>
        <v>4.92352</v>
      </c>
      <c r="E43" s="429" t="n">
        <f aca="false">IF(E6&lt;&gt;"",IF(E4="立式",0.785*E6^2*E35*E7,0.785*E6^2*E7),"")</f>
        <v>6.28</v>
      </c>
      <c r="F43" s="429" t="n">
        <f aca="false">IF(F6&lt;&gt;"",IF(F4="立式",0.785*F6^2*F35*F7,0.785*F6^2*F7),"")</f>
        <v>6.3585</v>
      </c>
      <c r="G43" s="429" t="n">
        <f aca="false">IF(G6&lt;&gt;"",IF(G4="立式",0.785*G6^2*G35*G7,0.785*G6^2*G7),"")</f>
        <v>50.868</v>
      </c>
      <c r="H43" s="429" t="n">
        <f aca="false">IF(H6&lt;&gt;"",IF(H4="立式",0.785*H6^2*H35*H7,0.785*H6^2*H7),"")</f>
        <v>18.23712</v>
      </c>
      <c r="I43" s="429" t="n">
        <f aca="false">IF(I6&lt;&gt;"",IF(I4="立式",0.785*I6^2*I35*I7,0.785*I6^2*I7),"")</f>
        <v>2.512</v>
      </c>
      <c r="J43" s="429" t="n">
        <f aca="false">IF(T6&lt;&gt;"",IF(T4="立式",0.785*T6^2*T7,0.785*T6^2*T35*T7),"")</f>
        <v>5.78283333333333</v>
      </c>
      <c r="K43" s="429" t="n">
        <f aca="false">IF(U6&lt;&gt;"",IF(U4="立式",0.785*U6^2*U7,0.785*U6^2*U35*U7),"")</f>
        <v>40.6944</v>
      </c>
      <c r="L43" s="429" t="n">
        <f aca="false">IF(V6&lt;&gt;"",IF(V4="立式",0.785*V6^2*V7,0.785*V6^2*V35*V7),"")</f>
        <v>7.5988</v>
      </c>
      <c r="M43" s="429" t="n">
        <f aca="false">IF(T6&lt;&gt;"",IF(T4="立式",0.785*T6^2*T7,0.785*T6^2*T35*T7),"")</f>
        <v>5.78283333333333</v>
      </c>
      <c r="N43" s="429" t="n">
        <f aca="false">IF(N6&lt;&gt;"",IF(N4="立式",0.785*N6^2*N35*N7,0.785*N6^2*N7),"")</f>
        <v>129.56268</v>
      </c>
      <c r="O43" s="429" t="n">
        <f aca="false">IF(O6&lt;&gt;"",IF(O4="立式",0.785*O6^2*O35*O7,0.785*O6^2*O7),"")</f>
        <v>1.23088</v>
      </c>
      <c r="P43" s="429" t="n">
        <f aca="false">IF(P6&lt;&gt;"",IF(P4="立式",0.785*P6^2*P35*P7,0.785*P6^2*P7),"")</f>
        <v>92.944</v>
      </c>
      <c r="Q43" s="429" t="n">
        <f aca="false">IF(Q6&lt;&gt;"",IF(Q4="立式",0.785*Q6^2*Q35*Q7,0.785*Q6^2*Q7),"")</f>
        <v>0.785</v>
      </c>
      <c r="R43" s="429" t="n">
        <f aca="false">IF(R6&lt;&gt;"",IF(R4="立式",0.785*R6^2*R35*R7,0.785*R6^2*R7),"")</f>
        <v>1.15395</v>
      </c>
      <c r="S43" s="429" t="n">
        <f aca="false">IF(S6&lt;&gt;"",IF(S4="立式",0.785*S6^2*S35*S7,0.785*S6^2*S7),"")</f>
        <v>1.15395</v>
      </c>
      <c r="T43" s="429" t="n">
        <f aca="false">IF(T6&lt;&gt;"",IF(T4="立式",0.785*T6^2*T7,0.785*T6^2*T35*T7),"")</f>
        <v>5.78283333333333</v>
      </c>
      <c r="U43" s="429" t="n">
        <f aca="false">IF(U6&lt;&gt;"",IF(U4="立式",0.785*U6^2*U7,0.785*U6^2*U35*U7),"")</f>
        <v>40.6944</v>
      </c>
      <c r="V43" s="429" t="n">
        <f aca="false">IF(V6&lt;&gt;"",IF(V4="立式",0.785*V6^2*V7,0.785*V6^2*V35*V7),"")</f>
        <v>7.5988</v>
      </c>
      <c r="W43" s="429" t="n">
        <f aca="false">IF(W6&lt;&gt;"",IF(W4="立式",0.785*W6^2*W7,0.785*W6^2*W35*W7),"")</f>
        <v>7.5988</v>
      </c>
      <c r="X43" s="429" t="n">
        <f aca="false">IF(X6&lt;&gt;"",IF(X4="立式",0.785*X6^2*X7,0.785*X6^2*X35*X7),"")</f>
        <v>12.304875</v>
      </c>
      <c r="Y43" s="429" t="n">
        <f aca="false">IF(Y6&lt;&gt;"",IF(Y4="立式",0.785*Y6^2*Y7,0.785*Y6^2*Y35*Y7),"")</f>
        <v>5.027925</v>
      </c>
      <c r="Z43" s="429" t="n">
        <f aca="false">IF(Z6&lt;&gt;"",IF(Z4="立式",0.785*Z6^2*Z7,0.785*Z6^2*Z35*Z7),"")</f>
        <v>3.297</v>
      </c>
      <c r="AA43" s="429" t="str">
        <f aca="false">IF(AA6&lt;&gt;"",IF(AA4="立式",0.785*AA6^2*AA7,0.785*AA6^2*AA35*AA7),"")</f>
        <v/>
      </c>
      <c r="AB43" s="429" t="str">
        <f aca="false">IF(AB6&lt;&gt;"",IF(AB4="立式",0.785*AB6^2*AB7,0.785*AB6^2*AB35*AB7),"")</f>
        <v/>
      </c>
      <c r="AC43" s="429" t="str">
        <f aca="false">IF(AC6&lt;&gt;"",IF(AC4="立式",0.785*AC6^2*AC7,0.785*AC6^2*AC35*AC7),"")</f>
        <v/>
      </c>
      <c r="AD43" s="429" t="str">
        <f aca="false">IF(AD6&lt;&gt;"",IF(AD4="立式",0.785*AD6^2*AD7,0.785*AD6^2*AD35*AD7),"")</f>
        <v/>
      </c>
      <c r="AE43" s="429" t="str">
        <f aca="false">IF(AE6&lt;&gt;"",IF(AE4="立式",0.785*AE6^2*AE7,0.785*AE6^2*AE35*AE7),"")</f>
        <v/>
      </c>
      <c r="AF43" s="429" t="str">
        <f aca="false">IF(AF6&lt;&gt;"",IF(AF4="立式",0.785*AF6^2*AF7,0.785*AF6^2*AF35*AF7),"")</f>
        <v/>
      </c>
      <c r="AG43" s="429" t="str">
        <f aca="false">IF(AG6&lt;&gt;"",IF(AG4="立式",0.785*AG6^2*AG7,0.785*AG6^2*AG35*AG7),"")</f>
        <v/>
      </c>
      <c r="AH43" s="429" t="str">
        <f aca="false">IF(AH6&lt;&gt;"",IF(AH4="立式",0.785*AH6^2*AH7,0.785*AH6^2*AH35*AH7),"")</f>
        <v/>
      </c>
      <c r="AI43" s="429" t="str">
        <f aca="false">IF(AI6&lt;&gt;"",IF(AI4="立式",0.785*AI6^2*AI7,0.785*AI6^2*AI35*AI7),"")</f>
        <v/>
      </c>
      <c r="AJ43" s="429" t="str">
        <f aca="false">IF(AJ6&lt;&gt;"",IF(AJ4="立式",0.785*AJ6^2*AJ7,0.785*AJ6^2*AJ35*AJ7),"")</f>
        <v/>
      </c>
      <c r="AK43" s="429" t="str">
        <f aca="false">IF(AK6&lt;&gt;"",IF(AK4="立式",0.785*AK6^2*AK7,0.785*AK6^2*AK35*AK7),"")</f>
        <v/>
      </c>
      <c r="AL43" s="429" t="str">
        <f aca="false">IF(AL6&lt;&gt;"",IF(AL4="立式",0.785*AL6^2*AL7,0.785*AL6^2*AL35*AL7),"")</f>
        <v/>
      </c>
      <c r="AM43" s="429" t="str">
        <f aca="false">IF(AM6&lt;&gt;"",IF(AM4="立式",0.785*AM6^2*AM7,0.785*AM6^2*AM35*AM7),"")</f>
        <v/>
      </c>
      <c r="AN43" s="429" t="str">
        <f aca="false">IF(AN6&lt;&gt;"",IF(AN4="立式",0.785*AN6^2*AN7,0.785*AN6^2*AN35*AN7),"")</f>
        <v/>
      </c>
      <c r="AO43" s="429" t="str">
        <f aca="false">IF(AO6&lt;&gt;"",IF(AO4="立式",0.785*AO6^2*AO7,0.785*AO6^2*AO35*AO7),"")</f>
        <v/>
      </c>
      <c r="AP43" s="429" t="str">
        <f aca="false">IF(AP6&lt;&gt;"",IF(AP4="立式",0.785*AP6^2*AP7,0.785*AP6^2*AP35*AP7),"")</f>
        <v/>
      </c>
      <c r="AQ43" s="429" t="str">
        <f aca="false">IF(AQ6&lt;&gt;"",IF(AQ4="立式",0.785*AQ6^2*AQ7,0.785*AQ6^2*AQ35*AQ7),"")</f>
        <v/>
      </c>
      <c r="AR43" s="429" t="str">
        <f aca="false">IF(AR6&lt;&gt;"",IF(AR4="立式",0.785*AR6^2*AR7,0.785*AR6^2*AR35*AR7),"")</f>
        <v/>
      </c>
      <c r="AS43" s="429" t="str">
        <f aca="false">IF(AS6&lt;&gt;"",IF(AS4="立式",0.785*AS6^2*AS7,0.785*AS6^2*AS35*AS7),"")</f>
        <v/>
      </c>
      <c r="AT43" s="429" t="str">
        <f aca="false">IF(AT6&lt;&gt;"",IF(AT4="立式",0.785*AT6^2*AT7,0.785*AT6^2*AT35*AT7),"")</f>
        <v/>
      </c>
      <c r="AU43" s="429" t="str">
        <f aca="false">IF(AU6&lt;&gt;"",IF(AU4="立式",0.785*AU6^2*AU7,0.785*AU6^2*AU35*AU7),"")</f>
        <v/>
      </c>
      <c r="AV43" s="429" t="str">
        <f aca="false">IF(AV6&lt;&gt;"",IF(AV4="立式",0.785*AV6^2*AV7,0.785*AV6^2*AV35*AV7),"")</f>
        <v/>
      </c>
      <c r="AW43" s="429" t="str">
        <f aca="false">IF(AW6&lt;&gt;"",IF(AW4="立式",0.785*AW6^2*AW7,0.785*AW6^2*AW35*AW7),"")</f>
        <v/>
      </c>
      <c r="AX43" s="429" t="str">
        <f aca="false">IF(AX6&lt;&gt;"",IF(AX4="立式",0.785*AX6^2*AX7,0.785*AX6^2*AX35*AX7),"")</f>
        <v/>
      </c>
      <c r="AY43" s="429" t="str">
        <f aca="false">IF(AY6&lt;&gt;"",IF(AY4="立式",0.785*AY6^2*AY7,0.785*AY6^2*AY35*AY7),"")</f>
        <v/>
      </c>
      <c r="AZ43" s="429" t="str">
        <f aca="false">IF(AZ6&lt;&gt;"",IF(AZ4="立式",0.785*AZ6^2*AZ7,0.785*AZ6^2*AZ35*AZ7),"")</f>
        <v/>
      </c>
      <c r="BA43" s="429" t="str">
        <f aca="false">IF(BA6&lt;&gt;"",IF(BA4="立式",0.785*BA6^2*BA7,0.785*BA6^2*BA35*BA7),"")</f>
        <v/>
      </c>
      <c r="BB43" s="429" t="str">
        <f aca="false">IF(BB6&lt;&gt;"",IF(BB4="立式",0.785*BB6^2*BB7,0.785*BB6^2*BB35*BB7),"")</f>
        <v/>
      </c>
      <c r="BC43" s="429" t="str">
        <f aca="false">IF(BC6&lt;&gt;"",IF(BC4="立式",0.785*BC6^2*BC7,0.785*BC6^2*BC35*BC7),"")</f>
        <v/>
      </c>
      <c r="BD43" s="429" t="str">
        <f aca="false">IF(BD6&lt;&gt;"",IF(BD4="立式",0.785*BD6^2*BD7,0.785*BD6^2*BD35*BD7),"")</f>
        <v/>
      </c>
      <c r="BE43" s="429" t="str">
        <f aca="false">IF(BE6&lt;&gt;"",IF(BE4="立式",0.785*BE6^2*BE7,0.785*BE6^2*BE35*BE7),"")</f>
        <v/>
      </c>
      <c r="BF43" s="429" t="str">
        <f aca="false">IF(BF6&lt;&gt;"",IF(BF4="立式",0.785*BF6^2*BF7,0.785*BF6^2*BF35*BF7),"")</f>
        <v/>
      </c>
      <c r="BG43" s="429" t="str">
        <f aca="false">IF(BG6&lt;&gt;"",IF(BG4="立式",0.785*BG6^2*BG7,0.785*BG6^2*BG35*BG7),"")</f>
        <v/>
      </c>
      <c r="BH43" s="429" t="str">
        <f aca="false">IF(BH6&lt;&gt;"",IF(BH4="立式",0.785*BH6^2*BH7,0.785*BH6^2*BH35*BH7),"")</f>
        <v/>
      </c>
      <c r="BI43" s="429" t="str">
        <f aca="false">IF(BI6&lt;&gt;"",IF(BI4="立式",0.785*BI6^2*BI7,0.785*BI6^2*BI35*BI7),"")</f>
        <v/>
      </c>
      <c r="BJ43" s="429" t="str">
        <f aca="false">IF(BJ6&lt;&gt;"",IF(BJ4="立式",0.785*BJ6^2*BJ7,0.785*BJ6^2*BJ35*BJ7),"")</f>
        <v/>
      </c>
      <c r="BK43" s="429" t="str">
        <f aca="false">IF(BK6&lt;&gt;"",IF(BK4="立式",0.785*BK6^2*BK7,0.785*BK6^2*BK35*BK7),"")</f>
        <v/>
      </c>
      <c r="BL43" s="429" t="str">
        <f aca="false">IF(BL6&lt;&gt;"",IF(BL4="立式",0.785*BL6^2*BL7,0.785*BL6^2*BL35*BL7),"")</f>
        <v/>
      </c>
      <c r="BM43" s="429" t="str">
        <f aca="false">IF(BM6&lt;&gt;"",IF(BM4="立式",0.785*BM6^2*BM7,0.785*BM6^2*BM35*BM7),"")</f>
        <v/>
      </c>
      <c r="BN43" s="429" t="str">
        <f aca="false">IF(BN6&lt;&gt;"",IF(BN4="立式",0.785*BN6^2*BN7,0.785*BN6^2*BN35*BN7),"")</f>
        <v/>
      </c>
      <c r="BO43" s="429" t="str">
        <f aca="false">IF(BO6&lt;&gt;"",IF(BO4="立式",0.785*BO6^2*BO7,0.785*BO6^2*BO35*BO7),"")</f>
        <v/>
      </c>
      <c r="BP43" s="429" t="str">
        <f aca="false">IF(BP6&lt;&gt;"",IF(BP4="立式",0.785*BP6^2*BP7,0.785*BP6^2*BP35*BP7),"")</f>
        <v/>
      </c>
      <c r="BQ43" s="429" t="str">
        <f aca="false">IF(BQ6&lt;&gt;"",IF(BQ4="立式",0.785*BQ6^2*BQ7,0.785*BQ6^2*BQ35*BQ7),"")</f>
        <v/>
      </c>
      <c r="BR43" s="429" t="str">
        <f aca="false">IF(BR6&lt;&gt;"",IF(BR4="立式",0.785*BR6^2*BR7,0.785*BR6^2*BR35*BR7),"")</f>
        <v/>
      </c>
      <c r="BS43" s="429" t="str">
        <f aca="false">IF(BS6&lt;&gt;"",IF(BS4="立式",0.785*BS6^2*BS7,0.785*BS6^2*BS35*BS7),"")</f>
        <v/>
      </c>
      <c r="BT43" s="429" t="str">
        <f aca="false">IF(BT6&lt;&gt;"",IF(BT4="立式",0.785*BT6^2*BT7,0.785*BT6^2*BT35*BT7),"")</f>
        <v/>
      </c>
      <c r="BU43" s="429" t="str">
        <f aca="false">IF(BU6&lt;&gt;"",IF(BU4="立式",0.785*BU6^2*BU7,0.785*BU6^2*BU35*BU7),"")</f>
        <v/>
      </c>
      <c r="BV43" s="429" t="str">
        <f aca="false">IF(BV6&lt;&gt;"",IF(BV4="立式",0.785*BV6^2*BV7,0.785*BV6^2*BV35*BV7),"")</f>
        <v/>
      </c>
      <c r="BW43" s="429" t="str">
        <f aca="false">IF(BW6&lt;&gt;"",IF(BW4="立式",0.785*BW6^2*BW7,0.785*BW6^2*BW35*BW7),"")</f>
        <v/>
      </c>
      <c r="BX43" s="429" t="str">
        <f aca="false">IF(BX6&lt;&gt;"",IF(BX4="立式",0.785*BX6^2*BX7,0.785*BX6^2*BX35*BX7),"")</f>
        <v/>
      </c>
      <c r="BY43" s="429" t="str">
        <f aca="false">IF(BY6&lt;&gt;"",IF(BY4="立式",0.785*BY6^2*BY7,0.785*BY6^2*BY35*BY7),"")</f>
        <v/>
      </c>
      <c r="BZ43" s="429" t="str">
        <f aca="false">IF(BZ6&lt;&gt;"",IF(BZ4="立式",0.785*BZ6^2*BZ7,0.785*BZ6^2*BZ35*BZ7),"")</f>
        <v/>
      </c>
      <c r="CA43" s="429" t="str">
        <f aca="false">IF(CA6&lt;&gt;"",IF(CA4="立式",0.785*CA6^2*CA7,0.785*CA6^2*CA35*CA7),"")</f>
        <v/>
      </c>
      <c r="CB43" s="429" t="str">
        <f aca="false">IF(CB6&lt;&gt;"",IF(CB4="立式",0.785*CB6^2*CB7,0.785*CB6^2*CB35*CB7),"")</f>
        <v/>
      </c>
      <c r="CC43" s="429" t="str">
        <f aca="false">IF(CC6&lt;&gt;"",IF(CC4="立式",0.785*CC6^2*CC7,0.785*CC6^2*CC35*CC7),"")</f>
        <v/>
      </c>
      <c r="CD43" s="429" t="str">
        <f aca="false">IF(CD6&lt;&gt;"",IF(CD4="立式",0.785*CD6^2*CD7,0.785*CD6^2*CD35*CD7),"")</f>
        <v/>
      </c>
      <c r="CE43" s="39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c r="AMK43" s="0"/>
      <c r="AML43" s="0"/>
      <c r="AMM43" s="0"/>
      <c r="AMN43" s="0"/>
      <c r="AMO43" s="0"/>
      <c r="AMP43" s="0"/>
      <c r="AMQ43" s="0"/>
      <c r="AMR43" s="0"/>
      <c r="AMS43" s="0"/>
      <c r="AMT43" s="0"/>
      <c r="AMU43" s="0"/>
      <c r="AMV43" s="0"/>
      <c r="AMW43" s="0"/>
      <c r="AMX43" s="0"/>
      <c r="AMY43" s="0"/>
      <c r="AMZ43" s="0"/>
      <c r="ANA43" s="0"/>
      <c r="ANB43" s="0"/>
      <c r="ANC43" s="0"/>
      <c r="AND43" s="0"/>
      <c r="ANE43" s="0"/>
      <c r="ANF43" s="0"/>
      <c r="ANG43" s="0"/>
      <c r="ANH43" s="0"/>
      <c r="ANI43" s="0"/>
      <c r="ANJ43" s="0"/>
      <c r="ANK43" s="0"/>
      <c r="ANL43" s="0"/>
      <c r="ANM43" s="0"/>
      <c r="ANN43" s="0"/>
      <c r="ANO43" s="0"/>
      <c r="ANP43" s="0"/>
      <c r="ANQ43" s="0"/>
      <c r="ANR43" s="0"/>
      <c r="ANS43" s="0"/>
      <c r="ANT43" s="0"/>
      <c r="ANU43" s="0"/>
      <c r="ANV43" s="0"/>
      <c r="ANW43" s="0"/>
      <c r="ANX43" s="0"/>
      <c r="ANY43" s="0"/>
      <c r="ANZ43" s="0"/>
      <c r="AOA43" s="0"/>
      <c r="AOB43" s="0"/>
      <c r="AOC43" s="0"/>
      <c r="AOD43" s="0"/>
      <c r="AOE43" s="0"/>
      <c r="AOF43" s="0"/>
      <c r="AOG43" s="0"/>
      <c r="AOH43" s="0"/>
      <c r="AOI43" s="0"/>
      <c r="AOJ43" s="0"/>
      <c r="AOK43" s="0"/>
      <c r="AOL43" s="0"/>
      <c r="AOM43" s="0"/>
      <c r="AON43" s="0"/>
      <c r="AOO43" s="0"/>
      <c r="AOP43" s="0"/>
      <c r="AOQ43" s="0"/>
      <c r="AOR43" s="0"/>
      <c r="AOS43" s="0"/>
      <c r="AOT43" s="0"/>
      <c r="AOU43" s="0"/>
      <c r="AOV43" s="0"/>
      <c r="AOW43" s="0"/>
      <c r="AOX43" s="0"/>
      <c r="AOY43" s="0"/>
      <c r="AOZ43" s="0"/>
      <c r="APA43" s="0"/>
      <c r="APB43" s="0"/>
      <c r="APC43" s="0"/>
      <c r="APD43" s="0"/>
      <c r="APE43" s="0"/>
      <c r="APF43" s="0"/>
      <c r="APG43" s="0"/>
      <c r="APH43" s="0"/>
      <c r="API43" s="0"/>
      <c r="APJ43" s="0"/>
      <c r="APK43" s="0"/>
      <c r="APL43" s="0"/>
      <c r="APM43" s="0"/>
      <c r="APN43" s="0"/>
      <c r="APO43" s="0"/>
      <c r="APP43" s="0"/>
      <c r="APQ43" s="0"/>
      <c r="APR43" s="0"/>
      <c r="APS43" s="0"/>
      <c r="APT43" s="0"/>
      <c r="APU43" s="0"/>
      <c r="APV43" s="0"/>
      <c r="APW43" s="0"/>
      <c r="APX43" s="0"/>
      <c r="APY43" s="0"/>
      <c r="APZ43" s="0"/>
      <c r="AQA43" s="0"/>
      <c r="AQB43" s="0"/>
      <c r="AQC43" s="0"/>
      <c r="AQD43" s="0"/>
      <c r="AQE43" s="0"/>
      <c r="AQF43" s="0"/>
      <c r="AQG43" s="0"/>
      <c r="AQH43" s="0"/>
      <c r="AQI43" s="0"/>
      <c r="AQJ43" s="0"/>
      <c r="AQK43" s="0"/>
      <c r="AQL43" s="0"/>
      <c r="AQM43" s="0"/>
      <c r="AQN43" s="0"/>
      <c r="AQO43" s="0"/>
      <c r="AQP43" s="0"/>
      <c r="AQQ43" s="0"/>
      <c r="AQR43" s="0"/>
      <c r="AQS43" s="0"/>
      <c r="AQT43" s="0"/>
      <c r="AQU43" s="0"/>
      <c r="AQV43" s="0"/>
      <c r="AQW43" s="0"/>
      <c r="AQX43" s="0"/>
      <c r="AQY43" s="0"/>
      <c r="AQZ43" s="0"/>
      <c r="ARA43" s="0"/>
      <c r="ARB43" s="0"/>
      <c r="ARC43" s="0"/>
      <c r="ARD43" s="0"/>
      <c r="ARE43" s="0"/>
      <c r="ARF43" s="0"/>
      <c r="ARG43" s="0"/>
      <c r="ARH43" s="0"/>
      <c r="ARI43" s="0"/>
      <c r="ARJ43" s="0"/>
      <c r="ARK43" s="0"/>
      <c r="ARL43" s="0"/>
      <c r="ARM43" s="0"/>
      <c r="ARN43" s="0"/>
      <c r="ARO43" s="0"/>
      <c r="ARP43" s="0"/>
      <c r="ARQ43" s="0"/>
      <c r="ARR43" s="0"/>
      <c r="ARS43" s="0"/>
      <c r="ART43" s="0"/>
      <c r="ARU43" s="0"/>
      <c r="ARV43" s="0"/>
      <c r="ARW43" s="0"/>
      <c r="ARX43" s="0"/>
      <c r="ARY43" s="0"/>
      <c r="ARZ43" s="0"/>
      <c r="ASA43" s="0"/>
      <c r="ASB43" s="0"/>
      <c r="ASC43" s="0"/>
      <c r="ASD43" s="0"/>
      <c r="ASE43" s="0"/>
      <c r="ASF43" s="0"/>
      <c r="ASG43" s="0"/>
      <c r="ASH43" s="0"/>
      <c r="ASI43" s="0"/>
      <c r="ASJ43" s="0"/>
      <c r="ASK43" s="0"/>
      <c r="ASL43" s="0"/>
      <c r="ASM43" s="0"/>
      <c r="ASN43" s="0"/>
      <c r="ASO43" s="0"/>
      <c r="ASP43" s="0"/>
      <c r="ASQ43" s="0"/>
      <c r="ASR43" s="0"/>
      <c r="ASS43" s="0"/>
      <c r="AST43" s="0"/>
      <c r="ASU43" s="0"/>
      <c r="ASV43" s="0"/>
      <c r="ASW43" s="0"/>
      <c r="ASX43" s="0"/>
      <c r="ASY43" s="0"/>
      <c r="ASZ43" s="0"/>
      <c r="ATA43" s="0"/>
      <c r="ATB43" s="0"/>
      <c r="ATC43" s="0"/>
      <c r="ATD43" s="0"/>
      <c r="ATE43" s="0"/>
      <c r="ATF43" s="0"/>
      <c r="ATG43" s="0"/>
      <c r="ATH43" s="0"/>
      <c r="ATI43" s="0"/>
      <c r="ATJ43" s="0"/>
      <c r="ATK43" s="0"/>
      <c r="ATL43" s="0"/>
      <c r="ATM43" s="0"/>
      <c r="ATN43" s="0"/>
      <c r="ATO43" s="0"/>
      <c r="ATP43" s="0"/>
      <c r="ATQ43" s="0"/>
      <c r="ATR43" s="0"/>
      <c r="ATS43" s="0"/>
      <c r="ATT43" s="0"/>
      <c r="ATU43" s="0"/>
      <c r="ATV43" s="0"/>
      <c r="ATW43" s="0"/>
      <c r="ATX43" s="0"/>
      <c r="ATY43" s="0"/>
      <c r="ATZ43" s="0"/>
      <c r="AUA43" s="0"/>
      <c r="AUB43" s="0"/>
      <c r="AUC43" s="0"/>
      <c r="AUD43" s="0"/>
      <c r="AUE43" s="0"/>
      <c r="AUF43" s="0"/>
      <c r="AUG43" s="0"/>
      <c r="AUH43" s="0"/>
      <c r="AUI43" s="0"/>
      <c r="AUJ43" s="0"/>
      <c r="AUK43" s="0"/>
      <c r="AUL43" s="0"/>
      <c r="AUM43" s="0"/>
      <c r="AUN43" s="0"/>
      <c r="AUO43" s="0"/>
      <c r="AUP43" s="0"/>
      <c r="AUQ43" s="0"/>
      <c r="AUR43" s="0"/>
      <c r="AUS43" s="0"/>
      <c r="AUT43" s="0"/>
      <c r="AUU43" s="0"/>
      <c r="AUV43" s="0"/>
      <c r="AUW43" s="0"/>
      <c r="AUX43" s="0"/>
      <c r="AUY43" s="0"/>
      <c r="AUZ43" s="0"/>
      <c r="AVA43" s="0"/>
      <c r="AVB43" s="0"/>
      <c r="AVC43" s="0"/>
      <c r="AVD43" s="0"/>
      <c r="AVE43" s="0"/>
      <c r="AVF43" s="0"/>
      <c r="AVG43" s="0"/>
      <c r="AVH43" s="0"/>
      <c r="AVI43" s="0"/>
      <c r="AVJ43" s="0"/>
      <c r="AVK43" s="0"/>
      <c r="AVL43" s="0"/>
      <c r="AVM43" s="0"/>
      <c r="AVN43" s="0"/>
      <c r="AVO43" s="0"/>
      <c r="AVP43" s="0"/>
      <c r="AVQ43" s="0"/>
      <c r="AVR43" s="0"/>
      <c r="AVS43" s="0"/>
      <c r="AVT43" s="0"/>
      <c r="AVU43" s="0"/>
      <c r="AVV43" s="0"/>
      <c r="AVW43" s="0"/>
      <c r="AVX43" s="0"/>
      <c r="AVY43" s="0"/>
      <c r="AVZ43" s="0"/>
      <c r="AWA43" s="0"/>
      <c r="AWB43" s="0"/>
      <c r="AWC43" s="0"/>
      <c r="AWD43" s="0"/>
      <c r="AWE43" s="0"/>
      <c r="AWF43" s="0"/>
      <c r="AWG43" s="0"/>
      <c r="AWH43" s="0"/>
      <c r="AWI43" s="0"/>
      <c r="AWJ43" s="0"/>
      <c r="AWK43" s="0"/>
      <c r="AWL43" s="0"/>
      <c r="AWM43" s="0"/>
      <c r="AWN43" s="0"/>
      <c r="AWO43" s="0"/>
      <c r="AWP43" s="0"/>
      <c r="AWQ43" s="0"/>
      <c r="AWR43" s="0"/>
      <c r="AWS43" s="0"/>
      <c r="AWT43" s="0"/>
      <c r="AWU43" s="0"/>
      <c r="AWV43" s="0"/>
      <c r="AWW43" s="0"/>
      <c r="AWX43" s="0"/>
      <c r="AWY43" s="0"/>
      <c r="AWZ43" s="0"/>
      <c r="AXA43" s="0"/>
      <c r="AXB43" s="0"/>
      <c r="AXC43" s="0"/>
      <c r="AXD43" s="0"/>
      <c r="AXE43" s="0"/>
      <c r="AXF43" s="0"/>
      <c r="AXG43" s="0"/>
      <c r="AXH43" s="0"/>
      <c r="AXI43" s="0"/>
      <c r="AXJ43" s="0"/>
      <c r="AXK43" s="0"/>
      <c r="AXL43" s="0"/>
      <c r="AXM43" s="0"/>
      <c r="AXN43" s="0"/>
      <c r="AXO43" s="0"/>
      <c r="AXP43" s="0"/>
      <c r="AXQ43" s="0"/>
      <c r="AXR43" s="0"/>
      <c r="AXS43" s="0"/>
      <c r="AXT43" s="0"/>
      <c r="AXU43" s="0"/>
      <c r="AXV43" s="0"/>
      <c r="AXW43" s="0"/>
      <c r="AXX43" s="0"/>
      <c r="AXY43" s="0"/>
      <c r="AXZ43" s="0"/>
      <c r="AYA43" s="0"/>
      <c r="AYB43" s="0"/>
      <c r="AYC43" s="0"/>
      <c r="AYD43" s="0"/>
      <c r="AYE43" s="0"/>
      <c r="AYF43" s="0"/>
      <c r="AYG43" s="0"/>
      <c r="AYH43" s="0"/>
      <c r="AYI43" s="0"/>
      <c r="AYJ43" s="0"/>
      <c r="AYK43" s="0"/>
      <c r="AYL43" s="0"/>
      <c r="AYM43" s="0"/>
      <c r="AYN43" s="0"/>
      <c r="AYO43" s="0"/>
      <c r="AYP43" s="0"/>
      <c r="AYQ43" s="0"/>
      <c r="AYR43" s="0"/>
      <c r="AYS43" s="0"/>
      <c r="AYT43" s="0"/>
      <c r="AYU43" s="0"/>
      <c r="AYV43" s="0"/>
      <c r="AYW43" s="0"/>
      <c r="AYX43" s="0"/>
      <c r="AYY43" s="0"/>
      <c r="AYZ43" s="0"/>
      <c r="AZA43" s="0"/>
      <c r="AZB43" s="0"/>
      <c r="AZC43" s="0"/>
      <c r="AZD43" s="0"/>
      <c r="AZE43" s="0"/>
      <c r="AZF43" s="0"/>
      <c r="AZG43" s="0"/>
      <c r="AZH43" s="0"/>
      <c r="AZI43" s="0"/>
      <c r="AZJ43" s="0"/>
      <c r="AZK43" s="0"/>
      <c r="AZL43" s="0"/>
      <c r="AZM43" s="0"/>
      <c r="AZN43" s="0"/>
      <c r="AZO43" s="0"/>
      <c r="AZP43" s="0"/>
      <c r="AZQ43" s="0"/>
      <c r="AZR43" s="0"/>
      <c r="AZS43" s="0"/>
      <c r="AZT43" s="0"/>
      <c r="AZU43" s="0"/>
      <c r="AZV43" s="0"/>
      <c r="AZW43" s="0"/>
      <c r="AZX43" s="0"/>
      <c r="AZY43" s="0"/>
      <c r="AZZ43" s="0"/>
      <c r="BAA43" s="0"/>
      <c r="BAB43" s="0"/>
      <c r="BAC43" s="0"/>
      <c r="BAD43" s="0"/>
      <c r="BAE43" s="0"/>
      <c r="BAF43" s="0"/>
      <c r="BAG43" s="0"/>
      <c r="BAH43" s="0"/>
      <c r="BAI43" s="0"/>
      <c r="BAJ43" s="0"/>
      <c r="BAK43" s="0"/>
      <c r="BAL43" s="0"/>
      <c r="BAM43" s="0"/>
      <c r="BAN43" s="0"/>
      <c r="BAO43" s="0"/>
      <c r="BAP43" s="0"/>
      <c r="BAQ43" s="0"/>
      <c r="BAR43" s="0"/>
      <c r="BAS43" s="0"/>
      <c r="BAT43" s="0"/>
      <c r="BAU43" s="0"/>
      <c r="BAV43" s="0"/>
      <c r="BAW43" s="0"/>
      <c r="BAX43" s="0"/>
      <c r="BAY43" s="0"/>
      <c r="BAZ43" s="0"/>
      <c r="BBA43" s="0"/>
      <c r="BBB43" s="0"/>
      <c r="BBC43" s="0"/>
      <c r="BBD43" s="0"/>
      <c r="BBE43" s="0"/>
      <c r="BBF43" s="0"/>
      <c r="BBG43" s="0"/>
      <c r="BBH43" s="0"/>
      <c r="BBI43" s="0"/>
      <c r="BBJ43" s="0"/>
      <c r="BBK43" s="0"/>
      <c r="BBL43" s="0"/>
      <c r="BBM43" s="0"/>
      <c r="BBN43" s="0"/>
      <c r="BBO43" s="0"/>
      <c r="BBP43" s="0"/>
      <c r="BBQ43" s="0"/>
      <c r="BBR43" s="0"/>
      <c r="BBS43" s="0"/>
      <c r="BBT43" s="0"/>
      <c r="BBU43" s="0"/>
      <c r="BBV43" s="0"/>
      <c r="BBW43" s="0"/>
      <c r="BBX43" s="0"/>
      <c r="BBY43" s="0"/>
      <c r="BBZ43" s="0"/>
      <c r="BCA43" s="0"/>
      <c r="BCB43" s="0"/>
      <c r="BCC43" s="0"/>
      <c r="BCD43" s="0"/>
      <c r="BCE43" s="0"/>
      <c r="BCF43" s="0"/>
      <c r="BCG43" s="0"/>
      <c r="BCH43" s="0"/>
      <c r="BCI43" s="0"/>
      <c r="BCJ43" s="0"/>
      <c r="BCK43" s="0"/>
      <c r="BCL43" s="0"/>
      <c r="BCM43" s="0"/>
      <c r="BCN43" s="0"/>
      <c r="BCO43" s="0"/>
      <c r="BCP43" s="0"/>
      <c r="BCQ43" s="0"/>
      <c r="BCR43" s="0"/>
      <c r="BCS43" s="0"/>
      <c r="BCT43" s="0"/>
      <c r="BCU43" s="0"/>
      <c r="BCV43" s="0"/>
      <c r="BCW43" s="0"/>
      <c r="BCX43" s="0"/>
      <c r="BCY43" s="0"/>
      <c r="BCZ43" s="0"/>
      <c r="BDA43" s="0"/>
      <c r="BDB43" s="0"/>
      <c r="BDC43" s="0"/>
      <c r="BDD43" s="0"/>
      <c r="BDE43" s="0"/>
      <c r="BDF43" s="0"/>
      <c r="BDG43" s="0"/>
      <c r="BDH43" s="0"/>
      <c r="BDI43" s="0"/>
      <c r="BDJ43" s="0"/>
      <c r="BDK43" s="0"/>
      <c r="BDL43" s="0"/>
      <c r="BDM43" s="0"/>
      <c r="BDN43" s="0"/>
      <c r="BDO43" s="0"/>
      <c r="BDP43" s="0"/>
      <c r="BDQ43" s="0"/>
      <c r="BDR43" s="0"/>
      <c r="BDS43" s="0"/>
      <c r="BDT43" s="0"/>
      <c r="BDU43" s="0"/>
      <c r="BDV43" s="0"/>
      <c r="BDW43" s="0"/>
      <c r="BDX43" s="0"/>
      <c r="BDY43" s="0"/>
      <c r="BDZ43" s="0"/>
      <c r="BEA43" s="0"/>
      <c r="BEB43" s="0"/>
      <c r="BEC43" s="0"/>
      <c r="BED43" s="0"/>
      <c r="BEE43" s="0"/>
      <c r="BEF43" s="0"/>
      <c r="BEG43" s="0"/>
      <c r="BEH43" s="0"/>
      <c r="BEI43" s="0"/>
      <c r="BEJ43" s="0"/>
      <c r="BEK43" s="0"/>
      <c r="BEL43" s="0"/>
      <c r="BEM43" s="0"/>
      <c r="BEN43" s="0"/>
      <c r="BEO43" s="0"/>
      <c r="BEP43" s="0"/>
      <c r="BEQ43" s="0"/>
      <c r="BER43" s="0"/>
      <c r="BES43" s="0"/>
      <c r="BET43" s="0"/>
      <c r="BEU43" s="0"/>
      <c r="BEV43" s="0"/>
      <c r="BEW43" s="0"/>
      <c r="BEX43" s="0"/>
      <c r="BEY43" s="0"/>
      <c r="BEZ43" s="0"/>
      <c r="BFA43" s="0"/>
      <c r="BFB43" s="0"/>
      <c r="BFC43" s="0"/>
      <c r="BFD43" s="0"/>
      <c r="BFE43" s="0"/>
      <c r="BFF43" s="0"/>
      <c r="BFG43" s="0"/>
      <c r="BFH43" s="0"/>
      <c r="BFI43" s="0"/>
      <c r="BFJ43" s="0"/>
      <c r="BFK43" s="0"/>
      <c r="BFL43" s="0"/>
      <c r="BFM43" s="0"/>
      <c r="BFN43" s="0"/>
      <c r="BFO43" s="0"/>
      <c r="BFP43" s="0"/>
      <c r="BFQ43" s="0"/>
      <c r="BFR43" s="0"/>
      <c r="BFS43" s="0"/>
      <c r="BFT43" s="0"/>
      <c r="BFU43" s="0"/>
      <c r="BFV43" s="0"/>
      <c r="BFW43" s="0"/>
      <c r="BFX43" s="0"/>
      <c r="BFY43" s="0"/>
      <c r="BFZ43" s="0"/>
      <c r="BGA43" s="0"/>
      <c r="BGB43" s="0"/>
      <c r="BGC43" s="0"/>
      <c r="BGD43" s="0"/>
      <c r="BGE43" s="0"/>
      <c r="BGF43" s="0"/>
      <c r="BGG43" s="0"/>
      <c r="BGH43" s="0"/>
      <c r="BGI43" s="0"/>
      <c r="BGJ43" s="0"/>
      <c r="BGK43" s="0"/>
      <c r="BGL43" s="0"/>
      <c r="BGM43" s="0"/>
      <c r="BGN43" s="0"/>
      <c r="BGO43" s="0"/>
      <c r="BGP43" s="0"/>
      <c r="BGQ43" s="0"/>
      <c r="BGR43" s="0"/>
      <c r="BGS43" s="0"/>
      <c r="BGT43" s="0"/>
      <c r="BGU43" s="0"/>
      <c r="BGV43" s="0"/>
      <c r="BGW43" s="0"/>
      <c r="BGX43" s="0"/>
      <c r="BGY43" s="0"/>
      <c r="BGZ43" s="0"/>
      <c r="BHA43" s="0"/>
      <c r="BHB43" s="0"/>
      <c r="BHC43" s="0"/>
      <c r="BHD43" s="0"/>
      <c r="BHE43" s="0"/>
      <c r="BHF43" s="0"/>
      <c r="BHG43" s="0"/>
      <c r="BHH43" s="0"/>
      <c r="BHI43" s="0"/>
      <c r="BHJ43" s="0"/>
      <c r="BHK43" s="0"/>
      <c r="BHL43" s="0"/>
      <c r="BHM43" s="0"/>
      <c r="BHN43" s="0"/>
      <c r="BHO43" s="0"/>
      <c r="BHP43" s="0"/>
      <c r="BHQ43" s="0"/>
      <c r="BHR43" s="0"/>
      <c r="BHS43" s="0"/>
      <c r="BHT43" s="0"/>
      <c r="BHU43" s="0"/>
      <c r="BHV43" s="0"/>
      <c r="BHW43" s="0"/>
      <c r="BHX43" s="0"/>
      <c r="BHY43" s="0"/>
      <c r="BHZ43" s="0"/>
      <c r="BIA43" s="0"/>
      <c r="BIB43" s="0"/>
      <c r="BIC43" s="0"/>
      <c r="BID43" s="0"/>
      <c r="BIE43" s="0"/>
      <c r="BIF43" s="0"/>
      <c r="BIG43" s="0"/>
      <c r="BIH43" s="0"/>
      <c r="BII43" s="0"/>
      <c r="BIJ43" s="0"/>
      <c r="BIK43" s="0"/>
      <c r="BIL43" s="0"/>
      <c r="BIM43" s="0"/>
      <c r="BIN43" s="0"/>
      <c r="BIO43" s="0"/>
      <c r="BIP43" s="0"/>
      <c r="BIQ43" s="0"/>
      <c r="BIR43" s="0"/>
      <c r="BIS43" s="0"/>
      <c r="BIT43" s="0"/>
      <c r="BIU43" s="0"/>
      <c r="BIV43" s="0"/>
      <c r="BIW43" s="0"/>
      <c r="BIX43" s="0"/>
      <c r="BIY43" s="0"/>
      <c r="BIZ43" s="0"/>
      <c r="BJA43" s="0"/>
      <c r="BJB43" s="0"/>
      <c r="BJC43" s="0"/>
      <c r="BJD43" s="0"/>
      <c r="BJE43" s="0"/>
      <c r="BJF43" s="0"/>
      <c r="BJG43" s="0"/>
      <c r="BJH43" s="0"/>
      <c r="BJI43" s="0"/>
      <c r="BJJ43" s="0"/>
      <c r="BJK43" s="0"/>
      <c r="BJL43" s="0"/>
      <c r="BJM43" s="0"/>
      <c r="BJN43" s="0"/>
      <c r="BJO43" s="0"/>
      <c r="BJP43" s="0"/>
      <c r="BJQ43" s="0"/>
      <c r="BJR43" s="0"/>
      <c r="BJS43" s="0"/>
      <c r="BJT43" s="0"/>
      <c r="BJU43" s="0"/>
      <c r="BJV43" s="0"/>
      <c r="BJW43" s="0"/>
      <c r="BJX43" s="0"/>
      <c r="BJY43" s="0"/>
      <c r="BJZ43" s="0"/>
      <c r="BKA43" s="0"/>
      <c r="BKB43" s="0"/>
      <c r="BKC43" s="0"/>
      <c r="BKD43" s="0"/>
      <c r="BKE43" s="0"/>
      <c r="BKF43" s="0"/>
      <c r="BKG43" s="0"/>
      <c r="BKH43" s="0"/>
      <c r="BKI43" s="0"/>
      <c r="BKJ43" s="0"/>
      <c r="BKK43" s="0"/>
      <c r="BKL43" s="0"/>
      <c r="BKM43" s="0"/>
      <c r="BKN43" s="0"/>
      <c r="BKO43" s="0"/>
      <c r="BKP43" s="0"/>
      <c r="BKQ43" s="0"/>
      <c r="BKR43" s="0"/>
      <c r="BKS43" s="0"/>
      <c r="BKT43" s="0"/>
      <c r="BKU43" s="0"/>
      <c r="BKV43" s="0"/>
      <c r="BKW43" s="0"/>
      <c r="BKX43" s="0"/>
      <c r="BKY43" s="0"/>
      <c r="BKZ43" s="0"/>
      <c r="BLA43" s="0"/>
      <c r="BLB43" s="0"/>
      <c r="BLC43" s="0"/>
      <c r="BLD43" s="0"/>
      <c r="BLE43" s="0"/>
      <c r="BLF43" s="0"/>
      <c r="BLG43" s="0"/>
      <c r="BLH43" s="0"/>
      <c r="BLI43" s="0"/>
      <c r="BLJ43" s="0"/>
      <c r="BLK43" s="0"/>
      <c r="BLL43" s="0"/>
      <c r="BLM43" s="0"/>
      <c r="BLN43" s="0"/>
      <c r="BLO43" s="0"/>
      <c r="BLP43" s="0"/>
      <c r="BLQ43" s="0"/>
      <c r="BLR43" s="0"/>
      <c r="BLS43" s="0"/>
      <c r="BLT43" s="0"/>
      <c r="BLU43" s="0"/>
      <c r="BLV43" s="0"/>
      <c r="BLW43" s="0"/>
      <c r="BLX43" s="0"/>
      <c r="BLY43" s="0"/>
      <c r="BLZ43" s="0"/>
      <c r="BMA43" s="0"/>
      <c r="BMB43" s="0"/>
      <c r="BMC43" s="0"/>
      <c r="BMD43" s="0"/>
      <c r="BME43" s="0"/>
      <c r="BMF43" s="0"/>
      <c r="BMG43" s="0"/>
      <c r="BMH43" s="0"/>
      <c r="BMI43" s="0"/>
      <c r="BMJ43" s="0"/>
      <c r="BMK43" s="0"/>
      <c r="BML43" s="0"/>
      <c r="BMM43" s="0"/>
      <c r="BMN43" s="0"/>
      <c r="BMO43" s="0"/>
      <c r="BMP43" s="0"/>
      <c r="BMQ43" s="0"/>
      <c r="BMR43" s="0"/>
      <c r="BMS43" s="0"/>
      <c r="BMT43" s="0"/>
      <c r="BMU43" s="0"/>
      <c r="BMV43" s="0"/>
      <c r="BMW43" s="0"/>
      <c r="BMX43" s="0"/>
      <c r="BMY43" s="0"/>
      <c r="BMZ43" s="0"/>
      <c r="BNA43" s="0"/>
      <c r="BNB43" s="0"/>
      <c r="BNC43" s="0"/>
      <c r="BND43" s="0"/>
      <c r="BNE43" s="0"/>
      <c r="BNF43" s="0"/>
      <c r="BNG43" s="0"/>
      <c r="BNH43" s="0"/>
      <c r="BNI43" s="0"/>
      <c r="BNJ43" s="0"/>
      <c r="BNK43" s="0"/>
      <c r="BNL43" s="0"/>
      <c r="BNM43" s="0"/>
      <c r="BNN43" s="0"/>
      <c r="BNO43" s="0"/>
      <c r="BNP43" s="0"/>
      <c r="BNQ43" s="0"/>
      <c r="BNR43" s="0"/>
      <c r="BNS43" s="0"/>
      <c r="BNT43" s="0"/>
      <c r="BNU43" s="0"/>
      <c r="BNV43" s="0"/>
      <c r="BNW43" s="0"/>
      <c r="BNX43" s="0"/>
      <c r="BNY43" s="0"/>
      <c r="BNZ43" s="0"/>
      <c r="BOA43" s="0"/>
      <c r="BOB43" s="0"/>
      <c r="BOC43" s="0"/>
      <c r="BOD43" s="0"/>
      <c r="BOE43" s="0"/>
      <c r="BOF43" s="0"/>
      <c r="BOG43" s="0"/>
      <c r="BOH43" s="0"/>
      <c r="BOI43" s="0"/>
      <c r="BOJ43" s="0"/>
      <c r="BOK43" s="0"/>
      <c r="BOL43" s="0"/>
      <c r="BOM43" s="0"/>
      <c r="BON43" s="0"/>
      <c r="BOO43" s="0"/>
      <c r="BOP43" s="0"/>
      <c r="BOQ43" s="0"/>
      <c r="BOR43" s="0"/>
      <c r="BOS43" s="0"/>
      <c r="BOT43" s="0"/>
      <c r="BOU43" s="0"/>
      <c r="BOV43" s="0"/>
      <c r="BOW43" s="0"/>
      <c r="BOX43" s="0"/>
      <c r="BOY43" s="0"/>
      <c r="BOZ43" s="0"/>
      <c r="BPA43" s="0"/>
      <c r="BPB43" s="0"/>
      <c r="BPC43" s="0"/>
      <c r="BPD43" s="0"/>
      <c r="BPE43" s="0"/>
      <c r="BPF43" s="0"/>
      <c r="BPG43" s="0"/>
      <c r="BPH43" s="0"/>
      <c r="BPI43" s="0"/>
      <c r="BPJ43" s="0"/>
      <c r="BPK43" s="0"/>
      <c r="BPL43" s="0"/>
      <c r="BPM43" s="0"/>
      <c r="BPN43" s="0"/>
      <c r="BPO43" s="0"/>
      <c r="BPP43" s="0"/>
      <c r="BPQ43" s="0"/>
      <c r="BPR43" s="0"/>
      <c r="BPS43" s="0"/>
      <c r="BPT43" s="0"/>
      <c r="BPU43" s="0"/>
      <c r="BPV43" s="0"/>
      <c r="BPW43" s="0"/>
      <c r="BPX43" s="0"/>
      <c r="BPY43" s="0"/>
      <c r="BPZ43" s="0"/>
      <c r="BQA43" s="0"/>
      <c r="BQB43" s="0"/>
      <c r="BQC43" s="0"/>
      <c r="BQD43" s="0"/>
      <c r="BQE43" s="0"/>
      <c r="BQF43" s="0"/>
      <c r="BQG43" s="0"/>
      <c r="BQH43" s="0"/>
      <c r="BQI43" s="0"/>
      <c r="BQJ43" s="0"/>
      <c r="BQK43" s="0"/>
      <c r="BQL43" s="0"/>
      <c r="BQM43" s="0"/>
      <c r="BQN43" s="0"/>
      <c r="BQO43" s="0"/>
      <c r="BQP43" s="0"/>
      <c r="BQQ43" s="0"/>
      <c r="BQR43" s="0"/>
      <c r="BQS43" s="0"/>
      <c r="BQT43" s="0"/>
      <c r="BQU43" s="0"/>
      <c r="BQV43" s="0"/>
      <c r="BQW43" s="0"/>
      <c r="BQX43" s="0"/>
      <c r="BQY43" s="0"/>
      <c r="BQZ43" s="0"/>
      <c r="BRA43" s="0"/>
      <c r="BRB43" s="0"/>
      <c r="BRC43" s="0"/>
      <c r="BRD43" s="0"/>
      <c r="BRE43" s="0"/>
      <c r="BRF43" s="0"/>
      <c r="BRG43" s="0"/>
      <c r="BRH43" s="0"/>
      <c r="BRI43" s="0"/>
      <c r="BRJ43" s="0"/>
      <c r="BRK43" s="0"/>
      <c r="BRL43" s="0"/>
      <c r="BRM43" s="0"/>
      <c r="BRN43" s="0"/>
      <c r="BRO43" s="0"/>
      <c r="BRP43" s="0"/>
      <c r="BRQ43" s="0"/>
      <c r="BRR43" s="0"/>
      <c r="BRS43" s="0"/>
      <c r="BRT43" s="0"/>
      <c r="BRU43" s="0"/>
      <c r="BRV43" s="0"/>
      <c r="BRW43" s="0"/>
      <c r="BRX43" s="0"/>
      <c r="BRY43" s="0"/>
      <c r="BRZ43" s="0"/>
      <c r="BSA43" s="0"/>
      <c r="BSB43" s="0"/>
      <c r="BSC43" s="0"/>
      <c r="BSD43" s="0"/>
      <c r="BSE43" s="0"/>
      <c r="BSF43" s="0"/>
      <c r="BSG43" s="0"/>
      <c r="BSH43" s="0"/>
      <c r="BSI43" s="0"/>
      <c r="BSJ43" s="0"/>
      <c r="BSK43" s="0"/>
      <c r="BSL43" s="0"/>
      <c r="BSM43" s="0"/>
      <c r="BSN43" s="0"/>
      <c r="BSO43" s="0"/>
      <c r="BSP43" s="0"/>
      <c r="BSQ43" s="0"/>
      <c r="BSR43" s="0"/>
      <c r="BSS43" s="0"/>
      <c r="BST43" s="0"/>
      <c r="BSU43" s="0"/>
      <c r="BSV43" s="0"/>
      <c r="BSW43" s="0"/>
      <c r="BSX43" s="0"/>
      <c r="BSY43" s="0"/>
      <c r="BSZ43" s="0"/>
      <c r="BTA43" s="0"/>
      <c r="BTB43" s="0"/>
      <c r="BTC43" s="0"/>
      <c r="BTD43" s="0"/>
      <c r="BTE43" s="0"/>
      <c r="BTF43" s="0"/>
      <c r="BTG43" s="0"/>
      <c r="BTH43" s="0"/>
      <c r="BTI43" s="0"/>
      <c r="BTJ43" s="0"/>
      <c r="BTK43" s="0"/>
      <c r="BTL43" s="0"/>
      <c r="BTM43" s="0"/>
      <c r="BTN43" s="0"/>
      <c r="BTO43" s="0"/>
      <c r="BTP43" s="0"/>
      <c r="BTQ43" s="0"/>
      <c r="BTR43" s="0"/>
      <c r="BTS43" s="0"/>
      <c r="BTT43" s="0"/>
      <c r="BTU43" s="0"/>
      <c r="BTV43" s="0"/>
      <c r="BTW43" s="0"/>
      <c r="BTX43" s="0"/>
      <c r="BTY43" s="0"/>
      <c r="BTZ43" s="0"/>
      <c r="BUA43" s="0"/>
      <c r="BUB43" s="0"/>
      <c r="BUC43" s="0"/>
      <c r="BUD43" s="0"/>
      <c r="BUE43" s="0"/>
      <c r="BUF43" s="0"/>
      <c r="BUG43" s="0"/>
      <c r="BUH43" s="0"/>
      <c r="BUI43" s="0"/>
      <c r="BUJ43" s="0"/>
      <c r="BUK43" s="0"/>
      <c r="BUL43" s="0"/>
      <c r="BUM43" s="0"/>
      <c r="BUN43" s="0"/>
      <c r="BUO43" s="0"/>
      <c r="BUP43" s="0"/>
      <c r="BUQ43" s="0"/>
      <c r="BUR43" s="0"/>
      <c r="BUS43" s="0"/>
      <c r="BUT43" s="0"/>
      <c r="BUU43" s="0"/>
      <c r="BUV43" s="0"/>
      <c r="BUW43" s="0"/>
      <c r="BUX43" s="0"/>
      <c r="BUY43" s="0"/>
      <c r="BUZ43" s="0"/>
      <c r="BVA43" s="0"/>
      <c r="BVB43" s="0"/>
      <c r="BVC43" s="0"/>
      <c r="BVD43" s="0"/>
      <c r="BVE43" s="0"/>
      <c r="BVF43" s="0"/>
      <c r="BVG43" s="0"/>
      <c r="BVH43" s="0"/>
      <c r="BVI43" s="0"/>
      <c r="BVJ43" s="0"/>
      <c r="BVK43" s="0"/>
      <c r="BVL43" s="0"/>
      <c r="BVM43" s="0"/>
      <c r="BVN43" s="0"/>
      <c r="BVO43" s="0"/>
      <c r="BVP43" s="0"/>
      <c r="BVQ43" s="0"/>
      <c r="BVR43" s="0"/>
      <c r="BVS43" s="0"/>
      <c r="BVT43" s="0"/>
      <c r="BVU43" s="0"/>
      <c r="BVV43" s="0"/>
      <c r="BVW43" s="0"/>
      <c r="BVX43" s="0"/>
      <c r="BVY43" s="0"/>
      <c r="BVZ43" s="0"/>
      <c r="BWA43" s="0"/>
      <c r="BWB43" s="0"/>
      <c r="BWC43" s="0"/>
      <c r="BWD43" s="0"/>
      <c r="BWE43" s="0"/>
      <c r="BWF43" s="0"/>
      <c r="BWG43" s="0"/>
      <c r="BWH43" s="0"/>
      <c r="BWI43" s="0"/>
      <c r="BWJ43" s="0"/>
      <c r="BWK43" s="0"/>
      <c r="BWL43" s="0"/>
      <c r="BWM43" s="0"/>
      <c r="BWN43" s="0"/>
      <c r="BWO43" s="0"/>
      <c r="BWP43" s="0"/>
      <c r="BWQ43" s="0"/>
      <c r="BWR43" s="0"/>
      <c r="BWS43" s="0"/>
      <c r="BWT43" s="0"/>
      <c r="BWU43" s="0"/>
      <c r="BWV43" s="0"/>
      <c r="BWW43" s="0"/>
      <c r="BWX43" s="0"/>
      <c r="BWY43" s="0"/>
      <c r="BWZ43" s="0"/>
      <c r="BXA43" s="0"/>
      <c r="BXB43" s="0"/>
      <c r="BXC43" s="0"/>
      <c r="BXD43" s="0"/>
      <c r="BXE43" s="0"/>
      <c r="BXF43" s="0"/>
      <c r="BXG43" s="0"/>
      <c r="BXH43" s="0"/>
      <c r="BXI43" s="0"/>
      <c r="BXJ43" s="0"/>
      <c r="BXK43" s="0"/>
      <c r="BXL43" s="0"/>
      <c r="BXM43" s="0"/>
      <c r="BXN43" s="0"/>
      <c r="BXO43" s="0"/>
      <c r="BXP43" s="0"/>
      <c r="BXQ43" s="0"/>
      <c r="BXR43" s="0"/>
      <c r="BXS43" s="0"/>
      <c r="BXT43" s="0"/>
      <c r="BXU43" s="0"/>
      <c r="BXV43" s="0"/>
      <c r="BXW43" s="0"/>
      <c r="BXX43" s="0"/>
      <c r="BXY43" s="0"/>
      <c r="BXZ43" s="0"/>
      <c r="BYA43" s="0"/>
      <c r="BYB43" s="0"/>
      <c r="BYC43" s="0"/>
      <c r="BYD43" s="0"/>
      <c r="BYE43" s="0"/>
      <c r="BYF43" s="0"/>
      <c r="BYG43" s="0"/>
      <c r="BYH43" s="0"/>
      <c r="BYI43" s="0"/>
      <c r="BYJ43" s="0"/>
      <c r="BYK43" s="0"/>
      <c r="BYL43" s="0"/>
      <c r="BYM43" s="0"/>
      <c r="BYN43" s="0"/>
      <c r="BYO43" s="0"/>
      <c r="BYP43" s="0"/>
      <c r="BYQ43" s="0"/>
      <c r="BYR43" s="0"/>
      <c r="BYS43" s="0"/>
      <c r="BYT43" s="0"/>
      <c r="BYU43" s="0"/>
      <c r="BYV43" s="0"/>
      <c r="BYW43" s="0"/>
      <c r="BYX43" s="0"/>
      <c r="BYY43" s="0"/>
      <c r="BYZ43" s="0"/>
      <c r="BZA43" s="0"/>
      <c r="BZB43" s="0"/>
      <c r="BZC43" s="0"/>
      <c r="BZD43" s="0"/>
      <c r="BZE43" s="0"/>
      <c r="BZF43" s="0"/>
      <c r="BZG43" s="0"/>
      <c r="BZH43" s="0"/>
      <c r="BZI43" s="0"/>
      <c r="BZJ43" s="0"/>
      <c r="BZK43" s="0"/>
      <c r="BZL43" s="0"/>
      <c r="BZM43" s="0"/>
      <c r="BZN43" s="0"/>
      <c r="BZO43" s="0"/>
      <c r="BZP43" s="0"/>
      <c r="BZQ43" s="0"/>
      <c r="BZR43" s="0"/>
      <c r="BZS43" s="0"/>
      <c r="BZT43" s="0"/>
      <c r="BZU43" s="0"/>
      <c r="BZV43" s="0"/>
      <c r="BZW43" s="0"/>
      <c r="BZX43" s="0"/>
      <c r="BZY43" s="0"/>
      <c r="BZZ43" s="0"/>
      <c r="CAA43" s="0"/>
      <c r="CAB43" s="0"/>
      <c r="CAC43" s="0"/>
      <c r="CAD43" s="0"/>
      <c r="CAE43" s="0"/>
      <c r="CAF43" s="0"/>
      <c r="CAG43" s="0"/>
      <c r="CAH43" s="0"/>
      <c r="CAI43" s="0"/>
      <c r="CAJ43" s="0"/>
      <c r="CAK43" s="0"/>
      <c r="CAL43" s="0"/>
      <c r="CAM43" s="0"/>
      <c r="CAN43" s="0"/>
      <c r="CAO43" s="0"/>
      <c r="CAP43" s="0"/>
      <c r="CAQ43" s="0"/>
      <c r="CAR43" s="0"/>
      <c r="CAS43" s="0"/>
      <c r="CAT43" s="0"/>
      <c r="CAU43" s="0"/>
      <c r="CAV43" s="0"/>
      <c r="CAW43" s="0"/>
      <c r="CAX43" s="0"/>
      <c r="CAY43" s="0"/>
      <c r="CAZ43" s="0"/>
      <c r="CBA43" s="0"/>
      <c r="CBB43" s="0"/>
      <c r="CBC43" s="0"/>
      <c r="CBD43" s="0"/>
      <c r="CBE43" s="0"/>
      <c r="CBF43" s="0"/>
      <c r="CBG43" s="0"/>
      <c r="CBH43" s="0"/>
      <c r="CBI43" s="0"/>
      <c r="CBJ43" s="0"/>
      <c r="CBK43" s="0"/>
      <c r="CBL43" s="0"/>
      <c r="CBM43" s="0"/>
      <c r="CBN43" s="0"/>
      <c r="CBO43" s="0"/>
      <c r="CBP43" s="0"/>
      <c r="CBQ43" s="0"/>
      <c r="CBR43" s="0"/>
      <c r="CBS43" s="0"/>
      <c r="CBT43" s="0"/>
      <c r="CBU43" s="0"/>
      <c r="CBV43" s="0"/>
      <c r="CBW43" s="0"/>
      <c r="CBX43" s="0"/>
      <c r="CBY43" s="0"/>
      <c r="CBZ43" s="0"/>
      <c r="CCA43" s="0"/>
      <c r="CCB43" s="0"/>
      <c r="CCC43" s="0"/>
      <c r="CCD43" s="0"/>
      <c r="CCE43" s="0"/>
      <c r="CCF43" s="0"/>
      <c r="CCG43" s="0"/>
      <c r="CCH43" s="0"/>
      <c r="CCI43" s="0"/>
      <c r="CCJ43" s="0"/>
      <c r="CCK43" s="0"/>
      <c r="CCL43" s="0"/>
      <c r="CCM43" s="0"/>
      <c r="CCN43" s="0"/>
      <c r="CCO43" s="0"/>
      <c r="CCP43" s="0"/>
      <c r="CCQ43" s="0"/>
      <c r="CCR43" s="0"/>
      <c r="CCS43" s="0"/>
      <c r="CCT43" s="0"/>
      <c r="CCU43" s="0"/>
      <c r="CCV43" s="0"/>
      <c r="CCW43" s="0"/>
      <c r="CCX43" s="0"/>
      <c r="CCY43" s="0"/>
      <c r="CCZ43" s="0"/>
      <c r="CDA43" s="0"/>
      <c r="CDB43" s="0"/>
      <c r="CDC43" s="0"/>
      <c r="CDD43" s="0"/>
      <c r="CDE43" s="0"/>
      <c r="CDF43" s="0"/>
      <c r="CDG43" s="0"/>
      <c r="CDH43" s="0"/>
      <c r="CDI43" s="0"/>
      <c r="CDJ43" s="0"/>
      <c r="CDK43" s="0"/>
      <c r="CDL43" s="0"/>
      <c r="CDM43" s="0"/>
      <c r="CDN43" s="0"/>
      <c r="CDO43" s="0"/>
      <c r="CDP43" s="0"/>
      <c r="CDQ43" s="0"/>
      <c r="CDR43" s="0"/>
      <c r="CDS43" s="0"/>
      <c r="CDT43" s="0"/>
      <c r="CDU43" s="0"/>
      <c r="CDV43" s="0"/>
      <c r="CDW43" s="0"/>
      <c r="CDX43" s="0"/>
      <c r="CDY43" s="0"/>
      <c r="CDZ43" s="0"/>
      <c r="CEA43" s="0"/>
      <c r="CEB43" s="0"/>
      <c r="CEC43" s="0"/>
      <c r="CED43" s="0"/>
      <c r="CEE43" s="0"/>
      <c r="CEF43" s="0"/>
      <c r="CEG43" s="0"/>
      <c r="CEH43" s="0"/>
      <c r="CEI43" s="0"/>
      <c r="CEJ43" s="0"/>
      <c r="CEK43" s="0"/>
      <c r="CEL43" s="0"/>
      <c r="CEM43" s="0"/>
      <c r="CEN43" s="0"/>
      <c r="CEO43" s="0"/>
      <c r="CEP43" s="0"/>
      <c r="CEQ43" s="0"/>
      <c r="CER43" s="0"/>
      <c r="CES43" s="0"/>
      <c r="CET43" s="0"/>
      <c r="CEU43" s="0"/>
      <c r="CEV43" s="0"/>
      <c r="CEW43" s="0"/>
      <c r="CEX43" s="0"/>
      <c r="CEY43" s="0"/>
      <c r="CEZ43" s="0"/>
      <c r="CFA43" s="0"/>
      <c r="CFB43" s="0"/>
      <c r="CFC43" s="0"/>
      <c r="CFD43" s="0"/>
      <c r="CFE43" s="0"/>
      <c r="CFF43" s="0"/>
      <c r="CFG43" s="0"/>
      <c r="CFH43" s="0"/>
      <c r="CFI43" s="0"/>
      <c r="CFJ43" s="0"/>
      <c r="CFK43" s="0"/>
      <c r="CFL43" s="0"/>
      <c r="CFM43" s="0"/>
      <c r="CFN43" s="0"/>
      <c r="CFO43" s="0"/>
      <c r="CFP43" s="0"/>
      <c r="CFQ43" s="0"/>
      <c r="CFR43" s="0"/>
      <c r="CFS43" s="0"/>
      <c r="CFT43" s="0"/>
      <c r="CFU43" s="0"/>
      <c r="CFV43" s="0"/>
      <c r="CFW43" s="0"/>
      <c r="CFX43" s="0"/>
      <c r="CFY43" s="0"/>
      <c r="CFZ43" s="0"/>
      <c r="CGA43" s="0"/>
      <c r="CGB43" s="0"/>
      <c r="CGC43" s="0"/>
      <c r="CGD43" s="0"/>
      <c r="CGE43" s="0"/>
      <c r="CGF43" s="0"/>
      <c r="CGG43" s="0"/>
      <c r="CGH43" s="0"/>
      <c r="CGI43" s="0"/>
      <c r="CGJ43" s="0"/>
      <c r="CGK43" s="0"/>
      <c r="CGL43" s="0"/>
      <c r="CGM43" s="0"/>
      <c r="CGN43" s="0"/>
      <c r="CGO43" s="0"/>
      <c r="CGP43" s="0"/>
      <c r="CGQ43" s="0"/>
      <c r="CGR43" s="0"/>
      <c r="CGS43" s="0"/>
      <c r="CGT43" s="0"/>
      <c r="CGU43" s="0"/>
      <c r="CGV43" s="0"/>
      <c r="CGW43" s="0"/>
      <c r="CGX43" s="0"/>
      <c r="CGY43" s="0"/>
      <c r="CGZ43" s="0"/>
      <c r="CHA43" s="0"/>
      <c r="CHB43" s="0"/>
      <c r="CHC43" s="0"/>
      <c r="CHD43" s="0"/>
      <c r="CHE43" s="0"/>
      <c r="CHF43" s="0"/>
      <c r="CHG43" s="0"/>
      <c r="CHH43" s="0"/>
      <c r="CHI43" s="0"/>
      <c r="CHJ43" s="0"/>
      <c r="CHK43" s="0"/>
      <c r="CHL43" s="0"/>
      <c r="CHM43" s="0"/>
      <c r="CHN43" s="0"/>
      <c r="CHO43" s="0"/>
      <c r="CHP43" s="0"/>
      <c r="CHQ43" s="0"/>
      <c r="CHR43" s="0"/>
      <c r="CHS43" s="0"/>
      <c r="CHT43" s="0"/>
      <c r="CHU43" s="0"/>
      <c r="CHV43" s="0"/>
      <c r="CHW43" s="0"/>
      <c r="CHX43" s="0"/>
      <c r="CHY43" s="0"/>
      <c r="CHZ43" s="0"/>
      <c r="CIA43" s="0"/>
      <c r="CIB43" s="0"/>
      <c r="CIC43" s="0"/>
      <c r="CID43" s="0"/>
      <c r="CIE43" s="0"/>
      <c r="CIF43" s="0"/>
      <c r="CIG43" s="0"/>
      <c r="CIH43" s="0"/>
      <c r="CII43" s="0"/>
      <c r="CIJ43" s="0"/>
      <c r="CIK43" s="0"/>
      <c r="CIL43" s="0"/>
      <c r="CIM43" s="0"/>
      <c r="CIN43" s="0"/>
      <c r="CIO43" s="0"/>
      <c r="CIP43" s="0"/>
      <c r="CIQ43" s="0"/>
      <c r="CIR43" s="0"/>
      <c r="CIS43" s="0"/>
      <c r="CIT43" s="0"/>
      <c r="CIU43" s="0"/>
      <c r="CIV43" s="0"/>
      <c r="CIW43" s="0"/>
      <c r="CIX43" s="0"/>
      <c r="CIY43" s="0"/>
      <c r="CIZ43" s="0"/>
      <c r="CJA43" s="0"/>
      <c r="CJB43" s="0"/>
      <c r="CJC43" s="0"/>
      <c r="CJD43" s="0"/>
      <c r="CJE43" s="0"/>
      <c r="CJF43" s="0"/>
      <c r="CJG43" s="0"/>
      <c r="CJH43" s="0"/>
      <c r="CJI43" s="0"/>
      <c r="CJJ43" s="0"/>
      <c r="CJK43" s="0"/>
      <c r="CJL43" s="0"/>
      <c r="CJM43" s="0"/>
      <c r="CJN43" s="0"/>
      <c r="CJO43" s="0"/>
      <c r="CJP43" s="0"/>
      <c r="CJQ43" s="0"/>
      <c r="CJR43" s="0"/>
      <c r="CJS43" s="0"/>
      <c r="CJT43" s="0"/>
      <c r="CJU43" s="0"/>
      <c r="CJV43" s="0"/>
      <c r="CJW43" s="0"/>
      <c r="CJX43" s="0"/>
      <c r="CJY43" s="0"/>
      <c r="CJZ43" s="0"/>
      <c r="CKA43" s="0"/>
      <c r="CKB43" s="0"/>
      <c r="CKC43" s="0"/>
      <c r="CKD43" s="0"/>
      <c r="CKE43" s="0"/>
      <c r="CKF43" s="0"/>
      <c r="CKG43" s="0"/>
      <c r="CKH43" s="0"/>
      <c r="CKI43" s="0"/>
      <c r="CKJ43" s="0"/>
      <c r="CKK43" s="0"/>
      <c r="CKL43" s="0"/>
      <c r="CKM43" s="0"/>
      <c r="CKN43" s="0"/>
      <c r="CKO43" s="0"/>
      <c r="CKP43" s="0"/>
      <c r="CKQ43" s="0"/>
      <c r="CKR43" s="0"/>
      <c r="CKS43" s="0"/>
      <c r="CKT43" s="0"/>
      <c r="CKU43" s="0"/>
      <c r="CKV43" s="0"/>
      <c r="CKW43" s="0"/>
      <c r="CKX43" s="0"/>
      <c r="CKY43" s="0"/>
      <c r="CKZ43" s="0"/>
      <c r="CLA43" s="0"/>
      <c r="CLB43" s="0"/>
      <c r="CLC43" s="0"/>
      <c r="CLD43" s="0"/>
      <c r="CLE43" s="0"/>
      <c r="CLF43" s="0"/>
      <c r="CLG43" s="0"/>
      <c r="CLH43" s="0"/>
      <c r="CLI43" s="0"/>
      <c r="CLJ43" s="0"/>
      <c r="CLK43" s="0"/>
      <c r="CLL43" s="0"/>
      <c r="CLM43" s="0"/>
      <c r="CLN43" s="0"/>
      <c r="CLO43" s="0"/>
      <c r="CLP43" s="0"/>
      <c r="CLQ43" s="0"/>
      <c r="CLR43" s="0"/>
      <c r="CLS43" s="0"/>
      <c r="CLT43" s="0"/>
      <c r="CLU43" s="0"/>
      <c r="CLV43" s="0"/>
      <c r="CLW43" s="0"/>
      <c r="CLX43" s="0"/>
      <c r="CLY43" s="0"/>
      <c r="CLZ43" s="0"/>
      <c r="CMA43" s="0"/>
      <c r="CMB43" s="0"/>
      <c r="CMC43" s="0"/>
      <c r="CMD43" s="0"/>
      <c r="CME43" s="0"/>
      <c r="CMF43" s="0"/>
      <c r="CMG43" s="0"/>
      <c r="CMH43" s="0"/>
      <c r="CMI43" s="0"/>
      <c r="CMJ43" s="0"/>
      <c r="CMK43" s="0"/>
      <c r="CML43" s="0"/>
      <c r="CMM43" s="0"/>
      <c r="CMN43" s="0"/>
      <c r="CMO43" s="0"/>
      <c r="CMP43" s="0"/>
      <c r="CMQ43" s="0"/>
      <c r="CMR43" s="0"/>
      <c r="CMS43" s="0"/>
      <c r="CMT43" s="0"/>
      <c r="CMU43" s="0"/>
      <c r="CMV43" s="0"/>
      <c r="CMW43" s="0"/>
      <c r="CMX43" s="0"/>
      <c r="CMY43" s="0"/>
      <c r="CMZ43" s="0"/>
      <c r="CNA43" s="0"/>
      <c r="CNB43" s="0"/>
      <c r="CNC43" s="0"/>
      <c r="CND43" s="0"/>
      <c r="CNE43" s="0"/>
      <c r="CNF43" s="0"/>
      <c r="CNG43" s="0"/>
      <c r="CNH43" s="0"/>
      <c r="CNI43" s="0"/>
      <c r="CNJ43" s="0"/>
      <c r="CNK43" s="0"/>
      <c r="CNL43" s="0"/>
      <c r="CNM43" s="0"/>
      <c r="CNN43" s="0"/>
      <c r="CNO43" s="0"/>
      <c r="CNP43" s="0"/>
      <c r="CNQ43" s="0"/>
      <c r="CNR43" s="0"/>
      <c r="CNS43" s="0"/>
      <c r="CNT43" s="0"/>
      <c r="CNU43" s="0"/>
      <c r="CNV43" s="0"/>
      <c r="CNW43" s="0"/>
      <c r="CNX43" s="0"/>
      <c r="CNY43" s="0"/>
      <c r="CNZ43" s="0"/>
      <c r="COA43" s="0"/>
      <c r="COB43" s="0"/>
      <c r="COC43" s="0"/>
      <c r="COD43" s="0"/>
      <c r="COE43" s="0"/>
      <c r="COF43" s="0"/>
      <c r="COG43" s="0"/>
      <c r="COH43" s="0"/>
      <c r="COI43" s="0"/>
      <c r="COJ43" s="0"/>
      <c r="COK43" s="0"/>
      <c r="COL43" s="0"/>
      <c r="COM43" s="0"/>
      <c r="CON43" s="0"/>
      <c r="COO43" s="0"/>
      <c r="COP43" s="0"/>
      <c r="COQ43" s="0"/>
      <c r="COR43" s="0"/>
      <c r="COS43" s="0"/>
      <c r="COT43" s="0"/>
      <c r="COU43" s="0"/>
      <c r="COV43" s="0"/>
      <c r="COW43" s="0"/>
      <c r="COX43" s="0"/>
      <c r="COY43" s="0"/>
      <c r="COZ43" s="0"/>
      <c r="CPA43" s="0"/>
      <c r="CPB43" s="0"/>
      <c r="CPC43" s="0"/>
      <c r="CPD43" s="0"/>
      <c r="CPE43" s="0"/>
      <c r="CPF43" s="0"/>
      <c r="CPG43" s="0"/>
      <c r="CPH43" s="0"/>
      <c r="CPI43" s="0"/>
      <c r="CPJ43" s="0"/>
      <c r="CPK43" s="0"/>
      <c r="CPL43" s="0"/>
      <c r="CPM43" s="0"/>
      <c r="CPN43" s="0"/>
      <c r="CPO43" s="0"/>
      <c r="CPP43" s="0"/>
      <c r="CPQ43" s="0"/>
      <c r="CPR43" s="0"/>
      <c r="CPS43" s="0"/>
      <c r="CPT43" s="0"/>
      <c r="CPU43" s="0"/>
      <c r="CPV43" s="0"/>
      <c r="CPW43" s="0"/>
      <c r="CPX43" s="0"/>
      <c r="CPY43" s="0"/>
      <c r="CPZ43" s="0"/>
      <c r="CQA43" s="0"/>
      <c r="CQB43" s="0"/>
      <c r="CQC43" s="0"/>
      <c r="CQD43" s="0"/>
      <c r="CQE43" s="0"/>
      <c r="CQF43" s="0"/>
      <c r="CQG43" s="0"/>
      <c r="CQH43" s="0"/>
      <c r="CQI43" s="0"/>
      <c r="CQJ43" s="0"/>
      <c r="CQK43" s="0"/>
      <c r="CQL43" s="0"/>
      <c r="CQM43" s="0"/>
      <c r="CQN43" s="0"/>
      <c r="CQO43" s="0"/>
      <c r="CQP43" s="0"/>
      <c r="CQQ43" s="0"/>
      <c r="CQR43" s="0"/>
      <c r="CQS43" s="0"/>
      <c r="CQT43" s="0"/>
      <c r="CQU43" s="0"/>
      <c r="CQV43" s="0"/>
      <c r="CQW43" s="0"/>
      <c r="CQX43" s="0"/>
      <c r="CQY43" s="0"/>
      <c r="CQZ43" s="0"/>
      <c r="CRA43" s="0"/>
      <c r="CRB43" s="0"/>
      <c r="CRC43" s="0"/>
      <c r="CRD43" s="0"/>
      <c r="CRE43" s="0"/>
      <c r="CRF43" s="0"/>
      <c r="CRG43" s="0"/>
      <c r="CRH43" s="0"/>
      <c r="CRI43" s="0"/>
      <c r="CRJ43" s="0"/>
      <c r="CRK43" s="0"/>
      <c r="CRL43" s="0"/>
      <c r="CRM43" s="0"/>
      <c r="CRN43" s="0"/>
      <c r="CRO43" s="0"/>
      <c r="CRP43" s="0"/>
      <c r="CRQ43" s="0"/>
      <c r="CRR43" s="0"/>
      <c r="CRS43" s="0"/>
      <c r="CRT43" s="0"/>
      <c r="CRU43" s="0"/>
      <c r="CRV43" s="0"/>
      <c r="CRW43" s="0"/>
      <c r="CRX43" s="0"/>
      <c r="CRY43" s="0"/>
      <c r="CRZ43" s="0"/>
      <c r="CSA43" s="0"/>
      <c r="CSB43" s="0"/>
      <c r="CSC43" s="0"/>
      <c r="CSD43" s="0"/>
      <c r="CSE43" s="0"/>
      <c r="CSF43" s="0"/>
      <c r="CSG43" s="0"/>
      <c r="CSH43" s="0"/>
      <c r="CSI43" s="0"/>
      <c r="CSJ43" s="0"/>
      <c r="CSK43" s="0"/>
      <c r="CSL43" s="0"/>
      <c r="CSM43" s="0"/>
      <c r="CSN43" s="0"/>
      <c r="CSO43" s="0"/>
      <c r="CSP43" s="0"/>
      <c r="CSQ43" s="0"/>
      <c r="CSR43" s="0"/>
      <c r="CSS43" s="0"/>
      <c r="CST43" s="0"/>
      <c r="CSU43" s="0"/>
      <c r="CSV43" s="0"/>
      <c r="CSW43" s="0"/>
      <c r="CSX43" s="0"/>
      <c r="CSY43" s="0"/>
      <c r="CSZ43" s="0"/>
      <c r="CTA43" s="0"/>
      <c r="CTB43" s="0"/>
      <c r="CTC43" s="0"/>
      <c r="CTD43" s="0"/>
      <c r="CTE43" s="0"/>
      <c r="CTF43" s="0"/>
      <c r="CTG43" s="0"/>
      <c r="CTH43" s="0"/>
      <c r="CTI43" s="0"/>
      <c r="CTJ43" s="0"/>
      <c r="CTK43" s="0"/>
      <c r="CTL43" s="0"/>
      <c r="CTM43" s="0"/>
      <c r="CTN43" s="0"/>
      <c r="CTO43" s="0"/>
      <c r="CTP43" s="0"/>
      <c r="CTQ43" s="0"/>
      <c r="CTR43" s="0"/>
      <c r="CTS43" s="0"/>
      <c r="CTT43" s="0"/>
      <c r="CTU43" s="0"/>
      <c r="CTV43" s="0"/>
      <c r="CTW43" s="0"/>
      <c r="CTX43" s="0"/>
      <c r="CTY43" s="0"/>
      <c r="CTZ43" s="0"/>
      <c r="CUA43" s="0"/>
      <c r="CUB43" s="0"/>
      <c r="CUC43" s="0"/>
      <c r="CUD43" s="0"/>
      <c r="CUE43" s="0"/>
      <c r="CUF43" s="0"/>
      <c r="CUG43" s="0"/>
      <c r="CUH43" s="0"/>
      <c r="CUI43" s="0"/>
      <c r="CUJ43" s="0"/>
      <c r="CUK43" s="0"/>
      <c r="CUL43" s="0"/>
      <c r="CUM43" s="0"/>
      <c r="CUN43" s="0"/>
      <c r="CUO43" s="0"/>
      <c r="CUP43" s="0"/>
      <c r="CUQ43" s="0"/>
      <c r="CUR43" s="0"/>
      <c r="CUS43" s="0"/>
      <c r="CUT43" s="0"/>
      <c r="CUU43" s="0"/>
      <c r="CUV43" s="0"/>
      <c r="CUW43" s="0"/>
      <c r="CUX43" s="0"/>
      <c r="CUY43" s="0"/>
      <c r="CUZ43" s="0"/>
      <c r="CVA43" s="0"/>
      <c r="CVB43" s="0"/>
      <c r="CVC43" s="0"/>
      <c r="CVD43" s="0"/>
      <c r="CVE43" s="0"/>
      <c r="CVF43" s="0"/>
      <c r="CVG43" s="0"/>
      <c r="CVH43" s="0"/>
      <c r="CVI43" s="0"/>
      <c r="CVJ43" s="0"/>
      <c r="CVK43" s="0"/>
      <c r="CVL43" s="0"/>
      <c r="CVM43" s="0"/>
      <c r="CVN43" s="0"/>
      <c r="CVO43" s="0"/>
      <c r="CVP43" s="0"/>
      <c r="CVQ43" s="0"/>
      <c r="CVR43" s="0"/>
      <c r="CVS43" s="0"/>
      <c r="CVT43" s="0"/>
      <c r="CVU43" s="0"/>
      <c r="CVV43" s="0"/>
      <c r="CVW43" s="0"/>
      <c r="CVX43" s="0"/>
      <c r="CVY43" s="0"/>
      <c r="CVZ43" s="0"/>
      <c r="CWA43" s="0"/>
      <c r="CWB43" s="0"/>
      <c r="CWC43" s="0"/>
      <c r="CWD43" s="0"/>
      <c r="CWE43" s="0"/>
      <c r="CWF43" s="0"/>
      <c r="CWG43" s="0"/>
      <c r="CWH43" s="0"/>
      <c r="CWI43" s="0"/>
      <c r="CWJ43" s="0"/>
      <c r="CWK43" s="0"/>
      <c r="CWL43" s="0"/>
      <c r="CWM43" s="0"/>
      <c r="CWN43" s="0"/>
      <c r="CWO43" s="0"/>
      <c r="CWP43" s="0"/>
      <c r="CWQ43" s="0"/>
      <c r="CWR43" s="0"/>
      <c r="CWS43" s="0"/>
      <c r="CWT43" s="0"/>
      <c r="CWU43" s="0"/>
      <c r="CWV43" s="0"/>
      <c r="CWW43" s="0"/>
      <c r="CWX43" s="0"/>
      <c r="CWY43" s="0"/>
      <c r="CWZ43" s="0"/>
      <c r="CXA43" s="0"/>
      <c r="CXB43" s="0"/>
      <c r="CXC43" s="0"/>
      <c r="CXD43" s="0"/>
      <c r="CXE43" s="0"/>
      <c r="CXF43" s="0"/>
      <c r="CXG43" s="0"/>
      <c r="CXH43" s="0"/>
      <c r="CXI43" s="0"/>
      <c r="CXJ43" s="0"/>
      <c r="CXK43" s="0"/>
      <c r="CXL43" s="0"/>
      <c r="CXM43" s="0"/>
      <c r="CXN43" s="0"/>
      <c r="CXO43" s="0"/>
      <c r="CXP43" s="0"/>
      <c r="CXQ43" s="0"/>
      <c r="CXR43" s="0"/>
      <c r="CXS43" s="0"/>
      <c r="CXT43" s="0"/>
      <c r="CXU43" s="0"/>
      <c r="CXV43" s="0"/>
      <c r="CXW43" s="0"/>
      <c r="CXX43" s="0"/>
      <c r="CXY43" s="0"/>
      <c r="CXZ43" s="0"/>
      <c r="CYA43" s="0"/>
      <c r="CYB43" s="0"/>
      <c r="CYC43" s="0"/>
      <c r="CYD43" s="0"/>
      <c r="CYE43" s="0"/>
      <c r="CYF43" s="0"/>
      <c r="CYG43" s="0"/>
      <c r="CYH43" s="0"/>
      <c r="CYI43" s="0"/>
      <c r="CYJ43" s="0"/>
      <c r="CYK43" s="0"/>
      <c r="CYL43" s="0"/>
      <c r="CYM43" s="0"/>
      <c r="CYN43" s="0"/>
      <c r="CYO43" s="0"/>
      <c r="CYP43" s="0"/>
      <c r="CYQ43" s="0"/>
      <c r="CYR43" s="0"/>
      <c r="CYS43" s="0"/>
      <c r="CYT43" s="0"/>
      <c r="CYU43" s="0"/>
      <c r="CYV43" s="0"/>
      <c r="CYW43" s="0"/>
      <c r="CYX43" s="0"/>
      <c r="CYY43" s="0"/>
      <c r="CYZ43" s="0"/>
      <c r="CZA43" s="0"/>
      <c r="CZB43" s="0"/>
      <c r="CZC43" s="0"/>
      <c r="CZD43" s="0"/>
      <c r="CZE43" s="0"/>
      <c r="CZF43" s="0"/>
      <c r="CZG43" s="0"/>
      <c r="CZH43" s="0"/>
      <c r="CZI43" s="0"/>
      <c r="CZJ43" s="0"/>
      <c r="CZK43" s="0"/>
      <c r="CZL43" s="0"/>
      <c r="CZM43" s="0"/>
      <c r="CZN43" s="0"/>
      <c r="CZO43" s="0"/>
      <c r="CZP43" s="0"/>
      <c r="CZQ43" s="0"/>
      <c r="CZR43" s="0"/>
      <c r="CZS43" s="0"/>
      <c r="CZT43" s="0"/>
      <c r="CZU43" s="0"/>
      <c r="CZV43" s="0"/>
      <c r="CZW43" s="0"/>
      <c r="CZX43" s="0"/>
      <c r="CZY43" s="0"/>
      <c r="CZZ43" s="0"/>
      <c r="DAA43" s="0"/>
      <c r="DAB43" s="0"/>
      <c r="DAC43" s="0"/>
      <c r="DAD43" s="0"/>
      <c r="DAE43" s="0"/>
      <c r="DAF43" s="0"/>
      <c r="DAG43" s="0"/>
      <c r="DAH43" s="0"/>
      <c r="DAI43" s="0"/>
      <c r="DAJ43" s="0"/>
      <c r="DAK43" s="0"/>
      <c r="DAL43" s="0"/>
      <c r="DAM43" s="0"/>
      <c r="DAN43" s="0"/>
      <c r="DAO43" s="0"/>
      <c r="DAP43" s="0"/>
      <c r="DAQ43" s="0"/>
      <c r="DAR43" s="0"/>
      <c r="DAS43" s="0"/>
      <c r="DAT43" s="0"/>
      <c r="DAU43" s="0"/>
      <c r="DAV43" s="0"/>
      <c r="DAW43" s="0"/>
      <c r="DAX43" s="0"/>
      <c r="DAY43" s="0"/>
      <c r="DAZ43" s="0"/>
      <c r="DBA43" s="0"/>
      <c r="DBB43" s="0"/>
      <c r="DBC43" s="0"/>
      <c r="DBD43" s="0"/>
      <c r="DBE43" s="0"/>
      <c r="DBF43" s="0"/>
      <c r="DBG43" s="0"/>
      <c r="DBH43" s="0"/>
      <c r="DBI43" s="0"/>
      <c r="DBJ43" s="0"/>
      <c r="DBK43" s="0"/>
      <c r="DBL43" s="0"/>
      <c r="DBM43" s="0"/>
      <c r="DBN43" s="0"/>
      <c r="DBO43" s="0"/>
      <c r="DBP43" s="0"/>
      <c r="DBQ43" s="0"/>
      <c r="DBR43" s="0"/>
      <c r="DBS43" s="0"/>
      <c r="DBT43" s="0"/>
      <c r="DBU43" s="0"/>
      <c r="DBV43" s="0"/>
      <c r="DBW43" s="0"/>
      <c r="DBX43" s="0"/>
      <c r="DBY43" s="0"/>
      <c r="DBZ43" s="0"/>
      <c r="DCA43" s="0"/>
      <c r="DCB43" s="0"/>
      <c r="DCC43" s="0"/>
      <c r="DCD43" s="0"/>
      <c r="DCE43" s="0"/>
      <c r="DCF43" s="0"/>
      <c r="DCG43" s="0"/>
      <c r="DCH43" s="0"/>
      <c r="DCI43" s="0"/>
      <c r="DCJ43" s="0"/>
      <c r="DCK43" s="0"/>
      <c r="DCL43" s="0"/>
      <c r="DCM43" s="0"/>
      <c r="DCN43" s="0"/>
      <c r="DCO43" s="0"/>
      <c r="DCP43" s="0"/>
      <c r="DCQ43" s="0"/>
      <c r="DCR43" s="0"/>
      <c r="DCS43" s="0"/>
      <c r="DCT43" s="0"/>
      <c r="DCU43" s="0"/>
      <c r="DCV43" s="0"/>
      <c r="DCW43" s="0"/>
      <c r="DCX43" s="0"/>
      <c r="DCY43" s="0"/>
      <c r="DCZ43" s="0"/>
      <c r="DDA43" s="0"/>
      <c r="DDB43" s="0"/>
      <c r="DDC43" s="0"/>
      <c r="DDD43" s="0"/>
      <c r="DDE43" s="0"/>
      <c r="DDF43" s="0"/>
      <c r="DDG43" s="0"/>
      <c r="DDH43" s="0"/>
      <c r="DDI43" s="0"/>
      <c r="DDJ43" s="0"/>
      <c r="DDK43" s="0"/>
      <c r="DDL43" s="0"/>
      <c r="DDM43" s="0"/>
      <c r="DDN43" s="0"/>
      <c r="DDO43" s="0"/>
      <c r="DDP43" s="0"/>
      <c r="DDQ43" s="0"/>
      <c r="DDR43" s="0"/>
      <c r="DDS43" s="0"/>
      <c r="DDT43" s="0"/>
      <c r="DDU43" s="0"/>
      <c r="DDV43" s="0"/>
      <c r="DDW43" s="0"/>
      <c r="DDX43" s="0"/>
      <c r="DDY43" s="0"/>
      <c r="DDZ43" s="0"/>
      <c r="DEA43" s="0"/>
      <c r="DEB43" s="0"/>
      <c r="DEC43" s="0"/>
      <c r="DED43" s="0"/>
      <c r="DEE43" s="0"/>
      <c r="DEF43" s="0"/>
      <c r="DEG43" s="0"/>
      <c r="DEH43" s="0"/>
      <c r="DEI43" s="0"/>
      <c r="DEJ43" s="0"/>
      <c r="DEK43" s="0"/>
      <c r="DEL43" s="0"/>
      <c r="DEM43" s="0"/>
      <c r="DEN43" s="0"/>
      <c r="DEO43" s="0"/>
      <c r="DEP43" s="0"/>
      <c r="DEQ43" s="0"/>
      <c r="DER43" s="0"/>
      <c r="DES43" s="0"/>
      <c r="DET43" s="0"/>
      <c r="DEU43" s="0"/>
      <c r="DEV43" s="0"/>
      <c r="DEW43" s="0"/>
      <c r="DEX43" s="0"/>
      <c r="DEY43" s="0"/>
      <c r="DEZ43" s="0"/>
      <c r="DFA43" s="0"/>
      <c r="DFB43" s="0"/>
      <c r="DFC43" s="0"/>
      <c r="DFD43" s="0"/>
      <c r="DFE43" s="0"/>
      <c r="DFF43" s="0"/>
      <c r="DFG43" s="0"/>
      <c r="DFH43" s="0"/>
      <c r="DFI43" s="0"/>
      <c r="DFJ43" s="0"/>
      <c r="DFK43" s="0"/>
      <c r="DFL43" s="0"/>
      <c r="DFM43" s="0"/>
      <c r="DFN43" s="0"/>
      <c r="DFO43" s="0"/>
      <c r="DFP43" s="0"/>
      <c r="DFQ43" s="0"/>
      <c r="DFR43" s="0"/>
      <c r="DFS43" s="0"/>
      <c r="DFT43" s="0"/>
      <c r="DFU43" s="0"/>
      <c r="DFV43" s="0"/>
      <c r="DFW43" s="0"/>
      <c r="DFX43" s="0"/>
      <c r="DFY43" s="0"/>
      <c r="DFZ43" s="0"/>
      <c r="DGA43" s="0"/>
      <c r="DGB43" s="0"/>
      <c r="DGC43" s="0"/>
      <c r="DGD43" s="0"/>
      <c r="DGE43" s="0"/>
      <c r="DGF43" s="0"/>
      <c r="DGG43" s="0"/>
      <c r="DGH43" s="0"/>
      <c r="DGI43" s="0"/>
      <c r="DGJ43" s="0"/>
      <c r="DGK43" s="0"/>
      <c r="DGL43" s="0"/>
      <c r="DGM43" s="0"/>
      <c r="DGN43" s="0"/>
      <c r="DGO43" s="0"/>
      <c r="DGP43" s="0"/>
      <c r="DGQ43" s="0"/>
      <c r="DGR43" s="0"/>
      <c r="DGS43" s="0"/>
      <c r="DGT43" s="0"/>
      <c r="DGU43" s="0"/>
      <c r="DGV43" s="0"/>
      <c r="DGW43" s="0"/>
      <c r="DGX43" s="0"/>
      <c r="DGY43" s="0"/>
      <c r="DGZ43" s="0"/>
      <c r="DHA43" s="0"/>
      <c r="DHB43" s="0"/>
      <c r="DHC43" s="0"/>
      <c r="DHD43" s="0"/>
      <c r="DHE43" s="0"/>
      <c r="DHF43" s="0"/>
      <c r="DHG43" s="0"/>
      <c r="DHH43" s="0"/>
      <c r="DHI43" s="0"/>
      <c r="DHJ43" s="0"/>
      <c r="DHK43" s="0"/>
      <c r="DHL43" s="0"/>
      <c r="DHM43" s="0"/>
      <c r="DHN43" s="0"/>
      <c r="DHO43" s="0"/>
      <c r="DHP43" s="0"/>
      <c r="DHQ43" s="0"/>
      <c r="DHR43" s="0"/>
      <c r="DHS43" s="0"/>
      <c r="DHT43" s="0"/>
      <c r="DHU43" s="0"/>
      <c r="DHV43" s="0"/>
      <c r="DHW43" s="0"/>
      <c r="DHX43" s="0"/>
      <c r="DHY43" s="0"/>
      <c r="DHZ43" s="0"/>
      <c r="DIA43" s="0"/>
      <c r="DIB43" s="0"/>
      <c r="DIC43" s="0"/>
      <c r="DID43" s="0"/>
      <c r="DIE43" s="0"/>
      <c r="DIF43" s="0"/>
      <c r="DIG43" s="0"/>
      <c r="DIH43" s="0"/>
      <c r="DII43" s="0"/>
      <c r="DIJ43" s="0"/>
      <c r="DIK43" s="0"/>
      <c r="DIL43" s="0"/>
      <c r="DIM43" s="0"/>
      <c r="DIN43" s="0"/>
      <c r="DIO43" s="0"/>
      <c r="DIP43" s="0"/>
      <c r="DIQ43" s="0"/>
      <c r="DIR43" s="0"/>
      <c r="DIS43" s="0"/>
      <c r="DIT43" s="0"/>
      <c r="DIU43" s="0"/>
      <c r="DIV43" s="0"/>
      <c r="DIW43" s="0"/>
      <c r="DIX43" s="0"/>
      <c r="DIY43" s="0"/>
      <c r="DIZ43" s="0"/>
      <c r="DJA43" s="0"/>
      <c r="DJB43" s="0"/>
      <c r="DJC43" s="0"/>
      <c r="DJD43" s="0"/>
      <c r="DJE43" s="0"/>
      <c r="DJF43" s="0"/>
      <c r="DJG43" s="0"/>
      <c r="DJH43" s="0"/>
      <c r="DJI43" s="0"/>
      <c r="DJJ43" s="0"/>
      <c r="DJK43" s="0"/>
      <c r="DJL43" s="0"/>
      <c r="DJM43" s="0"/>
      <c r="DJN43" s="0"/>
      <c r="DJO43" s="0"/>
      <c r="DJP43" s="0"/>
      <c r="DJQ43" s="0"/>
      <c r="DJR43" s="0"/>
      <c r="DJS43" s="0"/>
      <c r="DJT43" s="0"/>
      <c r="DJU43" s="0"/>
      <c r="DJV43" s="0"/>
      <c r="DJW43" s="0"/>
      <c r="DJX43" s="0"/>
      <c r="DJY43" s="0"/>
      <c r="DJZ43" s="0"/>
      <c r="DKA43" s="0"/>
      <c r="DKB43" s="0"/>
      <c r="DKC43" s="0"/>
      <c r="DKD43" s="0"/>
      <c r="DKE43" s="0"/>
      <c r="DKF43" s="0"/>
      <c r="DKG43" s="0"/>
      <c r="DKH43" s="0"/>
      <c r="DKI43" s="0"/>
      <c r="DKJ43" s="0"/>
      <c r="DKK43" s="0"/>
      <c r="DKL43" s="0"/>
      <c r="DKM43" s="0"/>
      <c r="DKN43" s="0"/>
      <c r="DKO43" s="0"/>
      <c r="DKP43" s="0"/>
      <c r="DKQ43" s="0"/>
      <c r="DKR43" s="0"/>
      <c r="DKS43" s="0"/>
      <c r="DKT43" s="0"/>
      <c r="DKU43" s="0"/>
      <c r="DKV43" s="0"/>
      <c r="DKW43" s="0"/>
      <c r="DKX43" s="0"/>
      <c r="DKY43" s="0"/>
      <c r="DKZ43" s="0"/>
      <c r="DLA43" s="0"/>
      <c r="DLB43" s="0"/>
      <c r="DLC43" s="0"/>
      <c r="DLD43" s="0"/>
      <c r="DLE43" s="0"/>
      <c r="DLF43" s="0"/>
      <c r="DLG43" s="0"/>
      <c r="DLH43" s="0"/>
      <c r="DLI43" s="0"/>
      <c r="DLJ43" s="0"/>
      <c r="DLK43" s="0"/>
      <c r="DLL43" s="0"/>
      <c r="DLM43" s="0"/>
      <c r="DLN43" s="0"/>
      <c r="DLO43" s="0"/>
      <c r="DLP43" s="0"/>
      <c r="DLQ43" s="0"/>
      <c r="DLR43" s="0"/>
      <c r="DLS43" s="0"/>
      <c r="DLT43" s="0"/>
      <c r="DLU43" s="0"/>
      <c r="DLV43" s="0"/>
      <c r="DLW43" s="0"/>
      <c r="DLX43" s="0"/>
      <c r="DLY43" s="0"/>
      <c r="DLZ43" s="0"/>
      <c r="DMA43" s="0"/>
      <c r="DMB43" s="0"/>
      <c r="DMC43" s="0"/>
      <c r="DMD43" s="0"/>
      <c r="DME43" s="0"/>
      <c r="DMF43" s="0"/>
      <c r="DMG43" s="0"/>
      <c r="DMH43" s="0"/>
      <c r="DMI43" s="0"/>
      <c r="DMJ43" s="0"/>
      <c r="DMK43" s="0"/>
      <c r="DML43" s="0"/>
      <c r="DMM43" s="0"/>
      <c r="DMN43" s="0"/>
      <c r="DMO43" s="0"/>
      <c r="DMP43" s="0"/>
      <c r="DMQ43" s="0"/>
      <c r="DMR43" s="0"/>
      <c r="DMS43" s="0"/>
      <c r="DMT43" s="0"/>
      <c r="DMU43" s="0"/>
      <c r="DMV43" s="0"/>
      <c r="DMW43" s="0"/>
      <c r="DMX43" s="0"/>
      <c r="DMY43" s="0"/>
      <c r="DMZ43" s="0"/>
      <c r="DNA43" s="0"/>
      <c r="DNB43" s="0"/>
      <c r="DNC43" s="0"/>
      <c r="DND43" s="0"/>
      <c r="DNE43" s="0"/>
      <c r="DNF43" s="0"/>
      <c r="DNG43" s="0"/>
      <c r="DNH43" s="0"/>
      <c r="DNI43" s="0"/>
      <c r="DNJ43" s="0"/>
      <c r="DNK43" s="0"/>
      <c r="DNL43" s="0"/>
      <c r="DNM43" s="0"/>
      <c r="DNN43" s="0"/>
      <c r="DNO43" s="0"/>
      <c r="DNP43" s="0"/>
      <c r="DNQ43" s="0"/>
      <c r="DNR43" s="0"/>
      <c r="DNS43" s="0"/>
      <c r="DNT43" s="0"/>
      <c r="DNU43" s="0"/>
      <c r="DNV43" s="0"/>
      <c r="DNW43" s="0"/>
      <c r="DNX43" s="0"/>
      <c r="DNY43" s="0"/>
      <c r="DNZ43" s="0"/>
      <c r="DOA43" s="0"/>
      <c r="DOB43" s="0"/>
      <c r="DOC43" s="0"/>
      <c r="DOD43" s="0"/>
      <c r="DOE43" s="0"/>
      <c r="DOF43" s="0"/>
      <c r="DOG43" s="0"/>
      <c r="DOH43" s="0"/>
      <c r="DOI43" s="0"/>
      <c r="DOJ43" s="0"/>
      <c r="DOK43" s="0"/>
      <c r="DOL43" s="0"/>
      <c r="DOM43" s="0"/>
      <c r="DON43" s="0"/>
      <c r="DOO43" s="0"/>
      <c r="DOP43" s="0"/>
      <c r="DOQ43" s="0"/>
      <c r="DOR43" s="0"/>
      <c r="DOS43" s="0"/>
      <c r="DOT43" s="0"/>
      <c r="DOU43" s="0"/>
      <c r="DOV43" s="0"/>
      <c r="DOW43" s="0"/>
      <c r="DOX43" s="0"/>
      <c r="DOY43" s="0"/>
      <c r="DOZ43" s="0"/>
      <c r="DPA43" s="0"/>
      <c r="DPB43" s="0"/>
      <c r="DPC43" s="0"/>
      <c r="DPD43" s="0"/>
      <c r="DPE43" s="0"/>
      <c r="DPF43" s="0"/>
      <c r="DPG43" s="0"/>
      <c r="DPH43" s="0"/>
      <c r="DPI43" s="0"/>
      <c r="DPJ43" s="0"/>
      <c r="DPK43" s="0"/>
      <c r="DPL43" s="0"/>
      <c r="DPM43" s="0"/>
      <c r="DPN43" s="0"/>
      <c r="DPO43" s="0"/>
      <c r="DPP43" s="0"/>
      <c r="DPQ43" s="0"/>
      <c r="DPR43" s="0"/>
      <c r="DPS43" s="0"/>
      <c r="DPT43" s="0"/>
      <c r="DPU43" s="0"/>
      <c r="DPV43" s="0"/>
      <c r="DPW43" s="0"/>
      <c r="DPX43" s="0"/>
      <c r="DPY43" s="0"/>
      <c r="DPZ43" s="0"/>
      <c r="DQA43" s="0"/>
      <c r="DQB43" s="0"/>
      <c r="DQC43" s="0"/>
      <c r="DQD43" s="0"/>
      <c r="DQE43" s="0"/>
      <c r="DQF43" s="0"/>
      <c r="DQG43" s="0"/>
      <c r="DQH43" s="0"/>
      <c r="DQI43" s="0"/>
      <c r="DQJ43" s="0"/>
      <c r="DQK43" s="0"/>
      <c r="DQL43" s="0"/>
      <c r="DQM43" s="0"/>
      <c r="DQN43" s="0"/>
      <c r="DQO43" s="0"/>
      <c r="DQP43" s="0"/>
      <c r="DQQ43" s="0"/>
      <c r="DQR43" s="0"/>
      <c r="DQS43" s="0"/>
      <c r="DQT43" s="0"/>
      <c r="DQU43" s="0"/>
      <c r="DQV43" s="0"/>
      <c r="DQW43" s="0"/>
      <c r="DQX43" s="0"/>
      <c r="DQY43" s="0"/>
      <c r="DQZ43" s="0"/>
      <c r="DRA43" s="0"/>
      <c r="DRB43" s="0"/>
      <c r="DRC43" s="0"/>
      <c r="DRD43" s="0"/>
      <c r="DRE43" s="0"/>
      <c r="DRF43" s="0"/>
      <c r="DRG43" s="0"/>
      <c r="DRH43" s="0"/>
      <c r="DRI43" s="0"/>
      <c r="DRJ43" s="0"/>
      <c r="DRK43" s="0"/>
      <c r="DRL43" s="0"/>
      <c r="DRM43" s="0"/>
      <c r="DRN43" s="0"/>
      <c r="DRO43" s="0"/>
      <c r="DRP43" s="0"/>
      <c r="DRQ43" s="0"/>
      <c r="DRR43" s="0"/>
      <c r="DRS43" s="0"/>
      <c r="DRT43" s="0"/>
      <c r="DRU43" s="0"/>
      <c r="DRV43" s="0"/>
      <c r="DRW43" s="0"/>
      <c r="DRX43" s="0"/>
      <c r="DRY43" s="0"/>
      <c r="DRZ43" s="0"/>
      <c r="DSA43" s="0"/>
      <c r="DSB43" s="0"/>
      <c r="DSC43" s="0"/>
      <c r="DSD43" s="0"/>
      <c r="DSE43" s="0"/>
      <c r="DSF43" s="0"/>
      <c r="DSG43" s="0"/>
      <c r="DSH43" s="0"/>
      <c r="DSI43" s="0"/>
      <c r="DSJ43" s="0"/>
      <c r="DSK43" s="0"/>
      <c r="DSL43" s="0"/>
      <c r="DSM43" s="0"/>
      <c r="DSN43" s="0"/>
      <c r="DSO43" s="0"/>
      <c r="DSP43" s="0"/>
      <c r="DSQ43" s="0"/>
      <c r="DSR43" s="0"/>
      <c r="DSS43" s="0"/>
      <c r="DST43" s="0"/>
      <c r="DSU43" s="0"/>
      <c r="DSV43" s="0"/>
      <c r="DSW43" s="0"/>
      <c r="DSX43" s="0"/>
      <c r="DSY43" s="0"/>
      <c r="DSZ43" s="0"/>
      <c r="DTA43" s="0"/>
      <c r="DTB43" s="0"/>
      <c r="DTC43" s="0"/>
      <c r="DTD43" s="0"/>
      <c r="DTE43" s="0"/>
      <c r="DTF43" s="0"/>
      <c r="DTG43" s="0"/>
      <c r="DTH43" s="0"/>
      <c r="DTI43" s="0"/>
      <c r="DTJ43" s="0"/>
      <c r="DTK43" s="0"/>
      <c r="DTL43" s="0"/>
      <c r="DTM43" s="0"/>
      <c r="DTN43" s="0"/>
      <c r="DTO43" s="0"/>
      <c r="DTP43" s="0"/>
      <c r="DTQ43" s="0"/>
      <c r="DTR43" s="0"/>
      <c r="DTS43" s="0"/>
      <c r="DTT43" s="0"/>
      <c r="DTU43" s="0"/>
      <c r="DTV43" s="0"/>
      <c r="DTW43" s="0"/>
      <c r="DTX43" s="0"/>
      <c r="DTY43" s="0"/>
      <c r="DTZ43" s="0"/>
      <c r="DUA43" s="0"/>
      <c r="DUB43" s="0"/>
      <c r="DUC43" s="0"/>
      <c r="DUD43" s="0"/>
      <c r="DUE43" s="0"/>
      <c r="DUF43" s="0"/>
      <c r="DUG43" s="0"/>
      <c r="DUH43" s="0"/>
      <c r="DUI43" s="0"/>
      <c r="DUJ43" s="0"/>
      <c r="DUK43" s="0"/>
      <c r="DUL43" s="0"/>
      <c r="DUM43" s="0"/>
      <c r="DUN43" s="0"/>
      <c r="DUO43" s="0"/>
      <c r="DUP43" s="0"/>
      <c r="DUQ43" s="0"/>
      <c r="DUR43" s="0"/>
      <c r="DUS43" s="0"/>
      <c r="DUT43" s="0"/>
      <c r="DUU43" s="0"/>
      <c r="DUV43" s="0"/>
      <c r="DUW43" s="0"/>
      <c r="DUX43" s="0"/>
      <c r="DUY43" s="0"/>
      <c r="DUZ43" s="0"/>
      <c r="DVA43" s="0"/>
      <c r="DVB43" s="0"/>
      <c r="DVC43" s="0"/>
      <c r="DVD43" s="0"/>
      <c r="DVE43" s="0"/>
      <c r="DVF43" s="0"/>
      <c r="DVG43" s="0"/>
      <c r="DVH43" s="0"/>
      <c r="DVI43" s="0"/>
      <c r="DVJ43" s="0"/>
      <c r="DVK43" s="0"/>
      <c r="DVL43" s="0"/>
      <c r="DVM43" s="0"/>
      <c r="DVN43" s="0"/>
      <c r="DVO43" s="0"/>
      <c r="DVP43" s="0"/>
      <c r="DVQ43" s="0"/>
      <c r="DVR43" s="0"/>
      <c r="DVS43" s="0"/>
      <c r="DVT43" s="0"/>
      <c r="DVU43" s="0"/>
      <c r="DVV43" s="0"/>
      <c r="DVW43" s="0"/>
      <c r="DVX43" s="0"/>
      <c r="DVY43" s="0"/>
      <c r="DVZ43" s="0"/>
      <c r="DWA43" s="0"/>
      <c r="DWB43" s="0"/>
      <c r="DWC43" s="0"/>
      <c r="DWD43" s="0"/>
      <c r="DWE43" s="0"/>
      <c r="DWF43" s="0"/>
      <c r="DWG43" s="0"/>
      <c r="DWH43" s="0"/>
      <c r="DWI43" s="0"/>
      <c r="DWJ43" s="0"/>
      <c r="DWK43" s="0"/>
      <c r="DWL43" s="0"/>
      <c r="DWM43" s="0"/>
      <c r="DWN43" s="0"/>
      <c r="DWO43" s="0"/>
      <c r="DWP43" s="0"/>
      <c r="DWQ43" s="0"/>
      <c r="DWR43" s="0"/>
      <c r="DWS43" s="0"/>
      <c r="DWT43" s="0"/>
      <c r="DWU43" s="0"/>
      <c r="DWV43" s="0"/>
      <c r="DWW43" s="0"/>
      <c r="DWX43" s="0"/>
      <c r="DWY43" s="0"/>
      <c r="DWZ43" s="0"/>
      <c r="DXA43" s="0"/>
      <c r="DXB43" s="0"/>
      <c r="DXC43" s="0"/>
      <c r="DXD43" s="0"/>
      <c r="DXE43" s="0"/>
      <c r="DXF43" s="0"/>
      <c r="DXG43" s="0"/>
      <c r="DXH43" s="0"/>
      <c r="DXI43" s="0"/>
      <c r="DXJ43" s="0"/>
      <c r="DXK43" s="0"/>
      <c r="DXL43" s="0"/>
      <c r="DXM43" s="0"/>
      <c r="DXN43" s="0"/>
      <c r="DXO43" s="0"/>
      <c r="DXP43" s="0"/>
      <c r="DXQ43" s="0"/>
      <c r="DXR43" s="0"/>
      <c r="DXS43" s="0"/>
      <c r="DXT43" s="0"/>
      <c r="DXU43" s="0"/>
      <c r="DXV43" s="0"/>
      <c r="DXW43" s="0"/>
      <c r="DXX43" s="0"/>
      <c r="DXY43" s="0"/>
      <c r="DXZ43" s="0"/>
      <c r="DYA43" s="0"/>
      <c r="DYB43" s="0"/>
      <c r="DYC43" s="0"/>
      <c r="DYD43" s="0"/>
      <c r="DYE43" s="0"/>
      <c r="DYF43" s="0"/>
      <c r="DYG43" s="0"/>
      <c r="DYH43" s="0"/>
      <c r="DYI43" s="0"/>
      <c r="DYJ43" s="0"/>
      <c r="DYK43" s="0"/>
      <c r="DYL43" s="0"/>
      <c r="DYM43" s="0"/>
      <c r="DYN43" s="0"/>
      <c r="DYO43" s="0"/>
      <c r="DYP43" s="0"/>
      <c r="DYQ43" s="0"/>
      <c r="DYR43" s="0"/>
      <c r="DYS43" s="0"/>
      <c r="DYT43" s="0"/>
      <c r="DYU43" s="0"/>
      <c r="DYV43" s="0"/>
      <c r="DYW43" s="0"/>
      <c r="DYX43" s="0"/>
      <c r="DYY43" s="0"/>
      <c r="DYZ43" s="0"/>
      <c r="DZA43" s="0"/>
      <c r="DZB43" s="0"/>
      <c r="DZC43" s="0"/>
      <c r="DZD43" s="0"/>
      <c r="DZE43" s="0"/>
      <c r="DZF43" s="0"/>
      <c r="DZG43" s="0"/>
      <c r="DZH43" s="0"/>
      <c r="DZI43" s="0"/>
      <c r="DZJ43" s="0"/>
      <c r="DZK43" s="0"/>
      <c r="DZL43" s="0"/>
      <c r="DZM43" s="0"/>
      <c r="DZN43" s="0"/>
      <c r="DZO43" s="0"/>
      <c r="DZP43" s="0"/>
      <c r="DZQ43" s="0"/>
      <c r="DZR43" s="0"/>
      <c r="DZS43" s="0"/>
      <c r="DZT43" s="0"/>
      <c r="DZU43" s="0"/>
      <c r="DZV43" s="0"/>
      <c r="DZW43" s="0"/>
      <c r="DZX43" s="0"/>
      <c r="DZY43" s="0"/>
      <c r="DZZ43" s="0"/>
      <c r="EAA43" s="0"/>
      <c r="EAB43" s="0"/>
      <c r="EAC43" s="0"/>
      <c r="EAD43" s="0"/>
      <c r="EAE43" s="0"/>
      <c r="EAF43" s="0"/>
      <c r="EAG43" s="0"/>
      <c r="EAH43" s="0"/>
      <c r="EAI43" s="0"/>
      <c r="EAJ43" s="0"/>
      <c r="EAK43" s="0"/>
      <c r="EAL43" s="0"/>
      <c r="EAM43" s="0"/>
      <c r="EAN43" s="0"/>
      <c r="EAO43" s="0"/>
      <c r="EAP43" s="0"/>
      <c r="EAQ43" s="0"/>
      <c r="EAR43" s="0"/>
      <c r="EAS43" s="0"/>
      <c r="EAT43" s="0"/>
      <c r="EAU43" s="0"/>
      <c r="EAV43" s="0"/>
      <c r="EAW43" s="0"/>
      <c r="EAX43" s="0"/>
      <c r="EAY43" s="0"/>
      <c r="EAZ43" s="0"/>
      <c r="EBA43" s="0"/>
      <c r="EBB43" s="0"/>
      <c r="EBC43" s="0"/>
      <c r="EBD43" s="0"/>
      <c r="EBE43" s="0"/>
      <c r="EBF43" s="0"/>
      <c r="EBG43" s="0"/>
      <c r="EBH43" s="0"/>
      <c r="EBI43" s="0"/>
      <c r="EBJ43" s="0"/>
      <c r="EBK43" s="0"/>
      <c r="EBL43" s="0"/>
      <c r="EBM43" s="0"/>
      <c r="EBN43" s="0"/>
      <c r="EBO43" s="0"/>
      <c r="EBP43" s="0"/>
      <c r="EBQ43" s="0"/>
      <c r="EBR43" s="0"/>
      <c r="EBS43" s="0"/>
      <c r="EBT43" s="0"/>
      <c r="EBU43" s="0"/>
      <c r="EBV43" s="0"/>
      <c r="EBW43" s="0"/>
      <c r="EBX43" s="0"/>
      <c r="EBY43" s="0"/>
      <c r="EBZ43" s="0"/>
      <c r="ECA43" s="0"/>
      <c r="ECB43" s="0"/>
      <c r="ECC43" s="0"/>
      <c r="ECD43" s="0"/>
      <c r="ECE43" s="0"/>
      <c r="ECF43" s="0"/>
      <c r="ECG43" s="0"/>
      <c r="ECH43" s="0"/>
      <c r="ECI43" s="0"/>
      <c r="ECJ43" s="0"/>
      <c r="ECK43" s="0"/>
      <c r="ECL43" s="0"/>
      <c r="ECM43" s="0"/>
      <c r="ECN43" s="0"/>
      <c r="ECO43" s="0"/>
      <c r="ECP43" s="0"/>
      <c r="ECQ43" s="0"/>
      <c r="ECR43" s="0"/>
      <c r="ECS43" s="0"/>
      <c r="ECT43" s="0"/>
      <c r="ECU43" s="0"/>
      <c r="ECV43" s="0"/>
      <c r="ECW43" s="0"/>
      <c r="ECX43" s="0"/>
      <c r="ECY43" s="0"/>
      <c r="ECZ43" s="0"/>
      <c r="EDA43" s="0"/>
      <c r="EDB43" s="0"/>
      <c r="EDC43" s="0"/>
      <c r="EDD43" s="0"/>
      <c r="EDE43" s="0"/>
      <c r="EDF43" s="0"/>
      <c r="EDG43" s="0"/>
      <c r="EDH43" s="0"/>
      <c r="EDI43" s="0"/>
      <c r="EDJ43" s="0"/>
      <c r="EDK43" s="0"/>
      <c r="EDL43" s="0"/>
      <c r="EDM43" s="0"/>
      <c r="EDN43" s="0"/>
      <c r="EDO43" s="0"/>
      <c r="EDP43" s="0"/>
      <c r="EDQ43" s="0"/>
      <c r="EDR43" s="0"/>
      <c r="EDS43" s="0"/>
      <c r="EDT43" s="0"/>
      <c r="EDU43" s="0"/>
      <c r="EDV43" s="0"/>
      <c r="EDW43" s="0"/>
      <c r="EDX43" s="0"/>
      <c r="EDY43" s="0"/>
      <c r="EDZ43" s="0"/>
      <c r="EEA43" s="0"/>
      <c r="EEB43" s="0"/>
      <c r="EEC43" s="0"/>
      <c r="EED43" s="0"/>
      <c r="EEE43" s="0"/>
      <c r="EEF43" s="0"/>
      <c r="EEG43" s="0"/>
      <c r="EEH43" s="0"/>
      <c r="EEI43" s="0"/>
      <c r="EEJ43" s="0"/>
      <c r="EEK43" s="0"/>
      <c r="EEL43" s="0"/>
      <c r="EEM43" s="0"/>
      <c r="EEN43" s="0"/>
      <c r="EEO43" s="0"/>
      <c r="EEP43" s="0"/>
      <c r="EEQ43" s="0"/>
      <c r="EER43" s="0"/>
      <c r="EES43" s="0"/>
      <c r="EET43" s="0"/>
      <c r="EEU43" s="0"/>
      <c r="EEV43" s="0"/>
      <c r="EEW43" s="0"/>
      <c r="EEX43" s="0"/>
      <c r="EEY43" s="0"/>
      <c r="EEZ43" s="0"/>
      <c r="EFA43" s="0"/>
      <c r="EFB43" s="0"/>
      <c r="EFC43" s="0"/>
      <c r="EFD43" s="0"/>
      <c r="EFE43" s="0"/>
      <c r="EFF43" s="0"/>
      <c r="EFG43" s="0"/>
      <c r="EFH43" s="0"/>
      <c r="EFI43" s="0"/>
      <c r="EFJ43" s="0"/>
      <c r="EFK43" s="0"/>
      <c r="EFL43" s="0"/>
      <c r="EFM43" s="0"/>
      <c r="EFN43" s="0"/>
      <c r="EFO43" s="0"/>
      <c r="EFP43" s="0"/>
      <c r="EFQ43" s="0"/>
      <c r="EFR43" s="0"/>
      <c r="EFS43" s="0"/>
      <c r="EFT43" s="0"/>
      <c r="EFU43" s="0"/>
      <c r="EFV43" s="0"/>
      <c r="EFW43" s="0"/>
      <c r="EFX43" s="0"/>
      <c r="EFY43" s="0"/>
      <c r="EFZ43" s="0"/>
      <c r="EGA43" s="0"/>
      <c r="EGB43" s="0"/>
      <c r="EGC43" s="0"/>
      <c r="EGD43" s="0"/>
      <c r="EGE43" s="0"/>
      <c r="EGF43" s="0"/>
      <c r="EGG43" s="0"/>
      <c r="EGH43" s="0"/>
      <c r="EGI43" s="0"/>
      <c r="EGJ43" s="0"/>
      <c r="EGK43" s="0"/>
      <c r="EGL43" s="0"/>
      <c r="EGM43" s="0"/>
      <c r="EGN43" s="0"/>
      <c r="EGO43" s="0"/>
      <c r="EGP43" s="0"/>
      <c r="EGQ43" s="0"/>
      <c r="EGR43" s="0"/>
      <c r="EGS43" s="0"/>
      <c r="EGT43" s="0"/>
      <c r="EGU43" s="0"/>
      <c r="EGV43" s="0"/>
      <c r="EGW43" s="0"/>
      <c r="EGX43" s="0"/>
      <c r="EGY43" s="0"/>
      <c r="EGZ43" s="0"/>
      <c r="EHA43" s="0"/>
      <c r="EHB43" s="0"/>
      <c r="EHC43" s="0"/>
      <c r="EHD43" s="0"/>
      <c r="EHE43" s="0"/>
      <c r="EHF43" s="0"/>
      <c r="EHG43" s="0"/>
      <c r="EHH43" s="0"/>
      <c r="EHI43" s="0"/>
      <c r="EHJ43" s="0"/>
      <c r="EHK43" s="0"/>
      <c r="EHL43" s="0"/>
      <c r="EHM43" s="0"/>
      <c r="EHN43" s="0"/>
      <c r="EHO43" s="0"/>
      <c r="EHP43" s="0"/>
      <c r="EHQ43" s="0"/>
      <c r="EHR43" s="0"/>
      <c r="EHS43" s="0"/>
      <c r="EHT43" s="0"/>
      <c r="EHU43" s="0"/>
      <c r="EHV43" s="0"/>
      <c r="EHW43" s="0"/>
      <c r="EHX43" s="0"/>
      <c r="EHY43" s="0"/>
      <c r="EHZ43" s="0"/>
      <c r="EIA43" s="0"/>
      <c r="EIB43" s="0"/>
      <c r="EIC43" s="0"/>
      <c r="EID43" s="0"/>
      <c r="EIE43" s="0"/>
      <c r="EIF43" s="0"/>
      <c r="EIG43" s="0"/>
      <c r="EIH43" s="0"/>
      <c r="EII43" s="0"/>
      <c r="EIJ43" s="0"/>
      <c r="EIK43" s="0"/>
      <c r="EIL43" s="0"/>
      <c r="EIM43" s="0"/>
      <c r="EIN43" s="0"/>
      <c r="EIO43" s="0"/>
      <c r="EIP43" s="0"/>
      <c r="EIQ43" s="0"/>
      <c r="EIR43" s="0"/>
      <c r="EIS43" s="0"/>
      <c r="EIT43" s="0"/>
      <c r="EIU43" s="0"/>
      <c r="EIV43" s="0"/>
      <c r="EIW43" s="0"/>
      <c r="EIX43" s="0"/>
      <c r="EIY43" s="0"/>
      <c r="EIZ43" s="0"/>
      <c r="EJA43" s="0"/>
      <c r="EJB43" s="0"/>
      <c r="EJC43" s="0"/>
      <c r="EJD43" s="0"/>
      <c r="EJE43" s="0"/>
      <c r="EJF43" s="0"/>
      <c r="EJG43" s="0"/>
      <c r="EJH43" s="0"/>
      <c r="EJI43" s="0"/>
      <c r="EJJ43" s="0"/>
      <c r="EJK43" s="0"/>
      <c r="EJL43" s="0"/>
      <c r="EJM43" s="0"/>
      <c r="EJN43" s="0"/>
      <c r="EJO43" s="0"/>
      <c r="EJP43" s="0"/>
      <c r="EJQ43" s="0"/>
      <c r="EJR43" s="0"/>
      <c r="EJS43" s="0"/>
      <c r="EJT43" s="0"/>
      <c r="EJU43" s="0"/>
      <c r="EJV43" s="0"/>
      <c r="EJW43" s="0"/>
      <c r="EJX43" s="0"/>
      <c r="EJY43" s="0"/>
      <c r="EJZ43" s="0"/>
      <c r="EKA43" s="0"/>
      <c r="EKB43" s="0"/>
      <c r="EKC43" s="0"/>
      <c r="EKD43" s="0"/>
      <c r="EKE43" s="0"/>
      <c r="EKF43" s="0"/>
      <c r="EKG43" s="0"/>
      <c r="EKH43" s="0"/>
      <c r="EKI43" s="0"/>
      <c r="EKJ43" s="0"/>
      <c r="EKK43" s="0"/>
      <c r="EKL43" s="0"/>
      <c r="EKM43" s="0"/>
      <c r="EKN43" s="0"/>
      <c r="EKO43" s="0"/>
      <c r="EKP43" s="0"/>
      <c r="EKQ43" s="0"/>
      <c r="EKR43" s="0"/>
      <c r="EKS43" s="0"/>
      <c r="EKT43" s="0"/>
      <c r="EKU43" s="0"/>
      <c r="EKV43" s="0"/>
      <c r="EKW43" s="0"/>
      <c r="EKX43" s="0"/>
      <c r="EKY43" s="0"/>
      <c r="EKZ43" s="0"/>
      <c r="ELA43" s="0"/>
      <c r="ELB43" s="0"/>
      <c r="ELC43" s="0"/>
      <c r="ELD43" s="0"/>
      <c r="ELE43" s="0"/>
      <c r="ELF43" s="0"/>
      <c r="ELG43" s="0"/>
      <c r="ELH43" s="0"/>
      <c r="ELI43" s="0"/>
      <c r="ELJ43" s="0"/>
      <c r="ELK43" s="0"/>
      <c r="ELL43" s="0"/>
      <c r="ELM43" s="0"/>
      <c r="ELN43" s="0"/>
      <c r="ELO43" s="0"/>
      <c r="ELP43" s="0"/>
      <c r="ELQ43" s="0"/>
      <c r="ELR43" s="0"/>
      <c r="ELS43" s="0"/>
      <c r="ELT43" s="0"/>
      <c r="ELU43" s="0"/>
      <c r="ELV43" s="0"/>
      <c r="ELW43" s="0"/>
      <c r="ELX43" s="0"/>
      <c r="ELY43" s="0"/>
      <c r="ELZ43" s="0"/>
      <c r="EMA43" s="0"/>
      <c r="EMB43" s="0"/>
      <c r="EMC43" s="0"/>
      <c r="EMD43" s="0"/>
      <c r="EME43" s="0"/>
      <c r="EMF43" s="0"/>
      <c r="EMG43" s="0"/>
      <c r="EMH43" s="0"/>
      <c r="EMI43" s="0"/>
      <c r="EMJ43" s="0"/>
      <c r="EMK43" s="0"/>
      <c r="EML43" s="0"/>
      <c r="EMM43" s="0"/>
      <c r="EMN43" s="0"/>
      <c r="EMO43" s="0"/>
      <c r="EMP43" s="0"/>
      <c r="EMQ43" s="0"/>
      <c r="EMR43" s="0"/>
      <c r="EMS43" s="0"/>
      <c r="EMT43" s="0"/>
      <c r="EMU43" s="0"/>
      <c r="EMV43" s="0"/>
      <c r="EMW43" s="0"/>
      <c r="EMX43" s="0"/>
      <c r="EMY43" s="0"/>
      <c r="EMZ43" s="0"/>
      <c r="ENA43" s="0"/>
      <c r="ENB43" s="0"/>
      <c r="ENC43" s="0"/>
      <c r="END43" s="0"/>
      <c r="ENE43" s="0"/>
      <c r="ENF43" s="0"/>
      <c r="ENG43" s="0"/>
      <c r="ENH43" s="0"/>
      <c r="ENI43" s="0"/>
      <c r="ENJ43" s="0"/>
      <c r="ENK43" s="0"/>
      <c r="ENL43" s="0"/>
      <c r="ENM43" s="0"/>
      <c r="ENN43" s="0"/>
      <c r="ENO43" s="0"/>
      <c r="ENP43" s="0"/>
      <c r="ENQ43" s="0"/>
      <c r="ENR43" s="0"/>
      <c r="ENS43" s="0"/>
      <c r="ENT43" s="0"/>
      <c r="ENU43" s="0"/>
      <c r="ENV43" s="0"/>
      <c r="ENW43" s="0"/>
      <c r="ENX43" s="0"/>
      <c r="ENY43" s="0"/>
      <c r="ENZ43" s="0"/>
      <c r="EOA43" s="0"/>
      <c r="EOB43" s="0"/>
      <c r="EOC43" s="0"/>
      <c r="EOD43" s="0"/>
      <c r="EOE43" s="0"/>
      <c r="EOF43" s="0"/>
      <c r="EOG43" s="0"/>
      <c r="EOH43" s="0"/>
      <c r="EOI43" s="0"/>
      <c r="EOJ43" s="0"/>
      <c r="EOK43" s="0"/>
      <c r="EOL43" s="0"/>
      <c r="EOM43" s="0"/>
      <c r="EON43" s="0"/>
      <c r="EOO43" s="0"/>
      <c r="EOP43" s="0"/>
      <c r="EOQ43" s="0"/>
      <c r="EOR43" s="0"/>
      <c r="EOS43" s="0"/>
      <c r="EOT43" s="0"/>
      <c r="EOU43" s="0"/>
      <c r="EOV43" s="0"/>
      <c r="EOW43" s="0"/>
      <c r="EOX43" s="0"/>
      <c r="EOY43" s="0"/>
      <c r="EOZ43" s="0"/>
      <c r="EPA43" s="0"/>
      <c r="EPB43" s="0"/>
      <c r="EPC43" s="0"/>
      <c r="EPD43" s="0"/>
      <c r="EPE43" s="0"/>
      <c r="EPF43" s="0"/>
      <c r="EPG43" s="0"/>
      <c r="EPH43" s="0"/>
      <c r="EPI43" s="0"/>
      <c r="EPJ43" s="0"/>
      <c r="EPK43" s="0"/>
      <c r="EPL43" s="0"/>
      <c r="EPM43" s="0"/>
      <c r="EPN43" s="0"/>
      <c r="EPO43" s="0"/>
      <c r="EPP43" s="0"/>
      <c r="EPQ43" s="0"/>
      <c r="EPR43" s="0"/>
      <c r="EPS43" s="0"/>
      <c r="EPT43" s="0"/>
      <c r="EPU43" s="0"/>
      <c r="EPV43" s="0"/>
      <c r="EPW43" s="0"/>
      <c r="EPX43" s="0"/>
      <c r="EPY43" s="0"/>
      <c r="EPZ43" s="0"/>
      <c r="EQA43" s="0"/>
      <c r="EQB43" s="0"/>
      <c r="EQC43" s="0"/>
      <c r="EQD43" s="0"/>
      <c r="EQE43" s="0"/>
      <c r="EQF43" s="0"/>
      <c r="EQG43" s="0"/>
      <c r="EQH43" s="0"/>
      <c r="EQI43" s="0"/>
      <c r="EQJ43" s="0"/>
      <c r="EQK43" s="0"/>
      <c r="EQL43" s="0"/>
      <c r="EQM43" s="0"/>
      <c r="EQN43" s="0"/>
      <c r="EQO43" s="0"/>
      <c r="EQP43" s="0"/>
      <c r="EQQ43" s="0"/>
      <c r="EQR43" s="0"/>
      <c r="EQS43" s="0"/>
      <c r="EQT43" s="0"/>
      <c r="EQU43" s="0"/>
      <c r="EQV43" s="0"/>
      <c r="EQW43" s="0"/>
      <c r="EQX43" s="0"/>
      <c r="EQY43" s="0"/>
      <c r="EQZ43" s="0"/>
      <c r="ERA43" s="0"/>
      <c r="ERB43" s="0"/>
      <c r="ERC43" s="0"/>
      <c r="ERD43" s="0"/>
      <c r="ERE43" s="0"/>
      <c r="ERF43" s="0"/>
      <c r="ERG43" s="0"/>
      <c r="ERH43" s="0"/>
      <c r="ERI43" s="0"/>
      <c r="ERJ43" s="0"/>
      <c r="ERK43" s="0"/>
      <c r="ERL43" s="0"/>
      <c r="ERM43" s="0"/>
      <c r="ERN43" s="0"/>
      <c r="ERO43" s="0"/>
      <c r="ERP43" s="0"/>
      <c r="ERQ43" s="0"/>
      <c r="ERR43" s="0"/>
      <c r="ERS43" s="0"/>
      <c r="ERT43" s="0"/>
      <c r="ERU43" s="0"/>
      <c r="ERV43" s="0"/>
      <c r="ERW43" s="0"/>
      <c r="ERX43" s="0"/>
      <c r="ERY43" s="0"/>
      <c r="ERZ43" s="0"/>
      <c r="ESA43" s="0"/>
      <c r="ESB43" s="0"/>
      <c r="ESC43" s="0"/>
      <c r="ESD43" s="0"/>
      <c r="ESE43" s="0"/>
      <c r="ESF43" s="0"/>
      <c r="ESG43" s="0"/>
      <c r="ESH43" s="0"/>
      <c r="ESI43" s="0"/>
      <c r="ESJ43" s="0"/>
      <c r="ESK43" s="0"/>
      <c r="ESL43" s="0"/>
      <c r="ESM43" s="0"/>
      <c r="ESN43" s="0"/>
      <c r="ESO43" s="0"/>
      <c r="ESP43" s="0"/>
      <c r="ESQ43" s="0"/>
      <c r="ESR43" s="0"/>
      <c r="ESS43" s="0"/>
      <c r="EST43" s="0"/>
      <c r="ESU43" s="0"/>
      <c r="ESV43" s="0"/>
      <c r="ESW43" s="0"/>
      <c r="ESX43" s="0"/>
      <c r="ESY43" s="0"/>
      <c r="ESZ43" s="0"/>
      <c r="ETA43" s="0"/>
      <c r="ETB43" s="0"/>
      <c r="ETC43" s="0"/>
      <c r="ETD43" s="0"/>
      <c r="ETE43" s="0"/>
      <c r="ETF43" s="0"/>
      <c r="ETG43" s="0"/>
      <c r="ETH43" s="0"/>
      <c r="ETI43" s="0"/>
      <c r="ETJ43" s="0"/>
      <c r="ETK43" s="0"/>
      <c r="ETL43" s="0"/>
      <c r="ETM43" s="0"/>
      <c r="ETN43" s="0"/>
      <c r="ETO43" s="0"/>
      <c r="ETP43" s="0"/>
      <c r="ETQ43" s="0"/>
      <c r="ETR43" s="0"/>
      <c r="ETS43" s="0"/>
      <c r="ETT43" s="0"/>
      <c r="ETU43" s="0"/>
      <c r="ETV43" s="0"/>
      <c r="ETW43" s="0"/>
      <c r="ETX43" s="0"/>
      <c r="ETY43" s="0"/>
      <c r="ETZ43" s="0"/>
      <c r="EUA43" s="0"/>
      <c r="EUB43" s="0"/>
      <c r="EUC43" s="0"/>
      <c r="EUD43" s="0"/>
      <c r="EUE43" s="0"/>
      <c r="EUF43" s="0"/>
      <c r="EUG43" s="0"/>
      <c r="EUH43" s="0"/>
      <c r="EUI43" s="0"/>
      <c r="EUJ43" s="0"/>
      <c r="EUK43" s="0"/>
      <c r="EUL43" s="0"/>
      <c r="EUM43" s="0"/>
      <c r="EUN43" s="0"/>
      <c r="EUO43" s="0"/>
      <c r="EUP43" s="0"/>
      <c r="EUQ43" s="0"/>
      <c r="EUR43" s="0"/>
      <c r="EUS43" s="0"/>
      <c r="EUT43" s="0"/>
      <c r="EUU43" s="0"/>
      <c r="EUV43" s="0"/>
      <c r="EUW43" s="0"/>
      <c r="EUX43" s="0"/>
      <c r="EUY43" s="0"/>
      <c r="EUZ43" s="0"/>
      <c r="EVA43" s="0"/>
      <c r="EVB43" s="0"/>
      <c r="EVC43" s="0"/>
      <c r="EVD43" s="0"/>
      <c r="EVE43" s="0"/>
      <c r="EVF43" s="0"/>
      <c r="EVG43" s="0"/>
      <c r="EVH43" s="0"/>
      <c r="EVI43" s="0"/>
      <c r="EVJ43" s="0"/>
      <c r="EVK43" s="0"/>
      <c r="EVL43" s="0"/>
      <c r="EVM43" s="0"/>
      <c r="EVN43" s="0"/>
      <c r="EVO43" s="0"/>
      <c r="EVP43" s="0"/>
      <c r="EVQ43" s="0"/>
      <c r="EVR43" s="0"/>
      <c r="EVS43" s="0"/>
      <c r="EVT43" s="0"/>
      <c r="EVU43" s="0"/>
      <c r="EVV43" s="0"/>
      <c r="EVW43" s="0"/>
      <c r="EVX43" s="0"/>
      <c r="EVY43" s="0"/>
      <c r="EVZ43" s="0"/>
      <c r="EWA43" s="0"/>
      <c r="EWB43" s="0"/>
      <c r="EWC43" s="0"/>
      <c r="EWD43" s="0"/>
      <c r="EWE43" s="0"/>
      <c r="EWF43" s="0"/>
      <c r="EWG43" s="0"/>
      <c r="EWH43" s="0"/>
      <c r="EWI43" s="0"/>
      <c r="EWJ43" s="0"/>
      <c r="EWK43" s="0"/>
      <c r="EWL43" s="0"/>
      <c r="EWM43" s="0"/>
      <c r="EWN43" s="0"/>
      <c r="EWO43" s="0"/>
      <c r="EWP43" s="0"/>
      <c r="EWQ43" s="0"/>
      <c r="EWR43" s="0"/>
      <c r="EWS43" s="0"/>
      <c r="EWT43" s="0"/>
      <c r="EWU43" s="0"/>
      <c r="EWV43" s="0"/>
      <c r="EWW43" s="0"/>
      <c r="EWX43" s="0"/>
      <c r="EWY43" s="0"/>
      <c r="EWZ43" s="0"/>
      <c r="EXA43" s="0"/>
      <c r="EXB43" s="0"/>
      <c r="EXC43" s="0"/>
      <c r="EXD43" s="0"/>
      <c r="EXE43" s="0"/>
      <c r="EXF43" s="0"/>
      <c r="EXG43" s="0"/>
      <c r="EXH43" s="0"/>
      <c r="EXI43" s="0"/>
      <c r="EXJ43" s="0"/>
      <c r="EXK43" s="0"/>
      <c r="EXL43" s="0"/>
      <c r="EXM43" s="0"/>
      <c r="EXN43" s="0"/>
      <c r="EXO43" s="0"/>
      <c r="EXP43" s="0"/>
      <c r="EXQ43" s="0"/>
      <c r="EXR43" s="0"/>
      <c r="EXS43" s="0"/>
      <c r="EXT43" s="0"/>
      <c r="EXU43" s="0"/>
      <c r="EXV43" s="0"/>
      <c r="EXW43" s="0"/>
      <c r="EXX43" s="0"/>
      <c r="EXY43" s="0"/>
      <c r="EXZ43" s="0"/>
      <c r="EYA43" s="0"/>
      <c r="EYB43" s="0"/>
      <c r="EYC43" s="0"/>
      <c r="EYD43" s="0"/>
      <c r="EYE43" s="0"/>
      <c r="EYF43" s="0"/>
      <c r="EYG43" s="0"/>
      <c r="EYH43" s="0"/>
      <c r="EYI43" s="0"/>
      <c r="EYJ43" s="0"/>
      <c r="EYK43" s="0"/>
      <c r="EYL43" s="0"/>
      <c r="EYM43" s="0"/>
      <c r="EYN43" s="0"/>
      <c r="EYO43" s="0"/>
      <c r="EYP43" s="0"/>
      <c r="EYQ43" s="0"/>
      <c r="EYR43" s="0"/>
      <c r="EYS43" s="0"/>
      <c r="EYT43" s="0"/>
      <c r="EYU43" s="0"/>
      <c r="EYV43" s="0"/>
      <c r="EYW43" s="0"/>
      <c r="EYX43" s="0"/>
      <c r="EYY43" s="0"/>
      <c r="EYZ43" s="0"/>
      <c r="EZA43" s="0"/>
      <c r="EZB43" s="0"/>
      <c r="EZC43" s="0"/>
      <c r="EZD43" s="0"/>
      <c r="EZE43" s="0"/>
      <c r="EZF43" s="0"/>
      <c r="EZG43" s="0"/>
      <c r="EZH43" s="0"/>
      <c r="EZI43" s="0"/>
      <c r="EZJ43" s="0"/>
      <c r="EZK43" s="0"/>
      <c r="EZL43" s="0"/>
      <c r="EZM43" s="0"/>
      <c r="EZN43" s="0"/>
      <c r="EZO43" s="0"/>
      <c r="EZP43" s="0"/>
      <c r="EZQ43" s="0"/>
      <c r="EZR43" s="0"/>
      <c r="EZS43" s="0"/>
      <c r="EZT43" s="0"/>
      <c r="EZU43" s="0"/>
      <c r="EZV43" s="0"/>
      <c r="EZW43" s="0"/>
      <c r="EZX43" s="0"/>
      <c r="EZY43" s="0"/>
      <c r="EZZ43" s="0"/>
      <c r="FAA43" s="0"/>
      <c r="FAB43" s="0"/>
      <c r="FAC43" s="0"/>
      <c r="FAD43" s="0"/>
      <c r="FAE43" s="0"/>
      <c r="FAF43" s="0"/>
      <c r="FAG43" s="0"/>
      <c r="FAH43" s="0"/>
      <c r="FAI43" s="0"/>
      <c r="FAJ43" s="0"/>
      <c r="FAK43" s="0"/>
      <c r="FAL43" s="0"/>
      <c r="FAM43" s="0"/>
      <c r="FAN43" s="0"/>
      <c r="FAO43" s="0"/>
      <c r="FAP43" s="0"/>
      <c r="FAQ43" s="0"/>
      <c r="FAR43" s="0"/>
      <c r="FAS43" s="0"/>
      <c r="FAT43" s="0"/>
      <c r="FAU43" s="0"/>
      <c r="FAV43" s="0"/>
      <c r="FAW43" s="0"/>
      <c r="FAX43" s="0"/>
      <c r="FAY43" s="0"/>
      <c r="FAZ43" s="0"/>
      <c r="FBA43" s="0"/>
      <c r="FBB43" s="0"/>
      <c r="FBC43" s="0"/>
      <c r="FBD43" s="0"/>
      <c r="FBE43" s="0"/>
      <c r="FBF43" s="0"/>
      <c r="FBG43" s="0"/>
      <c r="FBH43" s="0"/>
      <c r="FBI43" s="0"/>
      <c r="FBJ43" s="0"/>
      <c r="FBK43" s="0"/>
      <c r="FBL43" s="0"/>
      <c r="FBM43" s="0"/>
      <c r="FBN43" s="0"/>
      <c r="FBO43" s="0"/>
      <c r="FBP43" s="0"/>
      <c r="FBQ43" s="0"/>
      <c r="FBR43" s="0"/>
      <c r="FBS43" s="0"/>
      <c r="FBT43" s="0"/>
      <c r="FBU43" s="0"/>
      <c r="FBV43" s="0"/>
      <c r="FBW43" s="0"/>
      <c r="FBX43" s="0"/>
      <c r="FBY43" s="0"/>
      <c r="FBZ43" s="0"/>
      <c r="FCA43" s="0"/>
      <c r="FCB43" s="0"/>
      <c r="FCC43" s="0"/>
      <c r="FCD43" s="0"/>
      <c r="FCE43" s="0"/>
      <c r="FCF43" s="0"/>
      <c r="FCG43" s="0"/>
      <c r="FCH43" s="0"/>
      <c r="FCI43" s="0"/>
      <c r="FCJ43" s="0"/>
      <c r="FCK43" s="0"/>
      <c r="FCL43" s="0"/>
      <c r="FCM43" s="0"/>
      <c r="FCN43" s="0"/>
      <c r="FCO43" s="0"/>
      <c r="FCP43" s="0"/>
      <c r="FCQ43" s="0"/>
      <c r="FCR43" s="0"/>
      <c r="FCS43" s="0"/>
      <c r="FCT43" s="0"/>
      <c r="FCU43" s="0"/>
      <c r="FCV43" s="0"/>
      <c r="FCW43" s="0"/>
      <c r="FCX43" s="0"/>
      <c r="FCY43" s="0"/>
      <c r="FCZ43" s="0"/>
      <c r="FDA43" s="0"/>
      <c r="FDB43" s="0"/>
      <c r="FDC43" s="0"/>
      <c r="FDD43" s="0"/>
      <c r="FDE43" s="0"/>
      <c r="FDF43" s="0"/>
      <c r="FDG43" s="0"/>
      <c r="FDH43" s="0"/>
      <c r="FDI43" s="0"/>
      <c r="FDJ43" s="0"/>
      <c r="FDK43" s="0"/>
      <c r="FDL43" s="0"/>
      <c r="FDM43" s="0"/>
      <c r="FDN43" s="0"/>
      <c r="FDO43" s="0"/>
      <c r="FDP43" s="0"/>
      <c r="FDQ43" s="0"/>
      <c r="FDR43" s="0"/>
      <c r="FDS43" s="0"/>
      <c r="FDT43" s="0"/>
      <c r="FDU43" s="0"/>
      <c r="FDV43" s="0"/>
      <c r="FDW43" s="0"/>
      <c r="FDX43" s="0"/>
      <c r="FDY43" s="0"/>
      <c r="FDZ43" s="0"/>
      <c r="FEA43" s="0"/>
      <c r="FEB43" s="0"/>
      <c r="FEC43" s="0"/>
      <c r="FED43" s="0"/>
      <c r="FEE43" s="0"/>
      <c r="FEF43" s="0"/>
      <c r="FEG43" s="0"/>
      <c r="FEH43" s="0"/>
      <c r="FEI43" s="0"/>
      <c r="FEJ43" s="0"/>
      <c r="FEK43" s="0"/>
      <c r="FEL43" s="0"/>
      <c r="FEM43" s="0"/>
      <c r="FEN43" s="0"/>
      <c r="FEO43" s="0"/>
      <c r="FEP43" s="0"/>
      <c r="FEQ43" s="0"/>
      <c r="FER43" s="0"/>
      <c r="FES43" s="0"/>
      <c r="FET43" s="0"/>
      <c r="FEU43" s="0"/>
      <c r="FEV43" s="0"/>
      <c r="FEW43" s="0"/>
      <c r="FEX43" s="0"/>
      <c r="FEY43" s="0"/>
      <c r="FEZ43" s="0"/>
      <c r="FFA43" s="0"/>
      <c r="FFB43" s="0"/>
      <c r="FFC43" s="0"/>
      <c r="FFD43" s="0"/>
      <c r="FFE43" s="0"/>
      <c r="FFF43" s="0"/>
      <c r="FFG43" s="0"/>
      <c r="FFH43" s="0"/>
      <c r="FFI43" s="0"/>
      <c r="FFJ43" s="0"/>
      <c r="FFK43" s="0"/>
      <c r="FFL43" s="0"/>
      <c r="FFM43" s="0"/>
      <c r="FFN43" s="0"/>
      <c r="FFO43" s="0"/>
      <c r="FFP43" s="0"/>
      <c r="FFQ43" s="0"/>
      <c r="FFR43" s="0"/>
      <c r="FFS43" s="0"/>
      <c r="FFT43" s="0"/>
      <c r="FFU43" s="0"/>
      <c r="FFV43" s="0"/>
      <c r="FFW43" s="0"/>
      <c r="FFX43" s="0"/>
      <c r="FFY43" s="0"/>
      <c r="FFZ43" s="0"/>
      <c r="FGA43" s="0"/>
      <c r="FGB43" s="0"/>
      <c r="FGC43" s="0"/>
      <c r="FGD43" s="0"/>
      <c r="FGE43" s="0"/>
      <c r="FGF43" s="0"/>
      <c r="FGG43" s="0"/>
      <c r="FGH43" s="0"/>
      <c r="FGI43" s="0"/>
      <c r="FGJ43" s="0"/>
      <c r="FGK43" s="0"/>
      <c r="FGL43" s="0"/>
      <c r="FGM43" s="0"/>
      <c r="FGN43" s="0"/>
      <c r="FGO43" s="0"/>
      <c r="FGP43" s="0"/>
      <c r="FGQ43" s="0"/>
      <c r="FGR43" s="0"/>
      <c r="FGS43" s="0"/>
      <c r="FGT43" s="0"/>
      <c r="FGU43" s="0"/>
      <c r="FGV43" s="0"/>
      <c r="FGW43" s="0"/>
      <c r="FGX43" s="0"/>
      <c r="FGY43" s="0"/>
      <c r="FGZ43" s="0"/>
      <c r="FHA43" s="0"/>
      <c r="FHB43" s="0"/>
      <c r="FHC43" s="0"/>
      <c r="FHD43" s="0"/>
      <c r="FHE43" s="0"/>
      <c r="FHF43" s="0"/>
      <c r="FHG43" s="0"/>
      <c r="FHH43" s="0"/>
      <c r="FHI43" s="0"/>
      <c r="FHJ43" s="0"/>
      <c r="FHK43" s="0"/>
      <c r="FHL43" s="0"/>
      <c r="FHM43" s="0"/>
      <c r="FHN43" s="0"/>
      <c r="FHO43" s="0"/>
      <c r="FHP43" s="0"/>
      <c r="FHQ43" s="0"/>
      <c r="FHR43" s="0"/>
      <c r="FHS43" s="0"/>
      <c r="FHT43" s="0"/>
      <c r="FHU43" s="0"/>
      <c r="FHV43" s="0"/>
      <c r="FHW43" s="0"/>
      <c r="FHX43" s="0"/>
      <c r="FHY43" s="0"/>
      <c r="FHZ43" s="0"/>
      <c r="FIA43" s="0"/>
      <c r="FIB43" s="0"/>
      <c r="FIC43" s="0"/>
      <c r="FID43" s="0"/>
      <c r="FIE43" s="0"/>
      <c r="FIF43" s="0"/>
      <c r="FIG43" s="0"/>
      <c r="FIH43" s="0"/>
      <c r="FII43" s="0"/>
      <c r="FIJ43" s="0"/>
      <c r="FIK43" s="0"/>
      <c r="FIL43" s="0"/>
      <c r="FIM43" s="0"/>
      <c r="FIN43" s="0"/>
      <c r="FIO43" s="0"/>
      <c r="FIP43" s="0"/>
      <c r="FIQ43" s="0"/>
      <c r="FIR43" s="0"/>
      <c r="FIS43" s="0"/>
      <c r="FIT43" s="0"/>
      <c r="FIU43" s="0"/>
      <c r="FIV43" s="0"/>
      <c r="FIW43" s="0"/>
      <c r="FIX43" s="0"/>
      <c r="FIY43" s="0"/>
      <c r="FIZ43" s="0"/>
      <c r="FJA43" s="0"/>
      <c r="FJB43" s="0"/>
      <c r="FJC43" s="0"/>
      <c r="FJD43" s="0"/>
      <c r="FJE43" s="0"/>
      <c r="FJF43" s="0"/>
      <c r="FJG43" s="0"/>
      <c r="FJH43" s="0"/>
      <c r="FJI43" s="0"/>
      <c r="FJJ43" s="0"/>
      <c r="FJK43" s="0"/>
      <c r="FJL43" s="0"/>
      <c r="FJM43" s="0"/>
      <c r="FJN43" s="0"/>
      <c r="FJO43" s="0"/>
      <c r="FJP43" s="0"/>
      <c r="FJQ43" s="0"/>
      <c r="FJR43" s="0"/>
      <c r="FJS43" s="0"/>
      <c r="FJT43" s="0"/>
      <c r="FJU43" s="0"/>
      <c r="FJV43" s="0"/>
      <c r="FJW43" s="0"/>
      <c r="FJX43" s="0"/>
      <c r="FJY43" s="0"/>
      <c r="FJZ43" s="0"/>
      <c r="FKA43" s="0"/>
      <c r="FKB43" s="0"/>
      <c r="FKC43" s="0"/>
      <c r="FKD43" s="0"/>
      <c r="FKE43" s="0"/>
      <c r="FKF43" s="0"/>
      <c r="FKG43" s="0"/>
      <c r="FKH43" s="0"/>
      <c r="FKI43" s="0"/>
      <c r="FKJ43" s="0"/>
      <c r="FKK43" s="0"/>
      <c r="FKL43" s="0"/>
      <c r="FKM43" s="0"/>
      <c r="FKN43" s="0"/>
      <c r="FKO43" s="0"/>
      <c r="FKP43" s="0"/>
      <c r="FKQ43" s="0"/>
      <c r="FKR43" s="0"/>
      <c r="FKS43" s="0"/>
      <c r="FKT43" s="0"/>
      <c r="FKU43" s="0"/>
      <c r="FKV43" s="0"/>
      <c r="FKW43" s="0"/>
      <c r="FKX43" s="0"/>
      <c r="FKY43" s="0"/>
      <c r="FKZ43" s="0"/>
      <c r="FLA43" s="0"/>
      <c r="FLB43" s="0"/>
      <c r="FLC43" s="0"/>
      <c r="FLD43" s="0"/>
      <c r="FLE43" s="0"/>
      <c r="FLF43" s="0"/>
      <c r="FLG43" s="0"/>
      <c r="FLH43" s="0"/>
      <c r="FLI43" s="0"/>
      <c r="FLJ43" s="0"/>
      <c r="FLK43" s="0"/>
      <c r="FLL43" s="0"/>
      <c r="FLM43" s="0"/>
      <c r="FLN43" s="0"/>
      <c r="FLO43" s="0"/>
      <c r="FLP43" s="0"/>
      <c r="FLQ43" s="0"/>
      <c r="FLR43" s="0"/>
      <c r="FLS43" s="0"/>
      <c r="FLT43" s="0"/>
      <c r="FLU43" s="0"/>
      <c r="FLV43" s="0"/>
      <c r="FLW43" s="0"/>
      <c r="FLX43" s="0"/>
      <c r="FLY43" s="0"/>
      <c r="FLZ43" s="0"/>
      <c r="FMA43" s="0"/>
      <c r="FMB43" s="0"/>
      <c r="FMC43" s="0"/>
      <c r="FMD43" s="0"/>
      <c r="FME43" s="0"/>
      <c r="FMF43" s="0"/>
      <c r="FMG43" s="0"/>
      <c r="FMH43" s="0"/>
      <c r="FMI43" s="0"/>
      <c r="FMJ43" s="0"/>
      <c r="FMK43" s="0"/>
      <c r="FML43" s="0"/>
      <c r="FMM43" s="0"/>
      <c r="FMN43" s="0"/>
      <c r="FMO43" s="0"/>
      <c r="FMP43" s="0"/>
      <c r="FMQ43" s="0"/>
      <c r="FMR43" s="0"/>
      <c r="FMS43" s="0"/>
      <c r="FMT43" s="0"/>
      <c r="FMU43" s="0"/>
      <c r="FMV43" s="0"/>
      <c r="FMW43" s="0"/>
      <c r="FMX43" s="0"/>
      <c r="FMY43" s="0"/>
      <c r="FMZ43" s="0"/>
      <c r="FNA43" s="0"/>
      <c r="FNB43" s="0"/>
      <c r="FNC43" s="0"/>
      <c r="FND43" s="0"/>
      <c r="FNE43" s="0"/>
      <c r="FNF43" s="0"/>
      <c r="FNG43" s="0"/>
      <c r="FNH43" s="0"/>
      <c r="FNI43" s="0"/>
      <c r="FNJ43" s="0"/>
      <c r="FNK43" s="0"/>
      <c r="FNL43" s="0"/>
      <c r="FNM43" s="0"/>
      <c r="FNN43" s="0"/>
      <c r="FNO43" s="0"/>
      <c r="FNP43" s="0"/>
      <c r="FNQ43" s="0"/>
      <c r="FNR43" s="0"/>
      <c r="FNS43" s="0"/>
      <c r="FNT43" s="0"/>
      <c r="FNU43" s="0"/>
      <c r="FNV43" s="0"/>
      <c r="FNW43" s="0"/>
      <c r="FNX43" s="0"/>
      <c r="FNY43" s="0"/>
      <c r="FNZ43" s="0"/>
      <c r="FOA43" s="0"/>
      <c r="FOB43" s="0"/>
      <c r="FOC43" s="0"/>
      <c r="FOD43" s="0"/>
      <c r="FOE43" s="0"/>
      <c r="FOF43" s="0"/>
      <c r="FOG43" s="0"/>
      <c r="FOH43" s="0"/>
      <c r="FOI43" s="0"/>
      <c r="FOJ43" s="0"/>
      <c r="FOK43" s="0"/>
      <c r="FOL43" s="0"/>
      <c r="FOM43" s="0"/>
      <c r="FON43" s="0"/>
      <c r="FOO43" s="0"/>
      <c r="FOP43" s="0"/>
      <c r="FOQ43" s="0"/>
      <c r="FOR43" s="0"/>
      <c r="FOS43" s="0"/>
      <c r="FOT43" s="0"/>
      <c r="FOU43" s="0"/>
      <c r="FOV43" s="0"/>
      <c r="FOW43" s="0"/>
      <c r="FOX43" s="0"/>
      <c r="FOY43" s="0"/>
      <c r="FOZ43" s="0"/>
      <c r="FPA43" s="0"/>
      <c r="FPB43" s="0"/>
      <c r="FPC43" s="0"/>
      <c r="FPD43" s="0"/>
      <c r="FPE43" s="0"/>
      <c r="FPF43" s="0"/>
      <c r="FPG43" s="0"/>
      <c r="FPH43" s="0"/>
      <c r="FPI43" s="0"/>
      <c r="FPJ43" s="0"/>
      <c r="FPK43" s="0"/>
      <c r="FPL43" s="0"/>
      <c r="FPM43" s="0"/>
      <c r="FPN43" s="0"/>
      <c r="FPO43" s="0"/>
      <c r="FPP43" s="0"/>
      <c r="FPQ43" s="0"/>
      <c r="FPR43" s="0"/>
      <c r="FPS43" s="0"/>
      <c r="FPT43" s="0"/>
      <c r="FPU43" s="0"/>
      <c r="FPV43" s="0"/>
      <c r="FPW43" s="0"/>
      <c r="FPX43" s="0"/>
      <c r="FPY43" s="0"/>
      <c r="FPZ43" s="0"/>
      <c r="FQA43" s="0"/>
      <c r="FQB43" s="0"/>
      <c r="FQC43" s="0"/>
      <c r="FQD43" s="0"/>
      <c r="FQE43" s="0"/>
      <c r="FQF43" s="0"/>
      <c r="FQG43" s="0"/>
      <c r="FQH43" s="0"/>
      <c r="FQI43" s="0"/>
      <c r="FQJ43" s="0"/>
      <c r="FQK43" s="0"/>
      <c r="FQL43" s="0"/>
      <c r="FQM43" s="0"/>
      <c r="FQN43" s="0"/>
      <c r="FQO43" s="0"/>
      <c r="FQP43" s="0"/>
      <c r="FQQ43" s="0"/>
      <c r="FQR43" s="0"/>
      <c r="FQS43" s="0"/>
      <c r="FQT43" s="0"/>
      <c r="FQU43" s="0"/>
      <c r="FQV43" s="0"/>
      <c r="FQW43" s="0"/>
      <c r="FQX43" s="0"/>
      <c r="FQY43" s="0"/>
      <c r="FQZ43" s="0"/>
      <c r="FRA43" s="0"/>
      <c r="FRB43" s="0"/>
      <c r="FRC43" s="0"/>
      <c r="FRD43" s="0"/>
      <c r="FRE43" s="0"/>
      <c r="FRF43" s="0"/>
      <c r="FRG43" s="0"/>
      <c r="FRH43" s="0"/>
      <c r="FRI43" s="0"/>
      <c r="FRJ43" s="0"/>
      <c r="FRK43" s="0"/>
      <c r="FRL43" s="0"/>
      <c r="FRM43" s="0"/>
      <c r="FRN43" s="0"/>
      <c r="FRO43" s="0"/>
      <c r="FRP43" s="0"/>
      <c r="FRQ43" s="0"/>
      <c r="FRR43" s="0"/>
      <c r="FRS43" s="0"/>
      <c r="FRT43" s="0"/>
      <c r="FRU43" s="0"/>
      <c r="FRV43" s="0"/>
      <c r="FRW43" s="0"/>
      <c r="FRX43" s="0"/>
      <c r="FRY43" s="0"/>
      <c r="FRZ43" s="0"/>
      <c r="FSA43" s="0"/>
      <c r="FSB43" s="0"/>
      <c r="FSC43" s="0"/>
      <c r="FSD43" s="0"/>
      <c r="FSE43" s="0"/>
      <c r="FSF43" s="0"/>
      <c r="FSG43" s="0"/>
      <c r="FSH43" s="0"/>
      <c r="FSI43" s="0"/>
      <c r="FSJ43" s="0"/>
      <c r="FSK43" s="0"/>
      <c r="FSL43" s="0"/>
      <c r="FSM43" s="0"/>
      <c r="FSN43" s="0"/>
      <c r="FSO43" s="0"/>
      <c r="FSP43" s="0"/>
      <c r="FSQ43" s="0"/>
      <c r="FSR43" s="0"/>
      <c r="FSS43" s="0"/>
      <c r="FST43" s="0"/>
      <c r="FSU43" s="0"/>
      <c r="FSV43" s="0"/>
      <c r="FSW43" s="0"/>
      <c r="FSX43" s="0"/>
      <c r="FSY43" s="0"/>
      <c r="FSZ43" s="0"/>
      <c r="FTA43" s="0"/>
      <c r="FTB43" s="0"/>
      <c r="FTC43" s="0"/>
      <c r="FTD43" s="0"/>
      <c r="FTE43" s="0"/>
      <c r="FTF43" s="0"/>
      <c r="FTG43" s="0"/>
      <c r="FTH43" s="0"/>
      <c r="FTI43" s="0"/>
      <c r="FTJ43" s="0"/>
      <c r="FTK43" s="0"/>
      <c r="FTL43" s="0"/>
      <c r="FTM43" s="0"/>
      <c r="FTN43" s="0"/>
      <c r="FTO43" s="0"/>
      <c r="FTP43" s="0"/>
      <c r="FTQ43" s="0"/>
      <c r="FTR43" s="0"/>
      <c r="FTS43" s="0"/>
      <c r="FTT43" s="0"/>
      <c r="FTU43" s="0"/>
      <c r="FTV43" s="0"/>
      <c r="FTW43" s="0"/>
      <c r="FTX43" s="0"/>
      <c r="FTY43" s="0"/>
      <c r="FTZ43" s="0"/>
      <c r="FUA43" s="0"/>
      <c r="FUB43" s="0"/>
      <c r="FUC43" s="0"/>
      <c r="FUD43" s="0"/>
      <c r="FUE43" s="0"/>
      <c r="FUF43" s="0"/>
      <c r="FUG43" s="0"/>
      <c r="FUH43" s="0"/>
      <c r="FUI43" s="0"/>
      <c r="FUJ43" s="0"/>
      <c r="FUK43" s="0"/>
      <c r="FUL43" s="0"/>
      <c r="FUM43" s="0"/>
      <c r="FUN43" s="0"/>
      <c r="FUO43" s="0"/>
      <c r="FUP43" s="0"/>
      <c r="FUQ43" s="0"/>
      <c r="FUR43" s="0"/>
      <c r="FUS43" s="0"/>
      <c r="FUT43" s="0"/>
      <c r="FUU43" s="0"/>
      <c r="FUV43" s="0"/>
      <c r="FUW43" s="0"/>
      <c r="FUX43" s="0"/>
      <c r="FUY43" s="0"/>
      <c r="FUZ43" s="0"/>
      <c r="FVA43" s="0"/>
      <c r="FVB43" s="0"/>
      <c r="FVC43" s="0"/>
      <c r="FVD43" s="0"/>
      <c r="FVE43" s="0"/>
      <c r="FVF43" s="0"/>
      <c r="FVG43" s="0"/>
      <c r="FVH43" s="0"/>
      <c r="FVI43" s="0"/>
      <c r="FVJ43" s="0"/>
      <c r="FVK43" s="0"/>
      <c r="FVL43" s="0"/>
      <c r="FVM43" s="0"/>
      <c r="FVN43" s="0"/>
      <c r="FVO43" s="0"/>
      <c r="FVP43" s="0"/>
      <c r="FVQ43" s="0"/>
      <c r="FVR43" s="0"/>
      <c r="FVS43" s="0"/>
      <c r="FVT43" s="0"/>
      <c r="FVU43" s="0"/>
      <c r="FVV43" s="0"/>
      <c r="FVW43" s="0"/>
      <c r="FVX43" s="0"/>
      <c r="FVY43" s="0"/>
      <c r="FVZ43" s="0"/>
      <c r="FWA43" s="0"/>
      <c r="FWB43" s="0"/>
      <c r="FWC43" s="0"/>
      <c r="FWD43" s="0"/>
      <c r="FWE43" s="0"/>
      <c r="FWF43" s="0"/>
      <c r="FWG43" s="0"/>
      <c r="FWH43" s="0"/>
      <c r="FWI43" s="0"/>
      <c r="FWJ43" s="0"/>
      <c r="FWK43" s="0"/>
      <c r="FWL43" s="0"/>
      <c r="FWM43" s="0"/>
      <c r="FWN43" s="0"/>
      <c r="FWO43" s="0"/>
      <c r="FWP43" s="0"/>
      <c r="FWQ43" s="0"/>
      <c r="FWR43" s="0"/>
      <c r="FWS43" s="0"/>
      <c r="FWT43" s="0"/>
      <c r="FWU43" s="0"/>
      <c r="FWV43" s="0"/>
      <c r="FWW43" s="0"/>
      <c r="FWX43" s="0"/>
      <c r="FWY43" s="0"/>
      <c r="FWZ43" s="0"/>
      <c r="FXA43" s="0"/>
      <c r="FXB43" s="0"/>
      <c r="FXC43" s="0"/>
      <c r="FXD43" s="0"/>
      <c r="FXE43" s="0"/>
      <c r="FXF43" s="0"/>
      <c r="FXG43" s="0"/>
      <c r="FXH43" s="0"/>
      <c r="FXI43" s="0"/>
      <c r="FXJ43" s="0"/>
      <c r="FXK43" s="0"/>
      <c r="FXL43" s="0"/>
      <c r="FXM43" s="0"/>
      <c r="FXN43" s="0"/>
      <c r="FXO43" s="0"/>
      <c r="FXP43" s="0"/>
      <c r="FXQ43" s="0"/>
      <c r="FXR43" s="0"/>
      <c r="FXS43" s="0"/>
      <c r="FXT43" s="0"/>
      <c r="FXU43" s="0"/>
      <c r="FXV43" s="0"/>
      <c r="FXW43" s="0"/>
      <c r="FXX43" s="0"/>
      <c r="FXY43" s="0"/>
      <c r="FXZ43" s="0"/>
      <c r="FYA43" s="0"/>
      <c r="FYB43" s="0"/>
      <c r="FYC43" s="0"/>
      <c r="FYD43" s="0"/>
      <c r="FYE43" s="0"/>
      <c r="FYF43" s="0"/>
      <c r="FYG43" s="0"/>
      <c r="FYH43" s="0"/>
      <c r="FYI43" s="0"/>
      <c r="FYJ43" s="0"/>
      <c r="FYK43" s="0"/>
      <c r="FYL43" s="0"/>
      <c r="FYM43" s="0"/>
      <c r="FYN43" s="0"/>
      <c r="FYO43" s="0"/>
      <c r="FYP43" s="0"/>
      <c r="FYQ43" s="0"/>
      <c r="FYR43" s="0"/>
      <c r="FYS43" s="0"/>
      <c r="FYT43" s="0"/>
      <c r="FYU43" s="0"/>
      <c r="FYV43" s="0"/>
      <c r="FYW43" s="0"/>
      <c r="FYX43" s="0"/>
      <c r="FYY43" s="0"/>
      <c r="FYZ43" s="0"/>
      <c r="FZA43" s="0"/>
      <c r="FZB43" s="0"/>
      <c r="FZC43" s="0"/>
      <c r="FZD43" s="0"/>
      <c r="FZE43" s="0"/>
      <c r="FZF43" s="0"/>
      <c r="FZG43" s="0"/>
      <c r="FZH43" s="0"/>
      <c r="FZI43" s="0"/>
      <c r="FZJ43" s="0"/>
      <c r="FZK43" s="0"/>
      <c r="FZL43" s="0"/>
      <c r="FZM43" s="0"/>
      <c r="FZN43" s="0"/>
      <c r="FZO43" s="0"/>
      <c r="FZP43" s="0"/>
      <c r="FZQ43" s="0"/>
      <c r="FZR43" s="0"/>
      <c r="FZS43" s="0"/>
      <c r="FZT43" s="0"/>
      <c r="FZU43" s="0"/>
      <c r="FZV43" s="0"/>
      <c r="FZW43" s="0"/>
      <c r="FZX43" s="0"/>
      <c r="FZY43" s="0"/>
      <c r="FZZ43" s="0"/>
      <c r="GAA43" s="0"/>
      <c r="GAB43" s="0"/>
      <c r="GAC43" s="0"/>
      <c r="GAD43" s="0"/>
      <c r="GAE43" s="0"/>
      <c r="GAF43" s="0"/>
      <c r="GAG43" s="0"/>
      <c r="GAH43" s="0"/>
      <c r="GAI43" s="0"/>
      <c r="GAJ43" s="0"/>
      <c r="GAK43" s="0"/>
      <c r="GAL43" s="0"/>
      <c r="GAM43" s="0"/>
      <c r="GAN43" s="0"/>
      <c r="GAO43" s="0"/>
      <c r="GAP43" s="0"/>
      <c r="GAQ43" s="0"/>
      <c r="GAR43" s="0"/>
      <c r="GAS43" s="0"/>
      <c r="GAT43" s="0"/>
      <c r="GAU43" s="0"/>
      <c r="GAV43" s="0"/>
      <c r="GAW43" s="0"/>
      <c r="GAX43" s="0"/>
      <c r="GAY43" s="0"/>
      <c r="GAZ43" s="0"/>
      <c r="GBA43" s="0"/>
      <c r="GBB43" s="0"/>
      <c r="GBC43" s="0"/>
      <c r="GBD43" s="0"/>
      <c r="GBE43" s="0"/>
      <c r="GBF43" s="0"/>
      <c r="GBG43" s="0"/>
      <c r="GBH43" s="0"/>
      <c r="GBI43" s="0"/>
      <c r="GBJ43" s="0"/>
      <c r="GBK43" s="0"/>
      <c r="GBL43" s="0"/>
      <c r="GBM43" s="0"/>
      <c r="GBN43" s="0"/>
      <c r="GBO43" s="0"/>
      <c r="GBP43" s="0"/>
      <c r="GBQ43" s="0"/>
      <c r="GBR43" s="0"/>
      <c r="GBS43" s="0"/>
      <c r="GBT43" s="0"/>
      <c r="GBU43" s="0"/>
      <c r="GBV43" s="0"/>
      <c r="GBW43" s="0"/>
      <c r="GBX43" s="0"/>
      <c r="GBY43" s="0"/>
      <c r="GBZ43" s="0"/>
      <c r="GCA43" s="0"/>
      <c r="GCB43" s="0"/>
      <c r="GCC43" s="0"/>
      <c r="GCD43" s="0"/>
      <c r="GCE43" s="0"/>
      <c r="GCF43" s="0"/>
      <c r="GCG43" s="0"/>
      <c r="GCH43" s="0"/>
      <c r="GCI43" s="0"/>
      <c r="GCJ43" s="0"/>
      <c r="GCK43" s="0"/>
      <c r="GCL43" s="0"/>
      <c r="GCM43" s="0"/>
      <c r="GCN43" s="0"/>
      <c r="GCO43" s="0"/>
      <c r="GCP43" s="0"/>
      <c r="GCQ43" s="0"/>
      <c r="GCR43" s="0"/>
      <c r="GCS43" s="0"/>
      <c r="GCT43" s="0"/>
      <c r="GCU43" s="0"/>
      <c r="GCV43" s="0"/>
      <c r="GCW43" s="0"/>
      <c r="GCX43" s="0"/>
      <c r="GCY43" s="0"/>
      <c r="GCZ43" s="0"/>
      <c r="GDA43" s="0"/>
      <c r="GDB43" s="0"/>
      <c r="GDC43" s="0"/>
      <c r="GDD43" s="0"/>
      <c r="GDE43" s="0"/>
      <c r="GDF43" s="0"/>
      <c r="GDG43" s="0"/>
      <c r="GDH43" s="0"/>
      <c r="GDI43" s="0"/>
      <c r="GDJ43" s="0"/>
      <c r="GDK43" s="0"/>
      <c r="GDL43" s="0"/>
      <c r="GDM43" s="0"/>
      <c r="GDN43" s="0"/>
      <c r="GDO43" s="0"/>
      <c r="GDP43" s="0"/>
      <c r="GDQ43" s="0"/>
      <c r="GDR43" s="0"/>
      <c r="GDS43" s="0"/>
      <c r="GDT43" s="0"/>
      <c r="GDU43" s="0"/>
      <c r="GDV43" s="0"/>
      <c r="GDW43" s="0"/>
      <c r="GDX43" s="0"/>
      <c r="GDY43" s="0"/>
      <c r="GDZ43" s="0"/>
      <c r="GEA43" s="0"/>
      <c r="GEB43" s="0"/>
      <c r="GEC43" s="0"/>
      <c r="GED43" s="0"/>
      <c r="GEE43" s="0"/>
      <c r="GEF43" s="0"/>
      <c r="GEG43" s="0"/>
      <c r="GEH43" s="0"/>
      <c r="GEI43" s="0"/>
      <c r="GEJ43" s="0"/>
      <c r="GEK43" s="0"/>
      <c r="GEL43" s="0"/>
      <c r="GEM43" s="0"/>
      <c r="GEN43" s="0"/>
      <c r="GEO43" s="0"/>
      <c r="GEP43" s="0"/>
      <c r="GEQ43" s="0"/>
      <c r="GER43" s="0"/>
      <c r="GES43" s="0"/>
      <c r="GET43" s="0"/>
      <c r="GEU43" s="0"/>
      <c r="GEV43" s="0"/>
      <c r="GEW43" s="0"/>
      <c r="GEX43" s="0"/>
      <c r="GEY43" s="0"/>
      <c r="GEZ43" s="0"/>
      <c r="GFA43" s="0"/>
      <c r="GFB43" s="0"/>
      <c r="GFC43" s="0"/>
      <c r="GFD43" s="0"/>
      <c r="GFE43" s="0"/>
      <c r="GFF43" s="0"/>
      <c r="GFG43" s="0"/>
      <c r="GFH43" s="0"/>
      <c r="GFI43" s="0"/>
      <c r="GFJ43" s="0"/>
      <c r="GFK43" s="0"/>
      <c r="GFL43" s="0"/>
      <c r="GFM43" s="0"/>
      <c r="GFN43" s="0"/>
      <c r="GFO43" s="0"/>
      <c r="GFP43" s="0"/>
      <c r="GFQ43" s="0"/>
      <c r="GFR43" s="0"/>
      <c r="GFS43" s="0"/>
      <c r="GFT43" s="0"/>
      <c r="GFU43" s="0"/>
      <c r="GFV43" s="0"/>
      <c r="GFW43" s="0"/>
      <c r="GFX43" s="0"/>
      <c r="GFY43" s="0"/>
      <c r="GFZ43" s="0"/>
      <c r="GGA43" s="0"/>
      <c r="GGB43" s="0"/>
      <c r="GGC43" s="0"/>
      <c r="GGD43" s="0"/>
      <c r="GGE43" s="0"/>
      <c r="GGF43" s="0"/>
      <c r="GGG43" s="0"/>
      <c r="GGH43" s="0"/>
      <c r="GGI43" s="0"/>
      <c r="GGJ43" s="0"/>
      <c r="GGK43" s="0"/>
      <c r="GGL43" s="0"/>
      <c r="GGM43" s="0"/>
      <c r="GGN43" s="0"/>
      <c r="GGO43" s="0"/>
      <c r="GGP43" s="0"/>
      <c r="GGQ43" s="0"/>
      <c r="GGR43" s="0"/>
      <c r="GGS43" s="0"/>
      <c r="GGT43" s="0"/>
      <c r="GGU43" s="0"/>
      <c r="GGV43" s="0"/>
      <c r="GGW43" s="0"/>
      <c r="GGX43" s="0"/>
      <c r="GGY43" s="0"/>
      <c r="GGZ43" s="0"/>
      <c r="GHA43" s="0"/>
      <c r="GHB43" s="0"/>
      <c r="GHC43" s="0"/>
      <c r="GHD43" s="0"/>
      <c r="GHE43" s="0"/>
      <c r="GHF43" s="0"/>
      <c r="GHG43" s="0"/>
      <c r="GHH43" s="0"/>
      <c r="GHI43" s="0"/>
      <c r="GHJ43" s="0"/>
      <c r="GHK43" s="0"/>
      <c r="GHL43" s="0"/>
      <c r="GHM43" s="0"/>
      <c r="GHN43" s="0"/>
      <c r="GHO43" s="0"/>
      <c r="GHP43" s="0"/>
      <c r="GHQ43" s="0"/>
      <c r="GHR43" s="0"/>
      <c r="GHS43" s="0"/>
      <c r="GHT43" s="0"/>
      <c r="GHU43" s="0"/>
      <c r="GHV43" s="0"/>
      <c r="GHW43" s="0"/>
      <c r="GHX43" s="0"/>
      <c r="GHY43" s="0"/>
      <c r="GHZ43" s="0"/>
      <c r="GIA43" s="0"/>
      <c r="GIB43" s="0"/>
      <c r="GIC43" s="0"/>
      <c r="GID43" s="0"/>
      <c r="GIE43" s="0"/>
      <c r="GIF43" s="0"/>
      <c r="GIG43" s="0"/>
      <c r="GIH43" s="0"/>
      <c r="GII43" s="0"/>
      <c r="GIJ43" s="0"/>
      <c r="GIK43" s="0"/>
      <c r="GIL43" s="0"/>
      <c r="GIM43" s="0"/>
      <c r="GIN43" s="0"/>
      <c r="GIO43" s="0"/>
      <c r="GIP43" s="0"/>
      <c r="GIQ43" s="0"/>
      <c r="GIR43" s="0"/>
      <c r="GIS43" s="0"/>
      <c r="GIT43" s="0"/>
      <c r="GIU43" s="0"/>
      <c r="GIV43" s="0"/>
      <c r="GIW43" s="0"/>
      <c r="GIX43" s="0"/>
      <c r="GIY43" s="0"/>
      <c r="GIZ43" s="0"/>
      <c r="GJA43" s="0"/>
      <c r="GJB43" s="0"/>
      <c r="GJC43" s="0"/>
      <c r="GJD43" s="0"/>
      <c r="GJE43" s="0"/>
      <c r="GJF43" s="0"/>
      <c r="GJG43" s="0"/>
      <c r="GJH43" s="0"/>
      <c r="GJI43" s="0"/>
      <c r="GJJ43" s="0"/>
      <c r="GJK43" s="0"/>
      <c r="GJL43" s="0"/>
      <c r="GJM43" s="0"/>
      <c r="GJN43" s="0"/>
      <c r="GJO43" s="0"/>
      <c r="GJP43" s="0"/>
      <c r="GJQ43" s="0"/>
      <c r="GJR43" s="0"/>
      <c r="GJS43" s="0"/>
      <c r="GJT43" s="0"/>
      <c r="GJU43" s="0"/>
      <c r="GJV43" s="0"/>
      <c r="GJW43" s="0"/>
      <c r="GJX43" s="0"/>
      <c r="GJY43" s="0"/>
      <c r="GJZ43" s="0"/>
      <c r="GKA43" s="0"/>
      <c r="GKB43" s="0"/>
      <c r="GKC43" s="0"/>
      <c r="GKD43" s="0"/>
      <c r="GKE43" s="0"/>
      <c r="GKF43" s="0"/>
      <c r="GKG43" s="0"/>
      <c r="GKH43" s="0"/>
      <c r="GKI43" s="0"/>
      <c r="GKJ43" s="0"/>
      <c r="GKK43" s="0"/>
      <c r="GKL43" s="0"/>
      <c r="GKM43" s="0"/>
      <c r="GKN43" s="0"/>
      <c r="GKO43" s="0"/>
      <c r="GKP43" s="0"/>
      <c r="GKQ43" s="0"/>
      <c r="GKR43" s="0"/>
      <c r="GKS43" s="0"/>
      <c r="GKT43" s="0"/>
      <c r="GKU43" s="0"/>
      <c r="GKV43" s="0"/>
      <c r="GKW43" s="0"/>
      <c r="GKX43" s="0"/>
      <c r="GKY43" s="0"/>
      <c r="GKZ43" s="0"/>
      <c r="GLA43" s="0"/>
      <c r="GLB43" s="0"/>
      <c r="GLC43" s="0"/>
      <c r="GLD43" s="0"/>
      <c r="GLE43" s="0"/>
      <c r="GLF43" s="0"/>
      <c r="GLG43" s="0"/>
      <c r="GLH43" s="0"/>
      <c r="GLI43" s="0"/>
      <c r="GLJ43" s="0"/>
      <c r="GLK43" s="0"/>
      <c r="GLL43" s="0"/>
      <c r="GLM43" s="0"/>
      <c r="GLN43" s="0"/>
      <c r="GLO43" s="0"/>
      <c r="GLP43" s="0"/>
      <c r="GLQ43" s="0"/>
      <c r="GLR43" s="0"/>
      <c r="GLS43" s="0"/>
      <c r="GLT43" s="0"/>
      <c r="GLU43" s="0"/>
      <c r="GLV43" s="0"/>
      <c r="GLW43" s="0"/>
      <c r="GLX43" s="0"/>
      <c r="GLY43" s="0"/>
      <c r="GLZ43" s="0"/>
      <c r="GMA43" s="0"/>
      <c r="GMB43" s="0"/>
      <c r="GMC43" s="0"/>
      <c r="GMD43" s="0"/>
      <c r="GME43" s="0"/>
      <c r="GMF43" s="0"/>
      <c r="GMG43" s="0"/>
      <c r="GMH43" s="0"/>
      <c r="GMI43" s="0"/>
      <c r="GMJ43" s="0"/>
      <c r="GMK43" s="0"/>
      <c r="GML43" s="0"/>
      <c r="GMM43" s="0"/>
      <c r="GMN43" s="0"/>
      <c r="GMO43" s="0"/>
      <c r="GMP43" s="0"/>
      <c r="GMQ43" s="0"/>
      <c r="GMR43" s="0"/>
      <c r="GMS43" s="0"/>
      <c r="GMT43" s="0"/>
      <c r="GMU43" s="0"/>
      <c r="GMV43" s="0"/>
      <c r="GMW43" s="0"/>
      <c r="GMX43" s="0"/>
      <c r="GMY43" s="0"/>
      <c r="GMZ43" s="0"/>
      <c r="GNA43" s="0"/>
      <c r="GNB43" s="0"/>
      <c r="GNC43" s="0"/>
      <c r="GND43" s="0"/>
      <c r="GNE43" s="0"/>
      <c r="GNF43" s="0"/>
      <c r="GNG43" s="0"/>
      <c r="GNH43" s="0"/>
      <c r="GNI43" s="0"/>
      <c r="GNJ43" s="0"/>
      <c r="GNK43" s="0"/>
      <c r="GNL43" s="0"/>
      <c r="GNM43" s="0"/>
      <c r="GNN43" s="0"/>
      <c r="GNO43" s="0"/>
      <c r="GNP43" s="0"/>
      <c r="GNQ43" s="0"/>
      <c r="GNR43" s="0"/>
      <c r="GNS43" s="0"/>
      <c r="GNT43" s="0"/>
      <c r="GNU43" s="0"/>
      <c r="GNV43" s="0"/>
      <c r="GNW43" s="0"/>
      <c r="GNX43" s="0"/>
      <c r="GNY43" s="0"/>
      <c r="GNZ43" s="0"/>
      <c r="GOA43" s="0"/>
      <c r="GOB43" s="0"/>
      <c r="GOC43" s="0"/>
      <c r="GOD43" s="0"/>
      <c r="GOE43" s="0"/>
      <c r="GOF43" s="0"/>
      <c r="GOG43" s="0"/>
      <c r="GOH43" s="0"/>
      <c r="GOI43" s="0"/>
      <c r="GOJ43" s="0"/>
      <c r="GOK43" s="0"/>
      <c r="GOL43" s="0"/>
      <c r="GOM43" s="0"/>
      <c r="GON43" s="0"/>
      <c r="GOO43" s="0"/>
      <c r="GOP43" s="0"/>
      <c r="GOQ43" s="0"/>
      <c r="GOR43" s="0"/>
      <c r="GOS43" s="0"/>
      <c r="GOT43" s="0"/>
      <c r="GOU43" s="0"/>
      <c r="GOV43" s="0"/>
      <c r="GOW43" s="0"/>
      <c r="GOX43" s="0"/>
      <c r="GOY43" s="0"/>
      <c r="GOZ43" s="0"/>
      <c r="GPA43" s="0"/>
      <c r="GPB43" s="0"/>
      <c r="GPC43" s="0"/>
      <c r="GPD43" s="0"/>
      <c r="GPE43" s="0"/>
      <c r="GPF43" s="0"/>
      <c r="GPG43" s="0"/>
      <c r="GPH43" s="0"/>
      <c r="GPI43" s="0"/>
      <c r="GPJ43" s="0"/>
      <c r="GPK43" s="0"/>
      <c r="GPL43" s="0"/>
      <c r="GPM43" s="0"/>
      <c r="GPN43" s="0"/>
      <c r="GPO43" s="0"/>
      <c r="GPP43" s="0"/>
      <c r="GPQ43" s="0"/>
      <c r="GPR43" s="0"/>
      <c r="GPS43" s="0"/>
      <c r="GPT43" s="0"/>
      <c r="GPU43" s="0"/>
      <c r="GPV43" s="0"/>
      <c r="GPW43" s="0"/>
      <c r="GPX43" s="0"/>
      <c r="GPY43" s="0"/>
      <c r="GPZ43" s="0"/>
      <c r="GQA43" s="0"/>
      <c r="GQB43" s="0"/>
      <c r="GQC43" s="0"/>
      <c r="GQD43" s="0"/>
      <c r="GQE43" s="0"/>
      <c r="GQF43" s="0"/>
      <c r="GQG43" s="0"/>
      <c r="GQH43" s="0"/>
      <c r="GQI43" s="0"/>
      <c r="GQJ43" s="0"/>
      <c r="GQK43" s="0"/>
      <c r="GQL43" s="0"/>
      <c r="GQM43" s="0"/>
      <c r="GQN43" s="0"/>
      <c r="GQO43" s="0"/>
      <c r="GQP43" s="0"/>
      <c r="GQQ43" s="0"/>
      <c r="GQR43" s="0"/>
      <c r="GQS43" s="0"/>
      <c r="GQT43" s="0"/>
      <c r="GQU43" s="0"/>
      <c r="GQV43" s="0"/>
      <c r="GQW43" s="0"/>
      <c r="GQX43" s="0"/>
      <c r="GQY43" s="0"/>
      <c r="GQZ43" s="0"/>
      <c r="GRA43" s="0"/>
      <c r="GRB43" s="0"/>
      <c r="GRC43" s="0"/>
      <c r="GRD43" s="0"/>
      <c r="GRE43" s="0"/>
      <c r="GRF43" s="0"/>
      <c r="GRG43" s="0"/>
      <c r="GRH43" s="0"/>
      <c r="GRI43" s="0"/>
      <c r="GRJ43" s="0"/>
      <c r="GRK43" s="0"/>
      <c r="GRL43" s="0"/>
      <c r="GRM43" s="0"/>
      <c r="GRN43" s="0"/>
      <c r="GRO43" s="0"/>
      <c r="GRP43" s="0"/>
      <c r="GRQ43" s="0"/>
      <c r="GRR43" s="0"/>
      <c r="GRS43" s="0"/>
      <c r="GRT43" s="0"/>
      <c r="GRU43" s="0"/>
      <c r="GRV43" s="0"/>
      <c r="GRW43" s="0"/>
      <c r="GRX43" s="0"/>
      <c r="GRY43" s="0"/>
      <c r="GRZ43" s="0"/>
      <c r="GSA43" s="0"/>
      <c r="GSB43" s="0"/>
      <c r="GSC43" s="0"/>
      <c r="GSD43" s="0"/>
      <c r="GSE43" s="0"/>
      <c r="GSF43" s="0"/>
      <c r="GSG43" s="0"/>
      <c r="GSH43" s="0"/>
      <c r="GSI43" s="0"/>
      <c r="GSJ43" s="0"/>
      <c r="GSK43" s="0"/>
      <c r="GSL43" s="0"/>
      <c r="GSM43" s="0"/>
      <c r="GSN43" s="0"/>
      <c r="GSO43" s="0"/>
      <c r="GSP43" s="0"/>
      <c r="GSQ43" s="0"/>
      <c r="GSR43" s="0"/>
      <c r="GSS43" s="0"/>
      <c r="GST43" s="0"/>
      <c r="GSU43" s="0"/>
      <c r="GSV43" s="0"/>
      <c r="GSW43" s="0"/>
      <c r="GSX43" s="0"/>
      <c r="GSY43" s="0"/>
      <c r="GSZ43" s="0"/>
      <c r="GTA43" s="0"/>
      <c r="GTB43" s="0"/>
      <c r="GTC43" s="0"/>
      <c r="GTD43" s="0"/>
      <c r="GTE43" s="0"/>
      <c r="GTF43" s="0"/>
      <c r="GTG43" s="0"/>
      <c r="GTH43" s="0"/>
      <c r="GTI43" s="0"/>
      <c r="GTJ43" s="0"/>
      <c r="GTK43" s="0"/>
      <c r="GTL43" s="0"/>
      <c r="GTM43" s="0"/>
      <c r="GTN43" s="0"/>
      <c r="GTO43" s="0"/>
      <c r="GTP43" s="0"/>
      <c r="GTQ43" s="0"/>
      <c r="GTR43" s="0"/>
      <c r="GTS43" s="0"/>
      <c r="GTT43" s="0"/>
      <c r="GTU43" s="0"/>
      <c r="GTV43" s="0"/>
      <c r="GTW43" s="0"/>
      <c r="GTX43" s="0"/>
      <c r="GTY43" s="0"/>
      <c r="GTZ43" s="0"/>
      <c r="GUA43" s="0"/>
      <c r="GUB43" s="0"/>
      <c r="GUC43" s="0"/>
      <c r="GUD43" s="0"/>
      <c r="GUE43" s="0"/>
      <c r="GUF43" s="0"/>
      <c r="GUG43" s="0"/>
      <c r="GUH43" s="0"/>
      <c r="GUI43" s="0"/>
      <c r="GUJ43" s="0"/>
      <c r="GUK43" s="0"/>
      <c r="GUL43" s="0"/>
      <c r="GUM43" s="0"/>
      <c r="GUN43" s="0"/>
      <c r="GUO43" s="0"/>
      <c r="GUP43" s="0"/>
      <c r="GUQ43" s="0"/>
      <c r="GUR43" s="0"/>
      <c r="GUS43" s="0"/>
      <c r="GUT43" s="0"/>
      <c r="GUU43" s="0"/>
      <c r="GUV43" s="0"/>
      <c r="GUW43" s="0"/>
      <c r="GUX43" s="0"/>
      <c r="GUY43" s="0"/>
      <c r="GUZ43" s="0"/>
      <c r="GVA43" s="0"/>
      <c r="GVB43" s="0"/>
      <c r="GVC43" s="0"/>
      <c r="GVD43" s="0"/>
      <c r="GVE43" s="0"/>
      <c r="GVF43" s="0"/>
      <c r="GVG43" s="0"/>
      <c r="GVH43" s="0"/>
      <c r="GVI43" s="0"/>
      <c r="GVJ43" s="0"/>
      <c r="GVK43" s="0"/>
      <c r="GVL43" s="0"/>
      <c r="GVM43" s="0"/>
      <c r="GVN43" s="0"/>
      <c r="GVO43" s="0"/>
      <c r="GVP43" s="0"/>
      <c r="GVQ43" s="0"/>
      <c r="GVR43" s="0"/>
      <c r="GVS43" s="0"/>
      <c r="GVT43" s="0"/>
      <c r="GVU43" s="0"/>
      <c r="GVV43" s="0"/>
      <c r="GVW43" s="0"/>
      <c r="GVX43" s="0"/>
      <c r="GVY43" s="0"/>
      <c r="GVZ43" s="0"/>
      <c r="GWA43" s="0"/>
      <c r="GWB43" s="0"/>
      <c r="GWC43" s="0"/>
      <c r="GWD43" s="0"/>
      <c r="GWE43" s="0"/>
      <c r="GWF43" s="0"/>
      <c r="GWG43" s="0"/>
      <c r="GWH43" s="0"/>
      <c r="GWI43" s="0"/>
      <c r="GWJ43" s="0"/>
      <c r="GWK43" s="0"/>
      <c r="GWL43" s="0"/>
      <c r="GWM43" s="0"/>
      <c r="GWN43" s="0"/>
      <c r="GWO43" s="0"/>
      <c r="GWP43" s="0"/>
      <c r="GWQ43" s="0"/>
      <c r="GWR43" s="0"/>
      <c r="GWS43" s="0"/>
      <c r="GWT43" s="0"/>
      <c r="GWU43" s="0"/>
      <c r="GWV43" s="0"/>
      <c r="GWW43" s="0"/>
      <c r="GWX43" s="0"/>
      <c r="GWY43" s="0"/>
      <c r="GWZ43" s="0"/>
      <c r="GXA43" s="0"/>
      <c r="GXB43" s="0"/>
      <c r="GXC43" s="0"/>
      <c r="GXD43" s="0"/>
      <c r="GXE43" s="0"/>
      <c r="GXF43" s="0"/>
      <c r="GXG43" s="0"/>
      <c r="GXH43" s="0"/>
      <c r="GXI43" s="0"/>
      <c r="GXJ43" s="0"/>
      <c r="GXK43" s="0"/>
      <c r="GXL43" s="0"/>
      <c r="GXM43" s="0"/>
      <c r="GXN43" s="0"/>
      <c r="GXO43" s="0"/>
      <c r="GXP43" s="0"/>
      <c r="GXQ43" s="0"/>
      <c r="GXR43" s="0"/>
      <c r="GXS43" s="0"/>
      <c r="GXT43" s="0"/>
      <c r="GXU43" s="0"/>
      <c r="GXV43" s="0"/>
      <c r="GXW43" s="0"/>
      <c r="GXX43" s="0"/>
      <c r="GXY43" s="0"/>
      <c r="GXZ43" s="0"/>
      <c r="GYA43" s="0"/>
      <c r="GYB43" s="0"/>
      <c r="GYC43" s="0"/>
      <c r="GYD43" s="0"/>
      <c r="GYE43" s="0"/>
      <c r="GYF43" s="0"/>
      <c r="GYG43" s="0"/>
      <c r="GYH43" s="0"/>
      <c r="GYI43" s="0"/>
      <c r="GYJ43" s="0"/>
      <c r="GYK43" s="0"/>
      <c r="GYL43" s="0"/>
      <c r="GYM43" s="0"/>
      <c r="GYN43" s="0"/>
      <c r="GYO43" s="0"/>
      <c r="GYP43" s="0"/>
      <c r="GYQ43" s="0"/>
      <c r="GYR43" s="0"/>
      <c r="GYS43" s="0"/>
      <c r="GYT43" s="0"/>
      <c r="GYU43" s="0"/>
      <c r="GYV43" s="0"/>
      <c r="GYW43" s="0"/>
      <c r="GYX43" s="0"/>
      <c r="GYY43" s="0"/>
      <c r="GYZ43" s="0"/>
      <c r="GZA43" s="0"/>
      <c r="GZB43" s="0"/>
      <c r="GZC43" s="0"/>
      <c r="GZD43" s="0"/>
      <c r="GZE43" s="0"/>
      <c r="GZF43" s="0"/>
      <c r="GZG43" s="0"/>
      <c r="GZH43" s="0"/>
      <c r="GZI43" s="0"/>
      <c r="GZJ43" s="0"/>
      <c r="GZK43" s="0"/>
      <c r="GZL43" s="0"/>
      <c r="GZM43" s="0"/>
      <c r="GZN43" s="0"/>
      <c r="GZO43" s="0"/>
      <c r="GZP43" s="0"/>
      <c r="GZQ43" s="0"/>
      <c r="GZR43" s="0"/>
      <c r="GZS43" s="0"/>
      <c r="GZT43" s="0"/>
      <c r="GZU43" s="0"/>
      <c r="GZV43" s="0"/>
      <c r="GZW43" s="0"/>
      <c r="GZX43" s="0"/>
      <c r="GZY43" s="0"/>
      <c r="GZZ43" s="0"/>
      <c r="HAA43" s="0"/>
      <c r="HAB43" s="0"/>
      <c r="HAC43" s="0"/>
      <c r="HAD43" s="0"/>
      <c r="HAE43" s="0"/>
      <c r="HAF43" s="0"/>
      <c r="HAG43" s="0"/>
      <c r="HAH43" s="0"/>
      <c r="HAI43" s="0"/>
      <c r="HAJ43" s="0"/>
      <c r="HAK43" s="0"/>
      <c r="HAL43" s="0"/>
      <c r="HAM43" s="0"/>
      <c r="HAN43" s="0"/>
      <c r="HAO43" s="0"/>
      <c r="HAP43" s="0"/>
      <c r="HAQ43" s="0"/>
      <c r="HAR43" s="0"/>
      <c r="HAS43" s="0"/>
      <c r="HAT43" s="0"/>
      <c r="HAU43" s="0"/>
      <c r="HAV43" s="0"/>
      <c r="HAW43" s="0"/>
      <c r="HAX43" s="0"/>
      <c r="HAY43" s="0"/>
      <c r="HAZ43" s="0"/>
      <c r="HBA43" s="0"/>
      <c r="HBB43" s="0"/>
      <c r="HBC43" s="0"/>
      <c r="HBD43" s="0"/>
      <c r="HBE43" s="0"/>
      <c r="HBF43" s="0"/>
      <c r="HBG43" s="0"/>
      <c r="HBH43" s="0"/>
      <c r="HBI43" s="0"/>
      <c r="HBJ43" s="0"/>
      <c r="HBK43" s="0"/>
      <c r="HBL43" s="0"/>
      <c r="HBM43" s="0"/>
      <c r="HBN43" s="0"/>
      <c r="HBO43" s="0"/>
      <c r="HBP43" s="0"/>
      <c r="HBQ43" s="0"/>
      <c r="HBR43" s="0"/>
      <c r="HBS43" s="0"/>
      <c r="HBT43" s="0"/>
      <c r="HBU43" s="0"/>
      <c r="HBV43" s="0"/>
      <c r="HBW43" s="0"/>
      <c r="HBX43" s="0"/>
      <c r="HBY43" s="0"/>
      <c r="HBZ43" s="0"/>
      <c r="HCA43" s="0"/>
      <c r="HCB43" s="0"/>
      <c r="HCC43" s="0"/>
      <c r="HCD43" s="0"/>
      <c r="HCE43" s="0"/>
      <c r="HCF43" s="0"/>
      <c r="HCG43" s="0"/>
      <c r="HCH43" s="0"/>
      <c r="HCI43" s="0"/>
      <c r="HCJ43" s="0"/>
      <c r="HCK43" s="0"/>
      <c r="HCL43" s="0"/>
      <c r="HCM43" s="0"/>
      <c r="HCN43" s="0"/>
      <c r="HCO43" s="0"/>
      <c r="HCP43" s="0"/>
      <c r="HCQ43" s="0"/>
      <c r="HCR43" s="0"/>
      <c r="HCS43" s="0"/>
      <c r="HCT43" s="0"/>
      <c r="HCU43" s="0"/>
      <c r="HCV43" s="0"/>
      <c r="HCW43" s="0"/>
      <c r="HCX43" s="0"/>
      <c r="HCY43" s="0"/>
      <c r="HCZ43" s="0"/>
      <c r="HDA43" s="0"/>
      <c r="HDB43" s="0"/>
      <c r="HDC43" s="0"/>
      <c r="HDD43" s="0"/>
      <c r="HDE43" s="0"/>
      <c r="HDF43" s="0"/>
      <c r="HDG43" s="0"/>
      <c r="HDH43" s="0"/>
      <c r="HDI43" s="0"/>
      <c r="HDJ43" s="0"/>
      <c r="HDK43" s="0"/>
      <c r="HDL43" s="0"/>
      <c r="HDM43" s="0"/>
      <c r="HDN43" s="0"/>
      <c r="HDO43" s="0"/>
      <c r="HDP43" s="0"/>
      <c r="HDQ43" s="0"/>
      <c r="HDR43" s="0"/>
      <c r="HDS43" s="0"/>
      <c r="HDT43" s="0"/>
      <c r="HDU43" s="0"/>
      <c r="HDV43" s="0"/>
      <c r="HDW43" s="0"/>
      <c r="HDX43" s="0"/>
      <c r="HDY43" s="0"/>
      <c r="HDZ43" s="0"/>
      <c r="HEA43" s="0"/>
      <c r="HEB43" s="0"/>
      <c r="HEC43" s="0"/>
      <c r="HED43" s="0"/>
      <c r="HEE43" s="0"/>
      <c r="HEF43" s="0"/>
      <c r="HEG43" s="0"/>
      <c r="HEH43" s="0"/>
      <c r="HEI43" s="0"/>
      <c r="HEJ43" s="0"/>
      <c r="HEK43" s="0"/>
      <c r="HEL43" s="0"/>
      <c r="HEM43" s="0"/>
      <c r="HEN43" s="0"/>
      <c r="HEO43" s="0"/>
      <c r="HEP43" s="0"/>
      <c r="HEQ43" s="0"/>
      <c r="HER43" s="0"/>
      <c r="HES43" s="0"/>
      <c r="HET43" s="0"/>
      <c r="HEU43" s="0"/>
      <c r="HEV43" s="0"/>
      <c r="HEW43" s="0"/>
      <c r="HEX43" s="0"/>
      <c r="HEY43" s="0"/>
      <c r="HEZ43" s="0"/>
      <c r="HFA43" s="0"/>
      <c r="HFB43" s="0"/>
      <c r="HFC43" s="0"/>
      <c r="HFD43" s="0"/>
      <c r="HFE43" s="0"/>
      <c r="HFF43" s="0"/>
      <c r="HFG43" s="0"/>
      <c r="HFH43" s="0"/>
      <c r="HFI43" s="0"/>
      <c r="HFJ43" s="0"/>
      <c r="HFK43" s="0"/>
      <c r="HFL43" s="0"/>
      <c r="HFM43" s="0"/>
      <c r="HFN43" s="0"/>
      <c r="HFO43" s="0"/>
      <c r="HFP43" s="0"/>
      <c r="HFQ43" s="0"/>
      <c r="HFR43" s="0"/>
      <c r="HFS43" s="0"/>
      <c r="HFT43" s="0"/>
      <c r="HFU43" s="0"/>
      <c r="HFV43" s="0"/>
      <c r="HFW43" s="0"/>
      <c r="HFX43" s="0"/>
      <c r="HFY43" s="0"/>
      <c r="HFZ43" s="0"/>
      <c r="HGA43" s="0"/>
      <c r="HGB43" s="0"/>
      <c r="HGC43" s="0"/>
      <c r="HGD43" s="0"/>
      <c r="HGE43" s="0"/>
      <c r="HGF43" s="0"/>
      <c r="HGG43" s="0"/>
      <c r="HGH43" s="0"/>
      <c r="HGI43" s="0"/>
      <c r="HGJ43" s="0"/>
      <c r="HGK43" s="0"/>
      <c r="HGL43" s="0"/>
      <c r="HGM43" s="0"/>
      <c r="HGN43" s="0"/>
      <c r="HGO43" s="0"/>
      <c r="HGP43" s="0"/>
      <c r="HGQ43" s="0"/>
      <c r="HGR43" s="0"/>
      <c r="HGS43" s="0"/>
      <c r="HGT43" s="0"/>
      <c r="HGU43" s="0"/>
      <c r="HGV43" s="0"/>
      <c r="HGW43" s="0"/>
      <c r="HGX43" s="0"/>
      <c r="HGY43" s="0"/>
      <c r="HGZ43" s="0"/>
      <c r="HHA43" s="0"/>
      <c r="HHB43" s="0"/>
      <c r="HHC43" s="0"/>
      <c r="HHD43" s="0"/>
      <c r="HHE43" s="0"/>
      <c r="HHF43" s="0"/>
      <c r="HHG43" s="0"/>
      <c r="HHH43" s="0"/>
      <c r="HHI43" s="0"/>
      <c r="HHJ43" s="0"/>
      <c r="HHK43" s="0"/>
      <c r="HHL43" s="0"/>
      <c r="HHM43" s="0"/>
      <c r="HHN43" s="0"/>
      <c r="HHO43" s="0"/>
      <c r="HHP43" s="0"/>
      <c r="HHQ43" s="0"/>
      <c r="HHR43" s="0"/>
      <c r="HHS43" s="0"/>
      <c r="HHT43" s="0"/>
      <c r="HHU43" s="0"/>
      <c r="HHV43" s="0"/>
      <c r="HHW43" s="0"/>
      <c r="HHX43" s="0"/>
      <c r="HHY43" s="0"/>
      <c r="HHZ43" s="0"/>
      <c r="HIA43" s="0"/>
      <c r="HIB43" s="0"/>
      <c r="HIC43" s="0"/>
      <c r="HID43" s="0"/>
      <c r="HIE43" s="0"/>
      <c r="HIF43" s="0"/>
      <c r="HIG43" s="0"/>
      <c r="HIH43" s="0"/>
      <c r="HII43" s="0"/>
      <c r="HIJ43" s="0"/>
      <c r="HIK43" s="0"/>
      <c r="HIL43" s="0"/>
      <c r="HIM43" s="0"/>
      <c r="HIN43" s="0"/>
      <c r="HIO43" s="0"/>
      <c r="HIP43" s="0"/>
      <c r="HIQ43" s="0"/>
      <c r="HIR43" s="0"/>
      <c r="HIS43" s="0"/>
      <c r="HIT43" s="0"/>
      <c r="HIU43" s="0"/>
      <c r="HIV43" s="0"/>
      <c r="HIW43" s="0"/>
      <c r="HIX43" s="0"/>
      <c r="HIY43" s="0"/>
      <c r="HIZ43" s="0"/>
      <c r="HJA43" s="0"/>
      <c r="HJB43" s="0"/>
      <c r="HJC43" s="0"/>
      <c r="HJD43" s="0"/>
      <c r="HJE43" s="0"/>
      <c r="HJF43" s="0"/>
      <c r="HJG43" s="0"/>
      <c r="HJH43" s="0"/>
      <c r="HJI43" s="0"/>
      <c r="HJJ43" s="0"/>
      <c r="HJK43" s="0"/>
      <c r="HJL43" s="0"/>
      <c r="HJM43" s="0"/>
      <c r="HJN43" s="0"/>
      <c r="HJO43" s="0"/>
      <c r="HJP43" s="0"/>
      <c r="HJQ43" s="0"/>
      <c r="HJR43" s="0"/>
      <c r="HJS43" s="0"/>
      <c r="HJT43" s="0"/>
      <c r="HJU43" s="0"/>
      <c r="HJV43" s="0"/>
      <c r="HJW43" s="0"/>
      <c r="HJX43" s="0"/>
      <c r="HJY43" s="0"/>
      <c r="HJZ43" s="0"/>
      <c r="HKA43" s="0"/>
      <c r="HKB43" s="0"/>
      <c r="HKC43" s="0"/>
      <c r="HKD43" s="0"/>
      <c r="HKE43" s="0"/>
      <c r="HKF43" s="0"/>
      <c r="HKG43" s="0"/>
      <c r="HKH43" s="0"/>
      <c r="HKI43" s="0"/>
      <c r="HKJ43" s="0"/>
      <c r="HKK43" s="0"/>
      <c r="HKL43" s="0"/>
      <c r="HKM43" s="0"/>
      <c r="HKN43" s="0"/>
      <c r="HKO43" s="0"/>
      <c r="HKP43" s="0"/>
      <c r="HKQ43" s="0"/>
      <c r="HKR43" s="0"/>
      <c r="HKS43" s="0"/>
      <c r="HKT43" s="0"/>
      <c r="HKU43" s="0"/>
      <c r="HKV43" s="0"/>
      <c r="HKW43" s="0"/>
      <c r="HKX43" s="0"/>
      <c r="HKY43" s="0"/>
      <c r="HKZ43" s="0"/>
      <c r="HLA43" s="0"/>
      <c r="HLB43" s="0"/>
      <c r="HLC43" s="0"/>
      <c r="HLD43" s="0"/>
      <c r="HLE43" s="0"/>
      <c r="HLF43" s="0"/>
      <c r="HLG43" s="0"/>
      <c r="HLH43" s="0"/>
      <c r="HLI43" s="0"/>
      <c r="HLJ43" s="0"/>
      <c r="HLK43" s="0"/>
      <c r="HLL43" s="0"/>
      <c r="HLM43" s="0"/>
      <c r="HLN43" s="0"/>
      <c r="HLO43" s="0"/>
      <c r="HLP43" s="0"/>
      <c r="HLQ43" s="0"/>
      <c r="HLR43" s="0"/>
      <c r="HLS43" s="0"/>
      <c r="HLT43" s="0"/>
      <c r="HLU43" s="0"/>
      <c r="HLV43" s="0"/>
      <c r="HLW43" s="0"/>
      <c r="HLX43" s="0"/>
      <c r="HLY43" s="0"/>
      <c r="HLZ43" s="0"/>
      <c r="HMA43" s="0"/>
      <c r="HMB43" s="0"/>
      <c r="HMC43" s="0"/>
      <c r="HMD43" s="0"/>
      <c r="HME43" s="0"/>
      <c r="HMF43" s="0"/>
      <c r="HMG43" s="0"/>
      <c r="HMH43" s="0"/>
      <c r="HMI43" s="0"/>
      <c r="HMJ43" s="0"/>
      <c r="HMK43" s="0"/>
      <c r="HML43" s="0"/>
      <c r="HMM43" s="0"/>
      <c r="HMN43" s="0"/>
      <c r="HMO43" s="0"/>
      <c r="HMP43" s="0"/>
      <c r="HMQ43" s="0"/>
      <c r="HMR43" s="0"/>
      <c r="HMS43" s="0"/>
      <c r="HMT43" s="0"/>
      <c r="HMU43" s="0"/>
      <c r="HMV43" s="0"/>
      <c r="HMW43" s="0"/>
      <c r="HMX43" s="0"/>
      <c r="HMY43" s="0"/>
      <c r="HMZ43" s="0"/>
      <c r="HNA43" s="0"/>
      <c r="HNB43" s="0"/>
      <c r="HNC43" s="0"/>
      <c r="HND43" s="0"/>
      <c r="HNE43" s="0"/>
      <c r="HNF43" s="0"/>
      <c r="HNG43" s="0"/>
      <c r="HNH43" s="0"/>
      <c r="HNI43" s="0"/>
      <c r="HNJ43" s="0"/>
      <c r="HNK43" s="0"/>
      <c r="HNL43" s="0"/>
      <c r="HNM43" s="0"/>
      <c r="HNN43" s="0"/>
      <c r="HNO43" s="0"/>
      <c r="HNP43" s="0"/>
      <c r="HNQ43" s="0"/>
      <c r="HNR43" s="0"/>
      <c r="HNS43" s="0"/>
      <c r="HNT43" s="0"/>
      <c r="HNU43" s="0"/>
      <c r="HNV43" s="0"/>
      <c r="HNW43" s="0"/>
      <c r="HNX43" s="0"/>
      <c r="HNY43" s="0"/>
      <c r="HNZ43" s="0"/>
      <c r="HOA43" s="0"/>
      <c r="HOB43" s="0"/>
      <c r="HOC43" s="0"/>
      <c r="HOD43" s="0"/>
      <c r="HOE43" s="0"/>
      <c r="HOF43" s="0"/>
      <c r="HOG43" s="0"/>
      <c r="HOH43" s="0"/>
      <c r="HOI43" s="0"/>
      <c r="HOJ43" s="0"/>
      <c r="HOK43" s="0"/>
      <c r="HOL43" s="0"/>
      <c r="HOM43" s="0"/>
      <c r="HON43" s="0"/>
      <c r="HOO43" s="0"/>
      <c r="HOP43" s="0"/>
      <c r="HOQ43" s="0"/>
      <c r="HOR43" s="0"/>
      <c r="HOS43" s="0"/>
      <c r="HOT43" s="0"/>
      <c r="HOU43" s="0"/>
      <c r="HOV43" s="0"/>
      <c r="HOW43" s="0"/>
      <c r="HOX43" s="0"/>
      <c r="HOY43" s="0"/>
      <c r="HOZ43" s="0"/>
      <c r="HPA43" s="0"/>
      <c r="HPB43" s="0"/>
      <c r="HPC43" s="0"/>
      <c r="HPD43" s="0"/>
      <c r="HPE43" s="0"/>
      <c r="HPF43" s="0"/>
      <c r="HPG43" s="0"/>
      <c r="HPH43" s="0"/>
      <c r="HPI43" s="0"/>
      <c r="HPJ43" s="0"/>
      <c r="HPK43" s="0"/>
      <c r="HPL43" s="0"/>
      <c r="HPM43" s="0"/>
      <c r="HPN43" s="0"/>
      <c r="HPO43" s="0"/>
      <c r="HPP43" s="0"/>
      <c r="HPQ43" s="0"/>
      <c r="HPR43" s="0"/>
      <c r="HPS43" s="0"/>
      <c r="HPT43" s="0"/>
      <c r="HPU43" s="0"/>
      <c r="HPV43" s="0"/>
      <c r="HPW43" s="0"/>
      <c r="HPX43" s="0"/>
      <c r="HPY43" s="0"/>
      <c r="HPZ43" s="0"/>
      <c r="HQA43" s="0"/>
      <c r="HQB43" s="0"/>
      <c r="HQC43" s="0"/>
      <c r="HQD43" s="0"/>
      <c r="HQE43" s="0"/>
      <c r="HQF43" s="0"/>
      <c r="HQG43" s="0"/>
      <c r="HQH43" s="0"/>
      <c r="HQI43" s="0"/>
      <c r="HQJ43" s="0"/>
      <c r="HQK43" s="0"/>
      <c r="HQL43" s="0"/>
      <c r="HQM43" s="0"/>
      <c r="HQN43" s="0"/>
      <c r="HQO43" s="0"/>
      <c r="HQP43" s="0"/>
      <c r="HQQ43" s="0"/>
      <c r="HQR43" s="0"/>
      <c r="HQS43" s="0"/>
      <c r="HQT43" s="0"/>
      <c r="HQU43" s="0"/>
      <c r="HQV43" s="0"/>
      <c r="HQW43" s="0"/>
      <c r="HQX43" s="0"/>
      <c r="HQY43" s="0"/>
      <c r="HQZ43" s="0"/>
      <c r="HRA43" s="0"/>
      <c r="HRB43" s="0"/>
      <c r="HRC43" s="0"/>
      <c r="HRD43" s="0"/>
      <c r="HRE43" s="0"/>
      <c r="HRF43" s="0"/>
      <c r="HRG43" s="0"/>
      <c r="HRH43" s="0"/>
      <c r="HRI43" s="0"/>
      <c r="HRJ43" s="0"/>
      <c r="HRK43" s="0"/>
      <c r="HRL43" s="0"/>
      <c r="HRM43" s="0"/>
      <c r="HRN43" s="0"/>
      <c r="HRO43" s="0"/>
      <c r="HRP43" s="0"/>
      <c r="HRQ43" s="0"/>
      <c r="HRR43" s="0"/>
      <c r="HRS43" s="0"/>
      <c r="HRT43" s="0"/>
      <c r="HRU43" s="0"/>
      <c r="HRV43" s="0"/>
      <c r="HRW43" s="0"/>
      <c r="HRX43" s="0"/>
      <c r="HRY43" s="0"/>
      <c r="HRZ43" s="0"/>
      <c r="HSA43" s="0"/>
      <c r="HSB43" s="0"/>
      <c r="HSC43" s="0"/>
      <c r="HSD43" s="0"/>
      <c r="HSE43" s="0"/>
      <c r="HSF43" s="0"/>
      <c r="HSG43" s="0"/>
      <c r="HSH43" s="0"/>
      <c r="HSI43" s="0"/>
      <c r="HSJ43" s="0"/>
      <c r="HSK43" s="0"/>
      <c r="HSL43" s="0"/>
      <c r="HSM43" s="0"/>
      <c r="HSN43" s="0"/>
      <c r="HSO43" s="0"/>
      <c r="HSP43" s="0"/>
      <c r="HSQ43" s="0"/>
      <c r="HSR43" s="0"/>
      <c r="HSS43" s="0"/>
      <c r="HST43" s="0"/>
      <c r="HSU43" s="0"/>
      <c r="HSV43" s="0"/>
      <c r="HSW43" s="0"/>
      <c r="HSX43" s="0"/>
      <c r="HSY43" s="0"/>
      <c r="HSZ43" s="0"/>
      <c r="HTA43" s="0"/>
      <c r="HTB43" s="0"/>
      <c r="HTC43" s="0"/>
      <c r="HTD43" s="0"/>
      <c r="HTE43" s="0"/>
      <c r="HTF43" s="0"/>
      <c r="HTG43" s="0"/>
      <c r="HTH43" s="0"/>
      <c r="HTI43" s="0"/>
      <c r="HTJ43" s="0"/>
      <c r="HTK43" s="0"/>
      <c r="HTL43" s="0"/>
      <c r="HTM43" s="0"/>
      <c r="HTN43" s="0"/>
      <c r="HTO43" s="0"/>
      <c r="HTP43" s="0"/>
      <c r="HTQ43" s="0"/>
      <c r="HTR43" s="0"/>
      <c r="HTS43" s="0"/>
      <c r="HTT43" s="0"/>
      <c r="HTU43" s="0"/>
      <c r="HTV43" s="0"/>
      <c r="HTW43" s="0"/>
      <c r="HTX43" s="0"/>
      <c r="HTY43" s="0"/>
      <c r="HTZ43" s="0"/>
      <c r="HUA43" s="0"/>
      <c r="HUB43" s="0"/>
      <c r="HUC43" s="0"/>
      <c r="HUD43" s="0"/>
      <c r="HUE43" s="0"/>
      <c r="HUF43" s="0"/>
      <c r="HUG43" s="0"/>
      <c r="HUH43" s="0"/>
      <c r="HUI43" s="0"/>
      <c r="HUJ43" s="0"/>
      <c r="HUK43" s="0"/>
      <c r="HUL43" s="0"/>
      <c r="HUM43" s="0"/>
      <c r="HUN43" s="0"/>
      <c r="HUO43" s="0"/>
      <c r="HUP43" s="0"/>
      <c r="HUQ43" s="0"/>
      <c r="HUR43" s="0"/>
      <c r="HUS43" s="0"/>
      <c r="HUT43" s="0"/>
      <c r="HUU43" s="0"/>
      <c r="HUV43" s="0"/>
      <c r="HUW43" s="0"/>
      <c r="HUX43" s="0"/>
      <c r="HUY43" s="0"/>
      <c r="HUZ43" s="0"/>
      <c r="HVA43" s="0"/>
      <c r="HVB43" s="0"/>
      <c r="HVC43" s="0"/>
      <c r="HVD43" s="0"/>
      <c r="HVE43" s="0"/>
      <c r="HVF43" s="0"/>
      <c r="HVG43" s="0"/>
      <c r="HVH43" s="0"/>
      <c r="HVI43" s="0"/>
      <c r="HVJ43" s="0"/>
      <c r="HVK43" s="0"/>
      <c r="HVL43" s="0"/>
      <c r="HVM43" s="0"/>
      <c r="HVN43" s="0"/>
      <c r="HVO43" s="0"/>
      <c r="HVP43" s="0"/>
      <c r="HVQ43" s="0"/>
      <c r="HVR43" s="0"/>
      <c r="HVS43" s="0"/>
      <c r="HVT43" s="0"/>
      <c r="HVU43" s="0"/>
      <c r="HVV43" s="0"/>
      <c r="HVW43" s="0"/>
      <c r="HVX43" s="0"/>
      <c r="HVY43" s="0"/>
      <c r="HVZ43" s="0"/>
      <c r="HWA43" s="0"/>
      <c r="HWB43" s="0"/>
      <c r="HWC43" s="0"/>
      <c r="HWD43" s="0"/>
      <c r="HWE43" s="0"/>
      <c r="HWF43" s="0"/>
      <c r="HWG43" s="0"/>
      <c r="HWH43" s="0"/>
      <c r="HWI43" s="0"/>
      <c r="HWJ43" s="0"/>
      <c r="HWK43" s="0"/>
      <c r="HWL43" s="0"/>
      <c r="HWM43" s="0"/>
      <c r="HWN43" s="0"/>
      <c r="HWO43" s="0"/>
      <c r="HWP43" s="0"/>
      <c r="HWQ43" s="0"/>
      <c r="HWR43" s="0"/>
      <c r="HWS43" s="0"/>
      <c r="HWT43" s="0"/>
      <c r="HWU43" s="0"/>
      <c r="HWV43" s="0"/>
      <c r="HWW43" s="0"/>
      <c r="HWX43" s="0"/>
      <c r="HWY43" s="0"/>
      <c r="HWZ43" s="0"/>
      <c r="HXA43" s="0"/>
      <c r="HXB43" s="0"/>
      <c r="HXC43" s="0"/>
      <c r="HXD43" s="0"/>
      <c r="HXE43" s="0"/>
      <c r="HXF43" s="0"/>
      <c r="HXG43" s="0"/>
      <c r="HXH43" s="0"/>
      <c r="HXI43" s="0"/>
      <c r="HXJ43" s="0"/>
      <c r="HXK43" s="0"/>
      <c r="HXL43" s="0"/>
      <c r="HXM43" s="0"/>
      <c r="HXN43" s="0"/>
      <c r="HXO43" s="0"/>
      <c r="HXP43" s="0"/>
      <c r="HXQ43" s="0"/>
      <c r="HXR43" s="0"/>
      <c r="HXS43" s="0"/>
      <c r="HXT43" s="0"/>
      <c r="HXU43" s="0"/>
      <c r="HXV43" s="0"/>
      <c r="HXW43" s="0"/>
      <c r="HXX43" s="0"/>
      <c r="HXY43" s="0"/>
      <c r="HXZ43" s="0"/>
      <c r="HYA43" s="0"/>
      <c r="HYB43" s="0"/>
      <c r="HYC43" s="0"/>
      <c r="HYD43" s="0"/>
      <c r="HYE43" s="0"/>
      <c r="HYF43" s="0"/>
      <c r="HYG43" s="0"/>
      <c r="HYH43" s="0"/>
      <c r="HYI43" s="0"/>
      <c r="HYJ43" s="0"/>
      <c r="HYK43" s="0"/>
      <c r="HYL43" s="0"/>
      <c r="HYM43" s="0"/>
      <c r="HYN43" s="0"/>
      <c r="HYO43" s="0"/>
      <c r="HYP43" s="0"/>
      <c r="HYQ43" s="0"/>
      <c r="HYR43" s="0"/>
      <c r="HYS43" s="0"/>
      <c r="HYT43" s="0"/>
      <c r="HYU43" s="0"/>
      <c r="HYV43" s="0"/>
      <c r="HYW43" s="0"/>
      <c r="HYX43" s="0"/>
      <c r="HYY43" s="0"/>
      <c r="HYZ43" s="0"/>
      <c r="HZA43" s="0"/>
      <c r="HZB43" s="0"/>
      <c r="HZC43" s="0"/>
      <c r="HZD43" s="0"/>
      <c r="HZE43" s="0"/>
      <c r="HZF43" s="0"/>
      <c r="HZG43" s="0"/>
      <c r="HZH43" s="0"/>
      <c r="HZI43" s="0"/>
      <c r="HZJ43" s="0"/>
      <c r="HZK43" s="0"/>
      <c r="HZL43" s="0"/>
      <c r="HZM43" s="0"/>
      <c r="HZN43" s="0"/>
      <c r="HZO43" s="0"/>
      <c r="HZP43" s="0"/>
      <c r="HZQ43" s="0"/>
      <c r="HZR43" s="0"/>
      <c r="HZS43" s="0"/>
      <c r="HZT43" s="0"/>
      <c r="HZU43" s="0"/>
      <c r="HZV43" s="0"/>
      <c r="HZW43" s="0"/>
      <c r="HZX43" s="0"/>
      <c r="HZY43" s="0"/>
      <c r="HZZ43" s="0"/>
      <c r="IAA43" s="0"/>
      <c r="IAB43" s="0"/>
      <c r="IAC43" s="0"/>
      <c r="IAD43" s="0"/>
      <c r="IAE43" s="0"/>
      <c r="IAF43" s="0"/>
      <c r="IAG43" s="0"/>
      <c r="IAH43" s="0"/>
      <c r="IAI43" s="0"/>
      <c r="IAJ43" s="0"/>
      <c r="IAK43" s="0"/>
      <c r="IAL43" s="0"/>
      <c r="IAM43" s="0"/>
      <c r="IAN43" s="0"/>
      <c r="IAO43" s="0"/>
      <c r="IAP43" s="0"/>
      <c r="IAQ43" s="0"/>
      <c r="IAR43" s="0"/>
      <c r="IAS43" s="0"/>
      <c r="IAT43" s="0"/>
      <c r="IAU43" s="0"/>
      <c r="IAV43" s="0"/>
      <c r="IAW43" s="0"/>
      <c r="IAX43" s="0"/>
      <c r="IAY43" s="0"/>
      <c r="IAZ43" s="0"/>
      <c r="IBA43" s="0"/>
      <c r="IBB43" s="0"/>
      <c r="IBC43" s="0"/>
      <c r="IBD43" s="0"/>
      <c r="IBE43" s="0"/>
      <c r="IBF43" s="0"/>
      <c r="IBG43" s="0"/>
      <c r="IBH43" s="0"/>
      <c r="IBI43" s="0"/>
      <c r="IBJ43" s="0"/>
      <c r="IBK43" s="0"/>
      <c r="IBL43" s="0"/>
      <c r="IBM43" s="0"/>
      <c r="IBN43" s="0"/>
      <c r="IBO43" s="0"/>
      <c r="IBP43" s="0"/>
      <c r="IBQ43" s="0"/>
      <c r="IBR43" s="0"/>
      <c r="IBS43" s="0"/>
      <c r="IBT43" s="0"/>
      <c r="IBU43" s="0"/>
      <c r="IBV43" s="0"/>
      <c r="IBW43" s="0"/>
      <c r="IBX43" s="0"/>
      <c r="IBY43" s="0"/>
      <c r="IBZ43" s="0"/>
      <c r="ICA43" s="0"/>
      <c r="ICB43" s="0"/>
      <c r="ICC43" s="0"/>
      <c r="ICD43" s="0"/>
      <c r="ICE43" s="0"/>
      <c r="ICF43" s="0"/>
      <c r="ICG43" s="0"/>
      <c r="ICH43" s="0"/>
      <c r="ICI43" s="0"/>
      <c r="ICJ43" s="0"/>
      <c r="ICK43" s="0"/>
      <c r="ICL43" s="0"/>
      <c r="ICM43" s="0"/>
      <c r="ICN43" s="0"/>
      <c r="ICO43" s="0"/>
      <c r="ICP43" s="0"/>
      <c r="ICQ43" s="0"/>
      <c r="ICR43" s="0"/>
      <c r="ICS43" s="0"/>
      <c r="ICT43" s="0"/>
      <c r="ICU43" s="0"/>
      <c r="ICV43" s="0"/>
      <c r="ICW43" s="0"/>
      <c r="ICX43" s="0"/>
      <c r="ICY43" s="0"/>
      <c r="ICZ43" s="0"/>
      <c r="IDA43" s="0"/>
      <c r="IDB43" s="0"/>
      <c r="IDC43" s="0"/>
      <c r="IDD43" s="0"/>
      <c r="IDE43" s="0"/>
      <c r="IDF43" s="0"/>
      <c r="IDG43" s="0"/>
      <c r="IDH43" s="0"/>
      <c r="IDI43" s="0"/>
      <c r="IDJ43" s="0"/>
      <c r="IDK43" s="0"/>
      <c r="IDL43" s="0"/>
      <c r="IDM43" s="0"/>
      <c r="IDN43" s="0"/>
      <c r="IDO43" s="0"/>
      <c r="IDP43" s="0"/>
      <c r="IDQ43" s="0"/>
      <c r="IDR43" s="0"/>
      <c r="IDS43" s="0"/>
      <c r="IDT43" s="0"/>
      <c r="IDU43" s="0"/>
      <c r="IDV43" s="0"/>
      <c r="IDW43" s="0"/>
      <c r="IDX43" s="0"/>
      <c r="IDY43" s="0"/>
      <c r="IDZ43" s="0"/>
      <c r="IEA43" s="0"/>
      <c r="IEB43" s="0"/>
      <c r="IEC43" s="0"/>
      <c r="IED43" s="0"/>
      <c r="IEE43" s="0"/>
      <c r="IEF43" s="0"/>
      <c r="IEG43" s="0"/>
      <c r="IEH43" s="0"/>
      <c r="IEI43" s="0"/>
      <c r="IEJ43" s="0"/>
      <c r="IEK43" s="0"/>
      <c r="IEL43" s="0"/>
      <c r="IEM43" s="0"/>
      <c r="IEN43" s="0"/>
      <c r="IEO43" s="0"/>
      <c r="IEP43" s="0"/>
      <c r="IEQ43" s="0"/>
      <c r="IER43" s="0"/>
      <c r="IES43" s="0"/>
      <c r="IET43" s="0"/>
      <c r="IEU43" s="0"/>
      <c r="IEV43" s="0"/>
      <c r="IEW43" s="0"/>
      <c r="IEX43" s="0"/>
      <c r="IEY43" s="0"/>
      <c r="IEZ43" s="0"/>
      <c r="IFA43" s="0"/>
      <c r="IFB43" s="0"/>
      <c r="IFC43" s="0"/>
      <c r="IFD43" s="0"/>
      <c r="IFE43" s="0"/>
      <c r="IFF43" s="0"/>
      <c r="IFG43" s="0"/>
      <c r="IFH43" s="0"/>
      <c r="IFI43" s="0"/>
      <c r="IFJ43" s="0"/>
      <c r="IFK43" s="0"/>
      <c r="IFL43" s="0"/>
      <c r="IFM43" s="0"/>
      <c r="IFN43" s="0"/>
      <c r="IFO43" s="0"/>
      <c r="IFP43" s="0"/>
      <c r="IFQ43" s="0"/>
      <c r="IFR43" s="0"/>
      <c r="IFS43" s="0"/>
      <c r="IFT43" s="0"/>
      <c r="IFU43" s="0"/>
      <c r="IFV43" s="0"/>
      <c r="IFW43" s="0"/>
      <c r="IFX43" s="0"/>
      <c r="IFY43" s="0"/>
      <c r="IFZ43" s="0"/>
      <c r="IGA43" s="0"/>
      <c r="IGB43" s="0"/>
      <c r="IGC43" s="0"/>
      <c r="IGD43" s="0"/>
      <c r="IGE43" s="0"/>
      <c r="IGF43" s="0"/>
      <c r="IGG43" s="0"/>
      <c r="IGH43" s="0"/>
      <c r="IGI43" s="0"/>
      <c r="IGJ43" s="0"/>
      <c r="IGK43" s="0"/>
      <c r="IGL43" s="0"/>
      <c r="IGM43" s="0"/>
      <c r="IGN43" s="0"/>
      <c r="IGO43" s="0"/>
      <c r="IGP43" s="0"/>
      <c r="IGQ43" s="0"/>
      <c r="IGR43" s="0"/>
      <c r="IGS43" s="0"/>
      <c r="IGT43" s="0"/>
      <c r="IGU43" s="0"/>
      <c r="IGV43" s="0"/>
      <c r="IGW43" s="0"/>
      <c r="IGX43" s="0"/>
      <c r="IGY43" s="0"/>
      <c r="IGZ43" s="0"/>
      <c r="IHA43" s="0"/>
      <c r="IHB43" s="0"/>
      <c r="IHC43" s="0"/>
      <c r="IHD43" s="0"/>
      <c r="IHE43" s="0"/>
      <c r="IHF43" s="0"/>
      <c r="IHG43" s="0"/>
      <c r="IHH43" s="0"/>
      <c r="IHI43" s="0"/>
      <c r="IHJ43" s="0"/>
      <c r="IHK43" s="0"/>
      <c r="IHL43" s="0"/>
      <c r="IHM43" s="0"/>
      <c r="IHN43" s="0"/>
      <c r="IHO43" s="0"/>
      <c r="IHP43" s="0"/>
      <c r="IHQ43" s="0"/>
      <c r="IHR43" s="0"/>
      <c r="IHS43" s="0"/>
      <c r="IHT43" s="0"/>
      <c r="IHU43" s="0"/>
      <c r="IHV43" s="0"/>
      <c r="IHW43" s="0"/>
      <c r="IHX43" s="0"/>
      <c r="IHY43" s="0"/>
      <c r="IHZ43" s="0"/>
      <c r="IIA43" s="0"/>
      <c r="IIB43" s="0"/>
      <c r="IIC43" s="0"/>
      <c r="IID43" s="0"/>
      <c r="IIE43" s="0"/>
      <c r="IIF43" s="0"/>
      <c r="IIG43" s="0"/>
      <c r="IIH43" s="0"/>
      <c r="III43" s="0"/>
      <c r="IIJ43" s="0"/>
      <c r="IIK43" s="0"/>
      <c r="IIL43" s="0"/>
      <c r="IIM43" s="0"/>
      <c r="IIN43" s="0"/>
      <c r="IIO43" s="0"/>
      <c r="IIP43" s="0"/>
      <c r="IIQ43" s="0"/>
      <c r="IIR43" s="0"/>
      <c r="IIS43" s="0"/>
      <c r="IIT43" s="0"/>
      <c r="IIU43" s="0"/>
      <c r="IIV43" s="0"/>
      <c r="IIW43" s="0"/>
      <c r="IIX43" s="0"/>
      <c r="IIY43" s="0"/>
      <c r="IIZ43" s="0"/>
      <c r="IJA43" s="0"/>
      <c r="IJB43" s="0"/>
      <c r="IJC43" s="0"/>
      <c r="IJD43" s="0"/>
      <c r="IJE43" s="0"/>
      <c r="IJF43" s="0"/>
      <c r="IJG43" s="0"/>
      <c r="IJH43" s="0"/>
      <c r="IJI43" s="0"/>
      <c r="IJJ43" s="0"/>
      <c r="IJK43" s="0"/>
      <c r="IJL43" s="0"/>
      <c r="IJM43" s="0"/>
      <c r="IJN43" s="0"/>
      <c r="IJO43" s="0"/>
      <c r="IJP43" s="0"/>
      <c r="IJQ43" s="0"/>
      <c r="IJR43" s="0"/>
      <c r="IJS43" s="0"/>
      <c r="IJT43" s="0"/>
      <c r="IJU43" s="0"/>
      <c r="IJV43" s="0"/>
      <c r="IJW43" s="0"/>
      <c r="IJX43" s="0"/>
      <c r="IJY43" s="0"/>
      <c r="IJZ43" s="0"/>
      <c r="IKA43" s="0"/>
      <c r="IKB43" s="0"/>
      <c r="IKC43" s="0"/>
      <c r="IKD43" s="0"/>
      <c r="IKE43" s="0"/>
      <c r="IKF43" s="0"/>
      <c r="IKG43" s="0"/>
      <c r="IKH43" s="0"/>
      <c r="IKI43" s="0"/>
      <c r="IKJ43" s="0"/>
      <c r="IKK43" s="0"/>
      <c r="IKL43" s="0"/>
      <c r="IKM43" s="0"/>
      <c r="IKN43" s="0"/>
      <c r="IKO43" s="0"/>
      <c r="IKP43" s="0"/>
      <c r="IKQ43" s="0"/>
      <c r="IKR43" s="0"/>
      <c r="IKS43" s="0"/>
      <c r="IKT43" s="0"/>
      <c r="IKU43" s="0"/>
      <c r="IKV43" s="0"/>
      <c r="IKW43" s="0"/>
      <c r="IKX43" s="0"/>
      <c r="IKY43" s="0"/>
      <c r="IKZ43" s="0"/>
      <c r="ILA43" s="0"/>
      <c r="ILB43" s="0"/>
      <c r="ILC43" s="0"/>
      <c r="ILD43" s="0"/>
      <c r="ILE43" s="0"/>
      <c r="ILF43" s="0"/>
      <c r="ILG43" s="0"/>
      <c r="ILH43" s="0"/>
      <c r="ILI43" s="0"/>
      <c r="ILJ43" s="0"/>
      <c r="ILK43" s="0"/>
      <c r="ILL43" s="0"/>
      <c r="ILM43" s="0"/>
      <c r="ILN43" s="0"/>
      <c r="ILO43" s="0"/>
      <c r="ILP43" s="0"/>
      <c r="ILQ43" s="0"/>
      <c r="ILR43" s="0"/>
      <c r="ILS43" s="0"/>
      <c r="ILT43" s="0"/>
      <c r="ILU43" s="0"/>
      <c r="ILV43" s="0"/>
      <c r="ILW43" s="0"/>
      <c r="ILX43" s="0"/>
      <c r="ILY43" s="0"/>
      <c r="ILZ43" s="0"/>
      <c r="IMA43" s="0"/>
      <c r="IMB43" s="0"/>
      <c r="IMC43" s="0"/>
      <c r="IMD43" s="0"/>
      <c r="IME43" s="0"/>
      <c r="IMF43" s="0"/>
      <c r="IMG43" s="0"/>
      <c r="IMH43" s="0"/>
      <c r="IMI43" s="0"/>
      <c r="IMJ43" s="0"/>
      <c r="IMK43" s="0"/>
      <c r="IML43" s="0"/>
      <c r="IMM43" s="0"/>
      <c r="IMN43" s="0"/>
      <c r="IMO43" s="0"/>
      <c r="IMP43" s="0"/>
      <c r="IMQ43" s="0"/>
      <c r="IMR43" s="0"/>
      <c r="IMS43" s="0"/>
      <c r="IMT43" s="0"/>
      <c r="IMU43" s="0"/>
      <c r="IMV43" s="0"/>
      <c r="IMW43" s="0"/>
      <c r="IMX43" s="0"/>
      <c r="IMY43" s="0"/>
      <c r="IMZ43" s="0"/>
      <c r="INA43" s="0"/>
      <c r="INB43" s="0"/>
      <c r="INC43" s="0"/>
      <c r="IND43" s="0"/>
      <c r="INE43" s="0"/>
      <c r="INF43" s="0"/>
      <c r="ING43" s="0"/>
      <c r="INH43" s="0"/>
      <c r="INI43" s="0"/>
      <c r="INJ43" s="0"/>
      <c r="INK43" s="0"/>
      <c r="INL43" s="0"/>
      <c r="INM43" s="0"/>
      <c r="INN43" s="0"/>
      <c r="INO43" s="0"/>
      <c r="INP43" s="0"/>
      <c r="INQ43" s="0"/>
      <c r="INR43" s="0"/>
      <c r="INS43" s="0"/>
      <c r="INT43" s="0"/>
      <c r="INU43" s="0"/>
      <c r="INV43" s="0"/>
      <c r="INW43" s="0"/>
      <c r="INX43" s="0"/>
      <c r="INY43" s="0"/>
      <c r="INZ43" s="0"/>
      <c r="IOA43" s="0"/>
      <c r="IOB43" s="0"/>
      <c r="IOC43" s="0"/>
      <c r="IOD43" s="0"/>
      <c r="IOE43" s="0"/>
      <c r="IOF43" s="0"/>
      <c r="IOG43" s="0"/>
      <c r="IOH43" s="0"/>
      <c r="IOI43" s="0"/>
      <c r="IOJ43" s="0"/>
      <c r="IOK43" s="0"/>
      <c r="IOL43" s="0"/>
      <c r="IOM43" s="0"/>
      <c r="ION43" s="0"/>
      <c r="IOO43" s="0"/>
      <c r="IOP43" s="0"/>
      <c r="IOQ43" s="0"/>
      <c r="IOR43" s="0"/>
      <c r="IOS43" s="0"/>
      <c r="IOT43" s="0"/>
      <c r="IOU43" s="0"/>
      <c r="IOV43" s="0"/>
      <c r="IOW43" s="0"/>
      <c r="IOX43" s="0"/>
      <c r="IOY43" s="0"/>
      <c r="IOZ43" s="0"/>
      <c r="IPA43" s="0"/>
      <c r="IPB43" s="0"/>
      <c r="IPC43" s="0"/>
      <c r="IPD43" s="0"/>
      <c r="IPE43" s="0"/>
      <c r="IPF43" s="0"/>
      <c r="IPG43" s="0"/>
      <c r="IPH43" s="0"/>
      <c r="IPI43" s="0"/>
      <c r="IPJ43" s="0"/>
      <c r="IPK43" s="0"/>
      <c r="IPL43" s="0"/>
      <c r="IPM43" s="0"/>
      <c r="IPN43" s="0"/>
      <c r="IPO43" s="0"/>
      <c r="IPP43" s="0"/>
      <c r="IPQ43" s="0"/>
      <c r="IPR43" s="0"/>
      <c r="IPS43" s="0"/>
      <c r="IPT43" s="0"/>
      <c r="IPU43" s="0"/>
      <c r="IPV43" s="0"/>
      <c r="IPW43" s="0"/>
      <c r="IPX43" s="0"/>
      <c r="IPY43" s="0"/>
      <c r="IPZ43" s="0"/>
      <c r="IQA43" s="0"/>
      <c r="IQB43" s="0"/>
      <c r="IQC43" s="0"/>
      <c r="IQD43" s="0"/>
      <c r="IQE43" s="0"/>
      <c r="IQF43" s="0"/>
      <c r="IQG43" s="0"/>
      <c r="IQH43" s="0"/>
      <c r="IQI43" s="0"/>
      <c r="IQJ43" s="0"/>
      <c r="IQK43" s="0"/>
      <c r="IQL43" s="0"/>
      <c r="IQM43" s="0"/>
      <c r="IQN43" s="0"/>
      <c r="IQO43" s="0"/>
      <c r="IQP43" s="0"/>
      <c r="IQQ43" s="0"/>
      <c r="IQR43" s="0"/>
      <c r="IQS43" s="0"/>
      <c r="IQT43" s="0"/>
      <c r="IQU43" s="0"/>
      <c r="IQV43" s="0"/>
      <c r="IQW43" s="0"/>
      <c r="IQX43" s="0"/>
      <c r="IQY43" s="0"/>
      <c r="IQZ43" s="0"/>
      <c r="IRA43" s="0"/>
      <c r="IRB43" s="0"/>
      <c r="IRC43" s="0"/>
      <c r="IRD43" s="0"/>
      <c r="IRE43" s="0"/>
      <c r="IRF43" s="0"/>
      <c r="IRG43" s="0"/>
      <c r="IRH43" s="0"/>
      <c r="IRI43" s="0"/>
      <c r="IRJ43" s="0"/>
      <c r="IRK43" s="0"/>
      <c r="IRL43" s="0"/>
      <c r="IRM43" s="0"/>
      <c r="IRN43" s="0"/>
      <c r="IRO43" s="0"/>
      <c r="IRP43" s="0"/>
      <c r="IRQ43" s="0"/>
      <c r="IRR43" s="0"/>
      <c r="IRS43" s="0"/>
      <c r="IRT43" s="0"/>
      <c r="IRU43" s="0"/>
      <c r="IRV43" s="0"/>
      <c r="IRW43" s="0"/>
      <c r="IRX43" s="0"/>
      <c r="IRY43" s="0"/>
      <c r="IRZ43" s="0"/>
      <c r="ISA43" s="0"/>
      <c r="ISB43" s="0"/>
      <c r="ISC43" s="0"/>
      <c r="ISD43" s="0"/>
      <c r="ISE43" s="0"/>
      <c r="ISF43" s="0"/>
      <c r="ISG43" s="0"/>
      <c r="ISH43" s="0"/>
      <c r="ISI43" s="0"/>
      <c r="ISJ43" s="0"/>
      <c r="ISK43" s="0"/>
      <c r="ISL43" s="0"/>
      <c r="ISM43" s="0"/>
      <c r="ISN43" s="0"/>
      <c r="ISO43" s="0"/>
      <c r="ISP43" s="0"/>
      <c r="ISQ43" s="0"/>
      <c r="ISR43" s="0"/>
      <c r="ISS43" s="0"/>
      <c r="IST43" s="0"/>
      <c r="ISU43" s="0"/>
      <c r="ISV43" s="0"/>
      <c r="ISW43" s="0"/>
      <c r="ISX43" s="0"/>
      <c r="ISY43" s="0"/>
      <c r="ISZ43" s="0"/>
      <c r="ITA43" s="0"/>
      <c r="ITB43" s="0"/>
      <c r="ITC43" s="0"/>
      <c r="ITD43" s="0"/>
      <c r="ITE43" s="0"/>
      <c r="ITF43" s="0"/>
      <c r="ITG43" s="0"/>
      <c r="ITH43" s="0"/>
      <c r="ITI43" s="0"/>
      <c r="ITJ43" s="0"/>
      <c r="ITK43" s="0"/>
      <c r="ITL43" s="0"/>
      <c r="ITM43" s="0"/>
      <c r="ITN43" s="0"/>
      <c r="ITO43" s="0"/>
      <c r="ITP43" s="0"/>
      <c r="ITQ43" s="0"/>
      <c r="ITR43" s="0"/>
      <c r="ITS43" s="0"/>
      <c r="ITT43" s="0"/>
      <c r="ITU43" s="0"/>
      <c r="ITV43" s="0"/>
      <c r="ITW43" s="0"/>
      <c r="ITX43" s="0"/>
      <c r="ITY43" s="0"/>
      <c r="ITZ43" s="0"/>
      <c r="IUA43" s="0"/>
      <c r="IUB43" s="0"/>
      <c r="IUC43" s="0"/>
      <c r="IUD43" s="0"/>
      <c r="IUE43" s="0"/>
      <c r="IUF43" s="0"/>
      <c r="IUG43" s="0"/>
      <c r="IUH43" s="0"/>
      <c r="IUI43" s="0"/>
      <c r="IUJ43" s="0"/>
      <c r="IUK43" s="0"/>
      <c r="IUL43" s="0"/>
      <c r="IUM43" s="0"/>
      <c r="IUN43" s="0"/>
      <c r="IUO43" s="0"/>
      <c r="IUP43" s="0"/>
      <c r="IUQ43" s="0"/>
      <c r="IUR43" s="0"/>
      <c r="IUS43" s="0"/>
      <c r="IUT43" s="0"/>
      <c r="IUU43" s="0"/>
      <c r="IUV43" s="0"/>
      <c r="IUW43" s="0"/>
      <c r="IUX43" s="0"/>
      <c r="IUY43" s="0"/>
      <c r="IUZ43" s="0"/>
      <c r="IVA43" s="0"/>
      <c r="IVB43" s="0"/>
      <c r="IVC43" s="0"/>
      <c r="IVD43" s="0"/>
      <c r="IVE43" s="0"/>
      <c r="IVF43" s="0"/>
      <c r="IVG43" s="0"/>
      <c r="IVH43" s="0"/>
      <c r="IVI43" s="0"/>
      <c r="IVJ43" s="0"/>
      <c r="IVK43" s="0"/>
      <c r="IVL43" s="0"/>
      <c r="IVM43" s="0"/>
      <c r="IVN43" s="0"/>
      <c r="IVO43" s="0"/>
      <c r="IVP43" s="0"/>
      <c r="IVQ43" s="0"/>
      <c r="IVR43" s="0"/>
      <c r="IVS43" s="0"/>
      <c r="IVT43" s="0"/>
      <c r="IVU43" s="0"/>
      <c r="IVV43" s="0"/>
      <c r="IVW43" s="0"/>
      <c r="IVX43" s="0"/>
      <c r="IVY43" s="0"/>
      <c r="IVZ43" s="0"/>
      <c r="IWA43" s="0"/>
      <c r="IWB43" s="0"/>
      <c r="IWC43" s="0"/>
      <c r="IWD43" s="0"/>
      <c r="IWE43" s="0"/>
      <c r="IWF43" s="0"/>
      <c r="IWG43" s="0"/>
      <c r="IWH43" s="0"/>
      <c r="IWI43" s="0"/>
      <c r="IWJ43" s="0"/>
      <c r="IWK43" s="0"/>
      <c r="IWL43" s="0"/>
      <c r="IWM43" s="0"/>
      <c r="IWN43" s="0"/>
      <c r="IWO43" s="0"/>
      <c r="IWP43" s="0"/>
      <c r="IWQ43" s="0"/>
      <c r="IWR43" s="0"/>
      <c r="IWS43" s="0"/>
      <c r="IWT43" s="0"/>
      <c r="IWU43" s="0"/>
      <c r="IWV43" s="0"/>
      <c r="IWW43" s="0"/>
      <c r="IWX43" s="0"/>
      <c r="IWY43" s="0"/>
      <c r="IWZ43" s="0"/>
      <c r="IXA43" s="0"/>
      <c r="IXB43" s="0"/>
      <c r="IXC43" s="0"/>
      <c r="IXD43" s="0"/>
      <c r="IXE43" s="0"/>
      <c r="IXF43" s="0"/>
      <c r="IXG43" s="0"/>
      <c r="IXH43" s="0"/>
      <c r="IXI43" s="0"/>
      <c r="IXJ43" s="0"/>
      <c r="IXK43" s="0"/>
      <c r="IXL43" s="0"/>
      <c r="IXM43" s="0"/>
      <c r="IXN43" s="0"/>
      <c r="IXO43" s="0"/>
      <c r="IXP43" s="0"/>
      <c r="IXQ43" s="0"/>
      <c r="IXR43" s="0"/>
      <c r="IXS43" s="0"/>
      <c r="IXT43" s="0"/>
      <c r="IXU43" s="0"/>
      <c r="IXV43" s="0"/>
      <c r="IXW43" s="0"/>
      <c r="IXX43" s="0"/>
      <c r="IXY43" s="0"/>
      <c r="IXZ43" s="0"/>
      <c r="IYA43" s="0"/>
      <c r="IYB43" s="0"/>
      <c r="IYC43" s="0"/>
      <c r="IYD43" s="0"/>
      <c r="IYE43" s="0"/>
      <c r="IYF43" s="0"/>
      <c r="IYG43" s="0"/>
      <c r="IYH43" s="0"/>
      <c r="IYI43" s="0"/>
      <c r="IYJ43" s="0"/>
      <c r="IYK43" s="0"/>
      <c r="IYL43" s="0"/>
      <c r="IYM43" s="0"/>
      <c r="IYN43" s="0"/>
      <c r="IYO43" s="0"/>
      <c r="IYP43" s="0"/>
      <c r="IYQ43" s="0"/>
      <c r="IYR43" s="0"/>
      <c r="IYS43" s="0"/>
      <c r="IYT43" s="0"/>
      <c r="IYU43" s="0"/>
      <c r="IYV43" s="0"/>
      <c r="IYW43" s="0"/>
      <c r="IYX43" s="0"/>
      <c r="IYY43" s="0"/>
      <c r="IYZ43" s="0"/>
      <c r="IZA43" s="0"/>
      <c r="IZB43" s="0"/>
      <c r="IZC43" s="0"/>
      <c r="IZD43" s="0"/>
      <c r="IZE43" s="0"/>
      <c r="IZF43" s="0"/>
      <c r="IZG43" s="0"/>
      <c r="IZH43" s="0"/>
      <c r="IZI43" s="0"/>
      <c r="IZJ43" s="0"/>
      <c r="IZK43" s="0"/>
      <c r="IZL43" s="0"/>
      <c r="IZM43" s="0"/>
      <c r="IZN43" s="0"/>
      <c r="IZO43" s="0"/>
      <c r="IZP43" s="0"/>
      <c r="IZQ43" s="0"/>
      <c r="IZR43" s="0"/>
      <c r="IZS43" s="0"/>
      <c r="IZT43" s="0"/>
      <c r="IZU43" s="0"/>
      <c r="IZV43" s="0"/>
      <c r="IZW43" s="0"/>
      <c r="IZX43" s="0"/>
      <c r="IZY43" s="0"/>
      <c r="IZZ43" s="0"/>
      <c r="JAA43" s="0"/>
      <c r="JAB43" s="0"/>
      <c r="JAC43" s="0"/>
      <c r="JAD43" s="0"/>
      <c r="JAE43" s="0"/>
      <c r="JAF43" s="0"/>
      <c r="JAG43" s="0"/>
      <c r="JAH43" s="0"/>
      <c r="JAI43" s="0"/>
      <c r="JAJ43" s="0"/>
      <c r="JAK43" s="0"/>
      <c r="JAL43" s="0"/>
      <c r="JAM43" s="0"/>
      <c r="JAN43" s="0"/>
      <c r="JAO43" s="0"/>
      <c r="JAP43" s="0"/>
      <c r="JAQ43" s="0"/>
      <c r="JAR43" s="0"/>
      <c r="JAS43" s="0"/>
      <c r="JAT43" s="0"/>
      <c r="JAU43" s="0"/>
      <c r="JAV43" s="0"/>
      <c r="JAW43" s="0"/>
      <c r="JAX43" s="0"/>
      <c r="JAY43" s="0"/>
      <c r="JAZ43" s="0"/>
      <c r="JBA43" s="0"/>
      <c r="JBB43" s="0"/>
      <c r="JBC43" s="0"/>
      <c r="JBD43" s="0"/>
      <c r="JBE43" s="0"/>
      <c r="JBF43" s="0"/>
      <c r="JBG43" s="0"/>
      <c r="JBH43" s="0"/>
      <c r="JBI43" s="0"/>
      <c r="JBJ43" s="0"/>
      <c r="JBK43" s="0"/>
      <c r="JBL43" s="0"/>
      <c r="JBM43" s="0"/>
      <c r="JBN43" s="0"/>
      <c r="JBO43" s="0"/>
      <c r="JBP43" s="0"/>
      <c r="JBQ43" s="0"/>
      <c r="JBR43" s="0"/>
      <c r="JBS43" s="0"/>
      <c r="JBT43" s="0"/>
      <c r="JBU43" s="0"/>
      <c r="JBV43" s="0"/>
      <c r="JBW43" s="0"/>
      <c r="JBX43" s="0"/>
      <c r="JBY43" s="0"/>
      <c r="JBZ43" s="0"/>
      <c r="JCA43" s="0"/>
      <c r="JCB43" s="0"/>
      <c r="JCC43" s="0"/>
      <c r="JCD43" s="0"/>
      <c r="JCE43" s="0"/>
      <c r="JCF43" s="0"/>
      <c r="JCG43" s="0"/>
      <c r="JCH43" s="0"/>
      <c r="JCI43" s="0"/>
      <c r="JCJ43" s="0"/>
      <c r="JCK43" s="0"/>
      <c r="JCL43" s="0"/>
      <c r="JCM43" s="0"/>
      <c r="JCN43" s="0"/>
      <c r="JCO43" s="0"/>
      <c r="JCP43" s="0"/>
      <c r="JCQ43" s="0"/>
      <c r="JCR43" s="0"/>
      <c r="JCS43" s="0"/>
      <c r="JCT43" s="0"/>
      <c r="JCU43" s="0"/>
      <c r="JCV43" s="0"/>
      <c r="JCW43" s="0"/>
      <c r="JCX43" s="0"/>
      <c r="JCY43" s="0"/>
      <c r="JCZ43" s="0"/>
      <c r="JDA43" s="0"/>
      <c r="JDB43" s="0"/>
      <c r="JDC43" s="0"/>
      <c r="JDD43" s="0"/>
      <c r="JDE43" s="0"/>
      <c r="JDF43" s="0"/>
      <c r="JDG43" s="0"/>
      <c r="JDH43" s="0"/>
      <c r="JDI43" s="0"/>
      <c r="JDJ43" s="0"/>
      <c r="JDK43" s="0"/>
      <c r="JDL43" s="0"/>
      <c r="JDM43" s="0"/>
      <c r="JDN43" s="0"/>
      <c r="JDO43" s="0"/>
      <c r="JDP43" s="0"/>
      <c r="JDQ43" s="0"/>
      <c r="JDR43" s="0"/>
      <c r="JDS43" s="0"/>
      <c r="JDT43" s="0"/>
      <c r="JDU43" s="0"/>
      <c r="JDV43" s="0"/>
      <c r="JDW43" s="0"/>
      <c r="JDX43" s="0"/>
      <c r="JDY43" s="0"/>
      <c r="JDZ43" s="0"/>
      <c r="JEA43" s="0"/>
      <c r="JEB43" s="0"/>
      <c r="JEC43" s="0"/>
      <c r="JED43" s="0"/>
      <c r="JEE43" s="0"/>
      <c r="JEF43" s="0"/>
      <c r="JEG43" s="0"/>
      <c r="JEH43" s="0"/>
      <c r="JEI43" s="0"/>
      <c r="JEJ43" s="0"/>
      <c r="JEK43" s="0"/>
      <c r="JEL43" s="0"/>
      <c r="JEM43" s="0"/>
      <c r="JEN43" s="0"/>
      <c r="JEO43" s="0"/>
      <c r="JEP43" s="0"/>
      <c r="JEQ43" s="0"/>
      <c r="JER43" s="0"/>
      <c r="JES43" s="0"/>
      <c r="JET43" s="0"/>
      <c r="JEU43" s="0"/>
      <c r="JEV43" s="0"/>
      <c r="JEW43" s="0"/>
      <c r="JEX43" s="0"/>
      <c r="JEY43" s="0"/>
      <c r="JEZ43" s="0"/>
      <c r="JFA43" s="0"/>
      <c r="JFB43" s="0"/>
      <c r="JFC43" s="0"/>
      <c r="JFD43" s="0"/>
      <c r="JFE43" s="0"/>
      <c r="JFF43" s="0"/>
      <c r="JFG43" s="0"/>
      <c r="JFH43" s="0"/>
      <c r="JFI43" s="0"/>
      <c r="JFJ43" s="0"/>
      <c r="JFK43" s="0"/>
      <c r="JFL43" s="0"/>
      <c r="JFM43" s="0"/>
      <c r="JFN43" s="0"/>
      <c r="JFO43" s="0"/>
      <c r="JFP43" s="0"/>
      <c r="JFQ43" s="0"/>
      <c r="JFR43" s="0"/>
      <c r="JFS43" s="0"/>
      <c r="JFT43" s="0"/>
      <c r="JFU43" s="0"/>
      <c r="JFV43" s="0"/>
      <c r="JFW43" s="0"/>
      <c r="JFX43" s="0"/>
      <c r="JFY43" s="0"/>
      <c r="JFZ43" s="0"/>
      <c r="JGA43" s="0"/>
      <c r="JGB43" s="0"/>
      <c r="JGC43" s="0"/>
      <c r="JGD43" s="0"/>
      <c r="JGE43" s="0"/>
      <c r="JGF43" s="0"/>
      <c r="JGG43" s="0"/>
      <c r="JGH43" s="0"/>
      <c r="JGI43" s="0"/>
      <c r="JGJ43" s="0"/>
      <c r="JGK43" s="0"/>
      <c r="JGL43" s="0"/>
      <c r="JGM43" s="0"/>
      <c r="JGN43" s="0"/>
      <c r="JGO43" s="0"/>
      <c r="JGP43" s="0"/>
      <c r="JGQ43" s="0"/>
      <c r="JGR43" s="0"/>
      <c r="JGS43" s="0"/>
      <c r="JGT43" s="0"/>
      <c r="JGU43" s="0"/>
      <c r="JGV43" s="0"/>
      <c r="JGW43" s="0"/>
      <c r="JGX43" s="0"/>
      <c r="JGY43" s="0"/>
      <c r="JGZ43" s="0"/>
      <c r="JHA43" s="0"/>
      <c r="JHB43" s="0"/>
      <c r="JHC43" s="0"/>
      <c r="JHD43" s="0"/>
      <c r="JHE43" s="0"/>
      <c r="JHF43" s="0"/>
      <c r="JHG43" s="0"/>
      <c r="JHH43" s="0"/>
      <c r="JHI43" s="0"/>
      <c r="JHJ43" s="0"/>
      <c r="JHK43" s="0"/>
      <c r="JHL43" s="0"/>
      <c r="JHM43" s="0"/>
      <c r="JHN43" s="0"/>
      <c r="JHO43" s="0"/>
      <c r="JHP43" s="0"/>
      <c r="JHQ43" s="0"/>
      <c r="JHR43" s="0"/>
      <c r="JHS43" s="0"/>
      <c r="JHT43" s="0"/>
      <c r="JHU43" s="0"/>
      <c r="JHV43" s="0"/>
      <c r="JHW43" s="0"/>
      <c r="JHX43" s="0"/>
      <c r="JHY43" s="0"/>
      <c r="JHZ43" s="0"/>
      <c r="JIA43" s="0"/>
      <c r="JIB43" s="0"/>
      <c r="JIC43" s="0"/>
      <c r="JID43" s="0"/>
      <c r="JIE43" s="0"/>
      <c r="JIF43" s="0"/>
      <c r="JIG43" s="0"/>
      <c r="JIH43" s="0"/>
      <c r="JII43" s="0"/>
      <c r="JIJ43" s="0"/>
      <c r="JIK43" s="0"/>
      <c r="JIL43" s="0"/>
      <c r="JIM43" s="0"/>
      <c r="JIN43" s="0"/>
      <c r="JIO43" s="0"/>
      <c r="JIP43" s="0"/>
      <c r="JIQ43" s="0"/>
      <c r="JIR43" s="0"/>
      <c r="JIS43" s="0"/>
      <c r="JIT43" s="0"/>
      <c r="JIU43" s="0"/>
      <c r="JIV43" s="0"/>
      <c r="JIW43" s="0"/>
      <c r="JIX43" s="0"/>
      <c r="JIY43" s="0"/>
      <c r="JIZ43" s="0"/>
      <c r="JJA43" s="0"/>
      <c r="JJB43" s="0"/>
      <c r="JJC43" s="0"/>
      <c r="JJD43" s="0"/>
      <c r="JJE43" s="0"/>
      <c r="JJF43" s="0"/>
      <c r="JJG43" s="0"/>
      <c r="JJH43" s="0"/>
      <c r="JJI43" s="0"/>
      <c r="JJJ43" s="0"/>
      <c r="JJK43" s="0"/>
      <c r="JJL43" s="0"/>
      <c r="JJM43" s="0"/>
      <c r="JJN43" s="0"/>
      <c r="JJO43" s="0"/>
      <c r="JJP43" s="0"/>
      <c r="JJQ43" s="0"/>
      <c r="JJR43" s="0"/>
      <c r="JJS43" s="0"/>
      <c r="JJT43" s="0"/>
      <c r="JJU43" s="0"/>
      <c r="JJV43" s="0"/>
      <c r="JJW43" s="0"/>
      <c r="JJX43" s="0"/>
      <c r="JJY43" s="0"/>
      <c r="JJZ43" s="0"/>
      <c r="JKA43" s="0"/>
      <c r="JKB43" s="0"/>
      <c r="JKC43" s="0"/>
      <c r="JKD43" s="0"/>
      <c r="JKE43" s="0"/>
      <c r="JKF43" s="0"/>
      <c r="JKG43" s="0"/>
      <c r="JKH43" s="0"/>
      <c r="JKI43" s="0"/>
      <c r="JKJ43" s="0"/>
      <c r="JKK43" s="0"/>
      <c r="JKL43" s="0"/>
      <c r="JKM43" s="0"/>
      <c r="JKN43" s="0"/>
      <c r="JKO43" s="0"/>
      <c r="JKP43" s="0"/>
      <c r="JKQ43" s="0"/>
      <c r="JKR43" s="0"/>
      <c r="JKS43" s="0"/>
      <c r="JKT43" s="0"/>
      <c r="JKU43" s="0"/>
      <c r="JKV43" s="0"/>
      <c r="JKW43" s="0"/>
      <c r="JKX43" s="0"/>
      <c r="JKY43" s="0"/>
      <c r="JKZ43" s="0"/>
      <c r="JLA43" s="0"/>
      <c r="JLB43" s="0"/>
      <c r="JLC43" s="0"/>
      <c r="JLD43" s="0"/>
      <c r="JLE43" s="0"/>
      <c r="JLF43" s="0"/>
      <c r="JLG43" s="0"/>
      <c r="JLH43" s="0"/>
      <c r="JLI43" s="0"/>
      <c r="JLJ43" s="0"/>
      <c r="JLK43" s="0"/>
      <c r="JLL43" s="0"/>
      <c r="JLM43" s="0"/>
      <c r="JLN43" s="0"/>
      <c r="JLO43" s="0"/>
      <c r="JLP43" s="0"/>
      <c r="JLQ43" s="0"/>
      <c r="JLR43" s="0"/>
      <c r="JLS43" s="0"/>
      <c r="JLT43" s="0"/>
      <c r="JLU43" s="0"/>
      <c r="JLV43" s="0"/>
      <c r="JLW43" s="0"/>
      <c r="JLX43" s="0"/>
      <c r="JLY43" s="0"/>
      <c r="JLZ43" s="0"/>
      <c r="JMA43" s="0"/>
      <c r="JMB43" s="0"/>
      <c r="JMC43" s="0"/>
      <c r="JMD43" s="0"/>
      <c r="JME43" s="0"/>
      <c r="JMF43" s="0"/>
      <c r="JMG43" s="0"/>
      <c r="JMH43" s="0"/>
      <c r="JMI43" s="0"/>
      <c r="JMJ43" s="0"/>
      <c r="JMK43" s="0"/>
      <c r="JML43" s="0"/>
      <c r="JMM43" s="0"/>
      <c r="JMN43" s="0"/>
      <c r="JMO43" s="0"/>
      <c r="JMP43" s="0"/>
      <c r="JMQ43" s="0"/>
      <c r="JMR43" s="0"/>
      <c r="JMS43" s="0"/>
      <c r="JMT43" s="0"/>
      <c r="JMU43" s="0"/>
      <c r="JMV43" s="0"/>
      <c r="JMW43" s="0"/>
      <c r="JMX43" s="0"/>
      <c r="JMY43" s="0"/>
      <c r="JMZ43" s="0"/>
      <c r="JNA43" s="0"/>
      <c r="JNB43" s="0"/>
      <c r="JNC43" s="0"/>
      <c r="JND43" s="0"/>
      <c r="JNE43" s="0"/>
      <c r="JNF43" s="0"/>
      <c r="JNG43" s="0"/>
      <c r="JNH43" s="0"/>
      <c r="JNI43" s="0"/>
      <c r="JNJ43" s="0"/>
      <c r="JNK43" s="0"/>
      <c r="JNL43" s="0"/>
      <c r="JNM43" s="0"/>
      <c r="JNN43" s="0"/>
      <c r="JNO43" s="0"/>
      <c r="JNP43" s="0"/>
      <c r="JNQ43" s="0"/>
      <c r="JNR43" s="0"/>
      <c r="JNS43" s="0"/>
      <c r="JNT43" s="0"/>
      <c r="JNU43" s="0"/>
      <c r="JNV43" s="0"/>
      <c r="JNW43" s="0"/>
      <c r="JNX43" s="0"/>
      <c r="JNY43" s="0"/>
      <c r="JNZ43" s="0"/>
      <c r="JOA43" s="0"/>
      <c r="JOB43" s="0"/>
      <c r="JOC43" s="0"/>
      <c r="JOD43" s="0"/>
      <c r="JOE43" s="0"/>
      <c r="JOF43" s="0"/>
      <c r="JOG43" s="0"/>
      <c r="JOH43" s="0"/>
      <c r="JOI43" s="0"/>
      <c r="JOJ43" s="0"/>
      <c r="JOK43" s="0"/>
      <c r="JOL43" s="0"/>
      <c r="JOM43" s="0"/>
      <c r="JON43" s="0"/>
      <c r="JOO43" s="0"/>
      <c r="JOP43" s="0"/>
      <c r="JOQ43" s="0"/>
      <c r="JOR43" s="0"/>
      <c r="JOS43" s="0"/>
      <c r="JOT43" s="0"/>
      <c r="JOU43" s="0"/>
      <c r="JOV43" s="0"/>
      <c r="JOW43" s="0"/>
      <c r="JOX43" s="0"/>
      <c r="JOY43" s="0"/>
      <c r="JOZ43" s="0"/>
      <c r="JPA43" s="0"/>
      <c r="JPB43" s="0"/>
      <c r="JPC43" s="0"/>
      <c r="JPD43" s="0"/>
      <c r="JPE43" s="0"/>
      <c r="JPF43" s="0"/>
      <c r="JPG43" s="0"/>
      <c r="JPH43" s="0"/>
      <c r="JPI43" s="0"/>
      <c r="JPJ43" s="0"/>
      <c r="JPK43" s="0"/>
      <c r="JPL43" s="0"/>
      <c r="JPM43" s="0"/>
      <c r="JPN43" s="0"/>
      <c r="JPO43" s="0"/>
      <c r="JPP43" s="0"/>
      <c r="JPQ43" s="0"/>
      <c r="JPR43" s="0"/>
      <c r="JPS43" s="0"/>
      <c r="JPT43" s="0"/>
      <c r="JPU43" s="0"/>
      <c r="JPV43" s="0"/>
      <c r="JPW43" s="0"/>
      <c r="JPX43" s="0"/>
      <c r="JPY43" s="0"/>
      <c r="JPZ43" s="0"/>
      <c r="JQA43" s="0"/>
      <c r="JQB43" s="0"/>
      <c r="JQC43" s="0"/>
      <c r="JQD43" s="0"/>
      <c r="JQE43" s="0"/>
      <c r="JQF43" s="0"/>
      <c r="JQG43" s="0"/>
      <c r="JQH43" s="0"/>
      <c r="JQI43" s="0"/>
      <c r="JQJ43" s="0"/>
      <c r="JQK43" s="0"/>
      <c r="JQL43" s="0"/>
      <c r="JQM43" s="0"/>
      <c r="JQN43" s="0"/>
      <c r="JQO43" s="0"/>
      <c r="JQP43" s="0"/>
      <c r="JQQ43" s="0"/>
      <c r="JQR43" s="0"/>
      <c r="JQS43" s="0"/>
      <c r="JQT43" s="0"/>
      <c r="JQU43" s="0"/>
      <c r="JQV43" s="0"/>
      <c r="JQW43" s="0"/>
      <c r="JQX43" s="0"/>
      <c r="JQY43" s="0"/>
      <c r="JQZ43" s="0"/>
      <c r="JRA43" s="0"/>
      <c r="JRB43" s="0"/>
      <c r="JRC43" s="0"/>
      <c r="JRD43" s="0"/>
      <c r="JRE43" s="0"/>
      <c r="JRF43" s="0"/>
      <c r="JRG43" s="0"/>
      <c r="JRH43" s="0"/>
      <c r="JRI43" s="0"/>
      <c r="JRJ43" s="0"/>
      <c r="JRK43" s="0"/>
      <c r="JRL43" s="0"/>
      <c r="JRM43" s="0"/>
      <c r="JRN43" s="0"/>
      <c r="JRO43" s="0"/>
      <c r="JRP43" s="0"/>
      <c r="JRQ43" s="0"/>
      <c r="JRR43" s="0"/>
      <c r="JRS43" s="0"/>
      <c r="JRT43" s="0"/>
      <c r="JRU43" s="0"/>
      <c r="JRV43" s="0"/>
      <c r="JRW43" s="0"/>
      <c r="JRX43" s="0"/>
      <c r="JRY43" s="0"/>
      <c r="JRZ43" s="0"/>
      <c r="JSA43" s="0"/>
      <c r="JSB43" s="0"/>
      <c r="JSC43" s="0"/>
      <c r="JSD43" s="0"/>
      <c r="JSE43" s="0"/>
      <c r="JSF43" s="0"/>
      <c r="JSG43" s="0"/>
      <c r="JSH43" s="0"/>
      <c r="JSI43" s="0"/>
      <c r="JSJ43" s="0"/>
      <c r="JSK43" s="0"/>
      <c r="JSL43" s="0"/>
      <c r="JSM43" s="0"/>
      <c r="JSN43" s="0"/>
      <c r="JSO43" s="0"/>
      <c r="JSP43" s="0"/>
      <c r="JSQ43" s="0"/>
      <c r="JSR43" s="0"/>
      <c r="JSS43" s="0"/>
      <c r="JST43" s="0"/>
      <c r="JSU43" s="0"/>
      <c r="JSV43" s="0"/>
      <c r="JSW43" s="0"/>
      <c r="JSX43" s="0"/>
      <c r="JSY43" s="0"/>
      <c r="JSZ43" s="0"/>
      <c r="JTA43" s="0"/>
      <c r="JTB43" s="0"/>
      <c r="JTC43" s="0"/>
      <c r="JTD43" s="0"/>
      <c r="JTE43" s="0"/>
      <c r="JTF43" s="0"/>
      <c r="JTG43" s="0"/>
      <c r="JTH43" s="0"/>
      <c r="JTI43" s="0"/>
      <c r="JTJ43" s="0"/>
      <c r="JTK43" s="0"/>
      <c r="JTL43" s="0"/>
      <c r="JTM43" s="0"/>
      <c r="JTN43" s="0"/>
      <c r="JTO43" s="0"/>
      <c r="JTP43" s="0"/>
      <c r="JTQ43" s="0"/>
      <c r="JTR43" s="0"/>
      <c r="JTS43" s="0"/>
      <c r="JTT43" s="0"/>
      <c r="JTU43" s="0"/>
      <c r="JTV43" s="0"/>
      <c r="JTW43" s="0"/>
      <c r="JTX43" s="0"/>
      <c r="JTY43" s="0"/>
      <c r="JTZ43" s="0"/>
      <c r="JUA43" s="0"/>
      <c r="JUB43" s="0"/>
      <c r="JUC43" s="0"/>
      <c r="JUD43" s="0"/>
      <c r="JUE43" s="0"/>
      <c r="JUF43" s="0"/>
      <c r="JUG43" s="0"/>
      <c r="JUH43" s="0"/>
      <c r="JUI43" s="0"/>
      <c r="JUJ43" s="0"/>
      <c r="JUK43" s="0"/>
      <c r="JUL43" s="0"/>
      <c r="JUM43" s="0"/>
      <c r="JUN43" s="0"/>
      <c r="JUO43" s="0"/>
      <c r="JUP43" s="0"/>
      <c r="JUQ43" s="0"/>
      <c r="JUR43" s="0"/>
      <c r="JUS43" s="0"/>
      <c r="JUT43" s="0"/>
      <c r="JUU43" s="0"/>
      <c r="JUV43" s="0"/>
      <c r="JUW43" s="0"/>
      <c r="JUX43" s="0"/>
      <c r="JUY43" s="0"/>
      <c r="JUZ43" s="0"/>
      <c r="JVA43" s="0"/>
      <c r="JVB43" s="0"/>
      <c r="JVC43" s="0"/>
      <c r="JVD43" s="0"/>
      <c r="JVE43" s="0"/>
      <c r="JVF43" s="0"/>
      <c r="JVG43" s="0"/>
      <c r="JVH43" s="0"/>
      <c r="JVI43" s="0"/>
      <c r="JVJ43" s="0"/>
      <c r="JVK43" s="0"/>
      <c r="JVL43" s="0"/>
      <c r="JVM43" s="0"/>
      <c r="JVN43" s="0"/>
      <c r="JVO43" s="0"/>
      <c r="JVP43" s="0"/>
      <c r="JVQ43" s="0"/>
      <c r="JVR43" s="0"/>
      <c r="JVS43" s="0"/>
      <c r="JVT43" s="0"/>
      <c r="JVU43" s="0"/>
      <c r="JVV43" s="0"/>
      <c r="JVW43" s="0"/>
      <c r="JVX43" s="0"/>
      <c r="JVY43" s="0"/>
      <c r="JVZ43" s="0"/>
      <c r="JWA43" s="0"/>
      <c r="JWB43" s="0"/>
      <c r="JWC43" s="0"/>
      <c r="JWD43" s="0"/>
      <c r="JWE43" s="0"/>
      <c r="JWF43" s="0"/>
      <c r="JWG43" s="0"/>
      <c r="JWH43" s="0"/>
      <c r="JWI43" s="0"/>
      <c r="JWJ43" s="0"/>
      <c r="JWK43" s="0"/>
      <c r="JWL43" s="0"/>
      <c r="JWM43" s="0"/>
      <c r="JWN43" s="0"/>
      <c r="JWO43" s="0"/>
      <c r="JWP43" s="0"/>
      <c r="JWQ43" s="0"/>
      <c r="JWR43" s="0"/>
      <c r="JWS43" s="0"/>
      <c r="JWT43" s="0"/>
      <c r="JWU43" s="0"/>
      <c r="JWV43" s="0"/>
      <c r="JWW43" s="0"/>
      <c r="JWX43" s="0"/>
      <c r="JWY43" s="0"/>
      <c r="JWZ43" s="0"/>
      <c r="JXA43" s="0"/>
      <c r="JXB43" s="0"/>
      <c r="JXC43" s="0"/>
      <c r="JXD43" s="0"/>
      <c r="JXE43" s="0"/>
      <c r="JXF43" s="0"/>
      <c r="JXG43" s="0"/>
      <c r="JXH43" s="0"/>
      <c r="JXI43" s="0"/>
      <c r="JXJ43" s="0"/>
      <c r="JXK43" s="0"/>
      <c r="JXL43" s="0"/>
      <c r="JXM43" s="0"/>
      <c r="JXN43" s="0"/>
      <c r="JXO43" s="0"/>
      <c r="JXP43" s="0"/>
      <c r="JXQ43" s="0"/>
      <c r="JXR43" s="0"/>
      <c r="JXS43" s="0"/>
      <c r="JXT43" s="0"/>
      <c r="JXU43" s="0"/>
      <c r="JXV43" s="0"/>
      <c r="JXW43" s="0"/>
      <c r="JXX43" s="0"/>
      <c r="JXY43" s="0"/>
      <c r="JXZ43" s="0"/>
      <c r="JYA43" s="0"/>
      <c r="JYB43" s="0"/>
      <c r="JYC43" s="0"/>
      <c r="JYD43" s="0"/>
      <c r="JYE43" s="0"/>
      <c r="JYF43" s="0"/>
      <c r="JYG43" s="0"/>
      <c r="JYH43" s="0"/>
      <c r="JYI43" s="0"/>
      <c r="JYJ43" s="0"/>
      <c r="JYK43" s="0"/>
      <c r="JYL43" s="0"/>
      <c r="JYM43" s="0"/>
      <c r="JYN43" s="0"/>
      <c r="JYO43" s="0"/>
      <c r="JYP43" s="0"/>
      <c r="JYQ43" s="0"/>
      <c r="JYR43" s="0"/>
      <c r="JYS43" s="0"/>
      <c r="JYT43" s="0"/>
      <c r="JYU43" s="0"/>
      <c r="JYV43" s="0"/>
      <c r="JYW43" s="0"/>
      <c r="JYX43" s="0"/>
      <c r="JYY43" s="0"/>
      <c r="JYZ43" s="0"/>
      <c r="JZA43" s="0"/>
      <c r="JZB43" s="0"/>
      <c r="JZC43" s="0"/>
      <c r="JZD43" s="0"/>
      <c r="JZE43" s="0"/>
      <c r="JZF43" s="0"/>
      <c r="JZG43" s="0"/>
      <c r="JZH43" s="0"/>
      <c r="JZI43" s="0"/>
      <c r="JZJ43" s="0"/>
      <c r="JZK43" s="0"/>
      <c r="JZL43" s="0"/>
      <c r="JZM43" s="0"/>
      <c r="JZN43" s="0"/>
      <c r="JZO43" s="0"/>
      <c r="JZP43" s="0"/>
      <c r="JZQ43" s="0"/>
      <c r="JZR43" s="0"/>
      <c r="JZS43" s="0"/>
      <c r="JZT43" s="0"/>
      <c r="JZU43" s="0"/>
      <c r="JZV43" s="0"/>
      <c r="JZW43" s="0"/>
      <c r="JZX43" s="0"/>
      <c r="JZY43" s="0"/>
      <c r="JZZ43" s="0"/>
      <c r="KAA43" s="0"/>
      <c r="KAB43" s="0"/>
      <c r="KAC43" s="0"/>
      <c r="KAD43" s="0"/>
      <c r="KAE43" s="0"/>
      <c r="KAF43" s="0"/>
      <c r="KAG43" s="0"/>
      <c r="KAH43" s="0"/>
      <c r="KAI43" s="0"/>
      <c r="KAJ43" s="0"/>
      <c r="KAK43" s="0"/>
      <c r="KAL43" s="0"/>
      <c r="KAM43" s="0"/>
      <c r="KAN43" s="0"/>
      <c r="KAO43" s="0"/>
      <c r="KAP43" s="0"/>
      <c r="KAQ43" s="0"/>
      <c r="KAR43" s="0"/>
      <c r="KAS43" s="0"/>
      <c r="KAT43" s="0"/>
      <c r="KAU43" s="0"/>
      <c r="KAV43" s="0"/>
      <c r="KAW43" s="0"/>
      <c r="KAX43" s="0"/>
      <c r="KAY43" s="0"/>
      <c r="KAZ43" s="0"/>
      <c r="KBA43" s="0"/>
      <c r="KBB43" s="0"/>
      <c r="KBC43" s="0"/>
      <c r="KBD43" s="0"/>
      <c r="KBE43" s="0"/>
      <c r="KBF43" s="0"/>
      <c r="KBG43" s="0"/>
      <c r="KBH43" s="0"/>
      <c r="KBI43" s="0"/>
      <c r="KBJ43" s="0"/>
      <c r="KBK43" s="0"/>
      <c r="KBL43" s="0"/>
      <c r="KBM43" s="0"/>
      <c r="KBN43" s="0"/>
      <c r="KBO43" s="0"/>
      <c r="KBP43" s="0"/>
      <c r="KBQ43" s="0"/>
      <c r="KBR43" s="0"/>
      <c r="KBS43" s="0"/>
      <c r="KBT43" s="0"/>
      <c r="KBU43" s="0"/>
      <c r="KBV43" s="0"/>
      <c r="KBW43" s="0"/>
      <c r="KBX43" s="0"/>
      <c r="KBY43" s="0"/>
      <c r="KBZ43" s="0"/>
      <c r="KCA43" s="0"/>
      <c r="KCB43" s="0"/>
      <c r="KCC43" s="0"/>
      <c r="KCD43" s="0"/>
      <c r="KCE43" s="0"/>
      <c r="KCF43" s="0"/>
      <c r="KCG43" s="0"/>
      <c r="KCH43" s="0"/>
      <c r="KCI43" s="0"/>
      <c r="KCJ43" s="0"/>
      <c r="KCK43" s="0"/>
      <c r="KCL43" s="0"/>
      <c r="KCM43" s="0"/>
      <c r="KCN43" s="0"/>
      <c r="KCO43" s="0"/>
      <c r="KCP43" s="0"/>
      <c r="KCQ43" s="0"/>
      <c r="KCR43" s="0"/>
      <c r="KCS43" s="0"/>
      <c r="KCT43" s="0"/>
      <c r="KCU43" s="0"/>
      <c r="KCV43" s="0"/>
      <c r="KCW43" s="0"/>
      <c r="KCX43" s="0"/>
      <c r="KCY43" s="0"/>
      <c r="KCZ43" s="0"/>
      <c r="KDA43" s="0"/>
      <c r="KDB43" s="0"/>
      <c r="KDC43" s="0"/>
      <c r="KDD43" s="0"/>
      <c r="KDE43" s="0"/>
      <c r="KDF43" s="0"/>
      <c r="KDG43" s="0"/>
      <c r="KDH43" s="0"/>
      <c r="KDI43" s="0"/>
      <c r="KDJ43" s="0"/>
      <c r="KDK43" s="0"/>
      <c r="KDL43" s="0"/>
      <c r="KDM43" s="0"/>
      <c r="KDN43" s="0"/>
      <c r="KDO43" s="0"/>
      <c r="KDP43" s="0"/>
      <c r="KDQ43" s="0"/>
      <c r="KDR43" s="0"/>
      <c r="KDS43" s="0"/>
      <c r="KDT43" s="0"/>
      <c r="KDU43" s="0"/>
      <c r="KDV43" s="0"/>
      <c r="KDW43" s="0"/>
      <c r="KDX43" s="0"/>
      <c r="KDY43" s="0"/>
      <c r="KDZ43" s="0"/>
      <c r="KEA43" s="0"/>
      <c r="KEB43" s="0"/>
      <c r="KEC43" s="0"/>
      <c r="KED43" s="0"/>
      <c r="KEE43" s="0"/>
      <c r="KEF43" s="0"/>
      <c r="KEG43" s="0"/>
      <c r="KEH43" s="0"/>
      <c r="KEI43" s="0"/>
      <c r="KEJ43" s="0"/>
      <c r="KEK43" s="0"/>
      <c r="KEL43" s="0"/>
      <c r="KEM43" s="0"/>
      <c r="KEN43" s="0"/>
      <c r="KEO43" s="0"/>
      <c r="KEP43" s="0"/>
      <c r="KEQ43" s="0"/>
      <c r="KER43" s="0"/>
      <c r="KES43" s="0"/>
      <c r="KET43" s="0"/>
      <c r="KEU43" s="0"/>
      <c r="KEV43" s="0"/>
      <c r="KEW43" s="0"/>
      <c r="KEX43" s="0"/>
      <c r="KEY43" s="0"/>
      <c r="KEZ43" s="0"/>
      <c r="KFA43" s="0"/>
      <c r="KFB43" s="0"/>
      <c r="KFC43" s="0"/>
      <c r="KFD43" s="0"/>
      <c r="KFE43" s="0"/>
      <c r="KFF43" s="0"/>
      <c r="KFG43" s="0"/>
      <c r="KFH43" s="0"/>
      <c r="KFI43" s="0"/>
      <c r="KFJ43" s="0"/>
      <c r="KFK43" s="0"/>
      <c r="KFL43" s="0"/>
      <c r="KFM43" s="0"/>
      <c r="KFN43" s="0"/>
      <c r="KFO43" s="0"/>
      <c r="KFP43" s="0"/>
      <c r="KFQ43" s="0"/>
      <c r="KFR43" s="0"/>
      <c r="KFS43" s="0"/>
      <c r="KFT43" s="0"/>
      <c r="KFU43" s="0"/>
      <c r="KFV43" s="0"/>
      <c r="KFW43" s="0"/>
      <c r="KFX43" s="0"/>
      <c r="KFY43" s="0"/>
      <c r="KFZ43" s="0"/>
      <c r="KGA43" s="0"/>
      <c r="KGB43" s="0"/>
      <c r="KGC43" s="0"/>
      <c r="KGD43" s="0"/>
      <c r="KGE43" s="0"/>
      <c r="KGF43" s="0"/>
      <c r="KGG43" s="0"/>
      <c r="KGH43" s="0"/>
      <c r="KGI43" s="0"/>
      <c r="KGJ43" s="0"/>
      <c r="KGK43" s="0"/>
      <c r="KGL43" s="0"/>
      <c r="KGM43" s="0"/>
      <c r="KGN43" s="0"/>
      <c r="KGO43" s="0"/>
      <c r="KGP43" s="0"/>
      <c r="KGQ43" s="0"/>
      <c r="KGR43" s="0"/>
      <c r="KGS43" s="0"/>
      <c r="KGT43" s="0"/>
      <c r="KGU43" s="0"/>
      <c r="KGV43" s="0"/>
      <c r="KGW43" s="0"/>
      <c r="KGX43" s="0"/>
      <c r="KGY43" s="0"/>
      <c r="KGZ43" s="0"/>
      <c r="KHA43" s="0"/>
      <c r="KHB43" s="0"/>
      <c r="KHC43" s="0"/>
      <c r="KHD43" s="0"/>
      <c r="KHE43" s="0"/>
      <c r="KHF43" s="0"/>
      <c r="KHG43" s="0"/>
      <c r="KHH43" s="0"/>
      <c r="KHI43" s="0"/>
      <c r="KHJ43" s="0"/>
      <c r="KHK43" s="0"/>
      <c r="KHL43" s="0"/>
      <c r="KHM43" s="0"/>
      <c r="KHN43" s="0"/>
      <c r="KHO43" s="0"/>
      <c r="KHP43" s="0"/>
      <c r="KHQ43" s="0"/>
      <c r="KHR43" s="0"/>
      <c r="KHS43" s="0"/>
      <c r="KHT43" s="0"/>
      <c r="KHU43" s="0"/>
      <c r="KHV43" s="0"/>
      <c r="KHW43" s="0"/>
      <c r="KHX43" s="0"/>
      <c r="KHY43" s="0"/>
      <c r="KHZ43" s="0"/>
      <c r="KIA43" s="0"/>
      <c r="KIB43" s="0"/>
      <c r="KIC43" s="0"/>
      <c r="KID43" s="0"/>
      <c r="KIE43" s="0"/>
      <c r="KIF43" s="0"/>
      <c r="KIG43" s="0"/>
      <c r="KIH43" s="0"/>
      <c r="KII43" s="0"/>
      <c r="KIJ43" s="0"/>
      <c r="KIK43" s="0"/>
      <c r="KIL43" s="0"/>
      <c r="KIM43" s="0"/>
      <c r="KIN43" s="0"/>
      <c r="KIO43" s="0"/>
      <c r="KIP43" s="0"/>
      <c r="KIQ43" s="0"/>
      <c r="KIR43" s="0"/>
      <c r="KIS43" s="0"/>
      <c r="KIT43" s="0"/>
      <c r="KIU43" s="0"/>
      <c r="KIV43" s="0"/>
      <c r="KIW43" s="0"/>
      <c r="KIX43" s="0"/>
      <c r="KIY43" s="0"/>
      <c r="KIZ43" s="0"/>
      <c r="KJA43" s="0"/>
      <c r="KJB43" s="0"/>
      <c r="KJC43" s="0"/>
      <c r="KJD43" s="0"/>
      <c r="KJE43" s="0"/>
      <c r="KJF43" s="0"/>
      <c r="KJG43" s="0"/>
      <c r="KJH43" s="0"/>
      <c r="KJI43" s="0"/>
      <c r="KJJ43" s="0"/>
      <c r="KJK43" s="0"/>
      <c r="KJL43" s="0"/>
      <c r="KJM43" s="0"/>
      <c r="KJN43" s="0"/>
      <c r="KJO43" s="0"/>
      <c r="KJP43" s="0"/>
      <c r="KJQ43" s="0"/>
      <c r="KJR43" s="0"/>
      <c r="KJS43" s="0"/>
      <c r="KJT43" s="0"/>
      <c r="KJU43" s="0"/>
      <c r="KJV43" s="0"/>
      <c r="KJW43" s="0"/>
      <c r="KJX43" s="0"/>
      <c r="KJY43" s="0"/>
      <c r="KJZ43" s="0"/>
      <c r="KKA43" s="0"/>
      <c r="KKB43" s="0"/>
      <c r="KKC43" s="0"/>
      <c r="KKD43" s="0"/>
      <c r="KKE43" s="0"/>
      <c r="KKF43" s="0"/>
      <c r="KKG43" s="0"/>
      <c r="KKH43" s="0"/>
      <c r="KKI43" s="0"/>
      <c r="KKJ43" s="0"/>
      <c r="KKK43" s="0"/>
      <c r="KKL43" s="0"/>
      <c r="KKM43" s="0"/>
      <c r="KKN43" s="0"/>
      <c r="KKO43" s="0"/>
      <c r="KKP43" s="0"/>
      <c r="KKQ43" s="0"/>
      <c r="KKR43" s="0"/>
      <c r="KKS43" s="0"/>
      <c r="KKT43" s="0"/>
      <c r="KKU43" s="0"/>
      <c r="KKV43" s="0"/>
      <c r="KKW43" s="0"/>
      <c r="KKX43" s="0"/>
      <c r="KKY43" s="0"/>
      <c r="KKZ43" s="0"/>
      <c r="KLA43" s="0"/>
      <c r="KLB43" s="0"/>
      <c r="KLC43" s="0"/>
      <c r="KLD43" s="0"/>
      <c r="KLE43" s="0"/>
      <c r="KLF43" s="0"/>
      <c r="KLG43" s="0"/>
      <c r="KLH43" s="0"/>
      <c r="KLI43" s="0"/>
      <c r="KLJ43" s="0"/>
      <c r="KLK43" s="0"/>
      <c r="KLL43" s="0"/>
      <c r="KLM43" s="0"/>
      <c r="KLN43" s="0"/>
      <c r="KLO43" s="0"/>
      <c r="KLP43" s="0"/>
      <c r="KLQ43" s="0"/>
      <c r="KLR43" s="0"/>
      <c r="KLS43" s="0"/>
      <c r="KLT43" s="0"/>
      <c r="KLU43" s="0"/>
      <c r="KLV43" s="0"/>
      <c r="KLW43" s="0"/>
      <c r="KLX43" s="0"/>
      <c r="KLY43" s="0"/>
      <c r="KLZ43" s="0"/>
      <c r="KMA43" s="0"/>
      <c r="KMB43" s="0"/>
      <c r="KMC43" s="0"/>
      <c r="KMD43" s="0"/>
      <c r="KME43" s="0"/>
      <c r="KMF43" s="0"/>
      <c r="KMG43" s="0"/>
      <c r="KMH43" s="0"/>
      <c r="KMI43" s="0"/>
      <c r="KMJ43" s="0"/>
      <c r="KMK43" s="0"/>
      <c r="KML43" s="0"/>
      <c r="KMM43" s="0"/>
      <c r="KMN43" s="0"/>
      <c r="KMO43" s="0"/>
      <c r="KMP43" s="0"/>
      <c r="KMQ43" s="0"/>
      <c r="KMR43" s="0"/>
      <c r="KMS43" s="0"/>
      <c r="KMT43" s="0"/>
      <c r="KMU43" s="0"/>
      <c r="KMV43" s="0"/>
      <c r="KMW43" s="0"/>
      <c r="KMX43" s="0"/>
      <c r="KMY43" s="0"/>
      <c r="KMZ43" s="0"/>
      <c r="KNA43" s="0"/>
      <c r="KNB43" s="0"/>
      <c r="KNC43" s="0"/>
      <c r="KND43" s="0"/>
      <c r="KNE43" s="0"/>
      <c r="KNF43" s="0"/>
      <c r="KNG43" s="0"/>
      <c r="KNH43" s="0"/>
      <c r="KNI43" s="0"/>
      <c r="KNJ43" s="0"/>
      <c r="KNK43" s="0"/>
      <c r="KNL43" s="0"/>
      <c r="KNM43" s="0"/>
      <c r="KNN43" s="0"/>
      <c r="KNO43" s="0"/>
      <c r="KNP43" s="0"/>
      <c r="KNQ43" s="0"/>
      <c r="KNR43" s="0"/>
      <c r="KNS43" s="0"/>
      <c r="KNT43" s="0"/>
      <c r="KNU43" s="0"/>
      <c r="KNV43" s="0"/>
      <c r="KNW43" s="0"/>
      <c r="KNX43" s="0"/>
      <c r="KNY43" s="0"/>
      <c r="KNZ43" s="0"/>
      <c r="KOA43" s="0"/>
      <c r="KOB43" s="0"/>
      <c r="KOC43" s="0"/>
      <c r="KOD43" s="0"/>
      <c r="KOE43" s="0"/>
      <c r="KOF43" s="0"/>
      <c r="KOG43" s="0"/>
      <c r="KOH43" s="0"/>
      <c r="KOI43" s="0"/>
      <c r="KOJ43" s="0"/>
      <c r="KOK43" s="0"/>
      <c r="KOL43" s="0"/>
      <c r="KOM43" s="0"/>
      <c r="KON43" s="0"/>
      <c r="KOO43" s="0"/>
      <c r="KOP43" s="0"/>
      <c r="KOQ43" s="0"/>
      <c r="KOR43" s="0"/>
      <c r="KOS43" s="0"/>
      <c r="KOT43" s="0"/>
      <c r="KOU43" s="0"/>
      <c r="KOV43" s="0"/>
      <c r="KOW43" s="0"/>
      <c r="KOX43" s="0"/>
      <c r="KOY43" s="0"/>
      <c r="KOZ43" s="0"/>
      <c r="KPA43" s="0"/>
      <c r="KPB43" s="0"/>
      <c r="KPC43" s="0"/>
      <c r="KPD43" s="0"/>
      <c r="KPE43" s="0"/>
      <c r="KPF43" s="0"/>
      <c r="KPG43" s="0"/>
      <c r="KPH43" s="0"/>
      <c r="KPI43" s="0"/>
      <c r="KPJ43" s="0"/>
      <c r="KPK43" s="0"/>
      <c r="KPL43" s="0"/>
      <c r="KPM43" s="0"/>
      <c r="KPN43" s="0"/>
      <c r="KPO43" s="0"/>
      <c r="KPP43" s="0"/>
      <c r="KPQ43" s="0"/>
      <c r="KPR43" s="0"/>
      <c r="KPS43" s="0"/>
      <c r="KPT43" s="0"/>
      <c r="KPU43" s="0"/>
      <c r="KPV43" s="0"/>
      <c r="KPW43" s="0"/>
      <c r="KPX43" s="0"/>
      <c r="KPY43" s="0"/>
      <c r="KPZ43" s="0"/>
      <c r="KQA43" s="0"/>
      <c r="KQB43" s="0"/>
      <c r="KQC43" s="0"/>
      <c r="KQD43" s="0"/>
      <c r="KQE43" s="0"/>
      <c r="KQF43" s="0"/>
      <c r="KQG43" s="0"/>
      <c r="KQH43" s="0"/>
      <c r="KQI43" s="0"/>
      <c r="KQJ43" s="0"/>
      <c r="KQK43" s="0"/>
      <c r="KQL43" s="0"/>
      <c r="KQM43" s="0"/>
      <c r="KQN43" s="0"/>
      <c r="KQO43" s="0"/>
      <c r="KQP43" s="0"/>
      <c r="KQQ43" s="0"/>
      <c r="KQR43" s="0"/>
      <c r="KQS43" s="0"/>
      <c r="KQT43" s="0"/>
      <c r="KQU43" s="0"/>
      <c r="KQV43" s="0"/>
      <c r="KQW43" s="0"/>
      <c r="KQX43" s="0"/>
      <c r="KQY43" s="0"/>
      <c r="KQZ43" s="0"/>
      <c r="KRA43" s="0"/>
      <c r="KRB43" s="0"/>
      <c r="KRC43" s="0"/>
      <c r="KRD43" s="0"/>
      <c r="KRE43" s="0"/>
      <c r="KRF43" s="0"/>
      <c r="KRG43" s="0"/>
      <c r="KRH43" s="0"/>
      <c r="KRI43" s="0"/>
      <c r="KRJ43" s="0"/>
      <c r="KRK43" s="0"/>
      <c r="KRL43" s="0"/>
      <c r="KRM43" s="0"/>
      <c r="KRN43" s="0"/>
      <c r="KRO43" s="0"/>
      <c r="KRP43" s="0"/>
      <c r="KRQ43" s="0"/>
      <c r="KRR43" s="0"/>
      <c r="KRS43" s="0"/>
      <c r="KRT43" s="0"/>
      <c r="KRU43" s="0"/>
      <c r="KRV43" s="0"/>
      <c r="KRW43" s="0"/>
      <c r="KRX43" s="0"/>
      <c r="KRY43" s="0"/>
      <c r="KRZ43" s="0"/>
      <c r="KSA43" s="0"/>
      <c r="KSB43" s="0"/>
      <c r="KSC43" s="0"/>
      <c r="KSD43" s="0"/>
      <c r="KSE43" s="0"/>
      <c r="KSF43" s="0"/>
      <c r="KSG43" s="0"/>
      <c r="KSH43" s="0"/>
      <c r="KSI43" s="0"/>
      <c r="KSJ43" s="0"/>
      <c r="KSK43" s="0"/>
      <c r="KSL43" s="0"/>
      <c r="KSM43" s="0"/>
      <c r="KSN43" s="0"/>
      <c r="KSO43" s="0"/>
      <c r="KSP43" s="0"/>
      <c r="KSQ43" s="0"/>
      <c r="KSR43" s="0"/>
      <c r="KSS43" s="0"/>
      <c r="KST43" s="0"/>
      <c r="KSU43" s="0"/>
      <c r="KSV43" s="0"/>
      <c r="KSW43" s="0"/>
      <c r="KSX43" s="0"/>
      <c r="KSY43" s="0"/>
      <c r="KSZ43" s="0"/>
      <c r="KTA43" s="0"/>
      <c r="KTB43" s="0"/>
      <c r="KTC43" s="0"/>
      <c r="KTD43" s="0"/>
      <c r="KTE43" s="0"/>
      <c r="KTF43" s="0"/>
      <c r="KTG43" s="0"/>
      <c r="KTH43" s="0"/>
      <c r="KTI43" s="0"/>
      <c r="KTJ43" s="0"/>
      <c r="KTK43" s="0"/>
      <c r="KTL43" s="0"/>
      <c r="KTM43" s="0"/>
      <c r="KTN43" s="0"/>
      <c r="KTO43" s="0"/>
      <c r="KTP43" s="0"/>
      <c r="KTQ43" s="0"/>
      <c r="KTR43" s="0"/>
      <c r="KTS43" s="0"/>
      <c r="KTT43" s="0"/>
      <c r="KTU43" s="0"/>
      <c r="KTV43" s="0"/>
      <c r="KTW43" s="0"/>
      <c r="KTX43" s="0"/>
      <c r="KTY43" s="0"/>
      <c r="KTZ43" s="0"/>
      <c r="KUA43" s="0"/>
      <c r="KUB43" s="0"/>
      <c r="KUC43" s="0"/>
      <c r="KUD43" s="0"/>
      <c r="KUE43" s="0"/>
      <c r="KUF43" s="0"/>
      <c r="KUG43" s="0"/>
      <c r="KUH43" s="0"/>
      <c r="KUI43" s="0"/>
      <c r="KUJ43" s="0"/>
      <c r="KUK43" s="0"/>
      <c r="KUL43" s="0"/>
      <c r="KUM43" s="0"/>
      <c r="KUN43" s="0"/>
      <c r="KUO43" s="0"/>
      <c r="KUP43" s="0"/>
      <c r="KUQ43" s="0"/>
      <c r="KUR43" s="0"/>
      <c r="KUS43" s="0"/>
      <c r="KUT43" s="0"/>
      <c r="KUU43" s="0"/>
      <c r="KUV43" s="0"/>
      <c r="KUW43" s="0"/>
      <c r="KUX43" s="0"/>
      <c r="KUY43" s="0"/>
      <c r="KUZ43" s="0"/>
      <c r="KVA43" s="0"/>
      <c r="KVB43" s="0"/>
      <c r="KVC43" s="0"/>
      <c r="KVD43" s="0"/>
      <c r="KVE43" s="0"/>
      <c r="KVF43" s="0"/>
      <c r="KVG43" s="0"/>
      <c r="KVH43" s="0"/>
      <c r="KVI43" s="0"/>
      <c r="KVJ43" s="0"/>
      <c r="KVK43" s="0"/>
      <c r="KVL43" s="0"/>
      <c r="KVM43" s="0"/>
      <c r="KVN43" s="0"/>
      <c r="KVO43" s="0"/>
      <c r="KVP43" s="0"/>
      <c r="KVQ43" s="0"/>
      <c r="KVR43" s="0"/>
      <c r="KVS43" s="0"/>
      <c r="KVT43" s="0"/>
      <c r="KVU43" s="0"/>
      <c r="KVV43" s="0"/>
      <c r="KVW43" s="0"/>
      <c r="KVX43" s="0"/>
      <c r="KVY43" s="0"/>
      <c r="KVZ43" s="0"/>
      <c r="KWA43" s="0"/>
      <c r="KWB43" s="0"/>
      <c r="KWC43" s="0"/>
      <c r="KWD43" s="0"/>
      <c r="KWE43" s="0"/>
      <c r="KWF43" s="0"/>
      <c r="KWG43" s="0"/>
      <c r="KWH43" s="0"/>
      <c r="KWI43" s="0"/>
      <c r="KWJ43" s="0"/>
      <c r="KWK43" s="0"/>
      <c r="KWL43" s="0"/>
      <c r="KWM43" s="0"/>
      <c r="KWN43" s="0"/>
      <c r="KWO43" s="0"/>
      <c r="KWP43" s="0"/>
      <c r="KWQ43" s="0"/>
      <c r="KWR43" s="0"/>
      <c r="KWS43" s="0"/>
      <c r="KWT43" s="0"/>
      <c r="KWU43" s="0"/>
      <c r="KWV43" s="0"/>
      <c r="KWW43" s="0"/>
      <c r="KWX43" s="0"/>
      <c r="KWY43" s="0"/>
      <c r="KWZ43" s="0"/>
      <c r="KXA43" s="0"/>
      <c r="KXB43" s="0"/>
      <c r="KXC43" s="0"/>
      <c r="KXD43" s="0"/>
      <c r="KXE43" s="0"/>
      <c r="KXF43" s="0"/>
      <c r="KXG43" s="0"/>
      <c r="KXH43" s="0"/>
      <c r="KXI43" s="0"/>
      <c r="KXJ43" s="0"/>
      <c r="KXK43" s="0"/>
      <c r="KXL43" s="0"/>
      <c r="KXM43" s="0"/>
      <c r="KXN43" s="0"/>
      <c r="KXO43" s="0"/>
      <c r="KXP43" s="0"/>
      <c r="KXQ43" s="0"/>
      <c r="KXR43" s="0"/>
      <c r="KXS43" s="0"/>
      <c r="KXT43" s="0"/>
      <c r="KXU43" s="0"/>
      <c r="KXV43" s="0"/>
      <c r="KXW43" s="0"/>
      <c r="KXX43" s="0"/>
      <c r="KXY43" s="0"/>
      <c r="KXZ43" s="0"/>
      <c r="KYA43" s="0"/>
      <c r="KYB43" s="0"/>
      <c r="KYC43" s="0"/>
      <c r="KYD43" s="0"/>
      <c r="KYE43" s="0"/>
      <c r="KYF43" s="0"/>
      <c r="KYG43" s="0"/>
      <c r="KYH43" s="0"/>
      <c r="KYI43" s="0"/>
      <c r="KYJ43" s="0"/>
      <c r="KYK43" s="0"/>
      <c r="KYL43" s="0"/>
      <c r="KYM43" s="0"/>
      <c r="KYN43" s="0"/>
      <c r="KYO43" s="0"/>
      <c r="KYP43" s="0"/>
      <c r="KYQ43" s="0"/>
      <c r="KYR43" s="0"/>
      <c r="KYS43" s="0"/>
      <c r="KYT43" s="0"/>
      <c r="KYU43" s="0"/>
      <c r="KYV43" s="0"/>
      <c r="KYW43" s="0"/>
      <c r="KYX43" s="0"/>
      <c r="KYY43" s="0"/>
      <c r="KYZ43" s="0"/>
      <c r="KZA43" s="0"/>
      <c r="KZB43" s="0"/>
      <c r="KZC43" s="0"/>
      <c r="KZD43" s="0"/>
      <c r="KZE43" s="0"/>
      <c r="KZF43" s="0"/>
      <c r="KZG43" s="0"/>
      <c r="KZH43" s="0"/>
      <c r="KZI43" s="0"/>
      <c r="KZJ43" s="0"/>
      <c r="KZK43" s="0"/>
      <c r="KZL43" s="0"/>
      <c r="KZM43" s="0"/>
      <c r="KZN43" s="0"/>
      <c r="KZO43" s="0"/>
      <c r="KZP43" s="0"/>
      <c r="KZQ43" s="0"/>
      <c r="KZR43" s="0"/>
      <c r="KZS43" s="0"/>
      <c r="KZT43" s="0"/>
      <c r="KZU43" s="0"/>
      <c r="KZV43" s="0"/>
      <c r="KZW43" s="0"/>
      <c r="KZX43" s="0"/>
      <c r="KZY43" s="0"/>
      <c r="KZZ43" s="0"/>
      <c r="LAA43" s="0"/>
      <c r="LAB43" s="0"/>
      <c r="LAC43" s="0"/>
      <c r="LAD43" s="0"/>
      <c r="LAE43" s="0"/>
      <c r="LAF43" s="0"/>
      <c r="LAG43" s="0"/>
      <c r="LAH43" s="0"/>
      <c r="LAI43" s="0"/>
      <c r="LAJ43" s="0"/>
      <c r="LAK43" s="0"/>
      <c r="LAL43" s="0"/>
      <c r="LAM43" s="0"/>
      <c r="LAN43" s="0"/>
      <c r="LAO43" s="0"/>
      <c r="LAP43" s="0"/>
      <c r="LAQ43" s="0"/>
      <c r="LAR43" s="0"/>
      <c r="LAS43" s="0"/>
      <c r="LAT43" s="0"/>
      <c r="LAU43" s="0"/>
      <c r="LAV43" s="0"/>
      <c r="LAW43" s="0"/>
      <c r="LAX43" s="0"/>
      <c r="LAY43" s="0"/>
      <c r="LAZ43" s="0"/>
      <c r="LBA43" s="0"/>
      <c r="LBB43" s="0"/>
      <c r="LBC43" s="0"/>
      <c r="LBD43" s="0"/>
      <c r="LBE43" s="0"/>
      <c r="LBF43" s="0"/>
      <c r="LBG43" s="0"/>
      <c r="LBH43" s="0"/>
      <c r="LBI43" s="0"/>
      <c r="LBJ43" s="0"/>
      <c r="LBK43" s="0"/>
      <c r="LBL43" s="0"/>
      <c r="LBM43" s="0"/>
      <c r="LBN43" s="0"/>
      <c r="LBO43" s="0"/>
      <c r="LBP43" s="0"/>
      <c r="LBQ43" s="0"/>
      <c r="LBR43" s="0"/>
      <c r="LBS43" s="0"/>
      <c r="LBT43" s="0"/>
      <c r="LBU43" s="0"/>
      <c r="LBV43" s="0"/>
      <c r="LBW43" s="0"/>
      <c r="LBX43" s="0"/>
      <c r="LBY43" s="0"/>
      <c r="LBZ43" s="0"/>
      <c r="LCA43" s="0"/>
      <c r="LCB43" s="0"/>
      <c r="LCC43" s="0"/>
      <c r="LCD43" s="0"/>
      <c r="LCE43" s="0"/>
      <c r="LCF43" s="0"/>
      <c r="LCG43" s="0"/>
      <c r="LCH43" s="0"/>
      <c r="LCI43" s="0"/>
      <c r="LCJ43" s="0"/>
      <c r="LCK43" s="0"/>
      <c r="LCL43" s="0"/>
      <c r="LCM43" s="0"/>
      <c r="LCN43" s="0"/>
      <c r="LCO43" s="0"/>
      <c r="LCP43" s="0"/>
      <c r="LCQ43" s="0"/>
      <c r="LCR43" s="0"/>
      <c r="LCS43" s="0"/>
      <c r="LCT43" s="0"/>
      <c r="LCU43" s="0"/>
      <c r="LCV43" s="0"/>
      <c r="LCW43" s="0"/>
      <c r="LCX43" s="0"/>
      <c r="LCY43" s="0"/>
      <c r="LCZ43" s="0"/>
      <c r="LDA43" s="0"/>
      <c r="LDB43" s="0"/>
      <c r="LDC43" s="0"/>
      <c r="LDD43" s="0"/>
      <c r="LDE43" s="0"/>
      <c r="LDF43" s="0"/>
      <c r="LDG43" s="0"/>
      <c r="LDH43" s="0"/>
      <c r="LDI43" s="0"/>
      <c r="LDJ43" s="0"/>
      <c r="LDK43" s="0"/>
      <c r="LDL43" s="0"/>
      <c r="LDM43" s="0"/>
      <c r="LDN43" s="0"/>
      <c r="LDO43" s="0"/>
      <c r="LDP43" s="0"/>
      <c r="LDQ43" s="0"/>
      <c r="LDR43" s="0"/>
      <c r="LDS43" s="0"/>
      <c r="LDT43" s="0"/>
      <c r="LDU43" s="0"/>
      <c r="LDV43" s="0"/>
      <c r="LDW43" s="0"/>
      <c r="LDX43" s="0"/>
      <c r="LDY43" s="0"/>
      <c r="LDZ43" s="0"/>
      <c r="LEA43" s="0"/>
      <c r="LEB43" s="0"/>
      <c r="LEC43" s="0"/>
      <c r="LED43" s="0"/>
      <c r="LEE43" s="0"/>
      <c r="LEF43" s="0"/>
      <c r="LEG43" s="0"/>
      <c r="LEH43" s="0"/>
      <c r="LEI43" s="0"/>
      <c r="LEJ43" s="0"/>
      <c r="LEK43" s="0"/>
      <c r="LEL43" s="0"/>
      <c r="LEM43" s="0"/>
      <c r="LEN43" s="0"/>
      <c r="LEO43" s="0"/>
      <c r="LEP43" s="0"/>
      <c r="LEQ43" s="0"/>
      <c r="LER43" s="0"/>
      <c r="LES43" s="0"/>
      <c r="LET43" s="0"/>
      <c r="LEU43" s="0"/>
      <c r="LEV43" s="0"/>
      <c r="LEW43" s="0"/>
      <c r="LEX43" s="0"/>
      <c r="LEY43" s="0"/>
      <c r="LEZ43" s="0"/>
      <c r="LFA43" s="0"/>
      <c r="LFB43" s="0"/>
      <c r="LFC43" s="0"/>
      <c r="LFD43" s="0"/>
      <c r="LFE43" s="0"/>
      <c r="LFF43" s="0"/>
      <c r="LFG43" s="0"/>
      <c r="LFH43" s="0"/>
      <c r="LFI43" s="0"/>
      <c r="LFJ43" s="0"/>
      <c r="LFK43" s="0"/>
      <c r="LFL43" s="0"/>
      <c r="LFM43" s="0"/>
      <c r="LFN43" s="0"/>
      <c r="LFO43" s="0"/>
      <c r="LFP43" s="0"/>
      <c r="LFQ43" s="0"/>
      <c r="LFR43" s="0"/>
      <c r="LFS43" s="0"/>
      <c r="LFT43" s="0"/>
      <c r="LFU43" s="0"/>
      <c r="LFV43" s="0"/>
      <c r="LFW43" s="0"/>
      <c r="LFX43" s="0"/>
      <c r="LFY43" s="0"/>
      <c r="LFZ43" s="0"/>
      <c r="LGA43" s="0"/>
      <c r="LGB43" s="0"/>
      <c r="LGC43" s="0"/>
      <c r="LGD43" s="0"/>
      <c r="LGE43" s="0"/>
      <c r="LGF43" s="0"/>
      <c r="LGG43" s="0"/>
      <c r="LGH43" s="0"/>
      <c r="LGI43" s="0"/>
      <c r="LGJ43" s="0"/>
      <c r="LGK43" s="0"/>
      <c r="LGL43" s="0"/>
      <c r="LGM43" s="0"/>
      <c r="LGN43" s="0"/>
      <c r="LGO43" s="0"/>
      <c r="LGP43" s="0"/>
      <c r="LGQ43" s="0"/>
      <c r="LGR43" s="0"/>
      <c r="LGS43" s="0"/>
      <c r="LGT43" s="0"/>
      <c r="LGU43" s="0"/>
      <c r="LGV43" s="0"/>
      <c r="LGW43" s="0"/>
      <c r="LGX43" s="0"/>
      <c r="LGY43" s="0"/>
      <c r="LGZ43" s="0"/>
      <c r="LHA43" s="0"/>
      <c r="LHB43" s="0"/>
      <c r="LHC43" s="0"/>
      <c r="LHD43" s="0"/>
      <c r="LHE43" s="0"/>
      <c r="LHF43" s="0"/>
      <c r="LHG43" s="0"/>
      <c r="LHH43" s="0"/>
      <c r="LHI43" s="0"/>
      <c r="LHJ43" s="0"/>
      <c r="LHK43" s="0"/>
      <c r="LHL43" s="0"/>
      <c r="LHM43" s="0"/>
      <c r="LHN43" s="0"/>
      <c r="LHO43" s="0"/>
      <c r="LHP43" s="0"/>
      <c r="LHQ43" s="0"/>
      <c r="LHR43" s="0"/>
      <c r="LHS43" s="0"/>
      <c r="LHT43" s="0"/>
      <c r="LHU43" s="0"/>
      <c r="LHV43" s="0"/>
      <c r="LHW43" s="0"/>
      <c r="LHX43" s="0"/>
      <c r="LHY43" s="0"/>
      <c r="LHZ43" s="0"/>
      <c r="LIA43" s="0"/>
      <c r="LIB43" s="0"/>
      <c r="LIC43" s="0"/>
      <c r="LID43" s="0"/>
      <c r="LIE43" s="0"/>
      <c r="LIF43" s="0"/>
      <c r="LIG43" s="0"/>
      <c r="LIH43" s="0"/>
      <c r="LII43" s="0"/>
      <c r="LIJ43" s="0"/>
      <c r="LIK43" s="0"/>
      <c r="LIL43" s="0"/>
      <c r="LIM43" s="0"/>
      <c r="LIN43" s="0"/>
      <c r="LIO43" s="0"/>
      <c r="LIP43" s="0"/>
      <c r="LIQ43" s="0"/>
      <c r="LIR43" s="0"/>
      <c r="LIS43" s="0"/>
      <c r="LIT43" s="0"/>
      <c r="LIU43" s="0"/>
      <c r="LIV43" s="0"/>
      <c r="LIW43" s="0"/>
      <c r="LIX43" s="0"/>
      <c r="LIY43" s="0"/>
      <c r="LIZ43" s="0"/>
      <c r="LJA43" s="0"/>
      <c r="LJB43" s="0"/>
      <c r="LJC43" s="0"/>
      <c r="LJD43" s="0"/>
      <c r="LJE43" s="0"/>
      <c r="LJF43" s="0"/>
      <c r="LJG43" s="0"/>
      <c r="LJH43" s="0"/>
      <c r="LJI43" s="0"/>
      <c r="LJJ43" s="0"/>
      <c r="LJK43" s="0"/>
      <c r="LJL43" s="0"/>
      <c r="LJM43" s="0"/>
      <c r="LJN43" s="0"/>
      <c r="LJO43" s="0"/>
      <c r="LJP43" s="0"/>
      <c r="LJQ43" s="0"/>
      <c r="LJR43" s="0"/>
      <c r="LJS43" s="0"/>
      <c r="LJT43" s="0"/>
      <c r="LJU43" s="0"/>
      <c r="LJV43" s="0"/>
      <c r="LJW43" s="0"/>
      <c r="LJX43" s="0"/>
      <c r="LJY43" s="0"/>
      <c r="LJZ43" s="0"/>
      <c r="LKA43" s="0"/>
      <c r="LKB43" s="0"/>
      <c r="LKC43" s="0"/>
      <c r="LKD43" s="0"/>
      <c r="LKE43" s="0"/>
      <c r="LKF43" s="0"/>
      <c r="LKG43" s="0"/>
      <c r="LKH43" s="0"/>
      <c r="LKI43" s="0"/>
      <c r="LKJ43" s="0"/>
      <c r="LKK43" s="0"/>
      <c r="LKL43" s="0"/>
      <c r="LKM43" s="0"/>
      <c r="LKN43" s="0"/>
      <c r="LKO43" s="0"/>
      <c r="LKP43" s="0"/>
      <c r="LKQ43" s="0"/>
      <c r="LKR43" s="0"/>
      <c r="LKS43" s="0"/>
      <c r="LKT43" s="0"/>
      <c r="LKU43" s="0"/>
      <c r="LKV43" s="0"/>
      <c r="LKW43" s="0"/>
      <c r="LKX43" s="0"/>
      <c r="LKY43" s="0"/>
      <c r="LKZ43" s="0"/>
      <c r="LLA43" s="0"/>
      <c r="LLB43" s="0"/>
      <c r="LLC43" s="0"/>
      <c r="LLD43" s="0"/>
      <c r="LLE43" s="0"/>
      <c r="LLF43" s="0"/>
      <c r="LLG43" s="0"/>
      <c r="LLH43" s="0"/>
      <c r="LLI43" s="0"/>
      <c r="LLJ43" s="0"/>
      <c r="LLK43" s="0"/>
      <c r="LLL43" s="0"/>
      <c r="LLM43" s="0"/>
      <c r="LLN43" s="0"/>
      <c r="LLO43" s="0"/>
      <c r="LLP43" s="0"/>
      <c r="LLQ43" s="0"/>
      <c r="LLR43" s="0"/>
      <c r="LLS43" s="0"/>
      <c r="LLT43" s="0"/>
      <c r="LLU43" s="0"/>
      <c r="LLV43" s="0"/>
      <c r="LLW43" s="0"/>
      <c r="LLX43" s="0"/>
      <c r="LLY43" s="0"/>
      <c r="LLZ43" s="0"/>
      <c r="LMA43" s="0"/>
      <c r="LMB43" s="0"/>
      <c r="LMC43" s="0"/>
      <c r="LMD43" s="0"/>
      <c r="LME43" s="0"/>
      <c r="LMF43" s="0"/>
      <c r="LMG43" s="0"/>
      <c r="LMH43" s="0"/>
      <c r="LMI43" s="0"/>
      <c r="LMJ43" s="0"/>
      <c r="LMK43" s="0"/>
      <c r="LML43" s="0"/>
      <c r="LMM43" s="0"/>
      <c r="LMN43" s="0"/>
      <c r="LMO43" s="0"/>
      <c r="LMP43" s="0"/>
      <c r="LMQ43" s="0"/>
      <c r="LMR43" s="0"/>
      <c r="LMS43" s="0"/>
      <c r="LMT43" s="0"/>
      <c r="LMU43" s="0"/>
      <c r="LMV43" s="0"/>
      <c r="LMW43" s="0"/>
      <c r="LMX43" s="0"/>
      <c r="LMY43" s="0"/>
      <c r="LMZ43" s="0"/>
      <c r="LNA43" s="0"/>
      <c r="LNB43" s="0"/>
      <c r="LNC43" s="0"/>
      <c r="LND43" s="0"/>
      <c r="LNE43" s="0"/>
      <c r="LNF43" s="0"/>
      <c r="LNG43" s="0"/>
      <c r="LNH43" s="0"/>
      <c r="LNI43" s="0"/>
      <c r="LNJ43" s="0"/>
      <c r="LNK43" s="0"/>
      <c r="LNL43" s="0"/>
      <c r="LNM43" s="0"/>
      <c r="LNN43" s="0"/>
      <c r="LNO43" s="0"/>
      <c r="LNP43" s="0"/>
      <c r="LNQ43" s="0"/>
      <c r="LNR43" s="0"/>
      <c r="LNS43" s="0"/>
      <c r="LNT43" s="0"/>
      <c r="LNU43" s="0"/>
      <c r="LNV43" s="0"/>
      <c r="LNW43" s="0"/>
      <c r="LNX43" s="0"/>
      <c r="LNY43" s="0"/>
      <c r="LNZ43" s="0"/>
      <c r="LOA43" s="0"/>
      <c r="LOB43" s="0"/>
      <c r="LOC43" s="0"/>
      <c r="LOD43" s="0"/>
      <c r="LOE43" s="0"/>
      <c r="LOF43" s="0"/>
      <c r="LOG43" s="0"/>
      <c r="LOH43" s="0"/>
      <c r="LOI43" s="0"/>
      <c r="LOJ43" s="0"/>
      <c r="LOK43" s="0"/>
      <c r="LOL43" s="0"/>
      <c r="LOM43" s="0"/>
      <c r="LON43" s="0"/>
      <c r="LOO43" s="0"/>
      <c r="LOP43" s="0"/>
      <c r="LOQ43" s="0"/>
      <c r="LOR43" s="0"/>
      <c r="LOS43" s="0"/>
      <c r="LOT43" s="0"/>
      <c r="LOU43" s="0"/>
      <c r="LOV43" s="0"/>
      <c r="LOW43" s="0"/>
      <c r="LOX43" s="0"/>
      <c r="LOY43" s="0"/>
      <c r="LOZ43" s="0"/>
      <c r="LPA43" s="0"/>
      <c r="LPB43" s="0"/>
      <c r="LPC43" s="0"/>
      <c r="LPD43" s="0"/>
      <c r="LPE43" s="0"/>
      <c r="LPF43" s="0"/>
      <c r="LPG43" s="0"/>
      <c r="LPH43" s="0"/>
      <c r="LPI43" s="0"/>
      <c r="LPJ43" s="0"/>
      <c r="LPK43" s="0"/>
      <c r="LPL43" s="0"/>
      <c r="LPM43" s="0"/>
      <c r="LPN43" s="0"/>
      <c r="LPO43" s="0"/>
      <c r="LPP43" s="0"/>
      <c r="LPQ43" s="0"/>
      <c r="LPR43" s="0"/>
      <c r="LPS43" s="0"/>
      <c r="LPT43" s="0"/>
      <c r="LPU43" s="0"/>
      <c r="LPV43" s="0"/>
      <c r="LPW43" s="0"/>
      <c r="LPX43" s="0"/>
      <c r="LPY43" s="0"/>
      <c r="LPZ43" s="0"/>
      <c r="LQA43" s="0"/>
      <c r="LQB43" s="0"/>
      <c r="LQC43" s="0"/>
      <c r="LQD43" s="0"/>
      <c r="LQE43" s="0"/>
      <c r="LQF43" s="0"/>
      <c r="LQG43" s="0"/>
      <c r="LQH43" s="0"/>
      <c r="LQI43" s="0"/>
      <c r="LQJ43" s="0"/>
      <c r="LQK43" s="0"/>
      <c r="LQL43" s="0"/>
      <c r="LQM43" s="0"/>
      <c r="LQN43" s="0"/>
      <c r="LQO43" s="0"/>
      <c r="LQP43" s="0"/>
      <c r="LQQ43" s="0"/>
      <c r="LQR43" s="0"/>
      <c r="LQS43" s="0"/>
      <c r="LQT43" s="0"/>
      <c r="LQU43" s="0"/>
      <c r="LQV43" s="0"/>
      <c r="LQW43" s="0"/>
      <c r="LQX43" s="0"/>
      <c r="LQY43" s="0"/>
      <c r="LQZ43" s="0"/>
      <c r="LRA43" s="0"/>
      <c r="LRB43" s="0"/>
      <c r="LRC43" s="0"/>
      <c r="LRD43" s="0"/>
      <c r="LRE43" s="0"/>
      <c r="LRF43" s="0"/>
      <c r="LRG43" s="0"/>
      <c r="LRH43" s="0"/>
      <c r="LRI43" s="0"/>
      <c r="LRJ43" s="0"/>
      <c r="LRK43" s="0"/>
      <c r="LRL43" s="0"/>
      <c r="LRM43" s="0"/>
      <c r="LRN43" s="0"/>
      <c r="LRO43" s="0"/>
      <c r="LRP43" s="0"/>
      <c r="LRQ43" s="0"/>
      <c r="LRR43" s="0"/>
      <c r="LRS43" s="0"/>
      <c r="LRT43" s="0"/>
      <c r="LRU43" s="0"/>
      <c r="LRV43" s="0"/>
      <c r="LRW43" s="0"/>
      <c r="LRX43" s="0"/>
      <c r="LRY43" s="0"/>
      <c r="LRZ43" s="0"/>
      <c r="LSA43" s="0"/>
      <c r="LSB43" s="0"/>
      <c r="LSC43" s="0"/>
      <c r="LSD43" s="0"/>
      <c r="LSE43" s="0"/>
      <c r="LSF43" s="0"/>
      <c r="LSG43" s="0"/>
      <c r="LSH43" s="0"/>
      <c r="LSI43" s="0"/>
      <c r="LSJ43" s="0"/>
      <c r="LSK43" s="0"/>
      <c r="LSL43" s="0"/>
      <c r="LSM43" s="0"/>
      <c r="LSN43" s="0"/>
      <c r="LSO43" s="0"/>
      <c r="LSP43" s="0"/>
      <c r="LSQ43" s="0"/>
      <c r="LSR43" s="0"/>
      <c r="LSS43" s="0"/>
      <c r="LST43" s="0"/>
      <c r="LSU43" s="0"/>
      <c r="LSV43" s="0"/>
      <c r="LSW43" s="0"/>
      <c r="LSX43" s="0"/>
      <c r="LSY43" s="0"/>
      <c r="LSZ43" s="0"/>
      <c r="LTA43" s="0"/>
      <c r="LTB43" s="0"/>
      <c r="LTC43" s="0"/>
      <c r="LTD43" s="0"/>
      <c r="LTE43" s="0"/>
      <c r="LTF43" s="0"/>
      <c r="LTG43" s="0"/>
      <c r="LTH43" s="0"/>
      <c r="LTI43" s="0"/>
      <c r="LTJ43" s="0"/>
      <c r="LTK43" s="0"/>
      <c r="LTL43" s="0"/>
      <c r="LTM43" s="0"/>
      <c r="LTN43" s="0"/>
      <c r="LTO43" s="0"/>
      <c r="LTP43" s="0"/>
      <c r="LTQ43" s="0"/>
      <c r="LTR43" s="0"/>
      <c r="LTS43" s="0"/>
      <c r="LTT43" s="0"/>
      <c r="LTU43" s="0"/>
      <c r="LTV43" s="0"/>
      <c r="LTW43" s="0"/>
      <c r="LTX43" s="0"/>
      <c r="LTY43" s="0"/>
      <c r="LTZ43" s="0"/>
      <c r="LUA43" s="0"/>
      <c r="LUB43" s="0"/>
      <c r="LUC43" s="0"/>
      <c r="LUD43" s="0"/>
      <c r="LUE43" s="0"/>
      <c r="LUF43" s="0"/>
      <c r="LUG43" s="0"/>
      <c r="LUH43" s="0"/>
      <c r="LUI43" s="0"/>
      <c r="LUJ43" s="0"/>
      <c r="LUK43" s="0"/>
      <c r="LUL43" s="0"/>
      <c r="LUM43" s="0"/>
      <c r="LUN43" s="0"/>
      <c r="LUO43" s="0"/>
      <c r="LUP43" s="0"/>
      <c r="LUQ43" s="0"/>
      <c r="LUR43" s="0"/>
      <c r="LUS43" s="0"/>
      <c r="LUT43" s="0"/>
      <c r="LUU43" s="0"/>
      <c r="LUV43" s="0"/>
      <c r="LUW43" s="0"/>
      <c r="LUX43" s="0"/>
      <c r="LUY43" s="0"/>
      <c r="LUZ43" s="0"/>
      <c r="LVA43" s="0"/>
      <c r="LVB43" s="0"/>
      <c r="LVC43" s="0"/>
      <c r="LVD43" s="0"/>
      <c r="LVE43" s="0"/>
      <c r="LVF43" s="0"/>
      <c r="LVG43" s="0"/>
      <c r="LVH43" s="0"/>
      <c r="LVI43" s="0"/>
      <c r="LVJ43" s="0"/>
      <c r="LVK43" s="0"/>
      <c r="LVL43" s="0"/>
      <c r="LVM43" s="0"/>
      <c r="LVN43" s="0"/>
      <c r="LVO43" s="0"/>
      <c r="LVP43" s="0"/>
      <c r="LVQ43" s="0"/>
      <c r="LVR43" s="0"/>
      <c r="LVS43" s="0"/>
      <c r="LVT43" s="0"/>
      <c r="LVU43" s="0"/>
      <c r="LVV43" s="0"/>
      <c r="LVW43" s="0"/>
      <c r="LVX43" s="0"/>
      <c r="LVY43" s="0"/>
      <c r="LVZ43" s="0"/>
      <c r="LWA43" s="0"/>
      <c r="LWB43" s="0"/>
      <c r="LWC43" s="0"/>
      <c r="LWD43" s="0"/>
      <c r="LWE43" s="0"/>
      <c r="LWF43" s="0"/>
      <c r="LWG43" s="0"/>
      <c r="LWH43" s="0"/>
      <c r="LWI43" s="0"/>
      <c r="LWJ43" s="0"/>
      <c r="LWK43" s="0"/>
      <c r="LWL43" s="0"/>
      <c r="LWM43" s="0"/>
      <c r="LWN43" s="0"/>
      <c r="LWO43" s="0"/>
      <c r="LWP43" s="0"/>
      <c r="LWQ43" s="0"/>
      <c r="LWR43" s="0"/>
      <c r="LWS43" s="0"/>
      <c r="LWT43" s="0"/>
      <c r="LWU43" s="0"/>
      <c r="LWV43" s="0"/>
      <c r="LWW43" s="0"/>
      <c r="LWX43" s="0"/>
      <c r="LWY43" s="0"/>
      <c r="LWZ43" s="0"/>
      <c r="LXA43" s="0"/>
      <c r="LXB43" s="0"/>
      <c r="LXC43" s="0"/>
      <c r="LXD43" s="0"/>
      <c r="LXE43" s="0"/>
      <c r="LXF43" s="0"/>
      <c r="LXG43" s="0"/>
      <c r="LXH43" s="0"/>
      <c r="LXI43" s="0"/>
      <c r="LXJ43" s="0"/>
      <c r="LXK43" s="0"/>
      <c r="LXL43" s="0"/>
      <c r="LXM43" s="0"/>
      <c r="LXN43" s="0"/>
      <c r="LXO43" s="0"/>
      <c r="LXP43" s="0"/>
      <c r="LXQ43" s="0"/>
      <c r="LXR43" s="0"/>
      <c r="LXS43" s="0"/>
      <c r="LXT43" s="0"/>
      <c r="LXU43" s="0"/>
      <c r="LXV43" s="0"/>
      <c r="LXW43" s="0"/>
      <c r="LXX43" s="0"/>
      <c r="LXY43" s="0"/>
      <c r="LXZ43" s="0"/>
      <c r="LYA43" s="0"/>
      <c r="LYB43" s="0"/>
      <c r="LYC43" s="0"/>
      <c r="LYD43" s="0"/>
      <c r="LYE43" s="0"/>
      <c r="LYF43" s="0"/>
      <c r="LYG43" s="0"/>
      <c r="LYH43" s="0"/>
      <c r="LYI43" s="0"/>
      <c r="LYJ43" s="0"/>
      <c r="LYK43" s="0"/>
      <c r="LYL43" s="0"/>
      <c r="LYM43" s="0"/>
      <c r="LYN43" s="0"/>
      <c r="LYO43" s="0"/>
      <c r="LYP43" s="0"/>
      <c r="LYQ43" s="0"/>
      <c r="LYR43" s="0"/>
      <c r="LYS43" s="0"/>
      <c r="LYT43" s="0"/>
      <c r="LYU43" s="0"/>
      <c r="LYV43" s="0"/>
      <c r="LYW43" s="0"/>
      <c r="LYX43" s="0"/>
      <c r="LYY43" s="0"/>
      <c r="LYZ43" s="0"/>
      <c r="LZA43" s="0"/>
      <c r="LZB43" s="0"/>
      <c r="LZC43" s="0"/>
      <c r="LZD43" s="0"/>
      <c r="LZE43" s="0"/>
      <c r="LZF43" s="0"/>
      <c r="LZG43" s="0"/>
      <c r="LZH43" s="0"/>
      <c r="LZI43" s="0"/>
      <c r="LZJ43" s="0"/>
      <c r="LZK43" s="0"/>
      <c r="LZL43" s="0"/>
      <c r="LZM43" s="0"/>
      <c r="LZN43" s="0"/>
      <c r="LZO43" s="0"/>
      <c r="LZP43" s="0"/>
      <c r="LZQ43" s="0"/>
      <c r="LZR43" s="0"/>
      <c r="LZS43" s="0"/>
      <c r="LZT43" s="0"/>
      <c r="LZU43" s="0"/>
      <c r="LZV43" s="0"/>
      <c r="LZW43" s="0"/>
      <c r="LZX43" s="0"/>
      <c r="LZY43" s="0"/>
      <c r="LZZ43" s="0"/>
      <c r="MAA43" s="0"/>
      <c r="MAB43" s="0"/>
      <c r="MAC43" s="0"/>
      <c r="MAD43" s="0"/>
      <c r="MAE43" s="0"/>
      <c r="MAF43" s="0"/>
      <c r="MAG43" s="0"/>
      <c r="MAH43" s="0"/>
      <c r="MAI43" s="0"/>
      <c r="MAJ43" s="0"/>
      <c r="MAK43" s="0"/>
      <c r="MAL43" s="0"/>
      <c r="MAM43" s="0"/>
      <c r="MAN43" s="0"/>
      <c r="MAO43" s="0"/>
      <c r="MAP43" s="0"/>
      <c r="MAQ43" s="0"/>
      <c r="MAR43" s="0"/>
      <c r="MAS43" s="0"/>
      <c r="MAT43" s="0"/>
      <c r="MAU43" s="0"/>
      <c r="MAV43" s="0"/>
      <c r="MAW43" s="0"/>
      <c r="MAX43" s="0"/>
      <c r="MAY43" s="0"/>
      <c r="MAZ43" s="0"/>
      <c r="MBA43" s="0"/>
      <c r="MBB43" s="0"/>
      <c r="MBC43" s="0"/>
      <c r="MBD43" s="0"/>
      <c r="MBE43" s="0"/>
      <c r="MBF43" s="0"/>
      <c r="MBG43" s="0"/>
      <c r="MBH43" s="0"/>
      <c r="MBI43" s="0"/>
      <c r="MBJ43" s="0"/>
      <c r="MBK43" s="0"/>
      <c r="MBL43" s="0"/>
      <c r="MBM43" s="0"/>
      <c r="MBN43" s="0"/>
      <c r="MBO43" s="0"/>
      <c r="MBP43" s="0"/>
      <c r="MBQ43" s="0"/>
      <c r="MBR43" s="0"/>
      <c r="MBS43" s="0"/>
      <c r="MBT43" s="0"/>
      <c r="MBU43" s="0"/>
      <c r="MBV43" s="0"/>
      <c r="MBW43" s="0"/>
      <c r="MBX43" s="0"/>
      <c r="MBY43" s="0"/>
      <c r="MBZ43" s="0"/>
      <c r="MCA43" s="0"/>
      <c r="MCB43" s="0"/>
      <c r="MCC43" s="0"/>
      <c r="MCD43" s="0"/>
      <c r="MCE43" s="0"/>
      <c r="MCF43" s="0"/>
      <c r="MCG43" s="0"/>
      <c r="MCH43" s="0"/>
      <c r="MCI43" s="0"/>
      <c r="MCJ43" s="0"/>
      <c r="MCK43" s="0"/>
      <c r="MCL43" s="0"/>
      <c r="MCM43" s="0"/>
      <c r="MCN43" s="0"/>
      <c r="MCO43" s="0"/>
      <c r="MCP43" s="0"/>
      <c r="MCQ43" s="0"/>
      <c r="MCR43" s="0"/>
      <c r="MCS43" s="0"/>
      <c r="MCT43" s="0"/>
      <c r="MCU43" s="0"/>
      <c r="MCV43" s="0"/>
      <c r="MCW43" s="0"/>
      <c r="MCX43" s="0"/>
      <c r="MCY43" s="0"/>
      <c r="MCZ43" s="0"/>
      <c r="MDA43" s="0"/>
      <c r="MDB43" s="0"/>
      <c r="MDC43" s="0"/>
      <c r="MDD43" s="0"/>
      <c r="MDE43" s="0"/>
      <c r="MDF43" s="0"/>
      <c r="MDG43" s="0"/>
      <c r="MDH43" s="0"/>
      <c r="MDI43" s="0"/>
      <c r="MDJ43" s="0"/>
      <c r="MDK43" s="0"/>
      <c r="MDL43" s="0"/>
      <c r="MDM43" s="0"/>
      <c r="MDN43" s="0"/>
      <c r="MDO43" s="0"/>
      <c r="MDP43" s="0"/>
      <c r="MDQ43" s="0"/>
      <c r="MDR43" s="0"/>
      <c r="MDS43" s="0"/>
      <c r="MDT43" s="0"/>
      <c r="MDU43" s="0"/>
      <c r="MDV43" s="0"/>
      <c r="MDW43" s="0"/>
      <c r="MDX43" s="0"/>
      <c r="MDY43" s="0"/>
      <c r="MDZ43" s="0"/>
      <c r="MEA43" s="0"/>
      <c r="MEB43" s="0"/>
      <c r="MEC43" s="0"/>
      <c r="MED43" s="0"/>
      <c r="MEE43" s="0"/>
      <c r="MEF43" s="0"/>
      <c r="MEG43" s="0"/>
      <c r="MEH43" s="0"/>
      <c r="MEI43" s="0"/>
      <c r="MEJ43" s="0"/>
      <c r="MEK43" s="0"/>
      <c r="MEL43" s="0"/>
      <c r="MEM43" s="0"/>
      <c r="MEN43" s="0"/>
      <c r="MEO43" s="0"/>
      <c r="MEP43" s="0"/>
      <c r="MEQ43" s="0"/>
      <c r="MER43" s="0"/>
      <c r="MES43" s="0"/>
      <c r="MET43" s="0"/>
      <c r="MEU43" s="0"/>
      <c r="MEV43" s="0"/>
      <c r="MEW43" s="0"/>
      <c r="MEX43" s="0"/>
      <c r="MEY43" s="0"/>
      <c r="MEZ43" s="0"/>
      <c r="MFA43" s="0"/>
      <c r="MFB43" s="0"/>
      <c r="MFC43" s="0"/>
      <c r="MFD43" s="0"/>
      <c r="MFE43" s="0"/>
      <c r="MFF43" s="0"/>
      <c r="MFG43" s="0"/>
      <c r="MFH43" s="0"/>
      <c r="MFI43" s="0"/>
      <c r="MFJ43" s="0"/>
      <c r="MFK43" s="0"/>
      <c r="MFL43" s="0"/>
      <c r="MFM43" s="0"/>
      <c r="MFN43" s="0"/>
      <c r="MFO43" s="0"/>
      <c r="MFP43" s="0"/>
      <c r="MFQ43" s="0"/>
      <c r="MFR43" s="0"/>
      <c r="MFS43" s="0"/>
      <c r="MFT43" s="0"/>
      <c r="MFU43" s="0"/>
      <c r="MFV43" s="0"/>
      <c r="MFW43" s="0"/>
      <c r="MFX43" s="0"/>
      <c r="MFY43" s="0"/>
      <c r="MFZ43" s="0"/>
      <c r="MGA43" s="0"/>
      <c r="MGB43" s="0"/>
      <c r="MGC43" s="0"/>
      <c r="MGD43" s="0"/>
      <c r="MGE43" s="0"/>
      <c r="MGF43" s="0"/>
      <c r="MGG43" s="0"/>
      <c r="MGH43" s="0"/>
      <c r="MGI43" s="0"/>
      <c r="MGJ43" s="0"/>
      <c r="MGK43" s="0"/>
      <c r="MGL43" s="0"/>
      <c r="MGM43" s="0"/>
      <c r="MGN43" s="0"/>
      <c r="MGO43" s="0"/>
      <c r="MGP43" s="0"/>
      <c r="MGQ43" s="0"/>
      <c r="MGR43" s="0"/>
      <c r="MGS43" s="0"/>
      <c r="MGT43" s="0"/>
      <c r="MGU43" s="0"/>
      <c r="MGV43" s="0"/>
      <c r="MGW43" s="0"/>
      <c r="MGX43" s="0"/>
      <c r="MGY43" s="0"/>
      <c r="MGZ43" s="0"/>
      <c r="MHA43" s="0"/>
      <c r="MHB43" s="0"/>
      <c r="MHC43" s="0"/>
      <c r="MHD43" s="0"/>
      <c r="MHE43" s="0"/>
      <c r="MHF43" s="0"/>
      <c r="MHG43" s="0"/>
      <c r="MHH43" s="0"/>
      <c r="MHI43" s="0"/>
      <c r="MHJ43" s="0"/>
      <c r="MHK43" s="0"/>
      <c r="MHL43" s="0"/>
      <c r="MHM43" s="0"/>
      <c r="MHN43" s="0"/>
      <c r="MHO43" s="0"/>
      <c r="MHP43" s="0"/>
      <c r="MHQ43" s="0"/>
      <c r="MHR43" s="0"/>
      <c r="MHS43" s="0"/>
      <c r="MHT43" s="0"/>
      <c r="MHU43" s="0"/>
      <c r="MHV43" s="0"/>
      <c r="MHW43" s="0"/>
      <c r="MHX43" s="0"/>
      <c r="MHY43" s="0"/>
      <c r="MHZ43" s="0"/>
      <c r="MIA43" s="0"/>
      <c r="MIB43" s="0"/>
      <c r="MIC43" s="0"/>
      <c r="MID43" s="0"/>
      <c r="MIE43" s="0"/>
      <c r="MIF43" s="0"/>
      <c r="MIG43" s="0"/>
      <c r="MIH43" s="0"/>
      <c r="MII43" s="0"/>
      <c r="MIJ43" s="0"/>
      <c r="MIK43" s="0"/>
      <c r="MIL43" s="0"/>
      <c r="MIM43" s="0"/>
      <c r="MIN43" s="0"/>
      <c r="MIO43" s="0"/>
      <c r="MIP43" s="0"/>
      <c r="MIQ43" s="0"/>
      <c r="MIR43" s="0"/>
      <c r="MIS43" s="0"/>
      <c r="MIT43" s="0"/>
      <c r="MIU43" s="0"/>
      <c r="MIV43" s="0"/>
      <c r="MIW43" s="0"/>
      <c r="MIX43" s="0"/>
      <c r="MIY43" s="0"/>
      <c r="MIZ43" s="0"/>
      <c r="MJA43" s="0"/>
      <c r="MJB43" s="0"/>
      <c r="MJC43" s="0"/>
      <c r="MJD43" s="0"/>
      <c r="MJE43" s="0"/>
      <c r="MJF43" s="0"/>
      <c r="MJG43" s="0"/>
      <c r="MJH43" s="0"/>
      <c r="MJI43" s="0"/>
      <c r="MJJ43" s="0"/>
      <c r="MJK43" s="0"/>
      <c r="MJL43" s="0"/>
      <c r="MJM43" s="0"/>
      <c r="MJN43" s="0"/>
      <c r="MJO43" s="0"/>
      <c r="MJP43" s="0"/>
      <c r="MJQ43" s="0"/>
      <c r="MJR43" s="0"/>
      <c r="MJS43" s="0"/>
      <c r="MJT43" s="0"/>
      <c r="MJU43" s="0"/>
      <c r="MJV43" s="0"/>
      <c r="MJW43" s="0"/>
      <c r="MJX43" s="0"/>
      <c r="MJY43" s="0"/>
      <c r="MJZ43" s="0"/>
      <c r="MKA43" s="0"/>
      <c r="MKB43" s="0"/>
      <c r="MKC43" s="0"/>
      <c r="MKD43" s="0"/>
      <c r="MKE43" s="0"/>
      <c r="MKF43" s="0"/>
      <c r="MKG43" s="0"/>
      <c r="MKH43" s="0"/>
      <c r="MKI43" s="0"/>
      <c r="MKJ43" s="0"/>
      <c r="MKK43" s="0"/>
      <c r="MKL43" s="0"/>
      <c r="MKM43" s="0"/>
      <c r="MKN43" s="0"/>
      <c r="MKO43" s="0"/>
      <c r="MKP43" s="0"/>
      <c r="MKQ43" s="0"/>
      <c r="MKR43" s="0"/>
      <c r="MKS43" s="0"/>
      <c r="MKT43" s="0"/>
      <c r="MKU43" s="0"/>
      <c r="MKV43" s="0"/>
      <c r="MKW43" s="0"/>
      <c r="MKX43" s="0"/>
      <c r="MKY43" s="0"/>
      <c r="MKZ43" s="0"/>
      <c r="MLA43" s="0"/>
      <c r="MLB43" s="0"/>
      <c r="MLC43" s="0"/>
      <c r="MLD43" s="0"/>
      <c r="MLE43" s="0"/>
      <c r="MLF43" s="0"/>
      <c r="MLG43" s="0"/>
      <c r="MLH43" s="0"/>
      <c r="MLI43" s="0"/>
      <c r="MLJ43" s="0"/>
      <c r="MLK43" s="0"/>
      <c r="MLL43" s="0"/>
      <c r="MLM43" s="0"/>
      <c r="MLN43" s="0"/>
      <c r="MLO43" s="0"/>
      <c r="MLP43" s="0"/>
      <c r="MLQ43" s="0"/>
      <c r="MLR43" s="0"/>
      <c r="MLS43" s="0"/>
      <c r="MLT43" s="0"/>
      <c r="MLU43" s="0"/>
      <c r="MLV43" s="0"/>
      <c r="MLW43" s="0"/>
      <c r="MLX43" s="0"/>
      <c r="MLY43" s="0"/>
      <c r="MLZ43" s="0"/>
      <c r="MMA43" s="0"/>
      <c r="MMB43" s="0"/>
      <c r="MMC43" s="0"/>
      <c r="MMD43" s="0"/>
      <c r="MME43" s="0"/>
      <c r="MMF43" s="0"/>
      <c r="MMG43" s="0"/>
      <c r="MMH43" s="0"/>
      <c r="MMI43" s="0"/>
      <c r="MMJ43" s="0"/>
      <c r="MMK43" s="0"/>
      <c r="MML43" s="0"/>
      <c r="MMM43" s="0"/>
      <c r="MMN43" s="0"/>
      <c r="MMO43" s="0"/>
      <c r="MMP43" s="0"/>
      <c r="MMQ43" s="0"/>
      <c r="MMR43" s="0"/>
      <c r="MMS43" s="0"/>
      <c r="MMT43" s="0"/>
      <c r="MMU43" s="0"/>
      <c r="MMV43" s="0"/>
      <c r="MMW43" s="0"/>
      <c r="MMX43" s="0"/>
      <c r="MMY43" s="0"/>
      <c r="MMZ43" s="0"/>
      <c r="MNA43" s="0"/>
      <c r="MNB43" s="0"/>
      <c r="MNC43" s="0"/>
      <c r="MND43" s="0"/>
      <c r="MNE43" s="0"/>
      <c r="MNF43" s="0"/>
      <c r="MNG43" s="0"/>
      <c r="MNH43" s="0"/>
      <c r="MNI43" s="0"/>
      <c r="MNJ43" s="0"/>
      <c r="MNK43" s="0"/>
      <c r="MNL43" s="0"/>
      <c r="MNM43" s="0"/>
      <c r="MNN43" s="0"/>
      <c r="MNO43" s="0"/>
      <c r="MNP43" s="0"/>
      <c r="MNQ43" s="0"/>
      <c r="MNR43" s="0"/>
      <c r="MNS43" s="0"/>
      <c r="MNT43" s="0"/>
      <c r="MNU43" s="0"/>
      <c r="MNV43" s="0"/>
      <c r="MNW43" s="0"/>
      <c r="MNX43" s="0"/>
      <c r="MNY43" s="0"/>
      <c r="MNZ43" s="0"/>
      <c r="MOA43" s="0"/>
      <c r="MOB43" s="0"/>
      <c r="MOC43" s="0"/>
      <c r="MOD43" s="0"/>
      <c r="MOE43" s="0"/>
      <c r="MOF43" s="0"/>
      <c r="MOG43" s="0"/>
      <c r="MOH43" s="0"/>
      <c r="MOI43" s="0"/>
      <c r="MOJ43" s="0"/>
      <c r="MOK43" s="0"/>
      <c r="MOL43" s="0"/>
      <c r="MOM43" s="0"/>
      <c r="MON43" s="0"/>
      <c r="MOO43" s="0"/>
      <c r="MOP43" s="0"/>
      <c r="MOQ43" s="0"/>
      <c r="MOR43" s="0"/>
      <c r="MOS43" s="0"/>
      <c r="MOT43" s="0"/>
      <c r="MOU43" s="0"/>
      <c r="MOV43" s="0"/>
      <c r="MOW43" s="0"/>
      <c r="MOX43" s="0"/>
      <c r="MOY43" s="0"/>
      <c r="MOZ43" s="0"/>
      <c r="MPA43" s="0"/>
      <c r="MPB43" s="0"/>
      <c r="MPC43" s="0"/>
      <c r="MPD43" s="0"/>
      <c r="MPE43" s="0"/>
      <c r="MPF43" s="0"/>
      <c r="MPG43" s="0"/>
      <c r="MPH43" s="0"/>
      <c r="MPI43" s="0"/>
      <c r="MPJ43" s="0"/>
      <c r="MPK43" s="0"/>
      <c r="MPL43" s="0"/>
      <c r="MPM43" s="0"/>
      <c r="MPN43" s="0"/>
      <c r="MPO43" s="0"/>
      <c r="MPP43" s="0"/>
      <c r="MPQ43" s="0"/>
      <c r="MPR43" s="0"/>
      <c r="MPS43" s="0"/>
      <c r="MPT43" s="0"/>
      <c r="MPU43" s="0"/>
      <c r="MPV43" s="0"/>
      <c r="MPW43" s="0"/>
      <c r="MPX43" s="0"/>
      <c r="MPY43" s="0"/>
      <c r="MPZ43" s="0"/>
      <c r="MQA43" s="0"/>
      <c r="MQB43" s="0"/>
      <c r="MQC43" s="0"/>
      <c r="MQD43" s="0"/>
      <c r="MQE43" s="0"/>
      <c r="MQF43" s="0"/>
      <c r="MQG43" s="0"/>
      <c r="MQH43" s="0"/>
      <c r="MQI43" s="0"/>
      <c r="MQJ43" s="0"/>
      <c r="MQK43" s="0"/>
      <c r="MQL43" s="0"/>
      <c r="MQM43" s="0"/>
      <c r="MQN43" s="0"/>
      <c r="MQO43" s="0"/>
      <c r="MQP43" s="0"/>
      <c r="MQQ43" s="0"/>
      <c r="MQR43" s="0"/>
      <c r="MQS43" s="0"/>
      <c r="MQT43" s="0"/>
      <c r="MQU43" s="0"/>
      <c r="MQV43" s="0"/>
      <c r="MQW43" s="0"/>
      <c r="MQX43" s="0"/>
      <c r="MQY43" s="0"/>
      <c r="MQZ43" s="0"/>
      <c r="MRA43" s="0"/>
      <c r="MRB43" s="0"/>
      <c r="MRC43" s="0"/>
      <c r="MRD43" s="0"/>
      <c r="MRE43" s="0"/>
      <c r="MRF43" s="0"/>
      <c r="MRG43" s="0"/>
      <c r="MRH43" s="0"/>
      <c r="MRI43" s="0"/>
      <c r="MRJ43" s="0"/>
      <c r="MRK43" s="0"/>
      <c r="MRL43" s="0"/>
      <c r="MRM43" s="0"/>
      <c r="MRN43" s="0"/>
      <c r="MRO43" s="0"/>
      <c r="MRP43" s="0"/>
      <c r="MRQ43" s="0"/>
      <c r="MRR43" s="0"/>
      <c r="MRS43" s="0"/>
      <c r="MRT43" s="0"/>
      <c r="MRU43" s="0"/>
      <c r="MRV43" s="0"/>
      <c r="MRW43" s="0"/>
      <c r="MRX43" s="0"/>
      <c r="MRY43" s="0"/>
      <c r="MRZ43" s="0"/>
      <c r="MSA43" s="0"/>
      <c r="MSB43" s="0"/>
      <c r="MSC43" s="0"/>
      <c r="MSD43" s="0"/>
      <c r="MSE43" s="0"/>
      <c r="MSF43" s="0"/>
      <c r="MSG43" s="0"/>
      <c r="MSH43" s="0"/>
      <c r="MSI43" s="0"/>
      <c r="MSJ43" s="0"/>
      <c r="MSK43" s="0"/>
      <c r="MSL43" s="0"/>
      <c r="MSM43" s="0"/>
      <c r="MSN43" s="0"/>
      <c r="MSO43" s="0"/>
      <c r="MSP43" s="0"/>
      <c r="MSQ43" s="0"/>
      <c r="MSR43" s="0"/>
      <c r="MSS43" s="0"/>
      <c r="MST43" s="0"/>
      <c r="MSU43" s="0"/>
      <c r="MSV43" s="0"/>
      <c r="MSW43" s="0"/>
      <c r="MSX43" s="0"/>
      <c r="MSY43" s="0"/>
      <c r="MSZ43" s="0"/>
      <c r="MTA43" s="0"/>
      <c r="MTB43" s="0"/>
      <c r="MTC43" s="0"/>
      <c r="MTD43" s="0"/>
      <c r="MTE43" s="0"/>
      <c r="MTF43" s="0"/>
      <c r="MTG43" s="0"/>
      <c r="MTH43" s="0"/>
      <c r="MTI43" s="0"/>
      <c r="MTJ43" s="0"/>
      <c r="MTK43" s="0"/>
      <c r="MTL43" s="0"/>
      <c r="MTM43" s="0"/>
      <c r="MTN43" s="0"/>
      <c r="MTO43" s="0"/>
      <c r="MTP43" s="0"/>
      <c r="MTQ43" s="0"/>
      <c r="MTR43" s="0"/>
      <c r="MTS43" s="0"/>
      <c r="MTT43" s="0"/>
      <c r="MTU43" s="0"/>
      <c r="MTV43" s="0"/>
      <c r="MTW43" s="0"/>
      <c r="MTX43" s="0"/>
      <c r="MTY43" s="0"/>
      <c r="MTZ43" s="0"/>
      <c r="MUA43" s="0"/>
      <c r="MUB43" s="0"/>
      <c r="MUC43" s="0"/>
      <c r="MUD43" s="0"/>
      <c r="MUE43" s="0"/>
      <c r="MUF43" s="0"/>
      <c r="MUG43" s="0"/>
      <c r="MUH43" s="0"/>
      <c r="MUI43" s="0"/>
      <c r="MUJ43" s="0"/>
      <c r="MUK43" s="0"/>
      <c r="MUL43" s="0"/>
      <c r="MUM43" s="0"/>
      <c r="MUN43" s="0"/>
      <c r="MUO43" s="0"/>
      <c r="MUP43" s="0"/>
      <c r="MUQ43" s="0"/>
      <c r="MUR43" s="0"/>
      <c r="MUS43" s="0"/>
      <c r="MUT43" s="0"/>
      <c r="MUU43" s="0"/>
      <c r="MUV43" s="0"/>
      <c r="MUW43" s="0"/>
      <c r="MUX43" s="0"/>
      <c r="MUY43" s="0"/>
      <c r="MUZ43" s="0"/>
      <c r="MVA43" s="0"/>
      <c r="MVB43" s="0"/>
      <c r="MVC43" s="0"/>
      <c r="MVD43" s="0"/>
      <c r="MVE43" s="0"/>
      <c r="MVF43" s="0"/>
      <c r="MVG43" s="0"/>
      <c r="MVH43" s="0"/>
      <c r="MVI43" s="0"/>
      <c r="MVJ43" s="0"/>
      <c r="MVK43" s="0"/>
      <c r="MVL43" s="0"/>
      <c r="MVM43" s="0"/>
      <c r="MVN43" s="0"/>
      <c r="MVO43" s="0"/>
      <c r="MVP43" s="0"/>
      <c r="MVQ43" s="0"/>
      <c r="MVR43" s="0"/>
      <c r="MVS43" s="0"/>
      <c r="MVT43" s="0"/>
      <c r="MVU43" s="0"/>
      <c r="MVV43" s="0"/>
      <c r="MVW43" s="0"/>
      <c r="MVX43" s="0"/>
      <c r="MVY43" s="0"/>
      <c r="MVZ43" s="0"/>
      <c r="MWA43" s="0"/>
      <c r="MWB43" s="0"/>
      <c r="MWC43" s="0"/>
      <c r="MWD43" s="0"/>
      <c r="MWE43" s="0"/>
      <c r="MWF43" s="0"/>
      <c r="MWG43" s="0"/>
      <c r="MWH43" s="0"/>
      <c r="MWI43" s="0"/>
      <c r="MWJ43" s="0"/>
      <c r="MWK43" s="0"/>
      <c r="MWL43" s="0"/>
      <c r="MWM43" s="0"/>
      <c r="MWN43" s="0"/>
      <c r="MWO43" s="0"/>
      <c r="MWP43" s="0"/>
      <c r="MWQ43" s="0"/>
      <c r="MWR43" s="0"/>
      <c r="MWS43" s="0"/>
      <c r="MWT43" s="0"/>
      <c r="MWU43" s="0"/>
      <c r="MWV43" s="0"/>
      <c r="MWW43" s="0"/>
      <c r="MWX43" s="0"/>
      <c r="MWY43" s="0"/>
      <c r="MWZ43" s="0"/>
      <c r="MXA43" s="0"/>
      <c r="MXB43" s="0"/>
      <c r="MXC43" s="0"/>
      <c r="MXD43" s="0"/>
      <c r="MXE43" s="0"/>
      <c r="MXF43" s="0"/>
      <c r="MXG43" s="0"/>
      <c r="MXH43" s="0"/>
      <c r="MXI43" s="0"/>
      <c r="MXJ43" s="0"/>
      <c r="MXK43" s="0"/>
      <c r="MXL43" s="0"/>
      <c r="MXM43" s="0"/>
      <c r="MXN43" s="0"/>
      <c r="MXO43" s="0"/>
      <c r="MXP43" s="0"/>
      <c r="MXQ43" s="0"/>
      <c r="MXR43" s="0"/>
      <c r="MXS43" s="0"/>
      <c r="MXT43" s="0"/>
      <c r="MXU43" s="0"/>
      <c r="MXV43" s="0"/>
      <c r="MXW43" s="0"/>
      <c r="MXX43" s="0"/>
      <c r="MXY43" s="0"/>
      <c r="MXZ43" s="0"/>
      <c r="MYA43" s="0"/>
      <c r="MYB43" s="0"/>
      <c r="MYC43" s="0"/>
      <c r="MYD43" s="0"/>
      <c r="MYE43" s="0"/>
      <c r="MYF43" s="0"/>
      <c r="MYG43" s="0"/>
      <c r="MYH43" s="0"/>
      <c r="MYI43" s="0"/>
      <c r="MYJ43" s="0"/>
      <c r="MYK43" s="0"/>
      <c r="MYL43" s="0"/>
      <c r="MYM43" s="0"/>
      <c r="MYN43" s="0"/>
      <c r="MYO43" s="0"/>
      <c r="MYP43" s="0"/>
      <c r="MYQ43" s="0"/>
      <c r="MYR43" s="0"/>
      <c r="MYS43" s="0"/>
      <c r="MYT43" s="0"/>
      <c r="MYU43" s="0"/>
      <c r="MYV43" s="0"/>
      <c r="MYW43" s="0"/>
      <c r="MYX43" s="0"/>
      <c r="MYY43" s="0"/>
      <c r="MYZ43" s="0"/>
      <c r="MZA43" s="0"/>
      <c r="MZB43" s="0"/>
      <c r="MZC43" s="0"/>
      <c r="MZD43" s="0"/>
      <c r="MZE43" s="0"/>
      <c r="MZF43" s="0"/>
      <c r="MZG43" s="0"/>
      <c r="MZH43" s="0"/>
      <c r="MZI43" s="0"/>
      <c r="MZJ43" s="0"/>
      <c r="MZK43" s="0"/>
      <c r="MZL43" s="0"/>
      <c r="MZM43" s="0"/>
      <c r="MZN43" s="0"/>
      <c r="MZO43" s="0"/>
      <c r="MZP43" s="0"/>
      <c r="MZQ43" s="0"/>
      <c r="MZR43" s="0"/>
      <c r="MZS43" s="0"/>
      <c r="MZT43" s="0"/>
      <c r="MZU43" s="0"/>
      <c r="MZV43" s="0"/>
      <c r="MZW43" s="0"/>
      <c r="MZX43" s="0"/>
      <c r="MZY43" s="0"/>
      <c r="MZZ43" s="0"/>
      <c r="NAA43" s="0"/>
      <c r="NAB43" s="0"/>
      <c r="NAC43" s="0"/>
      <c r="NAD43" s="0"/>
      <c r="NAE43" s="0"/>
      <c r="NAF43" s="0"/>
      <c r="NAG43" s="0"/>
      <c r="NAH43" s="0"/>
      <c r="NAI43" s="0"/>
      <c r="NAJ43" s="0"/>
      <c r="NAK43" s="0"/>
      <c r="NAL43" s="0"/>
      <c r="NAM43" s="0"/>
      <c r="NAN43" s="0"/>
      <c r="NAO43" s="0"/>
      <c r="NAP43" s="0"/>
      <c r="NAQ43" s="0"/>
      <c r="NAR43" s="0"/>
      <c r="NAS43" s="0"/>
      <c r="NAT43" s="0"/>
      <c r="NAU43" s="0"/>
      <c r="NAV43" s="0"/>
      <c r="NAW43" s="0"/>
      <c r="NAX43" s="0"/>
      <c r="NAY43" s="0"/>
      <c r="NAZ43" s="0"/>
      <c r="NBA43" s="0"/>
      <c r="NBB43" s="0"/>
      <c r="NBC43" s="0"/>
      <c r="NBD43" s="0"/>
      <c r="NBE43" s="0"/>
      <c r="NBF43" s="0"/>
      <c r="NBG43" s="0"/>
      <c r="NBH43" s="0"/>
      <c r="NBI43" s="0"/>
      <c r="NBJ43" s="0"/>
      <c r="NBK43" s="0"/>
      <c r="NBL43" s="0"/>
      <c r="NBM43" s="0"/>
      <c r="NBN43" s="0"/>
      <c r="NBO43" s="0"/>
      <c r="NBP43" s="0"/>
      <c r="NBQ43" s="0"/>
      <c r="NBR43" s="0"/>
      <c r="NBS43" s="0"/>
      <c r="NBT43" s="0"/>
      <c r="NBU43" s="0"/>
      <c r="NBV43" s="0"/>
      <c r="NBW43" s="0"/>
      <c r="NBX43" s="0"/>
      <c r="NBY43" s="0"/>
      <c r="NBZ43" s="0"/>
      <c r="NCA43" s="0"/>
      <c r="NCB43" s="0"/>
      <c r="NCC43" s="0"/>
      <c r="NCD43" s="0"/>
      <c r="NCE43" s="0"/>
      <c r="NCF43" s="0"/>
      <c r="NCG43" s="0"/>
      <c r="NCH43" s="0"/>
      <c r="NCI43" s="0"/>
      <c r="NCJ43" s="0"/>
      <c r="NCK43" s="0"/>
      <c r="NCL43" s="0"/>
      <c r="NCM43" s="0"/>
      <c r="NCN43" s="0"/>
      <c r="NCO43" s="0"/>
      <c r="NCP43" s="0"/>
      <c r="NCQ43" s="0"/>
      <c r="NCR43" s="0"/>
      <c r="NCS43" s="0"/>
      <c r="NCT43" s="0"/>
      <c r="NCU43" s="0"/>
      <c r="NCV43" s="0"/>
      <c r="NCW43" s="0"/>
      <c r="NCX43" s="0"/>
      <c r="NCY43" s="0"/>
      <c r="NCZ43" s="0"/>
      <c r="NDA43" s="0"/>
      <c r="NDB43" s="0"/>
      <c r="NDC43" s="0"/>
      <c r="NDD43" s="0"/>
      <c r="NDE43" s="0"/>
      <c r="NDF43" s="0"/>
      <c r="NDG43" s="0"/>
      <c r="NDH43" s="0"/>
      <c r="NDI43" s="0"/>
      <c r="NDJ43" s="0"/>
      <c r="NDK43" s="0"/>
      <c r="NDL43" s="0"/>
      <c r="NDM43" s="0"/>
      <c r="NDN43" s="0"/>
      <c r="NDO43" s="0"/>
      <c r="NDP43" s="0"/>
      <c r="NDQ43" s="0"/>
      <c r="NDR43" s="0"/>
      <c r="NDS43" s="0"/>
      <c r="NDT43" s="0"/>
      <c r="NDU43" s="0"/>
      <c r="NDV43" s="0"/>
      <c r="NDW43" s="0"/>
      <c r="NDX43" s="0"/>
      <c r="NDY43" s="0"/>
      <c r="NDZ43" s="0"/>
      <c r="NEA43" s="0"/>
      <c r="NEB43" s="0"/>
      <c r="NEC43" s="0"/>
      <c r="NED43" s="0"/>
      <c r="NEE43" s="0"/>
      <c r="NEF43" s="0"/>
      <c r="NEG43" s="0"/>
      <c r="NEH43" s="0"/>
      <c r="NEI43" s="0"/>
      <c r="NEJ43" s="0"/>
      <c r="NEK43" s="0"/>
      <c r="NEL43" s="0"/>
      <c r="NEM43" s="0"/>
      <c r="NEN43" s="0"/>
      <c r="NEO43" s="0"/>
      <c r="NEP43" s="0"/>
      <c r="NEQ43" s="0"/>
      <c r="NER43" s="0"/>
      <c r="NES43" s="0"/>
      <c r="NET43" s="0"/>
      <c r="NEU43" s="0"/>
      <c r="NEV43" s="0"/>
      <c r="NEW43" s="0"/>
      <c r="NEX43" s="0"/>
      <c r="NEY43" s="0"/>
      <c r="NEZ43" s="0"/>
      <c r="NFA43" s="0"/>
      <c r="NFB43" s="0"/>
      <c r="NFC43" s="0"/>
      <c r="NFD43" s="0"/>
      <c r="NFE43" s="0"/>
      <c r="NFF43" s="0"/>
      <c r="NFG43" s="0"/>
      <c r="NFH43" s="0"/>
      <c r="NFI43" s="0"/>
      <c r="NFJ43" s="0"/>
      <c r="NFK43" s="0"/>
      <c r="NFL43" s="0"/>
      <c r="NFM43" s="0"/>
      <c r="NFN43" s="0"/>
      <c r="NFO43" s="0"/>
      <c r="NFP43" s="0"/>
      <c r="NFQ43" s="0"/>
      <c r="NFR43" s="0"/>
      <c r="NFS43" s="0"/>
      <c r="NFT43" s="0"/>
      <c r="NFU43" s="0"/>
      <c r="NFV43" s="0"/>
      <c r="NFW43" s="0"/>
      <c r="NFX43" s="0"/>
      <c r="NFY43" s="0"/>
      <c r="NFZ43" s="0"/>
      <c r="NGA43" s="0"/>
      <c r="NGB43" s="0"/>
      <c r="NGC43" s="0"/>
      <c r="NGD43" s="0"/>
      <c r="NGE43" s="0"/>
      <c r="NGF43" s="0"/>
      <c r="NGG43" s="0"/>
      <c r="NGH43" s="0"/>
      <c r="NGI43" s="0"/>
      <c r="NGJ43" s="0"/>
      <c r="NGK43" s="0"/>
      <c r="NGL43" s="0"/>
      <c r="NGM43" s="0"/>
      <c r="NGN43" s="0"/>
      <c r="NGO43" s="0"/>
      <c r="NGP43" s="0"/>
      <c r="NGQ43" s="0"/>
      <c r="NGR43" s="0"/>
      <c r="NGS43" s="0"/>
      <c r="NGT43" s="0"/>
      <c r="NGU43" s="0"/>
      <c r="NGV43" s="0"/>
      <c r="NGW43" s="0"/>
      <c r="NGX43" s="0"/>
      <c r="NGY43" s="0"/>
      <c r="NGZ43" s="0"/>
      <c r="NHA43" s="0"/>
      <c r="NHB43" s="0"/>
      <c r="NHC43" s="0"/>
      <c r="NHD43" s="0"/>
      <c r="NHE43" s="0"/>
      <c r="NHF43" s="0"/>
      <c r="NHG43" s="0"/>
      <c r="NHH43" s="0"/>
      <c r="NHI43" s="0"/>
      <c r="NHJ43" s="0"/>
      <c r="NHK43" s="0"/>
      <c r="NHL43" s="0"/>
      <c r="NHM43" s="0"/>
      <c r="NHN43" s="0"/>
      <c r="NHO43" s="0"/>
      <c r="NHP43" s="0"/>
      <c r="NHQ43" s="0"/>
      <c r="NHR43" s="0"/>
      <c r="NHS43" s="0"/>
      <c r="NHT43" s="0"/>
      <c r="NHU43" s="0"/>
      <c r="NHV43" s="0"/>
      <c r="NHW43" s="0"/>
      <c r="NHX43" s="0"/>
      <c r="NHY43" s="0"/>
      <c r="NHZ43" s="0"/>
      <c r="NIA43" s="0"/>
      <c r="NIB43" s="0"/>
      <c r="NIC43" s="0"/>
      <c r="NID43" s="0"/>
      <c r="NIE43" s="0"/>
      <c r="NIF43" s="0"/>
      <c r="NIG43" s="0"/>
      <c r="NIH43" s="0"/>
      <c r="NII43" s="0"/>
      <c r="NIJ43" s="0"/>
      <c r="NIK43" s="0"/>
      <c r="NIL43" s="0"/>
      <c r="NIM43" s="0"/>
      <c r="NIN43" s="0"/>
      <c r="NIO43" s="0"/>
      <c r="NIP43" s="0"/>
      <c r="NIQ43" s="0"/>
      <c r="NIR43" s="0"/>
      <c r="NIS43" s="0"/>
      <c r="NIT43" s="0"/>
      <c r="NIU43" s="0"/>
      <c r="NIV43" s="0"/>
      <c r="NIW43" s="0"/>
      <c r="NIX43" s="0"/>
      <c r="NIY43" s="0"/>
      <c r="NIZ43" s="0"/>
      <c r="NJA43" s="0"/>
      <c r="NJB43" s="0"/>
      <c r="NJC43" s="0"/>
      <c r="NJD43" s="0"/>
      <c r="NJE43" s="0"/>
      <c r="NJF43" s="0"/>
      <c r="NJG43" s="0"/>
      <c r="NJH43" s="0"/>
      <c r="NJI43" s="0"/>
      <c r="NJJ43" s="0"/>
      <c r="NJK43" s="0"/>
      <c r="NJL43" s="0"/>
      <c r="NJM43" s="0"/>
      <c r="NJN43" s="0"/>
      <c r="NJO43" s="0"/>
      <c r="NJP43" s="0"/>
      <c r="NJQ43" s="0"/>
      <c r="NJR43" s="0"/>
      <c r="NJS43" s="0"/>
      <c r="NJT43" s="0"/>
      <c r="NJU43" s="0"/>
      <c r="NJV43" s="0"/>
      <c r="NJW43" s="0"/>
      <c r="NJX43" s="0"/>
      <c r="NJY43" s="0"/>
      <c r="NJZ43" s="0"/>
      <c r="NKA43" s="0"/>
      <c r="NKB43" s="0"/>
      <c r="NKC43" s="0"/>
      <c r="NKD43" s="0"/>
      <c r="NKE43" s="0"/>
      <c r="NKF43" s="0"/>
      <c r="NKG43" s="0"/>
      <c r="NKH43" s="0"/>
      <c r="NKI43" s="0"/>
      <c r="NKJ43" s="0"/>
      <c r="NKK43" s="0"/>
      <c r="NKL43" s="0"/>
      <c r="NKM43" s="0"/>
      <c r="NKN43" s="0"/>
      <c r="NKO43" s="0"/>
      <c r="NKP43" s="0"/>
      <c r="NKQ43" s="0"/>
      <c r="NKR43" s="0"/>
      <c r="NKS43" s="0"/>
      <c r="NKT43" s="0"/>
      <c r="NKU43" s="0"/>
      <c r="NKV43" s="0"/>
      <c r="NKW43" s="0"/>
      <c r="NKX43" s="0"/>
      <c r="NKY43" s="0"/>
      <c r="NKZ43" s="0"/>
      <c r="NLA43" s="0"/>
      <c r="NLB43" s="0"/>
      <c r="NLC43" s="0"/>
      <c r="NLD43" s="0"/>
      <c r="NLE43" s="0"/>
      <c r="NLF43" s="0"/>
      <c r="NLG43" s="0"/>
      <c r="NLH43" s="0"/>
      <c r="NLI43" s="0"/>
      <c r="NLJ43" s="0"/>
      <c r="NLK43" s="0"/>
      <c r="NLL43" s="0"/>
      <c r="NLM43" s="0"/>
      <c r="NLN43" s="0"/>
      <c r="NLO43" s="0"/>
      <c r="NLP43" s="0"/>
      <c r="NLQ43" s="0"/>
      <c r="NLR43" s="0"/>
      <c r="NLS43" s="0"/>
      <c r="NLT43" s="0"/>
      <c r="NLU43" s="0"/>
      <c r="NLV43" s="0"/>
      <c r="NLW43" s="0"/>
      <c r="NLX43" s="0"/>
      <c r="NLY43" s="0"/>
      <c r="NLZ43" s="0"/>
      <c r="NMA43" s="0"/>
      <c r="NMB43" s="0"/>
      <c r="NMC43" s="0"/>
      <c r="NMD43" s="0"/>
      <c r="NME43" s="0"/>
      <c r="NMF43" s="0"/>
      <c r="NMG43" s="0"/>
      <c r="NMH43" s="0"/>
      <c r="NMI43" s="0"/>
      <c r="NMJ43" s="0"/>
      <c r="NMK43" s="0"/>
      <c r="NML43" s="0"/>
      <c r="NMM43" s="0"/>
      <c r="NMN43" s="0"/>
      <c r="NMO43" s="0"/>
      <c r="NMP43" s="0"/>
      <c r="NMQ43" s="0"/>
      <c r="NMR43" s="0"/>
      <c r="NMS43" s="0"/>
      <c r="NMT43" s="0"/>
      <c r="NMU43" s="0"/>
      <c r="NMV43" s="0"/>
      <c r="NMW43" s="0"/>
      <c r="NMX43" s="0"/>
      <c r="NMY43" s="0"/>
      <c r="NMZ43" s="0"/>
      <c r="NNA43" s="0"/>
      <c r="NNB43" s="0"/>
      <c r="NNC43" s="0"/>
      <c r="NND43" s="0"/>
      <c r="NNE43" s="0"/>
      <c r="NNF43" s="0"/>
      <c r="NNG43" s="0"/>
      <c r="NNH43" s="0"/>
      <c r="NNI43" s="0"/>
      <c r="NNJ43" s="0"/>
      <c r="NNK43" s="0"/>
      <c r="NNL43" s="0"/>
      <c r="NNM43" s="0"/>
      <c r="NNN43" s="0"/>
      <c r="NNO43" s="0"/>
      <c r="NNP43" s="0"/>
      <c r="NNQ43" s="0"/>
      <c r="NNR43" s="0"/>
      <c r="NNS43" s="0"/>
      <c r="NNT43" s="0"/>
      <c r="NNU43" s="0"/>
      <c r="NNV43" s="0"/>
      <c r="NNW43" s="0"/>
      <c r="NNX43" s="0"/>
      <c r="NNY43" s="0"/>
      <c r="NNZ43" s="0"/>
      <c r="NOA43" s="0"/>
      <c r="NOB43" s="0"/>
      <c r="NOC43" s="0"/>
      <c r="NOD43" s="0"/>
      <c r="NOE43" s="0"/>
      <c r="NOF43" s="0"/>
      <c r="NOG43" s="0"/>
      <c r="NOH43" s="0"/>
      <c r="NOI43" s="0"/>
      <c r="NOJ43" s="0"/>
      <c r="NOK43" s="0"/>
      <c r="NOL43" s="0"/>
      <c r="NOM43" s="0"/>
      <c r="NON43" s="0"/>
      <c r="NOO43" s="0"/>
      <c r="NOP43" s="0"/>
      <c r="NOQ43" s="0"/>
      <c r="NOR43" s="0"/>
      <c r="NOS43" s="0"/>
      <c r="NOT43" s="0"/>
      <c r="NOU43" s="0"/>
      <c r="NOV43" s="0"/>
      <c r="NOW43" s="0"/>
      <c r="NOX43" s="0"/>
      <c r="NOY43" s="0"/>
      <c r="NOZ43" s="0"/>
      <c r="NPA43" s="0"/>
      <c r="NPB43" s="0"/>
      <c r="NPC43" s="0"/>
      <c r="NPD43" s="0"/>
      <c r="NPE43" s="0"/>
      <c r="NPF43" s="0"/>
      <c r="NPG43" s="0"/>
      <c r="NPH43" s="0"/>
      <c r="NPI43" s="0"/>
      <c r="NPJ43" s="0"/>
      <c r="NPK43" s="0"/>
      <c r="NPL43" s="0"/>
      <c r="NPM43" s="0"/>
      <c r="NPN43" s="0"/>
      <c r="NPO43" s="0"/>
      <c r="NPP43" s="0"/>
      <c r="NPQ43" s="0"/>
      <c r="NPR43" s="0"/>
      <c r="NPS43" s="0"/>
      <c r="NPT43" s="0"/>
      <c r="NPU43" s="0"/>
      <c r="NPV43" s="0"/>
      <c r="NPW43" s="0"/>
      <c r="NPX43" s="0"/>
      <c r="NPY43" s="0"/>
      <c r="NPZ43" s="0"/>
      <c r="NQA43" s="0"/>
      <c r="NQB43" s="0"/>
      <c r="NQC43" s="0"/>
      <c r="NQD43" s="0"/>
      <c r="NQE43" s="0"/>
      <c r="NQF43" s="0"/>
      <c r="NQG43" s="0"/>
      <c r="NQH43" s="0"/>
      <c r="NQI43" s="0"/>
      <c r="NQJ43" s="0"/>
      <c r="NQK43" s="0"/>
      <c r="NQL43" s="0"/>
      <c r="NQM43" s="0"/>
      <c r="NQN43" s="0"/>
      <c r="NQO43" s="0"/>
      <c r="NQP43" s="0"/>
      <c r="NQQ43" s="0"/>
      <c r="NQR43" s="0"/>
      <c r="NQS43" s="0"/>
      <c r="NQT43" s="0"/>
      <c r="NQU43" s="0"/>
      <c r="NQV43" s="0"/>
      <c r="NQW43" s="0"/>
      <c r="NQX43" s="0"/>
      <c r="NQY43" s="0"/>
      <c r="NQZ43" s="0"/>
      <c r="NRA43" s="0"/>
      <c r="NRB43" s="0"/>
      <c r="NRC43" s="0"/>
      <c r="NRD43" s="0"/>
      <c r="NRE43" s="0"/>
      <c r="NRF43" s="0"/>
      <c r="NRG43" s="0"/>
      <c r="NRH43" s="0"/>
      <c r="NRI43" s="0"/>
      <c r="NRJ43" s="0"/>
      <c r="NRK43" s="0"/>
      <c r="NRL43" s="0"/>
      <c r="NRM43" s="0"/>
      <c r="NRN43" s="0"/>
      <c r="NRO43" s="0"/>
      <c r="NRP43" s="0"/>
      <c r="NRQ43" s="0"/>
      <c r="NRR43" s="0"/>
      <c r="NRS43" s="0"/>
      <c r="NRT43" s="0"/>
      <c r="NRU43" s="0"/>
      <c r="NRV43" s="0"/>
      <c r="NRW43" s="0"/>
      <c r="NRX43" s="0"/>
      <c r="NRY43" s="0"/>
      <c r="NRZ43" s="0"/>
      <c r="NSA43" s="0"/>
      <c r="NSB43" s="0"/>
      <c r="NSC43" s="0"/>
      <c r="NSD43" s="0"/>
      <c r="NSE43" s="0"/>
      <c r="NSF43" s="0"/>
      <c r="NSG43" s="0"/>
      <c r="NSH43" s="0"/>
      <c r="NSI43" s="0"/>
      <c r="NSJ43" s="0"/>
      <c r="NSK43" s="0"/>
      <c r="NSL43" s="0"/>
      <c r="NSM43" s="0"/>
      <c r="NSN43" s="0"/>
      <c r="NSO43" s="0"/>
      <c r="NSP43" s="0"/>
      <c r="NSQ43" s="0"/>
      <c r="NSR43" s="0"/>
      <c r="NSS43" s="0"/>
      <c r="NST43" s="0"/>
      <c r="NSU43" s="0"/>
      <c r="NSV43" s="0"/>
      <c r="NSW43" s="0"/>
      <c r="NSX43" s="0"/>
      <c r="NSY43" s="0"/>
      <c r="NSZ43" s="0"/>
      <c r="NTA43" s="0"/>
      <c r="NTB43" s="0"/>
      <c r="NTC43" s="0"/>
      <c r="NTD43" s="0"/>
      <c r="NTE43" s="0"/>
      <c r="NTF43" s="0"/>
      <c r="NTG43" s="0"/>
      <c r="NTH43" s="0"/>
      <c r="NTI43" s="0"/>
      <c r="NTJ43" s="0"/>
      <c r="NTK43" s="0"/>
      <c r="NTL43" s="0"/>
      <c r="NTM43" s="0"/>
      <c r="NTN43" s="0"/>
      <c r="NTO43" s="0"/>
      <c r="NTP43" s="0"/>
      <c r="NTQ43" s="0"/>
      <c r="NTR43" s="0"/>
      <c r="NTS43" s="0"/>
      <c r="NTT43" s="0"/>
      <c r="NTU43" s="0"/>
      <c r="NTV43" s="0"/>
      <c r="NTW43" s="0"/>
      <c r="NTX43" s="0"/>
      <c r="NTY43" s="0"/>
      <c r="NTZ43" s="0"/>
      <c r="NUA43" s="0"/>
      <c r="NUB43" s="0"/>
      <c r="NUC43" s="0"/>
      <c r="NUD43" s="0"/>
      <c r="NUE43" s="0"/>
      <c r="NUF43" s="0"/>
      <c r="NUG43" s="0"/>
      <c r="NUH43" s="0"/>
      <c r="NUI43" s="0"/>
      <c r="NUJ43" s="0"/>
      <c r="NUK43" s="0"/>
      <c r="NUL43" s="0"/>
      <c r="NUM43" s="0"/>
      <c r="NUN43" s="0"/>
      <c r="NUO43" s="0"/>
      <c r="NUP43" s="0"/>
      <c r="NUQ43" s="0"/>
      <c r="NUR43" s="0"/>
      <c r="NUS43" s="0"/>
      <c r="NUT43" s="0"/>
      <c r="NUU43" s="0"/>
      <c r="NUV43" s="0"/>
      <c r="NUW43" s="0"/>
      <c r="NUX43" s="0"/>
      <c r="NUY43" s="0"/>
      <c r="NUZ43" s="0"/>
      <c r="NVA43" s="0"/>
      <c r="NVB43" s="0"/>
      <c r="NVC43" s="0"/>
      <c r="NVD43" s="0"/>
      <c r="NVE43" s="0"/>
      <c r="NVF43" s="0"/>
      <c r="NVG43" s="0"/>
      <c r="NVH43" s="0"/>
      <c r="NVI43" s="0"/>
      <c r="NVJ43" s="0"/>
      <c r="NVK43" s="0"/>
      <c r="NVL43" s="0"/>
      <c r="NVM43" s="0"/>
      <c r="NVN43" s="0"/>
      <c r="NVO43" s="0"/>
      <c r="NVP43" s="0"/>
      <c r="NVQ43" s="0"/>
      <c r="NVR43" s="0"/>
      <c r="NVS43" s="0"/>
      <c r="NVT43" s="0"/>
      <c r="NVU43" s="0"/>
      <c r="NVV43" s="0"/>
      <c r="NVW43" s="0"/>
      <c r="NVX43" s="0"/>
      <c r="NVY43" s="0"/>
      <c r="NVZ43" s="0"/>
      <c r="NWA43" s="0"/>
      <c r="NWB43" s="0"/>
      <c r="NWC43" s="0"/>
      <c r="NWD43" s="0"/>
      <c r="NWE43" s="0"/>
      <c r="NWF43" s="0"/>
      <c r="NWG43" s="0"/>
      <c r="NWH43" s="0"/>
      <c r="NWI43" s="0"/>
      <c r="NWJ43" s="0"/>
      <c r="NWK43" s="0"/>
      <c r="NWL43" s="0"/>
      <c r="NWM43" s="0"/>
      <c r="NWN43" s="0"/>
      <c r="NWO43" s="0"/>
      <c r="NWP43" s="0"/>
      <c r="NWQ43" s="0"/>
      <c r="NWR43" s="0"/>
      <c r="NWS43" s="0"/>
      <c r="NWT43" s="0"/>
      <c r="NWU43" s="0"/>
      <c r="NWV43" s="0"/>
      <c r="NWW43" s="0"/>
      <c r="NWX43" s="0"/>
      <c r="NWY43" s="0"/>
      <c r="NWZ43" s="0"/>
      <c r="NXA43" s="0"/>
      <c r="NXB43" s="0"/>
      <c r="NXC43" s="0"/>
      <c r="NXD43" s="0"/>
      <c r="NXE43" s="0"/>
      <c r="NXF43" s="0"/>
      <c r="NXG43" s="0"/>
      <c r="NXH43" s="0"/>
      <c r="NXI43" s="0"/>
      <c r="NXJ43" s="0"/>
      <c r="NXK43" s="0"/>
      <c r="NXL43" s="0"/>
      <c r="NXM43" s="0"/>
      <c r="NXN43" s="0"/>
      <c r="NXO43" s="0"/>
      <c r="NXP43" s="0"/>
      <c r="NXQ43" s="0"/>
      <c r="NXR43" s="0"/>
      <c r="NXS43" s="0"/>
      <c r="NXT43" s="0"/>
      <c r="NXU43" s="0"/>
      <c r="NXV43" s="0"/>
      <c r="NXW43" s="0"/>
      <c r="NXX43" s="0"/>
      <c r="NXY43" s="0"/>
      <c r="NXZ43" s="0"/>
      <c r="NYA43" s="0"/>
      <c r="NYB43" s="0"/>
      <c r="NYC43" s="0"/>
      <c r="NYD43" s="0"/>
      <c r="NYE43" s="0"/>
      <c r="NYF43" s="0"/>
      <c r="NYG43" s="0"/>
      <c r="NYH43" s="0"/>
      <c r="NYI43" s="0"/>
      <c r="NYJ43" s="0"/>
      <c r="NYK43" s="0"/>
      <c r="NYL43" s="0"/>
      <c r="NYM43" s="0"/>
      <c r="NYN43" s="0"/>
      <c r="NYO43" s="0"/>
      <c r="NYP43" s="0"/>
      <c r="NYQ43" s="0"/>
      <c r="NYR43" s="0"/>
      <c r="NYS43" s="0"/>
      <c r="NYT43" s="0"/>
      <c r="NYU43" s="0"/>
      <c r="NYV43" s="0"/>
      <c r="NYW43" s="0"/>
      <c r="NYX43" s="0"/>
      <c r="NYY43" s="0"/>
      <c r="NYZ43" s="0"/>
      <c r="NZA43" s="0"/>
      <c r="NZB43" s="0"/>
      <c r="NZC43" s="0"/>
      <c r="NZD43" s="0"/>
      <c r="NZE43" s="0"/>
      <c r="NZF43" s="0"/>
      <c r="NZG43" s="0"/>
      <c r="NZH43" s="0"/>
      <c r="NZI43" s="0"/>
      <c r="NZJ43" s="0"/>
      <c r="NZK43" s="0"/>
      <c r="NZL43" s="0"/>
      <c r="NZM43" s="0"/>
      <c r="NZN43" s="0"/>
      <c r="NZO43" s="0"/>
      <c r="NZP43" s="0"/>
      <c r="NZQ43" s="0"/>
      <c r="NZR43" s="0"/>
      <c r="NZS43" s="0"/>
      <c r="NZT43" s="0"/>
      <c r="NZU43" s="0"/>
      <c r="NZV43" s="0"/>
      <c r="NZW43" s="0"/>
      <c r="NZX43" s="0"/>
      <c r="NZY43" s="0"/>
      <c r="NZZ43" s="0"/>
      <c r="OAA43" s="0"/>
      <c r="OAB43" s="0"/>
      <c r="OAC43" s="0"/>
      <c r="OAD43" s="0"/>
      <c r="OAE43" s="0"/>
      <c r="OAF43" s="0"/>
      <c r="OAG43" s="0"/>
      <c r="OAH43" s="0"/>
      <c r="OAI43" s="0"/>
      <c r="OAJ43" s="0"/>
      <c r="OAK43" s="0"/>
      <c r="OAL43" s="0"/>
      <c r="OAM43" s="0"/>
      <c r="OAN43" s="0"/>
      <c r="OAO43" s="0"/>
      <c r="OAP43" s="0"/>
      <c r="OAQ43" s="0"/>
      <c r="OAR43" s="0"/>
      <c r="OAS43" s="0"/>
      <c r="OAT43" s="0"/>
      <c r="OAU43" s="0"/>
      <c r="OAV43" s="0"/>
      <c r="OAW43" s="0"/>
      <c r="OAX43" s="0"/>
      <c r="OAY43" s="0"/>
      <c r="OAZ43" s="0"/>
      <c r="OBA43" s="0"/>
      <c r="OBB43" s="0"/>
      <c r="OBC43" s="0"/>
      <c r="OBD43" s="0"/>
      <c r="OBE43" s="0"/>
      <c r="OBF43" s="0"/>
      <c r="OBG43" s="0"/>
      <c r="OBH43" s="0"/>
      <c r="OBI43" s="0"/>
      <c r="OBJ43" s="0"/>
      <c r="OBK43" s="0"/>
      <c r="OBL43" s="0"/>
      <c r="OBM43" s="0"/>
      <c r="OBN43" s="0"/>
      <c r="OBO43" s="0"/>
      <c r="OBP43" s="0"/>
      <c r="OBQ43" s="0"/>
      <c r="OBR43" s="0"/>
      <c r="OBS43" s="0"/>
      <c r="OBT43" s="0"/>
      <c r="OBU43" s="0"/>
      <c r="OBV43" s="0"/>
      <c r="OBW43" s="0"/>
      <c r="OBX43" s="0"/>
      <c r="OBY43" s="0"/>
      <c r="OBZ43" s="0"/>
      <c r="OCA43" s="0"/>
      <c r="OCB43" s="0"/>
      <c r="OCC43" s="0"/>
      <c r="OCD43" s="0"/>
      <c r="OCE43" s="0"/>
      <c r="OCF43" s="0"/>
      <c r="OCG43" s="0"/>
      <c r="OCH43" s="0"/>
      <c r="OCI43" s="0"/>
      <c r="OCJ43" s="0"/>
      <c r="OCK43" s="0"/>
      <c r="OCL43" s="0"/>
      <c r="OCM43" s="0"/>
      <c r="OCN43" s="0"/>
      <c r="OCO43" s="0"/>
      <c r="OCP43" s="0"/>
      <c r="OCQ43" s="0"/>
      <c r="OCR43" s="0"/>
      <c r="OCS43" s="0"/>
      <c r="OCT43" s="0"/>
      <c r="OCU43" s="0"/>
      <c r="OCV43" s="0"/>
      <c r="OCW43" s="0"/>
      <c r="OCX43" s="0"/>
      <c r="OCY43" s="0"/>
      <c r="OCZ43" s="0"/>
      <c r="ODA43" s="0"/>
      <c r="ODB43" s="0"/>
      <c r="ODC43" s="0"/>
      <c r="ODD43" s="0"/>
      <c r="ODE43" s="0"/>
      <c r="ODF43" s="0"/>
      <c r="ODG43" s="0"/>
      <c r="ODH43" s="0"/>
      <c r="ODI43" s="0"/>
      <c r="ODJ43" s="0"/>
      <c r="ODK43" s="0"/>
      <c r="ODL43" s="0"/>
      <c r="ODM43" s="0"/>
      <c r="ODN43" s="0"/>
      <c r="ODO43" s="0"/>
      <c r="ODP43" s="0"/>
      <c r="ODQ43" s="0"/>
      <c r="ODR43" s="0"/>
      <c r="ODS43" s="0"/>
      <c r="ODT43" s="0"/>
      <c r="ODU43" s="0"/>
      <c r="ODV43" s="0"/>
      <c r="ODW43" s="0"/>
      <c r="ODX43" s="0"/>
      <c r="ODY43" s="0"/>
      <c r="ODZ43" s="0"/>
      <c r="OEA43" s="0"/>
      <c r="OEB43" s="0"/>
      <c r="OEC43" s="0"/>
      <c r="OED43" s="0"/>
      <c r="OEE43" s="0"/>
      <c r="OEF43" s="0"/>
      <c r="OEG43" s="0"/>
      <c r="OEH43" s="0"/>
      <c r="OEI43" s="0"/>
      <c r="OEJ43" s="0"/>
      <c r="OEK43" s="0"/>
      <c r="OEL43" s="0"/>
      <c r="OEM43" s="0"/>
      <c r="OEN43" s="0"/>
      <c r="OEO43" s="0"/>
      <c r="OEP43" s="0"/>
      <c r="OEQ43" s="0"/>
      <c r="OER43" s="0"/>
      <c r="OES43" s="0"/>
      <c r="OET43" s="0"/>
      <c r="OEU43" s="0"/>
      <c r="OEV43" s="0"/>
      <c r="OEW43" s="0"/>
      <c r="OEX43" s="0"/>
      <c r="OEY43" s="0"/>
      <c r="OEZ43" s="0"/>
      <c r="OFA43" s="0"/>
      <c r="OFB43" s="0"/>
      <c r="OFC43" s="0"/>
      <c r="OFD43" s="0"/>
      <c r="OFE43" s="0"/>
      <c r="OFF43" s="0"/>
      <c r="OFG43" s="0"/>
      <c r="OFH43" s="0"/>
      <c r="OFI43" s="0"/>
      <c r="OFJ43" s="0"/>
      <c r="OFK43" s="0"/>
      <c r="OFL43" s="0"/>
      <c r="OFM43" s="0"/>
      <c r="OFN43" s="0"/>
      <c r="OFO43" s="0"/>
      <c r="OFP43" s="0"/>
      <c r="OFQ43" s="0"/>
      <c r="OFR43" s="0"/>
      <c r="OFS43" s="0"/>
      <c r="OFT43" s="0"/>
      <c r="OFU43" s="0"/>
      <c r="OFV43" s="0"/>
      <c r="OFW43" s="0"/>
      <c r="OFX43" s="0"/>
      <c r="OFY43" s="0"/>
      <c r="OFZ43" s="0"/>
      <c r="OGA43" s="0"/>
      <c r="OGB43" s="0"/>
      <c r="OGC43" s="0"/>
      <c r="OGD43" s="0"/>
      <c r="OGE43" s="0"/>
      <c r="OGF43" s="0"/>
      <c r="OGG43" s="0"/>
      <c r="OGH43" s="0"/>
      <c r="OGI43" s="0"/>
      <c r="OGJ43" s="0"/>
      <c r="OGK43" s="0"/>
      <c r="OGL43" s="0"/>
      <c r="OGM43" s="0"/>
      <c r="OGN43" s="0"/>
      <c r="OGO43" s="0"/>
      <c r="OGP43" s="0"/>
      <c r="OGQ43" s="0"/>
      <c r="OGR43" s="0"/>
      <c r="OGS43" s="0"/>
      <c r="OGT43" s="0"/>
      <c r="OGU43" s="0"/>
      <c r="OGV43" s="0"/>
      <c r="OGW43" s="0"/>
      <c r="OGX43" s="0"/>
      <c r="OGY43" s="0"/>
      <c r="OGZ43" s="0"/>
      <c r="OHA43" s="0"/>
      <c r="OHB43" s="0"/>
      <c r="OHC43" s="0"/>
      <c r="OHD43" s="0"/>
      <c r="OHE43" s="0"/>
      <c r="OHF43" s="0"/>
      <c r="OHG43" s="0"/>
      <c r="OHH43" s="0"/>
      <c r="OHI43" s="0"/>
      <c r="OHJ43" s="0"/>
      <c r="OHK43" s="0"/>
      <c r="OHL43" s="0"/>
      <c r="OHM43" s="0"/>
      <c r="OHN43" s="0"/>
      <c r="OHO43" s="0"/>
      <c r="OHP43" s="0"/>
      <c r="OHQ43" s="0"/>
      <c r="OHR43" s="0"/>
      <c r="OHS43" s="0"/>
      <c r="OHT43" s="0"/>
      <c r="OHU43" s="0"/>
      <c r="OHV43" s="0"/>
      <c r="OHW43" s="0"/>
      <c r="OHX43" s="0"/>
      <c r="OHY43" s="0"/>
      <c r="OHZ43" s="0"/>
      <c r="OIA43" s="0"/>
      <c r="OIB43" s="0"/>
      <c r="OIC43" s="0"/>
      <c r="OID43" s="0"/>
      <c r="OIE43" s="0"/>
      <c r="OIF43" s="0"/>
      <c r="OIG43" s="0"/>
      <c r="OIH43" s="0"/>
      <c r="OII43" s="0"/>
      <c r="OIJ43" s="0"/>
      <c r="OIK43" s="0"/>
      <c r="OIL43" s="0"/>
      <c r="OIM43" s="0"/>
      <c r="OIN43" s="0"/>
      <c r="OIO43" s="0"/>
      <c r="OIP43" s="0"/>
      <c r="OIQ43" s="0"/>
      <c r="OIR43" s="0"/>
      <c r="OIS43" s="0"/>
      <c r="OIT43" s="0"/>
      <c r="OIU43" s="0"/>
      <c r="OIV43" s="0"/>
      <c r="OIW43" s="0"/>
      <c r="OIX43" s="0"/>
      <c r="OIY43" s="0"/>
      <c r="OIZ43" s="0"/>
      <c r="OJA43" s="0"/>
      <c r="OJB43" s="0"/>
      <c r="OJC43" s="0"/>
      <c r="OJD43" s="0"/>
      <c r="OJE43" s="0"/>
      <c r="OJF43" s="0"/>
      <c r="OJG43" s="0"/>
      <c r="OJH43" s="0"/>
      <c r="OJI43" s="0"/>
      <c r="OJJ43" s="0"/>
      <c r="OJK43" s="0"/>
      <c r="OJL43" s="0"/>
      <c r="OJM43" s="0"/>
      <c r="OJN43" s="0"/>
      <c r="OJO43" s="0"/>
      <c r="OJP43" s="0"/>
      <c r="OJQ43" s="0"/>
      <c r="OJR43" s="0"/>
      <c r="OJS43" s="0"/>
      <c r="OJT43" s="0"/>
      <c r="OJU43" s="0"/>
      <c r="OJV43" s="0"/>
      <c r="OJW43" s="0"/>
      <c r="OJX43" s="0"/>
      <c r="OJY43" s="0"/>
      <c r="OJZ43" s="0"/>
      <c r="OKA43" s="0"/>
      <c r="OKB43" s="0"/>
      <c r="OKC43" s="0"/>
      <c r="OKD43" s="0"/>
      <c r="OKE43" s="0"/>
      <c r="OKF43" s="0"/>
      <c r="OKG43" s="0"/>
      <c r="OKH43" s="0"/>
      <c r="OKI43" s="0"/>
      <c r="OKJ43" s="0"/>
      <c r="OKK43" s="0"/>
      <c r="OKL43" s="0"/>
      <c r="OKM43" s="0"/>
      <c r="OKN43" s="0"/>
      <c r="OKO43" s="0"/>
      <c r="OKP43" s="0"/>
      <c r="OKQ43" s="0"/>
      <c r="OKR43" s="0"/>
      <c r="OKS43" s="0"/>
      <c r="OKT43" s="0"/>
      <c r="OKU43" s="0"/>
      <c r="OKV43" s="0"/>
      <c r="OKW43" s="0"/>
      <c r="OKX43" s="0"/>
      <c r="OKY43" s="0"/>
      <c r="OKZ43" s="0"/>
      <c r="OLA43" s="0"/>
      <c r="OLB43" s="0"/>
      <c r="OLC43" s="0"/>
      <c r="OLD43" s="0"/>
      <c r="OLE43" s="0"/>
      <c r="OLF43" s="0"/>
      <c r="OLG43" s="0"/>
      <c r="OLH43" s="0"/>
      <c r="OLI43" s="0"/>
      <c r="OLJ43" s="0"/>
      <c r="OLK43" s="0"/>
      <c r="OLL43" s="0"/>
      <c r="OLM43" s="0"/>
      <c r="OLN43" s="0"/>
      <c r="OLO43" s="0"/>
      <c r="OLP43" s="0"/>
      <c r="OLQ43" s="0"/>
      <c r="OLR43" s="0"/>
      <c r="OLS43" s="0"/>
      <c r="OLT43" s="0"/>
      <c r="OLU43" s="0"/>
      <c r="OLV43" s="0"/>
      <c r="OLW43" s="0"/>
      <c r="OLX43" s="0"/>
      <c r="OLY43" s="0"/>
      <c r="OLZ43" s="0"/>
      <c r="OMA43" s="0"/>
      <c r="OMB43" s="0"/>
      <c r="OMC43" s="0"/>
      <c r="OMD43" s="0"/>
      <c r="OME43" s="0"/>
      <c r="OMF43" s="0"/>
      <c r="OMG43" s="0"/>
      <c r="OMH43" s="0"/>
      <c r="OMI43" s="0"/>
      <c r="OMJ43" s="0"/>
      <c r="OMK43" s="0"/>
      <c r="OML43" s="0"/>
      <c r="OMM43" s="0"/>
      <c r="OMN43" s="0"/>
      <c r="OMO43" s="0"/>
      <c r="OMP43" s="0"/>
      <c r="OMQ43" s="0"/>
      <c r="OMR43" s="0"/>
      <c r="OMS43" s="0"/>
      <c r="OMT43" s="0"/>
      <c r="OMU43" s="0"/>
      <c r="OMV43" s="0"/>
      <c r="OMW43" s="0"/>
      <c r="OMX43" s="0"/>
      <c r="OMY43" s="0"/>
      <c r="OMZ43" s="0"/>
      <c r="ONA43" s="0"/>
      <c r="ONB43" s="0"/>
      <c r="ONC43" s="0"/>
      <c r="OND43" s="0"/>
      <c r="ONE43" s="0"/>
      <c r="ONF43" s="0"/>
      <c r="ONG43" s="0"/>
      <c r="ONH43" s="0"/>
      <c r="ONI43" s="0"/>
      <c r="ONJ43" s="0"/>
      <c r="ONK43" s="0"/>
      <c r="ONL43" s="0"/>
      <c r="ONM43" s="0"/>
      <c r="ONN43" s="0"/>
      <c r="ONO43" s="0"/>
      <c r="ONP43" s="0"/>
      <c r="ONQ43" s="0"/>
      <c r="ONR43" s="0"/>
      <c r="ONS43" s="0"/>
      <c r="ONT43" s="0"/>
      <c r="ONU43" s="0"/>
      <c r="ONV43" s="0"/>
      <c r="ONW43" s="0"/>
      <c r="ONX43" s="0"/>
      <c r="ONY43" s="0"/>
      <c r="ONZ43" s="0"/>
      <c r="OOA43" s="0"/>
      <c r="OOB43" s="0"/>
      <c r="OOC43" s="0"/>
      <c r="OOD43" s="0"/>
      <c r="OOE43" s="0"/>
      <c r="OOF43" s="0"/>
      <c r="OOG43" s="0"/>
      <c r="OOH43" s="0"/>
      <c r="OOI43" s="0"/>
      <c r="OOJ43" s="0"/>
      <c r="OOK43" s="0"/>
      <c r="OOL43" s="0"/>
      <c r="OOM43" s="0"/>
      <c r="OON43" s="0"/>
      <c r="OOO43" s="0"/>
      <c r="OOP43" s="0"/>
      <c r="OOQ43" s="0"/>
      <c r="OOR43" s="0"/>
      <c r="OOS43" s="0"/>
      <c r="OOT43" s="0"/>
      <c r="OOU43" s="0"/>
      <c r="OOV43" s="0"/>
      <c r="OOW43" s="0"/>
      <c r="OOX43" s="0"/>
      <c r="OOY43" s="0"/>
      <c r="OOZ43" s="0"/>
      <c r="OPA43" s="0"/>
      <c r="OPB43" s="0"/>
      <c r="OPC43" s="0"/>
      <c r="OPD43" s="0"/>
      <c r="OPE43" s="0"/>
      <c r="OPF43" s="0"/>
      <c r="OPG43" s="0"/>
      <c r="OPH43" s="0"/>
      <c r="OPI43" s="0"/>
      <c r="OPJ43" s="0"/>
      <c r="OPK43" s="0"/>
      <c r="OPL43" s="0"/>
      <c r="OPM43" s="0"/>
      <c r="OPN43" s="0"/>
      <c r="OPO43" s="0"/>
      <c r="OPP43" s="0"/>
      <c r="OPQ43" s="0"/>
      <c r="OPR43" s="0"/>
      <c r="OPS43" s="0"/>
      <c r="OPT43" s="0"/>
      <c r="OPU43" s="0"/>
      <c r="OPV43" s="0"/>
      <c r="OPW43" s="0"/>
      <c r="OPX43" s="0"/>
      <c r="OPY43" s="0"/>
      <c r="OPZ43" s="0"/>
      <c r="OQA43" s="0"/>
      <c r="OQB43" s="0"/>
      <c r="OQC43" s="0"/>
      <c r="OQD43" s="0"/>
      <c r="OQE43" s="0"/>
      <c r="OQF43" s="0"/>
      <c r="OQG43" s="0"/>
      <c r="OQH43" s="0"/>
      <c r="OQI43" s="0"/>
      <c r="OQJ43" s="0"/>
      <c r="OQK43" s="0"/>
      <c r="OQL43" s="0"/>
      <c r="OQM43" s="0"/>
      <c r="OQN43" s="0"/>
      <c r="OQO43" s="0"/>
      <c r="OQP43" s="0"/>
      <c r="OQQ43" s="0"/>
      <c r="OQR43" s="0"/>
      <c r="OQS43" s="0"/>
      <c r="OQT43" s="0"/>
      <c r="OQU43" s="0"/>
      <c r="OQV43" s="0"/>
      <c r="OQW43" s="0"/>
      <c r="OQX43" s="0"/>
      <c r="OQY43" s="0"/>
      <c r="OQZ43" s="0"/>
      <c r="ORA43" s="0"/>
      <c r="ORB43" s="0"/>
      <c r="ORC43" s="0"/>
      <c r="ORD43" s="0"/>
      <c r="ORE43" s="0"/>
      <c r="ORF43" s="0"/>
      <c r="ORG43" s="0"/>
      <c r="ORH43" s="0"/>
      <c r="ORI43" s="0"/>
      <c r="ORJ43" s="0"/>
      <c r="ORK43" s="0"/>
      <c r="ORL43" s="0"/>
      <c r="ORM43" s="0"/>
      <c r="ORN43" s="0"/>
      <c r="ORO43" s="0"/>
      <c r="ORP43" s="0"/>
      <c r="ORQ43" s="0"/>
      <c r="ORR43" s="0"/>
      <c r="ORS43" s="0"/>
      <c r="ORT43" s="0"/>
      <c r="ORU43" s="0"/>
      <c r="ORV43" s="0"/>
      <c r="ORW43" s="0"/>
      <c r="ORX43" s="0"/>
      <c r="ORY43" s="0"/>
      <c r="ORZ43" s="0"/>
      <c r="OSA43" s="0"/>
      <c r="OSB43" s="0"/>
      <c r="OSC43" s="0"/>
      <c r="OSD43" s="0"/>
      <c r="OSE43" s="0"/>
      <c r="OSF43" s="0"/>
      <c r="OSG43" s="0"/>
      <c r="OSH43" s="0"/>
      <c r="OSI43" s="0"/>
      <c r="OSJ43" s="0"/>
      <c r="OSK43" s="0"/>
      <c r="OSL43" s="0"/>
      <c r="OSM43" s="0"/>
      <c r="OSN43" s="0"/>
      <c r="OSO43" s="0"/>
      <c r="OSP43" s="0"/>
      <c r="OSQ43" s="0"/>
      <c r="OSR43" s="0"/>
      <c r="OSS43" s="0"/>
      <c r="OST43" s="0"/>
      <c r="OSU43" s="0"/>
      <c r="OSV43" s="0"/>
      <c r="OSW43" s="0"/>
      <c r="OSX43" s="0"/>
      <c r="OSY43" s="0"/>
      <c r="OSZ43" s="0"/>
      <c r="OTA43" s="0"/>
      <c r="OTB43" s="0"/>
      <c r="OTC43" s="0"/>
      <c r="OTD43" s="0"/>
      <c r="OTE43" s="0"/>
      <c r="OTF43" s="0"/>
      <c r="OTG43" s="0"/>
      <c r="OTH43" s="0"/>
      <c r="OTI43" s="0"/>
      <c r="OTJ43" s="0"/>
      <c r="OTK43" s="0"/>
      <c r="OTL43" s="0"/>
      <c r="OTM43" s="0"/>
      <c r="OTN43" s="0"/>
      <c r="OTO43" s="0"/>
      <c r="OTP43" s="0"/>
      <c r="OTQ43" s="0"/>
      <c r="OTR43" s="0"/>
      <c r="OTS43" s="0"/>
      <c r="OTT43" s="0"/>
      <c r="OTU43" s="0"/>
      <c r="OTV43" s="0"/>
      <c r="OTW43" s="0"/>
      <c r="OTX43" s="0"/>
      <c r="OTY43" s="0"/>
      <c r="OTZ43" s="0"/>
      <c r="OUA43" s="0"/>
      <c r="OUB43" s="0"/>
      <c r="OUC43" s="0"/>
      <c r="OUD43" s="0"/>
      <c r="OUE43" s="0"/>
      <c r="OUF43" s="0"/>
      <c r="OUG43" s="0"/>
      <c r="OUH43" s="0"/>
      <c r="OUI43" s="0"/>
      <c r="OUJ43" s="0"/>
      <c r="OUK43" s="0"/>
      <c r="OUL43" s="0"/>
      <c r="OUM43" s="0"/>
      <c r="OUN43" s="0"/>
      <c r="OUO43" s="0"/>
      <c r="OUP43" s="0"/>
      <c r="OUQ43" s="0"/>
      <c r="OUR43" s="0"/>
      <c r="OUS43" s="0"/>
      <c r="OUT43" s="0"/>
      <c r="OUU43" s="0"/>
      <c r="OUV43" s="0"/>
      <c r="OUW43" s="0"/>
      <c r="OUX43" s="0"/>
      <c r="OUY43" s="0"/>
      <c r="OUZ43" s="0"/>
      <c r="OVA43" s="0"/>
      <c r="OVB43" s="0"/>
      <c r="OVC43" s="0"/>
      <c r="OVD43" s="0"/>
      <c r="OVE43" s="0"/>
      <c r="OVF43" s="0"/>
      <c r="OVG43" s="0"/>
      <c r="OVH43" s="0"/>
      <c r="OVI43" s="0"/>
      <c r="OVJ43" s="0"/>
      <c r="OVK43" s="0"/>
      <c r="OVL43" s="0"/>
      <c r="OVM43" s="0"/>
      <c r="OVN43" s="0"/>
      <c r="OVO43" s="0"/>
      <c r="OVP43" s="0"/>
      <c r="OVQ43" s="0"/>
      <c r="OVR43" s="0"/>
      <c r="OVS43" s="0"/>
      <c r="OVT43" s="0"/>
      <c r="OVU43" s="0"/>
      <c r="OVV43" s="0"/>
      <c r="OVW43" s="0"/>
      <c r="OVX43" s="0"/>
      <c r="OVY43" s="0"/>
      <c r="OVZ43" s="0"/>
      <c r="OWA43" s="0"/>
      <c r="OWB43" s="0"/>
      <c r="OWC43" s="0"/>
      <c r="OWD43" s="0"/>
      <c r="OWE43" s="0"/>
      <c r="OWF43" s="0"/>
      <c r="OWG43" s="0"/>
      <c r="OWH43" s="0"/>
      <c r="OWI43" s="0"/>
      <c r="OWJ43" s="0"/>
      <c r="OWK43" s="0"/>
      <c r="OWL43" s="0"/>
      <c r="OWM43" s="0"/>
      <c r="OWN43" s="0"/>
      <c r="OWO43" s="0"/>
      <c r="OWP43" s="0"/>
      <c r="OWQ43" s="0"/>
      <c r="OWR43" s="0"/>
      <c r="OWS43" s="0"/>
      <c r="OWT43" s="0"/>
      <c r="OWU43" s="0"/>
      <c r="OWV43" s="0"/>
      <c r="OWW43" s="0"/>
      <c r="OWX43" s="0"/>
      <c r="OWY43" s="0"/>
      <c r="OWZ43" s="0"/>
      <c r="OXA43" s="0"/>
      <c r="OXB43" s="0"/>
      <c r="OXC43" s="0"/>
      <c r="OXD43" s="0"/>
      <c r="OXE43" s="0"/>
      <c r="OXF43" s="0"/>
      <c r="OXG43" s="0"/>
      <c r="OXH43" s="0"/>
      <c r="OXI43" s="0"/>
      <c r="OXJ43" s="0"/>
      <c r="OXK43" s="0"/>
      <c r="OXL43" s="0"/>
      <c r="OXM43" s="0"/>
      <c r="OXN43" s="0"/>
      <c r="OXO43" s="0"/>
      <c r="OXP43" s="0"/>
      <c r="OXQ43" s="0"/>
      <c r="OXR43" s="0"/>
      <c r="OXS43" s="0"/>
      <c r="OXT43" s="0"/>
      <c r="OXU43" s="0"/>
      <c r="OXV43" s="0"/>
      <c r="OXW43" s="0"/>
      <c r="OXX43" s="0"/>
      <c r="OXY43" s="0"/>
      <c r="OXZ43" s="0"/>
      <c r="OYA43" s="0"/>
      <c r="OYB43" s="0"/>
      <c r="OYC43" s="0"/>
      <c r="OYD43" s="0"/>
      <c r="OYE43" s="0"/>
      <c r="OYF43" s="0"/>
      <c r="OYG43" s="0"/>
      <c r="OYH43" s="0"/>
      <c r="OYI43" s="0"/>
      <c r="OYJ43" s="0"/>
      <c r="OYK43" s="0"/>
      <c r="OYL43" s="0"/>
      <c r="OYM43" s="0"/>
      <c r="OYN43" s="0"/>
      <c r="OYO43" s="0"/>
      <c r="OYP43" s="0"/>
      <c r="OYQ43" s="0"/>
      <c r="OYR43" s="0"/>
      <c r="OYS43" s="0"/>
      <c r="OYT43" s="0"/>
      <c r="OYU43" s="0"/>
      <c r="OYV43" s="0"/>
      <c r="OYW43" s="0"/>
      <c r="OYX43" s="0"/>
      <c r="OYY43" s="0"/>
      <c r="OYZ43" s="0"/>
      <c r="OZA43" s="0"/>
      <c r="OZB43" s="0"/>
      <c r="OZC43" s="0"/>
      <c r="OZD43" s="0"/>
      <c r="OZE43" s="0"/>
      <c r="OZF43" s="0"/>
      <c r="OZG43" s="0"/>
      <c r="OZH43" s="0"/>
      <c r="OZI43" s="0"/>
      <c r="OZJ43" s="0"/>
      <c r="OZK43" s="0"/>
      <c r="OZL43" s="0"/>
      <c r="OZM43" s="0"/>
      <c r="OZN43" s="0"/>
      <c r="OZO43" s="0"/>
      <c r="OZP43" s="0"/>
      <c r="OZQ43" s="0"/>
      <c r="OZR43" s="0"/>
      <c r="OZS43" s="0"/>
      <c r="OZT43" s="0"/>
      <c r="OZU43" s="0"/>
      <c r="OZV43" s="0"/>
      <c r="OZW43" s="0"/>
      <c r="OZX43" s="0"/>
      <c r="OZY43" s="0"/>
      <c r="OZZ43" s="0"/>
      <c r="PAA43" s="0"/>
      <c r="PAB43" s="0"/>
      <c r="PAC43" s="0"/>
      <c r="PAD43" s="0"/>
      <c r="PAE43" s="0"/>
      <c r="PAF43" s="0"/>
      <c r="PAG43" s="0"/>
      <c r="PAH43" s="0"/>
      <c r="PAI43" s="0"/>
      <c r="PAJ43" s="0"/>
      <c r="PAK43" s="0"/>
      <c r="PAL43" s="0"/>
      <c r="PAM43" s="0"/>
      <c r="PAN43" s="0"/>
      <c r="PAO43" s="0"/>
      <c r="PAP43" s="0"/>
      <c r="PAQ43" s="0"/>
      <c r="PAR43" s="0"/>
      <c r="PAS43" s="0"/>
      <c r="PAT43" s="0"/>
      <c r="PAU43" s="0"/>
      <c r="PAV43" s="0"/>
      <c r="PAW43" s="0"/>
      <c r="PAX43" s="0"/>
      <c r="PAY43" s="0"/>
      <c r="PAZ43" s="0"/>
      <c r="PBA43" s="0"/>
      <c r="PBB43" s="0"/>
      <c r="PBC43" s="0"/>
      <c r="PBD43" s="0"/>
      <c r="PBE43" s="0"/>
      <c r="PBF43" s="0"/>
      <c r="PBG43" s="0"/>
      <c r="PBH43" s="0"/>
      <c r="PBI43" s="0"/>
      <c r="PBJ43" s="0"/>
      <c r="PBK43" s="0"/>
      <c r="PBL43" s="0"/>
      <c r="PBM43" s="0"/>
      <c r="PBN43" s="0"/>
      <c r="PBO43" s="0"/>
      <c r="PBP43" s="0"/>
      <c r="PBQ43" s="0"/>
      <c r="PBR43" s="0"/>
      <c r="PBS43" s="0"/>
      <c r="PBT43" s="0"/>
      <c r="PBU43" s="0"/>
      <c r="PBV43" s="0"/>
      <c r="PBW43" s="0"/>
      <c r="PBX43" s="0"/>
      <c r="PBY43" s="0"/>
      <c r="PBZ43" s="0"/>
      <c r="PCA43" s="0"/>
      <c r="PCB43" s="0"/>
      <c r="PCC43" s="0"/>
      <c r="PCD43" s="0"/>
      <c r="PCE43" s="0"/>
      <c r="PCF43" s="0"/>
      <c r="PCG43" s="0"/>
      <c r="PCH43" s="0"/>
      <c r="PCI43" s="0"/>
      <c r="PCJ43" s="0"/>
      <c r="PCK43" s="0"/>
      <c r="PCL43" s="0"/>
      <c r="PCM43" s="0"/>
      <c r="PCN43" s="0"/>
      <c r="PCO43" s="0"/>
      <c r="PCP43" s="0"/>
      <c r="PCQ43" s="0"/>
      <c r="PCR43" s="0"/>
      <c r="PCS43" s="0"/>
      <c r="PCT43" s="0"/>
      <c r="PCU43" s="0"/>
      <c r="PCV43" s="0"/>
      <c r="PCW43" s="0"/>
      <c r="PCX43" s="0"/>
      <c r="PCY43" s="0"/>
      <c r="PCZ43" s="0"/>
      <c r="PDA43" s="0"/>
      <c r="PDB43" s="0"/>
      <c r="PDC43" s="0"/>
      <c r="PDD43" s="0"/>
      <c r="PDE43" s="0"/>
      <c r="PDF43" s="0"/>
      <c r="PDG43" s="0"/>
      <c r="PDH43" s="0"/>
      <c r="PDI43" s="0"/>
      <c r="PDJ43" s="0"/>
      <c r="PDK43" s="0"/>
      <c r="PDL43" s="0"/>
      <c r="PDM43" s="0"/>
      <c r="PDN43" s="0"/>
      <c r="PDO43" s="0"/>
      <c r="PDP43" s="0"/>
      <c r="PDQ43" s="0"/>
      <c r="PDR43" s="0"/>
      <c r="PDS43" s="0"/>
      <c r="PDT43" s="0"/>
      <c r="PDU43" s="0"/>
      <c r="PDV43" s="0"/>
      <c r="PDW43" s="0"/>
      <c r="PDX43" s="0"/>
      <c r="PDY43" s="0"/>
      <c r="PDZ43" s="0"/>
      <c r="PEA43" s="0"/>
      <c r="PEB43" s="0"/>
      <c r="PEC43" s="0"/>
      <c r="PED43" s="0"/>
      <c r="PEE43" s="0"/>
      <c r="PEF43" s="0"/>
      <c r="PEG43" s="0"/>
      <c r="PEH43" s="0"/>
      <c r="PEI43" s="0"/>
      <c r="PEJ43" s="0"/>
      <c r="PEK43" s="0"/>
      <c r="PEL43" s="0"/>
      <c r="PEM43" s="0"/>
      <c r="PEN43" s="0"/>
      <c r="PEO43" s="0"/>
      <c r="PEP43" s="0"/>
      <c r="PEQ43" s="0"/>
      <c r="PER43" s="0"/>
      <c r="PES43" s="0"/>
      <c r="PET43" s="0"/>
      <c r="PEU43" s="0"/>
      <c r="PEV43" s="0"/>
      <c r="PEW43" s="0"/>
      <c r="PEX43" s="0"/>
      <c r="PEY43" s="0"/>
      <c r="PEZ43" s="0"/>
      <c r="PFA43" s="0"/>
      <c r="PFB43" s="0"/>
      <c r="PFC43" s="0"/>
      <c r="PFD43" s="0"/>
      <c r="PFE43" s="0"/>
      <c r="PFF43" s="0"/>
      <c r="PFG43" s="0"/>
      <c r="PFH43" s="0"/>
      <c r="PFI43" s="0"/>
      <c r="PFJ43" s="0"/>
      <c r="PFK43" s="0"/>
      <c r="PFL43" s="0"/>
      <c r="PFM43" s="0"/>
      <c r="PFN43" s="0"/>
      <c r="PFO43" s="0"/>
      <c r="PFP43" s="0"/>
      <c r="PFQ43" s="0"/>
      <c r="PFR43" s="0"/>
      <c r="PFS43" s="0"/>
      <c r="PFT43" s="0"/>
      <c r="PFU43" s="0"/>
      <c r="PFV43" s="0"/>
      <c r="PFW43" s="0"/>
      <c r="PFX43" s="0"/>
      <c r="PFY43" s="0"/>
      <c r="PFZ43" s="0"/>
      <c r="PGA43" s="0"/>
      <c r="PGB43" s="0"/>
      <c r="PGC43" s="0"/>
      <c r="PGD43" s="0"/>
      <c r="PGE43" s="0"/>
      <c r="PGF43" s="0"/>
      <c r="PGG43" s="0"/>
      <c r="PGH43" s="0"/>
      <c r="PGI43" s="0"/>
      <c r="PGJ43" s="0"/>
      <c r="PGK43" s="0"/>
      <c r="PGL43" s="0"/>
      <c r="PGM43" s="0"/>
      <c r="PGN43" s="0"/>
      <c r="PGO43" s="0"/>
      <c r="PGP43" s="0"/>
      <c r="PGQ43" s="0"/>
      <c r="PGR43" s="0"/>
      <c r="PGS43" s="0"/>
      <c r="PGT43" s="0"/>
      <c r="PGU43" s="0"/>
      <c r="PGV43" s="0"/>
      <c r="PGW43" s="0"/>
      <c r="PGX43" s="0"/>
      <c r="PGY43" s="0"/>
      <c r="PGZ43" s="0"/>
      <c r="PHA43" s="0"/>
      <c r="PHB43" s="0"/>
      <c r="PHC43" s="0"/>
      <c r="PHD43" s="0"/>
      <c r="PHE43" s="0"/>
      <c r="PHF43" s="0"/>
      <c r="PHG43" s="0"/>
      <c r="PHH43" s="0"/>
      <c r="PHI43" s="0"/>
      <c r="PHJ43" s="0"/>
      <c r="PHK43" s="0"/>
      <c r="PHL43" s="0"/>
      <c r="PHM43" s="0"/>
      <c r="PHN43" s="0"/>
      <c r="PHO43" s="0"/>
      <c r="PHP43" s="0"/>
      <c r="PHQ43" s="0"/>
      <c r="PHR43" s="0"/>
      <c r="PHS43" s="0"/>
      <c r="PHT43" s="0"/>
      <c r="PHU43" s="0"/>
      <c r="PHV43" s="0"/>
      <c r="PHW43" s="0"/>
      <c r="PHX43" s="0"/>
      <c r="PHY43" s="0"/>
      <c r="PHZ43" s="0"/>
      <c r="PIA43" s="0"/>
      <c r="PIB43" s="0"/>
      <c r="PIC43" s="0"/>
      <c r="PID43" s="0"/>
      <c r="PIE43" s="0"/>
      <c r="PIF43" s="0"/>
      <c r="PIG43" s="0"/>
      <c r="PIH43" s="0"/>
      <c r="PII43" s="0"/>
      <c r="PIJ43" s="0"/>
      <c r="PIK43" s="0"/>
      <c r="PIL43" s="0"/>
      <c r="PIM43" s="0"/>
      <c r="PIN43" s="0"/>
      <c r="PIO43" s="0"/>
      <c r="PIP43" s="0"/>
      <c r="PIQ43" s="0"/>
      <c r="PIR43" s="0"/>
      <c r="PIS43" s="0"/>
      <c r="PIT43" s="0"/>
      <c r="PIU43" s="0"/>
      <c r="PIV43" s="0"/>
      <c r="PIW43" s="0"/>
      <c r="PIX43" s="0"/>
      <c r="PIY43" s="0"/>
      <c r="PIZ43" s="0"/>
      <c r="PJA43" s="0"/>
      <c r="PJB43" s="0"/>
      <c r="PJC43" s="0"/>
      <c r="PJD43" s="0"/>
      <c r="PJE43" s="0"/>
      <c r="PJF43" s="0"/>
      <c r="PJG43" s="0"/>
      <c r="PJH43" s="0"/>
      <c r="PJI43" s="0"/>
      <c r="PJJ43" s="0"/>
      <c r="PJK43" s="0"/>
      <c r="PJL43" s="0"/>
      <c r="PJM43" s="0"/>
      <c r="PJN43" s="0"/>
      <c r="PJO43" s="0"/>
      <c r="PJP43" s="0"/>
      <c r="PJQ43" s="0"/>
      <c r="PJR43" s="0"/>
      <c r="PJS43" s="0"/>
      <c r="PJT43" s="0"/>
      <c r="PJU43" s="0"/>
      <c r="PJV43" s="0"/>
      <c r="PJW43" s="0"/>
      <c r="PJX43" s="0"/>
      <c r="PJY43" s="0"/>
      <c r="PJZ43" s="0"/>
      <c r="PKA43" s="0"/>
      <c r="PKB43" s="0"/>
      <c r="PKC43" s="0"/>
      <c r="PKD43" s="0"/>
      <c r="PKE43" s="0"/>
      <c r="PKF43" s="0"/>
      <c r="PKG43" s="0"/>
      <c r="PKH43" s="0"/>
      <c r="PKI43" s="0"/>
      <c r="PKJ43" s="0"/>
      <c r="PKK43" s="0"/>
      <c r="PKL43" s="0"/>
      <c r="PKM43" s="0"/>
      <c r="PKN43" s="0"/>
      <c r="PKO43" s="0"/>
      <c r="PKP43" s="0"/>
      <c r="PKQ43" s="0"/>
      <c r="PKR43" s="0"/>
      <c r="PKS43" s="0"/>
      <c r="PKT43" s="0"/>
      <c r="PKU43" s="0"/>
      <c r="PKV43" s="0"/>
      <c r="PKW43" s="0"/>
      <c r="PKX43" s="0"/>
      <c r="PKY43" s="0"/>
      <c r="PKZ43" s="0"/>
      <c r="PLA43" s="0"/>
      <c r="PLB43" s="0"/>
      <c r="PLC43" s="0"/>
      <c r="PLD43" s="0"/>
      <c r="PLE43" s="0"/>
      <c r="PLF43" s="0"/>
      <c r="PLG43" s="0"/>
      <c r="PLH43" s="0"/>
      <c r="PLI43" s="0"/>
      <c r="PLJ43" s="0"/>
      <c r="PLK43" s="0"/>
      <c r="PLL43" s="0"/>
      <c r="PLM43" s="0"/>
      <c r="PLN43" s="0"/>
      <c r="PLO43" s="0"/>
      <c r="PLP43" s="0"/>
      <c r="PLQ43" s="0"/>
      <c r="PLR43" s="0"/>
      <c r="PLS43" s="0"/>
      <c r="PLT43" s="0"/>
      <c r="PLU43" s="0"/>
      <c r="PLV43" s="0"/>
      <c r="PLW43" s="0"/>
      <c r="PLX43" s="0"/>
      <c r="PLY43" s="0"/>
      <c r="PLZ43" s="0"/>
      <c r="PMA43" s="0"/>
      <c r="PMB43" s="0"/>
      <c r="PMC43" s="0"/>
      <c r="PMD43" s="0"/>
      <c r="PME43" s="0"/>
      <c r="PMF43" s="0"/>
      <c r="PMG43" s="0"/>
      <c r="PMH43" s="0"/>
      <c r="PMI43" s="0"/>
      <c r="PMJ43" s="0"/>
      <c r="PMK43" s="0"/>
      <c r="PML43" s="0"/>
      <c r="PMM43" s="0"/>
      <c r="PMN43" s="0"/>
      <c r="PMO43" s="0"/>
      <c r="PMP43" s="0"/>
      <c r="PMQ43" s="0"/>
      <c r="PMR43" s="0"/>
      <c r="PMS43" s="0"/>
      <c r="PMT43" s="0"/>
      <c r="PMU43" s="0"/>
      <c r="PMV43" s="0"/>
      <c r="PMW43" s="0"/>
      <c r="PMX43" s="0"/>
      <c r="PMY43" s="0"/>
      <c r="PMZ43" s="0"/>
      <c r="PNA43" s="0"/>
      <c r="PNB43" s="0"/>
      <c r="PNC43" s="0"/>
      <c r="PND43" s="0"/>
      <c r="PNE43" s="0"/>
      <c r="PNF43" s="0"/>
      <c r="PNG43" s="0"/>
      <c r="PNH43" s="0"/>
      <c r="PNI43" s="0"/>
      <c r="PNJ43" s="0"/>
      <c r="PNK43" s="0"/>
      <c r="PNL43" s="0"/>
      <c r="PNM43" s="0"/>
      <c r="PNN43" s="0"/>
      <c r="PNO43" s="0"/>
      <c r="PNP43" s="0"/>
      <c r="PNQ43" s="0"/>
      <c r="PNR43" s="0"/>
      <c r="PNS43" s="0"/>
      <c r="PNT43" s="0"/>
      <c r="PNU43" s="0"/>
      <c r="PNV43" s="0"/>
      <c r="PNW43" s="0"/>
      <c r="PNX43" s="0"/>
      <c r="PNY43" s="0"/>
      <c r="PNZ43" s="0"/>
      <c r="POA43" s="0"/>
      <c r="POB43" s="0"/>
      <c r="POC43" s="0"/>
      <c r="POD43" s="0"/>
      <c r="POE43" s="0"/>
      <c r="POF43" s="0"/>
      <c r="POG43" s="0"/>
      <c r="POH43" s="0"/>
      <c r="POI43" s="0"/>
      <c r="POJ43" s="0"/>
      <c r="POK43" s="0"/>
      <c r="POL43" s="0"/>
      <c r="POM43" s="0"/>
      <c r="PON43" s="0"/>
      <c r="POO43" s="0"/>
      <c r="POP43" s="0"/>
      <c r="POQ43" s="0"/>
      <c r="POR43" s="0"/>
      <c r="POS43" s="0"/>
      <c r="POT43" s="0"/>
      <c r="POU43" s="0"/>
      <c r="POV43" s="0"/>
      <c r="POW43" s="0"/>
      <c r="POX43" s="0"/>
      <c r="POY43" s="0"/>
      <c r="POZ43" s="0"/>
      <c r="PPA43" s="0"/>
      <c r="PPB43" s="0"/>
      <c r="PPC43" s="0"/>
      <c r="PPD43" s="0"/>
      <c r="PPE43" s="0"/>
      <c r="PPF43" s="0"/>
      <c r="PPG43" s="0"/>
      <c r="PPH43" s="0"/>
      <c r="PPI43" s="0"/>
      <c r="PPJ43" s="0"/>
      <c r="PPK43" s="0"/>
      <c r="PPL43" s="0"/>
      <c r="PPM43" s="0"/>
      <c r="PPN43" s="0"/>
      <c r="PPO43" s="0"/>
      <c r="PPP43" s="0"/>
      <c r="PPQ43" s="0"/>
      <c r="PPR43" s="0"/>
      <c r="PPS43" s="0"/>
      <c r="PPT43" s="0"/>
      <c r="PPU43" s="0"/>
      <c r="PPV43" s="0"/>
      <c r="PPW43" s="0"/>
      <c r="PPX43" s="0"/>
      <c r="PPY43" s="0"/>
      <c r="PPZ43" s="0"/>
      <c r="PQA43" s="0"/>
      <c r="PQB43" s="0"/>
      <c r="PQC43" s="0"/>
      <c r="PQD43" s="0"/>
      <c r="PQE43" s="0"/>
      <c r="PQF43" s="0"/>
      <c r="PQG43" s="0"/>
      <c r="PQH43" s="0"/>
      <c r="PQI43" s="0"/>
      <c r="PQJ43" s="0"/>
      <c r="PQK43" s="0"/>
      <c r="PQL43" s="0"/>
      <c r="PQM43" s="0"/>
      <c r="PQN43" s="0"/>
      <c r="PQO43" s="0"/>
      <c r="PQP43" s="0"/>
      <c r="PQQ43" s="0"/>
      <c r="PQR43" s="0"/>
      <c r="PQS43" s="0"/>
      <c r="PQT43" s="0"/>
      <c r="PQU43" s="0"/>
      <c r="PQV43" s="0"/>
      <c r="PQW43" s="0"/>
      <c r="PQX43" s="0"/>
      <c r="PQY43" s="0"/>
      <c r="PQZ43" s="0"/>
      <c r="PRA43" s="0"/>
      <c r="PRB43" s="0"/>
      <c r="PRC43" s="0"/>
      <c r="PRD43" s="0"/>
      <c r="PRE43" s="0"/>
      <c r="PRF43" s="0"/>
      <c r="PRG43" s="0"/>
      <c r="PRH43" s="0"/>
      <c r="PRI43" s="0"/>
      <c r="PRJ43" s="0"/>
      <c r="PRK43" s="0"/>
      <c r="PRL43" s="0"/>
      <c r="PRM43" s="0"/>
      <c r="PRN43" s="0"/>
      <c r="PRO43" s="0"/>
      <c r="PRP43" s="0"/>
      <c r="PRQ43" s="0"/>
      <c r="PRR43" s="0"/>
      <c r="PRS43" s="0"/>
      <c r="PRT43" s="0"/>
      <c r="PRU43" s="0"/>
      <c r="PRV43" s="0"/>
      <c r="PRW43" s="0"/>
      <c r="PRX43" s="0"/>
      <c r="PRY43" s="0"/>
      <c r="PRZ43" s="0"/>
      <c r="PSA43" s="0"/>
      <c r="PSB43" s="0"/>
      <c r="PSC43" s="0"/>
      <c r="PSD43" s="0"/>
      <c r="PSE43" s="0"/>
      <c r="PSF43" s="0"/>
      <c r="PSG43" s="0"/>
      <c r="PSH43" s="0"/>
      <c r="PSI43" s="0"/>
      <c r="PSJ43" s="0"/>
      <c r="PSK43" s="0"/>
      <c r="PSL43" s="0"/>
      <c r="PSM43" s="0"/>
      <c r="PSN43" s="0"/>
      <c r="PSO43" s="0"/>
      <c r="PSP43" s="0"/>
      <c r="PSQ43" s="0"/>
      <c r="PSR43" s="0"/>
      <c r="PSS43" s="0"/>
      <c r="PST43" s="0"/>
      <c r="PSU43" s="0"/>
      <c r="PSV43" s="0"/>
      <c r="PSW43" s="0"/>
      <c r="PSX43" s="0"/>
      <c r="PSY43" s="0"/>
      <c r="PSZ43" s="0"/>
      <c r="PTA43" s="0"/>
      <c r="PTB43" s="0"/>
      <c r="PTC43" s="0"/>
      <c r="PTD43" s="0"/>
      <c r="PTE43" s="0"/>
      <c r="PTF43" s="0"/>
      <c r="PTG43" s="0"/>
      <c r="PTH43" s="0"/>
      <c r="PTI43" s="0"/>
      <c r="PTJ43" s="0"/>
      <c r="PTK43" s="0"/>
      <c r="PTL43" s="0"/>
      <c r="PTM43" s="0"/>
      <c r="PTN43" s="0"/>
      <c r="PTO43" s="0"/>
      <c r="PTP43" s="0"/>
      <c r="PTQ43" s="0"/>
      <c r="PTR43" s="0"/>
      <c r="PTS43" s="0"/>
      <c r="PTT43" s="0"/>
      <c r="PTU43" s="0"/>
      <c r="PTV43" s="0"/>
      <c r="PTW43" s="0"/>
      <c r="PTX43" s="0"/>
      <c r="PTY43" s="0"/>
      <c r="PTZ43" s="0"/>
      <c r="PUA43" s="0"/>
      <c r="PUB43" s="0"/>
      <c r="PUC43" s="0"/>
      <c r="PUD43" s="0"/>
      <c r="PUE43" s="0"/>
      <c r="PUF43" s="0"/>
      <c r="PUG43" s="0"/>
      <c r="PUH43" s="0"/>
      <c r="PUI43" s="0"/>
      <c r="PUJ43" s="0"/>
      <c r="PUK43" s="0"/>
      <c r="PUL43" s="0"/>
      <c r="PUM43" s="0"/>
      <c r="PUN43" s="0"/>
      <c r="PUO43" s="0"/>
      <c r="PUP43" s="0"/>
      <c r="PUQ43" s="0"/>
      <c r="PUR43" s="0"/>
      <c r="PUS43" s="0"/>
      <c r="PUT43" s="0"/>
      <c r="PUU43" s="0"/>
      <c r="PUV43" s="0"/>
      <c r="PUW43" s="0"/>
      <c r="PUX43" s="0"/>
      <c r="PUY43" s="0"/>
      <c r="PUZ43" s="0"/>
      <c r="PVA43" s="0"/>
      <c r="PVB43" s="0"/>
      <c r="PVC43" s="0"/>
      <c r="PVD43" s="0"/>
      <c r="PVE43" s="0"/>
      <c r="PVF43" s="0"/>
      <c r="PVG43" s="0"/>
      <c r="PVH43" s="0"/>
      <c r="PVI43" s="0"/>
      <c r="PVJ43" s="0"/>
      <c r="PVK43" s="0"/>
      <c r="PVL43" s="0"/>
      <c r="PVM43" s="0"/>
      <c r="PVN43" s="0"/>
      <c r="PVO43" s="0"/>
      <c r="PVP43" s="0"/>
      <c r="PVQ43" s="0"/>
      <c r="PVR43" s="0"/>
      <c r="PVS43" s="0"/>
      <c r="PVT43" s="0"/>
      <c r="PVU43" s="0"/>
      <c r="PVV43" s="0"/>
      <c r="PVW43" s="0"/>
      <c r="PVX43" s="0"/>
      <c r="PVY43" s="0"/>
      <c r="PVZ43" s="0"/>
      <c r="PWA43" s="0"/>
      <c r="PWB43" s="0"/>
      <c r="PWC43" s="0"/>
      <c r="PWD43" s="0"/>
      <c r="PWE43" s="0"/>
      <c r="PWF43" s="0"/>
      <c r="PWG43" s="0"/>
      <c r="PWH43" s="0"/>
      <c r="PWI43" s="0"/>
      <c r="PWJ43" s="0"/>
      <c r="PWK43" s="0"/>
      <c r="PWL43" s="0"/>
      <c r="PWM43" s="0"/>
      <c r="PWN43" s="0"/>
      <c r="PWO43" s="0"/>
      <c r="PWP43" s="0"/>
      <c r="PWQ43" s="0"/>
      <c r="PWR43" s="0"/>
      <c r="PWS43" s="0"/>
      <c r="PWT43" s="0"/>
      <c r="PWU43" s="0"/>
      <c r="PWV43" s="0"/>
      <c r="PWW43" s="0"/>
      <c r="PWX43" s="0"/>
      <c r="PWY43" s="0"/>
      <c r="PWZ43" s="0"/>
      <c r="PXA43" s="0"/>
      <c r="PXB43" s="0"/>
      <c r="PXC43" s="0"/>
      <c r="PXD43" s="0"/>
      <c r="PXE43" s="0"/>
      <c r="PXF43" s="0"/>
      <c r="PXG43" s="0"/>
      <c r="PXH43" s="0"/>
      <c r="PXI43" s="0"/>
      <c r="PXJ43" s="0"/>
      <c r="PXK43" s="0"/>
      <c r="PXL43" s="0"/>
      <c r="PXM43" s="0"/>
      <c r="PXN43" s="0"/>
      <c r="PXO43" s="0"/>
      <c r="PXP43" s="0"/>
      <c r="PXQ43" s="0"/>
      <c r="PXR43" s="0"/>
      <c r="PXS43" s="0"/>
      <c r="PXT43" s="0"/>
      <c r="PXU43" s="0"/>
      <c r="PXV43" s="0"/>
      <c r="PXW43" s="0"/>
      <c r="PXX43" s="0"/>
      <c r="PXY43" s="0"/>
      <c r="PXZ43" s="0"/>
      <c r="PYA43" s="0"/>
      <c r="PYB43" s="0"/>
      <c r="PYC43" s="0"/>
      <c r="PYD43" s="0"/>
      <c r="PYE43" s="0"/>
      <c r="PYF43" s="0"/>
      <c r="PYG43" s="0"/>
      <c r="PYH43" s="0"/>
      <c r="PYI43" s="0"/>
      <c r="PYJ43" s="0"/>
      <c r="PYK43" s="0"/>
      <c r="PYL43" s="0"/>
      <c r="PYM43" s="0"/>
      <c r="PYN43" s="0"/>
      <c r="PYO43" s="0"/>
      <c r="PYP43" s="0"/>
      <c r="PYQ43" s="0"/>
      <c r="PYR43" s="0"/>
      <c r="PYS43" s="0"/>
      <c r="PYT43" s="0"/>
      <c r="PYU43" s="0"/>
      <c r="PYV43" s="0"/>
      <c r="PYW43" s="0"/>
      <c r="PYX43" s="0"/>
      <c r="PYY43" s="0"/>
      <c r="PYZ43" s="0"/>
      <c r="PZA43" s="0"/>
      <c r="PZB43" s="0"/>
      <c r="PZC43" s="0"/>
      <c r="PZD43" s="0"/>
      <c r="PZE43" s="0"/>
      <c r="PZF43" s="0"/>
      <c r="PZG43" s="0"/>
      <c r="PZH43" s="0"/>
      <c r="PZI43" s="0"/>
      <c r="PZJ43" s="0"/>
      <c r="PZK43" s="0"/>
      <c r="PZL43" s="0"/>
      <c r="PZM43" s="0"/>
      <c r="PZN43" s="0"/>
      <c r="PZO43" s="0"/>
      <c r="PZP43" s="0"/>
      <c r="PZQ43" s="0"/>
      <c r="PZR43" s="0"/>
      <c r="PZS43" s="0"/>
      <c r="PZT43" s="0"/>
      <c r="PZU43" s="0"/>
      <c r="PZV43" s="0"/>
      <c r="PZW43" s="0"/>
      <c r="PZX43" s="0"/>
      <c r="PZY43" s="0"/>
      <c r="PZZ43" s="0"/>
      <c r="QAA43" s="0"/>
      <c r="QAB43" s="0"/>
      <c r="QAC43" s="0"/>
      <c r="QAD43" s="0"/>
      <c r="QAE43" s="0"/>
      <c r="QAF43" s="0"/>
      <c r="QAG43" s="0"/>
      <c r="QAH43" s="0"/>
      <c r="QAI43" s="0"/>
      <c r="QAJ43" s="0"/>
      <c r="QAK43" s="0"/>
      <c r="QAL43" s="0"/>
      <c r="QAM43" s="0"/>
      <c r="QAN43" s="0"/>
      <c r="QAO43" s="0"/>
      <c r="QAP43" s="0"/>
      <c r="QAQ43" s="0"/>
      <c r="QAR43" s="0"/>
      <c r="QAS43" s="0"/>
      <c r="QAT43" s="0"/>
      <c r="QAU43" s="0"/>
      <c r="QAV43" s="0"/>
      <c r="QAW43" s="0"/>
      <c r="QAX43" s="0"/>
      <c r="QAY43" s="0"/>
      <c r="QAZ43" s="0"/>
      <c r="QBA43" s="0"/>
      <c r="QBB43" s="0"/>
      <c r="QBC43" s="0"/>
      <c r="QBD43" s="0"/>
      <c r="QBE43" s="0"/>
      <c r="QBF43" s="0"/>
      <c r="QBG43" s="0"/>
      <c r="QBH43" s="0"/>
      <c r="QBI43" s="0"/>
      <c r="QBJ43" s="0"/>
      <c r="QBK43" s="0"/>
      <c r="QBL43" s="0"/>
      <c r="QBM43" s="0"/>
      <c r="QBN43" s="0"/>
      <c r="QBO43" s="0"/>
      <c r="QBP43" s="0"/>
      <c r="QBQ43" s="0"/>
      <c r="QBR43" s="0"/>
      <c r="QBS43" s="0"/>
      <c r="QBT43" s="0"/>
      <c r="QBU43" s="0"/>
      <c r="QBV43" s="0"/>
      <c r="QBW43" s="0"/>
      <c r="QBX43" s="0"/>
      <c r="QBY43" s="0"/>
      <c r="QBZ43" s="0"/>
      <c r="QCA43" s="0"/>
      <c r="QCB43" s="0"/>
      <c r="QCC43" s="0"/>
      <c r="QCD43" s="0"/>
      <c r="QCE43" s="0"/>
      <c r="QCF43" s="0"/>
      <c r="QCG43" s="0"/>
      <c r="QCH43" s="0"/>
      <c r="QCI43" s="0"/>
      <c r="QCJ43" s="0"/>
      <c r="QCK43" s="0"/>
      <c r="QCL43" s="0"/>
      <c r="QCM43" s="0"/>
      <c r="QCN43" s="0"/>
      <c r="QCO43" s="0"/>
      <c r="QCP43" s="0"/>
      <c r="QCQ43" s="0"/>
      <c r="QCR43" s="0"/>
      <c r="QCS43" s="0"/>
      <c r="QCT43" s="0"/>
      <c r="QCU43" s="0"/>
      <c r="QCV43" s="0"/>
      <c r="QCW43" s="0"/>
      <c r="QCX43" s="0"/>
      <c r="QCY43" s="0"/>
      <c r="QCZ43" s="0"/>
      <c r="QDA43" s="0"/>
      <c r="QDB43" s="0"/>
      <c r="QDC43" s="0"/>
      <c r="QDD43" s="0"/>
      <c r="QDE43" s="0"/>
      <c r="QDF43" s="0"/>
      <c r="QDG43" s="0"/>
      <c r="QDH43" s="0"/>
      <c r="QDI43" s="0"/>
      <c r="QDJ43" s="0"/>
      <c r="QDK43" s="0"/>
      <c r="QDL43" s="0"/>
      <c r="QDM43" s="0"/>
      <c r="QDN43" s="0"/>
      <c r="QDO43" s="0"/>
      <c r="QDP43" s="0"/>
      <c r="QDQ43" s="0"/>
      <c r="QDR43" s="0"/>
      <c r="QDS43" s="0"/>
      <c r="QDT43" s="0"/>
      <c r="QDU43" s="0"/>
      <c r="QDV43" s="0"/>
      <c r="QDW43" s="0"/>
      <c r="QDX43" s="0"/>
      <c r="QDY43" s="0"/>
      <c r="QDZ43" s="0"/>
      <c r="QEA43" s="0"/>
      <c r="QEB43" s="0"/>
      <c r="QEC43" s="0"/>
      <c r="QED43" s="0"/>
      <c r="QEE43" s="0"/>
      <c r="QEF43" s="0"/>
      <c r="QEG43" s="0"/>
      <c r="QEH43" s="0"/>
      <c r="QEI43" s="0"/>
      <c r="QEJ43" s="0"/>
      <c r="QEK43" s="0"/>
      <c r="QEL43" s="0"/>
      <c r="QEM43" s="0"/>
      <c r="QEN43" s="0"/>
      <c r="QEO43" s="0"/>
      <c r="QEP43" s="0"/>
      <c r="QEQ43" s="0"/>
      <c r="QER43" s="0"/>
      <c r="QES43" s="0"/>
      <c r="QET43" s="0"/>
      <c r="QEU43" s="0"/>
      <c r="QEV43" s="0"/>
      <c r="QEW43" s="0"/>
      <c r="QEX43" s="0"/>
      <c r="QEY43" s="0"/>
      <c r="QEZ43" s="0"/>
      <c r="QFA43" s="0"/>
      <c r="QFB43" s="0"/>
      <c r="QFC43" s="0"/>
      <c r="QFD43" s="0"/>
      <c r="QFE43" s="0"/>
      <c r="QFF43" s="0"/>
      <c r="QFG43" s="0"/>
      <c r="QFH43" s="0"/>
      <c r="QFI43" s="0"/>
      <c r="QFJ43" s="0"/>
      <c r="QFK43" s="0"/>
      <c r="QFL43" s="0"/>
      <c r="QFM43" s="0"/>
      <c r="QFN43" s="0"/>
      <c r="QFO43" s="0"/>
      <c r="QFP43" s="0"/>
      <c r="QFQ43" s="0"/>
      <c r="QFR43" s="0"/>
      <c r="QFS43" s="0"/>
      <c r="QFT43" s="0"/>
      <c r="QFU43" s="0"/>
      <c r="QFV43" s="0"/>
      <c r="QFW43" s="0"/>
      <c r="QFX43" s="0"/>
      <c r="QFY43" s="0"/>
      <c r="QFZ43" s="0"/>
      <c r="QGA43" s="0"/>
      <c r="QGB43" s="0"/>
      <c r="QGC43" s="0"/>
      <c r="QGD43" s="0"/>
      <c r="QGE43" s="0"/>
      <c r="QGF43" s="0"/>
      <c r="QGG43" s="0"/>
      <c r="QGH43" s="0"/>
      <c r="QGI43" s="0"/>
      <c r="QGJ43" s="0"/>
      <c r="QGK43" s="0"/>
      <c r="QGL43" s="0"/>
      <c r="QGM43" s="0"/>
      <c r="QGN43" s="0"/>
      <c r="QGO43" s="0"/>
      <c r="QGP43" s="0"/>
      <c r="QGQ43" s="0"/>
      <c r="QGR43" s="0"/>
      <c r="QGS43" s="0"/>
      <c r="QGT43" s="0"/>
      <c r="QGU43" s="0"/>
      <c r="QGV43" s="0"/>
      <c r="QGW43" s="0"/>
      <c r="QGX43" s="0"/>
      <c r="QGY43" s="0"/>
      <c r="QGZ43" s="0"/>
      <c r="QHA43" s="0"/>
      <c r="QHB43" s="0"/>
      <c r="QHC43" s="0"/>
      <c r="QHD43" s="0"/>
      <c r="QHE43" s="0"/>
      <c r="QHF43" s="0"/>
      <c r="QHG43" s="0"/>
      <c r="QHH43" s="0"/>
      <c r="QHI43" s="0"/>
      <c r="QHJ43" s="0"/>
      <c r="QHK43" s="0"/>
      <c r="QHL43" s="0"/>
      <c r="QHM43" s="0"/>
      <c r="QHN43" s="0"/>
      <c r="QHO43" s="0"/>
      <c r="QHP43" s="0"/>
      <c r="QHQ43" s="0"/>
      <c r="QHR43" s="0"/>
      <c r="QHS43" s="0"/>
      <c r="QHT43" s="0"/>
      <c r="QHU43" s="0"/>
      <c r="QHV43" s="0"/>
      <c r="QHW43" s="0"/>
      <c r="QHX43" s="0"/>
      <c r="QHY43" s="0"/>
      <c r="QHZ43" s="0"/>
      <c r="QIA43" s="0"/>
      <c r="QIB43" s="0"/>
      <c r="QIC43" s="0"/>
      <c r="QID43" s="0"/>
      <c r="QIE43" s="0"/>
      <c r="QIF43" s="0"/>
      <c r="QIG43" s="0"/>
      <c r="QIH43" s="0"/>
      <c r="QII43" s="0"/>
      <c r="QIJ43" s="0"/>
      <c r="QIK43" s="0"/>
      <c r="QIL43" s="0"/>
      <c r="QIM43" s="0"/>
      <c r="QIN43" s="0"/>
      <c r="QIO43" s="0"/>
      <c r="QIP43" s="0"/>
      <c r="QIQ43" s="0"/>
      <c r="QIR43" s="0"/>
      <c r="QIS43" s="0"/>
      <c r="QIT43" s="0"/>
      <c r="QIU43" s="0"/>
      <c r="QIV43" s="0"/>
      <c r="QIW43" s="0"/>
      <c r="QIX43" s="0"/>
      <c r="QIY43" s="0"/>
      <c r="QIZ43" s="0"/>
      <c r="QJA43" s="0"/>
      <c r="QJB43" s="0"/>
      <c r="QJC43" s="0"/>
      <c r="QJD43" s="0"/>
      <c r="QJE43" s="0"/>
      <c r="QJF43" s="0"/>
      <c r="QJG43" s="0"/>
      <c r="QJH43" s="0"/>
      <c r="QJI43" s="0"/>
      <c r="QJJ43" s="0"/>
      <c r="QJK43" s="0"/>
      <c r="QJL43" s="0"/>
      <c r="QJM43" s="0"/>
      <c r="QJN43" s="0"/>
      <c r="QJO43" s="0"/>
      <c r="QJP43" s="0"/>
      <c r="QJQ43" s="0"/>
      <c r="QJR43" s="0"/>
      <c r="QJS43" s="0"/>
      <c r="QJT43" s="0"/>
      <c r="QJU43" s="0"/>
      <c r="QJV43" s="0"/>
      <c r="QJW43" s="0"/>
      <c r="QJX43" s="0"/>
      <c r="QJY43" s="0"/>
      <c r="QJZ43" s="0"/>
      <c r="QKA43" s="0"/>
      <c r="QKB43" s="0"/>
      <c r="QKC43" s="0"/>
      <c r="QKD43" s="0"/>
      <c r="QKE43" s="0"/>
      <c r="QKF43" s="0"/>
      <c r="QKG43" s="0"/>
      <c r="QKH43" s="0"/>
      <c r="QKI43" s="0"/>
      <c r="QKJ43" s="0"/>
      <c r="QKK43" s="0"/>
      <c r="QKL43" s="0"/>
      <c r="QKM43" s="0"/>
      <c r="QKN43" s="0"/>
      <c r="QKO43" s="0"/>
      <c r="QKP43" s="0"/>
      <c r="QKQ43" s="0"/>
      <c r="QKR43" s="0"/>
      <c r="QKS43" s="0"/>
      <c r="QKT43" s="0"/>
      <c r="QKU43" s="0"/>
      <c r="QKV43" s="0"/>
      <c r="QKW43" s="0"/>
      <c r="QKX43" s="0"/>
      <c r="QKY43" s="0"/>
      <c r="QKZ43" s="0"/>
      <c r="QLA43" s="0"/>
      <c r="QLB43" s="0"/>
      <c r="QLC43" s="0"/>
      <c r="QLD43" s="0"/>
      <c r="QLE43" s="0"/>
      <c r="QLF43" s="0"/>
      <c r="QLG43" s="0"/>
      <c r="QLH43" s="0"/>
      <c r="QLI43" s="0"/>
      <c r="QLJ43" s="0"/>
      <c r="QLK43" s="0"/>
      <c r="QLL43" s="0"/>
      <c r="QLM43" s="0"/>
      <c r="QLN43" s="0"/>
      <c r="QLO43" s="0"/>
      <c r="QLP43" s="0"/>
      <c r="QLQ43" s="0"/>
      <c r="QLR43" s="0"/>
      <c r="QLS43" s="0"/>
      <c r="QLT43" s="0"/>
      <c r="QLU43" s="0"/>
      <c r="QLV43" s="0"/>
      <c r="QLW43" s="0"/>
      <c r="QLX43" s="0"/>
      <c r="QLY43" s="0"/>
      <c r="QLZ43" s="0"/>
      <c r="QMA43" s="0"/>
      <c r="QMB43" s="0"/>
      <c r="QMC43" s="0"/>
      <c r="QMD43" s="0"/>
      <c r="QME43" s="0"/>
      <c r="QMF43" s="0"/>
      <c r="QMG43" s="0"/>
      <c r="QMH43" s="0"/>
      <c r="QMI43" s="0"/>
      <c r="QMJ43" s="0"/>
      <c r="QMK43" s="0"/>
      <c r="QML43" s="0"/>
      <c r="QMM43" s="0"/>
      <c r="QMN43" s="0"/>
      <c r="QMO43" s="0"/>
      <c r="QMP43" s="0"/>
      <c r="QMQ43" s="0"/>
      <c r="QMR43" s="0"/>
      <c r="QMS43" s="0"/>
      <c r="QMT43" s="0"/>
      <c r="QMU43" s="0"/>
      <c r="QMV43" s="0"/>
      <c r="QMW43" s="0"/>
      <c r="QMX43" s="0"/>
      <c r="QMY43" s="0"/>
      <c r="QMZ43" s="0"/>
      <c r="QNA43" s="0"/>
      <c r="QNB43" s="0"/>
      <c r="QNC43" s="0"/>
      <c r="QND43" s="0"/>
      <c r="QNE43" s="0"/>
      <c r="QNF43" s="0"/>
      <c r="QNG43" s="0"/>
      <c r="QNH43" s="0"/>
      <c r="QNI43" s="0"/>
      <c r="QNJ43" s="0"/>
      <c r="QNK43" s="0"/>
      <c r="QNL43" s="0"/>
      <c r="QNM43" s="0"/>
      <c r="QNN43" s="0"/>
      <c r="QNO43" s="0"/>
      <c r="QNP43" s="0"/>
      <c r="QNQ43" s="0"/>
      <c r="QNR43" s="0"/>
      <c r="QNS43" s="0"/>
      <c r="QNT43" s="0"/>
      <c r="QNU43" s="0"/>
      <c r="QNV43" s="0"/>
      <c r="QNW43" s="0"/>
      <c r="QNX43" s="0"/>
      <c r="QNY43" s="0"/>
      <c r="QNZ43" s="0"/>
      <c r="QOA43" s="0"/>
      <c r="QOB43" s="0"/>
      <c r="QOC43" s="0"/>
      <c r="QOD43" s="0"/>
      <c r="QOE43" s="0"/>
      <c r="QOF43" s="0"/>
      <c r="QOG43" s="0"/>
      <c r="QOH43" s="0"/>
      <c r="QOI43" s="0"/>
      <c r="QOJ43" s="0"/>
      <c r="QOK43" s="0"/>
      <c r="QOL43" s="0"/>
      <c r="QOM43" s="0"/>
      <c r="QON43" s="0"/>
      <c r="QOO43" s="0"/>
      <c r="QOP43" s="0"/>
      <c r="QOQ43" s="0"/>
      <c r="QOR43" s="0"/>
      <c r="QOS43" s="0"/>
      <c r="QOT43" s="0"/>
      <c r="QOU43" s="0"/>
      <c r="QOV43" s="0"/>
      <c r="QOW43" s="0"/>
      <c r="QOX43" s="0"/>
      <c r="QOY43" s="0"/>
      <c r="QOZ43" s="0"/>
      <c r="QPA43" s="0"/>
      <c r="QPB43" s="0"/>
      <c r="QPC43" s="0"/>
      <c r="QPD43" s="0"/>
      <c r="QPE43" s="0"/>
      <c r="QPF43" s="0"/>
      <c r="QPG43" s="0"/>
      <c r="QPH43" s="0"/>
      <c r="QPI43" s="0"/>
      <c r="QPJ43" s="0"/>
      <c r="QPK43" s="0"/>
      <c r="QPL43" s="0"/>
      <c r="QPM43" s="0"/>
      <c r="QPN43" s="0"/>
      <c r="QPO43" s="0"/>
      <c r="QPP43" s="0"/>
      <c r="QPQ43" s="0"/>
      <c r="QPR43" s="0"/>
      <c r="QPS43" s="0"/>
      <c r="QPT43" s="0"/>
      <c r="QPU43" s="0"/>
      <c r="QPV43" s="0"/>
      <c r="QPW43" s="0"/>
      <c r="QPX43" s="0"/>
      <c r="QPY43" s="0"/>
      <c r="QPZ43" s="0"/>
      <c r="QQA43" s="0"/>
      <c r="QQB43" s="0"/>
      <c r="QQC43" s="0"/>
      <c r="QQD43" s="0"/>
      <c r="QQE43" s="0"/>
      <c r="QQF43" s="0"/>
      <c r="QQG43" s="0"/>
      <c r="QQH43" s="0"/>
      <c r="QQI43" s="0"/>
      <c r="QQJ43" s="0"/>
      <c r="QQK43" s="0"/>
      <c r="QQL43" s="0"/>
      <c r="QQM43" s="0"/>
      <c r="QQN43" s="0"/>
      <c r="QQO43" s="0"/>
      <c r="QQP43" s="0"/>
      <c r="QQQ43" s="0"/>
      <c r="QQR43" s="0"/>
      <c r="QQS43" s="0"/>
      <c r="QQT43" s="0"/>
      <c r="QQU43" s="0"/>
      <c r="QQV43" s="0"/>
      <c r="QQW43" s="0"/>
      <c r="QQX43" s="0"/>
      <c r="QQY43" s="0"/>
      <c r="QQZ43" s="0"/>
      <c r="QRA43" s="0"/>
      <c r="QRB43" s="0"/>
      <c r="QRC43" s="0"/>
      <c r="QRD43" s="0"/>
      <c r="QRE43" s="0"/>
      <c r="QRF43" s="0"/>
      <c r="QRG43" s="0"/>
      <c r="QRH43" s="0"/>
      <c r="QRI43" s="0"/>
      <c r="QRJ43" s="0"/>
      <c r="QRK43" s="0"/>
      <c r="QRL43" s="0"/>
      <c r="QRM43" s="0"/>
      <c r="QRN43" s="0"/>
      <c r="QRO43" s="0"/>
      <c r="QRP43" s="0"/>
      <c r="QRQ43" s="0"/>
      <c r="QRR43" s="0"/>
      <c r="QRS43" s="0"/>
      <c r="QRT43" s="0"/>
      <c r="QRU43" s="0"/>
      <c r="QRV43" s="0"/>
      <c r="QRW43" s="0"/>
      <c r="QRX43" s="0"/>
      <c r="QRY43" s="0"/>
      <c r="QRZ43" s="0"/>
      <c r="QSA43" s="0"/>
      <c r="QSB43" s="0"/>
      <c r="QSC43" s="0"/>
      <c r="QSD43" s="0"/>
      <c r="QSE43" s="0"/>
      <c r="QSF43" s="0"/>
      <c r="QSG43" s="0"/>
      <c r="QSH43" s="0"/>
      <c r="QSI43" s="0"/>
      <c r="QSJ43" s="0"/>
      <c r="QSK43" s="0"/>
      <c r="QSL43" s="0"/>
      <c r="QSM43" s="0"/>
      <c r="QSN43" s="0"/>
      <c r="QSO43" s="0"/>
      <c r="QSP43" s="0"/>
      <c r="QSQ43" s="0"/>
      <c r="QSR43" s="0"/>
      <c r="QSS43" s="0"/>
      <c r="QST43" s="0"/>
      <c r="QSU43" s="0"/>
      <c r="QSV43" s="0"/>
      <c r="QSW43" s="0"/>
      <c r="QSX43" s="0"/>
      <c r="QSY43" s="0"/>
      <c r="QSZ43" s="0"/>
      <c r="QTA43" s="0"/>
      <c r="QTB43" s="0"/>
      <c r="QTC43" s="0"/>
      <c r="QTD43" s="0"/>
      <c r="QTE43" s="0"/>
      <c r="QTF43" s="0"/>
      <c r="QTG43" s="0"/>
      <c r="QTH43" s="0"/>
      <c r="QTI43" s="0"/>
      <c r="QTJ43" s="0"/>
      <c r="QTK43" s="0"/>
      <c r="QTL43" s="0"/>
      <c r="QTM43" s="0"/>
      <c r="QTN43" s="0"/>
      <c r="QTO43" s="0"/>
      <c r="QTP43" s="0"/>
      <c r="QTQ43" s="0"/>
      <c r="QTR43" s="0"/>
      <c r="QTS43" s="0"/>
      <c r="QTT43" s="0"/>
      <c r="QTU43" s="0"/>
      <c r="QTV43" s="0"/>
      <c r="QTW43" s="0"/>
      <c r="QTX43" s="0"/>
      <c r="QTY43" s="0"/>
      <c r="QTZ43" s="0"/>
      <c r="QUA43" s="0"/>
      <c r="QUB43" s="0"/>
      <c r="QUC43" s="0"/>
      <c r="QUD43" s="0"/>
      <c r="QUE43" s="0"/>
      <c r="QUF43" s="0"/>
      <c r="QUG43" s="0"/>
      <c r="QUH43" s="0"/>
      <c r="QUI43" s="0"/>
      <c r="QUJ43" s="0"/>
      <c r="QUK43" s="0"/>
      <c r="QUL43" s="0"/>
      <c r="QUM43" s="0"/>
      <c r="QUN43" s="0"/>
      <c r="QUO43" s="0"/>
      <c r="QUP43" s="0"/>
      <c r="QUQ43" s="0"/>
      <c r="QUR43" s="0"/>
      <c r="QUS43" s="0"/>
      <c r="QUT43" s="0"/>
      <c r="QUU43" s="0"/>
      <c r="QUV43" s="0"/>
      <c r="QUW43" s="0"/>
      <c r="QUX43" s="0"/>
      <c r="QUY43" s="0"/>
      <c r="QUZ43" s="0"/>
      <c r="QVA43" s="0"/>
      <c r="QVB43" s="0"/>
      <c r="QVC43" s="0"/>
      <c r="QVD43" s="0"/>
      <c r="QVE43" s="0"/>
      <c r="QVF43" s="0"/>
      <c r="QVG43" s="0"/>
      <c r="QVH43" s="0"/>
      <c r="QVI43" s="0"/>
      <c r="QVJ43" s="0"/>
      <c r="QVK43" s="0"/>
      <c r="QVL43" s="0"/>
      <c r="QVM43" s="0"/>
      <c r="QVN43" s="0"/>
      <c r="QVO43" s="0"/>
      <c r="QVP43" s="0"/>
      <c r="QVQ43" s="0"/>
      <c r="QVR43" s="0"/>
      <c r="QVS43" s="0"/>
      <c r="QVT43" s="0"/>
      <c r="QVU43" s="0"/>
      <c r="QVV43" s="0"/>
      <c r="QVW43" s="0"/>
      <c r="QVX43" s="0"/>
      <c r="QVY43" s="0"/>
      <c r="QVZ43" s="0"/>
      <c r="QWA43" s="0"/>
      <c r="QWB43" s="0"/>
      <c r="QWC43" s="0"/>
      <c r="QWD43" s="0"/>
      <c r="QWE43" s="0"/>
      <c r="QWF43" s="0"/>
      <c r="QWG43" s="0"/>
      <c r="QWH43" s="0"/>
      <c r="QWI43" s="0"/>
      <c r="QWJ43" s="0"/>
      <c r="QWK43" s="0"/>
      <c r="QWL43" s="0"/>
      <c r="QWM43" s="0"/>
      <c r="QWN43" s="0"/>
      <c r="QWO43" s="0"/>
      <c r="QWP43" s="0"/>
      <c r="QWQ43" s="0"/>
      <c r="QWR43" s="0"/>
      <c r="QWS43" s="0"/>
      <c r="QWT43" s="0"/>
      <c r="QWU43" s="0"/>
      <c r="QWV43" s="0"/>
      <c r="QWW43" s="0"/>
      <c r="QWX43" s="0"/>
      <c r="QWY43" s="0"/>
      <c r="QWZ43" s="0"/>
      <c r="QXA43" s="0"/>
      <c r="QXB43" s="0"/>
      <c r="QXC43" s="0"/>
      <c r="QXD43" s="0"/>
      <c r="QXE43" s="0"/>
      <c r="QXF43" s="0"/>
      <c r="QXG43" s="0"/>
      <c r="QXH43" s="0"/>
      <c r="QXI43" s="0"/>
      <c r="QXJ43" s="0"/>
      <c r="QXK43" s="0"/>
      <c r="QXL43" s="0"/>
      <c r="QXM43" s="0"/>
      <c r="QXN43" s="0"/>
      <c r="QXO43" s="0"/>
      <c r="QXP43" s="0"/>
      <c r="QXQ43" s="0"/>
      <c r="QXR43" s="0"/>
      <c r="QXS43" s="0"/>
      <c r="QXT43" s="0"/>
      <c r="QXU43" s="0"/>
      <c r="QXV43" s="0"/>
      <c r="QXW43" s="0"/>
      <c r="QXX43" s="0"/>
      <c r="QXY43" s="0"/>
      <c r="QXZ43" s="0"/>
      <c r="QYA43" s="0"/>
      <c r="QYB43" s="0"/>
      <c r="QYC43" s="0"/>
      <c r="QYD43" s="0"/>
      <c r="QYE43" s="0"/>
      <c r="QYF43" s="0"/>
      <c r="QYG43" s="0"/>
      <c r="QYH43" s="0"/>
      <c r="QYI43" s="0"/>
      <c r="QYJ43" s="0"/>
      <c r="QYK43" s="0"/>
      <c r="QYL43" s="0"/>
      <c r="QYM43" s="0"/>
      <c r="QYN43" s="0"/>
      <c r="QYO43" s="0"/>
      <c r="QYP43" s="0"/>
      <c r="QYQ43" s="0"/>
      <c r="QYR43" s="0"/>
      <c r="QYS43" s="0"/>
      <c r="QYT43" s="0"/>
      <c r="QYU43" s="0"/>
      <c r="QYV43" s="0"/>
      <c r="QYW43" s="0"/>
      <c r="QYX43" s="0"/>
      <c r="QYY43" s="0"/>
      <c r="QYZ43" s="0"/>
      <c r="QZA43" s="0"/>
      <c r="QZB43" s="0"/>
      <c r="QZC43" s="0"/>
      <c r="QZD43" s="0"/>
      <c r="QZE43" s="0"/>
      <c r="QZF43" s="0"/>
      <c r="QZG43" s="0"/>
      <c r="QZH43" s="0"/>
      <c r="QZI43" s="0"/>
      <c r="QZJ43" s="0"/>
      <c r="QZK43" s="0"/>
      <c r="QZL43" s="0"/>
      <c r="QZM43" s="0"/>
      <c r="QZN43" s="0"/>
      <c r="QZO43" s="0"/>
      <c r="QZP43" s="0"/>
      <c r="QZQ43" s="0"/>
      <c r="QZR43" s="0"/>
      <c r="QZS43" s="0"/>
      <c r="QZT43" s="0"/>
      <c r="QZU43" s="0"/>
      <c r="QZV43" s="0"/>
      <c r="QZW43" s="0"/>
      <c r="QZX43" s="0"/>
      <c r="QZY43" s="0"/>
      <c r="QZZ43" s="0"/>
      <c r="RAA43" s="0"/>
      <c r="RAB43" s="0"/>
      <c r="RAC43" s="0"/>
      <c r="RAD43" s="0"/>
      <c r="RAE43" s="0"/>
      <c r="RAF43" s="0"/>
      <c r="RAG43" s="0"/>
      <c r="RAH43" s="0"/>
      <c r="RAI43" s="0"/>
      <c r="RAJ43" s="0"/>
      <c r="RAK43" s="0"/>
      <c r="RAL43" s="0"/>
      <c r="RAM43" s="0"/>
      <c r="RAN43" s="0"/>
      <c r="RAO43" s="0"/>
      <c r="RAP43" s="0"/>
      <c r="RAQ43" s="0"/>
      <c r="RAR43" s="0"/>
      <c r="RAS43" s="0"/>
      <c r="RAT43" s="0"/>
      <c r="RAU43" s="0"/>
      <c r="RAV43" s="0"/>
      <c r="RAW43" s="0"/>
      <c r="RAX43" s="0"/>
      <c r="RAY43" s="0"/>
      <c r="RAZ43" s="0"/>
      <c r="RBA43" s="0"/>
      <c r="RBB43" s="0"/>
      <c r="RBC43" s="0"/>
      <c r="RBD43" s="0"/>
      <c r="RBE43" s="0"/>
      <c r="RBF43" s="0"/>
      <c r="RBG43" s="0"/>
      <c r="RBH43" s="0"/>
      <c r="RBI43" s="0"/>
      <c r="RBJ43" s="0"/>
      <c r="RBK43" s="0"/>
      <c r="RBL43" s="0"/>
      <c r="RBM43" s="0"/>
      <c r="RBN43" s="0"/>
      <c r="RBO43" s="0"/>
      <c r="RBP43" s="0"/>
      <c r="RBQ43" s="0"/>
      <c r="RBR43" s="0"/>
      <c r="RBS43" s="0"/>
      <c r="RBT43" s="0"/>
      <c r="RBU43" s="0"/>
      <c r="RBV43" s="0"/>
      <c r="RBW43" s="0"/>
      <c r="RBX43" s="0"/>
      <c r="RBY43" s="0"/>
      <c r="RBZ43" s="0"/>
      <c r="RCA43" s="0"/>
      <c r="RCB43" s="0"/>
      <c r="RCC43" s="0"/>
      <c r="RCD43" s="0"/>
      <c r="RCE43" s="0"/>
      <c r="RCF43" s="0"/>
      <c r="RCG43" s="0"/>
      <c r="RCH43" s="0"/>
      <c r="RCI43" s="0"/>
      <c r="RCJ43" s="0"/>
      <c r="RCK43" s="0"/>
      <c r="RCL43" s="0"/>
      <c r="RCM43" s="0"/>
      <c r="RCN43" s="0"/>
      <c r="RCO43" s="0"/>
      <c r="RCP43" s="0"/>
      <c r="RCQ43" s="0"/>
      <c r="RCR43" s="0"/>
      <c r="RCS43" s="0"/>
      <c r="RCT43" s="0"/>
      <c r="RCU43" s="0"/>
      <c r="RCV43" s="0"/>
      <c r="RCW43" s="0"/>
      <c r="RCX43" s="0"/>
      <c r="RCY43" s="0"/>
      <c r="RCZ43" s="0"/>
      <c r="RDA43" s="0"/>
      <c r="RDB43" s="0"/>
      <c r="RDC43" s="0"/>
      <c r="RDD43" s="0"/>
      <c r="RDE43" s="0"/>
      <c r="RDF43" s="0"/>
      <c r="RDG43" s="0"/>
      <c r="RDH43" s="0"/>
      <c r="RDI43" s="0"/>
      <c r="RDJ43" s="0"/>
      <c r="RDK43" s="0"/>
      <c r="RDL43" s="0"/>
      <c r="RDM43" s="0"/>
      <c r="RDN43" s="0"/>
      <c r="RDO43" s="0"/>
      <c r="RDP43" s="0"/>
      <c r="RDQ43" s="0"/>
      <c r="RDR43" s="0"/>
      <c r="RDS43" s="0"/>
      <c r="RDT43" s="0"/>
      <c r="RDU43" s="0"/>
      <c r="RDV43" s="0"/>
      <c r="RDW43" s="0"/>
      <c r="RDX43" s="0"/>
      <c r="RDY43" s="0"/>
      <c r="RDZ43" s="0"/>
      <c r="REA43" s="0"/>
      <c r="REB43" s="0"/>
      <c r="REC43" s="0"/>
      <c r="RED43" s="0"/>
      <c r="REE43" s="0"/>
      <c r="REF43" s="0"/>
      <c r="REG43" s="0"/>
      <c r="REH43" s="0"/>
      <c r="REI43" s="0"/>
      <c r="REJ43" s="0"/>
      <c r="REK43" s="0"/>
      <c r="REL43" s="0"/>
      <c r="REM43" s="0"/>
      <c r="REN43" s="0"/>
      <c r="REO43" s="0"/>
      <c r="REP43" s="0"/>
      <c r="REQ43" s="0"/>
      <c r="RER43" s="0"/>
      <c r="RES43" s="0"/>
      <c r="RET43" s="0"/>
      <c r="REU43" s="0"/>
      <c r="REV43" s="0"/>
      <c r="REW43" s="0"/>
      <c r="REX43" s="0"/>
      <c r="REY43" s="0"/>
      <c r="REZ43" s="0"/>
      <c r="RFA43" s="0"/>
      <c r="RFB43" s="0"/>
      <c r="RFC43" s="0"/>
      <c r="RFD43" s="0"/>
      <c r="RFE43" s="0"/>
      <c r="RFF43" s="0"/>
      <c r="RFG43" s="0"/>
      <c r="RFH43" s="0"/>
      <c r="RFI43" s="0"/>
      <c r="RFJ43" s="0"/>
      <c r="RFK43" s="0"/>
      <c r="RFL43" s="0"/>
      <c r="RFM43" s="0"/>
      <c r="RFN43" s="0"/>
      <c r="RFO43" s="0"/>
      <c r="RFP43" s="0"/>
      <c r="RFQ43" s="0"/>
      <c r="RFR43" s="0"/>
      <c r="RFS43" s="0"/>
      <c r="RFT43" s="0"/>
      <c r="RFU43" s="0"/>
      <c r="RFV43" s="0"/>
      <c r="RFW43" s="0"/>
      <c r="RFX43" s="0"/>
      <c r="RFY43" s="0"/>
      <c r="RFZ43" s="0"/>
      <c r="RGA43" s="0"/>
      <c r="RGB43" s="0"/>
      <c r="RGC43" s="0"/>
      <c r="RGD43" s="0"/>
      <c r="RGE43" s="0"/>
      <c r="RGF43" s="0"/>
      <c r="RGG43" s="0"/>
      <c r="RGH43" s="0"/>
      <c r="RGI43" s="0"/>
      <c r="RGJ43" s="0"/>
      <c r="RGK43" s="0"/>
      <c r="RGL43" s="0"/>
      <c r="RGM43" s="0"/>
      <c r="RGN43" s="0"/>
      <c r="RGO43" s="0"/>
      <c r="RGP43" s="0"/>
      <c r="RGQ43" s="0"/>
      <c r="RGR43" s="0"/>
      <c r="RGS43" s="0"/>
      <c r="RGT43" s="0"/>
      <c r="RGU43" s="0"/>
      <c r="RGV43" s="0"/>
      <c r="RGW43" s="0"/>
      <c r="RGX43" s="0"/>
      <c r="RGY43" s="0"/>
      <c r="RGZ43" s="0"/>
      <c r="RHA43" s="0"/>
      <c r="RHB43" s="0"/>
      <c r="RHC43" s="0"/>
      <c r="RHD43" s="0"/>
      <c r="RHE43" s="0"/>
      <c r="RHF43" s="0"/>
      <c r="RHG43" s="0"/>
      <c r="RHH43" s="0"/>
      <c r="RHI43" s="0"/>
      <c r="RHJ43" s="0"/>
      <c r="RHK43" s="0"/>
      <c r="RHL43" s="0"/>
      <c r="RHM43" s="0"/>
      <c r="RHN43" s="0"/>
      <c r="RHO43" s="0"/>
      <c r="RHP43" s="0"/>
      <c r="RHQ43" s="0"/>
      <c r="RHR43" s="0"/>
      <c r="RHS43" s="0"/>
      <c r="RHT43" s="0"/>
      <c r="RHU43" s="0"/>
      <c r="RHV43" s="0"/>
      <c r="RHW43" s="0"/>
      <c r="RHX43" s="0"/>
      <c r="RHY43" s="0"/>
      <c r="RHZ43" s="0"/>
      <c r="RIA43" s="0"/>
      <c r="RIB43" s="0"/>
      <c r="RIC43" s="0"/>
      <c r="RID43" s="0"/>
      <c r="RIE43" s="0"/>
      <c r="RIF43" s="0"/>
      <c r="RIG43" s="0"/>
      <c r="RIH43" s="0"/>
      <c r="RII43" s="0"/>
      <c r="RIJ43" s="0"/>
      <c r="RIK43" s="0"/>
      <c r="RIL43" s="0"/>
      <c r="RIM43" s="0"/>
      <c r="RIN43" s="0"/>
      <c r="RIO43" s="0"/>
      <c r="RIP43" s="0"/>
      <c r="RIQ43" s="0"/>
      <c r="RIR43" s="0"/>
      <c r="RIS43" s="0"/>
      <c r="RIT43" s="0"/>
      <c r="RIU43" s="0"/>
      <c r="RIV43" s="0"/>
      <c r="RIW43" s="0"/>
      <c r="RIX43" s="0"/>
      <c r="RIY43" s="0"/>
      <c r="RIZ43" s="0"/>
      <c r="RJA43" s="0"/>
      <c r="RJB43" s="0"/>
      <c r="RJC43" s="0"/>
      <c r="RJD43" s="0"/>
      <c r="RJE43" s="0"/>
      <c r="RJF43" s="0"/>
      <c r="RJG43" s="0"/>
      <c r="RJH43" s="0"/>
      <c r="RJI43" s="0"/>
      <c r="RJJ43" s="0"/>
      <c r="RJK43" s="0"/>
      <c r="RJL43" s="0"/>
      <c r="RJM43" s="0"/>
      <c r="RJN43" s="0"/>
      <c r="RJO43" s="0"/>
      <c r="RJP43" s="0"/>
      <c r="RJQ43" s="0"/>
      <c r="RJR43" s="0"/>
      <c r="RJS43" s="0"/>
      <c r="RJT43" s="0"/>
      <c r="RJU43" s="0"/>
      <c r="RJV43" s="0"/>
      <c r="RJW43" s="0"/>
      <c r="RJX43" s="0"/>
      <c r="RJY43" s="0"/>
      <c r="RJZ43" s="0"/>
      <c r="RKA43" s="0"/>
      <c r="RKB43" s="0"/>
      <c r="RKC43" s="0"/>
      <c r="RKD43" s="0"/>
      <c r="RKE43" s="0"/>
      <c r="RKF43" s="0"/>
      <c r="RKG43" s="0"/>
      <c r="RKH43" s="0"/>
      <c r="RKI43" s="0"/>
      <c r="RKJ43" s="0"/>
      <c r="RKK43" s="0"/>
      <c r="RKL43" s="0"/>
      <c r="RKM43" s="0"/>
      <c r="RKN43" s="0"/>
      <c r="RKO43" s="0"/>
      <c r="RKP43" s="0"/>
      <c r="RKQ43" s="0"/>
      <c r="RKR43" s="0"/>
      <c r="RKS43" s="0"/>
      <c r="RKT43" s="0"/>
      <c r="RKU43" s="0"/>
      <c r="RKV43" s="0"/>
      <c r="RKW43" s="0"/>
      <c r="RKX43" s="0"/>
      <c r="RKY43" s="0"/>
      <c r="RKZ43" s="0"/>
      <c r="RLA43" s="0"/>
      <c r="RLB43" s="0"/>
      <c r="RLC43" s="0"/>
      <c r="RLD43" s="0"/>
      <c r="RLE43" s="0"/>
      <c r="RLF43" s="0"/>
      <c r="RLG43" s="0"/>
      <c r="RLH43" s="0"/>
      <c r="RLI43" s="0"/>
      <c r="RLJ43" s="0"/>
      <c r="RLK43" s="0"/>
      <c r="RLL43" s="0"/>
      <c r="RLM43" s="0"/>
      <c r="RLN43" s="0"/>
      <c r="RLO43" s="0"/>
      <c r="RLP43" s="0"/>
      <c r="RLQ43" s="0"/>
      <c r="RLR43" s="0"/>
      <c r="RLS43" s="0"/>
      <c r="RLT43" s="0"/>
      <c r="RLU43" s="0"/>
      <c r="RLV43" s="0"/>
      <c r="RLW43" s="0"/>
      <c r="RLX43" s="0"/>
      <c r="RLY43" s="0"/>
      <c r="RLZ43" s="0"/>
      <c r="RMA43" s="0"/>
      <c r="RMB43" s="0"/>
      <c r="RMC43" s="0"/>
      <c r="RMD43" s="0"/>
      <c r="RME43" s="0"/>
      <c r="RMF43" s="0"/>
      <c r="RMG43" s="0"/>
      <c r="RMH43" s="0"/>
      <c r="RMI43" s="0"/>
      <c r="RMJ43" s="0"/>
      <c r="RMK43" s="0"/>
      <c r="RML43" s="0"/>
      <c r="RMM43" s="0"/>
      <c r="RMN43" s="0"/>
      <c r="RMO43" s="0"/>
      <c r="RMP43" s="0"/>
      <c r="RMQ43" s="0"/>
      <c r="RMR43" s="0"/>
      <c r="RMS43" s="0"/>
      <c r="RMT43" s="0"/>
      <c r="RMU43" s="0"/>
      <c r="RMV43" s="0"/>
      <c r="RMW43" s="0"/>
      <c r="RMX43" s="0"/>
      <c r="RMY43" s="0"/>
      <c r="RMZ43" s="0"/>
      <c r="RNA43" s="0"/>
      <c r="RNB43" s="0"/>
      <c r="RNC43" s="0"/>
      <c r="RND43" s="0"/>
      <c r="RNE43" s="0"/>
      <c r="RNF43" s="0"/>
      <c r="RNG43" s="0"/>
      <c r="RNH43" s="0"/>
      <c r="RNI43" s="0"/>
      <c r="RNJ43" s="0"/>
      <c r="RNK43" s="0"/>
      <c r="RNL43" s="0"/>
      <c r="RNM43" s="0"/>
      <c r="RNN43" s="0"/>
      <c r="RNO43" s="0"/>
      <c r="RNP43" s="0"/>
      <c r="RNQ43" s="0"/>
      <c r="RNR43" s="0"/>
      <c r="RNS43" s="0"/>
      <c r="RNT43" s="0"/>
      <c r="RNU43" s="0"/>
      <c r="RNV43" s="0"/>
      <c r="RNW43" s="0"/>
      <c r="RNX43" s="0"/>
      <c r="RNY43" s="0"/>
      <c r="RNZ43" s="0"/>
      <c r="ROA43" s="0"/>
      <c r="ROB43" s="0"/>
      <c r="ROC43" s="0"/>
      <c r="ROD43" s="0"/>
      <c r="ROE43" s="0"/>
      <c r="ROF43" s="0"/>
      <c r="ROG43" s="0"/>
      <c r="ROH43" s="0"/>
      <c r="ROI43" s="0"/>
      <c r="ROJ43" s="0"/>
      <c r="ROK43" s="0"/>
      <c r="ROL43" s="0"/>
      <c r="ROM43" s="0"/>
      <c r="RON43" s="0"/>
      <c r="ROO43" s="0"/>
      <c r="ROP43" s="0"/>
      <c r="ROQ43" s="0"/>
      <c r="ROR43" s="0"/>
      <c r="ROS43" s="0"/>
      <c r="ROT43" s="0"/>
      <c r="ROU43" s="0"/>
      <c r="ROV43" s="0"/>
      <c r="ROW43" s="0"/>
      <c r="ROX43" s="0"/>
      <c r="ROY43" s="0"/>
      <c r="ROZ43" s="0"/>
      <c r="RPA43" s="0"/>
      <c r="RPB43" s="0"/>
      <c r="RPC43" s="0"/>
      <c r="RPD43" s="0"/>
      <c r="RPE43" s="0"/>
      <c r="RPF43" s="0"/>
      <c r="RPG43" s="0"/>
      <c r="RPH43" s="0"/>
      <c r="RPI43" s="0"/>
      <c r="RPJ43" s="0"/>
      <c r="RPK43" s="0"/>
      <c r="RPL43" s="0"/>
      <c r="RPM43" s="0"/>
      <c r="RPN43" s="0"/>
      <c r="RPO43" s="0"/>
      <c r="RPP43" s="0"/>
      <c r="RPQ43" s="0"/>
      <c r="RPR43" s="0"/>
      <c r="RPS43" s="0"/>
      <c r="RPT43" s="0"/>
      <c r="RPU43" s="0"/>
      <c r="RPV43" s="0"/>
      <c r="RPW43" s="0"/>
      <c r="RPX43" s="0"/>
      <c r="RPY43" s="0"/>
      <c r="RPZ43" s="0"/>
      <c r="RQA43" s="0"/>
      <c r="RQB43" s="0"/>
      <c r="RQC43" s="0"/>
      <c r="RQD43" s="0"/>
      <c r="RQE43" s="0"/>
      <c r="RQF43" s="0"/>
      <c r="RQG43" s="0"/>
      <c r="RQH43" s="0"/>
      <c r="RQI43" s="0"/>
      <c r="RQJ43" s="0"/>
      <c r="RQK43" s="0"/>
      <c r="RQL43" s="0"/>
      <c r="RQM43" s="0"/>
      <c r="RQN43" s="0"/>
      <c r="RQO43" s="0"/>
      <c r="RQP43" s="0"/>
      <c r="RQQ43" s="0"/>
      <c r="RQR43" s="0"/>
      <c r="RQS43" s="0"/>
      <c r="RQT43" s="0"/>
      <c r="RQU43" s="0"/>
      <c r="RQV43" s="0"/>
      <c r="RQW43" s="0"/>
      <c r="RQX43" s="0"/>
      <c r="RQY43" s="0"/>
      <c r="RQZ43" s="0"/>
      <c r="RRA43" s="0"/>
      <c r="RRB43" s="0"/>
      <c r="RRC43" s="0"/>
      <c r="RRD43" s="0"/>
      <c r="RRE43" s="0"/>
      <c r="RRF43" s="0"/>
      <c r="RRG43" s="0"/>
      <c r="RRH43" s="0"/>
      <c r="RRI43" s="0"/>
      <c r="RRJ43" s="0"/>
      <c r="RRK43" s="0"/>
      <c r="RRL43" s="0"/>
      <c r="RRM43" s="0"/>
      <c r="RRN43" s="0"/>
      <c r="RRO43" s="0"/>
      <c r="RRP43" s="0"/>
      <c r="RRQ43" s="0"/>
      <c r="RRR43" s="0"/>
      <c r="RRS43" s="0"/>
      <c r="RRT43" s="0"/>
      <c r="RRU43" s="0"/>
      <c r="RRV43" s="0"/>
      <c r="RRW43" s="0"/>
      <c r="RRX43" s="0"/>
      <c r="RRY43" s="0"/>
      <c r="RRZ43" s="0"/>
      <c r="RSA43" s="0"/>
      <c r="RSB43" s="0"/>
      <c r="RSC43" s="0"/>
      <c r="RSD43" s="0"/>
      <c r="RSE43" s="0"/>
      <c r="RSF43" s="0"/>
      <c r="RSG43" s="0"/>
      <c r="RSH43" s="0"/>
      <c r="RSI43" s="0"/>
      <c r="RSJ43" s="0"/>
      <c r="RSK43" s="0"/>
      <c r="RSL43" s="0"/>
      <c r="RSM43" s="0"/>
      <c r="RSN43" s="0"/>
      <c r="RSO43" s="0"/>
      <c r="RSP43" s="0"/>
      <c r="RSQ43" s="0"/>
      <c r="RSR43" s="0"/>
      <c r="RSS43" s="0"/>
      <c r="RST43" s="0"/>
      <c r="RSU43" s="0"/>
      <c r="RSV43" s="0"/>
      <c r="RSW43" s="0"/>
      <c r="RSX43" s="0"/>
      <c r="RSY43" s="0"/>
      <c r="RSZ43" s="0"/>
      <c r="RTA43" s="0"/>
      <c r="RTB43" s="0"/>
      <c r="RTC43" s="0"/>
      <c r="RTD43" s="0"/>
      <c r="RTE43" s="0"/>
      <c r="RTF43" s="0"/>
      <c r="RTG43" s="0"/>
      <c r="RTH43" s="0"/>
      <c r="RTI43" s="0"/>
      <c r="RTJ43" s="0"/>
      <c r="RTK43" s="0"/>
      <c r="RTL43" s="0"/>
      <c r="RTM43" s="0"/>
      <c r="RTN43" s="0"/>
      <c r="RTO43" s="0"/>
      <c r="RTP43" s="0"/>
      <c r="RTQ43" s="0"/>
      <c r="RTR43" s="0"/>
      <c r="RTS43" s="0"/>
      <c r="RTT43" s="0"/>
      <c r="RTU43" s="0"/>
      <c r="RTV43" s="0"/>
      <c r="RTW43" s="0"/>
      <c r="RTX43" s="0"/>
      <c r="RTY43" s="0"/>
      <c r="RTZ43" s="0"/>
      <c r="RUA43" s="0"/>
      <c r="RUB43" s="0"/>
      <c r="RUC43" s="0"/>
      <c r="RUD43" s="0"/>
      <c r="RUE43" s="0"/>
      <c r="RUF43" s="0"/>
      <c r="RUG43" s="0"/>
      <c r="RUH43" s="0"/>
      <c r="RUI43" s="0"/>
      <c r="RUJ43" s="0"/>
      <c r="RUK43" s="0"/>
      <c r="RUL43" s="0"/>
      <c r="RUM43" s="0"/>
      <c r="RUN43" s="0"/>
      <c r="RUO43" s="0"/>
      <c r="RUP43" s="0"/>
      <c r="RUQ43" s="0"/>
      <c r="RUR43" s="0"/>
      <c r="RUS43" s="0"/>
      <c r="RUT43" s="0"/>
      <c r="RUU43" s="0"/>
      <c r="RUV43" s="0"/>
      <c r="RUW43" s="0"/>
      <c r="RUX43" s="0"/>
      <c r="RUY43" s="0"/>
      <c r="RUZ43" s="0"/>
      <c r="RVA43" s="0"/>
      <c r="RVB43" s="0"/>
      <c r="RVC43" s="0"/>
      <c r="RVD43" s="0"/>
      <c r="RVE43" s="0"/>
      <c r="RVF43" s="0"/>
      <c r="RVG43" s="0"/>
      <c r="RVH43" s="0"/>
      <c r="RVI43" s="0"/>
      <c r="RVJ43" s="0"/>
      <c r="RVK43" s="0"/>
      <c r="RVL43" s="0"/>
      <c r="RVM43" s="0"/>
      <c r="RVN43" s="0"/>
      <c r="RVO43" s="0"/>
      <c r="RVP43" s="0"/>
      <c r="RVQ43" s="0"/>
      <c r="RVR43" s="0"/>
      <c r="RVS43" s="0"/>
      <c r="RVT43" s="0"/>
      <c r="RVU43" s="0"/>
      <c r="RVV43" s="0"/>
      <c r="RVW43" s="0"/>
      <c r="RVX43" s="0"/>
      <c r="RVY43" s="0"/>
      <c r="RVZ43" s="0"/>
      <c r="RWA43" s="0"/>
      <c r="RWB43" s="0"/>
      <c r="RWC43" s="0"/>
      <c r="RWD43" s="0"/>
      <c r="RWE43" s="0"/>
      <c r="RWF43" s="0"/>
      <c r="RWG43" s="0"/>
      <c r="RWH43" s="0"/>
      <c r="RWI43" s="0"/>
      <c r="RWJ43" s="0"/>
      <c r="RWK43" s="0"/>
      <c r="RWL43" s="0"/>
      <c r="RWM43" s="0"/>
      <c r="RWN43" s="0"/>
      <c r="RWO43" s="0"/>
      <c r="RWP43" s="0"/>
      <c r="RWQ43" s="0"/>
      <c r="RWR43" s="0"/>
      <c r="RWS43" s="0"/>
      <c r="RWT43" s="0"/>
      <c r="RWU43" s="0"/>
      <c r="RWV43" s="0"/>
      <c r="RWW43" s="0"/>
      <c r="RWX43" s="0"/>
      <c r="RWY43" s="0"/>
      <c r="RWZ43" s="0"/>
      <c r="RXA43" s="0"/>
      <c r="RXB43" s="0"/>
      <c r="RXC43" s="0"/>
      <c r="RXD43" s="0"/>
      <c r="RXE43" s="0"/>
      <c r="RXF43" s="0"/>
      <c r="RXG43" s="0"/>
      <c r="RXH43" s="0"/>
      <c r="RXI43" s="0"/>
      <c r="RXJ43" s="0"/>
      <c r="RXK43" s="0"/>
      <c r="RXL43" s="0"/>
      <c r="RXM43" s="0"/>
      <c r="RXN43" s="0"/>
      <c r="RXO43" s="0"/>
      <c r="RXP43" s="0"/>
      <c r="RXQ43" s="0"/>
      <c r="RXR43" s="0"/>
      <c r="RXS43" s="0"/>
      <c r="RXT43" s="0"/>
      <c r="RXU43" s="0"/>
      <c r="RXV43" s="0"/>
      <c r="RXW43" s="0"/>
      <c r="RXX43" s="0"/>
      <c r="RXY43" s="0"/>
      <c r="RXZ43" s="0"/>
      <c r="RYA43" s="0"/>
      <c r="RYB43" s="0"/>
      <c r="RYC43" s="0"/>
      <c r="RYD43" s="0"/>
      <c r="RYE43" s="0"/>
      <c r="RYF43" s="0"/>
      <c r="RYG43" s="0"/>
      <c r="RYH43" s="0"/>
      <c r="RYI43" s="0"/>
      <c r="RYJ43" s="0"/>
      <c r="RYK43" s="0"/>
      <c r="RYL43" s="0"/>
      <c r="RYM43" s="0"/>
      <c r="RYN43" s="0"/>
      <c r="RYO43" s="0"/>
      <c r="RYP43" s="0"/>
      <c r="RYQ43" s="0"/>
      <c r="RYR43" s="0"/>
      <c r="RYS43" s="0"/>
      <c r="RYT43" s="0"/>
      <c r="RYU43" s="0"/>
      <c r="RYV43" s="0"/>
      <c r="RYW43" s="0"/>
      <c r="RYX43" s="0"/>
      <c r="RYY43" s="0"/>
      <c r="RYZ43" s="0"/>
      <c r="RZA43" s="0"/>
      <c r="RZB43" s="0"/>
      <c r="RZC43" s="0"/>
      <c r="RZD43" s="0"/>
      <c r="RZE43" s="0"/>
      <c r="RZF43" s="0"/>
      <c r="RZG43" s="0"/>
      <c r="RZH43" s="0"/>
      <c r="RZI43" s="0"/>
      <c r="RZJ43" s="0"/>
      <c r="RZK43" s="0"/>
      <c r="RZL43" s="0"/>
      <c r="RZM43" s="0"/>
      <c r="RZN43" s="0"/>
      <c r="RZO43" s="0"/>
      <c r="RZP43" s="0"/>
      <c r="RZQ43" s="0"/>
      <c r="RZR43" s="0"/>
      <c r="RZS43" s="0"/>
      <c r="RZT43" s="0"/>
      <c r="RZU43" s="0"/>
      <c r="RZV43" s="0"/>
      <c r="RZW43" s="0"/>
      <c r="RZX43" s="0"/>
      <c r="RZY43" s="0"/>
      <c r="RZZ43" s="0"/>
      <c r="SAA43" s="0"/>
      <c r="SAB43" s="0"/>
      <c r="SAC43" s="0"/>
      <c r="SAD43" s="0"/>
      <c r="SAE43" s="0"/>
      <c r="SAF43" s="0"/>
      <c r="SAG43" s="0"/>
      <c r="SAH43" s="0"/>
      <c r="SAI43" s="0"/>
      <c r="SAJ43" s="0"/>
      <c r="SAK43" s="0"/>
      <c r="SAL43" s="0"/>
      <c r="SAM43" s="0"/>
      <c r="SAN43" s="0"/>
      <c r="SAO43" s="0"/>
      <c r="SAP43" s="0"/>
      <c r="SAQ43" s="0"/>
      <c r="SAR43" s="0"/>
      <c r="SAS43" s="0"/>
      <c r="SAT43" s="0"/>
      <c r="SAU43" s="0"/>
      <c r="SAV43" s="0"/>
      <c r="SAW43" s="0"/>
      <c r="SAX43" s="0"/>
      <c r="SAY43" s="0"/>
      <c r="SAZ43" s="0"/>
      <c r="SBA43" s="0"/>
      <c r="SBB43" s="0"/>
      <c r="SBC43" s="0"/>
      <c r="SBD43" s="0"/>
      <c r="SBE43" s="0"/>
      <c r="SBF43" s="0"/>
      <c r="SBG43" s="0"/>
      <c r="SBH43" s="0"/>
      <c r="SBI43" s="0"/>
      <c r="SBJ43" s="0"/>
      <c r="SBK43" s="0"/>
      <c r="SBL43" s="0"/>
      <c r="SBM43" s="0"/>
      <c r="SBN43" s="0"/>
      <c r="SBO43" s="0"/>
      <c r="SBP43" s="0"/>
      <c r="SBQ43" s="0"/>
      <c r="SBR43" s="0"/>
      <c r="SBS43" s="0"/>
      <c r="SBT43" s="0"/>
      <c r="SBU43" s="0"/>
      <c r="SBV43" s="0"/>
      <c r="SBW43" s="0"/>
      <c r="SBX43" s="0"/>
      <c r="SBY43" s="0"/>
      <c r="SBZ43" s="0"/>
      <c r="SCA43" s="0"/>
      <c r="SCB43" s="0"/>
      <c r="SCC43" s="0"/>
      <c r="SCD43" s="0"/>
      <c r="SCE43" s="0"/>
      <c r="SCF43" s="0"/>
      <c r="SCG43" s="0"/>
      <c r="SCH43" s="0"/>
      <c r="SCI43" s="0"/>
      <c r="SCJ43" s="0"/>
      <c r="SCK43" s="0"/>
      <c r="SCL43" s="0"/>
      <c r="SCM43" s="0"/>
      <c r="SCN43" s="0"/>
      <c r="SCO43" s="0"/>
      <c r="SCP43" s="0"/>
      <c r="SCQ43" s="0"/>
      <c r="SCR43" s="0"/>
      <c r="SCS43" s="0"/>
      <c r="SCT43" s="0"/>
      <c r="SCU43" s="0"/>
      <c r="SCV43" s="0"/>
      <c r="SCW43" s="0"/>
      <c r="SCX43" s="0"/>
      <c r="SCY43" s="0"/>
      <c r="SCZ43" s="0"/>
      <c r="SDA43" s="0"/>
      <c r="SDB43" s="0"/>
      <c r="SDC43" s="0"/>
      <c r="SDD43" s="0"/>
      <c r="SDE43" s="0"/>
      <c r="SDF43" s="0"/>
      <c r="SDG43" s="0"/>
      <c r="SDH43" s="0"/>
      <c r="SDI43" s="0"/>
      <c r="SDJ43" s="0"/>
      <c r="SDK43" s="0"/>
      <c r="SDL43" s="0"/>
      <c r="SDM43" s="0"/>
      <c r="SDN43" s="0"/>
      <c r="SDO43" s="0"/>
      <c r="SDP43" s="0"/>
      <c r="SDQ43" s="0"/>
      <c r="SDR43" s="0"/>
      <c r="SDS43" s="0"/>
      <c r="SDT43" s="0"/>
      <c r="SDU43" s="0"/>
      <c r="SDV43" s="0"/>
      <c r="SDW43" s="0"/>
      <c r="SDX43" s="0"/>
      <c r="SDY43" s="0"/>
      <c r="SDZ43" s="0"/>
      <c r="SEA43" s="0"/>
      <c r="SEB43" s="0"/>
      <c r="SEC43" s="0"/>
      <c r="SED43" s="0"/>
      <c r="SEE43" s="0"/>
      <c r="SEF43" s="0"/>
      <c r="SEG43" s="0"/>
      <c r="SEH43" s="0"/>
      <c r="SEI43" s="0"/>
      <c r="SEJ43" s="0"/>
      <c r="SEK43" s="0"/>
      <c r="SEL43" s="0"/>
      <c r="SEM43" s="0"/>
      <c r="SEN43" s="0"/>
      <c r="SEO43" s="0"/>
      <c r="SEP43" s="0"/>
      <c r="SEQ43" s="0"/>
      <c r="SER43" s="0"/>
      <c r="SES43" s="0"/>
      <c r="SET43" s="0"/>
      <c r="SEU43" s="0"/>
      <c r="SEV43" s="0"/>
      <c r="SEW43" s="0"/>
      <c r="SEX43" s="0"/>
      <c r="SEY43" s="0"/>
      <c r="SEZ43" s="0"/>
      <c r="SFA43" s="0"/>
      <c r="SFB43" s="0"/>
      <c r="SFC43" s="0"/>
      <c r="SFD43" s="0"/>
      <c r="SFE43" s="0"/>
      <c r="SFF43" s="0"/>
      <c r="SFG43" s="0"/>
      <c r="SFH43" s="0"/>
      <c r="SFI43" s="0"/>
      <c r="SFJ43" s="0"/>
      <c r="SFK43" s="0"/>
      <c r="SFL43" s="0"/>
      <c r="SFM43" s="0"/>
      <c r="SFN43" s="0"/>
      <c r="SFO43" s="0"/>
      <c r="SFP43" s="0"/>
      <c r="SFQ43" s="0"/>
      <c r="SFR43" s="0"/>
      <c r="SFS43" s="0"/>
      <c r="SFT43" s="0"/>
      <c r="SFU43" s="0"/>
      <c r="SFV43" s="0"/>
      <c r="SFW43" s="0"/>
      <c r="SFX43" s="0"/>
      <c r="SFY43" s="0"/>
      <c r="SFZ43" s="0"/>
      <c r="SGA43" s="0"/>
      <c r="SGB43" s="0"/>
      <c r="SGC43" s="0"/>
      <c r="SGD43" s="0"/>
      <c r="SGE43" s="0"/>
      <c r="SGF43" s="0"/>
      <c r="SGG43" s="0"/>
      <c r="SGH43" s="0"/>
      <c r="SGI43" s="0"/>
      <c r="SGJ43" s="0"/>
      <c r="SGK43" s="0"/>
      <c r="SGL43" s="0"/>
      <c r="SGM43" s="0"/>
      <c r="SGN43" s="0"/>
      <c r="SGO43" s="0"/>
      <c r="SGP43" s="0"/>
      <c r="SGQ43" s="0"/>
      <c r="SGR43" s="0"/>
      <c r="SGS43" s="0"/>
      <c r="SGT43" s="0"/>
      <c r="SGU43" s="0"/>
      <c r="SGV43" s="0"/>
      <c r="SGW43" s="0"/>
      <c r="SGX43" s="0"/>
      <c r="SGY43" s="0"/>
      <c r="SGZ43" s="0"/>
      <c r="SHA43" s="0"/>
      <c r="SHB43" s="0"/>
      <c r="SHC43" s="0"/>
      <c r="SHD43" s="0"/>
      <c r="SHE43" s="0"/>
      <c r="SHF43" s="0"/>
      <c r="SHG43" s="0"/>
      <c r="SHH43" s="0"/>
      <c r="SHI43" s="0"/>
      <c r="SHJ43" s="0"/>
      <c r="SHK43" s="0"/>
      <c r="SHL43" s="0"/>
      <c r="SHM43" s="0"/>
      <c r="SHN43" s="0"/>
      <c r="SHO43" s="0"/>
      <c r="SHP43" s="0"/>
      <c r="SHQ43" s="0"/>
      <c r="SHR43" s="0"/>
      <c r="SHS43" s="0"/>
      <c r="SHT43" s="0"/>
      <c r="SHU43" s="0"/>
      <c r="SHV43" s="0"/>
      <c r="SHW43" s="0"/>
      <c r="SHX43" s="0"/>
      <c r="SHY43" s="0"/>
      <c r="SHZ43" s="0"/>
      <c r="SIA43" s="0"/>
      <c r="SIB43" s="0"/>
      <c r="SIC43" s="0"/>
      <c r="SID43" s="0"/>
      <c r="SIE43" s="0"/>
      <c r="SIF43" s="0"/>
      <c r="SIG43" s="0"/>
      <c r="SIH43" s="0"/>
      <c r="SII43" s="0"/>
      <c r="SIJ43" s="0"/>
      <c r="SIK43" s="0"/>
      <c r="SIL43" s="0"/>
      <c r="SIM43" s="0"/>
      <c r="SIN43" s="0"/>
      <c r="SIO43" s="0"/>
      <c r="SIP43" s="0"/>
      <c r="SIQ43" s="0"/>
      <c r="SIR43" s="0"/>
      <c r="SIS43" s="0"/>
      <c r="SIT43" s="0"/>
      <c r="SIU43" s="0"/>
      <c r="SIV43" s="0"/>
      <c r="SIW43" s="0"/>
      <c r="SIX43" s="0"/>
      <c r="SIY43" s="0"/>
      <c r="SIZ43" s="0"/>
      <c r="SJA43" s="0"/>
      <c r="SJB43" s="0"/>
      <c r="SJC43" s="0"/>
      <c r="SJD43" s="0"/>
      <c r="SJE43" s="0"/>
      <c r="SJF43" s="0"/>
      <c r="SJG43" s="0"/>
      <c r="SJH43" s="0"/>
      <c r="SJI43" s="0"/>
      <c r="SJJ43" s="0"/>
      <c r="SJK43" s="0"/>
      <c r="SJL43" s="0"/>
      <c r="SJM43" s="0"/>
      <c r="SJN43" s="0"/>
      <c r="SJO43" s="0"/>
      <c r="SJP43" s="0"/>
      <c r="SJQ43" s="0"/>
      <c r="SJR43" s="0"/>
      <c r="SJS43" s="0"/>
      <c r="SJT43" s="0"/>
      <c r="SJU43" s="0"/>
      <c r="SJV43" s="0"/>
      <c r="SJW43" s="0"/>
      <c r="SJX43" s="0"/>
      <c r="SJY43" s="0"/>
      <c r="SJZ43" s="0"/>
      <c r="SKA43" s="0"/>
      <c r="SKB43" s="0"/>
      <c r="SKC43" s="0"/>
      <c r="SKD43" s="0"/>
      <c r="SKE43" s="0"/>
      <c r="SKF43" s="0"/>
      <c r="SKG43" s="0"/>
      <c r="SKH43" s="0"/>
      <c r="SKI43" s="0"/>
      <c r="SKJ43" s="0"/>
      <c r="SKK43" s="0"/>
      <c r="SKL43" s="0"/>
      <c r="SKM43" s="0"/>
      <c r="SKN43" s="0"/>
      <c r="SKO43" s="0"/>
      <c r="SKP43" s="0"/>
      <c r="SKQ43" s="0"/>
      <c r="SKR43" s="0"/>
      <c r="SKS43" s="0"/>
      <c r="SKT43" s="0"/>
      <c r="SKU43" s="0"/>
      <c r="SKV43" s="0"/>
      <c r="SKW43" s="0"/>
      <c r="SKX43" s="0"/>
      <c r="SKY43" s="0"/>
      <c r="SKZ43" s="0"/>
      <c r="SLA43" s="0"/>
      <c r="SLB43" s="0"/>
      <c r="SLC43" s="0"/>
      <c r="SLD43" s="0"/>
      <c r="SLE43" s="0"/>
      <c r="SLF43" s="0"/>
      <c r="SLG43" s="0"/>
      <c r="SLH43" s="0"/>
      <c r="SLI43" s="0"/>
      <c r="SLJ43" s="0"/>
      <c r="SLK43" s="0"/>
      <c r="SLL43" s="0"/>
      <c r="SLM43" s="0"/>
      <c r="SLN43" s="0"/>
      <c r="SLO43" s="0"/>
      <c r="SLP43" s="0"/>
      <c r="SLQ43" s="0"/>
      <c r="SLR43" s="0"/>
      <c r="SLS43" s="0"/>
      <c r="SLT43" s="0"/>
      <c r="SLU43" s="0"/>
      <c r="SLV43" s="0"/>
      <c r="SLW43" s="0"/>
      <c r="SLX43" s="0"/>
      <c r="SLY43" s="0"/>
      <c r="SLZ43" s="0"/>
      <c r="SMA43" s="0"/>
      <c r="SMB43" s="0"/>
      <c r="SMC43" s="0"/>
      <c r="SMD43" s="0"/>
      <c r="SME43" s="0"/>
      <c r="SMF43" s="0"/>
      <c r="SMG43" s="0"/>
      <c r="SMH43" s="0"/>
      <c r="SMI43" s="0"/>
      <c r="SMJ43" s="0"/>
      <c r="SMK43" s="0"/>
      <c r="SML43" s="0"/>
      <c r="SMM43" s="0"/>
      <c r="SMN43" s="0"/>
      <c r="SMO43" s="0"/>
      <c r="SMP43" s="0"/>
      <c r="SMQ43" s="0"/>
      <c r="SMR43" s="0"/>
      <c r="SMS43" s="0"/>
      <c r="SMT43" s="0"/>
      <c r="SMU43" s="0"/>
      <c r="SMV43" s="0"/>
      <c r="SMW43" s="0"/>
      <c r="SMX43" s="0"/>
      <c r="SMY43" s="0"/>
      <c r="SMZ43" s="0"/>
      <c r="SNA43" s="0"/>
      <c r="SNB43" s="0"/>
      <c r="SNC43" s="0"/>
      <c r="SND43" s="0"/>
      <c r="SNE43" s="0"/>
      <c r="SNF43" s="0"/>
      <c r="SNG43" s="0"/>
      <c r="SNH43" s="0"/>
      <c r="SNI43" s="0"/>
      <c r="SNJ43" s="0"/>
      <c r="SNK43" s="0"/>
      <c r="SNL43" s="0"/>
      <c r="SNM43" s="0"/>
      <c r="SNN43" s="0"/>
      <c r="SNO43" s="0"/>
      <c r="SNP43" s="0"/>
      <c r="SNQ43" s="0"/>
      <c r="SNR43" s="0"/>
      <c r="SNS43" s="0"/>
      <c r="SNT43" s="0"/>
      <c r="SNU43" s="0"/>
      <c r="SNV43" s="0"/>
      <c r="SNW43" s="0"/>
      <c r="SNX43" s="0"/>
      <c r="SNY43" s="0"/>
      <c r="SNZ43" s="0"/>
      <c r="SOA43" s="0"/>
      <c r="SOB43" s="0"/>
      <c r="SOC43" s="0"/>
      <c r="SOD43" s="0"/>
      <c r="SOE43" s="0"/>
      <c r="SOF43" s="0"/>
      <c r="SOG43" s="0"/>
      <c r="SOH43" s="0"/>
      <c r="SOI43" s="0"/>
      <c r="SOJ43" s="0"/>
      <c r="SOK43" s="0"/>
      <c r="SOL43" s="0"/>
      <c r="SOM43" s="0"/>
      <c r="SON43" s="0"/>
      <c r="SOO43" s="0"/>
      <c r="SOP43" s="0"/>
      <c r="SOQ43" s="0"/>
      <c r="SOR43" s="0"/>
      <c r="SOS43" s="0"/>
      <c r="SOT43" s="0"/>
      <c r="SOU43" s="0"/>
      <c r="SOV43" s="0"/>
      <c r="SOW43" s="0"/>
      <c r="SOX43" s="0"/>
      <c r="SOY43" s="0"/>
      <c r="SOZ43" s="0"/>
      <c r="SPA43" s="0"/>
      <c r="SPB43" s="0"/>
      <c r="SPC43" s="0"/>
      <c r="SPD43" s="0"/>
      <c r="SPE43" s="0"/>
      <c r="SPF43" s="0"/>
      <c r="SPG43" s="0"/>
      <c r="SPH43" s="0"/>
      <c r="SPI43" s="0"/>
      <c r="SPJ43" s="0"/>
      <c r="SPK43" s="0"/>
      <c r="SPL43" s="0"/>
      <c r="SPM43" s="0"/>
      <c r="SPN43" s="0"/>
      <c r="SPO43" s="0"/>
      <c r="SPP43" s="0"/>
      <c r="SPQ43" s="0"/>
      <c r="SPR43" s="0"/>
      <c r="SPS43" s="0"/>
      <c r="SPT43" s="0"/>
      <c r="SPU43" s="0"/>
      <c r="SPV43" s="0"/>
      <c r="SPW43" s="0"/>
      <c r="SPX43" s="0"/>
      <c r="SPY43" s="0"/>
      <c r="SPZ43" s="0"/>
      <c r="SQA43" s="0"/>
      <c r="SQB43" s="0"/>
      <c r="SQC43" s="0"/>
      <c r="SQD43" s="0"/>
      <c r="SQE43" s="0"/>
      <c r="SQF43" s="0"/>
      <c r="SQG43" s="0"/>
      <c r="SQH43" s="0"/>
      <c r="SQI43" s="0"/>
      <c r="SQJ43" s="0"/>
      <c r="SQK43" s="0"/>
      <c r="SQL43" s="0"/>
      <c r="SQM43" s="0"/>
      <c r="SQN43" s="0"/>
      <c r="SQO43" s="0"/>
      <c r="SQP43" s="0"/>
      <c r="SQQ43" s="0"/>
      <c r="SQR43" s="0"/>
      <c r="SQS43" s="0"/>
      <c r="SQT43" s="0"/>
      <c r="SQU43" s="0"/>
      <c r="SQV43" s="0"/>
      <c r="SQW43" s="0"/>
      <c r="SQX43" s="0"/>
      <c r="SQY43" s="0"/>
      <c r="SQZ43" s="0"/>
      <c r="SRA43" s="0"/>
      <c r="SRB43" s="0"/>
      <c r="SRC43" s="0"/>
      <c r="SRD43" s="0"/>
      <c r="SRE43" s="0"/>
      <c r="SRF43" s="0"/>
      <c r="SRG43" s="0"/>
      <c r="SRH43" s="0"/>
      <c r="SRI43" s="0"/>
      <c r="SRJ43" s="0"/>
      <c r="SRK43" s="0"/>
      <c r="SRL43" s="0"/>
      <c r="SRM43" s="0"/>
      <c r="SRN43" s="0"/>
      <c r="SRO43" s="0"/>
      <c r="SRP43" s="0"/>
      <c r="SRQ43" s="0"/>
      <c r="SRR43" s="0"/>
      <c r="SRS43" s="0"/>
      <c r="SRT43" s="0"/>
      <c r="SRU43" s="0"/>
      <c r="SRV43" s="0"/>
      <c r="SRW43" s="0"/>
      <c r="SRX43" s="0"/>
      <c r="SRY43" s="0"/>
      <c r="SRZ43" s="0"/>
      <c r="SSA43" s="0"/>
      <c r="SSB43" s="0"/>
      <c r="SSC43" s="0"/>
      <c r="SSD43" s="0"/>
      <c r="SSE43" s="0"/>
      <c r="SSF43" s="0"/>
      <c r="SSG43" s="0"/>
      <c r="SSH43" s="0"/>
      <c r="SSI43" s="0"/>
      <c r="SSJ43" s="0"/>
      <c r="SSK43" s="0"/>
      <c r="SSL43" s="0"/>
      <c r="SSM43" s="0"/>
      <c r="SSN43" s="0"/>
      <c r="SSO43" s="0"/>
      <c r="SSP43" s="0"/>
      <c r="SSQ43" s="0"/>
      <c r="SSR43" s="0"/>
      <c r="SSS43" s="0"/>
      <c r="SST43" s="0"/>
      <c r="SSU43" s="0"/>
      <c r="SSV43" s="0"/>
      <c r="SSW43" s="0"/>
      <c r="SSX43" s="0"/>
      <c r="SSY43" s="0"/>
      <c r="SSZ43" s="0"/>
      <c r="STA43" s="0"/>
      <c r="STB43" s="0"/>
      <c r="STC43" s="0"/>
      <c r="STD43" s="0"/>
      <c r="STE43" s="0"/>
      <c r="STF43" s="0"/>
      <c r="STG43" s="0"/>
      <c r="STH43" s="0"/>
      <c r="STI43" s="0"/>
      <c r="STJ43" s="0"/>
      <c r="STK43" s="0"/>
      <c r="STL43" s="0"/>
      <c r="STM43" s="0"/>
      <c r="STN43" s="0"/>
      <c r="STO43" s="0"/>
      <c r="STP43" s="0"/>
      <c r="STQ43" s="0"/>
      <c r="STR43" s="0"/>
      <c r="STS43" s="0"/>
      <c r="STT43" s="0"/>
      <c r="STU43" s="0"/>
      <c r="STV43" s="0"/>
      <c r="STW43" s="0"/>
      <c r="STX43" s="0"/>
      <c r="STY43" s="0"/>
      <c r="STZ43" s="0"/>
      <c r="SUA43" s="0"/>
      <c r="SUB43" s="0"/>
      <c r="SUC43" s="0"/>
      <c r="SUD43" s="0"/>
      <c r="SUE43" s="0"/>
      <c r="SUF43" s="0"/>
      <c r="SUG43" s="0"/>
      <c r="SUH43" s="0"/>
      <c r="SUI43" s="0"/>
      <c r="SUJ43" s="0"/>
      <c r="SUK43" s="0"/>
      <c r="SUL43" s="0"/>
      <c r="SUM43" s="0"/>
      <c r="SUN43" s="0"/>
      <c r="SUO43" s="0"/>
      <c r="SUP43" s="0"/>
      <c r="SUQ43" s="0"/>
      <c r="SUR43" s="0"/>
      <c r="SUS43" s="0"/>
      <c r="SUT43" s="0"/>
      <c r="SUU43" s="0"/>
      <c r="SUV43" s="0"/>
      <c r="SUW43" s="0"/>
      <c r="SUX43" s="0"/>
      <c r="SUY43" s="0"/>
      <c r="SUZ43" s="0"/>
      <c r="SVA43" s="0"/>
      <c r="SVB43" s="0"/>
      <c r="SVC43" s="0"/>
      <c r="SVD43" s="0"/>
      <c r="SVE43" s="0"/>
      <c r="SVF43" s="0"/>
      <c r="SVG43" s="0"/>
      <c r="SVH43" s="0"/>
      <c r="SVI43" s="0"/>
      <c r="SVJ43" s="0"/>
      <c r="SVK43" s="0"/>
      <c r="SVL43" s="0"/>
      <c r="SVM43" s="0"/>
      <c r="SVN43" s="0"/>
      <c r="SVO43" s="0"/>
      <c r="SVP43" s="0"/>
      <c r="SVQ43" s="0"/>
      <c r="SVR43" s="0"/>
      <c r="SVS43" s="0"/>
      <c r="SVT43" s="0"/>
      <c r="SVU43" s="0"/>
      <c r="SVV43" s="0"/>
      <c r="SVW43" s="0"/>
      <c r="SVX43" s="0"/>
      <c r="SVY43" s="0"/>
      <c r="SVZ43" s="0"/>
      <c r="SWA43" s="0"/>
      <c r="SWB43" s="0"/>
      <c r="SWC43" s="0"/>
      <c r="SWD43" s="0"/>
      <c r="SWE43" s="0"/>
      <c r="SWF43" s="0"/>
      <c r="SWG43" s="0"/>
      <c r="SWH43" s="0"/>
      <c r="SWI43" s="0"/>
      <c r="SWJ43" s="0"/>
      <c r="SWK43" s="0"/>
      <c r="SWL43" s="0"/>
      <c r="SWM43" s="0"/>
      <c r="SWN43" s="0"/>
      <c r="SWO43" s="0"/>
      <c r="SWP43" s="0"/>
      <c r="SWQ43" s="0"/>
      <c r="SWR43" s="0"/>
      <c r="SWS43" s="0"/>
      <c r="SWT43" s="0"/>
      <c r="SWU43" s="0"/>
      <c r="SWV43" s="0"/>
      <c r="SWW43" s="0"/>
      <c r="SWX43" s="0"/>
      <c r="SWY43" s="0"/>
      <c r="SWZ43" s="0"/>
      <c r="SXA43" s="0"/>
      <c r="SXB43" s="0"/>
      <c r="SXC43" s="0"/>
      <c r="SXD43" s="0"/>
      <c r="SXE43" s="0"/>
      <c r="SXF43" s="0"/>
      <c r="SXG43" s="0"/>
      <c r="SXH43" s="0"/>
      <c r="SXI43" s="0"/>
      <c r="SXJ43" s="0"/>
      <c r="SXK43" s="0"/>
      <c r="SXL43" s="0"/>
      <c r="SXM43" s="0"/>
      <c r="SXN43" s="0"/>
      <c r="SXO43" s="0"/>
      <c r="SXP43" s="0"/>
      <c r="SXQ43" s="0"/>
      <c r="SXR43" s="0"/>
      <c r="SXS43" s="0"/>
      <c r="SXT43" s="0"/>
      <c r="SXU43" s="0"/>
      <c r="SXV43" s="0"/>
      <c r="SXW43" s="0"/>
      <c r="SXX43" s="0"/>
      <c r="SXY43" s="0"/>
      <c r="SXZ43" s="0"/>
      <c r="SYA43" s="0"/>
      <c r="SYB43" s="0"/>
      <c r="SYC43" s="0"/>
      <c r="SYD43" s="0"/>
      <c r="SYE43" s="0"/>
      <c r="SYF43" s="0"/>
      <c r="SYG43" s="0"/>
      <c r="SYH43" s="0"/>
      <c r="SYI43" s="0"/>
      <c r="SYJ43" s="0"/>
      <c r="SYK43" s="0"/>
      <c r="SYL43" s="0"/>
      <c r="SYM43" s="0"/>
      <c r="SYN43" s="0"/>
      <c r="SYO43" s="0"/>
      <c r="SYP43" s="0"/>
      <c r="SYQ43" s="0"/>
      <c r="SYR43" s="0"/>
      <c r="SYS43" s="0"/>
      <c r="SYT43" s="0"/>
      <c r="SYU43" s="0"/>
      <c r="SYV43" s="0"/>
      <c r="SYW43" s="0"/>
      <c r="SYX43" s="0"/>
      <c r="SYY43" s="0"/>
      <c r="SYZ43" s="0"/>
      <c r="SZA43" s="0"/>
      <c r="SZB43" s="0"/>
      <c r="SZC43" s="0"/>
      <c r="SZD43" s="0"/>
      <c r="SZE43" s="0"/>
      <c r="SZF43" s="0"/>
      <c r="SZG43" s="0"/>
      <c r="SZH43" s="0"/>
      <c r="SZI43" s="0"/>
      <c r="SZJ43" s="0"/>
      <c r="SZK43" s="0"/>
      <c r="SZL43" s="0"/>
      <c r="SZM43" s="0"/>
      <c r="SZN43" s="0"/>
      <c r="SZO43" s="0"/>
      <c r="SZP43" s="0"/>
      <c r="SZQ43" s="0"/>
      <c r="SZR43" s="0"/>
      <c r="SZS43" s="0"/>
      <c r="SZT43" s="0"/>
      <c r="SZU43" s="0"/>
      <c r="SZV43" s="0"/>
      <c r="SZW43" s="0"/>
      <c r="SZX43" s="0"/>
      <c r="SZY43" s="0"/>
      <c r="SZZ43" s="0"/>
      <c r="TAA43" s="0"/>
      <c r="TAB43" s="0"/>
      <c r="TAC43" s="0"/>
      <c r="TAD43" s="0"/>
      <c r="TAE43" s="0"/>
      <c r="TAF43" s="0"/>
      <c r="TAG43" s="0"/>
      <c r="TAH43" s="0"/>
      <c r="TAI43" s="0"/>
      <c r="TAJ43" s="0"/>
      <c r="TAK43" s="0"/>
      <c r="TAL43" s="0"/>
      <c r="TAM43" s="0"/>
      <c r="TAN43" s="0"/>
      <c r="TAO43" s="0"/>
      <c r="TAP43" s="0"/>
      <c r="TAQ43" s="0"/>
      <c r="TAR43" s="0"/>
      <c r="TAS43" s="0"/>
      <c r="TAT43" s="0"/>
      <c r="TAU43" s="0"/>
      <c r="TAV43" s="0"/>
      <c r="TAW43" s="0"/>
      <c r="TAX43" s="0"/>
      <c r="TAY43" s="0"/>
      <c r="TAZ43" s="0"/>
      <c r="TBA43" s="0"/>
      <c r="TBB43" s="0"/>
      <c r="TBC43" s="0"/>
      <c r="TBD43" s="0"/>
      <c r="TBE43" s="0"/>
      <c r="TBF43" s="0"/>
      <c r="TBG43" s="0"/>
      <c r="TBH43" s="0"/>
      <c r="TBI43" s="0"/>
      <c r="TBJ43" s="0"/>
      <c r="TBK43" s="0"/>
      <c r="TBL43" s="0"/>
      <c r="TBM43" s="0"/>
      <c r="TBN43" s="0"/>
      <c r="TBO43" s="0"/>
      <c r="TBP43" s="0"/>
      <c r="TBQ43" s="0"/>
      <c r="TBR43" s="0"/>
      <c r="TBS43" s="0"/>
      <c r="TBT43" s="0"/>
      <c r="TBU43" s="0"/>
      <c r="TBV43" s="0"/>
      <c r="TBW43" s="0"/>
      <c r="TBX43" s="0"/>
      <c r="TBY43" s="0"/>
      <c r="TBZ43" s="0"/>
      <c r="TCA43" s="0"/>
      <c r="TCB43" s="0"/>
      <c r="TCC43" s="0"/>
      <c r="TCD43" s="0"/>
      <c r="TCE43" s="0"/>
      <c r="TCF43" s="0"/>
      <c r="TCG43" s="0"/>
      <c r="TCH43" s="0"/>
      <c r="TCI43" s="0"/>
      <c r="TCJ43" s="0"/>
      <c r="TCK43" s="0"/>
      <c r="TCL43" s="0"/>
      <c r="TCM43" s="0"/>
      <c r="TCN43" s="0"/>
      <c r="TCO43" s="0"/>
      <c r="TCP43" s="0"/>
      <c r="TCQ43" s="0"/>
      <c r="TCR43" s="0"/>
      <c r="TCS43" s="0"/>
      <c r="TCT43" s="0"/>
      <c r="TCU43" s="0"/>
      <c r="TCV43" s="0"/>
      <c r="TCW43" s="0"/>
      <c r="TCX43" s="0"/>
      <c r="TCY43" s="0"/>
      <c r="TCZ43" s="0"/>
      <c r="TDA43" s="0"/>
      <c r="TDB43" s="0"/>
      <c r="TDC43" s="0"/>
      <c r="TDD43" s="0"/>
      <c r="TDE43" s="0"/>
      <c r="TDF43" s="0"/>
      <c r="TDG43" s="0"/>
      <c r="TDH43" s="0"/>
      <c r="TDI43" s="0"/>
      <c r="TDJ43" s="0"/>
      <c r="TDK43" s="0"/>
      <c r="TDL43" s="0"/>
      <c r="TDM43" s="0"/>
      <c r="TDN43" s="0"/>
      <c r="TDO43" s="0"/>
      <c r="TDP43" s="0"/>
      <c r="TDQ43" s="0"/>
      <c r="TDR43" s="0"/>
      <c r="TDS43" s="0"/>
      <c r="TDT43" s="0"/>
      <c r="TDU43" s="0"/>
      <c r="TDV43" s="0"/>
      <c r="TDW43" s="0"/>
      <c r="TDX43" s="0"/>
      <c r="TDY43" s="0"/>
      <c r="TDZ43" s="0"/>
      <c r="TEA43" s="0"/>
      <c r="TEB43" s="0"/>
      <c r="TEC43" s="0"/>
      <c r="TED43" s="0"/>
      <c r="TEE43" s="0"/>
      <c r="TEF43" s="0"/>
      <c r="TEG43" s="0"/>
      <c r="TEH43" s="0"/>
      <c r="TEI43" s="0"/>
      <c r="TEJ43" s="0"/>
      <c r="TEK43" s="0"/>
      <c r="TEL43" s="0"/>
      <c r="TEM43" s="0"/>
      <c r="TEN43" s="0"/>
      <c r="TEO43" s="0"/>
      <c r="TEP43" s="0"/>
      <c r="TEQ43" s="0"/>
      <c r="TER43" s="0"/>
      <c r="TES43" s="0"/>
      <c r="TET43" s="0"/>
      <c r="TEU43" s="0"/>
      <c r="TEV43" s="0"/>
      <c r="TEW43" s="0"/>
      <c r="TEX43" s="0"/>
      <c r="TEY43" s="0"/>
      <c r="TEZ43" s="0"/>
      <c r="TFA43" s="0"/>
      <c r="TFB43" s="0"/>
      <c r="TFC43" s="0"/>
      <c r="TFD43" s="0"/>
      <c r="TFE43" s="0"/>
      <c r="TFF43" s="0"/>
      <c r="TFG43" s="0"/>
      <c r="TFH43" s="0"/>
      <c r="TFI43" s="0"/>
      <c r="TFJ43" s="0"/>
      <c r="TFK43" s="0"/>
      <c r="TFL43" s="0"/>
      <c r="TFM43" s="0"/>
      <c r="TFN43" s="0"/>
      <c r="TFO43" s="0"/>
      <c r="TFP43" s="0"/>
      <c r="TFQ43" s="0"/>
      <c r="TFR43" s="0"/>
      <c r="TFS43" s="0"/>
      <c r="TFT43" s="0"/>
      <c r="TFU43" s="0"/>
      <c r="TFV43" s="0"/>
      <c r="TFW43" s="0"/>
      <c r="TFX43" s="0"/>
      <c r="TFY43" s="0"/>
      <c r="TFZ43" s="0"/>
      <c r="TGA43" s="0"/>
      <c r="TGB43" s="0"/>
      <c r="TGC43" s="0"/>
      <c r="TGD43" s="0"/>
      <c r="TGE43" s="0"/>
      <c r="TGF43" s="0"/>
      <c r="TGG43" s="0"/>
      <c r="TGH43" s="0"/>
      <c r="TGI43" s="0"/>
      <c r="TGJ43" s="0"/>
      <c r="TGK43" s="0"/>
      <c r="TGL43" s="0"/>
      <c r="TGM43" s="0"/>
      <c r="TGN43" s="0"/>
      <c r="TGO43" s="0"/>
      <c r="TGP43" s="0"/>
      <c r="TGQ43" s="0"/>
      <c r="TGR43" s="0"/>
      <c r="TGS43" s="0"/>
      <c r="TGT43" s="0"/>
      <c r="TGU43" s="0"/>
      <c r="TGV43" s="0"/>
      <c r="TGW43" s="0"/>
      <c r="TGX43" s="0"/>
      <c r="TGY43" s="0"/>
      <c r="TGZ43" s="0"/>
      <c r="THA43" s="0"/>
      <c r="THB43" s="0"/>
      <c r="THC43" s="0"/>
      <c r="THD43" s="0"/>
      <c r="THE43" s="0"/>
      <c r="THF43" s="0"/>
      <c r="THG43" s="0"/>
      <c r="THH43" s="0"/>
      <c r="THI43" s="0"/>
      <c r="THJ43" s="0"/>
      <c r="THK43" s="0"/>
      <c r="THL43" s="0"/>
      <c r="THM43" s="0"/>
      <c r="THN43" s="0"/>
      <c r="THO43" s="0"/>
      <c r="THP43" s="0"/>
      <c r="THQ43" s="0"/>
      <c r="THR43" s="0"/>
      <c r="THS43" s="0"/>
      <c r="THT43" s="0"/>
      <c r="THU43" s="0"/>
      <c r="THV43" s="0"/>
      <c r="THW43" s="0"/>
      <c r="THX43" s="0"/>
      <c r="THY43" s="0"/>
      <c r="THZ43" s="0"/>
      <c r="TIA43" s="0"/>
      <c r="TIB43" s="0"/>
      <c r="TIC43" s="0"/>
      <c r="TID43" s="0"/>
      <c r="TIE43" s="0"/>
      <c r="TIF43" s="0"/>
      <c r="TIG43" s="0"/>
      <c r="TIH43" s="0"/>
      <c r="TII43" s="0"/>
      <c r="TIJ43" s="0"/>
      <c r="TIK43" s="0"/>
      <c r="TIL43" s="0"/>
      <c r="TIM43" s="0"/>
      <c r="TIN43" s="0"/>
      <c r="TIO43" s="0"/>
      <c r="TIP43" s="0"/>
      <c r="TIQ43" s="0"/>
      <c r="TIR43" s="0"/>
      <c r="TIS43" s="0"/>
      <c r="TIT43" s="0"/>
      <c r="TIU43" s="0"/>
      <c r="TIV43" s="0"/>
      <c r="TIW43" s="0"/>
      <c r="TIX43" s="0"/>
      <c r="TIY43" s="0"/>
      <c r="TIZ43" s="0"/>
      <c r="TJA43" s="0"/>
      <c r="TJB43" s="0"/>
      <c r="TJC43" s="0"/>
      <c r="TJD43" s="0"/>
      <c r="TJE43" s="0"/>
      <c r="TJF43" s="0"/>
      <c r="TJG43" s="0"/>
      <c r="TJH43" s="0"/>
      <c r="TJI43" s="0"/>
      <c r="TJJ43" s="0"/>
      <c r="TJK43" s="0"/>
      <c r="TJL43" s="0"/>
      <c r="TJM43" s="0"/>
      <c r="TJN43" s="0"/>
      <c r="TJO43" s="0"/>
      <c r="TJP43" s="0"/>
      <c r="TJQ43" s="0"/>
      <c r="TJR43" s="0"/>
      <c r="TJS43" s="0"/>
      <c r="TJT43" s="0"/>
      <c r="TJU43" s="0"/>
      <c r="TJV43" s="0"/>
      <c r="TJW43" s="0"/>
      <c r="TJX43" s="0"/>
      <c r="TJY43" s="0"/>
      <c r="TJZ43" s="0"/>
      <c r="TKA43" s="0"/>
      <c r="TKB43" s="0"/>
      <c r="TKC43" s="0"/>
      <c r="TKD43" s="0"/>
      <c r="TKE43" s="0"/>
      <c r="TKF43" s="0"/>
      <c r="TKG43" s="0"/>
      <c r="TKH43" s="0"/>
      <c r="TKI43" s="0"/>
      <c r="TKJ43" s="0"/>
      <c r="TKK43" s="0"/>
      <c r="TKL43" s="0"/>
      <c r="TKM43" s="0"/>
      <c r="TKN43" s="0"/>
      <c r="TKO43" s="0"/>
      <c r="TKP43" s="0"/>
      <c r="TKQ43" s="0"/>
      <c r="TKR43" s="0"/>
      <c r="TKS43" s="0"/>
      <c r="TKT43" s="0"/>
      <c r="TKU43" s="0"/>
      <c r="TKV43" s="0"/>
      <c r="TKW43" s="0"/>
      <c r="TKX43" s="0"/>
      <c r="TKY43" s="0"/>
      <c r="TKZ43" s="0"/>
      <c r="TLA43" s="0"/>
      <c r="TLB43" s="0"/>
      <c r="TLC43" s="0"/>
      <c r="TLD43" s="0"/>
      <c r="TLE43" s="0"/>
      <c r="TLF43" s="0"/>
      <c r="TLG43" s="0"/>
      <c r="TLH43" s="0"/>
      <c r="TLI43" s="0"/>
      <c r="TLJ43" s="0"/>
      <c r="TLK43" s="0"/>
      <c r="TLL43" s="0"/>
      <c r="TLM43" s="0"/>
      <c r="TLN43" s="0"/>
      <c r="TLO43" s="0"/>
      <c r="TLP43" s="0"/>
      <c r="TLQ43" s="0"/>
      <c r="TLR43" s="0"/>
      <c r="TLS43" s="0"/>
      <c r="TLT43" s="0"/>
      <c r="TLU43" s="0"/>
      <c r="TLV43" s="0"/>
      <c r="TLW43" s="0"/>
      <c r="TLX43" s="0"/>
      <c r="TLY43" s="0"/>
      <c r="TLZ43" s="0"/>
      <c r="TMA43" s="0"/>
      <c r="TMB43" s="0"/>
      <c r="TMC43" s="0"/>
      <c r="TMD43" s="0"/>
      <c r="TME43" s="0"/>
      <c r="TMF43" s="0"/>
      <c r="TMG43" s="0"/>
      <c r="TMH43" s="0"/>
      <c r="TMI43" s="0"/>
      <c r="TMJ43" s="0"/>
      <c r="TMK43" s="0"/>
      <c r="TML43" s="0"/>
      <c r="TMM43" s="0"/>
      <c r="TMN43" s="0"/>
      <c r="TMO43" s="0"/>
      <c r="TMP43" s="0"/>
      <c r="TMQ43" s="0"/>
      <c r="TMR43" s="0"/>
      <c r="TMS43" s="0"/>
      <c r="TMT43" s="0"/>
      <c r="TMU43" s="0"/>
      <c r="TMV43" s="0"/>
      <c r="TMW43" s="0"/>
      <c r="TMX43" s="0"/>
      <c r="TMY43" s="0"/>
      <c r="TMZ43" s="0"/>
      <c r="TNA43" s="0"/>
      <c r="TNB43" s="0"/>
      <c r="TNC43" s="0"/>
      <c r="TND43" s="0"/>
      <c r="TNE43" s="0"/>
      <c r="TNF43" s="0"/>
      <c r="TNG43" s="0"/>
      <c r="TNH43" s="0"/>
      <c r="TNI43" s="0"/>
      <c r="TNJ43" s="0"/>
      <c r="TNK43" s="0"/>
      <c r="TNL43" s="0"/>
      <c r="TNM43" s="0"/>
      <c r="TNN43" s="0"/>
      <c r="TNO43" s="0"/>
      <c r="TNP43" s="0"/>
      <c r="TNQ43" s="0"/>
      <c r="TNR43" s="0"/>
      <c r="TNS43" s="0"/>
      <c r="TNT43" s="0"/>
      <c r="TNU43" s="0"/>
      <c r="TNV43" s="0"/>
      <c r="TNW43" s="0"/>
      <c r="TNX43" s="0"/>
      <c r="TNY43" s="0"/>
      <c r="TNZ43" s="0"/>
      <c r="TOA43" s="0"/>
      <c r="TOB43" s="0"/>
      <c r="TOC43" s="0"/>
      <c r="TOD43" s="0"/>
      <c r="TOE43" s="0"/>
      <c r="TOF43" s="0"/>
      <c r="TOG43" s="0"/>
      <c r="TOH43" s="0"/>
      <c r="TOI43" s="0"/>
      <c r="TOJ43" s="0"/>
      <c r="TOK43" s="0"/>
      <c r="TOL43" s="0"/>
      <c r="TOM43" s="0"/>
      <c r="TON43" s="0"/>
      <c r="TOO43" s="0"/>
      <c r="TOP43" s="0"/>
      <c r="TOQ43" s="0"/>
      <c r="TOR43" s="0"/>
      <c r="TOS43" s="0"/>
      <c r="TOT43" s="0"/>
      <c r="TOU43" s="0"/>
      <c r="TOV43" s="0"/>
      <c r="TOW43" s="0"/>
      <c r="TOX43" s="0"/>
      <c r="TOY43" s="0"/>
      <c r="TOZ43" s="0"/>
      <c r="TPA43" s="0"/>
      <c r="TPB43" s="0"/>
      <c r="TPC43" s="0"/>
      <c r="TPD43" s="0"/>
      <c r="TPE43" s="0"/>
      <c r="TPF43" s="0"/>
      <c r="TPG43" s="0"/>
      <c r="TPH43" s="0"/>
      <c r="TPI43" s="0"/>
      <c r="TPJ43" s="0"/>
      <c r="TPK43" s="0"/>
      <c r="TPL43" s="0"/>
      <c r="TPM43" s="0"/>
      <c r="TPN43" s="0"/>
      <c r="TPO43" s="0"/>
      <c r="TPP43" s="0"/>
      <c r="TPQ43" s="0"/>
      <c r="TPR43" s="0"/>
      <c r="TPS43" s="0"/>
      <c r="TPT43" s="0"/>
      <c r="TPU43" s="0"/>
      <c r="TPV43" s="0"/>
      <c r="TPW43" s="0"/>
      <c r="TPX43" s="0"/>
      <c r="TPY43" s="0"/>
      <c r="TPZ43" s="0"/>
      <c r="TQA43" s="0"/>
      <c r="TQB43" s="0"/>
      <c r="TQC43" s="0"/>
      <c r="TQD43" s="0"/>
      <c r="TQE43" s="0"/>
      <c r="TQF43" s="0"/>
      <c r="TQG43" s="0"/>
      <c r="TQH43" s="0"/>
      <c r="TQI43" s="0"/>
      <c r="TQJ43" s="0"/>
      <c r="TQK43" s="0"/>
      <c r="TQL43" s="0"/>
      <c r="TQM43" s="0"/>
      <c r="TQN43" s="0"/>
      <c r="TQO43" s="0"/>
      <c r="TQP43" s="0"/>
      <c r="TQQ43" s="0"/>
      <c r="TQR43" s="0"/>
      <c r="TQS43" s="0"/>
      <c r="TQT43" s="0"/>
      <c r="TQU43" s="0"/>
      <c r="TQV43" s="0"/>
      <c r="TQW43" s="0"/>
      <c r="TQX43" s="0"/>
      <c r="TQY43" s="0"/>
      <c r="TQZ43" s="0"/>
      <c r="TRA43" s="0"/>
      <c r="TRB43" s="0"/>
      <c r="TRC43" s="0"/>
      <c r="TRD43" s="0"/>
      <c r="TRE43" s="0"/>
      <c r="TRF43" s="0"/>
      <c r="TRG43" s="0"/>
      <c r="TRH43" s="0"/>
      <c r="TRI43" s="0"/>
      <c r="TRJ43" s="0"/>
      <c r="TRK43" s="0"/>
      <c r="TRL43" s="0"/>
      <c r="TRM43" s="0"/>
      <c r="TRN43" s="0"/>
      <c r="TRO43" s="0"/>
      <c r="TRP43" s="0"/>
      <c r="TRQ43" s="0"/>
      <c r="TRR43" s="0"/>
      <c r="TRS43" s="0"/>
      <c r="TRT43" s="0"/>
      <c r="TRU43" s="0"/>
      <c r="TRV43" s="0"/>
      <c r="TRW43" s="0"/>
      <c r="TRX43" s="0"/>
      <c r="TRY43" s="0"/>
      <c r="TRZ43" s="0"/>
      <c r="TSA43" s="0"/>
      <c r="TSB43" s="0"/>
      <c r="TSC43" s="0"/>
      <c r="TSD43" s="0"/>
      <c r="TSE43" s="0"/>
      <c r="TSF43" s="0"/>
      <c r="TSG43" s="0"/>
      <c r="TSH43" s="0"/>
      <c r="TSI43" s="0"/>
      <c r="TSJ43" s="0"/>
      <c r="TSK43" s="0"/>
      <c r="TSL43" s="0"/>
      <c r="TSM43" s="0"/>
      <c r="TSN43" s="0"/>
      <c r="TSO43" s="0"/>
      <c r="TSP43" s="0"/>
      <c r="TSQ43" s="0"/>
      <c r="TSR43" s="0"/>
      <c r="TSS43" s="0"/>
      <c r="TST43" s="0"/>
      <c r="TSU43" s="0"/>
      <c r="TSV43" s="0"/>
      <c r="TSW43" s="0"/>
      <c r="TSX43" s="0"/>
      <c r="TSY43" s="0"/>
      <c r="TSZ43" s="0"/>
      <c r="TTA43" s="0"/>
      <c r="TTB43" s="0"/>
      <c r="TTC43" s="0"/>
      <c r="TTD43" s="0"/>
      <c r="TTE43" s="0"/>
      <c r="TTF43" s="0"/>
      <c r="TTG43" s="0"/>
      <c r="TTH43" s="0"/>
      <c r="TTI43" s="0"/>
      <c r="TTJ43" s="0"/>
      <c r="TTK43" s="0"/>
      <c r="TTL43" s="0"/>
      <c r="TTM43" s="0"/>
      <c r="TTN43" s="0"/>
      <c r="TTO43" s="0"/>
      <c r="TTP43" s="0"/>
      <c r="TTQ43" s="0"/>
      <c r="TTR43" s="0"/>
      <c r="TTS43" s="0"/>
      <c r="TTT43" s="0"/>
      <c r="TTU43" s="0"/>
      <c r="TTV43" s="0"/>
      <c r="TTW43" s="0"/>
      <c r="TTX43" s="0"/>
      <c r="TTY43" s="0"/>
      <c r="TTZ43" s="0"/>
      <c r="TUA43" s="0"/>
      <c r="TUB43" s="0"/>
      <c r="TUC43" s="0"/>
      <c r="TUD43" s="0"/>
      <c r="TUE43" s="0"/>
      <c r="TUF43" s="0"/>
      <c r="TUG43" s="0"/>
      <c r="TUH43" s="0"/>
      <c r="TUI43" s="0"/>
      <c r="TUJ43" s="0"/>
      <c r="TUK43" s="0"/>
      <c r="TUL43" s="0"/>
      <c r="TUM43" s="0"/>
      <c r="TUN43" s="0"/>
      <c r="TUO43" s="0"/>
      <c r="TUP43" s="0"/>
      <c r="TUQ43" s="0"/>
      <c r="TUR43" s="0"/>
      <c r="TUS43" s="0"/>
      <c r="TUT43" s="0"/>
      <c r="TUU43" s="0"/>
      <c r="TUV43" s="0"/>
      <c r="TUW43" s="0"/>
      <c r="TUX43" s="0"/>
      <c r="TUY43" s="0"/>
      <c r="TUZ43" s="0"/>
      <c r="TVA43" s="0"/>
      <c r="TVB43" s="0"/>
      <c r="TVC43" s="0"/>
      <c r="TVD43" s="0"/>
      <c r="TVE43" s="0"/>
      <c r="TVF43" s="0"/>
      <c r="TVG43" s="0"/>
      <c r="TVH43" s="0"/>
      <c r="TVI43" s="0"/>
      <c r="TVJ43" s="0"/>
      <c r="TVK43" s="0"/>
      <c r="TVL43" s="0"/>
      <c r="TVM43" s="0"/>
      <c r="TVN43" s="0"/>
      <c r="TVO43" s="0"/>
      <c r="TVP43" s="0"/>
      <c r="TVQ43" s="0"/>
      <c r="TVR43" s="0"/>
      <c r="TVS43" s="0"/>
      <c r="TVT43" s="0"/>
      <c r="TVU43" s="0"/>
      <c r="TVV43" s="0"/>
      <c r="TVW43" s="0"/>
      <c r="TVX43" s="0"/>
      <c r="TVY43" s="0"/>
      <c r="TVZ43" s="0"/>
      <c r="TWA43" s="0"/>
      <c r="TWB43" s="0"/>
      <c r="TWC43" s="0"/>
      <c r="TWD43" s="0"/>
      <c r="TWE43" s="0"/>
      <c r="TWF43" s="0"/>
      <c r="TWG43" s="0"/>
      <c r="TWH43" s="0"/>
      <c r="TWI43" s="0"/>
      <c r="TWJ43" s="0"/>
      <c r="TWK43" s="0"/>
      <c r="TWL43" s="0"/>
      <c r="TWM43" s="0"/>
      <c r="TWN43" s="0"/>
      <c r="TWO43" s="0"/>
      <c r="TWP43" s="0"/>
      <c r="TWQ43" s="0"/>
      <c r="TWR43" s="0"/>
      <c r="TWS43" s="0"/>
      <c r="TWT43" s="0"/>
      <c r="TWU43" s="0"/>
      <c r="TWV43" s="0"/>
      <c r="TWW43" s="0"/>
      <c r="TWX43" s="0"/>
      <c r="TWY43" s="0"/>
      <c r="TWZ43" s="0"/>
      <c r="TXA43" s="0"/>
      <c r="TXB43" s="0"/>
      <c r="TXC43" s="0"/>
      <c r="TXD43" s="0"/>
      <c r="TXE43" s="0"/>
      <c r="TXF43" s="0"/>
      <c r="TXG43" s="0"/>
      <c r="TXH43" s="0"/>
      <c r="TXI43" s="0"/>
      <c r="TXJ43" s="0"/>
      <c r="TXK43" s="0"/>
      <c r="TXL43" s="0"/>
      <c r="TXM43" s="0"/>
      <c r="TXN43" s="0"/>
      <c r="TXO43" s="0"/>
      <c r="TXP43" s="0"/>
      <c r="TXQ43" s="0"/>
      <c r="TXR43" s="0"/>
      <c r="TXS43" s="0"/>
      <c r="TXT43" s="0"/>
      <c r="TXU43" s="0"/>
      <c r="TXV43" s="0"/>
      <c r="TXW43" s="0"/>
      <c r="TXX43" s="0"/>
      <c r="TXY43" s="0"/>
      <c r="TXZ43" s="0"/>
      <c r="TYA43" s="0"/>
      <c r="TYB43" s="0"/>
      <c r="TYC43" s="0"/>
      <c r="TYD43" s="0"/>
      <c r="TYE43" s="0"/>
      <c r="TYF43" s="0"/>
      <c r="TYG43" s="0"/>
      <c r="TYH43" s="0"/>
      <c r="TYI43" s="0"/>
      <c r="TYJ43" s="0"/>
      <c r="TYK43" s="0"/>
      <c r="TYL43" s="0"/>
      <c r="TYM43" s="0"/>
      <c r="TYN43" s="0"/>
      <c r="TYO43" s="0"/>
      <c r="TYP43" s="0"/>
      <c r="TYQ43" s="0"/>
      <c r="TYR43" s="0"/>
      <c r="TYS43" s="0"/>
      <c r="TYT43" s="0"/>
      <c r="TYU43" s="0"/>
      <c r="TYV43" s="0"/>
      <c r="TYW43" s="0"/>
      <c r="TYX43" s="0"/>
      <c r="TYY43" s="0"/>
      <c r="TYZ43" s="0"/>
      <c r="TZA43" s="0"/>
      <c r="TZB43" s="0"/>
      <c r="TZC43" s="0"/>
      <c r="TZD43" s="0"/>
      <c r="TZE43" s="0"/>
      <c r="TZF43" s="0"/>
      <c r="TZG43" s="0"/>
      <c r="TZH43" s="0"/>
      <c r="TZI43" s="0"/>
      <c r="TZJ43" s="0"/>
      <c r="TZK43" s="0"/>
      <c r="TZL43" s="0"/>
      <c r="TZM43" s="0"/>
      <c r="TZN43" s="0"/>
      <c r="TZO43" s="0"/>
      <c r="TZP43" s="0"/>
      <c r="TZQ43" s="0"/>
      <c r="TZR43" s="0"/>
      <c r="TZS43" s="0"/>
      <c r="TZT43" s="0"/>
      <c r="TZU43" s="0"/>
      <c r="TZV43" s="0"/>
      <c r="TZW43" s="0"/>
      <c r="TZX43" s="0"/>
      <c r="TZY43" s="0"/>
      <c r="TZZ43" s="0"/>
      <c r="UAA43" s="0"/>
      <c r="UAB43" s="0"/>
      <c r="UAC43" s="0"/>
      <c r="UAD43" s="0"/>
      <c r="UAE43" s="0"/>
      <c r="UAF43" s="0"/>
      <c r="UAG43" s="0"/>
      <c r="UAH43" s="0"/>
      <c r="UAI43" s="0"/>
      <c r="UAJ43" s="0"/>
      <c r="UAK43" s="0"/>
      <c r="UAL43" s="0"/>
      <c r="UAM43" s="0"/>
      <c r="UAN43" s="0"/>
      <c r="UAO43" s="0"/>
      <c r="UAP43" s="0"/>
      <c r="UAQ43" s="0"/>
      <c r="UAR43" s="0"/>
      <c r="UAS43" s="0"/>
      <c r="UAT43" s="0"/>
      <c r="UAU43" s="0"/>
      <c r="UAV43" s="0"/>
      <c r="UAW43" s="0"/>
      <c r="UAX43" s="0"/>
      <c r="UAY43" s="0"/>
      <c r="UAZ43" s="0"/>
      <c r="UBA43" s="0"/>
      <c r="UBB43" s="0"/>
      <c r="UBC43" s="0"/>
      <c r="UBD43" s="0"/>
      <c r="UBE43" s="0"/>
      <c r="UBF43" s="0"/>
      <c r="UBG43" s="0"/>
      <c r="UBH43" s="0"/>
      <c r="UBI43" s="0"/>
      <c r="UBJ43" s="0"/>
      <c r="UBK43" s="0"/>
      <c r="UBL43" s="0"/>
      <c r="UBM43" s="0"/>
      <c r="UBN43" s="0"/>
      <c r="UBO43" s="0"/>
      <c r="UBP43" s="0"/>
      <c r="UBQ43" s="0"/>
      <c r="UBR43" s="0"/>
      <c r="UBS43" s="0"/>
      <c r="UBT43" s="0"/>
      <c r="UBU43" s="0"/>
      <c r="UBV43" s="0"/>
      <c r="UBW43" s="0"/>
      <c r="UBX43" s="0"/>
      <c r="UBY43" s="0"/>
      <c r="UBZ43" s="0"/>
      <c r="UCA43" s="0"/>
      <c r="UCB43" s="0"/>
      <c r="UCC43" s="0"/>
      <c r="UCD43" s="0"/>
      <c r="UCE43" s="0"/>
      <c r="UCF43" s="0"/>
      <c r="UCG43" s="0"/>
      <c r="UCH43" s="0"/>
      <c r="UCI43" s="0"/>
      <c r="UCJ43" s="0"/>
      <c r="UCK43" s="0"/>
      <c r="UCL43" s="0"/>
      <c r="UCM43" s="0"/>
      <c r="UCN43" s="0"/>
      <c r="UCO43" s="0"/>
      <c r="UCP43" s="0"/>
      <c r="UCQ43" s="0"/>
      <c r="UCR43" s="0"/>
      <c r="UCS43" s="0"/>
      <c r="UCT43" s="0"/>
      <c r="UCU43" s="0"/>
      <c r="UCV43" s="0"/>
      <c r="UCW43" s="0"/>
      <c r="UCX43" s="0"/>
      <c r="UCY43" s="0"/>
      <c r="UCZ43" s="0"/>
      <c r="UDA43" s="0"/>
      <c r="UDB43" s="0"/>
      <c r="UDC43" s="0"/>
      <c r="UDD43" s="0"/>
      <c r="UDE43" s="0"/>
      <c r="UDF43" s="0"/>
      <c r="UDG43" s="0"/>
      <c r="UDH43" s="0"/>
      <c r="UDI43" s="0"/>
      <c r="UDJ43" s="0"/>
      <c r="UDK43" s="0"/>
      <c r="UDL43" s="0"/>
      <c r="UDM43" s="0"/>
      <c r="UDN43" s="0"/>
      <c r="UDO43" s="0"/>
      <c r="UDP43" s="0"/>
      <c r="UDQ43" s="0"/>
      <c r="UDR43" s="0"/>
      <c r="UDS43" s="0"/>
      <c r="UDT43" s="0"/>
      <c r="UDU43" s="0"/>
      <c r="UDV43" s="0"/>
      <c r="UDW43" s="0"/>
      <c r="UDX43" s="0"/>
      <c r="UDY43" s="0"/>
      <c r="UDZ43" s="0"/>
      <c r="UEA43" s="0"/>
      <c r="UEB43" s="0"/>
      <c r="UEC43" s="0"/>
      <c r="UED43" s="0"/>
      <c r="UEE43" s="0"/>
      <c r="UEF43" s="0"/>
      <c r="UEG43" s="0"/>
      <c r="UEH43" s="0"/>
      <c r="UEI43" s="0"/>
      <c r="UEJ43" s="0"/>
      <c r="UEK43" s="0"/>
      <c r="UEL43" s="0"/>
      <c r="UEM43" s="0"/>
      <c r="UEN43" s="0"/>
      <c r="UEO43" s="0"/>
      <c r="UEP43" s="0"/>
      <c r="UEQ43" s="0"/>
      <c r="UER43" s="0"/>
      <c r="UES43" s="0"/>
      <c r="UET43" s="0"/>
      <c r="UEU43" s="0"/>
      <c r="UEV43" s="0"/>
      <c r="UEW43" s="0"/>
      <c r="UEX43" s="0"/>
      <c r="UEY43" s="0"/>
      <c r="UEZ43" s="0"/>
      <c r="UFA43" s="0"/>
      <c r="UFB43" s="0"/>
      <c r="UFC43" s="0"/>
      <c r="UFD43" s="0"/>
      <c r="UFE43" s="0"/>
      <c r="UFF43" s="0"/>
      <c r="UFG43" s="0"/>
      <c r="UFH43" s="0"/>
      <c r="UFI43" s="0"/>
      <c r="UFJ43" s="0"/>
      <c r="UFK43" s="0"/>
      <c r="UFL43" s="0"/>
      <c r="UFM43" s="0"/>
      <c r="UFN43" s="0"/>
      <c r="UFO43" s="0"/>
      <c r="UFP43" s="0"/>
      <c r="UFQ43" s="0"/>
      <c r="UFR43" s="0"/>
      <c r="UFS43" s="0"/>
      <c r="UFT43" s="0"/>
      <c r="UFU43" s="0"/>
      <c r="UFV43" s="0"/>
      <c r="UFW43" s="0"/>
      <c r="UFX43" s="0"/>
      <c r="UFY43" s="0"/>
      <c r="UFZ43" s="0"/>
      <c r="UGA43" s="0"/>
      <c r="UGB43" s="0"/>
      <c r="UGC43" s="0"/>
      <c r="UGD43" s="0"/>
      <c r="UGE43" s="0"/>
      <c r="UGF43" s="0"/>
      <c r="UGG43" s="0"/>
      <c r="UGH43" s="0"/>
      <c r="UGI43" s="0"/>
      <c r="UGJ43" s="0"/>
      <c r="UGK43" s="0"/>
      <c r="UGL43" s="0"/>
      <c r="UGM43" s="0"/>
      <c r="UGN43" s="0"/>
      <c r="UGO43" s="0"/>
      <c r="UGP43" s="0"/>
      <c r="UGQ43" s="0"/>
      <c r="UGR43" s="0"/>
      <c r="UGS43" s="0"/>
      <c r="UGT43" s="0"/>
      <c r="UGU43" s="0"/>
      <c r="UGV43" s="0"/>
      <c r="UGW43" s="0"/>
      <c r="UGX43" s="0"/>
      <c r="UGY43" s="0"/>
      <c r="UGZ43" s="0"/>
      <c r="UHA43" s="0"/>
      <c r="UHB43" s="0"/>
      <c r="UHC43" s="0"/>
      <c r="UHD43" s="0"/>
      <c r="UHE43" s="0"/>
      <c r="UHF43" s="0"/>
      <c r="UHG43" s="0"/>
      <c r="UHH43" s="0"/>
      <c r="UHI43" s="0"/>
      <c r="UHJ43" s="0"/>
      <c r="UHK43" s="0"/>
      <c r="UHL43" s="0"/>
      <c r="UHM43" s="0"/>
      <c r="UHN43" s="0"/>
      <c r="UHO43" s="0"/>
      <c r="UHP43" s="0"/>
      <c r="UHQ43" s="0"/>
      <c r="UHR43" s="0"/>
      <c r="UHS43" s="0"/>
      <c r="UHT43" s="0"/>
      <c r="UHU43" s="0"/>
      <c r="UHV43" s="0"/>
      <c r="UHW43" s="0"/>
      <c r="UHX43" s="0"/>
      <c r="UHY43" s="0"/>
      <c r="UHZ43" s="0"/>
      <c r="UIA43" s="0"/>
      <c r="UIB43" s="0"/>
      <c r="UIC43" s="0"/>
      <c r="UID43" s="0"/>
      <c r="UIE43" s="0"/>
      <c r="UIF43" s="0"/>
      <c r="UIG43" s="0"/>
      <c r="UIH43" s="0"/>
      <c r="UII43" s="0"/>
      <c r="UIJ43" s="0"/>
      <c r="UIK43" s="0"/>
      <c r="UIL43" s="0"/>
      <c r="UIM43" s="0"/>
      <c r="UIN43" s="0"/>
      <c r="UIO43" s="0"/>
      <c r="UIP43" s="0"/>
      <c r="UIQ43" s="0"/>
      <c r="UIR43" s="0"/>
      <c r="UIS43" s="0"/>
      <c r="UIT43" s="0"/>
      <c r="UIU43" s="0"/>
      <c r="UIV43" s="0"/>
      <c r="UIW43" s="0"/>
      <c r="UIX43" s="0"/>
      <c r="UIY43" s="0"/>
      <c r="UIZ43" s="0"/>
      <c r="UJA43" s="0"/>
      <c r="UJB43" s="0"/>
      <c r="UJC43" s="0"/>
      <c r="UJD43" s="0"/>
      <c r="UJE43" s="0"/>
      <c r="UJF43" s="0"/>
      <c r="UJG43" s="0"/>
      <c r="UJH43" s="0"/>
      <c r="UJI43" s="0"/>
      <c r="UJJ43" s="0"/>
      <c r="UJK43" s="0"/>
      <c r="UJL43" s="0"/>
      <c r="UJM43" s="0"/>
      <c r="UJN43" s="0"/>
      <c r="UJO43" s="0"/>
      <c r="UJP43" s="0"/>
      <c r="UJQ43" s="0"/>
      <c r="UJR43" s="0"/>
      <c r="UJS43" s="0"/>
      <c r="UJT43" s="0"/>
      <c r="UJU43" s="0"/>
      <c r="UJV43" s="0"/>
      <c r="UJW43" s="0"/>
      <c r="UJX43" s="0"/>
      <c r="UJY43" s="0"/>
      <c r="UJZ43" s="0"/>
      <c r="UKA43" s="0"/>
      <c r="UKB43" s="0"/>
      <c r="UKC43" s="0"/>
      <c r="UKD43" s="0"/>
      <c r="UKE43" s="0"/>
      <c r="UKF43" s="0"/>
      <c r="UKG43" s="0"/>
      <c r="UKH43" s="0"/>
      <c r="UKI43" s="0"/>
      <c r="UKJ43" s="0"/>
      <c r="UKK43" s="0"/>
      <c r="UKL43" s="0"/>
      <c r="UKM43" s="0"/>
      <c r="UKN43" s="0"/>
      <c r="UKO43" s="0"/>
      <c r="UKP43" s="0"/>
      <c r="UKQ43" s="0"/>
      <c r="UKR43" s="0"/>
      <c r="UKS43" s="0"/>
      <c r="UKT43" s="0"/>
      <c r="UKU43" s="0"/>
      <c r="UKV43" s="0"/>
      <c r="UKW43" s="0"/>
      <c r="UKX43" s="0"/>
      <c r="UKY43" s="0"/>
      <c r="UKZ43" s="0"/>
      <c r="ULA43" s="0"/>
      <c r="ULB43" s="0"/>
      <c r="ULC43" s="0"/>
      <c r="ULD43" s="0"/>
      <c r="ULE43" s="0"/>
      <c r="ULF43" s="0"/>
      <c r="ULG43" s="0"/>
      <c r="ULH43" s="0"/>
      <c r="ULI43" s="0"/>
      <c r="ULJ43" s="0"/>
      <c r="ULK43" s="0"/>
      <c r="ULL43" s="0"/>
      <c r="ULM43" s="0"/>
      <c r="ULN43" s="0"/>
      <c r="ULO43" s="0"/>
      <c r="ULP43" s="0"/>
      <c r="ULQ43" s="0"/>
      <c r="ULR43" s="0"/>
      <c r="ULS43" s="0"/>
      <c r="ULT43" s="0"/>
      <c r="ULU43" s="0"/>
      <c r="ULV43" s="0"/>
      <c r="ULW43" s="0"/>
      <c r="ULX43" s="0"/>
      <c r="ULY43" s="0"/>
      <c r="ULZ43" s="0"/>
      <c r="UMA43" s="0"/>
      <c r="UMB43" s="0"/>
      <c r="UMC43" s="0"/>
      <c r="UMD43" s="0"/>
      <c r="UME43" s="0"/>
      <c r="UMF43" s="0"/>
      <c r="UMG43" s="0"/>
      <c r="UMH43" s="0"/>
      <c r="UMI43" s="0"/>
      <c r="UMJ43" s="0"/>
      <c r="UMK43" s="0"/>
      <c r="UML43" s="0"/>
      <c r="UMM43" s="0"/>
      <c r="UMN43" s="0"/>
      <c r="UMO43" s="0"/>
      <c r="UMP43" s="0"/>
      <c r="UMQ43" s="0"/>
      <c r="UMR43" s="0"/>
      <c r="UMS43" s="0"/>
      <c r="UMT43" s="0"/>
      <c r="UMU43" s="0"/>
      <c r="UMV43" s="0"/>
      <c r="UMW43" s="0"/>
      <c r="UMX43" s="0"/>
      <c r="UMY43" s="0"/>
      <c r="UMZ43" s="0"/>
      <c r="UNA43" s="0"/>
      <c r="UNB43" s="0"/>
      <c r="UNC43" s="0"/>
      <c r="UND43" s="0"/>
      <c r="UNE43" s="0"/>
      <c r="UNF43" s="0"/>
      <c r="UNG43" s="0"/>
      <c r="UNH43" s="0"/>
      <c r="UNI43" s="0"/>
      <c r="UNJ43" s="0"/>
      <c r="UNK43" s="0"/>
      <c r="UNL43" s="0"/>
      <c r="UNM43" s="0"/>
      <c r="UNN43" s="0"/>
      <c r="UNO43" s="0"/>
      <c r="UNP43" s="0"/>
      <c r="UNQ43" s="0"/>
      <c r="UNR43" s="0"/>
      <c r="UNS43" s="0"/>
      <c r="UNT43" s="0"/>
      <c r="UNU43" s="0"/>
      <c r="UNV43" s="0"/>
      <c r="UNW43" s="0"/>
      <c r="UNX43" s="0"/>
      <c r="UNY43" s="0"/>
      <c r="UNZ43" s="0"/>
      <c r="UOA43" s="0"/>
      <c r="UOB43" s="0"/>
      <c r="UOC43" s="0"/>
      <c r="UOD43" s="0"/>
      <c r="UOE43" s="0"/>
      <c r="UOF43" s="0"/>
      <c r="UOG43" s="0"/>
      <c r="UOH43" s="0"/>
      <c r="UOI43" s="0"/>
      <c r="UOJ43" s="0"/>
      <c r="UOK43" s="0"/>
      <c r="UOL43" s="0"/>
      <c r="UOM43" s="0"/>
      <c r="UON43" s="0"/>
      <c r="UOO43" s="0"/>
      <c r="UOP43" s="0"/>
      <c r="UOQ43" s="0"/>
      <c r="UOR43" s="0"/>
      <c r="UOS43" s="0"/>
      <c r="UOT43" s="0"/>
      <c r="UOU43" s="0"/>
      <c r="UOV43" s="0"/>
      <c r="UOW43" s="0"/>
      <c r="UOX43" s="0"/>
      <c r="UOY43" s="0"/>
      <c r="UOZ43" s="0"/>
      <c r="UPA43" s="0"/>
      <c r="UPB43" s="0"/>
      <c r="UPC43" s="0"/>
      <c r="UPD43" s="0"/>
      <c r="UPE43" s="0"/>
      <c r="UPF43" s="0"/>
      <c r="UPG43" s="0"/>
      <c r="UPH43" s="0"/>
      <c r="UPI43" s="0"/>
      <c r="UPJ43" s="0"/>
      <c r="UPK43" s="0"/>
      <c r="UPL43" s="0"/>
      <c r="UPM43" s="0"/>
      <c r="UPN43" s="0"/>
      <c r="UPO43" s="0"/>
      <c r="UPP43" s="0"/>
      <c r="UPQ43" s="0"/>
      <c r="UPR43" s="0"/>
      <c r="UPS43" s="0"/>
      <c r="UPT43" s="0"/>
      <c r="UPU43" s="0"/>
      <c r="UPV43" s="0"/>
      <c r="UPW43" s="0"/>
      <c r="UPX43" s="0"/>
      <c r="UPY43" s="0"/>
      <c r="UPZ43" s="0"/>
      <c r="UQA43" s="0"/>
      <c r="UQB43" s="0"/>
      <c r="UQC43" s="0"/>
      <c r="UQD43" s="0"/>
      <c r="UQE43" s="0"/>
      <c r="UQF43" s="0"/>
      <c r="UQG43" s="0"/>
      <c r="UQH43" s="0"/>
      <c r="UQI43" s="0"/>
      <c r="UQJ43" s="0"/>
      <c r="UQK43" s="0"/>
      <c r="UQL43" s="0"/>
      <c r="UQM43" s="0"/>
      <c r="UQN43" s="0"/>
      <c r="UQO43" s="0"/>
      <c r="UQP43" s="0"/>
      <c r="UQQ43" s="0"/>
      <c r="UQR43" s="0"/>
      <c r="UQS43" s="0"/>
      <c r="UQT43" s="0"/>
      <c r="UQU43" s="0"/>
      <c r="UQV43" s="0"/>
      <c r="UQW43" s="0"/>
      <c r="UQX43" s="0"/>
      <c r="UQY43" s="0"/>
      <c r="UQZ43" s="0"/>
      <c r="URA43" s="0"/>
      <c r="URB43" s="0"/>
      <c r="URC43" s="0"/>
      <c r="URD43" s="0"/>
      <c r="URE43" s="0"/>
      <c r="URF43" s="0"/>
      <c r="URG43" s="0"/>
      <c r="URH43" s="0"/>
      <c r="URI43" s="0"/>
      <c r="URJ43" s="0"/>
      <c r="URK43" s="0"/>
      <c r="URL43" s="0"/>
      <c r="URM43" s="0"/>
      <c r="URN43" s="0"/>
      <c r="URO43" s="0"/>
      <c r="URP43" s="0"/>
      <c r="URQ43" s="0"/>
      <c r="URR43" s="0"/>
      <c r="URS43" s="0"/>
      <c r="URT43" s="0"/>
      <c r="URU43" s="0"/>
      <c r="URV43" s="0"/>
      <c r="URW43" s="0"/>
      <c r="URX43" s="0"/>
      <c r="URY43" s="0"/>
      <c r="URZ43" s="0"/>
      <c r="USA43" s="0"/>
      <c r="USB43" s="0"/>
      <c r="USC43" s="0"/>
      <c r="USD43" s="0"/>
      <c r="USE43" s="0"/>
      <c r="USF43" s="0"/>
      <c r="USG43" s="0"/>
      <c r="USH43" s="0"/>
      <c r="USI43" s="0"/>
      <c r="USJ43" s="0"/>
      <c r="USK43" s="0"/>
      <c r="USL43" s="0"/>
      <c r="USM43" s="0"/>
      <c r="USN43" s="0"/>
      <c r="USO43" s="0"/>
      <c r="USP43" s="0"/>
      <c r="USQ43" s="0"/>
      <c r="USR43" s="0"/>
      <c r="USS43" s="0"/>
      <c r="UST43" s="0"/>
      <c r="USU43" s="0"/>
      <c r="USV43" s="0"/>
      <c r="USW43" s="0"/>
      <c r="USX43" s="0"/>
      <c r="USY43" s="0"/>
      <c r="USZ43" s="0"/>
      <c r="UTA43" s="0"/>
      <c r="UTB43" s="0"/>
      <c r="UTC43" s="0"/>
      <c r="UTD43" s="0"/>
      <c r="UTE43" s="0"/>
      <c r="UTF43" s="0"/>
      <c r="UTG43" s="0"/>
      <c r="UTH43" s="0"/>
      <c r="UTI43" s="0"/>
      <c r="UTJ43" s="0"/>
      <c r="UTK43" s="0"/>
      <c r="UTL43" s="0"/>
      <c r="UTM43" s="0"/>
      <c r="UTN43" s="0"/>
      <c r="UTO43" s="0"/>
      <c r="UTP43" s="0"/>
      <c r="UTQ43" s="0"/>
      <c r="UTR43" s="0"/>
      <c r="UTS43" s="0"/>
      <c r="UTT43" s="0"/>
      <c r="UTU43" s="0"/>
      <c r="UTV43" s="0"/>
      <c r="UTW43" s="0"/>
      <c r="UTX43" s="0"/>
      <c r="UTY43" s="0"/>
      <c r="UTZ43" s="0"/>
      <c r="UUA43" s="0"/>
      <c r="UUB43" s="0"/>
      <c r="UUC43" s="0"/>
      <c r="UUD43" s="0"/>
      <c r="UUE43" s="0"/>
      <c r="UUF43" s="0"/>
      <c r="UUG43" s="0"/>
      <c r="UUH43" s="0"/>
      <c r="UUI43" s="0"/>
      <c r="UUJ43" s="0"/>
      <c r="UUK43" s="0"/>
      <c r="UUL43" s="0"/>
      <c r="UUM43" s="0"/>
      <c r="UUN43" s="0"/>
      <c r="UUO43" s="0"/>
      <c r="UUP43" s="0"/>
      <c r="UUQ43" s="0"/>
      <c r="UUR43" s="0"/>
      <c r="UUS43" s="0"/>
      <c r="UUT43" s="0"/>
      <c r="UUU43" s="0"/>
      <c r="UUV43" s="0"/>
      <c r="UUW43" s="0"/>
      <c r="UUX43" s="0"/>
      <c r="UUY43" s="0"/>
      <c r="UUZ43" s="0"/>
      <c r="UVA43" s="0"/>
      <c r="UVB43" s="0"/>
      <c r="UVC43" s="0"/>
      <c r="UVD43" s="0"/>
      <c r="UVE43" s="0"/>
      <c r="UVF43" s="0"/>
      <c r="UVG43" s="0"/>
      <c r="UVH43" s="0"/>
      <c r="UVI43" s="0"/>
      <c r="UVJ43" s="0"/>
      <c r="UVK43" s="0"/>
      <c r="UVL43" s="0"/>
      <c r="UVM43" s="0"/>
      <c r="UVN43" s="0"/>
      <c r="UVO43" s="0"/>
      <c r="UVP43" s="0"/>
      <c r="UVQ43" s="0"/>
      <c r="UVR43" s="0"/>
      <c r="UVS43" s="0"/>
      <c r="UVT43" s="0"/>
      <c r="UVU43" s="0"/>
      <c r="UVV43" s="0"/>
      <c r="UVW43" s="0"/>
      <c r="UVX43" s="0"/>
      <c r="UVY43" s="0"/>
      <c r="UVZ43" s="0"/>
      <c r="UWA43" s="0"/>
      <c r="UWB43" s="0"/>
      <c r="UWC43" s="0"/>
      <c r="UWD43" s="0"/>
      <c r="UWE43" s="0"/>
      <c r="UWF43" s="0"/>
      <c r="UWG43" s="0"/>
      <c r="UWH43" s="0"/>
      <c r="UWI43" s="0"/>
      <c r="UWJ43" s="0"/>
      <c r="UWK43" s="0"/>
      <c r="UWL43" s="0"/>
      <c r="UWM43" s="0"/>
      <c r="UWN43" s="0"/>
      <c r="UWO43" s="0"/>
      <c r="UWP43" s="0"/>
      <c r="UWQ43" s="0"/>
      <c r="UWR43" s="0"/>
      <c r="UWS43" s="0"/>
      <c r="UWT43" s="0"/>
      <c r="UWU43" s="0"/>
      <c r="UWV43" s="0"/>
      <c r="UWW43" s="0"/>
      <c r="UWX43" s="0"/>
      <c r="UWY43" s="0"/>
      <c r="UWZ43" s="0"/>
      <c r="UXA43" s="0"/>
      <c r="UXB43" s="0"/>
      <c r="UXC43" s="0"/>
      <c r="UXD43" s="0"/>
      <c r="UXE43" s="0"/>
      <c r="UXF43" s="0"/>
      <c r="UXG43" s="0"/>
      <c r="UXH43" s="0"/>
      <c r="UXI43" s="0"/>
      <c r="UXJ43" s="0"/>
      <c r="UXK43" s="0"/>
      <c r="UXL43" s="0"/>
      <c r="UXM43" s="0"/>
      <c r="UXN43" s="0"/>
      <c r="UXO43" s="0"/>
      <c r="UXP43" s="0"/>
      <c r="UXQ43" s="0"/>
      <c r="UXR43" s="0"/>
      <c r="UXS43" s="0"/>
      <c r="UXT43" s="0"/>
      <c r="UXU43" s="0"/>
      <c r="UXV43" s="0"/>
      <c r="UXW43" s="0"/>
      <c r="UXX43" s="0"/>
      <c r="UXY43" s="0"/>
      <c r="UXZ43" s="0"/>
      <c r="UYA43" s="0"/>
      <c r="UYB43" s="0"/>
      <c r="UYC43" s="0"/>
      <c r="UYD43" s="0"/>
      <c r="UYE43" s="0"/>
      <c r="UYF43" s="0"/>
      <c r="UYG43" s="0"/>
      <c r="UYH43" s="0"/>
      <c r="UYI43" s="0"/>
      <c r="UYJ43" s="0"/>
      <c r="UYK43" s="0"/>
      <c r="UYL43" s="0"/>
      <c r="UYM43" s="0"/>
      <c r="UYN43" s="0"/>
      <c r="UYO43" s="0"/>
      <c r="UYP43" s="0"/>
      <c r="UYQ43" s="0"/>
      <c r="UYR43" s="0"/>
      <c r="UYS43" s="0"/>
      <c r="UYT43" s="0"/>
      <c r="UYU43" s="0"/>
      <c r="UYV43" s="0"/>
      <c r="UYW43" s="0"/>
      <c r="UYX43" s="0"/>
      <c r="UYY43" s="0"/>
      <c r="UYZ43" s="0"/>
      <c r="UZA43" s="0"/>
      <c r="UZB43" s="0"/>
      <c r="UZC43" s="0"/>
      <c r="UZD43" s="0"/>
      <c r="UZE43" s="0"/>
      <c r="UZF43" s="0"/>
      <c r="UZG43" s="0"/>
      <c r="UZH43" s="0"/>
      <c r="UZI43" s="0"/>
      <c r="UZJ43" s="0"/>
      <c r="UZK43" s="0"/>
      <c r="UZL43" s="0"/>
      <c r="UZM43" s="0"/>
      <c r="UZN43" s="0"/>
      <c r="UZO43" s="0"/>
      <c r="UZP43" s="0"/>
      <c r="UZQ43" s="0"/>
      <c r="UZR43" s="0"/>
      <c r="UZS43" s="0"/>
      <c r="UZT43" s="0"/>
      <c r="UZU43" s="0"/>
      <c r="UZV43" s="0"/>
      <c r="UZW43" s="0"/>
      <c r="UZX43" s="0"/>
      <c r="UZY43" s="0"/>
      <c r="UZZ43" s="0"/>
      <c r="VAA43" s="0"/>
      <c r="VAB43" s="0"/>
      <c r="VAC43" s="0"/>
      <c r="VAD43" s="0"/>
      <c r="VAE43" s="0"/>
      <c r="VAF43" s="0"/>
      <c r="VAG43" s="0"/>
      <c r="VAH43" s="0"/>
      <c r="VAI43" s="0"/>
      <c r="VAJ43" s="0"/>
      <c r="VAK43" s="0"/>
      <c r="VAL43" s="0"/>
      <c r="VAM43" s="0"/>
      <c r="VAN43" s="0"/>
      <c r="VAO43" s="0"/>
      <c r="VAP43" s="0"/>
      <c r="VAQ43" s="0"/>
      <c r="VAR43" s="0"/>
      <c r="VAS43" s="0"/>
      <c r="VAT43" s="0"/>
      <c r="VAU43" s="0"/>
      <c r="VAV43" s="0"/>
      <c r="VAW43" s="0"/>
      <c r="VAX43" s="0"/>
      <c r="VAY43" s="0"/>
      <c r="VAZ43" s="0"/>
      <c r="VBA43" s="0"/>
      <c r="VBB43" s="0"/>
      <c r="VBC43" s="0"/>
      <c r="VBD43" s="0"/>
      <c r="VBE43" s="0"/>
      <c r="VBF43" s="0"/>
      <c r="VBG43" s="0"/>
      <c r="VBH43" s="0"/>
      <c r="VBI43" s="0"/>
      <c r="VBJ43" s="0"/>
      <c r="VBK43" s="0"/>
      <c r="VBL43" s="0"/>
      <c r="VBM43" s="0"/>
      <c r="VBN43" s="0"/>
      <c r="VBO43" s="0"/>
      <c r="VBP43" s="0"/>
      <c r="VBQ43" s="0"/>
      <c r="VBR43" s="0"/>
      <c r="VBS43" s="0"/>
      <c r="VBT43" s="0"/>
      <c r="VBU43" s="0"/>
      <c r="VBV43" s="0"/>
      <c r="VBW43" s="0"/>
      <c r="VBX43" s="0"/>
      <c r="VBY43" s="0"/>
      <c r="VBZ43" s="0"/>
      <c r="VCA43" s="0"/>
      <c r="VCB43" s="0"/>
      <c r="VCC43" s="0"/>
      <c r="VCD43" s="0"/>
      <c r="VCE43" s="0"/>
      <c r="VCF43" s="0"/>
      <c r="VCG43" s="0"/>
      <c r="VCH43" s="0"/>
      <c r="VCI43" s="0"/>
      <c r="VCJ43" s="0"/>
      <c r="VCK43" s="0"/>
      <c r="VCL43" s="0"/>
      <c r="VCM43" s="0"/>
      <c r="VCN43" s="0"/>
      <c r="VCO43" s="0"/>
      <c r="VCP43" s="0"/>
      <c r="VCQ43" s="0"/>
      <c r="VCR43" s="0"/>
      <c r="VCS43" s="0"/>
      <c r="VCT43" s="0"/>
      <c r="VCU43" s="0"/>
      <c r="VCV43" s="0"/>
      <c r="VCW43" s="0"/>
      <c r="VCX43" s="0"/>
      <c r="VCY43" s="0"/>
      <c r="VCZ43" s="0"/>
      <c r="VDA43" s="0"/>
      <c r="VDB43" s="0"/>
      <c r="VDC43" s="0"/>
      <c r="VDD43" s="0"/>
      <c r="VDE43" s="0"/>
      <c r="VDF43" s="0"/>
      <c r="VDG43" s="0"/>
      <c r="VDH43" s="0"/>
      <c r="VDI43" s="0"/>
      <c r="VDJ43" s="0"/>
      <c r="VDK43" s="0"/>
      <c r="VDL43" s="0"/>
      <c r="VDM43" s="0"/>
      <c r="VDN43" s="0"/>
      <c r="VDO43" s="0"/>
      <c r="VDP43" s="0"/>
      <c r="VDQ43" s="0"/>
      <c r="VDR43" s="0"/>
      <c r="VDS43" s="0"/>
      <c r="VDT43" s="0"/>
      <c r="VDU43" s="0"/>
      <c r="VDV43" s="0"/>
      <c r="VDW43" s="0"/>
      <c r="VDX43" s="0"/>
      <c r="VDY43" s="0"/>
      <c r="VDZ43" s="0"/>
      <c r="VEA43" s="0"/>
      <c r="VEB43" s="0"/>
      <c r="VEC43" s="0"/>
      <c r="VED43" s="0"/>
      <c r="VEE43" s="0"/>
      <c r="VEF43" s="0"/>
      <c r="VEG43" s="0"/>
      <c r="VEH43" s="0"/>
      <c r="VEI43" s="0"/>
      <c r="VEJ43" s="0"/>
      <c r="VEK43" s="0"/>
      <c r="VEL43" s="0"/>
      <c r="VEM43" s="0"/>
      <c r="VEN43" s="0"/>
      <c r="VEO43" s="0"/>
      <c r="VEP43" s="0"/>
      <c r="VEQ43" s="0"/>
      <c r="VER43" s="0"/>
      <c r="VES43" s="0"/>
      <c r="VET43" s="0"/>
      <c r="VEU43" s="0"/>
      <c r="VEV43" s="0"/>
      <c r="VEW43" s="0"/>
      <c r="VEX43" s="0"/>
      <c r="VEY43" s="0"/>
      <c r="VEZ43" s="0"/>
      <c r="VFA43" s="0"/>
      <c r="VFB43" s="0"/>
      <c r="VFC43" s="0"/>
      <c r="VFD43" s="0"/>
      <c r="VFE43" s="0"/>
      <c r="VFF43" s="0"/>
      <c r="VFG43" s="0"/>
      <c r="VFH43" s="0"/>
      <c r="VFI43" s="0"/>
      <c r="VFJ43" s="0"/>
      <c r="VFK43" s="0"/>
      <c r="VFL43" s="0"/>
      <c r="VFM43" s="0"/>
      <c r="VFN43" s="0"/>
      <c r="VFO43" s="0"/>
      <c r="VFP43" s="0"/>
      <c r="VFQ43" s="0"/>
      <c r="VFR43" s="0"/>
      <c r="VFS43" s="0"/>
      <c r="VFT43" s="0"/>
      <c r="VFU43" s="0"/>
      <c r="VFV43" s="0"/>
      <c r="VFW43" s="0"/>
      <c r="VFX43" s="0"/>
      <c r="VFY43" s="0"/>
      <c r="VFZ43" s="0"/>
      <c r="VGA43" s="0"/>
      <c r="VGB43" s="0"/>
      <c r="VGC43" s="0"/>
      <c r="VGD43" s="0"/>
      <c r="VGE43" s="0"/>
      <c r="VGF43" s="0"/>
      <c r="VGG43" s="0"/>
      <c r="VGH43" s="0"/>
      <c r="VGI43" s="0"/>
      <c r="VGJ43" s="0"/>
      <c r="VGK43" s="0"/>
      <c r="VGL43" s="0"/>
      <c r="VGM43" s="0"/>
      <c r="VGN43" s="0"/>
      <c r="VGO43" s="0"/>
      <c r="VGP43" s="0"/>
      <c r="VGQ43" s="0"/>
      <c r="VGR43" s="0"/>
      <c r="VGS43" s="0"/>
      <c r="VGT43" s="0"/>
      <c r="VGU43" s="0"/>
      <c r="VGV43" s="0"/>
      <c r="VGW43" s="0"/>
      <c r="VGX43" s="0"/>
      <c r="VGY43" s="0"/>
      <c r="VGZ43" s="0"/>
      <c r="VHA43" s="0"/>
      <c r="VHB43" s="0"/>
      <c r="VHC43" s="0"/>
      <c r="VHD43" s="0"/>
      <c r="VHE43" s="0"/>
      <c r="VHF43" s="0"/>
      <c r="VHG43" s="0"/>
      <c r="VHH43" s="0"/>
      <c r="VHI43" s="0"/>
      <c r="VHJ43" s="0"/>
      <c r="VHK43" s="0"/>
      <c r="VHL43" s="0"/>
      <c r="VHM43" s="0"/>
      <c r="VHN43" s="0"/>
      <c r="VHO43" s="0"/>
      <c r="VHP43" s="0"/>
      <c r="VHQ43" s="0"/>
      <c r="VHR43" s="0"/>
      <c r="VHS43" s="0"/>
      <c r="VHT43" s="0"/>
      <c r="VHU43" s="0"/>
      <c r="VHV43" s="0"/>
      <c r="VHW43" s="0"/>
      <c r="VHX43" s="0"/>
      <c r="VHY43" s="0"/>
      <c r="VHZ43" s="0"/>
      <c r="VIA43" s="0"/>
      <c r="VIB43" s="0"/>
      <c r="VIC43" s="0"/>
      <c r="VID43" s="0"/>
      <c r="VIE43" s="0"/>
      <c r="VIF43" s="0"/>
      <c r="VIG43" s="0"/>
      <c r="VIH43" s="0"/>
      <c r="VII43" s="0"/>
      <c r="VIJ43" s="0"/>
      <c r="VIK43" s="0"/>
      <c r="VIL43" s="0"/>
      <c r="VIM43" s="0"/>
      <c r="VIN43" s="0"/>
      <c r="VIO43" s="0"/>
      <c r="VIP43" s="0"/>
      <c r="VIQ43" s="0"/>
      <c r="VIR43" s="0"/>
      <c r="VIS43" s="0"/>
      <c r="VIT43" s="0"/>
      <c r="VIU43" s="0"/>
      <c r="VIV43" s="0"/>
      <c r="VIW43" s="0"/>
      <c r="VIX43" s="0"/>
      <c r="VIY43" s="0"/>
      <c r="VIZ43" s="0"/>
      <c r="VJA43" s="0"/>
      <c r="VJB43" s="0"/>
      <c r="VJC43" s="0"/>
      <c r="VJD43" s="0"/>
      <c r="VJE43" s="0"/>
      <c r="VJF43" s="0"/>
      <c r="VJG43" s="0"/>
      <c r="VJH43" s="0"/>
      <c r="VJI43" s="0"/>
      <c r="VJJ43" s="0"/>
      <c r="VJK43" s="0"/>
      <c r="VJL43" s="0"/>
      <c r="VJM43" s="0"/>
      <c r="VJN43" s="0"/>
      <c r="VJO43" s="0"/>
      <c r="VJP43" s="0"/>
      <c r="VJQ43" s="0"/>
      <c r="VJR43" s="0"/>
      <c r="VJS43" s="0"/>
      <c r="VJT43" s="0"/>
      <c r="VJU43" s="0"/>
      <c r="VJV43" s="0"/>
      <c r="VJW43" s="0"/>
      <c r="VJX43" s="0"/>
      <c r="VJY43" s="0"/>
      <c r="VJZ43" s="0"/>
      <c r="VKA43" s="0"/>
      <c r="VKB43" s="0"/>
      <c r="VKC43" s="0"/>
      <c r="VKD43" s="0"/>
      <c r="VKE43" s="0"/>
      <c r="VKF43" s="0"/>
      <c r="VKG43" s="0"/>
      <c r="VKH43" s="0"/>
      <c r="VKI43" s="0"/>
      <c r="VKJ43" s="0"/>
      <c r="VKK43" s="0"/>
      <c r="VKL43" s="0"/>
      <c r="VKM43" s="0"/>
      <c r="VKN43" s="0"/>
      <c r="VKO43" s="0"/>
      <c r="VKP43" s="0"/>
      <c r="VKQ43" s="0"/>
      <c r="VKR43" s="0"/>
      <c r="VKS43" s="0"/>
      <c r="VKT43" s="0"/>
      <c r="VKU43" s="0"/>
      <c r="VKV43" s="0"/>
      <c r="VKW43" s="0"/>
      <c r="VKX43" s="0"/>
      <c r="VKY43" s="0"/>
      <c r="VKZ43" s="0"/>
      <c r="VLA43" s="0"/>
      <c r="VLB43" s="0"/>
      <c r="VLC43" s="0"/>
      <c r="VLD43" s="0"/>
      <c r="VLE43" s="0"/>
      <c r="VLF43" s="0"/>
      <c r="VLG43" s="0"/>
      <c r="VLH43" s="0"/>
      <c r="VLI43" s="0"/>
      <c r="VLJ43" s="0"/>
      <c r="VLK43" s="0"/>
      <c r="VLL43" s="0"/>
      <c r="VLM43" s="0"/>
      <c r="VLN43" s="0"/>
      <c r="VLO43" s="0"/>
      <c r="VLP43" s="0"/>
      <c r="VLQ43" s="0"/>
      <c r="VLR43" s="0"/>
      <c r="VLS43" s="0"/>
      <c r="VLT43" s="0"/>
      <c r="VLU43" s="0"/>
      <c r="VLV43" s="0"/>
      <c r="VLW43" s="0"/>
      <c r="VLX43" s="0"/>
      <c r="VLY43" s="0"/>
      <c r="VLZ43" s="0"/>
      <c r="VMA43" s="0"/>
      <c r="VMB43" s="0"/>
      <c r="VMC43" s="0"/>
      <c r="VMD43" s="0"/>
      <c r="VME43" s="0"/>
      <c r="VMF43" s="0"/>
      <c r="VMG43" s="0"/>
      <c r="VMH43" s="0"/>
      <c r="VMI43" s="0"/>
      <c r="VMJ43" s="0"/>
      <c r="VMK43" s="0"/>
      <c r="VML43" s="0"/>
      <c r="VMM43" s="0"/>
      <c r="VMN43" s="0"/>
      <c r="VMO43" s="0"/>
      <c r="VMP43" s="0"/>
      <c r="VMQ43" s="0"/>
      <c r="VMR43" s="0"/>
      <c r="VMS43" s="0"/>
      <c r="VMT43" s="0"/>
      <c r="VMU43" s="0"/>
      <c r="VMV43" s="0"/>
      <c r="VMW43" s="0"/>
      <c r="VMX43" s="0"/>
      <c r="VMY43" s="0"/>
      <c r="VMZ43" s="0"/>
      <c r="VNA43" s="0"/>
      <c r="VNB43" s="0"/>
      <c r="VNC43" s="0"/>
      <c r="VND43" s="0"/>
      <c r="VNE43" s="0"/>
      <c r="VNF43" s="0"/>
      <c r="VNG43" s="0"/>
      <c r="VNH43" s="0"/>
      <c r="VNI43" s="0"/>
      <c r="VNJ43" s="0"/>
      <c r="VNK43" s="0"/>
      <c r="VNL43" s="0"/>
      <c r="VNM43" s="0"/>
      <c r="VNN43" s="0"/>
      <c r="VNO43" s="0"/>
      <c r="VNP43" s="0"/>
      <c r="VNQ43" s="0"/>
      <c r="VNR43" s="0"/>
      <c r="VNS43" s="0"/>
      <c r="VNT43" s="0"/>
      <c r="VNU43" s="0"/>
      <c r="VNV43" s="0"/>
      <c r="VNW43" s="0"/>
      <c r="VNX43" s="0"/>
      <c r="VNY43" s="0"/>
      <c r="VNZ43" s="0"/>
      <c r="VOA43" s="0"/>
      <c r="VOB43" s="0"/>
      <c r="VOC43" s="0"/>
      <c r="VOD43" s="0"/>
      <c r="VOE43" s="0"/>
      <c r="VOF43" s="0"/>
      <c r="VOG43" s="0"/>
      <c r="VOH43" s="0"/>
      <c r="VOI43" s="0"/>
      <c r="VOJ43" s="0"/>
      <c r="VOK43" s="0"/>
      <c r="VOL43" s="0"/>
      <c r="VOM43" s="0"/>
      <c r="VON43" s="0"/>
      <c r="VOO43" s="0"/>
      <c r="VOP43" s="0"/>
      <c r="VOQ43" s="0"/>
      <c r="VOR43" s="0"/>
      <c r="VOS43" s="0"/>
      <c r="VOT43" s="0"/>
      <c r="VOU43" s="0"/>
      <c r="VOV43" s="0"/>
      <c r="VOW43" s="0"/>
      <c r="VOX43" s="0"/>
      <c r="VOY43" s="0"/>
      <c r="VOZ43" s="0"/>
      <c r="VPA43" s="0"/>
      <c r="VPB43" s="0"/>
      <c r="VPC43" s="0"/>
      <c r="VPD43" s="0"/>
      <c r="VPE43" s="0"/>
      <c r="VPF43" s="0"/>
      <c r="VPG43" s="0"/>
      <c r="VPH43" s="0"/>
      <c r="VPI43" s="0"/>
      <c r="VPJ43" s="0"/>
      <c r="VPK43" s="0"/>
      <c r="VPL43" s="0"/>
      <c r="VPM43" s="0"/>
      <c r="VPN43" s="0"/>
      <c r="VPO43" s="0"/>
      <c r="VPP43" s="0"/>
      <c r="VPQ43" s="0"/>
      <c r="VPR43" s="0"/>
      <c r="VPS43" s="0"/>
      <c r="VPT43" s="0"/>
      <c r="VPU43" s="0"/>
      <c r="VPV43" s="0"/>
      <c r="VPW43" s="0"/>
      <c r="VPX43" s="0"/>
      <c r="VPY43" s="0"/>
      <c r="VPZ43" s="0"/>
      <c r="VQA43" s="0"/>
      <c r="VQB43" s="0"/>
      <c r="VQC43" s="0"/>
      <c r="VQD43" s="0"/>
      <c r="VQE43" s="0"/>
      <c r="VQF43" s="0"/>
      <c r="VQG43" s="0"/>
      <c r="VQH43" s="0"/>
      <c r="VQI43" s="0"/>
      <c r="VQJ43" s="0"/>
      <c r="VQK43" s="0"/>
      <c r="VQL43" s="0"/>
      <c r="VQM43" s="0"/>
      <c r="VQN43" s="0"/>
      <c r="VQO43" s="0"/>
      <c r="VQP43" s="0"/>
      <c r="VQQ43" s="0"/>
      <c r="VQR43" s="0"/>
      <c r="VQS43" s="0"/>
      <c r="VQT43" s="0"/>
      <c r="VQU43" s="0"/>
      <c r="VQV43" s="0"/>
      <c r="VQW43" s="0"/>
      <c r="VQX43" s="0"/>
      <c r="VQY43" s="0"/>
      <c r="VQZ43" s="0"/>
      <c r="VRA43" s="0"/>
      <c r="VRB43" s="0"/>
      <c r="VRC43" s="0"/>
      <c r="VRD43" s="0"/>
      <c r="VRE43" s="0"/>
      <c r="VRF43" s="0"/>
      <c r="VRG43" s="0"/>
      <c r="VRH43" s="0"/>
      <c r="VRI43" s="0"/>
      <c r="VRJ43" s="0"/>
      <c r="VRK43" s="0"/>
      <c r="VRL43" s="0"/>
      <c r="VRM43" s="0"/>
      <c r="VRN43" s="0"/>
      <c r="VRO43" s="0"/>
      <c r="VRP43" s="0"/>
      <c r="VRQ43" s="0"/>
      <c r="VRR43" s="0"/>
      <c r="VRS43" s="0"/>
      <c r="VRT43" s="0"/>
      <c r="VRU43" s="0"/>
      <c r="VRV43" s="0"/>
      <c r="VRW43" s="0"/>
      <c r="VRX43" s="0"/>
      <c r="VRY43" s="0"/>
      <c r="VRZ43" s="0"/>
      <c r="VSA43" s="0"/>
      <c r="VSB43" s="0"/>
      <c r="VSC43" s="0"/>
      <c r="VSD43" s="0"/>
      <c r="VSE43" s="0"/>
      <c r="VSF43" s="0"/>
      <c r="VSG43" s="0"/>
      <c r="VSH43" s="0"/>
      <c r="VSI43" s="0"/>
      <c r="VSJ43" s="0"/>
      <c r="VSK43" s="0"/>
      <c r="VSL43" s="0"/>
      <c r="VSM43" s="0"/>
      <c r="VSN43" s="0"/>
      <c r="VSO43" s="0"/>
      <c r="VSP43" s="0"/>
      <c r="VSQ43" s="0"/>
      <c r="VSR43" s="0"/>
      <c r="VSS43" s="0"/>
      <c r="VST43" s="0"/>
      <c r="VSU43" s="0"/>
      <c r="VSV43" s="0"/>
      <c r="VSW43" s="0"/>
      <c r="VSX43" s="0"/>
      <c r="VSY43" s="0"/>
      <c r="VSZ43" s="0"/>
      <c r="VTA43" s="0"/>
      <c r="VTB43" s="0"/>
      <c r="VTC43" s="0"/>
      <c r="VTD43" s="0"/>
      <c r="VTE43" s="0"/>
      <c r="VTF43" s="0"/>
      <c r="VTG43" s="0"/>
      <c r="VTH43" s="0"/>
      <c r="VTI43" s="0"/>
      <c r="VTJ43" s="0"/>
      <c r="VTK43" s="0"/>
      <c r="VTL43" s="0"/>
      <c r="VTM43" s="0"/>
      <c r="VTN43" s="0"/>
      <c r="VTO43" s="0"/>
      <c r="VTP43" s="0"/>
      <c r="VTQ43" s="0"/>
      <c r="VTR43" s="0"/>
      <c r="VTS43" s="0"/>
      <c r="VTT43" s="0"/>
      <c r="VTU43" s="0"/>
      <c r="VTV43" s="0"/>
      <c r="VTW43" s="0"/>
      <c r="VTX43" s="0"/>
      <c r="VTY43" s="0"/>
      <c r="VTZ43" s="0"/>
      <c r="VUA43" s="0"/>
      <c r="VUB43" s="0"/>
      <c r="VUC43" s="0"/>
      <c r="VUD43" s="0"/>
      <c r="VUE43" s="0"/>
      <c r="VUF43" s="0"/>
      <c r="VUG43" s="0"/>
      <c r="VUH43" s="0"/>
      <c r="VUI43" s="0"/>
      <c r="VUJ43" s="0"/>
      <c r="VUK43" s="0"/>
      <c r="VUL43" s="0"/>
      <c r="VUM43" s="0"/>
      <c r="VUN43" s="0"/>
      <c r="VUO43" s="0"/>
      <c r="VUP43" s="0"/>
      <c r="VUQ43" s="0"/>
      <c r="VUR43" s="0"/>
      <c r="VUS43" s="0"/>
      <c r="VUT43" s="0"/>
      <c r="VUU43" s="0"/>
      <c r="VUV43" s="0"/>
      <c r="VUW43" s="0"/>
      <c r="VUX43" s="0"/>
      <c r="VUY43" s="0"/>
      <c r="VUZ43" s="0"/>
      <c r="VVA43" s="0"/>
      <c r="VVB43" s="0"/>
      <c r="VVC43" s="0"/>
      <c r="VVD43" s="0"/>
      <c r="VVE43" s="0"/>
      <c r="VVF43" s="0"/>
      <c r="VVG43" s="0"/>
      <c r="VVH43" s="0"/>
      <c r="VVI43" s="0"/>
      <c r="VVJ43" s="0"/>
      <c r="VVK43" s="0"/>
      <c r="VVL43" s="0"/>
      <c r="VVM43" s="0"/>
      <c r="VVN43" s="0"/>
      <c r="VVO43" s="0"/>
      <c r="VVP43" s="0"/>
      <c r="VVQ43" s="0"/>
      <c r="VVR43" s="0"/>
      <c r="VVS43" s="0"/>
      <c r="VVT43" s="0"/>
      <c r="VVU43" s="0"/>
      <c r="VVV43" s="0"/>
      <c r="VVW43" s="0"/>
      <c r="VVX43" s="0"/>
      <c r="VVY43" s="0"/>
      <c r="VVZ43" s="0"/>
      <c r="VWA43" s="0"/>
      <c r="VWB43" s="0"/>
      <c r="VWC43" s="0"/>
      <c r="VWD43" s="0"/>
      <c r="VWE43" s="0"/>
      <c r="VWF43" s="0"/>
      <c r="VWG43" s="0"/>
      <c r="VWH43" s="0"/>
      <c r="VWI43" s="0"/>
      <c r="VWJ43" s="0"/>
      <c r="VWK43" s="0"/>
      <c r="VWL43" s="0"/>
      <c r="VWM43" s="0"/>
      <c r="VWN43" s="0"/>
      <c r="VWO43" s="0"/>
      <c r="VWP43" s="0"/>
      <c r="VWQ43" s="0"/>
      <c r="VWR43" s="0"/>
      <c r="VWS43" s="0"/>
      <c r="VWT43" s="0"/>
      <c r="VWU43" s="0"/>
      <c r="VWV43" s="0"/>
      <c r="VWW43" s="0"/>
      <c r="VWX43" s="0"/>
      <c r="VWY43" s="0"/>
      <c r="VWZ43" s="0"/>
      <c r="VXA43" s="0"/>
      <c r="VXB43" s="0"/>
      <c r="VXC43" s="0"/>
      <c r="VXD43" s="0"/>
      <c r="VXE43" s="0"/>
      <c r="VXF43" s="0"/>
      <c r="VXG43" s="0"/>
      <c r="VXH43" s="0"/>
      <c r="VXI43" s="0"/>
      <c r="VXJ43" s="0"/>
      <c r="VXK43" s="0"/>
      <c r="VXL43" s="0"/>
      <c r="VXM43" s="0"/>
      <c r="VXN43" s="0"/>
      <c r="VXO43" s="0"/>
      <c r="VXP43" s="0"/>
      <c r="VXQ43" s="0"/>
      <c r="VXR43" s="0"/>
      <c r="VXS43" s="0"/>
      <c r="VXT43" s="0"/>
      <c r="VXU43" s="0"/>
      <c r="VXV43" s="0"/>
      <c r="VXW43" s="0"/>
      <c r="VXX43" s="0"/>
      <c r="VXY43" s="0"/>
      <c r="VXZ43" s="0"/>
      <c r="VYA43" s="0"/>
      <c r="VYB43" s="0"/>
      <c r="VYC43" s="0"/>
      <c r="VYD43" s="0"/>
      <c r="VYE43" s="0"/>
      <c r="VYF43" s="0"/>
      <c r="VYG43" s="0"/>
      <c r="VYH43" s="0"/>
      <c r="VYI43" s="0"/>
      <c r="VYJ43" s="0"/>
      <c r="VYK43" s="0"/>
      <c r="VYL43" s="0"/>
      <c r="VYM43" s="0"/>
      <c r="VYN43" s="0"/>
      <c r="VYO43" s="0"/>
      <c r="VYP43" s="0"/>
      <c r="VYQ43" s="0"/>
      <c r="VYR43" s="0"/>
      <c r="VYS43" s="0"/>
      <c r="VYT43" s="0"/>
      <c r="VYU43" s="0"/>
      <c r="VYV43" s="0"/>
      <c r="VYW43" s="0"/>
      <c r="VYX43" s="0"/>
      <c r="VYY43" s="0"/>
      <c r="VYZ43" s="0"/>
      <c r="VZA43" s="0"/>
      <c r="VZB43" s="0"/>
      <c r="VZC43" s="0"/>
      <c r="VZD43" s="0"/>
      <c r="VZE43" s="0"/>
      <c r="VZF43" s="0"/>
      <c r="VZG43" s="0"/>
      <c r="VZH43" s="0"/>
      <c r="VZI43" s="0"/>
      <c r="VZJ43" s="0"/>
      <c r="VZK43" s="0"/>
      <c r="VZL43" s="0"/>
      <c r="VZM43" s="0"/>
      <c r="VZN43" s="0"/>
      <c r="VZO43" s="0"/>
      <c r="VZP43" s="0"/>
      <c r="VZQ43" s="0"/>
      <c r="VZR43" s="0"/>
      <c r="VZS43" s="0"/>
      <c r="VZT43" s="0"/>
      <c r="VZU43" s="0"/>
      <c r="VZV43" s="0"/>
      <c r="VZW43" s="0"/>
      <c r="VZX43" s="0"/>
      <c r="VZY43" s="0"/>
      <c r="VZZ43" s="0"/>
      <c r="WAA43" s="0"/>
      <c r="WAB43" s="0"/>
      <c r="WAC43" s="0"/>
      <c r="WAD43" s="0"/>
      <c r="WAE43" s="0"/>
      <c r="WAF43" s="0"/>
      <c r="WAG43" s="0"/>
      <c r="WAH43" s="0"/>
      <c r="WAI43" s="0"/>
      <c r="WAJ43" s="0"/>
      <c r="WAK43" s="0"/>
      <c r="WAL43" s="0"/>
      <c r="WAM43" s="0"/>
      <c r="WAN43" s="0"/>
      <c r="WAO43" s="0"/>
      <c r="WAP43" s="0"/>
      <c r="WAQ43" s="0"/>
      <c r="WAR43" s="0"/>
      <c r="WAS43" s="0"/>
      <c r="WAT43" s="0"/>
      <c r="WAU43" s="0"/>
      <c r="WAV43" s="0"/>
      <c r="WAW43" s="0"/>
      <c r="WAX43" s="0"/>
      <c r="WAY43" s="0"/>
      <c r="WAZ43" s="0"/>
      <c r="WBA43" s="0"/>
      <c r="WBB43" s="0"/>
      <c r="WBC43" s="0"/>
      <c r="WBD43" s="0"/>
      <c r="WBE43" s="0"/>
      <c r="WBF43" s="0"/>
      <c r="WBG43" s="0"/>
      <c r="WBH43" s="0"/>
      <c r="WBI43" s="0"/>
      <c r="WBJ43" s="0"/>
      <c r="WBK43" s="0"/>
      <c r="WBL43" s="0"/>
      <c r="WBM43" s="0"/>
      <c r="WBN43" s="0"/>
      <c r="WBO43" s="0"/>
      <c r="WBP43" s="0"/>
      <c r="WBQ43" s="0"/>
      <c r="WBR43" s="0"/>
      <c r="WBS43" s="0"/>
      <c r="WBT43" s="0"/>
      <c r="WBU43" s="0"/>
      <c r="WBV43" s="0"/>
      <c r="WBW43" s="0"/>
      <c r="WBX43" s="0"/>
      <c r="WBY43" s="0"/>
      <c r="WBZ43" s="0"/>
      <c r="WCA43" s="0"/>
      <c r="WCB43" s="0"/>
      <c r="WCC43" s="0"/>
      <c r="WCD43" s="0"/>
      <c r="WCE43" s="0"/>
      <c r="WCF43" s="0"/>
      <c r="WCG43" s="0"/>
      <c r="WCH43" s="0"/>
      <c r="WCI43" s="0"/>
      <c r="WCJ43" s="0"/>
      <c r="WCK43" s="0"/>
      <c r="WCL43" s="0"/>
      <c r="WCM43" s="0"/>
      <c r="WCN43" s="0"/>
      <c r="WCO43" s="0"/>
      <c r="WCP43" s="0"/>
      <c r="WCQ43" s="0"/>
      <c r="WCR43" s="0"/>
      <c r="WCS43" s="0"/>
      <c r="WCT43" s="0"/>
      <c r="WCU43" s="0"/>
      <c r="WCV43" s="0"/>
      <c r="WCW43" s="0"/>
      <c r="WCX43" s="0"/>
      <c r="WCY43" s="0"/>
      <c r="WCZ43" s="0"/>
      <c r="WDA43" s="0"/>
      <c r="WDB43" s="0"/>
      <c r="WDC43" s="0"/>
      <c r="WDD43" s="0"/>
      <c r="WDE43" s="0"/>
      <c r="WDF43" s="0"/>
      <c r="WDG43" s="0"/>
      <c r="WDH43" s="0"/>
      <c r="WDI43" s="0"/>
      <c r="WDJ43" s="0"/>
      <c r="WDK43" s="0"/>
      <c r="WDL43" s="0"/>
      <c r="WDM43" s="0"/>
      <c r="WDN43" s="0"/>
      <c r="WDO43" s="0"/>
      <c r="WDP43" s="0"/>
      <c r="WDQ43" s="0"/>
      <c r="WDR43" s="0"/>
      <c r="WDS43" s="0"/>
      <c r="WDT43" s="0"/>
      <c r="WDU43" s="0"/>
      <c r="WDV43" s="0"/>
      <c r="WDW43" s="0"/>
      <c r="WDX43" s="0"/>
      <c r="WDY43" s="0"/>
      <c r="WDZ43" s="0"/>
      <c r="WEA43" s="0"/>
      <c r="WEB43" s="0"/>
      <c r="WEC43" s="0"/>
      <c r="WED43" s="0"/>
      <c r="WEE43" s="0"/>
      <c r="WEF43" s="0"/>
      <c r="WEG43" s="0"/>
      <c r="WEH43" s="0"/>
      <c r="WEI43" s="0"/>
      <c r="WEJ43" s="0"/>
      <c r="WEK43" s="0"/>
      <c r="WEL43" s="0"/>
      <c r="WEM43" s="0"/>
      <c r="WEN43" s="0"/>
      <c r="WEO43" s="0"/>
      <c r="WEP43" s="0"/>
      <c r="WEQ43" s="0"/>
      <c r="WER43" s="0"/>
      <c r="WES43" s="0"/>
      <c r="WET43" s="0"/>
      <c r="WEU43" s="0"/>
      <c r="WEV43" s="0"/>
      <c r="WEW43" s="0"/>
      <c r="WEX43" s="0"/>
      <c r="WEY43" s="0"/>
      <c r="WEZ43" s="0"/>
      <c r="WFA43" s="0"/>
      <c r="WFB43" s="0"/>
      <c r="WFC43" s="0"/>
      <c r="WFD43" s="0"/>
      <c r="WFE43" s="0"/>
      <c r="WFF43" s="0"/>
      <c r="WFG43" s="0"/>
      <c r="WFH43" s="0"/>
      <c r="WFI43" s="0"/>
      <c r="WFJ43" s="0"/>
      <c r="WFK43" s="0"/>
      <c r="WFL43" s="0"/>
      <c r="WFM43" s="0"/>
      <c r="WFN43" s="0"/>
      <c r="WFO43" s="0"/>
      <c r="WFP43" s="0"/>
      <c r="WFQ43" s="0"/>
      <c r="WFR43" s="0"/>
      <c r="WFS43" s="0"/>
      <c r="WFT43" s="0"/>
      <c r="WFU43" s="0"/>
      <c r="WFV43" s="0"/>
      <c r="WFW43" s="0"/>
      <c r="WFX43" s="0"/>
      <c r="WFY43" s="0"/>
      <c r="WFZ43" s="0"/>
      <c r="WGA43" s="0"/>
      <c r="WGB43" s="0"/>
      <c r="WGC43" s="0"/>
      <c r="WGD43" s="0"/>
      <c r="WGE43" s="0"/>
      <c r="WGF43" s="0"/>
      <c r="WGG43" s="0"/>
      <c r="WGH43" s="0"/>
      <c r="WGI43" s="0"/>
      <c r="WGJ43" s="0"/>
      <c r="WGK43" s="0"/>
      <c r="WGL43" s="0"/>
      <c r="WGM43" s="0"/>
      <c r="WGN43" s="0"/>
      <c r="WGO43" s="0"/>
      <c r="WGP43" s="0"/>
      <c r="WGQ43" s="0"/>
      <c r="WGR43" s="0"/>
      <c r="WGS43" s="0"/>
      <c r="WGT43" s="0"/>
      <c r="WGU43" s="0"/>
      <c r="WGV43" s="0"/>
      <c r="WGW43" s="0"/>
      <c r="WGX43" s="0"/>
      <c r="WGY43" s="0"/>
      <c r="WGZ43" s="0"/>
      <c r="WHA43" s="0"/>
      <c r="WHB43" s="0"/>
      <c r="WHC43" s="0"/>
      <c r="WHD43" s="0"/>
      <c r="WHE43" s="0"/>
      <c r="WHF43" s="0"/>
      <c r="WHG43" s="0"/>
      <c r="WHH43" s="0"/>
      <c r="WHI43" s="0"/>
      <c r="WHJ43" s="0"/>
      <c r="WHK43" s="0"/>
      <c r="WHL43" s="0"/>
      <c r="WHM43" s="0"/>
      <c r="WHN43" s="0"/>
      <c r="WHO43" s="0"/>
      <c r="WHP43" s="0"/>
      <c r="WHQ43" s="0"/>
      <c r="WHR43" s="0"/>
      <c r="WHS43" s="0"/>
      <c r="WHT43" s="0"/>
      <c r="WHU43" s="0"/>
      <c r="WHV43" s="0"/>
      <c r="WHW43" s="0"/>
      <c r="WHX43" s="0"/>
      <c r="WHY43" s="0"/>
      <c r="WHZ43" s="0"/>
      <c r="WIA43" s="0"/>
      <c r="WIB43" s="0"/>
      <c r="WIC43" s="0"/>
      <c r="WID43" s="0"/>
      <c r="WIE43" s="0"/>
      <c r="WIF43" s="0"/>
      <c r="WIG43" s="0"/>
      <c r="WIH43" s="0"/>
      <c r="WII43" s="0"/>
      <c r="WIJ43" s="0"/>
      <c r="WIK43" s="0"/>
      <c r="WIL43" s="0"/>
      <c r="WIM43" s="0"/>
      <c r="WIN43" s="0"/>
      <c r="WIO43" s="0"/>
      <c r="WIP43" s="0"/>
      <c r="WIQ43" s="0"/>
      <c r="WIR43" s="0"/>
      <c r="WIS43" s="0"/>
      <c r="WIT43" s="0"/>
      <c r="WIU43" s="0"/>
      <c r="WIV43" s="0"/>
      <c r="WIW43" s="0"/>
      <c r="WIX43" s="0"/>
      <c r="WIY43" s="0"/>
      <c r="WIZ43" s="0"/>
      <c r="WJA43" s="0"/>
      <c r="WJB43" s="0"/>
      <c r="WJC43" s="0"/>
      <c r="WJD43" s="0"/>
      <c r="WJE43" s="0"/>
      <c r="WJF43" s="0"/>
      <c r="WJG43" s="0"/>
      <c r="WJH43" s="0"/>
      <c r="WJI43" s="0"/>
      <c r="WJJ43" s="0"/>
      <c r="WJK43" s="0"/>
      <c r="WJL43" s="0"/>
      <c r="WJM43" s="0"/>
      <c r="WJN43" s="0"/>
      <c r="WJO43" s="0"/>
      <c r="WJP43" s="0"/>
      <c r="WJQ43" s="0"/>
      <c r="WJR43" s="0"/>
      <c r="WJS43" s="0"/>
      <c r="WJT43" s="0"/>
      <c r="WJU43" s="0"/>
      <c r="WJV43" s="0"/>
      <c r="WJW43" s="0"/>
      <c r="WJX43" s="0"/>
      <c r="WJY43" s="0"/>
      <c r="WJZ43" s="0"/>
      <c r="WKA43" s="0"/>
      <c r="WKB43" s="0"/>
      <c r="WKC43" s="0"/>
      <c r="WKD43" s="0"/>
      <c r="WKE43" s="0"/>
      <c r="WKF43" s="0"/>
      <c r="WKG43" s="0"/>
      <c r="WKH43" s="0"/>
      <c r="WKI43" s="0"/>
      <c r="WKJ43" s="0"/>
      <c r="WKK43" s="0"/>
      <c r="WKL43" s="0"/>
      <c r="WKM43" s="0"/>
      <c r="WKN43" s="0"/>
      <c r="WKO43" s="0"/>
      <c r="WKP43" s="0"/>
      <c r="WKQ43" s="0"/>
      <c r="WKR43" s="0"/>
      <c r="WKS43" s="0"/>
      <c r="WKT43" s="0"/>
      <c r="WKU43" s="0"/>
      <c r="WKV43" s="0"/>
      <c r="WKW43" s="0"/>
      <c r="WKX43" s="0"/>
      <c r="WKY43" s="0"/>
      <c r="WKZ43" s="0"/>
      <c r="WLA43" s="0"/>
      <c r="WLB43" s="0"/>
      <c r="WLC43" s="0"/>
      <c r="WLD43" s="0"/>
      <c r="WLE43" s="0"/>
      <c r="WLF43" s="0"/>
      <c r="WLG43" s="0"/>
      <c r="WLH43" s="0"/>
      <c r="WLI43" s="0"/>
      <c r="WLJ43" s="0"/>
      <c r="WLK43" s="0"/>
      <c r="WLL43" s="0"/>
      <c r="WLM43" s="0"/>
      <c r="WLN43" s="0"/>
      <c r="WLO43" s="0"/>
      <c r="WLP43" s="0"/>
      <c r="WLQ43" s="0"/>
      <c r="WLR43" s="0"/>
      <c r="WLS43" s="0"/>
      <c r="WLT43" s="0"/>
      <c r="WLU43" s="0"/>
      <c r="WLV43" s="0"/>
      <c r="WLW43" s="0"/>
      <c r="WLX43" s="0"/>
      <c r="WLY43" s="0"/>
      <c r="WLZ43" s="0"/>
      <c r="WMA43" s="0"/>
      <c r="WMB43" s="0"/>
      <c r="WMC43" s="0"/>
      <c r="WMD43" s="0"/>
      <c r="WME43" s="0"/>
      <c r="WMF43" s="0"/>
      <c r="WMG43" s="0"/>
      <c r="WMH43" s="0"/>
      <c r="WMI43" s="0"/>
      <c r="WMJ43" s="0"/>
      <c r="WMK43" s="0"/>
      <c r="WML43" s="0"/>
      <c r="WMM43" s="0"/>
      <c r="WMN43" s="0"/>
      <c r="WMO43" s="0"/>
      <c r="WMP43" s="0"/>
      <c r="WMQ43" s="0"/>
      <c r="WMR43" s="0"/>
      <c r="WMS43" s="0"/>
      <c r="WMT43" s="0"/>
      <c r="WMU43" s="0"/>
      <c r="WMV43" s="0"/>
      <c r="WMW43" s="0"/>
      <c r="WMX43" s="0"/>
      <c r="WMY43" s="0"/>
      <c r="WMZ43" s="0"/>
      <c r="WNA43" s="0"/>
      <c r="WNB43" s="0"/>
      <c r="WNC43" s="0"/>
      <c r="WND43" s="0"/>
      <c r="WNE43" s="0"/>
      <c r="WNF43" s="0"/>
      <c r="WNG43" s="0"/>
      <c r="WNH43" s="0"/>
      <c r="WNI43" s="0"/>
      <c r="WNJ43" s="0"/>
      <c r="WNK43" s="0"/>
      <c r="WNL43" s="0"/>
      <c r="WNM43" s="0"/>
      <c r="WNN43" s="0"/>
      <c r="WNO43" s="0"/>
      <c r="WNP43" s="0"/>
      <c r="WNQ43" s="0"/>
      <c r="WNR43" s="0"/>
      <c r="WNS43" s="0"/>
      <c r="WNT43" s="0"/>
      <c r="WNU43" s="0"/>
      <c r="WNV43" s="0"/>
      <c r="WNW43" s="0"/>
      <c r="WNX43" s="0"/>
      <c r="WNY43" s="0"/>
      <c r="WNZ43" s="0"/>
      <c r="WOA43" s="0"/>
      <c r="WOB43" s="0"/>
      <c r="WOC43" s="0"/>
      <c r="WOD43" s="0"/>
      <c r="WOE43" s="0"/>
      <c r="WOF43" s="0"/>
      <c r="WOG43" s="0"/>
      <c r="WOH43" s="0"/>
      <c r="WOI43" s="0"/>
      <c r="WOJ43" s="0"/>
      <c r="WOK43" s="0"/>
      <c r="WOL43" s="0"/>
      <c r="WOM43" s="0"/>
      <c r="WON43" s="0"/>
      <c r="WOO43" s="0"/>
      <c r="WOP43" s="0"/>
      <c r="WOQ43" s="0"/>
      <c r="WOR43" s="0"/>
      <c r="WOS43" s="0"/>
      <c r="WOT43" s="0"/>
      <c r="WOU43" s="0"/>
      <c r="WOV43" s="0"/>
      <c r="WOW43" s="0"/>
      <c r="WOX43" s="0"/>
      <c r="WOY43" s="0"/>
      <c r="WOZ43" s="0"/>
      <c r="WPA43" s="0"/>
      <c r="WPB43" s="0"/>
      <c r="WPC43" s="0"/>
      <c r="WPD43" s="0"/>
      <c r="WPE43" s="0"/>
      <c r="WPF43" s="0"/>
      <c r="WPG43" s="0"/>
      <c r="WPH43" s="0"/>
      <c r="WPI43" s="0"/>
      <c r="WPJ43" s="0"/>
      <c r="WPK43" s="0"/>
      <c r="WPL43" s="0"/>
      <c r="WPM43" s="0"/>
      <c r="WPN43" s="0"/>
      <c r="WPO43" s="0"/>
      <c r="WPP43" s="0"/>
      <c r="WPQ43" s="0"/>
      <c r="WPR43" s="0"/>
      <c r="WPS43" s="0"/>
      <c r="WPT43" s="0"/>
      <c r="WPU43" s="0"/>
      <c r="WPV43" s="0"/>
      <c r="WPW43" s="0"/>
      <c r="WPX43" s="0"/>
      <c r="WPY43" s="0"/>
      <c r="WPZ43" s="0"/>
      <c r="WQA43" s="0"/>
      <c r="WQB43" s="0"/>
      <c r="WQC43" s="0"/>
      <c r="WQD43" s="0"/>
      <c r="WQE43" s="0"/>
      <c r="WQF43" s="0"/>
      <c r="WQG43" s="0"/>
      <c r="WQH43" s="0"/>
      <c r="WQI43" s="0"/>
      <c r="WQJ43" s="0"/>
      <c r="WQK43" s="0"/>
      <c r="WQL43" s="0"/>
      <c r="WQM43" s="0"/>
      <c r="WQN43" s="0"/>
      <c r="WQO43" s="0"/>
      <c r="WQP43" s="0"/>
      <c r="WQQ43" s="0"/>
      <c r="WQR43" s="0"/>
      <c r="WQS43" s="0"/>
      <c r="WQT43" s="0"/>
      <c r="WQU43" s="0"/>
      <c r="WQV43" s="0"/>
      <c r="WQW43" s="0"/>
      <c r="WQX43" s="0"/>
      <c r="WQY43" s="0"/>
      <c r="WQZ43" s="0"/>
      <c r="WRA43" s="0"/>
      <c r="WRB43" s="0"/>
      <c r="WRC43" s="0"/>
      <c r="WRD43" s="0"/>
      <c r="WRE43" s="0"/>
      <c r="WRF43" s="0"/>
      <c r="WRG43" s="0"/>
      <c r="WRH43" s="0"/>
      <c r="WRI43" s="0"/>
      <c r="WRJ43" s="0"/>
      <c r="WRK43" s="0"/>
      <c r="WRL43" s="0"/>
      <c r="WRM43" s="0"/>
      <c r="WRN43" s="0"/>
      <c r="WRO43" s="0"/>
      <c r="WRP43" s="0"/>
      <c r="WRQ43" s="0"/>
      <c r="WRR43" s="0"/>
      <c r="WRS43" s="0"/>
      <c r="WRT43" s="0"/>
      <c r="WRU43" s="0"/>
      <c r="WRV43" s="0"/>
      <c r="WRW43" s="0"/>
      <c r="WRX43" s="0"/>
      <c r="WRY43" s="0"/>
      <c r="WRZ43" s="0"/>
      <c r="WSA43" s="0"/>
      <c r="WSB43" s="0"/>
      <c r="WSC43" s="0"/>
      <c r="WSD43" s="0"/>
      <c r="WSE43" s="0"/>
      <c r="WSF43" s="0"/>
      <c r="WSG43" s="0"/>
      <c r="WSH43" s="0"/>
      <c r="WSI43" s="0"/>
      <c r="WSJ43" s="0"/>
      <c r="WSK43" s="0"/>
      <c r="WSL43" s="0"/>
      <c r="WSM43" s="0"/>
      <c r="WSN43" s="0"/>
      <c r="WSO43" s="0"/>
      <c r="WSP43" s="0"/>
      <c r="WSQ43" s="0"/>
      <c r="WSR43" s="0"/>
      <c r="WSS43" s="0"/>
      <c r="WST43" s="0"/>
      <c r="WSU43" s="0"/>
      <c r="WSV43" s="0"/>
      <c r="WSW43" s="0"/>
      <c r="WSX43" s="0"/>
      <c r="WSY43" s="0"/>
      <c r="WSZ43" s="0"/>
      <c r="WTA43" s="0"/>
      <c r="WTB43" s="0"/>
      <c r="WTC43" s="0"/>
      <c r="WTD43" s="0"/>
      <c r="WTE43" s="0"/>
      <c r="WTF43" s="0"/>
      <c r="WTG43" s="0"/>
      <c r="WTH43" s="0"/>
      <c r="WTI43" s="0"/>
      <c r="WTJ43" s="0"/>
      <c r="WTK43" s="0"/>
      <c r="WTL43" s="0"/>
      <c r="WTM43" s="0"/>
      <c r="WTN43" s="0"/>
      <c r="WTO43" s="0"/>
      <c r="WTP43" s="0"/>
      <c r="WTQ43" s="0"/>
      <c r="WTR43" s="0"/>
      <c r="WTS43" s="0"/>
      <c r="WTT43" s="0"/>
      <c r="WTU43" s="0"/>
      <c r="WTV43" s="0"/>
      <c r="WTW43" s="0"/>
      <c r="WTX43" s="0"/>
      <c r="WTY43" s="0"/>
      <c r="WTZ43" s="0"/>
      <c r="WUA43" s="0"/>
      <c r="WUB43" s="0"/>
      <c r="WUC43" s="0"/>
      <c r="WUD43" s="0"/>
      <c r="WUE43" s="0"/>
      <c r="WUF43" s="0"/>
      <c r="WUG43" s="0"/>
      <c r="WUH43" s="0"/>
      <c r="WUI43" s="0"/>
      <c r="WUJ43" s="0"/>
      <c r="WUK43" s="0"/>
      <c r="WUL43" s="0"/>
      <c r="WUM43" s="0"/>
      <c r="WUN43" s="0"/>
      <c r="WUO43" s="0"/>
      <c r="WUP43" s="0"/>
      <c r="WUQ43" s="0"/>
      <c r="WUR43" s="0"/>
      <c r="WUS43" s="0"/>
      <c r="WUT43" s="0"/>
      <c r="WUU43" s="0"/>
      <c r="WUV43" s="0"/>
      <c r="WUW43" s="0"/>
      <c r="WUX43" s="0"/>
      <c r="WUY43" s="0"/>
      <c r="WUZ43" s="0"/>
      <c r="WVA43" s="0"/>
      <c r="WVB43" s="0"/>
      <c r="WVC43" s="0"/>
      <c r="WVD43" s="0"/>
      <c r="WVE43" s="0"/>
      <c r="WVF43" s="0"/>
      <c r="WVG43" s="0"/>
      <c r="WVH43" s="0"/>
      <c r="WVI43" s="0"/>
      <c r="WVJ43" s="0"/>
      <c r="WVK43" s="0"/>
      <c r="WVL43" s="0"/>
      <c r="WVM43" s="0"/>
      <c r="WVN43" s="0"/>
      <c r="WVO43" s="0"/>
      <c r="WVP43" s="0"/>
      <c r="WVQ43" s="0"/>
      <c r="WVR43" s="0"/>
      <c r="WVS43" s="0"/>
      <c r="WVT43" s="0"/>
      <c r="WVU43" s="0"/>
      <c r="WVV43" s="0"/>
      <c r="WVW43" s="0"/>
      <c r="WVX43" s="0"/>
      <c r="WVY43" s="0"/>
      <c r="WVZ43" s="0"/>
      <c r="WWA43" s="0"/>
      <c r="WWB43" s="0"/>
      <c r="WWC43" s="0"/>
      <c r="WWD43" s="0"/>
      <c r="WWE43" s="0"/>
      <c r="WWF43" s="0"/>
      <c r="WWG43" s="0"/>
      <c r="WWH43" s="0"/>
      <c r="WWI43" s="0"/>
      <c r="WWJ43" s="0"/>
      <c r="WWK43" s="0"/>
      <c r="WWL43" s="0"/>
      <c r="WWM43" s="0"/>
      <c r="WWN43" s="0"/>
      <c r="WWO43" s="0"/>
      <c r="WWP43" s="0"/>
      <c r="WWQ43" s="0"/>
      <c r="WWR43" s="0"/>
      <c r="WWS43" s="0"/>
      <c r="WWT43" s="0"/>
      <c r="WWU43" s="0"/>
      <c r="WWV43" s="0"/>
      <c r="WWW43" s="0"/>
      <c r="WWX43" s="0"/>
      <c r="WWY43" s="0"/>
      <c r="WWZ43" s="0"/>
      <c r="WXA43" s="0"/>
      <c r="WXB43" s="0"/>
      <c r="WXC43" s="0"/>
      <c r="WXD43" s="0"/>
      <c r="WXE43" s="0"/>
      <c r="WXF43" s="0"/>
      <c r="WXG43" s="0"/>
      <c r="WXH43" s="0"/>
      <c r="WXI43" s="0"/>
      <c r="WXJ43" s="0"/>
      <c r="WXK43" s="0"/>
      <c r="WXL43" s="0"/>
      <c r="WXM43" s="0"/>
      <c r="WXN43" s="0"/>
      <c r="WXO43" s="0"/>
      <c r="WXP43" s="0"/>
      <c r="WXQ43" s="0"/>
      <c r="WXR43" s="0"/>
      <c r="WXS43" s="0"/>
      <c r="WXT43" s="0"/>
      <c r="WXU43" s="0"/>
      <c r="WXV43" s="0"/>
      <c r="WXW43" s="0"/>
      <c r="WXX43" s="0"/>
      <c r="WXY43" s="0"/>
      <c r="WXZ43" s="0"/>
      <c r="WYA43" s="0"/>
      <c r="WYB43" s="0"/>
      <c r="WYC43" s="0"/>
      <c r="WYD43" s="0"/>
      <c r="WYE43" s="0"/>
      <c r="WYF43" s="0"/>
      <c r="WYG43" s="0"/>
      <c r="WYH43" s="0"/>
      <c r="WYI43" s="0"/>
      <c r="WYJ43" s="0"/>
      <c r="WYK43" s="0"/>
      <c r="WYL43" s="0"/>
      <c r="WYM43" s="0"/>
      <c r="WYN43" s="0"/>
      <c r="WYO43" s="0"/>
      <c r="WYP43" s="0"/>
      <c r="WYQ43" s="0"/>
      <c r="WYR43" s="0"/>
      <c r="WYS43" s="0"/>
      <c r="WYT43" s="0"/>
      <c r="WYU43" s="0"/>
      <c r="WYV43" s="0"/>
      <c r="WYW43" s="0"/>
      <c r="WYX43" s="0"/>
      <c r="WYY43" s="0"/>
      <c r="WYZ43" s="0"/>
      <c r="WZA43" s="0"/>
      <c r="WZB43" s="0"/>
      <c r="WZC43" s="0"/>
      <c r="WZD43" s="0"/>
      <c r="WZE43" s="0"/>
      <c r="WZF43" s="0"/>
      <c r="WZG43" s="0"/>
      <c r="WZH43" s="0"/>
      <c r="WZI43" s="0"/>
      <c r="WZJ43" s="0"/>
      <c r="WZK43" s="0"/>
      <c r="WZL43" s="0"/>
      <c r="WZM43" s="0"/>
      <c r="WZN43" s="0"/>
      <c r="WZO43" s="0"/>
      <c r="WZP43" s="0"/>
      <c r="WZQ43" s="0"/>
      <c r="WZR43" s="0"/>
      <c r="WZS43" s="0"/>
      <c r="WZT43" s="0"/>
      <c r="WZU43" s="0"/>
      <c r="WZV43" s="0"/>
      <c r="WZW43" s="0"/>
      <c r="WZX43" s="0"/>
      <c r="WZY43" s="0"/>
      <c r="WZZ43" s="0"/>
      <c r="XAA43" s="0"/>
      <c r="XAB43" s="0"/>
      <c r="XAC43" s="0"/>
      <c r="XAD43" s="0"/>
      <c r="XAE43" s="0"/>
      <c r="XAF43" s="0"/>
      <c r="XAG43" s="0"/>
      <c r="XAH43" s="0"/>
      <c r="XAI43" s="0"/>
      <c r="XAJ43" s="0"/>
      <c r="XAK43" s="0"/>
      <c r="XAL43" s="0"/>
      <c r="XAM43" s="0"/>
      <c r="XAN43" s="0"/>
      <c r="XAO43" s="0"/>
      <c r="XAP43" s="0"/>
      <c r="XAQ43" s="0"/>
      <c r="XAR43" s="0"/>
      <c r="XAS43" s="0"/>
      <c r="XAT43" s="0"/>
      <c r="XAU43" s="0"/>
      <c r="XAV43" s="0"/>
      <c r="XAW43" s="0"/>
      <c r="XAX43" s="0"/>
      <c r="XAY43" s="0"/>
      <c r="XAZ43" s="0"/>
      <c r="XBA43" s="0"/>
      <c r="XBB43" s="0"/>
      <c r="XBC43" s="0"/>
      <c r="XBD43" s="0"/>
      <c r="XBE43" s="0"/>
      <c r="XBF43" s="0"/>
      <c r="XBG43" s="0"/>
      <c r="XBH43" s="0"/>
      <c r="XBI43" s="0"/>
      <c r="XBJ43" s="0"/>
      <c r="XBK43" s="0"/>
      <c r="XBL43" s="0"/>
      <c r="XBM43" s="0"/>
      <c r="XBN43" s="0"/>
      <c r="XBO43" s="0"/>
      <c r="XBP43" s="0"/>
      <c r="XBQ43" s="0"/>
      <c r="XBR43" s="0"/>
      <c r="XBS43" s="0"/>
      <c r="XBT43" s="0"/>
      <c r="XBU43" s="0"/>
      <c r="XBV43" s="0"/>
      <c r="XBW43" s="0"/>
      <c r="XBX43" s="0"/>
      <c r="XBY43" s="0"/>
      <c r="XBZ43" s="0"/>
      <c r="XCA43" s="0"/>
      <c r="XCB43" s="0"/>
      <c r="XCC43" s="0"/>
      <c r="XCD43" s="0"/>
      <c r="XCE43" s="0"/>
      <c r="XCF43" s="0"/>
      <c r="XCG43" s="0"/>
      <c r="XCH43" s="0"/>
      <c r="XCI43" s="0"/>
      <c r="XCJ43" s="0"/>
      <c r="XCK43" s="0"/>
      <c r="XCL43" s="0"/>
      <c r="XCM43" s="0"/>
      <c r="XCN43" s="0"/>
      <c r="XCO43" s="0"/>
      <c r="XCP43" s="0"/>
      <c r="XCQ43" s="0"/>
      <c r="XCR43" s="0"/>
      <c r="XCS43" s="0"/>
      <c r="XCT43" s="0"/>
      <c r="XCU43" s="0"/>
      <c r="XCV43" s="0"/>
      <c r="XCW43" s="0"/>
      <c r="XCX43" s="0"/>
      <c r="XCY43" s="0"/>
      <c r="XCZ43" s="0"/>
      <c r="XDA43" s="0"/>
      <c r="XDB43" s="0"/>
      <c r="XDC43" s="0"/>
      <c r="XDD43" s="0"/>
      <c r="XDE43" s="0"/>
      <c r="XDF43" s="0"/>
      <c r="XDG43" s="0"/>
      <c r="XDH43" s="0"/>
      <c r="XDI43" s="0"/>
      <c r="XDJ43" s="0"/>
      <c r="XDK43" s="0"/>
      <c r="XDL43" s="0"/>
      <c r="XDM43" s="0"/>
      <c r="XDN43" s="0"/>
      <c r="XDO43" s="0"/>
      <c r="XDP43" s="0"/>
      <c r="XDQ43" s="0"/>
      <c r="XDR43" s="0"/>
      <c r="XDS43" s="0"/>
      <c r="XDT43" s="0"/>
      <c r="XDU43" s="0"/>
      <c r="XDV43" s="0"/>
      <c r="XDW43" s="0"/>
      <c r="XDX43" s="0"/>
      <c r="XDY43" s="0"/>
      <c r="XDZ43" s="0"/>
      <c r="XEA43" s="0"/>
      <c r="XEB43" s="0"/>
      <c r="XEC43" s="0"/>
      <c r="XED43" s="0"/>
      <c r="XEE43" s="0"/>
      <c r="XEF43" s="0"/>
      <c r="XEG43" s="0"/>
      <c r="XEH43" s="0"/>
      <c r="XEI43" s="0"/>
      <c r="XEJ43" s="0"/>
      <c r="XEK43" s="0"/>
      <c r="XEL43" s="0"/>
      <c r="XEM43" s="0"/>
      <c r="XEN43" s="0"/>
      <c r="XEO43" s="0"/>
      <c r="XEP43" s="0"/>
      <c r="XEQ43" s="0"/>
      <c r="XER43" s="0"/>
      <c r="XES43" s="0"/>
      <c r="XET43" s="0"/>
      <c r="XEU43" s="0"/>
      <c r="XEV43" s="0"/>
      <c r="XEW43" s="0"/>
      <c r="XEX43" s="0"/>
      <c r="XEY43" s="0"/>
      <c r="XEZ43" s="0"/>
      <c r="XFA43" s="0"/>
      <c r="XFB43" s="0"/>
      <c r="XFC43" s="0"/>
      <c r="XFD43" s="0"/>
    </row>
    <row r="44" customFormat="false" ht="15" hidden="false" customHeight="false" outlineLevel="0" collapsed="false">
      <c r="A44" s="430" t="s">
        <v>691</v>
      </c>
      <c r="B44" s="431" t="n">
        <f aca="false">IF(AND(B3="缓冲罐",B3&lt;&gt;""),B29/B42,"")</f>
        <v>0.00945860850485466</v>
      </c>
      <c r="C44" s="431" t="n">
        <f aca="false">IF(AND(C3="缓冲罐",C3&lt;&gt;""),C29/C42,"")</f>
        <v>0.00945860850485466</v>
      </c>
      <c r="D44" s="431" t="n">
        <f aca="false">IF(AND(D3="缓冲罐",D3&lt;&gt;""),D29/D42,"")</f>
        <v>0.00272787188227774</v>
      </c>
      <c r="E44" s="431" t="n">
        <f aca="false">IF(AND(E3="缓冲罐",E3&lt;&gt;""),E29/E42,"")</f>
        <v>0.00377045299923398</v>
      </c>
      <c r="F44" s="431" t="n">
        <f aca="false">IF(AND(F3="缓冲罐",F3&lt;&gt;""),F29/F42,"")</f>
        <v>0.00133485166642882</v>
      </c>
      <c r="G44" s="431" t="n">
        <f aca="false">IF(AND(G3="缓冲罐",G3&lt;&gt;""),G29/G42,"")</f>
        <v>0.00702403229821369</v>
      </c>
      <c r="H44" s="431" t="n">
        <f aca="false">IF(AND(H3="缓冲罐",H3&lt;&gt;""),H29/H42,"")</f>
        <v>0.000473070911437341</v>
      </c>
      <c r="I44" s="431" t="n">
        <f aca="false">IF(AND(I3="缓冲罐",I3&lt;&gt;""),I29/I42,"")</f>
        <v>0.00184711570403108</v>
      </c>
      <c r="J44" s="431" t="n">
        <f aca="false">IF(AND(J3="缓冲罐",J3&lt;&gt;""),J29/J42,"")</f>
        <v>0.0047578871278651</v>
      </c>
      <c r="K44" s="431" t="n">
        <f aca="false">IF(AND(K3="缓冲罐",K3&lt;&gt;""),K29/K42,"")</f>
        <v>9.15865284542692E-005</v>
      </c>
      <c r="L44" s="431" t="str">
        <f aca="false">IF(AND(L3="缓冲罐",L3&lt;&gt;""),L29/L42,"")</f>
        <v/>
      </c>
      <c r="M44" s="431" t="str">
        <f aca="false">IF(AND(M3="缓冲罐",M3&lt;&gt;""),M29/M42,"")</f>
        <v/>
      </c>
      <c r="N44" s="431" t="str">
        <f aca="false">IF(AND(N3="缓冲罐",N3&lt;&gt;""),N29/N42,"")</f>
        <v/>
      </c>
      <c r="O44" s="431" t="str">
        <f aca="false">IF(AND(O3="缓冲罐",O3&lt;&gt;""),O29/O42,"")</f>
        <v/>
      </c>
      <c r="P44" s="431"/>
      <c r="Q44" s="431" t="str">
        <f aca="false">IF(AND(Q3="缓冲罐",Q3&lt;&gt;""),Q29/Q42,"")</f>
        <v/>
      </c>
      <c r="R44" s="431" t="str">
        <f aca="false">IF(AND(R3="缓冲罐",R3&lt;&gt;""),R29/R42,"")</f>
        <v/>
      </c>
      <c r="S44" s="431" t="str">
        <f aca="false">IF(AND(S3="缓冲罐",S3&lt;&gt;""),S29/S42,"")</f>
        <v/>
      </c>
      <c r="T44" s="431" t="str">
        <f aca="false">IF(AND(T3="缓冲罐",T3&lt;&gt;""),T29/T42,"")</f>
        <v/>
      </c>
      <c r="U44" s="431" t="str">
        <f aca="false">IF(AND(U3="缓冲罐",U3&lt;&gt;""),U29/U42,"")</f>
        <v/>
      </c>
      <c r="V44" s="431" t="str">
        <f aca="false">IF(AND(V3="缓冲罐",V3&lt;&gt;""),V29/V42,"")</f>
        <v/>
      </c>
      <c r="W44" s="431" t="str">
        <f aca="false">IF(AND(W3="缓冲罐",W3&lt;&gt;""),W29/W42,"")</f>
        <v/>
      </c>
      <c r="X44" s="431" t="str">
        <f aca="false">IF(AND(X3="缓冲罐",X3&lt;&gt;""),X29/X42,"")</f>
        <v/>
      </c>
      <c r="Y44" s="431" t="str">
        <f aca="false">IF(AND(Y3="缓冲罐",Y3&lt;&gt;""),Y29/Y42,"")</f>
        <v/>
      </c>
      <c r="Z44" s="431" t="str">
        <f aca="false">IF(AND(Z3="缓冲罐",Z3&lt;&gt;""),Z29/Z42,"")</f>
        <v/>
      </c>
      <c r="AA44" s="431" t="str">
        <f aca="false">IF(AND(AA3="缓冲罐",AA3&lt;&gt;""),AA29/AA42,"")</f>
        <v/>
      </c>
      <c r="AB44" s="431" t="str">
        <f aca="false">IF(AND(AB3="缓冲罐",AB3&lt;&gt;""),AB29/AB42,"")</f>
        <v/>
      </c>
      <c r="AC44" s="431" t="str">
        <f aca="false">IF(AND(AC3="缓冲罐",AC3&lt;&gt;""),AC29/AC42,"")</f>
        <v/>
      </c>
      <c r="AD44" s="431" t="str">
        <f aca="false">IF(AND(AD3="缓冲罐",AD3&lt;&gt;""),AD29/AD42,"")</f>
        <v/>
      </c>
      <c r="AE44" s="431" t="str">
        <f aca="false">IF(AND(AE3="缓冲罐",AE3&lt;&gt;""),AE29/AE42,"")</f>
        <v/>
      </c>
      <c r="AF44" s="431" t="str">
        <f aca="false">IF(AND(AF3="缓冲罐",AF3&lt;&gt;""),AF29/AF42,"")</f>
        <v/>
      </c>
      <c r="AG44" s="431" t="str">
        <f aca="false">IF(AND(AG3="缓冲罐",AG3&lt;&gt;""),AG29/AG42,"")</f>
        <v/>
      </c>
      <c r="AH44" s="431" t="str">
        <f aca="false">IF(AND(AH3="缓冲罐",AH3&lt;&gt;""),AH29/AH42,"")</f>
        <v/>
      </c>
      <c r="AI44" s="431" t="str">
        <f aca="false">IF(AND(AI3="缓冲罐",AI3&lt;&gt;""),AI29/AI42,"")</f>
        <v/>
      </c>
      <c r="AJ44" s="431" t="str">
        <f aca="false">IF(AND(AJ3="缓冲罐",AJ3&lt;&gt;""),AJ29/AJ42,"")</f>
        <v/>
      </c>
      <c r="AK44" s="431" t="str">
        <f aca="false">IF(AND(AK3="缓冲罐",AK3&lt;&gt;""),AK29/AK42,"")</f>
        <v/>
      </c>
      <c r="AL44" s="431" t="str">
        <f aca="false">IF(AND(AL3="缓冲罐",AL3&lt;&gt;""),AL29/AL42,"")</f>
        <v/>
      </c>
      <c r="AM44" s="431" t="str">
        <f aca="false">IF(AND(AM3="缓冲罐",AM3&lt;&gt;""),AM29/AM42,"")</f>
        <v/>
      </c>
      <c r="AN44" s="431" t="str">
        <f aca="false">IF(AND(AN3="缓冲罐",AN3&lt;&gt;""),AN29/AN42,"")</f>
        <v/>
      </c>
      <c r="AO44" s="431" t="str">
        <f aca="false">IF(AND(AO3="缓冲罐",AO3&lt;&gt;""),AO29/AO42,"")</f>
        <v/>
      </c>
      <c r="AP44" s="431" t="str">
        <f aca="false">IF(AND(AP3="缓冲罐",AP3&lt;&gt;""),AP29/AP42,"")</f>
        <v/>
      </c>
      <c r="AQ44" s="431" t="str">
        <f aca="false">IF(AND(AQ3="缓冲罐",AQ3&lt;&gt;""),AQ29/AQ42,"")</f>
        <v/>
      </c>
      <c r="AR44" s="431" t="str">
        <f aca="false">IF(AND(AR3="缓冲罐",AR3&lt;&gt;""),AR29/AR42,"")</f>
        <v/>
      </c>
      <c r="AS44" s="431" t="str">
        <f aca="false">IF(AND(AS3="缓冲罐",AS3&lt;&gt;""),AS29/AS42,"")</f>
        <v/>
      </c>
      <c r="AT44" s="431" t="str">
        <f aca="false">IF(AND(AT3="缓冲罐",AT3&lt;&gt;""),AT29/AT42,"")</f>
        <v/>
      </c>
      <c r="AU44" s="431" t="str">
        <f aca="false">IF(AND(AU3="缓冲罐",AU3&lt;&gt;""),AU29/AU42,"")</f>
        <v/>
      </c>
      <c r="AV44" s="431" t="str">
        <f aca="false">IF(AND(AV3="缓冲罐",AV3&lt;&gt;""),AV29/AV42,"")</f>
        <v/>
      </c>
      <c r="AW44" s="431" t="str">
        <f aca="false">IF(AND(AW3="缓冲罐",AW3&lt;&gt;""),AW29/AW42,"")</f>
        <v/>
      </c>
      <c r="AX44" s="431" t="str">
        <f aca="false">IF(AND(AX3="缓冲罐",AX3&lt;&gt;""),AX29/AX42,"")</f>
        <v/>
      </c>
      <c r="AY44" s="431" t="str">
        <f aca="false">IF(AND(AY3="缓冲罐",AY3&lt;&gt;""),AY29/AY42,"")</f>
        <v/>
      </c>
      <c r="AZ44" s="431" t="str">
        <f aca="false">IF(AND(AZ3="缓冲罐",AZ3&lt;&gt;""),AZ29/AZ42,"")</f>
        <v/>
      </c>
      <c r="BA44" s="431" t="str">
        <f aca="false">IF(AND(BA3="缓冲罐",BA3&lt;&gt;""),BA29/BA42,"")</f>
        <v/>
      </c>
      <c r="BB44" s="431" t="str">
        <f aca="false">IF(AND(BB3="缓冲罐",BB3&lt;&gt;""),BB29/BB42,"")</f>
        <v/>
      </c>
      <c r="BC44" s="431" t="str">
        <f aca="false">IF(AND(BC3="缓冲罐",BC3&lt;&gt;""),BC29/BC42,"")</f>
        <v/>
      </c>
      <c r="BD44" s="431" t="str">
        <f aca="false">IF(AND(BD3="缓冲罐",BD3&lt;&gt;""),BD29/BD42,"")</f>
        <v/>
      </c>
      <c r="BE44" s="431" t="str">
        <f aca="false">IF(AND(BE3="缓冲罐",BE3&lt;&gt;""),BE29/BE42,"")</f>
        <v/>
      </c>
      <c r="BF44" s="431" t="str">
        <f aca="false">IF(AND(BF3="缓冲罐",BF3&lt;&gt;""),BF29/BF42,"")</f>
        <v/>
      </c>
      <c r="BG44" s="431" t="str">
        <f aca="false">IF(AND(BG3="缓冲罐",BG3&lt;&gt;""),BG29/BG42,"")</f>
        <v/>
      </c>
      <c r="BH44" s="431" t="str">
        <f aca="false">IF(AND(BH3="缓冲罐",BH3&lt;&gt;""),BH29/BH42,"")</f>
        <v/>
      </c>
      <c r="BI44" s="431" t="str">
        <f aca="false">IF(AND(BI3="缓冲罐",BI3&lt;&gt;""),BI29/BI42,"")</f>
        <v/>
      </c>
      <c r="BJ44" s="431" t="str">
        <f aca="false">IF(AND(BJ3="缓冲罐",BJ3&lt;&gt;""),BJ29/BJ42,"")</f>
        <v/>
      </c>
      <c r="BK44" s="431" t="str">
        <f aca="false">IF(AND(BK3="缓冲罐",BK3&lt;&gt;""),BK29/BK42,"")</f>
        <v/>
      </c>
      <c r="BL44" s="431" t="str">
        <f aca="false">IF(AND(BL3="缓冲罐",BL3&lt;&gt;""),BL29/BL42,"")</f>
        <v/>
      </c>
      <c r="BM44" s="431" t="str">
        <f aca="false">IF(AND(BM3="缓冲罐",BM3&lt;&gt;""),BM29/BM42,"")</f>
        <v/>
      </c>
      <c r="BN44" s="431" t="str">
        <f aca="false">IF(AND(BN3="缓冲罐",BN3&lt;&gt;""),BN29/BN42,"")</f>
        <v/>
      </c>
      <c r="BO44" s="431" t="str">
        <f aca="false">IF(AND(BO3="缓冲罐",BO3&lt;&gt;""),BO29/BO42,"")</f>
        <v/>
      </c>
      <c r="BP44" s="431" t="str">
        <f aca="false">IF(AND(BP3="缓冲罐",BP3&lt;&gt;""),BP29/BP42,"")</f>
        <v/>
      </c>
      <c r="BQ44" s="431" t="str">
        <f aca="false">IF(AND(BQ3="缓冲罐",BQ3&lt;&gt;""),BQ29/BQ42,"")</f>
        <v/>
      </c>
      <c r="BR44" s="431" t="str">
        <f aca="false">IF(AND(BR3="缓冲罐",BR3&lt;&gt;""),BR29/BR42,"")</f>
        <v/>
      </c>
      <c r="BS44" s="431" t="str">
        <f aca="false">IF(AND(BS3="缓冲罐",BS3&lt;&gt;""),BS29/BS42,"")</f>
        <v/>
      </c>
      <c r="BT44" s="431" t="str">
        <f aca="false">IF(AND(BT3="缓冲罐",BT3&lt;&gt;""),BT29/BT42,"")</f>
        <v/>
      </c>
      <c r="BU44" s="431" t="str">
        <f aca="false">IF(AND(BU3="缓冲罐",BU3&lt;&gt;""),BU29/BU42,"")</f>
        <v/>
      </c>
      <c r="BV44" s="431" t="str">
        <f aca="false">IF(AND(BV3="缓冲罐",BV3&lt;&gt;""),BV29/BV42,"")</f>
        <v/>
      </c>
      <c r="BW44" s="431" t="str">
        <f aca="false">IF(AND(BW3="缓冲罐",BW3&lt;&gt;""),BW29/BW42,"")</f>
        <v/>
      </c>
      <c r="BX44" s="431" t="str">
        <f aca="false">IF(AND(BX3="缓冲罐",BX3&lt;&gt;""),BX29/BX42,"")</f>
        <v/>
      </c>
      <c r="BY44" s="431" t="str">
        <f aca="false">IF(AND(BY3="缓冲罐",BY3&lt;&gt;""),BY29/BY42,"")</f>
        <v/>
      </c>
      <c r="BZ44" s="431" t="str">
        <f aca="false">IF(AND(BZ3="缓冲罐",BZ3&lt;&gt;""),BZ29/BZ42,"")</f>
        <v/>
      </c>
      <c r="CA44" s="431" t="str">
        <f aca="false">IF(AND(CA3="缓冲罐",CA3&lt;&gt;""),CA29/CA42,"")</f>
        <v/>
      </c>
      <c r="CB44" s="431" t="str">
        <f aca="false">IF(AND(CB3="缓冲罐",CB3&lt;&gt;""),CB29/CB42,"")</f>
        <v/>
      </c>
      <c r="CC44" s="431" t="str">
        <f aca="false">IF(AND(CC3="缓冲罐",CC3&lt;&gt;""),CC29/CC42,"")</f>
        <v/>
      </c>
      <c r="CD44" s="431" t="str">
        <f aca="false">IF(AND(CD3="缓冲罐",CD3&lt;&gt;""),CD29/CD42,"")</f>
        <v/>
      </c>
      <c r="CE44" s="39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c r="AMK44" s="0"/>
      <c r="AML44" s="0"/>
      <c r="AMM44" s="0"/>
      <c r="AMN44" s="0"/>
      <c r="AMO44" s="0"/>
      <c r="AMP44" s="0"/>
      <c r="AMQ44" s="0"/>
      <c r="AMR44" s="0"/>
      <c r="AMS44" s="0"/>
      <c r="AMT44" s="0"/>
      <c r="AMU44" s="0"/>
      <c r="AMV44" s="0"/>
      <c r="AMW44" s="0"/>
      <c r="AMX44" s="0"/>
      <c r="AMY44" s="0"/>
      <c r="AMZ44" s="0"/>
      <c r="ANA44" s="0"/>
      <c r="ANB44" s="0"/>
      <c r="ANC44" s="0"/>
      <c r="AND44" s="0"/>
      <c r="ANE44" s="0"/>
      <c r="ANF44" s="0"/>
      <c r="ANG44" s="0"/>
      <c r="ANH44" s="0"/>
      <c r="ANI44" s="0"/>
      <c r="ANJ44" s="0"/>
      <c r="ANK44" s="0"/>
      <c r="ANL44" s="0"/>
      <c r="ANM44" s="0"/>
      <c r="ANN44" s="0"/>
      <c r="ANO44" s="0"/>
      <c r="ANP44" s="0"/>
      <c r="ANQ44" s="0"/>
      <c r="ANR44" s="0"/>
      <c r="ANS44" s="0"/>
      <c r="ANT44" s="0"/>
      <c r="ANU44" s="0"/>
      <c r="ANV44" s="0"/>
      <c r="ANW44" s="0"/>
      <c r="ANX44" s="0"/>
      <c r="ANY44" s="0"/>
      <c r="ANZ44" s="0"/>
      <c r="AOA44" s="0"/>
      <c r="AOB44" s="0"/>
      <c r="AOC44" s="0"/>
      <c r="AOD44" s="0"/>
      <c r="AOE44" s="0"/>
      <c r="AOF44" s="0"/>
      <c r="AOG44" s="0"/>
      <c r="AOH44" s="0"/>
      <c r="AOI44" s="0"/>
      <c r="AOJ44" s="0"/>
      <c r="AOK44" s="0"/>
      <c r="AOL44" s="0"/>
      <c r="AOM44" s="0"/>
      <c r="AON44" s="0"/>
      <c r="AOO44" s="0"/>
      <c r="AOP44" s="0"/>
      <c r="AOQ44" s="0"/>
      <c r="AOR44" s="0"/>
      <c r="AOS44" s="0"/>
      <c r="AOT44" s="0"/>
      <c r="AOU44" s="0"/>
      <c r="AOV44" s="0"/>
      <c r="AOW44" s="0"/>
      <c r="AOX44" s="0"/>
      <c r="AOY44" s="0"/>
      <c r="AOZ44" s="0"/>
      <c r="APA44" s="0"/>
      <c r="APB44" s="0"/>
      <c r="APC44" s="0"/>
      <c r="APD44" s="0"/>
      <c r="APE44" s="0"/>
      <c r="APF44" s="0"/>
      <c r="APG44" s="0"/>
      <c r="APH44" s="0"/>
      <c r="API44" s="0"/>
      <c r="APJ44" s="0"/>
      <c r="APK44" s="0"/>
      <c r="APL44" s="0"/>
      <c r="APM44" s="0"/>
      <c r="APN44" s="0"/>
      <c r="APO44" s="0"/>
      <c r="APP44" s="0"/>
      <c r="APQ44" s="0"/>
      <c r="APR44" s="0"/>
      <c r="APS44" s="0"/>
      <c r="APT44" s="0"/>
      <c r="APU44" s="0"/>
      <c r="APV44" s="0"/>
      <c r="APW44" s="0"/>
      <c r="APX44" s="0"/>
      <c r="APY44" s="0"/>
      <c r="APZ44" s="0"/>
      <c r="AQA44" s="0"/>
      <c r="AQB44" s="0"/>
      <c r="AQC44" s="0"/>
      <c r="AQD44" s="0"/>
      <c r="AQE44" s="0"/>
      <c r="AQF44" s="0"/>
      <c r="AQG44" s="0"/>
      <c r="AQH44" s="0"/>
      <c r="AQI44" s="0"/>
      <c r="AQJ44" s="0"/>
      <c r="AQK44" s="0"/>
      <c r="AQL44" s="0"/>
      <c r="AQM44" s="0"/>
      <c r="AQN44" s="0"/>
      <c r="AQO44" s="0"/>
      <c r="AQP44" s="0"/>
      <c r="AQQ44" s="0"/>
      <c r="AQR44" s="0"/>
      <c r="AQS44" s="0"/>
      <c r="AQT44" s="0"/>
      <c r="AQU44" s="0"/>
      <c r="AQV44" s="0"/>
      <c r="AQW44" s="0"/>
      <c r="AQX44" s="0"/>
      <c r="AQY44" s="0"/>
      <c r="AQZ44" s="0"/>
      <c r="ARA44" s="0"/>
      <c r="ARB44" s="0"/>
      <c r="ARC44" s="0"/>
      <c r="ARD44" s="0"/>
      <c r="ARE44" s="0"/>
      <c r="ARF44" s="0"/>
      <c r="ARG44" s="0"/>
      <c r="ARH44" s="0"/>
      <c r="ARI44" s="0"/>
      <c r="ARJ44" s="0"/>
      <c r="ARK44" s="0"/>
      <c r="ARL44" s="0"/>
      <c r="ARM44" s="0"/>
      <c r="ARN44" s="0"/>
      <c r="ARO44" s="0"/>
      <c r="ARP44" s="0"/>
      <c r="ARQ44" s="0"/>
      <c r="ARR44" s="0"/>
      <c r="ARS44" s="0"/>
      <c r="ART44" s="0"/>
      <c r="ARU44" s="0"/>
      <c r="ARV44" s="0"/>
      <c r="ARW44" s="0"/>
      <c r="ARX44" s="0"/>
      <c r="ARY44" s="0"/>
      <c r="ARZ44" s="0"/>
      <c r="ASA44" s="0"/>
      <c r="ASB44" s="0"/>
      <c r="ASC44" s="0"/>
      <c r="ASD44" s="0"/>
      <c r="ASE44" s="0"/>
      <c r="ASF44" s="0"/>
      <c r="ASG44" s="0"/>
      <c r="ASH44" s="0"/>
      <c r="ASI44" s="0"/>
      <c r="ASJ44" s="0"/>
      <c r="ASK44" s="0"/>
      <c r="ASL44" s="0"/>
      <c r="ASM44" s="0"/>
      <c r="ASN44" s="0"/>
      <c r="ASO44" s="0"/>
      <c r="ASP44" s="0"/>
      <c r="ASQ44" s="0"/>
      <c r="ASR44" s="0"/>
      <c r="ASS44" s="0"/>
      <c r="AST44" s="0"/>
      <c r="ASU44" s="0"/>
      <c r="ASV44" s="0"/>
      <c r="ASW44" s="0"/>
      <c r="ASX44" s="0"/>
      <c r="ASY44" s="0"/>
      <c r="ASZ44" s="0"/>
      <c r="ATA44" s="0"/>
      <c r="ATB44" s="0"/>
      <c r="ATC44" s="0"/>
      <c r="ATD44" s="0"/>
      <c r="ATE44" s="0"/>
      <c r="ATF44" s="0"/>
      <c r="ATG44" s="0"/>
      <c r="ATH44" s="0"/>
      <c r="ATI44" s="0"/>
      <c r="ATJ44" s="0"/>
      <c r="ATK44" s="0"/>
      <c r="ATL44" s="0"/>
      <c r="ATM44" s="0"/>
      <c r="ATN44" s="0"/>
      <c r="ATO44" s="0"/>
      <c r="ATP44" s="0"/>
      <c r="ATQ44" s="0"/>
      <c r="ATR44" s="0"/>
      <c r="ATS44" s="0"/>
      <c r="ATT44" s="0"/>
      <c r="ATU44" s="0"/>
      <c r="ATV44" s="0"/>
      <c r="ATW44" s="0"/>
      <c r="ATX44" s="0"/>
      <c r="ATY44" s="0"/>
      <c r="ATZ44" s="0"/>
      <c r="AUA44" s="0"/>
      <c r="AUB44" s="0"/>
      <c r="AUC44" s="0"/>
      <c r="AUD44" s="0"/>
      <c r="AUE44" s="0"/>
      <c r="AUF44" s="0"/>
      <c r="AUG44" s="0"/>
      <c r="AUH44" s="0"/>
      <c r="AUI44" s="0"/>
      <c r="AUJ44" s="0"/>
      <c r="AUK44" s="0"/>
      <c r="AUL44" s="0"/>
      <c r="AUM44" s="0"/>
      <c r="AUN44" s="0"/>
      <c r="AUO44" s="0"/>
      <c r="AUP44" s="0"/>
      <c r="AUQ44" s="0"/>
      <c r="AUR44" s="0"/>
      <c r="AUS44" s="0"/>
      <c r="AUT44" s="0"/>
      <c r="AUU44" s="0"/>
      <c r="AUV44" s="0"/>
      <c r="AUW44" s="0"/>
      <c r="AUX44" s="0"/>
      <c r="AUY44" s="0"/>
      <c r="AUZ44" s="0"/>
      <c r="AVA44" s="0"/>
      <c r="AVB44" s="0"/>
      <c r="AVC44" s="0"/>
      <c r="AVD44" s="0"/>
      <c r="AVE44" s="0"/>
      <c r="AVF44" s="0"/>
      <c r="AVG44" s="0"/>
      <c r="AVH44" s="0"/>
      <c r="AVI44" s="0"/>
      <c r="AVJ44" s="0"/>
      <c r="AVK44" s="0"/>
      <c r="AVL44" s="0"/>
      <c r="AVM44" s="0"/>
      <c r="AVN44" s="0"/>
      <c r="AVO44" s="0"/>
      <c r="AVP44" s="0"/>
      <c r="AVQ44" s="0"/>
      <c r="AVR44" s="0"/>
      <c r="AVS44" s="0"/>
      <c r="AVT44" s="0"/>
      <c r="AVU44" s="0"/>
      <c r="AVV44" s="0"/>
      <c r="AVW44" s="0"/>
      <c r="AVX44" s="0"/>
      <c r="AVY44" s="0"/>
      <c r="AVZ44" s="0"/>
      <c r="AWA44" s="0"/>
      <c r="AWB44" s="0"/>
      <c r="AWC44" s="0"/>
      <c r="AWD44" s="0"/>
      <c r="AWE44" s="0"/>
      <c r="AWF44" s="0"/>
      <c r="AWG44" s="0"/>
      <c r="AWH44" s="0"/>
      <c r="AWI44" s="0"/>
      <c r="AWJ44" s="0"/>
      <c r="AWK44" s="0"/>
      <c r="AWL44" s="0"/>
      <c r="AWM44" s="0"/>
      <c r="AWN44" s="0"/>
      <c r="AWO44" s="0"/>
      <c r="AWP44" s="0"/>
      <c r="AWQ44" s="0"/>
      <c r="AWR44" s="0"/>
      <c r="AWS44" s="0"/>
      <c r="AWT44" s="0"/>
      <c r="AWU44" s="0"/>
      <c r="AWV44" s="0"/>
      <c r="AWW44" s="0"/>
      <c r="AWX44" s="0"/>
      <c r="AWY44" s="0"/>
      <c r="AWZ44" s="0"/>
      <c r="AXA44" s="0"/>
      <c r="AXB44" s="0"/>
      <c r="AXC44" s="0"/>
      <c r="AXD44" s="0"/>
      <c r="AXE44" s="0"/>
      <c r="AXF44" s="0"/>
      <c r="AXG44" s="0"/>
      <c r="AXH44" s="0"/>
      <c r="AXI44" s="0"/>
      <c r="AXJ44" s="0"/>
      <c r="AXK44" s="0"/>
      <c r="AXL44" s="0"/>
      <c r="AXM44" s="0"/>
      <c r="AXN44" s="0"/>
      <c r="AXO44" s="0"/>
      <c r="AXP44" s="0"/>
      <c r="AXQ44" s="0"/>
      <c r="AXR44" s="0"/>
      <c r="AXS44" s="0"/>
      <c r="AXT44" s="0"/>
      <c r="AXU44" s="0"/>
      <c r="AXV44" s="0"/>
      <c r="AXW44" s="0"/>
      <c r="AXX44" s="0"/>
      <c r="AXY44" s="0"/>
      <c r="AXZ44" s="0"/>
      <c r="AYA44" s="0"/>
      <c r="AYB44" s="0"/>
      <c r="AYC44" s="0"/>
      <c r="AYD44" s="0"/>
      <c r="AYE44" s="0"/>
      <c r="AYF44" s="0"/>
      <c r="AYG44" s="0"/>
      <c r="AYH44" s="0"/>
      <c r="AYI44" s="0"/>
      <c r="AYJ44" s="0"/>
      <c r="AYK44" s="0"/>
      <c r="AYL44" s="0"/>
      <c r="AYM44" s="0"/>
      <c r="AYN44" s="0"/>
      <c r="AYO44" s="0"/>
      <c r="AYP44" s="0"/>
      <c r="AYQ44" s="0"/>
      <c r="AYR44" s="0"/>
      <c r="AYS44" s="0"/>
      <c r="AYT44" s="0"/>
      <c r="AYU44" s="0"/>
      <c r="AYV44" s="0"/>
      <c r="AYW44" s="0"/>
      <c r="AYX44" s="0"/>
      <c r="AYY44" s="0"/>
      <c r="AYZ44" s="0"/>
      <c r="AZA44" s="0"/>
      <c r="AZB44" s="0"/>
      <c r="AZC44" s="0"/>
      <c r="AZD44" s="0"/>
      <c r="AZE44" s="0"/>
      <c r="AZF44" s="0"/>
      <c r="AZG44" s="0"/>
      <c r="AZH44" s="0"/>
      <c r="AZI44" s="0"/>
      <c r="AZJ44" s="0"/>
      <c r="AZK44" s="0"/>
      <c r="AZL44" s="0"/>
      <c r="AZM44" s="0"/>
      <c r="AZN44" s="0"/>
      <c r="AZO44" s="0"/>
      <c r="AZP44" s="0"/>
      <c r="AZQ44" s="0"/>
      <c r="AZR44" s="0"/>
      <c r="AZS44" s="0"/>
      <c r="AZT44" s="0"/>
      <c r="AZU44" s="0"/>
      <c r="AZV44" s="0"/>
      <c r="AZW44" s="0"/>
      <c r="AZX44" s="0"/>
      <c r="AZY44" s="0"/>
      <c r="AZZ44" s="0"/>
      <c r="BAA44" s="0"/>
      <c r="BAB44" s="0"/>
      <c r="BAC44" s="0"/>
      <c r="BAD44" s="0"/>
      <c r="BAE44" s="0"/>
      <c r="BAF44" s="0"/>
      <c r="BAG44" s="0"/>
      <c r="BAH44" s="0"/>
      <c r="BAI44" s="0"/>
      <c r="BAJ44" s="0"/>
      <c r="BAK44" s="0"/>
      <c r="BAL44" s="0"/>
      <c r="BAM44" s="0"/>
      <c r="BAN44" s="0"/>
      <c r="BAO44" s="0"/>
      <c r="BAP44" s="0"/>
      <c r="BAQ44" s="0"/>
      <c r="BAR44" s="0"/>
      <c r="BAS44" s="0"/>
      <c r="BAT44" s="0"/>
      <c r="BAU44" s="0"/>
      <c r="BAV44" s="0"/>
      <c r="BAW44" s="0"/>
      <c r="BAX44" s="0"/>
      <c r="BAY44" s="0"/>
      <c r="BAZ44" s="0"/>
      <c r="BBA44" s="0"/>
      <c r="BBB44" s="0"/>
      <c r="BBC44" s="0"/>
      <c r="BBD44" s="0"/>
      <c r="BBE44" s="0"/>
      <c r="BBF44" s="0"/>
      <c r="BBG44" s="0"/>
      <c r="BBH44" s="0"/>
      <c r="BBI44" s="0"/>
      <c r="BBJ44" s="0"/>
      <c r="BBK44" s="0"/>
      <c r="BBL44" s="0"/>
      <c r="BBM44" s="0"/>
      <c r="BBN44" s="0"/>
      <c r="BBO44" s="0"/>
      <c r="BBP44" s="0"/>
      <c r="BBQ44" s="0"/>
      <c r="BBR44" s="0"/>
      <c r="BBS44" s="0"/>
      <c r="BBT44" s="0"/>
      <c r="BBU44" s="0"/>
      <c r="BBV44" s="0"/>
      <c r="BBW44" s="0"/>
      <c r="BBX44" s="0"/>
      <c r="BBY44" s="0"/>
      <c r="BBZ44" s="0"/>
      <c r="BCA44" s="0"/>
      <c r="BCB44" s="0"/>
      <c r="BCC44" s="0"/>
      <c r="BCD44" s="0"/>
      <c r="BCE44" s="0"/>
      <c r="BCF44" s="0"/>
      <c r="BCG44" s="0"/>
      <c r="BCH44" s="0"/>
      <c r="BCI44" s="0"/>
      <c r="BCJ44" s="0"/>
      <c r="BCK44" s="0"/>
      <c r="BCL44" s="0"/>
      <c r="BCM44" s="0"/>
      <c r="BCN44" s="0"/>
      <c r="BCO44" s="0"/>
      <c r="BCP44" s="0"/>
      <c r="BCQ44" s="0"/>
      <c r="BCR44" s="0"/>
      <c r="BCS44" s="0"/>
      <c r="BCT44" s="0"/>
      <c r="BCU44" s="0"/>
      <c r="BCV44" s="0"/>
      <c r="BCW44" s="0"/>
      <c r="BCX44" s="0"/>
      <c r="BCY44" s="0"/>
      <c r="BCZ44" s="0"/>
      <c r="BDA44" s="0"/>
      <c r="BDB44" s="0"/>
      <c r="BDC44" s="0"/>
      <c r="BDD44" s="0"/>
      <c r="BDE44" s="0"/>
      <c r="BDF44" s="0"/>
      <c r="BDG44" s="0"/>
      <c r="BDH44" s="0"/>
      <c r="BDI44" s="0"/>
      <c r="BDJ44" s="0"/>
      <c r="BDK44" s="0"/>
      <c r="BDL44" s="0"/>
      <c r="BDM44" s="0"/>
      <c r="BDN44" s="0"/>
      <c r="BDO44" s="0"/>
      <c r="BDP44" s="0"/>
      <c r="BDQ44" s="0"/>
      <c r="BDR44" s="0"/>
      <c r="BDS44" s="0"/>
      <c r="BDT44" s="0"/>
      <c r="BDU44" s="0"/>
      <c r="BDV44" s="0"/>
      <c r="BDW44" s="0"/>
      <c r="BDX44" s="0"/>
      <c r="BDY44" s="0"/>
      <c r="BDZ44" s="0"/>
      <c r="BEA44" s="0"/>
      <c r="BEB44" s="0"/>
      <c r="BEC44" s="0"/>
      <c r="BED44" s="0"/>
      <c r="BEE44" s="0"/>
      <c r="BEF44" s="0"/>
      <c r="BEG44" s="0"/>
      <c r="BEH44" s="0"/>
      <c r="BEI44" s="0"/>
      <c r="BEJ44" s="0"/>
      <c r="BEK44" s="0"/>
      <c r="BEL44" s="0"/>
      <c r="BEM44" s="0"/>
      <c r="BEN44" s="0"/>
      <c r="BEO44" s="0"/>
      <c r="BEP44" s="0"/>
      <c r="BEQ44" s="0"/>
      <c r="BER44" s="0"/>
      <c r="BES44" s="0"/>
      <c r="BET44" s="0"/>
      <c r="BEU44" s="0"/>
      <c r="BEV44" s="0"/>
      <c r="BEW44" s="0"/>
      <c r="BEX44" s="0"/>
      <c r="BEY44" s="0"/>
      <c r="BEZ44" s="0"/>
      <c r="BFA44" s="0"/>
      <c r="BFB44" s="0"/>
      <c r="BFC44" s="0"/>
      <c r="BFD44" s="0"/>
      <c r="BFE44" s="0"/>
      <c r="BFF44" s="0"/>
      <c r="BFG44" s="0"/>
      <c r="BFH44" s="0"/>
      <c r="BFI44" s="0"/>
      <c r="BFJ44" s="0"/>
      <c r="BFK44" s="0"/>
      <c r="BFL44" s="0"/>
      <c r="BFM44" s="0"/>
      <c r="BFN44" s="0"/>
      <c r="BFO44" s="0"/>
      <c r="BFP44" s="0"/>
      <c r="BFQ44" s="0"/>
      <c r="BFR44" s="0"/>
      <c r="BFS44" s="0"/>
      <c r="BFT44" s="0"/>
      <c r="BFU44" s="0"/>
      <c r="BFV44" s="0"/>
      <c r="BFW44" s="0"/>
      <c r="BFX44" s="0"/>
      <c r="BFY44" s="0"/>
      <c r="BFZ44" s="0"/>
      <c r="BGA44" s="0"/>
      <c r="BGB44" s="0"/>
      <c r="BGC44" s="0"/>
      <c r="BGD44" s="0"/>
      <c r="BGE44" s="0"/>
      <c r="BGF44" s="0"/>
      <c r="BGG44" s="0"/>
      <c r="BGH44" s="0"/>
      <c r="BGI44" s="0"/>
      <c r="BGJ44" s="0"/>
      <c r="BGK44" s="0"/>
      <c r="BGL44" s="0"/>
      <c r="BGM44" s="0"/>
      <c r="BGN44" s="0"/>
      <c r="BGO44" s="0"/>
      <c r="BGP44" s="0"/>
      <c r="BGQ44" s="0"/>
      <c r="BGR44" s="0"/>
      <c r="BGS44" s="0"/>
      <c r="BGT44" s="0"/>
      <c r="BGU44" s="0"/>
      <c r="BGV44" s="0"/>
      <c r="BGW44" s="0"/>
      <c r="BGX44" s="0"/>
      <c r="BGY44" s="0"/>
      <c r="BGZ44" s="0"/>
      <c r="BHA44" s="0"/>
      <c r="BHB44" s="0"/>
      <c r="BHC44" s="0"/>
      <c r="BHD44" s="0"/>
      <c r="BHE44" s="0"/>
      <c r="BHF44" s="0"/>
      <c r="BHG44" s="0"/>
      <c r="BHH44" s="0"/>
      <c r="BHI44" s="0"/>
      <c r="BHJ44" s="0"/>
      <c r="BHK44" s="0"/>
      <c r="BHL44" s="0"/>
      <c r="BHM44" s="0"/>
      <c r="BHN44" s="0"/>
      <c r="BHO44" s="0"/>
      <c r="BHP44" s="0"/>
      <c r="BHQ44" s="0"/>
      <c r="BHR44" s="0"/>
      <c r="BHS44" s="0"/>
      <c r="BHT44" s="0"/>
      <c r="BHU44" s="0"/>
      <c r="BHV44" s="0"/>
      <c r="BHW44" s="0"/>
      <c r="BHX44" s="0"/>
      <c r="BHY44" s="0"/>
      <c r="BHZ44" s="0"/>
      <c r="BIA44" s="0"/>
      <c r="BIB44" s="0"/>
      <c r="BIC44" s="0"/>
      <c r="BID44" s="0"/>
      <c r="BIE44" s="0"/>
      <c r="BIF44" s="0"/>
      <c r="BIG44" s="0"/>
      <c r="BIH44" s="0"/>
      <c r="BII44" s="0"/>
      <c r="BIJ44" s="0"/>
      <c r="BIK44" s="0"/>
      <c r="BIL44" s="0"/>
      <c r="BIM44" s="0"/>
      <c r="BIN44" s="0"/>
      <c r="BIO44" s="0"/>
      <c r="BIP44" s="0"/>
      <c r="BIQ44" s="0"/>
      <c r="BIR44" s="0"/>
      <c r="BIS44" s="0"/>
      <c r="BIT44" s="0"/>
      <c r="BIU44" s="0"/>
      <c r="BIV44" s="0"/>
      <c r="BIW44" s="0"/>
      <c r="BIX44" s="0"/>
      <c r="BIY44" s="0"/>
      <c r="BIZ44" s="0"/>
      <c r="BJA44" s="0"/>
      <c r="BJB44" s="0"/>
      <c r="BJC44" s="0"/>
      <c r="BJD44" s="0"/>
      <c r="BJE44" s="0"/>
      <c r="BJF44" s="0"/>
      <c r="BJG44" s="0"/>
      <c r="BJH44" s="0"/>
      <c r="BJI44" s="0"/>
      <c r="BJJ44" s="0"/>
      <c r="BJK44" s="0"/>
      <c r="BJL44" s="0"/>
      <c r="BJM44" s="0"/>
      <c r="BJN44" s="0"/>
      <c r="BJO44" s="0"/>
      <c r="BJP44" s="0"/>
      <c r="BJQ44" s="0"/>
      <c r="BJR44" s="0"/>
      <c r="BJS44" s="0"/>
      <c r="BJT44" s="0"/>
      <c r="BJU44" s="0"/>
      <c r="BJV44" s="0"/>
      <c r="BJW44" s="0"/>
      <c r="BJX44" s="0"/>
      <c r="BJY44" s="0"/>
      <c r="BJZ44" s="0"/>
      <c r="BKA44" s="0"/>
      <c r="BKB44" s="0"/>
      <c r="BKC44" s="0"/>
      <c r="BKD44" s="0"/>
      <c r="BKE44" s="0"/>
      <c r="BKF44" s="0"/>
      <c r="BKG44" s="0"/>
      <c r="BKH44" s="0"/>
      <c r="BKI44" s="0"/>
      <c r="BKJ44" s="0"/>
      <c r="BKK44" s="0"/>
      <c r="BKL44" s="0"/>
      <c r="BKM44" s="0"/>
      <c r="BKN44" s="0"/>
      <c r="BKO44" s="0"/>
      <c r="BKP44" s="0"/>
      <c r="BKQ44" s="0"/>
      <c r="BKR44" s="0"/>
      <c r="BKS44" s="0"/>
      <c r="BKT44" s="0"/>
      <c r="BKU44" s="0"/>
      <c r="BKV44" s="0"/>
      <c r="BKW44" s="0"/>
      <c r="BKX44" s="0"/>
      <c r="BKY44" s="0"/>
      <c r="BKZ44" s="0"/>
      <c r="BLA44" s="0"/>
      <c r="BLB44" s="0"/>
      <c r="BLC44" s="0"/>
      <c r="BLD44" s="0"/>
      <c r="BLE44" s="0"/>
      <c r="BLF44" s="0"/>
      <c r="BLG44" s="0"/>
      <c r="BLH44" s="0"/>
      <c r="BLI44" s="0"/>
      <c r="BLJ44" s="0"/>
      <c r="BLK44" s="0"/>
      <c r="BLL44" s="0"/>
      <c r="BLM44" s="0"/>
      <c r="BLN44" s="0"/>
      <c r="BLO44" s="0"/>
      <c r="BLP44" s="0"/>
      <c r="BLQ44" s="0"/>
      <c r="BLR44" s="0"/>
      <c r="BLS44" s="0"/>
      <c r="BLT44" s="0"/>
      <c r="BLU44" s="0"/>
      <c r="BLV44" s="0"/>
      <c r="BLW44" s="0"/>
      <c r="BLX44" s="0"/>
      <c r="BLY44" s="0"/>
      <c r="BLZ44" s="0"/>
      <c r="BMA44" s="0"/>
      <c r="BMB44" s="0"/>
      <c r="BMC44" s="0"/>
      <c r="BMD44" s="0"/>
      <c r="BME44" s="0"/>
      <c r="BMF44" s="0"/>
      <c r="BMG44" s="0"/>
      <c r="BMH44" s="0"/>
      <c r="BMI44" s="0"/>
      <c r="BMJ44" s="0"/>
      <c r="BMK44" s="0"/>
      <c r="BML44" s="0"/>
      <c r="BMM44" s="0"/>
      <c r="BMN44" s="0"/>
      <c r="BMO44" s="0"/>
      <c r="BMP44" s="0"/>
      <c r="BMQ44" s="0"/>
      <c r="BMR44" s="0"/>
      <c r="BMS44" s="0"/>
      <c r="BMT44" s="0"/>
      <c r="BMU44" s="0"/>
      <c r="BMV44" s="0"/>
      <c r="BMW44" s="0"/>
      <c r="BMX44" s="0"/>
      <c r="BMY44" s="0"/>
      <c r="BMZ44" s="0"/>
      <c r="BNA44" s="0"/>
      <c r="BNB44" s="0"/>
      <c r="BNC44" s="0"/>
      <c r="BND44" s="0"/>
      <c r="BNE44" s="0"/>
      <c r="BNF44" s="0"/>
      <c r="BNG44" s="0"/>
      <c r="BNH44" s="0"/>
      <c r="BNI44" s="0"/>
      <c r="BNJ44" s="0"/>
      <c r="BNK44" s="0"/>
      <c r="BNL44" s="0"/>
      <c r="BNM44" s="0"/>
      <c r="BNN44" s="0"/>
      <c r="BNO44" s="0"/>
      <c r="BNP44" s="0"/>
      <c r="BNQ44" s="0"/>
      <c r="BNR44" s="0"/>
      <c r="BNS44" s="0"/>
      <c r="BNT44" s="0"/>
      <c r="BNU44" s="0"/>
      <c r="BNV44" s="0"/>
      <c r="BNW44" s="0"/>
      <c r="BNX44" s="0"/>
      <c r="BNY44" s="0"/>
      <c r="BNZ44" s="0"/>
      <c r="BOA44" s="0"/>
      <c r="BOB44" s="0"/>
      <c r="BOC44" s="0"/>
      <c r="BOD44" s="0"/>
      <c r="BOE44" s="0"/>
      <c r="BOF44" s="0"/>
      <c r="BOG44" s="0"/>
      <c r="BOH44" s="0"/>
      <c r="BOI44" s="0"/>
      <c r="BOJ44" s="0"/>
      <c r="BOK44" s="0"/>
      <c r="BOL44" s="0"/>
      <c r="BOM44" s="0"/>
      <c r="BON44" s="0"/>
      <c r="BOO44" s="0"/>
      <c r="BOP44" s="0"/>
      <c r="BOQ44" s="0"/>
      <c r="BOR44" s="0"/>
      <c r="BOS44" s="0"/>
      <c r="BOT44" s="0"/>
      <c r="BOU44" s="0"/>
      <c r="BOV44" s="0"/>
      <c r="BOW44" s="0"/>
      <c r="BOX44" s="0"/>
      <c r="BOY44" s="0"/>
      <c r="BOZ44" s="0"/>
      <c r="BPA44" s="0"/>
      <c r="BPB44" s="0"/>
      <c r="BPC44" s="0"/>
      <c r="BPD44" s="0"/>
      <c r="BPE44" s="0"/>
      <c r="BPF44" s="0"/>
      <c r="BPG44" s="0"/>
      <c r="BPH44" s="0"/>
      <c r="BPI44" s="0"/>
      <c r="BPJ44" s="0"/>
      <c r="BPK44" s="0"/>
      <c r="BPL44" s="0"/>
      <c r="BPM44" s="0"/>
      <c r="BPN44" s="0"/>
      <c r="BPO44" s="0"/>
      <c r="BPP44" s="0"/>
      <c r="BPQ44" s="0"/>
      <c r="BPR44" s="0"/>
      <c r="BPS44" s="0"/>
      <c r="BPT44" s="0"/>
      <c r="BPU44" s="0"/>
      <c r="BPV44" s="0"/>
      <c r="BPW44" s="0"/>
      <c r="BPX44" s="0"/>
      <c r="BPY44" s="0"/>
      <c r="BPZ44" s="0"/>
      <c r="BQA44" s="0"/>
      <c r="BQB44" s="0"/>
      <c r="BQC44" s="0"/>
      <c r="BQD44" s="0"/>
      <c r="BQE44" s="0"/>
      <c r="BQF44" s="0"/>
      <c r="BQG44" s="0"/>
      <c r="BQH44" s="0"/>
      <c r="BQI44" s="0"/>
      <c r="BQJ44" s="0"/>
      <c r="BQK44" s="0"/>
      <c r="BQL44" s="0"/>
      <c r="BQM44" s="0"/>
      <c r="BQN44" s="0"/>
      <c r="BQO44" s="0"/>
      <c r="BQP44" s="0"/>
      <c r="BQQ44" s="0"/>
      <c r="BQR44" s="0"/>
      <c r="BQS44" s="0"/>
      <c r="BQT44" s="0"/>
      <c r="BQU44" s="0"/>
      <c r="BQV44" s="0"/>
      <c r="BQW44" s="0"/>
      <c r="BQX44" s="0"/>
      <c r="BQY44" s="0"/>
      <c r="BQZ44" s="0"/>
      <c r="BRA44" s="0"/>
      <c r="BRB44" s="0"/>
      <c r="BRC44" s="0"/>
      <c r="BRD44" s="0"/>
      <c r="BRE44" s="0"/>
      <c r="BRF44" s="0"/>
      <c r="BRG44" s="0"/>
      <c r="BRH44" s="0"/>
      <c r="BRI44" s="0"/>
      <c r="BRJ44" s="0"/>
      <c r="BRK44" s="0"/>
      <c r="BRL44" s="0"/>
      <c r="BRM44" s="0"/>
      <c r="BRN44" s="0"/>
      <c r="BRO44" s="0"/>
      <c r="BRP44" s="0"/>
      <c r="BRQ44" s="0"/>
      <c r="BRR44" s="0"/>
      <c r="BRS44" s="0"/>
      <c r="BRT44" s="0"/>
      <c r="BRU44" s="0"/>
      <c r="BRV44" s="0"/>
      <c r="BRW44" s="0"/>
      <c r="BRX44" s="0"/>
      <c r="BRY44" s="0"/>
      <c r="BRZ44" s="0"/>
      <c r="BSA44" s="0"/>
      <c r="BSB44" s="0"/>
      <c r="BSC44" s="0"/>
      <c r="BSD44" s="0"/>
      <c r="BSE44" s="0"/>
      <c r="BSF44" s="0"/>
      <c r="BSG44" s="0"/>
      <c r="BSH44" s="0"/>
      <c r="BSI44" s="0"/>
      <c r="BSJ44" s="0"/>
      <c r="BSK44" s="0"/>
      <c r="BSL44" s="0"/>
      <c r="BSM44" s="0"/>
      <c r="BSN44" s="0"/>
      <c r="BSO44" s="0"/>
      <c r="BSP44" s="0"/>
      <c r="BSQ44" s="0"/>
      <c r="BSR44" s="0"/>
      <c r="BSS44" s="0"/>
      <c r="BST44" s="0"/>
      <c r="BSU44" s="0"/>
      <c r="BSV44" s="0"/>
      <c r="BSW44" s="0"/>
      <c r="BSX44" s="0"/>
      <c r="BSY44" s="0"/>
      <c r="BSZ44" s="0"/>
      <c r="BTA44" s="0"/>
      <c r="BTB44" s="0"/>
      <c r="BTC44" s="0"/>
      <c r="BTD44" s="0"/>
      <c r="BTE44" s="0"/>
      <c r="BTF44" s="0"/>
      <c r="BTG44" s="0"/>
      <c r="BTH44" s="0"/>
      <c r="BTI44" s="0"/>
      <c r="BTJ44" s="0"/>
      <c r="BTK44" s="0"/>
      <c r="BTL44" s="0"/>
      <c r="BTM44" s="0"/>
      <c r="BTN44" s="0"/>
      <c r="BTO44" s="0"/>
      <c r="BTP44" s="0"/>
      <c r="BTQ44" s="0"/>
      <c r="BTR44" s="0"/>
      <c r="BTS44" s="0"/>
      <c r="BTT44" s="0"/>
      <c r="BTU44" s="0"/>
      <c r="BTV44" s="0"/>
      <c r="BTW44" s="0"/>
      <c r="BTX44" s="0"/>
      <c r="BTY44" s="0"/>
      <c r="BTZ44" s="0"/>
      <c r="BUA44" s="0"/>
      <c r="BUB44" s="0"/>
      <c r="BUC44" s="0"/>
      <c r="BUD44" s="0"/>
      <c r="BUE44" s="0"/>
      <c r="BUF44" s="0"/>
      <c r="BUG44" s="0"/>
      <c r="BUH44" s="0"/>
      <c r="BUI44" s="0"/>
      <c r="BUJ44" s="0"/>
      <c r="BUK44" s="0"/>
      <c r="BUL44" s="0"/>
      <c r="BUM44" s="0"/>
      <c r="BUN44" s="0"/>
      <c r="BUO44" s="0"/>
      <c r="BUP44" s="0"/>
      <c r="BUQ44" s="0"/>
      <c r="BUR44" s="0"/>
      <c r="BUS44" s="0"/>
      <c r="BUT44" s="0"/>
      <c r="BUU44" s="0"/>
      <c r="BUV44" s="0"/>
      <c r="BUW44" s="0"/>
      <c r="BUX44" s="0"/>
      <c r="BUY44" s="0"/>
      <c r="BUZ44" s="0"/>
      <c r="BVA44" s="0"/>
      <c r="BVB44" s="0"/>
      <c r="BVC44" s="0"/>
      <c r="BVD44" s="0"/>
      <c r="BVE44" s="0"/>
      <c r="BVF44" s="0"/>
      <c r="BVG44" s="0"/>
      <c r="BVH44" s="0"/>
      <c r="BVI44" s="0"/>
      <c r="BVJ44" s="0"/>
      <c r="BVK44" s="0"/>
      <c r="BVL44" s="0"/>
      <c r="BVM44" s="0"/>
      <c r="BVN44" s="0"/>
      <c r="BVO44" s="0"/>
      <c r="BVP44" s="0"/>
      <c r="BVQ44" s="0"/>
      <c r="BVR44" s="0"/>
      <c r="BVS44" s="0"/>
      <c r="BVT44" s="0"/>
      <c r="BVU44" s="0"/>
      <c r="BVV44" s="0"/>
      <c r="BVW44" s="0"/>
      <c r="BVX44" s="0"/>
      <c r="BVY44" s="0"/>
      <c r="BVZ44" s="0"/>
      <c r="BWA44" s="0"/>
      <c r="BWB44" s="0"/>
      <c r="BWC44" s="0"/>
      <c r="BWD44" s="0"/>
      <c r="BWE44" s="0"/>
      <c r="BWF44" s="0"/>
      <c r="BWG44" s="0"/>
      <c r="BWH44" s="0"/>
      <c r="BWI44" s="0"/>
      <c r="BWJ44" s="0"/>
      <c r="BWK44" s="0"/>
      <c r="BWL44" s="0"/>
      <c r="BWM44" s="0"/>
      <c r="BWN44" s="0"/>
      <c r="BWO44" s="0"/>
      <c r="BWP44" s="0"/>
      <c r="BWQ44" s="0"/>
      <c r="BWR44" s="0"/>
      <c r="BWS44" s="0"/>
      <c r="BWT44" s="0"/>
      <c r="BWU44" s="0"/>
      <c r="BWV44" s="0"/>
      <c r="BWW44" s="0"/>
      <c r="BWX44" s="0"/>
      <c r="BWY44" s="0"/>
      <c r="BWZ44" s="0"/>
      <c r="BXA44" s="0"/>
      <c r="BXB44" s="0"/>
      <c r="BXC44" s="0"/>
      <c r="BXD44" s="0"/>
      <c r="BXE44" s="0"/>
      <c r="BXF44" s="0"/>
      <c r="BXG44" s="0"/>
      <c r="BXH44" s="0"/>
      <c r="BXI44" s="0"/>
      <c r="BXJ44" s="0"/>
      <c r="BXK44" s="0"/>
      <c r="BXL44" s="0"/>
      <c r="BXM44" s="0"/>
      <c r="BXN44" s="0"/>
      <c r="BXO44" s="0"/>
      <c r="BXP44" s="0"/>
      <c r="BXQ44" s="0"/>
      <c r="BXR44" s="0"/>
      <c r="BXS44" s="0"/>
      <c r="BXT44" s="0"/>
      <c r="BXU44" s="0"/>
      <c r="BXV44" s="0"/>
      <c r="BXW44" s="0"/>
      <c r="BXX44" s="0"/>
      <c r="BXY44" s="0"/>
      <c r="BXZ44" s="0"/>
      <c r="BYA44" s="0"/>
      <c r="BYB44" s="0"/>
      <c r="BYC44" s="0"/>
      <c r="BYD44" s="0"/>
      <c r="BYE44" s="0"/>
      <c r="BYF44" s="0"/>
      <c r="BYG44" s="0"/>
      <c r="BYH44" s="0"/>
      <c r="BYI44" s="0"/>
      <c r="BYJ44" s="0"/>
      <c r="BYK44" s="0"/>
      <c r="BYL44" s="0"/>
      <c r="BYM44" s="0"/>
      <c r="BYN44" s="0"/>
      <c r="BYO44" s="0"/>
      <c r="BYP44" s="0"/>
      <c r="BYQ44" s="0"/>
      <c r="BYR44" s="0"/>
      <c r="BYS44" s="0"/>
      <c r="BYT44" s="0"/>
      <c r="BYU44" s="0"/>
      <c r="BYV44" s="0"/>
      <c r="BYW44" s="0"/>
      <c r="BYX44" s="0"/>
      <c r="BYY44" s="0"/>
      <c r="BYZ44" s="0"/>
      <c r="BZA44" s="0"/>
      <c r="BZB44" s="0"/>
      <c r="BZC44" s="0"/>
      <c r="BZD44" s="0"/>
      <c r="BZE44" s="0"/>
      <c r="BZF44" s="0"/>
      <c r="BZG44" s="0"/>
      <c r="BZH44" s="0"/>
      <c r="BZI44" s="0"/>
      <c r="BZJ44" s="0"/>
      <c r="BZK44" s="0"/>
      <c r="BZL44" s="0"/>
      <c r="BZM44" s="0"/>
      <c r="BZN44" s="0"/>
      <c r="BZO44" s="0"/>
      <c r="BZP44" s="0"/>
      <c r="BZQ44" s="0"/>
      <c r="BZR44" s="0"/>
      <c r="BZS44" s="0"/>
      <c r="BZT44" s="0"/>
      <c r="BZU44" s="0"/>
      <c r="BZV44" s="0"/>
      <c r="BZW44" s="0"/>
      <c r="BZX44" s="0"/>
      <c r="BZY44" s="0"/>
      <c r="BZZ44" s="0"/>
      <c r="CAA44" s="0"/>
      <c r="CAB44" s="0"/>
      <c r="CAC44" s="0"/>
      <c r="CAD44" s="0"/>
      <c r="CAE44" s="0"/>
      <c r="CAF44" s="0"/>
      <c r="CAG44" s="0"/>
      <c r="CAH44" s="0"/>
      <c r="CAI44" s="0"/>
      <c r="CAJ44" s="0"/>
      <c r="CAK44" s="0"/>
      <c r="CAL44" s="0"/>
      <c r="CAM44" s="0"/>
      <c r="CAN44" s="0"/>
      <c r="CAO44" s="0"/>
      <c r="CAP44" s="0"/>
      <c r="CAQ44" s="0"/>
      <c r="CAR44" s="0"/>
      <c r="CAS44" s="0"/>
      <c r="CAT44" s="0"/>
      <c r="CAU44" s="0"/>
      <c r="CAV44" s="0"/>
      <c r="CAW44" s="0"/>
      <c r="CAX44" s="0"/>
      <c r="CAY44" s="0"/>
      <c r="CAZ44" s="0"/>
      <c r="CBA44" s="0"/>
      <c r="CBB44" s="0"/>
      <c r="CBC44" s="0"/>
      <c r="CBD44" s="0"/>
      <c r="CBE44" s="0"/>
      <c r="CBF44" s="0"/>
      <c r="CBG44" s="0"/>
      <c r="CBH44" s="0"/>
      <c r="CBI44" s="0"/>
      <c r="CBJ44" s="0"/>
      <c r="CBK44" s="0"/>
      <c r="CBL44" s="0"/>
      <c r="CBM44" s="0"/>
      <c r="CBN44" s="0"/>
      <c r="CBO44" s="0"/>
      <c r="CBP44" s="0"/>
      <c r="CBQ44" s="0"/>
      <c r="CBR44" s="0"/>
      <c r="CBS44" s="0"/>
      <c r="CBT44" s="0"/>
      <c r="CBU44" s="0"/>
      <c r="CBV44" s="0"/>
      <c r="CBW44" s="0"/>
      <c r="CBX44" s="0"/>
      <c r="CBY44" s="0"/>
      <c r="CBZ44" s="0"/>
      <c r="CCA44" s="0"/>
      <c r="CCB44" s="0"/>
      <c r="CCC44" s="0"/>
      <c r="CCD44" s="0"/>
      <c r="CCE44" s="0"/>
      <c r="CCF44" s="0"/>
      <c r="CCG44" s="0"/>
      <c r="CCH44" s="0"/>
      <c r="CCI44" s="0"/>
      <c r="CCJ44" s="0"/>
      <c r="CCK44" s="0"/>
      <c r="CCL44" s="0"/>
      <c r="CCM44" s="0"/>
      <c r="CCN44" s="0"/>
      <c r="CCO44" s="0"/>
      <c r="CCP44" s="0"/>
      <c r="CCQ44" s="0"/>
      <c r="CCR44" s="0"/>
      <c r="CCS44" s="0"/>
      <c r="CCT44" s="0"/>
      <c r="CCU44" s="0"/>
      <c r="CCV44" s="0"/>
      <c r="CCW44" s="0"/>
      <c r="CCX44" s="0"/>
      <c r="CCY44" s="0"/>
      <c r="CCZ44" s="0"/>
      <c r="CDA44" s="0"/>
      <c r="CDB44" s="0"/>
      <c r="CDC44" s="0"/>
      <c r="CDD44" s="0"/>
      <c r="CDE44" s="0"/>
      <c r="CDF44" s="0"/>
      <c r="CDG44" s="0"/>
      <c r="CDH44" s="0"/>
      <c r="CDI44" s="0"/>
      <c r="CDJ44" s="0"/>
      <c r="CDK44" s="0"/>
      <c r="CDL44" s="0"/>
      <c r="CDM44" s="0"/>
      <c r="CDN44" s="0"/>
      <c r="CDO44" s="0"/>
      <c r="CDP44" s="0"/>
      <c r="CDQ44" s="0"/>
      <c r="CDR44" s="0"/>
      <c r="CDS44" s="0"/>
      <c r="CDT44" s="0"/>
      <c r="CDU44" s="0"/>
      <c r="CDV44" s="0"/>
      <c r="CDW44" s="0"/>
      <c r="CDX44" s="0"/>
      <c r="CDY44" s="0"/>
      <c r="CDZ44" s="0"/>
      <c r="CEA44" s="0"/>
      <c r="CEB44" s="0"/>
      <c r="CEC44" s="0"/>
      <c r="CED44" s="0"/>
      <c r="CEE44" s="0"/>
      <c r="CEF44" s="0"/>
      <c r="CEG44" s="0"/>
      <c r="CEH44" s="0"/>
      <c r="CEI44" s="0"/>
      <c r="CEJ44" s="0"/>
      <c r="CEK44" s="0"/>
      <c r="CEL44" s="0"/>
      <c r="CEM44" s="0"/>
      <c r="CEN44" s="0"/>
      <c r="CEO44" s="0"/>
      <c r="CEP44" s="0"/>
      <c r="CEQ44" s="0"/>
      <c r="CER44" s="0"/>
      <c r="CES44" s="0"/>
      <c r="CET44" s="0"/>
      <c r="CEU44" s="0"/>
      <c r="CEV44" s="0"/>
      <c r="CEW44" s="0"/>
      <c r="CEX44" s="0"/>
      <c r="CEY44" s="0"/>
      <c r="CEZ44" s="0"/>
      <c r="CFA44" s="0"/>
      <c r="CFB44" s="0"/>
      <c r="CFC44" s="0"/>
      <c r="CFD44" s="0"/>
      <c r="CFE44" s="0"/>
      <c r="CFF44" s="0"/>
      <c r="CFG44" s="0"/>
      <c r="CFH44" s="0"/>
      <c r="CFI44" s="0"/>
      <c r="CFJ44" s="0"/>
      <c r="CFK44" s="0"/>
      <c r="CFL44" s="0"/>
      <c r="CFM44" s="0"/>
      <c r="CFN44" s="0"/>
      <c r="CFO44" s="0"/>
      <c r="CFP44" s="0"/>
      <c r="CFQ44" s="0"/>
      <c r="CFR44" s="0"/>
      <c r="CFS44" s="0"/>
      <c r="CFT44" s="0"/>
      <c r="CFU44" s="0"/>
      <c r="CFV44" s="0"/>
      <c r="CFW44" s="0"/>
      <c r="CFX44" s="0"/>
      <c r="CFY44" s="0"/>
      <c r="CFZ44" s="0"/>
      <c r="CGA44" s="0"/>
      <c r="CGB44" s="0"/>
      <c r="CGC44" s="0"/>
      <c r="CGD44" s="0"/>
      <c r="CGE44" s="0"/>
      <c r="CGF44" s="0"/>
      <c r="CGG44" s="0"/>
      <c r="CGH44" s="0"/>
      <c r="CGI44" s="0"/>
      <c r="CGJ44" s="0"/>
      <c r="CGK44" s="0"/>
      <c r="CGL44" s="0"/>
      <c r="CGM44" s="0"/>
      <c r="CGN44" s="0"/>
      <c r="CGO44" s="0"/>
      <c r="CGP44" s="0"/>
      <c r="CGQ44" s="0"/>
      <c r="CGR44" s="0"/>
      <c r="CGS44" s="0"/>
      <c r="CGT44" s="0"/>
      <c r="CGU44" s="0"/>
      <c r="CGV44" s="0"/>
      <c r="CGW44" s="0"/>
      <c r="CGX44" s="0"/>
      <c r="CGY44" s="0"/>
      <c r="CGZ44" s="0"/>
      <c r="CHA44" s="0"/>
      <c r="CHB44" s="0"/>
      <c r="CHC44" s="0"/>
      <c r="CHD44" s="0"/>
      <c r="CHE44" s="0"/>
      <c r="CHF44" s="0"/>
      <c r="CHG44" s="0"/>
      <c r="CHH44" s="0"/>
      <c r="CHI44" s="0"/>
      <c r="CHJ44" s="0"/>
      <c r="CHK44" s="0"/>
      <c r="CHL44" s="0"/>
      <c r="CHM44" s="0"/>
      <c r="CHN44" s="0"/>
      <c r="CHO44" s="0"/>
      <c r="CHP44" s="0"/>
      <c r="CHQ44" s="0"/>
      <c r="CHR44" s="0"/>
      <c r="CHS44" s="0"/>
      <c r="CHT44" s="0"/>
      <c r="CHU44" s="0"/>
      <c r="CHV44" s="0"/>
      <c r="CHW44" s="0"/>
      <c r="CHX44" s="0"/>
      <c r="CHY44" s="0"/>
      <c r="CHZ44" s="0"/>
      <c r="CIA44" s="0"/>
      <c r="CIB44" s="0"/>
      <c r="CIC44" s="0"/>
      <c r="CID44" s="0"/>
      <c r="CIE44" s="0"/>
      <c r="CIF44" s="0"/>
      <c r="CIG44" s="0"/>
      <c r="CIH44" s="0"/>
      <c r="CII44" s="0"/>
      <c r="CIJ44" s="0"/>
      <c r="CIK44" s="0"/>
      <c r="CIL44" s="0"/>
      <c r="CIM44" s="0"/>
      <c r="CIN44" s="0"/>
      <c r="CIO44" s="0"/>
      <c r="CIP44" s="0"/>
      <c r="CIQ44" s="0"/>
      <c r="CIR44" s="0"/>
      <c r="CIS44" s="0"/>
      <c r="CIT44" s="0"/>
      <c r="CIU44" s="0"/>
      <c r="CIV44" s="0"/>
      <c r="CIW44" s="0"/>
      <c r="CIX44" s="0"/>
      <c r="CIY44" s="0"/>
      <c r="CIZ44" s="0"/>
      <c r="CJA44" s="0"/>
      <c r="CJB44" s="0"/>
      <c r="CJC44" s="0"/>
      <c r="CJD44" s="0"/>
      <c r="CJE44" s="0"/>
      <c r="CJF44" s="0"/>
      <c r="CJG44" s="0"/>
      <c r="CJH44" s="0"/>
      <c r="CJI44" s="0"/>
      <c r="CJJ44" s="0"/>
      <c r="CJK44" s="0"/>
      <c r="CJL44" s="0"/>
      <c r="CJM44" s="0"/>
      <c r="CJN44" s="0"/>
      <c r="CJO44" s="0"/>
      <c r="CJP44" s="0"/>
      <c r="CJQ44" s="0"/>
      <c r="CJR44" s="0"/>
      <c r="CJS44" s="0"/>
      <c r="CJT44" s="0"/>
      <c r="CJU44" s="0"/>
      <c r="CJV44" s="0"/>
      <c r="CJW44" s="0"/>
      <c r="CJX44" s="0"/>
      <c r="CJY44" s="0"/>
      <c r="CJZ44" s="0"/>
      <c r="CKA44" s="0"/>
      <c r="CKB44" s="0"/>
      <c r="CKC44" s="0"/>
      <c r="CKD44" s="0"/>
      <c r="CKE44" s="0"/>
      <c r="CKF44" s="0"/>
      <c r="CKG44" s="0"/>
      <c r="CKH44" s="0"/>
      <c r="CKI44" s="0"/>
      <c r="CKJ44" s="0"/>
      <c r="CKK44" s="0"/>
      <c r="CKL44" s="0"/>
      <c r="CKM44" s="0"/>
      <c r="CKN44" s="0"/>
      <c r="CKO44" s="0"/>
      <c r="CKP44" s="0"/>
      <c r="CKQ44" s="0"/>
      <c r="CKR44" s="0"/>
      <c r="CKS44" s="0"/>
      <c r="CKT44" s="0"/>
      <c r="CKU44" s="0"/>
      <c r="CKV44" s="0"/>
      <c r="CKW44" s="0"/>
      <c r="CKX44" s="0"/>
      <c r="CKY44" s="0"/>
      <c r="CKZ44" s="0"/>
      <c r="CLA44" s="0"/>
      <c r="CLB44" s="0"/>
      <c r="CLC44" s="0"/>
      <c r="CLD44" s="0"/>
      <c r="CLE44" s="0"/>
      <c r="CLF44" s="0"/>
      <c r="CLG44" s="0"/>
      <c r="CLH44" s="0"/>
      <c r="CLI44" s="0"/>
      <c r="CLJ44" s="0"/>
      <c r="CLK44" s="0"/>
      <c r="CLL44" s="0"/>
      <c r="CLM44" s="0"/>
      <c r="CLN44" s="0"/>
      <c r="CLO44" s="0"/>
      <c r="CLP44" s="0"/>
      <c r="CLQ44" s="0"/>
      <c r="CLR44" s="0"/>
      <c r="CLS44" s="0"/>
      <c r="CLT44" s="0"/>
      <c r="CLU44" s="0"/>
      <c r="CLV44" s="0"/>
      <c r="CLW44" s="0"/>
      <c r="CLX44" s="0"/>
      <c r="CLY44" s="0"/>
      <c r="CLZ44" s="0"/>
      <c r="CMA44" s="0"/>
      <c r="CMB44" s="0"/>
      <c r="CMC44" s="0"/>
      <c r="CMD44" s="0"/>
      <c r="CME44" s="0"/>
      <c r="CMF44" s="0"/>
      <c r="CMG44" s="0"/>
      <c r="CMH44" s="0"/>
      <c r="CMI44" s="0"/>
      <c r="CMJ44" s="0"/>
      <c r="CMK44" s="0"/>
      <c r="CML44" s="0"/>
      <c r="CMM44" s="0"/>
      <c r="CMN44" s="0"/>
      <c r="CMO44" s="0"/>
      <c r="CMP44" s="0"/>
      <c r="CMQ44" s="0"/>
      <c r="CMR44" s="0"/>
      <c r="CMS44" s="0"/>
      <c r="CMT44" s="0"/>
      <c r="CMU44" s="0"/>
      <c r="CMV44" s="0"/>
      <c r="CMW44" s="0"/>
      <c r="CMX44" s="0"/>
      <c r="CMY44" s="0"/>
      <c r="CMZ44" s="0"/>
      <c r="CNA44" s="0"/>
      <c r="CNB44" s="0"/>
      <c r="CNC44" s="0"/>
      <c r="CND44" s="0"/>
      <c r="CNE44" s="0"/>
      <c r="CNF44" s="0"/>
      <c r="CNG44" s="0"/>
      <c r="CNH44" s="0"/>
      <c r="CNI44" s="0"/>
      <c r="CNJ44" s="0"/>
      <c r="CNK44" s="0"/>
      <c r="CNL44" s="0"/>
      <c r="CNM44" s="0"/>
      <c r="CNN44" s="0"/>
      <c r="CNO44" s="0"/>
      <c r="CNP44" s="0"/>
      <c r="CNQ44" s="0"/>
      <c r="CNR44" s="0"/>
      <c r="CNS44" s="0"/>
      <c r="CNT44" s="0"/>
      <c r="CNU44" s="0"/>
      <c r="CNV44" s="0"/>
      <c r="CNW44" s="0"/>
      <c r="CNX44" s="0"/>
      <c r="CNY44" s="0"/>
      <c r="CNZ44" s="0"/>
      <c r="COA44" s="0"/>
      <c r="COB44" s="0"/>
      <c r="COC44" s="0"/>
      <c r="COD44" s="0"/>
      <c r="COE44" s="0"/>
      <c r="COF44" s="0"/>
      <c r="COG44" s="0"/>
      <c r="COH44" s="0"/>
      <c r="COI44" s="0"/>
      <c r="COJ44" s="0"/>
      <c r="COK44" s="0"/>
      <c r="COL44" s="0"/>
      <c r="COM44" s="0"/>
      <c r="CON44" s="0"/>
      <c r="COO44" s="0"/>
      <c r="COP44" s="0"/>
      <c r="COQ44" s="0"/>
      <c r="COR44" s="0"/>
      <c r="COS44" s="0"/>
      <c r="COT44" s="0"/>
      <c r="COU44" s="0"/>
      <c r="COV44" s="0"/>
      <c r="COW44" s="0"/>
      <c r="COX44" s="0"/>
      <c r="COY44" s="0"/>
      <c r="COZ44" s="0"/>
      <c r="CPA44" s="0"/>
      <c r="CPB44" s="0"/>
      <c r="CPC44" s="0"/>
      <c r="CPD44" s="0"/>
      <c r="CPE44" s="0"/>
      <c r="CPF44" s="0"/>
      <c r="CPG44" s="0"/>
      <c r="CPH44" s="0"/>
      <c r="CPI44" s="0"/>
      <c r="CPJ44" s="0"/>
      <c r="CPK44" s="0"/>
      <c r="CPL44" s="0"/>
      <c r="CPM44" s="0"/>
      <c r="CPN44" s="0"/>
      <c r="CPO44" s="0"/>
      <c r="CPP44" s="0"/>
      <c r="CPQ44" s="0"/>
      <c r="CPR44" s="0"/>
      <c r="CPS44" s="0"/>
      <c r="CPT44" s="0"/>
      <c r="CPU44" s="0"/>
      <c r="CPV44" s="0"/>
      <c r="CPW44" s="0"/>
      <c r="CPX44" s="0"/>
      <c r="CPY44" s="0"/>
      <c r="CPZ44" s="0"/>
      <c r="CQA44" s="0"/>
      <c r="CQB44" s="0"/>
      <c r="CQC44" s="0"/>
      <c r="CQD44" s="0"/>
      <c r="CQE44" s="0"/>
      <c r="CQF44" s="0"/>
      <c r="CQG44" s="0"/>
      <c r="CQH44" s="0"/>
      <c r="CQI44" s="0"/>
      <c r="CQJ44" s="0"/>
      <c r="CQK44" s="0"/>
      <c r="CQL44" s="0"/>
      <c r="CQM44" s="0"/>
      <c r="CQN44" s="0"/>
      <c r="CQO44" s="0"/>
      <c r="CQP44" s="0"/>
      <c r="CQQ44" s="0"/>
      <c r="CQR44" s="0"/>
      <c r="CQS44" s="0"/>
      <c r="CQT44" s="0"/>
      <c r="CQU44" s="0"/>
      <c r="CQV44" s="0"/>
      <c r="CQW44" s="0"/>
      <c r="CQX44" s="0"/>
      <c r="CQY44" s="0"/>
      <c r="CQZ44" s="0"/>
      <c r="CRA44" s="0"/>
      <c r="CRB44" s="0"/>
      <c r="CRC44" s="0"/>
      <c r="CRD44" s="0"/>
      <c r="CRE44" s="0"/>
      <c r="CRF44" s="0"/>
      <c r="CRG44" s="0"/>
      <c r="CRH44" s="0"/>
      <c r="CRI44" s="0"/>
      <c r="CRJ44" s="0"/>
      <c r="CRK44" s="0"/>
      <c r="CRL44" s="0"/>
      <c r="CRM44" s="0"/>
      <c r="CRN44" s="0"/>
      <c r="CRO44" s="0"/>
      <c r="CRP44" s="0"/>
      <c r="CRQ44" s="0"/>
      <c r="CRR44" s="0"/>
      <c r="CRS44" s="0"/>
      <c r="CRT44" s="0"/>
      <c r="CRU44" s="0"/>
      <c r="CRV44" s="0"/>
      <c r="CRW44" s="0"/>
      <c r="CRX44" s="0"/>
      <c r="CRY44" s="0"/>
      <c r="CRZ44" s="0"/>
      <c r="CSA44" s="0"/>
      <c r="CSB44" s="0"/>
      <c r="CSC44" s="0"/>
      <c r="CSD44" s="0"/>
      <c r="CSE44" s="0"/>
      <c r="CSF44" s="0"/>
      <c r="CSG44" s="0"/>
      <c r="CSH44" s="0"/>
      <c r="CSI44" s="0"/>
      <c r="CSJ44" s="0"/>
      <c r="CSK44" s="0"/>
      <c r="CSL44" s="0"/>
      <c r="CSM44" s="0"/>
      <c r="CSN44" s="0"/>
      <c r="CSO44" s="0"/>
      <c r="CSP44" s="0"/>
      <c r="CSQ44" s="0"/>
      <c r="CSR44" s="0"/>
      <c r="CSS44" s="0"/>
      <c r="CST44" s="0"/>
      <c r="CSU44" s="0"/>
      <c r="CSV44" s="0"/>
      <c r="CSW44" s="0"/>
      <c r="CSX44" s="0"/>
      <c r="CSY44" s="0"/>
      <c r="CSZ44" s="0"/>
      <c r="CTA44" s="0"/>
      <c r="CTB44" s="0"/>
      <c r="CTC44" s="0"/>
      <c r="CTD44" s="0"/>
      <c r="CTE44" s="0"/>
      <c r="CTF44" s="0"/>
      <c r="CTG44" s="0"/>
      <c r="CTH44" s="0"/>
      <c r="CTI44" s="0"/>
      <c r="CTJ44" s="0"/>
      <c r="CTK44" s="0"/>
      <c r="CTL44" s="0"/>
      <c r="CTM44" s="0"/>
      <c r="CTN44" s="0"/>
      <c r="CTO44" s="0"/>
      <c r="CTP44" s="0"/>
      <c r="CTQ44" s="0"/>
      <c r="CTR44" s="0"/>
      <c r="CTS44" s="0"/>
      <c r="CTT44" s="0"/>
      <c r="CTU44" s="0"/>
      <c r="CTV44" s="0"/>
      <c r="CTW44" s="0"/>
      <c r="CTX44" s="0"/>
      <c r="CTY44" s="0"/>
      <c r="CTZ44" s="0"/>
      <c r="CUA44" s="0"/>
      <c r="CUB44" s="0"/>
      <c r="CUC44" s="0"/>
      <c r="CUD44" s="0"/>
      <c r="CUE44" s="0"/>
      <c r="CUF44" s="0"/>
      <c r="CUG44" s="0"/>
      <c r="CUH44" s="0"/>
      <c r="CUI44" s="0"/>
      <c r="CUJ44" s="0"/>
      <c r="CUK44" s="0"/>
      <c r="CUL44" s="0"/>
      <c r="CUM44" s="0"/>
      <c r="CUN44" s="0"/>
      <c r="CUO44" s="0"/>
      <c r="CUP44" s="0"/>
      <c r="CUQ44" s="0"/>
      <c r="CUR44" s="0"/>
      <c r="CUS44" s="0"/>
      <c r="CUT44" s="0"/>
      <c r="CUU44" s="0"/>
      <c r="CUV44" s="0"/>
      <c r="CUW44" s="0"/>
      <c r="CUX44" s="0"/>
      <c r="CUY44" s="0"/>
      <c r="CUZ44" s="0"/>
      <c r="CVA44" s="0"/>
      <c r="CVB44" s="0"/>
      <c r="CVC44" s="0"/>
      <c r="CVD44" s="0"/>
      <c r="CVE44" s="0"/>
      <c r="CVF44" s="0"/>
      <c r="CVG44" s="0"/>
      <c r="CVH44" s="0"/>
      <c r="CVI44" s="0"/>
      <c r="CVJ44" s="0"/>
      <c r="CVK44" s="0"/>
      <c r="CVL44" s="0"/>
      <c r="CVM44" s="0"/>
      <c r="CVN44" s="0"/>
      <c r="CVO44" s="0"/>
      <c r="CVP44" s="0"/>
      <c r="CVQ44" s="0"/>
      <c r="CVR44" s="0"/>
      <c r="CVS44" s="0"/>
      <c r="CVT44" s="0"/>
      <c r="CVU44" s="0"/>
      <c r="CVV44" s="0"/>
      <c r="CVW44" s="0"/>
      <c r="CVX44" s="0"/>
      <c r="CVY44" s="0"/>
      <c r="CVZ44" s="0"/>
      <c r="CWA44" s="0"/>
      <c r="CWB44" s="0"/>
      <c r="CWC44" s="0"/>
      <c r="CWD44" s="0"/>
      <c r="CWE44" s="0"/>
      <c r="CWF44" s="0"/>
      <c r="CWG44" s="0"/>
      <c r="CWH44" s="0"/>
      <c r="CWI44" s="0"/>
      <c r="CWJ44" s="0"/>
      <c r="CWK44" s="0"/>
      <c r="CWL44" s="0"/>
      <c r="CWM44" s="0"/>
      <c r="CWN44" s="0"/>
      <c r="CWO44" s="0"/>
      <c r="CWP44" s="0"/>
      <c r="CWQ44" s="0"/>
      <c r="CWR44" s="0"/>
      <c r="CWS44" s="0"/>
      <c r="CWT44" s="0"/>
      <c r="CWU44" s="0"/>
      <c r="CWV44" s="0"/>
      <c r="CWW44" s="0"/>
      <c r="CWX44" s="0"/>
      <c r="CWY44" s="0"/>
      <c r="CWZ44" s="0"/>
      <c r="CXA44" s="0"/>
      <c r="CXB44" s="0"/>
      <c r="CXC44" s="0"/>
      <c r="CXD44" s="0"/>
      <c r="CXE44" s="0"/>
      <c r="CXF44" s="0"/>
      <c r="CXG44" s="0"/>
      <c r="CXH44" s="0"/>
      <c r="CXI44" s="0"/>
      <c r="CXJ44" s="0"/>
      <c r="CXK44" s="0"/>
      <c r="CXL44" s="0"/>
      <c r="CXM44" s="0"/>
      <c r="CXN44" s="0"/>
      <c r="CXO44" s="0"/>
      <c r="CXP44" s="0"/>
      <c r="CXQ44" s="0"/>
      <c r="CXR44" s="0"/>
      <c r="CXS44" s="0"/>
      <c r="CXT44" s="0"/>
      <c r="CXU44" s="0"/>
      <c r="CXV44" s="0"/>
      <c r="CXW44" s="0"/>
      <c r="CXX44" s="0"/>
      <c r="CXY44" s="0"/>
      <c r="CXZ44" s="0"/>
      <c r="CYA44" s="0"/>
      <c r="CYB44" s="0"/>
      <c r="CYC44" s="0"/>
      <c r="CYD44" s="0"/>
      <c r="CYE44" s="0"/>
      <c r="CYF44" s="0"/>
      <c r="CYG44" s="0"/>
      <c r="CYH44" s="0"/>
      <c r="CYI44" s="0"/>
      <c r="CYJ44" s="0"/>
      <c r="CYK44" s="0"/>
      <c r="CYL44" s="0"/>
      <c r="CYM44" s="0"/>
      <c r="CYN44" s="0"/>
      <c r="CYO44" s="0"/>
      <c r="CYP44" s="0"/>
      <c r="CYQ44" s="0"/>
      <c r="CYR44" s="0"/>
      <c r="CYS44" s="0"/>
      <c r="CYT44" s="0"/>
      <c r="CYU44" s="0"/>
      <c r="CYV44" s="0"/>
      <c r="CYW44" s="0"/>
      <c r="CYX44" s="0"/>
      <c r="CYY44" s="0"/>
      <c r="CYZ44" s="0"/>
      <c r="CZA44" s="0"/>
      <c r="CZB44" s="0"/>
      <c r="CZC44" s="0"/>
      <c r="CZD44" s="0"/>
      <c r="CZE44" s="0"/>
      <c r="CZF44" s="0"/>
      <c r="CZG44" s="0"/>
      <c r="CZH44" s="0"/>
      <c r="CZI44" s="0"/>
      <c r="CZJ44" s="0"/>
      <c r="CZK44" s="0"/>
      <c r="CZL44" s="0"/>
      <c r="CZM44" s="0"/>
      <c r="CZN44" s="0"/>
      <c r="CZO44" s="0"/>
      <c r="CZP44" s="0"/>
      <c r="CZQ44" s="0"/>
      <c r="CZR44" s="0"/>
      <c r="CZS44" s="0"/>
      <c r="CZT44" s="0"/>
      <c r="CZU44" s="0"/>
      <c r="CZV44" s="0"/>
      <c r="CZW44" s="0"/>
      <c r="CZX44" s="0"/>
      <c r="CZY44" s="0"/>
      <c r="CZZ44" s="0"/>
      <c r="DAA44" s="0"/>
      <c r="DAB44" s="0"/>
      <c r="DAC44" s="0"/>
      <c r="DAD44" s="0"/>
      <c r="DAE44" s="0"/>
      <c r="DAF44" s="0"/>
      <c r="DAG44" s="0"/>
      <c r="DAH44" s="0"/>
      <c r="DAI44" s="0"/>
      <c r="DAJ44" s="0"/>
      <c r="DAK44" s="0"/>
      <c r="DAL44" s="0"/>
      <c r="DAM44" s="0"/>
      <c r="DAN44" s="0"/>
      <c r="DAO44" s="0"/>
      <c r="DAP44" s="0"/>
      <c r="DAQ44" s="0"/>
      <c r="DAR44" s="0"/>
      <c r="DAS44" s="0"/>
      <c r="DAT44" s="0"/>
      <c r="DAU44" s="0"/>
      <c r="DAV44" s="0"/>
      <c r="DAW44" s="0"/>
      <c r="DAX44" s="0"/>
      <c r="DAY44" s="0"/>
      <c r="DAZ44" s="0"/>
      <c r="DBA44" s="0"/>
      <c r="DBB44" s="0"/>
      <c r="DBC44" s="0"/>
      <c r="DBD44" s="0"/>
      <c r="DBE44" s="0"/>
      <c r="DBF44" s="0"/>
      <c r="DBG44" s="0"/>
      <c r="DBH44" s="0"/>
      <c r="DBI44" s="0"/>
      <c r="DBJ44" s="0"/>
      <c r="DBK44" s="0"/>
      <c r="DBL44" s="0"/>
      <c r="DBM44" s="0"/>
      <c r="DBN44" s="0"/>
      <c r="DBO44" s="0"/>
      <c r="DBP44" s="0"/>
      <c r="DBQ44" s="0"/>
      <c r="DBR44" s="0"/>
      <c r="DBS44" s="0"/>
      <c r="DBT44" s="0"/>
      <c r="DBU44" s="0"/>
      <c r="DBV44" s="0"/>
      <c r="DBW44" s="0"/>
      <c r="DBX44" s="0"/>
      <c r="DBY44" s="0"/>
      <c r="DBZ44" s="0"/>
      <c r="DCA44" s="0"/>
      <c r="DCB44" s="0"/>
      <c r="DCC44" s="0"/>
      <c r="DCD44" s="0"/>
      <c r="DCE44" s="0"/>
      <c r="DCF44" s="0"/>
      <c r="DCG44" s="0"/>
      <c r="DCH44" s="0"/>
      <c r="DCI44" s="0"/>
      <c r="DCJ44" s="0"/>
      <c r="DCK44" s="0"/>
      <c r="DCL44" s="0"/>
      <c r="DCM44" s="0"/>
      <c r="DCN44" s="0"/>
      <c r="DCO44" s="0"/>
      <c r="DCP44" s="0"/>
      <c r="DCQ44" s="0"/>
      <c r="DCR44" s="0"/>
      <c r="DCS44" s="0"/>
      <c r="DCT44" s="0"/>
      <c r="DCU44" s="0"/>
      <c r="DCV44" s="0"/>
      <c r="DCW44" s="0"/>
      <c r="DCX44" s="0"/>
      <c r="DCY44" s="0"/>
      <c r="DCZ44" s="0"/>
      <c r="DDA44" s="0"/>
      <c r="DDB44" s="0"/>
      <c r="DDC44" s="0"/>
      <c r="DDD44" s="0"/>
      <c r="DDE44" s="0"/>
      <c r="DDF44" s="0"/>
      <c r="DDG44" s="0"/>
      <c r="DDH44" s="0"/>
      <c r="DDI44" s="0"/>
      <c r="DDJ44" s="0"/>
      <c r="DDK44" s="0"/>
      <c r="DDL44" s="0"/>
      <c r="DDM44" s="0"/>
      <c r="DDN44" s="0"/>
      <c r="DDO44" s="0"/>
      <c r="DDP44" s="0"/>
      <c r="DDQ44" s="0"/>
      <c r="DDR44" s="0"/>
      <c r="DDS44" s="0"/>
      <c r="DDT44" s="0"/>
      <c r="DDU44" s="0"/>
      <c r="DDV44" s="0"/>
      <c r="DDW44" s="0"/>
      <c r="DDX44" s="0"/>
      <c r="DDY44" s="0"/>
      <c r="DDZ44" s="0"/>
      <c r="DEA44" s="0"/>
      <c r="DEB44" s="0"/>
      <c r="DEC44" s="0"/>
      <c r="DED44" s="0"/>
      <c r="DEE44" s="0"/>
      <c r="DEF44" s="0"/>
      <c r="DEG44" s="0"/>
      <c r="DEH44" s="0"/>
      <c r="DEI44" s="0"/>
      <c r="DEJ44" s="0"/>
      <c r="DEK44" s="0"/>
      <c r="DEL44" s="0"/>
      <c r="DEM44" s="0"/>
      <c r="DEN44" s="0"/>
      <c r="DEO44" s="0"/>
      <c r="DEP44" s="0"/>
      <c r="DEQ44" s="0"/>
      <c r="DER44" s="0"/>
      <c r="DES44" s="0"/>
      <c r="DET44" s="0"/>
      <c r="DEU44" s="0"/>
      <c r="DEV44" s="0"/>
      <c r="DEW44" s="0"/>
      <c r="DEX44" s="0"/>
      <c r="DEY44" s="0"/>
      <c r="DEZ44" s="0"/>
      <c r="DFA44" s="0"/>
      <c r="DFB44" s="0"/>
      <c r="DFC44" s="0"/>
      <c r="DFD44" s="0"/>
      <c r="DFE44" s="0"/>
      <c r="DFF44" s="0"/>
      <c r="DFG44" s="0"/>
      <c r="DFH44" s="0"/>
      <c r="DFI44" s="0"/>
      <c r="DFJ44" s="0"/>
      <c r="DFK44" s="0"/>
      <c r="DFL44" s="0"/>
      <c r="DFM44" s="0"/>
      <c r="DFN44" s="0"/>
      <c r="DFO44" s="0"/>
      <c r="DFP44" s="0"/>
      <c r="DFQ44" s="0"/>
      <c r="DFR44" s="0"/>
      <c r="DFS44" s="0"/>
      <c r="DFT44" s="0"/>
      <c r="DFU44" s="0"/>
      <c r="DFV44" s="0"/>
      <c r="DFW44" s="0"/>
      <c r="DFX44" s="0"/>
      <c r="DFY44" s="0"/>
      <c r="DFZ44" s="0"/>
      <c r="DGA44" s="0"/>
      <c r="DGB44" s="0"/>
      <c r="DGC44" s="0"/>
      <c r="DGD44" s="0"/>
      <c r="DGE44" s="0"/>
      <c r="DGF44" s="0"/>
      <c r="DGG44" s="0"/>
      <c r="DGH44" s="0"/>
      <c r="DGI44" s="0"/>
      <c r="DGJ44" s="0"/>
      <c r="DGK44" s="0"/>
      <c r="DGL44" s="0"/>
      <c r="DGM44" s="0"/>
      <c r="DGN44" s="0"/>
      <c r="DGO44" s="0"/>
      <c r="DGP44" s="0"/>
      <c r="DGQ44" s="0"/>
      <c r="DGR44" s="0"/>
      <c r="DGS44" s="0"/>
      <c r="DGT44" s="0"/>
      <c r="DGU44" s="0"/>
      <c r="DGV44" s="0"/>
      <c r="DGW44" s="0"/>
      <c r="DGX44" s="0"/>
      <c r="DGY44" s="0"/>
      <c r="DGZ44" s="0"/>
      <c r="DHA44" s="0"/>
      <c r="DHB44" s="0"/>
      <c r="DHC44" s="0"/>
      <c r="DHD44" s="0"/>
      <c r="DHE44" s="0"/>
      <c r="DHF44" s="0"/>
      <c r="DHG44" s="0"/>
      <c r="DHH44" s="0"/>
      <c r="DHI44" s="0"/>
      <c r="DHJ44" s="0"/>
      <c r="DHK44" s="0"/>
      <c r="DHL44" s="0"/>
      <c r="DHM44" s="0"/>
      <c r="DHN44" s="0"/>
      <c r="DHO44" s="0"/>
      <c r="DHP44" s="0"/>
      <c r="DHQ44" s="0"/>
      <c r="DHR44" s="0"/>
      <c r="DHS44" s="0"/>
      <c r="DHT44" s="0"/>
      <c r="DHU44" s="0"/>
      <c r="DHV44" s="0"/>
      <c r="DHW44" s="0"/>
      <c r="DHX44" s="0"/>
      <c r="DHY44" s="0"/>
      <c r="DHZ44" s="0"/>
      <c r="DIA44" s="0"/>
      <c r="DIB44" s="0"/>
      <c r="DIC44" s="0"/>
      <c r="DID44" s="0"/>
      <c r="DIE44" s="0"/>
      <c r="DIF44" s="0"/>
      <c r="DIG44" s="0"/>
      <c r="DIH44" s="0"/>
      <c r="DII44" s="0"/>
      <c r="DIJ44" s="0"/>
      <c r="DIK44" s="0"/>
      <c r="DIL44" s="0"/>
      <c r="DIM44" s="0"/>
      <c r="DIN44" s="0"/>
      <c r="DIO44" s="0"/>
      <c r="DIP44" s="0"/>
      <c r="DIQ44" s="0"/>
      <c r="DIR44" s="0"/>
      <c r="DIS44" s="0"/>
      <c r="DIT44" s="0"/>
      <c r="DIU44" s="0"/>
      <c r="DIV44" s="0"/>
      <c r="DIW44" s="0"/>
      <c r="DIX44" s="0"/>
      <c r="DIY44" s="0"/>
      <c r="DIZ44" s="0"/>
      <c r="DJA44" s="0"/>
      <c r="DJB44" s="0"/>
      <c r="DJC44" s="0"/>
      <c r="DJD44" s="0"/>
      <c r="DJE44" s="0"/>
      <c r="DJF44" s="0"/>
      <c r="DJG44" s="0"/>
      <c r="DJH44" s="0"/>
      <c r="DJI44" s="0"/>
      <c r="DJJ44" s="0"/>
      <c r="DJK44" s="0"/>
      <c r="DJL44" s="0"/>
      <c r="DJM44" s="0"/>
      <c r="DJN44" s="0"/>
      <c r="DJO44" s="0"/>
      <c r="DJP44" s="0"/>
      <c r="DJQ44" s="0"/>
      <c r="DJR44" s="0"/>
      <c r="DJS44" s="0"/>
      <c r="DJT44" s="0"/>
      <c r="DJU44" s="0"/>
      <c r="DJV44" s="0"/>
      <c r="DJW44" s="0"/>
      <c r="DJX44" s="0"/>
      <c r="DJY44" s="0"/>
      <c r="DJZ44" s="0"/>
      <c r="DKA44" s="0"/>
      <c r="DKB44" s="0"/>
      <c r="DKC44" s="0"/>
      <c r="DKD44" s="0"/>
      <c r="DKE44" s="0"/>
      <c r="DKF44" s="0"/>
      <c r="DKG44" s="0"/>
      <c r="DKH44" s="0"/>
      <c r="DKI44" s="0"/>
      <c r="DKJ44" s="0"/>
      <c r="DKK44" s="0"/>
      <c r="DKL44" s="0"/>
      <c r="DKM44" s="0"/>
      <c r="DKN44" s="0"/>
      <c r="DKO44" s="0"/>
      <c r="DKP44" s="0"/>
      <c r="DKQ44" s="0"/>
      <c r="DKR44" s="0"/>
      <c r="DKS44" s="0"/>
      <c r="DKT44" s="0"/>
      <c r="DKU44" s="0"/>
      <c r="DKV44" s="0"/>
      <c r="DKW44" s="0"/>
      <c r="DKX44" s="0"/>
      <c r="DKY44" s="0"/>
      <c r="DKZ44" s="0"/>
      <c r="DLA44" s="0"/>
      <c r="DLB44" s="0"/>
      <c r="DLC44" s="0"/>
      <c r="DLD44" s="0"/>
      <c r="DLE44" s="0"/>
      <c r="DLF44" s="0"/>
      <c r="DLG44" s="0"/>
      <c r="DLH44" s="0"/>
      <c r="DLI44" s="0"/>
      <c r="DLJ44" s="0"/>
      <c r="DLK44" s="0"/>
      <c r="DLL44" s="0"/>
      <c r="DLM44" s="0"/>
      <c r="DLN44" s="0"/>
      <c r="DLO44" s="0"/>
      <c r="DLP44" s="0"/>
      <c r="DLQ44" s="0"/>
      <c r="DLR44" s="0"/>
      <c r="DLS44" s="0"/>
      <c r="DLT44" s="0"/>
      <c r="DLU44" s="0"/>
      <c r="DLV44" s="0"/>
      <c r="DLW44" s="0"/>
      <c r="DLX44" s="0"/>
      <c r="DLY44" s="0"/>
      <c r="DLZ44" s="0"/>
      <c r="DMA44" s="0"/>
      <c r="DMB44" s="0"/>
      <c r="DMC44" s="0"/>
      <c r="DMD44" s="0"/>
      <c r="DME44" s="0"/>
      <c r="DMF44" s="0"/>
      <c r="DMG44" s="0"/>
      <c r="DMH44" s="0"/>
      <c r="DMI44" s="0"/>
      <c r="DMJ44" s="0"/>
      <c r="DMK44" s="0"/>
      <c r="DML44" s="0"/>
      <c r="DMM44" s="0"/>
      <c r="DMN44" s="0"/>
      <c r="DMO44" s="0"/>
      <c r="DMP44" s="0"/>
      <c r="DMQ44" s="0"/>
      <c r="DMR44" s="0"/>
      <c r="DMS44" s="0"/>
      <c r="DMT44" s="0"/>
      <c r="DMU44" s="0"/>
      <c r="DMV44" s="0"/>
      <c r="DMW44" s="0"/>
      <c r="DMX44" s="0"/>
      <c r="DMY44" s="0"/>
      <c r="DMZ44" s="0"/>
      <c r="DNA44" s="0"/>
      <c r="DNB44" s="0"/>
      <c r="DNC44" s="0"/>
      <c r="DND44" s="0"/>
      <c r="DNE44" s="0"/>
      <c r="DNF44" s="0"/>
      <c r="DNG44" s="0"/>
      <c r="DNH44" s="0"/>
      <c r="DNI44" s="0"/>
      <c r="DNJ44" s="0"/>
      <c r="DNK44" s="0"/>
      <c r="DNL44" s="0"/>
      <c r="DNM44" s="0"/>
      <c r="DNN44" s="0"/>
      <c r="DNO44" s="0"/>
      <c r="DNP44" s="0"/>
      <c r="DNQ44" s="0"/>
      <c r="DNR44" s="0"/>
      <c r="DNS44" s="0"/>
      <c r="DNT44" s="0"/>
      <c r="DNU44" s="0"/>
      <c r="DNV44" s="0"/>
      <c r="DNW44" s="0"/>
      <c r="DNX44" s="0"/>
      <c r="DNY44" s="0"/>
      <c r="DNZ44" s="0"/>
      <c r="DOA44" s="0"/>
      <c r="DOB44" s="0"/>
      <c r="DOC44" s="0"/>
      <c r="DOD44" s="0"/>
      <c r="DOE44" s="0"/>
      <c r="DOF44" s="0"/>
      <c r="DOG44" s="0"/>
      <c r="DOH44" s="0"/>
      <c r="DOI44" s="0"/>
      <c r="DOJ44" s="0"/>
      <c r="DOK44" s="0"/>
      <c r="DOL44" s="0"/>
      <c r="DOM44" s="0"/>
      <c r="DON44" s="0"/>
      <c r="DOO44" s="0"/>
      <c r="DOP44" s="0"/>
      <c r="DOQ44" s="0"/>
      <c r="DOR44" s="0"/>
      <c r="DOS44" s="0"/>
      <c r="DOT44" s="0"/>
      <c r="DOU44" s="0"/>
      <c r="DOV44" s="0"/>
      <c r="DOW44" s="0"/>
      <c r="DOX44" s="0"/>
      <c r="DOY44" s="0"/>
      <c r="DOZ44" s="0"/>
      <c r="DPA44" s="0"/>
      <c r="DPB44" s="0"/>
      <c r="DPC44" s="0"/>
      <c r="DPD44" s="0"/>
      <c r="DPE44" s="0"/>
      <c r="DPF44" s="0"/>
      <c r="DPG44" s="0"/>
      <c r="DPH44" s="0"/>
      <c r="DPI44" s="0"/>
      <c r="DPJ44" s="0"/>
      <c r="DPK44" s="0"/>
      <c r="DPL44" s="0"/>
      <c r="DPM44" s="0"/>
      <c r="DPN44" s="0"/>
      <c r="DPO44" s="0"/>
      <c r="DPP44" s="0"/>
      <c r="DPQ44" s="0"/>
      <c r="DPR44" s="0"/>
      <c r="DPS44" s="0"/>
      <c r="DPT44" s="0"/>
      <c r="DPU44" s="0"/>
      <c r="DPV44" s="0"/>
      <c r="DPW44" s="0"/>
      <c r="DPX44" s="0"/>
      <c r="DPY44" s="0"/>
      <c r="DPZ44" s="0"/>
      <c r="DQA44" s="0"/>
      <c r="DQB44" s="0"/>
      <c r="DQC44" s="0"/>
      <c r="DQD44" s="0"/>
      <c r="DQE44" s="0"/>
      <c r="DQF44" s="0"/>
      <c r="DQG44" s="0"/>
      <c r="DQH44" s="0"/>
      <c r="DQI44" s="0"/>
      <c r="DQJ44" s="0"/>
      <c r="DQK44" s="0"/>
      <c r="DQL44" s="0"/>
      <c r="DQM44" s="0"/>
      <c r="DQN44" s="0"/>
      <c r="DQO44" s="0"/>
      <c r="DQP44" s="0"/>
      <c r="DQQ44" s="0"/>
      <c r="DQR44" s="0"/>
      <c r="DQS44" s="0"/>
      <c r="DQT44" s="0"/>
      <c r="DQU44" s="0"/>
      <c r="DQV44" s="0"/>
      <c r="DQW44" s="0"/>
      <c r="DQX44" s="0"/>
      <c r="DQY44" s="0"/>
      <c r="DQZ44" s="0"/>
      <c r="DRA44" s="0"/>
      <c r="DRB44" s="0"/>
      <c r="DRC44" s="0"/>
      <c r="DRD44" s="0"/>
      <c r="DRE44" s="0"/>
      <c r="DRF44" s="0"/>
      <c r="DRG44" s="0"/>
      <c r="DRH44" s="0"/>
      <c r="DRI44" s="0"/>
      <c r="DRJ44" s="0"/>
      <c r="DRK44" s="0"/>
      <c r="DRL44" s="0"/>
      <c r="DRM44" s="0"/>
      <c r="DRN44" s="0"/>
      <c r="DRO44" s="0"/>
      <c r="DRP44" s="0"/>
      <c r="DRQ44" s="0"/>
      <c r="DRR44" s="0"/>
      <c r="DRS44" s="0"/>
      <c r="DRT44" s="0"/>
      <c r="DRU44" s="0"/>
      <c r="DRV44" s="0"/>
      <c r="DRW44" s="0"/>
      <c r="DRX44" s="0"/>
      <c r="DRY44" s="0"/>
      <c r="DRZ44" s="0"/>
      <c r="DSA44" s="0"/>
      <c r="DSB44" s="0"/>
      <c r="DSC44" s="0"/>
      <c r="DSD44" s="0"/>
      <c r="DSE44" s="0"/>
      <c r="DSF44" s="0"/>
      <c r="DSG44" s="0"/>
      <c r="DSH44" s="0"/>
      <c r="DSI44" s="0"/>
      <c r="DSJ44" s="0"/>
      <c r="DSK44" s="0"/>
      <c r="DSL44" s="0"/>
      <c r="DSM44" s="0"/>
      <c r="DSN44" s="0"/>
      <c r="DSO44" s="0"/>
      <c r="DSP44" s="0"/>
      <c r="DSQ44" s="0"/>
      <c r="DSR44" s="0"/>
      <c r="DSS44" s="0"/>
      <c r="DST44" s="0"/>
      <c r="DSU44" s="0"/>
      <c r="DSV44" s="0"/>
      <c r="DSW44" s="0"/>
      <c r="DSX44" s="0"/>
      <c r="DSY44" s="0"/>
      <c r="DSZ44" s="0"/>
      <c r="DTA44" s="0"/>
      <c r="DTB44" s="0"/>
      <c r="DTC44" s="0"/>
      <c r="DTD44" s="0"/>
      <c r="DTE44" s="0"/>
      <c r="DTF44" s="0"/>
      <c r="DTG44" s="0"/>
      <c r="DTH44" s="0"/>
      <c r="DTI44" s="0"/>
      <c r="DTJ44" s="0"/>
      <c r="DTK44" s="0"/>
      <c r="DTL44" s="0"/>
      <c r="DTM44" s="0"/>
      <c r="DTN44" s="0"/>
      <c r="DTO44" s="0"/>
      <c r="DTP44" s="0"/>
      <c r="DTQ44" s="0"/>
      <c r="DTR44" s="0"/>
      <c r="DTS44" s="0"/>
      <c r="DTT44" s="0"/>
      <c r="DTU44" s="0"/>
      <c r="DTV44" s="0"/>
      <c r="DTW44" s="0"/>
      <c r="DTX44" s="0"/>
      <c r="DTY44" s="0"/>
      <c r="DTZ44" s="0"/>
      <c r="DUA44" s="0"/>
      <c r="DUB44" s="0"/>
      <c r="DUC44" s="0"/>
      <c r="DUD44" s="0"/>
      <c r="DUE44" s="0"/>
      <c r="DUF44" s="0"/>
      <c r="DUG44" s="0"/>
      <c r="DUH44" s="0"/>
      <c r="DUI44" s="0"/>
      <c r="DUJ44" s="0"/>
      <c r="DUK44" s="0"/>
      <c r="DUL44" s="0"/>
      <c r="DUM44" s="0"/>
      <c r="DUN44" s="0"/>
      <c r="DUO44" s="0"/>
      <c r="DUP44" s="0"/>
      <c r="DUQ44" s="0"/>
      <c r="DUR44" s="0"/>
      <c r="DUS44" s="0"/>
      <c r="DUT44" s="0"/>
      <c r="DUU44" s="0"/>
      <c r="DUV44" s="0"/>
      <c r="DUW44" s="0"/>
      <c r="DUX44" s="0"/>
      <c r="DUY44" s="0"/>
      <c r="DUZ44" s="0"/>
      <c r="DVA44" s="0"/>
      <c r="DVB44" s="0"/>
      <c r="DVC44" s="0"/>
      <c r="DVD44" s="0"/>
      <c r="DVE44" s="0"/>
      <c r="DVF44" s="0"/>
      <c r="DVG44" s="0"/>
      <c r="DVH44" s="0"/>
      <c r="DVI44" s="0"/>
      <c r="DVJ44" s="0"/>
      <c r="DVK44" s="0"/>
      <c r="DVL44" s="0"/>
      <c r="DVM44" s="0"/>
      <c r="DVN44" s="0"/>
      <c r="DVO44" s="0"/>
      <c r="DVP44" s="0"/>
      <c r="DVQ44" s="0"/>
      <c r="DVR44" s="0"/>
      <c r="DVS44" s="0"/>
      <c r="DVT44" s="0"/>
      <c r="DVU44" s="0"/>
      <c r="DVV44" s="0"/>
      <c r="DVW44" s="0"/>
      <c r="DVX44" s="0"/>
      <c r="DVY44" s="0"/>
      <c r="DVZ44" s="0"/>
      <c r="DWA44" s="0"/>
      <c r="DWB44" s="0"/>
      <c r="DWC44" s="0"/>
      <c r="DWD44" s="0"/>
      <c r="DWE44" s="0"/>
      <c r="DWF44" s="0"/>
      <c r="DWG44" s="0"/>
      <c r="DWH44" s="0"/>
      <c r="DWI44" s="0"/>
      <c r="DWJ44" s="0"/>
      <c r="DWK44" s="0"/>
      <c r="DWL44" s="0"/>
      <c r="DWM44" s="0"/>
      <c r="DWN44" s="0"/>
      <c r="DWO44" s="0"/>
      <c r="DWP44" s="0"/>
      <c r="DWQ44" s="0"/>
      <c r="DWR44" s="0"/>
      <c r="DWS44" s="0"/>
      <c r="DWT44" s="0"/>
      <c r="DWU44" s="0"/>
      <c r="DWV44" s="0"/>
      <c r="DWW44" s="0"/>
      <c r="DWX44" s="0"/>
      <c r="DWY44" s="0"/>
      <c r="DWZ44" s="0"/>
      <c r="DXA44" s="0"/>
      <c r="DXB44" s="0"/>
      <c r="DXC44" s="0"/>
      <c r="DXD44" s="0"/>
      <c r="DXE44" s="0"/>
      <c r="DXF44" s="0"/>
      <c r="DXG44" s="0"/>
      <c r="DXH44" s="0"/>
      <c r="DXI44" s="0"/>
      <c r="DXJ44" s="0"/>
      <c r="DXK44" s="0"/>
      <c r="DXL44" s="0"/>
      <c r="DXM44" s="0"/>
      <c r="DXN44" s="0"/>
      <c r="DXO44" s="0"/>
      <c r="DXP44" s="0"/>
      <c r="DXQ44" s="0"/>
      <c r="DXR44" s="0"/>
      <c r="DXS44" s="0"/>
      <c r="DXT44" s="0"/>
      <c r="DXU44" s="0"/>
      <c r="DXV44" s="0"/>
      <c r="DXW44" s="0"/>
      <c r="DXX44" s="0"/>
      <c r="DXY44" s="0"/>
      <c r="DXZ44" s="0"/>
      <c r="DYA44" s="0"/>
      <c r="DYB44" s="0"/>
      <c r="DYC44" s="0"/>
      <c r="DYD44" s="0"/>
      <c r="DYE44" s="0"/>
      <c r="DYF44" s="0"/>
      <c r="DYG44" s="0"/>
      <c r="DYH44" s="0"/>
      <c r="DYI44" s="0"/>
      <c r="DYJ44" s="0"/>
      <c r="DYK44" s="0"/>
      <c r="DYL44" s="0"/>
      <c r="DYM44" s="0"/>
      <c r="DYN44" s="0"/>
      <c r="DYO44" s="0"/>
      <c r="DYP44" s="0"/>
      <c r="DYQ44" s="0"/>
      <c r="DYR44" s="0"/>
      <c r="DYS44" s="0"/>
      <c r="DYT44" s="0"/>
      <c r="DYU44" s="0"/>
      <c r="DYV44" s="0"/>
      <c r="DYW44" s="0"/>
      <c r="DYX44" s="0"/>
      <c r="DYY44" s="0"/>
      <c r="DYZ44" s="0"/>
      <c r="DZA44" s="0"/>
      <c r="DZB44" s="0"/>
      <c r="DZC44" s="0"/>
      <c r="DZD44" s="0"/>
      <c r="DZE44" s="0"/>
      <c r="DZF44" s="0"/>
      <c r="DZG44" s="0"/>
      <c r="DZH44" s="0"/>
      <c r="DZI44" s="0"/>
      <c r="DZJ44" s="0"/>
      <c r="DZK44" s="0"/>
      <c r="DZL44" s="0"/>
      <c r="DZM44" s="0"/>
      <c r="DZN44" s="0"/>
      <c r="DZO44" s="0"/>
      <c r="DZP44" s="0"/>
      <c r="DZQ44" s="0"/>
      <c r="DZR44" s="0"/>
      <c r="DZS44" s="0"/>
      <c r="DZT44" s="0"/>
      <c r="DZU44" s="0"/>
      <c r="DZV44" s="0"/>
      <c r="DZW44" s="0"/>
      <c r="DZX44" s="0"/>
      <c r="DZY44" s="0"/>
      <c r="DZZ44" s="0"/>
      <c r="EAA44" s="0"/>
      <c r="EAB44" s="0"/>
      <c r="EAC44" s="0"/>
      <c r="EAD44" s="0"/>
      <c r="EAE44" s="0"/>
      <c r="EAF44" s="0"/>
      <c r="EAG44" s="0"/>
      <c r="EAH44" s="0"/>
      <c r="EAI44" s="0"/>
      <c r="EAJ44" s="0"/>
      <c r="EAK44" s="0"/>
      <c r="EAL44" s="0"/>
      <c r="EAM44" s="0"/>
      <c r="EAN44" s="0"/>
      <c r="EAO44" s="0"/>
      <c r="EAP44" s="0"/>
      <c r="EAQ44" s="0"/>
      <c r="EAR44" s="0"/>
      <c r="EAS44" s="0"/>
      <c r="EAT44" s="0"/>
      <c r="EAU44" s="0"/>
      <c r="EAV44" s="0"/>
      <c r="EAW44" s="0"/>
      <c r="EAX44" s="0"/>
      <c r="EAY44" s="0"/>
      <c r="EAZ44" s="0"/>
      <c r="EBA44" s="0"/>
      <c r="EBB44" s="0"/>
      <c r="EBC44" s="0"/>
      <c r="EBD44" s="0"/>
      <c r="EBE44" s="0"/>
      <c r="EBF44" s="0"/>
      <c r="EBG44" s="0"/>
      <c r="EBH44" s="0"/>
      <c r="EBI44" s="0"/>
      <c r="EBJ44" s="0"/>
      <c r="EBK44" s="0"/>
      <c r="EBL44" s="0"/>
      <c r="EBM44" s="0"/>
      <c r="EBN44" s="0"/>
      <c r="EBO44" s="0"/>
      <c r="EBP44" s="0"/>
      <c r="EBQ44" s="0"/>
      <c r="EBR44" s="0"/>
      <c r="EBS44" s="0"/>
      <c r="EBT44" s="0"/>
      <c r="EBU44" s="0"/>
      <c r="EBV44" s="0"/>
      <c r="EBW44" s="0"/>
      <c r="EBX44" s="0"/>
      <c r="EBY44" s="0"/>
      <c r="EBZ44" s="0"/>
      <c r="ECA44" s="0"/>
      <c r="ECB44" s="0"/>
      <c r="ECC44" s="0"/>
      <c r="ECD44" s="0"/>
      <c r="ECE44" s="0"/>
      <c r="ECF44" s="0"/>
      <c r="ECG44" s="0"/>
      <c r="ECH44" s="0"/>
      <c r="ECI44" s="0"/>
      <c r="ECJ44" s="0"/>
      <c r="ECK44" s="0"/>
      <c r="ECL44" s="0"/>
      <c r="ECM44" s="0"/>
      <c r="ECN44" s="0"/>
      <c r="ECO44" s="0"/>
      <c r="ECP44" s="0"/>
      <c r="ECQ44" s="0"/>
      <c r="ECR44" s="0"/>
      <c r="ECS44" s="0"/>
      <c r="ECT44" s="0"/>
      <c r="ECU44" s="0"/>
      <c r="ECV44" s="0"/>
      <c r="ECW44" s="0"/>
      <c r="ECX44" s="0"/>
      <c r="ECY44" s="0"/>
      <c r="ECZ44" s="0"/>
      <c r="EDA44" s="0"/>
      <c r="EDB44" s="0"/>
      <c r="EDC44" s="0"/>
      <c r="EDD44" s="0"/>
      <c r="EDE44" s="0"/>
      <c r="EDF44" s="0"/>
      <c r="EDG44" s="0"/>
      <c r="EDH44" s="0"/>
      <c r="EDI44" s="0"/>
      <c r="EDJ44" s="0"/>
      <c r="EDK44" s="0"/>
      <c r="EDL44" s="0"/>
      <c r="EDM44" s="0"/>
      <c r="EDN44" s="0"/>
      <c r="EDO44" s="0"/>
      <c r="EDP44" s="0"/>
      <c r="EDQ44" s="0"/>
      <c r="EDR44" s="0"/>
      <c r="EDS44" s="0"/>
      <c r="EDT44" s="0"/>
      <c r="EDU44" s="0"/>
      <c r="EDV44" s="0"/>
      <c r="EDW44" s="0"/>
      <c r="EDX44" s="0"/>
      <c r="EDY44" s="0"/>
      <c r="EDZ44" s="0"/>
      <c r="EEA44" s="0"/>
      <c r="EEB44" s="0"/>
      <c r="EEC44" s="0"/>
      <c r="EED44" s="0"/>
      <c r="EEE44" s="0"/>
      <c r="EEF44" s="0"/>
      <c r="EEG44" s="0"/>
      <c r="EEH44" s="0"/>
      <c r="EEI44" s="0"/>
      <c r="EEJ44" s="0"/>
      <c r="EEK44" s="0"/>
      <c r="EEL44" s="0"/>
      <c r="EEM44" s="0"/>
      <c r="EEN44" s="0"/>
      <c r="EEO44" s="0"/>
      <c r="EEP44" s="0"/>
      <c r="EEQ44" s="0"/>
      <c r="EER44" s="0"/>
      <c r="EES44" s="0"/>
      <c r="EET44" s="0"/>
      <c r="EEU44" s="0"/>
      <c r="EEV44" s="0"/>
      <c r="EEW44" s="0"/>
      <c r="EEX44" s="0"/>
      <c r="EEY44" s="0"/>
      <c r="EEZ44" s="0"/>
      <c r="EFA44" s="0"/>
      <c r="EFB44" s="0"/>
      <c r="EFC44" s="0"/>
      <c r="EFD44" s="0"/>
      <c r="EFE44" s="0"/>
      <c r="EFF44" s="0"/>
      <c r="EFG44" s="0"/>
      <c r="EFH44" s="0"/>
      <c r="EFI44" s="0"/>
      <c r="EFJ44" s="0"/>
      <c r="EFK44" s="0"/>
      <c r="EFL44" s="0"/>
      <c r="EFM44" s="0"/>
      <c r="EFN44" s="0"/>
      <c r="EFO44" s="0"/>
      <c r="EFP44" s="0"/>
      <c r="EFQ44" s="0"/>
      <c r="EFR44" s="0"/>
      <c r="EFS44" s="0"/>
      <c r="EFT44" s="0"/>
      <c r="EFU44" s="0"/>
      <c r="EFV44" s="0"/>
      <c r="EFW44" s="0"/>
      <c r="EFX44" s="0"/>
      <c r="EFY44" s="0"/>
      <c r="EFZ44" s="0"/>
      <c r="EGA44" s="0"/>
      <c r="EGB44" s="0"/>
      <c r="EGC44" s="0"/>
      <c r="EGD44" s="0"/>
      <c r="EGE44" s="0"/>
      <c r="EGF44" s="0"/>
      <c r="EGG44" s="0"/>
      <c r="EGH44" s="0"/>
      <c r="EGI44" s="0"/>
      <c r="EGJ44" s="0"/>
      <c r="EGK44" s="0"/>
      <c r="EGL44" s="0"/>
      <c r="EGM44" s="0"/>
      <c r="EGN44" s="0"/>
      <c r="EGO44" s="0"/>
      <c r="EGP44" s="0"/>
      <c r="EGQ44" s="0"/>
      <c r="EGR44" s="0"/>
      <c r="EGS44" s="0"/>
      <c r="EGT44" s="0"/>
      <c r="EGU44" s="0"/>
      <c r="EGV44" s="0"/>
      <c r="EGW44" s="0"/>
      <c r="EGX44" s="0"/>
      <c r="EGY44" s="0"/>
      <c r="EGZ44" s="0"/>
      <c r="EHA44" s="0"/>
      <c r="EHB44" s="0"/>
      <c r="EHC44" s="0"/>
      <c r="EHD44" s="0"/>
      <c r="EHE44" s="0"/>
      <c r="EHF44" s="0"/>
      <c r="EHG44" s="0"/>
      <c r="EHH44" s="0"/>
      <c r="EHI44" s="0"/>
      <c r="EHJ44" s="0"/>
      <c r="EHK44" s="0"/>
      <c r="EHL44" s="0"/>
      <c r="EHM44" s="0"/>
      <c r="EHN44" s="0"/>
      <c r="EHO44" s="0"/>
      <c r="EHP44" s="0"/>
      <c r="EHQ44" s="0"/>
      <c r="EHR44" s="0"/>
      <c r="EHS44" s="0"/>
      <c r="EHT44" s="0"/>
      <c r="EHU44" s="0"/>
      <c r="EHV44" s="0"/>
      <c r="EHW44" s="0"/>
      <c r="EHX44" s="0"/>
      <c r="EHY44" s="0"/>
      <c r="EHZ44" s="0"/>
      <c r="EIA44" s="0"/>
      <c r="EIB44" s="0"/>
      <c r="EIC44" s="0"/>
      <c r="EID44" s="0"/>
      <c r="EIE44" s="0"/>
      <c r="EIF44" s="0"/>
      <c r="EIG44" s="0"/>
      <c r="EIH44" s="0"/>
      <c r="EII44" s="0"/>
      <c r="EIJ44" s="0"/>
      <c r="EIK44" s="0"/>
      <c r="EIL44" s="0"/>
      <c r="EIM44" s="0"/>
      <c r="EIN44" s="0"/>
      <c r="EIO44" s="0"/>
      <c r="EIP44" s="0"/>
      <c r="EIQ44" s="0"/>
      <c r="EIR44" s="0"/>
      <c r="EIS44" s="0"/>
      <c r="EIT44" s="0"/>
      <c r="EIU44" s="0"/>
      <c r="EIV44" s="0"/>
      <c r="EIW44" s="0"/>
      <c r="EIX44" s="0"/>
      <c r="EIY44" s="0"/>
      <c r="EIZ44" s="0"/>
      <c r="EJA44" s="0"/>
      <c r="EJB44" s="0"/>
      <c r="EJC44" s="0"/>
      <c r="EJD44" s="0"/>
      <c r="EJE44" s="0"/>
      <c r="EJF44" s="0"/>
      <c r="EJG44" s="0"/>
      <c r="EJH44" s="0"/>
      <c r="EJI44" s="0"/>
      <c r="EJJ44" s="0"/>
      <c r="EJK44" s="0"/>
      <c r="EJL44" s="0"/>
      <c r="EJM44" s="0"/>
      <c r="EJN44" s="0"/>
      <c r="EJO44" s="0"/>
      <c r="EJP44" s="0"/>
      <c r="EJQ44" s="0"/>
      <c r="EJR44" s="0"/>
      <c r="EJS44" s="0"/>
      <c r="EJT44" s="0"/>
      <c r="EJU44" s="0"/>
      <c r="EJV44" s="0"/>
      <c r="EJW44" s="0"/>
      <c r="EJX44" s="0"/>
      <c r="EJY44" s="0"/>
      <c r="EJZ44" s="0"/>
      <c r="EKA44" s="0"/>
      <c r="EKB44" s="0"/>
      <c r="EKC44" s="0"/>
      <c r="EKD44" s="0"/>
      <c r="EKE44" s="0"/>
      <c r="EKF44" s="0"/>
      <c r="EKG44" s="0"/>
      <c r="EKH44" s="0"/>
      <c r="EKI44" s="0"/>
      <c r="EKJ44" s="0"/>
      <c r="EKK44" s="0"/>
      <c r="EKL44" s="0"/>
      <c r="EKM44" s="0"/>
      <c r="EKN44" s="0"/>
      <c r="EKO44" s="0"/>
      <c r="EKP44" s="0"/>
      <c r="EKQ44" s="0"/>
      <c r="EKR44" s="0"/>
      <c r="EKS44" s="0"/>
      <c r="EKT44" s="0"/>
      <c r="EKU44" s="0"/>
      <c r="EKV44" s="0"/>
      <c r="EKW44" s="0"/>
      <c r="EKX44" s="0"/>
      <c r="EKY44" s="0"/>
      <c r="EKZ44" s="0"/>
      <c r="ELA44" s="0"/>
      <c r="ELB44" s="0"/>
      <c r="ELC44" s="0"/>
      <c r="ELD44" s="0"/>
      <c r="ELE44" s="0"/>
      <c r="ELF44" s="0"/>
      <c r="ELG44" s="0"/>
      <c r="ELH44" s="0"/>
      <c r="ELI44" s="0"/>
      <c r="ELJ44" s="0"/>
      <c r="ELK44" s="0"/>
      <c r="ELL44" s="0"/>
      <c r="ELM44" s="0"/>
      <c r="ELN44" s="0"/>
      <c r="ELO44" s="0"/>
      <c r="ELP44" s="0"/>
      <c r="ELQ44" s="0"/>
      <c r="ELR44" s="0"/>
      <c r="ELS44" s="0"/>
      <c r="ELT44" s="0"/>
      <c r="ELU44" s="0"/>
      <c r="ELV44" s="0"/>
      <c r="ELW44" s="0"/>
      <c r="ELX44" s="0"/>
      <c r="ELY44" s="0"/>
      <c r="ELZ44" s="0"/>
      <c r="EMA44" s="0"/>
      <c r="EMB44" s="0"/>
      <c r="EMC44" s="0"/>
      <c r="EMD44" s="0"/>
      <c r="EME44" s="0"/>
      <c r="EMF44" s="0"/>
      <c r="EMG44" s="0"/>
      <c r="EMH44" s="0"/>
      <c r="EMI44" s="0"/>
      <c r="EMJ44" s="0"/>
      <c r="EMK44" s="0"/>
      <c r="EML44" s="0"/>
      <c r="EMM44" s="0"/>
      <c r="EMN44" s="0"/>
      <c r="EMO44" s="0"/>
      <c r="EMP44" s="0"/>
      <c r="EMQ44" s="0"/>
      <c r="EMR44" s="0"/>
      <c r="EMS44" s="0"/>
      <c r="EMT44" s="0"/>
      <c r="EMU44" s="0"/>
      <c r="EMV44" s="0"/>
      <c r="EMW44" s="0"/>
      <c r="EMX44" s="0"/>
      <c r="EMY44" s="0"/>
      <c r="EMZ44" s="0"/>
      <c r="ENA44" s="0"/>
      <c r="ENB44" s="0"/>
      <c r="ENC44" s="0"/>
      <c r="END44" s="0"/>
      <c r="ENE44" s="0"/>
      <c r="ENF44" s="0"/>
      <c r="ENG44" s="0"/>
      <c r="ENH44" s="0"/>
      <c r="ENI44" s="0"/>
      <c r="ENJ44" s="0"/>
      <c r="ENK44" s="0"/>
      <c r="ENL44" s="0"/>
      <c r="ENM44" s="0"/>
      <c r="ENN44" s="0"/>
      <c r="ENO44" s="0"/>
      <c r="ENP44" s="0"/>
      <c r="ENQ44" s="0"/>
      <c r="ENR44" s="0"/>
      <c r="ENS44" s="0"/>
      <c r="ENT44" s="0"/>
      <c r="ENU44" s="0"/>
      <c r="ENV44" s="0"/>
      <c r="ENW44" s="0"/>
      <c r="ENX44" s="0"/>
      <c r="ENY44" s="0"/>
      <c r="ENZ44" s="0"/>
      <c r="EOA44" s="0"/>
      <c r="EOB44" s="0"/>
      <c r="EOC44" s="0"/>
      <c r="EOD44" s="0"/>
      <c r="EOE44" s="0"/>
      <c r="EOF44" s="0"/>
      <c r="EOG44" s="0"/>
      <c r="EOH44" s="0"/>
      <c r="EOI44" s="0"/>
      <c r="EOJ44" s="0"/>
      <c r="EOK44" s="0"/>
      <c r="EOL44" s="0"/>
      <c r="EOM44" s="0"/>
      <c r="EON44" s="0"/>
      <c r="EOO44" s="0"/>
      <c r="EOP44" s="0"/>
      <c r="EOQ44" s="0"/>
      <c r="EOR44" s="0"/>
      <c r="EOS44" s="0"/>
      <c r="EOT44" s="0"/>
      <c r="EOU44" s="0"/>
      <c r="EOV44" s="0"/>
      <c r="EOW44" s="0"/>
      <c r="EOX44" s="0"/>
      <c r="EOY44" s="0"/>
      <c r="EOZ44" s="0"/>
      <c r="EPA44" s="0"/>
      <c r="EPB44" s="0"/>
      <c r="EPC44" s="0"/>
      <c r="EPD44" s="0"/>
      <c r="EPE44" s="0"/>
      <c r="EPF44" s="0"/>
      <c r="EPG44" s="0"/>
      <c r="EPH44" s="0"/>
      <c r="EPI44" s="0"/>
      <c r="EPJ44" s="0"/>
      <c r="EPK44" s="0"/>
      <c r="EPL44" s="0"/>
      <c r="EPM44" s="0"/>
      <c r="EPN44" s="0"/>
      <c r="EPO44" s="0"/>
      <c r="EPP44" s="0"/>
      <c r="EPQ44" s="0"/>
      <c r="EPR44" s="0"/>
      <c r="EPS44" s="0"/>
      <c r="EPT44" s="0"/>
      <c r="EPU44" s="0"/>
      <c r="EPV44" s="0"/>
      <c r="EPW44" s="0"/>
      <c r="EPX44" s="0"/>
      <c r="EPY44" s="0"/>
      <c r="EPZ44" s="0"/>
      <c r="EQA44" s="0"/>
      <c r="EQB44" s="0"/>
      <c r="EQC44" s="0"/>
      <c r="EQD44" s="0"/>
      <c r="EQE44" s="0"/>
      <c r="EQF44" s="0"/>
      <c r="EQG44" s="0"/>
      <c r="EQH44" s="0"/>
      <c r="EQI44" s="0"/>
      <c r="EQJ44" s="0"/>
      <c r="EQK44" s="0"/>
      <c r="EQL44" s="0"/>
      <c r="EQM44" s="0"/>
      <c r="EQN44" s="0"/>
      <c r="EQO44" s="0"/>
      <c r="EQP44" s="0"/>
      <c r="EQQ44" s="0"/>
      <c r="EQR44" s="0"/>
      <c r="EQS44" s="0"/>
      <c r="EQT44" s="0"/>
      <c r="EQU44" s="0"/>
      <c r="EQV44" s="0"/>
      <c r="EQW44" s="0"/>
      <c r="EQX44" s="0"/>
      <c r="EQY44" s="0"/>
      <c r="EQZ44" s="0"/>
      <c r="ERA44" s="0"/>
      <c r="ERB44" s="0"/>
      <c r="ERC44" s="0"/>
      <c r="ERD44" s="0"/>
      <c r="ERE44" s="0"/>
      <c r="ERF44" s="0"/>
      <c r="ERG44" s="0"/>
      <c r="ERH44" s="0"/>
      <c r="ERI44" s="0"/>
      <c r="ERJ44" s="0"/>
      <c r="ERK44" s="0"/>
      <c r="ERL44" s="0"/>
      <c r="ERM44" s="0"/>
      <c r="ERN44" s="0"/>
      <c r="ERO44" s="0"/>
      <c r="ERP44" s="0"/>
      <c r="ERQ44" s="0"/>
      <c r="ERR44" s="0"/>
      <c r="ERS44" s="0"/>
      <c r="ERT44" s="0"/>
      <c r="ERU44" s="0"/>
      <c r="ERV44" s="0"/>
      <c r="ERW44" s="0"/>
      <c r="ERX44" s="0"/>
      <c r="ERY44" s="0"/>
      <c r="ERZ44" s="0"/>
      <c r="ESA44" s="0"/>
      <c r="ESB44" s="0"/>
      <c r="ESC44" s="0"/>
      <c r="ESD44" s="0"/>
      <c r="ESE44" s="0"/>
      <c r="ESF44" s="0"/>
      <c r="ESG44" s="0"/>
      <c r="ESH44" s="0"/>
      <c r="ESI44" s="0"/>
      <c r="ESJ44" s="0"/>
      <c r="ESK44" s="0"/>
      <c r="ESL44" s="0"/>
      <c r="ESM44" s="0"/>
      <c r="ESN44" s="0"/>
      <c r="ESO44" s="0"/>
      <c r="ESP44" s="0"/>
      <c r="ESQ44" s="0"/>
      <c r="ESR44" s="0"/>
      <c r="ESS44" s="0"/>
      <c r="EST44" s="0"/>
      <c r="ESU44" s="0"/>
      <c r="ESV44" s="0"/>
      <c r="ESW44" s="0"/>
      <c r="ESX44" s="0"/>
      <c r="ESY44" s="0"/>
      <c r="ESZ44" s="0"/>
      <c r="ETA44" s="0"/>
      <c r="ETB44" s="0"/>
      <c r="ETC44" s="0"/>
      <c r="ETD44" s="0"/>
      <c r="ETE44" s="0"/>
      <c r="ETF44" s="0"/>
      <c r="ETG44" s="0"/>
      <c r="ETH44" s="0"/>
      <c r="ETI44" s="0"/>
      <c r="ETJ44" s="0"/>
      <c r="ETK44" s="0"/>
      <c r="ETL44" s="0"/>
      <c r="ETM44" s="0"/>
      <c r="ETN44" s="0"/>
      <c r="ETO44" s="0"/>
      <c r="ETP44" s="0"/>
      <c r="ETQ44" s="0"/>
      <c r="ETR44" s="0"/>
      <c r="ETS44" s="0"/>
      <c r="ETT44" s="0"/>
      <c r="ETU44" s="0"/>
      <c r="ETV44" s="0"/>
      <c r="ETW44" s="0"/>
      <c r="ETX44" s="0"/>
      <c r="ETY44" s="0"/>
      <c r="ETZ44" s="0"/>
      <c r="EUA44" s="0"/>
      <c r="EUB44" s="0"/>
      <c r="EUC44" s="0"/>
      <c r="EUD44" s="0"/>
      <c r="EUE44" s="0"/>
      <c r="EUF44" s="0"/>
      <c r="EUG44" s="0"/>
      <c r="EUH44" s="0"/>
      <c r="EUI44" s="0"/>
      <c r="EUJ44" s="0"/>
      <c r="EUK44" s="0"/>
      <c r="EUL44" s="0"/>
      <c r="EUM44" s="0"/>
      <c r="EUN44" s="0"/>
      <c r="EUO44" s="0"/>
      <c r="EUP44" s="0"/>
      <c r="EUQ44" s="0"/>
      <c r="EUR44" s="0"/>
      <c r="EUS44" s="0"/>
      <c r="EUT44" s="0"/>
      <c r="EUU44" s="0"/>
      <c r="EUV44" s="0"/>
      <c r="EUW44" s="0"/>
      <c r="EUX44" s="0"/>
      <c r="EUY44" s="0"/>
      <c r="EUZ44" s="0"/>
      <c r="EVA44" s="0"/>
      <c r="EVB44" s="0"/>
      <c r="EVC44" s="0"/>
      <c r="EVD44" s="0"/>
      <c r="EVE44" s="0"/>
      <c r="EVF44" s="0"/>
      <c r="EVG44" s="0"/>
      <c r="EVH44" s="0"/>
      <c r="EVI44" s="0"/>
      <c r="EVJ44" s="0"/>
      <c r="EVK44" s="0"/>
      <c r="EVL44" s="0"/>
      <c r="EVM44" s="0"/>
      <c r="EVN44" s="0"/>
      <c r="EVO44" s="0"/>
      <c r="EVP44" s="0"/>
      <c r="EVQ44" s="0"/>
      <c r="EVR44" s="0"/>
      <c r="EVS44" s="0"/>
      <c r="EVT44" s="0"/>
      <c r="EVU44" s="0"/>
      <c r="EVV44" s="0"/>
      <c r="EVW44" s="0"/>
      <c r="EVX44" s="0"/>
      <c r="EVY44" s="0"/>
      <c r="EVZ44" s="0"/>
      <c r="EWA44" s="0"/>
      <c r="EWB44" s="0"/>
      <c r="EWC44" s="0"/>
      <c r="EWD44" s="0"/>
      <c r="EWE44" s="0"/>
      <c r="EWF44" s="0"/>
      <c r="EWG44" s="0"/>
      <c r="EWH44" s="0"/>
      <c r="EWI44" s="0"/>
      <c r="EWJ44" s="0"/>
      <c r="EWK44" s="0"/>
      <c r="EWL44" s="0"/>
      <c r="EWM44" s="0"/>
      <c r="EWN44" s="0"/>
      <c r="EWO44" s="0"/>
      <c r="EWP44" s="0"/>
      <c r="EWQ44" s="0"/>
      <c r="EWR44" s="0"/>
      <c r="EWS44" s="0"/>
      <c r="EWT44" s="0"/>
      <c r="EWU44" s="0"/>
      <c r="EWV44" s="0"/>
      <c r="EWW44" s="0"/>
      <c r="EWX44" s="0"/>
      <c r="EWY44" s="0"/>
      <c r="EWZ44" s="0"/>
      <c r="EXA44" s="0"/>
      <c r="EXB44" s="0"/>
      <c r="EXC44" s="0"/>
      <c r="EXD44" s="0"/>
      <c r="EXE44" s="0"/>
      <c r="EXF44" s="0"/>
      <c r="EXG44" s="0"/>
      <c r="EXH44" s="0"/>
      <c r="EXI44" s="0"/>
      <c r="EXJ44" s="0"/>
      <c r="EXK44" s="0"/>
      <c r="EXL44" s="0"/>
      <c r="EXM44" s="0"/>
      <c r="EXN44" s="0"/>
      <c r="EXO44" s="0"/>
      <c r="EXP44" s="0"/>
      <c r="EXQ44" s="0"/>
      <c r="EXR44" s="0"/>
      <c r="EXS44" s="0"/>
      <c r="EXT44" s="0"/>
      <c r="EXU44" s="0"/>
      <c r="EXV44" s="0"/>
      <c r="EXW44" s="0"/>
      <c r="EXX44" s="0"/>
      <c r="EXY44" s="0"/>
      <c r="EXZ44" s="0"/>
      <c r="EYA44" s="0"/>
      <c r="EYB44" s="0"/>
      <c r="EYC44" s="0"/>
      <c r="EYD44" s="0"/>
      <c r="EYE44" s="0"/>
      <c r="EYF44" s="0"/>
      <c r="EYG44" s="0"/>
      <c r="EYH44" s="0"/>
      <c r="EYI44" s="0"/>
      <c r="EYJ44" s="0"/>
      <c r="EYK44" s="0"/>
      <c r="EYL44" s="0"/>
      <c r="EYM44" s="0"/>
      <c r="EYN44" s="0"/>
      <c r="EYO44" s="0"/>
      <c r="EYP44" s="0"/>
      <c r="EYQ44" s="0"/>
      <c r="EYR44" s="0"/>
      <c r="EYS44" s="0"/>
      <c r="EYT44" s="0"/>
      <c r="EYU44" s="0"/>
      <c r="EYV44" s="0"/>
      <c r="EYW44" s="0"/>
      <c r="EYX44" s="0"/>
      <c r="EYY44" s="0"/>
      <c r="EYZ44" s="0"/>
      <c r="EZA44" s="0"/>
      <c r="EZB44" s="0"/>
      <c r="EZC44" s="0"/>
      <c r="EZD44" s="0"/>
      <c r="EZE44" s="0"/>
      <c r="EZF44" s="0"/>
      <c r="EZG44" s="0"/>
      <c r="EZH44" s="0"/>
      <c r="EZI44" s="0"/>
      <c r="EZJ44" s="0"/>
      <c r="EZK44" s="0"/>
      <c r="EZL44" s="0"/>
      <c r="EZM44" s="0"/>
      <c r="EZN44" s="0"/>
      <c r="EZO44" s="0"/>
      <c r="EZP44" s="0"/>
      <c r="EZQ44" s="0"/>
      <c r="EZR44" s="0"/>
      <c r="EZS44" s="0"/>
      <c r="EZT44" s="0"/>
      <c r="EZU44" s="0"/>
      <c r="EZV44" s="0"/>
      <c r="EZW44" s="0"/>
      <c r="EZX44" s="0"/>
      <c r="EZY44" s="0"/>
      <c r="EZZ44" s="0"/>
      <c r="FAA44" s="0"/>
      <c r="FAB44" s="0"/>
      <c r="FAC44" s="0"/>
      <c r="FAD44" s="0"/>
      <c r="FAE44" s="0"/>
      <c r="FAF44" s="0"/>
      <c r="FAG44" s="0"/>
      <c r="FAH44" s="0"/>
      <c r="FAI44" s="0"/>
      <c r="FAJ44" s="0"/>
      <c r="FAK44" s="0"/>
      <c r="FAL44" s="0"/>
      <c r="FAM44" s="0"/>
      <c r="FAN44" s="0"/>
      <c r="FAO44" s="0"/>
      <c r="FAP44" s="0"/>
      <c r="FAQ44" s="0"/>
      <c r="FAR44" s="0"/>
      <c r="FAS44" s="0"/>
      <c r="FAT44" s="0"/>
      <c r="FAU44" s="0"/>
      <c r="FAV44" s="0"/>
      <c r="FAW44" s="0"/>
      <c r="FAX44" s="0"/>
      <c r="FAY44" s="0"/>
      <c r="FAZ44" s="0"/>
      <c r="FBA44" s="0"/>
      <c r="FBB44" s="0"/>
      <c r="FBC44" s="0"/>
      <c r="FBD44" s="0"/>
      <c r="FBE44" s="0"/>
      <c r="FBF44" s="0"/>
      <c r="FBG44" s="0"/>
      <c r="FBH44" s="0"/>
      <c r="FBI44" s="0"/>
      <c r="FBJ44" s="0"/>
      <c r="FBK44" s="0"/>
      <c r="FBL44" s="0"/>
      <c r="FBM44" s="0"/>
      <c r="FBN44" s="0"/>
      <c r="FBO44" s="0"/>
      <c r="FBP44" s="0"/>
      <c r="FBQ44" s="0"/>
      <c r="FBR44" s="0"/>
      <c r="FBS44" s="0"/>
      <c r="FBT44" s="0"/>
      <c r="FBU44" s="0"/>
      <c r="FBV44" s="0"/>
      <c r="FBW44" s="0"/>
      <c r="FBX44" s="0"/>
      <c r="FBY44" s="0"/>
      <c r="FBZ44" s="0"/>
      <c r="FCA44" s="0"/>
      <c r="FCB44" s="0"/>
      <c r="FCC44" s="0"/>
      <c r="FCD44" s="0"/>
      <c r="FCE44" s="0"/>
      <c r="FCF44" s="0"/>
      <c r="FCG44" s="0"/>
      <c r="FCH44" s="0"/>
      <c r="FCI44" s="0"/>
      <c r="FCJ44" s="0"/>
      <c r="FCK44" s="0"/>
      <c r="FCL44" s="0"/>
      <c r="FCM44" s="0"/>
      <c r="FCN44" s="0"/>
      <c r="FCO44" s="0"/>
      <c r="FCP44" s="0"/>
      <c r="FCQ44" s="0"/>
      <c r="FCR44" s="0"/>
      <c r="FCS44" s="0"/>
      <c r="FCT44" s="0"/>
      <c r="FCU44" s="0"/>
      <c r="FCV44" s="0"/>
      <c r="FCW44" s="0"/>
      <c r="FCX44" s="0"/>
      <c r="FCY44" s="0"/>
      <c r="FCZ44" s="0"/>
      <c r="FDA44" s="0"/>
      <c r="FDB44" s="0"/>
      <c r="FDC44" s="0"/>
      <c r="FDD44" s="0"/>
      <c r="FDE44" s="0"/>
      <c r="FDF44" s="0"/>
      <c r="FDG44" s="0"/>
      <c r="FDH44" s="0"/>
      <c r="FDI44" s="0"/>
      <c r="FDJ44" s="0"/>
      <c r="FDK44" s="0"/>
      <c r="FDL44" s="0"/>
      <c r="FDM44" s="0"/>
      <c r="FDN44" s="0"/>
      <c r="FDO44" s="0"/>
      <c r="FDP44" s="0"/>
      <c r="FDQ44" s="0"/>
      <c r="FDR44" s="0"/>
      <c r="FDS44" s="0"/>
      <c r="FDT44" s="0"/>
      <c r="FDU44" s="0"/>
      <c r="FDV44" s="0"/>
      <c r="FDW44" s="0"/>
      <c r="FDX44" s="0"/>
      <c r="FDY44" s="0"/>
      <c r="FDZ44" s="0"/>
      <c r="FEA44" s="0"/>
      <c r="FEB44" s="0"/>
      <c r="FEC44" s="0"/>
      <c r="FED44" s="0"/>
      <c r="FEE44" s="0"/>
      <c r="FEF44" s="0"/>
      <c r="FEG44" s="0"/>
      <c r="FEH44" s="0"/>
      <c r="FEI44" s="0"/>
      <c r="FEJ44" s="0"/>
      <c r="FEK44" s="0"/>
      <c r="FEL44" s="0"/>
      <c r="FEM44" s="0"/>
      <c r="FEN44" s="0"/>
      <c r="FEO44" s="0"/>
      <c r="FEP44" s="0"/>
      <c r="FEQ44" s="0"/>
      <c r="FER44" s="0"/>
      <c r="FES44" s="0"/>
      <c r="FET44" s="0"/>
      <c r="FEU44" s="0"/>
      <c r="FEV44" s="0"/>
      <c r="FEW44" s="0"/>
      <c r="FEX44" s="0"/>
      <c r="FEY44" s="0"/>
      <c r="FEZ44" s="0"/>
      <c r="FFA44" s="0"/>
      <c r="FFB44" s="0"/>
      <c r="FFC44" s="0"/>
      <c r="FFD44" s="0"/>
      <c r="FFE44" s="0"/>
      <c r="FFF44" s="0"/>
      <c r="FFG44" s="0"/>
      <c r="FFH44" s="0"/>
      <c r="FFI44" s="0"/>
      <c r="FFJ44" s="0"/>
      <c r="FFK44" s="0"/>
      <c r="FFL44" s="0"/>
      <c r="FFM44" s="0"/>
      <c r="FFN44" s="0"/>
      <c r="FFO44" s="0"/>
      <c r="FFP44" s="0"/>
      <c r="FFQ44" s="0"/>
      <c r="FFR44" s="0"/>
      <c r="FFS44" s="0"/>
      <c r="FFT44" s="0"/>
      <c r="FFU44" s="0"/>
      <c r="FFV44" s="0"/>
      <c r="FFW44" s="0"/>
      <c r="FFX44" s="0"/>
      <c r="FFY44" s="0"/>
      <c r="FFZ44" s="0"/>
      <c r="FGA44" s="0"/>
      <c r="FGB44" s="0"/>
      <c r="FGC44" s="0"/>
      <c r="FGD44" s="0"/>
      <c r="FGE44" s="0"/>
      <c r="FGF44" s="0"/>
      <c r="FGG44" s="0"/>
      <c r="FGH44" s="0"/>
      <c r="FGI44" s="0"/>
      <c r="FGJ44" s="0"/>
      <c r="FGK44" s="0"/>
      <c r="FGL44" s="0"/>
      <c r="FGM44" s="0"/>
      <c r="FGN44" s="0"/>
      <c r="FGO44" s="0"/>
      <c r="FGP44" s="0"/>
      <c r="FGQ44" s="0"/>
      <c r="FGR44" s="0"/>
      <c r="FGS44" s="0"/>
      <c r="FGT44" s="0"/>
      <c r="FGU44" s="0"/>
      <c r="FGV44" s="0"/>
      <c r="FGW44" s="0"/>
      <c r="FGX44" s="0"/>
      <c r="FGY44" s="0"/>
      <c r="FGZ44" s="0"/>
      <c r="FHA44" s="0"/>
      <c r="FHB44" s="0"/>
      <c r="FHC44" s="0"/>
      <c r="FHD44" s="0"/>
      <c r="FHE44" s="0"/>
      <c r="FHF44" s="0"/>
      <c r="FHG44" s="0"/>
      <c r="FHH44" s="0"/>
      <c r="FHI44" s="0"/>
      <c r="FHJ44" s="0"/>
      <c r="FHK44" s="0"/>
      <c r="FHL44" s="0"/>
      <c r="FHM44" s="0"/>
      <c r="FHN44" s="0"/>
      <c r="FHO44" s="0"/>
      <c r="FHP44" s="0"/>
      <c r="FHQ44" s="0"/>
      <c r="FHR44" s="0"/>
      <c r="FHS44" s="0"/>
      <c r="FHT44" s="0"/>
      <c r="FHU44" s="0"/>
      <c r="FHV44" s="0"/>
      <c r="FHW44" s="0"/>
      <c r="FHX44" s="0"/>
      <c r="FHY44" s="0"/>
      <c r="FHZ44" s="0"/>
      <c r="FIA44" s="0"/>
      <c r="FIB44" s="0"/>
      <c r="FIC44" s="0"/>
      <c r="FID44" s="0"/>
      <c r="FIE44" s="0"/>
      <c r="FIF44" s="0"/>
      <c r="FIG44" s="0"/>
      <c r="FIH44" s="0"/>
      <c r="FII44" s="0"/>
      <c r="FIJ44" s="0"/>
      <c r="FIK44" s="0"/>
      <c r="FIL44" s="0"/>
      <c r="FIM44" s="0"/>
      <c r="FIN44" s="0"/>
      <c r="FIO44" s="0"/>
      <c r="FIP44" s="0"/>
      <c r="FIQ44" s="0"/>
      <c r="FIR44" s="0"/>
      <c r="FIS44" s="0"/>
      <c r="FIT44" s="0"/>
      <c r="FIU44" s="0"/>
      <c r="FIV44" s="0"/>
      <c r="FIW44" s="0"/>
      <c r="FIX44" s="0"/>
      <c r="FIY44" s="0"/>
      <c r="FIZ44" s="0"/>
      <c r="FJA44" s="0"/>
      <c r="FJB44" s="0"/>
      <c r="FJC44" s="0"/>
      <c r="FJD44" s="0"/>
      <c r="FJE44" s="0"/>
      <c r="FJF44" s="0"/>
      <c r="FJG44" s="0"/>
      <c r="FJH44" s="0"/>
      <c r="FJI44" s="0"/>
      <c r="FJJ44" s="0"/>
      <c r="FJK44" s="0"/>
      <c r="FJL44" s="0"/>
      <c r="FJM44" s="0"/>
      <c r="FJN44" s="0"/>
      <c r="FJO44" s="0"/>
      <c r="FJP44" s="0"/>
      <c r="FJQ44" s="0"/>
      <c r="FJR44" s="0"/>
      <c r="FJS44" s="0"/>
      <c r="FJT44" s="0"/>
      <c r="FJU44" s="0"/>
      <c r="FJV44" s="0"/>
      <c r="FJW44" s="0"/>
      <c r="FJX44" s="0"/>
      <c r="FJY44" s="0"/>
      <c r="FJZ44" s="0"/>
      <c r="FKA44" s="0"/>
      <c r="FKB44" s="0"/>
      <c r="FKC44" s="0"/>
      <c r="FKD44" s="0"/>
      <c r="FKE44" s="0"/>
      <c r="FKF44" s="0"/>
      <c r="FKG44" s="0"/>
      <c r="FKH44" s="0"/>
      <c r="FKI44" s="0"/>
      <c r="FKJ44" s="0"/>
      <c r="FKK44" s="0"/>
      <c r="FKL44" s="0"/>
      <c r="FKM44" s="0"/>
      <c r="FKN44" s="0"/>
      <c r="FKO44" s="0"/>
      <c r="FKP44" s="0"/>
      <c r="FKQ44" s="0"/>
      <c r="FKR44" s="0"/>
      <c r="FKS44" s="0"/>
      <c r="FKT44" s="0"/>
      <c r="FKU44" s="0"/>
      <c r="FKV44" s="0"/>
      <c r="FKW44" s="0"/>
      <c r="FKX44" s="0"/>
      <c r="FKY44" s="0"/>
      <c r="FKZ44" s="0"/>
      <c r="FLA44" s="0"/>
      <c r="FLB44" s="0"/>
      <c r="FLC44" s="0"/>
      <c r="FLD44" s="0"/>
      <c r="FLE44" s="0"/>
      <c r="FLF44" s="0"/>
      <c r="FLG44" s="0"/>
      <c r="FLH44" s="0"/>
      <c r="FLI44" s="0"/>
      <c r="FLJ44" s="0"/>
      <c r="FLK44" s="0"/>
      <c r="FLL44" s="0"/>
      <c r="FLM44" s="0"/>
      <c r="FLN44" s="0"/>
      <c r="FLO44" s="0"/>
      <c r="FLP44" s="0"/>
      <c r="FLQ44" s="0"/>
      <c r="FLR44" s="0"/>
      <c r="FLS44" s="0"/>
      <c r="FLT44" s="0"/>
      <c r="FLU44" s="0"/>
      <c r="FLV44" s="0"/>
      <c r="FLW44" s="0"/>
      <c r="FLX44" s="0"/>
      <c r="FLY44" s="0"/>
      <c r="FLZ44" s="0"/>
      <c r="FMA44" s="0"/>
      <c r="FMB44" s="0"/>
      <c r="FMC44" s="0"/>
      <c r="FMD44" s="0"/>
      <c r="FME44" s="0"/>
      <c r="FMF44" s="0"/>
      <c r="FMG44" s="0"/>
      <c r="FMH44" s="0"/>
      <c r="FMI44" s="0"/>
      <c r="FMJ44" s="0"/>
      <c r="FMK44" s="0"/>
      <c r="FML44" s="0"/>
      <c r="FMM44" s="0"/>
      <c r="FMN44" s="0"/>
      <c r="FMO44" s="0"/>
      <c r="FMP44" s="0"/>
      <c r="FMQ44" s="0"/>
      <c r="FMR44" s="0"/>
      <c r="FMS44" s="0"/>
      <c r="FMT44" s="0"/>
      <c r="FMU44" s="0"/>
      <c r="FMV44" s="0"/>
      <c r="FMW44" s="0"/>
      <c r="FMX44" s="0"/>
      <c r="FMY44" s="0"/>
      <c r="FMZ44" s="0"/>
      <c r="FNA44" s="0"/>
      <c r="FNB44" s="0"/>
      <c r="FNC44" s="0"/>
      <c r="FND44" s="0"/>
      <c r="FNE44" s="0"/>
      <c r="FNF44" s="0"/>
      <c r="FNG44" s="0"/>
      <c r="FNH44" s="0"/>
      <c r="FNI44" s="0"/>
      <c r="FNJ44" s="0"/>
      <c r="FNK44" s="0"/>
      <c r="FNL44" s="0"/>
      <c r="FNM44" s="0"/>
      <c r="FNN44" s="0"/>
      <c r="FNO44" s="0"/>
      <c r="FNP44" s="0"/>
      <c r="FNQ44" s="0"/>
      <c r="FNR44" s="0"/>
      <c r="FNS44" s="0"/>
      <c r="FNT44" s="0"/>
      <c r="FNU44" s="0"/>
      <c r="FNV44" s="0"/>
      <c r="FNW44" s="0"/>
      <c r="FNX44" s="0"/>
      <c r="FNY44" s="0"/>
      <c r="FNZ44" s="0"/>
      <c r="FOA44" s="0"/>
      <c r="FOB44" s="0"/>
      <c r="FOC44" s="0"/>
      <c r="FOD44" s="0"/>
      <c r="FOE44" s="0"/>
      <c r="FOF44" s="0"/>
      <c r="FOG44" s="0"/>
      <c r="FOH44" s="0"/>
      <c r="FOI44" s="0"/>
      <c r="FOJ44" s="0"/>
      <c r="FOK44" s="0"/>
      <c r="FOL44" s="0"/>
      <c r="FOM44" s="0"/>
      <c r="FON44" s="0"/>
      <c r="FOO44" s="0"/>
      <c r="FOP44" s="0"/>
      <c r="FOQ44" s="0"/>
      <c r="FOR44" s="0"/>
      <c r="FOS44" s="0"/>
      <c r="FOT44" s="0"/>
      <c r="FOU44" s="0"/>
      <c r="FOV44" s="0"/>
      <c r="FOW44" s="0"/>
      <c r="FOX44" s="0"/>
      <c r="FOY44" s="0"/>
      <c r="FOZ44" s="0"/>
      <c r="FPA44" s="0"/>
      <c r="FPB44" s="0"/>
      <c r="FPC44" s="0"/>
      <c r="FPD44" s="0"/>
      <c r="FPE44" s="0"/>
      <c r="FPF44" s="0"/>
      <c r="FPG44" s="0"/>
      <c r="FPH44" s="0"/>
      <c r="FPI44" s="0"/>
      <c r="FPJ44" s="0"/>
      <c r="FPK44" s="0"/>
      <c r="FPL44" s="0"/>
      <c r="FPM44" s="0"/>
      <c r="FPN44" s="0"/>
      <c r="FPO44" s="0"/>
      <c r="FPP44" s="0"/>
      <c r="FPQ44" s="0"/>
      <c r="FPR44" s="0"/>
      <c r="FPS44" s="0"/>
      <c r="FPT44" s="0"/>
      <c r="FPU44" s="0"/>
      <c r="FPV44" s="0"/>
      <c r="FPW44" s="0"/>
      <c r="FPX44" s="0"/>
      <c r="FPY44" s="0"/>
      <c r="FPZ44" s="0"/>
      <c r="FQA44" s="0"/>
      <c r="FQB44" s="0"/>
      <c r="FQC44" s="0"/>
      <c r="FQD44" s="0"/>
      <c r="FQE44" s="0"/>
      <c r="FQF44" s="0"/>
      <c r="FQG44" s="0"/>
      <c r="FQH44" s="0"/>
      <c r="FQI44" s="0"/>
      <c r="FQJ44" s="0"/>
      <c r="FQK44" s="0"/>
      <c r="FQL44" s="0"/>
      <c r="FQM44" s="0"/>
      <c r="FQN44" s="0"/>
      <c r="FQO44" s="0"/>
      <c r="FQP44" s="0"/>
      <c r="FQQ44" s="0"/>
      <c r="FQR44" s="0"/>
      <c r="FQS44" s="0"/>
      <c r="FQT44" s="0"/>
      <c r="FQU44" s="0"/>
      <c r="FQV44" s="0"/>
      <c r="FQW44" s="0"/>
      <c r="FQX44" s="0"/>
      <c r="FQY44" s="0"/>
      <c r="FQZ44" s="0"/>
      <c r="FRA44" s="0"/>
      <c r="FRB44" s="0"/>
      <c r="FRC44" s="0"/>
      <c r="FRD44" s="0"/>
      <c r="FRE44" s="0"/>
      <c r="FRF44" s="0"/>
      <c r="FRG44" s="0"/>
      <c r="FRH44" s="0"/>
      <c r="FRI44" s="0"/>
      <c r="FRJ44" s="0"/>
      <c r="FRK44" s="0"/>
      <c r="FRL44" s="0"/>
      <c r="FRM44" s="0"/>
      <c r="FRN44" s="0"/>
      <c r="FRO44" s="0"/>
      <c r="FRP44" s="0"/>
      <c r="FRQ44" s="0"/>
      <c r="FRR44" s="0"/>
      <c r="FRS44" s="0"/>
      <c r="FRT44" s="0"/>
      <c r="FRU44" s="0"/>
      <c r="FRV44" s="0"/>
      <c r="FRW44" s="0"/>
      <c r="FRX44" s="0"/>
      <c r="FRY44" s="0"/>
      <c r="FRZ44" s="0"/>
      <c r="FSA44" s="0"/>
      <c r="FSB44" s="0"/>
      <c r="FSC44" s="0"/>
      <c r="FSD44" s="0"/>
      <c r="FSE44" s="0"/>
      <c r="FSF44" s="0"/>
      <c r="FSG44" s="0"/>
      <c r="FSH44" s="0"/>
      <c r="FSI44" s="0"/>
      <c r="FSJ44" s="0"/>
      <c r="FSK44" s="0"/>
      <c r="FSL44" s="0"/>
      <c r="FSM44" s="0"/>
      <c r="FSN44" s="0"/>
      <c r="FSO44" s="0"/>
      <c r="FSP44" s="0"/>
      <c r="FSQ44" s="0"/>
      <c r="FSR44" s="0"/>
      <c r="FSS44" s="0"/>
      <c r="FST44" s="0"/>
      <c r="FSU44" s="0"/>
      <c r="FSV44" s="0"/>
      <c r="FSW44" s="0"/>
      <c r="FSX44" s="0"/>
      <c r="FSY44" s="0"/>
      <c r="FSZ44" s="0"/>
      <c r="FTA44" s="0"/>
      <c r="FTB44" s="0"/>
      <c r="FTC44" s="0"/>
      <c r="FTD44" s="0"/>
      <c r="FTE44" s="0"/>
      <c r="FTF44" s="0"/>
      <c r="FTG44" s="0"/>
      <c r="FTH44" s="0"/>
      <c r="FTI44" s="0"/>
      <c r="FTJ44" s="0"/>
      <c r="FTK44" s="0"/>
      <c r="FTL44" s="0"/>
      <c r="FTM44" s="0"/>
      <c r="FTN44" s="0"/>
      <c r="FTO44" s="0"/>
      <c r="FTP44" s="0"/>
      <c r="FTQ44" s="0"/>
      <c r="FTR44" s="0"/>
      <c r="FTS44" s="0"/>
      <c r="FTT44" s="0"/>
      <c r="FTU44" s="0"/>
      <c r="FTV44" s="0"/>
      <c r="FTW44" s="0"/>
      <c r="FTX44" s="0"/>
      <c r="FTY44" s="0"/>
      <c r="FTZ44" s="0"/>
      <c r="FUA44" s="0"/>
      <c r="FUB44" s="0"/>
      <c r="FUC44" s="0"/>
      <c r="FUD44" s="0"/>
      <c r="FUE44" s="0"/>
      <c r="FUF44" s="0"/>
      <c r="FUG44" s="0"/>
      <c r="FUH44" s="0"/>
      <c r="FUI44" s="0"/>
      <c r="FUJ44" s="0"/>
      <c r="FUK44" s="0"/>
      <c r="FUL44" s="0"/>
      <c r="FUM44" s="0"/>
      <c r="FUN44" s="0"/>
      <c r="FUO44" s="0"/>
      <c r="FUP44" s="0"/>
      <c r="FUQ44" s="0"/>
      <c r="FUR44" s="0"/>
      <c r="FUS44" s="0"/>
      <c r="FUT44" s="0"/>
      <c r="FUU44" s="0"/>
      <c r="FUV44" s="0"/>
      <c r="FUW44" s="0"/>
      <c r="FUX44" s="0"/>
      <c r="FUY44" s="0"/>
      <c r="FUZ44" s="0"/>
      <c r="FVA44" s="0"/>
      <c r="FVB44" s="0"/>
      <c r="FVC44" s="0"/>
      <c r="FVD44" s="0"/>
      <c r="FVE44" s="0"/>
      <c r="FVF44" s="0"/>
      <c r="FVG44" s="0"/>
      <c r="FVH44" s="0"/>
      <c r="FVI44" s="0"/>
      <c r="FVJ44" s="0"/>
      <c r="FVK44" s="0"/>
      <c r="FVL44" s="0"/>
      <c r="FVM44" s="0"/>
      <c r="FVN44" s="0"/>
      <c r="FVO44" s="0"/>
      <c r="FVP44" s="0"/>
      <c r="FVQ44" s="0"/>
      <c r="FVR44" s="0"/>
      <c r="FVS44" s="0"/>
      <c r="FVT44" s="0"/>
      <c r="FVU44" s="0"/>
      <c r="FVV44" s="0"/>
      <c r="FVW44" s="0"/>
      <c r="FVX44" s="0"/>
      <c r="FVY44" s="0"/>
      <c r="FVZ44" s="0"/>
      <c r="FWA44" s="0"/>
      <c r="FWB44" s="0"/>
      <c r="FWC44" s="0"/>
      <c r="FWD44" s="0"/>
      <c r="FWE44" s="0"/>
      <c r="FWF44" s="0"/>
      <c r="FWG44" s="0"/>
      <c r="FWH44" s="0"/>
      <c r="FWI44" s="0"/>
      <c r="FWJ44" s="0"/>
      <c r="FWK44" s="0"/>
      <c r="FWL44" s="0"/>
      <c r="FWM44" s="0"/>
      <c r="FWN44" s="0"/>
      <c r="FWO44" s="0"/>
      <c r="FWP44" s="0"/>
      <c r="FWQ44" s="0"/>
      <c r="FWR44" s="0"/>
      <c r="FWS44" s="0"/>
      <c r="FWT44" s="0"/>
      <c r="FWU44" s="0"/>
      <c r="FWV44" s="0"/>
      <c r="FWW44" s="0"/>
      <c r="FWX44" s="0"/>
      <c r="FWY44" s="0"/>
      <c r="FWZ44" s="0"/>
      <c r="FXA44" s="0"/>
      <c r="FXB44" s="0"/>
      <c r="FXC44" s="0"/>
      <c r="FXD44" s="0"/>
      <c r="FXE44" s="0"/>
      <c r="FXF44" s="0"/>
      <c r="FXG44" s="0"/>
      <c r="FXH44" s="0"/>
      <c r="FXI44" s="0"/>
      <c r="FXJ44" s="0"/>
      <c r="FXK44" s="0"/>
      <c r="FXL44" s="0"/>
      <c r="FXM44" s="0"/>
      <c r="FXN44" s="0"/>
      <c r="FXO44" s="0"/>
      <c r="FXP44" s="0"/>
      <c r="FXQ44" s="0"/>
      <c r="FXR44" s="0"/>
      <c r="FXS44" s="0"/>
      <c r="FXT44" s="0"/>
      <c r="FXU44" s="0"/>
      <c r="FXV44" s="0"/>
      <c r="FXW44" s="0"/>
      <c r="FXX44" s="0"/>
      <c r="FXY44" s="0"/>
      <c r="FXZ44" s="0"/>
      <c r="FYA44" s="0"/>
      <c r="FYB44" s="0"/>
      <c r="FYC44" s="0"/>
      <c r="FYD44" s="0"/>
      <c r="FYE44" s="0"/>
      <c r="FYF44" s="0"/>
      <c r="FYG44" s="0"/>
      <c r="FYH44" s="0"/>
      <c r="FYI44" s="0"/>
      <c r="FYJ44" s="0"/>
      <c r="FYK44" s="0"/>
      <c r="FYL44" s="0"/>
      <c r="FYM44" s="0"/>
      <c r="FYN44" s="0"/>
      <c r="FYO44" s="0"/>
      <c r="FYP44" s="0"/>
      <c r="FYQ44" s="0"/>
      <c r="FYR44" s="0"/>
      <c r="FYS44" s="0"/>
      <c r="FYT44" s="0"/>
      <c r="FYU44" s="0"/>
      <c r="FYV44" s="0"/>
      <c r="FYW44" s="0"/>
      <c r="FYX44" s="0"/>
      <c r="FYY44" s="0"/>
      <c r="FYZ44" s="0"/>
      <c r="FZA44" s="0"/>
      <c r="FZB44" s="0"/>
      <c r="FZC44" s="0"/>
      <c r="FZD44" s="0"/>
      <c r="FZE44" s="0"/>
      <c r="FZF44" s="0"/>
      <c r="FZG44" s="0"/>
      <c r="FZH44" s="0"/>
      <c r="FZI44" s="0"/>
      <c r="FZJ44" s="0"/>
      <c r="FZK44" s="0"/>
      <c r="FZL44" s="0"/>
      <c r="FZM44" s="0"/>
      <c r="FZN44" s="0"/>
      <c r="FZO44" s="0"/>
      <c r="FZP44" s="0"/>
      <c r="FZQ44" s="0"/>
      <c r="FZR44" s="0"/>
      <c r="FZS44" s="0"/>
      <c r="FZT44" s="0"/>
      <c r="FZU44" s="0"/>
      <c r="FZV44" s="0"/>
      <c r="FZW44" s="0"/>
      <c r="FZX44" s="0"/>
      <c r="FZY44" s="0"/>
      <c r="FZZ44" s="0"/>
      <c r="GAA44" s="0"/>
      <c r="GAB44" s="0"/>
      <c r="GAC44" s="0"/>
      <c r="GAD44" s="0"/>
      <c r="GAE44" s="0"/>
      <c r="GAF44" s="0"/>
      <c r="GAG44" s="0"/>
      <c r="GAH44" s="0"/>
      <c r="GAI44" s="0"/>
      <c r="GAJ44" s="0"/>
      <c r="GAK44" s="0"/>
      <c r="GAL44" s="0"/>
      <c r="GAM44" s="0"/>
      <c r="GAN44" s="0"/>
      <c r="GAO44" s="0"/>
      <c r="GAP44" s="0"/>
      <c r="GAQ44" s="0"/>
      <c r="GAR44" s="0"/>
      <c r="GAS44" s="0"/>
      <c r="GAT44" s="0"/>
      <c r="GAU44" s="0"/>
      <c r="GAV44" s="0"/>
      <c r="GAW44" s="0"/>
      <c r="GAX44" s="0"/>
      <c r="GAY44" s="0"/>
      <c r="GAZ44" s="0"/>
      <c r="GBA44" s="0"/>
      <c r="GBB44" s="0"/>
      <c r="GBC44" s="0"/>
      <c r="GBD44" s="0"/>
      <c r="GBE44" s="0"/>
      <c r="GBF44" s="0"/>
      <c r="GBG44" s="0"/>
      <c r="GBH44" s="0"/>
      <c r="GBI44" s="0"/>
      <c r="GBJ44" s="0"/>
      <c r="GBK44" s="0"/>
      <c r="GBL44" s="0"/>
      <c r="GBM44" s="0"/>
      <c r="GBN44" s="0"/>
      <c r="GBO44" s="0"/>
      <c r="GBP44" s="0"/>
      <c r="GBQ44" s="0"/>
      <c r="GBR44" s="0"/>
      <c r="GBS44" s="0"/>
      <c r="GBT44" s="0"/>
      <c r="GBU44" s="0"/>
      <c r="GBV44" s="0"/>
      <c r="GBW44" s="0"/>
      <c r="GBX44" s="0"/>
      <c r="GBY44" s="0"/>
      <c r="GBZ44" s="0"/>
      <c r="GCA44" s="0"/>
      <c r="GCB44" s="0"/>
      <c r="GCC44" s="0"/>
      <c r="GCD44" s="0"/>
      <c r="GCE44" s="0"/>
      <c r="GCF44" s="0"/>
      <c r="GCG44" s="0"/>
      <c r="GCH44" s="0"/>
      <c r="GCI44" s="0"/>
      <c r="GCJ44" s="0"/>
      <c r="GCK44" s="0"/>
      <c r="GCL44" s="0"/>
      <c r="GCM44" s="0"/>
      <c r="GCN44" s="0"/>
      <c r="GCO44" s="0"/>
      <c r="GCP44" s="0"/>
      <c r="GCQ44" s="0"/>
      <c r="GCR44" s="0"/>
      <c r="GCS44" s="0"/>
      <c r="GCT44" s="0"/>
      <c r="GCU44" s="0"/>
      <c r="GCV44" s="0"/>
      <c r="GCW44" s="0"/>
      <c r="GCX44" s="0"/>
      <c r="GCY44" s="0"/>
      <c r="GCZ44" s="0"/>
      <c r="GDA44" s="0"/>
      <c r="GDB44" s="0"/>
      <c r="GDC44" s="0"/>
      <c r="GDD44" s="0"/>
      <c r="GDE44" s="0"/>
      <c r="GDF44" s="0"/>
      <c r="GDG44" s="0"/>
      <c r="GDH44" s="0"/>
      <c r="GDI44" s="0"/>
      <c r="GDJ44" s="0"/>
      <c r="GDK44" s="0"/>
      <c r="GDL44" s="0"/>
      <c r="GDM44" s="0"/>
      <c r="GDN44" s="0"/>
      <c r="GDO44" s="0"/>
      <c r="GDP44" s="0"/>
      <c r="GDQ44" s="0"/>
      <c r="GDR44" s="0"/>
      <c r="GDS44" s="0"/>
      <c r="GDT44" s="0"/>
      <c r="GDU44" s="0"/>
      <c r="GDV44" s="0"/>
      <c r="GDW44" s="0"/>
      <c r="GDX44" s="0"/>
      <c r="GDY44" s="0"/>
      <c r="GDZ44" s="0"/>
      <c r="GEA44" s="0"/>
      <c r="GEB44" s="0"/>
      <c r="GEC44" s="0"/>
      <c r="GED44" s="0"/>
      <c r="GEE44" s="0"/>
      <c r="GEF44" s="0"/>
      <c r="GEG44" s="0"/>
      <c r="GEH44" s="0"/>
      <c r="GEI44" s="0"/>
      <c r="GEJ44" s="0"/>
      <c r="GEK44" s="0"/>
      <c r="GEL44" s="0"/>
      <c r="GEM44" s="0"/>
      <c r="GEN44" s="0"/>
      <c r="GEO44" s="0"/>
      <c r="GEP44" s="0"/>
      <c r="GEQ44" s="0"/>
      <c r="GER44" s="0"/>
      <c r="GES44" s="0"/>
      <c r="GET44" s="0"/>
      <c r="GEU44" s="0"/>
      <c r="GEV44" s="0"/>
      <c r="GEW44" s="0"/>
      <c r="GEX44" s="0"/>
      <c r="GEY44" s="0"/>
      <c r="GEZ44" s="0"/>
      <c r="GFA44" s="0"/>
      <c r="GFB44" s="0"/>
      <c r="GFC44" s="0"/>
      <c r="GFD44" s="0"/>
      <c r="GFE44" s="0"/>
      <c r="GFF44" s="0"/>
      <c r="GFG44" s="0"/>
      <c r="GFH44" s="0"/>
      <c r="GFI44" s="0"/>
      <c r="GFJ44" s="0"/>
      <c r="GFK44" s="0"/>
      <c r="GFL44" s="0"/>
      <c r="GFM44" s="0"/>
      <c r="GFN44" s="0"/>
      <c r="GFO44" s="0"/>
      <c r="GFP44" s="0"/>
      <c r="GFQ44" s="0"/>
      <c r="GFR44" s="0"/>
      <c r="GFS44" s="0"/>
      <c r="GFT44" s="0"/>
      <c r="GFU44" s="0"/>
      <c r="GFV44" s="0"/>
      <c r="GFW44" s="0"/>
      <c r="GFX44" s="0"/>
      <c r="GFY44" s="0"/>
      <c r="GFZ44" s="0"/>
      <c r="GGA44" s="0"/>
      <c r="GGB44" s="0"/>
      <c r="GGC44" s="0"/>
      <c r="GGD44" s="0"/>
      <c r="GGE44" s="0"/>
      <c r="GGF44" s="0"/>
      <c r="GGG44" s="0"/>
      <c r="GGH44" s="0"/>
      <c r="GGI44" s="0"/>
      <c r="GGJ44" s="0"/>
      <c r="GGK44" s="0"/>
      <c r="GGL44" s="0"/>
      <c r="GGM44" s="0"/>
      <c r="GGN44" s="0"/>
      <c r="GGO44" s="0"/>
      <c r="GGP44" s="0"/>
      <c r="GGQ44" s="0"/>
      <c r="GGR44" s="0"/>
      <c r="GGS44" s="0"/>
      <c r="GGT44" s="0"/>
      <c r="GGU44" s="0"/>
      <c r="GGV44" s="0"/>
      <c r="GGW44" s="0"/>
      <c r="GGX44" s="0"/>
      <c r="GGY44" s="0"/>
      <c r="GGZ44" s="0"/>
      <c r="GHA44" s="0"/>
      <c r="GHB44" s="0"/>
      <c r="GHC44" s="0"/>
      <c r="GHD44" s="0"/>
      <c r="GHE44" s="0"/>
      <c r="GHF44" s="0"/>
      <c r="GHG44" s="0"/>
      <c r="GHH44" s="0"/>
      <c r="GHI44" s="0"/>
      <c r="GHJ44" s="0"/>
      <c r="GHK44" s="0"/>
      <c r="GHL44" s="0"/>
      <c r="GHM44" s="0"/>
      <c r="GHN44" s="0"/>
      <c r="GHO44" s="0"/>
      <c r="GHP44" s="0"/>
      <c r="GHQ44" s="0"/>
      <c r="GHR44" s="0"/>
      <c r="GHS44" s="0"/>
      <c r="GHT44" s="0"/>
      <c r="GHU44" s="0"/>
      <c r="GHV44" s="0"/>
      <c r="GHW44" s="0"/>
      <c r="GHX44" s="0"/>
      <c r="GHY44" s="0"/>
      <c r="GHZ44" s="0"/>
      <c r="GIA44" s="0"/>
      <c r="GIB44" s="0"/>
      <c r="GIC44" s="0"/>
      <c r="GID44" s="0"/>
      <c r="GIE44" s="0"/>
      <c r="GIF44" s="0"/>
      <c r="GIG44" s="0"/>
      <c r="GIH44" s="0"/>
      <c r="GII44" s="0"/>
      <c r="GIJ44" s="0"/>
      <c r="GIK44" s="0"/>
      <c r="GIL44" s="0"/>
      <c r="GIM44" s="0"/>
      <c r="GIN44" s="0"/>
      <c r="GIO44" s="0"/>
      <c r="GIP44" s="0"/>
      <c r="GIQ44" s="0"/>
      <c r="GIR44" s="0"/>
      <c r="GIS44" s="0"/>
      <c r="GIT44" s="0"/>
      <c r="GIU44" s="0"/>
      <c r="GIV44" s="0"/>
      <c r="GIW44" s="0"/>
      <c r="GIX44" s="0"/>
      <c r="GIY44" s="0"/>
      <c r="GIZ44" s="0"/>
      <c r="GJA44" s="0"/>
      <c r="GJB44" s="0"/>
      <c r="GJC44" s="0"/>
      <c r="GJD44" s="0"/>
      <c r="GJE44" s="0"/>
      <c r="GJF44" s="0"/>
      <c r="GJG44" s="0"/>
      <c r="GJH44" s="0"/>
      <c r="GJI44" s="0"/>
      <c r="GJJ44" s="0"/>
      <c r="GJK44" s="0"/>
      <c r="GJL44" s="0"/>
      <c r="GJM44" s="0"/>
      <c r="GJN44" s="0"/>
      <c r="GJO44" s="0"/>
      <c r="GJP44" s="0"/>
      <c r="GJQ44" s="0"/>
      <c r="GJR44" s="0"/>
      <c r="GJS44" s="0"/>
      <c r="GJT44" s="0"/>
      <c r="GJU44" s="0"/>
      <c r="GJV44" s="0"/>
      <c r="GJW44" s="0"/>
      <c r="GJX44" s="0"/>
      <c r="GJY44" s="0"/>
      <c r="GJZ44" s="0"/>
      <c r="GKA44" s="0"/>
      <c r="GKB44" s="0"/>
      <c r="GKC44" s="0"/>
      <c r="GKD44" s="0"/>
      <c r="GKE44" s="0"/>
      <c r="GKF44" s="0"/>
      <c r="GKG44" s="0"/>
      <c r="GKH44" s="0"/>
      <c r="GKI44" s="0"/>
      <c r="GKJ44" s="0"/>
      <c r="GKK44" s="0"/>
      <c r="GKL44" s="0"/>
      <c r="GKM44" s="0"/>
      <c r="GKN44" s="0"/>
      <c r="GKO44" s="0"/>
      <c r="GKP44" s="0"/>
      <c r="GKQ44" s="0"/>
      <c r="GKR44" s="0"/>
      <c r="GKS44" s="0"/>
      <c r="GKT44" s="0"/>
      <c r="GKU44" s="0"/>
      <c r="GKV44" s="0"/>
      <c r="GKW44" s="0"/>
      <c r="GKX44" s="0"/>
      <c r="GKY44" s="0"/>
      <c r="GKZ44" s="0"/>
      <c r="GLA44" s="0"/>
      <c r="GLB44" s="0"/>
      <c r="GLC44" s="0"/>
      <c r="GLD44" s="0"/>
      <c r="GLE44" s="0"/>
      <c r="GLF44" s="0"/>
      <c r="GLG44" s="0"/>
      <c r="GLH44" s="0"/>
      <c r="GLI44" s="0"/>
      <c r="GLJ44" s="0"/>
      <c r="GLK44" s="0"/>
      <c r="GLL44" s="0"/>
      <c r="GLM44" s="0"/>
      <c r="GLN44" s="0"/>
      <c r="GLO44" s="0"/>
      <c r="GLP44" s="0"/>
      <c r="GLQ44" s="0"/>
      <c r="GLR44" s="0"/>
      <c r="GLS44" s="0"/>
      <c r="GLT44" s="0"/>
      <c r="GLU44" s="0"/>
      <c r="GLV44" s="0"/>
      <c r="GLW44" s="0"/>
      <c r="GLX44" s="0"/>
      <c r="GLY44" s="0"/>
      <c r="GLZ44" s="0"/>
      <c r="GMA44" s="0"/>
      <c r="GMB44" s="0"/>
      <c r="GMC44" s="0"/>
      <c r="GMD44" s="0"/>
      <c r="GME44" s="0"/>
      <c r="GMF44" s="0"/>
      <c r="GMG44" s="0"/>
      <c r="GMH44" s="0"/>
      <c r="GMI44" s="0"/>
      <c r="GMJ44" s="0"/>
      <c r="GMK44" s="0"/>
      <c r="GML44" s="0"/>
      <c r="GMM44" s="0"/>
      <c r="GMN44" s="0"/>
      <c r="GMO44" s="0"/>
      <c r="GMP44" s="0"/>
      <c r="GMQ44" s="0"/>
      <c r="GMR44" s="0"/>
      <c r="GMS44" s="0"/>
      <c r="GMT44" s="0"/>
      <c r="GMU44" s="0"/>
      <c r="GMV44" s="0"/>
      <c r="GMW44" s="0"/>
      <c r="GMX44" s="0"/>
      <c r="GMY44" s="0"/>
      <c r="GMZ44" s="0"/>
      <c r="GNA44" s="0"/>
      <c r="GNB44" s="0"/>
      <c r="GNC44" s="0"/>
      <c r="GND44" s="0"/>
      <c r="GNE44" s="0"/>
      <c r="GNF44" s="0"/>
      <c r="GNG44" s="0"/>
      <c r="GNH44" s="0"/>
      <c r="GNI44" s="0"/>
      <c r="GNJ44" s="0"/>
      <c r="GNK44" s="0"/>
      <c r="GNL44" s="0"/>
      <c r="GNM44" s="0"/>
      <c r="GNN44" s="0"/>
      <c r="GNO44" s="0"/>
      <c r="GNP44" s="0"/>
      <c r="GNQ44" s="0"/>
      <c r="GNR44" s="0"/>
      <c r="GNS44" s="0"/>
      <c r="GNT44" s="0"/>
      <c r="GNU44" s="0"/>
      <c r="GNV44" s="0"/>
      <c r="GNW44" s="0"/>
      <c r="GNX44" s="0"/>
      <c r="GNY44" s="0"/>
      <c r="GNZ44" s="0"/>
      <c r="GOA44" s="0"/>
      <c r="GOB44" s="0"/>
      <c r="GOC44" s="0"/>
      <c r="GOD44" s="0"/>
      <c r="GOE44" s="0"/>
      <c r="GOF44" s="0"/>
      <c r="GOG44" s="0"/>
      <c r="GOH44" s="0"/>
      <c r="GOI44" s="0"/>
      <c r="GOJ44" s="0"/>
      <c r="GOK44" s="0"/>
      <c r="GOL44" s="0"/>
      <c r="GOM44" s="0"/>
      <c r="GON44" s="0"/>
      <c r="GOO44" s="0"/>
      <c r="GOP44" s="0"/>
      <c r="GOQ44" s="0"/>
      <c r="GOR44" s="0"/>
      <c r="GOS44" s="0"/>
      <c r="GOT44" s="0"/>
      <c r="GOU44" s="0"/>
      <c r="GOV44" s="0"/>
      <c r="GOW44" s="0"/>
      <c r="GOX44" s="0"/>
      <c r="GOY44" s="0"/>
      <c r="GOZ44" s="0"/>
      <c r="GPA44" s="0"/>
      <c r="GPB44" s="0"/>
      <c r="GPC44" s="0"/>
      <c r="GPD44" s="0"/>
      <c r="GPE44" s="0"/>
      <c r="GPF44" s="0"/>
      <c r="GPG44" s="0"/>
      <c r="GPH44" s="0"/>
      <c r="GPI44" s="0"/>
      <c r="GPJ44" s="0"/>
      <c r="GPK44" s="0"/>
      <c r="GPL44" s="0"/>
      <c r="GPM44" s="0"/>
      <c r="GPN44" s="0"/>
      <c r="GPO44" s="0"/>
      <c r="GPP44" s="0"/>
      <c r="GPQ44" s="0"/>
      <c r="GPR44" s="0"/>
      <c r="GPS44" s="0"/>
      <c r="GPT44" s="0"/>
      <c r="GPU44" s="0"/>
      <c r="GPV44" s="0"/>
      <c r="GPW44" s="0"/>
      <c r="GPX44" s="0"/>
      <c r="GPY44" s="0"/>
      <c r="GPZ44" s="0"/>
      <c r="GQA44" s="0"/>
      <c r="GQB44" s="0"/>
      <c r="GQC44" s="0"/>
      <c r="GQD44" s="0"/>
      <c r="GQE44" s="0"/>
      <c r="GQF44" s="0"/>
      <c r="GQG44" s="0"/>
      <c r="GQH44" s="0"/>
      <c r="GQI44" s="0"/>
      <c r="GQJ44" s="0"/>
      <c r="GQK44" s="0"/>
      <c r="GQL44" s="0"/>
      <c r="GQM44" s="0"/>
      <c r="GQN44" s="0"/>
      <c r="GQO44" s="0"/>
      <c r="GQP44" s="0"/>
      <c r="GQQ44" s="0"/>
      <c r="GQR44" s="0"/>
      <c r="GQS44" s="0"/>
      <c r="GQT44" s="0"/>
      <c r="GQU44" s="0"/>
      <c r="GQV44" s="0"/>
      <c r="GQW44" s="0"/>
      <c r="GQX44" s="0"/>
      <c r="GQY44" s="0"/>
      <c r="GQZ44" s="0"/>
      <c r="GRA44" s="0"/>
      <c r="GRB44" s="0"/>
      <c r="GRC44" s="0"/>
      <c r="GRD44" s="0"/>
      <c r="GRE44" s="0"/>
      <c r="GRF44" s="0"/>
      <c r="GRG44" s="0"/>
      <c r="GRH44" s="0"/>
      <c r="GRI44" s="0"/>
      <c r="GRJ44" s="0"/>
      <c r="GRK44" s="0"/>
      <c r="GRL44" s="0"/>
      <c r="GRM44" s="0"/>
      <c r="GRN44" s="0"/>
      <c r="GRO44" s="0"/>
      <c r="GRP44" s="0"/>
      <c r="GRQ44" s="0"/>
      <c r="GRR44" s="0"/>
      <c r="GRS44" s="0"/>
      <c r="GRT44" s="0"/>
      <c r="GRU44" s="0"/>
      <c r="GRV44" s="0"/>
      <c r="GRW44" s="0"/>
      <c r="GRX44" s="0"/>
      <c r="GRY44" s="0"/>
      <c r="GRZ44" s="0"/>
      <c r="GSA44" s="0"/>
      <c r="GSB44" s="0"/>
      <c r="GSC44" s="0"/>
      <c r="GSD44" s="0"/>
      <c r="GSE44" s="0"/>
      <c r="GSF44" s="0"/>
      <c r="GSG44" s="0"/>
      <c r="GSH44" s="0"/>
      <c r="GSI44" s="0"/>
      <c r="GSJ44" s="0"/>
      <c r="GSK44" s="0"/>
      <c r="GSL44" s="0"/>
      <c r="GSM44" s="0"/>
      <c r="GSN44" s="0"/>
      <c r="GSO44" s="0"/>
      <c r="GSP44" s="0"/>
      <c r="GSQ44" s="0"/>
      <c r="GSR44" s="0"/>
      <c r="GSS44" s="0"/>
      <c r="GST44" s="0"/>
      <c r="GSU44" s="0"/>
      <c r="GSV44" s="0"/>
      <c r="GSW44" s="0"/>
      <c r="GSX44" s="0"/>
      <c r="GSY44" s="0"/>
      <c r="GSZ44" s="0"/>
      <c r="GTA44" s="0"/>
      <c r="GTB44" s="0"/>
      <c r="GTC44" s="0"/>
      <c r="GTD44" s="0"/>
      <c r="GTE44" s="0"/>
      <c r="GTF44" s="0"/>
      <c r="GTG44" s="0"/>
      <c r="GTH44" s="0"/>
      <c r="GTI44" s="0"/>
      <c r="GTJ44" s="0"/>
      <c r="GTK44" s="0"/>
      <c r="GTL44" s="0"/>
      <c r="GTM44" s="0"/>
      <c r="GTN44" s="0"/>
      <c r="GTO44" s="0"/>
      <c r="GTP44" s="0"/>
      <c r="GTQ44" s="0"/>
      <c r="GTR44" s="0"/>
      <c r="GTS44" s="0"/>
      <c r="GTT44" s="0"/>
      <c r="GTU44" s="0"/>
      <c r="GTV44" s="0"/>
      <c r="GTW44" s="0"/>
      <c r="GTX44" s="0"/>
      <c r="GTY44" s="0"/>
      <c r="GTZ44" s="0"/>
      <c r="GUA44" s="0"/>
      <c r="GUB44" s="0"/>
      <c r="GUC44" s="0"/>
      <c r="GUD44" s="0"/>
      <c r="GUE44" s="0"/>
      <c r="GUF44" s="0"/>
      <c r="GUG44" s="0"/>
      <c r="GUH44" s="0"/>
      <c r="GUI44" s="0"/>
      <c r="GUJ44" s="0"/>
      <c r="GUK44" s="0"/>
      <c r="GUL44" s="0"/>
      <c r="GUM44" s="0"/>
      <c r="GUN44" s="0"/>
      <c r="GUO44" s="0"/>
      <c r="GUP44" s="0"/>
      <c r="GUQ44" s="0"/>
      <c r="GUR44" s="0"/>
      <c r="GUS44" s="0"/>
      <c r="GUT44" s="0"/>
      <c r="GUU44" s="0"/>
      <c r="GUV44" s="0"/>
      <c r="GUW44" s="0"/>
      <c r="GUX44" s="0"/>
      <c r="GUY44" s="0"/>
      <c r="GUZ44" s="0"/>
      <c r="GVA44" s="0"/>
      <c r="GVB44" s="0"/>
      <c r="GVC44" s="0"/>
      <c r="GVD44" s="0"/>
      <c r="GVE44" s="0"/>
      <c r="GVF44" s="0"/>
      <c r="GVG44" s="0"/>
      <c r="GVH44" s="0"/>
      <c r="GVI44" s="0"/>
      <c r="GVJ44" s="0"/>
      <c r="GVK44" s="0"/>
      <c r="GVL44" s="0"/>
      <c r="GVM44" s="0"/>
      <c r="GVN44" s="0"/>
      <c r="GVO44" s="0"/>
      <c r="GVP44" s="0"/>
      <c r="GVQ44" s="0"/>
      <c r="GVR44" s="0"/>
      <c r="GVS44" s="0"/>
      <c r="GVT44" s="0"/>
      <c r="GVU44" s="0"/>
      <c r="GVV44" s="0"/>
      <c r="GVW44" s="0"/>
      <c r="GVX44" s="0"/>
      <c r="GVY44" s="0"/>
      <c r="GVZ44" s="0"/>
      <c r="GWA44" s="0"/>
      <c r="GWB44" s="0"/>
      <c r="GWC44" s="0"/>
      <c r="GWD44" s="0"/>
      <c r="GWE44" s="0"/>
      <c r="GWF44" s="0"/>
      <c r="GWG44" s="0"/>
      <c r="GWH44" s="0"/>
      <c r="GWI44" s="0"/>
      <c r="GWJ44" s="0"/>
      <c r="GWK44" s="0"/>
      <c r="GWL44" s="0"/>
      <c r="GWM44" s="0"/>
      <c r="GWN44" s="0"/>
      <c r="GWO44" s="0"/>
      <c r="GWP44" s="0"/>
      <c r="GWQ44" s="0"/>
      <c r="GWR44" s="0"/>
      <c r="GWS44" s="0"/>
      <c r="GWT44" s="0"/>
      <c r="GWU44" s="0"/>
      <c r="GWV44" s="0"/>
      <c r="GWW44" s="0"/>
      <c r="GWX44" s="0"/>
      <c r="GWY44" s="0"/>
      <c r="GWZ44" s="0"/>
      <c r="GXA44" s="0"/>
      <c r="GXB44" s="0"/>
      <c r="GXC44" s="0"/>
      <c r="GXD44" s="0"/>
      <c r="GXE44" s="0"/>
      <c r="GXF44" s="0"/>
      <c r="GXG44" s="0"/>
      <c r="GXH44" s="0"/>
      <c r="GXI44" s="0"/>
      <c r="GXJ44" s="0"/>
      <c r="GXK44" s="0"/>
      <c r="GXL44" s="0"/>
      <c r="GXM44" s="0"/>
      <c r="GXN44" s="0"/>
      <c r="GXO44" s="0"/>
      <c r="GXP44" s="0"/>
      <c r="GXQ44" s="0"/>
      <c r="GXR44" s="0"/>
      <c r="GXS44" s="0"/>
      <c r="GXT44" s="0"/>
      <c r="GXU44" s="0"/>
      <c r="GXV44" s="0"/>
      <c r="GXW44" s="0"/>
      <c r="GXX44" s="0"/>
      <c r="GXY44" s="0"/>
      <c r="GXZ44" s="0"/>
      <c r="GYA44" s="0"/>
      <c r="GYB44" s="0"/>
      <c r="GYC44" s="0"/>
      <c r="GYD44" s="0"/>
      <c r="GYE44" s="0"/>
      <c r="GYF44" s="0"/>
      <c r="GYG44" s="0"/>
      <c r="GYH44" s="0"/>
      <c r="GYI44" s="0"/>
      <c r="GYJ44" s="0"/>
      <c r="GYK44" s="0"/>
      <c r="GYL44" s="0"/>
      <c r="GYM44" s="0"/>
      <c r="GYN44" s="0"/>
      <c r="GYO44" s="0"/>
      <c r="GYP44" s="0"/>
      <c r="GYQ44" s="0"/>
      <c r="GYR44" s="0"/>
      <c r="GYS44" s="0"/>
      <c r="GYT44" s="0"/>
      <c r="GYU44" s="0"/>
      <c r="GYV44" s="0"/>
      <c r="GYW44" s="0"/>
      <c r="GYX44" s="0"/>
      <c r="GYY44" s="0"/>
      <c r="GYZ44" s="0"/>
      <c r="GZA44" s="0"/>
      <c r="GZB44" s="0"/>
      <c r="GZC44" s="0"/>
      <c r="GZD44" s="0"/>
      <c r="GZE44" s="0"/>
      <c r="GZF44" s="0"/>
      <c r="GZG44" s="0"/>
      <c r="GZH44" s="0"/>
      <c r="GZI44" s="0"/>
      <c r="GZJ44" s="0"/>
      <c r="GZK44" s="0"/>
      <c r="GZL44" s="0"/>
      <c r="GZM44" s="0"/>
      <c r="GZN44" s="0"/>
      <c r="GZO44" s="0"/>
      <c r="GZP44" s="0"/>
      <c r="GZQ44" s="0"/>
      <c r="GZR44" s="0"/>
      <c r="GZS44" s="0"/>
      <c r="GZT44" s="0"/>
      <c r="GZU44" s="0"/>
      <c r="GZV44" s="0"/>
      <c r="GZW44" s="0"/>
      <c r="GZX44" s="0"/>
      <c r="GZY44" s="0"/>
      <c r="GZZ44" s="0"/>
      <c r="HAA44" s="0"/>
      <c r="HAB44" s="0"/>
      <c r="HAC44" s="0"/>
      <c r="HAD44" s="0"/>
      <c r="HAE44" s="0"/>
      <c r="HAF44" s="0"/>
      <c r="HAG44" s="0"/>
      <c r="HAH44" s="0"/>
      <c r="HAI44" s="0"/>
      <c r="HAJ44" s="0"/>
      <c r="HAK44" s="0"/>
      <c r="HAL44" s="0"/>
      <c r="HAM44" s="0"/>
      <c r="HAN44" s="0"/>
      <c r="HAO44" s="0"/>
      <c r="HAP44" s="0"/>
      <c r="HAQ44" s="0"/>
      <c r="HAR44" s="0"/>
      <c r="HAS44" s="0"/>
      <c r="HAT44" s="0"/>
      <c r="HAU44" s="0"/>
      <c r="HAV44" s="0"/>
      <c r="HAW44" s="0"/>
      <c r="HAX44" s="0"/>
      <c r="HAY44" s="0"/>
      <c r="HAZ44" s="0"/>
      <c r="HBA44" s="0"/>
      <c r="HBB44" s="0"/>
      <c r="HBC44" s="0"/>
      <c r="HBD44" s="0"/>
      <c r="HBE44" s="0"/>
      <c r="HBF44" s="0"/>
      <c r="HBG44" s="0"/>
      <c r="HBH44" s="0"/>
      <c r="HBI44" s="0"/>
      <c r="HBJ44" s="0"/>
      <c r="HBK44" s="0"/>
      <c r="HBL44" s="0"/>
      <c r="HBM44" s="0"/>
      <c r="HBN44" s="0"/>
      <c r="HBO44" s="0"/>
      <c r="HBP44" s="0"/>
      <c r="HBQ44" s="0"/>
      <c r="HBR44" s="0"/>
      <c r="HBS44" s="0"/>
      <c r="HBT44" s="0"/>
      <c r="HBU44" s="0"/>
      <c r="HBV44" s="0"/>
      <c r="HBW44" s="0"/>
      <c r="HBX44" s="0"/>
      <c r="HBY44" s="0"/>
      <c r="HBZ44" s="0"/>
      <c r="HCA44" s="0"/>
      <c r="HCB44" s="0"/>
      <c r="HCC44" s="0"/>
      <c r="HCD44" s="0"/>
      <c r="HCE44" s="0"/>
      <c r="HCF44" s="0"/>
      <c r="HCG44" s="0"/>
      <c r="HCH44" s="0"/>
      <c r="HCI44" s="0"/>
      <c r="HCJ44" s="0"/>
      <c r="HCK44" s="0"/>
      <c r="HCL44" s="0"/>
      <c r="HCM44" s="0"/>
      <c r="HCN44" s="0"/>
      <c r="HCO44" s="0"/>
      <c r="HCP44" s="0"/>
      <c r="HCQ44" s="0"/>
      <c r="HCR44" s="0"/>
      <c r="HCS44" s="0"/>
      <c r="HCT44" s="0"/>
      <c r="HCU44" s="0"/>
      <c r="HCV44" s="0"/>
      <c r="HCW44" s="0"/>
      <c r="HCX44" s="0"/>
      <c r="HCY44" s="0"/>
      <c r="HCZ44" s="0"/>
      <c r="HDA44" s="0"/>
      <c r="HDB44" s="0"/>
      <c r="HDC44" s="0"/>
      <c r="HDD44" s="0"/>
      <c r="HDE44" s="0"/>
      <c r="HDF44" s="0"/>
      <c r="HDG44" s="0"/>
      <c r="HDH44" s="0"/>
      <c r="HDI44" s="0"/>
      <c r="HDJ44" s="0"/>
      <c r="HDK44" s="0"/>
      <c r="HDL44" s="0"/>
      <c r="HDM44" s="0"/>
      <c r="HDN44" s="0"/>
      <c r="HDO44" s="0"/>
      <c r="HDP44" s="0"/>
      <c r="HDQ44" s="0"/>
      <c r="HDR44" s="0"/>
      <c r="HDS44" s="0"/>
      <c r="HDT44" s="0"/>
      <c r="HDU44" s="0"/>
      <c r="HDV44" s="0"/>
      <c r="HDW44" s="0"/>
      <c r="HDX44" s="0"/>
      <c r="HDY44" s="0"/>
      <c r="HDZ44" s="0"/>
      <c r="HEA44" s="0"/>
      <c r="HEB44" s="0"/>
      <c r="HEC44" s="0"/>
      <c r="HED44" s="0"/>
      <c r="HEE44" s="0"/>
      <c r="HEF44" s="0"/>
      <c r="HEG44" s="0"/>
      <c r="HEH44" s="0"/>
      <c r="HEI44" s="0"/>
      <c r="HEJ44" s="0"/>
      <c r="HEK44" s="0"/>
      <c r="HEL44" s="0"/>
      <c r="HEM44" s="0"/>
      <c r="HEN44" s="0"/>
      <c r="HEO44" s="0"/>
      <c r="HEP44" s="0"/>
      <c r="HEQ44" s="0"/>
      <c r="HER44" s="0"/>
      <c r="HES44" s="0"/>
      <c r="HET44" s="0"/>
      <c r="HEU44" s="0"/>
      <c r="HEV44" s="0"/>
      <c r="HEW44" s="0"/>
      <c r="HEX44" s="0"/>
      <c r="HEY44" s="0"/>
      <c r="HEZ44" s="0"/>
      <c r="HFA44" s="0"/>
      <c r="HFB44" s="0"/>
      <c r="HFC44" s="0"/>
      <c r="HFD44" s="0"/>
      <c r="HFE44" s="0"/>
      <c r="HFF44" s="0"/>
      <c r="HFG44" s="0"/>
      <c r="HFH44" s="0"/>
      <c r="HFI44" s="0"/>
      <c r="HFJ44" s="0"/>
      <c r="HFK44" s="0"/>
      <c r="HFL44" s="0"/>
      <c r="HFM44" s="0"/>
      <c r="HFN44" s="0"/>
      <c r="HFO44" s="0"/>
      <c r="HFP44" s="0"/>
      <c r="HFQ44" s="0"/>
      <c r="HFR44" s="0"/>
      <c r="HFS44" s="0"/>
      <c r="HFT44" s="0"/>
      <c r="HFU44" s="0"/>
      <c r="HFV44" s="0"/>
      <c r="HFW44" s="0"/>
      <c r="HFX44" s="0"/>
      <c r="HFY44" s="0"/>
      <c r="HFZ44" s="0"/>
      <c r="HGA44" s="0"/>
      <c r="HGB44" s="0"/>
      <c r="HGC44" s="0"/>
      <c r="HGD44" s="0"/>
      <c r="HGE44" s="0"/>
      <c r="HGF44" s="0"/>
      <c r="HGG44" s="0"/>
      <c r="HGH44" s="0"/>
      <c r="HGI44" s="0"/>
      <c r="HGJ44" s="0"/>
      <c r="HGK44" s="0"/>
      <c r="HGL44" s="0"/>
      <c r="HGM44" s="0"/>
      <c r="HGN44" s="0"/>
      <c r="HGO44" s="0"/>
      <c r="HGP44" s="0"/>
      <c r="HGQ44" s="0"/>
      <c r="HGR44" s="0"/>
      <c r="HGS44" s="0"/>
      <c r="HGT44" s="0"/>
      <c r="HGU44" s="0"/>
      <c r="HGV44" s="0"/>
      <c r="HGW44" s="0"/>
      <c r="HGX44" s="0"/>
      <c r="HGY44" s="0"/>
      <c r="HGZ44" s="0"/>
      <c r="HHA44" s="0"/>
      <c r="HHB44" s="0"/>
      <c r="HHC44" s="0"/>
      <c r="HHD44" s="0"/>
      <c r="HHE44" s="0"/>
      <c r="HHF44" s="0"/>
      <c r="HHG44" s="0"/>
      <c r="HHH44" s="0"/>
      <c r="HHI44" s="0"/>
      <c r="HHJ44" s="0"/>
      <c r="HHK44" s="0"/>
      <c r="HHL44" s="0"/>
      <c r="HHM44" s="0"/>
      <c r="HHN44" s="0"/>
      <c r="HHO44" s="0"/>
      <c r="HHP44" s="0"/>
      <c r="HHQ44" s="0"/>
      <c r="HHR44" s="0"/>
      <c r="HHS44" s="0"/>
      <c r="HHT44" s="0"/>
      <c r="HHU44" s="0"/>
      <c r="HHV44" s="0"/>
      <c r="HHW44" s="0"/>
      <c r="HHX44" s="0"/>
      <c r="HHY44" s="0"/>
      <c r="HHZ44" s="0"/>
      <c r="HIA44" s="0"/>
      <c r="HIB44" s="0"/>
      <c r="HIC44" s="0"/>
      <c r="HID44" s="0"/>
      <c r="HIE44" s="0"/>
      <c r="HIF44" s="0"/>
      <c r="HIG44" s="0"/>
      <c r="HIH44" s="0"/>
      <c r="HII44" s="0"/>
      <c r="HIJ44" s="0"/>
      <c r="HIK44" s="0"/>
      <c r="HIL44" s="0"/>
      <c r="HIM44" s="0"/>
      <c r="HIN44" s="0"/>
      <c r="HIO44" s="0"/>
      <c r="HIP44" s="0"/>
      <c r="HIQ44" s="0"/>
      <c r="HIR44" s="0"/>
      <c r="HIS44" s="0"/>
      <c r="HIT44" s="0"/>
      <c r="HIU44" s="0"/>
      <c r="HIV44" s="0"/>
      <c r="HIW44" s="0"/>
      <c r="HIX44" s="0"/>
      <c r="HIY44" s="0"/>
      <c r="HIZ44" s="0"/>
      <c r="HJA44" s="0"/>
      <c r="HJB44" s="0"/>
      <c r="HJC44" s="0"/>
      <c r="HJD44" s="0"/>
      <c r="HJE44" s="0"/>
      <c r="HJF44" s="0"/>
      <c r="HJG44" s="0"/>
      <c r="HJH44" s="0"/>
      <c r="HJI44" s="0"/>
      <c r="HJJ44" s="0"/>
      <c r="HJK44" s="0"/>
      <c r="HJL44" s="0"/>
      <c r="HJM44" s="0"/>
      <c r="HJN44" s="0"/>
      <c r="HJO44" s="0"/>
      <c r="HJP44" s="0"/>
      <c r="HJQ44" s="0"/>
      <c r="HJR44" s="0"/>
      <c r="HJS44" s="0"/>
      <c r="HJT44" s="0"/>
      <c r="HJU44" s="0"/>
      <c r="HJV44" s="0"/>
      <c r="HJW44" s="0"/>
      <c r="HJX44" s="0"/>
      <c r="HJY44" s="0"/>
      <c r="HJZ44" s="0"/>
      <c r="HKA44" s="0"/>
      <c r="HKB44" s="0"/>
      <c r="HKC44" s="0"/>
      <c r="HKD44" s="0"/>
      <c r="HKE44" s="0"/>
      <c r="HKF44" s="0"/>
      <c r="HKG44" s="0"/>
      <c r="HKH44" s="0"/>
      <c r="HKI44" s="0"/>
      <c r="HKJ44" s="0"/>
      <c r="HKK44" s="0"/>
      <c r="HKL44" s="0"/>
      <c r="HKM44" s="0"/>
      <c r="HKN44" s="0"/>
      <c r="HKO44" s="0"/>
      <c r="HKP44" s="0"/>
      <c r="HKQ44" s="0"/>
      <c r="HKR44" s="0"/>
      <c r="HKS44" s="0"/>
      <c r="HKT44" s="0"/>
      <c r="HKU44" s="0"/>
      <c r="HKV44" s="0"/>
      <c r="HKW44" s="0"/>
      <c r="HKX44" s="0"/>
      <c r="HKY44" s="0"/>
      <c r="HKZ44" s="0"/>
      <c r="HLA44" s="0"/>
      <c r="HLB44" s="0"/>
      <c r="HLC44" s="0"/>
      <c r="HLD44" s="0"/>
      <c r="HLE44" s="0"/>
      <c r="HLF44" s="0"/>
      <c r="HLG44" s="0"/>
      <c r="HLH44" s="0"/>
      <c r="HLI44" s="0"/>
      <c r="HLJ44" s="0"/>
      <c r="HLK44" s="0"/>
      <c r="HLL44" s="0"/>
      <c r="HLM44" s="0"/>
      <c r="HLN44" s="0"/>
      <c r="HLO44" s="0"/>
      <c r="HLP44" s="0"/>
      <c r="HLQ44" s="0"/>
      <c r="HLR44" s="0"/>
      <c r="HLS44" s="0"/>
      <c r="HLT44" s="0"/>
      <c r="HLU44" s="0"/>
      <c r="HLV44" s="0"/>
      <c r="HLW44" s="0"/>
      <c r="HLX44" s="0"/>
      <c r="HLY44" s="0"/>
      <c r="HLZ44" s="0"/>
      <c r="HMA44" s="0"/>
      <c r="HMB44" s="0"/>
      <c r="HMC44" s="0"/>
      <c r="HMD44" s="0"/>
      <c r="HME44" s="0"/>
      <c r="HMF44" s="0"/>
      <c r="HMG44" s="0"/>
      <c r="HMH44" s="0"/>
      <c r="HMI44" s="0"/>
      <c r="HMJ44" s="0"/>
      <c r="HMK44" s="0"/>
      <c r="HML44" s="0"/>
      <c r="HMM44" s="0"/>
      <c r="HMN44" s="0"/>
      <c r="HMO44" s="0"/>
      <c r="HMP44" s="0"/>
      <c r="HMQ44" s="0"/>
      <c r="HMR44" s="0"/>
      <c r="HMS44" s="0"/>
      <c r="HMT44" s="0"/>
      <c r="HMU44" s="0"/>
      <c r="HMV44" s="0"/>
      <c r="HMW44" s="0"/>
      <c r="HMX44" s="0"/>
      <c r="HMY44" s="0"/>
      <c r="HMZ44" s="0"/>
      <c r="HNA44" s="0"/>
      <c r="HNB44" s="0"/>
      <c r="HNC44" s="0"/>
      <c r="HND44" s="0"/>
      <c r="HNE44" s="0"/>
      <c r="HNF44" s="0"/>
      <c r="HNG44" s="0"/>
      <c r="HNH44" s="0"/>
      <c r="HNI44" s="0"/>
      <c r="HNJ44" s="0"/>
      <c r="HNK44" s="0"/>
      <c r="HNL44" s="0"/>
      <c r="HNM44" s="0"/>
      <c r="HNN44" s="0"/>
      <c r="HNO44" s="0"/>
      <c r="HNP44" s="0"/>
      <c r="HNQ44" s="0"/>
      <c r="HNR44" s="0"/>
      <c r="HNS44" s="0"/>
      <c r="HNT44" s="0"/>
      <c r="HNU44" s="0"/>
      <c r="HNV44" s="0"/>
      <c r="HNW44" s="0"/>
      <c r="HNX44" s="0"/>
      <c r="HNY44" s="0"/>
      <c r="HNZ44" s="0"/>
      <c r="HOA44" s="0"/>
      <c r="HOB44" s="0"/>
      <c r="HOC44" s="0"/>
      <c r="HOD44" s="0"/>
      <c r="HOE44" s="0"/>
      <c r="HOF44" s="0"/>
      <c r="HOG44" s="0"/>
      <c r="HOH44" s="0"/>
      <c r="HOI44" s="0"/>
      <c r="HOJ44" s="0"/>
      <c r="HOK44" s="0"/>
      <c r="HOL44" s="0"/>
      <c r="HOM44" s="0"/>
      <c r="HON44" s="0"/>
      <c r="HOO44" s="0"/>
      <c r="HOP44" s="0"/>
      <c r="HOQ44" s="0"/>
      <c r="HOR44" s="0"/>
      <c r="HOS44" s="0"/>
      <c r="HOT44" s="0"/>
      <c r="HOU44" s="0"/>
      <c r="HOV44" s="0"/>
      <c r="HOW44" s="0"/>
      <c r="HOX44" s="0"/>
      <c r="HOY44" s="0"/>
      <c r="HOZ44" s="0"/>
      <c r="HPA44" s="0"/>
      <c r="HPB44" s="0"/>
      <c r="HPC44" s="0"/>
      <c r="HPD44" s="0"/>
      <c r="HPE44" s="0"/>
      <c r="HPF44" s="0"/>
      <c r="HPG44" s="0"/>
      <c r="HPH44" s="0"/>
      <c r="HPI44" s="0"/>
      <c r="HPJ44" s="0"/>
      <c r="HPK44" s="0"/>
      <c r="HPL44" s="0"/>
      <c r="HPM44" s="0"/>
      <c r="HPN44" s="0"/>
      <c r="HPO44" s="0"/>
      <c r="HPP44" s="0"/>
      <c r="HPQ44" s="0"/>
      <c r="HPR44" s="0"/>
      <c r="HPS44" s="0"/>
      <c r="HPT44" s="0"/>
      <c r="HPU44" s="0"/>
      <c r="HPV44" s="0"/>
      <c r="HPW44" s="0"/>
      <c r="HPX44" s="0"/>
      <c r="HPY44" s="0"/>
      <c r="HPZ44" s="0"/>
      <c r="HQA44" s="0"/>
      <c r="HQB44" s="0"/>
      <c r="HQC44" s="0"/>
      <c r="HQD44" s="0"/>
      <c r="HQE44" s="0"/>
      <c r="HQF44" s="0"/>
      <c r="HQG44" s="0"/>
      <c r="HQH44" s="0"/>
      <c r="HQI44" s="0"/>
      <c r="HQJ44" s="0"/>
      <c r="HQK44" s="0"/>
      <c r="HQL44" s="0"/>
      <c r="HQM44" s="0"/>
      <c r="HQN44" s="0"/>
      <c r="HQO44" s="0"/>
      <c r="HQP44" s="0"/>
      <c r="HQQ44" s="0"/>
      <c r="HQR44" s="0"/>
      <c r="HQS44" s="0"/>
      <c r="HQT44" s="0"/>
      <c r="HQU44" s="0"/>
      <c r="HQV44" s="0"/>
      <c r="HQW44" s="0"/>
      <c r="HQX44" s="0"/>
      <c r="HQY44" s="0"/>
      <c r="HQZ44" s="0"/>
      <c r="HRA44" s="0"/>
      <c r="HRB44" s="0"/>
      <c r="HRC44" s="0"/>
      <c r="HRD44" s="0"/>
      <c r="HRE44" s="0"/>
      <c r="HRF44" s="0"/>
      <c r="HRG44" s="0"/>
      <c r="HRH44" s="0"/>
      <c r="HRI44" s="0"/>
      <c r="HRJ44" s="0"/>
      <c r="HRK44" s="0"/>
      <c r="HRL44" s="0"/>
      <c r="HRM44" s="0"/>
      <c r="HRN44" s="0"/>
      <c r="HRO44" s="0"/>
      <c r="HRP44" s="0"/>
      <c r="HRQ44" s="0"/>
      <c r="HRR44" s="0"/>
      <c r="HRS44" s="0"/>
      <c r="HRT44" s="0"/>
      <c r="HRU44" s="0"/>
      <c r="HRV44" s="0"/>
      <c r="HRW44" s="0"/>
      <c r="HRX44" s="0"/>
      <c r="HRY44" s="0"/>
      <c r="HRZ44" s="0"/>
      <c r="HSA44" s="0"/>
      <c r="HSB44" s="0"/>
      <c r="HSC44" s="0"/>
      <c r="HSD44" s="0"/>
      <c r="HSE44" s="0"/>
      <c r="HSF44" s="0"/>
      <c r="HSG44" s="0"/>
      <c r="HSH44" s="0"/>
      <c r="HSI44" s="0"/>
      <c r="HSJ44" s="0"/>
      <c r="HSK44" s="0"/>
      <c r="HSL44" s="0"/>
      <c r="HSM44" s="0"/>
      <c r="HSN44" s="0"/>
      <c r="HSO44" s="0"/>
      <c r="HSP44" s="0"/>
      <c r="HSQ44" s="0"/>
      <c r="HSR44" s="0"/>
      <c r="HSS44" s="0"/>
      <c r="HST44" s="0"/>
      <c r="HSU44" s="0"/>
      <c r="HSV44" s="0"/>
      <c r="HSW44" s="0"/>
      <c r="HSX44" s="0"/>
      <c r="HSY44" s="0"/>
      <c r="HSZ44" s="0"/>
      <c r="HTA44" s="0"/>
      <c r="HTB44" s="0"/>
      <c r="HTC44" s="0"/>
      <c r="HTD44" s="0"/>
      <c r="HTE44" s="0"/>
      <c r="HTF44" s="0"/>
      <c r="HTG44" s="0"/>
      <c r="HTH44" s="0"/>
      <c r="HTI44" s="0"/>
      <c r="HTJ44" s="0"/>
      <c r="HTK44" s="0"/>
      <c r="HTL44" s="0"/>
      <c r="HTM44" s="0"/>
      <c r="HTN44" s="0"/>
      <c r="HTO44" s="0"/>
      <c r="HTP44" s="0"/>
      <c r="HTQ44" s="0"/>
      <c r="HTR44" s="0"/>
      <c r="HTS44" s="0"/>
      <c r="HTT44" s="0"/>
      <c r="HTU44" s="0"/>
      <c r="HTV44" s="0"/>
      <c r="HTW44" s="0"/>
      <c r="HTX44" s="0"/>
      <c r="HTY44" s="0"/>
      <c r="HTZ44" s="0"/>
      <c r="HUA44" s="0"/>
      <c r="HUB44" s="0"/>
      <c r="HUC44" s="0"/>
      <c r="HUD44" s="0"/>
      <c r="HUE44" s="0"/>
      <c r="HUF44" s="0"/>
      <c r="HUG44" s="0"/>
      <c r="HUH44" s="0"/>
      <c r="HUI44" s="0"/>
      <c r="HUJ44" s="0"/>
      <c r="HUK44" s="0"/>
      <c r="HUL44" s="0"/>
      <c r="HUM44" s="0"/>
      <c r="HUN44" s="0"/>
      <c r="HUO44" s="0"/>
      <c r="HUP44" s="0"/>
      <c r="HUQ44" s="0"/>
      <c r="HUR44" s="0"/>
      <c r="HUS44" s="0"/>
      <c r="HUT44" s="0"/>
      <c r="HUU44" s="0"/>
      <c r="HUV44" s="0"/>
      <c r="HUW44" s="0"/>
      <c r="HUX44" s="0"/>
      <c r="HUY44" s="0"/>
      <c r="HUZ44" s="0"/>
      <c r="HVA44" s="0"/>
      <c r="HVB44" s="0"/>
      <c r="HVC44" s="0"/>
      <c r="HVD44" s="0"/>
      <c r="HVE44" s="0"/>
      <c r="HVF44" s="0"/>
      <c r="HVG44" s="0"/>
      <c r="HVH44" s="0"/>
      <c r="HVI44" s="0"/>
      <c r="HVJ44" s="0"/>
      <c r="HVK44" s="0"/>
      <c r="HVL44" s="0"/>
      <c r="HVM44" s="0"/>
      <c r="HVN44" s="0"/>
      <c r="HVO44" s="0"/>
      <c r="HVP44" s="0"/>
      <c r="HVQ44" s="0"/>
      <c r="HVR44" s="0"/>
      <c r="HVS44" s="0"/>
      <c r="HVT44" s="0"/>
      <c r="HVU44" s="0"/>
      <c r="HVV44" s="0"/>
      <c r="HVW44" s="0"/>
      <c r="HVX44" s="0"/>
      <c r="HVY44" s="0"/>
      <c r="HVZ44" s="0"/>
      <c r="HWA44" s="0"/>
      <c r="HWB44" s="0"/>
      <c r="HWC44" s="0"/>
      <c r="HWD44" s="0"/>
      <c r="HWE44" s="0"/>
      <c r="HWF44" s="0"/>
      <c r="HWG44" s="0"/>
      <c r="HWH44" s="0"/>
      <c r="HWI44" s="0"/>
      <c r="HWJ44" s="0"/>
      <c r="HWK44" s="0"/>
      <c r="HWL44" s="0"/>
      <c r="HWM44" s="0"/>
      <c r="HWN44" s="0"/>
      <c r="HWO44" s="0"/>
      <c r="HWP44" s="0"/>
      <c r="HWQ44" s="0"/>
      <c r="HWR44" s="0"/>
      <c r="HWS44" s="0"/>
      <c r="HWT44" s="0"/>
      <c r="HWU44" s="0"/>
      <c r="HWV44" s="0"/>
      <c r="HWW44" s="0"/>
      <c r="HWX44" s="0"/>
      <c r="HWY44" s="0"/>
      <c r="HWZ44" s="0"/>
      <c r="HXA44" s="0"/>
      <c r="HXB44" s="0"/>
      <c r="HXC44" s="0"/>
      <c r="HXD44" s="0"/>
      <c r="HXE44" s="0"/>
      <c r="HXF44" s="0"/>
      <c r="HXG44" s="0"/>
      <c r="HXH44" s="0"/>
      <c r="HXI44" s="0"/>
      <c r="HXJ44" s="0"/>
      <c r="HXK44" s="0"/>
      <c r="HXL44" s="0"/>
      <c r="HXM44" s="0"/>
      <c r="HXN44" s="0"/>
      <c r="HXO44" s="0"/>
      <c r="HXP44" s="0"/>
      <c r="HXQ44" s="0"/>
      <c r="HXR44" s="0"/>
      <c r="HXS44" s="0"/>
      <c r="HXT44" s="0"/>
      <c r="HXU44" s="0"/>
      <c r="HXV44" s="0"/>
      <c r="HXW44" s="0"/>
      <c r="HXX44" s="0"/>
      <c r="HXY44" s="0"/>
      <c r="HXZ44" s="0"/>
      <c r="HYA44" s="0"/>
      <c r="HYB44" s="0"/>
      <c r="HYC44" s="0"/>
      <c r="HYD44" s="0"/>
      <c r="HYE44" s="0"/>
      <c r="HYF44" s="0"/>
      <c r="HYG44" s="0"/>
      <c r="HYH44" s="0"/>
      <c r="HYI44" s="0"/>
      <c r="HYJ44" s="0"/>
      <c r="HYK44" s="0"/>
      <c r="HYL44" s="0"/>
      <c r="HYM44" s="0"/>
      <c r="HYN44" s="0"/>
      <c r="HYO44" s="0"/>
      <c r="HYP44" s="0"/>
      <c r="HYQ44" s="0"/>
      <c r="HYR44" s="0"/>
      <c r="HYS44" s="0"/>
      <c r="HYT44" s="0"/>
      <c r="HYU44" s="0"/>
      <c r="HYV44" s="0"/>
      <c r="HYW44" s="0"/>
      <c r="HYX44" s="0"/>
      <c r="HYY44" s="0"/>
      <c r="HYZ44" s="0"/>
      <c r="HZA44" s="0"/>
      <c r="HZB44" s="0"/>
      <c r="HZC44" s="0"/>
      <c r="HZD44" s="0"/>
      <c r="HZE44" s="0"/>
      <c r="HZF44" s="0"/>
      <c r="HZG44" s="0"/>
      <c r="HZH44" s="0"/>
      <c r="HZI44" s="0"/>
      <c r="HZJ44" s="0"/>
      <c r="HZK44" s="0"/>
      <c r="HZL44" s="0"/>
      <c r="HZM44" s="0"/>
      <c r="HZN44" s="0"/>
      <c r="HZO44" s="0"/>
      <c r="HZP44" s="0"/>
      <c r="HZQ44" s="0"/>
      <c r="HZR44" s="0"/>
      <c r="HZS44" s="0"/>
      <c r="HZT44" s="0"/>
      <c r="HZU44" s="0"/>
      <c r="HZV44" s="0"/>
      <c r="HZW44" s="0"/>
      <c r="HZX44" s="0"/>
      <c r="HZY44" s="0"/>
      <c r="HZZ44" s="0"/>
      <c r="IAA44" s="0"/>
      <c r="IAB44" s="0"/>
      <c r="IAC44" s="0"/>
      <c r="IAD44" s="0"/>
      <c r="IAE44" s="0"/>
      <c r="IAF44" s="0"/>
      <c r="IAG44" s="0"/>
      <c r="IAH44" s="0"/>
      <c r="IAI44" s="0"/>
      <c r="IAJ44" s="0"/>
      <c r="IAK44" s="0"/>
      <c r="IAL44" s="0"/>
      <c r="IAM44" s="0"/>
      <c r="IAN44" s="0"/>
      <c r="IAO44" s="0"/>
      <c r="IAP44" s="0"/>
      <c r="IAQ44" s="0"/>
      <c r="IAR44" s="0"/>
      <c r="IAS44" s="0"/>
      <c r="IAT44" s="0"/>
      <c r="IAU44" s="0"/>
      <c r="IAV44" s="0"/>
      <c r="IAW44" s="0"/>
      <c r="IAX44" s="0"/>
      <c r="IAY44" s="0"/>
      <c r="IAZ44" s="0"/>
      <c r="IBA44" s="0"/>
      <c r="IBB44" s="0"/>
      <c r="IBC44" s="0"/>
      <c r="IBD44" s="0"/>
      <c r="IBE44" s="0"/>
      <c r="IBF44" s="0"/>
      <c r="IBG44" s="0"/>
      <c r="IBH44" s="0"/>
      <c r="IBI44" s="0"/>
      <c r="IBJ44" s="0"/>
      <c r="IBK44" s="0"/>
      <c r="IBL44" s="0"/>
      <c r="IBM44" s="0"/>
      <c r="IBN44" s="0"/>
      <c r="IBO44" s="0"/>
      <c r="IBP44" s="0"/>
      <c r="IBQ44" s="0"/>
      <c r="IBR44" s="0"/>
      <c r="IBS44" s="0"/>
      <c r="IBT44" s="0"/>
      <c r="IBU44" s="0"/>
      <c r="IBV44" s="0"/>
      <c r="IBW44" s="0"/>
      <c r="IBX44" s="0"/>
      <c r="IBY44" s="0"/>
      <c r="IBZ44" s="0"/>
      <c r="ICA44" s="0"/>
      <c r="ICB44" s="0"/>
      <c r="ICC44" s="0"/>
      <c r="ICD44" s="0"/>
      <c r="ICE44" s="0"/>
      <c r="ICF44" s="0"/>
      <c r="ICG44" s="0"/>
      <c r="ICH44" s="0"/>
      <c r="ICI44" s="0"/>
      <c r="ICJ44" s="0"/>
      <c r="ICK44" s="0"/>
      <c r="ICL44" s="0"/>
      <c r="ICM44" s="0"/>
      <c r="ICN44" s="0"/>
      <c r="ICO44" s="0"/>
      <c r="ICP44" s="0"/>
      <c r="ICQ44" s="0"/>
      <c r="ICR44" s="0"/>
      <c r="ICS44" s="0"/>
      <c r="ICT44" s="0"/>
      <c r="ICU44" s="0"/>
      <c r="ICV44" s="0"/>
      <c r="ICW44" s="0"/>
      <c r="ICX44" s="0"/>
      <c r="ICY44" s="0"/>
      <c r="ICZ44" s="0"/>
      <c r="IDA44" s="0"/>
      <c r="IDB44" s="0"/>
      <c r="IDC44" s="0"/>
      <c r="IDD44" s="0"/>
      <c r="IDE44" s="0"/>
      <c r="IDF44" s="0"/>
      <c r="IDG44" s="0"/>
      <c r="IDH44" s="0"/>
      <c r="IDI44" s="0"/>
      <c r="IDJ44" s="0"/>
      <c r="IDK44" s="0"/>
      <c r="IDL44" s="0"/>
      <c r="IDM44" s="0"/>
      <c r="IDN44" s="0"/>
      <c r="IDO44" s="0"/>
      <c r="IDP44" s="0"/>
      <c r="IDQ44" s="0"/>
      <c r="IDR44" s="0"/>
      <c r="IDS44" s="0"/>
      <c r="IDT44" s="0"/>
      <c r="IDU44" s="0"/>
      <c r="IDV44" s="0"/>
      <c r="IDW44" s="0"/>
      <c r="IDX44" s="0"/>
      <c r="IDY44" s="0"/>
      <c r="IDZ44" s="0"/>
      <c r="IEA44" s="0"/>
      <c r="IEB44" s="0"/>
      <c r="IEC44" s="0"/>
      <c r="IED44" s="0"/>
      <c r="IEE44" s="0"/>
      <c r="IEF44" s="0"/>
      <c r="IEG44" s="0"/>
      <c r="IEH44" s="0"/>
      <c r="IEI44" s="0"/>
      <c r="IEJ44" s="0"/>
      <c r="IEK44" s="0"/>
      <c r="IEL44" s="0"/>
      <c r="IEM44" s="0"/>
      <c r="IEN44" s="0"/>
      <c r="IEO44" s="0"/>
      <c r="IEP44" s="0"/>
      <c r="IEQ44" s="0"/>
      <c r="IER44" s="0"/>
      <c r="IES44" s="0"/>
      <c r="IET44" s="0"/>
      <c r="IEU44" s="0"/>
      <c r="IEV44" s="0"/>
      <c r="IEW44" s="0"/>
      <c r="IEX44" s="0"/>
      <c r="IEY44" s="0"/>
      <c r="IEZ44" s="0"/>
      <c r="IFA44" s="0"/>
      <c r="IFB44" s="0"/>
      <c r="IFC44" s="0"/>
      <c r="IFD44" s="0"/>
      <c r="IFE44" s="0"/>
      <c r="IFF44" s="0"/>
      <c r="IFG44" s="0"/>
      <c r="IFH44" s="0"/>
      <c r="IFI44" s="0"/>
      <c r="IFJ44" s="0"/>
      <c r="IFK44" s="0"/>
      <c r="IFL44" s="0"/>
      <c r="IFM44" s="0"/>
      <c r="IFN44" s="0"/>
      <c r="IFO44" s="0"/>
      <c r="IFP44" s="0"/>
      <c r="IFQ44" s="0"/>
      <c r="IFR44" s="0"/>
      <c r="IFS44" s="0"/>
      <c r="IFT44" s="0"/>
      <c r="IFU44" s="0"/>
      <c r="IFV44" s="0"/>
      <c r="IFW44" s="0"/>
      <c r="IFX44" s="0"/>
      <c r="IFY44" s="0"/>
      <c r="IFZ44" s="0"/>
      <c r="IGA44" s="0"/>
      <c r="IGB44" s="0"/>
      <c r="IGC44" s="0"/>
      <c r="IGD44" s="0"/>
      <c r="IGE44" s="0"/>
      <c r="IGF44" s="0"/>
      <c r="IGG44" s="0"/>
      <c r="IGH44" s="0"/>
      <c r="IGI44" s="0"/>
      <c r="IGJ44" s="0"/>
      <c r="IGK44" s="0"/>
      <c r="IGL44" s="0"/>
      <c r="IGM44" s="0"/>
      <c r="IGN44" s="0"/>
      <c r="IGO44" s="0"/>
      <c r="IGP44" s="0"/>
      <c r="IGQ44" s="0"/>
      <c r="IGR44" s="0"/>
      <c r="IGS44" s="0"/>
      <c r="IGT44" s="0"/>
      <c r="IGU44" s="0"/>
      <c r="IGV44" s="0"/>
      <c r="IGW44" s="0"/>
      <c r="IGX44" s="0"/>
      <c r="IGY44" s="0"/>
      <c r="IGZ44" s="0"/>
      <c r="IHA44" s="0"/>
      <c r="IHB44" s="0"/>
      <c r="IHC44" s="0"/>
      <c r="IHD44" s="0"/>
      <c r="IHE44" s="0"/>
      <c r="IHF44" s="0"/>
      <c r="IHG44" s="0"/>
      <c r="IHH44" s="0"/>
      <c r="IHI44" s="0"/>
      <c r="IHJ44" s="0"/>
      <c r="IHK44" s="0"/>
      <c r="IHL44" s="0"/>
      <c r="IHM44" s="0"/>
      <c r="IHN44" s="0"/>
      <c r="IHO44" s="0"/>
      <c r="IHP44" s="0"/>
      <c r="IHQ44" s="0"/>
      <c r="IHR44" s="0"/>
      <c r="IHS44" s="0"/>
      <c r="IHT44" s="0"/>
      <c r="IHU44" s="0"/>
      <c r="IHV44" s="0"/>
      <c r="IHW44" s="0"/>
      <c r="IHX44" s="0"/>
      <c r="IHY44" s="0"/>
      <c r="IHZ44" s="0"/>
      <c r="IIA44" s="0"/>
      <c r="IIB44" s="0"/>
      <c r="IIC44" s="0"/>
      <c r="IID44" s="0"/>
      <c r="IIE44" s="0"/>
      <c r="IIF44" s="0"/>
      <c r="IIG44" s="0"/>
      <c r="IIH44" s="0"/>
      <c r="III44" s="0"/>
      <c r="IIJ44" s="0"/>
      <c r="IIK44" s="0"/>
      <c r="IIL44" s="0"/>
      <c r="IIM44" s="0"/>
      <c r="IIN44" s="0"/>
      <c r="IIO44" s="0"/>
      <c r="IIP44" s="0"/>
      <c r="IIQ44" s="0"/>
      <c r="IIR44" s="0"/>
      <c r="IIS44" s="0"/>
      <c r="IIT44" s="0"/>
      <c r="IIU44" s="0"/>
      <c r="IIV44" s="0"/>
      <c r="IIW44" s="0"/>
      <c r="IIX44" s="0"/>
      <c r="IIY44" s="0"/>
      <c r="IIZ44" s="0"/>
      <c r="IJA44" s="0"/>
      <c r="IJB44" s="0"/>
      <c r="IJC44" s="0"/>
      <c r="IJD44" s="0"/>
      <c r="IJE44" s="0"/>
      <c r="IJF44" s="0"/>
      <c r="IJG44" s="0"/>
      <c r="IJH44" s="0"/>
      <c r="IJI44" s="0"/>
      <c r="IJJ44" s="0"/>
      <c r="IJK44" s="0"/>
      <c r="IJL44" s="0"/>
      <c r="IJM44" s="0"/>
      <c r="IJN44" s="0"/>
      <c r="IJO44" s="0"/>
      <c r="IJP44" s="0"/>
      <c r="IJQ44" s="0"/>
      <c r="IJR44" s="0"/>
      <c r="IJS44" s="0"/>
      <c r="IJT44" s="0"/>
      <c r="IJU44" s="0"/>
      <c r="IJV44" s="0"/>
      <c r="IJW44" s="0"/>
      <c r="IJX44" s="0"/>
      <c r="IJY44" s="0"/>
      <c r="IJZ44" s="0"/>
      <c r="IKA44" s="0"/>
      <c r="IKB44" s="0"/>
      <c r="IKC44" s="0"/>
      <c r="IKD44" s="0"/>
      <c r="IKE44" s="0"/>
      <c r="IKF44" s="0"/>
      <c r="IKG44" s="0"/>
      <c r="IKH44" s="0"/>
      <c r="IKI44" s="0"/>
      <c r="IKJ44" s="0"/>
      <c r="IKK44" s="0"/>
      <c r="IKL44" s="0"/>
      <c r="IKM44" s="0"/>
      <c r="IKN44" s="0"/>
      <c r="IKO44" s="0"/>
      <c r="IKP44" s="0"/>
      <c r="IKQ44" s="0"/>
      <c r="IKR44" s="0"/>
      <c r="IKS44" s="0"/>
      <c r="IKT44" s="0"/>
      <c r="IKU44" s="0"/>
      <c r="IKV44" s="0"/>
      <c r="IKW44" s="0"/>
      <c r="IKX44" s="0"/>
      <c r="IKY44" s="0"/>
      <c r="IKZ44" s="0"/>
      <c r="ILA44" s="0"/>
      <c r="ILB44" s="0"/>
      <c r="ILC44" s="0"/>
      <c r="ILD44" s="0"/>
      <c r="ILE44" s="0"/>
      <c r="ILF44" s="0"/>
      <c r="ILG44" s="0"/>
      <c r="ILH44" s="0"/>
      <c r="ILI44" s="0"/>
      <c r="ILJ44" s="0"/>
      <c r="ILK44" s="0"/>
      <c r="ILL44" s="0"/>
      <c r="ILM44" s="0"/>
      <c r="ILN44" s="0"/>
      <c r="ILO44" s="0"/>
      <c r="ILP44" s="0"/>
      <c r="ILQ44" s="0"/>
      <c r="ILR44" s="0"/>
      <c r="ILS44" s="0"/>
      <c r="ILT44" s="0"/>
      <c r="ILU44" s="0"/>
      <c r="ILV44" s="0"/>
      <c r="ILW44" s="0"/>
      <c r="ILX44" s="0"/>
      <c r="ILY44" s="0"/>
      <c r="ILZ44" s="0"/>
      <c r="IMA44" s="0"/>
      <c r="IMB44" s="0"/>
      <c r="IMC44" s="0"/>
      <c r="IMD44" s="0"/>
      <c r="IME44" s="0"/>
      <c r="IMF44" s="0"/>
      <c r="IMG44" s="0"/>
      <c r="IMH44" s="0"/>
      <c r="IMI44" s="0"/>
      <c r="IMJ44" s="0"/>
      <c r="IMK44" s="0"/>
      <c r="IML44" s="0"/>
      <c r="IMM44" s="0"/>
      <c r="IMN44" s="0"/>
      <c r="IMO44" s="0"/>
      <c r="IMP44" s="0"/>
      <c r="IMQ44" s="0"/>
      <c r="IMR44" s="0"/>
      <c r="IMS44" s="0"/>
      <c r="IMT44" s="0"/>
      <c r="IMU44" s="0"/>
      <c r="IMV44" s="0"/>
      <c r="IMW44" s="0"/>
      <c r="IMX44" s="0"/>
      <c r="IMY44" s="0"/>
      <c r="IMZ44" s="0"/>
      <c r="INA44" s="0"/>
      <c r="INB44" s="0"/>
      <c r="INC44" s="0"/>
      <c r="IND44" s="0"/>
      <c r="INE44" s="0"/>
      <c r="INF44" s="0"/>
      <c r="ING44" s="0"/>
      <c r="INH44" s="0"/>
      <c r="INI44" s="0"/>
      <c r="INJ44" s="0"/>
      <c r="INK44" s="0"/>
      <c r="INL44" s="0"/>
      <c r="INM44" s="0"/>
      <c r="INN44" s="0"/>
      <c r="INO44" s="0"/>
      <c r="INP44" s="0"/>
      <c r="INQ44" s="0"/>
      <c r="INR44" s="0"/>
      <c r="INS44" s="0"/>
      <c r="INT44" s="0"/>
      <c r="INU44" s="0"/>
      <c r="INV44" s="0"/>
      <c r="INW44" s="0"/>
      <c r="INX44" s="0"/>
      <c r="INY44" s="0"/>
      <c r="INZ44" s="0"/>
      <c r="IOA44" s="0"/>
      <c r="IOB44" s="0"/>
      <c r="IOC44" s="0"/>
      <c r="IOD44" s="0"/>
      <c r="IOE44" s="0"/>
      <c r="IOF44" s="0"/>
      <c r="IOG44" s="0"/>
      <c r="IOH44" s="0"/>
      <c r="IOI44" s="0"/>
      <c r="IOJ44" s="0"/>
      <c r="IOK44" s="0"/>
      <c r="IOL44" s="0"/>
      <c r="IOM44" s="0"/>
      <c r="ION44" s="0"/>
      <c r="IOO44" s="0"/>
      <c r="IOP44" s="0"/>
      <c r="IOQ44" s="0"/>
      <c r="IOR44" s="0"/>
      <c r="IOS44" s="0"/>
      <c r="IOT44" s="0"/>
      <c r="IOU44" s="0"/>
      <c r="IOV44" s="0"/>
      <c r="IOW44" s="0"/>
      <c r="IOX44" s="0"/>
      <c r="IOY44" s="0"/>
      <c r="IOZ44" s="0"/>
      <c r="IPA44" s="0"/>
      <c r="IPB44" s="0"/>
      <c r="IPC44" s="0"/>
      <c r="IPD44" s="0"/>
      <c r="IPE44" s="0"/>
      <c r="IPF44" s="0"/>
      <c r="IPG44" s="0"/>
      <c r="IPH44" s="0"/>
      <c r="IPI44" s="0"/>
      <c r="IPJ44" s="0"/>
      <c r="IPK44" s="0"/>
      <c r="IPL44" s="0"/>
      <c r="IPM44" s="0"/>
      <c r="IPN44" s="0"/>
      <c r="IPO44" s="0"/>
      <c r="IPP44" s="0"/>
      <c r="IPQ44" s="0"/>
      <c r="IPR44" s="0"/>
      <c r="IPS44" s="0"/>
      <c r="IPT44" s="0"/>
      <c r="IPU44" s="0"/>
      <c r="IPV44" s="0"/>
      <c r="IPW44" s="0"/>
      <c r="IPX44" s="0"/>
      <c r="IPY44" s="0"/>
      <c r="IPZ44" s="0"/>
      <c r="IQA44" s="0"/>
      <c r="IQB44" s="0"/>
      <c r="IQC44" s="0"/>
      <c r="IQD44" s="0"/>
      <c r="IQE44" s="0"/>
      <c r="IQF44" s="0"/>
      <c r="IQG44" s="0"/>
      <c r="IQH44" s="0"/>
      <c r="IQI44" s="0"/>
      <c r="IQJ44" s="0"/>
      <c r="IQK44" s="0"/>
      <c r="IQL44" s="0"/>
      <c r="IQM44" s="0"/>
      <c r="IQN44" s="0"/>
      <c r="IQO44" s="0"/>
      <c r="IQP44" s="0"/>
      <c r="IQQ44" s="0"/>
      <c r="IQR44" s="0"/>
      <c r="IQS44" s="0"/>
      <c r="IQT44" s="0"/>
      <c r="IQU44" s="0"/>
      <c r="IQV44" s="0"/>
      <c r="IQW44" s="0"/>
      <c r="IQX44" s="0"/>
      <c r="IQY44" s="0"/>
      <c r="IQZ44" s="0"/>
      <c r="IRA44" s="0"/>
      <c r="IRB44" s="0"/>
      <c r="IRC44" s="0"/>
      <c r="IRD44" s="0"/>
      <c r="IRE44" s="0"/>
      <c r="IRF44" s="0"/>
      <c r="IRG44" s="0"/>
      <c r="IRH44" s="0"/>
      <c r="IRI44" s="0"/>
      <c r="IRJ44" s="0"/>
      <c r="IRK44" s="0"/>
      <c r="IRL44" s="0"/>
      <c r="IRM44" s="0"/>
      <c r="IRN44" s="0"/>
      <c r="IRO44" s="0"/>
      <c r="IRP44" s="0"/>
      <c r="IRQ44" s="0"/>
      <c r="IRR44" s="0"/>
      <c r="IRS44" s="0"/>
      <c r="IRT44" s="0"/>
      <c r="IRU44" s="0"/>
      <c r="IRV44" s="0"/>
      <c r="IRW44" s="0"/>
      <c r="IRX44" s="0"/>
      <c r="IRY44" s="0"/>
      <c r="IRZ44" s="0"/>
      <c r="ISA44" s="0"/>
      <c r="ISB44" s="0"/>
      <c r="ISC44" s="0"/>
      <c r="ISD44" s="0"/>
      <c r="ISE44" s="0"/>
      <c r="ISF44" s="0"/>
      <c r="ISG44" s="0"/>
      <c r="ISH44" s="0"/>
      <c r="ISI44" s="0"/>
      <c r="ISJ44" s="0"/>
      <c r="ISK44" s="0"/>
      <c r="ISL44" s="0"/>
      <c r="ISM44" s="0"/>
      <c r="ISN44" s="0"/>
      <c r="ISO44" s="0"/>
      <c r="ISP44" s="0"/>
      <c r="ISQ44" s="0"/>
      <c r="ISR44" s="0"/>
      <c r="ISS44" s="0"/>
      <c r="IST44" s="0"/>
      <c r="ISU44" s="0"/>
      <c r="ISV44" s="0"/>
      <c r="ISW44" s="0"/>
      <c r="ISX44" s="0"/>
      <c r="ISY44" s="0"/>
      <c r="ISZ44" s="0"/>
      <c r="ITA44" s="0"/>
      <c r="ITB44" s="0"/>
      <c r="ITC44" s="0"/>
      <c r="ITD44" s="0"/>
      <c r="ITE44" s="0"/>
      <c r="ITF44" s="0"/>
      <c r="ITG44" s="0"/>
      <c r="ITH44" s="0"/>
      <c r="ITI44" s="0"/>
      <c r="ITJ44" s="0"/>
      <c r="ITK44" s="0"/>
      <c r="ITL44" s="0"/>
      <c r="ITM44" s="0"/>
      <c r="ITN44" s="0"/>
      <c r="ITO44" s="0"/>
      <c r="ITP44" s="0"/>
      <c r="ITQ44" s="0"/>
      <c r="ITR44" s="0"/>
      <c r="ITS44" s="0"/>
      <c r="ITT44" s="0"/>
      <c r="ITU44" s="0"/>
      <c r="ITV44" s="0"/>
      <c r="ITW44" s="0"/>
      <c r="ITX44" s="0"/>
      <c r="ITY44" s="0"/>
      <c r="ITZ44" s="0"/>
      <c r="IUA44" s="0"/>
      <c r="IUB44" s="0"/>
      <c r="IUC44" s="0"/>
      <c r="IUD44" s="0"/>
      <c r="IUE44" s="0"/>
      <c r="IUF44" s="0"/>
      <c r="IUG44" s="0"/>
      <c r="IUH44" s="0"/>
      <c r="IUI44" s="0"/>
      <c r="IUJ44" s="0"/>
      <c r="IUK44" s="0"/>
      <c r="IUL44" s="0"/>
      <c r="IUM44" s="0"/>
      <c r="IUN44" s="0"/>
      <c r="IUO44" s="0"/>
      <c r="IUP44" s="0"/>
      <c r="IUQ44" s="0"/>
      <c r="IUR44" s="0"/>
      <c r="IUS44" s="0"/>
      <c r="IUT44" s="0"/>
      <c r="IUU44" s="0"/>
      <c r="IUV44" s="0"/>
      <c r="IUW44" s="0"/>
      <c r="IUX44" s="0"/>
      <c r="IUY44" s="0"/>
      <c r="IUZ44" s="0"/>
      <c r="IVA44" s="0"/>
      <c r="IVB44" s="0"/>
      <c r="IVC44" s="0"/>
      <c r="IVD44" s="0"/>
      <c r="IVE44" s="0"/>
      <c r="IVF44" s="0"/>
      <c r="IVG44" s="0"/>
      <c r="IVH44" s="0"/>
      <c r="IVI44" s="0"/>
      <c r="IVJ44" s="0"/>
      <c r="IVK44" s="0"/>
      <c r="IVL44" s="0"/>
      <c r="IVM44" s="0"/>
      <c r="IVN44" s="0"/>
      <c r="IVO44" s="0"/>
      <c r="IVP44" s="0"/>
      <c r="IVQ44" s="0"/>
      <c r="IVR44" s="0"/>
      <c r="IVS44" s="0"/>
      <c r="IVT44" s="0"/>
      <c r="IVU44" s="0"/>
      <c r="IVV44" s="0"/>
      <c r="IVW44" s="0"/>
      <c r="IVX44" s="0"/>
      <c r="IVY44" s="0"/>
      <c r="IVZ44" s="0"/>
      <c r="IWA44" s="0"/>
      <c r="IWB44" s="0"/>
      <c r="IWC44" s="0"/>
      <c r="IWD44" s="0"/>
      <c r="IWE44" s="0"/>
      <c r="IWF44" s="0"/>
      <c r="IWG44" s="0"/>
      <c r="IWH44" s="0"/>
      <c r="IWI44" s="0"/>
      <c r="IWJ44" s="0"/>
      <c r="IWK44" s="0"/>
      <c r="IWL44" s="0"/>
      <c r="IWM44" s="0"/>
      <c r="IWN44" s="0"/>
      <c r="IWO44" s="0"/>
      <c r="IWP44" s="0"/>
      <c r="IWQ44" s="0"/>
      <c r="IWR44" s="0"/>
      <c r="IWS44" s="0"/>
      <c r="IWT44" s="0"/>
      <c r="IWU44" s="0"/>
      <c r="IWV44" s="0"/>
      <c r="IWW44" s="0"/>
      <c r="IWX44" s="0"/>
      <c r="IWY44" s="0"/>
      <c r="IWZ44" s="0"/>
      <c r="IXA44" s="0"/>
      <c r="IXB44" s="0"/>
      <c r="IXC44" s="0"/>
      <c r="IXD44" s="0"/>
      <c r="IXE44" s="0"/>
      <c r="IXF44" s="0"/>
      <c r="IXG44" s="0"/>
      <c r="IXH44" s="0"/>
      <c r="IXI44" s="0"/>
      <c r="IXJ44" s="0"/>
      <c r="IXK44" s="0"/>
      <c r="IXL44" s="0"/>
      <c r="IXM44" s="0"/>
      <c r="IXN44" s="0"/>
      <c r="IXO44" s="0"/>
      <c r="IXP44" s="0"/>
      <c r="IXQ44" s="0"/>
      <c r="IXR44" s="0"/>
      <c r="IXS44" s="0"/>
      <c r="IXT44" s="0"/>
      <c r="IXU44" s="0"/>
      <c r="IXV44" s="0"/>
      <c r="IXW44" s="0"/>
      <c r="IXX44" s="0"/>
      <c r="IXY44" s="0"/>
      <c r="IXZ44" s="0"/>
      <c r="IYA44" s="0"/>
      <c r="IYB44" s="0"/>
      <c r="IYC44" s="0"/>
      <c r="IYD44" s="0"/>
      <c r="IYE44" s="0"/>
      <c r="IYF44" s="0"/>
      <c r="IYG44" s="0"/>
      <c r="IYH44" s="0"/>
      <c r="IYI44" s="0"/>
      <c r="IYJ44" s="0"/>
      <c r="IYK44" s="0"/>
      <c r="IYL44" s="0"/>
      <c r="IYM44" s="0"/>
      <c r="IYN44" s="0"/>
      <c r="IYO44" s="0"/>
      <c r="IYP44" s="0"/>
      <c r="IYQ44" s="0"/>
      <c r="IYR44" s="0"/>
      <c r="IYS44" s="0"/>
      <c r="IYT44" s="0"/>
      <c r="IYU44" s="0"/>
      <c r="IYV44" s="0"/>
      <c r="IYW44" s="0"/>
      <c r="IYX44" s="0"/>
      <c r="IYY44" s="0"/>
      <c r="IYZ44" s="0"/>
      <c r="IZA44" s="0"/>
      <c r="IZB44" s="0"/>
      <c r="IZC44" s="0"/>
      <c r="IZD44" s="0"/>
      <c r="IZE44" s="0"/>
      <c r="IZF44" s="0"/>
      <c r="IZG44" s="0"/>
      <c r="IZH44" s="0"/>
      <c r="IZI44" s="0"/>
      <c r="IZJ44" s="0"/>
      <c r="IZK44" s="0"/>
      <c r="IZL44" s="0"/>
      <c r="IZM44" s="0"/>
      <c r="IZN44" s="0"/>
      <c r="IZO44" s="0"/>
      <c r="IZP44" s="0"/>
      <c r="IZQ44" s="0"/>
      <c r="IZR44" s="0"/>
      <c r="IZS44" s="0"/>
      <c r="IZT44" s="0"/>
      <c r="IZU44" s="0"/>
      <c r="IZV44" s="0"/>
      <c r="IZW44" s="0"/>
      <c r="IZX44" s="0"/>
      <c r="IZY44" s="0"/>
      <c r="IZZ44" s="0"/>
      <c r="JAA44" s="0"/>
      <c r="JAB44" s="0"/>
      <c r="JAC44" s="0"/>
      <c r="JAD44" s="0"/>
      <c r="JAE44" s="0"/>
      <c r="JAF44" s="0"/>
      <c r="JAG44" s="0"/>
      <c r="JAH44" s="0"/>
      <c r="JAI44" s="0"/>
      <c r="JAJ44" s="0"/>
      <c r="JAK44" s="0"/>
      <c r="JAL44" s="0"/>
      <c r="JAM44" s="0"/>
      <c r="JAN44" s="0"/>
      <c r="JAO44" s="0"/>
      <c r="JAP44" s="0"/>
      <c r="JAQ44" s="0"/>
      <c r="JAR44" s="0"/>
      <c r="JAS44" s="0"/>
      <c r="JAT44" s="0"/>
      <c r="JAU44" s="0"/>
      <c r="JAV44" s="0"/>
      <c r="JAW44" s="0"/>
      <c r="JAX44" s="0"/>
      <c r="JAY44" s="0"/>
      <c r="JAZ44" s="0"/>
      <c r="JBA44" s="0"/>
      <c r="JBB44" s="0"/>
      <c r="JBC44" s="0"/>
      <c r="JBD44" s="0"/>
      <c r="JBE44" s="0"/>
      <c r="JBF44" s="0"/>
      <c r="JBG44" s="0"/>
      <c r="JBH44" s="0"/>
      <c r="JBI44" s="0"/>
      <c r="JBJ44" s="0"/>
      <c r="JBK44" s="0"/>
      <c r="JBL44" s="0"/>
      <c r="JBM44" s="0"/>
      <c r="JBN44" s="0"/>
      <c r="JBO44" s="0"/>
      <c r="JBP44" s="0"/>
      <c r="JBQ44" s="0"/>
      <c r="JBR44" s="0"/>
      <c r="JBS44" s="0"/>
      <c r="JBT44" s="0"/>
      <c r="JBU44" s="0"/>
      <c r="JBV44" s="0"/>
      <c r="JBW44" s="0"/>
      <c r="JBX44" s="0"/>
      <c r="JBY44" s="0"/>
      <c r="JBZ44" s="0"/>
      <c r="JCA44" s="0"/>
      <c r="JCB44" s="0"/>
      <c r="JCC44" s="0"/>
      <c r="JCD44" s="0"/>
      <c r="JCE44" s="0"/>
      <c r="JCF44" s="0"/>
      <c r="JCG44" s="0"/>
      <c r="JCH44" s="0"/>
      <c r="JCI44" s="0"/>
      <c r="JCJ44" s="0"/>
      <c r="JCK44" s="0"/>
      <c r="JCL44" s="0"/>
      <c r="JCM44" s="0"/>
      <c r="JCN44" s="0"/>
      <c r="JCO44" s="0"/>
      <c r="JCP44" s="0"/>
      <c r="JCQ44" s="0"/>
      <c r="JCR44" s="0"/>
      <c r="JCS44" s="0"/>
      <c r="JCT44" s="0"/>
      <c r="JCU44" s="0"/>
      <c r="JCV44" s="0"/>
      <c r="JCW44" s="0"/>
      <c r="JCX44" s="0"/>
      <c r="JCY44" s="0"/>
      <c r="JCZ44" s="0"/>
      <c r="JDA44" s="0"/>
      <c r="JDB44" s="0"/>
      <c r="JDC44" s="0"/>
      <c r="JDD44" s="0"/>
      <c r="JDE44" s="0"/>
      <c r="JDF44" s="0"/>
      <c r="JDG44" s="0"/>
      <c r="JDH44" s="0"/>
      <c r="JDI44" s="0"/>
      <c r="JDJ44" s="0"/>
      <c r="JDK44" s="0"/>
      <c r="JDL44" s="0"/>
      <c r="JDM44" s="0"/>
      <c r="JDN44" s="0"/>
      <c r="JDO44" s="0"/>
      <c r="JDP44" s="0"/>
      <c r="JDQ44" s="0"/>
      <c r="JDR44" s="0"/>
      <c r="JDS44" s="0"/>
      <c r="JDT44" s="0"/>
      <c r="JDU44" s="0"/>
      <c r="JDV44" s="0"/>
      <c r="JDW44" s="0"/>
      <c r="JDX44" s="0"/>
      <c r="JDY44" s="0"/>
      <c r="JDZ44" s="0"/>
      <c r="JEA44" s="0"/>
      <c r="JEB44" s="0"/>
      <c r="JEC44" s="0"/>
      <c r="JED44" s="0"/>
      <c r="JEE44" s="0"/>
      <c r="JEF44" s="0"/>
      <c r="JEG44" s="0"/>
      <c r="JEH44" s="0"/>
      <c r="JEI44" s="0"/>
      <c r="JEJ44" s="0"/>
      <c r="JEK44" s="0"/>
      <c r="JEL44" s="0"/>
      <c r="JEM44" s="0"/>
      <c r="JEN44" s="0"/>
      <c r="JEO44" s="0"/>
      <c r="JEP44" s="0"/>
      <c r="JEQ44" s="0"/>
      <c r="JER44" s="0"/>
      <c r="JES44" s="0"/>
      <c r="JET44" s="0"/>
      <c r="JEU44" s="0"/>
      <c r="JEV44" s="0"/>
      <c r="JEW44" s="0"/>
      <c r="JEX44" s="0"/>
      <c r="JEY44" s="0"/>
      <c r="JEZ44" s="0"/>
      <c r="JFA44" s="0"/>
      <c r="JFB44" s="0"/>
      <c r="JFC44" s="0"/>
      <c r="JFD44" s="0"/>
      <c r="JFE44" s="0"/>
      <c r="JFF44" s="0"/>
      <c r="JFG44" s="0"/>
      <c r="JFH44" s="0"/>
      <c r="JFI44" s="0"/>
      <c r="JFJ44" s="0"/>
      <c r="JFK44" s="0"/>
      <c r="JFL44" s="0"/>
      <c r="JFM44" s="0"/>
      <c r="JFN44" s="0"/>
      <c r="JFO44" s="0"/>
      <c r="JFP44" s="0"/>
      <c r="JFQ44" s="0"/>
      <c r="JFR44" s="0"/>
      <c r="JFS44" s="0"/>
      <c r="JFT44" s="0"/>
      <c r="JFU44" s="0"/>
      <c r="JFV44" s="0"/>
      <c r="JFW44" s="0"/>
      <c r="JFX44" s="0"/>
      <c r="JFY44" s="0"/>
      <c r="JFZ44" s="0"/>
      <c r="JGA44" s="0"/>
      <c r="JGB44" s="0"/>
      <c r="JGC44" s="0"/>
      <c r="JGD44" s="0"/>
      <c r="JGE44" s="0"/>
      <c r="JGF44" s="0"/>
      <c r="JGG44" s="0"/>
      <c r="JGH44" s="0"/>
      <c r="JGI44" s="0"/>
      <c r="JGJ44" s="0"/>
      <c r="JGK44" s="0"/>
      <c r="JGL44" s="0"/>
      <c r="JGM44" s="0"/>
      <c r="JGN44" s="0"/>
      <c r="JGO44" s="0"/>
      <c r="JGP44" s="0"/>
      <c r="JGQ44" s="0"/>
      <c r="JGR44" s="0"/>
      <c r="JGS44" s="0"/>
      <c r="JGT44" s="0"/>
      <c r="JGU44" s="0"/>
      <c r="JGV44" s="0"/>
      <c r="JGW44" s="0"/>
      <c r="JGX44" s="0"/>
      <c r="JGY44" s="0"/>
      <c r="JGZ44" s="0"/>
      <c r="JHA44" s="0"/>
      <c r="JHB44" s="0"/>
      <c r="JHC44" s="0"/>
      <c r="JHD44" s="0"/>
      <c r="JHE44" s="0"/>
      <c r="JHF44" s="0"/>
      <c r="JHG44" s="0"/>
      <c r="JHH44" s="0"/>
      <c r="JHI44" s="0"/>
      <c r="JHJ44" s="0"/>
      <c r="JHK44" s="0"/>
      <c r="JHL44" s="0"/>
      <c r="JHM44" s="0"/>
      <c r="JHN44" s="0"/>
      <c r="JHO44" s="0"/>
      <c r="JHP44" s="0"/>
      <c r="JHQ44" s="0"/>
      <c r="JHR44" s="0"/>
      <c r="JHS44" s="0"/>
      <c r="JHT44" s="0"/>
      <c r="JHU44" s="0"/>
      <c r="JHV44" s="0"/>
      <c r="JHW44" s="0"/>
      <c r="JHX44" s="0"/>
      <c r="JHY44" s="0"/>
      <c r="JHZ44" s="0"/>
      <c r="JIA44" s="0"/>
      <c r="JIB44" s="0"/>
      <c r="JIC44" s="0"/>
      <c r="JID44" s="0"/>
      <c r="JIE44" s="0"/>
      <c r="JIF44" s="0"/>
      <c r="JIG44" s="0"/>
      <c r="JIH44" s="0"/>
      <c r="JII44" s="0"/>
      <c r="JIJ44" s="0"/>
      <c r="JIK44" s="0"/>
      <c r="JIL44" s="0"/>
      <c r="JIM44" s="0"/>
      <c r="JIN44" s="0"/>
      <c r="JIO44" s="0"/>
      <c r="JIP44" s="0"/>
      <c r="JIQ44" s="0"/>
      <c r="JIR44" s="0"/>
      <c r="JIS44" s="0"/>
      <c r="JIT44" s="0"/>
      <c r="JIU44" s="0"/>
      <c r="JIV44" s="0"/>
      <c r="JIW44" s="0"/>
      <c r="JIX44" s="0"/>
      <c r="JIY44" s="0"/>
      <c r="JIZ44" s="0"/>
      <c r="JJA44" s="0"/>
      <c r="JJB44" s="0"/>
      <c r="JJC44" s="0"/>
      <c r="JJD44" s="0"/>
      <c r="JJE44" s="0"/>
      <c r="JJF44" s="0"/>
      <c r="JJG44" s="0"/>
      <c r="JJH44" s="0"/>
      <c r="JJI44" s="0"/>
      <c r="JJJ44" s="0"/>
      <c r="JJK44" s="0"/>
      <c r="JJL44" s="0"/>
      <c r="JJM44" s="0"/>
      <c r="JJN44" s="0"/>
      <c r="JJO44" s="0"/>
      <c r="JJP44" s="0"/>
      <c r="JJQ44" s="0"/>
      <c r="JJR44" s="0"/>
      <c r="JJS44" s="0"/>
      <c r="JJT44" s="0"/>
      <c r="JJU44" s="0"/>
      <c r="JJV44" s="0"/>
      <c r="JJW44" s="0"/>
      <c r="JJX44" s="0"/>
      <c r="JJY44" s="0"/>
      <c r="JJZ44" s="0"/>
      <c r="JKA44" s="0"/>
      <c r="JKB44" s="0"/>
      <c r="JKC44" s="0"/>
      <c r="JKD44" s="0"/>
      <c r="JKE44" s="0"/>
      <c r="JKF44" s="0"/>
      <c r="JKG44" s="0"/>
      <c r="JKH44" s="0"/>
      <c r="JKI44" s="0"/>
      <c r="JKJ44" s="0"/>
      <c r="JKK44" s="0"/>
      <c r="JKL44" s="0"/>
      <c r="JKM44" s="0"/>
      <c r="JKN44" s="0"/>
      <c r="JKO44" s="0"/>
      <c r="JKP44" s="0"/>
      <c r="JKQ44" s="0"/>
      <c r="JKR44" s="0"/>
      <c r="JKS44" s="0"/>
      <c r="JKT44" s="0"/>
      <c r="JKU44" s="0"/>
      <c r="JKV44" s="0"/>
      <c r="JKW44" s="0"/>
      <c r="JKX44" s="0"/>
      <c r="JKY44" s="0"/>
      <c r="JKZ44" s="0"/>
      <c r="JLA44" s="0"/>
      <c r="JLB44" s="0"/>
      <c r="JLC44" s="0"/>
      <c r="JLD44" s="0"/>
      <c r="JLE44" s="0"/>
      <c r="JLF44" s="0"/>
      <c r="JLG44" s="0"/>
      <c r="JLH44" s="0"/>
      <c r="JLI44" s="0"/>
      <c r="JLJ44" s="0"/>
      <c r="JLK44" s="0"/>
      <c r="JLL44" s="0"/>
      <c r="JLM44" s="0"/>
      <c r="JLN44" s="0"/>
      <c r="JLO44" s="0"/>
      <c r="JLP44" s="0"/>
      <c r="JLQ44" s="0"/>
      <c r="JLR44" s="0"/>
      <c r="JLS44" s="0"/>
      <c r="JLT44" s="0"/>
      <c r="JLU44" s="0"/>
      <c r="JLV44" s="0"/>
      <c r="JLW44" s="0"/>
      <c r="JLX44" s="0"/>
      <c r="JLY44" s="0"/>
      <c r="JLZ44" s="0"/>
      <c r="JMA44" s="0"/>
      <c r="JMB44" s="0"/>
      <c r="JMC44" s="0"/>
      <c r="JMD44" s="0"/>
      <c r="JME44" s="0"/>
      <c r="JMF44" s="0"/>
      <c r="JMG44" s="0"/>
      <c r="JMH44" s="0"/>
      <c r="JMI44" s="0"/>
      <c r="JMJ44" s="0"/>
      <c r="JMK44" s="0"/>
      <c r="JML44" s="0"/>
      <c r="JMM44" s="0"/>
      <c r="JMN44" s="0"/>
      <c r="JMO44" s="0"/>
      <c r="JMP44" s="0"/>
      <c r="JMQ44" s="0"/>
      <c r="JMR44" s="0"/>
      <c r="JMS44" s="0"/>
      <c r="JMT44" s="0"/>
      <c r="JMU44" s="0"/>
      <c r="JMV44" s="0"/>
      <c r="JMW44" s="0"/>
      <c r="JMX44" s="0"/>
      <c r="JMY44" s="0"/>
      <c r="JMZ44" s="0"/>
      <c r="JNA44" s="0"/>
      <c r="JNB44" s="0"/>
      <c r="JNC44" s="0"/>
      <c r="JND44" s="0"/>
      <c r="JNE44" s="0"/>
      <c r="JNF44" s="0"/>
      <c r="JNG44" s="0"/>
      <c r="JNH44" s="0"/>
      <c r="JNI44" s="0"/>
      <c r="JNJ44" s="0"/>
      <c r="JNK44" s="0"/>
      <c r="JNL44" s="0"/>
      <c r="JNM44" s="0"/>
      <c r="JNN44" s="0"/>
      <c r="JNO44" s="0"/>
      <c r="JNP44" s="0"/>
      <c r="JNQ44" s="0"/>
      <c r="JNR44" s="0"/>
      <c r="JNS44" s="0"/>
      <c r="JNT44" s="0"/>
      <c r="JNU44" s="0"/>
      <c r="JNV44" s="0"/>
      <c r="JNW44" s="0"/>
      <c r="JNX44" s="0"/>
      <c r="JNY44" s="0"/>
      <c r="JNZ44" s="0"/>
      <c r="JOA44" s="0"/>
      <c r="JOB44" s="0"/>
      <c r="JOC44" s="0"/>
      <c r="JOD44" s="0"/>
      <c r="JOE44" s="0"/>
      <c r="JOF44" s="0"/>
      <c r="JOG44" s="0"/>
      <c r="JOH44" s="0"/>
      <c r="JOI44" s="0"/>
      <c r="JOJ44" s="0"/>
      <c r="JOK44" s="0"/>
      <c r="JOL44" s="0"/>
      <c r="JOM44" s="0"/>
      <c r="JON44" s="0"/>
      <c r="JOO44" s="0"/>
      <c r="JOP44" s="0"/>
      <c r="JOQ44" s="0"/>
      <c r="JOR44" s="0"/>
      <c r="JOS44" s="0"/>
      <c r="JOT44" s="0"/>
      <c r="JOU44" s="0"/>
      <c r="JOV44" s="0"/>
      <c r="JOW44" s="0"/>
      <c r="JOX44" s="0"/>
      <c r="JOY44" s="0"/>
      <c r="JOZ44" s="0"/>
      <c r="JPA44" s="0"/>
      <c r="JPB44" s="0"/>
      <c r="JPC44" s="0"/>
      <c r="JPD44" s="0"/>
      <c r="JPE44" s="0"/>
      <c r="JPF44" s="0"/>
      <c r="JPG44" s="0"/>
      <c r="JPH44" s="0"/>
      <c r="JPI44" s="0"/>
      <c r="JPJ44" s="0"/>
      <c r="JPK44" s="0"/>
      <c r="JPL44" s="0"/>
      <c r="JPM44" s="0"/>
      <c r="JPN44" s="0"/>
      <c r="JPO44" s="0"/>
      <c r="JPP44" s="0"/>
      <c r="JPQ44" s="0"/>
      <c r="JPR44" s="0"/>
      <c r="JPS44" s="0"/>
      <c r="JPT44" s="0"/>
      <c r="JPU44" s="0"/>
      <c r="JPV44" s="0"/>
      <c r="JPW44" s="0"/>
      <c r="JPX44" s="0"/>
      <c r="JPY44" s="0"/>
      <c r="JPZ44" s="0"/>
      <c r="JQA44" s="0"/>
      <c r="JQB44" s="0"/>
      <c r="JQC44" s="0"/>
      <c r="JQD44" s="0"/>
      <c r="JQE44" s="0"/>
      <c r="JQF44" s="0"/>
      <c r="JQG44" s="0"/>
      <c r="JQH44" s="0"/>
      <c r="JQI44" s="0"/>
      <c r="JQJ44" s="0"/>
      <c r="JQK44" s="0"/>
      <c r="JQL44" s="0"/>
      <c r="JQM44" s="0"/>
      <c r="JQN44" s="0"/>
      <c r="JQO44" s="0"/>
      <c r="JQP44" s="0"/>
      <c r="JQQ44" s="0"/>
      <c r="JQR44" s="0"/>
      <c r="JQS44" s="0"/>
      <c r="JQT44" s="0"/>
      <c r="JQU44" s="0"/>
      <c r="JQV44" s="0"/>
      <c r="JQW44" s="0"/>
      <c r="JQX44" s="0"/>
      <c r="JQY44" s="0"/>
      <c r="JQZ44" s="0"/>
      <c r="JRA44" s="0"/>
      <c r="JRB44" s="0"/>
      <c r="JRC44" s="0"/>
      <c r="JRD44" s="0"/>
      <c r="JRE44" s="0"/>
      <c r="JRF44" s="0"/>
      <c r="JRG44" s="0"/>
      <c r="JRH44" s="0"/>
      <c r="JRI44" s="0"/>
      <c r="JRJ44" s="0"/>
      <c r="JRK44" s="0"/>
      <c r="JRL44" s="0"/>
      <c r="JRM44" s="0"/>
      <c r="JRN44" s="0"/>
      <c r="JRO44" s="0"/>
      <c r="JRP44" s="0"/>
      <c r="JRQ44" s="0"/>
      <c r="JRR44" s="0"/>
      <c r="JRS44" s="0"/>
      <c r="JRT44" s="0"/>
      <c r="JRU44" s="0"/>
      <c r="JRV44" s="0"/>
      <c r="JRW44" s="0"/>
      <c r="JRX44" s="0"/>
      <c r="JRY44" s="0"/>
      <c r="JRZ44" s="0"/>
      <c r="JSA44" s="0"/>
      <c r="JSB44" s="0"/>
      <c r="JSC44" s="0"/>
      <c r="JSD44" s="0"/>
      <c r="JSE44" s="0"/>
      <c r="JSF44" s="0"/>
      <c r="JSG44" s="0"/>
      <c r="JSH44" s="0"/>
      <c r="JSI44" s="0"/>
      <c r="JSJ44" s="0"/>
      <c r="JSK44" s="0"/>
      <c r="JSL44" s="0"/>
      <c r="JSM44" s="0"/>
      <c r="JSN44" s="0"/>
      <c r="JSO44" s="0"/>
      <c r="JSP44" s="0"/>
      <c r="JSQ44" s="0"/>
      <c r="JSR44" s="0"/>
      <c r="JSS44" s="0"/>
      <c r="JST44" s="0"/>
      <c r="JSU44" s="0"/>
      <c r="JSV44" s="0"/>
      <c r="JSW44" s="0"/>
      <c r="JSX44" s="0"/>
      <c r="JSY44" s="0"/>
      <c r="JSZ44" s="0"/>
      <c r="JTA44" s="0"/>
      <c r="JTB44" s="0"/>
      <c r="JTC44" s="0"/>
      <c r="JTD44" s="0"/>
      <c r="JTE44" s="0"/>
      <c r="JTF44" s="0"/>
      <c r="JTG44" s="0"/>
      <c r="JTH44" s="0"/>
      <c r="JTI44" s="0"/>
      <c r="JTJ44" s="0"/>
      <c r="JTK44" s="0"/>
      <c r="JTL44" s="0"/>
      <c r="JTM44" s="0"/>
      <c r="JTN44" s="0"/>
      <c r="JTO44" s="0"/>
      <c r="JTP44" s="0"/>
      <c r="JTQ44" s="0"/>
      <c r="JTR44" s="0"/>
      <c r="JTS44" s="0"/>
      <c r="JTT44" s="0"/>
      <c r="JTU44" s="0"/>
      <c r="JTV44" s="0"/>
      <c r="JTW44" s="0"/>
      <c r="JTX44" s="0"/>
      <c r="JTY44" s="0"/>
      <c r="JTZ44" s="0"/>
      <c r="JUA44" s="0"/>
      <c r="JUB44" s="0"/>
      <c r="JUC44" s="0"/>
      <c r="JUD44" s="0"/>
      <c r="JUE44" s="0"/>
      <c r="JUF44" s="0"/>
      <c r="JUG44" s="0"/>
      <c r="JUH44" s="0"/>
      <c r="JUI44" s="0"/>
      <c r="JUJ44" s="0"/>
      <c r="JUK44" s="0"/>
      <c r="JUL44" s="0"/>
      <c r="JUM44" s="0"/>
      <c r="JUN44" s="0"/>
      <c r="JUO44" s="0"/>
      <c r="JUP44" s="0"/>
      <c r="JUQ44" s="0"/>
      <c r="JUR44" s="0"/>
      <c r="JUS44" s="0"/>
      <c r="JUT44" s="0"/>
      <c r="JUU44" s="0"/>
      <c r="JUV44" s="0"/>
      <c r="JUW44" s="0"/>
      <c r="JUX44" s="0"/>
      <c r="JUY44" s="0"/>
      <c r="JUZ44" s="0"/>
      <c r="JVA44" s="0"/>
      <c r="JVB44" s="0"/>
      <c r="JVC44" s="0"/>
      <c r="JVD44" s="0"/>
      <c r="JVE44" s="0"/>
      <c r="JVF44" s="0"/>
      <c r="JVG44" s="0"/>
      <c r="JVH44" s="0"/>
      <c r="JVI44" s="0"/>
      <c r="JVJ44" s="0"/>
      <c r="JVK44" s="0"/>
      <c r="JVL44" s="0"/>
      <c r="JVM44" s="0"/>
      <c r="JVN44" s="0"/>
      <c r="JVO44" s="0"/>
      <c r="JVP44" s="0"/>
      <c r="JVQ44" s="0"/>
      <c r="JVR44" s="0"/>
      <c r="JVS44" s="0"/>
      <c r="JVT44" s="0"/>
      <c r="JVU44" s="0"/>
      <c r="JVV44" s="0"/>
      <c r="JVW44" s="0"/>
      <c r="JVX44" s="0"/>
      <c r="JVY44" s="0"/>
      <c r="JVZ44" s="0"/>
      <c r="JWA44" s="0"/>
      <c r="JWB44" s="0"/>
      <c r="JWC44" s="0"/>
      <c r="JWD44" s="0"/>
      <c r="JWE44" s="0"/>
      <c r="JWF44" s="0"/>
      <c r="JWG44" s="0"/>
      <c r="JWH44" s="0"/>
      <c r="JWI44" s="0"/>
      <c r="JWJ44" s="0"/>
      <c r="JWK44" s="0"/>
      <c r="JWL44" s="0"/>
      <c r="JWM44" s="0"/>
      <c r="JWN44" s="0"/>
      <c r="JWO44" s="0"/>
      <c r="JWP44" s="0"/>
      <c r="JWQ44" s="0"/>
      <c r="JWR44" s="0"/>
      <c r="JWS44" s="0"/>
      <c r="JWT44" s="0"/>
      <c r="JWU44" s="0"/>
      <c r="JWV44" s="0"/>
      <c r="JWW44" s="0"/>
      <c r="JWX44" s="0"/>
      <c r="JWY44" s="0"/>
      <c r="JWZ44" s="0"/>
      <c r="JXA44" s="0"/>
      <c r="JXB44" s="0"/>
      <c r="JXC44" s="0"/>
      <c r="JXD44" s="0"/>
      <c r="JXE44" s="0"/>
      <c r="JXF44" s="0"/>
      <c r="JXG44" s="0"/>
      <c r="JXH44" s="0"/>
      <c r="JXI44" s="0"/>
      <c r="JXJ44" s="0"/>
      <c r="JXK44" s="0"/>
      <c r="JXL44" s="0"/>
      <c r="JXM44" s="0"/>
      <c r="JXN44" s="0"/>
      <c r="JXO44" s="0"/>
      <c r="JXP44" s="0"/>
      <c r="JXQ44" s="0"/>
      <c r="JXR44" s="0"/>
      <c r="JXS44" s="0"/>
      <c r="JXT44" s="0"/>
      <c r="JXU44" s="0"/>
      <c r="JXV44" s="0"/>
      <c r="JXW44" s="0"/>
      <c r="JXX44" s="0"/>
      <c r="JXY44" s="0"/>
      <c r="JXZ44" s="0"/>
      <c r="JYA44" s="0"/>
      <c r="JYB44" s="0"/>
      <c r="JYC44" s="0"/>
      <c r="JYD44" s="0"/>
      <c r="JYE44" s="0"/>
      <c r="JYF44" s="0"/>
      <c r="JYG44" s="0"/>
      <c r="JYH44" s="0"/>
      <c r="JYI44" s="0"/>
      <c r="JYJ44" s="0"/>
      <c r="JYK44" s="0"/>
      <c r="JYL44" s="0"/>
      <c r="JYM44" s="0"/>
      <c r="JYN44" s="0"/>
      <c r="JYO44" s="0"/>
      <c r="JYP44" s="0"/>
      <c r="JYQ44" s="0"/>
      <c r="JYR44" s="0"/>
      <c r="JYS44" s="0"/>
      <c r="JYT44" s="0"/>
      <c r="JYU44" s="0"/>
      <c r="JYV44" s="0"/>
      <c r="JYW44" s="0"/>
      <c r="JYX44" s="0"/>
      <c r="JYY44" s="0"/>
      <c r="JYZ44" s="0"/>
      <c r="JZA44" s="0"/>
      <c r="JZB44" s="0"/>
      <c r="JZC44" s="0"/>
      <c r="JZD44" s="0"/>
      <c r="JZE44" s="0"/>
      <c r="JZF44" s="0"/>
      <c r="JZG44" s="0"/>
      <c r="JZH44" s="0"/>
      <c r="JZI44" s="0"/>
      <c r="JZJ44" s="0"/>
      <c r="JZK44" s="0"/>
      <c r="JZL44" s="0"/>
      <c r="JZM44" s="0"/>
      <c r="JZN44" s="0"/>
      <c r="JZO44" s="0"/>
      <c r="JZP44" s="0"/>
      <c r="JZQ44" s="0"/>
      <c r="JZR44" s="0"/>
      <c r="JZS44" s="0"/>
      <c r="JZT44" s="0"/>
      <c r="JZU44" s="0"/>
      <c r="JZV44" s="0"/>
      <c r="JZW44" s="0"/>
      <c r="JZX44" s="0"/>
      <c r="JZY44" s="0"/>
      <c r="JZZ44" s="0"/>
      <c r="KAA44" s="0"/>
      <c r="KAB44" s="0"/>
      <c r="KAC44" s="0"/>
      <c r="KAD44" s="0"/>
      <c r="KAE44" s="0"/>
      <c r="KAF44" s="0"/>
      <c r="KAG44" s="0"/>
      <c r="KAH44" s="0"/>
      <c r="KAI44" s="0"/>
      <c r="KAJ44" s="0"/>
      <c r="KAK44" s="0"/>
      <c r="KAL44" s="0"/>
      <c r="KAM44" s="0"/>
      <c r="KAN44" s="0"/>
      <c r="KAO44" s="0"/>
      <c r="KAP44" s="0"/>
      <c r="KAQ44" s="0"/>
      <c r="KAR44" s="0"/>
      <c r="KAS44" s="0"/>
      <c r="KAT44" s="0"/>
      <c r="KAU44" s="0"/>
      <c r="KAV44" s="0"/>
      <c r="KAW44" s="0"/>
      <c r="KAX44" s="0"/>
      <c r="KAY44" s="0"/>
      <c r="KAZ44" s="0"/>
      <c r="KBA44" s="0"/>
      <c r="KBB44" s="0"/>
      <c r="KBC44" s="0"/>
      <c r="KBD44" s="0"/>
      <c r="KBE44" s="0"/>
      <c r="KBF44" s="0"/>
      <c r="KBG44" s="0"/>
      <c r="KBH44" s="0"/>
      <c r="KBI44" s="0"/>
      <c r="KBJ44" s="0"/>
      <c r="KBK44" s="0"/>
      <c r="KBL44" s="0"/>
      <c r="KBM44" s="0"/>
      <c r="KBN44" s="0"/>
      <c r="KBO44" s="0"/>
      <c r="KBP44" s="0"/>
      <c r="KBQ44" s="0"/>
      <c r="KBR44" s="0"/>
      <c r="KBS44" s="0"/>
      <c r="KBT44" s="0"/>
      <c r="KBU44" s="0"/>
      <c r="KBV44" s="0"/>
      <c r="KBW44" s="0"/>
      <c r="KBX44" s="0"/>
      <c r="KBY44" s="0"/>
      <c r="KBZ44" s="0"/>
      <c r="KCA44" s="0"/>
      <c r="KCB44" s="0"/>
      <c r="KCC44" s="0"/>
      <c r="KCD44" s="0"/>
      <c r="KCE44" s="0"/>
      <c r="KCF44" s="0"/>
      <c r="KCG44" s="0"/>
      <c r="KCH44" s="0"/>
      <c r="KCI44" s="0"/>
      <c r="KCJ44" s="0"/>
      <c r="KCK44" s="0"/>
      <c r="KCL44" s="0"/>
      <c r="KCM44" s="0"/>
      <c r="KCN44" s="0"/>
      <c r="KCO44" s="0"/>
      <c r="KCP44" s="0"/>
      <c r="KCQ44" s="0"/>
      <c r="KCR44" s="0"/>
      <c r="KCS44" s="0"/>
      <c r="KCT44" s="0"/>
      <c r="KCU44" s="0"/>
      <c r="KCV44" s="0"/>
      <c r="KCW44" s="0"/>
      <c r="KCX44" s="0"/>
      <c r="KCY44" s="0"/>
      <c r="KCZ44" s="0"/>
      <c r="KDA44" s="0"/>
      <c r="KDB44" s="0"/>
      <c r="KDC44" s="0"/>
      <c r="KDD44" s="0"/>
      <c r="KDE44" s="0"/>
      <c r="KDF44" s="0"/>
      <c r="KDG44" s="0"/>
      <c r="KDH44" s="0"/>
      <c r="KDI44" s="0"/>
      <c r="KDJ44" s="0"/>
      <c r="KDK44" s="0"/>
      <c r="KDL44" s="0"/>
      <c r="KDM44" s="0"/>
      <c r="KDN44" s="0"/>
      <c r="KDO44" s="0"/>
      <c r="KDP44" s="0"/>
      <c r="KDQ44" s="0"/>
      <c r="KDR44" s="0"/>
      <c r="KDS44" s="0"/>
      <c r="KDT44" s="0"/>
      <c r="KDU44" s="0"/>
      <c r="KDV44" s="0"/>
      <c r="KDW44" s="0"/>
      <c r="KDX44" s="0"/>
      <c r="KDY44" s="0"/>
      <c r="KDZ44" s="0"/>
      <c r="KEA44" s="0"/>
      <c r="KEB44" s="0"/>
      <c r="KEC44" s="0"/>
      <c r="KED44" s="0"/>
      <c r="KEE44" s="0"/>
      <c r="KEF44" s="0"/>
      <c r="KEG44" s="0"/>
      <c r="KEH44" s="0"/>
      <c r="KEI44" s="0"/>
      <c r="KEJ44" s="0"/>
      <c r="KEK44" s="0"/>
      <c r="KEL44" s="0"/>
      <c r="KEM44" s="0"/>
      <c r="KEN44" s="0"/>
      <c r="KEO44" s="0"/>
      <c r="KEP44" s="0"/>
      <c r="KEQ44" s="0"/>
      <c r="KER44" s="0"/>
      <c r="KES44" s="0"/>
      <c r="KET44" s="0"/>
      <c r="KEU44" s="0"/>
      <c r="KEV44" s="0"/>
      <c r="KEW44" s="0"/>
      <c r="KEX44" s="0"/>
      <c r="KEY44" s="0"/>
      <c r="KEZ44" s="0"/>
      <c r="KFA44" s="0"/>
      <c r="KFB44" s="0"/>
      <c r="KFC44" s="0"/>
      <c r="KFD44" s="0"/>
      <c r="KFE44" s="0"/>
      <c r="KFF44" s="0"/>
      <c r="KFG44" s="0"/>
      <c r="KFH44" s="0"/>
      <c r="KFI44" s="0"/>
      <c r="KFJ44" s="0"/>
      <c r="KFK44" s="0"/>
      <c r="KFL44" s="0"/>
      <c r="KFM44" s="0"/>
      <c r="KFN44" s="0"/>
      <c r="KFO44" s="0"/>
      <c r="KFP44" s="0"/>
      <c r="KFQ44" s="0"/>
      <c r="KFR44" s="0"/>
      <c r="KFS44" s="0"/>
      <c r="KFT44" s="0"/>
      <c r="KFU44" s="0"/>
      <c r="KFV44" s="0"/>
      <c r="KFW44" s="0"/>
      <c r="KFX44" s="0"/>
      <c r="KFY44" s="0"/>
      <c r="KFZ44" s="0"/>
      <c r="KGA44" s="0"/>
      <c r="KGB44" s="0"/>
      <c r="KGC44" s="0"/>
      <c r="KGD44" s="0"/>
      <c r="KGE44" s="0"/>
      <c r="KGF44" s="0"/>
      <c r="KGG44" s="0"/>
      <c r="KGH44" s="0"/>
      <c r="KGI44" s="0"/>
      <c r="KGJ44" s="0"/>
      <c r="KGK44" s="0"/>
      <c r="KGL44" s="0"/>
      <c r="KGM44" s="0"/>
      <c r="KGN44" s="0"/>
      <c r="KGO44" s="0"/>
      <c r="KGP44" s="0"/>
      <c r="KGQ44" s="0"/>
      <c r="KGR44" s="0"/>
      <c r="KGS44" s="0"/>
      <c r="KGT44" s="0"/>
      <c r="KGU44" s="0"/>
      <c r="KGV44" s="0"/>
      <c r="KGW44" s="0"/>
      <c r="KGX44" s="0"/>
      <c r="KGY44" s="0"/>
      <c r="KGZ44" s="0"/>
      <c r="KHA44" s="0"/>
      <c r="KHB44" s="0"/>
      <c r="KHC44" s="0"/>
      <c r="KHD44" s="0"/>
      <c r="KHE44" s="0"/>
      <c r="KHF44" s="0"/>
      <c r="KHG44" s="0"/>
      <c r="KHH44" s="0"/>
      <c r="KHI44" s="0"/>
      <c r="KHJ44" s="0"/>
      <c r="KHK44" s="0"/>
      <c r="KHL44" s="0"/>
      <c r="KHM44" s="0"/>
      <c r="KHN44" s="0"/>
      <c r="KHO44" s="0"/>
      <c r="KHP44" s="0"/>
      <c r="KHQ44" s="0"/>
      <c r="KHR44" s="0"/>
      <c r="KHS44" s="0"/>
      <c r="KHT44" s="0"/>
      <c r="KHU44" s="0"/>
      <c r="KHV44" s="0"/>
      <c r="KHW44" s="0"/>
      <c r="KHX44" s="0"/>
      <c r="KHY44" s="0"/>
      <c r="KHZ44" s="0"/>
      <c r="KIA44" s="0"/>
      <c r="KIB44" s="0"/>
      <c r="KIC44" s="0"/>
      <c r="KID44" s="0"/>
      <c r="KIE44" s="0"/>
      <c r="KIF44" s="0"/>
      <c r="KIG44" s="0"/>
      <c r="KIH44" s="0"/>
      <c r="KII44" s="0"/>
      <c r="KIJ44" s="0"/>
      <c r="KIK44" s="0"/>
      <c r="KIL44" s="0"/>
      <c r="KIM44" s="0"/>
      <c r="KIN44" s="0"/>
      <c r="KIO44" s="0"/>
      <c r="KIP44" s="0"/>
      <c r="KIQ44" s="0"/>
      <c r="KIR44" s="0"/>
      <c r="KIS44" s="0"/>
      <c r="KIT44" s="0"/>
      <c r="KIU44" s="0"/>
      <c r="KIV44" s="0"/>
      <c r="KIW44" s="0"/>
      <c r="KIX44" s="0"/>
      <c r="KIY44" s="0"/>
      <c r="KIZ44" s="0"/>
      <c r="KJA44" s="0"/>
      <c r="KJB44" s="0"/>
      <c r="KJC44" s="0"/>
      <c r="KJD44" s="0"/>
      <c r="KJE44" s="0"/>
      <c r="KJF44" s="0"/>
      <c r="KJG44" s="0"/>
      <c r="KJH44" s="0"/>
      <c r="KJI44" s="0"/>
      <c r="KJJ44" s="0"/>
      <c r="KJK44" s="0"/>
      <c r="KJL44" s="0"/>
      <c r="KJM44" s="0"/>
      <c r="KJN44" s="0"/>
      <c r="KJO44" s="0"/>
      <c r="KJP44" s="0"/>
      <c r="KJQ44" s="0"/>
      <c r="KJR44" s="0"/>
      <c r="KJS44" s="0"/>
      <c r="KJT44" s="0"/>
      <c r="KJU44" s="0"/>
      <c r="KJV44" s="0"/>
      <c r="KJW44" s="0"/>
      <c r="KJX44" s="0"/>
      <c r="KJY44" s="0"/>
      <c r="KJZ44" s="0"/>
      <c r="KKA44" s="0"/>
      <c r="KKB44" s="0"/>
      <c r="KKC44" s="0"/>
      <c r="KKD44" s="0"/>
      <c r="KKE44" s="0"/>
      <c r="KKF44" s="0"/>
      <c r="KKG44" s="0"/>
      <c r="KKH44" s="0"/>
      <c r="KKI44" s="0"/>
      <c r="KKJ44" s="0"/>
      <c r="KKK44" s="0"/>
      <c r="KKL44" s="0"/>
      <c r="KKM44" s="0"/>
      <c r="KKN44" s="0"/>
      <c r="KKO44" s="0"/>
      <c r="KKP44" s="0"/>
      <c r="KKQ44" s="0"/>
      <c r="KKR44" s="0"/>
      <c r="KKS44" s="0"/>
      <c r="KKT44" s="0"/>
      <c r="KKU44" s="0"/>
      <c r="KKV44" s="0"/>
      <c r="KKW44" s="0"/>
      <c r="KKX44" s="0"/>
      <c r="KKY44" s="0"/>
      <c r="KKZ44" s="0"/>
      <c r="KLA44" s="0"/>
      <c r="KLB44" s="0"/>
      <c r="KLC44" s="0"/>
      <c r="KLD44" s="0"/>
      <c r="KLE44" s="0"/>
      <c r="KLF44" s="0"/>
      <c r="KLG44" s="0"/>
      <c r="KLH44" s="0"/>
      <c r="KLI44" s="0"/>
      <c r="KLJ44" s="0"/>
      <c r="KLK44" s="0"/>
      <c r="KLL44" s="0"/>
      <c r="KLM44" s="0"/>
      <c r="KLN44" s="0"/>
      <c r="KLO44" s="0"/>
      <c r="KLP44" s="0"/>
      <c r="KLQ44" s="0"/>
      <c r="KLR44" s="0"/>
      <c r="KLS44" s="0"/>
      <c r="KLT44" s="0"/>
      <c r="KLU44" s="0"/>
      <c r="KLV44" s="0"/>
      <c r="KLW44" s="0"/>
      <c r="KLX44" s="0"/>
      <c r="KLY44" s="0"/>
      <c r="KLZ44" s="0"/>
      <c r="KMA44" s="0"/>
      <c r="KMB44" s="0"/>
      <c r="KMC44" s="0"/>
      <c r="KMD44" s="0"/>
      <c r="KME44" s="0"/>
      <c r="KMF44" s="0"/>
      <c r="KMG44" s="0"/>
      <c r="KMH44" s="0"/>
      <c r="KMI44" s="0"/>
      <c r="KMJ44" s="0"/>
      <c r="KMK44" s="0"/>
      <c r="KML44" s="0"/>
      <c r="KMM44" s="0"/>
      <c r="KMN44" s="0"/>
      <c r="KMO44" s="0"/>
      <c r="KMP44" s="0"/>
      <c r="KMQ44" s="0"/>
      <c r="KMR44" s="0"/>
      <c r="KMS44" s="0"/>
      <c r="KMT44" s="0"/>
      <c r="KMU44" s="0"/>
      <c r="KMV44" s="0"/>
      <c r="KMW44" s="0"/>
      <c r="KMX44" s="0"/>
      <c r="KMY44" s="0"/>
      <c r="KMZ44" s="0"/>
      <c r="KNA44" s="0"/>
      <c r="KNB44" s="0"/>
      <c r="KNC44" s="0"/>
      <c r="KND44" s="0"/>
      <c r="KNE44" s="0"/>
      <c r="KNF44" s="0"/>
      <c r="KNG44" s="0"/>
      <c r="KNH44" s="0"/>
      <c r="KNI44" s="0"/>
      <c r="KNJ44" s="0"/>
      <c r="KNK44" s="0"/>
      <c r="KNL44" s="0"/>
      <c r="KNM44" s="0"/>
      <c r="KNN44" s="0"/>
      <c r="KNO44" s="0"/>
      <c r="KNP44" s="0"/>
      <c r="KNQ44" s="0"/>
      <c r="KNR44" s="0"/>
      <c r="KNS44" s="0"/>
      <c r="KNT44" s="0"/>
      <c r="KNU44" s="0"/>
      <c r="KNV44" s="0"/>
      <c r="KNW44" s="0"/>
      <c r="KNX44" s="0"/>
      <c r="KNY44" s="0"/>
      <c r="KNZ44" s="0"/>
      <c r="KOA44" s="0"/>
      <c r="KOB44" s="0"/>
      <c r="KOC44" s="0"/>
      <c r="KOD44" s="0"/>
      <c r="KOE44" s="0"/>
      <c r="KOF44" s="0"/>
      <c r="KOG44" s="0"/>
      <c r="KOH44" s="0"/>
      <c r="KOI44" s="0"/>
      <c r="KOJ44" s="0"/>
      <c r="KOK44" s="0"/>
      <c r="KOL44" s="0"/>
      <c r="KOM44" s="0"/>
      <c r="KON44" s="0"/>
      <c r="KOO44" s="0"/>
      <c r="KOP44" s="0"/>
      <c r="KOQ44" s="0"/>
      <c r="KOR44" s="0"/>
      <c r="KOS44" s="0"/>
      <c r="KOT44" s="0"/>
      <c r="KOU44" s="0"/>
      <c r="KOV44" s="0"/>
      <c r="KOW44" s="0"/>
      <c r="KOX44" s="0"/>
      <c r="KOY44" s="0"/>
      <c r="KOZ44" s="0"/>
      <c r="KPA44" s="0"/>
      <c r="KPB44" s="0"/>
      <c r="KPC44" s="0"/>
      <c r="KPD44" s="0"/>
      <c r="KPE44" s="0"/>
      <c r="KPF44" s="0"/>
      <c r="KPG44" s="0"/>
      <c r="KPH44" s="0"/>
      <c r="KPI44" s="0"/>
      <c r="KPJ44" s="0"/>
      <c r="KPK44" s="0"/>
      <c r="KPL44" s="0"/>
      <c r="KPM44" s="0"/>
      <c r="KPN44" s="0"/>
      <c r="KPO44" s="0"/>
      <c r="KPP44" s="0"/>
      <c r="KPQ44" s="0"/>
      <c r="KPR44" s="0"/>
      <c r="KPS44" s="0"/>
      <c r="KPT44" s="0"/>
      <c r="KPU44" s="0"/>
      <c r="KPV44" s="0"/>
      <c r="KPW44" s="0"/>
      <c r="KPX44" s="0"/>
      <c r="KPY44" s="0"/>
      <c r="KPZ44" s="0"/>
      <c r="KQA44" s="0"/>
      <c r="KQB44" s="0"/>
      <c r="KQC44" s="0"/>
      <c r="KQD44" s="0"/>
      <c r="KQE44" s="0"/>
      <c r="KQF44" s="0"/>
      <c r="KQG44" s="0"/>
      <c r="KQH44" s="0"/>
      <c r="KQI44" s="0"/>
      <c r="KQJ44" s="0"/>
      <c r="KQK44" s="0"/>
      <c r="KQL44" s="0"/>
      <c r="KQM44" s="0"/>
      <c r="KQN44" s="0"/>
      <c r="KQO44" s="0"/>
      <c r="KQP44" s="0"/>
      <c r="KQQ44" s="0"/>
      <c r="KQR44" s="0"/>
      <c r="KQS44" s="0"/>
      <c r="KQT44" s="0"/>
      <c r="KQU44" s="0"/>
      <c r="KQV44" s="0"/>
      <c r="KQW44" s="0"/>
      <c r="KQX44" s="0"/>
      <c r="KQY44" s="0"/>
      <c r="KQZ44" s="0"/>
      <c r="KRA44" s="0"/>
      <c r="KRB44" s="0"/>
      <c r="KRC44" s="0"/>
      <c r="KRD44" s="0"/>
      <c r="KRE44" s="0"/>
      <c r="KRF44" s="0"/>
      <c r="KRG44" s="0"/>
      <c r="KRH44" s="0"/>
      <c r="KRI44" s="0"/>
      <c r="KRJ44" s="0"/>
      <c r="KRK44" s="0"/>
      <c r="KRL44" s="0"/>
      <c r="KRM44" s="0"/>
      <c r="KRN44" s="0"/>
      <c r="KRO44" s="0"/>
      <c r="KRP44" s="0"/>
      <c r="KRQ44" s="0"/>
      <c r="KRR44" s="0"/>
      <c r="KRS44" s="0"/>
      <c r="KRT44" s="0"/>
      <c r="KRU44" s="0"/>
      <c r="KRV44" s="0"/>
      <c r="KRW44" s="0"/>
      <c r="KRX44" s="0"/>
      <c r="KRY44" s="0"/>
      <c r="KRZ44" s="0"/>
      <c r="KSA44" s="0"/>
      <c r="KSB44" s="0"/>
      <c r="KSC44" s="0"/>
      <c r="KSD44" s="0"/>
      <c r="KSE44" s="0"/>
      <c r="KSF44" s="0"/>
      <c r="KSG44" s="0"/>
      <c r="KSH44" s="0"/>
      <c r="KSI44" s="0"/>
      <c r="KSJ44" s="0"/>
      <c r="KSK44" s="0"/>
      <c r="KSL44" s="0"/>
      <c r="KSM44" s="0"/>
      <c r="KSN44" s="0"/>
      <c r="KSO44" s="0"/>
      <c r="KSP44" s="0"/>
      <c r="KSQ44" s="0"/>
      <c r="KSR44" s="0"/>
      <c r="KSS44" s="0"/>
      <c r="KST44" s="0"/>
      <c r="KSU44" s="0"/>
      <c r="KSV44" s="0"/>
      <c r="KSW44" s="0"/>
      <c r="KSX44" s="0"/>
      <c r="KSY44" s="0"/>
      <c r="KSZ44" s="0"/>
      <c r="KTA44" s="0"/>
      <c r="KTB44" s="0"/>
      <c r="KTC44" s="0"/>
      <c r="KTD44" s="0"/>
      <c r="KTE44" s="0"/>
      <c r="KTF44" s="0"/>
      <c r="KTG44" s="0"/>
      <c r="KTH44" s="0"/>
      <c r="KTI44" s="0"/>
      <c r="KTJ44" s="0"/>
      <c r="KTK44" s="0"/>
      <c r="KTL44" s="0"/>
      <c r="KTM44" s="0"/>
      <c r="KTN44" s="0"/>
      <c r="KTO44" s="0"/>
      <c r="KTP44" s="0"/>
      <c r="KTQ44" s="0"/>
      <c r="KTR44" s="0"/>
      <c r="KTS44" s="0"/>
      <c r="KTT44" s="0"/>
      <c r="KTU44" s="0"/>
      <c r="KTV44" s="0"/>
      <c r="KTW44" s="0"/>
      <c r="KTX44" s="0"/>
      <c r="KTY44" s="0"/>
      <c r="KTZ44" s="0"/>
      <c r="KUA44" s="0"/>
      <c r="KUB44" s="0"/>
      <c r="KUC44" s="0"/>
      <c r="KUD44" s="0"/>
      <c r="KUE44" s="0"/>
      <c r="KUF44" s="0"/>
      <c r="KUG44" s="0"/>
      <c r="KUH44" s="0"/>
      <c r="KUI44" s="0"/>
      <c r="KUJ44" s="0"/>
      <c r="KUK44" s="0"/>
      <c r="KUL44" s="0"/>
      <c r="KUM44" s="0"/>
      <c r="KUN44" s="0"/>
      <c r="KUO44" s="0"/>
      <c r="KUP44" s="0"/>
      <c r="KUQ44" s="0"/>
      <c r="KUR44" s="0"/>
      <c r="KUS44" s="0"/>
      <c r="KUT44" s="0"/>
      <c r="KUU44" s="0"/>
      <c r="KUV44" s="0"/>
      <c r="KUW44" s="0"/>
      <c r="KUX44" s="0"/>
      <c r="KUY44" s="0"/>
      <c r="KUZ44" s="0"/>
      <c r="KVA44" s="0"/>
      <c r="KVB44" s="0"/>
      <c r="KVC44" s="0"/>
      <c r="KVD44" s="0"/>
      <c r="KVE44" s="0"/>
      <c r="KVF44" s="0"/>
      <c r="KVG44" s="0"/>
      <c r="KVH44" s="0"/>
      <c r="KVI44" s="0"/>
      <c r="KVJ44" s="0"/>
      <c r="KVK44" s="0"/>
      <c r="KVL44" s="0"/>
      <c r="KVM44" s="0"/>
      <c r="KVN44" s="0"/>
      <c r="KVO44" s="0"/>
      <c r="KVP44" s="0"/>
      <c r="KVQ44" s="0"/>
      <c r="KVR44" s="0"/>
      <c r="KVS44" s="0"/>
      <c r="KVT44" s="0"/>
      <c r="KVU44" s="0"/>
      <c r="KVV44" s="0"/>
      <c r="KVW44" s="0"/>
      <c r="KVX44" s="0"/>
      <c r="KVY44" s="0"/>
      <c r="KVZ44" s="0"/>
      <c r="KWA44" s="0"/>
      <c r="KWB44" s="0"/>
      <c r="KWC44" s="0"/>
      <c r="KWD44" s="0"/>
      <c r="KWE44" s="0"/>
      <c r="KWF44" s="0"/>
      <c r="KWG44" s="0"/>
      <c r="KWH44" s="0"/>
      <c r="KWI44" s="0"/>
      <c r="KWJ44" s="0"/>
      <c r="KWK44" s="0"/>
      <c r="KWL44" s="0"/>
      <c r="KWM44" s="0"/>
      <c r="KWN44" s="0"/>
      <c r="KWO44" s="0"/>
      <c r="KWP44" s="0"/>
      <c r="KWQ44" s="0"/>
      <c r="KWR44" s="0"/>
      <c r="KWS44" s="0"/>
      <c r="KWT44" s="0"/>
      <c r="KWU44" s="0"/>
      <c r="KWV44" s="0"/>
      <c r="KWW44" s="0"/>
      <c r="KWX44" s="0"/>
      <c r="KWY44" s="0"/>
      <c r="KWZ44" s="0"/>
      <c r="KXA44" s="0"/>
      <c r="KXB44" s="0"/>
      <c r="KXC44" s="0"/>
      <c r="KXD44" s="0"/>
      <c r="KXE44" s="0"/>
      <c r="KXF44" s="0"/>
      <c r="KXG44" s="0"/>
      <c r="KXH44" s="0"/>
      <c r="KXI44" s="0"/>
      <c r="KXJ44" s="0"/>
      <c r="KXK44" s="0"/>
      <c r="KXL44" s="0"/>
      <c r="KXM44" s="0"/>
      <c r="KXN44" s="0"/>
      <c r="KXO44" s="0"/>
      <c r="KXP44" s="0"/>
      <c r="KXQ44" s="0"/>
      <c r="KXR44" s="0"/>
      <c r="KXS44" s="0"/>
      <c r="KXT44" s="0"/>
      <c r="KXU44" s="0"/>
      <c r="KXV44" s="0"/>
      <c r="KXW44" s="0"/>
      <c r="KXX44" s="0"/>
      <c r="KXY44" s="0"/>
      <c r="KXZ44" s="0"/>
      <c r="KYA44" s="0"/>
      <c r="KYB44" s="0"/>
      <c r="KYC44" s="0"/>
      <c r="KYD44" s="0"/>
      <c r="KYE44" s="0"/>
      <c r="KYF44" s="0"/>
      <c r="KYG44" s="0"/>
      <c r="KYH44" s="0"/>
      <c r="KYI44" s="0"/>
      <c r="KYJ44" s="0"/>
      <c r="KYK44" s="0"/>
      <c r="KYL44" s="0"/>
      <c r="KYM44" s="0"/>
      <c r="KYN44" s="0"/>
      <c r="KYO44" s="0"/>
      <c r="KYP44" s="0"/>
      <c r="KYQ44" s="0"/>
      <c r="KYR44" s="0"/>
      <c r="KYS44" s="0"/>
      <c r="KYT44" s="0"/>
      <c r="KYU44" s="0"/>
      <c r="KYV44" s="0"/>
      <c r="KYW44" s="0"/>
      <c r="KYX44" s="0"/>
      <c r="KYY44" s="0"/>
      <c r="KYZ44" s="0"/>
      <c r="KZA44" s="0"/>
      <c r="KZB44" s="0"/>
      <c r="KZC44" s="0"/>
      <c r="KZD44" s="0"/>
      <c r="KZE44" s="0"/>
      <c r="KZF44" s="0"/>
      <c r="KZG44" s="0"/>
      <c r="KZH44" s="0"/>
      <c r="KZI44" s="0"/>
      <c r="KZJ44" s="0"/>
      <c r="KZK44" s="0"/>
      <c r="KZL44" s="0"/>
      <c r="KZM44" s="0"/>
      <c r="KZN44" s="0"/>
      <c r="KZO44" s="0"/>
      <c r="KZP44" s="0"/>
      <c r="KZQ44" s="0"/>
      <c r="KZR44" s="0"/>
      <c r="KZS44" s="0"/>
      <c r="KZT44" s="0"/>
      <c r="KZU44" s="0"/>
      <c r="KZV44" s="0"/>
      <c r="KZW44" s="0"/>
      <c r="KZX44" s="0"/>
      <c r="KZY44" s="0"/>
      <c r="KZZ44" s="0"/>
      <c r="LAA44" s="0"/>
      <c r="LAB44" s="0"/>
      <c r="LAC44" s="0"/>
      <c r="LAD44" s="0"/>
      <c r="LAE44" s="0"/>
      <c r="LAF44" s="0"/>
      <c r="LAG44" s="0"/>
      <c r="LAH44" s="0"/>
      <c r="LAI44" s="0"/>
      <c r="LAJ44" s="0"/>
      <c r="LAK44" s="0"/>
      <c r="LAL44" s="0"/>
      <c r="LAM44" s="0"/>
      <c r="LAN44" s="0"/>
      <c r="LAO44" s="0"/>
      <c r="LAP44" s="0"/>
      <c r="LAQ44" s="0"/>
      <c r="LAR44" s="0"/>
      <c r="LAS44" s="0"/>
      <c r="LAT44" s="0"/>
      <c r="LAU44" s="0"/>
      <c r="LAV44" s="0"/>
      <c r="LAW44" s="0"/>
      <c r="LAX44" s="0"/>
      <c r="LAY44" s="0"/>
      <c r="LAZ44" s="0"/>
      <c r="LBA44" s="0"/>
      <c r="LBB44" s="0"/>
      <c r="LBC44" s="0"/>
      <c r="LBD44" s="0"/>
      <c r="LBE44" s="0"/>
      <c r="LBF44" s="0"/>
      <c r="LBG44" s="0"/>
      <c r="LBH44" s="0"/>
      <c r="LBI44" s="0"/>
      <c r="LBJ44" s="0"/>
      <c r="LBK44" s="0"/>
      <c r="LBL44" s="0"/>
      <c r="LBM44" s="0"/>
      <c r="LBN44" s="0"/>
      <c r="LBO44" s="0"/>
      <c r="LBP44" s="0"/>
      <c r="LBQ44" s="0"/>
      <c r="LBR44" s="0"/>
      <c r="LBS44" s="0"/>
      <c r="LBT44" s="0"/>
      <c r="LBU44" s="0"/>
      <c r="LBV44" s="0"/>
      <c r="LBW44" s="0"/>
      <c r="LBX44" s="0"/>
      <c r="LBY44" s="0"/>
      <c r="LBZ44" s="0"/>
      <c r="LCA44" s="0"/>
      <c r="LCB44" s="0"/>
      <c r="LCC44" s="0"/>
      <c r="LCD44" s="0"/>
      <c r="LCE44" s="0"/>
      <c r="LCF44" s="0"/>
      <c r="LCG44" s="0"/>
      <c r="LCH44" s="0"/>
      <c r="LCI44" s="0"/>
      <c r="LCJ44" s="0"/>
      <c r="LCK44" s="0"/>
      <c r="LCL44" s="0"/>
      <c r="LCM44" s="0"/>
      <c r="LCN44" s="0"/>
      <c r="LCO44" s="0"/>
      <c r="LCP44" s="0"/>
      <c r="LCQ44" s="0"/>
      <c r="LCR44" s="0"/>
      <c r="LCS44" s="0"/>
      <c r="LCT44" s="0"/>
      <c r="LCU44" s="0"/>
      <c r="LCV44" s="0"/>
      <c r="LCW44" s="0"/>
      <c r="LCX44" s="0"/>
      <c r="LCY44" s="0"/>
      <c r="LCZ44" s="0"/>
      <c r="LDA44" s="0"/>
      <c r="LDB44" s="0"/>
      <c r="LDC44" s="0"/>
      <c r="LDD44" s="0"/>
      <c r="LDE44" s="0"/>
      <c r="LDF44" s="0"/>
      <c r="LDG44" s="0"/>
      <c r="LDH44" s="0"/>
      <c r="LDI44" s="0"/>
      <c r="LDJ44" s="0"/>
      <c r="LDK44" s="0"/>
      <c r="LDL44" s="0"/>
      <c r="LDM44" s="0"/>
      <c r="LDN44" s="0"/>
      <c r="LDO44" s="0"/>
      <c r="LDP44" s="0"/>
      <c r="LDQ44" s="0"/>
      <c r="LDR44" s="0"/>
      <c r="LDS44" s="0"/>
      <c r="LDT44" s="0"/>
      <c r="LDU44" s="0"/>
      <c r="LDV44" s="0"/>
      <c r="LDW44" s="0"/>
      <c r="LDX44" s="0"/>
      <c r="LDY44" s="0"/>
      <c r="LDZ44" s="0"/>
      <c r="LEA44" s="0"/>
      <c r="LEB44" s="0"/>
      <c r="LEC44" s="0"/>
      <c r="LED44" s="0"/>
      <c r="LEE44" s="0"/>
      <c r="LEF44" s="0"/>
      <c r="LEG44" s="0"/>
      <c r="LEH44" s="0"/>
      <c r="LEI44" s="0"/>
      <c r="LEJ44" s="0"/>
      <c r="LEK44" s="0"/>
      <c r="LEL44" s="0"/>
      <c r="LEM44" s="0"/>
      <c r="LEN44" s="0"/>
      <c r="LEO44" s="0"/>
      <c r="LEP44" s="0"/>
      <c r="LEQ44" s="0"/>
      <c r="LER44" s="0"/>
      <c r="LES44" s="0"/>
      <c r="LET44" s="0"/>
      <c r="LEU44" s="0"/>
      <c r="LEV44" s="0"/>
      <c r="LEW44" s="0"/>
      <c r="LEX44" s="0"/>
      <c r="LEY44" s="0"/>
      <c r="LEZ44" s="0"/>
      <c r="LFA44" s="0"/>
      <c r="LFB44" s="0"/>
      <c r="LFC44" s="0"/>
      <c r="LFD44" s="0"/>
      <c r="LFE44" s="0"/>
      <c r="LFF44" s="0"/>
      <c r="LFG44" s="0"/>
      <c r="LFH44" s="0"/>
      <c r="LFI44" s="0"/>
      <c r="LFJ44" s="0"/>
      <c r="LFK44" s="0"/>
      <c r="LFL44" s="0"/>
      <c r="LFM44" s="0"/>
      <c r="LFN44" s="0"/>
      <c r="LFO44" s="0"/>
      <c r="LFP44" s="0"/>
      <c r="LFQ44" s="0"/>
      <c r="LFR44" s="0"/>
      <c r="LFS44" s="0"/>
      <c r="LFT44" s="0"/>
      <c r="LFU44" s="0"/>
      <c r="LFV44" s="0"/>
      <c r="LFW44" s="0"/>
      <c r="LFX44" s="0"/>
      <c r="LFY44" s="0"/>
      <c r="LFZ44" s="0"/>
      <c r="LGA44" s="0"/>
      <c r="LGB44" s="0"/>
      <c r="LGC44" s="0"/>
      <c r="LGD44" s="0"/>
      <c r="LGE44" s="0"/>
      <c r="LGF44" s="0"/>
      <c r="LGG44" s="0"/>
      <c r="LGH44" s="0"/>
      <c r="LGI44" s="0"/>
      <c r="LGJ44" s="0"/>
      <c r="LGK44" s="0"/>
      <c r="LGL44" s="0"/>
      <c r="LGM44" s="0"/>
      <c r="LGN44" s="0"/>
      <c r="LGO44" s="0"/>
      <c r="LGP44" s="0"/>
      <c r="LGQ44" s="0"/>
      <c r="LGR44" s="0"/>
      <c r="LGS44" s="0"/>
      <c r="LGT44" s="0"/>
      <c r="LGU44" s="0"/>
      <c r="LGV44" s="0"/>
      <c r="LGW44" s="0"/>
      <c r="LGX44" s="0"/>
      <c r="LGY44" s="0"/>
      <c r="LGZ44" s="0"/>
      <c r="LHA44" s="0"/>
      <c r="LHB44" s="0"/>
      <c r="LHC44" s="0"/>
      <c r="LHD44" s="0"/>
      <c r="LHE44" s="0"/>
      <c r="LHF44" s="0"/>
      <c r="LHG44" s="0"/>
      <c r="LHH44" s="0"/>
      <c r="LHI44" s="0"/>
      <c r="LHJ44" s="0"/>
      <c r="LHK44" s="0"/>
      <c r="LHL44" s="0"/>
      <c r="LHM44" s="0"/>
      <c r="LHN44" s="0"/>
      <c r="LHO44" s="0"/>
      <c r="LHP44" s="0"/>
      <c r="LHQ44" s="0"/>
      <c r="LHR44" s="0"/>
      <c r="LHS44" s="0"/>
      <c r="LHT44" s="0"/>
      <c r="LHU44" s="0"/>
      <c r="LHV44" s="0"/>
      <c r="LHW44" s="0"/>
      <c r="LHX44" s="0"/>
      <c r="LHY44" s="0"/>
      <c r="LHZ44" s="0"/>
      <c r="LIA44" s="0"/>
      <c r="LIB44" s="0"/>
      <c r="LIC44" s="0"/>
      <c r="LID44" s="0"/>
      <c r="LIE44" s="0"/>
      <c r="LIF44" s="0"/>
      <c r="LIG44" s="0"/>
      <c r="LIH44" s="0"/>
      <c r="LII44" s="0"/>
      <c r="LIJ44" s="0"/>
      <c r="LIK44" s="0"/>
      <c r="LIL44" s="0"/>
      <c r="LIM44" s="0"/>
      <c r="LIN44" s="0"/>
      <c r="LIO44" s="0"/>
      <c r="LIP44" s="0"/>
      <c r="LIQ44" s="0"/>
      <c r="LIR44" s="0"/>
      <c r="LIS44" s="0"/>
      <c r="LIT44" s="0"/>
      <c r="LIU44" s="0"/>
      <c r="LIV44" s="0"/>
      <c r="LIW44" s="0"/>
      <c r="LIX44" s="0"/>
      <c r="LIY44" s="0"/>
      <c r="LIZ44" s="0"/>
      <c r="LJA44" s="0"/>
      <c r="LJB44" s="0"/>
      <c r="LJC44" s="0"/>
      <c r="LJD44" s="0"/>
      <c r="LJE44" s="0"/>
      <c r="LJF44" s="0"/>
      <c r="LJG44" s="0"/>
      <c r="LJH44" s="0"/>
      <c r="LJI44" s="0"/>
      <c r="LJJ44" s="0"/>
      <c r="LJK44" s="0"/>
      <c r="LJL44" s="0"/>
      <c r="LJM44" s="0"/>
      <c r="LJN44" s="0"/>
      <c r="LJO44" s="0"/>
      <c r="LJP44" s="0"/>
      <c r="LJQ44" s="0"/>
      <c r="LJR44" s="0"/>
      <c r="LJS44" s="0"/>
      <c r="LJT44" s="0"/>
      <c r="LJU44" s="0"/>
      <c r="LJV44" s="0"/>
      <c r="LJW44" s="0"/>
      <c r="LJX44" s="0"/>
      <c r="LJY44" s="0"/>
      <c r="LJZ44" s="0"/>
      <c r="LKA44" s="0"/>
      <c r="LKB44" s="0"/>
      <c r="LKC44" s="0"/>
      <c r="LKD44" s="0"/>
      <c r="LKE44" s="0"/>
      <c r="LKF44" s="0"/>
      <c r="LKG44" s="0"/>
      <c r="LKH44" s="0"/>
      <c r="LKI44" s="0"/>
      <c r="LKJ44" s="0"/>
      <c r="LKK44" s="0"/>
      <c r="LKL44" s="0"/>
      <c r="LKM44" s="0"/>
      <c r="LKN44" s="0"/>
      <c r="LKO44" s="0"/>
      <c r="LKP44" s="0"/>
      <c r="LKQ44" s="0"/>
      <c r="LKR44" s="0"/>
      <c r="LKS44" s="0"/>
      <c r="LKT44" s="0"/>
      <c r="LKU44" s="0"/>
      <c r="LKV44" s="0"/>
      <c r="LKW44" s="0"/>
      <c r="LKX44" s="0"/>
      <c r="LKY44" s="0"/>
      <c r="LKZ44" s="0"/>
      <c r="LLA44" s="0"/>
      <c r="LLB44" s="0"/>
      <c r="LLC44" s="0"/>
      <c r="LLD44" s="0"/>
      <c r="LLE44" s="0"/>
      <c r="LLF44" s="0"/>
      <c r="LLG44" s="0"/>
      <c r="LLH44" s="0"/>
      <c r="LLI44" s="0"/>
      <c r="LLJ44" s="0"/>
      <c r="LLK44" s="0"/>
      <c r="LLL44" s="0"/>
      <c r="LLM44" s="0"/>
      <c r="LLN44" s="0"/>
      <c r="LLO44" s="0"/>
      <c r="LLP44" s="0"/>
      <c r="LLQ44" s="0"/>
      <c r="LLR44" s="0"/>
      <c r="LLS44" s="0"/>
      <c r="LLT44" s="0"/>
      <c r="LLU44" s="0"/>
      <c r="LLV44" s="0"/>
      <c r="LLW44" s="0"/>
      <c r="LLX44" s="0"/>
      <c r="LLY44" s="0"/>
      <c r="LLZ44" s="0"/>
      <c r="LMA44" s="0"/>
      <c r="LMB44" s="0"/>
      <c r="LMC44" s="0"/>
      <c r="LMD44" s="0"/>
      <c r="LME44" s="0"/>
      <c r="LMF44" s="0"/>
      <c r="LMG44" s="0"/>
      <c r="LMH44" s="0"/>
      <c r="LMI44" s="0"/>
      <c r="LMJ44" s="0"/>
      <c r="LMK44" s="0"/>
      <c r="LML44" s="0"/>
      <c r="LMM44" s="0"/>
      <c r="LMN44" s="0"/>
      <c r="LMO44" s="0"/>
      <c r="LMP44" s="0"/>
      <c r="LMQ44" s="0"/>
      <c r="LMR44" s="0"/>
      <c r="LMS44" s="0"/>
      <c r="LMT44" s="0"/>
      <c r="LMU44" s="0"/>
      <c r="LMV44" s="0"/>
      <c r="LMW44" s="0"/>
      <c r="LMX44" s="0"/>
      <c r="LMY44" s="0"/>
      <c r="LMZ44" s="0"/>
      <c r="LNA44" s="0"/>
      <c r="LNB44" s="0"/>
      <c r="LNC44" s="0"/>
      <c r="LND44" s="0"/>
      <c r="LNE44" s="0"/>
      <c r="LNF44" s="0"/>
      <c r="LNG44" s="0"/>
      <c r="LNH44" s="0"/>
      <c r="LNI44" s="0"/>
      <c r="LNJ44" s="0"/>
      <c r="LNK44" s="0"/>
      <c r="LNL44" s="0"/>
      <c r="LNM44" s="0"/>
      <c r="LNN44" s="0"/>
      <c r="LNO44" s="0"/>
      <c r="LNP44" s="0"/>
      <c r="LNQ44" s="0"/>
      <c r="LNR44" s="0"/>
      <c r="LNS44" s="0"/>
      <c r="LNT44" s="0"/>
      <c r="LNU44" s="0"/>
      <c r="LNV44" s="0"/>
      <c r="LNW44" s="0"/>
      <c r="LNX44" s="0"/>
      <c r="LNY44" s="0"/>
      <c r="LNZ44" s="0"/>
      <c r="LOA44" s="0"/>
      <c r="LOB44" s="0"/>
      <c r="LOC44" s="0"/>
      <c r="LOD44" s="0"/>
      <c r="LOE44" s="0"/>
      <c r="LOF44" s="0"/>
      <c r="LOG44" s="0"/>
      <c r="LOH44" s="0"/>
      <c r="LOI44" s="0"/>
      <c r="LOJ44" s="0"/>
      <c r="LOK44" s="0"/>
      <c r="LOL44" s="0"/>
      <c r="LOM44" s="0"/>
      <c r="LON44" s="0"/>
      <c r="LOO44" s="0"/>
      <c r="LOP44" s="0"/>
      <c r="LOQ44" s="0"/>
      <c r="LOR44" s="0"/>
      <c r="LOS44" s="0"/>
      <c r="LOT44" s="0"/>
      <c r="LOU44" s="0"/>
      <c r="LOV44" s="0"/>
      <c r="LOW44" s="0"/>
      <c r="LOX44" s="0"/>
      <c r="LOY44" s="0"/>
      <c r="LOZ44" s="0"/>
      <c r="LPA44" s="0"/>
      <c r="LPB44" s="0"/>
      <c r="LPC44" s="0"/>
      <c r="LPD44" s="0"/>
      <c r="LPE44" s="0"/>
      <c r="LPF44" s="0"/>
      <c r="LPG44" s="0"/>
      <c r="LPH44" s="0"/>
      <c r="LPI44" s="0"/>
      <c r="LPJ44" s="0"/>
      <c r="LPK44" s="0"/>
      <c r="LPL44" s="0"/>
      <c r="LPM44" s="0"/>
      <c r="LPN44" s="0"/>
      <c r="LPO44" s="0"/>
      <c r="LPP44" s="0"/>
      <c r="LPQ44" s="0"/>
      <c r="LPR44" s="0"/>
      <c r="LPS44" s="0"/>
      <c r="LPT44" s="0"/>
      <c r="LPU44" s="0"/>
      <c r="LPV44" s="0"/>
      <c r="LPW44" s="0"/>
      <c r="LPX44" s="0"/>
      <c r="LPY44" s="0"/>
      <c r="LPZ44" s="0"/>
      <c r="LQA44" s="0"/>
      <c r="LQB44" s="0"/>
      <c r="LQC44" s="0"/>
      <c r="LQD44" s="0"/>
      <c r="LQE44" s="0"/>
      <c r="LQF44" s="0"/>
      <c r="LQG44" s="0"/>
      <c r="LQH44" s="0"/>
      <c r="LQI44" s="0"/>
      <c r="LQJ44" s="0"/>
      <c r="LQK44" s="0"/>
      <c r="LQL44" s="0"/>
      <c r="LQM44" s="0"/>
      <c r="LQN44" s="0"/>
      <c r="LQO44" s="0"/>
      <c r="LQP44" s="0"/>
      <c r="LQQ44" s="0"/>
      <c r="LQR44" s="0"/>
      <c r="LQS44" s="0"/>
      <c r="LQT44" s="0"/>
      <c r="LQU44" s="0"/>
      <c r="LQV44" s="0"/>
      <c r="LQW44" s="0"/>
      <c r="LQX44" s="0"/>
      <c r="LQY44" s="0"/>
      <c r="LQZ44" s="0"/>
      <c r="LRA44" s="0"/>
      <c r="LRB44" s="0"/>
      <c r="LRC44" s="0"/>
      <c r="LRD44" s="0"/>
      <c r="LRE44" s="0"/>
      <c r="LRF44" s="0"/>
      <c r="LRG44" s="0"/>
      <c r="LRH44" s="0"/>
      <c r="LRI44" s="0"/>
      <c r="LRJ44" s="0"/>
      <c r="LRK44" s="0"/>
      <c r="LRL44" s="0"/>
      <c r="LRM44" s="0"/>
      <c r="LRN44" s="0"/>
      <c r="LRO44" s="0"/>
      <c r="LRP44" s="0"/>
      <c r="LRQ44" s="0"/>
      <c r="LRR44" s="0"/>
      <c r="LRS44" s="0"/>
      <c r="LRT44" s="0"/>
      <c r="LRU44" s="0"/>
      <c r="LRV44" s="0"/>
      <c r="LRW44" s="0"/>
      <c r="LRX44" s="0"/>
      <c r="LRY44" s="0"/>
      <c r="LRZ44" s="0"/>
      <c r="LSA44" s="0"/>
      <c r="LSB44" s="0"/>
      <c r="LSC44" s="0"/>
      <c r="LSD44" s="0"/>
      <c r="LSE44" s="0"/>
      <c r="LSF44" s="0"/>
      <c r="LSG44" s="0"/>
      <c r="LSH44" s="0"/>
      <c r="LSI44" s="0"/>
      <c r="LSJ44" s="0"/>
      <c r="LSK44" s="0"/>
      <c r="LSL44" s="0"/>
      <c r="LSM44" s="0"/>
      <c r="LSN44" s="0"/>
      <c r="LSO44" s="0"/>
      <c r="LSP44" s="0"/>
      <c r="LSQ44" s="0"/>
      <c r="LSR44" s="0"/>
      <c r="LSS44" s="0"/>
      <c r="LST44" s="0"/>
      <c r="LSU44" s="0"/>
      <c r="LSV44" s="0"/>
      <c r="LSW44" s="0"/>
      <c r="LSX44" s="0"/>
      <c r="LSY44" s="0"/>
      <c r="LSZ44" s="0"/>
      <c r="LTA44" s="0"/>
      <c r="LTB44" s="0"/>
      <c r="LTC44" s="0"/>
      <c r="LTD44" s="0"/>
      <c r="LTE44" s="0"/>
      <c r="LTF44" s="0"/>
      <c r="LTG44" s="0"/>
      <c r="LTH44" s="0"/>
      <c r="LTI44" s="0"/>
      <c r="LTJ44" s="0"/>
      <c r="LTK44" s="0"/>
      <c r="LTL44" s="0"/>
      <c r="LTM44" s="0"/>
      <c r="LTN44" s="0"/>
      <c r="LTO44" s="0"/>
      <c r="LTP44" s="0"/>
      <c r="LTQ44" s="0"/>
      <c r="LTR44" s="0"/>
      <c r="LTS44" s="0"/>
      <c r="LTT44" s="0"/>
      <c r="LTU44" s="0"/>
      <c r="LTV44" s="0"/>
      <c r="LTW44" s="0"/>
      <c r="LTX44" s="0"/>
      <c r="LTY44" s="0"/>
      <c r="LTZ44" s="0"/>
      <c r="LUA44" s="0"/>
      <c r="LUB44" s="0"/>
      <c r="LUC44" s="0"/>
      <c r="LUD44" s="0"/>
      <c r="LUE44" s="0"/>
      <c r="LUF44" s="0"/>
      <c r="LUG44" s="0"/>
      <c r="LUH44" s="0"/>
      <c r="LUI44" s="0"/>
      <c r="LUJ44" s="0"/>
      <c r="LUK44" s="0"/>
      <c r="LUL44" s="0"/>
      <c r="LUM44" s="0"/>
      <c r="LUN44" s="0"/>
      <c r="LUO44" s="0"/>
      <c r="LUP44" s="0"/>
      <c r="LUQ44" s="0"/>
      <c r="LUR44" s="0"/>
      <c r="LUS44" s="0"/>
      <c r="LUT44" s="0"/>
      <c r="LUU44" s="0"/>
      <c r="LUV44" s="0"/>
      <c r="LUW44" s="0"/>
      <c r="LUX44" s="0"/>
      <c r="LUY44" s="0"/>
      <c r="LUZ44" s="0"/>
      <c r="LVA44" s="0"/>
      <c r="LVB44" s="0"/>
      <c r="LVC44" s="0"/>
      <c r="LVD44" s="0"/>
      <c r="LVE44" s="0"/>
      <c r="LVF44" s="0"/>
      <c r="LVG44" s="0"/>
      <c r="LVH44" s="0"/>
      <c r="LVI44" s="0"/>
      <c r="LVJ44" s="0"/>
      <c r="LVK44" s="0"/>
      <c r="LVL44" s="0"/>
      <c r="LVM44" s="0"/>
      <c r="LVN44" s="0"/>
      <c r="LVO44" s="0"/>
      <c r="LVP44" s="0"/>
      <c r="LVQ44" s="0"/>
      <c r="LVR44" s="0"/>
      <c r="LVS44" s="0"/>
      <c r="LVT44" s="0"/>
      <c r="LVU44" s="0"/>
      <c r="LVV44" s="0"/>
      <c r="LVW44" s="0"/>
      <c r="LVX44" s="0"/>
      <c r="LVY44" s="0"/>
      <c r="LVZ44" s="0"/>
      <c r="LWA44" s="0"/>
      <c r="LWB44" s="0"/>
      <c r="LWC44" s="0"/>
      <c r="LWD44" s="0"/>
      <c r="LWE44" s="0"/>
      <c r="LWF44" s="0"/>
      <c r="LWG44" s="0"/>
      <c r="LWH44" s="0"/>
      <c r="LWI44" s="0"/>
      <c r="LWJ44" s="0"/>
      <c r="LWK44" s="0"/>
      <c r="LWL44" s="0"/>
      <c r="LWM44" s="0"/>
      <c r="LWN44" s="0"/>
      <c r="LWO44" s="0"/>
      <c r="LWP44" s="0"/>
      <c r="LWQ44" s="0"/>
      <c r="LWR44" s="0"/>
      <c r="LWS44" s="0"/>
      <c r="LWT44" s="0"/>
      <c r="LWU44" s="0"/>
      <c r="LWV44" s="0"/>
      <c r="LWW44" s="0"/>
      <c r="LWX44" s="0"/>
      <c r="LWY44" s="0"/>
      <c r="LWZ44" s="0"/>
      <c r="LXA44" s="0"/>
      <c r="LXB44" s="0"/>
      <c r="LXC44" s="0"/>
      <c r="LXD44" s="0"/>
      <c r="LXE44" s="0"/>
      <c r="LXF44" s="0"/>
      <c r="LXG44" s="0"/>
      <c r="LXH44" s="0"/>
      <c r="LXI44" s="0"/>
      <c r="LXJ44" s="0"/>
      <c r="LXK44" s="0"/>
      <c r="LXL44" s="0"/>
      <c r="LXM44" s="0"/>
      <c r="LXN44" s="0"/>
      <c r="LXO44" s="0"/>
      <c r="LXP44" s="0"/>
      <c r="LXQ44" s="0"/>
      <c r="LXR44" s="0"/>
      <c r="LXS44" s="0"/>
      <c r="LXT44" s="0"/>
      <c r="LXU44" s="0"/>
      <c r="LXV44" s="0"/>
      <c r="LXW44" s="0"/>
      <c r="LXX44" s="0"/>
      <c r="LXY44" s="0"/>
      <c r="LXZ44" s="0"/>
      <c r="LYA44" s="0"/>
      <c r="LYB44" s="0"/>
      <c r="LYC44" s="0"/>
      <c r="LYD44" s="0"/>
      <c r="LYE44" s="0"/>
      <c r="LYF44" s="0"/>
      <c r="LYG44" s="0"/>
      <c r="LYH44" s="0"/>
      <c r="LYI44" s="0"/>
      <c r="LYJ44" s="0"/>
      <c r="LYK44" s="0"/>
      <c r="LYL44" s="0"/>
      <c r="LYM44" s="0"/>
      <c r="LYN44" s="0"/>
      <c r="LYO44" s="0"/>
      <c r="LYP44" s="0"/>
      <c r="LYQ44" s="0"/>
      <c r="LYR44" s="0"/>
      <c r="LYS44" s="0"/>
      <c r="LYT44" s="0"/>
      <c r="LYU44" s="0"/>
      <c r="LYV44" s="0"/>
      <c r="LYW44" s="0"/>
      <c r="LYX44" s="0"/>
      <c r="LYY44" s="0"/>
      <c r="LYZ44" s="0"/>
      <c r="LZA44" s="0"/>
      <c r="LZB44" s="0"/>
      <c r="LZC44" s="0"/>
      <c r="LZD44" s="0"/>
      <c r="LZE44" s="0"/>
      <c r="LZF44" s="0"/>
      <c r="LZG44" s="0"/>
      <c r="LZH44" s="0"/>
      <c r="LZI44" s="0"/>
      <c r="LZJ44" s="0"/>
      <c r="LZK44" s="0"/>
      <c r="LZL44" s="0"/>
      <c r="LZM44" s="0"/>
      <c r="LZN44" s="0"/>
      <c r="LZO44" s="0"/>
      <c r="LZP44" s="0"/>
      <c r="LZQ44" s="0"/>
      <c r="LZR44" s="0"/>
      <c r="LZS44" s="0"/>
      <c r="LZT44" s="0"/>
      <c r="LZU44" s="0"/>
      <c r="LZV44" s="0"/>
      <c r="LZW44" s="0"/>
      <c r="LZX44" s="0"/>
      <c r="LZY44" s="0"/>
      <c r="LZZ44" s="0"/>
      <c r="MAA44" s="0"/>
      <c r="MAB44" s="0"/>
      <c r="MAC44" s="0"/>
      <c r="MAD44" s="0"/>
      <c r="MAE44" s="0"/>
      <c r="MAF44" s="0"/>
      <c r="MAG44" s="0"/>
      <c r="MAH44" s="0"/>
      <c r="MAI44" s="0"/>
      <c r="MAJ44" s="0"/>
      <c r="MAK44" s="0"/>
      <c r="MAL44" s="0"/>
      <c r="MAM44" s="0"/>
      <c r="MAN44" s="0"/>
      <c r="MAO44" s="0"/>
      <c r="MAP44" s="0"/>
      <c r="MAQ44" s="0"/>
      <c r="MAR44" s="0"/>
      <c r="MAS44" s="0"/>
      <c r="MAT44" s="0"/>
      <c r="MAU44" s="0"/>
      <c r="MAV44" s="0"/>
      <c r="MAW44" s="0"/>
      <c r="MAX44" s="0"/>
      <c r="MAY44" s="0"/>
      <c r="MAZ44" s="0"/>
      <c r="MBA44" s="0"/>
      <c r="MBB44" s="0"/>
      <c r="MBC44" s="0"/>
      <c r="MBD44" s="0"/>
      <c r="MBE44" s="0"/>
      <c r="MBF44" s="0"/>
      <c r="MBG44" s="0"/>
      <c r="MBH44" s="0"/>
      <c r="MBI44" s="0"/>
      <c r="MBJ44" s="0"/>
      <c r="MBK44" s="0"/>
      <c r="MBL44" s="0"/>
      <c r="MBM44" s="0"/>
      <c r="MBN44" s="0"/>
      <c r="MBO44" s="0"/>
      <c r="MBP44" s="0"/>
      <c r="MBQ44" s="0"/>
      <c r="MBR44" s="0"/>
      <c r="MBS44" s="0"/>
      <c r="MBT44" s="0"/>
      <c r="MBU44" s="0"/>
      <c r="MBV44" s="0"/>
      <c r="MBW44" s="0"/>
      <c r="MBX44" s="0"/>
      <c r="MBY44" s="0"/>
      <c r="MBZ44" s="0"/>
      <c r="MCA44" s="0"/>
      <c r="MCB44" s="0"/>
      <c r="MCC44" s="0"/>
      <c r="MCD44" s="0"/>
      <c r="MCE44" s="0"/>
      <c r="MCF44" s="0"/>
      <c r="MCG44" s="0"/>
      <c r="MCH44" s="0"/>
      <c r="MCI44" s="0"/>
      <c r="MCJ44" s="0"/>
      <c r="MCK44" s="0"/>
      <c r="MCL44" s="0"/>
      <c r="MCM44" s="0"/>
      <c r="MCN44" s="0"/>
      <c r="MCO44" s="0"/>
      <c r="MCP44" s="0"/>
      <c r="MCQ44" s="0"/>
      <c r="MCR44" s="0"/>
      <c r="MCS44" s="0"/>
      <c r="MCT44" s="0"/>
      <c r="MCU44" s="0"/>
      <c r="MCV44" s="0"/>
      <c r="MCW44" s="0"/>
      <c r="MCX44" s="0"/>
      <c r="MCY44" s="0"/>
      <c r="MCZ44" s="0"/>
      <c r="MDA44" s="0"/>
      <c r="MDB44" s="0"/>
      <c r="MDC44" s="0"/>
      <c r="MDD44" s="0"/>
      <c r="MDE44" s="0"/>
      <c r="MDF44" s="0"/>
      <c r="MDG44" s="0"/>
      <c r="MDH44" s="0"/>
      <c r="MDI44" s="0"/>
      <c r="MDJ44" s="0"/>
      <c r="MDK44" s="0"/>
      <c r="MDL44" s="0"/>
      <c r="MDM44" s="0"/>
      <c r="MDN44" s="0"/>
      <c r="MDO44" s="0"/>
      <c r="MDP44" s="0"/>
      <c r="MDQ44" s="0"/>
      <c r="MDR44" s="0"/>
      <c r="MDS44" s="0"/>
      <c r="MDT44" s="0"/>
      <c r="MDU44" s="0"/>
      <c r="MDV44" s="0"/>
      <c r="MDW44" s="0"/>
      <c r="MDX44" s="0"/>
      <c r="MDY44" s="0"/>
      <c r="MDZ44" s="0"/>
      <c r="MEA44" s="0"/>
      <c r="MEB44" s="0"/>
      <c r="MEC44" s="0"/>
      <c r="MED44" s="0"/>
      <c r="MEE44" s="0"/>
      <c r="MEF44" s="0"/>
      <c r="MEG44" s="0"/>
      <c r="MEH44" s="0"/>
      <c r="MEI44" s="0"/>
      <c r="MEJ44" s="0"/>
      <c r="MEK44" s="0"/>
      <c r="MEL44" s="0"/>
      <c r="MEM44" s="0"/>
      <c r="MEN44" s="0"/>
      <c r="MEO44" s="0"/>
      <c r="MEP44" s="0"/>
      <c r="MEQ44" s="0"/>
      <c r="MER44" s="0"/>
      <c r="MES44" s="0"/>
      <c r="MET44" s="0"/>
      <c r="MEU44" s="0"/>
      <c r="MEV44" s="0"/>
      <c r="MEW44" s="0"/>
      <c r="MEX44" s="0"/>
      <c r="MEY44" s="0"/>
      <c r="MEZ44" s="0"/>
      <c r="MFA44" s="0"/>
      <c r="MFB44" s="0"/>
      <c r="MFC44" s="0"/>
      <c r="MFD44" s="0"/>
      <c r="MFE44" s="0"/>
      <c r="MFF44" s="0"/>
      <c r="MFG44" s="0"/>
      <c r="MFH44" s="0"/>
      <c r="MFI44" s="0"/>
      <c r="MFJ44" s="0"/>
      <c r="MFK44" s="0"/>
      <c r="MFL44" s="0"/>
      <c r="MFM44" s="0"/>
      <c r="MFN44" s="0"/>
      <c r="MFO44" s="0"/>
      <c r="MFP44" s="0"/>
      <c r="MFQ44" s="0"/>
      <c r="MFR44" s="0"/>
      <c r="MFS44" s="0"/>
      <c r="MFT44" s="0"/>
      <c r="MFU44" s="0"/>
      <c r="MFV44" s="0"/>
      <c r="MFW44" s="0"/>
      <c r="MFX44" s="0"/>
      <c r="MFY44" s="0"/>
      <c r="MFZ44" s="0"/>
      <c r="MGA44" s="0"/>
      <c r="MGB44" s="0"/>
      <c r="MGC44" s="0"/>
      <c r="MGD44" s="0"/>
      <c r="MGE44" s="0"/>
      <c r="MGF44" s="0"/>
      <c r="MGG44" s="0"/>
      <c r="MGH44" s="0"/>
      <c r="MGI44" s="0"/>
      <c r="MGJ44" s="0"/>
      <c r="MGK44" s="0"/>
      <c r="MGL44" s="0"/>
      <c r="MGM44" s="0"/>
      <c r="MGN44" s="0"/>
      <c r="MGO44" s="0"/>
      <c r="MGP44" s="0"/>
      <c r="MGQ44" s="0"/>
      <c r="MGR44" s="0"/>
      <c r="MGS44" s="0"/>
      <c r="MGT44" s="0"/>
      <c r="MGU44" s="0"/>
      <c r="MGV44" s="0"/>
      <c r="MGW44" s="0"/>
      <c r="MGX44" s="0"/>
      <c r="MGY44" s="0"/>
      <c r="MGZ44" s="0"/>
      <c r="MHA44" s="0"/>
      <c r="MHB44" s="0"/>
      <c r="MHC44" s="0"/>
      <c r="MHD44" s="0"/>
      <c r="MHE44" s="0"/>
      <c r="MHF44" s="0"/>
      <c r="MHG44" s="0"/>
      <c r="MHH44" s="0"/>
      <c r="MHI44" s="0"/>
      <c r="MHJ44" s="0"/>
      <c r="MHK44" s="0"/>
      <c r="MHL44" s="0"/>
      <c r="MHM44" s="0"/>
      <c r="MHN44" s="0"/>
      <c r="MHO44" s="0"/>
      <c r="MHP44" s="0"/>
      <c r="MHQ44" s="0"/>
      <c r="MHR44" s="0"/>
      <c r="MHS44" s="0"/>
      <c r="MHT44" s="0"/>
      <c r="MHU44" s="0"/>
      <c r="MHV44" s="0"/>
      <c r="MHW44" s="0"/>
      <c r="MHX44" s="0"/>
      <c r="MHY44" s="0"/>
      <c r="MHZ44" s="0"/>
      <c r="MIA44" s="0"/>
      <c r="MIB44" s="0"/>
      <c r="MIC44" s="0"/>
      <c r="MID44" s="0"/>
      <c r="MIE44" s="0"/>
      <c r="MIF44" s="0"/>
      <c r="MIG44" s="0"/>
      <c r="MIH44" s="0"/>
      <c r="MII44" s="0"/>
      <c r="MIJ44" s="0"/>
      <c r="MIK44" s="0"/>
      <c r="MIL44" s="0"/>
      <c r="MIM44" s="0"/>
      <c r="MIN44" s="0"/>
      <c r="MIO44" s="0"/>
      <c r="MIP44" s="0"/>
      <c r="MIQ44" s="0"/>
      <c r="MIR44" s="0"/>
      <c r="MIS44" s="0"/>
      <c r="MIT44" s="0"/>
      <c r="MIU44" s="0"/>
      <c r="MIV44" s="0"/>
      <c r="MIW44" s="0"/>
      <c r="MIX44" s="0"/>
      <c r="MIY44" s="0"/>
      <c r="MIZ44" s="0"/>
      <c r="MJA44" s="0"/>
      <c r="MJB44" s="0"/>
      <c r="MJC44" s="0"/>
      <c r="MJD44" s="0"/>
      <c r="MJE44" s="0"/>
      <c r="MJF44" s="0"/>
      <c r="MJG44" s="0"/>
      <c r="MJH44" s="0"/>
      <c r="MJI44" s="0"/>
      <c r="MJJ44" s="0"/>
      <c r="MJK44" s="0"/>
      <c r="MJL44" s="0"/>
      <c r="MJM44" s="0"/>
      <c r="MJN44" s="0"/>
      <c r="MJO44" s="0"/>
      <c r="MJP44" s="0"/>
      <c r="MJQ44" s="0"/>
      <c r="MJR44" s="0"/>
      <c r="MJS44" s="0"/>
      <c r="MJT44" s="0"/>
      <c r="MJU44" s="0"/>
      <c r="MJV44" s="0"/>
      <c r="MJW44" s="0"/>
      <c r="MJX44" s="0"/>
      <c r="MJY44" s="0"/>
      <c r="MJZ44" s="0"/>
      <c r="MKA44" s="0"/>
      <c r="MKB44" s="0"/>
      <c r="MKC44" s="0"/>
      <c r="MKD44" s="0"/>
      <c r="MKE44" s="0"/>
      <c r="MKF44" s="0"/>
      <c r="MKG44" s="0"/>
      <c r="MKH44" s="0"/>
      <c r="MKI44" s="0"/>
      <c r="MKJ44" s="0"/>
      <c r="MKK44" s="0"/>
      <c r="MKL44" s="0"/>
      <c r="MKM44" s="0"/>
      <c r="MKN44" s="0"/>
      <c r="MKO44" s="0"/>
      <c r="MKP44" s="0"/>
      <c r="MKQ44" s="0"/>
      <c r="MKR44" s="0"/>
      <c r="MKS44" s="0"/>
      <c r="MKT44" s="0"/>
      <c r="MKU44" s="0"/>
      <c r="MKV44" s="0"/>
      <c r="MKW44" s="0"/>
      <c r="MKX44" s="0"/>
      <c r="MKY44" s="0"/>
      <c r="MKZ44" s="0"/>
      <c r="MLA44" s="0"/>
      <c r="MLB44" s="0"/>
      <c r="MLC44" s="0"/>
      <c r="MLD44" s="0"/>
      <c r="MLE44" s="0"/>
      <c r="MLF44" s="0"/>
      <c r="MLG44" s="0"/>
      <c r="MLH44" s="0"/>
      <c r="MLI44" s="0"/>
      <c r="MLJ44" s="0"/>
      <c r="MLK44" s="0"/>
      <c r="MLL44" s="0"/>
      <c r="MLM44" s="0"/>
      <c r="MLN44" s="0"/>
      <c r="MLO44" s="0"/>
      <c r="MLP44" s="0"/>
      <c r="MLQ44" s="0"/>
      <c r="MLR44" s="0"/>
      <c r="MLS44" s="0"/>
      <c r="MLT44" s="0"/>
      <c r="MLU44" s="0"/>
      <c r="MLV44" s="0"/>
      <c r="MLW44" s="0"/>
      <c r="MLX44" s="0"/>
      <c r="MLY44" s="0"/>
      <c r="MLZ44" s="0"/>
      <c r="MMA44" s="0"/>
      <c r="MMB44" s="0"/>
      <c r="MMC44" s="0"/>
      <c r="MMD44" s="0"/>
      <c r="MME44" s="0"/>
      <c r="MMF44" s="0"/>
      <c r="MMG44" s="0"/>
      <c r="MMH44" s="0"/>
      <c r="MMI44" s="0"/>
      <c r="MMJ44" s="0"/>
      <c r="MMK44" s="0"/>
      <c r="MML44" s="0"/>
      <c r="MMM44" s="0"/>
      <c r="MMN44" s="0"/>
      <c r="MMO44" s="0"/>
      <c r="MMP44" s="0"/>
      <c r="MMQ44" s="0"/>
      <c r="MMR44" s="0"/>
      <c r="MMS44" s="0"/>
      <c r="MMT44" s="0"/>
      <c r="MMU44" s="0"/>
      <c r="MMV44" s="0"/>
      <c r="MMW44" s="0"/>
      <c r="MMX44" s="0"/>
      <c r="MMY44" s="0"/>
      <c r="MMZ44" s="0"/>
      <c r="MNA44" s="0"/>
      <c r="MNB44" s="0"/>
      <c r="MNC44" s="0"/>
      <c r="MND44" s="0"/>
      <c r="MNE44" s="0"/>
      <c r="MNF44" s="0"/>
      <c r="MNG44" s="0"/>
      <c r="MNH44" s="0"/>
      <c r="MNI44" s="0"/>
      <c r="MNJ44" s="0"/>
      <c r="MNK44" s="0"/>
      <c r="MNL44" s="0"/>
      <c r="MNM44" s="0"/>
      <c r="MNN44" s="0"/>
      <c r="MNO44" s="0"/>
      <c r="MNP44" s="0"/>
      <c r="MNQ44" s="0"/>
      <c r="MNR44" s="0"/>
      <c r="MNS44" s="0"/>
      <c r="MNT44" s="0"/>
      <c r="MNU44" s="0"/>
      <c r="MNV44" s="0"/>
      <c r="MNW44" s="0"/>
      <c r="MNX44" s="0"/>
      <c r="MNY44" s="0"/>
      <c r="MNZ44" s="0"/>
      <c r="MOA44" s="0"/>
      <c r="MOB44" s="0"/>
      <c r="MOC44" s="0"/>
      <c r="MOD44" s="0"/>
      <c r="MOE44" s="0"/>
      <c r="MOF44" s="0"/>
      <c r="MOG44" s="0"/>
      <c r="MOH44" s="0"/>
      <c r="MOI44" s="0"/>
      <c r="MOJ44" s="0"/>
      <c r="MOK44" s="0"/>
      <c r="MOL44" s="0"/>
      <c r="MOM44" s="0"/>
      <c r="MON44" s="0"/>
      <c r="MOO44" s="0"/>
      <c r="MOP44" s="0"/>
      <c r="MOQ44" s="0"/>
      <c r="MOR44" s="0"/>
      <c r="MOS44" s="0"/>
      <c r="MOT44" s="0"/>
      <c r="MOU44" s="0"/>
      <c r="MOV44" s="0"/>
      <c r="MOW44" s="0"/>
      <c r="MOX44" s="0"/>
      <c r="MOY44" s="0"/>
      <c r="MOZ44" s="0"/>
      <c r="MPA44" s="0"/>
      <c r="MPB44" s="0"/>
      <c r="MPC44" s="0"/>
      <c r="MPD44" s="0"/>
      <c r="MPE44" s="0"/>
      <c r="MPF44" s="0"/>
      <c r="MPG44" s="0"/>
      <c r="MPH44" s="0"/>
      <c r="MPI44" s="0"/>
      <c r="MPJ44" s="0"/>
      <c r="MPK44" s="0"/>
      <c r="MPL44" s="0"/>
      <c r="MPM44" s="0"/>
      <c r="MPN44" s="0"/>
      <c r="MPO44" s="0"/>
      <c r="MPP44" s="0"/>
      <c r="MPQ44" s="0"/>
      <c r="MPR44" s="0"/>
      <c r="MPS44" s="0"/>
      <c r="MPT44" s="0"/>
      <c r="MPU44" s="0"/>
      <c r="MPV44" s="0"/>
      <c r="MPW44" s="0"/>
      <c r="MPX44" s="0"/>
      <c r="MPY44" s="0"/>
      <c r="MPZ44" s="0"/>
      <c r="MQA44" s="0"/>
      <c r="MQB44" s="0"/>
      <c r="MQC44" s="0"/>
      <c r="MQD44" s="0"/>
      <c r="MQE44" s="0"/>
      <c r="MQF44" s="0"/>
      <c r="MQG44" s="0"/>
      <c r="MQH44" s="0"/>
      <c r="MQI44" s="0"/>
      <c r="MQJ44" s="0"/>
      <c r="MQK44" s="0"/>
      <c r="MQL44" s="0"/>
      <c r="MQM44" s="0"/>
      <c r="MQN44" s="0"/>
      <c r="MQO44" s="0"/>
      <c r="MQP44" s="0"/>
      <c r="MQQ44" s="0"/>
      <c r="MQR44" s="0"/>
      <c r="MQS44" s="0"/>
      <c r="MQT44" s="0"/>
      <c r="MQU44" s="0"/>
      <c r="MQV44" s="0"/>
      <c r="MQW44" s="0"/>
      <c r="MQX44" s="0"/>
      <c r="MQY44" s="0"/>
      <c r="MQZ44" s="0"/>
      <c r="MRA44" s="0"/>
      <c r="MRB44" s="0"/>
      <c r="MRC44" s="0"/>
      <c r="MRD44" s="0"/>
      <c r="MRE44" s="0"/>
      <c r="MRF44" s="0"/>
      <c r="MRG44" s="0"/>
      <c r="MRH44" s="0"/>
      <c r="MRI44" s="0"/>
      <c r="MRJ44" s="0"/>
      <c r="MRK44" s="0"/>
      <c r="MRL44" s="0"/>
      <c r="MRM44" s="0"/>
      <c r="MRN44" s="0"/>
      <c r="MRO44" s="0"/>
      <c r="MRP44" s="0"/>
      <c r="MRQ44" s="0"/>
      <c r="MRR44" s="0"/>
      <c r="MRS44" s="0"/>
      <c r="MRT44" s="0"/>
      <c r="MRU44" s="0"/>
      <c r="MRV44" s="0"/>
      <c r="MRW44" s="0"/>
      <c r="MRX44" s="0"/>
      <c r="MRY44" s="0"/>
      <c r="MRZ44" s="0"/>
      <c r="MSA44" s="0"/>
      <c r="MSB44" s="0"/>
      <c r="MSC44" s="0"/>
      <c r="MSD44" s="0"/>
      <c r="MSE44" s="0"/>
      <c r="MSF44" s="0"/>
      <c r="MSG44" s="0"/>
      <c r="MSH44" s="0"/>
      <c r="MSI44" s="0"/>
      <c r="MSJ44" s="0"/>
      <c r="MSK44" s="0"/>
      <c r="MSL44" s="0"/>
      <c r="MSM44" s="0"/>
      <c r="MSN44" s="0"/>
      <c r="MSO44" s="0"/>
      <c r="MSP44" s="0"/>
      <c r="MSQ44" s="0"/>
      <c r="MSR44" s="0"/>
      <c r="MSS44" s="0"/>
      <c r="MST44" s="0"/>
      <c r="MSU44" s="0"/>
      <c r="MSV44" s="0"/>
      <c r="MSW44" s="0"/>
      <c r="MSX44" s="0"/>
      <c r="MSY44" s="0"/>
      <c r="MSZ44" s="0"/>
      <c r="MTA44" s="0"/>
      <c r="MTB44" s="0"/>
      <c r="MTC44" s="0"/>
      <c r="MTD44" s="0"/>
      <c r="MTE44" s="0"/>
      <c r="MTF44" s="0"/>
      <c r="MTG44" s="0"/>
      <c r="MTH44" s="0"/>
      <c r="MTI44" s="0"/>
      <c r="MTJ44" s="0"/>
      <c r="MTK44" s="0"/>
      <c r="MTL44" s="0"/>
      <c r="MTM44" s="0"/>
      <c r="MTN44" s="0"/>
      <c r="MTO44" s="0"/>
      <c r="MTP44" s="0"/>
      <c r="MTQ44" s="0"/>
      <c r="MTR44" s="0"/>
      <c r="MTS44" s="0"/>
      <c r="MTT44" s="0"/>
      <c r="MTU44" s="0"/>
      <c r="MTV44" s="0"/>
      <c r="MTW44" s="0"/>
      <c r="MTX44" s="0"/>
      <c r="MTY44" s="0"/>
      <c r="MTZ44" s="0"/>
      <c r="MUA44" s="0"/>
      <c r="MUB44" s="0"/>
      <c r="MUC44" s="0"/>
      <c r="MUD44" s="0"/>
      <c r="MUE44" s="0"/>
      <c r="MUF44" s="0"/>
      <c r="MUG44" s="0"/>
      <c r="MUH44" s="0"/>
      <c r="MUI44" s="0"/>
      <c r="MUJ44" s="0"/>
      <c r="MUK44" s="0"/>
      <c r="MUL44" s="0"/>
      <c r="MUM44" s="0"/>
      <c r="MUN44" s="0"/>
      <c r="MUO44" s="0"/>
      <c r="MUP44" s="0"/>
      <c r="MUQ44" s="0"/>
      <c r="MUR44" s="0"/>
      <c r="MUS44" s="0"/>
      <c r="MUT44" s="0"/>
      <c r="MUU44" s="0"/>
      <c r="MUV44" s="0"/>
      <c r="MUW44" s="0"/>
      <c r="MUX44" s="0"/>
      <c r="MUY44" s="0"/>
      <c r="MUZ44" s="0"/>
      <c r="MVA44" s="0"/>
      <c r="MVB44" s="0"/>
      <c r="MVC44" s="0"/>
      <c r="MVD44" s="0"/>
      <c r="MVE44" s="0"/>
      <c r="MVF44" s="0"/>
      <c r="MVG44" s="0"/>
      <c r="MVH44" s="0"/>
      <c r="MVI44" s="0"/>
      <c r="MVJ44" s="0"/>
      <c r="MVK44" s="0"/>
      <c r="MVL44" s="0"/>
      <c r="MVM44" s="0"/>
      <c r="MVN44" s="0"/>
      <c r="MVO44" s="0"/>
      <c r="MVP44" s="0"/>
      <c r="MVQ44" s="0"/>
      <c r="MVR44" s="0"/>
      <c r="MVS44" s="0"/>
      <c r="MVT44" s="0"/>
      <c r="MVU44" s="0"/>
      <c r="MVV44" s="0"/>
      <c r="MVW44" s="0"/>
      <c r="MVX44" s="0"/>
      <c r="MVY44" s="0"/>
      <c r="MVZ44" s="0"/>
      <c r="MWA44" s="0"/>
      <c r="MWB44" s="0"/>
      <c r="MWC44" s="0"/>
      <c r="MWD44" s="0"/>
      <c r="MWE44" s="0"/>
      <c r="MWF44" s="0"/>
      <c r="MWG44" s="0"/>
      <c r="MWH44" s="0"/>
      <c r="MWI44" s="0"/>
      <c r="MWJ44" s="0"/>
      <c r="MWK44" s="0"/>
      <c r="MWL44" s="0"/>
      <c r="MWM44" s="0"/>
      <c r="MWN44" s="0"/>
      <c r="MWO44" s="0"/>
      <c r="MWP44" s="0"/>
      <c r="MWQ44" s="0"/>
      <c r="MWR44" s="0"/>
      <c r="MWS44" s="0"/>
      <c r="MWT44" s="0"/>
      <c r="MWU44" s="0"/>
      <c r="MWV44" s="0"/>
      <c r="MWW44" s="0"/>
      <c r="MWX44" s="0"/>
      <c r="MWY44" s="0"/>
      <c r="MWZ44" s="0"/>
      <c r="MXA44" s="0"/>
      <c r="MXB44" s="0"/>
      <c r="MXC44" s="0"/>
      <c r="MXD44" s="0"/>
      <c r="MXE44" s="0"/>
      <c r="MXF44" s="0"/>
      <c r="MXG44" s="0"/>
      <c r="MXH44" s="0"/>
      <c r="MXI44" s="0"/>
      <c r="MXJ44" s="0"/>
      <c r="MXK44" s="0"/>
      <c r="MXL44" s="0"/>
      <c r="MXM44" s="0"/>
      <c r="MXN44" s="0"/>
      <c r="MXO44" s="0"/>
      <c r="MXP44" s="0"/>
      <c r="MXQ44" s="0"/>
      <c r="MXR44" s="0"/>
      <c r="MXS44" s="0"/>
      <c r="MXT44" s="0"/>
      <c r="MXU44" s="0"/>
      <c r="MXV44" s="0"/>
      <c r="MXW44" s="0"/>
      <c r="MXX44" s="0"/>
      <c r="MXY44" s="0"/>
      <c r="MXZ44" s="0"/>
      <c r="MYA44" s="0"/>
      <c r="MYB44" s="0"/>
      <c r="MYC44" s="0"/>
      <c r="MYD44" s="0"/>
      <c r="MYE44" s="0"/>
      <c r="MYF44" s="0"/>
      <c r="MYG44" s="0"/>
      <c r="MYH44" s="0"/>
      <c r="MYI44" s="0"/>
      <c r="MYJ44" s="0"/>
      <c r="MYK44" s="0"/>
      <c r="MYL44" s="0"/>
      <c r="MYM44" s="0"/>
      <c r="MYN44" s="0"/>
      <c r="MYO44" s="0"/>
      <c r="MYP44" s="0"/>
      <c r="MYQ44" s="0"/>
      <c r="MYR44" s="0"/>
      <c r="MYS44" s="0"/>
      <c r="MYT44" s="0"/>
      <c r="MYU44" s="0"/>
      <c r="MYV44" s="0"/>
      <c r="MYW44" s="0"/>
      <c r="MYX44" s="0"/>
      <c r="MYY44" s="0"/>
      <c r="MYZ44" s="0"/>
      <c r="MZA44" s="0"/>
      <c r="MZB44" s="0"/>
      <c r="MZC44" s="0"/>
      <c r="MZD44" s="0"/>
      <c r="MZE44" s="0"/>
      <c r="MZF44" s="0"/>
      <c r="MZG44" s="0"/>
      <c r="MZH44" s="0"/>
      <c r="MZI44" s="0"/>
      <c r="MZJ44" s="0"/>
      <c r="MZK44" s="0"/>
      <c r="MZL44" s="0"/>
      <c r="MZM44" s="0"/>
      <c r="MZN44" s="0"/>
      <c r="MZO44" s="0"/>
      <c r="MZP44" s="0"/>
      <c r="MZQ44" s="0"/>
      <c r="MZR44" s="0"/>
      <c r="MZS44" s="0"/>
      <c r="MZT44" s="0"/>
      <c r="MZU44" s="0"/>
      <c r="MZV44" s="0"/>
      <c r="MZW44" s="0"/>
      <c r="MZX44" s="0"/>
      <c r="MZY44" s="0"/>
      <c r="MZZ44" s="0"/>
      <c r="NAA44" s="0"/>
      <c r="NAB44" s="0"/>
      <c r="NAC44" s="0"/>
      <c r="NAD44" s="0"/>
      <c r="NAE44" s="0"/>
      <c r="NAF44" s="0"/>
      <c r="NAG44" s="0"/>
      <c r="NAH44" s="0"/>
      <c r="NAI44" s="0"/>
      <c r="NAJ44" s="0"/>
      <c r="NAK44" s="0"/>
      <c r="NAL44" s="0"/>
      <c r="NAM44" s="0"/>
      <c r="NAN44" s="0"/>
      <c r="NAO44" s="0"/>
      <c r="NAP44" s="0"/>
      <c r="NAQ44" s="0"/>
      <c r="NAR44" s="0"/>
      <c r="NAS44" s="0"/>
      <c r="NAT44" s="0"/>
      <c r="NAU44" s="0"/>
      <c r="NAV44" s="0"/>
      <c r="NAW44" s="0"/>
      <c r="NAX44" s="0"/>
      <c r="NAY44" s="0"/>
      <c r="NAZ44" s="0"/>
      <c r="NBA44" s="0"/>
      <c r="NBB44" s="0"/>
      <c r="NBC44" s="0"/>
      <c r="NBD44" s="0"/>
      <c r="NBE44" s="0"/>
      <c r="NBF44" s="0"/>
      <c r="NBG44" s="0"/>
      <c r="NBH44" s="0"/>
      <c r="NBI44" s="0"/>
      <c r="NBJ44" s="0"/>
      <c r="NBK44" s="0"/>
      <c r="NBL44" s="0"/>
      <c r="NBM44" s="0"/>
      <c r="NBN44" s="0"/>
      <c r="NBO44" s="0"/>
      <c r="NBP44" s="0"/>
      <c r="NBQ44" s="0"/>
      <c r="NBR44" s="0"/>
      <c r="NBS44" s="0"/>
      <c r="NBT44" s="0"/>
      <c r="NBU44" s="0"/>
      <c r="NBV44" s="0"/>
      <c r="NBW44" s="0"/>
      <c r="NBX44" s="0"/>
      <c r="NBY44" s="0"/>
      <c r="NBZ44" s="0"/>
      <c r="NCA44" s="0"/>
      <c r="NCB44" s="0"/>
      <c r="NCC44" s="0"/>
      <c r="NCD44" s="0"/>
      <c r="NCE44" s="0"/>
      <c r="NCF44" s="0"/>
      <c r="NCG44" s="0"/>
      <c r="NCH44" s="0"/>
      <c r="NCI44" s="0"/>
      <c r="NCJ44" s="0"/>
      <c r="NCK44" s="0"/>
      <c r="NCL44" s="0"/>
      <c r="NCM44" s="0"/>
      <c r="NCN44" s="0"/>
      <c r="NCO44" s="0"/>
      <c r="NCP44" s="0"/>
      <c r="NCQ44" s="0"/>
      <c r="NCR44" s="0"/>
      <c r="NCS44" s="0"/>
      <c r="NCT44" s="0"/>
      <c r="NCU44" s="0"/>
      <c r="NCV44" s="0"/>
      <c r="NCW44" s="0"/>
      <c r="NCX44" s="0"/>
      <c r="NCY44" s="0"/>
      <c r="NCZ44" s="0"/>
      <c r="NDA44" s="0"/>
      <c r="NDB44" s="0"/>
      <c r="NDC44" s="0"/>
      <c r="NDD44" s="0"/>
      <c r="NDE44" s="0"/>
      <c r="NDF44" s="0"/>
      <c r="NDG44" s="0"/>
      <c r="NDH44" s="0"/>
      <c r="NDI44" s="0"/>
      <c r="NDJ44" s="0"/>
      <c r="NDK44" s="0"/>
      <c r="NDL44" s="0"/>
      <c r="NDM44" s="0"/>
      <c r="NDN44" s="0"/>
      <c r="NDO44" s="0"/>
      <c r="NDP44" s="0"/>
      <c r="NDQ44" s="0"/>
      <c r="NDR44" s="0"/>
      <c r="NDS44" s="0"/>
      <c r="NDT44" s="0"/>
      <c r="NDU44" s="0"/>
      <c r="NDV44" s="0"/>
      <c r="NDW44" s="0"/>
      <c r="NDX44" s="0"/>
      <c r="NDY44" s="0"/>
      <c r="NDZ44" s="0"/>
      <c r="NEA44" s="0"/>
      <c r="NEB44" s="0"/>
      <c r="NEC44" s="0"/>
      <c r="NED44" s="0"/>
      <c r="NEE44" s="0"/>
      <c r="NEF44" s="0"/>
      <c r="NEG44" s="0"/>
      <c r="NEH44" s="0"/>
      <c r="NEI44" s="0"/>
      <c r="NEJ44" s="0"/>
      <c r="NEK44" s="0"/>
      <c r="NEL44" s="0"/>
      <c r="NEM44" s="0"/>
      <c r="NEN44" s="0"/>
      <c r="NEO44" s="0"/>
      <c r="NEP44" s="0"/>
      <c r="NEQ44" s="0"/>
      <c r="NER44" s="0"/>
      <c r="NES44" s="0"/>
      <c r="NET44" s="0"/>
      <c r="NEU44" s="0"/>
      <c r="NEV44" s="0"/>
      <c r="NEW44" s="0"/>
      <c r="NEX44" s="0"/>
      <c r="NEY44" s="0"/>
      <c r="NEZ44" s="0"/>
      <c r="NFA44" s="0"/>
      <c r="NFB44" s="0"/>
      <c r="NFC44" s="0"/>
      <c r="NFD44" s="0"/>
      <c r="NFE44" s="0"/>
      <c r="NFF44" s="0"/>
      <c r="NFG44" s="0"/>
      <c r="NFH44" s="0"/>
      <c r="NFI44" s="0"/>
      <c r="NFJ44" s="0"/>
      <c r="NFK44" s="0"/>
      <c r="NFL44" s="0"/>
      <c r="NFM44" s="0"/>
      <c r="NFN44" s="0"/>
      <c r="NFO44" s="0"/>
      <c r="NFP44" s="0"/>
      <c r="NFQ44" s="0"/>
      <c r="NFR44" s="0"/>
      <c r="NFS44" s="0"/>
      <c r="NFT44" s="0"/>
      <c r="NFU44" s="0"/>
      <c r="NFV44" s="0"/>
      <c r="NFW44" s="0"/>
      <c r="NFX44" s="0"/>
      <c r="NFY44" s="0"/>
      <c r="NFZ44" s="0"/>
      <c r="NGA44" s="0"/>
      <c r="NGB44" s="0"/>
      <c r="NGC44" s="0"/>
      <c r="NGD44" s="0"/>
      <c r="NGE44" s="0"/>
      <c r="NGF44" s="0"/>
      <c r="NGG44" s="0"/>
      <c r="NGH44" s="0"/>
      <c r="NGI44" s="0"/>
      <c r="NGJ44" s="0"/>
      <c r="NGK44" s="0"/>
      <c r="NGL44" s="0"/>
      <c r="NGM44" s="0"/>
      <c r="NGN44" s="0"/>
      <c r="NGO44" s="0"/>
      <c r="NGP44" s="0"/>
      <c r="NGQ44" s="0"/>
      <c r="NGR44" s="0"/>
      <c r="NGS44" s="0"/>
      <c r="NGT44" s="0"/>
      <c r="NGU44" s="0"/>
      <c r="NGV44" s="0"/>
      <c r="NGW44" s="0"/>
      <c r="NGX44" s="0"/>
      <c r="NGY44" s="0"/>
      <c r="NGZ44" s="0"/>
      <c r="NHA44" s="0"/>
      <c r="NHB44" s="0"/>
      <c r="NHC44" s="0"/>
      <c r="NHD44" s="0"/>
      <c r="NHE44" s="0"/>
      <c r="NHF44" s="0"/>
      <c r="NHG44" s="0"/>
      <c r="NHH44" s="0"/>
      <c r="NHI44" s="0"/>
      <c r="NHJ44" s="0"/>
      <c r="NHK44" s="0"/>
      <c r="NHL44" s="0"/>
      <c r="NHM44" s="0"/>
      <c r="NHN44" s="0"/>
      <c r="NHO44" s="0"/>
      <c r="NHP44" s="0"/>
      <c r="NHQ44" s="0"/>
      <c r="NHR44" s="0"/>
      <c r="NHS44" s="0"/>
      <c r="NHT44" s="0"/>
      <c r="NHU44" s="0"/>
      <c r="NHV44" s="0"/>
      <c r="NHW44" s="0"/>
      <c r="NHX44" s="0"/>
      <c r="NHY44" s="0"/>
      <c r="NHZ44" s="0"/>
      <c r="NIA44" s="0"/>
      <c r="NIB44" s="0"/>
      <c r="NIC44" s="0"/>
      <c r="NID44" s="0"/>
      <c r="NIE44" s="0"/>
      <c r="NIF44" s="0"/>
      <c r="NIG44" s="0"/>
      <c r="NIH44" s="0"/>
      <c r="NII44" s="0"/>
      <c r="NIJ44" s="0"/>
      <c r="NIK44" s="0"/>
      <c r="NIL44" s="0"/>
      <c r="NIM44" s="0"/>
      <c r="NIN44" s="0"/>
      <c r="NIO44" s="0"/>
      <c r="NIP44" s="0"/>
      <c r="NIQ44" s="0"/>
      <c r="NIR44" s="0"/>
      <c r="NIS44" s="0"/>
      <c r="NIT44" s="0"/>
      <c r="NIU44" s="0"/>
      <c r="NIV44" s="0"/>
      <c r="NIW44" s="0"/>
      <c r="NIX44" s="0"/>
      <c r="NIY44" s="0"/>
      <c r="NIZ44" s="0"/>
      <c r="NJA44" s="0"/>
      <c r="NJB44" s="0"/>
      <c r="NJC44" s="0"/>
      <c r="NJD44" s="0"/>
      <c r="NJE44" s="0"/>
      <c r="NJF44" s="0"/>
      <c r="NJG44" s="0"/>
      <c r="NJH44" s="0"/>
      <c r="NJI44" s="0"/>
      <c r="NJJ44" s="0"/>
      <c r="NJK44" s="0"/>
      <c r="NJL44" s="0"/>
      <c r="NJM44" s="0"/>
      <c r="NJN44" s="0"/>
      <c r="NJO44" s="0"/>
      <c r="NJP44" s="0"/>
      <c r="NJQ44" s="0"/>
      <c r="NJR44" s="0"/>
      <c r="NJS44" s="0"/>
      <c r="NJT44" s="0"/>
      <c r="NJU44" s="0"/>
      <c r="NJV44" s="0"/>
      <c r="NJW44" s="0"/>
      <c r="NJX44" s="0"/>
      <c r="NJY44" s="0"/>
      <c r="NJZ44" s="0"/>
      <c r="NKA44" s="0"/>
      <c r="NKB44" s="0"/>
      <c r="NKC44" s="0"/>
      <c r="NKD44" s="0"/>
      <c r="NKE44" s="0"/>
      <c r="NKF44" s="0"/>
      <c r="NKG44" s="0"/>
      <c r="NKH44" s="0"/>
      <c r="NKI44" s="0"/>
      <c r="NKJ44" s="0"/>
      <c r="NKK44" s="0"/>
      <c r="NKL44" s="0"/>
      <c r="NKM44" s="0"/>
      <c r="NKN44" s="0"/>
      <c r="NKO44" s="0"/>
      <c r="NKP44" s="0"/>
      <c r="NKQ44" s="0"/>
      <c r="NKR44" s="0"/>
      <c r="NKS44" s="0"/>
      <c r="NKT44" s="0"/>
      <c r="NKU44" s="0"/>
      <c r="NKV44" s="0"/>
      <c r="NKW44" s="0"/>
      <c r="NKX44" s="0"/>
      <c r="NKY44" s="0"/>
      <c r="NKZ44" s="0"/>
      <c r="NLA44" s="0"/>
      <c r="NLB44" s="0"/>
      <c r="NLC44" s="0"/>
      <c r="NLD44" s="0"/>
      <c r="NLE44" s="0"/>
      <c r="NLF44" s="0"/>
      <c r="NLG44" s="0"/>
      <c r="NLH44" s="0"/>
      <c r="NLI44" s="0"/>
      <c r="NLJ44" s="0"/>
      <c r="NLK44" s="0"/>
      <c r="NLL44" s="0"/>
      <c r="NLM44" s="0"/>
      <c r="NLN44" s="0"/>
      <c r="NLO44" s="0"/>
      <c r="NLP44" s="0"/>
      <c r="NLQ44" s="0"/>
      <c r="NLR44" s="0"/>
      <c r="NLS44" s="0"/>
      <c r="NLT44" s="0"/>
      <c r="NLU44" s="0"/>
      <c r="NLV44" s="0"/>
      <c r="NLW44" s="0"/>
      <c r="NLX44" s="0"/>
      <c r="NLY44" s="0"/>
      <c r="NLZ44" s="0"/>
      <c r="NMA44" s="0"/>
      <c r="NMB44" s="0"/>
      <c r="NMC44" s="0"/>
      <c r="NMD44" s="0"/>
      <c r="NME44" s="0"/>
      <c r="NMF44" s="0"/>
      <c r="NMG44" s="0"/>
      <c r="NMH44" s="0"/>
      <c r="NMI44" s="0"/>
      <c r="NMJ44" s="0"/>
      <c r="NMK44" s="0"/>
      <c r="NML44" s="0"/>
      <c r="NMM44" s="0"/>
      <c r="NMN44" s="0"/>
      <c r="NMO44" s="0"/>
      <c r="NMP44" s="0"/>
      <c r="NMQ44" s="0"/>
      <c r="NMR44" s="0"/>
      <c r="NMS44" s="0"/>
      <c r="NMT44" s="0"/>
      <c r="NMU44" s="0"/>
      <c r="NMV44" s="0"/>
      <c r="NMW44" s="0"/>
      <c r="NMX44" s="0"/>
      <c r="NMY44" s="0"/>
      <c r="NMZ44" s="0"/>
      <c r="NNA44" s="0"/>
      <c r="NNB44" s="0"/>
      <c r="NNC44" s="0"/>
      <c r="NND44" s="0"/>
      <c r="NNE44" s="0"/>
      <c r="NNF44" s="0"/>
      <c r="NNG44" s="0"/>
      <c r="NNH44" s="0"/>
      <c r="NNI44" s="0"/>
      <c r="NNJ44" s="0"/>
      <c r="NNK44" s="0"/>
      <c r="NNL44" s="0"/>
      <c r="NNM44" s="0"/>
      <c r="NNN44" s="0"/>
      <c r="NNO44" s="0"/>
      <c r="NNP44" s="0"/>
      <c r="NNQ44" s="0"/>
      <c r="NNR44" s="0"/>
      <c r="NNS44" s="0"/>
      <c r="NNT44" s="0"/>
      <c r="NNU44" s="0"/>
      <c r="NNV44" s="0"/>
      <c r="NNW44" s="0"/>
      <c r="NNX44" s="0"/>
      <c r="NNY44" s="0"/>
      <c r="NNZ44" s="0"/>
      <c r="NOA44" s="0"/>
      <c r="NOB44" s="0"/>
      <c r="NOC44" s="0"/>
      <c r="NOD44" s="0"/>
      <c r="NOE44" s="0"/>
      <c r="NOF44" s="0"/>
      <c r="NOG44" s="0"/>
      <c r="NOH44" s="0"/>
      <c r="NOI44" s="0"/>
      <c r="NOJ44" s="0"/>
      <c r="NOK44" s="0"/>
      <c r="NOL44" s="0"/>
      <c r="NOM44" s="0"/>
      <c r="NON44" s="0"/>
      <c r="NOO44" s="0"/>
      <c r="NOP44" s="0"/>
      <c r="NOQ44" s="0"/>
      <c r="NOR44" s="0"/>
      <c r="NOS44" s="0"/>
      <c r="NOT44" s="0"/>
      <c r="NOU44" s="0"/>
      <c r="NOV44" s="0"/>
      <c r="NOW44" s="0"/>
      <c r="NOX44" s="0"/>
      <c r="NOY44" s="0"/>
      <c r="NOZ44" s="0"/>
      <c r="NPA44" s="0"/>
      <c r="NPB44" s="0"/>
      <c r="NPC44" s="0"/>
      <c r="NPD44" s="0"/>
      <c r="NPE44" s="0"/>
      <c r="NPF44" s="0"/>
      <c r="NPG44" s="0"/>
      <c r="NPH44" s="0"/>
      <c r="NPI44" s="0"/>
      <c r="NPJ44" s="0"/>
      <c r="NPK44" s="0"/>
      <c r="NPL44" s="0"/>
      <c r="NPM44" s="0"/>
      <c r="NPN44" s="0"/>
      <c r="NPO44" s="0"/>
      <c r="NPP44" s="0"/>
      <c r="NPQ44" s="0"/>
      <c r="NPR44" s="0"/>
      <c r="NPS44" s="0"/>
      <c r="NPT44" s="0"/>
      <c r="NPU44" s="0"/>
      <c r="NPV44" s="0"/>
      <c r="NPW44" s="0"/>
      <c r="NPX44" s="0"/>
      <c r="NPY44" s="0"/>
      <c r="NPZ44" s="0"/>
      <c r="NQA44" s="0"/>
      <c r="NQB44" s="0"/>
      <c r="NQC44" s="0"/>
      <c r="NQD44" s="0"/>
      <c r="NQE44" s="0"/>
      <c r="NQF44" s="0"/>
      <c r="NQG44" s="0"/>
      <c r="NQH44" s="0"/>
      <c r="NQI44" s="0"/>
      <c r="NQJ44" s="0"/>
      <c r="NQK44" s="0"/>
      <c r="NQL44" s="0"/>
      <c r="NQM44" s="0"/>
      <c r="NQN44" s="0"/>
      <c r="NQO44" s="0"/>
      <c r="NQP44" s="0"/>
      <c r="NQQ44" s="0"/>
      <c r="NQR44" s="0"/>
      <c r="NQS44" s="0"/>
      <c r="NQT44" s="0"/>
      <c r="NQU44" s="0"/>
      <c r="NQV44" s="0"/>
      <c r="NQW44" s="0"/>
      <c r="NQX44" s="0"/>
      <c r="NQY44" s="0"/>
      <c r="NQZ44" s="0"/>
      <c r="NRA44" s="0"/>
      <c r="NRB44" s="0"/>
      <c r="NRC44" s="0"/>
      <c r="NRD44" s="0"/>
      <c r="NRE44" s="0"/>
      <c r="NRF44" s="0"/>
      <c r="NRG44" s="0"/>
      <c r="NRH44" s="0"/>
      <c r="NRI44" s="0"/>
      <c r="NRJ44" s="0"/>
      <c r="NRK44" s="0"/>
      <c r="NRL44" s="0"/>
      <c r="NRM44" s="0"/>
      <c r="NRN44" s="0"/>
      <c r="NRO44" s="0"/>
      <c r="NRP44" s="0"/>
      <c r="NRQ44" s="0"/>
      <c r="NRR44" s="0"/>
      <c r="NRS44" s="0"/>
      <c r="NRT44" s="0"/>
      <c r="NRU44" s="0"/>
      <c r="NRV44" s="0"/>
      <c r="NRW44" s="0"/>
      <c r="NRX44" s="0"/>
      <c r="NRY44" s="0"/>
      <c r="NRZ44" s="0"/>
      <c r="NSA44" s="0"/>
      <c r="NSB44" s="0"/>
      <c r="NSC44" s="0"/>
      <c r="NSD44" s="0"/>
      <c r="NSE44" s="0"/>
      <c r="NSF44" s="0"/>
      <c r="NSG44" s="0"/>
      <c r="NSH44" s="0"/>
      <c r="NSI44" s="0"/>
      <c r="NSJ44" s="0"/>
      <c r="NSK44" s="0"/>
      <c r="NSL44" s="0"/>
      <c r="NSM44" s="0"/>
      <c r="NSN44" s="0"/>
      <c r="NSO44" s="0"/>
      <c r="NSP44" s="0"/>
      <c r="NSQ44" s="0"/>
      <c r="NSR44" s="0"/>
      <c r="NSS44" s="0"/>
      <c r="NST44" s="0"/>
      <c r="NSU44" s="0"/>
      <c r="NSV44" s="0"/>
      <c r="NSW44" s="0"/>
      <c r="NSX44" s="0"/>
      <c r="NSY44" s="0"/>
      <c r="NSZ44" s="0"/>
      <c r="NTA44" s="0"/>
      <c r="NTB44" s="0"/>
      <c r="NTC44" s="0"/>
      <c r="NTD44" s="0"/>
      <c r="NTE44" s="0"/>
      <c r="NTF44" s="0"/>
      <c r="NTG44" s="0"/>
      <c r="NTH44" s="0"/>
      <c r="NTI44" s="0"/>
      <c r="NTJ44" s="0"/>
      <c r="NTK44" s="0"/>
      <c r="NTL44" s="0"/>
      <c r="NTM44" s="0"/>
      <c r="NTN44" s="0"/>
      <c r="NTO44" s="0"/>
      <c r="NTP44" s="0"/>
      <c r="NTQ44" s="0"/>
      <c r="NTR44" s="0"/>
      <c r="NTS44" s="0"/>
      <c r="NTT44" s="0"/>
      <c r="NTU44" s="0"/>
      <c r="NTV44" s="0"/>
      <c r="NTW44" s="0"/>
      <c r="NTX44" s="0"/>
      <c r="NTY44" s="0"/>
      <c r="NTZ44" s="0"/>
      <c r="NUA44" s="0"/>
      <c r="NUB44" s="0"/>
      <c r="NUC44" s="0"/>
      <c r="NUD44" s="0"/>
      <c r="NUE44" s="0"/>
      <c r="NUF44" s="0"/>
      <c r="NUG44" s="0"/>
      <c r="NUH44" s="0"/>
      <c r="NUI44" s="0"/>
      <c r="NUJ44" s="0"/>
      <c r="NUK44" s="0"/>
      <c r="NUL44" s="0"/>
      <c r="NUM44" s="0"/>
      <c r="NUN44" s="0"/>
      <c r="NUO44" s="0"/>
      <c r="NUP44" s="0"/>
      <c r="NUQ44" s="0"/>
      <c r="NUR44" s="0"/>
      <c r="NUS44" s="0"/>
      <c r="NUT44" s="0"/>
      <c r="NUU44" s="0"/>
      <c r="NUV44" s="0"/>
      <c r="NUW44" s="0"/>
      <c r="NUX44" s="0"/>
      <c r="NUY44" s="0"/>
      <c r="NUZ44" s="0"/>
      <c r="NVA44" s="0"/>
      <c r="NVB44" s="0"/>
      <c r="NVC44" s="0"/>
      <c r="NVD44" s="0"/>
      <c r="NVE44" s="0"/>
      <c r="NVF44" s="0"/>
      <c r="NVG44" s="0"/>
      <c r="NVH44" s="0"/>
      <c r="NVI44" s="0"/>
      <c r="NVJ44" s="0"/>
      <c r="NVK44" s="0"/>
      <c r="NVL44" s="0"/>
      <c r="NVM44" s="0"/>
      <c r="NVN44" s="0"/>
      <c r="NVO44" s="0"/>
      <c r="NVP44" s="0"/>
      <c r="NVQ44" s="0"/>
      <c r="NVR44" s="0"/>
      <c r="NVS44" s="0"/>
      <c r="NVT44" s="0"/>
      <c r="NVU44" s="0"/>
      <c r="NVV44" s="0"/>
      <c r="NVW44" s="0"/>
      <c r="NVX44" s="0"/>
      <c r="NVY44" s="0"/>
      <c r="NVZ44" s="0"/>
      <c r="NWA44" s="0"/>
      <c r="NWB44" s="0"/>
      <c r="NWC44" s="0"/>
      <c r="NWD44" s="0"/>
      <c r="NWE44" s="0"/>
      <c r="NWF44" s="0"/>
      <c r="NWG44" s="0"/>
      <c r="NWH44" s="0"/>
      <c r="NWI44" s="0"/>
      <c r="NWJ44" s="0"/>
      <c r="NWK44" s="0"/>
      <c r="NWL44" s="0"/>
      <c r="NWM44" s="0"/>
      <c r="NWN44" s="0"/>
      <c r="NWO44" s="0"/>
      <c r="NWP44" s="0"/>
      <c r="NWQ44" s="0"/>
      <c r="NWR44" s="0"/>
      <c r="NWS44" s="0"/>
      <c r="NWT44" s="0"/>
      <c r="NWU44" s="0"/>
      <c r="NWV44" s="0"/>
      <c r="NWW44" s="0"/>
      <c r="NWX44" s="0"/>
      <c r="NWY44" s="0"/>
      <c r="NWZ44" s="0"/>
      <c r="NXA44" s="0"/>
      <c r="NXB44" s="0"/>
      <c r="NXC44" s="0"/>
      <c r="NXD44" s="0"/>
      <c r="NXE44" s="0"/>
      <c r="NXF44" s="0"/>
      <c r="NXG44" s="0"/>
      <c r="NXH44" s="0"/>
      <c r="NXI44" s="0"/>
      <c r="NXJ44" s="0"/>
      <c r="NXK44" s="0"/>
      <c r="NXL44" s="0"/>
      <c r="NXM44" s="0"/>
      <c r="NXN44" s="0"/>
      <c r="NXO44" s="0"/>
      <c r="NXP44" s="0"/>
      <c r="NXQ44" s="0"/>
      <c r="NXR44" s="0"/>
      <c r="NXS44" s="0"/>
      <c r="NXT44" s="0"/>
      <c r="NXU44" s="0"/>
      <c r="NXV44" s="0"/>
      <c r="NXW44" s="0"/>
      <c r="NXX44" s="0"/>
      <c r="NXY44" s="0"/>
      <c r="NXZ44" s="0"/>
      <c r="NYA44" s="0"/>
      <c r="NYB44" s="0"/>
      <c r="NYC44" s="0"/>
      <c r="NYD44" s="0"/>
      <c r="NYE44" s="0"/>
      <c r="NYF44" s="0"/>
      <c r="NYG44" s="0"/>
      <c r="NYH44" s="0"/>
      <c r="NYI44" s="0"/>
      <c r="NYJ44" s="0"/>
      <c r="NYK44" s="0"/>
      <c r="NYL44" s="0"/>
      <c r="NYM44" s="0"/>
      <c r="NYN44" s="0"/>
      <c r="NYO44" s="0"/>
      <c r="NYP44" s="0"/>
      <c r="NYQ44" s="0"/>
      <c r="NYR44" s="0"/>
      <c r="NYS44" s="0"/>
      <c r="NYT44" s="0"/>
      <c r="NYU44" s="0"/>
      <c r="NYV44" s="0"/>
      <c r="NYW44" s="0"/>
      <c r="NYX44" s="0"/>
      <c r="NYY44" s="0"/>
      <c r="NYZ44" s="0"/>
      <c r="NZA44" s="0"/>
      <c r="NZB44" s="0"/>
      <c r="NZC44" s="0"/>
      <c r="NZD44" s="0"/>
      <c r="NZE44" s="0"/>
      <c r="NZF44" s="0"/>
      <c r="NZG44" s="0"/>
      <c r="NZH44" s="0"/>
      <c r="NZI44" s="0"/>
      <c r="NZJ44" s="0"/>
      <c r="NZK44" s="0"/>
      <c r="NZL44" s="0"/>
      <c r="NZM44" s="0"/>
      <c r="NZN44" s="0"/>
      <c r="NZO44" s="0"/>
      <c r="NZP44" s="0"/>
      <c r="NZQ44" s="0"/>
      <c r="NZR44" s="0"/>
      <c r="NZS44" s="0"/>
      <c r="NZT44" s="0"/>
      <c r="NZU44" s="0"/>
      <c r="NZV44" s="0"/>
      <c r="NZW44" s="0"/>
      <c r="NZX44" s="0"/>
      <c r="NZY44" s="0"/>
      <c r="NZZ44" s="0"/>
      <c r="OAA44" s="0"/>
      <c r="OAB44" s="0"/>
      <c r="OAC44" s="0"/>
      <c r="OAD44" s="0"/>
      <c r="OAE44" s="0"/>
      <c r="OAF44" s="0"/>
      <c r="OAG44" s="0"/>
      <c r="OAH44" s="0"/>
      <c r="OAI44" s="0"/>
      <c r="OAJ44" s="0"/>
      <c r="OAK44" s="0"/>
      <c r="OAL44" s="0"/>
      <c r="OAM44" s="0"/>
      <c r="OAN44" s="0"/>
      <c r="OAO44" s="0"/>
      <c r="OAP44" s="0"/>
      <c r="OAQ44" s="0"/>
      <c r="OAR44" s="0"/>
      <c r="OAS44" s="0"/>
      <c r="OAT44" s="0"/>
      <c r="OAU44" s="0"/>
      <c r="OAV44" s="0"/>
      <c r="OAW44" s="0"/>
      <c r="OAX44" s="0"/>
      <c r="OAY44" s="0"/>
      <c r="OAZ44" s="0"/>
      <c r="OBA44" s="0"/>
      <c r="OBB44" s="0"/>
      <c r="OBC44" s="0"/>
      <c r="OBD44" s="0"/>
      <c r="OBE44" s="0"/>
      <c r="OBF44" s="0"/>
      <c r="OBG44" s="0"/>
      <c r="OBH44" s="0"/>
      <c r="OBI44" s="0"/>
      <c r="OBJ44" s="0"/>
      <c r="OBK44" s="0"/>
      <c r="OBL44" s="0"/>
      <c r="OBM44" s="0"/>
      <c r="OBN44" s="0"/>
      <c r="OBO44" s="0"/>
      <c r="OBP44" s="0"/>
      <c r="OBQ44" s="0"/>
      <c r="OBR44" s="0"/>
      <c r="OBS44" s="0"/>
      <c r="OBT44" s="0"/>
      <c r="OBU44" s="0"/>
      <c r="OBV44" s="0"/>
      <c r="OBW44" s="0"/>
      <c r="OBX44" s="0"/>
      <c r="OBY44" s="0"/>
      <c r="OBZ44" s="0"/>
      <c r="OCA44" s="0"/>
      <c r="OCB44" s="0"/>
      <c r="OCC44" s="0"/>
      <c r="OCD44" s="0"/>
      <c r="OCE44" s="0"/>
      <c r="OCF44" s="0"/>
      <c r="OCG44" s="0"/>
      <c r="OCH44" s="0"/>
      <c r="OCI44" s="0"/>
      <c r="OCJ44" s="0"/>
      <c r="OCK44" s="0"/>
      <c r="OCL44" s="0"/>
      <c r="OCM44" s="0"/>
      <c r="OCN44" s="0"/>
      <c r="OCO44" s="0"/>
      <c r="OCP44" s="0"/>
      <c r="OCQ44" s="0"/>
      <c r="OCR44" s="0"/>
      <c r="OCS44" s="0"/>
      <c r="OCT44" s="0"/>
      <c r="OCU44" s="0"/>
      <c r="OCV44" s="0"/>
      <c r="OCW44" s="0"/>
      <c r="OCX44" s="0"/>
      <c r="OCY44" s="0"/>
      <c r="OCZ44" s="0"/>
      <c r="ODA44" s="0"/>
      <c r="ODB44" s="0"/>
      <c r="ODC44" s="0"/>
      <c r="ODD44" s="0"/>
      <c r="ODE44" s="0"/>
      <c r="ODF44" s="0"/>
      <c r="ODG44" s="0"/>
      <c r="ODH44" s="0"/>
      <c r="ODI44" s="0"/>
      <c r="ODJ44" s="0"/>
      <c r="ODK44" s="0"/>
      <c r="ODL44" s="0"/>
      <c r="ODM44" s="0"/>
      <c r="ODN44" s="0"/>
      <c r="ODO44" s="0"/>
      <c r="ODP44" s="0"/>
      <c r="ODQ44" s="0"/>
      <c r="ODR44" s="0"/>
      <c r="ODS44" s="0"/>
      <c r="ODT44" s="0"/>
      <c r="ODU44" s="0"/>
      <c r="ODV44" s="0"/>
      <c r="ODW44" s="0"/>
      <c r="ODX44" s="0"/>
      <c r="ODY44" s="0"/>
      <c r="ODZ44" s="0"/>
      <c r="OEA44" s="0"/>
      <c r="OEB44" s="0"/>
      <c r="OEC44" s="0"/>
      <c r="OED44" s="0"/>
      <c r="OEE44" s="0"/>
      <c r="OEF44" s="0"/>
      <c r="OEG44" s="0"/>
      <c r="OEH44" s="0"/>
      <c r="OEI44" s="0"/>
      <c r="OEJ44" s="0"/>
      <c r="OEK44" s="0"/>
      <c r="OEL44" s="0"/>
      <c r="OEM44" s="0"/>
      <c r="OEN44" s="0"/>
      <c r="OEO44" s="0"/>
      <c r="OEP44" s="0"/>
      <c r="OEQ44" s="0"/>
      <c r="OER44" s="0"/>
      <c r="OES44" s="0"/>
      <c r="OET44" s="0"/>
      <c r="OEU44" s="0"/>
      <c r="OEV44" s="0"/>
      <c r="OEW44" s="0"/>
      <c r="OEX44" s="0"/>
      <c r="OEY44" s="0"/>
      <c r="OEZ44" s="0"/>
      <c r="OFA44" s="0"/>
      <c r="OFB44" s="0"/>
      <c r="OFC44" s="0"/>
      <c r="OFD44" s="0"/>
      <c r="OFE44" s="0"/>
      <c r="OFF44" s="0"/>
      <c r="OFG44" s="0"/>
      <c r="OFH44" s="0"/>
      <c r="OFI44" s="0"/>
      <c r="OFJ44" s="0"/>
      <c r="OFK44" s="0"/>
      <c r="OFL44" s="0"/>
      <c r="OFM44" s="0"/>
      <c r="OFN44" s="0"/>
      <c r="OFO44" s="0"/>
      <c r="OFP44" s="0"/>
      <c r="OFQ44" s="0"/>
      <c r="OFR44" s="0"/>
      <c r="OFS44" s="0"/>
      <c r="OFT44" s="0"/>
      <c r="OFU44" s="0"/>
      <c r="OFV44" s="0"/>
      <c r="OFW44" s="0"/>
      <c r="OFX44" s="0"/>
      <c r="OFY44" s="0"/>
      <c r="OFZ44" s="0"/>
      <c r="OGA44" s="0"/>
      <c r="OGB44" s="0"/>
      <c r="OGC44" s="0"/>
      <c r="OGD44" s="0"/>
      <c r="OGE44" s="0"/>
      <c r="OGF44" s="0"/>
      <c r="OGG44" s="0"/>
      <c r="OGH44" s="0"/>
      <c r="OGI44" s="0"/>
      <c r="OGJ44" s="0"/>
      <c r="OGK44" s="0"/>
      <c r="OGL44" s="0"/>
      <c r="OGM44" s="0"/>
      <c r="OGN44" s="0"/>
      <c r="OGO44" s="0"/>
      <c r="OGP44" s="0"/>
      <c r="OGQ44" s="0"/>
      <c r="OGR44" s="0"/>
      <c r="OGS44" s="0"/>
      <c r="OGT44" s="0"/>
      <c r="OGU44" s="0"/>
      <c r="OGV44" s="0"/>
      <c r="OGW44" s="0"/>
      <c r="OGX44" s="0"/>
      <c r="OGY44" s="0"/>
      <c r="OGZ44" s="0"/>
      <c r="OHA44" s="0"/>
      <c r="OHB44" s="0"/>
      <c r="OHC44" s="0"/>
      <c r="OHD44" s="0"/>
      <c r="OHE44" s="0"/>
      <c r="OHF44" s="0"/>
      <c r="OHG44" s="0"/>
      <c r="OHH44" s="0"/>
      <c r="OHI44" s="0"/>
      <c r="OHJ44" s="0"/>
      <c r="OHK44" s="0"/>
      <c r="OHL44" s="0"/>
      <c r="OHM44" s="0"/>
      <c r="OHN44" s="0"/>
      <c r="OHO44" s="0"/>
      <c r="OHP44" s="0"/>
      <c r="OHQ44" s="0"/>
      <c r="OHR44" s="0"/>
      <c r="OHS44" s="0"/>
      <c r="OHT44" s="0"/>
      <c r="OHU44" s="0"/>
      <c r="OHV44" s="0"/>
      <c r="OHW44" s="0"/>
      <c r="OHX44" s="0"/>
      <c r="OHY44" s="0"/>
      <c r="OHZ44" s="0"/>
      <c r="OIA44" s="0"/>
      <c r="OIB44" s="0"/>
      <c r="OIC44" s="0"/>
      <c r="OID44" s="0"/>
      <c r="OIE44" s="0"/>
      <c r="OIF44" s="0"/>
      <c r="OIG44" s="0"/>
      <c r="OIH44" s="0"/>
      <c r="OII44" s="0"/>
      <c r="OIJ44" s="0"/>
      <c r="OIK44" s="0"/>
      <c r="OIL44" s="0"/>
      <c r="OIM44" s="0"/>
      <c r="OIN44" s="0"/>
      <c r="OIO44" s="0"/>
      <c r="OIP44" s="0"/>
      <c r="OIQ44" s="0"/>
      <c r="OIR44" s="0"/>
      <c r="OIS44" s="0"/>
      <c r="OIT44" s="0"/>
      <c r="OIU44" s="0"/>
      <c r="OIV44" s="0"/>
      <c r="OIW44" s="0"/>
      <c r="OIX44" s="0"/>
      <c r="OIY44" s="0"/>
      <c r="OIZ44" s="0"/>
      <c r="OJA44" s="0"/>
      <c r="OJB44" s="0"/>
      <c r="OJC44" s="0"/>
      <c r="OJD44" s="0"/>
      <c r="OJE44" s="0"/>
      <c r="OJF44" s="0"/>
      <c r="OJG44" s="0"/>
      <c r="OJH44" s="0"/>
      <c r="OJI44" s="0"/>
      <c r="OJJ44" s="0"/>
      <c r="OJK44" s="0"/>
      <c r="OJL44" s="0"/>
      <c r="OJM44" s="0"/>
      <c r="OJN44" s="0"/>
      <c r="OJO44" s="0"/>
      <c r="OJP44" s="0"/>
      <c r="OJQ44" s="0"/>
      <c r="OJR44" s="0"/>
      <c r="OJS44" s="0"/>
      <c r="OJT44" s="0"/>
      <c r="OJU44" s="0"/>
      <c r="OJV44" s="0"/>
      <c r="OJW44" s="0"/>
      <c r="OJX44" s="0"/>
      <c r="OJY44" s="0"/>
      <c r="OJZ44" s="0"/>
      <c r="OKA44" s="0"/>
      <c r="OKB44" s="0"/>
      <c r="OKC44" s="0"/>
      <c r="OKD44" s="0"/>
      <c r="OKE44" s="0"/>
      <c r="OKF44" s="0"/>
      <c r="OKG44" s="0"/>
      <c r="OKH44" s="0"/>
      <c r="OKI44" s="0"/>
      <c r="OKJ44" s="0"/>
      <c r="OKK44" s="0"/>
      <c r="OKL44" s="0"/>
      <c r="OKM44" s="0"/>
      <c r="OKN44" s="0"/>
      <c r="OKO44" s="0"/>
      <c r="OKP44" s="0"/>
      <c r="OKQ44" s="0"/>
      <c r="OKR44" s="0"/>
      <c r="OKS44" s="0"/>
      <c r="OKT44" s="0"/>
      <c r="OKU44" s="0"/>
      <c r="OKV44" s="0"/>
      <c r="OKW44" s="0"/>
      <c r="OKX44" s="0"/>
      <c r="OKY44" s="0"/>
      <c r="OKZ44" s="0"/>
      <c r="OLA44" s="0"/>
      <c r="OLB44" s="0"/>
      <c r="OLC44" s="0"/>
      <c r="OLD44" s="0"/>
      <c r="OLE44" s="0"/>
      <c r="OLF44" s="0"/>
      <c r="OLG44" s="0"/>
      <c r="OLH44" s="0"/>
      <c r="OLI44" s="0"/>
      <c r="OLJ44" s="0"/>
      <c r="OLK44" s="0"/>
      <c r="OLL44" s="0"/>
      <c r="OLM44" s="0"/>
      <c r="OLN44" s="0"/>
      <c r="OLO44" s="0"/>
      <c r="OLP44" s="0"/>
      <c r="OLQ44" s="0"/>
      <c r="OLR44" s="0"/>
      <c r="OLS44" s="0"/>
      <c r="OLT44" s="0"/>
      <c r="OLU44" s="0"/>
      <c r="OLV44" s="0"/>
      <c r="OLW44" s="0"/>
      <c r="OLX44" s="0"/>
      <c r="OLY44" s="0"/>
      <c r="OLZ44" s="0"/>
      <c r="OMA44" s="0"/>
      <c r="OMB44" s="0"/>
      <c r="OMC44" s="0"/>
      <c r="OMD44" s="0"/>
      <c r="OME44" s="0"/>
      <c r="OMF44" s="0"/>
      <c r="OMG44" s="0"/>
      <c r="OMH44" s="0"/>
      <c r="OMI44" s="0"/>
      <c r="OMJ44" s="0"/>
      <c r="OMK44" s="0"/>
      <c r="OML44" s="0"/>
      <c r="OMM44" s="0"/>
      <c r="OMN44" s="0"/>
      <c r="OMO44" s="0"/>
      <c r="OMP44" s="0"/>
      <c r="OMQ44" s="0"/>
      <c r="OMR44" s="0"/>
      <c r="OMS44" s="0"/>
      <c r="OMT44" s="0"/>
      <c r="OMU44" s="0"/>
      <c r="OMV44" s="0"/>
      <c r="OMW44" s="0"/>
      <c r="OMX44" s="0"/>
      <c r="OMY44" s="0"/>
      <c r="OMZ44" s="0"/>
      <c r="ONA44" s="0"/>
      <c r="ONB44" s="0"/>
      <c r="ONC44" s="0"/>
      <c r="OND44" s="0"/>
      <c r="ONE44" s="0"/>
      <c r="ONF44" s="0"/>
      <c r="ONG44" s="0"/>
      <c r="ONH44" s="0"/>
      <c r="ONI44" s="0"/>
      <c r="ONJ44" s="0"/>
      <c r="ONK44" s="0"/>
      <c r="ONL44" s="0"/>
      <c r="ONM44" s="0"/>
      <c r="ONN44" s="0"/>
      <c r="ONO44" s="0"/>
      <c r="ONP44" s="0"/>
      <c r="ONQ44" s="0"/>
      <c r="ONR44" s="0"/>
      <c r="ONS44" s="0"/>
      <c r="ONT44" s="0"/>
      <c r="ONU44" s="0"/>
      <c r="ONV44" s="0"/>
      <c r="ONW44" s="0"/>
      <c r="ONX44" s="0"/>
      <c r="ONY44" s="0"/>
      <c r="ONZ44" s="0"/>
      <c r="OOA44" s="0"/>
      <c r="OOB44" s="0"/>
      <c r="OOC44" s="0"/>
      <c r="OOD44" s="0"/>
      <c r="OOE44" s="0"/>
      <c r="OOF44" s="0"/>
      <c r="OOG44" s="0"/>
      <c r="OOH44" s="0"/>
      <c r="OOI44" s="0"/>
      <c r="OOJ44" s="0"/>
      <c r="OOK44" s="0"/>
      <c r="OOL44" s="0"/>
      <c r="OOM44" s="0"/>
      <c r="OON44" s="0"/>
      <c r="OOO44" s="0"/>
      <c r="OOP44" s="0"/>
      <c r="OOQ44" s="0"/>
      <c r="OOR44" s="0"/>
      <c r="OOS44" s="0"/>
      <c r="OOT44" s="0"/>
      <c r="OOU44" s="0"/>
      <c r="OOV44" s="0"/>
      <c r="OOW44" s="0"/>
      <c r="OOX44" s="0"/>
      <c r="OOY44" s="0"/>
      <c r="OOZ44" s="0"/>
      <c r="OPA44" s="0"/>
      <c r="OPB44" s="0"/>
      <c r="OPC44" s="0"/>
      <c r="OPD44" s="0"/>
      <c r="OPE44" s="0"/>
      <c r="OPF44" s="0"/>
      <c r="OPG44" s="0"/>
      <c r="OPH44" s="0"/>
      <c r="OPI44" s="0"/>
      <c r="OPJ44" s="0"/>
      <c r="OPK44" s="0"/>
      <c r="OPL44" s="0"/>
      <c r="OPM44" s="0"/>
      <c r="OPN44" s="0"/>
      <c r="OPO44" s="0"/>
      <c r="OPP44" s="0"/>
      <c r="OPQ44" s="0"/>
      <c r="OPR44" s="0"/>
      <c r="OPS44" s="0"/>
      <c r="OPT44" s="0"/>
      <c r="OPU44" s="0"/>
      <c r="OPV44" s="0"/>
      <c r="OPW44" s="0"/>
      <c r="OPX44" s="0"/>
      <c r="OPY44" s="0"/>
      <c r="OPZ44" s="0"/>
      <c r="OQA44" s="0"/>
      <c r="OQB44" s="0"/>
      <c r="OQC44" s="0"/>
      <c r="OQD44" s="0"/>
      <c r="OQE44" s="0"/>
      <c r="OQF44" s="0"/>
      <c r="OQG44" s="0"/>
      <c r="OQH44" s="0"/>
      <c r="OQI44" s="0"/>
      <c r="OQJ44" s="0"/>
      <c r="OQK44" s="0"/>
      <c r="OQL44" s="0"/>
      <c r="OQM44" s="0"/>
      <c r="OQN44" s="0"/>
      <c r="OQO44" s="0"/>
      <c r="OQP44" s="0"/>
      <c r="OQQ44" s="0"/>
      <c r="OQR44" s="0"/>
      <c r="OQS44" s="0"/>
      <c r="OQT44" s="0"/>
      <c r="OQU44" s="0"/>
      <c r="OQV44" s="0"/>
      <c r="OQW44" s="0"/>
      <c r="OQX44" s="0"/>
      <c r="OQY44" s="0"/>
      <c r="OQZ44" s="0"/>
      <c r="ORA44" s="0"/>
      <c r="ORB44" s="0"/>
      <c r="ORC44" s="0"/>
      <c r="ORD44" s="0"/>
      <c r="ORE44" s="0"/>
      <c r="ORF44" s="0"/>
      <c r="ORG44" s="0"/>
      <c r="ORH44" s="0"/>
      <c r="ORI44" s="0"/>
      <c r="ORJ44" s="0"/>
      <c r="ORK44" s="0"/>
      <c r="ORL44" s="0"/>
      <c r="ORM44" s="0"/>
      <c r="ORN44" s="0"/>
      <c r="ORO44" s="0"/>
      <c r="ORP44" s="0"/>
      <c r="ORQ44" s="0"/>
      <c r="ORR44" s="0"/>
      <c r="ORS44" s="0"/>
      <c r="ORT44" s="0"/>
      <c r="ORU44" s="0"/>
      <c r="ORV44" s="0"/>
      <c r="ORW44" s="0"/>
      <c r="ORX44" s="0"/>
      <c r="ORY44" s="0"/>
      <c r="ORZ44" s="0"/>
      <c r="OSA44" s="0"/>
      <c r="OSB44" s="0"/>
      <c r="OSC44" s="0"/>
      <c r="OSD44" s="0"/>
      <c r="OSE44" s="0"/>
      <c r="OSF44" s="0"/>
      <c r="OSG44" s="0"/>
      <c r="OSH44" s="0"/>
      <c r="OSI44" s="0"/>
      <c r="OSJ44" s="0"/>
      <c r="OSK44" s="0"/>
      <c r="OSL44" s="0"/>
      <c r="OSM44" s="0"/>
      <c r="OSN44" s="0"/>
      <c r="OSO44" s="0"/>
      <c r="OSP44" s="0"/>
      <c r="OSQ44" s="0"/>
      <c r="OSR44" s="0"/>
      <c r="OSS44" s="0"/>
      <c r="OST44" s="0"/>
      <c r="OSU44" s="0"/>
      <c r="OSV44" s="0"/>
      <c r="OSW44" s="0"/>
      <c r="OSX44" s="0"/>
      <c r="OSY44" s="0"/>
      <c r="OSZ44" s="0"/>
      <c r="OTA44" s="0"/>
      <c r="OTB44" s="0"/>
      <c r="OTC44" s="0"/>
      <c r="OTD44" s="0"/>
      <c r="OTE44" s="0"/>
      <c r="OTF44" s="0"/>
      <c r="OTG44" s="0"/>
      <c r="OTH44" s="0"/>
      <c r="OTI44" s="0"/>
      <c r="OTJ44" s="0"/>
      <c r="OTK44" s="0"/>
      <c r="OTL44" s="0"/>
      <c r="OTM44" s="0"/>
      <c r="OTN44" s="0"/>
      <c r="OTO44" s="0"/>
      <c r="OTP44" s="0"/>
      <c r="OTQ44" s="0"/>
      <c r="OTR44" s="0"/>
      <c r="OTS44" s="0"/>
      <c r="OTT44" s="0"/>
      <c r="OTU44" s="0"/>
      <c r="OTV44" s="0"/>
      <c r="OTW44" s="0"/>
      <c r="OTX44" s="0"/>
      <c r="OTY44" s="0"/>
      <c r="OTZ44" s="0"/>
      <c r="OUA44" s="0"/>
      <c r="OUB44" s="0"/>
      <c r="OUC44" s="0"/>
      <c r="OUD44" s="0"/>
      <c r="OUE44" s="0"/>
      <c r="OUF44" s="0"/>
      <c r="OUG44" s="0"/>
      <c r="OUH44" s="0"/>
      <c r="OUI44" s="0"/>
      <c r="OUJ44" s="0"/>
      <c r="OUK44" s="0"/>
      <c r="OUL44" s="0"/>
      <c r="OUM44" s="0"/>
      <c r="OUN44" s="0"/>
      <c r="OUO44" s="0"/>
      <c r="OUP44" s="0"/>
      <c r="OUQ44" s="0"/>
      <c r="OUR44" s="0"/>
      <c r="OUS44" s="0"/>
      <c r="OUT44" s="0"/>
      <c r="OUU44" s="0"/>
      <c r="OUV44" s="0"/>
      <c r="OUW44" s="0"/>
      <c r="OUX44" s="0"/>
      <c r="OUY44" s="0"/>
      <c r="OUZ44" s="0"/>
      <c r="OVA44" s="0"/>
      <c r="OVB44" s="0"/>
      <c r="OVC44" s="0"/>
      <c r="OVD44" s="0"/>
      <c r="OVE44" s="0"/>
      <c r="OVF44" s="0"/>
      <c r="OVG44" s="0"/>
      <c r="OVH44" s="0"/>
      <c r="OVI44" s="0"/>
      <c r="OVJ44" s="0"/>
      <c r="OVK44" s="0"/>
      <c r="OVL44" s="0"/>
      <c r="OVM44" s="0"/>
      <c r="OVN44" s="0"/>
      <c r="OVO44" s="0"/>
      <c r="OVP44" s="0"/>
      <c r="OVQ44" s="0"/>
      <c r="OVR44" s="0"/>
      <c r="OVS44" s="0"/>
      <c r="OVT44" s="0"/>
      <c r="OVU44" s="0"/>
      <c r="OVV44" s="0"/>
      <c r="OVW44" s="0"/>
      <c r="OVX44" s="0"/>
      <c r="OVY44" s="0"/>
      <c r="OVZ44" s="0"/>
      <c r="OWA44" s="0"/>
      <c r="OWB44" s="0"/>
      <c r="OWC44" s="0"/>
      <c r="OWD44" s="0"/>
      <c r="OWE44" s="0"/>
      <c r="OWF44" s="0"/>
      <c r="OWG44" s="0"/>
      <c r="OWH44" s="0"/>
      <c r="OWI44" s="0"/>
      <c r="OWJ44" s="0"/>
      <c r="OWK44" s="0"/>
      <c r="OWL44" s="0"/>
      <c r="OWM44" s="0"/>
      <c r="OWN44" s="0"/>
      <c r="OWO44" s="0"/>
      <c r="OWP44" s="0"/>
      <c r="OWQ44" s="0"/>
      <c r="OWR44" s="0"/>
      <c r="OWS44" s="0"/>
      <c r="OWT44" s="0"/>
      <c r="OWU44" s="0"/>
      <c r="OWV44" s="0"/>
      <c r="OWW44" s="0"/>
      <c r="OWX44" s="0"/>
      <c r="OWY44" s="0"/>
      <c r="OWZ44" s="0"/>
      <c r="OXA44" s="0"/>
      <c r="OXB44" s="0"/>
      <c r="OXC44" s="0"/>
      <c r="OXD44" s="0"/>
      <c r="OXE44" s="0"/>
      <c r="OXF44" s="0"/>
      <c r="OXG44" s="0"/>
      <c r="OXH44" s="0"/>
      <c r="OXI44" s="0"/>
      <c r="OXJ44" s="0"/>
      <c r="OXK44" s="0"/>
      <c r="OXL44" s="0"/>
      <c r="OXM44" s="0"/>
      <c r="OXN44" s="0"/>
      <c r="OXO44" s="0"/>
      <c r="OXP44" s="0"/>
      <c r="OXQ44" s="0"/>
      <c r="OXR44" s="0"/>
      <c r="OXS44" s="0"/>
      <c r="OXT44" s="0"/>
      <c r="OXU44" s="0"/>
      <c r="OXV44" s="0"/>
      <c r="OXW44" s="0"/>
      <c r="OXX44" s="0"/>
      <c r="OXY44" s="0"/>
      <c r="OXZ44" s="0"/>
      <c r="OYA44" s="0"/>
      <c r="OYB44" s="0"/>
      <c r="OYC44" s="0"/>
      <c r="OYD44" s="0"/>
      <c r="OYE44" s="0"/>
      <c r="OYF44" s="0"/>
      <c r="OYG44" s="0"/>
      <c r="OYH44" s="0"/>
      <c r="OYI44" s="0"/>
      <c r="OYJ44" s="0"/>
      <c r="OYK44" s="0"/>
      <c r="OYL44" s="0"/>
      <c r="OYM44" s="0"/>
      <c r="OYN44" s="0"/>
      <c r="OYO44" s="0"/>
      <c r="OYP44" s="0"/>
      <c r="OYQ44" s="0"/>
      <c r="OYR44" s="0"/>
      <c r="OYS44" s="0"/>
      <c r="OYT44" s="0"/>
      <c r="OYU44" s="0"/>
      <c r="OYV44" s="0"/>
      <c r="OYW44" s="0"/>
      <c r="OYX44" s="0"/>
      <c r="OYY44" s="0"/>
      <c r="OYZ44" s="0"/>
      <c r="OZA44" s="0"/>
      <c r="OZB44" s="0"/>
      <c r="OZC44" s="0"/>
      <c r="OZD44" s="0"/>
      <c r="OZE44" s="0"/>
      <c r="OZF44" s="0"/>
      <c r="OZG44" s="0"/>
      <c r="OZH44" s="0"/>
      <c r="OZI44" s="0"/>
      <c r="OZJ44" s="0"/>
      <c r="OZK44" s="0"/>
      <c r="OZL44" s="0"/>
      <c r="OZM44" s="0"/>
      <c r="OZN44" s="0"/>
      <c r="OZO44" s="0"/>
      <c r="OZP44" s="0"/>
      <c r="OZQ44" s="0"/>
      <c r="OZR44" s="0"/>
      <c r="OZS44" s="0"/>
      <c r="OZT44" s="0"/>
      <c r="OZU44" s="0"/>
      <c r="OZV44" s="0"/>
      <c r="OZW44" s="0"/>
      <c r="OZX44" s="0"/>
      <c r="OZY44" s="0"/>
      <c r="OZZ44" s="0"/>
      <c r="PAA44" s="0"/>
      <c r="PAB44" s="0"/>
      <c r="PAC44" s="0"/>
      <c r="PAD44" s="0"/>
      <c r="PAE44" s="0"/>
      <c r="PAF44" s="0"/>
      <c r="PAG44" s="0"/>
      <c r="PAH44" s="0"/>
      <c r="PAI44" s="0"/>
      <c r="PAJ44" s="0"/>
      <c r="PAK44" s="0"/>
      <c r="PAL44" s="0"/>
      <c r="PAM44" s="0"/>
      <c r="PAN44" s="0"/>
      <c r="PAO44" s="0"/>
      <c r="PAP44" s="0"/>
      <c r="PAQ44" s="0"/>
      <c r="PAR44" s="0"/>
      <c r="PAS44" s="0"/>
      <c r="PAT44" s="0"/>
      <c r="PAU44" s="0"/>
      <c r="PAV44" s="0"/>
      <c r="PAW44" s="0"/>
      <c r="PAX44" s="0"/>
      <c r="PAY44" s="0"/>
      <c r="PAZ44" s="0"/>
      <c r="PBA44" s="0"/>
      <c r="PBB44" s="0"/>
      <c r="PBC44" s="0"/>
      <c r="PBD44" s="0"/>
      <c r="PBE44" s="0"/>
      <c r="PBF44" s="0"/>
      <c r="PBG44" s="0"/>
      <c r="PBH44" s="0"/>
      <c r="PBI44" s="0"/>
      <c r="PBJ44" s="0"/>
      <c r="PBK44" s="0"/>
      <c r="PBL44" s="0"/>
      <c r="PBM44" s="0"/>
      <c r="PBN44" s="0"/>
      <c r="PBO44" s="0"/>
      <c r="PBP44" s="0"/>
      <c r="PBQ44" s="0"/>
      <c r="PBR44" s="0"/>
      <c r="PBS44" s="0"/>
      <c r="PBT44" s="0"/>
      <c r="PBU44" s="0"/>
      <c r="PBV44" s="0"/>
      <c r="PBW44" s="0"/>
      <c r="PBX44" s="0"/>
      <c r="PBY44" s="0"/>
      <c r="PBZ44" s="0"/>
      <c r="PCA44" s="0"/>
      <c r="PCB44" s="0"/>
      <c r="PCC44" s="0"/>
      <c r="PCD44" s="0"/>
      <c r="PCE44" s="0"/>
      <c r="PCF44" s="0"/>
      <c r="PCG44" s="0"/>
      <c r="PCH44" s="0"/>
      <c r="PCI44" s="0"/>
      <c r="PCJ44" s="0"/>
      <c r="PCK44" s="0"/>
      <c r="PCL44" s="0"/>
      <c r="PCM44" s="0"/>
      <c r="PCN44" s="0"/>
      <c r="PCO44" s="0"/>
      <c r="PCP44" s="0"/>
      <c r="PCQ44" s="0"/>
      <c r="PCR44" s="0"/>
      <c r="PCS44" s="0"/>
      <c r="PCT44" s="0"/>
      <c r="PCU44" s="0"/>
      <c r="PCV44" s="0"/>
      <c r="PCW44" s="0"/>
      <c r="PCX44" s="0"/>
      <c r="PCY44" s="0"/>
      <c r="PCZ44" s="0"/>
      <c r="PDA44" s="0"/>
      <c r="PDB44" s="0"/>
      <c r="PDC44" s="0"/>
      <c r="PDD44" s="0"/>
      <c r="PDE44" s="0"/>
      <c r="PDF44" s="0"/>
      <c r="PDG44" s="0"/>
      <c r="PDH44" s="0"/>
      <c r="PDI44" s="0"/>
      <c r="PDJ44" s="0"/>
      <c r="PDK44" s="0"/>
      <c r="PDL44" s="0"/>
      <c r="PDM44" s="0"/>
      <c r="PDN44" s="0"/>
      <c r="PDO44" s="0"/>
      <c r="PDP44" s="0"/>
      <c r="PDQ44" s="0"/>
      <c r="PDR44" s="0"/>
      <c r="PDS44" s="0"/>
      <c r="PDT44" s="0"/>
      <c r="PDU44" s="0"/>
      <c r="PDV44" s="0"/>
      <c r="PDW44" s="0"/>
      <c r="PDX44" s="0"/>
      <c r="PDY44" s="0"/>
      <c r="PDZ44" s="0"/>
      <c r="PEA44" s="0"/>
      <c r="PEB44" s="0"/>
      <c r="PEC44" s="0"/>
      <c r="PED44" s="0"/>
      <c r="PEE44" s="0"/>
      <c r="PEF44" s="0"/>
      <c r="PEG44" s="0"/>
      <c r="PEH44" s="0"/>
      <c r="PEI44" s="0"/>
      <c r="PEJ44" s="0"/>
      <c r="PEK44" s="0"/>
      <c r="PEL44" s="0"/>
      <c r="PEM44" s="0"/>
      <c r="PEN44" s="0"/>
      <c r="PEO44" s="0"/>
      <c r="PEP44" s="0"/>
      <c r="PEQ44" s="0"/>
      <c r="PER44" s="0"/>
      <c r="PES44" s="0"/>
      <c r="PET44" s="0"/>
      <c r="PEU44" s="0"/>
      <c r="PEV44" s="0"/>
      <c r="PEW44" s="0"/>
      <c r="PEX44" s="0"/>
      <c r="PEY44" s="0"/>
      <c r="PEZ44" s="0"/>
      <c r="PFA44" s="0"/>
      <c r="PFB44" s="0"/>
      <c r="PFC44" s="0"/>
      <c r="PFD44" s="0"/>
      <c r="PFE44" s="0"/>
      <c r="PFF44" s="0"/>
      <c r="PFG44" s="0"/>
      <c r="PFH44" s="0"/>
      <c r="PFI44" s="0"/>
      <c r="PFJ44" s="0"/>
      <c r="PFK44" s="0"/>
      <c r="PFL44" s="0"/>
      <c r="PFM44" s="0"/>
      <c r="PFN44" s="0"/>
      <c r="PFO44" s="0"/>
      <c r="PFP44" s="0"/>
      <c r="PFQ44" s="0"/>
      <c r="PFR44" s="0"/>
      <c r="PFS44" s="0"/>
      <c r="PFT44" s="0"/>
      <c r="PFU44" s="0"/>
      <c r="PFV44" s="0"/>
      <c r="PFW44" s="0"/>
      <c r="PFX44" s="0"/>
      <c r="PFY44" s="0"/>
      <c r="PFZ44" s="0"/>
      <c r="PGA44" s="0"/>
      <c r="PGB44" s="0"/>
      <c r="PGC44" s="0"/>
      <c r="PGD44" s="0"/>
      <c r="PGE44" s="0"/>
      <c r="PGF44" s="0"/>
      <c r="PGG44" s="0"/>
      <c r="PGH44" s="0"/>
      <c r="PGI44" s="0"/>
      <c r="PGJ44" s="0"/>
      <c r="PGK44" s="0"/>
      <c r="PGL44" s="0"/>
      <c r="PGM44" s="0"/>
      <c r="PGN44" s="0"/>
      <c r="PGO44" s="0"/>
      <c r="PGP44" s="0"/>
      <c r="PGQ44" s="0"/>
      <c r="PGR44" s="0"/>
      <c r="PGS44" s="0"/>
      <c r="PGT44" s="0"/>
      <c r="PGU44" s="0"/>
      <c r="PGV44" s="0"/>
      <c r="PGW44" s="0"/>
      <c r="PGX44" s="0"/>
      <c r="PGY44" s="0"/>
      <c r="PGZ44" s="0"/>
      <c r="PHA44" s="0"/>
      <c r="PHB44" s="0"/>
      <c r="PHC44" s="0"/>
      <c r="PHD44" s="0"/>
      <c r="PHE44" s="0"/>
      <c r="PHF44" s="0"/>
      <c r="PHG44" s="0"/>
      <c r="PHH44" s="0"/>
      <c r="PHI44" s="0"/>
      <c r="PHJ44" s="0"/>
      <c r="PHK44" s="0"/>
      <c r="PHL44" s="0"/>
      <c r="PHM44" s="0"/>
      <c r="PHN44" s="0"/>
      <c r="PHO44" s="0"/>
      <c r="PHP44" s="0"/>
      <c r="PHQ44" s="0"/>
      <c r="PHR44" s="0"/>
      <c r="PHS44" s="0"/>
      <c r="PHT44" s="0"/>
      <c r="PHU44" s="0"/>
      <c r="PHV44" s="0"/>
      <c r="PHW44" s="0"/>
      <c r="PHX44" s="0"/>
      <c r="PHY44" s="0"/>
      <c r="PHZ44" s="0"/>
      <c r="PIA44" s="0"/>
      <c r="PIB44" s="0"/>
      <c r="PIC44" s="0"/>
      <c r="PID44" s="0"/>
      <c r="PIE44" s="0"/>
      <c r="PIF44" s="0"/>
      <c r="PIG44" s="0"/>
      <c r="PIH44" s="0"/>
      <c r="PII44" s="0"/>
      <c r="PIJ44" s="0"/>
      <c r="PIK44" s="0"/>
      <c r="PIL44" s="0"/>
      <c r="PIM44" s="0"/>
      <c r="PIN44" s="0"/>
      <c r="PIO44" s="0"/>
      <c r="PIP44" s="0"/>
      <c r="PIQ44" s="0"/>
      <c r="PIR44" s="0"/>
      <c r="PIS44" s="0"/>
      <c r="PIT44" s="0"/>
      <c r="PIU44" s="0"/>
      <c r="PIV44" s="0"/>
      <c r="PIW44" s="0"/>
      <c r="PIX44" s="0"/>
      <c r="PIY44" s="0"/>
      <c r="PIZ44" s="0"/>
      <c r="PJA44" s="0"/>
      <c r="PJB44" s="0"/>
      <c r="PJC44" s="0"/>
      <c r="PJD44" s="0"/>
      <c r="PJE44" s="0"/>
      <c r="PJF44" s="0"/>
      <c r="PJG44" s="0"/>
      <c r="PJH44" s="0"/>
      <c r="PJI44" s="0"/>
      <c r="PJJ44" s="0"/>
      <c r="PJK44" s="0"/>
      <c r="PJL44" s="0"/>
      <c r="PJM44" s="0"/>
      <c r="PJN44" s="0"/>
      <c r="PJO44" s="0"/>
      <c r="PJP44" s="0"/>
      <c r="PJQ44" s="0"/>
      <c r="PJR44" s="0"/>
      <c r="PJS44" s="0"/>
      <c r="PJT44" s="0"/>
      <c r="PJU44" s="0"/>
      <c r="PJV44" s="0"/>
      <c r="PJW44" s="0"/>
      <c r="PJX44" s="0"/>
      <c r="PJY44" s="0"/>
      <c r="PJZ44" s="0"/>
      <c r="PKA44" s="0"/>
      <c r="PKB44" s="0"/>
      <c r="PKC44" s="0"/>
      <c r="PKD44" s="0"/>
      <c r="PKE44" s="0"/>
      <c r="PKF44" s="0"/>
      <c r="PKG44" s="0"/>
      <c r="PKH44" s="0"/>
      <c r="PKI44" s="0"/>
      <c r="PKJ44" s="0"/>
      <c r="PKK44" s="0"/>
      <c r="PKL44" s="0"/>
      <c r="PKM44" s="0"/>
      <c r="PKN44" s="0"/>
      <c r="PKO44" s="0"/>
      <c r="PKP44" s="0"/>
      <c r="PKQ44" s="0"/>
      <c r="PKR44" s="0"/>
      <c r="PKS44" s="0"/>
      <c r="PKT44" s="0"/>
      <c r="PKU44" s="0"/>
      <c r="PKV44" s="0"/>
      <c r="PKW44" s="0"/>
      <c r="PKX44" s="0"/>
      <c r="PKY44" s="0"/>
      <c r="PKZ44" s="0"/>
      <c r="PLA44" s="0"/>
      <c r="PLB44" s="0"/>
      <c r="PLC44" s="0"/>
      <c r="PLD44" s="0"/>
      <c r="PLE44" s="0"/>
      <c r="PLF44" s="0"/>
      <c r="PLG44" s="0"/>
      <c r="PLH44" s="0"/>
      <c r="PLI44" s="0"/>
      <c r="PLJ44" s="0"/>
      <c r="PLK44" s="0"/>
      <c r="PLL44" s="0"/>
      <c r="PLM44" s="0"/>
      <c r="PLN44" s="0"/>
      <c r="PLO44" s="0"/>
      <c r="PLP44" s="0"/>
      <c r="PLQ44" s="0"/>
      <c r="PLR44" s="0"/>
      <c r="PLS44" s="0"/>
      <c r="PLT44" s="0"/>
      <c r="PLU44" s="0"/>
      <c r="PLV44" s="0"/>
      <c r="PLW44" s="0"/>
      <c r="PLX44" s="0"/>
      <c r="PLY44" s="0"/>
      <c r="PLZ44" s="0"/>
      <c r="PMA44" s="0"/>
      <c r="PMB44" s="0"/>
      <c r="PMC44" s="0"/>
      <c r="PMD44" s="0"/>
      <c r="PME44" s="0"/>
      <c r="PMF44" s="0"/>
      <c r="PMG44" s="0"/>
      <c r="PMH44" s="0"/>
      <c r="PMI44" s="0"/>
      <c r="PMJ44" s="0"/>
      <c r="PMK44" s="0"/>
      <c r="PML44" s="0"/>
      <c r="PMM44" s="0"/>
      <c r="PMN44" s="0"/>
      <c r="PMO44" s="0"/>
      <c r="PMP44" s="0"/>
      <c r="PMQ44" s="0"/>
      <c r="PMR44" s="0"/>
      <c r="PMS44" s="0"/>
      <c r="PMT44" s="0"/>
      <c r="PMU44" s="0"/>
      <c r="PMV44" s="0"/>
      <c r="PMW44" s="0"/>
      <c r="PMX44" s="0"/>
      <c r="PMY44" s="0"/>
      <c r="PMZ44" s="0"/>
      <c r="PNA44" s="0"/>
      <c r="PNB44" s="0"/>
      <c r="PNC44" s="0"/>
      <c r="PND44" s="0"/>
      <c r="PNE44" s="0"/>
      <c r="PNF44" s="0"/>
      <c r="PNG44" s="0"/>
      <c r="PNH44" s="0"/>
      <c r="PNI44" s="0"/>
      <c r="PNJ44" s="0"/>
      <c r="PNK44" s="0"/>
      <c r="PNL44" s="0"/>
      <c r="PNM44" s="0"/>
      <c r="PNN44" s="0"/>
      <c r="PNO44" s="0"/>
      <c r="PNP44" s="0"/>
      <c r="PNQ44" s="0"/>
      <c r="PNR44" s="0"/>
      <c r="PNS44" s="0"/>
      <c r="PNT44" s="0"/>
      <c r="PNU44" s="0"/>
      <c r="PNV44" s="0"/>
      <c r="PNW44" s="0"/>
      <c r="PNX44" s="0"/>
      <c r="PNY44" s="0"/>
      <c r="PNZ44" s="0"/>
      <c r="POA44" s="0"/>
      <c r="POB44" s="0"/>
      <c r="POC44" s="0"/>
      <c r="POD44" s="0"/>
      <c r="POE44" s="0"/>
      <c r="POF44" s="0"/>
      <c r="POG44" s="0"/>
      <c r="POH44" s="0"/>
      <c r="POI44" s="0"/>
      <c r="POJ44" s="0"/>
      <c r="POK44" s="0"/>
      <c r="POL44" s="0"/>
      <c r="POM44" s="0"/>
      <c r="PON44" s="0"/>
      <c r="POO44" s="0"/>
      <c r="POP44" s="0"/>
      <c r="POQ44" s="0"/>
      <c r="POR44" s="0"/>
      <c r="POS44" s="0"/>
      <c r="POT44" s="0"/>
      <c r="POU44" s="0"/>
      <c r="POV44" s="0"/>
      <c r="POW44" s="0"/>
      <c r="POX44" s="0"/>
      <c r="POY44" s="0"/>
      <c r="POZ44" s="0"/>
      <c r="PPA44" s="0"/>
      <c r="PPB44" s="0"/>
      <c r="PPC44" s="0"/>
      <c r="PPD44" s="0"/>
      <c r="PPE44" s="0"/>
      <c r="PPF44" s="0"/>
      <c r="PPG44" s="0"/>
      <c r="PPH44" s="0"/>
      <c r="PPI44" s="0"/>
      <c r="PPJ44" s="0"/>
      <c r="PPK44" s="0"/>
      <c r="PPL44" s="0"/>
      <c r="PPM44" s="0"/>
      <c r="PPN44" s="0"/>
      <c r="PPO44" s="0"/>
      <c r="PPP44" s="0"/>
      <c r="PPQ44" s="0"/>
      <c r="PPR44" s="0"/>
      <c r="PPS44" s="0"/>
      <c r="PPT44" s="0"/>
      <c r="PPU44" s="0"/>
      <c r="PPV44" s="0"/>
      <c r="PPW44" s="0"/>
      <c r="PPX44" s="0"/>
      <c r="PPY44" s="0"/>
      <c r="PPZ44" s="0"/>
      <c r="PQA44" s="0"/>
      <c r="PQB44" s="0"/>
      <c r="PQC44" s="0"/>
      <c r="PQD44" s="0"/>
      <c r="PQE44" s="0"/>
      <c r="PQF44" s="0"/>
      <c r="PQG44" s="0"/>
      <c r="PQH44" s="0"/>
      <c r="PQI44" s="0"/>
      <c r="PQJ44" s="0"/>
      <c r="PQK44" s="0"/>
      <c r="PQL44" s="0"/>
      <c r="PQM44" s="0"/>
      <c r="PQN44" s="0"/>
      <c r="PQO44" s="0"/>
      <c r="PQP44" s="0"/>
      <c r="PQQ44" s="0"/>
      <c r="PQR44" s="0"/>
      <c r="PQS44" s="0"/>
      <c r="PQT44" s="0"/>
      <c r="PQU44" s="0"/>
      <c r="PQV44" s="0"/>
      <c r="PQW44" s="0"/>
      <c r="PQX44" s="0"/>
      <c r="PQY44" s="0"/>
      <c r="PQZ44" s="0"/>
      <c r="PRA44" s="0"/>
      <c r="PRB44" s="0"/>
      <c r="PRC44" s="0"/>
      <c r="PRD44" s="0"/>
      <c r="PRE44" s="0"/>
      <c r="PRF44" s="0"/>
      <c r="PRG44" s="0"/>
      <c r="PRH44" s="0"/>
      <c r="PRI44" s="0"/>
      <c r="PRJ44" s="0"/>
      <c r="PRK44" s="0"/>
      <c r="PRL44" s="0"/>
      <c r="PRM44" s="0"/>
      <c r="PRN44" s="0"/>
      <c r="PRO44" s="0"/>
      <c r="PRP44" s="0"/>
      <c r="PRQ44" s="0"/>
      <c r="PRR44" s="0"/>
      <c r="PRS44" s="0"/>
      <c r="PRT44" s="0"/>
      <c r="PRU44" s="0"/>
      <c r="PRV44" s="0"/>
      <c r="PRW44" s="0"/>
      <c r="PRX44" s="0"/>
      <c r="PRY44" s="0"/>
      <c r="PRZ44" s="0"/>
      <c r="PSA44" s="0"/>
      <c r="PSB44" s="0"/>
      <c r="PSC44" s="0"/>
      <c r="PSD44" s="0"/>
      <c r="PSE44" s="0"/>
      <c r="PSF44" s="0"/>
      <c r="PSG44" s="0"/>
      <c r="PSH44" s="0"/>
      <c r="PSI44" s="0"/>
      <c r="PSJ44" s="0"/>
      <c r="PSK44" s="0"/>
      <c r="PSL44" s="0"/>
      <c r="PSM44" s="0"/>
      <c r="PSN44" s="0"/>
      <c r="PSO44" s="0"/>
      <c r="PSP44" s="0"/>
      <c r="PSQ44" s="0"/>
      <c r="PSR44" s="0"/>
      <c r="PSS44" s="0"/>
      <c r="PST44" s="0"/>
      <c r="PSU44" s="0"/>
      <c r="PSV44" s="0"/>
      <c r="PSW44" s="0"/>
      <c r="PSX44" s="0"/>
      <c r="PSY44" s="0"/>
      <c r="PSZ44" s="0"/>
      <c r="PTA44" s="0"/>
      <c r="PTB44" s="0"/>
      <c r="PTC44" s="0"/>
      <c r="PTD44" s="0"/>
      <c r="PTE44" s="0"/>
      <c r="PTF44" s="0"/>
      <c r="PTG44" s="0"/>
      <c r="PTH44" s="0"/>
      <c r="PTI44" s="0"/>
      <c r="PTJ44" s="0"/>
      <c r="PTK44" s="0"/>
      <c r="PTL44" s="0"/>
      <c r="PTM44" s="0"/>
      <c r="PTN44" s="0"/>
      <c r="PTO44" s="0"/>
      <c r="PTP44" s="0"/>
      <c r="PTQ44" s="0"/>
      <c r="PTR44" s="0"/>
      <c r="PTS44" s="0"/>
      <c r="PTT44" s="0"/>
      <c r="PTU44" s="0"/>
      <c r="PTV44" s="0"/>
      <c r="PTW44" s="0"/>
      <c r="PTX44" s="0"/>
      <c r="PTY44" s="0"/>
      <c r="PTZ44" s="0"/>
      <c r="PUA44" s="0"/>
      <c r="PUB44" s="0"/>
      <c r="PUC44" s="0"/>
      <c r="PUD44" s="0"/>
      <c r="PUE44" s="0"/>
      <c r="PUF44" s="0"/>
      <c r="PUG44" s="0"/>
      <c r="PUH44" s="0"/>
      <c r="PUI44" s="0"/>
      <c r="PUJ44" s="0"/>
      <c r="PUK44" s="0"/>
      <c r="PUL44" s="0"/>
      <c r="PUM44" s="0"/>
      <c r="PUN44" s="0"/>
      <c r="PUO44" s="0"/>
      <c r="PUP44" s="0"/>
      <c r="PUQ44" s="0"/>
      <c r="PUR44" s="0"/>
      <c r="PUS44" s="0"/>
      <c r="PUT44" s="0"/>
      <c r="PUU44" s="0"/>
      <c r="PUV44" s="0"/>
      <c r="PUW44" s="0"/>
      <c r="PUX44" s="0"/>
      <c r="PUY44" s="0"/>
      <c r="PUZ44" s="0"/>
      <c r="PVA44" s="0"/>
      <c r="PVB44" s="0"/>
      <c r="PVC44" s="0"/>
      <c r="PVD44" s="0"/>
      <c r="PVE44" s="0"/>
      <c r="PVF44" s="0"/>
      <c r="PVG44" s="0"/>
      <c r="PVH44" s="0"/>
      <c r="PVI44" s="0"/>
      <c r="PVJ44" s="0"/>
      <c r="PVK44" s="0"/>
      <c r="PVL44" s="0"/>
      <c r="PVM44" s="0"/>
      <c r="PVN44" s="0"/>
      <c r="PVO44" s="0"/>
      <c r="PVP44" s="0"/>
      <c r="PVQ44" s="0"/>
      <c r="PVR44" s="0"/>
      <c r="PVS44" s="0"/>
      <c r="PVT44" s="0"/>
      <c r="PVU44" s="0"/>
      <c r="PVV44" s="0"/>
      <c r="PVW44" s="0"/>
      <c r="PVX44" s="0"/>
      <c r="PVY44" s="0"/>
      <c r="PVZ44" s="0"/>
      <c r="PWA44" s="0"/>
      <c r="PWB44" s="0"/>
      <c r="PWC44" s="0"/>
      <c r="PWD44" s="0"/>
      <c r="PWE44" s="0"/>
      <c r="PWF44" s="0"/>
      <c r="PWG44" s="0"/>
      <c r="PWH44" s="0"/>
      <c r="PWI44" s="0"/>
      <c r="PWJ44" s="0"/>
      <c r="PWK44" s="0"/>
      <c r="PWL44" s="0"/>
      <c r="PWM44" s="0"/>
      <c r="PWN44" s="0"/>
      <c r="PWO44" s="0"/>
      <c r="PWP44" s="0"/>
      <c r="PWQ44" s="0"/>
      <c r="PWR44" s="0"/>
      <c r="PWS44" s="0"/>
      <c r="PWT44" s="0"/>
      <c r="PWU44" s="0"/>
      <c r="PWV44" s="0"/>
      <c r="PWW44" s="0"/>
      <c r="PWX44" s="0"/>
      <c r="PWY44" s="0"/>
      <c r="PWZ44" s="0"/>
      <c r="PXA44" s="0"/>
      <c r="PXB44" s="0"/>
      <c r="PXC44" s="0"/>
      <c r="PXD44" s="0"/>
      <c r="PXE44" s="0"/>
      <c r="PXF44" s="0"/>
      <c r="PXG44" s="0"/>
      <c r="PXH44" s="0"/>
      <c r="PXI44" s="0"/>
      <c r="PXJ44" s="0"/>
      <c r="PXK44" s="0"/>
      <c r="PXL44" s="0"/>
      <c r="PXM44" s="0"/>
      <c r="PXN44" s="0"/>
      <c r="PXO44" s="0"/>
      <c r="PXP44" s="0"/>
      <c r="PXQ44" s="0"/>
      <c r="PXR44" s="0"/>
      <c r="PXS44" s="0"/>
      <c r="PXT44" s="0"/>
      <c r="PXU44" s="0"/>
      <c r="PXV44" s="0"/>
      <c r="PXW44" s="0"/>
      <c r="PXX44" s="0"/>
      <c r="PXY44" s="0"/>
      <c r="PXZ44" s="0"/>
      <c r="PYA44" s="0"/>
      <c r="PYB44" s="0"/>
      <c r="PYC44" s="0"/>
      <c r="PYD44" s="0"/>
      <c r="PYE44" s="0"/>
      <c r="PYF44" s="0"/>
      <c r="PYG44" s="0"/>
      <c r="PYH44" s="0"/>
      <c r="PYI44" s="0"/>
      <c r="PYJ44" s="0"/>
      <c r="PYK44" s="0"/>
      <c r="PYL44" s="0"/>
      <c r="PYM44" s="0"/>
      <c r="PYN44" s="0"/>
      <c r="PYO44" s="0"/>
      <c r="PYP44" s="0"/>
      <c r="PYQ44" s="0"/>
      <c r="PYR44" s="0"/>
      <c r="PYS44" s="0"/>
      <c r="PYT44" s="0"/>
      <c r="PYU44" s="0"/>
      <c r="PYV44" s="0"/>
      <c r="PYW44" s="0"/>
      <c r="PYX44" s="0"/>
      <c r="PYY44" s="0"/>
      <c r="PYZ44" s="0"/>
      <c r="PZA44" s="0"/>
      <c r="PZB44" s="0"/>
      <c r="PZC44" s="0"/>
      <c r="PZD44" s="0"/>
      <c r="PZE44" s="0"/>
      <c r="PZF44" s="0"/>
      <c r="PZG44" s="0"/>
      <c r="PZH44" s="0"/>
      <c r="PZI44" s="0"/>
      <c r="PZJ44" s="0"/>
      <c r="PZK44" s="0"/>
      <c r="PZL44" s="0"/>
      <c r="PZM44" s="0"/>
      <c r="PZN44" s="0"/>
      <c r="PZO44" s="0"/>
      <c r="PZP44" s="0"/>
      <c r="PZQ44" s="0"/>
      <c r="PZR44" s="0"/>
      <c r="PZS44" s="0"/>
      <c r="PZT44" s="0"/>
      <c r="PZU44" s="0"/>
      <c r="PZV44" s="0"/>
      <c r="PZW44" s="0"/>
      <c r="PZX44" s="0"/>
      <c r="PZY44" s="0"/>
      <c r="PZZ44" s="0"/>
      <c r="QAA44" s="0"/>
      <c r="QAB44" s="0"/>
      <c r="QAC44" s="0"/>
      <c r="QAD44" s="0"/>
      <c r="QAE44" s="0"/>
      <c r="QAF44" s="0"/>
      <c r="QAG44" s="0"/>
      <c r="QAH44" s="0"/>
      <c r="QAI44" s="0"/>
      <c r="QAJ44" s="0"/>
      <c r="QAK44" s="0"/>
      <c r="QAL44" s="0"/>
      <c r="QAM44" s="0"/>
      <c r="QAN44" s="0"/>
      <c r="QAO44" s="0"/>
      <c r="QAP44" s="0"/>
      <c r="QAQ44" s="0"/>
      <c r="QAR44" s="0"/>
      <c r="QAS44" s="0"/>
      <c r="QAT44" s="0"/>
      <c r="QAU44" s="0"/>
      <c r="QAV44" s="0"/>
      <c r="QAW44" s="0"/>
      <c r="QAX44" s="0"/>
      <c r="QAY44" s="0"/>
      <c r="QAZ44" s="0"/>
      <c r="QBA44" s="0"/>
      <c r="QBB44" s="0"/>
      <c r="QBC44" s="0"/>
      <c r="QBD44" s="0"/>
      <c r="QBE44" s="0"/>
      <c r="QBF44" s="0"/>
      <c r="QBG44" s="0"/>
      <c r="QBH44" s="0"/>
      <c r="QBI44" s="0"/>
      <c r="QBJ44" s="0"/>
      <c r="QBK44" s="0"/>
      <c r="QBL44" s="0"/>
      <c r="QBM44" s="0"/>
      <c r="QBN44" s="0"/>
      <c r="QBO44" s="0"/>
      <c r="QBP44" s="0"/>
      <c r="QBQ44" s="0"/>
      <c r="QBR44" s="0"/>
      <c r="QBS44" s="0"/>
      <c r="QBT44" s="0"/>
      <c r="QBU44" s="0"/>
      <c r="QBV44" s="0"/>
      <c r="QBW44" s="0"/>
      <c r="QBX44" s="0"/>
      <c r="QBY44" s="0"/>
      <c r="QBZ44" s="0"/>
      <c r="QCA44" s="0"/>
      <c r="QCB44" s="0"/>
      <c r="QCC44" s="0"/>
      <c r="QCD44" s="0"/>
      <c r="QCE44" s="0"/>
      <c r="QCF44" s="0"/>
      <c r="QCG44" s="0"/>
      <c r="QCH44" s="0"/>
      <c r="QCI44" s="0"/>
      <c r="QCJ44" s="0"/>
      <c r="QCK44" s="0"/>
      <c r="QCL44" s="0"/>
      <c r="QCM44" s="0"/>
      <c r="QCN44" s="0"/>
      <c r="QCO44" s="0"/>
      <c r="QCP44" s="0"/>
      <c r="QCQ44" s="0"/>
      <c r="QCR44" s="0"/>
      <c r="QCS44" s="0"/>
      <c r="QCT44" s="0"/>
      <c r="QCU44" s="0"/>
      <c r="QCV44" s="0"/>
      <c r="QCW44" s="0"/>
      <c r="QCX44" s="0"/>
      <c r="QCY44" s="0"/>
      <c r="QCZ44" s="0"/>
      <c r="QDA44" s="0"/>
      <c r="QDB44" s="0"/>
      <c r="QDC44" s="0"/>
      <c r="QDD44" s="0"/>
      <c r="QDE44" s="0"/>
      <c r="QDF44" s="0"/>
      <c r="QDG44" s="0"/>
      <c r="QDH44" s="0"/>
      <c r="QDI44" s="0"/>
      <c r="QDJ44" s="0"/>
      <c r="QDK44" s="0"/>
      <c r="QDL44" s="0"/>
      <c r="QDM44" s="0"/>
      <c r="QDN44" s="0"/>
      <c r="QDO44" s="0"/>
      <c r="QDP44" s="0"/>
      <c r="QDQ44" s="0"/>
      <c r="QDR44" s="0"/>
      <c r="QDS44" s="0"/>
      <c r="QDT44" s="0"/>
      <c r="QDU44" s="0"/>
      <c r="QDV44" s="0"/>
      <c r="QDW44" s="0"/>
      <c r="QDX44" s="0"/>
      <c r="QDY44" s="0"/>
      <c r="QDZ44" s="0"/>
      <c r="QEA44" s="0"/>
      <c r="QEB44" s="0"/>
      <c r="QEC44" s="0"/>
      <c r="QED44" s="0"/>
      <c r="QEE44" s="0"/>
      <c r="QEF44" s="0"/>
      <c r="QEG44" s="0"/>
      <c r="QEH44" s="0"/>
      <c r="QEI44" s="0"/>
      <c r="QEJ44" s="0"/>
      <c r="QEK44" s="0"/>
      <c r="QEL44" s="0"/>
      <c r="QEM44" s="0"/>
      <c r="QEN44" s="0"/>
      <c r="QEO44" s="0"/>
      <c r="QEP44" s="0"/>
      <c r="QEQ44" s="0"/>
      <c r="QER44" s="0"/>
      <c r="QES44" s="0"/>
      <c r="QET44" s="0"/>
      <c r="QEU44" s="0"/>
      <c r="QEV44" s="0"/>
      <c r="QEW44" s="0"/>
      <c r="QEX44" s="0"/>
      <c r="QEY44" s="0"/>
      <c r="QEZ44" s="0"/>
      <c r="QFA44" s="0"/>
      <c r="QFB44" s="0"/>
      <c r="QFC44" s="0"/>
      <c r="QFD44" s="0"/>
      <c r="QFE44" s="0"/>
      <c r="QFF44" s="0"/>
      <c r="QFG44" s="0"/>
      <c r="QFH44" s="0"/>
      <c r="QFI44" s="0"/>
      <c r="QFJ44" s="0"/>
      <c r="QFK44" s="0"/>
      <c r="QFL44" s="0"/>
      <c r="QFM44" s="0"/>
      <c r="QFN44" s="0"/>
      <c r="QFO44" s="0"/>
      <c r="QFP44" s="0"/>
      <c r="QFQ44" s="0"/>
      <c r="QFR44" s="0"/>
      <c r="QFS44" s="0"/>
      <c r="QFT44" s="0"/>
      <c r="QFU44" s="0"/>
      <c r="QFV44" s="0"/>
      <c r="QFW44" s="0"/>
      <c r="QFX44" s="0"/>
      <c r="QFY44" s="0"/>
      <c r="QFZ44" s="0"/>
      <c r="QGA44" s="0"/>
      <c r="QGB44" s="0"/>
      <c r="QGC44" s="0"/>
      <c r="QGD44" s="0"/>
      <c r="QGE44" s="0"/>
      <c r="QGF44" s="0"/>
      <c r="QGG44" s="0"/>
      <c r="QGH44" s="0"/>
      <c r="QGI44" s="0"/>
      <c r="QGJ44" s="0"/>
      <c r="QGK44" s="0"/>
      <c r="QGL44" s="0"/>
      <c r="QGM44" s="0"/>
      <c r="QGN44" s="0"/>
      <c r="QGO44" s="0"/>
      <c r="QGP44" s="0"/>
      <c r="QGQ44" s="0"/>
      <c r="QGR44" s="0"/>
      <c r="QGS44" s="0"/>
      <c r="QGT44" s="0"/>
      <c r="QGU44" s="0"/>
      <c r="QGV44" s="0"/>
      <c r="QGW44" s="0"/>
      <c r="QGX44" s="0"/>
      <c r="QGY44" s="0"/>
      <c r="QGZ44" s="0"/>
      <c r="QHA44" s="0"/>
      <c r="QHB44" s="0"/>
      <c r="QHC44" s="0"/>
      <c r="QHD44" s="0"/>
      <c r="QHE44" s="0"/>
      <c r="QHF44" s="0"/>
      <c r="QHG44" s="0"/>
      <c r="QHH44" s="0"/>
      <c r="QHI44" s="0"/>
      <c r="QHJ44" s="0"/>
      <c r="QHK44" s="0"/>
      <c r="QHL44" s="0"/>
      <c r="QHM44" s="0"/>
      <c r="QHN44" s="0"/>
      <c r="QHO44" s="0"/>
      <c r="QHP44" s="0"/>
      <c r="QHQ44" s="0"/>
      <c r="QHR44" s="0"/>
      <c r="QHS44" s="0"/>
      <c r="QHT44" s="0"/>
      <c r="QHU44" s="0"/>
      <c r="QHV44" s="0"/>
      <c r="QHW44" s="0"/>
      <c r="QHX44" s="0"/>
      <c r="QHY44" s="0"/>
      <c r="QHZ44" s="0"/>
      <c r="QIA44" s="0"/>
      <c r="QIB44" s="0"/>
      <c r="QIC44" s="0"/>
      <c r="QID44" s="0"/>
      <c r="QIE44" s="0"/>
      <c r="QIF44" s="0"/>
      <c r="QIG44" s="0"/>
      <c r="QIH44" s="0"/>
      <c r="QII44" s="0"/>
      <c r="QIJ44" s="0"/>
      <c r="QIK44" s="0"/>
      <c r="QIL44" s="0"/>
      <c r="QIM44" s="0"/>
      <c r="QIN44" s="0"/>
      <c r="QIO44" s="0"/>
      <c r="QIP44" s="0"/>
      <c r="QIQ44" s="0"/>
      <c r="QIR44" s="0"/>
      <c r="QIS44" s="0"/>
      <c r="QIT44" s="0"/>
      <c r="QIU44" s="0"/>
      <c r="QIV44" s="0"/>
      <c r="QIW44" s="0"/>
      <c r="QIX44" s="0"/>
      <c r="QIY44" s="0"/>
      <c r="QIZ44" s="0"/>
      <c r="QJA44" s="0"/>
      <c r="QJB44" s="0"/>
      <c r="QJC44" s="0"/>
      <c r="QJD44" s="0"/>
      <c r="QJE44" s="0"/>
      <c r="QJF44" s="0"/>
      <c r="QJG44" s="0"/>
      <c r="QJH44" s="0"/>
      <c r="QJI44" s="0"/>
      <c r="QJJ44" s="0"/>
      <c r="QJK44" s="0"/>
      <c r="QJL44" s="0"/>
      <c r="QJM44" s="0"/>
      <c r="QJN44" s="0"/>
      <c r="QJO44" s="0"/>
      <c r="QJP44" s="0"/>
      <c r="QJQ44" s="0"/>
      <c r="QJR44" s="0"/>
      <c r="QJS44" s="0"/>
      <c r="QJT44" s="0"/>
      <c r="QJU44" s="0"/>
      <c r="QJV44" s="0"/>
      <c r="QJW44" s="0"/>
      <c r="QJX44" s="0"/>
      <c r="QJY44" s="0"/>
      <c r="QJZ44" s="0"/>
      <c r="QKA44" s="0"/>
      <c r="QKB44" s="0"/>
      <c r="QKC44" s="0"/>
      <c r="QKD44" s="0"/>
      <c r="QKE44" s="0"/>
      <c r="QKF44" s="0"/>
      <c r="QKG44" s="0"/>
      <c r="QKH44" s="0"/>
      <c r="QKI44" s="0"/>
      <c r="QKJ44" s="0"/>
      <c r="QKK44" s="0"/>
      <c r="QKL44" s="0"/>
      <c r="QKM44" s="0"/>
      <c r="QKN44" s="0"/>
      <c r="QKO44" s="0"/>
      <c r="QKP44" s="0"/>
      <c r="QKQ44" s="0"/>
      <c r="QKR44" s="0"/>
      <c r="QKS44" s="0"/>
      <c r="QKT44" s="0"/>
      <c r="QKU44" s="0"/>
      <c r="QKV44" s="0"/>
      <c r="QKW44" s="0"/>
      <c r="QKX44" s="0"/>
      <c r="QKY44" s="0"/>
      <c r="QKZ44" s="0"/>
      <c r="QLA44" s="0"/>
      <c r="QLB44" s="0"/>
      <c r="QLC44" s="0"/>
      <c r="QLD44" s="0"/>
      <c r="QLE44" s="0"/>
      <c r="QLF44" s="0"/>
      <c r="QLG44" s="0"/>
      <c r="QLH44" s="0"/>
      <c r="QLI44" s="0"/>
      <c r="QLJ44" s="0"/>
      <c r="QLK44" s="0"/>
      <c r="QLL44" s="0"/>
      <c r="QLM44" s="0"/>
      <c r="QLN44" s="0"/>
      <c r="QLO44" s="0"/>
      <c r="QLP44" s="0"/>
      <c r="QLQ44" s="0"/>
      <c r="QLR44" s="0"/>
      <c r="QLS44" s="0"/>
      <c r="QLT44" s="0"/>
      <c r="QLU44" s="0"/>
      <c r="QLV44" s="0"/>
      <c r="QLW44" s="0"/>
      <c r="QLX44" s="0"/>
      <c r="QLY44" s="0"/>
      <c r="QLZ44" s="0"/>
      <c r="QMA44" s="0"/>
      <c r="QMB44" s="0"/>
      <c r="QMC44" s="0"/>
      <c r="QMD44" s="0"/>
      <c r="QME44" s="0"/>
      <c r="QMF44" s="0"/>
      <c r="QMG44" s="0"/>
      <c r="QMH44" s="0"/>
      <c r="QMI44" s="0"/>
      <c r="QMJ44" s="0"/>
      <c r="QMK44" s="0"/>
      <c r="QML44" s="0"/>
      <c r="QMM44" s="0"/>
      <c r="QMN44" s="0"/>
      <c r="QMO44" s="0"/>
      <c r="QMP44" s="0"/>
      <c r="QMQ44" s="0"/>
      <c r="QMR44" s="0"/>
      <c r="QMS44" s="0"/>
      <c r="QMT44" s="0"/>
      <c r="QMU44" s="0"/>
      <c r="QMV44" s="0"/>
      <c r="QMW44" s="0"/>
      <c r="QMX44" s="0"/>
      <c r="QMY44" s="0"/>
      <c r="QMZ44" s="0"/>
      <c r="QNA44" s="0"/>
      <c r="QNB44" s="0"/>
      <c r="QNC44" s="0"/>
      <c r="QND44" s="0"/>
      <c r="QNE44" s="0"/>
      <c r="QNF44" s="0"/>
      <c r="QNG44" s="0"/>
      <c r="QNH44" s="0"/>
      <c r="QNI44" s="0"/>
      <c r="QNJ44" s="0"/>
      <c r="QNK44" s="0"/>
      <c r="QNL44" s="0"/>
      <c r="QNM44" s="0"/>
      <c r="QNN44" s="0"/>
      <c r="QNO44" s="0"/>
      <c r="QNP44" s="0"/>
      <c r="QNQ44" s="0"/>
      <c r="QNR44" s="0"/>
      <c r="QNS44" s="0"/>
      <c r="QNT44" s="0"/>
      <c r="QNU44" s="0"/>
      <c r="QNV44" s="0"/>
      <c r="QNW44" s="0"/>
      <c r="QNX44" s="0"/>
      <c r="QNY44" s="0"/>
      <c r="QNZ44" s="0"/>
      <c r="QOA44" s="0"/>
      <c r="QOB44" s="0"/>
      <c r="QOC44" s="0"/>
      <c r="QOD44" s="0"/>
      <c r="QOE44" s="0"/>
      <c r="QOF44" s="0"/>
      <c r="QOG44" s="0"/>
      <c r="QOH44" s="0"/>
      <c r="QOI44" s="0"/>
      <c r="QOJ44" s="0"/>
      <c r="QOK44" s="0"/>
      <c r="QOL44" s="0"/>
      <c r="QOM44" s="0"/>
      <c r="QON44" s="0"/>
      <c r="QOO44" s="0"/>
      <c r="QOP44" s="0"/>
      <c r="QOQ44" s="0"/>
      <c r="QOR44" s="0"/>
      <c r="QOS44" s="0"/>
      <c r="QOT44" s="0"/>
      <c r="QOU44" s="0"/>
      <c r="QOV44" s="0"/>
      <c r="QOW44" s="0"/>
      <c r="QOX44" s="0"/>
      <c r="QOY44" s="0"/>
      <c r="QOZ44" s="0"/>
      <c r="QPA44" s="0"/>
      <c r="QPB44" s="0"/>
      <c r="QPC44" s="0"/>
      <c r="QPD44" s="0"/>
      <c r="QPE44" s="0"/>
      <c r="QPF44" s="0"/>
      <c r="QPG44" s="0"/>
      <c r="QPH44" s="0"/>
      <c r="QPI44" s="0"/>
      <c r="QPJ44" s="0"/>
      <c r="QPK44" s="0"/>
      <c r="QPL44" s="0"/>
      <c r="QPM44" s="0"/>
      <c r="QPN44" s="0"/>
      <c r="QPO44" s="0"/>
      <c r="QPP44" s="0"/>
      <c r="QPQ44" s="0"/>
      <c r="QPR44" s="0"/>
      <c r="QPS44" s="0"/>
      <c r="QPT44" s="0"/>
      <c r="QPU44" s="0"/>
      <c r="QPV44" s="0"/>
      <c r="QPW44" s="0"/>
      <c r="QPX44" s="0"/>
      <c r="QPY44" s="0"/>
      <c r="QPZ44" s="0"/>
      <c r="QQA44" s="0"/>
      <c r="QQB44" s="0"/>
      <c r="QQC44" s="0"/>
      <c r="QQD44" s="0"/>
      <c r="QQE44" s="0"/>
      <c r="QQF44" s="0"/>
      <c r="QQG44" s="0"/>
      <c r="QQH44" s="0"/>
      <c r="QQI44" s="0"/>
      <c r="QQJ44" s="0"/>
      <c r="QQK44" s="0"/>
      <c r="QQL44" s="0"/>
      <c r="QQM44" s="0"/>
      <c r="QQN44" s="0"/>
      <c r="QQO44" s="0"/>
      <c r="QQP44" s="0"/>
      <c r="QQQ44" s="0"/>
      <c r="QQR44" s="0"/>
      <c r="QQS44" s="0"/>
      <c r="QQT44" s="0"/>
      <c r="QQU44" s="0"/>
      <c r="QQV44" s="0"/>
      <c r="QQW44" s="0"/>
      <c r="QQX44" s="0"/>
      <c r="QQY44" s="0"/>
      <c r="QQZ44" s="0"/>
      <c r="QRA44" s="0"/>
      <c r="QRB44" s="0"/>
      <c r="QRC44" s="0"/>
      <c r="QRD44" s="0"/>
      <c r="QRE44" s="0"/>
      <c r="QRF44" s="0"/>
      <c r="QRG44" s="0"/>
      <c r="QRH44" s="0"/>
      <c r="QRI44" s="0"/>
      <c r="QRJ44" s="0"/>
      <c r="QRK44" s="0"/>
      <c r="QRL44" s="0"/>
      <c r="QRM44" s="0"/>
      <c r="QRN44" s="0"/>
      <c r="QRO44" s="0"/>
      <c r="QRP44" s="0"/>
      <c r="QRQ44" s="0"/>
      <c r="QRR44" s="0"/>
      <c r="QRS44" s="0"/>
      <c r="QRT44" s="0"/>
      <c r="QRU44" s="0"/>
      <c r="QRV44" s="0"/>
      <c r="QRW44" s="0"/>
      <c r="QRX44" s="0"/>
      <c r="QRY44" s="0"/>
      <c r="QRZ44" s="0"/>
      <c r="QSA44" s="0"/>
      <c r="QSB44" s="0"/>
      <c r="QSC44" s="0"/>
      <c r="QSD44" s="0"/>
      <c r="QSE44" s="0"/>
      <c r="QSF44" s="0"/>
      <c r="QSG44" s="0"/>
      <c r="QSH44" s="0"/>
      <c r="QSI44" s="0"/>
      <c r="QSJ44" s="0"/>
      <c r="QSK44" s="0"/>
      <c r="QSL44" s="0"/>
      <c r="QSM44" s="0"/>
      <c r="QSN44" s="0"/>
      <c r="QSO44" s="0"/>
      <c r="QSP44" s="0"/>
      <c r="QSQ44" s="0"/>
      <c r="QSR44" s="0"/>
      <c r="QSS44" s="0"/>
      <c r="QST44" s="0"/>
      <c r="QSU44" s="0"/>
      <c r="QSV44" s="0"/>
      <c r="QSW44" s="0"/>
      <c r="QSX44" s="0"/>
      <c r="QSY44" s="0"/>
      <c r="QSZ44" s="0"/>
      <c r="QTA44" s="0"/>
      <c r="QTB44" s="0"/>
      <c r="QTC44" s="0"/>
      <c r="QTD44" s="0"/>
      <c r="QTE44" s="0"/>
      <c r="QTF44" s="0"/>
      <c r="QTG44" s="0"/>
      <c r="QTH44" s="0"/>
      <c r="QTI44" s="0"/>
      <c r="QTJ44" s="0"/>
      <c r="QTK44" s="0"/>
      <c r="QTL44" s="0"/>
      <c r="QTM44" s="0"/>
      <c r="QTN44" s="0"/>
      <c r="QTO44" s="0"/>
      <c r="QTP44" s="0"/>
      <c r="QTQ44" s="0"/>
      <c r="QTR44" s="0"/>
      <c r="QTS44" s="0"/>
      <c r="QTT44" s="0"/>
      <c r="QTU44" s="0"/>
      <c r="QTV44" s="0"/>
      <c r="QTW44" s="0"/>
      <c r="QTX44" s="0"/>
      <c r="QTY44" s="0"/>
      <c r="QTZ44" s="0"/>
      <c r="QUA44" s="0"/>
      <c r="QUB44" s="0"/>
      <c r="QUC44" s="0"/>
      <c r="QUD44" s="0"/>
      <c r="QUE44" s="0"/>
      <c r="QUF44" s="0"/>
      <c r="QUG44" s="0"/>
      <c r="QUH44" s="0"/>
      <c r="QUI44" s="0"/>
      <c r="QUJ44" s="0"/>
      <c r="QUK44" s="0"/>
      <c r="QUL44" s="0"/>
      <c r="QUM44" s="0"/>
      <c r="QUN44" s="0"/>
      <c r="QUO44" s="0"/>
      <c r="QUP44" s="0"/>
      <c r="QUQ44" s="0"/>
      <c r="QUR44" s="0"/>
      <c r="QUS44" s="0"/>
      <c r="QUT44" s="0"/>
      <c r="QUU44" s="0"/>
      <c r="QUV44" s="0"/>
      <c r="QUW44" s="0"/>
      <c r="QUX44" s="0"/>
      <c r="QUY44" s="0"/>
      <c r="QUZ44" s="0"/>
      <c r="QVA44" s="0"/>
      <c r="QVB44" s="0"/>
      <c r="QVC44" s="0"/>
      <c r="QVD44" s="0"/>
      <c r="QVE44" s="0"/>
      <c r="QVF44" s="0"/>
      <c r="QVG44" s="0"/>
      <c r="QVH44" s="0"/>
      <c r="QVI44" s="0"/>
      <c r="QVJ44" s="0"/>
      <c r="QVK44" s="0"/>
      <c r="QVL44" s="0"/>
      <c r="QVM44" s="0"/>
      <c r="QVN44" s="0"/>
      <c r="QVO44" s="0"/>
      <c r="QVP44" s="0"/>
      <c r="QVQ44" s="0"/>
      <c r="QVR44" s="0"/>
      <c r="QVS44" s="0"/>
      <c r="QVT44" s="0"/>
      <c r="QVU44" s="0"/>
      <c r="QVV44" s="0"/>
      <c r="QVW44" s="0"/>
      <c r="QVX44" s="0"/>
      <c r="QVY44" s="0"/>
      <c r="QVZ44" s="0"/>
      <c r="QWA44" s="0"/>
      <c r="QWB44" s="0"/>
      <c r="QWC44" s="0"/>
      <c r="QWD44" s="0"/>
      <c r="QWE44" s="0"/>
      <c r="QWF44" s="0"/>
      <c r="QWG44" s="0"/>
      <c r="QWH44" s="0"/>
      <c r="QWI44" s="0"/>
      <c r="QWJ44" s="0"/>
      <c r="QWK44" s="0"/>
      <c r="QWL44" s="0"/>
      <c r="QWM44" s="0"/>
      <c r="QWN44" s="0"/>
      <c r="QWO44" s="0"/>
      <c r="QWP44" s="0"/>
      <c r="QWQ44" s="0"/>
      <c r="QWR44" s="0"/>
      <c r="QWS44" s="0"/>
      <c r="QWT44" s="0"/>
      <c r="QWU44" s="0"/>
      <c r="QWV44" s="0"/>
      <c r="QWW44" s="0"/>
      <c r="QWX44" s="0"/>
      <c r="QWY44" s="0"/>
      <c r="QWZ44" s="0"/>
      <c r="QXA44" s="0"/>
      <c r="QXB44" s="0"/>
      <c r="QXC44" s="0"/>
      <c r="QXD44" s="0"/>
      <c r="QXE44" s="0"/>
      <c r="QXF44" s="0"/>
      <c r="QXG44" s="0"/>
      <c r="QXH44" s="0"/>
      <c r="QXI44" s="0"/>
      <c r="QXJ44" s="0"/>
      <c r="QXK44" s="0"/>
      <c r="QXL44" s="0"/>
      <c r="QXM44" s="0"/>
      <c r="QXN44" s="0"/>
      <c r="QXO44" s="0"/>
      <c r="QXP44" s="0"/>
      <c r="QXQ44" s="0"/>
      <c r="QXR44" s="0"/>
      <c r="QXS44" s="0"/>
      <c r="QXT44" s="0"/>
      <c r="QXU44" s="0"/>
      <c r="QXV44" s="0"/>
      <c r="QXW44" s="0"/>
      <c r="QXX44" s="0"/>
      <c r="QXY44" s="0"/>
      <c r="QXZ44" s="0"/>
      <c r="QYA44" s="0"/>
      <c r="QYB44" s="0"/>
      <c r="QYC44" s="0"/>
      <c r="QYD44" s="0"/>
      <c r="QYE44" s="0"/>
      <c r="QYF44" s="0"/>
      <c r="QYG44" s="0"/>
      <c r="QYH44" s="0"/>
      <c r="QYI44" s="0"/>
      <c r="QYJ44" s="0"/>
      <c r="QYK44" s="0"/>
      <c r="QYL44" s="0"/>
      <c r="QYM44" s="0"/>
      <c r="QYN44" s="0"/>
      <c r="QYO44" s="0"/>
      <c r="QYP44" s="0"/>
      <c r="QYQ44" s="0"/>
      <c r="QYR44" s="0"/>
      <c r="QYS44" s="0"/>
      <c r="QYT44" s="0"/>
      <c r="QYU44" s="0"/>
      <c r="QYV44" s="0"/>
      <c r="QYW44" s="0"/>
      <c r="QYX44" s="0"/>
      <c r="QYY44" s="0"/>
      <c r="QYZ44" s="0"/>
      <c r="QZA44" s="0"/>
      <c r="QZB44" s="0"/>
      <c r="QZC44" s="0"/>
      <c r="QZD44" s="0"/>
      <c r="QZE44" s="0"/>
      <c r="QZF44" s="0"/>
      <c r="QZG44" s="0"/>
      <c r="QZH44" s="0"/>
      <c r="QZI44" s="0"/>
      <c r="QZJ44" s="0"/>
      <c r="QZK44" s="0"/>
      <c r="QZL44" s="0"/>
      <c r="QZM44" s="0"/>
      <c r="QZN44" s="0"/>
      <c r="QZO44" s="0"/>
      <c r="QZP44" s="0"/>
      <c r="QZQ44" s="0"/>
      <c r="QZR44" s="0"/>
      <c r="QZS44" s="0"/>
      <c r="QZT44" s="0"/>
      <c r="QZU44" s="0"/>
      <c r="QZV44" s="0"/>
      <c r="QZW44" s="0"/>
      <c r="QZX44" s="0"/>
      <c r="QZY44" s="0"/>
      <c r="QZZ44" s="0"/>
      <c r="RAA44" s="0"/>
      <c r="RAB44" s="0"/>
      <c r="RAC44" s="0"/>
      <c r="RAD44" s="0"/>
      <c r="RAE44" s="0"/>
      <c r="RAF44" s="0"/>
      <c r="RAG44" s="0"/>
      <c r="RAH44" s="0"/>
      <c r="RAI44" s="0"/>
      <c r="RAJ44" s="0"/>
      <c r="RAK44" s="0"/>
      <c r="RAL44" s="0"/>
      <c r="RAM44" s="0"/>
      <c r="RAN44" s="0"/>
      <c r="RAO44" s="0"/>
      <c r="RAP44" s="0"/>
      <c r="RAQ44" s="0"/>
      <c r="RAR44" s="0"/>
      <c r="RAS44" s="0"/>
      <c r="RAT44" s="0"/>
      <c r="RAU44" s="0"/>
      <c r="RAV44" s="0"/>
      <c r="RAW44" s="0"/>
      <c r="RAX44" s="0"/>
      <c r="RAY44" s="0"/>
      <c r="RAZ44" s="0"/>
      <c r="RBA44" s="0"/>
      <c r="RBB44" s="0"/>
      <c r="RBC44" s="0"/>
      <c r="RBD44" s="0"/>
      <c r="RBE44" s="0"/>
      <c r="RBF44" s="0"/>
      <c r="RBG44" s="0"/>
      <c r="RBH44" s="0"/>
      <c r="RBI44" s="0"/>
      <c r="RBJ44" s="0"/>
      <c r="RBK44" s="0"/>
      <c r="RBL44" s="0"/>
      <c r="RBM44" s="0"/>
      <c r="RBN44" s="0"/>
      <c r="RBO44" s="0"/>
      <c r="RBP44" s="0"/>
      <c r="RBQ44" s="0"/>
      <c r="RBR44" s="0"/>
      <c r="RBS44" s="0"/>
      <c r="RBT44" s="0"/>
      <c r="RBU44" s="0"/>
      <c r="RBV44" s="0"/>
      <c r="RBW44" s="0"/>
      <c r="RBX44" s="0"/>
      <c r="RBY44" s="0"/>
      <c r="RBZ44" s="0"/>
      <c r="RCA44" s="0"/>
      <c r="RCB44" s="0"/>
      <c r="RCC44" s="0"/>
      <c r="RCD44" s="0"/>
      <c r="RCE44" s="0"/>
      <c r="RCF44" s="0"/>
      <c r="RCG44" s="0"/>
      <c r="RCH44" s="0"/>
      <c r="RCI44" s="0"/>
      <c r="RCJ44" s="0"/>
      <c r="RCK44" s="0"/>
      <c r="RCL44" s="0"/>
      <c r="RCM44" s="0"/>
      <c r="RCN44" s="0"/>
      <c r="RCO44" s="0"/>
      <c r="RCP44" s="0"/>
      <c r="RCQ44" s="0"/>
      <c r="RCR44" s="0"/>
      <c r="RCS44" s="0"/>
      <c r="RCT44" s="0"/>
      <c r="RCU44" s="0"/>
      <c r="RCV44" s="0"/>
      <c r="RCW44" s="0"/>
      <c r="RCX44" s="0"/>
      <c r="RCY44" s="0"/>
      <c r="RCZ44" s="0"/>
      <c r="RDA44" s="0"/>
      <c r="RDB44" s="0"/>
      <c r="RDC44" s="0"/>
      <c r="RDD44" s="0"/>
      <c r="RDE44" s="0"/>
      <c r="RDF44" s="0"/>
      <c r="RDG44" s="0"/>
      <c r="RDH44" s="0"/>
      <c r="RDI44" s="0"/>
      <c r="RDJ44" s="0"/>
      <c r="RDK44" s="0"/>
      <c r="RDL44" s="0"/>
      <c r="RDM44" s="0"/>
      <c r="RDN44" s="0"/>
      <c r="RDO44" s="0"/>
      <c r="RDP44" s="0"/>
      <c r="RDQ44" s="0"/>
      <c r="RDR44" s="0"/>
      <c r="RDS44" s="0"/>
      <c r="RDT44" s="0"/>
      <c r="RDU44" s="0"/>
      <c r="RDV44" s="0"/>
      <c r="RDW44" s="0"/>
      <c r="RDX44" s="0"/>
      <c r="RDY44" s="0"/>
      <c r="RDZ44" s="0"/>
      <c r="REA44" s="0"/>
      <c r="REB44" s="0"/>
      <c r="REC44" s="0"/>
      <c r="RED44" s="0"/>
      <c r="REE44" s="0"/>
      <c r="REF44" s="0"/>
      <c r="REG44" s="0"/>
      <c r="REH44" s="0"/>
      <c r="REI44" s="0"/>
      <c r="REJ44" s="0"/>
      <c r="REK44" s="0"/>
      <c r="REL44" s="0"/>
      <c r="REM44" s="0"/>
      <c r="REN44" s="0"/>
      <c r="REO44" s="0"/>
      <c r="REP44" s="0"/>
      <c r="REQ44" s="0"/>
      <c r="RER44" s="0"/>
      <c r="RES44" s="0"/>
      <c r="RET44" s="0"/>
      <c r="REU44" s="0"/>
      <c r="REV44" s="0"/>
      <c r="REW44" s="0"/>
      <c r="REX44" s="0"/>
      <c r="REY44" s="0"/>
      <c r="REZ44" s="0"/>
      <c r="RFA44" s="0"/>
      <c r="RFB44" s="0"/>
      <c r="RFC44" s="0"/>
      <c r="RFD44" s="0"/>
      <c r="RFE44" s="0"/>
      <c r="RFF44" s="0"/>
      <c r="RFG44" s="0"/>
      <c r="RFH44" s="0"/>
      <c r="RFI44" s="0"/>
      <c r="RFJ44" s="0"/>
      <c r="RFK44" s="0"/>
      <c r="RFL44" s="0"/>
      <c r="RFM44" s="0"/>
      <c r="RFN44" s="0"/>
      <c r="RFO44" s="0"/>
      <c r="RFP44" s="0"/>
      <c r="RFQ44" s="0"/>
      <c r="RFR44" s="0"/>
      <c r="RFS44" s="0"/>
      <c r="RFT44" s="0"/>
      <c r="RFU44" s="0"/>
      <c r="RFV44" s="0"/>
      <c r="RFW44" s="0"/>
      <c r="RFX44" s="0"/>
      <c r="RFY44" s="0"/>
      <c r="RFZ44" s="0"/>
      <c r="RGA44" s="0"/>
      <c r="RGB44" s="0"/>
      <c r="RGC44" s="0"/>
      <c r="RGD44" s="0"/>
      <c r="RGE44" s="0"/>
      <c r="RGF44" s="0"/>
      <c r="RGG44" s="0"/>
      <c r="RGH44" s="0"/>
      <c r="RGI44" s="0"/>
      <c r="RGJ44" s="0"/>
      <c r="RGK44" s="0"/>
      <c r="RGL44" s="0"/>
      <c r="RGM44" s="0"/>
      <c r="RGN44" s="0"/>
      <c r="RGO44" s="0"/>
      <c r="RGP44" s="0"/>
      <c r="RGQ44" s="0"/>
      <c r="RGR44" s="0"/>
      <c r="RGS44" s="0"/>
      <c r="RGT44" s="0"/>
      <c r="RGU44" s="0"/>
      <c r="RGV44" s="0"/>
      <c r="RGW44" s="0"/>
      <c r="RGX44" s="0"/>
      <c r="RGY44" s="0"/>
      <c r="RGZ44" s="0"/>
      <c r="RHA44" s="0"/>
      <c r="RHB44" s="0"/>
      <c r="RHC44" s="0"/>
      <c r="RHD44" s="0"/>
      <c r="RHE44" s="0"/>
      <c r="RHF44" s="0"/>
      <c r="RHG44" s="0"/>
      <c r="RHH44" s="0"/>
      <c r="RHI44" s="0"/>
      <c r="RHJ44" s="0"/>
      <c r="RHK44" s="0"/>
      <c r="RHL44" s="0"/>
      <c r="RHM44" s="0"/>
      <c r="RHN44" s="0"/>
      <c r="RHO44" s="0"/>
      <c r="RHP44" s="0"/>
      <c r="RHQ44" s="0"/>
      <c r="RHR44" s="0"/>
      <c r="RHS44" s="0"/>
      <c r="RHT44" s="0"/>
      <c r="RHU44" s="0"/>
      <c r="RHV44" s="0"/>
      <c r="RHW44" s="0"/>
      <c r="RHX44" s="0"/>
      <c r="RHY44" s="0"/>
      <c r="RHZ44" s="0"/>
      <c r="RIA44" s="0"/>
      <c r="RIB44" s="0"/>
      <c r="RIC44" s="0"/>
      <c r="RID44" s="0"/>
      <c r="RIE44" s="0"/>
      <c r="RIF44" s="0"/>
      <c r="RIG44" s="0"/>
      <c r="RIH44" s="0"/>
      <c r="RII44" s="0"/>
      <c r="RIJ44" s="0"/>
      <c r="RIK44" s="0"/>
      <c r="RIL44" s="0"/>
      <c r="RIM44" s="0"/>
      <c r="RIN44" s="0"/>
      <c r="RIO44" s="0"/>
      <c r="RIP44" s="0"/>
      <c r="RIQ44" s="0"/>
      <c r="RIR44" s="0"/>
      <c r="RIS44" s="0"/>
      <c r="RIT44" s="0"/>
      <c r="RIU44" s="0"/>
      <c r="RIV44" s="0"/>
      <c r="RIW44" s="0"/>
      <c r="RIX44" s="0"/>
      <c r="RIY44" s="0"/>
      <c r="RIZ44" s="0"/>
      <c r="RJA44" s="0"/>
      <c r="RJB44" s="0"/>
      <c r="RJC44" s="0"/>
      <c r="RJD44" s="0"/>
      <c r="RJE44" s="0"/>
      <c r="RJF44" s="0"/>
      <c r="RJG44" s="0"/>
      <c r="RJH44" s="0"/>
      <c r="RJI44" s="0"/>
      <c r="RJJ44" s="0"/>
      <c r="RJK44" s="0"/>
      <c r="RJL44" s="0"/>
      <c r="RJM44" s="0"/>
      <c r="RJN44" s="0"/>
      <c r="RJO44" s="0"/>
      <c r="RJP44" s="0"/>
      <c r="RJQ44" s="0"/>
      <c r="RJR44" s="0"/>
      <c r="RJS44" s="0"/>
      <c r="RJT44" s="0"/>
      <c r="RJU44" s="0"/>
      <c r="RJV44" s="0"/>
      <c r="RJW44" s="0"/>
      <c r="RJX44" s="0"/>
      <c r="RJY44" s="0"/>
      <c r="RJZ44" s="0"/>
      <c r="RKA44" s="0"/>
      <c r="RKB44" s="0"/>
      <c r="RKC44" s="0"/>
      <c r="RKD44" s="0"/>
      <c r="RKE44" s="0"/>
      <c r="RKF44" s="0"/>
      <c r="RKG44" s="0"/>
      <c r="RKH44" s="0"/>
      <c r="RKI44" s="0"/>
      <c r="RKJ44" s="0"/>
      <c r="RKK44" s="0"/>
      <c r="RKL44" s="0"/>
      <c r="RKM44" s="0"/>
      <c r="RKN44" s="0"/>
      <c r="RKO44" s="0"/>
      <c r="RKP44" s="0"/>
      <c r="RKQ44" s="0"/>
      <c r="RKR44" s="0"/>
      <c r="RKS44" s="0"/>
      <c r="RKT44" s="0"/>
      <c r="RKU44" s="0"/>
      <c r="RKV44" s="0"/>
      <c r="RKW44" s="0"/>
      <c r="RKX44" s="0"/>
      <c r="RKY44" s="0"/>
      <c r="RKZ44" s="0"/>
      <c r="RLA44" s="0"/>
      <c r="RLB44" s="0"/>
      <c r="RLC44" s="0"/>
      <c r="RLD44" s="0"/>
      <c r="RLE44" s="0"/>
      <c r="RLF44" s="0"/>
      <c r="RLG44" s="0"/>
      <c r="RLH44" s="0"/>
      <c r="RLI44" s="0"/>
      <c r="RLJ44" s="0"/>
      <c r="RLK44" s="0"/>
      <c r="RLL44" s="0"/>
      <c r="RLM44" s="0"/>
      <c r="RLN44" s="0"/>
      <c r="RLO44" s="0"/>
      <c r="RLP44" s="0"/>
      <c r="RLQ44" s="0"/>
      <c r="RLR44" s="0"/>
      <c r="RLS44" s="0"/>
      <c r="RLT44" s="0"/>
      <c r="RLU44" s="0"/>
      <c r="RLV44" s="0"/>
      <c r="RLW44" s="0"/>
      <c r="RLX44" s="0"/>
      <c r="RLY44" s="0"/>
      <c r="RLZ44" s="0"/>
      <c r="RMA44" s="0"/>
      <c r="RMB44" s="0"/>
      <c r="RMC44" s="0"/>
      <c r="RMD44" s="0"/>
      <c r="RME44" s="0"/>
      <c r="RMF44" s="0"/>
      <c r="RMG44" s="0"/>
      <c r="RMH44" s="0"/>
      <c r="RMI44" s="0"/>
      <c r="RMJ44" s="0"/>
      <c r="RMK44" s="0"/>
      <c r="RML44" s="0"/>
      <c r="RMM44" s="0"/>
      <c r="RMN44" s="0"/>
      <c r="RMO44" s="0"/>
      <c r="RMP44" s="0"/>
      <c r="RMQ44" s="0"/>
      <c r="RMR44" s="0"/>
      <c r="RMS44" s="0"/>
      <c r="RMT44" s="0"/>
      <c r="RMU44" s="0"/>
      <c r="RMV44" s="0"/>
      <c r="RMW44" s="0"/>
      <c r="RMX44" s="0"/>
      <c r="RMY44" s="0"/>
      <c r="RMZ44" s="0"/>
      <c r="RNA44" s="0"/>
      <c r="RNB44" s="0"/>
      <c r="RNC44" s="0"/>
      <c r="RND44" s="0"/>
      <c r="RNE44" s="0"/>
      <c r="RNF44" s="0"/>
      <c r="RNG44" s="0"/>
      <c r="RNH44" s="0"/>
      <c r="RNI44" s="0"/>
      <c r="RNJ44" s="0"/>
      <c r="RNK44" s="0"/>
      <c r="RNL44" s="0"/>
      <c r="RNM44" s="0"/>
      <c r="RNN44" s="0"/>
      <c r="RNO44" s="0"/>
      <c r="RNP44" s="0"/>
      <c r="RNQ44" s="0"/>
      <c r="RNR44" s="0"/>
      <c r="RNS44" s="0"/>
      <c r="RNT44" s="0"/>
      <c r="RNU44" s="0"/>
      <c r="RNV44" s="0"/>
      <c r="RNW44" s="0"/>
      <c r="RNX44" s="0"/>
      <c r="RNY44" s="0"/>
      <c r="RNZ44" s="0"/>
      <c r="ROA44" s="0"/>
      <c r="ROB44" s="0"/>
      <c r="ROC44" s="0"/>
      <c r="ROD44" s="0"/>
      <c r="ROE44" s="0"/>
      <c r="ROF44" s="0"/>
      <c r="ROG44" s="0"/>
      <c r="ROH44" s="0"/>
      <c r="ROI44" s="0"/>
      <c r="ROJ44" s="0"/>
      <c r="ROK44" s="0"/>
      <c r="ROL44" s="0"/>
      <c r="ROM44" s="0"/>
      <c r="RON44" s="0"/>
      <c r="ROO44" s="0"/>
      <c r="ROP44" s="0"/>
      <c r="ROQ44" s="0"/>
      <c r="ROR44" s="0"/>
      <c r="ROS44" s="0"/>
      <c r="ROT44" s="0"/>
      <c r="ROU44" s="0"/>
      <c r="ROV44" s="0"/>
      <c r="ROW44" s="0"/>
      <c r="ROX44" s="0"/>
      <c r="ROY44" s="0"/>
      <c r="ROZ44" s="0"/>
      <c r="RPA44" s="0"/>
      <c r="RPB44" s="0"/>
      <c r="RPC44" s="0"/>
      <c r="RPD44" s="0"/>
      <c r="RPE44" s="0"/>
      <c r="RPF44" s="0"/>
      <c r="RPG44" s="0"/>
      <c r="RPH44" s="0"/>
      <c r="RPI44" s="0"/>
      <c r="RPJ44" s="0"/>
      <c r="RPK44" s="0"/>
      <c r="RPL44" s="0"/>
      <c r="RPM44" s="0"/>
      <c r="RPN44" s="0"/>
      <c r="RPO44" s="0"/>
      <c r="RPP44" s="0"/>
      <c r="RPQ44" s="0"/>
      <c r="RPR44" s="0"/>
      <c r="RPS44" s="0"/>
      <c r="RPT44" s="0"/>
      <c r="RPU44" s="0"/>
      <c r="RPV44" s="0"/>
      <c r="RPW44" s="0"/>
      <c r="RPX44" s="0"/>
      <c r="RPY44" s="0"/>
      <c r="RPZ44" s="0"/>
      <c r="RQA44" s="0"/>
      <c r="RQB44" s="0"/>
      <c r="RQC44" s="0"/>
      <c r="RQD44" s="0"/>
      <c r="RQE44" s="0"/>
      <c r="RQF44" s="0"/>
      <c r="RQG44" s="0"/>
      <c r="RQH44" s="0"/>
      <c r="RQI44" s="0"/>
      <c r="RQJ44" s="0"/>
      <c r="RQK44" s="0"/>
      <c r="RQL44" s="0"/>
      <c r="RQM44" s="0"/>
      <c r="RQN44" s="0"/>
      <c r="RQO44" s="0"/>
      <c r="RQP44" s="0"/>
      <c r="RQQ44" s="0"/>
      <c r="RQR44" s="0"/>
      <c r="RQS44" s="0"/>
      <c r="RQT44" s="0"/>
      <c r="RQU44" s="0"/>
      <c r="RQV44" s="0"/>
      <c r="RQW44" s="0"/>
      <c r="RQX44" s="0"/>
      <c r="RQY44" s="0"/>
      <c r="RQZ44" s="0"/>
      <c r="RRA44" s="0"/>
      <c r="RRB44" s="0"/>
      <c r="RRC44" s="0"/>
      <c r="RRD44" s="0"/>
      <c r="RRE44" s="0"/>
      <c r="RRF44" s="0"/>
      <c r="RRG44" s="0"/>
      <c r="RRH44" s="0"/>
      <c r="RRI44" s="0"/>
      <c r="RRJ44" s="0"/>
      <c r="RRK44" s="0"/>
      <c r="RRL44" s="0"/>
      <c r="RRM44" s="0"/>
      <c r="RRN44" s="0"/>
      <c r="RRO44" s="0"/>
      <c r="RRP44" s="0"/>
      <c r="RRQ44" s="0"/>
      <c r="RRR44" s="0"/>
      <c r="RRS44" s="0"/>
      <c r="RRT44" s="0"/>
      <c r="RRU44" s="0"/>
      <c r="RRV44" s="0"/>
      <c r="RRW44" s="0"/>
      <c r="RRX44" s="0"/>
      <c r="RRY44" s="0"/>
      <c r="RRZ44" s="0"/>
      <c r="RSA44" s="0"/>
      <c r="RSB44" s="0"/>
      <c r="RSC44" s="0"/>
      <c r="RSD44" s="0"/>
      <c r="RSE44" s="0"/>
      <c r="RSF44" s="0"/>
      <c r="RSG44" s="0"/>
      <c r="RSH44" s="0"/>
      <c r="RSI44" s="0"/>
      <c r="RSJ44" s="0"/>
      <c r="RSK44" s="0"/>
      <c r="RSL44" s="0"/>
      <c r="RSM44" s="0"/>
      <c r="RSN44" s="0"/>
      <c r="RSO44" s="0"/>
      <c r="RSP44" s="0"/>
      <c r="RSQ44" s="0"/>
      <c r="RSR44" s="0"/>
      <c r="RSS44" s="0"/>
      <c r="RST44" s="0"/>
      <c r="RSU44" s="0"/>
      <c r="RSV44" s="0"/>
      <c r="RSW44" s="0"/>
      <c r="RSX44" s="0"/>
      <c r="RSY44" s="0"/>
      <c r="RSZ44" s="0"/>
      <c r="RTA44" s="0"/>
      <c r="RTB44" s="0"/>
      <c r="RTC44" s="0"/>
      <c r="RTD44" s="0"/>
      <c r="RTE44" s="0"/>
      <c r="RTF44" s="0"/>
      <c r="RTG44" s="0"/>
      <c r="RTH44" s="0"/>
      <c r="RTI44" s="0"/>
      <c r="RTJ44" s="0"/>
      <c r="RTK44" s="0"/>
      <c r="RTL44" s="0"/>
      <c r="RTM44" s="0"/>
      <c r="RTN44" s="0"/>
      <c r="RTO44" s="0"/>
      <c r="RTP44" s="0"/>
      <c r="RTQ44" s="0"/>
      <c r="RTR44" s="0"/>
      <c r="RTS44" s="0"/>
      <c r="RTT44" s="0"/>
      <c r="RTU44" s="0"/>
      <c r="RTV44" s="0"/>
      <c r="RTW44" s="0"/>
      <c r="RTX44" s="0"/>
      <c r="RTY44" s="0"/>
      <c r="RTZ44" s="0"/>
      <c r="RUA44" s="0"/>
      <c r="RUB44" s="0"/>
      <c r="RUC44" s="0"/>
      <c r="RUD44" s="0"/>
      <c r="RUE44" s="0"/>
      <c r="RUF44" s="0"/>
      <c r="RUG44" s="0"/>
      <c r="RUH44" s="0"/>
      <c r="RUI44" s="0"/>
      <c r="RUJ44" s="0"/>
      <c r="RUK44" s="0"/>
      <c r="RUL44" s="0"/>
      <c r="RUM44" s="0"/>
      <c r="RUN44" s="0"/>
      <c r="RUO44" s="0"/>
      <c r="RUP44" s="0"/>
      <c r="RUQ44" s="0"/>
      <c r="RUR44" s="0"/>
      <c r="RUS44" s="0"/>
      <c r="RUT44" s="0"/>
      <c r="RUU44" s="0"/>
      <c r="RUV44" s="0"/>
      <c r="RUW44" s="0"/>
      <c r="RUX44" s="0"/>
      <c r="RUY44" s="0"/>
      <c r="RUZ44" s="0"/>
      <c r="RVA44" s="0"/>
      <c r="RVB44" s="0"/>
      <c r="RVC44" s="0"/>
      <c r="RVD44" s="0"/>
      <c r="RVE44" s="0"/>
      <c r="RVF44" s="0"/>
      <c r="RVG44" s="0"/>
      <c r="RVH44" s="0"/>
      <c r="RVI44" s="0"/>
      <c r="RVJ44" s="0"/>
      <c r="RVK44" s="0"/>
      <c r="RVL44" s="0"/>
      <c r="RVM44" s="0"/>
      <c r="RVN44" s="0"/>
      <c r="RVO44" s="0"/>
      <c r="RVP44" s="0"/>
      <c r="RVQ44" s="0"/>
      <c r="RVR44" s="0"/>
      <c r="RVS44" s="0"/>
      <c r="RVT44" s="0"/>
      <c r="RVU44" s="0"/>
      <c r="RVV44" s="0"/>
      <c r="RVW44" s="0"/>
      <c r="RVX44" s="0"/>
      <c r="RVY44" s="0"/>
      <c r="RVZ44" s="0"/>
      <c r="RWA44" s="0"/>
      <c r="RWB44" s="0"/>
      <c r="RWC44" s="0"/>
      <c r="RWD44" s="0"/>
      <c r="RWE44" s="0"/>
      <c r="RWF44" s="0"/>
      <c r="RWG44" s="0"/>
      <c r="RWH44" s="0"/>
      <c r="RWI44" s="0"/>
      <c r="RWJ44" s="0"/>
      <c r="RWK44" s="0"/>
      <c r="RWL44" s="0"/>
      <c r="RWM44" s="0"/>
      <c r="RWN44" s="0"/>
      <c r="RWO44" s="0"/>
      <c r="RWP44" s="0"/>
      <c r="RWQ44" s="0"/>
      <c r="RWR44" s="0"/>
      <c r="RWS44" s="0"/>
      <c r="RWT44" s="0"/>
      <c r="RWU44" s="0"/>
      <c r="RWV44" s="0"/>
      <c r="RWW44" s="0"/>
      <c r="RWX44" s="0"/>
      <c r="RWY44" s="0"/>
      <c r="RWZ44" s="0"/>
      <c r="RXA44" s="0"/>
      <c r="RXB44" s="0"/>
      <c r="RXC44" s="0"/>
      <c r="RXD44" s="0"/>
      <c r="RXE44" s="0"/>
      <c r="RXF44" s="0"/>
      <c r="RXG44" s="0"/>
      <c r="RXH44" s="0"/>
      <c r="RXI44" s="0"/>
      <c r="RXJ44" s="0"/>
      <c r="RXK44" s="0"/>
      <c r="RXL44" s="0"/>
      <c r="RXM44" s="0"/>
      <c r="RXN44" s="0"/>
      <c r="RXO44" s="0"/>
      <c r="RXP44" s="0"/>
      <c r="RXQ44" s="0"/>
      <c r="RXR44" s="0"/>
      <c r="RXS44" s="0"/>
      <c r="RXT44" s="0"/>
      <c r="RXU44" s="0"/>
      <c r="RXV44" s="0"/>
      <c r="RXW44" s="0"/>
      <c r="RXX44" s="0"/>
      <c r="RXY44" s="0"/>
      <c r="RXZ44" s="0"/>
      <c r="RYA44" s="0"/>
      <c r="RYB44" s="0"/>
      <c r="RYC44" s="0"/>
      <c r="RYD44" s="0"/>
      <c r="RYE44" s="0"/>
      <c r="RYF44" s="0"/>
      <c r="RYG44" s="0"/>
      <c r="RYH44" s="0"/>
      <c r="RYI44" s="0"/>
      <c r="RYJ44" s="0"/>
      <c r="RYK44" s="0"/>
      <c r="RYL44" s="0"/>
      <c r="RYM44" s="0"/>
      <c r="RYN44" s="0"/>
      <c r="RYO44" s="0"/>
      <c r="RYP44" s="0"/>
      <c r="RYQ44" s="0"/>
      <c r="RYR44" s="0"/>
      <c r="RYS44" s="0"/>
      <c r="RYT44" s="0"/>
      <c r="RYU44" s="0"/>
      <c r="RYV44" s="0"/>
      <c r="RYW44" s="0"/>
      <c r="RYX44" s="0"/>
      <c r="RYY44" s="0"/>
      <c r="RYZ44" s="0"/>
      <c r="RZA44" s="0"/>
      <c r="RZB44" s="0"/>
      <c r="RZC44" s="0"/>
      <c r="RZD44" s="0"/>
      <c r="RZE44" s="0"/>
      <c r="RZF44" s="0"/>
      <c r="RZG44" s="0"/>
      <c r="RZH44" s="0"/>
      <c r="RZI44" s="0"/>
      <c r="RZJ44" s="0"/>
      <c r="RZK44" s="0"/>
      <c r="RZL44" s="0"/>
      <c r="RZM44" s="0"/>
      <c r="RZN44" s="0"/>
      <c r="RZO44" s="0"/>
      <c r="RZP44" s="0"/>
      <c r="RZQ44" s="0"/>
      <c r="RZR44" s="0"/>
      <c r="RZS44" s="0"/>
      <c r="RZT44" s="0"/>
      <c r="RZU44" s="0"/>
      <c r="RZV44" s="0"/>
      <c r="RZW44" s="0"/>
      <c r="RZX44" s="0"/>
      <c r="RZY44" s="0"/>
      <c r="RZZ44" s="0"/>
      <c r="SAA44" s="0"/>
      <c r="SAB44" s="0"/>
      <c r="SAC44" s="0"/>
      <c r="SAD44" s="0"/>
      <c r="SAE44" s="0"/>
      <c r="SAF44" s="0"/>
      <c r="SAG44" s="0"/>
      <c r="SAH44" s="0"/>
      <c r="SAI44" s="0"/>
      <c r="SAJ44" s="0"/>
      <c r="SAK44" s="0"/>
      <c r="SAL44" s="0"/>
      <c r="SAM44" s="0"/>
      <c r="SAN44" s="0"/>
      <c r="SAO44" s="0"/>
      <c r="SAP44" s="0"/>
      <c r="SAQ44" s="0"/>
      <c r="SAR44" s="0"/>
      <c r="SAS44" s="0"/>
      <c r="SAT44" s="0"/>
      <c r="SAU44" s="0"/>
      <c r="SAV44" s="0"/>
      <c r="SAW44" s="0"/>
      <c r="SAX44" s="0"/>
      <c r="SAY44" s="0"/>
      <c r="SAZ44" s="0"/>
      <c r="SBA44" s="0"/>
      <c r="SBB44" s="0"/>
      <c r="SBC44" s="0"/>
      <c r="SBD44" s="0"/>
      <c r="SBE44" s="0"/>
      <c r="SBF44" s="0"/>
      <c r="SBG44" s="0"/>
      <c r="SBH44" s="0"/>
      <c r="SBI44" s="0"/>
      <c r="SBJ44" s="0"/>
      <c r="SBK44" s="0"/>
      <c r="SBL44" s="0"/>
      <c r="SBM44" s="0"/>
      <c r="SBN44" s="0"/>
      <c r="SBO44" s="0"/>
      <c r="SBP44" s="0"/>
      <c r="SBQ44" s="0"/>
      <c r="SBR44" s="0"/>
      <c r="SBS44" s="0"/>
      <c r="SBT44" s="0"/>
      <c r="SBU44" s="0"/>
      <c r="SBV44" s="0"/>
      <c r="SBW44" s="0"/>
      <c r="SBX44" s="0"/>
      <c r="SBY44" s="0"/>
      <c r="SBZ44" s="0"/>
      <c r="SCA44" s="0"/>
      <c r="SCB44" s="0"/>
      <c r="SCC44" s="0"/>
      <c r="SCD44" s="0"/>
      <c r="SCE44" s="0"/>
      <c r="SCF44" s="0"/>
      <c r="SCG44" s="0"/>
      <c r="SCH44" s="0"/>
      <c r="SCI44" s="0"/>
      <c r="SCJ44" s="0"/>
      <c r="SCK44" s="0"/>
      <c r="SCL44" s="0"/>
      <c r="SCM44" s="0"/>
      <c r="SCN44" s="0"/>
      <c r="SCO44" s="0"/>
      <c r="SCP44" s="0"/>
      <c r="SCQ44" s="0"/>
      <c r="SCR44" s="0"/>
      <c r="SCS44" s="0"/>
      <c r="SCT44" s="0"/>
      <c r="SCU44" s="0"/>
      <c r="SCV44" s="0"/>
      <c r="SCW44" s="0"/>
      <c r="SCX44" s="0"/>
      <c r="SCY44" s="0"/>
      <c r="SCZ44" s="0"/>
      <c r="SDA44" s="0"/>
      <c r="SDB44" s="0"/>
      <c r="SDC44" s="0"/>
      <c r="SDD44" s="0"/>
      <c r="SDE44" s="0"/>
      <c r="SDF44" s="0"/>
      <c r="SDG44" s="0"/>
      <c r="SDH44" s="0"/>
      <c r="SDI44" s="0"/>
      <c r="SDJ44" s="0"/>
      <c r="SDK44" s="0"/>
      <c r="SDL44" s="0"/>
      <c r="SDM44" s="0"/>
      <c r="SDN44" s="0"/>
      <c r="SDO44" s="0"/>
      <c r="SDP44" s="0"/>
      <c r="SDQ44" s="0"/>
      <c r="SDR44" s="0"/>
      <c r="SDS44" s="0"/>
      <c r="SDT44" s="0"/>
      <c r="SDU44" s="0"/>
      <c r="SDV44" s="0"/>
      <c r="SDW44" s="0"/>
      <c r="SDX44" s="0"/>
      <c r="SDY44" s="0"/>
      <c r="SDZ44" s="0"/>
      <c r="SEA44" s="0"/>
      <c r="SEB44" s="0"/>
      <c r="SEC44" s="0"/>
      <c r="SED44" s="0"/>
      <c r="SEE44" s="0"/>
      <c r="SEF44" s="0"/>
      <c r="SEG44" s="0"/>
      <c r="SEH44" s="0"/>
      <c r="SEI44" s="0"/>
      <c r="SEJ44" s="0"/>
      <c r="SEK44" s="0"/>
      <c r="SEL44" s="0"/>
      <c r="SEM44" s="0"/>
      <c r="SEN44" s="0"/>
      <c r="SEO44" s="0"/>
      <c r="SEP44" s="0"/>
      <c r="SEQ44" s="0"/>
      <c r="SER44" s="0"/>
      <c r="SES44" s="0"/>
      <c r="SET44" s="0"/>
      <c r="SEU44" s="0"/>
      <c r="SEV44" s="0"/>
      <c r="SEW44" s="0"/>
      <c r="SEX44" s="0"/>
      <c r="SEY44" s="0"/>
      <c r="SEZ44" s="0"/>
      <c r="SFA44" s="0"/>
      <c r="SFB44" s="0"/>
      <c r="SFC44" s="0"/>
      <c r="SFD44" s="0"/>
      <c r="SFE44" s="0"/>
      <c r="SFF44" s="0"/>
      <c r="SFG44" s="0"/>
      <c r="SFH44" s="0"/>
      <c r="SFI44" s="0"/>
      <c r="SFJ44" s="0"/>
      <c r="SFK44" s="0"/>
      <c r="SFL44" s="0"/>
      <c r="SFM44" s="0"/>
      <c r="SFN44" s="0"/>
      <c r="SFO44" s="0"/>
      <c r="SFP44" s="0"/>
      <c r="SFQ44" s="0"/>
      <c r="SFR44" s="0"/>
      <c r="SFS44" s="0"/>
      <c r="SFT44" s="0"/>
      <c r="SFU44" s="0"/>
      <c r="SFV44" s="0"/>
      <c r="SFW44" s="0"/>
      <c r="SFX44" s="0"/>
      <c r="SFY44" s="0"/>
      <c r="SFZ44" s="0"/>
      <c r="SGA44" s="0"/>
      <c r="SGB44" s="0"/>
      <c r="SGC44" s="0"/>
      <c r="SGD44" s="0"/>
      <c r="SGE44" s="0"/>
      <c r="SGF44" s="0"/>
      <c r="SGG44" s="0"/>
      <c r="SGH44" s="0"/>
      <c r="SGI44" s="0"/>
      <c r="SGJ44" s="0"/>
      <c r="SGK44" s="0"/>
      <c r="SGL44" s="0"/>
      <c r="SGM44" s="0"/>
      <c r="SGN44" s="0"/>
      <c r="SGO44" s="0"/>
      <c r="SGP44" s="0"/>
      <c r="SGQ44" s="0"/>
      <c r="SGR44" s="0"/>
      <c r="SGS44" s="0"/>
      <c r="SGT44" s="0"/>
      <c r="SGU44" s="0"/>
      <c r="SGV44" s="0"/>
      <c r="SGW44" s="0"/>
      <c r="SGX44" s="0"/>
      <c r="SGY44" s="0"/>
      <c r="SGZ44" s="0"/>
      <c r="SHA44" s="0"/>
      <c r="SHB44" s="0"/>
      <c r="SHC44" s="0"/>
      <c r="SHD44" s="0"/>
      <c r="SHE44" s="0"/>
      <c r="SHF44" s="0"/>
      <c r="SHG44" s="0"/>
      <c r="SHH44" s="0"/>
      <c r="SHI44" s="0"/>
      <c r="SHJ44" s="0"/>
      <c r="SHK44" s="0"/>
      <c r="SHL44" s="0"/>
      <c r="SHM44" s="0"/>
      <c r="SHN44" s="0"/>
      <c r="SHO44" s="0"/>
      <c r="SHP44" s="0"/>
      <c r="SHQ44" s="0"/>
      <c r="SHR44" s="0"/>
      <c r="SHS44" s="0"/>
      <c r="SHT44" s="0"/>
      <c r="SHU44" s="0"/>
      <c r="SHV44" s="0"/>
      <c r="SHW44" s="0"/>
      <c r="SHX44" s="0"/>
      <c r="SHY44" s="0"/>
      <c r="SHZ44" s="0"/>
      <c r="SIA44" s="0"/>
      <c r="SIB44" s="0"/>
      <c r="SIC44" s="0"/>
      <c r="SID44" s="0"/>
      <c r="SIE44" s="0"/>
      <c r="SIF44" s="0"/>
      <c r="SIG44" s="0"/>
      <c r="SIH44" s="0"/>
      <c r="SII44" s="0"/>
      <c r="SIJ44" s="0"/>
      <c r="SIK44" s="0"/>
      <c r="SIL44" s="0"/>
      <c r="SIM44" s="0"/>
      <c r="SIN44" s="0"/>
      <c r="SIO44" s="0"/>
      <c r="SIP44" s="0"/>
      <c r="SIQ44" s="0"/>
      <c r="SIR44" s="0"/>
      <c r="SIS44" s="0"/>
      <c r="SIT44" s="0"/>
      <c r="SIU44" s="0"/>
      <c r="SIV44" s="0"/>
      <c r="SIW44" s="0"/>
      <c r="SIX44" s="0"/>
      <c r="SIY44" s="0"/>
      <c r="SIZ44" s="0"/>
      <c r="SJA44" s="0"/>
      <c r="SJB44" s="0"/>
      <c r="SJC44" s="0"/>
      <c r="SJD44" s="0"/>
      <c r="SJE44" s="0"/>
      <c r="SJF44" s="0"/>
      <c r="SJG44" s="0"/>
      <c r="SJH44" s="0"/>
      <c r="SJI44" s="0"/>
      <c r="SJJ44" s="0"/>
      <c r="SJK44" s="0"/>
      <c r="SJL44" s="0"/>
      <c r="SJM44" s="0"/>
      <c r="SJN44" s="0"/>
      <c r="SJO44" s="0"/>
      <c r="SJP44" s="0"/>
      <c r="SJQ44" s="0"/>
      <c r="SJR44" s="0"/>
      <c r="SJS44" s="0"/>
      <c r="SJT44" s="0"/>
      <c r="SJU44" s="0"/>
      <c r="SJV44" s="0"/>
      <c r="SJW44" s="0"/>
      <c r="SJX44" s="0"/>
      <c r="SJY44" s="0"/>
      <c r="SJZ44" s="0"/>
      <c r="SKA44" s="0"/>
      <c r="SKB44" s="0"/>
      <c r="SKC44" s="0"/>
      <c r="SKD44" s="0"/>
      <c r="SKE44" s="0"/>
      <c r="SKF44" s="0"/>
      <c r="SKG44" s="0"/>
      <c r="SKH44" s="0"/>
      <c r="SKI44" s="0"/>
      <c r="SKJ44" s="0"/>
      <c r="SKK44" s="0"/>
      <c r="SKL44" s="0"/>
      <c r="SKM44" s="0"/>
      <c r="SKN44" s="0"/>
      <c r="SKO44" s="0"/>
      <c r="SKP44" s="0"/>
      <c r="SKQ44" s="0"/>
      <c r="SKR44" s="0"/>
      <c r="SKS44" s="0"/>
      <c r="SKT44" s="0"/>
      <c r="SKU44" s="0"/>
      <c r="SKV44" s="0"/>
      <c r="SKW44" s="0"/>
      <c r="SKX44" s="0"/>
      <c r="SKY44" s="0"/>
      <c r="SKZ44" s="0"/>
      <c r="SLA44" s="0"/>
      <c r="SLB44" s="0"/>
      <c r="SLC44" s="0"/>
      <c r="SLD44" s="0"/>
      <c r="SLE44" s="0"/>
      <c r="SLF44" s="0"/>
      <c r="SLG44" s="0"/>
      <c r="SLH44" s="0"/>
      <c r="SLI44" s="0"/>
      <c r="SLJ44" s="0"/>
      <c r="SLK44" s="0"/>
      <c r="SLL44" s="0"/>
      <c r="SLM44" s="0"/>
      <c r="SLN44" s="0"/>
      <c r="SLO44" s="0"/>
      <c r="SLP44" s="0"/>
      <c r="SLQ44" s="0"/>
      <c r="SLR44" s="0"/>
      <c r="SLS44" s="0"/>
      <c r="SLT44" s="0"/>
      <c r="SLU44" s="0"/>
      <c r="SLV44" s="0"/>
      <c r="SLW44" s="0"/>
      <c r="SLX44" s="0"/>
      <c r="SLY44" s="0"/>
      <c r="SLZ44" s="0"/>
      <c r="SMA44" s="0"/>
      <c r="SMB44" s="0"/>
      <c r="SMC44" s="0"/>
      <c r="SMD44" s="0"/>
      <c r="SME44" s="0"/>
      <c r="SMF44" s="0"/>
      <c r="SMG44" s="0"/>
      <c r="SMH44" s="0"/>
      <c r="SMI44" s="0"/>
      <c r="SMJ44" s="0"/>
      <c r="SMK44" s="0"/>
      <c r="SML44" s="0"/>
      <c r="SMM44" s="0"/>
      <c r="SMN44" s="0"/>
      <c r="SMO44" s="0"/>
      <c r="SMP44" s="0"/>
      <c r="SMQ44" s="0"/>
      <c r="SMR44" s="0"/>
      <c r="SMS44" s="0"/>
      <c r="SMT44" s="0"/>
      <c r="SMU44" s="0"/>
      <c r="SMV44" s="0"/>
      <c r="SMW44" s="0"/>
      <c r="SMX44" s="0"/>
      <c r="SMY44" s="0"/>
      <c r="SMZ44" s="0"/>
      <c r="SNA44" s="0"/>
      <c r="SNB44" s="0"/>
      <c r="SNC44" s="0"/>
      <c r="SND44" s="0"/>
      <c r="SNE44" s="0"/>
      <c r="SNF44" s="0"/>
      <c r="SNG44" s="0"/>
      <c r="SNH44" s="0"/>
      <c r="SNI44" s="0"/>
      <c r="SNJ44" s="0"/>
      <c r="SNK44" s="0"/>
      <c r="SNL44" s="0"/>
      <c r="SNM44" s="0"/>
      <c r="SNN44" s="0"/>
      <c r="SNO44" s="0"/>
      <c r="SNP44" s="0"/>
      <c r="SNQ44" s="0"/>
      <c r="SNR44" s="0"/>
      <c r="SNS44" s="0"/>
      <c r="SNT44" s="0"/>
      <c r="SNU44" s="0"/>
      <c r="SNV44" s="0"/>
      <c r="SNW44" s="0"/>
      <c r="SNX44" s="0"/>
      <c r="SNY44" s="0"/>
      <c r="SNZ44" s="0"/>
      <c r="SOA44" s="0"/>
      <c r="SOB44" s="0"/>
      <c r="SOC44" s="0"/>
      <c r="SOD44" s="0"/>
      <c r="SOE44" s="0"/>
      <c r="SOF44" s="0"/>
      <c r="SOG44" s="0"/>
      <c r="SOH44" s="0"/>
      <c r="SOI44" s="0"/>
      <c r="SOJ44" s="0"/>
      <c r="SOK44" s="0"/>
      <c r="SOL44" s="0"/>
      <c r="SOM44" s="0"/>
      <c r="SON44" s="0"/>
      <c r="SOO44" s="0"/>
      <c r="SOP44" s="0"/>
      <c r="SOQ44" s="0"/>
      <c r="SOR44" s="0"/>
      <c r="SOS44" s="0"/>
      <c r="SOT44" s="0"/>
      <c r="SOU44" s="0"/>
      <c r="SOV44" s="0"/>
      <c r="SOW44" s="0"/>
      <c r="SOX44" s="0"/>
      <c r="SOY44" s="0"/>
      <c r="SOZ44" s="0"/>
      <c r="SPA44" s="0"/>
      <c r="SPB44" s="0"/>
      <c r="SPC44" s="0"/>
      <c r="SPD44" s="0"/>
      <c r="SPE44" s="0"/>
      <c r="SPF44" s="0"/>
      <c r="SPG44" s="0"/>
      <c r="SPH44" s="0"/>
      <c r="SPI44" s="0"/>
      <c r="SPJ44" s="0"/>
      <c r="SPK44" s="0"/>
      <c r="SPL44" s="0"/>
      <c r="SPM44" s="0"/>
      <c r="SPN44" s="0"/>
      <c r="SPO44" s="0"/>
      <c r="SPP44" s="0"/>
      <c r="SPQ44" s="0"/>
      <c r="SPR44" s="0"/>
      <c r="SPS44" s="0"/>
      <c r="SPT44" s="0"/>
      <c r="SPU44" s="0"/>
      <c r="SPV44" s="0"/>
      <c r="SPW44" s="0"/>
      <c r="SPX44" s="0"/>
      <c r="SPY44" s="0"/>
      <c r="SPZ44" s="0"/>
      <c r="SQA44" s="0"/>
      <c r="SQB44" s="0"/>
      <c r="SQC44" s="0"/>
      <c r="SQD44" s="0"/>
      <c r="SQE44" s="0"/>
      <c r="SQF44" s="0"/>
      <c r="SQG44" s="0"/>
      <c r="SQH44" s="0"/>
      <c r="SQI44" s="0"/>
      <c r="SQJ44" s="0"/>
      <c r="SQK44" s="0"/>
      <c r="SQL44" s="0"/>
      <c r="SQM44" s="0"/>
      <c r="SQN44" s="0"/>
      <c r="SQO44" s="0"/>
      <c r="SQP44" s="0"/>
      <c r="SQQ44" s="0"/>
      <c r="SQR44" s="0"/>
      <c r="SQS44" s="0"/>
      <c r="SQT44" s="0"/>
      <c r="SQU44" s="0"/>
      <c r="SQV44" s="0"/>
      <c r="SQW44" s="0"/>
      <c r="SQX44" s="0"/>
      <c r="SQY44" s="0"/>
      <c r="SQZ44" s="0"/>
      <c r="SRA44" s="0"/>
      <c r="SRB44" s="0"/>
      <c r="SRC44" s="0"/>
      <c r="SRD44" s="0"/>
      <c r="SRE44" s="0"/>
      <c r="SRF44" s="0"/>
      <c r="SRG44" s="0"/>
      <c r="SRH44" s="0"/>
      <c r="SRI44" s="0"/>
      <c r="SRJ44" s="0"/>
      <c r="SRK44" s="0"/>
      <c r="SRL44" s="0"/>
      <c r="SRM44" s="0"/>
      <c r="SRN44" s="0"/>
      <c r="SRO44" s="0"/>
      <c r="SRP44" s="0"/>
      <c r="SRQ44" s="0"/>
      <c r="SRR44" s="0"/>
      <c r="SRS44" s="0"/>
      <c r="SRT44" s="0"/>
      <c r="SRU44" s="0"/>
      <c r="SRV44" s="0"/>
      <c r="SRW44" s="0"/>
      <c r="SRX44" s="0"/>
      <c r="SRY44" s="0"/>
      <c r="SRZ44" s="0"/>
      <c r="SSA44" s="0"/>
      <c r="SSB44" s="0"/>
      <c r="SSC44" s="0"/>
      <c r="SSD44" s="0"/>
      <c r="SSE44" s="0"/>
      <c r="SSF44" s="0"/>
      <c r="SSG44" s="0"/>
      <c r="SSH44" s="0"/>
      <c r="SSI44" s="0"/>
      <c r="SSJ44" s="0"/>
      <c r="SSK44" s="0"/>
      <c r="SSL44" s="0"/>
      <c r="SSM44" s="0"/>
      <c r="SSN44" s="0"/>
      <c r="SSO44" s="0"/>
      <c r="SSP44" s="0"/>
      <c r="SSQ44" s="0"/>
      <c r="SSR44" s="0"/>
      <c r="SSS44" s="0"/>
      <c r="SST44" s="0"/>
      <c r="SSU44" s="0"/>
      <c r="SSV44" s="0"/>
      <c r="SSW44" s="0"/>
      <c r="SSX44" s="0"/>
      <c r="SSY44" s="0"/>
      <c r="SSZ44" s="0"/>
      <c r="STA44" s="0"/>
      <c r="STB44" s="0"/>
      <c r="STC44" s="0"/>
      <c r="STD44" s="0"/>
      <c r="STE44" s="0"/>
      <c r="STF44" s="0"/>
      <c r="STG44" s="0"/>
      <c r="STH44" s="0"/>
      <c r="STI44" s="0"/>
      <c r="STJ44" s="0"/>
      <c r="STK44" s="0"/>
      <c r="STL44" s="0"/>
      <c r="STM44" s="0"/>
      <c r="STN44" s="0"/>
      <c r="STO44" s="0"/>
      <c r="STP44" s="0"/>
      <c r="STQ44" s="0"/>
      <c r="STR44" s="0"/>
      <c r="STS44" s="0"/>
      <c r="STT44" s="0"/>
      <c r="STU44" s="0"/>
      <c r="STV44" s="0"/>
      <c r="STW44" s="0"/>
      <c r="STX44" s="0"/>
      <c r="STY44" s="0"/>
      <c r="STZ44" s="0"/>
      <c r="SUA44" s="0"/>
      <c r="SUB44" s="0"/>
      <c r="SUC44" s="0"/>
      <c r="SUD44" s="0"/>
      <c r="SUE44" s="0"/>
      <c r="SUF44" s="0"/>
      <c r="SUG44" s="0"/>
      <c r="SUH44" s="0"/>
      <c r="SUI44" s="0"/>
      <c r="SUJ44" s="0"/>
      <c r="SUK44" s="0"/>
      <c r="SUL44" s="0"/>
      <c r="SUM44" s="0"/>
      <c r="SUN44" s="0"/>
      <c r="SUO44" s="0"/>
      <c r="SUP44" s="0"/>
      <c r="SUQ44" s="0"/>
      <c r="SUR44" s="0"/>
      <c r="SUS44" s="0"/>
      <c r="SUT44" s="0"/>
      <c r="SUU44" s="0"/>
      <c r="SUV44" s="0"/>
      <c r="SUW44" s="0"/>
      <c r="SUX44" s="0"/>
      <c r="SUY44" s="0"/>
      <c r="SUZ44" s="0"/>
      <c r="SVA44" s="0"/>
      <c r="SVB44" s="0"/>
      <c r="SVC44" s="0"/>
      <c r="SVD44" s="0"/>
      <c r="SVE44" s="0"/>
      <c r="SVF44" s="0"/>
      <c r="SVG44" s="0"/>
      <c r="SVH44" s="0"/>
      <c r="SVI44" s="0"/>
      <c r="SVJ44" s="0"/>
      <c r="SVK44" s="0"/>
      <c r="SVL44" s="0"/>
      <c r="SVM44" s="0"/>
      <c r="SVN44" s="0"/>
      <c r="SVO44" s="0"/>
      <c r="SVP44" s="0"/>
      <c r="SVQ44" s="0"/>
      <c r="SVR44" s="0"/>
      <c r="SVS44" s="0"/>
      <c r="SVT44" s="0"/>
      <c r="SVU44" s="0"/>
      <c r="SVV44" s="0"/>
      <c r="SVW44" s="0"/>
      <c r="SVX44" s="0"/>
      <c r="SVY44" s="0"/>
      <c r="SVZ44" s="0"/>
      <c r="SWA44" s="0"/>
      <c r="SWB44" s="0"/>
      <c r="SWC44" s="0"/>
      <c r="SWD44" s="0"/>
      <c r="SWE44" s="0"/>
      <c r="SWF44" s="0"/>
      <c r="SWG44" s="0"/>
      <c r="SWH44" s="0"/>
      <c r="SWI44" s="0"/>
      <c r="SWJ44" s="0"/>
      <c r="SWK44" s="0"/>
      <c r="SWL44" s="0"/>
      <c r="SWM44" s="0"/>
      <c r="SWN44" s="0"/>
      <c r="SWO44" s="0"/>
      <c r="SWP44" s="0"/>
      <c r="SWQ44" s="0"/>
      <c r="SWR44" s="0"/>
      <c r="SWS44" s="0"/>
      <c r="SWT44" s="0"/>
      <c r="SWU44" s="0"/>
      <c r="SWV44" s="0"/>
      <c r="SWW44" s="0"/>
      <c r="SWX44" s="0"/>
      <c r="SWY44" s="0"/>
      <c r="SWZ44" s="0"/>
      <c r="SXA44" s="0"/>
      <c r="SXB44" s="0"/>
      <c r="SXC44" s="0"/>
      <c r="SXD44" s="0"/>
      <c r="SXE44" s="0"/>
      <c r="SXF44" s="0"/>
      <c r="SXG44" s="0"/>
      <c r="SXH44" s="0"/>
      <c r="SXI44" s="0"/>
      <c r="SXJ44" s="0"/>
      <c r="SXK44" s="0"/>
      <c r="SXL44" s="0"/>
      <c r="SXM44" s="0"/>
      <c r="SXN44" s="0"/>
      <c r="SXO44" s="0"/>
      <c r="SXP44" s="0"/>
      <c r="SXQ44" s="0"/>
      <c r="SXR44" s="0"/>
      <c r="SXS44" s="0"/>
      <c r="SXT44" s="0"/>
      <c r="SXU44" s="0"/>
      <c r="SXV44" s="0"/>
      <c r="SXW44" s="0"/>
      <c r="SXX44" s="0"/>
      <c r="SXY44" s="0"/>
      <c r="SXZ44" s="0"/>
      <c r="SYA44" s="0"/>
      <c r="SYB44" s="0"/>
      <c r="SYC44" s="0"/>
      <c r="SYD44" s="0"/>
      <c r="SYE44" s="0"/>
      <c r="SYF44" s="0"/>
      <c r="SYG44" s="0"/>
      <c r="SYH44" s="0"/>
      <c r="SYI44" s="0"/>
      <c r="SYJ44" s="0"/>
      <c r="SYK44" s="0"/>
      <c r="SYL44" s="0"/>
      <c r="SYM44" s="0"/>
      <c r="SYN44" s="0"/>
      <c r="SYO44" s="0"/>
      <c r="SYP44" s="0"/>
      <c r="SYQ44" s="0"/>
      <c r="SYR44" s="0"/>
      <c r="SYS44" s="0"/>
      <c r="SYT44" s="0"/>
      <c r="SYU44" s="0"/>
      <c r="SYV44" s="0"/>
      <c r="SYW44" s="0"/>
      <c r="SYX44" s="0"/>
      <c r="SYY44" s="0"/>
      <c r="SYZ44" s="0"/>
      <c r="SZA44" s="0"/>
      <c r="SZB44" s="0"/>
      <c r="SZC44" s="0"/>
      <c r="SZD44" s="0"/>
      <c r="SZE44" s="0"/>
      <c r="SZF44" s="0"/>
      <c r="SZG44" s="0"/>
      <c r="SZH44" s="0"/>
      <c r="SZI44" s="0"/>
      <c r="SZJ44" s="0"/>
      <c r="SZK44" s="0"/>
      <c r="SZL44" s="0"/>
      <c r="SZM44" s="0"/>
      <c r="SZN44" s="0"/>
      <c r="SZO44" s="0"/>
      <c r="SZP44" s="0"/>
      <c r="SZQ44" s="0"/>
      <c r="SZR44" s="0"/>
      <c r="SZS44" s="0"/>
      <c r="SZT44" s="0"/>
      <c r="SZU44" s="0"/>
      <c r="SZV44" s="0"/>
      <c r="SZW44" s="0"/>
      <c r="SZX44" s="0"/>
      <c r="SZY44" s="0"/>
      <c r="SZZ44" s="0"/>
      <c r="TAA44" s="0"/>
      <c r="TAB44" s="0"/>
      <c r="TAC44" s="0"/>
      <c r="TAD44" s="0"/>
      <c r="TAE44" s="0"/>
      <c r="TAF44" s="0"/>
      <c r="TAG44" s="0"/>
      <c r="TAH44" s="0"/>
      <c r="TAI44" s="0"/>
      <c r="TAJ44" s="0"/>
      <c r="TAK44" s="0"/>
      <c r="TAL44" s="0"/>
      <c r="TAM44" s="0"/>
      <c r="TAN44" s="0"/>
      <c r="TAO44" s="0"/>
      <c r="TAP44" s="0"/>
      <c r="TAQ44" s="0"/>
      <c r="TAR44" s="0"/>
      <c r="TAS44" s="0"/>
      <c r="TAT44" s="0"/>
      <c r="TAU44" s="0"/>
      <c r="TAV44" s="0"/>
      <c r="TAW44" s="0"/>
      <c r="TAX44" s="0"/>
      <c r="TAY44" s="0"/>
      <c r="TAZ44" s="0"/>
      <c r="TBA44" s="0"/>
      <c r="TBB44" s="0"/>
      <c r="TBC44" s="0"/>
      <c r="TBD44" s="0"/>
      <c r="TBE44" s="0"/>
      <c r="TBF44" s="0"/>
      <c r="TBG44" s="0"/>
      <c r="TBH44" s="0"/>
      <c r="TBI44" s="0"/>
      <c r="TBJ44" s="0"/>
      <c r="TBK44" s="0"/>
      <c r="TBL44" s="0"/>
      <c r="TBM44" s="0"/>
      <c r="TBN44" s="0"/>
      <c r="TBO44" s="0"/>
      <c r="TBP44" s="0"/>
      <c r="TBQ44" s="0"/>
      <c r="TBR44" s="0"/>
      <c r="TBS44" s="0"/>
      <c r="TBT44" s="0"/>
      <c r="TBU44" s="0"/>
      <c r="TBV44" s="0"/>
      <c r="TBW44" s="0"/>
      <c r="TBX44" s="0"/>
      <c r="TBY44" s="0"/>
      <c r="TBZ44" s="0"/>
      <c r="TCA44" s="0"/>
      <c r="TCB44" s="0"/>
      <c r="TCC44" s="0"/>
      <c r="TCD44" s="0"/>
      <c r="TCE44" s="0"/>
      <c r="TCF44" s="0"/>
      <c r="TCG44" s="0"/>
      <c r="TCH44" s="0"/>
      <c r="TCI44" s="0"/>
      <c r="TCJ44" s="0"/>
      <c r="TCK44" s="0"/>
      <c r="TCL44" s="0"/>
      <c r="TCM44" s="0"/>
      <c r="TCN44" s="0"/>
      <c r="TCO44" s="0"/>
      <c r="TCP44" s="0"/>
      <c r="TCQ44" s="0"/>
      <c r="TCR44" s="0"/>
      <c r="TCS44" s="0"/>
      <c r="TCT44" s="0"/>
      <c r="TCU44" s="0"/>
      <c r="TCV44" s="0"/>
      <c r="TCW44" s="0"/>
      <c r="TCX44" s="0"/>
      <c r="TCY44" s="0"/>
      <c r="TCZ44" s="0"/>
      <c r="TDA44" s="0"/>
      <c r="TDB44" s="0"/>
      <c r="TDC44" s="0"/>
      <c r="TDD44" s="0"/>
      <c r="TDE44" s="0"/>
      <c r="TDF44" s="0"/>
      <c r="TDG44" s="0"/>
      <c r="TDH44" s="0"/>
      <c r="TDI44" s="0"/>
      <c r="TDJ44" s="0"/>
      <c r="TDK44" s="0"/>
      <c r="TDL44" s="0"/>
      <c r="TDM44" s="0"/>
      <c r="TDN44" s="0"/>
      <c r="TDO44" s="0"/>
      <c r="TDP44" s="0"/>
      <c r="TDQ44" s="0"/>
      <c r="TDR44" s="0"/>
      <c r="TDS44" s="0"/>
      <c r="TDT44" s="0"/>
      <c r="TDU44" s="0"/>
      <c r="TDV44" s="0"/>
      <c r="TDW44" s="0"/>
      <c r="TDX44" s="0"/>
      <c r="TDY44" s="0"/>
      <c r="TDZ44" s="0"/>
      <c r="TEA44" s="0"/>
      <c r="TEB44" s="0"/>
      <c r="TEC44" s="0"/>
      <c r="TED44" s="0"/>
      <c r="TEE44" s="0"/>
      <c r="TEF44" s="0"/>
      <c r="TEG44" s="0"/>
      <c r="TEH44" s="0"/>
      <c r="TEI44" s="0"/>
      <c r="TEJ44" s="0"/>
      <c r="TEK44" s="0"/>
      <c r="TEL44" s="0"/>
      <c r="TEM44" s="0"/>
      <c r="TEN44" s="0"/>
      <c r="TEO44" s="0"/>
      <c r="TEP44" s="0"/>
      <c r="TEQ44" s="0"/>
      <c r="TER44" s="0"/>
      <c r="TES44" s="0"/>
      <c r="TET44" s="0"/>
      <c r="TEU44" s="0"/>
      <c r="TEV44" s="0"/>
      <c r="TEW44" s="0"/>
      <c r="TEX44" s="0"/>
      <c r="TEY44" s="0"/>
      <c r="TEZ44" s="0"/>
      <c r="TFA44" s="0"/>
      <c r="TFB44" s="0"/>
      <c r="TFC44" s="0"/>
      <c r="TFD44" s="0"/>
      <c r="TFE44" s="0"/>
      <c r="TFF44" s="0"/>
      <c r="TFG44" s="0"/>
      <c r="TFH44" s="0"/>
      <c r="TFI44" s="0"/>
      <c r="TFJ44" s="0"/>
      <c r="TFK44" s="0"/>
      <c r="TFL44" s="0"/>
      <c r="TFM44" s="0"/>
      <c r="TFN44" s="0"/>
      <c r="TFO44" s="0"/>
      <c r="TFP44" s="0"/>
      <c r="TFQ44" s="0"/>
      <c r="TFR44" s="0"/>
      <c r="TFS44" s="0"/>
      <c r="TFT44" s="0"/>
      <c r="TFU44" s="0"/>
      <c r="TFV44" s="0"/>
      <c r="TFW44" s="0"/>
      <c r="TFX44" s="0"/>
      <c r="TFY44" s="0"/>
      <c r="TFZ44" s="0"/>
      <c r="TGA44" s="0"/>
      <c r="TGB44" s="0"/>
      <c r="TGC44" s="0"/>
      <c r="TGD44" s="0"/>
      <c r="TGE44" s="0"/>
      <c r="TGF44" s="0"/>
      <c r="TGG44" s="0"/>
      <c r="TGH44" s="0"/>
      <c r="TGI44" s="0"/>
      <c r="TGJ44" s="0"/>
      <c r="TGK44" s="0"/>
      <c r="TGL44" s="0"/>
      <c r="TGM44" s="0"/>
      <c r="TGN44" s="0"/>
      <c r="TGO44" s="0"/>
      <c r="TGP44" s="0"/>
      <c r="TGQ44" s="0"/>
      <c r="TGR44" s="0"/>
      <c r="TGS44" s="0"/>
      <c r="TGT44" s="0"/>
      <c r="TGU44" s="0"/>
      <c r="TGV44" s="0"/>
      <c r="TGW44" s="0"/>
      <c r="TGX44" s="0"/>
      <c r="TGY44" s="0"/>
      <c r="TGZ44" s="0"/>
      <c r="THA44" s="0"/>
      <c r="THB44" s="0"/>
      <c r="THC44" s="0"/>
      <c r="THD44" s="0"/>
      <c r="THE44" s="0"/>
      <c r="THF44" s="0"/>
      <c r="THG44" s="0"/>
      <c r="THH44" s="0"/>
      <c r="THI44" s="0"/>
      <c r="THJ44" s="0"/>
      <c r="THK44" s="0"/>
      <c r="THL44" s="0"/>
      <c r="THM44" s="0"/>
      <c r="THN44" s="0"/>
      <c r="THO44" s="0"/>
      <c r="THP44" s="0"/>
      <c r="THQ44" s="0"/>
      <c r="THR44" s="0"/>
      <c r="THS44" s="0"/>
      <c r="THT44" s="0"/>
      <c r="THU44" s="0"/>
      <c r="THV44" s="0"/>
      <c r="THW44" s="0"/>
      <c r="THX44" s="0"/>
      <c r="THY44" s="0"/>
      <c r="THZ44" s="0"/>
      <c r="TIA44" s="0"/>
      <c r="TIB44" s="0"/>
      <c r="TIC44" s="0"/>
      <c r="TID44" s="0"/>
      <c r="TIE44" s="0"/>
      <c r="TIF44" s="0"/>
      <c r="TIG44" s="0"/>
      <c r="TIH44" s="0"/>
      <c r="TII44" s="0"/>
      <c r="TIJ44" s="0"/>
      <c r="TIK44" s="0"/>
      <c r="TIL44" s="0"/>
      <c r="TIM44" s="0"/>
      <c r="TIN44" s="0"/>
      <c r="TIO44" s="0"/>
      <c r="TIP44" s="0"/>
      <c r="TIQ44" s="0"/>
      <c r="TIR44" s="0"/>
      <c r="TIS44" s="0"/>
      <c r="TIT44" s="0"/>
      <c r="TIU44" s="0"/>
      <c r="TIV44" s="0"/>
      <c r="TIW44" s="0"/>
      <c r="TIX44" s="0"/>
      <c r="TIY44" s="0"/>
      <c r="TIZ44" s="0"/>
      <c r="TJA44" s="0"/>
      <c r="TJB44" s="0"/>
      <c r="TJC44" s="0"/>
      <c r="TJD44" s="0"/>
      <c r="TJE44" s="0"/>
      <c r="TJF44" s="0"/>
      <c r="TJG44" s="0"/>
      <c r="TJH44" s="0"/>
      <c r="TJI44" s="0"/>
      <c r="TJJ44" s="0"/>
      <c r="TJK44" s="0"/>
      <c r="TJL44" s="0"/>
      <c r="TJM44" s="0"/>
      <c r="TJN44" s="0"/>
      <c r="TJO44" s="0"/>
      <c r="TJP44" s="0"/>
      <c r="TJQ44" s="0"/>
      <c r="TJR44" s="0"/>
      <c r="TJS44" s="0"/>
      <c r="TJT44" s="0"/>
      <c r="TJU44" s="0"/>
      <c r="TJV44" s="0"/>
      <c r="TJW44" s="0"/>
      <c r="TJX44" s="0"/>
      <c r="TJY44" s="0"/>
      <c r="TJZ44" s="0"/>
      <c r="TKA44" s="0"/>
      <c r="TKB44" s="0"/>
      <c r="TKC44" s="0"/>
      <c r="TKD44" s="0"/>
      <c r="TKE44" s="0"/>
      <c r="TKF44" s="0"/>
      <c r="TKG44" s="0"/>
      <c r="TKH44" s="0"/>
      <c r="TKI44" s="0"/>
      <c r="TKJ44" s="0"/>
      <c r="TKK44" s="0"/>
      <c r="TKL44" s="0"/>
      <c r="TKM44" s="0"/>
      <c r="TKN44" s="0"/>
      <c r="TKO44" s="0"/>
      <c r="TKP44" s="0"/>
      <c r="TKQ44" s="0"/>
      <c r="TKR44" s="0"/>
      <c r="TKS44" s="0"/>
      <c r="TKT44" s="0"/>
      <c r="TKU44" s="0"/>
      <c r="TKV44" s="0"/>
      <c r="TKW44" s="0"/>
      <c r="TKX44" s="0"/>
      <c r="TKY44" s="0"/>
      <c r="TKZ44" s="0"/>
      <c r="TLA44" s="0"/>
      <c r="TLB44" s="0"/>
      <c r="TLC44" s="0"/>
      <c r="TLD44" s="0"/>
      <c r="TLE44" s="0"/>
      <c r="TLF44" s="0"/>
      <c r="TLG44" s="0"/>
      <c r="TLH44" s="0"/>
      <c r="TLI44" s="0"/>
      <c r="TLJ44" s="0"/>
      <c r="TLK44" s="0"/>
      <c r="TLL44" s="0"/>
      <c r="TLM44" s="0"/>
      <c r="TLN44" s="0"/>
      <c r="TLO44" s="0"/>
      <c r="TLP44" s="0"/>
      <c r="TLQ44" s="0"/>
      <c r="TLR44" s="0"/>
      <c r="TLS44" s="0"/>
      <c r="TLT44" s="0"/>
      <c r="TLU44" s="0"/>
      <c r="TLV44" s="0"/>
      <c r="TLW44" s="0"/>
      <c r="TLX44" s="0"/>
      <c r="TLY44" s="0"/>
      <c r="TLZ44" s="0"/>
      <c r="TMA44" s="0"/>
      <c r="TMB44" s="0"/>
      <c r="TMC44" s="0"/>
      <c r="TMD44" s="0"/>
      <c r="TME44" s="0"/>
      <c r="TMF44" s="0"/>
      <c r="TMG44" s="0"/>
      <c r="TMH44" s="0"/>
      <c r="TMI44" s="0"/>
      <c r="TMJ44" s="0"/>
      <c r="TMK44" s="0"/>
      <c r="TML44" s="0"/>
      <c r="TMM44" s="0"/>
      <c r="TMN44" s="0"/>
      <c r="TMO44" s="0"/>
      <c r="TMP44" s="0"/>
      <c r="TMQ44" s="0"/>
      <c r="TMR44" s="0"/>
      <c r="TMS44" s="0"/>
      <c r="TMT44" s="0"/>
      <c r="TMU44" s="0"/>
      <c r="TMV44" s="0"/>
      <c r="TMW44" s="0"/>
      <c r="TMX44" s="0"/>
      <c r="TMY44" s="0"/>
      <c r="TMZ44" s="0"/>
      <c r="TNA44" s="0"/>
      <c r="TNB44" s="0"/>
      <c r="TNC44" s="0"/>
      <c r="TND44" s="0"/>
      <c r="TNE44" s="0"/>
      <c r="TNF44" s="0"/>
      <c r="TNG44" s="0"/>
      <c r="TNH44" s="0"/>
      <c r="TNI44" s="0"/>
      <c r="TNJ44" s="0"/>
      <c r="TNK44" s="0"/>
      <c r="TNL44" s="0"/>
      <c r="TNM44" s="0"/>
      <c r="TNN44" s="0"/>
      <c r="TNO44" s="0"/>
      <c r="TNP44" s="0"/>
      <c r="TNQ44" s="0"/>
      <c r="TNR44" s="0"/>
      <c r="TNS44" s="0"/>
      <c r="TNT44" s="0"/>
      <c r="TNU44" s="0"/>
      <c r="TNV44" s="0"/>
      <c r="TNW44" s="0"/>
      <c r="TNX44" s="0"/>
      <c r="TNY44" s="0"/>
      <c r="TNZ44" s="0"/>
      <c r="TOA44" s="0"/>
      <c r="TOB44" s="0"/>
      <c r="TOC44" s="0"/>
      <c r="TOD44" s="0"/>
      <c r="TOE44" s="0"/>
      <c r="TOF44" s="0"/>
      <c r="TOG44" s="0"/>
      <c r="TOH44" s="0"/>
      <c r="TOI44" s="0"/>
      <c r="TOJ44" s="0"/>
      <c r="TOK44" s="0"/>
      <c r="TOL44" s="0"/>
      <c r="TOM44" s="0"/>
      <c r="TON44" s="0"/>
      <c r="TOO44" s="0"/>
      <c r="TOP44" s="0"/>
      <c r="TOQ44" s="0"/>
      <c r="TOR44" s="0"/>
      <c r="TOS44" s="0"/>
      <c r="TOT44" s="0"/>
      <c r="TOU44" s="0"/>
      <c r="TOV44" s="0"/>
      <c r="TOW44" s="0"/>
      <c r="TOX44" s="0"/>
      <c r="TOY44" s="0"/>
      <c r="TOZ44" s="0"/>
      <c r="TPA44" s="0"/>
      <c r="TPB44" s="0"/>
      <c r="TPC44" s="0"/>
      <c r="TPD44" s="0"/>
      <c r="TPE44" s="0"/>
      <c r="TPF44" s="0"/>
      <c r="TPG44" s="0"/>
      <c r="TPH44" s="0"/>
      <c r="TPI44" s="0"/>
      <c r="TPJ44" s="0"/>
      <c r="TPK44" s="0"/>
      <c r="TPL44" s="0"/>
      <c r="TPM44" s="0"/>
      <c r="TPN44" s="0"/>
      <c r="TPO44" s="0"/>
      <c r="TPP44" s="0"/>
      <c r="TPQ44" s="0"/>
      <c r="TPR44" s="0"/>
      <c r="TPS44" s="0"/>
      <c r="TPT44" s="0"/>
      <c r="TPU44" s="0"/>
      <c r="TPV44" s="0"/>
      <c r="TPW44" s="0"/>
      <c r="TPX44" s="0"/>
      <c r="TPY44" s="0"/>
      <c r="TPZ44" s="0"/>
      <c r="TQA44" s="0"/>
      <c r="TQB44" s="0"/>
      <c r="TQC44" s="0"/>
      <c r="TQD44" s="0"/>
      <c r="TQE44" s="0"/>
      <c r="TQF44" s="0"/>
      <c r="TQG44" s="0"/>
      <c r="TQH44" s="0"/>
      <c r="TQI44" s="0"/>
      <c r="TQJ44" s="0"/>
      <c r="TQK44" s="0"/>
      <c r="TQL44" s="0"/>
      <c r="TQM44" s="0"/>
      <c r="TQN44" s="0"/>
      <c r="TQO44" s="0"/>
      <c r="TQP44" s="0"/>
      <c r="TQQ44" s="0"/>
      <c r="TQR44" s="0"/>
      <c r="TQS44" s="0"/>
      <c r="TQT44" s="0"/>
      <c r="TQU44" s="0"/>
      <c r="TQV44" s="0"/>
      <c r="TQW44" s="0"/>
      <c r="TQX44" s="0"/>
      <c r="TQY44" s="0"/>
      <c r="TQZ44" s="0"/>
      <c r="TRA44" s="0"/>
      <c r="TRB44" s="0"/>
      <c r="TRC44" s="0"/>
      <c r="TRD44" s="0"/>
      <c r="TRE44" s="0"/>
      <c r="TRF44" s="0"/>
      <c r="TRG44" s="0"/>
      <c r="TRH44" s="0"/>
      <c r="TRI44" s="0"/>
      <c r="TRJ44" s="0"/>
      <c r="TRK44" s="0"/>
      <c r="TRL44" s="0"/>
      <c r="TRM44" s="0"/>
      <c r="TRN44" s="0"/>
      <c r="TRO44" s="0"/>
      <c r="TRP44" s="0"/>
      <c r="TRQ44" s="0"/>
      <c r="TRR44" s="0"/>
      <c r="TRS44" s="0"/>
      <c r="TRT44" s="0"/>
      <c r="TRU44" s="0"/>
      <c r="TRV44" s="0"/>
      <c r="TRW44" s="0"/>
      <c r="TRX44" s="0"/>
      <c r="TRY44" s="0"/>
      <c r="TRZ44" s="0"/>
      <c r="TSA44" s="0"/>
      <c r="TSB44" s="0"/>
      <c r="TSC44" s="0"/>
      <c r="TSD44" s="0"/>
      <c r="TSE44" s="0"/>
      <c r="TSF44" s="0"/>
      <c r="TSG44" s="0"/>
      <c r="TSH44" s="0"/>
      <c r="TSI44" s="0"/>
      <c r="TSJ44" s="0"/>
      <c r="TSK44" s="0"/>
      <c r="TSL44" s="0"/>
      <c r="TSM44" s="0"/>
      <c r="TSN44" s="0"/>
      <c r="TSO44" s="0"/>
      <c r="TSP44" s="0"/>
      <c r="TSQ44" s="0"/>
      <c r="TSR44" s="0"/>
      <c r="TSS44" s="0"/>
      <c r="TST44" s="0"/>
      <c r="TSU44" s="0"/>
      <c r="TSV44" s="0"/>
      <c r="TSW44" s="0"/>
      <c r="TSX44" s="0"/>
      <c r="TSY44" s="0"/>
      <c r="TSZ44" s="0"/>
      <c r="TTA44" s="0"/>
      <c r="TTB44" s="0"/>
      <c r="TTC44" s="0"/>
      <c r="TTD44" s="0"/>
      <c r="TTE44" s="0"/>
      <c r="TTF44" s="0"/>
      <c r="TTG44" s="0"/>
      <c r="TTH44" s="0"/>
      <c r="TTI44" s="0"/>
      <c r="TTJ44" s="0"/>
      <c r="TTK44" s="0"/>
      <c r="TTL44" s="0"/>
      <c r="TTM44" s="0"/>
      <c r="TTN44" s="0"/>
      <c r="TTO44" s="0"/>
      <c r="TTP44" s="0"/>
      <c r="TTQ44" s="0"/>
      <c r="TTR44" s="0"/>
      <c r="TTS44" s="0"/>
      <c r="TTT44" s="0"/>
      <c r="TTU44" s="0"/>
      <c r="TTV44" s="0"/>
      <c r="TTW44" s="0"/>
      <c r="TTX44" s="0"/>
      <c r="TTY44" s="0"/>
      <c r="TTZ44" s="0"/>
      <c r="TUA44" s="0"/>
      <c r="TUB44" s="0"/>
      <c r="TUC44" s="0"/>
      <c r="TUD44" s="0"/>
      <c r="TUE44" s="0"/>
      <c r="TUF44" s="0"/>
      <c r="TUG44" s="0"/>
      <c r="TUH44" s="0"/>
      <c r="TUI44" s="0"/>
      <c r="TUJ44" s="0"/>
      <c r="TUK44" s="0"/>
      <c r="TUL44" s="0"/>
      <c r="TUM44" s="0"/>
      <c r="TUN44" s="0"/>
      <c r="TUO44" s="0"/>
      <c r="TUP44" s="0"/>
      <c r="TUQ44" s="0"/>
      <c r="TUR44" s="0"/>
      <c r="TUS44" s="0"/>
      <c r="TUT44" s="0"/>
      <c r="TUU44" s="0"/>
      <c r="TUV44" s="0"/>
      <c r="TUW44" s="0"/>
      <c r="TUX44" s="0"/>
      <c r="TUY44" s="0"/>
      <c r="TUZ44" s="0"/>
      <c r="TVA44" s="0"/>
      <c r="TVB44" s="0"/>
      <c r="TVC44" s="0"/>
      <c r="TVD44" s="0"/>
      <c r="TVE44" s="0"/>
      <c r="TVF44" s="0"/>
      <c r="TVG44" s="0"/>
      <c r="TVH44" s="0"/>
      <c r="TVI44" s="0"/>
      <c r="TVJ44" s="0"/>
      <c r="TVK44" s="0"/>
      <c r="TVL44" s="0"/>
      <c r="TVM44" s="0"/>
      <c r="TVN44" s="0"/>
      <c r="TVO44" s="0"/>
      <c r="TVP44" s="0"/>
      <c r="TVQ44" s="0"/>
      <c r="TVR44" s="0"/>
      <c r="TVS44" s="0"/>
      <c r="TVT44" s="0"/>
      <c r="TVU44" s="0"/>
      <c r="TVV44" s="0"/>
      <c r="TVW44" s="0"/>
      <c r="TVX44" s="0"/>
      <c r="TVY44" s="0"/>
      <c r="TVZ44" s="0"/>
      <c r="TWA44" s="0"/>
      <c r="TWB44" s="0"/>
      <c r="TWC44" s="0"/>
      <c r="TWD44" s="0"/>
      <c r="TWE44" s="0"/>
      <c r="TWF44" s="0"/>
      <c r="TWG44" s="0"/>
      <c r="TWH44" s="0"/>
      <c r="TWI44" s="0"/>
      <c r="TWJ44" s="0"/>
      <c r="TWK44" s="0"/>
      <c r="TWL44" s="0"/>
      <c r="TWM44" s="0"/>
      <c r="TWN44" s="0"/>
      <c r="TWO44" s="0"/>
      <c r="TWP44" s="0"/>
      <c r="TWQ44" s="0"/>
      <c r="TWR44" s="0"/>
      <c r="TWS44" s="0"/>
      <c r="TWT44" s="0"/>
      <c r="TWU44" s="0"/>
      <c r="TWV44" s="0"/>
      <c r="TWW44" s="0"/>
      <c r="TWX44" s="0"/>
      <c r="TWY44" s="0"/>
      <c r="TWZ44" s="0"/>
      <c r="TXA44" s="0"/>
      <c r="TXB44" s="0"/>
      <c r="TXC44" s="0"/>
      <c r="TXD44" s="0"/>
      <c r="TXE44" s="0"/>
      <c r="TXF44" s="0"/>
      <c r="TXG44" s="0"/>
      <c r="TXH44" s="0"/>
      <c r="TXI44" s="0"/>
      <c r="TXJ44" s="0"/>
      <c r="TXK44" s="0"/>
      <c r="TXL44" s="0"/>
      <c r="TXM44" s="0"/>
      <c r="TXN44" s="0"/>
      <c r="TXO44" s="0"/>
      <c r="TXP44" s="0"/>
      <c r="TXQ44" s="0"/>
      <c r="TXR44" s="0"/>
      <c r="TXS44" s="0"/>
      <c r="TXT44" s="0"/>
      <c r="TXU44" s="0"/>
      <c r="TXV44" s="0"/>
      <c r="TXW44" s="0"/>
      <c r="TXX44" s="0"/>
      <c r="TXY44" s="0"/>
      <c r="TXZ44" s="0"/>
      <c r="TYA44" s="0"/>
      <c r="TYB44" s="0"/>
      <c r="TYC44" s="0"/>
      <c r="TYD44" s="0"/>
      <c r="TYE44" s="0"/>
      <c r="TYF44" s="0"/>
      <c r="TYG44" s="0"/>
      <c r="TYH44" s="0"/>
      <c r="TYI44" s="0"/>
      <c r="TYJ44" s="0"/>
      <c r="TYK44" s="0"/>
      <c r="TYL44" s="0"/>
      <c r="TYM44" s="0"/>
      <c r="TYN44" s="0"/>
      <c r="TYO44" s="0"/>
      <c r="TYP44" s="0"/>
      <c r="TYQ44" s="0"/>
      <c r="TYR44" s="0"/>
      <c r="TYS44" s="0"/>
      <c r="TYT44" s="0"/>
      <c r="TYU44" s="0"/>
      <c r="TYV44" s="0"/>
      <c r="TYW44" s="0"/>
      <c r="TYX44" s="0"/>
      <c r="TYY44" s="0"/>
      <c r="TYZ44" s="0"/>
      <c r="TZA44" s="0"/>
      <c r="TZB44" s="0"/>
      <c r="TZC44" s="0"/>
      <c r="TZD44" s="0"/>
      <c r="TZE44" s="0"/>
      <c r="TZF44" s="0"/>
      <c r="TZG44" s="0"/>
      <c r="TZH44" s="0"/>
      <c r="TZI44" s="0"/>
      <c r="TZJ44" s="0"/>
      <c r="TZK44" s="0"/>
      <c r="TZL44" s="0"/>
      <c r="TZM44" s="0"/>
      <c r="TZN44" s="0"/>
      <c r="TZO44" s="0"/>
      <c r="TZP44" s="0"/>
      <c r="TZQ44" s="0"/>
      <c r="TZR44" s="0"/>
      <c r="TZS44" s="0"/>
      <c r="TZT44" s="0"/>
      <c r="TZU44" s="0"/>
      <c r="TZV44" s="0"/>
      <c r="TZW44" s="0"/>
      <c r="TZX44" s="0"/>
      <c r="TZY44" s="0"/>
      <c r="TZZ44" s="0"/>
      <c r="UAA44" s="0"/>
      <c r="UAB44" s="0"/>
      <c r="UAC44" s="0"/>
      <c r="UAD44" s="0"/>
      <c r="UAE44" s="0"/>
      <c r="UAF44" s="0"/>
      <c r="UAG44" s="0"/>
      <c r="UAH44" s="0"/>
      <c r="UAI44" s="0"/>
      <c r="UAJ44" s="0"/>
      <c r="UAK44" s="0"/>
      <c r="UAL44" s="0"/>
      <c r="UAM44" s="0"/>
      <c r="UAN44" s="0"/>
      <c r="UAO44" s="0"/>
      <c r="UAP44" s="0"/>
      <c r="UAQ44" s="0"/>
      <c r="UAR44" s="0"/>
      <c r="UAS44" s="0"/>
      <c r="UAT44" s="0"/>
      <c r="UAU44" s="0"/>
      <c r="UAV44" s="0"/>
      <c r="UAW44" s="0"/>
      <c r="UAX44" s="0"/>
      <c r="UAY44" s="0"/>
      <c r="UAZ44" s="0"/>
      <c r="UBA44" s="0"/>
      <c r="UBB44" s="0"/>
      <c r="UBC44" s="0"/>
      <c r="UBD44" s="0"/>
      <c r="UBE44" s="0"/>
      <c r="UBF44" s="0"/>
      <c r="UBG44" s="0"/>
      <c r="UBH44" s="0"/>
      <c r="UBI44" s="0"/>
      <c r="UBJ44" s="0"/>
      <c r="UBK44" s="0"/>
      <c r="UBL44" s="0"/>
      <c r="UBM44" s="0"/>
      <c r="UBN44" s="0"/>
      <c r="UBO44" s="0"/>
      <c r="UBP44" s="0"/>
      <c r="UBQ44" s="0"/>
      <c r="UBR44" s="0"/>
      <c r="UBS44" s="0"/>
      <c r="UBT44" s="0"/>
      <c r="UBU44" s="0"/>
      <c r="UBV44" s="0"/>
      <c r="UBW44" s="0"/>
      <c r="UBX44" s="0"/>
      <c r="UBY44" s="0"/>
      <c r="UBZ44" s="0"/>
      <c r="UCA44" s="0"/>
      <c r="UCB44" s="0"/>
      <c r="UCC44" s="0"/>
      <c r="UCD44" s="0"/>
      <c r="UCE44" s="0"/>
      <c r="UCF44" s="0"/>
      <c r="UCG44" s="0"/>
      <c r="UCH44" s="0"/>
      <c r="UCI44" s="0"/>
      <c r="UCJ44" s="0"/>
      <c r="UCK44" s="0"/>
      <c r="UCL44" s="0"/>
      <c r="UCM44" s="0"/>
      <c r="UCN44" s="0"/>
      <c r="UCO44" s="0"/>
      <c r="UCP44" s="0"/>
      <c r="UCQ44" s="0"/>
      <c r="UCR44" s="0"/>
      <c r="UCS44" s="0"/>
      <c r="UCT44" s="0"/>
      <c r="UCU44" s="0"/>
      <c r="UCV44" s="0"/>
      <c r="UCW44" s="0"/>
      <c r="UCX44" s="0"/>
      <c r="UCY44" s="0"/>
      <c r="UCZ44" s="0"/>
      <c r="UDA44" s="0"/>
      <c r="UDB44" s="0"/>
      <c r="UDC44" s="0"/>
      <c r="UDD44" s="0"/>
      <c r="UDE44" s="0"/>
      <c r="UDF44" s="0"/>
      <c r="UDG44" s="0"/>
      <c r="UDH44" s="0"/>
      <c r="UDI44" s="0"/>
      <c r="UDJ44" s="0"/>
      <c r="UDK44" s="0"/>
      <c r="UDL44" s="0"/>
      <c r="UDM44" s="0"/>
      <c r="UDN44" s="0"/>
      <c r="UDO44" s="0"/>
      <c r="UDP44" s="0"/>
      <c r="UDQ44" s="0"/>
      <c r="UDR44" s="0"/>
      <c r="UDS44" s="0"/>
      <c r="UDT44" s="0"/>
      <c r="UDU44" s="0"/>
      <c r="UDV44" s="0"/>
      <c r="UDW44" s="0"/>
      <c r="UDX44" s="0"/>
      <c r="UDY44" s="0"/>
      <c r="UDZ44" s="0"/>
      <c r="UEA44" s="0"/>
      <c r="UEB44" s="0"/>
      <c r="UEC44" s="0"/>
      <c r="UED44" s="0"/>
      <c r="UEE44" s="0"/>
      <c r="UEF44" s="0"/>
      <c r="UEG44" s="0"/>
      <c r="UEH44" s="0"/>
      <c r="UEI44" s="0"/>
      <c r="UEJ44" s="0"/>
      <c r="UEK44" s="0"/>
      <c r="UEL44" s="0"/>
      <c r="UEM44" s="0"/>
      <c r="UEN44" s="0"/>
      <c r="UEO44" s="0"/>
      <c r="UEP44" s="0"/>
      <c r="UEQ44" s="0"/>
      <c r="UER44" s="0"/>
      <c r="UES44" s="0"/>
      <c r="UET44" s="0"/>
      <c r="UEU44" s="0"/>
      <c r="UEV44" s="0"/>
      <c r="UEW44" s="0"/>
      <c r="UEX44" s="0"/>
      <c r="UEY44" s="0"/>
      <c r="UEZ44" s="0"/>
      <c r="UFA44" s="0"/>
      <c r="UFB44" s="0"/>
      <c r="UFC44" s="0"/>
      <c r="UFD44" s="0"/>
      <c r="UFE44" s="0"/>
      <c r="UFF44" s="0"/>
      <c r="UFG44" s="0"/>
      <c r="UFH44" s="0"/>
      <c r="UFI44" s="0"/>
      <c r="UFJ44" s="0"/>
      <c r="UFK44" s="0"/>
      <c r="UFL44" s="0"/>
      <c r="UFM44" s="0"/>
      <c r="UFN44" s="0"/>
      <c r="UFO44" s="0"/>
      <c r="UFP44" s="0"/>
      <c r="UFQ44" s="0"/>
      <c r="UFR44" s="0"/>
      <c r="UFS44" s="0"/>
      <c r="UFT44" s="0"/>
      <c r="UFU44" s="0"/>
      <c r="UFV44" s="0"/>
      <c r="UFW44" s="0"/>
      <c r="UFX44" s="0"/>
      <c r="UFY44" s="0"/>
      <c r="UFZ44" s="0"/>
      <c r="UGA44" s="0"/>
      <c r="UGB44" s="0"/>
      <c r="UGC44" s="0"/>
      <c r="UGD44" s="0"/>
      <c r="UGE44" s="0"/>
      <c r="UGF44" s="0"/>
      <c r="UGG44" s="0"/>
      <c r="UGH44" s="0"/>
      <c r="UGI44" s="0"/>
      <c r="UGJ44" s="0"/>
      <c r="UGK44" s="0"/>
      <c r="UGL44" s="0"/>
      <c r="UGM44" s="0"/>
      <c r="UGN44" s="0"/>
      <c r="UGO44" s="0"/>
      <c r="UGP44" s="0"/>
      <c r="UGQ44" s="0"/>
      <c r="UGR44" s="0"/>
      <c r="UGS44" s="0"/>
      <c r="UGT44" s="0"/>
      <c r="UGU44" s="0"/>
      <c r="UGV44" s="0"/>
      <c r="UGW44" s="0"/>
      <c r="UGX44" s="0"/>
      <c r="UGY44" s="0"/>
      <c r="UGZ44" s="0"/>
      <c r="UHA44" s="0"/>
      <c r="UHB44" s="0"/>
      <c r="UHC44" s="0"/>
      <c r="UHD44" s="0"/>
      <c r="UHE44" s="0"/>
      <c r="UHF44" s="0"/>
      <c r="UHG44" s="0"/>
      <c r="UHH44" s="0"/>
      <c r="UHI44" s="0"/>
      <c r="UHJ44" s="0"/>
      <c r="UHK44" s="0"/>
      <c r="UHL44" s="0"/>
      <c r="UHM44" s="0"/>
      <c r="UHN44" s="0"/>
      <c r="UHO44" s="0"/>
      <c r="UHP44" s="0"/>
      <c r="UHQ44" s="0"/>
      <c r="UHR44" s="0"/>
      <c r="UHS44" s="0"/>
      <c r="UHT44" s="0"/>
      <c r="UHU44" s="0"/>
      <c r="UHV44" s="0"/>
      <c r="UHW44" s="0"/>
      <c r="UHX44" s="0"/>
      <c r="UHY44" s="0"/>
      <c r="UHZ44" s="0"/>
      <c r="UIA44" s="0"/>
      <c r="UIB44" s="0"/>
      <c r="UIC44" s="0"/>
      <c r="UID44" s="0"/>
      <c r="UIE44" s="0"/>
      <c r="UIF44" s="0"/>
      <c r="UIG44" s="0"/>
      <c r="UIH44" s="0"/>
      <c r="UII44" s="0"/>
      <c r="UIJ44" s="0"/>
      <c r="UIK44" s="0"/>
      <c r="UIL44" s="0"/>
      <c r="UIM44" s="0"/>
      <c r="UIN44" s="0"/>
      <c r="UIO44" s="0"/>
      <c r="UIP44" s="0"/>
      <c r="UIQ44" s="0"/>
      <c r="UIR44" s="0"/>
      <c r="UIS44" s="0"/>
      <c r="UIT44" s="0"/>
      <c r="UIU44" s="0"/>
      <c r="UIV44" s="0"/>
      <c r="UIW44" s="0"/>
      <c r="UIX44" s="0"/>
      <c r="UIY44" s="0"/>
      <c r="UIZ44" s="0"/>
      <c r="UJA44" s="0"/>
      <c r="UJB44" s="0"/>
      <c r="UJC44" s="0"/>
      <c r="UJD44" s="0"/>
      <c r="UJE44" s="0"/>
      <c r="UJF44" s="0"/>
      <c r="UJG44" s="0"/>
      <c r="UJH44" s="0"/>
      <c r="UJI44" s="0"/>
      <c r="UJJ44" s="0"/>
      <c r="UJK44" s="0"/>
      <c r="UJL44" s="0"/>
      <c r="UJM44" s="0"/>
      <c r="UJN44" s="0"/>
      <c r="UJO44" s="0"/>
      <c r="UJP44" s="0"/>
      <c r="UJQ44" s="0"/>
      <c r="UJR44" s="0"/>
      <c r="UJS44" s="0"/>
      <c r="UJT44" s="0"/>
      <c r="UJU44" s="0"/>
      <c r="UJV44" s="0"/>
      <c r="UJW44" s="0"/>
      <c r="UJX44" s="0"/>
      <c r="UJY44" s="0"/>
      <c r="UJZ44" s="0"/>
      <c r="UKA44" s="0"/>
      <c r="UKB44" s="0"/>
      <c r="UKC44" s="0"/>
      <c r="UKD44" s="0"/>
      <c r="UKE44" s="0"/>
      <c r="UKF44" s="0"/>
      <c r="UKG44" s="0"/>
      <c r="UKH44" s="0"/>
      <c r="UKI44" s="0"/>
      <c r="UKJ44" s="0"/>
      <c r="UKK44" s="0"/>
      <c r="UKL44" s="0"/>
      <c r="UKM44" s="0"/>
      <c r="UKN44" s="0"/>
      <c r="UKO44" s="0"/>
      <c r="UKP44" s="0"/>
      <c r="UKQ44" s="0"/>
      <c r="UKR44" s="0"/>
      <c r="UKS44" s="0"/>
      <c r="UKT44" s="0"/>
      <c r="UKU44" s="0"/>
      <c r="UKV44" s="0"/>
      <c r="UKW44" s="0"/>
      <c r="UKX44" s="0"/>
      <c r="UKY44" s="0"/>
      <c r="UKZ44" s="0"/>
      <c r="ULA44" s="0"/>
      <c r="ULB44" s="0"/>
      <c r="ULC44" s="0"/>
      <c r="ULD44" s="0"/>
      <c r="ULE44" s="0"/>
      <c r="ULF44" s="0"/>
      <c r="ULG44" s="0"/>
      <c r="ULH44" s="0"/>
      <c r="ULI44" s="0"/>
      <c r="ULJ44" s="0"/>
      <c r="ULK44" s="0"/>
      <c r="ULL44" s="0"/>
      <c r="ULM44" s="0"/>
      <c r="ULN44" s="0"/>
      <c r="ULO44" s="0"/>
      <c r="ULP44" s="0"/>
      <c r="ULQ44" s="0"/>
      <c r="ULR44" s="0"/>
      <c r="ULS44" s="0"/>
      <c r="ULT44" s="0"/>
      <c r="ULU44" s="0"/>
      <c r="ULV44" s="0"/>
      <c r="ULW44" s="0"/>
      <c r="ULX44" s="0"/>
      <c r="ULY44" s="0"/>
      <c r="ULZ44" s="0"/>
      <c r="UMA44" s="0"/>
      <c r="UMB44" s="0"/>
      <c r="UMC44" s="0"/>
      <c r="UMD44" s="0"/>
      <c r="UME44" s="0"/>
      <c r="UMF44" s="0"/>
      <c r="UMG44" s="0"/>
      <c r="UMH44" s="0"/>
      <c r="UMI44" s="0"/>
      <c r="UMJ44" s="0"/>
      <c r="UMK44" s="0"/>
      <c r="UML44" s="0"/>
      <c r="UMM44" s="0"/>
      <c r="UMN44" s="0"/>
      <c r="UMO44" s="0"/>
      <c r="UMP44" s="0"/>
      <c r="UMQ44" s="0"/>
      <c r="UMR44" s="0"/>
      <c r="UMS44" s="0"/>
      <c r="UMT44" s="0"/>
      <c r="UMU44" s="0"/>
      <c r="UMV44" s="0"/>
      <c r="UMW44" s="0"/>
      <c r="UMX44" s="0"/>
      <c r="UMY44" s="0"/>
      <c r="UMZ44" s="0"/>
      <c r="UNA44" s="0"/>
      <c r="UNB44" s="0"/>
      <c r="UNC44" s="0"/>
      <c r="UND44" s="0"/>
      <c r="UNE44" s="0"/>
      <c r="UNF44" s="0"/>
      <c r="UNG44" s="0"/>
      <c r="UNH44" s="0"/>
      <c r="UNI44" s="0"/>
      <c r="UNJ44" s="0"/>
      <c r="UNK44" s="0"/>
      <c r="UNL44" s="0"/>
      <c r="UNM44" s="0"/>
      <c r="UNN44" s="0"/>
      <c r="UNO44" s="0"/>
      <c r="UNP44" s="0"/>
      <c r="UNQ44" s="0"/>
      <c r="UNR44" s="0"/>
      <c r="UNS44" s="0"/>
      <c r="UNT44" s="0"/>
      <c r="UNU44" s="0"/>
      <c r="UNV44" s="0"/>
      <c r="UNW44" s="0"/>
      <c r="UNX44" s="0"/>
      <c r="UNY44" s="0"/>
      <c r="UNZ44" s="0"/>
      <c r="UOA44" s="0"/>
      <c r="UOB44" s="0"/>
      <c r="UOC44" s="0"/>
      <c r="UOD44" s="0"/>
      <c r="UOE44" s="0"/>
      <c r="UOF44" s="0"/>
      <c r="UOG44" s="0"/>
      <c r="UOH44" s="0"/>
      <c r="UOI44" s="0"/>
      <c r="UOJ44" s="0"/>
      <c r="UOK44" s="0"/>
      <c r="UOL44" s="0"/>
      <c r="UOM44" s="0"/>
      <c r="UON44" s="0"/>
      <c r="UOO44" s="0"/>
      <c r="UOP44" s="0"/>
      <c r="UOQ44" s="0"/>
      <c r="UOR44" s="0"/>
      <c r="UOS44" s="0"/>
      <c r="UOT44" s="0"/>
      <c r="UOU44" s="0"/>
      <c r="UOV44" s="0"/>
      <c r="UOW44" s="0"/>
      <c r="UOX44" s="0"/>
      <c r="UOY44" s="0"/>
      <c r="UOZ44" s="0"/>
      <c r="UPA44" s="0"/>
      <c r="UPB44" s="0"/>
      <c r="UPC44" s="0"/>
      <c r="UPD44" s="0"/>
      <c r="UPE44" s="0"/>
      <c r="UPF44" s="0"/>
      <c r="UPG44" s="0"/>
      <c r="UPH44" s="0"/>
      <c r="UPI44" s="0"/>
      <c r="UPJ44" s="0"/>
      <c r="UPK44" s="0"/>
      <c r="UPL44" s="0"/>
      <c r="UPM44" s="0"/>
      <c r="UPN44" s="0"/>
      <c r="UPO44" s="0"/>
      <c r="UPP44" s="0"/>
      <c r="UPQ44" s="0"/>
      <c r="UPR44" s="0"/>
      <c r="UPS44" s="0"/>
      <c r="UPT44" s="0"/>
      <c r="UPU44" s="0"/>
      <c r="UPV44" s="0"/>
      <c r="UPW44" s="0"/>
      <c r="UPX44" s="0"/>
      <c r="UPY44" s="0"/>
      <c r="UPZ44" s="0"/>
      <c r="UQA44" s="0"/>
      <c r="UQB44" s="0"/>
      <c r="UQC44" s="0"/>
      <c r="UQD44" s="0"/>
      <c r="UQE44" s="0"/>
      <c r="UQF44" s="0"/>
      <c r="UQG44" s="0"/>
      <c r="UQH44" s="0"/>
      <c r="UQI44" s="0"/>
      <c r="UQJ44" s="0"/>
      <c r="UQK44" s="0"/>
      <c r="UQL44" s="0"/>
      <c r="UQM44" s="0"/>
      <c r="UQN44" s="0"/>
      <c r="UQO44" s="0"/>
      <c r="UQP44" s="0"/>
      <c r="UQQ44" s="0"/>
      <c r="UQR44" s="0"/>
      <c r="UQS44" s="0"/>
      <c r="UQT44" s="0"/>
      <c r="UQU44" s="0"/>
      <c r="UQV44" s="0"/>
      <c r="UQW44" s="0"/>
      <c r="UQX44" s="0"/>
      <c r="UQY44" s="0"/>
      <c r="UQZ44" s="0"/>
      <c r="URA44" s="0"/>
      <c r="URB44" s="0"/>
      <c r="URC44" s="0"/>
      <c r="URD44" s="0"/>
      <c r="URE44" s="0"/>
      <c r="URF44" s="0"/>
      <c r="URG44" s="0"/>
      <c r="URH44" s="0"/>
      <c r="URI44" s="0"/>
      <c r="URJ44" s="0"/>
      <c r="URK44" s="0"/>
      <c r="URL44" s="0"/>
      <c r="URM44" s="0"/>
      <c r="URN44" s="0"/>
      <c r="URO44" s="0"/>
      <c r="URP44" s="0"/>
      <c r="URQ44" s="0"/>
      <c r="URR44" s="0"/>
      <c r="URS44" s="0"/>
      <c r="URT44" s="0"/>
      <c r="URU44" s="0"/>
      <c r="URV44" s="0"/>
      <c r="URW44" s="0"/>
      <c r="URX44" s="0"/>
      <c r="URY44" s="0"/>
      <c r="URZ44" s="0"/>
      <c r="USA44" s="0"/>
      <c r="USB44" s="0"/>
      <c r="USC44" s="0"/>
      <c r="USD44" s="0"/>
      <c r="USE44" s="0"/>
      <c r="USF44" s="0"/>
      <c r="USG44" s="0"/>
      <c r="USH44" s="0"/>
      <c r="USI44" s="0"/>
      <c r="USJ44" s="0"/>
      <c r="USK44" s="0"/>
      <c r="USL44" s="0"/>
      <c r="USM44" s="0"/>
      <c r="USN44" s="0"/>
      <c r="USO44" s="0"/>
      <c r="USP44" s="0"/>
      <c r="USQ44" s="0"/>
      <c r="USR44" s="0"/>
      <c r="USS44" s="0"/>
      <c r="UST44" s="0"/>
      <c r="USU44" s="0"/>
      <c r="USV44" s="0"/>
      <c r="USW44" s="0"/>
      <c r="USX44" s="0"/>
      <c r="USY44" s="0"/>
      <c r="USZ44" s="0"/>
      <c r="UTA44" s="0"/>
      <c r="UTB44" s="0"/>
      <c r="UTC44" s="0"/>
      <c r="UTD44" s="0"/>
      <c r="UTE44" s="0"/>
      <c r="UTF44" s="0"/>
      <c r="UTG44" s="0"/>
      <c r="UTH44" s="0"/>
      <c r="UTI44" s="0"/>
      <c r="UTJ44" s="0"/>
      <c r="UTK44" s="0"/>
      <c r="UTL44" s="0"/>
      <c r="UTM44" s="0"/>
      <c r="UTN44" s="0"/>
      <c r="UTO44" s="0"/>
      <c r="UTP44" s="0"/>
      <c r="UTQ44" s="0"/>
      <c r="UTR44" s="0"/>
      <c r="UTS44" s="0"/>
      <c r="UTT44" s="0"/>
      <c r="UTU44" s="0"/>
      <c r="UTV44" s="0"/>
      <c r="UTW44" s="0"/>
      <c r="UTX44" s="0"/>
      <c r="UTY44" s="0"/>
      <c r="UTZ44" s="0"/>
      <c r="UUA44" s="0"/>
      <c r="UUB44" s="0"/>
      <c r="UUC44" s="0"/>
      <c r="UUD44" s="0"/>
      <c r="UUE44" s="0"/>
      <c r="UUF44" s="0"/>
      <c r="UUG44" s="0"/>
      <c r="UUH44" s="0"/>
      <c r="UUI44" s="0"/>
      <c r="UUJ44" s="0"/>
      <c r="UUK44" s="0"/>
      <c r="UUL44" s="0"/>
      <c r="UUM44" s="0"/>
      <c r="UUN44" s="0"/>
      <c r="UUO44" s="0"/>
      <c r="UUP44" s="0"/>
      <c r="UUQ44" s="0"/>
      <c r="UUR44" s="0"/>
      <c r="UUS44" s="0"/>
      <c r="UUT44" s="0"/>
      <c r="UUU44" s="0"/>
      <c r="UUV44" s="0"/>
      <c r="UUW44" s="0"/>
      <c r="UUX44" s="0"/>
      <c r="UUY44" s="0"/>
      <c r="UUZ44" s="0"/>
      <c r="UVA44" s="0"/>
      <c r="UVB44" s="0"/>
      <c r="UVC44" s="0"/>
      <c r="UVD44" s="0"/>
      <c r="UVE44" s="0"/>
      <c r="UVF44" s="0"/>
      <c r="UVG44" s="0"/>
      <c r="UVH44" s="0"/>
      <c r="UVI44" s="0"/>
      <c r="UVJ44" s="0"/>
      <c r="UVK44" s="0"/>
      <c r="UVL44" s="0"/>
      <c r="UVM44" s="0"/>
      <c r="UVN44" s="0"/>
      <c r="UVO44" s="0"/>
      <c r="UVP44" s="0"/>
      <c r="UVQ44" s="0"/>
      <c r="UVR44" s="0"/>
      <c r="UVS44" s="0"/>
      <c r="UVT44" s="0"/>
      <c r="UVU44" s="0"/>
      <c r="UVV44" s="0"/>
      <c r="UVW44" s="0"/>
      <c r="UVX44" s="0"/>
      <c r="UVY44" s="0"/>
      <c r="UVZ44" s="0"/>
      <c r="UWA44" s="0"/>
      <c r="UWB44" s="0"/>
      <c r="UWC44" s="0"/>
      <c r="UWD44" s="0"/>
      <c r="UWE44" s="0"/>
      <c r="UWF44" s="0"/>
      <c r="UWG44" s="0"/>
      <c r="UWH44" s="0"/>
      <c r="UWI44" s="0"/>
      <c r="UWJ44" s="0"/>
      <c r="UWK44" s="0"/>
      <c r="UWL44" s="0"/>
      <c r="UWM44" s="0"/>
      <c r="UWN44" s="0"/>
      <c r="UWO44" s="0"/>
      <c r="UWP44" s="0"/>
      <c r="UWQ44" s="0"/>
      <c r="UWR44" s="0"/>
      <c r="UWS44" s="0"/>
      <c r="UWT44" s="0"/>
      <c r="UWU44" s="0"/>
      <c r="UWV44" s="0"/>
      <c r="UWW44" s="0"/>
      <c r="UWX44" s="0"/>
      <c r="UWY44" s="0"/>
      <c r="UWZ44" s="0"/>
      <c r="UXA44" s="0"/>
      <c r="UXB44" s="0"/>
      <c r="UXC44" s="0"/>
      <c r="UXD44" s="0"/>
      <c r="UXE44" s="0"/>
      <c r="UXF44" s="0"/>
      <c r="UXG44" s="0"/>
      <c r="UXH44" s="0"/>
      <c r="UXI44" s="0"/>
      <c r="UXJ44" s="0"/>
      <c r="UXK44" s="0"/>
      <c r="UXL44" s="0"/>
      <c r="UXM44" s="0"/>
      <c r="UXN44" s="0"/>
      <c r="UXO44" s="0"/>
      <c r="UXP44" s="0"/>
      <c r="UXQ44" s="0"/>
      <c r="UXR44" s="0"/>
      <c r="UXS44" s="0"/>
      <c r="UXT44" s="0"/>
      <c r="UXU44" s="0"/>
      <c r="UXV44" s="0"/>
      <c r="UXW44" s="0"/>
      <c r="UXX44" s="0"/>
      <c r="UXY44" s="0"/>
      <c r="UXZ44" s="0"/>
      <c r="UYA44" s="0"/>
      <c r="UYB44" s="0"/>
      <c r="UYC44" s="0"/>
      <c r="UYD44" s="0"/>
      <c r="UYE44" s="0"/>
      <c r="UYF44" s="0"/>
      <c r="UYG44" s="0"/>
      <c r="UYH44" s="0"/>
      <c r="UYI44" s="0"/>
      <c r="UYJ44" s="0"/>
      <c r="UYK44" s="0"/>
      <c r="UYL44" s="0"/>
      <c r="UYM44" s="0"/>
      <c r="UYN44" s="0"/>
      <c r="UYO44" s="0"/>
      <c r="UYP44" s="0"/>
      <c r="UYQ44" s="0"/>
      <c r="UYR44" s="0"/>
      <c r="UYS44" s="0"/>
      <c r="UYT44" s="0"/>
      <c r="UYU44" s="0"/>
      <c r="UYV44" s="0"/>
      <c r="UYW44" s="0"/>
      <c r="UYX44" s="0"/>
      <c r="UYY44" s="0"/>
      <c r="UYZ44" s="0"/>
      <c r="UZA44" s="0"/>
      <c r="UZB44" s="0"/>
      <c r="UZC44" s="0"/>
      <c r="UZD44" s="0"/>
      <c r="UZE44" s="0"/>
      <c r="UZF44" s="0"/>
      <c r="UZG44" s="0"/>
      <c r="UZH44" s="0"/>
      <c r="UZI44" s="0"/>
      <c r="UZJ44" s="0"/>
      <c r="UZK44" s="0"/>
      <c r="UZL44" s="0"/>
      <c r="UZM44" s="0"/>
      <c r="UZN44" s="0"/>
      <c r="UZO44" s="0"/>
      <c r="UZP44" s="0"/>
      <c r="UZQ44" s="0"/>
      <c r="UZR44" s="0"/>
      <c r="UZS44" s="0"/>
      <c r="UZT44" s="0"/>
      <c r="UZU44" s="0"/>
      <c r="UZV44" s="0"/>
      <c r="UZW44" s="0"/>
      <c r="UZX44" s="0"/>
      <c r="UZY44" s="0"/>
      <c r="UZZ44" s="0"/>
      <c r="VAA44" s="0"/>
      <c r="VAB44" s="0"/>
      <c r="VAC44" s="0"/>
      <c r="VAD44" s="0"/>
      <c r="VAE44" s="0"/>
      <c r="VAF44" s="0"/>
      <c r="VAG44" s="0"/>
      <c r="VAH44" s="0"/>
      <c r="VAI44" s="0"/>
      <c r="VAJ44" s="0"/>
      <c r="VAK44" s="0"/>
      <c r="VAL44" s="0"/>
      <c r="VAM44" s="0"/>
      <c r="VAN44" s="0"/>
      <c r="VAO44" s="0"/>
      <c r="VAP44" s="0"/>
      <c r="VAQ44" s="0"/>
      <c r="VAR44" s="0"/>
      <c r="VAS44" s="0"/>
      <c r="VAT44" s="0"/>
      <c r="VAU44" s="0"/>
      <c r="VAV44" s="0"/>
      <c r="VAW44" s="0"/>
      <c r="VAX44" s="0"/>
      <c r="VAY44" s="0"/>
      <c r="VAZ44" s="0"/>
      <c r="VBA44" s="0"/>
      <c r="VBB44" s="0"/>
      <c r="VBC44" s="0"/>
      <c r="VBD44" s="0"/>
      <c r="VBE44" s="0"/>
      <c r="VBF44" s="0"/>
      <c r="VBG44" s="0"/>
      <c r="VBH44" s="0"/>
      <c r="VBI44" s="0"/>
      <c r="VBJ44" s="0"/>
      <c r="VBK44" s="0"/>
      <c r="VBL44" s="0"/>
      <c r="VBM44" s="0"/>
      <c r="VBN44" s="0"/>
      <c r="VBO44" s="0"/>
      <c r="VBP44" s="0"/>
      <c r="VBQ44" s="0"/>
      <c r="VBR44" s="0"/>
      <c r="VBS44" s="0"/>
      <c r="VBT44" s="0"/>
      <c r="VBU44" s="0"/>
      <c r="VBV44" s="0"/>
      <c r="VBW44" s="0"/>
      <c r="VBX44" s="0"/>
      <c r="VBY44" s="0"/>
      <c r="VBZ44" s="0"/>
      <c r="VCA44" s="0"/>
      <c r="VCB44" s="0"/>
      <c r="VCC44" s="0"/>
      <c r="VCD44" s="0"/>
      <c r="VCE44" s="0"/>
      <c r="VCF44" s="0"/>
      <c r="VCG44" s="0"/>
      <c r="VCH44" s="0"/>
      <c r="VCI44" s="0"/>
      <c r="VCJ44" s="0"/>
      <c r="VCK44" s="0"/>
      <c r="VCL44" s="0"/>
      <c r="VCM44" s="0"/>
      <c r="VCN44" s="0"/>
      <c r="VCO44" s="0"/>
      <c r="VCP44" s="0"/>
      <c r="VCQ44" s="0"/>
      <c r="VCR44" s="0"/>
      <c r="VCS44" s="0"/>
      <c r="VCT44" s="0"/>
      <c r="VCU44" s="0"/>
      <c r="VCV44" s="0"/>
      <c r="VCW44" s="0"/>
      <c r="VCX44" s="0"/>
      <c r="VCY44" s="0"/>
      <c r="VCZ44" s="0"/>
      <c r="VDA44" s="0"/>
      <c r="VDB44" s="0"/>
      <c r="VDC44" s="0"/>
      <c r="VDD44" s="0"/>
      <c r="VDE44" s="0"/>
      <c r="VDF44" s="0"/>
      <c r="VDG44" s="0"/>
      <c r="VDH44" s="0"/>
      <c r="VDI44" s="0"/>
      <c r="VDJ44" s="0"/>
      <c r="VDK44" s="0"/>
      <c r="VDL44" s="0"/>
      <c r="VDM44" s="0"/>
      <c r="VDN44" s="0"/>
      <c r="VDO44" s="0"/>
      <c r="VDP44" s="0"/>
      <c r="VDQ44" s="0"/>
      <c r="VDR44" s="0"/>
      <c r="VDS44" s="0"/>
      <c r="VDT44" s="0"/>
      <c r="VDU44" s="0"/>
      <c r="VDV44" s="0"/>
      <c r="VDW44" s="0"/>
      <c r="VDX44" s="0"/>
      <c r="VDY44" s="0"/>
      <c r="VDZ44" s="0"/>
      <c r="VEA44" s="0"/>
      <c r="VEB44" s="0"/>
      <c r="VEC44" s="0"/>
      <c r="VED44" s="0"/>
      <c r="VEE44" s="0"/>
      <c r="VEF44" s="0"/>
      <c r="VEG44" s="0"/>
      <c r="VEH44" s="0"/>
      <c r="VEI44" s="0"/>
      <c r="VEJ44" s="0"/>
      <c r="VEK44" s="0"/>
      <c r="VEL44" s="0"/>
      <c r="VEM44" s="0"/>
      <c r="VEN44" s="0"/>
      <c r="VEO44" s="0"/>
      <c r="VEP44" s="0"/>
      <c r="VEQ44" s="0"/>
      <c r="VER44" s="0"/>
      <c r="VES44" s="0"/>
      <c r="VET44" s="0"/>
      <c r="VEU44" s="0"/>
      <c r="VEV44" s="0"/>
      <c r="VEW44" s="0"/>
      <c r="VEX44" s="0"/>
      <c r="VEY44" s="0"/>
      <c r="VEZ44" s="0"/>
      <c r="VFA44" s="0"/>
      <c r="VFB44" s="0"/>
      <c r="VFC44" s="0"/>
      <c r="VFD44" s="0"/>
      <c r="VFE44" s="0"/>
      <c r="VFF44" s="0"/>
      <c r="VFG44" s="0"/>
      <c r="VFH44" s="0"/>
      <c r="VFI44" s="0"/>
      <c r="VFJ44" s="0"/>
      <c r="VFK44" s="0"/>
      <c r="VFL44" s="0"/>
      <c r="VFM44" s="0"/>
      <c r="VFN44" s="0"/>
      <c r="VFO44" s="0"/>
      <c r="VFP44" s="0"/>
      <c r="VFQ44" s="0"/>
      <c r="VFR44" s="0"/>
      <c r="VFS44" s="0"/>
      <c r="VFT44" s="0"/>
      <c r="VFU44" s="0"/>
      <c r="VFV44" s="0"/>
      <c r="VFW44" s="0"/>
      <c r="VFX44" s="0"/>
      <c r="VFY44" s="0"/>
      <c r="VFZ44" s="0"/>
      <c r="VGA44" s="0"/>
      <c r="VGB44" s="0"/>
      <c r="VGC44" s="0"/>
      <c r="VGD44" s="0"/>
      <c r="VGE44" s="0"/>
      <c r="VGF44" s="0"/>
      <c r="VGG44" s="0"/>
      <c r="VGH44" s="0"/>
      <c r="VGI44" s="0"/>
      <c r="VGJ44" s="0"/>
      <c r="VGK44" s="0"/>
      <c r="VGL44" s="0"/>
      <c r="VGM44" s="0"/>
      <c r="VGN44" s="0"/>
      <c r="VGO44" s="0"/>
      <c r="VGP44" s="0"/>
      <c r="VGQ44" s="0"/>
      <c r="VGR44" s="0"/>
      <c r="VGS44" s="0"/>
      <c r="VGT44" s="0"/>
      <c r="VGU44" s="0"/>
      <c r="VGV44" s="0"/>
      <c r="VGW44" s="0"/>
      <c r="VGX44" s="0"/>
      <c r="VGY44" s="0"/>
      <c r="VGZ44" s="0"/>
      <c r="VHA44" s="0"/>
      <c r="VHB44" s="0"/>
      <c r="VHC44" s="0"/>
      <c r="VHD44" s="0"/>
      <c r="VHE44" s="0"/>
      <c r="VHF44" s="0"/>
      <c r="VHG44" s="0"/>
      <c r="VHH44" s="0"/>
      <c r="VHI44" s="0"/>
      <c r="VHJ44" s="0"/>
      <c r="VHK44" s="0"/>
      <c r="VHL44" s="0"/>
      <c r="VHM44" s="0"/>
      <c r="VHN44" s="0"/>
      <c r="VHO44" s="0"/>
      <c r="VHP44" s="0"/>
      <c r="VHQ44" s="0"/>
      <c r="VHR44" s="0"/>
      <c r="VHS44" s="0"/>
      <c r="VHT44" s="0"/>
      <c r="VHU44" s="0"/>
      <c r="VHV44" s="0"/>
      <c r="VHW44" s="0"/>
      <c r="VHX44" s="0"/>
      <c r="VHY44" s="0"/>
      <c r="VHZ44" s="0"/>
      <c r="VIA44" s="0"/>
      <c r="VIB44" s="0"/>
      <c r="VIC44" s="0"/>
      <c r="VID44" s="0"/>
      <c r="VIE44" s="0"/>
      <c r="VIF44" s="0"/>
      <c r="VIG44" s="0"/>
      <c r="VIH44" s="0"/>
      <c r="VII44" s="0"/>
      <c r="VIJ44" s="0"/>
      <c r="VIK44" s="0"/>
      <c r="VIL44" s="0"/>
      <c r="VIM44" s="0"/>
      <c r="VIN44" s="0"/>
      <c r="VIO44" s="0"/>
      <c r="VIP44" s="0"/>
      <c r="VIQ44" s="0"/>
      <c r="VIR44" s="0"/>
      <c r="VIS44" s="0"/>
      <c r="VIT44" s="0"/>
      <c r="VIU44" s="0"/>
      <c r="VIV44" s="0"/>
      <c r="VIW44" s="0"/>
      <c r="VIX44" s="0"/>
      <c r="VIY44" s="0"/>
      <c r="VIZ44" s="0"/>
      <c r="VJA44" s="0"/>
      <c r="VJB44" s="0"/>
      <c r="VJC44" s="0"/>
      <c r="VJD44" s="0"/>
      <c r="VJE44" s="0"/>
      <c r="VJF44" s="0"/>
      <c r="VJG44" s="0"/>
      <c r="VJH44" s="0"/>
      <c r="VJI44" s="0"/>
      <c r="VJJ44" s="0"/>
      <c r="VJK44" s="0"/>
      <c r="VJL44" s="0"/>
      <c r="VJM44" s="0"/>
      <c r="VJN44" s="0"/>
      <c r="VJO44" s="0"/>
      <c r="VJP44" s="0"/>
      <c r="VJQ44" s="0"/>
      <c r="VJR44" s="0"/>
      <c r="VJS44" s="0"/>
      <c r="VJT44" s="0"/>
      <c r="VJU44" s="0"/>
      <c r="VJV44" s="0"/>
      <c r="VJW44" s="0"/>
      <c r="VJX44" s="0"/>
      <c r="VJY44" s="0"/>
      <c r="VJZ44" s="0"/>
      <c r="VKA44" s="0"/>
      <c r="VKB44" s="0"/>
      <c r="VKC44" s="0"/>
      <c r="VKD44" s="0"/>
      <c r="VKE44" s="0"/>
      <c r="VKF44" s="0"/>
      <c r="VKG44" s="0"/>
      <c r="VKH44" s="0"/>
      <c r="VKI44" s="0"/>
      <c r="VKJ44" s="0"/>
      <c r="VKK44" s="0"/>
      <c r="VKL44" s="0"/>
      <c r="VKM44" s="0"/>
      <c r="VKN44" s="0"/>
      <c r="VKO44" s="0"/>
      <c r="VKP44" s="0"/>
      <c r="VKQ44" s="0"/>
      <c r="VKR44" s="0"/>
      <c r="VKS44" s="0"/>
      <c r="VKT44" s="0"/>
      <c r="VKU44" s="0"/>
      <c r="VKV44" s="0"/>
      <c r="VKW44" s="0"/>
      <c r="VKX44" s="0"/>
      <c r="VKY44" s="0"/>
      <c r="VKZ44" s="0"/>
      <c r="VLA44" s="0"/>
      <c r="VLB44" s="0"/>
      <c r="VLC44" s="0"/>
      <c r="VLD44" s="0"/>
      <c r="VLE44" s="0"/>
      <c r="VLF44" s="0"/>
      <c r="VLG44" s="0"/>
      <c r="VLH44" s="0"/>
      <c r="VLI44" s="0"/>
      <c r="VLJ44" s="0"/>
      <c r="VLK44" s="0"/>
      <c r="VLL44" s="0"/>
      <c r="VLM44" s="0"/>
      <c r="VLN44" s="0"/>
      <c r="VLO44" s="0"/>
      <c r="VLP44" s="0"/>
      <c r="VLQ44" s="0"/>
      <c r="VLR44" s="0"/>
      <c r="VLS44" s="0"/>
      <c r="VLT44" s="0"/>
      <c r="VLU44" s="0"/>
      <c r="VLV44" s="0"/>
      <c r="VLW44" s="0"/>
      <c r="VLX44" s="0"/>
      <c r="VLY44" s="0"/>
      <c r="VLZ44" s="0"/>
      <c r="VMA44" s="0"/>
      <c r="VMB44" s="0"/>
      <c r="VMC44" s="0"/>
      <c r="VMD44" s="0"/>
      <c r="VME44" s="0"/>
      <c r="VMF44" s="0"/>
      <c r="VMG44" s="0"/>
      <c r="VMH44" s="0"/>
      <c r="VMI44" s="0"/>
      <c r="VMJ44" s="0"/>
      <c r="VMK44" s="0"/>
      <c r="VML44" s="0"/>
      <c r="VMM44" s="0"/>
      <c r="VMN44" s="0"/>
      <c r="VMO44" s="0"/>
      <c r="VMP44" s="0"/>
      <c r="VMQ44" s="0"/>
      <c r="VMR44" s="0"/>
      <c r="VMS44" s="0"/>
      <c r="VMT44" s="0"/>
      <c r="VMU44" s="0"/>
      <c r="VMV44" s="0"/>
      <c r="VMW44" s="0"/>
      <c r="VMX44" s="0"/>
      <c r="VMY44" s="0"/>
      <c r="VMZ44" s="0"/>
      <c r="VNA44" s="0"/>
      <c r="VNB44" s="0"/>
      <c r="VNC44" s="0"/>
      <c r="VND44" s="0"/>
      <c r="VNE44" s="0"/>
      <c r="VNF44" s="0"/>
      <c r="VNG44" s="0"/>
      <c r="VNH44" s="0"/>
      <c r="VNI44" s="0"/>
      <c r="VNJ44" s="0"/>
      <c r="VNK44" s="0"/>
      <c r="VNL44" s="0"/>
      <c r="VNM44" s="0"/>
      <c r="VNN44" s="0"/>
      <c r="VNO44" s="0"/>
      <c r="VNP44" s="0"/>
      <c r="VNQ44" s="0"/>
      <c r="VNR44" s="0"/>
      <c r="VNS44" s="0"/>
      <c r="VNT44" s="0"/>
      <c r="VNU44" s="0"/>
      <c r="VNV44" s="0"/>
      <c r="VNW44" s="0"/>
      <c r="VNX44" s="0"/>
      <c r="VNY44" s="0"/>
      <c r="VNZ44" s="0"/>
      <c r="VOA44" s="0"/>
      <c r="VOB44" s="0"/>
      <c r="VOC44" s="0"/>
      <c r="VOD44" s="0"/>
      <c r="VOE44" s="0"/>
      <c r="VOF44" s="0"/>
      <c r="VOG44" s="0"/>
      <c r="VOH44" s="0"/>
      <c r="VOI44" s="0"/>
      <c r="VOJ44" s="0"/>
      <c r="VOK44" s="0"/>
      <c r="VOL44" s="0"/>
      <c r="VOM44" s="0"/>
      <c r="VON44" s="0"/>
      <c r="VOO44" s="0"/>
      <c r="VOP44" s="0"/>
      <c r="VOQ44" s="0"/>
      <c r="VOR44" s="0"/>
      <c r="VOS44" s="0"/>
      <c r="VOT44" s="0"/>
      <c r="VOU44" s="0"/>
      <c r="VOV44" s="0"/>
      <c r="VOW44" s="0"/>
      <c r="VOX44" s="0"/>
      <c r="VOY44" s="0"/>
      <c r="VOZ44" s="0"/>
      <c r="VPA44" s="0"/>
      <c r="VPB44" s="0"/>
      <c r="VPC44" s="0"/>
      <c r="VPD44" s="0"/>
      <c r="VPE44" s="0"/>
      <c r="VPF44" s="0"/>
      <c r="VPG44" s="0"/>
      <c r="VPH44" s="0"/>
      <c r="VPI44" s="0"/>
      <c r="VPJ44" s="0"/>
      <c r="VPK44" s="0"/>
      <c r="VPL44" s="0"/>
      <c r="VPM44" s="0"/>
      <c r="VPN44" s="0"/>
      <c r="VPO44" s="0"/>
      <c r="VPP44" s="0"/>
      <c r="VPQ44" s="0"/>
      <c r="VPR44" s="0"/>
      <c r="VPS44" s="0"/>
      <c r="VPT44" s="0"/>
      <c r="VPU44" s="0"/>
      <c r="VPV44" s="0"/>
      <c r="VPW44" s="0"/>
      <c r="VPX44" s="0"/>
      <c r="VPY44" s="0"/>
      <c r="VPZ44" s="0"/>
      <c r="VQA44" s="0"/>
      <c r="VQB44" s="0"/>
      <c r="VQC44" s="0"/>
      <c r="VQD44" s="0"/>
      <c r="VQE44" s="0"/>
      <c r="VQF44" s="0"/>
      <c r="VQG44" s="0"/>
      <c r="VQH44" s="0"/>
      <c r="VQI44" s="0"/>
      <c r="VQJ44" s="0"/>
      <c r="VQK44" s="0"/>
      <c r="VQL44" s="0"/>
      <c r="VQM44" s="0"/>
      <c r="VQN44" s="0"/>
      <c r="VQO44" s="0"/>
      <c r="VQP44" s="0"/>
      <c r="VQQ44" s="0"/>
      <c r="VQR44" s="0"/>
      <c r="VQS44" s="0"/>
      <c r="VQT44" s="0"/>
      <c r="VQU44" s="0"/>
      <c r="VQV44" s="0"/>
      <c r="VQW44" s="0"/>
      <c r="VQX44" s="0"/>
      <c r="VQY44" s="0"/>
      <c r="VQZ44" s="0"/>
      <c r="VRA44" s="0"/>
      <c r="VRB44" s="0"/>
      <c r="VRC44" s="0"/>
      <c r="VRD44" s="0"/>
      <c r="VRE44" s="0"/>
      <c r="VRF44" s="0"/>
      <c r="VRG44" s="0"/>
      <c r="VRH44" s="0"/>
      <c r="VRI44" s="0"/>
      <c r="VRJ44" s="0"/>
      <c r="VRK44" s="0"/>
      <c r="VRL44" s="0"/>
      <c r="VRM44" s="0"/>
      <c r="VRN44" s="0"/>
      <c r="VRO44" s="0"/>
      <c r="VRP44" s="0"/>
      <c r="VRQ44" s="0"/>
      <c r="VRR44" s="0"/>
      <c r="VRS44" s="0"/>
      <c r="VRT44" s="0"/>
      <c r="VRU44" s="0"/>
      <c r="VRV44" s="0"/>
      <c r="VRW44" s="0"/>
      <c r="VRX44" s="0"/>
      <c r="VRY44" s="0"/>
      <c r="VRZ44" s="0"/>
      <c r="VSA44" s="0"/>
      <c r="VSB44" s="0"/>
      <c r="VSC44" s="0"/>
      <c r="VSD44" s="0"/>
      <c r="VSE44" s="0"/>
      <c r="VSF44" s="0"/>
      <c r="VSG44" s="0"/>
      <c r="VSH44" s="0"/>
      <c r="VSI44" s="0"/>
      <c r="VSJ44" s="0"/>
      <c r="VSK44" s="0"/>
      <c r="VSL44" s="0"/>
      <c r="VSM44" s="0"/>
      <c r="VSN44" s="0"/>
      <c r="VSO44" s="0"/>
      <c r="VSP44" s="0"/>
      <c r="VSQ44" s="0"/>
      <c r="VSR44" s="0"/>
      <c r="VSS44" s="0"/>
      <c r="VST44" s="0"/>
      <c r="VSU44" s="0"/>
      <c r="VSV44" s="0"/>
      <c r="VSW44" s="0"/>
      <c r="VSX44" s="0"/>
      <c r="VSY44" s="0"/>
      <c r="VSZ44" s="0"/>
      <c r="VTA44" s="0"/>
      <c r="VTB44" s="0"/>
      <c r="VTC44" s="0"/>
      <c r="VTD44" s="0"/>
      <c r="VTE44" s="0"/>
      <c r="VTF44" s="0"/>
      <c r="VTG44" s="0"/>
      <c r="VTH44" s="0"/>
      <c r="VTI44" s="0"/>
      <c r="VTJ44" s="0"/>
      <c r="VTK44" s="0"/>
      <c r="VTL44" s="0"/>
      <c r="VTM44" s="0"/>
      <c r="VTN44" s="0"/>
      <c r="VTO44" s="0"/>
      <c r="VTP44" s="0"/>
      <c r="VTQ44" s="0"/>
      <c r="VTR44" s="0"/>
      <c r="VTS44" s="0"/>
      <c r="VTT44" s="0"/>
      <c r="VTU44" s="0"/>
      <c r="VTV44" s="0"/>
      <c r="VTW44" s="0"/>
      <c r="VTX44" s="0"/>
      <c r="VTY44" s="0"/>
      <c r="VTZ44" s="0"/>
      <c r="VUA44" s="0"/>
      <c r="VUB44" s="0"/>
      <c r="VUC44" s="0"/>
      <c r="VUD44" s="0"/>
      <c r="VUE44" s="0"/>
      <c r="VUF44" s="0"/>
      <c r="VUG44" s="0"/>
      <c r="VUH44" s="0"/>
      <c r="VUI44" s="0"/>
      <c r="VUJ44" s="0"/>
      <c r="VUK44" s="0"/>
      <c r="VUL44" s="0"/>
      <c r="VUM44" s="0"/>
      <c r="VUN44" s="0"/>
      <c r="VUO44" s="0"/>
      <c r="VUP44" s="0"/>
      <c r="VUQ44" s="0"/>
      <c r="VUR44" s="0"/>
      <c r="VUS44" s="0"/>
      <c r="VUT44" s="0"/>
      <c r="VUU44" s="0"/>
      <c r="VUV44" s="0"/>
      <c r="VUW44" s="0"/>
      <c r="VUX44" s="0"/>
      <c r="VUY44" s="0"/>
      <c r="VUZ44" s="0"/>
      <c r="VVA44" s="0"/>
      <c r="VVB44" s="0"/>
      <c r="VVC44" s="0"/>
      <c r="VVD44" s="0"/>
      <c r="VVE44" s="0"/>
      <c r="VVF44" s="0"/>
      <c r="VVG44" s="0"/>
      <c r="VVH44" s="0"/>
      <c r="VVI44" s="0"/>
      <c r="VVJ44" s="0"/>
      <c r="VVK44" s="0"/>
      <c r="VVL44" s="0"/>
      <c r="VVM44" s="0"/>
      <c r="VVN44" s="0"/>
      <c r="VVO44" s="0"/>
      <c r="VVP44" s="0"/>
      <c r="VVQ44" s="0"/>
      <c r="VVR44" s="0"/>
      <c r="VVS44" s="0"/>
      <c r="VVT44" s="0"/>
      <c r="VVU44" s="0"/>
      <c r="VVV44" s="0"/>
      <c r="VVW44" s="0"/>
      <c r="VVX44" s="0"/>
      <c r="VVY44" s="0"/>
      <c r="VVZ44" s="0"/>
      <c r="VWA44" s="0"/>
      <c r="VWB44" s="0"/>
      <c r="VWC44" s="0"/>
      <c r="VWD44" s="0"/>
      <c r="VWE44" s="0"/>
      <c r="VWF44" s="0"/>
      <c r="VWG44" s="0"/>
      <c r="VWH44" s="0"/>
      <c r="VWI44" s="0"/>
      <c r="VWJ44" s="0"/>
      <c r="VWK44" s="0"/>
      <c r="VWL44" s="0"/>
      <c r="VWM44" s="0"/>
      <c r="VWN44" s="0"/>
      <c r="VWO44" s="0"/>
      <c r="VWP44" s="0"/>
      <c r="VWQ44" s="0"/>
      <c r="VWR44" s="0"/>
      <c r="VWS44" s="0"/>
      <c r="VWT44" s="0"/>
      <c r="VWU44" s="0"/>
      <c r="VWV44" s="0"/>
      <c r="VWW44" s="0"/>
      <c r="VWX44" s="0"/>
      <c r="VWY44" s="0"/>
      <c r="VWZ44" s="0"/>
      <c r="VXA44" s="0"/>
      <c r="VXB44" s="0"/>
      <c r="VXC44" s="0"/>
      <c r="VXD44" s="0"/>
      <c r="VXE44" s="0"/>
      <c r="VXF44" s="0"/>
      <c r="VXG44" s="0"/>
      <c r="VXH44" s="0"/>
      <c r="VXI44" s="0"/>
      <c r="VXJ44" s="0"/>
      <c r="VXK44" s="0"/>
      <c r="VXL44" s="0"/>
      <c r="VXM44" s="0"/>
      <c r="VXN44" s="0"/>
      <c r="VXO44" s="0"/>
      <c r="VXP44" s="0"/>
      <c r="VXQ44" s="0"/>
      <c r="VXR44" s="0"/>
      <c r="VXS44" s="0"/>
      <c r="VXT44" s="0"/>
      <c r="VXU44" s="0"/>
      <c r="VXV44" s="0"/>
      <c r="VXW44" s="0"/>
      <c r="VXX44" s="0"/>
      <c r="VXY44" s="0"/>
      <c r="VXZ44" s="0"/>
      <c r="VYA44" s="0"/>
      <c r="VYB44" s="0"/>
      <c r="VYC44" s="0"/>
      <c r="VYD44" s="0"/>
      <c r="VYE44" s="0"/>
      <c r="VYF44" s="0"/>
      <c r="VYG44" s="0"/>
      <c r="VYH44" s="0"/>
      <c r="VYI44" s="0"/>
      <c r="VYJ44" s="0"/>
      <c r="VYK44" s="0"/>
      <c r="VYL44" s="0"/>
      <c r="VYM44" s="0"/>
      <c r="VYN44" s="0"/>
      <c r="VYO44" s="0"/>
      <c r="VYP44" s="0"/>
      <c r="VYQ44" s="0"/>
      <c r="VYR44" s="0"/>
      <c r="VYS44" s="0"/>
      <c r="VYT44" s="0"/>
      <c r="VYU44" s="0"/>
      <c r="VYV44" s="0"/>
      <c r="VYW44" s="0"/>
      <c r="VYX44" s="0"/>
      <c r="VYY44" s="0"/>
      <c r="VYZ44" s="0"/>
      <c r="VZA44" s="0"/>
      <c r="VZB44" s="0"/>
      <c r="VZC44" s="0"/>
      <c r="VZD44" s="0"/>
      <c r="VZE44" s="0"/>
      <c r="VZF44" s="0"/>
      <c r="VZG44" s="0"/>
      <c r="VZH44" s="0"/>
      <c r="VZI44" s="0"/>
      <c r="VZJ44" s="0"/>
      <c r="VZK44" s="0"/>
      <c r="VZL44" s="0"/>
      <c r="VZM44" s="0"/>
      <c r="VZN44" s="0"/>
      <c r="VZO44" s="0"/>
      <c r="VZP44" s="0"/>
      <c r="VZQ44" s="0"/>
      <c r="VZR44" s="0"/>
      <c r="VZS44" s="0"/>
      <c r="VZT44" s="0"/>
      <c r="VZU44" s="0"/>
      <c r="VZV44" s="0"/>
      <c r="VZW44" s="0"/>
      <c r="VZX44" s="0"/>
      <c r="VZY44" s="0"/>
      <c r="VZZ44" s="0"/>
      <c r="WAA44" s="0"/>
      <c r="WAB44" s="0"/>
      <c r="WAC44" s="0"/>
      <c r="WAD44" s="0"/>
      <c r="WAE44" s="0"/>
      <c r="WAF44" s="0"/>
      <c r="WAG44" s="0"/>
      <c r="WAH44" s="0"/>
      <c r="WAI44" s="0"/>
      <c r="WAJ44" s="0"/>
      <c r="WAK44" s="0"/>
      <c r="WAL44" s="0"/>
      <c r="WAM44" s="0"/>
      <c r="WAN44" s="0"/>
      <c r="WAO44" s="0"/>
      <c r="WAP44" s="0"/>
      <c r="WAQ44" s="0"/>
      <c r="WAR44" s="0"/>
      <c r="WAS44" s="0"/>
      <c r="WAT44" s="0"/>
      <c r="WAU44" s="0"/>
      <c r="WAV44" s="0"/>
      <c r="WAW44" s="0"/>
      <c r="WAX44" s="0"/>
      <c r="WAY44" s="0"/>
      <c r="WAZ44" s="0"/>
      <c r="WBA44" s="0"/>
      <c r="WBB44" s="0"/>
      <c r="WBC44" s="0"/>
      <c r="WBD44" s="0"/>
      <c r="WBE44" s="0"/>
      <c r="WBF44" s="0"/>
      <c r="WBG44" s="0"/>
      <c r="WBH44" s="0"/>
      <c r="WBI44" s="0"/>
      <c r="WBJ44" s="0"/>
      <c r="WBK44" s="0"/>
      <c r="WBL44" s="0"/>
      <c r="WBM44" s="0"/>
      <c r="WBN44" s="0"/>
      <c r="WBO44" s="0"/>
      <c r="WBP44" s="0"/>
      <c r="WBQ44" s="0"/>
      <c r="WBR44" s="0"/>
      <c r="WBS44" s="0"/>
      <c r="WBT44" s="0"/>
      <c r="WBU44" s="0"/>
      <c r="WBV44" s="0"/>
      <c r="WBW44" s="0"/>
      <c r="WBX44" s="0"/>
      <c r="WBY44" s="0"/>
      <c r="WBZ44" s="0"/>
      <c r="WCA44" s="0"/>
      <c r="WCB44" s="0"/>
      <c r="WCC44" s="0"/>
      <c r="WCD44" s="0"/>
      <c r="WCE44" s="0"/>
      <c r="WCF44" s="0"/>
      <c r="WCG44" s="0"/>
      <c r="WCH44" s="0"/>
      <c r="WCI44" s="0"/>
      <c r="WCJ44" s="0"/>
      <c r="WCK44" s="0"/>
      <c r="WCL44" s="0"/>
      <c r="WCM44" s="0"/>
      <c r="WCN44" s="0"/>
      <c r="WCO44" s="0"/>
      <c r="WCP44" s="0"/>
      <c r="WCQ44" s="0"/>
      <c r="WCR44" s="0"/>
      <c r="WCS44" s="0"/>
      <c r="WCT44" s="0"/>
      <c r="WCU44" s="0"/>
      <c r="WCV44" s="0"/>
      <c r="WCW44" s="0"/>
      <c r="WCX44" s="0"/>
      <c r="WCY44" s="0"/>
      <c r="WCZ44" s="0"/>
      <c r="WDA44" s="0"/>
      <c r="WDB44" s="0"/>
      <c r="WDC44" s="0"/>
      <c r="WDD44" s="0"/>
      <c r="WDE44" s="0"/>
      <c r="WDF44" s="0"/>
      <c r="WDG44" s="0"/>
      <c r="WDH44" s="0"/>
      <c r="WDI44" s="0"/>
      <c r="WDJ44" s="0"/>
      <c r="WDK44" s="0"/>
      <c r="WDL44" s="0"/>
      <c r="WDM44" s="0"/>
      <c r="WDN44" s="0"/>
      <c r="WDO44" s="0"/>
      <c r="WDP44" s="0"/>
      <c r="WDQ44" s="0"/>
      <c r="WDR44" s="0"/>
      <c r="WDS44" s="0"/>
      <c r="WDT44" s="0"/>
      <c r="WDU44" s="0"/>
      <c r="WDV44" s="0"/>
      <c r="WDW44" s="0"/>
      <c r="WDX44" s="0"/>
      <c r="WDY44" s="0"/>
      <c r="WDZ44" s="0"/>
      <c r="WEA44" s="0"/>
      <c r="WEB44" s="0"/>
      <c r="WEC44" s="0"/>
      <c r="WED44" s="0"/>
      <c r="WEE44" s="0"/>
      <c r="WEF44" s="0"/>
      <c r="WEG44" s="0"/>
      <c r="WEH44" s="0"/>
      <c r="WEI44" s="0"/>
      <c r="WEJ44" s="0"/>
      <c r="WEK44" s="0"/>
      <c r="WEL44" s="0"/>
      <c r="WEM44" s="0"/>
      <c r="WEN44" s="0"/>
      <c r="WEO44" s="0"/>
      <c r="WEP44" s="0"/>
      <c r="WEQ44" s="0"/>
      <c r="WER44" s="0"/>
      <c r="WES44" s="0"/>
      <c r="WET44" s="0"/>
      <c r="WEU44" s="0"/>
      <c r="WEV44" s="0"/>
      <c r="WEW44" s="0"/>
      <c r="WEX44" s="0"/>
      <c r="WEY44" s="0"/>
      <c r="WEZ44" s="0"/>
      <c r="WFA44" s="0"/>
      <c r="WFB44" s="0"/>
      <c r="WFC44" s="0"/>
      <c r="WFD44" s="0"/>
      <c r="WFE44" s="0"/>
      <c r="WFF44" s="0"/>
      <c r="WFG44" s="0"/>
      <c r="WFH44" s="0"/>
      <c r="WFI44" s="0"/>
      <c r="WFJ44" s="0"/>
      <c r="WFK44" s="0"/>
      <c r="WFL44" s="0"/>
      <c r="WFM44" s="0"/>
      <c r="WFN44" s="0"/>
      <c r="WFO44" s="0"/>
      <c r="WFP44" s="0"/>
      <c r="WFQ44" s="0"/>
      <c r="WFR44" s="0"/>
      <c r="WFS44" s="0"/>
      <c r="WFT44" s="0"/>
      <c r="WFU44" s="0"/>
      <c r="WFV44" s="0"/>
      <c r="WFW44" s="0"/>
      <c r="WFX44" s="0"/>
      <c r="WFY44" s="0"/>
      <c r="WFZ44" s="0"/>
      <c r="WGA44" s="0"/>
      <c r="WGB44" s="0"/>
      <c r="WGC44" s="0"/>
      <c r="WGD44" s="0"/>
      <c r="WGE44" s="0"/>
      <c r="WGF44" s="0"/>
      <c r="WGG44" s="0"/>
      <c r="WGH44" s="0"/>
      <c r="WGI44" s="0"/>
      <c r="WGJ44" s="0"/>
      <c r="WGK44" s="0"/>
      <c r="WGL44" s="0"/>
      <c r="WGM44" s="0"/>
      <c r="WGN44" s="0"/>
      <c r="WGO44" s="0"/>
      <c r="WGP44" s="0"/>
      <c r="WGQ44" s="0"/>
      <c r="WGR44" s="0"/>
      <c r="WGS44" s="0"/>
      <c r="WGT44" s="0"/>
      <c r="WGU44" s="0"/>
      <c r="WGV44" s="0"/>
      <c r="WGW44" s="0"/>
      <c r="WGX44" s="0"/>
      <c r="WGY44" s="0"/>
      <c r="WGZ44" s="0"/>
      <c r="WHA44" s="0"/>
      <c r="WHB44" s="0"/>
      <c r="WHC44" s="0"/>
      <c r="WHD44" s="0"/>
      <c r="WHE44" s="0"/>
      <c r="WHF44" s="0"/>
      <c r="WHG44" s="0"/>
      <c r="WHH44" s="0"/>
      <c r="WHI44" s="0"/>
      <c r="WHJ44" s="0"/>
      <c r="WHK44" s="0"/>
      <c r="WHL44" s="0"/>
      <c r="WHM44" s="0"/>
      <c r="WHN44" s="0"/>
      <c r="WHO44" s="0"/>
      <c r="WHP44" s="0"/>
      <c r="WHQ44" s="0"/>
      <c r="WHR44" s="0"/>
      <c r="WHS44" s="0"/>
      <c r="WHT44" s="0"/>
      <c r="WHU44" s="0"/>
      <c r="WHV44" s="0"/>
      <c r="WHW44" s="0"/>
      <c r="WHX44" s="0"/>
      <c r="WHY44" s="0"/>
      <c r="WHZ44" s="0"/>
      <c r="WIA44" s="0"/>
      <c r="WIB44" s="0"/>
      <c r="WIC44" s="0"/>
      <c r="WID44" s="0"/>
      <c r="WIE44" s="0"/>
      <c r="WIF44" s="0"/>
      <c r="WIG44" s="0"/>
      <c r="WIH44" s="0"/>
      <c r="WII44" s="0"/>
      <c r="WIJ44" s="0"/>
      <c r="WIK44" s="0"/>
      <c r="WIL44" s="0"/>
      <c r="WIM44" s="0"/>
      <c r="WIN44" s="0"/>
      <c r="WIO44" s="0"/>
      <c r="WIP44" s="0"/>
      <c r="WIQ44" s="0"/>
      <c r="WIR44" s="0"/>
      <c r="WIS44" s="0"/>
      <c r="WIT44" s="0"/>
      <c r="WIU44" s="0"/>
      <c r="WIV44" s="0"/>
      <c r="WIW44" s="0"/>
      <c r="WIX44" s="0"/>
      <c r="WIY44" s="0"/>
      <c r="WIZ44" s="0"/>
      <c r="WJA44" s="0"/>
      <c r="WJB44" s="0"/>
      <c r="WJC44" s="0"/>
      <c r="WJD44" s="0"/>
      <c r="WJE44" s="0"/>
      <c r="WJF44" s="0"/>
      <c r="WJG44" s="0"/>
      <c r="WJH44" s="0"/>
      <c r="WJI44" s="0"/>
      <c r="WJJ44" s="0"/>
      <c r="WJK44" s="0"/>
      <c r="WJL44" s="0"/>
      <c r="WJM44" s="0"/>
      <c r="WJN44" s="0"/>
      <c r="WJO44" s="0"/>
      <c r="WJP44" s="0"/>
      <c r="WJQ44" s="0"/>
      <c r="WJR44" s="0"/>
      <c r="WJS44" s="0"/>
      <c r="WJT44" s="0"/>
      <c r="WJU44" s="0"/>
      <c r="WJV44" s="0"/>
      <c r="WJW44" s="0"/>
      <c r="WJX44" s="0"/>
      <c r="WJY44" s="0"/>
      <c r="WJZ44" s="0"/>
      <c r="WKA44" s="0"/>
      <c r="WKB44" s="0"/>
      <c r="WKC44" s="0"/>
      <c r="WKD44" s="0"/>
      <c r="WKE44" s="0"/>
      <c r="WKF44" s="0"/>
      <c r="WKG44" s="0"/>
      <c r="WKH44" s="0"/>
      <c r="WKI44" s="0"/>
      <c r="WKJ44" s="0"/>
      <c r="WKK44" s="0"/>
      <c r="WKL44" s="0"/>
      <c r="WKM44" s="0"/>
      <c r="WKN44" s="0"/>
      <c r="WKO44" s="0"/>
      <c r="WKP44" s="0"/>
      <c r="WKQ44" s="0"/>
      <c r="WKR44" s="0"/>
      <c r="WKS44" s="0"/>
      <c r="WKT44" s="0"/>
      <c r="WKU44" s="0"/>
      <c r="WKV44" s="0"/>
      <c r="WKW44" s="0"/>
      <c r="WKX44" s="0"/>
      <c r="WKY44" s="0"/>
      <c r="WKZ44" s="0"/>
      <c r="WLA44" s="0"/>
      <c r="WLB44" s="0"/>
      <c r="WLC44" s="0"/>
      <c r="WLD44" s="0"/>
      <c r="WLE44" s="0"/>
      <c r="WLF44" s="0"/>
      <c r="WLG44" s="0"/>
      <c r="WLH44" s="0"/>
      <c r="WLI44" s="0"/>
      <c r="WLJ44" s="0"/>
      <c r="WLK44" s="0"/>
      <c r="WLL44" s="0"/>
      <c r="WLM44" s="0"/>
      <c r="WLN44" s="0"/>
      <c r="WLO44" s="0"/>
      <c r="WLP44" s="0"/>
      <c r="WLQ44" s="0"/>
      <c r="WLR44" s="0"/>
      <c r="WLS44" s="0"/>
      <c r="WLT44" s="0"/>
      <c r="WLU44" s="0"/>
      <c r="WLV44" s="0"/>
      <c r="WLW44" s="0"/>
      <c r="WLX44" s="0"/>
      <c r="WLY44" s="0"/>
      <c r="WLZ44" s="0"/>
      <c r="WMA44" s="0"/>
      <c r="WMB44" s="0"/>
      <c r="WMC44" s="0"/>
      <c r="WMD44" s="0"/>
      <c r="WME44" s="0"/>
      <c r="WMF44" s="0"/>
      <c r="WMG44" s="0"/>
      <c r="WMH44" s="0"/>
      <c r="WMI44" s="0"/>
      <c r="WMJ44" s="0"/>
      <c r="WMK44" s="0"/>
      <c r="WML44" s="0"/>
      <c r="WMM44" s="0"/>
      <c r="WMN44" s="0"/>
      <c r="WMO44" s="0"/>
      <c r="WMP44" s="0"/>
      <c r="WMQ44" s="0"/>
      <c r="WMR44" s="0"/>
      <c r="WMS44" s="0"/>
      <c r="WMT44" s="0"/>
      <c r="WMU44" s="0"/>
      <c r="WMV44" s="0"/>
      <c r="WMW44" s="0"/>
      <c r="WMX44" s="0"/>
      <c r="WMY44" s="0"/>
      <c r="WMZ44" s="0"/>
      <c r="WNA44" s="0"/>
      <c r="WNB44" s="0"/>
      <c r="WNC44" s="0"/>
      <c r="WND44" s="0"/>
      <c r="WNE44" s="0"/>
      <c r="WNF44" s="0"/>
      <c r="WNG44" s="0"/>
      <c r="WNH44" s="0"/>
      <c r="WNI44" s="0"/>
      <c r="WNJ44" s="0"/>
      <c r="WNK44" s="0"/>
      <c r="WNL44" s="0"/>
      <c r="WNM44" s="0"/>
      <c r="WNN44" s="0"/>
      <c r="WNO44" s="0"/>
      <c r="WNP44" s="0"/>
      <c r="WNQ44" s="0"/>
      <c r="WNR44" s="0"/>
      <c r="WNS44" s="0"/>
      <c r="WNT44" s="0"/>
      <c r="WNU44" s="0"/>
      <c r="WNV44" s="0"/>
      <c r="WNW44" s="0"/>
      <c r="WNX44" s="0"/>
      <c r="WNY44" s="0"/>
      <c r="WNZ44" s="0"/>
      <c r="WOA44" s="0"/>
      <c r="WOB44" s="0"/>
      <c r="WOC44" s="0"/>
      <c r="WOD44" s="0"/>
      <c r="WOE44" s="0"/>
      <c r="WOF44" s="0"/>
      <c r="WOG44" s="0"/>
      <c r="WOH44" s="0"/>
      <c r="WOI44" s="0"/>
      <c r="WOJ44" s="0"/>
      <c r="WOK44" s="0"/>
      <c r="WOL44" s="0"/>
      <c r="WOM44" s="0"/>
      <c r="WON44" s="0"/>
      <c r="WOO44" s="0"/>
      <c r="WOP44" s="0"/>
      <c r="WOQ44" s="0"/>
      <c r="WOR44" s="0"/>
      <c r="WOS44" s="0"/>
      <c r="WOT44" s="0"/>
      <c r="WOU44" s="0"/>
      <c r="WOV44" s="0"/>
      <c r="WOW44" s="0"/>
      <c r="WOX44" s="0"/>
      <c r="WOY44" s="0"/>
      <c r="WOZ44" s="0"/>
      <c r="WPA44" s="0"/>
      <c r="WPB44" s="0"/>
      <c r="WPC44" s="0"/>
      <c r="WPD44" s="0"/>
      <c r="WPE44" s="0"/>
      <c r="WPF44" s="0"/>
      <c r="WPG44" s="0"/>
      <c r="WPH44" s="0"/>
      <c r="WPI44" s="0"/>
      <c r="WPJ44" s="0"/>
      <c r="WPK44" s="0"/>
      <c r="WPL44" s="0"/>
      <c r="WPM44" s="0"/>
      <c r="WPN44" s="0"/>
      <c r="WPO44" s="0"/>
      <c r="WPP44" s="0"/>
      <c r="WPQ44" s="0"/>
      <c r="WPR44" s="0"/>
      <c r="WPS44" s="0"/>
      <c r="WPT44" s="0"/>
      <c r="WPU44" s="0"/>
      <c r="WPV44" s="0"/>
      <c r="WPW44" s="0"/>
      <c r="WPX44" s="0"/>
      <c r="WPY44" s="0"/>
      <c r="WPZ44" s="0"/>
      <c r="WQA44" s="0"/>
      <c r="WQB44" s="0"/>
      <c r="WQC44" s="0"/>
      <c r="WQD44" s="0"/>
      <c r="WQE44" s="0"/>
      <c r="WQF44" s="0"/>
      <c r="WQG44" s="0"/>
      <c r="WQH44" s="0"/>
      <c r="WQI44" s="0"/>
      <c r="WQJ44" s="0"/>
      <c r="WQK44" s="0"/>
      <c r="WQL44" s="0"/>
      <c r="WQM44" s="0"/>
      <c r="WQN44" s="0"/>
      <c r="WQO44" s="0"/>
      <c r="WQP44" s="0"/>
      <c r="WQQ44" s="0"/>
      <c r="WQR44" s="0"/>
      <c r="WQS44" s="0"/>
      <c r="WQT44" s="0"/>
      <c r="WQU44" s="0"/>
      <c r="WQV44" s="0"/>
      <c r="WQW44" s="0"/>
      <c r="WQX44" s="0"/>
      <c r="WQY44" s="0"/>
      <c r="WQZ44" s="0"/>
      <c r="WRA44" s="0"/>
      <c r="WRB44" s="0"/>
      <c r="WRC44" s="0"/>
      <c r="WRD44" s="0"/>
      <c r="WRE44" s="0"/>
      <c r="WRF44" s="0"/>
      <c r="WRG44" s="0"/>
      <c r="WRH44" s="0"/>
      <c r="WRI44" s="0"/>
      <c r="WRJ44" s="0"/>
      <c r="WRK44" s="0"/>
      <c r="WRL44" s="0"/>
      <c r="WRM44" s="0"/>
      <c r="WRN44" s="0"/>
      <c r="WRO44" s="0"/>
      <c r="WRP44" s="0"/>
      <c r="WRQ44" s="0"/>
      <c r="WRR44" s="0"/>
      <c r="WRS44" s="0"/>
      <c r="WRT44" s="0"/>
      <c r="WRU44" s="0"/>
      <c r="WRV44" s="0"/>
      <c r="WRW44" s="0"/>
      <c r="WRX44" s="0"/>
      <c r="WRY44" s="0"/>
      <c r="WRZ44" s="0"/>
      <c r="WSA44" s="0"/>
      <c r="WSB44" s="0"/>
      <c r="WSC44" s="0"/>
      <c r="WSD44" s="0"/>
      <c r="WSE44" s="0"/>
      <c r="WSF44" s="0"/>
      <c r="WSG44" s="0"/>
      <c r="WSH44" s="0"/>
      <c r="WSI44" s="0"/>
      <c r="WSJ44" s="0"/>
      <c r="WSK44" s="0"/>
      <c r="WSL44" s="0"/>
      <c r="WSM44" s="0"/>
      <c r="WSN44" s="0"/>
      <c r="WSO44" s="0"/>
      <c r="WSP44" s="0"/>
      <c r="WSQ44" s="0"/>
      <c r="WSR44" s="0"/>
      <c r="WSS44" s="0"/>
      <c r="WST44" s="0"/>
      <c r="WSU44" s="0"/>
      <c r="WSV44" s="0"/>
      <c r="WSW44" s="0"/>
      <c r="WSX44" s="0"/>
      <c r="WSY44" s="0"/>
      <c r="WSZ44" s="0"/>
      <c r="WTA44" s="0"/>
      <c r="WTB44" s="0"/>
      <c r="WTC44" s="0"/>
      <c r="WTD44" s="0"/>
      <c r="WTE44" s="0"/>
      <c r="WTF44" s="0"/>
      <c r="WTG44" s="0"/>
      <c r="WTH44" s="0"/>
      <c r="WTI44" s="0"/>
      <c r="WTJ44" s="0"/>
      <c r="WTK44" s="0"/>
      <c r="WTL44" s="0"/>
      <c r="WTM44" s="0"/>
      <c r="WTN44" s="0"/>
      <c r="WTO44" s="0"/>
      <c r="WTP44" s="0"/>
      <c r="WTQ44" s="0"/>
      <c r="WTR44" s="0"/>
      <c r="WTS44" s="0"/>
      <c r="WTT44" s="0"/>
      <c r="WTU44" s="0"/>
      <c r="WTV44" s="0"/>
      <c r="WTW44" s="0"/>
      <c r="WTX44" s="0"/>
      <c r="WTY44" s="0"/>
      <c r="WTZ44" s="0"/>
      <c r="WUA44" s="0"/>
      <c r="WUB44" s="0"/>
      <c r="WUC44" s="0"/>
      <c r="WUD44" s="0"/>
      <c r="WUE44" s="0"/>
      <c r="WUF44" s="0"/>
      <c r="WUG44" s="0"/>
      <c r="WUH44" s="0"/>
      <c r="WUI44" s="0"/>
      <c r="WUJ44" s="0"/>
      <c r="WUK44" s="0"/>
      <c r="WUL44" s="0"/>
      <c r="WUM44" s="0"/>
      <c r="WUN44" s="0"/>
      <c r="WUO44" s="0"/>
      <c r="WUP44" s="0"/>
      <c r="WUQ44" s="0"/>
      <c r="WUR44" s="0"/>
      <c r="WUS44" s="0"/>
      <c r="WUT44" s="0"/>
      <c r="WUU44" s="0"/>
      <c r="WUV44" s="0"/>
      <c r="WUW44" s="0"/>
      <c r="WUX44" s="0"/>
      <c r="WUY44" s="0"/>
      <c r="WUZ44" s="0"/>
      <c r="WVA44" s="0"/>
      <c r="WVB44" s="0"/>
      <c r="WVC44" s="0"/>
      <c r="WVD44" s="0"/>
      <c r="WVE44" s="0"/>
      <c r="WVF44" s="0"/>
      <c r="WVG44" s="0"/>
      <c r="WVH44" s="0"/>
      <c r="WVI44" s="0"/>
      <c r="WVJ44" s="0"/>
      <c r="WVK44" s="0"/>
      <c r="WVL44" s="0"/>
      <c r="WVM44" s="0"/>
      <c r="WVN44" s="0"/>
      <c r="WVO44" s="0"/>
      <c r="WVP44" s="0"/>
      <c r="WVQ44" s="0"/>
      <c r="WVR44" s="0"/>
      <c r="WVS44" s="0"/>
      <c r="WVT44" s="0"/>
      <c r="WVU44" s="0"/>
      <c r="WVV44" s="0"/>
      <c r="WVW44" s="0"/>
      <c r="WVX44" s="0"/>
      <c r="WVY44" s="0"/>
      <c r="WVZ44" s="0"/>
      <c r="WWA44" s="0"/>
      <c r="WWB44" s="0"/>
      <c r="WWC44" s="0"/>
      <c r="WWD44" s="0"/>
      <c r="WWE44" s="0"/>
      <c r="WWF44" s="0"/>
      <c r="WWG44" s="0"/>
      <c r="WWH44" s="0"/>
      <c r="WWI44" s="0"/>
      <c r="WWJ44" s="0"/>
      <c r="WWK44" s="0"/>
      <c r="WWL44" s="0"/>
      <c r="WWM44" s="0"/>
      <c r="WWN44" s="0"/>
      <c r="WWO44" s="0"/>
      <c r="WWP44" s="0"/>
      <c r="WWQ44" s="0"/>
      <c r="WWR44" s="0"/>
      <c r="WWS44" s="0"/>
      <c r="WWT44" s="0"/>
      <c r="WWU44" s="0"/>
      <c r="WWV44" s="0"/>
      <c r="WWW44" s="0"/>
      <c r="WWX44" s="0"/>
      <c r="WWY44" s="0"/>
      <c r="WWZ44" s="0"/>
      <c r="WXA44" s="0"/>
      <c r="WXB44" s="0"/>
      <c r="WXC44" s="0"/>
      <c r="WXD44" s="0"/>
      <c r="WXE44" s="0"/>
      <c r="WXF44" s="0"/>
      <c r="WXG44" s="0"/>
      <c r="WXH44" s="0"/>
      <c r="WXI44" s="0"/>
      <c r="WXJ44" s="0"/>
      <c r="WXK44" s="0"/>
      <c r="WXL44" s="0"/>
      <c r="WXM44" s="0"/>
      <c r="WXN44" s="0"/>
      <c r="WXO44" s="0"/>
      <c r="WXP44" s="0"/>
      <c r="WXQ44" s="0"/>
      <c r="WXR44" s="0"/>
      <c r="WXS44" s="0"/>
      <c r="WXT44" s="0"/>
      <c r="WXU44" s="0"/>
      <c r="WXV44" s="0"/>
      <c r="WXW44" s="0"/>
      <c r="WXX44" s="0"/>
      <c r="WXY44" s="0"/>
      <c r="WXZ44" s="0"/>
      <c r="WYA44" s="0"/>
      <c r="WYB44" s="0"/>
      <c r="WYC44" s="0"/>
      <c r="WYD44" s="0"/>
      <c r="WYE44" s="0"/>
      <c r="WYF44" s="0"/>
      <c r="WYG44" s="0"/>
      <c r="WYH44" s="0"/>
      <c r="WYI44" s="0"/>
      <c r="WYJ44" s="0"/>
      <c r="WYK44" s="0"/>
      <c r="WYL44" s="0"/>
      <c r="WYM44" s="0"/>
      <c r="WYN44" s="0"/>
      <c r="WYO44" s="0"/>
      <c r="WYP44" s="0"/>
      <c r="WYQ44" s="0"/>
      <c r="WYR44" s="0"/>
      <c r="WYS44" s="0"/>
      <c r="WYT44" s="0"/>
      <c r="WYU44" s="0"/>
      <c r="WYV44" s="0"/>
      <c r="WYW44" s="0"/>
      <c r="WYX44" s="0"/>
      <c r="WYY44" s="0"/>
      <c r="WYZ44" s="0"/>
      <c r="WZA44" s="0"/>
      <c r="WZB44" s="0"/>
      <c r="WZC44" s="0"/>
      <c r="WZD44" s="0"/>
      <c r="WZE44" s="0"/>
      <c r="WZF44" s="0"/>
      <c r="WZG44" s="0"/>
      <c r="WZH44" s="0"/>
      <c r="WZI44" s="0"/>
      <c r="WZJ44" s="0"/>
      <c r="WZK44" s="0"/>
      <c r="WZL44" s="0"/>
      <c r="WZM44" s="0"/>
      <c r="WZN44" s="0"/>
      <c r="WZO44" s="0"/>
      <c r="WZP44" s="0"/>
      <c r="WZQ44" s="0"/>
      <c r="WZR44" s="0"/>
      <c r="WZS44" s="0"/>
      <c r="WZT44" s="0"/>
      <c r="WZU44" s="0"/>
      <c r="WZV44" s="0"/>
      <c r="WZW44" s="0"/>
      <c r="WZX44" s="0"/>
      <c r="WZY44" s="0"/>
      <c r="WZZ44" s="0"/>
      <c r="XAA44" s="0"/>
      <c r="XAB44" s="0"/>
      <c r="XAC44" s="0"/>
      <c r="XAD44" s="0"/>
      <c r="XAE44" s="0"/>
      <c r="XAF44" s="0"/>
      <c r="XAG44" s="0"/>
      <c r="XAH44" s="0"/>
      <c r="XAI44" s="0"/>
      <c r="XAJ44" s="0"/>
      <c r="XAK44" s="0"/>
      <c r="XAL44" s="0"/>
      <c r="XAM44" s="0"/>
      <c r="XAN44" s="0"/>
      <c r="XAO44" s="0"/>
      <c r="XAP44" s="0"/>
      <c r="XAQ44" s="0"/>
      <c r="XAR44" s="0"/>
      <c r="XAS44" s="0"/>
      <c r="XAT44" s="0"/>
      <c r="XAU44" s="0"/>
      <c r="XAV44" s="0"/>
      <c r="XAW44" s="0"/>
      <c r="XAX44" s="0"/>
      <c r="XAY44" s="0"/>
      <c r="XAZ44" s="0"/>
      <c r="XBA44" s="0"/>
      <c r="XBB44" s="0"/>
      <c r="XBC44" s="0"/>
      <c r="XBD44" s="0"/>
      <c r="XBE44" s="0"/>
      <c r="XBF44" s="0"/>
      <c r="XBG44" s="0"/>
      <c r="XBH44" s="0"/>
      <c r="XBI44" s="0"/>
      <c r="XBJ44" s="0"/>
      <c r="XBK44" s="0"/>
      <c r="XBL44" s="0"/>
      <c r="XBM44" s="0"/>
      <c r="XBN44" s="0"/>
      <c r="XBO44" s="0"/>
      <c r="XBP44" s="0"/>
      <c r="XBQ44" s="0"/>
      <c r="XBR44" s="0"/>
      <c r="XBS44" s="0"/>
      <c r="XBT44" s="0"/>
      <c r="XBU44" s="0"/>
      <c r="XBV44" s="0"/>
      <c r="XBW44" s="0"/>
      <c r="XBX44" s="0"/>
      <c r="XBY44" s="0"/>
      <c r="XBZ44" s="0"/>
      <c r="XCA44" s="0"/>
      <c r="XCB44" s="0"/>
      <c r="XCC44" s="0"/>
      <c r="XCD44" s="0"/>
      <c r="XCE44" s="0"/>
      <c r="XCF44" s="0"/>
      <c r="XCG44" s="0"/>
      <c r="XCH44" s="0"/>
      <c r="XCI44" s="0"/>
      <c r="XCJ44" s="0"/>
      <c r="XCK44" s="0"/>
      <c r="XCL44" s="0"/>
      <c r="XCM44" s="0"/>
      <c r="XCN44" s="0"/>
      <c r="XCO44" s="0"/>
      <c r="XCP44" s="0"/>
      <c r="XCQ44" s="0"/>
      <c r="XCR44" s="0"/>
      <c r="XCS44" s="0"/>
      <c r="XCT44" s="0"/>
      <c r="XCU44" s="0"/>
      <c r="XCV44" s="0"/>
      <c r="XCW44" s="0"/>
      <c r="XCX44" s="0"/>
      <c r="XCY44" s="0"/>
      <c r="XCZ44" s="0"/>
      <c r="XDA44" s="0"/>
      <c r="XDB44" s="0"/>
      <c r="XDC44" s="0"/>
      <c r="XDD44" s="0"/>
      <c r="XDE44" s="0"/>
      <c r="XDF44" s="0"/>
      <c r="XDG44" s="0"/>
      <c r="XDH44" s="0"/>
      <c r="XDI44" s="0"/>
      <c r="XDJ44" s="0"/>
      <c r="XDK44" s="0"/>
      <c r="XDL44" s="0"/>
      <c r="XDM44" s="0"/>
      <c r="XDN44" s="0"/>
      <c r="XDO44" s="0"/>
      <c r="XDP44" s="0"/>
      <c r="XDQ44" s="0"/>
      <c r="XDR44" s="0"/>
      <c r="XDS44" s="0"/>
      <c r="XDT44" s="0"/>
      <c r="XDU44" s="0"/>
      <c r="XDV44" s="0"/>
      <c r="XDW44" s="0"/>
      <c r="XDX44" s="0"/>
      <c r="XDY44" s="0"/>
      <c r="XDZ44" s="0"/>
      <c r="XEA44" s="0"/>
      <c r="XEB44" s="0"/>
      <c r="XEC44" s="0"/>
      <c r="XED44" s="0"/>
      <c r="XEE44" s="0"/>
      <c r="XEF44" s="0"/>
      <c r="XEG44" s="0"/>
      <c r="XEH44" s="0"/>
      <c r="XEI44" s="0"/>
      <c r="XEJ44" s="0"/>
      <c r="XEK44" s="0"/>
      <c r="XEL44" s="0"/>
      <c r="XEM44" s="0"/>
      <c r="XEN44" s="0"/>
      <c r="XEO44" s="0"/>
      <c r="XEP44" s="0"/>
      <c r="XEQ44" s="0"/>
      <c r="XER44" s="0"/>
      <c r="XES44" s="0"/>
      <c r="XET44" s="0"/>
      <c r="XEU44" s="0"/>
      <c r="XEV44" s="0"/>
      <c r="XEW44" s="0"/>
      <c r="XEX44" s="0"/>
      <c r="XEY44" s="0"/>
      <c r="XEZ44" s="0"/>
      <c r="XFA44" s="0"/>
      <c r="XFB44" s="0"/>
      <c r="XFC44" s="0"/>
      <c r="XFD44" s="0"/>
    </row>
    <row r="45" s="384" customFormat="true" ht="15" hidden="false" customHeight="false" outlineLevel="0" collapsed="false">
      <c r="A45" s="432" t="s">
        <v>692</v>
      </c>
      <c r="B45" s="401" t="n">
        <v>0.015</v>
      </c>
      <c r="C45" s="401" t="n">
        <v>0.015</v>
      </c>
      <c r="D45" s="401" t="n">
        <v>0.015</v>
      </c>
      <c r="E45" s="401" t="n">
        <v>0.015</v>
      </c>
      <c r="F45" s="401" t="n">
        <v>0.015</v>
      </c>
      <c r="G45" s="401" t="n">
        <v>0.015</v>
      </c>
      <c r="H45" s="401" t="n">
        <v>0.015</v>
      </c>
      <c r="I45" s="401" t="n">
        <v>0.015</v>
      </c>
      <c r="J45" s="401" t="n">
        <v>0.015</v>
      </c>
      <c r="K45" s="401" t="n">
        <v>0.015</v>
      </c>
      <c r="L45" s="401" t="n">
        <v>0.015</v>
      </c>
      <c r="M45" s="401" t="n">
        <v>0.015</v>
      </c>
      <c r="N45" s="401"/>
      <c r="O45" s="401"/>
      <c r="P45" s="401"/>
      <c r="Q45" s="401"/>
      <c r="R45" s="401"/>
      <c r="S45" s="401"/>
      <c r="T45" s="401"/>
      <c r="U45" s="401"/>
      <c r="V45" s="401"/>
      <c r="W45" s="401"/>
      <c r="X45" s="401"/>
      <c r="Y45" s="401"/>
      <c r="Z45" s="401"/>
      <c r="AA45" s="401"/>
      <c r="AB45" s="401"/>
      <c r="AC45" s="401"/>
      <c r="AD45" s="401"/>
      <c r="AE45" s="401"/>
      <c r="AF45" s="401"/>
      <c r="AG45" s="401"/>
      <c r="AH45" s="401"/>
      <c r="AI45" s="401"/>
      <c r="AJ45" s="401"/>
      <c r="AK45" s="401"/>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c r="BL45" s="401"/>
      <c r="BM45" s="401"/>
      <c r="BN45" s="401"/>
      <c r="BO45" s="401"/>
      <c r="BP45" s="401"/>
      <c r="BQ45" s="401"/>
      <c r="BR45" s="401"/>
      <c r="BS45" s="401"/>
      <c r="BT45" s="401"/>
      <c r="BU45" s="401"/>
      <c r="BV45" s="401"/>
      <c r="BW45" s="401"/>
      <c r="BX45" s="401"/>
      <c r="BY45" s="401"/>
      <c r="BZ45" s="401"/>
      <c r="CA45" s="401"/>
      <c r="CB45" s="401"/>
      <c r="CC45" s="401"/>
      <c r="CD45" s="401"/>
      <c r="CE45" s="385"/>
    </row>
    <row r="46" customFormat="false" ht="15" hidden="false" customHeight="false" outlineLevel="0" collapsed="false">
      <c r="A46" s="274" t="s">
        <v>757</v>
      </c>
      <c r="B46" s="319" t="str">
        <f aca="false">IF(AND(B3="缓冲罐",B3&lt;&gt;""),IF(B44&lt;B45,"是","否"),"")</f>
        <v>是</v>
      </c>
      <c r="C46" s="319" t="str">
        <f aca="false">IF(AND(C3="缓冲罐",C3&lt;&gt;""),IF(C44&lt;C45,"是","否"),"")</f>
        <v>是</v>
      </c>
      <c r="D46" s="319" t="str">
        <f aca="false">IF(AND(D3="缓冲罐",D3&lt;&gt;""),IF(D44&lt;D45,"是","否"),"")</f>
        <v>是</v>
      </c>
      <c r="E46" s="319" t="str">
        <f aca="false">IF(AND(E3="缓冲罐",E3&lt;&gt;""),IF(E44&lt;E45,"是","否"),"")</f>
        <v>是</v>
      </c>
      <c r="F46" s="319" t="str">
        <f aca="false">IF(AND(F3="缓冲罐",F3&lt;&gt;""),IF(F44&lt;F45,"是","否"),"")</f>
        <v>是</v>
      </c>
      <c r="G46" s="319" t="str">
        <f aca="false">IF(AND(G3="缓冲罐",G3&lt;&gt;""),IF(G44&lt;G45,"是","否"),"")</f>
        <v>是</v>
      </c>
      <c r="H46" s="319" t="str">
        <f aca="false">IF(AND(H3="缓冲罐",H3&lt;&gt;""),IF(H44&lt;H45,"是","否"),"")</f>
        <v>是</v>
      </c>
      <c r="I46" s="319" t="str">
        <f aca="false">IF(AND(I3="缓冲罐",I3&lt;&gt;""),IF(I44&lt;I45,"是","否"),"")</f>
        <v>是</v>
      </c>
      <c r="J46" s="319" t="str">
        <f aca="false">IF(AND(J3="缓冲罐",J3&lt;&gt;""),IF(J44&lt;J45,"是","否"),"")</f>
        <v>是</v>
      </c>
      <c r="K46" s="319" t="str">
        <f aca="false">IF(AND(K3="缓冲罐",K3&lt;&gt;""),IF(K44&lt;K45,"是","否"),"")</f>
        <v>是</v>
      </c>
      <c r="L46" s="319" t="str">
        <f aca="false">IF(AND(L3="缓冲罐",L3&lt;&gt;""),IF(L44&lt;L45,"是","否"),"")</f>
        <v/>
      </c>
      <c r="M46" s="319" t="str">
        <f aca="false">IF(AND(M3="缓冲罐",M3&lt;&gt;""),IF(M44&lt;M45,"是","否"),"")</f>
        <v/>
      </c>
      <c r="N46" s="319" t="str">
        <f aca="false">IF(AND(N3="缓冲罐",N3&lt;&gt;""),IF(N44&lt;N45,"是","否"),"")</f>
        <v/>
      </c>
      <c r="O46" s="319" t="str">
        <f aca="false">IF(AND(O3="缓冲罐",O3&lt;&gt;""),IF(O44&lt;O45,"是","否"),"")</f>
        <v/>
      </c>
      <c r="P46" s="433"/>
      <c r="Q46" s="319" t="str">
        <f aca="false">IF(AND(Q3="缓冲罐",Q3&lt;&gt;""),IF(Q44&lt;Q45,"是","否"),"")</f>
        <v/>
      </c>
      <c r="R46" s="319" t="str">
        <f aca="false">IF(AND(R3="缓冲罐",R3&lt;&gt;""),IF(R44&lt;R45,"是","否"),"")</f>
        <v/>
      </c>
      <c r="S46" s="319" t="str">
        <f aca="false">IF(AND(S3="缓冲罐",S3&lt;&gt;""),IF(S44&lt;S45,"是","否"),"")</f>
        <v/>
      </c>
      <c r="T46" s="319" t="str">
        <f aca="false">IF(AND(T3="缓冲罐",T3&lt;&gt;""),IF(T44&lt;T45,"是","否"),"")</f>
        <v/>
      </c>
      <c r="U46" s="319" t="str">
        <f aca="false">IF(AND(U3="缓冲罐",U3&lt;&gt;""),IF(U44&lt;U45,"是","否"),"")</f>
        <v/>
      </c>
      <c r="V46" s="319" t="str">
        <f aca="false">IF(AND(V3="缓冲罐",V3&lt;&gt;""),IF(V44&lt;V45,"是","否"),"")</f>
        <v/>
      </c>
      <c r="W46" s="319" t="str">
        <f aca="false">IF(AND(W3="缓冲罐",W3&lt;&gt;""),IF(W44&lt;W45,"是","否"),"")</f>
        <v/>
      </c>
      <c r="X46" s="319" t="str">
        <f aca="false">IF(AND(X3="缓冲罐",X3&lt;&gt;""),IF(X44&lt;X45,"是","否"),"")</f>
        <v/>
      </c>
      <c r="Y46" s="319" t="str">
        <f aca="false">IF(AND(Y3="缓冲罐",Y3&lt;&gt;""),IF(Y44&lt;Y45,"是","否"),"")</f>
        <v/>
      </c>
      <c r="Z46" s="319" t="str">
        <f aca="false">IF(AND(Z3="缓冲罐",Z3&lt;&gt;""),IF(Z44&lt;Z45,"是","否"),"")</f>
        <v/>
      </c>
      <c r="AA46" s="319" t="str">
        <f aca="false">IF(AND(AA3="缓冲罐",AA3&lt;&gt;""),IF(AA44&lt;AA45,"是","否"),"")</f>
        <v/>
      </c>
      <c r="AB46" s="319" t="str">
        <f aca="false">IF(AND(AB3="缓冲罐",AB3&lt;&gt;""),IF(AB44&lt;AB45,"是","否"),"")</f>
        <v/>
      </c>
      <c r="AC46" s="319" t="str">
        <f aca="false">IF(AND(AC3="缓冲罐",AC3&lt;&gt;""),IF(AC44&lt;AC45,"是","否"),"")</f>
        <v/>
      </c>
      <c r="AD46" s="319" t="str">
        <f aca="false">IF(AND(AD3="缓冲罐",AD3&lt;&gt;""),IF(AD44&lt;AD45,"是","否"),"")</f>
        <v/>
      </c>
      <c r="AE46" s="319" t="str">
        <f aca="false">IF(AND(AE3="缓冲罐",AE3&lt;&gt;""),IF(AE44&lt;AE45,"是","否"),"")</f>
        <v/>
      </c>
      <c r="AF46" s="319" t="str">
        <f aca="false">IF(AND(AF3="缓冲罐",AF3&lt;&gt;""),IF(AF44&lt;AF45,"是","否"),"")</f>
        <v/>
      </c>
      <c r="AG46" s="319" t="str">
        <f aca="false">IF(AND(AG3="缓冲罐",AG3&lt;&gt;""),IF(AG44&lt;AG45,"是","否"),"")</f>
        <v/>
      </c>
      <c r="AH46" s="319" t="str">
        <f aca="false">IF(AND(AH3="缓冲罐",AH3&lt;&gt;""),IF(AH44&lt;AH45,"是","否"),"")</f>
        <v/>
      </c>
      <c r="AI46" s="319" t="str">
        <f aca="false">IF(AND(AI3="缓冲罐",AI3&lt;&gt;""),IF(AI44&lt;AI45,"是","否"),"")</f>
        <v/>
      </c>
      <c r="AJ46" s="319" t="str">
        <f aca="false">IF(AND(AJ3="缓冲罐",AJ3&lt;&gt;""),IF(AJ44&lt;AJ45,"是","否"),"")</f>
        <v/>
      </c>
      <c r="AK46" s="319" t="str">
        <f aca="false">IF(AND(AK3="缓冲罐",AK3&lt;&gt;""),IF(AK44&lt;AK45,"是","否"),"")</f>
        <v/>
      </c>
      <c r="AL46" s="319" t="str">
        <f aca="false">IF(AND(AL3="缓冲罐",AL3&lt;&gt;""),IF(AL44&lt;AL45,"是","否"),"")</f>
        <v/>
      </c>
      <c r="AM46" s="319" t="str">
        <f aca="false">IF(AND(AM3="缓冲罐",AM3&lt;&gt;""),IF(AM44&lt;AM45,"是","否"),"")</f>
        <v/>
      </c>
      <c r="AN46" s="319" t="str">
        <f aca="false">IF(AND(AN3="缓冲罐",AN3&lt;&gt;""),IF(AN44&lt;AN45,"是","否"),"")</f>
        <v/>
      </c>
      <c r="AO46" s="319" t="str">
        <f aca="false">IF(AND(AO3="缓冲罐",AO3&lt;&gt;""),IF(AO44&lt;AO45,"是","否"),"")</f>
        <v/>
      </c>
      <c r="AP46" s="319" t="str">
        <f aca="false">IF(AND(AP3="缓冲罐",AP3&lt;&gt;""),IF(AP44&lt;AP45,"是","否"),"")</f>
        <v/>
      </c>
      <c r="AQ46" s="319" t="str">
        <f aca="false">IF(AND(AQ3="缓冲罐",AQ3&lt;&gt;""),IF(AQ44&lt;AQ45,"是","否"),"")</f>
        <v/>
      </c>
      <c r="AR46" s="319" t="str">
        <f aca="false">IF(AND(AR3="缓冲罐",AR3&lt;&gt;""),IF(AR44&lt;AR45,"是","否"),"")</f>
        <v/>
      </c>
      <c r="AS46" s="319" t="str">
        <f aca="false">IF(AND(AS3="缓冲罐",AS3&lt;&gt;""),IF(AS44&lt;AS45,"是","否"),"")</f>
        <v/>
      </c>
      <c r="AT46" s="319" t="str">
        <f aca="false">IF(AND(AT3="缓冲罐",AT3&lt;&gt;""),IF(AT44&lt;AT45,"是","否"),"")</f>
        <v/>
      </c>
      <c r="AU46" s="319" t="str">
        <f aca="false">IF(AND(AU3="缓冲罐",AU3&lt;&gt;""),IF(AU44&lt;AU45,"是","否"),"")</f>
        <v/>
      </c>
      <c r="AV46" s="319" t="str">
        <f aca="false">IF(AND(AV3="缓冲罐",AV3&lt;&gt;""),IF(AV44&lt;AV45,"是","否"),"")</f>
        <v/>
      </c>
      <c r="AW46" s="319" t="str">
        <f aca="false">IF(AND(AW3="缓冲罐",AW3&lt;&gt;""),IF(AW44&lt;AW45,"是","否"),"")</f>
        <v/>
      </c>
      <c r="AX46" s="319" t="str">
        <f aca="false">IF(AND(AX3="缓冲罐",AX3&lt;&gt;""),IF(AX44&lt;AX45,"是","否"),"")</f>
        <v/>
      </c>
      <c r="AY46" s="319" t="str">
        <f aca="false">IF(AND(AY3="缓冲罐",AY3&lt;&gt;""),IF(AY44&lt;AY45,"是","否"),"")</f>
        <v/>
      </c>
      <c r="AZ46" s="319" t="str">
        <f aca="false">IF(AND(AZ3="缓冲罐",AZ3&lt;&gt;""),IF(AZ44&lt;AZ45,"是","否"),"")</f>
        <v/>
      </c>
      <c r="BA46" s="319" t="str">
        <f aca="false">IF(AND(BA3="缓冲罐",BA3&lt;&gt;""),IF(BA44&lt;BA45,"是","否"),"")</f>
        <v/>
      </c>
      <c r="BB46" s="319" t="str">
        <f aca="false">IF(AND(BB3="缓冲罐",BB3&lt;&gt;""),IF(BB44&lt;BB45,"是","否"),"")</f>
        <v/>
      </c>
      <c r="BC46" s="319" t="str">
        <f aca="false">IF(AND(BC3="缓冲罐",BC3&lt;&gt;""),IF(BC44&lt;BC45,"是","否"),"")</f>
        <v/>
      </c>
      <c r="BD46" s="319" t="str">
        <f aca="false">IF(AND(BD3="缓冲罐",BD3&lt;&gt;""),IF(BD44&lt;BD45,"是","否"),"")</f>
        <v/>
      </c>
      <c r="BE46" s="319" t="str">
        <f aca="false">IF(AND(BE3="缓冲罐",BE3&lt;&gt;""),IF(BE44&lt;BE45,"是","否"),"")</f>
        <v/>
      </c>
      <c r="BF46" s="319" t="str">
        <f aca="false">IF(AND(BF3="缓冲罐",BF3&lt;&gt;""),IF(BF44&lt;BF45,"是","否"),"")</f>
        <v/>
      </c>
      <c r="BG46" s="319" t="str">
        <f aca="false">IF(AND(BG3="缓冲罐",BG3&lt;&gt;""),IF(BG44&lt;BG45,"是","否"),"")</f>
        <v/>
      </c>
      <c r="BH46" s="319" t="str">
        <f aca="false">IF(AND(BH3="缓冲罐",BH3&lt;&gt;""),IF(BH44&lt;BH45,"是","否"),"")</f>
        <v/>
      </c>
      <c r="BI46" s="319" t="str">
        <f aca="false">IF(AND(BI3="缓冲罐",BI3&lt;&gt;""),IF(BI44&lt;BI45,"是","否"),"")</f>
        <v/>
      </c>
      <c r="BJ46" s="319" t="str">
        <f aca="false">IF(AND(BJ3="缓冲罐",BJ3&lt;&gt;""),IF(BJ44&lt;BJ45,"是","否"),"")</f>
        <v/>
      </c>
      <c r="BK46" s="319" t="str">
        <f aca="false">IF(AND(BK3="缓冲罐",BK3&lt;&gt;""),IF(BK44&lt;BK45,"是","否"),"")</f>
        <v/>
      </c>
      <c r="BL46" s="319" t="str">
        <f aca="false">IF(AND(BL3="缓冲罐",BL3&lt;&gt;""),IF(BL44&lt;BL45,"是","否"),"")</f>
        <v/>
      </c>
      <c r="BM46" s="319" t="str">
        <f aca="false">IF(AND(BM3="缓冲罐",BM3&lt;&gt;""),IF(BM44&lt;BM45,"是","否"),"")</f>
        <v/>
      </c>
      <c r="BN46" s="319" t="str">
        <f aca="false">IF(AND(BN3="缓冲罐",BN3&lt;&gt;""),IF(BN44&lt;BN45,"是","否"),"")</f>
        <v/>
      </c>
      <c r="BO46" s="319" t="str">
        <f aca="false">IF(AND(BO3="缓冲罐",BO3&lt;&gt;""),IF(BO44&lt;BO45,"是","否"),"")</f>
        <v/>
      </c>
      <c r="BP46" s="319" t="str">
        <f aca="false">IF(AND(BP3="缓冲罐",BP3&lt;&gt;""),IF(BP44&lt;BP45,"是","否"),"")</f>
        <v/>
      </c>
      <c r="BQ46" s="319" t="str">
        <f aca="false">IF(AND(BQ3="缓冲罐",BQ3&lt;&gt;""),IF(BQ44&lt;BQ45,"是","否"),"")</f>
        <v/>
      </c>
      <c r="BR46" s="319" t="str">
        <f aca="false">IF(AND(BR3="缓冲罐",BR3&lt;&gt;""),IF(BR44&lt;BR45,"是","否"),"")</f>
        <v/>
      </c>
      <c r="BS46" s="319" t="str">
        <f aca="false">IF(AND(BS3="缓冲罐",BS3&lt;&gt;""),IF(BS44&lt;BS45,"是","否"),"")</f>
        <v/>
      </c>
      <c r="BT46" s="319" t="str">
        <f aca="false">IF(AND(BT3="缓冲罐",BT3&lt;&gt;""),IF(BT44&lt;BT45,"是","否"),"")</f>
        <v/>
      </c>
      <c r="BU46" s="319" t="str">
        <f aca="false">IF(AND(BU3="缓冲罐",BU3&lt;&gt;""),IF(BU44&lt;BU45,"是","否"),"")</f>
        <v/>
      </c>
      <c r="BV46" s="319" t="str">
        <f aca="false">IF(AND(BV3="缓冲罐",BV3&lt;&gt;""),IF(BV44&lt;BV45,"是","否"),"")</f>
        <v/>
      </c>
      <c r="BW46" s="319" t="str">
        <f aca="false">IF(AND(BW3="缓冲罐",BW3&lt;&gt;""),IF(BW44&lt;BW45,"是","否"),"")</f>
        <v/>
      </c>
      <c r="BX46" s="319" t="str">
        <f aca="false">IF(AND(BX3="缓冲罐",BX3&lt;&gt;""),IF(BX44&lt;BX45,"是","否"),"")</f>
        <v/>
      </c>
      <c r="BY46" s="319" t="str">
        <f aca="false">IF(AND(BY3="缓冲罐",BY3&lt;&gt;""),IF(BY44&lt;BY45,"是","否"),"")</f>
        <v/>
      </c>
      <c r="BZ46" s="319" t="str">
        <f aca="false">IF(AND(BZ3="缓冲罐",BZ3&lt;&gt;""),IF(BZ44&lt;BZ45,"是","否"),"")</f>
        <v/>
      </c>
      <c r="CA46" s="319" t="str">
        <f aca="false">IF(AND(CA3="缓冲罐",CA3&lt;&gt;""),IF(CA44&lt;CA45,"是","否"),"")</f>
        <v/>
      </c>
      <c r="CB46" s="319" t="str">
        <f aca="false">IF(AND(CB3="缓冲罐",CB3&lt;&gt;""),IF(CB44&lt;CB45,"是","否"),"")</f>
        <v/>
      </c>
      <c r="CC46" s="319" t="str">
        <f aca="false">IF(AND(CC3="缓冲罐",CC3&lt;&gt;""),IF(CC44&lt;CC45,"是","否"),"")</f>
        <v/>
      </c>
      <c r="CD46" s="319" t="str">
        <f aca="false">IF(AND(CD3="缓冲罐",CD3&lt;&gt;""),IF(CD44&lt;CD45,"是","否"),"")</f>
        <v/>
      </c>
    </row>
    <row r="47" s="384" customFormat="true" ht="15" hidden="false" customHeight="false" outlineLevel="0" collapsed="false">
      <c r="A47" s="405" t="s">
        <v>625</v>
      </c>
      <c r="B47" s="386"/>
      <c r="C47" s="386"/>
      <c r="D47" s="386"/>
      <c r="E47" s="386" t="s">
        <v>626</v>
      </c>
      <c r="F47" s="386"/>
      <c r="G47" s="386"/>
      <c r="H47" s="386" t="s">
        <v>626</v>
      </c>
      <c r="I47" s="386" t="s">
        <v>626</v>
      </c>
      <c r="J47" s="386" t="s">
        <v>626</v>
      </c>
      <c r="K47" s="386" t="s">
        <v>626</v>
      </c>
      <c r="L47" s="386" t="s">
        <v>626</v>
      </c>
      <c r="M47" s="386" t="s">
        <v>626</v>
      </c>
      <c r="N47" s="386" t="s">
        <v>626</v>
      </c>
      <c r="O47" s="386" t="s">
        <v>626</v>
      </c>
      <c r="P47" s="386" t="s">
        <v>626</v>
      </c>
      <c r="Q47" s="386" t="s">
        <v>626</v>
      </c>
      <c r="R47" s="386" t="s">
        <v>626</v>
      </c>
      <c r="S47" s="386" t="s">
        <v>626</v>
      </c>
      <c r="T47" s="386" t="s">
        <v>626</v>
      </c>
      <c r="U47" s="386" t="s">
        <v>626</v>
      </c>
      <c r="V47" s="386" t="s">
        <v>626</v>
      </c>
      <c r="W47" s="386" t="s">
        <v>626</v>
      </c>
      <c r="X47" s="386" t="s">
        <v>626</v>
      </c>
      <c r="Y47" s="386" t="s">
        <v>626</v>
      </c>
      <c r="Z47" s="386" t="s">
        <v>626</v>
      </c>
      <c r="CE47" s="385"/>
    </row>
    <row r="48" customFormat="false" ht="15" hidden="false" customHeight="false" outlineLevel="0" collapsed="false">
      <c r="A48" s="388" t="s">
        <v>494</v>
      </c>
      <c r="B48" s="427" t="n">
        <f aca="false">IF(AND(B29&lt;&gt;0,B29&lt;&gt;""),B43/B29/60,"")</f>
        <v>21.6733782664525</v>
      </c>
      <c r="C48" s="427" t="n">
        <f aca="false">IF(AND(C29&lt;&gt;0,C29&lt;&gt;""),C43/C29/60,"")</f>
        <v>15.858569463258</v>
      </c>
      <c r="D48" s="427" t="n">
        <f aca="false">IF(AND(D29&lt;&gt;0,D29&lt;&gt;""),D43/D29/60,"")</f>
        <v>19.5512603358779</v>
      </c>
      <c r="E48" s="427" t="n">
        <f aca="false">IF(AND(E29&lt;&gt;0,E29&lt;&gt;""),E43/E29/60,"")</f>
        <v>8.84067069397377</v>
      </c>
      <c r="F48" s="427" t="n">
        <f aca="false">IF(AND(F29&lt;&gt;0,F29&lt;&gt;""),F43/F29/60,"")</f>
        <v>31.2144545454545</v>
      </c>
      <c r="G48" s="427" t="n">
        <f aca="false">IF(AND(G29&lt;&gt;0,G29&lt;&gt;""),G43/G29/60,"")</f>
        <v>17.084203902439</v>
      </c>
      <c r="H48" s="427" t="n">
        <f aca="false">IF(AND(H29&lt;&gt;0,H29&lt;&gt;""),H43/H29/60,"")</f>
        <v>169.10784</v>
      </c>
      <c r="I48" s="427" t="n">
        <f aca="false">IF(AND(I29&lt;&gt;0,I29&lt;&gt;""),I43/I29/60,"")</f>
        <v>7.21846135801625</v>
      </c>
      <c r="J48" s="427" t="n">
        <f aca="false">IF(AND(J29&lt;&gt;0,J29&lt;&gt;""),J43/J29/60,"")</f>
        <v>15.9290772727273</v>
      </c>
      <c r="K48" s="427" t="n">
        <f aca="false">IF(AND(K29&lt;&gt;0,K29&lt;&gt;""),K43/K29/60,"")</f>
        <v>18867.4036363636</v>
      </c>
      <c r="L48" s="427" t="n">
        <f aca="false">IF(AND(L29&lt;&gt;0,L29&lt;&gt;""),L43/L29/60,"")</f>
        <v>17.1125656698722</v>
      </c>
      <c r="M48" s="427" t="n">
        <f aca="false">IF(AND(M29&lt;&gt;0,M29&lt;&gt;""),M43/M29/60,"")</f>
        <v>3.49084835873993</v>
      </c>
      <c r="N48" s="427" t="n">
        <f aca="false">IF(AND(N29&lt;&gt;0,N29&lt;&gt;""),N43/N29/60,"")</f>
        <v>15.5052008573288</v>
      </c>
      <c r="O48" s="427" t="n">
        <f aca="false">IF(AND(O29&lt;&gt;0,O29&lt;&gt;""),O43/O29/60,"")</f>
        <v>716.267528762955</v>
      </c>
      <c r="P48" s="427" t="n">
        <f aca="false">IF(AND(P29&lt;&gt;0,P29&lt;&gt;""),P43/P29/60,"")</f>
        <v>10.9484362797445</v>
      </c>
      <c r="Q48" s="427" t="n">
        <f aca="false">IF(AND(Q29&lt;&gt;0,Q29&lt;&gt;""),Q43/Q29/60,"")</f>
        <v>21075.1090909091</v>
      </c>
      <c r="R48" s="427" t="n">
        <f aca="false">IF(AND(R29&lt;&gt;0,R29&lt;&gt;""),R43/R29/60,"")</f>
        <v>1869.94782968801</v>
      </c>
      <c r="S48" s="427" t="n">
        <f aca="false">IF(AND(S29&lt;&gt;0,S29&lt;&gt;""),S43/S29/60,"")</f>
        <v>5824.95477344573</v>
      </c>
      <c r="T48" s="427" t="n">
        <f aca="false">IF(AND(T29&lt;&gt;0,T29&lt;&gt;""),T43/T29/60,"")</f>
        <v>15.1025277777778</v>
      </c>
      <c r="U48" s="427" t="n">
        <f aca="false">IF(AND(U29&lt;&gt;0,U29&lt;&gt;""),U43/U29/60,"")</f>
        <v>177.575563636364</v>
      </c>
      <c r="V48" s="427" t="n">
        <f aca="false">IF(AND(V29&lt;&gt;0,V29&lt;&gt;""),V43/V29/60,"")</f>
        <v>16.5792</v>
      </c>
      <c r="W48" s="427" t="n">
        <f aca="false">IF(AND(W29&lt;&gt;0,W29&lt;&gt;""),W43/W29/60,"")</f>
        <v>17.6154</v>
      </c>
      <c r="X48" s="427" t="str">
        <f aca="false">IF(AND(X29&lt;&gt;0,X29&lt;&gt;""),X43/X29/60,"")</f>
        <v/>
      </c>
      <c r="Y48" s="427" t="str">
        <f aca="false">IF(AND(Y29&lt;&gt;0,Y29&lt;&gt;""),Y43/Y29/60,"")</f>
        <v/>
      </c>
      <c r="Z48" s="427" t="str">
        <f aca="false">IF(AND(Z29&lt;&gt;0,Z29&lt;&gt;""),Z43/Z29/60,"")</f>
        <v/>
      </c>
      <c r="AA48" s="427" t="str">
        <f aca="false">IF(AND(AA29&lt;&gt;0,AA29&lt;&gt;""),AA43/AA29/60,"")</f>
        <v/>
      </c>
      <c r="AB48" s="427" t="str">
        <f aca="false">IF(AND(AB29&lt;&gt;0,AB29&lt;&gt;""),AB43/AB29/60,"")</f>
        <v/>
      </c>
      <c r="AC48" s="427" t="str">
        <f aca="false">IF(AND(AC29&lt;&gt;0,AC29&lt;&gt;""),AC43/AC29/60,"")</f>
        <v/>
      </c>
      <c r="AD48" s="427" t="str">
        <f aca="false">IF(AND(AD29&lt;&gt;0,AD29&lt;&gt;""),AD43/AD29/60,"")</f>
        <v/>
      </c>
      <c r="AE48" s="427" t="str">
        <f aca="false">IF(AND(AE29&lt;&gt;0,AE29&lt;&gt;""),AE43/AE29/60,"")</f>
        <v/>
      </c>
      <c r="AF48" s="427" t="str">
        <f aca="false">IF(AND(AF29&lt;&gt;0,AF29&lt;&gt;""),AF43/AF29/60,"")</f>
        <v/>
      </c>
      <c r="AG48" s="427" t="str">
        <f aca="false">IF(AND(AG29&lt;&gt;0,AG29&lt;&gt;""),AG43/AG29/60,"")</f>
        <v/>
      </c>
      <c r="AH48" s="427" t="str">
        <f aca="false">IF(AND(AH29&lt;&gt;0,AH29&lt;&gt;""),AH43/AH29/60,"")</f>
        <v/>
      </c>
      <c r="AI48" s="427" t="str">
        <f aca="false">IF(AND(AI29&lt;&gt;0,AI29&lt;&gt;""),AI43/AI29/60,"")</f>
        <v/>
      </c>
      <c r="AJ48" s="427" t="str">
        <f aca="false">IF(AND(AJ29&lt;&gt;0,AJ29&lt;&gt;""),AJ43/AJ29/60,"")</f>
        <v/>
      </c>
      <c r="AK48" s="427" t="str">
        <f aca="false">IF(AND(AK29&lt;&gt;0,AK29&lt;&gt;""),AK43/AK29/60,"")</f>
        <v/>
      </c>
      <c r="AL48" s="427" t="str">
        <f aca="false">IF(AND(AL29&lt;&gt;0,AL29&lt;&gt;""),AL43/AL29/60,"")</f>
        <v/>
      </c>
      <c r="AM48" s="427" t="str">
        <f aca="false">IF(AND(AM29&lt;&gt;0,AM29&lt;&gt;""),AM43/AM29/60,"")</f>
        <v/>
      </c>
      <c r="AN48" s="427" t="str">
        <f aca="false">IF(AND(AN29&lt;&gt;0,AN29&lt;&gt;""),AN43/AN29/60,"")</f>
        <v/>
      </c>
      <c r="AO48" s="427" t="str">
        <f aca="false">IF(AND(AO29&lt;&gt;0,AO29&lt;&gt;""),AO43/AO29/60,"")</f>
        <v/>
      </c>
      <c r="AP48" s="427" t="str">
        <f aca="false">IF(AND(AP29&lt;&gt;0,AP29&lt;&gt;""),AP43/AP29/60,"")</f>
        <v/>
      </c>
      <c r="AQ48" s="427" t="str">
        <f aca="false">IF(AND(AQ29&lt;&gt;0,AQ29&lt;&gt;""),AQ43/AQ29/60,"")</f>
        <v/>
      </c>
      <c r="AR48" s="427" t="str">
        <f aca="false">IF(AND(AR29&lt;&gt;0,AR29&lt;&gt;""),AR43/AR29/60,"")</f>
        <v/>
      </c>
      <c r="AS48" s="427" t="str">
        <f aca="false">IF(AND(AS29&lt;&gt;0,AS29&lt;&gt;""),AS43/AS29/60,"")</f>
        <v/>
      </c>
      <c r="AT48" s="427" t="str">
        <f aca="false">IF(AND(AT29&lt;&gt;0,AT29&lt;&gt;""),AT43/AT29/60,"")</f>
        <v/>
      </c>
      <c r="AU48" s="427" t="str">
        <f aca="false">IF(AND(AU29&lt;&gt;0,AU29&lt;&gt;""),AU43/AU29/60,"")</f>
        <v/>
      </c>
      <c r="AV48" s="427" t="str">
        <f aca="false">IF(AND(AV29&lt;&gt;0,AV29&lt;&gt;""),AV43/AV29/60,"")</f>
        <v/>
      </c>
      <c r="AW48" s="427" t="str">
        <f aca="false">IF(AND(AW29&lt;&gt;0,AW29&lt;&gt;""),AW43/AW29/60,"")</f>
        <v/>
      </c>
      <c r="AX48" s="427" t="str">
        <f aca="false">IF(AND(AX29&lt;&gt;0,AX29&lt;&gt;""),AX43/AX29/60,"")</f>
        <v/>
      </c>
      <c r="AY48" s="427" t="str">
        <f aca="false">IF(AND(AY29&lt;&gt;0,AY29&lt;&gt;""),AY43/AY29/60,"")</f>
        <v/>
      </c>
      <c r="AZ48" s="427" t="str">
        <f aca="false">IF(AND(AZ29&lt;&gt;0,AZ29&lt;&gt;""),AZ43/AZ29/60,"")</f>
        <v/>
      </c>
      <c r="BA48" s="427" t="str">
        <f aca="false">IF(AND(BA29&lt;&gt;0,BA29&lt;&gt;""),BA43/BA29/60,"")</f>
        <v/>
      </c>
      <c r="BB48" s="427" t="str">
        <f aca="false">IF(AND(BB29&lt;&gt;0,BB29&lt;&gt;""),BB43/BB29/60,"")</f>
        <v/>
      </c>
      <c r="BC48" s="427" t="str">
        <f aca="false">IF(AND(BC29&lt;&gt;0,BC29&lt;&gt;""),BC43/BC29/60,"")</f>
        <v/>
      </c>
      <c r="BD48" s="427" t="str">
        <f aca="false">IF(AND(BD29&lt;&gt;0,BD29&lt;&gt;""),BD43/BD29/60,"")</f>
        <v/>
      </c>
      <c r="BE48" s="427" t="str">
        <f aca="false">IF(AND(BE29&lt;&gt;0,BE29&lt;&gt;""),BE43/BE29/60,"")</f>
        <v/>
      </c>
      <c r="BF48" s="427" t="str">
        <f aca="false">IF(AND(BF29&lt;&gt;0,BF29&lt;&gt;""),BF43/BF29/60,"")</f>
        <v/>
      </c>
      <c r="BG48" s="427" t="str">
        <f aca="false">IF(AND(BG29&lt;&gt;0,BG29&lt;&gt;""),BG43/BG29/60,"")</f>
        <v/>
      </c>
      <c r="BH48" s="427" t="str">
        <f aca="false">IF(AND(BH29&lt;&gt;0,BH29&lt;&gt;""),BH43/BH29/60,"")</f>
        <v/>
      </c>
      <c r="BI48" s="427" t="str">
        <f aca="false">IF(AND(BI29&lt;&gt;0,BI29&lt;&gt;""),BI43/BI29/60,"")</f>
        <v/>
      </c>
      <c r="BJ48" s="427" t="str">
        <f aca="false">IF(AND(BJ29&lt;&gt;0,BJ29&lt;&gt;""),BJ43/BJ29/60,"")</f>
        <v/>
      </c>
      <c r="BK48" s="427" t="str">
        <f aca="false">IF(AND(BK29&lt;&gt;0,BK29&lt;&gt;""),BK43/BK29/60,"")</f>
        <v/>
      </c>
      <c r="BL48" s="427" t="str">
        <f aca="false">IF(AND(BL29&lt;&gt;0,BL29&lt;&gt;""),BL43/BL29/60,"")</f>
        <v/>
      </c>
      <c r="BM48" s="427" t="str">
        <f aca="false">IF(AND(BM29&lt;&gt;0,BM29&lt;&gt;""),BM43/BM29/60,"")</f>
        <v/>
      </c>
      <c r="BN48" s="427" t="str">
        <f aca="false">IF(AND(BN29&lt;&gt;0,BN29&lt;&gt;""),BN43/BN29/60,"")</f>
        <v/>
      </c>
      <c r="BO48" s="427" t="str">
        <f aca="false">IF(AND(BO29&lt;&gt;0,BO29&lt;&gt;""),BO43/BO29/60,"")</f>
        <v/>
      </c>
      <c r="BP48" s="427" t="str">
        <f aca="false">IF(AND(BP29&lt;&gt;0,BP29&lt;&gt;""),BP43/BP29/60,"")</f>
        <v/>
      </c>
      <c r="BQ48" s="427" t="str">
        <f aca="false">IF(AND(BQ29&lt;&gt;0,BQ29&lt;&gt;""),BQ43/BQ29/60,"")</f>
        <v/>
      </c>
      <c r="BR48" s="427" t="str">
        <f aca="false">IF(AND(BR29&lt;&gt;0,BR29&lt;&gt;""),BR43/BR29/60,"")</f>
        <v/>
      </c>
      <c r="BS48" s="427" t="str">
        <f aca="false">IF(AND(BS29&lt;&gt;0,BS29&lt;&gt;""),BS43/BS29/60,"")</f>
        <v/>
      </c>
      <c r="BT48" s="427" t="str">
        <f aca="false">IF(AND(BT29&lt;&gt;0,BT29&lt;&gt;""),BT43/BT29/60,"")</f>
        <v/>
      </c>
      <c r="BU48" s="427" t="str">
        <f aca="false">IF(AND(BU29&lt;&gt;0,BU29&lt;&gt;""),BU43/BU29/60,"")</f>
        <v/>
      </c>
      <c r="BV48" s="427" t="str">
        <f aca="false">IF(AND(BV29&lt;&gt;0,BV29&lt;&gt;""),BV43/BV29/60,"")</f>
        <v/>
      </c>
      <c r="BW48" s="427" t="str">
        <f aca="false">IF(AND(BW29&lt;&gt;0,BW29&lt;&gt;""),BW43/BW29/60,"")</f>
        <v/>
      </c>
      <c r="BX48" s="427" t="str">
        <f aca="false">IF(AND(BX29&lt;&gt;0,BX29&lt;&gt;""),BX43/BX29/60,"")</f>
        <v/>
      </c>
      <c r="BY48" s="427" t="str">
        <f aca="false">IF(AND(BY29&lt;&gt;0,BY29&lt;&gt;""),BY43/BY29/60,"")</f>
        <v/>
      </c>
      <c r="BZ48" s="427" t="str">
        <f aca="false">IF(AND(BZ29&lt;&gt;0,BZ29&lt;&gt;""),BZ43/BZ29/60,"")</f>
        <v/>
      </c>
      <c r="CA48" s="427" t="str">
        <f aca="false">IF(AND(CA29&lt;&gt;0,CA29&lt;&gt;""),CA43/CA29/60,"")</f>
        <v/>
      </c>
      <c r="CB48" s="427" t="str">
        <f aca="false">IF(AND(CB29&lt;&gt;0,CB29&lt;&gt;""),CB43/CB29/60,"")</f>
        <v/>
      </c>
      <c r="CC48" s="427" t="str">
        <f aca="false">IF(AND(CC29&lt;&gt;0,CC29&lt;&gt;""),CC43/CC29/60,"")</f>
        <v/>
      </c>
      <c r="CD48" s="427" t="str">
        <f aca="false">IF(AND(CD29&lt;&gt;0,CD29&lt;&gt;""),CD43/CD29/60,"")</f>
        <v/>
      </c>
      <c r="CE48" s="39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c r="AMK48" s="0"/>
      <c r="AML48" s="0"/>
      <c r="AMM48" s="0"/>
      <c r="AMN48" s="0"/>
      <c r="AMO48" s="0"/>
      <c r="AMP48" s="0"/>
      <c r="AMQ48" s="0"/>
      <c r="AMR48" s="0"/>
      <c r="AMS48" s="0"/>
      <c r="AMT48" s="0"/>
      <c r="AMU48" s="0"/>
      <c r="AMV48" s="0"/>
      <c r="AMW48" s="0"/>
      <c r="AMX48" s="0"/>
      <c r="AMY48" s="0"/>
      <c r="AMZ48" s="0"/>
      <c r="ANA48" s="0"/>
      <c r="ANB48" s="0"/>
      <c r="ANC48" s="0"/>
      <c r="AND48" s="0"/>
      <c r="ANE48" s="0"/>
      <c r="ANF48" s="0"/>
      <c r="ANG48" s="0"/>
      <c r="ANH48" s="0"/>
      <c r="ANI48" s="0"/>
      <c r="ANJ48" s="0"/>
      <c r="ANK48" s="0"/>
      <c r="ANL48" s="0"/>
      <c r="ANM48" s="0"/>
      <c r="ANN48" s="0"/>
      <c r="ANO48" s="0"/>
      <c r="ANP48" s="0"/>
      <c r="ANQ48" s="0"/>
      <c r="ANR48" s="0"/>
      <c r="ANS48" s="0"/>
      <c r="ANT48" s="0"/>
      <c r="ANU48" s="0"/>
      <c r="ANV48" s="0"/>
      <c r="ANW48" s="0"/>
      <c r="ANX48" s="0"/>
      <c r="ANY48" s="0"/>
      <c r="ANZ48" s="0"/>
      <c r="AOA48" s="0"/>
      <c r="AOB48" s="0"/>
      <c r="AOC48" s="0"/>
      <c r="AOD48" s="0"/>
      <c r="AOE48" s="0"/>
      <c r="AOF48" s="0"/>
      <c r="AOG48" s="0"/>
      <c r="AOH48" s="0"/>
      <c r="AOI48" s="0"/>
      <c r="AOJ48" s="0"/>
      <c r="AOK48" s="0"/>
      <c r="AOL48" s="0"/>
      <c r="AOM48" s="0"/>
      <c r="AON48" s="0"/>
      <c r="AOO48" s="0"/>
      <c r="AOP48" s="0"/>
      <c r="AOQ48" s="0"/>
      <c r="AOR48" s="0"/>
      <c r="AOS48" s="0"/>
      <c r="AOT48" s="0"/>
      <c r="AOU48" s="0"/>
      <c r="AOV48" s="0"/>
      <c r="AOW48" s="0"/>
      <c r="AOX48" s="0"/>
      <c r="AOY48" s="0"/>
      <c r="AOZ48" s="0"/>
      <c r="APA48" s="0"/>
      <c r="APB48" s="0"/>
      <c r="APC48" s="0"/>
      <c r="APD48" s="0"/>
      <c r="APE48" s="0"/>
      <c r="APF48" s="0"/>
      <c r="APG48" s="0"/>
      <c r="APH48" s="0"/>
      <c r="API48" s="0"/>
      <c r="APJ48" s="0"/>
      <c r="APK48" s="0"/>
      <c r="APL48" s="0"/>
      <c r="APM48" s="0"/>
      <c r="APN48" s="0"/>
      <c r="APO48" s="0"/>
      <c r="APP48" s="0"/>
      <c r="APQ48" s="0"/>
      <c r="APR48" s="0"/>
      <c r="APS48" s="0"/>
      <c r="APT48" s="0"/>
      <c r="APU48" s="0"/>
      <c r="APV48" s="0"/>
      <c r="APW48" s="0"/>
      <c r="APX48" s="0"/>
      <c r="APY48" s="0"/>
      <c r="APZ48" s="0"/>
      <c r="AQA48" s="0"/>
      <c r="AQB48" s="0"/>
      <c r="AQC48" s="0"/>
      <c r="AQD48" s="0"/>
      <c r="AQE48" s="0"/>
      <c r="AQF48" s="0"/>
      <c r="AQG48" s="0"/>
      <c r="AQH48" s="0"/>
      <c r="AQI48" s="0"/>
      <c r="AQJ48" s="0"/>
      <c r="AQK48" s="0"/>
      <c r="AQL48" s="0"/>
      <c r="AQM48" s="0"/>
      <c r="AQN48" s="0"/>
      <c r="AQO48" s="0"/>
      <c r="AQP48" s="0"/>
      <c r="AQQ48" s="0"/>
      <c r="AQR48" s="0"/>
      <c r="AQS48" s="0"/>
      <c r="AQT48" s="0"/>
      <c r="AQU48" s="0"/>
      <c r="AQV48" s="0"/>
      <c r="AQW48" s="0"/>
      <c r="AQX48" s="0"/>
      <c r="AQY48" s="0"/>
      <c r="AQZ48" s="0"/>
      <c r="ARA48" s="0"/>
      <c r="ARB48" s="0"/>
      <c r="ARC48" s="0"/>
      <c r="ARD48" s="0"/>
      <c r="ARE48" s="0"/>
      <c r="ARF48" s="0"/>
      <c r="ARG48" s="0"/>
      <c r="ARH48" s="0"/>
      <c r="ARI48" s="0"/>
      <c r="ARJ48" s="0"/>
      <c r="ARK48" s="0"/>
      <c r="ARL48" s="0"/>
      <c r="ARM48" s="0"/>
      <c r="ARN48" s="0"/>
      <c r="ARO48" s="0"/>
      <c r="ARP48" s="0"/>
      <c r="ARQ48" s="0"/>
      <c r="ARR48" s="0"/>
      <c r="ARS48" s="0"/>
      <c r="ART48" s="0"/>
      <c r="ARU48" s="0"/>
      <c r="ARV48" s="0"/>
      <c r="ARW48" s="0"/>
      <c r="ARX48" s="0"/>
      <c r="ARY48" s="0"/>
      <c r="ARZ48" s="0"/>
      <c r="ASA48" s="0"/>
      <c r="ASB48" s="0"/>
      <c r="ASC48" s="0"/>
      <c r="ASD48" s="0"/>
      <c r="ASE48" s="0"/>
      <c r="ASF48" s="0"/>
      <c r="ASG48" s="0"/>
      <c r="ASH48" s="0"/>
      <c r="ASI48" s="0"/>
      <c r="ASJ48" s="0"/>
      <c r="ASK48" s="0"/>
      <c r="ASL48" s="0"/>
      <c r="ASM48" s="0"/>
      <c r="ASN48" s="0"/>
      <c r="ASO48" s="0"/>
      <c r="ASP48" s="0"/>
      <c r="ASQ48" s="0"/>
      <c r="ASR48" s="0"/>
      <c r="ASS48" s="0"/>
      <c r="AST48" s="0"/>
      <c r="ASU48" s="0"/>
      <c r="ASV48" s="0"/>
      <c r="ASW48" s="0"/>
      <c r="ASX48" s="0"/>
      <c r="ASY48" s="0"/>
      <c r="ASZ48" s="0"/>
      <c r="ATA48" s="0"/>
      <c r="ATB48" s="0"/>
      <c r="ATC48" s="0"/>
      <c r="ATD48" s="0"/>
      <c r="ATE48" s="0"/>
      <c r="ATF48" s="0"/>
      <c r="ATG48" s="0"/>
      <c r="ATH48" s="0"/>
      <c r="ATI48" s="0"/>
      <c r="ATJ48" s="0"/>
      <c r="ATK48" s="0"/>
      <c r="ATL48" s="0"/>
      <c r="ATM48" s="0"/>
      <c r="ATN48" s="0"/>
      <c r="ATO48" s="0"/>
      <c r="ATP48" s="0"/>
      <c r="ATQ48" s="0"/>
      <c r="ATR48" s="0"/>
      <c r="ATS48" s="0"/>
      <c r="ATT48" s="0"/>
      <c r="ATU48" s="0"/>
      <c r="ATV48" s="0"/>
      <c r="ATW48" s="0"/>
      <c r="ATX48" s="0"/>
      <c r="ATY48" s="0"/>
      <c r="ATZ48" s="0"/>
      <c r="AUA48" s="0"/>
      <c r="AUB48" s="0"/>
      <c r="AUC48" s="0"/>
      <c r="AUD48" s="0"/>
      <c r="AUE48" s="0"/>
      <c r="AUF48" s="0"/>
      <c r="AUG48" s="0"/>
      <c r="AUH48" s="0"/>
      <c r="AUI48" s="0"/>
      <c r="AUJ48" s="0"/>
      <c r="AUK48" s="0"/>
      <c r="AUL48" s="0"/>
      <c r="AUM48" s="0"/>
      <c r="AUN48" s="0"/>
      <c r="AUO48" s="0"/>
      <c r="AUP48" s="0"/>
      <c r="AUQ48" s="0"/>
      <c r="AUR48" s="0"/>
      <c r="AUS48" s="0"/>
      <c r="AUT48" s="0"/>
      <c r="AUU48" s="0"/>
      <c r="AUV48" s="0"/>
      <c r="AUW48" s="0"/>
      <c r="AUX48" s="0"/>
      <c r="AUY48" s="0"/>
      <c r="AUZ48" s="0"/>
      <c r="AVA48" s="0"/>
      <c r="AVB48" s="0"/>
      <c r="AVC48" s="0"/>
      <c r="AVD48" s="0"/>
      <c r="AVE48" s="0"/>
      <c r="AVF48" s="0"/>
      <c r="AVG48" s="0"/>
      <c r="AVH48" s="0"/>
      <c r="AVI48" s="0"/>
      <c r="AVJ48" s="0"/>
      <c r="AVK48" s="0"/>
      <c r="AVL48" s="0"/>
      <c r="AVM48" s="0"/>
      <c r="AVN48" s="0"/>
      <c r="AVO48" s="0"/>
      <c r="AVP48" s="0"/>
      <c r="AVQ48" s="0"/>
      <c r="AVR48" s="0"/>
      <c r="AVS48" s="0"/>
      <c r="AVT48" s="0"/>
      <c r="AVU48" s="0"/>
      <c r="AVV48" s="0"/>
      <c r="AVW48" s="0"/>
      <c r="AVX48" s="0"/>
      <c r="AVY48" s="0"/>
      <c r="AVZ48" s="0"/>
      <c r="AWA48" s="0"/>
      <c r="AWB48" s="0"/>
      <c r="AWC48" s="0"/>
      <c r="AWD48" s="0"/>
      <c r="AWE48" s="0"/>
      <c r="AWF48" s="0"/>
      <c r="AWG48" s="0"/>
      <c r="AWH48" s="0"/>
      <c r="AWI48" s="0"/>
      <c r="AWJ48" s="0"/>
      <c r="AWK48" s="0"/>
      <c r="AWL48" s="0"/>
      <c r="AWM48" s="0"/>
      <c r="AWN48" s="0"/>
      <c r="AWO48" s="0"/>
      <c r="AWP48" s="0"/>
      <c r="AWQ48" s="0"/>
      <c r="AWR48" s="0"/>
      <c r="AWS48" s="0"/>
      <c r="AWT48" s="0"/>
      <c r="AWU48" s="0"/>
      <c r="AWV48" s="0"/>
      <c r="AWW48" s="0"/>
      <c r="AWX48" s="0"/>
      <c r="AWY48" s="0"/>
      <c r="AWZ48" s="0"/>
      <c r="AXA48" s="0"/>
      <c r="AXB48" s="0"/>
      <c r="AXC48" s="0"/>
      <c r="AXD48" s="0"/>
      <c r="AXE48" s="0"/>
      <c r="AXF48" s="0"/>
      <c r="AXG48" s="0"/>
      <c r="AXH48" s="0"/>
      <c r="AXI48" s="0"/>
      <c r="AXJ48" s="0"/>
      <c r="AXK48" s="0"/>
      <c r="AXL48" s="0"/>
      <c r="AXM48" s="0"/>
      <c r="AXN48" s="0"/>
      <c r="AXO48" s="0"/>
      <c r="AXP48" s="0"/>
      <c r="AXQ48" s="0"/>
      <c r="AXR48" s="0"/>
      <c r="AXS48" s="0"/>
      <c r="AXT48" s="0"/>
      <c r="AXU48" s="0"/>
      <c r="AXV48" s="0"/>
      <c r="AXW48" s="0"/>
      <c r="AXX48" s="0"/>
      <c r="AXY48" s="0"/>
      <c r="AXZ48" s="0"/>
      <c r="AYA48" s="0"/>
      <c r="AYB48" s="0"/>
      <c r="AYC48" s="0"/>
      <c r="AYD48" s="0"/>
      <c r="AYE48" s="0"/>
      <c r="AYF48" s="0"/>
      <c r="AYG48" s="0"/>
      <c r="AYH48" s="0"/>
      <c r="AYI48" s="0"/>
      <c r="AYJ48" s="0"/>
      <c r="AYK48" s="0"/>
      <c r="AYL48" s="0"/>
      <c r="AYM48" s="0"/>
      <c r="AYN48" s="0"/>
      <c r="AYO48" s="0"/>
      <c r="AYP48" s="0"/>
      <c r="AYQ48" s="0"/>
      <c r="AYR48" s="0"/>
      <c r="AYS48" s="0"/>
      <c r="AYT48" s="0"/>
      <c r="AYU48" s="0"/>
      <c r="AYV48" s="0"/>
      <c r="AYW48" s="0"/>
      <c r="AYX48" s="0"/>
      <c r="AYY48" s="0"/>
      <c r="AYZ48" s="0"/>
      <c r="AZA48" s="0"/>
      <c r="AZB48" s="0"/>
      <c r="AZC48" s="0"/>
      <c r="AZD48" s="0"/>
      <c r="AZE48" s="0"/>
      <c r="AZF48" s="0"/>
      <c r="AZG48" s="0"/>
      <c r="AZH48" s="0"/>
      <c r="AZI48" s="0"/>
      <c r="AZJ48" s="0"/>
      <c r="AZK48" s="0"/>
      <c r="AZL48" s="0"/>
      <c r="AZM48" s="0"/>
      <c r="AZN48" s="0"/>
      <c r="AZO48" s="0"/>
      <c r="AZP48" s="0"/>
      <c r="AZQ48" s="0"/>
      <c r="AZR48" s="0"/>
      <c r="AZS48" s="0"/>
      <c r="AZT48" s="0"/>
      <c r="AZU48" s="0"/>
      <c r="AZV48" s="0"/>
      <c r="AZW48" s="0"/>
      <c r="AZX48" s="0"/>
      <c r="AZY48" s="0"/>
      <c r="AZZ48" s="0"/>
      <c r="BAA48" s="0"/>
      <c r="BAB48" s="0"/>
      <c r="BAC48" s="0"/>
      <c r="BAD48" s="0"/>
      <c r="BAE48" s="0"/>
      <c r="BAF48" s="0"/>
      <c r="BAG48" s="0"/>
      <c r="BAH48" s="0"/>
      <c r="BAI48" s="0"/>
      <c r="BAJ48" s="0"/>
      <c r="BAK48" s="0"/>
      <c r="BAL48" s="0"/>
      <c r="BAM48" s="0"/>
      <c r="BAN48" s="0"/>
      <c r="BAO48" s="0"/>
      <c r="BAP48" s="0"/>
      <c r="BAQ48" s="0"/>
      <c r="BAR48" s="0"/>
      <c r="BAS48" s="0"/>
      <c r="BAT48" s="0"/>
      <c r="BAU48" s="0"/>
      <c r="BAV48" s="0"/>
      <c r="BAW48" s="0"/>
      <c r="BAX48" s="0"/>
      <c r="BAY48" s="0"/>
      <c r="BAZ48" s="0"/>
      <c r="BBA48" s="0"/>
      <c r="BBB48" s="0"/>
      <c r="BBC48" s="0"/>
      <c r="BBD48" s="0"/>
      <c r="BBE48" s="0"/>
      <c r="BBF48" s="0"/>
      <c r="BBG48" s="0"/>
      <c r="BBH48" s="0"/>
      <c r="BBI48" s="0"/>
      <c r="BBJ48" s="0"/>
      <c r="BBK48" s="0"/>
      <c r="BBL48" s="0"/>
      <c r="BBM48" s="0"/>
      <c r="BBN48" s="0"/>
      <c r="BBO48" s="0"/>
      <c r="BBP48" s="0"/>
      <c r="BBQ48" s="0"/>
      <c r="BBR48" s="0"/>
      <c r="BBS48" s="0"/>
      <c r="BBT48" s="0"/>
      <c r="BBU48" s="0"/>
      <c r="BBV48" s="0"/>
      <c r="BBW48" s="0"/>
      <c r="BBX48" s="0"/>
      <c r="BBY48" s="0"/>
      <c r="BBZ48" s="0"/>
      <c r="BCA48" s="0"/>
      <c r="BCB48" s="0"/>
      <c r="BCC48" s="0"/>
      <c r="BCD48" s="0"/>
      <c r="BCE48" s="0"/>
      <c r="BCF48" s="0"/>
      <c r="BCG48" s="0"/>
      <c r="BCH48" s="0"/>
      <c r="BCI48" s="0"/>
      <c r="BCJ48" s="0"/>
      <c r="BCK48" s="0"/>
      <c r="BCL48" s="0"/>
      <c r="BCM48" s="0"/>
      <c r="BCN48" s="0"/>
      <c r="BCO48" s="0"/>
      <c r="BCP48" s="0"/>
      <c r="BCQ48" s="0"/>
      <c r="BCR48" s="0"/>
      <c r="BCS48" s="0"/>
      <c r="BCT48" s="0"/>
      <c r="BCU48" s="0"/>
      <c r="BCV48" s="0"/>
      <c r="BCW48" s="0"/>
      <c r="BCX48" s="0"/>
      <c r="BCY48" s="0"/>
      <c r="BCZ48" s="0"/>
      <c r="BDA48" s="0"/>
      <c r="BDB48" s="0"/>
      <c r="BDC48" s="0"/>
      <c r="BDD48" s="0"/>
      <c r="BDE48" s="0"/>
      <c r="BDF48" s="0"/>
      <c r="BDG48" s="0"/>
      <c r="BDH48" s="0"/>
      <c r="BDI48" s="0"/>
      <c r="BDJ48" s="0"/>
      <c r="BDK48" s="0"/>
      <c r="BDL48" s="0"/>
      <c r="BDM48" s="0"/>
      <c r="BDN48" s="0"/>
      <c r="BDO48" s="0"/>
      <c r="BDP48" s="0"/>
      <c r="BDQ48" s="0"/>
      <c r="BDR48" s="0"/>
      <c r="BDS48" s="0"/>
      <c r="BDT48" s="0"/>
      <c r="BDU48" s="0"/>
      <c r="BDV48" s="0"/>
      <c r="BDW48" s="0"/>
      <c r="BDX48" s="0"/>
      <c r="BDY48" s="0"/>
      <c r="BDZ48" s="0"/>
      <c r="BEA48" s="0"/>
      <c r="BEB48" s="0"/>
      <c r="BEC48" s="0"/>
      <c r="BED48" s="0"/>
      <c r="BEE48" s="0"/>
      <c r="BEF48" s="0"/>
      <c r="BEG48" s="0"/>
      <c r="BEH48" s="0"/>
      <c r="BEI48" s="0"/>
      <c r="BEJ48" s="0"/>
      <c r="BEK48" s="0"/>
      <c r="BEL48" s="0"/>
      <c r="BEM48" s="0"/>
      <c r="BEN48" s="0"/>
      <c r="BEO48" s="0"/>
      <c r="BEP48" s="0"/>
      <c r="BEQ48" s="0"/>
      <c r="BER48" s="0"/>
      <c r="BES48" s="0"/>
      <c r="BET48" s="0"/>
      <c r="BEU48" s="0"/>
      <c r="BEV48" s="0"/>
      <c r="BEW48" s="0"/>
      <c r="BEX48" s="0"/>
      <c r="BEY48" s="0"/>
      <c r="BEZ48" s="0"/>
      <c r="BFA48" s="0"/>
      <c r="BFB48" s="0"/>
      <c r="BFC48" s="0"/>
      <c r="BFD48" s="0"/>
      <c r="BFE48" s="0"/>
      <c r="BFF48" s="0"/>
      <c r="BFG48" s="0"/>
      <c r="BFH48" s="0"/>
      <c r="BFI48" s="0"/>
      <c r="BFJ48" s="0"/>
      <c r="BFK48" s="0"/>
      <c r="BFL48" s="0"/>
      <c r="BFM48" s="0"/>
      <c r="BFN48" s="0"/>
      <c r="BFO48" s="0"/>
      <c r="BFP48" s="0"/>
      <c r="BFQ48" s="0"/>
      <c r="BFR48" s="0"/>
      <c r="BFS48" s="0"/>
      <c r="BFT48" s="0"/>
      <c r="BFU48" s="0"/>
      <c r="BFV48" s="0"/>
      <c r="BFW48" s="0"/>
      <c r="BFX48" s="0"/>
      <c r="BFY48" s="0"/>
      <c r="BFZ48" s="0"/>
      <c r="BGA48" s="0"/>
      <c r="BGB48" s="0"/>
      <c r="BGC48" s="0"/>
      <c r="BGD48" s="0"/>
      <c r="BGE48" s="0"/>
      <c r="BGF48" s="0"/>
      <c r="BGG48" s="0"/>
      <c r="BGH48" s="0"/>
      <c r="BGI48" s="0"/>
      <c r="BGJ48" s="0"/>
      <c r="BGK48" s="0"/>
      <c r="BGL48" s="0"/>
      <c r="BGM48" s="0"/>
      <c r="BGN48" s="0"/>
      <c r="BGO48" s="0"/>
      <c r="BGP48" s="0"/>
      <c r="BGQ48" s="0"/>
      <c r="BGR48" s="0"/>
      <c r="BGS48" s="0"/>
      <c r="BGT48" s="0"/>
      <c r="BGU48" s="0"/>
      <c r="BGV48" s="0"/>
      <c r="BGW48" s="0"/>
      <c r="BGX48" s="0"/>
      <c r="BGY48" s="0"/>
      <c r="BGZ48" s="0"/>
      <c r="BHA48" s="0"/>
      <c r="BHB48" s="0"/>
      <c r="BHC48" s="0"/>
      <c r="BHD48" s="0"/>
      <c r="BHE48" s="0"/>
      <c r="BHF48" s="0"/>
      <c r="BHG48" s="0"/>
      <c r="BHH48" s="0"/>
      <c r="BHI48" s="0"/>
      <c r="BHJ48" s="0"/>
      <c r="BHK48" s="0"/>
      <c r="BHL48" s="0"/>
      <c r="BHM48" s="0"/>
      <c r="BHN48" s="0"/>
      <c r="BHO48" s="0"/>
      <c r="BHP48" s="0"/>
      <c r="BHQ48" s="0"/>
      <c r="BHR48" s="0"/>
      <c r="BHS48" s="0"/>
      <c r="BHT48" s="0"/>
      <c r="BHU48" s="0"/>
      <c r="BHV48" s="0"/>
      <c r="BHW48" s="0"/>
      <c r="BHX48" s="0"/>
      <c r="BHY48" s="0"/>
      <c r="BHZ48" s="0"/>
      <c r="BIA48" s="0"/>
      <c r="BIB48" s="0"/>
      <c r="BIC48" s="0"/>
      <c r="BID48" s="0"/>
      <c r="BIE48" s="0"/>
      <c r="BIF48" s="0"/>
      <c r="BIG48" s="0"/>
      <c r="BIH48" s="0"/>
      <c r="BII48" s="0"/>
      <c r="BIJ48" s="0"/>
      <c r="BIK48" s="0"/>
      <c r="BIL48" s="0"/>
      <c r="BIM48" s="0"/>
      <c r="BIN48" s="0"/>
      <c r="BIO48" s="0"/>
      <c r="BIP48" s="0"/>
      <c r="BIQ48" s="0"/>
      <c r="BIR48" s="0"/>
      <c r="BIS48" s="0"/>
      <c r="BIT48" s="0"/>
      <c r="BIU48" s="0"/>
      <c r="BIV48" s="0"/>
      <c r="BIW48" s="0"/>
      <c r="BIX48" s="0"/>
      <c r="BIY48" s="0"/>
      <c r="BIZ48" s="0"/>
      <c r="BJA48" s="0"/>
      <c r="BJB48" s="0"/>
      <c r="BJC48" s="0"/>
      <c r="BJD48" s="0"/>
      <c r="BJE48" s="0"/>
      <c r="BJF48" s="0"/>
      <c r="BJG48" s="0"/>
      <c r="BJH48" s="0"/>
      <c r="BJI48" s="0"/>
      <c r="BJJ48" s="0"/>
      <c r="BJK48" s="0"/>
      <c r="BJL48" s="0"/>
      <c r="BJM48" s="0"/>
      <c r="BJN48" s="0"/>
      <c r="BJO48" s="0"/>
      <c r="BJP48" s="0"/>
      <c r="BJQ48" s="0"/>
      <c r="BJR48" s="0"/>
      <c r="BJS48" s="0"/>
      <c r="BJT48" s="0"/>
      <c r="BJU48" s="0"/>
      <c r="BJV48" s="0"/>
      <c r="BJW48" s="0"/>
      <c r="BJX48" s="0"/>
      <c r="BJY48" s="0"/>
      <c r="BJZ48" s="0"/>
      <c r="BKA48" s="0"/>
      <c r="BKB48" s="0"/>
      <c r="BKC48" s="0"/>
      <c r="BKD48" s="0"/>
      <c r="BKE48" s="0"/>
      <c r="BKF48" s="0"/>
      <c r="BKG48" s="0"/>
      <c r="BKH48" s="0"/>
      <c r="BKI48" s="0"/>
      <c r="BKJ48" s="0"/>
      <c r="BKK48" s="0"/>
      <c r="BKL48" s="0"/>
      <c r="BKM48" s="0"/>
      <c r="BKN48" s="0"/>
      <c r="BKO48" s="0"/>
      <c r="BKP48" s="0"/>
      <c r="BKQ48" s="0"/>
      <c r="BKR48" s="0"/>
      <c r="BKS48" s="0"/>
      <c r="BKT48" s="0"/>
      <c r="BKU48" s="0"/>
      <c r="BKV48" s="0"/>
      <c r="BKW48" s="0"/>
      <c r="BKX48" s="0"/>
      <c r="BKY48" s="0"/>
      <c r="BKZ48" s="0"/>
      <c r="BLA48" s="0"/>
      <c r="BLB48" s="0"/>
      <c r="BLC48" s="0"/>
      <c r="BLD48" s="0"/>
      <c r="BLE48" s="0"/>
      <c r="BLF48" s="0"/>
      <c r="BLG48" s="0"/>
      <c r="BLH48" s="0"/>
      <c r="BLI48" s="0"/>
      <c r="BLJ48" s="0"/>
      <c r="BLK48" s="0"/>
      <c r="BLL48" s="0"/>
      <c r="BLM48" s="0"/>
      <c r="BLN48" s="0"/>
      <c r="BLO48" s="0"/>
      <c r="BLP48" s="0"/>
      <c r="BLQ48" s="0"/>
      <c r="BLR48" s="0"/>
      <c r="BLS48" s="0"/>
      <c r="BLT48" s="0"/>
      <c r="BLU48" s="0"/>
      <c r="BLV48" s="0"/>
      <c r="BLW48" s="0"/>
      <c r="BLX48" s="0"/>
      <c r="BLY48" s="0"/>
      <c r="BLZ48" s="0"/>
      <c r="BMA48" s="0"/>
      <c r="BMB48" s="0"/>
      <c r="BMC48" s="0"/>
      <c r="BMD48" s="0"/>
      <c r="BME48" s="0"/>
      <c r="BMF48" s="0"/>
      <c r="BMG48" s="0"/>
      <c r="BMH48" s="0"/>
      <c r="BMI48" s="0"/>
      <c r="BMJ48" s="0"/>
      <c r="BMK48" s="0"/>
      <c r="BML48" s="0"/>
      <c r="BMM48" s="0"/>
      <c r="BMN48" s="0"/>
      <c r="BMO48" s="0"/>
      <c r="BMP48" s="0"/>
      <c r="BMQ48" s="0"/>
      <c r="BMR48" s="0"/>
      <c r="BMS48" s="0"/>
      <c r="BMT48" s="0"/>
      <c r="BMU48" s="0"/>
      <c r="BMV48" s="0"/>
      <c r="BMW48" s="0"/>
      <c r="BMX48" s="0"/>
      <c r="BMY48" s="0"/>
      <c r="BMZ48" s="0"/>
      <c r="BNA48" s="0"/>
      <c r="BNB48" s="0"/>
      <c r="BNC48" s="0"/>
      <c r="BND48" s="0"/>
      <c r="BNE48" s="0"/>
      <c r="BNF48" s="0"/>
      <c r="BNG48" s="0"/>
      <c r="BNH48" s="0"/>
      <c r="BNI48" s="0"/>
      <c r="BNJ48" s="0"/>
      <c r="BNK48" s="0"/>
      <c r="BNL48" s="0"/>
      <c r="BNM48" s="0"/>
      <c r="BNN48" s="0"/>
      <c r="BNO48" s="0"/>
      <c r="BNP48" s="0"/>
      <c r="BNQ48" s="0"/>
      <c r="BNR48" s="0"/>
      <c r="BNS48" s="0"/>
      <c r="BNT48" s="0"/>
      <c r="BNU48" s="0"/>
      <c r="BNV48" s="0"/>
      <c r="BNW48" s="0"/>
      <c r="BNX48" s="0"/>
      <c r="BNY48" s="0"/>
      <c r="BNZ48" s="0"/>
      <c r="BOA48" s="0"/>
      <c r="BOB48" s="0"/>
      <c r="BOC48" s="0"/>
      <c r="BOD48" s="0"/>
      <c r="BOE48" s="0"/>
      <c r="BOF48" s="0"/>
      <c r="BOG48" s="0"/>
      <c r="BOH48" s="0"/>
      <c r="BOI48" s="0"/>
      <c r="BOJ48" s="0"/>
      <c r="BOK48" s="0"/>
      <c r="BOL48" s="0"/>
      <c r="BOM48" s="0"/>
      <c r="BON48" s="0"/>
      <c r="BOO48" s="0"/>
      <c r="BOP48" s="0"/>
      <c r="BOQ48" s="0"/>
      <c r="BOR48" s="0"/>
      <c r="BOS48" s="0"/>
      <c r="BOT48" s="0"/>
      <c r="BOU48" s="0"/>
      <c r="BOV48" s="0"/>
      <c r="BOW48" s="0"/>
      <c r="BOX48" s="0"/>
      <c r="BOY48" s="0"/>
      <c r="BOZ48" s="0"/>
      <c r="BPA48" s="0"/>
      <c r="BPB48" s="0"/>
      <c r="BPC48" s="0"/>
      <c r="BPD48" s="0"/>
      <c r="BPE48" s="0"/>
      <c r="BPF48" s="0"/>
      <c r="BPG48" s="0"/>
      <c r="BPH48" s="0"/>
      <c r="BPI48" s="0"/>
      <c r="BPJ48" s="0"/>
      <c r="BPK48" s="0"/>
      <c r="BPL48" s="0"/>
      <c r="BPM48" s="0"/>
      <c r="BPN48" s="0"/>
      <c r="BPO48" s="0"/>
      <c r="BPP48" s="0"/>
      <c r="BPQ48" s="0"/>
      <c r="BPR48" s="0"/>
      <c r="BPS48" s="0"/>
      <c r="BPT48" s="0"/>
      <c r="BPU48" s="0"/>
      <c r="BPV48" s="0"/>
      <c r="BPW48" s="0"/>
      <c r="BPX48" s="0"/>
      <c r="BPY48" s="0"/>
      <c r="BPZ48" s="0"/>
      <c r="BQA48" s="0"/>
      <c r="BQB48" s="0"/>
      <c r="BQC48" s="0"/>
      <c r="BQD48" s="0"/>
      <c r="BQE48" s="0"/>
      <c r="BQF48" s="0"/>
      <c r="BQG48" s="0"/>
      <c r="BQH48" s="0"/>
      <c r="BQI48" s="0"/>
      <c r="BQJ48" s="0"/>
      <c r="BQK48" s="0"/>
      <c r="BQL48" s="0"/>
      <c r="BQM48" s="0"/>
      <c r="BQN48" s="0"/>
      <c r="BQO48" s="0"/>
      <c r="BQP48" s="0"/>
      <c r="BQQ48" s="0"/>
      <c r="BQR48" s="0"/>
      <c r="BQS48" s="0"/>
      <c r="BQT48" s="0"/>
      <c r="BQU48" s="0"/>
      <c r="BQV48" s="0"/>
      <c r="BQW48" s="0"/>
      <c r="BQX48" s="0"/>
      <c r="BQY48" s="0"/>
      <c r="BQZ48" s="0"/>
      <c r="BRA48" s="0"/>
      <c r="BRB48" s="0"/>
      <c r="BRC48" s="0"/>
      <c r="BRD48" s="0"/>
      <c r="BRE48" s="0"/>
      <c r="BRF48" s="0"/>
      <c r="BRG48" s="0"/>
      <c r="BRH48" s="0"/>
      <c r="BRI48" s="0"/>
      <c r="BRJ48" s="0"/>
      <c r="BRK48" s="0"/>
      <c r="BRL48" s="0"/>
      <c r="BRM48" s="0"/>
      <c r="BRN48" s="0"/>
      <c r="BRO48" s="0"/>
      <c r="BRP48" s="0"/>
      <c r="BRQ48" s="0"/>
      <c r="BRR48" s="0"/>
      <c r="BRS48" s="0"/>
      <c r="BRT48" s="0"/>
      <c r="BRU48" s="0"/>
      <c r="BRV48" s="0"/>
      <c r="BRW48" s="0"/>
      <c r="BRX48" s="0"/>
      <c r="BRY48" s="0"/>
      <c r="BRZ48" s="0"/>
      <c r="BSA48" s="0"/>
      <c r="BSB48" s="0"/>
      <c r="BSC48" s="0"/>
      <c r="BSD48" s="0"/>
      <c r="BSE48" s="0"/>
      <c r="BSF48" s="0"/>
      <c r="BSG48" s="0"/>
      <c r="BSH48" s="0"/>
      <c r="BSI48" s="0"/>
      <c r="BSJ48" s="0"/>
      <c r="BSK48" s="0"/>
      <c r="BSL48" s="0"/>
      <c r="BSM48" s="0"/>
      <c r="BSN48" s="0"/>
      <c r="BSO48" s="0"/>
      <c r="BSP48" s="0"/>
      <c r="BSQ48" s="0"/>
      <c r="BSR48" s="0"/>
      <c r="BSS48" s="0"/>
      <c r="BST48" s="0"/>
      <c r="BSU48" s="0"/>
      <c r="BSV48" s="0"/>
      <c r="BSW48" s="0"/>
      <c r="BSX48" s="0"/>
      <c r="BSY48" s="0"/>
      <c r="BSZ48" s="0"/>
      <c r="BTA48" s="0"/>
      <c r="BTB48" s="0"/>
      <c r="BTC48" s="0"/>
      <c r="BTD48" s="0"/>
      <c r="BTE48" s="0"/>
      <c r="BTF48" s="0"/>
      <c r="BTG48" s="0"/>
      <c r="BTH48" s="0"/>
      <c r="BTI48" s="0"/>
      <c r="BTJ48" s="0"/>
      <c r="BTK48" s="0"/>
      <c r="BTL48" s="0"/>
      <c r="BTM48" s="0"/>
      <c r="BTN48" s="0"/>
      <c r="BTO48" s="0"/>
      <c r="BTP48" s="0"/>
      <c r="BTQ48" s="0"/>
      <c r="BTR48" s="0"/>
      <c r="BTS48" s="0"/>
      <c r="BTT48" s="0"/>
      <c r="BTU48" s="0"/>
      <c r="BTV48" s="0"/>
      <c r="BTW48" s="0"/>
      <c r="BTX48" s="0"/>
      <c r="BTY48" s="0"/>
      <c r="BTZ48" s="0"/>
      <c r="BUA48" s="0"/>
      <c r="BUB48" s="0"/>
      <c r="BUC48" s="0"/>
      <c r="BUD48" s="0"/>
      <c r="BUE48" s="0"/>
      <c r="BUF48" s="0"/>
      <c r="BUG48" s="0"/>
      <c r="BUH48" s="0"/>
      <c r="BUI48" s="0"/>
      <c r="BUJ48" s="0"/>
      <c r="BUK48" s="0"/>
      <c r="BUL48" s="0"/>
      <c r="BUM48" s="0"/>
      <c r="BUN48" s="0"/>
      <c r="BUO48" s="0"/>
      <c r="BUP48" s="0"/>
      <c r="BUQ48" s="0"/>
      <c r="BUR48" s="0"/>
      <c r="BUS48" s="0"/>
      <c r="BUT48" s="0"/>
      <c r="BUU48" s="0"/>
      <c r="BUV48" s="0"/>
      <c r="BUW48" s="0"/>
      <c r="BUX48" s="0"/>
      <c r="BUY48" s="0"/>
      <c r="BUZ48" s="0"/>
      <c r="BVA48" s="0"/>
      <c r="BVB48" s="0"/>
      <c r="BVC48" s="0"/>
      <c r="BVD48" s="0"/>
      <c r="BVE48" s="0"/>
      <c r="BVF48" s="0"/>
      <c r="BVG48" s="0"/>
      <c r="BVH48" s="0"/>
      <c r="BVI48" s="0"/>
      <c r="BVJ48" s="0"/>
      <c r="BVK48" s="0"/>
      <c r="BVL48" s="0"/>
      <c r="BVM48" s="0"/>
      <c r="BVN48" s="0"/>
      <c r="BVO48" s="0"/>
      <c r="BVP48" s="0"/>
      <c r="BVQ48" s="0"/>
      <c r="BVR48" s="0"/>
      <c r="BVS48" s="0"/>
      <c r="BVT48" s="0"/>
      <c r="BVU48" s="0"/>
      <c r="BVV48" s="0"/>
      <c r="BVW48" s="0"/>
      <c r="BVX48" s="0"/>
      <c r="BVY48" s="0"/>
      <c r="BVZ48" s="0"/>
      <c r="BWA48" s="0"/>
      <c r="BWB48" s="0"/>
      <c r="BWC48" s="0"/>
      <c r="BWD48" s="0"/>
      <c r="BWE48" s="0"/>
      <c r="BWF48" s="0"/>
      <c r="BWG48" s="0"/>
      <c r="BWH48" s="0"/>
      <c r="BWI48" s="0"/>
      <c r="BWJ48" s="0"/>
      <c r="BWK48" s="0"/>
      <c r="BWL48" s="0"/>
      <c r="BWM48" s="0"/>
      <c r="BWN48" s="0"/>
      <c r="BWO48" s="0"/>
      <c r="BWP48" s="0"/>
      <c r="BWQ48" s="0"/>
      <c r="BWR48" s="0"/>
      <c r="BWS48" s="0"/>
      <c r="BWT48" s="0"/>
      <c r="BWU48" s="0"/>
      <c r="BWV48" s="0"/>
      <c r="BWW48" s="0"/>
      <c r="BWX48" s="0"/>
      <c r="BWY48" s="0"/>
      <c r="BWZ48" s="0"/>
      <c r="BXA48" s="0"/>
      <c r="BXB48" s="0"/>
      <c r="BXC48" s="0"/>
      <c r="BXD48" s="0"/>
      <c r="BXE48" s="0"/>
      <c r="BXF48" s="0"/>
      <c r="BXG48" s="0"/>
      <c r="BXH48" s="0"/>
      <c r="BXI48" s="0"/>
      <c r="BXJ48" s="0"/>
      <c r="BXK48" s="0"/>
      <c r="BXL48" s="0"/>
      <c r="BXM48" s="0"/>
      <c r="BXN48" s="0"/>
      <c r="BXO48" s="0"/>
      <c r="BXP48" s="0"/>
      <c r="BXQ48" s="0"/>
      <c r="BXR48" s="0"/>
      <c r="BXS48" s="0"/>
      <c r="BXT48" s="0"/>
      <c r="BXU48" s="0"/>
      <c r="BXV48" s="0"/>
      <c r="BXW48" s="0"/>
      <c r="BXX48" s="0"/>
      <c r="BXY48" s="0"/>
      <c r="BXZ48" s="0"/>
      <c r="BYA48" s="0"/>
      <c r="BYB48" s="0"/>
      <c r="BYC48" s="0"/>
      <c r="BYD48" s="0"/>
      <c r="BYE48" s="0"/>
      <c r="BYF48" s="0"/>
      <c r="BYG48" s="0"/>
      <c r="BYH48" s="0"/>
      <c r="BYI48" s="0"/>
      <c r="BYJ48" s="0"/>
      <c r="BYK48" s="0"/>
      <c r="BYL48" s="0"/>
      <c r="BYM48" s="0"/>
      <c r="BYN48" s="0"/>
      <c r="BYO48" s="0"/>
      <c r="BYP48" s="0"/>
      <c r="BYQ48" s="0"/>
      <c r="BYR48" s="0"/>
      <c r="BYS48" s="0"/>
      <c r="BYT48" s="0"/>
      <c r="BYU48" s="0"/>
      <c r="BYV48" s="0"/>
      <c r="BYW48" s="0"/>
      <c r="BYX48" s="0"/>
      <c r="BYY48" s="0"/>
      <c r="BYZ48" s="0"/>
      <c r="BZA48" s="0"/>
      <c r="BZB48" s="0"/>
      <c r="BZC48" s="0"/>
      <c r="BZD48" s="0"/>
      <c r="BZE48" s="0"/>
      <c r="BZF48" s="0"/>
      <c r="BZG48" s="0"/>
      <c r="BZH48" s="0"/>
      <c r="BZI48" s="0"/>
      <c r="BZJ48" s="0"/>
      <c r="BZK48" s="0"/>
      <c r="BZL48" s="0"/>
      <c r="BZM48" s="0"/>
      <c r="BZN48" s="0"/>
      <c r="BZO48" s="0"/>
      <c r="BZP48" s="0"/>
      <c r="BZQ48" s="0"/>
      <c r="BZR48" s="0"/>
      <c r="BZS48" s="0"/>
      <c r="BZT48" s="0"/>
      <c r="BZU48" s="0"/>
      <c r="BZV48" s="0"/>
      <c r="BZW48" s="0"/>
      <c r="BZX48" s="0"/>
      <c r="BZY48" s="0"/>
      <c r="BZZ48" s="0"/>
      <c r="CAA48" s="0"/>
      <c r="CAB48" s="0"/>
      <c r="CAC48" s="0"/>
      <c r="CAD48" s="0"/>
      <c r="CAE48" s="0"/>
      <c r="CAF48" s="0"/>
      <c r="CAG48" s="0"/>
      <c r="CAH48" s="0"/>
      <c r="CAI48" s="0"/>
      <c r="CAJ48" s="0"/>
      <c r="CAK48" s="0"/>
      <c r="CAL48" s="0"/>
      <c r="CAM48" s="0"/>
      <c r="CAN48" s="0"/>
      <c r="CAO48" s="0"/>
      <c r="CAP48" s="0"/>
      <c r="CAQ48" s="0"/>
      <c r="CAR48" s="0"/>
      <c r="CAS48" s="0"/>
      <c r="CAT48" s="0"/>
      <c r="CAU48" s="0"/>
      <c r="CAV48" s="0"/>
      <c r="CAW48" s="0"/>
      <c r="CAX48" s="0"/>
      <c r="CAY48" s="0"/>
      <c r="CAZ48" s="0"/>
      <c r="CBA48" s="0"/>
      <c r="CBB48" s="0"/>
      <c r="CBC48" s="0"/>
      <c r="CBD48" s="0"/>
      <c r="CBE48" s="0"/>
      <c r="CBF48" s="0"/>
      <c r="CBG48" s="0"/>
      <c r="CBH48" s="0"/>
      <c r="CBI48" s="0"/>
      <c r="CBJ48" s="0"/>
      <c r="CBK48" s="0"/>
      <c r="CBL48" s="0"/>
      <c r="CBM48" s="0"/>
      <c r="CBN48" s="0"/>
      <c r="CBO48" s="0"/>
      <c r="CBP48" s="0"/>
      <c r="CBQ48" s="0"/>
      <c r="CBR48" s="0"/>
      <c r="CBS48" s="0"/>
      <c r="CBT48" s="0"/>
      <c r="CBU48" s="0"/>
      <c r="CBV48" s="0"/>
      <c r="CBW48" s="0"/>
      <c r="CBX48" s="0"/>
      <c r="CBY48" s="0"/>
      <c r="CBZ48" s="0"/>
      <c r="CCA48" s="0"/>
      <c r="CCB48" s="0"/>
      <c r="CCC48" s="0"/>
      <c r="CCD48" s="0"/>
      <c r="CCE48" s="0"/>
      <c r="CCF48" s="0"/>
      <c r="CCG48" s="0"/>
      <c r="CCH48" s="0"/>
      <c r="CCI48" s="0"/>
      <c r="CCJ48" s="0"/>
      <c r="CCK48" s="0"/>
      <c r="CCL48" s="0"/>
      <c r="CCM48" s="0"/>
      <c r="CCN48" s="0"/>
      <c r="CCO48" s="0"/>
      <c r="CCP48" s="0"/>
      <c r="CCQ48" s="0"/>
      <c r="CCR48" s="0"/>
      <c r="CCS48" s="0"/>
      <c r="CCT48" s="0"/>
      <c r="CCU48" s="0"/>
      <c r="CCV48" s="0"/>
      <c r="CCW48" s="0"/>
      <c r="CCX48" s="0"/>
      <c r="CCY48" s="0"/>
      <c r="CCZ48" s="0"/>
      <c r="CDA48" s="0"/>
      <c r="CDB48" s="0"/>
      <c r="CDC48" s="0"/>
      <c r="CDD48" s="0"/>
      <c r="CDE48" s="0"/>
      <c r="CDF48" s="0"/>
      <c r="CDG48" s="0"/>
      <c r="CDH48" s="0"/>
      <c r="CDI48" s="0"/>
      <c r="CDJ48" s="0"/>
      <c r="CDK48" s="0"/>
      <c r="CDL48" s="0"/>
      <c r="CDM48" s="0"/>
      <c r="CDN48" s="0"/>
      <c r="CDO48" s="0"/>
      <c r="CDP48" s="0"/>
      <c r="CDQ48" s="0"/>
      <c r="CDR48" s="0"/>
      <c r="CDS48" s="0"/>
      <c r="CDT48" s="0"/>
      <c r="CDU48" s="0"/>
      <c r="CDV48" s="0"/>
      <c r="CDW48" s="0"/>
      <c r="CDX48" s="0"/>
      <c r="CDY48" s="0"/>
      <c r="CDZ48" s="0"/>
      <c r="CEA48" s="0"/>
      <c r="CEB48" s="0"/>
      <c r="CEC48" s="0"/>
      <c r="CED48" s="0"/>
      <c r="CEE48" s="0"/>
      <c r="CEF48" s="0"/>
      <c r="CEG48" s="0"/>
      <c r="CEH48" s="0"/>
      <c r="CEI48" s="0"/>
      <c r="CEJ48" s="0"/>
      <c r="CEK48" s="0"/>
      <c r="CEL48" s="0"/>
      <c r="CEM48" s="0"/>
      <c r="CEN48" s="0"/>
      <c r="CEO48" s="0"/>
      <c r="CEP48" s="0"/>
      <c r="CEQ48" s="0"/>
      <c r="CER48" s="0"/>
      <c r="CES48" s="0"/>
      <c r="CET48" s="0"/>
      <c r="CEU48" s="0"/>
      <c r="CEV48" s="0"/>
      <c r="CEW48" s="0"/>
      <c r="CEX48" s="0"/>
      <c r="CEY48" s="0"/>
      <c r="CEZ48" s="0"/>
      <c r="CFA48" s="0"/>
      <c r="CFB48" s="0"/>
      <c r="CFC48" s="0"/>
      <c r="CFD48" s="0"/>
      <c r="CFE48" s="0"/>
      <c r="CFF48" s="0"/>
      <c r="CFG48" s="0"/>
      <c r="CFH48" s="0"/>
      <c r="CFI48" s="0"/>
      <c r="CFJ48" s="0"/>
      <c r="CFK48" s="0"/>
      <c r="CFL48" s="0"/>
      <c r="CFM48" s="0"/>
      <c r="CFN48" s="0"/>
      <c r="CFO48" s="0"/>
      <c r="CFP48" s="0"/>
      <c r="CFQ48" s="0"/>
      <c r="CFR48" s="0"/>
      <c r="CFS48" s="0"/>
      <c r="CFT48" s="0"/>
      <c r="CFU48" s="0"/>
      <c r="CFV48" s="0"/>
      <c r="CFW48" s="0"/>
      <c r="CFX48" s="0"/>
      <c r="CFY48" s="0"/>
      <c r="CFZ48" s="0"/>
      <c r="CGA48" s="0"/>
      <c r="CGB48" s="0"/>
      <c r="CGC48" s="0"/>
      <c r="CGD48" s="0"/>
      <c r="CGE48" s="0"/>
      <c r="CGF48" s="0"/>
      <c r="CGG48" s="0"/>
      <c r="CGH48" s="0"/>
      <c r="CGI48" s="0"/>
      <c r="CGJ48" s="0"/>
      <c r="CGK48" s="0"/>
      <c r="CGL48" s="0"/>
      <c r="CGM48" s="0"/>
      <c r="CGN48" s="0"/>
      <c r="CGO48" s="0"/>
      <c r="CGP48" s="0"/>
      <c r="CGQ48" s="0"/>
      <c r="CGR48" s="0"/>
      <c r="CGS48" s="0"/>
      <c r="CGT48" s="0"/>
      <c r="CGU48" s="0"/>
      <c r="CGV48" s="0"/>
      <c r="CGW48" s="0"/>
      <c r="CGX48" s="0"/>
      <c r="CGY48" s="0"/>
      <c r="CGZ48" s="0"/>
      <c r="CHA48" s="0"/>
      <c r="CHB48" s="0"/>
      <c r="CHC48" s="0"/>
      <c r="CHD48" s="0"/>
      <c r="CHE48" s="0"/>
      <c r="CHF48" s="0"/>
      <c r="CHG48" s="0"/>
      <c r="CHH48" s="0"/>
      <c r="CHI48" s="0"/>
      <c r="CHJ48" s="0"/>
      <c r="CHK48" s="0"/>
      <c r="CHL48" s="0"/>
      <c r="CHM48" s="0"/>
      <c r="CHN48" s="0"/>
      <c r="CHO48" s="0"/>
      <c r="CHP48" s="0"/>
      <c r="CHQ48" s="0"/>
      <c r="CHR48" s="0"/>
      <c r="CHS48" s="0"/>
      <c r="CHT48" s="0"/>
      <c r="CHU48" s="0"/>
      <c r="CHV48" s="0"/>
      <c r="CHW48" s="0"/>
      <c r="CHX48" s="0"/>
      <c r="CHY48" s="0"/>
      <c r="CHZ48" s="0"/>
      <c r="CIA48" s="0"/>
      <c r="CIB48" s="0"/>
      <c r="CIC48" s="0"/>
      <c r="CID48" s="0"/>
      <c r="CIE48" s="0"/>
      <c r="CIF48" s="0"/>
      <c r="CIG48" s="0"/>
      <c r="CIH48" s="0"/>
      <c r="CII48" s="0"/>
      <c r="CIJ48" s="0"/>
      <c r="CIK48" s="0"/>
      <c r="CIL48" s="0"/>
      <c r="CIM48" s="0"/>
      <c r="CIN48" s="0"/>
      <c r="CIO48" s="0"/>
      <c r="CIP48" s="0"/>
      <c r="CIQ48" s="0"/>
      <c r="CIR48" s="0"/>
      <c r="CIS48" s="0"/>
      <c r="CIT48" s="0"/>
      <c r="CIU48" s="0"/>
      <c r="CIV48" s="0"/>
      <c r="CIW48" s="0"/>
      <c r="CIX48" s="0"/>
      <c r="CIY48" s="0"/>
      <c r="CIZ48" s="0"/>
      <c r="CJA48" s="0"/>
      <c r="CJB48" s="0"/>
      <c r="CJC48" s="0"/>
      <c r="CJD48" s="0"/>
      <c r="CJE48" s="0"/>
      <c r="CJF48" s="0"/>
      <c r="CJG48" s="0"/>
      <c r="CJH48" s="0"/>
      <c r="CJI48" s="0"/>
      <c r="CJJ48" s="0"/>
      <c r="CJK48" s="0"/>
      <c r="CJL48" s="0"/>
      <c r="CJM48" s="0"/>
      <c r="CJN48" s="0"/>
      <c r="CJO48" s="0"/>
      <c r="CJP48" s="0"/>
      <c r="CJQ48" s="0"/>
      <c r="CJR48" s="0"/>
      <c r="CJS48" s="0"/>
      <c r="CJT48" s="0"/>
      <c r="CJU48" s="0"/>
      <c r="CJV48" s="0"/>
      <c r="CJW48" s="0"/>
      <c r="CJX48" s="0"/>
      <c r="CJY48" s="0"/>
      <c r="CJZ48" s="0"/>
      <c r="CKA48" s="0"/>
      <c r="CKB48" s="0"/>
      <c r="CKC48" s="0"/>
      <c r="CKD48" s="0"/>
      <c r="CKE48" s="0"/>
      <c r="CKF48" s="0"/>
      <c r="CKG48" s="0"/>
      <c r="CKH48" s="0"/>
      <c r="CKI48" s="0"/>
      <c r="CKJ48" s="0"/>
      <c r="CKK48" s="0"/>
      <c r="CKL48" s="0"/>
      <c r="CKM48" s="0"/>
      <c r="CKN48" s="0"/>
      <c r="CKO48" s="0"/>
      <c r="CKP48" s="0"/>
      <c r="CKQ48" s="0"/>
      <c r="CKR48" s="0"/>
      <c r="CKS48" s="0"/>
      <c r="CKT48" s="0"/>
      <c r="CKU48" s="0"/>
      <c r="CKV48" s="0"/>
      <c r="CKW48" s="0"/>
      <c r="CKX48" s="0"/>
      <c r="CKY48" s="0"/>
      <c r="CKZ48" s="0"/>
      <c r="CLA48" s="0"/>
      <c r="CLB48" s="0"/>
      <c r="CLC48" s="0"/>
      <c r="CLD48" s="0"/>
      <c r="CLE48" s="0"/>
      <c r="CLF48" s="0"/>
      <c r="CLG48" s="0"/>
      <c r="CLH48" s="0"/>
      <c r="CLI48" s="0"/>
      <c r="CLJ48" s="0"/>
      <c r="CLK48" s="0"/>
      <c r="CLL48" s="0"/>
      <c r="CLM48" s="0"/>
      <c r="CLN48" s="0"/>
      <c r="CLO48" s="0"/>
      <c r="CLP48" s="0"/>
      <c r="CLQ48" s="0"/>
      <c r="CLR48" s="0"/>
      <c r="CLS48" s="0"/>
      <c r="CLT48" s="0"/>
      <c r="CLU48" s="0"/>
      <c r="CLV48" s="0"/>
      <c r="CLW48" s="0"/>
      <c r="CLX48" s="0"/>
      <c r="CLY48" s="0"/>
      <c r="CLZ48" s="0"/>
      <c r="CMA48" s="0"/>
      <c r="CMB48" s="0"/>
      <c r="CMC48" s="0"/>
      <c r="CMD48" s="0"/>
      <c r="CME48" s="0"/>
      <c r="CMF48" s="0"/>
      <c r="CMG48" s="0"/>
      <c r="CMH48" s="0"/>
      <c r="CMI48" s="0"/>
      <c r="CMJ48" s="0"/>
      <c r="CMK48" s="0"/>
      <c r="CML48" s="0"/>
      <c r="CMM48" s="0"/>
      <c r="CMN48" s="0"/>
      <c r="CMO48" s="0"/>
      <c r="CMP48" s="0"/>
      <c r="CMQ48" s="0"/>
      <c r="CMR48" s="0"/>
      <c r="CMS48" s="0"/>
      <c r="CMT48" s="0"/>
      <c r="CMU48" s="0"/>
      <c r="CMV48" s="0"/>
      <c r="CMW48" s="0"/>
      <c r="CMX48" s="0"/>
      <c r="CMY48" s="0"/>
      <c r="CMZ48" s="0"/>
      <c r="CNA48" s="0"/>
      <c r="CNB48" s="0"/>
      <c r="CNC48" s="0"/>
      <c r="CND48" s="0"/>
      <c r="CNE48" s="0"/>
      <c r="CNF48" s="0"/>
      <c r="CNG48" s="0"/>
      <c r="CNH48" s="0"/>
      <c r="CNI48" s="0"/>
      <c r="CNJ48" s="0"/>
      <c r="CNK48" s="0"/>
      <c r="CNL48" s="0"/>
      <c r="CNM48" s="0"/>
      <c r="CNN48" s="0"/>
      <c r="CNO48" s="0"/>
      <c r="CNP48" s="0"/>
      <c r="CNQ48" s="0"/>
      <c r="CNR48" s="0"/>
      <c r="CNS48" s="0"/>
      <c r="CNT48" s="0"/>
      <c r="CNU48" s="0"/>
      <c r="CNV48" s="0"/>
      <c r="CNW48" s="0"/>
      <c r="CNX48" s="0"/>
      <c r="CNY48" s="0"/>
      <c r="CNZ48" s="0"/>
      <c r="COA48" s="0"/>
      <c r="COB48" s="0"/>
      <c r="COC48" s="0"/>
      <c r="COD48" s="0"/>
      <c r="COE48" s="0"/>
      <c r="COF48" s="0"/>
      <c r="COG48" s="0"/>
      <c r="COH48" s="0"/>
      <c r="COI48" s="0"/>
      <c r="COJ48" s="0"/>
      <c r="COK48" s="0"/>
      <c r="COL48" s="0"/>
      <c r="COM48" s="0"/>
      <c r="CON48" s="0"/>
      <c r="COO48" s="0"/>
      <c r="COP48" s="0"/>
      <c r="COQ48" s="0"/>
      <c r="COR48" s="0"/>
      <c r="COS48" s="0"/>
      <c r="COT48" s="0"/>
      <c r="COU48" s="0"/>
      <c r="COV48" s="0"/>
      <c r="COW48" s="0"/>
      <c r="COX48" s="0"/>
      <c r="COY48" s="0"/>
      <c r="COZ48" s="0"/>
      <c r="CPA48" s="0"/>
      <c r="CPB48" s="0"/>
      <c r="CPC48" s="0"/>
      <c r="CPD48" s="0"/>
      <c r="CPE48" s="0"/>
      <c r="CPF48" s="0"/>
      <c r="CPG48" s="0"/>
      <c r="CPH48" s="0"/>
      <c r="CPI48" s="0"/>
      <c r="CPJ48" s="0"/>
      <c r="CPK48" s="0"/>
      <c r="CPL48" s="0"/>
      <c r="CPM48" s="0"/>
      <c r="CPN48" s="0"/>
      <c r="CPO48" s="0"/>
      <c r="CPP48" s="0"/>
      <c r="CPQ48" s="0"/>
      <c r="CPR48" s="0"/>
      <c r="CPS48" s="0"/>
      <c r="CPT48" s="0"/>
      <c r="CPU48" s="0"/>
      <c r="CPV48" s="0"/>
      <c r="CPW48" s="0"/>
      <c r="CPX48" s="0"/>
      <c r="CPY48" s="0"/>
      <c r="CPZ48" s="0"/>
      <c r="CQA48" s="0"/>
      <c r="CQB48" s="0"/>
      <c r="CQC48" s="0"/>
      <c r="CQD48" s="0"/>
      <c r="CQE48" s="0"/>
      <c r="CQF48" s="0"/>
      <c r="CQG48" s="0"/>
      <c r="CQH48" s="0"/>
      <c r="CQI48" s="0"/>
      <c r="CQJ48" s="0"/>
      <c r="CQK48" s="0"/>
      <c r="CQL48" s="0"/>
      <c r="CQM48" s="0"/>
      <c r="CQN48" s="0"/>
      <c r="CQO48" s="0"/>
      <c r="CQP48" s="0"/>
      <c r="CQQ48" s="0"/>
      <c r="CQR48" s="0"/>
      <c r="CQS48" s="0"/>
      <c r="CQT48" s="0"/>
      <c r="CQU48" s="0"/>
      <c r="CQV48" s="0"/>
      <c r="CQW48" s="0"/>
      <c r="CQX48" s="0"/>
      <c r="CQY48" s="0"/>
      <c r="CQZ48" s="0"/>
      <c r="CRA48" s="0"/>
      <c r="CRB48" s="0"/>
      <c r="CRC48" s="0"/>
      <c r="CRD48" s="0"/>
      <c r="CRE48" s="0"/>
      <c r="CRF48" s="0"/>
      <c r="CRG48" s="0"/>
      <c r="CRH48" s="0"/>
      <c r="CRI48" s="0"/>
      <c r="CRJ48" s="0"/>
      <c r="CRK48" s="0"/>
      <c r="CRL48" s="0"/>
      <c r="CRM48" s="0"/>
      <c r="CRN48" s="0"/>
      <c r="CRO48" s="0"/>
      <c r="CRP48" s="0"/>
      <c r="CRQ48" s="0"/>
      <c r="CRR48" s="0"/>
      <c r="CRS48" s="0"/>
      <c r="CRT48" s="0"/>
      <c r="CRU48" s="0"/>
      <c r="CRV48" s="0"/>
      <c r="CRW48" s="0"/>
      <c r="CRX48" s="0"/>
      <c r="CRY48" s="0"/>
      <c r="CRZ48" s="0"/>
      <c r="CSA48" s="0"/>
      <c r="CSB48" s="0"/>
      <c r="CSC48" s="0"/>
      <c r="CSD48" s="0"/>
      <c r="CSE48" s="0"/>
      <c r="CSF48" s="0"/>
      <c r="CSG48" s="0"/>
      <c r="CSH48" s="0"/>
      <c r="CSI48" s="0"/>
      <c r="CSJ48" s="0"/>
      <c r="CSK48" s="0"/>
      <c r="CSL48" s="0"/>
      <c r="CSM48" s="0"/>
      <c r="CSN48" s="0"/>
      <c r="CSO48" s="0"/>
      <c r="CSP48" s="0"/>
      <c r="CSQ48" s="0"/>
      <c r="CSR48" s="0"/>
      <c r="CSS48" s="0"/>
      <c r="CST48" s="0"/>
      <c r="CSU48" s="0"/>
      <c r="CSV48" s="0"/>
      <c r="CSW48" s="0"/>
      <c r="CSX48" s="0"/>
      <c r="CSY48" s="0"/>
      <c r="CSZ48" s="0"/>
      <c r="CTA48" s="0"/>
      <c r="CTB48" s="0"/>
      <c r="CTC48" s="0"/>
      <c r="CTD48" s="0"/>
      <c r="CTE48" s="0"/>
      <c r="CTF48" s="0"/>
      <c r="CTG48" s="0"/>
      <c r="CTH48" s="0"/>
      <c r="CTI48" s="0"/>
      <c r="CTJ48" s="0"/>
      <c r="CTK48" s="0"/>
      <c r="CTL48" s="0"/>
      <c r="CTM48" s="0"/>
      <c r="CTN48" s="0"/>
      <c r="CTO48" s="0"/>
      <c r="CTP48" s="0"/>
      <c r="CTQ48" s="0"/>
      <c r="CTR48" s="0"/>
      <c r="CTS48" s="0"/>
      <c r="CTT48" s="0"/>
      <c r="CTU48" s="0"/>
      <c r="CTV48" s="0"/>
      <c r="CTW48" s="0"/>
      <c r="CTX48" s="0"/>
      <c r="CTY48" s="0"/>
      <c r="CTZ48" s="0"/>
      <c r="CUA48" s="0"/>
      <c r="CUB48" s="0"/>
      <c r="CUC48" s="0"/>
      <c r="CUD48" s="0"/>
      <c r="CUE48" s="0"/>
      <c r="CUF48" s="0"/>
      <c r="CUG48" s="0"/>
      <c r="CUH48" s="0"/>
      <c r="CUI48" s="0"/>
      <c r="CUJ48" s="0"/>
      <c r="CUK48" s="0"/>
      <c r="CUL48" s="0"/>
      <c r="CUM48" s="0"/>
      <c r="CUN48" s="0"/>
      <c r="CUO48" s="0"/>
      <c r="CUP48" s="0"/>
      <c r="CUQ48" s="0"/>
      <c r="CUR48" s="0"/>
      <c r="CUS48" s="0"/>
      <c r="CUT48" s="0"/>
      <c r="CUU48" s="0"/>
      <c r="CUV48" s="0"/>
      <c r="CUW48" s="0"/>
      <c r="CUX48" s="0"/>
      <c r="CUY48" s="0"/>
      <c r="CUZ48" s="0"/>
      <c r="CVA48" s="0"/>
      <c r="CVB48" s="0"/>
      <c r="CVC48" s="0"/>
      <c r="CVD48" s="0"/>
      <c r="CVE48" s="0"/>
      <c r="CVF48" s="0"/>
      <c r="CVG48" s="0"/>
      <c r="CVH48" s="0"/>
      <c r="CVI48" s="0"/>
      <c r="CVJ48" s="0"/>
      <c r="CVK48" s="0"/>
      <c r="CVL48" s="0"/>
      <c r="CVM48" s="0"/>
      <c r="CVN48" s="0"/>
      <c r="CVO48" s="0"/>
      <c r="CVP48" s="0"/>
      <c r="CVQ48" s="0"/>
      <c r="CVR48" s="0"/>
      <c r="CVS48" s="0"/>
      <c r="CVT48" s="0"/>
      <c r="CVU48" s="0"/>
      <c r="CVV48" s="0"/>
      <c r="CVW48" s="0"/>
      <c r="CVX48" s="0"/>
      <c r="CVY48" s="0"/>
      <c r="CVZ48" s="0"/>
      <c r="CWA48" s="0"/>
      <c r="CWB48" s="0"/>
      <c r="CWC48" s="0"/>
      <c r="CWD48" s="0"/>
      <c r="CWE48" s="0"/>
      <c r="CWF48" s="0"/>
      <c r="CWG48" s="0"/>
      <c r="CWH48" s="0"/>
      <c r="CWI48" s="0"/>
      <c r="CWJ48" s="0"/>
      <c r="CWK48" s="0"/>
      <c r="CWL48" s="0"/>
      <c r="CWM48" s="0"/>
      <c r="CWN48" s="0"/>
      <c r="CWO48" s="0"/>
      <c r="CWP48" s="0"/>
      <c r="CWQ48" s="0"/>
      <c r="CWR48" s="0"/>
      <c r="CWS48" s="0"/>
      <c r="CWT48" s="0"/>
      <c r="CWU48" s="0"/>
      <c r="CWV48" s="0"/>
      <c r="CWW48" s="0"/>
      <c r="CWX48" s="0"/>
      <c r="CWY48" s="0"/>
      <c r="CWZ48" s="0"/>
      <c r="CXA48" s="0"/>
      <c r="CXB48" s="0"/>
      <c r="CXC48" s="0"/>
      <c r="CXD48" s="0"/>
      <c r="CXE48" s="0"/>
      <c r="CXF48" s="0"/>
      <c r="CXG48" s="0"/>
      <c r="CXH48" s="0"/>
      <c r="CXI48" s="0"/>
      <c r="CXJ48" s="0"/>
      <c r="CXK48" s="0"/>
      <c r="CXL48" s="0"/>
      <c r="CXM48" s="0"/>
      <c r="CXN48" s="0"/>
      <c r="CXO48" s="0"/>
      <c r="CXP48" s="0"/>
      <c r="CXQ48" s="0"/>
      <c r="CXR48" s="0"/>
      <c r="CXS48" s="0"/>
      <c r="CXT48" s="0"/>
      <c r="CXU48" s="0"/>
      <c r="CXV48" s="0"/>
      <c r="CXW48" s="0"/>
      <c r="CXX48" s="0"/>
      <c r="CXY48" s="0"/>
      <c r="CXZ48" s="0"/>
      <c r="CYA48" s="0"/>
      <c r="CYB48" s="0"/>
      <c r="CYC48" s="0"/>
      <c r="CYD48" s="0"/>
      <c r="CYE48" s="0"/>
      <c r="CYF48" s="0"/>
      <c r="CYG48" s="0"/>
      <c r="CYH48" s="0"/>
      <c r="CYI48" s="0"/>
      <c r="CYJ48" s="0"/>
      <c r="CYK48" s="0"/>
      <c r="CYL48" s="0"/>
      <c r="CYM48" s="0"/>
      <c r="CYN48" s="0"/>
      <c r="CYO48" s="0"/>
      <c r="CYP48" s="0"/>
      <c r="CYQ48" s="0"/>
      <c r="CYR48" s="0"/>
      <c r="CYS48" s="0"/>
      <c r="CYT48" s="0"/>
      <c r="CYU48" s="0"/>
      <c r="CYV48" s="0"/>
      <c r="CYW48" s="0"/>
      <c r="CYX48" s="0"/>
      <c r="CYY48" s="0"/>
      <c r="CYZ48" s="0"/>
      <c r="CZA48" s="0"/>
      <c r="CZB48" s="0"/>
      <c r="CZC48" s="0"/>
      <c r="CZD48" s="0"/>
      <c r="CZE48" s="0"/>
      <c r="CZF48" s="0"/>
      <c r="CZG48" s="0"/>
      <c r="CZH48" s="0"/>
      <c r="CZI48" s="0"/>
      <c r="CZJ48" s="0"/>
      <c r="CZK48" s="0"/>
      <c r="CZL48" s="0"/>
      <c r="CZM48" s="0"/>
      <c r="CZN48" s="0"/>
      <c r="CZO48" s="0"/>
      <c r="CZP48" s="0"/>
      <c r="CZQ48" s="0"/>
      <c r="CZR48" s="0"/>
      <c r="CZS48" s="0"/>
      <c r="CZT48" s="0"/>
      <c r="CZU48" s="0"/>
      <c r="CZV48" s="0"/>
      <c r="CZW48" s="0"/>
      <c r="CZX48" s="0"/>
      <c r="CZY48" s="0"/>
      <c r="CZZ48" s="0"/>
      <c r="DAA48" s="0"/>
      <c r="DAB48" s="0"/>
      <c r="DAC48" s="0"/>
      <c r="DAD48" s="0"/>
      <c r="DAE48" s="0"/>
      <c r="DAF48" s="0"/>
      <c r="DAG48" s="0"/>
      <c r="DAH48" s="0"/>
      <c r="DAI48" s="0"/>
      <c r="DAJ48" s="0"/>
      <c r="DAK48" s="0"/>
      <c r="DAL48" s="0"/>
      <c r="DAM48" s="0"/>
      <c r="DAN48" s="0"/>
      <c r="DAO48" s="0"/>
      <c r="DAP48" s="0"/>
      <c r="DAQ48" s="0"/>
      <c r="DAR48" s="0"/>
      <c r="DAS48" s="0"/>
      <c r="DAT48" s="0"/>
      <c r="DAU48" s="0"/>
      <c r="DAV48" s="0"/>
      <c r="DAW48" s="0"/>
      <c r="DAX48" s="0"/>
      <c r="DAY48" s="0"/>
      <c r="DAZ48" s="0"/>
      <c r="DBA48" s="0"/>
      <c r="DBB48" s="0"/>
      <c r="DBC48" s="0"/>
      <c r="DBD48" s="0"/>
      <c r="DBE48" s="0"/>
      <c r="DBF48" s="0"/>
      <c r="DBG48" s="0"/>
      <c r="DBH48" s="0"/>
      <c r="DBI48" s="0"/>
      <c r="DBJ48" s="0"/>
      <c r="DBK48" s="0"/>
      <c r="DBL48" s="0"/>
      <c r="DBM48" s="0"/>
      <c r="DBN48" s="0"/>
      <c r="DBO48" s="0"/>
      <c r="DBP48" s="0"/>
      <c r="DBQ48" s="0"/>
      <c r="DBR48" s="0"/>
      <c r="DBS48" s="0"/>
      <c r="DBT48" s="0"/>
      <c r="DBU48" s="0"/>
      <c r="DBV48" s="0"/>
      <c r="DBW48" s="0"/>
      <c r="DBX48" s="0"/>
      <c r="DBY48" s="0"/>
      <c r="DBZ48" s="0"/>
      <c r="DCA48" s="0"/>
      <c r="DCB48" s="0"/>
      <c r="DCC48" s="0"/>
      <c r="DCD48" s="0"/>
      <c r="DCE48" s="0"/>
      <c r="DCF48" s="0"/>
      <c r="DCG48" s="0"/>
      <c r="DCH48" s="0"/>
      <c r="DCI48" s="0"/>
      <c r="DCJ48" s="0"/>
      <c r="DCK48" s="0"/>
      <c r="DCL48" s="0"/>
      <c r="DCM48" s="0"/>
      <c r="DCN48" s="0"/>
      <c r="DCO48" s="0"/>
      <c r="DCP48" s="0"/>
      <c r="DCQ48" s="0"/>
      <c r="DCR48" s="0"/>
      <c r="DCS48" s="0"/>
      <c r="DCT48" s="0"/>
      <c r="DCU48" s="0"/>
      <c r="DCV48" s="0"/>
      <c r="DCW48" s="0"/>
      <c r="DCX48" s="0"/>
      <c r="DCY48" s="0"/>
      <c r="DCZ48" s="0"/>
      <c r="DDA48" s="0"/>
      <c r="DDB48" s="0"/>
      <c r="DDC48" s="0"/>
      <c r="DDD48" s="0"/>
      <c r="DDE48" s="0"/>
      <c r="DDF48" s="0"/>
      <c r="DDG48" s="0"/>
      <c r="DDH48" s="0"/>
      <c r="DDI48" s="0"/>
      <c r="DDJ48" s="0"/>
      <c r="DDK48" s="0"/>
      <c r="DDL48" s="0"/>
      <c r="DDM48" s="0"/>
      <c r="DDN48" s="0"/>
      <c r="DDO48" s="0"/>
      <c r="DDP48" s="0"/>
      <c r="DDQ48" s="0"/>
      <c r="DDR48" s="0"/>
      <c r="DDS48" s="0"/>
      <c r="DDT48" s="0"/>
      <c r="DDU48" s="0"/>
      <c r="DDV48" s="0"/>
      <c r="DDW48" s="0"/>
      <c r="DDX48" s="0"/>
      <c r="DDY48" s="0"/>
      <c r="DDZ48" s="0"/>
      <c r="DEA48" s="0"/>
      <c r="DEB48" s="0"/>
      <c r="DEC48" s="0"/>
      <c r="DED48" s="0"/>
      <c r="DEE48" s="0"/>
      <c r="DEF48" s="0"/>
      <c r="DEG48" s="0"/>
      <c r="DEH48" s="0"/>
      <c r="DEI48" s="0"/>
      <c r="DEJ48" s="0"/>
      <c r="DEK48" s="0"/>
      <c r="DEL48" s="0"/>
      <c r="DEM48" s="0"/>
      <c r="DEN48" s="0"/>
      <c r="DEO48" s="0"/>
      <c r="DEP48" s="0"/>
      <c r="DEQ48" s="0"/>
      <c r="DER48" s="0"/>
      <c r="DES48" s="0"/>
      <c r="DET48" s="0"/>
      <c r="DEU48" s="0"/>
      <c r="DEV48" s="0"/>
      <c r="DEW48" s="0"/>
      <c r="DEX48" s="0"/>
      <c r="DEY48" s="0"/>
      <c r="DEZ48" s="0"/>
      <c r="DFA48" s="0"/>
      <c r="DFB48" s="0"/>
      <c r="DFC48" s="0"/>
      <c r="DFD48" s="0"/>
      <c r="DFE48" s="0"/>
      <c r="DFF48" s="0"/>
      <c r="DFG48" s="0"/>
      <c r="DFH48" s="0"/>
      <c r="DFI48" s="0"/>
      <c r="DFJ48" s="0"/>
      <c r="DFK48" s="0"/>
      <c r="DFL48" s="0"/>
      <c r="DFM48" s="0"/>
      <c r="DFN48" s="0"/>
      <c r="DFO48" s="0"/>
      <c r="DFP48" s="0"/>
      <c r="DFQ48" s="0"/>
      <c r="DFR48" s="0"/>
      <c r="DFS48" s="0"/>
      <c r="DFT48" s="0"/>
      <c r="DFU48" s="0"/>
      <c r="DFV48" s="0"/>
      <c r="DFW48" s="0"/>
      <c r="DFX48" s="0"/>
      <c r="DFY48" s="0"/>
      <c r="DFZ48" s="0"/>
      <c r="DGA48" s="0"/>
      <c r="DGB48" s="0"/>
      <c r="DGC48" s="0"/>
      <c r="DGD48" s="0"/>
      <c r="DGE48" s="0"/>
      <c r="DGF48" s="0"/>
      <c r="DGG48" s="0"/>
      <c r="DGH48" s="0"/>
      <c r="DGI48" s="0"/>
      <c r="DGJ48" s="0"/>
      <c r="DGK48" s="0"/>
      <c r="DGL48" s="0"/>
      <c r="DGM48" s="0"/>
      <c r="DGN48" s="0"/>
      <c r="DGO48" s="0"/>
      <c r="DGP48" s="0"/>
      <c r="DGQ48" s="0"/>
      <c r="DGR48" s="0"/>
      <c r="DGS48" s="0"/>
      <c r="DGT48" s="0"/>
      <c r="DGU48" s="0"/>
      <c r="DGV48" s="0"/>
      <c r="DGW48" s="0"/>
      <c r="DGX48" s="0"/>
      <c r="DGY48" s="0"/>
      <c r="DGZ48" s="0"/>
      <c r="DHA48" s="0"/>
      <c r="DHB48" s="0"/>
      <c r="DHC48" s="0"/>
      <c r="DHD48" s="0"/>
      <c r="DHE48" s="0"/>
      <c r="DHF48" s="0"/>
      <c r="DHG48" s="0"/>
      <c r="DHH48" s="0"/>
      <c r="DHI48" s="0"/>
      <c r="DHJ48" s="0"/>
      <c r="DHK48" s="0"/>
      <c r="DHL48" s="0"/>
      <c r="DHM48" s="0"/>
      <c r="DHN48" s="0"/>
      <c r="DHO48" s="0"/>
      <c r="DHP48" s="0"/>
      <c r="DHQ48" s="0"/>
      <c r="DHR48" s="0"/>
      <c r="DHS48" s="0"/>
      <c r="DHT48" s="0"/>
      <c r="DHU48" s="0"/>
      <c r="DHV48" s="0"/>
      <c r="DHW48" s="0"/>
      <c r="DHX48" s="0"/>
      <c r="DHY48" s="0"/>
      <c r="DHZ48" s="0"/>
      <c r="DIA48" s="0"/>
      <c r="DIB48" s="0"/>
      <c r="DIC48" s="0"/>
      <c r="DID48" s="0"/>
      <c r="DIE48" s="0"/>
      <c r="DIF48" s="0"/>
      <c r="DIG48" s="0"/>
      <c r="DIH48" s="0"/>
      <c r="DII48" s="0"/>
      <c r="DIJ48" s="0"/>
      <c r="DIK48" s="0"/>
      <c r="DIL48" s="0"/>
      <c r="DIM48" s="0"/>
      <c r="DIN48" s="0"/>
      <c r="DIO48" s="0"/>
      <c r="DIP48" s="0"/>
      <c r="DIQ48" s="0"/>
      <c r="DIR48" s="0"/>
      <c r="DIS48" s="0"/>
      <c r="DIT48" s="0"/>
      <c r="DIU48" s="0"/>
      <c r="DIV48" s="0"/>
      <c r="DIW48" s="0"/>
      <c r="DIX48" s="0"/>
      <c r="DIY48" s="0"/>
      <c r="DIZ48" s="0"/>
      <c r="DJA48" s="0"/>
      <c r="DJB48" s="0"/>
      <c r="DJC48" s="0"/>
      <c r="DJD48" s="0"/>
      <c r="DJE48" s="0"/>
      <c r="DJF48" s="0"/>
      <c r="DJG48" s="0"/>
      <c r="DJH48" s="0"/>
      <c r="DJI48" s="0"/>
      <c r="DJJ48" s="0"/>
      <c r="DJK48" s="0"/>
      <c r="DJL48" s="0"/>
      <c r="DJM48" s="0"/>
      <c r="DJN48" s="0"/>
      <c r="DJO48" s="0"/>
      <c r="DJP48" s="0"/>
      <c r="DJQ48" s="0"/>
      <c r="DJR48" s="0"/>
      <c r="DJS48" s="0"/>
      <c r="DJT48" s="0"/>
      <c r="DJU48" s="0"/>
      <c r="DJV48" s="0"/>
      <c r="DJW48" s="0"/>
      <c r="DJX48" s="0"/>
      <c r="DJY48" s="0"/>
      <c r="DJZ48" s="0"/>
      <c r="DKA48" s="0"/>
      <c r="DKB48" s="0"/>
      <c r="DKC48" s="0"/>
      <c r="DKD48" s="0"/>
      <c r="DKE48" s="0"/>
      <c r="DKF48" s="0"/>
      <c r="DKG48" s="0"/>
      <c r="DKH48" s="0"/>
      <c r="DKI48" s="0"/>
      <c r="DKJ48" s="0"/>
      <c r="DKK48" s="0"/>
      <c r="DKL48" s="0"/>
      <c r="DKM48" s="0"/>
      <c r="DKN48" s="0"/>
      <c r="DKO48" s="0"/>
      <c r="DKP48" s="0"/>
      <c r="DKQ48" s="0"/>
      <c r="DKR48" s="0"/>
      <c r="DKS48" s="0"/>
      <c r="DKT48" s="0"/>
      <c r="DKU48" s="0"/>
      <c r="DKV48" s="0"/>
      <c r="DKW48" s="0"/>
      <c r="DKX48" s="0"/>
      <c r="DKY48" s="0"/>
      <c r="DKZ48" s="0"/>
      <c r="DLA48" s="0"/>
      <c r="DLB48" s="0"/>
      <c r="DLC48" s="0"/>
      <c r="DLD48" s="0"/>
      <c r="DLE48" s="0"/>
      <c r="DLF48" s="0"/>
      <c r="DLG48" s="0"/>
      <c r="DLH48" s="0"/>
      <c r="DLI48" s="0"/>
      <c r="DLJ48" s="0"/>
      <c r="DLK48" s="0"/>
      <c r="DLL48" s="0"/>
      <c r="DLM48" s="0"/>
      <c r="DLN48" s="0"/>
      <c r="DLO48" s="0"/>
      <c r="DLP48" s="0"/>
      <c r="DLQ48" s="0"/>
      <c r="DLR48" s="0"/>
      <c r="DLS48" s="0"/>
      <c r="DLT48" s="0"/>
      <c r="DLU48" s="0"/>
      <c r="DLV48" s="0"/>
      <c r="DLW48" s="0"/>
      <c r="DLX48" s="0"/>
      <c r="DLY48" s="0"/>
      <c r="DLZ48" s="0"/>
      <c r="DMA48" s="0"/>
      <c r="DMB48" s="0"/>
      <c r="DMC48" s="0"/>
      <c r="DMD48" s="0"/>
      <c r="DME48" s="0"/>
      <c r="DMF48" s="0"/>
      <c r="DMG48" s="0"/>
      <c r="DMH48" s="0"/>
      <c r="DMI48" s="0"/>
      <c r="DMJ48" s="0"/>
      <c r="DMK48" s="0"/>
      <c r="DML48" s="0"/>
      <c r="DMM48" s="0"/>
      <c r="DMN48" s="0"/>
      <c r="DMO48" s="0"/>
      <c r="DMP48" s="0"/>
      <c r="DMQ48" s="0"/>
      <c r="DMR48" s="0"/>
      <c r="DMS48" s="0"/>
      <c r="DMT48" s="0"/>
      <c r="DMU48" s="0"/>
      <c r="DMV48" s="0"/>
      <c r="DMW48" s="0"/>
      <c r="DMX48" s="0"/>
      <c r="DMY48" s="0"/>
      <c r="DMZ48" s="0"/>
      <c r="DNA48" s="0"/>
      <c r="DNB48" s="0"/>
      <c r="DNC48" s="0"/>
      <c r="DND48" s="0"/>
      <c r="DNE48" s="0"/>
      <c r="DNF48" s="0"/>
      <c r="DNG48" s="0"/>
      <c r="DNH48" s="0"/>
      <c r="DNI48" s="0"/>
      <c r="DNJ48" s="0"/>
      <c r="DNK48" s="0"/>
      <c r="DNL48" s="0"/>
      <c r="DNM48" s="0"/>
      <c r="DNN48" s="0"/>
      <c r="DNO48" s="0"/>
      <c r="DNP48" s="0"/>
      <c r="DNQ48" s="0"/>
      <c r="DNR48" s="0"/>
      <c r="DNS48" s="0"/>
      <c r="DNT48" s="0"/>
      <c r="DNU48" s="0"/>
      <c r="DNV48" s="0"/>
      <c r="DNW48" s="0"/>
      <c r="DNX48" s="0"/>
      <c r="DNY48" s="0"/>
      <c r="DNZ48" s="0"/>
      <c r="DOA48" s="0"/>
      <c r="DOB48" s="0"/>
      <c r="DOC48" s="0"/>
      <c r="DOD48" s="0"/>
      <c r="DOE48" s="0"/>
      <c r="DOF48" s="0"/>
      <c r="DOG48" s="0"/>
      <c r="DOH48" s="0"/>
      <c r="DOI48" s="0"/>
      <c r="DOJ48" s="0"/>
      <c r="DOK48" s="0"/>
      <c r="DOL48" s="0"/>
      <c r="DOM48" s="0"/>
      <c r="DON48" s="0"/>
      <c r="DOO48" s="0"/>
      <c r="DOP48" s="0"/>
      <c r="DOQ48" s="0"/>
      <c r="DOR48" s="0"/>
      <c r="DOS48" s="0"/>
      <c r="DOT48" s="0"/>
      <c r="DOU48" s="0"/>
      <c r="DOV48" s="0"/>
      <c r="DOW48" s="0"/>
      <c r="DOX48" s="0"/>
      <c r="DOY48" s="0"/>
      <c r="DOZ48" s="0"/>
      <c r="DPA48" s="0"/>
      <c r="DPB48" s="0"/>
      <c r="DPC48" s="0"/>
      <c r="DPD48" s="0"/>
      <c r="DPE48" s="0"/>
      <c r="DPF48" s="0"/>
      <c r="DPG48" s="0"/>
      <c r="DPH48" s="0"/>
      <c r="DPI48" s="0"/>
      <c r="DPJ48" s="0"/>
      <c r="DPK48" s="0"/>
      <c r="DPL48" s="0"/>
      <c r="DPM48" s="0"/>
      <c r="DPN48" s="0"/>
      <c r="DPO48" s="0"/>
      <c r="DPP48" s="0"/>
      <c r="DPQ48" s="0"/>
      <c r="DPR48" s="0"/>
      <c r="DPS48" s="0"/>
      <c r="DPT48" s="0"/>
      <c r="DPU48" s="0"/>
      <c r="DPV48" s="0"/>
      <c r="DPW48" s="0"/>
      <c r="DPX48" s="0"/>
      <c r="DPY48" s="0"/>
      <c r="DPZ48" s="0"/>
      <c r="DQA48" s="0"/>
      <c r="DQB48" s="0"/>
      <c r="DQC48" s="0"/>
      <c r="DQD48" s="0"/>
      <c r="DQE48" s="0"/>
      <c r="DQF48" s="0"/>
      <c r="DQG48" s="0"/>
      <c r="DQH48" s="0"/>
      <c r="DQI48" s="0"/>
      <c r="DQJ48" s="0"/>
      <c r="DQK48" s="0"/>
      <c r="DQL48" s="0"/>
      <c r="DQM48" s="0"/>
      <c r="DQN48" s="0"/>
      <c r="DQO48" s="0"/>
      <c r="DQP48" s="0"/>
      <c r="DQQ48" s="0"/>
      <c r="DQR48" s="0"/>
      <c r="DQS48" s="0"/>
      <c r="DQT48" s="0"/>
      <c r="DQU48" s="0"/>
      <c r="DQV48" s="0"/>
      <c r="DQW48" s="0"/>
      <c r="DQX48" s="0"/>
      <c r="DQY48" s="0"/>
      <c r="DQZ48" s="0"/>
      <c r="DRA48" s="0"/>
      <c r="DRB48" s="0"/>
      <c r="DRC48" s="0"/>
      <c r="DRD48" s="0"/>
      <c r="DRE48" s="0"/>
      <c r="DRF48" s="0"/>
      <c r="DRG48" s="0"/>
      <c r="DRH48" s="0"/>
      <c r="DRI48" s="0"/>
      <c r="DRJ48" s="0"/>
      <c r="DRK48" s="0"/>
      <c r="DRL48" s="0"/>
      <c r="DRM48" s="0"/>
      <c r="DRN48" s="0"/>
      <c r="DRO48" s="0"/>
      <c r="DRP48" s="0"/>
      <c r="DRQ48" s="0"/>
      <c r="DRR48" s="0"/>
      <c r="DRS48" s="0"/>
      <c r="DRT48" s="0"/>
      <c r="DRU48" s="0"/>
      <c r="DRV48" s="0"/>
      <c r="DRW48" s="0"/>
      <c r="DRX48" s="0"/>
      <c r="DRY48" s="0"/>
      <c r="DRZ48" s="0"/>
      <c r="DSA48" s="0"/>
      <c r="DSB48" s="0"/>
      <c r="DSC48" s="0"/>
      <c r="DSD48" s="0"/>
      <c r="DSE48" s="0"/>
      <c r="DSF48" s="0"/>
      <c r="DSG48" s="0"/>
      <c r="DSH48" s="0"/>
      <c r="DSI48" s="0"/>
      <c r="DSJ48" s="0"/>
      <c r="DSK48" s="0"/>
      <c r="DSL48" s="0"/>
      <c r="DSM48" s="0"/>
      <c r="DSN48" s="0"/>
      <c r="DSO48" s="0"/>
      <c r="DSP48" s="0"/>
      <c r="DSQ48" s="0"/>
      <c r="DSR48" s="0"/>
      <c r="DSS48" s="0"/>
      <c r="DST48" s="0"/>
      <c r="DSU48" s="0"/>
      <c r="DSV48" s="0"/>
      <c r="DSW48" s="0"/>
      <c r="DSX48" s="0"/>
      <c r="DSY48" s="0"/>
      <c r="DSZ48" s="0"/>
      <c r="DTA48" s="0"/>
      <c r="DTB48" s="0"/>
      <c r="DTC48" s="0"/>
      <c r="DTD48" s="0"/>
      <c r="DTE48" s="0"/>
      <c r="DTF48" s="0"/>
      <c r="DTG48" s="0"/>
      <c r="DTH48" s="0"/>
      <c r="DTI48" s="0"/>
      <c r="DTJ48" s="0"/>
      <c r="DTK48" s="0"/>
      <c r="DTL48" s="0"/>
      <c r="DTM48" s="0"/>
      <c r="DTN48" s="0"/>
      <c r="DTO48" s="0"/>
      <c r="DTP48" s="0"/>
      <c r="DTQ48" s="0"/>
      <c r="DTR48" s="0"/>
      <c r="DTS48" s="0"/>
      <c r="DTT48" s="0"/>
      <c r="DTU48" s="0"/>
      <c r="DTV48" s="0"/>
      <c r="DTW48" s="0"/>
      <c r="DTX48" s="0"/>
      <c r="DTY48" s="0"/>
      <c r="DTZ48" s="0"/>
      <c r="DUA48" s="0"/>
      <c r="DUB48" s="0"/>
      <c r="DUC48" s="0"/>
      <c r="DUD48" s="0"/>
      <c r="DUE48" s="0"/>
      <c r="DUF48" s="0"/>
      <c r="DUG48" s="0"/>
      <c r="DUH48" s="0"/>
      <c r="DUI48" s="0"/>
      <c r="DUJ48" s="0"/>
      <c r="DUK48" s="0"/>
      <c r="DUL48" s="0"/>
      <c r="DUM48" s="0"/>
      <c r="DUN48" s="0"/>
      <c r="DUO48" s="0"/>
      <c r="DUP48" s="0"/>
      <c r="DUQ48" s="0"/>
      <c r="DUR48" s="0"/>
      <c r="DUS48" s="0"/>
      <c r="DUT48" s="0"/>
      <c r="DUU48" s="0"/>
      <c r="DUV48" s="0"/>
      <c r="DUW48" s="0"/>
      <c r="DUX48" s="0"/>
      <c r="DUY48" s="0"/>
      <c r="DUZ48" s="0"/>
      <c r="DVA48" s="0"/>
      <c r="DVB48" s="0"/>
      <c r="DVC48" s="0"/>
      <c r="DVD48" s="0"/>
      <c r="DVE48" s="0"/>
      <c r="DVF48" s="0"/>
      <c r="DVG48" s="0"/>
      <c r="DVH48" s="0"/>
      <c r="DVI48" s="0"/>
      <c r="DVJ48" s="0"/>
      <c r="DVK48" s="0"/>
      <c r="DVL48" s="0"/>
      <c r="DVM48" s="0"/>
      <c r="DVN48" s="0"/>
      <c r="DVO48" s="0"/>
      <c r="DVP48" s="0"/>
      <c r="DVQ48" s="0"/>
      <c r="DVR48" s="0"/>
      <c r="DVS48" s="0"/>
      <c r="DVT48" s="0"/>
      <c r="DVU48" s="0"/>
      <c r="DVV48" s="0"/>
      <c r="DVW48" s="0"/>
      <c r="DVX48" s="0"/>
      <c r="DVY48" s="0"/>
      <c r="DVZ48" s="0"/>
      <c r="DWA48" s="0"/>
      <c r="DWB48" s="0"/>
      <c r="DWC48" s="0"/>
      <c r="DWD48" s="0"/>
      <c r="DWE48" s="0"/>
      <c r="DWF48" s="0"/>
      <c r="DWG48" s="0"/>
      <c r="DWH48" s="0"/>
      <c r="DWI48" s="0"/>
      <c r="DWJ48" s="0"/>
      <c r="DWK48" s="0"/>
      <c r="DWL48" s="0"/>
      <c r="DWM48" s="0"/>
      <c r="DWN48" s="0"/>
      <c r="DWO48" s="0"/>
      <c r="DWP48" s="0"/>
      <c r="DWQ48" s="0"/>
      <c r="DWR48" s="0"/>
      <c r="DWS48" s="0"/>
      <c r="DWT48" s="0"/>
      <c r="DWU48" s="0"/>
      <c r="DWV48" s="0"/>
      <c r="DWW48" s="0"/>
      <c r="DWX48" s="0"/>
      <c r="DWY48" s="0"/>
      <c r="DWZ48" s="0"/>
      <c r="DXA48" s="0"/>
      <c r="DXB48" s="0"/>
      <c r="DXC48" s="0"/>
      <c r="DXD48" s="0"/>
      <c r="DXE48" s="0"/>
      <c r="DXF48" s="0"/>
      <c r="DXG48" s="0"/>
      <c r="DXH48" s="0"/>
      <c r="DXI48" s="0"/>
      <c r="DXJ48" s="0"/>
      <c r="DXK48" s="0"/>
      <c r="DXL48" s="0"/>
      <c r="DXM48" s="0"/>
      <c r="DXN48" s="0"/>
      <c r="DXO48" s="0"/>
      <c r="DXP48" s="0"/>
      <c r="DXQ48" s="0"/>
      <c r="DXR48" s="0"/>
      <c r="DXS48" s="0"/>
      <c r="DXT48" s="0"/>
      <c r="DXU48" s="0"/>
      <c r="DXV48" s="0"/>
      <c r="DXW48" s="0"/>
      <c r="DXX48" s="0"/>
      <c r="DXY48" s="0"/>
      <c r="DXZ48" s="0"/>
      <c r="DYA48" s="0"/>
      <c r="DYB48" s="0"/>
      <c r="DYC48" s="0"/>
      <c r="DYD48" s="0"/>
      <c r="DYE48" s="0"/>
      <c r="DYF48" s="0"/>
      <c r="DYG48" s="0"/>
      <c r="DYH48" s="0"/>
      <c r="DYI48" s="0"/>
      <c r="DYJ48" s="0"/>
      <c r="DYK48" s="0"/>
      <c r="DYL48" s="0"/>
      <c r="DYM48" s="0"/>
      <c r="DYN48" s="0"/>
      <c r="DYO48" s="0"/>
      <c r="DYP48" s="0"/>
      <c r="DYQ48" s="0"/>
      <c r="DYR48" s="0"/>
      <c r="DYS48" s="0"/>
      <c r="DYT48" s="0"/>
      <c r="DYU48" s="0"/>
      <c r="DYV48" s="0"/>
      <c r="DYW48" s="0"/>
      <c r="DYX48" s="0"/>
      <c r="DYY48" s="0"/>
      <c r="DYZ48" s="0"/>
      <c r="DZA48" s="0"/>
      <c r="DZB48" s="0"/>
      <c r="DZC48" s="0"/>
      <c r="DZD48" s="0"/>
      <c r="DZE48" s="0"/>
      <c r="DZF48" s="0"/>
      <c r="DZG48" s="0"/>
      <c r="DZH48" s="0"/>
      <c r="DZI48" s="0"/>
      <c r="DZJ48" s="0"/>
      <c r="DZK48" s="0"/>
      <c r="DZL48" s="0"/>
      <c r="DZM48" s="0"/>
      <c r="DZN48" s="0"/>
      <c r="DZO48" s="0"/>
      <c r="DZP48" s="0"/>
      <c r="DZQ48" s="0"/>
      <c r="DZR48" s="0"/>
      <c r="DZS48" s="0"/>
      <c r="DZT48" s="0"/>
      <c r="DZU48" s="0"/>
      <c r="DZV48" s="0"/>
      <c r="DZW48" s="0"/>
      <c r="DZX48" s="0"/>
      <c r="DZY48" s="0"/>
      <c r="DZZ48" s="0"/>
      <c r="EAA48" s="0"/>
      <c r="EAB48" s="0"/>
      <c r="EAC48" s="0"/>
      <c r="EAD48" s="0"/>
      <c r="EAE48" s="0"/>
      <c r="EAF48" s="0"/>
      <c r="EAG48" s="0"/>
      <c r="EAH48" s="0"/>
      <c r="EAI48" s="0"/>
      <c r="EAJ48" s="0"/>
      <c r="EAK48" s="0"/>
      <c r="EAL48" s="0"/>
      <c r="EAM48" s="0"/>
      <c r="EAN48" s="0"/>
      <c r="EAO48" s="0"/>
      <c r="EAP48" s="0"/>
      <c r="EAQ48" s="0"/>
      <c r="EAR48" s="0"/>
      <c r="EAS48" s="0"/>
      <c r="EAT48" s="0"/>
      <c r="EAU48" s="0"/>
      <c r="EAV48" s="0"/>
      <c r="EAW48" s="0"/>
      <c r="EAX48" s="0"/>
      <c r="EAY48" s="0"/>
      <c r="EAZ48" s="0"/>
      <c r="EBA48" s="0"/>
      <c r="EBB48" s="0"/>
      <c r="EBC48" s="0"/>
      <c r="EBD48" s="0"/>
      <c r="EBE48" s="0"/>
      <c r="EBF48" s="0"/>
      <c r="EBG48" s="0"/>
      <c r="EBH48" s="0"/>
      <c r="EBI48" s="0"/>
      <c r="EBJ48" s="0"/>
      <c r="EBK48" s="0"/>
      <c r="EBL48" s="0"/>
      <c r="EBM48" s="0"/>
      <c r="EBN48" s="0"/>
      <c r="EBO48" s="0"/>
      <c r="EBP48" s="0"/>
      <c r="EBQ48" s="0"/>
      <c r="EBR48" s="0"/>
      <c r="EBS48" s="0"/>
      <c r="EBT48" s="0"/>
      <c r="EBU48" s="0"/>
      <c r="EBV48" s="0"/>
      <c r="EBW48" s="0"/>
      <c r="EBX48" s="0"/>
      <c r="EBY48" s="0"/>
      <c r="EBZ48" s="0"/>
      <c r="ECA48" s="0"/>
      <c r="ECB48" s="0"/>
      <c r="ECC48" s="0"/>
      <c r="ECD48" s="0"/>
      <c r="ECE48" s="0"/>
      <c r="ECF48" s="0"/>
      <c r="ECG48" s="0"/>
      <c r="ECH48" s="0"/>
      <c r="ECI48" s="0"/>
      <c r="ECJ48" s="0"/>
      <c r="ECK48" s="0"/>
      <c r="ECL48" s="0"/>
      <c r="ECM48" s="0"/>
      <c r="ECN48" s="0"/>
      <c r="ECO48" s="0"/>
      <c r="ECP48" s="0"/>
      <c r="ECQ48" s="0"/>
      <c r="ECR48" s="0"/>
      <c r="ECS48" s="0"/>
      <c r="ECT48" s="0"/>
      <c r="ECU48" s="0"/>
      <c r="ECV48" s="0"/>
      <c r="ECW48" s="0"/>
      <c r="ECX48" s="0"/>
      <c r="ECY48" s="0"/>
      <c r="ECZ48" s="0"/>
      <c r="EDA48" s="0"/>
      <c r="EDB48" s="0"/>
      <c r="EDC48" s="0"/>
      <c r="EDD48" s="0"/>
      <c r="EDE48" s="0"/>
      <c r="EDF48" s="0"/>
      <c r="EDG48" s="0"/>
      <c r="EDH48" s="0"/>
      <c r="EDI48" s="0"/>
      <c r="EDJ48" s="0"/>
      <c r="EDK48" s="0"/>
      <c r="EDL48" s="0"/>
      <c r="EDM48" s="0"/>
      <c r="EDN48" s="0"/>
      <c r="EDO48" s="0"/>
      <c r="EDP48" s="0"/>
      <c r="EDQ48" s="0"/>
      <c r="EDR48" s="0"/>
      <c r="EDS48" s="0"/>
      <c r="EDT48" s="0"/>
      <c r="EDU48" s="0"/>
      <c r="EDV48" s="0"/>
      <c r="EDW48" s="0"/>
      <c r="EDX48" s="0"/>
      <c r="EDY48" s="0"/>
      <c r="EDZ48" s="0"/>
      <c r="EEA48" s="0"/>
      <c r="EEB48" s="0"/>
      <c r="EEC48" s="0"/>
      <c r="EED48" s="0"/>
      <c r="EEE48" s="0"/>
      <c r="EEF48" s="0"/>
      <c r="EEG48" s="0"/>
      <c r="EEH48" s="0"/>
      <c r="EEI48" s="0"/>
      <c r="EEJ48" s="0"/>
      <c r="EEK48" s="0"/>
      <c r="EEL48" s="0"/>
      <c r="EEM48" s="0"/>
      <c r="EEN48" s="0"/>
      <c r="EEO48" s="0"/>
      <c r="EEP48" s="0"/>
      <c r="EEQ48" s="0"/>
      <c r="EER48" s="0"/>
      <c r="EES48" s="0"/>
      <c r="EET48" s="0"/>
      <c r="EEU48" s="0"/>
      <c r="EEV48" s="0"/>
      <c r="EEW48" s="0"/>
      <c r="EEX48" s="0"/>
      <c r="EEY48" s="0"/>
      <c r="EEZ48" s="0"/>
      <c r="EFA48" s="0"/>
      <c r="EFB48" s="0"/>
      <c r="EFC48" s="0"/>
      <c r="EFD48" s="0"/>
      <c r="EFE48" s="0"/>
      <c r="EFF48" s="0"/>
      <c r="EFG48" s="0"/>
      <c r="EFH48" s="0"/>
      <c r="EFI48" s="0"/>
      <c r="EFJ48" s="0"/>
      <c r="EFK48" s="0"/>
      <c r="EFL48" s="0"/>
      <c r="EFM48" s="0"/>
      <c r="EFN48" s="0"/>
      <c r="EFO48" s="0"/>
      <c r="EFP48" s="0"/>
      <c r="EFQ48" s="0"/>
      <c r="EFR48" s="0"/>
      <c r="EFS48" s="0"/>
      <c r="EFT48" s="0"/>
      <c r="EFU48" s="0"/>
      <c r="EFV48" s="0"/>
      <c r="EFW48" s="0"/>
      <c r="EFX48" s="0"/>
      <c r="EFY48" s="0"/>
      <c r="EFZ48" s="0"/>
      <c r="EGA48" s="0"/>
      <c r="EGB48" s="0"/>
      <c r="EGC48" s="0"/>
      <c r="EGD48" s="0"/>
      <c r="EGE48" s="0"/>
      <c r="EGF48" s="0"/>
      <c r="EGG48" s="0"/>
      <c r="EGH48" s="0"/>
      <c r="EGI48" s="0"/>
      <c r="EGJ48" s="0"/>
      <c r="EGK48" s="0"/>
      <c r="EGL48" s="0"/>
      <c r="EGM48" s="0"/>
      <c r="EGN48" s="0"/>
      <c r="EGO48" s="0"/>
      <c r="EGP48" s="0"/>
      <c r="EGQ48" s="0"/>
      <c r="EGR48" s="0"/>
      <c r="EGS48" s="0"/>
      <c r="EGT48" s="0"/>
      <c r="EGU48" s="0"/>
      <c r="EGV48" s="0"/>
      <c r="EGW48" s="0"/>
      <c r="EGX48" s="0"/>
      <c r="EGY48" s="0"/>
      <c r="EGZ48" s="0"/>
      <c r="EHA48" s="0"/>
      <c r="EHB48" s="0"/>
      <c r="EHC48" s="0"/>
      <c r="EHD48" s="0"/>
      <c r="EHE48" s="0"/>
      <c r="EHF48" s="0"/>
      <c r="EHG48" s="0"/>
      <c r="EHH48" s="0"/>
      <c r="EHI48" s="0"/>
      <c r="EHJ48" s="0"/>
      <c r="EHK48" s="0"/>
      <c r="EHL48" s="0"/>
      <c r="EHM48" s="0"/>
      <c r="EHN48" s="0"/>
      <c r="EHO48" s="0"/>
      <c r="EHP48" s="0"/>
      <c r="EHQ48" s="0"/>
      <c r="EHR48" s="0"/>
      <c r="EHS48" s="0"/>
      <c r="EHT48" s="0"/>
      <c r="EHU48" s="0"/>
      <c r="EHV48" s="0"/>
      <c r="EHW48" s="0"/>
      <c r="EHX48" s="0"/>
      <c r="EHY48" s="0"/>
      <c r="EHZ48" s="0"/>
      <c r="EIA48" s="0"/>
      <c r="EIB48" s="0"/>
      <c r="EIC48" s="0"/>
      <c r="EID48" s="0"/>
      <c r="EIE48" s="0"/>
      <c r="EIF48" s="0"/>
      <c r="EIG48" s="0"/>
      <c r="EIH48" s="0"/>
      <c r="EII48" s="0"/>
      <c r="EIJ48" s="0"/>
      <c r="EIK48" s="0"/>
      <c r="EIL48" s="0"/>
      <c r="EIM48" s="0"/>
      <c r="EIN48" s="0"/>
      <c r="EIO48" s="0"/>
      <c r="EIP48" s="0"/>
      <c r="EIQ48" s="0"/>
      <c r="EIR48" s="0"/>
      <c r="EIS48" s="0"/>
      <c r="EIT48" s="0"/>
      <c r="EIU48" s="0"/>
      <c r="EIV48" s="0"/>
      <c r="EIW48" s="0"/>
      <c r="EIX48" s="0"/>
      <c r="EIY48" s="0"/>
      <c r="EIZ48" s="0"/>
      <c r="EJA48" s="0"/>
      <c r="EJB48" s="0"/>
      <c r="EJC48" s="0"/>
      <c r="EJD48" s="0"/>
      <c r="EJE48" s="0"/>
      <c r="EJF48" s="0"/>
      <c r="EJG48" s="0"/>
      <c r="EJH48" s="0"/>
      <c r="EJI48" s="0"/>
      <c r="EJJ48" s="0"/>
      <c r="EJK48" s="0"/>
      <c r="EJL48" s="0"/>
      <c r="EJM48" s="0"/>
      <c r="EJN48" s="0"/>
      <c r="EJO48" s="0"/>
      <c r="EJP48" s="0"/>
      <c r="EJQ48" s="0"/>
      <c r="EJR48" s="0"/>
      <c r="EJS48" s="0"/>
      <c r="EJT48" s="0"/>
      <c r="EJU48" s="0"/>
      <c r="EJV48" s="0"/>
      <c r="EJW48" s="0"/>
      <c r="EJX48" s="0"/>
      <c r="EJY48" s="0"/>
      <c r="EJZ48" s="0"/>
      <c r="EKA48" s="0"/>
      <c r="EKB48" s="0"/>
      <c r="EKC48" s="0"/>
      <c r="EKD48" s="0"/>
      <c r="EKE48" s="0"/>
      <c r="EKF48" s="0"/>
      <c r="EKG48" s="0"/>
      <c r="EKH48" s="0"/>
      <c r="EKI48" s="0"/>
      <c r="EKJ48" s="0"/>
      <c r="EKK48" s="0"/>
      <c r="EKL48" s="0"/>
      <c r="EKM48" s="0"/>
      <c r="EKN48" s="0"/>
      <c r="EKO48" s="0"/>
      <c r="EKP48" s="0"/>
      <c r="EKQ48" s="0"/>
      <c r="EKR48" s="0"/>
      <c r="EKS48" s="0"/>
      <c r="EKT48" s="0"/>
      <c r="EKU48" s="0"/>
      <c r="EKV48" s="0"/>
      <c r="EKW48" s="0"/>
      <c r="EKX48" s="0"/>
      <c r="EKY48" s="0"/>
      <c r="EKZ48" s="0"/>
      <c r="ELA48" s="0"/>
      <c r="ELB48" s="0"/>
      <c r="ELC48" s="0"/>
      <c r="ELD48" s="0"/>
      <c r="ELE48" s="0"/>
      <c r="ELF48" s="0"/>
      <c r="ELG48" s="0"/>
      <c r="ELH48" s="0"/>
      <c r="ELI48" s="0"/>
      <c r="ELJ48" s="0"/>
      <c r="ELK48" s="0"/>
      <c r="ELL48" s="0"/>
      <c r="ELM48" s="0"/>
      <c r="ELN48" s="0"/>
      <c r="ELO48" s="0"/>
      <c r="ELP48" s="0"/>
      <c r="ELQ48" s="0"/>
      <c r="ELR48" s="0"/>
      <c r="ELS48" s="0"/>
      <c r="ELT48" s="0"/>
      <c r="ELU48" s="0"/>
      <c r="ELV48" s="0"/>
      <c r="ELW48" s="0"/>
      <c r="ELX48" s="0"/>
      <c r="ELY48" s="0"/>
      <c r="ELZ48" s="0"/>
      <c r="EMA48" s="0"/>
      <c r="EMB48" s="0"/>
      <c r="EMC48" s="0"/>
      <c r="EMD48" s="0"/>
      <c r="EME48" s="0"/>
      <c r="EMF48" s="0"/>
      <c r="EMG48" s="0"/>
      <c r="EMH48" s="0"/>
      <c r="EMI48" s="0"/>
      <c r="EMJ48" s="0"/>
      <c r="EMK48" s="0"/>
      <c r="EML48" s="0"/>
      <c r="EMM48" s="0"/>
      <c r="EMN48" s="0"/>
      <c r="EMO48" s="0"/>
      <c r="EMP48" s="0"/>
      <c r="EMQ48" s="0"/>
      <c r="EMR48" s="0"/>
      <c r="EMS48" s="0"/>
      <c r="EMT48" s="0"/>
      <c r="EMU48" s="0"/>
      <c r="EMV48" s="0"/>
      <c r="EMW48" s="0"/>
      <c r="EMX48" s="0"/>
      <c r="EMY48" s="0"/>
      <c r="EMZ48" s="0"/>
      <c r="ENA48" s="0"/>
      <c r="ENB48" s="0"/>
      <c r="ENC48" s="0"/>
      <c r="END48" s="0"/>
      <c r="ENE48" s="0"/>
      <c r="ENF48" s="0"/>
      <c r="ENG48" s="0"/>
      <c r="ENH48" s="0"/>
      <c r="ENI48" s="0"/>
      <c r="ENJ48" s="0"/>
      <c r="ENK48" s="0"/>
      <c r="ENL48" s="0"/>
      <c r="ENM48" s="0"/>
      <c r="ENN48" s="0"/>
      <c r="ENO48" s="0"/>
      <c r="ENP48" s="0"/>
      <c r="ENQ48" s="0"/>
      <c r="ENR48" s="0"/>
      <c r="ENS48" s="0"/>
      <c r="ENT48" s="0"/>
      <c r="ENU48" s="0"/>
      <c r="ENV48" s="0"/>
      <c r="ENW48" s="0"/>
      <c r="ENX48" s="0"/>
      <c r="ENY48" s="0"/>
      <c r="ENZ48" s="0"/>
      <c r="EOA48" s="0"/>
      <c r="EOB48" s="0"/>
      <c r="EOC48" s="0"/>
      <c r="EOD48" s="0"/>
      <c r="EOE48" s="0"/>
      <c r="EOF48" s="0"/>
      <c r="EOG48" s="0"/>
      <c r="EOH48" s="0"/>
      <c r="EOI48" s="0"/>
      <c r="EOJ48" s="0"/>
      <c r="EOK48" s="0"/>
      <c r="EOL48" s="0"/>
      <c r="EOM48" s="0"/>
      <c r="EON48" s="0"/>
      <c r="EOO48" s="0"/>
      <c r="EOP48" s="0"/>
      <c r="EOQ48" s="0"/>
      <c r="EOR48" s="0"/>
      <c r="EOS48" s="0"/>
      <c r="EOT48" s="0"/>
      <c r="EOU48" s="0"/>
      <c r="EOV48" s="0"/>
      <c r="EOW48" s="0"/>
      <c r="EOX48" s="0"/>
      <c r="EOY48" s="0"/>
      <c r="EOZ48" s="0"/>
      <c r="EPA48" s="0"/>
      <c r="EPB48" s="0"/>
      <c r="EPC48" s="0"/>
      <c r="EPD48" s="0"/>
      <c r="EPE48" s="0"/>
      <c r="EPF48" s="0"/>
      <c r="EPG48" s="0"/>
      <c r="EPH48" s="0"/>
      <c r="EPI48" s="0"/>
      <c r="EPJ48" s="0"/>
      <c r="EPK48" s="0"/>
      <c r="EPL48" s="0"/>
      <c r="EPM48" s="0"/>
      <c r="EPN48" s="0"/>
      <c r="EPO48" s="0"/>
      <c r="EPP48" s="0"/>
      <c r="EPQ48" s="0"/>
      <c r="EPR48" s="0"/>
      <c r="EPS48" s="0"/>
      <c r="EPT48" s="0"/>
      <c r="EPU48" s="0"/>
      <c r="EPV48" s="0"/>
      <c r="EPW48" s="0"/>
      <c r="EPX48" s="0"/>
      <c r="EPY48" s="0"/>
      <c r="EPZ48" s="0"/>
      <c r="EQA48" s="0"/>
      <c r="EQB48" s="0"/>
      <c r="EQC48" s="0"/>
      <c r="EQD48" s="0"/>
      <c r="EQE48" s="0"/>
      <c r="EQF48" s="0"/>
      <c r="EQG48" s="0"/>
      <c r="EQH48" s="0"/>
      <c r="EQI48" s="0"/>
      <c r="EQJ48" s="0"/>
      <c r="EQK48" s="0"/>
      <c r="EQL48" s="0"/>
      <c r="EQM48" s="0"/>
      <c r="EQN48" s="0"/>
      <c r="EQO48" s="0"/>
      <c r="EQP48" s="0"/>
      <c r="EQQ48" s="0"/>
      <c r="EQR48" s="0"/>
      <c r="EQS48" s="0"/>
      <c r="EQT48" s="0"/>
      <c r="EQU48" s="0"/>
      <c r="EQV48" s="0"/>
      <c r="EQW48" s="0"/>
      <c r="EQX48" s="0"/>
      <c r="EQY48" s="0"/>
      <c r="EQZ48" s="0"/>
      <c r="ERA48" s="0"/>
      <c r="ERB48" s="0"/>
      <c r="ERC48" s="0"/>
      <c r="ERD48" s="0"/>
      <c r="ERE48" s="0"/>
      <c r="ERF48" s="0"/>
      <c r="ERG48" s="0"/>
      <c r="ERH48" s="0"/>
      <c r="ERI48" s="0"/>
      <c r="ERJ48" s="0"/>
      <c r="ERK48" s="0"/>
      <c r="ERL48" s="0"/>
      <c r="ERM48" s="0"/>
      <c r="ERN48" s="0"/>
      <c r="ERO48" s="0"/>
      <c r="ERP48" s="0"/>
      <c r="ERQ48" s="0"/>
      <c r="ERR48" s="0"/>
      <c r="ERS48" s="0"/>
      <c r="ERT48" s="0"/>
      <c r="ERU48" s="0"/>
      <c r="ERV48" s="0"/>
      <c r="ERW48" s="0"/>
      <c r="ERX48" s="0"/>
      <c r="ERY48" s="0"/>
      <c r="ERZ48" s="0"/>
      <c r="ESA48" s="0"/>
      <c r="ESB48" s="0"/>
      <c r="ESC48" s="0"/>
      <c r="ESD48" s="0"/>
      <c r="ESE48" s="0"/>
      <c r="ESF48" s="0"/>
      <c r="ESG48" s="0"/>
      <c r="ESH48" s="0"/>
      <c r="ESI48" s="0"/>
      <c r="ESJ48" s="0"/>
      <c r="ESK48" s="0"/>
      <c r="ESL48" s="0"/>
      <c r="ESM48" s="0"/>
      <c r="ESN48" s="0"/>
      <c r="ESO48" s="0"/>
      <c r="ESP48" s="0"/>
      <c r="ESQ48" s="0"/>
      <c r="ESR48" s="0"/>
      <c r="ESS48" s="0"/>
      <c r="EST48" s="0"/>
      <c r="ESU48" s="0"/>
      <c r="ESV48" s="0"/>
      <c r="ESW48" s="0"/>
      <c r="ESX48" s="0"/>
      <c r="ESY48" s="0"/>
      <c r="ESZ48" s="0"/>
      <c r="ETA48" s="0"/>
      <c r="ETB48" s="0"/>
      <c r="ETC48" s="0"/>
      <c r="ETD48" s="0"/>
      <c r="ETE48" s="0"/>
      <c r="ETF48" s="0"/>
      <c r="ETG48" s="0"/>
      <c r="ETH48" s="0"/>
      <c r="ETI48" s="0"/>
      <c r="ETJ48" s="0"/>
      <c r="ETK48" s="0"/>
      <c r="ETL48" s="0"/>
      <c r="ETM48" s="0"/>
      <c r="ETN48" s="0"/>
      <c r="ETO48" s="0"/>
      <c r="ETP48" s="0"/>
      <c r="ETQ48" s="0"/>
      <c r="ETR48" s="0"/>
      <c r="ETS48" s="0"/>
      <c r="ETT48" s="0"/>
      <c r="ETU48" s="0"/>
      <c r="ETV48" s="0"/>
      <c r="ETW48" s="0"/>
      <c r="ETX48" s="0"/>
      <c r="ETY48" s="0"/>
      <c r="ETZ48" s="0"/>
      <c r="EUA48" s="0"/>
      <c r="EUB48" s="0"/>
      <c r="EUC48" s="0"/>
      <c r="EUD48" s="0"/>
      <c r="EUE48" s="0"/>
      <c r="EUF48" s="0"/>
      <c r="EUG48" s="0"/>
      <c r="EUH48" s="0"/>
      <c r="EUI48" s="0"/>
      <c r="EUJ48" s="0"/>
      <c r="EUK48" s="0"/>
      <c r="EUL48" s="0"/>
      <c r="EUM48" s="0"/>
      <c r="EUN48" s="0"/>
      <c r="EUO48" s="0"/>
      <c r="EUP48" s="0"/>
      <c r="EUQ48" s="0"/>
      <c r="EUR48" s="0"/>
      <c r="EUS48" s="0"/>
      <c r="EUT48" s="0"/>
      <c r="EUU48" s="0"/>
      <c r="EUV48" s="0"/>
      <c r="EUW48" s="0"/>
      <c r="EUX48" s="0"/>
      <c r="EUY48" s="0"/>
      <c r="EUZ48" s="0"/>
      <c r="EVA48" s="0"/>
      <c r="EVB48" s="0"/>
      <c r="EVC48" s="0"/>
      <c r="EVD48" s="0"/>
      <c r="EVE48" s="0"/>
      <c r="EVF48" s="0"/>
      <c r="EVG48" s="0"/>
      <c r="EVH48" s="0"/>
      <c r="EVI48" s="0"/>
      <c r="EVJ48" s="0"/>
      <c r="EVK48" s="0"/>
      <c r="EVL48" s="0"/>
      <c r="EVM48" s="0"/>
      <c r="EVN48" s="0"/>
      <c r="EVO48" s="0"/>
      <c r="EVP48" s="0"/>
      <c r="EVQ48" s="0"/>
      <c r="EVR48" s="0"/>
      <c r="EVS48" s="0"/>
      <c r="EVT48" s="0"/>
      <c r="EVU48" s="0"/>
      <c r="EVV48" s="0"/>
      <c r="EVW48" s="0"/>
      <c r="EVX48" s="0"/>
      <c r="EVY48" s="0"/>
      <c r="EVZ48" s="0"/>
      <c r="EWA48" s="0"/>
      <c r="EWB48" s="0"/>
      <c r="EWC48" s="0"/>
      <c r="EWD48" s="0"/>
      <c r="EWE48" s="0"/>
      <c r="EWF48" s="0"/>
      <c r="EWG48" s="0"/>
      <c r="EWH48" s="0"/>
      <c r="EWI48" s="0"/>
      <c r="EWJ48" s="0"/>
      <c r="EWK48" s="0"/>
      <c r="EWL48" s="0"/>
      <c r="EWM48" s="0"/>
      <c r="EWN48" s="0"/>
      <c r="EWO48" s="0"/>
      <c r="EWP48" s="0"/>
      <c r="EWQ48" s="0"/>
      <c r="EWR48" s="0"/>
      <c r="EWS48" s="0"/>
      <c r="EWT48" s="0"/>
      <c r="EWU48" s="0"/>
      <c r="EWV48" s="0"/>
      <c r="EWW48" s="0"/>
      <c r="EWX48" s="0"/>
      <c r="EWY48" s="0"/>
      <c r="EWZ48" s="0"/>
      <c r="EXA48" s="0"/>
      <c r="EXB48" s="0"/>
      <c r="EXC48" s="0"/>
      <c r="EXD48" s="0"/>
      <c r="EXE48" s="0"/>
      <c r="EXF48" s="0"/>
      <c r="EXG48" s="0"/>
      <c r="EXH48" s="0"/>
      <c r="EXI48" s="0"/>
      <c r="EXJ48" s="0"/>
      <c r="EXK48" s="0"/>
      <c r="EXL48" s="0"/>
      <c r="EXM48" s="0"/>
      <c r="EXN48" s="0"/>
      <c r="EXO48" s="0"/>
      <c r="EXP48" s="0"/>
      <c r="EXQ48" s="0"/>
      <c r="EXR48" s="0"/>
      <c r="EXS48" s="0"/>
      <c r="EXT48" s="0"/>
      <c r="EXU48" s="0"/>
      <c r="EXV48" s="0"/>
      <c r="EXW48" s="0"/>
      <c r="EXX48" s="0"/>
      <c r="EXY48" s="0"/>
      <c r="EXZ48" s="0"/>
      <c r="EYA48" s="0"/>
      <c r="EYB48" s="0"/>
      <c r="EYC48" s="0"/>
      <c r="EYD48" s="0"/>
      <c r="EYE48" s="0"/>
      <c r="EYF48" s="0"/>
      <c r="EYG48" s="0"/>
      <c r="EYH48" s="0"/>
      <c r="EYI48" s="0"/>
      <c r="EYJ48" s="0"/>
      <c r="EYK48" s="0"/>
      <c r="EYL48" s="0"/>
      <c r="EYM48" s="0"/>
      <c r="EYN48" s="0"/>
      <c r="EYO48" s="0"/>
      <c r="EYP48" s="0"/>
      <c r="EYQ48" s="0"/>
      <c r="EYR48" s="0"/>
      <c r="EYS48" s="0"/>
      <c r="EYT48" s="0"/>
      <c r="EYU48" s="0"/>
      <c r="EYV48" s="0"/>
      <c r="EYW48" s="0"/>
      <c r="EYX48" s="0"/>
      <c r="EYY48" s="0"/>
      <c r="EYZ48" s="0"/>
      <c r="EZA48" s="0"/>
      <c r="EZB48" s="0"/>
      <c r="EZC48" s="0"/>
      <c r="EZD48" s="0"/>
      <c r="EZE48" s="0"/>
      <c r="EZF48" s="0"/>
      <c r="EZG48" s="0"/>
      <c r="EZH48" s="0"/>
      <c r="EZI48" s="0"/>
      <c r="EZJ48" s="0"/>
      <c r="EZK48" s="0"/>
      <c r="EZL48" s="0"/>
      <c r="EZM48" s="0"/>
      <c r="EZN48" s="0"/>
      <c r="EZO48" s="0"/>
      <c r="EZP48" s="0"/>
      <c r="EZQ48" s="0"/>
      <c r="EZR48" s="0"/>
      <c r="EZS48" s="0"/>
      <c r="EZT48" s="0"/>
      <c r="EZU48" s="0"/>
      <c r="EZV48" s="0"/>
      <c r="EZW48" s="0"/>
      <c r="EZX48" s="0"/>
      <c r="EZY48" s="0"/>
      <c r="EZZ48" s="0"/>
      <c r="FAA48" s="0"/>
      <c r="FAB48" s="0"/>
      <c r="FAC48" s="0"/>
      <c r="FAD48" s="0"/>
      <c r="FAE48" s="0"/>
      <c r="FAF48" s="0"/>
      <c r="FAG48" s="0"/>
      <c r="FAH48" s="0"/>
      <c r="FAI48" s="0"/>
      <c r="FAJ48" s="0"/>
      <c r="FAK48" s="0"/>
      <c r="FAL48" s="0"/>
      <c r="FAM48" s="0"/>
      <c r="FAN48" s="0"/>
      <c r="FAO48" s="0"/>
      <c r="FAP48" s="0"/>
      <c r="FAQ48" s="0"/>
      <c r="FAR48" s="0"/>
      <c r="FAS48" s="0"/>
      <c r="FAT48" s="0"/>
      <c r="FAU48" s="0"/>
      <c r="FAV48" s="0"/>
      <c r="FAW48" s="0"/>
      <c r="FAX48" s="0"/>
      <c r="FAY48" s="0"/>
      <c r="FAZ48" s="0"/>
      <c r="FBA48" s="0"/>
      <c r="FBB48" s="0"/>
      <c r="FBC48" s="0"/>
      <c r="FBD48" s="0"/>
      <c r="FBE48" s="0"/>
      <c r="FBF48" s="0"/>
      <c r="FBG48" s="0"/>
      <c r="FBH48" s="0"/>
      <c r="FBI48" s="0"/>
      <c r="FBJ48" s="0"/>
      <c r="FBK48" s="0"/>
      <c r="FBL48" s="0"/>
      <c r="FBM48" s="0"/>
      <c r="FBN48" s="0"/>
      <c r="FBO48" s="0"/>
      <c r="FBP48" s="0"/>
      <c r="FBQ48" s="0"/>
      <c r="FBR48" s="0"/>
      <c r="FBS48" s="0"/>
      <c r="FBT48" s="0"/>
      <c r="FBU48" s="0"/>
      <c r="FBV48" s="0"/>
      <c r="FBW48" s="0"/>
      <c r="FBX48" s="0"/>
      <c r="FBY48" s="0"/>
      <c r="FBZ48" s="0"/>
      <c r="FCA48" s="0"/>
      <c r="FCB48" s="0"/>
      <c r="FCC48" s="0"/>
      <c r="FCD48" s="0"/>
      <c r="FCE48" s="0"/>
      <c r="FCF48" s="0"/>
      <c r="FCG48" s="0"/>
      <c r="FCH48" s="0"/>
      <c r="FCI48" s="0"/>
      <c r="FCJ48" s="0"/>
      <c r="FCK48" s="0"/>
      <c r="FCL48" s="0"/>
      <c r="FCM48" s="0"/>
      <c r="FCN48" s="0"/>
      <c r="FCO48" s="0"/>
      <c r="FCP48" s="0"/>
      <c r="FCQ48" s="0"/>
      <c r="FCR48" s="0"/>
      <c r="FCS48" s="0"/>
      <c r="FCT48" s="0"/>
      <c r="FCU48" s="0"/>
      <c r="FCV48" s="0"/>
      <c r="FCW48" s="0"/>
      <c r="FCX48" s="0"/>
      <c r="FCY48" s="0"/>
      <c r="FCZ48" s="0"/>
      <c r="FDA48" s="0"/>
      <c r="FDB48" s="0"/>
      <c r="FDC48" s="0"/>
      <c r="FDD48" s="0"/>
      <c r="FDE48" s="0"/>
      <c r="FDF48" s="0"/>
      <c r="FDG48" s="0"/>
      <c r="FDH48" s="0"/>
      <c r="FDI48" s="0"/>
      <c r="FDJ48" s="0"/>
      <c r="FDK48" s="0"/>
      <c r="FDL48" s="0"/>
      <c r="FDM48" s="0"/>
      <c r="FDN48" s="0"/>
      <c r="FDO48" s="0"/>
      <c r="FDP48" s="0"/>
      <c r="FDQ48" s="0"/>
      <c r="FDR48" s="0"/>
      <c r="FDS48" s="0"/>
      <c r="FDT48" s="0"/>
      <c r="FDU48" s="0"/>
      <c r="FDV48" s="0"/>
      <c r="FDW48" s="0"/>
      <c r="FDX48" s="0"/>
      <c r="FDY48" s="0"/>
      <c r="FDZ48" s="0"/>
      <c r="FEA48" s="0"/>
      <c r="FEB48" s="0"/>
      <c r="FEC48" s="0"/>
      <c r="FED48" s="0"/>
      <c r="FEE48" s="0"/>
      <c r="FEF48" s="0"/>
      <c r="FEG48" s="0"/>
      <c r="FEH48" s="0"/>
      <c r="FEI48" s="0"/>
      <c r="FEJ48" s="0"/>
      <c r="FEK48" s="0"/>
      <c r="FEL48" s="0"/>
      <c r="FEM48" s="0"/>
      <c r="FEN48" s="0"/>
      <c r="FEO48" s="0"/>
      <c r="FEP48" s="0"/>
      <c r="FEQ48" s="0"/>
      <c r="FER48" s="0"/>
      <c r="FES48" s="0"/>
      <c r="FET48" s="0"/>
      <c r="FEU48" s="0"/>
      <c r="FEV48" s="0"/>
      <c r="FEW48" s="0"/>
      <c r="FEX48" s="0"/>
      <c r="FEY48" s="0"/>
      <c r="FEZ48" s="0"/>
      <c r="FFA48" s="0"/>
      <c r="FFB48" s="0"/>
      <c r="FFC48" s="0"/>
      <c r="FFD48" s="0"/>
      <c r="FFE48" s="0"/>
      <c r="FFF48" s="0"/>
      <c r="FFG48" s="0"/>
      <c r="FFH48" s="0"/>
      <c r="FFI48" s="0"/>
      <c r="FFJ48" s="0"/>
      <c r="FFK48" s="0"/>
      <c r="FFL48" s="0"/>
      <c r="FFM48" s="0"/>
      <c r="FFN48" s="0"/>
      <c r="FFO48" s="0"/>
      <c r="FFP48" s="0"/>
      <c r="FFQ48" s="0"/>
      <c r="FFR48" s="0"/>
      <c r="FFS48" s="0"/>
      <c r="FFT48" s="0"/>
      <c r="FFU48" s="0"/>
      <c r="FFV48" s="0"/>
      <c r="FFW48" s="0"/>
      <c r="FFX48" s="0"/>
      <c r="FFY48" s="0"/>
      <c r="FFZ48" s="0"/>
      <c r="FGA48" s="0"/>
      <c r="FGB48" s="0"/>
      <c r="FGC48" s="0"/>
      <c r="FGD48" s="0"/>
      <c r="FGE48" s="0"/>
      <c r="FGF48" s="0"/>
      <c r="FGG48" s="0"/>
      <c r="FGH48" s="0"/>
      <c r="FGI48" s="0"/>
      <c r="FGJ48" s="0"/>
      <c r="FGK48" s="0"/>
      <c r="FGL48" s="0"/>
      <c r="FGM48" s="0"/>
      <c r="FGN48" s="0"/>
      <c r="FGO48" s="0"/>
      <c r="FGP48" s="0"/>
      <c r="FGQ48" s="0"/>
      <c r="FGR48" s="0"/>
      <c r="FGS48" s="0"/>
      <c r="FGT48" s="0"/>
      <c r="FGU48" s="0"/>
      <c r="FGV48" s="0"/>
      <c r="FGW48" s="0"/>
      <c r="FGX48" s="0"/>
      <c r="FGY48" s="0"/>
      <c r="FGZ48" s="0"/>
      <c r="FHA48" s="0"/>
      <c r="FHB48" s="0"/>
      <c r="FHC48" s="0"/>
      <c r="FHD48" s="0"/>
      <c r="FHE48" s="0"/>
      <c r="FHF48" s="0"/>
      <c r="FHG48" s="0"/>
      <c r="FHH48" s="0"/>
      <c r="FHI48" s="0"/>
      <c r="FHJ48" s="0"/>
      <c r="FHK48" s="0"/>
      <c r="FHL48" s="0"/>
      <c r="FHM48" s="0"/>
      <c r="FHN48" s="0"/>
      <c r="FHO48" s="0"/>
      <c r="FHP48" s="0"/>
      <c r="FHQ48" s="0"/>
      <c r="FHR48" s="0"/>
      <c r="FHS48" s="0"/>
      <c r="FHT48" s="0"/>
      <c r="FHU48" s="0"/>
      <c r="FHV48" s="0"/>
      <c r="FHW48" s="0"/>
      <c r="FHX48" s="0"/>
      <c r="FHY48" s="0"/>
      <c r="FHZ48" s="0"/>
      <c r="FIA48" s="0"/>
      <c r="FIB48" s="0"/>
      <c r="FIC48" s="0"/>
      <c r="FID48" s="0"/>
      <c r="FIE48" s="0"/>
      <c r="FIF48" s="0"/>
      <c r="FIG48" s="0"/>
      <c r="FIH48" s="0"/>
      <c r="FII48" s="0"/>
      <c r="FIJ48" s="0"/>
      <c r="FIK48" s="0"/>
      <c r="FIL48" s="0"/>
      <c r="FIM48" s="0"/>
      <c r="FIN48" s="0"/>
      <c r="FIO48" s="0"/>
      <c r="FIP48" s="0"/>
      <c r="FIQ48" s="0"/>
      <c r="FIR48" s="0"/>
      <c r="FIS48" s="0"/>
      <c r="FIT48" s="0"/>
      <c r="FIU48" s="0"/>
      <c r="FIV48" s="0"/>
      <c r="FIW48" s="0"/>
      <c r="FIX48" s="0"/>
      <c r="FIY48" s="0"/>
      <c r="FIZ48" s="0"/>
      <c r="FJA48" s="0"/>
      <c r="FJB48" s="0"/>
      <c r="FJC48" s="0"/>
      <c r="FJD48" s="0"/>
      <c r="FJE48" s="0"/>
      <c r="FJF48" s="0"/>
      <c r="FJG48" s="0"/>
      <c r="FJH48" s="0"/>
      <c r="FJI48" s="0"/>
      <c r="FJJ48" s="0"/>
      <c r="FJK48" s="0"/>
      <c r="FJL48" s="0"/>
      <c r="FJM48" s="0"/>
      <c r="FJN48" s="0"/>
      <c r="FJO48" s="0"/>
      <c r="FJP48" s="0"/>
      <c r="FJQ48" s="0"/>
      <c r="FJR48" s="0"/>
      <c r="FJS48" s="0"/>
      <c r="FJT48" s="0"/>
      <c r="FJU48" s="0"/>
      <c r="FJV48" s="0"/>
      <c r="FJW48" s="0"/>
      <c r="FJX48" s="0"/>
      <c r="FJY48" s="0"/>
      <c r="FJZ48" s="0"/>
      <c r="FKA48" s="0"/>
      <c r="FKB48" s="0"/>
      <c r="FKC48" s="0"/>
      <c r="FKD48" s="0"/>
      <c r="FKE48" s="0"/>
      <c r="FKF48" s="0"/>
      <c r="FKG48" s="0"/>
      <c r="FKH48" s="0"/>
      <c r="FKI48" s="0"/>
      <c r="FKJ48" s="0"/>
      <c r="FKK48" s="0"/>
      <c r="FKL48" s="0"/>
      <c r="FKM48" s="0"/>
      <c r="FKN48" s="0"/>
      <c r="FKO48" s="0"/>
      <c r="FKP48" s="0"/>
      <c r="FKQ48" s="0"/>
      <c r="FKR48" s="0"/>
      <c r="FKS48" s="0"/>
      <c r="FKT48" s="0"/>
      <c r="FKU48" s="0"/>
      <c r="FKV48" s="0"/>
      <c r="FKW48" s="0"/>
      <c r="FKX48" s="0"/>
      <c r="FKY48" s="0"/>
      <c r="FKZ48" s="0"/>
      <c r="FLA48" s="0"/>
      <c r="FLB48" s="0"/>
      <c r="FLC48" s="0"/>
      <c r="FLD48" s="0"/>
      <c r="FLE48" s="0"/>
      <c r="FLF48" s="0"/>
      <c r="FLG48" s="0"/>
      <c r="FLH48" s="0"/>
      <c r="FLI48" s="0"/>
      <c r="FLJ48" s="0"/>
      <c r="FLK48" s="0"/>
      <c r="FLL48" s="0"/>
      <c r="FLM48" s="0"/>
      <c r="FLN48" s="0"/>
      <c r="FLO48" s="0"/>
      <c r="FLP48" s="0"/>
      <c r="FLQ48" s="0"/>
      <c r="FLR48" s="0"/>
      <c r="FLS48" s="0"/>
      <c r="FLT48" s="0"/>
      <c r="FLU48" s="0"/>
      <c r="FLV48" s="0"/>
      <c r="FLW48" s="0"/>
      <c r="FLX48" s="0"/>
      <c r="FLY48" s="0"/>
      <c r="FLZ48" s="0"/>
      <c r="FMA48" s="0"/>
      <c r="FMB48" s="0"/>
      <c r="FMC48" s="0"/>
      <c r="FMD48" s="0"/>
      <c r="FME48" s="0"/>
      <c r="FMF48" s="0"/>
      <c r="FMG48" s="0"/>
      <c r="FMH48" s="0"/>
      <c r="FMI48" s="0"/>
      <c r="FMJ48" s="0"/>
      <c r="FMK48" s="0"/>
      <c r="FML48" s="0"/>
      <c r="FMM48" s="0"/>
      <c r="FMN48" s="0"/>
      <c r="FMO48" s="0"/>
      <c r="FMP48" s="0"/>
      <c r="FMQ48" s="0"/>
      <c r="FMR48" s="0"/>
      <c r="FMS48" s="0"/>
      <c r="FMT48" s="0"/>
      <c r="FMU48" s="0"/>
      <c r="FMV48" s="0"/>
      <c r="FMW48" s="0"/>
      <c r="FMX48" s="0"/>
      <c r="FMY48" s="0"/>
      <c r="FMZ48" s="0"/>
      <c r="FNA48" s="0"/>
      <c r="FNB48" s="0"/>
      <c r="FNC48" s="0"/>
      <c r="FND48" s="0"/>
      <c r="FNE48" s="0"/>
      <c r="FNF48" s="0"/>
      <c r="FNG48" s="0"/>
      <c r="FNH48" s="0"/>
      <c r="FNI48" s="0"/>
      <c r="FNJ48" s="0"/>
      <c r="FNK48" s="0"/>
      <c r="FNL48" s="0"/>
      <c r="FNM48" s="0"/>
      <c r="FNN48" s="0"/>
      <c r="FNO48" s="0"/>
      <c r="FNP48" s="0"/>
      <c r="FNQ48" s="0"/>
      <c r="FNR48" s="0"/>
      <c r="FNS48" s="0"/>
      <c r="FNT48" s="0"/>
      <c r="FNU48" s="0"/>
      <c r="FNV48" s="0"/>
      <c r="FNW48" s="0"/>
      <c r="FNX48" s="0"/>
      <c r="FNY48" s="0"/>
      <c r="FNZ48" s="0"/>
      <c r="FOA48" s="0"/>
      <c r="FOB48" s="0"/>
      <c r="FOC48" s="0"/>
      <c r="FOD48" s="0"/>
      <c r="FOE48" s="0"/>
      <c r="FOF48" s="0"/>
      <c r="FOG48" s="0"/>
      <c r="FOH48" s="0"/>
      <c r="FOI48" s="0"/>
      <c r="FOJ48" s="0"/>
      <c r="FOK48" s="0"/>
      <c r="FOL48" s="0"/>
      <c r="FOM48" s="0"/>
      <c r="FON48" s="0"/>
      <c r="FOO48" s="0"/>
      <c r="FOP48" s="0"/>
      <c r="FOQ48" s="0"/>
      <c r="FOR48" s="0"/>
      <c r="FOS48" s="0"/>
      <c r="FOT48" s="0"/>
      <c r="FOU48" s="0"/>
      <c r="FOV48" s="0"/>
      <c r="FOW48" s="0"/>
      <c r="FOX48" s="0"/>
      <c r="FOY48" s="0"/>
      <c r="FOZ48" s="0"/>
      <c r="FPA48" s="0"/>
      <c r="FPB48" s="0"/>
      <c r="FPC48" s="0"/>
      <c r="FPD48" s="0"/>
      <c r="FPE48" s="0"/>
      <c r="FPF48" s="0"/>
      <c r="FPG48" s="0"/>
      <c r="FPH48" s="0"/>
      <c r="FPI48" s="0"/>
      <c r="FPJ48" s="0"/>
      <c r="FPK48" s="0"/>
      <c r="FPL48" s="0"/>
      <c r="FPM48" s="0"/>
      <c r="FPN48" s="0"/>
      <c r="FPO48" s="0"/>
      <c r="FPP48" s="0"/>
      <c r="FPQ48" s="0"/>
      <c r="FPR48" s="0"/>
      <c r="FPS48" s="0"/>
      <c r="FPT48" s="0"/>
      <c r="FPU48" s="0"/>
      <c r="FPV48" s="0"/>
      <c r="FPW48" s="0"/>
      <c r="FPX48" s="0"/>
      <c r="FPY48" s="0"/>
      <c r="FPZ48" s="0"/>
      <c r="FQA48" s="0"/>
      <c r="FQB48" s="0"/>
      <c r="FQC48" s="0"/>
      <c r="FQD48" s="0"/>
      <c r="FQE48" s="0"/>
      <c r="FQF48" s="0"/>
      <c r="FQG48" s="0"/>
      <c r="FQH48" s="0"/>
      <c r="FQI48" s="0"/>
      <c r="FQJ48" s="0"/>
      <c r="FQK48" s="0"/>
      <c r="FQL48" s="0"/>
      <c r="FQM48" s="0"/>
      <c r="FQN48" s="0"/>
      <c r="FQO48" s="0"/>
      <c r="FQP48" s="0"/>
      <c r="FQQ48" s="0"/>
      <c r="FQR48" s="0"/>
      <c r="FQS48" s="0"/>
      <c r="FQT48" s="0"/>
      <c r="FQU48" s="0"/>
      <c r="FQV48" s="0"/>
      <c r="FQW48" s="0"/>
      <c r="FQX48" s="0"/>
      <c r="FQY48" s="0"/>
      <c r="FQZ48" s="0"/>
      <c r="FRA48" s="0"/>
      <c r="FRB48" s="0"/>
      <c r="FRC48" s="0"/>
      <c r="FRD48" s="0"/>
      <c r="FRE48" s="0"/>
      <c r="FRF48" s="0"/>
      <c r="FRG48" s="0"/>
      <c r="FRH48" s="0"/>
      <c r="FRI48" s="0"/>
      <c r="FRJ48" s="0"/>
      <c r="FRK48" s="0"/>
      <c r="FRL48" s="0"/>
      <c r="FRM48" s="0"/>
      <c r="FRN48" s="0"/>
      <c r="FRO48" s="0"/>
      <c r="FRP48" s="0"/>
      <c r="FRQ48" s="0"/>
      <c r="FRR48" s="0"/>
      <c r="FRS48" s="0"/>
      <c r="FRT48" s="0"/>
      <c r="FRU48" s="0"/>
      <c r="FRV48" s="0"/>
      <c r="FRW48" s="0"/>
      <c r="FRX48" s="0"/>
      <c r="FRY48" s="0"/>
      <c r="FRZ48" s="0"/>
      <c r="FSA48" s="0"/>
      <c r="FSB48" s="0"/>
      <c r="FSC48" s="0"/>
      <c r="FSD48" s="0"/>
      <c r="FSE48" s="0"/>
      <c r="FSF48" s="0"/>
      <c r="FSG48" s="0"/>
      <c r="FSH48" s="0"/>
      <c r="FSI48" s="0"/>
      <c r="FSJ48" s="0"/>
      <c r="FSK48" s="0"/>
      <c r="FSL48" s="0"/>
      <c r="FSM48" s="0"/>
      <c r="FSN48" s="0"/>
      <c r="FSO48" s="0"/>
      <c r="FSP48" s="0"/>
      <c r="FSQ48" s="0"/>
      <c r="FSR48" s="0"/>
      <c r="FSS48" s="0"/>
      <c r="FST48" s="0"/>
      <c r="FSU48" s="0"/>
      <c r="FSV48" s="0"/>
      <c r="FSW48" s="0"/>
      <c r="FSX48" s="0"/>
      <c r="FSY48" s="0"/>
      <c r="FSZ48" s="0"/>
      <c r="FTA48" s="0"/>
      <c r="FTB48" s="0"/>
      <c r="FTC48" s="0"/>
      <c r="FTD48" s="0"/>
      <c r="FTE48" s="0"/>
      <c r="FTF48" s="0"/>
      <c r="FTG48" s="0"/>
      <c r="FTH48" s="0"/>
      <c r="FTI48" s="0"/>
      <c r="FTJ48" s="0"/>
      <c r="FTK48" s="0"/>
      <c r="FTL48" s="0"/>
      <c r="FTM48" s="0"/>
      <c r="FTN48" s="0"/>
      <c r="FTO48" s="0"/>
      <c r="FTP48" s="0"/>
      <c r="FTQ48" s="0"/>
      <c r="FTR48" s="0"/>
      <c r="FTS48" s="0"/>
      <c r="FTT48" s="0"/>
      <c r="FTU48" s="0"/>
      <c r="FTV48" s="0"/>
      <c r="FTW48" s="0"/>
      <c r="FTX48" s="0"/>
      <c r="FTY48" s="0"/>
      <c r="FTZ48" s="0"/>
      <c r="FUA48" s="0"/>
      <c r="FUB48" s="0"/>
      <c r="FUC48" s="0"/>
      <c r="FUD48" s="0"/>
      <c r="FUE48" s="0"/>
      <c r="FUF48" s="0"/>
      <c r="FUG48" s="0"/>
      <c r="FUH48" s="0"/>
      <c r="FUI48" s="0"/>
      <c r="FUJ48" s="0"/>
      <c r="FUK48" s="0"/>
      <c r="FUL48" s="0"/>
      <c r="FUM48" s="0"/>
      <c r="FUN48" s="0"/>
      <c r="FUO48" s="0"/>
      <c r="FUP48" s="0"/>
      <c r="FUQ48" s="0"/>
      <c r="FUR48" s="0"/>
      <c r="FUS48" s="0"/>
      <c r="FUT48" s="0"/>
      <c r="FUU48" s="0"/>
      <c r="FUV48" s="0"/>
      <c r="FUW48" s="0"/>
      <c r="FUX48" s="0"/>
      <c r="FUY48" s="0"/>
      <c r="FUZ48" s="0"/>
      <c r="FVA48" s="0"/>
      <c r="FVB48" s="0"/>
      <c r="FVC48" s="0"/>
      <c r="FVD48" s="0"/>
      <c r="FVE48" s="0"/>
      <c r="FVF48" s="0"/>
      <c r="FVG48" s="0"/>
      <c r="FVH48" s="0"/>
      <c r="FVI48" s="0"/>
      <c r="FVJ48" s="0"/>
      <c r="FVK48" s="0"/>
      <c r="FVL48" s="0"/>
      <c r="FVM48" s="0"/>
      <c r="FVN48" s="0"/>
      <c r="FVO48" s="0"/>
      <c r="FVP48" s="0"/>
      <c r="FVQ48" s="0"/>
      <c r="FVR48" s="0"/>
      <c r="FVS48" s="0"/>
      <c r="FVT48" s="0"/>
      <c r="FVU48" s="0"/>
      <c r="FVV48" s="0"/>
      <c r="FVW48" s="0"/>
      <c r="FVX48" s="0"/>
      <c r="FVY48" s="0"/>
      <c r="FVZ48" s="0"/>
      <c r="FWA48" s="0"/>
      <c r="FWB48" s="0"/>
      <c r="FWC48" s="0"/>
      <c r="FWD48" s="0"/>
      <c r="FWE48" s="0"/>
      <c r="FWF48" s="0"/>
      <c r="FWG48" s="0"/>
      <c r="FWH48" s="0"/>
      <c r="FWI48" s="0"/>
      <c r="FWJ48" s="0"/>
      <c r="FWK48" s="0"/>
      <c r="FWL48" s="0"/>
      <c r="FWM48" s="0"/>
      <c r="FWN48" s="0"/>
      <c r="FWO48" s="0"/>
      <c r="FWP48" s="0"/>
      <c r="FWQ48" s="0"/>
      <c r="FWR48" s="0"/>
      <c r="FWS48" s="0"/>
      <c r="FWT48" s="0"/>
      <c r="FWU48" s="0"/>
      <c r="FWV48" s="0"/>
      <c r="FWW48" s="0"/>
      <c r="FWX48" s="0"/>
      <c r="FWY48" s="0"/>
      <c r="FWZ48" s="0"/>
      <c r="FXA48" s="0"/>
      <c r="FXB48" s="0"/>
      <c r="FXC48" s="0"/>
      <c r="FXD48" s="0"/>
      <c r="FXE48" s="0"/>
      <c r="FXF48" s="0"/>
      <c r="FXG48" s="0"/>
      <c r="FXH48" s="0"/>
      <c r="FXI48" s="0"/>
      <c r="FXJ48" s="0"/>
      <c r="FXK48" s="0"/>
      <c r="FXL48" s="0"/>
      <c r="FXM48" s="0"/>
      <c r="FXN48" s="0"/>
      <c r="FXO48" s="0"/>
      <c r="FXP48" s="0"/>
      <c r="FXQ48" s="0"/>
      <c r="FXR48" s="0"/>
      <c r="FXS48" s="0"/>
      <c r="FXT48" s="0"/>
      <c r="FXU48" s="0"/>
      <c r="FXV48" s="0"/>
      <c r="FXW48" s="0"/>
      <c r="FXX48" s="0"/>
      <c r="FXY48" s="0"/>
      <c r="FXZ48" s="0"/>
      <c r="FYA48" s="0"/>
      <c r="FYB48" s="0"/>
      <c r="FYC48" s="0"/>
      <c r="FYD48" s="0"/>
      <c r="FYE48" s="0"/>
      <c r="FYF48" s="0"/>
      <c r="FYG48" s="0"/>
      <c r="FYH48" s="0"/>
      <c r="FYI48" s="0"/>
      <c r="FYJ48" s="0"/>
      <c r="FYK48" s="0"/>
      <c r="FYL48" s="0"/>
      <c r="FYM48" s="0"/>
      <c r="FYN48" s="0"/>
      <c r="FYO48" s="0"/>
      <c r="FYP48" s="0"/>
      <c r="FYQ48" s="0"/>
      <c r="FYR48" s="0"/>
      <c r="FYS48" s="0"/>
      <c r="FYT48" s="0"/>
      <c r="FYU48" s="0"/>
      <c r="FYV48" s="0"/>
      <c r="FYW48" s="0"/>
      <c r="FYX48" s="0"/>
      <c r="FYY48" s="0"/>
      <c r="FYZ48" s="0"/>
      <c r="FZA48" s="0"/>
      <c r="FZB48" s="0"/>
      <c r="FZC48" s="0"/>
      <c r="FZD48" s="0"/>
      <c r="FZE48" s="0"/>
      <c r="FZF48" s="0"/>
      <c r="FZG48" s="0"/>
      <c r="FZH48" s="0"/>
      <c r="FZI48" s="0"/>
      <c r="FZJ48" s="0"/>
      <c r="FZK48" s="0"/>
      <c r="FZL48" s="0"/>
      <c r="FZM48" s="0"/>
      <c r="FZN48" s="0"/>
      <c r="FZO48" s="0"/>
      <c r="FZP48" s="0"/>
      <c r="FZQ48" s="0"/>
      <c r="FZR48" s="0"/>
      <c r="FZS48" s="0"/>
      <c r="FZT48" s="0"/>
      <c r="FZU48" s="0"/>
      <c r="FZV48" s="0"/>
      <c r="FZW48" s="0"/>
      <c r="FZX48" s="0"/>
      <c r="FZY48" s="0"/>
      <c r="FZZ48" s="0"/>
      <c r="GAA48" s="0"/>
      <c r="GAB48" s="0"/>
      <c r="GAC48" s="0"/>
      <c r="GAD48" s="0"/>
      <c r="GAE48" s="0"/>
      <c r="GAF48" s="0"/>
      <c r="GAG48" s="0"/>
      <c r="GAH48" s="0"/>
      <c r="GAI48" s="0"/>
      <c r="GAJ48" s="0"/>
      <c r="GAK48" s="0"/>
      <c r="GAL48" s="0"/>
      <c r="GAM48" s="0"/>
      <c r="GAN48" s="0"/>
      <c r="GAO48" s="0"/>
      <c r="GAP48" s="0"/>
      <c r="GAQ48" s="0"/>
      <c r="GAR48" s="0"/>
      <c r="GAS48" s="0"/>
      <c r="GAT48" s="0"/>
      <c r="GAU48" s="0"/>
      <c r="GAV48" s="0"/>
      <c r="GAW48" s="0"/>
      <c r="GAX48" s="0"/>
      <c r="GAY48" s="0"/>
      <c r="GAZ48" s="0"/>
      <c r="GBA48" s="0"/>
      <c r="GBB48" s="0"/>
      <c r="GBC48" s="0"/>
      <c r="GBD48" s="0"/>
      <c r="GBE48" s="0"/>
      <c r="GBF48" s="0"/>
      <c r="GBG48" s="0"/>
      <c r="GBH48" s="0"/>
      <c r="GBI48" s="0"/>
      <c r="GBJ48" s="0"/>
      <c r="GBK48" s="0"/>
      <c r="GBL48" s="0"/>
      <c r="GBM48" s="0"/>
      <c r="GBN48" s="0"/>
      <c r="GBO48" s="0"/>
      <c r="GBP48" s="0"/>
      <c r="GBQ48" s="0"/>
      <c r="GBR48" s="0"/>
      <c r="GBS48" s="0"/>
      <c r="GBT48" s="0"/>
      <c r="GBU48" s="0"/>
      <c r="GBV48" s="0"/>
      <c r="GBW48" s="0"/>
      <c r="GBX48" s="0"/>
      <c r="GBY48" s="0"/>
      <c r="GBZ48" s="0"/>
      <c r="GCA48" s="0"/>
      <c r="GCB48" s="0"/>
      <c r="GCC48" s="0"/>
      <c r="GCD48" s="0"/>
      <c r="GCE48" s="0"/>
      <c r="GCF48" s="0"/>
      <c r="GCG48" s="0"/>
      <c r="GCH48" s="0"/>
      <c r="GCI48" s="0"/>
      <c r="GCJ48" s="0"/>
      <c r="GCK48" s="0"/>
      <c r="GCL48" s="0"/>
      <c r="GCM48" s="0"/>
      <c r="GCN48" s="0"/>
      <c r="GCO48" s="0"/>
      <c r="GCP48" s="0"/>
      <c r="GCQ48" s="0"/>
      <c r="GCR48" s="0"/>
      <c r="GCS48" s="0"/>
      <c r="GCT48" s="0"/>
      <c r="GCU48" s="0"/>
      <c r="GCV48" s="0"/>
      <c r="GCW48" s="0"/>
      <c r="GCX48" s="0"/>
      <c r="GCY48" s="0"/>
      <c r="GCZ48" s="0"/>
      <c r="GDA48" s="0"/>
      <c r="GDB48" s="0"/>
      <c r="GDC48" s="0"/>
      <c r="GDD48" s="0"/>
      <c r="GDE48" s="0"/>
      <c r="GDF48" s="0"/>
      <c r="GDG48" s="0"/>
      <c r="GDH48" s="0"/>
      <c r="GDI48" s="0"/>
      <c r="GDJ48" s="0"/>
      <c r="GDK48" s="0"/>
      <c r="GDL48" s="0"/>
      <c r="GDM48" s="0"/>
      <c r="GDN48" s="0"/>
      <c r="GDO48" s="0"/>
      <c r="GDP48" s="0"/>
      <c r="GDQ48" s="0"/>
      <c r="GDR48" s="0"/>
      <c r="GDS48" s="0"/>
      <c r="GDT48" s="0"/>
      <c r="GDU48" s="0"/>
      <c r="GDV48" s="0"/>
      <c r="GDW48" s="0"/>
      <c r="GDX48" s="0"/>
      <c r="GDY48" s="0"/>
      <c r="GDZ48" s="0"/>
      <c r="GEA48" s="0"/>
      <c r="GEB48" s="0"/>
      <c r="GEC48" s="0"/>
      <c r="GED48" s="0"/>
      <c r="GEE48" s="0"/>
      <c r="GEF48" s="0"/>
      <c r="GEG48" s="0"/>
      <c r="GEH48" s="0"/>
      <c r="GEI48" s="0"/>
      <c r="GEJ48" s="0"/>
      <c r="GEK48" s="0"/>
      <c r="GEL48" s="0"/>
      <c r="GEM48" s="0"/>
      <c r="GEN48" s="0"/>
      <c r="GEO48" s="0"/>
      <c r="GEP48" s="0"/>
      <c r="GEQ48" s="0"/>
      <c r="GER48" s="0"/>
      <c r="GES48" s="0"/>
      <c r="GET48" s="0"/>
      <c r="GEU48" s="0"/>
      <c r="GEV48" s="0"/>
      <c r="GEW48" s="0"/>
      <c r="GEX48" s="0"/>
      <c r="GEY48" s="0"/>
      <c r="GEZ48" s="0"/>
      <c r="GFA48" s="0"/>
      <c r="GFB48" s="0"/>
      <c r="GFC48" s="0"/>
      <c r="GFD48" s="0"/>
      <c r="GFE48" s="0"/>
      <c r="GFF48" s="0"/>
      <c r="GFG48" s="0"/>
      <c r="GFH48" s="0"/>
      <c r="GFI48" s="0"/>
      <c r="GFJ48" s="0"/>
      <c r="GFK48" s="0"/>
      <c r="GFL48" s="0"/>
      <c r="GFM48" s="0"/>
      <c r="GFN48" s="0"/>
      <c r="GFO48" s="0"/>
      <c r="GFP48" s="0"/>
      <c r="GFQ48" s="0"/>
      <c r="GFR48" s="0"/>
      <c r="GFS48" s="0"/>
      <c r="GFT48" s="0"/>
      <c r="GFU48" s="0"/>
      <c r="GFV48" s="0"/>
      <c r="GFW48" s="0"/>
      <c r="GFX48" s="0"/>
      <c r="GFY48" s="0"/>
      <c r="GFZ48" s="0"/>
      <c r="GGA48" s="0"/>
      <c r="GGB48" s="0"/>
      <c r="GGC48" s="0"/>
      <c r="GGD48" s="0"/>
      <c r="GGE48" s="0"/>
      <c r="GGF48" s="0"/>
      <c r="GGG48" s="0"/>
      <c r="GGH48" s="0"/>
      <c r="GGI48" s="0"/>
      <c r="GGJ48" s="0"/>
      <c r="GGK48" s="0"/>
      <c r="GGL48" s="0"/>
      <c r="GGM48" s="0"/>
      <c r="GGN48" s="0"/>
      <c r="GGO48" s="0"/>
      <c r="GGP48" s="0"/>
      <c r="GGQ48" s="0"/>
      <c r="GGR48" s="0"/>
      <c r="GGS48" s="0"/>
      <c r="GGT48" s="0"/>
      <c r="GGU48" s="0"/>
      <c r="GGV48" s="0"/>
      <c r="GGW48" s="0"/>
      <c r="GGX48" s="0"/>
      <c r="GGY48" s="0"/>
      <c r="GGZ48" s="0"/>
      <c r="GHA48" s="0"/>
      <c r="GHB48" s="0"/>
      <c r="GHC48" s="0"/>
      <c r="GHD48" s="0"/>
      <c r="GHE48" s="0"/>
      <c r="GHF48" s="0"/>
      <c r="GHG48" s="0"/>
      <c r="GHH48" s="0"/>
      <c r="GHI48" s="0"/>
      <c r="GHJ48" s="0"/>
      <c r="GHK48" s="0"/>
      <c r="GHL48" s="0"/>
      <c r="GHM48" s="0"/>
      <c r="GHN48" s="0"/>
      <c r="GHO48" s="0"/>
      <c r="GHP48" s="0"/>
      <c r="GHQ48" s="0"/>
      <c r="GHR48" s="0"/>
      <c r="GHS48" s="0"/>
      <c r="GHT48" s="0"/>
      <c r="GHU48" s="0"/>
      <c r="GHV48" s="0"/>
      <c r="GHW48" s="0"/>
      <c r="GHX48" s="0"/>
      <c r="GHY48" s="0"/>
      <c r="GHZ48" s="0"/>
      <c r="GIA48" s="0"/>
      <c r="GIB48" s="0"/>
      <c r="GIC48" s="0"/>
      <c r="GID48" s="0"/>
      <c r="GIE48" s="0"/>
      <c r="GIF48" s="0"/>
      <c r="GIG48" s="0"/>
      <c r="GIH48" s="0"/>
      <c r="GII48" s="0"/>
      <c r="GIJ48" s="0"/>
      <c r="GIK48" s="0"/>
      <c r="GIL48" s="0"/>
      <c r="GIM48" s="0"/>
      <c r="GIN48" s="0"/>
      <c r="GIO48" s="0"/>
      <c r="GIP48" s="0"/>
      <c r="GIQ48" s="0"/>
      <c r="GIR48" s="0"/>
      <c r="GIS48" s="0"/>
      <c r="GIT48" s="0"/>
      <c r="GIU48" s="0"/>
      <c r="GIV48" s="0"/>
      <c r="GIW48" s="0"/>
      <c r="GIX48" s="0"/>
      <c r="GIY48" s="0"/>
      <c r="GIZ48" s="0"/>
      <c r="GJA48" s="0"/>
      <c r="GJB48" s="0"/>
      <c r="GJC48" s="0"/>
      <c r="GJD48" s="0"/>
      <c r="GJE48" s="0"/>
      <c r="GJF48" s="0"/>
      <c r="GJG48" s="0"/>
      <c r="GJH48" s="0"/>
      <c r="GJI48" s="0"/>
      <c r="GJJ48" s="0"/>
      <c r="GJK48" s="0"/>
      <c r="GJL48" s="0"/>
      <c r="GJM48" s="0"/>
      <c r="GJN48" s="0"/>
      <c r="GJO48" s="0"/>
      <c r="GJP48" s="0"/>
      <c r="GJQ48" s="0"/>
      <c r="GJR48" s="0"/>
      <c r="GJS48" s="0"/>
      <c r="GJT48" s="0"/>
      <c r="GJU48" s="0"/>
      <c r="GJV48" s="0"/>
      <c r="GJW48" s="0"/>
      <c r="GJX48" s="0"/>
      <c r="GJY48" s="0"/>
      <c r="GJZ48" s="0"/>
      <c r="GKA48" s="0"/>
      <c r="GKB48" s="0"/>
      <c r="GKC48" s="0"/>
      <c r="GKD48" s="0"/>
      <c r="GKE48" s="0"/>
      <c r="GKF48" s="0"/>
      <c r="GKG48" s="0"/>
      <c r="GKH48" s="0"/>
      <c r="GKI48" s="0"/>
      <c r="GKJ48" s="0"/>
      <c r="GKK48" s="0"/>
      <c r="GKL48" s="0"/>
      <c r="GKM48" s="0"/>
      <c r="GKN48" s="0"/>
      <c r="GKO48" s="0"/>
      <c r="GKP48" s="0"/>
      <c r="GKQ48" s="0"/>
      <c r="GKR48" s="0"/>
      <c r="GKS48" s="0"/>
      <c r="GKT48" s="0"/>
      <c r="GKU48" s="0"/>
      <c r="GKV48" s="0"/>
      <c r="GKW48" s="0"/>
      <c r="GKX48" s="0"/>
      <c r="GKY48" s="0"/>
      <c r="GKZ48" s="0"/>
      <c r="GLA48" s="0"/>
      <c r="GLB48" s="0"/>
      <c r="GLC48" s="0"/>
      <c r="GLD48" s="0"/>
      <c r="GLE48" s="0"/>
      <c r="GLF48" s="0"/>
      <c r="GLG48" s="0"/>
      <c r="GLH48" s="0"/>
      <c r="GLI48" s="0"/>
      <c r="GLJ48" s="0"/>
      <c r="GLK48" s="0"/>
      <c r="GLL48" s="0"/>
      <c r="GLM48" s="0"/>
      <c r="GLN48" s="0"/>
      <c r="GLO48" s="0"/>
      <c r="GLP48" s="0"/>
      <c r="GLQ48" s="0"/>
      <c r="GLR48" s="0"/>
      <c r="GLS48" s="0"/>
      <c r="GLT48" s="0"/>
      <c r="GLU48" s="0"/>
      <c r="GLV48" s="0"/>
      <c r="GLW48" s="0"/>
      <c r="GLX48" s="0"/>
      <c r="GLY48" s="0"/>
      <c r="GLZ48" s="0"/>
      <c r="GMA48" s="0"/>
      <c r="GMB48" s="0"/>
      <c r="GMC48" s="0"/>
      <c r="GMD48" s="0"/>
      <c r="GME48" s="0"/>
      <c r="GMF48" s="0"/>
      <c r="GMG48" s="0"/>
      <c r="GMH48" s="0"/>
      <c r="GMI48" s="0"/>
      <c r="GMJ48" s="0"/>
      <c r="GMK48" s="0"/>
      <c r="GML48" s="0"/>
      <c r="GMM48" s="0"/>
      <c r="GMN48" s="0"/>
      <c r="GMO48" s="0"/>
      <c r="GMP48" s="0"/>
      <c r="GMQ48" s="0"/>
      <c r="GMR48" s="0"/>
      <c r="GMS48" s="0"/>
      <c r="GMT48" s="0"/>
      <c r="GMU48" s="0"/>
      <c r="GMV48" s="0"/>
      <c r="GMW48" s="0"/>
      <c r="GMX48" s="0"/>
      <c r="GMY48" s="0"/>
      <c r="GMZ48" s="0"/>
      <c r="GNA48" s="0"/>
      <c r="GNB48" s="0"/>
      <c r="GNC48" s="0"/>
      <c r="GND48" s="0"/>
      <c r="GNE48" s="0"/>
      <c r="GNF48" s="0"/>
      <c r="GNG48" s="0"/>
      <c r="GNH48" s="0"/>
      <c r="GNI48" s="0"/>
      <c r="GNJ48" s="0"/>
      <c r="GNK48" s="0"/>
      <c r="GNL48" s="0"/>
      <c r="GNM48" s="0"/>
      <c r="GNN48" s="0"/>
      <c r="GNO48" s="0"/>
      <c r="GNP48" s="0"/>
      <c r="GNQ48" s="0"/>
      <c r="GNR48" s="0"/>
      <c r="GNS48" s="0"/>
      <c r="GNT48" s="0"/>
      <c r="GNU48" s="0"/>
      <c r="GNV48" s="0"/>
      <c r="GNW48" s="0"/>
      <c r="GNX48" s="0"/>
      <c r="GNY48" s="0"/>
      <c r="GNZ48" s="0"/>
      <c r="GOA48" s="0"/>
      <c r="GOB48" s="0"/>
      <c r="GOC48" s="0"/>
      <c r="GOD48" s="0"/>
      <c r="GOE48" s="0"/>
      <c r="GOF48" s="0"/>
      <c r="GOG48" s="0"/>
      <c r="GOH48" s="0"/>
      <c r="GOI48" s="0"/>
      <c r="GOJ48" s="0"/>
      <c r="GOK48" s="0"/>
      <c r="GOL48" s="0"/>
      <c r="GOM48" s="0"/>
      <c r="GON48" s="0"/>
      <c r="GOO48" s="0"/>
      <c r="GOP48" s="0"/>
      <c r="GOQ48" s="0"/>
      <c r="GOR48" s="0"/>
      <c r="GOS48" s="0"/>
      <c r="GOT48" s="0"/>
      <c r="GOU48" s="0"/>
      <c r="GOV48" s="0"/>
      <c r="GOW48" s="0"/>
      <c r="GOX48" s="0"/>
      <c r="GOY48" s="0"/>
      <c r="GOZ48" s="0"/>
      <c r="GPA48" s="0"/>
      <c r="GPB48" s="0"/>
      <c r="GPC48" s="0"/>
      <c r="GPD48" s="0"/>
      <c r="GPE48" s="0"/>
      <c r="GPF48" s="0"/>
      <c r="GPG48" s="0"/>
      <c r="GPH48" s="0"/>
      <c r="GPI48" s="0"/>
      <c r="GPJ48" s="0"/>
      <c r="GPK48" s="0"/>
      <c r="GPL48" s="0"/>
      <c r="GPM48" s="0"/>
      <c r="GPN48" s="0"/>
      <c r="GPO48" s="0"/>
      <c r="GPP48" s="0"/>
      <c r="GPQ48" s="0"/>
      <c r="GPR48" s="0"/>
      <c r="GPS48" s="0"/>
      <c r="GPT48" s="0"/>
      <c r="GPU48" s="0"/>
      <c r="GPV48" s="0"/>
      <c r="GPW48" s="0"/>
      <c r="GPX48" s="0"/>
      <c r="GPY48" s="0"/>
      <c r="GPZ48" s="0"/>
      <c r="GQA48" s="0"/>
      <c r="GQB48" s="0"/>
      <c r="GQC48" s="0"/>
      <c r="GQD48" s="0"/>
      <c r="GQE48" s="0"/>
      <c r="GQF48" s="0"/>
      <c r="GQG48" s="0"/>
      <c r="GQH48" s="0"/>
      <c r="GQI48" s="0"/>
      <c r="GQJ48" s="0"/>
      <c r="GQK48" s="0"/>
      <c r="GQL48" s="0"/>
      <c r="GQM48" s="0"/>
      <c r="GQN48" s="0"/>
      <c r="GQO48" s="0"/>
      <c r="GQP48" s="0"/>
      <c r="GQQ48" s="0"/>
      <c r="GQR48" s="0"/>
      <c r="GQS48" s="0"/>
      <c r="GQT48" s="0"/>
      <c r="GQU48" s="0"/>
      <c r="GQV48" s="0"/>
      <c r="GQW48" s="0"/>
      <c r="GQX48" s="0"/>
      <c r="GQY48" s="0"/>
      <c r="GQZ48" s="0"/>
      <c r="GRA48" s="0"/>
      <c r="GRB48" s="0"/>
      <c r="GRC48" s="0"/>
      <c r="GRD48" s="0"/>
      <c r="GRE48" s="0"/>
      <c r="GRF48" s="0"/>
      <c r="GRG48" s="0"/>
      <c r="GRH48" s="0"/>
      <c r="GRI48" s="0"/>
      <c r="GRJ48" s="0"/>
      <c r="GRK48" s="0"/>
      <c r="GRL48" s="0"/>
      <c r="GRM48" s="0"/>
      <c r="GRN48" s="0"/>
      <c r="GRO48" s="0"/>
      <c r="GRP48" s="0"/>
      <c r="GRQ48" s="0"/>
      <c r="GRR48" s="0"/>
      <c r="GRS48" s="0"/>
      <c r="GRT48" s="0"/>
      <c r="GRU48" s="0"/>
      <c r="GRV48" s="0"/>
      <c r="GRW48" s="0"/>
      <c r="GRX48" s="0"/>
      <c r="GRY48" s="0"/>
      <c r="GRZ48" s="0"/>
      <c r="GSA48" s="0"/>
      <c r="GSB48" s="0"/>
      <c r="GSC48" s="0"/>
      <c r="GSD48" s="0"/>
      <c r="GSE48" s="0"/>
      <c r="GSF48" s="0"/>
      <c r="GSG48" s="0"/>
      <c r="GSH48" s="0"/>
      <c r="GSI48" s="0"/>
      <c r="GSJ48" s="0"/>
      <c r="GSK48" s="0"/>
      <c r="GSL48" s="0"/>
      <c r="GSM48" s="0"/>
      <c r="GSN48" s="0"/>
      <c r="GSO48" s="0"/>
      <c r="GSP48" s="0"/>
      <c r="GSQ48" s="0"/>
      <c r="GSR48" s="0"/>
      <c r="GSS48" s="0"/>
      <c r="GST48" s="0"/>
      <c r="GSU48" s="0"/>
      <c r="GSV48" s="0"/>
      <c r="GSW48" s="0"/>
      <c r="GSX48" s="0"/>
      <c r="GSY48" s="0"/>
      <c r="GSZ48" s="0"/>
      <c r="GTA48" s="0"/>
      <c r="GTB48" s="0"/>
      <c r="GTC48" s="0"/>
      <c r="GTD48" s="0"/>
      <c r="GTE48" s="0"/>
      <c r="GTF48" s="0"/>
      <c r="GTG48" s="0"/>
      <c r="GTH48" s="0"/>
      <c r="GTI48" s="0"/>
      <c r="GTJ48" s="0"/>
      <c r="GTK48" s="0"/>
      <c r="GTL48" s="0"/>
      <c r="GTM48" s="0"/>
      <c r="GTN48" s="0"/>
      <c r="GTO48" s="0"/>
      <c r="GTP48" s="0"/>
      <c r="GTQ48" s="0"/>
      <c r="GTR48" s="0"/>
      <c r="GTS48" s="0"/>
      <c r="GTT48" s="0"/>
      <c r="GTU48" s="0"/>
      <c r="GTV48" s="0"/>
      <c r="GTW48" s="0"/>
      <c r="GTX48" s="0"/>
      <c r="GTY48" s="0"/>
      <c r="GTZ48" s="0"/>
      <c r="GUA48" s="0"/>
      <c r="GUB48" s="0"/>
      <c r="GUC48" s="0"/>
      <c r="GUD48" s="0"/>
      <c r="GUE48" s="0"/>
      <c r="GUF48" s="0"/>
      <c r="GUG48" s="0"/>
      <c r="GUH48" s="0"/>
      <c r="GUI48" s="0"/>
      <c r="GUJ48" s="0"/>
      <c r="GUK48" s="0"/>
      <c r="GUL48" s="0"/>
      <c r="GUM48" s="0"/>
      <c r="GUN48" s="0"/>
      <c r="GUO48" s="0"/>
      <c r="GUP48" s="0"/>
      <c r="GUQ48" s="0"/>
      <c r="GUR48" s="0"/>
      <c r="GUS48" s="0"/>
      <c r="GUT48" s="0"/>
      <c r="GUU48" s="0"/>
      <c r="GUV48" s="0"/>
      <c r="GUW48" s="0"/>
      <c r="GUX48" s="0"/>
      <c r="GUY48" s="0"/>
      <c r="GUZ48" s="0"/>
      <c r="GVA48" s="0"/>
      <c r="GVB48" s="0"/>
      <c r="GVC48" s="0"/>
      <c r="GVD48" s="0"/>
      <c r="GVE48" s="0"/>
      <c r="GVF48" s="0"/>
      <c r="GVG48" s="0"/>
      <c r="GVH48" s="0"/>
      <c r="GVI48" s="0"/>
      <c r="GVJ48" s="0"/>
      <c r="GVK48" s="0"/>
      <c r="GVL48" s="0"/>
      <c r="GVM48" s="0"/>
      <c r="GVN48" s="0"/>
      <c r="GVO48" s="0"/>
      <c r="GVP48" s="0"/>
      <c r="GVQ48" s="0"/>
      <c r="GVR48" s="0"/>
      <c r="GVS48" s="0"/>
      <c r="GVT48" s="0"/>
      <c r="GVU48" s="0"/>
      <c r="GVV48" s="0"/>
      <c r="GVW48" s="0"/>
      <c r="GVX48" s="0"/>
      <c r="GVY48" s="0"/>
      <c r="GVZ48" s="0"/>
      <c r="GWA48" s="0"/>
      <c r="GWB48" s="0"/>
      <c r="GWC48" s="0"/>
      <c r="GWD48" s="0"/>
      <c r="GWE48" s="0"/>
      <c r="GWF48" s="0"/>
      <c r="GWG48" s="0"/>
      <c r="GWH48" s="0"/>
      <c r="GWI48" s="0"/>
      <c r="GWJ48" s="0"/>
      <c r="GWK48" s="0"/>
      <c r="GWL48" s="0"/>
      <c r="GWM48" s="0"/>
      <c r="GWN48" s="0"/>
      <c r="GWO48" s="0"/>
      <c r="GWP48" s="0"/>
      <c r="GWQ48" s="0"/>
      <c r="GWR48" s="0"/>
      <c r="GWS48" s="0"/>
      <c r="GWT48" s="0"/>
      <c r="GWU48" s="0"/>
      <c r="GWV48" s="0"/>
      <c r="GWW48" s="0"/>
      <c r="GWX48" s="0"/>
      <c r="GWY48" s="0"/>
      <c r="GWZ48" s="0"/>
      <c r="GXA48" s="0"/>
      <c r="GXB48" s="0"/>
      <c r="GXC48" s="0"/>
      <c r="GXD48" s="0"/>
      <c r="GXE48" s="0"/>
      <c r="GXF48" s="0"/>
      <c r="GXG48" s="0"/>
      <c r="GXH48" s="0"/>
      <c r="GXI48" s="0"/>
      <c r="GXJ48" s="0"/>
      <c r="GXK48" s="0"/>
      <c r="GXL48" s="0"/>
      <c r="GXM48" s="0"/>
      <c r="GXN48" s="0"/>
      <c r="GXO48" s="0"/>
      <c r="GXP48" s="0"/>
      <c r="GXQ48" s="0"/>
      <c r="GXR48" s="0"/>
      <c r="GXS48" s="0"/>
      <c r="GXT48" s="0"/>
      <c r="GXU48" s="0"/>
      <c r="GXV48" s="0"/>
      <c r="GXW48" s="0"/>
      <c r="GXX48" s="0"/>
      <c r="GXY48" s="0"/>
      <c r="GXZ48" s="0"/>
      <c r="GYA48" s="0"/>
      <c r="GYB48" s="0"/>
      <c r="GYC48" s="0"/>
      <c r="GYD48" s="0"/>
      <c r="GYE48" s="0"/>
      <c r="GYF48" s="0"/>
      <c r="GYG48" s="0"/>
      <c r="GYH48" s="0"/>
      <c r="GYI48" s="0"/>
      <c r="GYJ48" s="0"/>
      <c r="GYK48" s="0"/>
      <c r="GYL48" s="0"/>
      <c r="GYM48" s="0"/>
      <c r="GYN48" s="0"/>
      <c r="GYO48" s="0"/>
      <c r="GYP48" s="0"/>
      <c r="GYQ48" s="0"/>
      <c r="GYR48" s="0"/>
      <c r="GYS48" s="0"/>
      <c r="GYT48" s="0"/>
      <c r="GYU48" s="0"/>
      <c r="GYV48" s="0"/>
      <c r="GYW48" s="0"/>
      <c r="GYX48" s="0"/>
      <c r="GYY48" s="0"/>
      <c r="GYZ48" s="0"/>
      <c r="GZA48" s="0"/>
      <c r="GZB48" s="0"/>
      <c r="GZC48" s="0"/>
      <c r="GZD48" s="0"/>
      <c r="GZE48" s="0"/>
      <c r="GZF48" s="0"/>
      <c r="GZG48" s="0"/>
      <c r="GZH48" s="0"/>
      <c r="GZI48" s="0"/>
      <c r="GZJ48" s="0"/>
      <c r="GZK48" s="0"/>
      <c r="GZL48" s="0"/>
      <c r="GZM48" s="0"/>
      <c r="GZN48" s="0"/>
      <c r="GZO48" s="0"/>
      <c r="GZP48" s="0"/>
      <c r="GZQ48" s="0"/>
      <c r="GZR48" s="0"/>
      <c r="GZS48" s="0"/>
      <c r="GZT48" s="0"/>
      <c r="GZU48" s="0"/>
      <c r="GZV48" s="0"/>
      <c r="GZW48" s="0"/>
      <c r="GZX48" s="0"/>
      <c r="GZY48" s="0"/>
      <c r="GZZ48" s="0"/>
      <c r="HAA48" s="0"/>
      <c r="HAB48" s="0"/>
      <c r="HAC48" s="0"/>
      <c r="HAD48" s="0"/>
      <c r="HAE48" s="0"/>
      <c r="HAF48" s="0"/>
      <c r="HAG48" s="0"/>
      <c r="HAH48" s="0"/>
      <c r="HAI48" s="0"/>
      <c r="HAJ48" s="0"/>
      <c r="HAK48" s="0"/>
      <c r="HAL48" s="0"/>
      <c r="HAM48" s="0"/>
      <c r="HAN48" s="0"/>
      <c r="HAO48" s="0"/>
      <c r="HAP48" s="0"/>
      <c r="HAQ48" s="0"/>
      <c r="HAR48" s="0"/>
      <c r="HAS48" s="0"/>
      <c r="HAT48" s="0"/>
      <c r="HAU48" s="0"/>
      <c r="HAV48" s="0"/>
      <c r="HAW48" s="0"/>
      <c r="HAX48" s="0"/>
      <c r="HAY48" s="0"/>
      <c r="HAZ48" s="0"/>
      <c r="HBA48" s="0"/>
      <c r="HBB48" s="0"/>
      <c r="HBC48" s="0"/>
      <c r="HBD48" s="0"/>
      <c r="HBE48" s="0"/>
      <c r="HBF48" s="0"/>
      <c r="HBG48" s="0"/>
      <c r="HBH48" s="0"/>
      <c r="HBI48" s="0"/>
      <c r="HBJ48" s="0"/>
      <c r="HBK48" s="0"/>
      <c r="HBL48" s="0"/>
      <c r="HBM48" s="0"/>
      <c r="HBN48" s="0"/>
      <c r="HBO48" s="0"/>
      <c r="HBP48" s="0"/>
      <c r="HBQ48" s="0"/>
      <c r="HBR48" s="0"/>
      <c r="HBS48" s="0"/>
      <c r="HBT48" s="0"/>
      <c r="HBU48" s="0"/>
      <c r="HBV48" s="0"/>
      <c r="HBW48" s="0"/>
      <c r="HBX48" s="0"/>
      <c r="HBY48" s="0"/>
      <c r="HBZ48" s="0"/>
      <c r="HCA48" s="0"/>
      <c r="HCB48" s="0"/>
      <c r="HCC48" s="0"/>
      <c r="HCD48" s="0"/>
      <c r="HCE48" s="0"/>
      <c r="HCF48" s="0"/>
      <c r="HCG48" s="0"/>
      <c r="HCH48" s="0"/>
      <c r="HCI48" s="0"/>
      <c r="HCJ48" s="0"/>
      <c r="HCK48" s="0"/>
      <c r="HCL48" s="0"/>
      <c r="HCM48" s="0"/>
      <c r="HCN48" s="0"/>
      <c r="HCO48" s="0"/>
      <c r="HCP48" s="0"/>
      <c r="HCQ48" s="0"/>
      <c r="HCR48" s="0"/>
      <c r="HCS48" s="0"/>
      <c r="HCT48" s="0"/>
      <c r="HCU48" s="0"/>
      <c r="HCV48" s="0"/>
      <c r="HCW48" s="0"/>
      <c r="HCX48" s="0"/>
      <c r="HCY48" s="0"/>
      <c r="HCZ48" s="0"/>
      <c r="HDA48" s="0"/>
      <c r="HDB48" s="0"/>
      <c r="HDC48" s="0"/>
      <c r="HDD48" s="0"/>
      <c r="HDE48" s="0"/>
      <c r="HDF48" s="0"/>
      <c r="HDG48" s="0"/>
      <c r="HDH48" s="0"/>
      <c r="HDI48" s="0"/>
      <c r="HDJ48" s="0"/>
      <c r="HDK48" s="0"/>
      <c r="HDL48" s="0"/>
      <c r="HDM48" s="0"/>
      <c r="HDN48" s="0"/>
      <c r="HDO48" s="0"/>
      <c r="HDP48" s="0"/>
      <c r="HDQ48" s="0"/>
      <c r="HDR48" s="0"/>
      <c r="HDS48" s="0"/>
      <c r="HDT48" s="0"/>
      <c r="HDU48" s="0"/>
      <c r="HDV48" s="0"/>
      <c r="HDW48" s="0"/>
      <c r="HDX48" s="0"/>
      <c r="HDY48" s="0"/>
      <c r="HDZ48" s="0"/>
      <c r="HEA48" s="0"/>
      <c r="HEB48" s="0"/>
      <c r="HEC48" s="0"/>
      <c r="HED48" s="0"/>
      <c r="HEE48" s="0"/>
      <c r="HEF48" s="0"/>
      <c r="HEG48" s="0"/>
      <c r="HEH48" s="0"/>
      <c r="HEI48" s="0"/>
      <c r="HEJ48" s="0"/>
      <c r="HEK48" s="0"/>
      <c r="HEL48" s="0"/>
      <c r="HEM48" s="0"/>
      <c r="HEN48" s="0"/>
      <c r="HEO48" s="0"/>
      <c r="HEP48" s="0"/>
      <c r="HEQ48" s="0"/>
      <c r="HER48" s="0"/>
      <c r="HES48" s="0"/>
      <c r="HET48" s="0"/>
      <c r="HEU48" s="0"/>
      <c r="HEV48" s="0"/>
      <c r="HEW48" s="0"/>
      <c r="HEX48" s="0"/>
      <c r="HEY48" s="0"/>
      <c r="HEZ48" s="0"/>
      <c r="HFA48" s="0"/>
      <c r="HFB48" s="0"/>
      <c r="HFC48" s="0"/>
      <c r="HFD48" s="0"/>
      <c r="HFE48" s="0"/>
      <c r="HFF48" s="0"/>
      <c r="HFG48" s="0"/>
      <c r="HFH48" s="0"/>
      <c r="HFI48" s="0"/>
      <c r="HFJ48" s="0"/>
      <c r="HFK48" s="0"/>
      <c r="HFL48" s="0"/>
      <c r="HFM48" s="0"/>
      <c r="HFN48" s="0"/>
      <c r="HFO48" s="0"/>
      <c r="HFP48" s="0"/>
      <c r="HFQ48" s="0"/>
      <c r="HFR48" s="0"/>
      <c r="HFS48" s="0"/>
      <c r="HFT48" s="0"/>
      <c r="HFU48" s="0"/>
      <c r="HFV48" s="0"/>
      <c r="HFW48" s="0"/>
      <c r="HFX48" s="0"/>
      <c r="HFY48" s="0"/>
      <c r="HFZ48" s="0"/>
      <c r="HGA48" s="0"/>
      <c r="HGB48" s="0"/>
      <c r="HGC48" s="0"/>
      <c r="HGD48" s="0"/>
      <c r="HGE48" s="0"/>
      <c r="HGF48" s="0"/>
      <c r="HGG48" s="0"/>
      <c r="HGH48" s="0"/>
      <c r="HGI48" s="0"/>
      <c r="HGJ48" s="0"/>
      <c r="HGK48" s="0"/>
      <c r="HGL48" s="0"/>
      <c r="HGM48" s="0"/>
      <c r="HGN48" s="0"/>
      <c r="HGO48" s="0"/>
      <c r="HGP48" s="0"/>
      <c r="HGQ48" s="0"/>
      <c r="HGR48" s="0"/>
      <c r="HGS48" s="0"/>
      <c r="HGT48" s="0"/>
      <c r="HGU48" s="0"/>
      <c r="HGV48" s="0"/>
      <c r="HGW48" s="0"/>
      <c r="HGX48" s="0"/>
      <c r="HGY48" s="0"/>
      <c r="HGZ48" s="0"/>
      <c r="HHA48" s="0"/>
      <c r="HHB48" s="0"/>
      <c r="HHC48" s="0"/>
      <c r="HHD48" s="0"/>
      <c r="HHE48" s="0"/>
      <c r="HHF48" s="0"/>
      <c r="HHG48" s="0"/>
      <c r="HHH48" s="0"/>
      <c r="HHI48" s="0"/>
      <c r="HHJ48" s="0"/>
      <c r="HHK48" s="0"/>
      <c r="HHL48" s="0"/>
      <c r="HHM48" s="0"/>
      <c r="HHN48" s="0"/>
      <c r="HHO48" s="0"/>
      <c r="HHP48" s="0"/>
      <c r="HHQ48" s="0"/>
      <c r="HHR48" s="0"/>
      <c r="HHS48" s="0"/>
      <c r="HHT48" s="0"/>
      <c r="HHU48" s="0"/>
      <c r="HHV48" s="0"/>
      <c r="HHW48" s="0"/>
      <c r="HHX48" s="0"/>
      <c r="HHY48" s="0"/>
      <c r="HHZ48" s="0"/>
      <c r="HIA48" s="0"/>
      <c r="HIB48" s="0"/>
      <c r="HIC48" s="0"/>
      <c r="HID48" s="0"/>
      <c r="HIE48" s="0"/>
      <c r="HIF48" s="0"/>
      <c r="HIG48" s="0"/>
      <c r="HIH48" s="0"/>
      <c r="HII48" s="0"/>
      <c r="HIJ48" s="0"/>
      <c r="HIK48" s="0"/>
      <c r="HIL48" s="0"/>
      <c r="HIM48" s="0"/>
      <c r="HIN48" s="0"/>
      <c r="HIO48" s="0"/>
      <c r="HIP48" s="0"/>
      <c r="HIQ48" s="0"/>
      <c r="HIR48" s="0"/>
      <c r="HIS48" s="0"/>
      <c r="HIT48" s="0"/>
      <c r="HIU48" s="0"/>
      <c r="HIV48" s="0"/>
      <c r="HIW48" s="0"/>
      <c r="HIX48" s="0"/>
      <c r="HIY48" s="0"/>
      <c r="HIZ48" s="0"/>
      <c r="HJA48" s="0"/>
      <c r="HJB48" s="0"/>
      <c r="HJC48" s="0"/>
      <c r="HJD48" s="0"/>
      <c r="HJE48" s="0"/>
      <c r="HJF48" s="0"/>
      <c r="HJG48" s="0"/>
      <c r="HJH48" s="0"/>
      <c r="HJI48" s="0"/>
      <c r="HJJ48" s="0"/>
      <c r="HJK48" s="0"/>
      <c r="HJL48" s="0"/>
      <c r="HJM48" s="0"/>
      <c r="HJN48" s="0"/>
      <c r="HJO48" s="0"/>
      <c r="HJP48" s="0"/>
      <c r="HJQ48" s="0"/>
      <c r="HJR48" s="0"/>
      <c r="HJS48" s="0"/>
      <c r="HJT48" s="0"/>
      <c r="HJU48" s="0"/>
      <c r="HJV48" s="0"/>
      <c r="HJW48" s="0"/>
      <c r="HJX48" s="0"/>
      <c r="HJY48" s="0"/>
      <c r="HJZ48" s="0"/>
      <c r="HKA48" s="0"/>
      <c r="HKB48" s="0"/>
      <c r="HKC48" s="0"/>
      <c r="HKD48" s="0"/>
      <c r="HKE48" s="0"/>
      <c r="HKF48" s="0"/>
      <c r="HKG48" s="0"/>
      <c r="HKH48" s="0"/>
      <c r="HKI48" s="0"/>
      <c r="HKJ48" s="0"/>
      <c r="HKK48" s="0"/>
      <c r="HKL48" s="0"/>
      <c r="HKM48" s="0"/>
      <c r="HKN48" s="0"/>
      <c r="HKO48" s="0"/>
      <c r="HKP48" s="0"/>
      <c r="HKQ48" s="0"/>
      <c r="HKR48" s="0"/>
      <c r="HKS48" s="0"/>
      <c r="HKT48" s="0"/>
      <c r="HKU48" s="0"/>
      <c r="HKV48" s="0"/>
      <c r="HKW48" s="0"/>
      <c r="HKX48" s="0"/>
      <c r="HKY48" s="0"/>
      <c r="HKZ48" s="0"/>
      <c r="HLA48" s="0"/>
      <c r="HLB48" s="0"/>
      <c r="HLC48" s="0"/>
      <c r="HLD48" s="0"/>
      <c r="HLE48" s="0"/>
      <c r="HLF48" s="0"/>
      <c r="HLG48" s="0"/>
      <c r="HLH48" s="0"/>
      <c r="HLI48" s="0"/>
      <c r="HLJ48" s="0"/>
      <c r="HLK48" s="0"/>
      <c r="HLL48" s="0"/>
      <c r="HLM48" s="0"/>
      <c r="HLN48" s="0"/>
      <c r="HLO48" s="0"/>
      <c r="HLP48" s="0"/>
      <c r="HLQ48" s="0"/>
      <c r="HLR48" s="0"/>
      <c r="HLS48" s="0"/>
      <c r="HLT48" s="0"/>
      <c r="HLU48" s="0"/>
      <c r="HLV48" s="0"/>
      <c r="HLW48" s="0"/>
      <c r="HLX48" s="0"/>
      <c r="HLY48" s="0"/>
      <c r="HLZ48" s="0"/>
      <c r="HMA48" s="0"/>
      <c r="HMB48" s="0"/>
      <c r="HMC48" s="0"/>
      <c r="HMD48" s="0"/>
      <c r="HME48" s="0"/>
      <c r="HMF48" s="0"/>
      <c r="HMG48" s="0"/>
      <c r="HMH48" s="0"/>
      <c r="HMI48" s="0"/>
      <c r="HMJ48" s="0"/>
      <c r="HMK48" s="0"/>
      <c r="HML48" s="0"/>
      <c r="HMM48" s="0"/>
      <c r="HMN48" s="0"/>
      <c r="HMO48" s="0"/>
      <c r="HMP48" s="0"/>
      <c r="HMQ48" s="0"/>
      <c r="HMR48" s="0"/>
      <c r="HMS48" s="0"/>
      <c r="HMT48" s="0"/>
      <c r="HMU48" s="0"/>
      <c r="HMV48" s="0"/>
      <c r="HMW48" s="0"/>
      <c r="HMX48" s="0"/>
      <c r="HMY48" s="0"/>
      <c r="HMZ48" s="0"/>
      <c r="HNA48" s="0"/>
      <c r="HNB48" s="0"/>
      <c r="HNC48" s="0"/>
      <c r="HND48" s="0"/>
      <c r="HNE48" s="0"/>
      <c r="HNF48" s="0"/>
      <c r="HNG48" s="0"/>
      <c r="HNH48" s="0"/>
      <c r="HNI48" s="0"/>
      <c r="HNJ48" s="0"/>
      <c r="HNK48" s="0"/>
      <c r="HNL48" s="0"/>
      <c r="HNM48" s="0"/>
      <c r="HNN48" s="0"/>
      <c r="HNO48" s="0"/>
      <c r="HNP48" s="0"/>
      <c r="HNQ48" s="0"/>
      <c r="HNR48" s="0"/>
      <c r="HNS48" s="0"/>
      <c r="HNT48" s="0"/>
      <c r="HNU48" s="0"/>
      <c r="HNV48" s="0"/>
      <c r="HNW48" s="0"/>
      <c r="HNX48" s="0"/>
      <c r="HNY48" s="0"/>
      <c r="HNZ48" s="0"/>
      <c r="HOA48" s="0"/>
      <c r="HOB48" s="0"/>
      <c r="HOC48" s="0"/>
      <c r="HOD48" s="0"/>
      <c r="HOE48" s="0"/>
      <c r="HOF48" s="0"/>
      <c r="HOG48" s="0"/>
      <c r="HOH48" s="0"/>
      <c r="HOI48" s="0"/>
      <c r="HOJ48" s="0"/>
      <c r="HOK48" s="0"/>
      <c r="HOL48" s="0"/>
      <c r="HOM48" s="0"/>
      <c r="HON48" s="0"/>
      <c r="HOO48" s="0"/>
      <c r="HOP48" s="0"/>
      <c r="HOQ48" s="0"/>
      <c r="HOR48" s="0"/>
      <c r="HOS48" s="0"/>
      <c r="HOT48" s="0"/>
      <c r="HOU48" s="0"/>
      <c r="HOV48" s="0"/>
      <c r="HOW48" s="0"/>
      <c r="HOX48" s="0"/>
      <c r="HOY48" s="0"/>
      <c r="HOZ48" s="0"/>
      <c r="HPA48" s="0"/>
      <c r="HPB48" s="0"/>
      <c r="HPC48" s="0"/>
      <c r="HPD48" s="0"/>
      <c r="HPE48" s="0"/>
      <c r="HPF48" s="0"/>
      <c r="HPG48" s="0"/>
      <c r="HPH48" s="0"/>
      <c r="HPI48" s="0"/>
      <c r="HPJ48" s="0"/>
      <c r="HPK48" s="0"/>
      <c r="HPL48" s="0"/>
      <c r="HPM48" s="0"/>
      <c r="HPN48" s="0"/>
      <c r="HPO48" s="0"/>
      <c r="HPP48" s="0"/>
      <c r="HPQ48" s="0"/>
      <c r="HPR48" s="0"/>
      <c r="HPS48" s="0"/>
      <c r="HPT48" s="0"/>
      <c r="HPU48" s="0"/>
      <c r="HPV48" s="0"/>
      <c r="HPW48" s="0"/>
      <c r="HPX48" s="0"/>
      <c r="HPY48" s="0"/>
      <c r="HPZ48" s="0"/>
      <c r="HQA48" s="0"/>
      <c r="HQB48" s="0"/>
      <c r="HQC48" s="0"/>
      <c r="HQD48" s="0"/>
      <c r="HQE48" s="0"/>
      <c r="HQF48" s="0"/>
      <c r="HQG48" s="0"/>
      <c r="HQH48" s="0"/>
      <c r="HQI48" s="0"/>
      <c r="HQJ48" s="0"/>
      <c r="HQK48" s="0"/>
      <c r="HQL48" s="0"/>
      <c r="HQM48" s="0"/>
      <c r="HQN48" s="0"/>
      <c r="HQO48" s="0"/>
      <c r="HQP48" s="0"/>
      <c r="HQQ48" s="0"/>
      <c r="HQR48" s="0"/>
      <c r="HQS48" s="0"/>
      <c r="HQT48" s="0"/>
      <c r="HQU48" s="0"/>
      <c r="HQV48" s="0"/>
      <c r="HQW48" s="0"/>
      <c r="HQX48" s="0"/>
      <c r="HQY48" s="0"/>
      <c r="HQZ48" s="0"/>
      <c r="HRA48" s="0"/>
      <c r="HRB48" s="0"/>
      <c r="HRC48" s="0"/>
      <c r="HRD48" s="0"/>
      <c r="HRE48" s="0"/>
      <c r="HRF48" s="0"/>
      <c r="HRG48" s="0"/>
      <c r="HRH48" s="0"/>
      <c r="HRI48" s="0"/>
      <c r="HRJ48" s="0"/>
      <c r="HRK48" s="0"/>
      <c r="HRL48" s="0"/>
      <c r="HRM48" s="0"/>
      <c r="HRN48" s="0"/>
      <c r="HRO48" s="0"/>
      <c r="HRP48" s="0"/>
      <c r="HRQ48" s="0"/>
      <c r="HRR48" s="0"/>
      <c r="HRS48" s="0"/>
      <c r="HRT48" s="0"/>
      <c r="HRU48" s="0"/>
      <c r="HRV48" s="0"/>
      <c r="HRW48" s="0"/>
      <c r="HRX48" s="0"/>
      <c r="HRY48" s="0"/>
      <c r="HRZ48" s="0"/>
      <c r="HSA48" s="0"/>
      <c r="HSB48" s="0"/>
      <c r="HSC48" s="0"/>
      <c r="HSD48" s="0"/>
      <c r="HSE48" s="0"/>
      <c r="HSF48" s="0"/>
      <c r="HSG48" s="0"/>
      <c r="HSH48" s="0"/>
      <c r="HSI48" s="0"/>
      <c r="HSJ48" s="0"/>
      <c r="HSK48" s="0"/>
      <c r="HSL48" s="0"/>
      <c r="HSM48" s="0"/>
      <c r="HSN48" s="0"/>
      <c r="HSO48" s="0"/>
      <c r="HSP48" s="0"/>
      <c r="HSQ48" s="0"/>
      <c r="HSR48" s="0"/>
      <c r="HSS48" s="0"/>
      <c r="HST48" s="0"/>
      <c r="HSU48" s="0"/>
      <c r="HSV48" s="0"/>
      <c r="HSW48" s="0"/>
      <c r="HSX48" s="0"/>
      <c r="HSY48" s="0"/>
      <c r="HSZ48" s="0"/>
      <c r="HTA48" s="0"/>
      <c r="HTB48" s="0"/>
      <c r="HTC48" s="0"/>
      <c r="HTD48" s="0"/>
      <c r="HTE48" s="0"/>
      <c r="HTF48" s="0"/>
      <c r="HTG48" s="0"/>
      <c r="HTH48" s="0"/>
      <c r="HTI48" s="0"/>
      <c r="HTJ48" s="0"/>
      <c r="HTK48" s="0"/>
      <c r="HTL48" s="0"/>
      <c r="HTM48" s="0"/>
      <c r="HTN48" s="0"/>
      <c r="HTO48" s="0"/>
      <c r="HTP48" s="0"/>
      <c r="HTQ48" s="0"/>
      <c r="HTR48" s="0"/>
      <c r="HTS48" s="0"/>
      <c r="HTT48" s="0"/>
      <c r="HTU48" s="0"/>
      <c r="HTV48" s="0"/>
      <c r="HTW48" s="0"/>
      <c r="HTX48" s="0"/>
      <c r="HTY48" s="0"/>
      <c r="HTZ48" s="0"/>
      <c r="HUA48" s="0"/>
      <c r="HUB48" s="0"/>
      <c r="HUC48" s="0"/>
      <c r="HUD48" s="0"/>
      <c r="HUE48" s="0"/>
      <c r="HUF48" s="0"/>
      <c r="HUG48" s="0"/>
      <c r="HUH48" s="0"/>
      <c r="HUI48" s="0"/>
      <c r="HUJ48" s="0"/>
      <c r="HUK48" s="0"/>
      <c r="HUL48" s="0"/>
      <c r="HUM48" s="0"/>
      <c r="HUN48" s="0"/>
      <c r="HUO48" s="0"/>
      <c r="HUP48" s="0"/>
      <c r="HUQ48" s="0"/>
      <c r="HUR48" s="0"/>
      <c r="HUS48" s="0"/>
      <c r="HUT48" s="0"/>
      <c r="HUU48" s="0"/>
      <c r="HUV48" s="0"/>
      <c r="HUW48" s="0"/>
      <c r="HUX48" s="0"/>
      <c r="HUY48" s="0"/>
      <c r="HUZ48" s="0"/>
      <c r="HVA48" s="0"/>
      <c r="HVB48" s="0"/>
      <c r="HVC48" s="0"/>
      <c r="HVD48" s="0"/>
      <c r="HVE48" s="0"/>
      <c r="HVF48" s="0"/>
      <c r="HVG48" s="0"/>
      <c r="HVH48" s="0"/>
      <c r="HVI48" s="0"/>
      <c r="HVJ48" s="0"/>
      <c r="HVK48" s="0"/>
      <c r="HVL48" s="0"/>
      <c r="HVM48" s="0"/>
      <c r="HVN48" s="0"/>
      <c r="HVO48" s="0"/>
      <c r="HVP48" s="0"/>
      <c r="HVQ48" s="0"/>
      <c r="HVR48" s="0"/>
      <c r="HVS48" s="0"/>
      <c r="HVT48" s="0"/>
      <c r="HVU48" s="0"/>
      <c r="HVV48" s="0"/>
      <c r="HVW48" s="0"/>
      <c r="HVX48" s="0"/>
      <c r="HVY48" s="0"/>
      <c r="HVZ48" s="0"/>
      <c r="HWA48" s="0"/>
      <c r="HWB48" s="0"/>
      <c r="HWC48" s="0"/>
      <c r="HWD48" s="0"/>
      <c r="HWE48" s="0"/>
      <c r="HWF48" s="0"/>
      <c r="HWG48" s="0"/>
      <c r="HWH48" s="0"/>
      <c r="HWI48" s="0"/>
      <c r="HWJ48" s="0"/>
      <c r="HWK48" s="0"/>
      <c r="HWL48" s="0"/>
      <c r="HWM48" s="0"/>
      <c r="HWN48" s="0"/>
      <c r="HWO48" s="0"/>
      <c r="HWP48" s="0"/>
      <c r="HWQ48" s="0"/>
      <c r="HWR48" s="0"/>
      <c r="HWS48" s="0"/>
      <c r="HWT48" s="0"/>
      <c r="HWU48" s="0"/>
      <c r="HWV48" s="0"/>
      <c r="HWW48" s="0"/>
      <c r="HWX48" s="0"/>
      <c r="HWY48" s="0"/>
      <c r="HWZ48" s="0"/>
      <c r="HXA48" s="0"/>
      <c r="HXB48" s="0"/>
      <c r="HXC48" s="0"/>
      <c r="HXD48" s="0"/>
      <c r="HXE48" s="0"/>
      <c r="HXF48" s="0"/>
      <c r="HXG48" s="0"/>
      <c r="HXH48" s="0"/>
      <c r="HXI48" s="0"/>
      <c r="HXJ48" s="0"/>
      <c r="HXK48" s="0"/>
      <c r="HXL48" s="0"/>
      <c r="HXM48" s="0"/>
      <c r="HXN48" s="0"/>
      <c r="HXO48" s="0"/>
      <c r="HXP48" s="0"/>
      <c r="HXQ48" s="0"/>
      <c r="HXR48" s="0"/>
      <c r="HXS48" s="0"/>
      <c r="HXT48" s="0"/>
      <c r="HXU48" s="0"/>
      <c r="HXV48" s="0"/>
      <c r="HXW48" s="0"/>
      <c r="HXX48" s="0"/>
      <c r="HXY48" s="0"/>
      <c r="HXZ48" s="0"/>
      <c r="HYA48" s="0"/>
      <c r="HYB48" s="0"/>
      <c r="HYC48" s="0"/>
      <c r="HYD48" s="0"/>
      <c r="HYE48" s="0"/>
      <c r="HYF48" s="0"/>
      <c r="HYG48" s="0"/>
      <c r="HYH48" s="0"/>
      <c r="HYI48" s="0"/>
      <c r="HYJ48" s="0"/>
      <c r="HYK48" s="0"/>
      <c r="HYL48" s="0"/>
      <c r="HYM48" s="0"/>
      <c r="HYN48" s="0"/>
      <c r="HYO48" s="0"/>
      <c r="HYP48" s="0"/>
      <c r="HYQ48" s="0"/>
      <c r="HYR48" s="0"/>
      <c r="HYS48" s="0"/>
      <c r="HYT48" s="0"/>
      <c r="HYU48" s="0"/>
      <c r="HYV48" s="0"/>
      <c r="HYW48" s="0"/>
      <c r="HYX48" s="0"/>
      <c r="HYY48" s="0"/>
      <c r="HYZ48" s="0"/>
      <c r="HZA48" s="0"/>
      <c r="HZB48" s="0"/>
      <c r="HZC48" s="0"/>
      <c r="HZD48" s="0"/>
      <c r="HZE48" s="0"/>
      <c r="HZF48" s="0"/>
      <c r="HZG48" s="0"/>
      <c r="HZH48" s="0"/>
      <c r="HZI48" s="0"/>
      <c r="HZJ48" s="0"/>
      <c r="HZK48" s="0"/>
      <c r="HZL48" s="0"/>
      <c r="HZM48" s="0"/>
      <c r="HZN48" s="0"/>
      <c r="HZO48" s="0"/>
      <c r="HZP48" s="0"/>
      <c r="HZQ48" s="0"/>
      <c r="HZR48" s="0"/>
      <c r="HZS48" s="0"/>
      <c r="HZT48" s="0"/>
      <c r="HZU48" s="0"/>
      <c r="HZV48" s="0"/>
      <c r="HZW48" s="0"/>
      <c r="HZX48" s="0"/>
      <c r="HZY48" s="0"/>
      <c r="HZZ48" s="0"/>
      <c r="IAA48" s="0"/>
      <c r="IAB48" s="0"/>
      <c r="IAC48" s="0"/>
      <c r="IAD48" s="0"/>
      <c r="IAE48" s="0"/>
      <c r="IAF48" s="0"/>
      <c r="IAG48" s="0"/>
      <c r="IAH48" s="0"/>
      <c r="IAI48" s="0"/>
      <c r="IAJ48" s="0"/>
      <c r="IAK48" s="0"/>
      <c r="IAL48" s="0"/>
      <c r="IAM48" s="0"/>
      <c r="IAN48" s="0"/>
      <c r="IAO48" s="0"/>
      <c r="IAP48" s="0"/>
      <c r="IAQ48" s="0"/>
      <c r="IAR48" s="0"/>
      <c r="IAS48" s="0"/>
      <c r="IAT48" s="0"/>
      <c r="IAU48" s="0"/>
      <c r="IAV48" s="0"/>
      <c r="IAW48" s="0"/>
      <c r="IAX48" s="0"/>
      <c r="IAY48" s="0"/>
      <c r="IAZ48" s="0"/>
      <c r="IBA48" s="0"/>
      <c r="IBB48" s="0"/>
      <c r="IBC48" s="0"/>
      <c r="IBD48" s="0"/>
      <c r="IBE48" s="0"/>
      <c r="IBF48" s="0"/>
      <c r="IBG48" s="0"/>
      <c r="IBH48" s="0"/>
      <c r="IBI48" s="0"/>
      <c r="IBJ48" s="0"/>
      <c r="IBK48" s="0"/>
      <c r="IBL48" s="0"/>
      <c r="IBM48" s="0"/>
      <c r="IBN48" s="0"/>
      <c r="IBO48" s="0"/>
      <c r="IBP48" s="0"/>
      <c r="IBQ48" s="0"/>
      <c r="IBR48" s="0"/>
      <c r="IBS48" s="0"/>
      <c r="IBT48" s="0"/>
      <c r="IBU48" s="0"/>
      <c r="IBV48" s="0"/>
      <c r="IBW48" s="0"/>
      <c r="IBX48" s="0"/>
      <c r="IBY48" s="0"/>
      <c r="IBZ48" s="0"/>
      <c r="ICA48" s="0"/>
      <c r="ICB48" s="0"/>
      <c r="ICC48" s="0"/>
      <c r="ICD48" s="0"/>
      <c r="ICE48" s="0"/>
      <c r="ICF48" s="0"/>
      <c r="ICG48" s="0"/>
      <c r="ICH48" s="0"/>
      <c r="ICI48" s="0"/>
      <c r="ICJ48" s="0"/>
      <c r="ICK48" s="0"/>
      <c r="ICL48" s="0"/>
      <c r="ICM48" s="0"/>
      <c r="ICN48" s="0"/>
      <c r="ICO48" s="0"/>
      <c r="ICP48" s="0"/>
      <c r="ICQ48" s="0"/>
      <c r="ICR48" s="0"/>
      <c r="ICS48" s="0"/>
      <c r="ICT48" s="0"/>
      <c r="ICU48" s="0"/>
      <c r="ICV48" s="0"/>
      <c r="ICW48" s="0"/>
      <c r="ICX48" s="0"/>
      <c r="ICY48" s="0"/>
      <c r="ICZ48" s="0"/>
      <c r="IDA48" s="0"/>
      <c r="IDB48" s="0"/>
      <c r="IDC48" s="0"/>
      <c r="IDD48" s="0"/>
      <c r="IDE48" s="0"/>
      <c r="IDF48" s="0"/>
      <c r="IDG48" s="0"/>
      <c r="IDH48" s="0"/>
      <c r="IDI48" s="0"/>
      <c r="IDJ48" s="0"/>
      <c r="IDK48" s="0"/>
      <c r="IDL48" s="0"/>
      <c r="IDM48" s="0"/>
      <c r="IDN48" s="0"/>
      <c r="IDO48" s="0"/>
      <c r="IDP48" s="0"/>
      <c r="IDQ48" s="0"/>
      <c r="IDR48" s="0"/>
      <c r="IDS48" s="0"/>
      <c r="IDT48" s="0"/>
      <c r="IDU48" s="0"/>
      <c r="IDV48" s="0"/>
      <c r="IDW48" s="0"/>
      <c r="IDX48" s="0"/>
      <c r="IDY48" s="0"/>
      <c r="IDZ48" s="0"/>
      <c r="IEA48" s="0"/>
      <c r="IEB48" s="0"/>
      <c r="IEC48" s="0"/>
      <c r="IED48" s="0"/>
      <c r="IEE48" s="0"/>
      <c r="IEF48" s="0"/>
      <c r="IEG48" s="0"/>
      <c r="IEH48" s="0"/>
      <c r="IEI48" s="0"/>
      <c r="IEJ48" s="0"/>
      <c r="IEK48" s="0"/>
      <c r="IEL48" s="0"/>
      <c r="IEM48" s="0"/>
      <c r="IEN48" s="0"/>
      <c r="IEO48" s="0"/>
      <c r="IEP48" s="0"/>
      <c r="IEQ48" s="0"/>
      <c r="IER48" s="0"/>
      <c r="IES48" s="0"/>
      <c r="IET48" s="0"/>
      <c r="IEU48" s="0"/>
      <c r="IEV48" s="0"/>
      <c r="IEW48" s="0"/>
      <c r="IEX48" s="0"/>
      <c r="IEY48" s="0"/>
      <c r="IEZ48" s="0"/>
      <c r="IFA48" s="0"/>
      <c r="IFB48" s="0"/>
      <c r="IFC48" s="0"/>
      <c r="IFD48" s="0"/>
      <c r="IFE48" s="0"/>
      <c r="IFF48" s="0"/>
      <c r="IFG48" s="0"/>
      <c r="IFH48" s="0"/>
      <c r="IFI48" s="0"/>
      <c r="IFJ48" s="0"/>
      <c r="IFK48" s="0"/>
      <c r="IFL48" s="0"/>
      <c r="IFM48" s="0"/>
      <c r="IFN48" s="0"/>
      <c r="IFO48" s="0"/>
      <c r="IFP48" s="0"/>
      <c r="IFQ48" s="0"/>
      <c r="IFR48" s="0"/>
      <c r="IFS48" s="0"/>
      <c r="IFT48" s="0"/>
      <c r="IFU48" s="0"/>
      <c r="IFV48" s="0"/>
      <c r="IFW48" s="0"/>
      <c r="IFX48" s="0"/>
      <c r="IFY48" s="0"/>
      <c r="IFZ48" s="0"/>
      <c r="IGA48" s="0"/>
      <c r="IGB48" s="0"/>
      <c r="IGC48" s="0"/>
      <c r="IGD48" s="0"/>
      <c r="IGE48" s="0"/>
      <c r="IGF48" s="0"/>
      <c r="IGG48" s="0"/>
      <c r="IGH48" s="0"/>
      <c r="IGI48" s="0"/>
      <c r="IGJ48" s="0"/>
      <c r="IGK48" s="0"/>
      <c r="IGL48" s="0"/>
      <c r="IGM48" s="0"/>
      <c r="IGN48" s="0"/>
      <c r="IGO48" s="0"/>
      <c r="IGP48" s="0"/>
      <c r="IGQ48" s="0"/>
      <c r="IGR48" s="0"/>
      <c r="IGS48" s="0"/>
      <c r="IGT48" s="0"/>
      <c r="IGU48" s="0"/>
      <c r="IGV48" s="0"/>
      <c r="IGW48" s="0"/>
      <c r="IGX48" s="0"/>
      <c r="IGY48" s="0"/>
      <c r="IGZ48" s="0"/>
      <c r="IHA48" s="0"/>
      <c r="IHB48" s="0"/>
      <c r="IHC48" s="0"/>
      <c r="IHD48" s="0"/>
      <c r="IHE48" s="0"/>
      <c r="IHF48" s="0"/>
      <c r="IHG48" s="0"/>
      <c r="IHH48" s="0"/>
      <c r="IHI48" s="0"/>
      <c r="IHJ48" s="0"/>
      <c r="IHK48" s="0"/>
      <c r="IHL48" s="0"/>
      <c r="IHM48" s="0"/>
      <c r="IHN48" s="0"/>
      <c r="IHO48" s="0"/>
      <c r="IHP48" s="0"/>
      <c r="IHQ48" s="0"/>
      <c r="IHR48" s="0"/>
      <c r="IHS48" s="0"/>
      <c r="IHT48" s="0"/>
      <c r="IHU48" s="0"/>
      <c r="IHV48" s="0"/>
      <c r="IHW48" s="0"/>
      <c r="IHX48" s="0"/>
      <c r="IHY48" s="0"/>
      <c r="IHZ48" s="0"/>
      <c r="IIA48" s="0"/>
      <c r="IIB48" s="0"/>
      <c r="IIC48" s="0"/>
      <c r="IID48" s="0"/>
      <c r="IIE48" s="0"/>
      <c r="IIF48" s="0"/>
      <c r="IIG48" s="0"/>
      <c r="IIH48" s="0"/>
      <c r="III48" s="0"/>
      <c r="IIJ48" s="0"/>
      <c r="IIK48" s="0"/>
      <c r="IIL48" s="0"/>
      <c r="IIM48" s="0"/>
      <c r="IIN48" s="0"/>
      <c r="IIO48" s="0"/>
      <c r="IIP48" s="0"/>
      <c r="IIQ48" s="0"/>
      <c r="IIR48" s="0"/>
      <c r="IIS48" s="0"/>
      <c r="IIT48" s="0"/>
      <c r="IIU48" s="0"/>
      <c r="IIV48" s="0"/>
      <c r="IIW48" s="0"/>
      <c r="IIX48" s="0"/>
      <c r="IIY48" s="0"/>
      <c r="IIZ48" s="0"/>
      <c r="IJA48" s="0"/>
      <c r="IJB48" s="0"/>
      <c r="IJC48" s="0"/>
      <c r="IJD48" s="0"/>
      <c r="IJE48" s="0"/>
      <c r="IJF48" s="0"/>
      <c r="IJG48" s="0"/>
      <c r="IJH48" s="0"/>
      <c r="IJI48" s="0"/>
      <c r="IJJ48" s="0"/>
      <c r="IJK48" s="0"/>
      <c r="IJL48" s="0"/>
      <c r="IJM48" s="0"/>
      <c r="IJN48" s="0"/>
      <c r="IJO48" s="0"/>
      <c r="IJP48" s="0"/>
      <c r="IJQ48" s="0"/>
      <c r="IJR48" s="0"/>
      <c r="IJS48" s="0"/>
      <c r="IJT48" s="0"/>
      <c r="IJU48" s="0"/>
      <c r="IJV48" s="0"/>
      <c r="IJW48" s="0"/>
      <c r="IJX48" s="0"/>
      <c r="IJY48" s="0"/>
      <c r="IJZ48" s="0"/>
      <c r="IKA48" s="0"/>
      <c r="IKB48" s="0"/>
      <c r="IKC48" s="0"/>
      <c r="IKD48" s="0"/>
      <c r="IKE48" s="0"/>
      <c r="IKF48" s="0"/>
      <c r="IKG48" s="0"/>
      <c r="IKH48" s="0"/>
      <c r="IKI48" s="0"/>
      <c r="IKJ48" s="0"/>
      <c r="IKK48" s="0"/>
      <c r="IKL48" s="0"/>
      <c r="IKM48" s="0"/>
      <c r="IKN48" s="0"/>
      <c r="IKO48" s="0"/>
      <c r="IKP48" s="0"/>
      <c r="IKQ48" s="0"/>
      <c r="IKR48" s="0"/>
      <c r="IKS48" s="0"/>
      <c r="IKT48" s="0"/>
      <c r="IKU48" s="0"/>
      <c r="IKV48" s="0"/>
      <c r="IKW48" s="0"/>
      <c r="IKX48" s="0"/>
      <c r="IKY48" s="0"/>
      <c r="IKZ48" s="0"/>
      <c r="ILA48" s="0"/>
      <c r="ILB48" s="0"/>
      <c r="ILC48" s="0"/>
      <c r="ILD48" s="0"/>
      <c r="ILE48" s="0"/>
      <c r="ILF48" s="0"/>
      <c r="ILG48" s="0"/>
      <c r="ILH48" s="0"/>
      <c r="ILI48" s="0"/>
      <c r="ILJ48" s="0"/>
      <c r="ILK48" s="0"/>
      <c r="ILL48" s="0"/>
      <c r="ILM48" s="0"/>
      <c r="ILN48" s="0"/>
      <c r="ILO48" s="0"/>
      <c r="ILP48" s="0"/>
      <c r="ILQ48" s="0"/>
      <c r="ILR48" s="0"/>
      <c r="ILS48" s="0"/>
      <c r="ILT48" s="0"/>
      <c r="ILU48" s="0"/>
      <c r="ILV48" s="0"/>
      <c r="ILW48" s="0"/>
      <c r="ILX48" s="0"/>
      <c r="ILY48" s="0"/>
      <c r="ILZ48" s="0"/>
      <c r="IMA48" s="0"/>
      <c r="IMB48" s="0"/>
      <c r="IMC48" s="0"/>
      <c r="IMD48" s="0"/>
      <c r="IME48" s="0"/>
      <c r="IMF48" s="0"/>
      <c r="IMG48" s="0"/>
      <c r="IMH48" s="0"/>
      <c r="IMI48" s="0"/>
      <c r="IMJ48" s="0"/>
      <c r="IMK48" s="0"/>
      <c r="IML48" s="0"/>
      <c r="IMM48" s="0"/>
      <c r="IMN48" s="0"/>
      <c r="IMO48" s="0"/>
      <c r="IMP48" s="0"/>
      <c r="IMQ48" s="0"/>
      <c r="IMR48" s="0"/>
      <c r="IMS48" s="0"/>
      <c r="IMT48" s="0"/>
      <c r="IMU48" s="0"/>
      <c r="IMV48" s="0"/>
      <c r="IMW48" s="0"/>
      <c r="IMX48" s="0"/>
      <c r="IMY48" s="0"/>
      <c r="IMZ48" s="0"/>
      <c r="INA48" s="0"/>
      <c r="INB48" s="0"/>
      <c r="INC48" s="0"/>
      <c r="IND48" s="0"/>
      <c r="INE48" s="0"/>
      <c r="INF48" s="0"/>
      <c r="ING48" s="0"/>
      <c r="INH48" s="0"/>
      <c r="INI48" s="0"/>
      <c r="INJ48" s="0"/>
      <c r="INK48" s="0"/>
      <c r="INL48" s="0"/>
      <c r="INM48" s="0"/>
      <c r="INN48" s="0"/>
      <c r="INO48" s="0"/>
      <c r="INP48" s="0"/>
      <c r="INQ48" s="0"/>
      <c r="INR48" s="0"/>
      <c r="INS48" s="0"/>
      <c r="INT48" s="0"/>
      <c r="INU48" s="0"/>
      <c r="INV48" s="0"/>
      <c r="INW48" s="0"/>
      <c r="INX48" s="0"/>
      <c r="INY48" s="0"/>
      <c r="INZ48" s="0"/>
      <c r="IOA48" s="0"/>
      <c r="IOB48" s="0"/>
      <c r="IOC48" s="0"/>
      <c r="IOD48" s="0"/>
      <c r="IOE48" s="0"/>
      <c r="IOF48" s="0"/>
      <c r="IOG48" s="0"/>
      <c r="IOH48" s="0"/>
      <c r="IOI48" s="0"/>
      <c r="IOJ48" s="0"/>
      <c r="IOK48" s="0"/>
      <c r="IOL48" s="0"/>
      <c r="IOM48" s="0"/>
      <c r="ION48" s="0"/>
      <c r="IOO48" s="0"/>
      <c r="IOP48" s="0"/>
      <c r="IOQ48" s="0"/>
      <c r="IOR48" s="0"/>
      <c r="IOS48" s="0"/>
      <c r="IOT48" s="0"/>
      <c r="IOU48" s="0"/>
      <c r="IOV48" s="0"/>
      <c r="IOW48" s="0"/>
      <c r="IOX48" s="0"/>
      <c r="IOY48" s="0"/>
      <c r="IOZ48" s="0"/>
      <c r="IPA48" s="0"/>
      <c r="IPB48" s="0"/>
      <c r="IPC48" s="0"/>
      <c r="IPD48" s="0"/>
      <c r="IPE48" s="0"/>
      <c r="IPF48" s="0"/>
      <c r="IPG48" s="0"/>
      <c r="IPH48" s="0"/>
      <c r="IPI48" s="0"/>
      <c r="IPJ48" s="0"/>
      <c r="IPK48" s="0"/>
      <c r="IPL48" s="0"/>
      <c r="IPM48" s="0"/>
      <c r="IPN48" s="0"/>
      <c r="IPO48" s="0"/>
      <c r="IPP48" s="0"/>
      <c r="IPQ48" s="0"/>
      <c r="IPR48" s="0"/>
      <c r="IPS48" s="0"/>
      <c r="IPT48" s="0"/>
      <c r="IPU48" s="0"/>
      <c r="IPV48" s="0"/>
      <c r="IPW48" s="0"/>
      <c r="IPX48" s="0"/>
      <c r="IPY48" s="0"/>
      <c r="IPZ48" s="0"/>
      <c r="IQA48" s="0"/>
      <c r="IQB48" s="0"/>
      <c r="IQC48" s="0"/>
      <c r="IQD48" s="0"/>
      <c r="IQE48" s="0"/>
      <c r="IQF48" s="0"/>
      <c r="IQG48" s="0"/>
      <c r="IQH48" s="0"/>
      <c r="IQI48" s="0"/>
      <c r="IQJ48" s="0"/>
      <c r="IQK48" s="0"/>
      <c r="IQL48" s="0"/>
      <c r="IQM48" s="0"/>
      <c r="IQN48" s="0"/>
      <c r="IQO48" s="0"/>
      <c r="IQP48" s="0"/>
      <c r="IQQ48" s="0"/>
      <c r="IQR48" s="0"/>
      <c r="IQS48" s="0"/>
      <c r="IQT48" s="0"/>
      <c r="IQU48" s="0"/>
      <c r="IQV48" s="0"/>
      <c r="IQW48" s="0"/>
      <c r="IQX48" s="0"/>
      <c r="IQY48" s="0"/>
      <c r="IQZ48" s="0"/>
      <c r="IRA48" s="0"/>
      <c r="IRB48" s="0"/>
      <c r="IRC48" s="0"/>
      <c r="IRD48" s="0"/>
      <c r="IRE48" s="0"/>
      <c r="IRF48" s="0"/>
      <c r="IRG48" s="0"/>
      <c r="IRH48" s="0"/>
      <c r="IRI48" s="0"/>
      <c r="IRJ48" s="0"/>
      <c r="IRK48" s="0"/>
      <c r="IRL48" s="0"/>
      <c r="IRM48" s="0"/>
      <c r="IRN48" s="0"/>
      <c r="IRO48" s="0"/>
      <c r="IRP48" s="0"/>
      <c r="IRQ48" s="0"/>
      <c r="IRR48" s="0"/>
      <c r="IRS48" s="0"/>
      <c r="IRT48" s="0"/>
      <c r="IRU48" s="0"/>
      <c r="IRV48" s="0"/>
      <c r="IRW48" s="0"/>
      <c r="IRX48" s="0"/>
      <c r="IRY48" s="0"/>
      <c r="IRZ48" s="0"/>
      <c r="ISA48" s="0"/>
      <c r="ISB48" s="0"/>
      <c r="ISC48" s="0"/>
      <c r="ISD48" s="0"/>
      <c r="ISE48" s="0"/>
      <c r="ISF48" s="0"/>
      <c r="ISG48" s="0"/>
      <c r="ISH48" s="0"/>
      <c r="ISI48" s="0"/>
      <c r="ISJ48" s="0"/>
      <c r="ISK48" s="0"/>
      <c r="ISL48" s="0"/>
      <c r="ISM48" s="0"/>
      <c r="ISN48" s="0"/>
      <c r="ISO48" s="0"/>
      <c r="ISP48" s="0"/>
      <c r="ISQ48" s="0"/>
      <c r="ISR48" s="0"/>
      <c r="ISS48" s="0"/>
      <c r="IST48" s="0"/>
      <c r="ISU48" s="0"/>
      <c r="ISV48" s="0"/>
      <c r="ISW48" s="0"/>
      <c r="ISX48" s="0"/>
      <c r="ISY48" s="0"/>
      <c r="ISZ48" s="0"/>
      <c r="ITA48" s="0"/>
      <c r="ITB48" s="0"/>
      <c r="ITC48" s="0"/>
      <c r="ITD48" s="0"/>
      <c r="ITE48" s="0"/>
      <c r="ITF48" s="0"/>
      <c r="ITG48" s="0"/>
      <c r="ITH48" s="0"/>
      <c r="ITI48" s="0"/>
      <c r="ITJ48" s="0"/>
      <c r="ITK48" s="0"/>
      <c r="ITL48" s="0"/>
      <c r="ITM48" s="0"/>
      <c r="ITN48" s="0"/>
      <c r="ITO48" s="0"/>
      <c r="ITP48" s="0"/>
      <c r="ITQ48" s="0"/>
      <c r="ITR48" s="0"/>
      <c r="ITS48" s="0"/>
      <c r="ITT48" s="0"/>
      <c r="ITU48" s="0"/>
      <c r="ITV48" s="0"/>
      <c r="ITW48" s="0"/>
      <c r="ITX48" s="0"/>
      <c r="ITY48" s="0"/>
      <c r="ITZ48" s="0"/>
      <c r="IUA48" s="0"/>
      <c r="IUB48" s="0"/>
      <c r="IUC48" s="0"/>
      <c r="IUD48" s="0"/>
      <c r="IUE48" s="0"/>
      <c r="IUF48" s="0"/>
      <c r="IUG48" s="0"/>
      <c r="IUH48" s="0"/>
      <c r="IUI48" s="0"/>
      <c r="IUJ48" s="0"/>
      <c r="IUK48" s="0"/>
      <c r="IUL48" s="0"/>
      <c r="IUM48" s="0"/>
      <c r="IUN48" s="0"/>
      <c r="IUO48" s="0"/>
      <c r="IUP48" s="0"/>
      <c r="IUQ48" s="0"/>
      <c r="IUR48" s="0"/>
      <c r="IUS48" s="0"/>
      <c r="IUT48" s="0"/>
      <c r="IUU48" s="0"/>
      <c r="IUV48" s="0"/>
      <c r="IUW48" s="0"/>
      <c r="IUX48" s="0"/>
      <c r="IUY48" s="0"/>
      <c r="IUZ48" s="0"/>
      <c r="IVA48" s="0"/>
      <c r="IVB48" s="0"/>
      <c r="IVC48" s="0"/>
      <c r="IVD48" s="0"/>
      <c r="IVE48" s="0"/>
      <c r="IVF48" s="0"/>
      <c r="IVG48" s="0"/>
      <c r="IVH48" s="0"/>
      <c r="IVI48" s="0"/>
      <c r="IVJ48" s="0"/>
      <c r="IVK48" s="0"/>
      <c r="IVL48" s="0"/>
      <c r="IVM48" s="0"/>
      <c r="IVN48" s="0"/>
      <c r="IVO48" s="0"/>
      <c r="IVP48" s="0"/>
      <c r="IVQ48" s="0"/>
      <c r="IVR48" s="0"/>
      <c r="IVS48" s="0"/>
      <c r="IVT48" s="0"/>
      <c r="IVU48" s="0"/>
      <c r="IVV48" s="0"/>
      <c r="IVW48" s="0"/>
      <c r="IVX48" s="0"/>
      <c r="IVY48" s="0"/>
      <c r="IVZ48" s="0"/>
      <c r="IWA48" s="0"/>
      <c r="IWB48" s="0"/>
      <c r="IWC48" s="0"/>
      <c r="IWD48" s="0"/>
      <c r="IWE48" s="0"/>
      <c r="IWF48" s="0"/>
      <c r="IWG48" s="0"/>
      <c r="IWH48" s="0"/>
      <c r="IWI48" s="0"/>
      <c r="IWJ48" s="0"/>
      <c r="IWK48" s="0"/>
      <c r="IWL48" s="0"/>
      <c r="IWM48" s="0"/>
      <c r="IWN48" s="0"/>
      <c r="IWO48" s="0"/>
      <c r="IWP48" s="0"/>
      <c r="IWQ48" s="0"/>
      <c r="IWR48" s="0"/>
      <c r="IWS48" s="0"/>
      <c r="IWT48" s="0"/>
      <c r="IWU48" s="0"/>
      <c r="IWV48" s="0"/>
      <c r="IWW48" s="0"/>
      <c r="IWX48" s="0"/>
      <c r="IWY48" s="0"/>
      <c r="IWZ48" s="0"/>
      <c r="IXA48" s="0"/>
      <c r="IXB48" s="0"/>
      <c r="IXC48" s="0"/>
      <c r="IXD48" s="0"/>
      <c r="IXE48" s="0"/>
      <c r="IXF48" s="0"/>
      <c r="IXG48" s="0"/>
      <c r="IXH48" s="0"/>
      <c r="IXI48" s="0"/>
      <c r="IXJ48" s="0"/>
      <c r="IXK48" s="0"/>
      <c r="IXL48" s="0"/>
      <c r="IXM48" s="0"/>
      <c r="IXN48" s="0"/>
      <c r="IXO48" s="0"/>
      <c r="IXP48" s="0"/>
      <c r="IXQ48" s="0"/>
      <c r="IXR48" s="0"/>
      <c r="IXS48" s="0"/>
      <c r="IXT48" s="0"/>
      <c r="IXU48" s="0"/>
      <c r="IXV48" s="0"/>
      <c r="IXW48" s="0"/>
      <c r="IXX48" s="0"/>
      <c r="IXY48" s="0"/>
      <c r="IXZ48" s="0"/>
      <c r="IYA48" s="0"/>
      <c r="IYB48" s="0"/>
      <c r="IYC48" s="0"/>
      <c r="IYD48" s="0"/>
      <c r="IYE48" s="0"/>
      <c r="IYF48" s="0"/>
      <c r="IYG48" s="0"/>
      <c r="IYH48" s="0"/>
      <c r="IYI48" s="0"/>
      <c r="IYJ48" s="0"/>
      <c r="IYK48" s="0"/>
      <c r="IYL48" s="0"/>
      <c r="IYM48" s="0"/>
      <c r="IYN48" s="0"/>
      <c r="IYO48" s="0"/>
      <c r="IYP48" s="0"/>
      <c r="IYQ48" s="0"/>
      <c r="IYR48" s="0"/>
      <c r="IYS48" s="0"/>
      <c r="IYT48" s="0"/>
      <c r="IYU48" s="0"/>
      <c r="IYV48" s="0"/>
      <c r="IYW48" s="0"/>
      <c r="IYX48" s="0"/>
      <c r="IYY48" s="0"/>
      <c r="IYZ48" s="0"/>
      <c r="IZA48" s="0"/>
      <c r="IZB48" s="0"/>
      <c r="IZC48" s="0"/>
      <c r="IZD48" s="0"/>
      <c r="IZE48" s="0"/>
      <c r="IZF48" s="0"/>
      <c r="IZG48" s="0"/>
      <c r="IZH48" s="0"/>
      <c r="IZI48" s="0"/>
      <c r="IZJ48" s="0"/>
      <c r="IZK48" s="0"/>
      <c r="IZL48" s="0"/>
      <c r="IZM48" s="0"/>
      <c r="IZN48" s="0"/>
      <c r="IZO48" s="0"/>
      <c r="IZP48" s="0"/>
      <c r="IZQ48" s="0"/>
      <c r="IZR48" s="0"/>
      <c r="IZS48" s="0"/>
      <c r="IZT48" s="0"/>
      <c r="IZU48" s="0"/>
      <c r="IZV48" s="0"/>
      <c r="IZW48" s="0"/>
      <c r="IZX48" s="0"/>
      <c r="IZY48" s="0"/>
      <c r="IZZ48" s="0"/>
      <c r="JAA48" s="0"/>
      <c r="JAB48" s="0"/>
      <c r="JAC48" s="0"/>
      <c r="JAD48" s="0"/>
      <c r="JAE48" s="0"/>
      <c r="JAF48" s="0"/>
      <c r="JAG48" s="0"/>
      <c r="JAH48" s="0"/>
      <c r="JAI48" s="0"/>
      <c r="JAJ48" s="0"/>
      <c r="JAK48" s="0"/>
      <c r="JAL48" s="0"/>
      <c r="JAM48" s="0"/>
      <c r="JAN48" s="0"/>
      <c r="JAO48" s="0"/>
      <c r="JAP48" s="0"/>
      <c r="JAQ48" s="0"/>
      <c r="JAR48" s="0"/>
      <c r="JAS48" s="0"/>
      <c r="JAT48" s="0"/>
      <c r="JAU48" s="0"/>
      <c r="JAV48" s="0"/>
      <c r="JAW48" s="0"/>
      <c r="JAX48" s="0"/>
      <c r="JAY48" s="0"/>
      <c r="JAZ48" s="0"/>
      <c r="JBA48" s="0"/>
      <c r="JBB48" s="0"/>
      <c r="JBC48" s="0"/>
      <c r="JBD48" s="0"/>
      <c r="JBE48" s="0"/>
      <c r="JBF48" s="0"/>
      <c r="JBG48" s="0"/>
      <c r="JBH48" s="0"/>
      <c r="JBI48" s="0"/>
      <c r="JBJ48" s="0"/>
      <c r="JBK48" s="0"/>
      <c r="JBL48" s="0"/>
      <c r="JBM48" s="0"/>
      <c r="JBN48" s="0"/>
      <c r="JBO48" s="0"/>
      <c r="JBP48" s="0"/>
      <c r="JBQ48" s="0"/>
      <c r="JBR48" s="0"/>
      <c r="JBS48" s="0"/>
      <c r="JBT48" s="0"/>
      <c r="JBU48" s="0"/>
      <c r="JBV48" s="0"/>
      <c r="JBW48" s="0"/>
      <c r="JBX48" s="0"/>
      <c r="JBY48" s="0"/>
      <c r="JBZ48" s="0"/>
      <c r="JCA48" s="0"/>
      <c r="JCB48" s="0"/>
      <c r="JCC48" s="0"/>
      <c r="JCD48" s="0"/>
      <c r="JCE48" s="0"/>
      <c r="JCF48" s="0"/>
      <c r="JCG48" s="0"/>
      <c r="JCH48" s="0"/>
      <c r="JCI48" s="0"/>
      <c r="JCJ48" s="0"/>
      <c r="JCK48" s="0"/>
      <c r="JCL48" s="0"/>
      <c r="JCM48" s="0"/>
      <c r="JCN48" s="0"/>
      <c r="JCO48" s="0"/>
      <c r="JCP48" s="0"/>
      <c r="JCQ48" s="0"/>
      <c r="JCR48" s="0"/>
      <c r="JCS48" s="0"/>
      <c r="JCT48" s="0"/>
      <c r="JCU48" s="0"/>
      <c r="JCV48" s="0"/>
      <c r="JCW48" s="0"/>
      <c r="JCX48" s="0"/>
      <c r="JCY48" s="0"/>
      <c r="JCZ48" s="0"/>
      <c r="JDA48" s="0"/>
      <c r="JDB48" s="0"/>
      <c r="JDC48" s="0"/>
      <c r="JDD48" s="0"/>
      <c r="JDE48" s="0"/>
      <c r="JDF48" s="0"/>
      <c r="JDG48" s="0"/>
      <c r="JDH48" s="0"/>
      <c r="JDI48" s="0"/>
      <c r="JDJ48" s="0"/>
      <c r="JDK48" s="0"/>
      <c r="JDL48" s="0"/>
      <c r="JDM48" s="0"/>
      <c r="JDN48" s="0"/>
      <c r="JDO48" s="0"/>
      <c r="JDP48" s="0"/>
      <c r="JDQ48" s="0"/>
      <c r="JDR48" s="0"/>
      <c r="JDS48" s="0"/>
      <c r="JDT48" s="0"/>
      <c r="JDU48" s="0"/>
      <c r="JDV48" s="0"/>
      <c r="JDW48" s="0"/>
      <c r="JDX48" s="0"/>
      <c r="JDY48" s="0"/>
      <c r="JDZ48" s="0"/>
      <c r="JEA48" s="0"/>
      <c r="JEB48" s="0"/>
      <c r="JEC48" s="0"/>
      <c r="JED48" s="0"/>
      <c r="JEE48" s="0"/>
      <c r="JEF48" s="0"/>
      <c r="JEG48" s="0"/>
      <c r="JEH48" s="0"/>
      <c r="JEI48" s="0"/>
      <c r="JEJ48" s="0"/>
      <c r="JEK48" s="0"/>
      <c r="JEL48" s="0"/>
      <c r="JEM48" s="0"/>
      <c r="JEN48" s="0"/>
      <c r="JEO48" s="0"/>
      <c r="JEP48" s="0"/>
      <c r="JEQ48" s="0"/>
      <c r="JER48" s="0"/>
      <c r="JES48" s="0"/>
      <c r="JET48" s="0"/>
      <c r="JEU48" s="0"/>
      <c r="JEV48" s="0"/>
      <c r="JEW48" s="0"/>
      <c r="JEX48" s="0"/>
      <c r="JEY48" s="0"/>
      <c r="JEZ48" s="0"/>
      <c r="JFA48" s="0"/>
      <c r="JFB48" s="0"/>
      <c r="JFC48" s="0"/>
      <c r="JFD48" s="0"/>
      <c r="JFE48" s="0"/>
      <c r="JFF48" s="0"/>
      <c r="JFG48" s="0"/>
      <c r="JFH48" s="0"/>
      <c r="JFI48" s="0"/>
      <c r="JFJ48" s="0"/>
      <c r="JFK48" s="0"/>
      <c r="JFL48" s="0"/>
      <c r="JFM48" s="0"/>
      <c r="JFN48" s="0"/>
      <c r="JFO48" s="0"/>
      <c r="JFP48" s="0"/>
      <c r="JFQ48" s="0"/>
      <c r="JFR48" s="0"/>
      <c r="JFS48" s="0"/>
      <c r="JFT48" s="0"/>
      <c r="JFU48" s="0"/>
      <c r="JFV48" s="0"/>
      <c r="JFW48" s="0"/>
      <c r="JFX48" s="0"/>
      <c r="JFY48" s="0"/>
      <c r="JFZ48" s="0"/>
      <c r="JGA48" s="0"/>
      <c r="JGB48" s="0"/>
      <c r="JGC48" s="0"/>
      <c r="JGD48" s="0"/>
      <c r="JGE48" s="0"/>
      <c r="JGF48" s="0"/>
      <c r="JGG48" s="0"/>
      <c r="JGH48" s="0"/>
      <c r="JGI48" s="0"/>
      <c r="JGJ48" s="0"/>
      <c r="JGK48" s="0"/>
      <c r="JGL48" s="0"/>
      <c r="JGM48" s="0"/>
      <c r="JGN48" s="0"/>
      <c r="JGO48" s="0"/>
      <c r="JGP48" s="0"/>
      <c r="JGQ48" s="0"/>
      <c r="JGR48" s="0"/>
      <c r="JGS48" s="0"/>
      <c r="JGT48" s="0"/>
      <c r="JGU48" s="0"/>
      <c r="JGV48" s="0"/>
      <c r="JGW48" s="0"/>
      <c r="JGX48" s="0"/>
      <c r="JGY48" s="0"/>
      <c r="JGZ48" s="0"/>
      <c r="JHA48" s="0"/>
      <c r="JHB48" s="0"/>
      <c r="JHC48" s="0"/>
      <c r="JHD48" s="0"/>
      <c r="JHE48" s="0"/>
      <c r="JHF48" s="0"/>
      <c r="JHG48" s="0"/>
      <c r="JHH48" s="0"/>
      <c r="JHI48" s="0"/>
      <c r="JHJ48" s="0"/>
      <c r="JHK48" s="0"/>
      <c r="JHL48" s="0"/>
      <c r="JHM48" s="0"/>
      <c r="JHN48" s="0"/>
      <c r="JHO48" s="0"/>
      <c r="JHP48" s="0"/>
      <c r="JHQ48" s="0"/>
      <c r="JHR48" s="0"/>
      <c r="JHS48" s="0"/>
      <c r="JHT48" s="0"/>
      <c r="JHU48" s="0"/>
      <c r="JHV48" s="0"/>
      <c r="JHW48" s="0"/>
      <c r="JHX48" s="0"/>
      <c r="JHY48" s="0"/>
      <c r="JHZ48" s="0"/>
      <c r="JIA48" s="0"/>
      <c r="JIB48" s="0"/>
      <c r="JIC48" s="0"/>
      <c r="JID48" s="0"/>
      <c r="JIE48" s="0"/>
      <c r="JIF48" s="0"/>
      <c r="JIG48" s="0"/>
      <c r="JIH48" s="0"/>
      <c r="JII48" s="0"/>
      <c r="JIJ48" s="0"/>
      <c r="JIK48" s="0"/>
      <c r="JIL48" s="0"/>
      <c r="JIM48" s="0"/>
      <c r="JIN48" s="0"/>
      <c r="JIO48" s="0"/>
      <c r="JIP48" s="0"/>
      <c r="JIQ48" s="0"/>
      <c r="JIR48" s="0"/>
      <c r="JIS48" s="0"/>
      <c r="JIT48" s="0"/>
      <c r="JIU48" s="0"/>
      <c r="JIV48" s="0"/>
      <c r="JIW48" s="0"/>
      <c r="JIX48" s="0"/>
      <c r="JIY48" s="0"/>
      <c r="JIZ48" s="0"/>
      <c r="JJA48" s="0"/>
      <c r="JJB48" s="0"/>
      <c r="JJC48" s="0"/>
      <c r="JJD48" s="0"/>
      <c r="JJE48" s="0"/>
      <c r="JJF48" s="0"/>
      <c r="JJG48" s="0"/>
      <c r="JJH48" s="0"/>
      <c r="JJI48" s="0"/>
      <c r="JJJ48" s="0"/>
      <c r="JJK48" s="0"/>
      <c r="JJL48" s="0"/>
      <c r="JJM48" s="0"/>
      <c r="JJN48" s="0"/>
      <c r="JJO48" s="0"/>
      <c r="JJP48" s="0"/>
      <c r="JJQ48" s="0"/>
      <c r="JJR48" s="0"/>
      <c r="JJS48" s="0"/>
      <c r="JJT48" s="0"/>
      <c r="JJU48" s="0"/>
      <c r="JJV48" s="0"/>
      <c r="JJW48" s="0"/>
      <c r="JJX48" s="0"/>
      <c r="JJY48" s="0"/>
      <c r="JJZ48" s="0"/>
      <c r="JKA48" s="0"/>
      <c r="JKB48" s="0"/>
      <c r="JKC48" s="0"/>
      <c r="JKD48" s="0"/>
      <c r="JKE48" s="0"/>
      <c r="JKF48" s="0"/>
      <c r="JKG48" s="0"/>
      <c r="JKH48" s="0"/>
      <c r="JKI48" s="0"/>
      <c r="JKJ48" s="0"/>
      <c r="JKK48" s="0"/>
      <c r="JKL48" s="0"/>
      <c r="JKM48" s="0"/>
      <c r="JKN48" s="0"/>
      <c r="JKO48" s="0"/>
      <c r="JKP48" s="0"/>
      <c r="JKQ48" s="0"/>
      <c r="JKR48" s="0"/>
      <c r="JKS48" s="0"/>
      <c r="JKT48" s="0"/>
      <c r="JKU48" s="0"/>
      <c r="JKV48" s="0"/>
      <c r="JKW48" s="0"/>
      <c r="JKX48" s="0"/>
      <c r="JKY48" s="0"/>
      <c r="JKZ48" s="0"/>
      <c r="JLA48" s="0"/>
      <c r="JLB48" s="0"/>
      <c r="JLC48" s="0"/>
      <c r="JLD48" s="0"/>
      <c r="JLE48" s="0"/>
      <c r="JLF48" s="0"/>
      <c r="JLG48" s="0"/>
      <c r="JLH48" s="0"/>
      <c r="JLI48" s="0"/>
      <c r="JLJ48" s="0"/>
      <c r="JLK48" s="0"/>
      <c r="JLL48" s="0"/>
      <c r="JLM48" s="0"/>
      <c r="JLN48" s="0"/>
      <c r="JLO48" s="0"/>
      <c r="JLP48" s="0"/>
      <c r="JLQ48" s="0"/>
      <c r="JLR48" s="0"/>
      <c r="JLS48" s="0"/>
      <c r="JLT48" s="0"/>
      <c r="JLU48" s="0"/>
      <c r="JLV48" s="0"/>
      <c r="JLW48" s="0"/>
      <c r="JLX48" s="0"/>
      <c r="JLY48" s="0"/>
      <c r="JLZ48" s="0"/>
      <c r="JMA48" s="0"/>
      <c r="JMB48" s="0"/>
      <c r="JMC48" s="0"/>
      <c r="JMD48" s="0"/>
      <c r="JME48" s="0"/>
      <c r="JMF48" s="0"/>
      <c r="JMG48" s="0"/>
      <c r="JMH48" s="0"/>
      <c r="JMI48" s="0"/>
      <c r="JMJ48" s="0"/>
      <c r="JMK48" s="0"/>
      <c r="JML48" s="0"/>
      <c r="JMM48" s="0"/>
      <c r="JMN48" s="0"/>
      <c r="JMO48" s="0"/>
      <c r="JMP48" s="0"/>
      <c r="JMQ48" s="0"/>
      <c r="JMR48" s="0"/>
      <c r="JMS48" s="0"/>
      <c r="JMT48" s="0"/>
      <c r="JMU48" s="0"/>
      <c r="JMV48" s="0"/>
      <c r="JMW48" s="0"/>
      <c r="JMX48" s="0"/>
      <c r="JMY48" s="0"/>
      <c r="JMZ48" s="0"/>
      <c r="JNA48" s="0"/>
      <c r="JNB48" s="0"/>
      <c r="JNC48" s="0"/>
      <c r="JND48" s="0"/>
      <c r="JNE48" s="0"/>
      <c r="JNF48" s="0"/>
      <c r="JNG48" s="0"/>
      <c r="JNH48" s="0"/>
      <c r="JNI48" s="0"/>
      <c r="JNJ48" s="0"/>
      <c r="JNK48" s="0"/>
      <c r="JNL48" s="0"/>
      <c r="JNM48" s="0"/>
      <c r="JNN48" s="0"/>
      <c r="JNO48" s="0"/>
      <c r="JNP48" s="0"/>
      <c r="JNQ48" s="0"/>
      <c r="JNR48" s="0"/>
      <c r="JNS48" s="0"/>
      <c r="JNT48" s="0"/>
      <c r="JNU48" s="0"/>
      <c r="JNV48" s="0"/>
      <c r="JNW48" s="0"/>
      <c r="JNX48" s="0"/>
      <c r="JNY48" s="0"/>
      <c r="JNZ48" s="0"/>
      <c r="JOA48" s="0"/>
      <c r="JOB48" s="0"/>
      <c r="JOC48" s="0"/>
      <c r="JOD48" s="0"/>
      <c r="JOE48" s="0"/>
      <c r="JOF48" s="0"/>
      <c r="JOG48" s="0"/>
      <c r="JOH48" s="0"/>
      <c r="JOI48" s="0"/>
      <c r="JOJ48" s="0"/>
      <c r="JOK48" s="0"/>
      <c r="JOL48" s="0"/>
      <c r="JOM48" s="0"/>
      <c r="JON48" s="0"/>
      <c r="JOO48" s="0"/>
      <c r="JOP48" s="0"/>
      <c r="JOQ48" s="0"/>
      <c r="JOR48" s="0"/>
      <c r="JOS48" s="0"/>
      <c r="JOT48" s="0"/>
      <c r="JOU48" s="0"/>
      <c r="JOV48" s="0"/>
      <c r="JOW48" s="0"/>
      <c r="JOX48" s="0"/>
      <c r="JOY48" s="0"/>
      <c r="JOZ48" s="0"/>
      <c r="JPA48" s="0"/>
      <c r="JPB48" s="0"/>
      <c r="JPC48" s="0"/>
      <c r="JPD48" s="0"/>
      <c r="JPE48" s="0"/>
      <c r="JPF48" s="0"/>
      <c r="JPG48" s="0"/>
      <c r="JPH48" s="0"/>
      <c r="JPI48" s="0"/>
      <c r="JPJ48" s="0"/>
      <c r="JPK48" s="0"/>
      <c r="JPL48" s="0"/>
      <c r="JPM48" s="0"/>
      <c r="JPN48" s="0"/>
      <c r="JPO48" s="0"/>
      <c r="JPP48" s="0"/>
      <c r="JPQ48" s="0"/>
      <c r="JPR48" s="0"/>
      <c r="JPS48" s="0"/>
      <c r="JPT48" s="0"/>
      <c r="JPU48" s="0"/>
      <c r="JPV48" s="0"/>
      <c r="JPW48" s="0"/>
      <c r="JPX48" s="0"/>
      <c r="JPY48" s="0"/>
      <c r="JPZ48" s="0"/>
      <c r="JQA48" s="0"/>
      <c r="JQB48" s="0"/>
      <c r="JQC48" s="0"/>
      <c r="JQD48" s="0"/>
      <c r="JQE48" s="0"/>
      <c r="JQF48" s="0"/>
      <c r="JQG48" s="0"/>
      <c r="JQH48" s="0"/>
      <c r="JQI48" s="0"/>
      <c r="JQJ48" s="0"/>
      <c r="JQK48" s="0"/>
      <c r="JQL48" s="0"/>
      <c r="JQM48" s="0"/>
      <c r="JQN48" s="0"/>
      <c r="JQO48" s="0"/>
      <c r="JQP48" s="0"/>
      <c r="JQQ48" s="0"/>
      <c r="JQR48" s="0"/>
      <c r="JQS48" s="0"/>
      <c r="JQT48" s="0"/>
      <c r="JQU48" s="0"/>
      <c r="JQV48" s="0"/>
      <c r="JQW48" s="0"/>
      <c r="JQX48" s="0"/>
      <c r="JQY48" s="0"/>
      <c r="JQZ48" s="0"/>
      <c r="JRA48" s="0"/>
      <c r="JRB48" s="0"/>
      <c r="JRC48" s="0"/>
      <c r="JRD48" s="0"/>
      <c r="JRE48" s="0"/>
      <c r="JRF48" s="0"/>
      <c r="JRG48" s="0"/>
      <c r="JRH48" s="0"/>
      <c r="JRI48" s="0"/>
      <c r="JRJ48" s="0"/>
      <c r="JRK48" s="0"/>
      <c r="JRL48" s="0"/>
      <c r="JRM48" s="0"/>
      <c r="JRN48" s="0"/>
      <c r="JRO48" s="0"/>
      <c r="JRP48" s="0"/>
      <c r="JRQ48" s="0"/>
      <c r="JRR48" s="0"/>
      <c r="JRS48" s="0"/>
      <c r="JRT48" s="0"/>
      <c r="JRU48" s="0"/>
      <c r="JRV48" s="0"/>
      <c r="JRW48" s="0"/>
      <c r="JRX48" s="0"/>
      <c r="JRY48" s="0"/>
      <c r="JRZ48" s="0"/>
      <c r="JSA48" s="0"/>
      <c r="JSB48" s="0"/>
      <c r="JSC48" s="0"/>
      <c r="JSD48" s="0"/>
      <c r="JSE48" s="0"/>
      <c r="JSF48" s="0"/>
      <c r="JSG48" s="0"/>
      <c r="JSH48" s="0"/>
      <c r="JSI48" s="0"/>
      <c r="JSJ48" s="0"/>
      <c r="JSK48" s="0"/>
      <c r="JSL48" s="0"/>
      <c r="JSM48" s="0"/>
      <c r="JSN48" s="0"/>
      <c r="JSO48" s="0"/>
      <c r="JSP48" s="0"/>
      <c r="JSQ48" s="0"/>
      <c r="JSR48" s="0"/>
      <c r="JSS48" s="0"/>
      <c r="JST48" s="0"/>
      <c r="JSU48" s="0"/>
      <c r="JSV48" s="0"/>
      <c r="JSW48" s="0"/>
      <c r="JSX48" s="0"/>
      <c r="JSY48" s="0"/>
      <c r="JSZ48" s="0"/>
      <c r="JTA48" s="0"/>
      <c r="JTB48" s="0"/>
      <c r="JTC48" s="0"/>
      <c r="JTD48" s="0"/>
      <c r="JTE48" s="0"/>
      <c r="JTF48" s="0"/>
      <c r="JTG48" s="0"/>
      <c r="JTH48" s="0"/>
      <c r="JTI48" s="0"/>
      <c r="JTJ48" s="0"/>
      <c r="JTK48" s="0"/>
      <c r="JTL48" s="0"/>
      <c r="JTM48" s="0"/>
      <c r="JTN48" s="0"/>
      <c r="JTO48" s="0"/>
      <c r="JTP48" s="0"/>
      <c r="JTQ48" s="0"/>
      <c r="JTR48" s="0"/>
      <c r="JTS48" s="0"/>
      <c r="JTT48" s="0"/>
      <c r="JTU48" s="0"/>
      <c r="JTV48" s="0"/>
      <c r="JTW48" s="0"/>
      <c r="JTX48" s="0"/>
      <c r="JTY48" s="0"/>
      <c r="JTZ48" s="0"/>
      <c r="JUA48" s="0"/>
      <c r="JUB48" s="0"/>
      <c r="JUC48" s="0"/>
      <c r="JUD48" s="0"/>
      <c r="JUE48" s="0"/>
      <c r="JUF48" s="0"/>
      <c r="JUG48" s="0"/>
      <c r="JUH48" s="0"/>
      <c r="JUI48" s="0"/>
      <c r="JUJ48" s="0"/>
      <c r="JUK48" s="0"/>
      <c r="JUL48" s="0"/>
      <c r="JUM48" s="0"/>
      <c r="JUN48" s="0"/>
      <c r="JUO48" s="0"/>
      <c r="JUP48" s="0"/>
      <c r="JUQ48" s="0"/>
      <c r="JUR48" s="0"/>
      <c r="JUS48" s="0"/>
      <c r="JUT48" s="0"/>
      <c r="JUU48" s="0"/>
      <c r="JUV48" s="0"/>
      <c r="JUW48" s="0"/>
      <c r="JUX48" s="0"/>
      <c r="JUY48" s="0"/>
      <c r="JUZ48" s="0"/>
      <c r="JVA48" s="0"/>
      <c r="JVB48" s="0"/>
      <c r="JVC48" s="0"/>
      <c r="JVD48" s="0"/>
      <c r="JVE48" s="0"/>
      <c r="JVF48" s="0"/>
      <c r="JVG48" s="0"/>
      <c r="JVH48" s="0"/>
      <c r="JVI48" s="0"/>
      <c r="JVJ48" s="0"/>
      <c r="JVK48" s="0"/>
      <c r="JVL48" s="0"/>
      <c r="JVM48" s="0"/>
      <c r="JVN48" s="0"/>
      <c r="JVO48" s="0"/>
      <c r="JVP48" s="0"/>
      <c r="JVQ48" s="0"/>
      <c r="JVR48" s="0"/>
      <c r="JVS48" s="0"/>
      <c r="JVT48" s="0"/>
      <c r="JVU48" s="0"/>
      <c r="JVV48" s="0"/>
      <c r="JVW48" s="0"/>
      <c r="JVX48" s="0"/>
      <c r="JVY48" s="0"/>
      <c r="JVZ48" s="0"/>
      <c r="JWA48" s="0"/>
      <c r="JWB48" s="0"/>
      <c r="JWC48" s="0"/>
      <c r="JWD48" s="0"/>
      <c r="JWE48" s="0"/>
      <c r="JWF48" s="0"/>
      <c r="JWG48" s="0"/>
      <c r="JWH48" s="0"/>
      <c r="JWI48" s="0"/>
      <c r="JWJ48" s="0"/>
      <c r="JWK48" s="0"/>
      <c r="JWL48" s="0"/>
      <c r="JWM48" s="0"/>
      <c r="JWN48" s="0"/>
      <c r="JWO48" s="0"/>
      <c r="JWP48" s="0"/>
      <c r="JWQ48" s="0"/>
      <c r="JWR48" s="0"/>
      <c r="JWS48" s="0"/>
      <c r="JWT48" s="0"/>
      <c r="JWU48" s="0"/>
      <c r="JWV48" s="0"/>
      <c r="JWW48" s="0"/>
      <c r="JWX48" s="0"/>
      <c r="JWY48" s="0"/>
      <c r="JWZ48" s="0"/>
      <c r="JXA48" s="0"/>
      <c r="JXB48" s="0"/>
      <c r="JXC48" s="0"/>
      <c r="JXD48" s="0"/>
      <c r="JXE48" s="0"/>
      <c r="JXF48" s="0"/>
      <c r="JXG48" s="0"/>
      <c r="JXH48" s="0"/>
      <c r="JXI48" s="0"/>
      <c r="JXJ48" s="0"/>
      <c r="JXK48" s="0"/>
      <c r="JXL48" s="0"/>
      <c r="JXM48" s="0"/>
      <c r="JXN48" s="0"/>
      <c r="JXO48" s="0"/>
      <c r="JXP48" s="0"/>
      <c r="JXQ48" s="0"/>
      <c r="JXR48" s="0"/>
      <c r="JXS48" s="0"/>
      <c r="JXT48" s="0"/>
      <c r="JXU48" s="0"/>
      <c r="JXV48" s="0"/>
      <c r="JXW48" s="0"/>
      <c r="JXX48" s="0"/>
      <c r="JXY48" s="0"/>
      <c r="JXZ48" s="0"/>
      <c r="JYA48" s="0"/>
      <c r="JYB48" s="0"/>
      <c r="JYC48" s="0"/>
      <c r="JYD48" s="0"/>
      <c r="JYE48" s="0"/>
      <c r="JYF48" s="0"/>
      <c r="JYG48" s="0"/>
      <c r="JYH48" s="0"/>
      <c r="JYI48" s="0"/>
      <c r="JYJ48" s="0"/>
      <c r="JYK48" s="0"/>
      <c r="JYL48" s="0"/>
      <c r="JYM48" s="0"/>
      <c r="JYN48" s="0"/>
      <c r="JYO48" s="0"/>
      <c r="JYP48" s="0"/>
      <c r="JYQ48" s="0"/>
      <c r="JYR48" s="0"/>
      <c r="JYS48" s="0"/>
      <c r="JYT48" s="0"/>
      <c r="JYU48" s="0"/>
      <c r="JYV48" s="0"/>
      <c r="JYW48" s="0"/>
      <c r="JYX48" s="0"/>
      <c r="JYY48" s="0"/>
      <c r="JYZ48" s="0"/>
      <c r="JZA48" s="0"/>
      <c r="JZB48" s="0"/>
      <c r="JZC48" s="0"/>
      <c r="JZD48" s="0"/>
      <c r="JZE48" s="0"/>
      <c r="JZF48" s="0"/>
      <c r="JZG48" s="0"/>
      <c r="JZH48" s="0"/>
      <c r="JZI48" s="0"/>
      <c r="JZJ48" s="0"/>
      <c r="JZK48" s="0"/>
      <c r="JZL48" s="0"/>
      <c r="JZM48" s="0"/>
      <c r="JZN48" s="0"/>
      <c r="JZO48" s="0"/>
      <c r="JZP48" s="0"/>
      <c r="JZQ48" s="0"/>
      <c r="JZR48" s="0"/>
      <c r="JZS48" s="0"/>
      <c r="JZT48" s="0"/>
      <c r="JZU48" s="0"/>
      <c r="JZV48" s="0"/>
      <c r="JZW48" s="0"/>
      <c r="JZX48" s="0"/>
      <c r="JZY48" s="0"/>
      <c r="JZZ48" s="0"/>
      <c r="KAA48" s="0"/>
      <c r="KAB48" s="0"/>
      <c r="KAC48" s="0"/>
      <c r="KAD48" s="0"/>
      <c r="KAE48" s="0"/>
      <c r="KAF48" s="0"/>
      <c r="KAG48" s="0"/>
      <c r="KAH48" s="0"/>
      <c r="KAI48" s="0"/>
      <c r="KAJ48" s="0"/>
      <c r="KAK48" s="0"/>
      <c r="KAL48" s="0"/>
      <c r="KAM48" s="0"/>
      <c r="KAN48" s="0"/>
      <c r="KAO48" s="0"/>
      <c r="KAP48" s="0"/>
      <c r="KAQ48" s="0"/>
      <c r="KAR48" s="0"/>
      <c r="KAS48" s="0"/>
      <c r="KAT48" s="0"/>
      <c r="KAU48" s="0"/>
      <c r="KAV48" s="0"/>
      <c r="KAW48" s="0"/>
      <c r="KAX48" s="0"/>
      <c r="KAY48" s="0"/>
      <c r="KAZ48" s="0"/>
      <c r="KBA48" s="0"/>
      <c r="KBB48" s="0"/>
      <c r="KBC48" s="0"/>
      <c r="KBD48" s="0"/>
      <c r="KBE48" s="0"/>
      <c r="KBF48" s="0"/>
      <c r="KBG48" s="0"/>
      <c r="KBH48" s="0"/>
      <c r="KBI48" s="0"/>
      <c r="KBJ48" s="0"/>
      <c r="KBK48" s="0"/>
      <c r="KBL48" s="0"/>
      <c r="KBM48" s="0"/>
      <c r="KBN48" s="0"/>
      <c r="KBO48" s="0"/>
      <c r="KBP48" s="0"/>
      <c r="KBQ48" s="0"/>
      <c r="KBR48" s="0"/>
      <c r="KBS48" s="0"/>
      <c r="KBT48" s="0"/>
      <c r="KBU48" s="0"/>
      <c r="KBV48" s="0"/>
      <c r="KBW48" s="0"/>
      <c r="KBX48" s="0"/>
      <c r="KBY48" s="0"/>
      <c r="KBZ48" s="0"/>
      <c r="KCA48" s="0"/>
      <c r="KCB48" s="0"/>
      <c r="KCC48" s="0"/>
      <c r="KCD48" s="0"/>
      <c r="KCE48" s="0"/>
      <c r="KCF48" s="0"/>
      <c r="KCG48" s="0"/>
      <c r="KCH48" s="0"/>
      <c r="KCI48" s="0"/>
      <c r="KCJ48" s="0"/>
      <c r="KCK48" s="0"/>
      <c r="KCL48" s="0"/>
      <c r="KCM48" s="0"/>
      <c r="KCN48" s="0"/>
      <c r="KCO48" s="0"/>
      <c r="KCP48" s="0"/>
      <c r="KCQ48" s="0"/>
      <c r="KCR48" s="0"/>
      <c r="KCS48" s="0"/>
      <c r="KCT48" s="0"/>
      <c r="KCU48" s="0"/>
      <c r="KCV48" s="0"/>
      <c r="KCW48" s="0"/>
      <c r="KCX48" s="0"/>
      <c r="KCY48" s="0"/>
      <c r="KCZ48" s="0"/>
      <c r="KDA48" s="0"/>
      <c r="KDB48" s="0"/>
      <c r="KDC48" s="0"/>
      <c r="KDD48" s="0"/>
      <c r="KDE48" s="0"/>
      <c r="KDF48" s="0"/>
      <c r="KDG48" s="0"/>
      <c r="KDH48" s="0"/>
      <c r="KDI48" s="0"/>
      <c r="KDJ48" s="0"/>
      <c r="KDK48" s="0"/>
      <c r="KDL48" s="0"/>
      <c r="KDM48" s="0"/>
      <c r="KDN48" s="0"/>
      <c r="KDO48" s="0"/>
      <c r="KDP48" s="0"/>
      <c r="KDQ48" s="0"/>
      <c r="KDR48" s="0"/>
      <c r="KDS48" s="0"/>
      <c r="KDT48" s="0"/>
      <c r="KDU48" s="0"/>
      <c r="KDV48" s="0"/>
      <c r="KDW48" s="0"/>
      <c r="KDX48" s="0"/>
      <c r="KDY48" s="0"/>
      <c r="KDZ48" s="0"/>
      <c r="KEA48" s="0"/>
      <c r="KEB48" s="0"/>
      <c r="KEC48" s="0"/>
      <c r="KED48" s="0"/>
      <c r="KEE48" s="0"/>
      <c r="KEF48" s="0"/>
      <c r="KEG48" s="0"/>
      <c r="KEH48" s="0"/>
      <c r="KEI48" s="0"/>
      <c r="KEJ48" s="0"/>
      <c r="KEK48" s="0"/>
      <c r="KEL48" s="0"/>
      <c r="KEM48" s="0"/>
      <c r="KEN48" s="0"/>
      <c r="KEO48" s="0"/>
      <c r="KEP48" s="0"/>
      <c r="KEQ48" s="0"/>
      <c r="KER48" s="0"/>
      <c r="KES48" s="0"/>
      <c r="KET48" s="0"/>
      <c r="KEU48" s="0"/>
      <c r="KEV48" s="0"/>
      <c r="KEW48" s="0"/>
      <c r="KEX48" s="0"/>
      <c r="KEY48" s="0"/>
      <c r="KEZ48" s="0"/>
      <c r="KFA48" s="0"/>
      <c r="KFB48" s="0"/>
      <c r="KFC48" s="0"/>
      <c r="KFD48" s="0"/>
      <c r="KFE48" s="0"/>
      <c r="KFF48" s="0"/>
      <c r="KFG48" s="0"/>
      <c r="KFH48" s="0"/>
      <c r="KFI48" s="0"/>
      <c r="KFJ48" s="0"/>
      <c r="KFK48" s="0"/>
      <c r="KFL48" s="0"/>
      <c r="KFM48" s="0"/>
      <c r="KFN48" s="0"/>
      <c r="KFO48" s="0"/>
      <c r="KFP48" s="0"/>
      <c r="KFQ48" s="0"/>
      <c r="KFR48" s="0"/>
      <c r="KFS48" s="0"/>
      <c r="KFT48" s="0"/>
      <c r="KFU48" s="0"/>
      <c r="KFV48" s="0"/>
      <c r="KFW48" s="0"/>
      <c r="KFX48" s="0"/>
      <c r="KFY48" s="0"/>
      <c r="KFZ48" s="0"/>
      <c r="KGA48" s="0"/>
      <c r="KGB48" s="0"/>
      <c r="KGC48" s="0"/>
      <c r="KGD48" s="0"/>
      <c r="KGE48" s="0"/>
      <c r="KGF48" s="0"/>
      <c r="KGG48" s="0"/>
      <c r="KGH48" s="0"/>
      <c r="KGI48" s="0"/>
      <c r="KGJ48" s="0"/>
      <c r="KGK48" s="0"/>
      <c r="KGL48" s="0"/>
      <c r="KGM48" s="0"/>
      <c r="KGN48" s="0"/>
      <c r="KGO48" s="0"/>
      <c r="KGP48" s="0"/>
      <c r="KGQ48" s="0"/>
      <c r="KGR48" s="0"/>
      <c r="KGS48" s="0"/>
      <c r="KGT48" s="0"/>
      <c r="KGU48" s="0"/>
      <c r="KGV48" s="0"/>
      <c r="KGW48" s="0"/>
      <c r="KGX48" s="0"/>
      <c r="KGY48" s="0"/>
      <c r="KGZ48" s="0"/>
      <c r="KHA48" s="0"/>
      <c r="KHB48" s="0"/>
      <c r="KHC48" s="0"/>
      <c r="KHD48" s="0"/>
      <c r="KHE48" s="0"/>
      <c r="KHF48" s="0"/>
      <c r="KHG48" s="0"/>
      <c r="KHH48" s="0"/>
      <c r="KHI48" s="0"/>
      <c r="KHJ48" s="0"/>
      <c r="KHK48" s="0"/>
      <c r="KHL48" s="0"/>
      <c r="KHM48" s="0"/>
      <c r="KHN48" s="0"/>
      <c r="KHO48" s="0"/>
      <c r="KHP48" s="0"/>
      <c r="KHQ48" s="0"/>
      <c r="KHR48" s="0"/>
      <c r="KHS48" s="0"/>
      <c r="KHT48" s="0"/>
      <c r="KHU48" s="0"/>
      <c r="KHV48" s="0"/>
      <c r="KHW48" s="0"/>
      <c r="KHX48" s="0"/>
      <c r="KHY48" s="0"/>
      <c r="KHZ48" s="0"/>
      <c r="KIA48" s="0"/>
      <c r="KIB48" s="0"/>
      <c r="KIC48" s="0"/>
      <c r="KID48" s="0"/>
      <c r="KIE48" s="0"/>
      <c r="KIF48" s="0"/>
      <c r="KIG48" s="0"/>
      <c r="KIH48" s="0"/>
      <c r="KII48" s="0"/>
      <c r="KIJ48" s="0"/>
      <c r="KIK48" s="0"/>
      <c r="KIL48" s="0"/>
      <c r="KIM48" s="0"/>
      <c r="KIN48" s="0"/>
      <c r="KIO48" s="0"/>
      <c r="KIP48" s="0"/>
      <c r="KIQ48" s="0"/>
      <c r="KIR48" s="0"/>
      <c r="KIS48" s="0"/>
      <c r="KIT48" s="0"/>
      <c r="KIU48" s="0"/>
      <c r="KIV48" s="0"/>
      <c r="KIW48" s="0"/>
      <c r="KIX48" s="0"/>
      <c r="KIY48" s="0"/>
      <c r="KIZ48" s="0"/>
      <c r="KJA48" s="0"/>
      <c r="KJB48" s="0"/>
      <c r="KJC48" s="0"/>
      <c r="KJD48" s="0"/>
      <c r="KJE48" s="0"/>
      <c r="KJF48" s="0"/>
      <c r="KJG48" s="0"/>
      <c r="KJH48" s="0"/>
      <c r="KJI48" s="0"/>
      <c r="KJJ48" s="0"/>
      <c r="KJK48" s="0"/>
      <c r="KJL48" s="0"/>
      <c r="KJM48" s="0"/>
      <c r="KJN48" s="0"/>
      <c r="KJO48" s="0"/>
      <c r="KJP48" s="0"/>
      <c r="KJQ48" s="0"/>
      <c r="KJR48" s="0"/>
      <c r="KJS48" s="0"/>
      <c r="KJT48" s="0"/>
      <c r="KJU48" s="0"/>
      <c r="KJV48" s="0"/>
      <c r="KJW48" s="0"/>
      <c r="KJX48" s="0"/>
      <c r="KJY48" s="0"/>
      <c r="KJZ48" s="0"/>
      <c r="KKA48" s="0"/>
      <c r="KKB48" s="0"/>
      <c r="KKC48" s="0"/>
      <c r="KKD48" s="0"/>
      <c r="KKE48" s="0"/>
      <c r="KKF48" s="0"/>
      <c r="KKG48" s="0"/>
      <c r="KKH48" s="0"/>
      <c r="KKI48" s="0"/>
      <c r="KKJ48" s="0"/>
      <c r="KKK48" s="0"/>
      <c r="KKL48" s="0"/>
      <c r="KKM48" s="0"/>
      <c r="KKN48" s="0"/>
      <c r="KKO48" s="0"/>
      <c r="KKP48" s="0"/>
      <c r="KKQ48" s="0"/>
      <c r="KKR48" s="0"/>
      <c r="KKS48" s="0"/>
      <c r="KKT48" s="0"/>
      <c r="KKU48" s="0"/>
      <c r="KKV48" s="0"/>
      <c r="KKW48" s="0"/>
      <c r="KKX48" s="0"/>
      <c r="KKY48" s="0"/>
      <c r="KKZ48" s="0"/>
      <c r="KLA48" s="0"/>
      <c r="KLB48" s="0"/>
      <c r="KLC48" s="0"/>
      <c r="KLD48" s="0"/>
      <c r="KLE48" s="0"/>
      <c r="KLF48" s="0"/>
      <c r="KLG48" s="0"/>
      <c r="KLH48" s="0"/>
      <c r="KLI48" s="0"/>
      <c r="KLJ48" s="0"/>
      <c r="KLK48" s="0"/>
      <c r="KLL48" s="0"/>
      <c r="KLM48" s="0"/>
      <c r="KLN48" s="0"/>
      <c r="KLO48" s="0"/>
      <c r="KLP48" s="0"/>
      <c r="KLQ48" s="0"/>
      <c r="KLR48" s="0"/>
      <c r="KLS48" s="0"/>
      <c r="KLT48" s="0"/>
      <c r="KLU48" s="0"/>
      <c r="KLV48" s="0"/>
      <c r="KLW48" s="0"/>
      <c r="KLX48" s="0"/>
      <c r="KLY48" s="0"/>
      <c r="KLZ48" s="0"/>
      <c r="KMA48" s="0"/>
      <c r="KMB48" s="0"/>
      <c r="KMC48" s="0"/>
      <c r="KMD48" s="0"/>
      <c r="KME48" s="0"/>
      <c r="KMF48" s="0"/>
      <c r="KMG48" s="0"/>
      <c r="KMH48" s="0"/>
      <c r="KMI48" s="0"/>
      <c r="KMJ48" s="0"/>
      <c r="KMK48" s="0"/>
      <c r="KML48" s="0"/>
      <c r="KMM48" s="0"/>
      <c r="KMN48" s="0"/>
      <c r="KMO48" s="0"/>
      <c r="KMP48" s="0"/>
      <c r="KMQ48" s="0"/>
      <c r="KMR48" s="0"/>
      <c r="KMS48" s="0"/>
      <c r="KMT48" s="0"/>
      <c r="KMU48" s="0"/>
      <c r="KMV48" s="0"/>
      <c r="KMW48" s="0"/>
      <c r="KMX48" s="0"/>
      <c r="KMY48" s="0"/>
      <c r="KMZ48" s="0"/>
      <c r="KNA48" s="0"/>
      <c r="KNB48" s="0"/>
      <c r="KNC48" s="0"/>
      <c r="KND48" s="0"/>
      <c r="KNE48" s="0"/>
      <c r="KNF48" s="0"/>
      <c r="KNG48" s="0"/>
      <c r="KNH48" s="0"/>
      <c r="KNI48" s="0"/>
      <c r="KNJ48" s="0"/>
      <c r="KNK48" s="0"/>
      <c r="KNL48" s="0"/>
      <c r="KNM48" s="0"/>
      <c r="KNN48" s="0"/>
      <c r="KNO48" s="0"/>
      <c r="KNP48" s="0"/>
      <c r="KNQ48" s="0"/>
      <c r="KNR48" s="0"/>
      <c r="KNS48" s="0"/>
      <c r="KNT48" s="0"/>
      <c r="KNU48" s="0"/>
      <c r="KNV48" s="0"/>
      <c r="KNW48" s="0"/>
      <c r="KNX48" s="0"/>
      <c r="KNY48" s="0"/>
      <c r="KNZ48" s="0"/>
      <c r="KOA48" s="0"/>
      <c r="KOB48" s="0"/>
      <c r="KOC48" s="0"/>
      <c r="KOD48" s="0"/>
      <c r="KOE48" s="0"/>
      <c r="KOF48" s="0"/>
      <c r="KOG48" s="0"/>
      <c r="KOH48" s="0"/>
      <c r="KOI48" s="0"/>
      <c r="KOJ48" s="0"/>
      <c r="KOK48" s="0"/>
      <c r="KOL48" s="0"/>
      <c r="KOM48" s="0"/>
      <c r="KON48" s="0"/>
      <c r="KOO48" s="0"/>
      <c r="KOP48" s="0"/>
      <c r="KOQ48" s="0"/>
      <c r="KOR48" s="0"/>
      <c r="KOS48" s="0"/>
      <c r="KOT48" s="0"/>
      <c r="KOU48" s="0"/>
      <c r="KOV48" s="0"/>
      <c r="KOW48" s="0"/>
      <c r="KOX48" s="0"/>
      <c r="KOY48" s="0"/>
      <c r="KOZ48" s="0"/>
      <c r="KPA48" s="0"/>
      <c r="KPB48" s="0"/>
      <c r="KPC48" s="0"/>
      <c r="KPD48" s="0"/>
      <c r="KPE48" s="0"/>
      <c r="KPF48" s="0"/>
      <c r="KPG48" s="0"/>
      <c r="KPH48" s="0"/>
      <c r="KPI48" s="0"/>
      <c r="KPJ48" s="0"/>
      <c r="KPK48" s="0"/>
      <c r="KPL48" s="0"/>
      <c r="KPM48" s="0"/>
      <c r="KPN48" s="0"/>
      <c r="KPO48" s="0"/>
      <c r="KPP48" s="0"/>
      <c r="KPQ48" s="0"/>
      <c r="KPR48" s="0"/>
      <c r="KPS48" s="0"/>
      <c r="KPT48" s="0"/>
      <c r="KPU48" s="0"/>
      <c r="KPV48" s="0"/>
      <c r="KPW48" s="0"/>
      <c r="KPX48" s="0"/>
      <c r="KPY48" s="0"/>
      <c r="KPZ48" s="0"/>
      <c r="KQA48" s="0"/>
      <c r="KQB48" s="0"/>
      <c r="KQC48" s="0"/>
      <c r="KQD48" s="0"/>
      <c r="KQE48" s="0"/>
      <c r="KQF48" s="0"/>
      <c r="KQG48" s="0"/>
      <c r="KQH48" s="0"/>
      <c r="KQI48" s="0"/>
      <c r="KQJ48" s="0"/>
      <c r="KQK48" s="0"/>
      <c r="KQL48" s="0"/>
      <c r="KQM48" s="0"/>
      <c r="KQN48" s="0"/>
      <c r="KQO48" s="0"/>
      <c r="KQP48" s="0"/>
      <c r="KQQ48" s="0"/>
      <c r="KQR48" s="0"/>
      <c r="KQS48" s="0"/>
      <c r="KQT48" s="0"/>
      <c r="KQU48" s="0"/>
      <c r="KQV48" s="0"/>
      <c r="KQW48" s="0"/>
      <c r="KQX48" s="0"/>
      <c r="KQY48" s="0"/>
      <c r="KQZ48" s="0"/>
      <c r="KRA48" s="0"/>
      <c r="KRB48" s="0"/>
      <c r="KRC48" s="0"/>
      <c r="KRD48" s="0"/>
      <c r="KRE48" s="0"/>
      <c r="KRF48" s="0"/>
      <c r="KRG48" s="0"/>
      <c r="KRH48" s="0"/>
      <c r="KRI48" s="0"/>
      <c r="KRJ48" s="0"/>
      <c r="KRK48" s="0"/>
      <c r="KRL48" s="0"/>
      <c r="KRM48" s="0"/>
      <c r="KRN48" s="0"/>
      <c r="KRO48" s="0"/>
      <c r="KRP48" s="0"/>
      <c r="KRQ48" s="0"/>
      <c r="KRR48" s="0"/>
      <c r="KRS48" s="0"/>
      <c r="KRT48" s="0"/>
      <c r="KRU48" s="0"/>
      <c r="KRV48" s="0"/>
      <c r="KRW48" s="0"/>
      <c r="KRX48" s="0"/>
      <c r="KRY48" s="0"/>
      <c r="KRZ48" s="0"/>
      <c r="KSA48" s="0"/>
      <c r="KSB48" s="0"/>
      <c r="KSC48" s="0"/>
      <c r="KSD48" s="0"/>
      <c r="KSE48" s="0"/>
      <c r="KSF48" s="0"/>
      <c r="KSG48" s="0"/>
      <c r="KSH48" s="0"/>
      <c r="KSI48" s="0"/>
      <c r="KSJ48" s="0"/>
      <c r="KSK48" s="0"/>
      <c r="KSL48" s="0"/>
      <c r="KSM48" s="0"/>
      <c r="KSN48" s="0"/>
      <c r="KSO48" s="0"/>
      <c r="KSP48" s="0"/>
      <c r="KSQ48" s="0"/>
      <c r="KSR48" s="0"/>
      <c r="KSS48" s="0"/>
      <c r="KST48" s="0"/>
      <c r="KSU48" s="0"/>
      <c r="KSV48" s="0"/>
      <c r="KSW48" s="0"/>
      <c r="KSX48" s="0"/>
      <c r="KSY48" s="0"/>
      <c r="KSZ48" s="0"/>
      <c r="KTA48" s="0"/>
      <c r="KTB48" s="0"/>
      <c r="KTC48" s="0"/>
      <c r="KTD48" s="0"/>
      <c r="KTE48" s="0"/>
      <c r="KTF48" s="0"/>
      <c r="KTG48" s="0"/>
      <c r="KTH48" s="0"/>
      <c r="KTI48" s="0"/>
      <c r="KTJ48" s="0"/>
      <c r="KTK48" s="0"/>
      <c r="KTL48" s="0"/>
      <c r="KTM48" s="0"/>
      <c r="KTN48" s="0"/>
      <c r="KTO48" s="0"/>
      <c r="KTP48" s="0"/>
      <c r="KTQ48" s="0"/>
      <c r="KTR48" s="0"/>
      <c r="KTS48" s="0"/>
      <c r="KTT48" s="0"/>
      <c r="KTU48" s="0"/>
      <c r="KTV48" s="0"/>
      <c r="KTW48" s="0"/>
      <c r="KTX48" s="0"/>
      <c r="KTY48" s="0"/>
      <c r="KTZ48" s="0"/>
      <c r="KUA48" s="0"/>
      <c r="KUB48" s="0"/>
      <c r="KUC48" s="0"/>
      <c r="KUD48" s="0"/>
      <c r="KUE48" s="0"/>
      <c r="KUF48" s="0"/>
      <c r="KUG48" s="0"/>
      <c r="KUH48" s="0"/>
      <c r="KUI48" s="0"/>
      <c r="KUJ48" s="0"/>
      <c r="KUK48" s="0"/>
      <c r="KUL48" s="0"/>
      <c r="KUM48" s="0"/>
      <c r="KUN48" s="0"/>
      <c r="KUO48" s="0"/>
      <c r="KUP48" s="0"/>
      <c r="KUQ48" s="0"/>
      <c r="KUR48" s="0"/>
      <c r="KUS48" s="0"/>
      <c r="KUT48" s="0"/>
      <c r="KUU48" s="0"/>
      <c r="KUV48" s="0"/>
      <c r="KUW48" s="0"/>
      <c r="KUX48" s="0"/>
      <c r="KUY48" s="0"/>
      <c r="KUZ48" s="0"/>
      <c r="KVA48" s="0"/>
      <c r="KVB48" s="0"/>
      <c r="KVC48" s="0"/>
      <c r="KVD48" s="0"/>
      <c r="KVE48" s="0"/>
      <c r="KVF48" s="0"/>
      <c r="KVG48" s="0"/>
      <c r="KVH48" s="0"/>
      <c r="KVI48" s="0"/>
      <c r="KVJ48" s="0"/>
      <c r="KVK48" s="0"/>
      <c r="KVL48" s="0"/>
      <c r="KVM48" s="0"/>
      <c r="KVN48" s="0"/>
      <c r="KVO48" s="0"/>
      <c r="KVP48" s="0"/>
      <c r="KVQ48" s="0"/>
      <c r="KVR48" s="0"/>
      <c r="KVS48" s="0"/>
      <c r="KVT48" s="0"/>
      <c r="KVU48" s="0"/>
      <c r="KVV48" s="0"/>
      <c r="KVW48" s="0"/>
      <c r="KVX48" s="0"/>
      <c r="KVY48" s="0"/>
      <c r="KVZ48" s="0"/>
      <c r="KWA48" s="0"/>
      <c r="KWB48" s="0"/>
      <c r="KWC48" s="0"/>
      <c r="KWD48" s="0"/>
      <c r="KWE48" s="0"/>
      <c r="KWF48" s="0"/>
      <c r="KWG48" s="0"/>
      <c r="KWH48" s="0"/>
      <c r="KWI48" s="0"/>
      <c r="KWJ48" s="0"/>
      <c r="KWK48" s="0"/>
      <c r="KWL48" s="0"/>
      <c r="KWM48" s="0"/>
      <c r="KWN48" s="0"/>
      <c r="KWO48" s="0"/>
      <c r="KWP48" s="0"/>
      <c r="KWQ48" s="0"/>
      <c r="KWR48" s="0"/>
      <c r="KWS48" s="0"/>
      <c r="KWT48" s="0"/>
      <c r="KWU48" s="0"/>
      <c r="KWV48" s="0"/>
      <c r="KWW48" s="0"/>
      <c r="KWX48" s="0"/>
      <c r="KWY48" s="0"/>
      <c r="KWZ48" s="0"/>
      <c r="KXA48" s="0"/>
      <c r="KXB48" s="0"/>
      <c r="KXC48" s="0"/>
      <c r="KXD48" s="0"/>
      <c r="KXE48" s="0"/>
      <c r="KXF48" s="0"/>
      <c r="KXG48" s="0"/>
      <c r="KXH48" s="0"/>
      <c r="KXI48" s="0"/>
      <c r="KXJ48" s="0"/>
      <c r="KXK48" s="0"/>
      <c r="KXL48" s="0"/>
      <c r="KXM48" s="0"/>
      <c r="KXN48" s="0"/>
      <c r="KXO48" s="0"/>
      <c r="KXP48" s="0"/>
      <c r="KXQ48" s="0"/>
      <c r="KXR48" s="0"/>
      <c r="KXS48" s="0"/>
      <c r="KXT48" s="0"/>
      <c r="KXU48" s="0"/>
      <c r="KXV48" s="0"/>
      <c r="KXW48" s="0"/>
      <c r="KXX48" s="0"/>
      <c r="KXY48" s="0"/>
      <c r="KXZ48" s="0"/>
      <c r="KYA48" s="0"/>
      <c r="KYB48" s="0"/>
      <c r="KYC48" s="0"/>
      <c r="KYD48" s="0"/>
      <c r="KYE48" s="0"/>
      <c r="KYF48" s="0"/>
      <c r="KYG48" s="0"/>
      <c r="KYH48" s="0"/>
      <c r="KYI48" s="0"/>
      <c r="KYJ48" s="0"/>
      <c r="KYK48" s="0"/>
      <c r="KYL48" s="0"/>
      <c r="KYM48" s="0"/>
      <c r="KYN48" s="0"/>
      <c r="KYO48" s="0"/>
      <c r="KYP48" s="0"/>
      <c r="KYQ48" s="0"/>
      <c r="KYR48" s="0"/>
      <c r="KYS48" s="0"/>
      <c r="KYT48" s="0"/>
      <c r="KYU48" s="0"/>
      <c r="KYV48" s="0"/>
      <c r="KYW48" s="0"/>
      <c r="KYX48" s="0"/>
      <c r="KYY48" s="0"/>
      <c r="KYZ48" s="0"/>
      <c r="KZA48" s="0"/>
      <c r="KZB48" s="0"/>
      <c r="KZC48" s="0"/>
      <c r="KZD48" s="0"/>
      <c r="KZE48" s="0"/>
      <c r="KZF48" s="0"/>
      <c r="KZG48" s="0"/>
      <c r="KZH48" s="0"/>
      <c r="KZI48" s="0"/>
      <c r="KZJ48" s="0"/>
      <c r="KZK48" s="0"/>
      <c r="KZL48" s="0"/>
      <c r="KZM48" s="0"/>
      <c r="KZN48" s="0"/>
      <c r="KZO48" s="0"/>
      <c r="KZP48" s="0"/>
      <c r="KZQ48" s="0"/>
      <c r="KZR48" s="0"/>
      <c r="KZS48" s="0"/>
      <c r="KZT48" s="0"/>
      <c r="KZU48" s="0"/>
      <c r="KZV48" s="0"/>
      <c r="KZW48" s="0"/>
      <c r="KZX48" s="0"/>
      <c r="KZY48" s="0"/>
      <c r="KZZ48" s="0"/>
      <c r="LAA48" s="0"/>
      <c r="LAB48" s="0"/>
      <c r="LAC48" s="0"/>
      <c r="LAD48" s="0"/>
      <c r="LAE48" s="0"/>
      <c r="LAF48" s="0"/>
      <c r="LAG48" s="0"/>
      <c r="LAH48" s="0"/>
      <c r="LAI48" s="0"/>
      <c r="LAJ48" s="0"/>
      <c r="LAK48" s="0"/>
      <c r="LAL48" s="0"/>
      <c r="LAM48" s="0"/>
      <c r="LAN48" s="0"/>
      <c r="LAO48" s="0"/>
      <c r="LAP48" s="0"/>
      <c r="LAQ48" s="0"/>
      <c r="LAR48" s="0"/>
      <c r="LAS48" s="0"/>
      <c r="LAT48" s="0"/>
      <c r="LAU48" s="0"/>
      <c r="LAV48" s="0"/>
      <c r="LAW48" s="0"/>
      <c r="LAX48" s="0"/>
      <c r="LAY48" s="0"/>
      <c r="LAZ48" s="0"/>
      <c r="LBA48" s="0"/>
      <c r="LBB48" s="0"/>
      <c r="LBC48" s="0"/>
      <c r="LBD48" s="0"/>
      <c r="LBE48" s="0"/>
      <c r="LBF48" s="0"/>
      <c r="LBG48" s="0"/>
      <c r="LBH48" s="0"/>
      <c r="LBI48" s="0"/>
      <c r="LBJ48" s="0"/>
      <c r="LBK48" s="0"/>
      <c r="LBL48" s="0"/>
      <c r="LBM48" s="0"/>
      <c r="LBN48" s="0"/>
      <c r="LBO48" s="0"/>
      <c r="LBP48" s="0"/>
      <c r="LBQ48" s="0"/>
      <c r="LBR48" s="0"/>
      <c r="LBS48" s="0"/>
      <c r="LBT48" s="0"/>
      <c r="LBU48" s="0"/>
      <c r="LBV48" s="0"/>
      <c r="LBW48" s="0"/>
      <c r="LBX48" s="0"/>
      <c r="LBY48" s="0"/>
      <c r="LBZ48" s="0"/>
      <c r="LCA48" s="0"/>
      <c r="LCB48" s="0"/>
      <c r="LCC48" s="0"/>
      <c r="LCD48" s="0"/>
      <c r="LCE48" s="0"/>
      <c r="LCF48" s="0"/>
      <c r="LCG48" s="0"/>
      <c r="LCH48" s="0"/>
      <c r="LCI48" s="0"/>
      <c r="LCJ48" s="0"/>
      <c r="LCK48" s="0"/>
      <c r="LCL48" s="0"/>
      <c r="LCM48" s="0"/>
      <c r="LCN48" s="0"/>
      <c r="LCO48" s="0"/>
      <c r="LCP48" s="0"/>
      <c r="LCQ48" s="0"/>
      <c r="LCR48" s="0"/>
      <c r="LCS48" s="0"/>
      <c r="LCT48" s="0"/>
      <c r="LCU48" s="0"/>
      <c r="LCV48" s="0"/>
      <c r="LCW48" s="0"/>
      <c r="LCX48" s="0"/>
      <c r="LCY48" s="0"/>
      <c r="LCZ48" s="0"/>
      <c r="LDA48" s="0"/>
      <c r="LDB48" s="0"/>
      <c r="LDC48" s="0"/>
      <c r="LDD48" s="0"/>
      <c r="LDE48" s="0"/>
      <c r="LDF48" s="0"/>
      <c r="LDG48" s="0"/>
      <c r="LDH48" s="0"/>
      <c r="LDI48" s="0"/>
      <c r="LDJ48" s="0"/>
      <c r="LDK48" s="0"/>
      <c r="LDL48" s="0"/>
      <c r="LDM48" s="0"/>
      <c r="LDN48" s="0"/>
      <c r="LDO48" s="0"/>
      <c r="LDP48" s="0"/>
      <c r="LDQ48" s="0"/>
      <c r="LDR48" s="0"/>
      <c r="LDS48" s="0"/>
      <c r="LDT48" s="0"/>
      <c r="LDU48" s="0"/>
      <c r="LDV48" s="0"/>
      <c r="LDW48" s="0"/>
      <c r="LDX48" s="0"/>
      <c r="LDY48" s="0"/>
      <c r="LDZ48" s="0"/>
      <c r="LEA48" s="0"/>
      <c r="LEB48" s="0"/>
      <c r="LEC48" s="0"/>
      <c r="LED48" s="0"/>
      <c r="LEE48" s="0"/>
      <c r="LEF48" s="0"/>
      <c r="LEG48" s="0"/>
      <c r="LEH48" s="0"/>
      <c r="LEI48" s="0"/>
      <c r="LEJ48" s="0"/>
      <c r="LEK48" s="0"/>
      <c r="LEL48" s="0"/>
      <c r="LEM48" s="0"/>
      <c r="LEN48" s="0"/>
      <c r="LEO48" s="0"/>
      <c r="LEP48" s="0"/>
      <c r="LEQ48" s="0"/>
      <c r="LER48" s="0"/>
      <c r="LES48" s="0"/>
      <c r="LET48" s="0"/>
      <c r="LEU48" s="0"/>
      <c r="LEV48" s="0"/>
      <c r="LEW48" s="0"/>
      <c r="LEX48" s="0"/>
      <c r="LEY48" s="0"/>
      <c r="LEZ48" s="0"/>
      <c r="LFA48" s="0"/>
      <c r="LFB48" s="0"/>
      <c r="LFC48" s="0"/>
      <c r="LFD48" s="0"/>
      <c r="LFE48" s="0"/>
      <c r="LFF48" s="0"/>
      <c r="LFG48" s="0"/>
      <c r="LFH48" s="0"/>
      <c r="LFI48" s="0"/>
      <c r="LFJ48" s="0"/>
      <c r="LFK48" s="0"/>
      <c r="LFL48" s="0"/>
      <c r="LFM48" s="0"/>
      <c r="LFN48" s="0"/>
      <c r="LFO48" s="0"/>
      <c r="LFP48" s="0"/>
      <c r="LFQ48" s="0"/>
      <c r="LFR48" s="0"/>
      <c r="LFS48" s="0"/>
      <c r="LFT48" s="0"/>
      <c r="LFU48" s="0"/>
      <c r="LFV48" s="0"/>
      <c r="LFW48" s="0"/>
      <c r="LFX48" s="0"/>
      <c r="LFY48" s="0"/>
      <c r="LFZ48" s="0"/>
      <c r="LGA48" s="0"/>
      <c r="LGB48" s="0"/>
      <c r="LGC48" s="0"/>
      <c r="LGD48" s="0"/>
      <c r="LGE48" s="0"/>
      <c r="LGF48" s="0"/>
      <c r="LGG48" s="0"/>
      <c r="LGH48" s="0"/>
      <c r="LGI48" s="0"/>
      <c r="LGJ48" s="0"/>
      <c r="LGK48" s="0"/>
      <c r="LGL48" s="0"/>
      <c r="LGM48" s="0"/>
      <c r="LGN48" s="0"/>
      <c r="LGO48" s="0"/>
      <c r="LGP48" s="0"/>
      <c r="LGQ48" s="0"/>
      <c r="LGR48" s="0"/>
      <c r="LGS48" s="0"/>
      <c r="LGT48" s="0"/>
      <c r="LGU48" s="0"/>
      <c r="LGV48" s="0"/>
      <c r="LGW48" s="0"/>
      <c r="LGX48" s="0"/>
      <c r="LGY48" s="0"/>
      <c r="LGZ48" s="0"/>
      <c r="LHA48" s="0"/>
      <c r="LHB48" s="0"/>
      <c r="LHC48" s="0"/>
      <c r="LHD48" s="0"/>
      <c r="LHE48" s="0"/>
      <c r="LHF48" s="0"/>
      <c r="LHG48" s="0"/>
      <c r="LHH48" s="0"/>
      <c r="LHI48" s="0"/>
      <c r="LHJ48" s="0"/>
      <c r="LHK48" s="0"/>
      <c r="LHL48" s="0"/>
      <c r="LHM48" s="0"/>
      <c r="LHN48" s="0"/>
      <c r="LHO48" s="0"/>
      <c r="LHP48" s="0"/>
      <c r="LHQ48" s="0"/>
      <c r="LHR48" s="0"/>
      <c r="LHS48" s="0"/>
      <c r="LHT48" s="0"/>
      <c r="LHU48" s="0"/>
      <c r="LHV48" s="0"/>
      <c r="LHW48" s="0"/>
      <c r="LHX48" s="0"/>
      <c r="LHY48" s="0"/>
      <c r="LHZ48" s="0"/>
      <c r="LIA48" s="0"/>
      <c r="LIB48" s="0"/>
      <c r="LIC48" s="0"/>
      <c r="LID48" s="0"/>
      <c r="LIE48" s="0"/>
      <c r="LIF48" s="0"/>
      <c r="LIG48" s="0"/>
      <c r="LIH48" s="0"/>
      <c r="LII48" s="0"/>
      <c r="LIJ48" s="0"/>
      <c r="LIK48" s="0"/>
      <c r="LIL48" s="0"/>
      <c r="LIM48" s="0"/>
      <c r="LIN48" s="0"/>
      <c r="LIO48" s="0"/>
      <c r="LIP48" s="0"/>
      <c r="LIQ48" s="0"/>
      <c r="LIR48" s="0"/>
      <c r="LIS48" s="0"/>
      <c r="LIT48" s="0"/>
      <c r="LIU48" s="0"/>
      <c r="LIV48" s="0"/>
      <c r="LIW48" s="0"/>
      <c r="LIX48" s="0"/>
      <c r="LIY48" s="0"/>
      <c r="LIZ48" s="0"/>
      <c r="LJA48" s="0"/>
      <c r="LJB48" s="0"/>
      <c r="LJC48" s="0"/>
      <c r="LJD48" s="0"/>
      <c r="LJE48" s="0"/>
      <c r="LJF48" s="0"/>
      <c r="LJG48" s="0"/>
      <c r="LJH48" s="0"/>
      <c r="LJI48" s="0"/>
      <c r="LJJ48" s="0"/>
      <c r="LJK48" s="0"/>
      <c r="LJL48" s="0"/>
      <c r="LJM48" s="0"/>
      <c r="LJN48" s="0"/>
      <c r="LJO48" s="0"/>
      <c r="LJP48" s="0"/>
      <c r="LJQ48" s="0"/>
      <c r="LJR48" s="0"/>
      <c r="LJS48" s="0"/>
      <c r="LJT48" s="0"/>
      <c r="LJU48" s="0"/>
      <c r="LJV48" s="0"/>
      <c r="LJW48" s="0"/>
      <c r="LJX48" s="0"/>
      <c r="LJY48" s="0"/>
      <c r="LJZ48" s="0"/>
      <c r="LKA48" s="0"/>
      <c r="LKB48" s="0"/>
      <c r="LKC48" s="0"/>
      <c r="LKD48" s="0"/>
      <c r="LKE48" s="0"/>
      <c r="LKF48" s="0"/>
      <c r="LKG48" s="0"/>
      <c r="LKH48" s="0"/>
      <c r="LKI48" s="0"/>
      <c r="LKJ48" s="0"/>
      <c r="LKK48" s="0"/>
      <c r="LKL48" s="0"/>
      <c r="LKM48" s="0"/>
      <c r="LKN48" s="0"/>
      <c r="LKO48" s="0"/>
      <c r="LKP48" s="0"/>
      <c r="LKQ48" s="0"/>
      <c r="LKR48" s="0"/>
      <c r="LKS48" s="0"/>
      <c r="LKT48" s="0"/>
      <c r="LKU48" s="0"/>
      <c r="LKV48" s="0"/>
      <c r="LKW48" s="0"/>
      <c r="LKX48" s="0"/>
      <c r="LKY48" s="0"/>
      <c r="LKZ48" s="0"/>
      <c r="LLA48" s="0"/>
      <c r="LLB48" s="0"/>
      <c r="LLC48" s="0"/>
      <c r="LLD48" s="0"/>
      <c r="LLE48" s="0"/>
      <c r="LLF48" s="0"/>
      <c r="LLG48" s="0"/>
      <c r="LLH48" s="0"/>
      <c r="LLI48" s="0"/>
      <c r="LLJ48" s="0"/>
      <c r="LLK48" s="0"/>
      <c r="LLL48" s="0"/>
      <c r="LLM48" s="0"/>
      <c r="LLN48" s="0"/>
      <c r="LLO48" s="0"/>
      <c r="LLP48" s="0"/>
      <c r="LLQ48" s="0"/>
      <c r="LLR48" s="0"/>
      <c r="LLS48" s="0"/>
      <c r="LLT48" s="0"/>
      <c r="LLU48" s="0"/>
      <c r="LLV48" s="0"/>
      <c r="LLW48" s="0"/>
      <c r="LLX48" s="0"/>
      <c r="LLY48" s="0"/>
      <c r="LLZ48" s="0"/>
      <c r="LMA48" s="0"/>
      <c r="LMB48" s="0"/>
      <c r="LMC48" s="0"/>
      <c r="LMD48" s="0"/>
      <c r="LME48" s="0"/>
      <c r="LMF48" s="0"/>
      <c r="LMG48" s="0"/>
      <c r="LMH48" s="0"/>
      <c r="LMI48" s="0"/>
      <c r="LMJ48" s="0"/>
      <c r="LMK48" s="0"/>
      <c r="LML48" s="0"/>
      <c r="LMM48" s="0"/>
      <c r="LMN48" s="0"/>
      <c r="LMO48" s="0"/>
      <c r="LMP48" s="0"/>
      <c r="LMQ48" s="0"/>
      <c r="LMR48" s="0"/>
      <c r="LMS48" s="0"/>
      <c r="LMT48" s="0"/>
      <c r="LMU48" s="0"/>
      <c r="LMV48" s="0"/>
      <c r="LMW48" s="0"/>
      <c r="LMX48" s="0"/>
      <c r="LMY48" s="0"/>
      <c r="LMZ48" s="0"/>
      <c r="LNA48" s="0"/>
      <c r="LNB48" s="0"/>
      <c r="LNC48" s="0"/>
      <c r="LND48" s="0"/>
      <c r="LNE48" s="0"/>
      <c r="LNF48" s="0"/>
      <c r="LNG48" s="0"/>
      <c r="LNH48" s="0"/>
      <c r="LNI48" s="0"/>
      <c r="LNJ48" s="0"/>
      <c r="LNK48" s="0"/>
      <c r="LNL48" s="0"/>
      <c r="LNM48" s="0"/>
      <c r="LNN48" s="0"/>
      <c r="LNO48" s="0"/>
      <c r="LNP48" s="0"/>
      <c r="LNQ48" s="0"/>
      <c r="LNR48" s="0"/>
      <c r="LNS48" s="0"/>
      <c r="LNT48" s="0"/>
      <c r="LNU48" s="0"/>
      <c r="LNV48" s="0"/>
      <c r="LNW48" s="0"/>
      <c r="LNX48" s="0"/>
      <c r="LNY48" s="0"/>
      <c r="LNZ48" s="0"/>
      <c r="LOA48" s="0"/>
      <c r="LOB48" s="0"/>
      <c r="LOC48" s="0"/>
      <c r="LOD48" s="0"/>
      <c r="LOE48" s="0"/>
      <c r="LOF48" s="0"/>
      <c r="LOG48" s="0"/>
      <c r="LOH48" s="0"/>
      <c r="LOI48" s="0"/>
      <c r="LOJ48" s="0"/>
      <c r="LOK48" s="0"/>
      <c r="LOL48" s="0"/>
      <c r="LOM48" s="0"/>
      <c r="LON48" s="0"/>
      <c r="LOO48" s="0"/>
      <c r="LOP48" s="0"/>
      <c r="LOQ48" s="0"/>
      <c r="LOR48" s="0"/>
      <c r="LOS48" s="0"/>
      <c r="LOT48" s="0"/>
      <c r="LOU48" s="0"/>
      <c r="LOV48" s="0"/>
      <c r="LOW48" s="0"/>
      <c r="LOX48" s="0"/>
      <c r="LOY48" s="0"/>
      <c r="LOZ48" s="0"/>
      <c r="LPA48" s="0"/>
      <c r="LPB48" s="0"/>
      <c r="LPC48" s="0"/>
      <c r="LPD48" s="0"/>
      <c r="LPE48" s="0"/>
      <c r="LPF48" s="0"/>
      <c r="LPG48" s="0"/>
      <c r="LPH48" s="0"/>
      <c r="LPI48" s="0"/>
      <c r="LPJ48" s="0"/>
      <c r="LPK48" s="0"/>
      <c r="LPL48" s="0"/>
      <c r="LPM48" s="0"/>
      <c r="LPN48" s="0"/>
      <c r="LPO48" s="0"/>
      <c r="LPP48" s="0"/>
      <c r="LPQ48" s="0"/>
      <c r="LPR48" s="0"/>
      <c r="LPS48" s="0"/>
      <c r="LPT48" s="0"/>
      <c r="LPU48" s="0"/>
      <c r="LPV48" s="0"/>
      <c r="LPW48" s="0"/>
      <c r="LPX48" s="0"/>
      <c r="LPY48" s="0"/>
      <c r="LPZ48" s="0"/>
      <c r="LQA48" s="0"/>
      <c r="LQB48" s="0"/>
      <c r="LQC48" s="0"/>
      <c r="LQD48" s="0"/>
      <c r="LQE48" s="0"/>
      <c r="LQF48" s="0"/>
      <c r="LQG48" s="0"/>
      <c r="LQH48" s="0"/>
      <c r="LQI48" s="0"/>
      <c r="LQJ48" s="0"/>
      <c r="LQK48" s="0"/>
      <c r="LQL48" s="0"/>
      <c r="LQM48" s="0"/>
      <c r="LQN48" s="0"/>
      <c r="LQO48" s="0"/>
      <c r="LQP48" s="0"/>
      <c r="LQQ48" s="0"/>
      <c r="LQR48" s="0"/>
      <c r="LQS48" s="0"/>
      <c r="LQT48" s="0"/>
      <c r="LQU48" s="0"/>
      <c r="LQV48" s="0"/>
      <c r="LQW48" s="0"/>
      <c r="LQX48" s="0"/>
      <c r="LQY48" s="0"/>
      <c r="LQZ48" s="0"/>
      <c r="LRA48" s="0"/>
      <c r="LRB48" s="0"/>
      <c r="LRC48" s="0"/>
      <c r="LRD48" s="0"/>
      <c r="LRE48" s="0"/>
      <c r="LRF48" s="0"/>
      <c r="LRG48" s="0"/>
      <c r="LRH48" s="0"/>
      <c r="LRI48" s="0"/>
      <c r="LRJ48" s="0"/>
      <c r="LRK48" s="0"/>
      <c r="LRL48" s="0"/>
      <c r="LRM48" s="0"/>
      <c r="LRN48" s="0"/>
      <c r="LRO48" s="0"/>
      <c r="LRP48" s="0"/>
      <c r="LRQ48" s="0"/>
      <c r="LRR48" s="0"/>
      <c r="LRS48" s="0"/>
      <c r="LRT48" s="0"/>
      <c r="LRU48" s="0"/>
      <c r="LRV48" s="0"/>
      <c r="LRW48" s="0"/>
      <c r="LRX48" s="0"/>
      <c r="LRY48" s="0"/>
      <c r="LRZ48" s="0"/>
      <c r="LSA48" s="0"/>
      <c r="LSB48" s="0"/>
      <c r="LSC48" s="0"/>
      <c r="LSD48" s="0"/>
      <c r="LSE48" s="0"/>
      <c r="LSF48" s="0"/>
      <c r="LSG48" s="0"/>
      <c r="LSH48" s="0"/>
      <c r="LSI48" s="0"/>
      <c r="LSJ48" s="0"/>
      <c r="LSK48" s="0"/>
      <c r="LSL48" s="0"/>
      <c r="LSM48" s="0"/>
      <c r="LSN48" s="0"/>
      <c r="LSO48" s="0"/>
      <c r="LSP48" s="0"/>
      <c r="LSQ48" s="0"/>
      <c r="LSR48" s="0"/>
      <c r="LSS48" s="0"/>
      <c r="LST48" s="0"/>
      <c r="LSU48" s="0"/>
      <c r="LSV48" s="0"/>
      <c r="LSW48" s="0"/>
      <c r="LSX48" s="0"/>
      <c r="LSY48" s="0"/>
      <c r="LSZ48" s="0"/>
      <c r="LTA48" s="0"/>
      <c r="LTB48" s="0"/>
      <c r="LTC48" s="0"/>
      <c r="LTD48" s="0"/>
      <c r="LTE48" s="0"/>
      <c r="LTF48" s="0"/>
      <c r="LTG48" s="0"/>
      <c r="LTH48" s="0"/>
      <c r="LTI48" s="0"/>
      <c r="LTJ48" s="0"/>
      <c r="LTK48" s="0"/>
      <c r="LTL48" s="0"/>
      <c r="LTM48" s="0"/>
      <c r="LTN48" s="0"/>
      <c r="LTO48" s="0"/>
      <c r="LTP48" s="0"/>
      <c r="LTQ48" s="0"/>
      <c r="LTR48" s="0"/>
      <c r="LTS48" s="0"/>
      <c r="LTT48" s="0"/>
      <c r="LTU48" s="0"/>
      <c r="LTV48" s="0"/>
      <c r="LTW48" s="0"/>
      <c r="LTX48" s="0"/>
      <c r="LTY48" s="0"/>
      <c r="LTZ48" s="0"/>
      <c r="LUA48" s="0"/>
      <c r="LUB48" s="0"/>
      <c r="LUC48" s="0"/>
      <c r="LUD48" s="0"/>
      <c r="LUE48" s="0"/>
      <c r="LUF48" s="0"/>
      <c r="LUG48" s="0"/>
      <c r="LUH48" s="0"/>
      <c r="LUI48" s="0"/>
      <c r="LUJ48" s="0"/>
      <c r="LUK48" s="0"/>
      <c r="LUL48" s="0"/>
      <c r="LUM48" s="0"/>
      <c r="LUN48" s="0"/>
      <c r="LUO48" s="0"/>
      <c r="LUP48" s="0"/>
      <c r="LUQ48" s="0"/>
      <c r="LUR48" s="0"/>
      <c r="LUS48" s="0"/>
      <c r="LUT48" s="0"/>
      <c r="LUU48" s="0"/>
      <c r="LUV48" s="0"/>
      <c r="LUW48" s="0"/>
      <c r="LUX48" s="0"/>
      <c r="LUY48" s="0"/>
      <c r="LUZ48" s="0"/>
      <c r="LVA48" s="0"/>
      <c r="LVB48" s="0"/>
      <c r="LVC48" s="0"/>
      <c r="LVD48" s="0"/>
      <c r="LVE48" s="0"/>
      <c r="LVF48" s="0"/>
      <c r="LVG48" s="0"/>
      <c r="LVH48" s="0"/>
      <c r="LVI48" s="0"/>
      <c r="LVJ48" s="0"/>
      <c r="LVK48" s="0"/>
      <c r="LVL48" s="0"/>
      <c r="LVM48" s="0"/>
      <c r="LVN48" s="0"/>
      <c r="LVO48" s="0"/>
      <c r="LVP48" s="0"/>
      <c r="LVQ48" s="0"/>
      <c r="LVR48" s="0"/>
      <c r="LVS48" s="0"/>
      <c r="LVT48" s="0"/>
      <c r="LVU48" s="0"/>
      <c r="LVV48" s="0"/>
      <c r="LVW48" s="0"/>
      <c r="LVX48" s="0"/>
      <c r="LVY48" s="0"/>
      <c r="LVZ48" s="0"/>
      <c r="LWA48" s="0"/>
      <c r="LWB48" s="0"/>
      <c r="LWC48" s="0"/>
      <c r="LWD48" s="0"/>
      <c r="LWE48" s="0"/>
      <c r="LWF48" s="0"/>
      <c r="LWG48" s="0"/>
      <c r="LWH48" s="0"/>
      <c r="LWI48" s="0"/>
      <c r="LWJ48" s="0"/>
      <c r="LWK48" s="0"/>
      <c r="LWL48" s="0"/>
      <c r="LWM48" s="0"/>
      <c r="LWN48" s="0"/>
      <c r="LWO48" s="0"/>
      <c r="LWP48" s="0"/>
      <c r="LWQ48" s="0"/>
      <c r="LWR48" s="0"/>
      <c r="LWS48" s="0"/>
      <c r="LWT48" s="0"/>
      <c r="LWU48" s="0"/>
      <c r="LWV48" s="0"/>
      <c r="LWW48" s="0"/>
      <c r="LWX48" s="0"/>
      <c r="LWY48" s="0"/>
      <c r="LWZ48" s="0"/>
      <c r="LXA48" s="0"/>
      <c r="LXB48" s="0"/>
      <c r="LXC48" s="0"/>
      <c r="LXD48" s="0"/>
      <c r="LXE48" s="0"/>
      <c r="LXF48" s="0"/>
      <c r="LXG48" s="0"/>
      <c r="LXH48" s="0"/>
      <c r="LXI48" s="0"/>
      <c r="LXJ48" s="0"/>
      <c r="LXK48" s="0"/>
      <c r="LXL48" s="0"/>
      <c r="LXM48" s="0"/>
      <c r="LXN48" s="0"/>
      <c r="LXO48" s="0"/>
      <c r="LXP48" s="0"/>
      <c r="LXQ48" s="0"/>
      <c r="LXR48" s="0"/>
      <c r="LXS48" s="0"/>
      <c r="LXT48" s="0"/>
      <c r="LXU48" s="0"/>
      <c r="LXV48" s="0"/>
      <c r="LXW48" s="0"/>
      <c r="LXX48" s="0"/>
      <c r="LXY48" s="0"/>
      <c r="LXZ48" s="0"/>
      <c r="LYA48" s="0"/>
      <c r="LYB48" s="0"/>
      <c r="LYC48" s="0"/>
      <c r="LYD48" s="0"/>
      <c r="LYE48" s="0"/>
      <c r="LYF48" s="0"/>
      <c r="LYG48" s="0"/>
      <c r="LYH48" s="0"/>
      <c r="LYI48" s="0"/>
      <c r="LYJ48" s="0"/>
      <c r="LYK48" s="0"/>
      <c r="LYL48" s="0"/>
      <c r="LYM48" s="0"/>
      <c r="LYN48" s="0"/>
      <c r="LYO48" s="0"/>
      <c r="LYP48" s="0"/>
      <c r="LYQ48" s="0"/>
      <c r="LYR48" s="0"/>
      <c r="LYS48" s="0"/>
      <c r="LYT48" s="0"/>
      <c r="LYU48" s="0"/>
      <c r="LYV48" s="0"/>
      <c r="LYW48" s="0"/>
      <c r="LYX48" s="0"/>
      <c r="LYY48" s="0"/>
      <c r="LYZ48" s="0"/>
      <c r="LZA48" s="0"/>
      <c r="LZB48" s="0"/>
      <c r="LZC48" s="0"/>
      <c r="LZD48" s="0"/>
      <c r="LZE48" s="0"/>
      <c r="LZF48" s="0"/>
      <c r="LZG48" s="0"/>
      <c r="LZH48" s="0"/>
      <c r="LZI48" s="0"/>
      <c r="LZJ48" s="0"/>
      <c r="LZK48" s="0"/>
      <c r="LZL48" s="0"/>
      <c r="LZM48" s="0"/>
      <c r="LZN48" s="0"/>
      <c r="LZO48" s="0"/>
      <c r="LZP48" s="0"/>
      <c r="LZQ48" s="0"/>
      <c r="LZR48" s="0"/>
      <c r="LZS48" s="0"/>
      <c r="LZT48" s="0"/>
      <c r="LZU48" s="0"/>
      <c r="LZV48" s="0"/>
      <c r="LZW48" s="0"/>
      <c r="LZX48" s="0"/>
      <c r="LZY48" s="0"/>
      <c r="LZZ48" s="0"/>
      <c r="MAA48" s="0"/>
      <c r="MAB48" s="0"/>
      <c r="MAC48" s="0"/>
      <c r="MAD48" s="0"/>
      <c r="MAE48" s="0"/>
      <c r="MAF48" s="0"/>
      <c r="MAG48" s="0"/>
      <c r="MAH48" s="0"/>
      <c r="MAI48" s="0"/>
      <c r="MAJ48" s="0"/>
      <c r="MAK48" s="0"/>
      <c r="MAL48" s="0"/>
      <c r="MAM48" s="0"/>
      <c r="MAN48" s="0"/>
      <c r="MAO48" s="0"/>
      <c r="MAP48" s="0"/>
      <c r="MAQ48" s="0"/>
      <c r="MAR48" s="0"/>
      <c r="MAS48" s="0"/>
      <c r="MAT48" s="0"/>
      <c r="MAU48" s="0"/>
      <c r="MAV48" s="0"/>
      <c r="MAW48" s="0"/>
      <c r="MAX48" s="0"/>
      <c r="MAY48" s="0"/>
      <c r="MAZ48" s="0"/>
      <c r="MBA48" s="0"/>
      <c r="MBB48" s="0"/>
      <c r="MBC48" s="0"/>
      <c r="MBD48" s="0"/>
      <c r="MBE48" s="0"/>
      <c r="MBF48" s="0"/>
      <c r="MBG48" s="0"/>
      <c r="MBH48" s="0"/>
      <c r="MBI48" s="0"/>
      <c r="MBJ48" s="0"/>
      <c r="MBK48" s="0"/>
      <c r="MBL48" s="0"/>
      <c r="MBM48" s="0"/>
      <c r="MBN48" s="0"/>
      <c r="MBO48" s="0"/>
      <c r="MBP48" s="0"/>
      <c r="MBQ48" s="0"/>
      <c r="MBR48" s="0"/>
      <c r="MBS48" s="0"/>
      <c r="MBT48" s="0"/>
      <c r="MBU48" s="0"/>
      <c r="MBV48" s="0"/>
      <c r="MBW48" s="0"/>
      <c r="MBX48" s="0"/>
      <c r="MBY48" s="0"/>
      <c r="MBZ48" s="0"/>
      <c r="MCA48" s="0"/>
      <c r="MCB48" s="0"/>
      <c r="MCC48" s="0"/>
      <c r="MCD48" s="0"/>
      <c r="MCE48" s="0"/>
      <c r="MCF48" s="0"/>
      <c r="MCG48" s="0"/>
      <c r="MCH48" s="0"/>
      <c r="MCI48" s="0"/>
      <c r="MCJ48" s="0"/>
      <c r="MCK48" s="0"/>
      <c r="MCL48" s="0"/>
      <c r="MCM48" s="0"/>
      <c r="MCN48" s="0"/>
      <c r="MCO48" s="0"/>
      <c r="MCP48" s="0"/>
      <c r="MCQ48" s="0"/>
      <c r="MCR48" s="0"/>
      <c r="MCS48" s="0"/>
      <c r="MCT48" s="0"/>
      <c r="MCU48" s="0"/>
      <c r="MCV48" s="0"/>
      <c r="MCW48" s="0"/>
      <c r="MCX48" s="0"/>
      <c r="MCY48" s="0"/>
      <c r="MCZ48" s="0"/>
      <c r="MDA48" s="0"/>
      <c r="MDB48" s="0"/>
      <c r="MDC48" s="0"/>
      <c r="MDD48" s="0"/>
      <c r="MDE48" s="0"/>
      <c r="MDF48" s="0"/>
      <c r="MDG48" s="0"/>
      <c r="MDH48" s="0"/>
      <c r="MDI48" s="0"/>
      <c r="MDJ48" s="0"/>
      <c r="MDK48" s="0"/>
      <c r="MDL48" s="0"/>
      <c r="MDM48" s="0"/>
      <c r="MDN48" s="0"/>
      <c r="MDO48" s="0"/>
      <c r="MDP48" s="0"/>
      <c r="MDQ48" s="0"/>
      <c r="MDR48" s="0"/>
      <c r="MDS48" s="0"/>
      <c r="MDT48" s="0"/>
      <c r="MDU48" s="0"/>
      <c r="MDV48" s="0"/>
      <c r="MDW48" s="0"/>
      <c r="MDX48" s="0"/>
      <c r="MDY48" s="0"/>
      <c r="MDZ48" s="0"/>
      <c r="MEA48" s="0"/>
      <c r="MEB48" s="0"/>
      <c r="MEC48" s="0"/>
      <c r="MED48" s="0"/>
      <c r="MEE48" s="0"/>
      <c r="MEF48" s="0"/>
      <c r="MEG48" s="0"/>
      <c r="MEH48" s="0"/>
      <c r="MEI48" s="0"/>
      <c r="MEJ48" s="0"/>
      <c r="MEK48" s="0"/>
      <c r="MEL48" s="0"/>
      <c r="MEM48" s="0"/>
      <c r="MEN48" s="0"/>
      <c r="MEO48" s="0"/>
      <c r="MEP48" s="0"/>
      <c r="MEQ48" s="0"/>
      <c r="MER48" s="0"/>
      <c r="MES48" s="0"/>
      <c r="MET48" s="0"/>
      <c r="MEU48" s="0"/>
      <c r="MEV48" s="0"/>
      <c r="MEW48" s="0"/>
      <c r="MEX48" s="0"/>
      <c r="MEY48" s="0"/>
      <c r="MEZ48" s="0"/>
      <c r="MFA48" s="0"/>
      <c r="MFB48" s="0"/>
      <c r="MFC48" s="0"/>
      <c r="MFD48" s="0"/>
      <c r="MFE48" s="0"/>
      <c r="MFF48" s="0"/>
      <c r="MFG48" s="0"/>
      <c r="MFH48" s="0"/>
      <c r="MFI48" s="0"/>
      <c r="MFJ48" s="0"/>
      <c r="MFK48" s="0"/>
      <c r="MFL48" s="0"/>
      <c r="MFM48" s="0"/>
      <c r="MFN48" s="0"/>
      <c r="MFO48" s="0"/>
      <c r="MFP48" s="0"/>
      <c r="MFQ48" s="0"/>
      <c r="MFR48" s="0"/>
      <c r="MFS48" s="0"/>
      <c r="MFT48" s="0"/>
      <c r="MFU48" s="0"/>
      <c r="MFV48" s="0"/>
      <c r="MFW48" s="0"/>
      <c r="MFX48" s="0"/>
      <c r="MFY48" s="0"/>
      <c r="MFZ48" s="0"/>
      <c r="MGA48" s="0"/>
      <c r="MGB48" s="0"/>
      <c r="MGC48" s="0"/>
      <c r="MGD48" s="0"/>
      <c r="MGE48" s="0"/>
      <c r="MGF48" s="0"/>
      <c r="MGG48" s="0"/>
      <c r="MGH48" s="0"/>
      <c r="MGI48" s="0"/>
      <c r="MGJ48" s="0"/>
      <c r="MGK48" s="0"/>
      <c r="MGL48" s="0"/>
      <c r="MGM48" s="0"/>
      <c r="MGN48" s="0"/>
      <c r="MGO48" s="0"/>
      <c r="MGP48" s="0"/>
      <c r="MGQ48" s="0"/>
      <c r="MGR48" s="0"/>
      <c r="MGS48" s="0"/>
      <c r="MGT48" s="0"/>
      <c r="MGU48" s="0"/>
      <c r="MGV48" s="0"/>
      <c r="MGW48" s="0"/>
      <c r="MGX48" s="0"/>
      <c r="MGY48" s="0"/>
      <c r="MGZ48" s="0"/>
      <c r="MHA48" s="0"/>
      <c r="MHB48" s="0"/>
      <c r="MHC48" s="0"/>
      <c r="MHD48" s="0"/>
      <c r="MHE48" s="0"/>
      <c r="MHF48" s="0"/>
      <c r="MHG48" s="0"/>
      <c r="MHH48" s="0"/>
      <c r="MHI48" s="0"/>
      <c r="MHJ48" s="0"/>
      <c r="MHK48" s="0"/>
      <c r="MHL48" s="0"/>
      <c r="MHM48" s="0"/>
      <c r="MHN48" s="0"/>
      <c r="MHO48" s="0"/>
      <c r="MHP48" s="0"/>
      <c r="MHQ48" s="0"/>
      <c r="MHR48" s="0"/>
      <c r="MHS48" s="0"/>
      <c r="MHT48" s="0"/>
      <c r="MHU48" s="0"/>
      <c r="MHV48" s="0"/>
      <c r="MHW48" s="0"/>
      <c r="MHX48" s="0"/>
      <c r="MHY48" s="0"/>
      <c r="MHZ48" s="0"/>
      <c r="MIA48" s="0"/>
      <c r="MIB48" s="0"/>
      <c r="MIC48" s="0"/>
      <c r="MID48" s="0"/>
      <c r="MIE48" s="0"/>
      <c r="MIF48" s="0"/>
      <c r="MIG48" s="0"/>
      <c r="MIH48" s="0"/>
      <c r="MII48" s="0"/>
      <c r="MIJ48" s="0"/>
      <c r="MIK48" s="0"/>
      <c r="MIL48" s="0"/>
      <c r="MIM48" s="0"/>
      <c r="MIN48" s="0"/>
      <c r="MIO48" s="0"/>
      <c r="MIP48" s="0"/>
      <c r="MIQ48" s="0"/>
      <c r="MIR48" s="0"/>
      <c r="MIS48" s="0"/>
      <c r="MIT48" s="0"/>
      <c r="MIU48" s="0"/>
      <c r="MIV48" s="0"/>
      <c r="MIW48" s="0"/>
      <c r="MIX48" s="0"/>
      <c r="MIY48" s="0"/>
      <c r="MIZ48" s="0"/>
      <c r="MJA48" s="0"/>
      <c r="MJB48" s="0"/>
      <c r="MJC48" s="0"/>
      <c r="MJD48" s="0"/>
      <c r="MJE48" s="0"/>
      <c r="MJF48" s="0"/>
      <c r="MJG48" s="0"/>
      <c r="MJH48" s="0"/>
      <c r="MJI48" s="0"/>
      <c r="MJJ48" s="0"/>
      <c r="MJK48" s="0"/>
      <c r="MJL48" s="0"/>
      <c r="MJM48" s="0"/>
      <c r="MJN48" s="0"/>
      <c r="MJO48" s="0"/>
      <c r="MJP48" s="0"/>
      <c r="MJQ48" s="0"/>
      <c r="MJR48" s="0"/>
      <c r="MJS48" s="0"/>
      <c r="MJT48" s="0"/>
      <c r="MJU48" s="0"/>
      <c r="MJV48" s="0"/>
      <c r="MJW48" s="0"/>
      <c r="MJX48" s="0"/>
      <c r="MJY48" s="0"/>
      <c r="MJZ48" s="0"/>
      <c r="MKA48" s="0"/>
      <c r="MKB48" s="0"/>
      <c r="MKC48" s="0"/>
      <c r="MKD48" s="0"/>
      <c r="MKE48" s="0"/>
      <c r="MKF48" s="0"/>
      <c r="MKG48" s="0"/>
      <c r="MKH48" s="0"/>
      <c r="MKI48" s="0"/>
      <c r="MKJ48" s="0"/>
      <c r="MKK48" s="0"/>
      <c r="MKL48" s="0"/>
      <c r="MKM48" s="0"/>
      <c r="MKN48" s="0"/>
      <c r="MKO48" s="0"/>
      <c r="MKP48" s="0"/>
      <c r="MKQ48" s="0"/>
      <c r="MKR48" s="0"/>
      <c r="MKS48" s="0"/>
      <c r="MKT48" s="0"/>
      <c r="MKU48" s="0"/>
      <c r="MKV48" s="0"/>
      <c r="MKW48" s="0"/>
      <c r="MKX48" s="0"/>
      <c r="MKY48" s="0"/>
      <c r="MKZ48" s="0"/>
      <c r="MLA48" s="0"/>
      <c r="MLB48" s="0"/>
      <c r="MLC48" s="0"/>
      <c r="MLD48" s="0"/>
      <c r="MLE48" s="0"/>
      <c r="MLF48" s="0"/>
      <c r="MLG48" s="0"/>
      <c r="MLH48" s="0"/>
      <c r="MLI48" s="0"/>
      <c r="MLJ48" s="0"/>
      <c r="MLK48" s="0"/>
      <c r="MLL48" s="0"/>
      <c r="MLM48" s="0"/>
      <c r="MLN48" s="0"/>
      <c r="MLO48" s="0"/>
      <c r="MLP48" s="0"/>
      <c r="MLQ48" s="0"/>
      <c r="MLR48" s="0"/>
      <c r="MLS48" s="0"/>
      <c r="MLT48" s="0"/>
      <c r="MLU48" s="0"/>
      <c r="MLV48" s="0"/>
      <c r="MLW48" s="0"/>
      <c r="MLX48" s="0"/>
      <c r="MLY48" s="0"/>
      <c r="MLZ48" s="0"/>
      <c r="MMA48" s="0"/>
      <c r="MMB48" s="0"/>
      <c r="MMC48" s="0"/>
      <c r="MMD48" s="0"/>
      <c r="MME48" s="0"/>
      <c r="MMF48" s="0"/>
      <c r="MMG48" s="0"/>
      <c r="MMH48" s="0"/>
      <c r="MMI48" s="0"/>
      <c r="MMJ48" s="0"/>
      <c r="MMK48" s="0"/>
      <c r="MML48" s="0"/>
      <c r="MMM48" s="0"/>
      <c r="MMN48" s="0"/>
      <c r="MMO48" s="0"/>
      <c r="MMP48" s="0"/>
      <c r="MMQ48" s="0"/>
      <c r="MMR48" s="0"/>
      <c r="MMS48" s="0"/>
      <c r="MMT48" s="0"/>
      <c r="MMU48" s="0"/>
      <c r="MMV48" s="0"/>
      <c r="MMW48" s="0"/>
      <c r="MMX48" s="0"/>
      <c r="MMY48" s="0"/>
      <c r="MMZ48" s="0"/>
      <c r="MNA48" s="0"/>
      <c r="MNB48" s="0"/>
      <c r="MNC48" s="0"/>
      <c r="MND48" s="0"/>
      <c r="MNE48" s="0"/>
      <c r="MNF48" s="0"/>
      <c r="MNG48" s="0"/>
      <c r="MNH48" s="0"/>
      <c r="MNI48" s="0"/>
      <c r="MNJ48" s="0"/>
      <c r="MNK48" s="0"/>
      <c r="MNL48" s="0"/>
      <c r="MNM48" s="0"/>
      <c r="MNN48" s="0"/>
      <c r="MNO48" s="0"/>
      <c r="MNP48" s="0"/>
      <c r="MNQ48" s="0"/>
      <c r="MNR48" s="0"/>
      <c r="MNS48" s="0"/>
      <c r="MNT48" s="0"/>
      <c r="MNU48" s="0"/>
      <c r="MNV48" s="0"/>
      <c r="MNW48" s="0"/>
      <c r="MNX48" s="0"/>
      <c r="MNY48" s="0"/>
      <c r="MNZ48" s="0"/>
      <c r="MOA48" s="0"/>
      <c r="MOB48" s="0"/>
      <c r="MOC48" s="0"/>
      <c r="MOD48" s="0"/>
      <c r="MOE48" s="0"/>
      <c r="MOF48" s="0"/>
      <c r="MOG48" s="0"/>
      <c r="MOH48" s="0"/>
      <c r="MOI48" s="0"/>
      <c r="MOJ48" s="0"/>
      <c r="MOK48" s="0"/>
      <c r="MOL48" s="0"/>
      <c r="MOM48" s="0"/>
      <c r="MON48" s="0"/>
      <c r="MOO48" s="0"/>
      <c r="MOP48" s="0"/>
      <c r="MOQ48" s="0"/>
      <c r="MOR48" s="0"/>
      <c r="MOS48" s="0"/>
      <c r="MOT48" s="0"/>
      <c r="MOU48" s="0"/>
      <c r="MOV48" s="0"/>
      <c r="MOW48" s="0"/>
      <c r="MOX48" s="0"/>
      <c r="MOY48" s="0"/>
      <c r="MOZ48" s="0"/>
      <c r="MPA48" s="0"/>
      <c r="MPB48" s="0"/>
      <c r="MPC48" s="0"/>
      <c r="MPD48" s="0"/>
      <c r="MPE48" s="0"/>
      <c r="MPF48" s="0"/>
      <c r="MPG48" s="0"/>
      <c r="MPH48" s="0"/>
      <c r="MPI48" s="0"/>
      <c r="MPJ48" s="0"/>
      <c r="MPK48" s="0"/>
      <c r="MPL48" s="0"/>
      <c r="MPM48" s="0"/>
      <c r="MPN48" s="0"/>
      <c r="MPO48" s="0"/>
      <c r="MPP48" s="0"/>
      <c r="MPQ48" s="0"/>
      <c r="MPR48" s="0"/>
      <c r="MPS48" s="0"/>
      <c r="MPT48" s="0"/>
      <c r="MPU48" s="0"/>
      <c r="MPV48" s="0"/>
      <c r="MPW48" s="0"/>
      <c r="MPX48" s="0"/>
      <c r="MPY48" s="0"/>
      <c r="MPZ48" s="0"/>
      <c r="MQA48" s="0"/>
      <c r="MQB48" s="0"/>
      <c r="MQC48" s="0"/>
      <c r="MQD48" s="0"/>
      <c r="MQE48" s="0"/>
      <c r="MQF48" s="0"/>
      <c r="MQG48" s="0"/>
      <c r="MQH48" s="0"/>
      <c r="MQI48" s="0"/>
      <c r="MQJ48" s="0"/>
      <c r="MQK48" s="0"/>
      <c r="MQL48" s="0"/>
      <c r="MQM48" s="0"/>
      <c r="MQN48" s="0"/>
      <c r="MQO48" s="0"/>
      <c r="MQP48" s="0"/>
      <c r="MQQ48" s="0"/>
      <c r="MQR48" s="0"/>
      <c r="MQS48" s="0"/>
      <c r="MQT48" s="0"/>
      <c r="MQU48" s="0"/>
      <c r="MQV48" s="0"/>
      <c r="MQW48" s="0"/>
      <c r="MQX48" s="0"/>
      <c r="MQY48" s="0"/>
      <c r="MQZ48" s="0"/>
      <c r="MRA48" s="0"/>
      <c r="MRB48" s="0"/>
      <c r="MRC48" s="0"/>
      <c r="MRD48" s="0"/>
      <c r="MRE48" s="0"/>
      <c r="MRF48" s="0"/>
      <c r="MRG48" s="0"/>
      <c r="MRH48" s="0"/>
      <c r="MRI48" s="0"/>
      <c r="MRJ48" s="0"/>
      <c r="MRK48" s="0"/>
      <c r="MRL48" s="0"/>
      <c r="MRM48" s="0"/>
      <c r="MRN48" s="0"/>
      <c r="MRO48" s="0"/>
      <c r="MRP48" s="0"/>
      <c r="MRQ48" s="0"/>
      <c r="MRR48" s="0"/>
      <c r="MRS48" s="0"/>
      <c r="MRT48" s="0"/>
      <c r="MRU48" s="0"/>
      <c r="MRV48" s="0"/>
      <c r="MRW48" s="0"/>
      <c r="MRX48" s="0"/>
      <c r="MRY48" s="0"/>
      <c r="MRZ48" s="0"/>
      <c r="MSA48" s="0"/>
      <c r="MSB48" s="0"/>
      <c r="MSC48" s="0"/>
      <c r="MSD48" s="0"/>
      <c r="MSE48" s="0"/>
      <c r="MSF48" s="0"/>
      <c r="MSG48" s="0"/>
      <c r="MSH48" s="0"/>
      <c r="MSI48" s="0"/>
      <c r="MSJ48" s="0"/>
      <c r="MSK48" s="0"/>
      <c r="MSL48" s="0"/>
      <c r="MSM48" s="0"/>
      <c r="MSN48" s="0"/>
      <c r="MSO48" s="0"/>
      <c r="MSP48" s="0"/>
      <c r="MSQ48" s="0"/>
      <c r="MSR48" s="0"/>
      <c r="MSS48" s="0"/>
      <c r="MST48" s="0"/>
      <c r="MSU48" s="0"/>
      <c r="MSV48" s="0"/>
      <c r="MSW48" s="0"/>
      <c r="MSX48" s="0"/>
      <c r="MSY48" s="0"/>
      <c r="MSZ48" s="0"/>
      <c r="MTA48" s="0"/>
      <c r="MTB48" s="0"/>
      <c r="MTC48" s="0"/>
      <c r="MTD48" s="0"/>
      <c r="MTE48" s="0"/>
      <c r="MTF48" s="0"/>
      <c r="MTG48" s="0"/>
      <c r="MTH48" s="0"/>
      <c r="MTI48" s="0"/>
      <c r="MTJ48" s="0"/>
      <c r="MTK48" s="0"/>
      <c r="MTL48" s="0"/>
      <c r="MTM48" s="0"/>
      <c r="MTN48" s="0"/>
      <c r="MTO48" s="0"/>
      <c r="MTP48" s="0"/>
      <c r="MTQ48" s="0"/>
      <c r="MTR48" s="0"/>
      <c r="MTS48" s="0"/>
      <c r="MTT48" s="0"/>
      <c r="MTU48" s="0"/>
      <c r="MTV48" s="0"/>
      <c r="MTW48" s="0"/>
      <c r="MTX48" s="0"/>
      <c r="MTY48" s="0"/>
      <c r="MTZ48" s="0"/>
      <c r="MUA48" s="0"/>
      <c r="MUB48" s="0"/>
      <c r="MUC48" s="0"/>
      <c r="MUD48" s="0"/>
      <c r="MUE48" s="0"/>
      <c r="MUF48" s="0"/>
      <c r="MUG48" s="0"/>
      <c r="MUH48" s="0"/>
      <c r="MUI48" s="0"/>
      <c r="MUJ48" s="0"/>
      <c r="MUK48" s="0"/>
      <c r="MUL48" s="0"/>
      <c r="MUM48" s="0"/>
      <c r="MUN48" s="0"/>
      <c r="MUO48" s="0"/>
      <c r="MUP48" s="0"/>
      <c r="MUQ48" s="0"/>
      <c r="MUR48" s="0"/>
      <c r="MUS48" s="0"/>
      <c r="MUT48" s="0"/>
      <c r="MUU48" s="0"/>
      <c r="MUV48" s="0"/>
      <c r="MUW48" s="0"/>
      <c r="MUX48" s="0"/>
      <c r="MUY48" s="0"/>
      <c r="MUZ48" s="0"/>
      <c r="MVA48" s="0"/>
      <c r="MVB48" s="0"/>
      <c r="MVC48" s="0"/>
      <c r="MVD48" s="0"/>
      <c r="MVE48" s="0"/>
      <c r="MVF48" s="0"/>
      <c r="MVG48" s="0"/>
      <c r="MVH48" s="0"/>
      <c r="MVI48" s="0"/>
      <c r="MVJ48" s="0"/>
      <c r="MVK48" s="0"/>
      <c r="MVL48" s="0"/>
      <c r="MVM48" s="0"/>
      <c r="MVN48" s="0"/>
      <c r="MVO48" s="0"/>
      <c r="MVP48" s="0"/>
      <c r="MVQ48" s="0"/>
      <c r="MVR48" s="0"/>
      <c r="MVS48" s="0"/>
      <c r="MVT48" s="0"/>
      <c r="MVU48" s="0"/>
      <c r="MVV48" s="0"/>
      <c r="MVW48" s="0"/>
      <c r="MVX48" s="0"/>
      <c r="MVY48" s="0"/>
      <c r="MVZ48" s="0"/>
      <c r="MWA48" s="0"/>
      <c r="MWB48" s="0"/>
      <c r="MWC48" s="0"/>
      <c r="MWD48" s="0"/>
      <c r="MWE48" s="0"/>
      <c r="MWF48" s="0"/>
      <c r="MWG48" s="0"/>
      <c r="MWH48" s="0"/>
      <c r="MWI48" s="0"/>
      <c r="MWJ48" s="0"/>
      <c r="MWK48" s="0"/>
      <c r="MWL48" s="0"/>
      <c r="MWM48" s="0"/>
      <c r="MWN48" s="0"/>
      <c r="MWO48" s="0"/>
      <c r="MWP48" s="0"/>
      <c r="MWQ48" s="0"/>
      <c r="MWR48" s="0"/>
      <c r="MWS48" s="0"/>
      <c r="MWT48" s="0"/>
      <c r="MWU48" s="0"/>
      <c r="MWV48" s="0"/>
      <c r="MWW48" s="0"/>
      <c r="MWX48" s="0"/>
      <c r="MWY48" s="0"/>
      <c r="MWZ48" s="0"/>
      <c r="MXA48" s="0"/>
      <c r="MXB48" s="0"/>
      <c r="MXC48" s="0"/>
      <c r="MXD48" s="0"/>
      <c r="MXE48" s="0"/>
      <c r="MXF48" s="0"/>
      <c r="MXG48" s="0"/>
      <c r="MXH48" s="0"/>
      <c r="MXI48" s="0"/>
      <c r="MXJ48" s="0"/>
      <c r="MXK48" s="0"/>
      <c r="MXL48" s="0"/>
      <c r="MXM48" s="0"/>
      <c r="MXN48" s="0"/>
      <c r="MXO48" s="0"/>
      <c r="MXP48" s="0"/>
      <c r="MXQ48" s="0"/>
      <c r="MXR48" s="0"/>
      <c r="MXS48" s="0"/>
      <c r="MXT48" s="0"/>
      <c r="MXU48" s="0"/>
      <c r="MXV48" s="0"/>
      <c r="MXW48" s="0"/>
      <c r="MXX48" s="0"/>
      <c r="MXY48" s="0"/>
      <c r="MXZ48" s="0"/>
      <c r="MYA48" s="0"/>
      <c r="MYB48" s="0"/>
      <c r="MYC48" s="0"/>
      <c r="MYD48" s="0"/>
      <c r="MYE48" s="0"/>
      <c r="MYF48" s="0"/>
      <c r="MYG48" s="0"/>
      <c r="MYH48" s="0"/>
      <c r="MYI48" s="0"/>
      <c r="MYJ48" s="0"/>
      <c r="MYK48" s="0"/>
      <c r="MYL48" s="0"/>
      <c r="MYM48" s="0"/>
      <c r="MYN48" s="0"/>
      <c r="MYO48" s="0"/>
      <c r="MYP48" s="0"/>
      <c r="MYQ48" s="0"/>
      <c r="MYR48" s="0"/>
      <c r="MYS48" s="0"/>
      <c r="MYT48" s="0"/>
      <c r="MYU48" s="0"/>
      <c r="MYV48" s="0"/>
      <c r="MYW48" s="0"/>
      <c r="MYX48" s="0"/>
      <c r="MYY48" s="0"/>
      <c r="MYZ48" s="0"/>
      <c r="MZA48" s="0"/>
      <c r="MZB48" s="0"/>
      <c r="MZC48" s="0"/>
      <c r="MZD48" s="0"/>
      <c r="MZE48" s="0"/>
      <c r="MZF48" s="0"/>
      <c r="MZG48" s="0"/>
      <c r="MZH48" s="0"/>
      <c r="MZI48" s="0"/>
      <c r="MZJ48" s="0"/>
      <c r="MZK48" s="0"/>
      <c r="MZL48" s="0"/>
      <c r="MZM48" s="0"/>
      <c r="MZN48" s="0"/>
      <c r="MZO48" s="0"/>
      <c r="MZP48" s="0"/>
      <c r="MZQ48" s="0"/>
      <c r="MZR48" s="0"/>
      <c r="MZS48" s="0"/>
      <c r="MZT48" s="0"/>
      <c r="MZU48" s="0"/>
      <c r="MZV48" s="0"/>
      <c r="MZW48" s="0"/>
      <c r="MZX48" s="0"/>
      <c r="MZY48" s="0"/>
      <c r="MZZ48" s="0"/>
      <c r="NAA48" s="0"/>
      <c r="NAB48" s="0"/>
      <c r="NAC48" s="0"/>
      <c r="NAD48" s="0"/>
      <c r="NAE48" s="0"/>
      <c r="NAF48" s="0"/>
      <c r="NAG48" s="0"/>
      <c r="NAH48" s="0"/>
      <c r="NAI48" s="0"/>
      <c r="NAJ48" s="0"/>
      <c r="NAK48" s="0"/>
      <c r="NAL48" s="0"/>
      <c r="NAM48" s="0"/>
      <c r="NAN48" s="0"/>
      <c r="NAO48" s="0"/>
      <c r="NAP48" s="0"/>
      <c r="NAQ48" s="0"/>
      <c r="NAR48" s="0"/>
      <c r="NAS48" s="0"/>
      <c r="NAT48" s="0"/>
      <c r="NAU48" s="0"/>
      <c r="NAV48" s="0"/>
      <c r="NAW48" s="0"/>
      <c r="NAX48" s="0"/>
      <c r="NAY48" s="0"/>
      <c r="NAZ48" s="0"/>
      <c r="NBA48" s="0"/>
      <c r="NBB48" s="0"/>
      <c r="NBC48" s="0"/>
      <c r="NBD48" s="0"/>
      <c r="NBE48" s="0"/>
      <c r="NBF48" s="0"/>
      <c r="NBG48" s="0"/>
      <c r="NBH48" s="0"/>
      <c r="NBI48" s="0"/>
      <c r="NBJ48" s="0"/>
      <c r="NBK48" s="0"/>
      <c r="NBL48" s="0"/>
      <c r="NBM48" s="0"/>
      <c r="NBN48" s="0"/>
      <c r="NBO48" s="0"/>
      <c r="NBP48" s="0"/>
      <c r="NBQ48" s="0"/>
      <c r="NBR48" s="0"/>
      <c r="NBS48" s="0"/>
      <c r="NBT48" s="0"/>
      <c r="NBU48" s="0"/>
      <c r="NBV48" s="0"/>
      <c r="NBW48" s="0"/>
      <c r="NBX48" s="0"/>
      <c r="NBY48" s="0"/>
      <c r="NBZ48" s="0"/>
      <c r="NCA48" s="0"/>
      <c r="NCB48" s="0"/>
      <c r="NCC48" s="0"/>
      <c r="NCD48" s="0"/>
      <c r="NCE48" s="0"/>
      <c r="NCF48" s="0"/>
      <c r="NCG48" s="0"/>
      <c r="NCH48" s="0"/>
      <c r="NCI48" s="0"/>
      <c r="NCJ48" s="0"/>
      <c r="NCK48" s="0"/>
      <c r="NCL48" s="0"/>
      <c r="NCM48" s="0"/>
      <c r="NCN48" s="0"/>
      <c r="NCO48" s="0"/>
      <c r="NCP48" s="0"/>
      <c r="NCQ48" s="0"/>
      <c r="NCR48" s="0"/>
      <c r="NCS48" s="0"/>
      <c r="NCT48" s="0"/>
      <c r="NCU48" s="0"/>
      <c r="NCV48" s="0"/>
      <c r="NCW48" s="0"/>
      <c r="NCX48" s="0"/>
      <c r="NCY48" s="0"/>
      <c r="NCZ48" s="0"/>
      <c r="NDA48" s="0"/>
      <c r="NDB48" s="0"/>
      <c r="NDC48" s="0"/>
      <c r="NDD48" s="0"/>
      <c r="NDE48" s="0"/>
      <c r="NDF48" s="0"/>
      <c r="NDG48" s="0"/>
      <c r="NDH48" s="0"/>
      <c r="NDI48" s="0"/>
      <c r="NDJ48" s="0"/>
      <c r="NDK48" s="0"/>
      <c r="NDL48" s="0"/>
      <c r="NDM48" s="0"/>
      <c r="NDN48" s="0"/>
      <c r="NDO48" s="0"/>
      <c r="NDP48" s="0"/>
      <c r="NDQ48" s="0"/>
      <c r="NDR48" s="0"/>
      <c r="NDS48" s="0"/>
      <c r="NDT48" s="0"/>
      <c r="NDU48" s="0"/>
      <c r="NDV48" s="0"/>
      <c r="NDW48" s="0"/>
      <c r="NDX48" s="0"/>
      <c r="NDY48" s="0"/>
      <c r="NDZ48" s="0"/>
      <c r="NEA48" s="0"/>
      <c r="NEB48" s="0"/>
      <c r="NEC48" s="0"/>
      <c r="NED48" s="0"/>
      <c r="NEE48" s="0"/>
      <c r="NEF48" s="0"/>
      <c r="NEG48" s="0"/>
      <c r="NEH48" s="0"/>
      <c r="NEI48" s="0"/>
      <c r="NEJ48" s="0"/>
      <c r="NEK48" s="0"/>
      <c r="NEL48" s="0"/>
      <c r="NEM48" s="0"/>
      <c r="NEN48" s="0"/>
      <c r="NEO48" s="0"/>
      <c r="NEP48" s="0"/>
      <c r="NEQ48" s="0"/>
      <c r="NER48" s="0"/>
      <c r="NES48" s="0"/>
      <c r="NET48" s="0"/>
      <c r="NEU48" s="0"/>
      <c r="NEV48" s="0"/>
      <c r="NEW48" s="0"/>
      <c r="NEX48" s="0"/>
      <c r="NEY48" s="0"/>
      <c r="NEZ48" s="0"/>
      <c r="NFA48" s="0"/>
      <c r="NFB48" s="0"/>
      <c r="NFC48" s="0"/>
      <c r="NFD48" s="0"/>
      <c r="NFE48" s="0"/>
      <c r="NFF48" s="0"/>
      <c r="NFG48" s="0"/>
      <c r="NFH48" s="0"/>
      <c r="NFI48" s="0"/>
      <c r="NFJ48" s="0"/>
      <c r="NFK48" s="0"/>
      <c r="NFL48" s="0"/>
      <c r="NFM48" s="0"/>
      <c r="NFN48" s="0"/>
      <c r="NFO48" s="0"/>
      <c r="NFP48" s="0"/>
      <c r="NFQ48" s="0"/>
      <c r="NFR48" s="0"/>
      <c r="NFS48" s="0"/>
      <c r="NFT48" s="0"/>
      <c r="NFU48" s="0"/>
      <c r="NFV48" s="0"/>
      <c r="NFW48" s="0"/>
      <c r="NFX48" s="0"/>
      <c r="NFY48" s="0"/>
      <c r="NFZ48" s="0"/>
      <c r="NGA48" s="0"/>
      <c r="NGB48" s="0"/>
      <c r="NGC48" s="0"/>
      <c r="NGD48" s="0"/>
      <c r="NGE48" s="0"/>
      <c r="NGF48" s="0"/>
      <c r="NGG48" s="0"/>
      <c r="NGH48" s="0"/>
      <c r="NGI48" s="0"/>
      <c r="NGJ48" s="0"/>
      <c r="NGK48" s="0"/>
      <c r="NGL48" s="0"/>
      <c r="NGM48" s="0"/>
      <c r="NGN48" s="0"/>
      <c r="NGO48" s="0"/>
      <c r="NGP48" s="0"/>
      <c r="NGQ48" s="0"/>
      <c r="NGR48" s="0"/>
      <c r="NGS48" s="0"/>
      <c r="NGT48" s="0"/>
      <c r="NGU48" s="0"/>
      <c r="NGV48" s="0"/>
      <c r="NGW48" s="0"/>
      <c r="NGX48" s="0"/>
      <c r="NGY48" s="0"/>
      <c r="NGZ48" s="0"/>
      <c r="NHA48" s="0"/>
      <c r="NHB48" s="0"/>
      <c r="NHC48" s="0"/>
      <c r="NHD48" s="0"/>
      <c r="NHE48" s="0"/>
      <c r="NHF48" s="0"/>
      <c r="NHG48" s="0"/>
      <c r="NHH48" s="0"/>
      <c r="NHI48" s="0"/>
      <c r="NHJ48" s="0"/>
      <c r="NHK48" s="0"/>
      <c r="NHL48" s="0"/>
      <c r="NHM48" s="0"/>
      <c r="NHN48" s="0"/>
      <c r="NHO48" s="0"/>
      <c r="NHP48" s="0"/>
      <c r="NHQ48" s="0"/>
      <c r="NHR48" s="0"/>
      <c r="NHS48" s="0"/>
      <c r="NHT48" s="0"/>
      <c r="NHU48" s="0"/>
      <c r="NHV48" s="0"/>
      <c r="NHW48" s="0"/>
      <c r="NHX48" s="0"/>
      <c r="NHY48" s="0"/>
      <c r="NHZ48" s="0"/>
      <c r="NIA48" s="0"/>
      <c r="NIB48" s="0"/>
      <c r="NIC48" s="0"/>
      <c r="NID48" s="0"/>
      <c r="NIE48" s="0"/>
      <c r="NIF48" s="0"/>
      <c r="NIG48" s="0"/>
      <c r="NIH48" s="0"/>
      <c r="NII48" s="0"/>
      <c r="NIJ48" s="0"/>
      <c r="NIK48" s="0"/>
      <c r="NIL48" s="0"/>
      <c r="NIM48" s="0"/>
      <c r="NIN48" s="0"/>
      <c r="NIO48" s="0"/>
      <c r="NIP48" s="0"/>
      <c r="NIQ48" s="0"/>
      <c r="NIR48" s="0"/>
      <c r="NIS48" s="0"/>
      <c r="NIT48" s="0"/>
      <c r="NIU48" s="0"/>
      <c r="NIV48" s="0"/>
      <c r="NIW48" s="0"/>
      <c r="NIX48" s="0"/>
      <c r="NIY48" s="0"/>
      <c r="NIZ48" s="0"/>
      <c r="NJA48" s="0"/>
      <c r="NJB48" s="0"/>
      <c r="NJC48" s="0"/>
      <c r="NJD48" s="0"/>
      <c r="NJE48" s="0"/>
      <c r="NJF48" s="0"/>
      <c r="NJG48" s="0"/>
      <c r="NJH48" s="0"/>
      <c r="NJI48" s="0"/>
      <c r="NJJ48" s="0"/>
      <c r="NJK48" s="0"/>
      <c r="NJL48" s="0"/>
      <c r="NJM48" s="0"/>
      <c r="NJN48" s="0"/>
      <c r="NJO48" s="0"/>
      <c r="NJP48" s="0"/>
      <c r="NJQ48" s="0"/>
      <c r="NJR48" s="0"/>
      <c r="NJS48" s="0"/>
      <c r="NJT48" s="0"/>
      <c r="NJU48" s="0"/>
      <c r="NJV48" s="0"/>
      <c r="NJW48" s="0"/>
      <c r="NJX48" s="0"/>
      <c r="NJY48" s="0"/>
      <c r="NJZ48" s="0"/>
      <c r="NKA48" s="0"/>
      <c r="NKB48" s="0"/>
      <c r="NKC48" s="0"/>
      <c r="NKD48" s="0"/>
      <c r="NKE48" s="0"/>
      <c r="NKF48" s="0"/>
      <c r="NKG48" s="0"/>
      <c r="NKH48" s="0"/>
      <c r="NKI48" s="0"/>
      <c r="NKJ48" s="0"/>
      <c r="NKK48" s="0"/>
      <c r="NKL48" s="0"/>
      <c r="NKM48" s="0"/>
      <c r="NKN48" s="0"/>
      <c r="NKO48" s="0"/>
      <c r="NKP48" s="0"/>
      <c r="NKQ48" s="0"/>
      <c r="NKR48" s="0"/>
      <c r="NKS48" s="0"/>
      <c r="NKT48" s="0"/>
      <c r="NKU48" s="0"/>
      <c r="NKV48" s="0"/>
      <c r="NKW48" s="0"/>
      <c r="NKX48" s="0"/>
      <c r="NKY48" s="0"/>
      <c r="NKZ48" s="0"/>
      <c r="NLA48" s="0"/>
      <c r="NLB48" s="0"/>
      <c r="NLC48" s="0"/>
      <c r="NLD48" s="0"/>
      <c r="NLE48" s="0"/>
      <c r="NLF48" s="0"/>
      <c r="NLG48" s="0"/>
      <c r="NLH48" s="0"/>
      <c r="NLI48" s="0"/>
      <c r="NLJ48" s="0"/>
      <c r="NLK48" s="0"/>
      <c r="NLL48" s="0"/>
      <c r="NLM48" s="0"/>
      <c r="NLN48" s="0"/>
      <c r="NLO48" s="0"/>
      <c r="NLP48" s="0"/>
      <c r="NLQ48" s="0"/>
      <c r="NLR48" s="0"/>
      <c r="NLS48" s="0"/>
      <c r="NLT48" s="0"/>
      <c r="NLU48" s="0"/>
      <c r="NLV48" s="0"/>
      <c r="NLW48" s="0"/>
      <c r="NLX48" s="0"/>
      <c r="NLY48" s="0"/>
      <c r="NLZ48" s="0"/>
      <c r="NMA48" s="0"/>
      <c r="NMB48" s="0"/>
      <c r="NMC48" s="0"/>
      <c r="NMD48" s="0"/>
      <c r="NME48" s="0"/>
      <c r="NMF48" s="0"/>
      <c r="NMG48" s="0"/>
      <c r="NMH48" s="0"/>
      <c r="NMI48" s="0"/>
      <c r="NMJ48" s="0"/>
      <c r="NMK48" s="0"/>
      <c r="NML48" s="0"/>
      <c r="NMM48" s="0"/>
      <c r="NMN48" s="0"/>
      <c r="NMO48" s="0"/>
      <c r="NMP48" s="0"/>
      <c r="NMQ48" s="0"/>
      <c r="NMR48" s="0"/>
      <c r="NMS48" s="0"/>
      <c r="NMT48" s="0"/>
      <c r="NMU48" s="0"/>
      <c r="NMV48" s="0"/>
      <c r="NMW48" s="0"/>
      <c r="NMX48" s="0"/>
      <c r="NMY48" s="0"/>
      <c r="NMZ48" s="0"/>
      <c r="NNA48" s="0"/>
      <c r="NNB48" s="0"/>
      <c r="NNC48" s="0"/>
      <c r="NND48" s="0"/>
      <c r="NNE48" s="0"/>
      <c r="NNF48" s="0"/>
      <c r="NNG48" s="0"/>
      <c r="NNH48" s="0"/>
      <c r="NNI48" s="0"/>
      <c r="NNJ48" s="0"/>
      <c r="NNK48" s="0"/>
      <c r="NNL48" s="0"/>
      <c r="NNM48" s="0"/>
      <c r="NNN48" s="0"/>
      <c r="NNO48" s="0"/>
      <c r="NNP48" s="0"/>
      <c r="NNQ48" s="0"/>
      <c r="NNR48" s="0"/>
      <c r="NNS48" s="0"/>
      <c r="NNT48" s="0"/>
      <c r="NNU48" s="0"/>
      <c r="NNV48" s="0"/>
      <c r="NNW48" s="0"/>
      <c r="NNX48" s="0"/>
      <c r="NNY48" s="0"/>
      <c r="NNZ48" s="0"/>
      <c r="NOA48" s="0"/>
      <c r="NOB48" s="0"/>
      <c r="NOC48" s="0"/>
      <c r="NOD48" s="0"/>
      <c r="NOE48" s="0"/>
      <c r="NOF48" s="0"/>
      <c r="NOG48" s="0"/>
      <c r="NOH48" s="0"/>
      <c r="NOI48" s="0"/>
      <c r="NOJ48" s="0"/>
      <c r="NOK48" s="0"/>
      <c r="NOL48" s="0"/>
      <c r="NOM48" s="0"/>
      <c r="NON48" s="0"/>
      <c r="NOO48" s="0"/>
      <c r="NOP48" s="0"/>
      <c r="NOQ48" s="0"/>
      <c r="NOR48" s="0"/>
      <c r="NOS48" s="0"/>
      <c r="NOT48" s="0"/>
      <c r="NOU48" s="0"/>
      <c r="NOV48" s="0"/>
      <c r="NOW48" s="0"/>
      <c r="NOX48" s="0"/>
      <c r="NOY48" s="0"/>
      <c r="NOZ48" s="0"/>
      <c r="NPA48" s="0"/>
      <c r="NPB48" s="0"/>
      <c r="NPC48" s="0"/>
      <c r="NPD48" s="0"/>
      <c r="NPE48" s="0"/>
      <c r="NPF48" s="0"/>
      <c r="NPG48" s="0"/>
      <c r="NPH48" s="0"/>
      <c r="NPI48" s="0"/>
      <c r="NPJ48" s="0"/>
      <c r="NPK48" s="0"/>
      <c r="NPL48" s="0"/>
      <c r="NPM48" s="0"/>
      <c r="NPN48" s="0"/>
      <c r="NPO48" s="0"/>
      <c r="NPP48" s="0"/>
      <c r="NPQ48" s="0"/>
      <c r="NPR48" s="0"/>
      <c r="NPS48" s="0"/>
      <c r="NPT48" s="0"/>
      <c r="NPU48" s="0"/>
      <c r="NPV48" s="0"/>
      <c r="NPW48" s="0"/>
      <c r="NPX48" s="0"/>
      <c r="NPY48" s="0"/>
      <c r="NPZ48" s="0"/>
      <c r="NQA48" s="0"/>
      <c r="NQB48" s="0"/>
      <c r="NQC48" s="0"/>
      <c r="NQD48" s="0"/>
      <c r="NQE48" s="0"/>
      <c r="NQF48" s="0"/>
      <c r="NQG48" s="0"/>
      <c r="NQH48" s="0"/>
      <c r="NQI48" s="0"/>
      <c r="NQJ48" s="0"/>
      <c r="NQK48" s="0"/>
      <c r="NQL48" s="0"/>
      <c r="NQM48" s="0"/>
      <c r="NQN48" s="0"/>
      <c r="NQO48" s="0"/>
      <c r="NQP48" s="0"/>
      <c r="NQQ48" s="0"/>
      <c r="NQR48" s="0"/>
      <c r="NQS48" s="0"/>
      <c r="NQT48" s="0"/>
      <c r="NQU48" s="0"/>
      <c r="NQV48" s="0"/>
      <c r="NQW48" s="0"/>
      <c r="NQX48" s="0"/>
      <c r="NQY48" s="0"/>
      <c r="NQZ48" s="0"/>
      <c r="NRA48" s="0"/>
      <c r="NRB48" s="0"/>
      <c r="NRC48" s="0"/>
      <c r="NRD48" s="0"/>
      <c r="NRE48" s="0"/>
      <c r="NRF48" s="0"/>
      <c r="NRG48" s="0"/>
      <c r="NRH48" s="0"/>
      <c r="NRI48" s="0"/>
      <c r="NRJ48" s="0"/>
      <c r="NRK48" s="0"/>
      <c r="NRL48" s="0"/>
      <c r="NRM48" s="0"/>
      <c r="NRN48" s="0"/>
      <c r="NRO48" s="0"/>
      <c r="NRP48" s="0"/>
      <c r="NRQ48" s="0"/>
      <c r="NRR48" s="0"/>
      <c r="NRS48" s="0"/>
      <c r="NRT48" s="0"/>
      <c r="NRU48" s="0"/>
      <c r="NRV48" s="0"/>
      <c r="NRW48" s="0"/>
      <c r="NRX48" s="0"/>
      <c r="NRY48" s="0"/>
      <c r="NRZ48" s="0"/>
      <c r="NSA48" s="0"/>
      <c r="NSB48" s="0"/>
      <c r="NSC48" s="0"/>
      <c r="NSD48" s="0"/>
      <c r="NSE48" s="0"/>
      <c r="NSF48" s="0"/>
      <c r="NSG48" s="0"/>
      <c r="NSH48" s="0"/>
      <c r="NSI48" s="0"/>
      <c r="NSJ48" s="0"/>
      <c r="NSK48" s="0"/>
      <c r="NSL48" s="0"/>
      <c r="NSM48" s="0"/>
      <c r="NSN48" s="0"/>
      <c r="NSO48" s="0"/>
      <c r="NSP48" s="0"/>
      <c r="NSQ48" s="0"/>
      <c r="NSR48" s="0"/>
      <c r="NSS48" s="0"/>
      <c r="NST48" s="0"/>
      <c r="NSU48" s="0"/>
      <c r="NSV48" s="0"/>
      <c r="NSW48" s="0"/>
      <c r="NSX48" s="0"/>
      <c r="NSY48" s="0"/>
      <c r="NSZ48" s="0"/>
      <c r="NTA48" s="0"/>
      <c r="NTB48" s="0"/>
      <c r="NTC48" s="0"/>
      <c r="NTD48" s="0"/>
      <c r="NTE48" s="0"/>
      <c r="NTF48" s="0"/>
      <c r="NTG48" s="0"/>
      <c r="NTH48" s="0"/>
      <c r="NTI48" s="0"/>
      <c r="NTJ48" s="0"/>
      <c r="NTK48" s="0"/>
      <c r="NTL48" s="0"/>
      <c r="NTM48" s="0"/>
      <c r="NTN48" s="0"/>
      <c r="NTO48" s="0"/>
      <c r="NTP48" s="0"/>
      <c r="NTQ48" s="0"/>
      <c r="NTR48" s="0"/>
      <c r="NTS48" s="0"/>
      <c r="NTT48" s="0"/>
      <c r="NTU48" s="0"/>
      <c r="NTV48" s="0"/>
      <c r="NTW48" s="0"/>
      <c r="NTX48" s="0"/>
      <c r="NTY48" s="0"/>
      <c r="NTZ48" s="0"/>
      <c r="NUA48" s="0"/>
      <c r="NUB48" s="0"/>
      <c r="NUC48" s="0"/>
      <c r="NUD48" s="0"/>
      <c r="NUE48" s="0"/>
      <c r="NUF48" s="0"/>
      <c r="NUG48" s="0"/>
      <c r="NUH48" s="0"/>
      <c r="NUI48" s="0"/>
      <c r="NUJ48" s="0"/>
      <c r="NUK48" s="0"/>
      <c r="NUL48" s="0"/>
      <c r="NUM48" s="0"/>
      <c r="NUN48" s="0"/>
      <c r="NUO48" s="0"/>
      <c r="NUP48" s="0"/>
      <c r="NUQ48" s="0"/>
      <c r="NUR48" s="0"/>
      <c r="NUS48" s="0"/>
      <c r="NUT48" s="0"/>
      <c r="NUU48" s="0"/>
      <c r="NUV48" s="0"/>
      <c r="NUW48" s="0"/>
      <c r="NUX48" s="0"/>
      <c r="NUY48" s="0"/>
      <c r="NUZ48" s="0"/>
      <c r="NVA48" s="0"/>
      <c r="NVB48" s="0"/>
      <c r="NVC48" s="0"/>
      <c r="NVD48" s="0"/>
      <c r="NVE48" s="0"/>
      <c r="NVF48" s="0"/>
      <c r="NVG48" s="0"/>
      <c r="NVH48" s="0"/>
      <c r="NVI48" s="0"/>
      <c r="NVJ48" s="0"/>
      <c r="NVK48" s="0"/>
      <c r="NVL48" s="0"/>
      <c r="NVM48" s="0"/>
      <c r="NVN48" s="0"/>
      <c r="NVO48" s="0"/>
      <c r="NVP48" s="0"/>
      <c r="NVQ48" s="0"/>
      <c r="NVR48" s="0"/>
      <c r="NVS48" s="0"/>
      <c r="NVT48" s="0"/>
      <c r="NVU48" s="0"/>
      <c r="NVV48" s="0"/>
      <c r="NVW48" s="0"/>
      <c r="NVX48" s="0"/>
      <c r="NVY48" s="0"/>
      <c r="NVZ48" s="0"/>
      <c r="NWA48" s="0"/>
      <c r="NWB48" s="0"/>
      <c r="NWC48" s="0"/>
      <c r="NWD48" s="0"/>
      <c r="NWE48" s="0"/>
      <c r="NWF48" s="0"/>
      <c r="NWG48" s="0"/>
      <c r="NWH48" s="0"/>
      <c r="NWI48" s="0"/>
      <c r="NWJ48" s="0"/>
      <c r="NWK48" s="0"/>
      <c r="NWL48" s="0"/>
      <c r="NWM48" s="0"/>
      <c r="NWN48" s="0"/>
      <c r="NWO48" s="0"/>
      <c r="NWP48" s="0"/>
      <c r="NWQ48" s="0"/>
      <c r="NWR48" s="0"/>
      <c r="NWS48" s="0"/>
      <c r="NWT48" s="0"/>
      <c r="NWU48" s="0"/>
      <c r="NWV48" s="0"/>
      <c r="NWW48" s="0"/>
      <c r="NWX48" s="0"/>
      <c r="NWY48" s="0"/>
      <c r="NWZ48" s="0"/>
      <c r="NXA48" s="0"/>
      <c r="NXB48" s="0"/>
      <c r="NXC48" s="0"/>
      <c r="NXD48" s="0"/>
      <c r="NXE48" s="0"/>
      <c r="NXF48" s="0"/>
      <c r="NXG48" s="0"/>
      <c r="NXH48" s="0"/>
      <c r="NXI48" s="0"/>
      <c r="NXJ48" s="0"/>
      <c r="NXK48" s="0"/>
      <c r="NXL48" s="0"/>
      <c r="NXM48" s="0"/>
      <c r="NXN48" s="0"/>
      <c r="NXO48" s="0"/>
      <c r="NXP48" s="0"/>
      <c r="NXQ48" s="0"/>
      <c r="NXR48" s="0"/>
      <c r="NXS48" s="0"/>
      <c r="NXT48" s="0"/>
      <c r="NXU48" s="0"/>
      <c r="NXV48" s="0"/>
      <c r="NXW48" s="0"/>
      <c r="NXX48" s="0"/>
      <c r="NXY48" s="0"/>
      <c r="NXZ48" s="0"/>
      <c r="NYA48" s="0"/>
      <c r="NYB48" s="0"/>
      <c r="NYC48" s="0"/>
      <c r="NYD48" s="0"/>
      <c r="NYE48" s="0"/>
      <c r="NYF48" s="0"/>
      <c r="NYG48" s="0"/>
      <c r="NYH48" s="0"/>
      <c r="NYI48" s="0"/>
      <c r="NYJ48" s="0"/>
      <c r="NYK48" s="0"/>
      <c r="NYL48" s="0"/>
      <c r="NYM48" s="0"/>
      <c r="NYN48" s="0"/>
      <c r="NYO48" s="0"/>
      <c r="NYP48" s="0"/>
      <c r="NYQ48" s="0"/>
      <c r="NYR48" s="0"/>
      <c r="NYS48" s="0"/>
      <c r="NYT48" s="0"/>
      <c r="NYU48" s="0"/>
      <c r="NYV48" s="0"/>
      <c r="NYW48" s="0"/>
      <c r="NYX48" s="0"/>
      <c r="NYY48" s="0"/>
      <c r="NYZ48" s="0"/>
      <c r="NZA48" s="0"/>
      <c r="NZB48" s="0"/>
      <c r="NZC48" s="0"/>
      <c r="NZD48" s="0"/>
      <c r="NZE48" s="0"/>
      <c r="NZF48" s="0"/>
      <c r="NZG48" s="0"/>
      <c r="NZH48" s="0"/>
      <c r="NZI48" s="0"/>
      <c r="NZJ48" s="0"/>
      <c r="NZK48" s="0"/>
      <c r="NZL48" s="0"/>
      <c r="NZM48" s="0"/>
      <c r="NZN48" s="0"/>
      <c r="NZO48" s="0"/>
      <c r="NZP48" s="0"/>
      <c r="NZQ48" s="0"/>
      <c r="NZR48" s="0"/>
      <c r="NZS48" s="0"/>
      <c r="NZT48" s="0"/>
      <c r="NZU48" s="0"/>
      <c r="NZV48" s="0"/>
      <c r="NZW48" s="0"/>
      <c r="NZX48" s="0"/>
      <c r="NZY48" s="0"/>
      <c r="NZZ48" s="0"/>
      <c r="OAA48" s="0"/>
      <c r="OAB48" s="0"/>
      <c r="OAC48" s="0"/>
      <c r="OAD48" s="0"/>
      <c r="OAE48" s="0"/>
      <c r="OAF48" s="0"/>
      <c r="OAG48" s="0"/>
      <c r="OAH48" s="0"/>
      <c r="OAI48" s="0"/>
      <c r="OAJ48" s="0"/>
      <c r="OAK48" s="0"/>
      <c r="OAL48" s="0"/>
      <c r="OAM48" s="0"/>
      <c r="OAN48" s="0"/>
      <c r="OAO48" s="0"/>
      <c r="OAP48" s="0"/>
      <c r="OAQ48" s="0"/>
      <c r="OAR48" s="0"/>
      <c r="OAS48" s="0"/>
      <c r="OAT48" s="0"/>
      <c r="OAU48" s="0"/>
      <c r="OAV48" s="0"/>
      <c r="OAW48" s="0"/>
      <c r="OAX48" s="0"/>
      <c r="OAY48" s="0"/>
      <c r="OAZ48" s="0"/>
      <c r="OBA48" s="0"/>
      <c r="OBB48" s="0"/>
      <c r="OBC48" s="0"/>
      <c r="OBD48" s="0"/>
      <c r="OBE48" s="0"/>
      <c r="OBF48" s="0"/>
      <c r="OBG48" s="0"/>
      <c r="OBH48" s="0"/>
      <c r="OBI48" s="0"/>
      <c r="OBJ48" s="0"/>
      <c r="OBK48" s="0"/>
      <c r="OBL48" s="0"/>
      <c r="OBM48" s="0"/>
      <c r="OBN48" s="0"/>
      <c r="OBO48" s="0"/>
      <c r="OBP48" s="0"/>
      <c r="OBQ48" s="0"/>
      <c r="OBR48" s="0"/>
      <c r="OBS48" s="0"/>
      <c r="OBT48" s="0"/>
      <c r="OBU48" s="0"/>
      <c r="OBV48" s="0"/>
      <c r="OBW48" s="0"/>
      <c r="OBX48" s="0"/>
      <c r="OBY48" s="0"/>
      <c r="OBZ48" s="0"/>
      <c r="OCA48" s="0"/>
      <c r="OCB48" s="0"/>
      <c r="OCC48" s="0"/>
      <c r="OCD48" s="0"/>
      <c r="OCE48" s="0"/>
      <c r="OCF48" s="0"/>
      <c r="OCG48" s="0"/>
      <c r="OCH48" s="0"/>
      <c r="OCI48" s="0"/>
      <c r="OCJ48" s="0"/>
      <c r="OCK48" s="0"/>
      <c r="OCL48" s="0"/>
      <c r="OCM48" s="0"/>
      <c r="OCN48" s="0"/>
      <c r="OCO48" s="0"/>
      <c r="OCP48" s="0"/>
      <c r="OCQ48" s="0"/>
      <c r="OCR48" s="0"/>
      <c r="OCS48" s="0"/>
      <c r="OCT48" s="0"/>
      <c r="OCU48" s="0"/>
      <c r="OCV48" s="0"/>
      <c r="OCW48" s="0"/>
      <c r="OCX48" s="0"/>
      <c r="OCY48" s="0"/>
      <c r="OCZ48" s="0"/>
      <c r="ODA48" s="0"/>
      <c r="ODB48" s="0"/>
      <c r="ODC48" s="0"/>
      <c r="ODD48" s="0"/>
      <c r="ODE48" s="0"/>
      <c r="ODF48" s="0"/>
      <c r="ODG48" s="0"/>
      <c r="ODH48" s="0"/>
      <c r="ODI48" s="0"/>
      <c r="ODJ48" s="0"/>
      <c r="ODK48" s="0"/>
      <c r="ODL48" s="0"/>
      <c r="ODM48" s="0"/>
      <c r="ODN48" s="0"/>
      <c r="ODO48" s="0"/>
      <c r="ODP48" s="0"/>
      <c r="ODQ48" s="0"/>
      <c r="ODR48" s="0"/>
      <c r="ODS48" s="0"/>
      <c r="ODT48" s="0"/>
      <c r="ODU48" s="0"/>
      <c r="ODV48" s="0"/>
      <c r="ODW48" s="0"/>
      <c r="ODX48" s="0"/>
      <c r="ODY48" s="0"/>
      <c r="ODZ48" s="0"/>
      <c r="OEA48" s="0"/>
      <c r="OEB48" s="0"/>
      <c r="OEC48" s="0"/>
      <c r="OED48" s="0"/>
      <c r="OEE48" s="0"/>
      <c r="OEF48" s="0"/>
      <c r="OEG48" s="0"/>
      <c r="OEH48" s="0"/>
      <c r="OEI48" s="0"/>
      <c r="OEJ48" s="0"/>
      <c r="OEK48" s="0"/>
      <c r="OEL48" s="0"/>
      <c r="OEM48" s="0"/>
      <c r="OEN48" s="0"/>
      <c r="OEO48" s="0"/>
      <c r="OEP48" s="0"/>
      <c r="OEQ48" s="0"/>
      <c r="OER48" s="0"/>
      <c r="OES48" s="0"/>
      <c r="OET48" s="0"/>
      <c r="OEU48" s="0"/>
      <c r="OEV48" s="0"/>
      <c r="OEW48" s="0"/>
      <c r="OEX48" s="0"/>
      <c r="OEY48" s="0"/>
      <c r="OEZ48" s="0"/>
      <c r="OFA48" s="0"/>
      <c r="OFB48" s="0"/>
      <c r="OFC48" s="0"/>
      <c r="OFD48" s="0"/>
      <c r="OFE48" s="0"/>
      <c r="OFF48" s="0"/>
      <c r="OFG48" s="0"/>
      <c r="OFH48" s="0"/>
      <c r="OFI48" s="0"/>
      <c r="OFJ48" s="0"/>
      <c r="OFK48" s="0"/>
      <c r="OFL48" s="0"/>
      <c r="OFM48" s="0"/>
      <c r="OFN48" s="0"/>
      <c r="OFO48" s="0"/>
      <c r="OFP48" s="0"/>
      <c r="OFQ48" s="0"/>
      <c r="OFR48" s="0"/>
      <c r="OFS48" s="0"/>
      <c r="OFT48" s="0"/>
      <c r="OFU48" s="0"/>
      <c r="OFV48" s="0"/>
      <c r="OFW48" s="0"/>
      <c r="OFX48" s="0"/>
      <c r="OFY48" s="0"/>
      <c r="OFZ48" s="0"/>
      <c r="OGA48" s="0"/>
      <c r="OGB48" s="0"/>
      <c r="OGC48" s="0"/>
      <c r="OGD48" s="0"/>
      <c r="OGE48" s="0"/>
      <c r="OGF48" s="0"/>
      <c r="OGG48" s="0"/>
      <c r="OGH48" s="0"/>
      <c r="OGI48" s="0"/>
      <c r="OGJ48" s="0"/>
      <c r="OGK48" s="0"/>
      <c r="OGL48" s="0"/>
      <c r="OGM48" s="0"/>
      <c r="OGN48" s="0"/>
      <c r="OGO48" s="0"/>
      <c r="OGP48" s="0"/>
      <c r="OGQ48" s="0"/>
      <c r="OGR48" s="0"/>
      <c r="OGS48" s="0"/>
      <c r="OGT48" s="0"/>
      <c r="OGU48" s="0"/>
      <c r="OGV48" s="0"/>
      <c r="OGW48" s="0"/>
      <c r="OGX48" s="0"/>
      <c r="OGY48" s="0"/>
      <c r="OGZ48" s="0"/>
      <c r="OHA48" s="0"/>
      <c r="OHB48" s="0"/>
      <c r="OHC48" s="0"/>
      <c r="OHD48" s="0"/>
      <c r="OHE48" s="0"/>
      <c r="OHF48" s="0"/>
      <c r="OHG48" s="0"/>
      <c r="OHH48" s="0"/>
      <c r="OHI48" s="0"/>
      <c r="OHJ48" s="0"/>
      <c r="OHK48" s="0"/>
      <c r="OHL48" s="0"/>
      <c r="OHM48" s="0"/>
      <c r="OHN48" s="0"/>
      <c r="OHO48" s="0"/>
      <c r="OHP48" s="0"/>
      <c r="OHQ48" s="0"/>
      <c r="OHR48" s="0"/>
      <c r="OHS48" s="0"/>
      <c r="OHT48" s="0"/>
      <c r="OHU48" s="0"/>
      <c r="OHV48" s="0"/>
      <c r="OHW48" s="0"/>
      <c r="OHX48" s="0"/>
      <c r="OHY48" s="0"/>
      <c r="OHZ48" s="0"/>
      <c r="OIA48" s="0"/>
      <c r="OIB48" s="0"/>
      <c r="OIC48" s="0"/>
      <c r="OID48" s="0"/>
      <c r="OIE48" s="0"/>
      <c r="OIF48" s="0"/>
      <c r="OIG48" s="0"/>
      <c r="OIH48" s="0"/>
      <c r="OII48" s="0"/>
      <c r="OIJ48" s="0"/>
      <c r="OIK48" s="0"/>
      <c r="OIL48" s="0"/>
      <c r="OIM48" s="0"/>
      <c r="OIN48" s="0"/>
      <c r="OIO48" s="0"/>
      <c r="OIP48" s="0"/>
      <c r="OIQ48" s="0"/>
      <c r="OIR48" s="0"/>
      <c r="OIS48" s="0"/>
      <c r="OIT48" s="0"/>
      <c r="OIU48" s="0"/>
      <c r="OIV48" s="0"/>
      <c r="OIW48" s="0"/>
      <c r="OIX48" s="0"/>
      <c r="OIY48" s="0"/>
      <c r="OIZ48" s="0"/>
      <c r="OJA48" s="0"/>
      <c r="OJB48" s="0"/>
      <c r="OJC48" s="0"/>
      <c r="OJD48" s="0"/>
      <c r="OJE48" s="0"/>
      <c r="OJF48" s="0"/>
      <c r="OJG48" s="0"/>
      <c r="OJH48" s="0"/>
      <c r="OJI48" s="0"/>
      <c r="OJJ48" s="0"/>
      <c r="OJK48" s="0"/>
      <c r="OJL48" s="0"/>
      <c r="OJM48" s="0"/>
      <c r="OJN48" s="0"/>
      <c r="OJO48" s="0"/>
      <c r="OJP48" s="0"/>
      <c r="OJQ48" s="0"/>
      <c r="OJR48" s="0"/>
      <c r="OJS48" s="0"/>
      <c r="OJT48" s="0"/>
      <c r="OJU48" s="0"/>
      <c r="OJV48" s="0"/>
      <c r="OJW48" s="0"/>
      <c r="OJX48" s="0"/>
      <c r="OJY48" s="0"/>
      <c r="OJZ48" s="0"/>
      <c r="OKA48" s="0"/>
      <c r="OKB48" s="0"/>
      <c r="OKC48" s="0"/>
      <c r="OKD48" s="0"/>
      <c r="OKE48" s="0"/>
      <c r="OKF48" s="0"/>
      <c r="OKG48" s="0"/>
      <c r="OKH48" s="0"/>
      <c r="OKI48" s="0"/>
      <c r="OKJ48" s="0"/>
      <c r="OKK48" s="0"/>
      <c r="OKL48" s="0"/>
      <c r="OKM48" s="0"/>
      <c r="OKN48" s="0"/>
      <c r="OKO48" s="0"/>
      <c r="OKP48" s="0"/>
      <c r="OKQ48" s="0"/>
      <c r="OKR48" s="0"/>
      <c r="OKS48" s="0"/>
      <c r="OKT48" s="0"/>
      <c r="OKU48" s="0"/>
      <c r="OKV48" s="0"/>
      <c r="OKW48" s="0"/>
      <c r="OKX48" s="0"/>
      <c r="OKY48" s="0"/>
      <c r="OKZ48" s="0"/>
      <c r="OLA48" s="0"/>
      <c r="OLB48" s="0"/>
      <c r="OLC48" s="0"/>
      <c r="OLD48" s="0"/>
      <c r="OLE48" s="0"/>
      <c r="OLF48" s="0"/>
      <c r="OLG48" s="0"/>
      <c r="OLH48" s="0"/>
      <c r="OLI48" s="0"/>
      <c r="OLJ48" s="0"/>
      <c r="OLK48" s="0"/>
      <c r="OLL48" s="0"/>
      <c r="OLM48" s="0"/>
      <c r="OLN48" s="0"/>
      <c r="OLO48" s="0"/>
      <c r="OLP48" s="0"/>
      <c r="OLQ48" s="0"/>
      <c r="OLR48" s="0"/>
      <c r="OLS48" s="0"/>
      <c r="OLT48" s="0"/>
      <c r="OLU48" s="0"/>
      <c r="OLV48" s="0"/>
      <c r="OLW48" s="0"/>
      <c r="OLX48" s="0"/>
      <c r="OLY48" s="0"/>
      <c r="OLZ48" s="0"/>
      <c r="OMA48" s="0"/>
      <c r="OMB48" s="0"/>
      <c r="OMC48" s="0"/>
      <c r="OMD48" s="0"/>
      <c r="OME48" s="0"/>
      <c r="OMF48" s="0"/>
      <c r="OMG48" s="0"/>
      <c r="OMH48" s="0"/>
      <c r="OMI48" s="0"/>
      <c r="OMJ48" s="0"/>
      <c r="OMK48" s="0"/>
      <c r="OML48" s="0"/>
      <c r="OMM48" s="0"/>
      <c r="OMN48" s="0"/>
      <c r="OMO48" s="0"/>
      <c r="OMP48" s="0"/>
      <c r="OMQ48" s="0"/>
      <c r="OMR48" s="0"/>
      <c r="OMS48" s="0"/>
      <c r="OMT48" s="0"/>
      <c r="OMU48" s="0"/>
      <c r="OMV48" s="0"/>
      <c r="OMW48" s="0"/>
      <c r="OMX48" s="0"/>
      <c r="OMY48" s="0"/>
      <c r="OMZ48" s="0"/>
      <c r="ONA48" s="0"/>
      <c r="ONB48" s="0"/>
      <c r="ONC48" s="0"/>
      <c r="OND48" s="0"/>
      <c r="ONE48" s="0"/>
      <c r="ONF48" s="0"/>
      <c r="ONG48" s="0"/>
      <c r="ONH48" s="0"/>
      <c r="ONI48" s="0"/>
      <c r="ONJ48" s="0"/>
      <c r="ONK48" s="0"/>
      <c r="ONL48" s="0"/>
      <c r="ONM48" s="0"/>
      <c r="ONN48" s="0"/>
      <c r="ONO48" s="0"/>
      <c r="ONP48" s="0"/>
      <c r="ONQ48" s="0"/>
      <c r="ONR48" s="0"/>
      <c r="ONS48" s="0"/>
      <c r="ONT48" s="0"/>
      <c r="ONU48" s="0"/>
      <c r="ONV48" s="0"/>
      <c r="ONW48" s="0"/>
      <c r="ONX48" s="0"/>
      <c r="ONY48" s="0"/>
      <c r="ONZ48" s="0"/>
      <c r="OOA48" s="0"/>
      <c r="OOB48" s="0"/>
      <c r="OOC48" s="0"/>
      <c r="OOD48" s="0"/>
      <c r="OOE48" s="0"/>
      <c r="OOF48" s="0"/>
      <c r="OOG48" s="0"/>
      <c r="OOH48" s="0"/>
      <c r="OOI48" s="0"/>
      <c r="OOJ48" s="0"/>
      <c r="OOK48" s="0"/>
      <c r="OOL48" s="0"/>
      <c r="OOM48" s="0"/>
      <c r="OON48" s="0"/>
      <c r="OOO48" s="0"/>
      <c r="OOP48" s="0"/>
      <c r="OOQ48" s="0"/>
      <c r="OOR48" s="0"/>
      <c r="OOS48" s="0"/>
      <c r="OOT48" s="0"/>
      <c r="OOU48" s="0"/>
      <c r="OOV48" s="0"/>
      <c r="OOW48" s="0"/>
      <c r="OOX48" s="0"/>
      <c r="OOY48" s="0"/>
      <c r="OOZ48" s="0"/>
      <c r="OPA48" s="0"/>
      <c r="OPB48" s="0"/>
      <c r="OPC48" s="0"/>
      <c r="OPD48" s="0"/>
      <c r="OPE48" s="0"/>
      <c r="OPF48" s="0"/>
      <c r="OPG48" s="0"/>
      <c r="OPH48" s="0"/>
      <c r="OPI48" s="0"/>
      <c r="OPJ48" s="0"/>
      <c r="OPK48" s="0"/>
      <c r="OPL48" s="0"/>
      <c r="OPM48" s="0"/>
      <c r="OPN48" s="0"/>
      <c r="OPO48" s="0"/>
      <c r="OPP48" s="0"/>
      <c r="OPQ48" s="0"/>
      <c r="OPR48" s="0"/>
      <c r="OPS48" s="0"/>
      <c r="OPT48" s="0"/>
      <c r="OPU48" s="0"/>
      <c r="OPV48" s="0"/>
      <c r="OPW48" s="0"/>
      <c r="OPX48" s="0"/>
      <c r="OPY48" s="0"/>
      <c r="OPZ48" s="0"/>
      <c r="OQA48" s="0"/>
      <c r="OQB48" s="0"/>
      <c r="OQC48" s="0"/>
      <c r="OQD48" s="0"/>
      <c r="OQE48" s="0"/>
      <c r="OQF48" s="0"/>
      <c r="OQG48" s="0"/>
      <c r="OQH48" s="0"/>
      <c r="OQI48" s="0"/>
      <c r="OQJ48" s="0"/>
      <c r="OQK48" s="0"/>
      <c r="OQL48" s="0"/>
      <c r="OQM48" s="0"/>
      <c r="OQN48" s="0"/>
      <c r="OQO48" s="0"/>
      <c r="OQP48" s="0"/>
      <c r="OQQ48" s="0"/>
      <c r="OQR48" s="0"/>
      <c r="OQS48" s="0"/>
      <c r="OQT48" s="0"/>
      <c r="OQU48" s="0"/>
      <c r="OQV48" s="0"/>
      <c r="OQW48" s="0"/>
      <c r="OQX48" s="0"/>
      <c r="OQY48" s="0"/>
      <c r="OQZ48" s="0"/>
      <c r="ORA48" s="0"/>
      <c r="ORB48" s="0"/>
      <c r="ORC48" s="0"/>
      <c r="ORD48" s="0"/>
      <c r="ORE48" s="0"/>
      <c r="ORF48" s="0"/>
      <c r="ORG48" s="0"/>
      <c r="ORH48" s="0"/>
      <c r="ORI48" s="0"/>
      <c r="ORJ48" s="0"/>
      <c r="ORK48" s="0"/>
      <c r="ORL48" s="0"/>
      <c r="ORM48" s="0"/>
      <c r="ORN48" s="0"/>
      <c r="ORO48" s="0"/>
      <c r="ORP48" s="0"/>
      <c r="ORQ48" s="0"/>
      <c r="ORR48" s="0"/>
      <c r="ORS48" s="0"/>
      <c r="ORT48" s="0"/>
      <c r="ORU48" s="0"/>
      <c r="ORV48" s="0"/>
      <c r="ORW48" s="0"/>
      <c r="ORX48" s="0"/>
      <c r="ORY48" s="0"/>
      <c r="ORZ48" s="0"/>
      <c r="OSA48" s="0"/>
      <c r="OSB48" s="0"/>
      <c r="OSC48" s="0"/>
      <c r="OSD48" s="0"/>
      <c r="OSE48" s="0"/>
      <c r="OSF48" s="0"/>
      <c r="OSG48" s="0"/>
      <c r="OSH48" s="0"/>
      <c r="OSI48" s="0"/>
      <c r="OSJ48" s="0"/>
      <c r="OSK48" s="0"/>
      <c r="OSL48" s="0"/>
      <c r="OSM48" s="0"/>
      <c r="OSN48" s="0"/>
      <c r="OSO48" s="0"/>
      <c r="OSP48" s="0"/>
      <c r="OSQ48" s="0"/>
      <c r="OSR48" s="0"/>
      <c r="OSS48" s="0"/>
      <c r="OST48" s="0"/>
      <c r="OSU48" s="0"/>
      <c r="OSV48" s="0"/>
      <c r="OSW48" s="0"/>
      <c r="OSX48" s="0"/>
      <c r="OSY48" s="0"/>
      <c r="OSZ48" s="0"/>
      <c r="OTA48" s="0"/>
      <c r="OTB48" s="0"/>
      <c r="OTC48" s="0"/>
      <c r="OTD48" s="0"/>
      <c r="OTE48" s="0"/>
      <c r="OTF48" s="0"/>
      <c r="OTG48" s="0"/>
      <c r="OTH48" s="0"/>
      <c r="OTI48" s="0"/>
      <c r="OTJ48" s="0"/>
      <c r="OTK48" s="0"/>
      <c r="OTL48" s="0"/>
      <c r="OTM48" s="0"/>
      <c r="OTN48" s="0"/>
      <c r="OTO48" s="0"/>
      <c r="OTP48" s="0"/>
      <c r="OTQ48" s="0"/>
      <c r="OTR48" s="0"/>
      <c r="OTS48" s="0"/>
      <c r="OTT48" s="0"/>
      <c r="OTU48" s="0"/>
      <c r="OTV48" s="0"/>
      <c r="OTW48" s="0"/>
      <c r="OTX48" s="0"/>
      <c r="OTY48" s="0"/>
      <c r="OTZ48" s="0"/>
      <c r="OUA48" s="0"/>
      <c r="OUB48" s="0"/>
      <c r="OUC48" s="0"/>
      <c r="OUD48" s="0"/>
      <c r="OUE48" s="0"/>
      <c r="OUF48" s="0"/>
      <c r="OUG48" s="0"/>
      <c r="OUH48" s="0"/>
      <c r="OUI48" s="0"/>
      <c r="OUJ48" s="0"/>
      <c r="OUK48" s="0"/>
      <c r="OUL48" s="0"/>
      <c r="OUM48" s="0"/>
      <c r="OUN48" s="0"/>
      <c r="OUO48" s="0"/>
      <c r="OUP48" s="0"/>
      <c r="OUQ48" s="0"/>
      <c r="OUR48" s="0"/>
      <c r="OUS48" s="0"/>
      <c r="OUT48" s="0"/>
      <c r="OUU48" s="0"/>
      <c r="OUV48" s="0"/>
      <c r="OUW48" s="0"/>
      <c r="OUX48" s="0"/>
      <c r="OUY48" s="0"/>
      <c r="OUZ48" s="0"/>
      <c r="OVA48" s="0"/>
      <c r="OVB48" s="0"/>
      <c r="OVC48" s="0"/>
      <c r="OVD48" s="0"/>
      <c r="OVE48" s="0"/>
      <c r="OVF48" s="0"/>
      <c r="OVG48" s="0"/>
      <c r="OVH48" s="0"/>
      <c r="OVI48" s="0"/>
      <c r="OVJ48" s="0"/>
      <c r="OVK48" s="0"/>
      <c r="OVL48" s="0"/>
      <c r="OVM48" s="0"/>
      <c r="OVN48" s="0"/>
      <c r="OVO48" s="0"/>
      <c r="OVP48" s="0"/>
      <c r="OVQ48" s="0"/>
      <c r="OVR48" s="0"/>
      <c r="OVS48" s="0"/>
      <c r="OVT48" s="0"/>
      <c r="OVU48" s="0"/>
      <c r="OVV48" s="0"/>
      <c r="OVW48" s="0"/>
      <c r="OVX48" s="0"/>
      <c r="OVY48" s="0"/>
      <c r="OVZ48" s="0"/>
      <c r="OWA48" s="0"/>
      <c r="OWB48" s="0"/>
      <c r="OWC48" s="0"/>
      <c r="OWD48" s="0"/>
      <c r="OWE48" s="0"/>
      <c r="OWF48" s="0"/>
      <c r="OWG48" s="0"/>
      <c r="OWH48" s="0"/>
      <c r="OWI48" s="0"/>
      <c r="OWJ48" s="0"/>
      <c r="OWK48" s="0"/>
      <c r="OWL48" s="0"/>
      <c r="OWM48" s="0"/>
      <c r="OWN48" s="0"/>
      <c r="OWO48" s="0"/>
      <c r="OWP48" s="0"/>
      <c r="OWQ48" s="0"/>
      <c r="OWR48" s="0"/>
      <c r="OWS48" s="0"/>
      <c r="OWT48" s="0"/>
      <c r="OWU48" s="0"/>
      <c r="OWV48" s="0"/>
      <c r="OWW48" s="0"/>
      <c r="OWX48" s="0"/>
      <c r="OWY48" s="0"/>
      <c r="OWZ48" s="0"/>
      <c r="OXA48" s="0"/>
      <c r="OXB48" s="0"/>
      <c r="OXC48" s="0"/>
      <c r="OXD48" s="0"/>
      <c r="OXE48" s="0"/>
      <c r="OXF48" s="0"/>
      <c r="OXG48" s="0"/>
      <c r="OXH48" s="0"/>
      <c r="OXI48" s="0"/>
      <c r="OXJ48" s="0"/>
      <c r="OXK48" s="0"/>
      <c r="OXL48" s="0"/>
      <c r="OXM48" s="0"/>
      <c r="OXN48" s="0"/>
      <c r="OXO48" s="0"/>
      <c r="OXP48" s="0"/>
      <c r="OXQ48" s="0"/>
      <c r="OXR48" s="0"/>
      <c r="OXS48" s="0"/>
      <c r="OXT48" s="0"/>
      <c r="OXU48" s="0"/>
      <c r="OXV48" s="0"/>
      <c r="OXW48" s="0"/>
      <c r="OXX48" s="0"/>
      <c r="OXY48" s="0"/>
      <c r="OXZ48" s="0"/>
      <c r="OYA48" s="0"/>
      <c r="OYB48" s="0"/>
      <c r="OYC48" s="0"/>
      <c r="OYD48" s="0"/>
      <c r="OYE48" s="0"/>
      <c r="OYF48" s="0"/>
      <c r="OYG48" s="0"/>
      <c r="OYH48" s="0"/>
      <c r="OYI48" s="0"/>
      <c r="OYJ48" s="0"/>
      <c r="OYK48" s="0"/>
      <c r="OYL48" s="0"/>
      <c r="OYM48" s="0"/>
      <c r="OYN48" s="0"/>
      <c r="OYO48" s="0"/>
      <c r="OYP48" s="0"/>
      <c r="OYQ48" s="0"/>
      <c r="OYR48" s="0"/>
      <c r="OYS48" s="0"/>
      <c r="OYT48" s="0"/>
      <c r="OYU48" s="0"/>
      <c r="OYV48" s="0"/>
      <c r="OYW48" s="0"/>
      <c r="OYX48" s="0"/>
      <c r="OYY48" s="0"/>
      <c r="OYZ48" s="0"/>
      <c r="OZA48" s="0"/>
      <c r="OZB48" s="0"/>
      <c r="OZC48" s="0"/>
      <c r="OZD48" s="0"/>
      <c r="OZE48" s="0"/>
      <c r="OZF48" s="0"/>
      <c r="OZG48" s="0"/>
      <c r="OZH48" s="0"/>
      <c r="OZI48" s="0"/>
      <c r="OZJ48" s="0"/>
      <c r="OZK48" s="0"/>
      <c r="OZL48" s="0"/>
      <c r="OZM48" s="0"/>
      <c r="OZN48" s="0"/>
      <c r="OZO48" s="0"/>
      <c r="OZP48" s="0"/>
      <c r="OZQ48" s="0"/>
      <c r="OZR48" s="0"/>
      <c r="OZS48" s="0"/>
      <c r="OZT48" s="0"/>
      <c r="OZU48" s="0"/>
      <c r="OZV48" s="0"/>
      <c r="OZW48" s="0"/>
      <c r="OZX48" s="0"/>
      <c r="OZY48" s="0"/>
      <c r="OZZ48" s="0"/>
      <c r="PAA48" s="0"/>
      <c r="PAB48" s="0"/>
      <c r="PAC48" s="0"/>
      <c r="PAD48" s="0"/>
      <c r="PAE48" s="0"/>
      <c r="PAF48" s="0"/>
      <c r="PAG48" s="0"/>
      <c r="PAH48" s="0"/>
      <c r="PAI48" s="0"/>
      <c r="PAJ48" s="0"/>
      <c r="PAK48" s="0"/>
      <c r="PAL48" s="0"/>
      <c r="PAM48" s="0"/>
      <c r="PAN48" s="0"/>
      <c r="PAO48" s="0"/>
      <c r="PAP48" s="0"/>
      <c r="PAQ48" s="0"/>
      <c r="PAR48" s="0"/>
      <c r="PAS48" s="0"/>
      <c r="PAT48" s="0"/>
      <c r="PAU48" s="0"/>
      <c r="PAV48" s="0"/>
      <c r="PAW48" s="0"/>
      <c r="PAX48" s="0"/>
      <c r="PAY48" s="0"/>
      <c r="PAZ48" s="0"/>
      <c r="PBA48" s="0"/>
      <c r="PBB48" s="0"/>
      <c r="PBC48" s="0"/>
      <c r="PBD48" s="0"/>
      <c r="PBE48" s="0"/>
      <c r="PBF48" s="0"/>
      <c r="PBG48" s="0"/>
      <c r="PBH48" s="0"/>
      <c r="PBI48" s="0"/>
      <c r="PBJ48" s="0"/>
      <c r="PBK48" s="0"/>
      <c r="PBL48" s="0"/>
      <c r="PBM48" s="0"/>
      <c r="PBN48" s="0"/>
      <c r="PBO48" s="0"/>
      <c r="PBP48" s="0"/>
      <c r="PBQ48" s="0"/>
      <c r="PBR48" s="0"/>
      <c r="PBS48" s="0"/>
      <c r="PBT48" s="0"/>
      <c r="PBU48" s="0"/>
      <c r="PBV48" s="0"/>
      <c r="PBW48" s="0"/>
      <c r="PBX48" s="0"/>
      <c r="PBY48" s="0"/>
      <c r="PBZ48" s="0"/>
      <c r="PCA48" s="0"/>
      <c r="PCB48" s="0"/>
      <c r="PCC48" s="0"/>
      <c r="PCD48" s="0"/>
      <c r="PCE48" s="0"/>
      <c r="PCF48" s="0"/>
      <c r="PCG48" s="0"/>
      <c r="PCH48" s="0"/>
      <c r="PCI48" s="0"/>
      <c r="PCJ48" s="0"/>
      <c r="PCK48" s="0"/>
      <c r="PCL48" s="0"/>
      <c r="PCM48" s="0"/>
      <c r="PCN48" s="0"/>
      <c r="PCO48" s="0"/>
      <c r="PCP48" s="0"/>
      <c r="PCQ48" s="0"/>
      <c r="PCR48" s="0"/>
      <c r="PCS48" s="0"/>
      <c r="PCT48" s="0"/>
      <c r="PCU48" s="0"/>
      <c r="PCV48" s="0"/>
      <c r="PCW48" s="0"/>
      <c r="PCX48" s="0"/>
      <c r="PCY48" s="0"/>
      <c r="PCZ48" s="0"/>
      <c r="PDA48" s="0"/>
      <c r="PDB48" s="0"/>
      <c r="PDC48" s="0"/>
      <c r="PDD48" s="0"/>
      <c r="PDE48" s="0"/>
      <c r="PDF48" s="0"/>
      <c r="PDG48" s="0"/>
      <c r="PDH48" s="0"/>
      <c r="PDI48" s="0"/>
      <c r="PDJ48" s="0"/>
      <c r="PDK48" s="0"/>
      <c r="PDL48" s="0"/>
      <c r="PDM48" s="0"/>
      <c r="PDN48" s="0"/>
      <c r="PDO48" s="0"/>
      <c r="PDP48" s="0"/>
      <c r="PDQ48" s="0"/>
      <c r="PDR48" s="0"/>
      <c r="PDS48" s="0"/>
      <c r="PDT48" s="0"/>
      <c r="PDU48" s="0"/>
      <c r="PDV48" s="0"/>
      <c r="PDW48" s="0"/>
      <c r="PDX48" s="0"/>
      <c r="PDY48" s="0"/>
      <c r="PDZ48" s="0"/>
      <c r="PEA48" s="0"/>
      <c r="PEB48" s="0"/>
      <c r="PEC48" s="0"/>
      <c r="PED48" s="0"/>
      <c r="PEE48" s="0"/>
      <c r="PEF48" s="0"/>
      <c r="PEG48" s="0"/>
      <c r="PEH48" s="0"/>
      <c r="PEI48" s="0"/>
      <c r="PEJ48" s="0"/>
      <c r="PEK48" s="0"/>
      <c r="PEL48" s="0"/>
      <c r="PEM48" s="0"/>
      <c r="PEN48" s="0"/>
      <c r="PEO48" s="0"/>
      <c r="PEP48" s="0"/>
      <c r="PEQ48" s="0"/>
      <c r="PER48" s="0"/>
      <c r="PES48" s="0"/>
      <c r="PET48" s="0"/>
      <c r="PEU48" s="0"/>
      <c r="PEV48" s="0"/>
      <c r="PEW48" s="0"/>
      <c r="PEX48" s="0"/>
      <c r="PEY48" s="0"/>
      <c r="PEZ48" s="0"/>
      <c r="PFA48" s="0"/>
      <c r="PFB48" s="0"/>
      <c r="PFC48" s="0"/>
      <c r="PFD48" s="0"/>
      <c r="PFE48" s="0"/>
      <c r="PFF48" s="0"/>
      <c r="PFG48" s="0"/>
      <c r="PFH48" s="0"/>
      <c r="PFI48" s="0"/>
      <c r="PFJ48" s="0"/>
      <c r="PFK48" s="0"/>
      <c r="PFL48" s="0"/>
      <c r="PFM48" s="0"/>
      <c r="PFN48" s="0"/>
      <c r="PFO48" s="0"/>
      <c r="PFP48" s="0"/>
      <c r="PFQ48" s="0"/>
      <c r="PFR48" s="0"/>
      <c r="PFS48" s="0"/>
      <c r="PFT48" s="0"/>
      <c r="PFU48" s="0"/>
      <c r="PFV48" s="0"/>
      <c r="PFW48" s="0"/>
      <c r="PFX48" s="0"/>
      <c r="PFY48" s="0"/>
      <c r="PFZ48" s="0"/>
      <c r="PGA48" s="0"/>
      <c r="PGB48" s="0"/>
      <c r="PGC48" s="0"/>
      <c r="PGD48" s="0"/>
      <c r="PGE48" s="0"/>
      <c r="PGF48" s="0"/>
      <c r="PGG48" s="0"/>
      <c r="PGH48" s="0"/>
      <c r="PGI48" s="0"/>
      <c r="PGJ48" s="0"/>
      <c r="PGK48" s="0"/>
      <c r="PGL48" s="0"/>
      <c r="PGM48" s="0"/>
      <c r="PGN48" s="0"/>
      <c r="PGO48" s="0"/>
      <c r="PGP48" s="0"/>
      <c r="PGQ48" s="0"/>
      <c r="PGR48" s="0"/>
      <c r="PGS48" s="0"/>
      <c r="PGT48" s="0"/>
      <c r="PGU48" s="0"/>
      <c r="PGV48" s="0"/>
      <c r="PGW48" s="0"/>
      <c r="PGX48" s="0"/>
      <c r="PGY48" s="0"/>
      <c r="PGZ48" s="0"/>
      <c r="PHA48" s="0"/>
      <c r="PHB48" s="0"/>
      <c r="PHC48" s="0"/>
      <c r="PHD48" s="0"/>
      <c r="PHE48" s="0"/>
      <c r="PHF48" s="0"/>
      <c r="PHG48" s="0"/>
      <c r="PHH48" s="0"/>
      <c r="PHI48" s="0"/>
      <c r="PHJ48" s="0"/>
      <c r="PHK48" s="0"/>
      <c r="PHL48" s="0"/>
      <c r="PHM48" s="0"/>
      <c r="PHN48" s="0"/>
      <c r="PHO48" s="0"/>
      <c r="PHP48" s="0"/>
      <c r="PHQ48" s="0"/>
      <c r="PHR48" s="0"/>
      <c r="PHS48" s="0"/>
      <c r="PHT48" s="0"/>
      <c r="PHU48" s="0"/>
      <c r="PHV48" s="0"/>
      <c r="PHW48" s="0"/>
      <c r="PHX48" s="0"/>
      <c r="PHY48" s="0"/>
      <c r="PHZ48" s="0"/>
      <c r="PIA48" s="0"/>
      <c r="PIB48" s="0"/>
      <c r="PIC48" s="0"/>
      <c r="PID48" s="0"/>
      <c r="PIE48" s="0"/>
      <c r="PIF48" s="0"/>
      <c r="PIG48" s="0"/>
      <c r="PIH48" s="0"/>
      <c r="PII48" s="0"/>
      <c r="PIJ48" s="0"/>
      <c r="PIK48" s="0"/>
      <c r="PIL48" s="0"/>
      <c r="PIM48" s="0"/>
      <c r="PIN48" s="0"/>
      <c r="PIO48" s="0"/>
      <c r="PIP48" s="0"/>
      <c r="PIQ48" s="0"/>
      <c r="PIR48" s="0"/>
      <c r="PIS48" s="0"/>
      <c r="PIT48" s="0"/>
      <c r="PIU48" s="0"/>
      <c r="PIV48" s="0"/>
      <c r="PIW48" s="0"/>
      <c r="PIX48" s="0"/>
      <c r="PIY48" s="0"/>
      <c r="PIZ48" s="0"/>
      <c r="PJA48" s="0"/>
      <c r="PJB48" s="0"/>
      <c r="PJC48" s="0"/>
      <c r="PJD48" s="0"/>
      <c r="PJE48" s="0"/>
      <c r="PJF48" s="0"/>
      <c r="PJG48" s="0"/>
      <c r="PJH48" s="0"/>
      <c r="PJI48" s="0"/>
      <c r="PJJ48" s="0"/>
      <c r="PJK48" s="0"/>
      <c r="PJL48" s="0"/>
      <c r="PJM48" s="0"/>
      <c r="PJN48" s="0"/>
      <c r="PJO48" s="0"/>
      <c r="PJP48" s="0"/>
      <c r="PJQ48" s="0"/>
      <c r="PJR48" s="0"/>
      <c r="PJS48" s="0"/>
      <c r="PJT48" s="0"/>
      <c r="PJU48" s="0"/>
      <c r="PJV48" s="0"/>
      <c r="PJW48" s="0"/>
      <c r="PJX48" s="0"/>
      <c r="PJY48" s="0"/>
      <c r="PJZ48" s="0"/>
      <c r="PKA48" s="0"/>
      <c r="PKB48" s="0"/>
      <c r="PKC48" s="0"/>
      <c r="PKD48" s="0"/>
      <c r="PKE48" s="0"/>
      <c r="PKF48" s="0"/>
      <c r="PKG48" s="0"/>
      <c r="PKH48" s="0"/>
      <c r="PKI48" s="0"/>
      <c r="PKJ48" s="0"/>
      <c r="PKK48" s="0"/>
      <c r="PKL48" s="0"/>
      <c r="PKM48" s="0"/>
      <c r="PKN48" s="0"/>
      <c r="PKO48" s="0"/>
      <c r="PKP48" s="0"/>
      <c r="PKQ48" s="0"/>
      <c r="PKR48" s="0"/>
      <c r="PKS48" s="0"/>
      <c r="PKT48" s="0"/>
      <c r="PKU48" s="0"/>
      <c r="PKV48" s="0"/>
      <c r="PKW48" s="0"/>
      <c r="PKX48" s="0"/>
      <c r="PKY48" s="0"/>
      <c r="PKZ48" s="0"/>
      <c r="PLA48" s="0"/>
      <c r="PLB48" s="0"/>
      <c r="PLC48" s="0"/>
      <c r="PLD48" s="0"/>
      <c r="PLE48" s="0"/>
      <c r="PLF48" s="0"/>
      <c r="PLG48" s="0"/>
      <c r="PLH48" s="0"/>
      <c r="PLI48" s="0"/>
      <c r="PLJ48" s="0"/>
      <c r="PLK48" s="0"/>
      <c r="PLL48" s="0"/>
      <c r="PLM48" s="0"/>
      <c r="PLN48" s="0"/>
      <c r="PLO48" s="0"/>
      <c r="PLP48" s="0"/>
      <c r="PLQ48" s="0"/>
      <c r="PLR48" s="0"/>
      <c r="PLS48" s="0"/>
      <c r="PLT48" s="0"/>
      <c r="PLU48" s="0"/>
      <c r="PLV48" s="0"/>
      <c r="PLW48" s="0"/>
      <c r="PLX48" s="0"/>
      <c r="PLY48" s="0"/>
      <c r="PLZ48" s="0"/>
      <c r="PMA48" s="0"/>
      <c r="PMB48" s="0"/>
      <c r="PMC48" s="0"/>
      <c r="PMD48" s="0"/>
      <c r="PME48" s="0"/>
      <c r="PMF48" s="0"/>
      <c r="PMG48" s="0"/>
      <c r="PMH48" s="0"/>
      <c r="PMI48" s="0"/>
      <c r="PMJ48" s="0"/>
      <c r="PMK48" s="0"/>
      <c r="PML48" s="0"/>
      <c r="PMM48" s="0"/>
      <c r="PMN48" s="0"/>
      <c r="PMO48" s="0"/>
      <c r="PMP48" s="0"/>
      <c r="PMQ48" s="0"/>
      <c r="PMR48" s="0"/>
      <c r="PMS48" s="0"/>
      <c r="PMT48" s="0"/>
      <c r="PMU48" s="0"/>
      <c r="PMV48" s="0"/>
      <c r="PMW48" s="0"/>
      <c r="PMX48" s="0"/>
      <c r="PMY48" s="0"/>
      <c r="PMZ48" s="0"/>
      <c r="PNA48" s="0"/>
      <c r="PNB48" s="0"/>
      <c r="PNC48" s="0"/>
      <c r="PND48" s="0"/>
      <c r="PNE48" s="0"/>
      <c r="PNF48" s="0"/>
      <c r="PNG48" s="0"/>
      <c r="PNH48" s="0"/>
      <c r="PNI48" s="0"/>
      <c r="PNJ48" s="0"/>
      <c r="PNK48" s="0"/>
      <c r="PNL48" s="0"/>
      <c r="PNM48" s="0"/>
      <c r="PNN48" s="0"/>
      <c r="PNO48" s="0"/>
      <c r="PNP48" s="0"/>
      <c r="PNQ48" s="0"/>
      <c r="PNR48" s="0"/>
      <c r="PNS48" s="0"/>
      <c r="PNT48" s="0"/>
      <c r="PNU48" s="0"/>
      <c r="PNV48" s="0"/>
      <c r="PNW48" s="0"/>
      <c r="PNX48" s="0"/>
      <c r="PNY48" s="0"/>
      <c r="PNZ48" s="0"/>
      <c r="POA48" s="0"/>
      <c r="POB48" s="0"/>
      <c r="POC48" s="0"/>
      <c r="POD48" s="0"/>
      <c r="POE48" s="0"/>
      <c r="POF48" s="0"/>
      <c r="POG48" s="0"/>
      <c r="POH48" s="0"/>
      <c r="POI48" s="0"/>
      <c r="POJ48" s="0"/>
      <c r="POK48" s="0"/>
      <c r="POL48" s="0"/>
      <c r="POM48" s="0"/>
      <c r="PON48" s="0"/>
      <c r="POO48" s="0"/>
      <c r="POP48" s="0"/>
      <c r="POQ48" s="0"/>
      <c r="POR48" s="0"/>
      <c r="POS48" s="0"/>
      <c r="POT48" s="0"/>
      <c r="POU48" s="0"/>
      <c r="POV48" s="0"/>
      <c r="POW48" s="0"/>
      <c r="POX48" s="0"/>
      <c r="POY48" s="0"/>
      <c r="POZ48" s="0"/>
      <c r="PPA48" s="0"/>
      <c r="PPB48" s="0"/>
      <c r="PPC48" s="0"/>
      <c r="PPD48" s="0"/>
      <c r="PPE48" s="0"/>
      <c r="PPF48" s="0"/>
      <c r="PPG48" s="0"/>
      <c r="PPH48" s="0"/>
      <c r="PPI48" s="0"/>
      <c r="PPJ48" s="0"/>
      <c r="PPK48" s="0"/>
      <c r="PPL48" s="0"/>
      <c r="PPM48" s="0"/>
      <c r="PPN48" s="0"/>
      <c r="PPO48" s="0"/>
      <c r="PPP48" s="0"/>
      <c r="PPQ48" s="0"/>
      <c r="PPR48" s="0"/>
      <c r="PPS48" s="0"/>
      <c r="PPT48" s="0"/>
      <c r="PPU48" s="0"/>
      <c r="PPV48" s="0"/>
      <c r="PPW48" s="0"/>
      <c r="PPX48" s="0"/>
      <c r="PPY48" s="0"/>
      <c r="PPZ48" s="0"/>
      <c r="PQA48" s="0"/>
      <c r="PQB48" s="0"/>
      <c r="PQC48" s="0"/>
      <c r="PQD48" s="0"/>
      <c r="PQE48" s="0"/>
      <c r="PQF48" s="0"/>
      <c r="PQG48" s="0"/>
      <c r="PQH48" s="0"/>
      <c r="PQI48" s="0"/>
      <c r="PQJ48" s="0"/>
      <c r="PQK48" s="0"/>
      <c r="PQL48" s="0"/>
      <c r="PQM48" s="0"/>
      <c r="PQN48" s="0"/>
      <c r="PQO48" s="0"/>
      <c r="PQP48" s="0"/>
      <c r="PQQ48" s="0"/>
      <c r="PQR48" s="0"/>
      <c r="PQS48" s="0"/>
      <c r="PQT48" s="0"/>
      <c r="PQU48" s="0"/>
      <c r="PQV48" s="0"/>
      <c r="PQW48" s="0"/>
      <c r="PQX48" s="0"/>
      <c r="PQY48" s="0"/>
      <c r="PQZ48" s="0"/>
      <c r="PRA48" s="0"/>
      <c r="PRB48" s="0"/>
      <c r="PRC48" s="0"/>
      <c r="PRD48" s="0"/>
      <c r="PRE48" s="0"/>
      <c r="PRF48" s="0"/>
      <c r="PRG48" s="0"/>
      <c r="PRH48" s="0"/>
      <c r="PRI48" s="0"/>
      <c r="PRJ48" s="0"/>
      <c r="PRK48" s="0"/>
      <c r="PRL48" s="0"/>
      <c r="PRM48" s="0"/>
      <c r="PRN48" s="0"/>
      <c r="PRO48" s="0"/>
      <c r="PRP48" s="0"/>
      <c r="PRQ48" s="0"/>
      <c r="PRR48" s="0"/>
      <c r="PRS48" s="0"/>
      <c r="PRT48" s="0"/>
      <c r="PRU48" s="0"/>
      <c r="PRV48" s="0"/>
      <c r="PRW48" s="0"/>
      <c r="PRX48" s="0"/>
      <c r="PRY48" s="0"/>
      <c r="PRZ48" s="0"/>
      <c r="PSA48" s="0"/>
      <c r="PSB48" s="0"/>
      <c r="PSC48" s="0"/>
      <c r="PSD48" s="0"/>
      <c r="PSE48" s="0"/>
      <c r="PSF48" s="0"/>
      <c r="PSG48" s="0"/>
      <c r="PSH48" s="0"/>
      <c r="PSI48" s="0"/>
      <c r="PSJ48" s="0"/>
      <c r="PSK48" s="0"/>
      <c r="PSL48" s="0"/>
      <c r="PSM48" s="0"/>
      <c r="PSN48" s="0"/>
      <c r="PSO48" s="0"/>
      <c r="PSP48" s="0"/>
      <c r="PSQ48" s="0"/>
      <c r="PSR48" s="0"/>
      <c r="PSS48" s="0"/>
      <c r="PST48" s="0"/>
      <c r="PSU48" s="0"/>
      <c r="PSV48" s="0"/>
      <c r="PSW48" s="0"/>
      <c r="PSX48" s="0"/>
      <c r="PSY48" s="0"/>
      <c r="PSZ48" s="0"/>
      <c r="PTA48" s="0"/>
      <c r="PTB48" s="0"/>
      <c r="PTC48" s="0"/>
      <c r="PTD48" s="0"/>
      <c r="PTE48" s="0"/>
      <c r="PTF48" s="0"/>
      <c r="PTG48" s="0"/>
      <c r="PTH48" s="0"/>
      <c r="PTI48" s="0"/>
      <c r="PTJ48" s="0"/>
      <c r="PTK48" s="0"/>
      <c r="PTL48" s="0"/>
      <c r="PTM48" s="0"/>
      <c r="PTN48" s="0"/>
      <c r="PTO48" s="0"/>
      <c r="PTP48" s="0"/>
      <c r="PTQ48" s="0"/>
      <c r="PTR48" s="0"/>
      <c r="PTS48" s="0"/>
      <c r="PTT48" s="0"/>
      <c r="PTU48" s="0"/>
      <c r="PTV48" s="0"/>
      <c r="PTW48" s="0"/>
      <c r="PTX48" s="0"/>
      <c r="PTY48" s="0"/>
      <c r="PTZ48" s="0"/>
      <c r="PUA48" s="0"/>
      <c r="PUB48" s="0"/>
      <c r="PUC48" s="0"/>
      <c r="PUD48" s="0"/>
      <c r="PUE48" s="0"/>
      <c r="PUF48" s="0"/>
      <c r="PUG48" s="0"/>
      <c r="PUH48" s="0"/>
      <c r="PUI48" s="0"/>
      <c r="PUJ48" s="0"/>
      <c r="PUK48" s="0"/>
      <c r="PUL48" s="0"/>
      <c r="PUM48" s="0"/>
      <c r="PUN48" s="0"/>
      <c r="PUO48" s="0"/>
      <c r="PUP48" s="0"/>
      <c r="PUQ48" s="0"/>
      <c r="PUR48" s="0"/>
      <c r="PUS48" s="0"/>
      <c r="PUT48" s="0"/>
      <c r="PUU48" s="0"/>
      <c r="PUV48" s="0"/>
      <c r="PUW48" s="0"/>
      <c r="PUX48" s="0"/>
      <c r="PUY48" s="0"/>
      <c r="PUZ48" s="0"/>
      <c r="PVA48" s="0"/>
      <c r="PVB48" s="0"/>
      <c r="PVC48" s="0"/>
      <c r="PVD48" s="0"/>
      <c r="PVE48" s="0"/>
      <c r="PVF48" s="0"/>
      <c r="PVG48" s="0"/>
      <c r="PVH48" s="0"/>
      <c r="PVI48" s="0"/>
      <c r="PVJ48" s="0"/>
      <c r="PVK48" s="0"/>
      <c r="PVL48" s="0"/>
      <c r="PVM48" s="0"/>
      <c r="PVN48" s="0"/>
      <c r="PVO48" s="0"/>
      <c r="PVP48" s="0"/>
      <c r="PVQ48" s="0"/>
      <c r="PVR48" s="0"/>
      <c r="PVS48" s="0"/>
      <c r="PVT48" s="0"/>
      <c r="PVU48" s="0"/>
      <c r="PVV48" s="0"/>
      <c r="PVW48" s="0"/>
      <c r="PVX48" s="0"/>
      <c r="PVY48" s="0"/>
      <c r="PVZ48" s="0"/>
      <c r="PWA48" s="0"/>
      <c r="PWB48" s="0"/>
      <c r="PWC48" s="0"/>
      <c r="PWD48" s="0"/>
      <c r="PWE48" s="0"/>
      <c r="PWF48" s="0"/>
      <c r="PWG48" s="0"/>
      <c r="PWH48" s="0"/>
      <c r="PWI48" s="0"/>
      <c r="PWJ48" s="0"/>
      <c r="PWK48" s="0"/>
      <c r="PWL48" s="0"/>
      <c r="PWM48" s="0"/>
      <c r="PWN48" s="0"/>
      <c r="PWO48" s="0"/>
      <c r="PWP48" s="0"/>
      <c r="PWQ48" s="0"/>
      <c r="PWR48" s="0"/>
      <c r="PWS48" s="0"/>
      <c r="PWT48" s="0"/>
      <c r="PWU48" s="0"/>
      <c r="PWV48" s="0"/>
      <c r="PWW48" s="0"/>
      <c r="PWX48" s="0"/>
      <c r="PWY48" s="0"/>
      <c r="PWZ48" s="0"/>
      <c r="PXA48" s="0"/>
      <c r="PXB48" s="0"/>
      <c r="PXC48" s="0"/>
      <c r="PXD48" s="0"/>
      <c r="PXE48" s="0"/>
      <c r="PXF48" s="0"/>
      <c r="PXG48" s="0"/>
      <c r="PXH48" s="0"/>
      <c r="PXI48" s="0"/>
      <c r="PXJ48" s="0"/>
      <c r="PXK48" s="0"/>
      <c r="PXL48" s="0"/>
      <c r="PXM48" s="0"/>
      <c r="PXN48" s="0"/>
      <c r="PXO48" s="0"/>
      <c r="PXP48" s="0"/>
      <c r="PXQ48" s="0"/>
      <c r="PXR48" s="0"/>
      <c r="PXS48" s="0"/>
      <c r="PXT48" s="0"/>
      <c r="PXU48" s="0"/>
      <c r="PXV48" s="0"/>
      <c r="PXW48" s="0"/>
      <c r="PXX48" s="0"/>
      <c r="PXY48" s="0"/>
      <c r="PXZ48" s="0"/>
      <c r="PYA48" s="0"/>
      <c r="PYB48" s="0"/>
      <c r="PYC48" s="0"/>
      <c r="PYD48" s="0"/>
      <c r="PYE48" s="0"/>
      <c r="PYF48" s="0"/>
      <c r="PYG48" s="0"/>
      <c r="PYH48" s="0"/>
      <c r="PYI48" s="0"/>
      <c r="PYJ48" s="0"/>
      <c r="PYK48" s="0"/>
      <c r="PYL48" s="0"/>
      <c r="PYM48" s="0"/>
      <c r="PYN48" s="0"/>
      <c r="PYO48" s="0"/>
      <c r="PYP48" s="0"/>
      <c r="PYQ48" s="0"/>
      <c r="PYR48" s="0"/>
      <c r="PYS48" s="0"/>
      <c r="PYT48" s="0"/>
      <c r="PYU48" s="0"/>
      <c r="PYV48" s="0"/>
      <c r="PYW48" s="0"/>
      <c r="PYX48" s="0"/>
      <c r="PYY48" s="0"/>
      <c r="PYZ48" s="0"/>
      <c r="PZA48" s="0"/>
      <c r="PZB48" s="0"/>
      <c r="PZC48" s="0"/>
      <c r="PZD48" s="0"/>
      <c r="PZE48" s="0"/>
      <c r="PZF48" s="0"/>
      <c r="PZG48" s="0"/>
      <c r="PZH48" s="0"/>
      <c r="PZI48" s="0"/>
      <c r="PZJ48" s="0"/>
      <c r="PZK48" s="0"/>
      <c r="PZL48" s="0"/>
      <c r="PZM48" s="0"/>
      <c r="PZN48" s="0"/>
      <c r="PZO48" s="0"/>
      <c r="PZP48" s="0"/>
      <c r="PZQ48" s="0"/>
      <c r="PZR48" s="0"/>
      <c r="PZS48" s="0"/>
      <c r="PZT48" s="0"/>
      <c r="PZU48" s="0"/>
      <c r="PZV48" s="0"/>
      <c r="PZW48" s="0"/>
      <c r="PZX48" s="0"/>
      <c r="PZY48" s="0"/>
      <c r="PZZ48" s="0"/>
      <c r="QAA48" s="0"/>
      <c r="QAB48" s="0"/>
      <c r="QAC48" s="0"/>
      <c r="QAD48" s="0"/>
      <c r="QAE48" s="0"/>
      <c r="QAF48" s="0"/>
      <c r="QAG48" s="0"/>
      <c r="QAH48" s="0"/>
      <c r="QAI48" s="0"/>
      <c r="QAJ48" s="0"/>
      <c r="QAK48" s="0"/>
      <c r="QAL48" s="0"/>
      <c r="QAM48" s="0"/>
      <c r="QAN48" s="0"/>
      <c r="QAO48" s="0"/>
      <c r="QAP48" s="0"/>
      <c r="QAQ48" s="0"/>
      <c r="QAR48" s="0"/>
      <c r="QAS48" s="0"/>
      <c r="QAT48" s="0"/>
      <c r="QAU48" s="0"/>
      <c r="QAV48" s="0"/>
      <c r="QAW48" s="0"/>
      <c r="QAX48" s="0"/>
      <c r="QAY48" s="0"/>
      <c r="QAZ48" s="0"/>
      <c r="QBA48" s="0"/>
      <c r="QBB48" s="0"/>
      <c r="QBC48" s="0"/>
      <c r="QBD48" s="0"/>
      <c r="QBE48" s="0"/>
      <c r="QBF48" s="0"/>
      <c r="QBG48" s="0"/>
      <c r="QBH48" s="0"/>
      <c r="QBI48" s="0"/>
      <c r="QBJ48" s="0"/>
      <c r="QBK48" s="0"/>
      <c r="QBL48" s="0"/>
      <c r="QBM48" s="0"/>
      <c r="QBN48" s="0"/>
      <c r="QBO48" s="0"/>
      <c r="QBP48" s="0"/>
      <c r="QBQ48" s="0"/>
      <c r="QBR48" s="0"/>
      <c r="QBS48" s="0"/>
      <c r="QBT48" s="0"/>
      <c r="QBU48" s="0"/>
      <c r="QBV48" s="0"/>
      <c r="QBW48" s="0"/>
      <c r="QBX48" s="0"/>
      <c r="QBY48" s="0"/>
      <c r="QBZ48" s="0"/>
      <c r="QCA48" s="0"/>
      <c r="QCB48" s="0"/>
      <c r="QCC48" s="0"/>
      <c r="QCD48" s="0"/>
      <c r="QCE48" s="0"/>
      <c r="QCF48" s="0"/>
      <c r="QCG48" s="0"/>
      <c r="QCH48" s="0"/>
      <c r="QCI48" s="0"/>
      <c r="QCJ48" s="0"/>
      <c r="QCK48" s="0"/>
      <c r="QCL48" s="0"/>
      <c r="QCM48" s="0"/>
      <c r="QCN48" s="0"/>
      <c r="QCO48" s="0"/>
      <c r="QCP48" s="0"/>
      <c r="QCQ48" s="0"/>
      <c r="QCR48" s="0"/>
      <c r="QCS48" s="0"/>
      <c r="QCT48" s="0"/>
      <c r="QCU48" s="0"/>
      <c r="QCV48" s="0"/>
      <c r="QCW48" s="0"/>
      <c r="QCX48" s="0"/>
      <c r="QCY48" s="0"/>
      <c r="QCZ48" s="0"/>
      <c r="QDA48" s="0"/>
      <c r="QDB48" s="0"/>
      <c r="QDC48" s="0"/>
      <c r="QDD48" s="0"/>
      <c r="QDE48" s="0"/>
      <c r="QDF48" s="0"/>
      <c r="QDG48" s="0"/>
      <c r="QDH48" s="0"/>
      <c r="QDI48" s="0"/>
      <c r="QDJ48" s="0"/>
      <c r="QDK48" s="0"/>
      <c r="QDL48" s="0"/>
      <c r="QDM48" s="0"/>
      <c r="QDN48" s="0"/>
      <c r="QDO48" s="0"/>
      <c r="QDP48" s="0"/>
      <c r="QDQ48" s="0"/>
      <c r="QDR48" s="0"/>
      <c r="QDS48" s="0"/>
      <c r="QDT48" s="0"/>
      <c r="QDU48" s="0"/>
      <c r="QDV48" s="0"/>
      <c r="QDW48" s="0"/>
      <c r="QDX48" s="0"/>
      <c r="QDY48" s="0"/>
      <c r="QDZ48" s="0"/>
      <c r="QEA48" s="0"/>
      <c r="QEB48" s="0"/>
      <c r="QEC48" s="0"/>
      <c r="QED48" s="0"/>
      <c r="QEE48" s="0"/>
      <c r="QEF48" s="0"/>
      <c r="QEG48" s="0"/>
      <c r="QEH48" s="0"/>
      <c r="QEI48" s="0"/>
      <c r="QEJ48" s="0"/>
      <c r="QEK48" s="0"/>
      <c r="QEL48" s="0"/>
      <c r="QEM48" s="0"/>
      <c r="QEN48" s="0"/>
      <c r="QEO48" s="0"/>
      <c r="QEP48" s="0"/>
      <c r="QEQ48" s="0"/>
      <c r="QER48" s="0"/>
      <c r="QES48" s="0"/>
      <c r="QET48" s="0"/>
      <c r="QEU48" s="0"/>
      <c r="QEV48" s="0"/>
      <c r="QEW48" s="0"/>
      <c r="QEX48" s="0"/>
      <c r="QEY48" s="0"/>
      <c r="QEZ48" s="0"/>
      <c r="QFA48" s="0"/>
      <c r="QFB48" s="0"/>
      <c r="QFC48" s="0"/>
      <c r="QFD48" s="0"/>
      <c r="QFE48" s="0"/>
      <c r="QFF48" s="0"/>
      <c r="QFG48" s="0"/>
      <c r="QFH48" s="0"/>
      <c r="QFI48" s="0"/>
      <c r="QFJ48" s="0"/>
      <c r="QFK48" s="0"/>
      <c r="QFL48" s="0"/>
      <c r="QFM48" s="0"/>
      <c r="QFN48" s="0"/>
      <c r="QFO48" s="0"/>
      <c r="QFP48" s="0"/>
      <c r="QFQ48" s="0"/>
      <c r="QFR48" s="0"/>
      <c r="QFS48" s="0"/>
      <c r="QFT48" s="0"/>
      <c r="QFU48" s="0"/>
      <c r="QFV48" s="0"/>
      <c r="QFW48" s="0"/>
      <c r="QFX48" s="0"/>
      <c r="QFY48" s="0"/>
      <c r="QFZ48" s="0"/>
      <c r="QGA48" s="0"/>
      <c r="QGB48" s="0"/>
      <c r="QGC48" s="0"/>
      <c r="QGD48" s="0"/>
      <c r="QGE48" s="0"/>
      <c r="QGF48" s="0"/>
      <c r="QGG48" s="0"/>
      <c r="QGH48" s="0"/>
      <c r="QGI48" s="0"/>
      <c r="QGJ48" s="0"/>
      <c r="QGK48" s="0"/>
      <c r="QGL48" s="0"/>
      <c r="QGM48" s="0"/>
      <c r="QGN48" s="0"/>
      <c r="QGO48" s="0"/>
      <c r="QGP48" s="0"/>
      <c r="QGQ48" s="0"/>
      <c r="QGR48" s="0"/>
      <c r="QGS48" s="0"/>
      <c r="QGT48" s="0"/>
      <c r="QGU48" s="0"/>
      <c r="QGV48" s="0"/>
      <c r="QGW48" s="0"/>
      <c r="QGX48" s="0"/>
      <c r="QGY48" s="0"/>
      <c r="QGZ48" s="0"/>
      <c r="QHA48" s="0"/>
      <c r="QHB48" s="0"/>
      <c r="QHC48" s="0"/>
      <c r="QHD48" s="0"/>
      <c r="QHE48" s="0"/>
      <c r="QHF48" s="0"/>
      <c r="QHG48" s="0"/>
      <c r="QHH48" s="0"/>
      <c r="QHI48" s="0"/>
      <c r="QHJ48" s="0"/>
      <c r="QHK48" s="0"/>
      <c r="QHL48" s="0"/>
      <c r="QHM48" s="0"/>
      <c r="QHN48" s="0"/>
      <c r="QHO48" s="0"/>
      <c r="QHP48" s="0"/>
      <c r="QHQ48" s="0"/>
      <c r="QHR48" s="0"/>
      <c r="QHS48" s="0"/>
      <c r="QHT48" s="0"/>
      <c r="QHU48" s="0"/>
      <c r="QHV48" s="0"/>
      <c r="QHW48" s="0"/>
      <c r="QHX48" s="0"/>
      <c r="QHY48" s="0"/>
      <c r="QHZ48" s="0"/>
      <c r="QIA48" s="0"/>
      <c r="QIB48" s="0"/>
      <c r="QIC48" s="0"/>
      <c r="QID48" s="0"/>
      <c r="QIE48" s="0"/>
      <c r="QIF48" s="0"/>
      <c r="QIG48" s="0"/>
      <c r="QIH48" s="0"/>
      <c r="QII48" s="0"/>
      <c r="QIJ48" s="0"/>
      <c r="QIK48" s="0"/>
      <c r="QIL48" s="0"/>
      <c r="QIM48" s="0"/>
      <c r="QIN48" s="0"/>
      <c r="QIO48" s="0"/>
      <c r="QIP48" s="0"/>
      <c r="QIQ48" s="0"/>
      <c r="QIR48" s="0"/>
      <c r="QIS48" s="0"/>
      <c r="QIT48" s="0"/>
      <c r="QIU48" s="0"/>
      <c r="QIV48" s="0"/>
      <c r="QIW48" s="0"/>
      <c r="QIX48" s="0"/>
      <c r="QIY48" s="0"/>
      <c r="QIZ48" s="0"/>
      <c r="QJA48" s="0"/>
      <c r="QJB48" s="0"/>
      <c r="QJC48" s="0"/>
      <c r="QJD48" s="0"/>
      <c r="QJE48" s="0"/>
      <c r="QJF48" s="0"/>
      <c r="QJG48" s="0"/>
      <c r="QJH48" s="0"/>
      <c r="QJI48" s="0"/>
      <c r="QJJ48" s="0"/>
      <c r="QJK48" s="0"/>
      <c r="QJL48" s="0"/>
      <c r="QJM48" s="0"/>
      <c r="QJN48" s="0"/>
      <c r="QJO48" s="0"/>
      <c r="QJP48" s="0"/>
      <c r="QJQ48" s="0"/>
      <c r="QJR48" s="0"/>
      <c r="QJS48" s="0"/>
      <c r="QJT48" s="0"/>
      <c r="QJU48" s="0"/>
      <c r="QJV48" s="0"/>
      <c r="QJW48" s="0"/>
      <c r="QJX48" s="0"/>
      <c r="QJY48" s="0"/>
      <c r="QJZ48" s="0"/>
      <c r="QKA48" s="0"/>
      <c r="QKB48" s="0"/>
      <c r="QKC48" s="0"/>
      <c r="QKD48" s="0"/>
      <c r="QKE48" s="0"/>
      <c r="QKF48" s="0"/>
      <c r="QKG48" s="0"/>
      <c r="QKH48" s="0"/>
      <c r="QKI48" s="0"/>
      <c r="QKJ48" s="0"/>
      <c r="QKK48" s="0"/>
      <c r="QKL48" s="0"/>
      <c r="QKM48" s="0"/>
      <c r="QKN48" s="0"/>
      <c r="QKO48" s="0"/>
      <c r="QKP48" s="0"/>
      <c r="QKQ48" s="0"/>
      <c r="QKR48" s="0"/>
      <c r="QKS48" s="0"/>
      <c r="QKT48" s="0"/>
      <c r="QKU48" s="0"/>
      <c r="QKV48" s="0"/>
      <c r="QKW48" s="0"/>
      <c r="QKX48" s="0"/>
      <c r="QKY48" s="0"/>
      <c r="QKZ48" s="0"/>
      <c r="QLA48" s="0"/>
      <c r="QLB48" s="0"/>
      <c r="QLC48" s="0"/>
      <c r="QLD48" s="0"/>
      <c r="QLE48" s="0"/>
      <c r="QLF48" s="0"/>
      <c r="QLG48" s="0"/>
      <c r="QLH48" s="0"/>
      <c r="QLI48" s="0"/>
      <c r="QLJ48" s="0"/>
      <c r="QLK48" s="0"/>
      <c r="QLL48" s="0"/>
      <c r="QLM48" s="0"/>
      <c r="QLN48" s="0"/>
      <c r="QLO48" s="0"/>
      <c r="QLP48" s="0"/>
      <c r="QLQ48" s="0"/>
      <c r="QLR48" s="0"/>
      <c r="QLS48" s="0"/>
      <c r="QLT48" s="0"/>
      <c r="QLU48" s="0"/>
      <c r="QLV48" s="0"/>
      <c r="QLW48" s="0"/>
      <c r="QLX48" s="0"/>
      <c r="QLY48" s="0"/>
      <c r="QLZ48" s="0"/>
      <c r="QMA48" s="0"/>
      <c r="QMB48" s="0"/>
      <c r="QMC48" s="0"/>
      <c r="QMD48" s="0"/>
      <c r="QME48" s="0"/>
      <c r="QMF48" s="0"/>
      <c r="QMG48" s="0"/>
      <c r="QMH48" s="0"/>
      <c r="QMI48" s="0"/>
      <c r="QMJ48" s="0"/>
      <c r="QMK48" s="0"/>
      <c r="QML48" s="0"/>
      <c r="QMM48" s="0"/>
      <c r="QMN48" s="0"/>
      <c r="QMO48" s="0"/>
      <c r="QMP48" s="0"/>
      <c r="QMQ48" s="0"/>
      <c r="QMR48" s="0"/>
      <c r="QMS48" s="0"/>
      <c r="QMT48" s="0"/>
      <c r="QMU48" s="0"/>
      <c r="QMV48" s="0"/>
      <c r="QMW48" s="0"/>
      <c r="QMX48" s="0"/>
      <c r="QMY48" s="0"/>
      <c r="QMZ48" s="0"/>
      <c r="QNA48" s="0"/>
      <c r="QNB48" s="0"/>
      <c r="QNC48" s="0"/>
      <c r="QND48" s="0"/>
      <c r="QNE48" s="0"/>
      <c r="QNF48" s="0"/>
      <c r="QNG48" s="0"/>
      <c r="QNH48" s="0"/>
      <c r="QNI48" s="0"/>
      <c r="QNJ48" s="0"/>
      <c r="QNK48" s="0"/>
      <c r="QNL48" s="0"/>
      <c r="QNM48" s="0"/>
      <c r="QNN48" s="0"/>
      <c r="QNO48" s="0"/>
      <c r="QNP48" s="0"/>
      <c r="QNQ48" s="0"/>
      <c r="QNR48" s="0"/>
      <c r="QNS48" s="0"/>
      <c r="QNT48" s="0"/>
      <c r="QNU48" s="0"/>
      <c r="QNV48" s="0"/>
      <c r="QNW48" s="0"/>
      <c r="QNX48" s="0"/>
      <c r="QNY48" s="0"/>
      <c r="QNZ48" s="0"/>
      <c r="QOA48" s="0"/>
      <c r="QOB48" s="0"/>
      <c r="QOC48" s="0"/>
      <c r="QOD48" s="0"/>
      <c r="QOE48" s="0"/>
      <c r="QOF48" s="0"/>
      <c r="QOG48" s="0"/>
      <c r="QOH48" s="0"/>
      <c r="QOI48" s="0"/>
      <c r="QOJ48" s="0"/>
      <c r="QOK48" s="0"/>
      <c r="QOL48" s="0"/>
      <c r="QOM48" s="0"/>
      <c r="QON48" s="0"/>
      <c r="QOO48" s="0"/>
      <c r="QOP48" s="0"/>
      <c r="QOQ48" s="0"/>
      <c r="QOR48" s="0"/>
      <c r="QOS48" s="0"/>
      <c r="QOT48" s="0"/>
      <c r="QOU48" s="0"/>
      <c r="QOV48" s="0"/>
      <c r="QOW48" s="0"/>
      <c r="QOX48" s="0"/>
      <c r="QOY48" s="0"/>
      <c r="QOZ48" s="0"/>
      <c r="QPA48" s="0"/>
      <c r="QPB48" s="0"/>
      <c r="QPC48" s="0"/>
      <c r="QPD48" s="0"/>
      <c r="QPE48" s="0"/>
      <c r="QPF48" s="0"/>
      <c r="QPG48" s="0"/>
      <c r="QPH48" s="0"/>
      <c r="QPI48" s="0"/>
      <c r="QPJ48" s="0"/>
      <c r="QPK48" s="0"/>
      <c r="QPL48" s="0"/>
      <c r="QPM48" s="0"/>
      <c r="QPN48" s="0"/>
      <c r="QPO48" s="0"/>
      <c r="QPP48" s="0"/>
      <c r="QPQ48" s="0"/>
      <c r="QPR48" s="0"/>
      <c r="QPS48" s="0"/>
      <c r="QPT48" s="0"/>
      <c r="QPU48" s="0"/>
      <c r="QPV48" s="0"/>
      <c r="QPW48" s="0"/>
      <c r="QPX48" s="0"/>
      <c r="QPY48" s="0"/>
      <c r="QPZ48" s="0"/>
      <c r="QQA48" s="0"/>
      <c r="QQB48" s="0"/>
      <c r="QQC48" s="0"/>
      <c r="QQD48" s="0"/>
      <c r="QQE48" s="0"/>
      <c r="QQF48" s="0"/>
      <c r="QQG48" s="0"/>
      <c r="QQH48" s="0"/>
      <c r="QQI48" s="0"/>
      <c r="QQJ48" s="0"/>
      <c r="QQK48" s="0"/>
      <c r="QQL48" s="0"/>
      <c r="QQM48" s="0"/>
      <c r="QQN48" s="0"/>
      <c r="QQO48" s="0"/>
      <c r="QQP48" s="0"/>
      <c r="QQQ48" s="0"/>
      <c r="QQR48" s="0"/>
      <c r="QQS48" s="0"/>
      <c r="QQT48" s="0"/>
      <c r="QQU48" s="0"/>
      <c r="QQV48" s="0"/>
      <c r="QQW48" s="0"/>
      <c r="QQX48" s="0"/>
      <c r="QQY48" s="0"/>
      <c r="QQZ48" s="0"/>
      <c r="QRA48" s="0"/>
      <c r="QRB48" s="0"/>
      <c r="QRC48" s="0"/>
      <c r="QRD48" s="0"/>
      <c r="QRE48" s="0"/>
      <c r="QRF48" s="0"/>
      <c r="QRG48" s="0"/>
      <c r="QRH48" s="0"/>
      <c r="QRI48" s="0"/>
      <c r="QRJ48" s="0"/>
      <c r="QRK48" s="0"/>
      <c r="QRL48" s="0"/>
      <c r="QRM48" s="0"/>
      <c r="QRN48" s="0"/>
      <c r="QRO48" s="0"/>
      <c r="QRP48" s="0"/>
      <c r="QRQ48" s="0"/>
      <c r="QRR48" s="0"/>
      <c r="QRS48" s="0"/>
      <c r="QRT48" s="0"/>
      <c r="QRU48" s="0"/>
      <c r="QRV48" s="0"/>
      <c r="QRW48" s="0"/>
      <c r="QRX48" s="0"/>
      <c r="QRY48" s="0"/>
      <c r="QRZ48" s="0"/>
      <c r="QSA48" s="0"/>
      <c r="QSB48" s="0"/>
      <c r="QSC48" s="0"/>
      <c r="QSD48" s="0"/>
      <c r="QSE48" s="0"/>
      <c r="QSF48" s="0"/>
      <c r="QSG48" s="0"/>
      <c r="QSH48" s="0"/>
      <c r="QSI48" s="0"/>
      <c r="QSJ48" s="0"/>
      <c r="QSK48" s="0"/>
      <c r="QSL48" s="0"/>
      <c r="QSM48" s="0"/>
      <c r="QSN48" s="0"/>
      <c r="QSO48" s="0"/>
      <c r="QSP48" s="0"/>
      <c r="QSQ48" s="0"/>
      <c r="QSR48" s="0"/>
      <c r="QSS48" s="0"/>
      <c r="QST48" s="0"/>
      <c r="QSU48" s="0"/>
      <c r="QSV48" s="0"/>
      <c r="QSW48" s="0"/>
      <c r="QSX48" s="0"/>
      <c r="QSY48" s="0"/>
      <c r="QSZ48" s="0"/>
      <c r="QTA48" s="0"/>
      <c r="QTB48" s="0"/>
      <c r="QTC48" s="0"/>
      <c r="QTD48" s="0"/>
      <c r="QTE48" s="0"/>
      <c r="QTF48" s="0"/>
      <c r="QTG48" s="0"/>
      <c r="QTH48" s="0"/>
      <c r="QTI48" s="0"/>
      <c r="QTJ48" s="0"/>
      <c r="QTK48" s="0"/>
      <c r="QTL48" s="0"/>
      <c r="QTM48" s="0"/>
      <c r="QTN48" s="0"/>
      <c r="QTO48" s="0"/>
      <c r="QTP48" s="0"/>
      <c r="QTQ48" s="0"/>
      <c r="QTR48" s="0"/>
      <c r="QTS48" s="0"/>
      <c r="QTT48" s="0"/>
      <c r="QTU48" s="0"/>
      <c r="QTV48" s="0"/>
      <c r="QTW48" s="0"/>
      <c r="QTX48" s="0"/>
      <c r="QTY48" s="0"/>
      <c r="QTZ48" s="0"/>
      <c r="QUA48" s="0"/>
      <c r="QUB48" s="0"/>
      <c r="QUC48" s="0"/>
      <c r="QUD48" s="0"/>
      <c r="QUE48" s="0"/>
      <c r="QUF48" s="0"/>
      <c r="QUG48" s="0"/>
      <c r="QUH48" s="0"/>
      <c r="QUI48" s="0"/>
      <c r="QUJ48" s="0"/>
      <c r="QUK48" s="0"/>
      <c r="QUL48" s="0"/>
      <c r="QUM48" s="0"/>
      <c r="QUN48" s="0"/>
      <c r="QUO48" s="0"/>
      <c r="QUP48" s="0"/>
      <c r="QUQ48" s="0"/>
      <c r="QUR48" s="0"/>
      <c r="QUS48" s="0"/>
      <c r="QUT48" s="0"/>
      <c r="QUU48" s="0"/>
      <c r="QUV48" s="0"/>
      <c r="QUW48" s="0"/>
      <c r="QUX48" s="0"/>
      <c r="QUY48" s="0"/>
      <c r="QUZ48" s="0"/>
      <c r="QVA48" s="0"/>
      <c r="QVB48" s="0"/>
      <c r="QVC48" s="0"/>
      <c r="QVD48" s="0"/>
      <c r="QVE48" s="0"/>
      <c r="QVF48" s="0"/>
      <c r="QVG48" s="0"/>
      <c r="QVH48" s="0"/>
      <c r="QVI48" s="0"/>
      <c r="QVJ48" s="0"/>
      <c r="QVK48" s="0"/>
      <c r="QVL48" s="0"/>
      <c r="QVM48" s="0"/>
      <c r="QVN48" s="0"/>
      <c r="QVO48" s="0"/>
      <c r="QVP48" s="0"/>
      <c r="QVQ48" s="0"/>
      <c r="QVR48" s="0"/>
      <c r="QVS48" s="0"/>
      <c r="QVT48" s="0"/>
      <c r="QVU48" s="0"/>
      <c r="QVV48" s="0"/>
      <c r="QVW48" s="0"/>
      <c r="QVX48" s="0"/>
      <c r="QVY48" s="0"/>
      <c r="QVZ48" s="0"/>
      <c r="QWA48" s="0"/>
      <c r="QWB48" s="0"/>
      <c r="QWC48" s="0"/>
      <c r="QWD48" s="0"/>
      <c r="QWE48" s="0"/>
      <c r="QWF48" s="0"/>
      <c r="QWG48" s="0"/>
      <c r="QWH48" s="0"/>
      <c r="QWI48" s="0"/>
      <c r="QWJ48" s="0"/>
      <c r="QWK48" s="0"/>
      <c r="QWL48" s="0"/>
      <c r="QWM48" s="0"/>
      <c r="QWN48" s="0"/>
      <c r="QWO48" s="0"/>
      <c r="QWP48" s="0"/>
      <c r="QWQ48" s="0"/>
      <c r="QWR48" s="0"/>
      <c r="QWS48" s="0"/>
      <c r="QWT48" s="0"/>
      <c r="QWU48" s="0"/>
      <c r="QWV48" s="0"/>
      <c r="QWW48" s="0"/>
      <c r="QWX48" s="0"/>
      <c r="QWY48" s="0"/>
      <c r="QWZ48" s="0"/>
      <c r="QXA48" s="0"/>
      <c r="QXB48" s="0"/>
      <c r="QXC48" s="0"/>
      <c r="QXD48" s="0"/>
      <c r="QXE48" s="0"/>
      <c r="QXF48" s="0"/>
      <c r="QXG48" s="0"/>
      <c r="QXH48" s="0"/>
      <c r="QXI48" s="0"/>
      <c r="QXJ48" s="0"/>
      <c r="QXK48" s="0"/>
      <c r="QXL48" s="0"/>
      <c r="QXM48" s="0"/>
      <c r="QXN48" s="0"/>
      <c r="QXO48" s="0"/>
      <c r="QXP48" s="0"/>
      <c r="QXQ48" s="0"/>
      <c r="QXR48" s="0"/>
      <c r="QXS48" s="0"/>
      <c r="QXT48" s="0"/>
      <c r="QXU48" s="0"/>
      <c r="QXV48" s="0"/>
      <c r="QXW48" s="0"/>
      <c r="QXX48" s="0"/>
      <c r="QXY48" s="0"/>
      <c r="QXZ48" s="0"/>
      <c r="QYA48" s="0"/>
      <c r="QYB48" s="0"/>
      <c r="QYC48" s="0"/>
      <c r="QYD48" s="0"/>
      <c r="QYE48" s="0"/>
      <c r="QYF48" s="0"/>
      <c r="QYG48" s="0"/>
      <c r="QYH48" s="0"/>
      <c r="QYI48" s="0"/>
      <c r="QYJ48" s="0"/>
      <c r="QYK48" s="0"/>
      <c r="QYL48" s="0"/>
      <c r="QYM48" s="0"/>
      <c r="QYN48" s="0"/>
      <c r="QYO48" s="0"/>
      <c r="QYP48" s="0"/>
      <c r="QYQ48" s="0"/>
      <c r="QYR48" s="0"/>
      <c r="QYS48" s="0"/>
      <c r="QYT48" s="0"/>
      <c r="QYU48" s="0"/>
      <c r="QYV48" s="0"/>
      <c r="QYW48" s="0"/>
      <c r="QYX48" s="0"/>
      <c r="QYY48" s="0"/>
      <c r="QYZ48" s="0"/>
      <c r="QZA48" s="0"/>
      <c r="QZB48" s="0"/>
      <c r="QZC48" s="0"/>
      <c r="QZD48" s="0"/>
      <c r="QZE48" s="0"/>
      <c r="QZF48" s="0"/>
      <c r="QZG48" s="0"/>
      <c r="QZH48" s="0"/>
      <c r="QZI48" s="0"/>
      <c r="QZJ48" s="0"/>
      <c r="QZK48" s="0"/>
      <c r="QZL48" s="0"/>
      <c r="QZM48" s="0"/>
      <c r="QZN48" s="0"/>
      <c r="QZO48" s="0"/>
      <c r="QZP48" s="0"/>
      <c r="QZQ48" s="0"/>
      <c r="QZR48" s="0"/>
      <c r="QZS48" s="0"/>
      <c r="QZT48" s="0"/>
      <c r="QZU48" s="0"/>
      <c r="QZV48" s="0"/>
      <c r="QZW48" s="0"/>
      <c r="QZX48" s="0"/>
      <c r="QZY48" s="0"/>
      <c r="QZZ48" s="0"/>
      <c r="RAA48" s="0"/>
      <c r="RAB48" s="0"/>
      <c r="RAC48" s="0"/>
      <c r="RAD48" s="0"/>
      <c r="RAE48" s="0"/>
      <c r="RAF48" s="0"/>
      <c r="RAG48" s="0"/>
      <c r="RAH48" s="0"/>
      <c r="RAI48" s="0"/>
      <c r="RAJ48" s="0"/>
      <c r="RAK48" s="0"/>
      <c r="RAL48" s="0"/>
      <c r="RAM48" s="0"/>
      <c r="RAN48" s="0"/>
      <c r="RAO48" s="0"/>
      <c r="RAP48" s="0"/>
      <c r="RAQ48" s="0"/>
      <c r="RAR48" s="0"/>
      <c r="RAS48" s="0"/>
      <c r="RAT48" s="0"/>
      <c r="RAU48" s="0"/>
      <c r="RAV48" s="0"/>
      <c r="RAW48" s="0"/>
      <c r="RAX48" s="0"/>
      <c r="RAY48" s="0"/>
      <c r="RAZ48" s="0"/>
      <c r="RBA48" s="0"/>
      <c r="RBB48" s="0"/>
      <c r="RBC48" s="0"/>
      <c r="RBD48" s="0"/>
      <c r="RBE48" s="0"/>
      <c r="RBF48" s="0"/>
      <c r="RBG48" s="0"/>
      <c r="RBH48" s="0"/>
      <c r="RBI48" s="0"/>
      <c r="RBJ48" s="0"/>
      <c r="RBK48" s="0"/>
      <c r="RBL48" s="0"/>
      <c r="RBM48" s="0"/>
      <c r="RBN48" s="0"/>
      <c r="RBO48" s="0"/>
      <c r="RBP48" s="0"/>
      <c r="RBQ48" s="0"/>
      <c r="RBR48" s="0"/>
      <c r="RBS48" s="0"/>
      <c r="RBT48" s="0"/>
      <c r="RBU48" s="0"/>
      <c r="RBV48" s="0"/>
      <c r="RBW48" s="0"/>
      <c r="RBX48" s="0"/>
      <c r="RBY48" s="0"/>
      <c r="RBZ48" s="0"/>
      <c r="RCA48" s="0"/>
      <c r="RCB48" s="0"/>
      <c r="RCC48" s="0"/>
      <c r="RCD48" s="0"/>
      <c r="RCE48" s="0"/>
      <c r="RCF48" s="0"/>
      <c r="RCG48" s="0"/>
      <c r="RCH48" s="0"/>
      <c r="RCI48" s="0"/>
      <c r="RCJ48" s="0"/>
      <c r="RCK48" s="0"/>
      <c r="RCL48" s="0"/>
      <c r="RCM48" s="0"/>
      <c r="RCN48" s="0"/>
      <c r="RCO48" s="0"/>
      <c r="RCP48" s="0"/>
      <c r="RCQ48" s="0"/>
      <c r="RCR48" s="0"/>
      <c r="RCS48" s="0"/>
      <c r="RCT48" s="0"/>
      <c r="RCU48" s="0"/>
      <c r="RCV48" s="0"/>
      <c r="RCW48" s="0"/>
      <c r="RCX48" s="0"/>
      <c r="RCY48" s="0"/>
      <c r="RCZ48" s="0"/>
      <c r="RDA48" s="0"/>
      <c r="RDB48" s="0"/>
      <c r="RDC48" s="0"/>
      <c r="RDD48" s="0"/>
      <c r="RDE48" s="0"/>
      <c r="RDF48" s="0"/>
      <c r="RDG48" s="0"/>
      <c r="RDH48" s="0"/>
      <c r="RDI48" s="0"/>
      <c r="RDJ48" s="0"/>
      <c r="RDK48" s="0"/>
      <c r="RDL48" s="0"/>
      <c r="RDM48" s="0"/>
      <c r="RDN48" s="0"/>
      <c r="RDO48" s="0"/>
      <c r="RDP48" s="0"/>
      <c r="RDQ48" s="0"/>
      <c r="RDR48" s="0"/>
      <c r="RDS48" s="0"/>
      <c r="RDT48" s="0"/>
      <c r="RDU48" s="0"/>
      <c r="RDV48" s="0"/>
      <c r="RDW48" s="0"/>
      <c r="RDX48" s="0"/>
      <c r="RDY48" s="0"/>
      <c r="RDZ48" s="0"/>
      <c r="REA48" s="0"/>
      <c r="REB48" s="0"/>
      <c r="REC48" s="0"/>
      <c r="RED48" s="0"/>
      <c r="REE48" s="0"/>
      <c r="REF48" s="0"/>
      <c r="REG48" s="0"/>
      <c r="REH48" s="0"/>
      <c r="REI48" s="0"/>
      <c r="REJ48" s="0"/>
      <c r="REK48" s="0"/>
      <c r="REL48" s="0"/>
      <c r="REM48" s="0"/>
      <c r="REN48" s="0"/>
      <c r="REO48" s="0"/>
      <c r="REP48" s="0"/>
      <c r="REQ48" s="0"/>
      <c r="RER48" s="0"/>
      <c r="RES48" s="0"/>
      <c r="RET48" s="0"/>
      <c r="REU48" s="0"/>
      <c r="REV48" s="0"/>
      <c r="REW48" s="0"/>
      <c r="REX48" s="0"/>
      <c r="REY48" s="0"/>
      <c r="REZ48" s="0"/>
      <c r="RFA48" s="0"/>
      <c r="RFB48" s="0"/>
      <c r="RFC48" s="0"/>
      <c r="RFD48" s="0"/>
      <c r="RFE48" s="0"/>
      <c r="RFF48" s="0"/>
      <c r="RFG48" s="0"/>
      <c r="RFH48" s="0"/>
      <c r="RFI48" s="0"/>
      <c r="RFJ48" s="0"/>
      <c r="RFK48" s="0"/>
      <c r="RFL48" s="0"/>
      <c r="RFM48" s="0"/>
      <c r="RFN48" s="0"/>
      <c r="RFO48" s="0"/>
      <c r="RFP48" s="0"/>
      <c r="RFQ48" s="0"/>
      <c r="RFR48" s="0"/>
      <c r="RFS48" s="0"/>
      <c r="RFT48" s="0"/>
      <c r="RFU48" s="0"/>
      <c r="RFV48" s="0"/>
      <c r="RFW48" s="0"/>
      <c r="RFX48" s="0"/>
      <c r="RFY48" s="0"/>
      <c r="RFZ48" s="0"/>
      <c r="RGA48" s="0"/>
      <c r="RGB48" s="0"/>
      <c r="RGC48" s="0"/>
      <c r="RGD48" s="0"/>
      <c r="RGE48" s="0"/>
      <c r="RGF48" s="0"/>
      <c r="RGG48" s="0"/>
      <c r="RGH48" s="0"/>
      <c r="RGI48" s="0"/>
      <c r="RGJ48" s="0"/>
      <c r="RGK48" s="0"/>
      <c r="RGL48" s="0"/>
      <c r="RGM48" s="0"/>
      <c r="RGN48" s="0"/>
      <c r="RGO48" s="0"/>
      <c r="RGP48" s="0"/>
      <c r="RGQ48" s="0"/>
      <c r="RGR48" s="0"/>
      <c r="RGS48" s="0"/>
      <c r="RGT48" s="0"/>
      <c r="RGU48" s="0"/>
      <c r="RGV48" s="0"/>
      <c r="RGW48" s="0"/>
      <c r="RGX48" s="0"/>
      <c r="RGY48" s="0"/>
      <c r="RGZ48" s="0"/>
      <c r="RHA48" s="0"/>
      <c r="RHB48" s="0"/>
      <c r="RHC48" s="0"/>
      <c r="RHD48" s="0"/>
      <c r="RHE48" s="0"/>
      <c r="RHF48" s="0"/>
      <c r="RHG48" s="0"/>
      <c r="RHH48" s="0"/>
      <c r="RHI48" s="0"/>
      <c r="RHJ48" s="0"/>
      <c r="RHK48" s="0"/>
      <c r="RHL48" s="0"/>
      <c r="RHM48" s="0"/>
      <c r="RHN48" s="0"/>
      <c r="RHO48" s="0"/>
      <c r="RHP48" s="0"/>
      <c r="RHQ48" s="0"/>
      <c r="RHR48" s="0"/>
      <c r="RHS48" s="0"/>
      <c r="RHT48" s="0"/>
      <c r="RHU48" s="0"/>
      <c r="RHV48" s="0"/>
      <c r="RHW48" s="0"/>
      <c r="RHX48" s="0"/>
      <c r="RHY48" s="0"/>
      <c r="RHZ48" s="0"/>
      <c r="RIA48" s="0"/>
      <c r="RIB48" s="0"/>
      <c r="RIC48" s="0"/>
      <c r="RID48" s="0"/>
      <c r="RIE48" s="0"/>
      <c r="RIF48" s="0"/>
      <c r="RIG48" s="0"/>
      <c r="RIH48" s="0"/>
      <c r="RII48" s="0"/>
      <c r="RIJ48" s="0"/>
      <c r="RIK48" s="0"/>
      <c r="RIL48" s="0"/>
      <c r="RIM48" s="0"/>
      <c r="RIN48" s="0"/>
      <c r="RIO48" s="0"/>
      <c r="RIP48" s="0"/>
      <c r="RIQ48" s="0"/>
      <c r="RIR48" s="0"/>
      <c r="RIS48" s="0"/>
      <c r="RIT48" s="0"/>
      <c r="RIU48" s="0"/>
      <c r="RIV48" s="0"/>
      <c r="RIW48" s="0"/>
      <c r="RIX48" s="0"/>
      <c r="RIY48" s="0"/>
      <c r="RIZ48" s="0"/>
      <c r="RJA48" s="0"/>
      <c r="RJB48" s="0"/>
      <c r="RJC48" s="0"/>
      <c r="RJD48" s="0"/>
      <c r="RJE48" s="0"/>
      <c r="RJF48" s="0"/>
      <c r="RJG48" s="0"/>
      <c r="RJH48" s="0"/>
      <c r="RJI48" s="0"/>
      <c r="RJJ48" s="0"/>
      <c r="RJK48" s="0"/>
      <c r="RJL48" s="0"/>
      <c r="RJM48" s="0"/>
      <c r="RJN48" s="0"/>
      <c r="RJO48" s="0"/>
      <c r="RJP48" s="0"/>
      <c r="RJQ48" s="0"/>
      <c r="RJR48" s="0"/>
      <c r="RJS48" s="0"/>
      <c r="RJT48" s="0"/>
      <c r="RJU48" s="0"/>
      <c r="RJV48" s="0"/>
      <c r="RJW48" s="0"/>
      <c r="RJX48" s="0"/>
      <c r="RJY48" s="0"/>
      <c r="RJZ48" s="0"/>
      <c r="RKA48" s="0"/>
      <c r="RKB48" s="0"/>
      <c r="RKC48" s="0"/>
      <c r="RKD48" s="0"/>
      <c r="RKE48" s="0"/>
      <c r="RKF48" s="0"/>
      <c r="RKG48" s="0"/>
      <c r="RKH48" s="0"/>
      <c r="RKI48" s="0"/>
      <c r="RKJ48" s="0"/>
      <c r="RKK48" s="0"/>
      <c r="RKL48" s="0"/>
      <c r="RKM48" s="0"/>
      <c r="RKN48" s="0"/>
      <c r="RKO48" s="0"/>
      <c r="RKP48" s="0"/>
      <c r="RKQ48" s="0"/>
      <c r="RKR48" s="0"/>
      <c r="RKS48" s="0"/>
      <c r="RKT48" s="0"/>
      <c r="RKU48" s="0"/>
      <c r="RKV48" s="0"/>
      <c r="RKW48" s="0"/>
      <c r="RKX48" s="0"/>
      <c r="RKY48" s="0"/>
      <c r="RKZ48" s="0"/>
      <c r="RLA48" s="0"/>
      <c r="RLB48" s="0"/>
      <c r="RLC48" s="0"/>
      <c r="RLD48" s="0"/>
      <c r="RLE48" s="0"/>
      <c r="RLF48" s="0"/>
      <c r="RLG48" s="0"/>
      <c r="RLH48" s="0"/>
      <c r="RLI48" s="0"/>
      <c r="RLJ48" s="0"/>
      <c r="RLK48" s="0"/>
      <c r="RLL48" s="0"/>
      <c r="RLM48" s="0"/>
      <c r="RLN48" s="0"/>
      <c r="RLO48" s="0"/>
      <c r="RLP48" s="0"/>
      <c r="RLQ48" s="0"/>
      <c r="RLR48" s="0"/>
      <c r="RLS48" s="0"/>
      <c r="RLT48" s="0"/>
      <c r="RLU48" s="0"/>
      <c r="RLV48" s="0"/>
      <c r="RLW48" s="0"/>
      <c r="RLX48" s="0"/>
      <c r="RLY48" s="0"/>
      <c r="RLZ48" s="0"/>
      <c r="RMA48" s="0"/>
      <c r="RMB48" s="0"/>
      <c r="RMC48" s="0"/>
      <c r="RMD48" s="0"/>
      <c r="RME48" s="0"/>
      <c r="RMF48" s="0"/>
      <c r="RMG48" s="0"/>
      <c r="RMH48" s="0"/>
      <c r="RMI48" s="0"/>
      <c r="RMJ48" s="0"/>
      <c r="RMK48" s="0"/>
      <c r="RML48" s="0"/>
      <c r="RMM48" s="0"/>
      <c r="RMN48" s="0"/>
      <c r="RMO48" s="0"/>
      <c r="RMP48" s="0"/>
      <c r="RMQ48" s="0"/>
      <c r="RMR48" s="0"/>
      <c r="RMS48" s="0"/>
      <c r="RMT48" s="0"/>
      <c r="RMU48" s="0"/>
      <c r="RMV48" s="0"/>
      <c r="RMW48" s="0"/>
      <c r="RMX48" s="0"/>
      <c r="RMY48" s="0"/>
      <c r="RMZ48" s="0"/>
      <c r="RNA48" s="0"/>
      <c r="RNB48" s="0"/>
      <c r="RNC48" s="0"/>
      <c r="RND48" s="0"/>
      <c r="RNE48" s="0"/>
      <c r="RNF48" s="0"/>
      <c r="RNG48" s="0"/>
      <c r="RNH48" s="0"/>
      <c r="RNI48" s="0"/>
      <c r="RNJ48" s="0"/>
      <c r="RNK48" s="0"/>
      <c r="RNL48" s="0"/>
      <c r="RNM48" s="0"/>
      <c r="RNN48" s="0"/>
      <c r="RNO48" s="0"/>
      <c r="RNP48" s="0"/>
      <c r="RNQ48" s="0"/>
      <c r="RNR48" s="0"/>
      <c r="RNS48" s="0"/>
      <c r="RNT48" s="0"/>
      <c r="RNU48" s="0"/>
      <c r="RNV48" s="0"/>
      <c r="RNW48" s="0"/>
      <c r="RNX48" s="0"/>
      <c r="RNY48" s="0"/>
      <c r="RNZ48" s="0"/>
      <c r="ROA48" s="0"/>
      <c r="ROB48" s="0"/>
      <c r="ROC48" s="0"/>
      <c r="ROD48" s="0"/>
      <c r="ROE48" s="0"/>
      <c r="ROF48" s="0"/>
      <c r="ROG48" s="0"/>
      <c r="ROH48" s="0"/>
      <c r="ROI48" s="0"/>
      <c r="ROJ48" s="0"/>
      <c r="ROK48" s="0"/>
      <c r="ROL48" s="0"/>
      <c r="ROM48" s="0"/>
      <c r="RON48" s="0"/>
      <c r="ROO48" s="0"/>
      <c r="ROP48" s="0"/>
      <c r="ROQ48" s="0"/>
      <c r="ROR48" s="0"/>
      <c r="ROS48" s="0"/>
      <c r="ROT48" s="0"/>
      <c r="ROU48" s="0"/>
      <c r="ROV48" s="0"/>
      <c r="ROW48" s="0"/>
      <c r="ROX48" s="0"/>
      <c r="ROY48" s="0"/>
      <c r="ROZ48" s="0"/>
      <c r="RPA48" s="0"/>
      <c r="RPB48" s="0"/>
      <c r="RPC48" s="0"/>
      <c r="RPD48" s="0"/>
      <c r="RPE48" s="0"/>
      <c r="RPF48" s="0"/>
      <c r="RPG48" s="0"/>
      <c r="RPH48" s="0"/>
      <c r="RPI48" s="0"/>
      <c r="RPJ48" s="0"/>
      <c r="RPK48" s="0"/>
      <c r="RPL48" s="0"/>
      <c r="RPM48" s="0"/>
      <c r="RPN48" s="0"/>
      <c r="RPO48" s="0"/>
      <c r="RPP48" s="0"/>
      <c r="RPQ48" s="0"/>
      <c r="RPR48" s="0"/>
      <c r="RPS48" s="0"/>
      <c r="RPT48" s="0"/>
      <c r="RPU48" s="0"/>
      <c r="RPV48" s="0"/>
      <c r="RPW48" s="0"/>
      <c r="RPX48" s="0"/>
      <c r="RPY48" s="0"/>
      <c r="RPZ48" s="0"/>
      <c r="RQA48" s="0"/>
      <c r="RQB48" s="0"/>
      <c r="RQC48" s="0"/>
      <c r="RQD48" s="0"/>
      <c r="RQE48" s="0"/>
      <c r="RQF48" s="0"/>
      <c r="RQG48" s="0"/>
      <c r="RQH48" s="0"/>
      <c r="RQI48" s="0"/>
      <c r="RQJ48" s="0"/>
      <c r="RQK48" s="0"/>
      <c r="RQL48" s="0"/>
      <c r="RQM48" s="0"/>
      <c r="RQN48" s="0"/>
      <c r="RQO48" s="0"/>
      <c r="RQP48" s="0"/>
      <c r="RQQ48" s="0"/>
      <c r="RQR48" s="0"/>
      <c r="RQS48" s="0"/>
      <c r="RQT48" s="0"/>
      <c r="RQU48" s="0"/>
      <c r="RQV48" s="0"/>
      <c r="RQW48" s="0"/>
      <c r="RQX48" s="0"/>
      <c r="RQY48" s="0"/>
      <c r="RQZ48" s="0"/>
      <c r="RRA48" s="0"/>
      <c r="RRB48" s="0"/>
      <c r="RRC48" s="0"/>
      <c r="RRD48" s="0"/>
      <c r="RRE48" s="0"/>
      <c r="RRF48" s="0"/>
      <c r="RRG48" s="0"/>
      <c r="RRH48" s="0"/>
      <c r="RRI48" s="0"/>
      <c r="RRJ48" s="0"/>
      <c r="RRK48" s="0"/>
      <c r="RRL48" s="0"/>
      <c r="RRM48" s="0"/>
      <c r="RRN48" s="0"/>
      <c r="RRO48" s="0"/>
      <c r="RRP48" s="0"/>
      <c r="RRQ48" s="0"/>
      <c r="RRR48" s="0"/>
      <c r="RRS48" s="0"/>
      <c r="RRT48" s="0"/>
      <c r="RRU48" s="0"/>
      <c r="RRV48" s="0"/>
      <c r="RRW48" s="0"/>
      <c r="RRX48" s="0"/>
      <c r="RRY48" s="0"/>
      <c r="RRZ48" s="0"/>
      <c r="RSA48" s="0"/>
      <c r="RSB48" s="0"/>
      <c r="RSC48" s="0"/>
      <c r="RSD48" s="0"/>
      <c r="RSE48" s="0"/>
      <c r="RSF48" s="0"/>
      <c r="RSG48" s="0"/>
      <c r="RSH48" s="0"/>
      <c r="RSI48" s="0"/>
      <c r="RSJ48" s="0"/>
      <c r="RSK48" s="0"/>
      <c r="RSL48" s="0"/>
      <c r="RSM48" s="0"/>
      <c r="RSN48" s="0"/>
      <c r="RSO48" s="0"/>
      <c r="RSP48" s="0"/>
      <c r="RSQ48" s="0"/>
      <c r="RSR48" s="0"/>
      <c r="RSS48" s="0"/>
      <c r="RST48" s="0"/>
      <c r="RSU48" s="0"/>
      <c r="RSV48" s="0"/>
      <c r="RSW48" s="0"/>
      <c r="RSX48" s="0"/>
      <c r="RSY48" s="0"/>
      <c r="RSZ48" s="0"/>
      <c r="RTA48" s="0"/>
      <c r="RTB48" s="0"/>
      <c r="RTC48" s="0"/>
      <c r="RTD48" s="0"/>
      <c r="RTE48" s="0"/>
      <c r="RTF48" s="0"/>
      <c r="RTG48" s="0"/>
      <c r="RTH48" s="0"/>
      <c r="RTI48" s="0"/>
      <c r="RTJ48" s="0"/>
      <c r="RTK48" s="0"/>
      <c r="RTL48" s="0"/>
      <c r="RTM48" s="0"/>
      <c r="RTN48" s="0"/>
      <c r="RTO48" s="0"/>
      <c r="RTP48" s="0"/>
      <c r="RTQ48" s="0"/>
      <c r="RTR48" s="0"/>
      <c r="RTS48" s="0"/>
      <c r="RTT48" s="0"/>
      <c r="RTU48" s="0"/>
      <c r="RTV48" s="0"/>
      <c r="RTW48" s="0"/>
      <c r="RTX48" s="0"/>
      <c r="RTY48" s="0"/>
      <c r="RTZ48" s="0"/>
      <c r="RUA48" s="0"/>
      <c r="RUB48" s="0"/>
      <c r="RUC48" s="0"/>
      <c r="RUD48" s="0"/>
      <c r="RUE48" s="0"/>
      <c r="RUF48" s="0"/>
      <c r="RUG48" s="0"/>
      <c r="RUH48" s="0"/>
      <c r="RUI48" s="0"/>
      <c r="RUJ48" s="0"/>
      <c r="RUK48" s="0"/>
      <c r="RUL48" s="0"/>
      <c r="RUM48" s="0"/>
      <c r="RUN48" s="0"/>
      <c r="RUO48" s="0"/>
      <c r="RUP48" s="0"/>
      <c r="RUQ48" s="0"/>
      <c r="RUR48" s="0"/>
      <c r="RUS48" s="0"/>
      <c r="RUT48" s="0"/>
      <c r="RUU48" s="0"/>
      <c r="RUV48" s="0"/>
      <c r="RUW48" s="0"/>
      <c r="RUX48" s="0"/>
      <c r="RUY48" s="0"/>
      <c r="RUZ48" s="0"/>
      <c r="RVA48" s="0"/>
      <c r="RVB48" s="0"/>
      <c r="RVC48" s="0"/>
      <c r="RVD48" s="0"/>
      <c r="RVE48" s="0"/>
      <c r="RVF48" s="0"/>
      <c r="RVG48" s="0"/>
      <c r="RVH48" s="0"/>
      <c r="RVI48" s="0"/>
      <c r="RVJ48" s="0"/>
      <c r="RVK48" s="0"/>
      <c r="RVL48" s="0"/>
      <c r="RVM48" s="0"/>
      <c r="RVN48" s="0"/>
      <c r="RVO48" s="0"/>
      <c r="RVP48" s="0"/>
      <c r="RVQ48" s="0"/>
      <c r="RVR48" s="0"/>
      <c r="RVS48" s="0"/>
      <c r="RVT48" s="0"/>
      <c r="RVU48" s="0"/>
      <c r="RVV48" s="0"/>
      <c r="RVW48" s="0"/>
      <c r="RVX48" s="0"/>
      <c r="RVY48" s="0"/>
      <c r="RVZ48" s="0"/>
      <c r="RWA48" s="0"/>
      <c r="RWB48" s="0"/>
      <c r="RWC48" s="0"/>
      <c r="RWD48" s="0"/>
      <c r="RWE48" s="0"/>
      <c r="RWF48" s="0"/>
      <c r="RWG48" s="0"/>
      <c r="RWH48" s="0"/>
      <c r="RWI48" s="0"/>
      <c r="RWJ48" s="0"/>
      <c r="RWK48" s="0"/>
      <c r="RWL48" s="0"/>
      <c r="RWM48" s="0"/>
      <c r="RWN48" s="0"/>
      <c r="RWO48" s="0"/>
      <c r="RWP48" s="0"/>
      <c r="RWQ48" s="0"/>
      <c r="RWR48" s="0"/>
      <c r="RWS48" s="0"/>
      <c r="RWT48" s="0"/>
      <c r="RWU48" s="0"/>
      <c r="RWV48" s="0"/>
      <c r="RWW48" s="0"/>
      <c r="RWX48" s="0"/>
      <c r="RWY48" s="0"/>
      <c r="RWZ48" s="0"/>
      <c r="RXA48" s="0"/>
      <c r="RXB48" s="0"/>
      <c r="RXC48" s="0"/>
      <c r="RXD48" s="0"/>
      <c r="RXE48" s="0"/>
      <c r="RXF48" s="0"/>
      <c r="RXG48" s="0"/>
      <c r="RXH48" s="0"/>
      <c r="RXI48" s="0"/>
      <c r="RXJ48" s="0"/>
      <c r="RXK48" s="0"/>
      <c r="RXL48" s="0"/>
      <c r="RXM48" s="0"/>
      <c r="RXN48" s="0"/>
      <c r="RXO48" s="0"/>
      <c r="RXP48" s="0"/>
      <c r="RXQ48" s="0"/>
      <c r="RXR48" s="0"/>
      <c r="RXS48" s="0"/>
      <c r="RXT48" s="0"/>
      <c r="RXU48" s="0"/>
      <c r="RXV48" s="0"/>
      <c r="RXW48" s="0"/>
      <c r="RXX48" s="0"/>
      <c r="RXY48" s="0"/>
      <c r="RXZ48" s="0"/>
      <c r="RYA48" s="0"/>
      <c r="RYB48" s="0"/>
      <c r="RYC48" s="0"/>
      <c r="RYD48" s="0"/>
      <c r="RYE48" s="0"/>
      <c r="RYF48" s="0"/>
      <c r="RYG48" s="0"/>
      <c r="RYH48" s="0"/>
      <c r="RYI48" s="0"/>
      <c r="RYJ48" s="0"/>
      <c r="RYK48" s="0"/>
      <c r="RYL48" s="0"/>
      <c r="RYM48" s="0"/>
      <c r="RYN48" s="0"/>
      <c r="RYO48" s="0"/>
      <c r="RYP48" s="0"/>
      <c r="RYQ48" s="0"/>
      <c r="RYR48" s="0"/>
      <c r="RYS48" s="0"/>
      <c r="RYT48" s="0"/>
      <c r="RYU48" s="0"/>
      <c r="RYV48" s="0"/>
      <c r="RYW48" s="0"/>
      <c r="RYX48" s="0"/>
      <c r="RYY48" s="0"/>
      <c r="RYZ48" s="0"/>
      <c r="RZA48" s="0"/>
      <c r="RZB48" s="0"/>
      <c r="RZC48" s="0"/>
      <c r="RZD48" s="0"/>
      <c r="RZE48" s="0"/>
      <c r="RZF48" s="0"/>
      <c r="RZG48" s="0"/>
      <c r="RZH48" s="0"/>
      <c r="RZI48" s="0"/>
      <c r="RZJ48" s="0"/>
      <c r="RZK48" s="0"/>
      <c r="RZL48" s="0"/>
      <c r="RZM48" s="0"/>
      <c r="RZN48" s="0"/>
      <c r="RZO48" s="0"/>
      <c r="RZP48" s="0"/>
      <c r="RZQ48" s="0"/>
      <c r="RZR48" s="0"/>
      <c r="RZS48" s="0"/>
      <c r="RZT48" s="0"/>
      <c r="RZU48" s="0"/>
      <c r="RZV48" s="0"/>
      <c r="RZW48" s="0"/>
      <c r="RZX48" s="0"/>
      <c r="RZY48" s="0"/>
      <c r="RZZ48" s="0"/>
      <c r="SAA48" s="0"/>
      <c r="SAB48" s="0"/>
      <c r="SAC48" s="0"/>
      <c r="SAD48" s="0"/>
      <c r="SAE48" s="0"/>
      <c r="SAF48" s="0"/>
      <c r="SAG48" s="0"/>
      <c r="SAH48" s="0"/>
      <c r="SAI48" s="0"/>
      <c r="SAJ48" s="0"/>
      <c r="SAK48" s="0"/>
      <c r="SAL48" s="0"/>
      <c r="SAM48" s="0"/>
      <c r="SAN48" s="0"/>
      <c r="SAO48" s="0"/>
      <c r="SAP48" s="0"/>
      <c r="SAQ48" s="0"/>
      <c r="SAR48" s="0"/>
      <c r="SAS48" s="0"/>
      <c r="SAT48" s="0"/>
      <c r="SAU48" s="0"/>
      <c r="SAV48" s="0"/>
      <c r="SAW48" s="0"/>
      <c r="SAX48" s="0"/>
      <c r="SAY48" s="0"/>
      <c r="SAZ48" s="0"/>
      <c r="SBA48" s="0"/>
      <c r="SBB48" s="0"/>
      <c r="SBC48" s="0"/>
      <c r="SBD48" s="0"/>
      <c r="SBE48" s="0"/>
      <c r="SBF48" s="0"/>
      <c r="SBG48" s="0"/>
      <c r="SBH48" s="0"/>
      <c r="SBI48" s="0"/>
      <c r="SBJ48" s="0"/>
      <c r="SBK48" s="0"/>
      <c r="SBL48" s="0"/>
      <c r="SBM48" s="0"/>
      <c r="SBN48" s="0"/>
      <c r="SBO48" s="0"/>
      <c r="SBP48" s="0"/>
      <c r="SBQ48" s="0"/>
      <c r="SBR48" s="0"/>
      <c r="SBS48" s="0"/>
      <c r="SBT48" s="0"/>
      <c r="SBU48" s="0"/>
      <c r="SBV48" s="0"/>
      <c r="SBW48" s="0"/>
      <c r="SBX48" s="0"/>
      <c r="SBY48" s="0"/>
      <c r="SBZ48" s="0"/>
      <c r="SCA48" s="0"/>
      <c r="SCB48" s="0"/>
      <c r="SCC48" s="0"/>
      <c r="SCD48" s="0"/>
      <c r="SCE48" s="0"/>
      <c r="SCF48" s="0"/>
      <c r="SCG48" s="0"/>
      <c r="SCH48" s="0"/>
      <c r="SCI48" s="0"/>
      <c r="SCJ48" s="0"/>
      <c r="SCK48" s="0"/>
      <c r="SCL48" s="0"/>
      <c r="SCM48" s="0"/>
      <c r="SCN48" s="0"/>
      <c r="SCO48" s="0"/>
      <c r="SCP48" s="0"/>
      <c r="SCQ48" s="0"/>
      <c r="SCR48" s="0"/>
      <c r="SCS48" s="0"/>
      <c r="SCT48" s="0"/>
      <c r="SCU48" s="0"/>
      <c r="SCV48" s="0"/>
      <c r="SCW48" s="0"/>
      <c r="SCX48" s="0"/>
      <c r="SCY48" s="0"/>
      <c r="SCZ48" s="0"/>
      <c r="SDA48" s="0"/>
      <c r="SDB48" s="0"/>
      <c r="SDC48" s="0"/>
      <c r="SDD48" s="0"/>
      <c r="SDE48" s="0"/>
      <c r="SDF48" s="0"/>
      <c r="SDG48" s="0"/>
      <c r="SDH48" s="0"/>
      <c r="SDI48" s="0"/>
      <c r="SDJ48" s="0"/>
      <c r="SDK48" s="0"/>
      <c r="SDL48" s="0"/>
      <c r="SDM48" s="0"/>
      <c r="SDN48" s="0"/>
      <c r="SDO48" s="0"/>
      <c r="SDP48" s="0"/>
      <c r="SDQ48" s="0"/>
      <c r="SDR48" s="0"/>
      <c r="SDS48" s="0"/>
      <c r="SDT48" s="0"/>
      <c r="SDU48" s="0"/>
      <c r="SDV48" s="0"/>
      <c r="SDW48" s="0"/>
      <c r="SDX48" s="0"/>
      <c r="SDY48" s="0"/>
      <c r="SDZ48" s="0"/>
      <c r="SEA48" s="0"/>
      <c r="SEB48" s="0"/>
      <c r="SEC48" s="0"/>
      <c r="SED48" s="0"/>
      <c r="SEE48" s="0"/>
      <c r="SEF48" s="0"/>
      <c r="SEG48" s="0"/>
      <c r="SEH48" s="0"/>
      <c r="SEI48" s="0"/>
      <c r="SEJ48" s="0"/>
      <c r="SEK48" s="0"/>
      <c r="SEL48" s="0"/>
      <c r="SEM48" s="0"/>
      <c r="SEN48" s="0"/>
      <c r="SEO48" s="0"/>
      <c r="SEP48" s="0"/>
      <c r="SEQ48" s="0"/>
      <c r="SER48" s="0"/>
      <c r="SES48" s="0"/>
      <c r="SET48" s="0"/>
      <c r="SEU48" s="0"/>
      <c r="SEV48" s="0"/>
      <c r="SEW48" s="0"/>
      <c r="SEX48" s="0"/>
      <c r="SEY48" s="0"/>
      <c r="SEZ48" s="0"/>
      <c r="SFA48" s="0"/>
      <c r="SFB48" s="0"/>
      <c r="SFC48" s="0"/>
      <c r="SFD48" s="0"/>
      <c r="SFE48" s="0"/>
      <c r="SFF48" s="0"/>
      <c r="SFG48" s="0"/>
      <c r="SFH48" s="0"/>
      <c r="SFI48" s="0"/>
      <c r="SFJ48" s="0"/>
      <c r="SFK48" s="0"/>
      <c r="SFL48" s="0"/>
      <c r="SFM48" s="0"/>
      <c r="SFN48" s="0"/>
      <c r="SFO48" s="0"/>
      <c r="SFP48" s="0"/>
      <c r="SFQ48" s="0"/>
      <c r="SFR48" s="0"/>
      <c r="SFS48" s="0"/>
      <c r="SFT48" s="0"/>
      <c r="SFU48" s="0"/>
      <c r="SFV48" s="0"/>
      <c r="SFW48" s="0"/>
      <c r="SFX48" s="0"/>
      <c r="SFY48" s="0"/>
      <c r="SFZ48" s="0"/>
      <c r="SGA48" s="0"/>
      <c r="SGB48" s="0"/>
      <c r="SGC48" s="0"/>
      <c r="SGD48" s="0"/>
      <c r="SGE48" s="0"/>
      <c r="SGF48" s="0"/>
      <c r="SGG48" s="0"/>
      <c r="SGH48" s="0"/>
      <c r="SGI48" s="0"/>
      <c r="SGJ48" s="0"/>
      <c r="SGK48" s="0"/>
      <c r="SGL48" s="0"/>
      <c r="SGM48" s="0"/>
      <c r="SGN48" s="0"/>
      <c r="SGO48" s="0"/>
      <c r="SGP48" s="0"/>
      <c r="SGQ48" s="0"/>
      <c r="SGR48" s="0"/>
      <c r="SGS48" s="0"/>
      <c r="SGT48" s="0"/>
      <c r="SGU48" s="0"/>
      <c r="SGV48" s="0"/>
      <c r="SGW48" s="0"/>
      <c r="SGX48" s="0"/>
      <c r="SGY48" s="0"/>
      <c r="SGZ48" s="0"/>
      <c r="SHA48" s="0"/>
      <c r="SHB48" s="0"/>
      <c r="SHC48" s="0"/>
      <c r="SHD48" s="0"/>
      <c r="SHE48" s="0"/>
      <c r="SHF48" s="0"/>
      <c r="SHG48" s="0"/>
      <c r="SHH48" s="0"/>
      <c r="SHI48" s="0"/>
      <c r="SHJ48" s="0"/>
      <c r="SHK48" s="0"/>
      <c r="SHL48" s="0"/>
      <c r="SHM48" s="0"/>
      <c r="SHN48" s="0"/>
      <c r="SHO48" s="0"/>
      <c r="SHP48" s="0"/>
      <c r="SHQ48" s="0"/>
      <c r="SHR48" s="0"/>
      <c r="SHS48" s="0"/>
      <c r="SHT48" s="0"/>
      <c r="SHU48" s="0"/>
      <c r="SHV48" s="0"/>
      <c r="SHW48" s="0"/>
      <c r="SHX48" s="0"/>
      <c r="SHY48" s="0"/>
      <c r="SHZ48" s="0"/>
      <c r="SIA48" s="0"/>
      <c r="SIB48" s="0"/>
      <c r="SIC48" s="0"/>
      <c r="SID48" s="0"/>
      <c r="SIE48" s="0"/>
      <c r="SIF48" s="0"/>
      <c r="SIG48" s="0"/>
      <c r="SIH48" s="0"/>
      <c r="SII48" s="0"/>
      <c r="SIJ48" s="0"/>
      <c r="SIK48" s="0"/>
      <c r="SIL48" s="0"/>
      <c r="SIM48" s="0"/>
      <c r="SIN48" s="0"/>
      <c r="SIO48" s="0"/>
      <c r="SIP48" s="0"/>
      <c r="SIQ48" s="0"/>
      <c r="SIR48" s="0"/>
      <c r="SIS48" s="0"/>
      <c r="SIT48" s="0"/>
      <c r="SIU48" s="0"/>
      <c r="SIV48" s="0"/>
      <c r="SIW48" s="0"/>
      <c r="SIX48" s="0"/>
      <c r="SIY48" s="0"/>
      <c r="SIZ48" s="0"/>
      <c r="SJA48" s="0"/>
      <c r="SJB48" s="0"/>
      <c r="SJC48" s="0"/>
      <c r="SJD48" s="0"/>
      <c r="SJE48" s="0"/>
      <c r="SJF48" s="0"/>
      <c r="SJG48" s="0"/>
      <c r="SJH48" s="0"/>
      <c r="SJI48" s="0"/>
      <c r="SJJ48" s="0"/>
      <c r="SJK48" s="0"/>
      <c r="SJL48" s="0"/>
      <c r="SJM48" s="0"/>
      <c r="SJN48" s="0"/>
      <c r="SJO48" s="0"/>
      <c r="SJP48" s="0"/>
      <c r="SJQ48" s="0"/>
      <c r="SJR48" s="0"/>
      <c r="SJS48" s="0"/>
      <c r="SJT48" s="0"/>
      <c r="SJU48" s="0"/>
      <c r="SJV48" s="0"/>
      <c r="SJW48" s="0"/>
      <c r="SJX48" s="0"/>
      <c r="SJY48" s="0"/>
      <c r="SJZ48" s="0"/>
      <c r="SKA48" s="0"/>
      <c r="SKB48" s="0"/>
      <c r="SKC48" s="0"/>
      <c r="SKD48" s="0"/>
      <c r="SKE48" s="0"/>
      <c r="SKF48" s="0"/>
      <c r="SKG48" s="0"/>
      <c r="SKH48" s="0"/>
      <c r="SKI48" s="0"/>
      <c r="SKJ48" s="0"/>
      <c r="SKK48" s="0"/>
      <c r="SKL48" s="0"/>
      <c r="SKM48" s="0"/>
      <c r="SKN48" s="0"/>
      <c r="SKO48" s="0"/>
      <c r="SKP48" s="0"/>
      <c r="SKQ48" s="0"/>
      <c r="SKR48" s="0"/>
      <c r="SKS48" s="0"/>
      <c r="SKT48" s="0"/>
      <c r="SKU48" s="0"/>
      <c r="SKV48" s="0"/>
      <c r="SKW48" s="0"/>
      <c r="SKX48" s="0"/>
      <c r="SKY48" s="0"/>
      <c r="SKZ48" s="0"/>
      <c r="SLA48" s="0"/>
      <c r="SLB48" s="0"/>
      <c r="SLC48" s="0"/>
      <c r="SLD48" s="0"/>
      <c r="SLE48" s="0"/>
      <c r="SLF48" s="0"/>
      <c r="SLG48" s="0"/>
      <c r="SLH48" s="0"/>
      <c r="SLI48" s="0"/>
      <c r="SLJ48" s="0"/>
      <c r="SLK48" s="0"/>
      <c r="SLL48" s="0"/>
      <c r="SLM48" s="0"/>
      <c r="SLN48" s="0"/>
      <c r="SLO48" s="0"/>
      <c r="SLP48" s="0"/>
      <c r="SLQ48" s="0"/>
      <c r="SLR48" s="0"/>
      <c r="SLS48" s="0"/>
      <c r="SLT48" s="0"/>
      <c r="SLU48" s="0"/>
      <c r="SLV48" s="0"/>
      <c r="SLW48" s="0"/>
      <c r="SLX48" s="0"/>
      <c r="SLY48" s="0"/>
      <c r="SLZ48" s="0"/>
      <c r="SMA48" s="0"/>
      <c r="SMB48" s="0"/>
      <c r="SMC48" s="0"/>
      <c r="SMD48" s="0"/>
      <c r="SME48" s="0"/>
      <c r="SMF48" s="0"/>
      <c r="SMG48" s="0"/>
      <c r="SMH48" s="0"/>
      <c r="SMI48" s="0"/>
      <c r="SMJ48" s="0"/>
      <c r="SMK48" s="0"/>
      <c r="SML48" s="0"/>
      <c r="SMM48" s="0"/>
      <c r="SMN48" s="0"/>
      <c r="SMO48" s="0"/>
      <c r="SMP48" s="0"/>
      <c r="SMQ48" s="0"/>
      <c r="SMR48" s="0"/>
      <c r="SMS48" s="0"/>
      <c r="SMT48" s="0"/>
      <c r="SMU48" s="0"/>
      <c r="SMV48" s="0"/>
      <c r="SMW48" s="0"/>
      <c r="SMX48" s="0"/>
      <c r="SMY48" s="0"/>
      <c r="SMZ48" s="0"/>
      <c r="SNA48" s="0"/>
      <c r="SNB48" s="0"/>
      <c r="SNC48" s="0"/>
      <c r="SND48" s="0"/>
      <c r="SNE48" s="0"/>
      <c r="SNF48" s="0"/>
      <c r="SNG48" s="0"/>
      <c r="SNH48" s="0"/>
      <c r="SNI48" s="0"/>
      <c r="SNJ48" s="0"/>
      <c r="SNK48" s="0"/>
      <c r="SNL48" s="0"/>
      <c r="SNM48" s="0"/>
      <c r="SNN48" s="0"/>
      <c r="SNO48" s="0"/>
      <c r="SNP48" s="0"/>
      <c r="SNQ48" s="0"/>
      <c r="SNR48" s="0"/>
      <c r="SNS48" s="0"/>
      <c r="SNT48" s="0"/>
      <c r="SNU48" s="0"/>
      <c r="SNV48" s="0"/>
      <c r="SNW48" s="0"/>
      <c r="SNX48" s="0"/>
      <c r="SNY48" s="0"/>
      <c r="SNZ48" s="0"/>
      <c r="SOA48" s="0"/>
      <c r="SOB48" s="0"/>
      <c r="SOC48" s="0"/>
      <c r="SOD48" s="0"/>
      <c r="SOE48" s="0"/>
      <c r="SOF48" s="0"/>
      <c r="SOG48" s="0"/>
      <c r="SOH48" s="0"/>
      <c r="SOI48" s="0"/>
      <c r="SOJ48" s="0"/>
      <c r="SOK48" s="0"/>
      <c r="SOL48" s="0"/>
      <c r="SOM48" s="0"/>
      <c r="SON48" s="0"/>
      <c r="SOO48" s="0"/>
      <c r="SOP48" s="0"/>
      <c r="SOQ48" s="0"/>
      <c r="SOR48" s="0"/>
      <c r="SOS48" s="0"/>
      <c r="SOT48" s="0"/>
      <c r="SOU48" s="0"/>
      <c r="SOV48" s="0"/>
      <c r="SOW48" s="0"/>
      <c r="SOX48" s="0"/>
      <c r="SOY48" s="0"/>
      <c r="SOZ48" s="0"/>
      <c r="SPA48" s="0"/>
      <c r="SPB48" s="0"/>
      <c r="SPC48" s="0"/>
      <c r="SPD48" s="0"/>
      <c r="SPE48" s="0"/>
      <c r="SPF48" s="0"/>
      <c r="SPG48" s="0"/>
      <c r="SPH48" s="0"/>
      <c r="SPI48" s="0"/>
      <c r="SPJ48" s="0"/>
      <c r="SPK48" s="0"/>
      <c r="SPL48" s="0"/>
      <c r="SPM48" s="0"/>
      <c r="SPN48" s="0"/>
      <c r="SPO48" s="0"/>
      <c r="SPP48" s="0"/>
      <c r="SPQ48" s="0"/>
      <c r="SPR48" s="0"/>
      <c r="SPS48" s="0"/>
      <c r="SPT48" s="0"/>
      <c r="SPU48" s="0"/>
      <c r="SPV48" s="0"/>
      <c r="SPW48" s="0"/>
      <c r="SPX48" s="0"/>
      <c r="SPY48" s="0"/>
      <c r="SPZ48" s="0"/>
      <c r="SQA48" s="0"/>
      <c r="SQB48" s="0"/>
      <c r="SQC48" s="0"/>
      <c r="SQD48" s="0"/>
      <c r="SQE48" s="0"/>
      <c r="SQF48" s="0"/>
      <c r="SQG48" s="0"/>
      <c r="SQH48" s="0"/>
      <c r="SQI48" s="0"/>
      <c r="SQJ48" s="0"/>
      <c r="SQK48" s="0"/>
      <c r="SQL48" s="0"/>
      <c r="SQM48" s="0"/>
      <c r="SQN48" s="0"/>
      <c r="SQO48" s="0"/>
      <c r="SQP48" s="0"/>
      <c r="SQQ48" s="0"/>
      <c r="SQR48" s="0"/>
      <c r="SQS48" s="0"/>
      <c r="SQT48" s="0"/>
      <c r="SQU48" s="0"/>
      <c r="SQV48" s="0"/>
      <c r="SQW48" s="0"/>
      <c r="SQX48" s="0"/>
      <c r="SQY48" s="0"/>
      <c r="SQZ48" s="0"/>
      <c r="SRA48" s="0"/>
      <c r="SRB48" s="0"/>
      <c r="SRC48" s="0"/>
      <c r="SRD48" s="0"/>
      <c r="SRE48" s="0"/>
      <c r="SRF48" s="0"/>
      <c r="SRG48" s="0"/>
      <c r="SRH48" s="0"/>
      <c r="SRI48" s="0"/>
      <c r="SRJ48" s="0"/>
      <c r="SRK48" s="0"/>
      <c r="SRL48" s="0"/>
      <c r="SRM48" s="0"/>
      <c r="SRN48" s="0"/>
      <c r="SRO48" s="0"/>
      <c r="SRP48" s="0"/>
      <c r="SRQ48" s="0"/>
      <c r="SRR48" s="0"/>
      <c r="SRS48" s="0"/>
      <c r="SRT48" s="0"/>
      <c r="SRU48" s="0"/>
      <c r="SRV48" s="0"/>
      <c r="SRW48" s="0"/>
      <c r="SRX48" s="0"/>
      <c r="SRY48" s="0"/>
      <c r="SRZ48" s="0"/>
      <c r="SSA48" s="0"/>
      <c r="SSB48" s="0"/>
      <c r="SSC48" s="0"/>
      <c r="SSD48" s="0"/>
      <c r="SSE48" s="0"/>
      <c r="SSF48" s="0"/>
      <c r="SSG48" s="0"/>
      <c r="SSH48" s="0"/>
      <c r="SSI48" s="0"/>
      <c r="SSJ48" s="0"/>
      <c r="SSK48" s="0"/>
      <c r="SSL48" s="0"/>
      <c r="SSM48" s="0"/>
      <c r="SSN48" s="0"/>
      <c r="SSO48" s="0"/>
      <c r="SSP48" s="0"/>
      <c r="SSQ48" s="0"/>
      <c r="SSR48" s="0"/>
      <c r="SSS48" s="0"/>
      <c r="SST48" s="0"/>
      <c r="SSU48" s="0"/>
      <c r="SSV48" s="0"/>
      <c r="SSW48" s="0"/>
      <c r="SSX48" s="0"/>
      <c r="SSY48" s="0"/>
      <c r="SSZ48" s="0"/>
      <c r="STA48" s="0"/>
      <c r="STB48" s="0"/>
      <c r="STC48" s="0"/>
      <c r="STD48" s="0"/>
      <c r="STE48" s="0"/>
      <c r="STF48" s="0"/>
      <c r="STG48" s="0"/>
      <c r="STH48" s="0"/>
      <c r="STI48" s="0"/>
      <c r="STJ48" s="0"/>
      <c r="STK48" s="0"/>
      <c r="STL48" s="0"/>
      <c r="STM48" s="0"/>
      <c r="STN48" s="0"/>
      <c r="STO48" s="0"/>
      <c r="STP48" s="0"/>
      <c r="STQ48" s="0"/>
      <c r="STR48" s="0"/>
      <c r="STS48" s="0"/>
      <c r="STT48" s="0"/>
      <c r="STU48" s="0"/>
      <c r="STV48" s="0"/>
      <c r="STW48" s="0"/>
      <c r="STX48" s="0"/>
      <c r="STY48" s="0"/>
      <c r="STZ48" s="0"/>
      <c r="SUA48" s="0"/>
      <c r="SUB48" s="0"/>
      <c r="SUC48" s="0"/>
      <c r="SUD48" s="0"/>
      <c r="SUE48" s="0"/>
      <c r="SUF48" s="0"/>
      <c r="SUG48" s="0"/>
      <c r="SUH48" s="0"/>
      <c r="SUI48" s="0"/>
      <c r="SUJ48" s="0"/>
      <c r="SUK48" s="0"/>
      <c r="SUL48" s="0"/>
      <c r="SUM48" s="0"/>
      <c r="SUN48" s="0"/>
      <c r="SUO48" s="0"/>
      <c r="SUP48" s="0"/>
      <c r="SUQ48" s="0"/>
      <c r="SUR48" s="0"/>
      <c r="SUS48" s="0"/>
      <c r="SUT48" s="0"/>
      <c r="SUU48" s="0"/>
      <c r="SUV48" s="0"/>
      <c r="SUW48" s="0"/>
      <c r="SUX48" s="0"/>
      <c r="SUY48" s="0"/>
      <c r="SUZ48" s="0"/>
      <c r="SVA48" s="0"/>
      <c r="SVB48" s="0"/>
      <c r="SVC48" s="0"/>
      <c r="SVD48" s="0"/>
      <c r="SVE48" s="0"/>
      <c r="SVF48" s="0"/>
      <c r="SVG48" s="0"/>
      <c r="SVH48" s="0"/>
      <c r="SVI48" s="0"/>
      <c r="SVJ48" s="0"/>
      <c r="SVK48" s="0"/>
      <c r="SVL48" s="0"/>
      <c r="SVM48" s="0"/>
      <c r="SVN48" s="0"/>
      <c r="SVO48" s="0"/>
      <c r="SVP48" s="0"/>
      <c r="SVQ48" s="0"/>
      <c r="SVR48" s="0"/>
      <c r="SVS48" s="0"/>
      <c r="SVT48" s="0"/>
      <c r="SVU48" s="0"/>
      <c r="SVV48" s="0"/>
      <c r="SVW48" s="0"/>
      <c r="SVX48" s="0"/>
      <c r="SVY48" s="0"/>
      <c r="SVZ48" s="0"/>
      <c r="SWA48" s="0"/>
      <c r="SWB48" s="0"/>
      <c r="SWC48" s="0"/>
      <c r="SWD48" s="0"/>
      <c r="SWE48" s="0"/>
      <c r="SWF48" s="0"/>
      <c r="SWG48" s="0"/>
      <c r="SWH48" s="0"/>
      <c r="SWI48" s="0"/>
      <c r="SWJ48" s="0"/>
      <c r="SWK48" s="0"/>
      <c r="SWL48" s="0"/>
      <c r="SWM48" s="0"/>
      <c r="SWN48" s="0"/>
      <c r="SWO48" s="0"/>
      <c r="SWP48" s="0"/>
      <c r="SWQ48" s="0"/>
      <c r="SWR48" s="0"/>
      <c r="SWS48" s="0"/>
      <c r="SWT48" s="0"/>
      <c r="SWU48" s="0"/>
      <c r="SWV48" s="0"/>
      <c r="SWW48" s="0"/>
      <c r="SWX48" s="0"/>
      <c r="SWY48" s="0"/>
      <c r="SWZ48" s="0"/>
      <c r="SXA48" s="0"/>
      <c r="SXB48" s="0"/>
      <c r="SXC48" s="0"/>
      <c r="SXD48" s="0"/>
      <c r="SXE48" s="0"/>
      <c r="SXF48" s="0"/>
      <c r="SXG48" s="0"/>
      <c r="SXH48" s="0"/>
      <c r="SXI48" s="0"/>
      <c r="SXJ48" s="0"/>
      <c r="SXK48" s="0"/>
      <c r="SXL48" s="0"/>
      <c r="SXM48" s="0"/>
      <c r="SXN48" s="0"/>
      <c r="SXO48" s="0"/>
      <c r="SXP48" s="0"/>
      <c r="SXQ48" s="0"/>
      <c r="SXR48" s="0"/>
      <c r="SXS48" s="0"/>
      <c r="SXT48" s="0"/>
      <c r="SXU48" s="0"/>
      <c r="SXV48" s="0"/>
      <c r="SXW48" s="0"/>
      <c r="SXX48" s="0"/>
      <c r="SXY48" s="0"/>
      <c r="SXZ48" s="0"/>
      <c r="SYA48" s="0"/>
      <c r="SYB48" s="0"/>
      <c r="SYC48" s="0"/>
      <c r="SYD48" s="0"/>
      <c r="SYE48" s="0"/>
      <c r="SYF48" s="0"/>
      <c r="SYG48" s="0"/>
      <c r="SYH48" s="0"/>
      <c r="SYI48" s="0"/>
      <c r="SYJ48" s="0"/>
      <c r="SYK48" s="0"/>
      <c r="SYL48" s="0"/>
      <c r="SYM48" s="0"/>
      <c r="SYN48" s="0"/>
      <c r="SYO48" s="0"/>
      <c r="SYP48" s="0"/>
      <c r="SYQ48" s="0"/>
      <c r="SYR48" s="0"/>
      <c r="SYS48" s="0"/>
      <c r="SYT48" s="0"/>
      <c r="SYU48" s="0"/>
      <c r="SYV48" s="0"/>
      <c r="SYW48" s="0"/>
      <c r="SYX48" s="0"/>
      <c r="SYY48" s="0"/>
      <c r="SYZ48" s="0"/>
      <c r="SZA48" s="0"/>
      <c r="SZB48" s="0"/>
      <c r="SZC48" s="0"/>
      <c r="SZD48" s="0"/>
      <c r="SZE48" s="0"/>
      <c r="SZF48" s="0"/>
      <c r="SZG48" s="0"/>
      <c r="SZH48" s="0"/>
      <c r="SZI48" s="0"/>
      <c r="SZJ48" s="0"/>
      <c r="SZK48" s="0"/>
      <c r="SZL48" s="0"/>
      <c r="SZM48" s="0"/>
      <c r="SZN48" s="0"/>
      <c r="SZO48" s="0"/>
      <c r="SZP48" s="0"/>
      <c r="SZQ48" s="0"/>
      <c r="SZR48" s="0"/>
      <c r="SZS48" s="0"/>
      <c r="SZT48" s="0"/>
      <c r="SZU48" s="0"/>
      <c r="SZV48" s="0"/>
      <c r="SZW48" s="0"/>
      <c r="SZX48" s="0"/>
      <c r="SZY48" s="0"/>
      <c r="SZZ48" s="0"/>
      <c r="TAA48" s="0"/>
      <c r="TAB48" s="0"/>
      <c r="TAC48" s="0"/>
      <c r="TAD48" s="0"/>
      <c r="TAE48" s="0"/>
      <c r="TAF48" s="0"/>
      <c r="TAG48" s="0"/>
      <c r="TAH48" s="0"/>
      <c r="TAI48" s="0"/>
      <c r="TAJ48" s="0"/>
      <c r="TAK48" s="0"/>
      <c r="TAL48" s="0"/>
      <c r="TAM48" s="0"/>
      <c r="TAN48" s="0"/>
      <c r="TAO48" s="0"/>
      <c r="TAP48" s="0"/>
      <c r="TAQ48" s="0"/>
      <c r="TAR48" s="0"/>
      <c r="TAS48" s="0"/>
      <c r="TAT48" s="0"/>
      <c r="TAU48" s="0"/>
      <c r="TAV48" s="0"/>
      <c r="TAW48" s="0"/>
      <c r="TAX48" s="0"/>
      <c r="TAY48" s="0"/>
      <c r="TAZ48" s="0"/>
      <c r="TBA48" s="0"/>
      <c r="TBB48" s="0"/>
      <c r="TBC48" s="0"/>
      <c r="TBD48" s="0"/>
      <c r="TBE48" s="0"/>
      <c r="TBF48" s="0"/>
      <c r="TBG48" s="0"/>
      <c r="TBH48" s="0"/>
      <c r="TBI48" s="0"/>
      <c r="TBJ48" s="0"/>
      <c r="TBK48" s="0"/>
      <c r="TBL48" s="0"/>
      <c r="TBM48" s="0"/>
      <c r="TBN48" s="0"/>
      <c r="TBO48" s="0"/>
      <c r="TBP48" s="0"/>
      <c r="TBQ48" s="0"/>
      <c r="TBR48" s="0"/>
      <c r="TBS48" s="0"/>
      <c r="TBT48" s="0"/>
      <c r="TBU48" s="0"/>
      <c r="TBV48" s="0"/>
      <c r="TBW48" s="0"/>
      <c r="TBX48" s="0"/>
      <c r="TBY48" s="0"/>
      <c r="TBZ48" s="0"/>
      <c r="TCA48" s="0"/>
      <c r="TCB48" s="0"/>
      <c r="TCC48" s="0"/>
      <c r="TCD48" s="0"/>
      <c r="TCE48" s="0"/>
      <c r="TCF48" s="0"/>
      <c r="TCG48" s="0"/>
      <c r="TCH48" s="0"/>
      <c r="TCI48" s="0"/>
      <c r="TCJ48" s="0"/>
      <c r="TCK48" s="0"/>
      <c r="TCL48" s="0"/>
      <c r="TCM48" s="0"/>
      <c r="TCN48" s="0"/>
      <c r="TCO48" s="0"/>
      <c r="TCP48" s="0"/>
      <c r="TCQ48" s="0"/>
      <c r="TCR48" s="0"/>
      <c r="TCS48" s="0"/>
      <c r="TCT48" s="0"/>
      <c r="TCU48" s="0"/>
      <c r="TCV48" s="0"/>
      <c r="TCW48" s="0"/>
      <c r="TCX48" s="0"/>
      <c r="TCY48" s="0"/>
      <c r="TCZ48" s="0"/>
      <c r="TDA48" s="0"/>
      <c r="TDB48" s="0"/>
      <c r="TDC48" s="0"/>
      <c r="TDD48" s="0"/>
      <c r="TDE48" s="0"/>
      <c r="TDF48" s="0"/>
      <c r="TDG48" s="0"/>
      <c r="TDH48" s="0"/>
      <c r="TDI48" s="0"/>
      <c r="TDJ48" s="0"/>
      <c r="TDK48" s="0"/>
      <c r="TDL48" s="0"/>
      <c r="TDM48" s="0"/>
      <c r="TDN48" s="0"/>
      <c r="TDO48" s="0"/>
      <c r="TDP48" s="0"/>
      <c r="TDQ48" s="0"/>
      <c r="TDR48" s="0"/>
      <c r="TDS48" s="0"/>
      <c r="TDT48" s="0"/>
      <c r="TDU48" s="0"/>
      <c r="TDV48" s="0"/>
      <c r="TDW48" s="0"/>
      <c r="TDX48" s="0"/>
      <c r="TDY48" s="0"/>
      <c r="TDZ48" s="0"/>
      <c r="TEA48" s="0"/>
      <c r="TEB48" s="0"/>
      <c r="TEC48" s="0"/>
      <c r="TED48" s="0"/>
      <c r="TEE48" s="0"/>
      <c r="TEF48" s="0"/>
      <c r="TEG48" s="0"/>
      <c r="TEH48" s="0"/>
      <c r="TEI48" s="0"/>
      <c r="TEJ48" s="0"/>
      <c r="TEK48" s="0"/>
      <c r="TEL48" s="0"/>
      <c r="TEM48" s="0"/>
      <c r="TEN48" s="0"/>
      <c r="TEO48" s="0"/>
      <c r="TEP48" s="0"/>
      <c r="TEQ48" s="0"/>
      <c r="TER48" s="0"/>
      <c r="TES48" s="0"/>
      <c r="TET48" s="0"/>
      <c r="TEU48" s="0"/>
      <c r="TEV48" s="0"/>
      <c r="TEW48" s="0"/>
      <c r="TEX48" s="0"/>
      <c r="TEY48" s="0"/>
      <c r="TEZ48" s="0"/>
      <c r="TFA48" s="0"/>
      <c r="TFB48" s="0"/>
      <c r="TFC48" s="0"/>
      <c r="TFD48" s="0"/>
      <c r="TFE48" s="0"/>
      <c r="TFF48" s="0"/>
      <c r="TFG48" s="0"/>
      <c r="TFH48" s="0"/>
      <c r="TFI48" s="0"/>
      <c r="TFJ48" s="0"/>
      <c r="TFK48" s="0"/>
      <c r="TFL48" s="0"/>
      <c r="TFM48" s="0"/>
      <c r="TFN48" s="0"/>
      <c r="TFO48" s="0"/>
      <c r="TFP48" s="0"/>
      <c r="TFQ48" s="0"/>
      <c r="TFR48" s="0"/>
      <c r="TFS48" s="0"/>
      <c r="TFT48" s="0"/>
      <c r="TFU48" s="0"/>
      <c r="TFV48" s="0"/>
      <c r="TFW48" s="0"/>
      <c r="TFX48" s="0"/>
      <c r="TFY48" s="0"/>
      <c r="TFZ48" s="0"/>
      <c r="TGA48" s="0"/>
      <c r="TGB48" s="0"/>
      <c r="TGC48" s="0"/>
      <c r="TGD48" s="0"/>
      <c r="TGE48" s="0"/>
      <c r="TGF48" s="0"/>
      <c r="TGG48" s="0"/>
      <c r="TGH48" s="0"/>
      <c r="TGI48" s="0"/>
      <c r="TGJ48" s="0"/>
      <c r="TGK48" s="0"/>
      <c r="TGL48" s="0"/>
      <c r="TGM48" s="0"/>
      <c r="TGN48" s="0"/>
      <c r="TGO48" s="0"/>
      <c r="TGP48" s="0"/>
      <c r="TGQ48" s="0"/>
      <c r="TGR48" s="0"/>
      <c r="TGS48" s="0"/>
      <c r="TGT48" s="0"/>
      <c r="TGU48" s="0"/>
      <c r="TGV48" s="0"/>
      <c r="TGW48" s="0"/>
      <c r="TGX48" s="0"/>
      <c r="TGY48" s="0"/>
      <c r="TGZ48" s="0"/>
      <c r="THA48" s="0"/>
      <c r="THB48" s="0"/>
      <c r="THC48" s="0"/>
      <c r="THD48" s="0"/>
      <c r="THE48" s="0"/>
      <c r="THF48" s="0"/>
      <c r="THG48" s="0"/>
      <c r="THH48" s="0"/>
      <c r="THI48" s="0"/>
      <c r="THJ48" s="0"/>
      <c r="THK48" s="0"/>
      <c r="THL48" s="0"/>
      <c r="THM48" s="0"/>
      <c r="THN48" s="0"/>
      <c r="THO48" s="0"/>
      <c r="THP48" s="0"/>
      <c r="THQ48" s="0"/>
      <c r="THR48" s="0"/>
      <c r="THS48" s="0"/>
      <c r="THT48" s="0"/>
      <c r="THU48" s="0"/>
      <c r="THV48" s="0"/>
      <c r="THW48" s="0"/>
      <c r="THX48" s="0"/>
      <c r="THY48" s="0"/>
      <c r="THZ48" s="0"/>
      <c r="TIA48" s="0"/>
      <c r="TIB48" s="0"/>
      <c r="TIC48" s="0"/>
      <c r="TID48" s="0"/>
      <c r="TIE48" s="0"/>
      <c r="TIF48" s="0"/>
      <c r="TIG48" s="0"/>
      <c r="TIH48" s="0"/>
      <c r="TII48" s="0"/>
      <c r="TIJ48" s="0"/>
      <c r="TIK48" s="0"/>
      <c r="TIL48" s="0"/>
      <c r="TIM48" s="0"/>
      <c r="TIN48" s="0"/>
      <c r="TIO48" s="0"/>
      <c r="TIP48" s="0"/>
      <c r="TIQ48" s="0"/>
      <c r="TIR48" s="0"/>
      <c r="TIS48" s="0"/>
      <c r="TIT48" s="0"/>
      <c r="TIU48" s="0"/>
      <c r="TIV48" s="0"/>
      <c r="TIW48" s="0"/>
      <c r="TIX48" s="0"/>
      <c r="TIY48" s="0"/>
      <c r="TIZ48" s="0"/>
      <c r="TJA48" s="0"/>
      <c r="TJB48" s="0"/>
      <c r="TJC48" s="0"/>
      <c r="TJD48" s="0"/>
      <c r="TJE48" s="0"/>
      <c r="TJF48" s="0"/>
      <c r="TJG48" s="0"/>
      <c r="TJH48" s="0"/>
      <c r="TJI48" s="0"/>
      <c r="TJJ48" s="0"/>
      <c r="TJK48" s="0"/>
      <c r="TJL48" s="0"/>
      <c r="TJM48" s="0"/>
      <c r="TJN48" s="0"/>
      <c r="TJO48" s="0"/>
      <c r="TJP48" s="0"/>
      <c r="TJQ48" s="0"/>
      <c r="TJR48" s="0"/>
      <c r="TJS48" s="0"/>
      <c r="TJT48" s="0"/>
      <c r="TJU48" s="0"/>
      <c r="TJV48" s="0"/>
      <c r="TJW48" s="0"/>
      <c r="TJX48" s="0"/>
      <c r="TJY48" s="0"/>
      <c r="TJZ48" s="0"/>
      <c r="TKA48" s="0"/>
      <c r="TKB48" s="0"/>
      <c r="TKC48" s="0"/>
      <c r="TKD48" s="0"/>
      <c r="TKE48" s="0"/>
      <c r="TKF48" s="0"/>
      <c r="TKG48" s="0"/>
      <c r="TKH48" s="0"/>
      <c r="TKI48" s="0"/>
      <c r="TKJ48" s="0"/>
      <c r="TKK48" s="0"/>
      <c r="TKL48" s="0"/>
      <c r="TKM48" s="0"/>
      <c r="TKN48" s="0"/>
      <c r="TKO48" s="0"/>
      <c r="TKP48" s="0"/>
      <c r="TKQ48" s="0"/>
      <c r="TKR48" s="0"/>
      <c r="TKS48" s="0"/>
      <c r="TKT48" s="0"/>
      <c r="TKU48" s="0"/>
      <c r="TKV48" s="0"/>
      <c r="TKW48" s="0"/>
      <c r="TKX48" s="0"/>
      <c r="TKY48" s="0"/>
      <c r="TKZ48" s="0"/>
      <c r="TLA48" s="0"/>
      <c r="TLB48" s="0"/>
      <c r="TLC48" s="0"/>
      <c r="TLD48" s="0"/>
      <c r="TLE48" s="0"/>
      <c r="TLF48" s="0"/>
      <c r="TLG48" s="0"/>
      <c r="TLH48" s="0"/>
      <c r="TLI48" s="0"/>
      <c r="TLJ48" s="0"/>
      <c r="TLK48" s="0"/>
      <c r="TLL48" s="0"/>
      <c r="TLM48" s="0"/>
      <c r="TLN48" s="0"/>
      <c r="TLO48" s="0"/>
      <c r="TLP48" s="0"/>
      <c r="TLQ48" s="0"/>
      <c r="TLR48" s="0"/>
      <c r="TLS48" s="0"/>
      <c r="TLT48" s="0"/>
      <c r="TLU48" s="0"/>
      <c r="TLV48" s="0"/>
      <c r="TLW48" s="0"/>
      <c r="TLX48" s="0"/>
      <c r="TLY48" s="0"/>
      <c r="TLZ48" s="0"/>
      <c r="TMA48" s="0"/>
      <c r="TMB48" s="0"/>
      <c r="TMC48" s="0"/>
      <c r="TMD48" s="0"/>
      <c r="TME48" s="0"/>
      <c r="TMF48" s="0"/>
      <c r="TMG48" s="0"/>
      <c r="TMH48" s="0"/>
      <c r="TMI48" s="0"/>
      <c r="TMJ48" s="0"/>
      <c r="TMK48" s="0"/>
      <c r="TML48" s="0"/>
      <c r="TMM48" s="0"/>
      <c r="TMN48" s="0"/>
      <c r="TMO48" s="0"/>
      <c r="TMP48" s="0"/>
      <c r="TMQ48" s="0"/>
      <c r="TMR48" s="0"/>
      <c r="TMS48" s="0"/>
      <c r="TMT48" s="0"/>
      <c r="TMU48" s="0"/>
      <c r="TMV48" s="0"/>
      <c r="TMW48" s="0"/>
      <c r="TMX48" s="0"/>
      <c r="TMY48" s="0"/>
      <c r="TMZ48" s="0"/>
      <c r="TNA48" s="0"/>
      <c r="TNB48" s="0"/>
      <c r="TNC48" s="0"/>
      <c r="TND48" s="0"/>
      <c r="TNE48" s="0"/>
      <c r="TNF48" s="0"/>
      <c r="TNG48" s="0"/>
      <c r="TNH48" s="0"/>
      <c r="TNI48" s="0"/>
      <c r="TNJ48" s="0"/>
      <c r="TNK48" s="0"/>
      <c r="TNL48" s="0"/>
      <c r="TNM48" s="0"/>
      <c r="TNN48" s="0"/>
      <c r="TNO48" s="0"/>
      <c r="TNP48" s="0"/>
      <c r="TNQ48" s="0"/>
      <c r="TNR48" s="0"/>
      <c r="TNS48" s="0"/>
      <c r="TNT48" s="0"/>
      <c r="TNU48" s="0"/>
      <c r="TNV48" s="0"/>
      <c r="TNW48" s="0"/>
      <c r="TNX48" s="0"/>
      <c r="TNY48" s="0"/>
      <c r="TNZ48" s="0"/>
      <c r="TOA48" s="0"/>
      <c r="TOB48" s="0"/>
      <c r="TOC48" s="0"/>
      <c r="TOD48" s="0"/>
      <c r="TOE48" s="0"/>
      <c r="TOF48" s="0"/>
      <c r="TOG48" s="0"/>
      <c r="TOH48" s="0"/>
      <c r="TOI48" s="0"/>
      <c r="TOJ48" s="0"/>
      <c r="TOK48" s="0"/>
      <c r="TOL48" s="0"/>
      <c r="TOM48" s="0"/>
      <c r="TON48" s="0"/>
      <c r="TOO48" s="0"/>
      <c r="TOP48" s="0"/>
      <c r="TOQ48" s="0"/>
      <c r="TOR48" s="0"/>
      <c r="TOS48" s="0"/>
      <c r="TOT48" s="0"/>
      <c r="TOU48" s="0"/>
      <c r="TOV48" s="0"/>
      <c r="TOW48" s="0"/>
      <c r="TOX48" s="0"/>
      <c r="TOY48" s="0"/>
      <c r="TOZ48" s="0"/>
      <c r="TPA48" s="0"/>
      <c r="TPB48" s="0"/>
      <c r="TPC48" s="0"/>
      <c r="TPD48" s="0"/>
      <c r="TPE48" s="0"/>
      <c r="TPF48" s="0"/>
      <c r="TPG48" s="0"/>
      <c r="TPH48" s="0"/>
      <c r="TPI48" s="0"/>
      <c r="TPJ48" s="0"/>
      <c r="TPK48" s="0"/>
      <c r="TPL48" s="0"/>
      <c r="TPM48" s="0"/>
      <c r="TPN48" s="0"/>
      <c r="TPO48" s="0"/>
      <c r="TPP48" s="0"/>
      <c r="TPQ48" s="0"/>
      <c r="TPR48" s="0"/>
      <c r="TPS48" s="0"/>
      <c r="TPT48" s="0"/>
      <c r="TPU48" s="0"/>
      <c r="TPV48" s="0"/>
      <c r="TPW48" s="0"/>
      <c r="TPX48" s="0"/>
      <c r="TPY48" s="0"/>
      <c r="TPZ48" s="0"/>
      <c r="TQA48" s="0"/>
      <c r="TQB48" s="0"/>
      <c r="TQC48" s="0"/>
      <c r="TQD48" s="0"/>
      <c r="TQE48" s="0"/>
      <c r="TQF48" s="0"/>
      <c r="TQG48" s="0"/>
      <c r="TQH48" s="0"/>
      <c r="TQI48" s="0"/>
      <c r="TQJ48" s="0"/>
      <c r="TQK48" s="0"/>
      <c r="TQL48" s="0"/>
      <c r="TQM48" s="0"/>
      <c r="TQN48" s="0"/>
      <c r="TQO48" s="0"/>
      <c r="TQP48" s="0"/>
      <c r="TQQ48" s="0"/>
      <c r="TQR48" s="0"/>
      <c r="TQS48" s="0"/>
      <c r="TQT48" s="0"/>
      <c r="TQU48" s="0"/>
      <c r="TQV48" s="0"/>
      <c r="TQW48" s="0"/>
      <c r="TQX48" s="0"/>
      <c r="TQY48" s="0"/>
      <c r="TQZ48" s="0"/>
      <c r="TRA48" s="0"/>
      <c r="TRB48" s="0"/>
      <c r="TRC48" s="0"/>
      <c r="TRD48" s="0"/>
      <c r="TRE48" s="0"/>
      <c r="TRF48" s="0"/>
      <c r="TRG48" s="0"/>
      <c r="TRH48" s="0"/>
      <c r="TRI48" s="0"/>
      <c r="TRJ48" s="0"/>
      <c r="TRK48" s="0"/>
      <c r="TRL48" s="0"/>
      <c r="TRM48" s="0"/>
      <c r="TRN48" s="0"/>
      <c r="TRO48" s="0"/>
      <c r="TRP48" s="0"/>
      <c r="TRQ48" s="0"/>
      <c r="TRR48" s="0"/>
      <c r="TRS48" s="0"/>
      <c r="TRT48" s="0"/>
      <c r="TRU48" s="0"/>
      <c r="TRV48" s="0"/>
      <c r="TRW48" s="0"/>
      <c r="TRX48" s="0"/>
      <c r="TRY48" s="0"/>
      <c r="TRZ48" s="0"/>
      <c r="TSA48" s="0"/>
      <c r="TSB48" s="0"/>
      <c r="TSC48" s="0"/>
      <c r="TSD48" s="0"/>
      <c r="TSE48" s="0"/>
      <c r="TSF48" s="0"/>
      <c r="TSG48" s="0"/>
      <c r="TSH48" s="0"/>
      <c r="TSI48" s="0"/>
      <c r="TSJ48" s="0"/>
      <c r="TSK48" s="0"/>
      <c r="TSL48" s="0"/>
      <c r="TSM48" s="0"/>
      <c r="TSN48" s="0"/>
      <c r="TSO48" s="0"/>
      <c r="TSP48" s="0"/>
      <c r="TSQ48" s="0"/>
      <c r="TSR48" s="0"/>
      <c r="TSS48" s="0"/>
      <c r="TST48" s="0"/>
      <c r="TSU48" s="0"/>
      <c r="TSV48" s="0"/>
      <c r="TSW48" s="0"/>
      <c r="TSX48" s="0"/>
      <c r="TSY48" s="0"/>
      <c r="TSZ48" s="0"/>
      <c r="TTA48" s="0"/>
      <c r="TTB48" s="0"/>
      <c r="TTC48" s="0"/>
      <c r="TTD48" s="0"/>
      <c r="TTE48" s="0"/>
      <c r="TTF48" s="0"/>
      <c r="TTG48" s="0"/>
      <c r="TTH48" s="0"/>
      <c r="TTI48" s="0"/>
      <c r="TTJ48" s="0"/>
      <c r="TTK48" s="0"/>
      <c r="TTL48" s="0"/>
      <c r="TTM48" s="0"/>
      <c r="TTN48" s="0"/>
      <c r="TTO48" s="0"/>
      <c r="TTP48" s="0"/>
      <c r="TTQ48" s="0"/>
      <c r="TTR48" s="0"/>
      <c r="TTS48" s="0"/>
      <c r="TTT48" s="0"/>
      <c r="TTU48" s="0"/>
      <c r="TTV48" s="0"/>
      <c r="TTW48" s="0"/>
      <c r="TTX48" s="0"/>
      <c r="TTY48" s="0"/>
      <c r="TTZ48" s="0"/>
      <c r="TUA48" s="0"/>
      <c r="TUB48" s="0"/>
      <c r="TUC48" s="0"/>
      <c r="TUD48" s="0"/>
      <c r="TUE48" s="0"/>
      <c r="TUF48" s="0"/>
      <c r="TUG48" s="0"/>
      <c r="TUH48" s="0"/>
      <c r="TUI48" s="0"/>
      <c r="TUJ48" s="0"/>
      <c r="TUK48" s="0"/>
      <c r="TUL48" s="0"/>
      <c r="TUM48" s="0"/>
      <c r="TUN48" s="0"/>
      <c r="TUO48" s="0"/>
      <c r="TUP48" s="0"/>
      <c r="TUQ48" s="0"/>
      <c r="TUR48" s="0"/>
      <c r="TUS48" s="0"/>
      <c r="TUT48" s="0"/>
      <c r="TUU48" s="0"/>
      <c r="TUV48" s="0"/>
      <c r="TUW48" s="0"/>
      <c r="TUX48" s="0"/>
      <c r="TUY48" s="0"/>
      <c r="TUZ48" s="0"/>
      <c r="TVA48" s="0"/>
      <c r="TVB48" s="0"/>
      <c r="TVC48" s="0"/>
      <c r="TVD48" s="0"/>
      <c r="TVE48" s="0"/>
      <c r="TVF48" s="0"/>
      <c r="TVG48" s="0"/>
      <c r="TVH48" s="0"/>
      <c r="TVI48" s="0"/>
      <c r="TVJ48" s="0"/>
      <c r="TVK48" s="0"/>
      <c r="TVL48" s="0"/>
      <c r="TVM48" s="0"/>
      <c r="TVN48" s="0"/>
      <c r="TVO48" s="0"/>
      <c r="TVP48" s="0"/>
      <c r="TVQ48" s="0"/>
      <c r="TVR48" s="0"/>
      <c r="TVS48" s="0"/>
      <c r="TVT48" s="0"/>
      <c r="TVU48" s="0"/>
      <c r="TVV48" s="0"/>
      <c r="TVW48" s="0"/>
      <c r="TVX48" s="0"/>
      <c r="TVY48" s="0"/>
      <c r="TVZ48" s="0"/>
      <c r="TWA48" s="0"/>
      <c r="TWB48" s="0"/>
      <c r="TWC48" s="0"/>
      <c r="TWD48" s="0"/>
      <c r="TWE48" s="0"/>
      <c r="TWF48" s="0"/>
      <c r="TWG48" s="0"/>
      <c r="TWH48" s="0"/>
      <c r="TWI48" s="0"/>
      <c r="TWJ48" s="0"/>
      <c r="TWK48" s="0"/>
      <c r="TWL48" s="0"/>
      <c r="TWM48" s="0"/>
      <c r="TWN48" s="0"/>
      <c r="TWO48" s="0"/>
      <c r="TWP48" s="0"/>
      <c r="TWQ48" s="0"/>
      <c r="TWR48" s="0"/>
      <c r="TWS48" s="0"/>
      <c r="TWT48" s="0"/>
      <c r="TWU48" s="0"/>
      <c r="TWV48" s="0"/>
      <c r="TWW48" s="0"/>
      <c r="TWX48" s="0"/>
      <c r="TWY48" s="0"/>
      <c r="TWZ48" s="0"/>
      <c r="TXA48" s="0"/>
      <c r="TXB48" s="0"/>
      <c r="TXC48" s="0"/>
      <c r="TXD48" s="0"/>
      <c r="TXE48" s="0"/>
      <c r="TXF48" s="0"/>
      <c r="TXG48" s="0"/>
      <c r="TXH48" s="0"/>
      <c r="TXI48" s="0"/>
      <c r="TXJ48" s="0"/>
      <c r="TXK48" s="0"/>
      <c r="TXL48" s="0"/>
      <c r="TXM48" s="0"/>
      <c r="TXN48" s="0"/>
      <c r="TXO48" s="0"/>
      <c r="TXP48" s="0"/>
      <c r="TXQ48" s="0"/>
      <c r="TXR48" s="0"/>
      <c r="TXS48" s="0"/>
      <c r="TXT48" s="0"/>
      <c r="TXU48" s="0"/>
      <c r="TXV48" s="0"/>
      <c r="TXW48" s="0"/>
      <c r="TXX48" s="0"/>
      <c r="TXY48" s="0"/>
      <c r="TXZ48" s="0"/>
      <c r="TYA48" s="0"/>
      <c r="TYB48" s="0"/>
      <c r="TYC48" s="0"/>
      <c r="TYD48" s="0"/>
      <c r="TYE48" s="0"/>
      <c r="TYF48" s="0"/>
      <c r="TYG48" s="0"/>
      <c r="TYH48" s="0"/>
      <c r="TYI48" s="0"/>
      <c r="TYJ48" s="0"/>
      <c r="TYK48" s="0"/>
      <c r="TYL48" s="0"/>
      <c r="TYM48" s="0"/>
      <c r="TYN48" s="0"/>
      <c r="TYO48" s="0"/>
      <c r="TYP48" s="0"/>
      <c r="TYQ48" s="0"/>
      <c r="TYR48" s="0"/>
      <c r="TYS48" s="0"/>
      <c r="TYT48" s="0"/>
      <c r="TYU48" s="0"/>
      <c r="TYV48" s="0"/>
      <c r="TYW48" s="0"/>
      <c r="TYX48" s="0"/>
      <c r="TYY48" s="0"/>
      <c r="TYZ48" s="0"/>
      <c r="TZA48" s="0"/>
      <c r="TZB48" s="0"/>
      <c r="TZC48" s="0"/>
      <c r="TZD48" s="0"/>
      <c r="TZE48" s="0"/>
      <c r="TZF48" s="0"/>
      <c r="TZG48" s="0"/>
      <c r="TZH48" s="0"/>
      <c r="TZI48" s="0"/>
      <c r="TZJ48" s="0"/>
      <c r="TZK48" s="0"/>
      <c r="TZL48" s="0"/>
      <c r="TZM48" s="0"/>
      <c r="TZN48" s="0"/>
      <c r="TZO48" s="0"/>
      <c r="TZP48" s="0"/>
      <c r="TZQ48" s="0"/>
      <c r="TZR48" s="0"/>
      <c r="TZS48" s="0"/>
      <c r="TZT48" s="0"/>
      <c r="TZU48" s="0"/>
      <c r="TZV48" s="0"/>
      <c r="TZW48" s="0"/>
      <c r="TZX48" s="0"/>
      <c r="TZY48" s="0"/>
      <c r="TZZ48" s="0"/>
      <c r="UAA48" s="0"/>
      <c r="UAB48" s="0"/>
      <c r="UAC48" s="0"/>
      <c r="UAD48" s="0"/>
      <c r="UAE48" s="0"/>
      <c r="UAF48" s="0"/>
      <c r="UAG48" s="0"/>
      <c r="UAH48" s="0"/>
      <c r="UAI48" s="0"/>
      <c r="UAJ48" s="0"/>
      <c r="UAK48" s="0"/>
      <c r="UAL48" s="0"/>
      <c r="UAM48" s="0"/>
      <c r="UAN48" s="0"/>
      <c r="UAO48" s="0"/>
      <c r="UAP48" s="0"/>
      <c r="UAQ48" s="0"/>
      <c r="UAR48" s="0"/>
      <c r="UAS48" s="0"/>
      <c r="UAT48" s="0"/>
      <c r="UAU48" s="0"/>
      <c r="UAV48" s="0"/>
      <c r="UAW48" s="0"/>
      <c r="UAX48" s="0"/>
      <c r="UAY48" s="0"/>
      <c r="UAZ48" s="0"/>
      <c r="UBA48" s="0"/>
      <c r="UBB48" s="0"/>
      <c r="UBC48" s="0"/>
      <c r="UBD48" s="0"/>
      <c r="UBE48" s="0"/>
      <c r="UBF48" s="0"/>
      <c r="UBG48" s="0"/>
      <c r="UBH48" s="0"/>
      <c r="UBI48" s="0"/>
      <c r="UBJ48" s="0"/>
      <c r="UBK48" s="0"/>
      <c r="UBL48" s="0"/>
      <c r="UBM48" s="0"/>
      <c r="UBN48" s="0"/>
      <c r="UBO48" s="0"/>
      <c r="UBP48" s="0"/>
      <c r="UBQ48" s="0"/>
      <c r="UBR48" s="0"/>
      <c r="UBS48" s="0"/>
      <c r="UBT48" s="0"/>
      <c r="UBU48" s="0"/>
      <c r="UBV48" s="0"/>
      <c r="UBW48" s="0"/>
      <c r="UBX48" s="0"/>
      <c r="UBY48" s="0"/>
      <c r="UBZ48" s="0"/>
      <c r="UCA48" s="0"/>
      <c r="UCB48" s="0"/>
      <c r="UCC48" s="0"/>
      <c r="UCD48" s="0"/>
      <c r="UCE48" s="0"/>
      <c r="UCF48" s="0"/>
      <c r="UCG48" s="0"/>
      <c r="UCH48" s="0"/>
      <c r="UCI48" s="0"/>
      <c r="UCJ48" s="0"/>
      <c r="UCK48" s="0"/>
      <c r="UCL48" s="0"/>
      <c r="UCM48" s="0"/>
      <c r="UCN48" s="0"/>
      <c r="UCO48" s="0"/>
      <c r="UCP48" s="0"/>
      <c r="UCQ48" s="0"/>
      <c r="UCR48" s="0"/>
      <c r="UCS48" s="0"/>
      <c r="UCT48" s="0"/>
      <c r="UCU48" s="0"/>
      <c r="UCV48" s="0"/>
      <c r="UCW48" s="0"/>
      <c r="UCX48" s="0"/>
      <c r="UCY48" s="0"/>
      <c r="UCZ48" s="0"/>
      <c r="UDA48" s="0"/>
      <c r="UDB48" s="0"/>
      <c r="UDC48" s="0"/>
      <c r="UDD48" s="0"/>
      <c r="UDE48" s="0"/>
      <c r="UDF48" s="0"/>
      <c r="UDG48" s="0"/>
      <c r="UDH48" s="0"/>
      <c r="UDI48" s="0"/>
      <c r="UDJ48" s="0"/>
      <c r="UDK48" s="0"/>
      <c r="UDL48" s="0"/>
      <c r="UDM48" s="0"/>
      <c r="UDN48" s="0"/>
      <c r="UDO48" s="0"/>
      <c r="UDP48" s="0"/>
      <c r="UDQ48" s="0"/>
      <c r="UDR48" s="0"/>
      <c r="UDS48" s="0"/>
      <c r="UDT48" s="0"/>
      <c r="UDU48" s="0"/>
      <c r="UDV48" s="0"/>
      <c r="UDW48" s="0"/>
      <c r="UDX48" s="0"/>
      <c r="UDY48" s="0"/>
      <c r="UDZ48" s="0"/>
      <c r="UEA48" s="0"/>
      <c r="UEB48" s="0"/>
      <c r="UEC48" s="0"/>
      <c r="UED48" s="0"/>
      <c r="UEE48" s="0"/>
      <c r="UEF48" s="0"/>
      <c r="UEG48" s="0"/>
      <c r="UEH48" s="0"/>
      <c r="UEI48" s="0"/>
      <c r="UEJ48" s="0"/>
      <c r="UEK48" s="0"/>
      <c r="UEL48" s="0"/>
      <c r="UEM48" s="0"/>
      <c r="UEN48" s="0"/>
      <c r="UEO48" s="0"/>
      <c r="UEP48" s="0"/>
      <c r="UEQ48" s="0"/>
      <c r="UER48" s="0"/>
      <c r="UES48" s="0"/>
      <c r="UET48" s="0"/>
      <c r="UEU48" s="0"/>
      <c r="UEV48" s="0"/>
      <c r="UEW48" s="0"/>
      <c r="UEX48" s="0"/>
      <c r="UEY48" s="0"/>
      <c r="UEZ48" s="0"/>
      <c r="UFA48" s="0"/>
      <c r="UFB48" s="0"/>
      <c r="UFC48" s="0"/>
      <c r="UFD48" s="0"/>
      <c r="UFE48" s="0"/>
      <c r="UFF48" s="0"/>
      <c r="UFG48" s="0"/>
      <c r="UFH48" s="0"/>
      <c r="UFI48" s="0"/>
      <c r="UFJ48" s="0"/>
      <c r="UFK48" s="0"/>
      <c r="UFL48" s="0"/>
      <c r="UFM48" s="0"/>
      <c r="UFN48" s="0"/>
      <c r="UFO48" s="0"/>
      <c r="UFP48" s="0"/>
      <c r="UFQ48" s="0"/>
      <c r="UFR48" s="0"/>
      <c r="UFS48" s="0"/>
      <c r="UFT48" s="0"/>
      <c r="UFU48" s="0"/>
      <c r="UFV48" s="0"/>
      <c r="UFW48" s="0"/>
      <c r="UFX48" s="0"/>
      <c r="UFY48" s="0"/>
      <c r="UFZ48" s="0"/>
      <c r="UGA48" s="0"/>
      <c r="UGB48" s="0"/>
      <c r="UGC48" s="0"/>
      <c r="UGD48" s="0"/>
      <c r="UGE48" s="0"/>
      <c r="UGF48" s="0"/>
      <c r="UGG48" s="0"/>
      <c r="UGH48" s="0"/>
      <c r="UGI48" s="0"/>
      <c r="UGJ48" s="0"/>
      <c r="UGK48" s="0"/>
      <c r="UGL48" s="0"/>
      <c r="UGM48" s="0"/>
      <c r="UGN48" s="0"/>
      <c r="UGO48" s="0"/>
      <c r="UGP48" s="0"/>
      <c r="UGQ48" s="0"/>
      <c r="UGR48" s="0"/>
      <c r="UGS48" s="0"/>
      <c r="UGT48" s="0"/>
      <c r="UGU48" s="0"/>
      <c r="UGV48" s="0"/>
      <c r="UGW48" s="0"/>
      <c r="UGX48" s="0"/>
      <c r="UGY48" s="0"/>
      <c r="UGZ48" s="0"/>
      <c r="UHA48" s="0"/>
      <c r="UHB48" s="0"/>
      <c r="UHC48" s="0"/>
      <c r="UHD48" s="0"/>
      <c r="UHE48" s="0"/>
      <c r="UHF48" s="0"/>
      <c r="UHG48" s="0"/>
      <c r="UHH48" s="0"/>
      <c r="UHI48" s="0"/>
      <c r="UHJ48" s="0"/>
      <c r="UHK48" s="0"/>
      <c r="UHL48" s="0"/>
      <c r="UHM48" s="0"/>
      <c r="UHN48" s="0"/>
      <c r="UHO48" s="0"/>
      <c r="UHP48" s="0"/>
      <c r="UHQ48" s="0"/>
      <c r="UHR48" s="0"/>
      <c r="UHS48" s="0"/>
      <c r="UHT48" s="0"/>
      <c r="UHU48" s="0"/>
      <c r="UHV48" s="0"/>
      <c r="UHW48" s="0"/>
      <c r="UHX48" s="0"/>
      <c r="UHY48" s="0"/>
      <c r="UHZ48" s="0"/>
      <c r="UIA48" s="0"/>
      <c r="UIB48" s="0"/>
      <c r="UIC48" s="0"/>
      <c r="UID48" s="0"/>
      <c r="UIE48" s="0"/>
      <c r="UIF48" s="0"/>
      <c r="UIG48" s="0"/>
      <c r="UIH48" s="0"/>
      <c r="UII48" s="0"/>
      <c r="UIJ48" s="0"/>
      <c r="UIK48" s="0"/>
      <c r="UIL48" s="0"/>
      <c r="UIM48" s="0"/>
      <c r="UIN48" s="0"/>
      <c r="UIO48" s="0"/>
      <c r="UIP48" s="0"/>
      <c r="UIQ48" s="0"/>
      <c r="UIR48" s="0"/>
      <c r="UIS48" s="0"/>
      <c r="UIT48" s="0"/>
      <c r="UIU48" s="0"/>
      <c r="UIV48" s="0"/>
      <c r="UIW48" s="0"/>
      <c r="UIX48" s="0"/>
      <c r="UIY48" s="0"/>
      <c r="UIZ48" s="0"/>
      <c r="UJA48" s="0"/>
      <c r="UJB48" s="0"/>
      <c r="UJC48" s="0"/>
      <c r="UJD48" s="0"/>
      <c r="UJE48" s="0"/>
      <c r="UJF48" s="0"/>
      <c r="UJG48" s="0"/>
      <c r="UJH48" s="0"/>
      <c r="UJI48" s="0"/>
      <c r="UJJ48" s="0"/>
      <c r="UJK48" s="0"/>
      <c r="UJL48" s="0"/>
      <c r="UJM48" s="0"/>
      <c r="UJN48" s="0"/>
      <c r="UJO48" s="0"/>
      <c r="UJP48" s="0"/>
      <c r="UJQ48" s="0"/>
      <c r="UJR48" s="0"/>
      <c r="UJS48" s="0"/>
      <c r="UJT48" s="0"/>
      <c r="UJU48" s="0"/>
      <c r="UJV48" s="0"/>
      <c r="UJW48" s="0"/>
      <c r="UJX48" s="0"/>
      <c r="UJY48" s="0"/>
      <c r="UJZ48" s="0"/>
      <c r="UKA48" s="0"/>
      <c r="UKB48" s="0"/>
      <c r="UKC48" s="0"/>
      <c r="UKD48" s="0"/>
      <c r="UKE48" s="0"/>
      <c r="UKF48" s="0"/>
      <c r="UKG48" s="0"/>
      <c r="UKH48" s="0"/>
      <c r="UKI48" s="0"/>
      <c r="UKJ48" s="0"/>
      <c r="UKK48" s="0"/>
      <c r="UKL48" s="0"/>
      <c r="UKM48" s="0"/>
      <c r="UKN48" s="0"/>
      <c r="UKO48" s="0"/>
      <c r="UKP48" s="0"/>
      <c r="UKQ48" s="0"/>
      <c r="UKR48" s="0"/>
      <c r="UKS48" s="0"/>
      <c r="UKT48" s="0"/>
      <c r="UKU48" s="0"/>
      <c r="UKV48" s="0"/>
      <c r="UKW48" s="0"/>
      <c r="UKX48" s="0"/>
      <c r="UKY48" s="0"/>
      <c r="UKZ48" s="0"/>
      <c r="ULA48" s="0"/>
      <c r="ULB48" s="0"/>
      <c r="ULC48" s="0"/>
      <c r="ULD48" s="0"/>
      <c r="ULE48" s="0"/>
      <c r="ULF48" s="0"/>
      <c r="ULG48" s="0"/>
      <c r="ULH48" s="0"/>
      <c r="ULI48" s="0"/>
      <c r="ULJ48" s="0"/>
      <c r="ULK48" s="0"/>
      <c r="ULL48" s="0"/>
      <c r="ULM48" s="0"/>
      <c r="ULN48" s="0"/>
      <c r="ULO48" s="0"/>
      <c r="ULP48" s="0"/>
      <c r="ULQ48" s="0"/>
      <c r="ULR48" s="0"/>
      <c r="ULS48" s="0"/>
      <c r="ULT48" s="0"/>
      <c r="ULU48" s="0"/>
      <c r="ULV48" s="0"/>
      <c r="ULW48" s="0"/>
      <c r="ULX48" s="0"/>
      <c r="ULY48" s="0"/>
      <c r="ULZ48" s="0"/>
      <c r="UMA48" s="0"/>
      <c r="UMB48" s="0"/>
      <c r="UMC48" s="0"/>
      <c r="UMD48" s="0"/>
      <c r="UME48" s="0"/>
      <c r="UMF48" s="0"/>
      <c r="UMG48" s="0"/>
      <c r="UMH48" s="0"/>
      <c r="UMI48" s="0"/>
      <c r="UMJ48" s="0"/>
      <c r="UMK48" s="0"/>
      <c r="UML48" s="0"/>
      <c r="UMM48" s="0"/>
      <c r="UMN48" s="0"/>
      <c r="UMO48" s="0"/>
      <c r="UMP48" s="0"/>
      <c r="UMQ48" s="0"/>
      <c r="UMR48" s="0"/>
      <c r="UMS48" s="0"/>
      <c r="UMT48" s="0"/>
      <c r="UMU48" s="0"/>
      <c r="UMV48" s="0"/>
      <c r="UMW48" s="0"/>
      <c r="UMX48" s="0"/>
      <c r="UMY48" s="0"/>
      <c r="UMZ48" s="0"/>
      <c r="UNA48" s="0"/>
      <c r="UNB48" s="0"/>
      <c r="UNC48" s="0"/>
      <c r="UND48" s="0"/>
      <c r="UNE48" s="0"/>
      <c r="UNF48" s="0"/>
      <c r="UNG48" s="0"/>
      <c r="UNH48" s="0"/>
      <c r="UNI48" s="0"/>
      <c r="UNJ48" s="0"/>
      <c r="UNK48" s="0"/>
      <c r="UNL48" s="0"/>
      <c r="UNM48" s="0"/>
      <c r="UNN48" s="0"/>
      <c r="UNO48" s="0"/>
      <c r="UNP48" s="0"/>
      <c r="UNQ48" s="0"/>
      <c r="UNR48" s="0"/>
      <c r="UNS48" s="0"/>
      <c r="UNT48" s="0"/>
      <c r="UNU48" s="0"/>
      <c r="UNV48" s="0"/>
      <c r="UNW48" s="0"/>
      <c r="UNX48" s="0"/>
      <c r="UNY48" s="0"/>
      <c r="UNZ48" s="0"/>
      <c r="UOA48" s="0"/>
      <c r="UOB48" s="0"/>
      <c r="UOC48" s="0"/>
      <c r="UOD48" s="0"/>
      <c r="UOE48" s="0"/>
      <c r="UOF48" s="0"/>
      <c r="UOG48" s="0"/>
      <c r="UOH48" s="0"/>
      <c r="UOI48" s="0"/>
      <c r="UOJ48" s="0"/>
      <c r="UOK48" s="0"/>
      <c r="UOL48" s="0"/>
      <c r="UOM48" s="0"/>
      <c r="UON48" s="0"/>
      <c r="UOO48" s="0"/>
      <c r="UOP48" s="0"/>
      <c r="UOQ48" s="0"/>
      <c r="UOR48" s="0"/>
      <c r="UOS48" s="0"/>
      <c r="UOT48" s="0"/>
      <c r="UOU48" s="0"/>
      <c r="UOV48" s="0"/>
      <c r="UOW48" s="0"/>
      <c r="UOX48" s="0"/>
      <c r="UOY48" s="0"/>
      <c r="UOZ48" s="0"/>
      <c r="UPA48" s="0"/>
      <c r="UPB48" s="0"/>
      <c r="UPC48" s="0"/>
      <c r="UPD48" s="0"/>
      <c r="UPE48" s="0"/>
      <c r="UPF48" s="0"/>
      <c r="UPG48" s="0"/>
      <c r="UPH48" s="0"/>
      <c r="UPI48" s="0"/>
      <c r="UPJ48" s="0"/>
      <c r="UPK48" s="0"/>
      <c r="UPL48" s="0"/>
      <c r="UPM48" s="0"/>
      <c r="UPN48" s="0"/>
      <c r="UPO48" s="0"/>
      <c r="UPP48" s="0"/>
      <c r="UPQ48" s="0"/>
      <c r="UPR48" s="0"/>
      <c r="UPS48" s="0"/>
      <c r="UPT48" s="0"/>
      <c r="UPU48" s="0"/>
      <c r="UPV48" s="0"/>
      <c r="UPW48" s="0"/>
      <c r="UPX48" s="0"/>
      <c r="UPY48" s="0"/>
      <c r="UPZ48" s="0"/>
      <c r="UQA48" s="0"/>
      <c r="UQB48" s="0"/>
      <c r="UQC48" s="0"/>
      <c r="UQD48" s="0"/>
      <c r="UQE48" s="0"/>
      <c r="UQF48" s="0"/>
      <c r="UQG48" s="0"/>
      <c r="UQH48" s="0"/>
      <c r="UQI48" s="0"/>
      <c r="UQJ48" s="0"/>
      <c r="UQK48" s="0"/>
      <c r="UQL48" s="0"/>
      <c r="UQM48" s="0"/>
      <c r="UQN48" s="0"/>
      <c r="UQO48" s="0"/>
      <c r="UQP48" s="0"/>
      <c r="UQQ48" s="0"/>
      <c r="UQR48" s="0"/>
      <c r="UQS48" s="0"/>
      <c r="UQT48" s="0"/>
      <c r="UQU48" s="0"/>
      <c r="UQV48" s="0"/>
      <c r="UQW48" s="0"/>
      <c r="UQX48" s="0"/>
      <c r="UQY48" s="0"/>
      <c r="UQZ48" s="0"/>
      <c r="URA48" s="0"/>
      <c r="URB48" s="0"/>
      <c r="URC48" s="0"/>
      <c r="URD48" s="0"/>
      <c r="URE48" s="0"/>
      <c r="URF48" s="0"/>
      <c r="URG48" s="0"/>
      <c r="URH48" s="0"/>
      <c r="URI48" s="0"/>
      <c r="URJ48" s="0"/>
      <c r="URK48" s="0"/>
      <c r="URL48" s="0"/>
      <c r="URM48" s="0"/>
      <c r="URN48" s="0"/>
      <c r="URO48" s="0"/>
      <c r="URP48" s="0"/>
      <c r="URQ48" s="0"/>
      <c r="URR48" s="0"/>
      <c r="URS48" s="0"/>
      <c r="URT48" s="0"/>
      <c r="URU48" s="0"/>
      <c r="URV48" s="0"/>
      <c r="URW48" s="0"/>
      <c r="URX48" s="0"/>
      <c r="URY48" s="0"/>
      <c r="URZ48" s="0"/>
      <c r="USA48" s="0"/>
      <c r="USB48" s="0"/>
      <c r="USC48" s="0"/>
      <c r="USD48" s="0"/>
      <c r="USE48" s="0"/>
      <c r="USF48" s="0"/>
      <c r="USG48" s="0"/>
      <c r="USH48" s="0"/>
      <c r="USI48" s="0"/>
      <c r="USJ48" s="0"/>
      <c r="USK48" s="0"/>
      <c r="USL48" s="0"/>
      <c r="USM48" s="0"/>
      <c r="USN48" s="0"/>
      <c r="USO48" s="0"/>
      <c r="USP48" s="0"/>
      <c r="USQ48" s="0"/>
      <c r="USR48" s="0"/>
      <c r="USS48" s="0"/>
      <c r="UST48" s="0"/>
      <c r="USU48" s="0"/>
      <c r="USV48" s="0"/>
      <c r="USW48" s="0"/>
      <c r="USX48" s="0"/>
      <c r="USY48" s="0"/>
      <c r="USZ48" s="0"/>
      <c r="UTA48" s="0"/>
      <c r="UTB48" s="0"/>
      <c r="UTC48" s="0"/>
      <c r="UTD48" s="0"/>
      <c r="UTE48" s="0"/>
      <c r="UTF48" s="0"/>
      <c r="UTG48" s="0"/>
      <c r="UTH48" s="0"/>
      <c r="UTI48" s="0"/>
      <c r="UTJ48" s="0"/>
      <c r="UTK48" s="0"/>
      <c r="UTL48" s="0"/>
      <c r="UTM48" s="0"/>
      <c r="UTN48" s="0"/>
      <c r="UTO48" s="0"/>
      <c r="UTP48" s="0"/>
      <c r="UTQ48" s="0"/>
      <c r="UTR48" s="0"/>
      <c r="UTS48" s="0"/>
      <c r="UTT48" s="0"/>
      <c r="UTU48" s="0"/>
      <c r="UTV48" s="0"/>
      <c r="UTW48" s="0"/>
      <c r="UTX48" s="0"/>
      <c r="UTY48" s="0"/>
      <c r="UTZ48" s="0"/>
      <c r="UUA48" s="0"/>
      <c r="UUB48" s="0"/>
      <c r="UUC48" s="0"/>
      <c r="UUD48" s="0"/>
      <c r="UUE48" s="0"/>
      <c r="UUF48" s="0"/>
      <c r="UUG48" s="0"/>
      <c r="UUH48" s="0"/>
      <c r="UUI48" s="0"/>
      <c r="UUJ48" s="0"/>
      <c r="UUK48" s="0"/>
      <c r="UUL48" s="0"/>
      <c r="UUM48" s="0"/>
      <c r="UUN48" s="0"/>
      <c r="UUO48" s="0"/>
      <c r="UUP48" s="0"/>
      <c r="UUQ48" s="0"/>
      <c r="UUR48" s="0"/>
      <c r="UUS48" s="0"/>
      <c r="UUT48" s="0"/>
      <c r="UUU48" s="0"/>
      <c r="UUV48" s="0"/>
      <c r="UUW48" s="0"/>
      <c r="UUX48" s="0"/>
      <c r="UUY48" s="0"/>
      <c r="UUZ48" s="0"/>
      <c r="UVA48" s="0"/>
      <c r="UVB48" s="0"/>
      <c r="UVC48" s="0"/>
      <c r="UVD48" s="0"/>
      <c r="UVE48" s="0"/>
      <c r="UVF48" s="0"/>
      <c r="UVG48" s="0"/>
      <c r="UVH48" s="0"/>
      <c r="UVI48" s="0"/>
      <c r="UVJ48" s="0"/>
      <c r="UVK48" s="0"/>
      <c r="UVL48" s="0"/>
      <c r="UVM48" s="0"/>
      <c r="UVN48" s="0"/>
      <c r="UVO48" s="0"/>
      <c r="UVP48" s="0"/>
      <c r="UVQ48" s="0"/>
      <c r="UVR48" s="0"/>
      <c r="UVS48" s="0"/>
      <c r="UVT48" s="0"/>
      <c r="UVU48" s="0"/>
      <c r="UVV48" s="0"/>
      <c r="UVW48" s="0"/>
      <c r="UVX48" s="0"/>
      <c r="UVY48" s="0"/>
      <c r="UVZ48" s="0"/>
      <c r="UWA48" s="0"/>
      <c r="UWB48" s="0"/>
      <c r="UWC48" s="0"/>
      <c r="UWD48" s="0"/>
      <c r="UWE48" s="0"/>
      <c r="UWF48" s="0"/>
      <c r="UWG48" s="0"/>
      <c r="UWH48" s="0"/>
      <c r="UWI48" s="0"/>
      <c r="UWJ48" s="0"/>
      <c r="UWK48" s="0"/>
      <c r="UWL48" s="0"/>
      <c r="UWM48" s="0"/>
      <c r="UWN48" s="0"/>
      <c r="UWO48" s="0"/>
      <c r="UWP48" s="0"/>
      <c r="UWQ48" s="0"/>
      <c r="UWR48" s="0"/>
      <c r="UWS48" s="0"/>
      <c r="UWT48" s="0"/>
      <c r="UWU48" s="0"/>
      <c r="UWV48" s="0"/>
      <c r="UWW48" s="0"/>
      <c r="UWX48" s="0"/>
      <c r="UWY48" s="0"/>
      <c r="UWZ48" s="0"/>
      <c r="UXA48" s="0"/>
      <c r="UXB48" s="0"/>
      <c r="UXC48" s="0"/>
      <c r="UXD48" s="0"/>
      <c r="UXE48" s="0"/>
      <c r="UXF48" s="0"/>
      <c r="UXG48" s="0"/>
      <c r="UXH48" s="0"/>
      <c r="UXI48" s="0"/>
      <c r="UXJ48" s="0"/>
      <c r="UXK48" s="0"/>
      <c r="UXL48" s="0"/>
      <c r="UXM48" s="0"/>
      <c r="UXN48" s="0"/>
      <c r="UXO48" s="0"/>
      <c r="UXP48" s="0"/>
      <c r="UXQ48" s="0"/>
      <c r="UXR48" s="0"/>
      <c r="UXS48" s="0"/>
      <c r="UXT48" s="0"/>
      <c r="UXU48" s="0"/>
      <c r="UXV48" s="0"/>
      <c r="UXW48" s="0"/>
      <c r="UXX48" s="0"/>
      <c r="UXY48" s="0"/>
      <c r="UXZ48" s="0"/>
      <c r="UYA48" s="0"/>
      <c r="UYB48" s="0"/>
      <c r="UYC48" s="0"/>
      <c r="UYD48" s="0"/>
      <c r="UYE48" s="0"/>
      <c r="UYF48" s="0"/>
      <c r="UYG48" s="0"/>
      <c r="UYH48" s="0"/>
      <c r="UYI48" s="0"/>
      <c r="UYJ48" s="0"/>
      <c r="UYK48" s="0"/>
      <c r="UYL48" s="0"/>
      <c r="UYM48" s="0"/>
      <c r="UYN48" s="0"/>
      <c r="UYO48" s="0"/>
      <c r="UYP48" s="0"/>
      <c r="UYQ48" s="0"/>
      <c r="UYR48" s="0"/>
      <c r="UYS48" s="0"/>
      <c r="UYT48" s="0"/>
      <c r="UYU48" s="0"/>
      <c r="UYV48" s="0"/>
      <c r="UYW48" s="0"/>
      <c r="UYX48" s="0"/>
      <c r="UYY48" s="0"/>
      <c r="UYZ48" s="0"/>
      <c r="UZA48" s="0"/>
      <c r="UZB48" s="0"/>
      <c r="UZC48" s="0"/>
      <c r="UZD48" s="0"/>
      <c r="UZE48" s="0"/>
      <c r="UZF48" s="0"/>
      <c r="UZG48" s="0"/>
      <c r="UZH48" s="0"/>
      <c r="UZI48" s="0"/>
      <c r="UZJ48" s="0"/>
      <c r="UZK48" s="0"/>
      <c r="UZL48" s="0"/>
      <c r="UZM48" s="0"/>
      <c r="UZN48" s="0"/>
      <c r="UZO48" s="0"/>
      <c r="UZP48" s="0"/>
      <c r="UZQ48" s="0"/>
      <c r="UZR48" s="0"/>
      <c r="UZS48" s="0"/>
      <c r="UZT48" s="0"/>
      <c r="UZU48" s="0"/>
      <c r="UZV48" s="0"/>
      <c r="UZW48" s="0"/>
      <c r="UZX48" s="0"/>
      <c r="UZY48" s="0"/>
      <c r="UZZ48" s="0"/>
      <c r="VAA48" s="0"/>
      <c r="VAB48" s="0"/>
      <c r="VAC48" s="0"/>
      <c r="VAD48" s="0"/>
      <c r="VAE48" s="0"/>
      <c r="VAF48" s="0"/>
      <c r="VAG48" s="0"/>
      <c r="VAH48" s="0"/>
      <c r="VAI48" s="0"/>
      <c r="VAJ48" s="0"/>
      <c r="VAK48" s="0"/>
      <c r="VAL48" s="0"/>
      <c r="VAM48" s="0"/>
      <c r="VAN48" s="0"/>
      <c r="VAO48" s="0"/>
      <c r="VAP48" s="0"/>
      <c r="VAQ48" s="0"/>
      <c r="VAR48" s="0"/>
      <c r="VAS48" s="0"/>
      <c r="VAT48" s="0"/>
      <c r="VAU48" s="0"/>
      <c r="VAV48" s="0"/>
      <c r="VAW48" s="0"/>
      <c r="VAX48" s="0"/>
      <c r="VAY48" s="0"/>
      <c r="VAZ48" s="0"/>
      <c r="VBA48" s="0"/>
      <c r="VBB48" s="0"/>
      <c r="VBC48" s="0"/>
      <c r="VBD48" s="0"/>
      <c r="VBE48" s="0"/>
      <c r="VBF48" s="0"/>
      <c r="VBG48" s="0"/>
      <c r="VBH48" s="0"/>
      <c r="VBI48" s="0"/>
      <c r="VBJ48" s="0"/>
      <c r="VBK48" s="0"/>
      <c r="VBL48" s="0"/>
      <c r="VBM48" s="0"/>
      <c r="VBN48" s="0"/>
      <c r="VBO48" s="0"/>
      <c r="VBP48" s="0"/>
      <c r="VBQ48" s="0"/>
      <c r="VBR48" s="0"/>
      <c r="VBS48" s="0"/>
      <c r="VBT48" s="0"/>
      <c r="VBU48" s="0"/>
      <c r="VBV48" s="0"/>
      <c r="VBW48" s="0"/>
      <c r="VBX48" s="0"/>
      <c r="VBY48" s="0"/>
      <c r="VBZ48" s="0"/>
      <c r="VCA48" s="0"/>
      <c r="VCB48" s="0"/>
      <c r="VCC48" s="0"/>
      <c r="VCD48" s="0"/>
      <c r="VCE48" s="0"/>
      <c r="VCF48" s="0"/>
      <c r="VCG48" s="0"/>
      <c r="VCH48" s="0"/>
      <c r="VCI48" s="0"/>
      <c r="VCJ48" s="0"/>
      <c r="VCK48" s="0"/>
      <c r="VCL48" s="0"/>
      <c r="VCM48" s="0"/>
      <c r="VCN48" s="0"/>
      <c r="VCO48" s="0"/>
      <c r="VCP48" s="0"/>
      <c r="VCQ48" s="0"/>
      <c r="VCR48" s="0"/>
      <c r="VCS48" s="0"/>
      <c r="VCT48" s="0"/>
      <c r="VCU48" s="0"/>
      <c r="VCV48" s="0"/>
      <c r="VCW48" s="0"/>
      <c r="VCX48" s="0"/>
      <c r="VCY48" s="0"/>
      <c r="VCZ48" s="0"/>
      <c r="VDA48" s="0"/>
      <c r="VDB48" s="0"/>
      <c r="VDC48" s="0"/>
      <c r="VDD48" s="0"/>
      <c r="VDE48" s="0"/>
      <c r="VDF48" s="0"/>
      <c r="VDG48" s="0"/>
      <c r="VDH48" s="0"/>
      <c r="VDI48" s="0"/>
      <c r="VDJ48" s="0"/>
      <c r="VDK48" s="0"/>
      <c r="VDL48" s="0"/>
      <c r="VDM48" s="0"/>
      <c r="VDN48" s="0"/>
      <c r="VDO48" s="0"/>
      <c r="VDP48" s="0"/>
      <c r="VDQ48" s="0"/>
      <c r="VDR48" s="0"/>
      <c r="VDS48" s="0"/>
      <c r="VDT48" s="0"/>
      <c r="VDU48" s="0"/>
      <c r="VDV48" s="0"/>
      <c r="VDW48" s="0"/>
      <c r="VDX48" s="0"/>
      <c r="VDY48" s="0"/>
      <c r="VDZ48" s="0"/>
      <c r="VEA48" s="0"/>
      <c r="VEB48" s="0"/>
      <c r="VEC48" s="0"/>
      <c r="VED48" s="0"/>
      <c r="VEE48" s="0"/>
      <c r="VEF48" s="0"/>
      <c r="VEG48" s="0"/>
      <c r="VEH48" s="0"/>
      <c r="VEI48" s="0"/>
      <c r="VEJ48" s="0"/>
      <c r="VEK48" s="0"/>
      <c r="VEL48" s="0"/>
      <c r="VEM48" s="0"/>
      <c r="VEN48" s="0"/>
      <c r="VEO48" s="0"/>
      <c r="VEP48" s="0"/>
      <c r="VEQ48" s="0"/>
      <c r="VER48" s="0"/>
      <c r="VES48" s="0"/>
      <c r="VET48" s="0"/>
      <c r="VEU48" s="0"/>
      <c r="VEV48" s="0"/>
      <c r="VEW48" s="0"/>
      <c r="VEX48" s="0"/>
      <c r="VEY48" s="0"/>
      <c r="VEZ48" s="0"/>
      <c r="VFA48" s="0"/>
      <c r="VFB48" s="0"/>
      <c r="VFC48" s="0"/>
      <c r="VFD48" s="0"/>
      <c r="VFE48" s="0"/>
      <c r="VFF48" s="0"/>
      <c r="VFG48" s="0"/>
      <c r="VFH48" s="0"/>
      <c r="VFI48" s="0"/>
      <c r="VFJ48" s="0"/>
      <c r="VFK48" s="0"/>
      <c r="VFL48" s="0"/>
      <c r="VFM48" s="0"/>
      <c r="VFN48" s="0"/>
      <c r="VFO48" s="0"/>
      <c r="VFP48" s="0"/>
      <c r="VFQ48" s="0"/>
      <c r="VFR48" s="0"/>
      <c r="VFS48" s="0"/>
      <c r="VFT48" s="0"/>
      <c r="VFU48" s="0"/>
      <c r="VFV48" s="0"/>
      <c r="VFW48" s="0"/>
      <c r="VFX48" s="0"/>
      <c r="VFY48" s="0"/>
      <c r="VFZ48" s="0"/>
      <c r="VGA48" s="0"/>
      <c r="VGB48" s="0"/>
      <c r="VGC48" s="0"/>
      <c r="VGD48" s="0"/>
      <c r="VGE48" s="0"/>
      <c r="VGF48" s="0"/>
      <c r="VGG48" s="0"/>
      <c r="VGH48" s="0"/>
      <c r="VGI48" s="0"/>
      <c r="VGJ48" s="0"/>
      <c r="VGK48" s="0"/>
      <c r="VGL48" s="0"/>
      <c r="VGM48" s="0"/>
      <c r="VGN48" s="0"/>
      <c r="VGO48" s="0"/>
      <c r="VGP48" s="0"/>
      <c r="VGQ48" s="0"/>
      <c r="VGR48" s="0"/>
      <c r="VGS48" s="0"/>
      <c r="VGT48" s="0"/>
      <c r="VGU48" s="0"/>
      <c r="VGV48" s="0"/>
      <c r="VGW48" s="0"/>
      <c r="VGX48" s="0"/>
      <c r="VGY48" s="0"/>
      <c r="VGZ48" s="0"/>
      <c r="VHA48" s="0"/>
      <c r="VHB48" s="0"/>
      <c r="VHC48" s="0"/>
      <c r="VHD48" s="0"/>
      <c r="VHE48" s="0"/>
      <c r="VHF48" s="0"/>
      <c r="VHG48" s="0"/>
      <c r="VHH48" s="0"/>
      <c r="VHI48" s="0"/>
      <c r="VHJ48" s="0"/>
      <c r="VHK48" s="0"/>
      <c r="VHL48" s="0"/>
      <c r="VHM48" s="0"/>
      <c r="VHN48" s="0"/>
      <c r="VHO48" s="0"/>
      <c r="VHP48" s="0"/>
      <c r="VHQ48" s="0"/>
      <c r="VHR48" s="0"/>
      <c r="VHS48" s="0"/>
      <c r="VHT48" s="0"/>
      <c r="VHU48" s="0"/>
      <c r="VHV48" s="0"/>
      <c r="VHW48" s="0"/>
      <c r="VHX48" s="0"/>
      <c r="VHY48" s="0"/>
      <c r="VHZ48" s="0"/>
      <c r="VIA48" s="0"/>
      <c r="VIB48" s="0"/>
      <c r="VIC48" s="0"/>
      <c r="VID48" s="0"/>
      <c r="VIE48" s="0"/>
      <c r="VIF48" s="0"/>
      <c r="VIG48" s="0"/>
      <c r="VIH48" s="0"/>
      <c r="VII48" s="0"/>
      <c r="VIJ48" s="0"/>
      <c r="VIK48" s="0"/>
      <c r="VIL48" s="0"/>
      <c r="VIM48" s="0"/>
      <c r="VIN48" s="0"/>
      <c r="VIO48" s="0"/>
      <c r="VIP48" s="0"/>
      <c r="VIQ48" s="0"/>
      <c r="VIR48" s="0"/>
      <c r="VIS48" s="0"/>
      <c r="VIT48" s="0"/>
      <c r="VIU48" s="0"/>
      <c r="VIV48" s="0"/>
      <c r="VIW48" s="0"/>
      <c r="VIX48" s="0"/>
      <c r="VIY48" s="0"/>
      <c r="VIZ48" s="0"/>
      <c r="VJA48" s="0"/>
      <c r="VJB48" s="0"/>
      <c r="VJC48" s="0"/>
      <c r="VJD48" s="0"/>
      <c r="VJE48" s="0"/>
      <c r="VJF48" s="0"/>
      <c r="VJG48" s="0"/>
      <c r="VJH48" s="0"/>
      <c r="VJI48" s="0"/>
      <c r="VJJ48" s="0"/>
      <c r="VJK48" s="0"/>
      <c r="VJL48" s="0"/>
      <c r="VJM48" s="0"/>
      <c r="VJN48" s="0"/>
      <c r="VJO48" s="0"/>
      <c r="VJP48" s="0"/>
      <c r="VJQ48" s="0"/>
      <c r="VJR48" s="0"/>
      <c r="VJS48" s="0"/>
      <c r="VJT48" s="0"/>
      <c r="VJU48" s="0"/>
      <c r="VJV48" s="0"/>
      <c r="VJW48" s="0"/>
      <c r="VJX48" s="0"/>
      <c r="VJY48" s="0"/>
      <c r="VJZ48" s="0"/>
      <c r="VKA48" s="0"/>
      <c r="VKB48" s="0"/>
      <c r="VKC48" s="0"/>
      <c r="VKD48" s="0"/>
      <c r="VKE48" s="0"/>
      <c r="VKF48" s="0"/>
      <c r="VKG48" s="0"/>
      <c r="VKH48" s="0"/>
      <c r="VKI48" s="0"/>
      <c r="VKJ48" s="0"/>
      <c r="VKK48" s="0"/>
      <c r="VKL48" s="0"/>
      <c r="VKM48" s="0"/>
      <c r="VKN48" s="0"/>
      <c r="VKO48" s="0"/>
      <c r="VKP48" s="0"/>
      <c r="VKQ48" s="0"/>
      <c r="VKR48" s="0"/>
      <c r="VKS48" s="0"/>
      <c r="VKT48" s="0"/>
      <c r="VKU48" s="0"/>
      <c r="VKV48" s="0"/>
      <c r="VKW48" s="0"/>
      <c r="VKX48" s="0"/>
      <c r="VKY48" s="0"/>
      <c r="VKZ48" s="0"/>
      <c r="VLA48" s="0"/>
      <c r="VLB48" s="0"/>
      <c r="VLC48" s="0"/>
      <c r="VLD48" s="0"/>
      <c r="VLE48" s="0"/>
      <c r="VLF48" s="0"/>
      <c r="VLG48" s="0"/>
      <c r="VLH48" s="0"/>
      <c r="VLI48" s="0"/>
      <c r="VLJ48" s="0"/>
      <c r="VLK48" s="0"/>
      <c r="VLL48" s="0"/>
      <c r="VLM48" s="0"/>
      <c r="VLN48" s="0"/>
      <c r="VLO48" s="0"/>
      <c r="VLP48" s="0"/>
      <c r="VLQ48" s="0"/>
      <c r="VLR48" s="0"/>
      <c r="VLS48" s="0"/>
      <c r="VLT48" s="0"/>
      <c r="VLU48" s="0"/>
      <c r="VLV48" s="0"/>
      <c r="VLW48" s="0"/>
      <c r="VLX48" s="0"/>
      <c r="VLY48" s="0"/>
      <c r="VLZ48" s="0"/>
      <c r="VMA48" s="0"/>
      <c r="VMB48" s="0"/>
      <c r="VMC48" s="0"/>
      <c r="VMD48" s="0"/>
      <c r="VME48" s="0"/>
      <c r="VMF48" s="0"/>
      <c r="VMG48" s="0"/>
      <c r="VMH48" s="0"/>
      <c r="VMI48" s="0"/>
      <c r="VMJ48" s="0"/>
      <c r="VMK48" s="0"/>
      <c r="VML48" s="0"/>
      <c r="VMM48" s="0"/>
      <c r="VMN48" s="0"/>
      <c r="VMO48" s="0"/>
      <c r="VMP48" s="0"/>
      <c r="VMQ48" s="0"/>
      <c r="VMR48" s="0"/>
      <c r="VMS48" s="0"/>
      <c r="VMT48" s="0"/>
      <c r="VMU48" s="0"/>
      <c r="VMV48" s="0"/>
      <c r="VMW48" s="0"/>
      <c r="VMX48" s="0"/>
      <c r="VMY48" s="0"/>
      <c r="VMZ48" s="0"/>
      <c r="VNA48" s="0"/>
      <c r="VNB48" s="0"/>
      <c r="VNC48" s="0"/>
      <c r="VND48" s="0"/>
      <c r="VNE48" s="0"/>
      <c r="VNF48" s="0"/>
      <c r="VNG48" s="0"/>
      <c r="VNH48" s="0"/>
      <c r="VNI48" s="0"/>
      <c r="VNJ48" s="0"/>
      <c r="VNK48" s="0"/>
      <c r="VNL48" s="0"/>
      <c r="VNM48" s="0"/>
      <c r="VNN48" s="0"/>
      <c r="VNO48" s="0"/>
      <c r="VNP48" s="0"/>
      <c r="VNQ48" s="0"/>
      <c r="VNR48" s="0"/>
      <c r="VNS48" s="0"/>
      <c r="VNT48" s="0"/>
      <c r="VNU48" s="0"/>
      <c r="VNV48" s="0"/>
      <c r="VNW48" s="0"/>
      <c r="VNX48" s="0"/>
      <c r="VNY48" s="0"/>
      <c r="VNZ48" s="0"/>
      <c r="VOA48" s="0"/>
      <c r="VOB48" s="0"/>
      <c r="VOC48" s="0"/>
      <c r="VOD48" s="0"/>
      <c r="VOE48" s="0"/>
      <c r="VOF48" s="0"/>
      <c r="VOG48" s="0"/>
      <c r="VOH48" s="0"/>
      <c r="VOI48" s="0"/>
      <c r="VOJ48" s="0"/>
      <c r="VOK48" s="0"/>
      <c r="VOL48" s="0"/>
      <c r="VOM48" s="0"/>
      <c r="VON48" s="0"/>
      <c r="VOO48" s="0"/>
      <c r="VOP48" s="0"/>
      <c r="VOQ48" s="0"/>
      <c r="VOR48" s="0"/>
      <c r="VOS48" s="0"/>
      <c r="VOT48" s="0"/>
      <c r="VOU48" s="0"/>
      <c r="VOV48" s="0"/>
      <c r="VOW48" s="0"/>
      <c r="VOX48" s="0"/>
      <c r="VOY48" s="0"/>
      <c r="VOZ48" s="0"/>
      <c r="VPA48" s="0"/>
      <c r="VPB48" s="0"/>
      <c r="VPC48" s="0"/>
      <c r="VPD48" s="0"/>
      <c r="VPE48" s="0"/>
      <c r="VPF48" s="0"/>
      <c r="VPG48" s="0"/>
      <c r="VPH48" s="0"/>
      <c r="VPI48" s="0"/>
      <c r="VPJ48" s="0"/>
      <c r="VPK48" s="0"/>
      <c r="VPL48" s="0"/>
      <c r="VPM48" s="0"/>
      <c r="VPN48" s="0"/>
      <c r="VPO48" s="0"/>
      <c r="VPP48" s="0"/>
      <c r="VPQ48" s="0"/>
      <c r="VPR48" s="0"/>
      <c r="VPS48" s="0"/>
      <c r="VPT48" s="0"/>
      <c r="VPU48" s="0"/>
      <c r="VPV48" s="0"/>
      <c r="VPW48" s="0"/>
      <c r="VPX48" s="0"/>
      <c r="VPY48" s="0"/>
      <c r="VPZ48" s="0"/>
      <c r="VQA48" s="0"/>
      <c r="VQB48" s="0"/>
      <c r="VQC48" s="0"/>
      <c r="VQD48" s="0"/>
      <c r="VQE48" s="0"/>
      <c r="VQF48" s="0"/>
      <c r="VQG48" s="0"/>
      <c r="VQH48" s="0"/>
      <c r="VQI48" s="0"/>
      <c r="VQJ48" s="0"/>
      <c r="VQK48" s="0"/>
      <c r="VQL48" s="0"/>
      <c r="VQM48" s="0"/>
      <c r="VQN48" s="0"/>
      <c r="VQO48" s="0"/>
      <c r="VQP48" s="0"/>
      <c r="VQQ48" s="0"/>
      <c r="VQR48" s="0"/>
      <c r="VQS48" s="0"/>
      <c r="VQT48" s="0"/>
      <c r="VQU48" s="0"/>
      <c r="VQV48" s="0"/>
      <c r="VQW48" s="0"/>
      <c r="VQX48" s="0"/>
      <c r="VQY48" s="0"/>
      <c r="VQZ48" s="0"/>
      <c r="VRA48" s="0"/>
      <c r="VRB48" s="0"/>
      <c r="VRC48" s="0"/>
      <c r="VRD48" s="0"/>
      <c r="VRE48" s="0"/>
      <c r="VRF48" s="0"/>
      <c r="VRG48" s="0"/>
      <c r="VRH48" s="0"/>
      <c r="VRI48" s="0"/>
      <c r="VRJ48" s="0"/>
      <c r="VRK48" s="0"/>
      <c r="VRL48" s="0"/>
      <c r="VRM48" s="0"/>
      <c r="VRN48" s="0"/>
      <c r="VRO48" s="0"/>
      <c r="VRP48" s="0"/>
      <c r="VRQ48" s="0"/>
      <c r="VRR48" s="0"/>
      <c r="VRS48" s="0"/>
      <c r="VRT48" s="0"/>
      <c r="VRU48" s="0"/>
      <c r="VRV48" s="0"/>
      <c r="VRW48" s="0"/>
      <c r="VRX48" s="0"/>
      <c r="VRY48" s="0"/>
      <c r="VRZ48" s="0"/>
      <c r="VSA48" s="0"/>
      <c r="VSB48" s="0"/>
      <c r="VSC48" s="0"/>
      <c r="VSD48" s="0"/>
      <c r="VSE48" s="0"/>
      <c r="VSF48" s="0"/>
      <c r="VSG48" s="0"/>
      <c r="VSH48" s="0"/>
      <c r="VSI48" s="0"/>
      <c r="VSJ48" s="0"/>
      <c r="VSK48" s="0"/>
      <c r="VSL48" s="0"/>
      <c r="VSM48" s="0"/>
      <c r="VSN48" s="0"/>
      <c r="VSO48" s="0"/>
      <c r="VSP48" s="0"/>
      <c r="VSQ48" s="0"/>
      <c r="VSR48" s="0"/>
      <c r="VSS48" s="0"/>
      <c r="VST48" s="0"/>
      <c r="VSU48" s="0"/>
      <c r="VSV48" s="0"/>
      <c r="VSW48" s="0"/>
      <c r="VSX48" s="0"/>
      <c r="VSY48" s="0"/>
      <c r="VSZ48" s="0"/>
      <c r="VTA48" s="0"/>
      <c r="VTB48" s="0"/>
      <c r="VTC48" s="0"/>
      <c r="VTD48" s="0"/>
      <c r="VTE48" s="0"/>
      <c r="VTF48" s="0"/>
      <c r="VTG48" s="0"/>
      <c r="VTH48" s="0"/>
      <c r="VTI48" s="0"/>
      <c r="VTJ48" s="0"/>
      <c r="VTK48" s="0"/>
      <c r="VTL48" s="0"/>
      <c r="VTM48" s="0"/>
      <c r="VTN48" s="0"/>
      <c r="VTO48" s="0"/>
      <c r="VTP48" s="0"/>
      <c r="VTQ48" s="0"/>
      <c r="VTR48" s="0"/>
      <c r="VTS48" s="0"/>
      <c r="VTT48" s="0"/>
      <c r="VTU48" s="0"/>
      <c r="VTV48" s="0"/>
      <c r="VTW48" s="0"/>
      <c r="VTX48" s="0"/>
      <c r="VTY48" s="0"/>
      <c r="VTZ48" s="0"/>
      <c r="VUA48" s="0"/>
      <c r="VUB48" s="0"/>
      <c r="VUC48" s="0"/>
      <c r="VUD48" s="0"/>
      <c r="VUE48" s="0"/>
      <c r="VUF48" s="0"/>
      <c r="VUG48" s="0"/>
      <c r="VUH48" s="0"/>
      <c r="VUI48" s="0"/>
      <c r="VUJ48" s="0"/>
      <c r="VUK48" s="0"/>
      <c r="VUL48" s="0"/>
      <c r="VUM48" s="0"/>
      <c r="VUN48" s="0"/>
      <c r="VUO48" s="0"/>
      <c r="VUP48" s="0"/>
      <c r="VUQ48" s="0"/>
      <c r="VUR48" s="0"/>
      <c r="VUS48" s="0"/>
      <c r="VUT48" s="0"/>
      <c r="VUU48" s="0"/>
      <c r="VUV48" s="0"/>
      <c r="VUW48" s="0"/>
      <c r="VUX48" s="0"/>
      <c r="VUY48" s="0"/>
      <c r="VUZ48" s="0"/>
      <c r="VVA48" s="0"/>
      <c r="VVB48" s="0"/>
      <c r="VVC48" s="0"/>
      <c r="VVD48" s="0"/>
      <c r="VVE48" s="0"/>
      <c r="VVF48" s="0"/>
      <c r="VVG48" s="0"/>
      <c r="VVH48" s="0"/>
      <c r="VVI48" s="0"/>
      <c r="VVJ48" s="0"/>
      <c r="VVK48" s="0"/>
      <c r="VVL48" s="0"/>
      <c r="VVM48" s="0"/>
      <c r="VVN48" s="0"/>
      <c r="VVO48" s="0"/>
      <c r="VVP48" s="0"/>
      <c r="VVQ48" s="0"/>
      <c r="VVR48" s="0"/>
      <c r="VVS48" s="0"/>
      <c r="VVT48" s="0"/>
      <c r="VVU48" s="0"/>
      <c r="VVV48" s="0"/>
      <c r="VVW48" s="0"/>
      <c r="VVX48" s="0"/>
      <c r="VVY48" s="0"/>
      <c r="VVZ48" s="0"/>
      <c r="VWA48" s="0"/>
      <c r="VWB48" s="0"/>
      <c r="VWC48" s="0"/>
      <c r="VWD48" s="0"/>
      <c r="VWE48" s="0"/>
      <c r="VWF48" s="0"/>
      <c r="VWG48" s="0"/>
      <c r="VWH48" s="0"/>
      <c r="VWI48" s="0"/>
      <c r="VWJ48" s="0"/>
      <c r="VWK48" s="0"/>
      <c r="VWL48" s="0"/>
      <c r="VWM48" s="0"/>
      <c r="VWN48" s="0"/>
      <c r="VWO48" s="0"/>
      <c r="VWP48" s="0"/>
      <c r="VWQ48" s="0"/>
      <c r="VWR48" s="0"/>
      <c r="VWS48" s="0"/>
      <c r="VWT48" s="0"/>
      <c r="VWU48" s="0"/>
      <c r="VWV48" s="0"/>
      <c r="VWW48" s="0"/>
      <c r="VWX48" s="0"/>
      <c r="VWY48" s="0"/>
      <c r="VWZ48" s="0"/>
      <c r="VXA48" s="0"/>
      <c r="VXB48" s="0"/>
      <c r="VXC48" s="0"/>
      <c r="VXD48" s="0"/>
      <c r="VXE48" s="0"/>
      <c r="VXF48" s="0"/>
      <c r="VXG48" s="0"/>
      <c r="VXH48" s="0"/>
      <c r="VXI48" s="0"/>
      <c r="VXJ48" s="0"/>
      <c r="VXK48" s="0"/>
      <c r="VXL48" s="0"/>
      <c r="VXM48" s="0"/>
      <c r="VXN48" s="0"/>
      <c r="VXO48" s="0"/>
      <c r="VXP48" s="0"/>
      <c r="VXQ48" s="0"/>
      <c r="VXR48" s="0"/>
      <c r="VXS48" s="0"/>
      <c r="VXT48" s="0"/>
      <c r="VXU48" s="0"/>
      <c r="VXV48" s="0"/>
      <c r="VXW48" s="0"/>
      <c r="VXX48" s="0"/>
      <c r="VXY48" s="0"/>
      <c r="VXZ48" s="0"/>
      <c r="VYA48" s="0"/>
      <c r="VYB48" s="0"/>
      <c r="VYC48" s="0"/>
      <c r="VYD48" s="0"/>
      <c r="VYE48" s="0"/>
      <c r="VYF48" s="0"/>
      <c r="VYG48" s="0"/>
      <c r="VYH48" s="0"/>
      <c r="VYI48" s="0"/>
      <c r="VYJ48" s="0"/>
      <c r="VYK48" s="0"/>
      <c r="VYL48" s="0"/>
      <c r="VYM48" s="0"/>
      <c r="VYN48" s="0"/>
      <c r="VYO48" s="0"/>
      <c r="VYP48" s="0"/>
      <c r="VYQ48" s="0"/>
      <c r="VYR48" s="0"/>
      <c r="VYS48" s="0"/>
      <c r="VYT48" s="0"/>
      <c r="VYU48" s="0"/>
      <c r="VYV48" s="0"/>
      <c r="VYW48" s="0"/>
      <c r="VYX48" s="0"/>
      <c r="VYY48" s="0"/>
      <c r="VYZ48" s="0"/>
      <c r="VZA48" s="0"/>
      <c r="VZB48" s="0"/>
      <c r="VZC48" s="0"/>
      <c r="VZD48" s="0"/>
      <c r="VZE48" s="0"/>
      <c r="VZF48" s="0"/>
      <c r="VZG48" s="0"/>
      <c r="VZH48" s="0"/>
      <c r="VZI48" s="0"/>
      <c r="VZJ48" s="0"/>
      <c r="VZK48" s="0"/>
      <c r="VZL48" s="0"/>
      <c r="VZM48" s="0"/>
      <c r="VZN48" s="0"/>
      <c r="VZO48" s="0"/>
      <c r="VZP48" s="0"/>
      <c r="VZQ48" s="0"/>
      <c r="VZR48" s="0"/>
      <c r="VZS48" s="0"/>
      <c r="VZT48" s="0"/>
      <c r="VZU48" s="0"/>
      <c r="VZV48" s="0"/>
      <c r="VZW48" s="0"/>
      <c r="VZX48" s="0"/>
      <c r="VZY48" s="0"/>
      <c r="VZZ48" s="0"/>
      <c r="WAA48" s="0"/>
      <c r="WAB48" s="0"/>
      <c r="WAC48" s="0"/>
      <c r="WAD48" s="0"/>
      <c r="WAE48" s="0"/>
      <c r="WAF48" s="0"/>
      <c r="WAG48" s="0"/>
      <c r="WAH48" s="0"/>
      <c r="WAI48" s="0"/>
      <c r="WAJ48" s="0"/>
      <c r="WAK48" s="0"/>
      <c r="WAL48" s="0"/>
      <c r="WAM48" s="0"/>
      <c r="WAN48" s="0"/>
      <c r="WAO48" s="0"/>
      <c r="WAP48" s="0"/>
      <c r="WAQ48" s="0"/>
      <c r="WAR48" s="0"/>
      <c r="WAS48" s="0"/>
      <c r="WAT48" s="0"/>
      <c r="WAU48" s="0"/>
      <c r="WAV48" s="0"/>
      <c r="WAW48" s="0"/>
      <c r="WAX48" s="0"/>
      <c r="WAY48" s="0"/>
      <c r="WAZ48" s="0"/>
      <c r="WBA48" s="0"/>
      <c r="WBB48" s="0"/>
      <c r="WBC48" s="0"/>
      <c r="WBD48" s="0"/>
      <c r="WBE48" s="0"/>
      <c r="WBF48" s="0"/>
      <c r="WBG48" s="0"/>
      <c r="WBH48" s="0"/>
      <c r="WBI48" s="0"/>
      <c r="WBJ48" s="0"/>
      <c r="WBK48" s="0"/>
      <c r="WBL48" s="0"/>
      <c r="WBM48" s="0"/>
      <c r="WBN48" s="0"/>
      <c r="WBO48" s="0"/>
      <c r="WBP48" s="0"/>
      <c r="WBQ48" s="0"/>
      <c r="WBR48" s="0"/>
      <c r="WBS48" s="0"/>
      <c r="WBT48" s="0"/>
      <c r="WBU48" s="0"/>
      <c r="WBV48" s="0"/>
      <c r="WBW48" s="0"/>
      <c r="WBX48" s="0"/>
      <c r="WBY48" s="0"/>
      <c r="WBZ48" s="0"/>
      <c r="WCA48" s="0"/>
      <c r="WCB48" s="0"/>
      <c r="WCC48" s="0"/>
      <c r="WCD48" s="0"/>
      <c r="WCE48" s="0"/>
      <c r="WCF48" s="0"/>
      <c r="WCG48" s="0"/>
      <c r="WCH48" s="0"/>
      <c r="WCI48" s="0"/>
      <c r="WCJ48" s="0"/>
      <c r="WCK48" s="0"/>
      <c r="WCL48" s="0"/>
      <c r="WCM48" s="0"/>
      <c r="WCN48" s="0"/>
      <c r="WCO48" s="0"/>
      <c r="WCP48" s="0"/>
      <c r="WCQ48" s="0"/>
      <c r="WCR48" s="0"/>
      <c r="WCS48" s="0"/>
      <c r="WCT48" s="0"/>
      <c r="WCU48" s="0"/>
      <c r="WCV48" s="0"/>
      <c r="WCW48" s="0"/>
      <c r="WCX48" s="0"/>
      <c r="WCY48" s="0"/>
      <c r="WCZ48" s="0"/>
      <c r="WDA48" s="0"/>
      <c r="WDB48" s="0"/>
      <c r="WDC48" s="0"/>
      <c r="WDD48" s="0"/>
      <c r="WDE48" s="0"/>
      <c r="WDF48" s="0"/>
      <c r="WDG48" s="0"/>
      <c r="WDH48" s="0"/>
      <c r="WDI48" s="0"/>
      <c r="WDJ48" s="0"/>
      <c r="WDK48" s="0"/>
      <c r="WDL48" s="0"/>
      <c r="WDM48" s="0"/>
      <c r="WDN48" s="0"/>
      <c r="WDO48" s="0"/>
      <c r="WDP48" s="0"/>
      <c r="WDQ48" s="0"/>
      <c r="WDR48" s="0"/>
      <c r="WDS48" s="0"/>
      <c r="WDT48" s="0"/>
      <c r="WDU48" s="0"/>
      <c r="WDV48" s="0"/>
      <c r="WDW48" s="0"/>
      <c r="WDX48" s="0"/>
      <c r="WDY48" s="0"/>
      <c r="WDZ48" s="0"/>
      <c r="WEA48" s="0"/>
      <c r="WEB48" s="0"/>
      <c r="WEC48" s="0"/>
      <c r="WED48" s="0"/>
      <c r="WEE48" s="0"/>
      <c r="WEF48" s="0"/>
      <c r="WEG48" s="0"/>
      <c r="WEH48" s="0"/>
      <c r="WEI48" s="0"/>
      <c r="WEJ48" s="0"/>
      <c r="WEK48" s="0"/>
      <c r="WEL48" s="0"/>
      <c r="WEM48" s="0"/>
      <c r="WEN48" s="0"/>
      <c r="WEO48" s="0"/>
      <c r="WEP48" s="0"/>
      <c r="WEQ48" s="0"/>
      <c r="WER48" s="0"/>
      <c r="WES48" s="0"/>
      <c r="WET48" s="0"/>
      <c r="WEU48" s="0"/>
      <c r="WEV48" s="0"/>
      <c r="WEW48" s="0"/>
      <c r="WEX48" s="0"/>
      <c r="WEY48" s="0"/>
      <c r="WEZ48" s="0"/>
      <c r="WFA48" s="0"/>
      <c r="WFB48" s="0"/>
      <c r="WFC48" s="0"/>
      <c r="WFD48" s="0"/>
      <c r="WFE48" s="0"/>
      <c r="WFF48" s="0"/>
      <c r="WFG48" s="0"/>
      <c r="WFH48" s="0"/>
      <c r="WFI48" s="0"/>
      <c r="WFJ48" s="0"/>
      <c r="WFK48" s="0"/>
      <c r="WFL48" s="0"/>
      <c r="WFM48" s="0"/>
      <c r="WFN48" s="0"/>
      <c r="WFO48" s="0"/>
      <c r="WFP48" s="0"/>
      <c r="WFQ48" s="0"/>
      <c r="WFR48" s="0"/>
      <c r="WFS48" s="0"/>
      <c r="WFT48" s="0"/>
      <c r="WFU48" s="0"/>
      <c r="WFV48" s="0"/>
      <c r="WFW48" s="0"/>
      <c r="WFX48" s="0"/>
      <c r="WFY48" s="0"/>
      <c r="WFZ48" s="0"/>
      <c r="WGA48" s="0"/>
      <c r="WGB48" s="0"/>
      <c r="WGC48" s="0"/>
      <c r="WGD48" s="0"/>
      <c r="WGE48" s="0"/>
      <c r="WGF48" s="0"/>
      <c r="WGG48" s="0"/>
      <c r="WGH48" s="0"/>
      <c r="WGI48" s="0"/>
      <c r="WGJ48" s="0"/>
      <c r="WGK48" s="0"/>
      <c r="WGL48" s="0"/>
      <c r="WGM48" s="0"/>
      <c r="WGN48" s="0"/>
      <c r="WGO48" s="0"/>
      <c r="WGP48" s="0"/>
      <c r="WGQ48" s="0"/>
      <c r="WGR48" s="0"/>
      <c r="WGS48" s="0"/>
      <c r="WGT48" s="0"/>
      <c r="WGU48" s="0"/>
      <c r="WGV48" s="0"/>
      <c r="WGW48" s="0"/>
      <c r="WGX48" s="0"/>
      <c r="WGY48" s="0"/>
      <c r="WGZ48" s="0"/>
      <c r="WHA48" s="0"/>
      <c r="WHB48" s="0"/>
      <c r="WHC48" s="0"/>
      <c r="WHD48" s="0"/>
      <c r="WHE48" s="0"/>
      <c r="WHF48" s="0"/>
      <c r="WHG48" s="0"/>
      <c r="WHH48" s="0"/>
      <c r="WHI48" s="0"/>
      <c r="WHJ48" s="0"/>
      <c r="WHK48" s="0"/>
      <c r="WHL48" s="0"/>
      <c r="WHM48" s="0"/>
      <c r="WHN48" s="0"/>
      <c r="WHO48" s="0"/>
      <c r="WHP48" s="0"/>
      <c r="WHQ48" s="0"/>
      <c r="WHR48" s="0"/>
      <c r="WHS48" s="0"/>
      <c r="WHT48" s="0"/>
      <c r="WHU48" s="0"/>
      <c r="WHV48" s="0"/>
      <c r="WHW48" s="0"/>
      <c r="WHX48" s="0"/>
      <c r="WHY48" s="0"/>
      <c r="WHZ48" s="0"/>
      <c r="WIA48" s="0"/>
      <c r="WIB48" s="0"/>
      <c r="WIC48" s="0"/>
      <c r="WID48" s="0"/>
      <c r="WIE48" s="0"/>
      <c r="WIF48" s="0"/>
      <c r="WIG48" s="0"/>
      <c r="WIH48" s="0"/>
      <c r="WII48" s="0"/>
      <c r="WIJ48" s="0"/>
      <c r="WIK48" s="0"/>
      <c r="WIL48" s="0"/>
      <c r="WIM48" s="0"/>
      <c r="WIN48" s="0"/>
      <c r="WIO48" s="0"/>
      <c r="WIP48" s="0"/>
      <c r="WIQ48" s="0"/>
      <c r="WIR48" s="0"/>
      <c r="WIS48" s="0"/>
      <c r="WIT48" s="0"/>
      <c r="WIU48" s="0"/>
      <c r="WIV48" s="0"/>
      <c r="WIW48" s="0"/>
      <c r="WIX48" s="0"/>
      <c r="WIY48" s="0"/>
      <c r="WIZ48" s="0"/>
      <c r="WJA48" s="0"/>
      <c r="WJB48" s="0"/>
      <c r="WJC48" s="0"/>
      <c r="WJD48" s="0"/>
      <c r="WJE48" s="0"/>
      <c r="WJF48" s="0"/>
      <c r="WJG48" s="0"/>
      <c r="WJH48" s="0"/>
      <c r="WJI48" s="0"/>
      <c r="WJJ48" s="0"/>
      <c r="WJK48" s="0"/>
      <c r="WJL48" s="0"/>
      <c r="WJM48" s="0"/>
      <c r="WJN48" s="0"/>
      <c r="WJO48" s="0"/>
      <c r="WJP48" s="0"/>
      <c r="WJQ48" s="0"/>
      <c r="WJR48" s="0"/>
      <c r="WJS48" s="0"/>
      <c r="WJT48" s="0"/>
      <c r="WJU48" s="0"/>
      <c r="WJV48" s="0"/>
      <c r="WJW48" s="0"/>
      <c r="WJX48" s="0"/>
      <c r="WJY48" s="0"/>
      <c r="WJZ48" s="0"/>
      <c r="WKA48" s="0"/>
      <c r="WKB48" s="0"/>
      <c r="WKC48" s="0"/>
      <c r="WKD48" s="0"/>
      <c r="WKE48" s="0"/>
      <c r="WKF48" s="0"/>
      <c r="WKG48" s="0"/>
      <c r="WKH48" s="0"/>
      <c r="WKI48" s="0"/>
      <c r="WKJ48" s="0"/>
      <c r="WKK48" s="0"/>
      <c r="WKL48" s="0"/>
      <c r="WKM48" s="0"/>
      <c r="WKN48" s="0"/>
      <c r="WKO48" s="0"/>
      <c r="WKP48" s="0"/>
      <c r="WKQ48" s="0"/>
      <c r="WKR48" s="0"/>
      <c r="WKS48" s="0"/>
      <c r="WKT48" s="0"/>
      <c r="WKU48" s="0"/>
      <c r="WKV48" s="0"/>
      <c r="WKW48" s="0"/>
      <c r="WKX48" s="0"/>
      <c r="WKY48" s="0"/>
      <c r="WKZ48" s="0"/>
      <c r="WLA48" s="0"/>
      <c r="WLB48" s="0"/>
      <c r="WLC48" s="0"/>
      <c r="WLD48" s="0"/>
      <c r="WLE48" s="0"/>
      <c r="WLF48" s="0"/>
      <c r="WLG48" s="0"/>
      <c r="WLH48" s="0"/>
      <c r="WLI48" s="0"/>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customFormat="false" ht="15" hidden="false" customHeight="false" outlineLevel="0" collapsed="false">
      <c r="A49" s="388" t="s">
        <v>650</v>
      </c>
      <c r="B49" s="427" t="str">
        <f aca="false">IF(AND(B3="卧式回流罐",B3&lt;&gt;""),B43/B30/60,"")</f>
        <v/>
      </c>
      <c r="C49" s="427" t="str">
        <f aca="false">IF(AND(C3="卧式回流罐",C3&lt;&gt;""),C43/C30/60,"")</f>
        <v/>
      </c>
      <c r="D49" s="427" t="str">
        <f aca="false">IF(AND(D3="卧式回流罐",D3&lt;&gt;""),D43/D30/60,"")</f>
        <v/>
      </c>
      <c r="E49" s="427" t="str">
        <f aca="false">IF(AND(E3="卧式回流罐",E3&lt;&gt;""),E43/E30/60,"")</f>
        <v/>
      </c>
      <c r="F49" s="427" t="str">
        <f aca="false">IF(AND(F3="卧式回流罐",F3&lt;&gt;""),F43/F30/60,"")</f>
        <v/>
      </c>
      <c r="G49" s="427" t="str">
        <f aca="false">IF(AND(G3="卧式回流罐",G3&lt;&gt;""),G43/G30/60,"")</f>
        <v/>
      </c>
      <c r="H49" s="427" t="str">
        <f aca="false">IF(AND(H3="卧式回流罐",H3&lt;&gt;""),H43/H30/60,"")</f>
        <v/>
      </c>
      <c r="I49" s="427" t="str">
        <f aca="false">IF(AND(I3="卧式回流罐",I3&lt;&gt;""),I43/I30/60,"")</f>
        <v/>
      </c>
      <c r="J49" s="427" t="str">
        <f aca="false">IF(AND(J3="卧式回流罐",J3&lt;&gt;""),J43/J30/60,"")</f>
        <v/>
      </c>
      <c r="K49" s="427" t="str">
        <f aca="false">IF(AND(K3="卧式回流罐",K3&lt;&gt;""),K43/K30/60,"")</f>
        <v/>
      </c>
      <c r="L49" s="427" t="n">
        <f aca="false">IF(AND(L3="卧式回流罐",L3&lt;&gt;""),L43/L30/60,"")</f>
        <v>35.3473431292517</v>
      </c>
      <c r="M49" s="427" t="n">
        <f aca="false">IF(AND(M3="卧式回流罐",M3&lt;&gt;""),M43/M30/60,"")</f>
        <v>3.77106677225359</v>
      </c>
      <c r="N49" s="427" t="str">
        <f aca="false">IF(AND(N3="卧式回流罐",N3&lt;&gt;""),N43/N30/60,"")</f>
        <v/>
      </c>
      <c r="O49" s="427" t="str">
        <f aca="false">IF(AND(O3="卧式回流罐",O3&lt;&gt;""),O43/O30/60,"")</f>
        <v/>
      </c>
      <c r="P49" s="427"/>
      <c r="Q49" s="427" t="str">
        <f aca="false">IF(AND(Q3="卧式回流罐",Q3&lt;&gt;""),Q43/Q30/60,"")</f>
        <v/>
      </c>
      <c r="R49" s="427" t="str">
        <f aca="false">IF(AND(R3="卧式回流罐",R3&lt;&gt;""),R43/R30/60,"")</f>
        <v/>
      </c>
      <c r="S49" s="427" t="str">
        <f aca="false">IF(AND(S3="卧式回流罐",S3&lt;&gt;""),S43/S30/60,"")</f>
        <v/>
      </c>
      <c r="T49" s="427" t="str">
        <f aca="false">IF(AND(T3="卧式回流罐",T3&lt;&gt;""),T43/T30/60,"")</f>
        <v/>
      </c>
      <c r="U49" s="427" t="str">
        <f aca="false">IF(AND(U3="卧式回流罐",U3&lt;&gt;""),U43/U30/60,"")</f>
        <v/>
      </c>
      <c r="V49" s="427" t="str">
        <f aca="false">IF(AND(V3="卧式回流罐",V3&lt;&gt;""),V43/V30/60,"")</f>
        <v/>
      </c>
      <c r="W49" s="427" t="str">
        <f aca="false">IF(AND(W3="卧式回流罐",W3&lt;&gt;""),W43/W30/60,"")</f>
        <v/>
      </c>
      <c r="X49" s="427" t="str">
        <f aca="false">IF(AND(X3="卧式回流罐",X3&lt;&gt;""),X43/X30/60,"")</f>
        <v/>
      </c>
      <c r="Y49" s="427" t="str">
        <f aca="false">IF(AND(Y3="卧式回流罐",Y3&lt;&gt;""),Y43/Y30/60,"")</f>
        <v/>
      </c>
      <c r="Z49" s="427" t="str">
        <f aca="false">IF(AND(Z3="卧式回流罐",Z3&lt;&gt;""),Z43/Z30/60,"")</f>
        <v/>
      </c>
      <c r="AA49" s="427" t="str">
        <f aca="false">IF(AND(AA3="卧式回流罐",AA3&lt;&gt;""),AA43/AA30/60,"")</f>
        <v/>
      </c>
      <c r="AB49" s="427" t="str">
        <f aca="false">IF(AND(AB3="卧式回流罐",AB3&lt;&gt;""),AB43/AB30/60,"")</f>
        <v/>
      </c>
      <c r="AC49" s="427" t="str">
        <f aca="false">IF(AND(AC3="卧式回流罐",AC3&lt;&gt;""),AC43/AC30/60,"")</f>
        <v/>
      </c>
      <c r="AD49" s="427" t="str">
        <f aca="false">IF(AND(AD3="卧式回流罐",AD3&lt;&gt;""),AD43/AD30/60,"")</f>
        <v/>
      </c>
      <c r="AE49" s="427" t="str">
        <f aca="false">IF(AND(AE3="卧式回流罐",AE3&lt;&gt;""),AE43/AE30/60,"")</f>
        <v/>
      </c>
      <c r="AF49" s="427" t="str">
        <f aca="false">IF(AND(AF3="卧式回流罐",AF3&lt;&gt;""),AF43/AF30/60,"")</f>
        <v/>
      </c>
      <c r="AG49" s="427" t="str">
        <f aca="false">IF(AND(AG3="卧式回流罐",AG3&lt;&gt;""),AG43/AG30/60,"")</f>
        <v/>
      </c>
      <c r="AH49" s="427" t="str">
        <f aca="false">IF(AND(AH3="卧式回流罐",AH3&lt;&gt;""),AH43/AH30/60,"")</f>
        <v/>
      </c>
      <c r="AI49" s="427" t="str">
        <f aca="false">IF(AND(AI3="卧式回流罐",AI3&lt;&gt;""),AI43/AI30/60,"")</f>
        <v/>
      </c>
      <c r="AJ49" s="427" t="str">
        <f aca="false">IF(AND(AJ3="卧式回流罐",AJ3&lt;&gt;""),AJ43/AJ30/60,"")</f>
        <v/>
      </c>
      <c r="AK49" s="427" t="str">
        <f aca="false">IF(AND(AK3="卧式回流罐",AK3&lt;&gt;""),AK43/AK30/60,"")</f>
        <v/>
      </c>
      <c r="AL49" s="427" t="str">
        <f aca="false">IF(AND(AL3="卧式回流罐",AL3&lt;&gt;""),AL43/AL30/60,"")</f>
        <v/>
      </c>
      <c r="AM49" s="427" t="str">
        <f aca="false">IF(AND(AM3="卧式回流罐",AM3&lt;&gt;""),AM43/AM30/60,"")</f>
        <v/>
      </c>
      <c r="AN49" s="427" t="str">
        <f aca="false">IF(AND(AN3="卧式回流罐",AN3&lt;&gt;""),AN43/AN30/60,"")</f>
        <v/>
      </c>
      <c r="AO49" s="427" t="str">
        <f aca="false">IF(AND(AO3="卧式回流罐",AO3&lt;&gt;""),AO43/AO30/60,"")</f>
        <v/>
      </c>
      <c r="AP49" s="427" t="str">
        <f aca="false">IF(AND(AP3="卧式回流罐",AP3&lt;&gt;""),AP43/AP30/60,"")</f>
        <v/>
      </c>
      <c r="AQ49" s="427" t="str">
        <f aca="false">IF(AND(AQ3="卧式回流罐",AQ3&lt;&gt;""),AQ43/AQ30/60,"")</f>
        <v/>
      </c>
      <c r="AR49" s="427" t="str">
        <f aca="false">IF(AND(AR3="卧式回流罐",AR3&lt;&gt;""),AR43/AR30/60,"")</f>
        <v/>
      </c>
      <c r="AS49" s="427" t="str">
        <f aca="false">IF(AND(AS3="卧式回流罐",AS3&lt;&gt;""),AS43/AS30/60,"")</f>
        <v/>
      </c>
      <c r="AT49" s="427" t="str">
        <f aca="false">IF(AND(AT3="卧式回流罐",AT3&lt;&gt;""),AT43/AT30/60,"")</f>
        <v/>
      </c>
      <c r="AU49" s="427" t="str">
        <f aca="false">IF(AND(AU3="卧式回流罐",AU3&lt;&gt;""),AU43/AU30/60,"")</f>
        <v/>
      </c>
      <c r="AV49" s="427" t="str">
        <f aca="false">IF(AND(AV3="卧式回流罐",AV3&lt;&gt;""),AV43/AV30/60,"")</f>
        <v/>
      </c>
      <c r="AW49" s="427" t="str">
        <f aca="false">IF(AND(AW3="卧式回流罐",AW3&lt;&gt;""),AW43/AW30/60,"")</f>
        <v/>
      </c>
      <c r="AX49" s="427" t="str">
        <f aca="false">IF(AND(AX3="卧式回流罐",AX3&lt;&gt;""),AX43/AX30/60,"")</f>
        <v/>
      </c>
      <c r="AY49" s="427" t="str">
        <f aca="false">IF(AND(AY3="卧式回流罐",AY3&lt;&gt;""),AY43/AY30/60,"")</f>
        <v/>
      </c>
      <c r="AZ49" s="427" t="str">
        <f aca="false">IF(AND(AZ3="卧式回流罐",AZ3&lt;&gt;""),AZ43/AZ30/60,"")</f>
        <v/>
      </c>
      <c r="BA49" s="427" t="str">
        <f aca="false">IF(AND(BA3="卧式回流罐",BA3&lt;&gt;""),BA43/BA30/60,"")</f>
        <v/>
      </c>
      <c r="BB49" s="427" t="str">
        <f aca="false">IF(AND(BB3="卧式回流罐",BB3&lt;&gt;""),BB43/BB30/60,"")</f>
        <v/>
      </c>
      <c r="BC49" s="427" t="str">
        <f aca="false">IF(AND(BC3="卧式回流罐",BC3&lt;&gt;""),BC43/BC30/60,"")</f>
        <v/>
      </c>
      <c r="BD49" s="427" t="str">
        <f aca="false">IF(AND(BD3="卧式回流罐",BD3&lt;&gt;""),BD43/BD30/60,"")</f>
        <v/>
      </c>
      <c r="BE49" s="427" t="str">
        <f aca="false">IF(AND(BE3="卧式回流罐",BE3&lt;&gt;""),BE43/BE30/60,"")</f>
        <v/>
      </c>
      <c r="BF49" s="427" t="str">
        <f aca="false">IF(AND(BF3="卧式回流罐",BF3&lt;&gt;""),BF43/BF30/60,"")</f>
        <v/>
      </c>
      <c r="BG49" s="427" t="str">
        <f aca="false">IF(AND(BG3="卧式回流罐",BG3&lt;&gt;""),BG43/BG30/60,"")</f>
        <v/>
      </c>
      <c r="BH49" s="427" t="str">
        <f aca="false">IF(AND(BH3="卧式回流罐",BH3&lt;&gt;""),BH43/BH30/60,"")</f>
        <v/>
      </c>
      <c r="BI49" s="427" t="str">
        <f aca="false">IF(AND(BI3="卧式回流罐",BI3&lt;&gt;""),BI43/BI30/60,"")</f>
        <v/>
      </c>
      <c r="BJ49" s="427" t="str">
        <f aca="false">IF(AND(BJ3="卧式回流罐",BJ3&lt;&gt;""),BJ43/BJ30/60,"")</f>
        <v/>
      </c>
      <c r="BK49" s="427" t="str">
        <f aca="false">IF(AND(BK3="卧式回流罐",BK3&lt;&gt;""),BK43/BK30/60,"")</f>
        <v/>
      </c>
      <c r="BL49" s="427" t="str">
        <f aca="false">IF(AND(BL3="卧式回流罐",BL3&lt;&gt;""),BL43/BL30/60,"")</f>
        <v/>
      </c>
      <c r="BM49" s="427" t="str">
        <f aca="false">IF(AND(BM3="卧式回流罐",BM3&lt;&gt;""),BM43/BM30/60,"")</f>
        <v/>
      </c>
      <c r="BN49" s="427" t="str">
        <f aca="false">IF(AND(BN3="卧式回流罐",BN3&lt;&gt;""),BN43/BN30/60,"")</f>
        <v/>
      </c>
      <c r="BO49" s="427" t="str">
        <f aca="false">IF(AND(BO3="卧式回流罐",BO3&lt;&gt;""),BO43/BO30/60,"")</f>
        <v/>
      </c>
      <c r="BP49" s="427" t="str">
        <f aca="false">IF(AND(BP3="卧式回流罐",BP3&lt;&gt;""),BP43/BP30/60,"")</f>
        <v/>
      </c>
      <c r="BQ49" s="427" t="str">
        <f aca="false">IF(AND(BQ3="卧式回流罐",BQ3&lt;&gt;""),BQ43/BQ30/60,"")</f>
        <v/>
      </c>
      <c r="BR49" s="427" t="str">
        <f aca="false">IF(AND(BR3="卧式回流罐",BR3&lt;&gt;""),BR43/BR30/60,"")</f>
        <v/>
      </c>
      <c r="BS49" s="427" t="str">
        <f aca="false">IF(AND(BS3="卧式回流罐",BS3&lt;&gt;""),BS43/BS30/60,"")</f>
        <v/>
      </c>
      <c r="BT49" s="427" t="str">
        <f aca="false">IF(AND(BT3="卧式回流罐",BT3&lt;&gt;""),BT43/BT30/60,"")</f>
        <v/>
      </c>
      <c r="BU49" s="427" t="str">
        <f aca="false">IF(AND(BU3="卧式回流罐",BU3&lt;&gt;""),BU43/BU30/60,"")</f>
        <v/>
      </c>
      <c r="BV49" s="427" t="str">
        <f aca="false">IF(AND(BV3="卧式回流罐",BV3&lt;&gt;""),BV43/BV30/60,"")</f>
        <v/>
      </c>
      <c r="BW49" s="427" t="str">
        <f aca="false">IF(AND(BW3="卧式回流罐",BW3&lt;&gt;""),BW43/BW30/60,"")</f>
        <v/>
      </c>
      <c r="BX49" s="427" t="str">
        <f aca="false">IF(AND(BX3="卧式回流罐",BX3&lt;&gt;""),BX43/BX30/60,"")</f>
        <v/>
      </c>
      <c r="BY49" s="427" t="str">
        <f aca="false">IF(AND(BY3="卧式回流罐",BY3&lt;&gt;""),BY43/BY30/60,"")</f>
        <v/>
      </c>
      <c r="BZ49" s="427" t="str">
        <f aca="false">IF(AND(BZ3="卧式回流罐",BZ3&lt;&gt;""),BZ43/BZ30/60,"")</f>
        <v/>
      </c>
      <c r="CA49" s="427" t="str">
        <f aca="false">IF(AND(CA3="卧式回流罐",CA3&lt;&gt;""),CA43/CA30/60,"")</f>
        <v/>
      </c>
      <c r="CB49" s="427" t="str">
        <f aca="false">IF(AND(CB3="卧式回流罐",CB3&lt;&gt;""),CB43/CB30/60,"")</f>
        <v/>
      </c>
      <c r="CC49" s="427" t="str">
        <f aca="false">IF(AND(CC3="卧式回流罐",CC3&lt;&gt;""),CC43/CC30/60,"")</f>
        <v/>
      </c>
      <c r="CD49" s="427" t="str">
        <f aca="false">IF(AND(CD3="卧式回流罐",CD3&lt;&gt;""),CD43/CD30/60,"")</f>
        <v/>
      </c>
      <c r="CE49" s="39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c r="AMK49" s="0"/>
      <c r="AML49" s="0"/>
      <c r="AMM49" s="0"/>
      <c r="AMN49" s="0"/>
      <c r="AMO49" s="0"/>
      <c r="AMP49" s="0"/>
      <c r="AMQ49" s="0"/>
      <c r="AMR49" s="0"/>
      <c r="AMS49" s="0"/>
      <c r="AMT49" s="0"/>
      <c r="AMU49" s="0"/>
      <c r="AMV49" s="0"/>
      <c r="AMW49" s="0"/>
      <c r="AMX49" s="0"/>
      <c r="AMY49" s="0"/>
      <c r="AMZ49" s="0"/>
      <c r="ANA49" s="0"/>
      <c r="ANB49" s="0"/>
      <c r="ANC49" s="0"/>
      <c r="AND49" s="0"/>
      <c r="ANE49" s="0"/>
      <c r="ANF49" s="0"/>
      <c r="ANG49" s="0"/>
      <c r="ANH49" s="0"/>
      <c r="ANI49" s="0"/>
      <c r="ANJ49" s="0"/>
      <c r="ANK49" s="0"/>
      <c r="ANL49" s="0"/>
      <c r="ANM49" s="0"/>
      <c r="ANN49" s="0"/>
      <c r="ANO49" s="0"/>
      <c r="ANP49" s="0"/>
      <c r="ANQ49" s="0"/>
      <c r="ANR49" s="0"/>
      <c r="ANS49" s="0"/>
      <c r="ANT49" s="0"/>
      <c r="ANU49" s="0"/>
      <c r="ANV49" s="0"/>
      <c r="ANW49" s="0"/>
      <c r="ANX49" s="0"/>
      <c r="ANY49" s="0"/>
      <c r="ANZ49" s="0"/>
      <c r="AOA49" s="0"/>
      <c r="AOB49" s="0"/>
      <c r="AOC49" s="0"/>
      <c r="AOD49" s="0"/>
      <c r="AOE49" s="0"/>
      <c r="AOF49" s="0"/>
      <c r="AOG49" s="0"/>
      <c r="AOH49" s="0"/>
      <c r="AOI49" s="0"/>
      <c r="AOJ49" s="0"/>
      <c r="AOK49" s="0"/>
      <c r="AOL49" s="0"/>
      <c r="AOM49" s="0"/>
      <c r="AON49" s="0"/>
      <c r="AOO49" s="0"/>
      <c r="AOP49" s="0"/>
      <c r="AOQ49" s="0"/>
      <c r="AOR49" s="0"/>
      <c r="AOS49" s="0"/>
      <c r="AOT49" s="0"/>
      <c r="AOU49" s="0"/>
      <c r="AOV49" s="0"/>
      <c r="AOW49" s="0"/>
      <c r="AOX49" s="0"/>
      <c r="AOY49" s="0"/>
      <c r="AOZ49" s="0"/>
      <c r="APA49" s="0"/>
      <c r="APB49" s="0"/>
      <c r="APC49" s="0"/>
      <c r="APD49" s="0"/>
      <c r="APE49" s="0"/>
      <c r="APF49" s="0"/>
      <c r="APG49" s="0"/>
      <c r="APH49" s="0"/>
      <c r="API49" s="0"/>
      <c r="APJ49" s="0"/>
      <c r="APK49" s="0"/>
      <c r="APL49" s="0"/>
      <c r="APM49" s="0"/>
      <c r="APN49" s="0"/>
      <c r="APO49" s="0"/>
      <c r="APP49" s="0"/>
      <c r="APQ49" s="0"/>
      <c r="APR49" s="0"/>
      <c r="APS49" s="0"/>
      <c r="APT49" s="0"/>
      <c r="APU49" s="0"/>
      <c r="APV49" s="0"/>
      <c r="APW49" s="0"/>
      <c r="APX49" s="0"/>
      <c r="APY49" s="0"/>
      <c r="APZ49" s="0"/>
      <c r="AQA49" s="0"/>
      <c r="AQB49" s="0"/>
      <c r="AQC49" s="0"/>
      <c r="AQD49" s="0"/>
      <c r="AQE49" s="0"/>
      <c r="AQF49" s="0"/>
      <c r="AQG49" s="0"/>
      <c r="AQH49" s="0"/>
      <c r="AQI49" s="0"/>
      <c r="AQJ49" s="0"/>
      <c r="AQK49" s="0"/>
      <c r="AQL49" s="0"/>
      <c r="AQM49" s="0"/>
      <c r="AQN49" s="0"/>
      <c r="AQO49" s="0"/>
      <c r="AQP49" s="0"/>
      <c r="AQQ49" s="0"/>
      <c r="AQR49" s="0"/>
      <c r="AQS49" s="0"/>
      <c r="AQT49" s="0"/>
      <c r="AQU49" s="0"/>
      <c r="AQV49" s="0"/>
      <c r="AQW49" s="0"/>
      <c r="AQX49" s="0"/>
      <c r="AQY49" s="0"/>
      <c r="AQZ49" s="0"/>
      <c r="ARA49" s="0"/>
      <c r="ARB49" s="0"/>
      <c r="ARC49" s="0"/>
      <c r="ARD49" s="0"/>
      <c r="ARE49" s="0"/>
      <c r="ARF49" s="0"/>
      <c r="ARG49" s="0"/>
      <c r="ARH49" s="0"/>
      <c r="ARI49" s="0"/>
      <c r="ARJ49" s="0"/>
      <c r="ARK49" s="0"/>
      <c r="ARL49" s="0"/>
      <c r="ARM49" s="0"/>
      <c r="ARN49" s="0"/>
      <c r="ARO49" s="0"/>
      <c r="ARP49" s="0"/>
      <c r="ARQ49" s="0"/>
      <c r="ARR49" s="0"/>
      <c r="ARS49" s="0"/>
      <c r="ART49" s="0"/>
      <c r="ARU49" s="0"/>
      <c r="ARV49" s="0"/>
      <c r="ARW49" s="0"/>
      <c r="ARX49" s="0"/>
      <c r="ARY49" s="0"/>
      <c r="ARZ49" s="0"/>
      <c r="ASA49" s="0"/>
      <c r="ASB49" s="0"/>
      <c r="ASC49" s="0"/>
      <c r="ASD49" s="0"/>
      <c r="ASE49" s="0"/>
      <c r="ASF49" s="0"/>
      <c r="ASG49" s="0"/>
      <c r="ASH49" s="0"/>
      <c r="ASI49" s="0"/>
      <c r="ASJ49" s="0"/>
      <c r="ASK49" s="0"/>
      <c r="ASL49" s="0"/>
      <c r="ASM49" s="0"/>
      <c r="ASN49" s="0"/>
      <c r="ASO49" s="0"/>
      <c r="ASP49" s="0"/>
      <c r="ASQ49" s="0"/>
      <c r="ASR49" s="0"/>
      <c r="ASS49" s="0"/>
      <c r="AST49" s="0"/>
      <c r="ASU49" s="0"/>
      <c r="ASV49" s="0"/>
      <c r="ASW49" s="0"/>
      <c r="ASX49" s="0"/>
      <c r="ASY49" s="0"/>
      <c r="ASZ49" s="0"/>
      <c r="ATA49" s="0"/>
      <c r="ATB49" s="0"/>
      <c r="ATC49" s="0"/>
      <c r="ATD49" s="0"/>
      <c r="ATE49" s="0"/>
      <c r="ATF49" s="0"/>
      <c r="ATG49" s="0"/>
      <c r="ATH49" s="0"/>
      <c r="ATI49" s="0"/>
      <c r="ATJ49" s="0"/>
      <c r="ATK49" s="0"/>
      <c r="ATL49" s="0"/>
      <c r="ATM49" s="0"/>
      <c r="ATN49" s="0"/>
      <c r="ATO49" s="0"/>
      <c r="ATP49" s="0"/>
      <c r="ATQ49" s="0"/>
      <c r="ATR49" s="0"/>
      <c r="ATS49" s="0"/>
      <c r="ATT49" s="0"/>
      <c r="ATU49" s="0"/>
      <c r="ATV49" s="0"/>
      <c r="ATW49" s="0"/>
      <c r="ATX49" s="0"/>
      <c r="ATY49" s="0"/>
      <c r="ATZ49" s="0"/>
      <c r="AUA49" s="0"/>
      <c r="AUB49" s="0"/>
      <c r="AUC49" s="0"/>
      <c r="AUD49" s="0"/>
      <c r="AUE49" s="0"/>
      <c r="AUF49" s="0"/>
      <c r="AUG49" s="0"/>
      <c r="AUH49" s="0"/>
      <c r="AUI49" s="0"/>
      <c r="AUJ49" s="0"/>
      <c r="AUK49" s="0"/>
      <c r="AUL49" s="0"/>
      <c r="AUM49" s="0"/>
      <c r="AUN49" s="0"/>
      <c r="AUO49" s="0"/>
      <c r="AUP49" s="0"/>
      <c r="AUQ49" s="0"/>
      <c r="AUR49" s="0"/>
      <c r="AUS49" s="0"/>
      <c r="AUT49" s="0"/>
      <c r="AUU49" s="0"/>
      <c r="AUV49" s="0"/>
      <c r="AUW49" s="0"/>
      <c r="AUX49" s="0"/>
      <c r="AUY49" s="0"/>
      <c r="AUZ49" s="0"/>
      <c r="AVA49" s="0"/>
      <c r="AVB49" s="0"/>
      <c r="AVC49" s="0"/>
      <c r="AVD49" s="0"/>
      <c r="AVE49" s="0"/>
      <c r="AVF49" s="0"/>
      <c r="AVG49" s="0"/>
      <c r="AVH49" s="0"/>
      <c r="AVI49" s="0"/>
      <c r="AVJ49" s="0"/>
      <c r="AVK49" s="0"/>
      <c r="AVL49" s="0"/>
      <c r="AVM49" s="0"/>
      <c r="AVN49" s="0"/>
      <c r="AVO49" s="0"/>
      <c r="AVP49" s="0"/>
      <c r="AVQ49" s="0"/>
      <c r="AVR49" s="0"/>
      <c r="AVS49" s="0"/>
      <c r="AVT49" s="0"/>
      <c r="AVU49" s="0"/>
      <c r="AVV49" s="0"/>
      <c r="AVW49" s="0"/>
      <c r="AVX49" s="0"/>
      <c r="AVY49" s="0"/>
      <c r="AVZ49" s="0"/>
      <c r="AWA49" s="0"/>
      <c r="AWB49" s="0"/>
      <c r="AWC49" s="0"/>
      <c r="AWD49" s="0"/>
      <c r="AWE49" s="0"/>
      <c r="AWF49" s="0"/>
      <c r="AWG49" s="0"/>
      <c r="AWH49" s="0"/>
      <c r="AWI49" s="0"/>
      <c r="AWJ49" s="0"/>
      <c r="AWK49" s="0"/>
      <c r="AWL49" s="0"/>
      <c r="AWM49" s="0"/>
      <c r="AWN49" s="0"/>
      <c r="AWO49" s="0"/>
      <c r="AWP49" s="0"/>
      <c r="AWQ49" s="0"/>
      <c r="AWR49" s="0"/>
      <c r="AWS49" s="0"/>
      <c r="AWT49" s="0"/>
      <c r="AWU49" s="0"/>
      <c r="AWV49" s="0"/>
      <c r="AWW49" s="0"/>
      <c r="AWX49" s="0"/>
      <c r="AWY49" s="0"/>
      <c r="AWZ49" s="0"/>
      <c r="AXA49" s="0"/>
      <c r="AXB49" s="0"/>
      <c r="AXC49" s="0"/>
      <c r="AXD49" s="0"/>
      <c r="AXE49" s="0"/>
      <c r="AXF49" s="0"/>
      <c r="AXG49" s="0"/>
      <c r="AXH49" s="0"/>
      <c r="AXI49" s="0"/>
      <c r="AXJ49" s="0"/>
      <c r="AXK49" s="0"/>
      <c r="AXL49" s="0"/>
      <c r="AXM49" s="0"/>
      <c r="AXN49" s="0"/>
      <c r="AXO49" s="0"/>
      <c r="AXP49" s="0"/>
      <c r="AXQ49" s="0"/>
      <c r="AXR49" s="0"/>
      <c r="AXS49" s="0"/>
      <c r="AXT49" s="0"/>
      <c r="AXU49" s="0"/>
      <c r="AXV49" s="0"/>
      <c r="AXW49" s="0"/>
      <c r="AXX49" s="0"/>
      <c r="AXY49" s="0"/>
      <c r="AXZ49" s="0"/>
      <c r="AYA49" s="0"/>
      <c r="AYB49" s="0"/>
      <c r="AYC49" s="0"/>
      <c r="AYD49" s="0"/>
      <c r="AYE49" s="0"/>
      <c r="AYF49" s="0"/>
      <c r="AYG49" s="0"/>
      <c r="AYH49" s="0"/>
      <c r="AYI49" s="0"/>
      <c r="AYJ49" s="0"/>
      <c r="AYK49" s="0"/>
      <c r="AYL49" s="0"/>
      <c r="AYM49" s="0"/>
      <c r="AYN49" s="0"/>
      <c r="AYO49" s="0"/>
      <c r="AYP49" s="0"/>
      <c r="AYQ49" s="0"/>
      <c r="AYR49" s="0"/>
      <c r="AYS49" s="0"/>
      <c r="AYT49" s="0"/>
      <c r="AYU49" s="0"/>
      <c r="AYV49" s="0"/>
      <c r="AYW49" s="0"/>
      <c r="AYX49" s="0"/>
      <c r="AYY49" s="0"/>
      <c r="AYZ49" s="0"/>
      <c r="AZA49" s="0"/>
      <c r="AZB49" s="0"/>
      <c r="AZC49" s="0"/>
      <c r="AZD49" s="0"/>
      <c r="AZE49" s="0"/>
      <c r="AZF49" s="0"/>
      <c r="AZG49" s="0"/>
      <c r="AZH49" s="0"/>
      <c r="AZI49" s="0"/>
      <c r="AZJ49" s="0"/>
      <c r="AZK49" s="0"/>
      <c r="AZL49" s="0"/>
      <c r="AZM49" s="0"/>
      <c r="AZN49" s="0"/>
      <c r="AZO49" s="0"/>
      <c r="AZP49" s="0"/>
      <c r="AZQ49" s="0"/>
      <c r="AZR49" s="0"/>
      <c r="AZS49" s="0"/>
      <c r="AZT49" s="0"/>
      <c r="AZU49" s="0"/>
      <c r="AZV49" s="0"/>
      <c r="AZW49" s="0"/>
      <c r="AZX49" s="0"/>
      <c r="AZY49" s="0"/>
      <c r="AZZ49" s="0"/>
      <c r="BAA49" s="0"/>
      <c r="BAB49" s="0"/>
      <c r="BAC49" s="0"/>
      <c r="BAD49" s="0"/>
      <c r="BAE49" s="0"/>
      <c r="BAF49" s="0"/>
      <c r="BAG49" s="0"/>
      <c r="BAH49" s="0"/>
      <c r="BAI49" s="0"/>
      <c r="BAJ49" s="0"/>
      <c r="BAK49" s="0"/>
      <c r="BAL49" s="0"/>
      <c r="BAM49" s="0"/>
      <c r="BAN49" s="0"/>
      <c r="BAO49" s="0"/>
      <c r="BAP49" s="0"/>
      <c r="BAQ49" s="0"/>
      <c r="BAR49" s="0"/>
      <c r="BAS49" s="0"/>
      <c r="BAT49" s="0"/>
      <c r="BAU49" s="0"/>
      <c r="BAV49" s="0"/>
      <c r="BAW49" s="0"/>
      <c r="BAX49" s="0"/>
      <c r="BAY49" s="0"/>
      <c r="BAZ49" s="0"/>
      <c r="BBA49" s="0"/>
      <c r="BBB49" s="0"/>
      <c r="BBC49" s="0"/>
      <c r="BBD49" s="0"/>
      <c r="BBE49" s="0"/>
      <c r="BBF49" s="0"/>
      <c r="BBG49" s="0"/>
      <c r="BBH49" s="0"/>
      <c r="BBI49" s="0"/>
      <c r="BBJ49" s="0"/>
      <c r="BBK49" s="0"/>
      <c r="BBL49" s="0"/>
      <c r="BBM49" s="0"/>
      <c r="BBN49" s="0"/>
      <c r="BBO49" s="0"/>
      <c r="BBP49" s="0"/>
      <c r="BBQ49" s="0"/>
      <c r="BBR49" s="0"/>
      <c r="BBS49" s="0"/>
      <c r="BBT49" s="0"/>
      <c r="BBU49" s="0"/>
      <c r="BBV49" s="0"/>
      <c r="BBW49" s="0"/>
      <c r="BBX49" s="0"/>
      <c r="BBY49" s="0"/>
      <c r="BBZ49" s="0"/>
      <c r="BCA49" s="0"/>
      <c r="BCB49" s="0"/>
      <c r="BCC49" s="0"/>
      <c r="BCD49" s="0"/>
      <c r="BCE49" s="0"/>
      <c r="BCF49" s="0"/>
      <c r="BCG49" s="0"/>
      <c r="BCH49" s="0"/>
      <c r="BCI49" s="0"/>
      <c r="BCJ49" s="0"/>
      <c r="BCK49" s="0"/>
      <c r="BCL49" s="0"/>
      <c r="BCM49" s="0"/>
      <c r="BCN49" s="0"/>
      <c r="BCO49" s="0"/>
      <c r="BCP49" s="0"/>
      <c r="BCQ49" s="0"/>
      <c r="BCR49" s="0"/>
      <c r="BCS49" s="0"/>
      <c r="BCT49" s="0"/>
      <c r="BCU49" s="0"/>
      <c r="BCV49" s="0"/>
      <c r="BCW49" s="0"/>
      <c r="BCX49" s="0"/>
      <c r="BCY49" s="0"/>
      <c r="BCZ49" s="0"/>
      <c r="BDA49" s="0"/>
      <c r="BDB49" s="0"/>
      <c r="BDC49" s="0"/>
      <c r="BDD49" s="0"/>
      <c r="BDE49" s="0"/>
      <c r="BDF49" s="0"/>
      <c r="BDG49" s="0"/>
      <c r="BDH49" s="0"/>
      <c r="BDI49" s="0"/>
      <c r="BDJ49" s="0"/>
      <c r="BDK49" s="0"/>
      <c r="BDL49" s="0"/>
      <c r="BDM49" s="0"/>
      <c r="BDN49" s="0"/>
      <c r="BDO49" s="0"/>
      <c r="BDP49" s="0"/>
      <c r="BDQ49" s="0"/>
      <c r="BDR49" s="0"/>
      <c r="BDS49" s="0"/>
      <c r="BDT49" s="0"/>
      <c r="BDU49" s="0"/>
      <c r="BDV49" s="0"/>
      <c r="BDW49" s="0"/>
      <c r="BDX49" s="0"/>
      <c r="BDY49" s="0"/>
      <c r="BDZ49" s="0"/>
      <c r="BEA49" s="0"/>
      <c r="BEB49" s="0"/>
      <c r="BEC49" s="0"/>
      <c r="BED49" s="0"/>
      <c r="BEE49" s="0"/>
      <c r="BEF49" s="0"/>
      <c r="BEG49" s="0"/>
      <c r="BEH49" s="0"/>
      <c r="BEI49" s="0"/>
      <c r="BEJ49" s="0"/>
      <c r="BEK49" s="0"/>
      <c r="BEL49" s="0"/>
      <c r="BEM49" s="0"/>
      <c r="BEN49" s="0"/>
      <c r="BEO49" s="0"/>
      <c r="BEP49" s="0"/>
      <c r="BEQ49" s="0"/>
      <c r="BER49" s="0"/>
      <c r="BES49" s="0"/>
      <c r="BET49" s="0"/>
      <c r="BEU49" s="0"/>
      <c r="BEV49" s="0"/>
      <c r="BEW49" s="0"/>
      <c r="BEX49" s="0"/>
      <c r="BEY49" s="0"/>
      <c r="BEZ49" s="0"/>
      <c r="BFA49" s="0"/>
      <c r="BFB49" s="0"/>
      <c r="BFC49" s="0"/>
      <c r="BFD49" s="0"/>
      <c r="BFE49" s="0"/>
      <c r="BFF49" s="0"/>
      <c r="BFG49" s="0"/>
      <c r="BFH49" s="0"/>
      <c r="BFI49" s="0"/>
      <c r="BFJ49" s="0"/>
      <c r="BFK49" s="0"/>
      <c r="BFL49" s="0"/>
      <c r="BFM49" s="0"/>
      <c r="BFN49" s="0"/>
      <c r="BFO49" s="0"/>
      <c r="BFP49" s="0"/>
      <c r="BFQ49" s="0"/>
      <c r="BFR49" s="0"/>
      <c r="BFS49" s="0"/>
      <c r="BFT49" s="0"/>
      <c r="BFU49" s="0"/>
      <c r="BFV49" s="0"/>
      <c r="BFW49" s="0"/>
      <c r="BFX49" s="0"/>
      <c r="BFY49" s="0"/>
      <c r="BFZ49" s="0"/>
      <c r="BGA49" s="0"/>
      <c r="BGB49" s="0"/>
      <c r="BGC49" s="0"/>
      <c r="BGD49" s="0"/>
      <c r="BGE49" s="0"/>
      <c r="BGF49" s="0"/>
      <c r="BGG49" s="0"/>
      <c r="BGH49" s="0"/>
      <c r="BGI49" s="0"/>
      <c r="BGJ49" s="0"/>
      <c r="BGK49" s="0"/>
      <c r="BGL49" s="0"/>
      <c r="BGM49" s="0"/>
      <c r="BGN49" s="0"/>
      <c r="BGO49" s="0"/>
      <c r="BGP49" s="0"/>
      <c r="BGQ49" s="0"/>
      <c r="BGR49" s="0"/>
      <c r="BGS49" s="0"/>
      <c r="BGT49" s="0"/>
      <c r="BGU49" s="0"/>
      <c r="BGV49" s="0"/>
      <c r="BGW49" s="0"/>
      <c r="BGX49" s="0"/>
      <c r="BGY49" s="0"/>
      <c r="BGZ49" s="0"/>
      <c r="BHA49" s="0"/>
      <c r="BHB49" s="0"/>
      <c r="BHC49" s="0"/>
      <c r="BHD49" s="0"/>
      <c r="BHE49" s="0"/>
      <c r="BHF49" s="0"/>
      <c r="BHG49" s="0"/>
      <c r="BHH49" s="0"/>
      <c r="BHI49" s="0"/>
      <c r="BHJ49" s="0"/>
      <c r="BHK49" s="0"/>
      <c r="BHL49" s="0"/>
      <c r="BHM49" s="0"/>
      <c r="BHN49" s="0"/>
      <c r="BHO49" s="0"/>
      <c r="BHP49" s="0"/>
      <c r="BHQ49" s="0"/>
      <c r="BHR49" s="0"/>
      <c r="BHS49" s="0"/>
      <c r="BHT49" s="0"/>
      <c r="BHU49" s="0"/>
      <c r="BHV49" s="0"/>
      <c r="BHW49" s="0"/>
      <c r="BHX49" s="0"/>
      <c r="BHY49" s="0"/>
      <c r="BHZ49" s="0"/>
      <c r="BIA49" s="0"/>
      <c r="BIB49" s="0"/>
      <c r="BIC49" s="0"/>
      <c r="BID49" s="0"/>
      <c r="BIE49" s="0"/>
      <c r="BIF49" s="0"/>
      <c r="BIG49" s="0"/>
      <c r="BIH49" s="0"/>
      <c r="BII49" s="0"/>
      <c r="BIJ49" s="0"/>
      <c r="BIK49" s="0"/>
      <c r="BIL49" s="0"/>
      <c r="BIM49" s="0"/>
      <c r="BIN49" s="0"/>
      <c r="BIO49" s="0"/>
      <c r="BIP49" s="0"/>
      <c r="BIQ49" s="0"/>
      <c r="BIR49" s="0"/>
      <c r="BIS49" s="0"/>
      <c r="BIT49" s="0"/>
      <c r="BIU49" s="0"/>
      <c r="BIV49" s="0"/>
      <c r="BIW49" s="0"/>
      <c r="BIX49" s="0"/>
      <c r="BIY49" s="0"/>
      <c r="BIZ49" s="0"/>
      <c r="BJA49" s="0"/>
      <c r="BJB49" s="0"/>
      <c r="BJC49" s="0"/>
      <c r="BJD49" s="0"/>
      <c r="BJE49" s="0"/>
      <c r="BJF49" s="0"/>
      <c r="BJG49" s="0"/>
      <c r="BJH49" s="0"/>
      <c r="BJI49" s="0"/>
      <c r="BJJ49" s="0"/>
      <c r="BJK49" s="0"/>
      <c r="BJL49" s="0"/>
      <c r="BJM49" s="0"/>
      <c r="BJN49" s="0"/>
      <c r="BJO49" s="0"/>
      <c r="BJP49" s="0"/>
      <c r="BJQ49" s="0"/>
      <c r="BJR49" s="0"/>
      <c r="BJS49" s="0"/>
      <c r="BJT49" s="0"/>
      <c r="BJU49" s="0"/>
      <c r="BJV49" s="0"/>
      <c r="BJW49" s="0"/>
      <c r="BJX49" s="0"/>
      <c r="BJY49" s="0"/>
      <c r="BJZ49" s="0"/>
      <c r="BKA49" s="0"/>
      <c r="BKB49" s="0"/>
      <c r="BKC49" s="0"/>
      <c r="BKD49" s="0"/>
      <c r="BKE49" s="0"/>
      <c r="BKF49" s="0"/>
      <c r="BKG49" s="0"/>
      <c r="BKH49" s="0"/>
      <c r="BKI49" s="0"/>
      <c r="BKJ49" s="0"/>
      <c r="BKK49" s="0"/>
      <c r="BKL49" s="0"/>
      <c r="BKM49" s="0"/>
      <c r="BKN49" s="0"/>
      <c r="BKO49" s="0"/>
      <c r="BKP49" s="0"/>
      <c r="BKQ49" s="0"/>
      <c r="BKR49" s="0"/>
      <c r="BKS49" s="0"/>
      <c r="BKT49" s="0"/>
      <c r="BKU49" s="0"/>
      <c r="BKV49" s="0"/>
      <c r="BKW49" s="0"/>
      <c r="BKX49" s="0"/>
      <c r="BKY49" s="0"/>
      <c r="BKZ49" s="0"/>
      <c r="BLA49" s="0"/>
      <c r="BLB49" s="0"/>
      <c r="BLC49" s="0"/>
      <c r="BLD49" s="0"/>
      <c r="BLE49" s="0"/>
      <c r="BLF49" s="0"/>
      <c r="BLG49" s="0"/>
      <c r="BLH49" s="0"/>
      <c r="BLI49" s="0"/>
      <c r="BLJ49" s="0"/>
      <c r="BLK49" s="0"/>
      <c r="BLL49" s="0"/>
      <c r="BLM49" s="0"/>
      <c r="BLN49" s="0"/>
      <c r="BLO49" s="0"/>
      <c r="BLP49" s="0"/>
      <c r="BLQ49" s="0"/>
      <c r="BLR49" s="0"/>
      <c r="BLS49" s="0"/>
      <c r="BLT49" s="0"/>
      <c r="BLU49" s="0"/>
      <c r="BLV49" s="0"/>
      <c r="BLW49" s="0"/>
      <c r="BLX49" s="0"/>
      <c r="BLY49" s="0"/>
      <c r="BLZ49" s="0"/>
      <c r="BMA49" s="0"/>
      <c r="BMB49" s="0"/>
      <c r="BMC49" s="0"/>
      <c r="BMD49" s="0"/>
      <c r="BME49" s="0"/>
      <c r="BMF49" s="0"/>
      <c r="BMG49" s="0"/>
      <c r="BMH49" s="0"/>
      <c r="BMI49" s="0"/>
      <c r="BMJ49" s="0"/>
      <c r="BMK49" s="0"/>
      <c r="BML49" s="0"/>
      <c r="BMM49" s="0"/>
      <c r="BMN49" s="0"/>
      <c r="BMO49" s="0"/>
      <c r="BMP49" s="0"/>
      <c r="BMQ49" s="0"/>
      <c r="BMR49" s="0"/>
      <c r="BMS49" s="0"/>
      <c r="BMT49" s="0"/>
      <c r="BMU49" s="0"/>
      <c r="BMV49" s="0"/>
      <c r="BMW49" s="0"/>
      <c r="BMX49" s="0"/>
      <c r="BMY49" s="0"/>
      <c r="BMZ49" s="0"/>
      <c r="BNA49" s="0"/>
      <c r="BNB49" s="0"/>
      <c r="BNC49" s="0"/>
      <c r="BND49" s="0"/>
      <c r="BNE49" s="0"/>
      <c r="BNF49" s="0"/>
      <c r="BNG49" s="0"/>
      <c r="BNH49" s="0"/>
      <c r="BNI49" s="0"/>
      <c r="BNJ49" s="0"/>
      <c r="BNK49" s="0"/>
      <c r="BNL49" s="0"/>
      <c r="BNM49" s="0"/>
      <c r="BNN49" s="0"/>
      <c r="BNO49" s="0"/>
      <c r="BNP49" s="0"/>
      <c r="BNQ49" s="0"/>
      <c r="BNR49" s="0"/>
      <c r="BNS49" s="0"/>
      <c r="BNT49" s="0"/>
      <c r="BNU49" s="0"/>
      <c r="BNV49" s="0"/>
      <c r="BNW49" s="0"/>
      <c r="BNX49" s="0"/>
      <c r="BNY49" s="0"/>
      <c r="BNZ49" s="0"/>
      <c r="BOA49" s="0"/>
      <c r="BOB49" s="0"/>
      <c r="BOC49" s="0"/>
      <c r="BOD49" s="0"/>
      <c r="BOE49" s="0"/>
      <c r="BOF49" s="0"/>
      <c r="BOG49" s="0"/>
      <c r="BOH49" s="0"/>
      <c r="BOI49" s="0"/>
      <c r="BOJ49" s="0"/>
      <c r="BOK49" s="0"/>
      <c r="BOL49" s="0"/>
      <c r="BOM49" s="0"/>
      <c r="BON49" s="0"/>
      <c r="BOO49" s="0"/>
      <c r="BOP49" s="0"/>
      <c r="BOQ49" s="0"/>
      <c r="BOR49" s="0"/>
      <c r="BOS49" s="0"/>
      <c r="BOT49" s="0"/>
      <c r="BOU49" s="0"/>
      <c r="BOV49" s="0"/>
      <c r="BOW49" s="0"/>
      <c r="BOX49" s="0"/>
      <c r="BOY49" s="0"/>
      <c r="BOZ49" s="0"/>
      <c r="BPA49" s="0"/>
      <c r="BPB49" s="0"/>
      <c r="BPC49" s="0"/>
      <c r="BPD49" s="0"/>
      <c r="BPE49" s="0"/>
      <c r="BPF49" s="0"/>
      <c r="BPG49" s="0"/>
      <c r="BPH49" s="0"/>
      <c r="BPI49" s="0"/>
      <c r="BPJ49" s="0"/>
      <c r="BPK49" s="0"/>
      <c r="BPL49" s="0"/>
      <c r="BPM49" s="0"/>
      <c r="BPN49" s="0"/>
      <c r="BPO49" s="0"/>
      <c r="BPP49" s="0"/>
      <c r="BPQ49" s="0"/>
      <c r="BPR49" s="0"/>
      <c r="BPS49" s="0"/>
      <c r="BPT49" s="0"/>
      <c r="BPU49" s="0"/>
      <c r="BPV49" s="0"/>
      <c r="BPW49" s="0"/>
      <c r="BPX49" s="0"/>
      <c r="BPY49" s="0"/>
      <c r="BPZ49" s="0"/>
      <c r="BQA49" s="0"/>
      <c r="BQB49" s="0"/>
      <c r="BQC49" s="0"/>
      <c r="BQD49" s="0"/>
      <c r="BQE49" s="0"/>
      <c r="BQF49" s="0"/>
      <c r="BQG49" s="0"/>
      <c r="BQH49" s="0"/>
      <c r="BQI49" s="0"/>
      <c r="BQJ49" s="0"/>
      <c r="BQK49" s="0"/>
      <c r="BQL49" s="0"/>
      <c r="BQM49" s="0"/>
      <c r="BQN49" s="0"/>
      <c r="BQO49" s="0"/>
      <c r="BQP49" s="0"/>
      <c r="BQQ49" s="0"/>
      <c r="BQR49" s="0"/>
      <c r="BQS49" s="0"/>
      <c r="BQT49" s="0"/>
      <c r="BQU49" s="0"/>
      <c r="BQV49" s="0"/>
      <c r="BQW49" s="0"/>
      <c r="BQX49" s="0"/>
      <c r="BQY49" s="0"/>
      <c r="BQZ49" s="0"/>
      <c r="BRA49" s="0"/>
      <c r="BRB49" s="0"/>
      <c r="BRC49" s="0"/>
      <c r="BRD49" s="0"/>
      <c r="BRE49" s="0"/>
      <c r="BRF49" s="0"/>
      <c r="BRG49" s="0"/>
      <c r="BRH49" s="0"/>
      <c r="BRI49" s="0"/>
      <c r="BRJ49" s="0"/>
      <c r="BRK49" s="0"/>
      <c r="BRL49" s="0"/>
      <c r="BRM49" s="0"/>
      <c r="BRN49" s="0"/>
      <c r="BRO49" s="0"/>
      <c r="BRP49" s="0"/>
      <c r="BRQ49" s="0"/>
      <c r="BRR49" s="0"/>
      <c r="BRS49" s="0"/>
      <c r="BRT49" s="0"/>
      <c r="BRU49" s="0"/>
      <c r="BRV49" s="0"/>
      <c r="BRW49" s="0"/>
      <c r="BRX49" s="0"/>
      <c r="BRY49" s="0"/>
      <c r="BRZ49" s="0"/>
      <c r="BSA49" s="0"/>
      <c r="BSB49" s="0"/>
      <c r="BSC49" s="0"/>
      <c r="BSD49" s="0"/>
      <c r="BSE49" s="0"/>
      <c r="BSF49" s="0"/>
      <c r="BSG49" s="0"/>
      <c r="BSH49" s="0"/>
      <c r="BSI49" s="0"/>
      <c r="BSJ49" s="0"/>
      <c r="BSK49" s="0"/>
      <c r="BSL49" s="0"/>
      <c r="BSM49" s="0"/>
      <c r="BSN49" s="0"/>
      <c r="BSO49" s="0"/>
      <c r="BSP49" s="0"/>
      <c r="BSQ49" s="0"/>
      <c r="BSR49" s="0"/>
      <c r="BSS49" s="0"/>
      <c r="BST49" s="0"/>
      <c r="BSU49" s="0"/>
      <c r="BSV49" s="0"/>
      <c r="BSW49" s="0"/>
      <c r="BSX49" s="0"/>
      <c r="BSY49" s="0"/>
      <c r="BSZ49" s="0"/>
      <c r="BTA49" s="0"/>
      <c r="BTB49" s="0"/>
      <c r="BTC49" s="0"/>
      <c r="BTD49" s="0"/>
      <c r="BTE49" s="0"/>
      <c r="BTF49" s="0"/>
      <c r="BTG49" s="0"/>
      <c r="BTH49" s="0"/>
      <c r="BTI49" s="0"/>
      <c r="BTJ49" s="0"/>
      <c r="BTK49" s="0"/>
      <c r="BTL49" s="0"/>
      <c r="BTM49" s="0"/>
      <c r="BTN49" s="0"/>
      <c r="BTO49" s="0"/>
      <c r="BTP49" s="0"/>
      <c r="BTQ49" s="0"/>
      <c r="BTR49" s="0"/>
      <c r="BTS49" s="0"/>
      <c r="BTT49" s="0"/>
      <c r="BTU49" s="0"/>
      <c r="BTV49" s="0"/>
      <c r="BTW49" s="0"/>
      <c r="BTX49" s="0"/>
      <c r="BTY49" s="0"/>
      <c r="BTZ49" s="0"/>
      <c r="BUA49" s="0"/>
      <c r="BUB49" s="0"/>
      <c r="BUC49" s="0"/>
      <c r="BUD49" s="0"/>
      <c r="BUE49" s="0"/>
      <c r="BUF49" s="0"/>
      <c r="BUG49" s="0"/>
      <c r="BUH49" s="0"/>
      <c r="BUI49" s="0"/>
      <c r="BUJ49" s="0"/>
      <c r="BUK49" s="0"/>
      <c r="BUL49" s="0"/>
      <c r="BUM49" s="0"/>
      <c r="BUN49" s="0"/>
      <c r="BUO49" s="0"/>
      <c r="BUP49" s="0"/>
      <c r="BUQ49" s="0"/>
      <c r="BUR49" s="0"/>
      <c r="BUS49" s="0"/>
      <c r="BUT49" s="0"/>
      <c r="BUU49" s="0"/>
      <c r="BUV49" s="0"/>
      <c r="BUW49" s="0"/>
      <c r="BUX49" s="0"/>
      <c r="BUY49" s="0"/>
      <c r="BUZ49" s="0"/>
      <c r="BVA49" s="0"/>
      <c r="BVB49" s="0"/>
      <c r="BVC49" s="0"/>
      <c r="BVD49" s="0"/>
      <c r="BVE49" s="0"/>
      <c r="BVF49" s="0"/>
      <c r="BVG49" s="0"/>
      <c r="BVH49" s="0"/>
      <c r="BVI49" s="0"/>
      <c r="BVJ49" s="0"/>
      <c r="BVK49" s="0"/>
      <c r="BVL49" s="0"/>
      <c r="BVM49" s="0"/>
      <c r="BVN49" s="0"/>
      <c r="BVO49" s="0"/>
      <c r="BVP49" s="0"/>
      <c r="BVQ49" s="0"/>
      <c r="BVR49" s="0"/>
      <c r="BVS49" s="0"/>
      <c r="BVT49" s="0"/>
      <c r="BVU49" s="0"/>
      <c r="BVV49" s="0"/>
      <c r="BVW49" s="0"/>
      <c r="BVX49" s="0"/>
      <c r="BVY49" s="0"/>
      <c r="BVZ49" s="0"/>
      <c r="BWA49" s="0"/>
      <c r="BWB49" s="0"/>
      <c r="BWC49" s="0"/>
      <c r="BWD49" s="0"/>
      <c r="BWE49" s="0"/>
      <c r="BWF49" s="0"/>
      <c r="BWG49" s="0"/>
      <c r="BWH49" s="0"/>
      <c r="BWI49" s="0"/>
      <c r="BWJ49" s="0"/>
      <c r="BWK49" s="0"/>
      <c r="BWL49" s="0"/>
      <c r="BWM49" s="0"/>
      <c r="BWN49" s="0"/>
      <c r="BWO49" s="0"/>
      <c r="BWP49" s="0"/>
      <c r="BWQ49" s="0"/>
      <c r="BWR49" s="0"/>
      <c r="BWS49" s="0"/>
      <c r="BWT49" s="0"/>
      <c r="BWU49" s="0"/>
      <c r="BWV49" s="0"/>
      <c r="BWW49" s="0"/>
      <c r="BWX49" s="0"/>
      <c r="BWY49" s="0"/>
      <c r="BWZ49" s="0"/>
      <c r="BXA49" s="0"/>
      <c r="BXB49" s="0"/>
      <c r="BXC49" s="0"/>
      <c r="BXD49" s="0"/>
      <c r="BXE49" s="0"/>
      <c r="BXF49" s="0"/>
      <c r="BXG49" s="0"/>
      <c r="BXH49" s="0"/>
      <c r="BXI49" s="0"/>
      <c r="BXJ49" s="0"/>
      <c r="BXK49" s="0"/>
      <c r="BXL49" s="0"/>
      <c r="BXM49" s="0"/>
      <c r="BXN49" s="0"/>
      <c r="BXO49" s="0"/>
      <c r="BXP49" s="0"/>
      <c r="BXQ49" s="0"/>
      <c r="BXR49" s="0"/>
      <c r="BXS49" s="0"/>
      <c r="BXT49" s="0"/>
      <c r="BXU49" s="0"/>
      <c r="BXV49" s="0"/>
      <c r="BXW49" s="0"/>
      <c r="BXX49" s="0"/>
      <c r="BXY49" s="0"/>
      <c r="BXZ49" s="0"/>
      <c r="BYA49" s="0"/>
      <c r="BYB49" s="0"/>
      <c r="BYC49" s="0"/>
      <c r="BYD49" s="0"/>
      <c r="BYE49" s="0"/>
      <c r="BYF49" s="0"/>
      <c r="BYG49" s="0"/>
      <c r="BYH49" s="0"/>
      <c r="BYI49" s="0"/>
      <c r="BYJ49" s="0"/>
      <c r="BYK49" s="0"/>
      <c r="BYL49" s="0"/>
      <c r="BYM49" s="0"/>
      <c r="BYN49" s="0"/>
      <c r="BYO49" s="0"/>
      <c r="BYP49" s="0"/>
      <c r="BYQ49" s="0"/>
      <c r="BYR49" s="0"/>
      <c r="BYS49" s="0"/>
      <c r="BYT49" s="0"/>
      <c r="BYU49" s="0"/>
      <c r="BYV49" s="0"/>
      <c r="BYW49" s="0"/>
      <c r="BYX49" s="0"/>
      <c r="BYY49" s="0"/>
      <c r="BYZ49" s="0"/>
      <c r="BZA49" s="0"/>
      <c r="BZB49" s="0"/>
      <c r="BZC49" s="0"/>
      <c r="BZD49" s="0"/>
      <c r="BZE49" s="0"/>
      <c r="BZF49" s="0"/>
      <c r="BZG49" s="0"/>
      <c r="BZH49" s="0"/>
      <c r="BZI49" s="0"/>
      <c r="BZJ49" s="0"/>
      <c r="BZK49" s="0"/>
      <c r="BZL49" s="0"/>
      <c r="BZM49" s="0"/>
      <c r="BZN49" s="0"/>
      <c r="BZO49" s="0"/>
      <c r="BZP49" s="0"/>
      <c r="BZQ49" s="0"/>
      <c r="BZR49" s="0"/>
      <c r="BZS49" s="0"/>
      <c r="BZT49" s="0"/>
      <c r="BZU49" s="0"/>
      <c r="BZV49" s="0"/>
      <c r="BZW49" s="0"/>
      <c r="BZX49" s="0"/>
      <c r="BZY49" s="0"/>
      <c r="BZZ49" s="0"/>
      <c r="CAA49" s="0"/>
      <c r="CAB49" s="0"/>
      <c r="CAC49" s="0"/>
      <c r="CAD49" s="0"/>
      <c r="CAE49" s="0"/>
      <c r="CAF49" s="0"/>
      <c r="CAG49" s="0"/>
      <c r="CAH49" s="0"/>
      <c r="CAI49" s="0"/>
      <c r="CAJ49" s="0"/>
      <c r="CAK49" s="0"/>
      <c r="CAL49" s="0"/>
      <c r="CAM49" s="0"/>
      <c r="CAN49" s="0"/>
      <c r="CAO49" s="0"/>
      <c r="CAP49" s="0"/>
      <c r="CAQ49" s="0"/>
      <c r="CAR49" s="0"/>
      <c r="CAS49" s="0"/>
      <c r="CAT49" s="0"/>
      <c r="CAU49" s="0"/>
      <c r="CAV49" s="0"/>
      <c r="CAW49" s="0"/>
      <c r="CAX49" s="0"/>
      <c r="CAY49" s="0"/>
      <c r="CAZ49" s="0"/>
      <c r="CBA49" s="0"/>
      <c r="CBB49" s="0"/>
      <c r="CBC49" s="0"/>
      <c r="CBD49" s="0"/>
      <c r="CBE49" s="0"/>
      <c r="CBF49" s="0"/>
      <c r="CBG49" s="0"/>
      <c r="CBH49" s="0"/>
      <c r="CBI49" s="0"/>
      <c r="CBJ49" s="0"/>
      <c r="CBK49" s="0"/>
      <c r="CBL49" s="0"/>
      <c r="CBM49" s="0"/>
      <c r="CBN49" s="0"/>
      <c r="CBO49" s="0"/>
      <c r="CBP49" s="0"/>
      <c r="CBQ49" s="0"/>
      <c r="CBR49" s="0"/>
      <c r="CBS49" s="0"/>
      <c r="CBT49" s="0"/>
      <c r="CBU49" s="0"/>
      <c r="CBV49" s="0"/>
      <c r="CBW49" s="0"/>
      <c r="CBX49" s="0"/>
      <c r="CBY49" s="0"/>
      <c r="CBZ49" s="0"/>
      <c r="CCA49" s="0"/>
      <c r="CCB49" s="0"/>
      <c r="CCC49" s="0"/>
      <c r="CCD49" s="0"/>
      <c r="CCE49" s="0"/>
      <c r="CCF49" s="0"/>
      <c r="CCG49" s="0"/>
      <c r="CCH49" s="0"/>
      <c r="CCI49" s="0"/>
      <c r="CCJ49" s="0"/>
      <c r="CCK49" s="0"/>
      <c r="CCL49" s="0"/>
      <c r="CCM49" s="0"/>
      <c r="CCN49" s="0"/>
      <c r="CCO49" s="0"/>
      <c r="CCP49" s="0"/>
      <c r="CCQ49" s="0"/>
      <c r="CCR49" s="0"/>
      <c r="CCS49" s="0"/>
      <c r="CCT49" s="0"/>
      <c r="CCU49" s="0"/>
      <c r="CCV49" s="0"/>
      <c r="CCW49" s="0"/>
      <c r="CCX49" s="0"/>
      <c r="CCY49" s="0"/>
      <c r="CCZ49" s="0"/>
      <c r="CDA49" s="0"/>
      <c r="CDB49" s="0"/>
      <c r="CDC49" s="0"/>
      <c r="CDD49" s="0"/>
      <c r="CDE49" s="0"/>
      <c r="CDF49" s="0"/>
      <c r="CDG49" s="0"/>
      <c r="CDH49" s="0"/>
      <c r="CDI49" s="0"/>
      <c r="CDJ49" s="0"/>
      <c r="CDK49" s="0"/>
      <c r="CDL49" s="0"/>
      <c r="CDM49" s="0"/>
      <c r="CDN49" s="0"/>
      <c r="CDO49" s="0"/>
      <c r="CDP49" s="0"/>
      <c r="CDQ49" s="0"/>
      <c r="CDR49" s="0"/>
      <c r="CDS49" s="0"/>
      <c r="CDT49" s="0"/>
      <c r="CDU49" s="0"/>
      <c r="CDV49" s="0"/>
      <c r="CDW49" s="0"/>
      <c r="CDX49" s="0"/>
      <c r="CDY49" s="0"/>
      <c r="CDZ49" s="0"/>
      <c r="CEA49" s="0"/>
      <c r="CEB49" s="0"/>
      <c r="CEC49" s="0"/>
      <c r="CED49" s="0"/>
      <c r="CEE49" s="0"/>
      <c r="CEF49" s="0"/>
      <c r="CEG49" s="0"/>
      <c r="CEH49" s="0"/>
      <c r="CEI49" s="0"/>
      <c r="CEJ49" s="0"/>
      <c r="CEK49" s="0"/>
      <c r="CEL49" s="0"/>
      <c r="CEM49" s="0"/>
      <c r="CEN49" s="0"/>
      <c r="CEO49" s="0"/>
      <c r="CEP49" s="0"/>
      <c r="CEQ49" s="0"/>
      <c r="CER49" s="0"/>
      <c r="CES49" s="0"/>
      <c r="CET49" s="0"/>
      <c r="CEU49" s="0"/>
      <c r="CEV49" s="0"/>
      <c r="CEW49" s="0"/>
      <c r="CEX49" s="0"/>
      <c r="CEY49" s="0"/>
      <c r="CEZ49" s="0"/>
      <c r="CFA49" s="0"/>
      <c r="CFB49" s="0"/>
      <c r="CFC49" s="0"/>
      <c r="CFD49" s="0"/>
      <c r="CFE49" s="0"/>
      <c r="CFF49" s="0"/>
      <c r="CFG49" s="0"/>
      <c r="CFH49" s="0"/>
      <c r="CFI49" s="0"/>
      <c r="CFJ49" s="0"/>
      <c r="CFK49" s="0"/>
      <c r="CFL49" s="0"/>
      <c r="CFM49" s="0"/>
      <c r="CFN49" s="0"/>
      <c r="CFO49" s="0"/>
      <c r="CFP49" s="0"/>
      <c r="CFQ49" s="0"/>
      <c r="CFR49" s="0"/>
      <c r="CFS49" s="0"/>
      <c r="CFT49" s="0"/>
      <c r="CFU49" s="0"/>
      <c r="CFV49" s="0"/>
      <c r="CFW49" s="0"/>
      <c r="CFX49" s="0"/>
      <c r="CFY49" s="0"/>
      <c r="CFZ49" s="0"/>
      <c r="CGA49" s="0"/>
      <c r="CGB49" s="0"/>
      <c r="CGC49" s="0"/>
      <c r="CGD49" s="0"/>
      <c r="CGE49" s="0"/>
      <c r="CGF49" s="0"/>
      <c r="CGG49" s="0"/>
      <c r="CGH49" s="0"/>
      <c r="CGI49" s="0"/>
      <c r="CGJ49" s="0"/>
      <c r="CGK49" s="0"/>
      <c r="CGL49" s="0"/>
      <c r="CGM49" s="0"/>
      <c r="CGN49" s="0"/>
      <c r="CGO49" s="0"/>
      <c r="CGP49" s="0"/>
      <c r="CGQ49" s="0"/>
      <c r="CGR49" s="0"/>
      <c r="CGS49" s="0"/>
      <c r="CGT49" s="0"/>
      <c r="CGU49" s="0"/>
      <c r="CGV49" s="0"/>
      <c r="CGW49" s="0"/>
      <c r="CGX49" s="0"/>
      <c r="CGY49" s="0"/>
      <c r="CGZ49" s="0"/>
      <c r="CHA49" s="0"/>
      <c r="CHB49" s="0"/>
      <c r="CHC49" s="0"/>
      <c r="CHD49" s="0"/>
      <c r="CHE49" s="0"/>
      <c r="CHF49" s="0"/>
      <c r="CHG49" s="0"/>
      <c r="CHH49" s="0"/>
      <c r="CHI49" s="0"/>
      <c r="CHJ49" s="0"/>
      <c r="CHK49" s="0"/>
      <c r="CHL49" s="0"/>
      <c r="CHM49" s="0"/>
      <c r="CHN49" s="0"/>
      <c r="CHO49" s="0"/>
      <c r="CHP49" s="0"/>
      <c r="CHQ49" s="0"/>
      <c r="CHR49" s="0"/>
      <c r="CHS49" s="0"/>
      <c r="CHT49" s="0"/>
      <c r="CHU49" s="0"/>
      <c r="CHV49" s="0"/>
      <c r="CHW49" s="0"/>
      <c r="CHX49" s="0"/>
      <c r="CHY49" s="0"/>
      <c r="CHZ49" s="0"/>
      <c r="CIA49" s="0"/>
      <c r="CIB49" s="0"/>
      <c r="CIC49" s="0"/>
      <c r="CID49" s="0"/>
      <c r="CIE49" s="0"/>
      <c r="CIF49" s="0"/>
      <c r="CIG49" s="0"/>
      <c r="CIH49" s="0"/>
      <c r="CII49" s="0"/>
      <c r="CIJ49" s="0"/>
      <c r="CIK49" s="0"/>
      <c r="CIL49" s="0"/>
      <c r="CIM49" s="0"/>
      <c r="CIN49" s="0"/>
      <c r="CIO49" s="0"/>
      <c r="CIP49" s="0"/>
      <c r="CIQ49" s="0"/>
      <c r="CIR49" s="0"/>
      <c r="CIS49" s="0"/>
      <c r="CIT49" s="0"/>
      <c r="CIU49" s="0"/>
      <c r="CIV49" s="0"/>
      <c r="CIW49" s="0"/>
      <c r="CIX49" s="0"/>
      <c r="CIY49" s="0"/>
      <c r="CIZ49" s="0"/>
      <c r="CJA49" s="0"/>
      <c r="CJB49" s="0"/>
      <c r="CJC49" s="0"/>
      <c r="CJD49" s="0"/>
      <c r="CJE49" s="0"/>
      <c r="CJF49" s="0"/>
      <c r="CJG49" s="0"/>
      <c r="CJH49" s="0"/>
      <c r="CJI49" s="0"/>
      <c r="CJJ49" s="0"/>
      <c r="CJK49" s="0"/>
      <c r="CJL49" s="0"/>
      <c r="CJM49" s="0"/>
      <c r="CJN49" s="0"/>
      <c r="CJO49" s="0"/>
      <c r="CJP49" s="0"/>
      <c r="CJQ49" s="0"/>
      <c r="CJR49" s="0"/>
      <c r="CJS49" s="0"/>
      <c r="CJT49" s="0"/>
      <c r="CJU49" s="0"/>
      <c r="CJV49" s="0"/>
      <c r="CJW49" s="0"/>
      <c r="CJX49" s="0"/>
      <c r="CJY49" s="0"/>
      <c r="CJZ49" s="0"/>
      <c r="CKA49" s="0"/>
      <c r="CKB49" s="0"/>
      <c r="CKC49" s="0"/>
      <c r="CKD49" s="0"/>
      <c r="CKE49" s="0"/>
      <c r="CKF49" s="0"/>
      <c r="CKG49" s="0"/>
      <c r="CKH49" s="0"/>
      <c r="CKI49" s="0"/>
      <c r="CKJ49" s="0"/>
      <c r="CKK49" s="0"/>
      <c r="CKL49" s="0"/>
      <c r="CKM49" s="0"/>
      <c r="CKN49" s="0"/>
      <c r="CKO49" s="0"/>
      <c r="CKP49" s="0"/>
      <c r="CKQ49" s="0"/>
      <c r="CKR49" s="0"/>
      <c r="CKS49" s="0"/>
      <c r="CKT49" s="0"/>
      <c r="CKU49" s="0"/>
      <c r="CKV49" s="0"/>
      <c r="CKW49" s="0"/>
      <c r="CKX49" s="0"/>
      <c r="CKY49" s="0"/>
      <c r="CKZ49" s="0"/>
      <c r="CLA49" s="0"/>
      <c r="CLB49" s="0"/>
      <c r="CLC49" s="0"/>
      <c r="CLD49" s="0"/>
      <c r="CLE49" s="0"/>
      <c r="CLF49" s="0"/>
      <c r="CLG49" s="0"/>
      <c r="CLH49" s="0"/>
      <c r="CLI49" s="0"/>
      <c r="CLJ49" s="0"/>
      <c r="CLK49" s="0"/>
      <c r="CLL49" s="0"/>
      <c r="CLM49" s="0"/>
      <c r="CLN49" s="0"/>
      <c r="CLO49" s="0"/>
      <c r="CLP49" s="0"/>
      <c r="CLQ49" s="0"/>
      <c r="CLR49" s="0"/>
      <c r="CLS49" s="0"/>
      <c r="CLT49" s="0"/>
      <c r="CLU49" s="0"/>
      <c r="CLV49" s="0"/>
      <c r="CLW49" s="0"/>
      <c r="CLX49" s="0"/>
      <c r="CLY49" s="0"/>
      <c r="CLZ49" s="0"/>
      <c r="CMA49" s="0"/>
      <c r="CMB49" s="0"/>
      <c r="CMC49" s="0"/>
      <c r="CMD49" s="0"/>
      <c r="CME49" s="0"/>
      <c r="CMF49" s="0"/>
      <c r="CMG49" s="0"/>
      <c r="CMH49" s="0"/>
      <c r="CMI49" s="0"/>
      <c r="CMJ49" s="0"/>
      <c r="CMK49" s="0"/>
      <c r="CML49" s="0"/>
      <c r="CMM49" s="0"/>
      <c r="CMN49" s="0"/>
      <c r="CMO49" s="0"/>
      <c r="CMP49" s="0"/>
      <c r="CMQ49" s="0"/>
      <c r="CMR49" s="0"/>
      <c r="CMS49" s="0"/>
      <c r="CMT49" s="0"/>
      <c r="CMU49" s="0"/>
      <c r="CMV49" s="0"/>
      <c r="CMW49" s="0"/>
      <c r="CMX49" s="0"/>
      <c r="CMY49" s="0"/>
      <c r="CMZ49" s="0"/>
      <c r="CNA49" s="0"/>
      <c r="CNB49" s="0"/>
      <c r="CNC49" s="0"/>
      <c r="CND49" s="0"/>
      <c r="CNE49" s="0"/>
      <c r="CNF49" s="0"/>
      <c r="CNG49" s="0"/>
      <c r="CNH49" s="0"/>
      <c r="CNI49" s="0"/>
      <c r="CNJ49" s="0"/>
      <c r="CNK49" s="0"/>
      <c r="CNL49" s="0"/>
      <c r="CNM49" s="0"/>
      <c r="CNN49" s="0"/>
      <c r="CNO49" s="0"/>
      <c r="CNP49" s="0"/>
      <c r="CNQ49" s="0"/>
      <c r="CNR49" s="0"/>
      <c r="CNS49" s="0"/>
      <c r="CNT49" s="0"/>
      <c r="CNU49" s="0"/>
      <c r="CNV49" s="0"/>
      <c r="CNW49" s="0"/>
      <c r="CNX49" s="0"/>
      <c r="CNY49" s="0"/>
      <c r="CNZ49" s="0"/>
      <c r="COA49" s="0"/>
      <c r="COB49" s="0"/>
      <c r="COC49" s="0"/>
      <c r="COD49" s="0"/>
      <c r="COE49" s="0"/>
      <c r="COF49" s="0"/>
      <c r="COG49" s="0"/>
      <c r="COH49" s="0"/>
      <c r="COI49" s="0"/>
      <c r="COJ49" s="0"/>
      <c r="COK49" s="0"/>
      <c r="COL49" s="0"/>
      <c r="COM49" s="0"/>
      <c r="CON49" s="0"/>
      <c r="COO49" s="0"/>
      <c r="COP49" s="0"/>
      <c r="COQ49" s="0"/>
      <c r="COR49" s="0"/>
      <c r="COS49" s="0"/>
      <c r="COT49" s="0"/>
      <c r="COU49" s="0"/>
      <c r="COV49" s="0"/>
      <c r="COW49" s="0"/>
      <c r="COX49" s="0"/>
      <c r="COY49" s="0"/>
      <c r="COZ49" s="0"/>
      <c r="CPA49" s="0"/>
      <c r="CPB49" s="0"/>
      <c r="CPC49" s="0"/>
      <c r="CPD49" s="0"/>
      <c r="CPE49" s="0"/>
      <c r="CPF49" s="0"/>
      <c r="CPG49" s="0"/>
      <c r="CPH49" s="0"/>
      <c r="CPI49" s="0"/>
      <c r="CPJ49" s="0"/>
      <c r="CPK49" s="0"/>
      <c r="CPL49" s="0"/>
      <c r="CPM49" s="0"/>
      <c r="CPN49" s="0"/>
      <c r="CPO49" s="0"/>
      <c r="CPP49" s="0"/>
      <c r="CPQ49" s="0"/>
      <c r="CPR49" s="0"/>
      <c r="CPS49" s="0"/>
      <c r="CPT49" s="0"/>
      <c r="CPU49" s="0"/>
      <c r="CPV49" s="0"/>
      <c r="CPW49" s="0"/>
      <c r="CPX49" s="0"/>
      <c r="CPY49" s="0"/>
      <c r="CPZ49" s="0"/>
      <c r="CQA49" s="0"/>
      <c r="CQB49" s="0"/>
      <c r="CQC49" s="0"/>
      <c r="CQD49" s="0"/>
      <c r="CQE49" s="0"/>
      <c r="CQF49" s="0"/>
      <c r="CQG49" s="0"/>
      <c r="CQH49" s="0"/>
      <c r="CQI49" s="0"/>
      <c r="CQJ49" s="0"/>
      <c r="CQK49" s="0"/>
      <c r="CQL49" s="0"/>
      <c r="CQM49" s="0"/>
      <c r="CQN49" s="0"/>
      <c r="CQO49" s="0"/>
      <c r="CQP49" s="0"/>
      <c r="CQQ49" s="0"/>
      <c r="CQR49" s="0"/>
      <c r="CQS49" s="0"/>
      <c r="CQT49" s="0"/>
      <c r="CQU49" s="0"/>
      <c r="CQV49" s="0"/>
      <c r="CQW49" s="0"/>
      <c r="CQX49" s="0"/>
      <c r="CQY49" s="0"/>
      <c r="CQZ49" s="0"/>
      <c r="CRA49" s="0"/>
      <c r="CRB49" s="0"/>
      <c r="CRC49" s="0"/>
      <c r="CRD49" s="0"/>
      <c r="CRE49" s="0"/>
      <c r="CRF49" s="0"/>
      <c r="CRG49" s="0"/>
      <c r="CRH49" s="0"/>
      <c r="CRI49" s="0"/>
      <c r="CRJ49" s="0"/>
      <c r="CRK49" s="0"/>
      <c r="CRL49" s="0"/>
      <c r="CRM49" s="0"/>
      <c r="CRN49" s="0"/>
      <c r="CRO49" s="0"/>
      <c r="CRP49" s="0"/>
      <c r="CRQ49" s="0"/>
      <c r="CRR49" s="0"/>
      <c r="CRS49" s="0"/>
      <c r="CRT49" s="0"/>
      <c r="CRU49" s="0"/>
      <c r="CRV49" s="0"/>
      <c r="CRW49" s="0"/>
      <c r="CRX49" s="0"/>
      <c r="CRY49" s="0"/>
      <c r="CRZ49" s="0"/>
      <c r="CSA49" s="0"/>
      <c r="CSB49" s="0"/>
      <c r="CSC49" s="0"/>
      <c r="CSD49" s="0"/>
      <c r="CSE49" s="0"/>
      <c r="CSF49" s="0"/>
      <c r="CSG49" s="0"/>
      <c r="CSH49" s="0"/>
      <c r="CSI49" s="0"/>
      <c r="CSJ49" s="0"/>
      <c r="CSK49" s="0"/>
      <c r="CSL49" s="0"/>
      <c r="CSM49" s="0"/>
      <c r="CSN49" s="0"/>
      <c r="CSO49" s="0"/>
      <c r="CSP49" s="0"/>
      <c r="CSQ49" s="0"/>
      <c r="CSR49" s="0"/>
      <c r="CSS49" s="0"/>
      <c r="CST49" s="0"/>
      <c r="CSU49" s="0"/>
      <c r="CSV49" s="0"/>
      <c r="CSW49" s="0"/>
      <c r="CSX49" s="0"/>
      <c r="CSY49" s="0"/>
      <c r="CSZ49" s="0"/>
      <c r="CTA49" s="0"/>
      <c r="CTB49" s="0"/>
      <c r="CTC49" s="0"/>
      <c r="CTD49" s="0"/>
      <c r="CTE49" s="0"/>
      <c r="CTF49" s="0"/>
      <c r="CTG49" s="0"/>
      <c r="CTH49" s="0"/>
      <c r="CTI49" s="0"/>
      <c r="CTJ49" s="0"/>
      <c r="CTK49" s="0"/>
      <c r="CTL49" s="0"/>
      <c r="CTM49" s="0"/>
      <c r="CTN49" s="0"/>
      <c r="CTO49" s="0"/>
      <c r="CTP49" s="0"/>
      <c r="CTQ49" s="0"/>
      <c r="CTR49" s="0"/>
      <c r="CTS49" s="0"/>
      <c r="CTT49" s="0"/>
      <c r="CTU49" s="0"/>
      <c r="CTV49" s="0"/>
      <c r="CTW49" s="0"/>
      <c r="CTX49" s="0"/>
      <c r="CTY49" s="0"/>
      <c r="CTZ49" s="0"/>
      <c r="CUA49" s="0"/>
      <c r="CUB49" s="0"/>
      <c r="CUC49" s="0"/>
      <c r="CUD49" s="0"/>
      <c r="CUE49" s="0"/>
      <c r="CUF49" s="0"/>
      <c r="CUG49" s="0"/>
      <c r="CUH49" s="0"/>
      <c r="CUI49" s="0"/>
      <c r="CUJ49" s="0"/>
      <c r="CUK49" s="0"/>
      <c r="CUL49" s="0"/>
      <c r="CUM49" s="0"/>
      <c r="CUN49" s="0"/>
      <c r="CUO49" s="0"/>
      <c r="CUP49" s="0"/>
      <c r="CUQ49" s="0"/>
      <c r="CUR49" s="0"/>
      <c r="CUS49" s="0"/>
      <c r="CUT49" s="0"/>
      <c r="CUU49" s="0"/>
      <c r="CUV49" s="0"/>
      <c r="CUW49" s="0"/>
      <c r="CUX49" s="0"/>
      <c r="CUY49" s="0"/>
      <c r="CUZ49" s="0"/>
      <c r="CVA49" s="0"/>
      <c r="CVB49" s="0"/>
      <c r="CVC49" s="0"/>
      <c r="CVD49" s="0"/>
      <c r="CVE49" s="0"/>
      <c r="CVF49" s="0"/>
      <c r="CVG49" s="0"/>
      <c r="CVH49" s="0"/>
      <c r="CVI49" s="0"/>
      <c r="CVJ49" s="0"/>
      <c r="CVK49" s="0"/>
      <c r="CVL49" s="0"/>
      <c r="CVM49" s="0"/>
      <c r="CVN49" s="0"/>
      <c r="CVO49" s="0"/>
      <c r="CVP49" s="0"/>
      <c r="CVQ49" s="0"/>
      <c r="CVR49" s="0"/>
      <c r="CVS49" s="0"/>
      <c r="CVT49" s="0"/>
      <c r="CVU49" s="0"/>
      <c r="CVV49" s="0"/>
      <c r="CVW49" s="0"/>
      <c r="CVX49" s="0"/>
      <c r="CVY49" s="0"/>
      <c r="CVZ49" s="0"/>
      <c r="CWA49" s="0"/>
      <c r="CWB49" s="0"/>
      <c r="CWC49" s="0"/>
      <c r="CWD49" s="0"/>
      <c r="CWE49" s="0"/>
      <c r="CWF49" s="0"/>
      <c r="CWG49" s="0"/>
      <c r="CWH49" s="0"/>
      <c r="CWI49" s="0"/>
      <c r="CWJ49" s="0"/>
      <c r="CWK49" s="0"/>
      <c r="CWL49" s="0"/>
      <c r="CWM49" s="0"/>
      <c r="CWN49" s="0"/>
      <c r="CWO49" s="0"/>
      <c r="CWP49" s="0"/>
      <c r="CWQ49" s="0"/>
      <c r="CWR49" s="0"/>
      <c r="CWS49" s="0"/>
      <c r="CWT49" s="0"/>
      <c r="CWU49" s="0"/>
      <c r="CWV49" s="0"/>
      <c r="CWW49" s="0"/>
      <c r="CWX49" s="0"/>
      <c r="CWY49" s="0"/>
      <c r="CWZ49" s="0"/>
      <c r="CXA49" s="0"/>
      <c r="CXB49" s="0"/>
      <c r="CXC49" s="0"/>
      <c r="CXD49" s="0"/>
      <c r="CXE49" s="0"/>
      <c r="CXF49" s="0"/>
      <c r="CXG49" s="0"/>
      <c r="CXH49" s="0"/>
      <c r="CXI49" s="0"/>
      <c r="CXJ49" s="0"/>
      <c r="CXK49" s="0"/>
      <c r="CXL49" s="0"/>
      <c r="CXM49" s="0"/>
      <c r="CXN49" s="0"/>
      <c r="CXO49" s="0"/>
      <c r="CXP49" s="0"/>
      <c r="CXQ49" s="0"/>
      <c r="CXR49" s="0"/>
      <c r="CXS49" s="0"/>
      <c r="CXT49" s="0"/>
      <c r="CXU49" s="0"/>
      <c r="CXV49" s="0"/>
      <c r="CXW49" s="0"/>
      <c r="CXX49" s="0"/>
      <c r="CXY49" s="0"/>
      <c r="CXZ49" s="0"/>
      <c r="CYA49" s="0"/>
      <c r="CYB49" s="0"/>
      <c r="CYC49" s="0"/>
      <c r="CYD49" s="0"/>
      <c r="CYE49" s="0"/>
      <c r="CYF49" s="0"/>
      <c r="CYG49" s="0"/>
      <c r="CYH49" s="0"/>
      <c r="CYI49" s="0"/>
      <c r="CYJ49" s="0"/>
      <c r="CYK49" s="0"/>
      <c r="CYL49" s="0"/>
      <c r="CYM49" s="0"/>
      <c r="CYN49" s="0"/>
      <c r="CYO49" s="0"/>
      <c r="CYP49" s="0"/>
      <c r="CYQ49" s="0"/>
      <c r="CYR49" s="0"/>
      <c r="CYS49" s="0"/>
      <c r="CYT49" s="0"/>
      <c r="CYU49" s="0"/>
      <c r="CYV49" s="0"/>
      <c r="CYW49" s="0"/>
      <c r="CYX49" s="0"/>
      <c r="CYY49" s="0"/>
      <c r="CYZ49" s="0"/>
      <c r="CZA49" s="0"/>
      <c r="CZB49" s="0"/>
      <c r="CZC49" s="0"/>
      <c r="CZD49" s="0"/>
      <c r="CZE49" s="0"/>
      <c r="CZF49" s="0"/>
      <c r="CZG49" s="0"/>
      <c r="CZH49" s="0"/>
      <c r="CZI49" s="0"/>
      <c r="CZJ49" s="0"/>
      <c r="CZK49" s="0"/>
      <c r="CZL49" s="0"/>
      <c r="CZM49" s="0"/>
      <c r="CZN49" s="0"/>
      <c r="CZO49" s="0"/>
      <c r="CZP49" s="0"/>
      <c r="CZQ49" s="0"/>
      <c r="CZR49" s="0"/>
      <c r="CZS49" s="0"/>
      <c r="CZT49" s="0"/>
      <c r="CZU49" s="0"/>
      <c r="CZV49" s="0"/>
      <c r="CZW49" s="0"/>
      <c r="CZX49" s="0"/>
      <c r="CZY49" s="0"/>
      <c r="CZZ49" s="0"/>
      <c r="DAA49" s="0"/>
      <c r="DAB49" s="0"/>
      <c r="DAC49" s="0"/>
      <c r="DAD49" s="0"/>
      <c r="DAE49" s="0"/>
      <c r="DAF49" s="0"/>
      <c r="DAG49" s="0"/>
      <c r="DAH49" s="0"/>
      <c r="DAI49" s="0"/>
      <c r="DAJ49" s="0"/>
      <c r="DAK49" s="0"/>
      <c r="DAL49" s="0"/>
      <c r="DAM49" s="0"/>
      <c r="DAN49" s="0"/>
      <c r="DAO49" s="0"/>
      <c r="DAP49" s="0"/>
      <c r="DAQ49" s="0"/>
      <c r="DAR49" s="0"/>
      <c r="DAS49" s="0"/>
      <c r="DAT49" s="0"/>
      <c r="DAU49" s="0"/>
      <c r="DAV49" s="0"/>
      <c r="DAW49" s="0"/>
      <c r="DAX49" s="0"/>
      <c r="DAY49" s="0"/>
      <c r="DAZ49" s="0"/>
      <c r="DBA49" s="0"/>
      <c r="DBB49" s="0"/>
      <c r="DBC49" s="0"/>
      <c r="DBD49" s="0"/>
      <c r="DBE49" s="0"/>
      <c r="DBF49" s="0"/>
      <c r="DBG49" s="0"/>
      <c r="DBH49" s="0"/>
      <c r="DBI49" s="0"/>
      <c r="DBJ49" s="0"/>
      <c r="DBK49" s="0"/>
      <c r="DBL49" s="0"/>
      <c r="DBM49" s="0"/>
      <c r="DBN49" s="0"/>
      <c r="DBO49" s="0"/>
      <c r="DBP49" s="0"/>
      <c r="DBQ49" s="0"/>
      <c r="DBR49" s="0"/>
      <c r="DBS49" s="0"/>
      <c r="DBT49" s="0"/>
      <c r="DBU49" s="0"/>
      <c r="DBV49" s="0"/>
      <c r="DBW49" s="0"/>
      <c r="DBX49" s="0"/>
      <c r="DBY49" s="0"/>
      <c r="DBZ49" s="0"/>
      <c r="DCA49" s="0"/>
      <c r="DCB49" s="0"/>
      <c r="DCC49" s="0"/>
      <c r="DCD49" s="0"/>
      <c r="DCE49" s="0"/>
      <c r="DCF49" s="0"/>
      <c r="DCG49" s="0"/>
      <c r="DCH49" s="0"/>
      <c r="DCI49" s="0"/>
      <c r="DCJ49" s="0"/>
      <c r="DCK49" s="0"/>
      <c r="DCL49" s="0"/>
      <c r="DCM49" s="0"/>
      <c r="DCN49" s="0"/>
      <c r="DCO49" s="0"/>
      <c r="DCP49" s="0"/>
      <c r="DCQ49" s="0"/>
      <c r="DCR49" s="0"/>
      <c r="DCS49" s="0"/>
      <c r="DCT49" s="0"/>
      <c r="DCU49" s="0"/>
      <c r="DCV49" s="0"/>
      <c r="DCW49" s="0"/>
      <c r="DCX49" s="0"/>
      <c r="DCY49" s="0"/>
      <c r="DCZ49" s="0"/>
      <c r="DDA49" s="0"/>
      <c r="DDB49" s="0"/>
      <c r="DDC49" s="0"/>
      <c r="DDD49" s="0"/>
      <c r="DDE49" s="0"/>
      <c r="DDF49" s="0"/>
      <c r="DDG49" s="0"/>
      <c r="DDH49" s="0"/>
      <c r="DDI49" s="0"/>
      <c r="DDJ49" s="0"/>
      <c r="DDK49" s="0"/>
      <c r="DDL49" s="0"/>
      <c r="DDM49" s="0"/>
      <c r="DDN49" s="0"/>
      <c r="DDO49" s="0"/>
      <c r="DDP49" s="0"/>
      <c r="DDQ49" s="0"/>
      <c r="DDR49" s="0"/>
      <c r="DDS49" s="0"/>
      <c r="DDT49" s="0"/>
      <c r="DDU49" s="0"/>
      <c r="DDV49" s="0"/>
      <c r="DDW49" s="0"/>
      <c r="DDX49" s="0"/>
      <c r="DDY49" s="0"/>
      <c r="DDZ49" s="0"/>
      <c r="DEA49" s="0"/>
      <c r="DEB49" s="0"/>
      <c r="DEC49" s="0"/>
      <c r="DED49" s="0"/>
      <c r="DEE49" s="0"/>
      <c r="DEF49" s="0"/>
      <c r="DEG49" s="0"/>
      <c r="DEH49" s="0"/>
      <c r="DEI49" s="0"/>
      <c r="DEJ49" s="0"/>
      <c r="DEK49" s="0"/>
      <c r="DEL49" s="0"/>
      <c r="DEM49" s="0"/>
      <c r="DEN49" s="0"/>
      <c r="DEO49" s="0"/>
      <c r="DEP49" s="0"/>
      <c r="DEQ49" s="0"/>
      <c r="DER49" s="0"/>
      <c r="DES49" s="0"/>
      <c r="DET49" s="0"/>
      <c r="DEU49" s="0"/>
      <c r="DEV49" s="0"/>
      <c r="DEW49" s="0"/>
      <c r="DEX49" s="0"/>
      <c r="DEY49" s="0"/>
      <c r="DEZ49" s="0"/>
      <c r="DFA49" s="0"/>
      <c r="DFB49" s="0"/>
      <c r="DFC49" s="0"/>
      <c r="DFD49" s="0"/>
      <c r="DFE49" s="0"/>
      <c r="DFF49" s="0"/>
      <c r="DFG49" s="0"/>
      <c r="DFH49" s="0"/>
      <c r="DFI49" s="0"/>
      <c r="DFJ49" s="0"/>
      <c r="DFK49" s="0"/>
      <c r="DFL49" s="0"/>
      <c r="DFM49" s="0"/>
      <c r="DFN49" s="0"/>
      <c r="DFO49" s="0"/>
      <c r="DFP49" s="0"/>
      <c r="DFQ49" s="0"/>
      <c r="DFR49" s="0"/>
      <c r="DFS49" s="0"/>
      <c r="DFT49" s="0"/>
      <c r="DFU49" s="0"/>
      <c r="DFV49" s="0"/>
      <c r="DFW49" s="0"/>
      <c r="DFX49" s="0"/>
      <c r="DFY49" s="0"/>
      <c r="DFZ49" s="0"/>
      <c r="DGA49" s="0"/>
      <c r="DGB49" s="0"/>
      <c r="DGC49" s="0"/>
      <c r="DGD49" s="0"/>
      <c r="DGE49" s="0"/>
      <c r="DGF49" s="0"/>
      <c r="DGG49" s="0"/>
      <c r="DGH49" s="0"/>
      <c r="DGI49" s="0"/>
      <c r="DGJ49" s="0"/>
      <c r="DGK49" s="0"/>
      <c r="DGL49" s="0"/>
      <c r="DGM49" s="0"/>
      <c r="DGN49" s="0"/>
      <c r="DGO49" s="0"/>
      <c r="DGP49" s="0"/>
      <c r="DGQ49" s="0"/>
      <c r="DGR49" s="0"/>
      <c r="DGS49" s="0"/>
      <c r="DGT49" s="0"/>
      <c r="DGU49" s="0"/>
      <c r="DGV49" s="0"/>
      <c r="DGW49" s="0"/>
      <c r="DGX49" s="0"/>
      <c r="DGY49" s="0"/>
      <c r="DGZ49" s="0"/>
      <c r="DHA49" s="0"/>
      <c r="DHB49" s="0"/>
      <c r="DHC49" s="0"/>
      <c r="DHD49" s="0"/>
      <c r="DHE49" s="0"/>
      <c r="DHF49" s="0"/>
      <c r="DHG49" s="0"/>
      <c r="DHH49" s="0"/>
      <c r="DHI49" s="0"/>
      <c r="DHJ49" s="0"/>
      <c r="DHK49" s="0"/>
      <c r="DHL49" s="0"/>
      <c r="DHM49" s="0"/>
      <c r="DHN49" s="0"/>
      <c r="DHO49" s="0"/>
      <c r="DHP49" s="0"/>
      <c r="DHQ49" s="0"/>
      <c r="DHR49" s="0"/>
      <c r="DHS49" s="0"/>
      <c r="DHT49" s="0"/>
      <c r="DHU49" s="0"/>
      <c r="DHV49" s="0"/>
      <c r="DHW49" s="0"/>
      <c r="DHX49" s="0"/>
      <c r="DHY49" s="0"/>
      <c r="DHZ49" s="0"/>
      <c r="DIA49" s="0"/>
      <c r="DIB49" s="0"/>
      <c r="DIC49" s="0"/>
      <c r="DID49" s="0"/>
      <c r="DIE49" s="0"/>
      <c r="DIF49" s="0"/>
      <c r="DIG49" s="0"/>
      <c r="DIH49" s="0"/>
      <c r="DII49" s="0"/>
      <c r="DIJ49" s="0"/>
      <c r="DIK49" s="0"/>
      <c r="DIL49" s="0"/>
      <c r="DIM49" s="0"/>
      <c r="DIN49" s="0"/>
      <c r="DIO49" s="0"/>
      <c r="DIP49" s="0"/>
      <c r="DIQ49" s="0"/>
      <c r="DIR49" s="0"/>
      <c r="DIS49" s="0"/>
      <c r="DIT49" s="0"/>
      <c r="DIU49" s="0"/>
      <c r="DIV49" s="0"/>
      <c r="DIW49" s="0"/>
      <c r="DIX49" s="0"/>
      <c r="DIY49" s="0"/>
      <c r="DIZ49" s="0"/>
      <c r="DJA49" s="0"/>
      <c r="DJB49" s="0"/>
      <c r="DJC49" s="0"/>
      <c r="DJD49" s="0"/>
      <c r="DJE49" s="0"/>
      <c r="DJF49" s="0"/>
      <c r="DJG49" s="0"/>
      <c r="DJH49" s="0"/>
      <c r="DJI49" s="0"/>
      <c r="DJJ49" s="0"/>
      <c r="DJK49" s="0"/>
      <c r="DJL49" s="0"/>
      <c r="DJM49" s="0"/>
      <c r="DJN49" s="0"/>
      <c r="DJO49" s="0"/>
      <c r="DJP49" s="0"/>
      <c r="DJQ49" s="0"/>
      <c r="DJR49" s="0"/>
      <c r="DJS49" s="0"/>
      <c r="DJT49" s="0"/>
      <c r="DJU49" s="0"/>
      <c r="DJV49" s="0"/>
      <c r="DJW49" s="0"/>
      <c r="DJX49" s="0"/>
      <c r="DJY49" s="0"/>
      <c r="DJZ49" s="0"/>
      <c r="DKA49" s="0"/>
      <c r="DKB49" s="0"/>
      <c r="DKC49" s="0"/>
      <c r="DKD49" s="0"/>
      <c r="DKE49" s="0"/>
      <c r="DKF49" s="0"/>
      <c r="DKG49" s="0"/>
      <c r="DKH49" s="0"/>
      <c r="DKI49" s="0"/>
      <c r="DKJ49" s="0"/>
      <c r="DKK49" s="0"/>
      <c r="DKL49" s="0"/>
      <c r="DKM49" s="0"/>
      <c r="DKN49" s="0"/>
      <c r="DKO49" s="0"/>
      <c r="DKP49" s="0"/>
      <c r="DKQ49" s="0"/>
      <c r="DKR49" s="0"/>
      <c r="DKS49" s="0"/>
      <c r="DKT49" s="0"/>
      <c r="DKU49" s="0"/>
      <c r="DKV49" s="0"/>
      <c r="DKW49" s="0"/>
      <c r="DKX49" s="0"/>
      <c r="DKY49" s="0"/>
      <c r="DKZ49" s="0"/>
      <c r="DLA49" s="0"/>
      <c r="DLB49" s="0"/>
      <c r="DLC49" s="0"/>
      <c r="DLD49" s="0"/>
      <c r="DLE49" s="0"/>
      <c r="DLF49" s="0"/>
      <c r="DLG49" s="0"/>
      <c r="DLH49" s="0"/>
      <c r="DLI49" s="0"/>
      <c r="DLJ49" s="0"/>
      <c r="DLK49" s="0"/>
      <c r="DLL49" s="0"/>
      <c r="DLM49" s="0"/>
      <c r="DLN49" s="0"/>
      <c r="DLO49" s="0"/>
      <c r="DLP49" s="0"/>
      <c r="DLQ49" s="0"/>
      <c r="DLR49" s="0"/>
      <c r="DLS49" s="0"/>
      <c r="DLT49" s="0"/>
      <c r="DLU49" s="0"/>
      <c r="DLV49" s="0"/>
      <c r="DLW49" s="0"/>
      <c r="DLX49" s="0"/>
      <c r="DLY49" s="0"/>
      <c r="DLZ49" s="0"/>
      <c r="DMA49" s="0"/>
      <c r="DMB49" s="0"/>
      <c r="DMC49" s="0"/>
      <c r="DMD49" s="0"/>
      <c r="DME49" s="0"/>
      <c r="DMF49" s="0"/>
      <c r="DMG49" s="0"/>
      <c r="DMH49" s="0"/>
      <c r="DMI49" s="0"/>
      <c r="DMJ49" s="0"/>
      <c r="DMK49" s="0"/>
      <c r="DML49" s="0"/>
      <c r="DMM49" s="0"/>
      <c r="DMN49" s="0"/>
      <c r="DMO49" s="0"/>
      <c r="DMP49" s="0"/>
      <c r="DMQ49" s="0"/>
      <c r="DMR49" s="0"/>
      <c r="DMS49" s="0"/>
      <c r="DMT49" s="0"/>
      <c r="DMU49" s="0"/>
      <c r="DMV49" s="0"/>
      <c r="DMW49" s="0"/>
      <c r="DMX49" s="0"/>
      <c r="DMY49" s="0"/>
      <c r="DMZ49" s="0"/>
      <c r="DNA49" s="0"/>
      <c r="DNB49" s="0"/>
      <c r="DNC49" s="0"/>
      <c r="DND49" s="0"/>
      <c r="DNE49" s="0"/>
      <c r="DNF49" s="0"/>
      <c r="DNG49" s="0"/>
      <c r="DNH49" s="0"/>
      <c r="DNI49" s="0"/>
      <c r="DNJ49" s="0"/>
      <c r="DNK49" s="0"/>
      <c r="DNL49" s="0"/>
      <c r="DNM49" s="0"/>
      <c r="DNN49" s="0"/>
      <c r="DNO49" s="0"/>
      <c r="DNP49" s="0"/>
      <c r="DNQ49" s="0"/>
      <c r="DNR49" s="0"/>
      <c r="DNS49" s="0"/>
      <c r="DNT49" s="0"/>
      <c r="DNU49" s="0"/>
      <c r="DNV49" s="0"/>
      <c r="DNW49" s="0"/>
      <c r="DNX49" s="0"/>
      <c r="DNY49" s="0"/>
      <c r="DNZ49" s="0"/>
      <c r="DOA49" s="0"/>
      <c r="DOB49" s="0"/>
      <c r="DOC49" s="0"/>
      <c r="DOD49" s="0"/>
      <c r="DOE49" s="0"/>
      <c r="DOF49" s="0"/>
      <c r="DOG49" s="0"/>
      <c r="DOH49" s="0"/>
      <c r="DOI49" s="0"/>
      <c r="DOJ49" s="0"/>
      <c r="DOK49" s="0"/>
      <c r="DOL49" s="0"/>
      <c r="DOM49" s="0"/>
      <c r="DON49" s="0"/>
      <c r="DOO49" s="0"/>
      <c r="DOP49" s="0"/>
      <c r="DOQ49" s="0"/>
      <c r="DOR49" s="0"/>
      <c r="DOS49" s="0"/>
      <c r="DOT49" s="0"/>
      <c r="DOU49" s="0"/>
      <c r="DOV49" s="0"/>
      <c r="DOW49" s="0"/>
      <c r="DOX49" s="0"/>
      <c r="DOY49" s="0"/>
      <c r="DOZ49" s="0"/>
      <c r="DPA49" s="0"/>
      <c r="DPB49" s="0"/>
      <c r="DPC49" s="0"/>
      <c r="DPD49" s="0"/>
      <c r="DPE49" s="0"/>
      <c r="DPF49" s="0"/>
      <c r="DPG49" s="0"/>
      <c r="DPH49" s="0"/>
      <c r="DPI49" s="0"/>
      <c r="DPJ49" s="0"/>
      <c r="DPK49" s="0"/>
      <c r="DPL49" s="0"/>
      <c r="DPM49" s="0"/>
      <c r="DPN49" s="0"/>
      <c r="DPO49" s="0"/>
      <c r="DPP49" s="0"/>
      <c r="DPQ49" s="0"/>
      <c r="DPR49" s="0"/>
      <c r="DPS49" s="0"/>
      <c r="DPT49" s="0"/>
      <c r="DPU49" s="0"/>
      <c r="DPV49" s="0"/>
      <c r="DPW49" s="0"/>
      <c r="DPX49" s="0"/>
      <c r="DPY49" s="0"/>
      <c r="DPZ49" s="0"/>
      <c r="DQA49" s="0"/>
      <c r="DQB49" s="0"/>
      <c r="DQC49" s="0"/>
      <c r="DQD49" s="0"/>
      <c r="DQE49" s="0"/>
      <c r="DQF49" s="0"/>
      <c r="DQG49" s="0"/>
      <c r="DQH49" s="0"/>
      <c r="DQI49" s="0"/>
      <c r="DQJ49" s="0"/>
      <c r="DQK49" s="0"/>
      <c r="DQL49" s="0"/>
      <c r="DQM49" s="0"/>
      <c r="DQN49" s="0"/>
      <c r="DQO49" s="0"/>
      <c r="DQP49" s="0"/>
      <c r="DQQ49" s="0"/>
      <c r="DQR49" s="0"/>
      <c r="DQS49" s="0"/>
      <c r="DQT49" s="0"/>
      <c r="DQU49" s="0"/>
      <c r="DQV49" s="0"/>
      <c r="DQW49" s="0"/>
      <c r="DQX49" s="0"/>
      <c r="DQY49" s="0"/>
      <c r="DQZ49" s="0"/>
      <c r="DRA49" s="0"/>
      <c r="DRB49" s="0"/>
      <c r="DRC49" s="0"/>
      <c r="DRD49" s="0"/>
      <c r="DRE49" s="0"/>
      <c r="DRF49" s="0"/>
      <c r="DRG49" s="0"/>
      <c r="DRH49" s="0"/>
      <c r="DRI49" s="0"/>
      <c r="DRJ49" s="0"/>
      <c r="DRK49" s="0"/>
      <c r="DRL49" s="0"/>
      <c r="DRM49" s="0"/>
      <c r="DRN49" s="0"/>
      <c r="DRO49" s="0"/>
      <c r="DRP49" s="0"/>
      <c r="DRQ49" s="0"/>
      <c r="DRR49" s="0"/>
      <c r="DRS49" s="0"/>
      <c r="DRT49" s="0"/>
      <c r="DRU49" s="0"/>
      <c r="DRV49" s="0"/>
      <c r="DRW49" s="0"/>
      <c r="DRX49" s="0"/>
      <c r="DRY49" s="0"/>
      <c r="DRZ49" s="0"/>
      <c r="DSA49" s="0"/>
      <c r="DSB49" s="0"/>
      <c r="DSC49" s="0"/>
      <c r="DSD49" s="0"/>
      <c r="DSE49" s="0"/>
      <c r="DSF49" s="0"/>
      <c r="DSG49" s="0"/>
      <c r="DSH49" s="0"/>
      <c r="DSI49" s="0"/>
      <c r="DSJ49" s="0"/>
      <c r="DSK49" s="0"/>
      <c r="DSL49" s="0"/>
      <c r="DSM49" s="0"/>
      <c r="DSN49" s="0"/>
      <c r="DSO49" s="0"/>
      <c r="DSP49" s="0"/>
      <c r="DSQ49" s="0"/>
      <c r="DSR49" s="0"/>
      <c r="DSS49" s="0"/>
      <c r="DST49" s="0"/>
      <c r="DSU49" s="0"/>
      <c r="DSV49" s="0"/>
      <c r="DSW49" s="0"/>
      <c r="DSX49" s="0"/>
      <c r="DSY49" s="0"/>
      <c r="DSZ49" s="0"/>
      <c r="DTA49" s="0"/>
      <c r="DTB49" s="0"/>
      <c r="DTC49" s="0"/>
      <c r="DTD49" s="0"/>
      <c r="DTE49" s="0"/>
      <c r="DTF49" s="0"/>
      <c r="DTG49" s="0"/>
      <c r="DTH49" s="0"/>
      <c r="DTI49" s="0"/>
      <c r="DTJ49" s="0"/>
      <c r="DTK49" s="0"/>
      <c r="DTL49" s="0"/>
      <c r="DTM49" s="0"/>
      <c r="DTN49" s="0"/>
      <c r="DTO49" s="0"/>
      <c r="DTP49" s="0"/>
      <c r="DTQ49" s="0"/>
      <c r="DTR49" s="0"/>
      <c r="DTS49" s="0"/>
      <c r="DTT49" s="0"/>
      <c r="DTU49" s="0"/>
      <c r="DTV49" s="0"/>
      <c r="DTW49" s="0"/>
      <c r="DTX49" s="0"/>
      <c r="DTY49" s="0"/>
      <c r="DTZ49" s="0"/>
      <c r="DUA49" s="0"/>
      <c r="DUB49" s="0"/>
      <c r="DUC49" s="0"/>
      <c r="DUD49" s="0"/>
      <c r="DUE49" s="0"/>
      <c r="DUF49" s="0"/>
      <c r="DUG49" s="0"/>
      <c r="DUH49" s="0"/>
      <c r="DUI49" s="0"/>
      <c r="DUJ49" s="0"/>
      <c r="DUK49" s="0"/>
      <c r="DUL49" s="0"/>
      <c r="DUM49" s="0"/>
      <c r="DUN49" s="0"/>
      <c r="DUO49" s="0"/>
      <c r="DUP49" s="0"/>
      <c r="DUQ49" s="0"/>
      <c r="DUR49" s="0"/>
      <c r="DUS49" s="0"/>
      <c r="DUT49" s="0"/>
      <c r="DUU49" s="0"/>
      <c r="DUV49" s="0"/>
      <c r="DUW49" s="0"/>
      <c r="DUX49" s="0"/>
      <c r="DUY49" s="0"/>
      <c r="DUZ49" s="0"/>
      <c r="DVA49" s="0"/>
      <c r="DVB49" s="0"/>
      <c r="DVC49" s="0"/>
      <c r="DVD49" s="0"/>
      <c r="DVE49" s="0"/>
      <c r="DVF49" s="0"/>
      <c r="DVG49" s="0"/>
      <c r="DVH49" s="0"/>
      <c r="DVI49" s="0"/>
      <c r="DVJ49" s="0"/>
      <c r="DVK49" s="0"/>
      <c r="DVL49" s="0"/>
      <c r="DVM49" s="0"/>
      <c r="DVN49" s="0"/>
      <c r="DVO49" s="0"/>
      <c r="DVP49" s="0"/>
      <c r="DVQ49" s="0"/>
      <c r="DVR49" s="0"/>
      <c r="DVS49" s="0"/>
      <c r="DVT49" s="0"/>
      <c r="DVU49" s="0"/>
      <c r="DVV49" s="0"/>
      <c r="DVW49" s="0"/>
      <c r="DVX49" s="0"/>
      <c r="DVY49" s="0"/>
      <c r="DVZ49" s="0"/>
      <c r="DWA49" s="0"/>
      <c r="DWB49" s="0"/>
      <c r="DWC49" s="0"/>
      <c r="DWD49" s="0"/>
      <c r="DWE49" s="0"/>
      <c r="DWF49" s="0"/>
      <c r="DWG49" s="0"/>
      <c r="DWH49" s="0"/>
      <c r="DWI49" s="0"/>
      <c r="DWJ49" s="0"/>
      <c r="DWK49" s="0"/>
      <c r="DWL49" s="0"/>
      <c r="DWM49" s="0"/>
      <c r="DWN49" s="0"/>
      <c r="DWO49" s="0"/>
      <c r="DWP49" s="0"/>
      <c r="DWQ49" s="0"/>
      <c r="DWR49" s="0"/>
      <c r="DWS49" s="0"/>
      <c r="DWT49" s="0"/>
      <c r="DWU49" s="0"/>
      <c r="DWV49" s="0"/>
      <c r="DWW49" s="0"/>
      <c r="DWX49" s="0"/>
      <c r="DWY49" s="0"/>
      <c r="DWZ49" s="0"/>
      <c r="DXA49" s="0"/>
      <c r="DXB49" s="0"/>
      <c r="DXC49" s="0"/>
      <c r="DXD49" s="0"/>
      <c r="DXE49" s="0"/>
      <c r="DXF49" s="0"/>
      <c r="DXG49" s="0"/>
      <c r="DXH49" s="0"/>
      <c r="DXI49" s="0"/>
      <c r="DXJ49" s="0"/>
      <c r="DXK49" s="0"/>
      <c r="DXL49" s="0"/>
      <c r="DXM49" s="0"/>
      <c r="DXN49" s="0"/>
      <c r="DXO49" s="0"/>
      <c r="DXP49" s="0"/>
      <c r="DXQ49" s="0"/>
      <c r="DXR49" s="0"/>
      <c r="DXS49" s="0"/>
      <c r="DXT49" s="0"/>
      <c r="DXU49" s="0"/>
      <c r="DXV49" s="0"/>
      <c r="DXW49" s="0"/>
      <c r="DXX49" s="0"/>
      <c r="DXY49" s="0"/>
      <c r="DXZ49" s="0"/>
      <c r="DYA49" s="0"/>
      <c r="DYB49" s="0"/>
      <c r="DYC49" s="0"/>
      <c r="DYD49" s="0"/>
      <c r="DYE49" s="0"/>
      <c r="DYF49" s="0"/>
      <c r="DYG49" s="0"/>
      <c r="DYH49" s="0"/>
      <c r="DYI49" s="0"/>
      <c r="DYJ49" s="0"/>
      <c r="DYK49" s="0"/>
      <c r="DYL49" s="0"/>
      <c r="DYM49" s="0"/>
      <c r="DYN49" s="0"/>
      <c r="DYO49" s="0"/>
      <c r="DYP49" s="0"/>
      <c r="DYQ49" s="0"/>
      <c r="DYR49" s="0"/>
      <c r="DYS49" s="0"/>
      <c r="DYT49" s="0"/>
      <c r="DYU49" s="0"/>
      <c r="DYV49" s="0"/>
      <c r="DYW49" s="0"/>
      <c r="DYX49" s="0"/>
      <c r="DYY49" s="0"/>
      <c r="DYZ49" s="0"/>
      <c r="DZA49" s="0"/>
      <c r="DZB49" s="0"/>
      <c r="DZC49" s="0"/>
      <c r="DZD49" s="0"/>
      <c r="DZE49" s="0"/>
      <c r="DZF49" s="0"/>
      <c r="DZG49" s="0"/>
      <c r="DZH49" s="0"/>
      <c r="DZI49" s="0"/>
      <c r="DZJ49" s="0"/>
      <c r="DZK49" s="0"/>
      <c r="DZL49" s="0"/>
      <c r="DZM49" s="0"/>
      <c r="DZN49" s="0"/>
      <c r="DZO49" s="0"/>
      <c r="DZP49" s="0"/>
      <c r="DZQ49" s="0"/>
      <c r="DZR49" s="0"/>
      <c r="DZS49" s="0"/>
      <c r="DZT49" s="0"/>
      <c r="DZU49" s="0"/>
      <c r="DZV49" s="0"/>
      <c r="DZW49" s="0"/>
      <c r="DZX49" s="0"/>
      <c r="DZY49" s="0"/>
      <c r="DZZ49" s="0"/>
      <c r="EAA49" s="0"/>
      <c r="EAB49" s="0"/>
      <c r="EAC49" s="0"/>
      <c r="EAD49" s="0"/>
      <c r="EAE49" s="0"/>
      <c r="EAF49" s="0"/>
      <c r="EAG49" s="0"/>
      <c r="EAH49" s="0"/>
      <c r="EAI49" s="0"/>
      <c r="EAJ49" s="0"/>
      <c r="EAK49" s="0"/>
      <c r="EAL49" s="0"/>
      <c r="EAM49" s="0"/>
      <c r="EAN49" s="0"/>
      <c r="EAO49" s="0"/>
      <c r="EAP49" s="0"/>
      <c r="EAQ49" s="0"/>
      <c r="EAR49" s="0"/>
      <c r="EAS49" s="0"/>
      <c r="EAT49" s="0"/>
      <c r="EAU49" s="0"/>
      <c r="EAV49" s="0"/>
      <c r="EAW49" s="0"/>
      <c r="EAX49" s="0"/>
      <c r="EAY49" s="0"/>
      <c r="EAZ49" s="0"/>
      <c r="EBA49" s="0"/>
      <c r="EBB49" s="0"/>
      <c r="EBC49" s="0"/>
      <c r="EBD49" s="0"/>
      <c r="EBE49" s="0"/>
      <c r="EBF49" s="0"/>
      <c r="EBG49" s="0"/>
      <c r="EBH49" s="0"/>
      <c r="EBI49" s="0"/>
      <c r="EBJ49" s="0"/>
      <c r="EBK49" s="0"/>
      <c r="EBL49" s="0"/>
      <c r="EBM49" s="0"/>
      <c r="EBN49" s="0"/>
      <c r="EBO49" s="0"/>
      <c r="EBP49" s="0"/>
      <c r="EBQ49" s="0"/>
      <c r="EBR49" s="0"/>
      <c r="EBS49" s="0"/>
      <c r="EBT49" s="0"/>
      <c r="EBU49" s="0"/>
      <c r="EBV49" s="0"/>
      <c r="EBW49" s="0"/>
      <c r="EBX49" s="0"/>
      <c r="EBY49" s="0"/>
      <c r="EBZ49" s="0"/>
      <c r="ECA49" s="0"/>
      <c r="ECB49" s="0"/>
      <c r="ECC49" s="0"/>
      <c r="ECD49" s="0"/>
      <c r="ECE49" s="0"/>
      <c r="ECF49" s="0"/>
      <c r="ECG49" s="0"/>
      <c r="ECH49" s="0"/>
      <c r="ECI49" s="0"/>
      <c r="ECJ49" s="0"/>
      <c r="ECK49" s="0"/>
      <c r="ECL49" s="0"/>
      <c r="ECM49" s="0"/>
      <c r="ECN49" s="0"/>
      <c r="ECO49" s="0"/>
      <c r="ECP49" s="0"/>
      <c r="ECQ49" s="0"/>
      <c r="ECR49" s="0"/>
      <c r="ECS49" s="0"/>
      <c r="ECT49" s="0"/>
      <c r="ECU49" s="0"/>
      <c r="ECV49" s="0"/>
      <c r="ECW49" s="0"/>
      <c r="ECX49" s="0"/>
      <c r="ECY49" s="0"/>
      <c r="ECZ49" s="0"/>
      <c r="EDA49" s="0"/>
      <c r="EDB49" s="0"/>
      <c r="EDC49" s="0"/>
      <c r="EDD49" s="0"/>
      <c r="EDE49" s="0"/>
      <c r="EDF49" s="0"/>
      <c r="EDG49" s="0"/>
      <c r="EDH49" s="0"/>
      <c r="EDI49" s="0"/>
      <c r="EDJ49" s="0"/>
      <c r="EDK49" s="0"/>
      <c r="EDL49" s="0"/>
      <c r="EDM49" s="0"/>
      <c r="EDN49" s="0"/>
      <c r="EDO49" s="0"/>
      <c r="EDP49" s="0"/>
      <c r="EDQ49" s="0"/>
      <c r="EDR49" s="0"/>
      <c r="EDS49" s="0"/>
      <c r="EDT49" s="0"/>
      <c r="EDU49" s="0"/>
      <c r="EDV49" s="0"/>
      <c r="EDW49" s="0"/>
      <c r="EDX49" s="0"/>
      <c r="EDY49" s="0"/>
      <c r="EDZ49" s="0"/>
      <c r="EEA49" s="0"/>
      <c r="EEB49" s="0"/>
      <c r="EEC49" s="0"/>
      <c r="EED49" s="0"/>
      <c r="EEE49" s="0"/>
      <c r="EEF49" s="0"/>
      <c r="EEG49" s="0"/>
      <c r="EEH49" s="0"/>
      <c r="EEI49" s="0"/>
      <c r="EEJ49" s="0"/>
      <c r="EEK49" s="0"/>
      <c r="EEL49" s="0"/>
      <c r="EEM49" s="0"/>
      <c r="EEN49" s="0"/>
      <c r="EEO49" s="0"/>
      <c r="EEP49" s="0"/>
      <c r="EEQ49" s="0"/>
      <c r="EER49" s="0"/>
      <c r="EES49" s="0"/>
      <c r="EET49" s="0"/>
      <c r="EEU49" s="0"/>
      <c r="EEV49" s="0"/>
      <c r="EEW49" s="0"/>
      <c r="EEX49" s="0"/>
      <c r="EEY49" s="0"/>
      <c r="EEZ49" s="0"/>
      <c r="EFA49" s="0"/>
      <c r="EFB49" s="0"/>
      <c r="EFC49" s="0"/>
      <c r="EFD49" s="0"/>
      <c r="EFE49" s="0"/>
      <c r="EFF49" s="0"/>
      <c r="EFG49" s="0"/>
      <c r="EFH49" s="0"/>
      <c r="EFI49" s="0"/>
      <c r="EFJ49" s="0"/>
      <c r="EFK49" s="0"/>
      <c r="EFL49" s="0"/>
      <c r="EFM49" s="0"/>
      <c r="EFN49" s="0"/>
      <c r="EFO49" s="0"/>
      <c r="EFP49" s="0"/>
      <c r="EFQ49" s="0"/>
      <c r="EFR49" s="0"/>
      <c r="EFS49" s="0"/>
      <c r="EFT49" s="0"/>
      <c r="EFU49" s="0"/>
      <c r="EFV49" s="0"/>
      <c r="EFW49" s="0"/>
      <c r="EFX49" s="0"/>
      <c r="EFY49" s="0"/>
      <c r="EFZ49" s="0"/>
      <c r="EGA49" s="0"/>
      <c r="EGB49" s="0"/>
      <c r="EGC49" s="0"/>
      <c r="EGD49" s="0"/>
      <c r="EGE49" s="0"/>
      <c r="EGF49" s="0"/>
      <c r="EGG49" s="0"/>
      <c r="EGH49" s="0"/>
      <c r="EGI49" s="0"/>
      <c r="EGJ49" s="0"/>
      <c r="EGK49" s="0"/>
      <c r="EGL49" s="0"/>
      <c r="EGM49" s="0"/>
      <c r="EGN49" s="0"/>
      <c r="EGO49" s="0"/>
      <c r="EGP49" s="0"/>
      <c r="EGQ49" s="0"/>
      <c r="EGR49" s="0"/>
      <c r="EGS49" s="0"/>
      <c r="EGT49" s="0"/>
      <c r="EGU49" s="0"/>
      <c r="EGV49" s="0"/>
      <c r="EGW49" s="0"/>
      <c r="EGX49" s="0"/>
      <c r="EGY49" s="0"/>
      <c r="EGZ49" s="0"/>
      <c r="EHA49" s="0"/>
      <c r="EHB49" s="0"/>
      <c r="EHC49" s="0"/>
      <c r="EHD49" s="0"/>
      <c r="EHE49" s="0"/>
      <c r="EHF49" s="0"/>
      <c r="EHG49" s="0"/>
      <c r="EHH49" s="0"/>
      <c r="EHI49" s="0"/>
      <c r="EHJ49" s="0"/>
      <c r="EHK49" s="0"/>
      <c r="EHL49" s="0"/>
      <c r="EHM49" s="0"/>
      <c r="EHN49" s="0"/>
      <c r="EHO49" s="0"/>
      <c r="EHP49" s="0"/>
      <c r="EHQ49" s="0"/>
      <c r="EHR49" s="0"/>
      <c r="EHS49" s="0"/>
      <c r="EHT49" s="0"/>
      <c r="EHU49" s="0"/>
      <c r="EHV49" s="0"/>
      <c r="EHW49" s="0"/>
      <c r="EHX49" s="0"/>
      <c r="EHY49" s="0"/>
      <c r="EHZ49" s="0"/>
      <c r="EIA49" s="0"/>
      <c r="EIB49" s="0"/>
      <c r="EIC49" s="0"/>
      <c r="EID49" s="0"/>
      <c r="EIE49" s="0"/>
      <c r="EIF49" s="0"/>
      <c r="EIG49" s="0"/>
      <c r="EIH49" s="0"/>
      <c r="EII49" s="0"/>
      <c r="EIJ49" s="0"/>
      <c r="EIK49" s="0"/>
      <c r="EIL49" s="0"/>
      <c r="EIM49" s="0"/>
      <c r="EIN49" s="0"/>
      <c r="EIO49" s="0"/>
      <c r="EIP49" s="0"/>
      <c r="EIQ49" s="0"/>
      <c r="EIR49" s="0"/>
      <c r="EIS49" s="0"/>
      <c r="EIT49" s="0"/>
      <c r="EIU49" s="0"/>
      <c r="EIV49" s="0"/>
      <c r="EIW49" s="0"/>
      <c r="EIX49" s="0"/>
      <c r="EIY49" s="0"/>
      <c r="EIZ49" s="0"/>
      <c r="EJA49" s="0"/>
      <c r="EJB49" s="0"/>
      <c r="EJC49" s="0"/>
      <c r="EJD49" s="0"/>
      <c r="EJE49" s="0"/>
      <c r="EJF49" s="0"/>
      <c r="EJG49" s="0"/>
      <c r="EJH49" s="0"/>
      <c r="EJI49" s="0"/>
      <c r="EJJ49" s="0"/>
      <c r="EJK49" s="0"/>
      <c r="EJL49" s="0"/>
      <c r="EJM49" s="0"/>
      <c r="EJN49" s="0"/>
      <c r="EJO49" s="0"/>
      <c r="EJP49" s="0"/>
      <c r="EJQ49" s="0"/>
      <c r="EJR49" s="0"/>
      <c r="EJS49" s="0"/>
      <c r="EJT49" s="0"/>
      <c r="EJU49" s="0"/>
      <c r="EJV49" s="0"/>
      <c r="EJW49" s="0"/>
      <c r="EJX49" s="0"/>
      <c r="EJY49" s="0"/>
      <c r="EJZ49" s="0"/>
      <c r="EKA49" s="0"/>
      <c r="EKB49" s="0"/>
      <c r="EKC49" s="0"/>
      <c r="EKD49" s="0"/>
      <c r="EKE49" s="0"/>
      <c r="EKF49" s="0"/>
      <c r="EKG49" s="0"/>
      <c r="EKH49" s="0"/>
      <c r="EKI49" s="0"/>
      <c r="EKJ49" s="0"/>
      <c r="EKK49" s="0"/>
      <c r="EKL49" s="0"/>
      <c r="EKM49" s="0"/>
      <c r="EKN49" s="0"/>
      <c r="EKO49" s="0"/>
      <c r="EKP49" s="0"/>
      <c r="EKQ49" s="0"/>
      <c r="EKR49" s="0"/>
      <c r="EKS49" s="0"/>
      <c r="EKT49" s="0"/>
      <c r="EKU49" s="0"/>
      <c r="EKV49" s="0"/>
      <c r="EKW49" s="0"/>
      <c r="EKX49" s="0"/>
      <c r="EKY49" s="0"/>
      <c r="EKZ49" s="0"/>
      <c r="ELA49" s="0"/>
      <c r="ELB49" s="0"/>
      <c r="ELC49" s="0"/>
      <c r="ELD49" s="0"/>
      <c r="ELE49" s="0"/>
      <c r="ELF49" s="0"/>
      <c r="ELG49" s="0"/>
      <c r="ELH49" s="0"/>
      <c r="ELI49" s="0"/>
      <c r="ELJ49" s="0"/>
      <c r="ELK49" s="0"/>
      <c r="ELL49" s="0"/>
      <c r="ELM49" s="0"/>
      <c r="ELN49" s="0"/>
      <c r="ELO49" s="0"/>
      <c r="ELP49" s="0"/>
      <c r="ELQ49" s="0"/>
      <c r="ELR49" s="0"/>
      <c r="ELS49" s="0"/>
      <c r="ELT49" s="0"/>
      <c r="ELU49" s="0"/>
      <c r="ELV49" s="0"/>
      <c r="ELW49" s="0"/>
      <c r="ELX49" s="0"/>
      <c r="ELY49" s="0"/>
      <c r="ELZ49" s="0"/>
      <c r="EMA49" s="0"/>
      <c r="EMB49" s="0"/>
      <c r="EMC49" s="0"/>
      <c r="EMD49" s="0"/>
      <c r="EME49" s="0"/>
      <c r="EMF49" s="0"/>
      <c r="EMG49" s="0"/>
      <c r="EMH49" s="0"/>
      <c r="EMI49" s="0"/>
      <c r="EMJ49" s="0"/>
      <c r="EMK49" s="0"/>
      <c r="EML49" s="0"/>
      <c r="EMM49" s="0"/>
      <c r="EMN49" s="0"/>
      <c r="EMO49" s="0"/>
      <c r="EMP49" s="0"/>
      <c r="EMQ49" s="0"/>
      <c r="EMR49" s="0"/>
      <c r="EMS49" s="0"/>
      <c r="EMT49" s="0"/>
      <c r="EMU49" s="0"/>
      <c r="EMV49" s="0"/>
      <c r="EMW49" s="0"/>
      <c r="EMX49" s="0"/>
      <c r="EMY49" s="0"/>
      <c r="EMZ49" s="0"/>
      <c r="ENA49" s="0"/>
      <c r="ENB49" s="0"/>
      <c r="ENC49" s="0"/>
      <c r="END49" s="0"/>
      <c r="ENE49" s="0"/>
      <c r="ENF49" s="0"/>
      <c r="ENG49" s="0"/>
      <c r="ENH49" s="0"/>
      <c r="ENI49" s="0"/>
      <c r="ENJ49" s="0"/>
      <c r="ENK49" s="0"/>
      <c r="ENL49" s="0"/>
      <c r="ENM49" s="0"/>
      <c r="ENN49" s="0"/>
      <c r="ENO49" s="0"/>
      <c r="ENP49" s="0"/>
      <c r="ENQ49" s="0"/>
      <c r="ENR49" s="0"/>
      <c r="ENS49" s="0"/>
      <c r="ENT49" s="0"/>
      <c r="ENU49" s="0"/>
      <c r="ENV49" s="0"/>
      <c r="ENW49" s="0"/>
      <c r="ENX49" s="0"/>
      <c r="ENY49" s="0"/>
      <c r="ENZ49" s="0"/>
      <c r="EOA49" s="0"/>
      <c r="EOB49" s="0"/>
      <c r="EOC49" s="0"/>
      <c r="EOD49" s="0"/>
      <c r="EOE49" s="0"/>
      <c r="EOF49" s="0"/>
      <c r="EOG49" s="0"/>
      <c r="EOH49" s="0"/>
      <c r="EOI49" s="0"/>
      <c r="EOJ49" s="0"/>
      <c r="EOK49" s="0"/>
      <c r="EOL49" s="0"/>
      <c r="EOM49" s="0"/>
      <c r="EON49" s="0"/>
      <c r="EOO49" s="0"/>
      <c r="EOP49" s="0"/>
      <c r="EOQ49" s="0"/>
      <c r="EOR49" s="0"/>
      <c r="EOS49" s="0"/>
      <c r="EOT49" s="0"/>
      <c r="EOU49" s="0"/>
      <c r="EOV49" s="0"/>
      <c r="EOW49" s="0"/>
      <c r="EOX49" s="0"/>
      <c r="EOY49" s="0"/>
      <c r="EOZ49" s="0"/>
      <c r="EPA49" s="0"/>
      <c r="EPB49" s="0"/>
      <c r="EPC49" s="0"/>
      <c r="EPD49" s="0"/>
      <c r="EPE49" s="0"/>
      <c r="EPF49" s="0"/>
      <c r="EPG49" s="0"/>
      <c r="EPH49" s="0"/>
      <c r="EPI49" s="0"/>
      <c r="EPJ49" s="0"/>
      <c r="EPK49" s="0"/>
      <c r="EPL49" s="0"/>
      <c r="EPM49" s="0"/>
      <c r="EPN49" s="0"/>
      <c r="EPO49" s="0"/>
      <c r="EPP49" s="0"/>
      <c r="EPQ49" s="0"/>
      <c r="EPR49" s="0"/>
      <c r="EPS49" s="0"/>
      <c r="EPT49" s="0"/>
      <c r="EPU49" s="0"/>
      <c r="EPV49" s="0"/>
      <c r="EPW49" s="0"/>
      <c r="EPX49" s="0"/>
      <c r="EPY49" s="0"/>
      <c r="EPZ49" s="0"/>
      <c r="EQA49" s="0"/>
      <c r="EQB49" s="0"/>
      <c r="EQC49" s="0"/>
      <c r="EQD49" s="0"/>
      <c r="EQE49" s="0"/>
      <c r="EQF49" s="0"/>
      <c r="EQG49" s="0"/>
      <c r="EQH49" s="0"/>
      <c r="EQI49" s="0"/>
      <c r="EQJ49" s="0"/>
      <c r="EQK49" s="0"/>
      <c r="EQL49" s="0"/>
      <c r="EQM49" s="0"/>
      <c r="EQN49" s="0"/>
      <c r="EQO49" s="0"/>
      <c r="EQP49" s="0"/>
      <c r="EQQ49" s="0"/>
      <c r="EQR49" s="0"/>
      <c r="EQS49" s="0"/>
      <c r="EQT49" s="0"/>
      <c r="EQU49" s="0"/>
      <c r="EQV49" s="0"/>
      <c r="EQW49" s="0"/>
      <c r="EQX49" s="0"/>
      <c r="EQY49" s="0"/>
      <c r="EQZ49" s="0"/>
      <c r="ERA49" s="0"/>
      <c r="ERB49" s="0"/>
      <c r="ERC49" s="0"/>
      <c r="ERD49" s="0"/>
      <c r="ERE49" s="0"/>
      <c r="ERF49" s="0"/>
      <c r="ERG49" s="0"/>
      <c r="ERH49" s="0"/>
      <c r="ERI49" s="0"/>
      <c r="ERJ49" s="0"/>
      <c r="ERK49" s="0"/>
      <c r="ERL49" s="0"/>
      <c r="ERM49" s="0"/>
      <c r="ERN49" s="0"/>
      <c r="ERO49" s="0"/>
      <c r="ERP49" s="0"/>
      <c r="ERQ49" s="0"/>
      <c r="ERR49" s="0"/>
      <c r="ERS49" s="0"/>
      <c r="ERT49" s="0"/>
      <c r="ERU49" s="0"/>
      <c r="ERV49" s="0"/>
      <c r="ERW49" s="0"/>
      <c r="ERX49" s="0"/>
      <c r="ERY49" s="0"/>
      <c r="ERZ49" s="0"/>
      <c r="ESA49" s="0"/>
      <c r="ESB49" s="0"/>
      <c r="ESC49" s="0"/>
      <c r="ESD49" s="0"/>
      <c r="ESE49" s="0"/>
      <c r="ESF49" s="0"/>
      <c r="ESG49" s="0"/>
      <c r="ESH49" s="0"/>
      <c r="ESI49" s="0"/>
      <c r="ESJ49" s="0"/>
      <c r="ESK49" s="0"/>
      <c r="ESL49" s="0"/>
      <c r="ESM49" s="0"/>
      <c r="ESN49" s="0"/>
      <c r="ESO49" s="0"/>
      <c r="ESP49" s="0"/>
      <c r="ESQ49" s="0"/>
      <c r="ESR49" s="0"/>
      <c r="ESS49" s="0"/>
      <c r="EST49" s="0"/>
      <c r="ESU49" s="0"/>
      <c r="ESV49" s="0"/>
      <c r="ESW49" s="0"/>
      <c r="ESX49" s="0"/>
      <c r="ESY49" s="0"/>
      <c r="ESZ49" s="0"/>
      <c r="ETA49" s="0"/>
      <c r="ETB49" s="0"/>
      <c r="ETC49" s="0"/>
      <c r="ETD49" s="0"/>
      <c r="ETE49" s="0"/>
      <c r="ETF49" s="0"/>
      <c r="ETG49" s="0"/>
      <c r="ETH49" s="0"/>
      <c r="ETI49" s="0"/>
      <c r="ETJ49" s="0"/>
      <c r="ETK49" s="0"/>
      <c r="ETL49" s="0"/>
      <c r="ETM49" s="0"/>
      <c r="ETN49" s="0"/>
      <c r="ETO49" s="0"/>
      <c r="ETP49" s="0"/>
      <c r="ETQ49" s="0"/>
      <c r="ETR49" s="0"/>
      <c r="ETS49" s="0"/>
      <c r="ETT49" s="0"/>
      <c r="ETU49" s="0"/>
      <c r="ETV49" s="0"/>
      <c r="ETW49" s="0"/>
      <c r="ETX49" s="0"/>
      <c r="ETY49" s="0"/>
      <c r="ETZ49" s="0"/>
      <c r="EUA49" s="0"/>
      <c r="EUB49" s="0"/>
      <c r="EUC49" s="0"/>
      <c r="EUD49" s="0"/>
      <c r="EUE49" s="0"/>
      <c r="EUF49" s="0"/>
      <c r="EUG49" s="0"/>
      <c r="EUH49" s="0"/>
      <c r="EUI49" s="0"/>
      <c r="EUJ49" s="0"/>
      <c r="EUK49" s="0"/>
      <c r="EUL49" s="0"/>
      <c r="EUM49" s="0"/>
      <c r="EUN49" s="0"/>
      <c r="EUO49" s="0"/>
      <c r="EUP49" s="0"/>
      <c r="EUQ49" s="0"/>
      <c r="EUR49" s="0"/>
      <c r="EUS49" s="0"/>
      <c r="EUT49" s="0"/>
      <c r="EUU49" s="0"/>
      <c r="EUV49" s="0"/>
      <c r="EUW49" s="0"/>
      <c r="EUX49" s="0"/>
      <c r="EUY49" s="0"/>
      <c r="EUZ49" s="0"/>
      <c r="EVA49" s="0"/>
      <c r="EVB49" s="0"/>
      <c r="EVC49" s="0"/>
      <c r="EVD49" s="0"/>
      <c r="EVE49" s="0"/>
      <c r="EVF49" s="0"/>
      <c r="EVG49" s="0"/>
      <c r="EVH49" s="0"/>
      <c r="EVI49" s="0"/>
      <c r="EVJ49" s="0"/>
      <c r="EVK49" s="0"/>
      <c r="EVL49" s="0"/>
      <c r="EVM49" s="0"/>
      <c r="EVN49" s="0"/>
      <c r="EVO49" s="0"/>
      <c r="EVP49" s="0"/>
      <c r="EVQ49" s="0"/>
      <c r="EVR49" s="0"/>
      <c r="EVS49" s="0"/>
      <c r="EVT49" s="0"/>
      <c r="EVU49" s="0"/>
      <c r="EVV49" s="0"/>
      <c r="EVW49" s="0"/>
      <c r="EVX49" s="0"/>
      <c r="EVY49" s="0"/>
      <c r="EVZ49" s="0"/>
      <c r="EWA49" s="0"/>
      <c r="EWB49" s="0"/>
      <c r="EWC49" s="0"/>
      <c r="EWD49" s="0"/>
      <c r="EWE49" s="0"/>
      <c r="EWF49" s="0"/>
      <c r="EWG49" s="0"/>
      <c r="EWH49" s="0"/>
      <c r="EWI49" s="0"/>
      <c r="EWJ49" s="0"/>
      <c r="EWK49" s="0"/>
      <c r="EWL49" s="0"/>
      <c r="EWM49" s="0"/>
      <c r="EWN49" s="0"/>
      <c r="EWO49" s="0"/>
      <c r="EWP49" s="0"/>
      <c r="EWQ49" s="0"/>
      <c r="EWR49" s="0"/>
      <c r="EWS49" s="0"/>
      <c r="EWT49" s="0"/>
      <c r="EWU49" s="0"/>
      <c r="EWV49" s="0"/>
      <c r="EWW49" s="0"/>
      <c r="EWX49" s="0"/>
      <c r="EWY49" s="0"/>
      <c r="EWZ49" s="0"/>
      <c r="EXA49" s="0"/>
      <c r="EXB49" s="0"/>
      <c r="EXC49" s="0"/>
      <c r="EXD49" s="0"/>
      <c r="EXE49" s="0"/>
      <c r="EXF49" s="0"/>
      <c r="EXG49" s="0"/>
      <c r="EXH49" s="0"/>
      <c r="EXI49" s="0"/>
      <c r="EXJ49" s="0"/>
      <c r="EXK49" s="0"/>
      <c r="EXL49" s="0"/>
      <c r="EXM49" s="0"/>
      <c r="EXN49" s="0"/>
      <c r="EXO49" s="0"/>
      <c r="EXP49" s="0"/>
      <c r="EXQ49" s="0"/>
      <c r="EXR49" s="0"/>
      <c r="EXS49" s="0"/>
      <c r="EXT49" s="0"/>
      <c r="EXU49" s="0"/>
      <c r="EXV49" s="0"/>
      <c r="EXW49" s="0"/>
      <c r="EXX49" s="0"/>
      <c r="EXY49" s="0"/>
      <c r="EXZ49" s="0"/>
      <c r="EYA49" s="0"/>
      <c r="EYB49" s="0"/>
      <c r="EYC49" s="0"/>
      <c r="EYD49" s="0"/>
      <c r="EYE49" s="0"/>
      <c r="EYF49" s="0"/>
      <c r="EYG49" s="0"/>
      <c r="EYH49" s="0"/>
      <c r="EYI49" s="0"/>
      <c r="EYJ49" s="0"/>
      <c r="EYK49" s="0"/>
      <c r="EYL49" s="0"/>
      <c r="EYM49" s="0"/>
      <c r="EYN49" s="0"/>
      <c r="EYO49" s="0"/>
      <c r="EYP49" s="0"/>
      <c r="EYQ49" s="0"/>
      <c r="EYR49" s="0"/>
      <c r="EYS49" s="0"/>
      <c r="EYT49" s="0"/>
      <c r="EYU49" s="0"/>
      <c r="EYV49" s="0"/>
      <c r="EYW49" s="0"/>
      <c r="EYX49" s="0"/>
      <c r="EYY49" s="0"/>
      <c r="EYZ49" s="0"/>
      <c r="EZA49" s="0"/>
      <c r="EZB49" s="0"/>
      <c r="EZC49" s="0"/>
      <c r="EZD49" s="0"/>
      <c r="EZE49" s="0"/>
      <c r="EZF49" s="0"/>
      <c r="EZG49" s="0"/>
      <c r="EZH49" s="0"/>
      <c r="EZI49" s="0"/>
      <c r="EZJ49" s="0"/>
      <c r="EZK49" s="0"/>
      <c r="EZL49" s="0"/>
      <c r="EZM49" s="0"/>
      <c r="EZN49" s="0"/>
      <c r="EZO49" s="0"/>
      <c r="EZP49" s="0"/>
      <c r="EZQ49" s="0"/>
      <c r="EZR49" s="0"/>
      <c r="EZS49" s="0"/>
      <c r="EZT49" s="0"/>
      <c r="EZU49" s="0"/>
      <c r="EZV49" s="0"/>
      <c r="EZW49" s="0"/>
      <c r="EZX49" s="0"/>
      <c r="EZY49" s="0"/>
      <c r="EZZ49" s="0"/>
      <c r="FAA49" s="0"/>
      <c r="FAB49" s="0"/>
      <c r="FAC49" s="0"/>
      <c r="FAD49" s="0"/>
      <c r="FAE49" s="0"/>
      <c r="FAF49" s="0"/>
      <c r="FAG49" s="0"/>
      <c r="FAH49" s="0"/>
      <c r="FAI49" s="0"/>
      <c r="FAJ49" s="0"/>
      <c r="FAK49" s="0"/>
      <c r="FAL49" s="0"/>
      <c r="FAM49" s="0"/>
      <c r="FAN49" s="0"/>
      <c r="FAO49" s="0"/>
      <c r="FAP49" s="0"/>
      <c r="FAQ49" s="0"/>
      <c r="FAR49" s="0"/>
      <c r="FAS49" s="0"/>
      <c r="FAT49" s="0"/>
      <c r="FAU49" s="0"/>
      <c r="FAV49" s="0"/>
      <c r="FAW49" s="0"/>
      <c r="FAX49" s="0"/>
      <c r="FAY49" s="0"/>
      <c r="FAZ49" s="0"/>
      <c r="FBA49" s="0"/>
      <c r="FBB49" s="0"/>
      <c r="FBC49" s="0"/>
      <c r="FBD49" s="0"/>
      <c r="FBE49" s="0"/>
      <c r="FBF49" s="0"/>
      <c r="FBG49" s="0"/>
      <c r="FBH49" s="0"/>
      <c r="FBI49" s="0"/>
      <c r="FBJ49" s="0"/>
      <c r="FBK49" s="0"/>
      <c r="FBL49" s="0"/>
      <c r="FBM49" s="0"/>
      <c r="FBN49" s="0"/>
      <c r="FBO49" s="0"/>
      <c r="FBP49" s="0"/>
      <c r="FBQ49" s="0"/>
      <c r="FBR49" s="0"/>
      <c r="FBS49" s="0"/>
      <c r="FBT49" s="0"/>
      <c r="FBU49" s="0"/>
      <c r="FBV49" s="0"/>
      <c r="FBW49" s="0"/>
      <c r="FBX49" s="0"/>
      <c r="FBY49" s="0"/>
      <c r="FBZ49" s="0"/>
      <c r="FCA49" s="0"/>
      <c r="FCB49" s="0"/>
      <c r="FCC49" s="0"/>
      <c r="FCD49" s="0"/>
      <c r="FCE49" s="0"/>
      <c r="FCF49" s="0"/>
      <c r="FCG49" s="0"/>
      <c r="FCH49" s="0"/>
      <c r="FCI49" s="0"/>
      <c r="FCJ49" s="0"/>
      <c r="FCK49" s="0"/>
      <c r="FCL49" s="0"/>
      <c r="FCM49" s="0"/>
      <c r="FCN49" s="0"/>
      <c r="FCO49" s="0"/>
      <c r="FCP49" s="0"/>
      <c r="FCQ49" s="0"/>
      <c r="FCR49" s="0"/>
      <c r="FCS49" s="0"/>
      <c r="FCT49" s="0"/>
      <c r="FCU49" s="0"/>
      <c r="FCV49" s="0"/>
      <c r="FCW49" s="0"/>
      <c r="FCX49" s="0"/>
      <c r="FCY49" s="0"/>
      <c r="FCZ49" s="0"/>
      <c r="FDA49" s="0"/>
      <c r="FDB49" s="0"/>
      <c r="FDC49" s="0"/>
      <c r="FDD49" s="0"/>
      <c r="FDE49" s="0"/>
      <c r="FDF49" s="0"/>
      <c r="FDG49" s="0"/>
      <c r="FDH49" s="0"/>
      <c r="FDI49" s="0"/>
      <c r="FDJ49" s="0"/>
      <c r="FDK49" s="0"/>
      <c r="FDL49" s="0"/>
      <c r="FDM49" s="0"/>
      <c r="FDN49" s="0"/>
      <c r="FDO49" s="0"/>
      <c r="FDP49" s="0"/>
      <c r="FDQ49" s="0"/>
      <c r="FDR49" s="0"/>
      <c r="FDS49" s="0"/>
      <c r="FDT49" s="0"/>
      <c r="FDU49" s="0"/>
      <c r="FDV49" s="0"/>
      <c r="FDW49" s="0"/>
      <c r="FDX49" s="0"/>
      <c r="FDY49" s="0"/>
      <c r="FDZ49" s="0"/>
      <c r="FEA49" s="0"/>
      <c r="FEB49" s="0"/>
      <c r="FEC49" s="0"/>
      <c r="FED49" s="0"/>
      <c r="FEE49" s="0"/>
      <c r="FEF49" s="0"/>
      <c r="FEG49" s="0"/>
      <c r="FEH49" s="0"/>
      <c r="FEI49" s="0"/>
      <c r="FEJ49" s="0"/>
      <c r="FEK49" s="0"/>
      <c r="FEL49" s="0"/>
      <c r="FEM49" s="0"/>
      <c r="FEN49" s="0"/>
      <c r="FEO49" s="0"/>
      <c r="FEP49" s="0"/>
      <c r="FEQ49" s="0"/>
      <c r="FER49" s="0"/>
      <c r="FES49" s="0"/>
      <c r="FET49" s="0"/>
      <c r="FEU49" s="0"/>
      <c r="FEV49" s="0"/>
      <c r="FEW49" s="0"/>
      <c r="FEX49" s="0"/>
      <c r="FEY49" s="0"/>
      <c r="FEZ49" s="0"/>
      <c r="FFA49" s="0"/>
      <c r="FFB49" s="0"/>
      <c r="FFC49" s="0"/>
      <c r="FFD49" s="0"/>
      <c r="FFE49" s="0"/>
      <c r="FFF49" s="0"/>
      <c r="FFG49" s="0"/>
      <c r="FFH49" s="0"/>
      <c r="FFI49" s="0"/>
      <c r="FFJ49" s="0"/>
      <c r="FFK49" s="0"/>
      <c r="FFL49" s="0"/>
      <c r="FFM49" s="0"/>
      <c r="FFN49" s="0"/>
      <c r="FFO49" s="0"/>
      <c r="FFP49" s="0"/>
      <c r="FFQ49" s="0"/>
      <c r="FFR49" s="0"/>
      <c r="FFS49" s="0"/>
      <c r="FFT49" s="0"/>
      <c r="FFU49" s="0"/>
      <c r="FFV49" s="0"/>
      <c r="FFW49" s="0"/>
      <c r="FFX49" s="0"/>
      <c r="FFY49" s="0"/>
      <c r="FFZ49" s="0"/>
      <c r="FGA49" s="0"/>
      <c r="FGB49" s="0"/>
      <c r="FGC49" s="0"/>
      <c r="FGD49" s="0"/>
      <c r="FGE49" s="0"/>
      <c r="FGF49" s="0"/>
      <c r="FGG49" s="0"/>
      <c r="FGH49" s="0"/>
      <c r="FGI49" s="0"/>
      <c r="FGJ49" s="0"/>
      <c r="FGK49" s="0"/>
      <c r="FGL49" s="0"/>
      <c r="FGM49" s="0"/>
      <c r="FGN49" s="0"/>
      <c r="FGO49" s="0"/>
      <c r="FGP49" s="0"/>
      <c r="FGQ49" s="0"/>
      <c r="FGR49" s="0"/>
      <c r="FGS49" s="0"/>
      <c r="FGT49" s="0"/>
      <c r="FGU49" s="0"/>
      <c r="FGV49" s="0"/>
      <c r="FGW49" s="0"/>
      <c r="FGX49" s="0"/>
      <c r="FGY49" s="0"/>
      <c r="FGZ49" s="0"/>
      <c r="FHA49" s="0"/>
      <c r="FHB49" s="0"/>
      <c r="FHC49" s="0"/>
      <c r="FHD49" s="0"/>
      <c r="FHE49" s="0"/>
      <c r="FHF49" s="0"/>
      <c r="FHG49" s="0"/>
      <c r="FHH49" s="0"/>
      <c r="FHI49" s="0"/>
      <c r="FHJ49" s="0"/>
      <c r="FHK49" s="0"/>
      <c r="FHL49" s="0"/>
      <c r="FHM49" s="0"/>
      <c r="FHN49" s="0"/>
      <c r="FHO49" s="0"/>
      <c r="FHP49" s="0"/>
      <c r="FHQ49" s="0"/>
      <c r="FHR49" s="0"/>
      <c r="FHS49" s="0"/>
      <c r="FHT49" s="0"/>
      <c r="FHU49" s="0"/>
      <c r="FHV49" s="0"/>
      <c r="FHW49" s="0"/>
      <c r="FHX49" s="0"/>
      <c r="FHY49" s="0"/>
      <c r="FHZ49" s="0"/>
      <c r="FIA49" s="0"/>
      <c r="FIB49" s="0"/>
      <c r="FIC49" s="0"/>
      <c r="FID49" s="0"/>
      <c r="FIE49" s="0"/>
      <c r="FIF49" s="0"/>
      <c r="FIG49" s="0"/>
      <c r="FIH49" s="0"/>
      <c r="FII49" s="0"/>
      <c r="FIJ49" s="0"/>
      <c r="FIK49" s="0"/>
      <c r="FIL49" s="0"/>
      <c r="FIM49" s="0"/>
      <c r="FIN49" s="0"/>
      <c r="FIO49" s="0"/>
      <c r="FIP49" s="0"/>
      <c r="FIQ49" s="0"/>
      <c r="FIR49" s="0"/>
      <c r="FIS49" s="0"/>
      <c r="FIT49" s="0"/>
      <c r="FIU49" s="0"/>
      <c r="FIV49" s="0"/>
      <c r="FIW49" s="0"/>
      <c r="FIX49" s="0"/>
      <c r="FIY49" s="0"/>
      <c r="FIZ49" s="0"/>
      <c r="FJA49" s="0"/>
      <c r="FJB49" s="0"/>
      <c r="FJC49" s="0"/>
      <c r="FJD49" s="0"/>
      <c r="FJE49" s="0"/>
      <c r="FJF49" s="0"/>
      <c r="FJG49" s="0"/>
      <c r="FJH49" s="0"/>
      <c r="FJI49" s="0"/>
      <c r="FJJ49" s="0"/>
      <c r="FJK49" s="0"/>
      <c r="FJL49" s="0"/>
      <c r="FJM49" s="0"/>
      <c r="FJN49" s="0"/>
      <c r="FJO49" s="0"/>
      <c r="FJP49" s="0"/>
      <c r="FJQ49" s="0"/>
      <c r="FJR49" s="0"/>
      <c r="FJS49" s="0"/>
      <c r="FJT49" s="0"/>
      <c r="FJU49" s="0"/>
      <c r="FJV49" s="0"/>
      <c r="FJW49" s="0"/>
      <c r="FJX49" s="0"/>
      <c r="FJY49" s="0"/>
      <c r="FJZ49" s="0"/>
      <c r="FKA49" s="0"/>
      <c r="FKB49" s="0"/>
      <c r="FKC49" s="0"/>
      <c r="FKD49" s="0"/>
      <c r="FKE49" s="0"/>
      <c r="FKF49" s="0"/>
      <c r="FKG49" s="0"/>
      <c r="FKH49" s="0"/>
      <c r="FKI49" s="0"/>
      <c r="FKJ49" s="0"/>
      <c r="FKK49" s="0"/>
      <c r="FKL49" s="0"/>
      <c r="FKM49" s="0"/>
      <c r="FKN49" s="0"/>
      <c r="FKO49" s="0"/>
      <c r="FKP49" s="0"/>
      <c r="FKQ49" s="0"/>
      <c r="FKR49" s="0"/>
      <c r="FKS49" s="0"/>
      <c r="FKT49" s="0"/>
      <c r="FKU49" s="0"/>
      <c r="FKV49" s="0"/>
      <c r="FKW49" s="0"/>
      <c r="FKX49" s="0"/>
      <c r="FKY49" s="0"/>
      <c r="FKZ49" s="0"/>
      <c r="FLA49" s="0"/>
      <c r="FLB49" s="0"/>
      <c r="FLC49" s="0"/>
      <c r="FLD49" s="0"/>
      <c r="FLE49" s="0"/>
      <c r="FLF49" s="0"/>
      <c r="FLG49" s="0"/>
      <c r="FLH49" s="0"/>
      <c r="FLI49" s="0"/>
      <c r="FLJ49" s="0"/>
      <c r="FLK49" s="0"/>
      <c r="FLL49" s="0"/>
      <c r="FLM49" s="0"/>
      <c r="FLN49" s="0"/>
      <c r="FLO49" s="0"/>
      <c r="FLP49" s="0"/>
      <c r="FLQ49" s="0"/>
      <c r="FLR49" s="0"/>
      <c r="FLS49" s="0"/>
      <c r="FLT49" s="0"/>
      <c r="FLU49" s="0"/>
      <c r="FLV49" s="0"/>
      <c r="FLW49" s="0"/>
      <c r="FLX49" s="0"/>
      <c r="FLY49" s="0"/>
      <c r="FLZ49" s="0"/>
      <c r="FMA49" s="0"/>
      <c r="FMB49" s="0"/>
      <c r="FMC49" s="0"/>
      <c r="FMD49" s="0"/>
      <c r="FME49" s="0"/>
      <c r="FMF49" s="0"/>
      <c r="FMG49" s="0"/>
      <c r="FMH49" s="0"/>
      <c r="FMI49" s="0"/>
      <c r="FMJ49" s="0"/>
      <c r="FMK49" s="0"/>
      <c r="FML49" s="0"/>
      <c r="FMM49" s="0"/>
      <c r="FMN49" s="0"/>
      <c r="FMO49" s="0"/>
      <c r="FMP49" s="0"/>
      <c r="FMQ49" s="0"/>
      <c r="FMR49" s="0"/>
      <c r="FMS49" s="0"/>
      <c r="FMT49" s="0"/>
      <c r="FMU49" s="0"/>
      <c r="FMV49" s="0"/>
      <c r="FMW49" s="0"/>
      <c r="FMX49" s="0"/>
      <c r="FMY49" s="0"/>
      <c r="FMZ49" s="0"/>
      <c r="FNA49" s="0"/>
      <c r="FNB49" s="0"/>
      <c r="FNC49" s="0"/>
      <c r="FND49" s="0"/>
      <c r="FNE49" s="0"/>
      <c r="FNF49" s="0"/>
      <c r="FNG49" s="0"/>
      <c r="FNH49" s="0"/>
      <c r="FNI49" s="0"/>
      <c r="FNJ49" s="0"/>
      <c r="FNK49" s="0"/>
      <c r="FNL49" s="0"/>
      <c r="FNM49" s="0"/>
      <c r="FNN49" s="0"/>
      <c r="FNO49" s="0"/>
      <c r="FNP49" s="0"/>
      <c r="FNQ49" s="0"/>
      <c r="FNR49" s="0"/>
      <c r="FNS49" s="0"/>
      <c r="FNT49" s="0"/>
      <c r="FNU49" s="0"/>
      <c r="FNV49" s="0"/>
      <c r="FNW49" s="0"/>
      <c r="FNX49" s="0"/>
      <c r="FNY49" s="0"/>
      <c r="FNZ49" s="0"/>
      <c r="FOA49" s="0"/>
      <c r="FOB49" s="0"/>
      <c r="FOC49" s="0"/>
      <c r="FOD49" s="0"/>
      <c r="FOE49" s="0"/>
      <c r="FOF49" s="0"/>
      <c r="FOG49" s="0"/>
      <c r="FOH49" s="0"/>
      <c r="FOI49" s="0"/>
      <c r="FOJ49" s="0"/>
      <c r="FOK49" s="0"/>
      <c r="FOL49" s="0"/>
      <c r="FOM49" s="0"/>
      <c r="FON49" s="0"/>
      <c r="FOO49" s="0"/>
      <c r="FOP49" s="0"/>
      <c r="FOQ49" s="0"/>
      <c r="FOR49" s="0"/>
      <c r="FOS49" s="0"/>
      <c r="FOT49" s="0"/>
      <c r="FOU49" s="0"/>
      <c r="FOV49" s="0"/>
      <c r="FOW49" s="0"/>
      <c r="FOX49" s="0"/>
      <c r="FOY49" s="0"/>
      <c r="FOZ49" s="0"/>
      <c r="FPA49" s="0"/>
      <c r="FPB49" s="0"/>
      <c r="FPC49" s="0"/>
      <c r="FPD49" s="0"/>
      <c r="FPE49" s="0"/>
      <c r="FPF49" s="0"/>
      <c r="FPG49" s="0"/>
      <c r="FPH49" s="0"/>
      <c r="FPI49" s="0"/>
      <c r="FPJ49" s="0"/>
      <c r="FPK49" s="0"/>
      <c r="FPL49" s="0"/>
      <c r="FPM49" s="0"/>
      <c r="FPN49" s="0"/>
      <c r="FPO49" s="0"/>
      <c r="FPP49" s="0"/>
      <c r="FPQ49" s="0"/>
      <c r="FPR49" s="0"/>
      <c r="FPS49" s="0"/>
      <c r="FPT49" s="0"/>
      <c r="FPU49" s="0"/>
      <c r="FPV49" s="0"/>
      <c r="FPW49" s="0"/>
      <c r="FPX49" s="0"/>
      <c r="FPY49" s="0"/>
      <c r="FPZ49" s="0"/>
      <c r="FQA49" s="0"/>
      <c r="FQB49" s="0"/>
      <c r="FQC49" s="0"/>
      <c r="FQD49" s="0"/>
      <c r="FQE49" s="0"/>
      <c r="FQF49" s="0"/>
      <c r="FQG49" s="0"/>
      <c r="FQH49" s="0"/>
      <c r="FQI49" s="0"/>
      <c r="FQJ49" s="0"/>
      <c r="FQK49" s="0"/>
      <c r="FQL49" s="0"/>
      <c r="FQM49" s="0"/>
      <c r="FQN49" s="0"/>
      <c r="FQO49" s="0"/>
      <c r="FQP49" s="0"/>
      <c r="FQQ49" s="0"/>
      <c r="FQR49" s="0"/>
      <c r="FQS49" s="0"/>
      <c r="FQT49" s="0"/>
      <c r="FQU49" s="0"/>
      <c r="FQV49" s="0"/>
      <c r="FQW49" s="0"/>
      <c r="FQX49" s="0"/>
      <c r="FQY49" s="0"/>
      <c r="FQZ49" s="0"/>
      <c r="FRA49" s="0"/>
      <c r="FRB49" s="0"/>
      <c r="FRC49" s="0"/>
      <c r="FRD49" s="0"/>
      <c r="FRE49" s="0"/>
      <c r="FRF49" s="0"/>
      <c r="FRG49" s="0"/>
      <c r="FRH49" s="0"/>
      <c r="FRI49" s="0"/>
      <c r="FRJ49" s="0"/>
      <c r="FRK49" s="0"/>
      <c r="FRL49" s="0"/>
      <c r="FRM49" s="0"/>
      <c r="FRN49" s="0"/>
      <c r="FRO49" s="0"/>
      <c r="FRP49" s="0"/>
      <c r="FRQ49" s="0"/>
      <c r="FRR49" s="0"/>
      <c r="FRS49" s="0"/>
      <c r="FRT49" s="0"/>
      <c r="FRU49" s="0"/>
      <c r="FRV49" s="0"/>
      <c r="FRW49" s="0"/>
      <c r="FRX49" s="0"/>
      <c r="FRY49" s="0"/>
      <c r="FRZ49" s="0"/>
      <c r="FSA49" s="0"/>
      <c r="FSB49" s="0"/>
      <c r="FSC49" s="0"/>
      <c r="FSD49" s="0"/>
      <c r="FSE49" s="0"/>
      <c r="FSF49" s="0"/>
      <c r="FSG49" s="0"/>
      <c r="FSH49" s="0"/>
      <c r="FSI49" s="0"/>
      <c r="FSJ49" s="0"/>
      <c r="FSK49" s="0"/>
      <c r="FSL49" s="0"/>
      <c r="FSM49" s="0"/>
      <c r="FSN49" s="0"/>
      <c r="FSO49" s="0"/>
      <c r="FSP49" s="0"/>
      <c r="FSQ49" s="0"/>
      <c r="FSR49" s="0"/>
      <c r="FSS49" s="0"/>
      <c r="FST49" s="0"/>
      <c r="FSU49" s="0"/>
      <c r="FSV49" s="0"/>
      <c r="FSW49" s="0"/>
      <c r="FSX49" s="0"/>
      <c r="FSY49" s="0"/>
      <c r="FSZ49" s="0"/>
      <c r="FTA49" s="0"/>
      <c r="FTB49" s="0"/>
      <c r="FTC49" s="0"/>
      <c r="FTD49" s="0"/>
      <c r="FTE49" s="0"/>
      <c r="FTF49" s="0"/>
      <c r="FTG49" s="0"/>
      <c r="FTH49" s="0"/>
      <c r="FTI49" s="0"/>
      <c r="FTJ49" s="0"/>
      <c r="FTK49" s="0"/>
      <c r="FTL49" s="0"/>
      <c r="FTM49" s="0"/>
      <c r="FTN49" s="0"/>
      <c r="FTO49" s="0"/>
      <c r="FTP49" s="0"/>
      <c r="FTQ49" s="0"/>
      <c r="FTR49" s="0"/>
      <c r="FTS49" s="0"/>
      <c r="FTT49" s="0"/>
      <c r="FTU49" s="0"/>
      <c r="FTV49" s="0"/>
      <c r="FTW49" s="0"/>
      <c r="FTX49" s="0"/>
      <c r="FTY49" s="0"/>
      <c r="FTZ49" s="0"/>
      <c r="FUA49" s="0"/>
      <c r="FUB49" s="0"/>
      <c r="FUC49" s="0"/>
      <c r="FUD49" s="0"/>
      <c r="FUE49" s="0"/>
      <c r="FUF49" s="0"/>
      <c r="FUG49" s="0"/>
      <c r="FUH49" s="0"/>
      <c r="FUI49" s="0"/>
      <c r="FUJ49" s="0"/>
      <c r="FUK49" s="0"/>
      <c r="FUL49" s="0"/>
      <c r="FUM49" s="0"/>
      <c r="FUN49" s="0"/>
      <c r="FUO49" s="0"/>
      <c r="FUP49" s="0"/>
      <c r="FUQ49" s="0"/>
      <c r="FUR49" s="0"/>
      <c r="FUS49" s="0"/>
      <c r="FUT49" s="0"/>
      <c r="FUU49" s="0"/>
      <c r="FUV49" s="0"/>
      <c r="FUW49" s="0"/>
      <c r="FUX49" s="0"/>
      <c r="FUY49" s="0"/>
      <c r="FUZ49" s="0"/>
      <c r="FVA49" s="0"/>
      <c r="FVB49" s="0"/>
      <c r="FVC49" s="0"/>
      <c r="FVD49" s="0"/>
      <c r="FVE49" s="0"/>
      <c r="FVF49" s="0"/>
      <c r="FVG49" s="0"/>
      <c r="FVH49" s="0"/>
      <c r="FVI49" s="0"/>
      <c r="FVJ49" s="0"/>
      <c r="FVK49" s="0"/>
      <c r="FVL49" s="0"/>
      <c r="FVM49" s="0"/>
      <c r="FVN49" s="0"/>
      <c r="FVO49" s="0"/>
      <c r="FVP49" s="0"/>
      <c r="FVQ49" s="0"/>
      <c r="FVR49" s="0"/>
      <c r="FVS49" s="0"/>
      <c r="FVT49" s="0"/>
      <c r="FVU49" s="0"/>
      <c r="FVV49" s="0"/>
      <c r="FVW49" s="0"/>
      <c r="FVX49" s="0"/>
      <c r="FVY49" s="0"/>
      <c r="FVZ49" s="0"/>
      <c r="FWA49" s="0"/>
      <c r="FWB49" s="0"/>
      <c r="FWC49" s="0"/>
      <c r="FWD49" s="0"/>
      <c r="FWE49" s="0"/>
      <c r="FWF49" s="0"/>
      <c r="FWG49" s="0"/>
      <c r="FWH49" s="0"/>
      <c r="FWI49" s="0"/>
      <c r="FWJ49" s="0"/>
      <c r="FWK49" s="0"/>
      <c r="FWL49" s="0"/>
      <c r="FWM49" s="0"/>
      <c r="FWN49" s="0"/>
      <c r="FWO49" s="0"/>
      <c r="FWP49" s="0"/>
      <c r="FWQ49" s="0"/>
      <c r="FWR49" s="0"/>
      <c r="FWS49" s="0"/>
      <c r="FWT49" s="0"/>
      <c r="FWU49" s="0"/>
      <c r="FWV49" s="0"/>
      <c r="FWW49" s="0"/>
      <c r="FWX49" s="0"/>
      <c r="FWY49" s="0"/>
      <c r="FWZ49" s="0"/>
      <c r="FXA49" s="0"/>
      <c r="FXB49" s="0"/>
      <c r="FXC49" s="0"/>
      <c r="FXD49" s="0"/>
      <c r="FXE49" s="0"/>
      <c r="FXF49" s="0"/>
      <c r="FXG49" s="0"/>
      <c r="FXH49" s="0"/>
      <c r="FXI49" s="0"/>
      <c r="FXJ49" s="0"/>
      <c r="FXK49" s="0"/>
      <c r="FXL49" s="0"/>
      <c r="FXM49" s="0"/>
      <c r="FXN49" s="0"/>
      <c r="FXO49" s="0"/>
      <c r="FXP49" s="0"/>
      <c r="FXQ49" s="0"/>
      <c r="FXR49" s="0"/>
      <c r="FXS49" s="0"/>
      <c r="FXT49" s="0"/>
      <c r="FXU49" s="0"/>
      <c r="FXV49" s="0"/>
      <c r="FXW49" s="0"/>
      <c r="FXX49" s="0"/>
      <c r="FXY49" s="0"/>
      <c r="FXZ49" s="0"/>
      <c r="FYA49" s="0"/>
      <c r="FYB49" s="0"/>
      <c r="FYC49" s="0"/>
      <c r="FYD49" s="0"/>
      <c r="FYE49" s="0"/>
      <c r="FYF49" s="0"/>
      <c r="FYG49" s="0"/>
      <c r="FYH49" s="0"/>
      <c r="FYI49" s="0"/>
      <c r="FYJ49" s="0"/>
      <c r="FYK49" s="0"/>
      <c r="FYL49" s="0"/>
      <c r="FYM49" s="0"/>
      <c r="FYN49" s="0"/>
      <c r="FYO49" s="0"/>
      <c r="FYP49" s="0"/>
      <c r="FYQ49" s="0"/>
      <c r="FYR49" s="0"/>
      <c r="FYS49" s="0"/>
      <c r="FYT49" s="0"/>
      <c r="FYU49" s="0"/>
      <c r="FYV49" s="0"/>
      <c r="FYW49" s="0"/>
      <c r="FYX49" s="0"/>
      <c r="FYY49" s="0"/>
      <c r="FYZ49" s="0"/>
      <c r="FZA49" s="0"/>
      <c r="FZB49" s="0"/>
      <c r="FZC49" s="0"/>
      <c r="FZD49" s="0"/>
      <c r="FZE49" s="0"/>
      <c r="FZF49" s="0"/>
      <c r="FZG49" s="0"/>
      <c r="FZH49" s="0"/>
      <c r="FZI49" s="0"/>
      <c r="FZJ49" s="0"/>
      <c r="FZK49" s="0"/>
      <c r="FZL49" s="0"/>
      <c r="FZM49" s="0"/>
      <c r="FZN49" s="0"/>
      <c r="FZO49" s="0"/>
      <c r="FZP49" s="0"/>
      <c r="FZQ49" s="0"/>
      <c r="FZR49" s="0"/>
      <c r="FZS49" s="0"/>
      <c r="FZT49" s="0"/>
      <c r="FZU49" s="0"/>
      <c r="FZV49" s="0"/>
      <c r="FZW49" s="0"/>
      <c r="FZX49" s="0"/>
      <c r="FZY49" s="0"/>
      <c r="FZZ49" s="0"/>
      <c r="GAA49" s="0"/>
      <c r="GAB49" s="0"/>
      <c r="GAC49" s="0"/>
      <c r="GAD49" s="0"/>
      <c r="GAE49" s="0"/>
      <c r="GAF49" s="0"/>
      <c r="GAG49" s="0"/>
      <c r="GAH49" s="0"/>
      <c r="GAI49" s="0"/>
      <c r="GAJ49" s="0"/>
      <c r="GAK49" s="0"/>
      <c r="GAL49" s="0"/>
      <c r="GAM49" s="0"/>
      <c r="GAN49" s="0"/>
      <c r="GAO49" s="0"/>
      <c r="GAP49" s="0"/>
      <c r="GAQ49" s="0"/>
      <c r="GAR49" s="0"/>
      <c r="GAS49" s="0"/>
      <c r="GAT49" s="0"/>
      <c r="GAU49" s="0"/>
      <c r="GAV49" s="0"/>
      <c r="GAW49" s="0"/>
      <c r="GAX49" s="0"/>
      <c r="GAY49" s="0"/>
      <c r="GAZ49" s="0"/>
      <c r="GBA49" s="0"/>
      <c r="GBB49" s="0"/>
      <c r="GBC49" s="0"/>
      <c r="GBD49" s="0"/>
      <c r="GBE49" s="0"/>
      <c r="GBF49" s="0"/>
      <c r="GBG49" s="0"/>
      <c r="GBH49" s="0"/>
      <c r="GBI49" s="0"/>
      <c r="GBJ49" s="0"/>
      <c r="GBK49" s="0"/>
      <c r="GBL49" s="0"/>
      <c r="GBM49" s="0"/>
      <c r="GBN49" s="0"/>
      <c r="GBO49" s="0"/>
      <c r="GBP49" s="0"/>
      <c r="GBQ49" s="0"/>
      <c r="GBR49" s="0"/>
      <c r="GBS49" s="0"/>
      <c r="GBT49" s="0"/>
      <c r="GBU49" s="0"/>
      <c r="GBV49" s="0"/>
      <c r="GBW49" s="0"/>
      <c r="GBX49" s="0"/>
      <c r="GBY49" s="0"/>
      <c r="GBZ49" s="0"/>
      <c r="GCA49" s="0"/>
      <c r="GCB49" s="0"/>
      <c r="GCC49" s="0"/>
      <c r="GCD49" s="0"/>
      <c r="GCE49" s="0"/>
      <c r="GCF49" s="0"/>
      <c r="GCG49" s="0"/>
      <c r="GCH49" s="0"/>
      <c r="GCI49" s="0"/>
      <c r="GCJ49" s="0"/>
      <c r="GCK49" s="0"/>
      <c r="GCL49" s="0"/>
      <c r="GCM49" s="0"/>
      <c r="GCN49" s="0"/>
      <c r="GCO49" s="0"/>
      <c r="GCP49" s="0"/>
      <c r="GCQ49" s="0"/>
      <c r="GCR49" s="0"/>
      <c r="GCS49" s="0"/>
      <c r="GCT49" s="0"/>
      <c r="GCU49" s="0"/>
      <c r="GCV49" s="0"/>
      <c r="GCW49" s="0"/>
      <c r="GCX49" s="0"/>
      <c r="GCY49" s="0"/>
      <c r="GCZ49" s="0"/>
      <c r="GDA49" s="0"/>
      <c r="GDB49" s="0"/>
      <c r="GDC49" s="0"/>
      <c r="GDD49" s="0"/>
      <c r="GDE49" s="0"/>
      <c r="GDF49" s="0"/>
      <c r="GDG49" s="0"/>
      <c r="GDH49" s="0"/>
      <c r="GDI49" s="0"/>
      <c r="GDJ49" s="0"/>
      <c r="GDK49" s="0"/>
      <c r="GDL49" s="0"/>
      <c r="GDM49" s="0"/>
      <c r="GDN49" s="0"/>
      <c r="GDO49" s="0"/>
      <c r="GDP49" s="0"/>
      <c r="GDQ49" s="0"/>
      <c r="GDR49" s="0"/>
      <c r="GDS49" s="0"/>
      <c r="GDT49" s="0"/>
      <c r="GDU49" s="0"/>
      <c r="GDV49" s="0"/>
      <c r="GDW49" s="0"/>
      <c r="GDX49" s="0"/>
      <c r="GDY49" s="0"/>
      <c r="GDZ49" s="0"/>
      <c r="GEA49" s="0"/>
      <c r="GEB49" s="0"/>
      <c r="GEC49" s="0"/>
      <c r="GED49" s="0"/>
      <c r="GEE49" s="0"/>
      <c r="GEF49" s="0"/>
      <c r="GEG49" s="0"/>
      <c r="GEH49" s="0"/>
      <c r="GEI49" s="0"/>
      <c r="GEJ49" s="0"/>
      <c r="GEK49" s="0"/>
      <c r="GEL49" s="0"/>
      <c r="GEM49" s="0"/>
      <c r="GEN49" s="0"/>
      <c r="GEO49" s="0"/>
      <c r="GEP49" s="0"/>
      <c r="GEQ49" s="0"/>
      <c r="GER49" s="0"/>
      <c r="GES49" s="0"/>
      <c r="GET49" s="0"/>
      <c r="GEU49" s="0"/>
      <c r="GEV49" s="0"/>
      <c r="GEW49" s="0"/>
      <c r="GEX49" s="0"/>
      <c r="GEY49" s="0"/>
      <c r="GEZ49" s="0"/>
      <c r="GFA49" s="0"/>
      <c r="GFB49" s="0"/>
      <c r="GFC49" s="0"/>
      <c r="GFD49" s="0"/>
      <c r="GFE49" s="0"/>
      <c r="GFF49" s="0"/>
      <c r="GFG49" s="0"/>
      <c r="GFH49" s="0"/>
      <c r="GFI49" s="0"/>
      <c r="GFJ49" s="0"/>
      <c r="GFK49" s="0"/>
      <c r="GFL49" s="0"/>
      <c r="GFM49" s="0"/>
      <c r="GFN49" s="0"/>
      <c r="GFO49" s="0"/>
      <c r="GFP49" s="0"/>
      <c r="GFQ49" s="0"/>
      <c r="GFR49" s="0"/>
      <c r="GFS49" s="0"/>
      <c r="GFT49" s="0"/>
      <c r="GFU49" s="0"/>
      <c r="GFV49" s="0"/>
      <c r="GFW49" s="0"/>
      <c r="GFX49" s="0"/>
      <c r="GFY49" s="0"/>
      <c r="GFZ49" s="0"/>
      <c r="GGA49" s="0"/>
      <c r="GGB49" s="0"/>
      <c r="GGC49" s="0"/>
      <c r="GGD49" s="0"/>
      <c r="GGE49" s="0"/>
      <c r="GGF49" s="0"/>
      <c r="GGG49" s="0"/>
      <c r="GGH49" s="0"/>
      <c r="GGI49" s="0"/>
      <c r="GGJ49" s="0"/>
      <c r="GGK49" s="0"/>
      <c r="GGL49" s="0"/>
      <c r="GGM49" s="0"/>
      <c r="GGN49" s="0"/>
      <c r="GGO49" s="0"/>
      <c r="GGP49" s="0"/>
      <c r="GGQ49" s="0"/>
      <c r="GGR49" s="0"/>
      <c r="GGS49" s="0"/>
      <c r="GGT49" s="0"/>
      <c r="GGU49" s="0"/>
      <c r="GGV49" s="0"/>
      <c r="GGW49" s="0"/>
      <c r="GGX49" s="0"/>
      <c r="GGY49" s="0"/>
      <c r="GGZ49" s="0"/>
      <c r="GHA49" s="0"/>
      <c r="GHB49" s="0"/>
      <c r="GHC49" s="0"/>
      <c r="GHD49" s="0"/>
      <c r="GHE49" s="0"/>
      <c r="GHF49" s="0"/>
      <c r="GHG49" s="0"/>
      <c r="GHH49" s="0"/>
      <c r="GHI49" s="0"/>
      <c r="GHJ49" s="0"/>
      <c r="GHK49" s="0"/>
      <c r="GHL49" s="0"/>
      <c r="GHM49" s="0"/>
      <c r="GHN49" s="0"/>
      <c r="GHO49" s="0"/>
      <c r="GHP49" s="0"/>
      <c r="GHQ49" s="0"/>
      <c r="GHR49" s="0"/>
      <c r="GHS49" s="0"/>
      <c r="GHT49" s="0"/>
      <c r="GHU49" s="0"/>
      <c r="GHV49" s="0"/>
      <c r="GHW49" s="0"/>
      <c r="GHX49" s="0"/>
      <c r="GHY49" s="0"/>
      <c r="GHZ49" s="0"/>
      <c r="GIA49" s="0"/>
      <c r="GIB49" s="0"/>
      <c r="GIC49" s="0"/>
      <c r="GID49" s="0"/>
      <c r="GIE49" s="0"/>
      <c r="GIF49" s="0"/>
      <c r="GIG49" s="0"/>
      <c r="GIH49" s="0"/>
      <c r="GII49" s="0"/>
      <c r="GIJ49" s="0"/>
      <c r="GIK49" s="0"/>
      <c r="GIL49" s="0"/>
      <c r="GIM49" s="0"/>
      <c r="GIN49" s="0"/>
      <c r="GIO49" s="0"/>
      <c r="GIP49" s="0"/>
      <c r="GIQ49" s="0"/>
      <c r="GIR49" s="0"/>
      <c r="GIS49" s="0"/>
      <c r="GIT49" s="0"/>
      <c r="GIU49" s="0"/>
      <c r="GIV49" s="0"/>
      <c r="GIW49" s="0"/>
      <c r="GIX49" s="0"/>
      <c r="GIY49" s="0"/>
      <c r="GIZ49" s="0"/>
      <c r="GJA49" s="0"/>
      <c r="GJB49" s="0"/>
      <c r="GJC49" s="0"/>
      <c r="GJD49" s="0"/>
      <c r="GJE49" s="0"/>
      <c r="GJF49" s="0"/>
      <c r="GJG49" s="0"/>
      <c r="GJH49" s="0"/>
      <c r="GJI49" s="0"/>
      <c r="GJJ49" s="0"/>
      <c r="GJK49" s="0"/>
      <c r="GJL49" s="0"/>
      <c r="GJM49" s="0"/>
      <c r="GJN49" s="0"/>
      <c r="GJO49" s="0"/>
      <c r="GJP49" s="0"/>
      <c r="GJQ49" s="0"/>
      <c r="GJR49" s="0"/>
      <c r="GJS49" s="0"/>
      <c r="GJT49" s="0"/>
      <c r="GJU49" s="0"/>
      <c r="GJV49" s="0"/>
      <c r="GJW49" s="0"/>
      <c r="GJX49" s="0"/>
      <c r="GJY49" s="0"/>
      <c r="GJZ49" s="0"/>
      <c r="GKA49" s="0"/>
      <c r="GKB49" s="0"/>
      <c r="GKC49" s="0"/>
      <c r="GKD49" s="0"/>
      <c r="GKE49" s="0"/>
      <c r="GKF49" s="0"/>
      <c r="GKG49" s="0"/>
      <c r="GKH49" s="0"/>
      <c r="GKI49" s="0"/>
      <c r="GKJ49" s="0"/>
      <c r="GKK49" s="0"/>
      <c r="GKL49" s="0"/>
      <c r="GKM49" s="0"/>
      <c r="GKN49" s="0"/>
      <c r="GKO49" s="0"/>
      <c r="GKP49" s="0"/>
      <c r="GKQ49" s="0"/>
      <c r="GKR49" s="0"/>
      <c r="GKS49" s="0"/>
      <c r="GKT49" s="0"/>
      <c r="GKU49" s="0"/>
      <c r="GKV49" s="0"/>
      <c r="GKW49" s="0"/>
      <c r="GKX49" s="0"/>
      <c r="GKY49" s="0"/>
      <c r="GKZ49" s="0"/>
      <c r="GLA49" s="0"/>
      <c r="GLB49" s="0"/>
      <c r="GLC49" s="0"/>
      <c r="GLD49" s="0"/>
      <c r="GLE49" s="0"/>
      <c r="GLF49" s="0"/>
      <c r="GLG49" s="0"/>
      <c r="GLH49" s="0"/>
      <c r="GLI49" s="0"/>
      <c r="GLJ49" s="0"/>
      <c r="GLK49" s="0"/>
      <c r="GLL49" s="0"/>
      <c r="GLM49" s="0"/>
      <c r="GLN49" s="0"/>
      <c r="GLO49" s="0"/>
      <c r="GLP49" s="0"/>
      <c r="GLQ49" s="0"/>
      <c r="GLR49" s="0"/>
      <c r="GLS49" s="0"/>
      <c r="GLT49" s="0"/>
      <c r="GLU49" s="0"/>
      <c r="GLV49" s="0"/>
      <c r="GLW49" s="0"/>
      <c r="GLX49" s="0"/>
      <c r="GLY49" s="0"/>
      <c r="GLZ49" s="0"/>
      <c r="GMA49" s="0"/>
      <c r="GMB49" s="0"/>
      <c r="GMC49" s="0"/>
      <c r="GMD49" s="0"/>
      <c r="GME49" s="0"/>
      <c r="GMF49" s="0"/>
      <c r="GMG49" s="0"/>
      <c r="GMH49" s="0"/>
      <c r="GMI49" s="0"/>
      <c r="GMJ49" s="0"/>
      <c r="GMK49" s="0"/>
      <c r="GML49" s="0"/>
      <c r="GMM49" s="0"/>
      <c r="GMN49" s="0"/>
      <c r="GMO49" s="0"/>
      <c r="GMP49" s="0"/>
      <c r="GMQ49" s="0"/>
      <c r="GMR49" s="0"/>
      <c r="GMS49" s="0"/>
      <c r="GMT49" s="0"/>
      <c r="GMU49" s="0"/>
      <c r="GMV49" s="0"/>
      <c r="GMW49" s="0"/>
      <c r="GMX49" s="0"/>
      <c r="GMY49" s="0"/>
      <c r="GMZ49" s="0"/>
      <c r="GNA49" s="0"/>
      <c r="GNB49" s="0"/>
      <c r="GNC49" s="0"/>
      <c r="GND49" s="0"/>
      <c r="GNE49" s="0"/>
      <c r="GNF49" s="0"/>
      <c r="GNG49" s="0"/>
      <c r="GNH49" s="0"/>
      <c r="GNI49" s="0"/>
      <c r="GNJ49" s="0"/>
      <c r="GNK49" s="0"/>
      <c r="GNL49" s="0"/>
      <c r="GNM49" s="0"/>
      <c r="GNN49" s="0"/>
      <c r="GNO49" s="0"/>
      <c r="GNP49" s="0"/>
      <c r="GNQ49" s="0"/>
      <c r="GNR49" s="0"/>
      <c r="GNS49" s="0"/>
      <c r="GNT49" s="0"/>
      <c r="GNU49" s="0"/>
      <c r="GNV49" s="0"/>
      <c r="GNW49" s="0"/>
      <c r="GNX49" s="0"/>
      <c r="GNY49" s="0"/>
      <c r="GNZ49" s="0"/>
      <c r="GOA49" s="0"/>
      <c r="GOB49" s="0"/>
      <c r="GOC49" s="0"/>
      <c r="GOD49" s="0"/>
      <c r="GOE49" s="0"/>
      <c r="GOF49" s="0"/>
      <c r="GOG49" s="0"/>
      <c r="GOH49" s="0"/>
      <c r="GOI49" s="0"/>
      <c r="GOJ49" s="0"/>
      <c r="GOK49" s="0"/>
      <c r="GOL49" s="0"/>
      <c r="GOM49" s="0"/>
      <c r="GON49" s="0"/>
      <c r="GOO49" s="0"/>
      <c r="GOP49" s="0"/>
      <c r="GOQ49" s="0"/>
      <c r="GOR49" s="0"/>
      <c r="GOS49" s="0"/>
      <c r="GOT49" s="0"/>
      <c r="GOU49" s="0"/>
      <c r="GOV49" s="0"/>
      <c r="GOW49" s="0"/>
      <c r="GOX49" s="0"/>
      <c r="GOY49" s="0"/>
      <c r="GOZ49" s="0"/>
      <c r="GPA49" s="0"/>
      <c r="GPB49" s="0"/>
      <c r="GPC49" s="0"/>
      <c r="GPD49" s="0"/>
      <c r="GPE49" s="0"/>
      <c r="GPF49" s="0"/>
      <c r="GPG49" s="0"/>
      <c r="GPH49" s="0"/>
      <c r="GPI49" s="0"/>
      <c r="GPJ49" s="0"/>
      <c r="GPK49" s="0"/>
      <c r="GPL49" s="0"/>
      <c r="GPM49" s="0"/>
      <c r="GPN49" s="0"/>
      <c r="GPO49" s="0"/>
      <c r="GPP49" s="0"/>
      <c r="GPQ49" s="0"/>
      <c r="GPR49" s="0"/>
      <c r="GPS49" s="0"/>
      <c r="GPT49" s="0"/>
      <c r="GPU49" s="0"/>
      <c r="GPV49" s="0"/>
      <c r="GPW49" s="0"/>
      <c r="GPX49" s="0"/>
      <c r="GPY49" s="0"/>
      <c r="GPZ49" s="0"/>
      <c r="GQA49" s="0"/>
      <c r="GQB49" s="0"/>
      <c r="GQC49" s="0"/>
      <c r="GQD49" s="0"/>
      <c r="GQE49" s="0"/>
      <c r="GQF49" s="0"/>
      <c r="GQG49" s="0"/>
      <c r="GQH49" s="0"/>
      <c r="GQI49" s="0"/>
      <c r="GQJ49" s="0"/>
      <c r="GQK49" s="0"/>
      <c r="GQL49" s="0"/>
      <c r="GQM49" s="0"/>
      <c r="GQN49" s="0"/>
      <c r="GQO49" s="0"/>
      <c r="GQP49" s="0"/>
      <c r="GQQ49" s="0"/>
      <c r="GQR49" s="0"/>
      <c r="GQS49" s="0"/>
      <c r="GQT49" s="0"/>
      <c r="GQU49" s="0"/>
      <c r="GQV49" s="0"/>
      <c r="GQW49" s="0"/>
      <c r="GQX49" s="0"/>
      <c r="GQY49" s="0"/>
      <c r="GQZ49" s="0"/>
      <c r="GRA49" s="0"/>
      <c r="GRB49" s="0"/>
      <c r="GRC49" s="0"/>
      <c r="GRD49" s="0"/>
      <c r="GRE49" s="0"/>
      <c r="GRF49" s="0"/>
      <c r="GRG49" s="0"/>
      <c r="GRH49" s="0"/>
      <c r="GRI49" s="0"/>
      <c r="GRJ49" s="0"/>
      <c r="GRK49" s="0"/>
      <c r="GRL49" s="0"/>
      <c r="GRM49" s="0"/>
      <c r="GRN49" s="0"/>
      <c r="GRO49" s="0"/>
      <c r="GRP49" s="0"/>
      <c r="GRQ49" s="0"/>
      <c r="GRR49" s="0"/>
      <c r="GRS49" s="0"/>
      <c r="GRT49" s="0"/>
      <c r="GRU49" s="0"/>
      <c r="GRV49" s="0"/>
      <c r="GRW49" s="0"/>
      <c r="GRX49" s="0"/>
      <c r="GRY49" s="0"/>
      <c r="GRZ49" s="0"/>
      <c r="GSA49" s="0"/>
      <c r="GSB49" s="0"/>
      <c r="GSC49" s="0"/>
      <c r="GSD49" s="0"/>
      <c r="GSE49" s="0"/>
      <c r="GSF49" s="0"/>
      <c r="GSG49" s="0"/>
      <c r="GSH49" s="0"/>
      <c r="GSI49" s="0"/>
      <c r="GSJ49" s="0"/>
      <c r="GSK49" s="0"/>
      <c r="GSL49" s="0"/>
      <c r="GSM49" s="0"/>
      <c r="GSN49" s="0"/>
      <c r="GSO49" s="0"/>
      <c r="GSP49" s="0"/>
      <c r="GSQ49" s="0"/>
      <c r="GSR49" s="0"/>
      <c r="GSS49" s="0"/>
      <c r="GST49" s="0"/>
      <c r="GSU49" s="0"/>
      <c r="GSV49" s="0"/>
      <c r="GSW49" s="0"/>
      <c r="GSX49" s="0"/>
      <c r="GSY49" s="0"/>
      <c r="GSZ49" s="0"/>
      <c r="GTA49" s="0"/>
      <c r="GTB49" s="0"/>
      <c r="GTC49" s="0"/>
      <c r="GTD49" s="0"/>
      <c r="GTE49" s="0"/>
      <c r="GTF49" s="0"/>
      <c r="GTG49" s="0"/>
      <c r="GTH49" s="0"/>
      <c r="GTI49" s="0"/>
      <c r="GTJ49" s="0"/>
      <c r="GTK49" s="0"/>
      <c r="GTL49" s="0"/>
      <c r="GTM49" s="0"/>
      <c r="GTN49" s="0"/>
      <c r="GTO49" s="0"/>
      <c r="GTP49" s="0"/>
      <c r="GTQ49" s="0"/>
      <c r="GTR49" s="0"/>
      <c r="GTS49" s="0"/>
      <c r="GTT49" s="0"/>
      <c r="GTU49" s="0"/>
      <c r="GTV49" s="0"/>
      <c r="GTW49" s="0"/>
      <c r="GTX49" s="0"/>
      <c r="GTY49" s="0"/>
      <c r="GTZ49" s="0"/>
      <c r="GUA49" s="0"/>
      <c r="GUB49" s="0"/>
      <c r="GUC49" s="0"/>
      <c r="GUD49" s="0"/>
      <c r="GUE49" s="0"/>
      <c r="GUF49" s="0"/>
      <c r="GUG49" s="0"/>
      <c r="GUH49" s="0"/>
      <c r="GUI49" s="0"/>
      <c r="GUJ49" s="0"/>
      <c r="GUK49" s="0"/>
      <c r="GUL49" s="0"/>
      <c r="GUM49" s="0"/>
      <c r="GUN49" s="0"/>
      <c r="GUO49" s="0"/>
      <c r="GUP49" s="0"/>
      <c r="GUQ49" s="0"/>
      <c r="GUR49" s="0"/>
      <c r="GUS49" s="0"/>
      <c r="GUT49" s="0"/>
      <c r="GUU49" s="0"/>
      <c r="GUV49" s="0"/>
      <c r="GUW49" s="0"/>
      <c r="GUX49" s="0"/>
      <c r="GUY49" s="0"/>
      <c r="GUZ49" s="0"/>
      <c r="GVA49" s="0"/>
      <c r="GVB49" s="0"/>
      <c r="GVC49" s="0"/>
      <c r="GVD49" s="0"/>
      <c r="GVE49" s="0"/>
      <c r="GVF49" s="0"/>
      <c r="GVG49" s="0"/>
      <c r="GVH49" s="0"/>
      <c r="GVI49" s="0"/>
      <c r="GVJ49" s="0"/>
      <c r="GVK49" s="0"/>
      <c r="GVL49" s="0"/>
      <c r="GVM49" s="0"/>
      <c r="GVN49" s="0"/>
      <c r="GVO49" s="0"/>
      <c r="GVP49" s="0"/>
      <c r="GVQ49" s="0"/>
      <c r="GVR49" s="0"/>
      <c r="GVS49" s="0"/>
      <c r="GVT49" s="0"/>
      <c r="GVU49" s="0"/>
      <c r="GVV49" s="0"/>
      <c r="GVW49" s="0"/>
      <c r="GVX49" s="0"/>
      <c r="GVY49" s="0"/>
      <c r="GVZ49" s="0"/>
      <c r="GWA49" s="0"/>
      <c r="GWB49" s="0"/>
      <c r="GWC49" s="0"/>
      <c r="GWD49" s="0"/>
      <c r="GWE49" s="0"/>
      <c r="GWF49" s="0"/>
      <c r="GWG49" s="0"/>
      <c r="GWH49" s="0"/>
      <c r="GWI49" s="0"/>
      <c r="GWJ49" s="0"/>
      <c r="GWK49" s="0"/>
      <c r="GWL49" s="0"/>
      <c r="GWM49" s="0"/>
      <c r="GWN49" s="0"/>
      <c r="GWO49" s="0"/>
      <c r="GWP49" s="0"/>
      <c r="GWQ49" s="0"/>
      <c r="GWR49" s="0"/>
      <c r="GWS49" s="0"/>
      <c r="GWT49" s="0"/>
      <c r="GWU49" s="0"/>
      <c r="GWV49" s="0"/>
      <c r="GWW49" s="0"/>
      <c r="GWX49" s="0"/>
      <c r="GWY49" s="0"/>
      <c r="GWZ49" s="0"/>
      <c r="GXA49" s="0"/>
      <c r="GXB49" s="0"/>
      <c r="GXC49" s="0"/>
      <c r="GXD49" s="0"/>
      <c r="GXE49" s="0"/>
      <c r="GXF49" s="0"/>
      <c r="GXG49" s="0"/>
      <c r="GXH49" s="0"/>
      <c r="GXI49" s="0"/>
      <c r="GXJ49" s="0"/>
      <c r="GXK49" s="0"/>
      <c r="GXL49" s="0"/>
      <c r="GXM49" s="0"/>
      <c r="GXN49" s="0"/>
      <c r="GXO49" s="0"/>
      <c r="GXP49" s="0"/>
      <c r="GXQ49" s="0"/>
      <c r="GXR49" s="0"/>
      <c r="GXS49" s="0"/>
      <c r="GXT49" s="0"/>
      <c r="GXU49" s="0"/>
      <c r="GXV49" s="0"/>
      <c r="GXW49" s="0"/>
      <c r="GXX49" s="0"/>
      <c r="GXY49" s="0"/>
      <c r="GXZ49" s="0"/>
      <c r="GYA49" s="0"/>
      <c r="GYB49" s="0"/>
      <c r="GYC49" s="0"/>
      <c r="GYD49" s="0"/>
      <c r="GYE49" s="0"/>
      <c r="GYF49" s="0"/>
      <c r="GYG49" s="0"/>
      <c r="GYH49" s="0"/>
      <c r="GYI49" s="0"/>
      <c r="GYJ49" s="0"/>
      <c r="GYK49" s="0"/>
      <c r="GYL49" s="0"/>
      <c r="GYM49" s="0"/>
      <c r="GYN49" s="0"/>
      <c r="GYO49" s="0"/>
      <c r="GYP49" s="0"/>
      <c r="GYQ49" s="0"/>
      <c r="GYR49" s="0"/>
      <c r="GYS49" s="0"/>
      <c r="GYT49" s="0"/>
      <c r="GYU49" s="0"/>
      <c r="GYV49" s="0"/>
      <c r="GYW49" s="0"/>
      <c r="GYX49" s="0"/>
      <c r="GYY49" s="0"/>
      <c r="GYZ49" s="0"/>
      <c r="GZA49" s="0"/>
      <c r="GZB49" s="0"/>
      <c r="GZC49" s="0"/>
      <c r="GZD49" s="0"/>
      <c r="GZE49" s="0"/>
      <c r="GZF49" s="0"/>
      <c r="GZG49" s="0"/>
      <c r="GZH49" s="0"/>
      <c r="GZI49" s="0"/>
      <c r="GZJ49" s="0"/>
      <c r="GZK49" s="0"/>
      <c r="GZL49" s="0"/>
      <c r="GZM49" s="0"/>
      <c r="GZN49" s="0"/>
      <c r="GZO49" s="0"/>
      <c r="GZP49" s="0"/>
      <c r="GZQ49" s="0"/>
      <c r="GZR49" s="0"/>
      <c r="GZS49" s="0"/>
      <c r="GZT49" s="0"/>
      <c r="GZU49" s="0"/>
      <c r="GZV49" s="0"/>
      <c r="GZW49" s="0"/>
      <c r="GZX49" s="0"/>
      <c r="GZY49" s="0"/>
      <c r="GZZ49" s="0"/>
      <c r="HAA49" s="0"/>
      <c r="HAB49" s="0"/>
      <c r="HAC49" s="0"/>
      <c r="HAD49" s="0"/>
      <c r="HAE49" s="0"/>
      <c r="HAF49" s="0"/>
      <c r="HAG49" s="0"/>
      <c r="HAH49" s="0"/>
      <c r="HAI49" s="0"/>
      <c r="HAJ49" s="0"/>
      <c r="HAK49" s="0"/>
      <c r="HAL49" s="0"/>
      <c r="HAM49" s="0"/>
      <c r="HAN49" s="0"/>
      <c r="HAO49" s="0"/>
      <c r="HAP49" s="0"/>
      <c r="HAQ49" s="0"/>
      <c r="HAR49" s="0"/>
      <c r="HAS49" s="0"/>
      <c r="HAT49" s="0"/>
      <c r="HAU49" s="0"/>
      <c r="HAV49" s="0"/>
      <c r="HAW49" s="0"/>
      <c r="HAX49" s="0"/>
      <c r="HAY49" s="0"/>
      <c r="HAZ49" s="0"/>
      <c r="HBA49" s="0"/>
      <c r="HBB49" s="0"/>
      <c r="HBC49" s="0"/>
      <c r="HBD49" s="0"/>
      <c r="HBE49" s="0"/>
      <c r="HBF49" s="0"/>
      <c r="HBG49" s="0"/>
      <c r="HBH49" s="0"/>
      <c r="HBI49" s="0"/>
      <c r="HBJ49" s="0"/>
      <c r="HBK49" s="0"/>
      <c r="HBL49" s="0"/>
      <c r="HBM49" s="0"/>
      <c r="HBN49" s="0"/>
      <c r="HBO49" s="0"/>
      <c r="HBP49" s="0"/>
      <c r="HBQ49" s="0"/>
      <c r="HBR49" s="0"/>
      <c r="HBS49" s="0"/>
      <c r="HBT49" s="0"/>
      <c r="HBU49" s="0"/>
      <c r="HBV49" s="0"/>
      <c r="HBW49" s="0"/>
      <c r="HBX49" s="0"/>
      <c r="HBY49" s="0"/>
      <c r="HBZ49" s="0"/>
      <c r="HCA49" s="0"/>
      <c r="HCB49" s="0"/>
      <c r="HCC49" s="0"/>
      <c r="HCD49" s="0"/>
      <c r="HCE49" s="0"/>
      <c r="HCF49" s="0"/>
      <c r="HCG49" s="0"/>
      <c r="HCH49" s="0"/>
      <c r="HCI49" s="0"/>
      <c r="HCJ49" s="0"/>
      <c r="HCK49" s="0"/>
      <c r="HCL49" s="0"/>
      <c r="HCM49" s="0"/>
      <c r="HCN49" s="0"/>
      <c r="HCO49" s="0"/>
      <c r="HCP49" s="0"/>
      <c r="HCQ49" s="0"/>
      <c r="HCR49" s="0"/>
      <c r="HCS49" s="0"/>
      <c r="HCT49" s="0"/>
      <c r="HCU49" s="0"/>
      <c r="HCV49" s="0"/>
      <c r="HCW49" s="0"/>
      <c r="HCX49" s="0"/>
      <c r="HCY49" s="0"/>
      <c r="HCZ49" s="0"/>
      <c r="HDA49" s="0"/>
      <c r="HDB49" s="0"/>
      <c r="HDC49" s="0"/>
      <c r="HDD49" s="0"/>
      <c r="HDE49" s="0"/>
      <c r="HDF49" s="0"/>
      <c r="HDG49" s="0"/>
      <c r="HDH49" s="0"/>
      <c r="HDI49" s="0"/>
      <c r="HDJ49" s="0"/>
      <c r="HDK49" s="0"/>
      <c r="HDL49" s="0"/>
      <c r="HDM49" s="0"/>
      <c r="HDN49" s="0"/>
      <c r="HDO49" s="0"/>
      <c r="HDP49" s="0"/>
      <c r="HDQ49" s="0"/>
      <c r="HDR49" s="0"/>
      <c r="HDS49" s="0"/>
      <c r="HDT49" s="0"/>
      <c r="HDU49" s="0"/>
      <c r="HDV49" s="0"/>
      <c r="HDW49" s="0"/>
      <c r="HDX49" s="0"/>
      <c r="HDY49" s="0"/>
      <c r="HDZ49" s="0"/>
      <c r="HEA49" s="0"/>
      <c r="HEB49" s="0"/>
      <c r="HEC49" s="0"/>
      <c r="HED49" s="0"/>
      <c r="HEE49" s="0"/>
      <c r="HEF49" s="0"/>
      <c r="HEG49" s="0"/>
      <c r="HEH49" s="0"/>
      <c r="HEI49" s="0"/>
      <c r="HEJ49" s="0"/>
      <c r="HEK49" s="0"/>
      <c r="HEL49" s="0"/>
      <c r="HEM49" s="0"/>
      <c r="HEN49" s="0"/>
      <c r="HEO49" s="0"/>
      <c r="HEP49" s="0"/>
      <c r="HEQ49" s="0"/>
      <c r="HER49" s="0"/>
      <c r="HES49" s="0"/>
      <c r="HET49" s="0"/>
      <c r="HEU49" s="0"/>
      <c r="HEV49" s="0"/>
      <c r="HEW49" s="0"/>
      <c r="HEX49" s="0"/>
      <c r="HEY49" s="0"/>
      <c r="HEZ49" s="0"/>
      <c r="HFA49" s="0"/>
      <c r="HFB49" s="0"/>
      <c r="HFC49" s="0"/>
      <c r="HFD49" s="0"/>
      <c r="HFE49" s="0"/>
      <c r="HFF49" s="0"/>
      <c r="HFG49" s="0"/>
      <c r="HFH49" s="0"/>
      <c r="HFI49" s="0"/>
      <c r="HFJ49" s="0"/>
      <c r="HFK49" s="0"/>
      <c r="HFL49" s="0"/>
      <c r="HFM49" s="0"/>
      <c r="HFN49" s="0"/>
      <c r="HFO49" s="0"/>
      <c r="HFP49" s="0"/>
      <c r="HFQ49" s="0"/>
      <c r="HFR49" s="0"/>
      <c r="HFS49" s="0"/>
      <c r="HFT49" s="0"/>
      <c r="HFU49" s="0"/>
      <c r="HFV49" s="0"/>
      <c r="HFW49" s="0"/>
      <c r="HFX49" s="0"/>
      <c r="HFY49" s="0"/>
      <c r="HFZ49" s="0"/>
      <c r="HGA49" s="0"/>
      <c r="HGB49" s="0"/>
      <c r="HGC49" s="0"/>
      <c r="HGD49" s="0"/>
      <c r="HGE49" s="0"/>
      <c r="HGF49" s="0"/>
      <c r="HGG49" s="0"/>
      <c r="HGH49" s="0"/>
      <c r="HGI49" s="0"/>
      <c r="HGJ49" s="0"/>
      <c r="HGK49" s="0"/>
      <c r="HGL49" s="0"/>
      <c r="HGM49" s="0"/>
      <c r="HGN49" s="0"/>
      <c r="HGO49" s="0"/>
      <c r="HGP49" s="0"/>
      <c r="HGQ49" s="0"/>
      <c r="HGR49" s="0"/>
      <c r="HGS49" s="0"/>
      <c r="HGT49" s="0"/>
      <c r="HGU49" s="0"/>
      <c r="HGV49" s="0"/>
      <c r="HGW49" s="0"/>
      <c r="HGX49" s="0"/>
      <c r="HGY49" s="0"/>
      <c r="HGZ49" s="0"/>
      <c r="HHA49" s="0"/>
      <c r="HHB49" s="0"/>
      <c r="HHC49" s="0"/>
      <c r="HHD49" s="0"/>
      <c r="HHE49" s="0"/>
      <c r="HHF49" s="0"/>
      <c r="HHG49" s="0"/>
      <c r="HHH49" s="0"/>
      <c r="HHI49" s="0"/>
      <c r="HHJ49" s="0"/>
      <c r="HHK49" s="0"/>
      <c r="HHL49" s="0"/>
      <c r="HHM49" s="0"/>
      <c r="HHN49" s="0"/>
      <c r="HHO49" s="0"/>
      <c r="HHP49" s="0"/>
      <c r="HHQ49" s="0"/>
      <c r="HHR49" s="0"/>
      <c r="HHS49" s="0"/>
      <c r="HHT49" s="0"/>
      <c r="HHU49" s="0"/>
      <c r="HHV49" s="0"/>
      <c r="HHW49" s="0"/>
      <c r="HHX49" s="0"/>
      <c r="HHY49" s="0"/>
      <c r="HHZ49" s="0"/>
      <c r="HIA49" s="0"/>
      <c r="HIB49" s="0"/>
      <c r="HIC49" s="0"/>
      <c r="HID49" s="0"/>
      <c r="HIE49" s="0"/>
      <c r="HIF49" s="0"/>
      <c r="HIG49" s="0"/>
      <c r="HIH49" s="0"/>
      <c r="HII49" s="0"/>
      <c r="HIJ49" s="0"/>
      <c r="HIK49" s="0"/>
      <c r="HIL49" s="0"/>
      <c r="HIM49" s="0"/>
      <c r="HIN49" s="0"/>
      <c r="HIO49" s="0"/>
      <c r="HIP49" s="0"/>
      <c r="HIQ49" s="0"/>
      <c r="HIR49" s="0"/>
      <c r="HIS49" s="0"/>
      <c r="HIT49" s="0"/>
      <c r="HIU49" s="0"/>
      <c r="HIV49" s="0"/>
      <c r="HIW49" s="0"/>
      <c r="HIX49" s="0"/>
      <c r="HIY49" s="0"/>
      <c r="HIZ49" s="0"/>
      <c r="HJA49" s="0"/>
      <c r="HJB49" s="0"/>
      <c r="HJC49" s="0"/>
      <c r="HJD49" s="0"/>
      <c r="HJE49" s="0"/>
      <c r="HJF49" s="0"/>
      <c r="HJG49" s="0"/>
      <c r="HJH49" s="0"/>
      <c r="HJI49" s="0"/>
      <c r="HJJ49" s="0"/>
      <c r="HJK49" s="0"/>
      <c r="HJL49" s="0"/>
      <c r="HJM49" s="0"/>
      <c r="HJN49" s="0"/>
      <c r="HJO49" s="0"/>
      <c r="HJP49" s="0"/>
      <c r="HJQ49" s="0"/>
      <c r="HJR49" s="0"/>
      <c r="HJS49" s="0"/>
      <c r="HJT49" s="0"/>
      <c r="HJU49" s="0"/>
      <c r="HJV49" s="0"/>
      <c r="HJW49" s="0"/>
      <c r="HJX49" s="0"/>
      <c r="HJY49" s="0"/>
      <c r="HJZ49" s="0"/>
      <c r="HKA49" s="0"/>
      <c r="HKB49" s="0"/>
      <c r="HKC49" s="0"/>
      <c r="HKD49" s="0"/>
      <c r="HKE49" s="0"/>
      <c r="HKF49" s="0"/>
      <c r="HKG49" s="0"/>
      <c r="HKH49" s="0"/>
      <c r="HKI49" s="0"/>
      <c r="HKJ49" s="0"/>
      <c r="HKK49" s="0"/>
      <c r="HKL49" s="0"/>
      <c r="HKM49" s="0"/>
      <c r="HKN49" s="0"/>
      <c r="HKO49" s="0"/>
      <c r="HKP49" s="0"/>
      <c r="HKQ49" s="0"/>
      <c r="HKR49" s="0"/>
      <c r="HKS49" s="0"/>
      <c r="HKT49" s="0"/>
      <c r="HKU49" s="0"/>
      <c r="HKV49" s="0"/>
      <c r="HKW49" s="0"/>
      <c r="HKX49" s="0"/>
      <c r="HKY49" s="0"/>
      <c r="HKZ49" s="0"/>
      <c r="HLA49" s="0"/>
      <c r="HLB49" s="0"/>
      <c r="HLC49" s="0"/>
      <c r="HLD49" s="0"/>
      <c r="HLE49" s="0"/>
      <c r="HLF49" s="0"/>
      <c r="HLG49" s="0"/>
      <c r="HLH49" s="0"/>
      <c r="HLI49" s="0"/>
      <c r="HLJ49" s="0"/>
      <c r="HLK49" s="0"/>
      <c r="HLL49" s="0"/>
      <c r="HLM49" s="0"/>
      <c r="HLN49" s="0"/>
      <c r="HLO49" s="0"/>
      <c r="HLP49" s="0"/>
      <c r="HLQ49" s="0"/>
      <c r="HLR49" s="0"/>
      <c r="HLS49" s="0"/>
      <c r="HLT49" s="0"/>
      <c r="HLU49" s="0"/>
      <c r="HLV49" s="0"/>
      <c r="HLW49" s="0"/>
      <c r="HLX49" s="0"/>
      <c r="HLY49" s="0"/>
      <c r="HLZ49" s="0"/>
      <c r="HMA49" s="0"/>
      <c r="HMB49" s="0"/>
      <c r="HMC49" s="0"/>
      <c r="HMD49" s="0"/>
      <c r="HME49" s="0"/>
      <c r="HMF49" s="0"/>
      <c r="HMG49" s="0"/>
      <c r="HMH49" s="0"/>
      <c r="HMI49" s="0"/>
      <c r="HMJ49" s="0"/>
      <c r="HMK49" s="0"/>
      <c r="HML49" s="0"/>
      <c r="HMM49" s="0"/>
      <c r="HMN49" s="0"/>
      <c r="HMO49" s="0"/>
      <c r="HMP49" s="0"/>
      <c r="HMQ49" s="0"/>
      <c r="HMR49" s="0"/>
      <c r="HMS49" s="0"/>
      <c r="HMT49" s="0"/>
      <c r="HMU49" s="0"/>
      <c r="HMV49" s="0"/>
      <c r="HMW49" s="0"/>
      <c r="HMX49" s="0"/>
      <c r="HMY49" s="0"/>
      <c r="HMZ49" s="0"/>
      <c r="HNA49" s="0"/>
      <c r="HNB49" s="0"/>
      <c r="HNC49" s="0"/>
      <c r="HND49" s="0"/>
      <c r="HNE49" s="0"/>
      <c r="HNF49" s="0"/>
      <c r="HNG49" s="0"/>
      <c r="HNH49" s="0"/>
      <c r="HNI49" s="0"/>
      <c r="HNJ49" s="0"/>
      <c r="HNK49" s="0"/>
      <c r="HNL49" s="0"/>
      <c r="HNM49" s="0"/>
      <c r="HNN49" s="0"/>
      <c r="HNO49" s="0"/>
      <c r="HNP49" s="0"/>
      <c r="HNQ49" s="0"/>
      <c r="HNR49" s="0"/>
      <c r="HNS49" s="0"/>
      <c r="HNT49" s="0"/>
      <c r="HNU49" s="0"/>
      <c r="HNV49" s="0"/>
      <c r="HNW49" s="0"/>
      <c r="HNX49" s="0"/>
      <c r="HNY49" s="0"/>
      <c r="HNZ49" s="0"/>
      <c r="HOA49" s="0"/>
      <c r="HOB49" s="0"/>
      <c r="HOC49" s="0"/>
      <c r="HOD49" s="0"/>
      <c r="HOE49" s="0"/>
      <c r="HOF49" s="0"/>
      <c r="HOG49" s="0"/>
      <c r="HOH49" s="0"/>
      <c r="HOI49" s="0"/>
      <c r="HOJ49" s="0"/>
      <c r="HOK49" s="0"/>
      <c r="HOL49" s="0"/>
      <c r="HOM49" s="0"/>
      <c r="HON49" s="0"/>
      <c r="HOO49" s="0"/>
      <c r="HOP49" s="0"/>
      <c r="HOQ49" s="0"/>
      <c r="HOR49" s="0"/>
      <c r="HOS49" s="0"/>
      <c r="HOT49" s="0"/>
      <c r="HOU49" s="0"/>
      <c r="HOV49" s="0"/>
      <c r="HOW49" s="0"/>
      <c r="HOX49" s="0"/>
      <c r="HOY49" s="0"/>
      <c r="HOZ49" s="0"/>
      <c r="HPA49" s="0"/>
      <c r="HPB49" s="0"/>
      <c r="HPC49" s="0"/>
      <c r="HPD49" s="0"/>
      <c r="HPE49" s="0"/>
      <c r="HPF49" s="0"/>
      <c r="HPG49" s="0"/>
      <c r="HPH49" s="0"/>
      <c r="HPI49" s="0"/>
      <c r="HPJ49" s="0"/>
      <c r="HPK49" s="0"/>
      <c r="HPL49" s="0"/>
      <c r="HPM49" s="0"/>
      <c r="HPN49" s="0"/>
      <c r="HPO49" s="0"/>
      <c r="HPP49" s="0"/>
      <c r="HPQ49" s="0"/>
      <c r="HPR49" s="0"/>
      <c r="HPS49" s="0"/>
      <c r="HPT49" s="0"/>
      <c r="HPU49" s="0"/>
      <c r="HPV49" s="0"/>
      <c r="HPW49" s="0"/>
      <c r="HPX49" s="0"/>
      <c r="HPY49" s="0"/>
      <c r="HPZ49" s="0"/>
      <c r="HQA49" s="0"/>
      <c r="HQB49" s="0"/>
      <c r="HQC49" s="0"/>
      <c r="HQD49" s="0"/>
      <c r="HQE49" s="0"/>
      <c r="HQF49" s="0"/>
      <c r="HQG49" s="0"/>
      <c r="HQH49" s="0"/>
      <c r="HQI49" s="0"/>
      <c r="HQJ49" s="0"/>
      <c r="HQK49" s="0"/>
      <c r="HQL49" s="0"/>
      <c r="HQM49" s="0"/>
      <c r="HQN49" s="0"/>
      <c r="HQO49" s="0"/>
      <c r="HQP49" s="0"/>
      <c r="HQQ49" s="0"/>
      <c r="HQR49" s="0"/>
      <c r="HQS49" s="0"/>
      <c r="HQT49" s="0"/>
      <c r="HQU49" s="0"/>
      <c r="HQV49" s="0"/>
      <c r="HQW49" s="0"/>
      <c r="HQX49" s="0"/>
      <c r="HQY49" s="0"/>
      <c r="HQZ49" s="0"/>
      <c r="HRA49" s="0"/>
      <c r="HRB49" s="0"/>
      <c r="HRC49" s="0"/>
      <c r="HRD49" s="0"/>
      <c r="HRE49" s="0"/>
      <c r="HRF49" s="0"/>
      <c r="HRG49" s="0"/>
      <c r="HRH49" s="0"/>
      <c r="HRI49" s="0"/>
      <c r="HRJ49" s="0"/>
      <c r="HRK49" s="0"/>
      <c r="HRL49" s="0"/>
      <c r="HRM49" s="0"/>
      <c r="HRN49" s="0"/>
      <c r="HRO49" s="0"/>
      <c r="HRP49" s="0"/>
      <c r="HRQ49" s="0"/>
      <c r="HRR49" s="0"/>
      <c r="HRS49" s="0"/>
      <c r="HRT49" s="0"/>
      <c r="HRU49" s="0"/>
      <c r="HRV49" s="0"/>
      <c r="HRW49" s="0"/>
      <c r="HRX49" s="0"/>
      <c r="HRY49" s="0"/>
      <c r="HRZ49" s="0"/>
      <c r="HSA49" s="0"/>
      <c r="HSB49" s="0"/>
      <c r="HSC49" s="0"/>
      <c r="HSD49" s="0"/>
      <c r="HSE49" s="0"/>
      <c r="HSF49" s="0"/>
      <c r="HSG49" s="0"/>
      <c r="HSH49" s="0"/>
      <c r="HSI49" s="0"/>
      <c r="HSJ49" s="0"/>
      <c r="HSK49" s="0"/>
      <c r="HSL49" s="0"/>
      <c r="HSM49" s="0"/>
      <c r="HSN49" s="0"/>
      <c r="HSO49" s="0"/>
      <c r="HSP49" s="0"/>
      <c r="HSQ49" s="0"/>
      <c r="HSR49" s="0"/>
      <c r="HSS49" s="0"/>
      <c r="HST49" s="0"/>
      <c r="HSU49" s="0"/>
      <c r="HSV49" s="0"/>
      <c r="HSW49" s="0"/>
      <c r="HSX49" s="0"/>
      <c r="HSY49" s="0"/>
      <c r="HSZ49" s="0"/>
      <c r="HTA49" s="0"/>
      <c r="HTB49" s="0"/>
      <c r="HTC49" s="0"/>
      <c r="HTD49" s="0"/>
      <c r="HTE49" s="0"/>
      <c r="HTF49" s="0"/>
      <c r="HTG49" s="0"/>
      <c r="HTH49" s="0"/>
      <c r="HTI49" s="0"/>
      <c r="HTJ49" s="0"/>
      <c r="HTK49" s="0"/>
      <c r="HTL49" s="0"/>
      <c r="HTM49" s="0"/>
      <c r="HTN49" s="0"/>
      <c r="HTO49" s="0"/>
      <c r="HTP49" s="0"/>
      <c r="HTQ49" s="0"/>
      <c r="HTR49" s="0"/>
      <c r="HTS49" s="0"/>
      <c r="HTT49" s="0"/>
      <c r="HTU49" s="0"/>
      <c r="HTV49" s="0"/>
      <c r="HTW49" s="0"/>
      <c r="HTX49" s="0"/>
      <c r="HTY49" s="0"/>
      <c r="HTZ49" s="0"/>
      <c r="HUA49" s="0"/>
      <c r="HUB49" s="0"/>
      <c r="HUC49" s="0"/>
      <c r="HUD49" s="0"/>
      <c r="HUE49" s="0"/>
      <c r="HUF49" s="0"/>
      <c r="HUG49" s="0"/>
      <c r="HUH49" s="0"/>
      <c r="HUI49" s="0"/>
      <c r="HUJ49" s="0"/>
      <c r="HUK49" s="0"/>
      <c r="HUL49" s="0"/>
      <c r="HUM49" s="0"/>
      <c r="HUN49" s="0"/>
      <c r="HUO49" s="0"/>
      <c r="HUP49" s="0"/>
      <c r="HUQ49" s="0"/>
      <c r="HUR49" s="0"/>
      <c r="HUS49" s="0"/>
      <c r="HUT49" s="0"/>
      <c r="HUU49" s="0"/>
      <c r="HUV49" s="0"/>
      <c r="HUW49" s="0"/>
      <c r="HUX49" s="0"/>
      <c r="HUY49" s="0"/>
      <c r="HUZ49" s="0"/>
      <c r="HVA49" s="0"/>
      <c r="HVB49" s="0"/>
      <c r="HVC49" s="0"/>
      <c r="HVD49" s="0"/>
      <c r="HVE49" s="0"/>
      <c r="HVF49" s="0"/>
      <c r="HVG49" s="0"/>
      <c r="HVH49" s="0"/>
      <c r="HVI49" s="0"/>
      <c r="HVJ49" s="0"/>
      <c r="HVK49" s="0"/>
      <c r="HVL49" s="0"/>
      <c r="HVM49" s="0"/>
      <c r="HVN49" s="0"/>
      <c r="HVO49" s="0"/>
      <c r="HVP49" s="0"/>
      <c r="HVQ49" s="0"/>
      <c r="HVR49" s="0"/>
      <c r="HVS49" s="0"/>
      <c r="HVT49" s="0"/>
      <c r="HVU49" s="0"/>
      <c r="HVV49" s="0"/>
      <c r="HVW49" s="0"/>
      <c r="HVX49" s="0"/>
      <c r="HVY49" s="0"/>
      <c r="HVZ49" s="0"/>
      <c r="HWA49" s="0"/>
      <c r="HWB49" s="0"/>
      <c r="HWC49" s="0"/>
      <c r="HWD49" s="0"/>
      <c r="HWE49" s="0"/>
      <c r="HWF49" s="0"/>
      <c r="HWG49" s="0"/>
      <c r="HWH49" s="0"/>
      <c r="HWI49" s="0"/>
      <c r="HWJ49" s="0"/>
      <c r="HWK49" s="0"/>
      <c r="HWL49" s="0"/>
      <c r="HWM49" s="0"/>
      <c r="HWN49" s="0"/>
      <c r="HWO49" s="0"/>
      <c r="HWP49" s="0"/>
      <c r="HWQ49" s="0"/>
      <c r="HWR49" s="0"/>
      <c r="HWS49" s="0"/>
      <c r="HWT49" s="0"/>
      <c r="HWU49" s="0"/>
      <c r="HWV49" s="0"/>
      <c r="HWW49" s="0"/>
      <c r="HWX49" s="0"/>
      <c r="HWY49" s="0"/>
      <c r="HWZ49" s="0"/>
      <c r="HXA49" s="0"/>
      <c r="HXB49" s="0"/>
      <c r="HXC49" s="0"/>
      <c r="HXD49" s="0"/>
      <c r="HXE49" s="0"/>
      <c r="HXF49" s="0"/>
      <c r="HXG49" s="0"/>
      <c r="HXH49" s="0"/>
      <c r="HXI49" s="0"/>
      <c r="HXJ49" s="0"/>
      <c r="HXK49" s="0"/>
      <c r="HXL49" s="0"/>
      <c r="HXM49" s="0"/>
      <c r="HXN49" s="0"/>
      <c r="HXO49" s="0"/>
      <c r="HXP49" s="0"/>
      <c r="HXQ49" s="0"/>
      <c r="HXR49" s="0"/>
      <c r="HXS49" s="0"/>
      <c r="HXT49" s="0"/>
      <c r="HXU49" s="0"/>
      <c r="HXV49" s="0"/>
      <c r="HXW49" s="0"/>
      <c r="HXX49" s="0"/>
      <c r="HXY49" s="0"/>
      <c r="HXZ49" s="0"/>
      <c r="HYA49" s="0"/>
      <c r="HYB49" s="0"/>
      <c r="HYC49" s="0"/>
      <c r="HYD49" s="0"/>
      <c r="HYE49" s="0"/>
      <c r="HYF49" s="0"/>
      <c r="HYG49" s="0"/>
      <c r="HYH49" s="0"/>
      <c r="HYI49" s="0"/>
      <c r="HYJ49" s="0"/>
      <c r="HYK49" s="0"/>
      <c r="HYL49" s="0"/>
      <c r="HYM49" s="0"/>
      <c r="HYN49" s="0"/>
      <c r="HYO49" s="0"/>
      <c r="HYP49" s="0"/>
      <c r="HYQ49" s="0"/>
      <c r="HYR49" s="0"/>
      <c r="HYS49" s="0"/>
      <c r="HYT49" s="0"/>
      <c r="HYU49" s="0"/>
      <c r="HYV49" s="0"/>
      <c r="HYW49" s="0"/>
      <c r="HYX49" s="0"/>
      <c r="HYY49" s="0"/>
      <c r="HYZ49" s="0"/>
      <c r="HZA49" s="0"/>
      <c r="HZB49" s="0"/>
      <c r="HZC49" s="0"/>
      <c r="HZD49" s="0"/>
      <c r="HZE49" s="0"/>
      <c r="HZF49" s="0"/>
      <c r="HZG49" s="0"/>
      <c r="HZH49" s="0"/>
      <c r="HZI49" s="0"/>
      <c r="HZJ49" s="0"/>
      <c r="HZK49" s="0"/>
      <c r="HZL49" s="0"/>
      <c r="HZM49" s="0"/>
      <c r="HZN49" s="0"/>
      <c r="HZO49" s="0"/>
      <c r="HZP49" s="0"/>
      <c r="HZQ49" s="0"/>
      <c r="HZR49" s="0"/>
      <c r="HZS49" s="0"/>
      <c r="HZT49" s="0"/>
      <c r="HZU49" s="0"/>
      <c r="HZV49" s="0"/>
      <c r="HZW49" s="0"/>
      <c r="HZX49" s="0"/>
      <c r="HZY49" s="0"/>
      <c r="HZZ49" s="0"/>
      <c r="IAA49" s="0"/>
      <c r="IAB49" s="0"/>
      <c r="IAC49" s="0"/>
      <c r="IAD49" s="0"/>
      <c r="IAE49" s="0"/>
      <c r="IAF49" s="0"/>
      <c r="IAG49" s="0"/>
      <c r="IAH49" s="0"/>
      <c r="IAI49" s="0"/>
      <c r="IAJ49" s="0"/>
      <c r="IAK49" s="0"/>
      <c r="IAL49" s="0"/>
      <c r="IAM49" s="0"/>
      <c r="IAN49" s="0"/>
      <c r="IAO49" s="0"/>
      <c r="IAP49" s="0"/>
      <c r="IAQ49" s="0"/>
      <c r="IAR49" s="0"/>
      <c r="IAS49" s="0"/>
      <c r="IAT49" s="0"/>
      <c r="IAU49" s="0"/>
      <c r="IAV49" s="0"/>
      <c r="IAW49" s="0"/>
      <c r="IAX49" s="0"/>
      <c r="IAY49" s="0"/>
      <c r="IAZ49" s="0"/>
      <c r="IBA49" s="0"/>
      <c r="IBB49" s="0"/>
      <c r="IBC49" s="0"/>
      <c r="IBD49" s="0"/>
      <c r="IBE49" s="0"/>
      <c r="IBF49" s="0"/>
      <c r="IBG49" s="0"/>
      <c r="IBH49" s="0"/>
      <c r="IBI49" s="0"/>
      <c r="IBJ49" s="0"/>
      <c r="IBK49" s="0"/>
      <c r="IBL49" s="0"/>
      <c r="IBM49" s="0"/>
      <c r="IBN49" s="0"/>
      <c r="IBO49" s="0"/>
      <c r="IBP49" s="0"/>
      <c r="IBQ49" s="0"/>
      <c r="IBR49" s="0"/>
      <c r="IBS49" s="0"/>
      <c r="IBT49" s="0"/>
      <c r="IBU49" s="0"/>
      <c r="IBV49" s="0"/>
      <c r="IBW49" s="0"/>
      <c r="IBX49" s="0"/>
      <c r="IBY49" s="0"/>
      <c r="IBZ49" s="0"/>
      <c r="ICA49" s="0"/>
      <c r="ICB49" s="0"/>
      <c r="ICC49" s="0"/>
      <c r="ICD49" s="0"/>
      <c r="ICE49" s="0"/>
      <c r="ICF49" s="0"/>
      <c r="ICG49" s="0"/>
      <c r="ICH49" s="0"/>
      <c r="ICI49" s="0"/>
      <c r="ICJ49" s="0"/>
      <c r="ICK49" s="0"/>
      <c r="ICL49" s="0"/>
      <c r="ICM49" s="0"/>
      <c r="ICN49" s="0"/>
      <c r="ICO49" s="0"/>
      <c r="ICP49" s="0"/>
      <c r="ICQ49" s="0"/>
      <c r="ICR49" s="0"/>
      <c r="ICS49" s="0"/>
      <c r="ICT49" s="0"/>
      <c r="ICU49" s="0"/>
      <c r="ICV49" s="0"/>
      <c r="ICW49" s="0"/>
      <c r="ICX49" s="0"/>
      <c r="ICY49" s="0"/>
      <c r="ICZ49" s="0"/>
      <c r="IDA49" s="0"/>
      <c r="IDB49" s="0"/>
      <c r="IDC49" s="0"/>
      <c r="IDD49" s="0"/>
      <c r="IDE49" s="0"/>
      <c r="IDF49" s="0"/>
      <c r="IDG49" s="0"/>
      <c r="IDH49" s="0"/>
      <c r="IDI49" s="0"/>
      <c r="IDJ49" s="0"/>
      <c r="IDK49" s="0"/>
      <c r="IDL49" s="0"/>
      <c r="IDM49" s="0"/>
      <c r="IDN49" s="0"/>
      <c r="IDO49" s="0"/>
      <c r="IDP49" s="0"/>
      <c r="IDQ49" s="0"/>
      <c r="IDR49" s="0"/>
      <c r="IDS49" s="0"/>
      <c r="IDT49" s="0"/>
      <c r="IDU49" s="0"/>
      <c r="IDV49" s="0"/>
      <c r="IDW49" s="0"/>
      <c r="IDX49" s="0"/>
      <c r="IDY49" s="0"/>
      <c r="IDZ49" s="0"/>
      <c r="IEA49" s="0"/>
      <c r="IEB49" s="0"/>
      <c r="IEC49" s="0"/>
      <c r="IED49" s="0"/>
      <c r="IEE49" s="0"/>
      <c r="IEF49" s="0"/>
      <c r="IEG49" s="0"/>
      <c r="IEH49" s="0"/>
      <c r="IEI49" s="0"/>
      <c r="IEJ49" s="0"/>
      <c r="IEK49" s="0"/>
      <c r="IEL49" s="0"/>
      <c r="IEM49" s="0"/>
      <c r="IEN49" s="0"/>
      <c r="IEO49" s="0"/>
      <c r="IEP49" s="0"/>
      <c r="IEQ49" s="0"/>
      <c r="IER49" s="0"/>
      <c r="IES49" s="0"/>
      <c r="IET49" s="0"/>
      <c r="IEU49" s="0"/>
      <c r="IEV49" s="0"/>
      <c r="IEW49" s="0"/>
      <c r="IEX49" s="0"/>
      <c r="IEY49" s="0"/>
      <c r="IEZ49" s="0"/>
      <c r="IFA49" s="0"/>
      <c r="IFB49" s="0"/>
      <c r="IFC49" s="0"/>
      <c r="IFD49" s="0"/>
      <c r="IFE49" s="0"/>
      <c r="IFF49" s="0"/>
      <c r="IFG49" s="0"/>
      <c r="IFH49" s="0"/>
      <c r="IFI49" s="0"/>
      <c r="IFJ49" s="0"/>
      <c r="IFK49" s="0"/>
      <c r="IFL49" s="0"/>
      <c r="IFM49" s="0"/>
      <c r="IFN49" s="0"/>
      <c r="IFO49" s="0"/>
      <c r="IFP49" s="0"/>
      <c r="IFQ49" s="0"/>
      <c r="IFR49" s="0"/>
      <c r="IFS49" s="0"/>
      <c r="IFT49" s="0"/>
      <c r="IFU49" s="0"/>
      <c r="IFV49" s="0"/>
      <c r="IFW49" s="0"/>
      <c r="IFX49" s="0"/>
      <c r="IFY49" s="0"/>
      <c r="IFZ49" s="0"/>
      <c r="IGA49" s="0"/>
      <c r="IGB49" s="0"/>
      <c r="IGC49" s="0"/>
      <c r="IGD49" s="0"/>
      <c r="IGE49" s="0"/>
      <c r="IGF49" s="0"/>
      <c r="IGG49" s="0"/>
      <c r="IGH49" s="0"/>
      <c r="IGI49" s="0"/>
      <c r="IGJ49" s="0"/>
      <c r="IGK49" s="0"/>
      <c r="IGL49" s="0"/>
      <c r="IGM49" s="0"/>
      <c r="IGN49" s="0"/>
      <c r="IGO49" s="0"/>
      <c r="IGP49" s="0"/>
      <c r="IGQ49" s="0"/>
      <c r="IGR49" s="0"/>
      <c r="IGS49" s="0"/>
      <c r="IGT49" s="0"/>
      <c r="IGU49" s="0"/>
      <c r="IGV49" s="0"/>
      <c r="IGW49" s="0"/>
      <c r="IGX49" s="0"/>
      <c r="IGY49" s="0"/>
      <c r="IGZ49" s="0"/>
      <c r="IHA49" s="0"/>
      <c r="IHB49" s="0"/>
      <c r="IHC49" s="0"/>
      <c r="IHD49" s="0"/>
      <c r="IHE49" s="0"/>
      <c r="IHF49" s="0"/>
      <c r="IHG49" s="0"/>
      <c r="IHH49" s="0"/>
      <c r="IHI49" s="0"/>
      <c r="IHJ49" s="0"/>
      <c r="IHK49" s="0"/>
      <c r="IHL49" s="0"/>
      <c r="IHM49" s="0"/>
      <c r="IHN49" s="0"/>
      <c r="IHO49" s="0"/>
      <c r="IHP49" s="0"/>
      <c r="IHQ49" s="0"/>
      <c r="IHR49" s="0"/>
      <c r="IHS49" s="0"/>
      <c r="IHT49" s="0"/>
      <c r="IHU49" s="0"/>
      <c r="IHV49" s="0"/>
      <c r="IHW49" s="0"/>
      <c r="IHX49" s="0"/>
      <c r="IHY49" s="0"/>
      <c r="IHZ49" s="0"/>
      <c r="IIA49" s="0"/>
      <c r="IIB49" s="0"/>
      <c r="IIC49" s="0"/>
      <c r="IID49" s="0"/>
      <c r="IIE49" s="0"/>
      <c r="IIF49" s="0"/>
      <c r="IIG49" s="0"/>
      <c r="IIH49" s="0"/>
      <c r="III49" s="0"/>
      <c r="IIJ49" s="0"/>
      <c r="IIK49" s="0"/>
      <c r="IIL49" s="0"/>
      <c r="IIM49" s="0"/>
      <c r="IIN49" s="0"/>
      <c r="IIO49" s="0"/>
      <c r="IIP49" s="0"/>
      <c r="IIQ49" s="0"/>
      <c r="IIR49" s="0"/>
      <c r="IIS49" s="0"/>
      <c r="IIT49" s="0"/>
      <c r="IIU49" s="0"/>
      <c r="IIV49" s="0"/>
      <c r="IIW49" s="0"/>
      <c r="IIX49" s="0"/>
      <c r="IIY49" s="0"/>
      <c r="IIZ49" s="0"/>
      <c r="IJA49" s="0"/>
      <c r="IJB49" s="0"/>
      <c r="IJC49" s="0"/>
      <c r="IJD49" s="0"/>
      <c r="IJE49" s="0"/>
      <c r="IJF49" s="0"/>
      <c r="IJG49" s="0"/>
      <c r="IJH49" s="0"/>
      <c r="IJI49" s="0"/>
      <c r="IJJ49" s="0"/>
      <c r="IJK49" s="0"/>
      <c r="IJL49" s="0"/>
      <c r="IJM49" s="0"/>
      <c r="IJN49" s="0"/>
      <c r="IJO49" s="0"/>
      <c r="IJP49" s="0"/>
      <c r="IJQ49" s="0"/>
      <c r="IJR49" s="0"/>
      <c r="IJS49" s="0"/>
      <c r="IJT49" s="0"/>
      <c r="IJU49" s="0"/>
      <c r="IJV49" s="0"/>
      <c r="IJW49" s="0"/>
      <c r="IJX49" s="0"/>
      <c r="IJY49" s="0"/>
      <c r="IJZ49" s="0"/>
      <c r="IKA49" s="0"/>
      <c r="IKB49" s="0"/>
      <c r="IKC49" s="0"/>
      <c r="IKD49" s="0"/>
      <c r="IKE49" s="0"/>
      <c r="IKF49" s="0"/>
      <c r="IKG49" s="0"/>
      <c r="IKH49" s="0"/>
      <c r="IKI49" s="0"/>
      <c r="IKJ49" s="0"/>
      <c r="IKK49" s="0"/>
      <c r="IKL49" s="0"/>
      <c r="IKM49" s="0"/>
      <c r="IKN49" s="0"/>
      <c r="IKO49" s="0"/>
      <c r="IKP49" s="0"/>
      <c r="IKQ49" s="0"/>
      <c r="IKR49" s="0"/>
      <c r="IKS49" s="0"/>
      <c r="IKT49" s="0"/>
      <c r="IKU49" s="0"/>
      <c r="IKV49" s="0"/>
      <c r="IKW49" s="0"/>
      <c r="IKX49" s="0"/>
      <c r="IKY49" s="0"/>
      <c r="IKZ49" s="0"/>
      <c r="ILA49" s="0"/>
      <c r="ILB49" s="0"/>
      <c r="ILC49" s="0"/>
      <c r="ILD49" s="0"/>
      <c r="ILE49" s="0"/>
      <c r="ILF49" s="0"/>
      <c r="ILG49" s="0"/>
      <c r="ILH49" s="0"/>
      <c r="ILI49" s="0"/>
      <c r="ILJ49" s="0"/>
      <c r="ILK49" s="0"/>
      <c r="ILL49" s="0"/>
      <c r="ILM49" s="0"/>
      <c r="ILN49" s="0"/>
      <c r="ILO49" s="0"/>
      <c r="ILP49" s="0"/>
      <c r="ILQ49" s="0"/>
      <c r="ILR49" s="0"/>
      <c r="ILS49" s="0"/>
      <c r="ILT49" s="0"/>
      <c r="ILU49" s="0"/>
      <c r="ILV49" s="0"/>
      <c r="ILW49" s="0"/>
      <c r="ILX49" s="0"/>
      <c r="ILY49" s="0"/>
      <c r="ILZ49" s="0"/>
      <c r="IMA49" s="0"/>
      <c r="IMB49" s="0"/>
      <c r="IMC49" s="0"/>
      <c r="IMD49" s="0"/>
      <c r="IME49" s="0"/>
      <c r="IMF49" s="0"/>
      <c r="IMG49" s="0"/>
      <c r="IMH49" s="0"/>
      <c r="IMI49" s="0"/>
      <c r="IMJ49" s="0"/>
      <c r="IMK49" s="0"/>
      <c r="IML49" s="0"/>
      <c r="IMM49" s="0"/>
      <c r="IMN49" s="0"/>
      <c r="IMO49" s="0"/>
      <c r="IMP49" s="0"/>
      <c r="IMQ49" s="0"/>
      <c r="IMR49" s="0"/>
      <c r="IMS49" s="0"/>
      <c r="IMT49" s="0"/>
      <c r="IMU49" s="0"/>
      <c r="IMV49" s="0"/>
      <c r="IMW49" s="0"/>
      <c r="IMX49" s="0"/>
      <c r="IMY49" s="0"/>
      <c r="IMZ49" s="0"/>
      <c r="INA49" s="0"/>
      <c r="INB49" s="0"/>
      <c r="INC49" s="0"/>
      <c r="IND49" s="0"/>
      <c r="INE49" s="0"/>
      <c r="INF49" s="0"/>
      <c r="ING49" s="0"/>
      <c r="INH49" s="0"/>
      <c r="INI49" s="0"/>
      <c r="INJ49" s="0"/>
      <c r="INK49" s="0"/>
      <c r="INL49" s="0"/>
      <c r="INM49" s="0"/>
      <c r="INN49" s="0"/>
      <c r="INO49" s="0"/>
      <c r="INP49" s="0"/>
      <c r="INQ49" s="0"/>
      <c r="INR49" s="0"/>
      <c r="INS49" s="0"/>
      <c r="INT49" s="0"/>
      <c r="INU49" s="0"/>
      <c r="INV49" s="0"/>
      <c r="INW49" s="0"/>
      <c r="INX49" s="0"/>
      <c r="INY49" s="0"/>
      <c r="INZ49" s="0"/>
      <c r="IOA49" s="0"/>
      <c r="IOB49" s="0"/>
      <c r="IOC49" s="0"/>
      <c r="IOD49" s="0"/>
      <c r="IOE49" s="0"/>
      <c r="IOF49" s="0"/>
      <c r="IOG49" s="0"/>
      <c r="IOH49" s="0"/>
      <c r="IOI49" s="0"/>
      <c r="IOJ49" s="0"/>
      <c r="IOK49" s="0"/>
      <c r="IOL49" s="0"/>
      <c r="IOM49" s="0"/>
      <c r="ION49" s="0"/>
      <c r="IOO49" s="0"/>
      <c r="IOP49" s="0"/>
      <c r="IOQ49" s="0"/>
      <c r="IOR49" s="0"/>
      <c r="IOS49" s="0"/>
      <c r="IOT49" s="0"/>
      <c r="IOU49" s="0"/>
      <c r="IOV49" s="0"/>
      <c r="IOW49" s="0"/>
      <c r="IOX49" s="0"/>
      <c r="IOY49" s="0"/>
      <c r="IOZ49" s="0"/>
      <c r="IPA49" s="0"/>
      <c r="IPB49" s="0"/>
      <c r="IPC49" s="0"/>
      <c r="IPD49" s="0"/>
      <c r="IPE49" s="0"/>
      <c r="IPF49" s="0"/>
      <c r="IPG49" s="0"/>
      <c r="IPH49" s="0"/>
      <c r="IPI49" s="0"/>
      <c r="IPJ49" s="0"/>
      <c r="IPK49" s="0"/>
      <c r="IPL49" s="0"/>
      <c r="IPM49" s="0"/>
      <c r="IPN49" s="0"/>
      <c r="IPO49" s="0"/>
      <c r="IPP49" s="0"/>
      <c r="IPQ49" s="0"/>
      <c r="IPR49" s="0"/>
      <c r="IPS49" s="0"/>
      <c r="IPT49" s="0"/>
      <c r="IPU49" s="0"/>
      <c r="IPV49" s="0"/>
      <c r="IPW49" s="0"/>
      <c r="IPX49" s="0"/>
      <c r="IPY49" s="0"/>
      <c r="IPZ49" s="0"/>
      <c r="IQA49" s="0"/>
      <c r="IQB49" s="0"/>
      <c r="IQC49" s="0"/>
      <c r="IQD49" s="0"/>
      <c r="IQE49" s="0"/>
      <c r="IQF49" s="0"/>
      <c r="IQG49" s="0"/>
      <c r="IQH49" s="0"/>
      <c r="IQI49" s="0"/>
      <c r="IQJ49" s="0"/>
      <c r="IQK49" s="0"/>
      <c r="IQL49" s="0"/>
      <c r="IQM49" s="0"/>
      <c r="IQN49" s="0"/>
      <c r="IQO49" s="0"/>
      <c r="IQP49" s="0"/>
      <c r="IQQ49" s="0"/>
      <c r="IQR49" s="0"/>
      <c r="IQS49" s="0"/>
      <c r="IQT49" s="0"/>
      <c r="IQU49" s="0"/>
      <c r="IQV49" s="0"/>
      <c r="IQW49" s="0"/>
      <c r="IQX49" s="0"/>
      <c r="IQY49" s="0"/>
      <c r="IQZ49" s="0"/>
      <c r="IRA49" s="0"/>
      <c r="IRB49" s="0"/>
      <c r="IRC49" s="0"/>
      <c r="IRD49" s="0"/>
      <c r="IRE49" s="0"/>
      <c r="IRF49" s="0"/>
      <c r="IRG49" s="0"/>
      <c r="IRH49" s="0"/>
      <c r="IRI49" s="0"/>
      <c r="IRJ49" s="0"/>
      <c r="IRK49" s="0"/>
      <c r="IRL49" s="0"/>
      <c r="IRM49" s="0"/>
      <c r="IRN49" s="0"/>
      <c r="IRO49" s="0"/>
      <c r="IRP49" s="0"/>
      <c r="IRQ49" s="0"/>
      <c r="IRR49" s="0"/>
      <c r="IRS49" s="0"/>
      <c r="IRT49" s="0"/>
      <c r="IRU49" s="0"/>
      <c r="IRV49" s="0"/>
      <c r="IRW49" s="0"/>
      <c r="IRX49" s="0"/>
      <c r="IRY49" s="0"/>
      <c r="IRZ49" s="0"/>
      <c r="ISA49" s="0"/>
      <c r="ISB49" s="0"/>
      <c r="ISC49" s="0"/>
      <c r="ISD49" s="0"/>
      <c r="ISE49" s="0"/>
      <c r="ISF49" s="0"/>
      <c r="ISG49" s="0"/>
      <c r="ISH49" s="0"/>
      <c r="ISI49" s="0"/>
      <c r="ISJ49" s="0"/>
      <c r="ISK49" s="0"/>
      <c r="ISL49" s="0"/>
      <c r="ISM49" s="0"/>
      <c r="ISN49" s="0"/>
      <c r="ISO49" s="0"/>
      <c r="ISP49" s="0"/>
      <c r="ISQ49" s="0"/>
      <c r="ISR49" s="0"/>
      <c r="ISS49" s="0"/>
      <c r="IST49" s="0"/>
      <c r="ISU49" s="0"/>
      <c r="ISV49" s="0"/>
      <c r="ISW49" s="0"/>
      <c r="ISX49" s="0"/>
      <c r="ISY49" s="0"/>
      <c r="ISZ49" s="0"/>
      <c r="ITA49" s="0"/>
      <c r="ITB49" s="0"/>
      <c r="ITC49" s="0"/>
      <c r="ITD49" s="0"/>
      <c r="ITE49" s="0"/>
      <c r="ITF49" s="0"/>
      <c r="ITG49" s="0"/>
      <c r="ITH49" s="0"/>
      <c r="ITI49" s="0"/>
      <c r="ITJ49" s="0"/>
      <c r="ITK49" s="0"/>
      <c r="ITL49" s="0"/>
      <c r="ITM49" s="0"/>
      <c r="ITN49" s="0"/>
      <c r="ITO49" s="0"/>
      <c r="ITP49" s="0"/>
      <c r="ITQ49" s="0"/>
      <c r="ITR49" s="0"/>
      <c r="ITS49" s="0"/>
      <c r="ITT49" s="0"/>
      <c r="ITU49" s="0"/>
      <c r="ITV49" s="0"/>
      <c r="ITW49" s="0"/>
      <c r="ITX49" s="0"/>
      <c r="ITY49" s="0"/>
      <c r="ITZ49" s="0"/>
      <c r="IUA49" s="0"/>
      <c r="IUB49" s="0"/>
      <c r="IUC49" s="0"/>
      <c r="IUD49" s="0"/>
      <c r="IUE49" s="0"/>
      <c r="IUF49" s="0"/>
      <c r="IUG49" s="0"/>
      <c r="IUH49" s="0"/>
      <c r="IUI49" s="0"/>
      <c r="IUJ49" s="0"/>
      <c r="IUK49" s="0"/>
      <c r="IUL49" s="0"/>
      <c r="IUM49" s="0"/>
      <c r="IUN49" s="0"/>
      <c r="IUO49" s="0"/>
      <c r="IUP49" s="0"/>
      <c r="IUQ49" s="0"/>
      <c r="IUR49" s="0"/>
      <c r="IUS49" s="0"/>
      <c r="IUT49" s="0"/>
      <c r="IUU49" s="0"/>
      <c r="IUV49" s="0"/>
      <c r="IUW49" s="0"/>
      <c r="IUX49" s="0"/>
      <c r="IUY49" s="0"/>
      <c r="IUZ49" s="0"/>
      <c r="IVA49" s="0"/>
      <c r="IVB49" s="0"/>
      <c r="IVC49" s="0"/>
      <c r="IVD49" s="0"/>
      <c r="IVE49" s="0"/>
      <c r="IVF49" s="0"/>
      <c r="IVG49" s="0"/>
      <c r="IVH49" s="0"/>
      <c r="IVI49" s="0"/>
      <c r="IVJ49" s="0"/>
      <c r="IVK49" s="0"/>
      <c r="IVL49" s="0"/>
      <c r="IVM49" s="0"/>
      <c r="IVN49" s="0"/>
      <c r="IVO49" s="0"/>
      <c r="IVP49" s="0"/>
      <c r="IVQ49" s="0"/>
      <c r="IVR49" s="0"/>
      <c r="IVS49" s="0"/>
      <c r="IVT49" s="0"/>
      <c r="IVU49" s="0"/>
      <c r="IVV49" s="0"/>
      <c r="IVW49" s="0"/>
      <c r="IVX49" s="0"/>
      <c r="IVY49" s="0"/>
      <c r="IVZ49" s="0"/>
      <c r="IWA49" s="0"/>
      <c r="IWB49" s="0"/>
      <c r="IWC49" s="0"/>
      <c r="IWD49" s="0"/>
      <c r="IWE49" s="0"/>
      <c r="IWF49" s="0"/>
      <c r="IWG49" s="0"/>
      <c r="IWH49" s="0"/>
      <c r="IWI49" s="0"/>
      <c r="IWJ49" s="0"/>
      <c r="IWK49" s="0"/>
      <c r="IWL49" s="0"/>
      <c r="IWM49" s="0"/>
      <c r="IWN49" s="0"/>
      <c r="IWO49" s="0"/>
      <c r="IWP49" s="0"/>
      <c r="IWQ49" s="0"/>
      <c r="IWR49" s="0"/>
      <c r="IWS49" s="0"/>
      <c r="IWT49" s="0"/>
      <c r="IWU49" s="0"/>
      <c r="IWV49" s="0"/>
      <c r="IWW49" s="0"/>
      <c r="IWX49" s="0"/>
      <c r="IWY49" s="0"/>
      <c r="IWZ49" s="0"/>
      <c r="IXA49" s="0"/>
      <c r="IXB49" s="0"/>
      <c r="IXC49" s="0"/>
      <c r="IXD49" s="0"/>
      <c r="IXE49" s="0"/>
      <c r="IXF49" s="0"/>
      <c r="IXG49" s="0"/>
      <c r="IXH49" s="0"/>
      <c r="IXI49" s="0"/>
      <c r="IXJ49" s="0"/>
      <c r="IXK49" s="0"/>
      <c r="IXL49" s="0"/>
      <c r="IXM49" s="0"/>
      <c r="IXN49" s="0"/>
      <c r="IXO49" s="0"/>
      <c r="IXP49" s="0"/>
      <c r="IXQ49" s="0"/>
      <c r="IXR49" s="0"/>
      <c r="IXS49" s="0"/>
      <c r="IXT49" s="0"/>
      <c r="IXU49" s="0"/>
      <c r="IXV49" s="0"/>
      <c r="IXW49" s="0"/>
      <c r="IXX49" s="0"/>
      <c r="IXY49" s="0"/>
      <c r="IXZ49" s="0"/>
      <c r="IYA49" s="0"/>
      <c r="IYB49" s="0"/>
      <c r="IYC49" s="0"/>
      <c r="IYD49" s="0"/>
      <c r="IYE49" s="0"/>
      <c r="IYF49" s="0"/>
      <c r="IYG49" s="0"/>
      <c r="IYH49" s="0"/>
      <c r="IYI49" s="0"/>
      <c r="IYJ49" s="0"/>
      <c r="IYK49" s="0"/>
      <c r="IYL49" s="0"/>
      <c r="IYM49" s="0"/>
      <c r="IYN49" s="0"/>
      <c r="IYO49" s="0"/>
      <c r="IYP49" s="0"/>
      <c r="IYQ49" s="0"/>
      <c r="IYR49" s="0"/>
      <c r="IYS49" s="0"/>
      <c r="IYT49" s="0"/>
      <c r="IYU49" s="0"/>
      <c r="IYV49" s="0"/>
      <c r="IYW49" s="0"/>
      <c r="IYX49" s="0"/>
      <c r="IYY49" s="0"/>
      <c r="IYZ49" s="0"/>
      <c r="IZA49" s="0"/>
      <c r="IZB49" s="0"/>
      <c r="IZC49" s="0"/>
      <c r="IZD49" s="0"/>
      <c r="IZE49" s="0"/>
      <c r="IZF49" s="0"/>
      <c r="IZG49" s="0"/>
      <c r="IZH49" s="0"/>
      <c r="IZI49" s="0"/>
      <c r="IZJ49" s="0"/>
      <c r="IZK49" s="0"/>
      <c r="IZL49" s="0"/>
      <c r="IZM49" s="0"/>
      <c r="IZN49" s="0"/>
      <c r="IZO49" s="0"/>
      <c r="IZP49" s="0"/>
      <c r="IZQ49" s="0"/>
      <c r="IZR49" s="0"/>
      <c r="IZS49" s="0"/>
      <c r="IZT49" s="0"/>
      <c r="IZU49" s="0"/>
      <c r="IZV49" s="0"/>
      <c r="IZW49" s="0"/>
      <c r="IZX49" s="0"/>
      <c r="IZY49" s="0"/>
      <c r="IZZ49" s="0"/>
      <c r="JAA49" s="0"/>
      <c r="JAB49" s="0"/>
      <c r="JAC49" s="0"/>
      <c r="JAD49" s="0"/>
      <c r="JAE49" s="0"/>
      <c r="JAF49" s="0"/>
      <c r="JAG49" s="0"/>
      <c r="JAH49" s="0"/>
      <c r="JAI49" s="0"/>
      <c r="JAJ49" s="0"/>
      <c r="JAK49" s="0"/>
      <c r="JAL49" s="0"/>
      <c r="JAM49" s="0"/>
      <c r="JAN49" s="0"/>
      <c r="JAO49" s="0"/>
      <c r="JAP49" s="0"/>
      <c r="JAQ49" s="0"/>
      <c r="JAR49" s="0"/>
      <c r="JAS49" s="0"/>
      <c r="JAT49" s="0"/>
      <c r="JAU49" s="0"/>
      <c r="JAV49" s="0"/>
      <c r="JAW49" s="0"/>
      <c r="JAX49" s="0"/>
      <c r="JAY49" s="0"/>
      <c r="JAZ49" s="0"/>
      <c r="JBA49" s="0"/>
      <c r="JBB49" s="0"/>
      <c r="JBC49" s="0"/>
      <c r="JBD49" s="0"/>
      <c r="JBE49" s="0"/>
      <c r="JBF49" s="0"/>
      <c r="JBG49" s="0"/>
      <c r="JBH49" s="0"/>
      <c r="JBI49" s="0"/>
      <c r="JBJ49" s="0"/>
      <c r="JBK49" s="0"/>
      <c r="JBL49" s="0"/>
      <c r="JBM49" s="0"/>
      <c r="JBN49" s="0"/>
      <c r="JBO49" s="0"/>
      <c r="JBP49" s="0"/>
      <c r="JBQ49" s="0"/>
      <c r="JBR49" s="0"/>
      <c r="JBS49" s="0"/>
      <c r="JBT49" s="0"/>
      <c r="JBU49" s="0"/>
      <c r="JBV49" s="0"/>
      <c r="JBW49" s="0"/>
      <c r="JBX49" s="0"/>
      <c r="JBY49" s="0"/>
      <c r="JBZ49" s="0"/>
      <c r="JCA49" s="0"/>
      <c r="JCB49" s="0"/>
      <c r="JCC49" s="0"/>
      <c r="JCD49" s="0"/>
      <c r="JCE49" s="0"/>
      <c r="JCF49" s="0"/>
      <c r="JCG49" s="0"/>
      <c r="JCH49" s="0"/>
      <c r="JCI49" s="0"/>
      <c r="JCJ49" s="0"/>
      <c r="JCK49" s="0"/>
      <c r="JCL49" s="0"/>
      <c r="JCM49" s="0"/>
      <c r="JCN49" s="0"/>
      <c r="JCO49" s="0"/>
      <c r="JCP49" s="0"/>
      <c r="JCQ49" s="0"/>
      <c r="JCR49" s="0"/>
      <c r="JCS49" s="0"/>
      <c r="JCT49" s="0"/>
      <c r="JCU49" s="0"/>
      <c r="JCV49" s="0"/>
      <c r="JCW49" s="0"/>
      <c r="JCX49" s="0"/>
      <c r="JCY49" s="0"/>
      <c r="JCZ49" s="0"/>
      <c r="JDA49" s="0"/>
      <c r="JDB49" s="0"/>
      <c r="JDC49" s="0"/>
      <c r="JDD49" s="0"/>
      <c r="JDE49" s="0"/>
      <c r="JDF49" s="0"/>
      <c r="JDG49" s="0"/>
      <c r="JDH49" s="0"/>
      <c r="JDI49" s="0"/>
      <c r="JDJ49" s="0"/>
      <c r="JDK49" s="0"/>
      <c r="JDL49" s="0"/>
      <c r="JDM49" s="0"/>
      <c r="JDN49" s="0"/>
      <c r="JDO49" s="0"/>
      <c r="JDP49" s="0"/>
      <c r="JDQ49" s="0"/>
      <c r="JDR49" s="0"/>
      <c r="JDS49" s="0"/>
      <c r="JDT49" s="0"/>
      <c r="JDU49" s="0"/>
      <c r="JDV49" s="0"/>
      <c r="JDW49" s="0"/>
      <c r="JDX49" s="0"/>
      <c r="JDY49" s="0"/>
      <c r="JDZ49" s="0"/>
      <c r="JEA49" s="0"/>
      <c r="JEB49" s="0"/>
      <c r="JEC49" s="0"/>
      <c r="JED49" s="0"/>
      <c r="JEE49" s="0"/>
      <c r="JEF49" s="0"/>
      <c r="JEG49" s="0"/>
      <c r="JEH49" s="0"/>
      <c r="JEI49" s="0"/>
      <c r="JEJ49" s="0"/>
      <c r="JEK49" s="0"/>
      <c r="JEL49" s="0"/>
      <c r="JEM49" s="0"/>
      <c r="JEN49" s="0"/>
      <c r="JEO49" s="0"/>
      <c r="JEP49" s="0"/>
      <c r="JEQ49" s="0"/>
      <c r="JER49" s="0"/>
      <c r="JES49" s="0"/>
      <c r="JET49" s="0"/>
      <c r="JEU49" s="0"/>
      <c r="JEV49" s="0"/>
      <c r="JEW49" s="0"/>
      <c r="JEX49" s="0"/>
      <c r="JEY49" s="0"/>
      <c r="JEZ49" s="0"/>
      <c r="JFA49" s="0"/>
      <c r="JFB49" s="0"/>
      <c r="JFC49" s="0"/>
      <c r="JFD49" s="0"/>
      <c r="JFE49" s="0"/>
      <c r="JFF49" s="0"/>
      <c r="JFG49" s="0"/>
      <c r="JFH49" s="0"/>
      <c r="JFI49" s="0"/>
      <c r="JFJ49" s="0"/>
      <c r="JFK49" s="0"/>
      <c r="JFL49" s="0"/>
      <c r="JFM49" s="0"/>
      <c r="JFN49" s="0"/>
      <c r="JFO49" s="0"/>
      <c r="JFP49" s="0"/>
      <c r="JFQ49" s="0"/>
      <c r="JFR49" s="0"/>
      <c r="JFS49" s="0"/>
      <c r="JFT49" s="0"/>
      <c r="JFU49" s="0"/>
      <c r="JFV49" s="0"/>
      <c r="JFW49" s="0"/>
      <c r="JFX49" s="0"/>
      <c r="JFY49" s="0"/>
      <c r="JFZ49" s="0"/>
      <c r="JGA49" s="0"/>
      <c r="JGB49" s="0"/>
      <c r="JGC49" s="0"/>
      <c r="JGD49" s="0"/>
      <c r="JGE49" s="0"/>
      <c r="JGF49" s="0"/>
      <c r="JGG49" s="0"/>
      <c r="JGH49" s="0"/>
      <c r="JGI49" s="0"/>
      <c r="JGJ49" s="0"/>
      <c r="JGK49" s="0"/>
      <c r="JGL49" s="0"/>
      <c r="JGM49" s="0"/>
      <c r="JGN49" s="0"/>
      <c r="JGO49" s="0"/>
      <c r="JGP49" s="0"/>
      <c r="JGQ49" s="0"/>
      <c r="JGR49" s="0"/>
      <c r="JGS49" s="0"/>
      <c r="JGT49" s="0"/>
      <c r="JGU49" s="0"/>
      <c r="JGV49" s="0"/>
      <c r="JGW49" s="0"/>
      <c r="JGX49" s="0"/>
      <c r="JGY49" s="0"/>
      <c r="JGZ49" s="0"/>
      <c r="JHA49" s="0"/>
      <c r="JHB49" s="0"/>
      <c r="JHC49" s="0"/>
      <c r="JHD49" s="0"/>
      <c r="JHE49" s="0"/>
      <c r="JHF49" s="0"/>
      <c r="JHG49" s="0"/>
      <c r="JHH49" s="0"/>
      <c r="JHI49" s="0"/>
      <c r="JHJ49" s="0"/>
      <c r="JHK49" s="0"/>
      <c r="JHL49" s="0"/>
      <c r="JHM49" s="0"/>
      <c r="JHN49" s="0"/>
      <c r="JHO49" s="0"/>
      <c r="JHP49" s="0"/>
      <c r="JHQ49" s="0"/>
      <c r="JHR49" s="0"/>
      <c r="JHS49" s="0"/>
      <c r="JHT49" s="0"/>
      <c r="JHU49" s="0"/>
      <c r="JHV49" s="0"/>
      <c r="JHW49" s="0"/>
      <c r="JHX49" s="0"/>
      <c r="JHY49" s="0"/>
      <c r="JHZ49" s="0"/>
      <c r="JIA49" s="0"/>
      <c r="JIB49" s="0"/>
      <c r="JIC49" s="0"/>
      <c r="JID49" s="0"/>
      <c r="JIE49" s="0"/>
      <c r="JIF49" s="0"/>
      <c r="JIG49" s="0"/>
      <c r="JIH49" s="0"/>
      <c r="JII49" s="0"/>
      <c r="JIJ49" s="0"/>
      <c r="JIK49" s="0"/>
      <c r="JIL49" s="0"/>
      <c r="JIM49" s="0"/>
      <c r="JIN49" s="0"/>
      <c r="JIO49" s="0"/>
      <c r="JIP49" s="0"/>
      <c r="JIQ49" s="0"/>
      <c r="JIR49" s="0"/>
      <c r="JIS49" s="0"/>
      <c r="JIT49" s="0"/>
      <c r="JIU49" s="0"/>
      <c r="JIV49" s="0"/>
      <c r="JIW49" s="0"/>
      <c r="JIX49" s="0"/>
      <c r="JIY49" s="0"/>
      <c r="JIZ49" s="0"/>
      <c r="JJA49" s="0"/>
      <c r="JJB49" s="0"/>
      <c r="JJC49" s="0"/>
      <c r="JJD49" s="0"/>
      <c r="JJE49" s="0"/>
      <c r="JJF49" s="0"/>
      <c r="JJG49" s="0"/>
      <c r="JJH49" s="0"/>
      <c r="JJI49" s="0"/>
      <c r="JJJ49" s="0"/>
      <c r="JJK49" s="0"/>
      <c r="JJL49" s="0"/>
      <c r="JJM49" s="0"/>
      <c r="JJN49" s="0"/>
      <c r="JJO49" s="0"/>
      <c r="JJP49" s="0"/>
      <c r="JJQ49" s="0"/>
      <c r="JJR49" s="0"/>
      <c r="JJS49" s="0"/>
      <c r="JJT49" s="0"/>
      <c r="JJU49" s="0"/>
      <c r="JJV49" s="0"/>
      <c r="JJW49" s="0"/>
      <c r="JJX49" s="0"/>
      <c r="JJY49" s="0"/>
      <c r="JJZ49" s="0"/>
      <c r="JKA49" s="0"/>
      <c r="JKB49" s="0"/>
      <c r="JKC49" s="0"/>
      <c r="JKD49" s="0"/>
      <c r="JKE49" s="0"/>
      <c r="JKF49" s="0"/>
      <c r="JKG49" s="0"/>
      <c r="JKH49" s="0"/>
      <c r="JKI49" s="0"/>
      <c r="JKJ49" s="0"/>
      <c r="JKK49" s="0"/>
      <c r="JKL49" s="0"/>
      <c r="JKM49" s="0"/>
      <c r="JKN49" s="0"/>
      <c r="JKO49" s="0"/>
      <c r="JKP49" s="0"/>
      <c r="JKQ49" s="0"/>
      <c r="JKR49" s="0"/>
      <c r="JKS49" s="0"/>
      <c r="JKT49" s="0"/>
      <c r="JKU49" s="0"/>
      <c r="JKV49" s="0"/>
      <c r="JKW49" s="0"/>
      <c r="JKX49" s="0"/>
      <c r="JKY49" s="0"/>
      <c r="JKZ49" s="0"/>
      <c r="JLA49" s="0"/>
      <c r="JLB49" s="0"/>
      <c r="JLC49" s="0"/>
      <c r="JLD49" s="0"/>
      <c r="JLE49" s="0"/>
      <c r="JLF49" s="0"/>
      <c r="JLG49" s="0"/>
      <c r="JLH49" s="0"/>
      <c r="JLI49" s="0"/>
      <c r="JLJ49" s="0"/>
      <c r="JLK49" s="0"/>
      <c r="JLL49" s="0"/>
      <c r="JLM49" s="0"/>
      <c r="JLN49" s="0"/>
      <c r="JLO49" s="0"/>
      <c r="JLP49" s="0"/>
      <c r="JLQ49" s="0"/>
      <c r="JLR49" s="0"/>
      <c r="JLS49" s="0"/>
      <c r="JLT49" s="0"/>
      <c r="JLU49" s="0"/>
      <c r="JLV49" s="0"/>
      <c r="JLW49" s="0"/>
      <c r="JLX49" s="0"/>
      <c r="JLY49" s="0"/>
      <c r="JLZ49" s="0"/>
      <c r="JMA49" s="0"/>
      <c r="JMB49" s="0"/>
      <c r="JMC49" s="0"/>
      <c r="JMD49" s="0"/>
      <c r="JME49" s="0"/>
      <c r="JMF49" s="0"/>
      <c r="JMG49" s="0"/>
      <c r="JMH49" s="0"/>
      <c r="JMI49" s="0"/>
      <c r="JMJ49" s="0"/>
      <c r="JMK49" s="0"/>
      <c r="JML49" s="0"/>
      <c r="JMM49" s="0"/>
      <c r="JMN49" s="0"/>
      <c r="JMO49" s="0"/>
      <c r="JMP49" s="0"/>
      <c r="JMQ49" s="0"/>
      <c r="JMR49" s="0"/>
      <c r="JMS49" s="0"/>
      <c r="JMT49" s="0"/>
      <c r="JMU49" s="0"/>
      <c r="JMV49" s="0"/>
      <c r="JMW49" s="0"/>
      <c r="JMX49" s="0"/>
      <c r="JMY49" s="0"/>
      <c r="JMZ49" s="0"/>
      <c r="JNA49" s="0"/>
      <c r="JNB49" s="0"/>
      <c r="JNC49" s="0"/>
      <c r="JND49" s="0"/>
      <c r="JNE49" s="0"/>
      <c r="JNF49" s="0"/>
      <c r="JNG49" s="0"/>
      <c r="JNH49" s="0"/>
      <c r="JNI49" s="0"/>
      <c r="JNJ49" s="0"/>
      <c r="JNK49" s="0"/>
      <c r="JNL49" s="0"/>
      <c r="JNM49" s="0"/>
      <c r="JNN49" s="0"/>
      <c r="JNO49" s="0"/>
      <c r="JNP49" s="0"/>
      <c r="JNQ49" s="0"/>
      <c r="JNR49" s="0"/>
      <c r="JNS49" s="0"/>
      <c r="JNT49" s="0"/>
      <c r="JNU49" s="0"/>
      <c r="JNV49" s="0"/>
      <c r="JNW49" s="0"/>
      <c r="JNX49" s="0"/>
      <c r="JNY49" s="0"/>
      <c r="JNZ49" s="0"/>
      <c r="JOA49" s="0"/>
      <c r="JOB49" s="0"/>
      <c r="JOC49" s="0"/>
      <c r="JOD49" s="0"/>
      <c r="JOE49" s="0"/>
      <c r="JOF49" s="0"/>
      <c r="JOG49" s="0"/>
      <c r="JOH49" s="0"/>
      <c r="JOI49" s="0"/>
      <c r="JOJ49" s="0"/>
      <c r="JOK49" s="0"/>
      <c r="JOL49" s="0"/>
      <c r="JOM49" s="0"/>
      <c r="JON49" s="0"/>
      <c r="JOO49" s="0"/>
      <c r="JOP49" s="0"/>
      <c r="JOQ49" s="0"/>
      <c r="JOR49" s="0"/>
      <c r="JOS49" s="0"/>
      <c r="JOT49" s="0"/>
      <c r="JOU49" s="0"/>
      <c r="JOV49" s="0"/>
      <c r="JOW49" s="0"/>
      <c r="JOX49" s="0"/>
      <c r="JOY49" s="0"/>
      <c r="JOZ49" s="0"/>
      <c r="JPA49" s="0"/>
      <c r="JPB49" s="0"/>
      <c r="JPC49" s="0"/>
      <c r="JPD49" s="0"/>
      <c r="JPE49" s="0"/>
      <c r="JPF49" s="0"/>
      <c r="JPG49" s="0"/>
      <c r="JPH49" s="0"/>
      <c r="JPI49" s="0"/>
      <c r="JPJ49" s="0"/>
      <c r="JPK49" s="0"/>
      <c r="JPL49" s="0"/>
      <c r="JPM49" s="0"/>
      <c r="JPN49" s="0"/>
      <c r="JPO49" s="0"/>
      <c r="JPP49" s="0"/>
      <c r="JPQ49" s="0"/>
      <c r="JPR49" s="0"/>
      <c r="JPS49" s="0"/>
      <c r="JPT49" s="0"/>
      <c r="JPU49" s="0"/>
      <c r="JPV49" s="0"/>
      <c r="JPW49" s="0"/>
      <c r="JPX49" s="0"/>
      <c r="JPY49" s="0"/>
      <c r="JPZ49" s="0"/>
      <c r="JQA49" s="0"/>
      <c r="JQB49" s="0"/>
      <c r="JQC49" s="0"/>
      <c r="JQD49" s="0"/>
      <c r="JQE49" s="0"/>
      <c r="JQF49" s="0"/>
      <c r="JQG49" s="0"/>
      <c r="JQH49" s="0"/>
      <c r="JQI49" s="0"/>
      <c r="JQJ49" s="0"/>
      <c r="JQK49" s="0"/>
      <c r="JQL49" s="0"/>
      <c r="JQM49" s="0"/>
      <c r="JQN49" s="0"/>
      <c r="JQO49" s="0"/>
      <c r="JQP49" s="0"/>
      <c r="JQQ49" s="0"/>
      <c r="JQR49" s="0"/>
      <c r="JQS49" s="0"/>
      <c r="JQT49" s="0"/>
      <c r="JQU49" s="0"/>
      <c r="JQV49" s="0"/>
      <c r="JQW49" s="0"/>
      <c r="JQX49" s="0"/>
      <c r="JQY49" s="0"/>
      <c r="JQZ49" s="0"/>
      <c r="JRA49" s="0"/>
      <c r="JRB49" s="0"/>
      <c r="JRC49" s="0"/>
      <c r="JRD49" s="0"/>
      <c r="JRE49" s="0"/>
      <c r="JRF49" s="0"/>
      <c r="JRG49" s="0"/>
      <c r="JRH49" s="0"/>
      <c r="JRI49" s="0"/>
      <c r="JRJ49" s="0"/>
      <c r="JRK49" s="0"/>
      <c r="JRL49" s="0"/>
      <c r="JRM49" s="0"/>
      <c r="JRN49" s="0"/>
      <c r="JRO49" s="0"/>
      <c r="JRP49" s="0"/>
      <c r="JRQ49" s="0"/>
      <c r="JRR49" s="0"/>
      <c r="JRS49" s="0"/>
      <c r="JRT49" s="0"/>
      <c r="JRU49" s="0"/>
      <c r="JRV49" s="0"/>
      <c r="JRW49" s="0"/>
      <c r="JRX49" s="0"/>
      <c r="JRY49" s="0"/>
      <c r="JRZ49" s="0"/>
      <c r="JSA49" s="0"/>
      <c r="JSB49" s="0"/>
      <c r="JSC49" s="0"/>
      <c r="JSD49" s="0"/>
      <c r="JSE49" s="0"/>
      <c r="JSF49" s="0"/>
      <c r="JSG49" s="0"/>
      <c r="JSH49" s="0"/>
      <c r="JSI49" s="0"/>
      <c r="JSJ49" s="0"/>
      <c r="JSK49" s="0"/>
      <c r="JSL49" s="0"/>
      <c r="JSM49" s="0"/>
      <c r="JSN49" s="0"/>
      <c r="JSO49" s="0"/>
      <c r="JSP49" s="0"/>
      <c r="JSQ49" s="0"/>
      <c r="JSR49" s="0"/>
      <c r="JSS49" s="0"/>
      <c r="JST49" s="0"/>
      <c r="JSU49" s="0"/>
      <c r="JSV49" s="0"/>
      <c r="JSW49" s="0"/>
      <c r="JSX49" s="0"/>
      <c r="JSY49" s="0"/>
      <c r="JSZ49" s="0"/>
      <c r="JTA49" s="0"/>
      <c r="JTB49" s="0"/>
      <c r="JTC49" s="0"/>
      <c r="JTD49" s="0"/>
      <c r="JTE49" s="0"/>
      <c r="JTF49" s="0"/>
      <c r="JTG49" s="0"/>
      <c r="JTH49" s="0"/>
      <c r="JTI49" s="0"/>
      <c r="JTJ49" s="0"/>
      <c r="JTK49" s="0"/>
      <c r="JTL49" s="0"/>
      <c r="JTM49" s="0"/>
      <c r="JTN49" s="0"/>
      <c r="JTO49" s="0"/>
      <c r="JTP49" s="0"/>
      <c r="JTQ49" s="0"/>
      <c r="JTR49" s="0"/>
      <c r="JTS49" s="0"/>
      <c r="JTT49" s="0"/>
      <c r="JTU49" s="0"/>
      <c r="JTV49" s="0"/>
      <c r="JTW49" s="0"/>
      <c r="JTX49" s="0"/>
      <c r="JTY49" s="0"/>
      <c r="JTZ49" s="0"/>
      <c r="JUA49" s="0"/>
      <c r="JUB49" s="0"/>
      <c r="JUC49" s="0"/>
      <c r="JUD49" s="0"/>
      <c r="JUE49" s="0"/>
      <c r="JUF49" s="0"/>
      <c r="JUG49" s="0"/>
      <c r="JUH49" s="0"/>
      <c r="JUI49" s="0"/>
      <c r="JUJ49" s="0"/>
      <c r="JUK49" s="0"/>
      <c r="JUL49" s="0"/>
      <c r="JUM49" s="0"/>
      <c r="JUN49" s="0"/>
      <c r="JUO49" s="0"/>
      <c r="JUP49" s="0"/>
      <c r="JUQ49" s="0"/>
      <c r="JUR49" s="0"/>
      <c r="JUS49" s="0"/>
      <c r="JUT49" s="0"/>
      <c r="JUU49" s="0"/>
      <c r="JUV49" s="0"/>
      <c r="JUW49" s="0"/>
      <c r="JUX49" s="0"/>
      <c r="JUY49" s="0"/>
      <c r="JUZ49" s="0"/>
      <c r="JVA49" s="0"/>
      <c r="JVB49" s="0"/>
      <c r="JVC49" s="0"/>
      <c r="JVD49" s="0"/>
      <c r="JVE49" s="0"/>
      <c r="JVF49" s="0"/>
      <c r="JVG49" s="0"/>
      <c r="JVH49" s="0"/>
      <c r="JVI49" s="0"/>
      <c r="JVJ49" s="0"/>
      <c r="JVK49" s="0"/>
      <c r="JVL49" s="0"/>
      <c r="JVM49" s="0"/>
      <c r="JVN49" s="0"/>
      <c r="JVO49" s="0"/>
      <c r="JVP49" s="0"/>
      <c r="JVQ49" s="0"/>
      <c r="JVR49" s="0"/>
      <c r="JVS49" s="0"/>
      <c r="JVT49" s="0"/>
      <c r="JVU49" s="0"/>
      <c r="JVV49" s="0"/>
      <c r="JVW49" s="0"/>
      <c r="JVX49" s="0"/>
      <c r="JVY49" s="0"/>
      <c r="JVZ49" s="0"/>
      <c r="JWA49" s="0"/>
      <c r="JWB49" s="0"/>
      <c r="JWC49" s="0"/>
      <c r="JWD49" s="0"/>
      <c r="JWE49" s="0"/>
      <c r="JWF49" s="0"/>
      <c r="JWG49" s="0"/>
      <c r="JWH49" s="0"/>
      <c r="JWI49" s="0"/>
      <c r="JWJ49" s="0"/>
      <c r="JWK49" s="0"/>
      <c r="JWL49" s="0"/>
      <c r="JWM49" s="0"/>
      <c r="JWN49" s="0"/>
      <c r="JWO49" s="0"/>
      <c r="JWP49" s="0"/>
      <c r="JWQ49" s="0"/>
      <c r="JWR49" s="0"/>
      <c r="JWS49" s="0"/>
      <c r="JWT49" s="0"/>
      <c r="JWU49" s="0"/>
      <c r="JWV49" s="0"/>
      <c r="JWW49" s="0"/>
      <c r="JWX49" s="0"/>
      <c r="JWY49" s="0"/>
      <c r="JWZ49" s="0"/>
      <c r="JXA49" s="0"/>
      <c r="JXB49" s="0"/>
      <c r="JXC49" s="0"/>
      <c r="JXD49" s="0"/>
      <c r="JXE49" s="0"/>
      <c r="JXF49" s="0"/>
      <c r="JXG49" s="0"/>
      <c r="JXH49" s="0"/>
      <c r="JXI49" s="0"/>
      <c r="JXJ49" s="0"/>
      <c r="JXK49" s="0"/>
      <c r="JXL49" s="0"/>
      <c r="JXM49" s="0"/>
      <c r="JXN49" s="0"/>
      <c r="JXO49" s="0"/>
      <c r="JXP49" s="0"/>
      <c r="JXQ49" s="0"/>
      <c r="JXR49" s="0"/>
      <c r="JXS49" s="0"/>
      <c r="JXT49" s="0"/>
      <c r="JXU49" s="0"/>
      <c r="JXV49" s="0"/>
      <c r="JXW49" s="0"/>
      <c r="JXX49" s="0"/>
      <c r="JXY49" s="0"/>
      <c r="JXZ49" s="0"/>
      <c r="JYA49" s="0"/>
      <c r="JYB49" s="0"/>
      <c r="JYC49" s="0"/>
      <c r="JYD49" s="0"/>
      <c r="JYE49" s="0"/>
      <c r="JYF49" s="0"/>
      <c r="JYG49" s="0"/>
      <c r="JYH49" s="0"/>
      <c r="JYI49" s="0"/>
      <c r="JYJ49" s="0"/>
      <c r="JYK49" s="0"/>
      <c r="JYL49" s="0"/>
      <c r="JYM49" s="0"/>
      <c r="JYN49" s="0"/>
      <c r="JYO49" s="0"/>
      <c r="JYP49" s="0"/>
      <c r="JYQ49" s="0"/>
      <c r="JYR49" s="0"/>
      <c r="JYS49" s="0"/>
      <c r="JYT49" s="0"/>
      <c r="JYU49" s="0"/>
      <c r="JYV49" s="0"/>
      <c r="JYW49" s="0"/>
      <c r="JYX49" s="0"/>
      <c r="JYY49" s="0"/>
      <c r="JYZ49" s="0"/>
      <c r="JZA49" s="0"/>
      <c r="JZB49" s="0"/>
      <c r="JZC49" s="0"/>
      <c r="JZD49" s="0"/>
      <c r="JZE49" s="0"/>
      <c r="JZF49" s="0"/>
      <c r="JZG49" s="0"/>
      <c r="JZH49" s="0"/>
      <c r="JZI49" s="0"/>
      <c r="JZJ49" s="0"/>
      <c r="JZK49" s="0"/>
      <c r="JZL49" s="0"/>
      <c r="JZM49" s="0"/>
      <c r="JZN49" s="0"/>
      <c r="JZO49" s="0"/>
      <c r="JZP49" s="0"/>
      <c r="JZQ49" s="0"/>
      <c r="JZR49" s="0"/>
      <c r="JZS49" s="0"/>
      <c r="JZT49" s="0"/>
      <c r="JZU49" s="0"/>
      <c r="JZV49" s="0"/>
      <c r="JZW49" s="0"/>
      <c r="JZX49" s="0"/>
      <c r="JZY49" s="0"/>
      <c r="JZZ49" s="0"/>
      <c r="KAA49" s="0"/>
      <c r="KAB49" s="0"/>
      <c r="KAC49" s="0"/>
      <c r="KAD49" s="0"/>
      <c r="KAE49" s="0"/>
      <c r="KAF49" s="0"/>
      <c r="KAG49" s="0"/>
      <c r="KAH49" s="0"/>
      <c r="KAI49" s="0"/>
      <c r="KAJ49" s="0"/>
      <c r="KAK49" s="0"/>
      <c r="KAL49" s="0"/>
      <c r="KAM49" s="0"/>
      <c r="KAN49" s="0"/>
      <c r="KAO49" s="0"/>
      <c r="KAP49" s="0"/>
      <c r="KAQ49" s="0"/>
      <c r="KAR49" s="0"/>
      <c r="KAS49" s="0"/>
      <c r="KAT49" s="0"/>
      <c r="KAU49" s="0"/>
      <c r="KAV49" s="0"/>
      <c r="KAW49" s="0"/>
      <c r="KAX49" s="0"/>
      <c r="KAY49" s="0"/>
      <c r="KAZ49" s="0"/>
      <c r="KBA49" s="0"/>
      <c r="KBB49" s="0"/>
      <c r="KBC49" s="0"/>
      <c r="KBD49" s="0"/>
      <c r="KBE49" s="0"/>
      <c r="KBF49" s="0"/>
      <c r="KBG49" s="0"/>
      <c r="KBH49" s="0"/>
      <c r="KBI49" s="0"/>
      <c r="KBJ49" s="0"/>
      <c r="KBK49" s="0"/>
      <c r="KBL49" s="0"/>
      <c r="KBM49" s="0"/>
      <c r="KBN49" s="0"/>
      <c r="KBO49" s="0"/>
      <c r="KBP49" s="0"/>
      <c r="KBQ49" s="0"/>
      <c r="KBR49" s="0"/>
      <c r="KBS49" s="0"/>
      <c r="KBT49" s="0"/>
      <c r="KBU49" s="0"/>
      <c r="KBV49" s="0"/>
      <c r="KBW49" s="0"/>
      <c r="KBX49" s="0"/>
      <c r="KBY49" s="0"/>
      <c r="KBZ49" s="0"/>
      <c r="KCA49" s="0"/>
      <c r="KCB49" s="0"/>
      <c r="KCC49" s="0"/>
      <c r="KCD49" s="0"/>
      <c r="KCE49" s="0"/>
      <c r="KCF49" s="0"/>
      <c r="KCG49" s="0"/>
      <c r="KCH49" s="0"/>
      <c r="KCI49" s="0"/>
      <c r="KCJ49" s="0"/>
      <c r="KCK49" s="0"/>
      <c r="KCL49" s="0"/>
      <c r="KCM49" s="0"/>
      <c r="KCN49" s="0"/>
      <c r="KCO49" s="0"/>
      <c r="KCP49" s="0"/>
      <c r="KCQ49" s="0"/>
      <c r="KCR49" s="0"/>
      <c r="KCS49" s="0"/>
      <c r="KCT49" s="0"/>
      <c r="KCU49" s="0"/>
      <c r="KCV49" s="0"/>
      <c r="KCW49" s="0"/>
      <c r="KCX49" s="0"/>
      <c r="KCY49" s="0"/>
      <c r="KCZ49" s="0"/>
      <c r="KDA49" s="0"/>
      <c r="KDB49" s="0"/>
      <c r="KDC49" s="0"/>
      <c r="KDD49" s="0"/>
      <c r="KDE49" s="0"/>
      <c r="KDF49" s="0"/>
      <c r="KDG49" s="0"/>
      <c r="KDH49" s="0"/>
      <c r="KDI49" s="0"/>
      <c r="KDJ49" s="0"/>
      <c r="KDK49" s="0"/>
      <c r="KDL49" s="0"/>
      <c r="KDM49" s="0"/>
      <c r="KDN49" s="0"/>
      <c r="KDO49" s="0"/>
      <c r="KDP49" s="0"/>
      <c r="KDQ49" s="0"/>
      <c r="KDR49" s="0"/>
      <c r="KDS49" s="0"/>
      <c r="KDT49" s="0"/>
      <c r="KDU49" s="0"/>
      <c r="KDV49" s="0"/>
      <c r="KDW49" s="0"/>
      <c r="KDX49" s="0"/>
      <c r="KDY49" s="0"/>
      <c r="KDZ49" s="0"/>
      <c r="KEA49" s="0"/>
      <c r="KEB49" s="0"/>
      <c r="KEC49" s="0"/>
      <c r="KED49" s="0"/>
      <c r="KEE49" s="0"/>
      <c r="KEF49" s="0"/>
      <c r="KEG49" s="0"/>
      <c r="KEH49" s="0"/>
      <c r="KEI49" s="0"/>
      <c r="KEJ49" s="0"/>
      <c r="KEK49" s="0"/>
      <c r="KEL49" s="0"/>
      <c r="KEM49" s="0"/>
      <c r="KEN49" s="0"/>
      <c r="KEO49" s="0"/>
      <c r="KEP49" s="0"/>
      <c r="KEQ49" s="0"/>
      <c r="KER49" s="0"/>
      <c r="KES49" s="0"/>
      <c r="KET49" s="0"/>
      <c r="KEU49" s="0"/>
      <c r="KEV49" s="0"/>
      <c r="KEW49" s="0"/>
      <c r="KEX49" s="0"/>
      <c r="KEY49" s="0"/>
      <c r="KEZ49" s="0"/>
      <c r="KFA49" s="0"/>
      <c r="KFB49" s="0"/>
      <c r="KFC49" s="0"/>
      <c r="KFD49" s="0"/>
      <c r="KFE49" s="0"/>
      <c r="KFF49" s="0"/>
      <c r="KFG49" s="0"/>
      <c r="KFH49" s="0"/>
      <c r="KFI49" s="0"/>
      <c r="KFJ49" s="0"/>
      <c r="KFK49" s="0"/>
      <c r="KFL49" s="0"/>
      <c r="KFM49" s="0"/>
      <c r="KFN49" s="0"/>
      <c r="KFO49" s="0"/>
      <c r="KFP49" s="0"/>
      <c r="KFQ49" s="0"/>
      <c r="KFR49" s="0"/>
      <c r="KFS49" s="0"/>
      <c r="KFT49" s="0"/>
      <c r="KFU49" s="0"/>
      <c r="KFV49" s="0"/>
      <c r="KFW49" s="0"/>
      <c r="KFX49" s="0"/>
      <c r="KFY49" s="0"/>
      <c r="KFZ49" s="0"/>
      <c r="KGA49" s="0"/>
      <c r="KGB49" s="0"/>
      <c r="KGC49" s="0"/>
      <c r="KGD49" s="0"/>
      <c r="KGE49" s="0"/>
      <c r="KGF49" s="0"/>
      <c r="KGG49" s="0"/>
      <c r="KGH49" s="0"/>
      <c r="KGI49" s="0"/>
      <c r="KGJ49" s="0"/>
      <c r="KGK49" s="0"/>
      <c r="KGL49" s="0"/>
      <c r="KGM49" s="0"/>
      <c r="KGN49" s="0"/>
      <c r="KGO49" s="0"/>
      <c r="KGP49" s="0"/>
      <c r="KGQ49" s="0"/>
      <c r="KGR49" s="0"/>
      <c r="KGS49" s="0"/>
      <c r="KGT49" s="0"/>
      <c r="KGU49" s="0"/>
      <c r="KGV49" s="0"/>
      <c r="KGW49" s="0"/>
      <c r="KGX49" s="0"/>
      <c r="KGY49" s="0"/>
      <c r="KGZ49" s="0"/>
      <c r="KHA49" s="0"/>
      <c r="KHB49" s="0"/>
      <c r="KHC49" s="0"/>
      <c r="KHD49" s="0"/>
      <c r="KHE49" s="0"/>
      <c r="KHF49" s="0"/>
      <c r="KHG49" s="0"/>
      <c r="KHH49" s="0"/>
      <c r="KHI49" s="0"/>
      <c r="KHJ49" s="0"/>
      <c r="KHK49" s="0"/>
      <c r="KHL49" s="0"/>
      <c r="KHM49" s="0"/>
      <c r="KHN49" s="0"/>
      <c r="KHO49" s="0"/>
      <c r="KHP49" s="0"/>
      <c r="KHQ49" s="0"/>
      <c r="KHR49" s="0"/>
      <c r="KHS49" s="0"/>
      <c r="KHT49" s="0"/>
      <c r="KHU49" s="0"/>
      <c r="KHV49" s="0"/>
      <c r="KHW49" s="0"/>
      <c r="KHX49" s="0"/>
      <c r="KHY49" s="0"/>
      <c r="KHZ49" s="0"/>
      <c r="KIA49" s="0"/>
      <c r="KIB49" s="0"/>
      <c r="KIC49" s="0"/>
      <c r="KID49" s="0"/>
      <c r="KIE49" s="0"/>
      <c r="KIF49" s="0"/>
      <c r="KIG49" s="0"/>
      <c r="KIH49" s="0"/>
      <c r="KII49" s="0"/>
      <c r="KIJ49" s="0"/>
      <c r="KIK49" s="0"/>
      <c r="KIL49" s="0"/>
      <c r="KIM49" s="0"/>
      <c r="KIN49" s="0"/>
      <c r="KIO49" s="0"/>
      <c r="KIP49" s="0"/>
      <c r="KIQ49" s="0"/>
      <c r="KIR49" s="0"/>
      <c r="KIS49" s="0"/>
      <c r="KIT49" s="0"/>
      <c r="KIU49" s="0"/>
      <c r="KIV49" s="0"/>
      <c r="KIW49" s="0"/>
      <c r="KIX49" s="0"/>
      <c r="KIY49" s="0"/>
      <c r="KIZ49" s="0"/>
      <c r="KJA49" s="0"/>
      <c r="KJB49" s="0"/>
      <c r="KJC49" s="0"/>
      <c r="KJD49" s="0"/>
      <c r="KJE49" s="0"/>
      <c r="KJF49" s="0"/>
      <c r="KJG49" s="0"/>
      <c r="KJH49" s="0"/>
      <c r="KJI49" s="0"/>
      <c r="KJJ49" s="0"/>
      <c r="KJK49" s="0"/>
      <c r="KJL49" s="0"/>
      <c r="KJM49" s="0"/>
      <c r="KJN49" s="0"/>
      <c r="KJO49" s="0"/>
      <c r="KJP49" s="0"/>
      <c r="KJQ49" s="0"/>
      <c r="KJR49" s="0"/>
      <c r="KJS49" s="0"/>
      <c r="KJT49" s="0"/>
      <c r="KJU49" s="0"/>
      <c r="KJV49" s="0"/>
      <c r="KJW49" s="0"/>
      <c r="KJX49" s="0"/>
      <c r="KJY49" s="0"/>
      <c r="KJZ49" s="0"/>
      <c r="KKA49" s="0"/>
      <c r="KKB49" s="0"/>
      <c r="KKC49" s="0"/>
      <c r="KKD49" s="0"/>
      <c r="KKE49" s="0"/>
      <c r="KKF49" s="0"/>
      <c r="KKG49" s="0"/>
      <c r="KKH49" s="0"/>
      <c r="KKI49" s="0"/>
      <c r="KKJ49" s="0"/>
      <c r="KKK49" s="0"/>
      <c r="KKL49" s="0"/>
      <c r="KKM49" s="0"/>
      <c r="KKN49" s="0"/>
      <c r="KKO49" s="0"/>
      <c r="KKP49" s="0"/>
      <c r="KKQ49" s="0"/>
      <c r="KKR49" s="0"/>
      <c r="KKS49" s="0"/>
      <c r="KKT49" s="0"/>
      <c r="KKU49" s="0"/>
      <c r="KKV49" s="0"/>
      <c r="KKW49" s="0"/>
      <c r="KKX49" s="0"/>
      <c r="KKY49" s="0"/>
      <c r="KKZ49" s="0"/>
      <c r="KLA49" s="0"/>
      <c r="KLB49" s="0"/>
      <c r="KLC49" s="0"/>
      <c r="KLD49" s="0"/>
      <c r="KLE49" s="0"/>
      <c r="KLF49" s="0"/>
      <c r="KLG49" s="0"/>
      <c r="KLH49" s="0"/>
      <c r="KLI49" s="0"/>
      <c r="KLJ49" s="0"/>
      <c r="KLK49" s="0"/>
      <c r="KLL49" s="0"/>
      <c r="KLM49" s="0"/>
      <c r="KLN49" s="0"/>
      <c r="KLO49" s="0"/>
      <c r="KLP49" s="0"/>
      <c r="KLQ49" s="0"/>
      <c r="KLR49" s="0"/>
      <c r="KLS49" s="0"/>
      <c r="KLT49" s="0"/>
      <c r="KLU49" s="0"/>
      <c r="KLV49" s="0"/>
      <c r="KLW49" s="0"/>
      <c r="KLX49" s="0"/>
      <c r="KLY49" s="0"/>
      <c r="KLZ49" s="0"/>
      <c r="KMA49" s="0"/>
      <c r="KMB49" s="0"/>
      <c r="KMC49" s="0"/>
      <c r="KMD49" s="0"/>
      <c r="KME49" s="0"/>
      <c r="KMF49" s="0"/>
      <c r="KMG49" s="0"/>
      <c r="KMH49" s="0"/>
      <c r="KMI49" s="0"/>
      <c r="KMJ49" s="0"/>
      <c r="KMK49" s="0"/>
      <c r="KML49" s="0"/>
      <c r="KMM49" s="0"/>
      <c r="KMN49" s="0"/>
      <c r="KMO49" s="0"/>
      <c r="KMP49" s="0"/>
      <c r="KMQ49" s="0"/>
      <c r="KMR49" s="0"/>
      <c r="KMS49" s="0"/>
      <c r="KMT49" s="0"/>
      <c r="KMU49" s="0"/>
      <c r="KMV49" s="0"/>
      <c r="KMW49" s="0"/>
      <c r="KMX49" s="0"/>
      <c r="KMY49" s="0"/>
      <c r="KMZ49" s="0"/>
      <c r="KNA49" s="0"/>
      <c r="KNB49" s="0"/>
      <c r="KNC49" s="0"/>
      <c r="KND49" s="0"/>
      <c r="KNE49" s="0"/>
      <c r="KNF49" s="0"/>
      <c r="KNG49" s="0"/>
      <c r="KNH49" s="0"/>
      <c r="KNI49" s="0"/>
      <c r="KNJ49" s="0"/>
      <c r="KNK49" s="0"/>
      <c r="KNL49" s="0"/>
      <c r="KNM49" s="0"/>
      <c r="KNN49" s="0"/>
      <c r="KNO49" s="0"/>
      <c r="KNP49" s="0"/>
      <c r="KNQ49" s="0"/>
      <c r="KNR49" s="0"/>
      <c r="KNS49" s="0"/>
      <c r="KNT49" s="0"/>
      <c r="KNU49" s="0"/>
      <c r="KNV49" s="0"/>
      <c r="KNW49" s="0"/>
      <c r="KNX49" s="0"/>
      <c r="KNY49" s="0"/>
      <c r="KNZ49" s="0"/>
      <c r="KOA49" s="0"/>
      <c r="KOB49" s="0"/>
      <c r="KOC49" s="0"/>
      <c r="KOD49" s="0"/>
      <c r="KOE49" s="0"/>
      <c r="KOF49" s="0"/>
      <c r="KOG49" s="0"/>
      <c r="KOH49" s="0"/>
      <c r="KOI49" s="0"/>
      <c r="KOJ49" s="0"/>
      <c r="KOK49" s="0"/>
      <c r="KOL49" s="0"/>
      <c r="KOM49" s="0"/>
      <c r="KON49" s="0"/>
      <c r="KOO49" s="0"/>
      <c r="KOP49" s="0"/>
      <c r="KOQ49" s="0"/>
      <c r="KOR49" s="0"/>
      <c r="KOS49" s="0"/>
      <c r="KOT49" s="0"/>
      <c r="KOU49" s="0"/>
      <c r="KOV49" s="0"/>
      <c r="KOW49" s="0"/>
      <c r="KOX49" s="0"/>
      <c r="KOY49" s="0"/>
      <c r="KOZ49" s="0"/>
      <c r="KPA49" s="0"/>
      <c r="KPB49" s="0"/>
      <c r="KPC49" s="0"/>
      <c r="KPD49" s="0"/>
      <c r="KPE49" s="0"/>
      <c r="KPF49" s="0"/>
      <c r="KPG49" s="0"/>
      <c r="KPH49" s="0"/>
      <c r="KPI49" s="0"/>
      <c r="KPJ49" s="0"/>
      <c r="KPK49" s="0"/>
      <c r="KPL49" s="0"/>
      <c r="KPM49" s="0"/>
      <c r="KPN49" s="0"/>
      <c r="KPO49" s="0"/>
      <c r="KPP49" s="0"/>
      <c r="KPQ49" s="0"/>
      <c r="KPR49" s="0"/>
      <c r="KPS49" s="0"/>
      <c r="KPT49" s="0"/>
      <c r="KPU49" s="0"/>
      <c r="KPV49" s="0"/>
      <c r="KPW49" s="0"/>
      <c r="KPX49" s="0"/>
      <c r="KPY49" s="0"/>
      <c r="KPZ49" s="0"/>
      <c r="KQA49" s="0"/>
      <c r="KQB49" s="0"/>
      <c r="KQC49" s="0"/>
      <c r="KQD49" s="0"/>
      <c r="KQE49" s="0"/>
      <c r="KQF49" s="0"/>
      <c r="KQG49" s="0"/>
      <c r="KQH49" s="0"/>
      <c r="KQI49" s="0"/>
      <c r="KQJ49" s="0"/>
      <c r="KQK49" s="0"/>
      <c r="KQL49" s="0"/>
      <c r="KQM49" s="0"/>
      <c r="KQN49" s="0"/>
      <c r="KQO49" s="0"/>
      <c r="KQP49" s="0"/>
      <c r="KQQ49" s="0"/>
      <c r="KQR49" s="0"/>
      <c r="KQS49" s="0"/>
      <c r="KQT49" s="0"/>
      <c r="KQU49" s="0"/>
      <c r="KQV49" s="0"/>
      <c r="KQW49" s="0"/>
      <c r="KQX49" s="0"/>
      <c r="KQY49" s="0"/>
      <c r="KQZ49" s="0"/>
      <c r="KRA49" s="0"/>
      <c r="KRB49" s="0"/>
      <c r="KRC49" s="0"/>
      <c r="KRD49" s="0"/>
      <c r="KRE49" s="0"/>
      <c r="KRF49" s="0"/>
      <c r="KRG49" s="0"/>
      <c r="KRH49" s="0"/>
      <c r="KRI49" s="0"/>
      <c r="KRJ49" s="0"/>
      <c r="KRK49" s="0"/>
      <c r="KRL49" s="0"/>
      <c r="KRM49" s="0"/>
      <c r="KRN49" s="0"/>
      <c r="KRO49" s="0"/>
      <c r="KRP49" s="0"/>
      <c r="KRQ49" s="0"/>
      <c r="KRR49" s="0"/>
      <c r="KRS49" s="0"/>
      <c r="KRT49" s="0"/>
      <c r="KRU49" s="0"/>
      <c r="KRV49" s="0"/>
      <c r="KRW49" s="0"/>
      <c r="KRX49" s="0"/>
      <c r="KRY49" s="0"/>
      <c r="KRZ49" s="0"/>
      <c r="KSA49" s="0"/>
      <c r="KSB49" s="0"/>
      <c r="KSC49" s="0"/>
      <c r="KSD49" s="0"/>
      <c r="KSE49" s="0"/>
      <c r="KSF49" s="0"/>
      <c r="KSG49" s="0"/>
      <c r="KSH49" s="0"/>
      <c r="KSI49" s="0"/>
      <c r="KSJ49" s="0"/>
      <c r="KSK49" s="0"/>
      <c r="KSL49" s="0"/>
      <c r="KSM49" s="0"/>
      <c r="KSN49" s="0"/>
      <c r="KSO49" s="0"/>
      <c r="KSP49" s="0"/>
      <c r="KSQ49" s="0"/>
      <c r="KSR49" s="0"/>
      <c r="KSS49" s="0"/>
      <c r="KST49" s="0"/>
      <c r="KSU49" s="0"/>
      <c r="KSV49" s="0"/>
      <c r="KSW49" s="0"/>
      <c r="KSX49" s="0"/>
      <c r="KSY49" s="0"/>
      <c r="KSZ49" s="0"/>
      <c r="KTA49" s="0"/>
      <c r="KTB49" s="0"/>
      <c r="KTC49" s="0"/>
      <c r="KTD49" s="0"/>
      <c r="KTE49" s="0"/>
      <c r="KTF49" s="0"/>
      <c r="KTG49" s="0"/>
      <c r="KTH49" s="0"/>
      <c r="KTI49" s="0"/>
      <c r="KTJ49" s="0"/>
      <c r="KTK49" s="0"/>
      <c r="KTL49" s="0"/>
      <c r="KTM49" s="0"/>
      <c r="KTN49" s="0"/>
      <c r="KTO49" s="0"/>
      <c r="KTP49" s="0"/>
      <c r="KTQ49" s="0"/>
      <c r="KTR49" s="0"/>
      <c r="KTS49" s="0"/>
      <c r="KTT49" s="0"/>
      <c r="KTU49" s="0"/>
      <c r="KTV49" s="0"/>
      <c r="KTW49" s="0"/>
      <c r="KTX49" s="0"/>
      <c r="KTY49" s="0"/>
      <c r="KTZ49" s="0"/>
      <c r="KUA49" s="0"/>
      <c r="KUB49" s="0"/>
      <c r="KUC49" s="0"/>
      <c r="KUD49" s="0"/>
      <c r="KUE49" s="0"/>
      <c r="KUF49" s="0"/>
      <c r="KUG49" s="0"/>
      <c r="KUH49" s="0"/>
      <c r="KUI49" s="0"/>
      <c r="KUJ49" s="0"/>
      <c r="KUK49" s="0"/>
      <c r="KUL49" s="0"/>
      <c r="KUM49" s="0"/>
      <c r="KUN49" s="0"/>
      <c r="KUO49" s="0"/>
      <c r="KUP49" s="0"/>
      <c r="KUQ49" s="0"/>
      <c r="KUR49" s="0"/>
      <c r="KUS49" s="0"/>
      <c r="KUT49" s="0"/>
      <c r="KUU49" s="0"/>
      <c r="KUV49" s="0"/>
      <c r="KUW49" s="0"/>
      <c r="KUX49" s="0"/>
      <c r="KUY49" s="0"/>
      <c r="KUZ49" s="0"/>
      <c r="KVA49" s="0"/>
      <c r="KVB49" s="0"/>
      <c r="KVC49" s="0"/>
      <c r="KVD49" s="0"/>
      <c r="KVE49" s="0"/>
      <c r="KVF49" s="0"/>
      <c r="KVG49" s="0"/>
      <c r="KVH49" s="0"/>
      <c r="KVI49" s="0"/>
      <c r="KVJ49" s="0"/>
      <c r="KVK49" s="0"/>
      <c r="KVL49" s="0"/>
      <c r="KVM49" s="0"/>
      <c r="KVN49" s="0"/>
      <c r="KVO49" s="0"/>
      <c r="KVP49" s="0"/>
      <c r="KVQ49" s="0"/>
      <c r="KVR49" s="0"/>
      <c r="KVS49" s="0"/>
      <c r="KVT49" s="0"/>
      <c r="KVU49" s="0"/>
      <c r="KVV49" s="0"/>
      <c r="KVW49" s="0"/>
      <c r="KVX49" s="0"/>
      <c r="KVY49" s="0"/>
      <c r="KVZ49" s="0"/>
      <c r="KWA49" s="0"/>
      <c r="KWB49" s="0"/>
      <c r="KWC49" s="0"/>
      <c r="KWD49" s="0"/>
      <c r="KWE49" s="0"/>
      <c r="KWF49" s="0"/>
      <c r="KWG49" s="0"/>
      <c r="KWH49" s="0"/>
      <c r="KWI49" s="0"/>
      <c r="KWJ49" s="0"/>
      <c r="KWK49" s="0"/>
      <c r="KWL49" s="0"/>
      <c r="KWM49" s="0"/>
      <c r="KWN49" s="0"/>
      <c r="KWO49" s="0"/>
      <c r="KWP49" s="0"/>
      <c r="KWQ49" s="0"/>
      <c r="KWR49" s="0"/>
      <c r="KWS49" s="0"/>
      <c r="KWT49" s="0"/>
      <c r="KWU49" s="0"/>
      <c r="KWV49" s="0"/>
      <c r="KWW49" s="0"/>
      <c r="KWX49" s="0"/>
      <c r="KWY49" s="0"/>
      <c r="KWZ49" s="0"/>
      <c r="KXA49" s="0"/>
      <c r="KXB49" s="0"/>
      <c r="KXC49" s="0"/>
      <c r="KXD49" s="0"/>
      <c r="KXE49" s="0"/>
      <c r="KXF49" s="0"/>
      <c r="KXG49" s="0"/>
      <c r="KXH49" s="0"/>
      <c r="KXI49" s="0"/>
      <c r="KXJ49" s="0"/>
      <c r="KXK49" s="0"/>
      <c r="KXL49" s="0"/>
      <c r="KXM49" s="0"/>
      <c r="KXN49" s="0"/>
      <c r="KXO49" s="0"/>
      <c r="KXP49" s="0"/>
      <c r="KXQ49" s="0"/>
      <c r="KXR49" s="0"/>
      <c r="KXS49" s="0"/>
      <c r="KXT49" s="0"/>
      <c r="KXU49" s="0"/>
      <c r="KXV49" s="0"/>
      <c r="KXW49" s="0"/>
      <c r="KXX49" s="0"/>
      <c r="KXY49" s="0"/>
      <c r="KXZ49" s="0"/>
      <c r="KYA49" s="0"/>
      <c r="KYB49" s="0"/>
      <c r="KYC49" s="0"/>
      <c r="KYD49" s="0"/>
      <c r="KYE49" s="0"/>
      <c r="KYF49" s="0"/>
      <c r="KYG49" s="0"/>
      <c r="KYH49" s="0"/>
      <c r="KYI49" s="0"/>
      <c r="KYJ49" s="0"/>
      <c r="KYK49" s="0"/>
      <c r="KYL49" s="0"/>
      <c r="KYM49" s="0"/>
      <c r="KYN49" s="0"/>
      <c r="KYO49" s="0"/>
      <c r="KYP49" s="0"/>
      <c r="KYQ49" s="0"/>
      <c r="KYR49" s="0"/>
      <c r="KYS49" s="0"/>
      <c r="KYT49" s="0"/>
      <c r="KYU49" s="0"/>
      <c r="KYV49" s="0"/>
      <c r="KYW49" s="0"/>
      <c r="KYX49" s="0"/>
      <c r="KYY49" s="0"/>
      <c r="KYZ49" s="0"/>
      <c r="KZA49" s="0"/>
      <c r="KZB49" s="0"/>
      <c r="KZC49" s="0"/>
      <c r="KZD49" s="0"/>
      <c r="KZE49" s="0"/>
      <c r="KZF49" s="0"/>
      <c r="KZG49" s="0"/>
      <c r="KZH49" s="0"/>
      <c r="KZI49" s="0"/>
      <c r="KZJ49" s="0"/>
      <c r="KZK49" s="0"/>
      <c r="KZL49" s="0"/>
      <c r="KZM49" s="0"/>
      <c r="KZN49" s="0"/>
      <c r="KZO49" s="0"/>
      <c r="KZP49" s="0"/>
      <c r="KZQ49" s="0"/>
      <c r="KZR49" s="0"/>
      <c r="KZS49" s="0"/>
      <c r="KZT49" s="0"/>
      <c r="KZU49" s="0"/>
      <c r="KZV49" s="0"/>
      <c r="KZW49" s="0"/>
      <c r="KZX49" s="0"/>
      <c r="KZY49" s="0"/>
      <c r="KZZ49" s="0"/>
      <c r="LAA49" s="0"/>
      <c r="LAB49" s="0"/>
      <c r="LAC49" s="0"/>
      <c r="LAD49" s="0"/>
      <c r="LAE49" s="0"/>
      <c r="LAF49" s="0"/>
      <c r="LAG49" s="0"/>
      <c r="LAH49" s="0"/>
      <c r="LAI49" s="0"/>
      <c r="LAJ49" s="0"/>
      <c r="LAK49" s="0"/>
      <c r="LAL49" s="0"/>
      <c r="LAM49" s="0"/>
      <c r="LAN49" s="0"/>
      <c r="LAO49" s="0"/>
      <c r="LAP49" s="0"/>
      <c r="LAQ49" s="0"/>
      <c r="LAR49" s="0"/>
      <c r="LAS49" s="0"/>
      <c r="LAT49" s="0"/>
      <c r="LAU49" s="0"/>
      <c r="LAV49" s="0"/>
      <c r="LAW49" s="0"/>
      <c r="LAX49" s="0"/>
      <c r="LAY49" s="0"/>
      <c r="LAZ49" s="0"/>
      <c r="LBA49" s="0"/>
      <c r="LBB49" s="0"/>
      <c r="LBC49" s="0"/>
      <c r="LBD49" s="0"/>
      <c r="LBE49" s="0"/>
      <c r="LBF49" s="0"/>
      <c r="LBG49" s="0"/>
      <c r="LBH49" s="0"/>
      <c r="LBI49" s="0"/>
      <c r="LBJ49" s="0"/>
      <c r="LBK49" s="0"/>
      <c r="LBL49" s="0"/>
      <c r="LBM49" s="0"/>
      <c r="LBN49" s="0"/>
      <c r="LBO49" s="0"/>
      <c r="LBP49" s="0"/>
      <c r="LBQ49" s="0"/>
      <c r="LBR49" s="0"/>
      <c r="LBS49" s="0"/>
      <c r="LBT49" s="0"/>
      <c r="LBU49" s="0"/>
      <c r="LBV49" s="0"/>
      <c r="LBW49" s="0"/>
      <c r="LBX49" s="0"/>
      <c r="LBY49" s="0"/>
      <c r="LBZ49" s="0"/>
      <c r="LCA49" s="0"/>
      <c r="LCB49" s="0"/>
      <c r="LCC49" s="0"/>
      <c r="LCD49" s="0"/>
      <c r="LCE49" s="0"/>
      <c r="LCF49" s="0"/>
      <c r="LCG49" s="0"/>
      <c r="LCH49" s="0"/>
      <c r="LCI49" s="0"/>
      <c r="LCJ49" s="0"/>
      <c r="LCK49" s="0"/>
      <c r="LCL49" s="0"/>
      <c r="LCM49" s="0"/>
      <c r="LCN49" s="0"/>
      <c r="LCO49" s="0"/>
      <c r="LCP49" s="0"/>
      <c r="LCQ49" s="0"/>
      <c r="LCR49" s="0"/>
      <c r="LCS49" s="0"/>
      <c r="LCT49" s="0"/>
      <c r="LCU49" s="0"/>
      <c r="LCV49" s="0"/>
      <c r="LCW49" s="0"/>
      <c r="LCX49" s="0"/>
      <c r="LCY49" s="0"/>
      <c r="LCZ49" s="0"/>
      <c r="LDA49" s="0"/>
      <c r="LDB49" s="0"/>
      <c r="LDC49" s="0"/>
      <c r="LDD49" s="0"/>
      <c r="LDE49" s="0"/>
      <c r="LDF49" s="0"/>
      <c r="LDG49" s="0"/>
      <c r="LDH49" s="0"/>
      <c r="LDI49" s="0"/>
      <c r="LDJ49" s="0"/>
      <c r="LDK49" s="0"/>
      <c r="LDL49" s="0"/>
      <c r="LDM49" s="0"/>
      <c r="LDN49" s="0"/>
      <c r="LDO49" s="0"/>
      <c r="LDP49" s="0"/>
      <c r="LDQ49" s="0"/>
      <c r="LDR49" s="0"/>
      <c r="LDS49" s="0"/>
      <c r="LDT49" s="0"/>
      <c r="LDU49" s="0"/>
      <c r="LDV49" s="0"/>
      <c r="LDW49" s="0"/>
      <c r="LDX49" s="0"/>
      <c r="LDY49" s="0"/>
      <c r="LDZ49" s="0"/>
      <c r="LEA49" s="0"/>
      <c r="LEB49" s="0"/>
      <c r="LEC49" s="0"/>
      <c r="LED49" s="0"/>
      <c r="LEE49" s="0"/>
      <c r="LEF49" s="0"/>
      <c r="LEG49" s="0"/>
      <c r="LEH49" s="0"/>
      <c r="LEI49" s="0"/>
      <c r="LEJ49" s="0"/>
      <c r="LEK49" s="0"/>
      <c r="LEL49" s="0"/>
      <c r="LEM49" s="0"/>
      <c r="LEN49" s="0"/>
      <c r="LEO49" s="0"/>
      <c r="LEP49" s="0"/>
      <c r="LEQ49" s="0"/>
      <c r="LER49" s="0"/>
      <c r="LES49" s="0"/>
      <c r="LET49" s="0"/>
      <c r="LEU49" s="0"/>
      <c r="LEV49" s="0"/>
      <c r="LEW49" s="0"/>
      <c r="LEX49" s="0"/>
      <c r="LEY49" s="0"/>
      <c r="LEZ49" s="0"/>
      <c r="LFA49" s="0"/>
      <c r="LFB49" s="0"/>
      <c r="LFC49" s="0"/>
      <c r="LFD49" s="0"/>
      <c r="LFE49" s="0"/>
      <c r="LFF49" s="0"/>
      <c r="LFG49" s="0"/>
      <c r="LFH49" s="0"/>
      <c r="LFI49" s="0"/>
      <c r="LFJ49" s="0"/>
      <c r="LFK49" s="0"/>
      <c r="LFL49" s="0"/>
      <c r="LFM49" s="0"/>
      <c r="LFN49" s="0"/>
      <c r="LFO49" s="0"/>
      <c r="LFP49" s="0"/>
      <c r="LFQ49" s="0"/>
      <c r="LFR49" s="0"/>
      <c r="LFS49" s="0"/>
      <c r="LFT49" s="0"/>
      <c r="LFU49" s="0"/>
      <c r="LFV49" s="0"/>
      <c r="LFW49" s="0"/>
      <c r="LFX49" s="0"/>
      <c r="LFY49" s="0"/>
      <c r="LFZ49" s="0"/>
      <c r="LGA49" s="0"/>
      <c r="LGB49" s="0"/>
      <c r="LGC49" s="0"/>
      <c r="LGD49" s="0"/>
      <c r="LGE49" s="0"/>
      <c r="LGF49" s="0"/>
      <c r="LGG49" s="0"/>
      <c r="LGH49" s="0"/>
      <c r="LGI49" s="0"/>
      <c r="LGJ49" s="0"/>
      <c r="LGK49" s="0"/>
      <c r="LGL49" s="0"/>
      <c r="LGM49" s="0"/>
      <c r="LGN49" s="0"/>
      <c r="LGO49" s="0"/>
      <c r="LGP49" s="0"/>
      <c r="LGQ49" s="0"/>
      <c r="LGR49" s="0"/>
      <c r="LGS49" s="0"/>
      <c r="LGT49" s="0"/>
      <c r="LGU49" s="0"/>
      <c r="LGV49" s="0"/>
      <c r="LGW49" s="0"/>
      <c r="LGX49" s="0"/>
      <c r="LGY49" s="0"/>
      <c r="LGZ49" s="0"/>
      <c r="LHA49" s="0"/>
      <c r="LHB49" s="0"/>
      <c r="LHC49" s="0"/>
      <c r="LHD49" s="0"/>
      <c r="LHE49" s="0"/>
      <c r="LHF49" s="0"/>
      <c r="LHG49" s="0"/>
      <c r="LHH49" s="0"/>
      <c r="LHI49" s="0"/>
      <c r="LHJ49" s="0"/>
      <c r="LHK49" s="0"/>
      <c r="LHL49" s="0"/>
      <c r="LHM49" s="0"/>
      <c r="LHN49" s="0"/>
      <c r="LHO49" s="0"/>
      <c r="LHP49" s="0"/>
      <c r="LHQ49" s="0"/>
      <c r="LHR49" s="0"/>
      <c r="LHS49" s="0"/>
      <c r="LHT49" s="0"/>
      <c r="LHU49" s="0"/>
      <c r="LHV49" s="0"/>
      <c r="LHW49" s="0"/>
      <c r="LHX49" s="0"/>
      <c r="LHY49" s="0"/>
      <c r="LHZ49" s="0"/>
      <c r="LIA49" s="0"/>
      <c r="LIB49" s="0"/>
      <c r="LIC49" s="0"/>
      <c r="LID49" s="0"/>
      <c r="LIE49" s="0"/>
      <c r="LIF49" s="0"/>
      <c r="LIG49" s="0"/>
      <c r="LIH49" s="0"/>
      <c r="LII49" s="0"/>
      <c r="LIJ49" s="0"/>
      <c r="LIK49" s="0"/>
      <c r="LIL49" s="0"/>
      <c r="LIM49" s="0"/>
      <c r="LIN49" s="0"/>
      <c r="LIO49" s="0"/>
      <c r="LIP49" s="0"/>
      <c r="LIQ49" s="0"/>
      <c r="LIR49" s="0"/>
      <c r="LIS49" s="0"/>
      <c r="LIT49" s="0"/>
      <c r="LIU49" s="0"/>
      <c r="LIV49" s="0"/>
      <c r="LIW49" s="0"/>
      <c r="LIX49" s="0"/>
      <c r="LIY49" s="0"/>
      <c r="LIZ49" s="0"/>
      <c r="LJA49" s="0"/>
      <c r="LJB49" s="0"/>
      <c r="LJC49" s="0"/>
      <c r="LJD49" s="0"/>
      <c r="LJE49" s="0"/>
      <c r="LJF49" s="0"/>
      <c r="LJG49" s="0"/>
      <c r="LJH49" s="0"/>
      <c r="LJI49" s="0"/>
      <c r="LJJ49" s="0"/>
      <c r="LJK49" s="0"/>
      <c r="LJL49" s="0"/>
      <c r="LJM49" s="0"/>
      <c r="LJN49" s="0"/>
      <c r="LJO49" s="0"/>
      <c r="LJP49" s="0"/>
      <c r="LJQ49" s="0"/>
      <c r="LJR49" s="0"/>
      <c r="LJS49" s="0"/>
      <c r="LJT49" s="0"/>
      <c r="LJU49" s="0"/>
      <c r="LJV49" s="0"/>
      <c r="LJW49" s="0"/>
      <c r="LJX49" s="0"/>
      <c r="LJY49" s="0"/>
      <c r="LJZ49" s="0"/>
      <c r="LKA49" s="0"/>
      <c r="LKB49" s="0"/>
      <c r="LKC49" s="0"/>
      <c r="LKD49" s="0"/>
      <c r="LKE49" s="0"/>
      <c r="LKF49" s="0"/>
      <c r="LKG49" s="0"/>
      <c r="LKH49" s="0"/>
      <c r="LKI49" s="0"/>
      <c r="LKJ49" s="0"/>
      <c r="LKK49" s="0"/>
      <c r="LKL49" s="0"/>
      <c r="LKM49" s="0"/>
      <c r="LKN49" s="0"/>
      <c r="LKO49" s="0"/>
      <c r="LKP49" s="0"/>
      <c r="LKQ49" s="0"/>
      <c r="LKR49" s="0"/>
      <c r="LKS49" s="0"/>
      <c r="LKT49" s="0"/>
      <c r="LKU49" s="0"/>
      <c r="LKV49" s="0"/>
      <c r="LKW49" s="0"/>
      <c r="LKX49" s="0"/>
      <c r="LKY49" s="0"/>
      <c r="LKZ49" s="0"/>
      <c r="LLA49" s="0"/>
      <c r="LLB49" s="0"/>
      <c r="LLC49" s="0"/>
      <c r="LLD49" s="0"/>
      <c r="LLE49" s="0"/>
      <c r="LLF49" s="0"/>
      <c r="LLG49" s="0"/>
      <c r="LLH49" s="0"/>
      <c r="LLI49" s="0"/>
      <c r="LLJ49" s="0"/>
      <c r="LLK49" s="0"/>
      <c r="LLL49" s="0"/>
      <c r="LLM49" s="0"/>
      <c r="LLN49" s="0"/>
      <c r="LLO49" s="0"/>
      <c r="LLP49" s="0"/>
      <c r="LLQ49" s="0"/>
      <c r="LLR49" s="0"/>
      <c r="LLS49" s="0"/>
      <c r="LLT49" s="0"/>
      <c r="LLU49" s="0"/>
      <c r="LLV49" s="0"/>
      <c r="LLW49" s="0"/>
      <c r="LLX49" s="0"/>
      <c r="LLY49" s="0"/>
      <c r="LLZ49" s="0"/>
      <c r="LMA49" s="0"/>
      <c r="LMB49" s="0"/>
      <c r="LMC49" s="0"/>
      <c r="LMD49" s="0"/>
      <c r="LME49" s="0"/>
      <c r="LMF49" s="0"/>
      <c r="LMG49" s="0"/>
      <c r="LMH49" s="0"/>
      <c r="LMI49" s="0"/>
      <c r="LMJ49" s="0"/>
      <c r="LMK49" s="0"/>
      <c r="LML49" s="0"/>
      <c r="LMM49" s="0"/>
      <c r="LMN49" s="0"/>
      <c r="LMO49" s="0"/>
      <c r="LMP49" s="0"/>
      <c r="LMQ49" s="0"/>
      <c r="LMR49" s="0"/>
      <c r="LMS49" s="0"/>
      <c r="LMT49" s="0"/>
      <c r="LMU49" s="0"/>
      <c r="LMV49" s="0"/>
      <c r="LMW49" s="0"/>
      <c r="LMX49" s="0"/>
      <c r="LMY49" s="0"/>
      <c r="LMZ49" s="0"/>
      <c r="LNA49" s="0"/>
      <c r="LNB49" s="0"/>
      <c r="LNC49" s="0"/>
      <c r="LND49" s="0"/>
      <c r="LNE49" s="0"/>
      <c r="LNF49" s="0"/>
      <c r="LNG49" s="0"/>
      <c r="LNH49" s="0"/>
      <c r="LNI49" s="0"/>
      <c r="LNJ49" s="0"/>
      <c r="LNK49" s="0"/>
      <c r="LNL49" s="0"/>
      <c r="LNM49" s="0"/>
      <c r="LNN49" s="0"/>
      <c r="LNO49" s="0"/>
      <c r="LNP49" s="0"/>
      <c r="LNQ49" s="0"/>
      <c r="LNR49" s="0"/>
      <c r="LNS49" s="0"/>
      <c r="LNT49" s="0"/>
      <c r="LNU49" s="0"/>
      <c r="LNV49" s="0"/>
      <c r="LNW49" s="0"/>
      <c r="LNX49" s="0"/>
      <c r="LNY49" s="0"/>
      <c r="LNZ49" s="0"/>
      <c r="LOA49" s="0"/>
      <c r="LOB49" s="0"/>
      <c r="LOC49" s="0"/>
      <c r="LOD49" s="0"/>
      <c r="LOE49" s="0"/>
      <c r="LOF49" s="0"/>
      <c r="LOG49" s="0"/>
      <c r="LOH49" s="0"/>
      <c r="LOI49" s="0"/>
      <c r="LOJ49" s="0"/>
      <c r="LOK49" s="0"/>
      <c r="LOL49" s="0"/>
      <c r="LOM49" s="0"/>
      <c r="LON49" s="0"/>
      <c r="LOO49" s="0"/>
      <c r="LOP49" s="0"/>
      <c r="LOQ49" s="0"/>
      <c r="LOR49" s="0"/>
      <c r="LOS49" s="0"/>
      <c r="LOT49" s="0"/>
      <c r="LOU49" s="0"/>
      <c r="LOV49" s="0"/>
      <c r="LOW49" s="0"/>
      <c r="LOX49" s="0"/>
      <c r="LOY49" s="0"/>
      <c r="LOZ49" s="0"/>
      <c r="LPA49" s="0"/>
      <c r="LPB49" s="0"/>
      <c r="LPC49" s="0"/>
      <c r="LPD49" s="0"/>
      <c r="LPE49" s="0"/>
      <c r="LPF49" s="0"/>
      <c r="LPG49" s="0"/>
      <c r="LPH49" s="0"/>
      <c r="LPI49" s="0"/>
      <c r="LPJ49" s="0"/>
      <c r="LPK49" s="0"/>
      <c r="LPL49" s="0"/>
      <c r="LPM49" s="0"/>
      <c r="LPN49" s="0"/>
      <c r="LPO49" s="0"/>
      <c r="LPP49" s="0"/>
      <c r="LPQ49" s="0"/>
      <c r="LPR49" s="0"/>
      <c r="LPS49" s="0"/>
      <c r="LPT49" s="0"/>
      <c r="LPU49" s="0"/>
      <c r="LPV49" s="0"/>
      <c r="LPW49" s="0"/>
      <c r="LPX49" s="0"/>
      <c r="LPY49" s="0"/>
      <c r="LPZ49" s="0"/>
      <c r="LQA49" s="0"/>
      <c r="LQB49" s="0"/>
      <c r="LQC49" s="0"/>
      <c r="LQD49" s="0"/>
      <c r="LQE49" s="0"/>
      <c r="LQF49" s="0"/>
      <c r="LQG49" s="0"/>
      <c r="LQH49" s="0"/>
      <c r="LQI49" s="0"/>
      <c r="LQJ49" s="0"/>
      <c r="LQK49" s="0"/>
      <c r="LQL49" s="0"/>
      <c r="LQM49" s="0"/>
      <c r="LQN49" s="0"/>
      <c r="LQO49" s="0"/>
      <c r="LQP49" s="0"/>
      <c r="LQQ49" s="0"/>
      <c r="LQR49" s="0"/>
      <c r="LQS49" s="0"/>
      <c r="LQT49" s="0"/>
      <c r="LQU49" s="0"/>
      <c r="LQV49" s="0"/>
      <c r="LQW49" s="0"/>
      <c r="LQX49" s="0"/>
      <c r="LQY49" s="0"/>
      <c r="LQZ49" s="0"/>
      <c r="LRA49" s="0"/>
      <c r="LRB49" s="0"/>
      <c r="LRC49" s="0"/>
      <c r="LRD49" s="0"/>
      <c r="LRE49" s="0"/>
      <c r="LRF49" s="0"/>
      <c r="LRG49" s="0"/>
      <c r="LRH49" s="0"/>
      <c r="LRI49" s="0"/>
      <c r="LRJ49" s="0"/>
      <c r="LRK49" s="0"/>
      <c r="LRL49" s="0"/>
      <c r="LRM49" s="0"/>
      <c r="LRN49" s="0"/>
      <c r="LRO49" s="0"/>
      <c r="LRP49" s="0"/>
      <c r="LRQ49" s="0"/>
      <c r="LRR49" s="0"/>
      <c r="LRS49" s="0"/>
      <c r="LRT49" s="0"/>
      <c r="LRU49" s="0"/>
      <c r="LRV49" s="0"/>
      <c r="LRW49" s="0"/>
      <c r="LRX49" s="0"/>
      <c r="LRY49" s="0"/>
      <c r="LRZ49" s="0"/>
      <c r="LSA49" s="0"/>
      <c r="LSB49" s="0"/>
      <c r="LSC49" s="0"/>
      <c r="LSD49" s="0"/>
      <c r="LSE49" s="0"/>
      <c r="LSF49" s="0"/>
      <c r="LSG49" s="0"/>
      <c r="LSH49" s="0"/>
      <c r="LSI49" s="0"/>
      <c r="LSJ49" s="0"/>
      <c r="LSK49" s="0"/>
      <c r="LSL49" s="0"/>
      <c r="LSM49" s="0"/>
      <c r="LSN49" s="0"/>
      <c r="LSO49" s="0"/>
      <c r="LSP49" s="0"/>
      <c r="LSQ49" s="0"/>
      <c r="LSR49" s="0"/>
      <c r="LSS49" s="0"/>
      <c r="LST49" s="0"/>
      <c r="LSU49" s="0"/>
      <c r="LSV49" s="0"/>
      <c r="LSW49" s="0"/>
      <c r="LSX49" s="0"/>
      <c r="LSY49" s="0"/>
      <c r="LSZ49" s="0"/>
      <c r="LTA49" s="0"/>
      <c r="LTB49" s="0"/>
      <c r="LTC49" s="0"/>
      <c r="LTD49" s="0"/>
      <c r="LTE49" s="0"/>
      <c r="LTF49" s="0"/>
      <c r="LTG49" s="0"/>
      <c r="LTH49" s="0"/>
      <c r="LTI49" s="0"/>
      <c r="LTJ49" s="0"/>
      <c r="LTK49" s="0"/>
      <c r="LTL49" s="0"/>
      <c r="LTM49" s="0"/>
      <c r="LTN49" s="0"/>
      <c r="LTO49" s="0"/>
      <c r="LTP49" s="0"/>
      <c r="LTQ49" s="0"/>
      <c r="LTR49" s="0"/>
      <c r="LTS49" s="0"/>
      <c r="LTT49" s="0"/>
      <c r="LTU49" s="0"/>
      <c r="LTV49" s="0"/>
      <c r="LTW49" s="0"/>
      <c r="LTX49" s="0"/>
      <c r="LTY49" s="0"/>
      <c r="LTZ49" s="0"/>
      <c r="LUA49" s="0"/>
      <c r="LUB49" s="0"/>
      <c r="LUC49" s="0"/>
      <c r="LUD49" s="0"/>
      <c r="LUE49" s="0"/>
      <c r="LUF49" s="0"/>
      <c r="LUG49" s="0"/>
      <c r="LUH49" s="0"/>
      <c r="LUI49" s="0"/>
      <c r="LUJ49" s="0"/>
      <c r="LUK49" s="0"/>
      <c r="LUL49" s="0"/>
      <c r="LUM49" s="0"/>
      <c r="LUN49" s="0"/>
      <c r="LUO49" s="0"/>
      <c r="LUP49" s="0"/>
      <c r="LUQ49" s="0"/>
      <c r="LUR49" s="0"/>
      <c r="LUS49" s="0"/>
      <c r="LUT49" s="0"/>
      <c r="LUU49" s="0"/>
      <c r="LUV49" s="0"/>
      <c r="LUW49" s="0"/>
      <c r="LUX49" s="0"/>
      <c r="LUY49" s="0"/>
      <c r="LUZ49" s="0"/>
      <c r="LVA49" s="0"/>
      <c r="LVB49" s="0"/>
      <c r="LVC49" s="0"/>
      <c r="LVD49" s="0"/>
      <c r="LVE49" s="0"/>
      <c r="LVF49" s="0"/>
      <c r="LVG49" s="0"/>
      <c r="LVH49" s="0"/>
      <c r="LVI49" s="0"/>
      <c r="LVJ49" s="0"/>
      <c r="LVK49" s="0"/>
      <c r="LVL49" s="0"/>
      <c r="LVM49" s="0"/>
      <c r="LVN49" s="0"/>
      <c r="LVO49" s="0"/>
      <c r="LVP49" s="0"/>
      <c r="LVQ49" s="0"/>
      <c r="LVR49" s="0"/>
      <c r="LVS49" s="0"/>
      <c r="LVT49" s="0"/>
      <c r="LVU49" s="0"/>
      <c r="LVV49" s="0"/>
      <c r="LVW49" s="0"/>
      <c r="LVX49" s="0"/>
      <c r="LVY49" s="0"/>
      <c r="LVZ49" s="0"/>
      <c r="LWA49" s="0"/>
      <c r="LWB49" s="0"/>
      <c r="LWC49" s="0"/>
      <c r="LWD49" s="0"/>
      <c r="LWE49" s="0"/>
      <c r="LWF49" s="0"/>
      <c r="LWG49" s="0"/>
      <c r="LWH49" s="0"/>
      <c r="LWI49" s="0"/>
      <c r="LWJ49" s="0"/>
      <c r="LWK49" s="0"/>
      <c r="LWL49" s="0"/>
      <c r="LWM49" s="0"/>
      <c r="LWN49" s="0"/>
      <c r="LWO49" s="0"/>
      <c r="LWP49" s="0"/>
      <c r="LWQ49" s="0"/>
      <c r="LWR49" s="0"/>
      <c r="LWS49" s="0"/>
      <c r="LWT49" s="0"/>
      <c r="LWU49" s="0"/>
      <c r="LWV49" s="0"/>
      <c r="LWW49" s="0"/>
      <c r="LWX49" s="0"/>
      <c r="LWY49" s="0"/>
      <c r="LWZ49" s="0"/>
      <c r="LXA49" s="0"/>
      <c r="LXB49" s="0"/>
      <c r="LXC49" s="0"/>
      <c r="LXD49" s="0"/>
      <c r="LXE49" s="0"/>
      <c r="LXF49" s="0"/>
      <c r="LXG49" s="0"/>
      <c r="LXH49" s="0"/>
      <c r="LXI49" s="0"/>
      <c r="LXJ49" s="0"/>
      <c r="LXK49" s="0"/>
      <c r="LXL49" s="0"/>
      <c r="LXM49" s="0"/>
      <c r="LXN49" s="0"/>
      <c r="LXO49" s="0"/>
      <c r="LXP49" s="0"/>
      <c r="LXQ49" s="0"/>
      <c r="LXR49" s="0"/>
      <c r="LXS49" s="0"/>
      <c r="LXT49" s="0"/>
      <c r="LXU49" s="0"/>
      <c r="LXV49" s="0"/>
      <c r="LXW49" s="0"/>
      <c r="LXX49" s="0"/>
      <c r="LXY49" s="0"/>
      <c r="LXZ49" s="0"/>
      <c r="LYA49" s="0"/>
      <c r="LYB49" s="0"/>
      <c r="LYC49" s="0"/>
      <c r="LYD49" s="0"/>
      <c r="LYE49" s="0"/>
      <c r="LYF49" s="0"/>
      <c r="LYG49" s="0"/>
      <c r="LYH49" s="0"/>
      <c r="LYI49" s="0"/>
      <c r="LYJ49" s="0"/>
      <c r="LYK49" s="0"/>
      <c r="LYL49" s="0"/>
      <c r="LYM49" s="0"/>
      <c r="LYN49" s="0"/>
      <c r="LYO49" s="0"/>
      <c r="LYP49" s="0"/>
      <c r="LYQ49" s="0"/>
      <c r="LYR49" s="0"/>
      <c r="LYS49" s="0"/>
      <c r="LYT49" s="0"/>
      <c r="LYU49" s="0"/>
      <c r="LYV49" s="0"/>
      <c r="LYW49" s="0"/>
      <c r="LYX49" s="0"/>
      <c r="LYY49" s="0"/>
      <c r="LYZ49" s="0"/>
      <c r="LZA49" s="0"/>
      <c r="LZB49" s="0"/>
      <c r="LZC49" s="0"/>
      <c r="LZD49" s="0"/>
      <c r="LZE49" s="0"/>
      <c r="LZF49" s="0"/>
      <c r="LZG49" s="0"/>
      <c r="LZH49" s="0"/>
      <c r="LZI49" s="0"/>
      <c r="LZJ49" s="0"/>
      <c r="LZK49" s="0"/>
      <c r="LZL49" s="0"/>
      <c r="LZM49" s="0"/>
      <c r="LZN49" s="0"/>
      <c r="LZO49" s="0"/>
      <c r="LZP49" s="0"/>
      <c r="LZQ49" s="0"/>
      <c r="LZR49" s="0"/>
      <c r="LZS49" s="0"/>
      <c r="LZT49" s="0"/>
      <c r="LZU49" s="0"/>
      <c r="LZV49" s="0"/>
      <c r="LZW49" s="0"/>
      <c r="LZX49" s="0"/>
      <c r="LZY49" s="0"/>
      <c r="LZZ49" s="0"/>
      <c r="MAA49" s="0"/>
      <c r="MAB49" s="0"/>
      <c r="MAC49" s="0"/>
      <c r="MAD49" s="0"/>
      <c r="MAE49" s="0"/>
      <c r="MAF49" s="0"/>
      <c r="MAG49" s="0"/>
      <c r="MAH49" s="0"/>
      <c r="MAI49" s="0"/>
      <c r="MAJ49" s="0"/>
      <c r="MAK49" s="0"/>
      <c r="MAL49" s="0"/>
      <c r="MAM49" s="0"/>
      <c r="MAN49" s="0"/>
      <c r="MAO49" s="0"/>
      <c r="MAP49" s="0"/>
      <c r="MAQ49" s="0"/>
      <c r="MAR49" s="0"/>
      <c r="MAS49" s="0"/>
      <c r="MAT49" s="0"/>
      <c r="MAU49" s="0"/>
      <c r="MAV49" s="0"/>
      <c r="MAW49" s="0"/>
      <c r="MAX49" s="0"/>
      <c r="MAY49" s="0"/>
      <c r="MAZ49" s="0"/>
      <c r="MBA49" s="0"/>
      <c r="MBB49" s="0"/>
      <c r="MBC49" s="0"/>
      <c r="MBD49" s="0"/>
      <c r="MBE49" s="0"/>
      <c r="MBF49" s="0"/>
      <c r="MBG49" s="0"/>
      <c r="MBH49" s="0"/>
      <c r="MBI49" s="0"/>
      <c r="MBJ49" s="0"/>
      <c r="MBK49" s="0"/>
      <c r="MBL49" s="0"/>
      <c r="MBM49" s="0"/>
      <c r="MBN49" s="0"/>
      <c r="MBO49" s="0"/>
      <c r="MBP49" s="0"/>
      <c r="MBQ49" s="0"/>
      <c r="MBR49" s="0"/>
      <c r="MBS49" s="0"/>
      <c r="MBT49" s="0"/>
      <c r="MBU49" s="0"/>
      <c r="MBV49" s="0"/>
      <c r="MBW49" s="0"/>
      <c r="MBX49" s="0"/>
      <c r="MBY49" s="0"/>
      <c r="MBZ49" s="0"/>
      <c r="MCA49" s="0"/>
      <c r="MCB49" s="0"/>
      <c r="MCC49" s="0"/>
      <c r="MCD49" s="0"/>
      <c r="MCE49" s="0"/>
      <c r="MCF49" s="0"/>
      <c r="MCG49" s="0"/>
      <c r="MCH49" s="0"/>
      <c r="MCI49" s="0"/>
      <c r="MCJ49" s="0"/>
      <c r="MCK49" s="0"/>
      <c r="MCL49" s="0"/>
      <c r="MCM49" s="0"/>
      <c r="MCN49" s="0"/>
      <c r="MCO49" s="0"/>
      <c r="MCP49" s="0"/>
      <c r="MCQ49" s="0"/>
      <c r="MCR49" s="0"/>
      <c r="MCS49" s="0"/>
      <c r="MCT49" s="0"/>
      <c r="MCU49" s="0"/>
      <c r="MCV49" s="0"/>
      <c r="MCW49" s="0"/>
      <c r="MCX49" s="0"/>
      <c r="MCY49" s="0"/>
      <c r="MCZ49" s="0"/>
      <c r="MDA49" s="0"/>
      <c r="MDB49" s="0"/>
      <c r="MDC49" s="0"/>
      <c r="MDD49" s="0"/>
      <c r="MDE49" s="0"/>
      <c r="MDF49" s="0"/>
      <c r="MDG49" s="0"/>
      <c r="MDH49" s="0"/>
      <c r="MDI49" s="0"/>
      <c r="MDJ49" s="0"/>
      <c r="MDK49" s="0"/>
      <c r="MDL49" s="0"/>
      <c r="MDM49" s="0"/>
      <c r="MDN49" s="0"/>
      <c r="MDO49" s="0"/>
      <c r="MDP49" s="0"/>
      <c r="MDQ49" s="0"/>
      <c r="MDR49" s="0"/>
      <c r="MDS49" s="0"/>
      <c r="MDT49" s="0"/>
      <c r="MDU49" s="0"/>
      <c r="MDV49" s="0"/>
      <c r="MDW49" s="0"/>
      <c r="MDX49" s="0"/>
      <c r="MDY49" s="0"/>
      <c r="MDZ49" s="0"/>
      <c r="MEA49" s="0"/>
      <c r="MEB49" s="0"/>
      <c r="MEC49" s="0"/>
      <c r="MED49" s="0"/>
      <c r="MEE49" s="0"/>
      <c r="MEF49" s="0"/>
      <c r="MEG49" s="0"/>
      <c r="MEH49" s="0"/>
      <c r="MEI49" s="0"/>
      <c r="MEJ49" s="0"/>
      <c r="MEK49" s="0"/>
      <c r="MEL49" s="0"/>
      <c r="MEM49" s="0"/>
      <c r="MEN49" s="0"/>
      <c r="MEO49" s="0"/>
      <c r="MEP49" s="0"/>
      <c r="MEQ49" s="0"/>
      <c r="MER49" s="0"/>
      <c r="MES49" s="0"/>
      <c r="MET49" s="0"/>
      <c r="MEU49" s="0"/>
      <c r="MEV49" s="0"/>
      <c r="MEW49" s="0"/>
      <c r="MEX49" s="0"/>
      <c r="MEY49" s="0"/>
      <c r="MEZ49" s="0"/>
      <c r="MFA49" s="0"/>
      <c r="MFB49" s="0"/>
      <c r="MFC49" s="0"/>
      <c r="MFD49" s="0"/>
      <c r="MFE49" s="0"/>
      <c r="MFF49" s="0"/>
      <c r="MFG49" s="0"/>
      <c r="MFH49" s="0"/>
      <c r="MFI49" s="0"/>
      <c r="MFJ49" s="0"/>
      <c r="MFK49" s="0"/>
      <c r="MFL49" s="0"/>
      <c r="MFM49" s="0"/>
      <c r="MFN49" s="0"/>
      <c r="MFO49" s="0"/>
      <c r="MFP49" s="0"/>
      <c r="MFQ49" s="0"/>
      <c r="MFR49" s="0"/>
      <c r="MFS49" s="0"/>
      <c r="MFT49" s="0"/>
      <c r="MFU49" s="0"/>
      <c r="MFV49" s="0"/>
      <c r="MFW49" s="0"/>
      <c r="MFX49" s="0"/>
      <c r="MFY49" s="0"/>
      <c r="MFZ49" s="0"/>
      <c r="MGA49" s="0"/>
      <c r="MGB49" s="0"/>
      <c r="MGC49" s="0"/>
      <c r="MGD49" s="0"/>
      <c r="MGE49" s="0"/>
      <c r="MGF49" s="0"/>
      <c r="MGG49" s="0"/>
      <c r="MGH49" s="0"/>
      <c r="MGI49" s="0"/>
      <c r="MGJ49" s="0"/>
      <c r="MGK49" s="0"/>
      <c r="MGL49" s="0"/>
      <c r="MGM49" s="0"/>
      <c r="MGN49" s="0"/>
      <c r="MGO49" s="0"/>
      <c r="MGP49" s="0"/>
      <c r="MGQ49" s="0"/>
      <c r="MGR49" s="0"/>
      <c r="MGS49" s="0"/>
      <c r="MGT49" s="0"/>
      <c r="MGU49" s="0"/>
      <c r="MGV49" s="0"/>
      <c r="MGW49" s="0"/>
      <c r="MGX49" s="0"/>
      <c r="MGY49" s="0"/>
      <c r="MGZ49" s="0"/>
      <c r="MHA49" s="0"/>
      <c r="MHB49" s="0"/>
      <c r="MHC49" s="0"/>
      <c r="MHD49" s="0"/>
      <c r="MHE49" s="0"/>
      <c r="MHF49" s="0"/>
      <c r="MHG49" s="0"/>
      <c r="MHH49" s="0"/>
      <c r="MHI49" s="0"/>
      <c r="MHJ49" s="0"/>
      <c r="MHK49" s="0"/>
      <c r="MHL49" s="0"/>
      <c r="MHM49" s="0"/>
      <c r="MHN49" s="0"/>
      <c r="MHO49" s="0"/>
      <c r="MHP49" s="0"/>
      <c r="MHQ49" s="0"/>
      <c r="MHR49" s="0"/>
      <c r="MHS49" s="0"/>
      <c r="MHT49" s="0"/>
      <c r="MHU49" s="0"/>
      <c r="MHV49" s="0"/>
      <c r="MHW49" s="0"/>
      <c r="MHX49" s="0"/>
      <c r="MHY49" s="0"/>
      <c r="MHZ49" s="0"/>
      <c r="MIA49" s="0"/>
      <c r="MIB49" s="0"/>
      <c r="MIC49" s="0"/>
      <c r="MID49" s="0"/>
      <c r="MIE49" s="0"/>
      <c r="MIF49" s="0"/>
      <c r="MIG49" s="0"/>
      <c r="MIH49" s="0"/>
      <c r="MII49" s="0"/>
      <c r="MIJ49" s="0"/>
      <c r="MIK49" s="0"/>
      <c r="MIL49" s="0"/>
      <c r="MIM49" s="0"/>
      <c r="MIN49" s="0"/>
      <c r="MIO49" s="0"/>
      <c r="MIP49" s="0"/>
      <c r="MIQ49" s="0"/>
      <c r="MIR49" s="0"/>
      <c r="MIS49" s="0"/>
      <c r="MIT49" s="0"/>
      <c r="MIU49" s="0"/>
      <c r="MIV49" s="0"/>
      <c r="MIW49" s="0"/>
      <c r="MIX49" s="0"/>
      <c r="MIY49" s="0"/>
      <c r="MIZ49" s="0"/>
      <c r="MJA49" s="0"/>
      <c r="MJB49" s="0"/>
      <c r="MJC49" s="0"/>
      <c r="MJD49" s="0"/>
      <c r="MJE49" s="0"/>
      <c r="MJF49" s="0"/>
      <c r="MJG49" s="0"/>
      <c r="MJH49" s="0"/>
      <c r="MJI49" s="0"/>
      <c r="MJJ49" s="0"/>
      <c r="MJK49" s="0"/>
      <c r="MJL49" s="0"/>
      <c r="MJM49" s="0"/>
      <c r="MJN49" s="0"/>
      <c r="MJO49" s="0"/>
      <c r="MJP49" s="0"/>
      <c r="MJQ49" s="0"/>
      <c r="MJR49" s="0"/>
      <c r="MJS49" s="0"/>
      <c r="MJT49" s="0"/>
      <c r="MJU49" s="0"/>
      <c r="MJV49" s="0"/>
      <c r="MJW49" s="0"/>
      <c r="MJX49" s="0"/>
      <c r="MJY49" s="0"/>
      <c r="MJZ49" s="0"/>
      <c r="MKA49" s="0"/>
      <c r="MKB49" s="0"/>
      <c r="MKC49" s="0"/>
      <c r="MKD49" s="0"/>
      <c r="MKE49" s="0"/>
      <c r="MKF49" s="0"/>
      <c r="MKG49" s="0"/>
      <c r="MKH49" s="0"/>
      <c r="MKI49" s="0"/>
      <c r="MKJ49" s="0"/>
      <c r="MKK49" s="0"/>
      <c r="MKL49" s="0"/>
      <c r="MKM49" s="0"/>
      <c r="MKN49" s="0"/>
      <c r="MKO49" s="0"/>
      <c r="MKP49" s="0"/>
      <c r="MKQ49" s="0"/>
      <c r="MKR49" s="0"/>
      <c r="MKS49" s="0"/>
      <c r="MKT49" s="0"/>
      <c r="MKU49" s="0"/>
      <c r="MKV49" s="0"/>
      <c r="MKW49" s="0"/>
      <c r="MKX49" s="0"/>
      <c r="MKY49" s="0"/>
      <c r="MKZ49" s="0"/>
      <c r="MLA49" s="0"/>
      <c r="MLB49" s="0"/>
      <c r="MLC49" s="0"/>
      <c r="MLD49" s="0"/>
      <c r="MLE49" s="0"/>
      <c r="MLF49" s="0"/>
      <c r="MLG49" s="0"/>
      <c r="MLH49" s="0"/>
      <c r="MLI49" s="0"/>
      <c r="MLJ49" s="0"/>
      <c r="MLK49" s="0"/>
      <c r="MLL49" s="0"/>
      <c r="MLM49" s="0"/>
      <c r="MLN49" s="0"/>
      <c r="MLO49" s="0"/>
      <c r="MLP49" s="0"/>
      <c r="MLQ49" s="0"/>
      <c r="MLR49" s="0"/>
      <c r="MLS49" s="0"/>
      <c r="MLT49" s="0"/>
      <c r="MLU49" s="0"/>
      <c r="MLV49" s="0"/>
      <c r="MLW49" s="0"/>
      <c r="MLX49" s="0"/>
      <c r="MLY49" s="0"/>
      <c r="MLZ49" s="0"/>
      <c r="MMA49" s="0"/>
      <c r="MMB49" s="0"/>
      <c r="MMC49" s="0"/>
      <c r="MMD49" s="0"/>
      <c r="MME49" s="0"/>
      <c r="MMF49" s="0"/>
      <c r="MMG49" s="0"/>
      <c r="MMH49" s="0"/>
      <c r="MMI49" s="0"/>
      <c r="MMJ49" s="0"/>
      <c r="MMK49" s="0"/>
      <c r="MML49" s="0"/>
      <c r="MMM49" s="0"/>
      <c r="MMN49" s="0"/>
      <c r="MMO49" s="0"/>
      <c r="MMP49" s="0"/>
      <c r="MMQ49" s="0"/>
      <c r="MMR49" s="0"/>
      <c r="MMS49" s="0"/>
      <c r="MMT49" s="0"/>
      <c r="MMU49" s="0"/>
      <c r="MMV49" s="0"/>
      <c r="MMW49" s="0"/>
      <c r="MMX49" s="0"/>
      <c r="MMY49" s="0"/>
      <c r="MMZ49" s="0"/>
      <c r="MNA49" s="0"/>
      <c r="MNB49" s="0"/>
      <c r="MNC49" s="0"/>
      <c r="MND49" s="0"/>
      <c r="MNE49" s="0"/>
      <c r="MNF49" s="0"/>
      <c r="MNG49" s="0"/>
      <c r="MNH49" s="0"/>
      <c r="MNI49" s="0"/>
      <c r="MNJ49" s="0"/>
      <c r="MNK49" s="0"/>
      <c r="MNL49" s="0"/>
      <c r="MNM49" s="0"/>
      <c r="MNN49" s="0"/>
      <c r="MNO49" s="0"/>
      <c r="MNP49" s="0"/>
      <c r="MNQ49" s="0"/>
      <c r="MNR49" s="0"/>
      <c r="MNS49" s="0"/>
      <c r="MNT49" s="0"/>
      <c r="MNU49" s="0"/>
      <c r="MNV49" s="0"/>
      <c r="MNW49" s="0"/>
      <c r="MNX49" s="0"/>
      <c r="MNY49" s="0"/>
      <c r="MNZ49" s="0"/>
      <c r="MOA49" s="0"/>
      <c r="MOB49" s="0"/>
      <c r="MOC49" s="0"/>
      <c r="MOD49" s="0"/>
      <c r="MOE49" s="0"/>
      <c r="MOF49" s="0"/>
      <c r="MOG49" s="0"/>
      <c r="MOH49" s="0"/>
      <c r="MOI49" s="0"/>
      <c r="MOJ49" s="0"/>
      <c r="MOK49" s="0"/>
      <c r="MOL49" s="0"/>
      <c r="MOM49" s="0"/>
      <c r="MON49" s="0"/>
      <c r="MOO49" s="0"/>
      <c r="MOP49" s="0"/>
      <c r="MOQ49" s="0"/>
      <c r="MOR49" s="0"/>
      <c r="MOS49" s="0"/>
      <c r="MOT49" s="0"/>
      <c r="MOU49" s="0"/>
      <c r="MOV49" s="0"/>
      <c r="MOW49" s="0"/>
      <c r="MOX49" s="0"/>
      <c r="MOY49" s="0"/>
      <c r="MOZ49" s="0"/>
      <c r="MPA49" s="0"/>
      <c r="MPB49" s="0"/>
      <c r="MPC49" s="0"/>
      <c r="MPD49" s="0"/>
      <c r="MPE49" s="0"/>
      <c r="MPF49" s="0"/>
      <c r="MPG49" s="0"/>
      <c r="MPH49" s="0"/>
      <c r="MPI49" s="0"/>
      <c r="MPJ49" s="0"/>
      <c r="MPK49" s="0"/>
      <c r="MPL49" s="0"/>
      <c r="MPM49" s="0"/>
      <c r="MPN49" s="0"/>
      <c r="MPO49" s="0"/>
      <c r="MPP49" s="0"/>
      <c r="MPQ49" s="0"/>
      <c r="MPR49" s="0"/>
      <c r="MPS49" s="0"/>
      <c r="MPT49" s="0"/>
      <c r="MPU49" s="0"/>
      <c r="MPV49" s="0"/>
      <c r="MPW49" s="0"/>
      <c r="MPX49" s="0"/>
      <c r="MPY49" s="0"/>
      <c r="MPZ49" s="0"/>
      <c r="MQA49" s="0"/>
      <c r="MQB49" s="0"/>
      <c r="MQC49" s="0"/>
      <c r="MQD49" s="0"/>
      <c r="MQE49" s="0"/>
      <c r="MQF49" s="0"/>
      <c r="MQG49" s="0"/>
      <c r="MQH49" s="0"/>
      <c r="MQI49" s="0"/>
      <c r="MQJ49" s="0"/>
      <c r="MQK49" s="0"/>
      <c r="MQL49" s="0"/>
      <c r="MQM49" s="0"/>
      <c r="MQN49" s="0"/>
      <c r="MQO49" s="0"/>
      <c r="MQP49" s="0"/>
      <c r="MQQ49" s="0"/>
      <c r="MQR49" s="0"/>
      <c r="MQS49" s="0"/>
      <c r="MQT49" s="0"/>
      <c r="MQU49" s="0"/>
      <c r="MQV49" s="0"/>
      <c r="MQW49" s="0"/>
      <c r="MQX49" s="0"/>
      <c r="MQY49" s="0"/>
      <c r="MQZ49" s="0"/>
      <c r="MRA49" s="0"/>
      <c r="MRB49" s="0"/>
      <c r="MRC49" s="0"/>
      <c r="MRD49" s="0"/>
      <c r="MRE49" s="0"/>
      <c r="MRF49" s="0"/>
      <c r="MRG49" s="0"/>
      <c r="MRH49" s="0"/>
      <c r="MRI49" s="0"/>
      <c r="MRJ49" s="0"/>
      <c r="MRK49" s="0"/>
      <c r="MRL49" s="0"/>
      <c r="MRM49" s="0"/>
      <c r="MRN49" s="0"/>
      <c r="MRO49" s="0"/>
      <c r="MRP49" s="0"/>
      <c r="MRQ49" s="0"/>
      <c r="MRR49" s="0"/>
      <c r="MRS49" s="0"/>
      <c r="MRT49" s="0"/>
      <c r="MRU49" s="0"/>
      <c r="MRV49" s="0"/>
      <c r="MRW49" s="0"/>
      <c r="MRX49" s="0"/>
      <c r="MRY49" s="0"/>
      <c r="MRZ49" s="0"/>
      <c r="MSA49" s="0"/>
      <c r="MSB49" s="0"/>
      <c r="MSC49" s="0"/>
      <c r="MSD49" s="0"/>
      <c r="MSE49" s="0"/>
      <c r="MSF49" s="0"/>
      <c r="MSG49" s="0"/>
      <c r="MSH49" s="0"/>
      <c r="MSI49" s="0"/>
      <c r="MSJ49" s="0"/>
      <c r="MSK49" s="0"/>
      <c r="MSL49" s="0"/>
      <c r="MSM49" s="0"/>
      <c r="MSN49" s="0"/>
      <c r="MSO49" s="0"/>
      <c r="MSP49" s="0"/>
      <c r="MSQ49" s="0"/>
      <c r="MSR49" s="0"/>
      <c r="MSS49" s="0"/>
      <c r="MST49" s="0"/>
      <c r="MSU49" s="0"/>
      <c r="MSV49" s="0"/>
      <c r="MSW49" s="0"/>
      <c r="MSX49" s="0"/>
      <c r="MSY49" s="0"/>
      <c r="MSZ49" s="0"/>
      <c r="MTA49" s="0"/>
      <c r="MTB49" s="0"/>
      <c r="MTC49" s="0"/>
      <c r="MTD49" s="0"/>
      <c r="MTE49" s="0"/>
      <c r="MTF49" s="0"/>
      <c r="MTG49" s="0"/>
      <c r="MTH49" s="0"/>
      <c r="MTI49" s="0"/>
      <c r="MTJ49" s="0"/>
      <c r="MTK49" s="0"/>
      <c r="MTL49" s="0"/>
      <c r="MTM49" s="0"/>
      <c r="MTN49" s="0"/>
      <c r="MTO49" s="0"/>
      <c r="MTP49" s="0"/>
      <c r="MTQ49" s="0"/>
      <c r="MTR49" s="0"/>
      <c r="MTS49" s="0"/>
      <c r="MTT49" s="0"/>
      <c r="MTU49" s="0"/>
      <c r="MTV49" s="0"/>
      <c r="MTW49" s="0"/>
      <c r="MTX49" s="0"/>
      <c r="MTY49" s="0"/>
      <c r="MTZ49" s="0"/>
      <c r="MUA49" s="0"/>
      <c r="MUB49" s="0"/>
      <c r="MUC49" s="0"/>
      <c r="MUD49" s="0"/>
      <c r="MUE49" s="0"/>
      <c r="MUF49" s="0"/>
      <c r="MUG49" s="0"/>
      <c r="MUH49" s="0"/>
      <c r="MUI49" s="0"/>
      <c r="MUJ49" s="0"/>
      <c r="MUK49" s="0"/>
      <c r="MUL49" s="0"/>
      <c r="MUM49" s="0"/>
      <c r="MUN49" s="0"/>
      <c r="MUO49" s="0"/>
      <c r="MUP49" s="0"/>
      <c r="MUQ49" s="0"/>
      <c r="MUR49" s="0"/>
      <c r="MUS49" s="0"/>
      <c r="MUT49" s="0"/>
      <c r="MUU49" s="0"/>
      <c r="MUV49" s="0"/>
      <c r="MUW49" s="0"/>
      <c r="MUX49" s="0"/>
      <c r="MUY49" s="0"/>
      <c r="MUZ49" s="0"/>
      <c r="MVA49" s="0"/>
      <c r="MVB49" s="0"/>
      <c r="MVC49" s="0"/>
      <c r="MVD49" s="0"/>
      <c r="MVE49" s="0"/>
      <c r="MVF49" s="0"/>
      <c r="MVG49" s="0"/>
      <c r="MVH49" s="0"/>
      <c r="MVI49" s="0"/>
      <c r="MVJ49" s="0"/>
      <c r="MVK49" s="0"/>
      <c r="MVL49" s="0"/>
      <c r="MVM49" s="0"/>
      <c r="MVN49" s="0"/>
      <c r="MVO49" s="0"/>
      <c r="MVP49" s="0"/>
      <c r="MVQ49" s="0"/>
      <c r="MVR49" s="0"/>
      <c r="MVS49" s="0"/>
      <c r="MVT49" s="0"/>
      <c r="MVU49" s="0"/>
      <c r="MVV49" s="0"/>
      <c r="MVW49" s="0"/>
      <c r="MVX49" s="0"/>
      <c r="MVY49" s="0"/>
      <c r="MVZ49" s="0"/>
      <c r="MWA49" s="0"/>
      <c r="MWB49" s="0"/>
      <c r="MWC49" s="0"/>
      <c r="MWD49" s="0"/>
      <c r="MWE49" s="0"/>
      <c r="MWF49" s="0"/>
      <c r="MWG49" s="0"/>
      <c r="MWH49" s="0"/>
      <c r="MWI49" s="0"/>
      <c r="MWJ49" s="0"/>
      <c r="MWK49" s="0"/>
      <c r="MWL49" s="0"/>
      <c r="MWM49" s="0"/>
      <c r="MWN49" s="0"/>
      <c r="MWO49" s="0"/>
      <c r="MWP49" s="0"/>
      <c r="MWQ49" s="0"/>
      <c r="MWR49" s="0"/>
      <c r="MWS49" s="0"/>
      <c r="MWT49" s="0"/>
      <c r="MWU49" s="0"/>
      <c r="MWV49" s="0"/>
      <c r="MWW49" s="0"/>
      <c r="MWX49" s="0"/>
      <c r="MWY49" s="0"/>
      <c r="MWZ49" s="0"/>
      <c r="MXA49" s="0"/>
      <c r="MXB49" s="0"/>
      <c r="MXC49" s="0"/>
      <c r="MXD49" s="0"/>
      <c r="MXE49" s="0"/>
      <c r="MXF49" s="0"/>
      <c r="MXG49" s="0"/>
      <c r="MXH49" s="0"/>
      <c r="MXI49" s="0"/>
      <c r="MXJ49" s="0"/>
      <c r="MXK49" s="0"/>
      <c r="MXL49" s="0"/>
      <c r="MXM49" s="0"/>
      <c r="MXN49" s="0"/>
      <c r="MXO49" s="0"/>
      <c r="MXP49" s="0"/>
      <c r="MXQ49" s="0"/>
      <c r="MXR49" s="0"/>
      <c r="MXS49" s="0"/>
      <c r="MXT49" s="0"/>
      <c r="MXU49" s="0"/>
      <c r="MXV49" s="0"/>
      <c r="MXW49" s="0"/>
      <c r="MXX49" s="0"/>
      <c r="MXY49" s="0"/>
      <c r="MXZ49" s="0"/>
      <c r="MYA49" s="0"/>
      <c r="MYB49" s="0"/>
      <c r="MYC49" s="0"/>
      <c r="MYD49" s="0"/>
      <c r="MYE49" s="0"/>
      <c r="MYF49" s="0"/>
      <c r="MYG49" s="0"/>
      <c r="MYH49" s="0"/>
      <c r="MYI49" s="0"/>
      <c r="MYJ49" s="0"/>
      <c r="MYK49" s="0"/>
      <c r="MYL49" s="0"/>
      <c r="MYM49" s="0"/>
      <c r="MYN49" s="0"/>
      <c r="MYO49" s="0"/>
      <c r="MYP49" s="0"/>
      <c r="MYQ49" s="0"/>
      <c r="MYR49" s="0"/>
      <c r="MYS49" s="0"/>
      <c r="MYT49" s="0"/>
      <c r="MYU49" s="0"/>
      <c r="MYV49" s="0"/>
      <c r="MYW49" s="0"/>
      <c r="MYX49" s="0"/>
      <c r="MYY49" s="0"/>
      <c r="MYZ49" s="0"/>
      <c r="MZA49" s="0"/>
      <c r="MZB49" s="0"/>
      <c r="MZC49" s="0"/>
      <c r="MZD49" s="0"/>
      <c r="MZE49" s="0"/>
      <c r="MZF49" s="0"/>
      <c r="MZG49" s="0"/>
      <c r="MZH49" s="0"/>
      <c r="MZI49" s="0"/>
      <c r="MZJ49" s="0"/>
      <c r="MZK49" s="0"/>
      <c r="MZL49" s="0"/>
      <c r="MZM49" s="0"/>
      <c r="MZN49" s="0"/>
      <c r="MZO49" s="0"/>
      <c r="MZP49" s="0"/>
      <c r="MZQ49" s="0"/>
      <c r="MZR49" s="0"/>
      <c r="MZS49" s="0"/>
      <c r="MZT49" s="0"/>
      <c r="MZU49" s="0"/>
      <c r="MZV49" s="0"/>
      <c r="MZW49" s="0"/>
      <c r="MZX49" s="0"/>
      <c r="MZY49" s="0"/>
      <c r="MZZ49" s="0"/>
      <c r="NAA49" s="0"/>
      <c r="NAB49" s="0"/>
      <c r="NAC49" s="0"/>
      <c r="NAD49" s="0"/>
      <c r="NAE49" s="0"/>
      <c r="NAF49" s="0"/>
      <c r="NAG49" s="0"/>
      <c r="NAH49" s="0"/>
      <c r="NAI49" s="0"/>
      <c r="NAJ49" s="0"/>
      <c r="NAK49" s="0"/>
      <c r="NAL49" s="0"/>
      <c r="NAM49" s="0"/>
      <c r="NAN49" s="0"/>
      <c r="NAO49" s="0"/>
      <c r="NAP49" s="0"/>
      <c r="NAQ49" s="0"/>
      <c r="NAR49" s="0"/>
      <c r="NAS49" s="0"/>
      <c r="NAT49" s="0"/>
      <c r="NAU49" s="0"/>
      <c r="NAV49" s="0"/>
      <c r="NAW49" s="0"/>
      <c r="NAX49" s="0"/>
      <c r="NAY49" s="0"/>
      <c r="NAZ49" s="0"/>
      <c r="NBA49" s="0"/>
      <c r="NBB49" s="0"/>
      <c r="NBC49" s="0"/>
      <c r="NBD49" s="0"/>
      <c r="NBE49" s="0"/>
      <c r="NBF49" s="0"/>
      <c r="NBG49" s="0"/>
      <c r="NBH49" s="0"/>
      <c r="NBI49" s="0"/>
      <c r="NBJ49" s="0"/>
      <c r="NBK49" s="0"/>
      <c r="NBL49" s="0"/>
      <c r="NBM49" s="0"/>
      <c r="NBN49" s="0"/>
      <c r="NBO49" s="0"/>
      <c r="NBP49" s="0"/>
      <c r="NBQ49" s="0"/>
      <c r="NBR49" s="0"/>
      <c r="NBS49" s="0"/>
      <c r="NBT49" s="0"/>
      <c r="NBU49" s="0"/>
      <c r="NBV49" s="0"/>
      <c r="NBW49" s="0"/>
      <c r="NBX49" s="0"/>
      <c r="NBY49" s="0"/>
      <c r="NBZ49" s="0"/>
      <c r="NCA49" s="0"/>
      <c r="NCB49" s="0"/>
      <c r="NCC49" s="0"/>
      <c r="NCD49" s="0"/>
      <c r="NCE49" s="0"/>
      <c r="NCF49" s="0"/>
      <c r="NCG49" s="0"/>
      <c r="NCH49" s="0"/>
      <c r="NCI49" s="0"/>
      <c r="NCJ49" s="0"/>
      <c r="NCK49" s="0"/>
      <c r="NCL49" s="0"/>
      <c r="NCM49" s="0"/>
      <c r="NCN49" s="0"/>
      <c r="NCO49" s="0"/>
      <c r="NCP49" s="0"/>
      <c r="NCQ49" s="0"/>
      <c r="NCR49" s="0"/>
      <c r="NCS49" s="0"/>
      <c r="NCT49" s="0"/>
      <c r="NCU49" s="0"/>
      <c r="NCV49" s="0"/>
      <c r="NCW49" s="0"/>
      <c r="NCX49" s="0"/>
      <c r="NCY49" s="0"/>
      <c r="NCZ49" s="0"/>
      <c r="NDA49" s="0"/>
      <c r="NDB49" s="0"/>
      <c r="NDC49" s="0"/>
      <c r="NDD49" s="0"/>
      <c r="NDE49" s="0"/>
      <c r="NDF49" s="0"/>
      <c r="NDG49" s="0"/>
      <c r="NDH49" s="0"/>
      <c r="NDI49" s="0"/>
      <c r="NDJ49" s="0"/>
      <c r="NDK49" s="0"/>
      <c r="NDL49" s="0"/>
      <c r="NDM49" s="0"/>
      <c r="NDN49" s="0"/>
      <c r="NDO49" s="0"/>
      <c r="NDP49" s="0"/>
      <c r="NDQ49" s="0"/>
      <c r="NDR49" s="0"/>
      <c r="NDS49" s="0"/>
      <c r="NDT49" s="0"/>
      <c r="NDU49" s="0"/>
      <c r="NDV49" s="0"/>
      <c r="NDW49" s="0"/>
      <c r="NDX49" s="0"/>
      <c r="NDY49" s="0"/>
      <c r="NDZ49" s="0"/>
      <c r="NEA49" s="0"/>
      <c r="NEB49" s="0"/>
      <c r="NEC49" s="0"/>
      <c r="NED49" s="0"/>
      <c r="NEE49" s="0"/>
      <c r="NEF49" s="0"/>
      <c r="NEG49" s="0"/>
      <c r="NEH49" s="0"/>
      <c r="NEI49" s="0"/>
      <c r="NEJ49" s="0"/>
      <c r="NEK49" s="0"/>
      <c r="NEL49" s="0"/>
      <c r="NEM49" s="0"/>
      <c r="NEN49" s="0"/>
      <c r="NEO49" s="0"/>
      <c r="NEP49" s="0"/>
      <c r="NEQ49" s="0"/>
      <c r="NER49" s="0"/>
      <c r="NES49" s="0"/>
      <c r="NET49" s="0"/>
      <c r="NEU49" s="0"/>
      <c r="NEV49" s="0"/>
      <c r="NEW49" s="0"/>
      <c r="NEX49" s="0"/>
      <c r="NEY49" s="0"/>
      <c r="NEZ49" s="0"/>
      <c r="NFA49" s="0"/>
      <c r="NFB49" s="0"/>
      <c r="NFC49" s="0"/>
      <c r="NFD49" s="0"/>
      <c r="NFE49" s="0"/>
      <c r="NFF49" s="0"/>
      <c r="NFG49" s="0"/>
      <c r="NFH49" s="0"/>
      <c r="NFI49" s="0"/>
      <c r="NFJ49" s="0"/>
      <c r="NFK49" s="0"/>
      <c r="NFL49" s="0"/>
      <c r="NFM49" s="0"/>
      <c r="NFN49" s="0"/>
      <c r="NFO49" s="0"/>
      <c r="NFP49" s="0"/>
      <c r="NFQ49" s="0"/>
      <c r="NFR49" s="0"/>
      <c r="NFS49" s="0"/>
      <c r="NFT49" s="0"/>
      <c r="NFU49" s="0"/>
      <c r="NFV49" s="0"/>
      <c r="NFW49" s="0"/>
      <c r="NFX49" s="0"/>
      <c r="NFY49" s="0"/>
      <c r="NFZ49" s="0"/>
      <c r="NGA49" s="0"/>
      <c r="NGB49" s="0"/>
      <c r="NGC49" s="0"/>
      <c r="NGD49" s="0"/>
      <c r="NGE49" s="0"/>
      <c r="NGF49" s="0"/>
      <c r="NGG49" s="0"/>
      <c r="NGH49" s="0"/>
      <c r="NGI49" s="0"/>
      <c r="NGJ49" s="0"/>
      <c r="NGK49" s="0"/>
      <c r="NGL49" s="0"/>
      <c r="NGM49" s="0"/>
      <c r="NGN49" s="0"/>
      <c r="NGO49" s="0"/>
      <c r="NGP49" s="0"/>
      <c r="NGQ49" s="0"/>
      <c r="NGR49" s="0"/>
      <c r="NGS49" s="0"/>
      <c r="NGT49" s="0"/>
      <c r="NGU49" s="0"/>
      <c r="NGV49" s="0"/>
      <c r="NGW49" s="0"/>
      <c r="NGX49" s="0"/>
      <c r="NGY49" s="0"/>
      <c r="NGZ49" s="0"/>
      <c r="NHA49" s="0"/>
      <c r="NHB49" s="0"/>
      <c r="NHC49" s="0"/>
      <c r="NHD49" s="0"/>
      <c r="NHE49" s="0"/>
      <c r="NHF49" s="0"/>
      <c r="NHG49" s="0"/>
      <c r="NHH49" s="0"/>
      <c r="NHI49" s="0"/>
      <c r="NHJ49" s="0"/>
      <c r="NHK49" s="0"/>
      <c r="NHL49" s="0"/>
      <c r="NHM49" s="0"/>
      <c r="NHN49" s="0"/>
      <c r="NHO49" s="0"/>
      <c r="NHP49" s="0"/>
      <c r="NHQ49" s="0"/>
      <c r="NHR49" s="0"/>
      <c r="NHS49" s="0"/>
      <c r="NHT49" s="0"/>
      <c r="NHU49" s="0"/>
      <c r="NHV49" s="0"/>
      <c r="NHW49" s="0"/>
      <c r="NHX49" s="0"/>
      <c r="NHY49" s="0"/>
      <c r="NHZ49" s="0"/>
      <c r="NIA49" s="0"/>
      <c r="NIB49" s="0"/>
      <c r="NIC49" s="0"/>
      <c r="NID49" s="0"/>
      <c r="NIE49" s="0"/>
      <c r="NIF49" s="0"/>
      <c r="NIG49" s="0"/>
      <c r="NIH49" s="0"/>
      <c r="NII49" s="0"/>
      <c r="NIJ49" s="0"/>
      <c r="NIK49" s="0"/>
      <c r="NIL49" s="0"/>
      <c r="NIM49" s="0"/>
      <c r="NIN49" s="0"/>
      <c r="NIO49" s="0"/>
      <c r="NIP49" s="0"/>
      <c r="NIQ49" s="0"/>
      <c r="NIR49" s="0"/>
      <c r="NIS49" s="0"/>
      <c r="NIT49" s="0"/>
      <c r="NIU49" s="0"/>
      <c r="NIV49" s="0"/>
      <c r="NIW49" s="0"/>
      <c r="NIX49" s="0"/>
      <c r="NIY49" s="0"/>
      <c r="NIZ49" s="0"/>
      <c r="NJA49" s="0"/>
      <c r="NJB49" s="0"/>
      <c r="NJC49" s="0"/>
      <c r="NJD49" s="0"/>
      <c r="NJE49" s="0"/>
      <c r="NJF49" s="0"/>
      <c r="NJG49" s="0"/>
      <c r="NJH49" s="0"/>
      <c r="NJI49" s="0"/>
      <c r="NJJ49" s="0"/>
      <c r="NJK49" s="0"/>
      <c r="NJL49" s="0"/>
      <c r="NJM49" s="0"/>
      <c r="NJN49" s="0"/>
      <c r="NJO49" s="0"/>
      <c r="NJP49" s="0"/>
      <c r="NJQ49" s="0"/>
      <c r="NJR49" s="0"/>
      <c r="NJS49" s="0"/>
      <c r="NJT49" s="0"/>
      <c r="NJU49" s="0"/>
      <c r="NJV49" s="0"/>
      <c r="NJW49" s="0"/>
      <c r="NJX49" s="0"/>
      <c r="NJY49" s="0"/>
      <c r="NJZ49" s="0"/>
      <c r="NKA49" s="0"/>
      <c r="NKB49" s="0"/>
      <c r="NKC49" s="0"/>
      <c r="NKD49" s="0"/>
      <c r="NKE49" s="0"/>
      <c r="NKF49" s="0"/>
      <c r="NKG49" s="0"/>
      <c r="NKH49" s="0"/>
      <c r="NKI49" s="0"/>
      <c r="NKJ49" s="0"/>
      <c r="NKK49" s="0"/>
      <c r="NKL49" s="0"/>
      <c r="NKM49" s="0"/>
      <c r="NKN49" s="0"/>
      <c r="NKO49" s="0"/>
      <c r="NKP49" s="0"/>
      <c r="NKQ49" s="0"/>
      <c r="NKR49" s="0"/>
      <c r="NKS49" s="0"/>
      <c r="NKT49" s="0"/>
      <c r="NKU49" s="0"/>
      <c r="NKV49" s="0"/>
      <c r="NKW49" s="0"/>
      <c r="NKX49" s="0"/>
      <c r="NKY49" s="0"/>
      <c r="NKZ49" s="0"/>
      <c r="NLA49" s="0"/>
      <c r="NLB49" s="0"/>
      <c r="NLC49" s="0"/>
      <c r="NLD49" s="0"/>
      <c r="NLE49" s="0"/>
      <c r="NLF49" s="0"/>
      <c r="NLG49" s="0"/>
      <c r="NLH49" s="0"/>
      <c r="NLI49" s="0"/>
      <c r="NLJ49" s="0"/>
      <c r="NLK49" s="0"/>
      <c r="NLL49" s="0"/>
      <c r="NLM49" s="0"/>
      <c r="NLN49" s="0"/>
      <c r="NLO49" s="0"/>
      <c r="NLP49" s="0"/>
      <c r="NLQ49" s="0"/>
      <c r="NLR49" s="0"/>
      <c r="NLS49" s="0"/>
      <c r="NLT49" s="0"/>
      <c r="NLU49" s="0"/>
      <c r="NLV49" s="0"/>
      <c r="NLW49" s="0"/>
      <c r="NLX49" s="0"/>
      <c r="NLY49" s="0"/>
      <c r="NLZ49" s="0"/>
      <c r="NMA49" s="0"/>
      <c r="NMB49" s="0"/>
      <c r="NMC49" s="0"/>
      <c r="NMD49" s="0"/>
      <c r="NME49" s="0"/>
      <c r="NMF49" s="0"/>
      <c r="NMG49" s="0"/>
      <c r="NMH49" s="0"/>
      <c r="NMI49" s="0"/>
      <c r="NMJ49" s="0"/>
      <c r="NMK49" s="0"/>
      <c r="NML49" s="0"/>
      <c r="NMM49" s="0"/>
      <c r="NMN49" s="0"/>
      <c r="NMO49" s="0"/>
      <c r="NMP49" s="0"/>
      <c r="NMQ49" s="0"/>
      <c r="NMR49" s="0"/>
      <c r="NMS49" s="0"/>
      <c r="NMT49" s="0"/>
      <c r="NMU49" s="0"/>
      <c r="NMV49" s="0"/>
      <c r="NMW49" s="0"/>
      <c r="NMX49" s="0"/>
      <c r="NMY49" s="0"/>
      <c r="NMZ49" s="0"/>
      <c r="NNA49" s="0"/>
      <c r="NNB49" s="0"/>
      <c r="NNC49" s="0"/>
      <c r="NND49" s="0"/>
      <c r="NNE49" s="0"/>
      <c r="NNF49" s="0"/>
      <c r="NNG49" s="0"/>
      <c r="NNH49" s="0"/>
      <c r="NNI49" s="0"/>
      <c r="NNJ49" s="0"/>
      <c r="NNK49" s="0"/>
      <c r="NNL49" s="0"/>
      <c r="NNM49" s="0"/>
      <c r="NNN49" s="0"/>
      <c r="NNO49" s="0"/>
      <c r="NNP49" s="0"/>
      <c r="NNQ49" s="0"/>
      <c r="NNR49" s="0"/>
      <c r="NNS49" s="0"/>
      <c r="NNT49" s="0"/>
      <c r="NNU49" s="0"/>
      <c r="NNV49" s="0"/>
      <c r="NNW49" s="0"/>
      <c r="NNX49" s="0"/>
      <c r="NNY49" s="0"/>
      <c r="NNZ49" s="0"/>
      <c r="NOA49" s="0"/>
      <c r="NOB49" s="0"/>
      <c r="NOC49" s="0"/>
      <c r="NOD49" s="0"/>
      <c r="NOE49" s="0"/>
      <c r="NOF49" s="0"/>
      <c r="NOG49" s="0"/>
      <c r="NOH49" s="0"/>
      <c r="NOI49" s="0"/>
      <c r="NOJ49" s="0"/>
      <c r="NOK49" s="0"/>
      <c r="NOL49" s="0"/>
      <c r="NOM49" s="0"/>
      <c r="NON49" s="0"/>
      <c r="NOO49" s="0"/>
      <c r="NOP49" s="0"/>
      <c r="NOQ49" s="0"/>
      <c r="NOR49" s="0"/>
      <c r="NOS49" s="0"/>
      <c r="NOT49" s="0"/>
      <c r="NOU49" s="0"/>
      <c r="NOV49" s="0"/>
      <c r="NOW49" s="0"/>
      <c r="NOX49" s="0"/>
      <c r="NOY49" s="0"/>
      <c r="NOZ49" s="0"/>
      <c r="NPA49" s="0"/>
      <c r="NPB49" s="0"/>
      <c r="NPC49" s="0"/>
      <c r="NPD49" s="0"/>
      <c r="NPE49" s="0"/>
      <c r="NPF49" s="0"/>
      <c r="NPG49" s="0"/>
      <c r="NPH49" s="0"/>
      <c r="NPI49" s="0"/>
      <c r="NPJ49" s="0"/>
      <c r="NPK49" s="0"/>
      <c r="NPL49" s="0"/>
      <c r="NPM49" s="0"/>
      <c r="NPN49" s="0"/>
      <c r="NPO49" s="0"/>
      <c r="NPP49" s="0"/>
      <c r="NPQ49" s="0"/>
      <c r="NPR49" s="0"/>
      <c r="NPS49" s="0"/>
      <c r="NPT49" s="0"/>
      <c r="NPU49" s="0"/>
      <c r="NPV49" s="0"/>
      <c r="NPW49" s="0"/>
      <c r="NPX49" s="0"/>
      <c r="NPY49" s="0"/>
      <c r="NPZ49" s="0"/>
      <c r="NQA49" s="0"/>
      <c r="NQB49" s="0"/>
      <c r="NQC49" s="0"/>
      <c r="NQD49" s="0"/>
      <c r="NQE49" s="0"/>
      <c r="NQF49" s="0"/>
      <c r="NQG49" s="0"/>
      <c r="NQH49" s="0"/>
      <c r="NQI49" s="0"/>
      <c r="NQJ49" s="0"/>
      <c r="NQK49" s="0"/>
      <c r="NQL49" s="0"/>
      <c r="NQM49" s="0"/>
      <c r="NQN49" s="0"/>
      <c r="NQO49" s="0"/>
      <c r="NQP49" s="0"/>
      <c r="NQQ49" s="0"/>
      <c r="NQR49" s="0"/>
      <c r="NQS49" s="0"/>
      <c r="NQT49" s="0"/>
      <c r="NQU49" s="0"/>
      <c r="NQV49" s="0"/>
      <c r="NQW49" s="0"/>
      <c r="NQX49" s="0"/>
      <c r="NQY49" s="0"/>
      <c r="NQZ49" s="0"/>
      <c r="NRA49" s="0"/>
      <c r="NRB49" s="0"/>
      <c r="NRC49" s="0"/>
      <c r="NRD49" s="0"/>
      <c r="NRE49" s="0"/>
      <c r="NRF49" s="0"/>
      <c r="NRG49" s="0"/>
      <c r="NRH49" s="0"/>
      <c r="NRI49" s="0"/>
      <c r="NRJ49" s="0"/>
      <c r="NRK49" s="0"/>
      <c r="NRL49" s="0"/>
      <c r="NRM49" s="0"/>
      <c r="NRN49" s="0"/>
      <c r="NRO49" s="0"/>
      <c r="NRP49" s="0"/>
      <c r="NRQ49" s="0"/>
      <c r="NRR49" s="0"/>
      <c r="NRS49" s="0"/>
      <c r="NRT49" s="0"/>
      <c r="NRU49" s="0"/>
      <c r="NRV49" s="0"/>
      <c r="NRW49" s="0"/>
      <c r="NRX49" s="0"/>
      <c r="NRY49" s="0"/>
      <c r="NRZ49" s="0"/>
      <c r="NSA49" s="0"/>
      <c r="NSB49" s="0"/>
      <c r="NSC49" s="0"/>
      <c r="NSD49" s="0"/>
      <c r="NSE49" s="0"/>
      <c r="NSF49" s="0"/>
      <c r="NSG49" s="0"/>
      <c r="NSH49" s="0"/>
      <c r="NSI49" s="0"/>
      <c r="NSJ49" s="0"/>
      <c r="NSK49" s="0"/>
      <c r="NSL49" s="0"/>
      <c r="NSM49" s="0"/>
      <c r="NSN49" s="0"/>
      <c r="NSO49" s="0"/>
      <c r="NSP49" s="0"/>
      <c r="NSQ49" s="0"/>
      <c r="NSR49" s="0"/>
      <c r="NSS49" s="0"/>
      <c r="NST49" s="0"/>
      <c r="NSU49" s="0"/>
      <c r="NSV49" s="0"/>
      <c r="NSW49" s="0"/>
      <c r="NSX49" s="0"/>
      <c r="NSY49" s="0"/>
      <c r="NSZ49" s="0"/>
      <c r="NTA49" s="0"/>
      <c r="NTB49" s="0"/>
      <c r="NTC49" s="0"/>
      <c r="NTD49" s="0"/>
      <c r="NTE49" s="0"/>
      <c r="NTF49" s="0"/>
      <c r="NTG49" s="0"/>
      <c r="NTH49" s="0"/>
      <c r="NTI49" s="0"/>
      <c r="NTJ49" s="0"/>
      <c r="NTK49" s="0"/>
      <c r="NTL49" s="0"/>
      <c r="NTM49" s="0"/>
      <c r="NTN49" s="0"/>
      <c r="NTO49" s="0"/>
      <c r="NTP49" s="0"/>
      <c r="NTQ49" s="0"/>
      <c r="NTR49" s="0"/>
      <c r="NTS49" s="0"/>
      <c r="NTT49" s="0"/>
      <c r="NTU49" s="0"/>
      <c r="NTV49" s="0"/>
      <c r="NTW49" s="0"/>
      <c r="NTX49" s="0"/>
      <c r="NTY49" s="0"/>
      <c r="NTZ49" s="0"/>
      <c r="NUA49" s="0"/>
      <c r="NUB49" s="0"/>
      <c r="NUC49" s="0"/>
      <c r="NUD49" s="0"/>
      <c r="NUE49" s="0"/>
      <c r="NUF49" s="0"/>
      <c r="NUG49" s="0"/>
      <c r="NUH49" s="0"/>
      <c r="NUI49" s="0"/>
      <c r="NUJ49" s="0"/>
      <c r="NUK49" s="0"/>
      <c r="NUL49" s="0"/>
      <c r="NUM49" s="0"/>
      <c r="NUN49" s="0"/>
      <c r="NUO49" s="0"/>
      <c r="NUP49" s="0"/>
      <c r="NUQ49" s="0"/>
      <c r="NUR49" s="0"/>
      <c r="NUS49" s="0"/>
      <c r="NUT49" s="0"/>
      <c r="NUU49" s="0"/>
      <c r="NUV49" s="0"/>
      <c r="NUW49" s="0"/>
      <c r="NUX49" s="0"/>
      <c r="NUY49" s="0"/>
      <c r="NUZ49" s="0"/>
      <c r="NVA49" s="0"/>
      <c r="NVB49" s="0"/>
      <c r="NVC49" s="0"/>
      <c r="NVD49" s="0"/>
      <c r="NVE49" s="0"/>
      <c r="NVF49" s="0"/>
      <c r="NVG49" s="0"/>
      <c r="NVH49" s="0"/>
      <c r="NVI49" s="0"/>
      <c r="NVJ49" s="0"/>
      <c r="NVK49" s="0"/>
      <c r="NVL49" s="0"/>
      <c r="NVM49" s="0"/>
      <c r="NVN49" s="0"/>
      <c r="NVO49" s="0"/>
      <c r="NVP49" s="0"/>
      <c r="NVQ49" s="0"/>
      <c r="NVR49" s="0"/>
      <c r="NVS49" s="0"/>
      <c r="NVT49" s="0"/>
      <c r="NVU49" s="0"/>
      <c r="NVV49" s="0"/>
      <c r="NVW49" s="0"/>
      <c r="NVX49" s="0"/>
      <c r="NVY49" s="0"/>
      <c r="NVZ49" s="0"/>
      <c r="NWA49" s="0"/>
      <c r="NWB49" s="0"/>
      <c r="NWC49" s="0"/>
      <c r="NWD49" s="0"/>
      <c r="NWE49" s="0"/>
      <c r="NWF49" s="0"/>
      <c r="NWG49" s="0"/>
      <c r="NWH49" s="0"/>
      <c r="NWI49" s="0"/>
      <c r="NWJ49" s="0"/>
      <c r="NWK49" s="0"/>
      <c r="NWL49" s="0"/>
      <c r="NWM49" s="0"/>
      <c r="NWN49" s="0"/>
      <c r="NWO49" s="0"/>
      <c r="NWP49" s="0"/>
      <c r="NWQ49" s="0"/>
      <c r="NWR49" s="0"/>
      <c r="NWS49" s="0"/>
      <c r="NWT49" s="0"/>
      <c r="NWU49" s="0"/>
      <c r="NWV49" s="0"/>
      <c r="NWW49" s="0"/>
      <c r="NWX49" s="0"/>
      <c r="NWY49" s="0"/>
      <c r="NWZ49" s="0"/>
      <c r="NXA49" s="0"/>
      <c r="NXB49" s="0"/>
      <c r="NXC49" s="0"/>
      <c r="NXD49" s="0"/>
      <c r="NXE49" s="0"/>
      <c r="NXF49" s="0"/>
      <c r="NXG49" s="0"/>
      <c r="NXH49" s="0"/>
      <c r="NXI49" s="0"/>
      <c r="NXJ49" s="0"/>
      <c r="NXK49" s="0"/>
      <c r="NXL49" s="0"/>
      <c r="NXM49" s="0"/>
      <c r="NXN49" s="0"/>
      <c r="NXO49" s="0"/>
      <c r="NXP49" s="0"/>
      <c r="NXQ49" s="0"/>
      <c r="NXR49" s="0"/>
      <c r="NXS49" s="0"/>
      <c r="NXT49" s="0"/>
      <c r="NXU49" s="0"/>
      <c r="NXV49" s="0"/>
      <c r="NXW49" s="0"/>
      <c r="NXX49" s="0"/>
      <c r="NXY49" s="0"/>
      <c r="NXZ49" s="0"/>
      <c r="NYA49" s="0"/>
      <c r="NYB49" s="0"/>
      <c r="NYC49" s="0"/>
      <c r="NYD49" s="0"/>
      <c r="NYE49" s="0"/>
      <c r="NYF49" s="0"/>
      <c r="NYG49" s="0"/>
      <c r="NYH49" s="0"/>
      <c r="NYI49" s="0"/>
      <c r="NYJ49" s="0"/>
      <c r="NYK49" s="0"/>
      <c r="NYL49" s="0"/>
      <c r="NYM49" s="0"/>
      <c r="NYN49" s="0"/>
      <c r="NYO49" s="0"/>
      <c r="NYP49" s="0"/>
      <c r="NYQ49" s="0"/>
      <c r="NYR49" s="0"/>
      <c r="NYS49" s="0"/>
      <c r="NYT49" s="0"/>
      <c r="NYU49" s="0"/>
      <c r="NYV49" s="0"/>
      <c r="NYW49" s="0"/>
      <c r="NYX49" s="0"/>
      <c r="NYY49" s="0"/>
      <c r="NYZ49" s="0"/>
      <c r="NZA49" s="0"/>
      <c r="NZB49" s="0"/>
      <c r="NZC49" s="0"/>
      <c r="NZD49" s="0"/>
      <c r="NZE49" s="0"/>
      <c r="NZF49" s="0"/>
      <c r="NZG49" s="0"/>
      <c r="NZH49" s="0"/>
      <c r="NZI49" s="0"/>
      <c r="NZJ49" s="0"/>
      <c r="NZK49" s="0"/>
      <c r="NZL49" s="0"/>
      <c r="NZM49" s="0"/>
      <c r="NZN49" s="0"/>
      <c r="NZO49" s="0"/>
      <c r="NZP49" s="0"/>
      <c r="NZQ49" s="0"/>
      <c r="NZR49" s="0"/>
      <c r="NZS49" s="0"/>
      <c r="NZT49" s="0"/>
      <c r="NZU49" s="0"/>
      <c r="NZV49" s="0"/>
      <c r="NZW49" s="0"/>
      <c r="NZX49" s="0"/>
      <c r="NZY49" s="0"/>
      <c r="NZZ49" s="0"/>
      <c r="OAA49" s="0"/>
      <c r="OAB49" s="0"/>
      <c r="OAC49" s="0"/>
      <c r="OAD49" s="0"/>
      <c r="OAE49" s="0"/>
      <c r="OAF49" s="0"/>
      <c r="OAG49" s="0"/>
      <c r="OAH49" s="0"/>
      <c r="OAI49" s="0"/>
      <c r="OAJ49" s="0"/>
      <c r="OAK49" s="0"/>
      <c r="OAL49" s="0"/>
      <c r="OAM49" s="0"/>
      <c r="OAN49" s="0"/>
      <c r="OAO49" s="0"/>
      <c r="OAP49" s="0"/>
      <c r="OAQ49" s="0"/>
      <c r="OAR49" s="0"/>
      <c r="OAS49" s="0"/>
      <c r="OAT49" s="0"/>
      <c r="OAU49" s="0"/>
      <c r="OAV49" s="0"/>
      <c r="OAW49" s="0"/>
      <c r="OAX49" s="0"/>
      <c r="OAY49" s="0"/>
      <c r="OAZ49" s="0"/>
      <c r="OBA49" s="0"/>
      <c r="OBB49" s="0"/>
      <c r="OBC49" s="0"/>
      <c r="OBD49" s="0"/>
      <c r="OBE49" s="0"/>
      <c r="OBF49" s="0"/>
      <c r="OBG49" s="0"/>
      <c r="OBH49" s="0"/>
      <c r="OBI49" s="0"/>
      <c r="OBJ49" s="0"/>
      <c r="OBK49" s="0"/>
      <c r="OBL49" s="0"/>
      <c r="OBM49" s="0"/>
      <c r="OBN49" s="0"/>
      <c r="OBO49" s="0"/>
      <c r="OBP49" s="0"/>
      <c r="OBQ49" s="0"/>
      <c r="OBR49" s="0"/>
      <c r="OBS49" s="0"/>
      <c r="OBT49" s="0"/>
      <c r="OBU49" s="0"/>
      <c r="OBV49" s="0"/>
      <c r="OBW49" s="0"/>
      <c r="OBX49" s="0"/>
      <c r="OBY49" s="0"/>
      <c r="OBZ49" s="0"/>
      <c r="OCA49" s="0"/>
      <c r="OCB49" s="0"/>
      <c r="OCC49" s="0"/>
      <c r="OCD49" s="0"/>
      <c r="OCE49" s="0"/>
      <c r="OCF49" s="0"/>
      <c r="OCG49" s="0"/>
      <c r="OCH49" s="0"/>
      <c r="OCI49" s="0"/>
      <c r="OCJ49" s="0"/>
      <c r="OCK49" s="0"/>
      <c r="OCL49" s="0"/>
      <c r="OCM49" s="0"/>
      <c r="OCN49" s="0"/>
      <c r="OCO49" s="0"/>
      <c r="OCP49" s="0"/>
      <c r="OCQ49" s="0"/>
      <c r="OCR49" s="0"/>
      <c r="OCS49" s="0"/>
      <c r="OCT49" s="0"/>
      <c r="OCU49" s="0"/>
      <c r="OCV49" s="0"/>
      <c r="OCW49" s="0"/>
      <c r="OCX49" s="0"/>
      <c r="OCY49" s="0"/>
      <c r="OCZ49" s="0"/>
      <c r="ODA49" s="0"/>
      <c r="ODB49" s="0"/>
      <c r="ODC49" s="0"/>
      <c r="ODD49" s="0"/>
      <c r="ODE49" s="0"/>
      <c r="ODF49" s="0"/>
      <c r="ODG49" s="0"/>
      <c r="ODH49" s="0"/>
      <c r="ODI49" s="0"/>
      <c r="ODJ49" s="0"/>
      <c r="ODK49" s="0"/>
      <c r="ODL49" s="0"/>
      <c r="ODM49" s="0"/>
      <c r="ODN49" s="0"/>
      <c r="ODO49" s="0"/>
      <c r="ODP49" s="0"/>
      <c r="ODQ49" s="0"/>
      <c r="ODR49" s="0"/>
      <c r="ODS49" s="0"/>
      <c r="ODT49" s="0"/>
      <c r="ODU49" s="0"/>
      <c r="ODV49" s="0"/>
      <c r="ODW49" s="0"/>
      <c r="ODX49" s="0"/>
      <c r="ODY49" s="0"/>
      <c r="ODZ49" s="0"/>
      <c r="OEA49" s="0"/>
      <c r="OEB49" s="0"/>
      <c r="OEC49" s="0"/>
      <c r="OED49" s="0"/>
      <c r="OEE49" s="0"/>
      <c r="OEF49" s="0"/>
      <c r="OEG49" s="0"/>
      <c r="OEH49" s="0"/>
      <c r="OEI49" s="0"/>
      <c r="OEJ49" s="0"/>
      <c r="OEK49" s="0"/>
      <c r="OEL49" s="0"/>
      <c r="OEM49" s="0"/>
      <c r="OEN49" s="0"/>
      <c r="OEO49" s="0"/>
      <c r="OEP49" s="0"/>
      <c r="OEQ49" s="0"/>
      <c r="OER49" s="0"/>
      <c r="OES49" s="0"/>
      <c r="OET49" s="0"/>
      <c r="OEU49" s="0"/>
      <c r="OEV49" s="0"/>
      <c r="OEW49" s="0"/>
      <c r="OEX49" s="0"/>
      <c r="OEY49" s="0"/>
      <c r="OEZ49" s="0"/>
      <c r="OFA49" s="0"/>
      <c r="OFB49" s="0"/>
      <c r="OFC49" s="0"/>
      <c r="OFD49" s="0"/>
      <c r="OFE49" s="0"/>
      <c r="OFF49" s="0"/>
      <c r="OFG49" s="0"/>
      <c r="OFH49" s="0"/>
      <c r="OFI49" s="0"/>
      <c r="OFJ49" s="0"/>
      <c r="OFK49" s="0"/>
      <c r="OFL49" s="0"/>
      <c r="OFM49" s="0"/>
      <c r="OFN49" s="0"/>
      <c r="OFO49" s="0"/>
      <c r="OFP49" s="0"/>
      <c r="OFQ49" s="0"/>
      <c r="OFR49" s="0"/>
      <c r="OFS49" s="0"/>
      <c r="OFT49" s="0"/>
      <c r="OFU49" s="0"/>
      <c r="OFV49" s="0"/>
      <c r="OFW49" s="0"/>
      <c r="OFX49" s="0"/>
      <c r="OFY49" s="0"/>
      <c r="OFZ49" s="0"/>
      <c r="OGA49" s="0"/>
      <c r="OGB49" s="0"/>
      <c r="OGC49" s="0"/>
      <c r="OGD49" s="0"/>
      <c r="OGE49" s="0"/>
      <c r="OGF49" s="0"/>
      <c r="OGG49" s="0"/>
      <c r="OGH49" s="0"/>
      <c r="OGI49" s="0"/>
      <c r="OGJ49" s="0"/>
      <c r="OGK49" s="0"/>
      <c r="OGL49" s="0"/>
      <c r="OGM49" s="0"/>
      <c r="OGN49" s="0"/>
      <c r="OGO49" s="0"/>
      <c r="OGP49" s="0"/>
      <c r="OGQ49" s="0"/>
      <c r="OGR49" s="0"/>
      <c r="OGS49" s="0"/>
      <c r="OGT49" s="0"/>
      <c r="OGU49" s="0"/>
      <c r="OGV49" s="0"/>
      <c r="OGW49" s="0"/>
      <c r="OGX49" s="0"/>
      <c r="OGY49" s="0"/>
      <c r="OGZ49" s="0"/>
      <c r="OHA49" s="0"/>
      <c r="OHB49" s="0"/>
      <c r="OHC49" s="0"/>
      <c r="OHD49" s="0"/>
      <c r="OHE49" s="0"/>
      <c r="OHF49" s="0"/>
      <c r="OHG49" s="0"/>
      <c r="OHH49" s="0"/>
      <c r="OHI49" s="0"/>
      <c r="OHJ49" s="0"/>
      <c r="OHK49" s="0"/>
      <c r="OHL49" s="0"/>
      <c r="OHM49" s="0"/>
      <c r="OHN49" s="0"/>
      <c r="OHO49" s="0"/>
      <c r="OHP49" s="0"/>
      <c r="OHQ49" s="0"/>
      <c r="OHR49" s="0"/>
      <c r="OHS49" s="0"/>
      <c r="OHT49" s="0"/>
      <c r="OHU49" s="0"/>
      <c r="OHV49" s="0"/>
      <c r="OHW49" s="0"/>
      <c r="OHX49" s="0"/>
      <c r="OHY49" s="0"/>
      <c r="OHZ49" s="0"/>
      <c r="OIA49" s="0"/>
      <c r="OIB49" s="0"/>
      <c r="OIC49" s="0"/>
      <c r="OID49" s="0"/>
      <c r="OIE49" s="0"/>
      <c r="OIF49" s="0"/>
      <c r="OIG49" s="0"/>
      <c r="OIH49" s="0"/>
      <c r="OII49" s="0"/>
      <c r="OIJ49" s="0"/>
      <c r="OIK49" s="0"/>
      <c r="OIL49" s="0"/>
      <c r="OIM49" s="0"/>
      <c r="OIN49" s="0"/>
      <c r="OIO49" s="0"/>
      <c r="OIP49" s="0"/>
      <c r="OIQ49" s="0"/>
      <c r="OIR49" s="0"/>
      <c r="OIS49" s="0"/>
      <c r="OIT49" s="0"/>
      <c r="OIU49" s="0"/>
      <c r="OIV49" s="0"/>
      <c r="OIW49" s="0"/>
      <c r="OIX49" s="0"/>
      <c r="OIY49" s="0"/>
      <c r="OIZ49" s="0"/>
      <c r="OJA49" s="0"/>
      <c r="OJB49" s="0"/>
      <c r="OJC49" s="0"/>
      <c r="OJD49" s="0"/>
      <c r="OJE49" s="0"/>
      <c r="OJF49" s="0"/>
      <c r="OJG49" s="0"/>
      <c r="OJH49" s="0"/>
      <c r="OJI49" s="0"/>
      <c r="OJJ49" s="0"/>
      <c r="OJK49" s="0"/>
      <c r="OJL49" s="0"/>
      <c r="OJM49" s="0"/>
      <c r="OJN49" s="0"/>
      <c r="OJO49" s="0"/>
      <c r="OJP49" s="0"/>
      <c r="OJQ49" s="0"/>
      <c r="OJR49" s="0"/>
      <c r="OJS49" s="0"/>
      <c r="OJT49" s="0"/>
      <c r="OJU49" s="0"/>
      <c r="OJV49" s="0"/>
      <c r="OJW49" s="0"/>
      <c r="OJX49" s="0"/>
      <c r="OJY49" s="0"/>
      <c r="OJZ49" s="0"/>
      <c r="OKA49" s="0"/>
      <c r="OKB49" s="0"/>
      <c r="OKC49" s="0"/>
      <c r="OKD49" s="0"/>
      <c r="OKE49" s="0"/>
      <c r="OKF49" s="0"/>
      <c r="OKG49" s="0"/>
      <c r="OKH49" s="0"/>
      <c r="OKI49" s="0"/>
      <c r="OKJ49" s="0"/>
      <c r="OKK49" s="0"/>
      <c r="OKL49" s="0"/>
      <c r="OKM49" s="0"/>
      <c r="OKN49" s="0"/>
      <c r="OKO49" s="0"/>
      <c r="OKP49" s="0"/>
      <c r="OKQ49" s="0"/>
      <c r="OKR49" s="0"/>
      <c r="OKS49" s="0"/>
      <c r="OKT49" s="0"/>
      <c r="OKU49" s="0"/>
      <c r="OKV49" s="0"/>
      <c r="OKW49" s="0"/>
      <c r="OKX49" s="0"/>
      <c r="OKY49" s="0"/>
      <c r="OKZ49" s="0"/>
      <c r="OLA49" s="0"/>
      <c r="OLB49" s="0"/>
      <c r="OLC49" s="0"/>
      <c r="OLD49" s="0"/>
      <c r="OLE49" s="0"/>
      <c r="OLF49" s="0"/>
      <c r="OLG49" s="0"/>
      <c r="OLH49" s="0"/>
      <c r="OLI49" s="0"/>
      <c r="OLJ49" s="0"/>
      <c r="OLK49" s="0"/>
      <c r="OLL49" s="0"/>
      <c r="OLM49" s="0"/>
      <c r="OLN49" s="0"/>
      <c r="OLO49" s="0"/>
      <c r="OLP49" s="0"/>
      <c r="OLQ49" s="0"/>
      <c r="OLR49" s="0"/>
      <c r="OLS49" s="0"/>
      <c r="OLT49" s="0"/>
      <c r="OLU49" s="0"/>
      <c r="OLV49" s="0"/>
      <c r="OLW49" s="0"/>
      <c r="OLX49" s="0"/>
      <c r="OLY49" s="0"/>
      <c r="OLZ49" s="0"/>
      <c r="OMA49" s="0"/>
      <c r="OMB49" s="0"/>
      <c r="OMC49" s="0"/>
      <c r="OMD49" s="0"/>
      <c r="OME49" s="0"/>
      <c r="OMF49" s="0"/>
      <c r="OMG49" s="0"/>
      <c r="OMH49" s="0"/>
      <c r="OMI49" s="0"/>
      <c r="OMJ49" s="0"/>
      <c r="OMK49" s="0"/>
      <c r="OML49" s="0"/>
      <c r="OMM49" s="0"/>
      <c r="OMN49" s="0"/>
      <c r="OMO49" s="0"/>
      <c r="OMP49" s="0"/>
      <c r="OMQ49" s="0"/>
      <c r="OMR49" s="0"/>
      <c r="OMS49" s="0"/>
      <c r="OMT49" s="0"/>
      <c r="OMU49" s="0"/>
      <c r="OMV49" s="0"/>
      <c r="OMW49" s="0"/>
      <c r="OMX49" s="0"/>
      <c r="OMY49" s="0"/>
      <c r="OMZ49" s="0"/>
      <c r="ONA49" s="0"/>
      <c r="ONB49" s="0"/>
      <c r="ONC49" s="0"/>
      <c r="OND49" s="0"/>
      <c r="ONE49" s="0"/>
      <c r="ONF49" s="0"/>
      <c r="ONG49" s="0"/>
      <c r="ONH49" s="0"/>
      <c r="ONI49" s="0"/>
      <c r="ONJ49" s="0"/>
      <c r="ONK49" s="0"/>
      <c r="ONL49" s="0"/>
      <c r="ONM49" s="0"/>
      <c r="ONN49" s="0"/>
      <c r="ONO49" s="0"/>
      <c r="ONP49" s="0"/>
      <c r="ONQ49" s="0"/>
      <c r="ONR49" s="0"/>
      <c r="ONS49" s="0"/>
      <c r="ONT49" s="0"/>
      <c r="ONU49" s="0"/>
      <c r="ONV49" s="0"/>
      <c r="ONW49" s="0"/>
      <c r="ONX49" s="0"/>
      <c r="ONY49" s="0"/>
      <c r="ONZ49" s="0"/>
      <c r="OOA49" s="0"/>
      <c r="OOB49" s="0"/>
      <c r="OOC49" s="0"/>
      <c r="OOD49" s="0"/>
      <c r="OOE49" s="0"/>
      <c r="OOF49" s="0"/>
      <c r="OOG49" s="0"/>
      <c r="OOH49" s="0"/>
      <c r="OOI49" s="0"/>
      <c r="OOJ49" s="0"/>
      <c r="OOK49" s="0"/>
      <c r="OOL49" s="0"/>
      <c r="OOM49" s="0"/>
      <c r="OON49" s="0"/>
      <c r="OOO49" s="0"/>
      <c r="OOP49" s="0"/>
      <c r="OOQ49" s="0"/>
      <c r="OOR49" s="0"/>
      <c r="OOS49" s="0"/>
      <c r="OOT49" s="0"/>
      <c r="OOU49" s="0"/>
      <c r="OOV49" s="0"/>
      <c r="OOW49" s="0"/>
      <c r="OOX49" s="0"/>
      <c r="OOY49" s="0"/>
      <c r="OOZ49" s="0"/>
      <c r="OPA49" s="0"/>
      <c r="OPB49" s="0"/>
      <c r="OPC49" s="0"/>
      <c r="OPD49" s="0"/>
      <c r="OPE49" s="0"/>
      <c r="OPF49" s="0"/>
      <c r="OPG49" s="0"/>
      <c r="OPH49" s="0"/>
      <c r="OPI49" s="0"/>
      <c r="OPJ49" s="0"/>
      <c r="OPK49" s="0"/>
      <c r="OPL49" s="0"/>
      <c r="OPM49" s="0"/>
      <c r="OPN49" s="0"/>
      <c r="OPO49" s="0"/>
      <c r="OPP49" s="0"/>
      <c r="OPQ49" s="0"/>
      <c r="OPR49" s="0"/>
      <c r="OPS49" s="0"/>
      <c r="OPT49" s="0"/>
      <c r="OPU49" s="0"/>
      <c r="OPV49" s="0"/>
      <c r="OPW49" s="0"/>
      <c r="OPX49" s="0"/>
      <c r="OPY49" s="0"/>
      <c r="OPZ49" s="0"/>
      <c r="OQA49" s="0"/>
      <c r="OQB49" s="0"/>
      <c r="OQC49" s="0"/>
      <c r="OQD49" s="0"/>
      <c r="OQE49" s="0"/>
      <c r="OQF49" s="0"/>
      <c r="OQG49" s="0"/>
      <c r="OQH49" s="0"/>
      <c r="OQI49" s="0"/>
      <c r="OQJ49" s="0"/>
      <c r="OQK49" s="0"/>
      <c r="OQL49" s="0"/>
      <c r="OQM49" s="0"/>
      <c r="OQN49" s="0"/>
      <c r="OQO49" s="0"/>
      <c r="OQP49" s="0"/>
      <c r="OQQ49" s="0"/>
      <c r="OQR49" s="0"/>
      <c r="OQS49" s="0"/>
      <c r="OQT49" s="0"/>
      <c r="OQU49" s="0"/>
      <c r="OQV49" s="0"/>
      <c r="OQW49" s="0"/>
      <c r="OQX49" s="0"/>
      <c r="OQY49" s="0"/>
      <c r="OQZ49" s="0"/>
      <c r="ORA49" s="0"/>
      <c r="ORB49" s="0"/>
      <c r="ORC49" s="0"/>
      <c r="ORD49" s="0"/>
      <c r="ORE49" s="0"/>
      <c r="ORF49" s="0"/>
      <c r="ORG49" s="0"/>
      <c r="ORH49" s="0"/>
      <c r="ORI49" s="0"/>
      <c r="ORJ49" s="0"/>
      <c r="ORK49" s="0"/>
      <c r="ORL49" s="0"/>
      <c r="ORM49" s="0"/>
      <c r="ORN49" s="0"/>
      <c r="ORO49" s="0"/>
      <c r="ORP49" s="0"/>
      <c r="ORQ49" s="0"/>
      <c r="ORR49" s="0"/>
      <c r="ORS49" s="0"/>
      <c r="ORT49" s="0"/>
      <c r="ORU49" s="0"/>
      <c r="ORV49" s="0"/>
      <c r="ORW49" s="0"/>
      <c r="ORX49" s="0"/>
      <c r="ORY49" s="0"/>
      <c r="ORZ49" s="0"/>
      <c r="OSA49" s="0"/>
      <c r="OSB49" s="0"/>
      <c r="OSC49" s="0"/>
      <c r="OSD49" s="0"/>
      <c r="OSE49" s="0"/>
      <c r="OSF49" s="0"/>
      <c r="OSG49" s="0"/>
      <c r="OSH49" s="0"/>
      <c r="OSI49" s="0"/>
      <c r="OSJ49" s="0"/>
      <c r="OSK49" s="0"/>
      <c r="OSL49" s="0"/>
      <c r="OSM49" s="0"/>
      <c r="OSN49" s="0"/>
      <c r="OSO49" s="0"/>
      <c r="OSP49" s="0"/>
      <c r="OSQ49" s="0"/>
      <c r="OSR49" s="0"/>
      <c r="OSS49" s="0"/>
      <c r="OST49" s="0"/>
      <c r="OSU49" s="0"/>
      <c r="OSV49" s="0"/>
      <c r="OSW49" s="0"/>
      <c r="OSX49" s="0"/>
      <c r="OSY49" s="0"/>
      <c r="OSZ49" s="0"/>
      <c r="OTA49" s="0"/>
      <c r="OTB49" s="0"/>
      <c r="OTC49" s="0"/>
      <c r="OTD49" s="0"/>
      <c r="OTE49" s="0"/>
      <c r="OTF49" s="0"/>
      <c r="OTG49" s="0"/>
      <c r="OTH49" s="0"/>
      <c r="OTI49" s="0"/>
      <c r="OTJ49" s="0"/>
      <c r="OTK49" s="0"/>
      <c r="OTL49" s="0"/>
      <c r="OTM49" s="0"/>
      <c r="OTN49" s="0"/>
      <c r="OTO49" s="0"/>
      <c r="OTP49" s="0"/>
      <c r="OTQ49" s="0"/>
      <c r="OTR49" s="0"/>
      <c r="OTS49" s="0"/>
      <c r="OTT49" s="0"/>
      <c r="OTU49" s="0"/>
      <c r="OTV49" s="0"/>
      <c r="OTW49" s="0"/>
      <c r="OTX49" s="0"/>
      <c r="OTY49" s="0"/>
      <c r="OTZ49" s="0"/>
      <c r="OUA49" s="0"/>
      <c r="OUB49" s="0"/>
      <c r="OUC49" s="0"/>
      <c r="OUD49" s="0"/>
      <c r="OUE49" s="0"/>
      <c r="OUF49" s="0"/>
      <c r="OUG49" s="0"/>
      <c r="OUH49" s="0"/>
      <c r="OUI49" s="0"/>
      <c r="OUJ49" s="0"/>
      <c r="OUK49" s="0"/>
      <c r="OUL49" s="0"/>
      <c r="OUM49" s="0"/>
      <c r="OUN49" s="0"/>
      <c r="OUO49" s="0"/>
      <c r="OUP49" s="0"/>
      <c r="OUQ49" s="0"/>
      <c r="OUR49" s="0"/>
      <c r="OUS49" s="0"/>
      <c r="OUT49" s="0"/>
      <c r="OUU49" s="0"/>
      <c r="OUV49" s="0"/>
      <c r="OUW49" s="0"/>
      <c r="OUX49" s="0"/>
      <c r="OUY49" s="0"/>
      <c r="OUZ49" s="0"/>
      <c r="OVA49" s="0"/>
      <c r="OVB49" s="0"/>
      <c r="OVC49" s="0"/>
      <c r="OVD49" s="0"/>
      <c r="OVE49" s="0"/>
      <c r="OVF49" s="0"/>
      <c r="OVG49" s="0"/>
      <c r="OVH49" s="0"/>
      <c r="OVI49" s="0"/>
      <c r="OVJ49" s="0"/>
      <c r="OVK49" s="0"/>
      <c r="OVL49" s="0"/>
      <c r="OVM49" s="0"/>
      <c r="OVN49" s="0"/>
      <c r="OVO49" s="0"/>
      <c r="OVP49" s="0"/>
      <c r="OVQ49" s="0"/>
      <c r="OVR49" s="0"/>
      <c r="OVS49" s="0"/>
      <c r="OVT49" s="0"/>
      <c r="OVU49" s="0"/>
      <c r="OVV49" s="0"/>
      <c r="OVW49" s="0"/>
      <c r="OVX49" s="0"/>
      <c r="OVY49" s="0"/>
      <c r="OVZ49" s="0"/>
      <c r="OWA49" s="0"/>
      <c r="OWB49" s="0"/>
      <c r="OWC49" s="0"/>
      <c r="OWD49" s="0"/>
      <c r="OWE49" s="0"/>
      <c r="OWF49" s="0"/>
      <c r="OWG49" s="0"/>
      <c r="OWH49" s="0"/>
      <c r="OWI49" s="0"/>
      <c r="OWJ49" s="0"/>
      <c r="OWK49" s="0"/>
      <c r="OWL49" s="0"/>
      <c r="OWM49" s="0"/>
      <c r="OWN49" s="0"/>
      <c r="OWO49" s="0"/>
      <c r="OWP49" s="0"/>
      <c r="OWQ49" s="0"/>
      <c r="OWR49" s="0"/>
      <c r="OWS49" s="0"/>
      <c r="OWT49" s="0"/>
      <c r="OWU49" s="0"/>
      <c r="OWV49" s="0"/>
      <c r="OWW49" s="0"/>
      <c r="OWX49" s="0"/>
      <c r="OWY49" s="0"/>
      <c r="OWZ49" s="0"/>
      <c r="OXA49" s="0"/>
      <c r="OXB49" s="0"/>
      <c r="OXC49" s="0"/>
      <c r="OXD49" s="0"/>
      <c r="OXE49" s="0"/>
      <c r="OXF49" s="0"/>
      <c r="OXG49" s="0"/>
      <c r="OXH49" s="0"/>
      <c r="OXI49" s="0"/>
      <c r="OXJ49" s="0"/>
      <c r="OXK49" s="0"/>
      <c r="OXL49" s="0"/>
      <c r="OXM49" s="0"/>
      <c r="OXN49" s="0"/>
      <c r="OXO49" s="0"/>
      <c r="OXP49" s="0"/>
      <c r="OXQ49" s="0"/>
      <c r="OXR49" s="0"/>
      <c r="OXS49" s="0"/>
      <c r="OXT49" s="0"/>
      <c r="OXU49" s="0"/>
      <c r="OXV49" s="0"/>
      <c r="OXW49" s="0"/>
      <c r="OXX49" s="0"/>
      <c r="OXY49" s="0"/>
      <c r="OXZ49" s="0"/>
      <c r="OYA49" s="0"/>
      <c r="OYB49" s="0"/>
      <c r="OYC49" s="0"/>
      <c r="OYD49" s="0"/>
      <c r="OYE49" s="0"/>
      <c r="OYF49" s="0"/>
      <c r="OYG49" s="0"/>
      <c r="OYH49" s="0"/>
      <c r="OYI49" s="0"/>
      <c r="OYJ49" s="0"/>
      <c r="OYK49" s="0"/>
      <c r="OYL49" s="0"/>
      <c r="OYM49" s="0"/>
      <c r="OYN49" s="0"/>
      <c r="OYO49" s="0"/>
      <c r="OYP49" s="0"/>
      <c r="OYQ49" s="0"/>
      <c r="OYR49" s="0"/>
      <c r="OYS49" s="0"/>
      <c r="OYT49" s="0"/>
      <c r="OYU49" s="0"/>
      <c r="OYV49" s="0"/>
      <c r="OYW49" s="0"/>
      <c r="OYX49" s="0"/>
      <c r="OYY49" s="0"/>
      <c r="OYZ49" s="0"/>
      <c r="OZA49" s="0"/>
      <c r="OZB49" s="0"/>
      <c r="OZC49" s="0"/>
      <c r="OZD49" s="0"/>
      <c r="OZE49" s="0"/>
      <c r="OZF49" s="0"/>
      <c r="OZG49" s="0"/>
      <c r="OZH49" s="0"/>
      <c r="OZI49" s="0"/>
      <c r="OZJ49" s="0"/>
      <c r="OZK49" s="0"/>
      <c r="OZL49" s="0"/>
      <c r="OZM49" s="0"/>
      <c r="OZN49" s="0"/>
      <c r="OZO49" s="0"/>
      <c r="OZP49" s="0"/>
      <c r="OZQ49" s="0"/>
      <c r="OZR49" s="0"/>
      <c r="OZS49" s="0"/>
      <c r="OZT49" s="0"/>
      <c r="OZU49" s="0"/>
      <c r="OZV49" s="0"/>
      <c r="OZW49" s="0"/>
      <c r="OZX49" s="0"/>
      <c r="OZY49" s="0"/>
      <c r="OZZ49" s="0"/>
      <c r="PAA49" s="0"/>
      <c r="PAB49" s="0"/>
      <c r="PAC49" s="0"/>
      <c r="PAD49" s="0"/>
      <c r="PAE49" s="0"/>
      <c r="PAF49" s="0"/>
      <c r="PAG49" s="0"/>
      <c r="PAH49" s="0"/>
      <c r="PAI49" s="0"/>
      <c r="PAJ49" s="0"/>
      <c r="PAK49" s="0"/>
      <c r="PAL49" s="0"/>
      <c r="PAM49" s="0"/>
      <c r="PAN49" s="0"/>
      <c r="PAO49" s="0"/>
      <c r="PAP49" s="0"/>
      <c r="PAQ49" s="0"/>
      <c r="PAR49" s="0"/>
      <c r="PAS49" s="0"/>
      <c r="PAT49" s="0"/>
      <c r="PAU49" s="0"/>
      <c r="PAV49" s="0"/>
      <c r="PAW49" s="0"/>
      <c r="PAX49" s="0"/>
      <c r="PAY49" s="0"/>
      <c r="PAZ49" s="0"/>
      <c r="PBA49" s="0"/>
      <c r="PBB49" s="0"/>
      <c r="PBC49" s="0"/>
      <c r="PBD49" s="0"/>
      <c r="PBE49" s="0"/>
      <c r="PBF49" s="0"/>
      <c r="PBG49" s="0"/>
      <c r="PBH49" s="0"/>
      <c r="PBI49" s="0"/>
      <c r="PBJ49" s="0"/>
      <c r="PBK49" s="0"/>
      <c r="PBL49" s="0"/>
      <c r="PBM49" s="0"/>
      <c r="PBN49" s="0"/>
      <c r="PBO49" s="0"/>
      <c r="PBP49" s="0"/>
      <c r="PBQ49" s="0"/>
      <c r="PBR49" s="0"/>
      <c r="PBS49" s="0"/>
      <c r="PBT49" s="0"/>
      <c r="PBU49" s="0"/>
      <c r="PBV49" s="0"/>
      <c r="PBW49" s="0"/>
      <c r="PBX49" s="0"/>
      <c r="PBY49" s="0"/>
      <c r="PBZ49" s="0"/>
      <c r="PCA49" s="0"/>
      <c r="PCB49" s="0"/>
      <c r="PCC49" s="0"/>
      <c r="PCD49" s="0"/>
      <c r="PCE49" s="0"/>
      <c r="PCF49" s="0"/>
      <c r="PCG49" s="0"/>
      <c r="PCH49" s="0"/>
      <c r="PCI49" s="0"/>
      <c r="PCJ49" s="0"/>
      <c r="PCK49" s="0"/>
      <c r="PCL49" s="0"/>
      <c r="PCM49" s="0"/>
      <c r="PCN49" s="0"/>
      <c r="PCO49" s="0"/>
      <c r="PCP49" s="0"/>
      <c r="PCQ49" s="0"/>
      <c r="PCR49" s="0"/>
      <c r="PCS49" s="0"/>
      <c r="PCT49" s="0"/>
      <c r="PCU49" s="0"/>
      <c r="PCV49" s="0"/>
      <c r="PCW49" s="0"/>
      <c r="PCX49" s="0"/>
      <c r="PCY49" s="0"/>
      <c r="PCZ49" s="0"/>
      <c r="PDA49" s="0"/>
      <c r="PDB49" s="0"/>
      <c r="PDC49" s="0"/>
      <c r="PDD49" s="0"/>
      <c r="PDE49" s="0"/>
      <c r="PDF49" s="0"/>
      <c r="PDG49" s="0"/>
      <c r="PDH49" s="0"/>
      <c r="PDI49" s="0"/>
      <c r="PDJ49" s="0"/>
      <c r="PDK49" s="0"/>
      <c r="PDL49" s="0"/>
      <c r="PDM49" s="0"/>
      <c r="PDN49" s="0"/>
      <c r="PDO49" s="0"/>
      <c r="PDP49" s="0"/>
      <c r="PDQ49" s="0"/>
      <c r="PDR49" s="0"/>
      <c r="PDS49" s="0"/>
      <c r="PDT49" s="0"/>
      <c r="PDU49" s="0"/>
      <c r="PDV49" s="0"/>
      <c r="PDW49" s="0"/>
      <c r="PDX49" s="0"/>
      <c r="PDY49" s="0"/>
      <c r="PDZ49" s="0"/>
      <c r="PEA49" s="0"/>
      <c r="PEB49" s="0"/>
      <c r="PEC49" s="0"/>
      <c r="PED49" s="0"/>
      <c r="PEE49" s="0"/>
      <c r="PEF49" s="0"/>
      <c r="PEG49" s="0"/>
      <c r="PEH49" s="0"/>
      <c r="PEI49" s="0"/>
      <c r="PEJ49" s="0"/>
      <c r="PEK49" s="0"/>
      <c r="PEL49" s="0"/>
      <c r="PEM49" s="0"/>
      <c r="PEN49" s="0"/>
      <c r="PEO49" s="0"/>
      <c r="PEP49" s="0"/>
      <c r="PEQ49" s="0"/>
      <c r="PER49" s="0"/>
      <c r="PES49" s="0"/>
      <c r="PET49" s="0"/>
      <c r="PEU49" s="0"/>
      <c r="PEV49" s="0"/>
      <c r="PEW49" s="0"/>
      <c r="PEX49" s="0"/>
      <c r="PEY49" s="0"/>
      <c r="PEZ49" s="0"/>
      <c r="PFA49" s="0"/>
      <c r="PFB49" s="0"/>
      <c r="PFC49" s="0"/>
      <c r="PFD49" s="0"/>
      <c r="PFE49" s="0"/>
      <c r="PFF49" s="0"/>
      <c r="PFG49" s="0"/>
      <c r="PFH49" s="0"/>
      <c r="PFI49" s="0"/>
      <c r="PFJ49" s="0"/>
      <c r="PFK49" s="0"/>
      <c r="PFL49" s="0"/>
      <c r="PFM49" s="0"/>
      <c r="PFN49" s="0"/>
      <c r="PFO49" s="0"/>
      <c r="PFP49" s="0"/>
      <c r="PFQ49" s="0"/>
      <c r="PFR49" s="0"/>
      <c r="PFS49" s="0"/>
      <c r="PFT49" s="0"/>
      <c r="PFU49" s="0"/>
      <c r="PFV49" s="0"/>
      <c r="PFW49" s="0"/>
      <c r="PFX49" s="0"/>
      <c r="PFY49" s="0"/>
      <c r="PFZ49" s="0"/>
      <c r="PGA49" s="0"/>
      <c r="PGB49" s="0"/>
      <c r="PGC49" s="0"/>
      <c r="PGD49" s="0"/>
      <c r="PGE49" s="0"/>
      <c r="PGF49" s="0"/>
      <c r="PGG49" s="0"/>
      <c r="PGH49" s="0"/>
      <c r="PGI49" s="0"/>
      <c r="PGJ49" s="0"/>
      <c r="PGK49" s="0"/>
      <c r="PGL49" s="0"/>
      <c r="PGM49" s="0"/>
      <c r="PGN49" s="0"/>
      <c r="PGO49" s="0"/>
      <c r="PGP49" s="0"/>
      <c r="PGQ49" s="0"/>
      <c r="PGR49" s="0"/>
      <c r="PGS49" s="0"/>
      <c r="PGT49" s="0"/>
      <c r="PGU49" s="0"/>
      <c r="PGV49" s="0"/>
      <c r="PGW49" s="0"/>
      <c r="PGX49" s="0"/>
      <c r="PGY49" s="0"/>
      <c r="PGZ49" s="0"/>
      <c r="PHA49" s="0"/>
      <c r="PHB49" s="0"/>
      <c r="PHC49" s="0"/>
      <c r="PHD49" s="0"/>
      <c r="PHE49" s="0"/>
      <c r="PHF49" s="0"/>
      <c r="PHG49" s="0"/>
      <c r="PHH49" s="0"/>
      <c r="PHI49" s="0"/>
      <c r="PHJ49" s="0"/>
      <c r="PHK49" s="0"/>
      <c r="PHL49" s="0"/>
      <c r="PHM49" s="0"/>
      <c r="PHN49" s="0"/>
      <c r="PHO49" s="0"/>
      <c r="PHP49" s="0"/>
      <c r="PHQ49" s="0"/>
      <c r="PHR49" s="0"/>
      <c r="PHS49" s="0"/>
      <c r="PHT49" s="0"/>
      <c r="PHU49" s="0"/>
      <c r="PHV49" s="0"/>
      <c r="PHW49" s="0"/>
      <c r="PHX49" s="0"/>
      <c r="PHY49" s="0"/>
      <c r="PHZ49" s="0"/>
      <c r="PIA49" s="0"/>
      <c r="PIB49" s="0"/>
      <c r="PIC49" s="0"/>
      <c r="PID49" s="0"/>
      <c r="PIE49" s="0"/>
      <c r="PIF49" s="0"/>
      <c r="PIG49" s="0"/>
      <c r="PIH49" s="0"/>
      <c r="PII49" s="0"/>
      <c r="PIJ49" s="0"/>
      <c r="PIK49" s="0"/>
      <c r="PIL49" s="0"/>
      <c r="PIM49" s="0"/>
      <c r="PIN49" s="0"/>
      <c r="PIO49" s="0"/>
      <c r="PIP49" s="0"/>
      <c r="PIQ49" s="0"/>
      <c r="PIR49" s="0"/>
      <c r="PIS49" s="0"/>
      <c r="PIT49" s="0"/>
      <c r="PIU49" s="0"/>
      <c r="PIV49" s="0"/>
      <c r="PIW49" s="0"/>
      <c r="PIX49" s="0"/>
      <c r="PIY49" s="0"/>
      <c r="PIZ49" s="0"/>
      <c r="PJA49" s="0"/>
      <c r="PJB49" s="0"/>
      <c r="PJC49" s="0"/>
      <c r="PJD49" s="0"/>
      <c r="PJE49" s="0"/>
      <c r="PJF49" s="0"/>
      <c r="PJG49" s="0"/>
      <c r="PJH49" s="0"/>
      <c r="PJI49" s="0"/>
      <c r="PJJ49" s="0"/>
      <c r="PJK49" s="0"/>
      <c r="PJL49" s="0"/>
      <c r="PJM49" s="0"/>
      <c r="PJN49" s="0"/>
      <c r="PJO49" s="0"/>
      <c r="PJP49" s="0"/>
      <c r="PJQ49" s="0"/>
      <c r="PJR49" s="0"/>
      <c r="PJS49" s="0"/>
      <c r="PJT49" s="0"/>
      <c r="PJU49" s="0"/>
      <c r="PJV49" s="0"/>
      <c r="PJW49" s="0"/>
      <c r="PJX49" s="0"/>
      <c r="PJY49" s="0"/>
      <c r="PJZ49" s="0"/>
      <c r="PKA49" s="0"/>
      <c r="PKB49" s="0"/>
      <c r="PKC49" s="0"/>
      <c r="PKD49" s="0"/>
      <c r="PKE49" s="0"/>
      <c r="PKF49" s="0"/>
      <c r="PKG49" s="0"/>
      <c r="PKH49" s="0"/>
      <c r="PKI49" s="0"/>
      <c r="PKJ49" s="0"/>
      <c r="PKK49" s="0"/>
      <c r="PKL49" s="0"/>
      <c r="PKM49" s="0"/>
      <c r="PKN49" s="0"/>
      <c r="PKO49" s="0"/>
      <c r="PKP49" s="0"/>
      <c r="PKQ49" s="0"/>
      <c r="PKR49" s="0"/>
      <c r="PKS49" s="0"/>
      <c r="PKT49" s="0"/>
      <c r="PKU49" s="0"/>
      <c r="PKV49" s="0"/>
      <c r="PKW49" s="0"/>
      <c r="PKX49" s="0"/>
      <c r="PKY49" s="0"/>
      <c r="PKZ49" s="0"/>
      <c r="PLA49" s="0"/>
      <c r="PLB49" s="0"/>
      <c r="PLC49" s="0"/>
      <c r="PLD49" s="0"/>
      <c r="PLE49" s="0"/>
      <c r="PLF49" s="0"/>
      <c r="PLG49" s="0"/>
      <c r="PLH49" s="0"/>
      <c r="PLI49" s="0"/>
      <c r="PLJ49" s="0"/>
      <c r="PLK49" s="0"/>
      <c r="PLL49" s="0"/>
      <c r="PLM49" s="0"/>
      <c r="PLN49" s="0"/>
      <c r="PLO49" s="0"/>
      <c r="PLP49" s="0"/>
      <c r="PLQ49" s="0"/>
      <c r="PLR49" s="0"/>
      <c r="PLS49" s="0"/>
      <c r="PLT49" s="0"/>
      <c r="PLU49" s="0"/>
      <c r="PLV49" s="0"/>
      <c r="PLW49" s="0"/>
      <c r="PLX49" s="0"/>
      <c r="PLY49" s="0"/>
      <c r="PLZ49" s="0"/>
      <c r="PMA49" s="0"/>
      <c r="PMB49" s="0"/>
      <c r="PMC49" s="0"/>
      <c r="PMD49" s="0"/>
      <c r="PME49" s="0"/>
      <c r="PMF49" s="0"/>
      <c r="PMG49" s="0"/>
      <c r="PMH49" s="0"/>
      <c r="PMI49" s="0"/>
      <c r="PMJ49" s="0"/>
      <c r="PMK49" s="0"/>
      <c r="PML49" s="0"/>
      <c r="PMM49" s="0"/>
      <c r="PMN49" s="0"/>
      <c r="PMO49" s="0"/>
      <c r="PMP49" s="0"/>
      <c r="PMQ49" s="0"/>
      <c r="PMR49" s="0"/>
      <c r="PMS49" s="0"/>
      <c r="PMT49" s="0"/>
      <c r="PMU49" s="0"/>
      <c r="PMV49" s="0"/>
      <c r="PMW49" s="0"/>
      <c r="PMX49" s="0"/>
      <c r="PMY49" s="0"/>
      <c r="PMZ49" s="0"/>
      <c r="PNA49" s="0"/>
      <c r="PNB49" s="0"/>
      <c r="PNC49" s="0"/>
      <c r="PND49" s="0"/>
      <c r="PNE49" s="0"/>
      <c r="PNF49" s="0"/>
      <c r="PNG49" s="0"/>
      <c r="PNH49" s="0"/>
      <c r="PNI49" s="0"/>
      <c r="PNJ49" s="0"/>
      <c r="PNK49" s="0"/>
      <c r="PNL49" s="0"/>
      <c r="PNM49" s="0"/>
      <c r="PNN49" s="0"/>
      <c r="PNO49" s="0"/>
      <c r="PNP49" s="0"/>
      <c r="PNQ49" s="0"/>
      <c r="PNR49" s="0"/>
      <c r="PNS49" s="0"/>
      <c r="PNT49" s="0"/>
      <c r="PNU49" s="0"/>
      <c r="PNV49" s="0"/>
      <c r="PNW49" s="0"/>
      <c r="PNX49" s="0"/>
      <c r="PNY49" s="0"/>
      <c r="PNZ49" s="0"/>
      <c r="POA49" s="0"/>
      <c r="POB49" s="0"/>
      <c r="POC49" s="0"/>
      <c r="POD49" s="0"/>
      <c r="POE49" s="0"/>
      <c r="POF49" s="0"/>
      <c r="POG49" s="0"/>
      <c r="POH49" s="0"/>
      <c r="POI49" s="0"/>
      <c r="POJ49" s="0"/>
      <c r="POK49" s="0"/>
      <c r="POL49" s="0"/>
      <c r="POM49" s="0"/>
      <c r="PON49" s="0"/>
      <c r="POO49" s="0"/>
      <c r="POP49" s="0"/>
      <c r="POQ49" s="0"/>
      <c r="POR49" s="0"/>
      <c r="POS49" s="0"/>
      <c r="POT49" s="0"/>
      <c r="POU49" s="0"/>
      <c r="POV49" s="0"/>
      <c r="POW49" s="0"/>
      <c r="POX49" s="0"/>
      <c r="POY49" s="0"/>
      <c r="POZ49" s="0"/>
      <c r="PPA49" s="0"/>
      <c r="PPB49" s="0"/>
      <c r="PPC49" s="0"/>
      <c r="PPD49" s="0"/>
      <c r="PPE49" s="0"/>
      <c r="PPF49" s="0"/>
      <c r="PPG49" s="0"/>
      <c r="PPH49" s="0"/>
      <c r="PPI49" s="0"/>
      <c r="PPJ49" s="0"/>
      <c r="PPK49" s="0"/>
      <c r="PPL49" s="0"/>
      <c r="PPM49" s="0"/>
      <c r="PPN49" s="0"/>
      <c r="PPO49" s="0"/>
      <c r="PPP49" s="0"/>
      <c r="PPQ49" s="0"/>
      <c r="PPR49" s="0"/>
      <c r="PPS49" s="0"/>
      <c r="PPT49" s="0"/>
      <c r="PPU49" s="0"/>
      <c r="PPV49" s="0"/>
      <c r="PPW49" s="0"/>
      <c r="PPX49" s="0"/>
      <c r="PPY49" s="0"/>
      <c r="PPZ49" s="0"/>
      <c r="PQA49" s="0"/>
      <c r="PQB49" s="0"/>
      <c r="PQC49" s="0"/>
      <c r="PQD49" s="0"/>
      <c r="PQE49" s="0"/>
      <c r="PQF49" s="0"/>
      <c r="PQG49" s="0"/>
      <c r="PQH49" s="0"/>
      <c r="PQI49" s="0"/>
      <c r="PQJ49" s="0"/>
      <c r="PQK49" s="0"/>
      <c r="PQL49" s="0"/>
      <c r="PQM49" s="0"/>
      <c r="PQN49" s="0"/>
      <c r="PQO49" s="0"/>
      <c r="PQP49" s="0"/>
      <c r="PQQ49" s="0"/>
      <c r="PQR49" s="0"/>
      <c r="PQS49" s="0"/>
      <c r="PQT49" s="0"/>
      <c r="PQU49" s="0"/>
      <c r="PQV49" s="0"/>
      <c r="PQW49" s="0"/>
      <c r="PQX49" s="0"/>
      <c r="PQY49" s="0"/>
      <c r="PQZ49" s="0"/>
      <c r="PRA49" s="0"/>
      <c r="PRB49" s="0"/>
      <c r="PRC49" s="0"/>
      <c r="PRD49" s="0"/>
      <c r="PRE49" s="0"/>
      <c r="PRF49" s="0"/>
      <c r="PRG49" s="0"/>
      <c r="PRH49" s="0"/>
      <c r="PRI49" s="0"/>
      <c r="PRJ49" s="0"/>
      <c r="PRK49" s="0"/>
      <c r="PRL49" s="0"/>
      <c r="PRM49" s="0"/>
      <c r="PRN49" s="0"/>
      <c r="PRO49" s="0"/>
      <c r="PRP49" s="0"/>
      <c r="PRQ49" s="0"/>
      <c r="PRR49" s="0"/>
      <c r="PRS49" s="0"/>
      <c r="PRT49" s="0"/>
      <c r="PRU49" s="0"/>
      <c r="PRV49" s="0"/>
      <c r="PRW49" s="0"/>
      <c r="PRX49" s="0"/>
      <c r="PRY49" s="0"/>
      <c r="PRZ49" s="0"/>
      <c r="PSA49" s="0"/>
      <c r="PSB49" s="0"/>
      <c r="PSC49" s="0"/>
      <c r="PSD49" s="0"/>
      <c r="PSE49" s="0"/>
      <c r="PSF49" s="0"/>
      <c r="PSG49" s="0"/>
      <c r="PSH49" s="0"/>
      <c r="PSI49" s="0"/>
      <c r="PSJ49" s="0"/>
      <c r="PSK49" s="0"/>
      <c r="PSL49" s="0"/>
      <c r="PSM49" s="0"/>
      <c r="PSN49" s="0"/>
      <c r="PSO49" s="0"/>
      <c r="PSP49" s="0"/>
      <c r="PSQ49" s="0"/>
      <c r="PSR49" s="0"/>
      <c r="PSS49" s="0"/>
      <c r="PST49" s="0"/>
      <c r="PSU49" s="0"/>
      <c r="PSV49" s="0"/>
      <c r="PSW49" s="0"/>
      <c r="PSX49" s="0"/>
      <c r="PSY49" s="0"/>
      <c r="PSZ49" s="0"/>
      <c r="PTA49" s="0"/>
      <c r="PTB49" s="0"/>
      <c r="PTC49" s="0"/>
      <c r="PTD49" s="0"/>
      <c r="PTE49" s="0"/>
      <c r="PTF49" s="0"/>
      <c r="PTG49" s="0"/>
      <c r="PTH49" s="0"/>
      <c r="PTI49" s="0"/>
      <c r="PTJ49" s="0"/>
      <c r="PTK49" s="0"/>
      <c r="PTL49" s="0"/>
      <c r="PTM49" s="0"/>
      <c r="PTN49" s="0"/>
      <c r="PTO49" s="0"/>
      <c r="PTP49" s="0"/>
      <c r="PTQ49" s="0"/>
      <c r="PTR49" s="0"/>
      <c r="PTS49" s="0"/>
      <c r="PTT49" s="0"/>
      <c r="PTU49" s="0"/>
      <c r="PTV49" s="0"/>
      <c r="PTW49" s="0"/>
      <c r="PTX49" s="0"/>
      <c r="PTY49" s="0"/>
      <c r="PTZ49" s="0"/>
      <c r="PUA49" s="0"/>
      <c r="PUB49" s="0"/>
      <c r="PUC49" s="0"/>
      <c r="PUD49" s="0"/>
      <c r="PUE49" s="0"/>
      <c r="PUF49" s="0"/>
      <c r="PUG49" s="0"/>
      <c r="PUH49" s="0"/>
      <c r="PUI49" s="0"/>
      <c r="PUJ49" s="0"/>
      <c r="PUK49" s="0"/>
      <c r="PUL49" s="0"/>
      <c r="PUM49" s="0"/>
      <c r="PUN49" s="0"/>
      <c r="PUO49" s="0"/>
      <c r="PUP49" s="0"/>
      <c r="PUQ49" s="0"/>
      <c r="PUR49" s="0"/>
      <c r="PUS49" s="0"/>
      <c r="PUT49" s="0"/>
      <c r="PUU49" s="0"/>
      <c r="PUV49" s="0"/>
      <c r="PUW49" s="0"/>
      <c r="PUX49" s="0"/>
      <c r="PUY49" s="0"/>
      <c r="PUZ49" s="0"/>
      <c r="PVA49" s="0"/>
      <c r="PVB49" s="0"/>
      <c r="PVC49" s="0"/>
      <c r="PVD49" s="0"/>
      <c r="PVE49" s="0"/>
      <c r="PVF49" s="0"/>
      <c r="PVG49" s="0"/>
      <c r="PVH49" s="0"/>
      <c r="PVI49" s="0"/>
      <c r="PVJ49" s="0"/>
      <c r="PVK49" s="0"/>
      <c r="PVL49" s="0"/>
      <c r="PVM49" s="0"/>
      <c r="PVN49" s="0"/>
      <c r="PVO49" s="0"/>
      <c r="PVP49" s="0"/>
      <c r="PVQ49" s="0"/>
      <c r="PVR49" s="0"/>
      <c r="PVS49" s="0"/>
      <c r="PVT49" s="0"/>
      <c r="PVU49" s="0"/>
      <c r="PVV49" s="0"/>
      <c r="PVW49" s="0"/>
      <c r="PVX49" s="0"/>
      <c r="PVY49" s="0"/>
      <c r="PVZ49" s="0"/>
      <c r="PWA49" s="0"/>
      <c r="PWB49" s="0"/>
      <c r="PWC49" s="0"/>
      <c r="PWD49" s="0"/>
      <c r="PWE49" s="0"/>
      <c r="PWF49" s="0"/>
      <c r="PWG49" s="0"/>
      <c r="PWH49" s="0"/>
      <c r="PWI49" s="0"/>
      <c r="PWJ49" s="0"/>
      <c r="PWK49" s="0"/>
      <c r="PWL49" s="0"/>
      <c r="PWM49" s="0"/>
      <c r="PWN49" s="0"/>
      <c r="PWO49" s="0"/>
      <c r="PWP49" s="0"/>
      <c r="PWQ49" s="0"/>
      <c r="PWR49" s="0"/>
      <c r="PWS49" s="0"/>
      <c r="PWT49" s="0"/>
      <c r="PWU49" s="0"/>
      <c r="PWV49" s="0"/>
      <c r="PWW49" s="0"/>
      <c r="PWX49" s="0"/>
      <c r="PWY49" s="0"/>
      <c r="PWZ49" s="0"/>
      <c r="PXA49" s="0"/>
      <c r="PXB49" s="0"/>
      <c r="PXC49" s="0"/>
      <c r="PXD49" s="0"/>
      <c r="PXE49" s="0"/>
      <c r="PXF49" s="0"/>
      <c r="PXG49" s="0"/>
      <c r="PXH49" s="0"/>
      <c r="PXI49" s="0"/>
      <c r="PXJ49" s="0"/>
      <c r="PXK49" s="0"/>
      <c r="PXL49" s="0"/>
      <c r="PXM49" s="0"/>
      <c r="PXN49" s="0"/>
      <c r="PXO49" s="0"/>
      <c r="PXP49" s="0"/>
      <c r="PXQ49" s="0"/>
      <c r="PXR49" s="0"/>
      <c r="PXS49" s="0"/>
      <c r="PXT49" s="0"/>
      <c r="PXU49" s="0"/>
      <c r="PXV49" s="0"/>
      <c r="PXW49" s="0"/>
      <c r="PXX49" s="0"/>
      <c r="PXY49" s="0"/>
      <c r="PXZ49" s="0"/>
      <c r="PYA49" s="0"/>
      <c r="PYB49" s="0"/>
      <c r="PYC49" s="0"/>
      <c r="PYD49" s="0"/>
      <c r="PYE49" s="0"/>
      <c r="PYF49" s="0"/>
      <c r="PYG49" s="0"/>
      <c r="PYH49" s="0"/>
      <c r="PYI49" s="0"/>
      <c r="PYJ49" s="0"/>
      <c r="PYK49" s="0"/>
      <c r="PYL49" s="0"/>
      <c r="PYM49" s="0"/>
      <c r="PYN49" s="0"/>
      <c r="PYO49" s="0"/>
      <c r="PYP49" s="0"/>
      <c r="PYQ49" s="0"/>
      <c r="PYR49" s="0"/>
      <c r="PYS49" s="0"/>
      <c r="PYT49" s="0"/>
      <c r="PYU49" s="0"/>
      <c r="PYV49" s="0"/>
      <c r="PYW49" s="0"/>
      <c r="PYX49" s="0"/>
      <c r="PYY49" s="0"/>
      <c r="PYZ49" s="0"/>
      <c r="PZA49" s="0"/>
      <c r="PZB49" s="0"/>
      <c r="PZC49" s="0"/>
      <c r="PZD49" s="0"/>
      <c r="PZE49" s="0"/>
      <c r="PZF49" s="0"/>
      <c r="PZG49" s="0"/>
      <c r="PZH49" s="0"/>
      <c r="PZI49" s="0"/>
      <c r="PZJ49" s="0"/>
      <c r="PZK49" s="0"/>
      <c r="PZL49" s="0"/>
      <c r="PZM49" s="0"/>
      <c r="PZN49" s="0"/>
      <c r="PZO49" s="0"/>
      <c r="PZP49" s="0"/>
      <c r="PZQ49" s="0"/>
      <c r="PZR49" s="0"/>
      <c r="PZS49" s="0"/>
      <c r="PZT49" s="0"/>
      <c r="PZU49" s="0"/>
      <c r="PZV49" s="0"/>
      <c r="PZW49" s="0"/>
      <c r="PZX49" s="0"/>
      <c r="PZY49" s="0"/>
      <c r="PZZ49" s="0"/>
      <c r="QAA49" s="0"/>
      <c r="QAB49" s="0"/>
      <c r="QAC49" s="0"/>
      <c r="QAD49" s="0"/>
      <c r="QAE49" s="0"/>
      <c r="QAF49" s="0"/>
      <c r="QAG49" s="0"/>
      <c r="QAH49" s="0"/>
      <c r="QAI49" s="0"/>
      <c r="QAJ49" s="0"/>
      <c r="QAK49" s="0"/>
      <c r="QAL49" s="0"/>
      <c r="QAM49" s="0"/>
      <c r="QAN49" s="0"/>
      <c r="QAO49" s="0"/>
      <c r="QAP49" s="0"/>
      <c r="QAQ49" s="0"/>
      <c r="QAR49" s="0"/>
      <c r="QAS49" s="0"/>
      <c r="QAT49" s="0"/>
      <c r="QAU49" s="0"/>
      <c r="QAV49" s="0"/>
      <c r="QAW49" s="0"/>
      <c r="QAX49" s="0"/>
      <c r="QAY49" s="0"/>
      <c r="QAZ49" s="0"/>
      <c r="QBA49" s="0"/>
      <c r="QBB49" s="0"/>
      <c r="QBC49" s="0"/>
      <c r="QBD49" s="0"/>
      <c r="QBE49" s="0"/>
      <c r="QBF49" s="0"/>
      <c r="QBG49" s="0"/>
      <c r="QBH49" s="0"/>
      <c r="QBI49" s="0"/>
      <c r="QBJ49" s="0"/>
      <c r="QBK49" s="0"/>
      <c r="QBL49" s="0"/>
      <c r="QBM49" s="0"/>
      <c r="QBN49" s="0"/>
      <c r="QBO49" s="0"/>
      <c r="QBP49" s="0"/>
      <c r="QBQ49" s="0"/>
      <c r="QBR49" s="0"/>
      <c r="QBS49" s="0"/>
      <c r="QBT49" s="0"/>
      <c r="QBU49" s="0"/>
      <c r="QBV49" s="0"/>
      <c r="QBW49" s="0"/>
      <c r="QBX49" s="0"/>
      <c r="QBY49" s="0"/>
      <c r="QBZ49" s="0"/>
      <c r="QCA49" s="0"/>
      <c r="QCB49" s="0"/>
      <c r="QCC49" s="0"/>
      <c r="QCD49" s="0"/>
      <c r="QCE49" s="0"/>
      <c r="QCF49" s="0"/>
      <c r="QCG49" s="0"/>
      <c r="QCH49" s="0"/>
      <c r="QCI49" s="0"/>
      <c r="QCJ49" s="0"/>
      <c r="QCK49" s="0"/>
      <c r="QCL49" s="0"/>
      <c r="QCM49" s="0"/>
      <c r="QCN49" s="0"/>
      <c r="QCO49" s="0"/>
      <c r="QCP49" s="0"/>
      <c r="QCQ49" s="0"/>
      <c r="QCR49" s="0"/>
      <c r="QCS49" s="0"/>
      <c r="QCT49" s="0"/>
      <c r="QCU49" s="0"/>
      <c r="QCV49" s="0"/>
      <c r="QCW49" s="0"/>
      <c r="QCX49" s="0"/>
      <c r="QCY49" s="0"/>
      <c r="QCZ49" s="0"/>
      <c r="QDA49" s="0"/>
      <c r="QDB49" s="0"/>
      <c r="QDC49" s="0"/>
      <c r="QDD49" s="0"/>
      <c r="QDE49" s="0"/>
      <c r="QDF49" s="0"/>
      <c r="QDG49" s="0"/>
      <c r="QDH49" s="0"/>
      <c r="QDI49" s="0"/>
      <c r="QDJ49" s="0"/>
      <c r="QDK49" s="0"/>
      <c r="QDL49" s="0"/>
      <c r="QDM49" s="0"/>
      <c r="QDN49" s="0"/>
      <c r="QDO49" s="0"/>
      <c r="QDP49" s="0"/>
      <c r="QDQ49" s="0"/>
      <c r="QDR49" s="0"/>
      <c r="QDS49" s="0"/>
      <c r="QDT49" s="0"/>
      <c r="QDU49" s="0"/>
      <c r="QDV49" s="0"/>
      <c r="QDW49" s="0"/>
      <c r="QDX49" s="0"/>
      <c r="QDY49" s="0"/>
      <c r="QDZ49" s="0"/>
      <c r="QEA49" s="0"/>
      <c r="QEB49" s="0"/>
      <c r="QEC49" s="0"/>
      <c r="QED49" s="0"/>
      <c r="QEE49" s="0"/>
      <c r="QEF49" s="0"/>
      <c r="QEG49" s="0"/>
      <c r="QEH49" s="0"/>
      <c r="QEI49" s="0"/>
      <c r="QEJ49" s="0"/>
      <c r="QEK49" s="0"/>
      <c r="QEL49" s="0"/>
      <c r="QEM49" s="0"/>
      <c r="QEN49" s="0"/>
      <c r="QEO49" s="0"/>
      <c r="QEP49" s="0"/>
      <c r="QEQ49" s="0"/>
      <c r="QER49" s="0"/>
      <c r="QES49" s="0"/>
      <c r="QET49" s="0"/>
      <c r="QEU49" s="0"/>
      <c r="QEV49" s="0"/>
      <c r="QEW49" s="0"/>
      <c r="QEX49" s="0"/>
      <c r="QEY49" s="0"/>
      <c r="QEZ49" s="0"/>
      <c r="QFA49" s="0"/>
      <c r="QFB49" s="0"/>
      <c r="QFC49" s="0"/>
      <c r="QFD49" s="0"/>
      <c r="QFE49" s="0"/>
      <c r="QFF49" s="0"/>
      <c r="QFG49" s="0"/>
      <c r="QFH49" s="0"/>
      <c r="QFI49" s="0"/>
      <c r="QFJ49" s="0"/>
      <c r="QFK49" s="0"/>
      <c r="QFL49" s="0"/>
      <c r="QFM49" s="0"/>
      <c r="QFN49" s="0"/>
      <c r="QFO49" s="0"/>
      <c r="QFP49" s="0"/>
      <c r="QFQ49" s="0"/>
      <c r="QFR49" s="0"/>
      <c r="QFS49" s="0"/>
      <c r="QFT49" s="0"/>
      <c r="QFU49" s="0"/>
      <c r="QFV49" s="0"/>
      <c r="QFW49" s="0"/>
      <c r="QFX49" s="0"/>
      <c r="QFY49" s="0"/>
      <c r="QFZ49" s="0"/>
      <c r="QGA49" s="0"/>
      <c r="QGB49" s="0"/>
      <c r="QGC49" s="0"/>
      <c r="QGD49" s="0"/>
      <c r="QGE49" s="0"/>
      <c r="QGF49" s="0"/>
      <c r="QGG49" s="0"/>
      <c r="QGH49" s="0"/>
      <c r="QGI49" s="0"/>
      <c r="QGJ49" s="0"/>
      <c r="QGK49" s="0"/>
      <c r="QGL49" s="0"/>
      <c r="QGM49" s="0"/>
      <c r="QGN49" s="0"/>
      <c r="QGO49" s="0"/>
      <c r="QGP49" s="0"/>
      <c r="QGQ49" s="0"/>
      <c r="QGR49" s="0"/>
      <c r="QGS49" s="0"/>
      <c r="QGT49" s="0"/>
      <c r="QGU49" s="0"/>
      <c r="QGV49" s="0"/>
      <c r="QGW49" s="0"/>
      <c r="QGX49" s="0"/>
      <c r="QGY49" s="0"/>
      <c r="QGZ49" s="0"/>
      <c r="QHA49" s="0"/>
      <c r="QHB49" s="0"/>
      <c r="QHC49" s="0"/>
      <c r="QHD49" s="0"/>
      <c r="QHE49" s="0"/>
      <c r="QHF49" s="0"/>
      <c r="QHG49" s="0"/>
      <c r="QHH49" s="0"/>
      <c r="QHI49" s="0"/>
      <c r="QHJ49" s="0"/>
      <c r="QHK49" s="0"/>
      <c r="QHL49" s="0"/>
      <c r="QHM49" s="0"/>
      <c r="QHN49" s="0"/>
      <c r="QHO49" s="0"/>
      <c r="QHP49" s="0"/>
      <c r="QHQ49" s="0"/>
      <c r="QHR49" s="0"/>
      <c r="QHS49" s="0"/>
      <c r="QHT49" s="0"/>
      <c r="QHU49" s="0"/>
      <c r="QHV49" s="0"/>
      <c r="QHW49" s="0"/>
      <c r="QHX49" s="0"/>
      <c r="QHY49" s="0"/>
      <c r="QHZ49" s="0"/>
      <c r="QIA49" s="0"/>
      <c r="QIB49" s="0"/>
      <c r="QIC49" s="0"/>
      <c r="QID49" s="0"/>
      <c r="QIE49" s="0"/>
      <c r="QIF49" s="0"/>
      <c r="QIG49" s="0"/>
      <c r="QIH49" s="0"/>
      <c r="QII49" s="0"/>
      <c r="QIJ49" s="0"/>
      <c r="QIK49" s="0"/>
      <c r="QIL49" s="0"/>
      <c r="QIM49" s="0"/>
      <c r="QIN49" s="0"/>
      <c r="QIO49" s="0"/>
      <c r="QIP49" s="0"/>
      <c r="QIQ49" s="0"/>
      <c r="QIR49" s="0"/>
      <c r="QIS49" s="0"/>
      <c r="QIT49" s="0"/>
      <c r="QIU49" s="0"/>
      <c r="QIV49" s="0"/>
      <c r="QIW49" s="0"/>
      <c r="QIX49" s="0"/>
      <c r="QIY49" s="0"/>
      <c r="QIZ49" s="0"/>
      <c r="QJA49" s="0"/>
      <c r="QJB49" s="0"/>
      <c r="QJC49" s="0"/>
      <c r="QJD49" s="0"/>
      <c r="QJE49" s="0"/>
      <c r="QJF49" s="0"/>
      <c r="QJG49" s="0"/>
      <c r="QJH49" s="0"/>
      <c r="QJI49" s="0"/>
      <c r="QJJ49" s="0"/>
      <c r="QJK49" s="0"/>
      <c r="QJL49" s="0"/>
      <c r="QJM49" s="0"/>
      <c r="QJN49" s="0"/>
      <c r="QJO49" s="0"/>
      <c r="QJP49" s="0"/>
      <c r="QJQ49" s="0"/>
      <c r="QJR49" s="0"/>
      <c r="QJS49" s="0"/>
      <c r="QJT49" s="0"/>
      <c r="QJU49" s="0"/>
      <c r="QJV49" s="0"/>
      <c r="QJW49" s="0"/>
      <c r="QJX49" s="0"/>
      <c r="QJY49" s="0"/>
      <c r="QJZ49" s="0"/>
      <c r="QKA49" s="0"/>
      <c r="QKB49" s="0"/>
      <c r="QKC49" s="0"/>
      <c r="QKD49" s="0"/>
      <c r="QKE49" s="0"/>
      <c r="QKF49" s="0"/>
      <c r="QKG49" s="0"/>
      <c r="QKH49" s="0"/>
      <c r="QKI49" s="0"/>
      <c r="QKJ49" s="0"/>
      <c r="QKK49" s="0"/>
      <c r="QKL49" s="0"/>
      <c r="QKM49" s="0"/>
      <c r="QKN49" s="0"/>
      <c r="QKO49" s="0"/>
      <c r="QKP49" s="0"/>
      <c r="QKQ49" s="0"/>
      <c r="QKR49" s="0"/>
      <c r="QKS49" s="0"/>
      <c r="QKT49" s="0"/>
      <c r="QKU49" s="0"/>
      <c r="QKV49" s="0"/>
      <c r="QKW49" s="0"/>
      <c r="QKX49" s="0"/>
      <c r="QKY49" s="0"/>
      <c r="QKZ49" s="0"/>
      <c r="QLA49" s="0"/>
      <c r="QLB49" s="0"/>
      <c r="QLC49" s="0"/>
      <c r="QLD49" s="0"/>
      <c r="QLE49" s="0"/>
      <c r="QLF49" s="0"/>
      <c r="QLG49" s="0"/>
      <c r="QLH49" s="0"/>
      <c r="QLI49" s="0"/>
      <c r="QLJ49" s="0"/>
      <c r="QLK49" s="0"/>
      <c r="QLL49" s="0"/>
      <c r="QLM49" s="0"/>
      <c r="QLN49" s="0"/>
      <c r="QLO49" s="0"/>
      <c r="QLP49" s="0"/>
      <c r="QLQ49" s="0"/>
      <c r="QLR49" s="0"/>
      <c r="QLS49" s="0"/>
      <c r="QLT49" s="0"/>
      <c r="QLU49" s="0"/>
      <c r="QLV49" s="0"/>
      <c r="QLW49" s="0"/>
      <c r="QLX49" s="0"/>
      <c r="QLY49" s="0"/>
      <c r="QLZ49" s="0"/>
      <c r="QMA49" s="0"/>
      <c r="QMB49" s="0"/>
      <c r="QMC49" s="0"/>
      <c r="QMD49" s="0"/>
      <c r="QME49" s="0"/>
      <c r="QMF49" s="0"/>
      <c r="QMG49" s="0"/>
      <c r="QMH49" s="0"/>
      <c r="QMI49" s="0"/>
      <c r="QMJ49" s="0"/>
      <c r="QMK49" s="0"/>
      <c r="QML49" s="0"/>
      <c r="QMM49" s="0"/>
      <c r="QMN49" s="0"/>
      <c r="QMO49" s="0"/>
      <c r="QMP49" s="0"/>
      <c r="QMQ49" s="0"/>
      <c r="QMR49" s="0"/>
      <c r="QMS49" s="0"/>
      <c r="QMT49" s="0"/>
      <c r="QMU49" s="0"/>
      <c r="QMV49" s="0"/>
      <c r="QMW49" s="0"/>
      <c r="QMX49" s="0"/>
      <c r="QMY49" s="0"/>
      <c r="QMZ49" s="0"/>
      <c r="QNA49" s="0"/>
      <c r="QNB49" s="0"/>
      <c r="QNC49" s="0"/>
      <c r="QND49" s="0"/>
      <c r="QNE49" s="0"/>
      <c r="QNF49" s="0"/>
      <c r="QNG49" s="0"/>
      <c r="QNH49" s="0"/>
      <c r="QNI49" s="0"/>
      <c r="QNJ49" s="0"/>
      <c r="QNK49" s="0"/>
      <c r="QNL49" s="0"/>
      <c r="QNM49" s="0"/>
      <c r="QNN49" s="0"/>
      <c r="QNO49" s="0"/>
      <c r="QNP49" s="0"/>
      <c r="QNQ49" s="0"/>
      <c r="QNR49" s="0"/>
      <c r="QNS49" s="0"/>
      <c r="QNT49" s="0"/>
      <c r="QNU49" s="0"/>
      <c r="QNV49" s="0"/>
      <c r="QNW49" s="0"/>
      <c r="QNX49" s="0"/>
      <c r="QNY49" s="0"/>
      <c r="QNZ49" s="0"/>
      <c r="QOA49" s="0"/>
      <c r="QOB49" s="0"/>
      <c r="QOC49" s="0"/>
      <c r="QOD49" s="0"/>
      <c r="QOE49" s="0"/>
      <c r="QOF49" s="0"/>
      <c r="QOG49" s="0"/>
      <c r="QOH49" s="0"/>
      <c r="QOI49" s="0"/>
      <c r="QOJ49" s="0"/>
      <c r="QOK49" s="0"/>
      <c r="QOL49" s="0"/>
      <c r="QOM49" s="0"/>
      <c r="QON49" s="0"/>
      <c r="QOO49" s="0"/>
      <c r="QOP49" s="0"/>
      <c r="QOQ49" s="0"/>
      <c r="QOR49" s="0"/>
      <c r="QOS49" s="0"/>
      <c r="QOT49" s="0"/>
      <c r="QOU49" s="0"/>
      <c r="QOV49" s="0"/>
      <c r="QOW49" s="0"/>
      <c r="QOX49" s="0"/>
      <c r="QOY49" s="0"/>
      <c r="QOZ49" s="0"/>
      <c r="QPA49" s="0"/>
      <c r="QPB49" s="0"/>
      <c r="QPC49" s="0"/>
      <c r="QPD49" s="0"/>
      <c r="QPE49" s="0"/>
      <c r="QPF49" s="0"/>
      <c r="QPG49" s="0"/>
      <c r="QPH49" s="0"/>
      <c r="QPI49" s="0"/>
      <c r="QPJ49" s="0"/>
      <c r="QPK49" s="0"/>
      <c r="QPL49" s="0"/>
      <c r="QPM49" s="0"/>
      <c r="QPN49" s="0"/>
      <c r="QPO49" s="0"/>
      <c r="QPP49" s="0"/>
      <c r="QPQ49" s="0"/>
      <c r="QPR49" s="0"/>
      <c r="QPS49" s="0"/>
      <c r="QPT49" s="0"/>
      <c r="QPU49" s="0"/>
      <c r="QPV49" s="0"/>
      <c r="QPW49" s="0"/>
      <c r="QPX49" s="0"/>
      <c r="QPY49" s="0"/>
      <c r="QPZ49" s="0"/>
      <c r="QQA49" s="0"/>
      <c r="QQB49" s="0"/>
      <c r="QQC49" s="0"/>
      <c r="QQD49" s="0"/>
      <c r="QQE49" s="0"/>
      <c r="QQF49" s="0"/>
      <c r="QQG49" s="0"/>
      <c r="QQH49" s="0"/>
      <c r="QQI49" s="0"/>
      <c r="QQJ49" s="0"/>
      <c r="QQK49" s="0"/>
      <c r="QQL49" s="0"/>
      <c r="QQM49" s="0"/>
      <c r="QQN49" s="0"/>
      <c r="QQO49" s="0"/>
      <c r="QQP49" s="0"/>
      <c r="QQQ49" s="0"/>
      <c r="QQR49" s="0"/>
      <c r="QQS49" s="0"/>
      <c r="QQT49" s="0"/>
      <c r="QQU49" s="0"/>
      <c r="QQV49" s="0"/>
      <c r="QQW49" s="0"/>
      <c r="QQX49" s="0"/>
      <c r="QQY49" s="0"/>
      <c r="QQZ49" s="0"/>
      <c r="QRA49" s="0"/>
      <c r="QRB49" s="0"/>
      <c r="QRC49" s="0"/>
      <c r="QRD49" s="0"/>
      <c r="QRE49" s="0"/>
      <c r="QRF49" s="0"/>
      <c r="QRG49" s="0"/>
      <c r="QRH49" s="0"/>
      <c r="QRI49" s="0"/>
      <c r="QRJ49" s="0"/>
      <c r="QRK49" s="0"/>
      <c r="QRL49" s="0"/>
      <c r="QRM49" s="0"/>
      <c r="QRN49" s="0"/>
      <c r="QRO49" s="0"/>
      <c r="QRP49" s="0"/>
      <c r="QRQ49" s="0"/>
      <c r="QRR49" s="0"/>
      <c r="QRS49" s="0"/>
      <c r="QRT49" s="0"/>
      <c r="QRU49" s="0"/>
      <c r="QRV49" s="0"/>
      <c r="QRW49" s="0"/>
      <c r="QRX49" s="0"/>
      <c r="QRY49" s="0"/>
      <c r="QRZ49" s="0"/>
      <c r="QSA49" s="0"/>
      <c r="QSB49" s="0"/>
      <c r="QSC49" s="0"/>
      <c r="QSD49" s="0"/>
      <c r="QSE49" s="0"/>
      <c r="QSF49" s="0"/>
      <c r="QSG49" s="0"/>
      <c r="QSH49" s="0"/>
      <c r="QSI49" s="0"/>
      <c r="QSJ49" s="0"/>
      <c r="QSK49" s="0"/>
      <c r="QSL49" s="0"/>
      <c r="QSM49" s="0"/>
      <c r="QSN49" s="0"/>
      <c r="QSO49" s="0"/>
      <c r="QSP49" s="0"/>
      <c r="QSQ49" s="0"/>
      <c r="QSR49" s="0"/>
      <c r="QSS49" s="0"/>
      <c r="QST49" s="0"/>
      <c r="QSU49" s="0"/>
      <c r="QSV49" s="0"/>
      <c r="QSW49" s="0"/>
      <c r="QSX49" s="0"/>
      <c r="QSY49" s="0"/>
      <c r="QSZ49" s="0"/>
      <c r="QTA49" s="0"/>
      <c r="QTB49" s="0"/>
      <c r="QTC49" s="0"/>
      <c r="QTD49" s="0"/>
      <c r="QTE49" s="0"/>
      <c r="QTF49" s="0"/>
      <c r="QTG49" s="0"/>
      <c r="QTH49" s="0"/>
      <c r="QTI49" s="0"/>
      <c r="QTJ49" s="0"/>
      <c r="QTK49" s="0"/>
      <c r="QTL49" s="0"/>
      <c r="QTM49" s="0"/>
      <c r="QTN49" s="0"/>
      <c r="QTO49" s="0"/>
      <c r="QTP49" s="0"/>
      <c r="QTQ49" s="0"/>
      <c r="QTR49" s="0"/>
      <c r="QTS49" s="0"/>
      <c r="QTT49" s="0"/>
      <c r="QTU49" s="0"/>
      <c r="QTV49" s="0"/>
      <c r="QTW49" s="0"/>
      <c r="QTX49" s="0"/>
      <c r="QTY49" s="0"/>
      <c r="QTZ49" s="0"/>
      <c r="QUA49" s="0"/>
      <c r="QUB49" s="0"/>
      <c r="QUC49" s="0"/>
      <c r="QUD49" s="0"/>
      <c r="QUE49" s="0"/>
      <c r="QUF49" s="0"/>
      <c r="QUG49" s="0"/>
      <c r="QUH49" s="0"/>
      <c r="QUI49" s="0"/>
      <c r="QUJ49" s="0"/>
      <c r="QUK49" s="0"/>
      <c r="QUL49" s="0"/>
      <c r="QUM49" s="0"/>
      <c r="QUN49" s="0"/>
      <c r="QUO49" s="0"/>
      <c r="QUP49" s="0"/>
      <c r="QUQ49" s="0"/>
      <c r="QUR49" s="0"/>
      <c r="QUS49" s="0"/>
      <c r="QUT49" s="0"/>
      <c r="QUU49" s="0"/>
      <c r="QUV49" s="0"/>
      <c r="QUW49" s="0"/>
      <c r="QUX49" s="0"/>
      <c r="QUY49" s="0"/>
      <c r="QUZ49" s="0"/>
      <c r="QVA49" s="0"/>
      <c r="QVB49" s="0"/>
      <c r="QVC49" s="0"/>
      <c r="QVD49" s="0"/>
      <c r="QVE49" s="0"/>
      <c r="QVF49" s="0"/>
      <c r="QVG49" s="0"/>
      <c r="QVH49" s="0"/>
      <c r="QVI49" s="0"/>
      <c r="QVJ49" s="0"/>
      <c r="QVK49" s="0"/>
      <c r="QVL49" s="0"/>
      <c r="QVM49" s="0"/>
      <c r="QVN49" s="0"/>
      <c r="QVO49" s="0"/>
      <c r="QVP49" s="0"/>
      <c r="QVQ49" s="0"/>
      <c r="QVR49" s="0"/>
      <c r="QVS49" s="0"/>
      <c r="QVT49" s="0"/>
      <c r="QVU49" s="0"/>
      <c r="QVV49" s="0"/>
      <c r="QVW49" s="0"/>
      <c r="QVX49" s="0"/>
      <c r="QVY49" s="0"/>
      <c r="QVZ49" s="0"/>
      <c r="QWA49" s="0"/>
      <c r="QWB49" s="0"/>
      <c r="QWC49" s="0"/>
      <c r="QWD49" s="0"/>
      <c r="QWE49" s="0"/>
      <c r="QWF49" s="0"/>
      <c r="QWG49" s="0"/>
      <c r="QWH49" s="0"/>
      <c r="QWI49" s="0"/>
      <c r="QWJ49" s="0"/>
      <c r="QWK49" s="0"/>
      <c r="QWL49" s="0"/>
      <c r="QWM49" s="0"/>
      <c r="QWN49" s="0"/>
      <c r="QWO49" s="0"/>
      <c r="QWP49" s="0"/>
      <c r="QWQ49" s="0"/>
      <c r="QWR49" s="0"/>
      <c r="QWS49" s="0"/>
      <c r="QWT49" s="0"/>
      <c r="QWU49" s="0"/>
      <c r="QWV49" s="0"/>
      <c r="QWW49" s="0"/>
      <c r="QWX49" s="0"/>
      <c r="QWY49" s="0"/>
      <c r="QWZ49" s="0"/>
      <c r="QXA49" s="0"/>
      <c r="QXB49" s="0"/>
      <c r="QXC49" s="0"/>
      <c r="QXD49" s="0"/>
      <c r="QXE49" s="0"/>
      <c r="QXF49" s="0"/>
      <c r="QXG49" s="0"/>
      <c r="QXH49" s="0"/>
      <c r="QXI49" s="0"/>
      <c r="QXJ49" s="0"/>
      <c r="QXK49" s="0"/>
      <c r="QXL49" s="0"/>
      <c r="QXM49" s="0"/>
      <c r="QXN49" s="0"/>
      <c r="QXO49" s="0"/>
      <c r="QXP49" s="0"/>
      <c r="QXQ49" s="0"/>
      <c r="QXR49" s="0"/>
      <c r="QXS49" s="0"/>
      <c r="QXT49" s="0"/>
      <c r="QXU49" s="0"/>
      <c r="QXV49" s="0"/>
      <c r="QXW49" s="0"/>
      <c r="QXX49" s="0"/>
      <c r="QXY49" s="0"/>
      <c r="QXZ49" s="0"/>
      <c r="QYA49" s="0"/>
      <c r="QYB49" s="0"/>
      <c r="QYC49" s="0"/>
      <c r="QYD49" s="0"/>
      <c r="QYE49" s="0"/>
      <c r="QYF49" s="0"/>
      <c r="QYG49" s="0"/>
      <c r="QYH49" s="0"/>
      <c r="QYI49" s="0"/>
      <c r="QYJ49" s="0"/>
      <c r="QYK49" s="0"/>
      <c r="QYL49" s="0"/>
      <c r="QYM49" s="0"/>
      <c r="QYN49" s="0"/>
      <c r="QYO49" s="0"/>
      <c r="QYP49" s="0"/>
      <c r="QYQ49" s="0"/>
      <c r="QYR49" s="0"/>
      <c r="QYS49" s="0"/>
      <c r="QYT49" s="0"/>
      <c r="QYU49" s="0"/>
      <c r="QYV49" s="0"/>
      <c r="QYW49" s="0"/>
      <c r="QYX49" s="0"/>
      <c r="QYY49" s="0"/>
      <c r="QYZ49" s="0"/>
      <c r="QZA49" s="0"/>
      <c r="QZB49" s="0"/>
      <c r="QZC49" s="0"/>
      <c r="QZD49" s="0"/>
      <c r="QZE49" s="0"/>
      <c r="QZF49" s="0"/>
      <c r="QZG49" s="0"/>
      <c r="QZH49" s="0"/>
      <c r="QZI49" s="0"/>
      <c r="QZJ49" s="0"/>
      <c r="QZK49" s="0"/>
      <c r="QZL49" s="0"/>
      <c r="QZM49" s="0"/>
      <c r="QZN49" s="0"/>
      <c r="QZO49" s="0"/>
      <c r="QZP49" s="0"/>
      <c r="QZQ49" s="0"/>
      <c r="QZR49" s="0"/>
      <c r="QZS49" s="0"/>
      <c r="QZT49" s="0"/>
      <c r="QZU49" s="0"/>
      <c r="QZV49" s="0"/>
      <c r="QZW49" s="0"/>
      <c r="QZX49" s="0"/>
      <c r="QZY49" s="0"/>
      <c r="QZZ49" s="0"/>
      <c r="RAA49" s="0"/>
      <c r="RAB49" s="0"/>
      <c r="RAC49" s="0"/>
      <c r="RAD49" s="0"/>
      <c r="RAE49" s="0"/>
      <c r="RAF49" s="0"/>
      <c r="RAG49" s="0"/>
      <c r="RAH49" s="0"/>
      <c r="RAI49" s="0"/>
      <c r="RAJ49" s="0"/>
      <c r="RAK49" s="0"/>
      <c r="RAL49" s="0"/>
      <c r="RAM49" s="0"/>
      <c r="RAN49" s="0"/>
      <c r="RAO49" s="0"/>
      <c r="RAP49" s="0"/>
      <c r="RAQ49" s="0"/>
      <c r="RAR49" s="0"/>
      <c r="RAS49" s="0"/>
      <c r="RAT49" s="0"/>
      <c r="RAU49" s="0"/>
      <c r="RAV49" s="0"/>
      <c r="RAW49" s="0"/>
      <c r="RAX49" s="0"/>
      <c r="RAY49" s="0"/>
      <c r="RAZ49" s="0"/>
      <c r="RBA49" s="0"/>
      <c r="RBB49" s="0"/>
      <c r="RBC49" s="0"/>
      <c r="RBD49" s="0"/>
      <c r="RBE49" s="0"/>
      <c r="RBF49" s="0"/>
      <c r="RBG49" s="0"/>
      <c r="RBH49" s="0"/>
      <c r="RBI49" s="0"/>
      <c r="RBJ49" s="0"/>
      <c r="RBK49" s="0"/>
      <c r="RBL49" s="0"/>
      <c r="RBM49" s="0"/>
      <c r="RBN49" s="0"/>
      <c r="RBO49" s="0"/>
      <c r="RBP49" s="0"/>
      <c r="RBQ49" s="0"/>
      <c r="RBR49" s="0"/>
      <c r="RBS49" s="0"/>
      <c r="RBT49" s="0"/>
      <c r="RBU49" s="0"/>
      <c r="RBV49" s="0"/>
      <c r="RBW49" s="0"/>
      <c r="RBX49" s="0"/>
      <c r="RBY49" s="0"/>
      <c r="RBZ49" s="0"/>
      <c r="RCA49" s="0"/>
      <c r="RCB49" s="0"/>
      <c r="RCC49" s="0"/>
      <c r="RCD49" s="0"/>
      <c r="RCE49" s="0"/>
      <c r="RCF49" s="0"/>
      <c r="RCG49" s="0"/>
      <c r="RCH49" s="0"/>
      <c r="RCI49" s="0"/>
      <c r="RCJ49" s="0"/>
      <c r="RCK49" s="0"/>
      <c r="RCL49" s="0"/>
      <c r="RCM49" s="0"/>
      <c r="RCN49" s="0"/>
      <c r="RCO49" s="0"/>
      <c r="RCP49" s="0"/>
      <c r="RCQ49" s="0"/>
      <c r="RCR49" s="0"/>
      <c r="RCS49" s="0"/>
      <c r="RCT49" s="0"/>
      <c r="RCU49" s="0"/>
      <c r="RCV49" s="0"/>
      <c r="RCW49" s="0"/>
      <c r="RCX49" s="0"/>
      <c r="RCY49" s="0"/>
      <c r="RCZ49" s="0"/>
      <c r="RDA49" s="0"/>
      <c r="RDB49" s="0"/>
      <c r="RDC49" s="0"/>
      <c r="RDD49" s="0"/>
      <c r="RDE49" s="0"/>
      <c r="RDF49" s="0"/>
      <c r="RDG49" s="0"/>
      <c r="RDH49" s="0"/>
      <c r="RDI49" s="0"/>
      <c r="RDJ49" s="0"/>
      <c r="RDK49" s="0"/>
      <c r="RDL49" s="0"/>
      <c r="RDM49" s="0"/>
      <c r="RDN49" s="0"/>
      <c r="RDO49" s="0"/>
      <c r="RDP49" s="0"/>
      <c r="RDQ49" s="0"/>
      <c r="RDR49" s="0"/>
      <c r="RDS49" s="0"/>
      <c r="RDT49" s="0"/>
      <c r="RDU49" s="0"/>
      <c r="RDV49" s="0"/>
      <c r="RDW49" s="0"/>
      <c r="RDX49" s="0"/>
      <c r="RDY49" s="0"/>
      <c r="RDZ49" s="0"/>
      <c r="REA49" s="0"/>
      <c r="REB49" s="0"/>
      <c r="REC49" s="0"/>
      <c r="RED49" s="0"/>
      <c r="REE49" s="0"/>
      <c r="REF49" s="0"/>
      <c r="REG49" s="0"/>
      <c r="REH49" s="0"/>
      <c r="REI49" s="0"/>
      <c r="REJ49" s="0"/>
      <c r="REK49" s="0"/>
      <c r="REL49" s="0"/>
      <c r="REM49" s="0"/>
      <c r="REN49" s="0"/>
      <c r="REO49" s="0"/>
      <c r="REP49" s="0"/>
      <c r="REQ49" s="0"/>
      <c r="RER49" s="0"/>
      <c r="RES49" s="0"/>
      <c r="RET49" s="0"/>
      <c r="REU49" s="0"/>
      <c r="REV49" s="0"/>
      <c r="REW49" s="0"/>
      <c r="REX49" s="0"/>
      <c r="REY49" s="0"/>
      <c r="REZ49" s="0"/>
      <c r="RFA49" s="0"/>
      <c r="RFB49" s="0"/>
      <c r="RFC49" s="0"/>
      <c r="RFD49" s="0"/>
      <c r="RFE49" s="0"/>
      <c r="RFF49" s="0"/>
      <c r="RFG49" s="0"/>
      <c r="RFH49" s="0"/>
      <c r="RFI49" s="0"/>
      <c r="RFJ49" s="0"/>
      <c r="RFK49" s="0"/>
      <c r="RFL49" s="0"/>
      <c r="RFM49" s="0"/>
      <c r="RFN49" s="0"/>
      <c r="RFO49" s="0"/>
      <c r="RFP49" s="0"/>
      <c r="RFQ49" s="0"/>
      <c r="RFR49" s="0"/>
      <c r="RFS49" s="0"/>
      <c r="RFT49" s="0"/>
      <c r="RFU49" s="0"/>
      <c r="RFV49" s="0"/>
      <c r="RFW49" s="0"/>
      <c r="RFX49" s="0"/>
      <c r="RFY49" s="0"/>
      <c r="RFZ49" s="0"/>
      <c r="RGA49" s="0"/>
      <c r="RGB49" s="0"/>
      <c r="RGC49" s="0"/>
      <c r="RGD49" s="0"/>
      <c r="RGE49" s="0"/>
      <c r="RGF49" s="0"/>
      <c r="RGG49" s="0"/>
      <c r="RGH49" s="0"/>
      <c r="RGI49" s="0"/>
      <c r="RGJ49" s="0"/>
      <c r="RGK49" s="0"/>
      <c r="RGL49" s="0"/>
      <c r="RGM49" s="0"/>
      <c r="RGN49" s="0"/>
      <c r="RGO49" s="0"/>
      <c r="RGP49" s="0"/>
      <c r="RGQ49" s="0"/>
      <c r="RGR49" s="0"/>
      <c r="RGS49" s="0"/>
      <c r="RGT49" s="0"/>
      <c r="RGU49" s="0"/>
      <c r="RGV49" s="0"/>
      <c r="RGW49" s="0"/>
      <c r="RGX49" s="0"/>
      <c r="RGY49" s="0"/>
      <c r="RGZ49" s="0"/>
      <c r="RHA49" s="0"/>
      <c r="RHB49" s="0"/>
      <c r="RHC49" s="0"/>
      <c r="RHD49" s="0"/>
      <c r="RHE49" s="0"/>
      <c r="RHF49" s="0"/>
      <c r="RHG49" s="0"/>
      <c r="RHH49" s="0"/>
      <c r="RHI49" s="0"/>
      <c r="RHJ49" s="0"/>
      <c r="RHK49" s="0"/>
      <c r="RHL49" s="0"/>
      <c r="RHM49" s="0"/>
      <c r="RHN49" s="0"/>
      <c r="RHO49" s="0"/>
      <c r="RHP49" s="0"/>
      <c r="RHQ49" s="0"/>
      <c r="RHR49" s="0"/>
      <c r="RHS49" s="0"/>
      <c r="RHT49" s="0"/>
      <c r="RHU49" s="0"/>
      <c r="RHV49" s="0"/>
      <c r="RHW49" s="0"/>
      <c r="RHX49" s="0"/>
      <c r="RHY49" s="0"/>
      <c r="RHZ49" s="0"/>
      <c r="RIA49" s="0"/>
      <c r="RIB49" s="0"/>
      <c r="RIC49" s="0"/>
      <c r="RID49" s="0"/>
      <c r="RIE49" s="0"/>
      <c r="RIF49" s="0"/>
      <c r="RIG49" s="0"/>
      <c r="RIH49" s="0"/>
      <c r="RII49" s="0"/>
      <c r="RIJ49" s="0"/>
      <c r="RIK49" s="0"/>
      <c r="RIL49" s="0"/>
      <c r="RIM49" s="0"/>
      <c r="RIN49" s="0"/>
      <c r="RIO49" s="0"/>
      <c r="RIP49" s="0"/>
      <c r="RIQ49" s="0"/>
      <c r="RIR49" s="0"/>
      <c r="RIS49" s="0"/>
      <c r="RIT49" s="0"/>
      <c r="RIU49" s="0"/>
      <c r="RIV49" s="0"/>
      <c r="RIW49" s="0"/>
      <c r="RIX49" s="0"/>
      <c r="RIY49" s="0"/>
      <c r="RIZ49" s="0"/>
      <c r="RJA49" s="0"/>
      <c r="RJB49" s="0"/>
      <c r="RJC49" s="0"/>
      <c r="RJD49" s="0"/>
      <c r="RJE49" s="0"/>
      <c r="RJF49" s="0"/>
      <c r="RJG49" s="0"/>
      <c r="RJH49" s="0"/>
      <c r="RJI49" s="0"/>
      <c r="RJJ49" s="0"/>
      <c r="RJK49" s="0"/>
      <c r="RJL49" s="0"/>
      <c r="RJM49" s="0"/>
      <c r="RJN49" s="0"/>
      <c r="RJO49" s="0"/>
      <c r="RJP49" s="0"/>
      <c r="RJQ49" s="0"/>
      <c r="RJR49" s="0"/>
      <c r="RJS49" s="0"/>
      <c r="RJT49" s="0"/>
      <c r="RJU49" s="0"/>
      <c r="RJV49" s="0"/>
      <c r="RJW49" s="0"/>
      <c r="RJX49" s="0"/>
      <c r="RJY49" s="0"/>
      <c r="RJZ49" s="0"/>
      <c r="RKA49" s="0"/>
      <c r="RKB49" s="0"/>
      <c r="RKC49" s="0"/>
      <c r="RKD49" s="0"/>
      <c r="RKE49" s="0"/>
      <c r="RKF49" s="0"/>
      <c r="RKG49" s="0"/>
      <c r="RKH49" s="0"/>
      <c r="RKI49" s="0"/>
      <c r="RKJ49" s="0"/>
      <c r="RKK49" s="0"/>
      <c r="RKL49" s="0"/>
      <c r="RKM49" s="0"/>
      <c r="RKN49" s="0"/>
      <c r="RKO49" s="0"/>
      <c r="RKP49" s="0"/>
      <c r="RKQ49" s="0"/>
      <c r="RKR49" s="0"/>
      <c r="RKS49" s="0"/>
      <c r="RKT49" s="0"/>
      <c r="RKU49" s="0"/>
      <c r="RKV49" s="0"/>
      <c r="RKW49" s="0"/>
      <c r="RKX49" s="0"/>
      <c r="RKY49" s="0"/>
      <c r="RKZ49" s="0"/>
      <c r="RLA49" s="0"/>
      <c r="RLB49" s="0"/>
      <c r="RLC49" s="0"/>
      <c r="RLD49" s="0"/>
      <c r="RLE49" s="0"/>
      <c r="RLF49" s="0"/>
      <c r="RLG49" s="0"/>
      <c r="RLH49" s="0"/>
      <c r="RLI49" s="0"/>
      <c r="RLJ49" s="0"/>
      <c r="RLK49" s="0"/>
      <c r="RLL49" s="0"/>
      <c r="RLM49" s="0"/>
      <c r="RLN49" s="0"/>
      <c r="RLO49" s="0"/>
      <c r="RLP49" s="0"/>
      <c r="RLQ49" s="0"/>
      <c r="RLR49" s="0"/>
      <c r="RLS49" s="0"/>
      <c r="RLT49" s="0"/>
      <c r="RLU49" s="0"/>
      <c r="RLV49" s="0"/>
      <c r="RLW49" s="0"/>
      <c r="RLX49" s="0"/>
      <c r="RLY49" s="0"/>
      <c r="RLZ49" s="0"/>
      <c r="RMA49" s="0"/>
      <c r="RMB49" s="0"/>
      <c r="RMC49" s="0"/>
      <c r="RMD49" s="0"/>
      <c r="RME49" s="0"/>
      <c r="RMF49" s="0"/>
      <c r="RMG49" s="0"/>
      <c r="RMH49" s="0"/>
      <c r="RMI49" s="0"/>
      <c r="RMJ49" s="0"/>
      <c r="RMK49" s="0"/>
      <c r="RML49" s="0"/>
      <c r="RMM49" s="0"/>
      <c r="RMN49" s="0"/>
      <c r="RMO49" s="0"/>
      <c r="RMP49" s="0"/>
      <c r="RMQ49" s="0"/>
      <c r="RMR49" s="0"/>
      <c r="RMS49" s="0"/>
      <c r="RMT49" s="0"/>
      <c r="RMU49" s="0"/>
      <c r="RMV49" s="0"/>
      <c r="RMW49" s="0"/>
      <c r="RMX49" s="0"/>
      <c r="RMY49" s="0"/>
      <c r="RMZ49" s="0"/>
      <c r="RNA49" s="0"/>
      <c r="RNB49" s="0"/>
      <c r="RNC49" s="0"/>
      <c r="RND49" s="0"/>
      <c r="RNE49" s="0"/>
      <c r="RNF49" s="0"/>
      <c r="RNG49" s="0"/>
      <c r="RNH49" s="0"/>
      <c r="RNI49" s="0"/>
      <c r="RNJ49" s="0"/>
      <c r="RNK49" s="0"/>
      <c r="RNL49" s="0"/>
      <c r="RNM49" s="0"/>
      <c r="RNN49" s="0"/>
      <c r="RNO49" s="0"/>
      <c r="RNP49" s="0"/>
      <c r="RNQ49" s="0"/>
      <c r="RNR49" s="0"/>
      <c r="RNS49" s="0"/>
      <c r="RNT49" s="0"/>
      <c r="RNU49" s="0"/>
      <c r="RNV49" s="0"/>
      <c r="RNW49" s="0"/>
      <c r="RNX49" s="0"/>
      <c r="RNY49" s="0"/>
      <c r="RNZ49" s="0"/>
      <c r="ROA49" s="0"/>
      <c r="ROB49" s="0"/>
      <c r="ROC49" s="0"/>
      <c r="ROD49" s="0"/>
      <c r="ROE49" s="0"/>
      <c r="ROF49" s="0"/>
      <c r="ROG49" s="0"/>
      <c r="ROH49" s="0"/>
      <c r="ROI49" s="0"/>
      <c r="ROJ49" s="0"/>
      <c r="ROK49" s="0"/>
      <c r="ROL49" s="0"/>
      <c r="ROM49" s="0"/>
      <c r="RON49" s="0"/>
      <c r="ROO49" s="0"/>
      <c r="ROP49" s="0"/>
      <c r="ROQ49" s="0"/>
      <c r="ROR49" s="0"/>
      <c r="ROS49" s="0"/>
      <c r="ROT49" s="0"/>
      <c r="ROU49" s="0"/>
      <c r="ROV49" s="0"/>
      <c r="ROW49" s="0"/>
      <c r="ROX49" s="0"/>
      <c r="ROY49" s="0"/>
      <c r="ROZ49" s="0"/>
      <c r="RPA49" s="0"/>
      <c r="RPB49" s="0"/>
      <c r="RPC49" s="0"/>
      <c r="RPD49" s="0"/>
      <c r="RPE49" s="0"/>
      <c r="RPF49" s="0"/>
      <c r="RPG49" s="0"/>
      <c r="RPH49" s="0"/>
      <c r="RPI49" s="0"/>
      <c r="RPJ49" s="0"/>
      <c r="RPK49" s="0"/>
      <c r="RPL49" s="0"/>
      <c r="RPM49" s="0"/>
      <c r="RPN49" s="0"/>
      <c r="RPO49" s="0"/>
      <c r="RPP49" s="0"/>
      <c r="RPQ49" s="0"/>
      <c r="RPR49" s="0"/>
      <c r="RPS49" s="0"/>
      <c r="RPT49" s="0"/>
      <c r="RPU49" s="0"/>
      <c r="RPV49" s="0"/>
      <c r="RPW49" s="0"/>
      <c r="RPX49" s="0"/>
      <c r="RPY49" s="0"/>
      <c r="RPZ49" s="0"/>
      <c r="RQA49" s="0"/>
      <c r="RQB49" s="0"/>
      <c r="RQC49" s="0"/>
      <c r="RQD49" s="0"/>
      <c r="RQE49" s="0"/>
      <c r="RQF49" s="0"/>
      <c r="RQG49" s="0"/>
      <c r="RQH49" s="0"/>
      <c r="RQI49" s="0"/>
      <c r="RQJ49" s="0"/>
      <c r="RQK49" s="0"/>
      <c r="RQL49" s="0"/>
      <c r="RQM49" s="0"/>
      <c r="RQN49" s="0"/>
      <c r="RQO49" s="0"/>
      <c r="RQP49" s="0"/>
      <c r="RQQ49" s="0"/>
      <c r="RQR49" s="0"/>
      <c r="RQS49" s="0"/>
      <c r="RQT49" s="0"/>
      <c r="RQU49" s="0"/>
      <c r="RQV49" s="0"/>
      <c r="RQW49" s="0"/>
      <c r="RQX49" s="0"/>
      <c r="RQY49" s="0"/>
      <c r="RQZ49" s="0"/>
      <c r="RRA49" s="0"/>
      <c r="RRB49" s="0"/>
      <c r="RRC49" s="0"/>
      <c r="RRD49" s="0"/>
      <c r="RRE49" s="0"/>
      <c r="RRF49" s="0"/>
      <c r="RRG49" s="0"/>
      <c r="RRH49" s="0"/>
      <c r="RRI49" s="0"/>
      <c r="RRJ49" s="0"/>
      <c r="RRK49" s="0"/>
      <c r="RRL49" s="0"/>
      <c r="RRM49" s="0"/>
      <c r="RRN49" s="0"/>
      <c r="RRO49" s="0"/>
      <c r="RRP49" s="0"/>
      <c r="RRQ49" s="0"/>
      <c r="RRR49" s="0"/>
      <c r="RRS49" s="0"/>
      <c r="RRT49" s="0"/>
      <c r="RRU49" s="0"/>
      <c r="RRV49" s="0"/>
      <c r="RRW49" s="0"/>
      <c r="RRX49" s="0"/>
      <c r="RRY49" s="0"/>
      <c r="RRZ49" s="0"/>
      <c r="RSA49" s="0"/>
      <c r="RSB49" s="0"/>
      <c r="RSC49" s="0"/>
      <c r="RSD49" s="0"/>
      <c r="RSE49" s="0"/>
      <c r="RSF49" s="0"/>
      <c r="RSG49" s="0"/>
      <c r="RSH49" s="0"/>
      <c r="RSI49" s="0"/>
      <c r="RSJ49" s="0"/>
      <c r="RSK49" s="0"/>
      <c r="RSL49" s="0"/>
      <c r="RSM49" s="0"/>
      <c r="RSN49" s="0"/>
      <c r="RSO49" s="0"/>
      <c r="RSP49" s="0"/>
      <c r="RSQ49" s="0"/>
      <c r="RSR49" s="0"/>
      <c r="RSS49" s="0"/>
      <c r="RST49" s="0"/>
      <c r="RSU49" s="0"/>
      <c r="RSV49" s="0"/>
      <c r="RSW49" s="0"/>
      <c r="RSX49" s="0"/>
      <c r="RSY49" s="0"/>
      <c r="RSZ49" s="0"/>
      <c r="RTA49" s="0"/>
      <c r="RTB49" s="0"/>
      <c r="RTC49" s="0"/>
      <c r="RTD49" s="0"/>
      <c r="RTE49" s="0"/>
      <c r="RTF49" s="0"/>
      <c r="RTG49" s="0"/>
      <c r="RTH49" s="0"/>
      <c r="RTI49" s="0"/>
      <c r="RTJ49" s="0"/>
      <c r="RTK49" s="0"/>
      <c r="RTL49" s="0"/>
      <c r="RTM49" s="0"/>
      <c r="RTN49" s="0"/>
      <c r="RTO49" s="0"/>
      <c r="RTP49" s="0"/>
      <c r="RTQ49" s="0"/>
      <c r="RTR49" s="0"/>
      <c r="RTS49" s="0"/>
      <c r="RTT49" s="0"/>
      <c r="RTU49" s="0"/>
      <c r="RTV49" s="0"/>
      <c r="RTW49" s="0"/>
      <c r="RTX49" s="0"/>
      <c r="RTY49" s="0"/>
      <c r="RTZ49" s="0"/>
      <c r="RUA49" s="0"/>
      <c r="RUB49" s="0"/>
      <c r="RUC49" s="0"/>
      <c r="RUD49" s="0"/>
      <c r="RUE49" s="0"/>
      <c r="RUF49" s="0"/>
      <c r="RUG49" s="0"/>
      <c r="RUH49" s="0"/>
      <c r="RUI49" s="0"/>
      <c r="RUJ49" s="0"/>
      <c r="RUK49" s="0"/>
      <c r="RUL49" s="0"/>
      <c r="RUM49" s="0"/>
      <c r="RUN49" s="0"/>
      <c r="RUO49" s="0"/>
      <c r="RUP49" s="0"/>
      <c r="RUQ49" s="0"/>
      <c r="RUR49" s="0"/>
      <c r="RUS49" s="0"/>
      <c r="RUT49" s="0"/>
      <c r="RUU49" s="0"/>
      <c r="RUV49" s="0"/>
      <c r="RUW49" s="0"/>
      <c r="RUX49" s="0"/>
      <c r="RUY49" s="0"/>
      <c r="RUZ49" s="0"/>
      <c r="RVA49" s="0"/>
      <c r="RVB49" s="0"/>
      <c r="RVC49" s="0"/>
      <c r="RVD49" s="0"/>
      <c r="RVE49" s="0"/>
      <c r="RVF49" s="0"/>
      <c r="RVG49" s="0"/>
      <c r="RVH49" s="0"/>
      <c r="RVI49" s="0"/>
      <c r="RVJ49" s="0"/>
      <c r="RVK49" s="0"/>
      <c r="RVL49" s="0"/>
      <c r="RVM49" s="0"/>
      <c r="RVN49" s="0"/>
      <c r="RVO49" s="0"/>
      <c r="RVP49" s="0"/>
      <c r="RVQ49" s="0"/>
      <c r="RVR49" s="0"/>
      <c r="RVS49" s="0"/>
      <c r="RVT49" s="0"/>
      <c r="RVU49" s="0"/>
      <c r="RVV49" s="0"/>
      <c r="RVW49" s="0"/>
      <c r="RVX49" s="0"/>
      <c r="RVY49" s="0"/>
      <c r="RVZ49" s="0"/>
      <c r="RWA49" s="0"/>
      <c r="RWB49" s="0"/>
      <c r="RWC49" s="0"/>
      <c r="RWD49" s="0"/>
      <c r="RWE49" s="0"/>
      <c r="RWF49" s="0"/>
      <c r="RWG49" s="0"/>
      <c r="RWH49" s="0"/>
      <c r="RWI49" s="0"/>
      <c r="RWJ49" s="0"/>
      <c r="RWK49" s="0"/>
      <c r="RWL49" s="0"/>
      <c r="RWM49" s="0"/>
      <c r="RWN49" s="0"/>
      <c r="RWO49" s="0"/>
      <c r="RWP49" s="0"/>
      <c r="RWQ49" s="0"/>
      <c r="RWR49" s="0"/>
      <c r="RWS49" s="0"/>
      <c r="RWT49" s="0"/>
      <c r="RWU49" s="0"/>
      <c r="RWV49" s="0"/>
      <c r="RWW49" s="0"/>
      <c r="RWX49" s="0"/>
      <c r="RWY49" s="0"/>
      <c r="RWZ49" s="0"/>
      <c r="RXA49" s="0"/>
      <c r="RXB49" s="0"/>
      <c r="RXC49" s="0"/>
      <c r="RXD49" s="0"/>
      <c r="RXE49" s="0"/>
      <c r="RXF49" s="0"/>
      <c r="RXG49" s="0"/>
      <c r="RXH49" s="0"/>
      <c r="RXI49" s="0"/>
      <c r="RXJ49" s="0"/>
      <c r="RXK49" s="0"/>
      <c r="RXL49" s="0"/>
      <c r="RXM49" s="0"/>
      <c r="RXN49" s="0"/>
      <c r="RXO49" s="0"/>
      <c r="RXP49" s="0"/>
      <c r="RXQ49" s="0"/>
      <c r="RXR49" s="0"/>
      <c r="RXS49" s="0"/>
      <c r="RXT49" s="0"/>
      <c r="RXU49" s="0"/>
      <c r="RXV49" s="0"/>
      <c r="RXW49" s="0"/>
      <c r="RXX49" s="0"/>
      <c r="RXY49" s="0"/>
      <c r="RXZ49" s="0"/>
      <c r="RYA49" s="0"/>
      <c r="RYB49" s="0"/>
      <c r="RYC49" s="0"/>
      <c r="RYD49" s="0"/>
      <c r="RYE49" s="0"/>
      <c r="RYF49" s="0"/>
      <c r="RYG49" s="0"/>
      <c r="RYH49" s="0"/>
      <c r="RYI49" s="0"/>
      <c r="RYJ49" s="0"/>
      <c r="RYK49" s="0"/>
      <c r="RYL49" s="0"/>
      <c r="RYM49" s="0"/>
      <c r="RYN49" s="0"/>
      <c r="RYO49" s="0"/>
      <c r="RYP49" s="0"/>
      <c r="RYQ49" s="0"/>
      <c r="RYR49" s="0"/>
      <c r="RYS49" s="0"/>
      <c r="RYT49" s="0"/>
      <c r="RYU49" s="0"/>
      <c r="RYV49" s="0"/>
      <c r="RYW49" s="0"/>
      <c r="RYX49" s="0"/>
      <c r="RYY49" s="0"/>
      <c r="RYZ49" s="0"/>
      <c r="RZA49" s="0"/>
      <c r="RZB49" s="0"/>
      <c r="RZC49" s="0"/>
      <c r="RZD49" s="0"/>
      <c r="RZE49" s="0"/>
      <c r="RZF49" s="0"/>
      <c r="RZG49" s="0"/>
      <c r="RZH49" s="0"/>
      <c r="RZI49" s="0"/>
      <c r="RZJ49" s="0"/>
      <c r="RZK49" s="0"/>
      <c r="RZL49" s="0"/>
      <c r="RZM49" s="0"/>
      <c r="RZN49" s="0"/>
      <c r="RZO49" s="0"/>
      <c r="RZP49" s="0"/>
      <c r="RZQ49" s="0"/>
      <c r="RZR49" s="0"/>
      <c r="RZS49" s="0"/>
      <c r="RZT49" s="0"/>
      <c r="RZU49" s="0"/>
      <c r="RZV49" s="0"/>
      <c r="RZW49" s="0"/>
      <c r="RZX49" s="0"/>
      <c r="RZY49" s="0"/>
      <c r="RZZ49" s="0"/>
      <c r="SAA49" s="0"/>
      <c r="SAB49" s="0"/>
      <c r="SAC49" s="0"/>
      <c r="SAD49" s="0"/>
      <c r="SAE49" s="0"/>
      <c r="SAF49" s="0"/>
      <c r="SAG49" s="0"/>
      <c r="SAH49" s="0"/>
      <c r="SAI49" s="0"/>
      <c r="SAJ49" s="0"/>
      <c r="SAK49" s="0"/>
      <c r="SAL49" s="0"/>
      <c r="SAM49" s="0"/>
      <c r="SAN49" s="0"/>
      <c r="SAO49" s="0"/>
      <c r="SAP49" s="0"/>
      <c r="SAQ49" s="0"/>
      <c r="SAR49" s="0"/>
      <c r="SAS49" s="0"/>
      <c r="SAT49" s="0"/>
      <c r="SAU49" s="0"/>
      <c r="SAV49" s="0"/>
      <c r="SAW49" s="0"/>
      <c r="SAX49" s="0"/>
      <c r="SAY49" s="0"/>
      <c r="SAZ49" s="0"/>
      <c r="SBA49" s="0"/>
      <c r="SBB49" s="0"/>
      <c r="SBC49" s="0"/>
      <c r="SBD49" s="0"/>
      <c r="SBE49" s="0"/>
      <c r="SBF49" s="0"/>
      <c r="SBG49" s="0"/>
      <c r="SBH49" s="0"/>
      <c r="SBI49" s="0"/>
      <c r="SBJ49" s="0"/>
      <c r="SBK49" s="0"/>
      <c r="SBL49" s="0"/>
      <c r="SBM49" s="0"/>
      <c r="SBN49" s="0"/>
      <c r="SBO49" s="0"/>
      <c r="SBP49" s="0"/>
      <c r="SBQ49" s="0"/>
      <c r="SBR49" s="0"/>
      <c r="SBS49" s="0"/>
      <c r="SBT49" s="0"/>
      <c r="SBU49" s="0"/>
      <c r="SBV49" s="0"/>
      <c r="SBW49" s="0"/>
      <c r="SBX49" s="0"/>
      <c r="SBY49" s="0"/>
      <c r="SBZ49" s="0"/>
      <c r="SCA49" s="0"/>
      <c r="SCB49" s="0"/>
      <c r="SCC49" s="0"/>
      <c r="SCD49" s="0"/>
      <c r="SCE49" s="0"/>
      <c r="SCF49" s="0"/>
      <c r="SCG49" s="0"/>
      <c r="SCH49" s="0"/>
      <c r="SCI49" s="0"/>
      <c r="SCJ49" s="0"/>
      <c r="SCK49" s="0"/>
      <c r="SCL49" s="0"/>
      <c r="SCM49" s="0"/>
      <c r="SCN49" s="0"/>
      <c r="SCO49" s="0"/>
      <c r="SCP49" s="0"/>
      <c r="SCQ49" s="0"/>
      <c r="SCR49" s="0"/>
      <c r="SCS49" s="0"/>
      <c r="SCT49" s="0"/>
      <c r="SCU49" s="0"/>
      <c r="SCV49" s="0"/>
      <c r="SCW49" s="0"/>
      <c r="SCX49" s="0"/>
      <c r="SCY49" s="0"/>
      <c r="SCZ49" s="0"/>
      <c r="SDA49" s="0"/>
      <c r="SDB49" s="0"/>
      <c r="SDC49" s="0"/>
      <c r="SDD49" s="0"/>
      <c r="SDE49" s="0"/>
      <c r="SDF49" s="0"/>
      <c r="SDG49" s="0"/>
      <c r="SDH49" s="0"/>
      <c r="SDI49" s="0"/>
      <c r="SDJ49" s="0"/>
      <c r="SDK49" s="0"/>
      <c r="SDL49" s="0"/>
      <c r="SDM49" s="0"/>
      <c r="SDN49" s="0"/>
      <c r="SDO49" s="0"/>
      <c r="SDP49" s="0"/>
      <c r="SDQ49" s="0"/>
      <c r="SDR49" s="0"/>
      <c r="SDS49" s="0"/>
      <c r="SDT49" s="0"/>
      <c r="SDU49" s="0"/>
      <c r="SDV49" s="0"/>
      <c r="SDW49" s="0"/>
      <c r="SDX49" s="0"/>
      <c r="SDY49" s="0"/>
      <c r="SDZ49" s="0"/>
      <c r="SEA49" s="0"/>
      <c r="SEB49" s="0"/>
      <c r="SEC49" s="0"/>
      <c r="SED49" s="0"/>
      <c r="SEE49" s="0"/>
      <c r="SEF49" s="0"/>
      <c r="SEG49" s="0"/>
      <c r="SEH49" s="0"/>
      <c r="SEI49" s="0"/>
      <c r="SEJ49" s="0"/>
      <c r="SEK49" s="0"/>
      <c r="SEL49" s="0"/>
      <c r="SEM49" s="0"/>
      <c r="SEN49" s="0"/>
      <c r="SEO49" s="0"/>
      <c r="SEP49" s="0"/>
      <c r="SEQ49" s="0"/>
      <c r="SER49" s="0"/>
      <c r="SES49" s="0"/>
      <c r="SET49" s="0"/>
      <c r="SEU49" s="0"/>
      <c r="SEV49" s="0"/>
      <c r="SEW49" s="0"/>
      <c r="SEX49" s="0"/>
      <c r="SEY49" s="0"/>
      <c r="SEZ49" s="0"/>
      <c r="SFA49" s="0"/>
      <c r="SFB49" s="0"/>
      <c r="SFC49" s="0"/>
      <c r="SFD49" s="0"/>
      <c r="SFE49" s="0"/>
      <c r="SFF49" s="0"/>
      <c r="SFG49" s="0"/>
      <c r="SFH49" s="0"/>
      <c r="SFI49" s="0"/>
      <c r="SFJ49" s="0"/>
      <c r="SFK49" s="0"/>
      <c r="SFL49" s="0"/>
      <c r="SFM49" s="0"/>
      <c r="SFN49" s="0"/>
      <c r="SFO49" s="0"/>
      <c r="SFP49" s="0"/>
      <c r="SFQ49" s="0"/>
      <c r="SFR49" s="0"/>
      <c r="SFS49" s="0"/>
      <c r="SFT49" s="0"/>
      <c r="SFU49" s="0"/>
      <c r="SFV49" s="0"/>
      <c r="SFW49" s="0"/>
      <c r="SFX49" s="0"/>
      <c r="SFY49" s="0"/>
      <c r="SFZ49" s="0"/>
      <c r="SGA49" s="0"/>
      <c r="SGB49" s="0"/>
      <c r="SGC49" s="0"/>
      <c r="SGD49" s="0"/>
      <c r="SGE49" s="0"/>
      <c r="SGF49" s="0"/>
      <c r="SGG49" s="0"/>
      <c r="SGH49" s="0"/>
      <c r="SGI49" s="0"/>
      <c r="SGJ49" s="0"/>
      <c r="SGK49" s="0"/>
      <c r="SGL49" s="0"/>
      <c r="SGM49" s="0"/>
      <c r="SGN49" s="0"/>
      <c r="SGO49" s="0"/>
      <c r="SGP49" s="0"/>
      <c r="SGQ49" s="0"/>
      <c r="SGR49" s="0"/>
      <c r="SGS49" s="0"/>
      <c r="SGT49" s="0"/>
      <c r="SGU49" s="0"/>
      <c r="SGV49" s="0"/>
      <c r="SGW49" s="0"/>
      <c r="SGX49" s="0"/>
      <c r="SGY49" s="0"/>
      <c r="SGZ49" s="0"/>
      <c r="SHA49" s="0"/>
      <c r="SHB49" s="0"/>
      <c r="SHC49" s="0"/>
      <c r="SHD49" s="0"/>
      <c r="SHE49" s="0"/>
      <c r="SHF49" s="0"/>
      <c r="SHG49" s="0"/>
      <c r="SHH49" s="0"/>
      <c r="SHI49" s="0"/>
      <c r="SHJ49" s="0"/>
      <c r="SHK49" s="0"/>
      <c r="SHL49" s="0"/>
      <c r="SHM49" s="0"/>
      <c r="SHN49" s="0"/>
      <c r="SHO49" s="0"/>
      <c r="SHP49" s="0"/>
      <c r="SHQ49" s="0"/>
      <c r="SHR49" s="0"/>
      <c r="SHS49" s="0"/>
      <c r="SHT49" s="0"/>
      <c r="SHU49" s="0"/>
      <c r="SHV49" s="0"/>
      <c r="SHW49" s="0"/>
      <c r="SHX49" s="0"/>
      <c r="SHY49" s="0"/>
      <c r="SHZ49" s="0"/>
      <c r="SIA49" s="0"/>
      <c r="SIB49" s="0"/>
      <c r="SIC49" s="0"/>
      <c r="SID49" s="0"/>
      <c r="SIE49" s="0"/>
      <c r="SIF49" s="0"/>
      <c r="SIG49" s="0"/>
      <c r="SIH49" s="0"/>
      <c r="SII49" s="0"/>
      <c r="SIJ49" s="0"/>
      <c r="SIK49" s="0"/>
      <c r="SIL49" s="0"/>
      <c r="SIM49" s="0"/>
      <c r="SIN49" s="0"/>
      <c r="SIO49" s="0"/>
      <c r="SIP49" s="0"/>
      <c r="SIQ49" s="0"/>
      <c r="SIR49" s="0"/>
      <c r="SIS49" s="0"/>
      <c r="SIT49" s="0"/>
      <c r="SIU49" s="0"/>
      <c r="SIV49" s="0"/>
      <c r="SIW49" s="0"/>
      <c r="SIX49" s="0"/>
      <c r="SIY49" s="0"/>
      <c r="SIZ49" s="0"/>
      <c r="SJA49" s="0"/>
      <c r="SJB49" s="0"/>
      <c r="SJC49" s="0"/>
      <c r="SJD49" s="0"/>
      <c r="SJE49" s="0"/>
      <c r="SJF49" s="0"/>
      <c r="SJG49" s="0"/>
      <c r="SJH49" s="0"/>
      <c r="SJI49" s="0"/>
      <c r="SJJ49" s="0"/>
      <c r="SJK49" s="0"/>
      <c r="SJL49" s="0"/>
      <c r="SJM49" s="0"/>
      <c r="SJN49" s="0"/>
      <c r="SJO49" s="0"/>
      <c r="SJP49" s="0"/>
      <c r="SJQ49" s="0"/>
      <c r="SJR49" s="0"/>
      <c r="SJS49" s="0"/>
      <c r="SJT49" s="0"/>
      <c r="SJU49" s="0"/>
      <c r="SJV49" s="0"/>
      <c r="SJW49" s="0"/>
      <c r="SJX49" s="0"/>
      <c r="SJY49" s="0"/>
      <c r="SJZ49" s="0"/>
      <c r="SKA49" s="0"/>
      <c r="SKB49" s="0"/>
      <c r="SKC49" s="0"/>
      <c r="SKD49" s="0"/>
      <c r="SKE49" s="0"/>
      <c r="SKF49" s="0"/>
      <c r="SKG49" s="0"/>
      <c r="SKH49" s="0"/>
      <c r="SKI49" s="0"/>
      <c r="SKJ49" s="0"/>
      <c r="SKK49" s="0"/>
      <c r="SKL49" s="0"/>
      <c r="SKM49" s="0"/>
      <c r="SKN49" s="0"/>
      <c r="SKO49" s="0"/>
      <c r="SKP49" s="0"/>
      <c r="SKQ49" s="0"/>
      <c r="SKR49" s="0"/>
      <c r="SKS49" s="0"/>
      <c r="SKT49" s="0"/>
      <c r="SKU49" s="0"/>
      <c r="SKV49" s="0"/>
      <c r="SKW49" s="0"/>
      <c r="SKX49" s="0"/>
      <c r="SKY49" s="0"/>
      <c r="SKZ49" s="0"/>
      <c r="SLA49" s="0"/>
      <c r="SLB49" s="0"/>
      <c r="SLC49" s="0"/>
      <c r="SLD49" s="0"/>
      <c r="SLE49" s="0"/>
      <c r="SLF49" s="0"/>
      <c r="SLG49" s="0"/>
      <c r="SLH49" s="0"/>
      <c r="SLI49" s="0"/>
      <c r="SLJ49" s="0"/>
      <c r="SLK49" s="0"/>
      <c r="SLL49" s="0"/>
      <c r="SLM49" s="0"/>
      <c r="SLN49" s="0"/>
      <c r="SLO49" s="0"/>
      <c r="SLP49" s="0"/>
      <c r="SLQ49" s="0"/>
      <c r="SLR49" s="0"/>
      <c r="SLS49" s="0"/>
      <c r="SLT49" s="0"/>
      <c r="SLU49" s="0"/>
      <c r="SLV49" s="0"/>
      <c r="SLW49" s="0"/>
      <c r="SLX49" s="0"/>
      <c r="SLY49" s="0"/>
      <c r="SLZ49" s="0"/>
      <c r="SMA49" s="0"/>
      <c r="SMB49" s="0"/>
      <c r="SMC49" s="0"/>
      <c r="SMD49" s="0"/>
      <c r="SME49" s="0"/>
      <c r="SMF49" s="0"/>
      <c r="SMG49" s="0"/>
      <c r="SMH49" s="0"/>
      <c r="SMI49" s="0"/>
      <c r="SMJ49" s="0"/>
      <c r="SMK49" s="0"/>
      <c r="SML49" s="0"/>
      <c r="SMM49" s="0"/>
      <c r="SMN49" s="0"/>
      <c r="SMO49" s="0"/>
      <c r="SMP49" s="0"/>
      <c r="SMQ49" s="0"/>
      <c r="SMR49" s="0"/>
      <c r="SMS49" s="0"/>
      <c r="SMT49" s="0"/>
      <c r="SMU49" s="0"/>
      <c r="SMV49" s="0"/>
      <c r="SMW49" s="0"/>
      <c r="SMX49" s="0"/>
      <c r="SMY49" s="0"/>
      <c r="SMZ49" s="0"/>
      <c r="SNA49" s="0"/>
      <c r="SNB49" s="0"/>
      <c r="SNC49" s="0"/>
      <c r="SND49" s="0"/>
      <c r="SNE49" s="0"/>
      <c r="SNF49" s="0"/>
      <c r="SNG49" s="0"/>
      <c r="SNH49" s="0"/>
      <c r="SNI49" s="0"/>
      <c r="SNJ49" s="0"/>
      <c r="SNK49" s="0"/>
      <c r="SNL49" s="0"/>
      <c r="SNM49" s="0"/>
      <c r="SNN49" s="0"/>
      <c r="SNO49" s="0"/>
      <c r="SNP49" s="0"/>
      <c r="SNQ49" s="0"/>
      <c r="SNR49" s="0"/>
      <c r="SNS49" s="0"/>
      <c r="SNT49" s="0"/>
      <c r="SNU49" s="0"/>
      <c r="SNV49" s="0"/>
      <c r="SNW49" s="0"/>
      <c r="SNX49" s="0"/>
      <c r="SNY49" s="0"/>
      <c r="SNZ49" s="0"/>
      <c r="SOA49" s="0"/>
      <c r="SOB49" s="0"/>
      <c r="SOC49" s="0"/>
      <c r="SOD49" s="0"/>
      <c r="SOE49" s="0"/>
      <c r="SOF49" s="0"/>
      <c r="SOG49" s="0"/>
      <c r="SOH49" s="0"/>
      <c r="SOI49" s="0"/>
      <c r="SOJ49" s="0"/>
      <c r="SOK49" s="0"/>
      <c r="SOL49" s="0"/>
      <c r="SOM49" s="0"/>
      <c r="SON49" s="0"/>
      <c r="SOO49" s="0"/>
      <c r="SOP49" s="0"/>
      <c r="SOQ49" s="0"/>
      <c r="SOR49" s="0"/>
      <c r="SOS49" s="0"/>
      <c r="SOT49" s="0"/>
      <c r="SOU49" s="0"/>
      <c r="SOV49" s="0"/>
      <c r="SOW49" s="0"/>
      <c r="SOX49" s="0"/>
      <c r="SOY49" s="0"/>
      <c r="SOZ49" s="0"/>
      <c r="SPA49" s="0"/>
      <c r="SPB49" s="0"/>
      <c r="SPC49" s="0"/>
      <c r="SPD49" s="0"/>
      <c r="SPE49" s="0"/>
      <c r="SPF49" s="0"/>
      <c r="SPG49" s="0"/>
      <c r="SPH49" s="0"/>
      <c r="SPI49" s="0"/>
      <c r="SPJ49" s="0"/>
      <c r="SPK49" s="0"/>
      <c r="SPL49" s="0"/>
      <c r="SPM49" s="0"/>
      <c r="SPN49" s="0"/>
      <c r="SPO49" s="0"/>
      <c r="SPP49" s="0"/>
      <c r="SPQ49" s="0"/>
      <c r="SPR49" s="0"/>
      <c r="SPS49" s="0"/>
      <c r="SPT49" s="0"/>
      <c r="SPU49" s="0"/>
      <c r="SPV49" s="0"/>
      <c r="SPW49" s="0"/>
      <c r="SPX49" s="0"/>
      <c r="SPY49" s="0"/>
      <c r="SPZ49" s="0"/>
      <c r="SQA49" s="0"/>
      <c r="SQB49" s="0"/>
      <c r="SQC49" s="0"/>
      <c r="SQD49" s="0"/>
      <c r="SQE49" s="0"/>
      <c r="SQF49" s="0"/>
      <c r="SQG49" s="0"/>
      <c r="SQH49" s="0"/>
      <c r="SQI49" s="0"/>
      <c r="SQJ49" s="0"/>
      <c r="SQK49" s="0"/>
      <c r="SQL49" s="0"/>
      <c r="SQM49" s="0"/>
      <c r="SQN49" s="0"/>
      <c r="SQO49" s="0"/>
      <c r="SQP49" s="0"/>
      <c r="SQQ49" s="0"/>
      <c r="SQR49" s="0"/>
      <c r="SQS49" s="0"/>
      <c r="SQT49" s="0"/>
      <c r="SQU49" s="0"/>
      <c r="SQV49" s="0"/>
      <c r="SQW49" s="0"/>
      <c r="SQX49" s="0"/>
      <c r="SQY49" s="0"/>
      <c r="SQZ49" s="0"/>
      <c r="SRA49" s="0"/>
      <c r="SRB49" s="0"/>
      <c r="SRC49" s="0"/>
      <c r="SRD49" s="0"/>
      <c r="SRE49" s="0"/>
      <c r="SRF49" s="0"/>
      <c r="SRG49" s="0"/>
      <c r="SRH49" s="0"/>
      <c r="SRI49" s="0"/>
      <c r="SRJ49" s="0"/>
      <c r="SRK49" s="0"/>
      <c r="SRL49" s="0"/>
      <c r="SRM49" s="0"/>
      <c r="SRN49" s="0"/>
      <c r="SRO49" s="0"/>
      <c r="SRP49" s="0"/>
      <c r="SRQ49" s="0"/>
      <c r="SRR49" s="0"/>
      <c r="SRS49" s="0"/>
      <c r="SRT49" s="0"/>
      <c r="SRU49" s="0"/>
      <c r="SRV49" s="0"/>
      <c r="SRW49" s="0"/>
      <c r="SRX49" s="0"/>
      <c r="SRY49" s="0"/>
      <c r="SRZ49" s="0"/>
      <c r="SSA49" s="0"/>
      <c r="SSB49" s="0"/>
      <c r="SSC49" s="0"/>
      <c r="SSD49" s="0"/>
      <c r="SSE49" s="0"/>
      <c r="SSF49" s="0"/>
      <c r="SSG49" s="0"/>
      <c r="SSH49" s="0"/>
      <c r="SSI49" s="0"/>
      <c r="SSJ49" s="0"/>
      <c r="SSK49" s="0"/>
      <c r="SSL49" s="0"/>
      <c r="SSM49" s="0"/>
      <c r="SSN49" s="0"/>
      <c r="SSO49" s="0"/>
      <c r="SSP49" s="0"/>
      <c r="SSQ49" s="0"/>
      <c r="SSR49" s="0"/>
      <c r="SSS49" s="0"/>
      <c r="SST49" s="0"/>
      <c r="SSU49" s="0"/>
      <c r="SSV49" s="0"/>
      <c r="SSW49" s="0"/>
      <c r="SSX49" s="0"/>
      <c r="SSY49" s="0"/>
      <c r="SSZ49" s="0"/>
      <c r="STA49" s="0"/>
      <c r="STB49" s="0"/>
      <c r="STC49" s="0"/>
      <c r="STD49" s="0"/>
      <c r="STE49" s="0"/>
      <c r="STF49" s="0"/>
      <c r="STG49" s="0"/>
      <c r="STH49" s="0"/>
      <c r="STI49" s="0"/>
      <c r="STJ49" s="0"/>
      <c r="STK49" s="0"/>
      <c r="STL49" s="0"/>
      <c r="STM49" s="0"/>
      <c r="STN49" s="0"/>
      <c r="STO49" s="0"/>
      <c r="STP49" s="0"/>
      <c r="STQ49" s="0"/>
      <c r="STR49" s="0"/>
      <c r="STS49" s="0"/>
      <c r="STT49" s="0"/>
      <c r="STU49" s="0"/>
      <c r="STV49" s="0"/>
      <c r="STW49" s="0"/>
      <c r="STX49" s="0"/>
      <c r="STY49" s="0"/>
      <c r="STZ49" s="0"/>
      <c r="SUA49" s="0"/>
      <c r="SUB49" s="0"/>
      <c r="SUC49" s="0"/>
      <c r="SUD49" s="0"/>
      <c r="SUE49" s="0"/>
      <c r="SUF49" s="0"/>
      <c r="SUG49" s="0"/>
      <c r="SUH49" s="0"/>
      <c r="SUI49" s="0"/>
      <c r="SUJ49" s="0"/>
      <c r="SUK49" s="0"/>
      <c r="SUL49" s="0"/>
      <c r="SUM49" s="0"/>
      <c r="SUN49" s="0"/>
      <c r="SUO49" s="0"/>
      <c r="SUP49" s="0"/>
      <c r="SUQ49" s="0"/>
      <c r="SUR49" s="0"/>
      <c r="SUS49" s="0"/>
      <c r="SUT49" s="0"/>
      <c r="SUU49" s="0"/>
      <c r="SUV49" s="0"/>
      <c r="SUW49" s="0"/>
      <c r="SUX49" s="0"/>
      <c r="SUY49" s="0"/>
      <c r="SUZ49" s="0"/>
      <c r="SVA49" s="0"/>
      <c r="SVB49" s="0"/>
      <c r="SVC49" s="0"/>
      <c r="SVD49" s="0"/>
      <c r="SVE49" s="0"/>
      <c r="SVF49" s="0"/>
      <c r="SVG49" s="0"/>
      <c r="SVH49" s="0"/>
      <c r="SVI49" s="0"/>
      <c r="SVJ49" s="0"/>
      <c r="SVK49" s="0"/>
      <c r="SVL49" s="0"/>
      <c r="SVM49" s="0"/>
      <c r="SVN49" s="0"/>
      <c r="SVO49" s="0"/>
      <c r="SVP49" s="0"/>
      <c r="SVQ49" s="0"/>
      <c r="SVR49" s="0"/>
      <c r="SVS49" s="0"/>
      <c r="SVT49" s="0"/>
      <c r="SVU49" s="0"/>
      <c r="SVV49" s="0"/>
      <c r="SVW49" s="0"/>
      <c r="SVX49" s="0"/>
      <c r="SVY49" s="0"/>
      <c r="SVZ49" s="0"/>
      <c r="SWA49" s="0"/>
      <c r="SWB49" s="0"/>
      <c r="SWC49" s="0"/>
      <c r="SWD49" s="0"/>
      <c r="SWE49" s="0"/>
      <c r="SWF49" s="0"/>
      <c r="SWG49" s="0"/>
      <c r="SWH49" s="0"/>
      <c r="SWI49" s="0"/>
      <c r="SWJ49" s="0"/>
      <c r="SWK49" s="0"/>
      <c r="SWL49" s="0"/>
      <c r="SWM49" s="0"/>
      <c r="SWN49" s="0"/>
      <c r="SWO49" s="0"/>
      <c r="SWP49" s="0"/>
      <c r="SWQ49" s="0"/>
      <c r="SWR49" s="0"/>
      <c r="SWS49" s="0"/>
      <c r="SWT49" s="0"/>
      <c r="SWU49" s="0"/>
      <c r="SWV49" s="0"/>
      <c r="SWW49" s="0"/>
      <c r="SWX49" s="0"/>
      <c r="SWY49" s="0"/>
      <c r="SWZ49" s="0"/>
      <c r="SXA49" s="0"/>
      <c r="SXB49" s="0"/>
      <c r="SXC49" s="0"/>
      <c r="SXD49" s="0"/>
      <c r="SXE49" s="0"/>
      <c r="SXF49" s="0"/>
      <c r="SXG49" s="0"/>
      <c r="SXH49" s="0"/>
      <c r="SXI49" s="0"/>
      <c r="SXJ49" s="0"/>
      <c r="SXK49" s="0"/>
      <c r="SXL49" s="0"/>
      <c r="SXM49" s="0"/>
      <c r="SXN49" s="0"/>
      <c r="SXO49" s="0"/>
      <c r="SXP49" s="0"/>
      <c r="SXQ49" s="0"/>
      <c r="SXR49" s="0"/>
      <c r="SXS49" s="0"/>
      <c r="SXT49" s="0"/>
      <c r="SXU49" s="0"/>
      <c r="SXV49" s="0"/>
      <c r="SXW49" s="0"/>
      <c r="SXX49" s="0"/>
      <c r="SXY49" s="0"/>
      <c r="SXZ49" s="0"/>
      <c r="SYA49" s="0"/>
      <c r="SYB49" s="0"/>
      <c r="SYC49" s="0"/>
      <c r="SYD49" s="0"/>
      <c r="SYE49" s="0"/>
      <c r="SYF49" s="0"/>
      <c r="SYG49" s="0"/>
      <c r="SYH49" s="0"/>
      <c r="SYI49" s="0"/>
      <c r="SYJ49" s="0"/>
      <c r="SYK49" s="0"/>
      <c r="SYL49" s="0"/>
      <c r="SYM49" s="0"/>
      <c r="SYN49" s="0"/>
      <c r="SYO49" s="0"/>
      <c r="SYP49" s="0"/>
      <c r="SYQ49" s="0"/>
      <c r="SYR49" s="0"/>
      <c r="SYS49" s="0"/>
      <c r="SYT49" s="0"/>
      <c r="SYU49" s="0"/>
      <c r="SYV49" s="0"/>
      <c r="SYW49" s="0"/>
      <c r="SYX49" s="0"/>
      <c r="SYY49" s="0"/>
      <c r="SYZ49" s="0"/>
      <c r="SZA49" s="0"/>
      <c r="SZB49" s="0"/>
      <c r="SZC49" s="0"/>
      <c r="SZD49" s="0"/>
      <c r="SZE49" s="0"/>
      <c r="SZF49" s="0"/>
      <c r="SZG49" s="0"/>
      <c r="SZH49" s="0"/>
      <c r="SZI49" s="0"/>
      <c r="SZJ49" s="0"/>
      <c r="SZK49" s="0"/>
      <c r="SZL49" s="0"/>
      <c r="SZM49" s="0"/>
      <c r="SZN49" s="0"/>
      <c r="SZO49" s="0"/>
      <c r="SZP49" s="0"/>
      <c r="SZQ49" s="0"/>
      <c r="SZR49" s="0"/>
      <c r="SZS49" s="0"/>
      <c r="SZT49" s="0"/>
      <c r="SZU49" s="0"/>
      <c r="SZV49" s="0"/>
      <c r="SZW49" s="0"/>
      <c r="SZX49" s="0"/>
      <c r="SZY49" s="0"/>
      <c r="SZZ49" s="0"/>
      <c r="TAA49" s="0"/>
      <c r="TAB49" s="0"/>
      <c r="TAC49" s="0"/>
      <c r="TAD49" s="0"/>
      <c r="TAE49" s="0"/>
      <c r="TAF49" s="0"/>
      <c r="TAG49" s="0"/>
      <c r="TAH49" s="0"/>
      <c r="TAI49" s="0"/>
      <c r="TAJ49" s="0"/>
      <c r="TAK49" s="0"/>
      <c r="TAL49" s="0"/>
      <c r="TAM49" s="0"/>
      <c r="TAN49" s="0"/>
      <c r="TAO49" s="0"/>
      <c r="TAP49" s="0"/>
      <c r="TAQ49" s="0"/>
      <c r="TAR49" s="0"/>
      <c r="TAS49" s="0"/>
      <c r="TAT49" s="0"/>
      <c r="TAU49" s="0"/>
      <c r="TAV49" s="0"/>
      <c r="TAW49" s="0"/>
      <c r="TAX49" s="0"/>
      <c r="TAY49" s="0"/>
      <c r="TAZ49" s="0"/>
      <c r="TBA49" s="0"/>
      <c r="TBB49" s="0"/>
      <c r="TBC49" s="0"/>
      <c r="TBD49" s="0"/>
      <c r="TBE49" s="0"/>
      <c r="TBF49" s="0"/>
      <c r="TBG49" s="0"/>
      <c r="TBH49" s="0"/>
      <c r="TBI49" s="0"/>
      <c r="TBJ49" s="0"/>
      <c r="TBK49" s="0"/>
      <c r="TBL49" s="0"/>
      <c r="TBM49" s="0"/>
      <c r="TBN49" s="0"/>
      <c r="TBO49" s="0"/>
      <c r="TBP49" s="0"/>
      <c r="TBQ49" s="0"/>
      <c r="TBR49" s="0"/>
      <c r="TBS49" s="0"/>
      <c r="TBT49" s="0"/>
      <c r="TBU49" s="0"/>
      <c r="TBV49" s="0"/>
      <c r="TBW49" s="0"/>
      <c r="TBX49" s="0"/>
      <c r="TBY49" s="0"/>
      <c r="TBZ49" s="0"/>
      <c r="TCA49" s="0"/>
      <c r="TCB49" s="0"/>
      <c r="TCC49" s="0"/>
      <c r="TCD49" s="0"/>
      <c r="TCE49" s="0"/>
      <c r="TCF49" s="0"/>
      <c r="TCG49" s="0"/>
      <c r="TCH49" s="0"/>
      <c r="TCI49" s="0"/>
      <c r="TCJ49" s="0"/>
      <c r="TCK49" s="0"/>
      <c r="TCL49" s="0"/>
      <c r="TCM49" s="0"/>
      <c r="TCN49" s="0"/>
      <c r="TCO49" s="0"/>
      <c r="TCP49" s="0"/>
      <c r="TCQ49" s="0"/>
      <c r="TCR49" s="0"/>
      <c r="TCS49" s="0"/>
      <c r="TCT49" s="0"/>
      <c r="TCU49" s="0"/>
      <c r="TCV49" s="0"/>
      <c r="TCW49" s="0"/>
      <c r="TCX49" s="0"/>
      <c r="TCY49" s="0"/>
      <c r="TCZ49" s="0"/>
      <c r="TDA49" s="0"/>
      <c r="TDB49" s="0"/>
      <c r="TDC49" s="0"/>
      <c r="TDD49" s="0"/>
      <c r="TDE49" s="0"/>
      <c r="TDF49" s="0"/>
      <c r="TDG49" s="0"/>
      <c r="TDH49" s="0"/>
      <c r="TDI49" s="0"/>
      <c r="TDJ49" s="0"/>
      <c r="TDK49" s="0"/>
      <c r="TDL49" s="0"/>
      <c r="TDM49" s="0"/>
      <c r="TDN49" s="0"/>
      <c r="TDO49" s="0"/>
      <c r="TDP49" s="0"/>
      <c r="TDQ49" s="0"/>
      <c r="TDR49" s="0"/>
      <c r="TDS49" s="0"/>
      <c r="TDT49" s="0"/>
      <c r="TDU49" s="0"/>
      <c r="TDV49" s="0"/>
      <c r="TDW49" s="0"/>
      <c r="TDX49" s="0"/>
      <c r="TDY49" s="0"/>
      <c r="TDZ49" s="0"/>
      <c r="TEA49" s="0"/>
      <c r="TEB49" s="0"/>
      <c r="TEC49" s="0"/>
      <c r="TED49" s="0"/>
      <c r="TEE49" s="0"/>
      <c r="TEF49" s="0"/>
      <c r="TEG49" s="0"/>
      <c r="TEH49" s="0"/>
      <c r="TEI49" s="0"/>
      <c r="TEJ49" s="0"/>
      <c r="TEK49" s="0"/>
      <c r="TEL49" s="0"/>
      <c r="TEM49" s="0"/>
      <c r="TEN49" s="0"/>
      <c r="TEO49" s="0"/>
      <c r="TEP49" s="0"/>
      <c r="TEQ49" s="0"/>
      <c r="TER49" s="0"/>
      <c r="TES49" s="0"/>
      <c r="TET49" s="0"/>
      <c r="TEU49" s="0"/>
      <c r="TEV49" s="0"/>
      <c r="TEW49" s="0"/>
      <c r="TEX49" s="0"/>
      <c r="TEY49" s="0"/>
      <c r="TEZ49" s="0"/>
      <c r="TFA49" s="0"/>
      <c r="TFB49" s="0"/>
      <c r="TFC49" s="0"/>
      <c r="TFD49" s="0"/>
      <c r="TFE49" s="0"/>
      <c r="TFF49" s="0"/>
      <c r="TFG49" s="0"/>
      <c r="TFH49" s="0"/>
      <c r="TFI49" s="0"/>
      <c r="TFJ49" s="0"/>
      <c r="TFK49" s="0"/>
      <c r="TFL49" s="0"/>
      <c r="TFM49" s="0"/>
      <c r="TFN49" s="0"/>
      <c r="TFO49" s="0"/>
      <c r="TFP49" s="0"/>
      <c r="TFQ49" s="0"/>
      <c r="TFR49" s="0"/>
      <c r="TFS49" s="0"/>
      <c r="TFT49" s="0"/>
      <c r="TFU49" s="0"/>
      <c r="TFV49" s="0"/>
      <c r="TFW49" s="0"/>
      <c r="TFX49" s="0"/>
      <c r="TFY49" s="0"/>
      <c r="TFZ49" s="0"/>
      <c r="TGA49" s="0"/>
      <c r="TGB49" s="0"/>
      <c r="TGC49" s="0"/>
      <c r="TGD49" s="0"/>
      <c r="TGE49" s="0"/>
      <c r="TGF49" s="0"/>
      <c r="TGG49" s="0"/>
      <c r="TGH49" s="0"/>
      <c r="TGI49" s="0"/>
      <c r="TGJ49" s="0"/>
      <c r="TGK49" s="0"/>
      <c r="TGL49" s="0"/>
      <c r="TGM49" s="0"/>
      <c r="TGN49" s="0"/>
      <c r="TGO49" s="0"/>
      <c r="TGP49" s="0"/>
      <c r="TGQ49" s="0"/>
      <c r="TGR49" s="0"/>
      <c r="TGS49" s="0"/>
      <c r="TGT49" s="0"/>
      <c r="TGU49" s="0"/>
      <c r="TGV49" s="0"/>
      <c r="TGW49" s="0"/>
      <c r="TGX49" s="0"/>
      <c r="TGY49" s="0"/>
      <c r="TGZ49" s="0"/>
      <c r="THA49" s="0"/>
      <c r="THB49" s="0"/>
      <c r="THC49" s="0"/>
      <c r="THD49" s="0"/>
      <c r="THE49" s="0"/>
      <c r="THF49" s="0"/>
      <c r="THG49" s="0"/>
      <c r="THH49" s="0"/>
      <c r="THI49" s="0"/>
      <c r="THJ49" s="0"/>
      <c r="THK49" s="0"/>
      <c r="THL49" s="0"/>
      <c r="THM49" s="0"/>
      <c r="THN49" s="0"/>
      <c r="THO49" s="0"/>
      <c r="THP49" s="0"/>
      <c r="THQ49" s="0"/>
      <c r="THR49" s="0"/>
      <c r="THS49" s="0"/>
      <c r="THT49" s="0"/>
      <c r="THU49" s="0"/>
      <c r="THV49" s="0"/>
      <c r="THW49" s="0"/>
      <c r="THX49" s="0"/>
      <c r="THY49" s="0"/>
      <c r="THZ49" s="0"/>
      <c r="TIA49" s="0"/>
      <c r="TIB49" s="0"/>
      <c r="TIC49" s="0"/>
      <c r="TID49" s="0"/>
      <c r="TIE49" s="0"/>
      <c r="TIF49" s="0"/>
      <c r="TIG49" s="0"/>
      <c r="TIH49" s="0"/>
      <c r="TII49" s="0"/>
      <c r="TIJ49" s="0"/>
      <c r="TIK49" s="0"/>
      <c r="TIL49" s="0"/>
      <c r="TIM49" s="0"/>
      <c r="TIN49" s="0"/>
      <c r="TIO49" s="0"/>
      <c r="TIP49" s="0"/>
      <c r="TIQ49" s="0"/>
      <c r="TIR49" s="0"/>
      <c r="TIS49" s="0"/>
      <c r="TIT49" s="0"/>
      <c r="TIU49" s="0"/>
      <c r="TIV49" s="0"/>
      <c r="TIW49" s="0"/>
      <c r="TIX49" s="0"/>
      <c r="TIY49" s="0"/>
      <c r="TIZ49" s="0"/>
      <c r="TJA49" s="0"/>
      <c r="TJB49" s="0"/>
      <c r="TJC49" s="0"/>
      <c r="TJD49" s="0"/>
      <c r="TJE49" s="0"/>
      <c r="TJF49" s="0"/>
      <c r="TJG49" s="0"/>
      <c r="TJH49" s="0"/>
      <c r="TJI49" s="0"/>
      <c r="TJJ49" s="0"/>
      <c r="TJK49" s="0"/>
      <c r="TJL49" s="0"/>
      <c r="TJM49" s="0"/>
      <c r="TJN49" s="0"/>
      <c r="TJO49" s="0"/>
      <c r="TJP49" s="0"/>
      <c r="TJQ49" s="0"/>
      <c r="TJR49" s="0"/>
      <c r="TJS49" s="0"/>
      <c r="TJT49" s="0"/>
      <c r="TJU49" s="0"/>
      <c r="TJV49" s="0"/>
      <c r="TJW49" s="0"/>
      <c r="TJX49" s="0"/>
      <c r="TJY49" s="0"/>
      <c r="TJZ49" s="0"/>
      <c r="TKA49" s="0"/>
      <c r="TKB49" s="0"/>
      <c r="TKC49" s="0"/>
      <c r="TKD49" s="0"/>
      <c r="TKE49" s="0"/>
      <c r="TKF49" s="0"/>
      <c r="TKG49" s="0"/>
      <c r="TKH49" s="0"/>
      <c r="TKI49" s="0"/>
      <c r="TKJ49" s="0"/>
      <c r="TKK49" s="0"/>
      <c r="TKL49" s="0"/>
      <c r="TKM49" s="0"/>
      <c r="TKN49" s="0"/>
      <c r="TKO49" s="0"/>
      <c r="TKP49" s="0"/>
      <c r="TKQ49" s="0"/>
      <c r="TKR49" s="0"/>
      <c r="TKS49" s="0"/>
      <c r="TKT49" s="0"/>
      <c r="TKU49" s="0"/>
      <c r="TKV49" s="0"/>
      <c r="TKW49" s="0"/>
      <c r="TKX49" s="0"/>
      <c r="TKY49" s="0"/>
      <c r="TKZ49" s="0"/>
      <c r="TLA49" s="0"/>
      <c r="TLB49" s="0"/>
      <c r="TLC49" s="0"/>
      <c r="TLD49" s="0"/>
      <c r="TLE49" s="0"/>
      <c r="TLF49" s="0"/>
      <c r="TLG49" s="0"/>
      <c r="TLH49" s="0"/>
      <c r="TLI49" s="0"/>
      <c r="TLJ49" s="0"/>
      <c r="TLK49" s="0"/>
      <c r="TLL49" s="0"/>
      <c r="TLM49" s="0"/>
      <c r="TLN49" s="0"/>
      <c r="TLO49" s="0"/>
      <c r="TLP49" s="0"/>
      <c r="TLQ49" s="0"/>
      <c r="TLR49" s="0"/>
      <c r="TLS49" s="0"/>
      <c r="TLT49" s="0"/>
      <c r="TLU49" s="0"/>
      <c r="TLV49" s="0"/>
      <c r="TLW49" s="0"/>
      <c r="TLX49" s="0"/>
      <c r="TLY49" s="0"/>
      <c r="TLZ49" s="0"/>
      <c r="TMA49" s="0"/>
      <c r="TMB49" s="0"/>
      <c r="TMC49" s="0"/>
      <c r="TMD49" s="0"/>
      <c r="TME49" s="0"/>
      <c r="TMF49" s="0"/>
      <c r="TMG49" s="0"/>
      <c r="TMH49" s="0"/>
      <c r="TMI49" s="0"/>
      <c r="TMJ49" s="0"/>
      <c r="TMK49" s="0"/>
      <c r="TML49" s="0"/>
      <c r="TMM49" s="0"/>
      <c r="TMN49" s="0"/>
      <c r="TMO49" s="0"/>
      <c r="TMP49" s="0"/>
      <c r="TMQ49" s="0"/>
      <c r="TMR49" s="0"/>
      <c r="TMS49" s="0"/>
      <c r="TMT49" s="0"/>
      <c r="TMU49" s="0"/>
      <c r="TMV49" s="0"/>
      <c r="TMW49" s="0"/>
      <c r="TMX49" s="0"/>
      <c r="TMY49" s="0"/>
      <c r="TMZ49" s="0"/>
      <c r="TNA49" s="0"/>
      <c r="TNB49" s="0"/>
      <c r="TNC49" s="0"/>
      <c r="TND49" s="0"/>
      <c r="TNE49" s="0"/>
      <c r="TNF49" s="0"/>
      <c r="TNG49" s="0"/>
      <c r="TNH49" s="0"/>
      <c r="TNI49" s="0"/>
      <c r="TNJ49" s="0"/>
      <c r="TNK49" s="0"/>
      <c r="TNL49" s="0"/>
      <c r="TNM49" s="0"/>
      <c r="TNN49" s="0"/>
      <c r="TNO49" s="0"/>
      <c r="TNP49" s="0"/>
      <c r="TNQ49" s="0"/>
      <c r="TNR49" s="0"/>
      <c r="TNS49" s="0"/>
      <c r="TNT49" s="0"/>
      <c r="TNU49" s="0"/>
      <c r="TNV49" s="0"/>
      <c r="TNW49" s="0"/>
      <c r="TNX49" s="0"/>
      <c r="TNY49" s="0"/>
      <c r="TNZ49" s="0"/>
      <c r="TOA49" s="0"/>
      <c r="TOB49" s="0"/>
      <c r="TOC49" s="0"/>
      <c r="TOD49" s="0"/>
      <c r="TOE49" s="0"/>
      <c r="TOF49" s="0"/>
      <c r="TOG49" s="0"/>
      <c r="TOH49" s="0"/>
      <c r="TOI49" s="0"/>
      <c r="TOJ49" s="0"/>
      <c r="TOK49" s="0"/>
      <c r="TOL49" s="0"/>
      <c r="TOM49" s="0"/>
      <c r="TON49" s="0"/>
      <c r="TOO49" s="0"/>
      <c r="TOP49" s="0"/>
      <c r="TOQ49" s="0"/>
      <c r="TOR49" s="0"/>
      <c r="TOS49" s="0"/>
      <c r="TOT49" s="0"/>
      <c r="TOU49" s="0"/>
      <c r="TOV49" s="0"/>
      <c r="TOW49" s="0"/>
      <c r="TOX49" s="0"/>
      <c r="TOY49" s="0"/>
      <c r="TOZ49" s="0"/>
      <c r="TPA49" s="0"/>
      <c r="TPB49" s="0"/>
      <c r="TPC49" s="0"/>
      <c r="TPD49" s="0"/>
      <c r="TPE49" s="0"/>
      <c r="TPF49" s="0"/>
      <c r="TPG49" s="0"/>
      <c r="TPH49" s="0"/>
      <c r="TPI49" s="0"/>
      <c r="TPJ49" s="0"/>
      <c r="TPK49" s="0"/>
      <c r="TPL49" s="0"/>
      <c r="TPM49" s="0"/>
      <c r="TPN49" s="0"/>
      <c r="TPO49" s="0"/>
      <c r="TPP49" s="0"/>
      <c r="TPQ49" s="0"/>
      <c r="TPR49" s="0"/>
      <c r="TPS49" s="0"/>
      <c r="TPT49" s="0"/>
      <c r="TPU49" s="0"/>
      <c r="TPV49" s="0"/>
      <c r="TPW49" s="0"/>
      <c r="TPX49" s="0"/>
      <c r="TPY49" s="0"/>
      <c r="TPZ49" s="0"/>
      <c r="TQA49" s="0"/>
      <c r="TQB49" s="0"/>
      <c r="TQC49" s="0"/>
      <c r="TQD49" s="0"/>
      <c r="TQE49" s="0"/>
      <c r="TQF49" s="0"/>
      <c r="TQG49" s="0"/>
      <c r="TQH49" s="0"/>
      <c r="TQI49" s="0"/>
      <c r="TQJ49" s="0"/>
      <c r="TQK49" s="0"/>
      <c r="TQL49" s="0"/>
      <c r="TQM49" s="0"/>
      <c r="TQN49" s="0"/>
      <c r="TQO49" s="0"/>
      <c r="TQP49" s="0"/>
      <c r="TQQ49" s="0"/>
      <c r="TQR49" s="0"/>
      <c r="TQS49" s="0"/>
      <c r="TQT49" s="0"/>
      <c r="TQU49" s="0"/>
      <c r="TQV49" s="0"/>
      <c r="TQW49" s="0"/>
      <c r="TQX49" s="0"/>
      <c r="TQY49" s="0"/>
      <c r="TQZ49" s="0"/>
      <c r="TRA49" s="0"/>
      <c r="TRB49" s="0"/>
      <c r="TRC49" s="0"/>
      <c r="TRD49" s="0"/>
      <c r="TRE49" s="0"/>
      <c r="TRF49" s="0"/>
      <c r="TRG49" s="0"/>
      <c r="TRH49" s="0"/>
      <c r="TRI49" s="0"/>
      <c r="TRJ49" s="0"/>
      <c r="TRK49" s="0"/>
      <c r="TRL49" s="0"/>
      <c r="TRM49" s="0"/>
      <c r="TRN49" s="0"/>
      <c r="TRO49" s="0"/>
      <c r="TRP49" s="0"/>
      <c r="TRQ49" s="0"/>
      <c r="TRR49" s="0"/>
      <c r="TRS49" s="0"/>
      <c r="TRT49" s="0"/>
      <c r="TRU49" s="0"/>
      <c r="TRV49" s="0"/>
      <c r="TRW49" s="0"/>
      <c r="TRX49" s="0"/>
      <c r="TRY49" s="0"/>
      <c r="TRZ49" s="0"/>
      <c r="TSA49" s="0"/>
      <c r="TSB49" s="0"/>
      <c r="TSC49" s="0"/>
      <c r="TSD49" s="0"/>
      <c r="TSE49" s="0"/>
      <c r="TSF49" s="0"/>
      <c r="TSG49" s="0"/>
      <c r="TSH49" s="0"/>
      <c r="TSI49" s="0"/>
      <c r="TSJ49" s="0"/>
      <c r="TSK49" s="0"/>
      <c r="TSL49" s="0"/>
      <c r="TSM49" s="0"/>
      <c r="TSN49" s="0"/>
      <c r="TSO49" s="0"/>
      <c r="TSP49" s="0"/>
      <c r="TSQ49" s="0"/>
      <c r="TSR49" s="0"/>
      <c r="TSS49" s="0"/>
      <c r="TST49" s="0"/>
      <c r="TSU49" s="0"/>
      <c r="TSV49" s="0"/>
      <c r="TSW49" s="0"/>
      <c r="TSX49" s="0"/>
      <c r="TSY49" s="0"/>
      <c r="TSZ49" s="0"/>
      <c r="TTA49" s="0"/>
      <c r="TTB49" s="0"/>
      <c r="TTC49" s="0"/>
      <c r="TTD49" s="0"/>
      <c r="TTE49" s="0"/>
      <c r="TTF49" s="0"/>
      <c r="TTG49" s="0"/>
      <c r="TTH49" s="0"/>
      <c r="TTI49" s="0"/>
      <c r="TTJ49" s="0"/>
      <c r="TTK49" s="0"/>
      <c r="TTL49" s="0"/>
      <c r="TTM49" s="0"/>
      <c r="TTN49" s="0"/>
      <c r="TTO49" s="0"/>
      <c r="TTP49" s="0"/>
      <c r="TTQ49" s="0"/>
      <c r="TTR49" s="0"/>
      <c r="TTS49" s="0"/>
      <c r="TTT49" s="0"/>
      <c r="TTU49" s="0"/>
      <c r="TTV49" s="0"/>
      <c r="TTW49" s="0"/>
      <c r="TTX49" s="0"/>
      <c r="TTY49" s="0"/>
      <c r="TTZ49" s="0"/>
      <c r="TUA49" s="0"/>
      <c r="TUB49" s="0"/>
      <c r="TUC49" s="0"/>
      <c r="TUD49" s="0"/>
      <c r="TUE49" s="0"/>
      <c r="TUF49" s="0"/>
      <c r="TUG49" s="0"/>
      <c r="TUH49" s="0"/>
      <c r="TUI49" s="0"/>
      <c r="TUJ49" s="0"/>
      <c r="TUK49" s="0"/>
      <c r="TUL49" s="0"/>
      <c r="TUM49" s="0"/>
      <c r="TUN49" s="0"/>
      <c r="TUO49" s="0"/>
      <c r="TUP49" s="0"/>
      <c r="TUQ49" s="0"/>
      <c r="TUR49" s="0"/>
      <c r="TUS49" s="0"/>
      <c r="TUT49" s="0"/>
      <c r="TUU49" s="0"/>
      <c r="TUV49" s="0"/>
      <c r="TUW49" s="0"/>
      <c r="TUX49" s="0"/>
      <c r="TUY49" s="0"/>
      <c r="TUZ49" s="0"/>
      <c r="TVA49" s="0"/>
      <c r="TVB49" s="0"/>
      <c r="TVC49" s="0"/>
      <c r="TVD49" s="0"/>
      <c r="TVE49" s="0"/>
      <c r="TVF49" s="0"/>
      <c r="TVG49" s="0"/>
      <c r="TVH49" s="0"/>
      <c r="TVI49" s="0"/>
      <c r="TVJ49" s="0"/>
      <c r="TVK49" s="0"/>
      <c r="TVL49" s="0"/>
      <c r="TVM49" s="0"/>
      <c r="TVN49" s="0"/>
      <c r="TVO49" s="0"/>
      <c r="TVP49" s="0"/>
      <c r="TVQ49" s="0"/>
      <c r="TVR49" s="0"/>
      <c r="TVS49" s="0"/>
      <c r="TVT49" s="0"/>
      <c r="TVU49" s="0"/>
      <c r="TVV49" s="0"/>
      <c r="TVW49" s="0"/>
      <c r="TVX49" s="0"/>
      <c r="TVY49" s="0"/>
      <c r="TVZ49" s="0"/>
      <c r="TWA49" s="0"/>
      <c r="TWB49" s="0"/>
      <c r="TWC49" s="0"/>
      <c r="TWD49" s="0"/>
      <c r="TWE49" s="0"/>
      <c r="TWF49" s="0"/>
      <c r="TWG49" s="0"/>
      <c r="TWH49" s="0"/>
      <c r="TWI49" s="0"/>
      <c r="TWJ49" s="0"/>
      <c r="TWK49" s="0"/>
      <c r="TWL49" s="0"/>
      <c r="TWM49" s="0"/>
      <c r="TWN49" s="0"/>
      <c r="TWO49" s="0"/>
      <c r="TWP49" s="0"/>
      <c r="TWQ49" s="0"/>
      <c r="TWR49" s="0"/>
      <c r="TWS49" s="0"/>
      <c r="TWT49" s="0"/>
      <c r="TWU49" s="0"/>
      <c r="TWV49" s="0"/>
      <c r="TWW49" s="0"/>
      <c r="TWX49" s="0"/>
      <c r="TWY49" s="0"/>
      <c r="TWZ49" s="0"/>
      <c r="TXA49" s="0"/>
      <c r="TXB49" s="0"/>
      <c r="TXC49" s="0"/>
      <c r="TXD49" s="0"/>
      <c r="TXE49" s="0"/>
      <c r="TXF49" s="0"/>
      <c r="TXG49" s="0"/>
      <c r="TXH49" s="0"/>
      <c r="TXI49" s="0"/>
      <c r="TXJ49" s="0"/>
      <c r="TXK49" s="0"/>
      <c r="TXL49" s="0"/>
      <c r="TXM49" s="0"/>
      <c r="TXN49" s="0"/>
      <c r="TXO49" s="0"/>
      <c r="TXP49" s="0"/>
      <c r="TXQ49" s="0"/>
      <c r="TXR49" s="0"/>
      <c r="TXS49" s="0"/>
      <c r="TXT49" s="0"/>
      <c r="TXU49" s="0"/>
      <c r="TXV49" s="0"/>
      <c r="TXW49" s="0"/>
      <c r="TXX49" s="0"/>
      <c r="TXY49" s="0"/>
      <c r="TXZ49" s="0"/>
      <c r="TYA49" s="0"/>
      <c r="TYB49" s="0"/>
      <c r="TYC49" s="0"/>
      <c r="TYD49" s="0"/>
      <c r="TYE49" s="0"/>
      <c r="TYF49" s="0"/>
      <c r="TYG49" s="0"/>
      <c r="TYH49" s="0"/>
      <c r="TYI49" s="0"/>
      <c r="TYJ49" s="0"/>
      <c r="TYK49" s="0"/>
      <c r="TYL49" s="0"/>
      <c r="TYM49" s="0"/>
      <c r="TYN49" s="0"/>
      <c r="TYO49" s="0"/>
      <c r="TYP49" s="0"/>
      <c r="TYQ49" s="0"/>
      <c r="TYR49" s="0"/>
      <c r="TYS49" s="0"/>
      <c r="TYT49" s="0"/>
      <c r="TYU49" s="0"/>
      <c r="TYV49" s="0"/>
      <c r="TYW49" s="0"/>
      <c r="TYX49" s="0"/>
      <c r="TYY49" s="0"/>
      <c r="TYZ49" s="0"/>
      <c r="TZA49" s="0"/>
      <c r="TZB49" s="0"/>
      <c r="TZC49" s="0"/>
      <c r="TZD49" s="0"/>
      <c r="TZE49" s="0"/>
      <c r="TZF49" s="0"/>
      <c r="TZG49" s="0"/>
      <c r="TZH49" s="0"/>
      <c r="TZI49" s="0"/>
      <c r="TZJ49" s="0"/>
      <c r="TZK49" s="0"/>
      <c r="TZL49" s="0"/>
      <c r="TZM49" s="0"/>
      <c r="TZN49" s="0"/>
      <c r="TZO49" s="0"/>
      <c r="TZP49" s="0"/>
      <c r="TZQ49" s="0"/>
      <c r="TZR49" s="0"/>
      <c r="TZS49" s="0"/>
      <c r="TZT49" s="0"/>
      <c r="TZU49" s="0"/>
      <c r="TZV49" s="0"/>
      <c r="TZW49" s="0"/>
      <c r="TZX49" s="0"/>
      <c r="TZY49" s="0"/>
      <c r="TZZ49" s="0"/>
      <c r="UAA49" s="0"/>
      <c r="UAB49" s="0"/>
      <c r="UAC49" s="0"/>
      <c r="UAD49" s="0"/>
      <c r="UAE49" s="0"/>
      <c r="UAF49" s="0"/>
      <c r="UAG49" s="0"/>
      <c r="UAH49" s="0"/>
      <c r="UAI49" s="0"/>
      <c r="UAJ49" s="0"/>
      <c r="UAK49" s="0"/>
      <c r="UAL49" s="0"/>
      <c r="UAM49" s="0"/>
      <c r="UAN49" s="0"/>
      <c r="UAO49" s="0"/>
      <c r="UAP49" s="0"/>
      <c r="UAQ49" s="0"/>
      <c r="UAR49" s="0"/>
      <c r="UAS49" s="0"/>
      <c r="UAT49" s="0"/>
      <c r="UAU49" s="0"/>
      <c r="UAV49" s="0"/>
      <c r="UAW49" s="0"/>
      <c r="UAX49" s="0"/>
      <c r="UAY49" s="0"/>
      <c r="UAZ49" s="0"/>
      <c r="UBA49" s="0"/>
      <c r="UBB49" s="0"/>
      <c r="UBC49" s="0"/>
      <c r="UBD49" s="0"/>
      <c r="UBE49" s="0"/>
      <c r="UBF49" s="0"/>
      <c r="UBG49" s="0"/>
      <c r="UBH49" s="0"/>
      <c r="UBI49" s="0"/>
      <c r="UBJ49" s="0"/>
      <c r="UBK49" s="0"/>
      <c r="UBL49" s="0"/>
      <c r="UBM49" s="0"/>
      <c r="UBN49" s="0"/>
      <c r="UBO49" s="0"/>
      <c r="UBP49" s="0"/>
      <c r="UBQ49" s="0"/>
      <c r="UBR49" s="0"/>
      <c r="UBS49" s="0"/>
      <c r="UBT49" s="0"/>
      <c r="UBU49" s="0"/>
      <c r="UBV49" s="0"/>
      <c r="UBW49" s="0"/>
      <c r="UBX49" s="0"/>
      <c r="UBY49" s="0"/>
      <c r="UBZ49" s="0"/>
      <c r="UCA49" s="0"/>
      <c r="UCB49" s="0"/>
      <c r="UCC49" s="0"/>
      <c r="UCD49" s="0"/>
      <c r="UCE49" s="0"/>
      <c r="UCF49" s="0"/>
      <c r="UCG49" s="0"/>
      <c r="UCH49" s="0"/>
      <c r="UCI49" s="0"/>
      <c r="UCJ49" s="0"/>
      <c r="UCK49" s="0"/>
      <c r="UCL49" s="0"/>
      <c r="UCM49" s="0"/>
      <c r="UCN49" s="0"/>
      <c r="UCO49" s="0"/>
      <c r="UCP49" s="0"/>
      <c r="UCQ49" s="0"/>
      <c r="UCR49" s="0"/>
      <c r="UCS49" s="0"/>
      <c r="UCT49" s="0"/>
      <c r="UCU49" s="0"/>
      <c r="UCV49" s="0"/>
      <c r="UCW49" s="0"/>
      <c r="UCX49" s="0"/>
      <c r="UCY49" s="0"/>
      <c r="UCZ49" s="0"/>
      <c r="UDA49" s="0"/>
      <c r="UDB49" s="0"/>
      <c r="UDC49" s="0"/>
      <c r="UDD49" s="0"/>
      <c r="UDE49" s="0"/>
      <c r="UDF49" s="0"/>
      <c r="UDG49" s="0"/>
      <c r="UDH49" s="0"/>
      <c r="UDI49" s="0"/>
      <c r="UDJ49" s="0"/>
      <c r="UDK49" s="0"/>
      <c r="UDL49" s="0"/>
      <c r="UDM49" s="0"/>
      <c r="UDN49" s="0"/>
      <c r="UDO49" s="0"/>
      <c r="UDP49" s="0"/>
      <c r="UDQ49" s="0"/>
      <c r="UDR49" s="0"/>
      <c r="UDS49" s="0"/>
      <c r="UDT49" s="0"/>
      <c r="UDU49" s="0"/>
      <c r="UDV49" s="0"/>
      <c r="UDW49" s="0"/>
      <c r="UDX49" s="0"/>
      <c r="UDY49" s="0"/>
      <c r="UDZ49" s="0"/>
      <c r="UEA49" s="0"/>
      <c r="UEB49" s="0"/>
      <c r="UEC49" s="0"/>
      <c r="UED49" s="0"/>
      <c r="UEE49" s="0"/>
      <c r="UEF49" s="0"/>
      <c r="UEG49" s="0"/>
      <c r="UEH49" s="0"/>
      <c r="UEI49" s="0"/>
      <c r="UEJ49" s="0"/>
      <c r="UEK49" s="0"/>
      <c r="UEL49" s="0"/>
      <c r="UEM49" s="0"/>
      <c r="UEN49" s="0"/>
      <c r="UEO49" s="0"/>
      <c r="UEP49" s="0"/>
      <c r="UEQ49" s="0"/>
      <c r="UER49" s="0"/>
      <c r="UES49" s="0"/>
      <c r="UET49" s="0"/>
      <c r="UEU49" s="0"/>
      <c r="UEV49" s="0"/>
      <c r="UEW49" s="0"/>
      <c r="UEX49" s="0"/>
      <c r="UEY49" s="0"/>
      <c r="UEZ49" s="0"/>
      <c r="UFA49" s="0"/>
      <c r="UFB49" s="0"/>
      <c r="UFC49" s="0"/>
      <c r="UFD49" s="0"/>
      <c r="UFE49" s="0"/>
      <c r="UFF49" s="0"/>
      <c r="UFG49" s="0"/>
      <c r="UFH49" s="0"/>
      <c r="UFI49" s="0"/>
      <c r="UFJ49" s="0"/>
      <c r="UFK49" s="0"/>
      <c r="UFL49" s="0"/>
      <c r="UFM49" s="0"/>
      <c r="UFN49" s="0"/>
      <c r="UFO49" s="0"/>
      <c r="UFP49" s="0"/>
      <c r="UFQ49" s="0"/>
      <c r="UFR49" s="0"/>
      <c r="UFS49" s="0"/>
      <c r="UFT49" s="0"/>
      <c r="UFU49" s="0"/>
      <c r="UFV49" s="0"/>
      <c r="UFW49" s="0"/>
      <c r="UFX49" s="0"/>
      <c r="UFY49" s="0"/>
      <c r="UFZ49" s="0"/>
      <c r="UGA49" s="0"/>
      <c r="UGB49" s="0"/>
      <c r="UGC49" s="0"/>
      <c r="UGD49" s="0"/>
      <c r="UGE49" s="0"/>
      <c r="UGF49" s="0"/>
      <c r="UGG49" s="0"/>
      <c r="UGH49" s="0"/>
      <c r="UGI49" s="0"/>
      <c r="UGJ49" s="0"/>
      <c r="UGK49" s="0"/>
      <c r="UGL49" s="0"/>
      <c r="UGM49" s="0"/>
      <c r="UGN49" s="0"/>
      <c r="UGO49" s="0"/>
      <c r="UGP49" s="0"/>
      <c r="UGQ49" s="0"/>
      <c r="UGR49" s="0"/>
      <c r="UGS49" s="0"/>
      <c r="UGT49" s="0"/>
      <c r="UGU49" s="0"/>
      <c r="UGV49" s="0"/>
      <c r="UGW49" s="0"/>
      <c r="UGX49" s="0"/>
      <c r="UGY49" s="0"/>
      <c r="UGZ49" s="0"/>
      <c r="UHA49" s="0"/>
      <c r="UHB49" s="0"/>
      <c r="UHC49" s="0"/>
      <c r="UHD49" s="0"/>
      <c r="UHE49" s="0"/>
      <c r="UHF49" s="0"/>
      <c r="UHG49" s="0"/>
      <c r="UHH49" s="0"/>
      <c r="UHI49" s="0"/>
      <c r="UHJ49" s="0"/>
      <c r="UHK49" s="0"/>
      <c r="UHL49" s="0"/>
      <c r="UHM49" s="0"/>
      <c r="UHN49" s="0"/>
      <c r="UHO49" s="0"/>
      <c r="UHP49" s="0"/>
      <c r="UHQ49" s="0"/>
      <c r="UHR49" s="0"/>
      <c r="UHS49" s="0"/>
      <c r="UHT49" s="0"/>
      <c r="UHU49" s="0"/>
      <c r="UHV49" s="0"/>
      <c r="UHW49" s="0"/>
      <c r="UHX49" s="0"/>
      <c r="UHY49" s="0"/>
      <c r="UHZ49" s="0"/>
      <c r="UIA49" s="0"/>
      <c r="UIB49" s="0"/>
      <c r="UIC49" s="0"/>
      <c r="UID49" s="0"/>
      <c r="UIE49" s="0"/>
      <c r="UIF49" s="0"/>
      <c r="UIG49" s="0"/>
      <c r="UIH49" s="0"/>
      <c r="UII49" s="0"/>
      <c r="UIJ49" s="0"/>
      <c r="UIK49" s="0"/>
      <c r="UIL49" s="0"/>
      <c r="UIM49" s="0"/>
      <c r="UIN49" s="0"/>
      <c r="UIO49" s="0"/>
      <c r="UIP49" s="0"/>
      <c r="UIQ49" s="0"/>
      <c r="UIR49" s="0"/>
      <c r="UIS49" s="0"/>
      <c r="UIT49" s="0"/>
      <c r="UIU49" s="0"/>
      <c r="UIV49" s="0"/>
      <c r="UIW49" s="0"/>
      <c r="UIX49" s="0"/>
      <c r="UIY49" s="0"/>
      <c r="UIZ49" s="0"/>
      <c r="UJA49" s="0"/>
      <c r="UJB49" s="0"/>
      <c r="UJC49" s="0"/>
      <c r="UJD49" s="0"/>
      <c r="UJE49" s="0"/>
      <c r="UJF49" s="0"/>
      <c r="UJG49" s="0"/>
      <c r="UJH49" s="0"/>
      <c r="UJI49" s="0"/>
      <c r="UJJ49" s="0"/>
      <c r="UJK49" s="0"/>
      <c r="UJL49" s="0"/>
      <c r="UJM49" s="0"/>
      <c r="UJN49" s="0"/>
      <c r="UJO49" s="0"/>
      <c r="UJP49" s="0"/>
      <c r="UJQ49" s="0"/>
      <c r="UJR49" s="0"/>
      <c r="UJS49" s="0"/>
      <c r="UJT49" s="0"/>
      <c r="UJU49" s="0"/>
      <c r="UJV49" s="0"/>
      <c r="UJW49" s="0"/>
      <c r="UJX49" s="0"/>
      <c r="UJY49" s="0"/>
      <c r="UJZ49" s="0"/>
      <c r="UKA49" s="0"/>
      <c r="UKB49" s="0"/>
      <c r="UKC49" s="0"/>
      <c r="UKD49" s="0"/>
      <c r="UKE49" s="0"/>
      <c r="UKF49" s="0"/>
      <c r="UKG49" s="0"/>
      <c r="UKH49" s="0"/>
      <c r="UKI49" s="0"/>
      <c r="UKJ49" s="0"/>
      <c r="UKK49" s="0"/>
      <c r="UKL49" s="0"/>
      <c r="UKM49" s="0"/>
      <c r="UKN49" s="0"/>
      <c r="UKO49" s="0"/>
      <c r="UKP49" s="0"/>
      <c r="UKQ49" s="0"/>
      <c r="UKR49" s="0"/>
      <c r="UKS49" s="0"/>
      <c r="UKT49" s="0"/>
      <c r="UKU49" s="0"/>
      <c r="UKV49" s="0"/>
      <c r="UKW49" s="0"/>
      <c r="UKX49" s="0"/>
      <c r="UKY49" s="0"/>
      <c r="UKZ49" s="0"/>
      <c r="ULA49" s="0"/>
      <c r="ULB49" s="0"/>
      <c r="ULC49" s="0"/>
      <c r="ULD49" s="0"/>
      <c r="ULE49" s="0"/>
      <c r="ULF49" s="0"/>
      <c r="ULG49" s="0"/>
      <c r="ULH49" s="0"/>
      <c r="ULI49" s="0"/>
      <c r="ULJ49" s="0"/>
      <c r="ULK49" s="0"/>
      <c r="ULL49" s="0"/>
      <c r="ULM49" s="0"/>
      <c r="ULN49" s="0"/>
      <c r="ULO49" s="0"/>
      <c r="ULP49" s="0"/>
      <c r="ULQ49" s="0"/>
      <c r="ULR49" s="0"/>
      <c r="ULS49" s="0"/>
      <c r="ULT49" s="0"/>
      <c r="ULU49" s="0"/>
      <c r="ULV49" s="0"/>
      <c r="ULW49" s="0"/>
      <c r="ULX49" s="0"/>
      <c r="ULY49" s="0"/>
      <c r="ULZ49" s="0"/>
      <c r="UMA49" s="0"/>
      <c r="UMB49" s="0"/>
      <c r="UMC49" s="0"/>
      <c r="UMD49" s="0"/>
      <c r="UME49" s="0"/>
      <c r="UMF49" s="0"/>
      <c r="UMG49" s="0"/>
      <c r="UMH49" s="0"/>
      <c r="UMI49" s="0"/>
      <c r="UMJ49" s="0"/>
      <c r="UMK49" s="0"/>
      <c r="UML49" s="0"/>
      <c r="UMM49" s="0"/>
      <c r="UMN49" s="0"/>
      <c r="UMO49" s="0"/>
      <c r="UMP49" s="0"/>
      <c r="UMQ49" s="0"/>
      <c r="UMR49" s="0"/>
      <c r="UMS49" s="0"/>
      <c r="UMT49" s="0"/>
      <c r="UMU49" s="0"/>
      <c r="UMV49" s="0"/>
      <c r="UMW49" s="0"/>
      <c r="UMX49" s="0"/>
      <c r="UMY49" s="0"/>
      <c r="UMZ49" s="0"/>
      <c r="UNA49" s="0"/>
      <c r="UNB49" s="0"/>
      <c r="UNC49" s="0"/>
      <c r="UND49" s="0"/>
      <c r="UNE49" s="0"/>
      <c r="UNF49" s="0"/>
      <c r="UNG49" s="0"/>
      <c r="UNH49" s="0"/>
      <c r="UNI49" s="0"/>
      <c r="UNJ49" s="0"/>
      <c r="UNK49" s="0"/>
      <c r="UNL49" s="0"/>
      <c r="UNM49" s="0"/>
      <c r="UNN49" s="0"/>
      <c r="UNO49" s="0"/>
      <c r="UNP49" s="0"/>
      <c r="UNQ49" s="0"/>
      <c r="UNR49" s="0"/>
      <c r="UNS49" s="0"/>
      <c r="UNT49" s="0"/>
      <c r="UNU49" s="0"/>
      <c r="UNV49" s="0"/>
      <c r="UNW49" s="0"/>
      <c r="UNX49" s="0"/>
      <c r="UNY49" s="0"/>
      <c r="UNZ49" s="0"/>
      <c r="UOA49" s="0"/>
      <c r="UOB49" s="0"/>
      <c r="UOC49" s="0"/>
      <c r="UOD49" s="0"/>
      <c r="UOE49" s="0"/>
      <c r="UOF49" s="0"/>
      <c r="UOG49" s="0"/>
      <c r="UOH49" s="0"/>
      <c r="UOI49" s="0"/>
      <c r="UOJ49" s="0"/>
      <c r="UOK49" s="0"/>
      <c r="UOL49" s="0"/>
      <c r="UOM49" s="0"/>
      <c r="UON49" s="0"/>
      <c r="UOO49" s="0"/>
      <c r="UOP49" s="0"/>
      <c r="UOQ49" s="0"/>
      <c r="UOR49" s="0"/>
      <c r="UOS49" s="0"/>
      <c r="UOT49" s="0"/>
      <c r="UOU49" s="0"/>
      <c r="UOV49" s="0"/>
      <c r="UOW49" s="0"/>
      <c r="UOX49" s="0"/>
      <c r="UOY49" s="0"/>
      <c r="UOZ49" s="0"/>
      <c r="UPA49" s="0"/>
      <c r="UPB49" s="0"/>
      <c r="UPC49" s="0"/>
      <c r="UPD49" s="0"/>
      <c r="UPE49" s="0"/>
      <c r="UPF49" s="0"/>
      <c r="UPG49" s="0"/>
      <c r="UPH49" s="0"/>
      <c r="UPI49" s="0"/>
      <c r="UPJ49" s="0"/>
      <c r="UPK49" s="0"/>
      <c r="UPL49" s="0"/>
      <c r="UPM49" s="0"/>
      <c r="UPN49" s="0"/>
      <c r="UPO49" s="0"/>
      <c r="UPP49" s="0"/>
      <c r="UPQ49" s="0"/>
      <c r="UPR49" s="0"/>
      <c r="UPS49" s="0"/>
      <c r="UPT49" s="0"/>
      <c r="UPU49" s="0"/>
      <c r="UPV49" s="0"/>
      <c r="UPW49" s="0"/>
      <c r="UPX49" s="0"/>
      <c r="UPY49" s="0"/>
      <c r="UPZ49" s="0"/>
      <c r="UQA49" s="0"/>
      <c r="UQB49" s="0"/>
      <c r="UQC49" s="0"/>
      <c r="UQD49" s="0"/>
      <c r="UQE49" s="0"/>
      <c r="UQF49" s="0"/>
      <c r="UQG49" s="0"/>
      <c r="UQH49" s="0"/>
      <c r="UQI49" s="0"/>
      <c r="UQJ49" s="0"/>
      <c r="UQK49" s="0"/>
      <c r="UQL49" s="0"/>
      <c r="UQM49" s="0"/>
      <c r="UQN49" s="0"/>
      <c r="UQO49" s="0"/>
      <c r="UQP49" s="0"/>
      <c r="UQQ49" s="0"/>
      <c r="UQR49" s="0"/>
      <c r="UQS49" s="0"/>
      <c r="UQT49" s="0"/>
      <c r="UQU49" s="0"/>
      <c r="UQV49" s="0"/>
      <c r="UQW49" s="0"/>
      <c r="UQX49" s="0"/>
      <c r="UQY49" s="0"/>
      <c r="UQZ49" s="0"/>
      <c r="URA49" s="0"/>
      <c r="URB49" s="0"/>
      <c r="URC49" s="0"/>
      <c r="URD49" s="0"/>
      <c r="URE49" s="0"/>
      <c r="URF49" s="0"/>
      <c r="URG49" s="0"/>
      <c r="URH49" s="0"/>
      <c r="URI49" s="0"/>
      <c r="URJ49" s="0"/>
      <c r="URK49" s="0"/>
      <c r="URL49" s="0"/>
      <c r="URM49" s="0"/>
      <c r="URN49" s="0"/>
      <c r="URO49" s="0"/>
      <c r="URP49" s="0"/>
      <c r="URQ49" s="0"/>
      <c r="URR49" s="0"/>
      <c r="URS49" s="0"/>
      <c r="URT49" s="0"/>
      <c r="URU49" s="0"/>
      <c r="URV49" s="0"/>
      <c r="URW49" s="0"/>
      <c r="URX49" s="0"/>
      <c r="URY49" s="0"/>
      <c r="URZ49" s="0"/>
      <c r="USA49" s="0"/>
      <c r="USB49" s="0"/>
      <c r="USC49" s="0"/>
      <c r="USD49" s="0"/>
      <c r="USE49" s="0"/>
      <c r="USF49" s="0"/>
      <c r="USG49" s="0"/>
      <c r="USH49" s="0"/>
      <c r="USI49" s="0"/>
      <c r="USJ49" s="0"/>
      <c r="USK49" s="0"/>
      <c r="USL49" s="0"/>
      <c r="USM49" s="0"/>
      <c r="USN49" s="0"/>
      <c r="USO49" s="0"/>
      <c r="USP49" s="0"/>
      <c r="USQ49" s="0"/>
      <c r="USR49" s="0"/>
      <c r="USS49" s="0"/>
      <c r="UST49" s="0"/>
      <c r="USU49" s="0"/>
      <c r="USV49" s="0"/>
      <c r="USW49" s="0"/>
      <c r="USX49" s="0"/>
      <c r="USY49" s="0"/>
      <c r="USZ49" s="0"/>
      <c r="UTA49" s="0"/>
      <c r="UTB49" s="0"/>
      <c r="UTC49" s="0"/>
      <c r="UTD49" s="0"/>
      <c r="UTE49" s="0"/>
      <c r="UTF49" s="0"/>
      <c r="UTG49" s="0"/>
      <c r="UTH49" s="0"/>
      <c r="UTI49" s="0"/>
      <c r="UTJ49" s="0"/>
      <c r="UTK49" s="0"/>
      <c r="UTL49" s="0"/>
      <c r="UTM49" s="0"/>
      <c r="UTN49" s="0"/>
      <c r="UTO49" s="0"/>
      <c r="UTP49" s="0"/>
      <c r="UTQ49" s="0"/>
      <c r="UTR49" s="0"/>
      <c r="UTS49" s="0"/>
      <c r="UTT49" s="0"/>
      <c r="UTU49" s="0"/>
      <c r="UTV49" s="0"/>
      <c r="UTW49" s="0"/>
      <c r="UTX49" s="0"/>
      <c r="UTY49" s="0"/>
      <c r="UTZ49" s="0"/>
      <c r="UUA49" s="0"/>
      <c r="UUB49" s="0"/>
      <c r="UUC49" s="0"/>
      <c r="UUD49" s="0"/>
      <c r="UUE49" s="0"/>
      <c r="UUF49" s="0"/>
      <c r="UUG49" s="0"/>
      <c r="UUH49" s="0"/>
      <c r="UUI49" s="0"/>
      <c r="UUJ49" s="0"/>
      <c r="UUK49" s="0"/>
      <c r="UUL49" s="0"/>
      <c r="UUM49" s="0"/>
      <c r="UUN49" s="0"/>
      <c r="UUO49" s="0"/>
      <c r="UUP49" s="0"/>
      <c r="UUQ49" s="0"/>
      <c r="UUR49" s="0"/>
      <c r="UUS49" s="0"/>
      <c r="UUT49" s="0"/>
      <c r="UUU49" s="0"/>
      <c r="UUV49" s="0"/>
      <c r="UUW49" s="0"/>
      <c r="UUX49" s="0"/>
      <c r="UUY49" s="0"/>
      <c r="UUZ49" s="0"/>
      <c r="UVA49" s="0"/>
      <c r="UVB49" s="0"/>
      <c r="UVC49" s="0"/>
      <c r="UVD49" s="0"/>
      <c r="UVE49" s="0"/>
      <c r="UVF49" s="0"/>
      <c r="UVG49" s="0"/>
      <c r="UVH49" s="0"/>
      <c r="UVI49" s="0"/>
      <c r="UVJ49" s="0"/>
      <c r="UVK49" s="0"/>
      <c r="UVL49" s="0"/>
      <c r="UVM49" s="0"/>
      <c r="UVN49" s="0"/>
      <c r="UVO49" s="0"/>
      <c r="UVP49" s="0"/>
      <c r="UVQ49" s="0"/>
      <c r="UVR49" s="0"/>
      <c r="UVS49" s="0"/>
      <c r="UVT49" s="0"/>
      <c r="UVU49" s="0"/>
      <c r="UVV49" s="0"/>
      <c r="UVW49" s="0"/>
      <c r="UVX49" s="0"/>
      <c r="UVY49" s="0"/>
      <c r="UVZ49" s="0"/>
      <c r="UWA49" s="0"/>
      <c r="UWB49" s="0"/>
      <c r="UWC49" s="0"/>
      <c r="UWD49" s="0"/>
      <c r="UWE49" s="0"/>
      <c r="UWF49" s="0"/>
      <c r="UWG49" s="0"/>
      <c r="UWH49" s="0"/>
      <c r="UWI49" s="0"/>
      <c r="UWJ49" s="0"/>
      <c r="UWK49" s="0"/>
      <c r="UWL49" s="0"/>
      <c r="UWM49" s="0"/>
      <c r="UWN49" s="0"/>
      <c r="UWO49" s="0"/>
      <c r="UWP49" s="0"/>
      <c r="UWQ49" s="0"/>
      <c r="UWR49" s="0"/>
      <c r="UWS49" s="0"/>
      <c r="UWT49" s="0"/>
      <c r="UWU49" s="0"/>
      <c r="UWV49" s="0"/>
      <c r="UWW49" s="0"/>
      <c r="UWX49" s="0"/>
      <c r="UWY49" s="0"/>
      <c r="UWZ49" s="0"/>
      <c r="UXA49" s="0"/>
      <c r="UXB49" s="0"/>
      <c r="UXC49" s="0"/>
      <c r="UXD49" s="0"/>
      <c r="UXE49" s="0"/>
      <c r="UXF49" s="0"/>
      <c r="UXG49" s="0"/>
      <c r="UXH49" s="0"/>
      <c r="UXI49" s="0"/>
      <c r="UXJ49" s="0"/>
      <c r="UXK49" s="0"/>
      <c r="UXL49" s="0"/>
      <c r="UXM49" s="0"/>
      <c r="UXN49" s="0"/>
      <c r="UXO49" s="0"/>
      <c r="UXP49" s="0"/>
      <c r="UXQ49" s="0"/>
      <c r="UXR49" s="0"/>
      <c r="UXS49" s="0"/>
      <c r="UXT49" s="0"/>
      <c r="UXU49" s="0"/>
      <c r="UXV49" s="0"/>
      <c r="UXW49" s="0"/>
      <c r="UXX49" s="0"/>
      <c r="UXY49" s="0"/>
      <c r="UXZ49" s="0"/>
      <c r="UYA49" s="0"/>
      <c r="UYB49" s="0"/>
      <c r="UYC49" s="0"/>
      <c r="UYD49" s="0"/>
      <c r="UYE49" s="0"/>
      <c r="UYF49" s="0"/>
      <c r="UYG49" s="0"/>
      <c r="UYH49" s="0"/>
      <c r="UYI49" s="0"/>
      <c r="UYJ49" s="0"/>
      <c r="UYK49" s="0"/>
      <c r="UYL49" s="0"/>
      <c r="UYM49" s="0"/>
      <c r="UYN49" s="0"/>
      <c r="UYO49" s="0"/>
      <c r="UYP49" s="0"/>
      <c r="UYQ49" s="0"/>
      <c r="UYR49" s="0"/>
      <c r="UYS49" s="0"/>
      <c r="UYT49" s="0"/>
      <c r="UYU49" s="0"/>
      <c r="UYV49" s="0"/>
      <c r="UYW49" s="0"/>
      <c r="UYX49" s="0"/>
      <c r="UYY49" s="0"/>
      <c r="UYZ49" s="0"/>
      <c r="UZA49" s="0"/>
      <c r="UZB49" s="0"/>
      <c r="UZC49" s="0"/>
      <c r="UZD49" s="0"/>
      <c r="UZE49" s="0"/>
      <c r="UZF49" s="0"/>
      <c r="UZG49" s="0"/>
      <c r="UZH49" s="0"/>
      <c r="UZI49" s="0"/>
      <c r="UZJ49" s="0"/>
      <c r="UZK49" s="0"/>
      <c r="UZL49" s="0"/>
      <c r="UZM49" s="0"/>
      <c r="UZN49" s="0"/>
      <c r="UZO49" s="0"/>
      <c r="UZP49" s="0"/>
      <c r="UZQ49" s="0"/>
      <c r="UZR49" s="0"/>
      <c r="UZS49" s="0"/>
      <c r="UZT49" s="0"/>
      <c r="UZU49" s="0"/>
      <c r="UZV49" s="0"/>
      <c r="UZW49" s="0"/>
      <c r="UZX49" s="0"/>
      <c r="UZY49" s="0"/>
      <c r="UZZ49" s="0"/>
      <c r="VAA49" s="0"/>
      <c r="VAB49" s="0"/>
      <c r="VAC49" s="0"/>
      <c r="VAD49" s="0"/>
      <c r="VAE49" s="0"/>
      <c r="VAF49" s="0"/>
      <c r="VAG49" s="0"/>
      <c r="VAH49" s="0"/>
      <c r="VAI49" s="0"/>
      <c r="VAJ49" s="0"/>
      <c r="VAK49" s="0"/>
      <c r="VAL49" s="0"/>
      <c r="VAM49" s="0"/>
      <c r="VAN49" s="0"/>
      <c r="VAO49" s="0"/>
      <c r="VAP49" s="0"/>
      <c r="VAQ49" s="0"/>
      <c r="VAR49" s="0"/>
      <c r="VAS49" s="0"/>
      <c r="VAT49" s="0"/>
      <c r="VAU49" s="0"/>
      <c r="VAV49" s="0"/>
      <c r="VAW49" s="0"/>
      <c r="VAX49" s="0"/>
      <c r="VAY49" s="0"/>
      <c r="VAZ49" s="0"/>
      <c r="VBA49" s="0"/>
      <c r="VBB49" s="0"/>
      <c r="VBC49" s="0"/>
      <c r="VBD49" s="0"/>
      <c r="VBE49" s="0"/>
      <c r="VBF49" s="0"/>
      <c r="VBG49" s="0"/>
      <c r="VBH49" s="0"/>
      <c r="VBI49" s="0"/>
      <c r="VBJ49" s="0"/>
      <c r="VBK49" s="0"/>
      <c r="VBL49" s="0"/>
      <c r="VBM49" s="0"/>
      <c r="VBN49" s="0"/>
      <c r="VBO49" s="0"/>
      <c r="VBP49" s="0"/>
      <c r="VBQ49" s="0"/>
      <c r="VBR49" s="0"/>
      <c r="VBS49" s="0"/>
      <c r="VBT49" s="0"/>
      <c r="VBU49" s="0"/>
      <c r="VBV49" s="0"/>
      <c r="VBW49" s="0"/>
      <c r="VBX49" s="0"/>
      <c r="VBY49" s="0"/>
      <c r="VBZ49" s="0"/>
      <c r="VCA49" s="0"/>
      <c r="VCB49" s="0"/>
      <c r="VCC49" s="0"/>
      <c r="VCD49" s="0"/>
      <c r="VCE49" s="0"/>
      <c r="VCF49" s="0"/>
      <c r="VCG49" s="0"/>
      <c r="VCH49" s="0"/>
      <c r="VCI49" s="0"/>
      <c r="VCJ49" s="0"/>
      <c r="VCK49" s="0"/>
      <c r="VCL49" s="0"/>
      <c r="VCM49" s="0"/>
      <c r="VCN49" s="0"/>
      <c r="VCO49" s="0"/>
      <c r="VCP49" s="0"/>
      <c r="VCQ49" s="0"/>
      <c r="VCR49" s="0"/>
      <c r="VCS49" s="0"/>
      <c r="VCT49" s="0"/>
      <c r="VCU49" s="0"/>
      <c r="VCV49" s="0"/>
      <c r="VCW49" s="0"/>
      <c r="VCX49" s="0"/>
      <c r="VCY49" s="0"/>
      <c r="VCZ49" s="0"/>
      <c r="VDA49" s="0"/>
      <c r="VDB49" s="0"/>
      <c r="VDC49" s="0"/>
      <c r="VDD49" s="0"/>
      <c r="VDE49" s="0"/>
      <c r="VDF49" s="0"/>
      <c r="VDG49" s="0"/>
      <c r="VDH49" s="0"/>
      <c r="VDI49" s="0"/>
      <c r="VDJ49" s="0"/>
      <c r="VDK49" s="0"/>
      <c r="VDL49" s="0"/>
      <c r="VDM49" s="0"/>
      <c r="VDN49" s="0"/>
      <c r="VDO49" s="0"/>
      <c r="VDP49" s="0"/>
      <c r="VDQ49" s="0"/>
      <c r="VDR49" s="0"/>
      <c r="VDS49" s="0"/>
      <c r="VDT49" s="0"/>
      <c r="VDU49" s="0"/>
      <c r="VDV49" s="0"/>
      <c r="VDW49" s="0"/>
      <c r="VDX49" s="0"/>
      <c r="VDY49" s="0"/>
      <c r="VDZ49" s="0"/>
      <c r="VEA49" s="0"/>
      <c r="VEB49" s="0"/>
      <c r="VEC49" s="0"/>
      <c r="VED49" s="0"/>
      <c r="VEE49" s="0"/>
      <c r="VEF49" s="0"/>
      <c r="VEG49" s="0"/>
      <c r="VEH49" s="0"/>
      <c r="VEI49" s="0"/>
      <c r="VEJ49" s="0"/>
      <c r="VEK49" s="0"/>
      <c r="VEL49" s="0"/>
      <c r="VEM49" s="0"/>
      <c r="VEN49" s="0"/>
      <c r="VEO49" s="0"/>
      <c r="VEP49" s="0"/>
      <c r="VEQ49" s="0"/>
      <c r="VER49" s="0"/>
      <c r="VES49" s="0"/>
      <c r="VET49" s="0"/>
      <c r="VEU49" s="0"/>
      <c r="VEV49" s="0"/>
      <c r="VEW49" s="0"/>
      <c r="VEX49" s="0"/>
      <c r="VEY49" s="0"/>
      <c r="VEZ49" s="0"/>
      <c r="VFA49" s="0"/>
      <c r="VFB49" s="0"/>
      <c r="VFC49" s="0"/>
      <c r="VFD49" s="0"/>
      <c r="VFE49" s="0"/>
      <c r="VFF49" s="0"/>
      <c r="VFG49" s="0"/>
      <c r="VFH49" s="0"/>
      <c r="VFI49" s="0"/>
      <c r="VFJ49" s="0"/>
      <c r="VFK49" s="0"/>
      <c r="VFL49" s="0"/>
      <c r="VFM49" s="0"/>
      <c r="VFN49" s="0"/>
      <c r="VFO49" s="0"/>
      <c r="VFP49" s="0"/>
      <c r="VFQ49" s="0"/>
      <c r="VFR49" s="0"/>
      <c r="VFS49" s="0"/>
      <c r="VFT49" s="0"/>
      <c r="VFU49" s="0"/>
      <c r="VFV49" s="0"/>
      <c r="VFW49" s="0"/>
      <c r="VFX49" s="0"/>
      <c r="VFY49" s="0"/>
      <c r="VFZ49" s="0"/>
      <c r="VGA49" s="0"/>
      <c r="VGB49" s="0"/>
      <c r="VGC49" s="0"/>
      <c r="VGD49" s="0"/>
      <c r="VGE49" s="0"/>
      <c r="VGF49" s="0"/>
      <c r="VGG49" s="0"/>
      <c r="VGH49" s="0"/>
      <c r="VGI49" s="0"/>
      <c r="VGJ49" s="0"/>
      <c r="VGK49" s="0"/>
      <c r="VGL49" s="0"/>
      <c r="VGM49" s="0"/>
      <c r="VGN49" s="0"/>
      <c r="VGO49" s="0"/>
      <c r="VGP49" s="0"/>
      <c r="VGQ49" s="0"/>
      <c r="VGR49" s="0"/>
      <c r="VGS49" s="0"/>
      <c r="VGT49" s="0"/>
      <c r="VGU49" s="0"/>
      <c r="VGV49" s="0"/>
      <c r="VGW49" s="0"/>
      <c r="VGX49" s="0"/>
      <c r="VGY49" s="0"/>
      <c r="VGZ49" s="0"/>
      <c r="VHA49" s="0"/>
      <c r="VHB49" s="0"/>
      <c r="VHC49" s="0"/>
      <c r="VHD49" s="0"/>
      <c r="VHE49" s="0"/>
      <c r="VHF49" s="0"/>
      <c r="VHG49" s="0"/>
      <c r="VHH49" s="0"/>
      <c r="VHI49" s="0"/>
      <c r="VHJ49" s="0"/>
      <c r="VHK49" s="0"/>
      <c r="VHL49" s="0"/>
      <c r="VHM49" s="0"/>
      <c r="VHN49" s="0"/>
      <c r="VHO49" s="0"/>
      <c r="VHP49" s="0"/>
      <c r="VHQ49" s="0"/>
      <c r="VHR49" s="0"/>
      <c r="VHS49" s="0"/>
      <c r="VHT49" s="0"/>
      <c r="VHU49" s="0"/>
      <c r="VHV49" s="0"/>
      <c r="VHW49" s="0"/>
      <c r="VHX49" s="0"/>
      <c r="VHY49" s="0"/>
      <c r="VHZ49" s="0"/>
      <c r="VIA49" s="0"/>
      <c r="VIB49" s="0"/>
      <c r="VIC49" s="0"/>
      <c r="VID49" s="0"/>
      <c r="VIE49" s="0"/>
      <c r="VIF49" s="0"/>
      <c r="VIG49" s="0"/>
      <c r="VIH49" s="0"/>
      <c r="VII49" s="0"/>
      <c r="VIJ49" s="0"/>
      <c r="VIK49" s="0"/>
      <c r="VIL49" s="0"/>
      <c r="VIM49" s="0"/>
      <c r="VIN49" s="0"/>
      <c r="VIO49" s="0"/>
      <c r="VIP49" s="0"/>
      <c r="VIQ49" s="0"/>
      <c r="VIR49" s="0"/>
      <c r="VIS49" s="0"/>
      <c r="VIT49" s="0"/>
      <c r="VIU49" s="0"/>
      <c r="VIV49" s="0"/>
      <c r="VIW49" s="0"/>
      <c r="VIX49" s="0"/>
      <c r="VIY49" s="0"/>
      <c r="VIZ49" s="0"/>
      <c r="VJA49" s="0"/>
      <c r="VJB49" s="0"/>
      <c r="VJC49" s="0"/>
      <c r="VJD49" s="0"/>
      <c r="VJE49" s="0"/>
      <c r="VJF49" s="0"/>
      <c r="VJG49" s="0"/>
      <c r="VJH49" s="0"/>
      <c r="VJI49" s="0"/>
      <c r="VJJ49" s="0"/>
      <c r="VJK49" s="0"/>
      <c r="VJL49" s="0"/>
      <c r="VJM49" s="0"/>
      <c r="VJN49" s="0"/>
      <c r="VJO49" s="0"/>
      <c r="VJP49" s="0"/>
      <c r="VJQ49" s="0"/>
      <c r="VJR49" s="0"/>
      <c r="VJS49" s="0"/>
      <c r="VJT49" s="0"/>
      <c r="VJU49" s="0"/>
      <c r="VJV49" s="0"/>
      <c r="VJW49" s="0"/>
      <c r="VJX49" s="0"/>
      <c r="VJY49" s="0"/>
      <c r="VJZ49" s="0"/>
      <c r="VKA49" s="0"/>
      <c r="VKB49" s="0"/>
      <c r="VKC49" s="0"/>
      <c r="VKD49" s="0"/>
      <c r="VKE49" s="0"/>
      <c r="VKF49" s="0"/>
      <c r="VKG49" s="0"/>
      <c r="VKH49" s="0"/>
      <c r="VKI49" s="0"/>
      <c r="VKJ49" s="0"/>
      <c r="VKK49" s="0"/>
      <c r="VKL49" s="0"/>
      <c r="VKM49" s="0"/>
      <c r="VKN49" s="0"/>
      <c r="VKO49" s="0"/>
      <c r="VKP49" s="0"/>
      <c r="VKQ49" s="0"/>
      <c r="VKR49" s="0"/>
      <c r="VKS49" s="0"/>
      <c r="VKT49" s="0"/>
      <c r="VKU49" s="0"/>
      <c r="VKV49" s="0"/>
      <c r="VKW49" s="0"/>
      <c r="VKX49" s="0"/>
      <c r="VKY49" s="0"/>
      <c r="VKZ49" s="0"/>
      <c r="VLA49" s="0"/>
      <c r="VLB49" s="0"/>
      <c r="VLC49" s="0"/>
      <c r="VLD49" s="0"/>
      <c r="VLE49" s="0"/>
      <c r="VLF49" s="0"/>
      <c r="VLG49" s="0"/>
      <c r="VLH49" s="0"/>
      <c r="VLI49" s="0"/>
      <c r="VLJ49" s="0"/>
      <c r="VLK49" s="0"/>
      <c r="VLL49" s="0"/>
      <c r="VLM49" s="0"/>
      <c r="VLN49" s="0"/>
      <c r="VLO49" s="0"/>
      <c r="VLP49" s="0"/>
      <c r="VLQ49" s="0"/>
      <c r="VLR49" s="0"/>
      <c r="VLS49" s="0"/>
      <c r="VLT49" s="0"/>
      <c r="VLU49" s="0"/>
      <c r="VLV49" s="0"/>
      <c r="VLW49" s="0"/>
      <c r="VLX49" s="0"/>
      <c r="VLY49" s="0"/>
      <c r="VLZ49" s="0"/>
      <c r="VMA49" s="0"/>
      <c r="VMB49" s="0"/>
      <c r="VMC49" s="0"/>
      <c r="VMD49" s="0"/>
      <c r="VME49" s="0"/>
      <c r="VMF49" s="0"/>
      <c r="VMG49" s="0"/>
      <c r="VMH49" s="0"/>
      <c r="VMI49" s="0"/>
      <c r="VMJ49" s="0"/>
      <c r="VMK49" s="0"/>
      <c r="VML49" s="0"/>
      <c r="VMM49" s="0"/>
      <c r="VMN49" s="0"/>
      <c r="VMO49" s="0"/>
      <c r="VMP49" s="0"/>
      <c r="VMQ49" s="0"/>
      <c r="VMR49" s="0"/>
      <c r="VMS49" s="0"/>
      <c r="VMT49" s="0"/>
      <c r="VMU49" s="0"/>
      <c r="VMV49" s="0"/>
      <c r="VMW49" s="0"/>
      <c r="VMX49" s="0"/>
      <c r="VMY49" s="0"/>
      <c r="VMZ49" s="0"/>
      <c r="VNA49" s="0"/>
      <c r="VNB49" s="0"/>
      <c r="VNC49" s="0"/>
      <c r="VND49" s="0"/>
      <c r="VNE49" s="0"/>
      <c r="VNF49" s="0"/>
      <c r="VNG49" s="0"/>
      <c r="VNH49" s="0"/>
      <c r="VNI49" s="0"/>
      <c r="VNJ49" s="0"/>
      <c r="VNK49" s="0"/>
      <c r="VNL49" s="0"/>
      <c r="VNM49" s="0"/>
      <c r="VNN49" s="0"/>
      <c r="VNO49" s="0"/>
      <c r="VNP49" s="0"/>
      <c r="VNQ49" s="0"/>
      <c r="VNR49" s="0"/>
      <c r="VNS49" s="0"/>
      <c r="VNT49" s="0"/>
      <c r="VNU49" s="0"/>
      <c r="VNV49" s="0"/>
      <c r="VNW49" s="0"/>
      <c r="VNX49" s="0"/>
      <c r="VNY49" s="0"/>
      <c r="VNZ49" s="0"/>
      <c r="VOA49" s="0"/>
      <c r="VOB49" s="0"/>
      <c r="VOC49" s="0"/>
      <c r="VOD49" s="0"/>
      <c r="VOE49" s="0"/>
      <c r="VOF49" s="0"/>
      <c r="VOG49" s="0"/>
      <c r="VOH49" s="0"/>
      <c r="VOI49" s="0"/>
      <c r="VOJ49" s="0"/>
      <c r="VOK49" s="0"/>
      <c r="VOL49" s="0"/>
      <c r="VOM49" s="0"/>
      <c r="VON49" s="0"/>
      <c r="VOO49" s="0"/>
      <c r="VOP49" s="0"/>
      <c r="VOQ49" s="0"/>
      <c r="VOR49" s="0"/>
      <c r="VOS49" s="0"/>
      <c r="VOT49" s="0"/>
      <c r="VOU49" s="0"/>
      <c r="VOV49" s="0"/>
      <c r="VOW49" s="0"/>
      <c r="VOX49" s="0"/>
      <c r="VOY49" s="0"/>
      <c r="VOZ49" s="0"/>
      <c r="VPA49" s="0"/>
      <c r="VPB49" s="0"/>
      <c r="VPC49" s="0"/>
      <c r="VPD49" s="0"/>
      <c r="VPE49" s="0"/>
      <c r="VPF49" s="0"/>
      <c r="VPG49" s="0"/>
      <c r="VPH49" s="0"/>
      <c r="VPI49" s="0"/>
      <c r="VPJ49" s="0"/>
      <c r="VPK49" s="0"/>
      <c r="VPL49" s="0"/>
      <c r="VPM49" s="0"/>
      <c r="VPN49" s="0"/>
      <c r="VPO49" s="0"/>
      <c r="VPP49" s="0"/>
      <c r="VPQ49" s="0"/>
      <c r="VPR49" s="0"/>
      <c r="VPS49" s="0"/>
      <c r="VPT49" s="0"/>
      <c r="VPU49" s="0"/>
      <c r="VPV49" s="0"/>
      <c r="VPW49" s="0"/>
      <c r="VPX49" s="0"/>
      <c r="VPY49" s="0"/>
      <c r="VPZ49" s="0"/>
      <c r="VQA49" s="0"/>
      <c r="VQB49" s="0"/>
      <c r="VQC49" s="0"/>
      <c r="VQD49" s="0"/>
      <c r="VQE49" s="0"/>
      <c r="VQF49" s="0"/>
      <c r="VQG49" s="0"/>
      <c r="VQH49" s="0"/>
      <c r="VQI49" s="0"/>
      <c r="VQJ49" s="0"/>
      <c r="VQK49" s="0"/>
      <c r="VQL49" s="0"/>
      <c r="VQM49" s="0"/>
      <c r="VQN49" s="0"/>
      <c r="VQO49" s="0"/>
      <c r="VQP49" s="0"/>
      <c r="VQQ49" s="0"/>
      <c r="VQR49" s="0"/>
      <c r="VQS49" s="0"/>
      <c r="VQT49" s="0"/>
      <c r="VQU49" s="0"/>
      <c r="VQV49" s="0"/>
      <c r="VQW49" s="0"/>
      <c r="VQX49" s="0"/>
      <c r="VQY49" s="0"/>
      <c r="VQZ49" s="0"/>
      <c r="VRA49" s="0"/>
      <c r="VRB49" s="0"/>
      <c r="VRC49" s="0"/>
      <c r="VRD49" s="0"/>
      <c r="VRE49" s="0"/>
      <c r="VRF49" s="0"/>
      <c r="VRG49" s="0"/>
      <c r="VRH49" s="0"/>
      <c r="VRI49" s="0"/>
      <c r="VRJ49" s="0"/>
      <c r="VRK49" s="0"/>
      <c r="VRL49" s="0"/>
      <c r="VRM49" s="0"/>
      <c r="VRN49" s="0"/>
      <c r="VRO49" s="0"/>
      <c r="VRP49" s="0"/>
      <c r="VRQ49" s="0"/>
      <c r="VRR49" s="0"/>
      <c r="VRS49" s="0"/>
      <c r="VRT49" s="0"/>
      <c r="VRU49" s="0"/>
      <c r="VRV49" s="0"/>
      <c r="VRW49" s="0"/>
      <c r="VRX49" s="0"/>
      <c r="VRY49" s="0"/>
      <c r="VRZ49" s="0"/>
      <c r="VSA49" s="0"/>
      <c r="VSB49" s="0"/>
      <c r="VSC49" s="0"/>
      <c r="VSD49" s="0"/>
      <c r="VSE49" s="0"/>
      <c r="VSF49" s="0"/>
      <c r="VSG49" s="0"/>
      <c r="VSH49" s="0"/>
      <c r="VSI49" s="0"/>
      <c r="VSJ49" s="0"/>
      <c r="VSK49" s="0"/>
      <c r="VSL49" s="0"/>
      <c r="VSM49" s="0"/>
      <c r="VSN49" s="0"/>
      <c r="VSO49" s="0"/>
      <c r="VSP49" s="0"/>
      <c r="VSQ49" s="0"/>
      <c r="VSR49" s="0"/>
      <c r="VSS49" s="0"/>
      <c r="VST49" s="0"/>
      <c r="VSU49" s="0"/>
      <c r="VSV49" s="0"/>
      <c r="VSW49" s="0"/>
      <c r="VSX49" s="0"/>
      <c r="VSY49" s="0"/>
      <c r="VSZ49" s="0"/>
      <c r="VTA49" s="0"/>
      <c r="VTB49" s="0"/>
      <c r="VTC49" s="0"/>
      <c r="VTD49" s="0"/>
      <c r="VTE49" s="0"/>
      <c r="VTF49" s="0"/>
      <c r="VTG49" s="0"/>
      <c r="VTH49" s="0"/>
      <c r="VTI49" s="0"/>
      <c r="VTJ49" s="0"/>
      <c r="VTK49" s="0"/>
      <c r="VTL49" s="0"/>
      <c r="VTM49" s="0"/>
      <c r="VTN49" s="0"/>
      <c r="VTO49" s="0"/>
      <c r="VTP49" s="0"/>
      <c r="VTQ49" s="0"/>
      <c r="VTR49" s="0"/>
      <c r="VTS49" s="0"/>
      <c r="VTT49" s="0"/>
      <c r="VTU49" s="0"/>
      <c r="VTV49" s="0"/>
      <c r="VTW49" s="0"/>
      <c r="VTX49" s="0"/>
      <c r="VTY49" s="0"/>
      <c r="VTZ49" s="0"/>
      <c r="VUA49" s="0"/>
      <c r="VUB49" s="0"/>
      <c r="VUC49" s="0"/>
      <c r="VUD49" s="0"/>
      <c r="VUE49" s="0"/>
      <c r="VUF49" s="0"/>
      <c r="VUG49" s="0"/>
      <c r="VUH49" s="0"/>
      <c r="VUI49" s="0"/>
      <c r="VUJ49" s="0"/>
      <c r="VUK49" s="0"/>
      <c r="VUL49" s="0"/>
      <c r="VUM49" s="0"/>
      <c r="VUN49" s="0"/>
      <c r="VUO49" s="0"/>
      <c r="VUP49" s="0"/>
      <c r="VUQ49" s="0"/>
      <c r="VUR49" s="0"/>
      <c r="VUS49" s="0"/>
      <c r="VUT49" s="0"/>
      <c r="VUU49" s="0"/>
      <c r="VUV49" s="0"/>
      <c r="VUW49" s="0"/>
      <c r="VUX49" s="0"/>
      <c r="VUY49" s="0"/>
      <c r="VUZ49" s="0"/>
      <c r="VVA49" s="0"/>
      <c r="VVB49" s="0"/>
      <c r="VVC49" s="0"/>
      <c r="VVD49" s="0"/>
      <c r="VVE49" s="0"/>
      <c r="VVF49" s="0"/>
      <c r="VVG49" s="0"/>
      <c r="VVH49" s="0"/>
      <c r="VVI49" s="0"/>
      <c r="VVJ49" s="0"/>
      <c r="VVK49" s="0"/>
      <c r="VVL49" s="0"/>
      <c r="VVM49" s="0"/>
      <c r="VVN49" s="0"/>
      <c r="VVO49" s="0"/>
      <c r="VVP49" s="0"/>
      <c r="VVQ49" s="0"/>
      <c r="VVR49" s="0"/>
      <c r="VVS49" s="0"/>
      <c r="VVT49" s="0"/>
      <c r="VVU49" s="0"/>
      <c r="VVV49" s="0"/>
      <c r="VVW49" s="0"/>
      <c r="VVX49" s="0"/>
      <c r="VVY49" s="0"/>
      <c r="VVZ49" s="0"/>
      <c r="VWA49" s="0"/>
      <c r="VWB49" s="0"/>
      <c r="VWC49" s="0"/>
      <c r="VWD49" s="0"/>
      <c r="VWE49" s="0"/>
      <c r="VWF49" s="0"/>
      <c r="VWG49" s="0"/>
      <c r="VWH49" s="0"/>
      <c r="VWI49" s="0"/>
      <c r="VWJ49" s="0"/>
      <c r="VWK49" s="0"/>
      <c r="VWL49" s="0"/>
      <c r="VWM49" s="0"/>
      <c r="VWN49" s="0"/>
      <c r="VWO49" s="0"/>
      <c r="VWP49" s="0"/>
      <c r="VWQ49" s="0"/>
      <c r="VWR49" s="0"/>
      <c r="VWS49" s="0"/>
      <c r="VWT49" s="0"/>
      <c r="VWU49" s="0"/>
      <c r="VWV49" s="0"/>
      <c r="VWW49" s="0"/>
      <c r="VWX49" s="0"/>
      <c r="VWY49" s="0"/>
      <c r="VWZ49" s="0"/>
      <c r="VXA49" s="0"/>
      <c r="VXB49" s="0"/>
      <c r="VXC49" s="0"/>
      <c r="VXD49" s="0"/>
      <c r="VXE49" s="0"/>
      <c r="VXF49" s="0"/>
      <c r="VXG49" s="0"/>
      <c r="VXH49" s="0"/>
      <c r="VXI49" s="0"/>
      <c r="VXJ49" s="0"/>
      <c r="VXK49" s="0"/>
      <c r="VXL49" s="0"/>
      <c r="VXM49" s="0"/>
      <c r="VXN49" s="0"/>
      <c r="VXO49" s="0"/>
      <c r="VXP49" s="0"/>
      <c r="VXQ49" s="0"/>
      <c r="VXR49" s="0"/>
      <c r="VXS49" s="0"/>
      <c r="VXT49" s="0"/>
      <c r="VXU49" s="0"/>
      <c r="VXV49" s="0"/>
      <c r="VXW49" s="0"/>
      <c r="VXX49" s="0"/>
      <c r="VXY49" s="0"/>
      <c r="VXZ49" s="0"/>
      <c r="VYA49" s="0"/>
      <c r="VYB49" s="0"/>
      <c r="VYC49" s="0"/>
      <c r="VYD49" s="0"/>
      <c r="VYE49" s="0"/>
      <c r="VYF49" s="0"/>
      <c r="VYG49" s="0"/>
      <c r="VYH49" s="0"/>
      <c r="VYI49" s="0"/>
      <c r="VYJ49" s="0"/>
      <c r="VYK49" s="0"/>
      <c r="VYL49" s="0"/>
      <c r="VYM49" s="0"/>
      <c r="VYN49" s="0"/>
      <c r="VYO49" s="0"/>
      <c r="VYP49" s="0"/>
      <c r="VYQ49" s="0"/>
      <c r="VYR49" s="0"/>
      <c r="VYS49" s="0"/>
      <c r="VYT49" s="0"/>
      <c r="VYU49" s="0"/>
      <c r="VYV49" s="0"/>
      <c r="VYW49" s="0"/>
      <c r="VYX49" s="0"/>
      <c r="VYY49" s="0"/>
      <c r="VYZ49" s="0"/>
      <c r="VZA49" s="0"/>
      <c r="VZB49" s="0"/>
      <c r="VZC49" s="0"/>
      <c r="VZD49" s="0"/>
      <c r="VZE49" s="0"/>
      <c r="VZF49" s="0"/>
      <c r="VZG49" s="0"/>
      <c r="VZH49" s="0"/>
      <c r="VZI49" s="0"/>
      <c r="VZJ49" s="0"/>
      <c r="VZK49" s="0"/>
      <c r="VZL49" s="0"/>
      <c r="VZM49" s="0"/>
      <c r="VZN49" s="0"/>
      <c r="VZO49" s="0"/>
      <c r="VZP49" s="0"/>
      <c r="VZQ49" s="0"/>
      <c r="VZR49" s="0"/>
      <c r="VZS49" s="0"/>
      <c r="VZT49" s="0"/>
      <c r="VZU49" s="0"/>
      <c r="VZV49" s="0"/>
      <c r="VZW49" s="0"/>
      <c r="VZX49" s="0"/>
      <c r="VZY49" s="0"/>
      <c r="VZZ49" s="0"/>
      <c r="WAA49" s="0"/>
      <c r="WAB49" s="0"/>
      <c r="WAC49" s="0"/>
      <c r="WAD49" s="0"/>
      <c r="WAE49" s="0"/>
      <c r="WAF49" s="0"/>
      <c r="WAG49" s="0"/>
      <c r="WAH49" s="0"/>
      <c r="WAI49" s="0"/>
      <c r="WAJ49" s="0"/>
      <c r="WAK49" s="0"/>
      <c r="WAL49" s="0"/>
      <c r="WAM49" s="0"/>
      <c r="WAN49" s="0"/>
      <c r="WAO49" s="0"/>
      <c r="WAP49" s="0"/>
      <c r="WAQ49" s="0"/>
      <c r="WAR49" s="0"/>
      <c r="WAS49" s="0"/>
      <c r="WAT49" s="0"/>
      <c r="WAU49" s="0"/>
      <c r="WAV49" s="0"/>
      <c r="WAW49" s="0"/>
      <c r="WAX49" s="0"/>
      <c r="WAY49" s="0"/>
      <c r="WAZ49" s="0"/>
      <c r="WBA49" s="0"/>
      <c r="WBB49" s="0"/>
      <c r="WBC49" s="0"/>
      <c r="WBD49" s="0"/>
      <c r="WBE49" s="0"/>
      <c r="WBF49" s="0"/>
      <c r="WBG49" s="0"/>
      <c r="WBH49" s="0"/>
      <c r="WBI49" s="0"/>
      <c r="WBJ49" s="0"/>
      <c r="WBK49" s="0"/>
      <c r="WBL49" s="0"/>
      <c r="WBM49" s="0"/>
      <c r="WBN49" s="0"/>
      <c r="WBO49" s="0"/>
      <c r="WBP49" s="0"/>
      <c r="WBQ49" s="0"/>
      <c r="WBR49" s="0"/>
      <c r="WBS49" s="0"/>
      <c r="WBT49" s="0"/>
      <c r="WBU49" s="0"/>
      <c r="WBV49" s="0"/>
      <c r="WBW49" s="0"/>
      <c r="WBX49" s="0"/>
      <c r="WBY49" s="0"/>
      <c r="WBZ49" s="0"/>
      <c r="WCA49" s="0"/>
      <c r="WCB49" s="0"/>
      <c r="WCC49" s="0"/>
      <c r="WCD49" s="0"/>
      <c r="WCE49" s="0"/>
      <c r="WCF49" s="0"/>
      <c r="WCG49" s="0"/>
      <c r="WCH49" s="0"/>
      <c r="WCI49" s="0"/>
      <c r="WCJ49" s="0"/>
      <c r="WCK49" s="0"/>
      <c r="WCL49" s="0"/>
      <c r="WCM49" s="0"/>
      <c r="WCN49" s="0"/>
      <c r="WCO49" s="0"/>
      <c r="WCP49" s="0"/>
      <c r="WCQ49" s="0"/>
      <c r="WCR49" s="0"/>
      <c r="WCS49" s="0"/>
      <c r="WCT49" s="0"/>
      <c r="WCU49" s="0"/>
      <c r="WCV49" s="0"/>
      <c r="WCW49" s="0"/>
      <c r="WCX49" s="0"/>
      <c r="WCY49" s="0"/>
      <c r="WCZ49" s="0"/>
      <c r="WDA49" s="0"/>
      <c r="WDB49" s="0"/>
      <c r="WDC49" s="0"/>
      <c r="WDD49" s="0"/>
      <c r="WDE49" s="0"/>
      <c r="WDF49" s="0"/>
      <c r="WDG49" s="0"/>
      <c r="WDH49" s="0"/>
      <c r="WDI49" s="0"/>
      <c r="WDJ49" s="0"/>
      <c r="WDK49" s="0"/>
      <c r="WDL49" s="0"/>
      <c r="WDM49" s="0"/>
      <c r="WDN49" s="0"/>
      <c r="WDO49" s="0"/>
      <c r="WDP49" s="0"/>
      <c r="WDQ49" s="0"/>
      <c r="WDR49" s="0"/>
      <c r="WDS49" s="0"/>
      <c r="WDT49" s="0"/>
      <c r="WDU49" s="0"/>
      <c r="WDV49" s="0"/>
      <c r="WDW49" s="0"/>
      <c r="WDX49" s="0"/>
      <c r="WDY49" s="0"/>
      <c r="WDZ49" s="0"/>
      <c r="WEA49" s="0"/>
      <c r="WEB49" s="0"/>
      <c r="WEC49" s="0"/>
      <c r="WED49" s="0"/>
      <c r="WEE49" s="0"/>
      <c r="WEF49" s="0"/>
      <c r="WEG49" s="0"/>
      <c r="WEH49" s="0"/>
      <c r="WEI49" s="0"/>
      <c r="WEJ49" s="0"/>
      <c r="WEK49" s="0"/>
      <c r="WEL49" s="0"/>
      <c r="WEM49" s="0"/>
      <c r="WEN49" s="0"/>
      <c r="WEO49" s="0"/>
      <c r="WEP49" s="0"/>
      <c r="WEQ49" s="0"/>
      <c r="WER49" s="0"/>
      <c r="WES49" s="0"/>
      <c r="WET49" s="0"/>
      <c r="WEU49" s="0"/>
      <c r="WEV49" s="0"/>
      <c r="WEW49" s="0"/>
      <c r="WEX49" s="0"/>
      <c r="WEY49" s="0"/>
      <c r="WEZ49" s="0"/>
      <c r="WFA49" s="0"/>
      <c r="WFB49" s="0"/>
      <c r="WFC49" s="0"/>
      <c r="WFD49" s="0"/>
      <c r="WFE49" s="0"/>
      <c r="WFF49" s="0"/>
      <c r="WFG49" s="0"/>
      <c r="WFH49" s="0"/>
      <c r="WFI49" s="0"/>
      <c r="WFJ49" s="0"/>
      <c r="WFK49" s="0"/>
      <c r="WFL49" s="0"/>
      <c r="WFM49" s="0"/>
      <c r="WFN49" s="0"/>
      <c r="WFO49" s="0"/>
      <c r="WFP49" s="0"/>
      <c r="WFQ49" s="0"/>
      <c r="WFR49" s="0"/>
      <c r="WFS49" s="0"/>
      <c r="WFT49" s="0"/>
      <c r="WFU49" s="0"/>
      <c r="WFV49" s="0"/>
      <c r="WFW49" s="0"/>
      <c r="WFX49" s="0"/>
      <c r="WFY49" s="0"/>
      <c r="WFZ49" s="0"/>
      <c r="WGA49" s="0"/>
      <c r="WGB49" s="0"/>
      <c r="WGC49" s="0"/>
      <c r="WGD49" s="0"/>
      <c r="WGE49" s="0"/>
      <c r="WGF49" s="0"/>
      <c r="WGG49" s="0"/>
      <c r="WGH49" s="0"/>
      <c r="WGI49" s="0"/>
      <c r="WGJ49" s="0"/>
      <c r="WGK49" s="0"/>
      <c r="WGL49" s="0"/>
      <c r="WGM49" s="0"/>
      <c r="WGN49" s="0"/>
      <c r="WGO49" s="0"/>
      <c r="WGP49" s="0"/>
      <c r="WGQ49" s="0"/>
      <c r="WGR49" s="0"/>
      <c r="WGS49" s="0"/>
      <c r="WGT49" s="0"/>
      <c r="WGU49" s="0"/>
      <c r="WGV49" s="0"/>
      <c r="WGW49" s="0"/>
      <c r="WGX49" s="0"/>
      <c r="WGY49" s="0"/>
      <c r="WGZ49" s="0"/>
      <c r="WHA49" s="0"/>
      <c r="WHB49" s="0"/>
      <c r="WHC49" s="0"/>
      <c r="WHD49" s="0"/>
      <c r="WHE49" s="0"/>
      <c r="WHF49" s="0"/>
      <c r="WHG49" s="0"/>
      <c r="WHH49" s="0"/>
      <c r="WHI49" s="0"/>
      <c r="WHJ49" s="0"/>
      <c r="WHK49" s="0"/>
      <c r="WHL49" s="0"/>
      <c r="WHM49" s="0"/>
      <c r="WHN49" s="0"/>
      <c r="WHO49" s="0"/>
      <c r="WHP49" s="0"/>
      <c r="WHQ49" s="0"/>
      <c r="WHR49" s="0"/>
      <c r="WHS49" s="0"/>
      <c r="WHT49" s="0"/>
      <c r="WHU49" s="0"/>
      <c r="WHV49" s="0"/>
      <c r="WHW49" s="0"/>
      <c r="WHX49" s="0"/>
      <c r="WHY49" s="0"/>
      <c r="WHZ49" s="0"/>
      <c r="WIA49" s="0"/>
      <c r="WIB49" s="0"/>
      <c r="WIC49" s="0"/>
      <c r="WID49" s="0"/>
      <c r="WIE49" s="0"/>
      <c r="WIF49" s="0"/>
      <c r="WIG49" s="0"/>
      <c r="WIH49" s="0"/>
      <c r="WII49" s="0"/>
      <c r="WIJ49" s="0"/>
      <c r="WIK49" s="0"/>
      <c r="WIL49" s="0"/>
      <c r="WIM49" s="0"/>
      <c r="WIN49" s="0"/>
      <c r="WIO49" s="0"/>
      <c r="WIP49" s="0"/>
      <c r="WIQ49" s="0"/>
      <c r="WIR49" s="0"/>
      <c r="WIS49" s="0"/>
      <c r="WIT49" s="0"/>
      <c r="WIU49" s="0"/>
      <c r="WIV49" s="0"/>
      <c r="WIW49" s="0"/>
      <c r="WIX49" s="0"/>
      <c r="WIY49" s="0"/>
      <c r="WIZ49" s="0"/>
      <c r="WJA49" s="0"/>
      <c r="WJB49" s="0"/>
      <c r="WJC49" s="0"/>
      <c r="WJD49" s="0"/>
      <c r="WJE49" s="0"/>
      <c r="WJF49" s="0"/>
      <c r="WJG49" s="0"/>
      <c r="WJH49" s="0"/>
      <c r="WJI49" s="0"/>
      <c r="WJJ49" s="0"/>
      <c r="WJK49" s="0"/>
      <c r="WJL49" s="0"/>
      <c r="WJM49" s="0"/>
      <c r="WJN49" s="0"/>
      <c r="WJO49" s="0"/>
      <c r="WJP49" s="0"/>
      <c r="WJQ49" s="0"/>
      <c r="WJR49" s="0"/>
      <c r="WJS49" s="0"/>
      <c r="WJT49" s="0"/>
      <c r="WJU49" s="0"/>
      <c r="WJV49" s="0"/>
      <c r="WJW49" s="0"/>
      <c r="WJX49" s="0"/>
      <c r="WJY49" s="0"/>
      <c r="WJZ49" s="0"/>
      <c r="WKA49" s="0"/>
      <c r="WKB49" s="0"/>
      <c r="WKC49" s="0"/>
      <c r="WKD49" s="0"/>
      <c r="WKE49" s="0"/>
      <c r="WKF49" s="0"/>
      <c r="WKG49" s="0"/>
      <c r="WKH49" s="0"/>
      <c r="WKI49" s="0"/>
      <c r="WKJ49" s="0"/>
      <c r="WKK49" s="0"/>
      <c r="WKL49" s="0"/>
      <c r="WKM49" s="0"/>
      <c r="WKN49" s="0"/>
      <c r="WKO49" s="0"/>
      <c r="WKP49" s="0"/>
      <c r="WKQ49" s="0"/>
      <c r="WKR49" s="0"/>
      <c r="WKS49" s="0"/>
      <c r="WKT49" s="0"/>
      <c r="WKU49" s="0"/>
      <c r="WKV49" s="0"/>
      <c r="WKW49" s="0"/>
      <c r="WKX49" s="0"/>
      <c r="WKY49" s="0"/>
      <c r="WKZ49" s="0"/>
      <c r="WLA49" s="0"/>
      <c r="WLB49" s="0"/>
      <c r="WLC49" s="0"/>
      <c r="WLD49" s="0"/>
      <c r="WLE49" s="0"/>
      <c r="WLF49" s="0"/>
      <c r="WLG49" s="0"/>
      <c r="WLH49" s="0"/>
      <c r="WLI49" s="0"/>
      <c r="WLJ49" s="0"/>
      <c r="WLK49" s="0"/>
      <c r="WLL49" s="0"/>
      <c r="WLM49" s="0"/>
      <c r="WLN49" s="0"/>
      <c r="WLO49" s="0"/>
      <c r="WLP49" s="0"/>
      <c r="WLQ49" s="0"/>
      <c r="WLR49" s="0"/>
      <c r="WLS49" s="0"/>
      <c r="WLT49" s="0"/>
      <c r="WLU49" s="0"/>
      <c r="WLV49" s="0"/>
      <c r="WLW49" s="0"/>
      <c r="WLX49" s="0"/>
      <c r="WLY49" s="0"/>
      <c r="WLZ49" s="0"/>
      <c r="WMA49" s="0"/>
      <c r="WMB49" s="0"/>
      <c r="WMC49" s="0"/>
      <c r="WMD49" s="0"/>
      <c r="WME49" s="0"/>
      <c r="WMF49" s="0"/>
      <c r="WMG49" s="0"/>
      <c r="WMH49" s="0"/>
      <c r="WMI49" s="0"/>
      <c r="WMJ49" s="0"/>
      <c r="WMK49" s="0"/>
      <c r="WML49" s="0"/>
      <c r="WMM49" s="0"/>
      <c r="WMN49" s="0"/>
      <c r="WMO49" s="0"/>
      <c r="WMP49" s="0"/>
      <c r="WMQ49" s="0"/>
      <c r="WMR49" s="0"/>
      <c r="WMS49" s="0"/>
      <c r="WMT49" s="0"/>
      <c r="WMU49" s="0"/>
      <c r="WMV49" s="0"/>
      <c r="WMW49" s="0"/>
      <c r="WMX49" s="0"/>
      <c r="WMY49" s="0"/>
      <c r="WMZ49" s="0"/>
      <c r="WNA49" s="0"/>
      <c r="WNB49" s="0"/>
      <c r="WNC49" s="0"/>
      <c r="WND49" s="0"/>
      <c r="WNE49" s="0"/>
      <c r="WNF49" s="0"/>
      <c r="WNG49" s="0"/>
      <c r="WNH49" s="0"/>
      <c r="WNI49" s="0"/>
      <c r="WNJ49" s="0"/>
      <c r="WNK49" s="0"/>
      <c r="WNL49" s="0"/>
      <c r="WNM49" s="0"/>
      <c r="WNN49" s="0"/>
      <c r="WNO49" s="0"/>
      <c r="WNP49" s="0"/>
      <c r="WNQ49" s="0"/>
      <c r="WNR49" s="0"/>
      <c r="WNS49" s="0"/>
      <c r="WNT49" s="0"/>
      <c r="WNU49" s="0"/>
      <c r="WNV49" s="0"/>
      <c r="WNW49" s="0"/>
      <c r="WNX49" s="0"/>
      <c r="WNY49" s="0"/>
      <c r="WNZ49" s="0"/>
      <c r="WOA49" s="0"/>
      <c r="WOB49" s="0"/>
      <c r="WOC49" s="0"/>
      <c r="WOD49" s="0"/>
      <c r="WOE49" s="0"/>
      <c r="WOF49" s="0"/>
      <c r="WOG49" s="0"/>
      <c r="WOH49" s="0"/>
      <c r="WOI49" s="0"/>
      <c r="WOJ49" s="0"/>
      <c r="WOK49" s="0"/>
      <c r="WOL49" s="0"/>
      <c r="WOM49" s="0"/>
      <c r="WON49" s="0"/>
      <c r="WOO49" s="0"/>
      <c r="WOP49" s="0"/>
      <c r="WOQ49" s="0"/>
      <c r="WOR49" s="0"/>
      <c r="WOS49" s="0"/>
      <c r="WOT49" s="0"/>
      <c r="WOU49" s="0"/>
      <c r="WOV49" s="0"/>
      <c r="WOW49" s="0"/>
      <c r="WOX49" s="0"/>
      <c r="WOY49" s="0"/>
      <c r="WOZ49" s="0"/>
      <c r="WPA49" s="0"/>
      <c r="WPB49" s="0"/>
      <c r="WPC49" s="0"/>
      <c r="WPD49" s="0"/>
      <c r="WPE49" s="0"/>
      <c r="WPF49" s="0"/>
      <c r="WPG49" s="0"/>
      <c r="WPH49" s="0"/>
      <c r="WPI49" s="0"/>
      <c r="WPJ49" s="0"/>
      <c r="WPK49" s="0"/>
      <c r="WPL49" s="0"/>
      <c r="WPM49" s="0"/>
      <c r="WPN49" s="0"/>
      <c r="WPO49" s="0"/>
      <c r="WPP49" s="0"/>
      <c r="WPQ49" s="0"/>
      <c r="WPR49" s="0"/>
      <c r="WPS49" s="0"/>
      <c r="WPT49" s="0"/>
      <c r="WPU49" s="0"/>
      <c r="WPV49" s="0"/>
      <c r="WPW49" s="0"/>
      <c r="WPX49" s="0"/>
      <c r="WPY49" s="0"/>
      <c r="WPZ49" s="0"/>
      <c r="WQA49" s="0"/>
      <c r="WQB49" s="0"/>
      <c r="WQC49" s="0"/>
      <c r="WQD49" s="0"/>
      <c r="WQE49" s="0"/>
      <c r="WQF49" s="0"/>
      <c r="WQG49" s="0"/>
      <c r="WQH49" s="0"/>
      <c r="WQI49" s="0"/>
      <c r="WQJ49" s="0"/>
      <c r="WQK49" s="0"/>
      <c r="WQL49" s="0"/>
      <c r="WQM49" s="0"/>
      <c r="WQN49" s="0"/>
      <c r="WQO49" s="0"/>
      <c r="WQP49" s="0"/>
      <c r="WQQ49" s="0"/>
      <c r="WQR49" s="0"/>
      <c r="WQS49" s="0"/>
      <c r="WQT49" s="0"/>
      <c r="WQU49" s="0"/>
      <c r="WQV49" s="0"/>
      <c r="WQW49" s="0"/>
      <c r="WQX49" s="0"/>
      <c r="WQY49" s="0"/>
      <c r="WQZ49" s="0"/>
      <c r="WRA49" s="0"/>
      <c r="WRB49" s="0"/>
      <c r="WRC49" s="0"/>
      <c r="WRD49" s="0"/>
      <c r="WRE49" s="0"/>
      <c r="WRF49" s="0"/>
      <c r="WRG49" s="0"/>
      <c r="WRH49" s="0"/>
      <c r="WRI49" s="0"/>
      <c r="WRJ49" s="0"/>
      <c r="WRK49" s="0"/>
      <c r="WRL49" s="0"/>
      <c r="WRM49" s="0"/>
      <c r="WRN49" s="0"/>
      <c r="WRO49" s="0"/>
      <c r="WRP49" s="0"/>
      <c r="WRQ49" s="0"/>
      <c r="WRR49" s="0"/>
      <c r="WRS49" s="0"/>
      <c r="WRT49" s="0"/>
      <c r="WRU49" s="0"/>
      <c r="WRV49" s="0"/>
      <c r="WRW49" s="0"/>
      <c r="WRX49" s="0"/>
      <c r="WRY49" s="0"/>
      <c r="WRZ49" s="0"/>
      <c r="WSA49" s="0"/>
      <c r="WSB49" s="0"/>
      <c r="WSC49" s="0"/>
      <c r="WSD49" s="0"/>
      <c r="WSE49" s="0"/>
      <c r="WSF49" s="0"/>
      <c r="WSG49" s="0"/>
      <c r="WSH49" s="0"/>
      <c r="WSI49" s="0"/>
      <c r="WSJ49" s="0"/>
      <c r="WSK49" s="0"/>
      <c r="WSL49" s="0"/>
      <c r="WSM49" s="0"/>
      <c r="WSN49" s="0"/>
      <c r="WSO49" s="0"/>
      <c r="WSP49" s="0"/>
      <c r="WSQ49" s="0"/>
      <c r="WSR49" s="0"/>
      <c r="WSS49" s="0"/>
      <c r="WST49" s="0"/>
      <c r="WSU49" s="0"/>
      <c r="WSV49" s="0"/>
      <c r="WSW49" s="0"/>
      <c r="WSX49" s="0"/>
      <c r="WSY49" s="0"/>
      <c r="WSZ49" s="0"/>
      <c r="WTA49" s="0"/>
      <c r="WTB49" s="0"/>
      <c r="WTC49" s="0"/>
      <c r="WTD49" s="0"/>
      <c r="WTE49" s="0"/>
      <c r="WTF49" s="0"/>
      <c r="WTG49" s="0"/>
      <c r="WTH49" s="0"/>
      <c r="WTI49" s="0"/>
      <c r="WTJ49" s="0"/>
      <c r="WTK49" s="0"/>
      <c r="WTL49" s="0"/>
      <c r="WTM49" s="0"/>
      <c r="WTN49" s="0"/>
      <c r="WTO49" s="0"/>
      <c r="WTP49" s="0"/>
      <c r="WTQ49" s="0"/>
      <c r="WTR49" s="0"/>
      <c r="WTS49" s="0"/>
      <c r="WTT49" s="0"/>
      <c r="WTU49" s="0"/>
      <c r="WTV49" s="0"/>
      <c r="WTW49" s="0"/>
      <c r="WTX49" s="0"/>
      <c r="WTY49" s="0"/>
      <c r="WTZ49" s="0"/>
      <c r="WUA49" s="0"/>
      <c r="WUB49" s="0"/>
      <c r="WUC49" s="0"/>
      <c r="WUD49" s="0"/>
      <c r="WUE49" s="0"/>
      <c r="WUF49" s="0"/>
      <c r="WUG49" s="0"/>
      <c r="WUH49" s="0"/>
      <c r="WUI49" s="0"/>
      <c r="WUJ49" s="0"/>
      <c r="WUK49" s="0"/>
      <c r="WUL49" s="0"/>
      <c r="WUM49" s="0"/>
      <c r="WUN49" s="0"/>
      <c r="WUO49" s="0"/>
      <c r="WUP49" s="0"/>
      <c r="WUQ49" s="0"/>
      <c r="WUR49" s="0"/>
      <c r="WUS49" s="0"/>
      <c r="WUT49" s="0"/>
      <c r="WUU49" s="0"/>
      <c r="WUV49" s="0"/>
      <c r="WUW49" s="0"/>
      <c r="WUX49" s="0"/>
      <c r="WUY49" s="0"/>
      <c r="WUZ49" s="0"/>
      <c r="WVA49" s="0"/>
      <c r="WVB49" s="0"/>
      <c r="WVC49" s="0"/>
      <c r="WVD49" s="0"/>
      <c r="WVE49" s="0"/>
      <c r="WVF49" s="0"/>
      <c r="WVG49" s="0"/>
      <c r="WVH49" s="0"/>
      <c r="WVI49" s="0"/>
      <c r="WVJ49" s="0"/>
      <c r="WVK49" s="0"/>
      <c r="WVL49" s="0"/>
      <c r="WVM49" s="0"/>
      <c r="WVN49" s="0"/>
      <c r="WVO49" s="0"/>
      <c r="WVP49" s="0"/>
      <c r="WVQ49" s="0"/>
      <c r="WVR49" s="0"/>
      <c r="WVS49" s="0"/>
      <c r="WVT49" s="0"/>
      <c r="WVU49" s="0"/>
      <c r="WVV49" s="0"/>
      <c r="WVW49" s="0"/>
      <c r="WVX49" s="0"/>
      <c r="WVY49" s="0"/>
      <c r="WVZ49" s="0"/>
      <c r="WWA49" s="0"/>
      <c r="WWB49" s="0"/>
      <c r="WWC49" s="0"/>
      <c r="WWD49" s="0"/>
      <c r="WWE49" s="0"/>
      <c r="WWF49" s="0"/>
      <c r="WWG49" s="0"/>
      <c r="WWH49" s="0"/>
      <c r="WWI49" s="0"/>
      <c r="WWJ49" s="0"/>
      <c r="WWK49" s="0"/>
      <c r="WWL49" s="0"/>
      <c r="WWM49" s="0"/>
      <c r="WWN49" s="0"/>
      <c r="WWO49" s="0"/>
      <c r="WWP49" s="0"/>
      <c r="WWQ49" s="0"/>
      <c r="WWR49" s="0"/>
      <c r="WWS49" s="0"/>
      <c r="WWT49" s="0"/>
      <c r="WWU49" s="0"/>
      <c r="WWV49" s="0"/>
      <c r="WWW49" s="0"/>
      <c r="WWX49" s="0"/>
      <c r="WWY49" s="0"/>
      <c r="WWZ49" s="0"/>
      <c r="WXA49" s="0"/>
      <c r="WXB49" s="0"/>
      <c r="WXC49" s="0"/>
      <c r="WXD49" s="0"/>
      <c r="WXE49" s="0"/>
      <c r="WXF49" s="0"/>
      <c r="WXG49" s="0"/>
      <c r="WXH49" s="0"/>
      <c r="WXI49" s="0"/>
      <c r="WXJ49" s="0"/>
      <c r="WXK49" s="0"/>
      <c r="WXL49" s="0"/>
      <c r="WXM49" s="0"/>
      <c r="WXN49" s="0"/>
      <c r="WXO49" s="0"/>
      <c r="WXP49" s="0"/>
      <c r="WXQ49" s="0"/>
      <c r="WXR49" s="0"/>
      <c r="WXS49" s="0"/>
      <c r="WXT49" s="0"/>
      <c r="WXU49" s="0"/>
      <c r="WXV49" s="0"/>
      <c r="WXW49" s="0"/>
      <c r="WXX49" s="0"/>
      <c r="WXY49" s="0"/>
      <c r="WXZ49" s="0"/>
      <c r="WYA49" s="0"/>
      <c r="WYB49" s="0"/>
      <c r="WYC49" s="0"/>
      <c r="WYD49" s="0"/>
      <c r="WYE49" s="0"/>
      <c r="WYF49" s="0"/>
      <c r="WYG49" s="0"/>
      <c r="WYH49" s="0"/>
      <c r="WYI49" s="0"/>
      <c r="WYJ49" s="0"/>
      <c r="WYK49" s="0"/>
      <c r="WYL49" s="0"/>
      <c r="WYM49" s="0"/>
      <c r="WYN49" s="0"/>
      <c r="WYO49" s="0"/>
      <c r="WYP49" s="0"/>
      <c r="WYQ49" s="0"/>
      <c r="WYR49" s="0"/>
      <c r="WYS49" s="0"/>
      <c r="WYT49" s="0"/>
      <c r="WYU49" s="0"/>
      <c r="WYV49" s="0"/>
      <c r="WYW49" s="0"/>
      <c r="WYX49" s="0"/>
      <c r="WYY49" s="0"/>
      <c r="WYZ49" s="0"/>
      <c r="WZA49" s="0"/>
      <c r="WZB49" s="0"/>
      <c r="WZC49" s="0"/>
      <c r="WZD49" s="0"/>
      <c r="WZE49" s="0"/>
      <c r="WZF49" s="0"/>
      <c r="WZG49" s="0"/>
      <c r="WZH49" s="0"/>
      <c r="WZI49" s="0"/>
      <c r="WZJ49" s="0"/>
      <c r="WZK49" s="0"/>
      <c r="WZL49" s="0"/>
      <c r="WZM49" s="0"/>
      <c r="WZN49" s="0"/>
      <c r="WZO49" s="0"/>
      <c r="WZP49" s="0"/>
      <c r="WZQ49" s="0"/>
      <c r="WZR49" s="0"/>
      <c r="WZS49" s="0"/>
      <c r="WZT49" s="0"/>
      <c r="WZU49" s="0"/>
      <c r="WZV49" s="0"/>
      <c r="WZW49" s="0"/>
      <c r="WZX49" s="0"/>
      <c r="WZY49" s="0"/>
      <c r="WZZ49" s="0"/>
      <c r="XAA49" s="0"/>
      <c r="XAB49" s="0"/>
      <c r="XAC49" s="0"/>
      <c r="XAD49" s="0"/>
      <c r="XAE49" s="0"/>
      <c r="XAF49" s="0"/>
      <c r="XAG49" s="0"/>
      <c r="XAH49" s="0"/>
      <c r="XAI49" s="0"/>
      <c r="XAJ49" s="0"/>
      <c r="XAK49" s="0"/>
      <c r="XAL49" s="0"/>
      <c r="XAM49" s="0"/>
      <c r="XAN49" s="0"/>
      <c r="XAO49" s="0"/>
      <c r="XAP49" s="0"/>
      <c r="XAQ49" s="0"/>
      <c r="XAR49" s="0"/>
      <c r="XAS49" s="0"/>
      <c r="XAT49" s="0"/>
      <c r="XAU49" s="0"/>
      <c r="XAV49" s="0"/>
      <c r="XAW49" s="0"/>
      <c r="XAX49" s="0"/>
      <c r="XAY49" s="0"/>
      <c r="XAZ49" s="0"/>
      <c r="XBA49" s="0"/>
      <c r="XBB49" s="0"/>
      <c r="XBC49" s="0"/>
      <c r="XBD49" s="0"/>
      <c r="XBE49" s="0"/>
      <c r="XBF49" s="0"/>
      <c r="XBG49" s="0"/>
      <c r="XBH49" s="0"/>
      <c r="XBI49" s="0"/>
      <c r="XBJ49" s="0"/>
      <c r="XBK49" s="0"/>
      <c r="XBL49" s="0"/>
      <c r="XBM49" s="0"/>
      <c r="XBN49" s="0"/>
      <c r="XBO49" s="0"/>
      <c r="XBP49" s="0"/>
      <c r="XBQ49" s="0"/>
      <c r="XBR49" s="0"/>
      <c r="XBS49" s="0"/>
      <c r="XBT49" s="0"/>
      <c r="XBU49" s="0"/>
      <c r="XBV49" s="0"/>
      <c r="XBW49" s="0"/>
      <c r="XBX49" s="0"/>
      <c r="XBY49" s="0"/>
      <c r="XBZ49" s="0"/>
      <c r="XCA49" s="0"/>
      <c r="XCB49" s="0"/>
      <c r="XCC49" s="0"/>
      <c r="XCD49" s="0"/>
      <c r="XCE49" s="0"/>
      <c r="XCF49" s="0"/>
      <c r="XCG49" s="0"/>
      <c r="XCH49" s="0"/>
      <c r="XCI49" s="0"/>
      <c r="XCJ49" s="0"/>
      <c r="XCK49" s="0"/>
      <c r="XCL49" s="0"/>
      <c r="XCM49" s="0"/>
      <c r="XCN49" s="0"/>
      <c r="XCO49" s="0"/>
      <c r="XCP49" s="0"/>
      <c r="XCQ49" s="0"/>
      <c r="XCR49" s="0"/>
      <c r="XCS49" s="0"/>
      <c r="XCT49" s="0"/>
      <c r="XCU49" s="0"/>
      <c r="XCV49" s="0"/>
      <c r="XCW49" s="0"/>
      <c r="XCX49" s="0"/>
      <c r="XCY49" s="0"/>
      <c r="XCZ49" s="0"/>
      <c r="XDA49" s="0"/>
      <c r="XDB49" s="0"/>
      <c r="XDC49" s="0"/>
      <c r="XDD49" s="0"/>
      <c r="XDE49" s="0"/>
      <c r="XDF49" s="0"/>
      <c r="XDG49" s="0"/>
      <c r="XDH49" s="0"/>
      <c r="XDI49" s="0"/>
      <c r="XDJ49" s="0"/>
      <c r="XDK49" s="0"/>
      <c r="XDL49" s="0"/>
      <c r="XDM49" s="0"/>
      <c r="XDN49" s="0"/>
      <c r="XDO49" s="0"/>
      <c r="XDP49" s="0"/>
      <c r="XDQ49" s="0"/>
      <c r="XDR49" s="0"/>
      <c r="XDS49" s="0"/>
      <c r="XDT49" s="0"/>
      <c r="XDU49" s="0"/>
      <c r="XDV49" s="0"/>
      <c r="XDW49" s="0"/>
      <c r="XDX49" s="0"/>
      <c r="XDY49" s="0"/>
      <c r="XDZ49" s="0"/>
      <c r="XEA49" s="0"/>
      <c r="XEB49" s="0"/>
      <c r="XEC49" s="0"/>
      <c r="XED49" s="0"/>
      <c r="XEE49" s="0"/>
      <c r="XEF49" s="0"/>
      <c r="XEG49" s="0"/>
      <c r="XEH49" s="0"/>
      <c r="XEI49" s="0"/>
      <c r="XEJ49" s="0"/>
      <c r="XEK49" s="0"/>
      <c r="XEL49" s="0"/>
      <c r="XEM49" s="0"/>
      <c r="XEN49" s="0"/>
      <c r="XEO49" s="0"/>
      <c r="XEP49" s="0"/>
      <c r="XEQ49" s="0"/>
      <c r="XER49" s="0"/>
      <c r="XES49" s="0"/>
      <c r="XET49" s="0"/>
      <c r="XEU49" s="0"/>
      <c r="XEV49" s="0"/>
      <c r="XEW49" s="0"/>
      <c r="XEX49" s="0"/>
      <c r="XEY49" s="0"/>
      <c r="XEZ49" s="0"/>
      <c r="XFA49" s="0"/>
      <c r="XFB49" s="0"/>
      <c r="XFC49" s="0"/>
      <c r="XFD49" s="0"/>
    </row>
    <row r="50" customFormat="false" ht="15" hidden="false" customHeight="false" outlineLevel="0" collapsed="false">
      <c r="A50" s="388" t="s">
        <v>758</v>
      </c>
      <c r="B50" s="424" t="n">
        <f aca="false">IF(B3&lt;&gt;"",IF(B3="卧式回流罐",IF(B47="储罐","液体产品3min或回流5min",IF(B47="下一工序","液体产品15min或回流5min",30)),15),"")</f>
        <v>15</v>
      </c>
      <c r="C50" s="424" t="n">
        <f aca="false">IF(C3&lt;&gt;"",IF(C3="卧式回流罐",IF(C47="储罐","液体产品3min或回流5min",IF(C47="下一工序","液体产品15min或回流5min",30)),15),"")</f>
        <v>15</v>
      </c>
      <c r="D50" s="424" t="n">
        <f aca="false">IF(D3&lt;&gt;"",IF(D3="卧式回流罐",IF(D47="储罐","液体产品3min或回流5min",IF(D47="下一工序","液体产品15min或回流5min",30)),15),"")</f>
        <v>15</v>
      </c>
      <c r="E50" s="424" t="n">
        <f aca="false">IF(E3&lt;&gt;"",IF(E3="卧式回流罐",IF(E47="储罐","液体产品3min或回流5min",IF(E47="下一工序","液体产品15min或回流5min",30)),15),"")</f>
        <v>15</v>
      </c>
      <c r="F50" s="424" t="n">
        <f aca="false">IF(F3&lt;&gt;"",IF(F3="卧式回流罐",IF(F47="储罐","液体产品3min或回流5min",IF(F47="下一工序","液体产品15min或回流5min",30)),15),"")</f>
        <v>15</v>
      </c>
      <c r="G50" s="424" t="n">
        <f aca="false">IF(G3&lt;&gt;"",IF(G3="卧式回流罐",IF(G47="储罐","液体产品3min或回流5min",IF(G47="下一工序","液体产品15min或回流5min",30)),15),"")</f>
        <v>15</v>
      </c>
      <c r="H50" s="424" t="n">
        <f aca="false">IF(H3&lt;&gt;"",IF(H3="卧式回流罐",IF(H47="储罐","液体产品3min或回流5min",IF(H47="下一工序","液体产品15min或回流5min",30)),15),"")</f>
        <v>15</v>
      </c>
      <c r="I50" s="424" t="n">
        <f aca="false">IF(I3&lt;&gt;"",IF(I3="卧式回流罐",IF(I47="储罐","液体产品3min或回流5min",IF(I47="下一工序","液体产品15min或回流5min",30)),15),"")</f>
        <v>15</v>
      </c>
      <c r="J50" s="424" t="n">
        <f aca="false">IF(J3&lt;&gt;"",IF(J3="卧式回流罐",IF(J47="储罐","液体产品3min或回流5min",IF(J47="下一工序","液体产品15min或回流5min",30)),15),"")</f>
        <v>15</v>
      </c>
      <c r="K50" s="424" t="n">
        <f aca="false">IF(K3&lt;&gt;"",IF(K3="卧式回流罐",IF(K47="储罐","液体产品3min或回流5min",IF(K47="下一工序","液体产品15min或回流5min",30)),15),"")</f>
        <v>15</v>
      </c>
      <c r="L50" s="424" t="str">
        <f aca="false">IF(L3&lt;&gt;"",IF(L3="卧式回流罐",IF(L47="储罐","液体产品3min或回流5min",IF(L47="下一工序","液体产品15min或回流5min",30)),15),"")</f>
        <v>液体产品15min或回流5min</v>
      </c>
      <c r="M50" s="424" t="str">
        <f aca="false">IF(M3&lt;&gt;"",IF(M3="卧式回流罐",IF(M47="储罐","液体产品3min或回流5min",IF(M47="下一工序","液体产品15min或回流5min",30)),15),"")</f>
        <v>液体产品15min或回流5min</v>
      </c>
      <c r="N50" s="424" t="n">
        <f aca="false">IF(N3&lt;&gt;"",IF(N3="卧式回流罐",IF(N47="储罐","液体产品3min或回流5min",IF(N47="下一工序","液体产品15min或回流5min",30)),15),"")</f>
        <v>15</v>
      </c>
      <c r="O50" s="424" t="n">
        <f aca="false">IF(O3&lt;&gt;"",IF(O3="卧式回流罐",IF(O47="储罐","液体产品3min或回流5min",IF(O47="下一工序","液体产品15min或回流5min",30)),15),"")</f>
        <v>15</v>
      </c>
      <c r="P50" s="424" t="n">
        <f aca="false">IF(P3&lt;&gt;"",IF(P3="卧式回流罐",IF(P47="储罐","液体产品3min或回流5min",IF(P47="下一工序","液体产品15min或回流5min",30)),15),"")</f>
        <v>15</v>
      </c>
      <c r="Q50" s="424" t="n">
        <f aca="false">IF(Q3&lt;&gt;"",IF(Q3="卧式回流罐",IF(Q47="储罐","液体产品3min或回流5min",IF(Q47="下一工序","液体产品15min或回流5min",30)),15),"")</f>
        <v>15</v>
      </c>
      <c r="R50" s="424" t="n">
        <f aca="false">IF(R3&lt;&gt;"",IF(R3="卧式回流罐",IF(R47="储罐","液体产品3min或回流5min",IF(R47="下一工序","液体产品15min或回流5min",30)),15),"")</f>
        <v>15</v>
      </c>
      <c r="S50" s="424" t="n">
        <f aca="false">IF(S3&lt;&gt;"",IF(S3="卧式回流罐",IF(S47="储罐","液体产品3min或回流5min",IF(S47="下一工序","液体产品15min或回流5min",30)),15),"")</f>
        <v>15</v>
      </c>
      <c r="T50" s="424" t="n">
        <f aca="false">IF(T3&lt;&gt;"",IF(T3="卧式回流罐",IF(T47="储罐","液体产品3min或回流5min",IF(T47="下一工序","液体产品15min或回流5min",30)),15),"")</f>
        <v>15</v>
      </c>
      <c r="U50" s="424" t="n">
        <f aca="false">IF(U3&lt;&gt;"",IF(U3="卧式回流罐",IF(U47="储罐","液体产品3min或回流5min",IF(U47="下一工序","液体产品15min或回流5min",30)),15),"")</f>
        <v>15</v>
      </c>
      <c r="V50" s="424" t="n">
        <f aca="false">IF(V3&lt;&gt;"",IF(V3="卧式回流罐",IF(V47="储罐","液体产品3min或回流5min",IF(V47="下一工序","液体产品15min或回流5min",30)),15),"")</f>
        <v>15</v>
      </c>
      <c r="W50" s="424" t="n">
        <f aca="false">IF(W3&lt;&gt;"",IF(W3="卧式回流罐",IF(W47="储罐","液体产品3min或回流5min",IF(W47="下一工序","液体产品15min或回流5min",30)),15),"")</f>
        <v>15</v>
      </c>
      <c r="X50" s="424" t="n">
        <f aca="false">IF(X3&lt;&gt;"",IF(X3="卧式回流罐",IF(X47="储罐","液体产品3min或回流5min",IF(X47="下一工序","液体产品15min或回流5min",30)),15),"")</f>
        <v>15</v>
      </c>
      <c r="Y50" s="424" t="n">
        <f aca="false">IF(Y3&lt;&gt;"",IF(Y3="卧式回流罐",IF(Y47="储罐","液体产品3min或回流5min",IF(Y47="下一工序","液体产品15min或回流5min",30)),15),"")</f>
        <v>15</v>
      </c>
      <c r="Z50" s="424" t="n">
        <f aca="false">IF(Z3&lt;&gt;"",IF(Z3="卧式回流罐",IF(Z47="储罐","液体产品3min或回流5min",IF(Z47="下一工序","液体产品15min或回流5min",30)),15),"")</f>
        <v>15</v>
      </c>
      <c r="AA50" s="424" t="str">
        <f aca="false">IF(AA3&lt;&gt;"",IF(AA3="卧式回流罐",IF(AA47="储罐","液体产品3min或回流5min",IF(AA47="下一工序","液体产品15min或回流5min",30)),15),"")</f>
        <v/>
      </c>
      <c r="AB50" s="424" t="str">
        <f aca="false">IF(AB3&lt;&gt;"",IF(AB3="卧式回流罐",IF(AB47="储罐","液体产品3min或回流5min",IF(AB47="下一工序","液体产品15min或回流5min",30)),15),"")</f>
        <v/>
      </c>
      <c r="AC50" s="424" t="str">
        <f aca="false">IF(AC3&lt;&gt;"",IF(AC3="卧式回流罐",IF(AC47="储罐","液体产品3min或回流5min",IF(AC47="下一工序","液体产品15min或回流5min",30)),15),"")</f>
        <v/>
      </c>
      <c r="AD50" s="424" t="str">
        <f aca="false">IF(AD3&lt;&gt;"",IF(AD3="卧式回流罐",IF(AD47="储罐","液体产品3min或回流5min",IF(AD47="下一工序","液体产品15min或回流5min",30)),15),"")</f>
        <v/>
      </c>
      <c r="AE50" s="424" t="str">
        <f aca="false">IF(AE3&lt;&gt;"",IF(AE3="卧式回流罐",IF(AE47="储罐","液体产品3min或回流5min",IF(AE47="下一工序","液体产品15min或回流5min",30)),15),"")</f>
        <v/>
      </c>
      <c r="AF50" s="424" t="str">
        <f aca="false">IF(AF3&lt;&gt;"",IF(AF3="卧式回流罐",IF(AF47="储罐","液体产品3min或回流5min",IF(AF47="下一工序","液体产品15min或回流5min",30)),15),"")</f>
        <v/>
      </c>
      <c r="AG50" s="424" t="str">
        <f aca="false">IF(AG3&lt;&gt;"",IF(AG3="卧式回流罐",IF(AG47="储罐","液体产品3min或回流5min",IF(AG47="下一工序","液体产品15min或回流5min",30)),15),"")</f>
        <v/>
      </c>
      <c r="AH50" s="424" t="str">
        <f aca="false">IF(AH3&lt;&gt;"",IF(AH3="卧式回流罐",IF(AH47="储罐","液体产品3min或回流5min",IF(AH47="下一工序","液体产品15min或回流5min",30)),15),"")</f>
        <v/>
      </c>
      <c r="AI50" s="424" t="str">
        <f aca="false">IF(AI3&lt;&gt;"",IF(AI3="卧式回流罐",IF(AI47="储罐","液体产品3min或回流5min",IF(AI47="下一工序","液体产品15min或回流5min",30)),15),"")</f>
        <v/>
      </c>
      <c r="AJ50" s="424" t="str">
        <f aca="false">IF(AJ3&lt;&gt;"",IF(AJ3="卧式回流罐",IF(AJ47="储罐","液体产品3min或回流5min",IF(AJ47="下一工序","液体产品15min或回流5min",30)),15),"")</f>
        <v/>
      </c>
      <c r="AK50" s="424" t="str">
        <f aca="false">IF(AK3&lt;&gt;"",IF(AK3="卧式回流罐",IF(AK47="储罐","液体产品3min或回流5min",IF(AK47="下一工序","液体产品15min或回流5min",30)),15),"")</f>
        <v/>
      </c>
      <c r="AL50" s="424" t="str">
        <f aca="false">IF(AL3&lt;&gt;"",IF(AL3="卧式回流罐",IF(AL47="储罐","液体产品3min或回流5min",IF(AL47="下一工序","液体产品15min或回流5min",30)),15),"")</f>
        <v/>
      </c>
      <c r="AM50" s="424" t="str">
        <f aca="false">IF(AM3&lt;&gt;"",IF(AM3="卧式回流罐",IF(AM47="储罐","液体产品3min或回流5min",IF(AM47="下一工序","液体产品15min或回流5min",30)),15),"")</f>
        <v/>
      </c>
      <c r="AN50" s="424" t="str">
        <f aca="false">IF(AN3&lt;&gt;"",IF(AN3="卧式回流罐",IF(AN47="储罐","液体产品3min或回流5min",IF(AN47="下一工序","液体产品15min或回流5min",30)),15),"")</f>
        <v/>
      </c>
      <c r="AO50" s="424" t="str">
        <f aca="false">IF(AO3&lt;&gt;"",IF(AO3="卧式回流罐",IF(AO47="储罐","液体产品3min或回流5min",IF(AO47="下一工序","液体产品15min或回流5min",30)),15),"")</f>
        <v/>
      </c>
      <c r="AP50" s="424" t="str">
        <f aca="false">IF(AP3&lt;&gt;"",IF(AP3="卧式回流罐",IF(AP47="储罐","液体产品3min或回流5min",IF(AP47="下一工序","液体产品15min或回流5min",30)),15),"")</f>
        <v/>
      </c>
      <c r="AQ50" s="424" t="str">
        <f aca="false">IF(AQ3&lt;&gt;"",IF(AQ3="卧式回流罐",IF(AQ47="储罐","液体产品3min或回流5min",IF(AQ47="下一工序","液体产品15min或回流5min",30)),15),"")</f>
        <v/>
      </c>
      <c r="AR50" s="424" t="str">
        <f aca="false">IF(AR3&lt;&gt;"",IF(AR3="卧式回流罐",IF(AR47="储罐","液体产品3min或回流5min",IF(AR47="下一工序","液体产品15min或回流5min",30)),15),"")</f>
        <v/>
      </c>
      <c r="AS50" s="424" t="str">
        <f aca="false">IF(AS3&lt;&gt;"",IF(AS3="卧式回流罐",IF(AS47="储罐","液体产品3min或回流5min",IF(AS47="下一工序","液体产品15min或回流5min",30)),15),"")</f>
        <v/>
      </c>
      <c r="AT50" s="424" t="str">
        <f aca="false">IF(AT3&lt;&gt;"",IF(AT3="卧式回流罐",IF(AT47="储罐","液体产品3min或回流5min",IF(AT47="下一工序","液体产品15min或回流5min",30)),15),"")</f>
        <v/>
      </c>
      <c r="AU50" s="424" t="str">
        <f aca="false">IF(AU3&lt;&gt;"",IF(AU3="卧式回流罐",IF(AU47="储罐","液体产品3min或回流5min",IF(AU47="下一工序","液体产品15min或回流5min",30)),15),"")</f>
        <v/>
      </c>
      <c r="AV50" s="424" t="str">
        <f aca="false">IF(AV3&lt;&gt;"",IF(AV3="卧式回流罐",IF(AV47="储罐","液体产品3min或回流5min",IF(AV47="下一工序","液体产品15min或回流5min",30)),15),"")</f>
        <v/>
      </c>
      <c r="AW50" s="424" t="str">
        <f aca="false">IF(AW3&lt;&gt;"",IF(AW3="卧式回流罐",IF(AW47="储罐","液体产品3min或回流5min",IF(AW47="下一工序","液体产品15min或回流5min",30)),15),"")</f>
        <v/>
      </c>
      <c r="AX50" s="424" t="str">
        <f aca="false">IF(AX3&lt;&gt;"",IF(AX3="卧式回流罐",IF(AX47="储罐","液体产品3min或回流5min",IF(AX47="下一工序","液体产品15min或回流5min",30)),15),"")</f>
        <v/>
      </c>
      <c r="AY50" s="424" t="str">
        <f aca="false">IF(AY3&lt;&gt;"",IF(AY3="卧式回流罐",IF(AY47="储罐","液体产品3min或回流5min",IF(AY47="下一工序","液体产品15min或回流5min",30)),15),"")</f>
        <v/>
      </c>
      <c r="AZ50" s="424" t="str">
        <f aca="false">IF(AZ3&lt;&gt;"",IF(AZ3="卧式回流罐",IF(AZ47="储罐","液体产品3min或回流5min",IF(AZ47="下一工序","液体产品15min或回流5min",30)),15),"")</f>
        <v/>
      </c>
      <c r="BA50" s="424" t="str">
        <f aca="false">IF(BA3&lt;&gt;"",IF(BA3="卧式回流罐",IF(BA47="储罐","液体产品3min或回流5min",IF(BA47="下一工序","液体产品15min或回流5min",30)),15),"")</f>
        <v/>
      </c>
      <c r="BB50" s="424" t="str">
        <f aca="false">IF(BB3&lt;&gt;"",IF(BB3="卧式回流罐",IF(BB47="储罐","液体产品3min或回流5min",IF(BB47="下一工序","液体产品15min或回流5min",30)),15),"")</f>
        <v/>
      </c>
      <c r="BC50" s="424" t="str">
        <f aca="false">IF(BC3&lt;&gt;"",IF(BC3="卧式回流罐",IF(BC47="储罐","液体产品3min或回流5min",IF(BC47="下一工序","液体产品15min或回流5min",30)),15),"")</f>
        <v/>
      </c>
      <c r="BD50" s="424" t="str">
        <f aca="false">IF(BD3&lt;&gt;"",IF(BD3="卧式回流罐",IF(BD47="储罐","液体产品3min或回流5min",IF(BD47="下一工序","液体产品15min或回流5min",30)),15),"")</f>
        <v/>
      </c>
      <c r="BE50" s="424" t="str">
        <f aca="false">IF(BE3&lt;&gt;"",IF(BE3="卧式回流罐",IF(BE47="储罐","液体产品3min或回流5min",IF(BE47="下一工序","液体产品15min或回流5min",30)),15),"")</f>
        <v/>
      </c>
      <c r="BF50" s="424" t="str">
        <f aca="false">IF(BF3&lt;&gt;"",IF(BF3="卧式回流罐",IF(BF47="储罐","液体产品3min或回流5min",IF(BF47="下一工序","液体产品15min或回流5min",30)),15),"")</f>
        <v/>
      </c>
      <c r="BG50" s="424" t="str">
        <f aca="false">IF(BG3&lt;&gt;"",IF(BG3="卧式回流罐",IF(BG47="储罐","液体产品3min或回流5min",IF(BG47="下一工序","液体产品15min或回流5min",30)),15),"")</f>
        <v/>
      </c>
      <c r="BH50" s="424" t="str">
        <f aca="false">IF(BH3&lt;&gt;"",IF(BH3="卧式回流罐",IF(BH47="储罐","液体产品3min或回流5min",IF(BH47="下一工序","液体产品15min或回流5min",30)),15),"")</f>
        <v/>
      </c>
      <c r="BI50" s="424" t="str">
        <f aca="false">IF(BI3&lt;&gt;"",IF(BI3="卧式回流罐",IF(BI47="储罐","液体产品3min或回流5min",IF(BI47="下一工序","液体产品15min或回流5min",30)),15),"")</f>
        <v/>
      </c>
      <c r="BJ50" s="424" t="str">
        <f aca="false">IF(BJ3&lt;&gt;"",IF(BJ3="卧式回流罐",IF(BJ47="储罐","液体产品3min或回流5min",IF(BJ47="下一工序","液体产品15min或回流5min",30)),15),"")</f>
        <v/>
      </c>
      <c r="BK50" s="424" t="str">
        <f aca="false">IF(BK3&lt;&gt;"",IF(BK3="卧式回流罐",IF(BK47="储罐","液体产品3min或回流5min",IF(BK47="下一工序","液体产品15min或回流5min",30)),15),"")</f>
        <v/>
      </c>
      <c r="BL50" s="424" t="str">
        <f aca="false">IF(BL3&lt;&gt;"",IF(BL3="卧式回流罐",IF(BL47="储罐","液体产品3min或回流5min",IF(BL47="下一工序","液体产品15min或回流5min",30)),15),"")</f>
        <v/>
      </c>
      <c r="BM50" s="424" t="str">
        <f aca="false">IF(BM3&lt;&gt;"",IF(BM3="卧式回流罐",IF(BM47="储罐","液体产品3min或回流5min",IF(BM47="下一工序","液体产品15min或回流5min",30)),15),"")</f>
        <v/>
      </c>
      <c r="BN50" s="424" t="str">
        <f aca="false">IF(BN3&lt;&gt;"",IF(BN3="卧式回流罐",IF(BN47="储罐","液体产品3min或回流5min",IF(BN47="下一工序","液体产品15min或回流5min",30)),15),"")</f>
        <v/>
      </c>
      <c r="BO50" s="424" t="str">
        <f aca="false">IF(BO3&lt;&gt;"",IF(BO3="卧式回流罐",IF(BO47="储罐","液体产品3min或回流5min",IF(BO47="下一工序","液体产品15min或回流5min",30)),15),"")</f>
        <v/>
      </c>
      <c r="BP50" s="424" t="str">
        <f aca="false">IF(BP3&lt;&gt;"",IF(BP3="卧式回流罐",IF(BP47="储罐","液体产品3min或回流5min",IF(BP47="下一工序","液体产品15min或回流5min",30)),15),"")</f>
        <v/>
      </c>
      <c r="BQ50" s="424" t="str">
        <f aca="false">IF(BQ3&lt;&gt;"",IF(BQ3="卧式回流罐",IF(BQ47="储罐","液体产品3min或回流5min",IF(BQ47="下一工序","液体产品15min或回流5min",30)),15),"")</f>
        <v/>
      </c>
      <c r="BR50" s="424" t="str">
        <f aca="false">IF(BR3&lt;&gt;"",IF(BR3="卧式回流罐",IF(BR47="储罐","液体产品3min或回流5min",IF(BR47="下一工序","液体产品15min或回流5min",30)),15),"")</f>
        <v/>
      </c>
      <c r="BS50" s="424" t="str">
        <f aca="false">IF(BS3&lt;&gt;"",IF(BS3="卧式回流罐",IF(BS47="储罐","液体产品3min或回流5min",IF(BS47="下一工序","液体产品15min或回流5min",30)),15),"")</f>
        <v/>
      </c>
      <c r="BT50" s="424" t="str">
        <f aca="false">IF(BT3&lt;&gt;"",IF(BT3="卧式回流罐",IF(BT47="储罐","液体产品3min或回流5min",IF(BT47="下一工序","液体产品15min或回流5min",30)),15),"")</f>
        <v/>
      </c>
      <c r="BU50" s="424" t="str">
        <f aca="false">IF(BU3&lt;&gt;"",IF(BU3="卧式回流罐",IF(BU47="储罐","液体产品3min或回流5min",IF(BU47="下一工序","液体产品15min或回流5min",30)),15),"")</f>
        <v/>
      </c>
      <c r="BV50" s="424" t="str">
        <f aca="false">IF(BV3&lt;&gt;"",IF(BV3="卧式回流罐",IF(BV47="储罐","液体产品3min或回流5min",IF(BV47="下一工序","液体产品15min或回流5min",30)),15),"")</f>
        <v/>
      </c>
      <c r="BW50" s="424" t="str">
        <f aca="false">IF(BW3&lt;&gt;"",IF(BW3="卧式回流罐",IF(BW47="储罐","液体产品3min或回流5min",IF(BW47="下一工序","液体产品15min或回流5min",30)),15),"")</f>
        <v/>
      </c>
      <c r="BX50" s="424" t="str">
        <f aca="false">IF(BX3&lt;&gt;"",IF(BX3="卧式回流罐",IF(BX47="储罐","液体产品3min或回流5min",IF(BX47="下一工序","液体产品15min或回流5min",30)),15),"")</f>
        <v/>
      </c>
      <c r="BY50" s="424" t="str">
        <f aca="false">IF(BY3&lt;&gt;"",IF(BY3="卧式回流罐",IF(BY47="储罐","液体产品3min或回流5min",IF(BY47="下一工序","液体产品15min或回流5min",30)),15),"")</f>
        <v/>
      </c>
      <c r="BZ50" s="424" t="str">
        <f aca="false">IF(BZ3&lt;&gt;"",IF(BZ3="卧式回流罐",IF(BZ47="储罐","液体产品3min或回流5min",IF(BZ47="下一工序","液体产品15min或回流5min",30)),15),"")</f>
        <v/>
      </c>
      <c r="CA50" s="424" t="str">
        <f aca="false">IF(CA3&lt;&gt;"",IF(CA3="卧式回流罐",IF(CA47="储罐","液体产品3min或回流5min",IF(CA47="下一工序","液体产品15min或回流5min",30)),15),"")</f>
        <v/>
      </c>
      <c r="CB50" s="424" t="str">
        <f aca="false">IF(CB3&lt;&gt;"",IF(CB3="卧式回流罐",IF(CB47="储罐","液体产品3min或回流5min",IF(CB47="下一工序","液体产品15min或回流5min",30)),15),"")</f>
        <v/>
      </c>
      <c r="CC50" s="424" t="str">
        <f aca="false">IF(CC3&lt;&gt;"",IF(CC3="卧式回流罐",IF(CC47="储罐","液体产品3min或回流5min",IF(CC47="下一工序","液体产品15min或回流5min",30)),15),"")</f>
        <v/>
      </c>
      <c r="CD50" s="424" t="str">
        <f aca="false">IF(CD3&lt;&gt;"",IF(CD3="卧式回流罐",IF(CD47="储罐","液体产品3min或回流5min",IF(CD47="下一工序","液体产品15min或回流5min",30)),15),"")</f>
        <v/>
      </c>
      <c r="CE50" s="39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c r="AMK50" s="0"/>
      <c r="AML50" s="0"/>
      <c r="AMM50" s="0"/>
      <c r="AMN50" s="0"/>
      <c r="AMO50" s="0"/>
      <c r="AMP50" s="0"/>
      <c r="AMQ50" s="0"/>
      <c r="AMR50" s="0"/>
      <c r="AMS50" s="0"/>
      <c r="AMT50" s="0"/>
      <c r="AMU50" s="0"/>
      <c r="AMV50" s="0"/>
      <c r="AMW50" s="0"/>
      <c r="AMX50" s="0"/>
      <c r="AMY50" s="0"/>
      <c r="AMZ50" s="0"/>
      <c r="ANA50" s="0"/>
      <c r="ANB50" s="0"/>
      <c r="ANC50" s="0"/>
      <c r="AND50" s="0"/>
      <c r="ANE50" s="0"/>
      <c r="ANF50" s="0"/>
      <c r="ANG50" s="0"/>
      <c r="ANH50" s="0"/>
      <c r="ANI50" s="0"/>
      <c r="ANJ50" s="0"/>
      <c r="ANK50" s="0"/>
      <c r="ANL50" s="0"/>
      <c r="ANM50" s="0"/>
      <c r="ANN50" s="0"/>
      <c r="ANO50" s="0"/>
      <c r="ANP50" s="0"/>
      <c r="ANQ50" s="0"/>
      <c r="ANR50" s="0"/>
      <c r="ANS50" s="0"/>
      <c r="ANT50" s="0"/>
      <c r="ANU50" s="0"/>
      <c r="ANV50" s="0"/>
      <c r="ANW50" s="0"/>
      <c r="ANX50" s="0"/>
      <c r="ANY50" s="0"/>
      <c r="ANZ50" s="0"/>
      <c r="AOA50" s="0"/>
      <c r="AOB50" s="0"/>
      <c r="AOC50" s="0"/>
      <c r="AOD50" s="0"/>
      <c r="AOE50" s="0"/>
      <c r="AOF50" s="0"/>
      <c r="AOG50" s="0"/>
      <c r="AOH50" s="0"/>
      <c r="AOI50" s="0"/>
      <c r="AOJ50" s="0"/>
      <c r="AOK50" s="0"/>
      <c r="AOL50" s="0"/>
      <c r="AOM50" s="0"/>
      <c r="AON50" s="0"/>
      <c r="AOO50" s="0"/>
      <c r="AOP50" s="0"/>
      <c r="AOQ50" s="0"/>
      <c r="AOR50" s="0"/>
      <c r="AOS50" s="0"/>
      <c r="AOT50" s="0"/>
      <c r="AOU50" s="0"/>
      <c r="AOV50" s="0"/>
      <c r="AOW50" s="0"/>
      <c r="AOX50" s="0"/>
      <c r="AOY50" s="0"/>
      <c r="AOZ50" s="0"/>
      <c r="APA50" s="0"/>
      <c r="APB50" s="0"/>
      <c r="APC50" s="0"/>
      <c r="APD50" s="0"/>
      <c r="APE50" s="0"/>
      <c r="APF50" s="0"/>
      <c r="APG50" s="0"/>
      <c r="APH50" s="0"/>
      <c r="API50" s="0"/>
      <c r="APJ50" s="0"/>
      <c r="APK50" s="0"/>
      <c r="APL50" s="0"/>
      <c r="APM50" s="0"/>
      <c r="APN50" s="0"/>
      <c r="APO50" s="0"/>
      <c r="APP50" s="0"/>
      <c r="APQ50" s="0"/>
      <c r="APR50" s="0"/>
      <c r="APS50" s="0"/>
      <c r="APT50" s="0"/>
      <c r="APU50" s="0"/>
      <c r="APV50" s="0"/>
      <c r="APW50" s="0"/>
      <c r="APX50" s="0"/>
      <c r="APY50" s="0"/>
      <c r="APZ50" s="0"/>
      <c r="AQA50" s="0"/>
      <c r="AQB50" s="0"/>
      <c r="AQC50" s="0"/>
      <c r="AQD50" s="0"/>
      <c r="AQE50" s="0"/>
      <c r="AQF50" s="0"/>
      <c r="AQG50" s="0"/>
      <c r="AQH50" s="0"/>
      <c r="AQI50" s="0"/>
      <c r="AQJ50" s="0"/>
      <c r="AQK50" s="0"/>
      <c r="AQL50" s="0"/>
      <c r="AQM50" s="0"/>
      <c r="AQN50" s="0"/>
      <c r="AQO50" s="0"/>
      <c r="AQP50" s="0"/>
      <c r="AQQ50" s="0"/>
      <c r="AQR50" s="0"/>
      <c r="AQS50" s="0"/>
      <c r="AQT50" s="0"/>
      <c r="AQU50" s="0"/>
      <c r="AQV50" s="0"/>
      <c r="AQW50" s="0"/>
      <c r="AQX50" s="0"/>
      <c r="AQY50" s="0"/>
      <c r="AQZ50" s="0"/>
      <c r="ARA50" s="0"/>
      <c r="ARB50" s="0"/>
      <c r="ARC50" s="0"/>
      <c r="ARD50" s="0"/>
      <c r="ARE50" s="0"/>
      <c r="ARF50" s="0"/>
      <c r="ARG50" s="0"/>
      <c r="ARH50" s="0"/>
      <c r="ARI50" s="0"/>
      <c r="ARJ50" s="0"/>
      <c r="ARK50" s="0"/>
      <c r="ARL50" s="0"/>
      <c r="ARM50" s="0"/>
      <c r="ARN50" s="0"/>
      <c r="ARO50" s="0"/>
      <c r="ARP50" s="0"/>
      <c r="ARQ50" s="0"/>
      <c r="ARR50" s="0"/>
      <c r="ARS50" s="0"/>
      <c r="ART50" s="0"/>
      <c r="ARU50" s="0"/>
      <c r="ARV50" s="0"/>
      <c r="ARW50" s="0"/>
      <c r="ARX50" s="0"/>
      <c r="ARY50" s="0"/>
      <c r="ARZ50" s="0"/>
      <c r="ASA50" s="0"/>
      <c r="ASB50" s="0"/>
      <c r="ASC50" s="0"/>
      <c r="ASD50" s="0"/>
      <c r="ASE50" s="0"/>
      <c r="ASF50" s="0"/>
      <c r="ASG50" s="0"/>
      <c r="ASH50" s="0"/>
      <c r="ASI50" s="0"/>
      <c r="ASJ50" s="0"/>
      <c r="ASK50" s="0"/>
      <c r="ASL50" s="0"/>
      <c r="ASM50" s="0"/>
      <c r="ASN50" s="0"/>
      <c r="ASO50" s="0"/>
      <c r="ASP50" s="0"/>
      <c r="ASQ50" s="0"/>
      <c r="ASR50" s="0"/>
      <c r="ASS50" s="0"/>
      <c r="AST50" s="0"/>
      <c r="ASU50" s="0"/>
      <c r="ASV50" s="0"/>
      <c r="ASW50" s="0"/>
      <c r="ASX50" s="0"/>
      <c r="ASY50" s="0"/>
      <c r="ASZ50" s="0"/>
      <c r="ATA50" s="0"/>
      <c r="ATB50" s="0"/>
      <c r="ATC50" s="0"/>
      <c r="ATD50" s="0"/>
      <c r="ATE50" s="0"/>
      <c r="ATF50" s="0"/>
      <c r="ATG50" s="0"/>
      <c r="ATH50" s="0"/>
      <c r="ATI50" s="0"/>
      <c r="ATJ50" s="0"/>
      <c r="ATK50" s="0"/>
      <c r="ATL50" s="0"/>
      <c r="ATM50" s="0"/>
      <c r="ATN50" s="0"/>
      <c r="ATO50" s="0"/>
      <c r="ATP50" s="0"/>
      <c r="ATQ50" s="0"/>
      <c r="ATR50" s="0"/>
      <c r="ATS50" s="0"/>
      <c r="ATT50" s="0"/>
      <c r="ATU50" s="0"/>
      <c r="ATV50" s="0"/>
      <c r="ATW50" s="0"/>
      <c r="ATX50" s="0"/>
      <c r="ATY50" s="0"/>
      <c r="ATZ50" s="0"/>
      <c r="AUA50" s="0"/>
      <c r="AUB50" s="0"/>
      <c r="AUC50" s="0"/>
      <c r="AUD50" s="0"/>
      <c r="AUE50" s="0"/>
      <c r="AUF50" s="0"/>
      <c r="AUG50" s="0"/>
      <c r="AUH50" s="0"/>
      <c r="AUI50" s="0"/>
      <c r="AUJ50" s="0"/>
      <c r="AUK50" s="0"/>
      <c r="AUL50" s="0"/>
      <c r="AUM50" s="0"/>
      <c r="AUN50" s="0"/>
      <c r="AUO50" s="0"/>
      <c r="AUP50" s="0"/>
      <c r="AUQ50" s="0"/>
      <c r="AUR50" s="0"/>
      <c r="AUS50" s="0"/>
      <c r="AUT50" s="0"/>
      <c r="AUU50" s="0"/>
      <c r="AUV50" s="0"/>
      <c r="AUW50" s="0"/>
      <c r="AUX50" s="0"/>
      <c r="AUY50" s="0"/>
      <c r="AUZ50" s="0"/>
      <c r="AVA50" s="0"/>
      <c r="AVB50" s="0"/>
      <c r="AVC50" s="0"/>
      <c r="AVD50" s="0"/>
      <c r="AVE50" s="0"/>
      <c r="AVF50" s="0"/>
      <c r="AVG50" s="0"/>
      <c r="AVH50" s="0"/>
      <c r="AVI50" s="0"/>
      <c r="AVJ50" s="0"/>
      <c r="AVK50" s="0"/>
      <c r="AVL50" s="0"/>
      <c r="AVM50" s="0"/>
      <c r="AVN50" s="0"/>
      <c r="AVO50" s="0"/>
      <c r="AVP50" s="0"/>
      <c r="AVQ50" s="0"/>
      <c r="AVR50" s="0"/>
      <c r="AVS50" s="0"/>
      <c r="AVT50" s="0"/>
      <c r="AVU50" s="0"/>
      <c r="AVV50" s="0"/>
      <c r="AVW50" s="0"/>
      <c r="AVX50" s="0"/>
      <c r="AVY50" s="0"/>
      <c r="AVZ50" s="0"/>
      <c r="AWA50" s="0"/>
      <c r="AWB50" s="0"/>
      <c r="AWC50" s="0"/>
      <c r="AWD50" s="0"/>
      <c r="AWE50" s="0"/>
      <c r="AWF50" s="0"/>
      <c r="AWG50" s="0"/>
      <c r="AWH50" s="0"/>
      <c r="AWI50" s="0"/>
      <c r="AWJ50" s="0"/>
      <c r="AWK50" s="0"/>
      <c r="AWL50" s="0"/>
      <c r="AWM50" s="0"/>
      <c r="AWN50" s="0"/>
      <c r="AWO50" s="0"/>
      <c r="AWP50" s="0"/>
      <c r="AWQ50" s="0"/>
      <c r="AWR50" s="0"/>
      <c r="AWS50" s="0"/>
      <c r="AWT50" s="0"/>
      <c r="AWU50" s="0"/>
      <c r="AWV50" s="0"/>
      <c r="AWW50" s="0"/>
      <c r="AWX50" s="0"/>
      <c r="AWY50" s="0"/>
      <c r="AWZ50" s="0"/>
      <c r="AXA50" s="0"/>
      <c r="AXB50" s="0"/>
      <c r="AXC50" s="0"/>
      <c r="AXD50" s="0"/>
      <c r="AXE50" s="0"/>
      <c r="AXF50" s="0"/>
      <c r="AXG50" s="0"/>
      <c r="AXH50" s="0"/>
      <c r="AXI50" s="0"/>
      <c r="AXJ50" s="0"/>
      <c r="AXK50" s="0"/>
      <c r="AXL50" s="0"/>
      <c r="AXM50" s="0"/>
      <c r="AXN50" s="0"/>
      <c r="AXO50" s="0"/>
      <c r="AXP50" s="0"/>
      <c r="AXQ50" s="0"/>
      <c r="AXR50" s="0"/>
      <c r="AXS50" s="0"/>
      <c r="AXT50" s="0"/>
      <c r="AXU50" s="0"/>
      <c r="AXV50" s="0"/>
      <c r="AXW50" s="0"/>
      <c r="AXX50" s="0"/>
      <c r="AXY50" s="0"/>
      <c r="AXZ50" s="0"/>
      <c r="AYA50" s="0"/>
      <c r="AYB50" s="0"/>
      <c r="AYC50" s="0"/>
      <c r="AYD50" s="0"/>
      <c r="AYE50" s="0"/>
      <c r="AYF50" s="0"/>
      <c r="AYG50" s="0"/>
      <c r="AYH50" s="0"/>
      <c r="AYI50" s="0"/>
      <c r="AYJ50" s="0"/>
      <c r="AYK50" s="0"/>
      <c r="AYL50" s="0"/>
      <c r="AYM50" s="0"/>
      <c r="AYN50" s="0"/>
      <c r="AYO50" s="0"/>
      <c r="AYP50" s="0"/>
      <c r="AYQ50" s="0"/>
      <c r="AYR50" s="0"/>
      <c r="AYS50" s="0"/>
      <c r="AYT50" s="0"/>
      <c r="AYU50" s="0"/>
      <c r="AYV50" s="0"/>
      <c r="AYW50" s="0"/>
      <c r="AYX50" s="0"/>
      <c r="AYY50" s="0"/>
      <c r="AYZ50" s="0"/>
      <c r="AZA50" s="0"/>
      <c r="AZB50" s="0"/>
      <c r="AZC50" s="0"/>
      <c r="AZD50" s="0"/>
      <c r="AZE50" s="0"/>
      <c r="AZF50" s="0"/>
      <c r="AZG50" s="0"/>
      <c r="AZH50" s="0"/>
      <c r="AZI50" s="0"/>
      <c r="AZJ50" s="0"/>
      <c r="AZK50" s="0"/>
      <c r="AZL50" s="0"/>
      <c r="AZM50" s="0"/>
      <c r="AZN50" s="0"/>
      <c r="AZO50" s="0"/>
      <c r="AZP50" s="0"/>
      <c r="AZQ50" s="0"/>
      <c r="AZR50" s="0"/>
      <c r="AZS50" s="0"/>
      <c r="AZT50" s="0"/>
      <c r="AZU50" s="0"/>
      <c r="AZV50" s="0"/>
      <c r="AZW50" s="0"/>
      <c r="AZX50" s="0"/>
      <c r="AZY50" s="0"/>
      <c r="AZZ50" s="0"/>
      <c r="BAA50" s="0"/>
      <c r="BAB50" s="0"/>
      <c r="BAC50" s="0"/>
      <c r="BAD50" s="0"/>
      <c r="BAE50" s="0"/>
      <c r="BAF50" s="0"/>
      <c r="BAG50" s="0"/>
      <c r="BAH50" s="0"/>
      <c r="BAI50" s="0"/>
      <c r="BAJ50" s="0"/>
      <c r="BAK50" s="0"/>
      <c r="BAL50" s="0"/>
      <c r="BAM50" s="0"/>
      <c r="BAN50" s="0"/>
      <c r="BAO50" s="0"/>
      <c r="BAP50" s="0"/>
      <c r="BAQ50" s="0"/>
      <c r="BAR50" s="0"/>
      <c r="BAS50" s="0"/>
      <c r="BAT50" s="0"/>
      <c r="BAU50" s="0"/>
      <c r="BAV50" s="0"/>
      <c r="BAW50" s="0"/>
      <c r="BAX50" s="0"/>
      <c r="BAY50" s="0"/>
      <c r="BAZ50" s="0"/>
      <c r="BBA50" s="0"/>
      <c r="BBB50" s="0"/>
      <c r="BBC50" s="0"/>
      <c r="BBD50" s="0"/>
      <c r="BBE50" s="0"/>
      <c r="BBF50" s="0"/>
      <c r="BBG50" s="0"/>
      <c r="BBH50" s="0"/>
      <c r="BBI50" s="0"/>
      <c r="BBJ50" s="0"/>
      <c r="BBK50" s="0"/>
      <c r="BBL50" s="0"/>
      <c r="BBM50" s="0"/>
      <c r="BBN50" s="0"/>
      <c r="BBO50" s="0"/>
      <c r="BBP50" s="0"/>
      <c r="BBQ50" s="0"/>
      <c r="BBR50" s="0"/>
      <c r="BBS50" s="0"/>
      <c r="BBT50" s="0"/>
      <c r="BBU50" s="0"/>
      <c r="BBV50" s="0"/>
      <c r="BBW50" s="0"/>
      <c r="BBX50" s="0"/>
      <c r="BBY50" s="0"/>
      <c r="BBZ50" s="0"/>
      <c r="BCA50" s="0"/>
      <c r="BCB50" s="0"/>
      <c r="BCC50" s="0"/>
      <c r="BCD50" s="0"/>
      <c r="BCE50" s="0"/>
      <c r="BCF50" s="0"/>
      <c r="BCG50" s="0"/>
      <c r="BCH50" s="0"/>
      <c r="BCI50" s="0"/>
      <c r="BCJ50" s="0"/>
      <c r="BCK50" s="0"/>
      <c r="BCL50" s="0"/>
      <c r="BCM50" s="0"/>
      <c r="BCN50" s="0"/>
      <c r="BCO50" s="0"/>
      <c r="BCP50" s="0"/>
      <c r="BCQ50" s="0"/>
      <c r="BCR50" s="0"/>
      <c r="BCS50" s="0"/>
      <c r="BCT50" s="0"/>
      <c r="BCU50" s="0"/>
      <c r="BCV50" s="0"/>
      <c r="BCW50" s="0"/>
      <c r="BCX50" s="0"/>
      <c r="BCY50" s="0"/>
      <c r="BCZ50" s="0"/>
      <c r="BDA50" s="0"/>
      <c r="BDB50" s="0"/>
      <c r="BDC50" s="0"/>
      <c r="BDD50" s="0"/>
      <c r="BDE50" s="0"/>
      <c r="BDF50" s="0"/>
      <c r="BDG50" s="0"/>
      <c r="BDH50" s="0"/>
      <c r="BDI50" s="0"/>
      <c r="BDJ50" s="0"/>
      <c r="BDK50" s="0"/>
      <c r="BDL50" s="0"/>
      <c r="BDM50" s="0"/>
      <c r="BDN50" s="0"/>
      <c r="BDO50" s="0"/>
      <c r="BDP50" s="0"/>
      <c r="BDQ50" s="0"/>
      <c r="BDR50" s="0"/>
      <c r="BDS50" s="0"/>
      <c r="BDT50" s="0"/>
      <c r="BDU50" s="0"/>
      <c r="BDV50" s="0"/>
      <c r="BDW50" s="0"/>
      <c r="BDX50" s="0"/>
      <c r="BDY50" s="0"/>
      <c r="BDZ50" s="0"/>
      <c r="BEA50" s="0"/>
      <c r="BEB50" s="0"/>
      <c r="BEC50" s="0"/>
      <c r="BED50" s="0"/>
      <c r="BEE50" s="0"/>
      <c r="BEF50" s="0"/>
      <c r="BEG50" s="0"/>
      <c r="BEH50" s="0"/>
      <c r="BEI50" s="0"/>
      <c r="BEJ50" s="0"/>
      <c r="BEK50" s="0"/>
      <c r="BEL50" s="0"/>
      <c r="BEM50" s="0"/>
      <c r="BEN50" s="0"/>
      <c r="BEO50" s="0"/>
      <c r="BEP50" s="0"/>
      <c r="BEQ50" s="0"/>
      <c r="BER50" s="0"/>
      <c r="BES50" s="0"/>
      <c r="BET50" s="0"/>
      <c r="BEU50" s="0"/>
      <c r="BEV50" s="0"/>
      <c r="BEW50" s="0"/>
      <c r="BEX50" s="0"/>
      <c r="BEY50" s="0"/>
      <c r="BEZ50" s="0"/>
      <c r="BFA50" s="0"/>
      <c r="BFB50" s="0"/>
      <c r="BFC50" s="0"/>
      <c r="BFD50" s="0"/>
      <c r="BFE50" s="0"/>
      <c r="BFF50" s="0"/>
      <c r="BFG50" s="0"/>
      <c r="BFH50" s="0"/>
      <c r="BFI50" s="0"/>
      <c r="BFJ50" s="0"/>
      <c r="BFK50" s="0"/>
      <c r="BFL50" s="0"/>
      <c r="BFM50" s="0"/>
      <c r="BFN50" s="0"/>
      <c r="BFO50" s="0"/>
      <c r="BFP50" s="0"/>
      <c r="BFQ50" s="0"/>
      <c r="BFR50" s="0"/>
      <c r="BFS50" s="0"/>
      <c r="BFT50" s="0"/>
      <c r="BFU50" s="0"/>
      <c r="BFV50" s="0"/>
      <c r="BFW50" s="0"/>
      <c r="BFX50" s="0"/>
      <c r="BFY50" s="0"/>
      <c r="BFZ50" s="0"/>
      <c r="BGA50" s="0"/>
      <c r="BGB50" s="0"/>
      <c r="BGC50" s="0"/>
      <c r="BGD50" s="0"/>
      <c r="BGE50" s="0"/>
      <c r="BGF50" s="0"/>
      <c r="BGG50" s="0"/>
      <c r="BGH50" s="0"/>
      <c r="BGI50" s="0"/>
      <c r="BGJ50" s="0"/>
      <c r="BGK50" s="0"/>
      <c r="BGL50" s="0"/>
      <c r="BGM50" s="0"/>
      <c r="BGN50" s="0"/>
      <c r="BGO50" s="0"/>
      <c r="BGP50" s="0"/>
      <c r="BGQ50" s="0"/>
      <c r="BGR50" s="0"/>
      <c r="BGS50" s="0"/>
      <c r="BGT50" s="0"/>
      <c r="BGU50" s="0"/>
      <c r="BGV50" s="0"/>
      <c r="BGW50" s="0"/>
      <c r="BGX50" s="0"/>
      <c r="BGY50" s="0"/>
      <c r="BGZ50" s="0"/>
      <c r="BHA50" s="0"/>
      <c r="BHB50" s="0"/>
      <c r="BHC50" s="0"/>
      <c r="BHD50" s="0"/>
      <c r="BHE50" s="0"/>
      <c r="BHF50" s="0"/>
      <c r="BHG50" s="0"/>
      <c r="BHH50" s="0"/>
      <c r="BHI50" s="0"/>
      <c r="BHJ50" s="0"/>
      <c r="BHK50" s="0"/>
      <c r="BHL50" s="0"/>
      <c r="BHM50" s="0"/>
      <c r="BHN50" s="0"/>
      <c r="BHO50" s="0"/>
      <c r="BHP50" s="0"/>
      <c r="BHQ50" s="0"/>
      <c r="BHR50" s="0"/>
      <c r="BHS50" s="0"/>
      <c r="BHT50" s="0"/>
      <c r="BHU50" s="0"/>
      <c r="BHV50" s="0"/>
      <c r="BHW50" s="0"/>
      <c r="BHX50" s="0"/>
      <c r="BHY50" s="0"/>
      <c r="BHZ50" s="0"/>
      <c r="BIA50" s="0"/>
      <c r="BIB50" s="0"/>
      <c r="BIC50" s="0"/>
      <c r="BID50" s="0"/>
      <c r="BIE50" s="0"/>
      <c r="BIF50" s="0"/>
      <c r="BIG50" s="0"/>
      <c r="BIH50" s="0"/>
      <c r="BII50" s="0"/>
      <c r="BIJ50" s="0"/>
      <c r="BIK50" s="0"/>
      <c r="BIL50" s="0"/>
      <c r="BIM50" s="0"/>
      <c r="BIN50" s="0"/>
      <c r="BIO50" s="0"/>
      <c r="BIP50" s="0"/>
      <c r="BIQ50" s="0"/>
      <c r="BIR50" s="0"/>
      <c r="BIS50" s="0"/>
      <c r="BIT50" s="0"/>
      <c r="BIU50" s="0"/>
      <c r="BIV50" s="0"/>
      <c r="BIW50" s="0"/>
      <c r="BIX50" s="0"/>
      <c r="BIY50" s="0"/>
      <c r="BIZ50" s="0"/>
      <c r="BJA50" s="0"/>
      <c r="BJB50" s="0"/>
      <c r="BJC50" s="0"/>
      <c r="BJD50" s="0"/>
      <c r="BJE50" s="0"/>
      <c r="BJF50" s="0"/>
      <c r="BJG50" s="0"/>
      <c r="BJH50" s="0"/>
      <c r="BJI50" s="0"/>
      <c r="BJJ50" s="0"/>
      <c r="BJK50" s="0"/>
      <c r="BJL50" s="0"/>
      <c r="BJM50" s="0"/>
      <c r="BJN50" s="0"/>
      <c r="BJO50" s="0"/>
      <c r="BJP50" s="0"/>
      <c r="BJQ50" s="0"/>
      <c r="BJR50" s="0"/>
      <c r="BJS50" s="0"/>
      <c r="BJT50" s="0"/>
      <c r="BJU50" s="0"/>
      <c r="BJV50" s="0"/>
      <c r="BJW50" s="0"/>
      <c r="BJX50" s="0"/>
      <c r="BJY50" s="0"/>
      <c r="BJZ50" s="0"/>
      <c r="BKA50" s="0"/>
      <c r="BKB50" s="0"/>
      <c r="BKC50" s="0"/>
      <c r="BKD50" s="0"/>
      <c r="BKE50" s="0"/>
      <c r="BKF50" s="0"/>
      <c r="BKG50" s="0"/>
      <c r="BKH50" s="0"/>
      <c r="BKI50" s="0"/>
      <c r="BKJ50" s="0"/>
      <c r="BKK50" s="0"/>
      <c r="BKL50" s="0"/>
      <c r="BKM50" s="0"/>
      <c r="BKN50" s="0"/>
      <c r="BKO50" s="0"/>
      <c r="BKP50" s="0"/>
      <c r="BKQ50" s="0"/>
      <c r="BKR50" s="0"/>
      <c r="BKS50" s="0"/>
      <c r="BKT50" s="0"/>
      <c r="BKU50" s="0"/>
      <c r="BKV50" s="0"/>
      <c r="BKW50" s="0"/>
      <c r="BKX50" s="0"/>
      <c r="BKY50" s="0"/>
      <c r="BKZ50" s="0"/>
      <c r="BLA50" s="0"/>
      <c r="BLB50" s="0"/>
      <c r="BLC50" s="0"/>
      <c r="BLD50" s="0"/>
      <c r="BLE50" s="0"/>
      <c r="BLF50" s="0"/>
      <c r="BLG50" s="0"/>
      <c r="BLH50" s="0"/>
      <c r="BLI50" s="0"/>
      <c r="BLJ50" s="0"/>
      <c r="BLK50" s="0"/>
      <c r="BLL50" s="0"/>
      <c r="BLM50" s="0"/>
      <c r="BLN50" s="0"/>
      <c r="BLO50" s="0"/>
      <c r="BLP50" s="0"/>
      <c r="BLQ50" s="0"/>
      <c r="BLR50" s="0"/>
      <c r="BLS50" s="0"/>
      <c r="BLT50" s="0"/>
      <c r="BLU50" s="0"/>
      <c r="BLV50" s="0"/>
      <c r="BLW50" s="0"/>
      <c r="BLX50" s="0"/>
      <c r="BLY50" s="0"/>
      <c r="BLZ50" s="0"/>
      <c r="BMA50" s="0"/>
      <c r="BMB50" s="0"/>
      <c r="BMC50" s="0"/>
      <c r="BMD50" s="0"/>
      <c r="BME50" s="0"/>
      <c r="BMF50" s="0"/>
      <c r="BMG50" s="0"/>
      <c r="BMH50" s="0"/>
      <c r="BMI50" s="0"/>
      <c r="BMJ50" s="0"/>
      <c r="BMK50" s="0"/>
      <c r="BML50" s="0"/>
      <c r="BMM50" s="0"/>
      <c r="BMN50" s="0"/>
      <c r="BMO50" s="0"/>
      <c r="BMP50" s="0"/>
      <c r="BMQ50" s="0"/>
      <c r="BMR50" s="0"/>
      <c r="BMS50" s="0"/>
      <c r="BMT50" s="0"/>
      <c r="BMU50" s="0"/>
      <c r="BMV50" s="0"/>
      <c r="BMW50" s="0"/>
      <c r="BMX50" s="0"/>
      <c r="BMY50" s="0"/>
      <c r="BMZ50" s="0"/>
      <c r="BNA50" s="0"/>
      <c r="BNB50" s="0"/>
      <c r="BNC50" s="0"/>
      <c r="BND50" s="0"/>
      <c r="BNE50" s="0"/>
      <c r="BNF50" s="0"/>
      <c r="BNG50" s="0"/>
      <c r="BNH50" s="0"/>
      <c r="BNI50" s="0"/>
      <c r="BNJ50" s="0"/>
      <c r="BNK50" s="0"/>
      <c r="BNL50" s="0"/>
      <c r="BNM50" s="0"/>
      <c r="BNN50" s="0"/>
      <c r="BNO50" s="0"/>
      <c r="BNP50" s="0"/>
      <c r="BNQ50" s="0"/>
      <c r="BNR50" s="0"/>
      <c r="BNS50" s="0"/>
      <c r="BNT50" s="0"/>
      <c r="BNU50" s="0"/>
      <c r="BNV50" s="0"/>
      <c r="BNW50" s="0"/>
      <c r="BNX50" s="0"/>
      <c r="BNY50" s="0"/>
      <c r="BNZ50" s="0"/>
      <c r="BOA50" s="0"/>
      <c r="BOB50" s="0"/>
      <c r="BOC50" s="0"/>
      <c r="BOD50" s="0"/>
      <c r="BOE50" s="0"/>
      <c r="BOF50" s="0"/>
      <c r="BOG50" s="0"/>
      <c r="BOH50" s="0"/>
      <c r="BOI50" s="0"/>
      <c r="BOJ50" s="0"/>
      <c r="BOK50" s="0"/>
      <c r="BOL50" s="0"/>
      <c r="BOM50" s="0"/>
      <c r="BON50" s="0"/>
      <c r="BOO50" s="0"/>
      <c r="BOP50" s="0"/>
      <c r="BOQ50" s="0"/>
      <c r="BOR50" s="0"/>
      <c r="BOS50" s="0"/>
      <c r="BOT50" s="0"/>
      <c r="BOU50" s="0"/>
      <c r="BOV50" s="0"/>
      <c r="BOW50" s="0"/>
      <c r="BOX50" s="0"/>
      <c r="BOY50" s="0"/>
      <c r="BOZ50" s="0"/>
      <c r="BPA50" s="0"/>
      <c r="BPB50" s="0"/>
      <c r="BPC50" s="0"/>
      <c r="BPD50" s="0"/>
      <c r="BPE50" s="0"/>
      <c r="BPF50" s="0"/>
      <c r="BPG50" s="0"/>
      <c r="BPH50" s="0"/>
      <c r="BPI50" s="0"/>
      <c r="BPJ50" s="0"/>
      <c r="BPK50" s="0"/>
      <c r="BPL50" s="0"/>
      <c r="BPM50" s="0"/>
      <c r="BPN50" s="0"/>
      <c r="BPO50" s="0"/>
      <c r="BPP50" s="0"/>
      <c r="BPQ50" s="0"/>
      <c r="BPR50" s="0"/>
      <c r="BPS50" s="0"/>
      <c r="BPT50" s="0"/>
      <c r="BPU50" s="0"/>
      <c r="BPV50" s="0"/>
      <c r="BPW50" s="0"/>
      <c r="BPX50" s="0"/>
      <c r="BPY50" s="0"/>
      <c r="BPZ50" s="0"/>
      <c r="BQA50" s="0"/>
      <c r="BQB50" s="0"/>
      <c r="BQC50" s="0"/>
      <c r="BQD50" s="0"/>
      <c r="BQE50" s="0"/>
      <c r="BQF50" s="0"/>
      <c r="BQG50" s="0"/>
      <c r="BQH50" s="0"/>
      <c r="BQI50" s="0"/>
      <c r="BQJ50" s="0"/>
      <c r="BQK50" s="0"/>
      <c r="BQL50" s="0"/>
      <c r="BQM50" s="0"/>
      <c r="BQN50" s="0"/>
      <c r="BQO50" s="0"/>
      <c r="BQP50" s="0"/>
      <c r="BQQ50" s="0"/>
      <c r="BQR50" s="0"/>
      <c r="BQS50" s="0"/>
      <c r="BQT50" s="0"/>
      <c r="BQU50" s="0"/>
      <c r="BQV50" s="0"/>
      <c r="BQW50" s="0"/>
      <c r="BQX50" s="0"/>
      <c r="BQY50" s="0"/>
      <c r="BQZ50" s="0"/>
      <c r="BRA50" s="0"/>
      <c r="BRB50" s="0"/>
      <c r="BRC50" s="0"/>
      <c r="BRD50" s="0"/>
      <c r="BRE50" s="0"/>
      <c r="BRF50" s="0"/>
      <c r="BRG50" s="0"/>
      <c r="BRH50" s="0"/>
      <c r="BRI50" s="0"/>
      <c r="BRJ50" s="0"/>
      <c r="BRK50" s="0"/>
      <c r="BRL50" s="0"/>
      <c r="BRM50" s="0"/>
      <c r="BRN50" s="0"/>
      <c r="BRO50" s="0"/>
      <c r="BRP50" s="0"/>
      <c r="BRQ50" s="0"/>
      <c r="BRR50" s="0"/>
      <c r="BRS50" s="0"/>
      <c r="BRT50" s="0"/>
      <c r="BRU50" s="0"/>
      <c r="BRV50" s="0"/>
      <c r="BRW50" s="0"/>
      <c r="BRX50" s="0"/>
      <c r="BRY50" s="0"/>
      <c r="BRZ50" s="0"/>
      <c r="BSA50" s="0"/>
      <c r="BSB50" s="0"/>
      <c r="BSC50" s="0"/>
      <c r="BSD50" s="0"/>
      <c r="BSE50" s="0"/>
      <c r="BSF50" s="0"/>
      <c r="BSG50" s="0"/>
      <c r="BSH50" s="0"/>
      <c r="BSI50" s="0"/>
      <c r="BSJ50" s="0"/>
      <c r="BSK50" s="0"/>
      <c r="BSL50" s="0"/>
      <c r="BSM50" s="0"/>
      <c r="BSN50" s="0"/>
      <c r="BSO50" s="0"/>
      <c r="BSP50" s="0"/>
      <c r="BSQ50" s="0"/>
      <c r="BSR50" s="0"/>
      <c r="BSS50" s="0"/>
      <c r="BST50" s="0"/>
      <c r="BSU50" s="0"/>
      <c r="BSV50" s="0"/>
      <c r="BSW50" s="0"/>
      <c r="BSX50" s="0"/>
      <c r="BSY50" s="0"/>
      <c r="BSZ50" s="0"/>
      <c r="BTA50" s="0"/>
      <c r="BTB50" s="0"/>
      <c r="BTC50" s="0"/>
      <c r="BTD50" s="0"/>
      <c r="BTE50" s="0"/>
      <c r="BTF50" s="0"/>
      <c r="BTG50" s="0"/>
      <c r="BTH50" s="0"/>
      <c r="BTI50" s="0"/>
      <c r="BTJ50" s="0"/>
      <c r="BTK50" s="0"/>
      <c r="BTL50" s="0"/>
      <c r="BTM50" s="0"/>
      <c r="BTN50" s="0"/>
      <c r="BTO50" s="0"/>
      <c r="BTP50" s="0"/>
      <c r="BTQ50" s="0"/>
      <c r="BTR50" s="0"/>
      <c r="BTS50" s="0"/>
      <c r="BTT50" s="0"/>
      <c r="BTU50" s="0"/>
      <c r="BTV50" s="0"/>
      <c r="BTW50" s="0"/>
      <c r="BTX50" s="0"/>
      <c r="BTY50" s="0"/>
      <c r="BTZ50" s="0"/>
      <c r="BUA50" s="0"/>
      <c r="BUB50" s="0"/>
      <c r="BUC50" s="0"/>
      <c r="BUD50" s="0"/>
      <c r="BUE50" s="0"/>
      <c r="BUF50" s="0"/>
      <c r="BUG50" s="0"/>
      <c r="BUH50" s="0"/>
      <c r="BUI50" s="0"/>
      <c r="BUJ50" s="0"/>
      <c r="BUK50" s="0"/>
      <c r="BUL50" s="0"/>
      <c r="BUM50" s="0"/>
      <c r="BUN50" s="0"/>
      <c r="BUO50" s="0"/>
      <c r="BUP50" s="0"/>
      <c r="BUQ50" s="0"/>
      <c r="BUR50" s="0"/>
      <c r="BUS50" s="0"/>
      <c r="BUT50" s="0"/>
      <c r="BUU50" s="0"/>
      <c r="BUV50" s="0"/>
      <c r="BUW50" s="0"/>
      <c r="BUX50" s="0"/>
      <c r="BUY50" s="0"/>
      <c r="BUZ50" s="0"/>
      <c r="BVA50" s="0"/>
      <c r="BVB50" s="0"/>
      <c r="BVC50" s="0"/>
      <c r="BVD50" s="0"/>
      <c r="BVE50" s="0"/>
      <c r="BVF50" s="0"/>
      <c r="BVG50" s="0"/>
      <c r="BVH50" s="0"/>
      <c r="BVI50" s="0"/>
      <c r="BVJ50" s="0"/>
      <c r="BVK50" s="0"/>
      <c r="BVL50" s="0"/>
      <c r="BVM50" s="0"/>
      <c r="BVN50" s="0"/>
      <c r="BVO50" s="0"/>
      <c r="BVP50" s="0"/>
      <c r="BVQ50" s="0"/>
      <c r="BVR50" s="0"/>
      <c r="BVS50" s="0"/>
      <c r="BVT50" s="0"/>
      <c r="BVU50" s="0"/>
      <c r="BVV50" s="0"/>
      <c r="BVW50" s="0"/>
      <c r="BVX50" s="0"/>
      <c r="BVY50" s="0"/>
      <c r="BVZ50" s="0"/>
      <c r="BWA50" s="0"/>
      <c r="BWB50" s="0"/>
      <c r="BWC50" s="0"/>
      <c r="BWD50" s="0"/>
      <c r="BWE50" s="0"/>
      <c r="BWF50" s="0"/>
      <c r="BWG50" s="0"/>
      <c r="BWH50" s="0"/>
      <c r="BWI50" s="0"/>
      <c r="BWJ50" s="0"/>
      <c r="BWK50" s="0"/>
      <c r="BWL50" s="0"/>
      <c r="BWM50" s="0"/>
      <c r="BWN50" s="0"/>
      <c r="BWO50" s="0"/>
      <c r="BWP50" s="0"/>
      <c r="BWQ50" s="0"/>
      <c r="BWR50" s="0"/>
      <c r="BWS50" s="0"/>
      <c r="BWT50" s="0"/>
      <c r="BWU50" s="0"/>
      <c r="BWV50" s="0"/>
      <c r="BWW50" s="0"/>
      <c r="BWX50" s="0"/>
      <c r="BWY50" s="0"/>
      <c r="BWZ50" s="0"/>
      <c r="BXA50" s="0"/>
      <c r="BXB50" s="0"/>
      <c r="BXC50" s="0"/>
      <c r="BXD50" s="0"/>
      <c r="BXE50" s="0"/>
      <c r="BXF50" s="0"/>
      <c r="BXG50" s="0"/>
      <c r="BXH50" s="0"/>
      <c r="BXI50" s="0"/>
      <c r="BXJ50" s="0"/>
      <c r="BXK50" s="0"/>
      <c r="BXL50" s="0"/>
      <c r="BXM50" s="0"/>
      <c r="BXN50" s="0"/>
      <c r="BXO50" s="0"/>
      <c r="BXP50" s="0"/>
      <c r="BXQ50" s="0"/>
      <c r="BXR50" s="0"/>
      <c r="BXS50" s="0"/>
      <c r="BXT50" s="0"/>
      <c r="BXU50" s="0"/>
      <c r="BXV50" s="0"/>
      <c r="BXW50" s="0"/>
      <c r="BXX50" s="0"/>
      <c r="BXY50" s="0"/>
      <c r="BXZ50" s="0"/>
      <c r="BYA50" s="0"/>
      <c r="BYB50" s="0"/>
      <c r="BYC50" s="0"/>
      <c r="BYD50" s="0"/>
      <c r="BYE50" s="0"/>
      <c r="BYF50" s="0"/>
      <c r="BYG50" s="0"/>
      <c r="BYH50" s="0"/>
      <c r="BYI50" s="0"/>
      <c r="BYJ50" s="0"/>
      <c r="BYK50" s="0"/>
      <c r="BYL50" s="0"/>
      <c r="BYM50" s="0"/>
      <c r="BYN50" s="0"/>
      <c r="BYO50" s="0"/>
      <c r="BYP50" s="0"/>
      <c r="BYQ50" s="0"/>
      <c r="BYR50" s="0"/>
      <c r="BYS50" s="0"/>
      <c r="BYT50" s="0"/>
      <c r="BYU50" s="0"/>
      <c r="BYV50" s="0"/>
      <c r="BYW50" s="0"/>
      <c r="BYX50" s="0"/>
      <c r="BYY50" s="0"/>
      <c r="BYZ50" s="0"/>
      <c r="BZA50" s="0"/>
      <c r="BZB50" s="0"/>
      <c r="BZC50" s="0"/>
      <c r="BZD50" s="0"/>
      <c r="BZE50" s="0"/>
      <c r="BZF50" s="0"/>
      <c r="BZG50" s="0"/>
      <c r="BZH50" s="0"/>
      <c r="BZI50" s="0"/>
      <c r="BZJ50" s="0"/>
      <c r="BZK50" s="0"/>
      <c r="BZL50" s="0"/>
      <c r="BZM50" s="0"/>
      <c r="BZN50" s="0"/>
      <c r="BZO50" s="0"/>
      <c r="BZP50" s="0"/>
      <c r="BZQ50" s="0"/>
      <c r="BZR50" s="0"/>
      <c r="BZS50" s="0"/>
      <c r="BZT50" s="0"/>
      <c r="BZU50" s="0"/>
      <c r="BZV50" s="0"/>
      <c r="BZW50" s="0"/>
      <c r="BZX50" s="0"/>
      <c r="BZY50" s="0"/>
      <c r="BZZ50" s="0"/>
      <c r="CAA50" s="0"/>
      <c r="CAB50" s="0"/>
      <c r="CAC50" s="0"/>
      <c r="CAD50" s="0"/>
      <c r="CAE50" s="0"/>
      <c r="CAF50" s="0"/>
      <c r="CAG50" s="0"/>
      <c r="CAH50" s="0"/>
      <c r="CAI50" s="0"/>
      <c r="CAJ50" s="0"/>
      <c r="CAK50" s="0"/>
      <c r="CAL50" s="0"/>
      <c r="CAM50" s="0"/>
      <c r="CAN50" s="0"/>
      <c r="CAO50" s="0"/>
      <c r="CAP50" s="0"/>
      <c r="CAQ50" s="0"/>
      <c r="CAR50" s="0"/>
      <c r="CAS50" s="0"/>
      <c r="CAT50" s="0"/>
      <c r="CAU50" s="0"/>
      <c r="CAV50" s="0"/>
      <c r="CAW50" s="0"/>
      <c r="CAX50" s="0"/>
      <c r="CAY50" s="0"/>
      <c r="CAZ50" s="0"/>
      <c r="CBA50" s="0"/>
      <c r="CBB50" s="0"/>
      <c r="CBC50" s="0"/>
      <c r="CBD50" s="0"/>
      <c r="CBE50" s="0"/>
      <c r="CBF50" s="0"/>
      <c r="CBG50" s="0"/>
      <c r="CBH50" s="0"/>
      <c r="CBI50" s="0"/>
      <c r="CBJ50" s="0"/>
      <c r="CBK50" s="0"/>
      <c r="CBL50" s="0"/>
      <c r="CBM50" s="0"/>
      <c r="CBN50" s="0"/>
      <c r="CBO50" s="0"/>
      <c r="CBP50" s="0"/>
      <c r="CBQ50" s="0"/>
      <c r="CBR50" s="0"/>
      <c r="CBS50" s="0"/>
      <c r="CBT50" s="0"/>
      <c r="CBU50" s="0"/>
      <c r="CBV50" s="0"/>
      <c r="CBW50" s="0"/>
      <c r="CBX50" s="0"/>
      <c r="CBY50" s="0"/>
      <c r="CBZ50" s="0"/>
      <c r="CCA50" s="0"/>
      <c r="CCB50" s="0"/>
      <c r="CCC50" s="0"/>
      <c r="CCD50" s="0"/>
      <c r="CCE50" s="0"/>
      <c r="CCF50" s="0"/>
      <c r="CCG50" s="0"/>
      <c r="CCH50" s="0"/>
      <c r="CCI50" s="0"/>
      <c r="CCJ50" s="0"/>
      <c r="CCK50" s="0"/>
      <c r="CCL50" s="0"/>
      <c r="CCM50" s="0"/>
      <c r="CCN50" s="0"/>
      <c r="CCO50" s="0"/>
      <c r="CCP50" s="0"/>
      <c r="CCQ50" s="0"/>
      <c r="CCR50" s="0"/>
      <c r="CCS50" s="0"/>
      <c r="CCT50" s="0"/>
      <c r="CCU50" s="0"/>
      <c r="CCV50" s="0"/>
      <c r="CCW50" s="0"/>
      <c r="CCX50" s="0"/>
      <c r="CCY50" s="0"/>
      <c r="CCZ50" s="0"/>
      <c r="CDA50" s="0"/>
      <c r="CDB50" s="0"/>
      <c r="CDC50" s="0"/>
      <c r="CDD50" s="0"/>
      <c r="CDE50" s="0"/>
      <c r="CDF50" s="0"/>
      <c r="CDG50" s="0"/>
      <c r="CDH50" s="0"/>
      <c r="CDI50" s="0"/>
      <c r="CDJ50" s="0"/>
      <c r="CDK50" s="0"/>
      <c r="CDL50" s="0"/>
      <c r="CDM50" s="0"/>
      <c r="CDN50" s="0"/>
      <c r="CDO50" s="0"/>
      <c r="CDP50" s="0"/>
      <c r="CDQ50" s="0"/>
      <c r="CDR50" s="0"/>
      <c r="CDS50" s="0"/>
      <c r="CDT50" s="0"/>
      <c r="CDU50" s="0"/>
      <c r="CDV50" s="0"/>
      <c r="CDW50" s="0"/>
      <c r="CDX50" s="0"/>
      <c r="CDY50" s="0"/>
      <c r="CDZ50" s="0"/>
      <c r="CEA50" s="0"/>
      <c r="CEB50" s="0"/>
      <c r="CEC50" s="0"/>
      <c r="CED50" s="0"/>
      <c r="CEE50" s="0"/>
      <c r="CEF50" s="0"/>
      <c r="CEG50" s="0"/>
      <c r="CEH50" s="0"/>
      <c r="CEI50" s="0"/>
      <c r="CEJ50" s="0"/>
      <c r="CEK50" s="0"/>
      <c r="CEL50" s="0"/>
      <c r="CEM50" s="0"/>
      <c r="CEN50" s="0"/>
      <c r="CEO50" s="0"/>
      <c r="CEP50" s="0"/>
      <c r="CEQ50" s="0"/>
      <c r="CER50" s="0"/>
      <c r="CES50" s="0"/>
      <c r="CET50" s="0"/>
      <c r="CEU50" s="0"/>
      <c r="CEV50" s="0"/>
      <c r="CEW50" s="0"/>
      <c r="CEX50" s="0"/>
      <c r="CEY50" s="0"/>
      <c r="CEZ50" s="0"/>
      <c r="CFA50" s="0"/>
      <c r="CFB50" s="0"/>
      <c r="CFC50" s="0"/>
      <c r="CFD50" s="0"/>
      <c r="CFE50" s="0"/>
      <c r="CFF50" s="0"/>
      <c r="CFG50" s="0"/>
      <c r="CFH50" s="0"/>
      <c r="CFI50" s="0"/>
      <c r="CFJ50" s="0"/>
      <c r="CFK50" s="0"/>
      <c r="CFL50" s="0"/>
      <c r="CFM50" s="0"/>
      <c r="CFN50" s="0"/>
      <c r="CFO50" s="0"/>
      <c r="CFP50" s="0"/>
      <c r="CFQ50" s="0"/>
      <c r="CFR50" s="0"/>
      <c r="CFS50" s="0"/>
      <c r="CFT50" s="0"/>
      <c r="CFU50" s="0"/>
      <c r="CFV50" s="0"/>
      <c r="CFW50" s="0"/>
      <c r="CFX50" s="0"/>
      <c r="CFY50" s="0"/>
      <c r="CFZ50" s="0"/>
      <c r="CGA50" s="0"/>
      <c r="CGB50" s="0"/>
      <c r="CGC50" s="0"/>
      <c r="CGD50" s="0"/>
      <c r="CGE50" s="0"/>
      <c r="CGF50" s="0"/>
      <c r="CGG50" s="0"/>
      <c r="CGH50" s="0"/>
      <c r="CGI50" s="0"/>
      <c r="CGJ50" s="0"/>
      <c r="CGK50" s="0"/>
      <c r="CGL50" s="0"/>
      <c r="CGM50" s="0"/>
      <c r="CGN50" s="0"/>
      <c r="CGO50" s="0"/>
      <c r="CGP50" s="0"/>
      <c r="CGQ50" s="0"/>
      <c r="CGR50" s="0"/>
      <c r="CGS50" s="0"/>
      <c r="CGT50" s="0"/>
      <c r="CGU50" s="0"/>
      <c r="CGV50" s="0"/>
      <c r="CGW50" s="0"/>
      <c r="CGX50" s="0"/>
      <c r="CGY50" s="0"/>
      <c r="CGZ50" s="0"/>
      <c r="CHA50" s="0"/>
      <c r="CHB50" s="0"/>
      <c r="CHC50" s="0"/>
      <c r="CHD50" s="0"/>
      <c r="CHE50" s="0"/>
      <c r="CHF50" s="0"/>
      <c r="CHG50" s="0"/>
      <c r="CHH50" s="0"/>
      <c r="CHI50" s="0"/>
      <c r="CHJ50" s="0"/>
      <c r="CHK50" s="0"/>
      <c r="CHL50" s="0"/>
      <c r="CHM50" s="0"/>
      <c r="CHN50" s="0"/>
      <c r="CHO50" s="0"/>
      <c r="CHP50" s="0"/>
      <c r="CHQ50" s="0"/>
      <c r="CHR50" s="0"/>
      <c r="CHS50" s="0"/>
      <c r="CHT50" s="0"/>
      <c r="CHU50" s="0"/>
      <c r="CHV50" s="0"/>
      <c r="CHW50" s="0"/>
      <c r="CHX50" s="0"/>
      <c r="CHY50" s="0"/>
      <c r="CHZ50" s="0"/>
      <c r="CIA50" s="0"/>
      <c r="CIB50" s="0"/>
      <c r="CIC50" s="0"/>
      <c r="CID50" s="0"/>
      <c r="CIE50" s="0"/>
      <c r="CIF50" s="0"/>
      <c r="CIG50" s="0"/>
      <c r="CIH50" s="0"/>
      <c r="CII50" s="0"/>
      <c r="CIJ50" s="0"/>
      <c r="CIK50" s="0"/>
      <c r="CIL50" s="0"/>
      <c r="CIM50" s="0"/>
      <c r="CIN50" s="0"/>
      <c r="CIO50" s="0"/>
      <c r="CIP50" s="0"/>
      <c r="CIQ50" s="0"/>
      <c r="CIR50" s="0"/>
      <c r="CIS50" s="0"/>
      <c r="CIT50" s="0"/>
      <c r="CIU50" s="0"/>
      <c r="CIV50" s="0"/>
      <c r="CIW50" s="0"/>
      <c r="CIX50" s="0"/>
      <c r="CIY50" s="0"/>
      <c r="CIZ50" s="0"/>
      <c r="CJA50" s="0"/>
      <c r="CJB50" s="0"/>
      <c r="CJC50" s="0"/>
      <c r="CJD50" s="0"/>
      <c r="CJE50" s="0"/>
      <c r="CJF50" s="0"/>
      <c r="CJG50" s="0"/>
      <c r="CJH50" s="0"/>
      <c r="CJI50" s="0"/>
      <c r="CJJ50" s="0"/>
      <c r="CJK50" s="0"/>
      <c r="CJL50" s="0"/>
      <c r="CJM50" s="0"/>
      <c r="CJN50" s="0"/>
      <c r="CJO50" s="0"/>
      <c r="CJP50" s="0"/>
      <c r="CJQ50" s="0"/>
      <c r="CJR50" s="0"/>
      <c r="CJS50" s="0"/>
      <c r="CJT50" s="0"/>
      <c r="CJU50" s="0"/>
      <c r="CJV50" s="0"/>
      <c r="CJW50" s="0"/>
      <c r="CJX50" s="0"/>
      <c r="CJY50" s="0"/>
      <c r="CJZ50" s="0"/>
      <c r="CKA50" s="0"/>
      <c r="CKB50" s="0"/>
      <c r="CKC50" s="0"/>
      <c r="CKD50" s="0"/>
      <c r="CKE50" s="0"/>
      <c r="CKF50" s="0"/>
      <c r="CKG50" s="0"/>
      <c r="CKH50" s="0"/>
      <c r="CKI50" s="0"/>
      <c r="CKJ50" s="0"/>
      <c r="CKK50" s="0"/>
      <c r="CKL50" s="0"/>
      <c r="CKM50" s="0"/>
      <c r="CKN50" s="0"/>
      <c r="CKO50" s="0"/>
      <c r="CKP50" s="0"/>
      <c r="CKQ50" s="0"/>
      <c r="CKR50" s="0"/>
      <c r="CKS50" s="0"/>
      <c r="CKT50" s="0"/>
      <c r="CKU50" s="0"/>
      <c r="CKV50" s="0"/>
      <c r="CKW50" s="0"/>
      <c r="CKX50" s="0"/>
      <c r="CKY50" s="0"/>
      <c r="CKZ50" s="0"/>
      <c r="CLA50" s="0"/>
      <c r="CLB50" s="0"/>
      <c r="CLC50" s="0"/>
      <c r="CLD50" s="0"/>
      <c r="CLE50" s="0"/>
      <c r="CLF50" s="0"/>
      <c r="CLG50" s="0"/>
      <c r="CLH50" s="0"/>
      <c r="CLI50" s="0"/>
      <c r="CLJ50" s="0"/>
      <c r="CLK50" s="0"/>
      <c r="CLL50" s="0"/>
      <c r="CLM50" s="0"/>
      <c r="CLN50" s="0"/>
      <c r="CLO50" s="0"/>
      <c r="CLP50" s="0"/>
      <c r="CLQ50" s="0"/>
      <c r="CLR50" s="0"/>
      <c r="CLS50" s="0"/>
      <c r="CLT50" s="0"/>
      <c r="CLU50" s="0"/>
      <c r="CLV50" s="0"/>
      <c r="CLW50" s="0"/>
      <c r="CLX50" s="0"/>
      <c r="CLY50" s="0"/>
      <c r="CLZ50" s="0"/>
      <c r="CMA50" s="0"/>
      <c r="CMB50" s="0"/>
      <c r="CMC50" s="0"/>
      <c r="CMD50" s="0"/>
      <c r="CME50" s="0"/>
      <c r="CMF50" s="0"/>
      <c r="CMG50" s="0"/>
      <c r="CMH50" s="0"/>
      <c r="CMI50" s="0"/>
      <c r="CMJ50" s="0"/>
      <c r="CMK50" s="0"/>
      <c r="CML50" s="0"/>
      <c r="CMM50" s="0"/>
      <c r="CMN50" s="0"/>
      <c r="CMO50" s="0"/>
      <c r="CMP50" s="0"/>
      <c r="CMQ50" s="0"/>
      <c r="CMR50" s="0"/>
      <c r="CMS50" s="0"/>
      <c r="CMT50" s="0"/>
      <c r="CMU50" s="0"/>
      <c r="CMV50" s="0"/>
      <c r="CMW50" s="0"/>
      <c r="CMX50" s="0"/>
      <c r="CMY50" s="0"/>
      <c r="CMZ50" s="0"/>
      <c r="CNA50" s="0"/>
      <c r="CNB50" s="0"/>
      <c r="CNC50" s="0"/>
      <c r="CND50" s="0"/>
      <c r="CNE50" s="0"/>
      <c r="CNF50" s="0"/>
      <c r="CNG50" s="0"/>
      <c r="CNH50" s="0"/>
      <c r="CNI50" s="0"/>
      <c r="CNJ50" s="0"/>
      <c r="CNK50" s="0"/>
      <c r="CNL50" s="0"/>
      <c r="CNM50" s="0"/>
      <c r="CNN50" s="0"/>
      <c r="CNO50" s="0"/>
      <c r="CNP50" s="0"/>
      <c r="CNQ50" s="0"/>
      <c r="CNR50" s="0"/>
      <c r="CNS50" s="0"/>
      <c r="CNT50" s="0"/>
      <c r="CNU50" s="0"/>
      <c r="CNV50" s="0"/>
      <c r="CNW50" s="0"/>
      <c r="CNX50" s="0"/>
      <c r="CNY50" s="0"/>
      <c r="CNZ50" s="0"/>
      <c r="COA50" s="0"/>
      <c r="COB50" s="0"/>
      <c r="COC50" s="0"/>
      <c r="COD50" s="0"/>
      <c r="COE50" s="0"/>
      <c r="COF50" s="0"/>
      <c r="COG50" s="0"/>
      <c r="COH50" s="0"/>
      <c r="COI50" s="0"/>
      <c r="COJ50" s="0"/>
      <c r="COK50" s="0"/>
      <c r="COL50" s="0"/>
      <c r="COM50" s="0"/>
      <c r="CON50" s="0"/>
      <c r="COO50" s="0"/>
      <c r="COP50" s="0"/>
      <c r="COQ50" s="0"/>
      <c r="COR50" s="0"/>
      <c r="COS50" s="0"/>
      <c r="COT50" s="0"/>
      <c r="COU50" s="0"/>
      <c r="COV50" s="0"/>
      <c r="COW50" s="0"/>
      <c r="COX50" s="0"/>
      <c r="COY50" s="0"/>
      <c r="COZ50" s="0"/>
      <c r="CPA50" s="0"/>
      <c r="CPB50" s="0"/>
      <c r="CPC50" s="0"/>
      <c r="CPD50" s="0"/>
      <c r="CPE50" s="0"/>
      <c r="CPF50" s="0"/>
      <c r="CPG50" s="0"/>
      <c r="CPH50" s="0"/>
      <c r="CPI50" s="0"/>
      <c r="CPJ50" s="0"/>
      <c r="CPK50" s="0"/>
      <c r="CPL50" s="0"/>
      <c r="CPM50" s="0"/>
      <c r="CPN50" s="0"/>
      <c r="CPO50" s="0"/>
      <c r="CPP50" s="0"/>
      <c r="CPQ50" s="0"/>
      <c r="CPR50" s="0"/>
      <c r="CPS50" s="0"/>
      <c r="CPT50" s="0"/>
      <c r="CPU50" s="0"/>
      <c r="CPV50" s="0"/>
      <c r="CPW50" s="0"/>
      <c r="CPX50" s="0"/>
      <c r="CPY50" s="0"/>
      <c r="CPZ50" s="0"/>
      <c r="CQA50" s="0"/>
      <c r="CQB50" s="0"/>
      <c r="CQC50" s="0"/>
      <c r="CQD50" s="0"/>
      <c r="CQE50" s="0"/>
      <c r="CQF50" s="0"/>
      <c r="CQG50" s="0"/>
      <c r="CQH50" s="0"/>
      <c r="CQI50" s="0"/>
      <c r="CQJ50" s="0"/>
      <c r="CQK50" s="0"/>
      <c r="CQL50" s="0"/>
      <c r="CQM50" s="0"/>
      <c r="CQN50" s="0"/>
      <c r="CQO50" s="0"/>
      <c r="CQP50" s="0"/>
      <c r="CQQ50" s="0"/>
      <c r="CQR50" s="0"/>
      <c r="CQS50" s="0"/>
      <c r="CQT50" s="0"/>
      <c r="CQU50" s="0"/>
      <c r="CQV50" s="0"/>
      <c r="CQW50" s="0"/>
      <c r="CQX50" s="0"/>
      <c r="CQY50" s="0"/>
      <c r="CQZ50" s="0"/>
      <c r="CRA50" s="0"/>
      <c r="CRB50" s="0"/>
      <c r="CRC50" s="0"/>
      <c r="CRD50" s="0"/>
      <c r="CRE50" s="0"/>
      <c r="CRF50" s="0"/>
      <c r="CRG50" s="0"/>
      <c r="CRH50" s="0"/>
      <c r="CRI50" s="0"/>
      <c r="CRJ50" s="0"/>
      <c r="CRK50" s="0"/>
      <c r="CRL50" s="0"/>
      <c r="CRM50" s="0"/>
      <c r="CRN50" s="0"/>
      <c r="CRO50" s="0"/>
      <c r="CRP50" s="0"/>
      <c r="CRQ50" s="0"/>
      <c r="CRR50" s="0"/>
      <c r="CRS50" s="0"/>
      <c r="CRT50" s="0"/>
      <c r="CRU50" s="0"/>
      <c r="CRV50" s="0"/>
      <c r="CRW50" s="0"/>
      <c r="CRX50" s="0"/>
      <c r="CRY50" s="0"/>
      <c r="CRZ50" s="0"/>
      <c r="CSA50" s="0"/>
      <c r="CSB50" s="0"/>
      <c r="CSC50" s="0"/>
      <c r="CSD50" s="0"/>
      <c r="CSE50" s="0"/>
      <c r="CSF50" s="0"/>
      <c r="CSG50" s="0"/>
      <c r="CSH50" s="0"/>
      <c r="CSI50" s="0"/>
      <c r="CSJ50" s="0"/>
      <c r="CSK50" s="0"/>
      <c r="CSL50" s="0"/>
      <c r="CSM50" s="0"/>
      <c r="CSN50" s="0"/>
      <c r="CSO50" s="0"/>
      <c r="CSP50" s="0"/>
      <c r="CSQ50" s="0"/>
      <c r="CSR50" s="0"/>
      <c r="CSS50" s="0"/>
      <c r="CST50" s="0"/>
      <c r="CSU50" s="0"/>
      <c r="CSV50" s="0"/>
      <c r="CSW50" s="0"/>
      <c r="CSX50" s="0"/>
      <c r="CSY50" s="0"/>
      <c r="CSZ50" s="0"/>
      <c r="CTA50" s="0"/>
      <c r="CTB50" s="0"/>
      <c r="CTC50" s="0"/>
      <c r="CTD50" s="0"/>
      <c r="CTE50" s="0"/>
      <c r="CTF50" s="0"/>
      <c r="CTG50" s="0"/>
      <c r="CTH50" s="0"/>
      <c r="CTI50" s="0"/>
      <c r="CTJ50" s="0"/>
      <c r="CTK50" s="0"/>
      <c r="CTL50" s="0"/>
      <c r="CTM50" s="0"/>
      <c r="CTN50" s="0"/>
      <c r="CTO50" s="0"/>
      <c r="CTP50" s="0"/>
      <c r="CTQ50" s="0"/>
      <c r="CTR50" s="0"/>
      <c r="CTS50" s="0"/>
      <c r="CTT50" s="0"/>
      <c r="CTU50" s="0"/>
      <c r="CTV50" s="0"/>
      <c r="CTW50" s="0"/>
      <c r="CTX50" s="0"/>
      <c r="CTY50" s="0"/>
      <c r="CTZ50" s="0"/>
      <c r="CUA50" s="0"/>
      <c r="CUB50" s="0"/>
      <c r="CUC50" s="0"/>
      <c r="CUD50" s="0"/>
      <c r="CUE50" s="0"/>
      <c r="CUF50" s="0"/>
      <c r="CUG50" s="0"/>
      <c r="CUH50" s="0"/>
      <c r="CUI50" s="0"/>
      <c r="CUJ50" s="0"/>
      <c r="CUK50" s="0"/>
      <c r="CUL50" s="0"/>
      <c r="CUM50" s="0"/>
      <c r="CUN50" s="0"/>
      <c r="CUO50" s="0"/>
      <c r="CUP50" s="0"/>
      <c r="CUQ50" s="0"/>
      <c r="CUR50" s="0"/>
      <c r="CUS50" s="0"/>
      <c r="CUT50" s="0"/>
      <c r="CUU50" s="0"/>
      <c r="CUV50" s="0"/>
      <c r="CUW50" s="0"/>
      <c r="CUX50" s="0"/>
      <c r="CUY50" s="0"/>
      <c r="CUZ50" s="0"/>
      <c r="CVA50" s="0"/>
      <c r="CVB50" s="0"/>
      <c r="CVC50" s="0"/>
      <c r="CVD50" s="0"/>
      <c r="CVE50" s="0"/>
      <c r="CVF50" s="0"/>
      <c r="CVG50" s="0"/>
      <c r="CVH50" s="0"/>
      <c r="CVI50" s="0"/>
      <c r="CVJ50" s="0"/>
      <c r="CVK50" s="0"/>
      <c r="CVL50" s="0"/>
      <c r="CVM50" s="0"/>
      <c r="CVN50" s="0"/>
      <c r="CVO50" s="0"/>
      <c r="CVP50" s="0"/>
      <c r="CVQ50" s="0"/>
      <c r="CVR50" s="0"/>
      <c r="CVS50" s="0"/>
      <c r="CVT50" s="0"/>
      <c r="CVU50" s="0"/>
      <c r="CVV50" s="0"/>
      <c r="CVW50" s="0"/>
      <c r="CVX50" s="0"/>
      <c r="CVY50" s="0"/>
      <c r="CVZ50" s="0"/>
      <c r="CWA50" s="0"/>
      <c r="CWB50" s="0"/>
      <c r="CWC50" s="0"/>
      <c r="CWD50" s="0"/>
      <c r="CWE50" s="0"/>
      <c r="CWF50" s="0"/>
      <c r="CWG50" s="0"/>
      <c r="CWH50" s="0"/>
      <c r="CWI50" s="0"/>
      <c r="CWJ50" s="0"/>
      <c r="CWK50" s="0"/>
      <c r="CWL50" s="0"/>
      <c r="CWM50" s="0"/>
      <c r="CWN50" s="0"/>
      <c r="CWO50" s="0"/>
      <c r="CWP50" s="0"/>
      <c r="CWQ50" s="0"/>
      <c r="CWR50" s="0"/>
      <c r="CWS50" s="0"/>
      <c r="CWT50" s="0"/>
      <c r="CWU50" s="0"/>
      <c r="CWV50" s="0"/>
      <c r="CWW50" s="0"/>
      <c r="CWX50" s="0"/>
      <c r="CWY50" s="0"/>
      <c r="CWZ50" s="0"/>
      <c r="CXA50" s="0"/>
      <c r="CXB50" s="0"/>
      <c r="CXC50" s="0"/>
      <c r="CXD50" s="0"/>
      <c r="CXE50" s="0"/>
      <c r="CXF50" s="0"/>
      <c r="CXG50" s="0"/>
      <c r="CXH50" s="0"/>
      <c r="CXI50" s="0"/>
      <c r="CXJ50" s="0"/>
      <c r="CXK50" s="0"/>
      <c r="CXL50" s="0"/>
      <c r="CXM50" s="0"/>
      <c r="CXN50" s="0"/>
      <c r="CXO50" s="0"/>
      <c r="CXP50" s="0"/>
      <c r="CXQ50" s="0"/>
      <c r="CXR50" s="0"/>
      <c r="CXS50" s="0"/>
      <c r="CXT50" s="0"/>
      <c r="CXU50" s="0"/>
      <c r="CXV50" s="0"/>
      <c r="CXW50" s="0"/>
      <c r="CXX50" s="0"/>
      <c r="CXY50" s="0"/>
      <c r="CXZ50" s="0"/>
      <c r="CYA50" s="0"/>
      <c r="CYB50" s="0"/>
      <c r="CYC50" s="0"/>
      <c r="CYD50" s="0"/>
      <c r="CYE50" s="0"/>
      <c r="CYF50" s="0"/>
      <c r="CYG50" s="0"/>
      <c r="CYH50" s="0"/>
      <c r="CYI50" s="0"/>
      <c r="CYJ50" s="0"/>
      <c r="CYK50" s="0"/>
      <c r="CYL50" s="0"/>
      <c r="CYM50" s="0"/>
      <c r="CYN50" s="0"/>
      <c r="CYO50" s="0"/>
      <c r="CYP50" s="0"/>
      <c r="CYQ50" s="0"/>
      <c r="CYR50" s="0"/>
      <c r="CYS50" s="0"/>
      <c r="CYT50" s="0"/>
      <c r="CYU50" s="0"/>
      <c r="CYV50" s="0"/>
      <c r="CYW50" s="0"/>
      <c r="CYX50" s="0"/>
      <c r="CYY50" s="0"/>
      <c r="CYZ50" s="0"/>
      <c r="CZA50" s="0"/>
      <c r="CZB50" s="0"/>
      <c r="CZC50" s="0"/>
      <c r="CZD50" s="0"/>
      <c r="CZE50" s="0"/>
      <c r="CZF50" s="0"/>
      <c r="CZG50" s="0"/>
      <c r="CZH50" s="0"/>
      <c r="CZI50" s="0"/>
      <c r="CZJ50" s="0"/>
      <c r="CZK50" s="0"/>
      <c r="CZL50" s="0"/>
      <c r="CZM50" s="0"/>
      <c r="CZN50" s="0"/>
      <c r="CZO50" s="0"/>
      <c r="CZP50" s="0"/>
      <c r="CZQ50" s="0"/>
      <c r="CZR50" s="0"/>
      <c r="CZS50" s="0"/>
      <c r="CZT50" s="0"/>
      <c r="CZU50" s="0"/>
      <c r="CZV50" s="0"/>
      <c r="CZW50" s="0"/>
      <c r="CZX50" s="0"/>
      <c r="CZY50" s="0"/>
      <c r="CZZ50" s="0"/>
      <c r="DAA50" s="0"/>
      <c r="DAB50" s="0"/>
      <c r="DAC50" s="0"/>
      <c r="DAD50" s="0"/>
      <c r="DAE50" s="0"/>
      <c r="DAF50" s="0"/>
      <c r="DAG50" s="0"/>
      <c r="DAH50" s="0"/>
      <c r="DAI50" s="0"/>
      <c r="DAJ50" s="0"/>
      <c r="DAK50" s="0"/>
      <c r="DAL50" s="0"/>
      <c r="DAM50" s="0"/>
      <c r="DAN50" s="0"/>
      <c r="DAO50" s="0"/>
      <c r="DAP50" s="0"/>
      <c r="DAQ50" s="0"/>
      <c r="DAR50" s="0"/>
      <c r="DAS50" s="0"/>
      <c r="DAT50" s="0"/>
      <c r="DAU50" s="0"/>
      <c r="DAV50" s="0"/>
      <c r="DAW50" s="0"/>
      <c r="DAX50" s="0"/>
      <c r="DAY50" s="0"/>
      <c r="DAZ50" s="0"/>
      <c r="DBA50" s="0"/>
      <c r="DBB50" s="0"/>
      <c r="DBC50" s="0"/>
      <c r="DBD50" s="0"/>
      <c r="DBE50" s="0"/>
      <c r="DBF50" s="0"/>
      <c r="DBG50" s="0"/>
      <c r="DBH50" s="0"/>
      <c r="DBI50" s="0"/>
      <c r="DBJ50" s="0"/>
      <c r="DBK50" s="0"/>
      <c r="DBL50" s="0"/>
      <c r="DBM50" s="0"/>
      <c r="DBN50" s="0"/>
      <c r="DBO50" s="0"/>
      <c r="DBP50" s="0"/>
      <c r="DBQ50" s="0"/>
      <c r="DBR50" s="0"/>
      <c r="DBS50" s="0"/>
      <c r="DBT50" s="0"/>
      <c r="DBU50" s="0"/>
      <c r="DBV50" s="0"/>
      <c r="DBW50" s="0"/>
      <c r="DBX50" s="0"/>
      <c r="DBY50" s="0"/>
      <c r="DBZ50" s="0"/>
      <c r="DCA50" s="0"/>
      <c r="DCB50" s="0"/>
      <c r="DCC50" s="0"/>
      <c r="DCD50" s="0"/>
      <c r="DCE50" s="0"/>
      <c r="DCF50" s="0"/>
      <c r="DCG50" s="0"/>
      <c r="DCH50" s="0"/>
      <c r="DCI50" s="0"/>
      <c r="DCJ50" s="0"/>
      <c r="DCK50" s="0"/>
      <c r="DCL50" s="0"/>
      <c r="DCM50" s="0"/>
      <c r="DCN50" s="0"/>
      <c r="DCO50" s="0"/>
      <c r="DCP50" s="0"/>
      <c r="DCQ50" s="0"/>
      <c r="DCR50" s="0"/>
      <c r="DCS50" s="0"/>
      <c r="DCT50" s="0"/>
      <c r="DCU50" s="0"/>
      <c r="DCV50" s="0"/>
      <c r="DCW50" s="0"/>
      <c r="DCX50" s="0"/>
      <c r="DCY50" s="0"/>
      <c r="DCZ50" s="0"/>
      <c r="DDA50" s="0"/>
      <c r="DDB50" s="0"/>
      <c r="DDC50" s="0"/>
      <c r="DDD50" s="0"/>
      <c r="DDE50" s="0"/>
      <c r="DDF50" s="0"/>
      <c r="DDG50" s="0"/>
      <c r="DDH50" s="0"/>
      <c r="DDI50" s="0"/>
      <c r="DDJ50" s="0"/>
      <c r="DDK50" s="0"/>
      <c r="DDL50" s="0"/>
      <c r="DDM50" s="0"/>
      <c r="DDN50" s="0"/>
      <c r="DDO50" s="0"/>
      <c r="DDP50" s="0"/>
      <c r="DDQ50" s="0"/>
      <c r="DDR50" s="0"/>
      <c r="DDS50" s="0"/>
      <c r="DDT50" s="0"/>
      <c r="DDU50" s="0"/>
      <c r="DDV50" s="0"/>
      <c r="DDW50" s="0"/>
      <c r="DDX50" s="0"/>
      <c r="DDY50" s="0"/>
      <c r="DDZ50" s="0"/>
      <c r="DEA50" s="0"/>
      <c r="DEB50" s="0"/>
      <c r="DEC50" s="0"/>
      <c r="DED50" s="0"/>
      <c r="DEE50" s="0"/>
      <c r="DEF50" s="0"/>
      <c r="DEG50" s="0"/>
      <c r="DEH50" s="0"/>
      <c r="DEI50" s="0"/>
      <c r="DEJ50" s="0"/>
      <c r="DEK50" s="0"/>
      <c r="DEL50" s="0"/>
      <c r="DEM50" s="0"/>
      <c r="DEN50" s="0"/>
      <c r="DEO50" s="0"/>
      <c r="DEP50" s="0"/>
      <c r="DEQ50" s="0"/>
      <c r="DER50" s="0"/>
      <c r="DES50" s="0"/>
      <c r="DET50" s="0"/>
      <c r="DEU50" s="0"/>
      <c r="DEV50" s="0"/>
      <c r="DEW50" s="0"/>
      <c r="DEX50" s="0"/>
      <c r="DEY50" s="0"/>
      <c r="DEZ50" s="0"/>
      <c r="DFA50" s="0"/>
      <c r="DFB50" s="0"/>
      <c r="DFC50" s="0"/>
      <c r="DFD50" s="0"/>
      <c r="DFE50" s="0"/>
      <c r="DFF50" s="0"/>
      <c r="DFG50" s="0"/>
      <c r="DFH50" s="0"/>
      <c r="DFI50" s="0"/>
      <c r="DFJ50" s="0"/>
      <c r="DFK50" s="0"/>
      <c r="DFL50" s="0"/>
      <c r="DFM50" s="0"/>
      <c r="DFN50" s="0"/>
      <c r="DFO50" s="0"/>
      <c r="DFP50" s="0"/>
      <c r="DFQ50" s="0"/>
      <c r="DFR50" s="0"/>
      <c r="DFS50" s="0"/>
      <c r="DFT50" s="0"/>
      <c r="DFU50" s="0"/>
      <c r="DFV50" s="0"/>
      <c r="DFW50" s="0"/>
      <c r="DFX50" s="0"/>
      <c r="DFY50" s="0"/>
      <c r="DFZ50" s="0"/>
      <c r="DGA50" s="0"/>
      <c r="DGB50" s="0"/>
      <c r="DGC50" s="0"/>
      <c r="DGD50" s="0"/>
      <c r="DGE50" s="0"/>
      <c r="DGF50" s="0"/>
      <c r="DGG50" s="0"/>
      <c r="DGH50" s="0"/>
      <c r="DGI50" s="0"/>
      <c r="DGJ50" s="0"/>
      <c r="DGK50" s="0"/>
      <c r="DGL50" s="0"/>
      <c r="DGM50" s="0"/>
      <c r="DGN50" s="0"/>
      <c r="DGO50" s="0"/>
      <c r="DGP50" s="0"/>
      <c r="DGQ50" s="0"/>
      <c r="DGR50" s="0"/>
      <c r="DGS50" s="0"/>
      <c r="DGT50" s="0"/>
      <c r="DGU50" s="0"/>
      <c r="DGV50" s="0"/>
      <c r="DGW50" s="0"/>
      <c r="DGX50" s="0"/>
      <c r="DGY50" s="0"/>
      <c r="DGZ50" s="0"/>
      <c r="DHA50" s="0"/>
      <c r="DHB50" s="0"/>
      <c r="DHC50" s="0"/>
      <c r="DHD50" s="0"/>
      <c r="DHE50" s="0"/>
      <c r="DHF50" s="0"/>
      <c r="DHG50" s="0"/>
      <c r="DHH50" s="0"/>
      <c r="DHI50" s="0"/>
      <c r="DHJ50" s="0"/>
      <c r="DHK50" s="0"/>
      <c r="DHL50" s="0"/>
      <c r="DHM50" s="0"/>
      <c r="DHN50" s="0"/>
      <c r="DHO50" s="0"/>
      <c r="DHP50" s="0"/>
      <c r="DHQ50" s="0"/>
      <c r="DHR50" s="0"/>
      <c r="DHS50" s="0"/>
      <c r="DHT50" s="0"/>
      <c r="DHU50" s="0"/>
      <c r="DHV50" s="0"/>
      <c r="DHW50" s="0"/>
      <c r="DHX50" s="0"/>
      <c r="DHY50" s="0"/>
      <c r="DHZ50" s="0"/>
      <c r="DIA50" s="0"/>
      <c r="DIB50" s="0"/>
      <c r="DIC50" s="0"/>
      <c r="DID50" s="0"/>
      <c r="DIE50" s="0"/>
      <c r="DIF50" s="0"/>
      <c r="DIG50" s="0"/>
      <c r="DIH50" s="0"/>
      <c r="DII50" s="0"/>
      <c r="DIJ50" s="0"/>
      <c r="DIK50" s="0"/>
      <c r="DIL50" s="0"/>
      <c r="DIM50" s="0"/>
      <c r="DIN50" s="0"/>
      <c r="DIO50" s="0"/>
      <c r="DIP50" s="0"/>
      <c r="DIQ50" s="0"/>
      <c r="DIR50" s="0"/>
      <c r="DIS50" s="0"/>
      <c r="DIT50" s="0"/>
      <c r="DIU50" s="0"/>
      <c r="DIV50" s="0"/>
      <c r="DIW50" s="0"/>
      <c r="DIX50" s="0"/>
      <c r="DIY50" s="0"/>
      <c r="DIZ50" s="0"/>
      <c r="DJA50" s="0"/>
      <c r="DJB50" s="0"/>
      <c r="DJC50" s="0"/>
      <c r="DJD50" s="0"/>
      <c r="DJE50" s="0"/>
      <c r="DJF50" s="0"/>
      <c r="DJG50" s="0"/>
      <c r="DJH50" s="0"/>
      <c r="DJI50" s="0"/>
      <c r="DJJ50" s="0"/>
      <c r="DJK50" s="0"/>
      <c r="DJL50" s="0"/>
      <c r="DJM50" s="0"/>
      <c r="DJN50" s="0"/>
      <c r="DJO50" s="0"/>
      <c r="DJP50" s="0"/>
      <c r="DJQ50" s="0"/>
      <c r="DJR50" s="0"/>
      <c r="DJS50" s="0"/>
      <c r="DJT50" s="0"/>
      <c r="DJU50" s="0"/>
      <c r="DJV50" s="0"/>
      <c r="DJW50" s="0"/>
      <c r="DJX50" s="0"/>
      <c r="DJY50" s="0"/>
      <c r="DJZ50" s="0"/>
      <c r="DKA50" s="0"/>
      <c r="DKB50" s="0"/>
      <c r="DKC50" s="0"/>
      <c r="DKD50" s="0"/>
      <c r="DKE50" s="0"/>
      <c r="DKF50" s="0"/>
      <c r="DKG50" s="0"/>
      <c r="DKH50" s="0"/>
      <c r="DKI50" s="0"/>
      <c r="DKJ50" s="0"/>
      <c r="DKK50" s="0"/>
      <c r="DKL50" s="0"/>
      <c r="DKM50" s="0"/>
      <c r="DKN50" s="0"/>
      <c r="DKO50" s="0"/>
      <c r="DKP50" s="0"/>
      <c r="DKQ50" s="0"/>
      <c r="DKR50" s="0"/>
      <c r="DKS50" s="0"/>
      <c r="DKT50" s="0"/>
      <c r="DKU50" s="0"/>
      <c r="DKV50" s="0"/>
      <c r="DKW50" s="0"/>
      <c r="DKX50" s="0"/>
      <c r="DKY50" s="0"/>
      <c r="DKZ50" s="0"/>
      <c r="DLA50" s="0"/>
      <c r="DLB50" s="0"/>
      <c r="DLC50" s="0"/>
      <c r="DLD50" s="0"/>
      <c r="DLE50" s="0"/>
      <c r="DLF50" s="0"/>
      <c r="DLG50" s="0"/>
      <c r="DLH50" s="0"/>
      <c r="DLI50" s="0"/>
      <c r="DLJ50" s="0"/>
      <c r="DLK50" s="0"/>
      <c r="DLL50" s="0"/>
      <c r="DLM50" s="0"/>
      <c r="DLN50" s="0"/>
      <c r="DLO50" s="0"/>
      <c r="DLP50" s="0"/>
      <c r="DLQ50" s="0"/>
      <c r="DLR50" s="0"/>
      <c r="DLS50" s="0"/>
      <c r="DLT50" s="0"/>
      <c r="DLU50" s="0"/>
      <c r="DLV50" s="0"/>
      <c r="DLW50" s="0"/>
      <c r="DLX50" s="0"/>
      <c r="DLY50" s="0"/>
      <c r="DLZ50" s="0"/>
      <c r="DMA50" s="0"/>
      <c r="DMB50" s="0"/>
      <c r="DMC50" s="0"/>
      <c r="DMD50" s="0"/>
      <c r="DME50" s="0"/>
      <c r="DMF50" s="0"/>
      <c r="DMG50" s="0"/>
      <c r="DMH50" s="0"/>
      <c r="DMI50" s="0"/>
      <c r="DMJ50" s="0"/>
      <c r="DMK50" s="0"/>
      <c r="DML50" s="0"/>
      <c r="DMM50" s="0"/>
      <c r="DMN50" s="0"/>
      <c r="DMO50" s="0"/>
      <c r="DMP50" s="0"/>
      <c r="DMQ50" s="0"/>
      <c r="DMR50" s="0"/>
      <c r="DMS50" s="0"/>
      <c r="DMT50" s="0"/>
      <c r="DMU50" s="0"/>
      <c r="DMV50" s="0"/>
      <c r="DMW50" s="0"/>
      <c r="DMX50" s="0"/>
      <c r="DMY50" s="0"/>
      <c r="DMZ50" s="0"/>
      <c r="DNA50" s="0"/>
      <c r="DNB50" s="0"/>
      <c r="DNC50" s="0"/>
      <c r="DND50" s="0"/>
      <c r="DNE50" s="0"/>
      <c r="DNF50" s="0"/>
      <c r="DNG50" s="0"/>
      <c r="DNH50" s="0"/>
      <c r="DNI50" s="0"/>
      <c r="DNJ50" s="0"/>
      <c r="DNK50" s="0"/>
      <c r="DNL50" s="0"/>
      <c r="DNM50" s="0"/>
      <c r="DNN50" s="0"/>
      <c r="DNO50" s="0"/>
      <c r="DNP50" s="0"/>
      <c r="DNQ50" s="0"/>
      <c r="DNR50" s="0"/>
      <c r="DNS50" s="0"/>
      <c r="DNT50" s="0"/>
      <c r="DNU50" s="0"/>
      <c r="DNV50" s="0"/>
      <c r="DNW50" s="0"/>
      <c r="DNX50" s="0"/>
      <c r="DNY50" s="0"/>
      <c r="DNZ50" s="0"/>
      <c r="DOA50" s="0"/>
      <c r="DOB50" s="0"/>
      <c r="DOC50" s="0"/>
      <c r="DOD50" s="0"/>
      <c r="DOE50" s="0"/>
      <c r="DOF50" s="0"/>
      <c r="DOG50" s="0"/>
      <c r="DOH50" s="0"/>
      <c r="DOI50" s="0"/>
      <c r="DOJ50" s="0"/>
      <c r="DOK50" s="0"/>
      <c r="DOL50" s="0"/>
      <c r="DOM50" s="0"/>
      <c r="DON50" s="0"/>
      <c r="DOO50" s="0"/>
      <c r="DOP50" s="0"/>
      <c r="DOQ50" s="0"/>
      <c r="DOR50" s="0"/>
      <c r="DOS50" s="0"/>
      <c r="DOT50" s="0"/>
      <c r="DOU50" s="0"/>
      <c r="DOV50" s="0"/>
      <c r="DOW50" s="0"/>
      <c r="DOX50" s="0"/>
      <c r="DOY50" s="0"/>
      <c r="DOZ50" s="0"/>
      <c r="DPA50" s="0"/>
      <c r="DPB50" s="0"/>
      <c r="DPC50" s="0"/>
      <c r="DPD50" s="0"/>
      <c r="DPE50" s="0"/>
      <c r="DPF50" s="0"/>
      <c r="DPG50" s="0"/>
      <c r="DPH50" s="0"/>
      <c r="DPI50" s="0"/>
      <c r="DPJ50" s="0"/>
      <c r="DPK50" s="0"/>
      <c r="DPL50" s="0"/>
      <c r="DPM50" s="0"/>
      <c r="DPN50" s="0"/>
      <c r="DPO50" s="0"/>
      <c r="DPP50" s="0"/>
      <c r="DPQ50" s="0"/>
      <c r="DPR50" s="0"/>
      <c r="DPS50" s="0"/>
      <c r="DPT50" s="0"/>
      <c r="DPU50" s="0"/>
      <c r="DPV50" s="0"/>
      <c r="DPW50" s="0"/>
      <c r="DPX50" s="0"/>
      <c r="DPY50" s="0"/>
      <c r="DPZ50" s="0"/>
      <c r="DQA50" s="0"/>
      <c r="DQB50" s="0"/>
      <c r="DQC50" s="0"/>
      <c r="DQD50" s="0"/>
      <c r="DQE50" s="0"/>
      <c r="DQF50" s="0"/>
      <c r="DQG50" s="0"/>
      <c r="DQH50" s="0"/>
      <c r="DQI50" s="0"/>
      <c r="DQJ50" s="0"/>
      <c r="DQK50" s="0"/>
      <c r="DQL50" s="0"/>
      <c r="DQM50" s="0"/>
      <c r="DQN50" s="0"/>
      <c r="DQO50" s="0"/>
      <c r="DQP50" s="0"/>
      <c r="DQQ50" s="0"/>
      <c r="DQR50" s="0"/>
      <c r="DQS50" s="0"/>
      <c r="DQT50" s="0"/>
      <c r="DQU50" s="0"/>
      <c r="DQV50" s="0"/>
      <c r="DQW50" s="0"/>
      <c r="DQX50" s="0"/>
      <c r="DQY50" s="0"/>
      <c r="DQZ50" s="0"/>
      <c r="DRA50" s="0"/>
      <c r="DRB50" s="0"/>
      <c r="DRC50" s="0"/>
      <c r="DRD50" s="0"/>
      <c r="DRE50" s="0"/>
      <c r="DRF50" s="0"/>
      <c r="DRG50" s="0"/>
      <c r="DRH50" s="0"/>
      <c r="DRI50" s="0"/>
      <c r="DRJ50" s="0"/>
      <c r="DRK50" s="0"/>
      <c r="DRL50" s="0"/>
      <c r="DRM50" s="0"/>
      <c r="DRN50" s="0"/>
      <c r="DRO50" s="0"/>
      <c r="DRP50" s="0"/>
      <c r="DRQ50" s="0"/>
      <c r="DRR50" s="0"/>
      <c r="DRS50" s="0"/>
      <c r="DRT50" s="0"/>
      <c r="DRU50" s="0"/>
      <c r="DRV50" s="0"/>
      <c r="DRW50" s="0"/>
      <c r="DRX50" s="0"/>
      <c r="DRY50" s="0"/>
      <c r="DRZ50" s="0"/>
      <c r="DSA50" s="0"/>
      <c r="DSB50" s="0"/>
      <c r="DSC50" s="0"/>
      <c r="DSD50" s="0"/>
      <c r="DSE50" s="0"/>
      <c r="DSF50" s="0"/>
      <c r="DSG50" s="0"/>
      <c r="DSH50" s="0"/>
      <c r="DSI50" s="0"/>
      <c r="DSJ50" s="0"/>
      <c r="DSK50" s="0"/>
      <c r="DSL50" s="0"/>
      <c r="DSM50" s="0"/>
      <c r="DSN50" s="0"/>
      <c r="DSO50" s="0"/>
      <c r="DSP50" s="0"/>
      <c r="DSQ50" s="0"/>
      <c r="DSR50" s="0"/>
      <c r="DSS50" s="0"/>
      <c r="DST50" s="0"/>
      <c r="DSU50" s="0"/>
      <c r="DSV50" s="0"/>
      <c r="DSW50" s="0"/>
      <c r="DSX50" s="0"/>
      <c r="DSY50" s="0"/>
      <c r="DSZ50" s="0"/>
      <c r="DTA50" s="0"/>
      <c r="DTB50" s="0"/>
      <c r="DTC50" s="0"/>
      <c r="DTD50" s="0"/>
      <c r="DTE50" s="0"/>
      <c r="DTF50" s="0"/>
      <c r="DTG50" s="0"/>
      <c r="DTH50" s="0"/>
      <c r="DTI50" s="0"/>
      <c r="DTJ50" s="0"/>
      <c r="DTK50" s="0"/>
      <c r="DTL50" s="0"/>
      <c r="DTM50" s="0"/>
      <c r="DTN50" s="0"/>
      <c r="DTO50" s="0"/>
      <c r="DTP50" s="0"/>
      <c r="DTQ50" s="0"/>
      <c r="DTR50" s="0"/>
      <c r="DTS50" s="0"/>
      <c r="DTT50" s="0"/>
      <c r="DTU50" s="0"/>
      <c r="DTV50" s="0"/>
      <c r="DTW50" s="0"/>
      <c r="DTX50" s="0"/>
      <c r="DTY50" s="0"/>
      <c r="DTZ50" s="0"/>
      <c r="DUA50" s="0"/>
      <c r="DUB50" s="0"/>
      <c r="DUC50" s="0"/>
      <c r="DUD50" s="0"/>
      <c r="DUE50" s="0"/>
      <c r="DUF50" s="0"/>
      <c r="DUG50" s="0"/>
      <c r="DUH50" s="0"/>
      <c r="DUI50" s="0"/>
      <c r="DUJ50" s="0"/>
      <c r="DUK50" s="0"/>
      <c r="DUL50" s="0"/>
      <c r="DUM50" s="0"/>
      <c r="DUN50" s="0"/>
      <c r="DUO50" s="0"/>
      <c r="DUP50" s="0"/>
      <c r="DUQ50" s="0"/>
      <c r="DUR50" s="0"/>
      <c r="DUS50" s="0"/>
      <c r="DUT50" s="0"/>
      <c r="DUU50" s="0"/>
      <c r="DUV50" s="0"/>
      <c r="DUW50" s="0"/>
      <c r="DUX50" s="0"/>
      <c r="DUY50" s="0"/>
      <c r="DUZ50" s="0"/>
      <c r="DVA50" s="0"/>
      <c r="DVB50" s="0"/>
      <c r="DVC50" s="0"/>
      <c r="DVD50" s="0"/>
      <c r="DVE50" s="0"/>
      <c r="DVF50" s="0"/>
      <c r="DVG50" s="0"/>
      <c r="DVH50" s="0"/>
      <c r="DVI50" s="0"/>
      <c r="DVJ50" s="0"/>
      <c r="DVK50" s="0"/>
      <c r="DVL50" s="0"/>
      <c r="DVM50" s="0"/>
      <c r="DVN50" s="0"/>
      <c r="DVO50" s="0"/>
      <c r="DVP50" s="0"/>
      <c r="DVQ50" s="0"/>
      <c r="DVR50" s="0"/>
      <c r="DVS50" s="0"/>
      <c r="DVT50" s="0"/>
      <c r="DVU50" s="0"/>
      <c r="DVV50" s="0"/>
      <c r="DVW50" s="0"/>
      <c r="DVX50" s="0"/>
      <c r="DVY50" s="0"/>
      <c r="DVZ50" s="0"/>
      <c r="DWA50" s="0"/>
      <c r="DWB50" s="0"/>
      <c r="DWC50" s="0"/>
      <c r="DWD50" s="0"/>
      <c r="DWE50" s="0"/>
      <c r="DWF50" s="0"/>
      <c r="DWG50" s="0"/>
      <c r="DWH50" s="0"/>
      <c r="DWI50" s="0"/>
      <c r="DWJ50" s="0"/>
      <c r="DWK50" s="0"/>
      <c r="DWL50" s="0"/>
      <c r="DWM50" s="0"/>
      <c r="DWN50" s="0"/>
      <c r="DWO50" s="0"/>
      <c r="DWP50" s="0"/>
      <c r="DWQ50" s="0"/>
      <c r="DWR50" s="0"/>
      <c r="DWS50" s="0"/>
      <c r="DWT50" s="0"/>
      <c r="DWU50" s="0"/>
      <c r="DWV50" s="0"/>
      <c r="DWW50" s="0"/>
      <c r="DWX50" s="0"/>
      <c r="DWY50" s="0"/>
      <c r="DWZ50" s="0"/>
      <c r="DXA50" s="0"/>
      <c r="DXB50" s="0"/>
      <c r="DXC50" s="0"/>
      <c r="DXD50" s="0"/>
      <c r="DXE50" s="0"/>
      <c r="DXF50" s="0"/>
      <c r="DXG50" s="0"/>
      <c r="DXH50" s="0"/>
      <c r="DXI50" s="0"/>
      <c r="DXJ50" s="0"/>
      <c r="DXK50" s="0"/>
      <c r="DXL50" s="0"/>
      <c r="DXM50" s="0"/>
      <c r="DXN50" s="0"/>
      <c r="DXO50" s="0"/>
      <c r="DXP50" s="0"/>
      <c r="DXQ50" s="0"/>
      <c r="DXR50" s="0"/>
      <c r="DXS50" s="0"/>
      <c r="DXT50" s="0"/>
      <c r="DXU50" s="0"/>
      <c r="DXV50" s="0"/>
      <c r="DXW50" s="0"/>
      <c r="DXX50" s="0"/>
      <c r="DXY50" s="0"/>
      <c r="DXZ50" s="0"/>
      <c r="DYA50" s="0"/>
      <c r="DYB50" s="0"/>
      <c r="DYC50" s="0"/>
      <c r="DYD50" s="0"/>
      <c r="DYE50" s="0"/>
      <c r="DYF50" s="0"/>
      <c r="DYG50" s="0"/>
      <c r="DYH50" s="0"/>
      <c r="DYI50" s="0"/>
      <c r="DYJ50" s="0"/>
      <c r="DYK50" s="0"/>
      <c r="DYL50" s="0"/>
      <c r="DYM50" s="0"/>
      <c r="DYN50" s="0"/>
      <c r="DYO50" s="0"/>
      <c r="DYP50" s="0"/>
      <c r="DYQ50" s="0"/>
      <c r="DYR50" s="0"/>
      <c r="DYS50" s="0"/>
      <c r="DYT50" s="0"/>
      <c r="DYU50" s="0"/>
      <c r="DYV50" s="0"/>
      <c r="DYW50" s="0"/>
      <c r="DYX50" s="0"/>
      <c r="DYY50" s="0"/>
      <c r="DYZ50" s="0"/>
      <c r="DZA50" s="0"/>
      <c r="DZB50" s="0"/>
      <c r="DZC50" s="0"/>
      <c r="DZD50" s="0"/>
      <c r="DZE50" s="0"/>
      <c r="DZF50" s="0"/>
      <c r="DZG50" s="0"/>
      <c r="DZH50" s="0"/>
      <c r="DZI50" s="0"/>
      <c r="DZJ50" s="0"/>
      <c r="DZK50" s="0"/>
      <c r="DZL50" s="0"/>
      <c r="DZM50" s="0"/>
      <c r="DZN50" s="0"/>
      <c r="DZO50" s="0"/>
      <c r="DZP50" s="0"/>
      <c r="DZQ50" s="0"/>
      <c r="DZR50" s="0"/>
      <c r="DZS50" s="0"/>
      <c r="DZT50" s="0"/>
      <c r="DZU50" s="0"/>
      <c r="DZV50" s="0"/>
      <c r="DZW50" s="0"/>
      <c r="DZX50" s="0"/>
      <c r="DZY50" s="0"/>
      <c r="DZZ50" s="0"/>
      <c r="EAA50" s="0"/>
      <c r="EAB50" s="0"/>
      <c r="EAC50" s="0"/>
      <c r="EAD50" s="0"/>
      <c r="EAE50" s="0"/>
      <c r="EAF50" s="0"/>
      <c r="EAG50" s="0"/>
      <c r="EAH50" s="0"/>
      <c r="EAI50" s="0"/>
      <c r="EAJ50" s="0"/>
      <c r="EAK50" s="0"/>
      <c r="EAL50" s="0"/>
      <c r="EAM50" s="0"/>
      <c r="EAN50" s="0"/>
      <c r="EAO50" s="0"/>
      <c r="EAP50" s="0"/>
      <c r="EAQ50" s="0"/>
      <c r="EAR50" s="0"/>
      <c r="EAS50" s="0"/>
      <c r="EAT50" s="0"/>
      <c r="EAU50" s="0"/>
      <c r="EAV50" s="0"/>
      <c r="EAW50" s="0"/>
      <c r="EAX50" s="0"/>
      <c r="EAY50" s="0"/>
      <c r="EAZ50" s="0"/>
      <c r="EBA50" s="0"/>
      <c r="EBB50" s="0"/>
      <c r="EBC50" s="0"/>
      <c r="EBD50" s="0"/>
      <c r="EBE50" s="0"/>
      <c r="EBF50" s="0"/>
      <c r="EBG50" s="0"/>
      <c r="EBH50" s="0"/>
      <c r="EBI50" s="0"/>
      <c r="EBJ50" s="0"/>
      <c r="EBK50" s="0"/>
      <c r="EBL50" s="0"/>
      <c r="EBM50" s="0"/>
      <c r="EBN50" s="0"/>
      <c r="EBO50" s="0"/>
      <c r="EBP50" s="0"/>
      <c r="EBQ50" s="0"/>
      <c r="EBR50" s="0"/>
      <c r="EBS50" s="0"/>
      <c r="EBT50" s="0"/>
      <c r="EBU50" s="0"/>
      <c r="EBV50" s="0"/>
      <c r="EBW50" s="0"/>
      <c r="EBX50" s="0"/>
      <c r="EBY50" s="0"/>
      <c r="EBZ50" s="0"/>
      <c r="ECA50" s="0"/>
      <c r="ECB50" s="0"/>
      <c r="ECC50" s="0"/>
      <c r="ECD50" s="0"/>
      <c r="ECE50" s="0"/>
      <c r="ECF50" s="0"/>
      <c r="ECG50" s="0"/>
      <c r="ECH50" s="0"/>
      <c r="ECI50" s="0"/>
      <c r="ECJ50" s="0"/>
      <c r="ECK50" s="0"/>
      <c r="ECL50" s="0"/>
      <c r="ECM50" s="0"/>
      <c r="ECN50" s="0"/>
      <c r="ECO50" s="0"/>
      <c r="ECP50" s="0"/>
      <c r="ECQ50" s="0"/>
      <c r="ECR50" s="0"/>
      <c r="ECS50" s="0"/>
      <c r="ECT50" s="0"/>
      <c r="ECU50" s="0"/>
      <c r="ECV50" s="0"/>
      <c r="ECW50" s="0"/>
      <c r="ECX50" s="0"/>
      <c r="ECY50" s="0"/>
      <c r="ECZ50" s="0"/>
      <c r="EDA50" s="0"/>
      <c r="EDB50" s="0"/>
      <c r="EDC50" s="0"/>
      <c r="EDD50" s="0"/>
      <c r="EDE50" s="0"/>
      <c r="EDF50" s="0"/>
      <c r="EDG50" s="0"/>
      <c r="EDH50" s="0"/>
      <c r="EDI50" s="0"/>
      <c r="EDJ50" s="0"/>
      <c r="EDK50" s="0"/>
      <c r="EDL50" s="0"/>
      <c r="EDM50" s="0"/>
      <c r="EDN50" s="0"/>
      <c r="EDO50" s="0"/>
      <c r="EDP50" s="0"/>
      <c r="EDQ50" s="0"/>
      <c r="EDR50" s="0"/>
      <c r="EDS50" s="0"/>
      <c r="EDT50" s="0"/>
      <c r="EDU50" s="0"/>
      <c r="EDV50" s="0"/>
      <c r="EDW50" s="0"/>
      <c r="EDX50" s="0"/>
      <c r="EDY50" s="0"/>
      <c r="EDZ50" s="0"/>
      <c r="EEA50" s="0"/>
      <c r="EEB50" s="0"/>
      <c r="EEC50" s="0"/>
      <c r="EED50" s="0"/>
      <c r="EEE50" s="0"/>
      <c r="EEF50" s="0"/>
      <c r="EEG50" s="0"/>
      <c r="EEH50" s="0"/>
      <c r="EEI50" s="0"/>
      <c r="EEJ50" s="0"/>
      <c r="EEK50" s="0"/>
      <c r="EEL50" s="0"/>
      <c r="EEM50" s="0"/>
      <c r="EEN50" s="0"/>
      <c r="EEO50" s="0"/>
      <c r="EEP50" s="0"/>
      <c r="EEQ50" s="0"/>
      <c r="EER50" s="0"/>
      <c r="EES50" s="0"/>
      <c r="EET50" s="0"/>
      <c r="EEU50" s="0"/>
      <c r="EEV50" s="0"/>
      <c r="EEW50" s="0"/>
      <c r="EEX50" s="0"/>
      <c r="EEY50" s="0"/>
      <c r="EEZ50" s="0"/>
      <c r="EFA50" s="0"/>
      <c r="EFB50" s="0"/>
      <c r="EFC50" s="0"/>
      <c r="EFD50" s="0"/>
      <c r="EFE50" s="0"/>
      <c r="EFF50" s="0"/>
      <c r="EFG50" s="0"/>
      <c r="EFH50" s="0"/>
      <c r="EFI50" s="0"/>
      <c r="EFJ50" s="0"/>
      <c r="EFK50" s="0"/>
      <c r="EFL50" s="0"/>
      <c r="EFM50" s="0"/>
      <c r="EFN50" s="0"/>
      <c r="EFO50" s="0"/>
      <c r="EFP50" s="0"/>
      <c r="EFQ50" s="0"/>
      <c r="EFR50" s="0"/>
      <c r="EFS50" s="0"/>
      <c r="EFT50" s="0"/>
      <c r="EFU50" s="0"/>
      <c r="EFV50" s="0"/>
      <c r="EFW50" s="0"/>
      <c r="EFX50" s="0"/>
      <c r="EFY50" s="0"/>
      <c r="EFZ50" s="0"/>
      <c r="EGA50" s="0"/>
      <c r="EGB50" s="0"/>
      <c r="EGC50" s="0"/>
      <c r="EGD50" s="0"/>
      <c r="EGE50" s="0"/>
      <c r="EGF50" s="0"/>
      <c r="EGG50" s="0"/>
      <c r="EGH50" s="0"/>
      <c r="EGI50" s="0"/>
      <c r="EGJ50" s="0"/>
      <c r="EGK50" s="0"/>
      <c r="EGL50" s="0"/>
      <c r="EGM50" s="0"/>
      <c r="EGN50" s="0"/>
      <c r="EGO50" s="0"/>
      <c r="EGP50" s="0"/>
      <c r="EGQ50" s="0"/>
      <c r="EGR50" s="0"/>
      <c r="EGS50" s="0"/>
      <c r="EGT50" s="0"/>
      <c r="EGU50" s="0"/>
      <c r="EGV50" s="0"/>
      <c r="EGW50" s="0"/>
      <c r="EGX50" s="0"/>
      <c r="EGY50" s="0"/>
      <c r="EGZ50" s="0"/>
      <c r="EHA50" s="0"/>
      <c r="EHB50" s="0"/>
      <c r="EHC50" s="0"/>
      <c r="EHD50" s="0"/>
      <c r="EHE50" s="0"/>
      <c r="EHF50" s="0"/>
      <c r="EHG50" s="0"/>
      <c r="EHH50" s="0"/>
      <c r="EHI50" s="0"/>
      <c r="EHJ50" s="0"/>
      <c r="EHK50" s="0"/>
      <c r="EHL50" s="0"/>
      <c r="EHM50" s="0"/>
      <c r="EHN50" s="0"/>
      <c r="EHO50" s="0"/>
      <c r="EHP50" s="0"/>
      <c r="EHQ50" s="0"/>
      <c r="EHR50" s="0"/>
      <c r="EHS50" s="0"/>
      <c r="EHT50" s="0"/>
      <c r="EHU50" s="0"/>
      <c r="EHV50" s="0"/>
      <c r="EHW50" s="0"/>
      <c r="EHX50" s="0"/>
      <c r="EHY50" s="0"/>
      <c r="EHZ50" s="0"/>
      <c r="EIA50" s="0"/>
      <c r="EIB50" s="0"/>
      <c r="EIC50" s="0"/>
      <c r="EID50" s="0"/>
      <c r="EIE50" s="0"/>
      <c r="EIF50" s="0"/>
      <c r="EIG50" s="0"/>
      <c r="EIH50" s="0"/>
      <c r="EII50" s="0"/>
      <c r="EIJ50" s="0"/>
      <c r="EIK50" s="0"/>
      <c r="EIL50" s="0"/>
      <c r="EIM50" s="0"/>
      <c r="EIN50" s="0"/>
      <c r="EIO50" s="0"/>
      <c r="EIP50" s="0"/>
      <c r="EIQ50" s="0"/>
      <c r="EIR50" s="0"/>
      <c r="EIS50" s="0"/>
      <c r="EIT50" s="0"/>
      <c r="EIU50" s="0"/>
      <c r="EIV50" s="0"/>
      <c r="EIW50" s="0"/>
      <c r="EIX50" s="0"/>
      <c r="EIY50" s="0"/>
      <c r="EIZ50" s="0"/>
      <c r="EJA50" s="0"/>
      <c r="EJB50" s="0"/>
      <c r="EJC50" s="0"/>
      <c r="EJD50" s="0"/>
      <c r="EJE50" s="0"/>
      <c r="EJF50" s="0"/>
      <c r="EJG50" s="0"/>
      <c r="EJH50" s="0"/>
      <c r="EJI50" s="0"/>
      <c r="EJJ50" s="0"/>
      <c r="EJK50" s="0"/>
      <c r="EJL50" s="0"/>
      <c r="EJM50" s="0"/>
      <c r="EJN50" s="0"/>
      <c r="EJO50" s="0"/>
      <c r="EJP50" s="0"/>
      <c r="EJQ50" s="0"/>
      <c r="EJR50" s="0"/>
      <c r="EJS50" s="0"/>
      <c r="EJT50" s="0"/>
      <c r="EJU50" s="0"/>
      <c r="EJV50" s="0"/>
      <c r="EJW50" s="0"/>
      <c r="EJX50" s="0"/>
      <c r="EJY50" s="0"/>
      <c r="EJZ50" s="0"/>
      <c r="EKA50" s="0"/>
      <c r="EKB50" s="0"/>
      <c r="EKC50" s="0"/>
      <c r="EKD50" s="0"/>
      <c r="EKE50" s="0"/>
      <c r="EKF50" s="0"/>
      <c r="EKG50" s="0"/>
      <c r="EKH50" s="0"/>
      <c r="EKI50" s="0"/>
      <c r="EKJ50" s="0"/>
      <c r="EKK50" s="0"/>
      <c r="EKL50" s="0"/>
      <c r="EKM50" s="0"/>
      <c r="EKN50" s="0"/>
      <c r="EKO50" s="0"/>
      <c r="EKP50" s="0"/>
      <c r="EKQ50" s="0"/>
      <c r="EKR50" s="0"/>
      <c r="EKS50" s="0"/>
      <c r="EKT50" s="0"/>
      <c r="EKU50" s="0"/>
      <c r="EKV50" s="0"/>
      <c r="EKW50" s="0"/>
      <c r="EKX50" s="0"/>
      <c r="EKY50" s="0"/>
      <c r="EKZ50" s="0"/>
      <c r="ELA50" s="0"/>
      <c r="ELB50" s="0"/>
      <c r="ELC50" s="0"/>
      <c r="ELD50" s="0"/>
      <c r="ELE50" s="0"/>
      <c r="ELF50" s="0"/>
      <c r="ELG50" s="0"/>
      <c r="ELH50" s="0"/>
      <c r="ELI50" s="0"/>
      <c r="ELJ50" s="0"/>
      <c r="ELK50" s="0"/>
      <c r="ELL50" s="0"/>
      <c r="ELM50" s="0"/>
      <c r="ELN50" s="0"/>
      <c r="ELO50" s="0"/>
      <c r="ELP50" s="0"/>
      <c r="ELQ50" s="0"/>
      <c r="ELR50" s="0"/>
      <c r="ELS50" s="0"/>
      <c r="ELT50" s="0"/>
      <c r="ELU50" s="0"/>
      <c r="ELV50" s="0"/>
      <c r="ELW50" s="0"/>
      <c r="ELX50" s="0"/>
      <c r="ELY50" s="0"/>
      <c r="ELZ50" s="0"/>
      <c r="EMA50" s="0"/>
      <c r="EMB50" s="0"/>
      <c r="EMC50" s="0"/>
      <c r="EMD50" s="0"/>
      <c r="EME50" s="0"/>
      <c r="EMF50" s="0"/>
      <c r="EMG50" s="0"/>
      <c r="EMH50" s="0"/>
      <c r="EMI50" s="0"/>
      <c r="EMJ50" s="0"/>
      <c r="EMK50" s="0"/>
      <c r="EML50" s="0"/>
      <c r="EMM50" s="0"/>
      <c r="EMN50" s="0"/>
      <c r="EMO50" s="0"/>
      <c r="EMP50" s="0"/>
      <c r="EMQ50" s="0"/>
      <c r="EMR50" s="0"/>
      <c r="EMS50" s="0"/>
      <c r="EMT50" s="0"/>
      <c r="EMU50" s="0"/>
      <c r="EMV50" s="0"/>
      <c r="EMW50" s="0"/>
      <c r="EMX50" s="0"/>
      <c r="EMY50" s="0"/>
      <c r="EMZ50" s="0"/>
      <c r="ENA50" s="0"/>
      <c r="ENB50" s="0"/>
      <c r="ENC50" s="0"/>
      <c r="END50" s="0"/>
      <c r="ENE50" s="0"/>
      <c r="ENF50" s="0"/>
      <c r="ENG50" s="0"/>
      <c r="ENH50" s="0"/>
      <c r="ENI50" s="0"/>
      <c r="ENJ50" s="0"/>
      <c r="ENK50" s="0"/>
      <c r="ENL50" s="0"/>
      <c r="ENM50" s="0"/>
      <c r="ENN50" s="0"/>
      <c r="ENO50" s="0"/>
      <c r="ENP50" s="0"/>
      <c r="ENQ50" s="0"/>
      <c r="ENR50" s="0"/>
      <c r="ENS50" s="0"/>
      <c r="ENT50" s="0"/>
      <c r="ENU50" s="0"/>
      <c r="ENV50" s="0"/>
      <c r="ENW50" s="0"/>
      <c r="ENX50" s="0"/>
      <c r="ENY50" s="0"/>
      <c r="ENZ50" s="0"/>
      <c r="EOA50" s="0"/>
      <c r="EOB50" s="0"/>
      <c r="EOC50" s="0"/>
      <c r="EOD50" s="0"/>
      <c r="EOE50" s="0"/>
      <c r="EOF50" s="0"/>
      <c r="EOG50" s="0"/>
      <c r="EOH50" s="0"/>
      <c r="EOI50" s="0"/>
      <c r="EOJ50" s="0"/>
      <c r="EOK50" s="0"/>
      <c r="EOL50" s="0"/>
      <c r="EOM50" s="0"/>
      <c r="EON50" s="0"/>
      <c r="EOO50" s="0"/>
      <c r="EOP50" s="0"/>
      <c r="EOQ50" s="0"/>
      <c r="EOR50" s="0"/>
      <c r="EOS50" s="0"/>
      <c r="EOT50" s="0"/>
      <c r="EOU50" s="0"/>
      <c r="EOV50" s="0"/>
      <c r="EOW50" s="0"/>
      <c r="EOX50" s="0"/>
      <c r="EOY50" s="0"/>
      <c r="EOZ50" s="0"/>
      <c r="EPA50" s="0"/>
      <c r="EPB50" s="0"/>
      <c r="EPC50" s="0"/>
      <c r="EPD50" s="0"/>
      <c r="EPE50" s="0"/>
      <c r="EPF50" s="0"/>
      <c r="EPG50" s="0"/>
      <c r="EPH50" s="0"/>
      <c r="EPI50" s="0"/>
      <c r="EPJ50" s="0"/>
      <c r="EPK50" s="0"/>
      <c r="EPL50" s="0"/>
      <c r="EPM50" s="0"/>
      <c r="EPN50" s="0"/>
      <c r="EPO50" s="0"/>
      <c r="EPP50" s="0"/>
      <c r="EPQ50" s="0"/>
      <c r="EPR50" s="0"/>
      <c r="EPS50" s="0"/>
      <c r="EPT50" s="0"/>
      <c r="EPU50" s="0"/>
      <c r="EPV50" s="0"/>
      <c r="EPW50" s="0"/>
      <c r="EPX50" s="0"/>
      <c r="EPY50" s="0"/>
      <c r="EPZ50" s="0"/>
      <c r="EQA50" s="0"/>
      <c r="EQB50" s="0"/>
      <c r="EQC50" s="0"/>
      <c r="EQD50" s="0"/>
      <c r="EQE50" s="0"/>
      <c r="EQF50" s="0"/>
      <c r="EQG50" s="0"/>
      <c r="EQH50" s="0"/>
      <c r="EQI50" s="0"/>
      <c r="EQJ50" s="0"/>
      <c r="EQK50" s="0"/>
      <c r="EQL50" s="0"/>
      <c r="EQM50" s="0"/>
      <c r="EQN50" s="0"/>
      <c r="EQO50" s="0"/>
      <c r="EQP50" s="0"/>
      <c r="EQQ50" s="0"/>
      <c r="EQR50" s="0"/>
      <c r="EQS50" s="0"/>
      <c r="EQT50" s="0"/>
      <c r="EQU50" s="0"/>
      <c r="EQV50" s="0"/>
      <c r="EQW50" s="0"/>
      <c r="EQX50" s="0"/>
      <c r="EQY50" s="0"/>
      <c r="EQZ50" s="0"/>
      <c r="ERA50" s="0"/>
      <c r="ERB50" s="0"/>
      <c r="ERC50" s="0"/>
      <c r="ERD50" s="0"/>
      <c r="ERE50" s="0"/>
      <c r="ERF50" s="0"/>
      <c r="ERG50" s="0"/>
      <c r="ERH50" s="0"/>
      <c r="ERI50" s="0"/>
      <c r="ERJ50" s="0"/>
      <c r="ERK50" s="0"/>
      <c r="ERL50" s="0"/>
      <c r="ERM50" s="0"/>
      <c r="ERN50" s="0"/>
      <c r="ERO50" s="0"/>
      <c r="ERP50" s="0"/>
      <c r="ERQ50" s="0"/>
      <c r="ERR50" s="0"/>
      <c r="ERS50" s="0"/>
      <c r="ERT50" s="0"/>
      <c r="ERU50" s="0"/>
      <c r="ERV50" s="0"/>
      <c r="ERW50" s="0"/>
      <c r="ERX50" s="0"/>
      <c r="ERY50" s="0"/>
      <c r="ERZ50" s="0"/>
      <c r="ESA50" s="0"/>
      <c r="ESB50" s="0"/>
      <c r="ESC50" s="0"/>
      <c r="ESD50" s="0"/>
      <c r="ESE50" s="0"/>
      <c r="ESF50" s="0"/>
      <c r="ESG50" s="0"/>
      <c r="ESH50" s="0"/>
      <c r="ESI50" s="0"/>
      <c r="ESJ50" s="0"/>
      <c r="ESK50" s="0"/>
      <c r="ESL50" s="0"/>
      <c r="ESM50" s="0"/>
      <c r="ESN50" s="0"/>
      <c r="ESO50" s="0"/>
      <c r="ESP50" s="0"/>
      <c r="ESQ50" s="0"/>
      <c r="ESR50" s="0"/>
      <c r="ESS50" s="0"/>
      <c r="EST50" s="0"/>
      <c r="ESU50" s="0"/>
      <c r="ESV50" s="0"/>
      <c r="ESW50" s="0"/>
      <c r="ESX50" s="0"/>
      <c r="ESY50" s="0"/>
      <c r="ESZ50" s="0"/>
      <c r="ETA50" s="0"/>
      <c r="ETB50" s="0"/>
      <c r="ETC50" s="0"/>
      <c r="ETD50" s="0"/>
      <c r="ETE50" s="0"/>
      <c r="ETF50" s="0"/>
      <c r="ETG50" s="0"/>
      <c r="ETH50" s="0"/>
      <c r="ETI50" s="0"/>
      <c r="ETJ50" s="0"/>
      <c r="ETK50" s="0"/>
      <c r="ETL50" s="0"/>
      <c r="ETM50" s="0"/>
      <c r="ETN50" s="0"/>
      <c r="ETO50" s="0"/>
      <c r="ETP50" s="0"/>
      <c r="ETQ50" s="0"/>
      <c r="ETR50" s="0"/>
      <c r="ETS50" s="0"/>
      <c r="ETT50" s="0"/>
      <c r="ETU50" s="0"/>
      <c r="ETV50" s="0"/>
      <c r="ETW50" s="0"/>
      <c r="ETX50" s="0"/>
      <c r="ETY50" s="0"/>
      <c r="ETZ50" s="0"/>
      <c r="EUA50" s="0"/>
      <c r="EUB50" s="0"/>
      <c r="EUC50" s="0"/>
      <c r="EUD50" s="0"/>
      <c r="EUE50" s="0"/>
      <c r="EUF50" s="0"/>
      <c r="EUG50" s="0"/>
      <c r="EUH50" s="0"/>
      <c r="EUI50" s="0"/>
      <c r="EUJ50" s="0"/>
      <c r="EUK50" s="0"/>
      <c r="EUL50" s="0"/>
      <c r="EUM50" s="0"/>
      <c r="EUN50" s="0"/>
      <c r="EUO50" s="0"/>
      <c r="EUP50" s="0"/>
      <c r="EUQ50" s="0"/>
      <c r="EUR50" s="0"/>
      <c r="EUS50" s="0"/>
      <c r="EUT50" s="0"/>
      <c r="EUU50" s="0"/>
      <c r="EUV50" s="0"/>
      <c r="EUW50" s="0"/>
      <c r="EUX50" s="0"/>
      <c r="EUY50" s="0"/>
      <c r="EUZ50" s="0"/>
      <c r="EVA50" s="0"/>
      <c r="EVB50" s="0"/>
      <c r="EVC50" s="0"/>
      <c r="EVD50" s="0"/>
      <c r="EVE50" s="0"/>
      <c r="EVF50" s="0"/>
      <c r="EVG50" s="0"/>
      <c r="EVH50" s="0"/>
      <c r="EVI50" s="0"/>
      <c r="EVJ50" s="0"/>
      <c r="EVK50" s="0"/>
      <c r="EVL50" s="0"/>
      <c r="EVM50" s="0"/>
      <c r="EVN50" s="0"/>
      <c r="EVO50" s="0"/>
      <c r="EVP50" s="0"/>
      <c r="EVQ50" s="0"/>
      <c r="EVR50" s="0"/>
      <c r="EVS50" s="0"/>
      <c r="EVT50" s="0"/>
      <c r="EVU50" s="0"/>
      <c r="EVV50" s="0"/>
      <c r="EVW50" s="0"/>
      <c r="EVX50" s="0"/>
      <c r="EVY50" s="0"/>
      <c r="EVZ50" s="0"/>
      <c r="EWA50" s="0"/>
      <c r="EWB50" s="0"/>
      <c r="EWC50" s="0"/>
      <c r="EWD50" s="0"/>
      <c r="EWE50" s="0"/>
      <c r="EWF50" s="0"/>
      <c r="EWG50" s="0"/>
      <c r="EWH50" s="0"/>
      <c r="EWI50" s="0"/>
      <c r="EWJ50" s="0"/>
      <c r="EWK50" s="0"/>
      <c r="EWL50" s="0"/>
      <c r="EWM50" s="0"/>
      <c r="EWN50" s="0"/>
      <c r="EWO50" s="0"/>
      <c r="EWP50" s="0"/>
      <c r="EWQ50" s="0"/>
      <c r="EWR50" s="0"/>
      <c r="EWS50" s="0"/>
      <c r="EWT50" s="0"/>
      <c r="EWU50" s="0"/>
      <c r="EWV50" s="0"/>
      <c r="EWW50" s="0"/>
      <c r="EWX50" s="0"/>
      <c r="EWY50" s="0"/>
      <c r="EWZ50" s="0"/>
      <c r="EXA50" s="0"/>
      <c r="EXB50" s="0"/>
      <c r="EXC50" s="0"/>
      <c r="EXD50" s="0"/>
      <c r="EXE50" s="0"/>
      <c r="EXF50" s="0"/>
      <c r="EXG50" s="0"/>
      <c r="EXH50" s="0"/>
      <c r="EXI50" s="0"/>
      <c r="EXJ50" s="0"/>
      <c r="EXK50" s="0"/>
      <c r="EXL50" s="0"/>
      <c r="EXM50" s="0"/>
      <c r="EXN50" s="0"/>
      <c r="EXO50" s="0"/>
      <c r="EXP50" s="0"/>
      <c r="EXQ50" s="0"/>
      <c r="EXR50" s="0"/>
      <c r="EXS50" s="0"/>
      <c r="EXT50" s="0"/>
      <c r="EXU50" s="0"/>
      <c r="EXV50" s="0"/>
      <c r="EXW50" s="0"/>
      <c r="EXX50" s="0"/>
      <c r="EXY50" s="0"/>
      <c r="EXZ50" s="0"/>
      <c r="EYA50" s="0"/>
      <c r="EYB50" s="0"/>
      <c r="EYC50" s="0"/>
      <c r="EYD50" s="0"/>
      <c r="EYE50" s="0"/>
      <c r="EYF50" s="0"/>
      <c r="EYG50" s="0"/>
      <c r="EYH50" s="0"/>
      <c r="EYI50" s="0"/>
      <c r="EYJ50" s="0"/>
      <c r="EYK50" s="0"/>
      <c r="EYL50" s="0"/>
      <c r="EYM50" s="0"/>
      <c r="EYN50" s="0"/>
      <c r="EYO50" s="0"/>
      <c r="EYP50" s="0"/>
      <c r="EYQ50" s="0"/>
      <c r="EYR50" s="0"/>
      <c r="EYS50" s="0"/>
      <c r="EYT50" s="0"/>
      <c r="EYU50" s="0"/>
      <c r="EYV50" s="0"/>
      <c r="EYW50" s="0"/>
      <c r="EYX50" s="0"/>
      <c r="EYY50" s="0"/>
      <c r="EYZ50" s="0"/>
      <c r="EZA50" s="0"/>
      <c r="EZB50" s="0"/>
      <c r="EZC50" s="0"/>
      <c r="EZD50" s="0"/>
      <c r="EZE50" s="0"/>
      <c r="EZF50" s="0"/>
      <c r="EZG50" s="0"/>
      <c r="EZH50" s="0"/>
      <c r="EZI50" s="0"/>
      <c r="EZJ50" s="0"/>
      <c r="EZK50" s="0"/>
      <c r="EZL50" s="0"/>
      <c r="EZM50" s="0"/>
      <c r="EZN50" s="0"/>
      <c r="EZO50" s="0"/>
      <c r="EZP50" s="0"/>
      <c r="EZQ50" s="0"/>
      <c r="EZR50" s="0"/>
      <c r="EZS50" s="0"/>
      <c r="EZT50" s="0"/>
      <c r="EZU50" s="0"/>
      <c r="EZV50" s="0"/>
      <c r="EZW50" s="0"/>
      <c r="EZX50" s="0"/>
      <c r="EZY50" s="0"/>
      <c r="EZZ50" s="0"/>
      <c r="FAA50" s="0"/>
      <c r="FAB50" s="0"/>
      <c r="FAC50" s="0"/>
      <c r="FAD50" s="0"/>
      <c r="FAE50" s="0"/>
      <c r="FAF50" s="0"/>
      <c r="FAG50" s="0"/>
      <c r="FAH50" s="0"/>
      <c r="FAI50" s="0"/>
      <c r="FAJ50" s="0"/>
      <c r="FAK50" s="0"/>
      <c r="FAL50" s="0"/>
      <c r="FAM50" s="0"/>
      <c r="FAN50" s="0"/>
      <c r="FAO50" s="0"/>
      <c r="FAP50" s="0"/>
      <c r="FAQ50" s="0"/>
      <c r="FAR50" s="0"/>
      <c r="FAS50" s="0"/>
      <c r="FAT50" s="0"/>
      <c r="FAU50" s="0"/>
      <c r="FAV50" s="0"/>
      <c r="FAW50" s="0"/>
      <c r="FAX50" s="0"/>
      <c r="FAY50" s="0"/>
      <c r="FAZ50" s="0"/>
      <c r="FBA50" s="0"/>
      <c r="FBB50" s="0"/>
      <c r="FBC50" s="0"/>
      <c r="FBD50" s="0"/>
      <c r="FBE50" s="0"/>
      <c r="FBF50" s="0"/>
      <c r="FBG50" s="0"/>
      <c r="FBH50" s="0"/>
      <c r="FBI50" s="0"/>
      <c r="FBJ50" s="0"/>
      <c r="FBK50" s="0"/>
      <c r="FBL50" s="0"/>
      <c r="FBM50" s="0"/>
      <c r="FBN50" s="0"/>
      <c r="FBO50" s="0"/>
      <c r="FBP50" s="0"/>
      <c r="FBQ50" s="0"/>
      <c r="FBR50" s="0"/>
      <c r="FBS50" s="0"/>
      <c r="FBT50" s="0"/>
      <c r="FBU50" s="0"/>
      <c r="FBV50" s="0"/>
      <c r="FBW50" s="0"/>
      <c r="FBX50" s="0"/>
      <c r="FBY50" s="0"/>
      <c r="FBZ50" s="0"/>
      <c r="FCA50" s="0"/>
      <c r="FCB50" s="0"/>
      <c r="FCC50" s="0"/>
      <c r="FCD50" s="0"/>
      <c r="FCE50" s="0"/>
      <c r="FCF50" s="0"/>
      <c r="FCG50" s="0"/>
      <c r="FCH50" s="0"/>
      <c r="FCI50" s="0"/>
      <c r="FCJ50" s="0"/>
      <c r="FCK50" s="0"/>
      <c r="FCL50" s="0"/>
      <c r="FCM50" s="0"/>
      <c r="FCN50" s="0"/>
      <c r="FCO50" s="0"/>
      <c r="FCP50" s="0"/>
      <c r="FCQ50" s="0"/>
      <c r="FCR50" s="0"/>
      <c r="FCS50" s="0"/>
      <c r="FCT50" s="0"/>
      <c r="FCU50" s="0"/>
      <c r="FCV50" s="0"/>
      <c r="FCW50" s="0"/>
      <c r="FCX50" s="0"/>
      <c r="FCY50" s="0"/>
      <c r="FCZ50" s="0"/>
      <c r="FDA50" s="0"/>
      <c r="FDB50" s="0"/>
      <c r="FDC50" s="0"/>
      <c r="FDD50" s="0"/>
      <c r="FDE50" s="0"/>
      <c r="FDF50" s="0"/>
      <c r="FDG50" s="0"/>
      <c r="FDH50" s="0"/>
      <c r="FDI50" s="0"/>
      <c r="FDJ50" s="0"/>
      <c r="FDK50" s="0"/>
      <c r="FDL50" s="0"/>
      <c r="FDM50" s="0"/>
      <c r="FDN50" s="0"/>
      <c r="FDO50" s="0"/>
      <c r="FDP50" s="0"/>
      <c r="FDQ50" s="0"/>
      <c r="FDR50" s="0"/>
      <c r="FDS50" s="0"/>
      <c r="FDT50" s="0"/>
      <c r="FDU50" s="0"/>
      <c r="FDV50" s="0"/>
      <c r="FDW50" s="0"/>
      <c r="FDX50" s="0"/>
      <c r="FDY50" s="0"/>
      <c r="FDZ50" s="0"/>
      <c r="FEA50" s="0"/>
      <c r="FEB50" s="0"/>
      <c r="FEC50" s="0"/>
      <c r="FED50" s="0"/>
      <c r="FEE50" s="0"/>
      <c r="FEF50" s="0"/>
      <c r="FEG50" s="0"/>
      <c r="FEH50" s="0"/>
      <c r="FEI50" s="0"/>
      <c r="FEJ50" s="0"/>
      <c r="FEK50" s="0"/>
      <c r="FEL50" s="0"/>
      <c r="FEM50" s="0"/>
      <c r="FEN50" s="0"/>
      <c r="FEO50" s="0"/>
      <c r="FEP50" s="0"/>
      <c r="FEQ50" s="0"/>
      <c r="FER50" s="0"/>
      <c r="FES50" s="0"/>
      <c r="FET50" s="0"/>
      <c r="FEU50" s="0"/>
      <c r="FEV50" s="0"/>
      <c r="FEW50" s="0"/>
      <c r="FEX50" s="0"/>
      <c r="FEY50" s="0"/>
      <c r="FEZ50" s="0"/>
      <c r="FFA50" s="0"/>
      <c r="FFB50" s="0"/>
      <c r="FFC50" s="0"/>
      <c r="FFD50" s="0"/>
      <c r="FFE50" s="0"/>
      <c r="FFF50" s="0"/>
      <c r="FFG50" s="0"/>
      <c r="FFH50" s="0"/>
      <c r="FFI50" s="0"/>
      <c r="FFJ50" s="0"/>
      <c r="FFK50" s="0"/>
      <c r="FFL50" s="0"/>
      <c r="FFM50" s="0"/>
      <c r="FFN50" s="0"/>
      <c r="FFO50" s="0"/>
      <c r="FFP50" s="0"/>
      <c r="FFQ50" s="0"/>
      <c r="FFR50" s="0"/>
      <c r="FFS50" s="0"/>
      <c r="FFT50" s="0"/>
      <c r="FFU50" s="0"/>
      <c r="FFV50" s="0"/>
      <c r="FFW50" s="0"/>
      <c r="FFX50" s="0"/>
      <c r="FFY50" s="0"/>
      <c r="FFZ50" s="0"/>
      <c r="FGA50" s="0"/>
      <c r="FGB50" s="0"/>
      <c r="FGC50" s="0"/>
      <c r="FGD50" s="0"/>
      <c r="FGE50" s="0"/>
      <c r="FGF50" s="0"/>
      <c r="FGG50" s="0"/>
      <c r="FGH50" s="0"/>
      <c r="FGI50" s="0"/>
      <c r="FGJ50" s="0"/>
      <c r="FGK50" s="0"/>
      <c r="FGL50" s="0"/>
      <c r="FGM50" s="0"/>
      <c r="FGN50" s="0"/>
      <c r="FGO50" s="0"/>
      <c r="FGP50" s="0"/>
      <c r="FGQ50" s="0"/>
      <c r="FGR50" s="0"/>
      <c r="FGS50" s="0"/>
      <c r="FGT50" s="0"/>
      <c r="FGU50" s="0"/>
      <c r="FGV50" s="0"/>
      <c r="FGW50" s="0"/>
      <c r="FGX50" s="0"/>
      <c r="FGY50" s="0"/>
      <c r="FGZ50" s="0"/>
      <c r="FHA50" s="0"/>
      <c r="FHB50" s="0"/>
      <c r="FHC50" s="0"/>
      <c r="FHD50" s="0"/>
      <c r="FHE50" s="0"/>
      <c r="FHF50" s="0"/>
      <c r="FHG50" s="0"/>
      <c r="FHH50" s="0"/>
      <c r="FHI50" s="0"/>
      <c r="FHJ50" s="0"/>
      <c r="FHK50" s="0"/>
      <c r="FHL50" s="0"/>
      <c r="FHM50" s="0"/>
      <c r="FHN50" s="0"/>
      <c r="FHO50" s="0"/>
      <c r="FHP50" s="0"/>
      <c r="FHQ50" s="0"/>
      <c r="FHR50" s="0"/>
      <c r="FHS50" s="0"/>
      <c r="FHT50" s="0"/>
      <c r="FHU50" s="0"/>
      <c r="FHV50" s="0"/>
      <c r="FHW50" s="0"/>
      <c r="FHX50" s="0"/>
      <c r="FHY50" s="0"/>
      <c r="FHZ50" s="0"/>
      <c r="FIA50" s="0"/>
      <c r="FIB50" s="0"/>
      <c r="FIC50" s="0"/>
      <c r="FID50" s="0"/>
      <c r="FIE50" s="0"/>
      <c r="FIF50" s="0"/>
      <c r="FIG50" s="0"/>
      <c r="FIH50" s="0"/>
      <c r="FII50" s="0"/>
      <c r="FIJ50" s="0"/>
      <c r="FIK50" s="0"/>
      <c r="FIL50" s="0"/>
      <c r="FIM50" s="0"/>
      <c r="FIN50" s="0"/>
      <c r="FIO50" s="0"/>
      <c r="FIP50" s="0"/>
      <c r="FIQ50" s="0"/>
      <c r="FIR50" s="0"/>
      <c r="FIS50" s="0"/>
      <c r="FIT50" s="0"/>
      <c r="FIU50" s="0"/>
      <c r="FIV50" s="0"/>
      <c r="FIW50" s="0"/>
      <c r="FIX50" s="0"/>
      <c r="FIY50" s="0"/>
      <c r="FIZ50" s="0"/>
      <c r="FJA50" s="0"/>
      <c r="FJB50" s="0"/>
      <c r="FJC50" s="0"/>
      <c r="FJD50" s="0"/>
      <c r="FJE50" s="0"/>
      <c r="FJF50" s="0"/>
      <c r="FJG50" s="0"/>
      <c r="FJH50" s="0"/>
      <c r="FJI50" s="0"/>
      <c r="FJJ50" s="0"/>
      <c r="FJK50" s="0"/>
      <c r="FJL50" s="0"/>
      <c r="FJM50" s="0"/>
      <c r="FJN50" s="0"/>
      <c r="FJO50" s="0"/>
      <c r="FJP50" s="0"/>
      <c r="FJQ50" s="0"/>
      <c r="FJR50" s="0"/>
      <c r="FJS50" s="0"/>
      <c r="FJT50" s="0"/>
      <c r="FJU50" s="0"/>
      <c r="FJV50" s="0"/>
      <c r="FJW50" s="0"/>
      <c r="FJX50" s="0"/>
      <c r="FJY50" s="0"/>
      <c r="FJZ50" s="0"/>
      <c r="FKA50" s="0"/>
      <c r="FKB50" s="0"/>
      <c r="FKC50" s="0"/>
      <c r="FKD50" s="0"/>
      <c r="FKE50" s="0"/>
      <c r="FKF50" s="0"/>
      <c r="FKG50" s="0"/>
      <c r="FKH50" s="0"/>
      <c r="FKI50" s="0"/>
      <c r="FKJ50" s="0"/>
      <c r="FKK50" s="0"/>
      <c r="FKL50" s="0"/>
      <c r="FKM50" s="0"/>
      <c r="FKN50" s="0"/>
      <c r="FKO50" s="0"/>
      <c r="FKP50" s="0"/>
      <c r="FKQ50" s="0"/>
      <c r="FKR50" s="0"/>
      <c r="FKS50" s="0"/>
      <c r="FKT50" s="0"/>
      <c r="FKU50" s="0"/>
      <c r="FKV50" s="0"/>
      <c r="FKW50" s="0"/>
      <c r="FKX50" s="0"/>
      <c r="FKY50" s="0"/>
      <c r="FKZ50" s="0"/>
      <c r="FLA50" s="0"/>
      <c r="FLB50" s="0"/>
      <c r="FLC50" s="0"/>
      <c r="FLD50" s="0"/>
      <c r="FLE50" s="0"/>
      <c r="FLF50" s="0"/>
      <c r="FLG50" s="0"/>
      <c r="FLH50" s="0"/>
      <c r="FLI50" s="0"/>
      <c r="FLJ50" s="0"/>
      <c r="FLK50" s="0"/>
      <c r="FLL50" s="0"/>
      <c r="FLM50" s="0"/>
      <c r="FLN50" s="0"/>
      <c r="FLO50" s="0"/>
      <c r="FLP50" s="0"/>
      <c r="FLQ50" s="0"/>
      <c r="FLR50" s="0"/>
      <c r="FLS50" s="0"/>
      <c r="FLT50" s="0"/>
      <c r="FLU50" s="0"/>
      <c r="FLV50" s="0"/>
      <c r="FLW50" s="0"/>
      <c r="FLX50" s="0"/>
      <c r="FLY50" s="0"/>
      <c r="FLZ50" s="0"/>
      <c r="FMA50" s="0"/>
      <c r="FMB50" s="0"/>
      <c r="FMC50" s="0"/>
      <c r="FMD50" s="0"/>
      <c r="FME50" s="0"/>
      <c r="FMF50" s="0"/>
      <c r="FMG50" s="0"/>
      <c r="FMH50" s="0"/>
      <c r="FMI50" s="0"/>
      <c r="FMJ50" s="0"/>
      <c r="FMK50" s="0"/>
      <c r="FML50" s="0"/>
      <c r="FMM50" s="0"/>
      <c r="FMN50" s="0"/>
      <c r="FMO50" s="0"/>
      <c r="FMP50" s="0"/>
      <c r="FMQ50" s="0"/>
      <c r="FMR50" s="0"/>
      <c r="FMS50" s="0"/>
      <c r="FMT50" s="0"/>
      <c r="FMU50" s="0"/>
      <c r="FMV50" s="0"/>
      <c r="FMW50" s="0"/>
      <c r="FMX50" s="0"/>
      <c r="FMY50" s="0"/>
      <c r="FMZ50" s="0"/>
      <c r="FNA50" s="0"/>
      <c r="FNB50" s="0"/>
      <c r="FNC50" s="0"/>
      <c r="FND50" s="0"/>
      <c r="FNE50" s="0"/>
      <c r="FNF50" s="0"/>
      <c r="FNG50" s="0"/>
      <c r="FNH50" s="0"/>
      <c r="FNI50" s="0"/>
      <c r="FNJ50" s="0"/>
      <c r="FNK50" s="0"/>
      <c r="FNL50" s="0"/>
      <c r="FNM50" s="0"/>
      <c r="FNN50" s="0"/>
      <c r="FNO50" s="0"/>
      <c r="FNP50" s="0"/>
      <c r="FNQ50" s="0"/>
      <c r="FNR50" s="0"/>
      <c r="FNS50" s="0"/>
      <c r="FNT50" s="0"/>
      <c r="FNU50" s="0"/>
      <c r="FNV50" s="0"/>
      <c r="FNW50" s="0"/>
      <c r="FNX50" s="0"/>
      <c r="FNY50" s="0"/>
      <c r="FNZ50" s="0"/>
      <c r="FOA50" s="0"/>
      <c r="FOB50" s="0"/>
      <c r="FOC50" s="0"/>
      <c r="FOD50" s="0"/>
      <c r="FOE50" s="0"/>
      <c r="FOF50" s="0"/>
      <c r="FOG50" s="0"/>
      <c r="FOH50" s="0"/>
      <c r="FOI50" s="0"/>
      <c r="FOJ50" s="0"/>
      <c r="FOK50" s="0"/>
      <c r="FOL50" s="0"/>
      <c r="FOM50" s="0"/>
      <c r="FON50" s="0"/>
      <c r="FOO50" s="0"/>
      <c r="FOP50" s="0"/>
      <c r="FOQ50" s="0"/>
      <c r="FOR50" s="0"/>
      <c r="FOS50" s="0"/>
      <c r="FOT50" s="0"/>
      <c r="FOU50" s="0"/>
      <c r="FOV50" s="0"/>
      <c r="FOW50" s="0"/>
      <c r="FOX50" s="0"/>
      <c r="FOY50" s="0"/>
      <c r="FOZ50" s="0"/>
      <c r="FPA50" s="0"/>
      <c r="FPB50" s="0"/>
      <c r="FPC50" s="0"/>
      <c r="FPD50" s="0"/>
      <c r="FPE50" s="0"/>
      <c r="FPF50" s="0"/>
      <c r="FPG50" s="0"/>
      <c r="FPH50" s="0"/>
      <c r="FPI50" s="0"/>
      <c r="FPJ50" s="0"/>
      <c r="FPK50" s="0"/>
      <c r="FPL50" s="0"/>
      <c r="FPM50" s="0"/>
      <c r="FPN50" s="0"/>
      <c r="FPO50" s="0"/>
      <c r="FPP50" s="0"/>
      <c r="FPQ50" s="0"/>
      <c r="FPR50" s="0"/>
      <c r="FPS50" s="0"/>
      <c r="FPT50" s="0"/>
      <c r="FPU50" s="0"/>
      <c r="FPV50" s="0"/>
      <c r="FPW50" s="0"/>
      <c r="FPX50" s="0"/>
      <c r="FPY50" s="0"/>
      <c r="FPZ50" s="0"/>
      <c r="FQA50" s="0"/>
      <c r="FQB50" s="0"/>
      <c r="FQC50" s="0"/>
      <c r="FQD50" s="0"/>
      <c r="FQE50" s="0"/>
      <c r="FQF50" s="0"/>
      <c r="FQG50" s="0"/>
      <c r="FQH50" s="0"/>
      <c r="FQI50" s="0"/>
      <c r="FQJ50" s="0"/>
      <c r="FQK50" s="0"/>
      <c r="FQL50" s="0"/>
      <c r="FQM50" s="0"/>
      <c r="FQN50" s="0"/>
      <c r="FQO50" s="0"/>
      <c r="FQP50" s="0"/>
      <c r="FQQ50" s="0"/>
      <c r="FQR50" s="0"/>
      <c r="FQS50" s="0"/>
      <c r="FQT50" s="0"/>
      <c r="FQU50" s="0"/>
      <c r="FQV50" s="0"/>
      <c r="FQW50" s="0"/>
      <c r="FQX50" s="0"/>
      <c r="FQY50" s="0"/>
      <c r="FQZ50" s="0"/>
      <c r="FRA50" s="0"/>
      <c r="FRB50" s="0"/>
      <c r="FRC50" s="0"/>
      <c r="FRD50" s="0"/>
      <c r="FRE50" s="0"/>
      <c r="FRF50" s="0"/>
      <c r="FRG50" s="0"/>
      <c r="FRH50" s="0"/>
      <c r="FRI50" s="0"/>
      <c r="FRJ50" s="0"/>
      <c r="FRK50" s="0"/>
      <c r="FRL50" s="0"/>
      <c r="FRM50" s="0"/>
      <c r="FRN50" s="0"/>
      <c r="FRO50" s="0"/>
      <c r="FRP50" s="0"/>
      <c r="FRQ50" s="0"/>
      <c r="FRR50" s="0"/>
      <c r="FRS50" s="0"/>
      <c r="FRT50" s="0"/>
      <c r="FRU50" s="0"/>
      <c r="FRV50" s="0"/>
      <c r="FRW50" s="0"/>
      <c r="FRX50" s="0"/>
      <c r="FRY50" s="0"/>
      <c r="FRZ50" s="0"/>
      <c r="FSA50" s="0"/>
      <c r="FSB50" s="0"/>
      <c r="FSC50" s="0"/>
      <c r="FSD50" s="0"/>
      <c r="FSE50" s="0"/>
      <c r="FSF50" s="0"/>
      <c r="FSG50" s="0"/>
      <c r="FSH50" s="0"/>
      <c r="FSI50" s="0"/>
      <c r="FSJ50" s="0"/>
      <c r="FSK50" s="0"/>
      <c r="FSL50" s="0"/>
      <c r="FSM50" s="0"/>
      <c r="FSN50" s="0"/>
      <c r="FSO50" s="0"/>
      <c r="FSP50" s="0"/>
      <c r="FSQ50" s="0"/>
      <c r="FSR50" s="0"/>
      <c r="FSS50" s="0"/>
      <c r="FST50" s="0"/>
      <c r="FSU50" s="0"/>
      <c r="FSV50" s="0"/>
      <c r="FSW50" s="0"/>
      <c r="FSX50" s="0"/>
      <c r="FSY50" s="0"/>
      <c r="FSZ50" s="0"/>
      <c r="FTA50" s="0"/>
      <c r="FTB50" s="0"/>
      <c r="FTC50" s="0"/>
      <c r="FTD50" s="0"/>
      <c r="FTE50" s="0"/>
      <c r="FTF50" s="0"/>
      <c r="FTG50" s="0"/>
      <c r="FTH50" s="0"/>
      <c r="FTI50" s="0"/>
      <c r="FTJ50" s="0"/>
      <c r="FTK50" s="0"/>
      <c r="FTL50" s="0"/>
      <c r="FTM50" s="0"/>
      <c r="FTN50" s="0"/>
      <c r="FTO50" s="0"/>
      <c r="FTP50" s="0"/>
      <c r="FTQ50" s="0"/>
      <c r="FTR50" s="0"/>
      <c r="FTS50" s="0"/>
      <c r="FTT50" s="0"/>
      <c r="FTU50" s="0"/>
      <c r="FTV50" s="0"/>
      <c r="FTW50" s="0"/>
      <c r="FTX50" s="0"/>
      <c r="FTY50" s="0"/>
      <c r="FTZ50" s="0"/>
      <c r="FUA50" s="0"/>
      <c r="FUB50" s="0"/>
      <c r="FUC50" s="0"/>
      <c r="FUD50" s="0"/>
      <c r="FUE50" s="0"/>
      <c r="FUF50" s="0"/>
      <c r="FUG50" s="0"/>
      <c r="FUH50" s="0"/>
      <c r="FUI50" s="0"/>
      <c r="FUJ50" s="0"/>
      <c r="FUK50" s="0"/>
      <c r="FUL50" s="0"/>
      <c r="FUM50" s="0"/>
      <c r="FUN50" s="0"/>
      <c r="FUO50" s="0"/>
      <c r="FUP50" s="0"/>
      <c r="FUQ50" s="0"/>
      <c r="FUR50" s="0"/>
      <c r="FUS50" s="0"/>
      <c r="FUT50" s="0"/>
      <c r="FUU50" s="0"/>
      <c r="FUV50" s="0"/>
      <c r="FUW50" s="0"/>
      <c r="FUX50" s="0"/>
      <c r="FUY50" s="0"/>
      <c r="FUZ50" s="0"/>
      <c r="FVA50" s="0"/>
      <c r="FVB50" s="0"/>
      <c r="FVC50" s="0"/>
      <c r="FVD50" s="0"/>
      <c r="FVE50" s="0"/>
      <c r="FVF50" s="0"/>
      <c r="FVG50" s="0"/>
      <c r="FVH50" s="0"/>
      <c r="FVI50" s="0"/>
      <c r="FVJ50" s="0"/>
      <c r="FVK50" s="0"/>
      <c r="FVL50" s="0"/>
      <c r="FVM50" s="0"/>
      <c r="FVN50" s="0"/>
      <c r="FVO50" s="0"/>
      <c r="FVP50" s="0"/>
      <c r="FVQ50" s="0"/>
      <c r="FVR50" s="0"/>
      <c r="FVS50" s="0"/>
      <c r="FVT50" s="0"/>
      <c r="FVU50" s="0"/>
      <c r="FVV50" s="0"/>
      <c r="FVW50" s="0"/>
      <c r="FVX50" s="0"/>
      <c r="FVY50" s="0"/>
      <c r="FVZ50" s="0"/>
      <c r="FWA50" s="0"/>
      <c r="FWB50" s="0"/>
      <c r="FWC50" s="0"/>
      <c r="FWD50" s="0"/>
      <c r="FWE50" s="0"/>
      <c r="FWF50" s="0"/>
      <c r="FWG50" s="0"/>
      <c r="FWH50" s="0"/>
      <c r="FWI50" s="0"/>
      <c r="FWJ50" s="0"/>
      <c r="FWK50" s="0"/>
      <c r="FWL50" s="0"/>
      <c r="FWM50" s="0"/>
      <c r="FWN50" s="0"/>
      <c r="FWO50" s="0"/>
      <c r="FWP50" s="0"/>
      <c r="FWQ50" s="0"/>
      <c r="FWR50" s="0"/>
      <c r="FWS50" s="0"/>
      <c r="FWT50" s="0"/>
      <c r="FWU50" s="0"/>
      <c r="FWV50" s="0"/>
      <c r="FWW50" s="0"/>
      <c r="FWX50" s="0"/>
      <c r="FWY50" s="0"/>
      <c r="FWZ50" s="0"/>
      <c r="FXA50" s="0"/>
      <c r="FXB50" s="0"/>
      <c r="FXC50" s="0"/>
      <c r="FXD50" s="0"/>
      <c r="FXE50" s="0"/>
      <c r="FXF50" s="0"/>
      <c r="FXG50" s="0"/>
      <c r="FXH50" s="0"/>
      <c r="FXI50" s="0"/>
      <c r="FXJ50" s="0"/>
      <c r="FXK50" s="0"/>
      <c r="FXL50" s="0"/>
      <c r="FXM50" s="0"/>
      <c r="FXN50" s="0"/>
      <c r="FXO50" s="0"/>
      <c r="FXP50" s="0"/>
      <c r="FXQ50" s="0"/>
      <c r="FXR50" s="0"/>
      <c r="FXS50" s="0"/>
      <c r="FXT50" s="0"/>
      <c r="FXU50" s="0"/>
      <c r="FXV50" s="0"/>
      <c r="FXW50" s="0"/>
      <c r="FXX50" s="0"/>
      <c r="FXY50" s="0"/>
      <c r="FXZ50" s="0"/>
      <c r="FYA50" s="0"/>
      <c r="FYB50" s="0"/>
      <c r="FYC50" s="0"/>
      <c r="FYD50" s="0"/>
      <c r="FYE50" s="0"/>
      <c r="FYF50" s="0"/>
      <c r="FYG50" s="0"/>
      <c r="FYH50" s="0"/>
      <c r="FYI50" s="0"/>
      <c r="FYJ50" s="0"/>
      <c r="FYK50" s="0"/>
      <c r="FYL50" s="0"/>
      <c r="FYM50" s="0"/>
      <c r="FYN50" s="0"/>
      <c r="FYO50" s="0"/>
      <c r="FYP50" s="0"/>
      <c r="FYQ50" s="0"/>
      <c r="FYR50" s="0"/>
      <c r="FYS50" s="0"/>
      <c r="FYT50" s="0"/>
      <c r="FYU50" s="0"/>
      <c r="FYV50" s="0"/>
      <c r="FYW50" s="0"/>
      <c r="FYX50" s="0"/>
      <c r="FYY50" s="0"/>
      <c r="FYZ50" s="0"/>
      <c r="FZA50" s="0"/>
      <c r="FZB50" s="0"/>
      <c r="FZC50" s="0"/>
      <c r="FZD50" s="0"/>
      <c r="FZE50" s="0"/>
      <c r="FZF50" s="0"/>
      <c r="FZG50" s="0"/>
      <c r="FZH50" s="0"/>
      <c r="FZI50" s="0"/>
      <c r="FZJ50" s="0"/>
      <c r="FZK50" s="0"/>
      <c r="FZL50" s="0"/>
      <c r="FZM50" s="0"/>
      <c r="FZN50" s="0"/>
      <c r="FZO50" s="0"/>
      <c r="FZP50" s="0"/>
      <c r="FZQ50" s="0"/>
      <c r="FZR50" s="0"/>
      <c r="FZS50" s="0"/>
      <c r="FZT50" s="0"/>
      <c r="FZU50" s="0"/>
      <c r="FZV50" s="0"/>
      <c r="FZW50" s="0"/>
      <c r="FZX50" s="0"/>
      <c r="FZY50" s="0"/>
      <c r="FZZ50" s="0"/>
      <c r="GAA50" s="0"/>
      <c r="GAB50" s="0"/>
      <c r="GAC50" s="0"/>
      <c r="GAD50" s="0"/>
      <c r="GAE50" s="0"/>
      <c r="GAF50" s="0"/>
      <c r="GAG50" s="0"/>
      <c r="GAH50" s="0"/>
      <c r="GAI50" s="0"/>
      <c r="GAJ50" s="0"/>
      <c r="GAK50" s="0"/>
      <c r="GAL50" s="0"/>
      <c r="GAM50" s="0"/>
      <c r="GAN50" s="0"/>
      <c r="GAO50" s="0"/>
      <c r="GAP50" s="0"/>
      <c r="GAQ50" s="0"/>
      <c r="GAR50" s="0"/>
      <c r="GAS50" s="0"/>
      <c r="GAT50" s="0"/>
      <c r="GAU50" s="0"/>
      <c r="GAV50" s="0"/>
      <c r="GAW50" s="0"/>
      <c r="GAX50" s="0"/>
      <c r="GAY50" s="0"/>
      <c r="GAZ50" s="0"/>
      <c r="GBA50" s="0"/>
      <c r="GBB50" s="0"/>
      <c r="GBC50" s="0"/>
      <c r="GBD50" s="0"/>
      <c r="GBE50" s="0"/>
      <c r="GBF50" s="0"/>
      <c r="GBG50" s="0"/>
      <c r="GBH50" s="0"/>
      <c r="GBI50" s="0"/>
      <c r="GBJ50" s="0"/>
      <c r="GBK50" s="0"/>
      <c r="GBL50" s="0"/>
      <c r="GBM50" s="0"/>
      <c r="GBN50" s="0"/>
      <c r="GBO50" s="0"/>
      <c r="GBP50" s="0"/>
      <c r="GBQ50" s="0"/>
      <c r="GBR50" s="0"/>
      <c r="GBS50" s="0"/>
      <c r="GBT50" s="0"/>
      <c r="GBU50" s="0"/>
      <c r="GBV50" s="0"/>
      <c r="GBW50" s="0"/>
      <c r="GBX50" s="0"/>
      <c r="GBY50" s="0"/>
      <c r="GBZ50" s="0"/>
      <c r="GCA50" s="0"/>
      <c r="GCB50" s="0"/>
      <c r="GCC50" s="0"/>
      <c r="GCD50" s="0"/>
      <c r="GCE50" s="0"/>
      <c r="GCF50" s="0"/>
      <c r="GCG50" s="0"/>
      <c r="GCH50" s="0"/>
      <c r="GCI50" s="0"/>
      <c r="GCJ50" s="0"/>
      <c r="GCK50" s="0"/>
      <c r="GCL50" s="0"/>
      <c r="GCM50" s="0"/>
      <c r="GCN50" s="0"/>
      <c r="GCO50" s="0"/>
      <c r="GCP50" s="0"/>
      <c r="GCQ50" s="0"/>
      <c r="GCR50" s="0"/>
      <c r="GCS50" s="0"/>
      <c r="GCT50" s="0"/>
      <c r="GCU50" s="0"/>
      <c r="GCV50" s="0"/>
      <c r="GCW50" s="0"/>
      <c r="GCX50" s="0"/>
      <c r="GCY50" s="0"/>
      <c r="GCZ50" s="0"/>
      <c r="GDA50" s="0"/>
      <c r="GDB50" s="0"/>
      <c r="GDC50" s="0"/>
      <c r="GDD50" s="0"/>
      <c r="GDE50" s="0"/>
      <c r="GDF50" s="0"/>
      <c r="GDG50" s="0"/>
      <c r="GDH50" s="0"/>
      <c r="GDI50" s="0"/>
      <c r="GDJ50" s="0"/>
      <c r="GDK50" s="0"/>
      <c r="GDL50" s="0"/>
      <c r="GDM50" s="0"/>
      <c r="GDN50" s="0"/>
      <c r="GDO50" s="0"/>
      <c r="GDP50" s="0"/>
      <c r="GDQ50" s="0"/>
      <c r="GDR50" s="0"/>
      <c r="GDS50" s="0"/>
      <c r="GDT50" s="0"/>
      <c r="GDU50" s="0"/>
      <c r="GDV50" s="0"/>
      <c r="GDW50" s="0"/>
      <c r="GDX50" s="0"/>
      <c r="GDY50" s="0"/>
      <c r="GDZ50" s="0"/>
      <c r="GEA50" s="0"/>
      <c r="GEB50" s="0"/>
      <c r="GEC50" s="0"/>
      <c r="GED50" s="0"/>
      <c r="GEE50" s="0"/>
      <c r="GEF50" s="0"/>
      <c r="GEG50" s="0"/>
      <c r="GEH50" s="0"/>
      <c r="GEI50" s="0"/>
      <c r="GEJ50" s="0"/>
      <c r="GEK50" s="0"/>
      <c r="GEL50" s="0"/>
      <c r="GEM50" s="0"/>
      <c r="GEN50" s="0"/>
      <c r="GEO50" s="0"/>
      <c r="GEP50" s="0"/>
      <c r="GEQ50" s="0"/>
      <c r="GER50" s="0"/>
      <c r="GES50" s="0"/>
      <c r="GET50" s="0"/>
      <c r="GEU50" s="0"/>
      <c r="GEV50" s="0"/>
      <c r="GEW50" s="0"/>
      <c r="GEX50" s="0"/>
      <c r="GEY50" s="0"/>
      <c r="GEZ50" s="0"/>
      <c r="GFA50" s="0"/>
      <c r="GFB50" s="0"/>
      <c r="GFC50" s="0"/>
      <c r="GFD50" s="0"/>
      <c r="GFE50" s="0"/>
      <c r="GFF50" s="0"/>
      <c r="GFG50" s="0"/>
      <c r="GFH50" s="0"/>
      <c r="GFI50" s="0"/>
      <c r="GFJ50" s="0"/>
      <c r="GFK50" s="0"/>
      <c r="GFL50" s="0"/>
      <c r="GFM50" s="0"/>
      <c r="GFN50" s="0"/>
      <c r="GFO50" s="0"/>
      <c r="GFP50" s="0"/>
      <c r="GFQ50" s="0"/>
      <c r="GFR50" s="0"/>
      <c r="GFS50" s="0"/>
      <c r="GFT50" s="0"/>
      <c r="GFU50" s="0"/>
      <c r="GFV50" s="0"/>
      <c r="GFW50" s="0"/>
      <c r="GFX50" s="0"/>
      <c r="GFY50" s="0"/>
      <c r="GFZ50" s="0"/>
      <c r="GGA50" s="0"/>
      <c r="GGB50" s="0"/>
      <c r="GGC50" s="0"/>
      <c r="GGD50" s="0"/>
      <c r="GGE50" s="0"/>
      <c r="GGF50" s="0"/>
      <c r="GGG50" s="0"/>
      <c r="GGH50" s="0"/>
      <c r="GGI50" s="0"/>
      <c r="GGJ50" s="0"/>
      <c r="GGK50" s="0"/>
      <c r="GGL50" s="0"/>
      <c r="GGM50" s="0"/>
      <c r="GGN50" s="0"/>
      <c r="GGO50" s="0"/>
      <c r="GGP50" s="0"/>
      <c r="GGQ50" s="0"/>
      <c r="GGR50" s="0"/>
      <c r="GGS50" s="0"/>
      <c r="GGT50" s="0"/>
      <c r="GGU50" s="0"/>
      <c r="GGV50" s="0"/>
      <c r="GGW50" s="0"/>
      <c r="GGX50" s="0"/>
      <c r="GGY50" s="0"/>
      <c r="GGZ50" s="0"/>
      <c r="GHA50" s="0"/>
      <c r="GHB50" s="0"/>
      <c r="GHC50" s="0"/>
      <c r="GHD50" s="0"/>
      <c r="GHE50" s="0"/>
      <c r="GHF50" s="0"/>
      <c r="GHG50" s="0"/>
      <c r="GHH50" s="0"/>
      <c r="GHI50" s="0"/>
      <c r="GHJ50" s="0"/>
      <c r="GHK50" s="0"/>
      <c r="GHL50" s="0"/>
      <c r="GHM50" s="0"/>
      <c r="GHN50" s="0"/>
      <c r="GHO50" s="0"/>
      <c r="GHP50" s="0"/>
      <c r="GHQ50" s="0"/>
      <c r="GHR50" s="0"/>
      <c r="GHS50" s="0"/>
      <c r="GHT50" s="0"/>
      <c r="GHU50" s="0"/>
      <c r="GHV50" s="0"/>
      <c r="GHW50" s="0"/>
      <c r="GHX50" s="0"/>
      <c r="GHY50" s="0"/>
      <c r="GHZ50" s="0"/>
      <c r="GIA50" s="0"/>
      <c r="GIB50" s="0"/>
      <c r="GIC50" s="0"/>
      <c r="GID50" s="0"/>
      <c r="GIE50" s="0"/>
      <c r="GIF50" s="0"/>
      <c r="GIG50" s="0"/>
      <c r="GIH50" s="0"/>
      <c r="GII50" s="0"/>
      <c r="GIJ50" s="0"/>
      <c r="GIK50" s="0"/>
      <c r="GIL50" s="0"/>
      <c r="GIM50" s="0"/>
      <c r="GIN50" s="0"/>
      <c r="GIO50" s="0"/>
      <c r="GIP50" s="0"/>
      <c r="GIQ50" s="0"/>
      <c r="GIR50" s="0"/>
      <c r="GIS50" s="0"/>
      <c r="GIT50" s="0"/>
      <c r="GIU50" s="0"/>
      <c r="GIV50" s="0"/>
      <c r="GIW50" s="0"/>
      <c r="GIX50" s="0"/>
      <c r="GIY50" s="0"/>
      <c r="GIZ50" s="0"/>
      <c r="GJA50" s="0"/>
      <c r="GJB50" s="0"/>
      <c r="GJC50" s="0"/>
      <c r="GJD50" s="0"/>
      <c r="GJE50" s="0"/>
      <c r="GJF50" s="0"/>
      <c r="GJG50" s="0"/>
      <c r="GJH50" s="0"/>
      <c r="GJI50" s="0"/>
      <c r="GJJ50" s="0"/>
      <c r="GJK50" s="0"/>
      <c r="GJL50" s="0"/>
      <c r="GJM50" s="0"/>
      <c r="GJN50" s="0"/>
      <c r="GJO50" s="0"/>
      <c r="GJP50" s="0"/>
      <c r="GJQ50" s="0"/>
      <c r="GJR50" s="0"/>
      <c r="GJS50" s="0"/>
      <c r="GJT50" s="0"/>
      <c r="GJU50" s="0"/>
      <c r="GJV50" s="0"/>
      <c r="GJW50" s="0"/>
      <c r="GJX50" s="0"/>
      <c r="GJY50" s="0"/>
      <c r="GJZ50" s="0"/>
      <c r="GKA50" s="0"/>
      <c r="GKB50" s="0"/>
      <c r="GKC50" s="0"/>
      <c r="GKD50" s="0"/>
      <c r="GKE50" s="0"/>
      <c r="GKF50" s="0"/>
      <c r="GKG50" s="0"/>
      <c r="GKH50" s="0"/>
      <c r="GKI50" s="0"/>
      <c r="GKJ50" s="0"/>
      <c r="GKK50" s="0"/>
      <c r="GKL50" s="0"/>
      <c r="GKM50" s="0"/>
      <c r="GKN50" s="0"/>
      <c r="GKO50" s="0"/>
      <c r="GKP50" s="0"/>
      <c r="GKQ50" s="0"/>
      <c r="GKR50" s="0"/>
      <c r="GKS50" s="0"/>
      <c r="GKT50" s="0"/>
      <c r="GKU50" s="0"/>
      <c r="GKV50" s="0"/>
      <c r="GKW50" s="0"/>
      <c r="GKX50" s="0"/>
      <c r="GKY50" s="0"/>
      <c r="GKZ50" s="0"/>
      <c r="GLA50" s="0"/>
      <c r="GLB50" s="0"/>
      <c r="GLC50" s="0"/>
      <c r="GLD50" s="0"/>
      <c r="GLE50" s="0"/>
      <c r="GLF50" s="0"/>
      <c r="GLG50" s="0"/>
      <c r="GLH50" s="0"/>
      <c r="GLI50" s="0"/>
      <c r="GLJ50" s="0"/>
      <c r="GLK50" s="0"/>
      <c r="GLL50" s="0"/>
      <c r="GLM50" s="0"/>
      <c r="GLN50" s="0"/>
      <c r="GLO50" s="0"/>
      <c r="GLP50" s="0"/>
      <c r="GLQ50" s="0"/>
      <c r="GLR50" s="0"/>
      <c r="GLS50" s="0"/>
      <c r="GLT50" s="0"/>
      <c r="GLU50" s="0"/>
      <c r="GLV50" s="0"/>
      <c r="GLW50" s="0"/>
      <c r="GLX50" s="0"/>
      <c r="GLY50" s="0"/>
      <c r="GLZ50" s="0"/>
      <c r="GMA50" s="0"/>
      <c r="GMB50" s="0"/>
      <c r="GMC50" s="0"/>
      <c r="GMD50" s="0"/>
      <c r="GME50" s="0"/>
      <c r="GMF50" s="0"/>
      <c r="GMG50" s="0"/>
      <c r="GMH50" s="0"/>
      <c r="GMI50" s="0"/>
      <c r="GMJ50" s="0"/>
      <c r="GMK50" s="0"/>
      <c r="GML50" s="0"/>
      <c r="GMM50" s="0"/>
      <c r="GMN50" s="0"/>
      <c r="GMO50" s="0"/>
      <c r="GMP50" s="0"/>
      <c r="GMQ50" s="0"/>
      <c r="GMR50" s="0"/>
      <c r="GMS50" s="0"/>
      <c r="GMT50" s="0"/>
      <c r="GMU50" s="0"/>
      <c r="GMV50" s="0"/>
      <c r="GMW50" s="0"/>
      <c r="GMX50" s="0"/>
      <c r="GMY50" s="0"/>
      <c r="GMZ50" s="0"/>
      <c r="GNA50" s="0"/>
      <c r="GNB50" s="0"/>
      <c r="GNC50" s="0"/>
      <c r="GND50" s="0"/>
      <c r="GNE50" s="0"/>
      <c r="GNF50" s="0"/>
      <c r="GNG50" s="0"/>
      <c r="GNH50" s="0"/>
      <c r="GNI50" s="0"/>
      <c r="GNJ50" s="0"/>
      <c r="GNK50" s="0"/>
      <c r="GNL50" s="0"/>
      <c r="GNM50" s="0"/>
      <c r="GNN50" s="0"/>
      <c r="GNO50" s="0"/>
      <c r="GNP50" s="0"/>
      <c r="GNQ50" s="0"/>
      <c r="GNR50" s="0"/>
      <c r="GNS50" s="0"/>
      <c r="GNT50" s="0"/>
      <c r="GNU50" s="0"/>
      <c r="GNV50" s="0"/>
      <c r="GNW50" s="0"/>
      <c r="GNX50" s="0"/>
      <c r="GNY50" s="0"/>
      <c r="GNZ50" s="0"/>
      <c r="GOA50" s="0"/>
      <c r="GOB50" s="0"/>
      <c r="GOC50" s="0"/>
      <c r="GOD50" s="0"/>
      <c r="GOE50" s="0"/>
      <c r="GOF50" s="0"/>
      <c r="GOG50" s="0"/>
      <c r="GOH50" s="0"/>
      <c r="GOI50" s="0"/>
      <c r="GOJ50" s="0"/>
      <c r="GOK50" s="0"/>
      <c r="GOL50" s="0"/>
      <c r="GOM50" s="0"/>
      <c r="GON50" s="0"/>
      <c r="GOO50" s="0"/>
      <c r="GOP50" s="0"/>
      <c r="GOQ50" s="0"/>
      <c r="GOR50" s="0"/>
      <c r="GOS50" s="0"/>
      <c r="GOT50" s="0"/>
      <c r="GOU50" s="0"/>
      <c r="GOV50" s="0"/>
      <c r="GOW50" s="0"/>
      <c r="GOX50" s="0"/>
      <c r="GOY50" s="0"/>
      <c r="GOZ50" s="0"/>
      <c r="GPA50" s="0"/>
      <c r="GPB50" s="0"/>
      <c r="GPC50" s="0"/>
      <c r="GPD50" s="0"/>
      <c r="GPE50" s="0"/>
      <c r="GPF50" s="0"/>
      <c r="GPG50" s="0"/>
      <c r="GPH50" s="0"/>
      <c r="GPI50" s="0"/>
      <c r="GPJ50" s="0"/>
      <c r="GPK50" s="0"/>
      <c r="GPL50" s="0"/>
      <c r="GPM50" s="0"/>
      <c r="GPN50" s="0"/>
      <c r="GPO50" s="0"/>
      <c r="GPP50" s="0"/>
      <c r="GPQ50" s="0"/>
      <c r="GPR50" s="0"/>
      <c r="GPS50" s="0"/>
      <c r="GPT50" s="0"/>
      <c r="GPU50" s="0"/>
      <c r="GPV50" s="0"/>
      <c r="GPW50" s="0"/>
      <c r="GPX50" s="0"/>
      <c r="GPY50" s="0"/>
      <c r="GPZ50" s="0"/>
      <c r="GQA50" s="0"/>
      <c r="GQB50" s="0"/>
      <c r="GQC50" s="0"/>
      <c r="GQD50" s="0"/>
      <c r="GQE50" s="0"/>
      <c r="GQF50" s="0"/>
      <c r="GQG50" s="0"/>
      <c r="GQH50" s="0"/>
      <c r="GQI50" s="0"/>
      <c r="GQJ50" s="0"/>
      <c r="GQK50" s="0"/>
      <c r="GQL50" s="0"/>
      <c r="GQM50" s="0"/>
      <c r="GQN50" s="0"/>
      <c r="GQO50" s="0"/>
      <c r="GQP50" s="0"/>
      <c r="GQQ50" s="0"/>
      <c r="GQR50" s="0"/>
      <c r="GQS50" s="0"/>
      <c r="GQT50" s="0"/>
      <c r="GQU50" s="0"/>
      <c r="GQV50" s="0"/>
      <c r="GQW50" s="0"/>
      <c r="GQX50" s="0"/>
      <c r="GQY50" s="0"/>
      <c r="GQZ50" s="0"/>
      <c r="GRA50" s="0"/>
      <c r="GRB50" s="0"/>
      <c r="GRC50" s="0"/>
      <c r="GRD50" s="0"/>
      <c r="GRE50" s="0"/>
      <c r="GRF50" s="0"/>
      <c r="GRG50" s="0"/>
      <c r="GRH50" s="0"/>
      <c r="GRI50" s="0"/>
      <c r="GRJ50" s="0"/>
      <c r="GRK50" s="0"/>
      <c r="GRL50" s="0"/>
      <c r="GRM50" s="0"/>
      <c r="GRN50" s="0"/>
      <c r="GRO50" s="0"/>
      <c r="GRP50" s="0"/>
      <c r="GRQ50" s="0"/>
      <c r="GRR50" s="0"/>
      <c r="GRS50" s="0"/>
      <c r="GRT50" s="0"/>
      <c r="GRU50" s="0"/>
      <c r="GRV50" s="0"/>
      <c r="GRW50" s="0"/>
      <c r="GRX50" s="0"/>
      <c r="GRY50" s="0"/>
      <c r="GRZ50" s="0"/>
      <c r="GSA50" s="0"/>
      <c r="GSB50" s="0"/>
      <c r="GSC50" s="0"/>
      <c r="GSD50" s="0"/>
      <c r="GSE50" s="0"/>
      <c r="GSF50" s="0"/>
      <c r="GSG50" s="0"/>
      <c r="GSH50" s="0"/>
      <c r="GSI50" s="0"/>
      <c r="GSJ50" s="0"/>
      <c r="GSK50" s="0"/>
      <c r="GSL50" s="0"/>
      <c r="GSM50" s="0"/>
      <c r="GSN50" s="0"/>
      <c r="GSO50" s="0"/>
      <c r="GSP50" s="0"/>
      <c r="GSQ50" s="0"/>
      <c r="GSR50" s="0"/>
      <c r="GSS50" s="0"/>
      <c r="GST50" s="0"/>
      <c r="GSU50" s="0"/>
      <c r="GSV50" s="0"/>
      <c r="GSW50" s="0"/>
      <c r="GSX50" s="0"/>
      <c r="GSY50" s="0"/>
      <c r="GSZ50" s="0"/>
      <c r="GTA50" s="0"/>
      <c r="GTB50" s="0"/>
      <c r="GTC50" s="0"/>
      <c r="GTD50" s="0"/>
      <c r="GTE50" s="0"/>
      <c r="GTF50" s="0"/>
      <c r="GTG50" s="0"/>
      <c r="GTH50" s="0"/>
      <c r="GTI50" s="0"/>
      <c r="GTJ50" s="0"/>
      <c r="GTK50" s="0"/>
      <c r="GTL50" s="0"/>
      <c r="GTM50" s="0"/>
      <c r="GTN50" s="0"/>
      <c r="GTO50" s="0"/>
      <c r="GTP50" s="0"/>
      <c r="GTQ50" s="0"/>
      <c r="GTR50" s="0"/>
      <c r="GTS50" s="0"/>
      <c r="GTT50" s="0"/>
      <c r="GTU50" s="0"/>
      <c r="GTV50" s="0"/>
      <c r="GTW50" s="0"/>
      <c r="GTX50" s="0"/>
      <c r="GTY50" s="0"/>
      <c r="GTZ50" s="0"/>
      <c r="GUA50" s="0"/>
      <c r="GUB50" s="0"/>
      <c r="GUC50" s="0"/>
      <c r="GUD50" s="0"/>
      <c r="GUE50" s="0"/>
      <c r="GUF50" s="0"/>
      <c r="GUG50" s="0"/>
      <c r="GUH50" s="0"/>
      <c r="GUI50" s="0"/>
      <c r="GUJ50" s="0"/>
      <c r="GUK50" s="0"/>
      <c r="GUL50" s="0"/>
      <c r="GUM50" s="0"/>
      <c r="GUN50" s="0"/>
      <c r="GUO50" s="0"/>
      <c r="GUP50" s="0"/>
      <c r="GUQ50" s="0"/>
      <c r="GUR50" s="0"/>
      <c r="GUS50" s="0"/>
      <c r="GUT50" s="0"/>
      <c r="GUU50" s="0"/>
      <c r="GUV50" s="0"/>
      <c r="GUW50" s="0"/>
      <c r="GUX50" s="0"/>
      <c r="GUY50" s="0"/>
      <c r="GUZ50" s="0"/>
      <c r="GVA50" s="0"/>
      <c r="GVB50" s="0"/>
      <c r="GVC50" s="0"/>
      <c r="GVD50" s="0"/>
      <c r="GVE50" s="0"/>
      <c r="GVF50" s="0"/>
      <c r="GVG50" s="0"/>
      <c r="GVH50" s="0"/>
      <c r="GVI50" s="0"/>
      <c r="GVJ50" s="0"/>
      <c r="GVK50" s="0"/>
      <c r="GVL50" s="0"/>
      <c r="GVM50" s="0"/>
      <c r="GVN50" s="0"/>
      <c r="GVO50" s="0"/>
      <c r="GVP50" s="0"/>
      <c r="GVQ50" s="0"/>
      <c r="GVR50" s="0"/>
      <c r="GVS50" s="0"/>
      <c r="GVT50" s="0"/>
      <c r="GVU50" s="0"/>
      <c r="GVV50" s="0"/>
      <c r="GVW50" s="0"/>
      <c r="GVX50" s="0"/>
      <c r="GVY50" s="0"/>
      <c r="GVZ50" s="0"/>
      <c r="GWA50" s="0"/>
      <c r="GWB50" s="0"/>
      <c r="GWC50" s="0"/>
      <c r="GWD50" s="0"/>
      <c r="GWE50" s="0"/>
      <c r="GWF50" s="0"/>
      <c r="GWG50" s="0"/>
      <c r="GWH50" s="0"/>
      <c r="GWI50" s="0"/>
      <c r="GWJ50" s="0"/>
      <c r="GWK50" s="0"/>
      <c r="GWL50" s="0"/>
      <c r="GWM50" s="0"/>
      <c r="GWN50" s="0"/>
      <c r="GWO50" s="0"/>
      <c r="GWP50" s="0"/>
      <c r="GWQ50" s="0"/>
      <c r="GWR50" s="0"/>
      <c r="GWS50" s="0"/>
      <c r="GWT50" s="0"/>
      <c r="GWU50" s="0"/>
      <c r="GWV50" s="0"/>
      <c r="GWW50" s="0"/>
      <c r="GWX50" s="0"/>
      <c r="GWY50" s="0"/>
      <c r="GWZ50" s="0"/>
      <c r="GXA50" s="0"/>
      <c r="GXB50" s="0"/>
      <c r="GXC50" s="0"/>
      <c r="GXD50" s="0"/>
      <c r="GXE50" s="0"/>
      <c r="GXF50" s="0"/>
      <c r="GXG50" s="0"/>
      <c r="GXH50" s="0"/>
      <c r="GXI50" s="0"/>
      <c r="GXJ50" s="0"/>
      <c r="GXK50" s="0"/>
      <c r="GXL50" s="0"/>
      <c r="GXM50" s="0"/>
      <c r="GXN50" s="0"/>
      <c r="GXO50" s="0"/>
      <c r="GXP50" s="0"/>
      <c r="GXQ50" s="0"/>
      <c r="GXR50" s="0"/>
      <c r="GXS50" s="0"/>
      <c r="GXT50" s="0"/>
      <c r="GXU50" s="0"/>
      <c r="GXV50" s="0"/>
      <c r="GXW50" s="0"/>
      <c r="GXX50" s="0"/>
      <c r="GXY50" s="0"/>
      <c r="GXZ50" s="0"/>
      <c r="GYA50" s="0"/>
      <c r="GYB50" s="0"/>
      <c r="GYC50" s="0"/>
      <c r="GYD50" s="0"/>
      <c r="GYE50" s="0"/>
      <c r="GYF50" s="0"/>
      <c r="GYG50" s="0"/>
      <c r="GYH50" s="0"/>
      <c r="GYI50" s="0"/>
      <c r="GYJ50" s="0"/>
      <c r="GYK50" s="0"/>
      <c r="GYL50" s="0"/>
      <c r="GYM50" s="0"/>
      <c r="GYN50" s="0"/>
      <c r="GYO50" s="0"/>
      <c r="GYP50" s="0"/>
      <c r="GYQ50" s="0"/>
      <c r="GYR50" s="0"/>
      <c r="GYS50" s="0"/>
      <c r="GYT50" s="0"/>
      <c r="GYU50" s="0"/>
      <c r="GYV50" s="0"/>
      <c r="GYW50" s="0"/>
      <c r="GYX50" s="0"/>
      <c r="GYY50" s="0"/>
      <c r="GYZ50" s="0"/>
      <c r="GZA50" s="0"/>
      <c r="GZB50" s="0"/>
      <c r="GZC50" s="0"/>
      <c r="GZD50" s="0"/>
      <c r="GZE50" s="0"/>
      <c r="GZF50" s="0"/>
      <c r="GZG50" s="0"/>
      <c r="GZH50" s="0"/>
      <c r="GZI50" s="0"/>
      <c r="GZJ50" s="0"/>
      <c r="GZK50" s="0"/>
      <c r="GZL50" s="0"/>
      <c r="GZM50" s="0"/>
      <c r="GZN50" s="0"/>
      <c r="GZO50" s="0"/>
      <c r="GZP50" s="0"/>
      <c r="GZQ50" s="0"/>
      <c r="GZR50" s="0"/>
      <c r="GZS50" s="0"/>
      <c r="GZT50" s="0"/>
      <c r="GZU50" s="0"/>
      <c r="GZV50" s="0"/>
      <c r="GZW50" s="0"/>
      <c r="GZX50" s="0"/>
      <c r="GZY50" s="0"/>
      <c r="GZZ50" s="0"/>
      <c r="HAA50" s="0"/>
      <c r="HAB50" s="0"/>
      <c r="HAC50" s="0"/>
      <c r="HAD50" s="0"/>
      <c r="HAE50" s="0"/>
      <c r="HAF50" s="0"/>
      <c r="HAG50" s="0"/>
      <c r="HAH50" s="0"/>
      <c r="HAI50" s="0"/>
      <c r="HAJ50" s="0"/>
      <c r="HAK50" s="0"/>
      <c r="HAL50" s="0"/>
      <c r="HAM50" s="0"/>
      <c r="HAN50" s="0"/>
      <c r="HAO50" s="0"/>
      <c r="HAP50" s="0"/>
      <c r="HAQ50" s="0"/>
      <c r="HAR50" s="0"/>
      <c r="HAS50" s="0"/>
      <c r="HAT50" s="0"/>
      <c r="HAU50" s="0"/>
      <c r="HAV50" s="0"/>
      <c r="HAW50" s="0"/>
      <c r="HAX50" s="0"/>
      <c r="HAY50" s="0"/>
      <c r="HAZ50" s="0"/>
      <c r="HBA50" s="0"/>
      <c r="HBB50" s="0"/>
      <c r="HBC50" s="0"/>
      <c r="HBD50" s="0"/>
      <c r="HBE50" s="0"/>
      <c r="HBF50" s="0"/>
      <c r="HBG50" s="0"/>
      <c r="HBH50" s="0"/>
      <c r="HBI50" s="0"/>
      <c r="HBJ50" s="0"/>
      <c r="HBK50" s="0"/>
      <c r="HBL50" s="0"/>
      <c r="HBM50" s="0"/>
      <c r="HBN50" s="0"/>
      <c r="HBO50" s="0"/>
      <c r="HBP50" s="0"/>
      <c r="HBQ50" s="0"/>
      <c r="HBR50" s="0"/>
      <c r="HBS50" s="0"/>
      <c r="HBT50" s="0"/>
      <c r="HBU50" s="0"/>
      <c r="HBV50" s="0"/>
      <c r="HBW50" s="0"/>
      <c r="HBX50" s="0"/>
      <c r="HBY50" s="0"/>
      <c r="HBZ50" s="0"/>
      <c r="HCA50" s="0"/>
      <c r="HCB50" s="0"/>
      <c r="HCC50" s="0"/>
      <c r="HCD50" s="0"/>
      <c r="HCE50" s="0"/>
      <c r="HCF50" s="0"/>
      <c r="HCG50" s="0"/>
      <c r="HCH50" s="0"/>
      <c r="HCI50" s="0"/>
      <c r="HCJ50" s="0"/>
      <c r="HCK50" s="0"/>
      <c r="HCL50" s="0"/>
      <c r="HCM50" s="0"/>
      <c r="HCN50" s="0"/>
      <c r="HCO50" s="0"/>
      <c r="HCP50" s="0"/>
      <c r="HCQ50" s="0"/>
      <c r="HCR50" s="0"/>
      <c r="HCS50" s="0"/>
      <c r="HCT50" s="0"/>
      <c r="HCU50" s="0"/>
      <c r="HCV50" s="0"/>
      <c r="HCW50" s="0"/>
      <c r="HCX50" s="0"/>
      <c r="HCY50" s="0"/>
      <c r="HCZ50" s="0"/>
      <c r="HDA50" s="0"/>
      <c r="HDB50" s="0"/>
      <c r="HDC50" s="0"/>
      <c r="HDD50" s="0"/>
      <c r="HDE50" s="0"/>
      <c r="HDF50" s="0"/>
      <c r="HDG50" s="0"/>
      <c r="HDH50" s="0"/>
      <c r="HDI50" s="0"/>
      <c r="HDJ50" s="0"/>
      <c r="HDK50" s="0"/>
      <c r="HDL50" s="0"/>
      <c r="HDM50" s="0"/>
      <c r="HDN50" s="0"/>
      <c r="HDO50" s="0"/>
      <c r="HDP50" s="0"/>
      <c r="HDQ50" s="0"/>
      <c r="HDR50" s="0"/>
      <c r="HDS50" s="0"/>
      <c r="HDT50" s="0"/>
      <c r="HDU50" s="0"/>
      <c r="HDV50" s="0"/>
      <c r="HDW50" s="0"/>
      <c r="HDX50" s="0"/>
      <c r="HDY50" s="0"/>
      <c r="HDZ50" s="0"/>
      <c r="HEA50" s="0"/>
      <c r="HEB50" s="0"/>
      <c r="HEC50" s="0"/>
      <c r="HED50" s="0"/>
      <c r="HEE50" s="0"/>
      <c r="HEF50" s="0"/>
      <c r="HEG50" s="0"/>
      <c r="HEH50" s="0"/>
      <c r="HEI50" s="0"/>
      <c r="HEJ50" s="0"/>
      <c r="HEK50" s="0"/>
      <c r="HEL50" s="0"/>
      <c r="HEM50" s="0"/>
      <c r="HEN50" s="0"/>
      <c r="HEO50" s="0"/>
      <c r="HEP50" s="0"/>
      <c r="HEQ50" s="0"/>
      <c r="HER50" s="0"/>
      <c r="HES50" s="0"/>
      <c r="HET50" s="0"/>
      <c r="HEU50" s="0"/>
      <c r="HEV50" s="0"/>
      <c r="HEW50" s="0"/>
      <c r="HEX50" s="0"/>
      <c r="HEY50" s="0"/>
      <c r="HEZ50" s="0"/>
      <c r="HFA50" s="0"/>
      <c r="HFB50" s="0"/>
      <c r="HFC50" s="0"/>
      <c r="HFD50" s="0"/>
      <c r="HFE50" s="0"/>
      <c r="HFF50" s="0"/>
      <c r="HFG50" s="0"/>
      <c r="HFH50" s="0"/>
      <c r="HFI50" s="0"/>
      <c r="HFJ50" s="0"/>
      <c r="HFK50" s="0"/>
      <c r="HFL50" s="0"/>
      <c r="HFM50" s="0"/>
      <c r="HFN50" s="0"/>
      <c r="HFO50" s="0"/>
      <c r="HFP50" s="0"/>
      <c r="HFQ50" s="0"/>
      <c r="HFR50" s="0"/>
      <c r="HFS50" s="0"/>
      <c r="HFT50" s="0"/>
      <c r="HFU50" s="0"/>
      <c r="HFV50" s="0"/>
      <c r="HFW50" s="0"/>
      <c r="HFX50" s="0"/>
      <c r="HFY50" s="0"/>
      <c r="HFZ50" s="0"/>
      <c r="HGA50" s="0"/>
      <c r="HGB50" s="0"/>
      <c r="HGC50" s="0"/>
      <c r="HGD50" s="0"/>
      <c r="HGE50" s="0"/>
      <c r="HGF50" s="0"/>
      <c r="HGG50" s="0"/>
      <c r="HGH50" s="0"/>
      <c r="HGI50" s="0"/>
      <c r="HGJ50" s="0"/>
      <c r="HGK50" s="0"/>
      <c r="HGL50" s="0"/>
      <c r="HGM50" s="0"/>
      <c r="HGN50" s="0"/>
      <c r="HGO50" s="0"/>
      <c r="HGP50" s="0"/>
      <c r="HGQ50" s="0"/>
      <c r="HGR50" s="0"/>
      <c r="HGS50" s="0"/>
      <c r="HGT50" s="0"/>
      <c r="HGU50" s="0"/>
      <c r="HGV50" s="0"/>
      <c r="HGW50" s="0"/>
      <c r="HGX50" s="0"/>
      <c r="HGY50" s="0"/>
      <c r="HGZ50" s="0"/>
      <c r="HHA50" s="0"/>
      <c r="HHB50" s="0"/>
      <c r="HHC50" s="0"/>
      <c r="HHD50" s="0"/>
      <c r="HHE50" s="0"/>
      <c r="HHF50" s="0"/>
      <c r="HHG50" s="0"/>
      <c r="HHH50" s="0"/>
      <c r="HHI50" s="0"/>
      <c r="HHJ50" s="0"/>
      <c r="HHK50" s="0"/>
      <c r="HHL50" s="0"/>
      <c r="HHM50" s="0"/>
      <c r="HHN50" s="0"/>
      <c r="HHO50" s="0"/>
      <c r="HHP50" s="0"/>
      <c r="HHQ50" s="0"/>
      <c r="HHR50" s="0"/>
      <c r="HHS50" s="0"/>
      <c r="HHT50" s="0"/>
      <c r="HHU50" s="0"/>
      <c r="HHV50" s="0"/>
      <c r="HHW50" s="0"/>
      <c r="HHX50" s="0"/>
      <c r="HHY50" s="0"/>
      <c r="HHZ50" s="0"/>
      <c r="HIA50" s="0"/>
      <c r="HIB50" s="0"/>
      <c r="HIC50" s="0"/>
      <c r="HID50" s="0"/>
      <c r="HIE50" s="0"/>
      <c r="HIF50" s="0"/>
      <c r="HIG50" s="0"/>
      <c r="HIH50" s="0"/>
      <c r="HII50" s="0"/>
      <c r="HIJ50" s="0"/>
      <c r="HIK50" s="0"/>
      <c r="HIL50" s="0"/>
      <c r="HIM50" s="0"/>
      <c r="HIN50" s="0"/>
      <c r="HIO50" s="0"/>
      <c r="HIP50" s="0"/>
      <c r="HIQ50" s="0"/>
      <c r="HIR50" s="0"/>
      <c r="HIS50" s="0"/>
      <c r="HIT50" s="0"/>
      <c r="HIU50" s="0"/>
      <c r="HIV50" s="0"/>
      <c r="HIW50" s="0"/>
      <c r="HIX50" s="0"/>
      <c r="HIY50" s="0"/>
      <c r="HIZ50" s="0"/>
      <c r="HJA50" s="0"/>
      <c r="HJB50" s="0"/>
      <c r="HJC50" s="0"/>
      <c r="HJD50" s="0"/>
      <c r="HJE50" s="0"/>
      <c r="HJF50" s="0"/>
      <c r="HJG50" s="0"/>
      <c r="HJH50" s="0"/>
      <c r="HJI50" s="0"/>
      <c r="HJJ50" s="0"/>
      <c r="HJK50" s="0"/>
      <c r="HJL50" s="0"/>
      <c r="HJM50" s="0"/>
      <c r="HJN50" s="0"/>
      <c r="HJO50" s="0"/>
      <c r="HJP50" s="0"/>
      <c r="HJQ50" s="0"/>
      <c r="HJR50" s="0"/>
      <c r="HJS50" s="0"/>
      <c r="HJT50" s="0"/>
      <c r="HJU50" s="0"/>
      <c r="HJV50" s="0"/>
      <c r="HJW50" s="0"/>
      <c r="HJX50" s="0"/>
      <c r="HJY50" s="0"/>
      <c r="HJZ50" s="0"/>
      <c r="HKA50" s="0"/>
      <c r="HKB50" s="0"/>
      <c r="HKC50" s="0"/>
      <c r="HKD50" s="0"/>
      <c r="HKE50" s="0"/>
      <c r="HKF50" s="0"/>
      <c r="HKG50" s="0"/>
      <c r="HKH50" s="0"/>
      <c r="HKI50" s="0"/>
      <c r="HKJ50" s="0"/>
      <c r="HKK50" s="0"/>
      <c r="HKL50" s="0"/>
      <c r="HKM50" s="0"/>
      <c r="HKN50" s="0"/>
      <c r="HKO50" s="0"/>
      <c r="HKP50" s="0"/>
      <c r="HKQ50" s="0"/>
      <c r="HKR50" s="0"/>
      <c r="HKS50" s="0"/>
      <c r="HKT50" s="0"/>
      <c r="HKU50" s="0"/>
      <c r="HKV50" s="0"/>
      <c r="HKW50" s="0"/>
      <c r="HKX50" s="0"/>
      <c r="HKY50" s="0"/>
      <c r="HKZ50" s="0"/>
      <c r="HLA50" s="0"/>
      <c r="HLB50" s="0"/>
      <c r="HLC50" s="0"/>
      <c r="HLD50" s="0"/>
      <c r="HLE50" s="0"/>
      <c r="HLF50" s="0"/>
      <c r="HLG50" s="0"/>
      <c r="HLH50" s="0"/>
      <c r="HLI50" s="0"/>
      <c r="HLJ50" s="0"/>
      <c r="HLK50" s="0"/>
      <c r="HLL50" s="0"/>
      <c r="HLM50" s="0"/>
      <c r="HLN50" s="0"/>
      <c r="HLO50" s="0"/>
      <c r="HLP50" s="0"/>
      <c r="HLQ50" s="0"/>
      <c r="HLR50" s="0"/>
      <c r="HLS50" s="0"/>
      <c r="HLT50" s="0"/>
      <c r="HLU50" s="0"/>
      <c r="HLV50" s="0"/>
      <c r="HLW50" s="0"/>
      <c r="HLX50" s="0"/>
      <c r="HLY50" s="0"/>
      <c r="HLZ50" s="0"/>
      <c r="HMA50" s="0"/>
      <c r="HMB50" s="0"/>
      <c r="HMC50" s="0"/>
      <c r="HMD50" s="0"/>
      <c r="HME50" s="0"/>
      <c r="HMF50" s="0"/>
      <c r="HMG50" s="0"/>
      <c r="HMH50" s="0"/>
      <c r="HMI50" s="0"/>
      <c r="HMJ50" s="0"/>
      <c r="HMK50" s="0"/>
      <c r="HML50" s="0"/>
      <c r="HMM50" s="0"/>
      <c r="HMN50" s="0"/>
      <c r="HMO50" s="0"/>
      <c r="HMP50" s="0"/>
      <c r="HMQ50" s="0"/>
      <c r="HMR50" s="0"/>
      <c r="HMS50" s="0"/>
      <c r="HMT50" s="0"/>
      <c r="HMU50" s="0"/>
      <c r="HMV50" s="0"/>
      <c r="HMW50" s="0"/>
      <c r="HMX50" s="0"/>
      <c r="HMY50" s="0"/>
      <c r="HMZ50" s="0"/>
      <c r="HNA50" s="0"/>
      <c r="HNB50" s="0"/>
      <c r="HNC50" s="0"/>
      <c r="HND50" s="0"/>
      <c r="HNE50" s="0"/>
      <c r="HNF50" s="0"/>
      <c r="HNG50" s="0"/>
      <c r="HNH50" s="0"/>
      <c r="HNI50" s="0"/>
      <c r="HNJ50" s="0"/>
      <c r="HNK50" s="0"/>
      <c r="HNL50" s="0"/>
      <c r="HNM50" s="0"/>
      <c r="HNN50" s="0"/>
      <c r="HNO50" s="0"/>
      <c r="HNP50" s="0"/>
      <c r="HNQ50" s="0"/>
      <c r="HNR50" s="0"/>
      <c r="HNS50" s="0"/>
      <c r="HNT50" s="0"/>
      <c r="HNU50" s="0"/>
      <c r="HNV50" s="0"/>
      <c r="HNW50" s="0"/>
      <c r="HNX50" s="0"/>
      <c r="HNY50" s="0"/>
      <c r="HNZ50" s="0"/>
      <c r="HOA50" s="0"/>
      <c r="HOB50" s="0"/>
      <c r="HOC50" s="0"/>
      <c r="HOD50" s="0"/>
      <c r="HOE50" s="0"/>
      <c r="HOF50" s="0"/>
      <c r="HOG50" s="0"/>
      <c r="HOH50" s="0"/>
      <c r="HOI50" s="0"/>
      <c r="HOJ50" s="0"/>
      <c r="HOK50" s="0"/>
      <c r="HOL50" s="0"/>
      <c r="HOM50" s="0"/>
      <c r="HON50" s="0"/>
      <c r="HOO50" s="0"/>
      <c r="HOP50" s="0"/>
      <c r="HOQ50" s="0"/>
      <c r="HOR50" s="0"/>
      <c r="HOS50" s="0"/>
      <c r="HOT50" s="0"/>
      <c r="HOU50" s="0"/>
      <c r="HOV50" s="0"/>
      <c r="HOW50" s="0"/>
      <c r="HOX50" s="0"/>
      <c r="HOY50" s="0"/>
      <c r="HOZ50" s="0"/>
      <c r="HPA50" s="0"/>
      <c r="HPB50" s="0"/>
      <c r="HPC50" s="0"/>
      <c r="HPD50" s="0"/>
      <c r="HPE50" s="0"/>
      <c r="HPF50" s="0"/>
      <c r="HPG50" s="0"/>
      <c r="HPH50" s="0"/>
      <c r="HPI50" s="0"/>
      <c r="HPJ50" s="0"/>
      <c r="HPK50" s="0"/>
      <c r="HPL50" s="0"/>
      <c r="HPM50" s="0"/>
      <c r="HPN50" s="0"/>
      <c r="HPO50" s="0"/>
      <c r="HPP50" s="0"/>
      <c r="HPQ50" s="0"/>
      <c r="HPR50" s="0"/>
      <c r="HPS50" s="0"/>
      <c r="HPT50" s="0"/>
      <c r="HPU50" s="0"/>
      <c r="HPV50" s="0"/>
      <c r="HPW50" s="0"/>
      <c r="HPX50" s="0"/>
      <c r="HPY50" s="0"/>
      <c r="HPZ50" s="0"/>
      <c r="HQA50" s="0"/>
      <c r="HQB50" s="0"/>
      <c r="HQC50" s="0"/>
      <c r="HQD50" s="0"/>
      <c r="HQE50" s="0"/>
      <c r="HQF50" s="0"/>
      <c r="HQG50" s="0"/>
      <c r="HQH50" s="0"/>
      <c r="HQI50" s="0"/>
      <c r="HQJ50" s="0"/>
      <c r="HQK50" s="0"/>
      <c r="HQL50" s="0"/>
      <c r="HQM50" s="0"/>
      <c r="HQN50" s="0"/>
      <c r="HQO50" s="0"/>
      <c r="HQP50" s="0"/>
      <c r="HQQ50" s="0"/>
      <c r="HQR50" s="0"/>
      <c r="HQS50" s="0"/>
      <c r="HQT50" s="0"/>
      <c r="HQU50" s="0"/>
      <c r="HQV50" s="0"/>
      <c r="HQW50" s="0"/>
      <c r="HQX50" s="0"/>
      <c r="HQY50" s="0"/>
      <c r="HQZ50" s="0"/>
      <c r="HRA50" s="0"/>
      <c r="HRB50" s="0"/>
      <c r="HRC50" s="0"/>
      <c r="HRD50" s="0"/>
      <c r="HRE50" s="0"/>
      <c r="HRF50" s="0"/>
      <c r="HRG50" s="0"/>
      <c r="HRH50" s="0"/>
      <c r="HRI50" s="0"/>
      <c r="HRJ50" s="0"/>
      <c r="HRK50" s="0"/>
      <c r="HRL50" s="0"/>
      <c r="HRM50" s="0"/>
      <c r="HRN50" s="0"/>
      <c r="HRO50" s="0"/>
      <c r="HRP50" s="0"/>
      <c r="HRQ50" s="0"/>
      <c r="HRR50" s="0"/>
      <c r="HRS50" s="0"/>
      <c r="HRT50" s="0"/>
      <c r="HRU50" s="0"/>
      <c r="HRV50" s="0"/>
      <c r="HRW50" s="0"/>
      <c r="HRX50" s="0"/>
      <c r="HRY50" s="0"/>
      <c r="HRZ50" s="0"/>
      <c r="HSA50" s="0"/>
      <c r="HSB50" s="0"/>
      <c r="HSC50" s="0"/>
      <c r="HSD50" s="0"/>
      <c r="HSE50" s="0"/>
      <c r="HSF50" s="0"/>
      <c r="HSG50" s="0"/>
      <c r="HSH50" s="0"/>
      <c r="HSI50" s="0"/>
      <c r="HSJ50" s="0"/>
      <c r="HSK50" s="0"/>
      <c r="HSL50" s="0"/>
      <c r="HSM50" s="0"/>
      <c r="HSN50" s="0"/>
      <c r="HSO50" s="0"/>
      <c r="HSP50" s="0"/>
      <c r="HSQ50" s="0"/>
      <c r="HSR50" s="0"/>
      <c r="HSS50" s="0"/>
      <c r="HST50" s="0"/>
      <c r="HSU50" s="0"/>
      <c r="HSV50" s="0"/>
      <c r="HSW50" s="0"/>
      <c r="HSX50" s="0"/>
      <c r="HSY50" s="0"/>
      <c r="HSZ50" s="0"/>
      <c r="HTA50" s="0"/>
      <c r="HTB50" s="0"/>
      <c r="HTC50" s="0"/>
      <c r="HTD50" s="0"/>
      <c r="HTE50" s="0"/>
      <c r="HTF50" s="0"/>
      <c r="HTG50" s="0"/>
      <c r="HTH50" s="0"/>
      <c r="HTI50" s="0"/>
      <c r="HTJ50" s="0"/>
      <c r="HTK50" s="0"/>
      <c r="HTL50" s="0"/>
      <c r="HTM50" s="0"/>
      <c r="HTN50" s="0"/>
      <c r="HTO50" s="0"/>
      <c r="HTP50" s="0"/>
      <c r="HTQ50" s="0"/>
      <c r="HTR50" s="0"/>
      <c r="HTS50" s="0"/>
      <c r="HTT50" s="0"/>
      <c r="HTU50" s="0"/>
      <c r="HTV50" s="0"/>
      <c r="HTW50" s="0"/>
      <c r="HTX50" s="0"/>
      <c r="HTY50" s="0"/>
      <c r="HTZ50" s="0"/>
      <c r="HUA50" s="0"/>
      <c r="HUB50" s="0"/>
      <c r="HUC50" s="0"/>
      <c r="HUD50" s="0"/>
      <c r="HUE50" s="0"/>
      <c r="HUF50" s="0"/>
      <c r="HUG50" s="0"/>
      <c r="HUH50" s="0"/>
      <c r="HUI50" s="0"/>
      <c r="HUJ50" s="0"/>
      <c r="HUK50" s="0"/>
      <c r="HUL50" s="0"/>
      <c r="HUM50" s="0"/>
      <c r="HUN50" s="0"/>
      <c r="HUO50" s="0"/>
      <c r="HUP50" s="0"/>
      <c r="HUQ50" s="0"/>
      <c r="HUR50" s="0"/>
      <c r="HUS50" s="0"/>
      <c r="HUT50" s="0"/>
      <c r="HUU50" s="0"/>
      <c r="HUV50" s="0"/>
      <c r="HUW50" s="0"/>
      <c r="HUX50" s="0"/>
      <c r="HUY50" s="0"/>
      <c r="HUZ50" s="0"/>
      <c r="HVA50" s="0"/>
      <c r="HVB50" s="0"/>
      <c r="HVC50" s="0"/>
      <c r="HVD50" s="0"/>
      <c r="HVE50" s="0"/>
      <c r="HVF50" s="0"/>
      <c r="HVG50" s="0"/>
      <c r="HVH50" s="0"/>
      <c r="HVI50" s="0"/>
      <c r="HVJ50" s="0"/>
      <c r="HVK50" s="0"/>
      <c r="HVL50" s="0"/>
      <c r="HVM50" s="0"/>
      <c r="HVN50" s="0"/>
      <c r="HVO50" s="0"/>
      <c r="HVP50" s="0"/>
      <c r="HVQ50" s="0"/>
      <c r="HVR50" s="0"/>
      <c r="HVS50" s="0"/>
      <c r="HVT50" s="0"/>
      <c r="HVU50" s="0"/>
      <c r="HVV50" s="0"/>
      <c r="HVW50" s="0"/>
      <c r="HVX50" s="0"/>
      <c r="HVY50" s="0"/>
      <c r="HVZ50" s="0"/>
      <c r="HWA50" s="0"/>
      <c r="HWB50" s="0"/>
      <c r="HWC50" s="0"/>
      <c r="HWD50" s="0"/>
      <c r="HWE50" s="0"/>
      <c r="HWF50" s="0"/>
      <c r="HWG50" s="0"/>
      <c r="HWH50" s="0"/>
      <c r="HWI50" s="0"/>
      <c r="HWJ50" s="0"/>
      <c r="HWK50" s="0"/>
      <c r="HWL50" s="0"/>
      <c r="HWM50" s="0"/>
      <c r="HWN50" s="0"/>
      <c r="HWO50" s="0"/>
      <c r="HWP50" s="0"/>
      <c r="HWQ50" s="0"/>
      <c r="HWR50" s="0"/>
      <c r="HWS50" s="0"/>
      <c r="HWT50" s="0"/>
      <c r="HWU50" s="0"/>
      <c r="HWV50" s="0"/>
      <c r="HWW50" s="0"/>
      <c r="HWX50" s="0"/>
      <c r="HWY50" s="0"/>
      <c r="HWZ50" s="0"/>
      <c r="HXA50" s="0"/>
      <c r="HXB50" s="0"/>
      <c r="HXC50" s="0"/>
      <c r="HXD50" s="0"/>
      <c r="HXE50" s="0"/>
      <c r="HXF50" s="0"/>
      <c r="HXG50" s="0"/>
      <c r="HXH50" s="0"/>
      <c r="HXI50" s="0"/>
      <c r="HXJ50" s="0"/>
      <c r="HXK50" s="0"/>
      <c r="HXL50" s="0"/>
      <c r="HXM50" s="0"/>
      <c r="HXN50" s="0"/>
      <c r="HXO50" s="0"/>
      <c r="HXP50" s="0"/>
      <c r="HXQ50" s="0"/>
      <c r="HXR50" s="0"/>
      <c r="HXS50" s="0"/>
      <c r="HXT50" s="0"/>
      <c r="HXU50" s="0"/>
      <c r="HXV50" s="0"/>
      <c r="HXW50" s="0"/>
      <c r="HXX50" s="0"/>
      <c r="HXY50" s="0"/>
      <c r="HXZ50" s="0"/>
      <c r="HYA50" s="0"/>
      <c r="HYB50" s="0"/>
      <c r="HYC50" s="0"/>
      <c r="HYD50" s="0"/>
      <c r="HYE50" s="0"/>
      <c r="HYF50" s="0"/>
      <c r="HYG50" s="0"/>
      <c r="HYH50" s="0"/>
      <c r="HYI50" s="0"/>
      <c r="HYJ50" s="0"/>
      <c r="HYK50" s="0"/>
      <c r="HYL50" s="0"/>
      <c r="HYM50" s="0"/>
      <c r="HYN50" s="0"/>
      <c r="HYO50" s="0"/>
      <c r="HYP50" s="0"/>
      <c r="HYQ50" s="0"/>
      <c r="HYR50" s="0"/>
      <c r="HYS50" s="0"/>
      <c r="HYT50" s="0"/>
      <c r="HYU50" s="0"/>
      <c r="HYV50" s="0"/>
      <c r="HYW50" s="0"/>
      <c r="HYX50" s="0"/>
      <c r="HYY50" s="0"/>
      <c r="HYZ50" s="0"/>
      <c r="HZA50" s="0"/>
      <c r="HZB50" s="0"/>
      <c r="HZC50" s="0"/>
      <c r="HZD50" s="0"/>
      <c r="HZE50" s="0"/>
      <c r="HZF50" s="0"/>
      <c r="HZG50" s="0"/>
      <c r="HZH50" s="0"/>
      <c r="HZI50" s="0"/>
      <c r="HZJ50" s="0"/>
      <c r="HZK50" s="0"/>
      <c r="HZL50" s="0"/>
      <c r="HZM50" s="0"/>
      <c r="HZN50" s="0"/>
      <c r="HZO50" s="0"/>
      <c r="HZP50" s="0"/>
      <c r="HZQ50" s="0"/>
      <c r="HZR50" s="0"/>
      <c r="HZS50" s="0"/>
      <c r="HZT50" s="0"/>
      <c r="HZU50" s="0"/>
      <c r="HZV50" s="0"/>
      <c r="HZW50" s="0"/>
      <c r="HZX50" s="0"/>
      <c r="HZY50" s="0"/>
      <c r="HZZ50" s="0"/>
      <c r="IAA50" s="0"/>
      <c r="IAB50" s="0"/>
      <c r="IAC50" s="0"/>
      <c r="IAD50" s="0"/>
      <c r="IAE50" s="0"/>
      <c r="IAF50" s="0"/>
      <c r="IAG50" s="0"/>
      <c r="IAH50" s="0"/>
      <c r="IAI50" s="0"/>
      <c r="IAJ50" s="0"/>
      <c r="IAK50" s="0"/>
      <c r="IAL50" s="0"/>
      <c r="IAM50" s="0"/>
      <c r="IAN50" s="0"/>
      <c r="IAO50" s="0"/>
      <c r="IAP50" s="0"/>
      <c r="IAQ50" s="0"/>
      <c r="IAR50" s="0"/>
      <c r="IAS50" s="0"/>
      <c r="IAT50" s="0"/>
      <c r="IAU50" s="0"/>
      <c r="IAV50" s="0"/>
      <c r="IAW50" s="0"/>
      <c r="IAX50" s="0"/>
      <c r="IAY50" s="0"/>
      <c r="IAZ50" s="0"/>
      <c r="IBA50" s="0"/>
      <c r="IBB50" s="0"/>
      <c r="IBC50" s="0"/>
      <c r="IBD50" s="0"/>
      <c r="IBE50" s="0"/>
      <c r="IBF50" s="0"/>
      <c r="IBG50" s="0"/>
      <c r="IBH50" s="0"/>
      <c r="IBI50" s="0"/>
      <c r="IBJ50" s="0"/>
      <c r="IBK50" s="0"/>
      <c r="IBL50" s="0"/>
      <c r="IBM50" s="0"/>
      <c r="IBN50" s="0"/>
      <c r="IBO50" s="0"/>
      <c r="IBP50" s="0"/>
      <c r="IBQ50" s="0"/>
      <c r="IBR50" s="0"/>
      <c r="IBS50" s="0"/>
      <c r="IBT50" s="0"/>
      <c r="IBU50" s="0"/>
      <c r="IBV50" s="0"/>
      <c r="IBW50" s="0"/>
      <c r="IBX50" s="0"/>
      <c r="IBY50" s="0"/>
      <c r="IBZ50" s="0"/>
      <c r="ICA50" s="0"/>
      <c r="ICB50" s="0"/>
      <c r="ICC50" s="0"/>
      <c r="ICD50" s="0"/>
      <c r="ICE50" s="0"/>
      <c r="ICF50" s="0"/>
      <c r="ICG50" s="0"/>
      <c r="ICH50" s="0"/>
      <c r="ICI50" s="0"/>
      <c r="ICJ50" s="0"/>
      <c r="ICK50" s="0"/>
      <c r="ICL50" s="0"/>
      <c r="ICM50" s="0"/>
      <c r="ICN50" s="0"/>
      <c r="ICO50" s="0"/>
      <c r="ICP50" s="0"/>
      <c r="ICQ50" s="0"/>
      <c r="ICR50" s="0"/>
      <c r="ICS50" s="0"/>
      <c r="ICT50" s="0"/>
      <c r="ICU50" s="0"/>
      <c r="ICV50" s="0"/>
      <c r="ICW50" s="0"/>
      <c r="ICX50" s="0"/>
      <c r="ICY50" s="0"/>
      <c r="ICZ50" s="0"/>
      <c r="IDA50" s="0"/>
      <c r="IDB50" s="0"/>
      <c r="IDC50" s="0"/>
      <c r="IDD50" s="0"/>
      <c r="IDE50" s="0"/>
      <c r="IDF50" s="0"/>
      <c r="IDG50" s="0"/>
      <c r="IDH50" s="0"/>
      <c r="IDI50" s="0"/>
      <c r="IDJ50" s="0"/>
      <c r="IDK50" s="0"/>
      <c r="IDL50" s="0"/>
      <c r="IDM50" s="0"/>
      <c r="IDN50" s="0"/>
      <c r="IDO50" s="0"/>
      <c r="IDP50" s="0"/>
      <c r="IDQ50" s="0"/>
      <c r="IDR50" s="0"/>
      <c r="IDS50" s="0"/>
      <c r="IDT50" s="0"/>
      <c r="IDU50" s="0"/>
      <c r="IDV50" s="0"/>
      <c r="IDW50" s="0"/>
      <c r="IDX50" s="0"/>
      <c r="IDY50" s="0"/>
      <c r="IDZ50" s="0"/>
      <c r="IEA50" s="0"/>
      <c r="IEB50" s="0"/>
      <c r="IEC50" s="0"/>
      <c r="IED50" s="0"/>
      <c r="IEE50" s="0"/>
      <c r="IEF50" s="0"/>
      <c r="IEG50" s="0"/>
      <c r="IEH50" s="0"/>
      <c r="IEI50" s="0"/>
      <c r="IEJ50" s="0"/>
      <c r="IEK50" s="0"/>
      <c r="IEL50" s="0"/>
      <c r="IEM50" s="0"/>
      <c r="IEN50" s="0"/>
      <c r="IEO50" s="0"/>
      <c r="IEP50" s="0"/>
      <c r="IEQ50" s="0"/>
      <c r="IER50" s="0"/>
      <c r="IES50" s="0"/>
      <c r="IET50" s="0"/>
      <c r="IEU50" s="0"/>
      <c r="IEV50" s="0"/>
      <c r="IEW50" s="0"/>
      <c r="IEX50" s="0"/>
      <c r="IEY50" s="0"/>
      <c r="IEZ50" s="0"/>
      <c r="IFA50" s="0"/>
      <c r="IFB50" s="0"/>
      <c r="IFC50" s="0"/>
      <c r="IFD50" s="0"/>
      <c r="IFE50" s="0"/>
      <c r="IFF50" s="0"/>
      <c r="IFG50" s="0"/>
      <c r="IFH50" s="0"/>
      <c r="IFI50" s="0"/>
      <c r="IFJ50" s="0"/>
      <c r="IFK50" s="0"/>
      <c r="IFL50" s="0"/>
      <c r="IFM50" s="0"/>
      <c r="IFN50" s="0"/>
      <c r="IFO50" s="0"/>
      <c r="IFP50" s="0"/>
      <c r="IFQ50" s="0"/>
      <c r="IFR50" s="0"/>
      <c r="IFS50" s="0"/>
      <c r="IFT50" s="0"/>
      <c r="IFU50" s="0"/>
      <c r="IFV50" s="0"/>
      <c r="IFW50" s="0"/>
      <c r="IFX50" s="0"/>
      <c r="IFY50" s="0"/>
      <c r="IFZ50" s="0"/>
      <c r="IGA50" s="0"/>
      <c r="IGB50" s="0"/>
      <c r="IGC50" s="0"/>
      <c r="IGD50" s="0"/>
      <c r="IGE50" s="0"/>
      <c r="IGF50" s="0"/>
      <c r="IGG50" s="0"/>
      <c r="IGH50" s="0"/>
      <c r="IGI50" s="0"/>
      <c r="IGJ50" s="0"/>
      <c r="IGK50" s="0"/>
      <c r="IGL50" s="0"/>
      <c r="IGM50" s="0"/>
      <c r="IGN50" s="0"/>
      <c r="IGO50" s="0"/>
      <c r="IGP50" s="0"/>
      <c r="IGQ50" s="0"/>
      <c r="IGR50" s="0"/>
      <c r="IGS50" s="0"/>
      <c r="IGT50" s="0"/>
      <c r="IGU50" s="0"/>
      <c r="IGV50" s="0"/>
      <c r="IGW50" s="0"/>
      <c r="IGX50" s="0"/>
      <c r="IGY50" s="0"/>
      <c r="IGZ50" s="0"/>
      <c r="IHA50" s="0"/>
      <c r="IHB50" s="0"/>
      <c r="IHC50" s="0"/>
      <c r="IHD50" s="0"/>
      <c r="IHE50" s="0"/>
      <c r="IHF50" s="0"/>
      <c r="IHG50" s="0"/>
      <c r="IHH50" s="0"/>
      <c r="IHI50" s="0"/>
      <c r="IHJ50" s="0"/>
      <c r="IHK50" s="0"/>
      <c r="IHL50" s="0"/>
      <c r="IHM50" s="0"/>
      <c r="IHN50" s="0"/>
      <c r="IHO50" s="0"/>
      <c r="IHP50" s="0"/>
      <c r="IHQ50" s="0"/>
      <c r="IHR50" s="0"/>
      <c r="IHS50" s="0"/>
      <c r="IHT50" s="0"/>
      <c r="IHU50" s="0"/>
      <c r="IHV50" s="0"/>
      <c r="IHW50" s="0"/>
      <c r="IHX50" s="0"/>
      <c r="IHY50" s="0"/>
      <c r="IHZ50" s="0"/>
      <c r="IIA50" s="0"/>
      <c r="IIB50" s="0"/>
      <c r="IIC50" s="0"/>
      <c r="IID50" s="0"/>
      <c r="IIE50" s="0"/>
      <c r="IIF50" s="0"/>
      <c r="IIG50" s="0"/>
      <c r="IIH50" s="0"/>
      <c r="III50" s="0"/>
      <c r="IIJ50" s="0"/>
      <c r="IIK50" s="0"/>
      <c r="IIL50" s="0"/>
      <c r="IIM50" s="0"/>
      <c r="IIN50" s="0"/>
      <c r="IIO50" s="0"/>
      <c r="IIP50" s="0"/>
      <c r="IIQ50" s="0"/>
      <c r="IIR50" s="0"/>
      <c r="IIS50" s="0"/>
      <c r="IIT50" s="0"/>
      <c r="IIU50" s="0"/>
      <c r="IIV50" s="0"/>
      <c r="IIW50" s="0"/>
      <c r="IIX50" s="0"/>
      <c r="IIY50" s="0"/>
      <c r="IIZ50" s="0"/>
      <c r="IJA50" s="0"/>
      <c r="IJB50" s="0"/>
      <c r="IJC50" s="0"/>
      <c r="IJD50" s="0"/>
      <c r="IJE50" s="0"/>
      <c r="IJF50" s="0"/>
      <c r="IJG50" s="0"/>
      <c r="IJH50" s="0"/>
      <c r="IJI50" s="0"/>
      <c r="IJJ50" s="0"/>
      <c r="IJK50" s="0"/>
      <c r="IJL50" s="0"/>
      <c r="IJM50" s="0"/>
      <c r="IJN50" s="0"/>
      <c r="IJO50" s="0"/>
      <c r="IJP50" s="0"/>
      <c r="IJQ50" s="0"/>
      <c r="IJR50" s="0"/>
      <c r="IJS50" s="0"/>
      <c r="IJT50" s="0"/>
      <c r="IJU50" s="0"/>
      <c r="IJV50" s="0"/>
      <c r="IJW50" s="0"/>
      <c r="IJX50" s="0"/>
      <c r="IJY50" s="0"/>
      <c r="IJZ50" s="0"/>
      <c r="IKA50" s="0"/>
      <c r="IKB50" s="0"/>
      <c r="IKC50" s="0"/>
      <c r="IKD50" s="0"/>
      <c r="IKE50" s="0"/>
      <c r="IKF50" s="0"/>
      <c r="IKG50" s="0"/>
      <c r="IKH50" s="0"/>
      <c r="IKI50" s="0"/>
      <c r="IKJ50" s="0"/>
      <c r="IKK50" s="0"/>
      <c r="IKL50" s="0"/>
      <c r="IKM50" s="0"/>
      <c r="IKN50" s="0"/>
      <c r="IKO50" s="0"/>
      <c r="IKP50" s="0"/>
      <c r="IKQ50" s="0"/>
      <c r="IKR50" s="0"/>
      <c r="IKS50" s="0"/>
      <c r="IKT50" s="0"/>
      <c r="IKU50" s="0"/>
      <c r="IKV50" s="0"/>
      <c r="IKW50" s="0"/>
      <c r="IKX50" s="0"/>
      <c r="IKY50" s="0"/>
      <c r="IKZ50" s="0"/>
      <c r="ILA50" s="0"/>
      <c r="ILB50" s="0"/>
      <c r="ILC50" s="0"/>
      <c r="ILD50" s="0"/>
      <c r="ILE50" s="0"/>
      <c r="ILF50" s="0"/>
      <c r="ILG50" s="0"/>
      <c r="ILH50" s="0"/>
      <c r="ILI50" s="0"/>
      <c r="ILJ50" s="0"/>
      <c r="ILK50" s="0"/>
      <c r="ILL50" s="0"/>
      <c r="ILM50" s="0"/>
      <c r="ILN50" s="0"/>
      <c r="ILO50" s="0"/>
      <c r="ILP50" s="0"/>
      <c r="ILQ50" s="0"/>
      <c r="ILR50" s="0"/>
      <c r="ILS50" s="0"/>
      <c r="ILT50" s="0"/>
      <c r="ILU50" s="0"/>
      <c r="ILV50" s="0"/>
      <c r="ILW50" s="0"/>
      <c r="ILX50" s="0"/>
      <c r="ILY50" s="0"/>
      <c r="ILZ50" s="0"/>
      <c r="IMA50" s="0"/>
      <c r="IMB50" s="0"/>
      <c r="IMC50" s="0"/>
      <c r="IMD50" s="0"/>
      <c r="IME50" s="0"/>
      <c r="IMF50" s="0"/>
      <c r="IMG50" s="0"/>
      <c r="IMH50" s="0"/>
      <c r="IMI50" s="0"/>
      <c r="IMJ50" s="0"/>
      <c r="IMK50" s="0"/>
      <c r="IML50" s="0"/>
      <c r="IMM50" s="0"/>
      <c r="IMN50" s="0"/>
      <c r="IMO50" s="0"/>
      <c r="IMP50" s="0"/>
      <c r="IMQ50" s="0"/>
      <c r="IMR50" s="0"/>
      <c r="IMS50" s="0"/>
      <c r="IMT50" s="0"/>
      <c r="IMU50" s="0"/>
      <c r="IMV50" s="0"/>
      <c r="IMW50" s="0"/>
      <c r="IMX50" s="0"/>
      <c r="IMY50" s="0"/>
      <c r="IMZ50" s="0"/>
      <c r="INA50" s="0"/>
      <c r="INB50" s="0"/>
      <c r="INC50" s="0"/>
      <c r="IND50" s="0"/>
      <c r="INE50" s="0"/>
      <c r="INF50" s="0"/>
      <c r="ING50" s="0"/>
      <c r="INH50" s="0"/>
      <c r="INI50" s="0"/>
      <c r="INJ50" s="0"/>
      <c r="INK50" s="0"/>
      <c r="INL50" s="0"/>
      <c r="INM50" s="0"/>
      <c r="INN50" s="0"/>
      <c r="INO50" s="0"/>
      <c r="INP50" s="0"/>
      <c r="INQ50" s="0"/>
      <c r="INR50" s="0"/>
      <c r="INS50" s="0"/>
      <c r="INT50" s="0"/>
      <c r="INU50" s="0"/>
      <c r="INV50" s="0"/>
      <c r="INW50" s="0"/>
      <c r="INX50" s="0"/>
      <c r="INY50" s="0"/>
      <c r="INZ50" s="0"/>
      <c r="IOA50" s="0"/>
      <c r="IOB50" s="0"/>
      <c r="IOC50" s="0"/>
      <c r="IOD50" s="0"/>
      <c r="IOE50" s="0"/>
      <c r="IOF50" s="0"/>
      <c r="IOG50" s="0"/>
      <c r="IOH50" s="0"/>
      <c r="IOI50" s="0"/>
      <c r="IOJ50" s="0"/>
      <c r="IOK50" s="0"/>
      <c r="IOL50" s="0"/>
      <c r="IOM50" s="0"/>
      <c r="ION50" s="0"/>
      <c r="IOO50" s="0"/>
      <c r="IOP50" s="0"/>
      <c r="IOQ50" s="0"/>
      <c r="IOR50" s="0"/>
      <c r="IOS50" s="0"/>
      <c r="IOT50" s="0"/>
      <c r="IOU50" s="0"/>
      <c r="IOV50" s="0"/>
      <c r="IOW50" s="0"/>
      <c r="IOX50" s="0"/>
      <c r="IOY50" s="0"/>
      <c r="IOZ50" s="0"/>
      <c r="IPA50" s="0"/>
      <c r="IPB50" s="0"/>
      <c r="IPC50" s="0"/>
      <c r="IPD50" s="0"/>
      <c r="IPE50" s="0"/>
      <c r="IPF50" s="0"/>
      <c r="IPG50" s="0"/>
      <c r="IPH50" s="0"/>
      <c r="IPI50" s="0"/>
      <c r="IPJ50" s="0"/>
      <c r="IPK50" s="0"/>
      <c r="IPL50" s="0"/>
      <c r="IPM50" s="0"/>
      <c r="IPN50" s="0"/>
      <c r="IPO50" s="0"/>
      <c r="IPP50" s="0"/>
      <c r="IPQ50" s="0"/>
      <c r="IPR50" s="0"/>
      <c r="IPS50" s="0"/>
      <c r="IPT50" s="0"/>
      <c r="IPU50" s="0"/>
      <c r="IPV50" s="0"/>
      <c r="IPW50" s="0"/>
      <c r="IPX50" s="0"/>
      <c r="IPY50" s="0"/>
      <c r="IPZ50" s="0"/>
      <c r="IQA50" s="0"/>
      <c r="IQB50" s="0"/>
      <c r="IQC50" s="0"/>
      <c r="IQD50" s="0"/>
      <c r="IQE50" s="0"/>
      <c r="IQF50" s="0"/>
      <c r="IQG50" s="0"/>
      <c r="IQH50" s="0"/>
      <c r="IQI50" s="0"/>
      <c r="IQJ50" s="0"/>
      <c r="IQK50" s="0"/>
      <c r="IQL50" s="0"/>
      <c r="IQM50" s="0"/>
      <c r="IQN50" s="0"/>
      <c r="IQO50" s="0"/>
      <c r="IQP50" s="0"/>
      <c r="IQQ50" s="0"/>
      <c r="IQR50" s="0"/>
      <c r="IQS50" s="0"/>
      <c r="IQT50" s="0"/>
      <c r="IQU50" s="0"/>
      <c r="IQV50" s="0"/>
      <c r="IQW50" s="0"/>
      <c r="IQX50" s="0"/>
      <c r="IQY50" s="0"/>
      <c r="IQZ50" s="0"/>
      <c r="IRA50" s="0"/>
      <c r="IRB50" s="0"/>
      <c r="IRC50" s="0"/>
      <c r="IRD50" s="0"/>
      <c r="IRE50" s="0"/>
      <c r="IRF50" s="0"/>
      <c r="IRG50" s="0"/>
      <c r="IRH50" s="0"/>
      <c r="IRI50" s="0"/>
      <c r="IRJ50" s="0"/>
      <c r="IRK50" s="0"/>
      <c r="IRL50" s="0"/>
      <c r="IRM50" s="0"/>
      <c r="IRN50" s="0"/>
      <c r="IRO50" s="0"/>
      <c r="IRP50" s="0"/>
      <c r="IRQ50" s="0"/>
      <c r="IRR50" s="0"/>
      <c r="IRS50" s="0"/>
      <c r="IRT50" s="0"/>
      <c r="IRU50" s="0"/>
      <c r="IRV50" s="0"/>
      <c r="IRW50" s="0"/>
      <c r="IRX50" s="0"/>
      <c r="IRY50" s="0"/>
      <c r="IRZ50" s="0"/>
      <c r="ISA50" s="0"/>
      <c r="ISB50" s="0"/>
      <c r="ISC50" s="0"/>
      <c r="ISD50" s="0"/>
      <c r="ISE50" s="0"/>
      <c r="ISF50" s="0"/>
      <c r="ISG50" s="0"/>
      <c r="ISH50" s="0"/>
      <c r="ISI50" s="0"/>
      <c r="ISJ50" s="0"/>
      <c r="ISK50" s="0"/>
      <c r="ISL50" s="0"/>
      <c r="ISM50" s="0"/>
      <c r="ISN50" s="0"/>
      <c r="ISO50" s="0"/>
      <c r="ISP50" s="0"/>
      <c r="ISQ50" s="0"/>
      <c r="ISR50" s="0"/>
      <c r="ISS50" s="0"/>
      <c r="IST50" s="0"/>
      <c r="ISU50" s="0"/>
      <c r="ISV50" s="0"/>
      <c r="ISW50" s="0"/>
      <c r="ISX50" s="0"/>
      <c r="ISY50" s="0"/>
      <c r="ISZ50" s="0"/>
      <c r="ITA50" s="0"/>
      <c r="ITB50" s="0"/>
      <c r="ITC50" s="0"/>
      <c r="ITD50" s="0"/>
      <c r="ITE50" s="0"/>
      <c r="ITF50" s="0"/>
      <c r="ITG50" s="0"/>
      <c r="ITH50" s="0"/>
      <c r="ITI50" s="0"/>
      <c r="ITJ50" s="0"/>
      <c r="ITK50" s="0"/>
      <c r="ITL50" s="0"/>
      <c r="ITM50" s="0"/>
      <c r="ITN50" s="0"/>
      <c r="ITO50" s="0"/>
      <c r="ITP50" s="0"/>
      <c r="ITQ50" s="0"/>
      <c r="ITR50" s="0"/>
      <c r="ITS50" s="0"/>
      <c r="ITT50" s="0"/>
      <c r="ITU50" s="0"/>
      <c r="ITV50" s="0"/>
      <c r="ITW50" s="0"/>
      <c r="ITX50" s="0"/>
      <c r="ITY50" s="0"/>
      <c r="ITZ50" s="0"/>
      <c r="IUA50" s="0"/>
      <c r="IUB50" s="0"/>
      <c r="IUC50" s="0"/>
      <c r="IUD50" s="0"/>
      <c r="IUE50" s="0"/>
      <c r="IUF50" s="0"/>
      <c r="IUG50" s="0"/>
      <c r="IUH50" s="0"/>
      <c r="IUI50" s="0"/>
      <c r="IUJ50" s="0"/>
      <c r="IUK50" s="0"/>
      <c r="IUL50" s="0"/>
      <c r="IUM50" s="0"/>
      <c r="IUN50" s="0"/>
      <c r="IUO50" s="0"/>
      <c r="IUP50" s="0"/>
      <c r="IUQ50" s="0"/>
      <c r="IUR50" s="0"/>
      <c r="IUS50" s="0"/>
      <c r="IUT50" s="0"/>
      <c r="IUU50" s="0"/>
      <c r="IUV50" s="0"/>
      <c r="IUW50" s="0"/>
      <c r="IUX50" s="0"/>
      <c r="IUY50" s="0"/>
      <c r="IUZ50" s="0"/>
      <c r="IVA50" s="0"/>
      <c r="IVB50" s="0"/>
      <c r="IVC50" s="0"/>
      <c r="IVD50" s="0"/>
      <c r="IVE50" s="0"/>
      <c r="IVF50" s="0"/>
      <c r="IVG50" s="0"/>
      <c r="IVH50" s="0"/>
      <c r="IVI50" s="0"/>
      <c r="IVJ50" s="0"/>
      <c r="IVK50" s="0"/>
      <c r="IVL50" s="0"/>
      <c r="IVM50" s="0"/>
      <c r="IVN50" s="0"/>
      <c r="IVO50" s="0"/>
      <c r="IVP50" s="0"/>
      <c r="IVQ50" s="0"/>
      <c r="IVR50" s="0"/>
      <c r="IVS50" s="0"/>
      <c r="IVT50" s="0"/>
      <c r="IVU50" s="0"/>
      <c r="IVV50" s="0"/>
      <c r="IVW50" s="0"/>
      <c r="IVX50" s="0"/>
      <c r="IVY50" s="0"/>
      <c r="IVZ50" s="0"/>
      <c r="IWA50" s="0"/>
      <c r="IWB50" s="0"/>
      <c r="IWC50" s="0"/>
      <c r="IWD50" s="0"/>
      <c r="IWE50" s="0"/>
      <c r="IWF50" s="0"/>
      <c r="IWG50" s="0"/>
      <c r="IWH50" s="0"/>
      <c r="IWI50" s="0"/>
      <c r="IWJ50" s="0"/>
      <c r="IWK50" s="0"/>
      <c r="IWL50" s="0"/>
      <c r="IWM50" s="0"/>
      <c r="IWN50" s="0"/>
      <c r="IWO50" s="0"/>
      <c r="IWP50" s="0"/>
      <c r="IWQ50" s="0"/>
      <c r="IWR50" s="0"/>
      <c r="IWS50" s="0"/>
      <c r="IWT50" s="0"/>
      <c r="IWU50" s="0"/>
      <c r="IWV50" s="0"/>
      <c r="IWW50" s="0"/>
      <c r="IWX50" s="0"/>
      <c r="IWY50" s="0"/>
      <c r="IWZ50" s="0"/>
      <c r="IXA50" s="0"/>
      <c r="IXB50" s="0"/>
      <c r="IXC50" s="0"/>
      <c r="IXD50" s="0"/>
      <c r="IXE50" s="0"/>
      <c r="IXF50" s="0"/>
      <c r="IXG50" s="0"/>
      <c r="IXH50" s="0"/>
      <c r="IXI50" s="0"/>
      <c r="IXJ50" s="0"/>
      <c r="IXK50" s="0"/>
      <c r="IXL50" s="0"/>
      <c r="IXM50" s="0"/>
      <c r="IXN50" s="0"/>
      <c r="IXO50" s="0"/>
      <c r="IXP50" s="0"/>
      <c r="IXQ50" s="0"/>
      <c r="IXR50" s="0"/>
      <c r="IXS50" s="0"/>
      <c r="IXT50" s="0"/>
      <c r="IXU50" s="0"/>
      <c r="IXV50" s="0"/>
      <c r="IXW50" s="0"/>
      <c r="IXX50" s="0"/>
      <c r="IXY50" s="0"/>
      <c r="IXZ50" s="0"/>
      <c r="IYA50" s="0"/>
      <c r="IYB50" s="0"/>
      <c r="IYC50" s="0"/>
      <c r="IYD50" s="0"/>
      <c r="IYE50" s="0"/>
      <c r="IYF50" s="0"/>
      <c r="IYG50" s="0"/>
      <c r="IYH50" s="0"/>
      <c r="IYI50" s="0"/>
      <c r="IYJ50" s="0"/>
      <c r="IYK50" s="0"/>
      <c r="IYL50" s="0"/>
      <c r="IYM50" s="0"/>
      <c r="IYN50" s="0"/>
      <c r="IYO50" s="0"/>
      <c r="IYP50" s="0"/>
      <c r="IYQ50" s="0"/>
      <c r="IYR50" s="0"/>
      <c r="IYS50" s="0"/>
      <c r="IYT50" s="0"/>
      <c r="IYU50" s="0"/>
      <c r="IYV50" s="0"/>
      <c r="IYW50" s="0"/>
      <c r="IYX50" s="0"/>
      <c r="IYY50" s="0"/>
      <c r="IYZ50" s="0"/>
      <c r="IZA50" s="0"/>
      <c r="IZB50" s="0"/>
      <c r="IZC50" s="0"/>
      <c r="IZD50" s="0"/>
      <c r="IZE50" s="0"/>
      <c r="IZF50" s="0"/>
      <c r="IZG50" s="0"/>
      <c r="IZH50" s="0"/>
      <c r="IZI50" s="0"/>
      <c r="IZJ50" s="0"/>
      <c r="IZK50" s="0"/>
      <c r="IZL50" s="0"/>
      <c r="IZM50" s="0"/>
      <c r="IZN50" s="0"/>
      <c r="IZO50" s="0"/>
      <c r="IZP50" s="0"/>
      <c r="IZQ50" s="0"/>
      <c r="IZR50" s="0"/>
      <c r="IZS50" s="0"/>
      <c r="IZT50" s="0"/>
      <c r="IZU50" s="0"/>
      <c r="IZV50" s="0"/>
      <c r="IZW50" s="0"/>
      <c r="IZX50" s="0"/>
      <c r="IZY50" s="0"/>
      <c r="IZZ50" s="0"/>
      <c r="JAA50" s="0"/>
      <c r="JAB50" s="0"/>
      <c r="JAC50" s="0"/>
      <c r="JAD50" s="0"/>
      <c r="JAE50" s="0"/>
      <c r="JAF50" s="0"/>
      <c r="JAG50" s="0"/>
      <c r="JAH50" s="0"/>
      <c r="JAI50" s="0"/>
      <c r="JAJ50" s="0"/>
      <c r="JAK50" s="0"/>
      <c r="JAL50" s="0"/>
      <c r="JAM50" s="0"/>
      <c r="JAN50" s="0"/>
      <c r="JAO50" s="0"/>
      <c r="JAP50" s="0"/>
      <c r="JAQ50" s="0"/>
      <c r="JAR50" s="0"/>
      <c r="JAS50" s="0"/>
      <c r="JAT50" s="0"/>
      <c r="JAU50" s="0"/>
      <c r="JAV50" s="0"/>
      <c r="JAW50" s="0"/>
      <c r="JAX50" s="0"/>
      <c r="JAY50" s="0"/>
      <c r="JAZ50" s="0"/>
      <c r="JBA50" s="0"/>
      <c r="JBB50" s="0"/>
      <c r="JBC50" s="0"/>
      <c r="JBD50" s="0"/>
      <c r="JBE50" s="0"/>
      <c r="JBF50" s="0"/>
      <c r="JBG50" s="0"/>
      <c r="JBH50" s="0"/>
      <c r="JBI50" s="0"/>
      <c r="JBJ50" s="0"/>
      <c r="JBK50" s="0"/>
      <c r="JBL50" s="0"/>
      <c r="JBM50" s="0"/>
      <c r="JBN50" s="0"/>
      <c r="JBO50" s="0"/>
      <c r="JBP50" s="0"/>
      <c r="JBQ50" s="0"/>
      <c r="JBR50" s="0"/>
      <c r="JBS50" s="0"/>
      <c r="JBT50" s="0"/>
      <c r="JBU50" s="0"/>
      <c r="JBV50" s="0"/>
      <c r="JBW50" s="0"/>
      <c r="JBX50" s="0"/>
      <c r="JBY50" s="0"/>
      <c r="JBZ50" s="0"/>
      <c r="JCA50" s="0"/>
      <c r="JCB50" s="0"/>
      <c r="JCC50" s="0"/>
      <c r="JCD50" s="0"/>
      <c r="JCE50" s="0"/>
      <c r="JCF50" s="0"/>
      <c r="JCG50" s="0"/>
      <c r="JCH50" s="0"/>
      <c r="JCI50" s="0"/>
      <c r="JCJ50" s="0"/>
      <c r="JCK50" s="0"/>
      <c r="JCL50" s="0"/>
      <c r="JCM50" s="0"/>
      <c r="JCN50" s="0"/>
      <c r="JCO50" s="0"/>
      <c r="JCP50" s="0"/>
      <c r="JCQ50" s="0"/>
      <c r="JCR50" s="0"/>
      <c r="JCS50" s="0"/>
      <c r="JCT50" s="0"/>
      <c r="JCU50" s="0"/>
      <c r="JCV50" s="0"/>
      <c r="JCW50" s="0"/>
      <c r="JCX50" s="0"/>
      <c r="JCY50" s="0"/>
      <c r="JCZ50" s="0"/>
      <c r="JDA50" s="0"/>
      <c r="JDB50" s="0"/>
      <c r="JDC50" s="0"/>
      <c r="JDD50" s="0"/>
      <c r="JDE50" s="0"/>
      <c r="JDF50" s="0"/>
      <c r="JDG50" s="0"/>
      <c r="JDH50" s="0"/>
      <c r="JDI50" s="0"/>
      <c r="JDJ50" s="0"/>
      <c r="JDK50" s="0"/>
      <c r="JDL50" s="0"/>
      <c r="JDM50" s="0"/>
      <c r="JDN50" s="0"/>
      <c r="JDO50" s="0"/>
      <c r="JDP50" s="0"/>
      <c r="JDQ50" s="0"/>
      <c r="JDR50" s="0"/>
      <c r="JDS50" s="0"/>
      <c r="JDT50" s="0"/>
      <c r="JDU50" s="0"/>
      <c r="JDV50" s="0"/>
      <c r="JDW50" s="0"/>
      <c r="JDX50" s="0"/>
      <c r="JDY50" s="0"/>
      <c r="JDZ50" s="0"/>
      <c r="JEA50" s="0"/>
      <c r="JEB50" s="0"/>
      <c r="JEC50" s="0"/>
      <c r="JED50" s="0"/>
      <c r="JEE50" s="0"/>
      <c r="JEF50" s="0"/>
      <c r="JEG50" s="0"/>
      <c r="JEH50" s="0"/>
      <c r="JEI50" s="0"/>
      <c r="JEJ50" s="0"/>
      <c r="JEK50" s="0"/>
      <c r="JEL50" s="0"/>
      <c r="JEM50" s="0"/>
      <c r="JEN50" s="0"/>
      <c r="JEO50" s="0"/>
      <c r="JEP50" s="0"/>
      <c r="JEQ50" s="0"/>
      <c r="JER50" s="0"/>
      <c r="JES50" s="0"/>
      <c r="JET50" s="0"/>
      <c r="JEU50" s="0"/>
      <c r="JEV50" s="0"/>
      <c r="JEW50" s="0"/>
      <c r="JEX50" s="0"/>
      <c r="JEY50" s="0"/>
      <c r="JEZ50" s="0"/>
      <c r="JFA50" s="0"/>
      <c r="JFB50" s="0"/>
      <c r="JFC50" s="0"/>
      <c r="JFD50" s="0"/>
      <c r="JFE50" s="0"/>
      <c r="JFF50" s="0"/>
      <c r="JFG50" s="0"/>
      <c r="JFH50" s="0"/>
      <c r="JFI50" s="0"/>
      <c r="JFJ50" s="0"/>
      <c r="JFK50" s="0"/>
      <c r="JFL50" s="0"/>
      <c r="JFM50" s="0"/>
      <c r="JFN50" s="0"/>
      <c r="JFO50" s="0"/>
      <c r="JFP50" s="0"/>
      <c r="JFQ50" s="0"/>
      <c r="JFR50" s="0"/>
      <c r="JFS50" s="0"/>
      <c r="JFT50" s="0"/>
      <c r="JFU50" s="0"/>
      <c r="JFV50" s="0"/>
      <c r="JFW50" s="0"/>
      <c r="JFX50" s="0"/>
      <c r="JFY50" s="0"/>
      <c r="JFZ50" s="0"/>
      <c r="JGA50" s="0"/>
      <c r="JGB50" s="0"/>
      <c r="JGC50" s="0"/>
      <c r="JGD50" s="0"/>
      <c r="JGE50" s="0"/>
      <c r="JGF50" s="0"/>
      <c r="JGG50" s="0"/>
      <c r="JGH50" s="0"/>
      <c r="JGI50" s="0"/>
      <c r="JGJ50" s="0"/>
      <c r="JGK50" s="0"/>
      <c r="JGL50" s="0"/>
      <c r="JGM50" s="0"/>
      <c r="JGN50" s="0"/>
      <c r="JGO50" s="0"/>
      <c r="JGP50" s="0"/>
      <c r="JGQ50" s="0"/>
      <c r="JGR50" s="0"/>
      <c r="JGS50" s="0"/>
      <c r="JGT50" s="0"/>
      <c r="JGU50" s="0"/>
      <c r="JGV50" s="0"/>
      <c r="JGW50" s="0"/>
      <c r="JGX50" s="0"/>
      <c r="JGY50" s="0"/>
      <c r="JGZ50" s="0"/>
      <c r="JHA50" s="0"/>
      <c r="JHB50" s="0"/>
      <c r="JHC50" s="0"/>
      <c r="JHD50" s="0"/>
      <c r="JHE50" s="0"/>
      <c r="JHF50" s="0"/>
      <c r="JHG50" s="0"/>
      <c r="JHH50" s="0"/>
      <c r="JHI50" s="0"/>
      <c r="JHJ50" s="0"/>
      <c r="JHK50" s="0"/>
      <c r="JHL50" s="0"/>
      <c r="JHM50" s="0"/>
      <c r="JHN50" s="0"/>
      <c r="JHO50" s="0"/>
      <c r="JHP50" s="0"/>
      <c r="JHQ50" s="0"/>
      <c r="JHR50" s="0"/>
      <c r="JHS50" s="0"/>
      <c r="JHT50" s="0"/>
      <c r="JHU50" s="0"/>
      <c r="JHV50" s="0"/>
      <c r="JHW50" s="0"/>
      <c r="JHX50" s="0"/>
      <c r="JHY50" s="0"/>
      <c r="JHZ50" s="0"/>
      <c r="JIA50" s="0"/>
      <c r="JIB50" s="0"/>
      <c r="JIC50" s="0"/>
      <c r="JID50" s="0"/>
      <c r="JIE50" s="0"/>
      <c r="JIF50" s="0"/>
      <c r="JIG50" s="0"/>
      <c r="JIH50" s="0"/>
      <c r="JII50" s="0"/>
      <c r="JIJ50" s="0"/>
      <c r="JIK50" s="0"/>
      <c r="JIL50" s="0"/>
      <c r="JIM50" s="0"/>
      <c r="JIN50" s="0"/>
      <c r="JIO50" s="0"/>
      <c r="JIP50" s="0"/>
      <c r="JIQ50" s="0"/>
      <c r="JIR50" s="0"/>
      <c r="JIS50" s="0"/>
      <c r="JIT50" s="0"/>
      <c r="JIU50" s="0"/>
      <c r="JIV50" s="0"/>
      <c r="JIW50" s="0"/>
      <c r="JIX50" s="0"/>
      <c r="JIY50" s="0"/>
      <c r="JIZ50" s="0"/>
      <c r="JJA50" s="0"/>
      <c r="JJB50" s="0"/>
      <c r="JJC50" s="0"/>
      <c r="JJD50" s="0"/>
      <c r="JJE50" s="0"/>
      <c r="JJF50" s="0"/>
      <c r="JJG50" s="0"/>
      <c r="JJH50" s="0"/>
      <c r="JJI50" s="0"/>
      <c r="JJJ50" s="0"/>
      <c r="JJK50" s="0"/>
      <c r="JJL50" s="0"/>
      <c r="JJM50" s="0"/>
      <c r="JJN50" s="0"/>
      <c r="JJO50" s="0"/>
      <c r="JJP50" s="0"/>
      <c r="JJQ50" s="0"/>
      <c r="JJR50" s="0"/>
      <c r="JJS50" s="0"/>
      <c r="JJT50" s="0"/>
      <c r="JJU50" s="0"/>
      <c r="JJV50" s="0"/>
      <c r="JJW50" s="0"/>
      <c r="JJX50" s="0"/>
      <c r="JJY50" s="0"/>
      <c r="JJZ50" s="0"/>
      <c r="JKA50" s="0"/>
      <c r="JKB50" s="0"/>
      <c r="JKC50" s="0"/>
      <c r="JKD50" s="0"/>
      <c r="JKE50" s="0"/>
      <c r="JKF50" s="0"/>
      <c r="JKG50" s="0"/>
      <c r="JKH50" s="0"/>
      <c r="JKI50" s="0"/>
      <c r="JKJ50" s="0"/>
      <c r="JKK50" s="0"/>
      <c r="JKL50" s="0"/>
      <c r="JKM50" s="0"/>
      <c r="JKN50" s="0"/>
      <c r="JKO50" s="0"/>
      <c r="JKP50" s="0"/>
      <c r="JKQ50" s="0"/>
      <c r="JKR50" s="0"/>
      <c r="JKS50" s="0"/>
      <c r="JKT50" s="0"/>
      <c r="JKU50" s="0"/>
      <c r="JKV50" s="0"/>
      <c r="JKW50" s="0"/>
      <c r="JKX50" s="0"/>
      <c r="JKY50" s="0"/>
      <c r="JKZ50" s="0"/>
      <c r="JLA50" s="0"/>
      <c r="JLB50" s="0"/>
      <c r="JLC50" s="0"/>
      <c r="JLD50" s="0"/>
      <c r="JLE50" s="0"/>
      <c r="JLF50" s="0"/>
      <c r="JLG50" s="0"/>
      <c r="JLH50" s="0"/>
      <c r="JLI50" s="0"/>
      <c r="JLJ50" s="0"/>
      <c r="JLK50" s="0"/>
      <c r="JLL50" s="0"/>
      <c r="JLM50" s="0"/>
      <c r="JLN50" s="0"/>
      <c r="JLO50" s="0"/>
      <c r="JLP50" s="0"/>
      <c r="JLQ50" s="0"/>
      <c r="JLR50" s="0"/>
      <c r="JLS50" s="0"/>
      <c r="JLT50" s="0"/>
      <c r="JLU50" s="0"/>
      <c r="JLV50" s="0"/>
      <c r="JLW50" s="0"/>
      <c r="JLX50" s="0"/>
      <c r="JLY50" s="0"/>
      <c r="JLZ50" s="0"/>
      <c r="JMA50" s="0"/>
      <c r="JMB50" s="0"/>
      <c r="JMC50" s="0"/>
      <c r="JMD50" s="0"/>
      <c r="JME50" s="0"/>
      <c r="JMF50" s="0"/>
      <c r="JMG50" s="0"/>
      <c r="JMH50" s="0"/>
      <c r="JMI50" s="0"/>
      <c r="JMJ50" s="0"/>
      <c r="JMK50" s="0"/>
      <c r="JML50" s="0"/>
      <c r="JMM50" s="0"/>
      <c r="JMN50" s="0"/>
      <c r="JMO50" s="0"/>
      <c r="JMP50" s="0"/>
      <c r="JMQ50" s="0"/>
      <c r="JMR50" s="0"/>
      <c r="JMS50" s="0"/>
      <c r="JMT50" s="0"/>
      <c r="JMU50" s="0"/>
      <c r="JMV50" s="0"/>
      <c r="JMW50" s="0"/>
      <c r="JMX50" s="0"/>
      <c r="JMY50" s="0"/>
      <c r="JMZ50" s="0"/>
      <c r="JNA50" s="0"/>
      <c r="JNB50" s="0"/>
      <c r="JNC50" s="0"/>
      <c r="JND50" s="0"/>
      <c r="JNE50" s="0"/>
      <c r="JNF50" s="0"/>
      <c r="JNG50" s="0"/>
      <c r="JNH50" s="0"/>
      <c r="JNI50" s="0"/>
      <c r="JNJ50" s="0"/>
      <c r="JNK50" s="0"/>
      <c r="JNL50" s="0"/>
      <c r="JNM50" s="0"/>
      <c r="JNN50" s="0"/>
      <c r="JNO50" s="0"/>
      <c r="JNP50" s="0"/>
      <c r="JNQ50" s="0"/>
      <c r="JNR50" s="0"/>
      <c r="JNS50" s="0"/>
      <c r="JNT50" s="0"/>
      <c r="JNU50" s="0"/>
      <c r="JNV50" s="0"/>
      <c r="JNW50" s="0"/>
      <c r="JNX50" s="0"/>
      <c r="JNY50" s="0"/>
      <c r="JNZ50" s="0"/>
      <c r="JOA50" s="0"/>
      <c r="JOB50" s="0"/>
      <c r="JOC50" s="0"/>
      <c r="JOD50" s="0"/>
      <c r="JOE50" s="0"/>
      <c r="JOF50" s="0"/>
      <c r="JOG50" s="0"/>
      <c r="JOH50" s="0"/>
      <c r="JOI50" s="0"/>
      <c r="JOJ50" s="0"/>
      <c r="JOK50" s="0"/>
      <c r="JOL50" s="0"/>
      <c r="JOM50" s="0"/>
      <c r="JON50" s="0"/>
      <c r="JOO50" s="0"/>
      <c r="JOP50" s="0"/>
      <c r="JOQ50" s="0"/>
      <c r="JOR50" s="0"/>
      <c r="JOS50" s="0"/>
      <c r="JOT50" s="0"/>
      <c r="JOU50" s="0"/>
      <c r="JOV50" s="0"/>
      <c r="JOW50" s="0"/>
      <c r="JOX50" s="0"/>
      <c r="JOY50" s="0"/>
      <c r="JOZ50" s="0"/>
      <c r="JPA50" s="0"/>
      <c r="JPB50" s="0"/>
      <c r="JPC50" s="0"/>
      <c r="JPD50" s="0"/>
      <c r="JPE50" s="0"/>
      <c r="JPF50" s="0"/>
      <c r="JPG50" s="0"/>
      <c r="JPH50" s="0"/>
      <c r="JPI50" s="0"/>
      <c r="JPJ50" s="0"/>
      <c r="JPK50" s="0"/>
      <c r="JPL50" s="0"/>
      <c r="JPM50" s="0"/>
      <c r="JPN50" s="0"/>
      <c r="JPO50" s="0"/>
      <c r="JPP50" s="0"/>
      <c r="JPQ50" s="0"/>
      <c r="JPR50" s="0"/>
      <c r="JPS50" s="0"/>
      <c r="JPT50" s="0"/>
      <c r="JPU50" s="0"/>
      <c r="JPV50" s="0"/>
      <c r="JPW50" s="0"/>
      <c r="JPX50" s="0"/>
      <c r="JPY50" s="0"/>
      <c r="JPZ50" s="0"/>
      <c r="JQA50" s="0"/>
      <c r="JQB50" s="0"/>
      <c r="JQC50" s="0"/>
      <c r="JQD50" s="0"/>
      <c r="JQE50" s="0"/>
      <c r="JQF50" s="0"/>
      <c r="JQG50" s="0"/>
      <c r="JQH50" s="0"/>
      <c r="JQI50" s="0"/>
      <c r="JQJ50" s="0"/>
      <c r="JQK50" s="0"/>
      <c r="JQL50" s="0"/>
      <c r="JQM50" s="0"/>
      <c r="JQN50" s="0"/>
      <c r="JQO50" s="0"/>
      <c r="JQP50" s="0"/>
      <c r="JQQ50" s="0"/>
      <c r="JQR50" s="0"/>
      <c r="JQS50" s="0"/>
      <c r="JQT50" s="0"/>
      <c r="JQU50" s="0"/>
      <c r="JQV50" s="0"/>
      <c r="JQW50" s="0"/>
      <c r="JQX50" s="0"/>
      <c r="JQY50" s="0"/>
      <c r="JQZ50" s="0"/>
      <c r="JRA50" s="0"/>
      <c r="JRB50" s="0"/>
      <c r="JRC50" s="0"/>
      <c r="JRD50" s="0"/>
      <c r="JRE50" s="0"/>
      <c r="JRF50" s="0"/>
      <c r="JRG50" s="0"/>
      <c r="JRH50" s="0"/>
      <c r="JRI50" s="0"/>
      <c r="JRJ50" s="0"/>
      <c r="JRK50" s="0"/>
      <c r="JRL50" s="0"/>
      <c r="JRM50" s="0"/>
      <c r="JRN50" s="0"/>
      <c r="JRO50" s="0"/>
      <c r="JRP50" s="0"/>
      <c r="JRQ50" s="0"/>
      <c r="JRR50" s="0"/>
      <c r="JRS50" s="0"/>
      <c r="JRT50" s="0"/>
      <c r="JRU50" s="0"/>
      <c r="JRV50" s="0"/>
      <c r="JRW50" s="0"/>
      <c r="JRX50" s="0"/>
      <c r="JRY50" s="0"/>
      <c r="JRZ50" s="0"/>
      <c r="JSA50" s="0"/>
      <c r="JSB50" s="0"/>
      <c r="JSC50" s="0"/>
      <c r="JSD50" s="0"/>
      <c r="JSE50" s="0"/>
      <c r="JSF50" s="0"/>
      <c r="JSG50" s="0"/>
      <c r="JSH50" s="0"/>
      <c r="JSI50" s="0"/>
      <c r="JSJ50" s="0"/>
      <c r="JSK50" s="0"/>
      <c r="JSL50" s="0"/>
      <c r="JSM50" s="0"/>
      <c r="JSN50" s="0"/>
      <c r="JSO50" s="0"/>
      <c r="JSP50" s="0"/>
      <c r="JSQ50" s="0"/>
      <c r="JSR50" s="0"/>
      <c r="JSS50" s="0"/>
      <c r="JST50" s="0"/>
      <c r="JSU50" s="0"/>
      <c r="JSV50" s="0"/>
      <c r="JSW50" s="0"/>
      <c r="JSX50" s="0"/>
      <c r="JSY50" s="0"/>
      <c r="JSZ50" s="0"/>
      <c r="JTA50" s="0"/>
      <c r="JTB50" s="0"/>
      <c r="JTC50" s="0"/>
      <c r="JTD50" s="0"/>
      <c r="JTE50" s="0"/>
      <c r="JTF50" s="0"/>
      <c r="JTG50" s="0"/>
      <c r="JTH50" s="0"/>
      <c r="JTI50" s="0"/>
      <c r="JTJ50" s="0"/>
      <c r="JTK50" s="0"/>
      <c r="JTL50" s="0"/>
      <c r="JTM50" s="0"/>
      <c r="JTN50" s="0"/>
      <c r="JTO50" s="0"/>
      <c r="JTP50" s="0"/>
      <c r="JTQ50" s="0"/>
      <c r="JTR50" s="0"/>
      <c r="JTS50" s="0"/>
      <c r="JTT50" s="0"/>
      <c r="JTU50" s="0"/>
      <c r="JTV50" s="0"/>
      <c r="JTW50" s="0"/>
      <c r="JTX50" s="0"/>
      <c r="JTY50" s="0"/>
      <c r="JTZ50" s="0"/>
      <c r="JUA50" s="0"/>
      <c r="JUB50" s="0"/>
      <c r="JUC50" s="0"/>
      <c r="JUD50" s="0"/>
      <c r="JUE50" s="0"/>
      <c r="JUF50" s="0"/>
      <c r="JUG50" s="0"/>
      <c r="JUH50" s="0"/>
      <c r="JUI50" s="0"/>
      <c r="JUJ50" s="0"/>
      <c r="JUK50" s="0"/>
      <c r="JUL50" s="0"/>
      <c r="JUM50" s="0"/>
      <c r="JUN50" s="0"/>
      <c r="JUO50" s="0"/>
      <c r="JUP50" s="0"/>
      <c r="JUQ50" s="0"/>
      <c r="JUR50" s="0"/>
      <c r="JUS50" s="0"/>
      <c r="JUT50" s="0"/>
      <c r="JUU50" s="0"/>
      <c r="JUV50" s="0"/>
      <c r="JUW50" s="0"/>
      <c r="JUX50" s="0"/>
      <c r="JUY50" s="0"/>
      <c r="JUZ50" s="0"/>
      <c r="JVA50" s="0"/>
      <c r="JVB50" s="0"/>
      <c r="JVC50" s="0"/>
      <c r="JVD50" s="0"/>
      <c r="JVE50" s="0"/>
      <c r="JVF50" s="0"/>
      <c r="JVG50" s="0"/>
      <c r="JVH50" s="0"/>
      <c r="JVI50" s="0"/>
      <c r="JVJ50" s="0"/>
      <c r="JVK50" s="0"/>
      <c r="JVL50" s="0"/>
      <c r="JVM50" s="0"/>
      <c r="JVN50" s="0"/>
      <c r="JVO50" s="0"/>
      <c r="JVP50" s="0"/>
      <c r="JVQ50" s="0"/>
      <c r="JVR50" s="0"/>
      <c r="JVS50" s="0"/>
      <c r="JVT50" s="0"/>
      <c r="JVU50" s="0"/>
      <c r="JVV50" s="0"/>
      <c r="JVW50" s="0"/>
      <c r="JVX50" s="0"/>
      <c r="JVY50" s="0"/>
      <c r="JVZ50" s="0"/>
      <c r="JWA50" s="0"/>
      <c r="JWB50" s="0"/>
      <c r="JWC50" s="0"/>
      <c r="JWD50" s="0"/>
      <c r="JWE50" s="0"/>
      <c r="JWF50" s="0"/>
      <c r="JWG50" s="0"/>
      <c r="JWH50" s="0"/>
      <c r="JWI50" s="0"/>
      <c r="JWJ50" s="0"/>
      <c r="JWK50" s="0"/>
      <c r="JWL50" s="0"/>
      <c r="JWM50" s="0"/>
      <c r="JWN50" s="0"/>
      <c r="JWO50" s="0"/>
      <c r="JWP50" s="0"/>
      <c r="JWQ50" s="0"/>
      <c r="JWR50" s="0"/>
      <c r="JWS50" s="0"/>
      <c r="JWT50" s="0"/>
      <c r="JWU50" s="0"/>
      <c r="JWV50" s="0"/>
      <c r="JWW50" s="0"/>
      <c r="JWX50" s="0"/>
      <c r="JWY50" s="0"/>
      <c r="JWZ50" s="0"/>
      <c r="JXA50" s="0"/>
      <c r="JXB50" s="0"/>
      <c r="JXC50" s="0"/>
      <c r="JXD50" s="0"/>
      <c r="JXE50" s="0"/>
      <c r="JXF50" s="0"/>
      <c r="JXG50" s="0"/>
      <c r="JXH50" s="0"/>
      <c r="JXI50" s="0"/>
      <c r="JXJ50" s="0"/>
      <c r="JXK50" s="0"/>
      <c r="JXL50" s="0"/>
      <c r="JXM50" s="0"/>
      <c r="JXN50" s="0"/>
      <c r="JXO50" s="0"/>
      <c r="JXP50" s="0"/>
      <c r="JXQ50" s="0"/>
      <c r="JXR50" s="0"/>
      <c r="JXS50" s="0"/>
      <c r="JXT50" s="0"/>
      <c r="JXU50" s="0"/>
      <c r="JXV50" s="0"/>
      <c r="JXW50" s="0"/>
      <c r="JXX50" s="0"/>
      <c r="JXY50" s="0"/>
      <c r="JXZ50" s="0"/>
      <c r="JYA50" s="0"/>
      <c r="JYB50" s="0"/>
      <c r="JYC50" s="0"/>
      <c r="JYD50" s="0"/>
      <c r="JYE50" s="0"/>
      <c r="JYF50" s="0"/>
      <c r="JYG50" s="0"/>
      <c r="JYH50" s="0"/>
      <c r="JYI50" s="0"/>
      <c r="JYJ50" s="0"/>
      <c r="JYK50" s="0"/>
      <c r="JYL50" s="0"/>
      <c r="JYM50" s="0"/>
      <c r="JYN50" s="0"/>
      <c r="JYO50" s="0"/>
      <c r="JYP50" s="0"/>
      <c r="JYQ50" s="0"/>
      <c r="JYR50" s="0"/>
      <c r="JYS50" s="0"/>
      <c r="JYT50" s="0"/>
      <c r="JYU50" s="0"/>
      <c r="JYV50" s="0"/>
      <c r="JYW50" s="0"/>
      <c r="JYX50" s="0"/>
      <c r="JYY50" s="0"/>
      <c r="JYZ50" s="0"/>
      <c r="JZA50" s="0"/>
      <c r="JZB50" s="0"/>
      <c r="JZC50" s="0"/>
      <c r="JZD50" s="0"/>
      <c r="JZE50" s="0"/>
      <c r="JZF50" s="0"/>
      <c r="JZG50" s="0"/>
      <c r="JZH50" s="0"/>
      <c r="JZI50" s="0"/>
      <c r="JZJ50" s="0"/>
      <c r="JZK50" s="0"/>
      <c r="JZL50" s="0"/>
      <c r="JZM50" s="0"/>
      <c r="JZN50" s="0"/>
      <c r="JZO50" s="0"/>
      <c r="JZP50" s="0"/>
      <c r="JZQ50" s="0"/>
      <c r="JZR50" s="0"/>
      <c r="JZS50" s="0"/>
      <c r="JZT50" s="0"/>
      <c r="JZU50" s="0"/>
      <c r="JZV50" s="0"/>
      <c r="JZW50" s="0"/>
      <c r="JZX50" s="0"/>
      <c r="JZY50" s="0"/>
      <c r="JZZ50" s="0"/>
      <c r="KAA50" s="0"/>
      <c r="KAB50" s="0"/>
      <c r="KAC50" s="0"/>
      <c r="KAD50" s="0"/>
      <c r="KAE50" s="0"/>
      <c r="KAF50" s="0"/>
      <c r="KAG50" s="0"/>
      <c r="KAH50" s="0"/>
      <c r="KAI50" s="0"/>
      <c r="KAJ50" s="0"/>
      <c r="KAK50" s="0"/>
      <c r="KAL50" s="0"/>
      <c r="KAM50" s="0"/>
      <c r="KAN50" s="0"/>
      <c r="KAO50" s="0"/>
      <c r="KAP50" s="0"/>
      <c r="KAQ50" s="0"/>
      <c r="KAR50" s="0"/>
      <c r="KAS50" s="0"/>
      <c r="KAT50" s="0"/>
      <c r="KAU50" s="0"/>
      <c r="KAV50" s="0"/>
      <c r="KAW50" s="0"/>
      <c r="KAX50" s="0"/>
      <c r="KAY50" s="0"/>
      <c r="KAZ50" s="0"/>
      <c r="KBA50" s="0"/>
      <c r="KBB50" s="0"/>
      <c r="KBC50" s="0"/>
      <c r="KBD50" s="0"/>
      <c r="KBE50" s="0"/>
      <c r="KBF50" s="0"/>
      <c r="KBG50" s="0"/>
      <c r="KBH50" s="0"/>
      <c r="KBI50" s="0"/>
      <c r="KBJ50" s="0"/>
      <c r="KBK50" s="0"/>
      <c r="KBL50" s="0"/>
      <c r="KBM50" s="0"/>
      <c r="KBN50" s="0"/>
      <c r="KBO50" s="0"/>
      <c r="KBP50" s="0"/>
      <c r="KBQ50" s="0"/>
      <c r="KBR50" s="0"/>
      <c r="KBS50" s="0"/>
      <c r="KBT50" s="0"/>
      <c r="KBU50" s="0"/>
      <c r="KBV50" s="0"/>
      <c r="KBW50" s="0"/>
      <c r="KBX50" s="0"/>
      <c r="KBY50" s="0"/>
      <c r="KBZ50" s="0"/>
      <c r="KCA50" s="0"/>
      <c r="KCB50" s="0"/>
      <c r="KCC50" s="0"/>
      <c r="KCD50" s="0"/>
      <c r="KCE50" s="0"/>
      <c r="KCF50" s="0"/>
      <c r="KCG50" s="0"/>
      <c r="KCH50" s="0"/>
      <c r="KCI50" s="0"/>
      <c r="KCJ50" s="0"/>
      <c r="KCK50" s="0"/>
      <c r="KCL50" s="0"/>
      <c r="KCM50" s="0"/>
      <c r="KCN50" s="0"/>
      <c r="KCO50" s="0"/>
      <c r="KCP50" s="0"/>
      <c r="KCQ50" s="0"/>
      <c r="KCR50" s="0"/>
      <c r="KCS50" s="0"/>
      <c r="KCT50" s="0"/>
      <c r="KCU50" s="0"/>
      <c r="KCV50" s="0"/>
      <c r="KCW50" s="0"/>
      <c r="KCX50" s="0"/>
      <c r="KCY50" s="0"/>
      <c r="KCZ50" s="0"/>
      <c r="KDA50" s="0"/>
      <c r="KDB50" s="0"/>
      <c r="KDC50" s="0"/>
      <c r="KDD50" s="0"/>
      <c r="KDE50" s="0"/>
      <c r="KDF50" s="0"/>
      <c r="KDG50" s="0"/>
      <c r="KDH50" s="0"/>
      <c r="KDI50" s="0"/>
      <c r="KDJ50" s="0"/>
      <c r="KDK50" s="0"/>
      <c r="KDL50" s="0"/>
      <c r="KDM50" s="0"/>
      <c r="KDN50" s="0"/>
      <c r="KDO50" s="0"/>
      <c r="KDP50" s="0"/>
      <c r="KDQ50" s="0"/>
      <c r="KDR50" s="0"/>
      <c r="KDS50" s="0"/>
      <c r="KDT50" s="0"/>
      <c r="KDU50" s="0"/>
      <c r="KDV50" s="0"/>
      <c r="KDW50" s="0"/>
      <c r="KDX50" s="0"/>
      <c r="KDY50" s="0"/>
      <c r="KDZ50" s="0"/>
      <c r="KEA50" s="0"/>
      <c r="KEB50" s="0"/>
      <c r="KEC50" s="0"/>
      <c r="KED50" s="0"/>
      <c r="KEE50" s="0"/>
      <c r="KEF50" s="0"/>
      <c r="KEG50" s="0"/>
      <c r="KEH50" s="0"/>
      <c r="KEI50" s="0"/>
      <c r="KEJ50" s="0"/>
      <c r="KEK50" s="0"/>
      <c r="KEL50" s="0"/>
      <c r="KEM50" s="0"/>
      <c r="KEN50" s="0"/>
      <c r="KEO50" s="0"/>
      <c r="KEP50" s="0"/>
      <c r="KEQ50" s="0"/>
      <c r="KER50" s="0"/>
      <c r="KES50" s="0"/>
      <c r="KET50" s="0"/>
      <c r="KEU50" s="0"/>
      <c r="KEV50" s="0"/>
      <c r="KEW50" s="0"/>
      <c r="KEX50" s="0"/>
      <c r="KEY50" s="0"/>
      <c r="KEZ50" s="0"/>
      <c r="KFA50" s="0"/>
      <c r="KFB50" s="0"/>
      <c r="KFC50" s="0"/>
      <c r="KFD50" s="0"/>
      <c r="KFE50" s="0"/>
      <c r="KFF50" s="0"/>
      <c r="KFG50" s="0"/>
      <c r="KFH50" s="0"/>
      <c r="KFI50" s="0"/>
      <c r="KFJ50" s="0"/>
      <c r="KFK50" s="0"/>
      <c r="KFL50" s="0"/>
      <c r="KFM50" s="0"/>
      <c r="KFN50" s="0"/>
      <c r="KFO50" s="0"/>
      <c r="KFP50" s="0"/>
      <c r="KFQ50" s="0"/>
      <c r="KFR50" s="0"/>
      <c r="KFS50" s="0"/>
      <c r="KFT50" s="0"/>
      <c r="KFU50" s="0"/>
      <c r="KFV50" s="0"/>
      <c r="KFW50" s="0"/>
      <c r="KFX50" s="0"/>
      <c r="KFY50" s="0"/>
      <c r="KFZ50" s="0"/>
      <c r="KGA50" s="0"/>
      <c r="KGB50" s="0"/>
      <c r="KGC50" s="0"/>
      <c r="KGD50" s="0"/>
      <c r="KGE50" s="0"/>
      <c r="KGF50" s="0"/>
      <c r="KGG50" s="0"/>
      <c r="KGH50" s="0"/>
      <c r="KGI50" s="0"/>
      <c r="KGJ50" s="0"/>
      <c r="KGK50" s="0"/>
      <c r="KGL50" s="0"/>
      <c r="KGM50" s="0"/>
      <c r="KGN50" s="0"/>
      <c r="KGO50" s="0"/>
      <c r="KGP50" s="0"/>
      <c r="KGQ50" s="0"/>
      <c r="KGR50" s="0"/>
      <c r="KGS50" s="0"/>
      <c r="KGT50" s="0"/>
      <c r="KGU50" s="0"/>
      <c r="KGV50" s="0"/>
      <c r="KGW50" s="0"/>
      <c r="KGX50" s="0"/>
      <c r="KGY50" s="0"/>
      <c r="KGZ50" s="0"/>
      <c r="KHA50" s="0"/>
      <c r="KHB50" s="0"/>
      <c r="KHC50" s="0"/>
      <c r="KHD50" s="0"/>
      <c r="KHE50" s="0"/>
      <c r="KHF50" s="0"/>
      <c r="KHG50" s="0"/>
      <c r="KHH50" s="0"/>
      <c r="KHI50" s="0"/>
      <c r="KHJ50" s="0"/>
      <c r="KHK50" s="0"/>
      <c r="KHL50" s="0"/>
      <c r="KHM50" s="0"/>
      <c r="KHN50" s="0"/>
      <c r="KHO50" s="0"/>
      <c r="KHP50" s="0"/>
      <c r="KHQ50" s="0"/>
      <c r="KHR50" s="0"/>
      <c r="KHS50" s="0"/>
      <c r="KHT50" s="0"/>
      <c r="KHU50" s="0"/>
      <c r="KHV50" s="0"/>
      <c r="KHW50" s="0"/>
      <c r="KHX50" s="0"/>
      <c r="KHY50" s="0"/>
      <c r="KHZ50" s="0"/>
      <c r="KIA50" s="0"/>
      <c r="KIB50" s="0"/>
      <c r="KIC50" s="0"/>
      <c r="KID50" s="0"/>
      <c r="KIE50" s="0"/>
      <c r="KIF50" s="0"/>
      <c r="KIG50" s="0"/>
      <c r="KIH50" s="0"/>
      <c r="KII50" s="0"/>
      <c r="KIJ50" s="0"/>
      <c r="KIK50" s="0"/>
      <c r="KIL50" s="0"/>
      <c r="KIM50" s="0"/>
      <c r="KIN50" s="0"/>
      <c r="KIO50" s="0"/>
      <c r="KIP50" s="0"/>
      <c r="KIQ50" s="0"/>
      <c r="KIR50" s="0"/>
      <c r="KIS50" s="0"/>
      <c r="KIT50" s="0"/>
      <c r="KIU50" s="0"/>
      <c r="KIV50" s="0"/>
      <c r="KIW50" s="0"/>
      <c r="KIX50" s="0"/>
      <c r="KIY50" s="0"/>
      <c r="KIZ50" s="0"/>
      <c r="KJA50" s="0"/>
      <c r="KJB50" s="0"/>
      <c r="KJC50" s="0"/>
      <c r="KJD50" s="0"/>
      <c r="KJE50" s="0"/>
      <c r="KJF50" s="0"/>
      <c r="KJG50" s="0"/>
      <c r="KJH50" s="0"/>
      <c r="KJI50" s="0"/>
      <c r="KJJ50" s="0"/>
      <c r="KJK50" s="0"/>
      <c r="KJL50" s="0"/>
      <c r="KJM50" s="0"/>
      <c r="KJN50" s="0"/>
      <c r="KJO50" s="0"/>
      <c r="KJP50" s="0"/>
      <c r="KJQ50" s="0"/>
      <c r="KJR50" s="0"/>
      <c r="KJS50" s="0"/>
      <c r="KJT50" s="0"/>
      <c r="KJU50" s="0"/>
      <c r="KJV50" s="0"/>
      <c r="KJW50" s="0"/>
      <c r="KJX50" s="0"/>
      <c r="KJY50" s="0"/>
      <c r="KJZ50" s="0"/>
      <c r="KKA50" s="0"/>
      <c r="KKB50" s="0"/>
      <c r="KKC50" s="0"/>
      <c r="KKD50" s="0"/>
      <c r="KKE50" s="0"/>
      <c r="KKF50" s="0"/>
      <c r="KKG50" s="0"/>
      <c r="KKH50" s="0"/>
      <c r="KKI50" s="0"/>
      <c r="KKJ50" s="0"/>
      <c r="KKK50" s="0"/>
      <c r="KKL50" s="0"/>
      <c r="KKM50" s="0"/>
      <c r="KKN50" s="0"/>
      <c r="KKO50" s="0"/>
      <c r="KKP50" s="0"/>
      <c r="KKQ50" s="0"/>
      <c r="KKR50" s="0"/>
      <c r="KKS50" s="0"/>
      <c r="KKT50" s="0"/>
      <c r="KKU50" s="0"/>
      <c r="KKV50" s="0"/>
      <c r="KKW50" s="0"/>
      <c r="KKX50" s="0"/>
      <c r="KKY50" s="0"/>
      <c r="KKZ50" s="0"/>
      <c r="KLA50" s="0"/>
      <c r="KLB50" s="0"/>
      <c r="KLC50" s="0"/>
      <c r="KLD50" s="0"/>
      <c r="KLE50" s="0"/>
      <c r="KLF50" s="0"/>
      <c r="KLG50" s="0"/>
      <c r="KLH50" s="0"/>
      <c r="KLI50" s="0"/>
      <c r="KLJ50" s="0"/>
      <c r="KLK50" s="0"/>
      <c r="KLL50" s="0"/>
      <c r="KLM50" s="0"/>
      <c r="KLN50" s="0"/>
      <c r="KLO50" s="0"/>
      <c r="KLP50" s="0"/>
      <c r="KLQ50" s="0"/>
      <c r="KLR50" s="0"/>
      <c r="KLS50" s="0"/>
      <c r="KLT50" s="0"/>
      <c r="KLU50" s="0"/>
      <c r="KLV50" s="0"/>
      <c r="KLW50" s="0"/>
      <c r="KLX50" s="0"/>
      <c r="KLY50" s="0"/>
      <c r="KLZ50" s="0"/>
      <c r="KMA50" s="0"/>
      <c r="KMB50" s="0"/>
      <c r="KMC50" s="0"/>
      <c r="KMD50" s="0"/>
      <c r="KME50" s="0"/>
      <c r="KMF50" s="0"/>
      <c r="KMG50" s="0"/>
      <c r="KMH50" s="0"/>
      <c r="KMI50" s="0"/>
      <c r="KMJ50" s="0"/>
      <c r="KMK50" s="0"/>
      <c r="KML50" s="0"/>
      <c r="KMM50" s="0"/>
      <c r="KMN50" s="0"/>
      <c r="KMO50" s="0"/>
      <c r="KMP50" s="0"/>
      <c r="KMQ50" s="0"/>
      <c r="KMR50" s="0"/>
      <c r="KMS50" s="0"/>
      <c r="KMT50" s="0"/>
      <c r="KMU50" s="0"/>
      <c r="KMV50" s="0"/>
      <c r="KMW50" s="0"/>
      <c r="KMX50" s="0"/>
      <c r="KMY50" s="0"/>
      <c r="KMZ50" s="0"/>
      <c r="KNA50" s="0"/>
      <c r="KNB50" s="0"/>
      <c r="KNC50" s="0"/>
      <c r="KND50" s="0"/>
      <c r="KNE50" s="0"/>
      <c r="KNF50" s="0"/>
      <c r="KNG50" s="0"/>
      <c r="KNH50" s="0"/>
      <c r="KNI50" s="0"/>
      <c r="KNJ50" s="0"/>
      <c r="KNK50" s="0"/>
      <c r="KNL50" s="0"/>
      <c r="KNM50" s="0"/>
      <c r="KNN50" s="0"/>
      <c r="KNO50" s="0"/>
      <c r="KNP50" s="0"/>
      <c r="KNQ50" s="0"/>
      <c r="KNR50" s="0"/>
      <c r="KNS50" s="0"/>
      <c r="KNT50" s="0"/>
      <c r="KNU50" s="0"/>
      <c r="KNV50" s="0"/>
      <c r="KNW50" s="0"/>
      <c r="KNX50" s="0"/>
      <c r="KNY50" s="0"/>
      <c r="KNZ50" s="0"/>
      <c r="KOA50" s="0"/>
      <c r="KOB50" s="0"/>
      <c r="KOC50" s="0"/>
      <c r="KOD50" s="0"/>
      <c r="KOE50" s="0"/>
      <c r="KOF50" s="0"/>
      <c r="KOG50" s="0"/>
      <c r="KOH50" s="0"/>
      <c r="KOI50" s="0"/>
      <c r="KOJ50" s="0"/>
      <c r="KOK50" s="0"/>
      <c r="KOL50" s="0"/>
      <c r="KOM50" s="0"/>
      <c r="KON50" s="0"/>
      <c r="KOO50" s="0"/>
      <c r="KOP50" s="0"/>
      <c r="KOQ50" s="0"/>
      <c r="KOR50" s="0"/>
      <c r="KOS50" s="0"/>
      <c r="KOT50" s="0"/>
      <c r="KOU50" s="0"/>
      <c r="KOV50" s="0"/>
      <c r="KOW50" s="0"/>
      <c r="KOX50" s="0"/>
      <c r="KOY50" s="0"/>
      <c r="KOZ50" s="0"/>
      <c r="KPA50" s="0"/>
      <c r="KPB50" s="0"/>
      <c r="KPC50" s="0"/>
      <c r="KPD50" s="0"/>
      <c r="KPE50" s="0"/>
      <c r="KPF50" s="0"/>
      <c r="KPG50" s="0"/>
      <c r="KPH50" s="0"/>
      <c r="KPI50" s="0"/>
      <c r="KPJ50" s="0"/>
      <c r="KPK50" s="0"/>
      <c r="KPL50" s="0"/>
      <c r="KPM50" s="0"/>
      <c r="KPN50" s="0"/>
      <c r="KPO50" s="0"/>
      <c r="KPP50" s="0"/>
      <c r="KPQ50" s="0"/>
      <c r="KPR50" s="0"/>
      <c r="KPS50" s="0"/>
      <c r="KPT50" s="0"/>
      <c r="KPU50" s="0"/>
      <c r="KPV50" s="0"/>
      <c r="KPW50" s="0"/>
      <c r="KPX50" s="0"/>
      <c r="KPY50" s="0"/>
      <c r="KPZ50" s="0"/>
      <c r="KQA50" s="0"/>
      <c r="KQB50" s="0"/>
      <c r="KQC50" s="0"/>
      <c r="KQD50" s="0"/>
      <c r="KQE50" s="0"/>
      <c r="KQF50" s="0"/>
      <c r="KQG50" s="0"/>
      <c r="KQH50" s="0"/>
      <c r="KQI50" s="0"/>
      <c r="KQJ50" s="0"/>
      <c r="KQK50" s="0"/>
      <c r="KQL50" s="0"/>
      <c r="KQM50" s="0"/>
      <c r="KQN50" s="0"/>
      <c r="KQO50" s="0"/>
      <c r="KQP50" s="0"/>
      <c r="KQQ50" s="0"/>
      <c r="KQR50" s="0"/>
      <c r="KQS50" s="0"/>
      <c r="KQT50" s="0"/>
      <c r="KQU50" s="0"/>
      <c r="KQV50" s="0"/>
      <c r="KQW50" s="0"/>
      <c r="KQX50" s="0"/>
      <c r="KQY50" s="0"/>
      <c r="KQZ50" s="0"/>
      <c r="KRA50" s="0"/>
      <c r="KRB50" s="0"/>
      <c r="KRC50" s="0"/>
      <c r="KRD50" s="0"/>
      <c r="KRE50" s="0"/>
      <c r="KRF50" s="0"/>
      <c r="KRG50" s="0"/>
      <c r="KRH50" s="0"/>
      <c r="KRI50" s="0"/>
      <c r="KRJ50" s="0"/>
      <c r="KRK50" s="0"/>
      <c r="KRL50" s="0"/>
      <c r="KRM50" s="0"/>
      <c r="KRN50" s="0"/>
      <c r="KRO50" s="0"/>
      <c r="KRP50" s="0"/>
      <c r="KRQ50" s="0"/>
      <c r="KRR50" s="0"/>
      <c r="KRS50" s="0"/>
      <c r="KRT50" s="0"/>
      <c r="KRU50" s="0"/>
      <c r="KRV50" s="0"/>
      <c r="KRW50" s="0"/>
      <c r="KRX50" s="0"/>
      <c r="KRY50" s="0"/>
      <c r="KRZ50" s="0"/>
      <c r="KSA50" s="0"/>
      <c r="KSB50" s="0"/>
      <c r="KSC50" s="0"/>
      <c r="KSD50" s="0"/>
      <c r="KSE50" s="0"/>
      <c r="KSF50" s="0"/>
      <c r="KSG50" s="0"/>
      <c r="KSH50" s="0"/>
      <c r="KSI50" s="0"/>
      <c r="KSJ50" s="0"/>
      <c r="KSK50" s="0"/>
      <c r="KSL50" s="0"/>
      <c r="KSM50" s="0"/>
      <c r="KSN50" s="0"/>
      <c r="KSO50" s="0"/>
      <c r="KSP50" s="0"/>
      <c r="KSQ50" s="0"/>
      <c r="KSR50" s="0"/>
      <c r="KSS50" s="0"/>
      <c r="KST50" s="0"/>
      <c r="KSU50" s="0"/>
      <c r="KSV50" s="0"/>
      <c r="KSW50" s="0"/>
      <c r="KSX50" s="0"/>
      <c r="KSY50" s="0"/>
      <c r="KSZ50" s="0"/>
      <c r="KTA50" s="0"/>
      <c r="KTB50" s="0"/>
      <c r="KTC50" s="0"/>
      <c r="KTD50" s="0"/>
      <c r="KTE50" s="0"/>
      <c r="KTF50" s="0"/>
      <c r="KTG50" s="0"/>
      <c r="KTH50" s="0"/>
      <c r="KTI50" s="0"/>
      <c r="KTJ50" s="0"/>
      <c r="KTK50" s="0"/>
      <c r="KTL50" s="0"/>
      <c r="KTM50" s="0"/>
      <c r="KTN50" s="0"/>
      <c r="KTO50" s="0"/>
      <c r="KTP50" s="0"/>
      <c r="KTQ50" s="0"/>
      <c r="KTR50" s="0"/>
      <c r="KTS50" s="0"/>
      <c r="KTT50" s="0"/>
      <c r="KTU50" s="0"/>
      <c r="KTV50" s="0"/>
      <c r="KTW50" s="0"/>
      <c r="KTX50" s="0"/>
      <c r="KTY50" s="0"/>
      <c r="KTZ50" s="0"/>
      <c r="KUA50" s="0"/>
      <c r="KUB50" s="0"/>
      <c r="KUC50" s="0"/>
      <c r="KUD50" s="0"/>
      <c r="KUE50" s="0"/>
      <c r="KUF50" s="0"/>
      <c r="KUG50" s="0"/>
      <c r="KUH50" s="0"/>
      <c r="KUI50" s="0"/>
      <c r="KUJ50" s="0"/>
      <c r="KUK50" s="0"/>
      <c r="KUL50" s="0"/>
      <c r="KUM50" s="0"/>
      <c r="KUN50" s="0"/>
      <c r="KUO50" s="0"/>
      <c r="KUP50" s="0"/>
      <c r="KUQ50" s="0"/>
      <c r="KUR50" s="0"/>
      <c r="KUS50" s="0"/>
      <c r="KUT50" s="0"/>
      <c r="KUU50" s="0"/>
      <c r="KUV50" s="0"/>
      <c r="KUW50" s="0"/>
      <c r="KUX50" s="0"/>
      <c r="KUY50" s="0"/>
      <c r="KUZ50" s="0"/>
      <c r="KVA50" s="0"/>
      <c r="KVB50" s="0"/>
      <c r="KVC50" s="0"/>
      <c r="KVD50" s="0"/>
      <c r="KVE50" s="0"/>
      <c r="KVF50" s="0"/>
      <c r="KVG50" s="0"/>
      <c r="KVH50" s="0"/>
      <c r="KVI50" s="0"/>
      <c r="KVJ50" s="0"/>
      <c r="KVK50" s="0"/>
      <c r="KVL50" s="0"/>
      <c r="KVM50" s="0"/>
      <c r="KVN50" s="0"/>
      <c r="KVO50" s="0"/>
      <c r="KVP50" s="0"/>
      <c r="KVQ50" s="0"/>
      <c r="KVR50" s="0"/>
      <c r="KVS50" s="0"/>
      <c r="KVT50" s="0"/>
      <c r="KVU50" s="0"/>
      <c r="KVV50" s="0"/>
      <c r="KVW50" s="0"/>
      <c r="KVX50" s="0"/>
      <c r="KVY50" s="0"/>
      <c r="KVZ50" s="0"/>
      <c r="KWA50" s="0"/>
      <c r="KWB50" s="0"/>
      <c r="KWC50" s="0"/>
      <c r="KWD50" s="0"/>
      <c r="KWE50" s="0"/>
      <c r="KWF50" s="0"/>
      <c r="KWG50" s="0"/>
      <c r="KWH50" s="0"/>
      <c r="KWI50" s="0"/>
      <c r="KWJ50" s="0"/>
      <c r="KWK50" s="0"/>
      <c r="KWL50" s="0"/>
      <c r="KWM50" s="0"/>
      <c r="KWN50" s="0"/>
      <c r="KWO50" s="0"/>
      <c r="KWP50" s="0"/>
      <c r="KWQ50" s="0"/>
      <c r="KWR50" s="0"/>
      <c r="KWS50" s="0"/>
      <c r="KWT50" s="0"/>
      <c r="KWU50" s="0"/>
      <c r="KWV50" s="0"/>
      <c r="KWW50" s="0"/>
      <c r="KWX50" s="0"/>
      <c r="KWY50" s="0"/>
      <c r="KWZ50" s="0"/>
      <c r="KXA50" s="0"/>
      <c r="KXB50" s="0"/>
      <c r="KXC50" s="0"/>
      <c r="KXD50" s="0"/>
      <c r="KXE50" s="0"/>
      <c r="KXF50" s="0"/>
      <c r="KXG50" s="0"/>
      <c r="KXH50" s="0"/>
      <c r="KXI50" s="0"/>
      <c r="KXJ50" s="0"/>
      <c r="KXK50" s="0"/>
      <c r="KXL50" s="0"/>
      <c r="KXM50" s="0"/>
      <c r="KXN50" s="0"/>
      <c r="KXO50" s="0"/>
      <c r="KXP50" s="0"/>
      <c r="KXQ50" s="0"/>
      <c r="KXR50" s="0"/>
      <c r="KXS50" s="0"/>
      <c r="KXT50" s="0"/>
      <c r="KXU50" s="0"/>
      <c r="KXV50" s="0"/>
      <c r="KXW50" s="0"/>
      <c r="KXX50" s="0"/>
      <c r="KXY50" s="0"/>
      <c r="KXZ50" s="0"/>
      <c r="KYA50" s="0"/>
      <c r="KYB50" s="0"/>
      <c r="KYC50" s="0"/>
      <c r="KYD50" s="0"/>
      <c r="KYE50" s="0"/>
      <c r="KYF50" s="0"/>
      <c r="KYG50" s="0"/>
      <c r="KYH50" s="0"/>
      <c r="KYI50" s="0"/>
      <c r="KYJ50" s="0"/>
      <c r="KYK50" s="0"/>
      <c r="KYL50" s="0"/>
      <c r="KYM50" s="0"/>
      <c r="KYN50" s="0"/>
      <c r="KYO50" s="0"/>
      <c r="KYP50" s="0"/>
      <c r="KYQ50" s="0"/>
      <c r="KYR50" s="0"/>
      <c r="KYS50" s="0"/>
      <c r="KYT50" s="0"/>
      <c r="KYU50" s="0"/>
      <c r="KYV50" s="0"/>
      <c r="KYW50" s="0"/>
      <c r="KYX50" s="0"/>
      <c r="KYY50" s="0"/>
      <c r="KYZ50" s="0"/>
      <c r="KZA50" s="0"/>
      <c r="KZB50" s="0"/>
      <c r="KZC50" s="0"/>
      <c r="KZD50" s="0"/>
      <c r="KZE50" s="0"/>
      <c r="KZF50" s="0"/>
      <c r="KZG50" s="0"/>
      <c r="KZH50" s="0"/>
      <c r="KZI50" s="0"/>
      <c r="KZJ50" s="0"/>
      <c r="KZK50" s="0"/>
      <c r="KZL50" s="0"/>
      <c r="KZM50" s="0"/>
      <c r="KZN50" s="0"/>
      <c r="KZO50" s="0"/>
      <c r="KZP50" s="0"/>
      <c r="KZQ50" s="0"/>
      <c r="KZR50" s="0"/>
      <c r="KZS50" s="0"/>
      <c r="KZT50" s="0"/>
      <c r="KZU50" s="0"/>
      <c r="KZV50" s="0"/>
      <c r="KZW50" s="0"/>
      <c r="KZX50" s="0"/>
      <c r="KZY50" s="0"/>
      <c r="KZZ50" s="0"/>
      <c r="LAA50" s="0"/>
      <c r="LAB50" s="0"/>
      <c r="LAC50" s="0"/>
      <c r="LAD50" s="0"/>
      <c r="LAE50" s="0"/>
      <c r="LAF50" s="0"/>
      <c r="LAG50" s="0"/>
      <c r="LAH50" s="0"/>
      <c r="LAI50" s="0"/>
      <c r="LAJ50" s="0"/>
      <c r="LAK50" s="0"/>
      <c r="LAL50" s="0"/>
      <c r="LAM50" s="0"/>
      <c r="LAN50" s="0"/>
      <c r="LAO50" s="0"/>
      <c r="LAP50" s="0"/>
      <c r="LAQ50" s="0"/>
      <c r="LAR50" s="0"/>
      <c r="LAS50" s="0"/>
      <c r="LAT50" s="0"/>
      <c r="LAU50" s="0"/>
      <c r="LAV50" s="0"/>
      <c r="LAW50" s="0"/>
      <c r="LAX50" s="0"/>
      <c r="LAY50" s="0"/>
      <c r="LAZ50" s="0"/>
      <c r="LBA50" s="0"/>
      <c r="LBB50" s="0"/>
      <c r="LBC50" s="0"/>
      <c r="LBD50" s="0"/>
      <c r="LBE50" s="0"/>
      <c r="LBF50" s="0"/>
      <c r="LBG50" s="0"/>
      <c r="LBH50" s="0"/>
      <c r="LBI50" s="0"/>
      <c r="LBJ50" s="0"/>
      <c r="LBK50" s="0"/>
      <c r="LBL50" s="0"/>
      <c r="LBM50" s="0"/>
      <c r="LBN50" s="0"/>
      <c r="LBO50" s="0"/>
      <c r="LBP50" s="0"/>
      <c r="LBQ50" s="0"/>
      <c r="LBR50" s="0"/>
      <c r="LBS50" s="0"/>
      <c r="LBT50" s="0"/>
      <c r="LBU50" s="0"/>
      <c r="LBV50" s="0"/>
      <c r="LBW50" s="0"/>
      <c r="LBX50" s="0"/>
      <c r="LBY50" s="0"/>
      <c r="LBZ50" s="0"/>
      <c r="LCA50" s="0"/>
      <c r="LCB50" s="0"/>
      <c r="LCC50" s="0"/>
      <c r="LCD50" s="0"/>
      <c r="LCE50" s="0"/>
      <c r="LCF50" s="0"/>
      <c r="LCG50" s="0"/>
      <c r="LCH50" s="0"/>
      <c r="LCI50" s="0"/>
      <c r="LCJ50" s="0"/>
      <c r="LCK50" s="0"/>
      <c r="LCL50" s="0"/>
      <c r="LCM50" s="0"/>
      <c r="LCN50" s="0"/>
      <c r="LCO50" s="0"/>
      <c r="LCP50" s="0"/>
      <c r="LCQ50" s="0"/>
      <c r="LCR50" s="0"/>
      <c r="LCS50" s="0"/>
      <c r="LCT50" s="0"/>
      <c r="LCU50" s="0"/>
      <c r="LCV50" s="0"/>
      <c r="LCW50" s="0"/>
      <c r="LCX50" s="0"/>
      <c r="LCY50" s="0"/>
      <c r="LCZ50" s="0"/>
      <c r="LDA50" s="0"/>
      <c r="LDB50" s="0"/>
      <c r="LDC50" s="0"/>
      <c r="LDD50" s="0"/>
      <c r="LDE50" s="0"/>
      <c r="LDF50" s="0"/>
      <c r="LDG50" s="0"/>
      <c r="LDH50" s="0"/>
      <c r="LDI50" s="0"/>
      <c r="LDJ50" s="0"/>
      <c r="LDK50" s="0"/>
      <c r="LDL50" s="0"/>
      <c r="LDM50" s="0"/>
      <c r="LDN50" s="0"/>
      <c r="LDO50" s="0"/>
      <c r="LDP50" s="0"/>
      <c r="LDQ50" s="0"/>
      <c r="LDR50" s="0"/>
      <c r="LDS50" s="0"/>
      <c r="LDT50" s="0"/>
      <c r="LDU50" s="0"/>
      <c r="LDV50" s="0"/>
      <c r="LDW50" s="0"/>
      <c r="LDX50" s="0"/>
      <c r="LDY50" s="0"/>
      <c r="LDZ50" s="0"/>
      <c r="LEA50" s="0"/>
      <c r="LEB50" s="0"/>
      <c r="LEC50" s="0"/>
      <c r="LED50" s="0"/>
      <c r="LEE50" s="0"/>
      <c r="LEF50" s="0"/>
      <c r="LEG50" s="0"/>
      <c r="LEH50" s="0"/>
      <c r="LEI50" s="0"/>
      <c r="LEJ50" s="0"/>
      <c r="LEK50" s="0"/>
      <c r="LEL50" s="0"/>
      <c r="LEM50" s="0"/>
      <c r="LEN50" s="0"/>
      <c r="LEO50" s="0"/>
      <c r="LEP50" s="0"/>
      <c r="LEQ50" s="0"/>
      <c r="LER50" s="0"/>
      <c r="LES50" s="0"/>
      <c r="LET50" s="0"/>
      <c r="LEU50" s="0"/>
      <c r="LEV50" s="0"/>
      <c r="LEW50" s="0"/>
      <c r="LEX50" s="0"/>
      <c r="LEY50" s="0"/>
      <c r="LEZ50" s="0"/>
      <c r="LFA50" s="0"/>
      <c r="LFB50" s="0"/>
      <c r="LFC50" s="0"/>
      <c r="LFD50" s="0"/>
      <c r="LFE50" s="0"/>
      <c r="LFF50" s="0"/>
      <c r="LFG50" s="0"/>
      <c r="LFH50" s="0"/>
      <c r="LFI50" s="0"/>
      <c r="LFJ50" s="0"/>
      <c r="LFK50" s="0"/>
      <c r="LFL50" s="0"/>
      <c r="LFM50" s="0"/>
      <c r="LFN50" s="0"/>
      <c r="LFO50" s="0"/>
      <c r="LFP50" s="0"/>
      <c r="LFQ50" s="0"/>
      <c r="LFR50" s="0"/>
      <c r="LFS50" s="0"/>
      <c r="LFT50" s="0"/>
      <c r="LFU50" s="0"/>
      <c r="LFV50" s="0"/>
      <c r="LFW50" s="0"/>
      <c r="LFX50" s="0"/>
      <c r="LFY50" s="0"/>
      <c r="LFZ50" s="0"/>
      <c r="LGA50" s="0"/>
      <c r="LGB50" s="0"/>
      <c r="LGC50" s="0"/>
      <c r="LGD50" s="0"/>
      <c r="LGE50" s="0"/>
      <c r="LGF50" s="0"/>
      <c r="LGG50" s="0"/>
      <c r="LGH50" s="0"/>
      <c r="LGI50" s="0"/>
      <c r="LGJ50" s="0"/>
      <c r="LGK50" s="0"/>
      <c r="LGL50" s="0"/>
      <c r="LGM50" s="0"/>
      <c r="LGN50" s="0"/>
      <c r="LGO50" s="0"/>
      <c r="LGP50" s="0"/>
      <c r="LGQ50" s="0"/>
      <c r="LGR50" s="0"/>
      <c r="LGS50" s="0"/>
      <c r="LGT50" s="0"/>
      <c r="LGU50" s="0"/>
      <c r="LGV50" s="0"/>
      <c r="LGW50" s="0"/>
      <c r="LGX50" s="0"/>
      <c r="LGY50" s="0"/>
      <c r="LGZ50" s="0"/>
      <c r="LHA50" s="0"/>
      <c r="LHB50" s="0"/>
      <c r="LHC50" s="0"/>
      <c r="LHD50" s="0"/>
      <c r="LHE50" s="0"/>
      <c r="LHF50" s="0"/>
      <c r="LHG50" s="0"/>
      <c r="LHH50" s="0"/>
      <c r="LHI50" s="0"/>
      <c r="LHJ50" s="0"/>
      <c r="LHK50" s="0"/>
      <c r="LHL50" s="0"/>
      <c r="LHM50" s="0"/>
      <c r="LHN50" s="0"/>
      <c r="LHO50" s="0"/>
      <c r="LHP50" s="0"/>
      <c r="LHQ50" s="0"/>
      <c r="LHR50" s="0"/>
      <c r="LHS50" s="0"/>
      <c r="LHT50" s="0"/>
      <c r="LHU50" s="0"/>
      <c r="LHV50" s="0"/>
      <c r="LHW50" s="0"/>
      <c r="LHX50" s="0"/>
      <c r="LHY50" s="0"/>
      <c r="LHZ50" s="0"/>
      <c r="LIA50" s="0"/>
      <c r="LIB50" s="0"/>
      <c r="LIC50" s="0"/>
      <c r="LID50" s="0"/>
      <c r="LIE50" s="0"/>
      <c r="LIF50" s="0"/>
      <c r="LIG50" s="0"/>
      <c r="LIH50" s="0"/>
      <c r="LII50" s="0"/>
      <c r="LIJ50" s="0"/>
      <c r="LIK50" s="0"/>
      <c r="LIL50" s="0"/>
      <c r="LIM50" s="0"/>
      <c r="LIN50" s="0"/>
      <c r="LIO50" s="0"/>
      <c r="LIP50" s="0"/>
      <c r="LIQ50" s="0"/>
      <c r="LIR50" s="0"/>
      <c r="LIS50" s="0"/>
      <c r="LIT50" s="0"/>
      <c r="LIU50" s="0"/>
      <c r="LIV50" s="0"/>
      <c r="LIW50" s="0"/>
      <c r="LIX50" s="0"/>
      <c r="LIY50" s="0"/>
      <c r="LIZ50" s="0"/>
      <c r="LJA50" s="0"/>
      <c r="LJB50" s="0"/>
      <c r="LJC50" s="0"/>
      <c r="LJD50" s="0"/>
      <c r="LJE50" s="0"/>
      <c r="LJF50" s="0"/>
      <c r="LJG50" s="0"/>
      <c r="LJH50" s="0"/>
      <c r="LJI50" s="0"/>
      <c r="LJJ50" s="0"/>
      <c r="LJK50" s="0"/>
      <c r="LJL50" s="0"/>
      <c r="LJM50" s="0"/>
      <c r="LJN50" s="0"/>
      <c r="LJO50" s="0"/>
      <c r="LJP50" s="0"/>
      <c r="LJQ50" s="0"/>
      <c r="LJR50" s="0"/>
      <c r="LJS50" s="0"/>
      <c r="LJT50" s="0"/>
      <c r="LJU50" s="0"/>
      <c r="LJV50" s="0"/>
      <c r="LJW50" s="0"/>
      <c r="LJX50" s="0"/>
      <c r="LJY50" s="0"/>
      <c r="LJZ50" s="0"/>
      <c r="LKA50" s="0"/>
      <c r="LKB50" s="0"/>
      <c r="LKC50" s="0"/>
      <c r="LKD50" s="0"/>
      <c r="LKE50" s="0"/>
      <c r="LKF50" s="0"/>
      <c r="LKG50" s="0"/>
      <c r="LKH50" s="0"/>
      <c r="LKI50" s="0"/>
      <c r="LKJ50" s="0"/>
      <c r="LKK50" s="0"/>
      <c r="LKL50" s="0"/>
      <c r="LKM50" s="0"/>
      <c r="LKN50" s="0"/>
      <c r="LKO50" s="0"/>
      <c r="LKP50" s="0"/>
      <c r="LKQ50" s="0"/>
      <c r="LKR50" s="0"/>
      <c r="LKS50" s="0"/>
      <c r="LKT50" s="0"/>
      <c r="LKU50" s="0"/>
      <c r="LKV50" s="0"/>
      <c r="LKW50" s="0"/>
      <c r="LKX50" s="0"/>
      <c r="LKY50" s="0"/>
      <c r="LKZ50" s="0"/>
      <c r="LLA50" s="0"/>
      <c r="LLB50" s="0"/>
      <c r="LLC50" s="0"/>
      <c r="LLD50" s="0"/>
      <c r="LLE50" s="0"/>
      <c r="LLF50" s="0"/>
      <c r="LLG50" s="0"/>
      <c r="LLH50" s="0"/>
      <c r="LLI50" s="0"/>
      <c r="LLJ50" s="0"/>
      <c r="LLK50" s="0"/>
      <c r="LLL50" s="0"/>
      <c r="LLM50" s="0"/>
      <c r="LLN50" s="0"/>
      <c r="LLO50" s="0"/>
      <c r="LLP50" s="0"/>
      <c r="LLQ50" s="0"/>
      <c r="LLR50" s="0"/>
      <c r="LLS50" s="0"/>
      <c r="LLT50" s="0"/>
      <c r="LLU50" s="0"/>
      <c r="LLV50" s="0"/>
      <c r="LLW50" s="0"/>
      <c r="LLX50" s="0"/>
      <c r="LLY50" s="0"/>
      <c r="LLZ50" s="0"/>
      <c r="LMA50" s="0"/>
      <c r="LMB50" s="0"/>
      <c r="LMC50" s="0"/>
      <c r="LMD50" s="0"/>
      <c r="LME50" s="0"/>
      <c r="LMF50" s="0"/>
      <c r="LMG50" s="0"/>
      <c r="LMH50" s="0"/>
      <c r="LMI50" s="0"/>
      <c r="LMJ50" s="0"/>
      <c r="LMK50" s="0"/>
      <c r="LML50" s="0"/>
      <c r="LMM50" s="0"/>
      <c r="LMN50" s="0"/>
      <c r="LMO50" s="0"/>
      <c r="LMP50" s="0"/>
      <c r="LMQ50" s="0"/>
      <c r="LMR50" s="0"/>
      <c r="LMS50" s="0"/>
      <c r="LMT50" s="0"/>
      <c r="LMU50" s="0"/>
      <c r="LMV50" s="0"/>
      <c r="LMW50" s="0"/>
      <c r="LMX50" s="0"/>
      <c r="LMY50" s="0"/>
      <c r="LMZ50" s="0"/>
      <c r="LNA50" s="0"/>
      <c r="LNB50" s="0"/>
      <c r="LNC50" s="0"/>
      <c r="LND50" s="0"/>
      <c r="LNE50" s="0"/>
      <c r="LNF50" s="0"/>
      <c r="LNG50" s="0"/>
      <c r="LNH50" s="0"/>
      <c r="LNI50" s="0"/>
      <c r="LNJ50" s="0"/>
      <c r="LNK50" s="0"/>
      <c r="LNL50" s="0"/>
      <c r="LNM50" s="0"/>
      <c r="LNN50" s="0"/>
      <c r="LNO50" s="0"/>
      <c r="LNP50" s="0"/>
      <c r="LNQ50" s="0"/>
      <c r="LNR50" s="0"/>
      <c r="LNS50" s="0"/>
      <c r="LNT50" s="0"/>
      <c r="LNU50" s="0"/>
      <c r="LNV50" s="0"/>
      <c r="LNW50" s="0"/>
      <c r="LNX50" s="0"/>
      <c r="LNY50" s="0"/>
      <c r="LNZ50" s="0"/>
      <c r="LOA50" s="0"/>
      <c r="LOB50" s="0"/>
      <c r="LOC50" s="0"/>
      <c r="LOD50" s="0"/>
      <c r="LOE50" s="0"/>
      <c r="LOF50" s="0"/>
      <c r="LOG50" s="0"/>
      <c r="LOH50" s="0"/>
      <c r="LOI50" s="0"/>
      <c r="LOJ50" s="0"/>
      <c r="LOK50" s="0"/>
      <c r="LOL50" s="0"/>
      <c r="LOM50" s="0"/>
      <c r="LON50" s="0"/>
      <c r="LOO50" s="0"/>
      <c r="LOP50" s="0"/>
      <c r="LOQ50" s="0"/>
      <c r="LOR50" s="0"/>
      <c r="LOS50" s="0"/>
      <c r="LOT50" s="0"/>
      <c r="LOU50" s="0"/>
      <c r="LOV50" s="0"/>
      <c r="LOW50" s="0"/>
      <c r="LOX50" s="0"/>
      <c r="LOY50" s="0"/>
      <c r="LOZ50" s="0"/>
      <c r="LPA50" s="0"/>
      <c r="LPB50" s="0"/>
      <c r="LPC50" s="0"/>
      <c r="LPD50" s="0"/>
      <c r="LPE50" s="0"/>
      <c r="LPF50" s="0"/>
      <c r="LPG50" s="0"/>
      <c r="LPH50" s="0"/>
      <c r="LPI50" s="0"/>
      <c r="LPJ50" s="0"/>
      <c r="LPK50" s="0"/>
      <c r="LPL50" s="0"/>
      <c r="LPM50" s="0"/>
      <c r="LPN50" s="0"/>
      <c r="LPO50" s="0"/>
      <c r="LPP50" s="0"/>
      <c r="LPQ50" s="0"/>
      <c r="LPR50" s="0"/>
      <c r="LPS50" s="0"/>
      <c r="LPT50" s="0"/>
      <c r="LPU50" s="0"/>
      <c r="LPV50" s="0"/>
      <c r="LPW50" s="0"/>
      <c r="LPX50" s="0"/>
      <c r="LPY50" s="0"/>
      <c r="LPZ50" s="0"/>
      <c r="LQA50" s="0"/>
      <c r="LQB50" s="0"/>
      <c r="LQC50" s="0"/>
      <c r="LQD50" s="0"/>
      <c r="LQE50" s="0"/>
      <c r="LQF50" s="0"/>
      <c r="LQG50" s="0"/>
      <c r="LQH50" s="0"/>
      <c r="LQI50" s="0"/>
      <c r="LQJ50" s="0"/>
      <c r="LQK50" s="0"/>
      <c r="LQL50" s="0"/>
      <c r="LQM50" s="0"/>
      <c r="LQN50" s="0"/>
      <c r="LQO50" s="0"/>
      <c r="LQP50" s="0"/>
      <c r="LQQ50" s="0"/>
      <c r="LQR50" s="0"/>
      <c r="LQS50" s="0"/>
      <c r="LQT50" s="0"/>
      <c r="LQU50" s="0"/>
      <c r="LQV50" s="0"/>
      <c r="LQW50" s="0"/>
      <c r="LQX50" s="0"/>
      <c r="LQY50" s="0"/>
      <c r="LQZ50" s="0"/>
      <c r="LRA50" s="0"/>
      <c r="LRB50" s="0"/>
      <c r="LRC50" s="0"/>
      <c r="LRD50" s="0"/>
      <c r="LRE50" s="0"/>
      <c r="LRF50" s="0"/>
      <c r="LRG50" s="0"/>
      <c r="LRH50" s="0"/>
      <c r="LRI50" s="0"/>
      <c r="LRJ50" s="0"/>
      <c r="LRK50" s="0"/>
      <c r="LRL50" s="0"/>
      <c r="LRM50" s="0"/>
      <c r="LRN50" s="0"/>
      <c r="LRO50" s="0"/>
      <c r="LRP50" s="0"/>
      <c r="LRQ50" s="0"/>
      <c r="LRR50" s="0"/>
      <c r="LRS50" s="0"/>
      <c r="LRT50" s="0"/>
      <c r="LRU50" s="0"/>
      <c r="LRV50" s="0"/>
      <c r="LRW50" s="0"/>
      <c r="LRX50" s="0"/>
      <c r="LRY50" s="0"/>
      <c r="LRZ50" s="0"/>
      <c r="LSA50" s="0"/>
      <c r="LSB50" s="0"/>
      <c r="LSC50" s="0"/>
      <c r="LSD50" s="0"/>
      <c r="LSE50" s="0"/>
      <c r="LSF50" s="0"/>
      <c r="LSG50" s="0"/>
      <c r="LSH50" s="0"/>
      <c r="LSI50" s="0"/>
      <c r="LSJ50" s="0"/>
      <c r="LSK50" s="0"/>
      <c r="LSL50" s="0"/>
      <c r="LSM50" s="0"/>
      <c r="LSN50" s="0"/>
      <c r="LSO50" s="0"/>
      <c r="LSP50" s="0"/>
      <c r="LSQ50" s="0"/>
      <c r="LSR50" s="0"/>
      <c r="LSS50" s="0"/>
      <c r="LST50" s="0"/>
      <c r="LSU50" s="0"/>
      <c r="LSV50" s="0"/>
      <c r="LSW50" s="0"/>
      <c r="LSX50" s="0"/>
      <c r="LSY50" s="0"/>
      <c r="LSZ50" s="0"/>
      <c r="LTA50" s="0"/>
      <c r="LTB50" s="0"/>
      <c r="LTC50" s="0"/>
      <c r="LTD50" s="0"/>
      <c r="LTE50" s="0"/>
      <c r="LTF50" s="0"/>
      <c r="LTG50" s="0"/>
      <c r="LTH50" s="0"/>
      <c r="LTI50" s="0"/>
      <c r="LTJ50" s="0"/>
      <c r="LTK50" s="0"/>
      <c r="LTL50" s="0"/>
      <c r="LTM50" s="0"/>
      <c r="LTN50" s="0"/>
      <c r="LTO50" s="0"/>
      <c r="LTP50" s="0"/>
      <c r="LTQ50" s="0"/>
      <c r="LTR50" s="0"/>
      <c r="LTS50" s="0"/>
      <c r="LTT50" s="0"/>
      <c r="LTU50" s="0"/>
      <c r="LTV50" s="0"/>
      <c r="LTW50" s="0"/>
      <c r="LTX50" s="0"/>
      <c r="LTY50" s="0"/>
      <c r="LTZ50" s="0"/>
      <c r="LUA50" s="0"/>
      <c r="LUB50" s="0"/>
      <c r="LUC50" s="0"/>
      <c r="LUD50" s="0"/>
      <c r="LUE50" s="0"/>
      <c r="LUF50" s="0"/>
      <c r="LUG50" s="0"/>
      <c r="LUH50" s="0"/>
      <c r="LUI50" s="0"/>
      <c r="LUJ50" s="0"/>
      <c r="LUK50" s="0"/>
      <c r="LUL50" s="0"/>
      <c r="LUM50" s="0"/>
      <c r="LUN50" s="0"/>
      <c r="LUO50" s="0"/>
      <c r="LUP50" s="0"/>
      <c r="LUQ50" s="0"/>
      <c r="LUR50" s="0"/>
      <c r="LUS50" s="0"/>
      <c r="LUT50" s="0"/>
      <c r="LUU50" s="0"/>
      <c r="LUV50" s="0"/>
      <c r="LUW50" s="0"/>
      <c r="LUX50" s="0"/>
      <c r="LUY50" s="0"/>
      <c r="LUZ50" s="0"/>
      <c r="LVA50" s="0"/>
      <c r="LVB50" s="0"/>
      <c r="LVC50" s="0"/>
      <c r="LVD50" s="0"/>
      <c r="LVE50" s="0"/>
      <c r="LVF50" s="0"/>
      <c r="LVG50" s="0"/>
      <c r="LVH50" s="0"/>
      <c r="LVI50" s="0"/>
      <c r="LVJ50" s="0"/>
      <c r="LVK50" s="0"/>
      <c r="LVL50" s="0"/>
      <c r="LVM50" s="0"/>
      <c r="LVN50" s="0"/>
      <c r="LVO50" s="0"/>
      <c r="LVP50" s="0"/>
      <c r="LVQ50" s="0"/>
      <c r="LVR50" s="0"/>
      <c r="LVS50" s="0"/>
      <c r="LVT50" s="0"/>
      <c r="LVU50" s="0"/>
      <c r="LVV50" s="0"/>
      <c r="LVW50" s="0"/>
      <c r="LVX50" s="0"/>
      <c r="LVY50" s="0"/>
      <c r="LVZ50" s="0"/>
      <c r="LWA50" s="0"/>
      <c r="LWB50" s="0"/>
      <c r="LWC50" s="0"/>
      <c r="LWD50" s="0"/>
      <c r="LWE50" s="0"/>
      <c r="LWF50" s="0"/>
      <c r="LWG50" s="0"/>
      <c r="LWH50" s="0"/>
      <c r="LWI50" s="0"/>
      <c r="LWJ50" s="0"/>
      <c r="LWK50" s="0"/>
      <c r="LWL50" s="0"/>
      <c r="LWM50" s="0"/>
      <c r="LWN50" s="0"/>
      <c r="LWO50" s="0"/>
      <c r="LWP50" s="0"/>
      <c r="LWQ50" s="0"/>
      <c r="LWR50" s="0"/>
      <c r="LWS50" s="0"/>
      <c r="LWT50" s="0"/>
      <c r="LWU50" s="0"/>
      <c r="LWV50" s="0"/>
      <c r="LWW50" s="0"/>
      <c r="LWX50" s="0"/>
      <c r="LWY50" s="0"/>
      <c r="LWZ50" s="0"/>
      <c r="LXA50" s="0"/>
      <c r="LXB50" s="0"/>
      <c r="LXC50" s="0"/>
      <c r="LXD50" s="0"/>
      <c r="LXE50" s="0"/>
      <c r="LXF50" s="0"/>
      <c r="LXG50" s="0"/>
      <c r="LXH50" s="0"/>
      <c r="LXI50" s="0"/>
      <c r="LXJ50" s="0"/>
      <c r="LXK50" s="0"/>
      <c r="LXL50" s="0"/>
      <c r="LXM50" s="0"/>
      <c r="LXN50" s="0"/>
      <c r="LXO50" s="0"/>
      <c r="LXP50" s="0"/>
      <c r="LXQ50" s="0"/>
      <c r="LXR50" s="0"/>
      <c r="LXS50" s="0"/>
      <c r="LXT50" s="0"/>
      <c r="LXU50" s="0"/>
      <c r="LXV50" s="0"/>
      <c r="LXW50" s="0"/>
      <c r="LXX50" s="0"/>
      <c r="LXY50" s="0"/>
      <c r="LXZ50" s="0"/>
      <c r="LYA50" s="0"/>
      <c r="LYB50" s="0"/>
      <c r="LYC50" s="0"/>
      <c r="LYD50" s="0"/>
      <c r="LYE50" s="0"/>
      <c r="LYF50" s="0"/>
      <c r="LYG50" s="0"/>
      <c r="LYH50" s="0"/>
      <c r="LYI50" s="0"/>
      <c r="LYJ50" s="0"/>
      <c r="LYK50" s="0"/>
      <c r="LYL50" s="0"/>
      <c r="LYM50" s="0"/>
      <c r="LYN50" s="0"/>
      <c r="LYO50" s="0"/>
      <c r="LYP50" s="0"/>
      <c r="LYQ50" s="0"/>
      <c r="LYR50" s="0"/>
      <c r="LYS50" s="0"/>
      <c r="LYT50" s="0"/>
      <c r="LYU50" s="0"/>
      <c r="LYV50" s="0"/>
      <c r="LYW50" s="0"/>
      <c r="LYX50" s="0"/>
      <c r="LYY50" s="0"/>
      <c r="LYZ50" s="0"/>
      <c r="LZA50" s="0"/>
      <c r="LZB50" s="0"/>
      <c r="LZC50" s="0"/>
      <c r="LZD50" s="0"/>
      <c r="LZE50" s="0"/>
      <c r="LZF50" s="0"/>
      <c r="LZG50" s="0"/>
      <c r="LZH50" s="0"/>
      <c r="LZI50" s="0"/>
      <c r="LZJ50" s="0"/>
      <c r="LZK50" s="0"/>
      <c r="LZL50" s="0"/>
      <c r="LZM50" s="0"/>
      <c r="LZN50" s="0"/>
      <c r="LZO50" s="0"/>
      <c r="LZP50" s="0"/>
      <c r="LZQ50" s="0"/>
      <c r="LZR50" s="0"/>
      <c r="LZS50" s="0"/>
      <c r="LZT50" s="0"/>
      <c r="LZU50" s="0"/>
      <c r="LZV50" s="0"/>
      <c r="LZW50" s="0"/>
      <c r="LZX50" s="0"/>
      <c r="LZY50" s="0"/>
      <c r="LZZ50" s="0"/>
      <c r="MAA50" s="0"/>
      <c r="MAB50" s="0"/>
      <c r="MAC50" s="0"/>
      <c r="MAD50" s="0"/>
      <c r="MAE50" s="0"/>
      <c r="MAF50" s="0"/>
      <c r="MAG50" s="0"/>
      <c r="MAH50" s="0"/>
      <c r="MAI50" s="0"/>
      <c r="MAJ50" s="0"/>
      <c r="MAK50" s="0"/>
      <c r="MAL50" s="0"/>
      <c r="MAM50" s="0"/>
      <c r="MAN50" s="0"/>
      <c r="MAO50" s="0"/>
      <c r="MAP50" s="0"/>
      <c r="MAQ50" s="0"/>
      <c r="MAR50" s="0"/>
      <c r="MAS50" s="0"/>
      <c r="MAT50" s="0"/>
      <c r="MAU50" s="0"/>
      <c r="MAV50" s="0"/>
      <c r="MAW50" s="0"/>
      <c r="MAX50" s="0"/>
      <c r="MAY50" s="0"/>
      <c r="MAZ50" s="0"/>
      <c r="MBA50" s="0"/>
      <c r="MBB50" s="0"/>
      <c r="MBC50" s="0"/>
      <c r="MBD50" s="0"/>
      <c r="MBE50" s="0"/>
      <c r="MBF50" s="0"/>
      <c r="MBG50" s="0"/>
      <c r="MBH50" s="0"/>
      <c r="MBI50" s="0"/>
      <c r="MBJ50" s="0"/>
      <c r="MBK50" s="0"/>
      <c r="MBL50" s="0"/>
      <c r="MBM50" s="0"/>
      <c r="MBN50" s="0"/>
      <c r="MBO50" s="0"/>
      <c r="MBP50" s="0"/>
      <c r="MBQ50" s="0"/>
      <c r="MBR50" s="0"/>
      <c r="MBS50" s="0"/>
      <c r="MBT50" s="0"/>
      <c r="MBU50" s="0"/>
      <c r="MBV50" s="0"/>
      <c r="MBW50" s="0"/>
      <c r="MBX50" s="0"/>
      <c r="MBY50" s="0"/>
      <c r="MBZ50" s="0"/>
      <c r="MCA50" s="0"/>
      <c r="MCB50" s="0"/>
      <c r="MCC50" s="0"/>
      <c r="MCD50" s="0"/>
      <c r="MCE50" s="0"/>
      <c r="MCF50" s="0"/>
      <c r="MCG50" s="0"/>
      <c r="MCH50" s="0"/>
      <c r="MCI50" s="0"/>
      <c r="MCJ50" s="0"/>
      <c r="MCK50" s="0"/>
      <c r="MCL50" s="0"/>
      <c r="MCM50" s="0"/>
      <c r="MCN50" s="0"/>
      <c r="MCO50" s="0"/>
      <c r="MCP50" s="0"/>
      <c r="MCQ50" s="0"/>
      <c r="MCR50" s="0"/>
      <c r="MCS50" s="0"/>
      <c r="MCT50" s="0"/>
      <c r="MCU50" s="0"/>
      <c r="MCV50" s="0"/>
      <c r="MCW50" s="0"/>
      <c r="MCX50" s="0"/>
      <c r="MCY50" s="0"/>
      <c r="MCZ50" s="0"/>
      <c r="MDA50" s="0"/>
      <c r="MDB50" s="0"/>
      <c r="MDC50" s="0"/>
      <c r="MDD50" s="0"/>
      <c r="MDE50" s="0"/>
      <c r="MDF50" s="0"/>
      <c r="MDG50" s="0"/>
      <c r="MDH50" s="0"/>
      <c r="MDI50" s="0"/>
      <c r="MDJ50" s="0"/>
      <c r="MDK50" s="0"/>
      <c r="MDL50" s="0"/>
      <c r="MDM50" s="0"/>
      <c r="MDN50" s="0"/>
      <c r="MDO50" s="0"/>
      <c r="MDP50" s="0"/>
      <c r="MDQ50" s="0"/>
      <c r="MDR50" s="0"/>
      <c r="MDS50" s="0"/>
      <c r="MDT50" s="0"/>
      <c r="MDU50" s="0"/>
      <c r="MDV50" s="0"/>
      <c r="MDW50" s="0"/>
      <c r="MDX50" s="0"/>
      <c r="MDY50" s="0"/>
      <c r="MDZ50" s="0"/>
      <c r="MEA50" s="0"/>
      <c r="MEB50" s="0"/>
      <c r="MEC50" s="0"/>
      <c r="MED50" s="0"/>
      <c r="MEE50" s="0"/>
      <c r="MEF50" s="0"/>
      <c r="MEG50" s="0"/>
      <c r="MEH50" s="0"/>
      <c r="MEI50" s="0"/>
      <c r="MEJ50" s="0"/>
      <c r="MEK50" s="0"/>
      <c r="MEL50" s="0"/>
      <c r="MEM50" s="0"/>
      <c r="MEN50" s="0"/>
      <c r="MEO50" s="0"/>
      <c r="MEP50" s="0"/>
      <c r="MEQ50" s="0"/>
      <c r="MER50" s="0"/>
      <c r="MES50" s="0"/>
      <c r="MET50" s="0"/>
      <c r="MEU50" s="0"/>
      <c r="MEV50" s="0"/>
      <c r="MEW50" s="0"/>
      <c r="MEX50" s="0"/>
      <c r="MEY50" s="0"/>
      <c r="MEZ50" s="0"/>
      <c r="MFA50" s="0"/>
      <c r="MFB50" s="0"/>
      <c r="MFC50" s="0"/>
      <c r="MFD50" s="0"/>
      <c r="MFE50" s="0"/>
      <c r="MFF50" s="0"/>
      <c r="MFG50" s="0"/>
      <c r="MFH50" s="0"/>
      <c r="MFI50" s="0"/>
      <c r="MFJ50" s="0"/>
      <c r="MFK50" s="0"/>
      <c r="MFL50" s="0"/>
      <c r="MFM50" s="0"/>
      <c r="MFN50" s="0"/>
      <c r="MFO50" s="0"/>
      <c r="MFP50" s="0"/>
      <c r="MFQ50" s="0"/>
      <c r="MFR50" s="0"/>
      <c r="MFS50" s="0"/>
      <c r="MFT50" s="0"/>
      <c r="MFU50" s="0"/>
      <c r="MFV50" s="0"/>
      <c r="MFW50" s="0"/>
      <c r="MFX50" s="0"/>
      <c r="MFY50" s="0"/>
      <c r="MFZ50" s="0"/>
      <c r="MGA50" s="0"/>
      <c r="MGB50" s="0"/>
      <c r="MGC50" s="0"/>
      <c r="MGD50" s="0"/>
      <c r="MGE50" s="0"/>
      <c r="MGF50" s="0"/>
      <c r="MGG50" s="0"/>
      <c r="MGH50" s="0"/>
      <c r="MGI50" s="0"/>
      <c r="MGJ50" s="0"/>
      <c r="MGK50" s="0"/>
      <c r="MGL50" s="0"/>
      <c r="MGM50" s="0"/>
      <c r="MGN50" s="0"/>
      <c r="MGO50" s="0"/>
      <c r="MGP50" s="0"/>
      <c r="MGQ50" s="0"/>
      <c r="MGR50" s="0"/>
      <c r="MGS50" s="0"/>
      <c r="MGT50" s="0"/>
      <c r="MGU50" s="0"/>
      <c r="MGV50" s="0"/>
      <c r="MGW50" s="0"/>
      <c r="MGX50" s="0"/>
      <c r="MGY50" s="0"/>
      <c r="MGZ50" s="0"/>
      <c r="MHA50" s="0"/>
      <c r="MHB50" s="0"/>
      <c r="MHC50" s="0"/>
      <c r="MHD50" s="0"/>
      <c r="MHE50" s="0"/>
      <c r="MHF50" s="0"/>
      <c r="MHG50" s="0"/>
      <c r="MHH50" s="0"/>
      <c r="MHI50" s="0"/>
      <c r="MHJ50" s="0"/>
      <c r="MHK50" s="0"/>
      <c r="MHL50" s="0"/>
      <c r="MHM50" s="0"/>
      <c r="MHN50" s="0"/>
      <c r="MHO50" s="0"/>
      <c r="MHP50" s="0"/>
      <c r="MHQ50" s="0"/>
      <c r="MHR50" s="0"/>
      <c r="MHS50" s="0"/>
      <c r="MHT50" s="0"/>
      <c r="MHU50" s="0"/>
      <c r="MHV50" s="0"/>
      <c r="MHW50" s="0"/>
      <c r="MHX50" s="0"/>
      <c r="MHY50" s="0"/>
      <c r="MHZ50" s="0"/>
      <c r="MIA50" s="0"/>
      <c r="MIB50" s="0"/>
      <c r="MIC50" s="0"/>
      <c r="MID50" s="0"/>
      <c r="MIE50" s="0"/>
      <c r="MIF50" s="0"/>
      <c r="MIG50" s="0"/>
      <c r="MIH50" s="0"/>
      <c r="MII50" s="0"/>
      <c r="MIJ50" s="0"/>
      <c r="MIK50" s="0"/>
      <c r="MIL50" s="0"/>
      <c r="MIM50" s="0"/>
      <c r="MIN50" s="0"/>
      <c r="MIO50" s="0"/>
      <c r="MIP50" s="0"/>
      <c r="MIQ50" s="0"/>
      <c r="MIR50" s="0"/>
      <c r="MIS50" s="0"/>
      <c r="MIT50" s="0"/>
      <c r="MIU50" s="0"/>
      <c r="MIV50" s="0"/>
      <c r="MIW50" s="0"/>
      <c r="MIX50" s="0"/>
      <c r="MIY50" s="0"/>
      <c r="MIZ50" s="0"/>
      <c r="MJA50" s="0"/>
      <c r="MJB50" s="0"/>
      <c r="MJC50" s="0"/>
      <c r="MJD50" s="0"/>
      <c r="MJE50" s="0"/>
      <c r="MJF50" s="0"/>
      <c r="MJG50" s="0"/>
      <c r="MJH50" s="0"/>
      <c r="MJI50" s="0"/>
      <c r="MJJ50" s="0"/>
      <c r="MJK50" s="0"/>
      <c r="MJL50" s="0"/>
      <c r="MJM50" s="0"/>
      <c r="MJN50" s="0"/>
      <c r="MJO50" s="0"/>
      <c r="MJP50" s="0"/>
      <c r="MJQ50" s="0"/>
      <c r="MJR50" s="0"/>
      <c r="MJS50" s="0"/>
      <c r="MJT50" s="0"/>
      <c r="MJU50" s="0"/>
      <c r="MJV50" s="0"/>
      <c r="MJW50" s="0"/>
      <c r="MJX50" s="0"/>
      <c r="MJY50" s="0"/>
      <c r="MJZ50" s="0"/>
      <c r="MKA50" s="0"/>
      <c r="MKB50" s="0"/>
      <c r="MKC50" s="0"/>
      <c r="MKD50" s="0"/>
      <c r="MKE50" s="0"/>
      <c r="MKF50" s="0"/>
      <c r="MKG50" s="0"/>
      <c r="MKH50" s="0"/>
      <c r="MKI50" s="0"/>
      <c r="MKJ50" s="0"/>
      <c r="MKK50" s="0"/>
      <c r="MKL50" s="0"/>
      <c r="MKM50" s="0"/>
      <c r="MKN50" s="0"/>
      <c r="MKO50" s="0"/>
      <c r="MKP50" s="0"/>
      <c r="MKQ50" s="0"/>
      <c r="MKR50" s="0"/>
      <c r="MKS50" s="0"/>
      <c r="MKT50" s="0"/>
      <c r="MKU50" s="0"/>
      <c r="MKV50" s="0"/>
      <c r="MKW50" s="0"/>
      <c r="MKX50" s="0"/>
      <c r="MKY50" s="0"/>
      <c r="MKZ50" s="0"/>
      <c r="MLA50" s="0"/>
      <c r="MLB50" s="0"/>
      <c r="MLC50" s="0"/>
      <c r="MLD50" s="0"/>
      <c r="MLE50" s="0"/>
      <c r="MLF50" s="0"/>
      <c r="MLG50" s="0"/>
      <c r="MLH50" s="0"/>
      <c r="MLI50" s="0"/>
      <c r="MLJ50" s="0"/>
      <c r="MLK50" s="0"/>
      <c r="MLL50" s="0"/>
      <c r="MLM50" s="0"/>
      <c r="MLN50" s="0"/>
      <c r="MLO50" s="0"/>
      <c r="MLP50" s="0"/>
      <c r="MLQ50" s="0"/>
      <c r="MLR50" s="0"/>
      <c r="MLS50" s="0"/>
      <c r="MLT50" s="0"/>
      <c r="MLU50" s="0"/>
      <c r="MLV50" s="0"/>
      <c r="MLW50" s="0"/>
      <c r="MLX50" s="0"/>
      <c r="MLY50" s="0"/>
      <c r="MLZ50" s="0"/>
      <c r="MMA50" s="0"/>
      <c r="MMB50" s="0"/>
      <c r="MMC50" s="0"/>
      <c r="MMD50" s="0"/>
      <c r="MME50" s="0"/>
      <c r="MMF50" s="0"/>
      <c r="MMG50" s="0"/>
      <c r="MMH50" s="0"/>
      <c r="MMI50" s="0"/>
      <c r="MMJ50" s="0"/>
      <c r="MMK50" s="0"/>
      <c r="MML50" s="0"/>
      <c r="MMM50" s="0"/>
      <c r="MMN50" s="0"/>
      <c r="MMO50" s="0"/>
      <c r="MMP50" s="0"/>
      <c r="MMQ50" s="0"/>
      <c r="MMR50" s="0"/>
      <c r="MMS50" s="0"/>
      <c r="MMT50" s="0"/>
      <c r="MMU50" s="0"/>
      <c r="MMV50" s="0"/>
      <c r="MMW50" s="0"/>
      <c r="MMX50" s="0"/>
      <c r="MMY50" s="0"/>
      <c r="MMZ50" s="0"/>
      <c r="MNA50" s="0"/>
      <c r="MNB50" s="0"/>
      <c r="MNC50" s="0"/>
      <c r="MND50" s="0"/>
      <c r="MNE50" s="0"/>
      <c r="MNF50" s="0"/>
      <c r="MNG50" s="0"/>
      <c r="MNH50" s="0"/>
      <c r="MNI50" s="0"/>
      <c r="MNJ50" s="0"/>
      <c r="MNK50" s="0"/>
      <c r="MNL50" s="0"/>
      <c r="MNM50" s="0"/>
      <c r="MNN50" s="0"/>
      <c r="MNO50" s="0"/>
      <c r="MNP50" s="0"/>
      <c r="MNQ50" s="0"/>
      <c r="MNR50" s="0"/>
      <c r="MNS50" s="0"/>
      <c r="MNT50" s="0"/>
      <c r="MNU50" s="0"/>
      <c r="MNV50" s="0"/>
      <c r="MNW50" s="0"/>
      <c r="MNX50" s="0"/>
      <c r="MNY50" s="0"/>
      <c r="MNZ50" s="0"/>
      <c r="MOA50" s="0"/>
      <c r="MOB50" s="0"/>
      <c r="MOC50" s="0"/>
      <c r="MOD50" s="0"/>
      <c r="MOE50" s="0"/>
      <c r="MOF50" s="0"/>
      <c r="MOG50" s="0"/>
      <c r="MOH50" s="0"/>
      <c r="MOI50" s="0"/>
      <c r="MOJ50" s="0"/>
      <c r="MOK50" s="0"/>
      <c r="MOL50" s="0"/>
      <c r="MOM50" s="0"/>
      <c r="MON50" s="0"/>
      <c r="MOO50" s="0"/>
      <c r="MOP50" s="0"/>
      <c r="MOQ50" s="0"/>
      <c r="MOR50" s="0"/>
      <c r="MOS50" s="0"/>
      <c r="MOT50" s="0"/>
      <c r="MOU50" s="0"/>
      <c r="MOV50" s="0"/>
      <c r="MOW50" s="0"/>
      <c r="MOX50" s="0"/>
      <c r="MOY50" s="0"/>
      <c r="MOZ50" s="0"/>
      <c r="MPA50" s="0"/>
      <c r="MPB50" s="0"/>
      <c r="MPC50" s="0"/>
      <c r="MPD50" s="0"/>
      <c r="MPE50" s="0"/>
      <c r="MPF50" s="0"/>
      <c r="MPG50" s="0"/>
      <c r="MPH50" s="0"/>
      <c r="MPI50" s="0"/>
      <c r="MPJ50" s="0"/>
      <c r="MPK50" s="0"/>
      <c r="MPL50" s="0"/>
      <c r="MPM50" s="0"/>
      <c r="MPN50" s="0"/>
      <c r="MPO50" s="0"/>
      <c r="MPP50" s="0"/>
      <c r="MPQ50" s="0"/>
      <c r="MPR50" s="0"/>
      <c r="MPS50" s="0"/>
      <c r="MPT50" s="0"/>
      <c r="MPU50" s="0"/>
      <c r="MPV50" s="0"/>
      <c r="MPW50" s="0"/>
      <c r="MPX50" s="0"/>
      <c r="MPY50" s="0"/>
      <c r="MPZ50" s="0"/>
      <c r="MQA50" s="0"/>
      <c r="MQB50" s="0"/>
      <c r="MQC50" s="0"/>
      <c r="MQD50" s="0"/>
      <c r="MQE50" s="0"/>
      <c r="MQF50" s="0"/>
      <c r="MQG50" s="0"/>
      <c r="MQH50" s="0"/>
      <c r="MQI50" s="0"/>
      <c r="MQJ50" s="0"/>
      <c r="MQK50" s="0"/>
      <c r="MQL50" s="0"/>
      <c r="MQM50" s="0"/>
      <c r="MQN50" s="0"/>
      <c r="MQO50" s="0"/>
      <c r="MQP50" s="0"/>
      <c r="MQQ50" s="0"/>
      <c r="MQR50" s="0"/>
      <c r="MQS50" s="0"/>
      <c r="MQT50" s="0"/>
      <c r="MQU50" s="0"/>
      <c r="MQV50" s="0"/>
      <c r="MQW50" s="0"/>
      <c r="MQX50" s="0"/>
      <c r="MQY50" s="0"/>
      <c r="MQZ50" s="0"/>
      <c r="MRA50" s="0"/>
      <c r="MRB50" s="0"/>
      <c r="MRC50" s="0"/>
      <c r="MRD50" s="0"/>
      <c r="MRE50" s="0"/>
      <c r="MRF50" s="0"/>
      <c r="MRG50" s="0"/>
      <c r="MRH50" s="0"/>
      <c r="MRI50" s="0"/>
      <c r="MRJ50" s="0"/>
      <c r="MRK50" s="0"/>
      <c r="MRL50" s="0"/>
      <c r="MRM50" s="0"/>
      <c r="MRN50" s="0"/>
      <c r="MRO50" s="0"/>
      <c r="MRP50" s="0"/>
      <c r="MRQ50" s="0"/>
      <c r="MRR50" s="0"/>
      <c r="MRS50" s="0"/>
      <c r="MRT50" s="0"/>
      <c r="MRU50" s="0"/>
      <c r="MRV50" s="0"/>
      <c r="MRW50" s="0"/>
      <c r="MRX50" s="0"/>
      <c r="MRY50" s="0"/>
      <c r="MRZ50" s="0"/>
      <c r="MSA50" s="0"/>
      <c r="MSB50" s="0"/>
      <c r="MSC50" s="0"/>
      <c r="MSD50" s="0"/>
      <c r="MSE50" s="0"/>
      <c r="MSF50" s="0"/>
      <c r="MSG50" s="0"/>
      <c r="MSH50" s="0"/>
      <c r="MSI50" s="0"/>
      <c r="MSJ50" s="0"/>
      <c r="MSK50" s="0"/>
      <c r="MSL50" s="0"/>
      <c r="MSM50" s="0"/>
      <c r="MSN50" s="0"/>
      <c r="MSO50" s="0"/>
      <c r="MSP50" s="0"/>
      <c r="MSQ50" s="0"/>
      <c r="MSR50" s="0"/>
      <c r="MSS50" s="0"/>
      <c r="MST50" s="0"/>
      <c r="MSU50" s="0"/>
      <c r="MSV50" s="0"/>
      <c r="MSW50" s="0"/>
      <c r="MSX50" s="0"/>
      <c r="MSY50" s="0"/>
      <c r="MSZ50" s="0"/>
      <c r="MTA50" s="0"/>
      <c r="MTB50" s="0"/>
      <c r="MTC50" s="0"/>
      <c r="MTD50" s="0"/>
      <c r="MTE50" s="0"/>
      <c r="MTF50" s="0"/>
      <c r="MTG50" s="0"/>
      <c r="MTH50" s="0"/>
      <c r="MTI50" s="0"/>
      <c r="MTJ50" s="0"/>
      <c r="MTK50" s="0"/>
      <c r="MTL50" s="0"/>
      <c r="MTM50" s="0"/>
      <c r="MTN50" s="0"/>
      <c r="MTO50" s="0"/>
      <c r="MTP50" s="0"/>
      <c r="MTQ50" s="0"/>
      <c r="MTR50" s="0"/>
      <c r="MTS50" s="0"/>
      <c r="MTT50" s="0"/>
      <c r="MTU50" s="0"/>
      <c r="MTV50" s="0"/>
      <c r="MTW50" s="0"/>
      <c r="MTX50" s="0"/>
      <c r="MTY50" s="0"/>
      <c r="MTZ50" s="0"/>
      <c r="MUA50" s="0"/>
      <c r="MUB50" s="0"/>
      <c r="MUC50" s="0"/>
      <c r="MUD50" s="0"/>
      <c r="MUE50" s="0"/>
      <c r="MUF50" s="0"/>
      <c r="MUG50" s="0"/>
      <c r="MUH50" s="0"/>
      <c r="MUI50" s="0"/>
      <c r="MUJ50" s="0"/>
      <c r="MUK50" s="0"/>
      <c r="MUL50" s="0"/>
      <c r="MUM50" s="0"/>
      <c r="MUN50" s="0"/>
      <c r="MUO50" s="0"/>
      <c r="MUP50" s="0"/>
      <c r="MUQ50" s="0"/>
      <c r="MUR50" s="0"/>
      <c r="MUS50" s="0"/>
      <c r="MUT50" s="0"/>
      <c r="MUU50" s="0"/>
      <c r="MUV50" s="0"/>
      <c r="MUW50" s="0"/>
      <c r="MUX50" s="0"/>
      <c r="MUY50" s="0"/>
      <c r="MUZ50" s="0"/>
      <c r="MVA50" s="0"/>
      <c r="MVB50" s="0"/>
      <c r="MVC50" s="0"/>
      <c r="MVD50" s="0"/>
      <c r="MVE50" s="0"/>
      <c r="MVF50" s="0"/>
      <c r="MVG50" s="0"/>
      <c r="MVH50" s="0"/>
      <c r="MVI50" s="0"/>
      <c r="MVJ50" s="0"/>
      <c r="MVK50" s="0"/>
      <c r="MVL50" s="0"/>
      <c r="MVM50" s="0"/>
      <c r="MVN50" s="0"/>
      <c r="MVO50" s="0"/>
      <c r="MVP50" s="0"/>
      <c r="MVQ50" s="0"/>
      <c r="MVR50" s="0"/>
      <c r="MVS50" s="0"/>
      <c r="MVT50" s="0"/>
      <c r="MVU50" s="0"/>
      <c r="MVV50" s="0"/>
      <c r="MVW50" s="0"/>
      <c r="MVX50" s="0"/>
      <c r="MVY50" s="0"/>
      <c r="MVZ50" s="0"/>
      <c r="MWA50" s="0"/>
      <c r="MWB50" s="0"/>
      <c r="MWC50" s="0"/>
      <c r="MWD50" s="0"/>
      <c r="MWE50" s="0"/>
      <c r="MWF50" s="0"/>
      <c r="MWG50" s="0"/>
      <c r="MWH50" s="0"/>
      <c r="MWI50" s="0"/>
      <c r="MWJ50" s="0"/>
      <c r="MWK50" s="0"/>
      <c r="MWL50" s="0"/>
      <c r="MWM50" s="0"/>
      <c r="MWN50" s="0"/>
      <c r="MWO50" s="0"/>
      <c r="MWP50" s="0"/>
      <c r="MWQ50" s="0"/>
      <c r="MWR50" s="0"/>
      <c r="MWS50" s="0"/>
      <c r="MWT50" s="0"/>
      <c r="MWU50" s="0"/>
      <c r="MWV50" s="0"/>
      <c r="MWW50" s="0"/>
      <c r="MWX50" s="0"/>
      <c r="MWY50" s="0"/>
      <c r="MWZ50" s="0"/>
      <c r="MXA50" s="0"/>
      <c r="MXB50" s="0"/>
      <c r="MXC50" s="0"/>
      <c r="MXD50" s="0"/>
      <c r="MXE50" s="0"/>
      <c r="MXF50" s="0"/>
      <c r="MXG50" s="0"/>
      <c r="MXH50" s="0"/>
      <c r="MXI50" s="0"/>
      <c r="MXJ50" s="0"/>
      <c r="MXK50" s="0"/>
      <c r="MXL50" s="0"/>
      <c r="MXM50" s="0"/>
      <c r="MXN50" s="0"/>
      <c r="MXO50" s="0"/>
      <c r="MXP50" s="0"/>
      <c r="MXQ50" s="0"/>
      <c r="MXR50" s="0"/>
      <c r="MXS50" s="0"/>
      <c r="MXT50" s="0"/>
      <c r="MXU50" s="0"/>
      <c r="MXV50" s="0"/>
      <c r="MXW50" s="0"/>
      <c r="MXX50" s="0"/>
      <c r="MXY50" s="0"/>
      <c r="MXZ50" s="0"/>
      <c r="MYA50" s="0"/>
      <c r="MYB50" s="0"/>
      <c r="MYC50" s="0"/>
      <c r="MYD50" s="0"/>
      <c r="MYE50" s="0"/>
      <c r="MYF50" s="0"/>
      <c r="MYG50" s="0"/>
      <c r="MYH50" s="0"/>
      <c r="MYI50" s="0"/>
      <c r="MYJ50" s="0"/>
      <c r="MYK50" s="0"/>
      <c r="MYL50" s="0"/>
      <c r="MYM50" s="0"/>
      <c r="MYN50" s="0"/>
      <c r="MYO50" s="0"/>
      <c r="MYP50" s="0"/>
      <c r="MYQ50" s="0"/>
      <c r="MYR50" s="0"/>
      <c r="MYS50" s="0"/>
      <c r="MYT50" s="0"/>
      <c r="MYU50" s="0"/>
      <c r="MYV50" s="0"/>
      <c r="MYW50" s="0"/>
      <c r="MYX50" s="0"/>
      <c r="MYY50" s="0"/>
      <c r="MYZ50" s="0"/>
      <c r="MZA50" s="0"/>
      <c r="MZB50" s="0"/>
      <c r="MZC50" s="0"/>
      <c r="MZD50" s="0"/>
      <c r="MZE50" s="0"/>
      <c r="MZF50" s="0"/>
      <c r="MZG50" s="0"/>
      <c r="MZH50" s="0"/>
      <c r="MZI50" s="0"/>
      <c r="MZJ50" s="0"/>
      <c r="MZK50" s="0"/>
      <c r="MZL50" s="0"/>
      <c r="MZM50" s="0"/>
      <c r="MZN50" s="0"/>
      <c r="MZO50" s="0"/>
      <c r="MZP50" s="0"/>
      <c r="MZQ50" s="0"/>
      <c r="MZR50" s="0"/>
      <c r="MZS50" s="0"/>
      <c r="MZT50" s="0"/>
      <c r="MZU50" s="0"/>
      <c r="MZV50" s="0"/>
      <c r="MZW50" s="0"/>
      <c r="MZX50" s="0"/>
      <c r="MZY50" s="0"/>
      <c r="MZZ50" s="0"/>
      <c r="NAA50" s="0"/>
      <c r="NAB50" s="0"/>
      <c r="NAC50" s="0"/>
      <c r="NAD50" s="0"/>
      <c r="NAE50" s="0"/>
      <c r="NAF50" s="0"/>
      <c r="NAG50" s="0"/>
      <c r="NAH50" s="0"/>
      <c r="NAI50" s="0"/>
      <c r="NAJ50" s="0"/>
      <c r="NAK50" s="0"/>
      <c r="NAL50" s="0"/>
      <c r="NAM50" s="0"/>
      <c r="NAN50" s="0"/>
      <c r="NAO50" s="0"/>
      <c r="NAP50" s="0"/>
      <c r="NAQ50" s="0"/>
      <c r="NAR50" s="0"/>
      <c r="NAS50" s="0"/>
      <c r="NAT50" s="0"/>
      <c r="NAU50" s="0"/>
      <c r="NAV50" s="0"/>
      <c r="NAW50" s="0"/>
      <c r="NAX50" s="0"/>
      <c r="NAY50" s="0"/>
      <c r="NAZ50" s="0"/>
      <c r="NBA50" s="0"/>
      <c r="NBB50" s="0"/>
      <c r="NBC50" s="0"/>
      <c r="NBD50" s="0"/>
      <c r="NBE50" s="0"/>
      <c r="NBF50" s="0"/>
      <c r="NBG50" s="0"/>
      <c r="NBH50" s="0"/>
      <c r="NBI50" s="0"/>
      <c r="NBJ50" s="0"/>
      <c r="NBK50" s="0"/>
      <c r="NBL50" s="0"/>
      <c r="NBM50" s="0"/>
      <c r="NBN50" s="0"/>
      <c r="NBO50" s="0"/>
      <c r="NBP50" s="0"/>
      <c r="NBQ50" s="0"/>
      <c r="NBR50" s="0"/>
      <c r="NBS50" s="0"/>
      <c r="NBT50" s="0"/>
      <c r="NBU50" s="0"/>
      <c r="NBV50" s="0"/>
      <c r="NBW50" s="0"/>
      <c r="NBX50" s="0"/>
      <c r="NBY50" s="0"/>
      <c r="NBZ50" s="0"/>
      <c r="NCA50" s="0"/>
      <c r="NCB50" s="0"/>
      <c r="NCC50" s="0"/>
      <c r="NCD50" s="0"/>
      <c r="NCE50" s="0"/>
      <c r="NCF50" s="0"/>
      <c r="NCG50" s="0"/>
      <c r="NCH50" s="0"/>
      <c r="NCI50" s="0"/>
      <c r="NCJ50" s="0"/>
      <c r="NCK50" s="0"/>
      <c r="NCL50" s="0"/>
      <c r="NCM50" s="0"/>
      <c r="NCN50" s="0"/>
      <c r="NCO50" s="0"/>
      <c r="NCP50" s="0"/>
      <c r="NCQ50" s="0"/>
      <c r="NCR50" s="0"/>
      <c r="NCS50" s="0"/>
      <c r="NCT50" s="0"/>
      <c r="NCU50" s="0"/>
      <c r="NCV50" s="0"/>
      <c r="NCW50" s="0"/>
      <c r="NCX50" s="0"/>
      <c r="NCY50" s="0"/>
      <c r="NCZ50" s="0"/>
      <c r="NDA50" s="0"/>
      <c r="NDB50" s="0"/>
      <c r="NDC50" s="0"/>
      <c r="NDD50" s="0"/>
      <c r="NDE50" s="0"/>
      <c r="NDF50" s="0"/>
      <c r="NDG50" s="0"/>
      <c r="NDH50" s="0"/>
      <c r="NDI50" s="0"/>
      <c r="NDJ50" s="0"/>
      <c r="NDK50" s="0"/>
      <c r="NDL50" s="0"/>
      <c r="NDM50" s="0"/>
      <c r="NDN50" s="0"/>
      <c r="NDO50" s="0"/>
      <c r="NDP50" s="0"/>
      <c r="NDQ50" s="0"/>
      <c r="NDR50" s="0"/>
      <c r="NDS50" s="0"/>
      <c r="NDT50" s="0"/>
      <c r="NDU50" s="0"/>
      <c r="NDV50" s="0"/>
      <c r="NDW50" s="0"/>
      <c r="NDX50" s="0"/>
      <c r="NDY50" s="0"/>
      <c r="NDZ50" s="0"/>
      <c r="NEA50" s="0"/>
      <c r="NEB50" s="0"/>
      <c r="NEC50" s="0"/>
      <c r="NED50" s="0"/>
      <c r="NEE50" s="0"/>
      <c r="NEF50" s="0"/>
      <c r="NEG50" s="0"/>
      <c r="NEH50" s="0"/>
      <c r="NEI50" s="0"/>
      <c r="NEJ50" s="0"/>
      <c r="NEK50" s="0"/>
      <c r="NEL50" s="0"/>
      <c r="NEM50" s="0"/>
      <c r="NEN50" s="0"/>
      <c r="NEO50" s="0"/>
      <c r="NEP50" s="0"/>
      <c r="NEQ50" s="0"/>
      <c r="NER50" s="0"/>
      <c r="NES50" s="0"/>
      <c r="NET50" s="0"/>
      <c r="NEU50" s="0"/>
      <c r="NEV50" s="0"/>
      <c r="NEW50" s="0"/>
      <c r="NEX50" s="0"/>
      <c r="NEY50" s="0"/>
      <c r="NEZ50" s="0"/>
      <c r="NFA50" s="0"/>
      <c r="NFB50" s="0"/>
      <c r="NFC50" s="0"/>
      <c r="NFD50" s="0"/>
      <c r="NFE50" s="0"/>
      <c r="NFF50" s="0"/>
      <c r="NFG50" s="0"/>
      <c r="NFH50" s="0"/>
      <c r="NFI50" s="0"/>
      <c r="NFJ50" s="0"/>
      <c r="NFK50" s="0"/>
      <c r="NFL50" s="0"/>
      <c r="NFM50" s="0"/>
      <c r="NFN50" s="0"/>
      <c r="NFO50" s="0"/>
      <c r="NFP50" s="0"/>
      <c r="NFQ50" s="0"/>
      <c r="NFR50" s="0"/>
      <c r="NFS50" s="0"/>
      <c r="NFT50" s="0"/>
      <c r="NFU50" s="0"/>
      <c r="NFV50" s="0"/>
      <c r="NFW50" s="0"/>
      <c r="NFX50" s="0"/>
      <c r="NFY50" s="0"/>
      <c r="NFZ50" s="0"/>
      <c r="NGA50" s="0"/>
      <c r="NGB50" s="0"/>
      <c r="NGC50" s="0"/>
      <c r="NGD50" s="0"/>
      <c r="NGE50" s="0"/>
      <c r="NGF50" s="0"/>
      <c r="NGG50" s="0"/>
      <c r="NGH50" s="0"/>
      <c r="NGI50" s="0"/>
      <c r="NGJ50" s="0"/>
      <c r="NGK50" s="0"/>
      <c r="NGL50" s="0"/>
      <c r="NGM50" s="0"/>
      <c r="NGN50" s="0"/>
      <c r="NGO50" s="0"/>
      <c r="NGP50" s="0"/>
      <c r="NGQ50" s="0"/>
      <c r="NGR50" s="0"/>
      <c r="NGS50" s="0"/>
      <c r="NGT50" s="0"/>
      <c r="NGU50" s="0"/>
      <c r="NGV50" s="0"/>
      <c r="NGW50" s="0"/>
      <c r="NGX50" s="0"/>
      <c r="NGY50" s="0"/>
      <c r="NGZ50" s="0"/>
      <c r="NHA50" s="0"/>
      <c r="NHB50" s="0"/>
      <c r="NHC50" s="0"/>
      <c r="NHD50" s="0"/>
      <c r="NHE50" s="0"/>
      <c r="NHF50" s="0"/>
      <c r="NHG50" s="0"/>
      <c r="NHH50" s="0"/>
      <c r="NHI50" s="0"/>
      <c r="NHJ50" s="0"/>
      <c r="NHK50" s="0"/>
      <c r="NHL50" s="0"/>
      <c r="NHM50" s="0"/>
      <c r="NHN50" s="0"/>
      <c r="NHO50" s="0"/>
      <c r="NHP50" s="0"/>
      <c r="NHQ50" s="0"/>
      <c r="NHR50" s="0"/>
      <c r="NHS50" s="0"/>
      <c r="NHT50" s="0"/>
      <c r="NHU50" s="0"/>
      <c r="NHV50" s="0"/>
      <c r="NHW50" s="0"/>
      <c r="NHX50" s="0"/>
      <c r="NHY50" s="0"/>
      <c r="NHZ50" s="0"/>
      <c r="NIA50" s="0"/>
      <c r="NIB50" s="0"/>
      <c r="NIC50" s="0"/>
      <c r="NID50" s="0"/>
      <c r="NIE50" s="0"/>
      <c r="NIF50" s="0"/>
      <c r="NIG50" s="0"/>
      <c r="NIH50" s="0"/>
      <c r="NII50" s="0"/>
      <c r="NIJ50" s="0"/>
      <c r="NIK50" s="0"/>
      <c r="NIL50" s="0"/>
      <c r="NIM50" s="0"/>
      <c r="NIN50" s="0"/>
      <c r="NIO50" s="0"/>
      <c r="NIP50" s="0"/>
      <c r="NIQ50" s="0"/>
      <c r="NIR50" s="0"/>
      <c r="NIS50" s="0"/>
      <c r="NIT50" s="0"/>
      <c r="NIU50" s="0"/>
      <c r="NIV50" s="0"/>
      <c r="NIW50" s="0"/>
      <c r="NIX50" s="0"/>
      <c r="NIY50" s="0"/>
      <c r="NIZ50" s="0"/>
      <c r="NJA50" s="0"/>
      <c r="NJB50" s="0"/>
      <c r="NJC50" s="0"/>
      <c r="NJD50" s="0"/>
      <c r="NJE50" s="0"/>
      <c r="NJF50" s="0"/>
      <c r="NJG50" s="0"/>
      <c r="NJH50" s="0"/>
      <c r="NJI50" s="0"/>
      <c r="NJJ50" s="0"/>
      <c r="NJK50" s="0"/>
      <c r="NJL50" s="0"/>
      <c r="NJM50" s="0"/>
      <c r="NJN50" s="0"/>
      <c r="NJO50" s="0"/>
      <c r="NJP50" s="0"/>
      <c r="NJQ50" s="0"/>
      <c r="NJR50" s="0"/>
      <c r="NJS50" s="0"/>
      <c r="NJT50" s="0"/>
      <c r="NJU50" s="0"/>
      <c r="NJV50" s="0"/>
      <c r="NJW50" s="0"/>
      <c r="NJX50" s="0"/>
      <c r="NJY50" s="0"/>
      <c r="NJZ50" s="0"/>
      <c r="NKA50" s="0"/>
      <c r="NKB50" s="0"/>
      <c r="NKC50" s="0"/>
      <c r="NKD50" s="0"/>
      <c r="NKE50" s="0"/>
      <c r="NKF50" s="0"/>
      <c r="NKG50" s="0"/>
      <c r="NKH50" s="0"/>
      <c r="NKI50" s="0"/>
      <c r="NKJ50" s="0"/>
      <c r="NKK50" s="0"/>
      <c r="NKL50" s="0"/>
      <c r="NKM50" s="0"/>
      <c r="NKN50" s="0"/>
      <c r="NKO50" s="0"/>
      <c r="NKP50" s="0"/>
      <c r="NKQ50" s="0"/>
      <c r="NKR50" s="0"/>
      <c r="NKS50" s="0"/>
      <c r="NKT50" s="0"/>
      <c r="NKU50" s="0"/>
      <c r="NKV50" s="0"/>
      <c r="NKW50" s="0"/>
      <c r="NKX50" s="0"/>
      <c r="NKY50" s="0"/>
      <c r="NKZ50" s="0"/>
      <c r="NLA50" s="0"/>
      <c r="NLB50" s="0"/>
      <c r="NLC50" s="0"/>
      <c r="NLD50" s="0"/>
      <c r="NLE50" s="0"/>
      <c r="NLF50" s="0"/>
      <c r="NLG50" s="0"/>
      <c r="NLH50" s="0"/>
      <c r="NLI50" s="0"/>
      <c r="NLJ50" s="0"/>
      <c r="NLK50" s="0"/>
      <c r="NLL50" s="0"/>
      <c r="NLM50" s="0"/>
      <c r="NLN50" s="0"/>
      <c r="NLO50" s="0"/>
      <c r="NLP50" s="0"/>
      <c r="NLQ50" s="0"/>
      <c r="NLR50" s="0"/>
      <c r="NLS50" s="0"/>
      <c r="NLT50" s="0"/>
      <c r="NLU50" s="0"/>
      <c r="NLV50" s="0"/>
      <c r="NLW50" s="0"/>
      <c r="NLX50" s="0"/>
      <c r="NLY50" s="0"/>
      <c r="NLZ50" s="0"/>
      <c r="NMA50" s="0"/>
      <c r="NMB50" s="0"/>
      <c r="NMC50" s="0"/>
      <c r="NMD50" s="0"/>
      <c r="NME50" s="0"/>
      <c r="NMF50" s="0"/>
      <c r="NMG50" s="0"/>
      <c r="NMH50" s="0"/>
      <c r="NMI50" s="0"/>
      <c r="NMJ50" s="0"/>
      <c r="NMK50" s="0"/>
      <c r="NML50" s="0"/>
      <c r="NMM50" s="0"/>
      <c r="NMN50" s="0"/>
      <c r="NMO50" s="0"/>
      <c r="NMP50" s="0"/>
      <c r="NMQ50" s="0"/>
      <c r="NMR50" s="0"/>
      <c r="NMS50" s="0"/>
      <c r="NMT50" s="0"/>
      <c r="NMU50" s="0"/>
      <c r="NMV50" s="0"/>
      <c r="NMW50" s="0"/>
      <c r="NMX50" s="0"/>
      <c r="NMY50" s="0"/>
      <c r="NMZ50" s="0"/>
      <c r="NNA50" s="0"/>
      <c r="NNB50" s="0"/>
      <c r="NNC50" s="0"/>
      <c r="NND50" s="0"/>
      <c r="NNE50" s="0"/>
      <c r="NNF50" s="0"/>
      <c r="NNG50" s="0"/>
      <c r="NNH50" s="0"/>
      <c r="NNI50" s="0"/>
      <c r="NNJ50" s="0"/>
      <c r="NNK50" s="0"/>
      <c r="NNL50" s="0"/>
      <c r="NNM50" s="0"/>
      <c r="NNN50" s="0"/>
      <c r="NNO50" s="0"/>
      <c r="NNP50" s="0"/>
      <c r="NNQ50" s="0"/>
      <c r="NNR50" s="0"/>
      <c r="NNS50" s="0"/>
      <c r="NNT50" s="0"/>
      <c r="NNU50" s="0"/>
      <c r="NNV50" s="0"/>
      <c r="NNW50" s="0"/>
      <c r="NNX50" s="0"/>
      <c r="NNY50" s="0"/>
      <c r="NNZ50" s="0"/>
      <c r="NOA50" s="0"/>
      <c r="NOB50" s="0"/>
      <c r="NOC50" s="0"/>
      <c r="NOD50" s="0"/>
      <c r="NOE50" s="0"/>
      <c r="NOF50" s="0"/>
      <c r="NOG50" s="0"/>
      <c r="NOH50" s="0"/>
      <c r="NOI50" s="0"/>
      <c r="NOJ50" s="0"/>
      <c r="NOK50" s="0"/>
      <c r="NOL50" s="0"/>
      <c r="NOM50" s="0"/>
      <c r="NON50" s="0"/>
      <c r="NOO50" s="0"/>
      <c r="NOP50" s="0"/>
      <c r="NOQ50" s="0"/>
      <c r="NOR50" s="0"/>
      <c r="NOS50" s="0"/>
      <c r="NOT50" s="0"/>
      <c r="NOU50" s="0"/>
      <c r="NOV50" s="0"/>
      <c r="NOW50" s="0"/>
      <c r="NOX50" s="0"/>
      <c r="NOY50" s="0"/>
      <c r="NOZ50" s="0"/>
      <c r="NPA50" s="0"/>
      <c r="NPB50" s="0"/>
      <c r="NPC50" s="0"/>
      <c r="NPD50" s="0"/>
      <c r="NPE50" s="0"/>
      <c r="NPF50" s="0"/>
      <c r="NPG50" s="0"/>
      <c r="NPH50" s="0"/>
      <c r="NPI50" s="0"/>
      <c r="NPJ50" s="0"/>
      <c r="NPK50" s="0"/>
      <c r="NPL50" s="0"/>
      <c r="NPM50" s="0"/>
      <c r="NPN50" s="0"/>
      <c r="NPO50" s="0"/>
      <c r="NPP50" s="0"/>
      <c r="NPQ50" s="0"/>
      <c r="NPR50" s="0"/>
      <c r="NPS50" s="0"/>
      <c r="NPT50" s="0"/>
      <c r="NPU50" s="0"/>
      <c r="NPV50" s="0"/>
      <c r="NPW50" s="0"/>
      <c r="NPX50" s="0"/>
      <c r="NPY50" s="0"/>
      <c r="NPZ50" s="0"/>
      <c r="NQA50" s="0"/>
      <c r="NQB50" s="0"/>
      <c r="NQC50" s="0"/>
      <c r="NQD50" s="0"/>
      <c r="NQE50" s="0"/>
      <c r="NQF50" s="0"/>
      <c r="NQG50" s="0"/>
      <c r="NQH50" s="0"/>
      <c r="NQI50" s="0"/>
      <c r="NQJ50" s="0"/>
      <c r="NQK50" s="0"/>
      <c r="NQL50" s="0"/>
      <c r="NQM50" s="0"/>
      <c r="NQN50" s="0"/>
      <c r="NQO50" s="0"/>
      <c r="NQP50" s="0"/>
      <c r="NQQ50" s="0"/>
      <c r="NQR50" s="0"/>
      <c r="NQS50" s="0"/>
      <c r="NQT50" s="0"/>
      <c r="NQU50" s="0"/>
      <c r="NQV50" s="0"/>
      <c r="NQW50" s="0"/>
      <c r="NQX50" s="0"/>
      <c r="NQY50" s="0"/>
      <c r="NQZ50" s="0"/>
      <c r="NRA50" s="0"/>
      <c r="NRB50" s="0"/>
      <c r="NRC50" s="0"/>
      <c r="NRD50" s="0"/>
      <c r="NRE50" s="0"/>
      <c r="NRF50" s="0"/>
      <c r="NRG50" s="0"/>
      <c r="NRH50" s="0"/>
      <c r="NRI50" s="0"/>
      <c r="NRJ50" s="0"/>
      <c r="NRK50" s="0"/>
      <c r="NRL50" s="0"/>
      <c r="NRM50" s="0"/>
      <c r="NRN50" s="0"/>
      <c r="NRO50" s="0"/>
      <c r="NRP50" s="0"/>
      <c r="NRQ50" s="0"/>
      <c r="NRR50" s="0"/>
      <c r="NRS50" s="0"/>
      <c r="NRT50" s="0"/>
      <c r="NRU50" s="0"/>
      <c r="NRV50" s="0"/>
      <c r="NRW50" s="0"/>
      <c r="NRX50" s="0"/>
      <c r="NRY50" s="0"/>
      <c r="NRZ50" s="0"/>
      <c r="NSA50" s="0"/>
      <c r="NSB50" s="0"/>
      <c r="NSC50" s="0"/>
      <c r="NSD50" s="0"/>
      <c r="NSE50" s="0"/>
      <c r="NSF50" s="0"/>
      <c r="NSG50" s="0"/>
      <c r="NSH50" s="0"/>
      <c r="NSI50" s="0"/>
      <c r="NSJ50" s="0"/>
      <c r="NSK50" s="0"/>
      <c r="NSL50" s="0"/>
      <c r="NSM50" s="0"/>
      <c r="NSN50" s="0"/>
      <c r="NSO50" s="0"/>
      <c r="NSP50" s="0"/>
      <c r="NSQ50" s="0"/>
      <c r="NSR50" s="0"/>
      <c r="NSS50" s="0"/>
      <c r="NST50" s="0"/>
      <c r="NSU50" s="0"/>
      <c r="NSV50" s="0"/>
      <c r="NSW50" s="0"/>
      <c r="NSX50" s="0"/>
      <c r="NSY50" s="0"/>
      <c r="NSZ50" s="0"/>
      <c r="NTA50" s="0"/>
      <c r="NTB50" s="0"/>
      <c r="NTC50" s="0"/>
      <c r="NTD50" s="0"/>
      <c r="NTE50" s="0"/>
      <c r="NTF50" s="0"/>
      <c r="NTG50" s="0"/>
      <c r="NTH50" s="0"/>
      <c r="NTI50" s="0"/>
      <c r="NTJ50" s="0"/>
      <c r="NTK50" s="0"/>
      <c r="NTL50" s="0"/>
      <c r="NTM50" s="0"/>
      <c r="NTN50" s="0"/>
      <c r="NTO50" s="0"/>
      <c r="NTP50" s="0"/>
      <c r="NTQ50" s="0"/>
      <c r="NTR50" s="0"/>
      <c r="NTS50" s="0"/>
      <c r="NTT50" s="0"/>
      <c r="NTU50" s="0"/>
      <c r="NTV50" s="0"/>
      <c r="NTW50" s="0"/>
      <c r="NTX50" s="0"/>
      <c r="NTY50" s="0"/>
      <c r="NTZ50" s="0"/>
      <c r="NUA50" s="0"/>
      <c r="NUB50" s="0"/>
      <c r="NUC50" s="0"/>
      <c r="NUD50" s="0"/>
      <c r="NUE50" s="0"/>
      <c r="NUF50" s="0"/>
      <c r="NUG50" s="0"/>
      <c r="NUH50" s="0"/>
      <c r="NUI50" s="0"/>
      <c r="NUJ50" s="0"/>
      <c r="NUK50" s="0"/>
      <c r="NUL50" s="0"/>
      <c r="NUM50" s="0"/>
      <c r="NUN50" s="0"/>
      <c r="NUO50" s="0"/>
      <c r="NUP50" s="0"/>
      <c r="NUQ50" s="0"/>
      <c r="NUR50" s="0"/>
      <c r="NUS50" s="0"/>
      <c r="NUT50" s="0"/>
      <c r="NUU50" s="0"/>
      <c r="NUV50" s="0"/>
      <c r="NUW50" s="0"/>
      <c r="NUX50" s="0"/>
      <c r="NUY50" s="0"/>
      <c r="NUZ50" s="0"/>
      <c r="NVA50" s="0"/>
      <c r="NVB50" s="0"/>
      <c r="NVC50" s="0"/>
      <c r="NVD50" s="0"/>
      <c r="NVE50" s="0"/>
      <c r="NVF50" s="0"/>
      <c r="NVG50" s="0"/>
      <c r="NVH50" s="0"/>
      <c r="NVI50" s="0"/>
      <c r="NVJ50" s="0"/>
      <c r="NVK50" s="0"/>
      <c r="NVL50" s="0"/>
      <c r="NVM50" s="0"/>
      <c r="NVN50" s="0"/>
      <c r="NVO50" s="0"/>
      <c r="NVP50" s="0"/>
      <c r="NVQ50" s="0"/>
      <c r="NVR50" s="0"/>
      <c r="NVS50" s="0"/>
      <c r="NVT50" s="0"/>
      <c r="NVU50" s="0"/>
      <c r="NVV50" s="0"/>
      <c r="NVW50" s="0"/>
      <c r="NVX50" s="0"/>
      <c r="NVY50" s="0"/>
      <c r="NVZ50" s="0"/>
      <c r="NWA50" s="0"/>
      <c r="NWB50" s="0"/>
      <c r="NWC50" s="0"/>
      <c r="NWD50" s="0"/>
      <c r="NWE50" s="0"/>
      <c r="NWF50" s="0"/>
      <c r="NWG50" s="0"/>
      <c r="NWH50" s="0"/>
      <c r="NWI50" s="0"/>
      <c r="NWJ50" s="0"/>
      <c r="NWK50" s="0"/>
      <c r="NWL50" s="0"/>
      <c r="NWM50" s="0"/>
      <c r="NWN50" s="0"/>
      <c r="NWO50" s="0"/>
      <c r="NWP50" s="0"/>
      <c r="NWQ50" s="0"/>
      <c r="NWR50" s="0"/>
      <c r="NWS50" s="0"/>
      <c r="NWT50" s="0"/>
      <c r="NWU50" s="0"/>
      <c r="NWV50" s="0"/>
      <c r="NWW50" s="0"/>
      <c r="NWX50" s="0"/>
      <c r="NWY50" s="0"/>
      <c r="NWZ50" s="0"/>
      <c r="NXA50" s="0"/>
      <c r="NXB50" s="0"/>
      <c r="NXC50" s="0"/>
      <c r="NXD50" s="0"/>
      <c r="NXE50" s="0"/>
      <c r="NXF50" s="0"/>
      <c r="NXG50" s="0"/>
      <c r="NXH50" s="0"/>
      <c r="NXI50" s="0"/>
      <c r="NXJ50" s="0"/>
      <c r="NXK50" s="0"/>
      <c r="NXL50" s="0"/>
      <c r="NXM50" s="0"/>
      <c r="NXN50" s="0"/>
      <c r="NXO50" s="0"/>
      <c r="NXP50" s="0"/>
      <c r="NXQ50" s="0"/>
      <c r="NXR50" s="0"/>
      <c r="NXS50" s="0"/>
      <c r="NXT50" s="0"/>
      <c r="NXU50" s="0"/>
      <c r="NXV50" s="0"/>
      <c r="NXW50" s="0"/>
      <c r="NXX50" s="0"/>
      <c r="NXY50" s="0"/>
      <c r="NXZ50" s="0"/>
      <c r="NYA50" s="0"/>
      <c r="NYB50" s="0"/>
      <c r="NYC50" s="0"/>
      <c r="NYD50" s="0"/>
      <c r="NYE50" s="0"/>
      <c r="NYF50" s="0"/>
      <c r="NYG50" s="0"/>
      <c r="NYH50" s="0"/>
      <c r="NYI50" s="0"/>
      <c r="NYJ50" s="0"/>
      <c r="NYK50" s="0"/>
      <c r="NYL50" s="0"/>
      <c r="NYM50" s="0"/>
      <c r="NYN50" s="0"/>
      <c r="NYO50" s="0"/>
      <c r="NYP50" s="0"/>
      <c r="NYQ50" s="0"/>
      <c r="NYR50" s="0"/>
      <c r="NYS50" s="0"/>
      <c r="NYT50" s="0"/>
      <c r="NYU50" s="0"/>
      <c r="NYV50" s="0"/>
      <c r="NYW50" s="0"/>
      <c r="NYX50" s="0"/>
      <c r="NYY50" s="0"/>
      <c r="NYZ50" s="0"/>
      <c r="NZA50" s="0"/>
      <c r="NZB50" s="0"/>
      <c r="NZC50" s="0"/>
      <c r="NZD50" s="0"/>
      <c r="NZE50" s="0"/>
      <c r="NZF50" s="0"/>
      <c r="NZG50" s="0"/>
      <c r="NZH50" s="0"/>
      <c r="NZI50" s="0"/>
      <c r="NZJ50" s="0"/>
      <c r="NZK50" s="0"/>
      <c r="NZL50" s="0"/>
      <c r="NZM50" s="0"/>
      <c r="NZN50" s="0"/>
      <c r="NZO50" s="0"/>
      <c r="NZP50" s="0"/>
      <c r="NZQ50" s="0"/>
      <c r="NZR50" s="0"/>
      <c r="NZS50" s="0"/>
      <c r="NZT50" s="0"/>
      <c r="NZU50" s="0"/>
      <c r="NZV50" s="0"/>
      <c r="NZW50" s="0"/>
      <c r="NZX50" s="0"/>
      <c r="NZY50" s="0"/>
      <c r="NZZ50" s="0"/>
      <c r="OAA50" s="0"/>
      <c r="OAB50" s="0"/>
      <c r="OAC50" s="0"/>
      <c r="OAD50" s="0"/>
      <c r="OAE50" s="0"/>
      <c r="OAF50" s="0"/>
      <c r="OAG50" s="0"/>
      <c r="OAH50" s="0"/>
      <c r="OAI50" s="0"/>
      <c r="OAJ50" s="0"/>
      <c r="OAK50" s="0"/>
      <c r="OAL50" s="0"/>
      <c r="OAM50" s="0"/>
      <c r="OAN50" s="0"/>
      <c r="OAO50" s="0"/>
      <c r="OAP50" s="0"/>
      <c r="OAQ50" s="0"/>
      <c r="OAR50" s="0"/>
      <c r="OAS50" s="0"/>
      <c r="OAT50" s="0"/>
      <c r="OAU50" s="0"/>
      <c r="OAV50" s="0"/>
      <c r="OAW50" s="0"/>
      <c r="OAX50" s="0"/>
      <c r="OAY50" s="0"/>
      <c r="OAZ50" s="0"/>
      <c r="OBA50" s="0"/>
      <c r="OBB50" s="0"/>
      <c r="OBC50" s="0"/>
      <c r="OBD50" s="0"/>
      <c r="OBE50" s="0"/>
      <c r="OBF50" s="0"/>
      <c r="OBG50" s="0"/>
      <c r="OBH50" s="0"/>
      <c r="OBI50" s="0"/>
      <c r="OBJ50" s="0"/>
      <c r="OBK50" s="0"/>
      <c r="OBL50" s="0"/>
      <c r="OBM50" s="0"/>
      <c r="OBN50" s="0"/>
      <c r="OBO50" s="0"/>
      <c r="OBP50" s="0"/>
      <c r="OBQ50" s="0"/>
      <c r="OBR50" s="0"/>
      <c r="OBS50" s="0"/>
      <c r="OBT50" s="0"/>
      <c r="OBU50" s="0"/>
      <c r="OBV50" s="0"/>
      <c r="OBW50" s="0"/>
      <c r="OBX50" s="0"/>
      <c r="OBY50" s="0"/>
      <c r="OBZ50" s="0"/>
      <c r="OCA50" s="0"/>
      <c r="OCB50" s="0"/>
      <c r="OCC50" s="0"/>
      <c r="OCD50" s="0"/>
      <c r="OCE50" s="0"/>
      <c r="OCF50" s="0"/>
      <c r="OCG50" s="0"/>
      <c r="OCH50" s="0"/>
      <c r="OCI50" s="0"/>
      <c r="OCJ50" s="0"/>
      <c r="OCK50" s="0"/>
      <c r="OCL50" s="0"/>
      <c r="OCM50" s="0"/>
      <c r="OCN50" s="0"/>
      <c r="OCO50" s="0"/>
      <c r="OCP50" s="0"/>
      <c r="OCQ50" s="0"/>
      <c r="OCR50" s="0"/>
      <c r="OCS50" s="0"/>
      <c r="OCT50" s="0"/>
      <c r="OCU50" s="0"/>
      <c r="OCV50" s="0"/>
      <c r="OCW50" s="0"/>
      <c r="OCX50" s="0"/>
      <c r="OCY50" s="0"/>
      <c r="OCZ50" s="0"/>
      <c r="ODA50" s="0"/>
      <c r="ODB50" s="0"/>
      <c r="ODC50" s="0"/>
      <c r="ODD50" s="0"/>
      <c r="ODE50" s="0"/>
      <c r="ODF50" s="0"/>
      <c r="ODG50" s="0"/>
      <c r="ODH50" s="0"/>
      <c r="ODI50" s="0"/>
      <c r="ODJ50" s="0"/>
      <c r="ODK50" s="0"/>
      <c r="ODL50" s="0"/>
      <c r="ODM50" s="0"/>
      <c r="ODN50" s="0"/>
      <c r="ODO50" s="0"/>
      <c r="ODP50" s="0"/>
      <c r="ODQ50" s="0"/>
      <c r="ODR50" s="0"/>
      <c r="ODS50" s="0"/>
      <c r="ODT50" s="0"/>
      <c r="ODU50" s="0"/>
      <c r="ODV50" s="0"/>
      <c r="ODW50" s="0"/>
      <c r="ODX50" s="0"/>
      <c r="ODY50" s="0"/>
      <c r="ODZ50" s="0"/>
      <c r="OEA50" s="0"/>
      <c r="OEB50" s="0"/>
      <c r="OEC50" s="0"/>
      <c r="OED50" s="0"/>
      <c r="OEE50" s="0"/>
      <c r="OEF50" s="0"/>
      <c r="OEG50" s="0"/>
      <c r="OEH50" s="0"/>
      <c r="OEI50" s="0"/>
      <c r="OEJ50" s="0"/>
      <c r="OEK50" s="0"/>
      <c r="OEL50" s="0"/>
      <c r="OEM50" s="0"/>
      <c r="OEN50" s="0"/>
      <c r="OEO50" s="0"/>
      <c r="OEP50" s="0"/>
      <c r="OEQ50" s="0"/>
      <c r="OER50" s="0"/>
      <c r="OES50" s="0"/>
      <c r="OET50" s="0"/>
      <c r="OEU50" s="0"/>
      <c r="OEV50" s="0"/>
      <c r="OEW50" s="0"/>
      <c r="OEX50" s="0"/>
      <c r="OEY50" s="0"/>
      <c r="OEZ50" s="0"/>
      <c r="OFA50" s="0"/>
      <c r="OFB50" s="0"/>
      <c r="OFC50" s="0"/>
      <c r="OFD50" s="0"/>
      <c r="OFE50" s="0"/>
      <c r="OFF50" s="0"/>
      <c r="OFG50" s="0"/>
      <c r="OFH50" s="0"/>
      <c r="OFI50" s="0"/>
      <c r="OFJ50" s="0"/>
      <c r="OFK50" s="0"/>
      <c r="OFL50" s="0"/>
      <c r="OFM50" s="0"/>
      <c r="OFN50" s="0"/>
      <c r="OFO50" s="0"/>
      <c r="OFP50" s="0"/>
      <c r="OFQ50" s="0"/>
      <c r="OFR50" s="0"/>
      <c r="OFS50" s="0"/>
      <c r="OFT50" s="0"/>
      <c r="OFU50" s="0"/>
      <c r="OFV50" s="0"/>
      <c r="OFW50" s="0"/>
      <c r="OFX50" s="0"/>
      <c r="OFY50" s="0"/>
      <c r="OFZ50" s="0"/>
      <c r="OGA50" s="0"/>
      <c r="OGB50" s="0"/>
      <c r="OGC50" s="0"/>
      <c r="OGD50" s="0"/>
      <c r="OGE50" s="0"/>
      <c r="OGF50" s="0"/>
      <c r="OGG50" s="0"/>
      <c r="OGH50" s="0"/>
      <c r="OGI50" s="0"/>
      <c r="OGJ50" s="0"/>
      <c r="OGK50" s="0"/>
      <c r="OGL50" s="0"/>
      <c r="OGM50" s="0"/>
      <c r="OGN50" s="0"/>
      <c r="OGO50" s="0"/>
      <c r="OGP50" s="0"/>
      <c r="OGQ50" s="0"/>
      <c r="OGR50" s="0"/>
      <c r="OGS50" s="0"/>
      <c r="OGT50" s="0"/>
      <c r="OGU50" s="0"/>
      <c r="OGV50" s="0"/>
      <c r="OGW50" s="0"/>
      <c r="OGX50" s="0"/>
      <c r="OGY50" s="0"/>
      <c r="OGZ50" s="0"/>
      <c r="OHA50" s="0"/>
      <c r="OHB50" s="0"/>
      <c r="OHC50" s="0"/>
      <c r="OHD50" s="0"/>
      <c r="OHE50" s="0"/>
      <c r="OHF50" s="0"/>
      <c r="OHG50" s="0"/>
      <c r="OHH50" s="0"/>
      <c r="OHI50" s="0"/>
      <c r="OHJ50" s="0"/>
      <c r="OHK50" s="0"/>
      <c r="OHL50" s="0"/>
      <c r="OHM50" s="0"/>
      <c r="OHN50" s="0"/>
      <c r="OHO50" s="0"/>
      <c r="OHP50" s="0"/>
      <c r="OHQ50" s="0"/>
      <c r="OHR50" s="0"/>
      <c r="OHS50" s="0"/>
      <c r="OHT50" s="0"/>
      <c r="OHU50" s="0"/>
      <c r="OHV50" s="0"/>
      <c r="OHW50" s="0"/>
      <c r="OHX50" s="0"/>
      <c r="OHY50" s="0"/>
      <c r="OHZ50" s="0"/>
      <c r="OIA50" s="0"/>
      <c r="OIB50" s="0"/>
      <c r="OIC50" s="0"/>
      <c r="OID50" s="0"/>
      <c r="OIE50" s="0"/>
      <c r="OIF50" s="0"/>
      <c r="OIG50" s="0"/>
      <c r="OIH50" s="0"/>
      <c r="OII50" s="0"/>
      <c r="OIJ50" s="0"/>
      <c r="OIK50" s="0"/>
      <c r="OIL50" s="0"/>
      <c r="OIM50" s="0"/>
      <c r="OIN50" s="0"/>
      <c r="OIO50" s="0"/>
      <c r="OIP50" s="0"/>
      <c r="OIQ50" s="0"/>
      <c r="OIR50" s="0"/>
      <c r="OIS50" s="0"/>
      <c r="OIT50" s="0"/>
      <c r="OIU50" s="0"/>
      <c r="OIV50" s="0"/>
      <c r="OIW50" s="0"/>
      <c r="OIX50" s="0"/>
      <c r="OIY50" s="0"/>
      <c r="OIZ50" s="0"/>
      <c r="OJA50" s="0"/>
      <c r="OJB50" s="0"/>
      <c r="OJC50" s="0"/>
      <c r="OJD50" s="0"/>
      <c r="OJE50" s="0"/>
      <c r="OJF50" s="0"/>
      <c r="OJG50" s="0"/>
      <c r="OJH50" s="0"/>
      <c r="OJI50" s="0"/>
      <c r="OJJ50" s="0"/>
      <c r="OJK50" s="0"/>
      <c r="OJL50" s="0"/>
      <c r="OJM50" s="0"/>
      <c r="OJN50" s="0"/>
      <c r="OJO50" s="0"/>
      <c r="OJP50" s="0"/>
      <c r="OJQ50" s="0"/>
      <c r="OJR50" s="0"/>
      <c r="OJS50" s="0"/>
      <c r="OJT50" s="0"/>
      <c r="OJU50" s="0"/>
      <c r="OJV50" s="0"/>
      <c r="OJW50" s="0"/>
      <c r="OJX50" s="0"/>
      <c r="OJY50" s="0"/>
      <c r="OJZ50" s="0"/>
      <c r="OKA50" s="0"/>
      <c r="OKB50" s="0"/>
      <c r="OKC50" s="0"/>
      <c r="OKD50" s="0"/>
      <c r="OKE50" s="0"/>
      <c r="OKF50" s="0"/>
      <c r="OKG50" s="0"/>
      <c r="OKH50" s="0"/>
      <c r="OKI50" s="0"/>
      <c r="OKJ50" s="0"/>
      <c r="OKK50" s="0"/>
      <c r="OKL50" s="0"/>
      <c r="OKM50" s="0"/>
      <c r="OKN50" s="0"/>
      <c r="OKO50" s="0"/>
      <c r="OKP50" s="0"/>
      <c r="OKQ50" s="0"/>
      <c r="OKR50" s="0"/>
      <c r="OKS50" s="0"/>
      <c r="OKT50" s="0"/>
      <c r="OKU50" s="0"/>
      <c r="OKV50" s="0"/>
      <c r="OKW50" s="0"/>
      <c r="OKX50" s="0"/>
      <c r="OKY50" s="0"/>
      <c r="OKZ50" s="0"/>
      <c r="OLA50" s="0"/>
      <c r="OLB50" s="0"/>
      <c r="OLC50" s="0"/>
      <c r="OLD50" s="0"/>
      <c r="OLE50" s="0"/>
      <c r="OLF50" s="0"/>
      <c r="OLG50" s="0"/>
      <c r="OLH50" s="0"/>
      <c r="OLI50" s="0"/>
      <c r="OLJ50" s="0"/>
      <c r="OLK50" s="0"/>
      <c r="OLL50" s="0"/>
      <c r="OLM50" s="0"/>
      <c r="OLN50" s="0"/>
      <c r="OLO50" s="0"/>
      <c r="OLP50" s="0"/>
      <c r="OLQ50" s="0"/>
      <c r="OLR50" s="0"/>
      <c r="OLS50" s="0"/>
      <c r="OLT50" s="0"/>
      <c r="OLU50" s="0"/>
      <c r="OLV50" s="0"/>
      <c r="OLW50" s="0"/>
      <c r="OLX50" s="0"/>
      <c r="OLY50" s="0"/>
      <c r="OLZ50" s="0"/>
      <c r="OMA50" s="0"/>
      <c r="OMB50" s="0"/>
      <c r="OMC50" s="0"/>
      <c r="OMD50" s="0"/>
      <c r="OME50" s="0"/>
      <c r="OMF50" s="0"/>
      <c r="OMG50" s="0"/>
      <c r="OMH50" s="0"/>
      <c r="OMI50" s="0"/>
      <c r="OMJ50" s="0"/>
      <c r="OMK50" s="0"/>
      <c r="OML50" s="0"/>
      <c r="OMM50" s="0"/>
      <c r="OMN50" s="0"/>
      <c r="OMO50" s="0"/>
      <c r="OMP50" s="0"/>
      <c r="OMQ50" s="0"/>
      <c r="OMR50" s="0"/>
      <c r="OMS50" s="0"/>
      <c r="OMT50" s="0"/>
      <c r="OMU50" s="0"/>
      <c r="OMV50" s="0"/>
      <c r="OMW50" s="0"/>
      <c r="OMX50" s="0"/>
      <c r="OMY50" s="0"/>
      <c r="OMZ50" s="0"/>
      <c r="ONA50" s="0"/>
      <c r="ONB50" s="0"/>
      <c r="ONC50" s="0"/>
      <c r="OND50" s="0"/>
      <c r="ONE50" s="0"/>
      <c r="ONF50" s="0"/>
      <c r="ONG50" s="0"/>
      <c r="ONH50" s="0"/>
      <c r="ONI50" s="0"/>
      <c r="ONJ50" s="0"/>
      <c r="ONK50" s="0"/>
      <c r="ONL50" s="0"/>
      <c r="ONM50" s="0"/>
      <c r="ONN50" s="0"/>
      <c r="ONO50" s="0"/>
      <c r="ONP50" s="0"/>
      <c r="ONQ50" s="0"/>
      <c r="ONR50" s="0"/>
      <c r="ONS50" s="0"/>
      <c r="ONT50" s="0"/>
      <c r="ONU50" s="0"/>
      <c r="ONV50" s="0"/>
      <c r="ONW50" s="0"/>
      <c r="ONX50" s="0"/>
      <c r="ONY50" s="0"/>
      <c r="ONZ50" s="0"/>
      <c r="OOA50" s="0"/>
      <c r="OOB50" s="0"/>
      <c r="OOC50" s="0"/>
      <c r="OOD50" s="0"/>
      <c r="OOE50" s="0"/>
      <c r="OOF50" s="0"/>
      <c r="OOG50" s="0"/>
      <c r="OOH50" s="0"/>
      <c r="OOI50" s="0"/>
      <c r="OOJ50" s="0"/>
      <c r="OOK50" s="0"/>
      <c r="OOL50" s="0"/>
      <c r="OOM50" s="0"/>
      <c r="OON50" s="0"/>
      <c r="OOO50" s="0"/>
      <c r="OOP50" s="0"/>
      <c r="OOQ50" s="0"/>
      <c r="OOR50" s="0"/>
      <c r="OOS50" s="0"/>
      <c r="OOT50" s="0"/>
      <c r="OOU50" s="0"/>
      <c r="OOV50" s="0"/>
      <c r="OOW50" s="0"/>
      <c r="OOX50" s="0"/>
      <c r="OOY50" s="0"/>
      <c r="OOZ50" s="0"/>
      <c r="OPA50" s="0"/>
      <c r="OPB50" s="0"/>
      <c r="OPC50" s="0"/>
      <c r="OPD50" s="0"/>
      <c r="OPE50" s="0"/>
      <c r="OPF50" s="0"/>
      <c r="OPG50" s="0"/>
      <c r="OPH50" s="0"/>
      <c r="OPI50" s="0"/>
      <c r="OPJ50" s="0"/>
      <c r="OPK50" s="0"/>
      <c r="OPL50" s="0"/>
      <c r="OPM50" s="0"/>
      <c r="OPN50" s="0"/>
      <c r="OPO50" s="0"/>
      <c r="OPP50" s="0"/>
      <c r="OPQ50" s="0"/>
      <c r="OPR50" s="0"/>
      <c r="OPS50" s="0"/>
      <c r="OPT50" s="0"/>
      <c r="OPU50" s="0"/>
      <c r="OPV50" s="0"/>
      <c r="OPW50" s="0"/>
      <c r="OPX50" s="0"/>
      <c r="OPY50" s="0"/>
      <c r="OPZ50" s="0"/>
      <c r="OQA50" s="0"/>
      <c r="OQB50" s="0"/>
      <c r="OQC50" s="0"/>
      <c r="OQD50" s="0"/>
      <c r="OQE50" s="0"/>
      <c r="OQF50" s="0"/>
      <c r="OQG50" s="0"/>
      <c r="OQH50" s="0"/>
      <c r="OQI50" s="0"/>
      <c r="OQJ50" s="0"/>
      <c r="OQK50" s="0"/>
      <c r="OQL50" s="0"/>
      <c r="OQM50" s="0"/>
      <c r="OQN50" s="0"/>
      <c r="OQO50" s="0"/>
      <c r="OQP50" s="0"/>
      <c r="OQQ50" s="0"/>
      <c r="OQR50" s="0"/>
      <c r="OQS50" s="0"/>
      <c r="OQT50" s="0"/>
      <c r="OQU50" s="0"/>
      <c r="OQV50" s="0"/>
      <c r="OQW50" s="0"/>
      <c r="OQX50" s="0"/>
      <c r="OQY50" s="0"/>
      <c r="OQZ50" s="0"/>
      <c r="ORA50" s="0"/>
      <c r="ORB50" s="0"/>
      <c r="ORC50" s="0"/>
      <c r="ORD50" s="0"/>
      <c r="ORE50" s="0"/>
      <c r="ORF50" s="0"/>
      <c r="ORG50" s="0"/>
      <c r="ORH50" s="0"/>
      <c r="ORI50" s="0"/>
      <c r="ORJ50" s="0"/>
      <c r="ORK50" s="0"/>
      <c r="ORL50" s="0"/>
      <c r="ORM50" s="0"/>
      <c r="ORN50" s="0"/>
      <c r="ORO50" s="0"/>
      <c r="ORP50" s="0"/>
      <c r="ORQ50" s="0"/>
      <c r="ORR50" s="0"/>
      <c r="ORS50" s="0"/>
      <c r="ORT50" s="0"/>
      <c r="ORU50" s="0"/>
      <c r="ORV50" s="0"/>
      <c r="ORW50" s="0"/>
      <c r="ORX50" s="0"/>
      <c r="ORY50" s="0"/>
      <c r="ORZ50" s="0"/>
      <c r="OSA50" s="0"/>
      <c r="OSB50" s="0"/>
      <c r="OSC50" s="0"/>
      <c r="OSD50" s="0"/>
      <c r="OSE50" s="0"/>
      <c r="OSF50" s="0"/>
      <c r="OSG50" s="0"/>
      <c r="OSH50" s="0"/>
      <c r="OSI50" s="0"/>
      <c r="OSJ50" s="0"/>
      <c r="OSK50" s="0"/>
      <c r="OSL50" s="0"/>
      <c r="OSM50" s="0"/>
      <c r="OSN50" s="0"/>
      <c r="OSO50" s="0"/>
      <c r="OSP50" s="0"/>
      <c r="OSQ50" s="0"/>
      <c r="OSR50" s="0"/>
      <c r="OSS50" s="0"/>
      <c r="OST50" s="0"/>
      <c r="OSU50" s="0"/>
      <c r="OSV50" s="0"/>
      <c r="OSW50" s="0"/>
      <c r="OSX50" s="0"/>
      <c r="OSY50" s="0"/>
      <c r="OSZ50" s="0"/>
      <c r="OTA50" s="0"/>
      <c r="OTB50" s="0"/>
      <c r="OTC50" s="0"/>
      <c r="OTD50" s="0"/>
      <c r="OTE50" s="0"/>
      <c r="OTF50" s="0"/>
      <c r="OTG50" s="0"/>
      <c r="OTH50" s="0"/>
      <c r="OTI50" s="0"/>
      <c r="OTJ50" s="0"/>
      <c r="OTK50" s="0"/>
      <c r="OTL50" s="0"/>
      <c r="OTM50" s="0"/>
      <c r="OTN50" s="0"/>
      <c r="OTO50" s="0"/>
      <c r="OTP50" s="0"/>
      <c r="OTQ50" s="0"/>
      <c r="OTR50" s="0"/>
      <c r="OTS50" s="0"/>
      <c r="OTT50" s="0"/>
      <c r="OTU50" s="0"/>
      <c r="OTV50" s="0"/>
      <c r="OTW50" s="0"/>
      <c r="OTX50" s="0"/>
      <c r="OTY50" s="0"/>
      <c r="OTZ50" s="0"/>
      <c r="OUA50" s="0"/>
      <c r="OUB50" s="0"/>
      <c r="OUC50" s="0"/>
      <c r="OUD50" s="0"/>
      <c r="OUE50" s="0"/>
      <c r="OUF50" s="0"/>
      <c r="OUG50" s="0"/>
      <c r="OUH50" s="0"/>
      <c r="OUI50" s="0"/>
      <c r="OUJ50" s="0"/>
      <c r="OUK50" s="0"/>
      <c r="OUL50" s="0"/>
      <c r="OUM50" s="0"/>
      <c r="OUN50" s="0"/>
      <c r="OUO50" s="0"/>
      <c r="OUP50" s="0"/>
      <c r="OUQ50" s="0"/>
      <c r="OUR50" s="0"/>
      <c r="OUS50" s="0"/>
      <c r="OUT50" s="0"/>
      <c r="OUU50" s="0"/>
      <c r="OUV50" s="0"/>
      <c r="OUW50" s="0"/>
      <c r="OUX50" s="0"/>
      <c r="OUY50" s="0"/>
      <c r="OUZ50" s="0"/>
      <c r="OVA50" s="0"/>
      <c r="OVB50" s="0"/>
      <c r="OVC50" s="0"/>
      <c r="OVD50" s="0"/>
      <c r="OVE50" s="0"/>
      <c r="OVF50" s="0"/>
      <c r="OVG50" s="0"/>
      <c r="OVH50" s="0"/>
      <c r="OVI50" s="0"/>
      <c r="OVJ50" s="0"/>
      <c r="OVK50" s="0"/>
      <c r="OVL50" s="0"/>
      <c r="OVM50" s="0"/>
      <c r="OVN50" s="0"/>
      <c r="OVO50" s="0"/>
      <c r="OVP50" s="0"/>
      <c r="OVQ50" s="0"/>
      <c r="OVR50" s="0"/>
      <c r="OVS50" s="0"/>
      <c r="OVT50" s="0"/>
      <c r="OVU50" s="0"/>
      <c r="OVV50" s="0"/>
      <c r="OVW50" s="0"/>
      <c r="OVX50" s="0"/>
      <c r="OVY50" s="0"/>
      <c r="OVZ50" s="0"/>
      <c r="OWA50" s="0"/>
      <c r="OWB50" s="0"/>
      <c r="OWC50" s="0"/>
      <c r="OWD50" s="0"/>
      <c r="OWE50" s="0"/>
      <c r="OWF50" s="0"/>
      <c r="OWG50" s="0"/>
      <c r="OWH50" s="0"/>
      <c r="OWI50" s="0"/>
      <c r="OWJ50" s="0"/>
      <c r="OWK50" s="0"/>
      <c r="OWL50" s="0"/>
      <c r="OWM50" s="0"/>
      <c r="OWN50" s="0"/>
      <c r="OWO50" s="0"/>
      <c r="OWP50" s="0"/>
      <c r="OWQ50" s="0"/>
      <c r="OWR50" s="0"/>
      <c r="OWS50" s="0"/>
      <c r="OWT50" s="0"/>
      <c r="OWU50" s="0"/>
      <c r="OWV50" s="0"/>
      <c r="OWW50" s="0"/>
      <c r="OWX50" s="0"/>
      <c r="OWY50" s="0"/>
      <c r="OWZ50" s="0"/>
      <c r="OXA50" s="0"/>
      <c r="OXB50" s="0"/>
      <c r="OXC50" s="0"/>
      <c r="OXD50" s="0"/>
      <c r="OXE50" s="0"/>
      <c r="OXF50" s="0"/>
      <c r="OXG50" s="0"/>
      <c r="OXH50" s="0"/>
      <c r="OXI50" s="0"/>
      <c r="OXJ50" s="0"/>
      <c r="OXK50" s="0"/>
      <c r="OXL50" s="0"/>
      <c r="OXM50" s="0"/>
      <c r="OXN50" s="0"/>
      <c r="OXO50" s="0"/>
      <c r="OXP50" s="0"/>
      <c r="OXQ50" s="0"/>
      <c r="OXR50" s="0"/>
      <c r="OXS50" s="0"/>
      <c r="OXT50" s="0"/>
      <c r="OXU50" s="0"/>
      <c r="OXV50" s="0"/>
      <c r="OXW50" s="0"/>
      <c r="OXX50" s="0"/>
      <c r="OXY50" s="0"/>
      <c r="OXZ50" s="0"/>
      <c r="OYA50" s="0"/>
      <c r="OYB50" s="0"/>
      <c r="OYC50" s="0"/>
      <c r="OYD50" s="0"/>
      <c r="OYE50" s="0"/>
      <c r="OYF50" s="0"/>
      <c r="OYG50" s="0"/>
      <c r="OYH50" s="0"/>
      <c r="OYI50" s="0"/>
      <c r="OYJ50" s="0"/>
      <c r="OYK50" s="0"/>
      <c r="OYL50" s="0"/>
      <c r="OYM50" s="0"/>
      <c r="OYN50" s="0"/>
      <c r="OYO50" s="0"/>
      <c r="OYP50" s="0"/>
      <c r="OYQ50" s="0"/>
      <c r="OYR50" s="0"/>
      <c r="OYS50" s="0"/>
      <c r="OYT50" s="0"/>
      <c r="OYU50" s="0"/>
      <c r="OYV50" s="0"/>
      <c r="OYW50" s="0"/>
      <c r="OYX50" s="0"/>
      <c r="OYY50" s="0"/>
      <c r="OYZ50" s="0"/>
      <c r="OZA50" s="0"/>
      <c r="OZB50" s="0"/>
      <c r="OZC50" s="0"/>
      <c r="OZD50" s="0"/>
      <c r="OZE50" s="0"/>
      <c r="OZF50" s="0"/>
      <c r="OZG50" s="0"/>
      <c r="OZH50" s="0"/>
      <c r="OZI50" s="0"/>
      <c r="OZJ50" s="0"/>
      <c r="OZK50" s="0"/>
      <c r="OZL50" s="0"/>
      <c r="OZM50" s="0"/>
      <c r="OZN50" s="0"/>
      <c r="OZO50" s="0"/>
      <c r="OZP50" s="0"/>
      <c r="OZQ50" s="0"/>
      <c r="OZR50" s="0"/>
      <c r="OZS50" s="0"/>
      <c r="OZT50" s="0"/>
      <c r="OZU50" s="0"/>
      <c r="OZV50" s="0"/>
      <c r="OZW50" s="0"/>
      <c r="OZX50" s="0"/>
      <c r="OZY50" s="0"/>
      <c r="OZZ50" s="0"/>
      <c r="PAA50" s="0"/>
      <c r="PAB50" s="0"/>
      <c r="PAC50" s="0"/>
      <c r="PAD50" s="0"/>
      <c r="PAE50" s="0"/>
      <c r="PAF50" s="0"/>
      <c r="PAG50" s="0"/>
      <c r="PAH50" s="0"/>
      <c r="PAI50" s="0"/>
      <c r="PAJ50" s="0"/>
      <c r="PAK50" s="0"/>
      <c r="PAL50" s="0"/>
      <c r="PAM50" s="0"/>
      <c r="PAN50" s="0"/>
      <c r="PAO50" s="0"/>
      <c r="PAP50" s="0"/>
      <c r="PAQ50" s="0"/>
      <c r="PAR50" s="0"/>
      <c r="PAS50" s="0"/>
      <c r="PAT50" s="0"/>
      <c r="PAU50" s="0"/>
      <c r="PAV50" s="0"/>
      <c r="PAW50" s="0"/>
      <c r="PAX50" s="0"/>
      <c r="PAY50" s="0"/>
      <c r="PAZ50" s="0"/>
      <c r="PBA50" s="0"/>
      <c r="PBB50" s="0"/>
      <c r="PBC50" s="0"/>
      <c r="PBD50" s="0"/>
      <c r="PBE50" s="0"/>
      <c r="PBF50" s="0"/>
      <c r="PBG50" s="0"/>
      <c r="PBH50" s="0"/>
      <c r="PBI50" s="0"/>
      <c r="PBJ50" s="0"/>
      <c r="PBK50" s="0"/>
      <c r="PBL50" s="0"/>
      <c r="PBM50" s="0"/>
      <c r="PBN50" s="0"/>
      <c r="PBO50" s="0"/>
      <c r="PBP50" s="0"/>
      <c r="PBQ50" s="0"/>
      <c r="PBR50" s="0"/>
      <c r="PBS50" s="0"/>
      <c r="PBT50" s="0"/>
      <c r="PBU50" s="0"/>
      <c r="PBV50" s="0"/>
      <c r="PBW50" s="0"/>
      <c r="PBX50" s="0"/>
      <c r="PBY50" s="0"/>
      <c r="PBZ50" s="0"/>
      <c r="PCA50" s="0"/>
      <c r="PCB50" s="0"/>
      <c r="PCC50" s="0"/>
      <c r="PCD50" s="0"/>
      <c r="PCE50" s="0"/>
      <c r="PCF50" s="0"/>
      <c r="PCG50" s="0"/>
      <c r="PCH50" s="0"/>
      <c r="PCI50" s="0"/>
      <c r="PCJ50" s="0"/>
      <c r="PCK50" s="0"/>
      <c r="PCL50" s="0"/>
      <c r="PCM50" s="0"/>
      <c r="PCN50" s="0"/>
      <c r="PCO50" s="0"/>
      <c r="PCP50" s="0"/>
      <c r="PCQ50" s="0"/>
      <c r="PCR50" s="0"/>
      <c r="PCS50" s="0"/>
      <c r="PCT50" s="0"/>
      <c r="PCU50" s="0"/>
      <c r="PCV50" s="0"/>
      <c r="PCW50" s="0"/>
      <c r="PCX50" s="0"/>
      <c r="PCY50" s="0"/>
      <c r="PCZ50" s="0"/>
      <c r="PDA50" s="0"/>
      <c r="PDB50" s="0"/>
      <c r="PDC50" s="0"/>
      <c r="PDD50" s="0"/>
      <c r="PDE50" s="0"/>
      <c r="PDF50" s="0"/>
      <c r="PDG50" s="0"/>
      <c r="PDH50" s="0"/>
      <c r="PDI50" s="0"/>
      <c r="PDJ50" s="0"/>
      <c r="PDK50" s="0"/>
      <c r="PDL50" s="0"/>
      <c r="PDM50" s="0"/>
      <c r="PDN50" s="0"/>
      <c r="PDO50" s="0"/>
      <c r="PDP50" s="0"/>
      <c r="PDQ50" s="0"/>
      <c r="PDR50" s="0"/>
      <c r="PDS50" s="0"/>
      <c r="PDT50" s="0"/>
      <c r="PDU50" s="0"/>
      <c r="PDV50" s="0"/>
      <c r="PDW50" s="0"/>
      <c r="PDX50" s="0"/>
      <c r="PDY50" s="0"/>
      <c r="PDZ50" s="0"/>
      <c r="PEA50" s="0"/>
      <c r="PEB50" s="0"/>
      <c r="PEC50" s="0"/>
      <c r="PED50" s="0"/>
      <c r="PEE50" s="0"/>
      <c r="PEF50" s="0"/>
      <c r="PEG50" s="0"/>
      <c r="PEH50" s="0"/>
      <c r="PEI50" s="0"/>
      <c r="PEJ50" s="0"/>
      <c r="PEK50" s="0"/>
      <c r="PEL50" s="0"/>
      <c r="PEM50" s="0"/>
      <c r="PEN50" s="0"/>
      <c r="PEO50" s="0"/>
      <c r="PEP50" s="0"/>
      <c r="PEQ50" s="0"/>
      <c r="PER50" s="0"/>
      <c r="PES50" s="0"/>
      <c r="PET50" s="0"/>
      <c r="PEU50" s="0"/>
      <c r="PEV50" s="0"/>
      <c r="PEW50" s="0"/>
      <c r="PEX50" s="0"/>
      <c r="PEY50" s="0"/>
      <c r="PEZ50" s="0"/>
      <c r="PFA50" s="0"/>
      <c r="PFB50" s="0"/>
      <c r="PFC50" s="0"/>
      <c r="PFD50" s="0"/>
      <c r="PFE50" s="0"/>
      <c r="PFF50" s="0"/>
      <c r="PFG50" s="0"/>
      <c r="PFH50" s="0"/>
      <c r="PFI50" s="0"/>
      <c r="PFJ50" s="0"/>
      <c r="PFK50" s="0"/>
      <c r="PFL50" s="0"/>
      <c r="PFM50" s="0"/>
      <c r="PFN50" s="0"/>
      <c r="PFO50" s="0"/>
      <c r="PFP50" s="0"/>
      <c r="PFQ50" s="0"/>
      <c r="PFR50" s="0"/>
      <c r="PFS50" s="0"/>
      <c r="PFT50" s="0"/>
      <c r="PFU50" s="0"/>
      <c r="PFV50" s="0"/>
      <c r="PFW50" s="0"/>
      <c r="PFX50" s="0"/>
      <c r="PFY50" s="0"/>
      <c r="PFZ50" s="0"/>
      <c r="PGA50" s="0"/>
      <c r="PGB50" s="0"/>
      <c r="PGC50" s="0"/>
      <c r="PGD50" s="0"/>
      <c r="PGE50" s="0"/>
      <c r="PGF50" s="0"/>
      <c r="PGG50" s="0"/>
      <c r="PGH50" s="0"/>
      <c r="PGI50" s="0"/>
      <c r="PGJ50" s="0"/>
      <c r="PGK50" s="0"/>
      <c r="PGL50" s="0"/>
      <c r="PGM50" s="0"/>
      <c r="PGN50" s="0"/>
      <c r="PGO50" s="0"/>
      <c r="PGP50" s="0"/>
      <c r="PGQ50" s="0"/>
      <c r="PGR50" s="0"/>
      <c r="PGS50" s="0"/>
      <c r="PGT50" s="0"/>
      <c r="PGU50" s="0"/>
      <c r="PGV50" s="0"/>
      <c r="PGW50" s="0"/>
      <c r="PGX50" s="0"/>
      <c r="PGY50" s="0"/>
      <c r="PGZ50" s="0"/>
      <c r="PHA50" s="0"/>
      <c r="PHB50" s="0"/>
      <c r="PHC50" s="0"/>
      <c r="PHD50" s="0"/>
      <c r="PHE50" s="0"/>
      <c r="PHF50" s="0"/>
      <c r="PHG50" s="0"/>
      <c r="PHH50" s="0"/>
      <c r="PHI50" s="0"/>
      <c r="PHJ50" s="0"/>
      <c r="PHK50" s="0"/>
      <c r="PHL50" s="0"/>
      <c r="PHM50" s="0"/>
      <c r="PHN50" s="0"/>
      <c r="PHO50" s="0"/>
      <c r="PHP50" s="0"/>
      <c r="PHQ50" s="0"/>
      <c r="PHR50" s="0"/>
      <c r="PHS50" s="0"/>
      <c r="PHT50" s="0"/>
      <c r="PHU50" s="0"/>
      <c r="PHV50" s="0"/>
      <c r="PHW50" s="0"/>
      <c r="PHX50" s="0"/>
      <c r="PHY50" s="0"/>
      <c r="PHZ50" s="0"/>
      <c r="PIA50" s="0"/>
      <c r="PIB50" s="0"/>
      <c r="PIC50" s="0"/>
      <c r="PID50" s="0"/>
      <c r="PIE50" s="0"/>
      <c r="PIF50" s="0"/>
      <c r="PIG50" s="0"/>
      <c r="PIH50" s="0"/>
      <c r="PII50" s="0"/>
      <c r="PIJ50" s="0"/>
      <c r="PIK50" s="0"/>
      <c r="PIL50" s="0"/>
      <c r="PIM50" s="0"/>
      <c r="PIN50" s="0"/>
      <c r="PIO50" s="0"/>
      <c r="PIP50" s="0"/>
      <c r="PIQ50" s="0"/>
      <c r="PIR50" s="0"/>
      <c r="PIS50" s="0"/>
      <c r="PIT50" s="0"/>
      <c r="PIU50" s="0"/>
      <c r="PIV50" s="0"/>
      <c r="PIW50" s="0"/>
      <c r="PIX50" s="0"/>
      <c r="PIY50" s="0"/>
      <c r="PIZ50" s="0"/>
      <c r="PJA50" s="0"/>
      <c r="PJB50" s="0"/>
      <c r="PJC50" s="0"/>
      <c r="PJD50" s="0"/>
      <c r="PJE50" s="0"/>
      <c r="PJF50" s="0"/>
      <c r="PJG50" s="0"/>
      <c r="PJH50" s="0"/>
      <c r="PJI50" s="0"/>
      <c r="PJJ50" s="0"/>
      <c r="PJK50" s="0"/>
      <c r="PJL50" s="0"/>
      <c r="PJM50" s="0"/>
      <c r="PJN50" s="0"/>
      <c r="PJO50" s="0"/>
      <c r="PJP50" s="0"/>
      <c r="PJQ50" s="0"/>
      <c r="PJR50" s="0"/>
      <c r="PJS50" s="0"/>
      <c r="PJT50" s="0"/>
      <c r="PJU50" s="0"/>
      <c r="PJV50" s="0"/>
      <c r="PJW50" s="0"/>
      <c r="PJX50" s="0"/>
      <c r="PJY50" s="0"/>
      <c r="PJZ50" s="0"/>
      <c r="PKA50" s="0"/>
      <c r="PKB50" s="0"/>
      <c r="PKC50" s="0"/>
      <c r="PKD50" s="0"/>
      <c r="PKE50" s="0"/>
      <c r="PKF50" s="0"/>
      <c r="PKG50" s="0"/>
      <c r="PKH50" s="0"/>
      <c r="PKI50" s="0"/>
      <c r="PKJ50" s="0"/>
      <c r="PKK50" s="0"/>
      <c r="PKL50" s="0"/>
      <c r="PKM50" s="0"/>
      <c r="PKN50" s="0"/>
      <c r="PKO50" s="0"/>
      <c r="PKP50" s="0"/>
      <c r="PKQ50" s="0"/>
      <c r="PKR50" s="0"/>
      <c r="PKS50" s="0"/>
      <c r="PKT50" s="0"/>
      <c r="PKU50" s="0"/>
      <c r="PKV50" s="0"/>
      <c r="PKW50" s="0"/>
      <c r="PKX50" s="0"/>
      <c r="PKY50" s="0"/>
      <c r="PKZ50" s="0"/>
      <c r="PLA50" s="0"/>
      <c r="PLB50" s="0"/>
      <c r="PLC50" s="0"/>
      <c r="PLD50" s="0"/>
      <c r="PLE50" s="0"/>
      <c r="PLF50" s="0"/>
      <c r="PLG50" s="0"/>
      <c r="PLH50" s="0"/>
      <c r="PLI50" s="0"/>
      <c r="PLJ50" s="0"/>
      <c r="PLK50" s="0"/>
      <c r="PLL50" s="0"/>
      <c r="PLM50" s="0"/>
      <c r="PLN50" s="0"/>
      <c r="PLO50" s="0"/>
      <c r="PLP50" s="0"/>
      <c r="PLQ50" s="0"/>
      <c r="PLR50" s="0"/>
      <c r="PLS50" s="0"/>
      <c r="PLT50" s="0"/>
      <c r="PLU50" s="0"/>
      <c r="PLV50" s="0"/>
      <c r="PLW50" s="0"/>
      <c r="PLX50" s="0"/>
      <c r="PLY50" s="0"/>
      <c r="PLZ50" s="0"/>
      <c r="PMA50" s="0"/>
      <c r="PMB50" s="0"/>
      <c r="PMC50" s="0"/>
      <c r="PMD50" s="0"/>
      <c r="PME50" s="0"/>
      <c r="PMF50" s="0"/>
      <c r="PMG50" s="0"/>
      <c r="PMH50" s="0"/>
      <c r="PMI50" s="0"/>
      <c r="PMJ50" s="0"/>
      <c r="PMK50" s="0"/>
      <c r="PML50" s="0"/>
      <c r="PMM50" s="0"/>
      <c r="PMN50" s="0"/>
      <c r="PMO50" s="0"/>
      <c r="PMP50" s="0"/>
      <c r="PMQ50" s="0"/>
      <c r="PMR50" s="0"/>
      <c r="PMS50" s="0"/>
      <c r="PMT50" s="0"/>
      <c r="PMU50" s="0"/>
      <c r="PMV50" s="0"/>
      <c r="PMW50" s="0"/>
      <c r="PMX50" s="0"/>
      <c r="PMY50" s="0"/>
      <c r="PMZ50" s="0"/>
      <c r="PNA50" s="0"/>
      <c r="PNB50" s="0"/>
      <c r="PNC50" s="0"/>
      <c r="PND50" s="0"/>
      <c r="PNE50" s="0"/>
      <c r="PNF50" s="0"/>
      <c r="PNG50" s="0"/>
      <c r="PNH50" s="0"/>
      <c r="PNI50" s="0"/>
      <c r="PNJ50" s="0"/>
      <c r="PNK50" s="0"/>
      <c r="PNL50" s="0"/>
      <c r="PNM50" s="0"/>
      <c r="PNN50" s="0"/>
      <c r="PNO50" s="0"/>
      <c r="PNP50" s="0"/>
      <c r="PNQ50" s="0"/>
      <c r="PNR50" s="0"/>
      <c r="PNS50" s="0"/>
      <c r="PNT50" s="0"/>
      <c r="PNU50" s="0"/>
      <c r="PNV50" s="0"/>
      <c r="PNW50" s="0"/>
      <c r="PNX50" s="0"/>
      <c r="PNY50" s="0"/>
      <c r="PNZ50" s="0"/>
      <c r="POA50" s="0"/>
      <c r="POB50" s="0"/>
      <c r="POC50" s="0"/>
      <c r="POD50" s="0"/>
      <c r="POE50" s="0"/>
      <c r="POF50" s="0"/>
      <c r="POG50" s="0"/>
      <c r="POH50" s="0"/>
      <c r="POI50" s="0"/>
      <c r="POJ50" s="0"/>
      <c r="POK50" s="0"/>
      <c r="POL50" s="0"/>
      <c r="POM50" s="0"/>
      <c r="PON50" s="0"/>
      <c r="POO50" s="0"/>
      <c r="POP50" s="0"/>
      <c r="POQ50" s="0"/>
      <c r="POR50" s="0"/>
      <c r="POS50" s="0"/>
      <c r="POT50" s="0"/>
      <c r="POU50" s="0"/>
      <c r="POV50" s="0"/>
      <c r="POW50" s="0"/>
      <c r="POX50" s="0"/>
      <c r="POY50" s="0"/>
      <c r="POZ50" s="0"/>
      <c r="PPA50" s="0"/>
      <c r="PPB50" s="0"/>
      <c r="PPC50" s="0"/>
      <c r="PPD50" s="0"/>
      <c r="PPE50" s="0"/>
      <c r="PPF50" s="0"/>
      <c r="PPG50" s="0"/>
      <c r="PPH50" s="0"/>
      <c r="PPI50" s="0"/>
      <c r="PPJ50" s="0"/>
      <c r="PPK50" s="0"/>
      <c r="PPL50" s="0"/>
      <c r="PPM50" s="0"/>
      <c r="PPN50" s="0"/>
      <c r="PPO50" s="0"/>
      <c r="PPP50" s="0"/>
      <c r="PPQ50" s="0"/>
      <c r="PPR50" s="0"/>
      <c r="PPS50" s="0"/>
      <c r="PPT50" s="0"/>
      <c r="PPU50" s="0"/>
      <c r="PPV50" s="0"/>
      <c r="PPW50" s="0"/>
      <c r="PPX50" s="0"/>
      <c r="PPY50" s="0"/>
      <c r="PPZ50" s="0"/>
      <c r="PQA50" s="0"/>
      <c r="PQB50" s="0"/>
      <c r="PQC50" s="0"/>
      <c r="PQD50" s="0"/>
      <c r="PQE50" s="0"/>
      <c r="PQF50" s="0"/>
      <c r="PQG50" s="0"/>
      <c r="PQH50" s="0"/>
      <c r="PQI50" s="0"/>
      <c r="PQJ50" s="0"/>
      <c r="PQK50" s="0"/>
      <c r="PQL50" s="0"/>
      <c r="PQM50" s="0"/>
      <c r="PQN50" s="0"/>
      <c r="PQO50" s="0"/>
      <c r="PQP50" s="0"/>
      <c r="PQQ50" s="0"/>
      <c r="PQR50" s="0"/>
      <c r="PQS50" s="0"/>
      <c r="PQT50" s="0"/>
      <c r="PQU50" s="0"/>
      <c r="PQV50" s="0"/>
      <c r="PQW50" s="0"/>
      <c r="PQX50" s="0"/>
      <c r="PQY50" s="0"/>
      <c r="PQZ50" s="0"/>
      <c r="PRA50" s="0"/>
      <c r="PRB50" s="0"/>
      <c r="PRC50" s="0"/>
      <c r="PRD50" s="0"/>
      <c r="PRE50" s="0"/>
      <c r="PRF50" s="0"/>
      <c r="PRG50" s="0"/>
      <c r="PRH50" s="0"/>
      <c r="PRI50" s="0"/>
      <c r="PRJ50" s="0"/>
      <c r="PRK50" s="0"/>
      <c r="PRL50" s="0"/>
      <c r="PRM50" s="0"/>
      <c r="PRN50" s="0"/>
      <c r="PRO50" s="0"/>
      <c r="PRP50" s="0"/>
      <c r="PRQ50" s="0"/>
      <c r="PRR50" s="0"/>
      <c r="PRS50" s="0"/>
      <c r="PRT50" s="0"/>
      <c r="PRU50" s="0"/>
      <c r="PRV50" s="0"/>
      <c r="PRW50" s="0"/>
      <c r="PRX50" s="0"/>
      <c r="PRY50" s="0"/>
      <c r="PRZ50" s="0"/>
      <c r="PSA50" s="0"/>
      <c r="PSB50" s="0"/>
      <c r="PSC50" s="0"/>
      <c r="PSD50" s="0"/>
      <c r="PSE50" s="0"/>
      <c r="PSF50" s="0"/>
      <c r="PSG50" s="0"/>
      <c r="PSH50" s="0"/>
      <c r="PSI50" s="0"/>
      <c r="PSJ50" s="0"/>
      <c r="PSK50" s="0"/>
      <c r="PSL50" s="0"/>
      <c r="PSM50" s="0"/>
      <c r="PSN50" s="0"/>
      <c r="PSO50" s="0"/>
      <c r="PSP50" s="0"/>
      <c r="PSQ50" s="0"/>
      <c r="PSR50" s="0"/>
      <c r="PSS50" s="0"/>
      <c r="PST50" s="0"/>
      <c r="PSU50" s="0"/>
      <c r="PSV50" s="0"/>
      <c r="PSW50" s="0"/>
      <c r="PSX50" s="0"/>
      <c r="PSY50" s="0"/>
      <c r="PSZ50" s="0"/>
      <c r="PTA50" s="0"/>
      <c r="PTB50" s="0"/>
      <c r="PTC50" s="0"/>
      <c r="PTD50" s="0"/>
      <c r="PTE50" s="0"/>
      <c r="PTF50" s="0"/>
      <c r="PTG50" s="0"/>
      <c r="PTH50" s="0"/>
      <c r="PTI50" s="0"/>
      <c r="PTJ50" s="0"/>
      <c r="PTK50" s="0"/>
      <c r="PTL50" s="0"/>
      <c r="PTM50" s="0"/>
      <c r="PTN50" s="0"/>
      <c r="PTO50" s="0"/>
      <c r="PTP50" s="0"/>
      <c r="PTQ50" s="0"/>
      <c r="PTR50" s="0"/>
      <c r="PTS50" s="0"/>
      <c r="PTT50" s="0"/>
      <c r="PTU50" s="0"/>
      <c r="PTV50" s="0"/>
      <c r="PTW50" s="0"/>
      <c r="PTX50" s="0"/>
      <c r="PTY50" s="0"/>
      <c r="PTZ50" s="0"/>
      <c r="PUA50" s="0"/>
      <c r="PUB50" s="0"/>
      <c r="PUC50" s="0"/>
      <c r="PUD50" s="0"/>
      <c r="PUE50" s="0"/>
      <c r="PUF50" s="0"/>
      <c r="PUG50" s="0"/>
      <c r="PUH50" s="0"/>
      <c r="PUI50" s="0"/>
      <c r="PUJ50" s="0"/>
      <c r="PUK50" s="0"/>
      <c r="PUL50" s="0"/>
      <c r="PUM50" s="0"/>
      <c r="PUN50" s="0"/>
      <c r="PUO50" s="0"/>
      <c r="PUP50" s="0"/>
      <c r="PUQ50" s="0"/>
      <c r="PUR50" s="0"/>
      <c r="PUS50" s="0"/>
      <c r="PUT50" s="0"/>
      <c r="PUU50" s="0"/>
      <c r="PUV50" s="0"/>
      <c r="PUW50" s="0"/>
      <c r="PUX50" s="0"/>
      <c r="PUY50" s="0"/>
      <c r="PUZ50" s="0"/>
      <c r="PVA50" s="0"/>
      <c r="PVB50" s="0"/>
      <c r="PVC50" s="0"/>
      <c r="PVD50" s="0"/>
      <c r="PVE50" s="0"/>
      <c r="PVF50" s="0"/>
      <c r="PVG50" s="0"/>
      <c r="PVH50" s="0"/>
      <c r="PVI50" s="0"/>
      <c r="PVJ50" s="0"/>
      <c r="PVK50" s="0"/>
      <c r="PVL50" s="0"/>
      <c r="PVM50" s="0"/>
      <c r="PVN50" s="0"/>
      <c r="PVO50" s="0"/>
      <c r="PVP50" s="0"/>
      <c r="PVQ50" s="0"/>
      <c r="PVR50" s="0"/>
      <c r="PVS50" s="0"/>
      <c r="PVT50" s="0"/>
      <c r="PVU50" s="0"/>
      <c r="PVV50" s="0"/>
      <c r="PVW50" s="0"/>
      <c r="PVX50" s="0"/>
      <c r="PVY50" s="0"/>
      <c r="PVZ50" s="0"/>
      <c r="PWA50" s="0"/>
      <c r="PWB50" s="0"/>
      <c r="PWC50" s="0"/>
      <c r="PWD50" s="0"/>
      <c r="PWE50" s="0"/>
      <c r="PWF50" s="0"/>
      <c r="PWG50" s="0"/>
      <c r="PWH50" s="0"/>
      <c r="PWI50" s="0"/>
      <c r="PWJ50" s="0"/>
      <c r="PWK50" s="0"/>
      <c r="PWL50" s="0"/>
      <c r="PWM50" s="0"/>
      <c r="PWN50" s="0"/>
      <c r="PWO50" s="0"/>
      <c r="PWP50" s="0"/>
      <c r="PWQ50" s="0"/>
      <c r="PWR50" s="0"/>
      <c r="PWS50" s="0"/>
      <c r="PWT50" s="0"/>
      <c r="PWU50" s="0"/>
      <c r="PWV50" s="0"/>
      <c r="PWW50" s="0"/>
      <c r="PWX50" s="0"/>
      <c r="PWY50" s="0"/>
      <c r="PWZ50" s="0"/>
      <c r="PXA50" s="0"/>
      <c r="PXB50" s="0"/>
      <c r="PXC50" s="0"/>
      <c r="PXD50" s="0"/>
      <c r="PXE50" s="0"/>
      <c r="PXF50" s="0"/>
      <c r="PXG50" s="0"/>
      <c r="PXH50" s="0"/>
      <c r="PXI50" s="0"/>
      <c r="PXJ50" s="0"/>
      <c r="PXK50" s="0"/>
      <c r="PXL50" s="0"/>
      <c r="PXM50" s="0"/>
      <c r="PXN50" s="0"/>
      <c r="PXO50" s="0"/>
      <c r="PXP50" s="0"/>
      <c r="PXQ50" s="0"/>
      <c r="PXR50" s="0"/>
      <c r="PXS50" s="0"/>
      <c r="PXT50" s="0"/>
      <c r="PXU50" s="0"/>
      <c r="PXV50" s="0"/>
      <c r="PXW50" s="0"/>
      <c r="PXX50" s="0"/>
      <c r="PXY50" s="0"/>
      <c r="PXZ50" s="0"/>
      <c r="PYA50" s="0"/>
      <c r="PYB50" s="0"/>
      <c r="PYC50" s="0"/>
      <c r="PYD50" s="0"/>
      <c r="PYE50" s="0"/>
      <c r="PYF50" s="0"/>
      <c r="PYG50" s="0"/>
      <c r="PYH50" s="0"/>
      <c r="PYI50" s="0"/>
      <c r="PYJ50" s="0"/>
      <c r="PYK50" s="0"/>
      <c r="PYL50" s="0"/>
      <c r="PYM50" s="0"/>
      <c r="PYN50" s="0"/>
      <c r="PYO50" s="0"/>
      <c r="PYP50" s="0"/>
      <c r="PYQ50" s="0"/>
      <c r="PYR50" s="0"/>
      <c r="PYS50" s="0"/>
      <c r="PYT50" s="0"/>
      <c r="PYU50" s="0"/>
      <c r="PYV50" s="0"/>
      <c r="PYW50" s="0"/>
      <c r="PYX50" s="0"/>
      <c r="PYY50" s="0"/>
      <c r="PYZ50" s="0"/>
      <c r="PZA50" s="0"/>
      <c r="PZB50" s="0"/>
      <c r="PZC50" s="0"/>
      <c r="PZD50" s="0"/>
      <c r="PZE50" s="0"/>
      <c r="PZF50" s="0"/>
      <c r="PZG50" s="0"/>
      <c r="PZH50" s="0"/>
      <c r="PZI50" s="0"/>
      <c r="PZJ50" s="0"/>
      <c r="PZK50" s="0"/>
      <c r="PZL50" s="0"/>
      <c r="PZM50" s="0"/>
      <c r="PZN50" s="0"/>
      <c r="PZO50" s="0"/>
      <c r="PZP50" s="0"/>
      <c r="PZQ50" s="0"/>
      <c r="PZR50" s="0"/>
      <c r="PZS50" s="0"/>
      <c r="PZT50" s="0"/>
      <c r="PZU50" s="0"/>
      <c r="PZV50" s="0"/>
      <c r="PZW50" s="0"/>
      <c r="PZX50" s="0"/>
      <c r="PZY50" s="0"/>
      <c r="PZZ50" s="0"/>
      <c r="QAA50" s="0"/>
      <c r="QAB50" s="0"/>
      <c r="QAC50" s="0"/>
      <c r="QAD50" s="0"/>
      <c r="QAE50" s="0"/>
      <c r="QAF50" s="0"/>
      <c r="QAG50" s="0"/>
      <c r="QAH50" s="0"/>
      <c r="QAI50" s="0"/>
      <c r="QAJ50" s="0"/>
      <c r="QAK50" s="0"/>
      <c r="QAL50" s="0"/>
      <c r="QAM50" s="0"/>
      <c r="QAN50" s="0"/>
      <c r="QAO50" s="0"/>
      <c r="QAP50" s="0"/>
      <c r="QAQ50" s="0"/>
      <c r="QAR50" s="0"/>
      <c r="QAS50" s="0"/>
      <c r="QAT50" s="0"/>
      <c r="QAU50" s="0"/>
      <c r="QAV50" s="0"/>
      <c r="QAW50" s="0"/>
      <c r="QAX50" s="0"/>
      <c r="QAY50" s="0"/>
      <c r="QAZ50" s="0"/>
      <c r="QBA50" s="0"/>
      <c r="QBB50" s="0"/>
      <c r="QBC50" s="0"/>
      <c r="QBD50" s="0"/>
      <c r="QBE50" s="0"/>
      <c r="QBF50" s="0"/>
      <c r="QBG50" s="0"/>
      <c r="QBH50" s="0"/>
      <c r="QBI50" s="0"/>
      <c r="QBJ50" s="0"/>
      <c r="QBK50" s="0"/>
      <c r="QBL50" s="0"/>
      <c r="QBM50" s="0"/>
      <c r="QBN50" s="0"/>
      <c r="QBO50" s="0"/>
      <c r="QBP50" s="0"/>
      <c r="QBQ50" s="0"/>
      <c r="QBR50" s="0"/>
      <c r="QBS50" s="0"/>
      <c r="QBT50" s="0"/>
      <c r="QBU50" s="0"/>
      <c r="QBV50" s="0"/>
      <c r="QBW50" s="0"/>
      <c r="QBX50" s="0"/>
      <c r="QBY50" s="0"/>
      <c r="QBZ50" s="0"/>
      <c r="QCA50" s="0"/>
      <c r="QCB50" s="0"/>
      <c r="QCC50" s="0"/>
      <c r="QCD50" s="0"/>
      <c r="QCE50" s="0"/>
      <c r="QCF50" s="0"/>
      <c r="QCG50" s="0"/>
      <c r="QCH50" s="0"/>
      <c r="QCI50" s="0"/>
      <c r="QCJ50" s="0"/>
      <c r="QCK50" s="0"/>
      <c r="QCL50" s="0"/>
      <c r="QCM50" s="0"/>
      <c r="QCN50" s="0"/>
      <c r="QCO50" s="0"/>
      <c r="QCP50" s="0"/>
      <c r="QCQ50" s="0"/>
      <c r="QCR50" s="0"/>
      <c r="QCS50" s="0"/>
      <c r="QCT50" s="0"/>
      <c r="QCU50" s="0"/>
      <c r="QCV50" s="0"/>
      <c r="QCW50" s="0"/>
      <c r="QCX50" s="0"/>
      <c r="QCY50" s="0"/>
      <c r="QCZ50" s="0"/>
      <c r="QDA50" s="0"/>
      <c r="QDB50" s="0"/>
      <c r="QDC50" s="0"/>
      <c r="QDD50" s="0"/>
      <c r="QDE50" s="0"/>
      <c r="QDF50" s="0"/>
      <c r="QDG50" s="0"/>
      <c r="QDH50" s="0"/>
      <c r="QDI50" s="0"/>
      <c r="QDJ50" s="0"/>
      <c r="QDK50" s="0"/>
      <c r="QDL50" s="0"/>
      <c r="QDM50" s="0"/>
      <c r="QDN50" s="0"/>
      <c r="QDO50" s="0"/>
      <c r="QDP50" s="0"/>
      <c r="QDQ50" s="0"/>
      <c r="QDR50" s="0"/>
      <c r="QDS50" s="0"/>
      <c r="QDT50" s="0"/>
      <c r="QDU50" s="0"/>
      <c r="QDV50" s="0"/>
      <c r="QDW50" s="0"/>
      <c r="QDX50" s="0"/>
      <c r="QDY50" s="0"/>
      <c r="QDZ50" s="0"/>
      <c r="QEA50" s="0"/>
      <c r="QEB50" s="0"/>
      <c r="QEC50" s="0"/>
      <c r="QED50" s="0"/>
      <c r="QEE50" s="0"/>
      <c r="QEF50" s="0"/>
      <c r="QEG50" s="0"/>
      <c r="QEH50" s="0"/>
      <c r="QEI50" s="0"/>
      <c r="QEJ50" s="0"/>
      <c r="QEK50" s="0"/>
      <c r="QEL50" s="0"/>
      <c r="QEM50" s="0"/>
      <c r="QEN50" s="0"/>
      <c r="QEO50" s="0"/>
      <c r="QEP50" s="0"/>
      <c r="QEQ50" s="0"/>
      <c r="QER50" s="0"/>
      <c r="QES50" s="0"/>
      <c r="QET50" s="0"/>
      <c r="QEU50" s="0"/>
      <c r="QEV50" s="0"/>
      <c r="QEW50" s="0"/>
      <c r="QEX50" s="0"/>
      <c r="QEY50" s="0"/>
      <c r="QEZ50" s="0"/>
      <c r="QFA50" s="0"/>
      <c r="QFB50" s="0"/>
      <c r="QFC50" s="0"/>
      <c r="QFD50" s="0"/>
      <c r="QFE50" s="0"/>
      <c r="QFF50" s="0"/>
      <c r="QFG50" s="0"/>
      <c r="QFH50" s="0"/>
      <c r="QFI50" s="0"/>
      <c r="QFJ50" s="0"/>
      <c r="QFK50" s="0"/>
      <c r="QFL50" s="0"/>
      <c r="QFM50" s="0"/>
      <c r="QFN50" s="0"/>
      <c r="QFO50" s="0"/>
      <c r="QFP50" s="0"/>
      <c r="QFQ50" s="0"/>
      <c r="QFR50" s="0"/>
      <c r="QFS50" s="0"/>
      <c r="QFT50" s="0"/>
      <c r="QFU50" s="0"/>
      <c r="QFV50" s="0"/>
      <c r="QFW50" s="0"/>
      <c r="QFX50" s="0"/>
      <c r="QFY50" s="0"/>
      <c r="QFZ50" s="0"/>
      <c r="QGA50" s="0"/>
      <c r="QGB50" s="0"/>
      <c r="QGC50" s="0"/>
      <c r="QGD50" s="0"/>
      <c r="QGE50" s="0"/>
      <c r="QGF50" s="0"/>
      <c r="QGG50" s="0"/>
      <c r="QGH50" s="0"/>
      <c r="QGI50" s="0"/>
      <c r="QGJ50" s="0"/>
      <c r="QGK50" s="0"/>
      <c r="QGL50" s="0"/>
      <c r="QGM50" s="0"/>
      <c r="QGN50" s="0"/>
      <c r="QGO50" s="0"/>
      <c r="QGP50" s="0"/>
      <c r="QGQ50" s="0"/>
      <c r="QGR50" s="0"/>
      <c r="QGS50" s="0"/>
      <c r="QGT50" s="0"/>
      <c r="QGU50" s="0"/>
      <c r="QGV50" s="0"/>
      <c r="QGW50" s="0"/>
      <c r="QGX50" s="0"/>
      <c r="QGY50" s="0"/>
      <c r="QGZ50" s="0"/>
      <c r="QHA50" s="0"/>
      <c r="QHB50" s="0"/>
      <c r="QHC50" s="0"/>
      <c r="QHD50" s="0"/>
      <c r="QHE50" s="0"/>
      <c r="QHF50" s="0"/>
      <c r="QHG50" s="0"/>
      <c r="QHH50" s="0"/>
      <c r="QHI50" s="0"/>
      <c r="QHJ50" s="0"/>
      <c r="QHK50" s="0"/>
      <c r="QHL50" s="0"/>
      <c r="QHM50" s="0"/>
      <c r="QHN50" s="0"/>
      <c r="QHO50" s="0"/>
      <c r="QHP50" s="0"/>
      <c r="QHQ50" s="0"/>
      <c r="QHR50" s="0"/>
      <c r="QHS50" s="0"/>
      <c r="QHT50" s="0"/>
      <c r="QHU50" s="0"/>
      <c r="QHV50" s="0"/>
      <c r="QHW50" s="0"/>
      <c r="QHX50" s="0"/>
      <c r="QHY50" s="0"/>
      <c r="QHZ50" s="0"/>
      <c r="QIA50" s="0"/>
      <c r="QIB50" s="0"/>
      <c r="QIC50" s="0"/>
      <c r="QID50" s="0"/>
      <c r="QIE50" s="0"/>
      <c r="QIF50" s="0"/>
      <c r="QIG50" s="0"/>
      <c r="QIH50" s="0"/>
      <c r="QII50" s="0"/>
      <c r="QIJ50" s="0"/>
      <c r="QIK50" s="0"/>
      <c r="QIL50" s="0"/>
      <c r="QIM50" s="0"/>
      <c r="QIN50" s="0"/>
      <c r="QIO50" s="0"/>
      <c r="QIP50" s="0"/>
      <c r="QIQ50" s="0"/>
      <c r="QIR50" s="0"/>
      <c r="QIS50" s="0"/>
      <c r="QIT50" s="0"/>
      <c r="QIU50" s="0"/>
      <c r="QIV50" s="0"/>
      <c r="QIW50" s="0"/>
      <c r="QIX50" s="0"/>
      <c r="QIY50" s="0"/>
      <c r="QIZ50" s="0"/>
      <c r="QJA50" s="0"/>
      <c r="QJB50" s="0"/>
      <c r="QJC50" s="0"/>
      <c r="QJD50" s="0"/>
      <c r="QJE50" s="0"/>
      <c r="QJF50" s="0"/>
      <c r="QJG50" s="0"/>
      <c r="QJH50" s="0"/>
      <c r="QJI50" s="0"/>
      <c r="QJJ50" s="0"/>
      <c r="QJK50" s="0"/>
      <c r="QJL50" s="0"/>
      <c r="QJM50" s="0"/>
      <c r="QJN50" s="0"/>
      <c r="QJO50" s="0"/>
      <c r="QJP50" s="0"/>
      <c r="QJQ50" s="0"/>
      <c r="QJR50" s="0"/>
      <c r="QJS50" s="0"/>
      <c r="QJT50" s="0"/>
      <c r="QJU50" s="0"/>
      <c r="QJV50" s="0"/>
      <c r="QJW50" s="0"/>
      <c r="QJX50" s="0"/>
      <c r="QJY50" s="0"/>
      <c r="QJZ50" s="0"/>
      <c r="QKA50" s="0"/>
      <c r="QKB50" s="0"/>
      <c r="QKC50" s="0"/>
      <c r="QKD50" s="0"/>
      <c r="QKE50" s="0"/>
      <c r="QKF50" s="0"/>
      <c r="QKG50" s="0"/>
      <c r="QKH50" s="0"/>
      <c r="QKI50" s="0"/>
      <c r="QKJ50" s="0"/>
      <c r="QKK50" s="0"/>
      <c r="QKL50" s="0"/>
      <c r="QKM50" s="0"/>
      <c r="QKN50" s="0"/>
      <c r="QKO50" s="0"/>
      <c r="QKP50" s="0"/>
      <c r="QKQ50" s="0"/>
      <c r="QKR50" s="0"/>
      <c r="QKS50" s="0"/>
      <c r="QKT50" s="0"/>
      <c r="QKU50" s="0"/>
      <c r="QKV50" s="0"/>
      <c r="QKW50" s="0"/>
      <c r="QKX50" s="0"/>
      <c r="QKY50" s="0"/>
      <c r="QKZ50" s="0"/>
      <c r="QLA50" s="0"/>
      <c r="QLB50" s="0"/>
      <c r="QLC50" s="0"/>
      <c r="QLD50" s="0"/>
      <c r="QLE50" s="0"/>
      <c r="QLF50" s="0"/>
      <c r="QLG50" s="0"/>
      <c r="QLH50" s="0"/>
      <c r="QLI50" s="0"/>
      <c r="QLJ50" s="0"/>
      <c r="QLK50" s="0"/>
      <c r="QLL50" s="0"/>
      <c r="QLM50" s="0"/>
      <c r="QLN50" s="0"/>
      <c r="QLO50" s="0"/>
      <c r="QLP50" s="0"/>
      <c r="QLQ50" s="0"/>
      <c r="QLR50" s="0"/>
      <c r="QLS50" s="0"/>
      <c r="QLT50" s="0"/>
      <c r="QLU50" s="0"/>
      <c r="QLV50" s="0"/>
      <c r="QLW50" s="0"/>
      <c r="QLX50" s="0"/>
      <c r="QLY50" s="0"/>
      <c r="QLZ50" s="0"/>
      <c r="QMA50" s="0"/>
      <c r="QMB50" s="0"/>
      <c r="QMC50" s="0"/>
      <c r="QMD50" s="0"/>
      <c r="QME50" s="0"/>
      <c r="QMF50" s="0"/>
      <c r="QMG50" s="0"/>
      <c r="QMH50" s="0"/>
      <c r="QMI50" s="0"/>
      <c r="QMJ50" s="0"/>
      <c r="QMK50" s="0"/>
      <c r="QML50" s="0"/>
      <c r="QMM50" s="0"/>
      <c r="QMN50" s="0"/>
      <c r="QMO50" s="0"/>
      <c r="QMP50" s="0"/>
      <c r="QMQ50" s="0"/>
      <c r="QMR50" s="0"/>
      <c r="QMS50" s="0"/>
      <c r="QMT50" s="0"/>
      <c r="QMU50" s="0"/>
      <c r="QMV50" s="0"/>
      <c r="QMW50" s="0"/>
      <c r="QMX50" s="0"/>
      <c r="QMY50" s="0"/>
      <c r="QMZ50" s="0"/>
      <c r="QNA50" s="0"/>
      <c r="QNB50" s="0"/>
      <c r="QNC50" s="0"/>
      <c r="QND50" s="0"/>
      <c r="QNE50" s="0"/>
      <c r="QNF50" s="0"/>
      <c r="QNG50" s="0"/>
      <c r="QNH50" s="0"/>
      <c r="QNI50" s="0"/>
      <c r="QNJ50" s="0"/>
      <c r="QNK50" s="0"/>
      <c r="QNL50" s="0"/>
      <c r="QNM50" s="0"/>
      <c r="QNN50" s="0"/>
      <c r="QNO50" s="0"/>
      <c r="QNP50" s="0"/>
      <c r="QNQ50" s="0"/>
      <c r="QNR50" s="0"/>
      <c r="QNS50" s="0"/>
      <c r="QNT50" s="0"/>
      <c r="QNU50" s="0"/>
      <c r="QNV50" s="0"/>
      <c r="QNW50" s="0"/>
      <c r="QNX50" s="0"/>
      <c r="QNY50" s="0"/>
      <c r="QNZ50" s="0"/>
      <c r="QOA50" s="0"/>
      <c r="QOB50" s="0"/>
      <c r="QOC50" s="0"/>
      <c r="QOD50" s="0"/>
      <c r="QOE50" s="0"/>
      <c r="QOF50" s="0"/>
      <c r="QOG50" s="0"/>
      <c r="QOH50" s="0"/>
      <c r="QOI50" s="0"/>
      <c r="QOJ50" s="0"/>
      <c r="QOK50" s="0"/>
      <c r="QOL50" s="0"/>
      <c r="QOM50" s="0"/>
      <c r="QON50" s="0"/>
      <c r="QOO50" s="0"/>
      <c r="QOP50" s="0"/>
      <c r="QOQ50" s="0"/>
      <c r="QOR50" s="0"/>
      <c r="QOS50" s="0"/>
      <c r="QOT50" s="0"/>
      <c r="QOU50" s="0"/>
      <c r="QOV50" s="0"/>
      <c r="QOW50" s="0"/>
      <c r="QOX50" s="0"/>
      <c r="QOY50" s="0"/>
      <c r="QOZ50" s="0"/>
      <c r="QPA50" s="0"/>
      <c r="QPB50" s="0"/>
      <c r="QPC50" s="0"/>
      <c r="QPD50" s="0"/>
      <c r="QPE50" s="0"/>
      <c r="QPF50" s="0"/>
      <c r="QPG50" s="0"/>
      <c r="QPH50" s="0"/>
      <c r="QPI50" s="0"/>
      <c r="QPJ50" s="0"/>
      <c r="QPK50" s="0"/>
      <c r="QPL50" s="0"/>
      <c r="QPM50" s="0"/>
      <c r="QPN50" s="0"/>
      <c r="QPO50" s="0"/>
      <c r="QPP50" s="0"/>
      <c r="QPQ50" s="0"/>
      <c r="QPR50" s="0"/>
      <c r="QPS50" s="0"/>
      <c r="QPT50" s="0"/>
      <c r="QPU50" s="0"/>
      <c r="QPV50" s="0"/>
      <c r="QPW50" s="0"/>
      <c r="QPX50" s="0"/>
      <c r="QPY50" s="0"/>
      <c r="QPZ50" s="0"/>
      <c r="QQA50" s="0"/>
      <c r="QQB50" s="0"/>
      <c r="QQC50" s="0"/>
      <c r="QQD50" s="0"/>
      <c r="QQE50" s="0"/>
      <c r="QQF50" s="0"/>
      <c r="QQG50" s="0"/>
      <c r="QQH50" s="0"/>
      <c r="QQI50" s="0"/>
      <c r="QQJ50" s="0"/>
      <c r="QQK50" s="0"/>
      <c r="QQL50" s="0"/>
      <c r="QQM50" s="0"/>
      <c r="QQN50" s="0"/>
      <c r="QQO50" s="0"/>
      <c r="QQP50" s="0"/>
      <c r="QQQ50" s="0"/>
      <c r="QQR50" s="0"/>
      <c r="QQS50" s="0"/>
      <c r="QQT50" s="0"/>
      <c r="QQU50" s="0"/>
      <c r="QQV50" s="0"/>
      <c r="QQW50" s="0"/>
      <c r="QQX50" s="0"/>
      <c r="QQY50" s="0"/>
      <c r="QQZ50" s="0"/>
      <c r="QRA50" s="0"/>
      <c r="QRB50" s="0"/>
      <c r="QRC50" s="0"/>
      <c r="QRD50" s="0"/>
      <c r="QRE50" s="0"/>
      <c r="QRF50" s="0"/>
      <c r="QRG50" s="0"/>
      <c r="QRH50" s="0"/>
      <c r="QRI50" s="0"/>
      <c r="QRJ50" s="0"/>
      <c r="QRK50" s="0"/>
      <c r="QRL50" s="0"/>
      <c r="QRM50" s="0"/>
      <c r="QRN50" s="0"/>
      <c r="QRO50" s="0"/>
      <c r="QRP50" s="0"/>
      <c r="QRQ50" s="0"/>
      <c r="QRR50" s="0"/>
      <c r="QRS50" s="0"/>
      <c r="QRT50" s="0"/>
      <c r="QRU50" s="0"/>
      <c r="QRV50" s="0"/>
      <c r="QRW50" s="0"/>
      <c r="QRX50" s="0"/>
      <c r="QRY50" s="0"/>
      <c r="QRZ50" s="0"/>
      <c r="QSA50" s="0"/>
      <c r="QSB50" s="0"/>
      <c r="QSC50" s="0"/>
      <c r="QSD50" s="0"/>
      <c r="QSE50" s="0"/>
      <c r="QSF50" s="0"/>
      <c r="QSG50" s="0"/>
      <c r="QSH50" s="0"/>
      <c r="QSI50" s="0"/>
      <c r="QSJ50" s="0"/>
      <c r="QSK50" s="0"/>
      <c r="QSL50" s="0"/>
      <c r="QSM50" s="0"/>
      <c r="QSN50" s="0"/>
      <c r="QSO50" s="0"/>
      <c r="QSP50" s="0"/>
      <c r="QSQ50" s="0"/>
      <c r="QSR50" s="0"/>
      <c r="QSS50" s="0"/>
      <c r="QST50" s="0"/>
      <c r="QSU50" s="0"/>
      <c r="QSV50" s="0"/>
      <c r="QSW50" s="0"/>
      <c r="QSX50" s="0"/>
      <c r="QSY50" s="0"/>
      <c r="QSZ50" s="0"/>
      <c r="QTA50" s="0"/>
      <c r="QTB50" s="0"/>
      <c r="QTC50" s="0"/>
      <c r="QTD50" s="0"/>
      <c r="QTE50" s="0"/>
      <c r="QTF50" s="0"/>
      <c r="QTG50" s="0"/>
      <c r="QTH50" s="0"/>
      <c r="QTI50" s="0"/>
      <c r="QTJ50" s="0"/>
      <c r="QTK50" s="0"/>
      <c r="QTL50" s="0"/>
      <c r="QTM50" s="0"/>
      <c r="QTN50" s="0"/>
      <c r="QTO50" s="0"/>
      <c r="QTP50" s="0"/>
      <c r="QTQ50" s="0"/>
      <c r="QTR50" s="0"/>
      <c r="QTS50" s="0"/>
      <c r="QTT50" s="0"/>
      <c r="QTU50" s="0"/>
      <c r="QTV50" s="0"/>
      <c r="QTW50" s="0"/>
      <c r="QTX50" s="0"/>
      <c r="QTY50" s="0"/>
      <c r="QTZ50" s="0"/>
      <c r="QUA50" s="0"/>
      <c r="QUB50" s="0"/>
      <c r="QUC50" s="0"/>
      <c r="QUD50" s="0"/>
      <c r="QUE50" s="0"/>
      <c r="QUF50" s="0"/>
      <c r="QUG50" s="0"/>
      <c r="QUH50" s="0"/>
      <c r="QUI50" s="0"/>
      <c r="QUJ50" s="0"/>
      <c r="QUK50" s="0"/>
      <c r="QUL50" s="0"/>
      <c r="QUM50" s="0"/>
      <c r="QUN50" s="0"/>
      <c r="QUO50" s="0"/>
      <c r="QUP50" s="0"/>
      <c r="QUQ50" s="0"/>
      <c r="QUR50" s="0"/>
      <c r="QUS50" s="0"/>
      <c r="QUT50" s="0"/>
      <c r="QUU50" s="0"/>
      <c r="QUV50" s="0"/>
      <c r="QUW50" s="0"/>
      <c r="QUX50" s="0"/>
      <c r="QUY50" s="0"/>
      <c r="QUZ50" s="0"/>
      <c r="QVA50" s="0"/>
      <c r="QVB50" s="0"/>
      <c r="QVC50" s="0"/>
      <c r="QVD50" s="0"/>
      <c r="QVE50" s="0"/>
      <c r="QVF50" s="0"/>
      <c r="QVG50" s="0"/>
      <c r="QVH50" s="0"/>
      <c r="QVI50" s="0"/>
      <c r="QVJ50" s="0"/>
      <c r="QVK50" s="0"/>
      <c r="QVL50" s="0"/>
      <c r="QVM50" s="0"/>
      <c r="QVN50" s="0"/>
      <c r="QVO50" s="0"/>
      <c r="QVP50" s="0"/>
      <c r="QVQ50" s="0"/>
      <c r="QVR50" s="0"/>
      <c r="QVS50" s="0"/>
      <c r="QVT50" s="0"/>
      <c r="QVU50" s="0"/>
      <c r="QVV50" s="0"/>
      <c r="QVW50" s="0"/>
      <c r="QVX50" s="0"/>
      <c r="QVY50" s="0"/>
      <c r="QVZ50" s="0"/>
      <c r="QWA50" s="0"/>
      <c r="QWB50" s="0"/>
      <c r="QWC50" s="0"/>
      <c r="QWD50" s="0"/>
      <c r="QWE50" s="0"/>
      <c r="QWF50" s="0"/>
      <c r="QWG50" s="0"/>
      <c r="QWH50" s="0"/>
      <c r="QWI50" s="0"/>
      <c r="QWJ50" s="0"/>
      <c r="QWK50" s="0"/>
      <c r="QWL50" s="0"/>
      <c r="QWM50" s="0"/>
      <c r="QWN50" s="0"/>
      <c r="QWO50" s="0"/>
      <c r="QWP50" s="0"/>
      <c r="QWQ50" s="0"/>
      <c r="QWR50" s="0"/>
      <c r="QWS50" s="0"/>
      <c r="QWT50" s="0"/>
      <c r="QWU50" s="0"/>
      <c r="QWV50" s="0"/>
      <c r="QWW50" s="0"/>
      <c r="QWX50" s="0"/>
      <c r="QWY50" s="0"/>
      <c r="QWZ50" s="0"/>
      <c r="QXA50" s="0"/>
      <c r="QXB50" s="0"/>
      <c r="QXC50" s="0"/>
      <c r="QXD50" s="0"/>
      <c r="QXE50" s="0"/>
      <c r="QXF50" s="0"/>
      <c r="QXG50" s="0"/>
      <c r="QXH50" s="0"/>
      <c r="QXI50" s="0"/>
      <c r="QXJ50" s="0"/>
      <c r="QXK50" s="0"/>
      <c r="QXL50" s="0"/>
      <c r="QXM50" s="0"/>
      <c r="QXN50" s="0"/>
      <c r="QXO50" s="0"/>
      <c r="QXP50" s="0"/>
      <c r="QXQ50" s="0"/>
      <c r="QXR50" s="0"/>
      <c r="QXS50" s="0"/>
      <c r="QXT50" s="0"/>
      <c r="QXU50" s="0"/>
      <c r="QXV50" s="0"/>
      <c r="QXW50" s="0"/>
      <c r="QXX50" s="0"/>
      <c r="QXY50" s="0"/>
      <c r="QXZ50" s="0"/>
      <c r="QYA50" s="0"/>
      <c r="QYB50" s="0"/>
      <c r="QYC50" s="0"/>
      <c r="QYD50" s="0"/>
      <c r="QYE50" s="0"/>
      <c r="QYF50" s="0"/>
      <c r="QYG50" s="0"/>
      <c r="QYH50" s="0"/>
      <c r="QYI50" s="0"/>
      <c r="QYJ50" s="0"/>
      <c r="QYK50" s="0"/>
      <c r="QYL50" s="0"/>
      <c r="QYM50" s="0"/>
      <c r="QYN50" s="0"/>
      <c r="QYO50" s="0"/>
      <c r="QYP50" s="0"/>
      <c r="QYQ50" s="0"/>
      <c r="QYR50" s="0"/>
      <c r="QYS50" s="0"/>
      <c r="QYT50" s="0"/>
      <c r="QYU50" s="0"/>
      <c r="QYV50" s="0"/>
      <c r="QYW50" s="0"/>
      <c r="QYX50" s="0"/>
      <c r="QYY50" s="0"/>
      <c r="QYZ50" s="0"/>
      <c r="QZA50" s="0"/>
      <c r="QZB50" s="0"/>
      <c r="QZC50" s="0"/>
      <c r="QZD50" s="0"/>
      <c r="QZE50" s="0"/>
      <c r="QZF50" s="0"/>
      <c r="QZG50" s="0"/>
      <c r="QZH50" s="0"/>
      <c r="QZI50" s="0"/>
      <c r="QZJ50" s="0"/>
      <c r="QZK50" s="0"/>
      <c r="QZL50" s="0"/>
      <c r="QZM50" s="0"/>
      <c r="QZN50" s="0"/>
      <c r="QZO50" s="0"/>
      <c r="QZP50" s="0"/>
      <c r="QZQ50" s="0"/>
      <c r="QZR50" s="0"/>
      <c r="QZS50" s="0"/>
      <c r="QZT50" s="0"/>
      <c r="QZU50" s="0"/>
      <c r="QZV50" s="0"/>
      <c r="QZW50" s="0"/>
      <c r="QZX50" s="0"/>
      <c r="QZY50" s="0"/>
      <c r="QZZ50" s="0"/>
      <c r="RAA50" s="0"/>
      <c r="RAB50" s="0"/>
      <c r="RAC50" s="0"/>
      <c r="RAD50" s="0"/>
      <c r="RAE50" s="0"/>
      <c r="RAF50" s="0"/>
      <c r="RAG50" s="0"/>
      <c r="RAH50" s="0"/>
      <c r="RAI50" s="0"/>
      <c r="RAJ50" s="0"/>
      <c r="RAK50" s="0"/>
      <c r="RAL50" s="0"/>
      <c r="RAM50" s="0"/>
      <c r="RAN50" s="0"/>
      <c r="RAO50" s="0"/>
      <c r="RAP50" s="0"/>
      <c r="RAQ50" s="0"/>
      <c r="RAR50" s="0"/>
      <c r="RAS50" s="0"/>
      <c r="RAT50" s="0"/>
      <c r="RAU50" s="0"/>
      <c r="RAV50" s="0"/>
      <c r="RAW50" s="0"/>
      <c r="RAX50" s="0"/>
      <c r="RAY50" s="0"/>
      <c r="RAZ50" s="0"/>
      <c r="RBA50" s="0"/>
      <c r="RBB50" s="0"/>
      <c r="RBC50" s="0"/>
      <c r="RBD50" s="0"/>
      <c r="RBE50" s="0"/>
      <c r="RBF50" s="0"/>
      <c r="RBG50" s="0"/>
      <c r="RBH50" s="0"/>
      <c r="RBI50" s="0"/>
      <c r="RBJ50" s="0"/>
      <c r="RBK50" s="0"/>
      <c r="RBL50" s="0"/>
      <c r="RBM50" s="0"/>
      <c r="RBN50" s="0"/>
      <c r="RBO50" s="0"/>
      <c r="RBP50" s="0"/>
      <c r="RBQ50" s="0"/>
      <c r="RBR50" s="0"/>
      <c r="RBS50" s="0"/>
      <c r="RBT50" s="0"/>
      <c r="RBU50" s="0"/>
      <c r="RBV50" s="0"/>
      <c r="RBW50" s="0"/>
      <c r="RBX50" s="0"/>
      <c r="RBY50" s="0"/>
      <c r="RBZ50" s="0"/>
      <c r="RCA50" s="0"/>
      <c r="RCB50" s="0"/>
      <c r="RCC50" s="0"/>
      <c r="RCD50" s="0"/>
      <c r="RCE50" s="0"/>
      <c r="RCF50" s="0"/>
      <c r="RCG50" s="0"/>
      <c r="RCH50" s="0"/>
      <c r="RCI50" s="0"/>
      <c r="RCJ50" s="0"/>
      <c r="RCK50" s="0"/>
      <c r="RCL50" s="0"/>
      <c r="RCM50" s="0"/>
      <c r="RCN50" s="0"/>
      <c r="RCO50" s="0"/>
      <c r="RCP50" s="0"/>
      <c r="RCQ50" s="0"/>
      <c r="RCR50" s="0"/>
      <c r="RCS50" s="0"/>
      <c r="RCT50" s="0"/>
      <c r="RCU50" s="0"/>
      <c r="RCV50" s="0"/>
      <c r="RCW50" s="0"/>
      <c r="RCX50" s="0"/>
      <c r="RCY50" s="0"/>
      <c r="RCZ50" s="0"/>
      <c r="RDA50" s="0"/>
      <c r="RDB50" s="0"/>
      <c r="RDC50" s="0"/>
      <c r="RDD50" s="0"/>
      <c r="RDE50" s="0"/>
      <c r="RDF50" s="0"/>
      <c r="RDG50" s="0"/>
      <c r="RDH50" s="0"/>
      <c r="RDI50" s="0"/>
      <c r="RDJ50" s="0"/>
      <c r="RDK50" s="0"/>
      <c r="RDL50" s="0"/>
      <c r="RDM50" s="0"/>
      <c r="RDN50" s="0"/>
      <c r="RDO50" s="0"/>
      <c r="RDP50" s="0"/>
      <c r="RDQ50" s="0"/>
      <c r="RDR50" s="0"/>
      <c r="RDS50" s="0"/>
      <c r="RDT50" s="0"/>
      <c r="RDU50" s="0"/>
      <c r="RDV50" s="0"/>
      <c r="RDW50" s="0"/>
      <c r="RDX50" s="0"/>
      <c r="RDY50" s="0"/>
      <c r="RDZ50" s="0"/>
      <c r="REA50" s="0"/>
      <c r="REB50" s="0"/>
      <c r="REC50" s="0"/>
      <c r="RED50" s="0"/>
      <c r="REE50" s="0"/>
      <c r="REF50" s="0"/>
      <c r="REG50" s="0"/>
      <c r="REH50" s="0"/>
      <c r="REI50" s="0"/>
      <c r="REJ50" s="0"/>
      <c r="REK50" s="0"/>
      <c r="REL50" s="0"/>
      <c r="REM50" s="0"/>
      <c r="REN50" s="0"/>
      <c r="REO50" s="0"/>
      <c r="REP50" s="0"/>
      <c r="REQ50" s="0"/>
      <c r="RER50" s="0"/>
      <c r="RES50" s="0"/>
      <c r="RET50" s="0"/>
      <c r="REU50" s="0"/>
      <c r="REV50" s="0"/>
      <c r="REW50" s="0"/>
      <c r="REX50" s="0"/>
      <c r="REY50" s="0"/>
      <c r="REZ50" s="0"/>
      <c r="RFA50" s="0"/>
      <c r="RFB50" s="0"/>
      <c r="RFC50" s="0"/>
      <c r="RFD50" s="0"/>
      <c r="RFE50" s="0"/>
      <c r="RFF50" s="0"/>
      <c r="RFG50" s="0"/>
      <c r="RFH50" s="0"/>
      <c r="RFI50" s="0"/>
      <c r="RFJ50" s="0"/>
      <c r="RFK50" s="0"/>
      <c r="RFL50" s="0"/>
      <c r="RFM50" s="0"/>
      <c r="RFN50" s="0"/>
      <c r="RFO50" s="0"/>
      <c r="RFP50" s="0"/>
      <c r="RFQ50" s="0"/>
      <c r="RFR50" s="0"/>
      <c r="RFS50" s="0"/>
      <c r="RFT50" s="0"/>
      <c r="RFU50" s="0"/>
      <c r="RFV50" s="0"/>
      <c r="RFW50" s="0"/>
      <c r="RFX50" s="0"/>
      <c r="RFY50" s="0"/>
      <c r="RFZ50" s="0"/>
      <c r="RGA50" s="0"/>
      <c r="RGB50" s="0"/>
      <c r="RGC50" s="0"/>
      <c r="RGD50" s="0"/>
      <c r="RGE50" s="0"/>
      <c r="RGF50" s="0"/>
      <c r="RGG50" s="0"/>
      <c r="RGH50" s="0"/>
      <c r="RGI50" s="0"/>
      <c r="RGJ50" s="0"/>
      <c r="RGK50" s="0"/>
      <c r="RGL50" s="0"/>
      <c r="RGM50" s="0"/>
      <c r="RGN50" s="0"/>
      <c r="RGO50" s="0"/>
      <c r="RGP50" s="0"/>
      <c r="RGQ50" s="0"/>
      <c r="RGR50" s="0"/>
      <c r="RGS50" s="0"/>
      <c r="RGT50" s="0"/>
      <c r="RGU50" s="0"/>
      <c r="RGV50" s="0"/>
      <c r="RGW50" s="0"/>
      <c r="RGX50" s="0"/>
      <c r="RGY50" s="0"/>
      <c r="RGZ50" s="0"/>
      <c r="RHA50" s="0"/>
      <c r="RHB50" s="0"/>
      <c r="RHC50" s="0"/>
      <c r="RHD50" s="0"/>
      <c r="RHE50" s="0"/>
      <c r="RHF50" s="0"/>
      <c r="RHG50" s="0"/>
      <c r="RHH50" s="0"/>
      <c r="RHI50" s="0"/>
      <c r="RHJ50" s="0"/>
      <c r="RHK50" s="0"/>
      <c r="RHL50" s="0"/>
      <c r="RHM50" s="0"/>
      <c r="RHN50" s="0"/>
      <c r="RHO50" s="0"/>
      <c r="RHP50" s="0"/>
      <c r="RHQ50" s="0"/>
      <c r="RHR50" s="0"/>
      <c r="RHS50" s="0"/>
      <c r="RHT50" s="0"/>
      <c r="RHU50" s="0"/>
      <c r="RHV50" s="0"/>
      <c r="RHW50" s="0"/>
      <c r="RHX50" s="0"/>
      <c r="RHY50" s="0"/>
      <c r="RHZ50" s="0"/>
      <c r="RIA50" s="0"/>
      <c r="RIB50" s="0"/>
      <c r="RIC50" s="0"/>
      <c r="RID50" s="0"/>
      <c r="RIE50" s="0"/>
      <c r="RIF50" s="0"/>
      <c r="RIG50" s="0"/>
      <c r="RIH50" s="0"/>
      <c r="RII50" s="0"/>
      <c r="RIJ50" s="0"/>
      <c r="RIK50" s="0"/>
      <c r="RIL50" s="0"/>
      <c r="RIM50" s="0"/>
      <c r="RIN50" s="0"/>
      <c r="RIO50" s="0"/>
      <c r="RIP50" s="0"/>
      <c r="RIQ50" s="0"/>
      <c r="RIR50" s="0"/>
      <c r="RIS50" s="0"/>
      <c r="RIT50" s="0"/>
      <c r="RIU50" s="0"/>
      <c r="RIV50" s="0"/>
      <c r="RIW50" s="0"/>
      <c r="RIX50" s="0"/>
      <c r="RIY50" s="0"/>
      <c r="RIZ50" s="0"/>
      <c r="RJA50" s="0"/>
      <c r="RJB50" s="0"/>
      <c r="RJC50" s="0"/>
      <c r="RJD50" s="0"/>
      <c r="RJE50" s="0"/>
      <c r="RJF50" s="0"/>
      <c r="RJG50" s="0"/>
      <c r="RJH50" s="0"/>
      <c r="RJI50" s="0"/>
      <c r="RJJ50" s="0"/>
      <c r="RJK50" s="0"/>
      <c r="RJL50" s="0"/>
      <c r="RJM50" s="0"/>
      <c r="RJN50" s="0"/>
      <c r="RJO50" s="0"/>
      <c r="RJP50" s="0"/>
      <c r="RJQ50" s="0"/>
      <c r="RJR50" s="0"/>
      <c r="RJS50" s="0"/>
      <c r="RJT50" s="0"/>
      <c r="RJU50" s="0"/>
      <c r="RJV50" s="0"/>
      <c r="RJW50" s="0"/>
      <c r="RJX50" s="0"/>
      <c r="RJY50" s="0"/>
      <c r="RJZ50" s="0"/>
      <c r="RKA50" s="0"/>
      <c r="RKB50" s="0"/>
      <c r="RKC50" s="0"/>
      <c r="RKD50" s="0"/>
      <c r="RKE50" s="0"/>
      <c r="RKF50" s="0"/>
      <c r="RKG50" s="0"/>
      <c r="RKH50" s="0"/>
      <c r="RKI50" s="0"/>
      <c r="RKJ50" s="0"/>
      <c r="RKK50" s="0"/>
      <c r="RKL50" s="0"/>
      <c r="RKM50" s="0"/>
      <c r="RKN50" s="0"/>
      <c r="RKO50" s="0"/>
      <c r="RKP50" s="0"/>
      <c r="RKQ50" s="0"/>
      <c r="RKR50" s="0"/>
      <c r="RKS50" s="0"/>
      <c r="RKT50" s="0"/>
      <c r="RKU50" s="0"/>
      <c r="RKV50" s="0"/>
      <c r="RKW50" s="0"/>
      <c r="RKX50" s="0"/>
      <c r="RKY50" s="0"/>
      <c r="RKZ50" s="0"/>
      <c r="RLA50" s="0"/>
      <c r="RLB50" s="0"/>
      <c r="RLC50" s="0"/>
      <c r="RLD50" s="0"/>
      <c r="RLE50" s="0"/>
      <c r="RLF50" s="0"/>
      <c r="RLG50" s="0"/>
      <c r="RLH50" s="0"/>
      <c r="RLI50" s="0"/>
      <c r="RLJ50" s="0"/>
      <c r="RLK50" s="0"/>
      <c r="RLL50" s="0"/>
      <c r="RLM50" s="0"/>
      <c r="RLN50" s="0"/>
      <c r="RLO50" s="0"/>
      <c r="RLP50" s="0"/>
      <c r="RLQ50" s="0"/>
      <c r="RLR50" s="0"/>
      <c r="RLS50" s="0"/>
      <c r="RLT50" s="0"/>
      <c r="RLU50" s="0"/>
      <c r="RLV50" s="0"/>
      <c r="RLW50" s="0"/>
      <c r="RLX50" s="0"/>
      <c r="RLY50" s="0"/>
      <c r="RLZ50" s="0"/>
      <c r="RMA50" s="0"/>
      <c r="RMB50" s="0"/>
      <c r="RMC50" s="0"/>
      <c r="RMD50" s="0"/>
      <c r="RME50" s="0"/>
      <c r="RMF50" s="0"/>
      <c r="RMG50" s="0"/>
      <c r="RMH50" s="0"/>
      <c r="RMI50" s="0"/>
      <c r="RMJ50" s="0"/>
      <c r="RMK50" s="0"/>
      <c r="RML50" s="0"/>
      <c r="RMM50" s="0"/>
      <c r="RMN50" s="0"/>
      <c r="RMO50" s="0"/>
      <c r="RMP50" s="0"/>
      <c r="RMQ50" s="0"/>
      <c r="RMR50" s="0"/>
      <c r="RMS50" s="0"/>
      <c r="RMT50" s="0"/>
      <c r="RMU50" s="0"/>
      <c r="RMV50" s="0"/>
      <c r="RMW50" s="0"/>
      <c r="RMX50" s="0"/>
      <c r="RMY50" s="0"/>
      <c r="RMZ50" s="0"/>
      <c r="RNA50" s="0"/>
      <c r="RNB50" s="0"/>
      <c r="RNC50" s="0"/>
      <c r="RND50" s="0"/>
      <c r="RNE50" s="0"/>
      <c r="RNF50" s="0"/>
      <c r="RNG50" s="0"/>
      <c r="RNH50" s="0"/>
      <c r="RNI50" s="0"/>
      <c r="RNJ50" s="0"/>
      <c r="RNK50" s="0"/>
      <c r="RNL50" s="0"/>
      <c r="RNM50" s="0"/>
      <c r="RNN50" s="0"/>
      <c r="RNO50" s="0"/>
      <c r="RNP50" s="0"/>
      <c r="RNQ50" s="0"/>
      <c r="RNR50" s="0"/>
      <c r="RNS50" s="0"/>
      <c r="RNT50" s="0"/>
      <c r="RNU50" s="0"/>
      <c r="RNV50" s="0"/>
      <c r="RNW50" s="0"/>
      <c r="RNX50" s="0"/>
      <c r="RNY50" s="0"/>
      <c r="RNZ50" s="0"/>
      <c r="ROA50" s="0"/>
      <c r="ROB50" s="0"/>
      <c r="ROC50" s="0"/>
      <c r="ROD50" s="0"/>
      <c r="ROE50" s="0"/>
      <c r="ROF50" s="0"/>
      <c r="ROG50" s="0"/>
      <c r="ROH50" s="0"/>
      <c r="ROI50" s="0"/>
      <c r="ROJ50" s="0"/>
      <c r="ROK50" s="0"/>
      <c r="ROL50" s="0"/>
      <c r="ROM50" s="0"/>
      <c r="RON50" s="0"/>
      <c r="ROO50" s="0"/>
      <c r="ROP50" s="0"/>
      <c r="ROQ50" s="0"/>
      <c r="ROR50" s="0"/>
      <c r="ROS50" s="0"/>
      <c r="ROT50" s="0"/>
      <c r="ROU50" s="0"/>
      <c r="ROV50" s="0"/>
      <c r="ROW50" s="0"/>
      <c r="ROX50" s="0"/>
      <c r="ROY50" s="0"/>
      <c r="ROZ50" s="0"/>
      <c r="RPA50" s="0"/>
      <c r="RPB50" s="0"/>
      <c r="RPC50" s="0"/>
      <c r="RPD50" s="0"/>
      <c r="RPE50" s="0"/>
      <c r="RPF50" s="0"/>
      <c r="RPG50" s="0"/>
      <c r="RPH50" s="0"/>
      <c r="RPI50" s="0"/>
      <c r="RPJ50" s="0"/>
      <c r="RPK50" s="0"/>
      <c r="RPL50" s="0"/>
      <c r="RPM50" s="0"/>
      <c r="RPN50" s="0"/>
      <c r="RPO50" s="0"/>
      <c r="RPP50" s="0"/>
      <c r="RPQ50" s="0"/>
      <c r="RPR50" s="0"/>
      <c r="RPS50" s="0"/>
      <c r="RPT50" s="0"/>
      <c r="RPU50" s="0"/>
      <c r="RPV50" s="0"/>
      <c r="RPW50" s="0"/>
      <c r="RPX50" s="0"/>
      <c r="RPY50" s="0"/>
      <c r="RPZ50" s="0"/>
      <c r="RQA50" s="0"/>
      <c r="RQB50" s="0"/>
      <c r="RQC50" s="0"/>
      <c r="RQD50" s="0"/>
      <c r="RQE50" s="0"/>
      <c r="RQF50" s="0"/>
      <c r="RQG50" s="0"/>
      <c r="RQH50" s="0"/>
      <c r="RQI50" s="0"/>
      <c r="RQJ50" s="0"/>
      <c r="RQK50" s="0"/>
      <c r="RQL50" s="0"/>
      <c r="RQM50" s="0"/>
      <c r="RQN50" s="0"/>
      <c r="RQO50" s="0"/>
      <c r="RQP50" s="0"/>
      <c r="RQQ50" s="0"/>
      <c r="RQR50" s="0"/>
      <c r="RQS50" s="0"/>
      <c r="RQT50" s="0"/>
      <c r="RQU50" s="0"/>
      <c r="RQV50" s="0"/>
      <c r="RQW50" s="0"/>
      <c r="RQX50" s="0"/>
      <c r="RQY50" s="0"/>
      <c r="RQZ50" s="0"/>
      <c r="RRA50" s="0"/>
      <c r="RRB50" s="0"/>
      <c r="RRC50" s="0"/>
      <c r="RRD50" s="0"/>
      <c r="RRE50" s="0"/>
      <c r="RRF50" s="0"/>
      <c r="RRG50" s="0"/>
      <c r="RRH50" s="0"/>
      <c r="RRI50" s="0"/>
      <c r="RRJ50" s="0"/>
      <c r="RRK50" s="0"/>
      <c r="RRL50" s="0"/>
      <c r="RRM50" s="0"/>
      <c r="RRN50" s="0"/>
      <c r="RRO50" s="0"/>
      <c r="RRP50" s="0"/>
      <c r="RRQ50" s="0"/>
      <c r="RRR50" s="0"/>
      <c r="RRS50" s="0"/>
      <c r="RRT50" s="0"/>
      <c r="RRU50" s="0"/>
      <c r="RRV50" s="0"/>
      <c r="RRW50" s="0"/>
      <c r="RRX50" s="0"/>
      <c r="RRY50" s="0"/>
      <c r="RRZ50" s="0"/>
      <c r="RSA50" s="0"/>
      <c r="RSB50" s="0"/>
      <c r="RSC50" s="0"/>
      <c r="RSD50" s="0"/>
      <c r="RSE50" s="0"/>
      <c r="RSF50" s="0"/>
      <c r="RSG50" s="0"/>
      <c r="RSH50" s="0"/>
      <c r="RSI50" s="0"/>
      <c r="RSJ50" s="0"/>
      <c r="RSK50" s="0"/>
      <c r="RSL50" s="0"/>
      <c r="RSM50" s="0"/>
      <c r="RSN50" s="0"/>
      <c r="RSO50" s="0"/>
      <c r="RSP50" s="0"/>
      <c r="RSQ50" s="0"/>
      <c r="RSR50" s="0"/>
      <c r="RSS50" s="0"/>
      <c r="RST50" s="0"/>
      <c r="RSU50" s="0"/>
      <c r="RSV50" s="0"/>
      <c r="RSW50" s="0"/>
      <c r="RSX50" s="0"/>
      <c r="RSY50" s="0"/>
      <c r="RSZ50" s="0"/>
      <c r="RTA50" s="0"/>
      <c r="RTB50" s="0"/>
      <c r="RTC50" s="0"/>
      <c r="RTD50" s="0"/>
      <c r="RTE50" s="0"/>
      <c r="RTF50" s="0"/>
      <c r="RTG50" s="0"/>
      <c r="RTH50" s="0"/>
      <c r="RTI50" s="0"/>
      <c r="RTJ50" s="0"/>
      <c r="RTK50" s="0"/>
      <c r="RTL50" s="0"/>
      <c r="RTM50" s="0"/>
      <c r="RTN50" s="0"/>
      <c r="RTO50" s="0"/>
      <c r="RTP50" s="0"/>
      <c r="RTQ50" s="0"/>
      <c r="RTR50" s="0"/>
      <c r="RTS50" s="0"/>
      <c r="RTT50" s="0"/>
      <c r="RTU50" s="0"/>
      <c r="RTV50" s="0"/>
      <c r="RTW50" s="0"/>
      <c r="RTX50" s="0"/>
      <c r="RTY50" s="0"/>
      <c r="RTZ50" s="0"/>
      <c r="RUA50" s="0"/>
      <c r="RUB50" s="0"/>
      <c r="RUC50" s="0"/>
      <c r="RUD50" s="0"/>
      <c r="RUE50" s="0"/>
      <c r="RUF50" s="0"/>
      <c r="RUG50" s="0"/>
      <c r="RUH50" s="0"/>
      <c r="RUI50" s="0"/>
      <c r="RUJ50" s="0"/>
      <c r="RUK50" s="0"/>
      <c r="RUL50" s="0"/>
      <c r="RUM50" s="0"/>
      <c r="RUN50" s="0"/>
      <c r="RUO50" s="0"/>
      <c r="RUP50" s="0"/>
      <c r="RUQ50" s="0"/>
      <c r="RUR50" s="0"/>
      <c r="RUS50" s="0"/>
      <c r="RUT50" s="0"/>
      <c r="RUU50" s="0"/>
      <c r="RUV50" s="0"/>
      <c r="RUW50" s="0"/>
      <c r="RUX50" s="0"/>
      <c r="RUY50" s="0"/>
      <c r="RUZ50" s="0"/>
      <c r="RVA50" s="0"/>
      <c r="RVB50" s="0"/>
      <c r="RVC50" s="0"/>
      <c r="RVD50" s="0"/>
      <c r="RVE50" s="0"/>
      <c r="RVF50" s="0"/>
      <c r="RVG50" s="0"/>
      <c r="RVH50" s="0"/>
      <c r="RVI50" s="0"/>
      <c r="RVJ50" s="0"/>
      <c r="RVK50" s="0"/>
      <c r="RVL50" s="0"/>
      <c r="RVM50" s="0"/>
      <c r="RVN50" s="0"/>
      <c r="RVO50" s="0"/>
      <c r="RVP50" s="0"/>
      <c r="RVQ50" s="0"/>
      <c r="RVR50" s="0"/>
      <c r="RVS50" s="0"/>
      <c r="RVT50" s="0"/>
      <c r="RVU50" s="0"/>
      <c r="RVV50" s="0"/>
      <c r="RVW50" s="0"/>
      <c r="RVX50" s="0"/>
      <c r="RVY50" s="0"/>
      <c r="RVZ50" s="0"/>
      <c r="RWA50" s="0"/>
      <c r="RWB50" s="0"/>
      <c r="RWC50" s="0"/>
      <c r="RWD50" s="0"/>
      <c r="RWE50" s="0"/>
      <c r="RWF50" s="0"/>
      <c r="RWG50" s="0"/>
      <c r="RWH50" s="0"/>
      <c r="RWI50" s="0"/>
      <c r="RWJ50" s="0"/>
      <c r="RWK50" s="0"/>
      <c r="RWL50" s="0"/>
      <c r="RWM50" s="0"/>
      <c r="RWN50" s="0"/>
      <c r="RWO50" s="0"/>
      <c r="RWP50" s="0"/>
      <c r="RWQ50" s="0"/>
      <c r="RWR50" s="0"/>
      <c r="RWS50" s="0"/>
      <c r="RWT50" s="0"/>
      <c r="RWU50" s="0"/>
      <c r="RWV50" s="0"/>
      <c r="RWW50" s="0"/>
      <c r="RWX50" s="0"/>
      <c r="RWY50" s="0"/>
      <c r="RWZ50" s="0"/>
      <c r="RXA50" s="0"/>
      <c r="RXB50" s="0"/>
      <c r="RXC50" s="0"/>
      <c r="RXD50" s="0"/>
      <c r="RXE50" s="0"/>
      <c r="RXF50" s="0"/>
      <c r="RXG50" s="0"/>
      <c r="RXH50" s="0"/>
      <c r="RXI50" s="0"/>
      <c r="RXJ50" s="0"/>
      <c r="RXK50" s="0"/>
      <c r="RXL50" s="0"/>
      <c r="RXM50" s="0"/>
      <c r="RXN50" s="0"/>
      <c r="RXO50" s="0"/>
      <c r="RXP50" s="0"/>
      <c r="RXQ50" s="0"/>
      <c r="RXR50" s="0"/>
      <c r="RXS50" s="0"/>
      <c r="RXT50" s="0"/>
      <c r="RXU50" s="0"/>
      <c r="RXV50" s="0"/>
      <c r="RXW50" s="0"/>
      <c r="RXX50" s="0"/>
      <c r="RXY50" s="0"/>
      <c r="RXZ50" s="0"/>
      <c r="RYA50" s="0"/>
      <c r="RYB50" s="0"/>
      <c r="RYC50" s="0"/>
      <c r="RYD50" s="0"/>
      <c r="RYE50" s="0"/>
      <c r="RYF50" s="0"/>
      <c r="RYG50" s="0"/>
      <c r="RYH50" s="0"/>
      <c r="RYI50" s="0"/>
      <c r="RYJ50" s="0"/>
      <c r="RYK50" s="0"/>
      <c r="RYL50" s="0"/>
      <c r="RYM50" s="0"/>
      <c r="RYN50" s="0"/>
      <c r="RYO50" s="0"/>
      <c r="RYP50" s="0"/>
      <c r="RYQ50" s="0"/>
      <c r="RYR50" s="0"/>
      <c r="RYS50" s="0"/>
      <c r="RYT50" s="0"/>
      <c r="RYU50" s="0"/>
      <c r="RYV50" s="0"/>
      <c r="RYW50" s="0"/>
      <c r="RYX50" s="0"/>
      <c r="RYY50" s="0"/>
      <c r="RYZ50" s="0"/>
      <c r="RZA50" s="0"/>
      <c r="RZB50" s="0"/>
      <c r="RZC50" s="0"/>
      <c r="RZD50" s="0"/>
      <c r="RZE50" s="0"/>
      <c r="RZF50" s="0"/>
      <c r="RZG50" s="0"/>
      <c r="RZH50" s="0"/>
      <c r="RZI50" s="0"/>
      <c r="RZJ50" s="0"/>
      <c r="RZK50" s="0"/>
      <c r="RZL50" s="0"/>
      <c r="RZM50" s="0"/>
      <c r="RZN50" s="0"/>
      <c r="RZO50" s="0"/>
      <c r="RZP50" s="0"/>
      <c r="RZQ50" s="0"/>
      <c r="RZR50" s="0"/>
      <c r="RZS50" s="0"/>
      <c r="RZT50" s="0"/>
      <c r="RZU50" s="0"/>
      <c r="RZV50" s="0"/>
      <c r="RZW50" s="0"/>
      <c r="RZX50" s="0"/>
      <c r="RZY50" s="0"/>
      <c r="RZZ50" s="0"/>
      <c r="SAA50" s="0"/>
      <c r="SAB50" s="0"/>
      <c r="SAC50" s="0"/>
      <c r="SAD50" s="0"/>
      <c r="SAE50" s="0"/>
      <c r="SAF50" s="0"/>
      <c r="SAG50" s="0"/>
      <c r="SAH50" s="0"/>
      <c r="SAI50" s="0"/>
      <c r="SAJ50" s="0"/>
      <c r="SAK50" s="0"/>
      <c r="SAL50" s="0"/>
      <c r="SAM50" s="0"/>
      <c r="SAN50" s="0"/>
      <c r="SAO50" s="0"/>
      <c r="SAP50" s="0"/>
      <c r="SAQ50" s="0"/>
      <c r="SAR50" s="0"/>
      <c r="SAS50" s="0"/>
      <c r="SAT50" s="0"/>
      <c r="SAU50" s="0"/>
      <c r="SAV50" s="0"/>
      <c r="SAW50" s="0"/>
      <c r="SAX50" s="0"/>
      <c r="SAY50" s="0"/>
      <c r="SAZ50" s="0"/>
      <c r="SBA50" s="0"/>
      <c r="SBB50" s="0"/>
      <c r="SBC50" s="0"/>
      <c r="SBD50" s="0"/>
      <c r="SBE50" s="0"/>
      <c r="SBF50" s="0"/>
      <c r="SBG50" s="0"/>
      <c r="SBH50" s="0"/>
      <c r="SBI50" s="0"/>
      <c r="SBJ50" s="0"/>
      <c r="SBK50" s="0"/>
      <c r="SBL50" s="0"/>
      <c r="SBM50" s="0"/>
      <c r="SBN50" s="0"/>
      <c r="SBO50" s="0"/>
      <c r="SBP50" s="0"/>
      <c r="SBQ50" s="0"/>
      <c r="SBR50" s="0"/>
      <c r="SBS50" s="0"/>
      <c r="SBT50" s="0"/>
      <c r="SBU50" s="0"/>
      <c r="SBV50" s="0"/>
      <c r="SBW50" s="0"/>
      <c r="SBX50" s="0"/>
      <c r="SBY50" s="0"/>
      <c r="SBZ50" s="0"/>
      <c r="SCA50" s="0"/>
      <c r="SCB50" s="0"/>
      <c r="SCC50" s="0"/>
      <c r="SCD50" s="0"/>
      <c r="SCE50" s="0"/>
      <c r="SCF50" s="0"/>
      <c r="SCG50" s="0"/>
      <c r="SCH50" s="0"/>
      <c r="SCI50" s="0"/>
      <c r="SCJ50" s="0"/>
      <c r="SCK50" s="0"/>
      <c r="SCL50" s="0"/>
      <c r="SCM50" s="0"/>
      <c r="SCN50" s="0"/>
      <c r="SCO50" s="0"/>
      <c r="SCP50" s="0"/>
      <c r="SCQ50" s="0"/>
      <c r="SCR50" s="0"/>
      <c r="SCS50" s="0"/>
      <c r="SCT50" s="0"/>
      <c r="SCU50" s="0"/>
      <c r="SCV50" s="0"/>
      <c r="SCW50" s="0"/>
      <c r="SCX50" s="0"/>
      <c r="SCY50" s="0"/>
      <c r="SCZ50" s="0"/>
      <c r="SDA50" s="0"/>
      <c r="SDB50" s="0"/>
      <c r="SDC50" s="0"/>
      <c r="SDD50" s="0"/>
      <c r="SDE50" s="0"/>
      <c r="SDF50" s="0"/>
      <c r="SDG50" s="0"/>
      <c r="SDH50" s="0"/>
      <c r="SDI50" s="0"/>
      <c r="SDJ50" s="0"/>
      <c r="SDK50" s="0"/>
      <c r="SDL50" s="0"/>
      <c r="SDM50" s="0"/>
      <c r="SDN50" s="0"/>
      <c r="SDO50" s="0"/>
      <c r="SDP50" s="0"/>
      <c r="SDQ50" s="0"/>
      <c r="SDR50" s="0"/>
      <c r="SDS50" s="0"/>
      <c r="SDT50" s="0"/>
      <c r="SDU50" s="0"/>
      <c r="SDV50" s="0"/>
      <c r="SDW50" s="0"/>
      <c r="SDX50" s="0"/>
      <c r="SDY50" s="0"/>
      <c r="SDZ50" s="0"/>
      <c r="SEA50" s="0"/>
      <c r="SEB50" s="0"/>
      <c r="SEC50" s="0"/>
      <c r="SED50" s="0"/>
      <c r="SEE50" s="0"/>
      <c r="SEF50" s="0"/>
      <c r="SEG50" s="0"/>
      <c r="SEH50" s="0"/>
      <c r="SEI50" s="0"/>
      <c r="SEJ50" s="0"/>
      <c r="SEK50" s="0"/>
      <c r="SEL50" s="0"/>
      <c r="SEM50" s="0"/>
      <c r="SEN50" s="0"/>
      <c r="SEO50" s="0"/>
      <c r="SEP50" s="0"/>
      <c r="SEQ50" s="0"/>
      <c r="SER50" s="0"/>
      <c r="SES50" s="0"/>
      <c r="SET50" s="0"/>
      <c r="SEU50" s="0"/>
      <c r="SEV50" s="0"/>
      <c r="SEW50" s="0"/>
      <c r="SEX50" s="0"/>
      <c r="SEY50" s="0"/>
      <c r="SEZ50" s="0"/>
      <c r="SFA50" s="0"/>
      <c r="SFB50" s="0"/>
      <c r="SFC50" s="0"/>
      <c r="SFD50" s="0"/>
      <c r="SFE50" s="0"/>
      <c r="SFF50" s="0"/>
      <c r="SFG50" s="0"/>
      <c r="SFH50" s="0"/>
      <c r="SFI50" s="0"/>
      <c r="SFJ50" s="0"/>
      <c r="SFK50" s="0"/>
      <c r="SFL50" s="0"/>
      <c r="SFM50" s="0"/>
      <c r="SFN50" s="0"/>
      <c r="SFO50" s="0"/>
      <c r="SFP50" s="0"/>
      <c r="SFQ50" s="0"/>
      <c r="SFR50" s="0"/>
      <c r="SFS50" s="0"/>
      <c r="SFT50" s="0"/>
      <c r="SFU50" s="0"/>
      <c r="SFV50" s="0"/>
      <c r="SFW50" s="0"/>
      <c r="SFX50" s="0"/>
      <c r="SFY50" s="0"/>
      <c r="SFZ50" s="0"/>
      <c r="SGA50" s="0"/>
      <c r="SGB50" s="0"/>
      <c r="SGC50" s="0"/>
      <c r="SGD50" s="0"/>
      <c r="SGE50" s="0"/>
      <c r="SGF50" s="0"/>
      <c r="SGG50" s="0"/>
      <c r="SGH50" s="0"/>
      <c r="SGI50" s="0"/>
      <c r="SGJ50" s="0"/>
      <c r="SGK50" s="0"/>
      <c r="SGL50" s="0"/>
      <c r="SGM50" s="0"/>
      <c r="SGN50" s="0"/>
      <c r="SGO50" s="0"/>
      <c r="SGP50" s="0"/>
      <c r="SGQ50" s="0"/>
      <c r="SGR50" s="0"/>
      <c r="SGS50" s="0"/>
      <c r="SGT50" s="0"/>
      <c r="SGU50" s="0"/>
      <c r="SGV50" s="0"/>
      <c r="SGW50" s="0"/>
      <c r="SGX50" s="0"/>
      <c r="SGY50" s="0"/>
      <c r="SGZ50" s="0"/>
      <c r="SHA50" s="0"/>
      <c r="SHB50" s="0"/>
      <c r="SHC50" s="0"/>
      <c r="SHD50" s="0"/>
      <c r="SHE50" s="0"/>
      <c r="SHF50" s="0"/>
      <c r="SHG50" s="0"/>
      <c r="SHH50" s="0"/>
      <c r="SHI50" s="0"/>
      <c r="SHJ50" s="0"/>
      <c r="SHK50" s="0"/>
      <c r="SHL50" s="0"/>
      <c r="SHM50" s="0"/>
      <c r="SHN50" s="0"/>
      <c r="SHO50" s="0"/>
      <c r="SHP50" s="0"/>
      <c r="SHQ50" s="0"/>
      <c r="SHR50" s="0"/>
      <c r="SHS50" s="0"/>
      <c r="SHT50" s="0"/>
      <c r="SHU50" s="0"/>
      <c r="SHV50" s="0"/>
      <c r="SHW50" s="0"/>
      <c r="SHX50" s="0"/>
      <c r="SHY50" s="0"/>
      <c r="SHZ50" s="0"/>
      <c r="SIA50" s="0"/>
      <c r="SIB50" s="0"/>
      <c r="SIC50" s="0"/>
      <c r="SID50" s="0"/>
      <c r="SIE50" s="0"/>
      <c r="SIF50" s="0"/>
      <c r="SIG50" s="0"/>
      <c r="SIH50" s="0"/>
      <c r="SII50" s="0"/>
      <c r="SIJ50" s="0"/>
      <c r="SIK50" s="0"/>
      <c r="SIL50" s="0"/>
      <c r="SIM50" s="0"/>
      <c r="SIN50" s="0"/>
      <c r="SIO50" s="0"/>
      <c r="SIP50" s="0"/>
      <c r="SIQ50" s="0"/>
      <c r="SIR50" s="0"/>
      <c r="SIS50" s="0"/>
      <c r="SIT50" s="0"/>
      <c r="SIU50" s="0"/>
      <c r="SIV50" s="0"/>
      <c r="SIW50" s="0"/>
      <c r="SIX50" s="0"/>
      <c r="SIY50" s="0"/>
      <c r="SIZ50" s="0"/>
      <c r="SJA50" s="0"/>
      <c r="SJB50" s="0"/>
      <c r="SJC50" s="0"/>
      <c r="SJD50" s="0"/>
      <c r="SJE50" s="0"/>
      <c r="SJF50" s="0"/>
      <c r="SJG50" s="0"/>
      <c r="SJH50" s="0"/>
      <c r="SJI50" s="0"/>
      <c r="SJJ50" s="0"/>
      <c r="SJK50" s="0"/>
      <c r="SJL50" s="0"/>
      <c r="SJM50" s="0"/>
      <c r="SJN50" s="0"/>
      <c r="SJO50" s="0"/>
      <c r="SJP50" s="0"/>
      <c r="SJQ50" s="0"/>
      <c r="SJR50" s="0"/>
      <c r="SJS50" s="0"/>
      <c r="SJT50" s="0"/>
      <c r="SJU50" s="0"/>
      <c r="SJV50" s="0"/>
      <c r="SJW50" s="0"/>
      <c r="SJX50" s="0"/>
      <c r="SJY50" s="0"/>
      <c r="SJZ50" s="0"/>
      <c r="SKA50" s="0"/>
      <c r="SKB50" s="0"/>
      <c r="SKC50" s="0"/>
      <c r="SKD50" s="0"/>
      <c r="SKE50" s="0"/>
      <c r="SKF50" s="0"/>
      <c r="SKG50" s="0"/>
      <c r="SKH50" s="0"/>
      <c r="SKI50" s="0"/>
      <c r="SKJ50" s="0"/>
      <c r="SKK50" s="0"/>
      <c r="SKL50" s="0"/>
      <c r="SKM50" s="0"/>
      <c r="SKN50" s="0"/>
      <c r="SKO50" s="0"/>
      <c r="SKP50" s="0"/>
      <c r="SKQ50" s="0"/>
      <c r="SKR50" s="0"/>
      <c r="SKS50" s="0"/>
      <c r="SKT50" s="0"/>
      <c r="SKU50" s="0"/>
      <c r="SKV50" s="0"/>
      <c r="SKW50" s="0"/>
      <c r="SKX50" s="0"/>
      <c r="SKY50" s="0"/>
      <c r="SKZ50" s="0"/>
      <c r="SLA50" s="0"/>
      <c r="SLB50" s="0"/>
      <c r="SLC50" s="0"/>
      <c r="SLD50" s="0"/>
      <c r="SLE50" s="0"/>
      <c r="SLF50" s="0"/>
      <c r="SLG50" s="0"/>
      <c r="SLH50" s="0"/>
      <c r="SLI50" s="0"/>
      <c r="SLJ50" s="0"/>
      <c r="SLK50" s="0"/>
      <c r="SLL50" s="0"/>
      <c r="SLM50" s="0"/>
      <c r="SLN50" s="0"/>
      <c r="SLO50" s="0"/>
      <c r="SLP50" s="0"/>
      <c r="SLQ50" s="0"/>
      <c r="SLR50" s="0"/>
      <c r="SLS50" s="0"/>
      <c r="SLT50" s="0"/>
      <c r="SLU50" s="0"/>
      <c r="SLV50" s="0"/>
      <c r="SLW50" s="0"/>
      <c r="SLX50" s="0"/>
      <c r="SLY50" s="0"/>
      <c r="SLZ50" s="0"/>
      <c r="SMA50" s="0"/>
      <c r="SMB50" s="0"/>
      <c r="SMC50" s="0"/>
      <c r="SMD50" s="0"/>
      <c r="SME50" s="0"/>
      <c r="SMF50" s="0"/>
      <c r="SMG50" s="0"/>
      <c r="SMH50" s="0"/>
      <c r="SMI50" s="0"/>
      <c r="SMJ50" s="0"/>
      <c r="SMK50" s="0"/>
      <c r="SML50" s="0"/>
      <c r="SMM50" s="0"/>
      <c r="SMN50" s="0"/>
      <c r="SMO50" s="0"/>
      <c r="SMP50" s="0"/>
      <c r="SMQ50" s="0"/>
      <c r="SMR50" s="0"/>
      <c r="SMS50" s="0"/>
      <c r="SMT50" s="0"/>
      <c r="SMU50" s="0"/>
      <c r="SMV50" s="0"/>
      <c r="SMW50" s="0"/>
      <c r="SMX50" s="0"/>
      <c r="SMY50" s="0"/>
      <c r="SMZ50" s="0"/>
      <c r="SNA50" s="0"/>
      <c r="SNB50" s="0"/>
      <c r="SNC50" s="0"/>
      <c r="SND50" s="0"/>
      <c r="SNE50" s="0"/>
      <c r="SNF50" s="0"/>
      <c r="SNG50" s="0"/>
      <c r="SNH50" s="0"/>
      <c r="SNI50" s="0"/>
      <c r="SNJ50" s="0"/>
      <c r="SNK50" s="0"/>
      <c r="SNL50" s="0"/>
      <c r="SNM50" s="0"/>
      <c r="SNN50" s="0"/>
      <c r="SNO50" s="0"/>
      <c r="SNP50" s="0"/>
      <c r="SNQ50" s="0"/>
      <c r="SNR50" s="0"/>
      <c r="SNS50" s="0"/>
      <c r="SNT50" s="0"/>
      <c r="SNU50" s="0"/>
      <c r="SNV50" s="0"/>
      <c r="SNW50" s="0"/>
      <c r="SNX50" s="0"/>
      <c r="SNY50" s="0"/>
      <c r="SNZ50" s="0"/>
      <c r="SOA50" s="0"/>
      <c r="SOB50" s="0"/>
      <c r="SOC50" s="0"/>
      <c r="SOD50" s="0"/>
      <c r="SOE50" s="0"/>
      <c r="SOF50" s="0"/>
      <c r="SOG50" s="0"/>
      <c r="SOH50" s="0"/>
      <c r="SOI50" s="0"/>
      <c r="SOJ50" s="0"/>
      <c r="SOK50" s="0"/>
      <c r="SOL50" s="0"/>
      <c r="SOM50" s="0"/>
      <c r="SON50" s="0"/>
      <c r="SOO50" s="0"/>
      <c r="SOP50" s="0"/>
      <c r="SOQ50" s="0"/>
      <c r="SOR50" s="0"/>
      <c r="SOS50" s="0"/>
      <c r="SOT50" s="0"/>
      <c r="SOU50" s="0"/>
      <c r="SOV50" s="0"/>
      <c r="SOW50" s="0"/>
      <c r="SOX50" s="0"/>
      <c r="SOY50" s="0"/>
      <c r="SOZ50" s="0"/>
      <c r="SPA50" s="0"/>
      <c r="SPB50" s="0"/>
      <c r="SPC50" s="0"/>
      <c r="SPD50" s="0"/>
      <c r="SPE50" s="0"/>
      <c r="SPF50" s="0"/>
      <c r="SPG50" s="0"/>
      <c r="SPH50" s="0"/>
      <c r="SPI50" s="0"/>
      <c r="SPJ50" s="0"/>
      <c r="SPK50" s="0"/>
      <c r="SPL50" s="0"/>
      <c r="SPM50" s="0"/>
      <c r="SPN50" s="0"/>
      <c r="SPO50" s="0"/>
      <c r="SPP50" s="0"/>
      <c r="SPQ50" s="0"/>
      <c r="SPR50" s="0"/>
      <c r="SPS50" s="0"/>
      <c r="SPT50" s="0"/>
      <c r="SPU50" s="0"/>
      <c r="SPV50" s="0"/>
      <c r="SPW50" s="0"/>
      <c r="SPX50" s="0"/>
      <c r="SPY50" s="0"/>
      <c r="SPZ50" s="0"/>
      <c r="SQA50" s="0"/>
      <c r="SQB50" s="0"/>
      <c r="SQC50" s="0"/>
      <c r="SQD50" s="0"/>
      <c r="SQE50" s="0"/>
      <c r="SQF50" s="0"/>
      <c r="SQG50" s="0"/>
      <c r="SQH50" s="0"/>
      <c r="SQI50" s="0"/>
      <c r="SQJ50" s="0"/>
      <c r="SQK50" s="0"/>
      <c r="SQL50" s="0"/>
      <c r="SQM50" s="0"/>
      <c r="SQN50" s="0"/>
      <c r="SQO50" s="0"/>
      <c r="SQP50" s="0"/>
      <c r="SQQ50" s="0"/>
      <c r="SQR50" s="0"/>
      <c r="SQS50" s="0"/>
      <c r="SQT50" s="0"/>
      <c r="SQU50" s="0"/>
      <c r="SQV50" s="0"/>
      <c r="SQW50" s="0"/>
      <c r="SQX50" s="0"/>
      <c r="SQY50" s="0"/>
      <c r="SQZ50" s="0"/>
      <c r="SRA50" s="0"/>
      <c r="SRB50" s="0"/>
      <c r="SRC50" s="0"/>
      <c r="SRD50" s="0"/>
      <c r="SRE50" s="0"/>
      <c r="SRF50" s="0"/>
      <c r="SRG50" s="0"/>
      <c r="SRH50" s="0"/>
      <c r="SRI50" s="0"/>
      <c r="SRJ50" s="0"/>
      <c r="SRK50" s="0"/>
      <c r="SRL50" s="0"/>
      <c r="SRM50" s="0"/>
      <c r="SRN50" s="0"/>
      <c r="SRO50" s="0"/>
      <c r="SRP50" s="0"/>
      <c r="SRQ50" s="0"/>
      <c r="SRR50" s="0"/>
      <c r="SRS50" s="0"/>
      <c r="SRT50" s="0"/>
      <c r="SRU50" s="0"/>
      <c r="SRV50" s="0"/>
      <c r="SRW50" s="0"/>
      <c r="SRX50" s="0"/>
      <c r="SRY50" s="0"/>
      <c r="SRZ50" s="0"/>
      <c r="SSA50" s="0"/>
      <c r="SSB50" s="0"/>
      <c r="SSC50" s="0"/>
      <c r="SSD50" s="0"/>
      <c r="SSE50" s="0"/>
      <c r="SSF50" s="0"/>
      <c r="SSG50" s="0"/>
      <c r="SSH50" s="0"/>
      <c r="SSI50" s="0"/>
      <c r="SSJ50" s="0"/>
      <c r="SSK50" s="0"/>
      <c r="SSL50" s="0"/>
      <c r="SSM50" s="0"/>
      <c r="SSN50" s="0"/>
      <c r="SSO50" s="0"/>
      <c r="SSP50" s="0"/>
      <c r="SSQ50" s="0"/>
      <c r="SSR50" s="0"/>
      <c r="SSS50" s="0"/>
      <c r="SST50" s="0"/>
      <c r="SSU50" s="0"/>
      <c r="SSV50" s="0"/>
      <c r="SSW50" s="0"/>
      <c r="SSX50" s="0"/>
      <c r="SSY50" s="0"/>
      <c r="SSZ50" s="0"/>
      <c r="STA50" s="0"/>
      <c r="STB50" s="0"/>
      <c r="STC50" s="0"/>
      <c r="STD50" s="0"/>
      <c r="STE50" s="0"/>
      <c r="STF50" s="0"/>
      <c r="STG50" s="0"/>
      <c r="STH50" s="0"/>
      <c r="STI50" s="0"/>
      <c r="STJ50" s="0"/>
      <c r="STK50" s="0"/>
      <c r="STL50" s="0"/>
      <c r="STM50" s="0"/>
      <c r="STN50" s="0"/>
      <c r="STO50" s="0"/>
      <c r="STP50" s="0"/>
      <c r="STQ50" s="0"/>
      <c r="STR50" s="0"/>
      <c r="STS50" s="0"/>
      <c r="STT50" s="0"/>
      <c r="STU50" s="0"/>
      <c r="STV50" s="0"/>
      <c r="STW50" s="0"/>
      <c r="STX50" s="0"/>
      <c r="STY50" s="0"/>
      <c r="STZ50" s="0"/>
      <c r="SUA50" s="0"/>
      <c r="SUB50" s="0"/>
      <c r="SUC50" s="0"/>
      <c r="SUD50" s="0"/>
      <c r="SUE50" s="0"/>
      <c r="SUF50" s="0"/>
      <c r="SUG50" s="0"/>
      <c r="SUH50" s="0"/>
      <c r="SUI50" s="0"/>
      <c r="SUJ50" s="0"/>
      <c r="SUK50" s="0"/>
      <c r="SUL50" s="0"/>
      <c r="SUM50" s="0"/>
      <c r="SUN50" s="0"/>
      <c r="SUO50" s="0"/>
      <c r="SUP50" s="0"/>
      <c r="SUQ50" s="0"/>
      <c r="SUR50" s="0"/>
      <c r="SUS50" s="0"/>
      <c r="SUT50" s="0"/>
      <c r="SUU50" s="0"/>
      <c r="SUV50" s="0"/>
      <c r="SUW50" s="0"/>
      <c r="SUX50" s="0"/>
      <c r="SUY50" s="0"/>
      <c r="SUZ50" s="0"/>
      <c r="SVA50" s="0"/>
      <c r="SVB50" s="0"/>
      <c r="SVC50" s="0"/>
      <c r="SVD50" s="0"/>
      <c r="SVE50" s="0"/>
      <c r="SVF50" s="0"/>
      <c r="SVG50" s="0"/>
      <c r="SVH50" s="0"/>
      <c r="SVI50" s="0"/>
      <c r="SVJ50" s="0"/>
      <c r="SVK50" s="0"/>
      <c r="SVL50" s="0"/>
      <c r="SVM50" s="0"/>
      <c r="SVN50" s="0"/>
      <c r="SVO50" s="0"/>
      <c r="SVP50" s="0"/>
      <c r="SVQ50" s="0"/>
      <c r="SVR50" s="0"/>
      <c r="SVS50" s="0"/>
      <c r="SVT50" s="0"/>
      <c r="SVU50" s="0"/>
      <c r="SVV50" s="0"/>
      <c r="SVW50" s="0"/>
      <c r="SVX50" s="0"/>
      <c r="SVY50" s="0"/>
      <c r="SVZ50" s="0"/>
      <c r="SWA50" s="0"/>
      <c r="SWB50" s="0"/>
      <c r="SWC50" s="0"/>
      <c r="SWD50" s="0"/>
      <c r="SWE50" s="0"/>
      <c r="SWF50" s="0"/>
      <c r="SWG50" s="0"/>
      <c r="SWH50" s="0"/>
      <c r="SWI50" s="0"/>
      <c r="SWJ50" s="0"/>
      <c r="SWK50" s="0"/>
      <c r="SWL50" s="0"/>
      <c r="SWM50" s="0"/>
      <c r="SWN50" s="0"/>
      <c r="SWO50" s="0"/>
      <c r="SWP50" s="0"/>
      <c r="SWQ50" s="0"/>
      <c r="SWR50" s="0"/>
      <c r="SWS50" s="0"/>
      <c r="SWT50" s="0"/>
      <c r="SWU50" s="0"/>
      <c r="SWV50" s="0"/>
      <c r="SWW50" s="0"/>
      <c r="SWX50" s="0"/>
      <c r="SWY50" s="0"/>
      <c r="SWZ50" s="0"/>
      <c r="SXA50" s="0"/>
      <c r="SXB50" s="0"/>
      <c r="SXC50" s="0"/>
      <c r="SXD50" s="0"/>
      <c r="SXE50" s="0"/>
      <c r="SXF50" s="0"/>
      <c r="SXG50" s="0"/>
      <c r="SXH50" s="0"/>
      <c r="SXI50" s="0"/>
      <c r="SXJ50" s="0"/>
      <c r="SXK50" s="0"/>
      <c r="SXL50" s="0"/>
      <c r="SXM50" s="0"/>
      <c r="SXN50" s="0"/>
      <c r="SXO50" s="0"/>
      <c r="SXP50" s="0"/>
      <c r="SXQ50" s="0"/>
      <c r="SXR50" s="0"/>
      <c r="SXS50" s="0"/>
      <c r="SXT50" s="0"/>
      <c r="SXU50" s="0"/>
      <c r="SXV50" s="0"/>
      <c r="SXW50" s="0"/>
      <c r="SXX50" s="0"/>
      <c r="SXY50" s="0"/>
      <c r="SXZ50" s="0"/>
      <c r="SYA50" s="0"/>
      <c r="SYB50" s="0"/>
      <c r="SYC50" s="0"/>
      <c r="SYD50" s="0"/>
      <c r="SYE50" s="0"/>
      <c r="SYF50" s="0"/>
      <c r="SYG50" s="0"/>
      <c r="SYH50" s="0"/>
      <c r="SYI50" s="0"/>
      <c r="SYJ50" s="0"/>
      <c r="SYK50" s="0"/>
      <c r="SYL50" s="0"/>
      <c r="SYM50" s="0"/>
      <c r="SYN50" s="0"/>
      <c r="SYO50" s="0"/>
      <c r="SYP50" s="0"/>
      <c r="SYQ50" s="0"/>
      <c r="SYR50" s="0"/>
      <c r="SYS50" s="0"/>
      <c r="SYT50" s="0"/>
      <c r="SYU50" s="0"/>
      <c r="SYV50" s="0"/>
      <c r="SYW50" s="0"/>
      <c r="SYX50" s="0"/>
      <c r="SYY50" s="0"/>
      <c r="SYZ50" s="0"/>
      <c r="SZA50" s="0"/>
      <c r="SZB50" s="0"/>
      <c r="SZC50" s="0"/>
      <c r="SZD50" s="0"/>
      <c r="SZE50" s="0"/>
      <c r="SZF50" s="0"/>
      <c r="SZG50" s="0"/>
      <c r="SZH50" s="0"/>
      <c r="SZI50" s="0"/>
      <c r="SZJ50" s="0"/>
      <c r="SZK50" s="0"/>
      <c r="SZL50" s="0"/>
      <c r="SZM50" s="0"/>
      <c r="SZN50" s="0"/>
      <c r="SZO50" s="0"/>
      <c r="SZP50" s="0"/>
      <c r="SZQ50" s="0"/>
      <c r="SZR50" s="0"/>
      <c r="SZS50" s="0"/>
      <c r="SZT50" s="0"/>
      <c r="SZU50" s="0"/>
      <c r="SZV50" s="0"/>
      <c r="SZW50" s="0"/>
      <c r="SZX50" s="0"/>
      <c r="SZY50" s="0"/>
      <c r="SZZ50" s="0"/>
      <c r="TAA50" s="0"/>
      <c r="TAB50" s="0"/>
      <c r="TAC50" s="0"/>
      <c r="TAD50" s="0"/>
      <c r="TAE50" s="0"/>
      <c r="TAF50" s="0"/>
      <c r="TAG50" s="0"/>
      <c r="TAH50" s="0"/>
      <c r="TAI50" s="0"/>
      <c r="TAJ50" s="0"/>
      <c r="TAK50" s="0"/>
      <c r="TAL50" s="0"/>
      <c r="TAM50" s="0"/>
      <c r="TAN50" s="0"/>
      <c r="TAO50" s="0"/>
      <c r="TAP50" s="0"/>
      <c r="TAQ50" s="0"/>
      <c r="TAR50" s="0"/>
      <c r="TAS50" s="0"/>
      <c r="TAT50" s="0"/>
      <c r="TAU50" s="0"/>
      <c r="TAV50" s="0"/>
      <c r="TAW50" s="0"/>
      <c r="TAX50" s="0"/>
      <c r="TAY50" s="0"/>
      <c r="TAZ50" s="0"/>
      <c r="TBA50" s="0"/>
      <c r="TBB50" s="0"/>
      <c r="TBC50" s="0"/>
      <c r="TBD50" s="0"/>
      <c r="TBE50" s="0"/>
      <c r="TBF50" s="0"/>
      <c r="TBG50" s="0"/>
      <c r="TBH50" s="0"/>
      <c r="TBI50" s="0"/>
      <c r="TBJ50" s="0"/>
      <c r="TBK50" s="0"/>
      <c r="TBL50" s="0"/>
      <c r="TBM50" s="0"/>
      <c r="TBN50" s="0"/>
      <c r="TBO50" s="0"/>
      <c r="TBP50" s="0"/>
      <c r="TBQ50" s="0"/>
      <c r="TBR50" s="0"/>
      <c r="TBS50" s="0"/>
      <c r="TBT50" s="0"/>
      <c r="TBU50" s="0"/>
      <c r="TBV50" s="0"/>
      <c r="TBW50" s="0"/>
      <c r="TBX50" s="0"/>
      <c r="TBY50" s="0"/>
      <c r="TBZ50" s="0"/>
      <c r="TCA50" s="0"/>
      <c r="TCB50" s="0"/>
      <c r="TCC50" s="0"/>
      <c r="TCD50" s="0"/>
      <c r="TCE50" s="0"/>
      <c r="TCF50" s="0"/>
      <c r="TCG50" s="0"/>
      <c r="TCH50" s="0"/>
      <c r="TCI50" s="0"/>
      <c r="TCJ50" s="0"/>
      <c r="TCK50" s="0"/>
      <c r="TCL50" s="0"/>
      <c r="TCM50" s="0"/>
      <c r="TCN50" s="0"/>
      <c r="TCO50" s="0"/>
      <c r="TCP50" s="0"/>
      <c r="TCQ50" s="0"/>
      <c r="TCR50" s="0"/>
      <c r="TCS50" s="0"/>
      <c r="TCT50" s="0"/>
      <c r="TCU50" s="0"/>
      <c r="TCV50" s="0"/>
      <c r="TCW50" s="0"/>
      <c r="TCX50" s="0"/>
      <c r="TCY50" s="0"/>
      <c r="TCZ50" s="0"/>
      <c r="TDA50" s="0"/>
      <c r="TDB50" s="0"/>
      <c r="TDC50" s="0"/>
      <c r="TDD50" s="0"/>
      <c r="TDE50" s="0"/>
      <c r="TDF50" s="0"/>
      <c r="TDG50" s="0"/>
      <c r="TDH50" s="0"/>
      <c r="TDI50" s="0"/>
      <c r="TDJ50" s="0"/>
      <c r="TDK50" s="0"/>
      <c r="TDL50" s="0"/>
      <c r="TDM50" s="0"/>
      <c r="TDN50" s="0"/>
      <c r="TDO50" s="0"/>
      <c r="TDP50" s="0"/>
      <c r="TDQ50" s="0"/>
      <c r="TDR50" s="0"/>
      <c r="TDS50" s="0"/>
      <c r="TDT50" s="0"/>
      <c r="TDU50" s="0"/>
      <c r="TDV50" s="0"/>
      <c r="TDW50" s="0"/>
      <c r="TDX50" s="0"/>
      <c r="TDY50" s="0"/>
      <c r="TDZ50" s="0"/>
      <c r="TEA50" s="0"/>
      <c r="TEB50" s="0"/>
      <c r="TEC50" s="0"/>
      <c r="TED50" s="0"/>
      <c r="TEE50" s="0"/>
      <c r="TEF50" s="0"/>
      <c r="TEG50" s="0"/>
      <c r="TEH50" s="0"/>
      <c r="TEI50" s="0"/>
      <c r="TEJ50" s="0"/>
      <c r="TEK50" s="0"/>
      <c r="TEL50" s="0"/>
      <c r="TEM50" s="0"/>
      <c r="TEN50" s="0"/>
      <c r="TEO50" s="0"/>
      <c r="TEP50" s="0"/>
      <c r="TEQ50" s="0"/>
      <c r="TER50" s="0"/>
      <c r="TES50" s="0"/>
      <c r="TET50" s="0"/>
      <c r="TEU50" s="0"/>
      <c r="TEV50" s="0"/>
      <c r="TEW50" s="0"/>
      <c r="TEX50" s="0"/>
      <c r="TEY50" s="0"/>
      <c r="TEZ50" s="0"/>
      <c r="TFA50" s="0"/>
      <c r="TFB50" s="0"/>
      <c r="TFC50" s="0"/>
      <c r="TFD50" s="0"/>
      <c r="TFE50" s="0"/>
      <c r="TFF50" s="0"/>
      <c r="TFG50" s="0"/>
      <c r="TFH50" s="0"/>
      <c r="TFI50" s="0"/>
      <c r="TFJ50" s="0"/>
      <c r="TFK50" s="0"/>
      <c r="TFL50" s="0"/>
      <c r="TFM50" s="0"/>
      <c r="TFN50" s="0"/>
      <c r="TFO50" s="0"/>
      <c r="TFP50" s="0"/>
      <c r="TFQ50" s="0"/>
      <c r="TFR50" s="0"/>
      <c r="TFS50" s="0"/>
      <c r="TFT50" s="0"/>
      <c r="TFU50" s="0"/>
      <c r="TFV50" s="0"/>
      <c r="TFW50" s="0"/>
      <c r="TFX50" s="0"/>
      <c r="TFY50" s="0"/>
      <c r="TFZ50" s="0"/>
      <c r="TGA50" s="0"/>
      <c r="TGB50" s="0"/>
      <c r="TGC50" s="0"/>
      <c r="TGD50" s="0"/>
      <c r="TGE50" s="0"/>
      <c r="TGF50" s="0"/>
      <c r="TGG50" s="0"/>
      <c r="TGH50" s="0"/>
      <c r="TGI50" s="0"/>
      <c r="TGJ50" s="0"/>
      <c r="TGK50" s="0"/>
      <c r="TGL50" s="0"/>
      <c r="TGM50" s="0"/>
      <c r="TGN50" s="0"/>
      <c r="TGO50" s="0"/>
      <c r="TGP50" s="0"/>
      <c r="TGQ50" s="0"/>
      <c r="TGR50" s="0"/>
      <c r="TGS50" s="0"/>
      <c r="TGT50" s="0"/>
      <c r="TGU50" s="0"/>
      <c r="TGV50" s="0"/>
      <c r="TGW50" s="0"/>
      <c r="TGX50" s="0"/>
      <c r="TGY50" s="0"/>
      <c r="TGZ50" s="0"/>
      <c r="THA50" s="0"/>
      <c r="THB50" s="0"/>
      <c r="THC50" s="0"/>
      <c r="THD50" s="0"/>
      <c r="THE50" s="0"/>
      <c r="THF50" s="0"/>
      <c r="THG50" s="0"/>
      <c r="THH50" s="0"/>
      <c r="THI50" s="0"/>
      <c r="THJ50" s="0"/>
      <c r="THK50" s="0"/>
      <c r="THL50" s="0"/>
      <c r="THM50" s="0"/>
      <c r="THN50" s="0"/>
      <c r="THO50" s="0"/>
      <c r="THP50" s="0"/>
      <c r="THQ50" s="0"/>
      <c r="THR50" s="0"/>
      <c r="THS50" s="0"/>
      <c r="THT50" s="0"/>
      <c r="THU50" s="0"/>
      <c r="THV50" s="0"/>
      <c r="THW50" s="0"/>
      <c r="THX50" s="0"/>
      <c r="THY50" s="0"/>
      <c r="THZ50" s="0"/>
      <c r="TIA50" s="0"/>
      <c r="TIB50" s="0"/>
      <c r="TIC50" s="0"/>
      <c r="TID50" s="0"/>
      <c r="TIE50" s="0"/>
      <c r="TIF50" s="0"/>
      <c r="TIG50" s="0"/>
      <c r="TIH50" s="0"/>
      <c r="TII50" s="0"/>
      <c r="TIJ50" s="0"/>
      <c r="TIK50" s="0"/>
      <c r="TIL50" s="0"/>
      <c r="TIM50" s="0"/>
      <c r="TIN50" s="0"/>
      <c r="TIO50" s="0"/>
      <c r="TIP50" s="0"/>
      <c r="TIQ50" s="0"/>
      <c r="TIR50" s="0"/>
      <c r="TIS50" s="0"/>
      <c r="TIT50" s="0"/>
      <c r="TIU50" s="0"/>
      <c r="TIV50" s="0"/>
      <c r="TIW50" s="0"/>
      <c r="TIX50" s="0"/>
      <c r="TIY50" s="0"/>
      <c r="TIZ50" s="0"/>
      <c r="TJA50" s="0"/>
      <c r="TJB50" s="0"/>
      <c r="TJC50" s="0"/>
      <c r="TJD50" s="0"/>
      <c r="TJE50" s="0"/>
      <c r="TJF50" s="0"/>
      <c r="TJG50" s="0"/>
      <c r="TJH50" s="0"/>
      <c r="TJI50" s="0"/>
      <c r="TJJ50" s="0"/>
      <c r="TJK50" s="0"/>
      <c r="TJL50" s="0"/>
      <c r="TJM50" s="0"/>
      <c r="TJN50" s="0"/>
      <c r="TJO50" s="0"/>
      <c r="TJP50" s="0"/>
      <c r="TJQ50" s="0"/>
      <c r="TJR50" s="0"/>
      <c r="TJS50" s="0"/>
      <c r="TJT50" s="0"/>
      <c r="TJU50" s="0"/>
      <c r="TJV50" s="0"/>
      <c r="TJW50" s="0"/>
      <c r="TJX50" s="0"/>
      <c r="TJY50" s="0"/>
      <c r="TJZ50" s="0"/>
      <c r="TKA50" s="0"/>
      <c r="TKB50" s="0"/>
      <c r="TKC50" s="0"/>
      <c r="TKD50" s="0"/>
      <c r="TKE50" s="0"/>
      <c r="TKF50" s="0"/>
      <c r="TKG50" s="0"/>
      <c r="TKH50" s="0"/>
      <c r="TKI50" s="0"/>
      <c r="TKJ50" s="0"/>
      <c r="TKK50" s="0"/>
      <c r="TKL50" s="0"/>
      <c r="TKM50" s="0"/>
      <c r="TKN50" s="0"/>
      <c r="TKO50" s="0"/>
      <c r="TKP50" s="0"/>
      <c r="TKQ50" s="0"/>
      <c r="TKR50" s="0"/>
      <c r="TKS50" s="0"/>
      <c r="TKT50" s="0"/>
      <c r="TKU50" s="0"/>
      <c r="TKV50" s="0"/>
      <c r="TKW50" s="0"/>
      <c r="TKX50" s="0"/>
      <c r="TKY50" s="0"/>
      <c r="TKZ50" s="0"/>
      <c r="TLA50" s="0"/>
      <c r="TLB50" s="0"/>
      <c r="TLC50" s="0"/>
      <c r="TLD50" s="0"/>
      <c r="TLE50" s="0"/>
      <c r="TLF50" s="0"/>
      <c r="TLG50" s="0"/>
      <c r="TLH50" s="0"/>
      <c r="TLI50" s="0"/>
      <c r="TLJ50" s="0"/>
      <c r="TLK50" s="0"/>
      <c r="TLL50" s="0"/>
      <c r="TLM50" s="0"/>
      <c r="TLN50" s="0"/>
      <c r="TLO50" s="0"/>
      <c r="TLP50" s="0"/>
      <c r="TLQ50" s="0"/>
      <c r="TLR50" s="0"/>
      <c r="TLS50" s="0"/>
      <c r="TLT50" s="0"/>
      <c r="TLU50" s="0"/>
      <c r="TLV50" s="0"/>
      <c r="TLW50" s="0"/>
      <c r="TLX50" s="0"/>
      <c r="TLY50" s="0"/>
      <c r="TLZ50" s="0"/>
      <c r="TMA50" s="0"/>
      <c r="TMB50" s="0"/>
      <c r="TMC50" s="0"/>
      <c r="TMD50" s="0"/>
      <c r="TME50" s="0"/>
      <c r="TMF50" s="0"/>
      <c r="TMG50" s="0"/>
      <c r="TMH50" s="0"/>
      <c r="TMI50" s="0"/>
      <c r="TMJ50" s="0"/>
      <c r="TMK50" s="0"/>
      <c r="TML50" s="0"/>
      <c r="TMM50" s="0"/>
      <c r="TMN50" s="0"/>
      <c r="TMO50" s="0"/>
      <c r="TMP50" s="0"/>
      <c r="TMQ50" s="0"/>
      <c r="TMR50" s="0"/>
      <c r="TMS50" s="0"/>
      <c r="TMT50" s="0"/>
      <c r="TMU50" s="0"/>
      <c r="TMV50" s="0"/>
      <c r="TMW50" s="0"/>
      <c r="TMX50" s="0"/>
      <c r="TMY50" s="0"/>
      <c r="TMZ50" s="0"/>
      <c r="TNA50" s="0"/>
      <c r="TNB50" s="0"/>
      <c r="TNC50" s="0"/>
      <c r="TND50" s="0"/>
      <c r="TNE50" s="0"/>
      <c r="TNF50" s="0"/>
      <c r="TNG50" s="0"/>
      <c r="TNH50" s="0"/>
      <c r="TNI50" s="0"/>
      <c r="TNJ50" s="0"/>
      <c r="TNK50" s="0"/>
      <c r="TNL50" s="0"/>
      <c r="TNM50" s="0"/>
      <c r="TNN50" s="0"/>
      <c r="TNO50" s="0"/>
      <c r="TNP50" s="0"/>
      <c r="TNQ50" s="0"/>
      <c r="TNR50" s="0"/>
      <c r="TNS50" s="0"/>
      <c r="TNT50" s="0"/>
      <c r="TNU50" s="0"/>
      <c r="TNV50" s="0"/>
      <c r="TNW50" s="0"/>
      <c r="TNX50" s="0"/>
      <c r="TNY50" s="0"/>
      <c r="TNZ50" s="0"/>
      <c r="TOA50" s="0"/>
      <c r="TOB50" s="0"/>
      <c r="TOC50" s="0"/>
      <c r="TOD50" s="0"/>
      <c r="TOE50" s="0"/>
      <c r="TOF50" s="0"/>
      <c r="TOG50" s="0"/>
      <c r="TOH50" s="0"/>
      <c r="TOI50" s="0"/>
      <c r="TOJ50" s="0"/>
      <c r="TOK50" s="0"/>
      <c r="TOL50" s="0"/>
      <c r="TOM50" s="0"/>
      <c r="TON50" s="0"/>
      <c r="TOO50" s="0"/>
      <c r="TOP50" s="0"/>
      <c r="TOQ50" s="0"/>
      <c r="TOR50" s="0"/>
      <c r="TOS50" s="0"/>
      <c r="TOT50" s="0"/>
      <c r="TOU50" s="0"/>
      <c r="TOV50" s="0"/>
      <c r="TOW50" s="0"/>
      <c r="TOX50" s="0"/>
      <c r="TOY50" s="0"/>
      <c r="TOZ50" s="0"/>
      <c r="TPA50" s="0"/>
      <c r="TPB50" s="0"/>
      <c r="TPC50" s="0"/>
      <c r="TPD50" s="0"/>
      <c r="TPE50" s="0"/>
      <c r="TPF50" s="0"/>
      <c r="TPG50" s="0"/>
      <c r="TPH50" s="0"/>
      <c r="TPI50" s="0"/>
      <c r="TPJ50" s="0"/>
      <c r="TPK50" s="0"/>
      <c r="TPL50" s="0"/>
      <c r="TPM50" s="0"/>
      <c r="TPN50" s="0"/>
      <c r="TPO50" s="0"/>
      <c r="TPP50" s="0"/>
      <c r="TPQ50" s="0"/>
      <c r="TPR50" s="0"/>
      <c r="TPS50" s="0"/>
      <c r="TPT50" s="0"/>
      <c r="TPU50" s="0"/>
      <c r="TPV50" s="0"/>
      <c r="TPW50" s="0"/>
      <c r="TPX50" s="0"/>
      <c r="TPY50" s="0"/>
      <c r="TPZ50" s="0"/>
      <c r="TQA50" s="0"/>
      <c r="TQB50" s="0"/>
      <c r="TQC50" s="0"/>
      <c r="TQD50" s="0"/>
      <c r="TQE50" s="0"/>
      <c r="TQF50" s="0"/>
      <c r="TQG50" s="0"/>
      <c r="TQH50" s="0"/>
      <c r="TQI50" s="0"/>
      <c r="TQJ50" s="0"/>
      <c r="TQK50" s="0"/>
      <c r="TQL50" s="0"/>
      <c r="TQM50" s="0"/>
      <c r="TQN50" s="0"/>
      <c r="TQO50" s="0"/>
      <c r="TQP50" s="0"/>
      <c r="TQQ50" s="0"/>
      <c r="TQR50" s="0"/>
      <c r="TQS50" s="0"/>
      <c r="TQT50" s="0"/>
      <c r="TQU50" s="0"/>
      <c r="TQV50" s="0"/>
      <c r="TQW50" s="0"/>
      <c r="TQX50" s="0"/>
      <c r="TQY50" s="0"/>
      <c r="TQZ50" s="0"/>
      <c r="TRA50" s="0"/>
      <c r="TRB50" s="0"/>
      <c r="TRC50" s="0"/>
      <c r="TRD50" s="0"/>
      <c r="TRE50" s="0"/>
      <c r="TRF50" s="0"/>
      <c r="TRG50" s="0"/>
      <c r="TRH50" s="0"/>
      <c r="TRI50" s="0"/>
      <c r="TRJ50" s="0"/>
      <c r="TRK50" s="0"/>
      <c r="TRL50" s="0"/>
      <c r="TRM50" s="0"/>
      <c r="TRN50" s="0"/>
      <c r="TRO50" s="0"/>
      <c r="TRP50" s="0"/>
      <c r="TRQ50" s="0"/>
      <c r="TRR50" s="0"/>
      <c r="TRS50" s="0"/>
      <c r="TRT50" s="0"/>
      <c r="TRU50" s="0"/>
      <c r="TRV50" s="0"/>
      <c r="TRW50" s="0"/>
      <c r="TRX50" s="0"/>
      <c r="TRY50" s="0"/>
      <c r="TRZ50" s="0"/>
      <c r="TSA50" s="0"/>
      <c r="TSB50" s="0"/>
      <c r="TSC50" s="0"/>
      <c r="TSD50" s="0"/>
      <c r="TSE50" s="0"/>
      <c r="TSF50" s="0"/>
      <c r="TSG50" s="0"/>
      <c r="TSH50" s="0"/>
      <c r="TSI50" s="0"/>
      <c r="TSJ50" s="0"/>
      <c r="TSK50" s="0"/>
      <c r="TSL50" s="0"/>
      <c r="TSM50" s="0"/>
      <c r="TSN50" s="0"/>
      <c r="TSO50" s="0"/>
      <c r="TSP50" s="0"/>
      <c r="TSQ50" s="0"/>
      <c r="TSR50" s="0"/>
      <c r="TSS50" s="0"/>
      <c r="TST50" s="0"/>
      <c r="TSU50" s="0"/>
      <c r="TSV50" s="0"/>
      <c r="TSW50" s="0"/>
      <c r="TSX50" s="0"/>
      <c r="TSY50" s="0"/>
      <c r="TSZ50" s="0"/>
      <c r="TTA50" s="0"/>
      <c r="TTB50" s="0"/>
      <c r="TTC50" s="0"/>
      <c r="TTD50" s="0"/>
      <c r="TTE50" s="0"/>
      <c r="TTF50" s="0"/>
      <c r="TTG50" s="0"/>
      <c r="TTH50" s="0"/>
      <c r="TTI50" s="0"/>
      <c r="TTJ50" s="0"/>
      <c r="TTK50" s="0"/>
      <c r="TTL50" s="0"/>
      <c r="TTM50" s="0"/>
      <c r="TTN50" s="0"/>
      <c r="TTO50" s="0"/>
      <c r="TTP50" s="0"/>
      <c r="TTQ50" s="0"/>
      <c r="TTR50" s="0"/>
      <c r="TTS50" s="0"/>
      <c r="TTT50" s="0"/>
      <c r="TTU50" s="0"/>
      <c r="TTV50" s="0"/>
      <c r="TTW50" s="0"/>
      <c r="TTX50" s="0"/>
      <c r="TTY50" s="0"/>
      <c r="TTZ50" s="0"/>
      <c r="TUA50" s="0"/>
      <c r="TUB50" s="0"/>
      <c r="TUC50" s="0"/>
      <c r="TUD50" s="0"/>
      <c r="TUE50" s="0"/>
      <c r="TUF50" s="0"/>
      <c r="TUG50" s="0"/>
      <c r="TUH50" s="0"/>
      <c r="TUI50" s="0"/>
      <c r="TUJ50" s="0"/>
      <c r="TUK50" s="0"/>
      <c r="TUL50" s="0"/>
      <c r="TUM50" s="0"/>
      <c r="TUN50" s="0"/>
      <c r="TUO50" s="0"/>
      <c r="TUP50" s="0"/>
      <c r="TUQ50" s="0"/>
      <c r="TUR50" s="0"/>
      <c r="TUS50" s="0"/>
      <c r="TUT50" s="0"/>
      <c r="TUU50" s="0"/>
      <c r="TUV50" s="0"/>
      <c r="TUW50" s="0"/>
      <c r="TUX50" s="0"/>
      <c r="TUY50" s="0"/>
      <c r="TUZ50" s="0"/>
      <c r="TVA50" s="0"/>
      <c r="TVB50" s="0"/>
      <c r="TVC50" s="0"/>
      <c r="TVD50" s="0"/>
      <c r="TVE50" s="0"/>
      <c r="TVF50" s="0"/>
      <c r="TVG50" s="0"/>
      <c r="TVH50" s="0"/>
      <c r="TVI50" s="0"/>
      <c r="TVJ50" s="0"/>
      <c r="TVK50" s="0"/>
      <c r="TVL50" s="0"/>
      <c r="TVM50" s="0"/>
      <c r="TVN50" s="0"/>
      <c r="TVO50" s="0"/>
      <c r="TVP50" s="0"/>
      <c r="TVQ50" s="0"/>
      <c r="TVR50" s="0"/>
      <c r="TVS50" s="0"/>
      <c r="TVT50" s="0"/>
      <c r="TVU50" s="0"/>
      <c r="TVV50" s="0"/>
      <c r="TVW50" s="0"/>
      <c r="TVX50" s="0"/>
      <c r="TVY50" s="0"/>
      <c r="TVZ50" s="0"/>
      <c r="TWA50" s="0"/>
      <c r="TWB50" s="0"/>
      <c r="TWC50" s="0"/>
      <c r="TWD50" s="0"/>
      <c r="TWE50" s="0"/>
      <c r="TWF50" s="0"/>
      <c r="TWG50" s="0"/>
      <c r="TWH50" s="0"/>
      <c r="TWI50" s="0"/>
      <c r="TWJ50" s="0"/>
      <c r="TWK50" s="0"/>
      <c r="TWL50" s="0"/>
      <c r="TWM50" s="0"/>
      <c r="TWN50" s="0"/>
      <c r="TWO50" s="0"/>
      <c r="TWP50" s="0"/>
      <c r="TWQ50" s="0"/>
      <c r="TWR50" s="0"/>
      <c r="TWS50" s="0"/>
      <c r="TWT50" s="0"/>
      <c r="TWU50" s="0"/>
      <c r="TWV50" s="0"/>
      <c r="TWW50" s="0"/>
      <c r="TWX50" s="0"/>
      <c r="TWY50" s="0"/>
      <c r="TWZ50" s="0"/>
      <c r="TXA50" s="0"/>
      <c r="TXB50" s="0"/>
      <c r="TXC50" s="0"/>
      <c r="TXD50" s="0"/>
      <c r="TXE50" s="0"/>
      <c r="TXF50" s="0"/>
      <c r="TXG50" s="0"/>
      <c r="TXH50" s="0"/>
      <c r="TXI50" s="0"/>
      <c r="TXJ50" s="0"/>
      <c r="TXK50" s="0"/>
      <c r="TXL50" s="0"/>
      <c r="TXM50" s="0"/>
      <c r="TXN50" s="0"/>
      <c r="TXO50" s="0"/>
      <c r="TXP50" s="0"/>
      <c r="TXQ50" s="0"/>
      <c r="TXR50" s="0"/>
      <c r="TXS50" s="0"/>
      <c r="TXT50" s="0"/>
      <c r="TXU50" s="0"/>
      <c r="TXV50" s="0"/>
      <c r="TXW50" s="0"/>
      <c r="TXX50" s="0"/>
      <c r="TXY50" s="0"/>
      <c r="TXZ50" s="0"/>
      <c r="TYA50" s="0"/>
      <c r="TYB50" s="0"/>
      <c r="TYC50" s="0"/>
      <c r="TYD50" s="0"/>
      <c r="TYE50" s="0"/>
      <c r="TYF50" s="0"/>
      <c r="TYG50" s="0"/>
      <c r="TYH50" s="0"/>
      <c r="TYI50" s="0"/>
      <c r="TYJ50" s="0"/>
      <c r="TYK50" s="0"/>
      <c r="TYL50" s="0"/>
      <c r="TYM50" s="0"/>
      <c r="TYN50" s="0"/>
      <c r="TYO50" s="0"/>
      <c r="TYP50" s="0"/>
      <c r="TYQ50" s="0"/>
      <c r="TYR50" s="0"/>
      <c r="TYS50" s="0"/>
      <c r="TYT50" s="0"/>
      <c r="TYU50" s="0"/>
      <c r="TYV50" s="0"/>
      <c r="TYW50" s="0"/>
      <c r="TYX50" s="0"/>
      <c r="TYY50" s="0"/>
      <c r="TYZ50" s="0"/>
      <c r="TZA50" s="0"/>
      <c r="TZB50" s="0"/>
      <c r="TZC50" s="0"/>
      <c r="TZD50" s="0"/>
      <c r="TZE50" s="0"/>
      <c r="TZF50" s="0"/>
      <c r="TZG50" s="0"/>
      <c r="TZH50" s="0"/>
      <c r="TZI50" s="0"/>
      <c r="TZJ50" s="0"/>
      <c r="TZK50" s="0"/>
      <c r="TZL50" s="0"/>
      <c r="TZM50" s="0"/>
      <c r="TZN50" s="0"/>
      <c r="TZO50" s="0"/>
      <c r="TZP50" s="0"/>
      <c r="TZQ50" s="0"/>
      <c r="TZR50" s="0"/>
      <c r="TZS50" s="0"/>
      <c r="TZT50" s="0"/>
      <c r="TZU50" s="0"/>
      <c r="TZV50" s="0"/>
      <c r="TZW50" s="0"/>
      <c r="TZX50" s="0"/>
      <c r="TZY50" s="0"/>
      <c r="TZZ50" s="0"/>
      <c r="UAA50" s="0"/>
      <c r="UAB50" s="0"/>
      <c r="UAC50" s="0"/>
      <c r="UAD50" s="0"/>
      <c r="UAE50" s="0"/>
      <c r="UAF50" s="0"/>
      <c r="UAG50" s="0"/>
      <c r="UAH50" s="0"/>
      <c r="UAI50" s="0"/>
      <c r="UAJ50" s="0"/>
      <c r="UAK50" s="0"/>
      <c r="UAL50" s="0"/>
      <c r="UAM50" s="0"/>
      <c r="UAN50" s="0"/>
      <c r="UAO50" s="0"/>
      <c r="UAP50" s="0"/>
      <c r="UAQ50" s="0"/>
      <c r="UAR50" s="0"/>
      <c r="UAS50" s="0"/>
      <c r="UAT50" s="0"/>
      <c r="UAU50" s="0"/>
      <c r="UAV50" s="0"/>
      <c r="UAW50" s="0"/>
      <c r="UAX50" s="0"/>
      <c r="UAY50" s="0"/>
      <c r="UAZ50" s="0"/>
      <c r="UBA50" s="0"/>
      <c r="UBB50" s="0"/>
      <c r="UBC50" s="0"/>
      <c r="UBD50" s="0"/>
      <c r="UBE50" s="0"/>
      <c r="UBF50" s="0"/>
      <c r="UBG50" s="0"/>
      <c r="UBH50" s="0"/>
      <c r="UBI50" s="0"/>
      <c r="UBJ50" s="0"/>
      <c r="UBK50" s="0"/>
      <c r="UBL50" s="0"/>
      <c r="UBM50" s="0"/>
      <c r="UBN50" s="0"/>
      <c r="UBO50" s="0"/>
      <c r="UBP50" s="0"/>
      <c r="UBQ50" s="0"/>
      <c r="UBR50" s="0"/>
      <c r="UBS50" s="0"/>
      <c r="UBT50" s="0"/>
      <c r="UBU50" s="0"/>
      <c r="UBV50" s="0"/>
      <c r="UBW50" s="0"/>
      <c r="UBX50" s="0"/>
      <c r="UBY50" s="0"/>
      <c r="UBZ50" s="0"/>
      <c r="UCA50" s="0"/>
      <c r="UCB50" s="0"/>
      <c r="UCC50" s="0"/>
      <c r="UCD50" s="0"/>
      <c r="UCE50" s="0"/>
      <c r="UCF50" s="0"/>
      <c r="UCG50" s="0"/>
      <c r="UCH50" s="0"/>
      <c r="UCI50" s="0"/>
      <c r="UCJ50" s="0"/>
      <c r="UCK50" s="0"/>
      <c r="UCL50" s="0"/>
      <c r="UCM50" s="0"/>
      <c r="UCN50" s="0"/>
      <c r="UCO50" s="0"/>
      <c r="UCP50" s="0"/>
      <c r="UCQ50" s="0"/>
      <c r="UCR50" s="0"/>
      <c r="UCS50" s="0"/>
      <c r="UCT50" s="0"/>
      <c r="UCU50" s="0"/>
      <c r="UCV50" s="0"/>
      <c r="UCW50" s="0"/>
      <c r="UCX50" s="0"/>
      <c r="UCY50" s="0"/>
      <c r="UCZ50" s="0"/>
      <c r="UDA50" s="0"/>
      <c r="UDB50" s="0"/>
      <c r="UDC50" s="0"/>
      <c r="UDD50" s="0"/>
      <c r="UDE50" s="0"/>
      <c r="UDF50" s="0"/>
      <c r="UDG50" s="0"/>
      <c r="UDH50" s="0"/>
      <c r="UDI50" s="0"/>
      <c r="UDJ50" s="0"/>
      <c r="UDK50" s="0"/>
      <c r="UDL50" s="0"/>
      <c r="UDM50" s="0"/>
      <c r="UDN50" s="0"/>
      <c r="UDO50" s="0"/>
      <c r="UDP50" s="0"/>
      <c r="UDQ50" s="0"/>
      <c r="UDR50" s="0"/>
      <c r="UDS50" s="0"/>
      <c r="UDT50" s="0"/>
      <c r="UDU50" s="0"/>
      <c r="UDV50" s="0"/>
      <c r="UDW50" s="0"/>
      <c r="UDX50" s="0"/>
      <c r="UDY50" s="0"/>
      <c r="UDZ50" s="0"/>
      <c r="UEA50" s="0"/>
      <c r="UEB50" s="0"/>
      <c r="UEC50" s="0"/>
      <c r="UED50" s="0"/>
      <c r="UEE50" s="0"/>
      <c r="UEF50" s="0"/>
      <c r="UEG50" s="0"/>
      <c r="UEH50" s="0"/>
      <c r="UEI50" s="0"/>
      <c r="UEJ50" s="0"/>
      <c r="UEK50" s="0"/>
      <c r="UEL50" s="0"/>
      <c r="UEM50" s="0"/>
      <c r="UEN50" s="0"/>
      <c r="UEO50" s="0"/>
      <c r="UEP50" s="0"/>
      <c r="UEQ50" s="0"/>
      <c r="UER50" s="0"/>
      <c r="UES50" s="0"/>
      <c r="UET50" s="0"/>
      <c r="UEU50" s="0"/>
      <c r="UEV50" s="0"/>
      <c r="UEW50" s="0"/>
      <c r="UEX50" s="0"/>
      <c r="UEY50" s="0"/>
      <c r="UEZ50" s="0"/>
      <c r="UFA50" s="0"/>
      <c r="UFB50" s="0"/>
      <c r="UFC50" s="0"/>
      <c r="UFD50" s="0"/>
      <c r="UFE50" s="0"/>
      <c r="UFF50" s="0"/>
      <c r="UFG50" s="0"/>
      <c r="UFH50" s="0"/>
      <c r="UFI50" s="0"/>
      <c r="UFJ50" s="0"/>
      <c r="UFK50" s="0"/>
      <c r="UFL50" s="0"/>
      <c r="UFM50" s="0"/>
      <c r="UFN50" s="0"/>
      <c r="UFO50" s="0"/>
      <c r="UFP50" s="0"/>
      <c r="UFQ50" s="0"/>
      <c r="UFR50" s="0"/>
      <c r="UFS50" s="0"/>
      <c r="UFT50" s="0"/>
      <c r="UFU50" s="0"/>
      <c r="UFV50" s="0"/>
      <c r="UFW50" s="0"/>
      <c r="UFX50" s="0"/>
      <c r="UFY50" s="0"/>
      <c r="UFZ50" s="0"/>
      <c r="UGA50" s="0"/>
      <c r="UGB50" s="0"/>
      <c r="UGC50" s="0"/>
      <c r="UGD50" s="0"/>
      <c r="UGE50" s="0"/>
      <c r="UGF50" s="0"/>
      <c r="UGG50" s="0"/>
      <c r="UGH50" s="0"/>
      <c r="UGI50" s="0"/>
      <c r="UGJ50" s="0"/>
      <c r="UGK50" s="0"/>
      <c r="UGL50" s="0"/>
      <c r="UGM50" s="0"/>
      <c r="UGN50" s="0"/>
      <c r="UGO50" s="0"/>
      <c r="UGP50" s="0"/>
      <c r="UGQ50" s="0"/>
      <c r="UGR50" s="0"/>
      <c r="UGS50" s="0"/>
      <c r="UGT50" s="0"/>
      <c r="UGU50" s="0"/>
      <c r="UGV50" s="0"/>
      <c r="UGW50" s="0"/>
      <c r="UGX50" s="0"/>
      <c r="UGY50" s="0"/>
      <c r="UGZ50" s="0"/>
      <c r="UHA50" s="0"/>
      <c r="UHB50" s="0"/>
      <c r="UHC50" s="0"/>
      <c r="UHD50" s="0"/>
      <c r="UHE50" s="0"/>
      <c r="UHF50" s="0"/>
      <c r="UHG50" s="0"/>
      <c r="UHH50" s="0"/>
      <c r="UHI50" s="0"/>
      <c r="UHJ50" s="0"/>
      <c r="UHK50" s="0"/>
      <c r="UHL50" s="0"/>
      <c r="UHM50" s="0"/>
      <c r="UHN50" s="0"/>
      <c r="UHO50" s="0"/>
      <c r="UHP50" s="0"/>
      <c r="UHQ50" s="0"/>
      <c r="UHR50" s="0"/>
      <c r="UHS50" s="0"/>
      <c r="UHT50" s="0"/>
      <c r="UHU50" s="0"/>
      <c r="UHV50" s="0"/>
      <c r="UHW50" s="0"/>
      <c r="UHX50" s="0"/>
      <c r="UHY50" s="0"/>
      <c r="UHZ50" s="0"/>
      <c r="UIA50" s="0"/>
      <c r="UIB50" s="0"/>
      <c r="UIC50" s="0"/>
      <c r="UID50" s="0"/>
      <c r="UIE50" s="0"/>
      <c r="UIF50" s="0"/>
      <c r="UIG50" s="0"/>
      <c r="UIH50" s="0"/>
      <c r="UII50" s="0"/>
      <c r="UIJ50" s="0"/>
      <c r="UIK50" s="0"/>
      <c r="UIL50" s="0"/>
      <c r="UIM50" s="0"/>
      <c r="UIN50" s="0"/>
      <c r="UIO50" s="0"/>
      <c r="UIP50" s="0"/>
      <c r="UIQ50" s="0"/>
      <c r="UIR50" s="0"/>
      <c r="UIS50" s="0"/>
      <c r="UIT50" s="0"/>
      <c r="UIU50" s="0"/>
      <c r="UIV50" s="0"/>
      <c r="UIW50" s="0"/>
      <c r="UIX50" s="0"/>
      <c r="UIY50" s="0"/>
      <c r="UIZ50" s="0"/>
      <c r="UJA50" s="0"/>
      <c r="UJB50" s="0"/>
      <c r="UJC50" s="0"/>
      <c r="UJD50" s="0"/>
      <c r="UJE50" s="0"/>
      <c r="UJF50" s="0"/>
      <c r="UJG50" s="0"/>
      <c r="UJH50" s="0"/>
      <c r="UJI50" s="0"/>
      <c r="UJJ50" s="0"/>
      <c r="UJK50" s="0"/>
      <c r="UJL50" s="0"/>
      <c r="UJM50" s="0"/>
      <c r="UJN50" s="0"/>
      <c r="UJO50" s="0"/>
      <c r="UJP50" s="0"/>
      <c r="UJQ50" s="0"/>
      <c r="UJR50" s="0"/>
      <c r="UJS50" s="0"/>
      <c r="UJT50" s="0"/>
      <c r="UJU50" s="0"/>
      <c r="UJV50" s="0"/>
      <c r="UJW50" s="0"/>
      <c r="UJX50" s="0"/>
      <c r="UJY50" s="0"/>
      <c r="UJZ50" s="0"/>
      <c r="UKA50" s="0"/>
      <c r="UKB50" s="0"/>
      <c r="UKC50" s="0"/>
      <c r="UKD50" s="0"/>
      <c r="UKE50" s="0"/>
      <c r="UKF50" s="0"/>
      <c r="UKG50" s="0"/>
      <c r="UKH50" s="0"/>
      <c r="UKI50" s="0"/>
      <c r="UKJ50" s="0"/>
      <c r="UKK50" s="0"/>
      <c r="UKL50" s="0"/>
      <c r="UKM50" s="0"/>
      <c r="UKN50" s="0"/>
      <c r="UKO50" s="0"/>
      <c r="UKP50" s="0"/>
      <c r="UKQ50" s="0"/>
      <c r="UKR50" s="0"/>
      <c r="UKS50" s="0"/>
      <c r="UKT50" s="0"/>
      <c r="UKU50" s="0"/>
      <c r="UKV50" s="0"/>
      <c r="UKW50" s="0"/>
      <c r="UKX50" s="0"/>
      <c r="UKY50" s="0"/>
      <c r="UKZ50" s="0"/>
      <c r="ULA50" s="0"/>
      <c r="ULB50" s="0"/>
      <c r="ULC50" s="0"/>
      <c r="ULD50" s="0"/>
      <c r="ULE50" s="0"/>
      <c r="ULF50" s="0"/>
      <c r="ULG50" s="0"/>
      <c r="ULH50" s="0"/>
      <c r="ULI50" s="0"/>
      <c r="ULJ50" s="0"/>
      <c r="ULK50" s="0"/>
      <c r="ULL50" s="0"/>
      <c r="ULM50" s="0"/>
      <c r="ULN50" s="0"/>
      <c r="ULO50" s="0"/>
      <c r="ULP50" s="0"/>
      <c r="ULQ50" s="0"/>
      <c r="ULR50" s="0"/>
      <c r="ULS50" s="0"/>
      <c r="ULT50" s="0"/>
      <c r="ULU50" s="0"/>
      <c r="ULV50" s="0"/>
      <c r="ULW50" s="0"/>
      <c r="ULX50" s="0"/>
      <c r="ULY50" s="0"/>
      <c r="ULZ50" s="0"/>
      <c r="UMA50" s="0"/>
      <c r="UMB50" s="0"/>
      <c r="UMC50" s="0"/>
      <c r="UMD50" s="0"/>
      <c r="UME50" s="0"/>
      <c r="UMF50" s="0"/>
      <c r="UMG50" s="0"/>
      <c r="UMH50" s="0"/>
      <c r="UMI50" s="0"/>
      <c r="UMJ50" s="0"/>
      <c r="UMK50" s="0"/>
      <c r="UML50" s="0"/>
      <c r="UMM50" s="0"/>
      <c r="UMN50" s="0"/>
      <c r="UMO50" s="0"/>
      <c r="UMP50" s="0"/>
      <c r="UMQ50" s="0"/>
      <c r="UMR50" s="0"/>
      <c r="UMS50" s="0"/>
      <c r="UMT50" s="0"/>
      <c r="UMU50" s="0"/>
      <c r="UMV50" s="0"/>
      <c r="UMW50" s="0"/>
      <c r="UMX50" s="0"/>
      <c r="UMY50" s="0"/>
      <c r="UMZ50" s="0"/>
      <c r="UNA50" s="0"/>
      <c r="UNB50" s="0"/>
      <c r="UNC50" s="0"/>
      <c r="UND50" s="0"/>
      <c r="UNE50" s="0"/>
      <c r="UNF50" s="0"/>
      <c r="UNG50" s="0"/>
      <c r="UNH50" s="0"/>
      <c r="UNI50" s="0"/>
      <c r="UNJ50" s="0"/>
      <c r="UNK50" s="0"/>
      <c r="UNL50" s="0"/>
      <c r="UNM50" s="0"/>
      <c r="UNN50" s="0"/>
      <c r="UNO50" s="0"/>
      <c r="UNP50" s="0"/>
      <c r="UNQ50" s="0"/>
      <c r="UNR50" s="0"/>
      <c r="UNS50" s="0"/>
      <c r="UNT50" s="0"/>
      <c r="UNU50" s="0"/>
      <c r="UNV50" s="0"/>
      <c r="UNW50" s="0"/>
      <c r="UNX50" s="0"/>
      <c r="UNY50" s="0"/>
      <c r="UNZ50" s="0"/>
      <c r="UOA50" s="0"/>
      <c r="UOB50" s="0"/>
      <c r="UOC50" s="0"/>
      <c r="UOD50" s="0"/>
      <c r="UOE50" s="0"/>
      <c r="UOF50" s="0"/>
      <c r="UOG50" s="0"/>
      <c r="UOH50" s="0"/>
      <c r="UOI50" s="0"/>
      <c r="UOJ50" s="0"/>
      <c r="UOK50" s="0"/>
      <c r="UOL50" s="0"/>
      <c r="UOM50" s="0"/>
      <c r="UON50" s="0"/>
      <c r="UOO50" s="0"/>
      <c r="UOP50" s="0"/>
      <c r="UOQ50" s="0"/>
      <c r="UOR50" s="0"/>
      <c r="UOS50" s="0"/>
      <c r="UOT50" s="0"/>
      <c r="UOU50" s="0"/>
      <c r="UOV50" s="0"/>
      <c r="UOW50" s="0"/>
      <c r="UOX50" s="0"/>
      <c r="UOY50" s="0"/>
      <c r="UOZ50" s="0"/>
      <c r="UPA50" s="0"/>
      <c r="UPB50" s="0"/>
      <c r="UPC50" s="0"/>
      <c r="UPD50" s="0"/>
      <c r="UPE50" s="0"/>
      <c r="UPF50" s="0"/>
      <c r="UPG50" s="0"/>
      <c r="UPH50" s="0"/>
      <c r="UPI50" s="0"/>
      <c r="UPJ50" s="0"/>
      <c r="UPK50" s="0"/>
      <c r="UPL50" s="0"/>
      <c r="UPM50" s="0"/>
      <c r="UPN50" s="0"/>
      <c r="UPO50" s="0"/>
      <c r="UPP50" s="0"/>
      <c r="UPQ50" s="0"/>
      <c r="UPR50" s="0"/>
      <c r="UPS50" s="0"/>
      <c r="UPT50" s="0"/>
      <c r="UPU50" s="0"/>
      <c r="UPV50" s="0"/>
      <c r="UPW50" s="0"/>
      <c r="UPX50" s="0"/>
      <c r="UPY50" s="0"/>
      <c r="UPZ50" s="0"/>
      <c r="UQA50" s="0"/>
      <c r="UQB50" s="0"/>
      <c r="UQC50" s="0"/>
      <c r="UQD50" s="0"/>
      <c r="UQE50" s="0"/>
      <c r="UQF50" s="0"/>
      <c r="UQG50" s="0"/>
      <c r="UQH50" s="0"/>
      <c r="UQI50" s="0"/>
      <c r="UQJ50" s="0"/>
      <c r="UQK50" s="0"/>
      <c r="UQL50" s="0"/>
      <c r="UQM50" s="0"/>
      <c r="UQN50" s="0"/>
      <c r="UQO50" s="0"/>
      <c r="UQP50" s="0"/>
      <c r="UQQ50" s="0"/>
      <c r="UQR50" s="0"/>
      <c r="UQS50" s="0"/>
      <c r="UQT50" s="0"/>
      <c r="UQU50" s="0"/>
      <c r="UQV50" s="0"/>
      <c r="UQW50" s="0"/>
      <c r="UQX50" s="0"/>
      <c r="UQY50" s="0"/>
      <c r="UQZ50" s="0"/>
      <c r="URA50" s="0"/>
      <c r="URB50" s="0"/>
      <c r="URC50" s="0"/>
      <c r="URD50" s="0"/>
      <c r="URE50" s="0"/>
      <c r="URF50" s="0"/>
      <c r="URG50" s="0"/>
      <c r="URH50" s="0"/>
      <c r="URI50" s="0"/>
      <c r="URJ50" s="0"/>
      <c r="URK50" s="0"/>
      <c r="URL50" s="0"/>
      <c r="URM50" s="0"/>
      <c r="URN50" s="0"/>
      <c r="URO50" s="0"/>
      <c r="URP50" s="0"/>
      <c r="URQ50" s="0"/>
      <c r="URR50" s="0"/>
      <c r="URS50" s="0"/>
      <c r="URT50" s="0"/>
      <c r="URU50" s="0"/>
      <c r="URV50" s="0"/>
      <c r="URW50" s="0"/>
      <c r="URX50" s="0"/>
      <c r="URY50" s="0"/>
      <c r="URZ50" s="0"/>
      <c r="USA50" s="0"/>
      <c r="USB50" s="0"/>
      <c r="USC50" s="0"/>
      <c r="USD50" s="0"/>
      <c r="USE50" s="0"/>
      <c r="USF50" s="0"/>
      <c r="USG50" s="0"/>
      <c r="USH50" s="0"/>
      <c r="USI50" s="0"/>
      <c r="USJ50" s="0"/>
      <c r="USK50" s="0"/>
      <c r="USL50" s="0"/>
      <c r="USM50" s="0"/>
      <c r="USN50" s="0"/>
      <c r="USO50" s="0"/>
      <c r="USP50" s="0"/>
      <c r="USQ50" s="0"/>
      <c r="USR50" s="0"/>
      <c r="USS50" s="0"/>
      <c r="UST50" s="0"/>
      <c r="USU50" s="0"/>
      <c r="USV50" s="0"/>
      <c r="USW50" s="0"/>
      <c r="USX50" s="0"/>
      <c r="USY50" s="0"/>
      <c r="USZ50" s="0"/>
      <c r="UTA50" s="0"/>
      <c r="UTB50" s="0"/>
      <c r="UTC50" s="0"/>
      <c r="UTD50" s="0"/>
      <c r="UTE50" s="0"/>
      <c r="UTF50" s="0"/>
      <c r="UTG50" s="0"/>
      <c r="UTH50" s="0"/>
      <c r="UTI50" s="0"/>
      <c r="UTJ50" s="0"/>
      <c r="UTK50" s="0"/>
      <c r="UTL50" s="0"/>
      <c r="UTM50" s="0"/>
      <c r="UTN50" s="0"/>
      <c r="UTO50" s="0"/>
      <c r="UTP50" s="0"/>
      <c r="UTQ50" s="0"/>
      <c r="UTR50" s="0"/>
      <c r="UTS50" s="0"/>
      <c r="UTT50" s="0"/>
      <c r="UTU50" s="0"/>
      <c r="UTV50" s="0"/>
      <c r="UTW50" s="0"/>
      <c r="UTX50" s="0"/>
      <c r="UTY50" s="0"/>
      <c r="UTZ50" s="0"/>
      <c r="UUA50" s="0"/>
      <c r="UUB50" s="0"/>
      <c r="UUC50" s="0"/>
      <c r="UUD50" s="0"/>
      <c r="UUE50" s="0"/>
      <c r="UUF50" s="0"/>
      <c r="UUG50" s="0"/>
      <c r="UUH50" s="0"/>
      <c r="UUI50" s="0"/>
      <c r="UUJ50" s="0"/>
      <c r="UUK50" s="0"/>
      <c r="UUL50" s="0"/>
      <c r="UUM50" s="0"/>
      <c r="UUN50" s="0"/>
      <c r="UUO50" s="0"/>
      <c r="UUP50" s="0"/>
      <c r="UUQ50" s="0"/>
      <c r="UUR50" s="0"/>
      <c r="UUS50" s="0"/>
      <c r="UUT50" s="0"/>
      <c r="UUU50" s="0"/>
      <c r="UUV50" s="0"/>
      <c r="UUW50" s="0"/>
      <c r="UUX50" s="0"/>
      <c r="UUY50" s="0"/>
      <c r="UUZ50" s="0"/>
      <c r="UVA50" s="0"/>
      <c r="UVB50" s="0"/>
      <c r="UVC50" s="0"/>
      <c r="UVD50" s="0"/>
      <c r="UVE50" s="0"/>
      <c r="UVF50" s="0"/>
      <c r="UVG50" s="0"/>
      <c r="UVH50" s="0"/>
      <c r="UVI50" s="0"/>
      <c r="UVJ50" s="0"/>
      <c r="UVK50" s="0"/>
      <c r="UVL50" s="0"/>
      <c r="UVM50" s="0"/>
      <c r="UVN50" s="0"/>
      <c r="UVO50" s="0"/>
      <c r="UVP50" s="0"/>
      <c r="UVQ50" s="0"/>
      <c r="UVR50" s="0"/>
      <c r="UVS50" s="0"/>
      <c r="UVT50" s="0"/>
      <c r="UVU50" s="0"/>
      <c r="UVV50" s="0"/>
      <c r="UVW50" s="0"/>
      <c r="UVX50" s="0"/>
      <c r="UVY50" s="0"/>
      <c r="UVZ50" s="0"/>
      <c r="UWA50" s="0"/>
      <c r="UWB50" s="0"/>
      <c r="UWC50" s="0"/>
      <c r="UWD50" s="0"/>
      <c r="UWE50" s="0"/>
      <c r="UWF50" s="0"/>
      <c r="UWG50" s="0"/>
      <c r="UWH50" s="0"/>
      <c r="UWI50" s="0"/>
      <c r="UWJ50" s="0"/>
      <c r="UWK50" s="0"/>
      <c r="UWL50" s="0"/>
      <c r="UWM50" s="0"/>
      <c r="UWN50" s="0"/>
      <c r="UWO50" s="0"/>
      <c r="UWP50" s="0"/>
      <c r="UWQ50" s="0"/>
      <c r="UWR50" s="0"/>
      <c r="UWS50" s="0"/>
      <c r="UWT50" s="0"/>
      <c r="UWU50" s="0"/>
      <c r="UWV50" s="0"/>
      <c r="UWW50" s="0"/>
      <c r="UWX50" s="0"/>
      <c r="UWY50" s="0"/>
      <c r="UWZ50" s="0"/>
      <c r="UXA50" s="0"/>
      <c r="UXB50" s="0"/>
      <c r="UXC50" s="0"/>
      <c r="UXD50" s="0"/>
      <c r="UXE50" s="0"/>
      <c r="UXF50" s="0"/>
      <c r="UXG50" s="0"/>
      <c r="UXH50" s="0"/>
      <c r="UXI50" s="0"/>
      <c r="UXJ50" s="0"/>
      <c r="UXK50" s="0"/>
      <c r="UXL50" s="0"/>
      <c r="UXM50" s="0"/>
      <c r="UXN50" s="0"/>
      <c r="UXO50" s="0"/>
      <c r="UXP50" s="0"/>
      <c r="UXQ50" s="0"/>
      <c r="UXR50" s="0"/>
      <c r="UXS50" s="0"/>
      <c r="UXT50" s="0"/>
      <c r="UXU50" s="0"/>
      <c r="UXV50" s="0"/>
      <c r="UXW50" s="0"/>
      <c r="UXX50" s="0"/>
      <c r="UXY50" s="0"/>
      <c r="UXZ50" s="0"/>
      <c r="UYA50" s="0"/>
      <c r="UYB50" s="0"/>
      <c r="UYC50" s="0"/>
      <c r="UYD50" s="0"/>
      <c r="UYE50" s="0"/>
      <c r="UYF50" s="0"/>
      <c r="UYG50" s="0"/>
      <c r="UYH50" s="0"/>
      <c r="UYI50" s="0"/>
      <c r="UYJ50" s="0"/>
      <c r="UYK50" s="0"/>
      <c r="UYL50" s="0"/>
      <c r="UYM50" s="0"/>
      <c r="UYN50" s="0"/>
      <c r="UYO50" s="0"/>
      <c r="UYP50" s="0"/>
      <c r="UYQ50" s="0"/>
      <c r="UYR50" s="0"/>
      <c r="UYS50" s="0"/>
      <c r="UYT50" s="0"/>
      <c r="UYU50" s="0"/>
      <c r="UYV50" s="0"/>
      <c r="UYW50" s="0"/>
      <c r="UYX50" s="0"/>
      <c r="UYY50" s="0"/>
      <c r="UYZ50" s="0"/>
      <c r="UZA50" s="0"/>
      <c r="UZB50" s="0"/>
      <c r="UZC50" s="0"/>
      <c r="UZD50" s="0"/>
      <c r="UZE50" s="0"/>
      <c r="UZF50" s="0"/>
      <c r="UZG50" s="0"/>
      <c r="UZH50" s="0"/>
      <c r="UZI50" s="0"/>
      <c r="UZJ50" s="0"/>
      <c r="UZK50" s="0"/>
      <c r="UZL50" s="0"/>
      <c r="UZM50" s="0"/>
      <c r="UZN50" s="0"/>
      <c r="UZO50" s="0"/>
      <c r="UZP50" s="0"/>
      <c r="UZQ50" s="0"/>
      <c r="UZR50" s="0"/>
      <c r="UZS50" s="0"/>
      <c r="UZT50" s="0"/>
      <c r="UZU50" s="0"/>
      <c r="UZV50" s="0"/>
      <c r="UZW50" s="0"/>
      <c r="UZX50" s="0"/>
      <c r="UZY50" s="0"/>
      <c r="UZZ50" s="0"/>
      <c r="VAA50" s="0"/>
      <c r="VAB50" s="0"/>
      <c r="VAC50" s="0"/>
      <c r="VAD50" s="0"/>
      <c r="VAE50" s="0"/>
      <c r="VAF50" s="0"/>
      <c r="VAG50" s="0"/>
      <c r="VAH50" s="0"/>
      <c r="VAI50" s="0"/>
      <c r="VAJ50" s="0"/>
      <c r="VAK50" s="0"/>
      <c r="VAL50" s="0"/>
      <c r="VAM50" s="0"/>
      <c r="VAN50" s="0"/>
      <c r="VAO50" s="0"/>
      <c r="VAP50" s="0"/>
      <c r="VAQ50" s="0"/>
      <c r="VAR50" s="0"/>
      <c r="VAS50" s="0"/>
      <c r="VAT50" s="0"/>
      <c r="VAU50" s="0"/>
      <c r="VAV50" s="0"/>
      <c r="VAW50" s="0"/>
      <c r="VAX50" s="0"/>
      <c r="VAY50" s="0"/>
      <c r="VAZ50" s="0"/>
      <c r="VBA50" s="0"/>
      <c r="VBB50" s="0"/>
      <c r="VBC50" s="0"/>
      <c r="VBD50" s="0"/>
      <c r="VBE50" s="0"/>
      <c r="VBF50" s="0"/>
      <c r="VBG50" s="0"/>
      <c r="VBH50" s="0"/>
      <c r="VBI50" s="0"/>
      <c r="VBJ50" s="0"/>
      <c r="VBK50" s="0"/>
      <c r="VBL50" s="0"/>
      <c r="VBM50" s="0"/>
      <c r="VBN50" s="0"/>
      <c r="VBO50" s="0"/>
      <c r="VBP50" s="0"/>
      <c r="VBQ50" s="0"/>
      <c r="VBR50" s="0"/>
      <c r="VBS50" s="0"/>
      <c r="VBT50" s="0"/>
      <c r="VBU50" s="0"/>
      <c r="VBV50" s="0"/>
      <c r="VBW50" s="0"/>
      <c r="VBX50" s="0"/>
      <c r="VBY50" s="0"/>
      <c r="VBZ50" s="0"/>
      <c r="VCA50" s="0"/>
      <c r="VCB50" s="0"/>
      <c r="VCC50" s="0"/>
      <c r="VCD50" s="0"/>
      <c r="VCE50" s="0"/>
      <c r="VCF50" s="0"/>
      <c r="VCG50" s="0"/>
      <c r="VCH50" s="0"/>
      <c r="VCI50" s="0"/>
      <c r="VCJ50" s="0"/>
      <c r="VCK50" s="0"/>
      <c r="VCL50" s="0"/>
      <c r="VCM50" s="0"/>
      <c r="VCN50" s="0"/>
      <c r="VCO50" s="0"/>
      <c r="VCP50" s="0"/>
      <c r="VCQ50" s="0"/>
      <c r="VCR50" s="0"/>
      <c r="VCS50" s="0"/>
      <c r="VCT50" s="0"/>
      <c r="VCU50" s="0"/>
      <c r="VCV50" s="0"/>
      <c r="VCW50" s="0"/>
      <c r="VCX50" s="0"/>
      <c r="VCY50" s="0"/>
      <c r="VCZ50" s="0"/>
      <c r="VDA50" s="0"/>
      <c r="VDB50" s="0"/>
      <c r="VDC50" s="0"/>
      <c r="VDD50" s="0"/>
      <c r="VDE50" s="0"/>
      <c r="VDF50" s="0"/>
      <c r="VDG50" s="0"/>
      <c r="VDH50" s="0"/>
      <c r="VDI50" s="0"/>
      <c r="VDJ50" s="0"/>
      <c r="VDK50" s="0"/>
      <c r="VDL50" s="0"/>
      <c r="VDM50" s="0"/>
      <c r="VDN50" s="0"/>
      <c r="VDO50" s="0"/>
      <c r="VDP50" s="0"/>
      <c r="VDQ50" s="0"/>
      <c r="VDR50" s="0"/>
      <c r="VDS50" s="0"/>
      <c r="VDT50" s="0"/>
      <c r="VDU50" s="0"/>
      <c r="VDV50" s="0"/>
      <c r="VDW50" s="0"/>
      <c r="VDX50" s="0"/>
      <c r="VDY50" s="0"/>
      <c r="VDZ50" s="0"/>
      <c r="VEA50" s="0"/>
      <c r="VEB50" s="0"/>
      <c r="VEC50" s="0"/>
      <c r="VED50" s="0"/>
      <c r="VEE50" s="0"/>
      <c r="VEF50" s="0"/>
      <c r="VEG50" s="0"/>
      <c r="VEH50" s="0"/>
      <c r="VEI50" s="0"/>
      <c r="VEJ50" s="0"/>
      <c r="VEK50" s="0"/>
      <c r="VEL50" s="0"/>
      <c r="VEM50" s="0"/>
      <c r="VEN50" s="0"/>
      <c r="VEO50" s="0"/>
      <c r="VEP50" s="0"/>
      <c r="VEQ50" s="0"/>
      <c r="VER50" s="0"/>
      <c r="VES50" s="0"/>
      <c r="VET50" s="0"/>
      <c r="VEU50" s="0"/>
      <c r="VEV50" s="0"/>
      <c r="VEW50" s="0"/>
      <c r="VEX50" s="0"/>
      <c r="VEY50" s="0"/>
      <c r="VEZ50" s="0"/>
      <c r="VFA50" s="0"/>
      <c r="VFB50" s="0"/>
      <c r="VFC50" s="0"/>
      <c r="VFD50" s="0"/>
      <c r="VFE50" s="0"/>
      <c r="VFF50" s="0"/>
      <c r="VFG50" s="0"/>
      <c r="VFH50" s="0"/>
      <c r="VFI50" s="0"/>
      <c r="VFJ50" s="0"/>
      <c r="VFK50" s="0"/>
      <c r="VFL50" s="0"/>
      <c r="VFM50" s="0"/>
      <c r="VFN50" s="0"/>
      <c r="VFO50" s="0"/>
      <c r="VFP50" s="0"/>
      <c r="VFQ50" s="0"/>
      <c r="VFR50" s="0"/>
      <c r="VFS50" s="0"/>
      <c r="VFT50" s="0"/>
      <c r="VFU50" s="0"/>
      <c r="VFV50" s="0"/>
      <c r="VFW50" s="0"/>
      <c r="VFX50" s="0"/>
      <c r="VFY50" s="0"/>
      <c r="VFZ50" s="0"/>
      <c r="VGA50" s="0"/>
      <c r="VGB50" s="0"/>
      <c r="VGC50" s="0"/>
      <c r="VGD50" s="0"/>
      <c r="VGE50" s="0"/>
      <c r="VGF50" s="0"/>
      <c r="VGG50" s="0"/>
      <c r="VGH50" s="0"/>
      <c r="VGI50" s="0"/>
      <c r="VGJ50" s="0"/>
      <c r="VGK50" s="0"/>
      <c r="VGL50" s="0"/>
      <c r="VGM50" s="0"/>
      <c r="VGN50" s="0"/>
      <c r="VGO50" s="0"/>
      <c r="VGP50" s="0"/>
      <c r="VGQ50" s="0"/>
      <c r="VGR50" s="0"/>
      <c r="VGS50" s="0"/>
      <c r="VGT50" s="0"/>
      <c r="VGU50" s="0"/>
      <c r="VGV50" s="0"/>
      <c r="VGW50" s="0"/>
      <c r="VGX50" s="0"/>
      <c r="VGY50" s="0"/>
      <c r="VGZ50" s="0"/>
      <c r="VHA50" s="0"/>
      <c r="VHB50" s="0"/>
      <c r="VHC50" s="0"/>
      <c r="VHD50" s="0"/>
      <c r="VHE50" s="0"/>
      <c r="VHF50" s="0"/>
      <c r="VHG50" s="0"/>
      <c r="VHH50" s="0"/>
      <c r="VHI50" s="0"/>
      <c r="VHJ50" s="0"/>
      <c r="VHK50" s="0"/>
      <c r="VHL50" s="0"/>
      <c r="VHM50" s="0"/>
      <c r="VHN50" s="0"/>
      <c r="VHO50" s="0"/>
      <c r="VHP50" s="0"/>
      <c r="VHQ50" s="0"/>
      <c r="VHR50" s="0"/>
      <c r="VHS50" s="0"/>
      <c r="VHT50" s="0"/>
      <c r="VHU50" s="0"/>
      <c r="VHV50" s="0"/>
      <c r="VHW50" s="0"/>
      <c r="VHX50" s="0"/>
      <c r="VHY50" s="0"/>
      <c r="VHZ50" s="0"/>
      <c r="VIA50" s="0"/>
      <c r="VIB50" s="0"/>
      <c r="VIC50" s="0"/>
      <c r="VID50" s="0"/>
      <c r="VIE50" s="0"/>
      <c r="VIF50" s="0"/>
      <c r="VIG50" s="0"/>
      <c r="VIH50" s="0"/>
      <c r="VII50" s="0"/>
      <c r="VIJ50" s="0"/>
      <c r="VIK50" s="0"/>
      <c r="VIL50" s="0"/>
      <c r="VIM50" s="0"/>
      <c r="VIN50" s="0"/>
      <c r="VIO50" s="0"/>
      <c r="VIP50" s="0"/>
      <c r="VIQ50" s="0"/>
      <c r="VIR50" s="0"/>
      <c r="VIS50" s="0"/>
      <c r="VIT50" s="0"/>
      <c r="VIU50" s="0"/>
      <c r="VIV50" s="0"/>
      <c r="VIW50" s="0"/>
      <c r="VIX50" s="0"/>
      <c r="VIY50" s="0"/>
      <c r="VIZ50" s="0"/>
      <c r="VJA50" s="0"/>
      <c r="VJB50" s="0"/>
      <c r="VJC50" s="0"/>
      <c r="VJD50" s="0"/>
      <c r="VJE50" s="0"/>
      <c r="VJF50" s="0"/>
      <c r="VJG50" s="0"/>
      <c r="VJH50" s="0"/>
      <c r="VJI50" s="0"/>
      <c r="VJJ50" s="0"/>
      <c r="VJK50" s="0"/>
      <c r="VJL50" s="0"/>
      <c r="VJM50" s="0"/>
      <c r="VJN50" s="0"/>
      <c r="VJO50" s="0"/>
      <c r="VJP50" s="0"/>
      <c r="VJQ50" s="0"/>
      <c r="VJR50" s="0"/>
      <c r="VJS50" s="0"/>
      <c r="VJT50" s="0"/>
      <c r="VJU50" s="0"/>
      <c r="VJV50" s="0"/>
      <c r="VJW50" s="0"/>
      <c r="VJX50" s="0"/>
      <c r="VJY50" s="0"/>
      <c r="VJZ50" s="0"/>
      <c r="VKA50" s="0"/>
      <c r="VKB50" s="0"/>
      <c r="VKC50" s="0"/>
      <c r="VKD50" s="0"/>
      <c r="VKE50" s="0"/>
      <c r="VKF50" s="0"/>
      <c r="VKG50" s="0"/>
      <c r="VKH50" s="0"/>
      <c r="VKI50" s="0"/>
      <c r="VKJ50" s="0"/>
      <c r="VKK50" s="0"/>
      <c r="VKL50" s="0"/>
      <c r="VKM50" s="0"/>
      <c r="VKN50" s="0"/>
      <c r="VKO50" s="0"/>
      <c r="VKP50" s="0"/>
      <c r="VKQ50" s="0"/>
      <c r="VKR50" s="0"/>
      <c r="VKS50" s="0"/>
      <c r="VKT50" s="0"/>
      <c r="VKU50" s="0"/>
      <c r="VKV50" s="0"/>
      <c r="VKW50" s="0"/>
      <c r="VKX50" s="0"/>
      <c r="VKY50" s="0"/>
      <c r="VKZ50" s="0"/>
      <c r="VLA50" s="0"/>
      <c r="VLB50" s="0"/>
      <c r="VLC50" s="0"/>
      <c r="VLD50" s="0"/>
      <c r="VLE50" s="0"/>
      <c r="VLF50" s="0"/>
      <c r="VLG50" s="0"/>
      <c r="VLH50" s="0"/>
      <c r="VLI50" s="0"/>
      <c r="VLJ50" s="0"/>
      <c r="VLK50" s="0"/>
      <c r="VLL50" s="0"/>
      <c r="VLM50" s="0"/>
      <c r="VLN50" s="0"/>
      <c r="VLO50" s="0"/>
      <c r="VLP50" s="0"/>
      <c r="VLQ50" s="0"/>
      <c r="VLR50" s="0"/>
      <c r="VLS50" s="0"/>
      <c r="VLT50" s="0"/>
      <c r="VLU50" s="0"/>
      <c r="VLV50" s="0"/>
      <c r="VLW50" s="0"/>
      <c r="VLX50" s="0"/>
      <c r="VLY50" s="0"/>
      <c r="VLZ50" s="0"/>
      <c r="VMA50" s="0"/>
      <c r="VMB50" s="0"/>
      <c r="VMC50" s="0"/>
      <c r="VMD50" s="0"/>
      <c r="VME50" s="0"/>
      <c r="VMF50" s="0"/>
      <c r="VMG50" s="0"/>
      <c r="VMH50" s="0"/>
      <c r="VMI50" s="0"/>
      <c r="VMJ50" s="0"/>
      <c r="VMK50" s="0"/>
      <c r="VML50" s="0"/>
      <c r="VMM50" s="0"/>
      <c r="VMN50" s="0"/>
      <c r="VMO50" s="0"/>
      <c r="VMP50" s="0"/>
      <c r="VMQ50" s="0"/>
      <c r="VMR50" s="0"/>
      <c r="VMS50" s="0"/>
      <c r="VMT50" s="0"/>
      <c r="VMU50" s="0"/>
      <c r="VMV50" s="0"/>
      <c r="VMW50" s="0"/>
      <c r="VMX50" s="0"/>
      <c r="VMY50" s="0"/>
      <c r="VMZ50" s="0"/>
      <c r="VNA50" s="0"/>
      <c r="VNB50" s="0"/>
      <c r="VNC50" s="0"/>
      <c r="VND50" s="0"/>
      <c r="VNE50" s="0"/>
      <c r="VNF50" s="0"/>
      <c r="VNG50" s="0"/>
      <c r="VNH50" s="0"/>
      <c r="VNI50" s="0"/>
      <c r="VNJ50" s="0"/>
      <c r="VNK50" s="0"/>
      <c r="VNL50" s="0"/>
      <c r="VNM50" s="0"/>
      <c r="VNN50" s="0"/>
      <c r="VNO50" s="0"/>
      <c r="VNP50" s="0"/>
      <c r="VNQ50" s="0"/>
      <c r="VNR50" s="0"/>
      <c r="VNS50" s="0"/>
      <c r="VNT50" s="0"/>
      <c r="VNU50" s="0"/>
      <c r="VNV50" s="0"/>
      <c r="VNW50" s="0"/>
      <c r="VNX50" s="0"/>
      <c r="VNY50" s="0"/>
      <c r="VNZ50" s="0"/>
      <c r="VOA50" s="0"/>
      <c r="VOB50" s="0"/>
      <c r="VOC50" s="0"/>
      <c r="VOD50" s="0"/>
      <c r="VOE50" s="0"/>
      <c r="VOF50" s="0"/>
      <c r="VOG50" s="0"/>
      <c r="VOH50" s="0"/>
      <c r="VOI50" s="0"/>
      <c r="VOJ50" s="0"/>
      <c r="VOK50" s="0"/>
      <c r="VOL50" s="0"/>
      <c r="VOM50" s="0"/>
      <c r="VON50" s="0"/>
      <c r="VOO50" s="0"/>
      <c r="VOP50" s="0"/>
      <c r="VOQ50" s="0"/>
      <c r="VOR50" s="0"/>
      <c r="VOS50" s="0"/>
      <c r="VOT50" s="0"/>
      <c r="VOU50" s="0"/>
      <c r="VOV50" s="0"/>
      <c r="VOW50" s="0"/>
      <c r="VOX50" s="0"/>
      <c r="VOY50" s="0"/>
      <c r="VOZ50" s="0"/>
      <c r="VPA50" s="0"/>
      <c r="VPB50" s="0"/>
      <c r="VPC50" s="0"/>
      <c r="VPD50" s="0"/>
      <c r="VPE50" s="0"/>
      <c r="VPF50" s="0"/>
      <c r="VPG50" s="0"/>
      <c r="VPH50" s="0"/>
      <c r="VPI50" s="0"/>
      <c r="VPJ50" s="0"/>
      <c r="VPK50" s="0"/>
      <c r="VPL50" s="0"/>
      <c r="VPM50" s="0"/>
      <c r="VPN50" s="0"/>
      <c r="VPO50" s="0"/>
      <c r="VPP50" s="0"/>
      <c r="VPQ50" s="0"/>
      <c r="VPR50" s="0"/>
      <c r="VPS50" s="0"/>
      <c r="VPT50" s="0"/>
      <c r="VPU50" s="0"/>
      <c r="VPV50" s="0"/>
      <c r="VPW50" s="0"/>
      <c r="VPX50" s="0"/>
      <c r="VPY50" s="0"/>
      <c r="VPZ50" s="0"/>
      <c r="VQA50" s="0"/>
      <c r="VQB50" s="0"/>
      <c r="VQC50" s="0"/>
      <c r="VQD50" s="0"/>
      <c r="VQE50" s="0"/>
      <c r="VQF50" s="0"/>
      <c r="VQG50" s="0"/>
      <c r="VQH50" s="0"/>
      <c r="VQI50" s="0"/>
      <c r="VQJ50" s="0"/>
      <c r="VQK50" s="0"/>
      <c r="VQL50" s="0"/>
      <c r="VQM50" s="0"/>
      <c r="VQN50" s="0"/>
      <c r="VQO50" s="0"/>
      <c r="VQP50" s="0"/>
      <c r="VQQ50" s="0"/>
      <c r="VQR50" s="0"/>
      <c r="VQS50" s="0"/>
      <c r="VQT50" s="0"/>
      <c r="VQU50" s="0"/>
      <c r="VQV50" s="0"/>
      <c r="VQW50" s="0"/>
      <c r="VQX50" s="0"/>
      <c r="VQY50" s="0"/>
      <c r="VQZ50" s="0"/>
      <c r="VRA50" s="0"/>
      <c r="VRB50" s="0"/>
      <c r="VRC50" s="0"/>
      <c r="VRD50" s="0"/>
      <c r="VRE50" s="0"/>
      <c r="VRF50" s="0"/>
      <c r="VRG50" s="0"/>
      <c r="VRH50" s="0"/>
      <c r="VRI50" s="0"/>
      <c r="VRJ50" s="0"/>
      <c r="VRK50" s="0"/>
      <c r="VRL50" s="0"/>
      <c r="VRM50" s="0"/>
      <c r="VRN50" s="0"/>
      <c r="VRO50" s="0"/>
      <c r="VRP50" s="0"/>
      <c r="VRQ50" s="0"/>
      <c r="VRR50" s="0"/>
      <c r="VRS50" s="0"/>
      <c r="VRT50" s="0"/>
      <c r="VRU50" s="0"/>
      <c r="VRV50" s="0"/>
      <c r="VRW50" s="0"/>
      <c r="VRX50" s="0"/>
      <c r="VRY50" s="0"/>
      <c r="VRZ50" s="0"/>
      <c r="VSA50" s="0"/>
      <c r="VSB50" s="0"/>
      <c r="VSC50" s="0"/>
      <c r="VSD50" s="0"/>
      <c r="VSE50" s="0"/>
      <c r="VSF50" s="0"/>
      <c r="VSG50" s="0"/>
      <c r="VSH50" s="0"/>
      <c r="VSI50" s="0"/>
      <c r="VSJ50" s="0"/>
      <c r="VSK50" s="0"/>
      <c r="VSL50" s="0"/>
      <c r="VSM50" s="0"/>
      <c r="VSN50" s="0"/>
      <c r="VSO50" s="0"/>
      <c r="VSP50" s="0"/>
      <c r="VSQ50" s="0"/>
      <c r="VSR50" s="0"/>
      <c r="VSS50" s="0"/>
      <c r="VST50" s="0"/>
      <c r="VSU50" s="0"/>
      <c r="VSV50" s="0"/>
      <c r="VSW50" s="0"/>
      <c r="VSX50" s="0"/>
      <c r="VSY50" s="0"/>
      <c r="VSZ50" s="0"/>
      <c r="VTA50" s="0"/>
      <c r="VTB50" s="0"/>
      <c r="VTC50" s="0"/>
      <c r="VTD50" s="0"/>
      <c r="VTE50" s="0"/>
      <c r="VTF50" s="0"/>
      <c r="VTG50" s="0"/>
      <c r="VTH50" s="0"/>
      <c r="VTI50" s="0"/>
      <c r="VTJ50" s="0"/>
      <c r="VTK50" s="0"/>
      <c r="VTL50" s="0"/>
      <c r="VTM50" s="0"/>
      <c r="VTN50" s="0"/>
      <c r="VTO50" s="0"/>
      <c r="VTP50" s="0"/>
      <c r="VTQ50" s="0"/>
      <c r="VTR50" s="0"/>
      <c r="VTS50" s="0"/>
      <c r="VTT50" s="0"/>
      <c r="VTU50" s="0"/>
      <c r="VTV50" s="0"/>
      <c r="VTW50" s="0"/>
      <c r="VTX50" s="0"/>
      <c r="VTY50" s="0"/>
      <c r="VTZ50" s="0"/>
      <c r="VUA50" s="0"/>
      <c r="VUB50" s="0"/>
      <c r="VUC50" s="0"/>
      <c r="VUD50" s="0"/>
      <c r="VUE50" s="0"/>
      <c r="VUF50" s="0"/>
      <c r="VUG50" s="0"/>
      <c r="VUH50" s="0"/>
      <c r="VUI50" s="0"/>
      <c r="VUJ50" s="0"/>
      <c r="VUK50" s="0"/>
      <c r="VUL50" s="0"/>
      <c r="VUM50" s="0"/>
      <c r="VUN50" s="0"/>
      <c r="VUO50" s="0"/>
      <c r="VUP50" s="0"/>
      <c r="VUQ50" s="0"/>
      <c r="VUR50" s="0"/>
      <c r="VUS50" s="0"/>
      <c r="VUT50" s="0"/>
      <c r="VUU50" s="0"/>
      <c r="VUV50" s="0"/>
      <c r="VUW50" s="0"/>
      <c r="VUX50" s="0"/>
      <c r="VUY50" s="0"/>
      <c r="VUZ50" s="0"/>
      <c r="VVA50" s="0"/>
      <c r="VVB50" s="0"/>
      <c r="VVC50" s="0"/>
      <c r="VVD50" s="0"/>
      <c r="VVE50" s="0"/>
      <c r="VVF50" s="0"/>
      <c r="VVG50" s="0"/>
      <c r="VVH50" s="0"/>
      <c r="VVI50" s="0"/>
      <c r="VVJ50" s="0"/>
      <c r="VVK50" s="0"/>
      <c r="VVL50" s="0"/>
      <c r="VVM50" s="0"/>
      <c r="VVN50" s="0"/>
      <c r="VVO50" s="0"/>
      <c r="VVP50" s="0"/>
      <c r="VVQ50" s="0"/>
      <c r="VVR50" s="0"/>
      <c r="VVS50" s="0"/>
      <c r="VVT50" s="0"/>
      <c r="VVU50" s="0"/>
      <c r="VVV50" s="0"/>
      <c r="VVW50" s="0"/>
      <c r="VVX50" s="0"/>
      <c r="VVY50" s="0"/>
      <c r="VVZ50" s="0"/>
      <c r="VWA50" s="0"/>
      <c r="VWB50" s="0"/>
      <c r="VWC50" s="0"/>
      <c r="VWD50" s="0"/>
      <c r="VWE50" s="0"/>
      <c r="VWF50" s="0"/>
      <c r="VWG50" s="0"/>
      <c r="VWH50" s="0"/>
      <c r="VWI50" s="0"/>
      <c r="VWJ50" s="0"/>
      <c r="VWK50" s="0"/>
      <c r="VWL50" s="0"/>
      <c r="VWM50" s="0"/>
      <c r="VWN50" s="0"/>
      <c r="VWO50" s="0"/>
      <c r="VWP50" s="0"/>
      <c r="VWQ50" s="0"/>
      <c r="VWR50" s="0"/>
      <c r="VWS50" s="0"/>
      <c r="VWT50" s="0"/>
      <c r="VWU50" s="0"/>
      <c r="VWV50" s="0"/>
      <c r="VWW50" s="0"/>
      <c r="VWX50" s="0"/>
      <c r="VWY50" s="0"/>
      <c r="VWZ50" s="0"/>
      <c r="VXA50" s="0"/>
      <c r="VXB50" s="0"/>
      <c r="VXC50" s="0"/>
      <c r="VXD50" s="0"/>
      <c r="VXE50" s="0"/>
      <c r="VXF50" s="0"/>
      <c r="VXG50" s="0"/>
      <c r="VXH50" s="0"/>
      <c r="VXI50" s="0"/>
      <c r="VXJ50" s="0"/>
      <c r="VXK50" s="0"/>
      <c r="VXL50" s="0"/>
      <c r="VXM50" s="0"/>
      <c r="VXN50" s="0"/>
      <c r="VXO50" s="0"/>
      <c r="VXP50" s="0"/>
      <c r="VXQ50" s="0"/>
      <c r="VXR50" s="0"/>
      <c r="VXS50" s="0"/>
      <c r="VXT50" s="0"/>
      <c r="VXU50" s="0"/>
      <c r="VXV50" s="0"/>
      <c r="VXW50" s="0"/>
      <c r="VXX50" s="0"/>
      <c r="VXY50" s="0"/>
      <c r="VXZ50" s="0"/>
      <c r="VYA50" s="0"/>
      <c r="VYB50" s="0"/>
      <c r="VYC50" s="0"/>
      <c r="VYD50" s="0"/>
      <c r="VYE50" s="0"/>
      <c r="VYF50" s="0"/>
      <c r="VYG50" s="0"/>
      <c r="VYH50" s="0"/>
      <c r="VYI50" s="0"/>
      <c r="VYJ50" s="0"/>
      <c r="VYK50" s="0"/>
      <c r="VYL50" s="0"/>
      <c r="VYM50" s="0"/>
      <c r="VYN50" s="0"/>
      <c r="VYO50" s="0"/>
      <c r="VYP50" s="0"/>
      <c r="VYQ50" s="0"/>
      <c r="VYR50" s="0"/>
      <c r="VYS50" s="0"/>
      <c r="VYT50" s="0"/>
      <c r="VYU50" s="0"/>
      <c r="VYV50" s="0"/>
      <c r="VYW50" s="0"/>
      <c r="VYX50" s="0"/>
      <c r="VYY50" s="0"/>
      <c r="VYZ50" s="0"/>
      <c r="VZA50" s="0"/>
      <c r="VZB50" s="0"/>
      <c r="VZC50" s="0"/>
      <c r="VZD50" s="0"/>
      <c r="VZE50" s="0"/>
      <c r="VZF50" s="0"/>
      <c r="VZG50" s="0"/>
      <c r="VZH50" s="0"/>
      <c r="VZI50" s="0"/>
      <c r="VZJ50" s="0"/>
      <c r="VZK50" s="0"/>
      <c r="VZL50" s="0"/>
      <c r="VZM50" s="0"/>
      <c r="VZN50" s="0"/>
      <c r="VZO50" s="0"/>
      <c r="VZP50" s="0"/>
      <c r="VZQ50" s="0"/>
      <c r="VZR50" s="0"/>
      <c r="VZS50" s="0"/>
      <c r="VZT50" s="0"/>
      <c r="VZU50" s="0"/>
      <c r="VZV50" s="0"/>
      <c r="VZW50" s="0"/>
      <c r="VZX50" s="0"/>
      <c r="VZY50" s="0"/>
      <c r="VZZ50" s="0"/>
      <c r="WAA50" s="0"/>
      <c r="WAB50" s="0"/>
      <c r="WAC50" s="0"/>
      <c r="WAD50" s="0"/>
      <c r="WAE50" s="0"/>
      <c r="WAF50" s="0"/>
      <c r="WAG50" s="0"/>
      <c r="WAH50" s="0"/>
      <c r="WAI50" s="0"/>
      <c r="WAJ50" s="0"/>
      <c r="WAK50" s="0"/>
      <c r="WAL50" s="0"/>
      <c r="WAM50" s="0"/>
      <c r="WAN50" s="0"/>
      <c r="WAO50" s="0"/>
      <c r="WAP50" s="0"/>
      <c r="WAQ50" s="0"/>
      <c r="WAR50" s="0"/>
      <c r="WAS50" s="0"/>
      <c r="WAT50" s="0"/>
      <c r="WAU50" s="0"/>
      <c r="WAV50" s="0"/>
      <c r="WAW50" s="0"/>
      <c r="WAX50" s="0"/>
      <c r="WAY50" s="0"/>
      <c r="WAZ50" s="0"/>
      <c r="WBA50" s="0"/>
      <c r="WBB50" s="0"/>
      <c r="WBC50" s="0"/>
      <c r="WBD50" s="0"/>
      <c r="WBE50" s="0"/>
      <c r="WBF50" s="0"/>
      <c r="WBG50" s="0"/>
      <c r="WBH50" s="0"/>
      <c r="WBI50" s="0"/>
      <c r="WBJ50" s="0"/>
      <c r="WBK50" s="0"/>
      <c r="WBL50" s="0"/>
      <c r="WBM50" s="0"/>
      <c r="WBN50" s="0"/>
      <c r="WBO50" s="0"/>
      <c r="WBP50" s="0"/>
      <c r="WBQ50" s="0"/>
      <c r="WBR50" s="0"/>
      <c r="WBS50" s="0"/>
      <c r="WBT50" s="0"/>
      <c r="WBU50" s="0"/>
      <c r="WBV50" s="0"/>
      <c r="WBW50" s="0"/>
      <c r="WBX50" s="0"/>
      <c r="WBY50" s="0"/>
      <c r="WBZ50" s="0"/>
      <c r="WCA50" s="0"/>
      <c r="WCB50" s="0"/>
      <c r="WCC50" s="0"/>
      <c r="WCD50" s="0"/>
      <c r="WCE50" s="0"/>
      <c r="WCF50" s="0"/>
      <c r="WCG50" s="0"/>
      <c r="WCH50" s="0"/>
      <c r="WCI50" s="0"/>
      <c r="WCJ50" s="0"/>
      <c r="WCK50" s="0"/>
      <c r="WCL50" s="0"/>
      <c r="WCM50" s="0"/>
      <c r="WCN50" s="0"/>
      <c r="WCO50" s="0"/>
      <c r="WCP50" s="0"/>
      <c r="WCQ50" s="0"/>
      <c r="WCR50" s="0"/>
      <c r="WCS50" s="0"/>
      <c r="WCT50" s="0"/>
      <c r="WCU50" s="0"/>
      <c r="WCV50" s="0"/>
      <c r="WCW50" s="0"/>
      <c r="WCX50" s="0"/>
      <c r="WCY50" s="0"/>
      <c r="WCZ50" s="0"/>
      <c r="WDA50" s="0"/>
      <c r="WDB50" s="0"/>
      <c r="WDC50" s="0"/>
      <c r="WDD50" s="0"/>
      <c r="WDE50" s="0"/>
      <c r="WDF50" s="0"/>
      <c r="WDG50" s="0"/>
      <c r="WDH50" s="0"/>
      <c r="WDI50" s="0"/>
      <c r="WDJ50" s="0"/>
      <c r="WDK50" s="0"/>
      <c r="WDL50" s="0"/>
      <c r="WDM50" s="0"/>
      <c r="WDN50" s="0"/>
      <c r="WDO50" s="0"/>
      <c r="WDP50" s="0"/>
      <c r="WDQ50" s="0"/>
      <c r="WDR50" s="0"/>
      <c r="WDS50" s="0"/>
      <c r="WDT50" s="0"/>
      <c r="WDU50" s="0"/>
      <c r="WDV50" s="0"/>
      <c r="WDW50" s="0"/>
      <c r="WDX50" s="0"/>
      <c r="WDY50" s="0"/>
      <c r="WDZ50" s="0"/>
      <c r="WEA50" s="0"/>
      <c r="WEB50" s="0"/>
      <c r="WEC50" s="0"/>
      <c r="WED50" s="0"/>
      <c r="WEE50" s="0"/>
      <c r="WEF50" s="0"/>
      <c r="WEG50" s="0"/>
      <c r="WEH50" s="0"/>
      <c r="WEI50" s="0"/>
      <c r="WEJ50" s="0"/>
      <c r="WEK50" s="0"/>
      <c r="WEL50" s="0"/>
      <c r="WEM50" s="0"/>
      <c r="WEN50" s="0"/>
      <c r="WEO50" s="0"/>
      <c r="WEP50" s="0"/>
      <c r="WEQ50" s="0"/>
      <c r="WER50" s="0"/>
      <c r="WES50" s="0"/>
      <c r="WET50" s="0"/>
      <c r="WEU50" s="0"/>
      <c r="WEV50" s="0"/>
      <c r="WEW50" s="0"/>
      <c r="WEX50" s="0"/>
      <c r="WEY50" s="0"/>
      <c r="WEZ50" s="0"/>
      <c r="WFA50" s="0"/>
      <c r="WFB50" s="0"/>
      <c r="WFC50" s="0"/>
      <c r="WFD50" s="0"/>
      <c r="WFE50" s="0"/>
      <c r="WFF50" s="0"/>
      <c r="WFG50" s="0"/>
      <c r="WFH50" s="0"/>
      <c r="WFI50" s="0"/>
      <c r="WFJ50" s="0"/>
      <c r="WFK50" s="0"/>
      <c r="WFL50" s="0"/>
      <c r="WFM50" s="0"/>
      <c r="WFN50" s="0"/>
      <c r="WFO50" s="0"/>
      <c r="WFP50" s="0"/>
      <c r="WFQ50" s="0"/>
      <c r="WFR50" s="0"/>
      <c r="WFS50" s="0"/>
      <c r="WFT50" s="0"/>
      <c r="WFU50" s="0"/>
      <c r="WFV50" s="0"/>
      <c r="WFW50" s="0"/>
      <c r="WFX50" s="0"/>
      <c r="WFY50" s="0"/>
      <c r="WFZ50" s="0"/>
      <c r="WGA50" s="0"/>
      <c r="WGB50" s="0"/>
      <c r="WGC50" s="0"/>
      <c r="WGD50" s="0"/>
      <c r="WGE50" s="0"/>
      <c r="WGF50" s="0"/>
      <c r="WGG50" s="0"/>
      <c r="WGH50" s="0"/>
      <c r="WGI50" s="0"/>
      <c r="WGJ50" s="0"/>
      <c r="WGK50" s="0"/>
      <c r="WGL50" s="0"/>
      <c r="WGM50" s="0"/>
      <c r="WGN50" s="0"/>
      <c r="WGO50" s="0"/>
      <c r="WGP50" s="0"/>
      <c r="WGQ50" s="0"/>
      <c r="WGR50" s="0"/>
      <c r="WGS50" s="0"/>
      <c r="WGT50" s="0"/>
      <c r="WGU50" s="0"/>
      <c r="WGV50" s="0"/>
      <c r="WGW50" s="0"/>
      <c r="WGX50" s="0"/>
      <c r="WGY50" s="0"/>
      <c r="WGZ50" s="0"/>
      <c r="WHA50" s="0"/>
      <c r="WHB50" s="0"/>
      <c r="WHC50" s="0"/>
      <c r="WHD50" s="0"/>
      <c r="WHE50" s="0"/>
      <c r="WHF50" s="0"/>
      <c r="WHG50" s="0"/>
      <c r="WHH50" s="0"/>
      <c r="WHI50" s="0"/>
      <c r="WHJ50" s="0"/>
      <c r="WHK50" s="0"/>
      <c r="WHL50" s="0"/>
      <c r="WHM50" s="0"/>
      <c r="WHN50" s="0"/>
      <c r="WHO50" s="0"/>
      <c r="WHP50" s="0"/>
      <c r="WHQ50" s="0"/>
      <c r="WHR50" s="0"/>
      <c r="WHS50" s="0"/>
      <c r="WHT50" s="0"/>
      <c r="WHU50" s="0"/>
      <c r="WHV50" s="0"/>
      <c r="WHW50" s="0"/>
      <c r="WHX50" s="0"/>
      <c r="WHY50" s="0"/>
      <c r="WHZ50" s="0"/>
      <c r="WIA50" s="0"/>
      <c r="WIB50" s="0"/>
      <c r="WIC50" s="0"/>
      <c r="WID50" s="0"/>
      <c r="WIE50" s="0"/>
      <c r="WIF50" s="0"/>
      <c r="WIG50" s="0"/>
      <c r="WIH50" s="0"/>
      <c r="WII50" s="0"/>
      <c r="WIJ50" s="0"/>
      <c r="WIK50" s="0"/>
      <c r="WIL50" s="0"/>
      <c r="WIM50" s="0"/>
      <c r="WIN50" s="0"/>
      <c r="WIO50" s="0"/>
      <c r="WIP50" s="0"/>
      <c r="WIQ50" s="0"/>
      <c r="WIR50" s="0"/>
      <c r="WIS50" s="0"/>
      <c r="WIT50" s="0"/>
      <c r="WIU50" s="0"/>
      <c r="WIV50" s="0"/>
      <c r="WIW50" s="0"/>
      <c r="WIX50" s="0"/>
      <c r="WIY50" s="0"/>
      <c r="WIZ50" s="0"/>
      <c r="WJA50" s="0"/>
      <c r="WJB50" s="0"/>
      <c r="WJC50" s="0"/>
      <c r="WJD50" s="0"/>
      <c r="WJE50" s="0"/>
      <c r="WJF50" s="0"/>
      <c r="WJG50" s="0"/>
      <c r="WJH50" s="0"/>
      <c r="WJI50" s="0"/>
      <c r="WJJ50" s="0"/>
      <c r="WJK50" s="0"/>
      <c r="WJL50" s="0"/>
      <c r="WJM50" s="0"/>
      <c r="WJN50" s="0"/>
      <c r="WJO50" s="0"/>
      <c r="WJP50" s="0"/>
      <c r="WJQ50" s="0"/>
      <c r="WJR50" s="0"/>
      <c r="WJS50" s="0"/>
      <c r="WJT50" s="0"/>
      <c r="WJU50" s="0"/>
      <c r="WJV50" s="0"/>
      <c r="WJW50" s="0"/>
      <c r="WJX50" s="0"/>
      <c r="WJY50" s="0"/>
      <c r="WJZ50" s="0"/>
      <c r="WKA50" s="0"/>
      <c r="WKB50" s="0"/>
      <c r="WKC50" s="0"/>
      <c r="WKD50" s="0"/>
      <c r="WKE50" s="0"/>
      <c r="WKF50" s="0"/>
      <c r="WKG50" s="0"/>
      <c r="WKH50" s="0"/>
      <c r="WKI50" s="0"/>
      <c r="WKJ50" s="0"/>
      <c r="WKK50" s="0"/>
      <c r="WKL50" s="0"/>
      <c r="WKM50" s="0"/>
      <c r="WKN50" s="0"/>
      <c r="WKO50" s="0"/>
      <c r="WKP50" s="0"/>
      <c r="WKQ50" s="0"/>
      <c r="WKR50" s="0"/>
      <c r="WKS50" s="0"/>
      <c r="WKT50" s="0"/>
      <c r="WKU50" s="0"/>
      <c r="WKV50" s="0"/>
      <c r="WKW50" s="0"/>
      <c r="WKX50" s="0"/>
      <c r="WKY50" s="0"/>
      <c r="WKZ50" s="0"/>
      <c r="WLA50" s="0"/>
      <c r="WLB50" s="0"/>
      <c r="WLC50" s="0"/>
      <c r="WLD50" s="0"/>
      <c r="WLE50" s="0"/>
      <c r="WLF50" s="0"/>
      <c r="WLG50" s="0"/>
      <c r="WLH50" s="0"/>
      <c r="WLI50" s="0"/>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customFormat="false" ht="15" hidden="false" customHeight="false" outlineLevel="0" collapsed="false">
      <c r="A51" s="423" t="s">
        <v>628</v>
      </c>
      <c r="B51" s="425" t="str">
        <f aca="false">IF(B3&lt;&gt;"",IF(OR(AND(B3="卧式回流罐",B47="下一工序",B48&gt;15,B49&gt;5),AND(B3="卧式回流罐",B47="储罐",B48&gt;3,B49&gt;5),AND(B3="卧式回流罐",B47="其他装置进料",B48&gt;B50),AND(B3&lt;&gt;"卧式回流罐",B48&gt;B50)),"是","否"),"")</f>
        <v>是</v>
      </c>
      <c r="C51" s="425" t="str">
        <f aca="false">IF(C3&lt;&gt;"",IF(OR(AND(C3="卧式回流罐",C47="下一工序",C48&gt;15,C49&gt;5),AND(C3="卧式回流罐",C47="储罐",C48&gt;3,C49&gt;5),AND(C3="卧式回流罐",C47="其他装置进料",C48&gt;C50),AND(C3&lt;&gt;"卧式回流罐",C48&gt;C50)),"是","否"),"")</f>
        <v>是</v>
      </c>
      <c r="D51" s="425" t="str">
        <f aca="false">IF(D3&lt;&gt;"",IF(OR(AND(D3="卧式回流罐",D47="下一工序",D48&gt;15,D49&gt;5),AND(D3="卧式回流罐",D47="储罐",D48&gt;3,D49&gt;5),AND(D3="卧式回流罐",D47="其他装置进料",D48&gt;D50),AND(D3&lt;&gt;"卧式回流罐",D48&gt;D50)),"是","否"),"")</f>
        <v>是</v>
      </c>
      <c r="E51" s="425" t="str">
        <f aca="false">IF(E3&lt;&gt;"",IF(OR(AND(E3="卧式回流罐",E47="下一工序",E48&gt;15,E49&gt;5),AND(E3="卧式回流罐",E47="储罐",E48&gt;3,E49&gt;5),AND(E3="卧式回流罐",E47="其他装置进料",E48&gt;E50),AND(E3&lt;&gt;"卧式回流罐",E48&gt;E50)),"是","否"),"")</f>
        <v>否</v>
      </c>
      <c r="F51" s="425" t="str">
        <f aca="false">IF(F3&lt;&gt;"",IF(OR(AND(F3="卧式回流罐",F47="下一工序",F48&gt;15,F49&gt;5),AND(F3="卧式回流罐",F47="储罐",F48&gt;3,F49&gt;5),AND(F3="卧式回流罐",F47="其他装置进料",F48&gt;F50),AND(F3&lt;&gt;"卧式回流罐",F48&gt;F50)),"是","否"),"")</f>
        <v>是</v>
      </c>
      <c r="G51" s="425" t="str">
        <f aca="false">IF(G3&lt;&gt;"",IF(OR(AND(G3="卧式回流罐",G47="下一工序",G48&gt;15,G49&gt;5),AND(G3="卧式回流罐",G47="储罐",G48&gt;3,G49&gt;5),AND(G3="卧式回流罐",G47="其他装置进料",G48&gt;G50),AND(G3&lt;&gt;"卧式回流罐",G48&gt;G50)),"是","否"),"")</f>
        <v>是</v>
      </c>
      <c r="H51" s="425" t="str">
        <f aca="false">IF(H3&lt;&gt;"",IF(OR(AND(H3="卧式回流罐",H47="下一工序",H48&gt;15,H49&gt;5),AND(H3="卧式回流罐",H47="储罐",H48&gt;3,H49&gt;5),AND(H3="卧式回流罐",H47="其他装置进料",H48&gt;H50),AND(H3&lt;&gt;"卧式回流罐",H48&gt;H50)),"是","否"),"")</f>
        <v>是</v>
      </c>
      <c r="I51" s="425" t="str">
        <f aca="false">IF(I3&lt;&gt;"",IF(OR(AND(I3="卧式回流罐",I47="下一工序",I48&gt;15,I49&gt;5),AND(I3="卧式回流罐",I47="储罐",I48&gt;3,I49&gt;5),AND(I3="卧式回流罐",I47="其他装置进料",I48&gt;I50),AND(I3&lt;&gt;"卧式回流罐",I48&gt;I50)),"是","否"),"")</f>
        <v>否</v>
      </c>
      <c r="J51" s="425" t="str">
        <f aca="false">IF(J3&lt;&gt;"",IF(OR(AND(J3="卧式回流罐",J47="下一工序",J48&gt;15,J49&gt;5),AND(J3="卧式回流罐",J47="储罐",J48&gt;3,J49&gt;5),AND(J3="卧式回流罐",J47="其他装置进料",J48&gt;J50),AND(J3&lt;&gt;"卧式回流罐",J48&gt;J50)),"是","否"),"")</f>
        <v>是</v>
      </c>
      <c r="K51" s="425" t="str">
        <f aca="false">IF(K3&lt;&gt;"",IF(OR(AND(K3="卧式回流罐",K47="下一工序",K48&gt;15,K49&gt;5),AND(K3="卧式回流罐",K47="储罐",K48&gt;3,K49&gt;5),AND(K3="卧式回流罐",K47="其他装置进料",K48&gt;K50),AND(K3&lt;&gt;"卧式回流罐",K48&gt;K50)),"是","否"),"")</f>
        <v>是</v>
      </c>
      <c r="L51" s="425" t="str">
        <f aca="false">IF(L3&lt;&gt;"",IF(OR(AND(L3="卧式回流罐",L47="下一工序",L48&gt;15,L49&gt;5),AND(L3="卧式回流罐",L47="储罐",L48&gt;3,L49&gt;5),AND(L3="卧式回流罐",L47="其他装置进料",L48&gt;L50),AND(L3&lt;&gt;"卧式回流罐",L48&gt;L50)),"是","否"),"")</f>
        <v>是</v>
      </c>
      <c r="M51" s="425" t="str">
        <f aca="false">IF(M3&lt;&gt;"",IF(OR(AND(M3="卧式回流罐",M47="下一工序",M48&gt;15,M49&gt;5),AND(M3="卧式回流罐",M47="储罐",M48&gt;3,M49&gt;5),AND(M3="卧式回流罐",M47="其他装置进料",M48&gt;M50),AND(M3&lt;&gt;"卧式回流罐",M48&gt;M50)),"是","否"),"")</f>
        <v>否</v>
      </c>
      <c r="N51" s="425" t="str">
        <f aca="false">IF(N3&lt;&gt;"",IF(OR(AND(N3="卧式回流罐",N47="下一工序",N48&gt;15,N49&gt;5),AND(N3="卧式回流罐",N47="储罐",N48&gt;3,N49&gt;5),AND(N3="卧式回流罐",N47="其他装置进料",N48&gt;N50),AND(N3&lt;&gt;"卧式回流罐",N48&gt;N50)),"是","否"),"")</f>
        <v>是</v>
      </c>
      <c r="O51" s="425" t="str">
        <f aca="false">IF(O3&lt;&gt;"",IF(OR(AND(O3="卧式回流罐",O47="下一工序",O48&gt;15,O49&gt;5),AND(O3="卧式回流罐",O47="储罐",O48&gt;3,O49&gt;5),AND(O3="卧式回流罐",O47="其他装置进料",O48&gt;O50),AND(O3&lt;&gt;"卧式回流罐",O48&gt;O50)),"是","否"),"")</f>
        <v>是</v>
      </c>
      <c r="P51" s="425" t="str">
        <f aca="false">IF(P3&lt;&gt;"",IF(OR(AND(P3="卧式回流罐",P47="下一工序",P48&gt;15,P49&gt;5),AND(P3="卧式回流罐",P47="储罐",P48&gt;3,P49&gt;5),AND(P3="卧式回流罐",P47="其他装置进料",P48&gt;P50),AND(P3&lt;&gt;"卧式回流罐",P48&gt;P50)),"是","否"),"")</f>
        <v>否</v>
      </c>
      <c r="Q51" s="425" t="str">
        <f aca="false">IF(Q3&lt;&gt;"",IF(OR(AND(Q3="卧式回流罐",Q47="下一工序",Q48&gt;15,Q49&gt;5),AND(Q3="卧式回流罐",Q47="储罐",Q48&gt;3,Q49&gt;5),AND(Q3="卧式回流罐",Q47="其他装置进料",Q48&gt;Q50),AND(Q3&lt;&gt;"卧式回流罐",Q48&gt;Q50)),"是","否"),"")</f>
        <v>是</v>
      </c>
      <c r="R51" s="425" t="str">
        <f aca="false">IF(R3&lt;&gt;"",IF(OR(AND(R3="卧式回流罐",R47="下一工序",R48&gt;15,R49&gt;5),AND(R3="卧式回流罐",R47="储罐",R48&gt;3,R49&gt;5),AND(R3="卧式回流罐",R47="其他装置进料",R48&gt;R50),AND(R3&lt;&gt;"卧式回流罐",R48&gt;R50)),"是","否"),"")</f>
        <v>是</v>
      </c>
      <c r="S51" s="425" t="str">
        <f aca="false">IF(S3&lt;&gt;"",IF(OR(AND(S3="卧式回流罐",S47="下一工序",S48&gt;15,S49&gt;5),AND(S3="卧式回流罐",S47="储罐",S48&gt;3,S49&gt;5),AND(S3="卧式回流罐",S47="其他装置进料",S48&gt;S50),AND(S3&lt;&gt;"卧式回流罐",S48&gt;S50)),"是","否"),"")</f>
        <v>是</v>
      </c>
      <c r="T51" s="425" t="str">
        <f aca="false">IF(T3&lt;&gt;"",IF(OR(AND(T3="卧式回流罐",T47="下一工序",T48&gt;15,T49&gt;5),AND(T3="卧式回流罐",T47="储罐",T48&gt;3,T49&gt;5),AND(T3="卧式回流罐",T47="其他装置进料",T48&gt;T50),AND(T3&lt;&gt;"卧式回流罐",T48&gt;T50)),"是","否"),"")</f>
        <v>是</v>
      </c>
      <c r="U51" s="425" t="str">
        <f aca="false">IF(U3&lt;&gt;"",IF(OR(AND(U3="卧式回流罐",U47="下一工序",U48&gt;15,U49&gt;5),AND(U3="卧式回流罐",U47="储罐",U48&gt;3,U49&gt;5),AND(U3="卧式回流罐",U47="其他装置进料",U48&gt;U50),AND(U3&lt;&gt;"卧式回流罐",U48&gt;U50)),"是","否"),"")</f>
        <v>是</v>
      </c>
      <c r="V51" s="425" t="str">
        <f aca="false">IF(V3&lt;&gt;"",IF(OR(AND(V3="卧式回流罐",V47="下一工序",V48&gt;15,V49&gt;5),AND(V3="卧式回流罐",V47="储罐",V48&gt;3,V49&gt;5),AND(V3="卧式回流罐",V47="其他装置进料",V48&gt;V50),AND(V3&lt;&gt;"卧式回流罐",V48&gt;V50)),"是","否"),"")</f>
        <v>是</v>
      </c>
      <c r="W51" s="425" t="str">
        <f aca="false">IF(W3&lt;&gt;"",IF(OR(AND(W3="卧式回流罐",W47="下一工序",W48&gt;15,W49&gt;5),AND(W3="卧式回流罐",W47="储罐",W48&gt;3,W49&gt;5),AND(W3="卧式回流罐",W47="其他装置进料",W48&gt;W50),AND(W3&lt;&gt;"卧式回流罐",W48&gt;W50)),"是","否"),"")</f>
        <v>是</v>
      </c>
      <c r="X51" s="425" t="str">
        <f aca="false">IF(X3&lt;&gt;"",IF(OR(AND(X3="卧式回流罐",X47="下一工序",X48&gt;15,X49&gt;5),AND(X3="卧式回流罐",X47="储罐",X48&gt;3,X49&gt;5),AND(X3="卧式回流罐",X47="其他装置进料",X48&gt;X50),AND(X3&lt;&gt;"卧式回流罐",X48&gt;X50)),"是","否"),"")</f>
        <v>是</v>
      </c>
      <c r="Y51" s="425" t="str">
        <f aca="false">IF(Y3&lt;&gt;"",IF(OR(AND(Y3="卧式回流罐",Y47="下一工序",Y48&gt;15,Y49&gt;5),AND(Y3="卧式回流罐",Y47="储罐",Y48&gt;3,Y49&gt;5),AND(Y3="卧式回流罐",Y47="其他装置进料",Y48&gt;Y50),AND(Y3&lt;&gt;"卧式回流罐",Y48&gt;Y50)),"是","否"),"")</f>
        <v>是</v>
      </c>
      <c r="Z51" s="425" t="str">
        <f aca="false">IF(Z3&lt;&gt;"",IF(OR(AND(Z3="卧式回流罐",Z47="下一工序",Z48&gt;15,Z49&gt;5),AND(Z3="卧式回流罐",Z47="储罐",Z48&gt;3,Z49&gt;5),AND(Z3="卧式回流罐",Z47="其他装置进料",Z48&gt;Z50),AND(Z3&lt;&gt;"卧式回流罐",Z48&gt;Z50)),"是","否"),"")</f>
        <v>是</v>
      </c>
      <c r="AA51" s="425" t="str">
        <f aca="false">IF(AA3&lt;&gt;"",IF(OR(AND(AA3="卧式回流罐",AA47="下一工序",AA48&gt;15,AA49&gt;5),AND(AA3="卧式回流罐",AA47="储罐",AA48&gt;3,AA49&gt;5),AND(AA3="卧式回流罐",AA47="其他装置进料",AA48&gt;AA50),AND(AA3&lt;&gt;"卧式回流罐",AA48&gt;AA50)),"是","否"),"")</f>
        <v/>
      </c>
      <c r="AB51" s="425" t="str">
        <f aca="false">IF(AB3&lt;&gt;"",IF(OR(AND(AB3="卧式回流罐",AB47="下一工序",AB48&gt;15,AB49&gt;5),AND(AB3="卧式回流罐",AB47="储罐",AB48&gt;3,AB49&gt;5),AND(AB3="卧式回流罐",AB47="其他装置进料",AB48&gt;AB50),AND(AB3&lt;&gt;"卧式回流罐",AB48&gt;AB50)),"是","否"),"")</f>
        <v/>
      </c>
      <c r="AC51" s="425" t="str">
        <f aca="false">IF(AC3&lt;&gt;"",IF(OR(AND(AC3="卧式回流罐",AC47="下一工序",AC48&gt;15,AC49&gt;5),AND(AC3="卧式回流罐",AC47="储罐",AC48&gt;3,AC49&gt;5),AND(AC3="卧式回流罐",AC47="其他装置进料",AC48&gt;AC50),AND(AC3&lt;&gt;"卧式回流罐",AC48&gt;AC50)),"是","否"),"")</f>
        <v/>
      </c>
      <c r="AD51" s="425" t="str">
        <f aca="false">IF(AD3&lt;&gt;"",IF(OR(AND(AD3="卧式回流罐",AD47="下一工序",AD48&gt;15,AD49&gt;5),AND(AD3="卧式回流罐",AD47="储罐",AD48&gt;3,AD49&gt;5),AND(AD3="卧式回流罐",AD47="其他装置进料",AD48&gt;AD50),AND(AD3&lt;&gt;"卧式回流罐",AD48&gt;AD50)),"是","否"),"")</f>
        <v/>
      </c>
      <c r="AE51" s="425" t="str">
        <f aca="false">IF(AE3&lt;&gt;"",IF(OR(AND(AE3="卧式回流罐",AE47="下一工序",AE48&gt;15,AE49&gt;5),AND(AE3="卧式回流罐",AE47="储罐",AE48&gt;3,AE49&gt;5),AND(AE3="卧式回流罐",AE47="其他装置进料",AE48&gt;AE50),AND(AE3&lt;&gt;"卧式回流罐",AE48&gt;AE50)),"是","否"),"")</f>
        <v/>
      </c>
      <c r="AF51" s="425" t="str">
        <f aca="false">IF(AF3&lt;&gt;"",IF(OR(AND(AF3="卧式回流罐",AF47="下一工序",AF48&gt;15,AF49&gt;5),AND(AF3="卧式回流罐",AF47="储罐",AF48&gt;3,AF49&gt;5),AND(AF3="卧式回流罐",AF47="其他装置进料",AF48&gt;AF50),AND(AF3&lt;&gt;"卧式回流罐",AF48&gt;AF50)),"是","否"),"")</f>
        <v/>
      </c>
      <c r="AG51" s="425" t="str">
        <f aca="false">IF(AG3&lt;&gt;"",IF(OR(AND(AG3="卧式回流罐",AG47="下一工序",AG48&gt;15,AG49&gt;5),AND(AG3="卧式回流罐",AG47="储罐",AG48&gt;3,AG49&gt;5),AND(AG3="卧式回流罐",AG47="其他装置进料",AG48&gt;AG50),AND(AG3&lt;&gt;"卧式回流罐",AG48&gt;AG50)),"是","否"),"")</f>
        <v/>
      </c>
      <c r="AH51" s="425" t="str">
        <f aca="false">IF(AH3&lt;&gt;"",IF(OR(AND(AH3="卧式回流罐",AH47="下一工序",AH48&gt;15,AH49&gt;5),AND(AH3="卧式回流罐",AH47="储罐",AH48&gt;3,AH49&gt;5),AND(AH3="卧式回流罐",AH47="其他装置进料",AH48&gt;AH50),AND(AH3&lt;&gt;"卧式回流罐",AH48&gt;AH50)),"是","否"),"")</f>
        <v/>
      </c>
      <c r="AI51" s="425" t="str">
        <f aca="false">IF(AI3&lt;&gt;"",IF(OR(AND(AI3="卧式回流罐",AI47="下一工序",AI48&gt;15,AI49&gt;5),AND(AI3="卧式回流罐",AI47="储罐",AI48&gt;3,AI49&gt;5),AND(AI3="卧式回流罐",AI47="其他装置进料",AI48&gt;AI50),AND(AI3&lt;&gt;"卧式回流罐",AI48&gt;AI50)),"是","否"),"")</f>
        <v/>
      </c>
      <c r="AJ51" s="425" t="str">
        <f aca="false">IF(AJ3&lt;&gt;"",IF(OR(AND(AJ3="卧式回流罐",AJ47="下一工序",AJ48&gt;15,AJ49&gt;5),AND(AJ3="卧式回流罐",AJ47="储罐",AJ48&gt;3,AJ49&gt;5),AND(AJ3="卧式回流罐",AJ47="其他装置进料",AJ48&gt;AJ50),AND(AJ3&lt;&gt;"卧式回流罐",AJ48&gt;AJ50)),"是","否"),"")</f>
        <v/>
      </c>
      <c r="AK51" s="425" t="str">
        <f aca="false">IF(AK3&lt;&gt;"",IF(OR(AND(AK3="卧式回流罐",AK47="下一工序",AK48&gt;15,AK49&gt;5),AND(AK3="卧式回流罐",AK47="储罐",AK48&gt;3,AK49&gt;5),AND(AK3="卧式回流罐",AK47="其他装置进料",AK48&gt;AK50),AND(AK3&lt;&gt;"卧式回流罐",AK48&gt;AK50)),"是","否"),"")</f>
        <v/>
      </c>
      <c r="AL51" s="425" t="str">
        <f aca="false">IF(AL3&lt;&gt;"",IF(OR(AND(AL3="卧式回流罐",AL47="下一工序",AL48&gt;15,AL49&gt;5),AND(AL3="卧式回流罐",AL47="储罐",AL48&gt;3,AL49&gt;5),AND(AL3="卧式回流罐",AL47="其他装置进料",AL48&gt;AL50),AND(AL3&lt;&gt;"卧式回流罐",AL48&gt;AL50)),"是","否"),"")</f>
        <v/>
      </c>
      <c r="AM51" s="425" t="str">
        <f aca="false">IF(AM3&lt;&gt;"",IF(OR(AND(AM3="卧式回流罐",AM47="下一工序",AM48&gt;15,AM49&gt;5),AND(AM3="卧式回流罐",AM47="储罐",AM48&gt;3,AM49&gt;5),AND(AM3="卧式回流罐",AM47="其他装置进料",AM48&gt;AM50),AND(AM3&lt;&gt;"卧式回流罐",AM48&gt;AM50)),"是","否"),"")</f>
        <v/>
      </c>
      <c r="AN51" s="425" t="str">
        <f aca="false">IF(AN3&lt;&gt;"",IF(OR(AND(AN3="卧式回流罐",AN47="下一工序",AN48&gt;15,AN49&gt;5),AND(AN3="卧式回流罐",AN47="储罐",AN48&gt;3,AN49&gt;5),AND(AN3="卧式回流罐",AN47="其他装置进料",AN48&gt;AN50),AND(AN3&lt;&gt;"卧式回流罐",AN48&gt;AN50)),"是","否"),"")</f>
        <v/>
      </c>
      <c r="AO51" s="425" t="str">
        <f aca="false">IF(AO3&lt;&gt;"",IF(OR(AND(AO3="卧式回流罐",AO47="下一工序",AO48&gt;15,AO49&gt;5),AND(AO3="卧式回流罐",AO47="储罐",AO48&gt;3,AO49&gt;5),AND(AO3="卧式回流罐",AO47="其他装置进料",AO48&gt;AO50),AND(AO3&lt;&gt;"卧式回流罐",AO48&gt;AO50)),"是","否"),"")</f>
        <v/>
      </c>
      <c r="AP51" s="425" t="str">
        <f aca="false">IF(AP3&lt;&gt;"",IF(OR(AND(AP3="卧式回流罐",AP47="下一工序",AP48&gt;15,AP49&gt;5),AND(AP3="卧式回流罐",AP47="储罐",AP48&gt;3,AP49&gt;5),AND(AP3="卧式回流罐",AP47="其他装置进料",AP48&gt;AP50),AND(AP3&lt;&gt;"卧式回流罐",AP48&gt;AP50)),"是","否"),"")</f>
        <v/>
      </c>
      <c r="AQ51" s="425" t="str">
        <f aca="false">IF(AQ3&lt;&gt;"",IF(OR(AND(AQ3="卧式回流罐",AQ47="下一工序",AQ48&gt;15,AQ49&gt;5),AND(AQ3="卧式回流罐",AQ47="储罐",AQ48&gt;3,AQ49&gt;5),AND(AQ3="卧式回流罐",AQ47="其他装置进料",AQ48&gt;AQ50),AND(AQ3&lt;&gt;"卧式回流罐",AQ48&gt;AQ50)),"是","否"),"")</f>
        <v/>
      </c>
      <c r="AR51" s="425" t="str">
        <f aca="false">IF(AR3&lt;&gt;"",IF(OR(AND(AR3="卧式回流罐",AR47="下一工序",AR48&gt;15,AR49&gt;5),AND(AR3="卧式回流罐",AR47="储罐",AR48&gt;3,AR49&gt;5),AND(AR3="卧式回流罐",AR47="其他装置进料",AR48&gt;AR50),AND(AR3&lt;&gt;"卧式回流罐",AR48&gt;AR50)),"是","否"),"")</f>
        <v/>
      </c>
      <c r="AS51" s="425" t="str">
        <f aca="false">IF(AS3&lt;&gt;"",IF(OR(AND(AS3="卧式回流罐",AS47="下一工序",AS48&gt;15,AS49&gt;5),AND(AS3="卧式回流罐",AS47="储罐",AS48&gt;3,AS49&gt;5),AND(AS3="卧式回流罐",AS47="其他装置进料",AS48&gt;AS50),AND(AS3&lt;&gt;"卧式回流罐",AS48&gt;AS50)),"是","否"),"")</f>
        <v/>
      </c>
      <c r="AT51" s="425" t="str">
        <f aca="false">IF(AT3&lt;&gt;"",IF(OR(AND(AT3="卧式回流罐",AT47="下一工序",AT48&gt;15,AT49&gt;5),AND(AT3="卧式回流罐",AT47="储罐",AT48&gt;3,AT49&gt;5),AND(AT3="卧式回流罐",AT47="其他装置进料",AT48&gt;AT50),AND(AT3&lt;&gt;"卧式回流罐",AT48&gt;AT50)),"是","否"),"")</f>
        <v/>
      </c>
      <c r="AU51" s="425" t="str">
        <f aca="false">IF(AU3&lt;&gt;"",IF(OR(AND(AU3="卧式回流罐",AU47="下一工序",AU48&gt;15,AU49&gt;5),AND(AU3="卧式回流罐",AU47="储罐",AU48&gt;3,AU49&gt;5),AND(AU3="卧式回流罐",AU47="其他装置进料",AU48&gt;AU50),AND(AU3&lt;&gt;"卧式回流罐",AU48&gt;AU50)),"是","否"),"")</f>
        <v/>
      </c>
      <c r="AV51" s="425" t="str">
        <f aca="false">IF(AV3&lt;&gt;"",IF(OR(AND(AV3="卧式回流罐",AV47="下一工序",AV48&gt;15,AV49&gt;5),AND(AV3="卧式回流罐",AV47="储罐",AV48&gt;3,AV49&gt;5),AND(AV3="卧式回流罐",AV47="其他装置进料",AV48&gt;AV50),AND(AV3&lt;&gt;"卧式回流罐",AV48&gt;AV50)),"是","否"),"")</f>
        <v/>
      </c>
      <c r="AW51" s="425" t="str">
        <f aca="false">IF(AW3&lt;&gt;"",IF(OR(AND(AW3="卧式回流罐",AW47="下一工序",AW48&gt;15,AW49&gt;5),AND(AW3="卧式回流罐",AW47="储罐",AW48&gt;3,AW49&gt;5),AND(AW3="卧式回流罐",AW47="其他装置进料",AW48&gt;AW50),AND(AW3&lt;&gt;"卧式回流罐",AW48&gt;AW50)),"是","否"),"")</f>
        <v/>
      </c>
      <c r="AX51" s="425" t="str">
        <f aca="false">IF(AX3&lt;&gt;"",IF(OR(AND(AX3="卧式回流罐",AX47="下一工序",AX48&gt;15,AX49&gt;5),AND(AX3="卧式回流罐",AX47="储罐",AX48&gt;3,AX49&gt;5),AND(AX3="卧式回流罐",AX47="其他装置进料",AX48&gt;AX50),AND(AX3&lt;&gt;"卧式回流罐",AX48&gt;AX50)),"是","否"),"")</f>
        <v/>
      </c>
      <c r="AY51" s="425" t="str">
        <f aca="false">IF(AY3&lt;&gt;"",IF(OR(AND(AY3="卧式回流罐",AY47="下一工序",AY48&gt;15,AY49&gt;5),AND(AY3="卧式回流罐",AY47="储罐",AY48&gt;3,AY49&gt;5),AND(AY3="卧式回流罐",AY47="其他装置进料",AY48&gt;AY50),AND(AY3&lt;&gt;"卧式回流罐",AY48&gt;AY50)),"是","否"),"")</f>
        <v/>
      </c>
      <c r="AZ51" s="425" t="str">
        <f aca="false">IF(AZ3&lt;&gt;"",IF(OR(AND(AZ3="卧式回流罐",AZ47="下一工序",AZ48&gt;15,AZ49&gt;5),AND(AZ3="卧式回流罐",AZ47="储罐",AZ48&gt;3,AZ49&gt;5),AND(AZ3="卧式回流罐",AZ47="其他装置进料",AZ48&gt;AZ50),AND(AZ3&lt;&gt;"卧式回流罐",AZ48&gt;AZ50)),"是","否"),"")</f>
        <v/>
      </c>
      <c r="BA51" s="425" t="str">
        <f aca="false">IF(BA3&lt;&gt;"",IF(OR(AND(BA3="卧式回流罐",BA47="下一工序",BA48&gt;15,BA49&gt;5),AND(BA3="卧式回流罐",BA47="储罐",BA48&gt;3,BA49&gt;5),AND(BA3="卧式回流罐",BA47="其他装置进料",BA48&gt;BA50),AND(BA3&lt;&gt;"卧式回流罐",BA48&gt;BA50)),"是","否"),"")</f>
        <v/>
      </c>
      <c r="BB51" s="425" t="str">
        <f aca="false">IF(BB3&lt;&gt;"",IF(OR(AND(BB3="卧式回流罐",BB47="下一工序",BB48&gt;15,BB49&gt;5),AND(BB3="卧式回流罐",BB47="储罐",BB48&gt;3,BB49&gt;5),AND(BB3="卧式回流罐",BB47="其他装置进料",BB48&gt;BB50),AND(BB3&lt;&gt;"卧式回流罐",BB48&gt;BB50)),"是","否"),"")</f>
        <v/>
      </c>
      <c r="BC51" s="425" t="str">
        <f aca="false">IF(BC3&lt;&gt;"",IF(OR(AND(BC3="卧式回流罐",BC47="下一工序",BC48&gt;15,BC49&gt;5),AND(BC3="卧式回流罐",BC47="储罐",BC48&gt;3,BC49&gt;5),AND(BC3="卧式回流罐",BC47="其他装置进料",BC48&gt;BC50),AND(BC3&lt;&gt;"卧式回流罐",BC48&gt;BC50)),"是","否"),"")</f>
        <v/>
      </c>
      <c r="BD51" s="425" t="str">
        <f aca="false">IF(BD3&lt;&gt;"",IF(OR(AND(BD3="卧式回流罐",BD47="下一工序",BD48&gt;15,BD49&gt;5),AND(BD3="卧式回流罐",BD47="储罐",BD48&gt;3,BD49&gt;5),AND(BD3="卧式回流罐",BD47="其他装置进料",BD48&gt;BD50),AND(BD3&lt;&gt;"卧式回流罐",BD48&gt;BD50)),"是","否"),"")</f>
        <v/>
      </c>
      <c r="BE51" s="425" t="str">
        <f aca="false">IF(BE3&lt;&gt;"",IF(OR(AND(BE3="卧式回流罐",BE47="下一工序",BE48&gt;15,BE49&gt;5),AND(BE3="卧式回流罐",BE47="储罐",BE48&gt;3,BE49&gt;5),AND(BE3="卧式回流罐",BE47="其他装置进料",BE48&gt;BE50),AND(BE3&lt;&gt;"卧式回流罐",BE48&gt;BE50)),"是","否"),"")</f>
        <v/>
      </c>
      <c r="BF51" s="425" t="str">
        <f aca="false">IF(BF3&lt;&gt;"",IF(OR(AND(BF3="卧式回流罐",BF47="下一工序",BF48&gt;15,BF49&gt;5),AND(BF3="卧式回流罐",BF47="储罐",BF48&gt;3,BF49&gt;5),AND(BF3="卧式回流罐",BF47="其他装置进料",BF48&gt;BF50),AND(BF3&lt;&gt;"卧式回流罐",BF48&gt;BF50)),"是","否"),"")</f>
        <v/>
      </c>
      <c r="BG51" s="425" t="str">
        <f aca="false">IF(BG3&lt;&gt;"",IF(OR(AND(BG3="卧式回流罐",BG47="下一工序",BG48&gt;15,BG49&gt;5),AND(BG3="卧式回流罐",BG47="储罐",BG48&gt;3,BG49&gt;5),AND(BG3="卧式回流罐",BG47="其他装置进料",BG48&gt;BG50),AND(BG3&lt;&gt;"卧式回流罐",BG48&gt;BG50)),"是","否"),"")</f>
        <v/>
      </c>
      <c r="BH51" s="425" t="str">
        <f aca="false">IF(BH3&lt;&gt;"",IF(OR(AND(BH3="卧式回流罐",BH47="下一工序",BH48&gt;15,BH49&gt;5),AND(BH3="卧式回流罐",BH47="储罐",BH48&gt;3,BH49&gt;5),AND(BH3="卧式回流罐",BH47="其他装置进料",BH48&gt;BH50),AND(BH3&lt;&gt;"卧式回流罐",BH48&gt;BH50)),"是","否"),"")</f>
        <v/>
      </c>
      <c r="BI51" s="425" t="str">
        <f aca="false">IF(BI3&lt;&gt;"",IF(OR(AND(BI3="卧式回流罐",BI47="下一工序",BI48&gt;15,BI49&gt;5),AND(BI3="卧式回流罐",BI47="储罐",BI48&gt;3,BI49&gt;5),AND(BI3="卧式回流罐",BI47="其他装置进料",BI48&gt;BI50),AND(BI3&lt;&gt;"卧式回流罐",BI48&gt;BI50)),"是","否"),"")</f>
        <v/>
      </c>
      <c r="BJ51" s="425" t="str">
        <f aca="false">IF(BJ3&lt;&gt;"",IF(OR(AND(BJ3="卧式回流罐",BJ47="下一工序",BJ48&gt;15,BJ49&gt;5),AND(BJ3="卧式回流罐",BJ47="储罐",BJ48&gt;3,BJ49&gt;5),AND(BJ3="卧式回流罐",BJ47="其他装置进料",BJ48&gt;BJ50),AND(BJ3&lt;&gt;"卧式回流罐",BJ48&gt;BJ50)),"是","否"),"")</f>
        <v/>
      </c>
      <c r="BK51" s="425" t="str">
        <f aca="false">IF(BK3&lt;&gt;"",IF(OR(AND(BK3="卧式回流罐",BK47="下一工序",BK48&gt;15,BK49&gt;5),AND(BK3="卧式回流罐",BK47="储罐",BK48&gt;3,BK49&gt;5),AND(BK3="卧式回流罐",BK47="其他装置进料",BK48&gt;BK50),AND(BK3&lt;&gt;"卧式回流罐",BK48&gt;BK50)),"是","否"),"")</f>
        <v/>
      </c>
      <c r="BL51" s="425" t="str">
        <f aca="false">IF(BL3&lt;&gt;"",IF(OR(AND(BL3="卧式回流罐",BL47="下一工序",BL48&gt;15,BL49&gt;5),AND(BL3="卧式回流罐",BL47="储罐",BL48&gt;3,BL49&gt;5),AND(BL3="卧式回流罐",BL47="其他装置进料",BL48&gt;BL50),AND(BL3&lt;&gt;"卧式回流罐",BL48&gt;BL50)),"是","否"),"")</f>
        <v/>
      </c>
      <c r="BM51" s="425" t="str">
        <f aca="false">IF(BM3&lt;&gt;"",IF(OR(AND(BM3="卧式回流罐",BM47="下一工序",BM48&gt;15,BM49&gt;5),AND(BM3="卧式回流罐",BM47="储罐",BM48&gt;3,BM49&gt;5),AND(BM3="卧式回流罐",BM47="其他装置进料",BM48&gt;BM50),AND(BM3&lt;&gt;"卧式回流罐",BM48&gt;BM50)),"是","否"),"")</f>
        <v/>
      </c>
      <c r="BN51" s="425" t="str">
        <f aca="false">IF(BN3&lt;&gt;"",IF(OR(AND(BN3="卧式回流罐",BN47="下一工序",BN48&gt;15,BN49&gt;5),AND(BN3="卧式回流罐",BN47="储罐",BN48&gt;3,BN49&gt;5),AND(BN3="卧式回流罐",BN47="其他装置进料",BN48&gt;BN50),AND(BN3&lt;&gt;"卧式回流罐",BN48&gt;BN50)),"是","否"),"")</f>
        <v/>
      </c>
      <c r="BO51" s="425" t="str">
        <f aca="false">IF(BO3&lt;&gt;"",IF(OR(AND(BO3="卧式回流罐",BO47="下一工序",BO48&gt;15,BO49&gt;5),AND(BO3="卧式回流罐",BO47="储罐",BO48&gt;3,BO49&gt;5),AND(BO3="卧式回流罐",BO47="其他装置进料",BO48&gt;BO50),AND(BO3&lt;&gt;"卧式回流罐",BO48&gt;BO50)),"是","否"),"")</f>
        <v/>
      </c>
      <c r="BP51" s="425" t="str">
        <f aca="false">IF(BP3&lt;&gt;"",IF(OR(AND(BP3="卧式回流罐",BP47="下一工序",BP48&gt;15,BP49&gt;5),AND(BP3="卧式回流罐",BP47="储罐",BP48&gt;3,BP49&gt;5),AND(BP3="卧式回流罐",BP47="其他装置进料",BP48&gt;BP50),AND(BP3&lt;&gt;"卧式回流罐",BP48&gt;BP50)),"是","否"),"")</f>
        <v/>
      </c>
      <c r="BQ51" s="425" t="str">
        <f aca="false">IF(BQ3&lt;&gt;"",IF(OR(AND(BQ3="卧式回流罐",BQ47="下一工序",BQ48&gt;15,BQ49&gt;5),AND(BQ3="卧式回流罐",BQ47="储罐",BQ48&gt;3,BQ49&gt;5),AND(BQ3="卧式回流罐",BQ47="其他装置进料",BQ48&gt;BQ50),AND(BQ3&lt;&gt;"卧式回流罐",BQ48&gt;BQ50)),"是","否"),"")</f>
        <v/>
      </c>
      <c r="BR51" s="425" t="str">
        <f aca="false">IF(BR3&lt;&gt;"",IF(OR(AND(BR3="卧式回流罐",BR47="下一工序",BR48&gt;15,BR49&gt;5),AND(BR3="卧式回流罐",BR47="储罐",BR48&gt;3,BR49&gt;5),AND(BR3="卧式回流罐",BR47="其他装置进料",BR48&gt;BR50),AND(BR3&lt;&gt;"卧式回流罐",BR48&gt;BR50)),"是","否"),"")</f>
        <v/>
      </c>
      <c r="BS51" s="425" t="str">
        <f aca="false">IF(BS3&lt;&gt;"",IF(OR(AND(BS3="卧式回流罐",BS47="下一工序",BS48&gt;15,BS49&gt;5),AND(BS3="卧式回流罐",BS47="储罐",BS48&gt;3,BS49&gt;5),AND(BS3="卧式回流罐",BS47="其他装置进料",BS48&gt;BS50),AND(BS3&lt;&gt;"卧式回流罐",BS48&gt;BS50)),"是","否"),"")</f>
        <v/>
      </c>
      <c r="BT51" s="425" t="str">
        <f aca="false">IF(BT3&lt;&gt;"",IF(OR(AND(BT3="卧式回流罐",BT47="下一工序",BT48&gt;15,BT49&gt;5),AND(BT3="卧式回流罐",BT47="储罐",BT48&gt;3,BT49&gt;5),AND(BT3="卧式回流罐",BT47="其他装置进料",BT48&gt;BT50),AND(BT3&lt;&gt;"卧式回流罐",BT48&gt;BT50)),"是","否"),"")</f>
        <v/>
      </c>
      <c r="BU51" s="425" t="str">
        <f aca="false">IF(BU3&lt;&gt;"",IF(OR(AND(BU3="卧式回流罐",BU47="下一工序",BU48&gt;15,BU49&gt;5),AND(BU3="卧式回流罐",BU47="储罐",BU48&gt;3,BU49&gt;5),AND(BU3="卧式回流罐",BU47="其他装置进料",BU48&gt;BU50),AND(BU3&lt;&gt;"卧式回流罐",BU48&gt;BU50)),"是","否"),"")</f>
        <v/>
      </c>
      <c r="BV51" s="425" t="str">
        <f aca="false">IF(BV3&lt;&gt;"",IF(OR(AND(BV3="卧式回流罐",BV47="下一工序",BV48&gt;15,BV49&gt;5),AND(BV3="卧式回流罐",BV47="储罐",BV48&gt;3,BV49&gt;5),AND(BV3="卧式回流罐",BV47="其他装置进料",BV48&gt;BV50),AND(BV3&lt;&gt;"卧式回流罐",BV48&gt;BV50)),"是","否"),"")</f>
        <v/>
      </c>
      <c r="BW51" s="425" t="str">
        <f aca="false">IF(BW3&lt;&gt;"",IF(OR(AND(BW3="卧式回流罐",BW47="下一工序",BW48&gt;15,BW49&gt;5),AND(BW3="卧式回流罐",BW47="储罐",BW48&gt;3,BW49&gt;5),AND(BW3="卧式回流罐",BW47="其他装置进料",BW48&gt;BW50),AND(BW3&lt;&gt;"卧式回流罐",BW48&gt;BW50)),"是","否"),"")</f>
        <v/>
      </c>
      <c r="BX51" s="425" t="str">
        <f aca="false">IF(BX3&lt;&gt;"",IF(OR(AND(BX3="卧式回流罐",BX47="下一工序",BX48&gt;15,BX49&gt;5),AND(BX3="卧式回流罐",BX47="储罐",BX48&gt;3,BX49&gt;5),AND(BX3="卧式回流罐",BX47="其他装置进料",BX48&gt;BX50),AND(BX3&lt;&gt;"卧式回流罐",BX48&gt;BX50)),"是","否"),"")</f>
        <v/>
      </c>
      <c r="BY51" s="425" t="str">
        <f aca="false">IF(BY3&lt;&gt;"",IF(OR(AND(BY3="卧式回流罐",BY47="下一工序",BY48&gt;15,BY49&gt;5),AND(BY3="卧式回流罐",BY47="储罐",BY48&gt;3,BY49&gt;5),AND(BY3="卧式回流罐",BY47="其他装置进料",BY48&gt;BY50),AND(BY3&lt;&gt;"卧式回流罐",BY48&gt;BY50)),"是","否"),"")</f>
        <v/>
      </c>
      <c r="BZ51" s="425" t="str">
        <f aca="false">IF(BZ3&lt;&gt;"",IF(OR(AND(BZ3="卧式回流罐",BZ47="下一工序",BZ48&gt;15,BZ49&gt;5),AND(BZ3="卧式回流罐",BZ47="储罐",BZ48&gt;3,BZ49&gt;5),AND(BZ3="卧式回流罐",BZ47="其他装置进料",BZ48&gt;BZ50),AND(BZ3&lt;&gt;"卧式回流罐",BZ48&gt;BZ50)),"是","否"),"")</f>
        <v/>
      </c>
      <c r="CA51" s="425" t="str">
        <f aca="false">IF(CA3&lt;&gt;"",IF(OR(AND(CA3="卧式回流罐",CA47="下一工序",CA48&gt;15,CA49&gt;5),AND(CA3="卧式回流罐",CA47="储罐",CA48&gt;3,CA49&gt;5),AND(CA3="卧式回流罐",CA47="其他装置进料",CA48&gt;CA50),AND(CA3&lt;&gt;"卧式回流罐",CA48&gt;CA50)),"是","否"),"")</f>
        <v/>
      </c>
      <c r="CB51" s="425" t="str">
        <f aca="false">IF(CB3&lt;&gt;"",IF(OR(AND(CB3="卧式回流罐",CB47="下一工序",CB48&gt;15,CB49&gt;5),AND(CB3="卧式回流罐",CB47="储罐",CB48&gt;3,CB49&gt;5),AND(CB3="卧式回流罐",CB47="其他装置进料",CB48&gt;CB50),AND(CB3&lt;&gt;"卧式回流罐",CB48&gt;CB50)),"是","否"),"")</f>
        <v/>
      </c>
      <c r="CC51" s="425" t="str">
        <f aca="false">IF(CC3&lt;&gt;"",IF(OR(AND(CC3="卧式回流罐",CC47="下一工序",CC48&gt;15,CC49&gt;5),AND(CC3="卧式回流罐",CC47="储罐",CC48&gt;3,CC49&gt;5),AND(CC3="卧式回流罐",CC47="其他装置进料",CC48&gt;CC50),AND(CC3&lt;&gt;"卧式回流罐",CC48&gt;CC50)),"是","否"),"")</f>
        <v/>
      </c>
      <c r="CD51" s="425" t="str">
        <f aca="false">IF(CD3&lt;&gt;"",IF(OR(AND(CD3="卧式回流罐",CD47="下一工序",CD48&gt;15,CD49&gt;5),AND(CD3="卧式回流罐",CD47="储罐",CD48&gt;3,CD49&gt;5),AND(CD3="卧式回流罐",CD47="其他装置进料",CD48&gt;CD50),AND(CD3&lt;&gt;"卧式回流罐",CD48&gt;CD50)),"是","否"),"")</f>
        <v/>
      </c>
      <c r="CE51" s="39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c r="AMK51" s="0"/>
      <c r="AML51" s="0"/>
      <c r="AMM51" s="0"/>
      <c r="AMN51" s="0"/>
      <c r="AMO51" s="0"/>
      <c r="AMP51" s="0"/>
      <c r="AMQ51" s="0"/>
      <c r="AMR51" s="0"/>
      <c r="AMS51" s="0"/>
      <c r="AMT51" s="0"/>
      <c r="AMU51" s="0"/>
      <c r="AMV51" s="0"/>
      <c r="AMW51" s="0"/>
      <c r="AMX51" s="0"/>
      <c r="AMY51" s="0"/>
      <c r="AMZ51" s="0"/>
      <c r="ANA51" s="0"/>
      <c r="ANB51" s="0"/>
      <c r="ANC51" s="0"/>
      <c r="AND51" s="0"/>
      <c r="ANE51" s="0"/>
      <c r="ANF51" s="0"/>
      <c r="ANG51" s="0"/>
      <c r="ANH51" s="0"/>
      <c r="ANI51" s="0"/>
      <c r="ANJ51" s="0"/>
      <c r="ANK51" s="0"/>
      <c r="ANL51" s="0"/>
      <c r="ANM51" s="0"/>
      <c r="ANN51" s="0"/>
      <c r="ANO51" s="0"/>
      <c r="ANP51" s="0"/>
      <c r="ANQ51" s="0"/>
      <c r="ANR51" s="0"/>
      <c r="ANS51" s="0"/>
      <c r="ANT51" s="0"/>
      <c r="ANU51" s="0"/>
      <c r="ANV51" s="0"/>
      <c r="ANW51" s="0"/>
      <c r="ANX51" s="0"/>
      <c r="ANY51" s="0"/>
      <c r="ANZ51" s="0"/>
      <c r="AOA51" s="0"/>
      <c r="AOB51" s="0"/>
      <c r="AOC51" s="0"/>
      <c r="AOD51" s="0"/>
      <c r="AOE51" s="0"/>
      <c r="AOF51" s="0"/>
      <c r="AOG51" s="0"/>
      <c r="AOH51" s="0"/>
      <c r="AOI51" s="0"/>
      <c r="AOJ51" s="0"/>
      <c r="AOK51" s="0"/>
      <c r="AOL51" s="0"/>
      <c r="AOM51" s="0"/>
      <c r="AON51" s="0"/>
      <c r="AOO51" s="0"/>
      <c r="AOP51" s="0"/>
      <c r="AOQ51" s="0"/>
      <c r="AOR51" s="0"/>
      <c r="AOS51" s="0"/>
      <c r="AOT51" s="0"/>
      <c r="AOU51" s="0"/>
      <c r="AOV51" s="0"/>
      <c r="AOW51" s="0"/>
      <c r="AOX51" s="0"/>
      <c r="AOY51" s="0"/>
      <c r="AOZ51" s="0"/>
      <c r="APA51" s="0"/>
      <c r="APB51" s="0"/>
      <c r="APC51" s="0"/>
      <c r="APD51" s="0"/>
      <c r="APE51" s="0"/>
      <c r="APF51" s="0"/>
      <c r="APG51" s="0"/>
      <c r="APH51" s="0"/>
      <c r="API51" s="0"/>
      <c r="APJ51" s="0"/>
      <c r="APK51" s="0"/>
      <c r="APL51" s="0"/>
      <c r="APM51" s="0"/>
      <c r="APN51" s="0"/>
      <c r="APO51" s="0"/>
      <c r="APP51" s="0"/>
      <c r="APQ51" s="0"/>
      <c r="APR51" s="0"/>
      <c r="APS51" s="0"/>
      <c r="APT51" s="0"/>
      <c r="APU51" s="0"/>
      <c r="APV51" s="0"/>
      <c r="APW51" s="0"/>
      <c r="APX51" s="0"/>
      <c r="APY51" s="0"/>
      <c r="APZ51" s="0"/>
      <c r="AQA51" s="0"/>
      <c r="AQB51" s="0"/>
      <c r="AQC51" s="0"/>
      <c r="AQD51" s="0"/>
      <c r="AQE51" s="0"/>
      <c r="AQF51" s="0"/>
      <c r="AQG51" s="0"/>
      <c r="AQH51" s="0"/>
      <c r="AQI51" s="0"/>
      <c r="AQJ51" s="0"/>
      <c r="AQK51" s="0"/>
      <c r="AQL51" s="0"/>
      <c r="AQM51" s="0"/>
      <c r="AQN51" s="0"/>
      <c r="AQO51" s="0"/>
      <c r="AQP51" s="0"/>
      <c r="AQQ51" s="0"/>
      <c r="AQR51" s="0"/>
      <c r="AQS51" s="0"/>
      <c r="AQT51" s="0"/>
      <c r="AQU51" s="0"/>
      <c r="AQV51" s="0"/>
      <c r="AQW51" s="0"/>
      <c r="AQX51" s="0"/>
      <c r="AQY51" s="0"/>
      <c r="AQZ51" s="0"/>
      <c r="ARA51" s="0"/>
      <c r="ARB51" s="0"/>
      <c r="ARC51" s="0"/>
      <c r="ARD51" s="0"/>
      <c r="ARE51" s="0"/>
      <c r="ARF51" s="0"/>
      <c r="ARG51" s="0"/>
      <c r="ARH51" s="0"/>
      <c r="ARI51" s="0"/>
      <c r="ARJ51" s="0"/>
      <c r="ARK51" s="0"/>
      <c r="ARL51" s="0"/>
      <c r="ARM51" s="0"/>
      <c r="ARN51" s="0"/>
      <c r="ARO51" s="0"/>
      <c r="ARP51" s="0"/>
      <c r="ARQ51" s="0"/>
      <c r="ARR51" s="0"/>
      <c r="ARS51" s="0"/>
      <c r="ART51" s="0"/>
      <c r="ARU51" s="0"/>
      <c r="ARV51" s="0"/>
      <c r="ARW51" s="0"/>
      <c r="ARX51" s="0"/>
      <c r="ARY51" s="0"/>
      <c r="ARZ51" s="0"/>
      <c r="ASA51" s="0"/>
      <c r="ASB51" s="0"/>
      <c r="ASC51" s="0"/>
      <c r="ASD51" s="0"/>
      <c r="ASE51" s="0"/>
      <c r="ASF51" s="0"/>
      <c r="ASG51" s="0"/>
      <c r="ASH51" s="0"/>
      <c r="ASI51" s="0"/>
      <c r="ASJ51" s="0"/>
      <c r="ASK51" s="0"/>
      <c r="ASL51" s="0"/>
      <c r="ASM51" s="0"/>
      <c r="ASN51" s="0"/>
      <c r="ASO51" s="0"/>
      <c r="ASP51" s="0"/>
      <c r="ASQ51" s="0"/>
      <c r="ASR51" s="0"/>
      <c r="ASS51" s="0"/>
      <c r="AST51" s="0"/>
      <c r="ASU51" s="0"/>
      <c r="ASV51" s="0"/>
      <c r="ASW51" s="0"/>
      <c r="ASX51" s="0"/>
      <c r="ASY51" s="0"/>
      <c r="ASZ51" s="0"/>
      <c r="ATA51" s="0"/>
      <c r="ATB51" s="0"/>
      <c r="ATC51" s="0"/>
      <c r="ATD51" s="0"/>
      <c r="ATE51" s="0"/>
      <c r="ATF51" s="0"/>
      <c r="ATG51" s="0"/>
      <c r="ATH51" s="0"/>
      <c r="ATI51" s="0"/>
      <c r="ATJ51" s="0"/>
      <c r="ATK51" s="0"/>
      <c r="ATL51" s="0"/>
      <c r="ATM51" s="0"/>
      <c r="ATN51" s="0"/>
      <c r="ATO51" s="0"/>
      <c r="ATP51" s="0"/>
      <c r="ATQ51" s="0"/>
      <c r="ATR51" s="0"/>
      <c r="ATS51" s="0"/>
      <c r="ATT51" s="0"/>
      <c r="ATU51" s="0"/>
      <c r="ATV51" s="0"/>
      <c r="ATW51" s="0"/>
      <c r="ATX51" s="0"/>
      <c r="ATY51" s="0"/>
      <c r="ATZ51" s="0"/>
      <c r="AUA51" s="0"/>
      <c r="AUB51" s="0"/>
      <c r="AUC51" s="0"/>
      <c r="AUD51" s="0"/>
      <c r="AUE51" s="0"/>
      <c r="AUF51" s="0"/>
      <c r="AUG51" s="0"/>
      <c r="AUH51" s="0"/>
      <c r="AUI51" s="0"/>
      <c r="AUJ51" s="0"/>
      <c r="AUK51" s="0"/>
      <c r="AUL51" s="0"/>
      <c r="AUM51" s="0"/>
      <c r="AUN51" s="0"/>
      <c r="AUO51" s="0"/>
      <c r="AUP51" s="0"/>
      <c r="AUQ51" s="0"/>
      <c r="AUR51" s="0"/>
      <c r="AUS51" s="0"/>
      <c r="AUT51" s="0"/>
      <c r="AUU51" s="0"/>
      <c r="AUV51" s="0"/>
      <c r="AUW51" s="0"/>
      <c r="AUX51" s="0"/>
      <c r="AUY51" s="0"/>
      <c r="AUZ51" s="0"/>
      <c r="AVA51" s="0"/>
      <c r="AVB51" s="0"/>
      <c r="AVC51" s="0"/>
      <c r="AVD51" s="0"/>
      <c r="AVE51" s="0"/>
      <c r="AVF51" s="0"/>
      <c r="AVG51" s="0"/>
      <c r="AVH51" s="0"/>
      <c r="AVI51" s="0"/>
      <c r="AVJ51" s="0"/>
      <c r="AVK51" s="0"/>
      <c r="AVL51" s="0"/>
      <c r="AVM51" s="0"/>
      <c r="AVN51" s="0"/>
      <c r="AVO51" s="0"/>
      <c r="AVP51" s="0"/>
      <c r="AVQ51" s="0"/>
      <c r="AVR51" s="0"/>
      <c r="AVS51" s="0"/>
      <c r="AVT51" s="0"/>
      <c r="AVU51" s="0"/>
      <c r="AVV51" s="0"/>
      <c r="AVW51" s="0"/>
      <c r="AVX51" s="0"/>
      <c r="AVY51" s="0"/>
      <c r="AVZ51" s="0"/>
      <c r="AWA51" s="0"/>
      <c r="AWB51" s="0"/>
      <c r="AWC51" s="0"/>
      <c r="AWD51" s="0"/>
      <c r="AWE51" s="0"/>
      <c r="AWF51" s="0"/>
      <c r="AWG51" s="0"/>
      <c r="AWH51" s="0"/>
      <c r="AWI51" s="0"/>
      <c r="AWJ51" s="0"/>
      <c r="AWK51" s="0"/>
      <c r="AWL51" s="0"/>
      <c r="AWM51" s="0"/>
      <c r="AWN51" s="0"/>
      <c r="AWO51" s="0"/>
      <c r="AWP51" s="0"/>
      <c r="AWQ51" s="0"/>
      <c r="AWR51" s="0"/>
      <c r="AWS51" s="0"/>
      <c r="AWT51" s="0"/>
      <c r="AWU51" s="0"/>
      <c r="AWV51" s="0"/>
      <c r="AWW51" s="0"/>
      <c r="AWX51" s="0"/>
      <c r="AWY51" s="0"/>
      <c r="AWZ51" s="0"/>
      <c r="AXA51" s="0"/>
      <c r="AXB51" s="0"/>
      <c r="AXC51" s="0"/>
      <c r="AXD51" s="0"/>
      <c r="AXE51" s="0"/>
      <c r="AXF51" s="0"/>
      <c r="AXG51" s="0"/>
      <c r="AXH51" s="0"/>
      <c r="AXI51" s="0"/>
      <c r="AXJ51" s="0"/>
      <c r="AXK51" s="0"/>
      <c r="AXL51" s="0"/>
      <c r="AXM51" s="0"/>
      <c r="AXN51" s="0"/>
      <c r="AXO51" s="0"/>
      <c r="AXP51" s="0"/>
      <c r="AXQ51" s="0"/>
      <c r="AXR51" s="0"/>
      <c r="AXS51" s="0"/>
      <c r="AXT51" s="0"/>
      <c r="AXU51" s="0"/>
      <c r="AXV51" s="0"/>
      <c r="AXW51" s="0"/>
      <c r="AXX51" s="0"/>
      <c r="AXY51" s="0"/>
      <c r="AXZ51" s="0"/>
      <c r="AYA51" s="0"/>
      <c r="AYB51" s="0"/>
      <c r="AYC51" s="0"/>
      <c r="AYD51" s="0"/>
      <c r="AYE51" s="0"/>
      <c r="AYF51" s="0"/>
      <c r="AYG51" s="0"/>
      <c r="AYH51" s="0"/>
      <c r="AYI51" s="0"/>
      <c r="AYJ51" s="0"/>
      <c r="AYK51" s="0"/>
      <c r="AYL51" s="0"/>
      <c r="AYM51" s="0"/>
      <c r="AYN51" s="0"/>
      <c r="AYO51" s="0"/>
      <c r="AYP51" s="0"/>
      <c r="AYQ51" s="0"/>
      <c r="AYR51" s="0"/>
      <c r="AYS51" s="0"/>
      <c r="AYT51" s="0"/>
      <c r="AYU51" s="0"/>
      <c r="AYV51" s="0"/>
      <c r="AYW51" s="0"/>
      <c r="AYX51" s="0"/>
      <c r="AYY51" s="0"/>
      <c r="AYZ51" s="0"/>
      <c r="AZA51" s="0"/>
      <c r="AZB51" s="0"/>
      <c r="AZC51" s="0"/>
      <c r="AZD51" s="0"/>
      <c r="AZE51" s="0"/>
      <c r="AZF51" s="0"/>
      <c r="AZG51" s="0"/>
      <c r="AZH51" s="0"/>
      <c r="AZI51" s="0"/>
      <c r="AZJ51" s="0"/>
      <c r="AZK51" s="0"/>
      <c r="AZL51" s="0"/>
      <c r="AZM51" s="0"/>
      <c r="AZN51" s="0"/>
      <c r="AZO51" s="0"/>
      <c r="AZP51" s="0"/>
      <c r="AZQ51" s="0"/>
      <c r="AZR51" s="0"/>
      <c r="AZS51" s="0"/>
      <c r="AZT51" s="0"/>
      <c r="AZU51" s="0"/>
      <c r="AZV51" s="0"/>
      <c r="AZW51" s="0"/>
      <c r="AZX51" s="0"/>
      <c r="AZY51" s="0"/>
      <c r="AZZ51" s="0"/>
      <c r="BAA51" s="0"/>
      <c r="BAB51" s="0"/>
      <c r="BAC51" s="0"/>
      <c r="BAD51" s="0"/>
      <c r="BAE51" s="0"/>
      <c r="BAF51" s="0"/>
      <c r="BAG51" s="0"/>
      <c r="BAH51" s="0"/>
      <c r="BAI51" s="0"/>
      <c r="BAJ51" s="0"/>
      <c r="BAK51" s="0"/>
      <c r="BAL51" s="0"/>
      <c r="BAM51" s="0"/>
      <c r="BAN51" s="0"/>
      <c r="BAO51" s="0"/>
      <c r="BAP51" s="0"/>
      <c r="BAQ51" s="0"/>
      <c r="BAR51" s="0"/>
      <c r="BAS51" s="0"/>
      <c r="BAT51" s="0"/>
      <c r="BAU51" s="0"/>
      <c r="BAV51" s="0"/>
      <c r="BAW51" s="0"/>
      <c r="BAX51" s="0"/>
      <c r="BAY51" s="0"/>
      <c r="BAZ51" s="0"/>
      <c r="BBA51" s="0"/>
      <c r="BBB51" s="0"/>
      <c r="BBC51" s="0"/>
      <c r="BBD51" s="0"/>
      <c r="BBE51" s="0"/>
      <c r="BBF51" s="0"/>
      <c r="BBG51" s="0"/>
      <c r="BBH51" s="0"/>
      <c r="BBI51" s="0"/>
      <c r="BBJ51" s="0"/>
      <c r="BBK51" s="0"/>
      <c r="BBL51" s="0"/>
      <c r="BBM51" s="0"/>
      <c r="BBN51" s="0"/>
      <c r="BBO51" s="0"/>
      <c r="BBP51" s="0"/>
      <c r="BBQ51" s="0"/>
      <c r="BBR51" s="0"/>
      <c r="BBS51" s="0"/>
      <c r="BBT51" s="0"/>
      <c r="BBU51" s="0"/>
      <c r="BBV51" s="0"/>
      <c r="BBW51" s="0"/>
      <c r="BBX51" s="0"/>
      <c r="BBY51" s="0"/>
      <c r="BBZ51" s="0"/>
      <c r="BCA51" s="0"/>
      <c r="BCB51" s="0"/>
      <c r="BCC51" s="0"/>
      <c r="BCD51" s="0"/>
      <c r="BCE51" s="0"/>
      <c r="BCF51" s="0"/>
      <c r="BCG51" s="0"/>
      <c r="BCH51" s="0"/>
      <c r="BCI51" s="0"/>
      <c r="BCJ51" s="0"/>
      <c r="BCK51" s="0"/>
      <c r="BCL51" s="0"/>
      <c r="BCM51" s="0"/>
      <c r="BCN51" s="0"/>
      <c r="BCO51" s="0"/>
      <c r="BCP51" s="0"/>
      <c r="BCQ51" s="0"/>
      <c r="BCR51" s="0"/>
      <c r="BCS51" s="0"/>
      <c r="BCT51" s="0"/>
      <c r="BCU51" s="0"/>
      <c r="BCV51" s="0"/>
      <c r="BCW51" s="0"/>
      <c r="BCX51" s="0"/>
      <c r="BCY51" s="0"/>
      <c r="BCZ51" s="0"/>
      <c r="BDA51" s="0"/>
      <c r="BDB51" s="0"/>
      <c r="BDC51" s="0"/>
      <c r="BDD51" s="0"/>
      <c r="BDE51" s="0"/>
      <c r="BDF51" s="0"/>
      <c r="BDG51" s="0"/>
      <c r="BDH51" s="0"/>
      <c r="BDI51" s="0"/>
      <c r="BDJ51" s="0"/>
      <c r="BDK51" s="0"/>
      <c r="BDL51" s="0"/>
      <c r="BDM51" s="0"/>
      <c r="BDN51" s="0"/>
      <c r="BDO51" s="0"/>
      <c r="BDP51" s="0"/>
      <c r="BDQ51" s="0"/>
      <c r="BDR51" s="0"/>
      <c r="BDS51" s="0"/>
      <c r="BDT51" s="0"/>
      <c r="BDU51" s="0"/>
      <c r="BDV51" s="0"/>
      <c r="BDW51" s="0"/>
      <c r="BDX51" s="0"/>
      <c r="BDY51" s="0"/>
      <c r="BDZ51" s="0"/>
      <c r="BEA51" s="0"/>
      <c r="BEB51" s="0"/>
      <c r="BEC51" s="0"/>
      <c r="BED51" s="0"/>
      <c r="BEE51" s="0"/>
      <c r="BEF51" s="0"/>
      <c r="BEG51" s="0"/>
      <c r="BEH51" s="0"/>
      <c r="BEI51" s="0"/>
      <c r="BEJ51" s="0"/>
      <c r="BEK51" s="0"/>
      <c r="BEL51" s="0"/>
      <c r="BEM51" s="0"/>
      <c r="BEN51" s="0"/>
      <c r="BEO51" s="0"/>
      <c r="BEP51" s="0"/>
      <c r="BEQ51" s="0"/>
      <c r="BER51" s="0"/>
      <c r="BES51" s="0"/>
      <c r="BET51" s="0"/>
      <c r="BEU51" s="0"/>
      <c r="BEV51" s="0"/>
      <c r="BEW51" s="0"/>
      <c r="BEX51" s="0"/>
      <c r="BEY51" s="0"/>
      <c r="BEZ51" s="0"/>
      <c r="BFA51" s="0"/>
      <c r="BFB51" s="0"/>
      <c r="BFC51" s="0"/>
      <c r="BFD51" s="0"/>
      <c r="BFE51" s="0"/>
      <c r="BFF51" s="0"/>
      <c r="BFG51" s="0"/>
      <c r="BFH51" s="0"/>
      <c r="BFI51" s="0"/>
      <c r="BFJ51" s="0"/>
      <c r="BFK51" s="0"/>
      <c r="BFL51" s="0"/>
      <c r="BFM51" s="0"/>
      <c r="BFN51" s="0"/>
      <c r="BFO51" s="0"/>
      <c r="BFP51" s="0"/>
      <c r="BFQ51" s="0"/>
      <c r="BFR51" s="0"/>
      <c r="BFS51" s="0"/>
      <c r="BFT51" s="0"/>
      <c r="BFU51" s="0"/>
      <c r="BFV51" s="0"/>
      <c r="BFW51" s="0"/>
      <c r="BFX51" s="0"/>
      <c r="BFY51" s="0"/>
      <c r="BFZ51" s="0"/>
      <c r="BGA51" s="0"/>
      <c r="BGB51" s="0"/>
      <c r="BGC51" s="0"/>
      <c r="BGD51" s="0"/>
      <c r="BGE51" s="0"/>
      <c r="BGF51" s="0"/>
      <c r="BGG51" s="0"/>
      <c r="BGH51" s="0"/>
      <c r="BGI51" s="0"/>
      <c r="BGJ51" s="0"/>
      <c r="BGK51" s="0"/>
      <c r="BGL51" s="0"/>
      <c r="BGM51" s="0"/>
      <c r="BGN51" s="0"/>
      <c r="BGO51" s="0"/>
      <c r="BGP51" s="0"/>
      <c r="BGQ51" s="0"/>
      <c r="BGR51" s="0"/>
      <c r="BGS51" s="0"/>
      <c r="BGT51" s="0"/>
      <c r="BGU51" s="0"/>
      <c r="BGV51" s="0"/>
      <c r="BGW51" s="0"/>
      <c r="BGX51" s="0"/>
      <c r="BGY51" s="0"/>
      <c r="BGZ51" s="0"/>
      <c r="BHA51" s="0"/>
      <c r="BHB51" s="0"/>
      <c r="BHC51" s="0"/>
      <c r="BHD51" s="0"/>
      <c r="BHE51" s="0"/>
      <c r="BHF51" s="0"/>
      <c r="BHG51" s="0"/>
      <c r="BHH51" s="0"/>
      <c r="BHI51" s="0"/>
      <c r="BHJ51" s="0"/>
      <c r="BHK51" s="0"/>
      <c r="BHL51" s="0"/>
      <c r="BHM51" s="0"/>
      <c r="BHN51" s="0"/>
      <c r="BHO51" s="0"/>
      <c r="BHP51" s="0"/>
      <c r="BHQ51" s="0"/>
      <c r="BHR51" s="0"/>
      <c r="BHS51" s="0"/>
      <c r="BHT51" s="0"/>
      <c r="BHU51" s="0"/>
      <c r="BHV51" s="0"/>
      <c r="BHW51" s="0"/>
      <c r="BHX51" s="0"/>
      <c r="BHY51" s="0"/>
      <c r="BHZ51" s="0"/>
      <c r="BIA51" s="0"/>
      <c r="BIB51" s="0"/>
      <c r="BIC51" s="0"/>
      <c r="BID51" s="0"/>
      <c r="BIE51" s="0"/>
      <c r="BIF51" s="0"/>
      <c r="BIG51" s="0"/>
      <c r="BIH51" s="0"/>
      <c r="BII51" s="0"/>
      <c r="BIJ51" s="0"/>
      <c r="BIK51" s="0"/>
      <c r="BIL51" s="0"/>
      <c r="BIM51" s="0"/>
      <c r="BIN51" s="0"/>
      <c r="BIO51" s="0"/>
      <c r="BIP51" s="0"/>
      <c r="BIQ51" s="0"/>
      <c r="BIR51" s="0"/>
      <c r="BIS51" s="0"/>
      <c r="BIT51" s="0"/>
      <c r="BIU51" s="0"/>
      <c r="BIV51" s="0"/>
      <c r="BIW51" s="0"/>
      <c r="BIX51" s="0"/>
      <c r="BIY51" s="0"/>
      <c r="BIZ51" s="0"/>
      <c r="BJA51" s="0"/>
      <c r="BJB51" s="0"/>
      <c r="BJC51" s="0"/>
      <c r="BJD51" s="0"/>
      <c r="BJE51" s="0"/>
      <c r="BJF51" s="0"/>
      <c r="BJG51" s="0"/>
      <c r="BJH51" s="0"/>
      <c r="BJI51" s="0"/>
      <c r="BJJ51" s="0"/>
      <c r="BJK51" s="0"/>
      <c r="BJL51" s="0"/>
      <c r="BJM51" s="0"/>
      <c r="BJN51" s="0"/>
      <c r="BJO51" s="0"/>
      <c r="BJP51" s="0"/>
      <c r="BJQ51" s="0"/>
      <c r="BJR51" s="0"/>
      <c r="BJS51" s="0"/>
      <c r="BJT51" s="0"/>
      <c r="BJU51" s="0"/>
      <c r="BJV51" s="0"/>
      <c r="BJW51" s="0"/>
      <c r="BJX51" s="0"/>
      <c r="BJY51" s="0"/>
      <c r="BJZ51" s="0"/>
      <c r="BKA51" s="0"/>
      <c r="BKB51" s="0"/>
      <c r="BKC51" s="0"/>
      <c r="BKD51" s="0"/>
      <c r="BKE51" s="0"/>
      <c r="BKF51" s="0"/>
      <c r="BKG51" s="0"/>
      <c r="BKH51" s="0"/>
      <c r="BKI51" s="0"/>
      <c r="BKJ51" s="0"/>
      <c r="BKK51" s="0"/>
      <c r="BKL51" s="0"/>
      <c r="BKM51" s="0"/>
      <c r="BKN51" s="0"/>
      <c r="BKO51" s="0"/>
      <c r="BKP51" s="0"/>
      <c r="BKQ51" s="0"/>
      <c r="BKR51" s="0"/>
      <c r="BKS51" s="0"/>
      <c r="BKT51" s="0"/>
      <c r="BKU51" s="0"/>
      <c r="BKV51" s="0"/>
      <c r="BKW51" s="0"/>
      <c r="BKX51" s="0"/>
      <c r="BKY51" s="0"/>
      <c r="BKZ51" s="0"/>
      <c r="BLA51" s="0"/>
      <c r="BLB51" s="0"/>
      <c r="BLC51" s="0"/>
      <c r="BLD51" s="0"/>
      <c r="BLE51" s="0"/>
      <c r="BLF51" s="0"/>
      <c r="BLG51" s="0"/>
      <c r="BLH51" s="0"/>
      <c r="BLI51" s="0"/>
      <c r="BLJ51" s="0"/>
      <c r="BLK51" s="0"/>
      <c r="BLL51" s="0"/>
      <c r="BLM51" s="0"/>
      <c r="BLN51" s="0"/>
      <c r="BLO51" s="0"/>
      <c r="BLP51" s="0"/>
      <c r="BLQ51" s="0"/>
      <c r="BLR51" s="0"/>
      <c r="BLS51" s="0"/>
      <c r="BLT51" s="0"/>
      <c r="BLU51" s="0"/>
      <c r="BLV51" s="0"/>
      <c r="BLW51" s="0"/>
      <c r="BLX51" s="0"/>
      <c r="BLY51" s="0"/>
      <c r="BLZ51" s="0"/>
      <c r="BMA51" s="0"/>
      <c r="BMB51" s="0"/>
      <c r="BMC51" s="0"/>
      <c r="BMD51" s="0"/>
      <c r="BME51" s="0"/>
      <c r="BMF51" s="0"/>
      <c r="BMG51" s="0"/>
      <c r="BMH51" s="0"/>
      <c r="BMI51" s="0"/>
      <c r="BMJ51" s="0"/>
      <c r="BMK51" s="0"/>
      <c r="BML51" s="0"/>
      <c r="BMM51" s="0"/>
      <c r="BMN51" s="0"/>
      <c r="BMO51" s="0"/>
      <c r="BMP51" s="0"/>
      <c r="BMQ51" s="0"/>
      <c r="BMR51" s="0"/>
      <c r="BMS51" s="0"/>
      <c r="BMT51" s="0"/>
      <c r="BMU51" s="0"/>
      <c r="BMV51" s="0"/>
      <c r="BMW51" s="0"/>
      <c r="BMX51" s="0"/>
      <c r="BMY51" s="0"/>
      <c r="BMZ51" s="0"/>
      <c r="BNA51" s="0"/>
      <c r="BNB51" s="0"/>
      <c r="BNC51" s="0"/>
      <c r="BND51" s="0"/>
      <c r="BNE51" s="0"/>
      <c r="BNF51" s="0"/>
      <c r="BNG51" s="0"/>
      <c r="BNH51" s="0"/>
      <c r="BNI51" s="0"/>
      <c r="BNJ51" s="0"/>
      <c r="BNK51" s="0"/>
      <c r="BNL51" s="0"/>
      <c r="BNM51" s="0"/>
      <c r="BNN51" s="0"/>
      <c r="BNO51" s="0"/>
      <c r="BNP51" s="0"/>
      <c r="BNQ51" s="0"/>
      <c r="BNR51" s="0"/>
      <c r="BNS51" s="0"/>
      <c r="BNT51" s="0"/>
      <c r="BNU51" s="0"/>
      <c r="BNV51" s="0"/>
      <c r="BNW51" s="0"/>
      <c r="BNX51" s="0"/>
      <c r="BNY51" s="0"/>
      <c r="BNZ51" s="0"/>
      <c r="BOA51" s="0"/>
      <c r="BOB51" s="0"/>
      <c r="BOC51" s="0"/>
      <c r="BOD51" s="0"/>
      <c r="BOE51" s="0"/>
      <c r="BOF51" s="0"/>
      <c r="BOG51" s="0"/>
      <c r="BOH51" s="0"/>
      <c r="BOI51" s="0"/>
      <c r="BOJ51" s="0"/>
      <c r="BOK51" s="0"/>
      <c r="BOL51" s="0"/>
      <c r="BOM51" s="0"/>
      <c r="BON51" s="0"/>
      <c r="BOO51" s="0"/>
      <c r="BOP51" s="0"/>
      <c r="BOQ51" s="0"/>
      <c r="BOR51" s="0"/>
      <c r="BOS51" s="0"/>
      <c r="BOT51" s="0"/>
      <c r="BOU51" s="0"/>
      <c r="BOV51" s="0"/>
      <c r="BOW51" s="0"/>
      <c r="BOX51" s="0"/>
      <c r="BOY51" s="0"/>
      <c r="BOZ51" s="0"/>
      <c r="BPA51" s="0"/>
      <c r="BPB51" s="0"/>
      <c r="BPC51" s="0"/>
      <c r="BPD51" s="0"/>
      <c r="BPE51" s="0"/>
      <c r="BPF51" s="0"/>
      <c r="BPG51" s="0"/>
      <c r="BPH51" s="0"/>
      <c r="BPI51" s="0"/>
      <c r="BPJ51" s="0"/>
      <c r="BPK51" s="0"/>
      <c r="BPL51" s="0"/>
      <c r="BPM51" s="0"/>
      <c r="BPN51" s="0"/>
      <c r="BPO51" s="0"/>
      <c r="BPP51" s="0"/>
      <c r="BPQ51" s="0"/>
      <c r="BPR51" s="0"/>
      <c r="BPS51" s="0"/>
      <c r="BPT51" s="0"/>
      <c r="BPU51" s="0"/>
      <c r="BPV51" s="0"/>
      <c r="BPW51" s="0"/>
      <c r="BPX51" s="0"/>
      <c r="BPY51" s="0"/>
      <c r="BPZ51" s="0"/>
      <c r="BQA51" s="0"/>
      <c r="BQB51" s="0"/>
      <c r="BQC51" s="0"/>
      <c r="BQD51" s="0"/>
      <c r="BQE51" s="0"/>
      <c r="BQF51" s="0"/>
      <c r="BQG51" s="0"/>
      <c r="BQH51" s="0"/>
      <c r="BQI51" s="0"/>
      <c r="BQJ51" s="0"/>
      <c r="BQK51" s="0"/>
      <c r="BQL51" s="0"/>
      <c r="BQM51" s="0"/>
      <c r="BQN51" s="0"/>
      <c r="BQO51" s="0"/>
      <c r="BQP51" s="0"/>
      <c r="BQQ51" s="0"/>
      <c r="BQR51" s="0"/>
      <c r="BQS51" s="0"/>
      <c r="BQT51" s="0"/>
      <c r="BQU51" s="0"/>
      <c r="BQV51" s="0"/>
      <c r="BQW51" s="0"/>
      <c r="BQX51" s="0"/>
      <c r="BQY51" s="0"/>
      <c r="BQZ51" s="0"/>
      <c r="BRA51" s="0"/>
      <c r="BRB51" s="0"/>
      <c r="BRC51" s="0"/>
      <c r="BRD51" s="0"/>
      <c r="BRE51" s="0"/>
      <c r="BRF51" s="0"/>
      <c r="BRG51" s="0"/>
      <c r="BRH51" s="0"/>
      <c r="BRI51" s="0"/>
      <c r="BRJ51" s="0"/>
      <c r="BRK51" s="0"/>
      <c r="BRL51" s="0"/>
      <c r="BRM51" s="0"/>
      <c r="BRN51" s="0"/>
      <c r="BRO51" s="0"/>
      <c r="BRP51" s="0"/>
      <c r="BRQ51" s="0"/>
      <c r="BRR51" s="0"/>
      <c r="BRS51" s="0"/>
      <c r="BRT51" s="0"/>
      <c r="BRU51" s="0"/>
      <c r="BRV51" s="0"/>
      <c r="BRW51" s="0"/>
      <c r="BRX51" s="0"/>
      <c r="BRY51" s="0"/>
      <c r="BRZ51" s="0"/>
      <c r="BSA51" s="0"/>
      <c r="BSB51" s="0"/>
      <c r="BSC51" s="0"/>
      <c r="BSD51" s="0"/>
      <c r="BSE51" s="0"/>
      <c r="BSF51" s="0"/>
      <c r="BSG51" s="0"/>
      <c r="BSH51" s="0"/>
      <c r="BSI51" s="0"/>
      <c r="BSJ51" s="0"/>
      <c r="BSK51" s="0"/>
      <c r="BSL51" s="0"/>
      <c r="BSM51" s="0"/>
      <c r="BSN51" s="0"/>
      <c r="BSO51" s="0"/>
      <c r="BSP51" s="0"/>
      <c r="BSQ51" s="0"/>
      <c r="BSR51" s="0"/>
      <c r="BSS51" s="0"/>
      <c r="BST51" s="0"/>
      <c r="BSU51" s="0"/>
      <c r="BSV51" s="0"/>
      <c r="BSW51" s="0"/>
      <c r="BSX51" s="0"/>
      <c r="BSY51" s="0"/>
      <c r="BSZ51" s="0"/>
      <c r="BTA51" s="0"/>
      <c r="BTB51" s="0"/>
      <c r="BTC51" s="0"/>
      <c r="BTD51" s="0"/>
      <c r="BTE51" s="0"/>
      <c r="BTF51" s="0"/>
      <c r="BTG51" s="0"/>
      <c r="BTH51" s="0"/>
      <c r="BTI51" s="0"/>
      <c r="BTJ51" s="0"/>
      <c r="BTK51" s="0"/>
      <c r="BTL51" s="0"/>
      <c r="BTM51" s="0"/>
      <c r="BTN51" s="0"/>
      <c r="BTO51" s="0"/>
      <c r="BTP51" s="0"/>
      <c r="BTQ51" s="0"/>
      <c r="BTR51" s="0"/>
      <c r="BTS51" s="0"/>
      <c r="BTT51" s="0"/>
      <c r="BTU51" s="0"/>
      <c r="BTV51" s="0"/>
      <c r="BTW51" s="0"/>
      <c r="BTX51" s="0"/>
      <c r="BTY51" s="0"/>
      <c r="BTZ51" s="0"/>
      <c r="BUA51" s="0"/>
      <c r="BUB51" s="0"/>
      <c r="BUC51" s="0"/>
      <c r="BUD51" s="0"/>
      <c r="BUE51" s="0"/>
      <c r="BUF51" s="0"/>
      <c r="BUG51" s="0"/>
      <c r="BUH51" s="0"/>
      <c r="BUI51" s="0"/>
      <c r="BUJ51" s="0"/>
      <c r="BUK51" s="0"/>
      <c r="BUL51" s="0"/>
      <c r="BUM51" s="0"/>
      <c r="BUN51" s="0"/>
      <c r="BUO51" s="0"/>
      <c r="BUP51" s="0"/>
      <c r="BUQ51" s="0"/>
      <c r="BUR51" s="0"/>
      <c r="BUS51" s="0"/>
      <c r="BUT51" s="0"/>
      <c r="BUU51" s="0"/>
      <c r="BUV51" s="0"/>
      <c r="BUW51" s="0"/>
      <c r="BUX51" s="0"/>
      <c r="BUY51" s="0"/>
      <c r="BUZ51" s="0"/>
      <c r="BVA51" s="0"/>
      <c r="BVB51" s="0"/>
      <c r="BVC51" s="0"/>
      <c r="BVD51" s="0"/>
      <c r="BVE51" s="0"/>
      <c r="BVF51" s="0"/>
      <c r="BVG51" s="0"/>
      <c r="BVH51" s="0"/>
      <c r="BVI51" s="0"/>
      <c r="BVJ51" s="0"/>
      <c r="BVK51" s="0"/>
      <c r="BVL51" s="0"/>
      <c r="BVM51" s="0"/>
      <c r="BVN51" s="0"/>
      <c r="BVO51" s="0"/>
      <c r="BVP51" s="0"/>
      <c r="BVQ51" s="0"/>
      <c r="BVR51" s="0"/>
      <c r="BVS51" s="0"/>
      <c r="BVT51" s="0"/>
      <c r="BVU51" s="0"/>
      <c r="BVV51" s="0"/>
      <c r="BVW51" s="0"/>
      <c r="BVX51" s="0"/>
      <c r="BVY51" s="0"/>
      <c r="BVZ51" s="0"/>
      <c r="BWA51" s="0"/>
      <c r="BWB51" s="0"/>
      <c r="BWC51" s="0"/>
      <c r="BWD51" s="0"/>
      <c r="BWE51" s="0"/>
      <c r="BWF51" s="0"/>
      <c r="BWG51" s="0"/>
      <c r="BWH51" s="0"/>
      <c r="BWI51" s="0"/>
      <c r="BWJ51" s="0"/>
      <c r="BWK51" s="0"/>
      <c r="BWL51" s="0"/>
      <c r="BWM51" s="0"/>
      <c r="BWN51" s="0"/>
      <c r="BWO51" s="0"/>
      <c r="BWP51" s="0"/>
      <c r="BWQ51" s="0"/>
      <c r="BWR51" s="0"/>
      <c r="BWS51" s="0"/>
      <c r="BWT51" s="0"/>
      <c r="BWU51" s="0"/>
      <c r="BWV51" s="0"/>
      <c r="BWW51" s="0"/>
      <c r="BWX51" s="0"/>
      <c r="BWY51" s="0"/>
      <c r="BWZ51" s="0"/>
      <c r="BXA51" s="0"/>
      <c r="BXB51" s="0"/>
      <c r="BXC51" s="0"/>
      <c r="BXD51" s="0"/>
      <c r="BXE51" s="0"/>
      <c r="BXF51" s="0"/>
      <c r="BXG51" s="0"/>
      <c r="BXH51" s="0"/>
      <c r="BXI51" s="0"/>
      <c r="BXJ51" s="0"/>
      <c r="BXK51" s="0"/>
      <c r="BXL51" s="0"/>
      <c r="BXM51" s="0"/>
      <c r="BXN51" s="0"/>
      <c r="BXO51" s="0"/>
      <c r="BXP51" s="0"/>
      <c r="BXQ51" s="0"/>
      <c r="BXR51" s="0"/>
      <c r="BXS51" s="0"/>
      <c r="BXT51" s="0"/>
      <c r="BXU51" s="0"/>
      <c r="BXV51" s="0"/>
      <c r="BXW51" s="0"/>
      <c r="BXX51" s="0"/>
      <c r="BXY51" s="0"/>
      <c r="BXZ51" s="0"/>
      <c r="BYA51" s="0"/>
      <c r="BYB51" s="0"/>
      <c r="BYC51" s="0"/>
      <c r="BYD51" s="0"/>
      <c r="BYE51" s="0"/>
      <c r="BYF51" s="0"/>
      <c r="BYG51" s="0"/>
      <c r="BYH51" s="0"/>
      <c r="BYI51" s="0"/>
      <c r="BYJ51" s="0"/>
      <c r="BYK51" s="0"/>
      <c r="BYL51" s="0"/>
      <c r="BYM51" s="0"/>
      <c r="BYN51" s="0"/>
      <c r="BYO51" s="0"/>
      <c r="BYP51" s="0"/>
      <c r="BYQ51" s="0"/>
      <c r="BYR51" s="0"/>
      <c r="BYS51" s="0"/>
      <c r="BYT51" s="0"/>
      <c r="BYU51" s="0"/>
      <c r="BYV51" s="0"/>
      <c r="BYW51" s="0"/>
      <c r="BYX51" s="0"/>
      <c r="BYY51" s="0"/>
      <c r="BYZ51" s="0"/>
      <c r="BZA51" s="0"/>
      <c r="BZB51" s="0"/>
      <c r="BZC51" s="0"/>
      <c r="BZD51" s="0"/>
      <c r="BZE51" s="0"/>
      <c r="BZF51" s="0"/>
      <c r="BZG51" s="0"/>
      <c r="BZH51" s="0"/>
      <c r="BZI51" s="0"/>
      <c r="BZJ51" s="0"/>
      <c r="BZK51" s="0"/>
      <c r="BZL51" s="0"/>
      <c r="BZM51" s="0"/>
      <c r="BZN51" s="0"/>
      <c r="BZO51" s="0"/>
      <c r="BZP51" s="0"/>
      <c r="BZQ51" s="0"/>
      <c r="BZR51" s="0"/>
      <c r="BZS51" s="0"/>
      <c r="BZT51" s="0"/>
      <c r="BZU51" s="0"/>
      <c r="BZV51" s="0"/>
      <c r="BZW51" s="0"/>
      <c r="BZX51" s="0"/>
      <c r="BZY51" s="0"/>
      <c r="BZZ51" s="0"/>
      <c r="CAA51" s="0"/>
      <c r="CAB51" s="0"/>
      <c r="CAC51" s="0"/>
      <c r="CAD51" s="0"/>
      <c r="CAE51" s="0"/>
      <c r="CAF51" s="0"/>
      <c r="CAG51" s="0"/>
      <c r="CAH51" s="0"/>
      <c r="CAI51" s="0"/>
      <c r="CAJ51" s="0"/>
      <c r="CAK51" s="0"/>
      <c r="CAL51" s="0"/>
      <c r="CAM51" s="0"/>
      <c r="CAN51" s="0"/>
      <c r="CAO51" s="0"/>
      <c r="CAP51" s="0"/>
      <c r="CAQ51" s="0"/>
      <c r="CAR51" s="0"/>
      <c r="CAS51" s="0"/>
      <c r="CAT51" s="0"/>
      <c r="CAU51" s="0"/>
      <c r="CAV51" s="0"/>
      <c r="CAW51" s="0"/>
      <c r="CAX51" s="0"/>
      <c r="CAY51" s="0"/>
      <c r="CAZ51" s="0"/>
      <c r="CBA51" s="0"/>
      <c r="CBB51" s="0"/>
      <c r="CBC51" s="0"/>
      <c r="CBD51" s="0"/>
      <c r="CBE51" s="0"/>
      <c r="CBF51" s="0"/>
      <c r="CBG51" s="0"/>
      <c r="CBH51" s="0"/>
      <c r="CBI51" s="0"/>
      <c r="CBJ51" s="0"/>
      <c r="CBK51" s="0"/>
      <c r="CBL51" s="0"/>
      <c r="CBM51" s="0"/>
      <c r="CBN51" s="0"/>
      <c r="CBO51" s="0"/>
      <c r="CBP51" s="0"/>
      <c r="CBQ51" s="0"/>
      <c r="CBR51" s="0"/>
      <c r="CBS51" s="0"/>
      <c r="CBT51" s="0"/>
      <c r="CBU51" s="0"/>
      <c r="CBV51" s="0"/>
      <c r="CBW51" s="0"/>
      <c r="CBX51" s="0"/>
      <c r="CBY51" s="0"/>
      <c r="CBZ51" s="0"/>
      <c r="CCA51" s="0"/>
      <c r="CCB51" s="0"/>
      <c r="CCC51" s="0"/>
      <c r="CCD51" s="0"/>
      <c r="CCE51" s="0"/>
      <c r="CCF51" s="0"/>
      <c r="CCG51" s="0"/>
      <c r="CCH51" s="0"/>
      <c r="CCI51" s="0"/>
      <c r="CCJ51" s="0"/>
      <c r="CCK51" s="0"/>
      <c r="CCL51" s="0"/>
      <c r="CCM51" s="0"/>
      <c r="CCN51" s="0"/>
      <c r="CCO51" s="0"/>
      <c r="CCP51" s="0"/>
      <c r="CCQ51" s="0"/>
      <c r="CCR51" s="0"/>
      <c r="CCS51" s="0"/>
      <c r="CCT51" s="0"/>
      <c r="CCU51" s="0"/>
      <c r="CCV51" s="0"/>
      <c r="CCW51" s="0"/>
      <c r="CCX51" s="0"/>
      <c r="CCY51" s="0"/>
      <c r="CCZ51" s="0"/>
      <c r="CDA51" s="0"/>
      <c r="CDB51" s="0"/>
      <c r="CDC51" s="0"/>
      <c r="CDD51" s="0"/>
      <c r="CDE51" s="0"/>
      <c r="CDF51" s="0"/>
      <c r="CDG51" s="0"/>
      <c r="CDH51" s="0"/>
      <c r="CDI51" s="0"/>
      <c r="CDJ51" s="0"/>
      <c r="CDK51" s="0"/>
      <c r="CDL51" s="0"/>
      <c r="CDM51" s="0"/>
      <c r="CDN51" s="0"/>
      <c r="CDO51" s="0"/>
      <c r="CDP51" s="0"/>
      <c r="CDQ51" s="0"/>
      <c r="CDR51" s="0"/>
      <c r="CDS51" s="0"/>
      <c r="CDT51" s="0"/>
      <c r="CDU51" s="0"/>
      <c r="CDV51" s="0"/>
      <c r="CDW51" s="0"/>
      <c r="CDX51" s="0"/>
      <c r="CDY51" s="0"/>
      <c r="CDZ51" s="0"/>
      <c r="CEA51" s="0"/>
      <c r="CEB51" s="0"/>
      <c r="CEC51" s="0"/>
      <c r="CED51" s="0"/>
      <c r="CEE51" s="0"/>
      <c r="CEF51" s="0"/>
      <c r="CEG51" s="0"/>
      <c r="CEH51" s="0"/>
      <c r="CEI51" s="0"/>
      <c r="CEJ51" s="0"/>
      <c r="CEK51" s="0"/>
      <c r="CEL51" s="0"/>
      <c r="CEM51" s="0"/>
      <c r="CEN51" s="0"/>
      <c r="CEO51" s="0"/>
      <c r="CEP51" s="0"/>
      <c r="CEQ51" s="0"/>
      <c r="CER51" s="0"/>
      <c r="CES51" s="0"/>
      <c r="CET51" s="0"/>
      <c r="CEU51" s="0"/>
      <c r="CEV51" s="0"/>
      <c r="CEW51" s="0"/>
      <c r="CEX51" s="0"/>
      <c r="CEY51" s="0"/>
      <c r="CEZ51" s="0"/>
      <c r="CFA51" s="0"/>
      <c r="CFB51" s="0"/>
      <c r="CFC51" s="0"/>
      <c r="CFD51" s="0"/>
      <c r="CFE51" s="0"/>
      <c r="CFF51" s="0"/>
      <c r="CFG51" s="0"/>
      <c r="CFH51" s="0"/>
      <c r="CFI51" s="0"/>
      <c r="CFJ51" s="0"/>
      <c r="CFK51" s="0"/>
      <c r="CFL51" s="0"/>
      <c r="CFM51" s="0"/>
      <c r="CFN51" s="0"/>
      <c r="CFO51" s="0"/>
      <c r="CFP51" s="0"/>
      <c r="CFQ51" s="0"/>
      <c r="CFR51" s="0"/>
      <c r="CFS51" s="0"/>
      <c r="CFT51" s="0"/>
      <c r="CFU51" s="0"/>
      <c r="CFV51" s="0"/>
      <c r="CFW51" s="0"/>
      <c r="CFX51" s="0"/>
      <c r="CFY51" s="0"/>
      <c r="CFZ51" s="0"/>
      <c r="CGA51" s="0"/>
      <c r="CGB51" s="0"/>
      <c r="CGC51" s="0"/>
      <c r="CGD51" s="0"/>
      <c r="CGE51" s="0"/>
      <c r="CGF51" s="0"/>
      <c r="CGG51" s="0"/>
      <c r="CGH51" s="0"/>
      <c r="CGI51" s="0"/>
      <c r="CGJ51" s="0"/>
      <c r="CGK51" s="0"/>
      <c r="CGL51" s="0"/>
      <c r="CGM51" s="0"/>
      <c r="CGN51" s="0"/>
      <c r="CGO51" s="0"/>
      <c r="CGP51" s="0"/>
      <c r="CGQ51" s="0"/>
      <c r="CGR51" s="0"/>
      <c r="CGS51" s="0"/>
      <c r="CGT51" s="0"/>
      <c r="CGU51" s="0"/>
      <c r="CGV51" s="0"/>
      <c r="CGW51" s="0"/>
      <c r="CGX51" s="0"/>
      <c r="CGY51" s="0"/>
      <c r="CGZ51" s="0"/>
      <c r="CHA51" s="0"/>
      <c r="CHB51" s="0"/>
      <c r="CHC51" s="0"/>
      <c r="CHD51" s="0"/>
      <c r="CHE51" s="0"/>
      <c r="CHF51" s="0"/>
      <c r="CHG51" s="0"/>
      <c r="CHH51" s="0"/>
      <c r="CHI51" s="0"/>
      <c r="CHJ51" s="0"/>
      <c r="CHK51" s="0"/>
      <c r="CHL51" s="0"/>
      <c r="CHM51" s="0"/>
      <c r="CHN51" s="0"/>
      <c r="CHO51" s="0"/>
      <c r="CHP51" s="0"/>
      <c r="CHQ51" s="0"/>
      <c r="CHR51" s="0"/>
      <c r="CHS51" s="0"/>
      <c r="CHT51" s="0"/>
      <c r="CHU51" s="0"/>
      <c r="CHV51" s="0"/>
      <c r="CHW51" s="0"/>
      <c r="CHX51" s="0"/>
      <c r="CHY51" s="0"/>
      <c r="CHZ51" s="0"/>
      <c r="CIA51" s="0"/>
      <c r="CIB51" s="0"/>
      <c r="CIC51" s="0"/>
      <c r="CID51" s="0"/>
      <c r="CIE51" s="0"/>
      <c r="CIF51" s="0"/>
      <c r="CIG51" s="0"/>
      <c r="CIH51" s="0"/>
      <c r="CII51" s="0"/>
      <c r="CIJ51" s="0"/>
      <c r="CIK51" s="0"/>
      <c r="CIL51" s="0"/>
      <c r="CIM51" s="0"/>
      <c r="CIN51" s="0"/>
      <c r="CIO51" s="0"/>
      <c r="CIP51" s="0"/>
      <c r="CIQ51" s="0"/>
      <c r="CIR51" s="0"/>
      <c r="CIS51" s="0"/>
      <c r="CIT51" s="0"/>
      <c r="CIU51" s="0"/>
      <c r="CIV51" s="0"/>
      <c r="CIW51" s="0"/>
      <c r="CIX51" s="0"/>
      <c r="CIY51" s="0"/>
      <c r="CIZ51" s="0"/>
      <c r="CJA51" s="0"/>
      <c r="CJB51" s="0"/>
      <c r="CJC51" s="0"/>
      <c r="CJD51" s="0"/>
      <c r="CJE51" s="0"/>
      <c r="CJF51" s="0"/>
      <c r="CJG51" s="0"/>
      <c r="CJH51" s="0"/>
      <c r="CJI51" s="0"/>
      <c r="CJJ51" s="0"/>
      <c r="CJK51" s="0"/>
      <c r="CJL51" s="0"/>
      <c r="CJM51" s="0"/>
      <c r="CJN51" s="0"/>
      <c r="CJO51" s="0"/>
      <c r="CJP51" s="0"/>
      <c r="CJQ51" s="0"/>
      <c r="CJR51" s="0"/>
      <c r="CJS51" s="0"/>
      <c r="CJT51" s="0"/>
      <c r="CJU51" s="0"/>
      <c r="CJV51" s="0"/>
      <c r="CJW51" s="0"/>
      <c r="CJX51" s="0"/>
      <c r="CJY51" s="0"/>
      <c r="CJZ51" s="0"/>
      <c r="CKA51" s="0"/>
      <c r="CKB51" s="0"/>
      <c r="CKC51" s="0"/>
      <c r="CKD51" s="0"/>
      <c r="CKE51" s="0"/>
      <c r="CKF51" s="0"/>
      <c r="CKG51" s="0"/>
      <c r="CKH51" s="0"/>
      <c r="CKI51" s="0"/>
      <c r="CKJ51" s="0"/>
      <c r="CKK51" s="0"/>
      <c r="CKL51" s="0"/>
      <c r="CKM51" s="0"/>
      <c r="CKN51" s="0"/>
      <c r="CKO51" s="0"/>
      <c r="CKP51" s="0"/>
      <c r="CKQ51" s="0"/>
      <c r="CKR51" s="0"/>
      <c r="CKS51" s="0"/>
      <c r="CKT51" s="0"/>
      <c r="CKU51" s="0"/>
      <c r="CKV51" s="0"/>
      <c r="CKW51" s="0"/>
      <c r="CKX51" s="0"/>
      <c r="CKY51" s="0"/>
      <c r="CKZ51" s="0"/>
      <c r="CLA51" s="0"/>
      <c r="CLB51" s="0"/>
      <c r="CLC51" s="0"/>
      <c r="CLD51" s="0"/>
      <c r="CLE51" s="0"/>
      <c r="CLF51" s="0"/>
      <c r="CLG51" s="0"/>
      <c r="CLH51" s="0"/>
      <c r="CLI51" s="0"/>
      <c r="CLJ51" s="0"/>
      <c r="CLK51" s="0"/>
      <c r="CLL51" s="0"/>
      <c r="CLM51" s="0"/>
      <c r="CLN51" s="0"/>
      <c r="CLO51" s="0"/>
      <c r="CLP51" s="0"/>
      <c r="CLQ51" s="0"/>
      <c r="CLR51" s="0"/>
      <c r="CLS51" s="0"/>
      <c r="CLT51" s="0"/>
      <c r="CLU51" s="0"/>
      <c r="CLV51" s="0"/>
      <c r="CLW51" s="0"/>
      <c r="CLX51" s="0"/>
      <c r="CLY51" s="0"/>
      <c r="CLZ51" s="0"/>
      <c r="CMA51" s="0"/>
      <c r="CMB51" s="0"/>
      <c r="CMC51" s="0"/>
      <c r="CMD51" s="0"/>
      <c r="CME51" s="0"/>
      <c r="CMF51" s="0"/>
      <c r="CMG51" s="0"/>
      <c r="CMH51" s="0"/>
      <c r="CMI51" s="0"/>
      <c r="CMJ51" s="0"/>
      <c r="CMK51" s="0"/>
      <c r="CML51" s="0"/>
      <c r="CMM51" s="0"/>
      <c r="CMN51" s="0"/>
      <c r="CMO51" s="0"/>
      <c r="CMP51" s="0"/>
      <c r="CMQ51" s="0"/>
      <c r="CMR51" s="0"/>
      <c r="CMS51" s="0"/>
      <c r="CMT51" s="0"/>
      <c r="CMU51" s="0"/>
      <c r="CMV51" s="0"/>
      <c r="CMW51" s="0"/>
      <c r="CMX51" s="0"/>
      <c r="CMY51" s="0"/>
      <c r="CMZ51" s="0"/>
      <c r="CNA51" s="0"/>
      <c r="CNB51" s="0"/>
      <c r="CNC51" s="0"/>
      <c r="CND51" s="0"/>
      <c r="CNE51" s="0"/>
      <c r="CNF51" s="0"/>
      <c r="CNG51" s="0"/>
      <c r="CNH51" s="0"/>
      <c r="CNI51" s="0"/>
      <c r="CNJ51" s="0"/>
      <c r="CNK51" s="0"/>
      <c r="CNL51" s="0"/>
      <c r="CNM51" s="0"/>
      <c r="CNN51" s="0"/>
      <c r="CNO51" s="0"/>
      <c r="CNP51" s="0"/>
      <c r="CNQ51" s="0"/>
      <c r="CNR51" s="0"/>
      <c r="CNS51" s="0"/>
      <c r="CNT51" s="0"/>
      <c r="CNU51" s="0"/>
      <c r="CNV51" s="0"/>
      <c r="CNW51" s="0"/>
      <c r="CNX51" s="0"/>
      <c r="CNY51" s="0"/>
      <c r="CNZ51" s="0"/>
      <c r="COA51" s="0"/>
      <c r="COB51" s="0"/>
      <c r="COC51" s="0"/>
      <c r="COD51" s="0"/>
      <c r="COE51" s="0"/>
      <c r="COF51" s="0"/>
      <c r="COG51" s="0"/>
      <c r="COH51" s="0"/>
      <c r="COI51" s="0"/>
      <c r="COJ51" s="0"/>
      <c r="COK51" s="0"/>
      <c r="COL51" s="0"/>
      <c r="COM51" s="0"/>
      <c r="CON51" s="0"/>
      <c r="COO51" s="0"/>
      <c r="COP51" s="0"/>
      <c r="COQ51" s="0"/>
      <c r="COR51" s="0"/>
      <c r="COS51" s="0"/>
      <c r="COT51" s="0"/>
      <c r="COU51" s="0"/>
      <c r="COV51" s="0"/>
      <c r="COW51" s="0"/>
      <c r="COX51" s="0"/>
      <c r="COY51" s="0"/>
      <c r="COZ51" s="0"/>
      <c r="CPA51" s="0"/>
      <c r="CPB51" s="0"/>
      <c r="CPC51" s="0"/>
      <c r="CPD51" s="0"/>
      <c r="CPE51" s="0"/>
      <c r="CPF51" s="0"/>
      <c r="CPG51" s="0"/>
      <c r="CPH51" s="0"/>
      <c r="CPI51" s="0"/>
      <c r="CPJ51" s="0"/>
      <c r="CPK51" s="0"/>
      <c r="CPL51" s="0"/>
      <c r="CPM51" s="0"/>
      <c r="CPN51" s="0"/>
      <c r="CPO51" s="0"/>
      <c r="CPP51" s="0"/>
      <c r="CPQ51" s="0"/>
      <c r="CPR51" s="0"/>
      <c r="CPS51" s="0"/>
      <c r="CPT51" s="0"/>
      <c r="CPU51" s="0"/>
      <c r="CPV51" s="0"/>
      <c r="CPW51" s="0"/>
      <c r="CPX51" s="0"/>
      <c r="CPY51" s="0"/>
      <c r="CPZ51" s="0"/>
      <c r="CQA51" s="0"/>
      <c r="CQB51" s="0"/>
      <c r="CQC51" s="0"/>
      <c r="CQD51" s="0"/>
      <c r="CQE51" s="0"/>
      <c r="CQF51" s="0"/>
      <c r="CQG51" s="0"/>
      <c r="CQH51" s="0"/>
      <c r="CQI51" s="0"/>
      <c r="CQJ51" s="0"/>
      <c r="CQK51" s="0"/>
      <c r="CQL51" s="0"/>
      <c r="CQM51" s="0"/>
      <c r="CQN51" s="0"/>
      <c r="CQO51" s="0"/>
      <c r="CQP51" s="0"/>
      <c r="CQQ51" s="0"/>
      <c r="CQR51" s="0"/>
      <c r="CQS51" s="0"/>
      <c r="CQT51" s="0"/>
      <c r="CQU51" s="0"/>
      <c r="CQV51" s="0"/>
      <c r="CQW51" s="0"/>
      <c r="CQX51" s="0"/>
      <c r="CQY51" s="0"/>
      <c r="CQZ51" s="0"/>
      <c r="CRA51" s="0"/>
      <c r="CRB51" s="0"/>
      <c r="CRC51" s="0"/>
      <c r="CRD51" s="0"/>
      <c r="CRE51" s="0"/>
      <c r="CRF51" s="0"/>
      <c r="CRG51" s="0"/>
      <c r="CRH51" s="0"/>
      <c r="CRI51" s="0"/>
      <c r="CRJ51" s="0"/>
      <c r="CRK51" s="0"/>
      <c r="CRL51" s="0"/>
      <c r="CRM51" s="0"/>
      <c r="CRN51" s="0"/>
      <c r="CRO51" s="0"/>
      <c r="CRP51" s="0"/>
      <c r="CRQ51" s="0"/>
      <c r="CRR51" s="0"/>
      <c r="CRS51" s="0"/>
      <c r="CRT51" s="0"/>
      <c r="CRU51" s="0"/>
      <c r="CRV51" s="0"/>
      <c r="CRW51" s="0"/>
      <c r="CRX51" s="0"/>
      <c r="CRY51" s="0"/>
      <c r="CRZ51" s="0"/>
      <c r="CSA51" s="0"/>
      <c r="CSB51" s="0"/>
      <c r="CSC51" s="0"/>
      <c r="CSD51" s="0"/>
      <c r="CSE51" s="0"/>
      <c r="CSF51" s="0"/>
      <c r="CSG51" s="0"/>
      <c r="CSH51" s="0"/>
      <c r="CSI51" s="0"/>
      <c r="CSJ51" s="0"/>
      <c r="CSK51" s="0"/>
      <c r="CSL51" s="0"/>
      <c r="CSM51" s="0"/>
      <c r="CSN51" s="0"/>
      <c r="CSO51" s="0"/>
      <c r="CSP51" s="0"/>
      <c r="CSQ51" s="0"/>
      <c r="CSR51" s="0"/>
      <c r="CSS51" s="0"/>
      <c r="CST51" s="0"/>
      <c r="CSU51" s="0"/>
      <c r="CSV51" s="0"/>
      <c r="CSW51" s="0"/>
      <c r="CSX51" s="0"/>
      <c r="CSY51" s="0"/>
      <c r="CSZ51" s="0"/>
      <c r="CTA51" s="0"/>
      <c r="CTB51" s="0"/>
      <c r="CTC51" s="0"/>
      <c r="CTD51" s="0"/>
      <c r="CTE51" s="0"/>
      <c r="CTF51" s="0"/>
      <c r="CTG51" s="0"/>
      <c r="CTH51" s="0"/>
      <c r="CTI51" s="0"/>
      <c r="CTJ51" s="0"/>
      <c r="CTK51" s="0"/>
      <c r="CTL51" s="0"/>
      <c r="CTM51" s="0"/>
      <c r="CTN51" s="0"/>
      <c r="CTO51" s="0"/>
      <c r="CTP51" s="0"/>
      <c r="CTQ51" s="0"/>
      <c r="CTR51" s="0"/>
      <c r="CTS51" s="0"/>
      <c r="CTT51" s="0"/>
      <c r="CTU51" s="0"/>
      <c r="CTV51" s="0"/>
      <c r="CTW51" s="0"/>
      <c r="CTX51" s="0"/>
      <c r="CTY51" s="0"/>
      <c r="CTZ51" s="0"/>
      <c r="CUA51" s="0"/>
      <c r="CUB51" s="0"/>
      <c r="CUC51" s="0"/>
      <c r="CUD51" s="0"/>
      <c r="CUE51" s="0"/>
      <c r="CUF51" s="0"/>
      <c r="CUG51" s="0"/>
      <c r="CUH51" s="0"/>
      <c r="CUI51" s="0"/>
      <c r="CUJ51" s="0"/>
      <c r="CUK51" s="0"/>
      <c r="CUL51" s="0"/>
      <c r="CUM51" s="0"/>
      <c r="CUN51" s="0"/>
      <c r="CUO51" s="0"/>
      <c r="CUP51" s="0"/>
      <c r="CUQ51" s="0"/>
      <c r="CUR51" s="0"/>
      <c r="CUS51" s="0"/>
      <c r="CUT51" s="0"/>
      <c r="CUU51" s="0"/>
      <c r="CUV51" s="0"/>
      <c r="CUW51" s="0"/>
      <c r="CUX51" s="0"/>
      <c r="CUY51" s="0"/>
      <c r="CUZ51" s="0"/>
      <c r="CVA51" s="0"/>
      <c r="CVB51" s="0"/>
      <c r="CVC51" s="0"/>
      <c r="CVD51" s="0"/>
      <c r="CVE51" s="0"/>
      <c r="CVF51" s="0"/>
      <c r="CVG51" s="0"/>
      <c r="CVH51" s="0"/>
      <c r="CVI51" s="0"/>
      <c r="CVJ51" s="0"/>
      <c r="CVK51" s="0"/>
      <c r="CVL51" s="0"/>
      <c r="CVM51" s="0"/>
      <c r="CVN51" s="0"/>
      <c r="CVO51" s="0"/>
      <c r="CVP51" s="0"/>
      <c r="CVQ51" s="0"/>
      <c r="CVR51" s="0"/>
      <c r="CVS51" s="0"/>
      <c r="CVT51" s="0"/>
      <c r="CVU51" s="0"/>
      <c r="CVV51" s="0"/>
      <c r="CVW51" s="0"/>
      <c r="CVX51" s="0"/>
      <c r="CVY51" s="0"/>
      <c r="CVZ51" s="0"/>
      <c r="CWA51" s="0"/>
      <c r="CWB51" s="0"/>
      <c r="CWC51" s="0"/>
      <c r="CWD51" s="0"/>
      <c r="CWE51" s="0"/>
      <c r="CWF51" s="0"/>
      <c r="CWG51" s="0"/>
      <c r="CWH51" s="0"/>
      <c r="CWI51" s="0"/>
      <c r="CWJ51" s="0"/>
      <c r="CWK51" s="0"/>
      <c r="CWL51" s="0"/>
      <c r="CWM51" s="0"/>
      <c r="CWN51" s="0"/>
      <c r="CWO51" s="0"/>
      <c r="CWP51" s="0"/>
      <c r="CWQ51" s="0"/>
      <c r="CWR51" s="0"/>
      <c r="CWS51" s="0"/>
      <c r="CWT51" s="0"/>
      <c r="CWU51" s="0"/>
      <c r="CWV51" s="0"/>
      <c r="CWW51" s="0"/>
      <c r="CWX51" s="0"/>
      <c r="CWY51" s="0"/>
      <c r="CWZ51" s="0"/>
      <c r="CXA51" s="0"/>
      <c r="CXB51" s="0"/>
      <c r="CXC51" s="0"/>
      <c r="CXD51" s="0"/>
      <c r="CXE51" s="0"/>
      <c r="CXF51" s="0"/>
      <c r="CXG51" s="0"/>
      <c r="CXH51" s="0"/>
      <c r="CXI51" s="0"/>
      <c r="CXJ51" s="0"/>
      <c r="CXK51" s="0"/>
      <c r="CXL51" s="0"/>
      <c r="CXM51" s="0"/>
      <c r="CXN51" s="0"/>
      <c r="CXO51" s="0"/>
      <c r="CXP51" s="0"/>
      <c r="CXQ51" s="0"/>
      <c r="CXR51" s="0"/>
      <c r="CXS51" s="0"/>
      <c r="CXT51" s="0"/>
      <c r="CXU51" s="0"/>
      <c r="CXV51" s="0"/>
      <c r="CXW51" s="0"/>
      <c r="CXX51" s="0"/>
      <c r="CXY51" s="0"/>
      <c r="CXZ51" s="0"/>
      <c r="CYA51" s="0"/>
      <c r="CYB51" s="0"/>
      <c r="CYC51" s="0"/>
      <c r="CYD51" s="0"/>
      <c r="CYE51" s="0"/>
      <c r="CYF51" s="0"/>
      <c r="CYG51" s="0"/>
      <c r="CYH51" s="0"/>
      <c r="CYI51" s="0"/>
      <c r="CYJ51" s="0"/>
      <c r="CYK51" s="0"/>
      <c r="CYL51" s="0"/>
      <c r="CYM51" s="0"/>
      <c r="CYN51" s="0"/>
      <c r="CYO51" s="0"/>
      <c r="CYP51" s="0"/>
      <c r="CYQ51" s="0"/>
      <c r="CYR51" s="0"/>
      <c r="CYS51" s="0"/>
      <c r="CYT51" s="0"/>
      <c r="CYU51" s="0"/>
      <c r="CYV51" s="0"/>
      <c r="CYW51" s="0"/>
      <c r="CYX51" s="0"/>
      <c r="CYY51" s="0"/>
      <c r="CYZ51" s="0"/>
      <c r="CZA51" s="0"/>
      <c r="CZB51" s="0"/>
      <c r="CZC51" s="0"/>
      <c r="CZD51" s="0"/>
      <c r="CZE51" s="0"/>
      <c r="CZF51" s="0"/>
      <c r="CZG51" s="0"/>
      <c r="CZH51" s="0"/>
      <c r="CZI51" s="0"/>
      <c r="CZJ51" s="0"/>
      <c r="CZK51" s="0"/>
      <c r="CZL51" s="0"/>
      <c r="CZM51" s="0"/>
      <c r="CZN51" s="0"/>
      <c r="CZO51" s="0"/>
      <c r="CZP51" s="0"/>
      <c r="CZQ51" s="0"/>
      <c r="CZR51" s="0"/>
      <c r="CZS51" s="0"/>
      <c r="CZT51" s="0"/>
      <c r="CZU51" s="0"/>
      <c r="CZV51" s="0"/>
      <c r="CZW51" s="0"/>
      <c r="CZX51" s="0"/>
      <c r="CZY51" s="0"/>
      <c r="CZZ51" s="0"/>
      <c r="DAA51" s="0"/>
      <c r="DAB51" s="0"/>
      <c r="DAC51" s="0"/>
      <c r="DAD51" s="0"/>
      <c r="DAE51" s="0"/>
      <c r="DAF51" s="0"/>
      <c r="DAG51" s="0"/>
      <c r="DAH51" s="0"/>
      <c r="DAI51" s="0"/>
      <c r="DAJ51" s="0"/>
      <c r="DAK51" s="0"/>
      <c r="DAL51" s="0"/>
      <c r="DAM51" s="0"/>
      <c r="DAN51" s="0"/>
      <c r="DAO51" s="0"/>
      <c r="DAP51" s="0"/>
      <c r="DAQ51" s="0"/>
      <c r="DAR51" s="0"/>
      <c r="DAS51" s="0"/>
      <c r="DAT51" s="0"/>
      <c r="DAU51" s="0"/>
      <c r="DAV51" s="0"/>
      <c r="DAW51" s="0"/>
      <c r="DAX51" s="0"/>
      <c r="DAY51" s="0"/>
      <c r="DAZ51" s="0"/>
      <c r="DBA51" s="0"/>
      <c r="DBB51" s="0"/>
      <c r="DBC51" s="0"/>
      <c r="DBD51" s="0"/>
      <c r="DBE51" s="0"/>
      <c r="DBF51" s="0"/>
      <c r="DBG51" s="0"/>
      <c r="DBH51" s="0"/>
      <c r="DBI51" s="0"/>
      <c r="DBJ51" s="0"/>
      <c r="DBK51" s="0"/>
      <c r="DBL51" s="0"/>
      <c r="DBM51" s="0"/>
      <c r="DBN51" s="0"/>
      <c r="DBO51" s="0"/>
      <c r="DBP51" s="0"/>
      <c r="DBQ51" s="0"/>
      <c r="DBR51" s="0"/>
      <c r="DBS51" s="0"/>
      <c r="DBT51" s="0"/>
      <c r="DBU51" s="0"/>
      <c r="DBV51" s="0"/>
      <c r="DBW51" s="0"/>
      <c r="DBX51" s="0"/>
      <c r="DBY51" s="0"/>
      <c r="DBZ51" s="0"/>
      <c r="DCA51" s="0"/>
      <c r="DCB51" s="0"/>
      <c r="DCC51" s="0"/>
      <c r="DCD51" s="0"/>
      <c r="DCE51" s="0"/>
      <c r="DCF51" s="0"/>
      <c r="DCG51" s="0"/>
      <c r="DCH51" s="0"/>
      <c r="DCI51" s="0"/>
      <c r="DCJ51" s="0"/>
      <c r="DCK51" s="0"/>
      <c r="DCL51" s="0"/>
      <c r="DCM51" s="0"/>
      <c r="DCN51" s="0"/>
      <c r="DCO51" s="0"/>
      <c r="DCP51" s="0"/>
      <c r="DCQ51" s="0"/>
      <c r="DCR51" s="0"/>
      <c r="DCS51" s="0"/>
      <c r="DCT51" s="0"/>
      <c r="DCU51" s="0"/>
      <c r="DCV51" s="0"/>
      <c r="DCW51" s="0"/>
      <c r="DCX51" s="0"/>
      <c r="DCY51" s="0"/>
      <c r="DCZ51" s="0"/>
      <c r="DDA51" s="0"/>
      <c r="DDB51" s="0"/>
      <c r="DDC51" s="0"/>
      <c r="DDD51" s="0"/>
      <c r="DDE51" s="0"/>
      <c r="DDF51" s="0"/>
      <c r="DDG51" s="0"/>
      <c r="DDH51" s="0"/>
      <c r="DDI51" s="0"/>
      <c r="DDJ51" s="0"/>
      <c r="DDK51" s="0"/>
      <c r="DDL51" s="0"/>
      <c r="DDM51" s="0"/>
      <c r="DDN51" s="0"/>
      <c r="DDO51" s="0"/>
      <c r="DDP51" s="0"/>
      <c r="DDQ51" s="0"/>
      <c r="DDR51" s="0"/>
      <c r="DDS51" s="0"/>
      <c r="DDT51" s="0"/>
      <c r="DDU51" s="0"/>
      <c r="DDV51" s="0"/>
      <c r="DDW51" s="0"/>
      <c r="DDX51" s="0"/>
      <c r="DDY51" s="0"/>
      <c r="DDZ51" s="0"/>
      <c r="DEA51" s="0"/>
      <c r="DEB51" s="0"/>
      <c r="DEC51" s="0"/>
      <c r="DED51" s="0"/>
      <c r="DEE51" s="0"/>
      <c r="DEF51" s="0"/>
      <c r="DEG51" s="0"/>
      <c r="DEH51" s="0"/>
      <c r="DEI51" s="0"/>
      <c r="DEJ51" s="0"/>
      <c r="DEK51" s="0"/>
      <c r="DEL51" s="0"/>
      <c r="DEM51" s="0"/>
      <c r="DEN51" s="0"/>
      <c r="DEO51" s="0"/>
      <c r="DEP51" s="0"/>
      <c r="DEQ51" s="0"/>
      <c r="DER51" s="0"/>
      <c r="DES51" s="0"/>
      <c r="DET51" s="0"/>
      <c r="DEU51" s="0"/>
      <c r="DEV51" s="0"/>
      <c r="DEW51" s="0"/>
      <c r="DEX51" s="0"/>
      <c r="DEY51" s="0"/>
      <c r="DEZ51" s="0"/>
      <c r="DFA51" s="0"/>
      <c r="DFB51" s="0"/>
      <c r="DFC51" s="0"/>
      <c r="DFD51" s="0"/>
      <c r="DFE51" s="0"/>
      <c r="DFF51" s="0"/>
      <c r="DFG51" s="0"/>
      <c r="DFH51" s="0"/>
      <c r="DFI51" s="0"/>
      <c r="DFJ51" s="0"/>
      <c r="DFK51" s="0"/>
      <c r="DFL51" s="0"/>
      <c r="DFM51" s="0"/>
      <c r="DFN51" s="0"/>
      <c r="DFO51" s="0"/>
      <c r="DFP51" s="0"/>
      <c r="DFQ51" s="0"/>
      <c r="DFR51" s="0"/>
      <c r="DFS51" s="0"/>
      <c r="DFT51" s="0"/>
      <c r="DFU51" s="0"/>
      <c r="DFV51" s="0"/>
      <c r="DFW51" s="0"/>
      <c r="DFX51" s="0"/>
      <c r="DFY51" s="0"/>
      <c r="DFZ51" s="0"/>
      <c r="DGA51" s="0"/>
      <c r="DGB51" s="0"/>
      <c r="DGC51" s="0"/>
      <c r="DGD51" s="0"/>
      <c r="DGE51" s="0"/>
      <c r="DGF51" s="0"/>
      <c r="DGG51" s="0"/>
      <c r="DGH51" s="0"/>
      <c r="DGI51" s="0"/>
      <c r="DGJ51" s="0"/>
      <c r="DGK51" s="0"/>
      <c r="DGL51" s="0"/>
      <c r="DGM51" s="0"/>
      <c r="DGN51" s="0"/>
      <c r="DGO51" s="0"/>
      <c r="DGP51" s="0"/>
      <c r="DGQ51" s="0"/>
      <c r="DGR51" s="0"/>
      <c r="DGS51" s="0"/>
      <c r="DGT51" s="0"/>
      <c r="DGU51" s="0"/>
      <c r="DGV51" s="0"/>
      <c r="DGW51" s="0"/>
      <c r="DGX51" s="0"/>
      <c r="DGY51" s="0"/>
      <c r="DGZ51" s="0"/>
      <c r="DHA51" s="0"/>
      <c r="DHB51" s="0"/>
      <c r="DHC51" s="0"/>
      <c r="DHD51" s="0"/>
      <c r="DHE51" s="0"/>
      <c r="DHF51" s="0"/>
      <c r="DHG51" s="0"/>
      <c r="DHH51" s="0"/>
      <c r="DHI51" s="0"/>
      <c r="DHJ51" s="0"/>
      <c r="DHK51" s="0"/>
      <c r="DHL51" s="0"/>
      <c r="DHM51" s="0"/>
      <c r="DHN51" s="0"/>
      <c r="DHO51" s="0"/>
      <c r="DHP51" s="0"/>
      <c r="DHQ51" s="0"/>
      <c r="DHR51" s="0"/>
      <c r="DHS51" s="0"/>
      <c r="DHT51" s="0"/>
      <c r="DHU51" s="0"/>
      <c r="DHV51" s="0"/>
      <c r="DHW51" s="0"/>
      <c r="DHX51" s="0"/>
      <c r="DHY51" s="0"/>
      <c r="DHZ51" s="0"/>
      <c r="DIA51" s="0"/>
      <c r="DIB51" s="0"/>
      <c r="DIC51" s="0"/>
      <c r="DID51" s="0"/>
      <c r="DIE51" s="0"/>
      <c r="DIF51" s="0"/>
      <c r="DIG51" s="0"/>
      <c r="DIH51" s="0"/>
      <c r="DII51" s="0"/>
      <c r="DIJ51" s="0"/>
      <c r="DIK51" s="0"/>
      <c r="DIL51" s="0"/>
      <c r="DIM51" s="0"/>
      <c r="DIN51" s="0"/>
      <c r="DIO51" s="0"/>
      <c r="DIP51" s="0"/>
      <c r="DIQ51" s="0"/>
      <c r="DIR51" s="0"/>
      <c r="DIS51" s="0"/>
      <c r="DIT51" s="0"/>
      <c r="DIU51" s="0"/>
      <c r="DIV51" s="0"/>
      <c r="DIW51" s="0"/>
      <c r="DIX51" s="0"/>
      <c r="DIY51" s="0"/>
      <c r="DIZ51" s="0"/>
      <c r="DJA51" s="0"/>
      <c r="DJB51" s="0"/>
      <c r="DJC51" s="0"/>
      <c r="DJD51" s="0"/>
      <c r="DJE51" s="0"/>
      <c r="DJF51" s="0"/>
      <c r="DJG51" s="0"/>
      <c r="DJH51" s="0"/>
      <c r="DJI51" s="0"/>
      <c r="DJJ51" s="0"/>
      <c r="DJK51" s="0"/>
      <c r="DJL51" s="0"/>
      <c r="DJM51" s="0"/>
      <c r="DJN51" s="0"/>
      <c r="DJO51" s="0"/>
      <c r="DJP51" s="0"/>
      <c r="DJQ51" s="0"/>
      <c r="DJR51" s="0"/>
      <c r="DJS51" s="0"/>
      <c r="DJT51" s="0"/>
      <c r="DJU51" s="0"/>
      <c r="DJV51" s="0"/>
      <c r="DJW51" s="0"/>
      <c r="DJX51" s="0"/>
      <c r="DJY51" s="0"/>
      <c r="DJZ51" s="0"/>
      <c r="DKA51" s="0"/>
      <c r="DKB51" s="0"/>
      <c r="DKC51" s="0"/>
      <c r="DKD51" s="0"/>
      <c r="DKE51" s="0"/>
      <c r="DKF51" s="0"/>
      <c r="DKG51" s="0"/>
      <c r="DKH51" s="0"/>
      <c r="DKI51" s="0"/>
      <c r="DKJ51" s="0"/>
      <c r="DKK51" s="0"/>
      <c r="DKL51" s="0"/>
      <c r="DKM51" s="0"/>
      <c r="DKN51" s="0"/>
      <c r="DKO51" s="0"/>
      <c r="DKP51" s="0"/>
      <c r="DKQ51" s="0"/>
      <c r="DKR51" s="0"/>
      <c r="DKS51" s="0"/>
      <c r="DKT51" s="0"/>
      <c r="DKU51" s="0"/>
      <c r="DKV51" s="0"/>
      <c r="DKW51" s="0"/>
      <c r="DKX51" s="0"/>
      <c r="DKY51" s="0"/>
      <c r="DKZ51" s="0"/>
      <c r="DLA51" s="0"/>
      <c r="DLB51" s="0"/>
      <c r="DLC51" s="0"/>
      <c r="DLD51" s="0"/>
      <c r="DLE51" s="0"/>
      <c r="DLF51" s="0"/>
      <c r="DLG51" s="0"/>
      <c r="DLH51" s="0"/>
      <c r="DLI51" s="0"/>
      <c r="DLJ51" s="0"/>
      <c r="DLK51" s="0"/>
      <c r="DLL51" s="0"/>
      <c r="DLM51" s="0"/>
      <c r="DLN51" s="0"/>
      <c r="DLO51" s="0"/>
      <c r="DLP51" s="0"/>
      <c r="DLQ51" s="0"/>
      <c r="DLR51" s="0"/>
      <c r="DLS51" s="0"/>
      <c r="DLT51" s="0"/>
      <c r="DLU51" s="0"/>
      <c r="DLV51" s="0"/>
      <c r="DLW51" s="0"/>
      <c r="DLX51" s="0"/>
      <c r="DLY51" s="0"/>
      <c r="DLZ51" s="0"/>
      <c r="DMA51" s="0"/>
      <c r="DMB51" s="0"/>
      <c r="DMC51" s="0"/>
      <c r="DMD51" s="0"/>
      <c r="DME51" s="0"/>
      <c r="DMF51" s="0"/>
      <c r="DMG51" s="0"/>
      <c r="DMH51" s="0"/>
      <c r="DMI51" s="0"/>
      <c r="DMJ51" s="0"/>
      <c r="DMK51" s="0"/>
      <c r="DML51" s="0"/>
      <c r="DMM51" s="0"/>
      <c r="DMN51" s="0"/>
      <c r="DMO51" s="0"/>
      <c r="DMP51" s="0"/>
      <c r="DMQ51" s="0"/>
      <c r="DMR51" s="0"/>
      <c r="DMS51" s="0"/>
      <c r="DMT51" s="0"/>
      <c r="DMU51" s="0"/>
      <c r="DMV51" s="0"/>
      <c r="DMW51" s="0"/>
      <c r="DMX51" s="0"/>
      <c r="DMY51" s="0"/>
      <c r="DMZ51" s="0"/>
      <c r="DNA51" s="0"/>
      <c r="DNB51" s="0"/>
      <c r="DNC51" s="0"/>
      <c r="DND51" s="0"/>
      <c r="DNE51" s="0"/>
      <c r="DNF51" s="0"/>
      <c r="DNG51" s="0"/>
      <c r="DNH51" s="0"/>
      <c r="DNI51" s="0"/>
      <c r="DNJ51" s="0"/>
      <c r="DNK51" s="0"/>
      <c r="DNL51" s="0"/>
      <c r="DNM51" s="0"/>
      <c r="DNN51" s="0"/>
      <c r="DNO51" s="0"/>
      <c r="DNP51" s="0"/>
      <c r="DNQ51" s="0"/>
      <c r="DNR51" s="0"/>
      <c r="DNS51" s="0"/>
      <c r="DNT51" s="0"/>
      <c r="DNU51" s="0"/>
      <c r="DNV51" s="0"/>
      <c r="DNW51" s="0"/>
      <c r="DNX51" s="0"/>
      <c r="DNY51" s="0"/>
      <c r="DNZ51" s="0"/>
      <c r="DOA51" s="0"/>
      <c r="DOB51" s="0"/>
      <c r="DOC51" s="0"/>
      <c r="DOD51" s="0"/>
      <c r="DOE51" s="0"/>
      <c r="DOF51" s="0"/>
      <c r="DOG51" s="0"/>
      <c r="DOH51" s="0"/>
      <c r="DOI51" s="0"/>
      <c r="DOJ51" s="0"/>
      <c r="DOK51" s="0"/>
      <c r="DOL51" s="0"/>
      <c r="DOM51" s="0"/>
      <c r="DON51" s="0"/>
      <c r="DOO51" s="0"/>
      <c r="DOP51" s="0"/>
      <c r="DOQ51" s="0"/>
      <c r="DOR51" s="0"/>
      <c r="DOS51" s="0"/>
      <c r="DOT51" s="0"/>
      <c r="DOU51" s="0"/>
      <c r="DOV51" s="0"/>
      <c r="DOW51" s="0"/>
      <c r="DOX51" s="0"/>
      <c r="DOY51" s="0"/>
      <c r="DOZ51" s="0"/>
      <c r="DPA51" s="0"/>
      <c r="DPB51" s="0"/>
      <c r="DPC51" s="0"/>
      <c r="DPD51" s="0"/>
      <c r="DPE51" s="0"/>
      <c r="DPF51" s="0"/>
      <c r="DPG51" s="0"/>
      <c r="DPH51" s="0"/>
      <c r="DPI51" s="0"/>
      <c r="DPJ51" s="0"/>
      <c r="DPK51" s="0"/>
      <c r="DPL51" s="0"/>
      <c r="DPM51" s="0"/>
      <c r="DPN51" s="0"/>
      <c r="DPO51" s="0"/>
      <c r="DPP51" s="0"/>
      <c r="DPQ51" s="0"/>
      <c r="DPR51" s="0"/>
      <c r="DPS51" s="0"/>
      <c r="DPT51" s="0"/>
      <c r="DPU51" s="0"/>
      <c r="DPV51" s="0"/>
      <c r="DPW51" s="0"/>
      <c r="DPX51" s="0"/>
      <c r="DPY51" s="0"/>
      <c r="DPZ51" s="0"/>
      <c r="DQA51" s="0"/>
      <c r="DQB51" s="0"/>
      <c r="DQC51" s="0"/>
      <c r="DQD51" s="0"/>
      <c r="DQE51" s="0"/>
      <c r="DQF51" s="0"/>
      <c r="DQG51" s="0"/>
      <c r="DQH51" s="0"/>
      <c r="DQI51" s="0"/>
      <c r="DQJ51" s="0"/>
      <c r="DQK51" s="0"/>
      <c r="DQL51" s="0"/>
      <c r="DQM51" s="0"/>
      <c r="DQN51" s="0"/>
      <c r="DQO51" s="0"/>
      <c r="DQP51" s="0"/>
      <c r="DQQ51" s="0"/>
      <c r="DQR51" s="0"/>
      <c r="DQS51" s="0"/>
      <c r="DQT51" s="0"/>
      <c r="DQU51" s="0"/>
      <c r="DQV51" s="0"/>
      <c r="DQW51" s="0"/>
      <c r="DQX51" s="0"/>
      <c r="DQY51" s="0"/>
      <c r="DQZ51" s="0"/>
      <c r="DRA51" s="0"/>
      <c r="DRB51" s="0"/>
      <c r="DRC51" s="0"/>
      <c r="DRD51" s="0"/>
      <c r="DRE51" s="0"/>
      <c r="DRF51" s="0"/>
      <c r="DRG51" s="0"/>
      <c r="DRH51" s="0"/>
      <c r="DRI51" s="0"/>
      <c r="DRJ51" s="0"/>
      <c r="DRK51" s="0"/>
      <c r="DRL51" s="0"/>
      <c r="DRM51" s="0"/>
      <c r="DRN51" s="0"/>
      <c r="DRO51" s="0"/>
      <c r="DRP51" s="0"/>
      <c r="DRQ51" s="0"/>
      <c r="DRR51" s="0"/>
      <c r="DRS51" s="0"/>
      <c r="DRT51" s="0"/>
      <c r="DRU51" s="0"/>
      <c r="DRV51" s="0"/>
      <c r="DRW51" s="0"/>
      <c r="DRX51" s="0"/>
      <c r="DRY51" s="0"/>
      <c r="DRZ51" s="0"/>
      <c r="DSA51" s="0"/>
      <c r="DSB51" s="0"/>
      <c r="DSC51" s="0"/>
      <c r="DSD51" s="0"/>
      <c r="DSE51" s="0"/>
      <c r="DSF51" s="0"/>
      <c r="DSG51" s="0"/>
      <c r="DSH51" s="0"/>
      <c r="DSI51" s="0"/>
      <c r="DSJ51" s="0"/>
      <c r="DSK51" s="0"/>
      <c r="DSL51" s="0"/>
      <c r="DSM51" s="0"/>
      <c r="DSN51" s="0"/>
      <c r="DSO51" s="0"/>
      <c r="DSP51" s="0"/>
      <c r="DSQ51" s="0"/>
      <c r="DSR51" s="0"/>
      <c r="DSS51" s="0"/>
      <c r="DST51" s="0"/>
      <c r="DSU51" s="0"/>
      <c r="DSV51" s="0"/>
      <c r="DSW51" s="0"/>
      <c r="DSX51" s="0"/>
      <c r="DSY51" s="0"/>
      <c r="DSZ51" s="0"/>
      <c r="DTA51" s="0"/>
      <c r="DTB51" s="0"/>
      <c r="DTC51" s="0"/>
      <c r="DTD51" s="0"/>
      <c r="DTE51" s="0"/>
      <c r="DTF51" s="0"/>
      <c r="DTG51" s="0"/>
      <c r="DTH51" s="0"/>
      <c r="DTI51" s="0"/>
      <c r="DTJ51" s="0"/>
      <c r="DTK51" s="0"/>
      <c r="DTL51" s="0"/>
      <c r="DTM51" s="0"/>
      <c r="DTN51" s="0"/>
      <c r="DTO51" s="0"/>
      <c r="DTP51" s="0"/>
      <c r="DTQ51" s="0"/>
      <c r="DTR51" s="0"/>
      <c r="DTS51" s="0"/>
      <c r="DTT51" s="0"/>
      <c r="DTU51" s="0"/>
      <c r="DTV51" s="0"/>
      <c r="DTW51" s="0"/>
      <c r="DTX51" s="0"/>
      <c r="DTY51" s="0"/>
      <c r="DTZ51" s="0"/>
      <c r="DUA51" s="0"/>
      <c r="DUB51" s="0"/>
      <c r="DUC51" s="0"/>
      <c r="DUD51" s="0"/>
      <c r="DUE51" s="0"/>
      <c r="DUF51" s="0"/>
      <c r="DUG51" s="0"/>
      <c r="DUH51" s="0"/>
      <c r="DUI51" s="0"/>
      <c r="DUJ51" s="0"/>
      <c r="DUK51" s="0"/>
      <c r="DUL51" s="0"/>
      <c r="DUM51" s="0"/>
      <c r="DUN51" s="0"/>
      <c r="DUO51" s="0"/>
      <c r="DUP51" s="0"/>
      <c r="DUQ51" s="0"/>
      <c r="DUR51" s="0"/>
      <c r="DUS51" s="0"/>
      <c r="DUT51" s="0"/>
      <c r="DUU51" s="0"/>
      <c r="DUV51" s="0"/>
      <c r="DUW51" s="0"/>
      <c r="DUX51" s="0"/>
      <c r="DUY51" s="0"/>
      <c r="DUZ51" s="0"/>
      <c r="DVA51" s="0"/>
      <c r="DVB51" s="0"/>
      <c r="DVC51" s="0"/>
      <c r="DVD51" s="0"/>
      <c r="DVE51" s="0"/>
      <c r="DVF51" s="0"/>
      <c r="DVG51" s="0"/>
      <c r="DVH51" s="0"/>
      <c r="DVI51" s="0"/>
      <c r="DVJ51" s="0"/>
      <c r="DVK51" s="0"/>
      <c r="DVL51" s="0"/>
      <c r="DVM51" s="0"/>
      <c r="DVN51" s="0"/>
      <c r="DVO51" s="0"/>
      <c r="DVP51" s="0"/>
      <c r="DVQ51" s="0"/>
      <c r="DVR51" s="0"/>
      <c r="DVS51" s="0"/>
      <c r="DVT51" s="0"/>
      <c r="DVU51" s="0"/>
      <c r="DVV51" s="0"/>
      <c r="DVW51" s="0"/>
      <c r="DVX51" s="0"/>
      <c r="DVY51" s="0"/>
      <c r="DVZ51" s="0"/>
      <c r="DWA51" s="0"/>
      <c r="DWB51" s="0"/>
      <c r="DWC51" s="0"/>
      <c r="DWD51" s="0"/>
      <c r="DWE51" s="0"/>
      <c r="DWF51" s="0"/>
      <c r="DWG51" s="0"/>
      <c r="DWH51" s="0"/>
      <c r="DWI51" s="0"/>
      <c r="DWJ51" s="0"/>
      <c r="DWK51" s="0"/>
      <c r="DWL51" s="0"/>
      <c r="DWM51" s="0"/>
      <c r="DWN51" s="0"/>
      <c r="DWO51" s="0"/>
      <c r="DWP51" s="0"/>
      <c r="DWQ51" s="0"/>
      <c r="DWR51" s="0"/>
      <c r="DWS51" s="0"/>
      <c r="DWT51" s="0"/>
      <c r="DWU51" s="0"/>
      <c r="DWV51" s="0"/>
      <c r="DWW51" s="0"/>
      <c r="DWX51" s="0"/>
      <c r="DWY51" s="0"/>
      <c r="DWZ51" s="0"/>
      <c r="DXA51" s="0"/>
      <c r="DXB51" s="0"/>
      <c r="DXC51" s="0"/>
      <c r="DXD51" s="0"/>
      <c r="DXE51" s="0"/>
      <c r="DXF51" s="0"/>
      <c r="DXG51" s="0"/>
      <c r="DXH51" s="0"/>
      <c r="DXI51" s="0"/>
      <c r="DXJ51" s="0"/>
      <c r="DXK51" s="0"/>
      <c r="DXL51" s="0"/>
      <c r="DXM51" s="0"/>
      <c r="DXN51" s="0"/>
      <c r="DXO51" s="0"/>
      <c r="DXP51" s="0"/>
      <c r="DXQ51" s="0"/>
      <c r="DXR51" s="0"/>
      <c r="DXS51" s="0"/>
      <c r="DXT51" s="0"/>
      <c r="DXU51" s="0"/>
      <c r="DXV51" s="0"/>
      <c r="DXW51" s="0"/>
      <c r="DXX51" s="0"/>
      <c r="DXY51" s="0"/>
      <c r="DXZ51" s="0"/>
      <c r="DYA51" s="0"/>
      <c r="DYB51" s="0"/>
      <c r="DYC51" s="0"/>
      <c r="DYD51" s="0"/>
      <c r="DYE51" s="0"/>
      <c r="DYF51" s="0"/>
      <c r="DYG51" s="0"/>
      <c r="DYH51" s="0"/>
      <c r="DYI51" s="0"/>
      <c r="DYJ51" s="0"/>
      <c r="DYK51" s="0"/>
      <c r="DYL51" s="0"/>
      <c r="DYM51" s="0"/>
      <c r="DYN51" s="0"/>
      <c r="DYO51" s="0"/>
      <c r="DYP51" s="0"/>
      <c r="DYQ51" s="0"/>
      <c r="DYR51" s="0"/>
      <c r="DYS51" s="0"/>
      <c r="DYT51" s="0"/>
      <c r="DYU51" s="0"/>
      <c r="DYV51" s="0"/>
      <c r="DYW51" s="0"/>
      <c r="DYX51" s="0"/>
      <c r="DYY51" s="0"/>
      <c r="DYZ51" s="0"/>
      <c r="DZA51" s="0"/>
      <c r="DZB51" s="0"/>
      <c r="DZC51" s="0"/>
      <c r="DZD51" s="0"/>
      <c r="DZE51" s="0"/>
      <c r="DZF51" s="0"/>
      <c r="DZG51" s="0"/>
      <c r="DZH51" s="0"/>
      <c r="DZI51" s="0"/>
      <c r="DZJ51" s="0"/>
      <c r="DZK51" s="0"/>
      <c r="DZL51" s="0"/>
      <c r="DZM51" s="0"/>
      <c r="DZN51" s="0"/>
      <c r="DZO51" s="0"/>
      <c r="DZP51" s="0"/>
      <c r="DZQ51" s="0"/>
      <c r="DZR51" s="0"/>
      <c r="DZS51" s="0"/>
      <c r="DZT51" s="0"/>
      <c r="DZU51" s="0"/>
      <c r="DZV51" s="0"/>
      <c r="DZW51" s="0"/>
      <c r="DZX51" s="0"/>
      <c r="DZY51" s="0"/>
      <c r="DZZ51" s="0"/>
      <c r="EAA51" s="0"/>
      <c r="EAB51" s="0"/>
      <c r="EAC51" s="0"/>
      <c r="EAD51" s="0"/>
      <c r="EAE51" s="0"/>
      <c r="EAF51" s="0"/>
      <c r="EAG51" s="0"/>
      <c r="EAH51" s="0"/>
      <c r="EAI51" s="0"/>
      <c r="EAJ51" s="0"/>
      <c r="EAK51" s="0"/>
      <c r="EAL51" s="0"/>
      <c r="EAM51" s="0"/>
      <c r="EAN51" s="0"/>
      <c r="EAO51" s="0"/>
      <c r="EAP51" s="0"/>
      <c r="EAQ51" s="0"/>
      <c r="EAR51" s="0"/>
      <c r="EAS51" s="0"/>
      <c r="EAT51" s="0"/>
      <c r="EAU51" s="0"/>
      <c r="EAV51" s="0"/>
      <c r="EAW51" s="0"/>
      <c r="EAX51" s="0"/>
      <c r="EAY51" s="0"/>
      <c r="EAZ51" s="0"/>
      <c r="EBA51" s="0"/>
      <c r="EBB51" s="0"/>
      <c r="EBC51" s="0"/>
      <c r="EBD51" s="0"/>
      <c r="EBE51" s="0"/>
      <c r="EBF51" s="0"/>
      <c r="EBG51" s="0"/>
      <c r="EBH51" s="0"/>
      <c r="EBI51" s="0"/>
      <c r="EBJ51" s="0"/>
      <c r="EBK51" s="0"/>
      <c r="EBL51" s="0"/>
      <c r="EBM51" s="0"/>
      <c r="EBN51" s="0"/>
      <c r="EBO51" s="0"/>
      <c r="EBP51" s="0"/>
      <c r="EBQ51" s="0"/>
      <c r="EBR51" s="0"/>
      <c r="EBS51" s="0"/>
      <c r="EBT51" s="0"/>
      <c r="EBU51" s="0"/>
      <c r="EBV51" s="0"/>
      <c r="EBW51" s="0"/>
      <c r="EBX51" s="0"/>
      <c r="EBY51" s="0"/>
      <c r="EBZ51" s="0"/>
      <c r="ECA51" s="0"/>
      <c r="ECB51" s="0"/>
      <c r="ECC51" s="0"/>
      <c r="ECD51" s="0"/>
      <c r="ECE51" s="0"/>
      <c r="ECF51" s="0"/>
      <c r="ECG51" s="0"/>
      <c r="ECH51" s="0"/>
      <c r="ECI51" s="0"/>
      <c r="ECJ51" s="0"/>
      <c r="ECK51" s="0"/>
      <c r="ECL51" s="0"/>
      <c r="ECM51" s="0"/>
      <c r="ECN51" s="0"/>
      <c r="ECO51" s="0"/>
      <c r="ECP51" s="0"/>
      <c r="ECQ51" s="0"/>
      <c r="ECR51" s="0"/>
      <c r="ECS51" s="0"/>
      <c r="ECT51" s="0"/>
      <c r="ECU51" s="0"/>
      <c r="ECV51" s="0"/>
      <c r="ECW51" s="0"/>
      <c r="ECX51" s="0"/>
      <c r="ECY51" s="0"/>
      <c r="ECZ51" s="0"/>
      <c r="EDA51" s="0"/>
      <c r="EDB51" s="0"/>
      <c r="EDC51" s="0"/>
      <c r="EDD51" s="0"/>
      <c r="EDE51" s="0"/>
      <c r="EDF51" s="0"/>
      <c r="EDG51" s="0"/>
      <c r="EDH51" s="0"/>
      <c r="EDI51" s="0"/>
      <c r="EDJ51" s="0"/>
      <c r="EDK51" s="0"/>
      <c r="EDL51" s="0"/>
      <c r="EDM51" s="0"/>
      <c r="EDN51" s="0"/>
      <c r="EDO51" s="0"/>
      <c r="EDP51" s="0"/>
      <c r="EDQ51" s="0"/>
      <c r="EDR51" s="0"/>
      <c r="EDS51" s="0"/>
      <c r="EDT51" s="0"/>
      <c r="EDU51" s="0"/>
      <c r="EDV51" s="0"/>
      <c r="EDW51" s="0"/>
      <c r="EDX51" s="0"/>
      <c r="EDY51" s="0"/>
      <c r="EDZ51" s="0"/>
      <c r="EEA51" s="0"/>
      <c r="EEB51" s="0"/>
      <c r="EEC51" s="0"/>
      <c r="EED51" s="0"/>
      <c r="EEE51" s="0"/>
      <c r="EEF51" s="0"/>
      <c r="EEG51" s="0"/>
      <c r="EEH51" s="0"/>
      <c r="EEI51" s="0"/>
      <c r="EEJ51" s="0"/>
      <c r="EEK51" s="0"/>
      <c r="EEL51" s="0"/>
      <c r="EEM51" s="0"/>
      <c r="EEN51" s="0"/>
      <c r="EEO51" s="0"/>
      <c r="EEP51" s="0"/>
      <c r="EEQ51" s="0"/>
      <c r="EER51" s="0"/>
      <c r="EES51" s="0"/>
      <c r="EET51" s="0"/>
      <c r="EEU51" s="0"/>
      <c r="EEV51" s="0"/>
      <c r="EEW51" s="0"/>
      <c r="EEX51" s="0"/>
      <c r="EEY51" s="0"/>
      <c r="EEZ51" s="0"/>
      <c r="EFA51" s="0"/>
      <c r="EFB51" s="0"/>
      <c r="EFC51" s="0"/>
      <c r="EFD51" s="0"/>
      <c r="EFE51" s="0"/>
      <c r="EFF51" s="0"/>
      <c r="EFG51" s="0"/>
      <c r="EFH51" s="0"/>
      <c r="EFI51" s="0"/>
      <c r="EFJ51" s="0"/>
      <c r="EFK51" s="0"/>
      <c r="EFL51" s="0"/>
      <c r="EFM51" s="0"/>
      <c r="EFN51" s="0"/>
      <c r="EFO51" s="0"/>
      <c r="EFP51" s="0"/>
      <c r="EFQ51" s="0"/>
      <c r="EFR51" s="0"/>
      <c r="EFS51" s="0"/>
      <c r="EFT51" s="0"/>
      <c r="EFU51" s="0"/>
      <c r="EFV51" s="0"/>
      <c r="EFW51" s="0"/>
      <c r="EFX51" s="0"/>
      <c r="EFY51" s="0"/>
      <c r="EFZ51" s="0"/>
      <c r="EGA51" s="0"/>
      <c r="EGB51" s="0"/>
      <c r="EGC51" s="0"/>
      <c r="EGD51" s="0"/>
      <c r="EGE51" s="0"/>
      <c r="EGF51" s="0"/>
      <c r="EGG51" s="0"/>
      <c r="EGH51" s="0"/>
      <c r="EGI51" s="0"/>
      <c r="EGJ51" s="0"/>
      <c r="EGK51" s="0"/>
      <c r="EGL51" s="0"/>
      <c r="EGM51" s="0"/>
      <c r="EGN51" s="0"/>
      <c r="EGO51" s="0"/>
      <c r="EGP51" s="0"/>
      <c r="EGQ51" s="0"/>
      <c r="EGR51" s="0"/>
      <c r="EGS51" s="0"/>
      <c r="EGT51" s="0"/>
      <c r="EGU51" s="0"/>
      <c r="EGV51" s="0"/>
      <c r="EGW51" s="0"/>
      <c r="EGX51" s="0"/>
      <c r="EGY51" s="0"/>
      <c r="EGZ51" s="0"/>
      <c r="EHA51" s="0"/>
      <c r="EHB51" s="0"/>
      <c r="EHC51" s="0"/>
      <c r="EHD51" s="0"/>
      <c r="EHE51" s="0"/>
      <c r="EHF51" s="0"/>
      <c r="EHG51" s="0"/>
      <c r="EHH51" s="0"/>
      <c r="EHI51" s="0"/>
      <c r="EHJ51" s="0"/>
      <c r="EHK51" s="0"/>
      <c r="EHL51" s="0"/>
      <c r="EHM51" s="0"/>
      <c r="EHN51" s="0"/>
      <c r="EHO51" s="0"/>
      <c r="EHP51" s="0"/>
      <c r="EHQ51" s="0"/>
      <c r="EHR51" s="0"/>
      <c r="EHS51" s="0"/>
      <c r="EHT51" s="0"/>
      <c r="EHU51" s="0"/>
      <c r="EHV51" s="0"/>
      <c r="EHW51" s="0"/>
      <c r="EHX51" s="0"/>
      <c r="EHY51" s="0"/>
      <c r="EHZ51" s="0"/>
      <c r="EIA51" s="0"/>
      <c r="EIB51" s="0"/>
      <c r="EIC51" s="0"/>
      <c r="EID51" s="0"/>
      <c r="EIE51" s="0"/>
      <c r="EIF51" s="0"/>
      <c r="EIG51" s="0"/>
      <c r="EIH51" s="0"/>
      <c r="EII51" s="0"/>
      <c r="EIJ51" s="0"/>
      <c r="EIK51" s="0"/>
      <c r="EIL51" s="0"/>
      <c r="EIM51" s="0"/>
      <c r="EIN51" s="0"/>
      <c r="EIO51" s="0"/>
      <c r="EIP51" s="0"/>
      <c r="EIQ51" s="0"/>
      <c r="EIR51" s="0"/>
      <c r="EIS51" s="0"/>
      <c r="EIT51" s="0"/>
      <c r="EIU51" s="0"/>
      <c r="EIV51" s="0"/>
      <c r="EIW51" s="0"/>
      <c r="EIX51" s="0"/>
      <c r="EIY51" s="0"/>
      <c r="EIZ51" s="0"/>
      <c r="EJA51" s="0"/>
      <c r="EJB51" s="0"/>
      <c r="EJC51" s="0"/>
      <c r="EJD51" s="0"/>
      <c r="EJE51" s="0"/>
      <c r="EJF51" s="0"/>
      <c r="EJG51" s="0"/>
      <c r="EJH51" s="0"/>
      <c r="EJI51" s="0"/>
      <c r="EJJ51" s="0"/>
      <c r="EJK51" s="0"/>
      <c r="EJL51" s="0"/>
      <c r="EJM51" s="0"/>
      <c r="EJN51" s="0"/>
      <c r="EJO51" s="0"/>
      <c r="EJP51" s="0"/>
      <c r="EJQ51" s="0"/>
      <c r="EJR51" s="0"/>
      <c r="EJS51" s="0"/>
      <c r="EJT51" s="0"/>
      <c r="EJU51" s="0"/>
      <c r="EJV51" s="0"/>
      <c r="EJW51" s="0"/>
      <c r="EJX51" s="0"/>
      <c r="EJY51" s="0"/>
      <c r="EJZ51" s="0"/>
      <c r="EKA51" s="0"/>
      <c r="EKB51" s="0"/>
      <c r="EKC51" s="0"/>
      <c r="EKD51" s="0"/>
      <c r="EKE51" s="0"/>
      <c r="EKF51" s="0"/>
      <c r="EKG51" s="0"/>
      <c r="EKH51" s="0"/>
      <c r="EKI51" s="0"/>
      <c r="EKJ51" s="0"/>
      <c r="EKK51" s="0"/>
      <c r="EKL51" s="0"/>
      <c r="EKM51" s="0"/>
      <c r="EKN51" s="0"/>
      <c r="EKO51" s="0"/>
      <c r="EKP51" s="0"/>
      <c r="EKQ51" s="0"/>
      <c r="EKR51" s="0"/>
      <c r="EKS51" s="0"/>
      <c r="EKT51" s="0"/>
      <c r="EKU51" s="0"/>
      <c r="EKV51" s="0"/>
      <c r="EKW51" s="0"/>
      <c r="EKX51" s="0"/>
      <c r="EKY51" s="0"/>
      <c r="EKZ51" s="0"/>
      <c r="ELA51" s="0"/>
      <c r="ELB51" s="0"/>
      <c r="ELC51" s="0"/>
      <c r="ELD51" s="0"/>
      <c r="ELE51" s="0"/>
      <c r="ELF51" s="0"/>
      <c r="ELG51" s="0"/>
      <c r="ELH51" s="0"/>
      <c r="ELI51" s="0"/>
      <c r="ELJ51" s="0"/>
      <c r="ELK51" s="0"/>
      <c r="ELL51" s="0"/>
      <c r="ELM51" s="0"/>
      <c r="ELN51" s="0"/>
      <c r="ELO51" s="0"/>
      <c r="ELP51" s="0"/>
      <c r="ELQ51" s="0"/>
      <c r="ELR51" s="0"/>
      <c r="ELS51" s="0"/>
      <c r="ELT51" s="0"/>
      <c r="ELU51" s="0"/>
      <c r="ELV51" s="0"/>
      <c r="ELW51" s="0"/>
      <c r="ELX51" s="0"/>
      <c r="ELY51" s="0"/>
      <c r="ELZ51" s="0"/>
      <c r="EMA51" s="0"/>
      <c r="EMB51" s="0"/>
      <c r="EMC51" s="0"/>
      <c r="EMD51" s="0"/>
      <c r="EME51" s="0"/>
      <c r="EMF51" s="0"/>
      <c r="EMG51" s="0"/>
      <c r="EMH51" s="0"/>
      <c r="EMI51" s="0"/>
      <c r="EMJ51" s="0"/>
      <c r="EMK51" s="0"/>
      <c r="EML51" s="0"/>
      <c r="EMM51" s="0"/>
      <c r="EMN51" s="0"/>
      <c r="EMO51" s="0"/>
      <c r="EMP51" s="0"/>
      <c r="EMQ51" s="0"/>
      <c r="EMR51" s="0"/>
      <c r="EMS51" s="0"/>
      <c r="EMT51" s="0"/>
      <c r="EMU51" s="0"/>
      <c r="EMV51" s="0"/>
      <c r="EMW51" s="0"/>
      <c r="EMX51" s="0"/>
      <c r="EMY51" s="0"/>
      <c r="EMZ51" s="0"/>
      <c r="ENA51" s="0"/>
      <c r="ENB51" s="0"/>
      <c r="ENC51" s="0"/>
      <c r="END51" s="0"/>
      <c r="ENE51" s="0"/>
      <c r="ENF51" s="0"/>
      <c r="ENG51" s="0"/>
      <c r="ENH51" s="0"/>
      <c r="ENI51" s="0"/>
      <c r="ENJ51" s="0"/>
      <c r="ENK51" s="0"/>
      <c r="ENL51" s="0"/>
      <c r="ENM51" s="0"/>
      <c r="ENN51" s="0"/>
      <c r="ENO51" s="0"/>
      <c r="ENP51" s="0"/>
      <c r="ENQ51" s="0"/>
      <c r="ENR51" s="0"/>
      <c r="ENS51" s="0"/>
      <c r="ENT51" s="0"/>
      <c r="ENU51" s="0"/>
      <c r="ENV51" s="0"/>
      <c r="ENW51" s="0"/>
      <c r="ENX51" s="0"/>
      <c r="ENY51" s="0"/>
      <c r="ENZ51" s="0"/>
      <c r="EOA51" s="0"/>
      <c r="EOB51" s="0"/>
      <c r="EOC51" s="0"/>
      <c r="EOD51" s="0"/>
      <c r="EOE51" s="0"/>
      <c r="EOF51" s="0"/>
      <c r="EOG51" s="0"/>
      <c r="EOH51" s="0"/>
      <c r="EOI51" s="0"/>
      <c r="EOJ51" s="0"/>
      <c r="EOK51" s="0"/>
      <c r="EOL51" s="0"/>
      <c r="EOM51" s="0"/>
      <c r="EON51" s="0"/>
      <c r="EOO51" s="0"/>
      <c r="EOP51" s="0"/>
      <c r="EOQ51" s="0"/>
      <c r="EOR51" s="0"/>
      <c r="EOS51" s="0"/>
      <c r="EOT51" s="0"/>
      <c r="EOU51" s="0"/>
      <c r="EOV51" s="0"/>
      <c r="EOW51" s="0"/>
      <c r="EOX51" s="0"/>
      <c r="EOY51" s="0"/>
      <c r="EOZ51" s="0"/>
      <c r="EPA51" s="0"/>
      <c r="EPB51" s="0"/>
      <c r="EPC51" s="0"/>
      <c r="EPD51" s="0"/>
      <c r="EPE51" s="0"/>
      <c r="EPF51" s="0"/>
      <c r="EPG51" s="0"/>
      <c r="EPH51" s="0"/>
      <c r="EPI51" s="0"/>
      <c r="EPJ51" s="0"/>
      <c r="EPK51" s="0"/>
      <c r="EPL51" s="0"/>
      <c r="EPM51" s="0"/>
      <c r="EPN51" s="0"/>
      <c r="EPO51" s="0"/>
      <c r="EPP51" s="0"/>
      <c r="EPQ51" s="0"/>
      <c r="EPR51" s="0"/>
      <c r="EPS51" s="0"/>
      <c r="EPT51" s="0"/>
      <c r="EPU51" s="0"/>
      <c r="EPV51" s="0"/>
      <c r="EPW51" s="0"/>
      <c r="EPX51" s="0"/>
      <c r="EPY51" s="0"/>
      <c r="EPZ51" s="0"/>
      <c r="EQA51" s="0"/>
      <c r="EQB51" s="0"/>
      <c r="EQC51" s="0"/>
      <c r="EQD51" s="0"/>
      <c r="EQE51" s="0"/>
      <c r="EQF51" s="0"/>
      <c r="EQG51" s="0"/>
      <c r="EQH51" s="0"/>
      <c r="EQI51" s="0"/>
      <c r="EQJ51" s="0"/>
      <c r="EQK51" s="0"/>
      <c r="EQL51" s="0"/>
      <c r="EQM51" s="0"/>
      <c r="EQN51" s="0"/>
      <c r="EQO51" s="0"/>
      <c r="EQP51" s="0"/>
      <c r="EQQ51" s="0"/>
      <c r="EQR51" s="0"/>
      <c r="EQS51" s="0"/>
      <c r="EQT51" s="0"/>
      <c r="EQU51" s="0"/>
      <c r="EQV51" s="0"/>
      <c r="EQW51" s="0"/>
      <c r="EQX51" s="0"/>
      <c r="EQY51" s="0"/>
      <c r="EQZ51" s="0"/>
      <c r="ERA51" s="0"/>
      <c r="ERB51" s="0"/>
      <c r="ERC51" s="0"/>
      <c r="ERD51" s="0"/>
      <c r="ERE51" s="0"/>
      <c r="ERF51" s="0"/>
      <c r="ERG51" s="0"/>
      <c r="ERH51" s="0"/>
      <c r="ERI51" s="0"/>
      <c r="ERJ51" s="0"/>
      <c r="ERK51" s="0"/>
      <c r="ERL51" s="0"/>
      <c r="ERM51" s="0"/>
      <c r="ERN51" s="0"/>
      <c r="ERO51" s="0"/>
      <c r="ERP51" s="0"/>
      <c r="ERQ51" s="0"/>
      <c r="ERR51" s="0"/>
      <c r="ERS51" s="0"/>
      <c r="ERT51" s="0"/>
      <c r="ERU51" s="0"/>
      <c r="ERV51" s="0"/>
      <c r="ERW51" s="0"/>
      <c r="ERX51" s="0"/>
      <c r="ERY51" s="0"/>
      <c r="ERZ51" s="0"/>
      <c r="ESA51" s="0"/>
      <c r="ESB51" s="0"/>
      <c r="ESC51" s="0"/>
      <c r="ESD51" s="0"/>
      <c r="ESE51" s="0"/>
      <c r="ESF51" s="0"/>
      <c r="ESG51" s="0"/>
      <c r="ESH51" s="0"/>
      <c r="ESI51" s="0"/>
      <c r="ESJ51" s="0"/>
      <c r="ESK51" s="0"/>
      <c r="ESL51" s="0"/>
      <c r="ESM51" s="0"/>
      <c r="ESN51" s="0"/>
      <c r="ESO51" s="0"/>
      <c r="ESP51" s="0"/>
      <c r="ESQ51" s="0"/>
      <c r="ESR51" s="0"/>
      <c r="ESS51" s="0"/>
      <c r="EST51" s="0"/>
      <c r="ESU51" s="0"/>
      <c r="ESV51" s="0"/>
      <c r="ESW51" s="0"/>
      <c r="ESX51" s="0"/>
      <c r="ESY51" s="0"/>
      <c r="ESZ51" s="0"/>
      <c r="ETA51" s="0"/>
      <c r="ETB51" s="0"/>
      <c r="ETC51" s="0"/>
      <c r="ETD51" s="0"/>
      <c r="ETE51" s="0"/>
      <c r="ETF51" s="0"/>
      <c r="ETG51" s="0"/>
      <c r="ETH51" s="0"/>
      <c r="ETI51" s="0"/>
      <c r="ETJ51" s="0"/>
      <c r="ETK51" s="0"/>
      <c r="ETL51" s="0"/>
      <c r="ETM51" s="0"/>
      <c r="ETN51" s="0"/>
      <c r="ETO51" s="0"/>
      <c r="ETP51" s="0"/>
      <c r="ETQ51" s="0"/>
      <c r="ETR51" s="0"/>
      <c r="ETS51" s="0"/>
      <c r="ETT51" s="0"/>
      <c r="ETU51" s="0"/>
      <c r="ETV51" s="0"/>
      <c r="ETW51" s="0"/>
      <c r="ETX51" s="0"/>
      <c r="ETY51" s="0"/>
      <c r="ETZ51" s="0"/>
      <c r="EUA51" s="0"/>
      <c r="EUB51" s="0"/>
      <c r="EUC51" s="0"/>
      <c r="EUD51" s="0"/>
      <c r="EUE51" s="0"/>
      <c r="EUF51" s="0"/>
      <c r="EUG51" s="0"/>
      <c r="EUH51" s="0"/>
      <c r="EUI51" s="0"/>
      <c r="EUJ51" s="0"/>
      <c r="EUK51" s="0"/>
      <c r="EUL51" s="0"/>
      <c r="EUM51" s="0"/>
      <c r="EUN51" s="0"/>
      <c r="EUO51" s="0"/>
      <c r="EUP51" s="0"/>
      <c r="EUQ51" s="0"/>
      <c r="EUR51" s="0"/>
      <c r="EUS51" s="0"/>
      <c r="EUT51" s="0"/>
      <c r="EUU51" s="0"/>
      <c r="EUV51" s="0"/>
      <c r="EUW51" s="0"/>
      <c r="EUX51" s="0"/>
      <c r="EUY51" s="0"/>
      <c r="EUZ51" s="0"/>
      <c r="EVA51" s="0"/>
      <c r="EVB51" s="0"/>
      <c r="EVC51" s="0"/>
      <c r="EVD51" s="0"/>
      <c r="EVE51" s="0"/>
      <c r="EVF51" s="0"/>
      <c r="EVG51" s="0"/>
      <c r="EVH51" s="0"/>
      <c r="EVI51" s="0"/>
      <c r="EVJ51" s="0"/>
      <c r="EVK51" s="0"/>
      <c r="EVL51" s="0"/>
      <c r="EVM51" s="0"/>
      <c r="EVN51" s="0"/>
      <c r="EVO51" s="0"/>
      <c r="EVP51" s="0"/>
      <c r="EVQ51" s="0"/>
      <c r="EVR51" s="0"/>
      <c r="EVS51" s="0"/>
      <c r="EVT51" s="0"/>
      <c r="EVU51" s="0"/>
      <c r="EVV51" s="0"/>
      <c r="EVW51" s="0"/>
      <c r="EVX51" s="0"/>
      <c r="EVY51" s="0"/>
      <c r="EVZ51" s="0"/>
      <c r="EWA51" s="0"/>
      <c r="EWB51" s="0"/>
      <c r="EWC51" s="0"/>
      <c r="EWD51" s="0"/>
      <c r="EWE51" s="0"/>
      <c r="EWF51" s="0"/>
      <c r="EWG51" s="0"/>
      <c r="EWH51" s="0"/>
      <c r="EWI51" s="0"/>
      <c r="EWJ51" s="0"/>
      <c r="EWK51" s="0"/>
      <c r="EWL51" s="0"/>
      <c r="EWM51" s="0"/>
      <c r="EWN51" s="0"/>
      <c r="EWO51" s="0"/>
      <c r="EWP51" s="0"/>
      <c r="EWQ51" s="0"/>
      <c r="EWR51" s="0"/>
      <c r="EWS51" s="0"/>
      <c r="EWT51" s="0"/>
      <c r="EWU51" s="0"/>
      <c r="EWV51" s="0"/>
      <c r="EWW51" s="0"/>
      <c r="EWX51" s="0"/>
      <c r="EWY51" s="0"/>
      <c r="EWZ51" s="0"/>
      <c r="EXA51" s="0"/>
      <c r="EXB51" s="0"/>
      <c r="EXC51" s="0"/>
      <c r="EXD51" s="0"/>
      <c r="EXE51" s="0"/>
      <c r="EXF51" s="0"/>
      <c r="EXG51" s="0"/>
      <c r="EXH51" s="0"/>
      <c r="EXI51" s="0"/>
      <c r="EXJ51" s="0"/>
      <c r="EXK51" s="0"/>
      <c r="EXL51" s="0"/>
      <c r="EXM51" s="0"/>
      <c r="EXN51" s="0"/>
      <c r="EXO51" s="0"/>
      <c r="EXP51" s="0"/>
      <c r="EXQ51" s="0"/>
      <c r="EXR51" s="0"/>
      <c r="EXS51" s="0"/>
      <c r="EXT51" s="0"/>
      <c r="EXU51" s="0"/>
      <c r="EXV51" s="0"/>
      <c r="EXW51" s="0"/>
      <c r="EXX51" s="0"/>
      <c r="EXY51" s="0"/>
      <c r="EXZ51" s="0"/>
      <c r="EYA51" s="0"/>
      <c r="EYB51" s="0"/>
      <c r="EYC51" s="0"/>
      <c r="EYD51" s="0"/>
      <c r="EYE51" s="0"/>
      <c r="EYF51" s="0"/>
      <c r="EYG51" s="0"/>
      <c r="EYH51" s="0"/>
      <c r="EYI51" s="0"/>
      <c r="EYJ51" s="0"/>
      <c r="EYK51" s="0"/>
      <c r="EYL51" s="0"/>
      <c r="EYM51" s="0"/>
      <c r="EYN51" s="0"/>
      <c r="EYO51" s="0"/>
      <c r="EYP51" s="0"/>
      <c r="EYQ51" s="0"/>
      <c r="EYR51" s="0"/>
      <c r="EYS51" s="0"/>
      <c r="EYT51" s="0"/>
      <c r="EYU51" s="0"/>
      <c r="EYV51" s="0"/>
      <c r="EYW51" s="0"/>
      <c r="EYX51" s="0"/>
      <c r="EYY51" s="0"/>
      <c r="EYZ51" s="0"/>
      <c r="EZA51" s="0"/>
      <c r="EZB51" s="0"/>
      <c r="EZC51" s="0"/>
      <c r="EZD51" s="0"/>
      <c r="EZE51" s="0"/>
      <c r="EZF51" s="0"/>
      <c r="EZG51" s="0"/>
      <c r="EZH51" s="0"/>
      <c r="EZI51" s="0"/>
      <c r="EZJ51" s="0"/>
      <c r="EZK51" s="0"/>
      <c r="EZL51" s="0"/>
      <c r="EZM51" s="0"/>
      <c r="EZN51" s="0"/>
      <c r="EZO51" s="0"/>
      <c r="EZP51" s="0"/>
      <c r="EZQ51" s="0"/>
      <c r="EZR51" s="0"/>
      <c r="EZS51" s="0"/>
      <c r="EZT51" s="0"/>
      <c r="EZU51" s="0"/>
      <c r="EZV51" s="0"/>
      <c r="EZW51" s="0"/>
      <c r="EZX51" s="0"/>
      <c r="EZY51" s="0"/>
      <c r="EZZ51" s="0"/>
      <c r="FAA51" s="0"/>
      <c r="FAB51" s="0"/>
      <c r="FAC51" s="0"/>
      <c r="FAD51" s="0"/>
      <c r="FAE51" s="0"/>
      <c r="FAF51" s="0"/>
      <c r="FAG51" s="0"/>
      <c r="FAH51" s="0"/>
      <c r="FAI51" s="0"/>
      <c r="FAJ51" s="0"/>
      <c r="FAK51" s="0"/>
      <c r="FAL51" s="0"/>
      <c r="FAM51" s="0"/>
      <c r="FAN51" s="0"/>
      <c r="FAO51" s="0"/>
      <c r="FAP51" s="0"/>
      <c r="FAQ51" s="0"/>
      <c r="FAR51" s="0"/>
      <c r="FAS51" s="0"/>
      <c r="FAT51" s="0"/>
      <c r="FAU51" s="0"/>
      <c r="FAV51" s="0"/>
      <c r="FAW51" s="0"/>
      <c r="FAX51" s="0"/>
      <c r="FAY51" s="0"/>
      <c r="FAZ51" s="0"/>
      <c r="FBA51" s="0"/>
      <c r="FBB51" s="0"/>
      <c r="FBC51" s="0"/>
      <c r="FBD51" s="0"/>
      <c r="FBE51" s="0"/>
      <c r="FBF51" s="0"/>
      <c r="FBG51" s="0"/>
      <c r="FBH51" s="0"/>
      <c r="FBI51" s="0"/>
      <c r="FBJ51" s="0"/>
      <c r="FBK51" s="0"/>
      <c r="FBL51" s="0"/>
      <c r="FBM51" s="0"/>
      <c r="FBN51" s="0"/>
      <c r="FBO51" s="0"/>
      <c r="FBP51" s="0"/>
      <c r="FBQ51" s="0"/>
      <c r="FBR51" s="0"/>
      <c r="FBS51" s="0"/>
      <c r="FBT51" s="0"/>
      <c r="FBU51" s="0"/>
      <c r="FBV51" s="0"/>
      <c r="FBW51" s="0"/>
      <c r="FBX51" s="0"/>
      <c r="FBY51" s="0"/>
      <c r="FBZ51" s="0"/>
      <c r="FCA51" s="0"/>
      <c r="FCB51" s="0"/>
      <c r="FCC51" s="0"/>
      <c r="FCD51" s="0"/>
      <c r="FCE51" s="0"/>
      <c r="FCF51" s="0"/>
      <c r="FCG51" s="0"/>
      <c r="FCH51" s="0"/>
      <c r="FCI51" s="0"/>
      <c r="FCJ51" s="0"/>
      <c r="FCK51" s="0"/>
      <c r="FCL51" s="0"/>
      <c r="FCM51" s="0"/>
      <c r="FCN51" s="0"/>
      <c r="FCO51" s="0"/>
      <c r="FCP51" s="0"/>
      <c r="FCQ51" s="0"/>
      <c r="FCR51" s="0"/>
      <c r="FCS51" s="0"/>
      <c r="FCT51" s="0"/>
      <c r="FCU51" s="0"/>
      <c r="FCV51" s="0"/>
      <c r="FCW51" s="0"/>
      <c r="FCX51" s="0"/>
      <c r="FCY51" s="0"/>
      <c r="FCZ51" s="0"/>
      <c r="FDA51" s="0"/>
      <c r="FDB51" s="0"/>
      <c r="FDC51" s="0"/>
      <c r="FDD51" s="0"/>
      <c r="FDE51" s="0"/>
      <c r="FDF51" s="0"/>
      <c r="FDG51" s="0"/>
      <c r="FDH51" s="0"/>
      <c r="FDI51" s="0"/>
      <c r="FDJ51" s="0"/>
      <c r="FDK51" s="0"/>
      <c r="FDL51" s="0"/>
      <c r="FDM51" s="0"/>
      <c r="FDN51" s="0"/>
      <c r="FDO51" s="0"/>
      <c r="FDP51" s="0"/>
      <c r="FDQ51" s="0"/>
      <c r="FDR51" s="0"/>
      <c r="FDS51" s="0"/>
      <c r="FDT51" s="0"/>
      <c r="FDU51" s="0"/>
      <c r="FDV51" s="0"/>
      <c r="FDW51" s="0"/>
      <c r="FDX51" s="0"/>
      <c r="FDY51" s="0"/>
      <c r="FDZ51" s="0"/>
      <c r="FEA51" s="0"/>
      <c r="FEB51" s="0"/>
      <c r="FEC51" s="0"/>
      <c r="FED51" s="0"/>
      <c r="FEE51" s="0"/>
      <c r="FEF51" s="0"/>
      <c r="FEG51" s="0"/>
      <c r="FEH51" s="0"/>
      <c r="FEI51" s="0"/>
      <c r="FEJ51" s="0"/>
      <c r="FEK51" s="0"/>
      <c r="FEL51" s="0"/>
      <c r="FEM51" s="0"/>
      <c r="FEN51" s="0"/>
      <c r="FEO51" s="0"/>
      <c r="FEP51" s="0"/>
      <c r="FEQ51" s="0"/>
      <c r="FER51" s="0"/>
      <c r="FES51" s="0"/>
      <c r="FET51" s="0"/>
      <c r="FEU51" s="0"/>
      <c r="FEV51" s="0"/>
      <c r="FEW51" s="0"/>
      <c r="FEX51" s="0"/>
      <c r="FEY51" s="0"/>
      <c r="FEZ51" s="0"/>
      <c r="FFA51" s="0"/>
      <c r="FFB51" s="0"/>
      <c r="FFC51" s="0"/>
      <c r="FFD51" s="0"/>
      <c r="FFE51" s="0"/>
      <c r="FFF51" s="0"/>
      <c r="FFG51" s="0"/>
      <c r="FFH51" s="0"/>
      <c r="FFI51" s="0"/>
      <c r="FFJ51" s="0"/>
      <c r="FFK51" s="0"/>
      <c r="FFL51" s="0"/>
      <c r="FFM51" s="0"/>
      <c r="FFN51" s="0"/>
      <c r="FFO51" s="0"/>
      <c r="FFP51" s="0"/>
      <c r="FFQ51" s="0"/>
      <c r="FFR51" s="0"/>
      <c r="FFS51" s="0"/>
      <c r="FFT51" s="0"/>
      <c r="FFU51" s="0"/>
      <c r="FFV51" s="0"/>
      <c r="FFW51" s="0"/>
      <c r="FFX51" s="0"/>
      <c r="FFY51" s="0"/>
      <c r="FFZ51" s="0"/>
      <c r="FGA51" s="0"/>
      <c r="FGB51" s="0"/>
      <c r="FGC51" s="0"/>
      <c r="FGD51" s="0"/>
      <c r="FGE51" s="0"/>
      <c r="FGF51" s="0"/>
      <c r="FGG51" s="0"/>
      <c r="FGH51" s="0"/>
      <c r="FGI51" s="0"/>
      <c r="FGJ51" s="0"/>
      <c r="FGK51" s="0"/>
      <c r="FGL51" s="0"/>
      <c r="FGM51" s="0"/>
      <c r="FGN51" s="0"/>
      <c r="FGO51" s="0"/>
      <c r="FGP51" s="0"/>
      <c r="FGQ51" s="0"/>
      <c r="FGR51" s="0"/>
      <c r="FGS51" s="0"/>
      <c r="FGT51" s="0"/>
      <c r="FGU51" s="0"/>
      <c r="FGV51" s="0"/>
      <c r="FGW51" s="0"/>
      <c r="FGX51" s="0"/>
      <c r="FGY51" s="0"/>
      <c r="FGZ51" s="0"/>
      <c r="FHA51" s="0"/>
      <c r="FHB51" s="0"/>
      <c r="FHC51" s="0"/>
      <c r="FHD51" s="0"/>
      <c r="FHE51" s="0"/>
      <c r="FHF51" s="0"/>
      <c r="FHG51" s="0"/>
      <c r="FHH51" s="0"/>
      <c r="FHI51" s="0"/>
      <c r="FHJ51" s="0"/>
      <c r="FHK51" s="0"/>
      <c r="FHL51" s="0"/>
      <c r="FHM51" s="0"/>
      <c r="FHN51" s="0"/>
      <c r="FHO51" s="0"/>
      <c r="FHP51" s="0"/>
      <c r="FHQ51" s="0"/>
      <c r="FHR51" s="0"/>
      <c r="FHS51" s="0"/>
      <c r="FHT51" s="0"/>
      <c r="FHU51" s="0"/>
      <c r="FHV51" s="0"/>
      <c r="FHW51" s="0"/>
      <c r="FHX51" s="0"/>
      <c r="FHY51" s="0"/>
      <c r="FHZ51" s="0"/>
      <c r="FIA51" s="0"/>
      <c r="FIB51" s="0"/>
      <c r="FIC51" s="0"/>
      <c r="FID51" s="0"/>
      <c r="FIE51" s="0"/>
      <c r="FIF51" s="0"/>
      <c r="FIG51" s="0"/>
      <c r="FIH51" s="0"/>
      <c r="FII51" s="0"/>
      <c r="FIJ51" s="0"/>
      <c r="FIK51" s="0"/>
      <c r="FIL51" s="0"/>
      <c r="FIM51" s="0"/>
      <c r="FIN51" s="0"/>
      <c r="FIO51" s="0"/>
      <c r="FIP51" s="0"/>
      <c r="FIQ51" s="0"/>
      <c r="FIR51" s="0"/>
      <c r="FIS51" s="0"/>
      <c r="FIT51" s="0"/>
      <c r="FIU51" s="0"/>
      <c r="FIV51" s="0"/>
      <c r="FIW51" s="0"/>
      <c r="FIX51" s="0"/>
      <c r="FIY51" s="0"/>
      <c r="FIZ51" s="0"/>
      <c r="FJA51" s="0"/>
      <c r="FJB51" s="0"/>
      <c r="FJC51" s="0"/>
      <c r="FJD51" s="0"/>
      <c r="FJE51" s="0"/>
      <c r="FJF51" s="0"/>
      <c r="FJG51" s="0"/>
      <c r="FJH51" s="0"/>
      <c r="FJI51" s="0"/>
      <c r="FJJ51" s="0"/>
      <c r="FJK51" s="0"/>
      <c r="FJL51" s="0"/>
      <c r="FJM51" s="0"/>
      <c r="FJN51" s="0"/>
      <c r="FJO51" s="0"/>
      <c r="FJP51" s="0"/>
      <c r="FJQ51" s="0"/>
      <c r="FJR51" s="0"/>
      <c r="FJS51" s="0"/>
      <c r="FJT51" s="0"/>
      <c r="FJU51" s="0"/>
      <c r="FJV51" s="0"/>
      <c r="FJW51" s="0"/>
      <c r="FJX51" s="0"/>
      <c r="FJY51" s="0"/>
      <c r="FJZ51" s="0"/>
      <c r="FKA51" s="0"/>
      <c r="FKB51" s="0"/>
      <c r="FKC51" s="0"/>
      <c r="FKD51" s="0"/>
      <c r="FKE51" s="0"/>
      <c r="FKF51" s="0"/>
      <c r="FKG51" s="0"/>
      <c r="FKH51" s="0"/>
      <c r="FKI51" s="0"/>
      <c r="FKJ51" s="0"/>
      <c r="FKK51" s="0"/>
      <c r="FKL51" s="0"/>
      <c r="FKM51" s="0"/>
      <c r="FKN51" s="0"/>
      <c r="FKO51" s="0"/>
      <c r="FKP51" s="0"/>
      <c r="FKQ51" s="0"/>
      <c r="FKR51" s="0"/>
      <c r="FKS51" s="0"/>
      <c r="FKT51" s="0"/>
      <c r="FKU51" s="0"/>
      <c r="FKV51" s="0"/>
      <c r="FKW51" s="0"/>
      <c r="FKX51" s="0"/>
      <c r="FKY51" s="0"/>
      <c r="FKZ51" s="0"/>
      <c r="FLA51" s="0"/>
      <c r="FLB51" s="0"/>
      <c r="FLC51" s="0"/>
      <c r="FLD51" s="0"/>
      <c r="FLE51" s="0"/>
      <c r="FLF51" s="0"/>
      <c r="FLG51" s="0"/>
      <c r="FLH51" s="0"/>
      <c r="FLI51" s="0"/>
      <c r="FLJ51" s="0"/>
      <c r="FLK51" s="0"/>
      <c r="FLL51" s="0"/>
      <c r="FLM51" s="0"/>
      <c r="FLN51" s="0"/>
      <c r="FLO51" s="0"/>
      <c r="FLP51" s="0"/>
      <c r="FLQ51" s="0"/>
      <c r="FLR51" s="0"/>
      <c r="FLS51" s="0"/>
      <c r="FLT51" s="0"/>
      <c r="FLU51" s="0"/>
      <c r="FLV51" s="0"/>
      <c r="FLW51" s="0"/>
      <c r="FLX51" s="0"/>
      <c r="FLY51" s="0"/>
      <c r="FLZ51" s="0"/>
      <c r="FMA51" s="0"/>
      <c r="FMB51" s="0"/>
      <c r="FMC51" s="0"/>
      <c r="FMD51" s="0"/>
      <c r="FME51" s="0"/>
      <c r="FMF51" s="0"/>
      <c r="FMG51" s="0"/>
      <c r="FMH51" s="0"/>
      <c r="FMI51" s="0"/>
      <c r="FMJ51" s="0"/>
      <c r="FMK51" s="0"/>
      <c r="FML51" s="0"/>
      <c r="FMM51" s="0"/>
      <c r="FMN51" s="0"/>
      <c r="FMO51" s="0"/>
      <c r="FMP51" s="0"/>
      <c r="FMQ51" s="0"/>
      <c r="FMR51" s="0"/>
      <c r="FMS51" s="0"/>
      <c r="FMT51" s="0"/>
      <c r="FMU51" s="0"/>
      <c r="FMV51" s="0"/>
      <c r="FMW51" s="0"/>
      <c r="FMX51" s="0"/>
      <c r="FMY51" s="0"/>
      <c r="FMZ51" s="0"/>
      <c r="FNA51" s="0"/>
      <c r="FNB51" s="0"/>
      <c r="FNC51" s="0"/>
      <c r="FND51" s="0"/>
      <c r="FNE51" s="0"/>
      <c r="FNF51" s="0"/>
      <c r="FNG51" s="0"/>
      <c r="FNH51" s="0"/>
      <c r="FNI51" s="0"/>
      <c r="FNJ51" s="0"/>
      <c r="FNK51" s="0"/>
      <c r="FNL51" s="0"/>
      <c r="FNM51" s="0"/>
      <c r="FNN51" s="0"/>
      <c r="FNO51" s="0"/>
      <c r="FNP51" s="0"/>
      <c r="FNQ51" s="0"/>
      <c r="FNR51" s="0"/>
      <c r="FNS51" s="0"/>
      <c r="FNT51" s="0"/>
      <c r="FNU51" s="0"/>
      <c r="FNV51" s="0"/>
      <c r="FNW51" s="0"/>
      <c r="FNX51" s="0"/>
      <c r="FNY51" s="0"/>
      <c r="FNZ51" s="0"/>
      <c r="FOA51" s="0"/>
      <c r="FOB51" s="0"/>
      <c r="FOC51" s="0"/>
      <c r="FOD51" s="0"/>
      <c r="FOE51" s="0"/>
      <c r="FOF51" s="0"/>
      <c r="FOG51" s="0"/>
      <c r="FOH51" s="0"/>
      <c r="FOI51" s="0"/>
      <c r="FOJ51" s="0"/>
      <c r="FOK51" s="0"/>
      <c r="FOL51" s="0"/>
      <c r="FOM51" s="0"/>
      <c r="FON51" s="0"/>
      <c r="FOO51" s="0"/>
      <c r="FOP51" s="0"/>
      <c r="FOQ51" s="0"/>
      <c r="FOR51" s="0"/>
      <c r="FOS51" s="0"/>
      <c r="FOT51" s="0"/>
      <c r="FOU51" s="0"/>
      <c r="FOV51" s="0"/>
      <c r="FOW51" s="0"/>
      <c r="FOX51" s="0"/>
      <c r="FOY51" s="0"/>
      <c r="FOZ51" s="0"/>
      <c r="FPA51" s="0"/>
      <c r="FPB51" s="0"/>
      <c r="FPC51" s="0"/>
      <c r="FPD51" s="0"/>
      <c r="FPE51" s="0"/>
      <c r="FPF51" s="0"/>
      <c r="FPG51" s="0"/>
      <c r="FPH51" s="0"/>
      <c r="FPI51" s="0"/>
      <c r="FPJ51" s="0"/>
      <c r="FPK51" s="0"/>
      <c r="FPL51" s="0"/>
      <c r="FPM51" s="0"/>
      <c r="FPN51" s="0"/>
      <c r="FPO51" s="0"/>
      <c r="FPP51" s="0"/>
      <c r="FPQ51" s="0"/>
      <c r="FPR51" s="0"/>
      <c r="FPS51" s="0"/>
      <c r="FPT51" s="0"/>
      <c r="FPU51" s="0"/>
      <c r="FPV51" s="0"/>
      <c r="FPW51" s="0"/>
      <c r="FPX51" s="0"/>
      <c r="FPY51" s="0"/>
      <c r="FPZ51" s="0"/>
      <c r="FQA51" s="0"/>
      <c r="FQB51" s="0"/>
      <c r="FQC51" s="0"/>
      <c r="FQD51" s="0"/>
      <c r="FQE51" s="0"/>
      <c r="FQF51" s="0"/>
      <c r="FQG51" s="0"/>
      <c r="FQH51" s="0"/>
      <c r="FQI51" s="0"/>
      <c r="FQJ51" s="0"/>
      <c r="FQK51" s="0"/>
      <c r="FQL51" s="0"/>
      <c r="FQM51" s="0"/>
      <c r="FQN51" s="0"/>
      <c r="FQO51" s="0"/>
      <c r="FQP51" s="0"/>
      <c r="FQQ51" s="0"/>
      <c r="FQR51" s="0"/>
      <c r="FQS51" s="0"/>
      <c r="FQT51" s="0"/>
      <c r="FQU51" s="0"/>
      <c r="FQV51" s="0"/>
      <c r="FQW51" s="0"/>
      <c r="FQX51" s="0"/>
      <c r="FQY51" s="0"/>
      <c r="FQZ51" s="0"/>
      <c r="FRA51" s="0"/>
      <c r="FRB51" s="0"/>
      <c r="FRC51" s="0"/>
      <c r="FRD51" s="0"/>
      <c r="FRE51" s="0"/>
      <c r="FRF51" s="0"/>
      <c r="FRG51" s="0"/>
      <c r="FRH51" s="0"/>
      <c r="FRI51" s="0"/>
      <c r="FRJ51" s="0"/>
      <c r="FRK51" s="0"/>
      <c r="FRL51" s="0"/>
      <c r="FRM51" s="0"/>
      <c r="FRN51" s="0"/>
      <c r="FRO51" s="0"/>
      <c r="FRP51" s="0"/>
      <c r="FRQ51" s="0"/>
      <c r="FRR51" s="0"/>
      <c r="FRS51" s="0"/>
      <c r="FRT51" s="0"/>
      <c r="FRU51" s="0"/>
      <c r="FRV51" s="0"/>
      <c r="FRW51" s="0"/>
      <c r="FRX51" s="0"/>
      <c r="FRY51" s="0"/>
      <c r="FRZ51" s="0"/>
      <c r="FSA51" s="0"/>
      <c r="FSB51" s="0"/>
      <c r="FSC51" s="0"/>
      <c r="FSD51" s="0"/>
      <c r="FSE51" s="0"/>
      <c r="FSF51" s="0"/>
      <c r="FSG51" s="0"/>
      <c r="FSH51" s="0"/>
      <c r="FSI51" s="0"/>
      <c r="FSJ51" s="0"/>
      <c r="FSK51" s="0"/>
      <c r="FSL51" s="0"/>
      <c r="FSM51" s="0"/>
      <c r="FSN51" s="0"/>
      <c r="FSO51" s="0"/>
      <c r="FSP51" s="0"/>
      <c r="FSQ51" s="0"/>
      <c r="FSR51" s="0"/>
      <c r="FSS51" s="0"/>
      <c r="FST51" s="0"/>
      <c r="FSU51" s="0"/>
      <c r="FSV51" s="0"/>
      <c r="FSW51" s="0"/>
      <c r="FSX51" s="0"/>
      <c r="FSY51" s="0"/>
      <c r="FSZ51" s="0"/>
      <c r="FTA51" s="0"/>
      <c r="FTB51" s="0"/>
      <c r="FTC51" s="0"/>
      <c r="FTD51" s="0"/>
      <c r="FTE51" s="0"/>
      <c r="FTF51" s="0"/>
      <c r="FTG51" s="0"/>
      <c r="FTH51" s="0"/>
      <c r="FTI51" s="0"/>
      <c r="FTJ51" s="0"/>
      <c r="FTK51" s="0"/>
      <c r="FTL51" s="0"/>
      <c r="FTM51" s="0"/>
      <c r="FTN51" s="0"/>
      <c r="FTO51" s="0"/>
      <c r="FTP51" s="0"/>
      <c r="FTQ51" s="0"/>
      <c r="FTR51" s="0"/>
      <c r="FTS51" s="0"/>
      <c r="FTT51" s="0"/>
      <c r="FTU51" s="0"/>
      <c r="FTV51" s="0"/>
      <c r="FTW51" s="0"/>
      <c r="FTX51" s="0"/>
      <c r="FTY51" s="0"/>
      <c r="FTZ51" s="0"/>
      <c r="FUA51" s="0"/>
      <c r="FUB51" s="0"/>
      <c r="FUC51" s="0"/>
      <c r="FUD51" s="0"/>
      <c r="FUE51" s="0"/>
      <c r="FUF51" s="0"/>
      <c r="FUG51" s="0"/>
      <c r="FUH51" s="0"/>
      <c r="FUI51" s="0"/>
      <c r="FUJ51" s="0"/>
      <c r="FUK51" s="0"/>
      <c r="FUL51" s="0"/>
      <c r="FUM51" s="0"/>
      <c r="FUN51" s="0"/>
      <c r="FUO51" s="0"/>
      <c r="FUP51" s="0"/>
      <c r="FUQ51" s="0"/>
      <c r="FUR51" s="0"/>
      <c r="FUS51" s="0"/>
      <c r="FUT51" s="0"/>
      <c r="FUU51" s="0"/>
      <c r="FUV51" s="0"/>
      <c r="FUW51" s="0"/>
      <c r="FUX51" s="0"/>
      <c r="FUY51" s="0"/>
      <c r="FUZ51" s="0"/>
      <c r="FVA51" s="0"/>
      <c r="FVB51" s="0"/>
      <c r="FVC51" s="0"/>
      <c r="FVD51" s="0"/>
      <c r="FVE51" s="0"/>
      <c r="FVF51" s="0"/>
      <c r="FVG51" s="0"/>
      <c r="FVH51" s="0"/>
      <c r="FVI51" s="0"/>
      <c r="FVJ51" s="0"/>
      <c r="FVK51" s="0"/>
      <c r="FVL51" s="0"/>
      <c r="FVM51" s="0"/>
      <c r="FVN51" s="0"/>
      <c r="FVO51" s="0"/>
      <c r="FVP51" s="0"/>
      <c r="FVQ51" s="0"/>
      <c r="FVR51" s="0"/>
      <c r="FVS51" s="0"/>
      <c r="FVT51" s="0"/>
      <c r="FVU51" s="0"/>
      <c r="FVV51" s="0"/>
      <c r="FVW51" s="0"/>
      <c r="FVX51" s="0"/>
      <c r="FVY51" s="0"/>
      <c r="FVZ51" s="0"/>
      <c r="FWA51" s="0"/>
      <c r="FWB51" s="0"/>
      <c r="FWC51" s="0"/>
      <c r="FWD51" s="0"/>
      <c r="FWE51" s="0"/>
      <c r="FWF51" s="0"/>
      <c r="FWG51" s="0"/>
      <c r="FWH51" s="0"/>
      <c r="FWI51" s="0"/>
      <c r="FWJ51" s="0"/>
      <c r="FWK51" s="0"/>
      <c r="FWL51" s="0"/>
      <c r="FWM51" s="0"/>
      <c r="FWN51" s="0"/>
      <c r="FWO51" s="0"/>
      <c r="FWP51" s="0"/>
      <c r="FWQ51" s="0"/>
      <c r="FWR51" s="0"/>
      <c r="FWS51" s="0"/>
      <c r="FWT51" s="0"/>
      <c r="FWU51" s="0"/>
      <c r="FWV51" s="0"/>
      <c r="FWW51" s="0"/>
      <c r="FWX51" s="0"/>
      <c r="FWY51" s="0"/>
      <c r="FWZ51" s="0"/>
      <c r="FXA51" s="0"/>
      <c r="FXB51" s="0"/>
      <c r="FXC51" s="0"/>
      <c r="FXD51" s="0"/>
      <c r="FXE51" s="0"/>
      <c r="FXF51" s="0"/>
      <c r="FXG51" s="0"/>
      <c r="FXH51" s="0"/>
      <c r="FXI51" s="0"/>
      <c r="FXJ51" s="0"/>
      <c r="FXK51" s="0"/>
      <c r="FXL51" s="0"/>
      <c r="FXM51" s="0"/>
      <c r="FXN51" s="0"/>
      <c r="FXO51" s="0"/>
      <c r="FXP51" s="0"/>
      <c r="FXQ51" s="0"/>
      <c r="FXR51" s="0"/>
      <c r="FXS51" s="0"/>
      <c r="FXT51" s="0"/>
      <c r="FXU51" s="0"/>
      <c r="FXV51" s="0"/>
      <c r="FXW51" s="0"/>
      <c r="FXX51" s="0"/>
      <c r="FXY51" s="0"/>
      <c r="FXZ51" s="0"/>
      <c r="FYA51" s="0"/>
      <c r="FYB51" s="0"/>
      <c r="FYC51" s="0"/>
      <c r="FYD51" s="0"/>
      <c r="FYE51" s="0"/>
      <c r="FYF51" s="0"/>
      <c r="FYG51" s="0"/>
      <c r="FYH51" s="0"/>
      <c r="FYI51" s="0"/>
      <c r="FYJ51" s="0"/>
      <c r="FYK51" s="0"/>
      <c r="FYL51" s="0"/>
      <c r="FYM51" s="0"/>
      <c r="FYN51" s="0"/>
      <c r="FYO51" s="0"/>
      <c r="FYP51" s="0"/>
      <c r="FYQ51" s="0"/>
      <c r="FYR51" s="0"/>
      <c r="FYS51" s="0"/>
      <c r="FYT51" s="0"/>
      <c r="FYU51" s="0"/>
      <c r="FYV51" s="0"/>
      <c r="FYW51" s="0"/>
      <c r="FYX51" s="0"/>
      <c r="FYY51" s="0"/>
      <c r="FYZ51" s="0"/>
      <c r="FZA51" s="0"/>
      <c r="FZB51" s="0"/>
      <c r="FZC51" s="0"/>
      <c r="FZD51" s="0"/>
      <c r="FZE51" s="0"/>
      <c r="FZF51" s="0"/>
      <c r="FZG51" s="0"/>
      <c r="FZH51" s="0"/>
      <c r="FZI51" s="0"/>
      <c r="FZJ51" s="0"/>
      <c r="FZK51" s="0"/>
      <c r="FZL51" s="0"/>
      <c r="FZM51" s="0"/>
      <c r="FZN51" s="0"/>
      <c r="FZO51" s="0"/>
      <c r="FZP51" s="0"/>
      <c r="FZQ51" s="0"/>
      <c r="FZR51" s="0"/>
      <c r="FZS51" s="0"/>
      <c r="FZT51" s="0"/>
      <c r="FZU51" s="0"/>
      <c r="FZV51" s="0"/>
      <c r="FZW51" s="0"/>
      <c r="FZX51" s="0"/>
      <c r="FZY51" s="0"/>
      <c r="FZZ51" s="0"/>
      <c r="GAA51" s="0"/>
      <c r="GAB51" s="0"/>
      <c r="GAC51" s="0"/>
      <c r="GAD51" s="0"/>
      <c r="GAE51" s="0"/>
      <c r="GAF51" s="0"/>
      <c r="GAG51" s="0"/>
      <c r="GAH51" s="0"/>
      <c r="GAI51" s="0"/>
      <c r="GAJ51" s="0"/>
      <c r="GAK51" s="0"/>
      <c r="GAL51" s="0"/>
      <c r="GAM51" s="0"/>
      <c r="GAN51" s="0"/>
      <c r="GAO51" s="0"/>
      <c r="GAP51" s="0"/>
      <c r="GAQ51" s="0"/>
      <c r="GAR51" s="0"/>
      <c r="GAS51" s="0"/>
      <c r="GAT51" s="0"/>
      <c r="GAU51" s="0"/>
      <c r="GAV51" s="0"/>
      <c r="GAW51" s="0"/>
      <c r="GAX51" s="0"/>
      <c r="GAY51" s="0"/>
      <c r="GAZ51" s="0"/>
      <c r="GBA51" s="0"/>
      <c r="GBB51" s="0"/>
      <c r="GBC51" s="0"/>
      <c r="GBD51" s="0"/>
      <c r="GBE51" s="0"/>
      <c r="GBF51" s="0"/>
      <c r="GBG51" s="0"/>
      <c r="GBH51" s="0"/>
      <c r="GBI51" s="0"/>
      <c r="GBJ51" s="0"/>
      <c r="GBK51" s="0"/>
      <c r="GBL51" s="0"/>
      <c r="GBM51" s="0"/>
      <c r="GBN51" s="0"/>
      <c r="GBO51" s="0"/>
      <c r="GBP51" s="0"/>
      <c r="GBQ51" s="0"/>
      <c r="GBR51" s="0"/>
      <c r="GBS51" s="0"/>
      <c r="GBT51" s="0"/>
      <c r="GBU51" s="0"/>
      <c r="GBV51" s="0"/>
      <c r="GBW51" s="0"/>
      <c r="GBX51" s="0"/>
      <c r="GBY51" s="0"/>
      <c r="GBZ51" s="0"/>
      <c r="GCA51" s="0"/>
      <c r="GCB51" s="0"/>
      <c r="GCC51" s="0"/>
      <c r="GCD51" s="0"/>
      <c r="GCE51" s="0"/>
      <c r="GCF51" s="0"/>
      <c r="GCG51" s="0"/>
      <c r="GCH51" s="0"/>
      <c r="GCI51" s="0"/>
      <c r="GCJ51" s="0"/>
      <c r="GCK51" s="0"/>
      <c r="GCL51" s="0"/>
      <c r="GCM51" s="0"/>
      <c r="GCN51" s="0"/>
      <c r="GCO51" s="0"/>
      <c r="GCP51" s="0"/>
      <c r="GCQ51" s="0"/>
      <c r="GCR51" s="0"/>
      <c r="GCS51" s="0"/>
      <c r="GCT51" s="0"/>
      <c r="GCU51" s="0"/>
      <c r="GCV51" s="0"/>
      <c r="GCW51" s="0"/>
      <c r="GCX51" s="0"/>
      <c r="GCY51" s="0"/>
      <c r="GCZ51" s="0"/>
      <c r="GDA51" s="0"/>
      <c r="GDB51" s="0"/>
      <c r="GDC51" s="0"/>
      <c r="GDD51" s="0"/>
      <c r="GDE51" s="0"/>
      <c r="GDF51" s="0"/>
      <c r="GDG51" s="0"/>
      <c r="GDH51" s="0"/>
      <c r="GDI51" s="0"/>
      <c r="GDJ51" s="0"/>
      <c r="GDK51" s="0"/>
      <c r="GDL51" s="0"/>
      <c r="GDM51" s="0"/>
      <c r="GDN51" s="0"/>
      <c r="GDO51" s="0"/>
      <c r="GDP51" s="0"/>
      <c r="GDQ51" s="0"/>
      <c r="GDR51" s="0"/>
      <c r="GDS51" s="0"/>
      <c r="GDT51" s="0"/>
      <c r="GDU51" s="0"/>
      <c r="GDV51" s="0"/>
      <c r="GDW51" s="0"/>
      <c r="GDX51" s="0"/>
      <c r="GDY51" s="0"/>
      <c r="GDZ51" s="0"/>
      <c r="GEA51" s="0"/>
      <c r="GEB51" s="0"/>
      <c r="GEC51" s="0"/>
      <c r="GED51" s="0"/>
      <c r="GEE51" s="0"/>
      <c r="GEF51" s="0"/>
      <c r="GEG51" s="0"/>
      <c r="GEH51" s="0"/>
      <c r="GEI51" s="0"/>
      <c r="GEJ51" s="0"/>
      <c r="GEK51" s="0"/>
      <c r="GEL51" s="0"/>
      <c r="GEM51" s="0"/>
      <c r="GEN51" s="0"/>
      <c r="GEO51" s="0"/>
      <c r="GEP51" s="0"/>
      <c r="GEQ51" s="0"/>
      <c r="GER51" s="0"/>
      <c r="GES51" s="0"/>
      <c r="GET51" s="0"/>
      <c r="GEU51" s="0"/>
      <c r="GEV51" s="0"/>
      <c r="GEW51" s="0"/>
      <c r="GEX51" s="0"/>
      <c r="GEY51" s="0"/>
      <c r="GEZ51" s="0"/>
      <c r="GFA51" s="0"/>
      <c r="GFB51" s="0"/>
      <c r="GFC51" s="0"/>
      <c r="GFD51" s="0"/>
      <c r="GFE51" s="0"/>
      <c r="GFF51" s="0"/>
      <c r="GFG51" s="0"/>
      <c r="GFH51" s="0"/>
      <c r="GFI51" s="0"/>
      <c r="GFJ51" s="0"/>
      <c r="GFK51" s="0"/>
      <c r="GFL51" s="0"/>
      <c r="GFM51" s="0"/>
      <c r="GFN51" s="0"/>
      <c r="GFO51" s="0"/>
      <c r="GFP51" s="0"/>
      <c r="GFQ51" s="0"/>
      <c r="GFR51" s="0"/>
      <c r="GFS51" s="0"/>
      <c r="GFT51" s="0"/>
      <c r="GFU51" s="0"/>
      <c r="GFV51" s="0"/>
      <c r="GFW51" s="0"/>
      <c r="GFX51" s="0"/>
      <c r="GFY51" s="0"/>
      <c r="GFZ51" s="0"/>
      <c r="GGA51" s="0"/>
      <c r="GGB51" s="0"/>
      <c r="GGC51" s="0"/>
      <c r="GGD51" s="0"/>
      <c r="GGE51" s="0"/>
      <c r="GGF51" s="0"/>
      <c r="GGG51" s="0"/>
      <c r="GGH51" s="0"/>
      <c r="GGI51" s="0"/>
      <c r="GGJ51" s="0"/>
      <c r="GGK51" s="0"/>
      <c r="GGL51" s="0"/>
      <c r="GGM51" s="0"/>
      <c r="GGN51" s="0"/>
      <c r="GGO51" s="0"/>
      <c r="GGP51" s="0"/>
      <c r="GGQ51" s="0"/>
      <c r="GGR51" s="0"/>
      <c r="GGS51" s="0"/>
      <c r="GGT51" s="0"/>
      <c r="GGU51" s="0"/>
      <c r="GGV51" s="0"/>
      <c r="GGW51" s="0"/>
      <c r="GGX51" s="0"/>
      <c r="GGY51" s="0"/>
      <c r="GGZ51" s="0"/>
      <c r="GHA51" s="0"/>
      <c r="GHB51" s="0"/>
      <c r="GHC51" s="0"/>
      <c r="GHD51" s="0"/>
      <c r="GHE51" s="0"/>
      <c r="GHF51" s="0"/>
      <c r="GHG51" s="0"/>
      <c r="GHH51" s="0"/>
      <c r="GHI51" s="0"/>
      <c r="GHJ51" s="0"/>
      <c r="GHK51" s="0"/>
      <c r="GHL51" s="0"/>
      <c r="GHM51" s="0"/>
      <c r="GHN51" s="0"/>
      <c r="GHO51" s="0"/>
      <c r="GHP51" s="0"/>
      <c r="GHQ51" s="0"/>
      <c r="GHR51" s="0"/>
      <c r="GHS51" s="0"/>
      <c r="GHT51" s="0"/>
      <c r="GHU51" s="0"/>
      <c r="GHV51" s="0"/>
      <c r="GHW51" s="0"/>
      <c r="GHX51" s="0"/>
      <c r="GHY51" s="0"/>
      <c r="GHZ51" s="0"/>
      <c r="GIA51" s="0"/>
      <c r="GIB51" s="0"/>
      <c r="GIC51" s="0"/>
      <c r="GID51" s="0"/>
      <c r="GIE51" s="0"/>
      <c r="GIF51" s="0"/>
      <c r="GIG51" s="0"/>
      <c r="GIH51" s="0"/>
      <c r="GII51" s="0"/>
      <c r="GIJ51" s="0"/>
      <c r="GIK51" s="0"/>
      <c r="GIL51" s="0"/>
      <c r="GIM51" s="0"/>
      <c r="GIN51" s="0"/>
      <c r="GIO51" s="0"/>
      <c r="GIP51" s="0"/>
      <c r="GIQ51" s="0"/>
      <c r="GIR51" s="0"/>
      <c r="GIS51" s="0"/>
      <c r="GIT51" s="0"/>
      <c r="GIU51" s="0"/>
      <c r="GIV51" s="0"/>
      <c r="GIW51" s="0"/>
      <c r="GIX51" s="0"/>
      <c r="GIY51" s="0"/>
      <c r="GIZ51" s="0"/>
      <c r="GJA51" s="0"/>
      <c r="GJB51" s="0"/>
      <c r="GJC51" s="0"/>
      <c r="GJD51" s="0"/>
      <c r="GJE51" s="0"/>
      <c r="GJF51" s="0"/>
      <c r="GJG51" s="0"/>
      <c r="GJH51" s="0"/>
      <c r="GJI51" s="0"/>
      <c r="GJJ51" s="0"/>
      <c r="GJK51" s="0"/>
      <c r="GJL51" s="0"/>
      <c r="GJM51" s="0"/>
      <c r="GJN51" s="0"/>
      <c r="GJO51" s="0"/>
      <c r="GJP51" s="0"/>
      <c r="GJQ51" s="0"/>
      <c r="GJR51" s="0"/>
      <c r="GJS51" s="0"/>
      <c r="GJT51" s="0"/>
      <c r="GJU51" s="0"/>
      <c r="GJV51" s="0"/>
      <c r="GJW51" s="0"/>
      <c r="GJX51" s="0"/>
      <c r="GJY51" s="0"/>
      <c r="GJZ51" s="0"/>
      <c r="GKA51" s="0"/>
      <c r="GKB51" s="0"/>
      <c r="GKC51" s="0"/>
      <c r="GKD51" s="0"/>
      <c r="GKE51" s="0"/>
      <c r="GKF51" s="0"/>
      <c r="GKG51" s="0"/>
      <c r="GKH51" s="0"/>
      <c r="GKI51" s="0"/>
      <c r="GKJ51" s="0"/>
      <c r="GKK51" s="0"/>
      <c r="GKL51" s="0"/>
      <c r="GKM51" s="0"/>
      <c r="GKN51" s="0"/>
      <c r="GKO51" s="0"/>
      <c r="GKP51" s="0"/>
      <c r="GKQ51" s="0"/>
      <c r="GKR51" s="0"/>
      <c r="GKS51" s="0"/>
      <c r="GKT51" s="0"/>
      <c r="GKU51" s="0"/>
      <c r="GKV51" s="0"/>
      <c r="GKW51" s="0"/>
      <c r="GKX51" s="0"/>
      <c r="GKY51" s="0"/>
      <c r="GKZ51" s="0"/>
      <c r="GLA51" s="0"/>
      <c r="GLB51" s="0"/>
      <c r="GLC51" s="0"/>
      <c r="GLD51" s="0"/>
      <c r="GLE51" s="0"/>
      <c r="GLF51" s="0"/>
      <c r="GLG51" s="0"/>
      <c r="GLH51" s="0"/>
      <c r="GLI51" s="0"/>
      <c r="GLJ51" s="0"/>
      <c r="GLK51" s="0"/>
      <c r="GLL51" s="0"/>
      <c r="GLM51" s="0"/>
      <c r="GLN51" s="0"/>
      <c r="GLO51" s="0"/>
      <c r="GLP51" s="0"/>
      <c r="GLQ51" s="0"/>
      <c r="GLR51" s="0"/>
      <c r="GLS51" s="0"/>
      <c r="GLT51" s="0"/>
      <c r="GLU51" s="0"/>
      <c r="GLV51" s="0"/>
      <c r="GLW51" s="0"/>
      <c r="GLX51" s="0"/>
      <c r="GLY51" s="0"/>
      <c r="GLZ51" s="0"/>
      <c r="GMA51" s="0"/>
      <c r="GMB51" s="0"/>
      <c r="GMC51" s="0"/>
      <c r="GMD51" s="0"/>
      <c r="GME51" s="0"/>
      <c r="GMF51" s="0"/>
      <c r="GMG51" s="0"/>
      <c r="GMH51" s="0"/>
      <c r="GMI51" s="0"/>
      <c r="GMJ51" s="0"/>
      <c r="GMK51" s="0"/>
      <c r="GML51" s="0"/>
      <c r="GMM51" s="0"/>
      <c r="GMN51" s="0"/>
      <c r="GMO51" s="0"/>
      <c r="GMP51" s="0"/>
      <c r="GMQ51" s="0"/>
      <c r="GMR51" s="0"/>
      <c r="GMS51" s="0"/>
      <c r="GMT51" s="0"/>
      <c r="GMU51" s="0"/>
      <c r="GMV51" s="0"/>
      <c r="GMW51" s="0"/>
      <c r="GMX51" s="0"/>
      <c r="GMY51" s="0"/>
      <c r="GMZ51" s="0"/>
      <c r="GNA51" s="0"/>
      <c r="GNB51" s="0"/>
      <c r="GNC51" s="0"/>
      <c r="GND51" s="0"/>
      <c r="GNE51" s="0"/>
      <c r="GNF51" s="0"/>
      <c r="GNG51" s="0"/>
      <c r="GNH51" s="0"/>
      <c r="GNI51" s="0"/>
      <c r="GNJ51" s="0"/>
      <c r="GNK51" s="0"/>
      <c r="GNL51" s="0"/>
      <c r="GNM51" s="0"/>
      <c r="GNN51" s="0"/>
      <c r="GNO51" s="0"/>
      <c r="GNP51" s="0"/>
      <c r="GNQ51" s="0"/>
      <c r="GNR51" s="0"/>
      <c r="GNS51" s="0"/>
      <c r="GNT51" s="0"/>
      <c r="GNU51" s="0"/>
      <c r="GNV51" s="0"/>
      <c r="GNW51" s="0"/>
      <c r="GNX51" s="0"/>
      <c r="GNY51" s="0"/>
      <c r="GNZ51" s="0"/>
      <c r="GOA51" s="0"/>
      <c r="GOB51" s="0"/>
      <c r="GOC51" s="0"/>
      <c r="GOD51" s="0"/>
      <c r="GOE51" s="0"/>
      <c r="GOF51" s="0"/>
      <c r="GOG51" s="0"/>
      <c r="GOH51" s="0"/>
      <c r="GOI51" s="0"/>
      <c r="GOJ51" s="0"/>
      <c r="GOK51" s="0"/>
      <c r="GOL51" s="0"/>
      <c r="GOM51" s="0"/>
      <c r="GON51" s="0"/>
      <c r="GOO51" s="0"/>
      <c r="GOP51" s="0"/>
      <c r="GOQ51" s="0"/>
      <c r="GOR51" s="0"/>
      <c r="GOS51" s="0"/>
      <c r="GOT51" s="0"/>
      <c r="GOU51" s="0"/>
      <c r="GOV51" s="0"/>
      <c r="GOW51" s="0"/>
      <c r="GOX51" s="0"/>
      <c r="GOY51" s="0"/>
      <c r="GOZ51" s="0"/>
      <c r="GPA51" s="0"/>
      <c r="GPB51" s="0"/>
      <c r="GPC51" s="0"/>
      <c r="GPD51" s="0"/>
      <c r="GPE51" s="0"/>
      <c r="GPF51" s="0"/>
      <c r="GPG51" s="0"/>
      <c r="GPH51" s="0"/>
      <c r="GPI51" s="0"/>
      <c r="GPJ51" s="0"/>
      <c r="GPK51" s="0"/>
      <c r="GPL51" s="0"/>
      <c r="GPM51" s="0"/>
      <c r="GPN51" s="0"/>
      <c r="GPO51" s="0"/>
      <c r="GPP51" s="0"/>
      <c r="GPQ51" s="0"/>
      <c r="GPR51" s="0"/>
      <c r="GPS51" s="0"/>
      <c r="GPT51" s="0"/>
      <c r="GPU51" s="0"/>
      <c r="GPV51" s="0"/>
      <c r="GPW51" s="0"/>
      <c r="GPX51" s="0"/>
      <c r="GPY51" s="0"/>
      <c r="GPZ51" s="0"/>
      <c r="GQA51" s="0"/>
      <c r="GQB51" s="0"/>
      <c r="GQC51" s="0"/>
      <c r="GQD51" s="0"/>
      <c r="GQE51" s="0"/>
      <c r="GQF51" s="0"/>
      <c r="GQG51" s="0"/>
      <c r="GQH51" s="0"/>
      <c r="GQI51" s="0"/>
      <c r="GQJ51" s="0"/>
      <c r="GQK51" s="0"/>
      <c r="GQL51" s="0"/>
      <c r="GQM51" s="0"/>
      <c r="GQN51" s="0"/>
      <c r="GQO51" s="0"/>
      <c r="GQP51" s="0"/>
      <c r="GQQ51" s="0"/>
      <c r="GQR51" s="0"/>
      <c r="GQS51" s="0"/>
      <c r="GQT51" s="0"/>
      <c r="GQU51" s="0"/>
      <c r="GQV51" s="0"/>
      <c r="GQW51" s="0"/>
      <c r="GQX51" s="0"/>
      <c r="GQY51" s="0"/>
      <c r="GQZ51" s="0"/>
      <c r="GRA51" s="0"/>
      <c r="GRB51" s="0"/>
      <c r="GRC51" s="0"/>
      <c r="GRD51" s="0"/>
      <c r="GRE51" s="0"/>
      <c r="GRF51" s="0"/>
      <c r="GRG51" s="0"/>
      <c r="GRH51" s="0"/>
      <c r="GRI51" s="0"/>
      <c r="GRJ51" s="0"/>
      <c r="GRK51" s="0"/>
      <c r="GRL51" s="0"/>
      <c r="GRM51" s="0"/>
      <c r="GRN51" s="0"/>
      <c r="GRO51" s="0"/>
      <c r="GRP51" s="0"/>
      <c r="GRQ51" s="0"/>
      <c r="GRR51" s="0"/>
      <c r="GRS51" s="0"/>
      <c r="GRT51" s="0"/>
      <c r="GRU51" s="0"/>
      <c r="GRV51" s="0"/>
      <c r="GRW51" s="0"/>
      <c r="GRX51" s="0"/>
      <c r="GRY51" s="0"/>
      <c r="GRZ51" s="0"/>
      <c r="GSA51" s="0"/>
      <c r="GSB51" s="0"/>
      <c r="GSC51" s="0"/>
      <c r="GSD51" s="0"/>
      <c r="GSE51" s="0"/>
      <c r="GSF51" s="0"/>
      <c r="GSG51" s="0"/>
      <c r="GSH51" s="0"/>
      <c r="GSI51" s="0"/>
      <c r="GSJ51" s="0"/>
      <c r="GSK51" s="0"/>
      <c r="GSL51" s="0"/>
      <c r="GSM51" s="0"/>
      <c r="GSN51" s="0"/>
      <c r="GSO51" s="0"/>
      <c r="GSP51" s="0"/>
      <c r="GSQ51" s="0"/>
      <c r="GSR51" s="0"/>
      <c r="GSS51" s="0"/>
      <c r="GST51" s="0"/>
      <c r="GSU51" s="0"/>
      <c r="GSV51" s="0"/>
      <c r="GSW51" s="0"/>
      <c r="GSX51" s="0"/>
      <c r="GSY51" s="0"/>
      <c r="GSZ51" s="0"/>
      <c r="GTA51" s="0"/>
      <c r="GTB51" s="0"/>
      <c r="GTC51" s="0"/>
      <c r="GTD51" s="0"/>
      <c r="GTE51" s="0"/>
      <c r="GTF51" s="0"/>
      <c r="GTG51" s="0"/>
      <c r="GTH51" s="0"/>
      <c r="GTI51" s="0"/>
      <c r="GTJ51" s="0"/>
      <c r="GTK51" s="0"/>
      <c r="GTL51" s="0"/>
      <c r="GTM51" s="0"/>
      <c r="GTN51" s="0"/>
      <c r="GTO51" s="0"/>
      <c r="GTP51" s="0"/>
      <c r="GTQ51" s="0"/>
      <c r="GTR51" s="0"/>
      <c r="GTS51" s="0"/>
      <c r="GTT51" s="0"/>
      <c r="GTU51" s="0"/>
      <c r="GTV51" s="0"/>
      <c r="GTW51" s="0"/>
      <c r="GTX51" s="0"/>
      <c r="GTY51" s="0"/>
      <c r="GTZ51" s="0"/>
      <c r="GUA51" s="0"/>
      <c r="GUB51" s="0"/>
      <c r="GUC51" s="0"/>
      <c r="GUD51" s="0"/>
      <c r="GUE51" s="0"/>
      <c r="GUF51" s="0"/>
      <c r="GUG51" s="0"/>
      <c r="GUH51" s="0"/>
      <c r="GUI51" s="0"/>
      <c r="GUJ51" s="0"/>
      <c r="GUK51" s="0"/>
      <c r="GUL51" s="0"/>
      <c r="GUM51" s="0"/>
      <c r="GUN51" s="0"/>
      <c r="GUO51" s="0"/>
      <c r="GUP51" s="0"/>
      <c r="GUQ51" s="0"/>
      <c r="GUR51" s="0"/>
      <c r="GUS51" s="0"/>
      <c r="GUT51" s="0"/>
      <c r="GUU51" s="0"/>
      <c r="GUV51" s="0"/>
      <c r="GUW51" s="0"/>
      <c r="GUX51" s="0"/>
      <c r="GUY51" s="0"/>
      <c r="GUZ51" s="0"/>
      <c r="GVA51" s="0"/>
      <c r="GVB51" s="0"/>
      <c r="GVC51" s="0"/>
      <c r="GVD51" s="0"/>
      <c r="GVE51" s="0"/>
      <c r="GVF51" s="0"/>
      <c r="GVG51" s="0"/>
      <c r="GVH51" s="0"/>
      <c r="GVI51" s="0"/>
      <c r="GVJ51" s="0"/>
      <c r="GVK51" s="0"/>
      <c r="GVL51" s="0"/>
      <c r="GVM51" s="0"/>
      <c r="GVN51" s="0"/>
      <c r="GVO51" s="0"/>
      <c r="GVP51" s="0"/>
      <c r="GVQ51" s="0"/>
      <c r="GVR51" s="0"/>
      <c r="GVS51" s="0"/>
      <c r="GVT51" s="0"/>
      <c r="GVU51" s="0"/>
      <c r="GVV51" s="0"/>
      <c r="GVW51" s="0"/>
      <c r="GVX51" s="0"/>
      <c r="GVY51" s="0"/>
      <c r="GVZ51" s="0"/>
      <c r="GWA51" s="0"/>
      <c r="GWB51" s="0"/>
      <c r="GWC51" s="0"/>
      <c r="GWD51" s="0"/>
      <c r="GWE51" s="0"/>
      <c r="GWF51" s="0"/>
      <c r="GWG51" s="0"/>
      <c r="GWH51" s="0"/>
      <c r="GWI51" s="0"/>
      <c r="GWJ51" s="0"/>
      <c r="GWK51" s="0"/>
      <c r="GWL51" s="0"/>
      <c r="GWM51" s="0"/>
      <c r="GWN51" s="0"/>
      <c r="GWO51" s="0"/>
      <c r="GWP51" s="0"/>
      <c r="GWQ51" s="0"/>
      <c r="GWR51" s="0"/>
      <c r="GWS51" s="0"/>
      <c r="GWT51" s="0"/>
      <c r="GWU51" s="0"/>
      <c r="GWV51" s="0"/>
      <c r="GWW51" s="0"/>
      <c r="GWX51" s="0"/>
      <c r="GWY51" s="0"/>
      <c r="GWZ51" s="0"/>
      <c r="GXA51" s="0"/>
      <c r="GXB51" s="0"/>
      <c r="GXC51" s="0"/>
      <c r="GXD51" s="0"/>
      <c r="GXE51" s="0"/>
      <c r="GXF51" s="0"/>
      <c r="GXG51" s="0"/>
      <c r="GXH51" s="0"/>
      <c r="GXI51" s="0"/>
      <c r="GXJ51" s="0"/>
      <c r="GXK51" s="0"/>
      <c r="GXL51" s="0"/>
      <c r="GXM51" s="0"/>
      <c r="GXN51" s="0"/>
      <c r="GXO51" s="0"/>
      <c r="GXP51" s="0"/>
      <c r="GXQ51" s="0"/>
      <c r="GXR51" s="0"/>
      <c r="GXS51" s="0"/>
      <c r="GXT51" s="0"/>
      <c r="GXU51" s="0"/>
      <c r="GXV51" s="0"/>
      <c r="GXW51" s="0"/>
      <c r="GXX51" s="0"/>
      <c r="GXY51" s="0"/>
      <c r="GXZ51" s="0"/>
      <c r="GYA51" s="0"/>
      <c r="GYB51" s="0"/>
      <c r="GYC51" s="0"/>
      <c r="GYD51" s="0"/>
      <c r="GYE51" s="0"/>
      <c r="GYF51" s="0"/>
      <c r="GYG51" s="0"/>
      <c r="GYH51" s="0"/>
      <c r="GYI51" s="0"/>
      <c r="GYJ51" s="0"/>
      <c r="GYK51" s="0"/>
      <c r="GYL51" s="0"/>
      <c r="GYM51" s="0"/>
      <c r="GYN51" s="0"/>
      <c r="GYO51" s="0"/>
      <c r="GYP51" s="0"/>
      <c r="GYQ51" s="0"/>
      <c r="GYR51" s="0"/>
      <c r="GYS51" s="0"/>
      <c r="GYT51" s="0"/>
      <c r="GYU51" s="0"/>
      <c r="GYV51" s="0"/>
      <c r="GYW51" s="0"/>
      <c r="GYX51" s="0"/>
      <c r="GYY51" s="0"/>
      <c r="GYZ51" s="0"/>
      <c r="GZA51" s="0"/>
      <c r="GZB51" s="0"/>
      <c r="GZC51" s="0"/>
      <c r="GZD51" s="0"/>
      <c r="GZE51" s="0"/>
      <c r="GZF51" s="0"/>
      <c r="GZG51" s="0"/>
      <c r="GZH51" s="0"/>
      <c r="GZI51" s="0"/>
      <c r="GZJ51" s="0"/>
      <c r="GZK51" s="0"/>
      <c r="GZL51" s="0"/>
      <c r="GZM51" s="0"/>
      <c r="GZN51" s="0"/>
      <c r="GZO51" s="0"/>
      <c r="GZP51" s="0"/>
      <c r="GZQ51" s="0"/>
      <c r="GZR51" s="0"/>
      <c r="GZS51" s="0"/>
      <c r="GZT51" s="0"/>
      <c r="GZU51" s="0"/>
      <c r="GZV51" s="0"/>
      <c r="GZW51" s="0"/>
      <c r="GZX51" s="0"/>
      <c r="GZY51" s="0"/>
      <c r="GZZ51" s="0"/>
      <c r="HAA51" s="0"/>
      <c r="HAB51" s="0"/>
      <c r="HAC51" s="0"/>
      <c r="HAD51" s="0"/>
      <c r="HAE51" s="0"/>
      <c r="HAF51" s="0"/>
      <c r="HAG51" s="0"/>
      <c r="HAH51" s="0"/>
      <c r="HAI51" s="0"/>
      <c r="HAJ51" s="0"/>
      <c r="HAK51" s="0"/>
      <c r="HAL51" s="0"/>
      <c r="HAM51" s="0"/>
      <c r="HAN51" s="0"/>
      <c r="HAO51" s="0"/>
      <c r="HAP51" s="0"/>
      <c r="HAQ51" s="0"/>
      <c r="HAR51" s="0"/>
      <c r="HAS51" s="0"/>
      <c r="HAT51" s="0"/>
      <c r="HAU51" s="0"/>
      <c r="HAV51" s="0"/>
      <c r="HAW51" s="0"/>
      <c r="HAX51" s="0"/>
      <c r="HAY51" s="0"/>
      <c r="HAZ51" s="0"/>
      <c r="HBA51" s="0"/>
      <c r="HBB51" s="0"/>
      <c r="HBC51" s="0"/>
      <c r="HBD51" s="0"/>
      <c r="HBE51" s="0"/>
      <c r="HBF51" s="0"/>
      <c r="HBG51" s="0"/>
      <c r="HBH51" s="0"/>
      <c r="HBI51" s="0"/>
      <c r="HBJ51" s="0"/>
      <c r="HBK51" s="0"/>
      <c r="HBL51" s="0"/>
      <c r="HBM51" s="0"/>
      <c r="HBN51" s="0"/>
      <c r="HBO51" s="0"/>
      <c r="HBP51" s="0"/>
      <c r="HBQ51" s="0"/>
      <c r="HBR51" s="0"/>
      <c r="HBS51" s="0"/>
      <c r="HBT51" s="0"/>
      <c r="HBU51" s="0"/>
      <c r="HBV51" s="0"/>
      <c r="HBW51" s="0"/>
      <c r="HBX51" s="0"/>
      <c r="HBY51" s="0"/>
      <c r="HBZ51" s="0"/>
      <c r="HCA51" s="0"/>
      <c r="HCB51" s="0"/>
      <c r="HCC51" s="0"/>
      <c r="HCD51" s="0"/>
      <c r="HCE51" s="0"/>
      <c r="HCF51" s="0"/>
      <c r="HCG51" s="0"/>
      <c r="HCH51" s="0"/>
      <c r="HCI51" s="0"/>
      <c r="HCJ51" s="0"/>
      <c r="HCK51" s="0"/>
      <c r="HCL51" s="0"/>
      <c r="HCM51" s="0"/>
      <c r="HCN51" s="0"/>
      <c r="HCO51" s="0"/>
      <c r="HCP51" s="0"/>
      <c r="HCQ51" s="0"/>
      <c r="HCR51" s="0"/>
      <c r="HCS51" s="0"/>
      <c r="HCT51" s="0"/>
      <c r="HCU51" s="0"/>
      <c r="HCV51" s="0"/>
      <c r="HCW51" s="0"/>
      <c r="HCX51" s="0"/>
      <c r="HCY51" s="0"/>
      <c r="HCZ51" s="0"/>
      <c r="HDA51" s="0"/>
      <c r="HDB51" s="0"/>
      <c r="HDC51" s="0"/>
      <c r="HDD51" s="0"/>
      <c r="HDE51" s="0"/>
      <c r="HDF51" s="0"/>
      <c r="HDG51" s="0"/>
      <c r="HDH51" s="0"/>
      <c r="HDI51" s="0"/>
      <c r="HDJ51" s="0"/>
      <c r="HDK51" s="0"/>
      <c r="HDL51" s="0"/>
      <c r="HDM51" s="0"/>
      <c r="HDN51" s="0"/>
      <c r="HDO51" s="0"/>
      <c r="HDP51" s="0"/>
      <c r="HDQ51" s="0"/>
      <c r="HDR51" s="0"/>
      <c r="HDS51" s="0"/>
      <c r="HDT51" s="0"/>
      <c r="HDU51" s="0"/>
      <c r="HDV51" s="0"/>
      <c r="HDW51" s="0"/>
      <c r="HDX51" s="0"/>
      <c r="HDY51" s="0"/>
      <c r="HDZ51" s="0"/>
      <c r="HEA51" s="0"/>
      <c r="HEB51" s="0"/>
      <c r="HEC51" s="0"/>
      <c r="HED51" s="0"/>
      <c r="HEE51" s="0"/>
      <c r="HEF51" s="0"/>
      <c r="HEG51" s="0"/>
      <c r="HEH51" s="0"/>
      <c r="HEI51" s="0"/>
      <c r="HEJ51" s="0"/>
      <c r="HEK51" s="0"/>
      <c r="HEL51" s="0"/>
      <c r="HEM51" s="0"/>
      <c r="HEN51" s="0"/>
      <c r="HEO51" s="0"/>
      <c r="HEP51" s="0"/>
      <c r="HEQ51" s="0"/>
      <c r="HER51" s="0"/>
      <c r="HES51" s="0"/>
      <c r="HET51" s="0"/>
      <c r="HEU51" s="0"/>
      <c r="HEV51" s="0"/>
      <c r="HEW51" s="0"/>
      <c r="HEX51" s="0"/>
      <c r="HEY51" s="0"/>
      <c r="HEZ51" s="0"/>
      <c r="HFA51" s="0"/>
      <c r="HFB51" s="0"/>
      <c r="HFC51" s="0"/>
      <c r="HFD51" s="0"/>
      <c r="HFE51" s="0"/>
      <c r="HFF51" s="0"/>
      <c r="HFG51" s="0"/>
      <c r="HFH51" s="0"/>
      <c r="HFI51" s="0"/>
      <c r="HFJ51" s="0"/>
      <c r="HFK51" s="0"/>
      <c r="HFL51" s="0"/>
      <c r="HFM51" s="0"/>
      <c r="HFN51" s="0"/>
      <c r="HFO51" s="0"/>
      <c r="HFP51" s="0"/>
      <c r="HFQ51" s="0"/>
      <c r="HFR51" s="0"/>
      <c r="HFS51" s="0"/>
      <c r="HFT51" s="0"/>
      <c r="HFU51" s="0"/>
      <c r="HFV51" s="0"/>
      <c r="HFW51" s="0"/>
      <c r="HFX51" s="0"/>
      <c r="HFY51" s="0"/>
      <c r="HFZ51" s="0"/>
      <c r="HGA51" s="0"/>
      <c r="HGB51" s="0"/>
      <c r="HGC51" s="0"/>
      <c r="HGD51" s="0"/>
      <c r="HGE51" s="0"/>
      <c r="HGF51" s="0"/>
      <c r="HGG51" s="0"/>
      <c r="HGH51" s="0"/>
      <c r="HGI51" s="0"/>
      <c r="HGJ51" s="0"/>
      <c r="HGK51" s="0"/>
      <c r="HGL51" s="0"/>
      <c r="HGM51" s="0"/>
      <c r="HGN51" s="0"/>
      <c r="HGO51" s="0"/>
      <c r="HGP51" s="0"/>
      <c r="HGQ51" s="0"/>
      <c r="HGR51" s="0"/>
      <c r="HGS51" s="0"/>
      <c r="HGT51" s="0"/>
      <c r="HGU51" s="0"/>
      <c r="HGV51" s="0"/>
      <c r="HGW51" s="0"/>
      <c r="HGX51" s="0"/>
      <c r="HGY51" s="0"/>
      <c r="HGZ51" s="0"/>
      <c r="HHA51" s="0"/>
      <c r="HHB51" s="0"/>
      <c r="HHC51" s="0"/>
      <c r="HHD51" s="0"/>
      <c r="HHE51" s="0"/>
      <c r="HHF51" s="0"/>
      <c r="HHG51" s="0"/>
      <c r="HHH51" s="0"/>
      <c r="HHI51" s="0"/>
      <c r="HHJ51" s="0"/>
      <c r="HHK51" s="0"/>
      <c r="HHL51" s="0"/>
      <c r="HHM51" s="0"/>
      <c r="HHN51" s="0"/>
      <c r="HHO51" s="0"/>
      <c r="HHP51" s="0"/>
      <c r="HHQ51" s="0"/>
      <c r="HHR51" s="0"/>
      <c r="HHS51" s="0"/>
      <c r="HHT51" s="0"/>
      <c r="HHU51" s="0"/>
      <c r="HHV51" s="0"/>
      <c r="HHW51" s="0"/>
      <c r="HHX51" s="0"/>
      <c r="HHY51" s="0"/>
      <c r="HHZ51" s="0"/>
      <c r="HIA51" s="0"/>
      <c r="HIB51" s="0"/>
      <c r="HIC51" s="0"/>
      <c r="HID51" s="0"/>
      <c r="HIE51" s="0"/>
      <c r="HIF51" s="0"/>
      <c r="HIG51" s="0"/>
      <c r="HIH51" s="0"/>
      <c r="HII51" s="0"/>
      <c r="HIJ51" s="0"/>
      <c r="HIK51" s="0"/>
      <c r="HIL51" s="0"/>
      <c r="HIM51" s="0"/>
      <c r="HIN51" s="0"/>
      <c r="HIO51" s="0"/>
      <c r="HIP51" s="0"/>
      <c r="HIQ51" s="0"/>
      <c r="HIR51" s="0"/>
      <c r="HIS51" s="0"/>
      <c r="HIT51" s="0"/>
      <c r="HIU51" s="0"/>
      <c r="HIV51" s="0"/>
      <c r="HIW51" s="0"/>
      <c r="HIX51" s="0"/>
      <c r="HIY51" s="0"/>
      <c r="HIZ51" s="0"/>
      <c r="HJA51" s="0"/>
      <c r="HJB51" s="0"/>
      <c r="HJC51" s="0"/>
      <c r="HJD51" s="0"/>
      <c r="HJE51" s="0"/>
      <c r="HJF51" s="0"/>
      <c r="HJG51" s="0"/>
      <c r="HJH51" s="0"/>
      <c r="HJI51" s="0"/>
      <c r="HJJ51" s="0"/>
      <c r="HJK51" s="0"/>
      <c r="HJL51" s="0"/>
      <c r="HJM51" s="0"/>
      <c r="HJN51" s="0"/>
      <c r="HJO51" s="0"/>
      <c r="HJP51" s="0"/>
      <c r="HJQ51" s="0"/>
      <c r="HJR51" s="0"/>
      <c r="HJS51" s="0"/>
      <c r="HJT51" s="0"/>
      <c r="HJU51" s="0"/>
      <c r="HJV51" s="0"/>
      <c r="HJW51" s="0"/>
      <c r="HJX51" s="0"/>
      <c r="HJY51" s="0"/>
      <c r="HJZ51" s="0"/>
      <c r="HKA51" s="0"/>
      <c r="HKB51" s="0"/>
      <c r="HKC51" s="0"/>
      <c r="HKD51" s="0"/>
      <c r="HKE51" s="0"/>
      <c r="HKF51" s="0"/>
      <c r="HKG51" s="0"/>
      <c r="HKH51" s="0"/>
      <c r="HKI51" s="0"/>
      <c r="HKJ51" s="0"/>
      <c r="HKK51" s="0"/>
      <c r="HKL51" s="0"/>
      <c r="HKM51" s="0"/>
      <c r="HKN51" s="0"/>
      <c r="HKO51" s="0"/>
      <c r="HKP51" s="0"/>
      <c r="HKQ51" s="0"/>
      <c r="HKR51" s="0"/>
      <c r="HKS51" s="0"/>
      <c r="HKT51" s="0"/>
      <c r="HKU51" s="0"/>
      <c r="HKV51" s="0"/>
      <c r="HKW51" s="0"/>
      <c r="HKX51" s="0"/>
      <c r="HKY51" s="0"/>
      <c r="HKZ51" s="0"/>
      <c r="HLA51" s="0"/>
      <c r="HLB51" s="0"/>
      <c r="HLC51" s="0"/>
      <c r="HLD51" s="0"/>
      <c r="HLE51" s="0"/>
      <c r="HLF51" s="0"/>
      <c r="HLG51" s="0"/>
      <c r="HLH51" s="0"/>
      <c r="HLI51" s="0"/>
      <c r="HLJ51" s="0"/>
      <c r="HLK51" s="0"/>
      <c r="HLL51" s="0"/>
      <c r="HLM51" s="0"/>
      <c r="HLN51" s="0"/>
      <c r="HLO51" s="0"/>
      <c r="HLP51" s="0"/>
      <c r="HLQ51" s="0"/>
      <c r="HLR51" s="0"/>
      <c r="HLS51" s="0"/>
      <c r="HLT51" s="0"/>
      <c r="HLU51" s="0"/>
      <c r="HLV51" s="0"/>
      <c r="HLW51" s="0"/>
      <c r="HLX51" s="0"/>
      <c r="HLY51" s="0"/>
      <c r="HLZ51" s="0"/>
      <c r="HMA51" s="0"/>
      <c r="HMB51" s="0"/>
      <c r="HMC51" s="0"/>
      <c r="HMD51" s="0"/>
      <c r="HME51" s="0"/>
      <c r="HMF51" s="0"/>
      <c r="HMG51" s="0"/>
      <c r="HMH51" s="0"/>
      <c r="HMI51" s="0"/>
      <c r="HMJ51" s="0"/>
      <c r="HMK51" s="0"/>
      <c r="HML51" s="0"/>
      <c r="HMM51" s="0"/>
      <c r="HMN51" s="0"/>
      <c r="HMO51" s="0"/>
      <c r="HMP51" s="0"/>
      <c r="HMQ51" s="0"/>
      <c r="HMR51" s="0"/>
      <c r="HMS51" s="0"/>
      <c r="HMT51" s="0"/>
      <c r="HMU51" s="0"/>
      <c r="HMV51" s="0"/>
      <c r="HMW51" s="0"/>
      <c r="HMX51" s="0"/>
      <c r="HMY51" s="0"/>
      <c r="HMZ51" s="0"/>
      <c r="HNA51" s="0"/>
      <c r="HNB51" s="0"/>
      <c r="HNC51" s="0"/>
      <c r="HND51" s="0"/>
      <c r="HNE51" s="0"/>
      <c r="HNF51" s="0"/>
      <c r="HNG51" s="0"/>
      <c r="HNH51" s="0"/>
      <c r="HNI51" s="0"/>
      <c r="HNJ51" s="0"/>
      <c r="HNK51" s="0"/>
      <c r="HNL51" s="0"/>
      <c r="HNM51" s="0"/>
      <c r="HNN51" s="0"/>
      <c r="HNO51" s="0"/>
      <c r="HNP51" s="0"/>
      <c r="HNQ51" s="0"/>
      <c r="HNR51" s="0"/>
      <c r="HNS51" s="0"/>
      <c r="HNT51" s="0"/>
      <c r="HNU51" s="0"/>
      <c r="HNV51" s="0"/>
      <c r="HNW51" s="0"/>
      <c r="HNX51" s="0"/>
      <c r="HNY51" s="0"/>
      <c r="HNZ51" s="0"/>
      <c r="HOA51" s="0"/>
      <c r="HOB51" s="0"/>
      <c r="HOC51" s="0"/>
      <c r="HOD51" s="0"/>
      <c r="HOE51" s="0"/>
      <c r="HOF51" s="0"/>
      <c r="HOG51" s="0"/>
      <c r="HOH51" s="0"/>
      <c r="HOI51" s="0"/>
      <c r="HOJ51" s="0"/>
      <c r="HOK51" s="0"/>
      <c r="HOL51" s="0"/>
      <c r="HOM51" s="0"/>
      <c r="HON51" s="0"/>
      <c r="HOO51" s="0"/>
      <c r="HOP51" s="0"/>
      <c r="HOQ51" s="0"/>
      <c r="HOR51" s="0"/>
      <c r="HOS51" s="0"/>
      <c r="HOT51" s="0"/>
      <c r="HOU51" s="0"/>
      <c r="HOV51" s="0"/>
      <c r="HOW51" s="0"/>
      <c r="HOX51" s="0"/>
      <c r="HOY51" s="0"/>
      <c r="HOZ51" s="0"/>
      <c r="HPA51" s="0"/>
      <c r="HPB51" s="0"/>
      <c r="HPC51" s="0"/>
      <c r="HPD51" s="0"/>
      <c r="HPE51" s="0"/>
      <c r="HPF51" s="0"/>
      <c r="HPG51" s="0"/>
      <c r="HPH51" s="0"/>
      <c r="HPI51" s="0"/>
      <c r="HPJ51" s="0"/>
      <c r="HPK51" s="0"/>
      <c r="HPL51" s="0"/>
      <c r="HPM51" s="0"/>
      <c r="HPN51" s="0"/>
      <c r="HPO51" s="0"/>
      <c r="HPP51" s="0"/>
      <c r="HPQ51" s="0"/>
      <c r="HPR51" s="0"/>
      <c r="HPS51" s="0"/>
      <c r="HPT51" s="0"/>
      <c r="HPU51" s="0"/>
      <c r="HPV51" s="0"/>
      <c r="HPW51" s="0"/>
      <c r="HPX51" s="0"/>
      <c r="HPY51" s="0"/>
      <c r="HPZ51" s="0"/>
      <c r="HQA51" s="0"/>
      <c r="HQB51" s="0"/>
      <c r="HQC51" s="0"/>
      <c r="HQD51" s="0"/>
      <c r="HQE51" s="0"/>
      <c r="HQF51" s="0"/>
      <c r="HQG51" s="0"/>
      <c r="HQH51" s="0"/>
      <c r="HQI51" s="0"/>
      <c r="HQJ51" s="0"/>
      <c r="HQK51" s="0"/>
      <c r="HQL51" s="0"/>
      <c r="HQM51" s="0"/>
      <c r="HQN51" s="0"/>
      <c r="HQO51" s="0"/>
      <c r="HQP51" s="0"/>
      <c r="HQQ51" s="0"/>
      <c r="HQR51" s="0"/>
      <c r="HQS51" s="0"/>
      <c r="HQT51" s="0"/>
      <c r="HQU51" s="0"/>
      <c r="HQV51" s="0"/>
      <c r="HQW51" s="0"/>
      <c r="HQX51" s="0"/>
      <c r="HQY51" s="0"/>
      <c r="HQZ51" s="0"/>
      <c r="HRA51" s="0"/>
      <c r="HRB51" s="0"/>
      <c r="HRC51" s="0"/>
      <c r="HRD51" s="0"/>
      <c r="HRE51" s="0"/>
      <c r="HRF51" s="0"/>
      <c r="HRG51" s="0"/>
      <c r="HRH51" s="0"/>
      <c r="HRI51" s="0"/>
      <c r="HRJ51" s="0"/>
      <c r="HRK51" s="0"/>
      <c r="HRL51" s="0"/>
      <c r="HRM51" s="0"/>
      <c r="HRN51" s="0"/>
      <c r="HRO51" s="0"/>
      <c r="HRP51" s="0"/>
      <c r="HRQ51" s="0"/>
      <c r="HRR51" s="0"/>
      <c r="HRS51" s="0"/>
      <c r="HRT51" s="0"/>
      <c r="HRU51" s="0"/>
      <c r="HRV51" s="0"/>
      <c r="HRW51" s="0"/>
      <c r="HRX51" s="0"/>
      <c r="HRY51" s="0"/>
      <c r="HRZ51" s="0"/>
      <c r="HSA51" s="0"/>
      <c r="HSB51" s="0"/>
      <c r="HSC51" s="0"/>
      <c r="HSD51" s="0"/>
      <c r="HSE51" s="0"/>
      <c r="HSF51" s="0"/>
      <c r="HSG51" s="0"/>
      <c r="HSH51" s="0"/>
      <c r="HSI51" s="0"/>
      <c r="HSJ51" s="0"/>
      <c r="HSK51" s="0"/>
      <c r="HSL51" s="0"/>
      <c r="HSM51" s="0"/>
      <c r="HSN51" s="0"/>
      <c r="HSO51" s="0"/>
      <c r="HSP51" s="0"/>
      <c r="HSQ51" s="0"/>
      <c r="HSR51" s="0"/>
      <c r="HSS51" s="0"/>
      <c r="HST51" s="0"/>
      <c r="HSU51" s="0"/>
      <c r="HSV51" s="0"/>
      <c r="HSW51" s="0"/>
      <c r="HSX51" s="0"/>
      <c r="HSY51" s="0"/>
      <c r="HSZ51" s="0"/>
      <c r="HTA51" s="0"/>
      <c r="HTB51" s="0"/>
      <c r="HTC51" s="0"/>
      <c r="HTD51" s="0"/>
      <c r="HTE51" s="0"/>
      <c r="HTF51" s="0"/>
      <c r="HTG51" s="0"/>
      <c r="HTH51" s="0"/>
      <c r="HTI51" s="0"/>
      <c r="HTJ51" s="0"/>
      <c r="HTK51" s="0"/>
      <c r="HTL51" s="0"/>
      <c r="HTM51" s="0"/>
      <c r="HTN51" s="0"/>
      <c r="HTO51" s="0"/>
      <c r="HTP51" s="0"/>
      <c r="HTQ51" s="0"/>
      <c r="HTR51" s="0"/>
      <c r="HTS51" s="0"/>
      <c r="HTT51" s="0"/>
      <c r="HTU51" s="0"/>
      <c r="HTV51" s="0"/>
      <c r="HTW51" s="0"/>
      <c r="HTX51" s="0"/>
      <c r="HTY51" s="0"/>
      <c r="HTZ51" s="0"/>
      <c r="HUA51" s="0"/>
      <c r="HUB51" s="0"/>
      <c r="HUC51" s="0"/>
      <c r="HUD51" s="0"/>
      <c r="HUE51" s="0"/>
      <c r="HUF51" s="0"/>
      <c r="HUG51" s="0"/>
      <c r="HUH51" s="0"/>
      <c r="HUI51" s="0"/>
      <c r="HUJ51" s="0"/>
      <c r="HUK51" s="0"/>
      <c r="HUL51" s="0"/>
      <c r="HUM51" s="0"/>
      <c r="HUN51" s="0"/>
      <c r="HUO51" s="0"/>
      <c r="HUP51" s="0"/>
      <c r="HUQ51" s="0"/>
      <c r="HUR51" s="0"/>
      <c r="HUS51" s="0"/>
      <c r="HUT51" s="0"/>
      <c r="HUU51" s="0"/>
      <c r="HUV51" s="0"/>
      <c r="HUW51" s="0"/>
      <c r="HUX51" s="0"/>
      <c r="HUY51" s="0"/>
      <c r="HUZ51" s="0"/>
      <c r="HVA51" s="0"/>
      <c r="HVB51" s="0"/>
      <c r="HVC51" s="0"/>
      <c r="HVD51" s="0"/>
      <c r="HVE51" s="0"/>
      <c r="HVF51" s="0"/>
      <c r="HVG51" s="0"/>
      <c r="HVH51" s="0"/>
      <c r="HVI51" s="0"/>
      <c r="HVJ51" s="0"/>
      <c r="HVK51" s="0"/>
      <c r="HVL51" s="0"/>
      <c r="HVM51" s="0"/>
      <c r="HVN51" s="0"/>
      <c r="HVO51" s="0"/>
      <c r="HVP51" s="0"/>
      <c r="HVQ51" s="0"/>
      <c r="HVR51" s="0"/>
      <c r="HVS51" s="0"/>
      <c r="HVT51" s="0"/>
      <c r="HVU51" s="0"/>
      <c r="HVV51" s="0"/>
      <c r="HVW51" s="0"/>
      <c r="HVX51" s="0"/>
      <c r="HVY51" s="0"/>
      <c r="HVZ51" s="0"/>
      <c r="HWA51" s="0"/>
      <c r="HWB51" s="0"/>
      <c r="HWC51" s="0"/>
      <c r="HWD51" s="0"/>
      <c r="HWE51" s="0"/>
      <c r="HWF51" s="0"/>
      <c r="HWG51" s="0"/>
      <c r="HWH51" s="0"/>
      <c r="HWI51" s="0"/>
      <c r="HWJ51" s="0"/>
      <c r="HWK51" s="0"/>
      <c r="HWL51" s="0"/>
      <c r="HWM51" s="0"/>
      <c r="HWN51" s="0"/>
      <c r="HWO51" s="0"/>
      <c r="HWP51" s="0"/>
      <c r="HWQ51" s="0"/>
      <c r="HWR51" s="0"/>
      <c r="HWS51" s="0"/>
      <c r="HWT51" s="0"/>
      <c r="HWU51" s="0"/>
      <c r="HWV51" s="0"/>
      <c r="HWW51" s="0"/>
      <c r="HWX51" s="0"/>
      <c r="HWY51" s="0"/>
      <c r="HWZ51" s="0"/>
      <c r="HXA51" s="0"/>
      <c r="HXB51" s="0"/>
      <c r="HXC51" s="0"/>
      <c r="HXD51" s="0"/>
      <c r="HXE51" s="0"/>
      <c r="HXF51" s="0"/>
      <c r="HXG51" s="0"/>
      <c r="HXH51" s="0"/>
      <c r="HXI51" s="0"/>
      <c r="HXJ51" s="0"/>
      <c r="HXK51" s="0"/>
      <c r="HXL51" s="0"/>
      <c r="HXM51" s="0"/>
      <c r="HXN51" s="0"/>
      <c r="HXO51" s="0"/>
      <c r="HXP51" s="0"/>
      <c r="HXQ51" s="0"/>
      <c r="HXR51" s="0"/>
      <c r="HXS51" s="0"/>
      <c r="HXT51" s="0"/>
      <c r="HXU51" s="0"/>
      <c r="HXV51" s="0"/>
      <c r="HXW51" s="0"/>
      <c r="HXX51" s="0"/>
      <c r="HXY51" s="0"/>
      <c r="HXZ51" s="0"/>
      <c r="HYA51" s="0"/>
      <c r="HYB51" s="0"/>
      <c r="HYC51" s="0"/>
      <c r="HYD51" s="0"/>
      <c r="HYE51" s="0"/>
      <c r="HYF51" s="0"/>
      <c r="HYG51" s="0"/>
      <c r="HYH51" s="0"/>
      <c r="HYI51" s="0"/>
      <c r="HYJ51" s="0"/>
      <c r="HYK51" s="0"/>
      <c r="HYL51" s="0"/>
      <c r="HYM51" s="0"/>
      <c r="HYN51" s="0"/>
      <c r="HYO51" s="0"/>
      <c r="HYP51" s="0"/>
      <c r="HYQ51" s="0"/>
      <c r="HYR51" s="0"/>
      <c r="HYS51" s="0"/>
      <c r="HYT51" s="0"/>
      <c r="HYU51" s="0"/>
      <c r="HYV51" s="0"/>
      <c r="HYW51" s="0"/>
      <c r="HYX51" s="0"/>
      <c r="HYY51" s="0"/>
      <c r="HYZ51" s="0"/>
      <c r="HZA51" s="0"/>
      <c r="HZB51" s="0"/>
      <c r="HZC51" s="0"/>
      <c r="HZD51" s="0"/>
      <c r="HZE51" s="0"/>
      <c r="HZF51" s="0"/>
      <c r="HZG51" s="0"/>
      <c r="HZH51" s="0"/>
      <c r="HZI51" s="0"/>
      <c r="HZJ51" s="0"/>
      <c r="HZK51" s="0"/>
      <c r="HZL51" s="0"/>
      <c r="HZM51" s="0"/>
      <c r="HZN51" s="0"/>
      <c r="HZO51" s="0"/>
      <c r="HZP51" s="0"/>
      <c r="HZQ51" s="0"/>
      <c r="HZR51" s="0"/>
      <c r="HZS51" s="0"/>
      <c r="HZT51" s="0"/>
      <c r="HZU51" s="0"/>
      <c r="HZV51" s="0"/>
      <c r="HZW51" s="0"/>
      <c r="HZX51" s="0"/>
      <c r="HZY51" s="0"/>
      <c r="HZZ51" s="0"/>
      <c r="IAA51" s="0"/>
      <c r="IAB51" s="0"/>
      <c r="IAC51" s="0"/>
      <c r="IAD51" s="0"/>
      <c r="IAE51" s="0"/>
      <c r="IAF51" s="0"/>
      <c r="IAG51" s="0"/>
      <c r="IAH51" s="0"/>
      <c r="IAI51" s="0"/>
      <c r="IAJ51" s="0"/>
      <c r="IAK51" s="0"/>
      <c r="IAL51" s="0"/>
      <c r="IAM51" s="0"/>
      <c r="IAN51" s="0"/>
      <c r="IAO51" s="0"/>
      <c r="IAP51" s="0"/>
      <c r="IAQ51" s="0"/>
      <c r="IAR51" s="0"/>
      <c r="IAS51" s="0"/>
      <c r="IAT51" s="0"/>
      <c r="IAU51" s="0"/>
      <c r="IAV51" s="0"/>
      <c r="IAW51" s="0"/>
      <c r="IAX51" s="0"/>
      <c r="IAY51" s="0"/>
      <c r="IAZ51" s="0"/>
      <c r="IBA51" s="0"/>
      <c r="IBB51" s="0"/>
      <c r="IBC51" s="0"/>
      <c r="IBD51" s="0"/>
      <c r="IBE51" s="0"/>
      <c r="IBF51" s="0"/>
      <c r="IBG51" s="0"/>
      <c r="IBH51" s="0"/>
      <c r="IBI51" s="0"/>
      <c r="IBJ51" s="0"/>
      <c r="IBK51" s="0"/>
      <c r="IBL51" s="0"/>
      <c r="IBM51" s="0"/>
      <c r="IBN51" s="0"/>
      <c r="IBO51" s="0"/>
      <c r="IBP51" s="0"/>
      <c r="IBQ51" s="0"/>
      <c r="IBR51" s="0"/>
      <c r="IBS51" s="0"/>
      <c r="IBT51" s="0"/>
      <c r="IBU51" s="0"/>
      <c r="IBV51" s="0"/>
      <c r="IBW51" s="0"/>
      <c r="IBX51" s="0"/>
      <c r="IBY51" s="0"/>
      <c r="IBZ51" s="0"/>
      <c r="ICA51" s="0"/>
      <c r="ICB51" s="0"/>
      <c r="ICC51" s="0"/>
      <c r="ICD51" s="0"/>
      <c r="ICE51" s="0"/>
      <c r="ICF51" s="0"/>
      <c r="ICG51" s="0"/>
      <c r="ICH51" s="0"/>
      <c r="ICI51" s="0"/>
      <c r="ICJ51" s="0"/>
      <c r="ICK51" s="0"/>
      <c r="ICL51" s="0"/>
      <c r="ICM51" s="0"/>
      <c r="ICN51" s="0"/>
      <c r="ICO51" s="0"/>
      <c r="ICP51" s="0"/>
      <c r="ICQ51" s="0"/>
      <c r="ICR51" s="0"/>
      <c r="ICS51" s="0"/>
      <c r="ICT51" s="0"/>
      <c r="ICU51" s="0"/>
      <c r="ICV51" s="0"/>
      <c r="ICW51" s="0"/>
      <c r="ICX51" s="0"/>
      <c r="ICY51" s="0"/>
      <c r="ICZ51" s="0"/>
      <c r="IDA51" s="0"/>
      <c r="IDB51" s="0"/>
      <c r="IDC51" s="0"/>
      <c r="IDD51" s="0"/>
      <c r="IDE51" s="0"/>
      <c r="IDF51" s="0"/>
      <c r="IDG51" s="0"/>
      <c r="IDH51" s="0"/>
      <c r="IDI51" s="0"/>
      <c r="IDJ51" s="0"/>
      <c r="IDK51" s="0"/>
      <c r="IDL51" s="0"/>
      <c r="IDM51" s="0"/>
      <c r="IDN51" s="0"/>
      <c r="IDO51" s="0"/>
      <c r="IDP51" s="0"/>
      <c r="IDQ51" s="0"/>
      <c r="IDR51" s="0"/>
      <c r="IDS51" s="0"/>
      <c r="IDT51" s="0"/>
      <c r="IDU51" s="0"/>
      <c r="IDV51" s="0"/>
      <c r="IDW51" s="0"/>
      <c r="IDX51" s="0"/>
      <c r="IDY51" s="0"/>
      <c r="IDZ51" s="0"/>
      <c r="IEA51" s="0"/>
      <c r="IEB51" s="0"/>
      <c r="IEC51" s="0"/>
      <c r="IED51" s="0"/>
      <c r="IEE51" s="0"/>
      <c r="IEF51" s="0"/>
      <c r="IEG51" s="0"/>
      <c r="IEH51" s="0"/>
      <c r="IEI51" s="0"/>
      <c r="IEJ51" s="0"/>
      <c r="IEK51" s="0"/>
      <c r="IEL51" s="0"/>
      <c r="IEM51" s="0"/>
      <c r="IEN51" s="0"/>
      <c r="IEO51" s="0"/>
      <c r="IEP51" s="0"/>
      <c r="IEQ51" s="0"/>
      <c r="IER51" s="0"/>
      <c r="IES51" s="0"/>
      <c r="IET51" s="0"/>
      <c r="IEU51" s="0"/>
      <c r="IEV51" s="0"/>
      <c r="IEW51" s="0"/>
      <c r="IEX51" s="0"/>
      <c r="IEY51" s="0"/>
      <c r="IEZ51" s="0"/>
      <c r="IFA51" s="0"/>
      <c r="IFB51" s="0"/>
      <c r="IFC51" s="0"/>
      <c r="IFD51" s="0"/>
      <c r="IFE51" s="0"/>
      <c r="IFF51" s="0"/>
      <c r="IFG51" s="0"/>
      <c r="IFH51" s="0"/>
      <c r="IFI51" s="0"/>
      <c r="IFJ51" s="0"/>
      <c r="IFK51" s="0"/>
      <c r="IFL51" s="0"/>
      <c r="IFM51" s="0"/>
      <c r="IFN51" s="0"/>
      <c r="IFO51" s="0"/>
      <c r="IFP51" s="0"/>
      <c r="IFQ51" s="0"/>
      <c r="IFR51" s="0"/>
      <c r="IFS51" s="0"/>
      <c r="IFT51" s="0"/>
      <c r="IFU51" s="0"/>
      <c r="IFV51" s="0"/>
      <c r="IFW51" s="0"/>
      <c r="IFX51" s="0"/>
      <c r="IFY51" s="0"/>
      <c r="IFZ51" s="0"/>
      <c r="IGA51" s="0"/>
      <c r="IGB51" s="0"/>
      <c r="IGC51" s="0"/>
      <c r="IGD51" s="0"/>
      <c r="IGE51" s="0"/>
      <c r="IGF51" s="0"/>
      <c r="IGG51" s="0"/>
      <c r="IGH51" s="0"/>
      <c r="IGI51" s="0"/>
      <c r="IGJ51" s="0"/>
      <c r="IGK51" s="0"/>
      <c r="IGL51" s="0"/>
      <c r="IGM51" s="0"/>
      <c r="IGN51" s="0"/>
      <c r="IGO51" s="0"/>
      <c r="IGP51" s="0"/>
      <c r="IGQ51" s="0"/>
      <c r="IGR51" s="0"/>
      <c r="IGS51" s="0"/>
      <c r="IGT51" s="0"/>
      <c r="IGU51" s="0"/>
      <c r="IGV51" s="0"/>
      <c r="IGW51" s="0"/>
      <c r="IGX51" s="0"/>
      <c r="IGY51" s="0"/>
      <c r="IGZ51" s="0"/>
      <c r="IHA51" s="0"/>
      <c r="IHB51" s="0"/>
      <c r="IHC51" s="0"/>
      <c r="IHD51" s="0"/>
      <c r="IHE51" s="0"/>
      <c r="IHF51" s="0"/>
      <c r="IHG51" s="0"/>
      <c r="IHH51" s="0"/>
      <c r="IHI51" s="0"/>
      <c r="IHJ51" s="0"/>
      <c r="IHK51" s="0"/>
      <c r="IHL51" s="0"/>
      <c r="IHM51" s="0"/>
      <c r="IHN51" s="0"/>
      <c r="IHO51" s="0"/>
      <c r="IHP51" s="0"/>
      <c r="IHQ51" s="0"/>
      <c r="IHR51" s="0"/>
      <c r="IHS51" s="0"/>
      <c r="IHT51" s="0"/>
      <c r="IHU51" s="0"/>
      <c r="IHV51" s="0"/>
      <c r="IHW51" s="0"/>
      <c r="IHX51" s="0"/>
      <c r="IHY51" s="0"/>
      <c r="IHZ51" s="0"/>
      <c r="IIA51" s="0"/>
      <c r="IIB51" s="0"/>
      <c r="IIC51" s="0"/>
      <c r="IID51" s="0"/>
      <c r="IIE51" s="0"/>
      <c r="IIF51" s="0"/>
      <c r="IIG51" s="0"/>
      <c r="IIH51" s="0"/>
      <c r="III51" s="0"/>
      <c r="IIJ51" s="0"/>
      <c r="IIK51" s="0"/>
      <c r="IIL51" s="0"/>
      <c r="IIM51" s="0"/>
      <c r="IIN51" s="0"/>
      <c r="IIO51" s="0"/>
      <c r="IIP51" s="0"/>
      <c r="IIQ51" s="0"/>
      <c r="IIR51" s="0"/>
      <c r="IIS51" s="0"/>
      <c r="IIT51" s="0"/>
      <c r="IIU51" s="0"/>
      <c r="IIV51" s="0"/>
      <c r="IIW51" s="0"/>
      <c r="IIX51" s="0"/>
      <c r="IIY51" s="0"/>
      <c r="IIZ51" s="0"/>
      <c r="IJA51" s="0"/>
      <c r="IJB51" s="0"/>
      <c r="IJC51" s="0"/>
      <c r="IJD51" s="0"/>
      <c r="IJE51" s="0"/>
      <c r="IJF51" s="0"/>
      <c r="IJG51" s="0"/>
      <c r="IJH51" s="0"/>
      <c r="IJI51" s="0"/>
      <c r="IJJ51" s="0"/>
      <c r="IJK51" s="0"/>
      <c r="IJL51" s="0"/>
      <c r="IJM51" s="0"/>
      <c r="IJN51" s="0"/>
      <c r="IJO51" s="0"/>
      <c r="IJP51" s="0"/>
      <c r="IJQ51" s="0"/>
      <c r="IJR51" s="0"/>
      <c r="IJS51" s="0"/>
      <c r="IJT51" s="0"/>
      <c r="IJU51" s="0"/>
      <c r="IJV51" s="0"/>
      <c r="IJW51" s="0"/>
      <c r="IJX51" s="0"/>
      <c r="IJY51" s="0"/>
      <c r="IJZ51" s="0"/>
      <c r="IKA51" s="0"/>
      <c r="IKB51" s="0"/>
      <c r="IKC51" s="0"/>
      <c r="IKD51" s="0"/>
      <c r="IKE51" s="0"/>
      <c r="IKF51" s="0"/>
      <c r="IKG51" s="0"/>
      <c r="IKH51" s="0"/>
      <c r="IKI51" s="0"/>
      <c r="IKJ51" s="0"/>
      <c r="IKK51" s="0"/>
      <c r="IKL51" s="0"/>
      <c r="IKM51" s="0"/>
      <c r="IKN51" s="0"/>
      <c r="IKO51" s="0"/>
      <c r="IKP51" s="0"/>
      <c r="IKQ51" s="0"/>
      <c r="IKR51" s="0"/>
      <c r="IKS51" s="0"/>
      <c r="IKT51" s="0"/>
      <c r="IKU51" s="0"/>
      <c r="IKV51" s="0"/>
      <c r="IKW51" s="0"/>
      <c r="IKX51" s="0"/>
      <c r="IKY51" s="0"/>
      <c r="IKZ51" s="0"/>
      <c r="ILA51" s="0"/>
      <c r="ILB51" s="0"/>
      <c r="ILC51" s="0"/>
      <c r="ILD51" s="0"/>
      <c r="ILE51" s="0"/>
      <c r="ILF51" s="0"/>
      <c r="ILG51" s="0"/>
      <c r="ILH51" s="0"/>
      <c r="ILI51" s="0"/>
      <c r="ILJ51" s="0"/>
      <c r="ILK51" s="0"/>
      <c r="ILL51" s="0"/>
      <c r="ILM51" s="0"/>
      <c r="ILN51" s="0"/>
      <c r="ILO51" s="0"/>
      <c r="ILP51" s="0"/>
      <c r="ILQ51" s="0"/>
      <c r="ILR51" s="0"/>
      <c r="ILS51" s="0"/>
      <c r="ILT51" s="0"/>
      <c r="ILU51" s="0"/>
      <c r="ILV51" s="0"/>
      <c r="ILW51" s="0"/>
      <c r="ILX51" s="0"/>
      <c r="ILY51" s="0"/>
      <c r="ILZ51" s="0"/>
      <c r="IMA51" s="0"/>
      <c r="IMB51" s="0"/>
      <c r="IMC51" s="0"/>
      <c r="IMD51" s="0"/>
      <c r="IME51" s="0"/>
      <c r="IMF51" s="0"/>
      <c r="IMG51" s="0"/>
      <c r="IMH51" s="0"/>
      <c r="IMI51" s="0"/>
      <c r="IMJ51" s="0"/>
      <c r="IMK51" s="0"/>
      <c r="IML51" s="0"/>
      <c r="IMM51" s="0"/>
      <c r="IMN51" s="0"/>
      <c r="IMO51" s="0"/>
      <c r="IMP51" s="0"/>
      <c r="IMQ51" s="0"/>
      <c r="IMR51" s="0"/>
      <c r="IMS51" s="0"/>
      <c r="IMT51" s="0"/>
      <c r="IMU51" s="0"/>
      <c r="IMV51" s="0"/>
      <c r="IMW51" s="0"/>
      <c r="IMX51" s="0"/>
      <c r="IMY51" s="0"/>
      <c r="IMZ51" s="0"/>
      <c r="INA51" s="0"/>
      <c r="INB51" s="0"/>
      <c r="INC51" s="0"/>
      <c r="IND51" s="0"/>
      <c r="INE51" s="0"/>
      <c r="INF51" s="0"/>
      <c r="ING51" s="0"/>
      <c r="INH51" s="0"/>
      <c r="INI51" s="0"/>
      <c r="INJ51" s="0"/>
      <c r="INK51" s="0"/>
      <c r="INL51" s="0"/>
      <c r="INM51" s="0"/>
      <c r="INN51" s="0"/>
      <c r="INO51" s="0"/>
      <c r="INP51" s="0"/>
      <c r="INQ51" s="0"/>
      <c r="INR51" s="0"/>
      <c r="INS51" s="0"/>
      <c r="INT51" s="0"/>
      <c r="INU51" s="0"/>
      <c r="INV51" s="0"/>
      <c r="INW51" s="0"/>
      <c r="INX51" s="0"/>
      <c r="INY51" s="0"/>
      <c r="INZ51" s="0"/>
      <c r="IOA51" s="0"/>
      <c r="IOB51" s="0"/>
      <c r="IOC51" s="0"/>
      <c r="IOD51" s="0"/>
      <c r="IOE51" s="0"/>
      <c r="IOF51" s="0"/>
      <c r="IOG51" s="0"/>
      <c r="IOH51" s="0"/>
      <c r="IOI51" s="0"/>
      <c r="IOJ51" s="0"/>
      <c r="IOK51" s="0"/>
      <c r="IOL51" s="0"/>
      <c r="IOM51" s="0"/>
      <c r="ION51" s="0"/>
      <c r="IOO51" s="0"/>
      <c r="IOP51" s="0"/>
      <c r="IOQ51" s="0"/>
      <c r="IOR51" s="0"/>
      <c r="IOS51" s="0"/>
      <c r="IOT51" s="0"/>
      <c r="IOU51" s="0"/>
      <c r="IOV51" s="0"/>
      <c r="IOW51" s="0"/>
      <c r="IOX51" s="0"/>
      <c r="IOY51" s="0"/>
      <c r="IOZ51" s="0"/>
      <c r="IPA51" s="0"/>
      <c r="IPB51" s="0"/>
      <c r="IPC51" s="0"/>
      <c r="IPD51" s="0"/>
      <c r="IPE51" s="0"/>
      <c r="IPF51" s="0"/>
      <c r="IPG51" s="0"/>
      <c r="IPH51" s="0"/>
      <c r="IPI51" s="0"/>
      <c r="IPJ51" s="0"/>
      <c r="IPK51" s="0"/>
      <c r="IPL51" s="0"/>
      <c r="IPM51" s="0"/>
      <c r="IPN51" s="0"/>
      <c r="IPO51" s="0"/>
      <c r="IPP51" s="0"/>
      <c r="IPQ51" s="0"/>
      <c r="IPR51" s="0"/>
      <c r="IPS51" s="0"/>
      <c r="IPT51" s="0"/>
      <c r="IPU51" s="0"/>
      <c r="IPV51" s="0"/>
      <c r="IPW51" s="0"/>
      <c r="IPX51" s="0"/>
      <c r="IPY51" s="0"/>
      <c r="IPZ51" s="0"/>
      <c r="IQA51" s="0"/>
      <c r="IQB51" s="0"/>
      <c r="IQC51" s="0"/>
      <c r="IQD51" s="0"/>
      <c r="IQE51" s="0"/>
      <c r="IQF51" s="0"/>
      <c r="IQG51" s="0"/>
      <c r="IQH51" s="0"/>
      <c r="IQI51" s="0"/>
      <c r="IQJ51" s="0"/>
      <c r="IQK51" s="0"/>
      <c r="IQL51" s="0"/>
      <c r="IQM51" s="0"/>
      <c r="IQN51" s="0"/>
      <c r="IQO51" s="0"/>
      <c r="IQP51" s="0"/>
      <c r="IQQ51" s="0"/>
      <c r="IQR51" s="0"/>
      <c r="IQS51" s="0"/>
      <c r="IQT51" s="0"/>
      <c r="IQU51" s="0"/>
      <c r="IQV51" s="0"/>
      <c r="IQW51" s="0"/>
      <c r="IQX51" s="0"/>
      <c r="IQY51" s="0"/>
      <c r="IQZ51" s="0"/>
      <c r="IRA51" s="0"/>
      <c r="IRB51" s="0"/>
      <c r="IRC51" s="0"/>
      <c r="IRD51" s="0"/>
      <c r="IRE51" s="0"/>
      <c r="IRF51" s="0"/>
      <c r="IRG51" s="0"/>
      <c r="IRH51" s="0"/>
      <c r="IRI51" s="0"/>
      <c r="IRJ51" s="0"/>
      <c r="IRK51" s="0"/>
      <c r="IRL51" s="0"/>
      <c r="IRM51" s="0"/>
      <c r="IRN51" s="0"/>
      <c r="IRO51" s="0"/>
      <c r="IRP51" s="0"/>
      <c r="IRQ51" s="0"/>
      <c r="IRR51" s="0"/>
      <c r="IRS51" s="0"/>
      <c r="IRT51" s="0"/>
      <c r="IRU51" s="0"/>
      <c r="IRV51" s="0"/>
      <c r="IRW51" s="0"/>
      <c r="IRX51" s="0"/>
      <c r="IRY51" s="0"/>
      <c r="IRZ51" s="0"/>
      <c r="ISA51" s="0"/>
      <c r="ISB51" s="0"/>
      <c r="ISC51" s="0"/>
      <c r="ISD51" s="0"/>
      <c r="ISE51" s="0"/>
      <c r="ISF51" s="0"/>
      <c r="ISG51" s="0"/>
      <c r="ISH51" s="0"/>
      <c r="ISI51" s="0"/>
      <c r="ISJ51" s="0"/>
      <c r="ISK51" s="0"/>
      <c r="ISL51" s="0"/>
      <c r="ISM51" s="0"/>
      <c r="ISN51" s="0"/>
      <c r="ISO51" s="0"/>
      <c r="ISP51" s="0"/>
      <c r="ISQ51" s="0"/>
      <c r="ISR51" s="0"/>
      <c r="ISS51" s="0"/>
      <c r="IST51" s="0"/>
      <c r="ISU51" s="0"/>
      <c r="ISV51" s="0"/>
      <c r="ISW51" s="0"/>
      <c r="ISX51" s="0"/>
      <c r="ISY51" s="0"/>
      <c r="ISZ51" s="0"/>
      <c r="ITA51" s="0"/>
      <c r="ITB51" s="0"/>
      <c r="ITC51" s="0"/>
      <c r="ITD51" s="0"/>
      <c r="ITE51" s="0"/>
      <c r="ITF51" s="0"/>
      <c r="ITG51" s="0"/>
      <c r="ITH51" s="0"/>
      <c r="ITI51" s="0"/>
      <c r="ITJ51" s="0"/>
      <c r="ITK51" s="0"/>
      <c r="ITL51" s="0"/>
      <c r="ITM51" s="0"/>
      <c r="ITN51" s="0"/>
      <c r="ITO51" s="0"/>
      <c r="ITP51" s="0"/>
      <c r="ITQ51" s="0"/>
      <c r="ITR51" s="0"/>
      <c r="ITS51" s="0"/>
      <c r="ITT51" s="0"/>
      <c r="ITU51" s="0"/>
      <c r="ITV51" s="0"/>
      <c r="ITW51" s="0"/>
      <c r="ITX51" s="0"/>
      <c r="ITY51" s="0"/>
      <c r="ITZ51" s="0"/>
      <c r="IUA51" s="0"/>
      <c r="IUB51" s="0"/>
      <c r="IUC51" s="0"/>
      <c r="IUD51" s="0"/>
      <c r="IUE51" s="0"/>
      <c r="IUF51" s="0"/>
      <c r="IUG51" s="0"/>
      <c r="IUH51" s="0"/>
      <c r="IUI51" s="0"/>
      <c r="IUJ51" s="0"/>
      <c r="IUK51" s="0"/>
      <c r="IUL51" s="0"/>
      <c r="IUM51" s="0"/>
      <c r="IUN51" s="0"/>
      <c r="IUO51" s="0"/>
      <c r="IUP51" s="0"/>
      <c r="IUQ51" s="0"/>
      <c r="IUR51" s="0"/>
      <c r="IUS51" s="0"/>
      <c r="IUT51" s="0"/>
      <c r="IUU51" s="0"/>
      <c r="IUV51" s="0"/>
      <c r="IUW51" s="0"/>
      <c r="IUX51" s="0"/>
      <c r="IUY51" s="0"/>
      <c r="IUZ51" s="0"/>
      <c r="IVA51" s="0"/>
      <c r="IVB51" s="0"/>
      <c r="IVC51" s="0"/>
      <c r="IVD51" s="0"/>
      <c r="IVE51" s="0"/>
      <c r="IVF51" s="0"/>
      <c r="IVG51" s="0"/>
      <c r="IVH51" s="0"/>
      <c r="IVI51" s="0"/>
      <c r="IVJ51" s="0"/>
      <c r="IVK51" s="0"/>
      <c r="IVL51" s="0"/>
      <c r="IVM51" s="0"/>
      <c r="IVN51" s="0"/>
      <c r="IVO51" s="0"/>
      <c r="IVP51" s="0"/>
      <c r="IVQ51" s="0"/>
      <c r="IVR51" s="0"/>
      <c r="IVS51" s="0"/>
      <c r="IVT51" s="0"/>
      <c r="IVU51" s="0"/>
      <c r="IVV51" s="0"/>
      <c r="IVW51" s="0"/>
      <c r="IVX51" s="0"/>
      <c r="IVY51" s="0"/>
      <c r="IVZ51" s="0"/>
      <c r="IWA51" s="0"/>
      <c r="IWB51" s="0"/>
      <c r="IWC51" s="0"/>
      <c r="IWD51" s="0"/>
      <c r="IWE51" s="0"/>
      <c r="IWF51" s="0"/>
      <c r="IWG51" s="0"/>
      <c r="IWH51" s="0"/>
      <c r="IWI51" s="0"/>
      <c r="IWJ51" s="0"/>
      <c r="IWK51" s="0"/>
      <c r="IWL51" s="0"/>
      <c r="IWM51" s="0"/>
      <c r="IWN51" s="0"/>
      <c r="IWO51" s="0"/>
      <c r="IWP51" s="0"/>
      <c r="IWQ51" s="0"/>
      <c r="IWR51" s="0"/>
      <c r="IWS51" s="0"/>
      <c r="IWT51" s="0"/>
      <c r="IWU51" s="0"/>
      <c r="IWV51" s="0"/>
      <c r="IWW51" s="0"/>
      <c r="IWX51" s="0"/>
      <c r="IWY51" s="0"/>
      <c r="IWZ51" s="0"/>
      <c r="IXA51" s="0"/>
      <c r="IXB51" s="0"/>
      <c r="IXC51" s="0"/>
      <c r="IXD51" s="0"/>
      <c r="IXE51" s="0"/>
      <c r="IXF51" s="0"/>
      <c r="IXG51" s="0"/>
      <c r="IXH51" s="0"/>
      <c r="IXI51" s="0"/>
      <c r="IXJ51" s="0"/>
      <c r="IXK51" s="0"/>
      <c r="IXL51" s="0"/>
      <c r="IXM51" s="0"/>
      <c r="IXN51" s="0"/>
      <c r="IXO51" s="0"/>
      <c r="IXP51" s="0"/>
      <c r="IXQ51" s="0"/>
      <c r="IXR51" s="0"/>
      <c r="IXS51" s="0"/>
      <c r="IXT51" s="0"/>
      <c r="IXU51" s="0"/>
      <c r="IXV51" s="0"/>
      <c r="IXW51" s="0"/>
      <c r="IXX51" s="0"/>
      <c r="IXY51" s="0"/>
      <c r="IXZ51" s="0"/>
      <c r="IYA51" s="0"/>
      <c r="IYB51" s="0"/>
      <c r="IYC51" s="0"/>
      <c r="IYD51" s="0"/>
      <c r="IYE51" s="0"/>
      <c r="IYF51" s="0"/>
      <c r="IYG51" s="0"/>
      <c r="IYH51" s="0"/>
      <c r="IYI51" s="0"/>
      <c r="IYJ51" s="0"/>
      <c r="IYK51" s="0"/>
      <c r="IYL51" s="0"/>
      <c r="IYM51" s="0"/>
      <c r="IYN51" s="0"/>
      <c r="IYO51" s="0"/>
      <c r="IYP51" s="0"/>
      <c r="IYQ51" s="0"/>
      <c r="IYR51" s="0"/>
      <c r="IYS51" s="0"/>
      <c r="IYT51" s="0"/>
      <c r="IYU51" s="0"/>
      <c r="IYV51" s="0"/>
      <c r="IYW51" s="0"/>
      <c r="IYX51" s="0"/>
      <c r="IYY51" s="0"/>
      <c r="IYZ51" s="0"/>
      <c r="IZA51" s="0"/>
      <c r="IZB51" s="0"/>
      <c r="IZC51" s="0"/>
      <c r="IZD51" s="0"/>
      <c r="IZE51" s="0"/>
      <c r="IZF51" s="0"/>
      <c r="IZG51" s="0"/>
      <c r="IZH51" s="0"/>
      <c r="IZI51" s="0"/>
      <c r="IZJ51" s="0"/>
      <c r="IZK51" s="0"/>
      <c r="IZL51" s="0"/>
      <c r="IZM51" s="0"/>
      <c r="IZN51" s="0"/>
      <c r="IZO51" s="0"/>
      <c r="IZP51" s="0"/>
      <c r="IZQ51" s="0"/>
      <c r="IZR51" s="0"/>
      <c r="IZS51" s="0"/>
      <c r="IZT51" s="0"/>
      <c r="IZU51" s="0"/>
      <c r="IZV51" s="0"/>
      <c r="IZW51" s="0"/>
      <c r="IZX51" s="0"/>
      <c r="IZY51" s="0"/>
      <c r="IZZ51" s="0"/>
      <c r="JAA51" s="0"/>
      <c r="JAB51" s="0"/>
      <c r="JAC51" s="0"/>
      <c r="JAD51" s="0"/>
      <c r="JAE51" s="0"/>
      <c r="JAF51" s="0"/>
      <c r="JAG51" s="0"/>
      <c r="JAH51" s="0"/>
      <c r="JAI51" s="0"/>
      <c r="JAJ51" s="0"/>
      <c r="JAK51" s="0"/>
      <c r="JAL51" s="0"/>
      <c r="JAM51" s="0"/>
      <c r="JAN51" s="0"/>
      <c r="JAO51" s="0"/>
      <c r="JAP51" s="0"/>
      <c r="JAQ51" s="0"/>
      <c r="JAR51" s="0"/>
      <c r="JAS51" s="0"/>
      <c r="JAT51" s="0"/>
      <c r="JAU51" s="0"/>
      <c r="JAV51" s="0"/>
      <c r="JAW51" s="0"/>
      <c r="JAX51" s="0"/>
      <c r="JAY51" s="0"/>
      <c r="JAZ51" s="0"/>
      <c r="JBA51" s="0"/>
      <c r="JBB51" s="0"/>
      <c r="JBC51" s="0"/>
      <c r="JBD51" s="0"/>
      <c r="JBE51" s="0"/>
      <c r="JBF51" s="0"/>
      <c r="JBG51" s="0"/>
      <c r="JBH51" s="0"/>
      <c r="JBI51" s="0"/>
      <c r="JBJ51" s="0"/>
      <c r="JBK51" s="0"/>
      <c r="JBL51" s="0"/>
      <c r="JBM51" s="0"/>
      <c r="JBN51" s="0"/>
      <c r="JBO51" s="0"/>
      <c r="JBP51" s="0"/>
      <c r="JBQ51" s="0"/>
      <c r="JBR51" s="0"/>
      <c r="JBS51" s="0"/>
      <c r="JBT51" s="0"/>
      <c r="JBU51" s="0"/>
      <c r="JBV51" s="0"/>
      <c r="JBW51" s="0"/>
      <c r="JBX51" s="0"/>
      <c r="JBY51" s="0"/>
      <c r="JBZ51" s="0"/>
      <c r="JCA51" s="0"/>
      <c r="JCB51" s="0"/>
      <c r="JCC51" s="0"/>
      <c r="JCD51" s="0"/>
      <c r="JCE51" s="0"/>
      <c r="JCF51" s="0"/>
      <c r="JCG51" s="0"/>
      <c r="JCH51" s="0"/>
      <c r="JCI51" s="0"/>
      <c r="JCJ51" s="0"/>
      <c r="JCK51" s="0"/>
      <c r="JCL51" s="0"/>
      <c r="JCM51" s="0"/>
      <c r="JCN51" s="0"/>
      <c r="JCO51" s="0"/>
      <c r="JCP51" s="0"/>
      <c r="JCQ51" s="0"/>
      <c r="JCR51" s="0"/>
      <c r="JCS51" s="0"/>
      <c r="JCT51" s="0"/>
      <c r="JCU51" s="0"/>
      <c r="JCV51" s="0"/>
      <c r="JCW51" s="0"/>
      <c r="JCX51" s="0"/>
      <c r="JCY51" s="0"/>
      <c r="JCZ51" s="0"/>
      <c r="JDA51" s="0"/>
      <c r="JDB51" s="0"/>
      <c r="JDC51" s="0"/>
      <c r="JDD51" s="0"/>
      <c r="JDE51" s="0"/>
      <c r="JDF51" s="0"/>
      <c r="JDG51" s="0"/>
      <c r="JDH51" s="0"/>
      <c r="JDI51" s="0"/>
      <c r="JDJ51" s="0"/>
      <c r="JDK51" s="0"/>
      <c r="JDL51" s="0"/>
      <c r="JDM51" s="0"/>
      <c r="JDN51" s="0"/>
      <c r="JDO51" s="0"/>
      <c r="JDP51" s="0"/>
      <c r="JDQ51" s="0"/>
      <c r="JDR51" s="0"/>
      <c r="JDS51" s="0"/>
      <c r="JDT51" s="0"/>
      <c r="JDU51" s="0"/>
      <c r="JDV51" s="0"/>
      <c r="JDW51" s="0"/>
      <c r="JDX51" s="0"/>
      <c r="JDY51" s="0"/>
      <c r="JDZ51" s="0"/>
      <c r="JEA51" s="0"/>
      <c r="JEB51" s="0"/>
      <c r="JEC51" s="0"/>
      <c r="JED51" s="0"/>
      <c r="JEE51" s="0"/>
      <c r="JEF51" s="0"/>
      <c r="JEG51" s="0"/>
      <c r="JEH51" s="0"/>
      <c r="JEI51" s="0"/>
      <c r="JEJ51" s="0"/>
      <c r="JEK51" s="0"/>
      <c r="JEL51" s="0"/>
      <c r="JEM51" s="0"/>
      <c r="JEN51" s="0"/>
      <c r="JEO51" s="0"/>
      <c r="JEP51" s="0"/>
      <c r="JEQ51" s="0"/>
      <c r="JER51" s="0"/>
      <c r="JES51" s="0"/>
      <c r="JET51" s="0"/>
      <c r="JEU51" s="0"/>
      <c r="JEV51" s="0"/>
      <c r="JEW51" s="0"/>
      <c r="JEX51" s="0"/>
      <c r="JEY51" s="0"/>
      <c r="JEZ51" s="0"/>
      <c r="JFA51" s="0"/>
      <c r="JFB51" s="0"/>
      <c r="JFC51" s="0"/>
      <c r="JFD51" s="0"/>
      <c r="JFE51" s="0"/>
      <c r="JFF51" s="0"/>
      <c r="JFG51" s="0"/>
      <c r="JFH51" s="0"/>
      <c r="JFI51" s="0"/>
      <c r="JFJ51" s="0"/>
      <c r="JFK51" s="0"/>
      <c r="JFL51" s="0"/>
      <c r="JFM51" s="0"/>
      <c r="JFN51" s="0"/>
      <c r="JFO51" s="0"/>
      <c r="JFP51" s="0"/>
      <c r="JFQ51" s="0"/>
      <c r="JFR51" s="0"/>
      <c r="JFS51" s="0"/>
      <c r="JFT51" s="0"/>
      <c r="JFU51" s="0"/>
      <c r="JFV51" s="0"/>
      <c r="JFW51" s="0"/>
      <c r="JFX51" s="0"/>
      <c r="JFY51" s="0"/>
      <c r="JFZ51" s="0"/>
      <c r="JGA51" s="0"/>
      <c r="JGB51" s="0"/>
      <c r="JGC51" s="0"/>
      <c r="JGD51" s="0"/>
      <c r="JGE51" s="0"/>
      <c r="JGF51" s="0"/>
      <c r="JGG51" s="0"/>
      <c r="JGH51" s="0"/>
      <c r="JGI51" s="0"/>
      <c r="JGJ51" s="0"/>
      <c r="JGK51" s="0"/>
      <c r="JGL51" s="0"/>
      <c r="JGM51" s="0"/>
      <c r="JGN51" s="0"/>
      <c r="JGO51" s="0"/>
      <c r="JGP51" s="0"/>
      <c r="JGQ51" s="0"/>
      <c r="JGR51" s="0"/>
      <c r="JGS51" s="0"/>
      <c r="JGT51" s="0"/>
      <c r="JGU51" s="0"/>
      <c r="JGV51" s="0"/>
      <c r="JGW51" s="0"/>
      <c r="JGX51" s="0"/>
      <c r="JGY51" s="0"/>
      <c r="JGZ51" s="0"/>
      <c r="JHA51" s="0"/>
      <c r="JHB51" s="0"/>
      <c r="JHC51" s="0"/>
      <c r="JHD51" s="0"/>
      <c r="JHE51" s="0"/>
      <c r="JHF51" s="0"/>
      <c r="JHG51" s="0"/>
      <c r="JHH51" s="0"/>
      <c r="JHI51" s="0"/>
      <c r="JHJ51" s="0"/>
      <c r="JHK51" s="0"/>
      <c r="JHL51" s="0"/>
      <c r="JHM51" s="0"/>
      <c r="JHN51" s="0"/>
      <c r="JHO51" s="0"/>
      <c r="JHP51" s="0"/>
      <c r="JHQ51" s="0"/>
      <c r="JHR51" s="0"/>
      <c r="JHS51" s="0"/>
      <c r="JHT51" s="0"/>
      <c r="JHU51" s="0"/>
      <c r="JHV51" s="0"/>
      <c r="JHW51" s="0"/>
      <c r="JHX51" s="0"/>
      <c r="JHY51" s="0"/>
      <c r="JHZ51" s="0"/>
      <c r="JIA51" s="0"/>
      <c r="JIB51" s="0"/>
      <c r="JIC51" s="0"/>
      <c r="JID51" s="0"/>
      <c r="JIE51" s="0"/>
      <c r="JIF51" s="0"/>
      <c r="JIG51" s="0"/>
      <c r="JIH51" s="0"/>
      <c r="JII51" s="0"/>
      <c r="JIJ51" s="0"/>
      <c r="JIK51" s="0"/>
      <c r="JIL51" s="0"/>
      <c r="JIM51" s="0"/>
      <c r="JIN51" s="0"/>
      <c r="JIO51" s="0"/>
      <c r="JIP51" s="0"/>
      <c r="JIQ51" s="0"/>
      <c r="JIR51" s="0"/>
      <c r="JIS51" s="0"/>
      <c r="JIT51" s="0"/>
      <c r="JIU51" s="0"/>
      <c r="JIV51" s="0"/>
      <c r="JIW51" s="0"/>
      <c r="JIX51" s="0"/>
      <c r="JIY51" s="0"/>
      <c r="JIZ51" s="0"/>
      <c r="JJA51" s="0"/>
      <c r="JJB51" s="0"/>
      <c r="JJC51" s="0"/>
      <c r="JJD51" s="0"/>
      <c r="JJE51" s="0"/>
      <c r="JJF51" s="0"/>
      <c r="JJG51" s="0"/>
      <c r="JJH51" s="0"/>
      <c r="JJI51" s="0"/>
      <c r="JJJ51" s="0"/>
      <c r="JJK51" s="0"/>
      <c r="JJL51" s="0"/>
      <c r="JJM51" s="0"/>
      <c r="JJN51" s="0"/>
      <c r="JJO51" s="0"/>
      <c r="JJP51" s="0"/>
      <c r="JJQ51" s="0"/>
      <c r="JJR51" s="0"/>
      <c r="JJS51" s="0"/>
      <c r="JJT51" s="0"/>
      <c r="JJU51" s="0"/>
      <c r="JJV51" s="0"/>
      <c r="JJW51" s="0"/>
      <c r="JJX51" s="0"/>
      <c r="JJY51" s="0"/>
      <c r="JJZ51" s="0"/>
      <c r="JKA51" s="0"/>
      <c r="JKB51" s="0"/>
      <c r="JKC51" s="0"/>
      <c r="JKD51" s="0"/>
      <c r="JKE51" s="0"/>
      <c r="JKF51" s="0"/>
      <c r="JKG51" s="0"/>
      <c r="JKH51" s="0"/>
      <c r="JKI51" s="0"/>
      <c r="JKJ51" s="0"/>
      <c r="JKK51" s="0"/>
      <c r="JKL51" s="0"/>
      <c r="JKM51" s="0"/>
      <c r="JKN51" s="0"/>
      <c r="JKO51" s="0"/>
      <c r="JKP51" s="0"/>
      <c r="JKQ51" s="0"/>
      <c r="JKR51" s="0"/>
      <c r="JKS51" s="0"/>
      <c r="JKT51" s="0"/>
      <c r="JKU51" s="0"/>
      <c r="JKV51" s="0"/>
      <c r="JKW51" s="0"/>
      <c r="JKX51" s="0"/>
      <c r="JKY51" s="0"/>
      <c r="JKZ51" s="0"/>
      <c r="JLA51" s="0"/>
      <c r="JLB51" s="0"/>
      <c r="JLC51" s="0"/>
      <c r="JLD51" s="0"/>
      <c r="JLE51" s="0"/>
      <c r="JLF51" s="0"/>
      <c r="JLG51" s="0"/>
      <c r="JLH51" s="0"/>
      <c r="JLI51" s="0"/>
      <c r="JLJ51" s="0"/>
      <c r="JLK51" s="0"/>
      <c r="JLL51" s="0"/>
      <c r="JLM51" s="0"/>
      <c r="JLN51" s="0"/>
      <c r="JLO51" s="0"/>
      <c r="JLP51" s="0"/>
      <c r="JLQ51" s="0"/>
      <c r="JLR51" s="0"/>
      <c r="JLS51" s="0"/>
      <c r="JLT51" s="0"/>
      <c r="JLU51" s="0"/>
      <c r="JLV51" s="0"/>
      <c r="JLW51" s="0"/>
      <c r="JLX51" s="0"/>
      <c r="JLY51" s="0"/>
      <c r="JLZ51" s="0"/>
      <c r="JMA51" s="0"/>
      <c r="JMB51" s="0"/>
      <c r="JMC51" s="0"/>
      <c r="JMD51" s="0"/>
      <c r="JME51" s="0"/>
      <c r="JMF51" s="0"/>
      <c r="JMG51" s="0"/>
      <c r="JMH51" s="0"/>
      <c r="JMI51" s="0"/>
      <c r="JMJ51" s="0"/>
      <c r="JMK51" s="0"/>
      <c r="JML51" s="0"/>
      <c r="JMM51" s="0"/>
      <c r="JMN51" s="0"/>
      <c r="JMO51" s="0"/>
      <c r="JMP51" s="0"/>
      <c r="JMQ51" s="0"/>
      <c r="JMR51" s="0"/>
      <c r="JMS51" s="0"/>
      <c r="JMT51" s="0"/>
      <c r="JMU51" s="0"/>
      <c r="JMV51" s="0"/>
      <c r="JMW51" s="0"/>
      <c r="JMX51" s="0"/>
      <c r="JMY51" s="0"/>
      <c r="JMZ51" s="0"/>
      <c r="JNA51" s="0"/>
      <c r="JNB51" s="0"/>
      <c r="JNC51" s="0"/>
      <c r="JND51" s="0"/>
      <c r="JNE51" s="0"/>
      <c r="JNF51" s="0"/>
      <c r="JNG51" s="0"/>
      <c r="JNH51" s="0"/>
      <c r="JNI51" s="0"/>
      <c r="JNJ51" s="0"/>
      <c r="JNK51" s="0"/>
      <c r="JNL51" s="0"/>
      <c r="JNM51" s="0"/>
      <c r="JNN51" s="0"/>
      <c r="JNO51" s="0"/>
      <c r="JNP51" s="0"/>
      <c r="JNQ51" s="0"/>
      <c r="JNR51" s="0"/>
      <c r="JNS51" s="0"/>
      <c r="JNT51" s="0"/>
      <c r="JNU51" s="0"/>
      <c r="JNV51" s="0"/>
      <c r="JNW51" s="0"/>
      <c r="JNX51" s="0"/>
      <c r="JNY51" s="0"/>
      <c r="JNZ51" s="0"/>
      <c r="JOA51" s="0"/>
      <c r="JOB51" s="0"/>
      <c r="JOC51" s="0"/>
      <c r="JOD51" s="0"/>
      <c r="JOE51" s="0"/>
      <c r="JOF51" s="0"/>
      <c r="JOG51" s="0"/>
      <c r="JOH51" s="0"/>
      <c r="JOI51" s="0"/>
      <c r="JOJ51" s="0"/>
      <c r="JOK51" s="0"/>
      <c r="JOL51" s="0"/>
      <c r="JOM51" s="0"/>
      <c r="JON51" s="0"/>
      <c r="JOO51" s="0"/>
      <c r="JOP51" s="0"/>
      <c r="JOQ51" s="0"/>
      <c r="JOR51" s="0"/>
      <c r="JOS51" s="0"/>
      <c r="JOT51" s="0"/>
      <c r="JOU51" s="0"/>
      <c r="JOV51" s="0"/>
      <c r="JOW51" s="0"/>
      <c r="JOX51" s="0"/>
      <c r="JOY51" s="0"/>
      <c r="JOZ51" s="0"/>
      <c r="JPA51" s="0"/>
      <c r="JPB51" s="0"/>
      <c r="JPC51" s="0"/>
      <c r="JPD51" s="0"/>
      <c r="JPE51" s="0"/>
      <c r="JPF51" s="0"/>
      <c r="JPG51" s="0"/>
      <c r="JPH51" s="0"/>
      <c r="JPI51" s="0"/>
      <c r="JPJ51" s="0"/>
      <c r="JPK51" s="0"/>
      <c r="JPL51" s="0"/>
      <c r="JPM51" s="0"/>
      <c r="JPN51" s="0"/>
      <c r="JPO51" s="0"/>
      <c r="JPP51" s="0"/>
      <c r="JPQ51" s="0"/>
      <c r="JPR51" s="0"/>
      <c r="JPS51" s="0"/>
      <c r="JPT51" s="0"/>
      <c r="JPU51" s="0"/>
      <c r="JPV51" s="0"/>
      <c r="JPW51" s="0"/>
      <c r="JPX51" s="0"/>
      <c r="JPY51" s="0"/>
      <c r="JPZ51" s="0"/>
      <c r="JQA51" s="0"/>
      <c r="JQB51" s="0"/>
      <c r="JQC51" s="0"/>
      <c r="JQD51" s="0"/>
      <c r="JQE51" s="0"/>
      <c r="JQF51" s="0"/>
      <c r="JQG51" s="0"/>
      <c r="JQH51" s="0"/>
      <c r="JQI51" s="0"/>
      <c r="JQJ51" s="0"/>
      <c r="JQK51" s="0"/>
      <c r="JQL51" s="0"/>
      <c r="JQM51" s="0"/>
      <c r="JQN51" s="0"/>
      <c r="JQO51" s="0"/>
      <c r="JQP51" s="0"/>
      <c r="JQQ51" s="0"/>
      <c r="JQR51" s="0"/>
      <c r="JQS51" s="0"/>
      <c r="JQT51" s="0"/>
      <c r="JQU51" s="0"/>
      <c r="JQV51" s="0"/>
      <c r="JQW51" s="0"/>
      <c r="JQX51" s="0"/>
      <c r="JQY51" s="0"/>
      <c r="JQZ51" s="0"/>
      <c r="JRA51" s="0"/>
      <c r="JRB51" s="0"/>
      <c r="JRC51" s="0"/>
      <c r="JRD51" s="0"/>
      <c r="JRE51" s="0"/>
      <c r="JRF51" s="0"/>
      <c r="JRG51" s="0"/>
      <c r="JRH51" s="0"/>
      <c r="JRI51" s="0"/>
      <c r="JRJ51" s="0"/>
      <c r="JRK51" s="0"/>
      <c r="JRL51" s="0"/>
      <c r="JRM51" s="0"/>
      <c r="JRN51" s="0"/>
      <c r="JRO51" s="0"/>
      <c r="JRP51" s="0"/>
      <c r="JRQ51" s="0"/>
      <c r="JRR51" s="0"/>
      <c r="JRS51" s="0"/>
      <c r="JRT51" s="0"/>
      <c r="JRU51" s="0"/>
      <c r="JRV51" s="0"/>
      <c r="JRW51" s="0"/>
      <c r="JRX51" s="0"/>
      <c r="JRY51" s="0"/>
      <c r="JRZ51" s="0"/>
      <c r="JSA51" s="0"/>
      <c r="JSB51" s="0"/>
      <c r="JSC51" s="0"/>
      <c r="JSD51" s="0"/>
      <c r="JSE51" s="0"/>
      <c r="JSF51" s="0"/>
      <c r="JSG51" s="0"/>
      <c r="JSH51" s="0"/>
      <c r="JSI51" s="0"/>
      <c r="JSJ51" s="0"/>
      <c r="JSK51" s="0"/>
      <c r="JSL51" s="0"/>
      <c r="JSM51" s="0"/>
      <c r="JSN51" s="0"/>
      <c r="JSO51" s="0"/>
      <c r="JSP51" s="0"/>
      <c r="JSQ51" s="0"/>
      <c r="JSR51" s="0"/>
      <c r="JSS51" s="0"/>
      <c r="JST51" s="0"/>
      <c r="JSU51" s="0"/>
      <c r="JSV51" s="0"/>
      <c r="JSW51" s="0"/>
      <c r="JSX51" s="0"/>
      <c r="JSY51" s="0"/>
      <c r="JSZ51" s="0"/>
      <c r="JTA51" s="0"/>
      <c r="JTB51" s="0"/>
      <c r="JTC51" s="0"/>
      <c r="JTD51" s="0"/>
      <c r="JTE51" s="0"/>
      <c r="JTF51" s="0"/>
      <c r="JTG51" s="0"/>
      <c r="JTH51" s="0"/>
      <c r="JTI51" s="0"/>
      <c r="JTJ51" s="0"/>
      <c r="JTK51" s="0"/>
      <c r="JTL51" s="0"/>
      <c r="JTM51" s="0"/>
      <c r="JTN51" s="0"/>
      <c r="JTO51" s="0"/>
      <c r="JTP51" s="0"/>
      <c r="JTQ51" s="0"/>
      <c r="JTR51" s="0"/>
      <c r="JTS51" s="0"/>
      <c r="JTT51" s="0"/>
      <c r="JTU51" s="0"/>
      <c r="JTV51" s="0"/>
      <c r="JTW51" s="0"/>
      <c r="JTX51" s="0"/>
      <c r="JTY51" s="0"/>
      <c r="JTZ51" s="0"/>
      <c r="JUA51" s="0"/>
      <c r="JUB51" s="0"/>
      <c r="JUC51" s="0"/>
      <c r="JUD51" s="0"/>
      <c r="JUE51" s="0"/>
      <c r="JUF51" s="0"/>
      <c r="JUG51" s="0"/>
      <c r="JUH51" s="0"/>
      <c r="JUI51" s="0"/>
      <c r="JUJ51" s="0"/>
      <c r="JUK51" s="0"/>
      <c r="JUL51" s="0"/>
      <c r="JUM51" s="0"/>
      <c r="JUN51" s="0"/>
      <c r="JUO51" s="0"/>
      <c r="JUP51" s="0"/>
      <c r="JUQ51" s="0"/>
      <c r="JUR51" s="0"/>
      <c r="JUS51" s="0"/>
      <c r="JUT51" s="0"/>
      <c r="JUU51" s="0"/>
      <c r="JUV51" s="0"/>
      <c r="JUW51" s="0"/>
      <c r="JUX51" s="0"/>
      <c r="JUY51" s="0"/>
      <c r="JUZ51" s="0"/>
      <c r="JVA51" s="0"/>
      <c r="JVB51" s="0"/>
      <c r="JVC51" s="0"/>
      <c r="JVD51" s="0"/>
      <c r="JVE51" s="0"/>
      <c r="JVF51" s="0"/>
      <c r="JVG51" s="0"/>
      <c r="JVH51" s="0"/>
      <c r="JVI51" s="0"/>
      <c r="JVJ51" s="0"/>
      <c r="JVK51" s="0"/>
      <c r="JVL51" s="0"/>
      <c r="JVM51" s="0"/>
      <c r="JVN51" s="0"/>
      <c r="JVO51" s="0"/>
      <c r="JVP51" s="0"/>
      <c r="JVQ51" s="0"/>
      <c r="JVR51" s="0"/>
      <c r="JVS51" s="0"/>
      <c r="JVT51" s="0"/>
      <c r="JVU51" s="0"/>
      <c r="JVV51" s="0"/>
      <c r="JVW51" s="0"/>
      <c r="JVX51" s="0"/>
      <c r="JVY51" s="0"/>
      <c r="JVZ51" s="0"/>
      <c r="JWA51" s="0"/>
      <c r="JWB51" s="0"/>
      <c r="JWC51" s="0"/>
      <c r="JWD51" s="0"/>
      <c r="JWE51" s="0"/>
      <c r="JWF51" s="0"/>
      <c r="JWG51" s="0"/>
      <c r="JWH51" s="0"/>
      <c r="JWI51" s="0"/>
      <c r="JWJ51" s="0"/>
      <c r="JWK51" s="0"/>
      <c r="JWL51" s="0"/>
      <c r="JWM51" s="0"/>
      <c r="JWN51" s="0"/>
      <c r="JWO51" s="0"/>
      <c r="JWP51" s="0"/>
      <c r="JWQ51" s="0"/>
      <c r="JWR51" s="0"/>
      <c r="JWS51" s="0"/>
      <c r="JWT51" s="0"/>
      <c r="JWU51" s="0"/>
      <c r="JWV51" s="0"/>
      <c r="JWW51" s="0"/>
      <c r="JWX51" s="0"/>
      <c r="JWY51" s="0"/>
      <c r="JWZ51" s="0"/>
      <c r="JXA51" s="0"/>
      <c r="JXB51" s="0"/>
      <c r="JXC51" s="0"/>
      <c r="JXD51" s="0"/>
      <c r="JXE51" s="0"/>
      <c r="JXF51" s="0"/>
      <c r="JXG51" s="0"/>
      <c r="JXH51" s="0"/>
      <c r="JXI51" s="0"/>
      <c r="JXJ51" s="0"/>
      <c r="JXK51" s="0"/>
      <c r="JXL51" s="0"/>
      <c r="JXM51" s="0"/>
      <c r="JXN51" s="0"/>
      <c r="JXO51" s="0"/>
      <c r="JXP51" s="0"/>
      <c r="JXQ51" s="0"/>
      <c r="JXR51" s="0"/>
      <c r="JXS51" s="0"/>
      <c r="JXT51" s="0"/>
      <c r="JXU51" s="0"/>
      <c r="JXV51" s="0"/>
      <c r="JXW51" s="0"/>
      <c r="JXX51" s="0"/>
      <c r="JXY51" s="0"/>
      <c r="JXZ51" s="0"/>
      <c r="JYA51" s="0"/>
      <c r="JYB51" s="0"/>
      <c r="JYC51" s="0"/>
      <c r="JYD51" s="0"/>
      <c r="JYE51" s="0"/>
      <c r="JYF51" s="0"/>
      <c r="JYG51" s="0"/>
      <c r="JYH51" s="0"/>
      <c r="JYI51" s="0"/>
      <c r="JYJ51" s="0"/>
      <c r="JYK51" s="0"/>
      <c r="JYL51" s="0"/>
      <c r="JYM51" s="0"/>
      <c r="JYN51" s="0"/>
      <c r="JYO51" s="0"/>
      <c r="JYP51" s="0"/>
      <c r="JYQ51" s="0"/>
      <c r="JYR51" s="0"/>
      <c r="JYS51" s="0"/>
      <c r="JYT51" s="0"/>
      <c r="JYU51" s="0"/>
      <c r="JYV51" s="0"/>
      <c r="JYW51" s="0"/>
      <c r="JYX51" s="0"/>
      <c r="JYY51" s="0"/>
      <c r="JYZ51" s="0"/>
      <c r="JZA51" s="0"/>
      <c r="JZB51" s="0"/>
      <c r="JZC51" s="0"/>
      <c r="JZD51" s="0"/>
      <c r="JZE51" s="0"/>
      <c r="JZF51" s="0"/>
      <c r="JZG51" s="0"/>
      <c r="JZH51" s="0"/>
      <c r="JZI51" s="0"/>
      <c r="JZJ51" s="0"/>
      <c r="JZK51" s="0"/>
      <c r="JZL51" s="0"/>
      <c r="JZM51" s="0"/>
      <c r="JZN51" s="0"/>
      <c r="JZO51" s="0"/>
      <c r="JZP51" s="0"/>
      <c r="JZQ51" s="0"/>
      <c r="JZR51" s="0"/>
      <c r="JZS51" s="0"/>
      <c r="JZT51" s="0"/>
      <c r="JZU51" s="0"/>
      <c r="JZV51" s="0"/>
      <c r="JZW51" s="0"/>
      <c r="JZX51" s="0"/>
      <c r="JZY51" s="0"/>
      <c r="JZZ51" s="0"/>
      <c r="KAA51" s="0"/>
      <c r="KAB51" s="0"/>
      <c r="KAC51" s="0"/>
      <c r="KAD51" s="0"/>
      <c r="KAE51" s="0"/>
      <c r="KAF51" s="0"/>
      <c r="KAG51" s="0"/>
      <c r="KAH51" s="0"/>
      <c r="KAI51" s="0"/>
      <c r="KAJ51" s="0"/>
      <c r="KAK51" s="0"/>
      <c r="KAL51" s="0"/>
      <c r="KAM51" s="0"/>
      <c r="KAN51" s="0"/>
      <c r="KAO51" s="0"/>
      <c r="KAP51" s="0"/>
      <c r="KAQ51" s="0"/>
      <c r="KAR51" s="0"/>
      <c r="KAS51" s="0"/>
      <c r="KAT51" s="0"/>
      <c r="KAU51" s="0"/>
      <c r="KAV51" s="0"/>
      <c r="KAW51" s="0"/>
      <c r="KAX51" s="0"/>
      <c r="KAY51" s="0"/>
      <c r="KAZ51" s="0"/>
      <c r="KBA51" s="0"/>
      <c r="KBB51" s="0"/>
      <c r="KBC51" s="0"/>
      <c r="KBD51" s="0"/>
      <c r="KBE51" s="0"/>
      <c r="KBF51" s="0"/>
      <c r="KBG51" s="0"/>
      <c r="KBH51" s="0"/>
      <c r="KBI51" s="0"/>
      <c r="KBJ51" s="0"/>
      <c r="KBK51" s="0"/>
      <c r="KBL51" s="0"/>
      <c r="KBM51" s="0"/>
      <c r="KBN51" s="0"/>
      <c r="KBO51" s="0"/>
      <c r="KBP51" s="0"/>
      <c r="KBQ51" s="0"/>
      <c r="KBR51" s="0"/>
      <c r="KBS51" s="0"/>
      <c r="KBT51" s="0"/>
      <c r="KBU51" s="0"/>
      <c r="KBV51" s="0"/>
      <c r="KBW51" s="0"/>
      <c r="KBX51" s="0"/>
      <c r="KBY51" s="0"/>
      <c r="KBZ51" s="0"/>
      <c r="KCA51" s="0"/>
      <c r="KCB51" s="0"/>
      <c r="KCC51" s="0"/>
      <c r="KCD51" s="0"/>
      <c r="KCE51" s="0"/>
      <c r="KCF51" s="0"/>
      <c r="KCG51" s="0"/>
      <c r="KCH51" s="0"/>
      <c r="KCI51" s="0"/>
      <c r="KCJ51" s="0"/>
      <c r="KCK51" s="0"/>
      <c r="KCL51" s="0"/>
      <c r="KCM51" s="0"/>
      <c r="KCN51" s="0"/>
      <c r="KCO51" s="0"/>
      <c r="KCP51" s="0"/>
      <c r="KCQ51" s="0"/>
      <c r="KCR51" s="0"/>
      <c r="KCS51" s="0"/>
      <c r="KCT51" s="0"/>
      <c r="KCU51" s="0"/>
      <c r="KCV51" s="0"/>
      <c r="KCW51" s="0"/>
      <c r="KCX51" s="0"/>
      <c r="KCY51" s="0"/>
      <c r="KCZ51" s="0"/>
      <c r="KDA51" s="0"/>
      <c r="KDB51" s="0"/>
      <c r="KDC51" s="0"/>
      <c r="KDD51" s="0"/>
      <c r="KDE51" s="0"/>
      <c r="KDF51" s="0"/>
      <c r="KDG51" s="0"/>
      <c r="KDH51" s="0"/>
      <c r="KDI51" s="0"/>
      <c r="KDJ51" s="0"/>
      <c r="KDK51" s="0"/>
      <c r="KDL51" s="0"/>
      <c r="KDM51" s="0"/>
      <c r="KDN51" s="0"/>
      <c r="KDO51" s="0"/>
      <c r="KDP51" s="0"/>
      <c r="KDQ51" s="0"/>
      <c r="KDR51" s="0"/>
      <c r="KDS51" s="0"/>
      <c r="KDT51" s="0"/>
      <c r="KDU51" s="0"/>
      <c r="KDV51" s="0"/>
      <c r="KDW51" s="0"/>
      <c r="KDX51" s="0"/>
      <c r="KDY51" s="0"/>
      <c r="KDZ51" s="0"/>
      <c r="KEA51" s="0"/>
      <c r="KEB51" s="0"/>
      <c r="KEC51" s="0"/>
      <c r="KED51" s="0"/>
      <c r="KEE51" s="0"/>
      <c r="KEF51" s="0"/>
      <c r="KEG51" s="0"/>
      <c r="KEH51" s="0"/>
      <c r="KEI51" s="0"/>
      <c r="KEJ51" s="0"/>
      <c r="KEK51" s="0"/>
      <c r="KEL51" s="0"/>
      <c r="KEM51" s="0"/>
      <c r="KEN51" s="0"/>
      <c r="KEO51" s="0"/>
      <c r="KEP51" s="0"/>
      <c r="KEQ51" s="0"/>
      <c r="KER51" s="0"/>
      <c r="KES51" s="0"/>
      <c r="KET51" s="0"/>
      <c r="KEU51" s="0"/>
      <c r="KEV51" s="0"/>
      <c r="KEW51" s="0"/>
      <c r="KEX51" s="0"/>
      <c r="KEY51" s="0"/>
      <c r="KEZ51" s="0"/>
      <c r="KFA51" s="0"/>
      <c r="KFB51" s="0"/>
      <c r="KFC51" s="0"/>
      <c r="KFD51" s="0"/>
      <c r="KFE51" s="0"/>
      <c r="KFF51" s="0"/>
      <c r="KFG51" s="0"/>
      <c r="KFH51" s="0"/>
      <c r="KFI51" s="0"/>
      <c r="KFJ51" s="0"/>
      <c r="KFK51" s="0"/>
      <c r="KFL51" s="0"/>
      <c r="KFM51" s="0"/>
      <c r="KFN51" s="0"/>
      <c r="KFO51" s="0"/>
      <c r="KFP51" s="0"/>
      <c r="KFQ51" s="0"/>
      <c r="KFR51" s="0"/>
      <c r="KFS51" s="0"/>
      <c r="KFT51" s="0"/>
      <c r="KFU51" s="0"/>
      <c r="KFV51" s="0"/>
      <c r="KFW51" s="0"/>
      <c r="KFX51" s="0"/>
      <c r="KFY51" s="0"/>
      <c r="KFZ51" s="0"/>
      <c r="KGA51" s="0"/>
      <c r="KGB51" s="0"/>
      <c r="KGC51" s="0"/>
      <c r="KGD51" s="0"/>
      <c r="KGE51" s="0"/>
      <c r="KGF51" s="0"/>
      <c r="KGG51" s="0"/>
      <c r="KGH51" s="0"/>
      <c r="KGI51" s="0"/>
      <c r="KGJ51" s="0"/>
      <c r="KGK51" s="0"/>
      <c r="KGL51" s="0"/>
      <c r="KGM51" s="0"/>
      <c r="KGN51" s="0"/>
      <c r="KGO51" s="0"/>
      <c r="KGP51" s="0"/>
      <c r="KGQ51" s="0"/>
      <c r="KGR51" s="0"/>
      <c r="KGS51" s="0"/>
      <c r="KGT51" s="0"/>
      <c r="KGU51" s="0"/>
      <c r="KGV51" s="0"/>
      <c r="KGW51" s="0"/>
      <c r="KGX51" s="0"/>
      <c r="KGY51" s="0"/>
      <c r="KGZ51" s="0"/>
      <c r="KHA51" s="0"/>
      <c r="KHB51" s="0"/>
      <c r="KHC51" s="0"/>
      <c r="KHD51" s="0"/>
      <c r="KHE51" s="0"/>
      <c r="KHF51" s="0"/>
      <c r="KHG51" s="0"/>
      <c r="KHH51" s="0"/>
      <c r="KHI51" s="0"/>
      <c r="KHJ51" s="0"/>
      <c r="KHK51" s="0"/>
      <c r="KHL51" s="0"/>
      <c r="KHM51" s="0"/>
      <c r="KHN51" s="0"/>
      <c r="KHO51" s="0"/>
      <c r="KHP51" s="0"/>
      <c r="KHQ51" s="0"/>
      <c r="KHR51" s="0"/>
      <c r="KHS51" s="0"/>
      <c r="KHT51" s="0"/>
      <c r="KHU51" s="0"/>
      <c r="KHV51" s="0"/>
      <c r="KHW51" s="0"/>
      <c r="KHX51" s="0"/>
      <c r="KHY51" s="0"/>
      <c r="KHZ51" s="0"/>
      <c r="KIA51" s="0"/>
      <c r="KIB51" s="0"/>
      <c r="KIC51" s="0"/>
      <c r="KID51" s="0"/>
      <c r="KIE51" s="0"/>
      <c r="KIF51" s="0"/>
      <c r="KIG51" s="0"/>
      <c r="KIH51" s="0"/>
      <c r="KII51" s="0"/>
      <c r="KIJ51" s="0"/>
      <c r="KIK51" s="0"/>
      <c r="KIL51" s="0"/>
      <c r="KIM51" s="0"/>
      <c r="KIN51" s="0"/>
      <c r="KIO51" s="0"/>
      <c r="KIP51" s="0"/>
      <c r="KIQ51" s="0"/>
      <c r="KIR51" s="0"/>
      <c r="KIS51" s="0"/>
      <c r="KIT51" s="0"/>
      <c r="KIU51" s="0"/>
      <c r="KIV51" s="0"/>
      <c r="KIW51" s="0"/>
      <c r="KIX51" s="0"/>
      <c r="KIY51" s="0"/>
      <c r="KIZ51" s="0"/>
      <c r="KJA51" s="0"/>
      <c r="KJB51" s="0"/>
      <c r="KJC51" s="0"/>
      <c r="KJD51" s="0"/>
      <c r="KJE51" s="0"/>
      <c r="KJF51" s="0"/>
      <c r="KJG51" s="0"/>
      <c r="KJH51" s="0"/>
      <c r="KJI51" s="0"/>
      <c r="KJJ51" s="0"/>
      <c r="KJK51" s="0"/>
      <c r="KJL51" s="0"/>
      <c r="KJM51" s="0"/>
      <c r="KJN51" s="0"/>
      <c r="KJO51" s="0"/>
      <c r="KJP51" s="0"/>
      <c r="KJQ51" s="0"/>
      <c r="KJR51" s="0"/>
      <c r="KJS51" s="0"/>
      <c r="KJT51" s="0"/>
      <c r="KJU51" s="0"/>
      <c r="KJV51" s="0"/>
      <c r="KJW51" s="0"/>
      <c r="KJX51" s="0"/>
      <c r="KJY51" s="0"/>
      <c r="KJZ51" s="0"/>
      <c r="KKA51" s="0"/>
      <c r="KKB51" s="0"/>
      <c r="KKC51" s="0"/>
      <c r="KKD51" s="0"/>
      <c r="KKE51" s="0"/>
      <c r="KKF51" s="0"/>
      <c r="KKG51" s="0"/>
      <c r="KKH51" s="0"/>
      <c r="KKI51" s="0"/>
      <c r="KKJ51" s="0"/>
      <c r="KKK51" s="0"/>
      <c r="KKL51" s="0"/>
      <c r="KKM51" s="0"/>
      <c r="KKN51" s="0"/>
      <c r="KKO51" s="0"/>
      <c r="KKP51" s="0"/>
      <c r="KKQ51" s="0"/>
      <c r="KKR51" s="0"/>
      <c r="KKS51" s="0"/>
      <c r="KKT51" s="0"/>
      <c r="KKU51" s="0"/>
      <c r="KKV51" s="0"/>
      <c r="KKW51" s="0"/>
      <c r="KKX51" s="0"/>
      <c r="KKY51" s="0"/>
      <c r="KKZ51" s="0"/>
      <c r="KLA51" s="0"/>
      <c r="KLB51" s="0"/>
      <c r="KLC51" s="0"/>
      <c r="KLD51" s="0"/>
      <c r="KLE51" s="0"/>
      <c r="KLF51" s="0"/>
      <c r="KLG51" s="0"/>
      <c r="KLH51" s="0"/>
      <c r="KLI51" s="0"/>
      <c r="KLJ51" s="0"/>
      <c r="KLK51" s="0"/>
      <c r="KLL51" s="0"/>
      <c r="KLM51" s="0"/>
      <c r="KLN51" s="0"/>
      <c r="KLO51" s="0"/>
      <c r="KLP51" s="0"/>
      <c r="KLQ51" s="0"/>
      <c r="KLR51" s="0"/>
      <c r="KLS51" s="0"/>
      <c r="KLT51" s="0"/>
      <c r="KLU51" s="0"/>
      <c r="KLV51" s="0"/>
      <c r="KLW51" s="0"/>
      <c r="KLX51" s="0"/>
      <c r="KLY51" s="0"/>
      <c r="KLZ51" s="0"/>
      <c r="KMA51" s="0"/>
      <c r="KMB51" s="0"/>
      <c r="KMC51" s="0"/>
      <c r="KMD51" s="0"/>
      <c r="KME51" s="0"/>
      <c r="KMF51" s="0"/>
      <c r="KMG51" s="0"/>
      <c r="KMH51" s="0"/>
      <c r="KMI51" s="0"/>
      <c r="KMJ51" s="0"/>
      <c r="KMK51" s="0"/>
      <c r="KML51" s="0"/>
      <c r="KMM51" s="0"/>
      <c r="KMN51" s="0"/>
      <c r="KMO51" s="0"/>
      <c r="KMP51" s="0"/>
      <c r="KMQ51" s="0"/>
      <c r="KMR51" s="0"/>
      <c r="KMS51" s="0"/>
      <c r="KMT51" s="0"/>
      <c r="KMU51" s="0"/>
      <c r="KMV51" s="0"/>
      <c r="KMW51" s="0"/>
      <c r="KMX51" s="0"/>
      <c r="KMY51" s="0"/>
      <c r="KMZ51" s="0"/>
      <c r="KNA51" s="0"/>
      <c r="KNB51" s="0"/>
      <c r="KNC51" s="0"/>
      <c r="KND51" s="0"/>
      <c r="KNE51" s="0"/>
      <c r="KNF51" s="0"/>
      <c r="KNG51" s="0"/>
      <c r="KNH51" s="0"/>
      <c r="KNI51" s="0"/>
      <c r="KNJ51" s="0"/>
      <c r="KNK51" s="0"/>
      <c r="KNL51" s="0"/>
      <c r="KNM51" s="0"/>
      <c r="KNN51" s="0"/>
      <c r="KNO51" s="0"/>
      <c r="KNP51" s="0"/>
      <c r="KNQ51" s="0"/>
      <c r="KNR51" s="0"/>
      <c r="KNS51" s="0"/>
      <c r="KNT51" s="0"/>
      <c r="KNU51" s="0"/>
      <c r="KNV51" s="0"/>
      <c r="KNW51" s="0"/>
      <c r="KNX51" s="0"/>
      <c r="KNY51" s="0"/>
      <c r="KNZ51" s="0"/>
      <c r="KOA51" s="0"/>
      <c r="KOB51" s="0"/>
      <c r="KOC51" s="0"/>
      <c r="KOD51" s="0"/>
      <c r="KOE51" s="0"/>
      <c r="KOF51" s="0"/>
      <c r="KOG51" s="0"/>
      <c r="KOH51" s="0"/>
      <c r="KOI51" s="0"/>
      <c r="KOJ51" s="0"/>
      <c r="KOK51" s="0"/>
      <c r="KOL51" s="0"/>
      <c r="KOM51" s="0"/>
      <c r="KON51" s="0"/>
      <c r="KOO51" s="0"/>
      <c r="KOP51" s="0"/>
      <c r="KOQ51" s="0"/>
      <c r="KOR51" s="0"/>
      <c r="KOS51" s="0"/>
      <c r="KOT51" s="0"/>
      <c r="KOU51" s="0"/>
      <c r="KOV51" s="0"/>
      <c r="KOW51" s="0"/>
      <c r="KOX51" s="0"/>
      <c r="KOY51" s="0"/>
      <c r="KOZ51" s="0"/>
      <c r="KPA51" s="0"/>
      <c r="KPB51" s="0"/>
      <c r="KPC51" s="0"/>
      <c r="KPD51" s="0"/>
      <c r="KPE51" s="0"/>
      <c r="KPF51" s="0"/>
      <c r="KPG51" s="0"/>
      <c r="KPH51" s="0"/>
      <c r="KPI51" s="0"/>
      <c r="KPJ51" s="0"/>
      <c r="KPK51" s="0"/>
      <c r="KPL51" s="0"/>
      <c r="KPM51" s="0"/>
      <c r="KPN51" s="0"/>
      <c r="KPO51" s="0"/>
      <c r="KPP51" s="0"/>
      <c r="KPQ51" s="0"/>
      <c r="KPR51" s="0"/>
      <c r="KPS51" s="0"/>
      <c r="KPT51" s="0"/>
      <c r="KPU51" s="0"/>
      <c r="KPV51" s="0"/>
      <c r="KPW51" s="0"/>
      <c r="KPX51" s="0"/>
      <c r="KPY51" s="0"/>
      <c r="KPZ51" s="0"/>
      <c r="KQA51" s="0"/>
      <c r="KQB51" s="0"/>
      <c r="KQC51" s="0"/>
      <c r="KQD51" s="0"/>
      <c r="KQE51" s="0"/>
      <c r="KQF51" s="0"/>
      <c r="KQG51" s="0"/>
      <c r="KQH51" s="0"/>
      <c r="KQI51" s="0"/>
      <c r="KQJ51" s="0"/>
      <c r="KQK51" s="0"/>
      <c r="KQL51" s="0"/>
      <c r="KQM51" s="0"/>
      <c r="KQN51" s="0"/>
      <c r="KQO51" s="0"/>
      <c r="KQP51" s="0"/>
      <c r="KQQ51" s="0"/>
      <c r="KQR51" s="0"/>
      <c r="KQS51" s="0"/>
      <c r="KQT51" s="0"/>
      <c r="KQU51" s="0"/>
      <c r="KQV51" s="0"/>
      <c r="KQW51" s="0"/>
      <c r="KQX51" s="0"/>
      <c r="KQY51" s="0"/>
      <c r="KQZ51" s="0"/>
      <c r="KRA51" s="0"/>
      <c r="KRB51" s="0"/>
      <c r="KRC51" s="0"/>
      <c r="KRD51" s="0"/>
      <c r="KRE51" s="0"/>
      <c r="KRF51" s="0"/>
      <c r="KRG51" s="0"/>
      <c r="KRH51" s="0"/>
      <c r="KRI51" s="0"/>
      <c r="KRJ51" s="0"/>
      <c r="KRK51" s="0"/>
      <c r="KRL51" s="0"/>
      <c r="KRM51" s="0"/>
      <c r="KRN51" s="0"/>
      <c r="KRO51" s="0"/>
      <c r="KRP51" s="0"/>
      <c r="KRQ51" s="0"/>
      <c r="KRR51" s="0"/>
      <c r="KRS51" s="0"/>
      <c r="KRT51" s="0"/>
      <c r="KRU51" s="0"/>
      <c r="KRV51" s="0"/>
      <c r="KRW51" s="0"/>
      <c r="KRX51" s="0"/>
      <c r="KRY51" s="0"/>
      <c r="KRZ51" s="0"/>
      <c r="KSA51" s="0"/>
      <c r="KSB51" s="0"/>
      <c r="KSC51" s="0"/>
      <c r="KSD51" s="0"/>
      <c r="KSE51" s="0"/>
      <c r="KSF51" s="0"/>
      <c r="KSG51" s="0"/>
      <c r="KSH51" s="0"/>
      <c r="KSI51" s="0"/>
      <c r="KSJ51" s="0"/>
      <c r="KSK51" s="0"/>
      <c r="KSL51" s="0"/>
      <c r="KSM51" s="0"/>
      <c r="KSN51" s="0"/>
      <c r="KSO51" s="0"/>
      <c r="KSP51" s="0"/>
      <c r="KSQ51" s="0"/>
      <c r="KSR51" s="0"/>
      <c r="KSS51" s="0"/>
      <c r="KST51" s="0"/>
      <c r="KSU51" s="0"/>
      <c r="KSV51" s="0"/>
      <c r="KSW51" s="0"/>
      <c r="KSX51" s="0"/>
      <c r="KSY51" s="0"/>
      <c r="KSZ51" s="0"/>
      <c r="KTA51" s="0"/>
      <c r="KTB51" s="0"/>
      <c r="KTC51" s="0"/>
      <c r="KTD51" s="0"/>
      <c r="KTE51" s="0"/>
      <c r="KTF51" s="0"/>
      <c r="KTG51" s="0"/>
      <c r="KTH51" s="0"/>
      <c r="KTI51" s="0"/>
      <c r="KTJ51" s="0"/>
      <c r="KTK51" s="0"/>
      <c r="KTL51" s="0"/>
      <c r="KTM51" s="0"/>
      <c r="KTN51" s="0"/>
      <c r="KTO51" s="0"/>
      <c r="KTP51" s="0"/>
      <c r="KTQ51" s="0"/>
      <c r="KTR51" s="0"/>
      <c r="KTS51" s="0"/>
      <c r="KTT51" s="0"/>
      <c r="KTU51" s="0"/>
      <c r="KTV51" s="0"/>
      <c r="KTW51" s="0"/>
      <c r="KTX51" s="0"/>
      <c r="KTY51" s="0"/>
      <c r="KTZ51" s="0"/>
      <c r="KUA51" s="0"/>
      <c r="KUB51" s="0"/>
      <c r="KUC51" s="0"/>
      <c r="KUD51" s="0"/>
      <c r="KUE51" s="0"/>
      <c r="KUF51" s="0"/>
      <c r="KUG51" s="0"/>
      <c r="KUH51" s="0"/>
      <c r="KUI51" s="0"/>
      <c r="KUJ51" s="0"/>
      <c r="KUK51" s="0"/>
      <c r="KUL51" s="0"/>
      <c r="KUM51" s="0"/>
      <c r="KUN51" s="0"/>
      <c r="KUO51" s="0"/>
      <c r="KUP51" s="0"/>
      <c r="KUQ51" s="0"/>
      <c r="KUR51" s="0"/>
      <c r="KUS51" s="0"/>
      <c r="KUT51" s="0"/>
      <c r="KUU51" s="0"/>
      <c r="KUV51" s="0"/>
      <c r="KUW51" s="0"/>
      <c r="KUX51" s="0"/>
      <c r="KUY51" s="0"/>
      <c r="KUZ51" s="0"/>
      <c r="KVA51" s="0"/>
      <c r="KVB51" s="0"/>
      <c r="KVC51" s="0"/>
      <c r="KVD51" s="0"/>
      <c r="KVE51" s="0"/>
      <c r="KVF51" s="0"/>
      <c r="KVG51" s="0"/>
      <c r="KVH51" s="0"/>
      <c r="KVI51" s="0"/>
      <c r="KVJ51" s="0"/>
      <c r="KVK51" s="0"/>
      <c r="KVL51" s="0"/>
      <c r="KVM51" s="0"/>
      <c r="KVN51" s="0"/>
      <c r="KVO51" s="0"/>
      <c r="KVP51" s="0"/>
      <c r="KVQ51" s="0"/>
      <c r="KVR51" s="0"/>
      <c r="KVS51" s="0"/>
      <c r="KVT51" s="0"/>
      <c r="KVU51" s="0"/>
      <c r="KVV51" s="0"/>
      <c r="KVW51" s="0"/>
      <c r="KVX51" s="0"/>
      <c r="KVY51" s="0"/>
      <c r="KVZ51" s="0"/>
      <c r="KWA51" s="0"/>
      <c r="KWB51" s="0"/>
      <c r="KWC51" s="0"/>
      <c r="KWD51" s="0"/>
      <c r="KWE51" s="0"/>
      <c r="KWF51" s="0"/>
      <c r="KWG51" s="0"/>
      <c r="KWH51" s="0"/>
      <c r="KWI51" s="0"/>
      <c r="KWJ51" s="0"/>
      <c r="KWK51" s="0"/>
      <c r="KWL51" s="0"/>
      <c r="KWM51" s="0"/>
      <c r="KWN51" s="0"/>
      <c r="KWO51" s="0"/>
      <c r="KWP51" s="0"/>
      <c r="KWQ51" s="0"/>
      <c r="KWR51" s="0"/>
      <c r="KWS51" s="0"/>
      <c r="KWT51" s="0"/>
      <c r="KWU51" s="0"/>
      <c r="KWV51" s="0"/>
      <c r="KWW51" s="0"/>
      <c r="KWX51" s="0"/>
      <c r="KWY51" s="0"/>
      <c r="KWZ51" s="0"/>
      <c r="KXA51" s="0"/>
      <c r="KXB51" s="0"/>
      <c r="KXC51" s="0"/>
      <c r="KXD51" s="0"/>
      <c r="KXE51" s="0"/>
      <c r="KXF51" s="0"/>
      <c r="KXG51" s="0"/>
      <c r="KXH51" s="0"/>
      <c r="KXI51" s="0"/>
      <c r="KXJ51" s="0"/>
      <c r="KXK51" s="0"/>
      <c r="KXL51" s="0"/>
      <c r="KXM51" s="0"/>
      <c r="KXN51" s="0"/>
      <c r="KXO51" s="0"/>
      <c r="KXP51" s="0"/>
      <c r="KXQ51" s="0"/>
      <c r="KXR51" s="0"/>
      <c r="KXS51" s="0"/>
      <c r="KXT51" s="0"/>
      <c r="KXU51" s="0"/>
      <c r="KXV51" s="0"/>
      <c r="KXW51" s="0"/>
      <c r="KXX51" s="0"/>
      <c r="KXY51" s="0"/>
      <c r="KXZ51" s="0"/>
      <c r="KYA51" s="0"/>
      <c r="KYB51" s="0"/>
      <c r="KYC51" s="0"/>
      <c r="KYD51" s="0"/>
      <c r="KYE51" s="0"/>
      <c r="KYF51" s="0"/>
      <c r="KYG51" s="0"/>
      <c r="KYH51" s="0"/>
      <c r="KYI51" s="0"/>
      <c r="KYJ51" s="0"/>
      <c r="KYK51" s="0"/>
      <c r="KYL51" s="0"/>
      <c r="KYM51" s="0"/>
      <c r="KYN51" s="0"/>
      <c r="KYO51" s="0"/>
      <c r="KYP51" s="0"/>
      <c r="KYQ51" s="0"/>
      <c r="KYR51" s="0"/>
      <c r="KYS51" s="0"/>
      <c r="KYT51" s="0"/>
      <c r="KYU51" s="0"/>
      <c r="KYV51" s="0"/>
      <c r="KYW51" s="0"/>
      <c r="KYX51" s="0"/>
      <c r="KYY51" s="0"/>
      <c r="KYZ51" s="0"/>
      <c r="KZA51" s="0"/>
      <c r="KZB51" s="0"/>
      <c r="KZC51" s="0"/>
      <c r="KZD51" s="0"/>
      <c r="KZE51" s="0"/>
      <c r="KZF51" s="0"/>
      <c r="KZG51" s="0"/>
      <c r="KZH51" s="0"/>
      <c r="KZI51" s="0"/>
      <c r="KZJ51" s="0"/>
      <c r="KZK51" s="0"/>
      <c r="KZL51" s="0"/>
      <c r="KZM51" s="0"/>
      <c r="KZN51" s="0"/>
      <c r="KZO51" s="0"/>
      <c r="KZP51" s="0"/>
      <c r="KZQ51" s="0"/>
      <c r="KZR51" s="0"/>
      <c r="KZS51" s="0"/>
      <c r="KZT51" s="0"/>
      <c r="KZU51" s="0"/>
      <c r="KZV51" s="0"/>
      <c r="KZW51" s="0"/>
      <c r="KZX51" s="0"/>
      <c r="KZY51" s="0"/>
      <c r="KZZ51" s="0"/>
      <c r="LAA51" s="0"/>
      <c r="LAB51" s="0"/>
      <c r="LAC51" s="0"/>
      <c r="LAD51" s="0"/>
      <c r="LAE51" s="0"/>
      <c r="LAF51" s="0"/>
      <c r="LAG51" s="0"/>
      <c r="LAH51" s="0"/>
      <c r="LAI51" s="0"/>
      <c r="LAJ51" s="0"/>
      <c r="LAK51" s="0"/>
      <c r="LAL51" s="0"/>
      <c r="LAM51" s="0"/>
      <c r="LAN51" s="0"/>
      <c r="LAO51" s="0"/>
      <c r="LAP51" s="0"/>
      <c r="LAQ51" s="0"/>
      <c r="LAR51" s="0"/>
      <c r="LAS51" s="0"/>
      <c r="LAT51" s="0"/>
      <c r="LAU51" s="0"/>
      <c r="LAV51" s="0"/>
      <c r="LAW51" s="0"/>
      <c r="LAX51" s="0"/>
      <c r="LAY51" s="0"/>
      <c r="LAZ51" s="0"/>
      <c r="LBA51" s="0"/>
      <c r="LBB51" s="0"/>
      <c r="LBC51" s="0"/>
      <c r="LBD51" s="0"/>
      <c r="LBE51" s="0"/>
      <c r="LBF51" s="0"/>
      <c r="LBG51" s="0"/>
      <c r="LBH51" s="0"/>
      <c r="LBI51" s="0"/>
      <c r="LBJ51" s="0"/>
      <c r="LBK51" s="0"/>
      <c r="LBL51" s="0"/>
      <c r="LBM51" s="0"/>
      <c r="LBN51" s="0"/>
      <c r="LBO51" s="0"/>
      <c r="LBP51" s="0"/>
      <c r="LBQ51" s="0"/>
      <c r="LBR51" s="0"/>
      <c r="LBS51" s="0"/>
      <c r="LBT51" s="0"/>
      <c r="LBU51" s="0"/>
      <c r="LBV51" s="0"/>
      <c r="LBW51" s="0"/>
      <c r="LBX51" s="0"/>
      <c r="LBY51" s="0"/>
      <c r="LBZ51" s="0"/>
      <c r="LCA51" s="0"/>
      <c r="LCB51" s="0"/>
      <c r="LCC51" s="0"/>
      <c r="LCD51" s="0"/>
      <c r="LCE51" s="0"/>
      <c r="LCF51" s="0"/>
      <c r="LCG51" s="0"/>
      <c r="LCH51" s="0"/>
      <c r="LCI51" s="0"/>
      <c r="LCJ51" s="0"/>
      <c r="LCK51" s="0"/>
      <c r="LCL51" s="0"/>
      <c r="LCM51" s="0"/>
      <c r="LCN51" s="0"/>
      <c r="LCO51" s="0"/>
      <c r="LCP51" s="0"/>
      <c r="LCQ51" s="0"/>
      <c r="LCR51" s="0"/>
      <c r="LCS51" s="0"/>
      <c r="LCT51" s="0"/>
      <c r="LCU51" s="0"/>
      <c r="LCV51" s="0"/>
      <c r="LCW51" s="0"/>
      <c r="LCX51" s="0"/>
      <c r="LCY51" s="0"/>
      <c r="LCZ51" s="0"/>
      <c r="LDA51" s="0"/>
      <c r="LDB51" s="0"/>
      <c r="LDC51" s="0"/>
      <c r="LDD51" s="0"/>
      <c r="LDE51" s="0"/>
      <c r="LDF51" s="0"/>
      <c r="LDG51" s="0"/>
      <c r="LDH51" s="0"/>
      <c r="LDI51" s="0"/>
      <c r="LDJ51" s="0"/>
      <c r="LDK51" s="0"/>
      <c r="LDL51" s="0"/>
      <c r="LDM51" s="0"/>
      <c r="LDN51" s="0"/>
      <c r="LDO51" s="0"/>
      <c r="LDP51" s="0"/>
      <c r="LDQ51" s="0"/>
      <c r="LDR51" s="0"/>
      <c r="LDS51" s="0"/>
      <c r="LDT51" s="0"/>
      <c r="LDU51" s="0"/>
      <c r="LDV51" s="0"/>
      <c r="LDW51" s="0"/>
      <c r="LDX51" s="0"/>
      <c r="LDY51" s="0"/>
      <c r="LDZ51" s="0"/>
      <c r="LEA51" s="0"/>
      <c r="LEB51" s="0"/>
      <c r="LEC51" s="0"/>
      <c r="LED51" s="0"/>
      <c r="LEE51" s="0"/>
      <c r="LEF51" s="0"/>
      <c r="LEG51" s="0"/>
      <c r="LEH51" s="0"/>
      <c r="LEI51" s="0"/>
      <c r="LEJ51" s="0"/>
      <c r="LEK51" s="0"/>
      <c r="LEL51" s="0"/>
      <c r="LEM51" s="0"/>
      <c r="LEN51" s="0"/>
      <c r="LEO51" s="0"/>
      <c r="LEP51" s="0"/>
      <c r="LEQ51" s="0"/>
      <c r="LER51" s="0"/>
      <c r="LES51" s="0"/>
      <c r="LET51" s="0"/>
      <c r="LEU51" s="0"/>
      <c r="LEV51" s="0"/>
      <c r="LEW51" s="0"/>
      <c r="LEX51" s="0"/>
      <c r="LEY51" s="0"/>
      <c r="LEZ51" s="0"/>
      <c r="LFA51" s="0"/>
      <c r="LFB51" s="0"/>
      <c r="LFC51" s="0"/>
      <c r="LFD51" s="0"/>
      <c r="LFE51" s="0"/>
      <c r="LFF51" s="0"/>
      <c r="LFG51" s="0"/>
      <c r="LFH51" s="0"/>
      <c r="LFI51" s="0"/>
      <c r="LFJ51" s="0"/>
      <c r="LFK51" s="0"/>
      <c r="LFL51" s="0"/>
      <c r="LFM51" s="0"/>
      <c r="LFN51" s="0"/>
      <c r="LFO51" s="0"/>
      <c r="LFP51" s="0"/>
      <c r="LFQ51" s="0"/>
      <c r="LFR51" s="0"/>
      <c r="LFS51" s="0"/>
      <c r="LFT51" s="0"/>
      <c r="LFU51" s="0"/>
      <c r="LFV51" s="0"/>
      <c r="LFW51" s="0"/>
      <c r="LFX51" s="0"/>
      <c r="LFY51" s="0"/>
      <c r="LFZ51" s="0"/>
      <c r="LGA51" s="0"/>
      <c r="LGB51" s="0"/>
      <c r="LGC51" s="0"/>
      <c r="LGD51" s="0"/>
      <c r="LGE51" s="0"/>
      <c r="LGF51" s="0"/>
      <c r="LGG51" s="0"/>
      <c r="LGH51" s="0"/>
      <c r="LGI51" s="0"/>
      <c r="LGJ51" s="0"/>
      <c r="LGK51" s="0"/>
      <c r="LGL51" s="0"/>
      <c r="LGM51" s="0"/>
      <c r="LGN51" s="0"/>
      <c r="LGO51" s="0"/>
      <c r="LGP51" s="0"/>
      <c r="LGQ51" s="0"/>
      <c r="LGR51" s="0"/>
      <c r="LGS51" s="0"/>
      <c r="LGT51" s="0"/>
      <c r="LGU51" s="0"/>
      <c r="LGV51" s="0"/>
      <c r="LGW51" s="0"/>
      <c r="LGX51" s="0"/>
      <c r="LGY51" s="0"/>
      <c r="LGZ51" s="0"/>
      <c r="LHA51" s="0"/>
      <c r="LHB51" s="0"/>
      <c r="LHC51" s="0"/>
      <c r="LHD51" s="0"/>
      <c r="LHE51" s="0"/>
      <c r="LHF51" s="0"/>
      <c r="LHG51" s="0"/>
      <c r="LHH51" s="0"/>
      <c r="LHI51" s="0"/>
      <c r="LHJ51" s="0"/>
      <c r="LHK51" s="0"/>
      <c r="LHL51" s="0"/>
      <c r="LHM51" s="0"/>
      <c r="LHN51" s="0"/>
      <c r="LHO51" s="0"/>
      <c r="LHP51" s="0"/>
      <c r="LHQ51" s="0"/>
      <c r="LHR51" s="0"/>
      <c r="LHS51" s="0"/>
      <c r="LHT51" s="0"/>
      <c r="LHU51" s="0"/>
      <c r="LHV51" s="0"/>
      <c r="LHW51" s="0"/>
      <c r="LHX51" s="0"/>
      <c r="LHY51" s="0"/>
      <c r="LHZ51" s="0"/>
      <c r="LIA51" s="0"/>
      <c r="LIB51" s="0"/>
      <c r="LIC51" s="0"/>
      <c r="LID51" s="0"/>
      <c r="LIE51" s="0"/>
      <c r="LIF51" s="0"/>
      <c r="LIG51" s="0"/>
      <c r="LIH51" s="0"/>
      <c r="LII51" s="0"/>
      <c r="LIJ51" s="0"/>
      <c r="LIK51" s="0"/>
      <c r="LIL51" s="0"/>
      <c r="LIM51" s="0"/>
      <c r="LIN51" s="0"/>
      <c r="LIO51" s="0"/>
      <c r="LIP51" s="0"/>
      <c r="LIQ51" s="0"/>
      <c r="LIR51" s="0"/>
      <c r="LIS51" s="0"/>
      <c r="LIT51" s="0"/>
      <c r="LIU51" s="0"/>
      <c r="LIV51" s="0"/>
      <c r="LIW51" s="0"/>
      <c r="LIX51" s="0"/>
      <c r="LIY51" s="0"/>
      <c r="LIZ51" s="0"/>
      <c r="LJA51" s="0"/>
      <c r="LJB51" s="0"/>
      <c r="LJC51" s="0"/>
      <c r="LJD51" s="0"/>
      <c r="LJE51" s="0"/>
      <c r="LJF51" s="0"/>
      <c r="LJG51" s="0"/>
      <c r="LJH51" s="0"/>
      <c r="LJI51" s="0"/>
      <c r="LJJ51" s="0"/>
      <c r="LJK51" s="0"/>
      <c r="LJL51" s="0"/>
      <c r="LJM51" s="0"/>
      <c r="LJN51" s="0"/>
      <c r="LJO51" s="0"/>
      <c r="LJP51" s="0"/>
      <c r="LJQ51" s="0"/>
      <c r="LJR51" s="0"/>
      <c r="LJS51" s="0"/>
      <c r="LJT51" s="0"/>
      <c r="LJU51" s="0"/>
      <c r="LJV51" s="0"/>
      <c r="LJW51" s="0"/>
      <c r="LJX51" s="0"/>
      <c r="LJY51" s="0"/>
      <c r="LJZ51" s="0"/>
      <c r="LKA51" s="0"/>
      <c r="LKB51" s="0"/>
      <c r="LKC51" s="0"/>
      <c r="LKD51" s="0"/>
      <c r="LKE51" s="0"/>
      <c r="LKF51" s="0"/>
      <c r="LKG51" s="0"/>
      <c r="LKH51" s="0"/>
      <c r="LKI51" s="0"/>
      <c r="LKJ51" s="0"/>
      <c r="LKK51" s="0"/>
      <c r="LKL51" s="0"/>
      <c r="LKM51" s="0"/>
      <c r="LKN51" s="0"/>
      <c r="LKO51" s="0"/>
      <c r="LKP51" s="0"/>
      <c r="LKQ51" s="0"/>
      <c r="LKR51" s="0"/>
      <c r="LKS51" s="0"/>
      <c r="LKT51" s="0"/>
      <c r="LKU51" s="0"/>
      <c r="LKV51" s="0"/>
      <c r="LKW51" s="0"/>
      <c r="LKX51" s="0"/>
      <c r="LKY51" s="0"/>
      <c r="LKZ51" s="0"/>
      <c r="LLA51" s="0"/>
      <c r="LLB51" s="0"/>
      <c r="LLC51" s="0"/>
      <c r="LLD51" s="0"/>
      <c r="LLE51" s="0"/>
      <c r="LLF51" s="0"/>
      <c r="LLG51" s="0"/>
      <c r="LLH51" s="0"/>
      <c r="LLI51" s="0"/>
      <c r="LLJ51" s="0"/>
      <c r="LLK51" s="0"/>
      <c r="LLL51" s="0"/>
      <c r="LLM51" s="0"/>
      <c r="LLN51" s="0"/>
      <c r="LLO51" s="0"/>
      <c r="LLP51" s="0"/>
      <c r="LLQ51" s="0"/>
      <c r="LLR51" s="0"/>
      <c r="LLS51" s="0"/>
      <c r="LLT51" s="0"/>
      <c r="LLU51" s="0"/>
      <c r="LLV51" s="0"/>
      <c r="LLW51" s="0"/>
      <c r="LLX51" s="0"/>
      <c r="LLY51" s="0"/>
      <c r="LLZ51" s="0"/>
      <c r="LMA51" s="0"/>
      <c r="LMB51" s="0"/>
      <c r="LMC51" s="0"/>
      <c r="LMD51" s="0"/>
      <c r="LME51" s="0"/>
      <c r="LMF51" s="0"/>
      <c r="LMG51" s="0"/>
      <c r="LMH51" s="0"/>
      <c r="LMI51" s="0"/>
      <c r="LMJ51" s="0"/>
      <c r="LMK51" s="0"/>
      <c r="LML51" s="0"/>
      <c r="LMM51" s="0"/>
      <c r="LMN51" s="0"/>
      <c r="LMO51" s="0"/>
      <c r="LMP51" s="0"/>
      <c r="LMQ51" s="0"/>
      <c r="LMR51" s="0"/>
      <c r="LMS51" s="0"/>
      <c r="LMT51" s="0"/>
      <c r="LMU51" s="0"/>
      <c r="LMV51" s="0"/>
      <c r="LMW51" s="0"/>
      <c r="LMX51" s="0"/>
      <c r="LMY51" s="0"/>
      <c r="LMZ51" s="0"/>
      <c r="LNA51" s="0"/>
      <c r="LNB51" s="0"/>
      <c r="LNC51" s="0"/>
      <c r="LND51" s="0"/>
      <c r="LNE51" s="0"/>
      <c r="LNF51" s="0"/>
      <c r="LNG51" s="0"/>
      <c r="LNH51" s="0"/>
      <c r="LNI51" s="0"/>
      <c r="LNJ51" s="0"/>
      <c r="LNK51" s="0"/>
      <c r="LNL51" s="0"/>
      <c r="LNM51" s="0"/>
      <c r="LNN51" s="0"/>
      <c r="LNO51" s="0"/>
      <c r="LNP51" s="0"/>
      <c r="LNQ51" s="0"/>
      <c r="LNR51" s="0"/>
      <c r="LNS51" s="0"/>
      <c r="LNT51" s="0"/>
      <c r="LNU51" s="0"/>
      <c r="LNV51" s="0"/>
      <c r="LNW51" s="0"/>
      <c r="LNX51" s="0"/>
      <c r="LNY51" s="0"/>
      <c r="LNZ51" s="0"/>
      <c r="LOA51" s="0"/>
      <c r="LOB51" s="0"/>
      <c r="LOC51" s="0"/>
      <c r="LOD51" s="0"/>
      <c r="LOE51" s="0"/>
      <c r="LOF51" s="0"/>
      <c r="LOG51" s="0"/>
      <c r="LOH51" s="0"/>
      <c r="LOI51" s="0"/>
      <c r="LOJ51" s="0"/>
      <c r="LOK51" s="0"/>
      <c r="LOL51" s="0"/>
      <c r="LOM51" s="0"/>
      <c r="LON51" s="0"/>
      <c r="LOO51" s="0"/>
      <c r="LOP51" s="0"/>
      <c r="LOQ51" s="0"/>
      <c r="LOR51" s="0"/>
      <c r="LOS51" s="0"/>
      <c r="LOT51" s="0"/>
      <c r="LOU51" s="0"/>
      <c r="LOV51" s="0"/>
      <c r="LOW51" s="0"/>
      <c r="LOX51" s="0"/>
      <c r="LOY51" s="0"/>
      <c r="LOZ51" s="0"/>
      <c r="LPA51" s="0"/>
      <c r="LPB51" s="0"/>
      <c r="LPC51" s="0"/>
      <c r="LPD51" s="0"/>
      <c r="LPE51" s="0"/>
      <c r="LPF51" s="0"/>
      <c r="LPG51" s="0"/>
      <c r="LPH51" s="0"/>
      <c r="LPI51" s="0"/>
      <c r="LPJ51" s="0"/>
      <c r="LPK51" s="0"/>
      <c r="LPL51" s="0"/>
      <c r="LPM51" s="0"/>
      <c r="LPN51" s="0"/>
      <c r="LPO51" s="0"/>
      <c r="LPP51" s="0"/>
      <c r="LPQ51" s="0"/>
      <c r="LPR51" s="0"/>
      <c r="LPS51" s="0"/>
      <c r="LPT51" s="0"/>
      <c r="LPU51" s="0"/>
      <c r="LPV51" s="0"/>
      <c r="LPW51" s="0"/>
      <c r="LPX51" s="0"/>
      <c r="LPY51" s="0"/>
      <c r="LPZ51" s="0"/>
      <c r="LQA51" s="0"/>
      <c r="LQB51" s="0"/>
      <c r="LQC51" s="0"/>
      <c r="LQD51" s="0"/>
      <c r="LQE51" s="0"/>
      <c r="LQF51" s="0"/>
      <c r="LQG51" s="0"/>
      <c r="LQH51" s="0"/>
      <c r="LQI51" s="0"/>
      <c r="LQJ51" s="0"/>
      <c r="LQK51" s="0"/>
      <c r="LQL51" s="0"/>
      <c r="LQM51" s="0"/>
      <c r="LQN51" s="0"/>
      <c r="LQO51" s="0"/>
      <c r="LQP51" s="0"/>
      <c r="LQQ51" s="0"/>
      <c r="LQR51" s="0"/>
      <c r="LQS51" s="0"/>
      <c r="LQT51" s="0"/>
      <c r="LQU51" s="0"/>
      <c r="LQV51" s="0"/>
      <c r="LQW51" s="0"/>
      <c r="LQX51" s="0"/>
      <c r="LQY51" s="0"/>
      <c r="LQZ51" s="0"/>
      <c r="LRA51" s="0"/>
      <c r="LRB51" s="0"/>
      <c r="LRC51" s="0"/>
      <c r="LRD51" s="0"/>
      <c r="LRE51" s="0"/>
      <c r="LRF51" s="0"/>
      <c r="LRG51" s="0"/>
      <c r="LRH51" s="0"/>
      <c r="LRI51" s="0"/>
      <c r="LRJ51" s="0"/>
      <c r="LRK51" s="0"/>
      <c r="LRL51" s="0"/>
      <c r="LRM51" s="0"/>
      <c r="LRN51" s="0"/>
      <c r="LRO51" s="0"/>
      <c r="LRP51" s="0"/>
      <c r="LRQ51" s="0"/>
      <c r="LRR51" s="0"/>
      <c r="LRS51" s="0"/>
      <c r="LRT51" s="0"/>
      <c r="LRU51" s="0"/>
      <c r="LRV51" s="0"/>
      <c r="LRW51" s="0"/>
      <c r="LRX51" s="0"/>
      <c r="LRY51" s="0"/>
      <c r="LRZ51" s="0"/>
      <c r="LSA51" s="0"/>
      <c r="LSB51" s="0"/>
      <c r="LSC51" s="0"/>
      <c r="LSD51" s="0"/>
      <c r="LSE51" s="0"/>
      <c r="LSF51" s="0"/>
      <c r="LSG51" s="0"/>
      <c r="LSH51" s="0"/>
      <c r="LSI51" s="0"/>
      <c r="LSJ51" s="0"/>
      <c r="LSK51" s="0"/>
      <c r="LSL51" s="0"/>
      <c r="LSM51" s="0"/>
      <c r="LSN51" s="0"/>
      <c r="LSO51" s="0"/>
      <c r="LSP51" s="0"/>
      <c r="LSQ51" s="0"/>
      <c r="LSR51" s="0"/>
      <c r="LSS51" s="0"/>
      <c r="LST51" s="0"/>
      <c r="LSU51" s="0"/>
      <c r="LSV51" s="0"/>
      <c r="LSW51" s="0"/>
      <c r="LSX51" s="0"/>
      <c r="LSY51" s="0"/>
      <c r="LSZ51" s="0"/>
      <c r="LTA51" s="0"/>
      <c r="LTB51" s="0"/>
      <c r="LTC51" s="0"/>
      <c r="LTD51" s="0"/>
      <c r="LTE51" s="0"/>
      <c r="LTF51" s="0"/>
      <c r="LTG51" s="0"/>
      <c r="LTH51" s="0"/>
      <c r="LTI51" s="0"/>
      <c r="LTJ51" s="0"/>
      <c r="LTK51" s="0"/>
      <c r="LTL51" s="0"/>
      <c r="LTM51" s="0"/>
      <c r="LTN51" s="0"/>
      <c r="LTO51" s="0"/>
      <c r="LTP51" s="0"/>
      <c r="LTQ51" s="0"/>
      <c r="LTR51" s="0"/>
      <c r="LTS51" s="0"/>
      <c r="LTT51" s="0"/>
      <c r="LTU51" s="0"/>
      <c r="LTV51" s="0"/>
      <c r="LTW51" s="0"/>
      <c r="LTX51" s="0"/>
      <c r="LTY51" s="0"/>
      <c r="LTZ51" s="0"/>
      <c r="LUA51" s="0"/>
      <c r="LUB51" s="0"/>
      <c r="LUC51" s="0"/>
      <c r="LUD51" s="0"/>
      <c r="LUE51" s="0"/>
      <c r="LUF51" s="0"/>
      <c r="LUG51" s="0"/>
      <c r="LUH51" s="0"/>
      <c r="LUI51" s="0"/>
      <c r="LUJ51" s="0"/>
      <c r="LUK51" s="0"/>
      <c r="LUL51" s="0"/>
      <c r="LUM51" s="0"/>
      <c r="LUN51" s="0"/>
      <c r="LUO51" s="0"/>
      <c r="LUP51" s="0"/>
      <c r="LUQ51" s="0"/>
      <c r="LUR51" s="0"/>
      <c r="LUS51" s="0"/>
      <c r="LUT51" s="0"/>
      <c r="LUU51" s="0"/>
      <c r="LUV51" s="0"/>
      <c r="LUW51" s="0"/>
      <c r="LUX51" s="0"/>
      <c r="LUY51" s="0"/>
      <c r="LUZ51" s="0"/>
      <c r="LVA51" s="0"/>
      <c r="LVB51" s="0"/>
      <c r="LVC51" s="0"/>
      <c r="LVD51" s="0"/>
      <c r="LVE51" s="0"/>
      <c r="LVF51" s="0"/>
      <c r="LVG51" s="0"/>
      <c r="LVH51" s="0"/>
      <c r="LVI51" s="0"/>
      <c r="LVJ51" s="0"/>
      <c r="LVK51" s="0"/>
      <c r="LVL51" s="0"/>
      <c r="LVM51" s="0"/>
      <c r="LVN51" s="0"/>
      <c r="LVO51" s="0"/>
      <c r="LVP51" s="0"/>
      <c r="LVQ51" s="0"/>
      <c r="LVR51" s="0"/>
      <c r="LVS51" s="0"/>
      <c r="LVT51" s="0"/>
      <c r="LVU51" s="0"/>
      <c r="LVV51" s="0"/>
      <c r="LVW51" s="0"/>
      <c r="LVX51" s="0"/>
      <c r="LVY51" s="0"/>
      <c r="LVZ51" s="0"/>
      <c r="LWA51" s="0"/>
      <c r="LWB51" s="0"/>
      <c r="LWC51" s="0"/>
      <c r="LWD51" s="0"/>
      <c r="LWE51" s="0"/>
      <c r="LWF51" s="0"/>
      <c r="LWG51" s="0"/>
      <c r="LWH51" s="0"/>
      <c r="LWI51" s="0"/>
      <c r="LWJ51" s="0"/>
      <c r="LWK51" s="0"/>
      <c r="LWL51" s="0"/>
      <c r="LWM51" s="0"/>
      <c r="LWN51" s="0"/>
      <c r="LWO51" s="0"/>
      <c r="LWP51" s="0"/>
      <c r="LWQ51" s="0"/>
      <c r="LWR51" s="0"/>
      <c r="LWS51" s="0"/>
      <c r="LWT51" s="0"/>
      <c r="LWU51" s="0"/>
      <c r="LWV51" s="0"/>
      <c r="LWW51" s="0"/>
      <c r="LWX51" s="0"/>
      <c r="LWY51" s="0"/>
      <c r="LWZ51" s="0"/>
      <c r="LXA51" s="0"/>
      <c r="LXB51" s="0"/>
      <c r="LXC51" s="0"/>
      <c r="LXD51" s="0"/>
      <c r="LXE51" s="0"/>
      <c r="LXF51" s="0"/>
      <c r="LXG51" s="0"/>
      <c r="LXH51" s="0"/>
      <c r="LXI51" s="0"/>
      <c r="LXJ51" s="0"/>
      <c r="LXK51" s="0"/>
      <c r="LXL51" s="0"/>
      <c r="LXM51" s="0"/>
      <c r="LXN51" s="0"/>
      <c r="LXO51" s="0"/>
      <c r="LXP51" s="0"/>
      <c r="LXQ51" s="0"/>
      <c r="LXR51" s="0"/>
      <c r="LXS51" s="0"/>
      <c r="LXT51" s="0"/>
      <c r="LXU51" s="0"/>
      <c r="LXV51" s="0"/>
      <c r="LXW51" s="0"/>
      <c r="LXX51" s="0"/>
      <c r="LXY51" s="0"/>
      <c r="LXZ51" s="0"/>
      <c r="LYA51" s="0"/>
      <c r="LYB51" s="0"/>
      <c r="LYC51" s="0"/>
      <c r="LYD51" s="0"/>
      <c r="LYE51" s="0"/>
      <c r="LYF51" s="0"/>
      <c r="LYG51" s="0"/>
      <c r="LYH51" s="0"/>
      <c r="LYI51" s="0"/>
      <c r="LYJ51" s="0"/>
      <c r="LYK51" s="0"/>
      <c r="LYL51" s="0"/>
      <c r="LYM51" s="0"/>
      <c r="LYN51" s="0"/>
      <c r="LYO51" s="0"/>
      <c r="LYP51" s="0"/>
      <c r="LYQ51" s="0"/>
      <c r="LYR51" s="0"/>
      <c r="LYS51" s="0"/>
      <c r="LYT51" s="0"/>
      <c r="LYU51" s="0"/>
      <c r="LYV51" s="0"/>
      <c r="LYW51" s="0"/>
      <c r="LYX51" s="0"/>
      <c r="LYY51" s="0"/>
      <c r="LYZ51" s="0"/>
      <c r="LZA51" s="0"/>
      <c r="LZB51" s="0"/>
      <c r="LZC51" s="0"/>
      <c r="LZD51" s="0"/>
      <c r="LZE51" s="0"/>
      <c r="LZF51" s="0"/>
      <c r="LZG51" s="0"/>
      <c r="LZH51" s="0"/>
      <c r="LZI51" s="0"/>
      <c r="LZJ51" s="0"/>
      <c r="LZK51" s="0"/>
      <c r="LZL51" s="0"/>
      <c r="LZM51" s="0"/>
      <c r="LZN51" s="0"/>
      <c r="LZO51" s="0"/>
      <c r="LZP51" s="0"/>
      <c r="LZQ51" s="0"/>
      <c r="LZR51" s="0"/>
      <c r="LZS51" s="0"/>
      <c r="LZT51" s="0"/>
      <c r="LZU51" s="0"/>
      <c r="LZV51" s="0"/>
      <c r="LZW51" s="0"/>
      <c r="LZX51" s="0"/>
      <c r="LZY51" s="0"/>
      <c r="LZZ51" s="0"/>
      <c r="MAA51" s="0"/>
      <c r="MAB51" s="0"/>
      <c r="MAC51" s="0"/>
      <c r="MAD51" s="0"/>
      <c r="MAE51" s="0"/>
      <c r="MAF51" s="0"/>
      <c r="MAG51" s="0"/>
      <c r="MAH51" s="0"/>
      <c r="MAI51" s="0"/>
      <c r="MAJ51" s="0"/>
      <c r="MAK51" s="0"/>
      <c r="MAL51" s="0"/>
      <c r="MAM51" s="0"/>
      <c r="MAN51" s="0"/>
      <c r="MAO51" s="0"/>
      <c r="MAP51" s="0"/>
      <c r="MAQ51" s="0"/>
      <c r="MAR51" s="0"/>
      <c r="MAS51" s="0"/>
      <c r="MAT51" s="0"/>
      <c r="MAU51" s="0"/>
      <c r="MAV51" s="0"/>
      <c r="MAW51" s="0"/>
      <c r="MAX51" s="0"/>
      <c r="MAY51" s="0"/>
      <c r="MAZ51" s="0"/>
      <c r="MBA51" s="0"/>
      <c r="MBB51" s="0"/>
      <c r="MBC51" s="0"/>
      <c r="MBD51" s="0"/>
      <c r="MBE51" s="0"/>
      <c r="MBF51" s="0"/>
      <c r="MBG51" s="0"/>
      <c r="MBH51" s="0"/>
      <c r="MBI51" s="0"/>
      <c r="MBJ51" s="0"/>
      <c r="MBK51" s="0"/>
      <c r="MBL51" s="0"/>
      <c r="MBM51" s="0"/>
      <c r="MBN51" s="0"/>
      <c r="MBO51" s="0"/>
      <c r="MBP51" s="0"/>
      <c r="MBQ51" s="0"/>
      <c r="MBR51" s="0"/>
      <c r="MBS51" s="0"/>
      <c r="MBT51" s="0"/>
      <c r="MBU51" s="0"/>
      <c r="MBV51" s="0"/>
      <c r="MBW51" s="0"/>
      <c r="MBX51" s="0"/>
      <c r="MBY51" s="0"/>
      <c r="MBZ51" s="0"/>
      <c r="MCA51" s="0"/>
      <c r="MCB51" s="0"/>
      <c r="MCC51" s="0"/>
      <c r="MCD51" s="0"/>
      <c r="MCE51" s="0"/>
      <c r="MCF51" s="0"/>
      <c r="MCG51" s="0"/>
      <c r="MCH51" s="0"/>
      <c r="MCI51" s="0"/>
      <c r="MCJ51" s="0"/>
      <c r="MCK51" s="0"/>
      <c r="MCL51" s="0"/>
      <c r="MCM51" s="0"/>
      <c r="MCN51" s="0"/>
      <c r="MCO51" s="0"/>
      <c r="MCP51" s="0"/>
      <c r="MCQ51" s="0"/>
      <c r="MCR51" s="0"/>
      <c r="MCS51" s="0"/>
      <c r="MCT51" s="0"/>
      <c r="MCU51" s="0"/>
      <c r="MCV51" s="0"/>
      <c r="MCW51" s="0"/>
      <c r="MCX51" s="0"/>
      <c r="MCY51" s="0"/>
      <c r="MCZ51" s="0"/>
      <c r="MDA51" s="0"/>
      <c r="MDB51" s="0"/>
      <c r="MDC51" s="0"/>
      <c r="MDD51" s="0"/>
      <c r="MDE51" s="0"/>
      <c r="MDF51" s="0"/>
      <c r="MDG51" s="0"/>
      <c r="MDH51" s="0"/>
      <c r="MDI51" s="0"/>
      <c r="MDJ51" s="0"/>
      <c r="MDK51" s="0"/>
      <c r="MDL51" s="0"/>
      <c r="MDM51" s="0"/>
      <c r="MDN51" s="0"/>
      <c r="MDO51" s="0"/>
      <c r="MDP51" s="0"/>
      <c r="MDQ51" s="0"/>
      <c r="MDR51" s="0"/>
      <c r="MDS51" s="0"/>
      <c r="MDT51" s="0"/>
      <c r="MDU51" s="0"/>
      <c r="MDV51" s="0"/>
      <c r="MDW51" s="0"/>
      <c r="MDX51" s="0"/>
      <c r="MDY51" s="0"/>
      <c r="MDZ51" s="0"/>
      <c r="MEA51" s="0"/>
      <c r="MEB51" s="0"/>
      <c r="MEC51" s="0"/>
      <c r="MED51" s="0"/>
      <c r="MEE51" s="0"/>
      <c r="MEF51" s="0"/>
      <c r="MEG51" s="0"/>
      <c r="MEH51" s="0"/>
      <c r="MEI51" s="0"/>
      <c r="MEJ51" s="0"/>
      <c r="MEK51" s="0"/>
      <c r="MEL51" s="0"/>
      <c r="MEM51" s="0"/>
      <c r="MEN51" s="0"/>
      <c r="MEO51" s="0"/>
      <c r="MEP51" s="0"/>
      <c r="MEQ51" s="0"/>
      <c r="MER51" s="0"/>
      <c r="MES51" s="0"/>
      <c r="MET51" s="0"/>
      <c r="MEU51" s="0"/>
      <c r="MEV51" s="0"/>
      <c r="MEW51" s="0"/>
      <c r="MEX51" s="0"/>
      <c r="MEY51" s="0"/>
      <c r="MEZ51" s="0"/>
      <c r="MFA51" s="0"/>
      <c r="MFB51" s="0"/>
      <c r="MFC51" s="0"/>
      <c r="MFD51" s="0"/>
      <c r="MFE51" s="0"/>
      <c r="MFF51" s="0"/>
      <c r="MFG51" s="0"/>
      <c r="MFH51" s="0"/>
      <c r="MFI51" s="0"/>
      <c r="MFJ51" s="0"/>
      <c r="MFK51" s="0"/>
      <c r="MFL51" s="0"/>
      <c r="MFM51" s="0"/>
      <c r="MFN51" s="0"/>
      <c r="MFO51" s="0"/>
      <c r="MFP51" s="0"/>
      <c r="MFQ51" s="0"/>
      <c r="MFR51" s="0"/>
      <c r="MFS51" s="0"/>
      <c r="MFT51" s="0"/>
      <c r="MFU51" s="0"/>
      <c r="MFV51" s="0"/>
      <c r="MFW51" s="0"/>
      <c r="MFX51" s="0"/>
      <c r="MFY51" s="0"/>
      <c r="MFZ51" s="0"/>
      <c r="MGA51" s="0"/>
      <c r="MGB51" s="0"/>
      <c r="MGC51" s="0"/>
      <c r="MGD51" s="0"/>
      <c r="MGE51" s="0"/>
      <c r="MGF51" s="0"/>
      <c r="MGG51" s="0"/>
      <c r="MGH51" s="0"/>
      <c r="MGI51" s="0"/>
      <c r="MGJ51" s="0"/>
      <c r="MGK51" s="0"/>
      <c r="MGL51" s="0"/>
      <c r="MGM51" s="0"/>
      <c r="MGN51" s="0"/>
      <c r="MGO51" s="0"/>
      <c r="MGP51" s="0"/>
      <c r="MGQ51" s="0"/>
      <c r="MGR51" s="0"/>
      <c r="MGS51" s="0"/>
      <c r="MGT51" s="0"/>
      <c r="MGU51" s="0"/>
      <c r="MGV51" s="0"/>
      <c r="MGW51" s="0"/>
      <c r="MGX51" s="0"/>
      <c r="MGY51" s="0"/>
      <c r="MGZ51" s="0"/>
      <c r="MHA51" s="0"/>
      <c r="MHB51" s="0"/>
      <c r="MHC51" s="0"/>
      <c r="MHD51" s="0"/>
      <c r="MHE51" s="0"/>
      <c r="MHF51" s="0"/>
      <c r="MHG51" s="0"/>
      <c r="MHH51" s="0"/>
      <c r="MHI51" s="0"/>
      <c r="MHJ51" s="0"/>
      <c r="MHK51" s="0"/>
      <c r="MHL51" s="0"/>
      <c r="MHM51" s="0"/>
      <c r="MHN51" s="0"/>
      <c r="MHO51" s="0"/>
      <c r="MHP51" s="0"/>
      <c r="MHQ51" s="0"/>
      <c r="MHR51" s="0"/>
      <c r="MHS51" s="0"/>
      <c r="MHT51" s="0"/>
      <c r="MHU51" s="0"/>
      <c r="MHV51" s="0"/>
      <c r="MHW51" s="0"/>
      <c r="MHX51" s="0"/>
      <c r="MHY51" s="0"/>
      <c r="MHZ51" s="0"/>
      <c r="MIA51" s="0"/>
      <c r="MIB51" s="0"/>
      <c r="MIC51" s="0"/>
      <c r="MID51" s="0"/>
      <c r="MIE51" s="0"/>
      <c r="MIF51" s="0"/>
      <c r="MIG51" s="0"/>
      <c r="MIH51" s="0"/>
      <c r="MII51" s="0"/>
      <c r="MIJ51" s="0"/>
      <c r="MIK51" s="0"/>
      <c r="MIL51" s="0"/>
      <c r="MIM51" s="0"/>
      <c r="MIN51" s="0"/>
      <c r="MIO51" s="0"/>
      <c r="MIP51" s="0"/>
      <c r="MIQ51" s="0"/>
      <c r="MIR51" s="0"/>
      <c r="MIS51" s="0"/>
      <c r="MIT51" s="0"/>
      <c r="MIU51" s="0"/>
      <c r="MIV51" s="0"/>
      <c r="MIW51" s="0"/>
      <c r="MIX51" s="0"/>
      <c r="MIY51" s="0"/>
      <c r="MIZ51" s="0"/>
      <c r="MJA51" s="0"/>
      <c r="MJB51" s="0"/>
      <c r="MJC51" s="0"/>
      <c r="MJD51" s="0"/>
      <c r="MJE51" s="0"/>
      <c r="MJF51" s="0"/>
      <c r="MJG51" s="0"/>
      <c r="MJH51" s="0"/>
      <c r="MJI51" s="0"/>
      <c r="MJJ51" s="0"/>
      <c r="MJK51" s="0"/>
      <c r="MJL51" s="0"/>
      <c r="MJM51" s="0"/>
      <c r="MJN51" s="0"/>
      <c r="MJO51" s="0"/>
      <c r="MJP51" s="0"/>
      <c r="MJQ51" s="0"/>
      <c r="MJR51" s="0"/>
      <c r="MJS51" s="0"/>
      <c r="MJT51" s="0"/>
      <c r="MJU51" s="0"/>
      <c r="MJV51" s="0"/>
      <c r="MJW51" s="0"/>
      <c r="MJX51" s="0"/>
      <c r="MJY51" s="0"/>
      <c r="MJZ51" s="0"/>
      <c r="MKA51" s="0"/>
      <c r="MKB51" s="0"/>
      <c r="MKC51" s="0"/>
      <c r="MKD51" s="0"/>
      <c r="MKE51" s="0"/>
      <c r="MKF51" s="0"/>
      <c r="MKG51" s="0"/>
      <c r="MKH51" s="0"/>
      <c r="MKI51" s="0"/>
      <c r="MKJ51" s="0"/>
      <c r="MKK51" s="0"/>
      <c r="MKL51" s="0"/>
      <c r="MKM51" s="0"/>
      <c r="MKN51" s="0"/>
      <c r="MKO51" s="0"/>
      <c r="MKP51" s="0"/>
      <c r="MKQ51" s="0"/>
      <c r="MKR51" s="0"/>
      <c r="MKS51" s="0"/>
      <c r="MKT51" s="0"/>
      <c r="MKU51" s="0"/>
      <c r="MKV51" s="0"/>
      <c r="MKW51" s="0"/>
      <c r="MKX51" s="0"/>
      <c r="MKY51" s="0"/>
      <c r="MKZ51" s="0"/>
      <c r="MLA51" s="0"/>
      <c r="MLB51" s="0"/>
      <c r="MLC51" s="0"/>
      <c r="MLD51" s="0"/>
      <c r="MLE51" s="0"/>
      <c r="MLF51" s="0"/>
      <c r="MLG51" s="0"/>
      <c r="MLH51" s="0"/>
      <c r="MLI51" s="0"/>
      <c r="MLJ51" s="0"/>
      <c r="MLK51" s="0"/>
      <c r="MLL51" s="0"/>
      <c r="MLM51" s="0"/>
      <c r="MLN51" s="0"/>
      <c r="MLO51" s="0"/>
      <c r="MLP51" s="0"/>
      <c r="MLQ51" s="0"/>
      <c r="MLR51" s="0"/>
      <c r="MLS51" s="0"/>
      <c r="MLT51" s="0"/>
      <c r="MLU51" s="0"/>
      <c r="MLV51" s="0"/>
      <c r="MLW51" s="0"/>
      <c r="MLX51" s="0"/>
      <c r="MLY51" s="0"/>
      <c r="MLZ51" s="0"/>
      <c r="MMA51" s="0"/>
      <c r="MMB51" s="0"/>
      <c r="MMC51" s="0"/>
      <c r="MMD51" s="0"/>
      <c r="MME51" s="0"/>
      <c r="MMF51" s="0"/>
      <c r="MMG51" s="0"/>
      <c r="MMH51" s="0"/>
      <c r="MMI51" s="0"/>
      <c r="MMJ51" s="0"/>
      <c r="MMK51" s="0"/>
      <c r="MML51" s="0"/>
      <c r="MMM51" s="0"/>
      <c r="MMN51" s="0"/>
      <c r="MMO51" s="0"/>
      <c r="MMP51" s="0"/>
      <c r="MMQ51" s="0"/>
      <c r="MMR51" s="0"/>
      <c r="MMS51" s="0"/>
      <c r="MMT51" s="0"/>
      <c r="MMU51" s="0"/>
      <c r="MMV51" s="0"/>
      <c r="MMW51" s="0"/>
      <c r="MMX51" s="0"/>
      <c r="MMY51" s="0"/>
      <c r="MMZ51" s="0"/>
      <c r="MNA51" s="0"/>
      <c r="MNB51" s="0"/>
      <c r="MNC51" s="0"/>
      <c r="MND51" s="0"/>
      <c r="MNE51" s="0"/>
      <c r="MNF51" s="0"/>
      <c r="MNG51" s="0"/>
      <c r="MNH51" s="0"/>
      <c r="MNI51" s="0"/>
      <c r="MNJ51" s="0"/>
      <c r="MNK51" s="0"/>
      <c r="MNL51" s="0"/>
      <c r="MNM51" s="0"/>
      <c r="MNN51" s="0"/>
      <c r="MNO51" s="0"/>
      <c r="MNP51" s="0"/>
      <c r="MNQ51" s="0"/>
      <c r="MNR51" s="0"/>
      <c r="MNS51" s="0"/>
      <c r="MNT51" s="0"/>
      <c r="MNU51" s="0"/>
      <c r="MNV51" s="0"/>
      <c r="MNW51" s="0"/>
      <c r="MNX51" s="0"/>
      <c r="MNY51" s="0"/>
      <c r="MNZ51" s="0"/>
      <c r="MOA51" s="0"/>
      <c r="MOB51" s="0"/>
      <c r="MOC51" s="0"/>
      <c r="MOD51" s="0"/>
      <c r="MOE51" s="0"/>
      <c r="MOF51" s="0"/>
      <c r="MOG51" s="0"/>
      <c r="MOH51" s="0"/>
      <c r="MOI51" s="0"/>
      <c r="MOJ51" s="0"/>
      <c r="MOK51" s="0"/>
      <c r="MOL51" s="0"/>
      <c r="MOM51" s="0"/>
      <c r="MON51" s="0"/>
      <c r="MOO51" s="0"/>
      <c r="MOP51" s="0"/>
      <c r="MOQ51" s="0"/>
      <c r="MOR51" s="0"/>
      <c r="MOS51" s="0"/>
      <c r="MOT51" s="0"/>
      <c r="MOU51" s="0"/>
      <c r="MOV51" s="0"/>
      <c r="MOW51" s="0"/>
      <c r="MOX51" s="0"/>
      <c r="MOY51" s="0"/>
      <c r="MOZ51" s="0"/>
      <c r="MPA51" s="0"/>
      <c r="MPB51" s="0"/>
      <c r="MPC51" s="0"/>
      <c r="MPD51" s="0"/>
      <c r="MPE51" s="0"/>
      <c r="MPF51" s="0"/>
      <c r="MPG51" s="0"/>
      <c r="MPH51" s="0"/>
      <c r="MPI51" s="0"/>
      <c r="MPJ51" s="0"/>
      <c r="MPK51" s="0"/>
      <c r="MPL51" s="0"/>
      <c r="MPM51" s="0"/>
      <c r="MPN51" s="0"/>
      <c r="MPO51" s="0"/>
      <c r="MPP51" s="0"/>
      <c r="MPQ51" s="0"/>
      <c r="MPR51" s="0"/>
      <c r="MPS51" s="0"/>
      <c r="MPT51" s="0"/>
      <c r="MPU51" s="0"/>
      <c r="MPV51" s="0"/>
      <c r="MPW51" s="0"/>
      <c r="MPX51" s="0"/>
      <c r="MPY51" s="0"/>
      <c r="MPZ51" s="0"/>
      <c r="MQA51" s="0"/>
      <c r="MQB51" s="0"/>
      <c r="MQC51" s="0"/>
      <c r="MQD51" s="0"/>
      <c r="MQE51" s="0"/>
      <c r="MQF51" s="0"/>
      <c r="MQG51" s="0"/>
      <c r="MQH51" s="0"/>
      <c r="MQI51" s="0"/>
      <c r="MQJ51" s="0"/>
      <c r="MQK51" s="0"/>
      <c r="MQL51" s="0"/>
      <c r="MQM51" s="0"/>
      <c r="MQN51" s="0"/>
      <c r="MQO51" s="0"/>
      <c r="MQP51" s="0"/>
      <c r="MQQ51" s="0"/>
      <c r="MQR51" s="0"/>
      <c r="MQS51" s="0"/>
      <c r="MQT51" s="0"/>
      <c r="MQU51" s="0"/>
      <c r="MQV51" s="0"/>
      <c r="MQW51" s="0"/>
      <c r="MQX51" s="0"/>
      <c r="MQY51" s="0"/>
      <c r="MQZ51" s="0"/>
      <c r="MRA51" s="0"/>
      <c r="MRB51" s="0"/>
      <c r="MRC51" s="0"/>
      <c r="MRD51" s="0"/>
      <c r="MRE51" s="0"/>
      <c r="MRF51" s="0"/>
      <c r="MRG51" s="0"/>
      <c r="MRH51" s="0"/>
      <c r="MRI51" s="0"/>
      <c r="MRJ51" s="0"/>
      <c r="MRK51" s="0"/>
      <c r="MRL51" s="0"/>
      <c r="MRM51" s="0"/>
      <c r="MRN51" s="0"/>
      <c r="MRO51" s="0"/>
      <c r="MRP51" s="0"/>
      <c r="MRQ51" s="0"/>
      <c r="MRR51" s="0"/>
      <c r="MRS51" s="0"/>
      <c r="MRT51" s="0"/>
      <c r="MRU51" s="0"/>
      <c r="MRV51" s="0"/>
      <c r="MRW51" s="0"/>
      <c r="MRX51" s="0"/>
      <c r="MRY51" s="0"/>
      <c r="MRZ51" s="0"/>
      <c r="MSA51" s="0"/>
      <c r="MSB51" s="0"/>
      <c r="MSC51" s="0"/>
      <c r="MSD51" s="0"/>
      <c r="MSE51" s="0"/>
      <c r="MSF51" s="0"/>
      <c r="MSG51" s="0"/>
      <c r="MSH51" s="0"/>
      <c r="MSI51" s="0"/>
      <c r="MSJ51" s="0"/>
      <c r="MSK51" s="0"/>
      <c r="MSL51" s="0"/>
      <c r="MSM51" s="0"/>
      <c r="MSN51" s="0"/>
      <c r="MSO51" s="0"/>
      <c r="MSP51" s="0"/>
      <c r="MSQ51" s="0"/>
      <c r="MSR51" s="0"/>
      <c r="MSS51" s="0"/>
      <c r="MST51" s="0"/>
      <c r="MSU51" s="0"/>
      <c r="MSV51" s="0"/>
      <c r="MSW51" s="0"/>
      <c r="MSX51" s="0"/>
      <c r="MSY51" s="0"/>
      <c r="MSZ51" s="0"/>
      <c r="MTA51" s="0"/>
      <c r="MTB51" s="0"/>
      <c r="MTC51" s="0"/>
      <c r="MTD51" s="0"/>
      <c r="MTE51" s="0"/>
      <c r="MTF51" s="0"/>
      <c r="MTG51" s="0"/>
      <c r="MTH51" s="0"/>
      <c r="MTI51" s="0"/>
      <c r="MTJ51" s="0"/>
      <c r="MTK51" s="0"/>
      <c r="MTL51" s="0"/>
      <c r="MTM51" s="0"/>
      <c r="MTN51" s="0"/>
      <c r="MTO51" s="0"/>
      <c r="MTP51" s="0"/>
      <c r="MTQ51" s="0"/>
      <c r="MTR51" s="0"/>
      <c r="MTS51" s="0"/>
      <c r="MTT51" s="0"/>
      <c r="MTU51" s="0"/>
      <c r="MTV51" s="0"/>
      <c r="MTW51" s="0"/>
      <c r="MTX51" s="0"/>
      <c r="MTY51" s="0"/>
      <c r="MTZ51" s="0"/>
      <c r="MUA51" s="0"/>
      <c r="MUB51" s="0"/>
      <c r="MUC51" s="0"/>
      <c r="MUD51" s="0"/>
      <c r="MUE51" s="0"/>
      <c r="MUF51" s="0"/>
      <c r="MUG51" s="0"/>
      <c r="MUH51" s="0"/>
      <c r="MUI51" s="0"/>
      <c r="MUJ51" s="0"/>
      <c r="MUK51" s="0"/>
      <c r="MUL51" s="0"/>
      <c r="MUM51" s="0"/>
      <c r="MUN51" s="0"/>
      <c r="MUO51" s="0"/>
      <c r="MUP51" s="0"/>
      <c r="MUQ51" s="0"/>
      <c r="MUR51" s="0"/>
      <c r="MUS51" s="0"/>
      <c r="MUT51" s="0"/>
      <c r="MUU51" s="0"/>
      <c r="MUV51" s="0"/>
      <c r="MUW51" s="0"/>
      <c r="MUX51" s="0"/>
      <c r="MUY51" s="0"/>
      <c r="MUZ51" s="0"/>
      <c r="MVA51" s="0"/>
      <c r="MVB51" s="0"/>
      <c r="MVC51" s="0"/>
      <c r="MVD51" s="0"/>
      <c r="MVE51" s="0"/>
      <c r="MVF51" s="0"/>
      <c r="MVG51" s="0"/>
      <c r="MVH51" s="0"/>
      <c r="MVI51" s="0"/>
      <c r="MVJ51" s="0"/>
      <c r="MVK51" s="0"/>
      <c r="MVL51" s="0"/>
      <c r="MVM51" s="0"/>
      <c r="MVN51" s="0"/>
      <c r="MVO51" s="0"/>
      <c r="MVP51" s="0"/>
      <c r="MVQ51" s="0"/>
      <c r="MVR51" s="0"/>
      <c r="MVS51" s="0"/>
      <c r="MVT51" s="0"/>
      <c r="MVU51" s="0"/>
      <c r="MVV51" s="0"/>
      <c r="MVW51" s="0"/>
      <c r="MVX51" s="0"/>
      <c r="MVY51" s="0"/>
      <c r="MVZ51" s="0"/>
      <c r="MWA51" s="0"/>
      <c r="MWB51" s="0"/>
      <c r="MWC51" s="0"/>
      <c r="MWD51" s="0"/>
      <c r="MWE51" s="0"/>
      <c r="MWF51" s="0"/>
      <c r="MWG51" s="0"/>
      <c r="MWH51" s="0"/>
      <c r="MWI51" s="0"/>
      <c r="MWJ51" s="0"/>
      <c r="MWK51" s="0"/>
      <c r="MWL51" s="0"/>
      <c r="MWM51" s="0"/>
      <c r="MWN51" s="0"/>
      <c r="MWO51" s="0"/>
      <c r="MWP51" s="0"/>
      <c r="MWQ51" s="0"/>
      <c r="MWR51" s="0"/>
      <c r="MWS51" s="0"/>
      <c r="MWT51" s="0"/>
      <c r="MWU51" s="0"/>
      <c r="MWV51" s="0"/>
      <c r="MWW51" s="0"/>
      <c r="MWX51" s="0"/>
      <c r="MWY51" s="0"/>
      <c r="MWZ51" s="0"/>
      <c r="MXA51" s="0"/>
      <c r="MXB51" s="0"/>
      <c r="MXC51" s="0"/>
      <c r="MXD51" s="0"/>
      <c r="MXE51" s="0"/>
      <c r="MXF51" s="0"/>
      <c r="MXG51" s="0"/>
      <c r="MXH51" s="0"/>
      <c r="MXI51" s="0"/>
      <c r="MXJ51" s="0"/>
      <c r="MXK51" s="0"/>
      <c r="MXL51" s="0"/>
      <c r="MXM51" s="0"/>
      <c r="MXN51" s="0"/>
      <c r="MXO51" s="0"/>
      <c r="MXP51" s="0"/>
      <c r="MXQ51" s="0"/>
      <c r="MXR51" s="0"/>
      <c r="MXS51" s="0"/>
      <c r="MXT51" s="0"/>
      <c r="MXU51" s="0"/>
      <c r="MXV51" s="0"/>
      <c r="MXW51" s="0"/>
      <c r="MXX51" s="0"/>
      <c r="MXY51" s="0"/>
      <c r="MXZ51" s="0"/>
      <c r="MYA51" s="0"/>
      <c r="MYB51" s="0"/>
      <c r="MYC51" s="0"/>
      <c r="MYD51" s="0"/>
      <c r="MYE51" s="0"/>
      <c r="MYF51" s="0"/>
      <c r="MYG51" s="0"/>
      <c r="MYH51" s="0"/>
      <c r="MYI51" s="0"/>
      <c r="MYJ51" s="0"/>
      <c r="MYK51" s="0"/>
      <c r="MYL51" s="0"/>
      <c r="MYM51" s="0"/>
      <c r="MYN51" s="0"/>
      <c r="MYO51" s="0"/>
      <c r="MYP51" s="0"/>
      <c r="MYQ51" s="0"/>
      <c r="MYR51" s="0"/>
      <c r="MYS51" s="0"/>
      <c r="MYT51" s="0"/>
      <c r="MYU51" s="0"/>
      <c r="MYV51" s="0"/>
      <c r="MYW51" s="0"/>
      <c r="MYX51" s="0"/>
      <c r="MYY51" s="0"/>
      <c r="MYZ51" s="0"/>
      <c r="MZA51" s="0"/>
      <c r="MZB51" s="0"/>
      <c r="MZC51" s="0"/>
      <c r="MZD51" s="0"/>
      <c r="MZE51" s="0"/>
      <c r="MZF51" s="0"/>
      <c r="MZG51" s="0"/>
      <c r="MZH51" s="0"/>
      <c r="MZI51" s="0"/>
      <c r="MZJ51" s="0"/>
      <c r="MZK51" s="0"/>
      <c r="MZL51" s="0"/>
      <c r="MZM51" s="0"/>
      <c r="MZN51" s="0"/>
      <c r="MZO51" s="0"/>
      <c r="MZP51" s="0"/>
      <c r="MZQ51" s="0"/>
      <c r="MZR51" s="0"/>
      <c r="MZS51" s="0"/>
      <c r="MZT51" s="0"/>
      <c r="MZU51" s="0"/>
      <c r="MZV51" s="0"/>
      <c r="MZW51" s="0"/>
      <c r="MZX51" s="0"/>
      <c r="MZY51" s="0"/>
      <c r="MZZ51" s="0"/>
      <c r="NAA51" s="0"/>
      <c r="NAB51" s="0"/>
      <c r="NAC51" s="0"/>
      <c r="NAD51" s="0"/>
      <c r="NAE51" s="0"/>
      <c r="NAF51" s="0"/>
      <c r="NAG51" s="0"/>
      <c r="NAH51" s="0"/>
      <c r="NAI51" s="0"/>
      <c r="NAJ51" s="0"/>
      <c r="NAK51" s="0"/>
      <c r="NAL51" s="0"/>
      <c r="NAM51" s="0"/>
      <c r="NAN51" s="0"/>
      <c r="NAO51" s="0"/>
      <c r="NAP51" s="0"/>
      <c r="NAQ51" s="0"/>
      <c r="NAR51" s="0"/>
      <c r="NAS51" s="0"/>
      <c r="NAT51" s="0"/>
      <c r="NAU51" s="0"/>
      <c r="NAV51" s="0"/>
      <c r="NAW51" s="0"/>
      <c r="NAX51" s="0"/>
      <c r="NAY51" s="0"/>
      <c r="NAZ51" s="0"/>
      <c r="NBA51" s="0"/>
      <c r="NBB51" s="0"/>
      <c r="NBC51" s="0"/>
      <c r="NBD51" s="0"/>
      <c r="NBE51" s="0"/>
      <c r="NBF51" s="0"/>
      <c r="NBG51" s="0"/>
      <c r="NBH51" s="0"/>
      <c r="NBI51" s="0"/>
      <c r="NBJ51" s="0"/>
      <c r="NBK51" s="0"/>
      <c r="NBL51" s="0"/>
      <c r="NBM51" s="0"/>
      <c r="NBN51" s="0"/>
      <c r="NBO51" s="0"/>
      <c r="NBP51" s="0"/>
      <c r="NBQ51" s="0"/>
      <c r="NBR51" s="0"/>
      <c r="NBS51" s="0"/>
      <c r="NBT51" s="0"/>
      <c r="NBU51" s="0"/>
      <c r="NBV51" s="0"/>
      <c r="NBW51" s="0"/>
      <c r="NBX51" s="0"/>
      <c r="NBY51" s="0"/>
      <c r="NBZ51" s="0"/>
      <c r="NCA51" s="0"/>
      <c r="NCB51" s="0"/>
      <c r="NCC51" s="0"/>
      <c r="NCD51" s="0"/>
      <c r="NCE51" s="0"/>
      <c r="NCF51" s="0"/>
      <c r="NCG51" s="0"/>
      <c r="NCH51" s="0"/>
      <c r="NCI51" s="0"/>
      <c r="NCJ51" s="0"/>
      <c r="NCK51" s="0"/>
      <c r="NCL51" s="0"/>
      <c r="NCM51" s="0"/>
      <c r="NCN51" s="0"/>
      <c r="NCO51" s="0"/>
      <c r="NCP51" s="0"/>
      <c r="NCQ51" s="0"/>
      <c r="NCR51" s="0"/>
      <c r="NCS51" s="0"/>
      <c r="NCT51" s="0"/>
      <c r="NCU51" s="0"/>
      <c r="NCV51" s="0"/>
      <c r="NCW51" s="0"/>
      <c r="NCX51" s="0"/>
      <c r="NCY51" s="0"/>
      <c r="NCZ51" s="0"/>
      <c r="NDA51" s="0"/>
      <c r="NDB51" s="0"/>
      <c r="NDC51" s="0"/>
      <c r="NDD51" s="0"/>
      <c r="NDE51" s="0"/>
      <c r="NDF51" s="0"/>
      <c r="NDG51" s="0"/>
      <c r="NDH51" s="0"/>
      <c r="NDI51" s="0"/>
      <c r="NDJ51" s="0"/>
      <c r="NDK51" s="0"/>
      <c r="NDL51" s="0"/>
      <c r="NDM51" s="0"/>
      <c r="NDN51" s="0"/>
      <c r="NDO51" s="0"/>
      <c r="NDP51" s="0"/>
      <c r="NDQ51" s="0"/>
      <c r="NDR51" s="0"/>
      <c r="NDS51" s="0"/>
      <c r="NDT51" s="0"/>
      <c r="NDU51" s="0"/>
      <c r="NDV51" s="0"/>
      <c r="NDW51" s="0"/>
      <c r="NDX51" s="0"/>
      <c r="NDY51" s="0"/>
      <c r="NDZ51" s="0"/>
      <c r="NEA51" s="0"/>
      <c r="NEB51" s="0"/>
      <c r="NEC51" s="0"/>
      <c r="NED51" s="0"/>
      <c r="NEE51" s="0"/>
      <c r="NEF51" s="0"/>
      <c r="NEG51" s="0"/>
      <c r="NEH51" s="0"/>
      <c r="NEI51" s="0"/>
      <c r="NEJ51" s="0"/>
      <c r="NEK51" s="0"/>
      <c r="NEL51" s="0"/>
      <c r="NEM51" s="0"/>
      <c r="NEN51" s="0"/>
      <c r="NEO51" s="0"/>
      <c r="NEP51" s="0"/>
      <c r="NEQ51" s="0"/>
      <c r="NER51" s="0"/>
      <c r="NES51" s="0"/>
      <c r="NET51" s="0"/>
      <c r="NEU51" s="0"/>
      <c r="NEV51" s="0"/>
      <c r="NEW51" s="0"/>
      <c r="NEX51" s="0"/>
      <c r="NEY51" s="0"/>
      <c r="NEZ51" s="0"/>
      <c r="NFA51" s="0"/>
      <c r="NFB51" s="0"/>
      <c r="NFC51" s="0"/>
      <c r="NFD51" s="0"/>
      <c r="NFE51" s="0"/>
      <c r="NFF51" s="0"/>
      <c r="NFG51" s="0"/>
      <c r="NFH51" s="0"/>
      <c r="NFI51" s="0"/>
      <c r="NFJ51" s="0"/>
      <c r="NFK51" s="0"/>
      <c r="NFL51" s="0"/>
      <c r="NFM51" s="0"/>
      <c r="NFN51" s="0"/>
      <c r="NFO51" s="0"/>
      <c r="NFP51" s="0"/>
      <c r="NFQ51" s="0"/>
      <c r="NFR51" s="0"/>
      <c r="NFS51" s="0"/>
      <c r="NFT51" s="0"/>
      <c r="NFU51" s="0"/>
      <c r="NFV51" s="0"/>
      <c r="NFW51" s="0"/>
      <c r="NFX51" s="0"/>
      <c r="NFY51" s="0"/>
      <c r="NFZ51" s="0"/>
      <c r="NGA51" s="0"/>
      <c r="NGB51" s="0"/>
      <c r="NGC51" s="0"/>
      <c r="NGD51" s="0"/>
      <c r="NGE51" s="0"/>
      <c r="NGF51" s="0"/>
      <c r="NGG51" s="0"/>
      <c r="NGH51" s="0"/>
      <c r="NGI51" s="0"/>
      <c r="NGJ51" s="0"/>
      <c r="NGK51" s="0"/>
      <c r="NGL51" s="0"/>
      <c r="NGM51" s="0"/>
      <c r="NGN51" s="0"/>
      <c r="NGO51" s="0"/>
      <c r="NGP51" s="0"/>
      <c r="NGQ51" s="0"/>
      <c r="NGR51" s="0"/>
      <c r="NGS51" s="0"/>
      <c r="NGT51" s="0"/>
      <c r="NGU51" s="0"/>
      <c r="NGV51" s="0"/>
      <c r="NGW51" s="0"/>
      <c r="NGX51" s="0"/>
      <c r="NGY51" s="0"/>
      <c r="NGZ51" s="0"/>
      <c r="NHA51" s="0"/>
      <c r="NHB51" s="0"/>
      <c r="NHC51" s="0"/>
      <c r="NHD51" s="0"/>
      <c r="NHE51" s="0"/>
      <c r="NHF51" s="0"/>
      <c r="NHG51" s="0"/>
      <c r="NHH51" s="0"/>
      <c r="NHI51" s="0"/>
      <c r="NHJ51" s="0"/>
      <c r="NHK51" s="0"/>
      <c r="NHL51" s="0"/>
      <c r="NHM51" s="0"/>
      <c r="NHN51" s="0"/>
      <c r="NHO51" s="0"/>
      <c r="NHP51" s="0"/>
      <c r="NHQ51" s="0"/>
      <c r="NHR51" s="0"/>
      <c r="NHS51" s="0"/>
      <c r="NHT51" s="0"/>
      <c r="NHU51" s="0"/>
      <c r="NHV51" s="0"/>
      <c r="NHW51" s="0"/>
      <c r="NHX51" s="0"/>
      <c r="NHY51" s="0"/>
      <c r="NHZ51" s="0"/>
      <c r="NIA51" s="0"/>
      <c r="NIB51" s="0"/>
      <c r="NIC51" s="0"/>
      <c r="NID51" s="0"/>
      <c r="NIE51" s="0"/>
      <c r="NIF51" s="0"/>
      <c r="NIG51" s="0"/>
      <c r="NIH51" s="0"/>
      <c r="NII51" s="0"/>
      <c r="NIJ51" s="0"/>
      <c r="NIK51" s="0"/>
      <c r="NIL51" s="0"/>
      <c r="NIM51" s="0"/>
      <c r="NIN51" s="0"/>
      <c r="NIO51" s="0"/>
      <c r="NIP51" s="0"/>
      <c r="NIQ51" s="0"/>
      <c r="NIR51" s="0"/>
      <c r="NIS51" s="0"/>
      <c r="NIT51" s="0"/>
      <c r="NIU51" s="0"/>
      <c r="NIV51" s="0"/>
      <c r="NIW51" s="0"/>
      <c r="NIX51" s="0"/>
      <c r="NIY51" s="0"/>
      <c r="NIZ51" s="0"/>
      <c r="NJA51" s="0"/>
      <c r="NJB51" s="0"/>
      <c r="NJC51" s="0"/>
      <c r="NJD51" s="0"/>
      <c r="NJE51" s="0"/>
      <c r="NJF51" s="0"/>
      <c r="NJG51" s="0"/>
      <c r="NJH51" s="0"/>
      <c r="NJI51" s="0"/>
      <c r="NJJ51" s="0"/>
      <c r="NJK51" s="0"/>
      <c r="NJL51" s="0"/>
      <c r="NJM51" s="0"/>
      <c r="NJN51" s="0"/>
      <c r="NJO51" s="0"/>
      <c r="NJP51" s="0"/>
      <c r="NJQ51" s="0"/>
      <c r="NJR51" s="0"/>
      <c r="NJS51" s="0"/>
      <c r="NJT51" s="0"/>
      <c r="NJU51" s="0"/>
      <c r="NJV51" s="0"/>
      <c r="NJW51" s="0"/>
      <c r="NJX51" s="0"/>
      <c r="NJY51" s="0"/>
      <c r="NJZ51" s="0"/>
      <c r="NKA51" s="0"/>
      <c r="NKB51" s="0"/>
      <c r="NKC51" s="0"/>
      <c r="NKD51" s="0"/>
      <c r="NKE51" s="0"/>
      <c r="NKF51" s="0"/>
      <c r="NKG51" s="0"/>
      <c r="NKH51" s="0"/>
      <c r="NKI51" s="0"/>
      <c r="NKJ51" s="0"/>
      <c r="NKK51" s="0"/>
      <c r="NKL51" s="0"/>
      <c r="NKM51" s="0"/>
      <c r="NKN51" s="0"/>
      <c r="NKO51" s="0"/>
      <c r="NKP51" s="0"/>
      <c r="NKQ51" s="0"/>
      <c r="NKR51" s="0"/>
      <c r="NKS51" s="0"/>
      <c r="NKT51" s="0"/>
      <c r="NKU51" s="0"/>
      <c r="NKV51" s="0"/>
      <c r="NKW51" s="0"/>
      <c r="NKX51" s="0"/>
      <c r="NKY51" s="0"/>
      <c r="NKZ51" s="0"/>
      <c r="NLA51" s="0"/>
      <c r="NLB51" s="0"/>
      <c r="NLC51" s="0"/>
      <c r="NLD51" s="0"/>
      <c r="NLE51" s="0"/>
      <c r="NLF51" s="0"/>
      <c r="NLG51" s="0"/>
      <c r="NLH51" s="0"/>
      <c r="NLI51" s="0"/>
      <c r="NLJ51" s="0"/>
      <c r="NLK51" s="0"/>
      <c r="NLL51" s="0"/>
      <c r="NLM51" s="0"/>
      <c r="NLN51" s="0"/>
      <c r="NLO51" s="0"/>
      <c r="NLP51" s="0"/>
      <c r="NLQ51" s="0"/>
      <c r="NLR51" s="0"/>
      <c r="NLS51" s="0"/>
      <c r="NLT51" s="0"/>
      <c r="NLU51" s="0"/>
      <c r="NLV51" s="0"/>
      <c r="NLW51" s="0"/>
      <c r="NLX51" s="0"/>
      <c r="NLY51" s="0"/>
      <c r="NLZ51" s="0"/>
      <c r="NMA51" s="0"/>
      <c r="NMB51" s="0"/>
      <c r="NMC51" s="0"/>
      <c r="NMD51" s="0"/>
      <c r="NME51" s="0"/>
      <c r="NMF51" s="0"/>
      <c r="NMG51" s="0"/>
      <c r="NMH51" s="0"/>
      <c r="NMI51" s="0"/>
      <c r="NMJ51" s="0"/>
      <c r="NMK51" s="0"/>
      <c r="NML51" s="0"/>
      <c r="NMM51" s="0"/>
      <c r="NMN51" s="0"/>
      <c r="NMO51" s="0"/>
      <c r="NMP51" s="0"/>
      <c r="NMQ51" s="0"/>
      <c r="NMR51" s="0"/>
      <c r="NMS51" s="0"/>
      <c r="NMT51" s="0"/>
      <c r="NMU51" s="0"/>
      <c r="NMV51" s="0"/>
      <c r="NMW51" s="0"/>
      <c r="NMX51" s="0"/>
      <c r="NMY51" s="0"/>
      <c r="NMZ51" s="0"/>
      <c r="NNA51" s="0"/>
      <c r="NNB51" s="0"/>
      <c r="NNC51" s="0"/>
      <c r="NND51" s="0"/>
      <c r="NNE51" s="0"/>
      <c r="NNF51" s="0"/>
      <c r="NNG51" s="0"/>
      <c r="NNH51" s="0"/>
      <c r="NNI51" s="0"/>
      <c r="NNJ51" s="0"/>
      <c r="NNK51" s="0"/>
      <c r="NNL51" s="0"/>
      <c r="NNM51" s="0"/>
      <c r="NNN51" s="0"/>
      <c r="NNO51" s="0"/>
      <c r="NNP51" s="0"/>
      <c r="NNQ51" s="0"/>
      <c r="NNR51" s="0"/>
      <c r="NNS51" s="0"/>
      <c r="NNT51" s="0"/>
      <c r="NNU51" s="0"/>
      <c r="NNV51" s="0"/>
      <c r="NNW51" s="0"/>
      <c r="NNX51" s="0"/>
      <c r="NNY51" s="0"/>
      <c r="NNZ51" s="0"/>
      <c r="NOA51" s="0"/>
      <c r="NOB51" s="0"/>
      <c r="NOC51" s="0"/>
      <c r="NOD51" s="0"/>
      <c r="NOE51" s="0"/>
      <c r="NOF51" s="0"/>
      <c r="NOG51" s="0"/>
      <c r="NOH51" s="0"/>
      <c r="NOI51" s="0"/>
      <c r="NOJ51" s="0"/>
      <c r="NOK51" s="0"/>
      <c r="NOL51" s="0"/>
      <c r="NOM51" s="0"/>
      <c r="NON51" s="0"/>
      <c r="NOO51" s="0"/>
      <c r="NOP51" s="0"/>
      <c r="NOQ51" s="0"/>
      <c r="NOR51" s="0"/>
      <c r="NOS51" s="0"/>
      <c r="NOT51" s="0"/>
      <c r="NOU51" s="0"/>
      <c r="NOV51" s="0"/>
      <c r="NOW51" s="0"/>
      <c r="NOX51" s="0"/>
      <c r="NOY51" s="0"/>
      <c r="NOZ51" s="0"/>
      <c r="NPA51" s="0"/>
      <c r="NPB51" s="0"/>
      <c r="NPC51" s="0"/>
      <c r="NPD51" s="0"/>
      <c r="NPE51" s="0"/>
      <c r="NPF51" s="0"/>
      <c r="NPG51" s="0"/>
      <c r="NPH51" s="0"/>
      <c r="NPI51" s="0"/>
      <c r="NPJ51" s="0"/>
      <c r="NPK51" s="0"/>
      <c r="NPL51" s="0"/>
      <c r="NPM51" s="0"/>
      <c r="NPN51" s="0"/>
      <c r="NPO51" s="0"/>
      <c r="NPP51" s="0"/>
      <c r="NPQ51" s="0"/>
      <c r="NPR51" s="0"/>
      <c r="NPS51" s="0"/>
      <c r="NPT51" s="0"/>
      <c r="NPU51" s="0"/>
      <c r="NPV51" s="0"/>
      <c r="NPW51" s="0"/>
      <c r="NPX51" s="0"/>
      <c r="NPY51" s="0"/>
      <c r="NPZ51" s="0"/>
      <c r="NQA51" s="0"/>
      <c r="NQB51" s="0"/>
      <c r="NQC51" s="0"/>
      <c r="NQD51" s="0"/>
      <c r="NQE51" s="0"/>
      <c r="NQF51" s="0"/>
      <c r="NQG51" s="0"/>
      <c r="NQH51" s="0"/>
      <c r="NQI51" s="0"/>
      <c r="NQJ51" s="0"/>
      <c r="NQK51" s="0"/>
      <c r="NQL51" s="0"/>
      <c r="NQM51" s="0"/>
      <c r="NQN51" s="0"/>
      <c r="NQO51" s="0"/>
      <c r="NQP51" s="0"/>
      <c r="NQQ51" s="0"/>
      <c r="NQR51" s="0"/>
      <c r="NQS51" s="0"/>
      <c r="NQT51" s="0"/>
      <c r="NQU51" s="0"/>
      <c r="NQV51" s="0"/>
      <c r="NQW51" s="0"/>
      <c r="NQX51" s="0"/>
      <c r="NQY51" s="0"/>
      <c r="NQZ51" s="0"/>
      <c r="NRA51" s="0"/>
      <c r="NRB51" s="0"/>
      <c r="NRC51" s="0"/>
      <c r="NRD51" s="0"/>
      <c r="NRE51" s="0"/>
      <c r="NRF51" s="0"/>
      <c r="NRG51" s="0"/>
      <c r="NRH51" s="0"/>
      <c r="NRI51" s="0"/>
      <c r="NRJ51" s="0"/>
      <c r="NRK51" s="0"/>
      <c r="NRL51" s="0"/>
      <c r="NRM51" s="0"/>
      <c r="NRN51" s="0"/>
      <c r="NRO51" s="0"/>
      <c r="NRP51" s="0"/>
      <c r="NRQ51" s="0"/>
      <c r="NRR51" s="0"/>
      <c r="NRS51" s="0"/>
      <c r="NRT51" s="0"/>
      <c r="NRU51" s="0"/>
      <c r="NRV51" s="0"/>
      <c r="NRW51" s="0"/>
      <c r="NRX51" s="0"/>
      <c r="NRY51" s="0"/>
      <c r="NRZ51" s="0"/>
      <c r="NSA51" s="0"/>
      <c r="NSB51" s="0"/>
      <c r="NSC51" s="0"/>
      <c r="NSD51" s="0"/>
      <c r="NSE51" s="0"/>
      <c r="NSF51" s="0"/>
      <c r="NSG51" s="0"/>
      <c r="NSH51" s="0"/>
      <c r="NSI51" s="0"/>
      <c r="NSJ51" s="0"/>
      <c r="NSK51" s="0"/>
      <c r="NSL51" s="0"/>
      <c r="NSM51" s="0"/>
      <c r="NSN51" s="0"/>
      <c r="NSO51" s="0"/>
      <c r="NSP51" s="0"/>
      <c r="NSQ51" s="0"/>
      <c r="NSR51" s="0"/>
      <c r="NSS51" s="0"/>
      <c r="NST51" s="0"/>
      <c r="NSU51" s="0"/>
      <c r="NSV51" s="0"/>
      <c r="NSW51" s="0"/>
      <c r="NSX51" s="0"/>
      <c r="NSY51" s="0"/>
      <c r="NSZ51" s="0"/>
      <c r="NTA51" s="0"/>
      <c r="NTB51" s="0"/>
      <c r="NTC51" s="0"/>
      <c r="NTD51" s="0"/>
      <c r="NTE51" s="0"/>
      <c r="NTF51" s="0"/>
      <c r="NTG51" s="0"/>
      <c r="NTH51" s="0"/>
      <c r="NTI51" s="0"/>
      <c r="NTJ51" s="0"/>
      <c r="NTK51" s="0"/>
      <c r="NTL51" s="0"/>
      <c r="NTM51" s="0"/>
      <c r="NTN51" s="0"/>
      <c r="NTO51" s="0"/>
      <c r="NTP51" s="0"/>
      <c r="NTQ51" s="0"/>
      <c r="NTR51" s="0"/>
      <c r="NTS51" s="0"/>
      <c r="NTT51" s="0"/>
      <c r="NTU51" s="0"/>
      <c r="NTV51" s="0"/>
      <c r="NTW51" s="0"/>
      <c r="NTX51" s="0"/>
      <c r="NTY51" s="0"/>
      <c r="NTZ51" s="0"/>
      <c r="NUA51" s="0"/>
      <c r="NUB51" s="0"/>
      <c r="NUC51" s="0"/>
      <c r="NUD51" s="0"/>
      <c r="NUE51" s="0"/>
      <c r="NUF51" s="0"/>
      <c r="NUG51" s="0"/>
      <c r="NUH51" s="0"/>
      <c r="NUI51" s="0"/>
      <c r="NUJ51" s="0"/>
      <c r="NUK51" s="0"/>
      <c r="NUL51" s="0"/>
      <c r="NUM51" s="0"/>
      <c r="NUN51" s="0"/>
      <c r="NUO51" s="0"/>
      <c r="NUP51" s="0"/>
      <c r="NUQ51" s="0"/>
      <c r="NUR51" s="0"/>
      <c r="NUS51" s="0"/>
      <c r="NUT51" s="0"/>
      <c r="NUU51" s="0"/>
      <c r="NUV51" s="0"/>
      <c r="NUW51" s="0"/>
      <c r="NUX51" s="0"/>
      <c r="NUY51" s="0"/>
      <c r="NUZ51" s="0"/>
      <c r="NVA51" s="0"/>
      <c r="NVB51" s="0"/>
      <c r="NVC51" s="0"/>
      <c r="NVD51" s="0"/>
      <c r="NVE51" s="0"/>
      <c r="NVF51" s="0"/>
      <c r="NVG51" s="0"/>
      <c r="NVH51" s="0"/>
      <c r="NVI51" s="0"/>
      <c r="NVJ51" s="0"/>
      <c r="NVK51" s="0"/>
      <c r="NVL51" s="0"/>
      <c r="NVM51" s="0"/>
      <c r="NVN51" s="0"/>
      <c r="NVO51" s="0"/>
      <c r="NVP51" s="0"/>
      <c r="NVQ51" s="0"/>
      <c r="NVR51" s="0"/>
      <c r="NVS51" s="0"/>
      <c r="NVT51" s="0"/>
      <c r="NVU51" s="0"/>
      <c r="NVV51" s="0"/>
      <c r="NVW51" s="0"/>
      <c r="NVX51" s="0"/>
      <c r="NVY51" s="0"/>
      <c r="NVZ51" s="0"/>
      <c r="NWA51" s="0"/>
      <c r="NWB51" s="0"/>
      <c r="NWC51" s="0"/>
      <c r="NWD51" s="0"/>
      <c r="NWE51" s="0"/>
      <c r="NWF51" s="0"/>
      <c r="NWG51" s="0"/>
      <c r="NWH51" s="0"/>
      <c r="NWI51" s="0"/>
      <c r="NWJ51" s="0"/>
      <c r="NWK51" s="0"/>
      <c r="NWL51" s="0"/>
      <c r="NWM51" s="0"/>
      <c r="NWN51" s="0"/>
      <c r="NWO51" s="0"/>
      <c r="NWP51" s="0"/>
      <c r="NWQ51" s="0"/>
      <c r="NWR51" s="0"/>
      <c r="NWS51" s="0"/>
      <c r="NWT51" s="0"/>
      <c r="NWU51" s="0"/>
      <c r="NWV51" s="0"/>
      <c r="NWW51" s="0"/>
      <c r="NWX51" s="0"/>
      <c r="NWY51" s="0"/>
      <c r="NWZ51" s="0"/>
      <c r="NXA51" s="0"/>
      <c r="NXB51" s="0"/>
      <c r="NXC51" s="0"/>
      <c r="NXD51" s="0"/>
      <c r="NXE51" s="0"/>
      <c r="NXF51" s="0"/>
      <c r="NXG51" s="0"/>
      <c r="NXH51" s="0"/>
      <c r="NXI51" s="0"/>
      <c r="NXJ51" s="0"/>
      <c r="NXK51" s="0"/>
      <c r="NXL51" s="0"/>
      <c r="NXM51" s="0"/>
      <c r="NXN51" s="0"/>
      <c r="NXO51" s="0"/>
      <c r="NXP51" s="0"/>
      <c r="NXQ51" s="0"/>
      <c r="NXR51" s="0"/>
      <c r="NXS51" s="0"/>
      <c r="NXT51" s="0"/>
      <c r="NXU51" s="0"/>
      <c r="NXV51" s="0"/>
      <c r="NXW51" s="0"/>
      <c r="NXX51" s="0"/>
      <c r="NXY51" s="0"/>
      <c r="NXZ51" s="0"/>
      <c r="NYA51" s="0"/>
      <c r="NYB51" s="0"/>
      <c r="NYC51" s="0"/>
      <c r="NYD51" s="0"/>
      <c r="NYE51" s="0"/>
      <c r="NYF51" s="0"/>
      <c r="NYG51" s="0"/>
      <c r="NYH51" s="0"/>
      <c r="NYI51" s="0"/>
      <c r="NYJ51" s="0"/>
      <c r="NYK51" s="0"/>
      <c r="NYL51" s="0"/>
      <c r="NYM51" s="0"/>
      <c r="NYN51" s="0"/>
      <c r="NYO51" s="0"/>
      <c r="NYP51" s="0"/>
      <c r="NYQ51" s="0"/>
      <c r="NYR51" s="0"/>
      <c r="NYS51" s="0"/>
      <c r="NYT51" s="0"/>
      <c r="NYU51" s="0"/>
      <c r="NYV51" s="0"/>
      <c r="NYW51" s="0"/>
      <c r="NYX51" s="0"/>
      <c r="NYY51" s="0"/>
      <c r="NYZ51" s="0"/>
      <c r="NZA51" s="0"/>
      <c r="NZB51" s="0"/>
      <c r="NZC51" s="0"/>
      <c r="NZD51" s="0"/>
      <c r="NZE51" s="0"/>
      <c r="NZF51" s="0"/>
      <c r="NZG51" s="0"/>
      <c r="NZH51" s="0"/>
      <c r="NZI51" s="0"/>
      <c r="NZJ51" s="0"/>
      <c r="NZK51" s="0"/>
      <c r="NZL51" s="0"/>
      <c r="NZM51" s="0"/>
      <c r="NZN51" s="0"/>
      <c r="NZO51" s="0"/>
      <c r="NZP51" s="0"/>
      <c r="NZQ51" s="0"/>
      <c r="NZR51" s="0"/>
      <c r="NZS51" s="0"/>
      <c r="NZT51" s="0"/>
      <c r="NZU51" s="0"/>
      <c r="NZV51" s="0"/>
      <c r="NZW51" s="0"/>
      <c r="NZX51" s="0"/>
      <c r="NZY51" s="0"/>
      <c r="NZZ51" s="0"/>
      <c r="OAA51" s="0"/>
      <c r="OAB51" s="0"/>
      <c r="OAC51" s="0"/>
      <c r="OAD51" s="0"/>
      <c r="OAE51" s="0"/>
      <c r="OAF51" s="0"/>
      <c r="OAG51" s="0"/>
      <c r="OAH51" s="0"/>
      <c r="OAI51" s="0"/>
      <c r="OAJ51" s="0"/>
      <c r="OAK51" s="0"/>
      <c r="OAL51" s="0"/>
      <c r="OAM51" s="0"/>
      <c r="OAN51" s="0"/>
      <c r="OAO51" s="0"/>
      <c r="OAP51" s="0"/>
      <c r="OAQ51" s="0"/>
      <c r="OAR51" s="0"/>
      <c r="OAS51" s="0"/>
      <c r="OAT51" s="0"/>
      <c r="OAU51" s="0"/>
      <c r="OAV51" s="0"/>
      <c r="OAW51" s="0"/>
      <c r="OAX51" s="0"/>
      <c r="OAY51" s="0"/>
      <c r="OAZ51" s="0"/>
      <c r="OBA51" s="0"/>
      <c r="OBB51" s="0"/>
      <c r="OBC51" s="0"/>
      <c r="OBD51" s="0"/>
      <c r="OBE51" s="0"/>
      <c r="OBF51" s="0"/>
      <c r="OBG51" s="0"/>
      <c r="OBH51" s="0"/>
      <c r="OBI51" s="0"/>
      <c r="OBJ51" s="0"/>
      <c r="OBK51" s="0"/>
      <c r="OBL51" s="0"/>
      <c r="OBM51" s="0"/>
      <c r="OBN51" s="0"/>
      <c r="OBO51" s="0"/>
      <c r="OBP51" s="0"/>
      <c r="OBQ51" s="0"/>
      <c r="OBR51" s="0"/>
      <c r="OBS51" s="0"/>
      <c r="OBT51" s="0"/>
      <c r="OBU51" s="0"/>
      <c r="OBV51" s="0"/>
      <c r="OBW51" s="0"/>
      <c r="OBX51" s="0"/>
      <c r="OBY51" s="0"/>
      <c r="OBZ51" s="0"/>
      <c r="OCA51" s="0"/>
      <c r="OCB51" s="0"/>
      <c r="OCC51" s="0"/>
      <c r="OCD51" s="0"/>
      <c r="OCE51" s="0"/>
      <c r="OCF51" s="0"/>
      <c r="OCG51" s="0"/>
      <c r="OCH51" s="0"/>
      <c r="OCI51" s="0"/>
      <c r="OCJ51" s="0"/>
      <c r="OCK51" s="0"/>
      <c r="OCL51" s="0"/>
      <c r="OCM51" s="0"/>
      <c r="OCN51" s="0"/>
      <c r="OCO51" s="0"/>
      <c r="OCP51" s="0"/>
      <c r="OCQ51" s="0"/>
      <c r="OCR51" s="0"/>
      <c r="OCS51" s="0"/>
      <c r="OCT51" s="0"/>
      <c r="OCU51" s="0"/>
      <c r="OCV51" s="0"/>
      <c r="OCW51" s="0"/>
      <c r="OCX51" s="0"/>
      <c r="OCY51" s="0"/>
      <c r="OCZ51" s="0"/>
      <c r="ODA51" s="0"/>
      <c r="ODB51" s="0"/>
      <c r="ODC51" s="0"/>
      <c r="ODD51" s="0"/>
      <c r="ODE51" s="0"/>
      <c r="ODF51" s="0"/>
      <c r="ODG51" s="0"/>
      <c r="ODH51" s="0"/>
      <c r="ODI51" s="0"/>
      <c r="ODJ51" s="0"/>
      <c r="ODK51" s="0"/>
      <c r="ODL51" s="0"/>
      <c r="ODM51" s="0"/>
      <c r="ODN51" s="0"/>
      <c r="ODO51" s="0"/>
      <c r="ODP51" s="0"/>
      <c r="ODQ51" s="0"/>
      <c r="ODR51" s="0"/>
      <c r="ODS51" s="0"/>
      <c r="ODT51" s="0"/>
      <c r="ODU51" s="0"/>
      <c r="ODV51" s="0"/>
      <c r="ODW51" s="0"/>
      <c r="ODX51" s="0"/>
      <c r="ODY51" s="0"/>
      <c r="ODZ51" s="0"/>
      <c r="OEA51" s="0"/>
      <c r="OEB51" s="0"/>
      <c r="OEC51" s="0"/>
      <c r="OED51" s="0"/>
      <c r="OEE51" s="0"/>
      <c r="OEF51" s="0"/>
      <c r="OEG51" s="0"/>
      <c r="OEH51" s="0"/>
      <c r="OEI51" s="0"/>
      <c r="OEJ51" s="0"/>
      <c r="OEK51" s="0"/>
      <c r="OEL51" s="0"/>
      <c r="OEM51" s="0"/>
      <c r="OEN51" s="0"/>
      <c r="OEO51" s="0"/>
      <c r="OEP51" s="0"/>
      <c r="OEQ51" s="0"/>
      <c r="OER51" s="0"/>
      <c r="OES51" s="0"/>
      <c r="OET51" s="0"/>
      <c r="OEU51" s="0"/>
      <c r="OEV51" s="0"/>
      <c r="OEW51" s="0"/>
      <c r="OEX51" s="0"/>
      <c r="OEY51" s="0"/>
      <c r="OEZ51" s="0"/>
      <c r="OFA51" s="0"/>
      <c r="OFB51" s="0"/>
      <c r="OFC51" s="0"/>
      <c r="OFD51" s="0"/>
      <c r="OFE51" s="0"/>
      <c r="OFF51" s="0"/>
      <c r="OFG51" s="0"/>
      <c r="OFH51" s="0"/>
      <c r="OFI51" s="0"/>
      <c r="OFJ51" s="0"/>
      <c r="OFK51" s="0"/>
      <c r="OFL51" s="0"/>
      <c r="OFM51" s="0"/>
      <c r="OFN51" s="0"/>
      <c r="OFO51" s="0"/>
      <c r="OFP51" s="0"/>
      <c r="OFQ51" s="0"/>
      <c r="OFR51" s="0"/>
      <c r="OFS51" s="0"/>
      <c r="OFT51" s="0"/>
      <c r="OFU51" s="0"/>
      <c r="OFV51" s="0"/>
      <c r="OFW51" s="0"/>
      <c r="OFX51" s="0"/>
      <c r="OFY51" s="0"/>
      <c r="OFZ51" s="0"/>
      <c r="OGA51" s="0"/>
      <c r="OGB51" s="0"/>
      <c r="OGC51" s="0"/>
      <c r="OGD51" s="0"/>
      <c r="OGE51" s="0"/>
      <c r="OGF51" s="0"/>
      <c r="OGG51" s="0"/>
      <c r="OGH51" s="0"/>
      <c r="OGI51" s="0"/>
      <c r="OGJ51" s="0"/>
      <c r="OGK51" s="0"/>
      <c r="OGL51" s="0"/>
      <c r="OGM51" s="0"/>
      <c r="OGN51" s="0"/>
      <c r="OGO51" s="0"/>
      <c r="OGP51" s="0"/>
      <c r="OGQ51" s="0"/>
      <c r="OGR51" s="0"/>
      <c r="OGS51" s="0"/>
      <c r="OGT51" s="0"/>
      <c r="OGU51" s="0"/>
      <c r="OGV51" s="0"/>
      <c r="OGW51" s="0"/>
      <c r="OGX51" s="0"/>
      <c r="OGY51" s="0"/>
      <c r="OGZ51" s="0"/>
      <c r="OHA51" s="0"/>
      <c r="OHB51" s="0"/>
      <c r="OHC51" s="0"/>
      <c r="OHD51" s="0"/>
      <c r="OHE51" s="0"/>
      <c r="OHF51" s="0"/>
      <c r="OHG51" s="0"/>
      <c r="OHH51" s="0"/>
      <c r="OHI51" s="0"/>
      <c r="OHJ51" s="0"/>
      <c r="OHK51" s="0"/>
      <c r="OHL51" s="0"/>
      <c r="OHM51" s="0"/>
      <c r="OHN51" s="0"/>
      <c r="OHO51" s="0"/>
      <c r="OHP51" s="0"/>
      <c r="OHQ51" s="0"/>
      <c r="OHR51" s="0"/>
      <c r="OHS51" s="0"/>
      <c r="OHT51" s="0"/>
      <c r="OHU51" s="0"/>
      <c r="OHV51" s="0"/>
      <c r="OHW51" s="0"/>
      <c r="OHX51" s="0"/>
      <c r="OHY51" s="0"/>
      <c r="OHZ51" s="0"/>
      <c r="OIA51" s="0"/>
      <c r="OIB51" s="0"/>
      <c r="OIC51" s="0"/>
      <c r="OID51" s="0"/>
      <c r="OIE51" s="0"/>
      <c r="OIF51" s="0"/>
      <c r="OIG51" s="0"/>
      <c r="OIH51" s="0"/>
      <c r="OII51" s="0"/>
      <c r="OIJ51" s="0"/>
      <c r="OIK51" s="0"/>
      <c r="OIL51" s="0"/>
      <c r="OIM51" s="0"/>
      <c r="OIN51" s="0"/>
      <c r="OIO51" s="0"/>
      <c r="OIP51" s="0"/>
      <c r="OIQ51" s="0"/>
      <c r="OIR51" s="0"/>
      <c r="OIS51" s="0"/>
      <c r="OIT51" s="0"/>
      <c r="OIU51" s="0"/>
      <c r="OIV51" s="0"/>
      <c r="OIW51" s="0"/>
      <c r="OIX51" s="0"/>
      <c r="OIY51" s="0"/>
      <c r="OIZ51" s="0"/>
      <c r="OJA51" s="0"/>
      <c r="OJB51" s="0"/>
      <c r="OJC51" s="0"/>
      <c r="OJD51" s="0"/>
      <c r="OJE51" s="0"/>
      <c r="OJF51" s="0"/>
      <c r="OJG51" s="0"/>
      <c r="OJH51" s="0"/>
      <c r="OJI51" s="0"/>
      <c r="OJJ51" s="0"/>
      <c r="OJK51" s="0"/>
      <c r="OJL51" s="0"/>
      <c r="OJM51" s="0"/>
      <c r="OJN51" s="0"/>
      <c r="OJO51" s="0"/>
      <c r="OJP51" s="0"/>
      <c r="OJQ51" s="0"/>
      <c r="OJR51" s="0"/>
      <c r="OJS51" s="0"/>
      <c r="OJT51" s="0"/>
      <c r="OJU51" s="0"/>
      <c r="OJV51" s="0"/>
      <c r="OJW51" s="0"/>
      <c r="OJX51" s="0"/>
      <c r="OJY51" s="0"/>
      <c r="OJZ51" s="0"/>
      <c r="OKA51" s="0"/>
      <c r="OKB51" s="0"/>
      <c r="OKC51" s="0"/>
      <c r="OKD51" s="0"/>
      <c r="OKE51" s="0"/>
      <c r="OKF51" s="0"/>
      <c r="OKG51" s="0"/>
      <c r="OKH51" s="0"/>
      <c r="OKI51" s="0"/>
      <c r="OKJ51" s="0"/>
      <c r="OKK51" s="0"/>
      <c r="OKL51" s="0"/>
      <c r="OKM51" s="0"/>
      <c r="OKN51" s="0"/>
      <c r="OKO51" s="0"/>
      <c r="OKP51" s="0"/>
      <c r="OKQ51" s="0"/>
      <c r="OKR51" s="0"/>
      <c r="OKS51" s="0"/>
      <c r="OKT51" s="0"/>
      <c r="OKU51" s="0"/>
      <c r="OKV51" s="0"/>
      <c r="OKW51" s="0"/>
      <c r="OKX51" s="0"/>
      <c r="OKY51" s="0"/>
      <c r="OKZ51" s="0"/>
      <c r="OLA51" s="0"/>
      <c r="OLB51" s="0"/>
      <c r="OLC51" s="0"/>
      <c r="OLD51" s="0"/>
      <c r="OLE51" s="0"/>
      <c r="OLF51" s="0"/>
      <c r="OLG51" s="0"/>
      <c r="OLH51" s="0"/>
      <c r="OLI51" s="0"/>
      <c r="OLJ51" s="0"/>
      <c r="OLK51" s="0"/>
      <c r="OLL51" s="0"/>
      <c r="OLM51" s="0"/>
      <c r="OLN51" s="0"/>
      <c r="OLO51" s="0"/>
      <c r="OLP51" s="0"/>
      <c r="OLQ51" s="0"/>
      <c r="OLR51" s="0"/>
      <c r="OLS51" s="0"/>
      <c r="OLT51" s="0"/>
      <c r="OLU51" s="0"/>
      <c r="OLV51" s="0"/>
      <c r="OLW51" s="0"/>
      <c r="OLX51" s="0"/>
      <c r="OLY51" s="0"/>
      <c r="OLZ51" s="0"/>
      <c r="OMA51" s="0"/>
      <c r="OMB51" s="0"/>
      <c r="OMC51" s="0"/>
      <c r="OMD51" s="0"/>
      <c r="OME51" s="0"/>
      <c r="OMF51" s="0"/>
      <c r="OMG51" s="0"/>
      <c r="OMH51" s="0"/>
      <c r="OMI51" s="0"/>
      <c r="OMJ51" s="0"/>
      <c r="OMK51" s="0"/>
      <c r="OML51" s="0"/>
      <c r="OMM51" s="0"/>
      <c r="OMN51" s="0"/>
      <c r="OMO51" s="0"/>
      <c r="OMP51" s="0"/>
      <c r="OMQ51" s="0"/>
      <c r="OMR51" s="0"/>
      <c r="OMS51" s="0"/>
      <c r="OMT51" s="0"/>
      <c r="OMU51" s="0"/>
      <c r="OMV51" s="0"/>
      <c r="OMW51" s="0"/>
      <c r="OMX51" s="0"/>
      <c r="OMY51" s="0"/>
      <c r="OMZ51" s="0"/>
      <c r="ONA51" s="0"/>
      <c r="ONB51" s="0"/>
      <c r="ONC51" s="0"/>
      <c r="OND51" s="0"/>
      <c r="ONE51" s="0"/>
      <c r="ONF51" s="0"/>
      <c r="ONG51" s="0"/>
      <c r="ONH51" s="0"/>
      <c r="ONI51" s="0"/>
      <c r="ONJ51" s="0"/>
      <c r="ONK51" s="0"/>
      <c r="ONL51" s="0"/>
      <c r="ONM51" s="0"/>
      <c r="ONN51" s="0"/>
      <c r="ONO51" s="0"/>
      <c r="ONP51" s="0"/>
      <c r="ONQ51" s="0"/>
      <c r="ONR51" s="0"/>
      <c r="ONS51" s="0"/>
      <c r="ONT51" s="0"/>
      <c r="ONU51" s="0"/>
      <c r="ONV51" s="0"/>
      <c r="ONW51" s="0"/>
      <c r="ONX51" s="0"/>
      <c r="ONY51" s="0"/>
      <c r="ONZ51" s="0"/>
      <c r="OOA51" s="0"/>
      <c r="OOB51" s="0"/>
      <c r="OOC51" s="0"/>
      <c r="OOD51" s="0"/>
      <c r="OOE51" s="0"/>
      <c r="OOF51" s="0"/>
      <c r="OOG51" s="0"/>
      <c r="OOH51" s="0"/>
      <c r="OOI51" s="0"/>
      <c r="OOJ51" s="0"/>
      <c r="OOK51" s="0"/>
      <c r="OOL51" s="0"/>
      <c r="OOM51" s="0"/>
      <c r="OON51" s="0"/>
      <c r="OOO51" s="0"/>
      <c r="OOP51" s="0"/>
      <c r="OOQ51" s="0"/>
      <c r="OOR51" s="0"/>
      <c r="OOS51" s="0"/>
      <c r="OOT51" s="0"/>
      <c r="OOU51" s="0"/>
      <c r="OOV51" s="0"/>
      <c r="OOW51" s="0"/>
      <c r="OOX51" s="0"/>
      <c r="OOY51" s="0"/>
      <c r="OOZ51" s="0"/>
      <c r="OPA51" s="0"/>
      <c r="OPB51" s="0"/>
      <c r="OPC51" s="0"/>
      <c r="OPD51" s="0"/>
      <c r="OPE51" s="0"/>
      <c r="OPF51" s="0"/>
      <c r="OPG51" s="0"/>
      <c r="OPH51" s="0"/>
      <c r="OPI51" s="0"/>
      <c r="OPJ51" s="0"/>
      <c r="OPK51" s="0"/>
      <c r="OPL51" s="0"/>
      <c r="OPM51" s="0"/>
      <c r="OPN51" s="0"/>
      <c r="OPO51" s="0"/>
      <c r="OPP51" s="0"/>
      <c r="OPQ51" s="0"/>
      <c r="OPR51" s="0"/>
      <c r="OPS51" s="0"/>
      <c r="OPT51" s="0"/>
      <c r="OPU51" s="0"/>
      <c r="OPV51" s="0"/>
      <c r="OPW51" s="0"/>
      <c r="OPX51" s="0"/>
      <c r="OPY51" s="0"/>
      <c r="OPZ51" s="0"/>
      <c r="OQA51" s="0"/>
      <c r="OQB51" s="0"/>
      <c r="OQC51" s="0"/>
      <c r="OQD51" s="0"/>
      <c r="OQE51" s="0"/>
      <c r="OQF51" s="0"/>
      <c r="OQG51" s="0"/>
      <c r="OQH51" s="0"/>
      <c r="OQI51" s="0"/>
      <c r="OQJ51" s="0"/>
      <c r="OQK51" s="0"/>
      <c r="OQL51" s="0"/>
      <c r="OQM51" s="0"/>
      <c r="OQN51" s="0"/>
      <c r="OQO51" s="0"/>
      <c r="OQP51" s="0"/>
      <c r="OQQ51" s="0"/>
      <c r="OQR51" s="0"/>
      <c r="OQS51" s="0"/>
      <c r="OQT51" s="0"/>
      <c r="OQU51" s="0"/>
      <c r="OQV51" s="0"/>
      <c r="OQW51" s="0"/>
      <c r="OQX51" s="0"/>
      <c r="OQY51" s="0"/>
      <c r="OQZ51" s="0"/>
      <c r="ORA51" s="0"/>
      <c r="ORB51" s="0"/>
      <c r="ORC51" s="0"/>
      <c r="ORD51" s="0"/>
      <c r="ORE51" s="0"/>
      <c r="ORF51" s="0"/>
      <c r="ORG51" s="0"/>
      <c r="ORH51" s="0"/>
      <c r="ORI51" s="0"/>
      <c r="ORJ51" s="0"/>
      <c r="ORK51" s="0"/>
      <c r="ORL51" s="0"/>
      <c r="ORM51" s="0"/>
      <c r="ORN51" s="0"/>
      <c r="ORO51" s="0"/>
      <c r="ORP51" s="0"/>
      <c r="ORQ51" s="0"/>
      <c r="ORR51" s="0"/>
      <c r="ORS51" s="0"/>
      <c r="ORT51" s="0"/>
      <c r="ORU51" s="0"/>
      <c r="ORV51" s="0"/>
      <c r="ORW51" s="0"/>
      <c r="ORX51" s="0"/>
      <c r="ORY51" s="0"/>
      <c r="ORZ51" s="0"/>
      <c r="OSA51" s="0"/>
      <c r="OSB51" s="0"/>
      <c r="OSC51" s="0"/>
      <c r="OSD51" s="0"/>
      <c r="OSE51" s="0"/>
      <c r="OSF51" s="0"/>
      <c r="OSG51" s="0"/>
      <c r="OSH51" s="0"/>
      <c r="OSI51" s="0"/>
      <c r="OSJ51" s="0"/>
      <c r="OSK51" s="0"/>
      <c r="OSL51" s="0"/>
      <c r="OSM51" s="0"/>
      <c r="OSN51" s="0"/>
      <c r="OSO51" s="0"/>
      <c r="OSP51" s="0"/>
      <c r="OSQ51" s="0"/>
      <c r="OSR51" s="0"/>
      <c r="OSS51" s="0"/>
      <c r="OST51" s="0"/>
      <c r="OSU51" s="0"/>
      <c r="OSV51" s="0"/>
      <c r="OSW51" s="0"/>
      <c r="OSX51" s="0"/>
      <c r="OSY51" s="0"/>
      <c r="OSZ51" s="0"/>
      <c r="OTA51" s="0"/>
      <c r="OTB51" s="0"/>
      <c r="OTC51" s="0"/>
      <c r="OTD51" s="0"/>
      <c r="OTE51" s="0"/>
      <c r="OTF51" s="0"/>
      <c r="OTG51" s="0"/>
      <c r="OTH51" s="0"/>
      <c r="OTI51" s="0"/>
      <c r="OTJ51" s="0"/>
      <c r="OTK51" s="0"/>
      <c r="OTL51" s="0"/>
      <c r="OTM51" s="0"/>
      <c r="OTN51" s="0"/>
      <c r="OTO51" s="0"/>
      <c r="OTP51" s="0"/>
      <c r="OTQ51" s="0"/>
      <c r="OTR51" s="0"/>
      <c r="OTS51" s="0"/>
      <c r="OTT51" s="0"/>
      <c r="OTU51" s="0"/>
      <c r="OTV51" s="0"/>
      <c r="OTW51" s="0"/>
      <c r="OTX51" s="0"/>
      <c r="OTY51" s="0"/>
      <c r="OTZ51" s="0"/>
      <c r="OUA51" s="0"/>
      <c r="OUB51" s="0"/>
      <c r="OUC51" s="0"/>
      <c r="OUD51" s="0"/>
      <c r="OUE51" s="0"/>
      <c r="OUF51" s="0"/>
      <c r="OUG51" s="0"/>
      <c r="OUH51" s="0"/>
      <c r="OUI51" s="0"/>
      <c r="OUJ51" s="0"/>
      <c r="OUK51" s="0"/>
      <c r="OUL51" s="0"/>
      <c r="OUM51" s="0"/>
      <c r="OUN51" s="0"/>
      <c r="OUO51" s="0"/>
      <c r="OUP51" s="0"/>
      <c r="OUQ51" s="0"/>
      <c r="OUR51" s="0"/>
      <c r="OUS51" s="0"/>
      <c r="OUT51" s="0"/>
      <c r="OUU51" s="0"/>
      <c r="OUV51" s="0"/>
      <c r="OUW51" s="0"/>
      <c r="OUX51" s="0"/>
      <c r="OUY51" s="0"/>
      <c r="OUZ51" s="0"/>
      <c r="OVA51" s="0"/>
      <c r="OVB51" s="0"/>
      <c r="OVC51" s="0"/>
      <c r="OVD51" s="0"/>
      <c r="OVE51" s="0"/>
      <c r="OVF51" s="0"/>
      <c r="OVG51" s="0"/>
      <c r="OVH51" s="0"/>
      <c r="OVI51" s="0"/>
      <c r="OVJ51" s="0"/>
      <c r="OVK51" s="0"/>
      <c r="OVL51" s="0"/>
      <c r="OVM51" s="0"/>
      <c r="OVN51" s="0"/>
      <c r="OVO51" s="0"/>
      <c r="OVP51" s="0"/>
      <c r="OVQ51" s="0"/>
      <c r="OVR51" s="0"/>
      <c r="OVS51" s="0"/>
      <c r="OVT51" s="0"/>
      <c r="OVU51" s="0"/>
      <c r="OVV51" s="0"/>
      <c r="OVW51" s="0"/>
      <c r="OVX51" s="0"/>
      <c r="OVY51" s="0"/>
      <c r="OVZ51" s="0"/>
      <c r="OWA51" s="0"/>
      <c r="OWB51" s="0"/>
      <c r="OWC51" s="0"/>
      <c r="OWD51" s="0"/>
      <c r="OWE51" s="0"/>
      <c r="OWF51" s="0"/>
      <c r="OWG51" s="0"/>
      <c r="OWH51" s="0"/>
      <c r="OWI51" s="0"/>
      <c r="OWJ51" s="0"/>
      <c r="OWK51" s="0"/>
      <c r="OWL51" s="0"/>
      <c r="OWM51" s="0"/>
      <c r="OWN51" s="0"/>
      <c r="OWO51" s="0"/>
      <c r="OWP51" s="0"/>
      <c r="OWQ51" s="0"/>
      <c r="OWR51" s="0"/>
      <c r="OWS51" s="0"/>
      <c r="OWT51" s="0"/>
      <c r="OWU51" s="0"/>
      <c r="OWV51" s="0"/>
      <c r="OWW51" s="0"/>
      <c r="OWX51" s="0"/>
      <c r="OWY51" s="0"/>
      <c r="OWZ51" s="0"/>
      <c r="OXA51" s="0"/>
      <c r="OXB51" s="0"/>
      <c r="OXC51" s="0"/>
      <c r="OXD51" s="0"/>
      <c r="OXE51" s="0"/>
      <c r="OXF51" s="0"/>
      <c r="OXG51" s="0"/>
      <c r="OXH51" s="0"/>
      <c r="OXI51" s="0"/>
      <c r="OXJ51" s="0"/>
      <c r="OXK51" s="0"/>
      <c r="OXL51" s="0"/>
      <c r="OXM51" s="0"/>
      <c r="OXN51" s="0"/>
      <c r="OXO51" s="0"/>
      <c r="OXP51" s="0"/>
      <c r="OXQ51" s="0"/>
      <c r="OXR51" s="0"/>
      <c r="OXS51" s="0"/>
      <c r="OXT51" s="0"/>
      <c r="OXU51" s="0"/>
      <c r="OXV51" s="0"/>
      <c r="OXW51" s="0"/>
      <c r="OXX51" s="0"/>
      <c r="OXY51" s="0"/>
      <c r="OXZ51" s="0"/>
      <c r="OYA51" s="0"/>
      <c r="OYB51" s="0"/>
      <c r="OYC51" s="0"/>
      <c r="OYD51" s="0"/>
      <c r="OYE51" s="0"/>
      <c r="OYF51" s="0"/>
      <c r="OYG51" s="0"/>
      <c r="OYH51" s="0"/>
      <c r="OYI51" s="0"/>
      <c r="OYJ51" s="0"/>
      <c r="OYK51" s="0"/>
      <c r="OYL51" s="0"/>
      <c r="OYM51" s="0"/>
      <c r="OYN51" s="0"/>
      <c r="OYO51" s="0"/>
      <c r="OYP51" s="0"/>
      <c r="OYQ51" s="0"/>
      <c r="OYR51" s="0"/>
      <c r="OYS51" s="0"/>
      <c r="OYT51" s="0"/>
      <c r="OYU51" s="0"/>
      <c r="OYV51" s="0"/>
      <c r="OYW51" s="0"/>
      <c r="OYX51" s="0"/>
      <c r="OYY51" s="0"/>
      <c r="OYZ51" s="0"/>
      <c r="OZA51" s="0"/>
      <c r="OZB51" s="0"/>
      <c r="OZC51" s="0"/>
      <c r="OZD51" s="0"/>
      <c r="OZE51" s="0"/>
      <c r="OZF51" s="0"/>
      <c r="OZG51" s="0"/>
      <c r="OZH51" s="0"/>
      <c r="OZI51" s="0"/>
      <c r="OZJ51" s="0"/>
      <c r="OZK51" s="0"/>
      <c r="OZL51" s="0"/>
      <c r="OZM51" s="0"/>
      <c r="OZN51" s="0"/>
      <c r="OZO51" s="0"/>
      <c r="OZP51" s="0"/>
      <c r="OZQ51" s="0"/>
      <c r="OZR51" s="0"/>
      <c r="OZS51" s="0"/>
      <c r="OZT51" s="0"/>
      <c r="OZU51" s="0"/>
      <c r="OZV51" s="0"/>
      <c r="OZW51" s="0"/>
      <c r="OZX51" s="0"/>
      <c r="OZY51" s="0"/>
      <c r="OZZ51" s="0"/>
      <c r="PAA51" s="0"/>
      <c r="PAB51" s="0"/>
      <c r="PAC51" s="0"/>
      <c r="PAD51" s="0"/>
      <c r="PAE51" s="0"/>
      <c r="PAF51" s="0"/>
      <c r="PAG51" s="0"/>
      <c r="PAH51" s="0"/>
      <c r="PAI51" s="0"/>
      <c r="PAJ51" s="0"/>
      <c r="PAK51" s="0"/>
      <c r="PAL51" s="0"/>
      <c r="PAM51" s="0"/>
      <c r="PAN51" s="0"/>
      <c r="PAO51" s="0"/>
      <c r="PAP51" s="0"/>
      <c r="PAQ51" s="0"/>
      <c r="PAR51" s="0"/>
      <c r="PAS51" s="0"/>
      <c r="PAT51" s="0"/>
      <c r="PAU51" s="0"/>
      <c r="PAV51" s="0"/>
      <c r="PAW51" s="0"/>
      <c r="PAX51" s="0"/>
      <c r="PAY51" s="0"/>
      <c r="PAZ51" s="0"/>
      <c r="PBA51" s="0"/>
      <c r="PBB51" s="0"/>
      <c r="PBC51" s="0"/>
      <c r="PBD51" s="0"/>
      <c r="PBE51" s="0"/>
      <c r="PBF51" s="0"/>
      <c r="PBG51" s="0"/>
      <c r="PBH51" s="0"/>
      <c r="PBI51" s="0"/>
      <c r="PBJ51" s="0"/>
      <c r="PBK51" s="0"/>
      <c r="PBL51" s="0"/>
      <c r="PBM51" s="0"/>
      <c r="PBN51" s="0"/>
      <c r="PBO51" s="0"/>
      <c r="PBP51" s="0"/>
      <c r="PBQ51" s="0"/>
      <c r="PBR51" s="0"/>
      <c r="PBS51" s="0"/>
      <c r="PBT51" s="0"/>
      <c r="PBU51" s="0"/>
      <c r="PBV51" s="0"/>
      <c r="PBW51" s="0"/>
      <c r="PBX51" s="0"/>
      <c r="PBY51" s="0"/>
      <c r="PBZ51" s="0"/>
      <c r="PCA51" s="0"/>
      <c r="PCB51" s="0"/>
      <c r="PCC51" s="0"/>
      <c r="PCD51" s="0"/>
      <c r="PCE51" s="0"/>
      <c r="PCF51" s="0"/>
      <c r="PCG51" s="0"/>
      <c r="PCH51" s="0"/>
      <c r="PCI51" s="0"/>
      <c r="PCJ51" s="0"/>
      <c r="PCK51" s="0"/>
      <c r="PCL51" s="0"/>
      <c r="PCM51" s="0"/>
      <c r="PCN51" s="0"/>
      <c r="PCO51" s="0"/>
      <c r="PCP51" s="0"/>
      <c r="PCQ51" s="0"/>
      <c r="PCR51" s="0"/>
      <c r="PCS51" s="0"/>
      <c r="PCT51" s="0"/>
      <c r="PCU51" s="0"/>
      <c r="PCV51" s="0"/>
      <c r="PCW51" s="0"/>
      <c r="PCX51" s="0"/>
      <c r="PCY51" s="0"/>
      <c r="PCZ51" s="0"/>
      <c r="PDA51" s="0"/>
      <c r="PDB51" s="0"/>
      <c r="PDC51" s="0"/>
      <c r="PDD51" s="0"/>
      <c r="PDE51" s="0"/>
      <c r="PDF51" s="0"/>
      <c r="PDG51" s="0"/>
      <c r="PDH51" s="0"/>
      <c r="PDI51" s="0"/>
      <c r="PDJ51" s="0"/>
      <c r="PDK51" s="0"/>
      <c r="PDL51" s="0"/>
      <c r="PDM51" s="0"/>
      <c r="PDN51" s="0"/>
      <c r="PDO51" s="0"/>
      <c r="PDP51" s="0"/>
      <c r="PDQ51" s="0"/>
      <c r="PDR51" s="0"/>
      <c r="PDS51" s="0"/>
      <c r="PDT51" s="0"/>
      <c r="PDU51" s="0"/>
      <c r="PDV51" s="0"/>
      <c r="PDW51" s="0"/>
      <c r="PDX51" s="0"/>
      <c r="PDY51" s="0"/>
      <c r="PDZ51" s="0"/>
      <c r="PEA51" s="0"/>
      <c r="PEB51" s="0"/>
      <c r="PEC51" s="0"/>
      <c r="PED51" s="0"/>
      <c r="PEE51" s="0"/>
      <c r="PEF51" s="0"/>
      <c r="PEG51" s="0"/>
      <c r="PEH51" s="0"/>
      <c r="PEI51" s="0"/>
      <c r="PEJ51" s="0"/>
      <c r="PEK51" s="0"/>
      <c r="PEL51" s="0"/>
      <c r="PEM51" s="0"/>
      <c r="PEN51" s="0"/>
      <c r="PEO51" s="0"/>
      <c r="PEP51" s="0"/>
      <c r="PEQ51" s="0"/>
      <c r="PER51" s="0"/>
      <c r="PES51" s="0"/>
      <c r="PET51" s="0"/>
      <c r="PEU51" s="0"/>
      <c r="PEV51" s="0"/>
      <c r="PEW51" s="0"/>
      <c r="PEX51" s="0"/>
      <c r="PEY51" s="0"/>
      <c r="PEZ51" s="0"/>
      <c r="PFA51" s="0"/>
      <c r="PFB51" s="0"/>
      <c r="PFC51" s="0"/>
      <c r="PFD51" s="0"/>
      <c r="PFE51" s="0"/>
      <c r="PFF51" s="0"/>
      <c r="PFG51" s="0"/>
      <c r="PFH51" s="0"/>
      <c r="PFI51" s="0"/>
      <c r="PFJ51" s="0"/>
      <c r="PFK51" s="0"/>
      <c r="PFL51" s="0"/>
      <c r="PFM51" s="0"/>
      <c r="PFN51" s="0"/>
      <c r="PFO51" s="0"/>
      <c r="PFP51" s="0"/>
      <c r="PFQ51" s="0"/>
      <c r="PFR51" s="0"/>
      <c r="PFS51" s="0"/>
      <c r="PFT51" s="0"/>
      <c r="PFU51" s="0"/>
      <c r="PFV51" s="0"/>
      <c r="PFW51" s="0"/>
      <c r="PFX51" s="0"/>
      <c r="PFY51" s="0"/>
      <c r="PFZ51" s="0"/>
      <c r="PGA51" s="0"/>
      <c r="PGB51" s="0"/>
      <c r="PGC51" s="0"/>
      <c r="PGD51" s="0"/>
      <c r="PGE51" s="0"/>
      <c r="PGF51" s="0"/>
      <c r="PGG51" s="0"/>
      <c r="PGH51" s="0"/>
      <c r="PGI51" s="0"/>
      <c r="PGJ51" s="0"/>
      <c r="PGK51" s="0"/>
      <c r="PGL51" s="0"/>
      <c r="PGM51" s="0"/>
      <c r="PGN51" s="0"/>
      <c r="PGO51" s="0"/>
      <c r="PGP51" s="0"/>
      <c r="PGQ51" s="0"/>
      <c r="PGR51" s="0"/>
      <c r="PGS51" s="0"/>
      <c r="PGT51" s="0"/>
      <c r="PGU51" s="0"/>
      <c r="PGV51" s="0"/>
      <c r="PGW51" s="0"/>
      <c r="PGX51" s="0"/>
      <c r="PGY51" s="0"/>
      <c r="PGZ51" s="0"/>
      <c r="PHA51" s="0"/>
      <c r="PHB51" s="0"/>
      <c r="PHC51" s="0"/>
      <c r="PHD51" s="0"/>
      <c r="PHE51" s="0"/>
      <c r="PHF51" s="0"/>
      <c r="PHG51" s="0"/>
      <c r="PHH51" s="0"/>
      <c r="PHI51" s="0"/>
      <c r="PHJ51" s="0"/>
      <c r="PHK51" s="0"/>
      <c r="PHL51" s="0"/>
      <c r="PHM51" s="0"/>
      <c r="PHN51" s="0"/>
      <c r="PHO51" s="0"/>
      <c r="PHP51" s="0"/>
      <c r="PHQ51" s="0"/>
      <c r="PHR51" s="0"/>
      <c r="PHS51" s="0"/>
      <c r="PHT51" s="0"/>
      <c r="PHU51" s="0"/>
      <c r="PHV51" s="0"/>
      <c r="PHW51" s="0"/>
      <c r="PHX51" s="0"/>
      <c r="PHY51" s="0"/>
      <c r="PHZ51" s="0"/>
      <c r="PIA51" s="0"/>
      <c r="PIB51" s="0"/>
      <c r="PIC51" s="0"/>
      <c r="PID51" s="0"/>
      <c r="PIE51" s="0"/>
      <c r="PIF51" s="0"/>
      <c r="PIG51" s="0"/>
      <c r="PIH51" s="0"/>
      <c r="PII51" s="0"/>
      <c r="PIJ51" s="0"/>
      <c r="PIK51" s="0"/>
      <c r="PIL51" s="0"/>
      <c r="PIM51" s="0"/>
      <c r="PIN51" s="0"/>
      <c r="PIO51" s="0"/>
      <c r="PIP51" s="0"/>
      <c r="PIQ51" s="0"/>
      <c r="PIR51" s="0"/>
      <c r="PIS51" s="0"/>
      <c r="PIT51" s="0"/>
      <c r="PIU51" s="0"/>
      <c r="PIV51" s="0"/>
      <c r="PIW51" s="0"/>
      <c r="PIX51" s="0"/>
      <c r="PIY51" s="0"/>
      <c r="PIZ51" s="0"/>
      <c r="PJA51" s="0"/>
      <c r="PJB51" s="0"/>
      <c r="PJC51" s="0"/>
      <c r="PJD51" s="0"/>
      <c r="PJE51" s="0"/>
      <c r="PJF51" s="0"/>
      <c r="PJG51" s="0"/>
      <c r="PJH51" s="0"/>
      <c r="PJI51" s="0"/>
      <c r="PJJ51" s="0"/>
      <c r="PJK51" s="0"/>
      <c r="PJL51" s="0"/>
      <c r="PJM51" s="0"/>
      <c r="PJN51" s="0"/>
      <c r="PJO51" s="0"/>
      <c r="PJP51" s="0"/>
      <c r="PJQ51" s="0"/>
      <c r="PJR51" s="0"/>
      <c r="PJS51" s="0"/>
      <c r="PJT51" s="0"/>
      <c r="PJU51" s="0"/>
      <c r="PJV51" s="0"/>
      <c r="PJW51" s="0"/>
      <c r="PJX51" s="0"/>
      <c r="PJY51" s="0"/>
      <c r="PJZ51" s="0"/>
      <c r="PKA51" s="0"/>
      <c r="PKB51" s="0"/>
      <c r="PKC51" s="0"/>
      <c r="PKD51" s="0"/>
      <c r="PKE51" s="0"/>
      <c r="PKF51" s="0"/>
      <c r="PKG51" s="0"/>
      <c r="PKH51" s="0"/>
      <c r="PKI51" s="0"/>
      <c r="PKJ51" s="0"/>
      <c r="PKK51" s="0"/>
      <c r="PKL51" s="0"/>
      <c r="PKM51" s="0"/>
      <c r="PKN51" s="0"/>
      <c r="PKO51" s="0"/>
      <c r="PKP51" s="0"/>
      <c r="PKQ51" s="0"/>
      <c r="PKR51" s="0"/>
      <c r="PKS51" s="0"/>
      <c r="PKT51" s="0"/>
      <c r="PKU51" s="0"/>
      <c r="PKV51" s="0"/>
      <c r="PKW51" s="0"/>
      <c r="PKX51" s="0"/>
      <c r="PKY51" s="0"/>
      <c r="PKZ51" s="0"/>
      <c r="PLA51" s="0"/>
      <c r="PLB51" s="0"/>
      <c r="PLC51" s="0"/>
      <c r="PLD51" s="0"/>
      <c r="PLE51" s="0"/>
      <c r="PLF51" s="0"/>
      <c r="PLG51" s="0"/>
      <c r="PLH51" s="0"/>
      <c r="PLI51" s="0"/>
      <c r="PLJ51" s="0"/>
      <c r="PLK51" s="0"/>
      <c r="PLL51" s="0"/>
      <c r="PLM51" s="0"/>
      <c r="PLN51" s="0"/>
      <c r="PLO51" s="0"/>
      <c r="PLP51" s="0"/>
      <c r="PLQ51" s="0"/>
      <c r="PLR51" s="0"/>
      <c r="PLS51" s="0"/>
      <c r="PLT51" s="0"/>
      <c r="PLU51" s="0"/>
      <c r="PLV51" s="0"/>
      <c r="PLW51" s="0"/>
      <c r="PLX51" s="0"/>
      <c r="PLY51" s="0"/>
      <c r="PLZ51" s="0"/>
      <c r="PMA51" s="0"/>
      <c r="PMB51" s="0"/>
      <c r="PMC51" s="0"/>
      <c r="PMD51" s="0"/>
      <c r="PME51" s="0"/>
      <c r="PMF51" s="0"/>
      <c r="PMG51" s="0"/>
      <c r="PMH51" s="0"/>
      <c r="PMI51" s="0"/>
      <c r="PMJ51" s="0"/>
      <c r="PMK51" s="0"/>
      <c r="PML51" s="0"/>
      <c r="PMM51" s="0"/>
      <c r="PMN51" s="0"/>
      <c r="PMO51" s="0"/>
      <c r="PMP51" s="0"/>
      <c r="PMQ51" s="0"/>
      <c r="PMR51" s="0"/>
      <c r="PMS51" s="0"/>
      <c r="PMT51" s="0"/>
      <c r="PMU51" s="0"/>
      <c r="PMV51" s="0"/>
      <c r="PMW51" s="0"/>
      <c r="PMX51" s="0"/>
      <c r="PMY51" s="0"/>
      <c r="PMZ51" s="0"/>
      <c r="PNA51" s="0"/>
      <c r="PNB51" s="0"/>
      <c r="PNC51" s="0"/>
      <c r="PND51" s="0"/>
      <c r="PNE51" s="0"/>
      <c r="PNF51" s="0"/>
      <c r="PNG51" s="0"/>
      <c r="PNH51" s="0"/>
      <c r="PNI51" s="0"/>
      <c r="PNJ51" s="0"/>
      <c r="PNK51" s="0"/>
      <c r="PNL51" s="0"/>
      <c r="PNM51" s="0"/>
      <c r="PNN51" s="0"/>
      <c r="PNO51" s="0"/>
      <c r="PNP51" s="0"/>
      <c r="PNQ51" s="0"/>
      <c r="PNR51" s="0"/>
      <c r="PNS51" s="0"/>
      <c r="PNT51" s="0"/>
      <c r="PNU51" s="0"/>
      <c r="PNV51" s="0"/>
      <c r="PNW51" s="0"/>
      <c r="PNX51" s="0"/>
      <c r="PNY51" s="0"/>
      <c r="PNZ51" s="0"/>
      <c r="POA51" s="0"/>
      <c r="POB51" s="0"/>
      <c r="POC51" s="0"/>
      <c r="POD51" s="0"/>
      <c r="POE51" s="0"/>
      <c r="POF51" s="0"/>
      <c r="POG51" s="0"/>
      <c r="POH51" s="0"/>
      <c r="POI51" s="0"/>
      <c r="POJ51" s="0"/>
      <c r="POK51" s="0"/>
      <c r="POL51" s="0"/>
      <c r="POM51" s="0"/>
      <c r="PON51" s="0"/>
      <c r="POO51" s="0"/>
      <c r="POP51" s="0"/>
      <c r="POQ51" s="0"/>
      <c r="POR51" s="0"/>
      <c r="POS51" s="0"/>
      <c r="POT51" s="0"/>
      <c r="POU51" s="0"/>
      <c r="POV51" s="0"/>
      <c r="POW51" s="0"/>
      <c r="POX51" s="0"/>
      <c r="POY51" s="0"/>
      <c r="POZ51" s="0"/>
      <c r="PPA51" s="0"/>
      <c r="PPB51" s="0"/>
      <c r="PPC51" s="0"/>
      <c r="PPD51" s="0"/>
      <c r="PPE51" s="0"/>
      <c r="PPF51" s="0"/>
      <c r="PPG51" s="0"/>
      <c r="PPH51" s="0"/>
      <c r="PPI51" s="0"/>
      <c r="PPJ51" s="0"/>
      <c r="PPK51" s="0"/>
      <c r="PPL51" s="0"/>
      <c r="PPM51" s="0"/>
      <c r="PPN51" s="0"/>
      <c r="PPO51" s="0"/>
      <c r="PPP51" s="0"/>
      <c r="PPQ51" s="0"/>
      <c r="PPR51" s="0"/>
      <c r="PPS51" s="0"/>
      <c r="PPT51" s="0"/>
      <c r="PPU51" s="0"/>
      <c r="PPV51" s="0"/>
      <c r="PPW51" s="0"/>
      <c r="PPX51" s="0"/>
      <c r="PPY51" s="0"/>
      <c r="PPZ51" s="0"/>
      <c r="PQA51" s="0"/>
      <c r="PQB51" s="0"/>
      <c r="PQC51" s="0"/>
      <c r="PQD51" s="0"/>
      <c r="PQE51" s="0"/>
      <c r="PQF51" s="0"/>
      <c r="PQG51" s="0"/>
      <c r="PQH51" s="0"/>
      <c r="PQI51" s="0"/>
      <c r="PQJ51" s="0"/>
      <c r="PQK51" s="0"/>
      <c r="PQL51" s="0"/>
      <c r="PQM51" s="0"/>
      <c r="PQN51" s="0"/>
      <c r="PQO51" s="0"/>
      <c r="PQP51" s="0"/>
      <c r="PQQ51" s="0"/>
      <c r="PQR51" s="0"/>
      <c r="PQS51" s="0"/>
      <c r="PQT51" s="0"/>
      <c r="PQU51" s="0"/>
      <c r="PQV51" s="0"/>
      <c r="PQW51" s="0"/>
      <c r="PQX51" s="0"/>
      <c r="PQY51" s="0"/>
      <c r="PQZ51" s="0"/>
      <c r="PRA51" s="0"/>
      <c r="PRB51" s="0"/>
      <c r="PRC51" s="0"/>
      <c r="PRD51" s="0"/>
      <c r="PRE51" s="0"/>
      <c r="PRF51" s="0"/>
      <c r="PRG51" s="0"/>
      <c r="PRH51" s="0"/>
      <c r="PRI51" s="0"/>
      <c r="PRJ51" s="0"/>
      <c r="PRK51" s="0"/>
      <c r="PRL51" s="0"/>
      <c r="PRM51" s="0"/>
      <c r="PRN51" s="0"/>
      <c r="PRO51" s="0"/>
      <c r="PRP51" s="0"/>
      <c r="PRQ51" s="0"/>
      <c r="PRR51" s="0"/>
      <c r="PRS51" s="0"/>
      <c r="PRT51" s="0"/>
      <c r="PRU51" s="0"/>
      <c r="PRV51" s="0"/>
      <c r="PRW51" s="0"/>
      <c r="PRX51" s="0"/>
      <c r="PRY51" s="0"/>
      <c r="PRZ51" s="0"/>
      <c r="PSA51" s="0"/>
      <c r="PSB51" s="0"/>
      <c r="PSC51" s="0"/>
      <c r="PSD51" s="0"/>
      <c r="PSE51" s="0"/>
      <c r="PSF51" s="0"/>
      <c r="PSG51" s="0"/>
      <c r="PSH51" s="0"/>
      <c r="PSI51" s="0"/>
      <c r="PSJ51" s="0"/>
      <c r="PSK51" s="0"/>
      <c r="PSL51" s="0"/>
      <c r="PSM51" s="0"/>
      <c r="PSN51" s="0"/>
      <c r="PSO51" s="0"/>
      <c r="PSP51" s="0"/>
      <c r="PSQ51" s="0"/>
      <c r="PSR51" s="0"/>
      <c r="PSS51" s="0"/>
      <c r="PST51" s="0"/>
      <c r="PSU51" s="0"/>
      <c r="PSV51" s="0"/>
      <c r="PSW51" s="0"/>
      <c r="PSX51" s="0"/>
      <c r="PSY51" s="0"/>
      <c r="PSZ51" s="0"/>
      <c r="PTA51" s="0"/>
      <c r="PTB51" s="0"/>
      <c r="PTC51" s="0"/>
      <c r="PTD51" s="0"/>
      <c r="PTE51" s="0"/>
      <c r="PTF51" s="0"/>
      <c r="PTG51" s="0"/>
      <c r="PTH51" s="0"/>
      <c r="PTI51" s="0"/>
      <c r="PTJ51" s="0"/>
      <c r="PTK51" s="0"/>
      <c r="PTL51" s="0"/>
      <c r="PTM51" s="0"/>
      <c r="PTN51" s="0"/>
      <c r="PTO51" s="0"/>
      <c r="PTP51" s="0"/>
      <c r="PTQ51" s="0"/>
      <c r="PTR51" s="0"/>
      <c r="PTS51" s="0"/>
      <c r="PTT51" s="0"/>
      <c r="PTU51" s="0"/>
      <c r="PTV51" s="0"/>
      <c r="PTW51" s="0"/>
      <c r="PTX51" s="0"/>
      <c r="PTY51" s="0"/>
      <c r="PTZ51" s="0"/>
      <c r="PUA51" s="0"/>
      <c r="PUB51" s="0"/>
      <c r="PUC51" s="0"/>
      <c r="PUD51" s="0"/>
      <c r="PUE51" s="0"/>
      <c r="PUF51" s="0"/>
      <c r="PUG51" s="0"/>
      <c r="PUH51" s="0"/>
      <c r="PUI51" s="0"/>
      <c r="PUJ51" s="0"/>
      <c r="PUK51" s="0"/>
      <c r="PUL51" s="0"/>
      <c r="PUM51" s="0"/>
      <c r="PUN51" s="0"/>
      <c r="PUO51" s="0"/>
      <c r="PUP51" s="0"/>
      <c r="PUQ51" s="0"/>
      <c r="PUR51" s="0"/>
      <c r="PUS51" s="0"/>
      <c r="PUT51" s="0"/>
      <c r="PUU51" s="0"/>
      <c r="PUV51" s="0"/>
      <c r="PUW51" s="0"/>
      <c r="PUX51" s="0"/>
      <c r="PUY51" s="0"/>
      <c r="PUZ51" s="0"/>
      <c r="PVA51" s="0"/>
      <c r="PVB51" s="0"/>
      <c r="PVC51" s="0"/>
      <c r="PVD51" s="0"/>
      <c r="PVE51" s="0"/>
      <c r="PVF51" s="0"/>
      <c r="PVG51" s="0"/>
      <c r="PVH51" s="0"/>
      <c r="PVI51" s="0"/>
      <c r="PVJ51" s="0"/>
      <c r="PVK51" s="0"/>
      <c r="PVL51" s="0"/>
      <c r="PVM51" s="0"/>
      <c r="PVN51" s="0"/>
      <c r="PVO51" s="0"/>
      <c r="PVP51" s="0"/>
      <c r="PVQ51" s="0"/>
      <c r="PVR51" s="0"/>
      <c r="PVS51" s="0"/>
      <c r="PVT51" s="0"/>
      <c r="PVU51" s="0"/>
      <c r="PVV51" s="0"/>
      <c r="PVW51" s="0"/>
      <c r="PVX51" s="0"/>
      <c r="PVY51" s="0"/>
      <c r="PVZ51" s="0"/>
      <c r="PWA51" s="0"/>
      <c r="PWB51" s="0"/>
      <c r="PWC51" s="0"/>
      <c r="PWD51" s="0"/>
      <c r="PWE51" s="0"/>
      <c r="PWF51" s="0"/>
      <c r="PWG51" s="0"/>
      <c r="PWH51" s="0"/>
      <c r="PWI51" s="0"/>
      <c r="PWJ51" s="0"/>
      <c r="PWK51" s="0"/>
      <c r="PWL51" s="0"/>
      <c r="PWM51" s="0"/>
      <c r="PWN51" s="0"/>
      <c r="PWO51" s="0"/>
      <c r="PWP51" s="0"/>
      <c r="PWQ51" s="0"/>
      <c r="PWR51" s="0"/>
      <c r="PWS51" s="0"/>
      <c r="PWT51" s="0"/>
      <c r="PWU51" s="0"/>
      <c r="PWV51" s="0"/>
      <c r="PWW51" s="0"/>
      <c r="PWX51" s="0"/>
      <c r="PWY51" s="0"/>
      <c r="PWZ51" s="0"/>
      <c r="PXA51" s="0"/>
      <c r="PXB51" s="0"/>
      <c r="PXC51" s="0"/>
      <c r="PXD51" s="0"/>
      <c r="PXE51" s="0"/>
      <c r="PXF51" s="0"/>
      <c r="PXG51" s="0"/>
      <c r="PXH51" s="0"/>
      <c r="PXI51" s="0"/>
      <c r="PXJ51" s="0"/>
      <c r="PXK51" s="0"/>
      <c r="PXL51" s="0"/>
      <c r="PXM51" s="0"/>
      <c r="PXN51" s="0"/>
      <c r="PXO51" s="0"/>
      <c r="PXP51" s="0"/>
      <c r="PXQ51" s="0"/>
      <c r="PXR51" s="0"/>
      <c r="PXS51" s="0"/>
      <c r="PXT51" s="0"/>
      <c r="PXU51" s="0"/>
      <c r="PXV51" s="0"/>
      <c r="PXW51" s="0"/>
      <c r="PXX51" s="0"/>
      <c r="PXY51" s="0"/>
      <c r="PXZ51" s="0"/>
      <c r="PYA51" s="0"/>
      <c r="PYB51" s="0"/>
      <c r="PYC51" s="0"/>
      <c r="PYD51" s="0"/>
      <c r="PYE51" s="0"/>
      <c r="PYF51" s="0"/>
      <c r="PYG51" s="0"/>
      <c r="PYH51" s="0"/>
      <c r="PYI51" s="0"/>
      <c r="PYJ51" s="0"/>
      <c r="PYK51" s="0"/>
      <c r="PYL51" s="0"/>
      <c r="PYM51" s="0"/>
      <c r="PYN51" s="0"/>
      <c r="PYO51" s="0"/>
      <c r="PYP51" s="0"/>
      <c r="PYQ51" s="0"/>
      <c r="PYR51" s="0"/>
      <c r="PYS51" s="0"/>
      <c r="PYT51" s="0"/>
      <c r="PYU51" s="0"/>
      <c r="PYV51" s="0"/>
      <c r="PYW51" s="0"/>
      <c r="PYX51" s="0"/>
      <c r="PYY51" s="0"/>
      <c r="PYZ51" s="0"/>
      <c r="PZA51" s="0"/>
      <c r="PZB51" s="0"/>
      <c r="PZC51" s="0"/>
      <c r="PZD51" s="0"/>
      <c r="PZE51" s="0"/>
      <c r="PZF51" s="0"/>
      <c r="PZG51" s="0"/>
      <c r="PZH51" s="0"/>
      <c r="PZI51" s="0"/>
      <c r="PZJ51" s="0"/>
      <c r="PZK51" s="0"/>
      <c r="PZL51" s="0"/>
      <c r="PZM51" s="0"/>
      <c r="PZN51" s="0"/>
      <c r="PZO51" s="0"/>
      <c r="PZP51" s="0"/>
      <c r="PZQ51" s="0"/>
      <c r="PZR51" s="0"/>
      <c r="PZS51" s="0"/>
      <c r="PZT51" s="0"/>
      <c r="PZU51" s="0"/>
      <c r="PZV51" s="0"/>
      <c r="PZW51" s="0"/>
      <c r="PZX51" s="0"/>
      <c r="PZY51" s="0"/>
      <c r="PZZ51" s="0"/>
      <c r="QAA51" s="0"/>
      <c r="QAB51" s="0"/>
      <c r="QAC51" s="0"/>
      <c r="QAD51" s="0"/>
      <c r="QAE51" s="0"/>
      <c r="QAF51" s="0"/>
      <c r="QAG51" s="0"/>
      <c r="QAH51" s="0"/>
      <c r="QAI51" s="0"/>
      <c r="QAJ51" s="0"/>
      <c r="QAK51" s="0"/>
      <c r="QAL51" s="0"/>
      <c r="QAM51" s="0"/>
      <c r="QAN51" s="0"/>
      <c r="QAO51" s="0"/>
      <c r="QAP51" s="0"/>
      <c r="QAQ51" s="0"/>
      <c r="QAR51" s="0"/>
      <c r="QAS51" s="0"/>
      <c r="QAT51" s="0"/>
      <c r="QAU51" s="0"/>
      <c r="QAV51" s="0"/>
      <c r="QAW51" s="0"/>
      <c r="QAX51" s="0"/>
      <c r="QAY51" s="0"/>
      <c r="QAZ51" s="0"/>
      <c r="QBA51" s="0"/>
      <c r="QBB51" s="0"/>
      <c r="QBC51" s="0"/>
      <c r="QBD51" s="0"/>
      <c r="QBE51" s="0"/>
      <c r="QBF51" s="0"/>
      <c r="QBG51" s="0"/>
      <c r="QBH51" s="0"/>
      <c r="QBI51" s="0"/>
      <c r="QBJ51" s="0"/>
      <c r="QBK51" s="0"/>
      <c r="QBL51" s="0"/>
      <c r="QBM51" s="0"/>
      <c r="QBN51" s="0"/>
      <c r="QBO51" s="0"/>
      <c r="QBP51" s="0"/>
      <c r="QBQ51" s="0"/>
      <c r="QBR51" s="0"/>
      <c r="QBS51" s="0"/>
      <c r="QBT51" s="0"/>
      <c r="QBU51" s="0"/>
      <c r="QBV51" s="0"/>
      <c r="QBW51" s="0"/>
      <c r="QBX51" s="0"/>
      <c r="QBY51" s="0"/>
      <c r="QBZ51" s="0"/>
      <c r="QCA51" s="0"/>
      <c r="QCB51" s="0"/>
      <c r="QCC51" s="0"/>
      <c r="QCD51" s="0"/>
      <c r="QCE51" s="0"/>
      <c r="QCF51" s="0"/>
      <c r="QCG51" s="0"/>
      <c r="QCH51" s="0"/>
      <c r="QCI51" s="0"/>
      <c r="QCJ51" s="0"/>
      <c r="QCK51" s="0"/>
      <c r="QCL51" s="0"/>
      <c r="QCM51" s="0"/>
      <c r="QCN51" s="0"/>
      <c r="QCO51" s="0"/>
      <c r="QCP51" s="0"/>
      <c r="QCQ51" s="0"/>
      <c r="QCR51" s="0"/>
      <c r="QCS51" s="0"/>
      <c r="QCT51" s="0"/>
      <c r="QCU51" s="0"/>
      <c r="QCV51" s="0"/>
      <c r="QCW51" s="0"/>
      <c r="QCX51" s="0"/>
      <c r="QCY51" s="0"/>
      <c r="QCZ51" s="0"/>
      <c r="QDA51" s="0"/>
      <c r="QDB51" s="0"/>
      <c r="QDC51" s="0"/>
      <c r="QDD51" s="0"/>
      <c r="QDE51" s="0"/>
      <c r="QDF51" s="0"/>
      <c r="QDG51" s="0"/>
      <c r="QDH51" s="0"/>
      <c r="QDI51" s="0"/>
      <c r="QDJ51" s="0"/>
      <c r="QDK51" s="0"/>
      <c r="QDL51" s="0"/>
      <c r="QDM51" s="0"/>
      <c r="QDN51" s="0"/>
      <c r="QDO51" s="0"/>
      <c r="QDP51" s="0"/>
      <c r="QDQ51" s="0"/>
      <c r="QDR51" s="0"/>
      <c r="QDS51" s="0"/>
      <c r="QDT51" s="0"/>
      <c r="QDU51" s="0"/>
      <c r="QDV51" s="0"/>
      <c r="QDW51" s="0"/>
      <c r="QDX51" s="0"/>
      <c r="QDY51" s="0"/>
      <c r="QDZ51" s="0"/>
      <c r="QEA51" s="0"/>
      <c r="QEB51" s="0"/>
      <c r="QEC51" s="0"/>
      <c r="QED51" s="0"/>
      <c r="QEE51" s="0"/>
      <c r="QEF51" s="0"/>
      <c r="QEG51" s="0"/>
      <c r="QEH51" s="0"/>
      <c r="QEI51" s="0"/>
      <c r="QEJ51" s="0"/>
      <c r="QEK51" s="0"/>
      <c r="QEL51" s="0"/>
      <c r="QEM51" s="0"/>
      <c r="QEN51" s="0"/>
      <c r="QEO51" s="0"/>
      <c r="QEP51" s="0"/>
      <c r="QEQ51" s="0"/>
      <c r="QER51" s="0"/>
      <c r="QES51" s="0"/>
      <c r="QET51" s="0"/>
      <c r="QEU51" s="0"/>
      <c r="QEV51" s="0"/>
      <c r="QEW51" s="0"/>
      <c r="QEX51" s="0"/>
      <c r="QEY51" s="0"/>
      <c r="QEZ51" s="0"/>
      <c r="QFA51" s="0"/>
      <c r="QFB51" s="0"/>
      <c r="QFC51" s="0"/>
      <c r="QFD51" s="0"/>
      <c r="QFE51" s="0"/>
      <c r="QFF51" s="0"/>
      <c r="QFG51" s="0"/>
      <c r="QFH51" s="0"/>
      <c r="QFI51" s="0"/>
      <c r="QFJ51" s="0"/>
      <c r="QFK51" s="0"/>
      <c r="QFL51" s="0"/>
      <c r="QFM51" s="0"/>
      <c r="QFN51" s="0"/>
      <c r="QFO51" s="0"/>
      <c r="QFP51" s="0"/>
      <c r="QFQ51" s="0"/>
      <c r="QFR51" s="0"/>
      <c r="QFS51" s="0"/>
      <c r="QFT51" s="0"/>
      <c r="QFU51" s="0"/>
      <c r="QFV51" s="0"/>
      <c r="QFW51" s="0"/>
      <c r="QFX51" s="0"/>
      <c r="QFY51" s="0"/>
      <c r="QFZ51" s="0"/>
      <c r="QGA51" s="0"/>
      <c r="QGB51" s="0"/>
      <c r="QGC51" s="0"/>
      <c r="QGD51" s="0"/>
      <c r="QGE51" s="0"/>
      <c r="QGF51" s="0"/>
      <c r="QGG51" s="0"/>
      <c r="QGH51" s="0"/>
      <c r="QGI51" s="0"/>
      <c r="QGJ51" s="0"/>
      <c r="QGK51" s="0"/>
      <c r="QGL51" s="0"/>
      <c r="QGM51" s="0"/>
      <c r="QGN51" s="0"/>
      <c r="QGO51" s="0"/>
      <c r="QGP51" s="0"/>
      <c r="QGQ51" s="0"/>
      <c r="QGR51" s="0"/>
      <c r="QGS51" s="0"/>
      <c r="QGT51" s="0"/>
      <c r="QGU51" s="0"/>
      <c r="QGV51" s="0"/>
      <c r="QGW51" s="0"/>
      <c r="QGX51" s="0"/>
      <c r="QGY51" s="0"/>
      <c r="QGZ51" s="0"/>
      <c r="QHA51" s="0"/>
      <c r="QHB51" s="0"/>
      <c r="QHC51" s="0"/>
      <c r="QHD51" s="0"/>
      <c r="QHE51" s="0"/>
      <c r="QHF51" s="0"/>
      <c r="QHG51" s="0"/>
      <c r="QHH51" s="0"/>
      <c r="QHI51" s="0"/>
      <c r="QHJ51" s="0"/>
      <c r="QHK51" s="0"/>
      <c r="QHL51" s="0"/>
      <c r="QHM51" s="0"/>
      <c r="QHN51" s="0"/>
      <c r="QHO51" s="0"/>
      <c r="QHP51" s="0"/>
      <c r="QHQ51" s="0"/>
      <c r="QHR51" s="0"/>
      <c r="QHS51" s="0"/>
      <c r="QHT51" s="0"/>
      <c r="QHU51" s="0"/>
      <c r="QHV51" s="0"/>
      <c r="QHW51" s="0"/>
      <c r="QHX51" s="0"/>
      <c r="QHY51" s="0"/>
      <c r="QHZ51" s="0"/>
      <c r="QIA51" s="0"/>
      <c r="QIB51" s="0"/>
      <c r="QIC51" s="0"/>
      <c r="QID51" s="0"/>
      <c r="QIE51" s="0"/>
      <c r="QIF51" s="0"/>
      <c r="QIG51" s="0"/>
      <c r="QIH51" s="0"/>
      <c r="QII51" s="0"/>
      <c r="QIJ51" s="0"/>
      <c r="QIK51" s="0"/>
      <c r="QIL51" s="0"/>
      <c r="QIM51" s="0"/>
      <c r="QIN51" s="0"/>
      <c r="QIO51" s="0"/>
      <c r="QIP51" s="0"/>
      <c r="QIQ51" s="0"/>
      <c r="QIR51" s="0"/>
      <c r="QIS51" s="0"/>
      <c r="QIT51" s="0"/>
      <c r="QIU51" s="0"/>
      <c r="QIV51" s="0"/>
      <c r="QIW51" s="0"/>
      <c r="QIX51" s="0"/>
      <c r="QIY51" s="0"/>
      <c r="QIZ51" s="0"/>
      <c r="QJA51" s="0"/>
      <c r="QJB51" s="0"/>
      <c r="QJC51" s="0"/>
      <c r="QJD51" s="0"/>
      <c r="QJE51" s="0"/>
      <c r="QJF51" s="0"/>
      <c r="QJG51" s="0"/>
      <c r="QJH51" s="0"/>
      <c r="QJI51" s="0"/>
      <c r="QJJ51" s="0"/>
      <c r="QJK51" s="0"/>
      <c r="QJL51" s="0"/>
      <c r="QJM51" s="0"/>
      <c r="QJN51" s="0"/>
      <c r="QJO51" s="0"/>
      <c r="QJP51" s="0"/>
      <c r="QJQ51" s="0"/>
      <c r="QJR51" s="0"/>
      <c r="QJS51" s="0"/>
      <c r="QJT51" s="0"/>
      <c r="QJU51" s="0"/>
      <c r="QJV51" s="0"/>
      <c r="QJW51" s="0"/>
      <c r="QJX51" s="0"/>
      <c r="QJY51" s="0"/>
      <c r="QJZ51" s="0"/>
      <c r="QKA51" s="0"/>
      <c r="QKB51" s="0"/>
      <c r="QKC51" s="0"/>
      <c r="QKD51" s="0"/>
      <c r="QKE51" s="0"/>
      <c r="QKF51" s="0"/>
      <c r="QKG51" s="0"/>
      <c r="QKH51" s="0"/>
      <c r="QKI51" s="0"/>
      <c r="QKJ51" s="0"/>
      <c r="QKK51" s="0"/>
      <c r="QKL51" s="0"/>
      <c r="QKM51" s="0"/>
      <c r="QKN51" s="0"/>
      <c r="QKO51" s="0"/>
      <c r="QKP51" s="0"/>
      <c r="QKQ51" s="0"/>
      <c r="QKR51" s="0"/>
      <c r="QKS51" s="0"/>
      <c r="QKT51" s="0"/>
      <c r="QKU51" s="0"/>
      <c r="QKV51" s="0"/>
      <c r="QKW51" s="0"/>
      <c r="QKX51" s="0"/>
      <c r="QKY51" s="0"/>
      <c r="QKZ51" s="0"/>
      <c r="QLA51" s="0"/>
      <c r="QLB51" s="0"/>
      <c r="QLC51" s="0"/>
      <c r="QLD51" s="0"/>
      <c r="QLE51" s="0"/>
      <c r="QLF51" s="0"/>
      <c r="QLG51" s="0"/>
      <c r="QLH51" s="0"/>
      <c r="QLI51" s="0"/>
      <c r="QLJ51" s="0"/>
      <c r="QLK51" s="0"/>
      <c r="QLL51" s="0"/>
      <c r="QLM51" s="0"/>
      <c r="QLN51" s="0"/>
      <c r="QLO51" s="0"/>
      <c r="QLP51" s="0"/>
      <c r="QLQ51" s="0"/>
      <c r="QLR51" s="0"/>
      <c r="QLS51" s="0"/>
      <c r="QLT51" s="0"/>
      <c r="QLU51" s="0"/>
      <c r="QLV51" s="0"/>
      <c r="QLW51" s="0"/>
      <c r="QLX51" s="0"/>
      <c r="QLY51" s="0"/>
      <c r="QLZ51" s="0"/>
      <c r="QMA51" s="0"/>
      <c r="QMB51" s="0"/>
      <c r="QMC51" s="0"/>
      <c r="QMD51" s="0"/>
      <c r="QME51" s="0"/>
      <c r="QMF51" s="0"/>
      <c r="QMG51" s="0"/>
      <c r="QMH51" s="0"/>
      <c r="QMI51" s="0"/>
      <c r="QMJ51" s="0"/>
      <c r="QMK51" s="0"/>
      <c r="QML51" s="0"/>
      <c r="QMM51" s="0"/>
      <c r="QMN51" s="0"/>
      <c r="QMO51" s="0"/>
      <c r="QMP51" s="0"/>
      <c r="QMQ51" s="0"/>
      <c r="QMR51" s="0"/>
      <c r="QMS51" s="0"/>
      <c r="QMT51" s="0"/>
      <c r="QMU51" s="0"/>
      <c r="QMV51" s="0"/>
      <c r="QMW51" s="0"/>
      <c r="QMX51" s="0"/>
      <c r="QMY51" s="0"/>
      <c r="QMZ51" s="0"/>
      <c r="QNA51" s="0"/>
      <c r="QNB51" s="0"/>
      <c r="QNC51" s="0"/>
      <c r="QND51" s="0"/>
      <c r="QNE51" s="0"/>
      <c r="QNF51" s="0"/>
      <c r="QNG51" s="0"/>
      <c r="QNH51" s="0"/>
      <c r="QNI51" s="0"/>
      <c r="QNJ51" s="0"/>
      <c r="QNK51" s="0"/>
      <c r="QNL51" s="0"/>
      <c r="QNM51" s="0"/>
      <c r="QNN51" s="0"/>
      <c r="QNO51" s="0"/>
      <c r="QNP51" s="0"/>
      <c r="QNQ51" s="0"/>
      <c r="QNR51" s="0"/>
      <c r="QNS51" s="0"/>
      <c r="QNT51" s="0"/>
      <c r="QNU51" s="0"/>
      <c r="QNV51" s="0"/>
      <c r="QNW51" s="0"/>
      <c r="QNX51" s="0"/>
      <c r="QNY51" s="0"/>
      <c r="QNZ51" s="0"/>
      <c r="QOA51" s="0"/>
      <c r="QOB51" s="0"/>
      <c r="QOC51" s="0"/>
      <c r="QOD51" s="0"/>
      <c r="QOE51" s="0"/>
      <c r="QOF51" s="0"/>
      <c r="QOG51" s="0"/>
      <c r="QOH51" s="0"/>
      <c r="QOI51" s="0"/>
      <c r="QOJ51" s="0"/>
      <c r="QOK51" s="0"/>
      <c r="QOL51" s="0"/>
      <c r="QOM51" s="0"/>
      <c r="QON51" s="0"/>
      <c r="QOO51" s="0"/>
      <c r="QOP51" s="0"/>
      <c r="QOQ51" s="0"/>
      <c r="QOR51" s="0"/>
      <c r="QOS51" s="0"/>
      <c r="QOT51" s="0"/>
      <c r="QOU51" s="0"/>
      <c r="QOV51" s="0"/>
      <c r="QOW51" s="0"/>
      <c r="QOX51" s="0"/>
      <c r="QOY51" s="0"/>
      <c r="QOZ51" s="0"/>
      <c r="QPA51" s="0"/>
      <c r="QPB51" s="0"/>
      <c r="QPC51" s="0"/>
      <c r="QPD51" s="0"/>
      <c r="QPE51" s="0"/>
      <c r="QPF51" s="0"/>
      <c r="QPG51" s="0"/>
      <c r="QPH51" s="0"/>
      <c r="QPI51" s="0"/>
      <c r="QPJ51" s="0"/>
      <c r="QPK51" s="0"/>
      <c r="QPL51" s="0"/>
      <c r="QPM51" s="0"/>
      <c r="QPN51" s="0"/>
      <c r="QPO51" s="0"/>
      <c r="QPP51" s="0"/>
      <c r="QPQ51" s="0"/>
      <c r="QPR51" s="0"/>
      <c r="QPS51" s="0"/>
      <c r="QPT51" s="0"/>
      <c r="QPU51" s="0"/>
      <c r="QPV51" s="0"/>
      <c r="QPW51" s="0"/>
      <c r="QPX51" s="0"/>
      <c r="QPY51" s="0"/>
      <c r="QPZ51" s="0"/>
      <c r="QQA51" s="0"/>
      <c r="QQB51" s="0"/>
      <c r="QQC51" s="0"/>
      <c r="QQD51" s="0"/>
      <c r="QQE51" s="0"/>
      <c r="QQF51" s="0"/>
      <c r="QQG51" s="0"/>
      <c r="QQH51" s="0"/>
      <c r="QQI51" s="0"/>
      <c r="QQJ51" s="0"/>
      <c r="QQK51" s="0"/>
      <c r="QQL51" s="0"/>
      <c r="QQM51" s="0"/>
      <c r="QQN51" s="0"/>
      <c r="QQO51" s="0"/>
      <c r="QQP51" s="0"/>
      <c r="QQQ51" s="0"/>
      <c r="QQR51" s="0"/>
      <c r="QQS51" s="0"/>
      <c r="QQT51" s="0"/>
      <c r="QQU51" s="0"/>
      <c r="QQV51" s="0"/>
      <c r="QQW51" s="0"/>
      <c r="QQX51" s="0"/>
      <c r="QQY51" s="0"/>
      <c r="QQZ51" s="0"/>
      <c r="QRA51" s="0"/>
      <c r="QRB51" s="0"/>
      <c r="QRC51" s="0"/>
      <c r="QRD51" s="0"/>
      <c r="QRE51" s="0"/>
      <c r="QRF51" s="0"/>
      <c r="QRG51" s="0"/>
      <c r="QRH51" s="0"/>
      <c r="QRI51" s="0"/>
      <c r="QRJ51" s="0"/>
      <c r="QRK51" s="0"/>
      <c r="QRL51" s="0"/>
      <c r="QRM51" s="0"/>
      <c r="QRN51" s="0"/>
      <c r="QRO51" s="0"/>
      <c r="QRP51" s="0"/>
      <c r="QRQ51" s="0"/>
      <c r="QRR51" s="0"/>
      <c r="QRS51" s="0"/>
      <c r="QRT51" s="0"/>
      <c r="QRU51" s="0"/>
      <c r="QRV51" s="0"/>
      <c r="QRW51" s="0"/>
      <c r="QRX51" s="0"/>
      <c r="QRY51" s="0"/>
      <c r="QRZ51" s="0"/>
      <c r="QSA51" s="0"/>
      <c r="QSB51" s="0"/>
      <c r="QSC51" s="0"/>
      <c r="QSD51" s="0"/>
      <c r="QSE51" s="0"/>
      <c r="QSF51" s="0"/>
      <c r="QSG51" s="0"/>
      <c r="QSH51" s="0"/>
      <c r="QSI51" s="0"/>
      <c r="QSJ51" s="0"/>
      <c r="QSK51" s="0"/>
      <c r="QSL51" s="0"/>
      <c r="QSM51" s="0"/>
      <c r="QSN51" s="0"/>
      <c r="QSO51" s="0"/>
      <c r="QSP51" s="0"/>
      <c r="QSQ51" s="0"/>
      <c r="QSR51" s="0"/>
      <c r="QSS51" s="0"/>
      <c r="QST51" s="0"/>
      <c r="QSU51" s="0"/>
      <c r="QSV51" s="0"/>
      <c r="QSW51" s="0"/>
      <c r="QSX51" s="0"/>
      <c r="QSY51" s="0"/>
      <c r="QSZ51" s="0"/>
      <c r="QTA51" s="0"/>
      <c r="QTB51" s="0"/>
      <c r="QTC51" s="0"/>
      <c r="QTD51" s="0"/>
      <c r="QTE51" s="0"/>
      <c r="QTF51" s="0"/>
      <c r="QTG51" s="0"/>
      <c r="QTH51" s="0"/>
      <c r="QTI51" s="0"/>
      <c r="QTJ51" s="0"/>
      <c r="QTK51" s="0"/>
      <c r="QTL51" s="0"/>
      <c r="QTM51" s="0"/>
      <c r="QTN51" s="0"/>
      <c r="QTO51" s="0"/>
      <c r="QTP51" s="0"/>
      <c r="QTQ51" s="0"/>
      <c r="QTR51" s="0"/>
      <c r="QTS51" s="0"/>
      <c r="QTT51" s="0"/>
      <c r="QTU51" s="0"/>
      <c r="QTV51" s="0"/>
      <c r="QTW51" s="0"/>
      <c r="QTX51" s="0"/>
      <c r="QTY51" s="0"/>
      <c r="QTZ51" s="0"/>
      <c r="QUA51" s="0"/>
      <c r="QUB51" s="0"/>
      <c r="QUC51" s="0"/>
      <c r="QUD51" s="0"/>
      <c r="QUE51" s="0"/>
      <c r="QUF51" s="0"/>
      <c r="QUG51" s="0"/>
      <c r="QUH51" s="0"/>
      <c r="QUI51" s="0"/>
      <c r="QUJ51" s="0"/>
      <c r="QUK51" s="0"/>
      <c r="QUL51" s="0"/>
      <c r="QUM51" s="0"/>
      <c r="QUN51" s="0"/>
      <c r="QUO51" s="0"/>
      <c r="QUP51" s="0"/>
      <c r="QUQ51" s="0"/>
      <c r="QUR51" s="0"/>
      <c r="QUS51" s="0"/>
      <c r="QUT51" s="0"/>
      <c r="QUU51" s="0"/>
      <c r="QUV51" s="0"/>
      <c r="QUW51" s="0"/>
      <c r="QUX51" s="0"/>
      <c r="QUY51" s="0"/>
      <c r="QUZ51" s="0"/>
      <c r="QVA51" s="0"/>
      <c r="QVB51" s="0"/>
      <c r="QVC51" s="0"/>
      <c r="QVD51" s="0"/>
      <c r="QVE51" s="0"/>
      <c r="QVF51" s="0"/>
      <c r="QVG51" s="0"/>
      <c r="QVH51" s="0"/>
      <c r="QVI51" s="0"/>
      <c r="QVJ51" s="0"/>
      <c r="QVK51" s="0"/>
      <c r="QVL51" s="0"/>
      <c r="QVM51" s="0"/>
      <c r="QVN51" s="0"/>
      <c r="QVO51" s="0"/>
      <c r="QVP51" s="0"/>
      <c r="QVQ51" s="0"/>
      <c r="QVR51" s="0"/>
      <c r="QVS51" s="0"/>
      <c r="QVT51" s="0"/>
      <c r="QVU51" s="0"/>
      <c r="QVV51" s="0"/>
      <c r="QVW51" s="0"/>
      <c r="QVX51" s="0"/>
      <c r="QVY51" s="0"/>
      <c r="QVZ51" s="0"/>
      <c r="QWA51" s="0"/>
      <c r="QWB51" s="0"/>
      <c r="QWC51" s="0"/>
      <c r="QWD51" s="0"/>
      <c r="QWE51" s="0"/>
      <c r="QWF51" s="0"/>
      <c r="QWG51" s="0"/>
      <c r="QWH51" s="0"/>
      <c r="QWI51" s="0"/>
      <c r="QWJ51" s="0"/>
      <c r="QWK51" s="0"/>
      <c r="QWL51" s="0"/>
      <c r="QWM51" s="0"/>
      <c r="QWN51" s="0"/>
      <c r="QWO51" s="0"/>
      <c r="QWP51" s="0"/>
      <c r="QWQ51" s="0"/>
      <c r="QWR51" s="0"/>
      <c r="QWS51" s="0"/>
      <c r="QWT51" s="0"/>
      <c r="QWU51" s="0"/>
      <c r="QWV51" s="0"/>
      <c r="QWW51" s="0"/>
      <c r="QWX51" s="0"/>
      <c r="QWY51" s="0"/>
      <c r="QWZ51" s="0"/>
      <c r="QXA51" s="0"/>
      <c r="QXB51" s="0"/>
      <c r="QXC51" s="0"/>
      <c r="QXD51" s="0"/>
      <c r="QXE51" s="0"/>
      <c r="QXF51" s="0"/>
      <c r="QXG51" s="0"/>
      <c r="QXH51" s="0"/>
      <c r="QXI51" s="0"/>
      <c r="QXJ51" s="0"/>
      <c r="QXK51" s="0"/>
      <c r="QXL51" s="0"/>
      <c r="QXM51" s="0"/>
      <c r="QXN51" s="0"/>
      <c r="QXO51" s="0"/>
      <c r="QXP51" s="0"/>
      <c r="QXQ51" s="0"/>
      <c r="QXR51" s="0"/>
      <c r="QXS51" s="0"/>
      <c r="QXT51" s="0"/>
      <c r="QXU51" s="0"/>
      <c r="QXV51" s="0"/>
      <c r="QXW51" s="0"/>
      <c r="QXX51" s="0"/>
      <c r="QXY51" s="0"/>
      <c r="QXZ51" s="0"/>
      <c r="QYA51" s="0"/>
      <c r="QYB51" s="0"/>
      <c r="QYC51" s="0"/>
      <c r="QYD51" s="0"/>
      <c r="QYE51" s="0"/>
      <c r="QYF51" s="0"/>
      <c r="QYG51" s="0"/>
      <c r="QYH51" s="0"/>
      <c r="QYI51" s="0"/>
      <c r="QYJ51" s="0"/>
      <c r="QYK51" s="0"/>
      <c r="QYL51" s="0"/>
      <c r="QYM51" s="0"/>
      <c r="QYN51" s="0"/>
      <c r="QYO51" s="0"/>
      <c r="QYP51" s="0"/>
      <c r="QYQ51" s="0"/>
      <c r="QYR51" s="0"/>
      <c r="QYS51" s="0"/>
      <c r="QYT51" s="0"/>
      <c r="QYU51" s="0"/>
      <c r="QYV51" s="0"/>
      <c r="QYW51" s="0"/>
      <c r="QYX51" s="0"/>
      <c r="QYY51" s="0"/>
      <c r="QYZ51" s="0"/>
      <c r="QZA51" s="0"/>
      <c r="QZB51" s="0"/>
      <c r="QZC51" s="0"/>
      <c r="QZD51" s="0"/>
      <c r="QZE51" s="0"/>
      <c r="QZF51" s="0"/>
      <c r="QZG51" s="0"/>
      <c r="QZH51" s="0"/>
      <c r="QZI51" s="0"/>
      <c r="QZJ51" s="0"/>
      <c r="QZK51" s="0"/>
      <c r="QZL51" s="0"/>
      <c r="QZM51" s="0"/>
      <c r="QZN51" s="0"/>
      <c r="QZO51" s="0"/>
      <c r="QZP51" s="0"/>
      <c r="QZQ51" s="0"/>
      <c r="QZR51" s="0"/>
      <c r="QZS51" s="0"/>
      <c r="QZT51" s="0"/>
      <c r="QZU51" s="0"/>
      <c r="QZV51" s="0"/>
      <c r="QZW51" s="0"/>
      <c r="QZX51" s="0"/>
      <c r="QZY51" s="0"/>
      <c r="QZZ51" s="0"/>
      <c r="RAA51" s="0"/>
      <c r="RAB51" s="0"/>
      <c r="RAC51" s="0"/>
      <c r="RAD51" s="0"/>
      <c r="RAE51" s="0"/>
      <c r="RAF51" s="0"/>
      <c r="RAG51" s="0"/>
      <c r="RAH51" s="0"/>
      <c r="RAI51" s="0"/>
      <c r="RAJ51" s="0"/>
      <c r="RAK51" s="0"/>
      <c r="RAL51" s="0"/>
      <c r="RAM51" s="0"/>
      <c r="RAN51" s="0"/>
      <c r="RAO51" s="0"/>
      <c r="RAP51" s="0"/>
      <c r="RAQ51" s="0"/>
      <c r="RAR51" s="0"/>
      <c r="RAS51" s="0"/>
      <c r="RAT51" s="0"/>
      <c r="RAU51" s="0"/>
      <c r="RAV51" s="0"/>
      <c r="RAW51" s="0"/>
      <c r="RAX51" s="0"/>
      <c r="RAY51" s="0"/>
      <c r="RAZ51" s="0"/>
      <c r="RBA51" s="0"/>
      <c r="RBB51" s="0"/>
      <c r="RBC51" s="0"/>
      <c r="RBD51" s="0"/>
      <c r="RBE51" s="0"/>
      <c r="RBF51" s="0"/>
      <c r="RBG51" s="0"/>
      <c r="RBH51" s="0"/>
      <c r="RBI51" s="0"/>
      <c r="RBJ51" s="0"/>
      <c r="RBK51" s="0"/>
      <c r="RBL51" s="0"/>
      <c r="RBM51" s="0"/>
      <c r="RBN51" s="0"/>
      <c r="RBO51" s="0"/>
      <c r="RBP51" s="0"/>
      <c r="RBQ51" s="0"/>
      <c r="RBR51" s="0"/>
      <c r="RBS51" s="0"/>
      <c r="RBT51" s="0"/>
      <c r="RBU51" s="0"/>
      <c r="RBV51" s="0"/>
      <c r="RBW51" s="0"/>
      <c r="RBX51" s="0"/>
      <c r="RBY51" s="0"/>
      <c r="RBZ51" s="0"/>
      <c r="RCA51" s="0"/>
      <c r="RCB51" s="0"/>
      <c r="RCC51" s="0"/>
      <c r="RCD51" s="0"/>
      <c r="RCE51" s="0"/>
      <c r="RCF51" s="0"/>
      <c r="RCG51" s="0"/>
      <c r="RCH51" s="0"/>
      <c r="RCI51" s="0"/>
      <c r="RCJ51" s="0"/>
      <c r="RCK51" s="0"/>
      <c r="RCL51" s="0"/>
      <c r="RCM51" s="0"/>
      <c r="RCN51" s="0"/>
      <c r="RCO51" s="0"/>
      <c r="RCP51" s="0"/>
      <c r="RCQ51" s="0"/>
      <c r="RCR51" s="0"/>
      <c r="RCS51" s="0"/>
      <c r="RCT51" s="0"/>
      <c r="RCU51" s="0"/>
      <c r="RCV51" s="0"/>
      <c r="RCW51" s="0"/>
      <c r="RCX51" s="0"/>
      <c r="RCY51" s="0"/>
      <c r="RCZ51" s="0"/>
      <c r="RDA51" s="0"/>
      <c r="RDB51" s="0"/>
      <c r="RDC51" s="0"/>
      <c r="RDD51" s="0"/>
      <c r="RDE51" s="0"/>
      <c r="RDF51" s="0"/>
      <c r="RDG51" s="0"/>
      <c r="RDH51" s="0"/>
      <c r="RDI51" s="0"/>
      <c r="RDJ51" s="0"/>
      <c r="RDK51" s="0"/>
      <c r="RDL51" s="0"/>
      <c r="RDM51" s="0"/>
      <c r="RDN51" s="0"/>
      <c r="RDO51" s="0"/>
      <c r="RDP51" s="0"/>
      <c r="RDQ51" s="0"/>
      <c r="RDR51" s="0"/>
      <c r="RDS51" s="0"/>
      <c r="RDT51" s="0"/>
      <c r="RDU51" s="0"/>
      <c r="RDV51" s="0"/>
      <c r="RDW51" s="0"/>
      <c r="RDX51" s="0"/>
      <c r="RDY51" s="0"/>
      <c r="RDZ51" s="0"/>
      <c r="REA51" s="0"/>
      <c r="REB51" s="0"/>
      <c r="REC51" s="0"/>
      <c r="RED51" s="0"/>
      <c r="REE51" s="0"/>
      <c r="REF51" s="0"/>
      <c r="REG51" s="0"/>
      <c r="REH51" s="0"/>
      <c r="REI51" s="0"/>
      <c r="REJ51" s="0"/>
      <c r="REK51" s="0"/>
      <c r="REL51" s="0"/>
      <c r="REM51" s="0"/>
      <c r="REN51" s="0"/>
      <c r="REO51" s="0"/>
      <c r="REP51" s="0"/>
      <c r="REQ51" s="0"/>
      <c r="RER51" s="0"/>
      <c r="RES51" s="0"/>
      <c r="RET51" s="0"/>
      <c r="REU51" s="0"/>
      <c r="REV51" s="0"/>
      <c r="REW51" s="0"/>
      <c r="REX51" s="0"/>
      <c r="REY51" s="0"/>
      <c r="REZ51" s="0"/>
      <c r="RFA51" s="0"/>
      <c r="RFB51" s="0"/>
      <c r="RFC51" s="0"/>
      <c r="RFD51" s="0"/>
      <c r="RFE51" s="0"/>
      <c r="RFF51" s="0"/>
      <c r="RFG51" s="0"/>
      <c r="RFH51" s="0"/>
      <c r="RFI51" s="0"/>
      <c r="RFJ51" s="0"/>
      <c r="RFK51" s="0"/>
      <c r="RFL51" s="0"/>
      <c r="RFM51" s="0"/>
      <c r="RFN51" s="0"/>
      <c r="RFO51" s="0"/>
      <c r="RFP51" s="0"/>
      <c r="RFQ51" s="0"/>
      <c r="RFR51" s="0"/>
      <c r="RFS51" s="0"/>
      <c r="RFT51" s="0"/>
      <c r="RFU51" s="0"/>
      <c r="RFV51" s="0"/>
      <c r="RFW51" s="0"/>
      <c r="RFX51" s="0"/>
      <c r="RFY51" s="0"/>
      <c r="RFZ51" s="0"/>
      <c r="RGA51" s="0"/>
      <c r="RGB51" s="0"/>
      <c r="RGC51" s="0"/>
      <c r="RGD51" s="0"/>
      <c r="RGE51" s="0"/>
      <c r="RGF51" s="0"/>
      <c r="RGG51" s="0"/>
      <c r="RGH51" s="0"/>
      <c r="RGI51" s="0"/>
      <c r="RGJ51" s="0"/>
      <c r="RGK51" s="0"/>
      <c r="RGL51" s="0"/>
      <c r="RGM51" s="0"/>
      <c r="RGN51" s="0"/>
      <c r="RGO51" s="0"/>
      <c r="RGP51" s="0"/>
      <c r="RGQ51" s="0"/>
      <c r="RGR51" s="0"/>
      <c r="RGS51" s="0"/>
      <c r="RGT51" s="0"/>
      <c r="RGU51" s="0"/>
      <c r="RGV51" s="0"/>
      <c r="RGW51" s="0"/>
      <c r="RGX51" s="0"/>
      <c r="RGY51" s="0"/>
      <c r="RGZ51" s="0"/>
      <c r="RHA51" s="0"/>
      <c r="RHB51" s="0"/>
      <c r="RHC51" s="0"/>
      <c r="RHD51" s="0"/>
      <c r="RHE51" s="0"/>
      <c r="RHF51" s="0"/>
      <c r="RHG51" s="0"/>
      <c r="RHH51" s="0"/>
      <c r="RHI51" s="0"/>
      <c r="RHJ51" s="0"/>
      <c r="RHK51" s="0"/>
      <c r="RHL51" s="0"/>
      <c r="RHM51" s="0"/>
      <c r="RHN51" s="0"/>
      <c r="RHO51" s="0"/>
      <c r="RHP51" s="0"/>
      <c r="RHQ51" s="0"/>
      <c r="RHR51" s="0"/>
      <c r="RHS51" s="0"/>
      <c r="RHT51" s="0"/>
      <c r="RHU51" s="0"/>
      <c r="RHV51" s="0"/>
      <c r="RHW51" s="0"/>
      <c r="RHX51" s="0"/>
      <c r="RHY51" s="0"/>
      <c r="RHZ51" s="0"/>
      <c r="RIA51" s="0"/>
      <c r="RIB51" s="0"/>
      <c r="RIC51" s="0"/>
      <c r="RID51" s="0"/>
      <c r="RIE51" s="0"/>
      <c r="RIF51" s="0"/>
      <c r="RIG51" s="0"/>
      <c r="RIH51" s="0"/>
      <c r="RII51" s="0"/>
      <c r="RIJ51" s="0"/>
      <c r="RIK51" s="0"/>
      <c r="RIL51" s="0"/>
      <c r="RIM51" s="0"/>
      <c r="RIN51" s="0"/>
      <c r="RIO51" s="0"/>
      <c r="RIP51" s="0"/>
      <c r="RIQ51" s="0"/>
      <c r="RIR51" s="0"/>
      <c r="RIS51" s="0"/>
      <c r="RIT51" s="0"/>
      <c r="RIU51" s="0"/>
      <c r="RIV51" s="0"/>
      <c r="RIW51" s="0"/>
      <c r="RIX51" s="0"/>
      <c r="RIY51" s="0"/>
      <c r="RIZ51" s="0"/>
      <c r="RJA51" s="0"/>
      <c r="RJB51" s="0"/>
      <c r="RJC51" s="0"/>
      <c r="RJD51" s="0"/>
      <c r="RJE51" s="0"/>
      <c r="RJF51" s="0"/>
      <c r="RJG51" s="0"/>
      <c r="RJH51" s="0"/>
      <c r="RJI51" s="0"/>
      <c r="RJJ51" s="0"/>
      <c r="RJK51" s="0"/>
      <c r="RJL51" s="0"/>
      <c r="RJM51" s="0"/>
      <c r="RJN51" s="0"/>
      <c r="RJO51" s="0"/>
      <c r="RJP51" s="0"/>
      <c r="RJQ51" s="0"/>
      <c r="RJR51" s="0"/>
      <c r="RJS51" s="0"/>
      <c r="RJT51" s="0"/>
      <c r="RJU51" s="0"/>
      <c r="RJV51" s="0"/>
      <c r="RJW51" s="0"/>
      <c r="RJX51" s="0"/>
      <c r="RJY51" s="0"/>
      <c r="RJZ51" s="0"/>
      <c r="RKA51" s="0"/>
      <c r="RKB51" s="0"/>
      <c r="RKC51" s="0"/>
      <c r="RKD51" s="0"/>
      <c r="RKE51" s="0"/>
      <c r="RKF51" s="0"/>
      <c r="RKG51" s="0"/>
      <c r="RKH51" s="0"/>
      <c r="RKI51" s="0"/>
      <c r="RKJ51" s="0"/>
      <c r="RKK51" s="0"/>
      <c r="RKL51" s="0"/>
      <c r="RKM51" s="0"/>
      <c r="RKN51" s="0"/>
      <c r="RKO51" s="0"/>
      <c r="RKP51" s="0"/>
      <c r="RKQ51" s="0"/>
      <c r="RKR51" s="0"/>
      <c r="RKS51" s="0"/>
      <c r="RKT51" s="0"/>
      <c r="RKU51" s="0"/>
      <c r="RKV51" s="0"/>
      <c r="RKW51" s="0"/>
      <c r="RKX51" s="0"/>
      <c r="RKY51" s="0"/>
      <c r="RKZ51" s="0"/>
      <c r="RLA51" s="0"/>
      <c r="RLB51" s="0"/>
      <c r="RLC51" s="0"/>
      <c r="RLD51" s="0"/>
      <c r="RLE51" s="0"/>
      <c r="RLF51" s="0"/>
      <c r="RLG51" s="0"/>
      <c r="RLH51" s="0"/>
      <c r="RLI51" s="0"/>
      <c r="RLJ51" s="0"/>
      <c r="RLK51" s="0"/>
      <c r="RLL51" s="0"/>
      <c r="RLM51" s="0"/>
      <c r="RLN51" s="0"/>
      <c r="RLO51" s="0"/>
      <c r="RLP51" s="0"/>
      <c r="RLQ51" s="0"/>
      <c r="RLR51" s="0"/>
      <c r="RLS51" s="0"/>
      <c r="RLT51" s="0"/>
      <c r="RLU51" s="0"/>
      <c r="RLV51" s="0"/>
      <c r="RLW51" s="0"/>
      <c r="RLX51" s="0"/>
      <c r="RLY51" s="0"/>
      <c r="RLZ51" s="0"/>
      <c r="RMA51" s="0"/>
      <c r="RMB51" s="0"/>
      <c r="RMC51" s="0"/>
      <c r="RMD51" s="0"/>
      <c r="RME51" s="0"/>
      <c r="RMF51" s="0"/>
      <c r="RMG51" s="0"/>
      <c r="RMH51" s="0"/>
      <c r="RMI51" s="0"/>
      <c r="RMJ51" s="0"/>
      <c r="RMK51" s="0"/>
      <c r="RML51" s="0"/>
      <c r="RMM51" s="0"/>
      <c r="RMN51" s="0"/>
      <c r="RMO51" s="0"/>
      <c r="RMP51" s="0"/>
      <c r="RMQ51" s="0"/>
      <c r="RMR51" s="0"/>
      <c r="RMS51" s="0"/>
      <c r="RMT51" s="0"/>
      <c r="RMU51" s="0"/>
      <c r="RMV51" s="0"/>
      <c r="RMW51" s="0"/>
      <c r="RMX51" s="0"/>
      <c r="RMY51" s="0"/>
      <c r="RMZ51" s="0"/>
      <c r="RNA51" s="0"/>
      <c r="RNB51" s="0"/>
      <c r="RNC51" s="0"/>
      <c r="RND51" s="0"/>
      <c r="RNE51" s="0"/>
      <c r="RNF51" s="0"/>
      <c r="RNG51" s="0"/>
      <c r="RNH51" s="0"/>
      <c r="RNI51" s="0"/>
      <c r="RNJ51" s="0"/>
      <c r="RNK51" s="0"/>
      <c r="RNL51" s="0"/>
      <c r="RNM51" s="0"/>
      <c r="RNN51" s="0"/>
      <c r="RNO51" s="0"/>
      <c r="RNP51" s="0"/>
      <c r="RNQ51" s="0"/>
      <c r="RNR51" s="0"/>
      <c r="RNS51" s="0"/>
      <c r="RNT51" s="0"/>
      <c r="RNU51" s="0"/>
      <c r="RNV51" s="0"/>
      <c r="RNW51" s="0"/>
      <c r="RNX51" s="0"/>
      <c r="RNY51" s="0"/>
      <c r="RNZ51" s="0"/>
      <c r="ROA51" s="0"/>
      <c r="ROB51" s="0"/>
      <c r="ROC51" s="0"/>
      <c r="ROD51" s="0"/>
      <c r="ROE51" s="0"/>
      <c r="ROF51" s="0"/>
      <c r="ROG51" s="0"/>
      <c r="ROH51" s="0"/>
      <c r="ROI51" s="0"/>
      <c r="ROJ51" s="0"/>
      <c r="ROK51" s="0"/>
      <c r="ROL51" s="0"/>
      <c r="ROM51" s="0"/>
      <c r="RON51" s="0"/>
      <c r="ROO51" s="0"/>
      <c r="ROP51" s="0"/>
      <c r="ROQ51" s="0"/>
      <c r="ROR51" s="0"/>
      <c r="ROS51" s="0"/>
      <c r="ROT51" s="0"/>
      <c r="ROU51" s="0"/>
      <c r="ROV51" s="0"/>
      <c r="ROW51" s="0"/>
      <c r="ROX51" s="0"/>
      <c r="ROY51" s="0"/>
      <c r="ROZ51" s="0"/>
      <c r="RPA51" s="0"/>
      <c r="RPB51" s="0"/>
      <c r="RPC51" s="0"/>
      <c r="RPD51" s="0"/>
      <c r="RPE51" s="0"/>
      <c r="RPF51" s="0"/>
      <c r="RPG51" s="0"/>
      <c r="RPH51" s="0"/>
      <c r="RPI51" s="0"/>
      <c r="RPJ51" s="0"/>
      <c r="RPK51" s="0"/>
      <c r="RPL51" s="0"/>
      <c r="RPM51" s="0"/>
      <c r="RPN51" s="0"/>
      <c r="RPO51" s="0"/>
      <c r="RPP51" s="0"/>
      <c r="RPQ51" s="0"/>
      <c r="RPR51" s="0"/>
      <c r="RPS51" s="0"/>
      <c r="RPT51" s="0"/>
      <c r="RPU51" s="0"/>
      <c r="RPV51" s="0"/>
      <c r="RPW51" s="0"/>
      <c r="RPX51" s="0"/>
      <c r="RPY51" s="0"/>
      <c r="RPZ51" s="0"/>
      <c r="RQA51" s="0"/>
      <c r="RQB51" s="0"/>
      <c r="RQC51" s="0"/>
      <c r="RQD51" s="0"/>
      <c r="RQE51" s="0"/>
      <c r="RQF51" s="0"/>
      <c r="RQG51" s="0"/>
      <c r="RQH51" s="0"/>
      <c r="RQI51" s="0"/>
      <c r="RQJ51" s="0"/>
      <c r="RQK51" s="0"/>
      <c r="RQL51" s="0"/>
      <c r="RQM51" s="0"/>
      <c r="RQN51" s="0"/>
      <c r="RQO51" s="0"/>
      <c r="RQP51" s="0"/>
      <c r="RQQ51" s="0"/>
      <c r="RQR51" s="0"/>
      <c r="RQS51" s="0"/>
      <c r="RQT51" s="0"/>
      <c r="RQU51" s="0"/>
      <c r="RQV51" s="0"/>
      <c r="RQW51" s="0"/>
      <c r="RQX51" s="0"/>
      <c r="RQY51" s="0"/>
      <c r="RQZ51" s="0"/>
      <c r="RRA51" s="0"/>
      <c r="RRB51" s="0"/>
      <c r="RRC51" s="0"/>
      <c r="RRD51" s="0"/>
      <c r="RRE51" s="0"/>
      <c r="RRF51" s="0"/>
      <c r="RRG51" s="0"/>
      <c r="RRH51" s="0"/>
      <c r="RRI51" s="0"/>
      <c r="RRJ51" s="0"/>
      <c r="RRK51" s="0"/>
      <c r="RRL51" s="0"/>
      <c r="RRM51" s="0"/>
      <c r="RRN51" s="0"/>
      <c r="RRO51" s="0"/>
      <c r="RRP51" s="0"/>
      <c r="RRQ51" s="0"/>
      <c r="RRR51" s="0"/>
      <c r="RRS51" s="0"/>
      <c r="RRT51" s="0"/>
      <c r="RRU51" s="0"/>
      <c r="RRV51" s="0"/>
      <c r="RRW51" s="0"/>
      <c r="RRX51" s="0"/>
      <c r="RRY51" s="0"/>
      <c r="RRZ51" s="0"/>
      <c r="RSA51" s="0"/>
      <c r="RSB51" s="0"/>
      <c r="RSC51" s="0"/>
      <c r="RSD51" s="0"/>
      <c r="RSE51" s="0"/>
      <c r="RSF51" s="0"/>
      <c r="RSG51" s="0"/>
      <c r="RSH51" s="0"/>
      <c r="RSI51" s="0"/>
      <c r="RSJ51" s="0"/>
      <c r="RSK51" s="0"/>
      <c r="RSL51" s="0"/>
      <c r="RSM51" s="0"/>
      <c r="RSN51" s="0"/>
      <c r="RSO51" s="0"/>
      <c r="RSP51" s="0"/>
      <c r="RSQ51" s="0"/>
      <c r="RSR51" s="0"/>
      <c r="RSS51" s="0"/>
      <c r="RST51" s="0"/>
      <c r="RSU51" s="0"/>
      <c r="RSV51" s="0"/>
      <c r="RSW51" s="0"/>
      <c r="RSX51" s="0"/>
      <c r="RSY51" s="0"/>
      <c r="RSZ51" s="0"/>
      <c r="RTA51" s="0"/>
      <c r="RTB51" s="0"/>
      <c r="RTC51" s="0"/>
      <c r="RTD51" s="0"/>
      <c r="RTE51" s="0"/>
      <c r="RTF51" s="0"/>
      <c r="RTG51" s="0"/>
      <c r="RTH51" s="0"/>
      <c r="RTI51" s="0"/>
      <c r="RTJ51" s="0"/>
      <c r="RTK51" s="0"/>
      <c r="RTL51" s="0"/>
      <c r="RTM51" s="0"/>
      <c r="RTN51" s="0"/>
      <c r="RTO51" s="0"/>
      <c r="RTP51" s="0"/>
      <c r="RTQ51" s="0"/>
      <c r="RTR51" s="0"/>
      <c r="RTS51" s="0"/>
      <c r="RTT51" s="0"/>
      <c r="RTU51" s="0"/>
      <c r="RTV51" s="0"/>
      <c r="RTW51" s="0"/>
      <c r="RTX51" s="0"/>
      <c r="RTY51" s="0"/>
      <c r="RTZ51" s="0"/>
      <c r="RUA51" s="0"/>
      <c r="RUB51" s="0"/>
      <c r="RUC51" s="0"/>
      <c r="RUD51" s="0"/>
      <c r="RUE51" s="0"/>
      <c r="RUF51" s="0"/>
      <c r="RUG51" s="0"/>
      <c r="RUH51" s="0"/>
      <c r="RUI51" s="0"/>
      <c r="RUJ51" s="0"/>
      <c r="RUK51" s="0"/>
      <c r="RUL51" s="0"/>
      <c r="RUM51" s="0"/>
      <c r="RUN51" s="0"/>
      <c r="RUO51" s="0"/>
      <c r="RUP51" s="0"/>
      <c r="RUQ51" s="0"/>
      <c r="RUR51" s="0"/>
      <c r="RUS51" s="0"/>
      <c r="RUT51" s="0"/>
      <c r="RUU51" s="0"/>
      <c r="RUV51" s="0"/>
      <c r="RUW51" s="0"/>
      <c r="RUX51" s="0"/>
      <c r="RUY51" s="0"/>
      <c r="RUZ51" s="0"/>
      <c r="RVA51" s="0"/>
      <c r="RVB51" s="0"/>
      <c r="RVC51" s="0"/>
      <c r="RVD51" s="0"/>
      <c r="RVE51" s="0"/>
      <c r="RVF51" s="0"/>
      <c r="RVG51" s="0"/>
      <c r="RVH51" s="0"/>
      <c r="RVI51" s="0"/>
      <c r="RVJ51" s="0"/>
      <c r="RVK51" s="0"/>
      <c r="RVL51" s="0"/>
      <c r="RVM51" s="0"/>
      <c r="RVN51" s="0"/>
      <c r="RVO51" s="0"/>
      <c r="RVP51" s="0"/>
      <c r="RVQ51" s="0"/>
      <c r="RVR51" s="0"/>
      <c r="RVS51" s="0"/>
      <c r="RVT51" s="0"/>
      <c r="RVU51" s="0"/>
      <c r="RVV51" s="0"/>
      <c r="RVW51" s="0"/>
      <c r="RVX51" s="0"/>
      <c r="RVY51" s="0"/>
      <c r="RVZ51" s="0"/>
      <c r="RWA51" s="0"/>
      <c r="RWB51" s="0"/>
      <c r="RWC51" s="0"/>
      <c r="RWD51" s="0"/>
      <c r="RWE51" s="0"/>
      <c r="RWF51" s="0"/>
      <c r="RWG51" s="0"/>
      <c r="RWH51" s="0"/>
      <c r="RWI51" s="0"/>
      <c r="RWJ51" s="0"/>
      <c r="RWK51" s="0"/>
      <c r="RWL51" s="0"/>
      <c r="RWM51" s="0"/>
      <c r="RWN51" s="0"/>
      <c r="RWO51" s="0"/>
      <c r="RWP51" s="0"/>
      <c r="RWQ51" s="0"/>
      <c r="RWR51" s="0"/>
      <c r="RWS51" s="0"/>
      <c r="RWT51" s="0"/>
      <c r="RWU51" s="0"/>
      <c r="RWV51" s="0"/>
      <c r="RWW51" s="0"/>
      <c r="RWX51" s="0"/>
      <c r="RWY51" s="0"/>
      <c r="RWZ51" s="0"/>
      <c r="RXA51" s="0"/>
      <c r="RXB51" s="0"/>
      <c r="RXC51" s="0"/>
      <c r="RXD51" s="0"/>
      <c r="RXE51" s="0"/>
      <c r="RXF51" s="0"/>
      <c r="RXG51" s="0"/>
      <c r="RXH51" s="0"/>
      <c r="RXI51" s="0"/>
      <c r="RXJ51" s="0"/>
      <c r="RXK51" s="0"/>
      <c r="RXL51" s="0"/>
      <c r="RXM51" s="0"/>
      <c r="RXN51" s="0"/>
      <c r="RXO51" s="0"/>
      <c r="RXP51" s="0"/>
      <c r="RXQ51" s="0"/>
      <c r="RXR51" s="0"/>
      <c r="RXS51" s="0"/>
      <c r="RXT51" s="0"/>
      <c r="RXU51" s="0"/>
      <c r="RXV51" s="0"/>
      <c r="RXW51" s="0"/>
      <c r="RXX51" s="0"/>
      <c r="RXY51" s="0"/>
      <c r="RXZ51" s="0"/>
      <c r="RYA51" s="0"/>
      <c r="RYB51" s="0"/>
      <c r="RYC51" s="0"/>
      <c r="RYD51" s="0"/>
      <c r="RYE51" s="0"/>
      <c r="RYF51" s="0"/>
      <c r="RYG51" s="0"/>
      <c r="RYH51" s="0"/>
      <c r="RYI51" s="0"/>
      <c r="RYJ51" s="0"/>
      <c r="RYK51" s="0"/>
      <c r="RYL51" s="0"/>
      <c r="RYM51" s="0"/>
      <c r="RYN51" s="0"/>
      <c r="RYO51" s="0"/>
      <c r="RYP51" s="0"/>
      <c r="RYQ51" s="0"/>
      <c r="RYR51" s="0"/>
      <c r="RYS51" s="0"/>
      <c r="RYT51" s="0"/>
      <c r="RYU51" s="0"/>
      <c r="RYV51" s="0"/>
      <c r="RYW51" s="0"/>
      <c r="RYX51" s="0"/>
      <c r="RYY51" s="0"/>
      <c r="RYZ51" s="0"/>
      <c r="RZA51" s="0"/>
      <c r="RZB51" s="0"/>
      <c r="RZC51" s="0"/>
      <c r="RZD51" s="0"/>
      <c r="RZE51" s="0"/>
      <c r="RZF51" s="0"/>
      <c r="RZG51" s="0"/>
      <c r="RZH51" s="0"/>
      <c r="RZI51" s="0"/>
      <c r="RZJ51" s="0"/>
      <c r="RZK51" s="0"/>
      <c r="RZL51" s="0"/>
      <c r="RZM51" s="0"/>
      <c r="RZN51" s="0"/>
      <c r="RZO51" s="0"/>
      <c r="RZP51" s="0"/>
      <c r="RZQ51" s="0"/>
      <c r="RZR51" s="0"/>
      <c r="RZS51" s="0"/>
      <c r="RZT51" s="0"/>
      <c r="RZU51" s="0"/>
      <c r="RZV51" s="0"/>
      <c r="RZW51" s="0"/>
      <c r="RZX51" s="0"/>
      <c r="RZY51" s="0"/>
      <c r="RZZ51" s="0"/>
      <c r="SAA51" s="0"/>
      <c r="SAB51" s="0"/>
      <c r="SAC51" s="0"/>
      <c r="SAD51" s="0"/>
      <c r="SAE51" s="0"/>
      <c r="SAF51" s="0"/>
      <c r="SAG51" s="0"/>
      <c r="SAH51" s="0"/>
      <c r="SAI51" s="0"/>
      <c r="SAJ51" s="0"/>
      <c r="SAK51" s="0"/>
      <c r="SAL51" s="0"/>
      <c r="SAM51" s="0"/>
      <c r="SAN51" s="0"/>
      <c r="SAO51" s="0"/>
      <c r="SAP51" s="0"/>
      <c r="SAQ51" s="0"/>
      <c r="SAR51" s="0"/>
      <c r="SAS51" s="0"/>
      <c r="SAT51" s="0"/>
      <c r="SAU51" s="0"/>
      <c r="SAV51" s="0"/>
      <c r="SAW51" s="0"/>
      <c r="SAX51" s="0"/>
      <c r="SAY51" s="0"/>
      <c r="SAZ51" s="0"/>
      <c r="SBA51" s="0"/>
      <c r="SBB51" s="0"/>
      <c r="SBC51" s="0"/>
      <c r="SBD51" s="0"/>
      <c r="SBE51" s="0"/>
      <c r="SBF51" s="0"/>
      <c r="SBG51" s="0"/>
      <c r="SBH51" s="0"/>
      <c r="SBI51" s="0"/>
      <c r="SBJ51" s="0"/>
      <c r="SBK51" s="0"/>
      <c r="SBL51" s="0"/>
      <c r="SBM51" s="0"/>
      <c r="SBN51" s="0"/>
      <c r="SBO51" s="0"/>
      <c r="SBP51" s="0"/>
      <c r="SBQ51" s="0"/>
      <c r="SBR51" s="0"/>
      <c r="SBS51" s="0"/>
      <c r="SBT51" s="0"/>
      <c r="SBU51" s="0"/>
      <c r="SBV51" s="0"/>
      <c r="SBW51" s="0"/>
      <c r="SBX51" s="0"/>
      <c r="SBY51" s="0"/>
      <c r="SBZ51" s="0"/>
      <c r="SCA51" s="0"/>
      <c r="SCB51" s="0"/>
      <c r="SCC51" s="0"/>
      <c r="SCD51" s="0"/>
      <c r="SCE51" s="0"/>
      <c r="SCF51" s="0"/>
      <c r="SCG51" s="0"/>
      <c r="SCH51" s="0"/>
      <c r="SCI51" s="0"/>
      <c r="SCJ51" s="0"/>
      <c r="SCK51" s="0"/>
      <c r="SCL51" s="0"/>
      <c r="SCM51" s="0"/>
      <c r="SCN51" s="0"/>
      <c r="SCO51" s="0"/>
      <c r="SCP51" s="0"/>
      <c r="SCQ51" s="0"/>
      <c r="SCR51" s="0"/>
      <c r="SCS51" s="0"/>
      <c r="SCT51" s="0"/>
      <c r="SCU51" s="0"/>
      <c r="SCV51" s="0"/>
      <c r="SCW51" s="0"/>
      <c r="SCX51" s="0"/>
      <c r="SCY51" s="0"/>
      <c r="SCZ51" s="0"/>
      <c r="SDA51" s="0"/>
      <c r="SDB51" s="0"/>
      <c r="SDC51" s="0"/>
      <c r="SDD51" s="0"/>
      <c r="SDE51" s="0"/>
      <c r="SDF51" s="0"/>
      <c r="SDG51" s="0"/>
      <c r="SDH51" s="0"/>
      <c r="SDI51" s="0"/>
      <c r="SDJ51" s="0"/>
      <c r="SDK51" s="0"/>
      <c r="SDL51" s="0"/>
      <c r="SDM51" s="0"/>
      <c r="SDN51" s="0"/>
      <c r="SDO51" s="0"/>
      <c r="SDP51" s="0"/>
      <c r="SDQ51" s="0"/>
      <c r="SDR51" s="0"/>
      <c r="SDS51" s="0"/>
      <c r="SDT51" s="0"/>
      <c r="SDU51" s="0"/>
      <c r="SDV51" s="0"/>
      <c r="SDW51" s="0"/>
      <c r="SDX51" s="0"/>
      <c r="SDY51" s="0"/>
      <c r="SDZ51" s="0"/>
      <c r="SEA51" s="0"/>
      <c r="SEB51" s="0"/>
      <c r="SEC51" s="0"/>
      <c r="SED51" s="0"/>
      <c r="SEE51" s="0"/>
      <c r="SEF51" s="0"/>
      <c r="SEG51" s="0"/>
      <c r="SEH51" s="0"/>
      <c r="SEI51" s="0"/>
      <c r="SEJ51" s="0"/>
      <c r="SEK51" s="0"/>
      <c r="SEL51" s="0"/>
      <c r="SEM51" s="0"/>
      <c r="SEN51" s="0"/>
      <c r="SEO51" s="0"/>
      <c r="SEP51" s="0"/>
      <c r="SEQ51" s="0"/>
      <c r="SER51" s="0"/>
      <c r="SES51" s="0"/>
      <c r="SET51" s="0"/>
      <c r="SEU51" s="0"/>
      <c r="SEV51" s="0"/>
      <c r="SEW51" s="0"/>
      <c r="SEX51" s="0"/>
      <c r="SEY51" s="0"/>
      <c r="SEZ51" s="0"/>
      <c r="SFA51" s="0"/>
      <c r="SFB51" s="0"/>
      <c r="SFC51" s="0"/>
      <c r="SFD51" s="0"/>
      <c r="SFE51" s="0"/>
      <c r="SFF51" s="0"/>
      <c r="SFG51" s="0"/>
      <c r="SFH51" s="0"/>
      <c r="SFI51" s="0"/>
      <c r="SFJ51" s="0"/>
      <c r="SFK51" s="0"/>
      <c r="SFL51" s="0"/>
      <c r="SFM51" s="0"/>
      <c r="SFN51" s="0"/>
      <c r="SFO51" s="0"/>
      <c r="SFP51" s="0"/>
      <c r="SFQ51" s="0"/>
      <c r="SFR51" s="0"/>
      <c r="SFS51" s="0"/>
      <c r="SFT51" s="0"/>
      <c r="SFU51" s="0"/>
      <c r="SFV51" s="0"/>
      <c r="SFW51" s="0"/>
      <c r="SFX51" s="0"/>
      <c r="SFY51" s="0"/>
      <c r="SFZ51" s="0"/>
      <c r="SGA51" s="0"/>
      <c r="SGB51" s="0"/>
      <c r="SGC51" s="0"/>
      <c r="SGD51" s="0"/>
      <c r="SGE51" s="0"/>
      <c r="SGF51" s="0"/>
      <c r="SGG51" s="0"/>
      <c r="SGH51" s="0"/>
      <c r="SGI51" s="0"/>
      <c r="SGJ51" s="0"/>
      <c r="SGK51" s="0"/>
      <c r="SGL51" s="0"/>
      <c r="SGM51" s="0"/>
      <c r="SGN51" s="0"/>
      <c r="SGO51" s="0"/>
      <c r="SGP51" s="0"/>
      <c r="SGQ51" s="0"/>
      <c r="SGR51" s="0"/>
      <c r="SGS51" s="0"/>
      <c r="SGT51" s="0"/>
      <c r="SGU51" s="0"/>
      <c r="SGV51" s="0"/>
      <c r="SGW51" s="0"/>
      <c r="SGX51" s="0"/>
      <c r="SGY51" s="0"/>
      <c r="SGZ51" s="0"/>
      <c r="SHA51" s="0"/>
      <c r="SHB51" s="0"/>
      <c r="SHC51" s="0"/>
      <c r="SHD51" s="0"/>
      <c r="SHE51" s="0"/>
      <c r="SHF51" s="0"/>
      <c r="SHG51" s="0"/>
      <c r="SHH51" s="0"/>
      <c r="SHI51" s="0"/>
      <c r="SHJ51" s="0"/>
      <c r="SHK51" s="0"/>
      <c r="SHL51" s="0"/>
      <c r="SHM51" s="0"/>
      <c r="SHN51" s="0"/>
      <c r="SHO51" s="0"/>
      <c r="SHP51" s="0"/>
      <c r="SHQ51" s="0"/>
      <c r="SHR51" s="0"/>
      <c r="SHS51" s="0"/>
      <c r="SHT51" s="0"/>
      <c r="SHU51" s="0"/>
      <c r="SHV51" s="0"/>
      <c r="SHW51" s="0"/>
      <c r="SHX51" s="0"/>
      <c r="SHY51" s="0"/>
      <c r="SHZ51" s="0"/>
      <c r="SIA51" s="0"/>
      <c r="SIB51" s="0"/>
      <c r="SIC51" s="0"/>
      <c r="SID51" s="0"/>
      <c r="SIE51" s="0"/>
      <c r="SIF51" s="0"/>
      <c r="SIG51" s="0"/>
      <c r="SIH51" s="0"/>
      <c r="SII51" s="0"/>
      <c r="SIJ51" s="0"/>
      <c r="SIK51" s="0"/>
      <c r="SIL51" s="0"/>
      <c r="SIM51" s="0"/>
      <c r="SIN51" s="0"/>
      <c r="SIO51" s="0"/>
      <c r="SIP51" s="0"/>
      <c r="SIQ51" s="0"/>
      <c r="SIR51" s="0"/>
      <c r="SIS51" s="0"/>
      <c r="SIT51" s="0"/>
      <c r="SIU51" s="0"/>
      <c r="SIV51" s="0"/>
      <c r="SIW51" s="0"/>
      <c r="SIX51" s="0"/>
      <c r="SIY51" s="0"/>
      <c r="SIZ51" s="0"/>
      <c r="SJA51" s="0"/>
      <c r="SJB51" s="0"/>
      <c r="SJC51" s="0"/>
      <c r="SJD51" s="0"/>
      <c r="SJE51" s="0"/>
      <c r="SJF51" s="0"/>
      <c r="SJG51" s="0"/>
      <c r="SJH51" s="0"/>
      <c r="SJI51" s="0"/>
      <c r="SJJ51" s="0"/>
      <c r="SJK51" s="0"/>
      <c r="SJL51" s="0"/>
      <c r="SJM51" s="0"/>
      <c r="SJN51" s="0"/>
      <c r="SJO51" s="0"/>
      <c r="SJP51" s="0"/>
      <c r="SJQ51" s="0"/>
      <c r="SJR51" s="0"/>
      <c r="SJS51" s="0"/>
      <c r="SJT51" s="0"/>
      <c r="SJU51" s="0"/>
      <c r="SJV51" s="0"/>
      <c r="SJW51" s="0"/>
      <c r="SJX51" s="0"/>
      <c r="SJY51" s="0"/>
      <c r="SJZ51" s="0"/>
      <c r="SKA51" s="0"/>
      <c r="SKB51" s="0"/>
      <c r="SKC51" s="0"/>
      <c r="SKD51" s="0"/>
      <c r="SKE51" s="0"/>
      <c r="SKF51" s="0"/>
      <c r="SKG51" s="0"/>
      <c r="SKH51" s="0"/>
      <c r="SKI51" s="0"/>
      <c r="SKJ51" s="0"/>
      <c r="SKK51" s="0"/>
      <c r="SKL51" s="0"/>
      <c r="SKM51" s="0"/>
      <c r="SKN51" s="0"/>
      <c r="SKO51" s="0"/>
      <c r="SKP51" s="0"/>
      <c r="SKQ51" s="0"/>
      <c r="SKR51" s="0"/>
      <c r="SKS51" s="0"/>
      <c r="SKT51" s="0"/>
      <c r="SKU51" s="0"/>
      <c r="SKV51" s="0"/>
      <c r="SKW51" s="0"/>
      <c r="SKX51" s="0"/>
      <c r="SKY51" s="0"/>
      <c r="SKZ51" s="0"/>
      <c r="SLA51" s="0"/>
      <c r="SLB51" s="0"/>
      <c r="SLC51" s="0"/>
      <c r="SLD51" s="0"/>
      <c r="SLE51" s="0"/>
      <c r="SLF51" s="0"/>
      <c r="SLG51" s="0"/>
      <c r="SLH51" s="0"/>
      <c r="SLI51" s="0"/>
      <c r="SLJ51" s="0"/>
      <c r="SLK51" s="0"/>
      <c r="SLL51" s="0"/>
      <c r="SLM51" s="0"/>
      <c r="SLN51" s="0"/>
      <c r="SLO51" s="0"/>
      <c r="SLP51" s="0"/>
      <c r="SLQ51" s="0"/>
      <c r="SLR51" s="0"/>
      <c r="SLS51" s="0"/>
      <c r="SLT51" s="0"/>
      <c r="SLU51" s="0"/>
      <c r="SLV51" s="0"/>
      <c r="SLW51" s="0"/>
      <c r="SLX51" s="0"/>
      <c r="SLY51" s="0"/>
      <c r="SLZ51" s="0"/>
      <c r="SMA51" s="0"/>
      <c r="SMB51" s="0"/>
      <c r="SMC51" s="0"/>
      <c r="SMD51" s="0"/>
      <c r="SME51" s="0"/>
      <c r="SMF51" s="0"/>
      <c r="SMG51" s="0"/>
      <c r="SMH51" s="0"/>
      <c r="SMI51" s="0"/>
      <c r="SMJ51" s="0"/>
      <c r="SMK51" s="0"/>
      <c r="SML51" s="0"/>
      <c r="SMM51" s="0"/>
      <c r="SMN51" s="0"/>
      <c r="SMO51" s="0"/>
      <c r="SMP51" s="0"/>
      <c r="SMQ51" s="0"/>
      <c r="SMR51" s="0"/>
      <c r="SMS51" s="0"/>
      <c r="SMT51" s="0"/>
      <c r="SMU51" s="0"/>
      <c r="SMV51" s="0"/>
      <c r="SMW51" s="0"/>
      <c r="SMX51" s="0"/>
      <c r="SMY51" s="0"/>
      <c r="SMZ51" s="0"/>
      <c r="SNA51" s="0"/>
      <c r="SNB51" s="0"/>
      <c r="SNC51" s="0"/>
      <c r="SND51" s="0"/>
      <c r="SNE51" s="0"/>
      <c r="SNF51" s="0"/>
      <c r="SNG51" s="0"/>
      <c r="SNH51" s="0"/>
      <c r="SNI51" s="0"/>
      <c r="SNJ51" s="0"/>
      <c r="SNK51" s="0"/>
      <c r="SNL51" s="0"/>
      <c r="SNM51" s="0"/>
      <c r="SNN51" s="0"/>
      <c r="SNO51" s="0"/>
      <c r="SNP51" s="0"/>
      <c r="SNQ51" s="0"/>
      <c r="SNR51" s="0"/>
      <c r="SNS51" s="0"/>
      <c r="SNT51" s="0"/>
      <c r="SNU51" s="0"/>
      <c r="SNV51" s="0"/>
      <c r="SNW51" s="0"/>
      <c r="SNX51" s="0"/>
      <c r="SNY51" s="0"/>
      <c r="SNZ51" s="0"/>
      <c r="SOA51" s="0"/>
      <c r="SOB51" s="0"/>
      <c r="SOC51" s="0"/>
      <c r="SOD51" s="0"/>
      <c r="SOE51" s="0"/>
      <c r="SOF51" s="0"/>
      <c r="SOG51" s="0"/>
      <c r="SOH51" s="0"/>
      <c r="SOI51" s="0"/>
      <c r="SOJ51" s="0"/>
      <c r="SOK51" s="0"/>
      <c r="SOL51" s="0"/>
      <c r="SOM51" s="0"/>
      <c r="SON51" s="0"/>
      <c r="SOO51" s="0"/>
      <c r="SOP51" s="0"/>
      <c r="SOQ51" s="0"/>
      <c r="SOR51" s="0"/>
      <c r="SOS51" s="0"/>
      <c r="SOT51" s="0"/>
      <c r="SOU51" s="0"/>
      <c r="SOV51" s="0"/>
      <c r="SOW51" s="0"/>
      <c r="SOX51" s="0"/>
      <c r="SOY51" s="0"/>
      <c r="SOZ51" s="0"/>
      <c r="SPA51" s="0"/>
      <c r="SPB51" s="0"/>
      <c r="SPC51" s="0"/>
      <c r="SPD51" s="0"/>
      <c r="SPE51" s="0"/>
      <c r="SPF51" s="0"/>
      <c r="SPG51" s="0"/>
      <c r="SPH51" s="0"/>
      <c r="SPI51" s="0"/>
      <c r="SPJ51" s="0"/>
      <c r="SPK51" s="0"/>
      <c r="SPL51" s="0"/>
      <c r="SPM51" s="0"/>
      <c r="SPN51" s="0"/>
      <c r="SPO51" s="0"/>
      <c r="SPP51" s="0"/>
      <c r="SPQ51" s="0"/>
      <c r="SPR51" s="0"/>
      <c r="SPS51" s="0"/>
      <c r="SPT51" s="0"/>
      <c r="SPU51" s="0"/>
      <c r="SPV51" s="0"/>
      <c r="SPW51" s="0"/>
      <c r="SPX51" s="0"/>
      <c r="SPY51" s="0"/>
      <c r="SPZ51" s="0"/>
      <c r="SQA51" s="0"/>
      <c r="SQB51" s="0"/>
      <c r="SQC51" s="0"/>
      <c r="SQD51" s="0"/>
      <c r="SQE51" s="0"/>
      <c r="SQF51" s="0"/>
      <c r="SQG51" s="0"/>
      <c r="SQH51" s="0"/>
      <c r="SQI51" s="0"/>
      <c r="SQJ51" s="0"/>
      <c r="SQK51" s="0"/>
      <c r="SQL51" s="0"/>
      <c r="SQM51" s="0"/>
      <c r="SQN51" s="0"/>
      <c r="SQO51" s="0"/>
      <c r="SQP51" s="0"/>
      <c r="SQQ51" s="0"/>
      <c r="SQR51" s="0"/>
      <c r="SQS51" s="0"/>
      <c r="SQT51" s="0"/>
      <c r="SQU51" s="0"/>
      <c r="SQV51" s="0"/>
      <c r="SQW51" s="0"/>
      <c r="SQX51" s="0"/>
      <c r="SQY51" s="0"/>
      <c r="SQZ51" s="0"/>
      <c r="SRA51" s="0"/>
      <c r="SRB51" s="0"/>
      <c r="SRC51" s="0"/>
      <c r="SRD51" s="0"/>
      <c r="SRE51" s="0"/>
      <c r="SRF51" s="0"/>
      <c r="SRG51" s="0"/>
      <c r="SRH51" s="0"/>
      <c r="SRI51" s="0"/>
      <c r="SRJ51" s="0"/>
      <c r="SRK51" s="0"/>
      <c r="SRL51" s="0"/>
      <c r="SRM51" s="0"/>
      <c r="SRN51" s="0"/>
      <c r="SRO51" s="0"/>
      <c r="SRP51" s="0"/>
      <c r="SRQ51" s="0"/>
      <c r="SRR51" s="0"/>
      <c r="SRS51" s="0"/>
      <c r="SRT51" s="0"/>
      <c r="SRU51" s="0"/>
      <c r="SRV51" s="0"/>
      <c r="SRW51" s="0"/>
      <c r="SRX51" s="0"/>
      <c r="SRY51" s="0"/>
      <c r="SRZ51" s="0"/>
      <c r="SSA51" s="0"/>
      <c r="SSB51" s="0"/>
      <c r="SSC51" s="0"/>
      <c r="SSD51" s="0"/>
      <c r="SSE51" s="0"/>
      <c r="SSF51" s="0"/>
      <c r="SSG51" s="0"/>
      <c r="SSH51" s="0"/>
      <c r="SSI51" s="0"/>
      <c r="SSJ51" s="0"/>
      <c r="SSK51" s="0"/>
      <c r="SSL51" s="0"/>
      <c r="SSM51" s="0"/>
      <c r="SSN51" s="0"/>
      <c r="SSO51" s="0"/>
      <c r="SSP51" s="0"/>
      <c r="SSQ51" s="0"/>
      <c r="SSR51" s="0"/>
      <c r="SSS51" s="0"/>
      <c r="SST51" s="0"/>
      <c r="SSU51" s="0"/>
      <c r="SSV51" s="0"/>
      <c r="SSW51" s="0"/>
      <c r="SSX51" s="0"/>
      <c r="SSY51" s="0"/>
      <c r="SSZ51" s="0"/>
      <c r="STA51" s="0"/>
      <c r="STB51" s="0"/>
      <c r="STC51" s="0"/>
      <c r="STD51" s="0"/>
      <c r="STE51" s="0"/>
      <c r="STF51" s="0"/>
      <c r="STG51" s="0"/>
      <c r="STH51" s="0"/>
      <c r="STI51" s="0"/>
      <c r="STJ51" s="0"/>
      <c r="STK51" s="0"/>
      <c r="STL51" s="0"/>
      <c r="STM51" s="0"/>
      <c r="STN51" s="0"/>
      <c r="STO51" s="0"/>
      <c r="STP51" s="0"/>
      <c r="STQ51" s="0"/>
      <c r="STR51" s="0"/>
      <c r="STS51" s="0"/>
      <c r="STT51" s="0"/>
      <c r="STU51" s="0"/>
      <c r="STV51" s="0"/>
      <c r="STW51" s="0"/>
      <c r="STX51" s="0"/>
      <c r="STY51" s="0"/>
      <c r="STZ51" s="0"/>
      <c r="SUA51" s="0"/>
      <c r="SUB51" s="0"/>
      <c r="SUC51" s="0"/>
      <c r="SUD51" s="0"/>
      <c r="SUE51" s="0"/>
      <c r="SUF51" s="0"/>
      <c r="SUG51" s="0"/>
      <c r="SUH51" s="0"/>
      <c r="SUI51" s="0"/>
      <c r="SUJ51" s="0"/>
      <c r="SUK51" s="0"/>
      <c r="SUL51" s="0"/>
      <c r="SUM51" s="0"/>
      <c r="SUN51" s="0"/>
      <c r="SUO51" s="0"/>
      <c r="SUP51" s="0"/>
      <c r="SUQ51" s="0"/>
      <c r="SUR51" s="0"/>
      <c r="SUS51" s="0"/>
      <c r="SUT51" s="0"/>
      <c r="SUU51" s="0"/>
      <c r="SUV51" s="0"/>
      <c r="SUW51" s="0"/>
      <c r="SUX51" s="0"/>
      <c r="SUY51" s="0"/>
      <c r="SUZ51" s="0"/>
      <c r="SVA51" s="0"/>
      <c r="SVB51" s="0"/>
      <c r="SVC51" s="0"/>
      <c r="SVD51" s="0"/>
      <c r="SVE51" s="0"/>
      <c r="SVF51" s="0"/>
      <c r="SVG51" s="0"/>
      <c r="SVH51" s="0"/>
      <c r="SVI51" s="0"/>
      <c r="SVJ51" s="0"/>
      <c r="SVK51" s="0"/>
      <c r="SVL51" s="0"/>
      <c r="SVM51" s="0"/>
      <c r="SVN51" s="0"/>
      <c r="SVO51" s="0"/>
      <c r="SVP51" s="0"/>
      <c r="SVQ51" s="0"/>
      <c r="SVR51" s="0"/>
      <c r="SVS51" s="0"/>
      <c r="SVT51" s="0"/>
      <c r="SVU51" s="0"/>
      <c r="SVV51" s="0"/>
      <c r="SVW51" s="0"/>
      <c r="SVX51" s="0"/>
      <c r="SVY51" s="0"/>
      <c r="SVZ51" s="0"/>
      <c r="SWA51" s="0"/>
      <c r="SWB51" s="0"/>
      <c r="SWC51" s="0"/>
      <c r="SWD51" s="0"/>
      <c r="SWE51" s="0"/>
      <c r="SWF51" s="0"/>
      <c r="SWG51" s="0"/>
      <c r="SWH51" s="0"/>
      <c r="SWI51" s="0"/>
      <c r="SWJ51" s="0"/>
      <c r="SWK51" s="0"/>
      <c r="SWL51" s="0"/>
      <c r="SWM51" s="0"/>
      <c r="SWN51" s="0"/>
      <c r="SWO51" s="0"/>
      <c r="SWP51" s="0"/>
      <c r="SWQ51" s="0"/>
      <c r="SWR51" s="0"/>
      <c r="SWS51" s="0"/>
      <c r="SWT51" s="0"/>
      <c r="SWU51" s="0"/>
      <c r="SWV51" s="0"/>
      <c r="SWW51" s="0"/>
      <c r="SWX51" s="0"/>
      <c r="SWY51" s="0"/>
      <c r="SWZ51" s="0"/>
      <c r="SXA51" s="0"/>
      <c r="SXB51" s="0"/>
      <c r="SXC51" s="0"/>
      <c r="SXD51" s="0"/>
      <c r="SXE51" s="0"/>
      <c r="SXF51" s="0"/>
      <c r="SXG51" s="0"/>
      <c r="SXH51" s="0"/>
      <c r="SXI51" s="0"/>
      <c r="SXJ51" s="0"/>
      <c r="SXK51" s="0"/>
      <c r="SXL51" s="0"/>
      <c r="SXM51" s="0"/>
      <c r="SXN51" s="0"/>
      <c r="SXO51" s="0"/>
      <c r="SXP51" s="0"/>
      <c r="SXQ51" s="0"/>
      <c r="SXR51" s="0"/>
      <c r="SXS51" s="0"/>
      <c r="SXT51" s="0"/>
      <c r="SXU51" s="0"/>
      <c r="SXV51" s="0"/>
      <c r="SXW51" s="0"/>
      <c r="SXX51" s="0"/>
      <c r="SXY51" s="0"/>
      <c r="SXZ51" s="0"/>
      <c r="SYA51" s="0"/>
      <c r="SYB51" s="0"/>
      <c r="SYC51" s="0"/>
      <c r="SYD51" s="0"/>
      <c r="SYE51" s="0"/>
      <c r="SYF51" s="0"/>
      <c r="SYG51" s="0"/>
      <c r="SYH51" s="0"/>
      <c r="SYI51" s="0"/>
      <c r="SYJ51" s="0"/>
      <c r="SYK51" s="0"/>
      <c r="SYL51" s="0"/>
      <c r="SYM51" s="0"/>
      <c r="SYN51" s="0"/>
      <c r="SYO51" s="0"/>
      <c r="SYP51" s="0"/>
      <c r="SYQ51" s="0"/>
      <c r="SYR51" s="0"/>
      <c r="SYS51" s="0"/>
      <c r="SYT51" s="0"/>
      <c r="SYU51" s="0"/>
      <c r="SYV51" s="0"/>
      <c r="SYW51" s="0"/>
      <c r="SYX51" s="0"/>
      <c r="SYY51" s="0"/>
      <c r="SYZ51" s="0"/>
      <c r="SZA51" s="0"/>
      <c r="SZB51" s="0"/>
      <c r="SZC51" s="0"/>
      <c r="SZD51" s="0"/>
      <c r="SZE51" s="0"/>
      <c r="SZF51" s="0"/>
      <c r="SZG51" s="0"/>
      <c r="SZH51" s="0"/>
      <c r="SZI51" s="0"/>
      <c r="SZJ51" s="0"/>
      <c r="SZK51" s="0"/>
      <c r="SZL51" s="0"/>
      <c r="SZM51" s="0"/>
      <c r="SZN51" s="0"/>
      <c r="SZO51" s="0"/>
      <c r="SZP51" s="0"/>
      <c r="SZQ51" s="0"/>
      <c r="SZR51" s="0"/>
      <c r="SZS51" s="0"/>
      <c r="SZT51" s="0"/>
      <c r="SZU51" s="0"/>
      <c r="SZV51" s="0"/>
      <c r="SZW51" s="0"/>
      <c r="SZX51" s="0"/>
      <c r="SZY51" s="0"/>
      <c r="SZZ51" s="0"/>
      <c r="TAA51" s="0"/>
      <c r="TAB51" s="0"/>
      <c r="TAC51" s="0"/>
      <c r="TAD51" s="0"/>
      <c r="TAE51" s="0"/>
      <c r="TAF51" s="0"/>
      <c r="TAG51" s="0"/>
      <c r="TAH51" s="0"/>
      <c r="TAI51" s="0"/>
      <c r="TAJ51" s="0"/>
      <c r="TAK51" s="0"/>
      <c r="TAL51" s="0"/>
      <c r="TAM51" s="0"/>
      <c r="TAN51" s="0"/>
      <c r="TAO51" s="0"/>
      <c r="TAP51" s="0"/>
      <c r="TAQ51" s="0"/>
      <c r="TAR51" s="0"/>
      <c r="TAS51" s="0"/>
      <c r="TAT51" s="0"/>
      <c r="TAU51" s="0"/>
      <c r="TAV51" s="0"/>
      <c r="TAW51" s="0"/>
      <c r="TAX51" s="0"/>
      <c r="TAY51" s="0"/>
      <c r="TAZ51" s="0"/>
      <c r="TBA51" s="0"/>
      <c r="TBB51" s="0"/>
      <c r="TBC51" s="0"/>
      <c r="TBD51" s="0"/>
      <c r="TBE51" s="0"/>
      <c r="TBF51" s="0"/>
      <c r="TBG51" s="0"/>
      <c r="TBH51" s="0"/>
      <c r="TBI51" s="0"/>
      <c r="TBJ51" s="0"/>
      <c r="TBK51" s="0"/>
      <c r="TBL51" s="0"/>
      <c r="TBM51" s="0"/>
      <c r="TBN51" s="0"/>
      <c r="TBO51" s="0"/>
      <c r="TBP51" s="0"/>
      <c r="TBQ51" s="0"/>
      <c r="TBR51" s="0"/>
      <c r="TBS51" s="0"/>
      <c r="TBT51" s="0"/>
      <c r="TBU51" s="0"/>
      <c r="TBV51" s="0"/>
      <c r="TBW51" s="0"/>
      <c r="TBX51" s="0"/>
      <c r="TBY51" s="0"/>
      <c r="TBZ51" s="0"/>
      <c r="TCA51" s="0"/>
      <c r="TCB51" s="0"/>
      <c r="TCC51" s="0"/>
      <c r="TCD51" s="0"/>
      <c r="TCE51" s="0"/>
      <c r="TCF51" s="0"/>
      <c r="TCG51" s="0"/>
      <c r="TCH51" s="0"/>
      <c r="TCI51" s="0"/>
      <c r="TCJ51" s="0"/>
      <c r="TCK51" s="0"/>
      <c r="TCL51" s="0"/>
      <c r="TCM51" s="0"/>
      <c r="TCN51" s="0"/>
      <c r="TCO51" s="0"/>
      <c r="TCP51" s="0"/>
      <c r="TCQ51" s="0"/>
      <c r="TCR51" s="0"/>
      <c r="TCS51" s="0"/>
      <c r="TCT51" s="0"/>
      <c r="TCU51" s="0"/>
      <c r="TCV51" s="0"/>
      <c r="TCW51" s="0"/>
      <c r="TCX51" s="0"/>
      <c r="TCY51" s="0"/>
      <c r="TCZ51" s="0"/>
      <c r="TDA51" s="0"/>
      <c r="TDB51" s="0"/>
      <c r="TDC51" s="0"/>
      <c r="TDD51" s="0"/>
      <c r="TDE51" s="0"/>
      <c r="TDF51" s="0"/>
      <c r="TDG51" s="0"/>
      <c r="TDH51" s="0"/>
      <c r="TDI51" s="0"/>
      <c r="TDJ51" s="0"/>
      <c r="TDK51" s="0"/>
      <c r="TDL51" s="0"/>
      <c r="TDM51" s="0"/>
      <c r="TDN51" s="0"/>
      <c r="TDO51" s="0"/>
      <c r="TDP51" s="0"/>
      <c r="TDQ51" s="0"/>
      <c r="TDR51" s="0"/>
      <c r="TDS51" s="0"/>
      <c r="TDT51" s="0"/>
      <c r="TDU51" s="0"/>
      <c r="TDV51" s="0"/>
      <c r="TDW51" s="0"/>
      <c r="TDX51" s="0"/>
      <c r="TDY51" s="0"/>
      <c r="TDZ51" s="0"/>
      <c r="TEA51" s="0"/>
      <c r="TEB51" s="0"/>
      <c r="TEC51" s="0"/>
      <c r="TED51" s="0"/>
      <c r="TEE51" s="0"/>
      <c r="TEF51" s="0"/>
      <c r="TEG51" s="0"/>
      <c r="TEH51" s="0"/>
      <c r="TEI51" s="0"/>
      <c r="TEJ51" s="0"/>
      <c r="TEK51" s="0"/>
      <c r="TEL51" s="0"/>
      <c r="TEM51" s="0"/>
      <c r="TEN51" s="0"/>
      <c r="TEO51" s="0"/>
      <c r="TEP51" s="0"/>
      <c r="TEQ51" s="0"/>
      <c r="TER51" s="0"/>
      <c r="TES51" s="0"/>
      <c r="TET51" s="0"/>
      <c r="TEU51" s="0"/>
      <c r="TEV51" s="0"/>
      <c r="TEW51" s="0"/>
      <c r="TEX51" s="0"/>
      <c r="TEY51" s="0"/>
      <c r="TEZ51" s="0"/>
      <c r="TFA51" s="0"/>
      <c r="TFB51" s="0"/>
      <c r="TFC51" s="0"/>
      <c r="TFD51" s="0"/>
      <c r="TFE51" s="0"/>
      <c r="TFF51" s="0"/>
      <c r="TFG51" s="0"/>
      <c r="TFH51" s="0"/>
      <c r="TFI51" s="0"/>
      <c r="TFJ51" s="0"/>
      <c r="TFK51" s="0"/>
      <c r="TFL51" s="0"/>
      <c r="TFM51" s="0"/>
      <c r="TFN51" s="0"/>
      <c r="TFO51" s="0"/>
      <c r="TFP51" s="0"/>
      <c r="TFQ51" s="0"/>
      <c r="TFR51" s="0"/>
      <c r="TFS51" s="0"/>
      <c r="TFT51" s="0"/>
      <c r="TFU51" s="0"/>
      <c r="TFV51" s="0"/>
      <c r="TFW51" s="0"/>
      <c r="TFX51" s="0"/>
      <c r="TFY51" s="0"/>
      <c r="TFZ51" s="0"/>
      <c r="TGA51" s="0"/>
      <c r="TGB51" s="0"/>
      <c r="TGC51" s="0"/>
      <c r="TGD51" s="0"/>
      <c r="TGE51" s="0"/>
      <c r="TGF51" s="0"/>
      <c r="TGG51" s="0"/>
      <c r="TGH51" s="0"/>
      <c r="TGI51" s="0"/>
      <c r="TGJ51" s="0"/>
      <c r="TGK51" s="0"/>
      <c r="TGL51" s="0"/>
      <c r="TGM51" s="0"/>
      <c r="TGN51" s="0"/>
      <c r="TGO51" s="0"/>
      <c r="TGP51" s="0"/>
      <c r="TGQ51" s="0"/>
      <c r="TGR51" s="0"/>
      <c r="TGS51" s="0"/>
      <c r="TGT51" s="0"/>
      <c r="TGU51" s="0"/>
      <c r="TGV51" s="0"/>
      <c r="TGW51" s="0"/>
      <c r="TGX51" s="0"/>
      <c r="TGY51" s="0"/>
      <c r="TGZ51" s="0"/>
      <c r="THA51" s="0"/>
      <c r="THB51" s="0"/>
      <c r="THC51" s="0"/>
      <c r="THD51" s="0"/>
      <c r="THE51" s="0"/>
      <c r="THF51" s="0"/>
      <c r="THG51" s="0"/>
      <c r="THH51" s="0"/>
      <c r="THI51" s="0"/>
      <c r="THJ51" s="0"/>
      <c r="THK51" s="0"/>
      <c r="THL51" s="0"/>
      <c r="THM51" s="0"/>
      <c r="THN51" s="0"/>
      <c r="THO51" s="0"/>
      <c r="THP51" s="0"/>
      <c r="THQ51" s="0"/>
      <c r="THR51" s="0"/>
      <c r="THS51" s="0"/>
      <c r="THT51" s="0"/>
      <c r="THU51" s="0"/>
      <c r="THV51" s="0"/>
      <c r="THW51" s="0"/>
      <c r="THX51" s="0"/>
      <c r="THY51" s="0"/>
      <c r="THZ51" s="0"/>
      <c r="TIA51" s="0"/>
      <c r="TIB51" s="0"/>
      <c r="TIC51" s="0"/>
      <c r="TID51" s="0"/>
      <c r="TIE51" s="0"/>
      <c r="TIF51" s="0"/>
      <c r="TIG51" s="0"/>
      <c r="TIH51" s="0"/>
      <c r="TII51" s="0"/>
      <c r="TIJ51" s="0"/>
      <c r="TIK51" s="0"/>
      <c r="TIL51" s="0"/>
      <c r="TIM51" s="0"/>
      <c r="TIN51" s="0"/>
      <c r="TIO51" s="0"/>
      <c r="TIP51" s="0"/>
      <c r="TIQ51" s="0"/>
      <c r="TIR51" s="0"/>
      <c r="TIS51" s="0"/>
      <c r="TIT51" s="0"/>
      <c r="TIU51" s="0"/>
      <c r="TIV51" s="0"/>
      <c r="TIW51" s="0"/>
      <c r="TIX51" s="0"/>
      <c r="TIY51" s="0"/>
      <c r="TIZ51" s="0"/>
      <c r="TJA51" s="0"/>
      <c r="TJB51" s="0"/>
      <c r="TJC51" s="0"/>
      <c r="TJD51" s="0"/>
      <c r="TJE51" s="0"/>
      <c r="TJF51" s="0"/>
      <c r="TJG51" s="0"/>
      <c r="TJH51" s="0"/>
      <c r="TJI51" s="0"/>
      <c r="TJJ51" s="0"/>
      <c r="TJK51" s="0"/>
      <c r="TJL51" s="0"/>
      <c r="TJM51" s="0"/>
      <c r="TJN51" s="0"/>
      <c r="TJO51" s="0"/>
      <c r="TJP51" s="0"/>
      <c r="TJQ51" s="0"/>
      <c r="TJR51" s="0"/>
      <c r="TJS51" s="0"/>
      <c r="TJT51" s="0"/>
      <c r="TJU51" s="0"/>
      <c r="TJV51" s="0"/>
      <c r="TJW51" s="0"/>
      <c r="TJX51" s="0"/>
      <c r="TJY51" s="0"/>
      <c r="TJZ51" s="0"/>
      <c r="TKA51" s="0"/>
      <c r="TKB51" s="0"/>
      <c r="TKC51" s="0"/>
      <c r="TKD51" s="0"/>
      <c r="TKE51" s="0"/>
      <c r="TKF51" s="0"/>
      <c r="TKG51" s="0"/>
      <c r="TKH51" s="0"/>
      <c r="TKI51" s="0"/>
      <c r="TKJ51" s="0"/>
      <c r="TKK51" s="0"/>
      <c r="TKL51" s="0"/>
      <c r="TKM51" s="0"/>
      <c r="TKN51" s="0"/>
      <c r="TKO51" s="0"/>
      <c r="TKP51" s="0"/>
      <c r="TKQ51" s="0"/>
      <c r="TKR51" s="0"/>
      <c r="TKS51" s="0"/>
      <c r="TKT51" s="0"/>
      <c r="TKU51" s="0"/>
      <c r="TKV51" s="0"/>
      <c r="TKW51" s="0"/>
      <c r="TKX51" s="0"/>
      <c r="TKY51" s="0"/>
      <c r="TKZ51" s="0"/>
      <c r="TLA51" s="0"/>
      <c r="TLB51" s="0"/>
      <c r="TLC51" s="0"/>
      <c r="TLD51" s="0"/>
      <c r="TLE51" s="0"/>
      <c r="TLF51" s="0"/>
      <c r="TLG51" s="0"/>
      <c r="TLH51" s="0"/>
      <c r="TLI51" s="0"/>
      <c r="TLJ51" s="0"/>
      <c r="TLK51" s="0"/>
      <c r="TLL51" s="0"/>
      <c r="TLM51" s="0"/>
      <c r="TLN51" s="0"/>
      <c r="TLO51" s="0"/>
      <c r="TLP51" s="0"/>
      <c r="TLQ51" s="0"/>
      <c r="TLR51" s="0"/>
      <c r="TLS51" s="0"/>
      <c r="TLT51" s="0"/>
      <c r="TLU51" s="0"/>
      <c r="TLV51" s="0"/>
      <c r="TLW51" s="0"/>
      <c r="TLX51" s="0"/>
      <c r="TLY51" s="0"/>
      <c r="TLZ51" s="0"/>
      <c r="TMA51" s="0"/>
      <c r="TMB51" s="0"/>
      <c r="TMC51" s="0"/>
      <c r="TMD51" s="0"/>
      <c r="TME51" s="0"/>
      <c r="TMF51" s="0"/>
      <c r="TMG51" s="0"/>
      <c r="TMH51" s="0"/>
      <c r="TMI51" s="0"/>
      <c r="TMJ51" s="0"/>
      <c r="TMK51" s="0"/>
      <c r="TML51" s="0"/>
      <c r="TMM51" s="0"/>
      <c r="TMN51" s="0"/>
      <c r="TMO51" s="0"/>
      <c r="TMP51" s="0"/>
      <c r="TMQ51" s="0"/>
      <c r="TMR51" s="0"/>
      <c r="TMS51" s="0"/>
      <c r="TMT51" s="0"/>
      <c r="TMU51" s="0"/>
      <c r="TMV51" s="0"/>
      <c r="TMW51" s="0"/>
      <c r="TMX51" s="0"/>
      <c r="TMY51" s="0"/>
      <c r="TMZ51" s="0"/>
      <c r="TNA51" s="0"/>
      <c r="TNB51" s="0"/>
      <c r="TNC51" s="0"/>
      <c r="TND51" s="0"/>
      <c r="TNE51" s="0"/>
      <c r="TNF51" s="0"/>
      <c r="TNG51" s="0"/>
      <c r="TNH51" s="0"/>
      <c r="TNI51" s="0"/>
      <c r="TNJ51" s="0"/>
      <c r="TNK51" s="0"/>
      <c r="TNL51" s="0"/>
      <c r="TNM51" s="0"/>
      <c r="TNN51" s="0"/>
      <c r="TNO51" s="0"/>
      <c r="TNP51" s="0"/>
      <c r="TNQ51" s="0"/>
      <c r="TNR51" s="0"/>
      <c r="TNS51" s="0"/>
      <c r="TNT51" s="0"/>
      <c r="TNU51" s="0"/>
      <c r="TNV51" s="0"/>
      <c r="TNW51" s="0"/>
      <c r="TNX51" s="0"/>
      <c r="TNY51" s="0"/>
      <c r="TNZ51" s="0"/>
      <c r="TOA51" s="0"/>
      <c r="TOB51" s="0"/>
      <c r="TOC51" s="0"/>
      <c r="TOD51" s="0"/>
      <c r="TOE51" s="0"/>
      <c r="TOF51" s="0"/>
      <c r="TOG51" s="0"/>
      <c r="TOH51" s="0"/>
      <c r="TOI51" s="0"/>
      <c r="TOJ51" s="0"/>
      <c r="TOK51" s="0"/>
      <c r="TOL51" s="0"/>
      <c r="TOM51" s="0"/>
      <c r="TON51" s="0"/>
      <c r="TOO51" s="0"/>
      <c r="TOP51" s="0"/>
      <c r="TOQ51" s="0"/>
      <c r="TOR51" s="0"/>
      <c r="TOS51" s="0"/>
      <c r="TOT51" s="0"/>
      <c r="TOU51" s="0"/>
      <c r="TOV51" s="0"/>
      <c r="TOW51" s="0"/>
      <c r="TOX51" s="0"/>
      <c r="TOY51" s="0"/>
      <c r="TOZ51" s="0"/>
      <c r="TPA51" s="0"/>
      <c r="TPB51" s="0"/>
      <c r="TPC51" s="0"/>
      <c r="TPD51" s="0"/>
      <c r="TPE51" s="0"/>
      <c r="TPF51" s="0"/>
      <c r="TPG51" s="0"/>
      <c r="TPH51" s="0"/>
      <c r="TPI51" s="0"/>
      <c r="TPJ51" s="0"/>
      <c r="TPK51" s="0"/>
      <c r="TPL51" s="0"/>
      <c r="TPM51" s="0"/>
      <c r="TPN51" s="0"/>
      <c r="TPO51" s="0"/>
      <c r="TPP51" s="0"/>
      <c r="TPQ51" s="0"/>
      <c r="TPR51" s="0"/>
      <c r="TPS51" s="0"/>
      <c r="TPT51" s="0"/>
      <c r="TPU51" s="0"/>
      <c r="TPV51" s="0"/>
      <c r="TPW51" s="0"/>
      <c r="TPX51" s="0"/>
      <c r="TPY51" s="0"/>
      <c r="TPZ51" s="0"/>
      <c r="TQA51" s="0"/>
      <c r="TQB51" s="0"/>
      <c r="TQC51" s="0"/>
      <c r="TQD51" s="0"/>
      <c r="TQE51" s="0"/>
      <c r="TQF51" s="0"/>
      <c r="TQG51" s="0"/>
      <c r="TQH51" s="0"/>
      <c r="TQI51" s="0"/>
      <c r="TQJ51" s="0"/>
      <c r="TQK51" s="0"/>
      <c r="TQL51" s="0"/>
      <c r="TQM51" s="0"/>
      <c r="TQN51" s="0"/>
      <c r="TQO51" s="0"/>
      <c r="TQP51" s="0"/>
      <c r="TQQ51" s="0"/>
      <c r="TQR51" s="0"/>
      <c r="TQS51" s="0"/>
      <c r="TQT51" s="0"/>
      <c r="TQU51" s="0"/>
      <c r="TQV51" s="0"/>
      <c r="TQW51" s="0"/>
      <c r="TQX51" s="0"/>
      <c r="TQY51" s="0"/>
      <c r="TQZ51" s="0"/>
      <c r="TRA51" s="0"/>
      <c r="TRB51" s="0"/>
      <c r="TRC51" s="0"/>
      <c r="TRD51" s="0"/>
      <c r="TRE51" s="0"/>
      <c r="TRF51" s="0"/>
      <c r="TRG51" s="0"/>
      <c r="TRH51" s="0"/>
      <c r="TRI51" s="0"/>
      <c r="TRJ51" s="0"/>
      <c r="TRK51" s="0"/>
      <c r="TRL51" s="0"/>
      <c r="TRM51" s="0"/>
      <c r="TRN51" s="0"/>
      <c r="TRO51" s="0"/>
      <c r="TRP51" s="0"/>
      <c r="TRQ51" s="0"/>
      <c r="TRR51" s="0"/>
      <c r="TRS51" s="0"/>
      <c r="TRT51" s="0"/>
      <c r="TRU51" s="0"/>
      <c r="TRV51" s="0"/>
      <c r="TRW51" s="0"/>
      <c r="TRX51" s="0"/>
      <c r="TRY51" s="0"/>
      <c r="TRZ51" s="0"/>
      <c r="TSA51" s="0"/>
      <c r="TSB51" s="0"/>
      <c r="TSC51" s="0"/>
      <c r="TSD51" s="0"/>
      <c r="TSE51" s="0"/>
      <c r="TSF51" s="0"/>
      <c r="TSG51" s="0"/>
      <c r="TSH51" s="0"/>
      <c r="TSI51" s="0"/>
      <c r="TSJ51" s="0"/>
      <c r="TSK51" s="0"/>
      <c r="TSL51" s="0"/>
      <c r="TSM51" s="0"/>
      <c r="TSN51" s="0"/>
      <c r="TSO51" s="0"/>
      <c r="TSP51" s="0"/>
      <c r="TSQ51" s="0"/>
      <c r="TSR51" s="0"/>
      <c r="TSS51" s="0"/>
      <c r="TST51" s="0"/>
      <c r="TSU51" s="0"/>
      <c r="TSV51" s="0"/>
      <c r="TSW51" s="0"/>
      <c r="TSX51" s="0"/>
      <c r="TSY51" s="0"/>
      <c r="TSZ51" s="0"/>
      <c r="TTA51" s="0"/>
      <c r="TTB51" s="0"/>
      <c r="TTC51" s="0"/>
      <c r="TTD51" s="0"/>
      <c r="TTE51" s="0"/>
      <c r="TTF51" s="0"/>
      <c r="TTG51" s="0"/>
      <c r="TTH51" s="0"/>
      <c r="TTI51" s="0"/>
      <c r="TTJ51" s="0"/>
      <c r="TTK51" s="0"/>
      <c r="TTL51" s="0"/>
      <c r="TTM51" s="0"/>
      <c r="TTN51" s="0"/>
      <c r="TTO51" s="0"/>
      <c r="TTP51" s="0"/>
      <c r="TTQ51" s="0"/>
      <c r="TTR51" s="0"/>
      <c r="TTS51" s="0"/>
      <c r="TTT51" s="0"/>
      <c r="TTU51" s="0"/>
      <c r="TTV51" s="0"/>
      <c r="TTW51" s="0"/>
      <c r="TTX51" s="0"/>
      <c r="TTY51" s="0"/>
      <c r="TTZ51" s="0"/>
      <c r="TUA51" s="0"/>
      <c r="TUB51" s="0"/>
      <c r="TUC51" s="0"/>
      <c r="TUD51" s="0"/>
      <c r="TUE51" s="0"/>
      <c r="TUF51" s="0"/>
      <c r="TUG51" s="0"/>
      <c r="TUH51" s="0"/>
      <c r="TUI51" s="0"/>
      <c r="TUJ51" s="0"/>
      <c r="TUK51" s="0"/>
      <c r="TUL51" s="0"/>
      <c r="TUM51" s="0"/>
      <c r="TUN51" s="0"/>
      <c r="TUO51" s="0"/>
      <c r="TUP51" s="0"/>
      <c r="TUQ51" s="0"/>
      <c r="TUR51" s="0"/>
      <c r="TUS51" s="0"/>
      <c r="TUT51" s="0"/>
      <c r="TUU51" s="0"/>
      <c r="TUV51" s="0"/>
      <c r="TUW51" s="0"/>
      <c r="TUX51" s="0"/>
      <c r="TUY51" s="0"/>
      <c r="TUZ51" s="0"/>
      <c r="TVA51" s="0"/>
      <c r="TVB51" s="0"/>
      <c r="TVC51" s="0"/>
      <c r="TVD51" s="0"/>
      <c r="TVE51" s="0"/>
      <c r="TVF51" s="0"/>
      <c r="TVG51" s="0"/>
      <c r="TVH51" s="0"/>
      <c r="TVI51" s="0"/>
      <c r="TVJ51" s="0"/>
      <c r="TVK51" s="0"/>
      <c r="TVL51" s="0"/>
      <c r="TVM51" s="0"/>
      <c r="TVN51" s="0"/>
      <c r="TVO51" s="0"/>
      <c r="TVP51" s="0"/>
      <c r="TVQ51" s="0"/>
      <c r="TVR51" s="0"/>
      <c r="TVS51" s="0"/>
      <c r="TVT51" s="0"/>
      <c r="TVU51" s="0"/>
      <c r="TVV51" s="0"/>
      <c r="TVW51" s="0"/>
      <c r="TVX51" s="0"/>
      <c r="TVY51" s="0"/>
      <c r="TVZ51" s="0"/>
      <c r="TWA51" s="0"/>
      <c r="TWB51" s="0"/>
      <c r="TWC51" s="0"/>
      <c r="TWD51" s="0"/>
      <c r="TWE51" s="0"/>
      <c r="TWF51" s="0"/>
      <c r="TWG51" s="0"/>
      <c r="TWH51" s="0"/>
      <c r="TWI51" s="0"/>
      <c r="TWJ51" s="0"/>
      <c r="TWK51" s="0"/>
      <c r="TWL51" s="0"/>
      <c r="TWM51" s="0"/>
      <c r="TWN51" s="0"/>
      <c r="TWO51" s="0"/>
      <c r="TWP51" s="0"/>
      <c r="TWQ51" s="0"/>
      <c r="TWR51" s="0"/>
      <c r="TWS51" s="0"/>
      <c r="TWT51" s="0"/>
      <c r="TWU51" s="0"/>
      <c r="TWV51" s="0"/>
      <c r="TWW51" s="0"/>
      <c r="TWX51" s="0"/>
      <c r="TWY51" s="0"/>
      <c r="TWZ51" s="0"/>
      <c r="TXA51" s="0"/>
      <c r="TXB51" s="0"/>
      <c r="TXC51" s="0"/>
      <c r="TXD51" s="0"/>
      <c r="TXE51" s="0"/>
      <c r="TXF51" s="0"/>
      <c r="TXG51" s="0"/>
      <c r="TXH51" s="0"/>
      <c r="TXI51" s="0"/>
      <c r="TXJ51" s="0"/>
      <c r="TXK51" s="0"/>
      <c r="TXL51" s="0"/>
      <c r="TXM51" s="0"/>
      <c r="TXN51" s="0"/>
      <c r="TXO51" s="0"/>
      <c r="TXP51" s="0"/>
      <c r="TXQ51" s="0"/>
      <c r="TXR51" s="0"/>
      <c r="TXS51" s="0"/>
      <c r="TXT51" s="0"/>
      <c r="TXU51" s="0"/>
      <c r="TXV51" s="0"/>
      <c r="TXW51" s="0"/>
      <c r="TXX51" s="0"/>
      <c r="TXY51" s="0"/>
      <c r="TXZ51" s="0"/>
      <c r="TYA51" s="0"/>
      <c r="TYB51" s="0"/>
      <c r="TYC51" s="0"/>
      <c r="TYD51" s="0"/>
      <c r="TYE51" s="0"/>
      <c r="TYF51" s="0"/>
      <c r="TYG51" s="0"/>
      <c r="TYH51" s="0"/>
      <c r="TYI51" s="0"/>
      <c r="TYJ51" s="0"/>
      <c r="TYK51" s="0"/>
      <c r="TYL51" s="0"/>
      <c r="TYM51" s="0"/>
      <c r="TYN51" s="0"/>
      <c r="TYO51" s="0"/>
      <c r="TYP51" s="0"/>
      <c r="TYQ51" s="0"/>
      <c r="TYR51" s="0"/>
      <c r="TYS51" s="0"/>
      <c r="TYT51" s="0"/>
      <c r="TYU51" s="0"/>
      <c r="TYV51" s="0"/>
      <c r="TYW51" s="0"/>
      <c r="TYX51" s="0"/>
      <c r="TYY51" s="0"/>
      <c r="TYZ51" s="0"/>
      <c r="TZA51" s="0"/>
      <c r="TZB51" s="0"/>
      <c r="TZC51" s="0"/>
      <c r="TZD51" s="0"/>
      <c r="TZE51" s="0"/>
      <c r="TZF51" s="0"/>
      <c r="TZG51" s="0"/>
      <c r="TZH51" s="0"/>
      <c r="TZI51" s="0"/>
      <c r="TZJ51" s="0"/>
      <c r="TZK51" s="0"/>
      <c r="TZL51" s="0"/>
      <c r="TZM51" s="0"/>
      <c r="TZN51" s="0"/>
      <c r="TZO51" s="0"/>
      <c r="TZP51" s="0"/>
      <c r="TZQ51" s="0"/>
      <c r="TZR51" s="0"/>
      <c r="TZS51" s="0"/>
      <c r="TZT51" s="0"/>
      <c r="TZU51" s="0"/>
      <c r="TZV51" s="0"/>
      <c r="TZW51" s="0"/>
      <c r="TZX51" s="0"/>
      <c r="TZY51" s="0"/>
      <c r="TZZ51" s="0"/>
      <c r="UAA51" s="0"/>
      <c r="UAB51" s="0"/>
      <c r="UAC51" s="0"/>
      <c r="UAD51" s="0"/>
      <c r="UAE51" s="0"/>
      <c r="UAF51" s="0"/>
      <c r="UAG51" s="0"/>
      <c r="UAH51" s="0"/>
      <c r="UAI51" s="0"/>
      <c r="UAJ51" s="0"/>
      <c r="UAK51" s="0"/>
      <c r="UAL51" s="0"/>
      <c r="UAM51" s="0"/>
      <c r="UAN51" s="0"/>
      <c r="UAO51" s="0"/>
      <c r="UAP51" s="0"/>
      <c r="UAQ51" s="0"/>
      <c r="UAR51" s="0"/>
      <c r="UAS51" s="0"/>
      <c r="UAT51" s="0"/>
      <c r="UAU51" s="0"/>
      <c r="UAV51" s="0"/>
      <c r="UAW51" s="0"/>
      <c r="UAX51" s="0"/>
      <c r="UAY51" s="0"/>
      <c r="UAZ51" s="0"/>
      <c r="UBA51" s="0"/>
      <c r="UBB51" s="0"/>
      <c r="UBC51" s="0"/>
      <c r="UBD51" s="0"/>
      <c r="UBE51" s="0"/>
      <c r="UBF51" s="0"/>
      <c r="UBG51" s="0"/>
      <c r="UBH51" s="0"/>
      <c r="UBI51" s="0"/>
      <c r="UBJ51" s="0"/>
      <c r="UBK51" s="0"/>
      <c r="UBL51" s="0"/>
      <c r="UBM51" s="0"/>
      <c r="UBN51" s="0"/>
      <c r="UBO51" s="0"/>
      <c r="UBP51" s="0"/>
      <c r="UBQ51" s="0"/>
      <c r="UBR51" s="0"/>
      <c r="UBS51" s="0"/>
      <c r="UBT51" s="0"/>
      <c r="UBU51" s="0"/>
      <c r="UBV51" s="0"/>
      <c r="UBW51" s="0"/>
      <c r="UBX51" s="0"/>
      <c r="UBY51" s="0"/>
      <c r="UBZ51" s="0"/>
      <c r="UCA51" s="0"/>
      <c r="UCB51" s="0"/>
      <c r="UCC51" s="0"/>
      <c r="UCD51" s="0"/>
      <c r="UCE51" s="0"/>
      <c r="UCF51" s="0"/>
      <c r="UCG51" s="0"/>
      <c r="UCH51" s="0"/>
      <c r="UCI51" s="0"/>
      <c r="UCJ51" s="0"/>
      <c r="UCK51" s="0"/>
      <c r="UCL51" s="0"/>
      <c r="UCM51" s="0"/>
      <c r="UCN51" s="0"/>
      <c r="UCO51" s="0"/>
      <c r="UCP51" s="0"/>
      <c r="UCQ51" s="0"/>
      <c r="UCR51" s="0"/>
      <c r="UCS51" s="0"/>
      <c r="UCT51" s="0"/>
      <c r="UCU51" s="0"/>
      <c r="UCV51" s="0"/>
      <c r="UCW51" s="0"/>
      <c r="UCX51" s="0"/>
      <c r="UCY51" s="0"/>
      <c r="UCZ51" s="0"/>
      <c r="UDA51" s="0"/>
      <c r="UDB51" s="0"/>
      <c r="UDC51" s="0"/>
      <c r="UDD51" s="0"/>
      <c r="UDE51" s="0"/>
      <c r="UDF51" s="0"/>
      <c r="UDG51" s="0"/>
      <c r="UDH51" s="0"/>
      <c r="UDI51" s="0"/>
      <c r="UDJ51" s="0"/>
      <c r="UDK51" s="0"/>
      <c r="UDL51" s="0"/>
      <c r="UDM51" s="0"/>
      <c r="UDN51" s="0"/>
      <c r="UDO51" s="0"/>
      <c r="UDP51" s="0"/>
      <c r="UDQ51" s="0"/>
      <c r="UDR51" s="0"/>
      <c r="UDS51" s="0"/>
      <c r="UDT51" s="0"/>
      <c r="UDU51" s="0"/>
      <c r="UDV51" s="0"/>
      <c r="UDW51" s="0"/>
      <c r="UDX51" s="0"/>
      <c r="UDY51" s="0"/>
      <c r="UDZ51" s="0"/>
      <c r="UEA51" s="0"/>
      <c r="UEB51" s="0"/>
      <c r="UEC51" s="0"/>
      <c r="UED51" s="0"/>
      <c r="UEE51" s="0"/>
      <c r="UEF51" s="0"/>
      <c r="UEG51" s="0"/>
      <c r="UEH51" s="0"/>
      <c r="UEI51" s="0"/>
      <c r="UEJ51" s="0"/>
      <c r="UEK51" s="0"/>
      <c r="UEL51" s="0"/>
      <c r="UEM51" s="0"/>
      <c r="UEN51" s="0"/>
      <c r="UEO51" s="0"/>
      <c r="UEP51" s="0"/>
      <c r="UEQ51" s="0"/>
      <c r="UER51" s="0"/>
      <c r="UES51" s="0"/>
      <c r="UET51" s="0"/>
      <c r="UEU51" s="0"/>
      <c r="UEV51" s="0"/>
      <c r="UEW51" s="0"/>
      <c r="UEX51" s="0"/>
      <c r="UEY51" s="0"/>
      <c r="UEZ51" s="0"/>
      <c r="UFA51" s="0"/>
      <c r="UFB51" s="0"/>
      <c r="UFC51" s="0"/>
      <c r="UFD51" s="0"/>
      <c r="UFE51" s="0"/>
      <c r="UFF51" s="0"/>
      <c r="UFG51" s="0"/>
      <c r="UFH51" s="0"/>
      <c r="UFI51" s="0"/>
      <c r="UFJ51" s="0"/>
      <c r="UFK51" s="0"/>
      <c r="UFL51" s="0"/>
      <c r="UFM51" s="0"/>
      <c r="UFN51" s="0"/>
      <c r="UFO51" s="0"/>
      <c r="UFP51" s="0"/>
      <c r="UFQ51" s="0"/>
      <c r="UFR51" s="0"/>
      <c r="UFS51" s="0"/>
      <c r="UFT51" s="0"/>
      <c r="UFU51" s="0"/>
      <c r="UFV51" s="0"/>
      <c r="UFW51" s="0"/>
      <c r="UFX51" s="0"/>
      <c r="UFY51" s="0"/>
      <c r="UFZ51" s="0"/>
      <c r="UGA51" s="0"/>
      <c r="UGB51" s="0"/>
      <c r="UGC51" s="0"/>
      <c r="UGD51" s="0"/>
      <c r="UGE51" s="0"/>
      <c r="UGF51" s="0"/>
      <c r="UGG51" s="0"/>
      <c r="UGH51" s="0"/>
      <c r="UGI51" s="0"/>
      <c r="UGJ51" s="0"/>
      <c r="UGK51" s="0"/>
      <c r="UGL51" s="0"/>
      <c r="UGM51" s="0"/>
      <c r="UGN51" s="0"/>
      <c r="UGO51" s="0"/>
      <c r="UGP51" s="0"/>
      <c r="UGQ51" s="0"/>
      <c r="UGR51" s="0"/>
      <c r="UGS51" s="0"/>
      <c r="UGT51" s="0"/>
      <c r="UGU51" s="0"/>
      <c r="UGV51" s="0"/>
      <c r="UGW51" s="0"/>
      <c r="UGX51" s="0"/>
      <c r="UGY51" s="0"/>
      <c r="UGZ51" s="0"/>
      <c r="UHA51" s="0"/>
      <c r="UHB51" s="0"/>
      <c r="UHC51" s="0"/>
      <c r="UHD51" s="0"/>
      <c r="UHE51" s="0"/>
      <c r="UHF51" s="0"/>
      <c r="UHG51" s="0"/>
      <c r="UHH51" s="0"/>
      <c r="UHI51" s="0"/>
      <c r="UHJ51" s="0"/>
      <c r="UHK51" s="0"/>
      <c r="UHL51" s="0"/>
      <c r="UHM51" s="0"/>
      <c r="UHN51" s="0"/>
      <c r="UHO51" s="0"/>
      <c r="UHP51" s="0"/>
      <c r="UHQ51" s="0"/>
      <c r="UHR51" s="0"/>
      <c r="UHS51" s="0"/>
      <c r="UHT51" s="0"/>
      <c r="UHU51" s="0"/>
      <c r="UHV51" s="0"/>
      <c r="UHW51" s="0"/>
      <c r="UHX51" s="0"/>
      <c r="UHY51" s="0"/>
      <c r="UHZ51" s="0"/>
      <c r="UIA51" s="0"/>
      <c r="UIB51" s="0"/>
      <c r="UIC51" s="0"/>
      <c r="UID51" s="0"/>
      <c r="UIE51" s="0"/>
      <c r="UIF51" s="0"/>
      <c r="UIG51" s="0"/>
      <c r="UIH51" s="0"/>
      <c r="UII51" s="0"/>
      <c r="UIJ51" s="0"/>
      <c r="UIK51" s="0"/>
      <c r="UIL51" s="0"/>
      <c r="UIM51" s="0"/>
      <c r="UIN51" s="0"/>
      <c r="UIO51" s="0"/>
      <c r="UIP51" s="0"/>
      <c r="UIQ51" s="0"/>
      <c r="UIR51" s="0"/>
      <c r="UIS51" s="0"/>
      <c r="UIT51" s="0"/>
      <c r="UIU51" s="0"/>
      <c r="UIV51" s="0"/>
      <c r="UIW51" s="0"/>
      <c r="UIX51" s="0"/>
      <c r="UIY51" s="0"/>
      <c r="UIZ51" s="0"/>
      <c r="UJA51" s="0"/>
      <c r="UJB51" s="0"/>
      <c r="UJC51" s="0"/>
      <c r="UJD51" s="0"/>
      <c r="UJE51" s="0"/>
      <c r="UJF51" s="0"/>
      <c r="UJG51" s="0"/>
      <c r="UJH51" s="0"/>
      <c r="UJI51" s="0"/>
      <c r="UJJ51" s="0"/>
      <c r="UJK51" s="0"/>
      <c r="UJL51" s="0"/>
      <c r="UJM51" s="0"/>
      <c r="UJN51" s="0"/>
      <c r="UJO51" s="0"/>
      <c r="UJP51" s="0"/>
      <c r="UJQ51" s="0"/>
      <c r="UJR51" s="0"/>
      <c r="UJS51" s="0"/>
      <c r="UJT51" s="0"/>
      <c r="UJU51" s="0"/>
      <c r="UJV51" s="0"/>
      <c r="UJW51" s="0"/>
      <c r="UJX51" s="0"/>
      <c r="UJY51" s="0"/>
      <c r="UJZ51" s="0"/>
      <c r="UKA51" s="0"/>
      <c r="UKB51" s="0"/>
      <c r="UKC51" s="0"/>
      <c r="UKD51" s="0"/>
      <c r="UKE51" s="0"/>
      <c r="UKF51" s="0"/>
      <c r="UKG51" s="0"/>
      <c r="UKH51" s="0"/>
      <c r="UKI51" s="0"/>
      <c r="UKJ51" s="0"/>
      <c r="UKK51" s="0"/>
      <c r="UKL51" s="0"/>
      <c r="UKM51" s="0"/>
      <c r="UKN51" s="0"/>
      <c r="UKO51" s="0"/>
      <c r="UKP51" s="0"/>
      <c r="UKQ51" s="0"/>
      <c r="UKR51" s="0"/>
      <c r="UKS51" s="0"/>
      <c r="UKT51" s="0"/>
      <c r="UKU51" s="0"/>
      <c r="UKV51" s="0"/>
      <c r="UKW51" s="0"/>
      <c r="UKX51" s="0"/>
      <c r="UKY51" s="0"/>
      <c r="UKZ51" s="0"/>
      <c r="ULA51" s="0"/>
      <c r="ULB51" s="0"/>
      <c r="ULC51" s="0"/>
      <c r="ULD51" s="0"/>
      <c r="ULE51" s="0"/>
      <c r="ULF51" s="0"/>
      <c r="ULG51" s="0"/>
      <c r="ULH51" s="0"/>
      <c r="ULI51" s="0"/>
      <c r="ULJ51" s="0"/>
      <c r="ULK51" s="0"/>
      <c r="ULL51" s="0"/>
      <c r="ULM51" s="0"/>
      <c r="ULN51" s="0"/>
      <c r="ULO51" s="0"/>
      <c r="ULP51" s="0"/>
      <c r="ULQ51" s="0"/>
      <c r="ULR51" s="0"/>
      <c r="ULS51" s="0"/>
      <c r="ULT51" s="0"/>
      <c r="ULU51" s="0"/>
      <c r="ULV51" s="0"/>
      <c r="ULW51" s="0"/>
      <c r="ULX51" s="0"/>
      <c r="ULY51" s="0"/>
      <c r="ULZ51" s="0"/>
      <c r="UMA51" s="0"/>
      <c r="UMB51" s="0"/>
      <c r="UMC51" s="0"/>
      <c r="UMD51" s="0"/>
      <c r="UME51" s="0"/>
      <c r="UMF51" s="0"/>
      <c r="UMG51" s="0"/>
      <c r="UMH51" s="0"/>
      <c r="UMI51" s="0"/>
      <c r="UMJ51" s="0"/>
      <c r="UMK51" s="0"/>
      <c r="UML51" s="0"/>
      <c r="UMM51" s="0"/>
      <c r="UMN51" s="0"/>
      <c r="UMO51" s="0"/>
      <c r="UMP51" s="0"/>
      <c r="UMQ51" s="0"/>
      <c r="UMR51" s="0"/>
      <c r="UMS51" s="0"/>
      <c r="UMT51" s="0"/>
      <c r="UMU51" s="0"/>
      <c r="UMV51" s="0"/>
      <c r="UMW51" s="0"/>
      <c r="UMX51" s="0"/>
      <c r="UMY51" s="0"/>
      <c r="UMZ51" s="0"/>
      <c r="UNA51" s="0"/>
      <c r="UNB51" s="0"/>
      <c r="UNC51" s="0"/>
      <c r="UND51" s="0"/>
      <c r="UNE51" s="0"/>
      <c r="UNF51" s="0"/>
      <c r="UNG51" s="0"/>
      <c r="UNH51" s="0"/>
      <c r="UNI51" s="0"/>
      <c r="UNJ51" s="0"/>
      <c r="UNK51" s="0"/>
      <c r="UNL51" s="0"/>
      <c r="UNM51" s="0"/>
      <c r="UNN51" s="0"/>
      <c r="UNO51" s="0"/>
      <c r="UNP51" s="0"/>
      <c r="UNQ51" s="0"/>
      <c r="UNR51" s="0"/>
      <c r="UNS51" s="0"/>
      <c r="UNT51" s="0"/>
      <c r="UNU51" s="0"/>
      <c r="UNV51" s="0"/>
      <c r="UNW51" s="0"/>
      <c r="UNX51" s="0"/>
      <c r="UNY51" s="0"/>
      <c r="UNZ51" s="0"/>
      <c r="UOA51" s="0"/>
      <c r="UOB51" s="0"/>
      <c r="UOC51" s="0"/>
      <c r="UOD51" s="0"/>
      <c r="UOE51" s="0"/>
      <c r="UOF51" s="0"/>
      <c r="UOG51" s="0"/>
      <c r="UOH51" s="0"/>
      <c r="UOI51" s="0"/>
      <c r="UOJ51" s="0"/>
      <c r="UOK51" s="0"/>
      <c r="UOL51" s="0"/>
      <c r="UOM51" s="0"/>
      <c r="UON51" s="0"/>
      <c r="UOO51" s="0"/>
      <c r="UOP51" s="0"/>
      <c r="UOQ51" s="0"/>
      <c r="UOR51" s="0"/>
      <c r="UOS51" s="0"/>
      <c r="UOT51" s="0"/>
      <c r="UOU51" s="0"/>
      <c r="UOV51" s="0"/>
      <c r="UOW51" s="0"/>
      <c r="UOX51" s="0"/>
      <c r="UOY51" s="0"/>
      <c r="UOZ51" s="0"/>
      <c r="UPA51" s="0"/>
      <c r="UPB51" s="0"/>
      <c r="UPC51" s="0"/>
      <c r="UPD51" s="0"/>
      <c r="UPE51" s="0"/>
      <c r="UPF51" s="0"/>
      <c r="UPG51" s="0"/>
      <c r="UPH51" s="0"/>
      <c r="UPI51" s="0"/>
      <c r="UPJ51" s="0"/>
      <c r="UPK51" s="0"/>
      <c r="UPL51" s="0"/>
      <c r="UPM51" s="0"/>
      <c r="UPN51" s="0"/>
      <c r="UPO51" s="0"/>
      <c r="UPP51" s="0"/>
      <c r="UPQ51" s="0"/>
      <c r="UPR51" s="0"/>
      <c r="UPS51" s="0"/>
      <c r="UPT51" s="0"/>
      <c r="UPU51" s="0"/>
      <c r="UPV51" s="0"/>
      <c r="UPW51" s="0"/>
      <c r="UPX51" s="0"/>
      <c r="UPY51" s="0"/>
      <c r="UPZ51" s="0"/>
      <c r="UQA51" s="0"/>
      <c r="UQB51" s="0"/>
      <c r="UQC51" s="0"/>
      <c r="UQD51" s="0"/>
      <c r="UQE51" s="0"/>
      <c r="UQF51" s="0"/>
      <c r="UQG51" s="0"/>
      <c r="UQH51" s="0"/>
      <c r="UQI51" s="0"/>
      <c r="UQJ51" s="0"/>
      <c r="UQK51" s="0"/>
      <c r="UQL51" s="0"/>
      <c r="UQM51" s="0"/>
      <c r="UQN51" s="0"/>
      <c r="UQO51" s="0"/>
      <c r="UQP51" s="0"/>
      <c r="UQQ51" s="0"/>
      <c r="UQR51" s="0"/>
      <c r="UQS51" s="0"/>
      <c r="UQT51" s="0"/>
      <c r="UQU51" s="0"/>
      <c r="UQV51" s="0"/>
      <c r="UQW51" s="0"/>
      <c r="UQX51" s="0"/>
      <c r="UQY51" s="0"/>
      <c r="UQZ51" s="0"/>
      <c r="URA51" s="0"/>
      <c r="URB51" s="0"/>
      <c r="URC51" s="0"/>
      <c r="URD51" s="0"/>
      <c r="URE51" s="0"/>
      <c r="URF51" s="0"/>
      <c r="URG51" s="0"/>
      <c r="URH51" s="0"/>
      <c r="URI51" s="0"/>
      <c r="URJ51" s="0"/>
      <c r="URK51" s="0"/>
      <c r="URL51" s="0"/>
      <c r="URM51" s="0"/>
      <c r="URN51" s="0"/>
      <c r="URO51" s="0"/>
      <c r="URP51" s="0"/>
      <c r="URQ51" s="0"/>
      <c r="URR51" s="0"/>
      <c r="URS51" s="0"/>
      <c r="URT51" s="0"/>
      <c r="URU51" s="0"/>
      <c r="URV51" s="0"/>
      <c r="URW51" s="0"/>
      <c r="URX51" s="0"/>
      <c r="URY51" s="0"/>
      <c r="URZ51" s="0"/>
      <c r="USA51" s="0"/>
      <c r="USB51" s="0"/>
      <c r="USC51" s="0"/>
      <c r="USD51" s="0"/>
      <c r="USE51" s="0"/>
      <c r="USF51" s="0"/>
      <c r="USG51" s="0"/>
      <c r="USH51" s="0"/>
      <c r="USI51" s="0"/>
      <c r="USJ51" s="0"/>
      <c r="USK51" s="0"/>
      <c r="USL51" s="0"/>
      <c r="USM51" s="0"/>
      <c r="USN51" s="0"/>
      <c r="USO51" s="0"/>
      <c r="USP51" s="0"/>
      <c r="USQ51" s="0"/>
      <c r="USR51" s="0"/>
      <c r="USS51" s="0"/>
      <c r="UST51" s="0"/>
      <c r="USU51" s="0"/>
      <c r="USV51" s="0"/>
      <c r="USW51" s="0"/>
      <c r="USX51" s="0"/>
      <c r="USY51" s="0"/>
      <c r="USZ51" s="0"/>
      <c r="UTA51" s="0"/>
      <c r="UTB51" s="0"/>
      <c r="UTC51" s="0"/>
      <c r="UTD51" s="0"/>
      <c r="UTE51" s="0"/>
      <c r="UTF51" s="0"/>
      <c r="UTG51" s="0"/>
      <c r="UTH51" s="0"/>
      <c r="UTI51" s="0"/>
      <c r="UTJ51" s="0"/>
      <c r="UTK51" s="0"/>
      <c r="UTL51" s="0"/>
      <c r="UTM51" s="0"/>
      <c r="UTN51" s="0"/>
      <c r="UTO51" s="0"/>
      <c r="UTP51" s="0"/>
      <c r="UTQ51" s="0"/>
      <c r="UTR51" s="0"/>
      <c r="UTS51" s="0"/>
      <c r="UTT51" s="0"/>
      <c r="UTU51" s="0"/>
      <c r="UTV51" s="0"/>
      <c r="UTW51" s="0"/>
      <c r="UTX51" s="0"/>
      <c r="UTY51" s="0"/>
      <c r="UTZ51" s="0"/>
      <c r="UUA51" s="0"/>
      <c r="UUB51" s="0"/>
      <c r="UUC51" s="0"/>
      <c r="UUD51" s="0"/>
      <c r="UUE51" s="0"/>
      <c r="UUF51" s="0"/>
      <c r="UUG51" s="0"/>
      <c r="UUH51" s="0"/>
      <c r="UUI51" s="0"/>
      <c r="UUJ51" s="0"/>
      <c r="UUK51" s="0"/>
      <c r="UUL51" s="0"/>
      <c r="UUM51" s="0"/>
      <c r="UUN51" s="0"/>
      <c r="UUO51" s="0"/>
      <c r="UUP51" s="0"/>
      <c r="UUQ51" s="0"/>
      <c r="UUR51" s="0"/>
      <c r="UUS51" s="0"/>
      <c r="UUT51" s="0"/>
      <c r="UUU51" s="0"/>
      <c r="UUV51" s="0"/>
      <c r="UUW51" s="0"/>
      <c r="UUX51" s="0"/>
      <c r="UUY51" s="0"/>
      <c r="UUZ51" s="0"/>
      <c r="UVA51" s="0"/>
      <c r="UVB51" s="0"/>
      <c r="UVC51" s="0"/>
      <c r="UVD51" s="0"/>
      <c r="UVE51" s="0"/>
      <c r="UVF51" s="0"/>
      <c r="UVG51" s="0"/>
      <c r="UVH51" s="0"/>
      <c r="UVI51" s="0"/>
      <c r="UVJ51" s="0"/>
      <c r="UVK51" s="0"/>
      <c r="UVL51" s="0"/>
      <c r="UVM51" s="0"/>
      <c r="UVN51" s="0"/>
      <c r="UVO51" s="0"/>
      <c r="UVP51" s="0"/>
      <c r="UVQ51" s="0"/>
      <c r="UVR51" s="0"/>
      <c r="UVS51" s="0"/>
      <c r="UVT51" s="0"/>
      <c r="UVU51" s="0"/>
      <c r="UVV51" s="0"/>
      <c r="UVW51" s="0"/>
      <c r="UVX51" s="0"/>
      <c r="UVY51" s="0"/>
      <c r="UVZ51" s="0"/>
      <c r="UWA51" s="0"/>
      <c r="UWB51" s="0"/>
      <c r="UWC51" s="0"/>
      <c r="UWD51" s="0"/>
      <c r="UWE51" s="0"/>
      <c r="UWF51" s="0"/>
      <c r="UWG51" s="0"/>
      <c r="UWH51" s="0"/>
      <c r="UWI51" s="0"/>
      <c r="UWJ51" s="0"/>
      <c r="UWK51" s="0"/>
      <c r="UWL51" s="0"/>
      <c r="UWM51" s="0"/>
      <c r="UWN51" s="0"/>
      <c r="UWO51" s="0"/>
      <c r="UWP51" s="0"/>
      <c r="UWQ51" s="0"/>
      <c r="UWR51" s="0"/>
      <c r="UWS51" s="0"/>
      <c r="UWT51" s="0"/>
      <c r="UWU51" s="0"/>
      <c r="UWV51" s="0"/>
      <c r="UWW51" s="0"/>
      <c r="UWX51" s="0"/>
      <c r="UWY51" s="0"/>
      <c r="UWZ51" s="0"/>
      <c r="UXA51" s="0"/>
      <c r="UXB51" s="0"/>
      <c r="UXC51" s="0"/>
      <c r="UXD51" s="0"/>
      <c r="UXE51" s="0"/>
      <c r="UXF51" s="0"/>
      <c r="UXG51" s="0"/>
      <c r="UXH51" s="0"/>
      <c r="UXI51" s="0"/>
      <c r="UXJ51" s="0"/>
      <c r="UXK51" s="0"/>
      <c r="UXL51" s="0"/>
      <c r="UXM51" s="0"/>
      <c r="UXN51" s="0"/>
      <c r="UXO51" s="0"/>
      <c r="UXP51" s="0"/>
      <c r="UXQ51" s="0"/>
      <c r="UXR51" s="0"/>
      <c r="UXS51" s="0"/>
      <c r="UXT51" s="0"/>
      <c r="UXU51" s="0"/>
      <c r="UXV51" s="0"/>
      <c r="UXW51" s="0"/>
      <c r="UXX51" s="0"/>
      <c r="UXY51" s="0"/>
      <c r="UXZ51" s="0"/>
      <c r="UYA51" s="0"/>
      <c r="UYB51" s="0"/>
      <c r="UYC51" s="0"/>
      <c r="UYD51" s="0"/>
      <c r="UYE51" s="0"/>
      <c r="UYF51" s="0"/>
      <c r="UYG51" s="0"/>
      <c r="UYH51" s="0"/>
      <c r="UYI51" s="0"/>
      <c r="UYJ51" s="0"/>
      <c r="UYK51" s="0"/>
      <c r="UYL51" s="0"/>
      <c r="UYM51" s="0"/>
      <c r="UYN51" s="0"/>
      <c r="UYO51" s="0"/>
      <c r="UYP51" s="0"/>
      <c r="UYQ51" s="0"/>
      <c r="UYR51" s="0"/>
      <c r="UYS51" s="0"/>
      <c r="UYT51" s="0"/>
      <c r="UYU51" s="0"/>
      <c r="UYV51" s="0"/>
      <c r="UYW51" s="0"/>
      <c r="UYX51" s="0"/>
      <c r="UYY51" s="0"/>
      <c r="UYZ51" s="0"/>
      <c r="UZA51" s="0"/>
      <c r="UZB51" s="0"/>
      <c r="UZC51" s="0"/>
      <c r="UZD51" s="0"/>
      <c r="UZE51" s="0"/>
      <c r="UZF51" s="0"/>
      <c r="UZG51" s="0"/>
      <c r="UZH51" s="0"/>
      <c r="UZI51" s="0"/>
      <c r="UZJ51" s="0"/>
      <c r="UZK51" s="0"/>
      <c r="UZL51" s="0"/>
      <c r="UZM51" s="0"/>
      <c r="UZN51" s="0"/>
      <c r="UZO51" s="0"/>
      <c r="UZP51" s="0"/>
      <c r="UZQ51" s="0"/>
      <c r="UZR51" s="0"/>
      <c r="UZS51" s="0"/>
      <c r="UZT51" s="0"/>
      <c r="UZU51" s="0"/>
      <c r="UZV51" s="0"/>
      <c r="UZW51" s="0"/>
      <c r="UZX51" s="0"/>
      <c r="UZY51" s="0"/>
      <c r="UZZ51" s="0"/>
      <c r="VAA51" s="0"/>
      <c r="VAB51" s="0"/>
      <c r="VAC51" s="0"/>
      <c r="VAD51" s="0"/>
      <c r="VAE51" s="0"/>
      <c r="VAF51" s="0"/>
      <c r="VAG51" s="0"/>
      <c r="VAH51" s="0"/>
      <c r="VAI51" s="0"/>
      <c r="VAJ51" s="0"/>
      <c r="VAK51" s="0"/>
      <c r="VAL51" s="0"/>
      <c r="VAM51" s="0"/>
      <c r="VAN51" s="0"/>
      <c r="VAO51" s="0"/>
      <c r="VAP51" s="0"/>
      <c r="VAQ51" s="0"/>
      <c r="VAR51" s="0"/>
      <c r="VAS51" s="0"/>
      <c r="VAT51" s="0"/>
      <c r="VAU51" s="0"/>
      <c r="VAV51" s="0"/>
      <c r="VAW51" s="0"/>
      <c r="VAX51" s="0"/>
      <c r="VAY51" s="0"/>
      <c r="VAZ51" s="0"/>
      <c r="VBA51" s="0"/>
      <c r="VBB51" s="0"/>
      <c r="VBC51" s="0"/>
      <c r="VBD51" s="0"/>
      <c r="VBE51" s="0"/>
      <c r="VBF51" s="0"/>
      <c r="VBG51" s="0"/>
      <c r="VBH51" s="0"/>
      <c r="VBI51" s="0"/>
      <c r="VBJ51" s="0"/>
      <c r="VBK51" s="0"/>
      <c r="VBL51" s="0"/>
      <c r="VBM51" s="0"/>
      <c r="VBN51" s="0"/>
      <c r="VBO51" s="0"/>
      <c r="VBP51" s="0"/>
      <c r="VBQ51" s="0"/>
      <c r="VBR51" s="0"/>
      <c r="VBS51" s="0"/>
      <c r="VBT51" s="0"/>
      <c r="VBU51" s="0"/>
      <c r="VBV51" s="0"/>
      <c r="VBW51" s="0"/>
      <c r="VBX51" s="0"/>
      <c r="VBY51" s="0"/>
      <c r="VBZ51" s="0"/>
      <c r="VCA51" s="0"/>
      <c r="VCB51" s="0"/>
      <c r="VCC51" s="0"/>
      <c r="VCD51" s="0"/>
      <c r="VCE51" s="0"/>
      <c r="VCF51" s="0"/>
      <c r="VCG51" s="0"/>
      <c r="VCH51" s="0"/>
      <c r="VCI51" s="0"/>
      <c r="VCJ51" s="0"/>
      <c r="VCK51" s="0"/>
      <c r="VCL51" s="0"/>
      <c r="VCM51" s="0"/>
      <c r="VCN51" s="0"/>
      <c r="VCO51" s="0"/>
      <c r="VCP51" s="0"/>
      <c r="VCQ51" s="0"/>
      <c r="VCR51" s="0"/>
      <c r="VCS51" s="0"/>
      <c r="VCT51" s="0"/>
      <c r="VCU51" s="0"/>
      <c r="VCV51" s="0"/>
      <c r="VCW51" s="0"/>
      <c r="VCX51" s="0"/>
      <c r="VCY51" s="0"/>
      <c r="VCZ51" s="0"/>
      <c r="VDA51" s="0"/>
      <c r="VDB51" s="0"/>
      <c r="VDC51" s="0"/>
      <c r="VDD51" s="0"/>
      <c r="VDE51" s="0"/>
      <c r="VDF51" s="0"/>
      <c r="VDG51" s="0"/>
      <c r="VDH51" s="0"/>
      <c r="VDI51" s="0"/>
      <c r="VDJ51" s="0"/>
      <c r="VDK51" s="0"/>
      <c r="VDL51" s="0"/>
      <c r="VDM51" s="0"/>
      <c r="VDN51" s="0"/>
      <c r="VDO51" s="0"/>
      <c r="VDP51" s="0"/>
      <c r="VDQ51" s="0"/>
      <c r="VDR51" s="0"/>
      <c r="VDS51" s="0"/>
      <c r="VDT51" s="0"/>
      <c r="VDU51" s="0"/>
      <c r="VDV51" s="0"/>
      <c r="VDW51" s="0"/>
      <c r="VDX51" s="0"/>
      <c r="VDY51" s="0"/>
      <c r="VDZ51" s="0"/>
      <c r="VEA51" s="0"/>
      <c r="VEB51" s="0"/>
      <c r="VEC51" s="0"/>
      <c r="VED51" s="0"/>
      <c r="VEE51" s="0"/>
      <c r="VEF51" s="0"/>
      <c r="VEG51" s="0"/>
      <c r="VEH51" s="0"/>
      <c r="VEI51" s="0"/>
      <c r="VEJ51" s="0"/>
      <c r="VEK51" s="0"/>
      <c r="VEL51" s="0"/>
      <c r="VEM51" s="0"/>
      <c r="VEN51" s="0"/>
      <c r="VEO51" s="0"/>
      <c r="VEP51" s="0"/>
      <c r="VEQ51" s="0"/>
      <c r="VER51" s="0"/>
      <c r="VES51" s="0"/>
      <c r="VET51" s="0"/>
      <c r="VEU51" s="0"/>
      <c r="VEV51" s="0"/>
      <c r="VEW51" s="0"/>
      <c r="VEX51" s="0"/>
      <c r="VEY51" s="0"/>
      <c r="VEZ51" s="0"/>
      <c r="VFA51" s="0"/>
      <c r="VFB51" s="0"/>
      <c r="VFC51" s="0"/>
      <c r="VFD51" s="0"/>
      <c r="VFE51" s="0"/>
      <c r="VFF51" s="0"/>
      <c r="VFG51" s="0"/>
      <c r="VFH51" s="0"/>
      <c r="VFI51" s="0"/>
      <c r="VFJ51" s="0"/>
      <c r="VFK51" s="0"/>
      <c r="VFL51" s="0"/>
      <c r="VFM51" s="0"/>
      <c r="VFN51" s="0"/>
      <c r="VFO51" s="0"/>
      <c r="VFP51" s="0"/>
      <c r="VFQ51" s="0"/>
      <c r="VFR51" s="0"/>
      <c r="VFS51" s="0"/>
      <c r="VFT51" s="0"/>
      <c r="VFU51" s="0"/>
      <c r="VFV51" s="0"/>
      <c r="VFW51" s="0"/>
      <c r="VFX51" s="0"/>
      <c r="VFY51" s="0"/>
      <c r="VFZ51" s="0"/>
      <c r="VGA51" s="0"/>
      <c r="VGB51" s="0"/>
      <c r="VGC51" s="0"/>
      <c r="VGD51" s="0"/>
      <c r="VGE51" s="0"/>
      <c r="VGF51" s="0"/>
      <c r="VGG51" s="0"/>
      <c r="VGH51" s="0"/>
      <c r="VGI51" s="0"/>
      <c r="VGJ51" s="0"/>
      <c r="VGK51" s="0"/>
      <c r="VGL51" s="0"/>
      <c r="VGM51" s="0"/>
      <c r="VGN51" s="0"/>
      <c r="VGO51" s="0"/>
      <c r="VGP51" s="0"/>
      <c r="VGQ51" s="0"/>
      <c r="VGR51" s="0"/>
      <c r="VGS51" s="0"/>
      <c r="VGT51" s="0"/>
      <c r="VGU51" s="0"/>
      <c r="VGV51" s="0"/>
      <c r="VGW51" s="0"/>
      <c r="VGX51" s="0"/>
      <c r="VGY51" s="0"/>
      <c r="VGZ51" s="0"/>
      <c r="VHA51" s="0"/>
      <c r="VHB51" s="0"/>
      <c r="VHC51" s="0"/>
      <c r="VHD51" s="0"/>
      <c r="VHE51" s="0"/>
      <c r="VHF51" s="0"/>
      <c r="VHG51" s="0"/>
      <c r="VHH51" s="0"/>
      <c r="VHI51" s="0"/>
      <c r="VHJ51" s="0"/>
      <c r="VHK51" s="0"/>
      <c r="VHL51" s="0"/>
      <c r="VHM51" s="0"/>
      <c r="VHN51" s="0"/>
      <c r="VHO51" s="0"/>
      <c r="VHP51" s="0"/>
      <c r="VHQ51" s="0"/>
      <c r="VHR51" s="0"/>
      <c r="VHS51" s="0"/>
      <c r="VHT51" s="0"/>
      <c r="VHU51" s="0"/>
      <c r="VHV51" s="0"/>
      <c r="VHW51" s="0"/>
      <c r="VHX51" s="0"/>
      <c r="VHY51" s="0"/>
      <c r="VHZ51" s="0"/>
      <c r="VIA51" s="0"/>
      <c r="VIB51" s="0"/>
      <c r="VIC51" s="0"/>
      <c r="VID51" s="0"/>
      <c r="VIE51" s="0"/>
      <c r="VIF51" s="0"/>
      <c r="VIG51" s="0"/>
      <c r="VIH51" s="0"/>
      <c r="VII51" s="0"/>
      <c r="VIJ51" s="0"/>
      <c r="VIK51" s="0"/>
      <c r="VIL51" s="0"/>
      <c r="VIM51" s="0"/>
      <c r="VIN51" s="0"/>
      <c r="VIO51" s="0"/>
      <c r="VIP51" s="0"/>
      <c r="VIQ51" s="0"/>
      <c r="VIR51" s="0"/>
      <c r="VIS51" s="0"/>
      <c r="VIT51" s="0"/>
      <c r="VIU51" s="0"/>
      <c r="VIV51" s="0"/>
      <c r="VIW51" s="0"/>
      <c r="VIX51" s="0"/>
      <c r="VIY51" s="0"/>
      <c r="VIZ51" s="0"/>
      <c r="VJA51" s="0"/>
      <c r="VJB51" s="0"/>
      <c r="VJC51" s="0"/>
      <c r="VJD51" s="0"/>
      <c r="VJE51" s="0"/>
      <c r="VJF51" s="0"/>
      <c r="VJG51" s="0"/>
      <c r="VJH51" s="0"/>
      <c r="VJI51" s="0"/>
      <c r="VJJ51" s="0"/>
      <c r="VJK51" s="0"/>
      <c r="VJL51" s="0"/>
      <c r="VJM51" s="0"/>
      <c r="VJN51" s="0"/>
      <c r="VJO51" s="0"/>
      <c r="VJP51" s="0"/>
      <c r="VJQ51" s="0"/>
      <c r="VJR51" s="0"/>
      <c r="VJS51" s="0"/>
      <c r="VJT51" s="0"/>
      <c r="VJU51" s="0"/>
      <c r="VJV51" s="0"/>
      <c r="VJW51" s="0"/>
      <c r="VJX51" s="0"/>
      <c r="VJY51" s="0"/>
      <c r="VJZ51" s="0"/>
      <c r="VKA51" s="0"/>
      <c r="VKB51" s="0"/>
      <c r="VKC51" s="0"/>
      <c r="VKD51" s="0"/>
      <c r="VKE51" s="0"/>
      <c r="VKF51" s="0"/>
      <c r="VKG51" s="0"/>
      <c r="VKH51" s="0"/>
      <c r="VKI51" s="0"/>
      <c r="VKJ51" s="0"/>
      <c r="VKK51" s="0"/>
      <c r="VKL51" s="0"/>
      <c r="VKM51" s="0"/>
      <c r="VKN51" s="0"/>
      <c r="VKO51" s="0"/>
      <c r="VKP51" s="0"/>
      <c r="VKQ51" s="0"/>
      <c r="VKR51" s="0"/>
      <c r="VKS51" s="0"/>
      <c r="VKT51" s="0"/>
      <c r="VKU51" s="0"/>
      <c r="VKV51" s="0"/>
      <c r="VKW51" s="0"/>
      <c r="VKX51" s="0"/>
      <c r="VKY51" s="0"/>
      <c r="VKZ51" s="0"/>
      <c r="VLA51" s="0"/>
      <c r="VLB51" s="0"/>
      <c r="VLC51" s="0"/>
      <c r="VLD51" s="0"/>
      <c r="VLE51" s="0"/>
      <c r="VLF51" s="0"/>
      <c r="VLG51" s="0"/>
      <c r="VLH51" s="0"/>
      <c r="VLI51" s="0"/>
      <c r="VLJ51" s="0"/>
      <c r="VLK51" s="0"/>
      <c r="VLL51" s="0"/>
      <c r="VLM51" s="0"/>
      <c r="VLN51" s="0"/>
      <c r="VLO51" s="0"/>
      <c r="VLP51" s="0"/>
      <c r="VLQ51" s="0"/>
      <c r="VLR51" s="0"/>
      <c r="VLS51" s="0"/>
      <c r="VLT51" s="0"/>
      <c r="VLU51" s="0"/>
      <c r="VLV51" s="0"/>
      <c r="VLW51" s="0"/>
      <c r="VLX51" s="0"/>
      <c r="VLY51" s="0"/>
      <c r="VLZ51" s="0"/>
      <c r="VMA51" s="0"/>
      <c r="VMB51" s="0"/>
      <c r="VMC51" s="0"/>
      <c r="VMD51" s="0"/>
      <c r="VME51" s="0"/>
      <c r="VMF51" s="0"/>
      <c r="VMG51" s="0"/>
      <c r="VMH51" s="0"/>
      <c r="VMI51" s="0"/>
      <c r="VMJ51" s="0"/>
      <c r="VMK51" s="0"/>
      <c r="VML51" s="0"/>
      <c r="VMM51" s="0"/>
      <c r="VMN51" s="0"/>
      <c r="VMO51" s="0"/>
      <c r="VMP51" s="0"/>
      <c r="VMQ51" s="0"/>
      <c r="VMR51" s="0"/>
      <c r="VMS51" s="0"/>
      <c r="VMT51" s="0"/>
      <c r="VMU51" s="0"/>
      <c r="VMV51" s="0"/>
      <c r="VMW51" s="0"/>
      <c r="VMX51" s="0"/>
      <c r="VMY51" s="0"/>
      <c r="VMZ51" s="0"/>
      <c r="VNA51" s="0"/>
      <c r="VNB51" s="0"/>
      <c r="VNC51" s="0"/>
      <c r="VND51" s="0"/>
      <c r="VNE51" s="0"/>
      <c r="VNF51" s="0"/>
      <c r="VNG51" s="0"/>
      <c r="VNH51" s="0"/>
      <c r="VNI51" s="0"/>
      <c r="VNJ51" s="0"/>
      <c r="VNK51" s="0"/>
      <c r="VNL51" s="0"/>
      <c r="VNM51" s="0"/>
      <c r="VNN51" s="0"/>
      <c r="VNO51" s="0"/>
      <c r="VNP51" s="0"/>
      <c r="VNQ51" s="0"/>
      <c r="VNR51" s="0"/>
      <c r="VNS51" s="0"/>
      <c r="VNT51" s="0"/>
      <c r="VNU51" s="0"/>
      <c r="VNV51" s="0"/>
      <c r="VNW51" s="0"/>
      <c r="VNX51" s="0"/>
      <c r="VNY51" s="0"/>
      <c r="VNZ51" s="0"/>
      <c r="VOA51" s="0"/>
      <c r="VOB51" s="0"/>
      <c r="VOC51" s="0"/>
      <c r="VOD51" s="0"/>
      <c r="VOE51" s="0"/>
      <c r="VOF51" s="0"/>
      <c r="VOG51" s="0"/>
      <c r="VOH51" s="0"/>
      <c r="VOI51" s="0"/>
      <c r="VOJ51" s="0"/>
      <c r="VOK51" s="0"/>
      <c r="VOL51" s="0"/>
      <c r="VOM51" s="0"/>
      <c r="VON51" s="0"/>
      <c r="VOO51" s="0"/>
      <c r="VOP51" s="0"/>
      <c r="VOQ51" s="0"/>
      <c r="VOR51" s="0"/>
      <c r="VOS51" s="0"/>
      <c r="VOT51" s="0"/>
      <c r="VOU51" s="0"/>
      <c r="VOV51" s="0"/>
      <c r="VOW51" s="0"/>
      <c r="VOX51" s="0"/>
      <c r="VOY51" s="0"/>
      <c r="VOZ51" s="0"/>
      <c r="VPA51" s="0"/>
      <c r="VPB51" s="0"/>
      <c r="VPC51" s="0"/>
      <c r="VPD51" s="0"/>
      <c r="VPE51" s="0"/>
      <c r="VPF51" s="0"/>
      <c r="VPG51" s="0"/>
      <c r="VPH51" s="0"/>
      <c r="VPI51" s="0"/>
      <c r="VPJ51" s="0"/>
      <c r="VPK51" s="0"/>
      <c r="VPL51" s="0"/>
      <c r="VPM51" s="0"/>
      <c r="VPN51" s="0"/>
      <c r="VPO51" s="0"/>
      <c r="VPP51" s="0"/>
      <c r="VPQ51" s="0"/>
      <c r="VPR51" s="0"/>
      <c r="VPS51" s="0"/>
      <c r="VPT51" s="0"/>
      <c r="VPU51" s="0"/>
      <c r="VPV51" s="0"/>
      <c r="VPW51" s="0"/>
      <c r="VPX51" s="0"/>
      <c r="VPY51" s="0"/>
      <c r="VPZ51" s="0"/>
      <c r="VQA51" s="0"/>
      <c r="VQB51" s="0"/>
      <c r="VQC51" s="0"/>
      <c r="VQD51" s="0"/>
      <c r="VQE51" s="0"/>
      <c r="VQF51" s="0"/>
      <c r="VQG51" s="0"/>
      <c r="VQH51" s="0"/>
      <c r="VQI51" s="0"/>
      <c r="VQJ51" s="0"/>
      <c r="VQK51" s="0"/>
      <c r="VQL51" s="0"/>
      <c r="VQM51" s="0"/>
      <c r="VQN51" s="0"/>
      <c r="VQO51" s="0"/>
      <c r="VQP51" s="0"/>
      <c r="VQQ51" s="0"/>
      <c r="VQR51" s="0"/>
      <c r="VQS51" s="0"/>
      <c r="VQT51" s="0"/>
      <c r="VQU51" s="0"/>
      <c r="VQV51" s="0"/>
      <c r="VQW51" s="0"/>
      <c r="VQX51" s="0"/>
      <c r="VQY51" s="0"/>
      <c r="VQZ51" s="0"/>
      <c r="VRA51" s="0"/>
      <c r="VRB51" s="0"/>
      <c r="VRC51" s="0"/>
      <c r="VRD51" s="0"/>
      <c r="VRE51" s="0"/>
      <c r="VRF51" s="0"/>
      <c r="VRG51" s="0"/>
      <c r="VRH51" s="0"/>
      <c r="VRI51" s="0"/>
      <c r="VRJ51" s="0"/>
      <c r="VRK51" s="0"/>
      <c r="VRL51" s="0"/>
      <c r="VRM51" s="0"/>
      <c r="VRN51" s="0"/>
      <c r="VRO51" s="0"/>
      <c r="VRP51" s="0"/>
      <c r="VRQ51" s="0"/>
      <c r="VRR51" s="0"/>
      <c r="VRS51" s="0"/>
      <c r="VRT51" s="0"/>
      <c r="VRU51" s="0"/>
      <c r="VRV51" s="0"/>
      <c r="VRW51" s="0"/>
      <c r="VRX51" s="0"/>
      <c r="VRY51" s="0"/>
      <c r="VRZ51" s="0"/>
      <c r="VSA51" s="0"/>
      <c r="VSB51" s="0"/>
      <c r="VSC51" s="0"/>
      <c r="VSD51" s="0"/>
      <c r="VSE51" s="0"/>
      <c r="VSF51" s="0"/>
      <c r="VSG51" s="0"/>
      <c r="VSH51" s="0"/>
      <c r="VSI51" s="0"/>
      <c r="VSJ51" s="0"/>
      <c r="VSK51" s="0"/>
      <c r="VSL51" s="0"/>
      <c r="VSM51" s="0"/>
      <c r="VSN51" s="0"/>
      <c r="VSO51" s="0"/>
      <c r="VSP51" s="0"/>
      <c r="VSQ51" s="0"/>
      <c r="VSR51" s="0"/>
      <c r="VSS51" s="0"/>
      <c r="VST51" s="0"/>
      <c r="VSU51" s="0"/>
      <c r="VSV51" s="0"/>
      <c r="VSW51" s="0"/>
      <c r="VSX51" s="0"/>
      <c r="VSY51" s="0"/>
      <c r="VSZ51" s="0"/>
      <c r="VTA51" s="0"/>
      <c r="VTB51" s="0"/>
      <c r="VTC51" s="0"/>
      <c r="VTD51" s="0"/>
      <c r="VTE51" s="0"/>
      <c r="VTF51" s="0"/>
      <c r="VTG51" s="0"/>
      <c r="VTH51" s="0"/>
      <c r="VTI51" s="0"/>
      <c r="VTJ51" s="0"/>
      <c r="VTK51" s="0"/>
      <c r="VTL51" s="0"/>
      <c r="VTM51" s="0"/>
      <c r="VTN51" s="0"/>
      <c r="VTO51" s="0"/>
      <c r="VTP51" s="0"/>
      <c r="VTQ51" s="0"/>
      <c r="VTR51" s="0"/>
      <c r="VTS51" s="0"/>
      <c r="VTT51" s="0"/>
      <c r="VTU51" s="0"/>
      <c r="VTV51" s="0"/>
      <c r="VTW51" s="0"/>
      <c r="VTX51" s="0"/>
      <c r="VTY51" s="0"/>
      <c r="VTZ51" s="0"/>
      <c r="VUA51" s="0"/>
      <c r="VUB51" s="0"/>
      <c r="VUC51" s="0"/>
      <c r="VUD51" s="0"/>
      <c r="VUE51" s="0"/>
      <c r="VUF51" s="0"/>
      <c r="VUG51" s="0"/>
      <c r="VUH51" s="0"/>
      <c r="VUI51" s="0"/>
      <c r="VUJ51" s="0"/>
      <c r="VUK51" s="0"/>
      <c r="VUL51" s="0"/>
      <c r="VUM51" s="0"/>
      <c r="VUN51" s="0"/>
      <c r="VUO51" s="0"/>
      <c r="VUP51" s="0"/>
      <c r="VUQ51" s="0"/>
      <c r="VUR51" s="0"/>
      <c r="VUS51" s="0"/>
      <c r="VUT51" s="0"/>
      <c r="VUU51" s="0"/>
      <c r="VUV51" s="0"/>
      <c r="VUW51" s="0"/>
      <c r="VUX51" s="0"/>
      <c r="VUY51" s="0"/>
      <c r="VUZ51" s="0"/>
      <c r="VVA51" s="0"/>
      <c r="VVB51" s="0"/>
      <c r="VVC51" s="0"/>
      <c r="VVD51" s="0"/>
      <c r="VVE51" s="0"/>
      <c r="VVF51" s="0"/>
      <c r="VVG51" s="0"/>
      <c r="VVH51" s="0"/>
      <c r="VVI51" s="0"/>
      <c r="VVJ51" s="0"/>
      <c r="VVK51" s="0"/>
      <c r="VVL51" s="0"/>
      <c r="VVM51" s="0"/>
      <c r="VVN51" s="0"/>
      <c r="VVO51" s="0"/>
      <c r="VVP51" s="0"/>
      <c r="VVQ51" s="0"/>
      <c r="VVR51" s="0"/>
      <c r="VVS51" s="0"/>
      <c r="VVT51" s="0"/>
      <c r="VVU51" s="0"/>
      <c r="VVV51" s="0"/>
      <c r="VVW51" s="0"/>
      <c r="VVX51" s="0"/>
      <c r="VVY51" s="0"/>
      <c r="VVZ51" s="0"/>
      <c r="VWA51" s="0"/>
      <c r="VWB51" s="0"/>
      <c r="VWC51" s="0"/>
      <c r="VWD51" s="0"/>
      <c r="VWE51" s="0"/>
      <c r="VWF51" s="0"/>
      <c r="VWG51" s="0"/>
      <c r="VWH51" s="0"/>
      <c r="VWI51" s="0"/>
      <c r="VWJ51" s="0"/>
      <c r="VWK51" s="0"/>
      <c r="VWL51" s="0"/>
      <c r="VWM51" s="0"/>
      <c r="VWN51" s="0"/>
      <c r="VWO51" s="0"/>
      <c r="VWP51" s="0"/>
      <c r="VWQ51" s="0"/>
      <c r="VWR51" s="0"/>
      <c r="VWS51" s="0"/>
      <c r="VWT51" s="0"/>
      <c r="VWU51" s="0"/>
      <c r="VWV51" s="0"/>
      <c r="VWW51" s="0"/>
      <c r="VWX51" s="0"/>
      <c r="VWY51" s="0"/>
      <c r="VWZ51" s="0"/>
      <c r="VXA51" s="0"/>
      <c r="VXB51" s="0"/>
      <c r="VXC51" s="0"/>
      <c r="VXD51" s="0"/>
      <c r="VXE51" s="0"/>
      <c r="VXF51" s="0"/>
      <c r="VXG51" s="0"/>
      <c r="VXH51" s="0"/>
      <c r="VXI51" s="0"/>
      <c r="VXJ51" s="0"/>
      <c r="VXK51" s="0"/>
      <c r="VXL51" s="0"/>
      <c r="VXM51" s="0"/>
      <c r="VXN51" s="0"/>
      <c r="VXO51" s="0"/>
      <c r="VXP51" s="0"/>
      <c r="VXQ51" s="0"/>
      <c r="VXR51" s="0"/>
      <c r="VXS51" s="0"/>
      <c r="VXT51" s="0"/>
      <c r="VXU51" s="0"/>
      <c r="VXV51" s="0"/>
      <c r="VXW51" s="0"/>
      <c r="VXX51" s="0"/>
      <c r="VXY51" s="0"/>
      <c r="VXZ51" s="0"/>
      <c r="VYA51" s="0"/>
      <c r="VYB51" s="0"/>
      <c r="VYC51" s="0"/>
      <c r="VYD51" s="0"/>
      <c r="VYE51" s="0"/>
      <c r="VYF51" s="0"/>
      <c r="VYG51" s="0"/>
      <c r="VYH51" s="0"/>
      <c r="VYI51" s="0"/>
      <c r="VYJ51" s="0"/>
      <c r="VYK51" s="0"/>
      <c r="VYL51" s="0"/>
      <c r="VYM51" s="0"/>
      <c r="VYN51" s="0"/>
      <c r="VYO51" s="0"/>
      <c r="VYP51" s="0"/>
      <c r="VYQ51" s="0"/>
      <c r="VYR51" s="0"/>
      <c r="VYS51" s="0"/>
      <c r="VYT51" s="0"/>
      <c r="VYU51" s="0"/>
      <c r="VYV51" s="0"/>
      <c r="VYW51" s="0"/>
      <c r="VYX51" s="0"/>
      <c r="VYY51" s="0"/>
      <c r="VYZ51" s="0"/>
      <c r="VZA51" s="0"/>
      <c r="VZB51" s="0"/>
      <c r="VZC51" s="0"/>
      <c r="VZD51" s="0"/>
      <c r="VZE51" s="0"/>
      <c r="VZF51" s="0"/>
      <c r="VZG51" s="0"/>
      <c r="VZH51" s="0"/>
      <c r="VZI51" s="0"/>
      <c r="VZJ51" s="0"/>
      <c r="VZK51" s="0"/>
      <c r="VZL51" s="0"/>
      <c r="VZM51" s="0"/>
      <c r="VZN51" s="0"/>
      <c r="VZO51" s="0"/>
      <c r="VZP51" s="0"/>
      <c r="VZQ51" s="0"/>
      <c r="VZR51" s="0"/>
      <c r="VZS51" s="0"/>
      <c r="VZT51" s="0"/>
      <c r="VZU51" s="0"/>
      <c r="VZV51" s="0"/>
      <c r="VZW51" s="0"/>
      <c r="VZX51" s="0"/>
      <c r="VZY51" s="0"/>
      <c r="VZZ51" s="0"/>
      <c r="WAA51" s="0"/>
      <c r="WAB51" s="0"/>
      <c r="WAC51" s="0"/>
      <c r="WAD51" s="0"/>
      <c r="WAE51" s="0"/>
      <c r="WAF51" s="0"/>
      <c r="WAG51" s="0"/>
      <c r="WAH51" s="0"/>
      <c r="WAI51" s="0"/>
      <c r="WAJ51" s="0"/>
      <c r="WAK51" s="0"/>
      <c r="WAL51" s="0"/>
      <c r="WAM51" s="0"/>
      <c r="WAN51" s="0"/>
      <c r="WAO51" s="0"/>
      <c r="WAP51" s="0"/>
      <c r="WAQ51" s="0"/>
      <c r="WAR51" s="0"/>
      <c r="WAS51" s="0"/>
      <c r="WAT51" s="0"/>
      <c r="WAU51" s="0"/>
      <c r="WAV51" s="0"/>
      <c r="WAW51" s="0"/>
      <c r="WAX51" s="0"/>
      <c r="WAY51" s="0"/>
      <c r="WAZ51" s="0"/>
      <c r="WBA51" s="0"/>
      <c r="WBB51" s="0"/>
      <c r="WBC51" s="0"/>
      <c r="WBD51" s="0"/>
      <c r="WBE51" s="0"/>
      <c r="WBF51" s="0"/>
      <c r="WBG51" s="0"/>
      <c r="WBH51" s="0"/>
      <c r="WBI51" s="0"/>
      <c r="WBJ51" s="0"/>
      <c r="WBK51" s="0"/>
      <c r="WBL51" s="0"/>
      <c r="WBM51" s="0"/>
      <c r="WBN51" s="0"/>
      <c r="WBO51" s="0"/>
      <c r="WBP51" s="0"/>
      <c r="WBQ51" s="0"/>
      <c r="WBR51" s="0"/>
      <c r="WBS51" s="0"/>
      <c r="WBT51" s="0"/>
      <c r="WBU51" s="0"/>
      <c r="WBV51" s="0"/>
      <c r="WBW51" s="0"/>
      <c r="WBX51" s="0"/>
      <c r="WBY51" s="0"/>
      <c r="WBZ51" s="0"/>
      <c r="WCA51" s="0"/>
      <c r="WCB51" s="0"/>
      <c r="WCC51" s="0"/>
      <c r="WCD51" s="0"/>
      <c r="WCE51" s="0"/>
      <c r="WCF51" s="0"/>
      <c r="WCG51" s="0"/>
      <c r="WCH51" s="0"/>
      <c r="WCI51" s="0"/>
      <c r="WCJ51" s="0"/>
      <c r="WCK51" s="0"/>
      <c r="WCL51" s="0"/>
      <c r="WCM51" s="0"/>
      <c r="WCN51" s="0"/>
      <c r="WCO51" s="0"/>
      <c r="WCP51" s="0"/>
      <c r="WCQ51" s="0"/>
      <c r="WCR51" s="0"/>
      <c r="WCS51" s="0"/>
      <c r="WCT51" s="0"/>
      <c r="WCU51" s="0"/>
      <c r="WCV51" s="0"/>
      <c r="WCW51" s="0"/>
      <c r="WCX51" s="0"/>
      <c r="WCY51" s="0"/>
      <c r="WCZ51" s="0"/>
      <c r="WDA51" s="0"/>
      <c r="WDB51" s="0"/>
      <c r="WDC51" s="0"/>
      <c r="WDD51" s="0"/>
      <c r="WDE51" s="0"/>
      <c r="WDF51" s="0"/>
      <c r="WDG51" s="0"/>
      <c r="WDH51" s="0"/>
      <c r="WDI51" s="0"/>
      <c r="WDJ51" s="0"/>
      <c r="WDK51" s="0"/>
      <c r="WDL51" s="0"/>
      <c r="WDM51" s="0"/>
      <c r="WDN51" s="0"/>
      <c r="WDO51" s="0"/>
      <c r="WDP51" s="0"/>
      <c r="WDQ51" s="0"/>
      <c r="WDR51" s="0"/>
      <c r="WDS51" s="0"/>
      <c r="WDT51" s="0"/>
      <c r="WDU51" s="0"/>
      <c r="WDV51" s="0"/>
      <c r="WDW51" s="0"/>
      <c r="WDX51" s="0"/>
      <c r="WDY51" s="0"/>
      <c r="WDZ51" s="0"/>
      <c r="WEA51" s="0"/>
      <c r="WEB51" s="0"/>
      <c r="WEC51" s="0"/>
      <c r="WED51" s="0"/>
      <c r="WEE51" s="0"/>
      <c r="WEF51" s="0"/>
      <c r="WEG51" s="0"/>
      <c r="WEH51" s="0"/>
      <c r="WEI51" s="0"/>
      <c r="WEJ51" s="0"/>
      <c r="WEK51" s="0"/>
      <c r="WEL51" s="0"/>
      <c r="WEM51" s="0"/>
      <c r="WEN51" s="0"/>
      <c r="WEO51" s="0"/>
      <c r="WEP51" s="0"/>
      <c r="WEQ51" s="0"/>
      <c r="WER51" s="0"/>
      <c r="WES51" s="0"/>
      <c r="WET51" s="0"/>
      <c r="WEU51" s="0"/>
      <c r="WEV51" s="0"/>
      <c r="WEW51" s="0"/>
      <c r="WEX51" s="0"/>
      <c r="WEY51" s="0"/>
      <c r="WEZ51" s="0"/>
      <c r="WFA51" s="0"/>
      <c r="WFB51" s="0"/>
      <c r="WFC51" s="0"/>
      <c r="WFD51" s="0"/>
      <c r="WFE51" s="0"/>
      <c r="WFF51" s="0"/>
      <c r="WFG51" s="0"/>
      <c r="WFH51" s="0"/>
      <c r="WFI51" s="0"/>
      <c r="WFJ51" s="0"/>
      <c r="WFK51" s="0"/>
      <c r="WFL51" s="0"/>
      <c r="WFM51" s="0"/>
      <c r="WFN51" s="0"/>
      <c r="WFO51" s="0"/>
      <c r="WFP51" s="0"/>
      <c r="WFQ51" s="0"/>
      <c r="WFR51" s="0"/>
      <c r="WFS51" s="0"/>
      <c r="WFT51" s="0"/>
      <c r="WFU51" s="0"/>
      <c r="WFV51" s="0"/>
      <c r="WFW51" s="0"/>
      <c r="WFX51" s="0"/>
      <c r="WFY51" s="0"/>
      <c r="WFZ51" s="0"/>
      <c r="WGA51" s="0"/>
      <c r="WGB51" s="0"/>
      <c r="WGC51" s="0"/>
      <c r="WGD51" s="0"/>
      <c r="WGE51" s="0"/>
      <c r="WGF51" s="0"/>
      <c r="WGG51" s="0"/>
      <c r="WGH51" s="0"/>
      <c r="WGI51" s="0"/>
      <c r="WGJ51" s="0"/>
      <c r="WGK51" s="0"/>
      <c r="WGL51" s="0"/>
      <c r="WGM51" s="0"/>
      <c r="WGN51" s="0"/>
      <c r="WGO51" s="0"/>
      <c r="WGP51" s="0"/>
      <c r="WGQ51" s="0"/>
      <c r="WGR51" s="0"/>
      <c r="WGS51" s="0"/>
      <c r="WGT51" s="0"/>
      <c r="WGU51" s="0"/>
      <c r="WGV51" s="0"/>
      <c r="WGW51" s="0"/>
      <c r="WGX51" s="0"/>
      <c r="WGY51" s="0"/>
      <c r="WGZ51" s="0"/>
      <c r="WHA51" s="0"/>
      <c r="WHB51" s="0"/>
      <c r="WHC51" s="0"/>
      <c r="WHD51" s="0"/>
      <c r="WHE51" s="0"/>
      <c r="WHF51" s="0"/>
      <c r="WHG51" s="0"/>
      <c r="WHH51" s="0"/>
      <c r="WHI51" s="0"/>
      <c r="WHJ51" s="0"/>
      <c r="WHK51" s="0"/>
      <c r="WHL51" s="0"/>
      <c r="WHM51" s="0"/>
      <c r="WHN51" s="0"/>
      <c r="WHO51" s="0"/>
      <c r="WHP51" s="0"/>
      <c r="WHQ51" s="0"/>
      <c r="WHR51" s="0"/>
      <c r="WHS51" s="0"/>
      <c r="WHT51" s="0"/>
      <c r="WHU51" s="0"/>
      <c r="WHV51" s="0"/>
      <c r="WHW51" s="0"/>
      <c r="WHX51" s="0"/>
      <c r="WHY51" s="0"/>
      <c r="WHZ51" s="0"/>
      <c r="WIA51" s="0"/>
      <c r="WIB51" s="0"/>
      <c r="WIC51" s="0"/>
      <c r="WID51" s="0"/>
      <c r="WIE51" s="0"/>
      <c r="WIF51" s="0"/>
      <c r="WIG51" s="0"/>
      <c r="WIH51" s="0"/>
      <c r="WII51" s="0"/>
      <c r="WIJ51" s="0"/>
      <c r="WIK51" s="0"/>
      <c r="WIL51" s="0"/>
      <c r="WIM51" s="0"/>
      <c r="WIN51" s="0"/>
      <c r="WIO51" s="0"/>
      <c r="WIP51" s="0"/>
      <c r="WIQ51" s="0"/>
      <c r="WIR51" s="0"/>
      <c r="WIS51" s="0"/>
      <c r="WIT51" s="0"/>
      <c r="WIU51" s="0"/>
      <c r="WIV51" s="0"/>
      <c r="WIW51" s="0"/>
      <c r="WIX51" s="0"/>
      <c r="WIY51" s="0"/>
      <c r="WIZ51" s="0"/>
      <c r="WJA51" s="0"/>
      <c r="WJB51" s="0"/>
      <c r="WJC51" s="0"/>
      <c r="WJD51" s="0"/>
      <c r="WJE51" s="0"/>
      <c r="WJF51" s="0"/>
      <c r="WJG51" s="0"/>
      <c r="WJH51" s="0"/>
      <c r="WJI51" s="0"/>
      <c r="WJJ51" s="0"/>
      <c r="WJK51" s="0"/>
      <c r="WJL51" s="0"/>
      <c r="WJM51" s="0"/>
      <c r="WJN51" s="0"/>
      <c r="WJO51" s="0"/>
      <c r="WJP51" s="0"/>
      <c r="WJQ51" s="0"/>
      <c r="WJR51" s="0"/>
      <c r="WJS51" s="0"/>
      <c r="WJT51" s="0"/>
      <c r="WJU51" s="0"/>
      <c r="WJV51" s="0"/>
      <c r="WJW51" s="0"/>
      <c r="WJX51" s="0"/>
      <c r="WJY51" s="0"/>
      <c r="WJZ51" s="0"/>
      <c r="WKA51" s="0"/>
      <c r="WKB51" s="0"/>
      <c r="WKC51" s="0"/>
      <c r="WKD51" s="0"/>
      <c r="WKE51" s="0"/>
      <c r="WKF51" s="0"/>
      <c r="WKG51" s="0"/>
      <c r="WKH51" s="0"/>
      <c r="WKI51" s="0"/>
      <c r="WKJ51" s="0"/>
      <c r="WKK51" s="0"/>
      <c r="WKL51" s="0"/>
      <c r="WKM51" s="0"/>
      <c r="WKN51" s="0"/>
      <c r="WKO51" s="0"/>
      <c r="WKP51" s="0"/>
      <c r="WKQ51" s="0"/>
      <c r="WKR51" s="0"/>
      <c r="WKS51" s="0"/>
      <c r="WKT51" s="0"/>
      <c r="WKU51" s="0"/>
      <c r="WKV51" s="0"/>
      <c r="WKW51" s="0"/>
      <c r="WKX51" s="0"/>
      <c r="WKY51" s="0"/>
      <c r="WKZ51" s="0"/>
      <c r="WLA51" s="0"/>
      <c r="WLB51" s="0"/>
      <c r="WLC51" s="0"/>
      <c r="WLD51" s="0"/>
      <c r="WLE51" s="0"/>
      <c r="WLF51" s="0"/>
      <c r="WLG51" s="0"/>
      <c r="WLH51" s="0"/>
      <c r="WLI51" s="0"/>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customFormat="false" ht="15" hidden="false" customHeight="false" outlineLevel="0" collapsed="false">
      <c r="A52" s="434" t="s">
        <v>637</v>
      </c>
      <c r="B52" s="435" t="str">
        <f aca="false">IF(AND(B9&lt;&gt;"",B10&lt;&gt;""),0.785*B9*B9*B10/(B25/1000)*60,"")</f>
        <v/>
      </c>
      <c r="C52" s="435" t="str">
        <f aca="false">IF(AND(C9&lt;&gt;"",C10&lt;&gt;""),0.785*C9*C9*C10/(C25/1000)*60,"")</f>
        <v/>
      </c>
      <c r="D52" s="435" t="str">
        <f aca="false">IF(AND(D9&lt;&gt;"",D10&lt;&gt;""),0.785*D9*D9*D10/(D25/1000)*60,"")</f>
        <v/>
      </c>
      <c r="E52" s="435" t="str">
        <f aca="false">IF(AND(E9&lt;&gt;"",E10&lt;&gt;""),0.785*E9*E9*E10/(E25/1000)*60,"")</f>
        <v/>
      </c>
      <c r="F52" s="435" t="str">
        <f aca="false">IF(AND(F9&lt;&gt;"",F10&lt;&gt;""),0.785*F9*F9*F10/(F25/1000)*60,"")</f>
        <v/>
      </c>
      <c r="G52" s="435" t="str">
        <f aca="false">IF(AND(G9&lt;&gt;"",G10&lt;&gt;""),0.785*G9*G9*G10/(G25/1000)*60,"")</f>
        <v/>
      </c>
      <c r="H52" s="435" t="str">
        <f aca="false">IF(AND(H9&lt;&gt;"",H10&lt;&gt;""),0.785*H9*H9*H10/(H25/1000)*60,"")</f>
        <v/>
      </c>
      <c r="I52" s="435" t="str">
        <f aca="false">IF(AND(I9&lt;&gt;"",I10&lt;&gt;""),0.785*I9*I9*I10/(I25/1000)*60,"")</f>
        <v/>
      </c>
      <c r="J52" s="435" t="str">
        <f aca="false">IF(AND(J9&lt;&gt;"",J10&lt;&gt;""),0.785*J9*J9*J10/(J25/1000)*60,"")</f>
        <v/>
      </c>
      <c r="K52" s="435" t="str">
        <f aca="false">IF(AND(K9&lt;&gt;"",K10&lt;&gt;""),0.785*K9*K9*K10/(K25/1000)*60,"")</f>
        <v/>
      </c>
      <c r="L52" s="435" t="n">
        <f aca="false">IF(AND(L9&lt;&gt;"",L10&lt;&gt;""),0.785*L9*L9*L10/(L25/1000)*60,"")</f>
        <v>14.6878412431751</v>
      </c>
      <c r="M52" s="435" t="n">
        <f aca="false">IF(AND(M9&lt;&gt;"",M10&lt;&gt;""),0.785*M9*M9*M10/(M25/1000)*60,"")</f>
        <v>15.9677126425184</v>
      </c>
      <c r="N52" s="435" t="str">
        <f aca="false">IF(AND(N9&lt;&gt;"",N10&lt;&gt;""),0.785*N9*N9*N10/(N25/1000)*60,"")</f>
        <v/>
      </c>
      <c r="O52" s="435" t="str">
        <f aca="false">IF(AND(O9&lt;&gt;"",O10&lt;&gt;""),0.785*O9*O9*O10/(O25/1000)*60,"")</f>
        <v/>
      </c>
      <c r="P52" s="436"/>
      <c r="Q52" s="435" t="str">
        <f aca="false">IF(AND(Q9&lt;&gt;"",Q10&lt;&gt;""),0.785*Q9*Q9*Q10/(Q25/1000)*60,"")</f>
        <v/>
      </c>
      <c r="R52" s="435" t="str">
        <f aca="false">IF(AND(R9&lt;&gt;"",R10&lt;&gt;""),0.785*R9*R9*R10/(R25/1000)*60,"")</f>
        <v/>
      </c>
      <c r="S52" s="435" t="str">
        <f aca="false">IF(AND(S9&lt;&gt;"",S10&lt;&gt;""),0.785*S9*S9*S10/(S25/1000)*60,"")</f>
        <v/>
      </c>
      <c r="T52" s="435" t="str">
        <f aca="false">IF(AND(T9&lt;&gt;"",T10&lt;&gt;""),0.785*T9*T9*T10/(T25/1000)*60,"")</f>
        <v/>
      </c>
      <c r="U52" s="435" t="str">
        <f aca="false">IF(AND(U9&lt;&gt;"",U10&lt;&gt;""),0.785*U9*U9*U10/(U25/1000)*60,"")</f>
        <v/>
      </c>
      <c r="V52" s="435" t="str">
        <f aca="false">IF(AND(V9&lt;&gt;"",V10&lt;&gt;""),0.785*V9*V9*V10/(V25/1000)*60,"")</f>
        <v/>
      </c>
      <c r="W52" s="435" t="str">
        <f aca="false">IF(AND(W9&lt;&gt;"",W10&lt;&gt;""),0.785*W9*W9*W10/(W25/1000)*60,"")</f>
        <v/>
      </c>
      <c r="X52" s="435" t="str">
        <f aca="false">IF(AND(X9&lt;&gt;"",X10&lt;&gt;""),0.785*X9*X9*X10/(X25/1000)*60,"")</f>
        <v/>
      </c>
      <c r="Y52" s="435" t="str">
        <f aca="false">IF(AND(Y9&lt;&gt;"",Y10&lt;&gt;""),0.785*Y9*Y9*Y10/(Y25/1000)*60,"")</f>
        <v/>
      </c>
      <c r="Z52" s="435" t="str">
        <f aca="false">IF(AND(Z9&lt;&gt;"",Z10&lt;&gt;""),0.785*Z9*Z9*Z10/(Z25/1000)*60,"")</f>
        <v/>
      </c>
      <c r="AA52" s="435" t="str">
        <f aca="false">IF(AND(AA9&lt;&gt;"",AA10&lt;&gt;""),0.785*AA9*AA9*AA10/(AA25/1000)*60,"")</f>
        <v/>
      </c>
      <c r="AB52" s="435" t="str">
        <f aca="false">IF(AND(AB9&lt;&gt;"",AB10&lt;&gt;""),0.785*AB9*AB9*AB10/(AB25/1000)*60,"")</f>
        <v/>
      </c>
      <c r="AC52" s="435" t="str">
        <f aca="false">IF(AND(AC9&lt;&gt;"",AC10&lt;&gt;""),0.785*AC9*AC9*AC10/(AC25/1000)*60,"")</f>
        <v/>
      </c>
      <c r="AD52" s="435" t="str">
        <f aca="false">IF(AND(AD9&lt;&gt;"",AD10&lt;&gt;""),0.785*AD9*AD9*AD10/(AD25/1000)*60,"")</f>
        <v/>
      </c>
      <c r="AE52" s="435" t="str">
        <f aca="false">IF(AND(AE9&lt;&gt;"",AE10&lt;&gt;""),0.785*AE9*AE9*AE10/(AE25/1000)*60,"")</f>
        <v/>
      </c>
      <c r="AF52" s="435" t="str">
        <f aca="false">IF(AND(AF9&lt;&gt;"",AF10&lt;&gt;""),0.785*AF9*AF9*AF10/(AF25/1000)*60,"")</f>
        <v/>
      </c>
      <c r="AG52" s="435" t="str">
        <f aca="false">IF(AND(AG9&lt;&gt;"",AG10&lt;&gt;""),0.785*AG9*AG9*AG10/(AG25/1000)*60,"")</f>
        <v/>
      </c>
      <c r="AH52" s="435" t="str">
        <f aca="false">IF(AND(AH9&lt;&gt;"",AH10&lt;&gt;""),0.785*AH9*AH9*AH10/(AH25/1000)*60,"")</f>
        <v/>
      </c>
      <c r="AI52" s="435" t="str">
        <f aca="false">IF(AND(AI9&lt;&gt;"",AI10&lt;&gt;""),0.785*AI9*AI9*AI10/(AI25/1000)*60,"")</f>
        <v/>
      </c>
      <c r="AJ52" s="435" t="str">
        <f aca="false">IF(AND(AJ9&lt;&gt;"",AJ10&lt;&gt;""),0.785*AJ9*AJ9*AJ10/(AJ25/1000)*60,"")</f>
        <v/>
      </c>
      <c r="AK52" s="435" t="str">
        <f aca="false">IF(AND(AK9&lt;&gt;"",AK10&lt;&gt;""),0.785*AK9*AK9*AK10/(AK25/1000)*60,"")</f>
        <v/>
      </c>
      <c r="AL52" s="435" t="str">
        <f aca="false">IF(AND(AL9&lt;&gt;"",AL10&lt;&gt;""),0.785*AL9*AL9*AL10/(AL25/1000)*60,"")</f>
        <v/>
      </c>
      <c r="AM52" s="435" t="str">
        <f aca="false">IF(AND(AM9&lt;&gt;"",AM10&lt;&gt;""),0.785*AM9*AM9*AM10/(AM25/1000)*60,"")</f>
        <v/>
      </c>
      <c r="AN52" s="435" t="str">
        <f aca="false">IF(AND(AN9&lt;&gt;"",AN10&lt;&gt;""),0.785*AN9*AN9*AN10/(AN25/1000)*60,"")</f>
        <v/>
      </c>
      <c r="AO52" s="435" t="str">
        <f aca="false">IF(AND(AO9&lt;&gt;"",AO10&lt;&gt;""),0.785*AO9*AO9*AO10/(AO25/1000)*60,"")</f>
        <v/>
      </c>
      <c r="AP52" s="435" t="str">
        <f aca="false">IF(AND(AP9&lt;&gt;"",AP10&lt;&gt;""),0.785*AP9*AP9*AP10/(AP25/1000)*60,"")</f>
        <v/>
      </c>
      <c r="AQ52" s="435" t="str">
        <f aca="false">IF(AND(AQ9&lt;&gt;"",AQ10&lt;&gt;""),0.785*AQ9*AQ9*AQ10/(AQ25/1000)*60,"")</f>
        <v/>
      </c>
      <c r="AR52" s="435" t="str">
        <f aca="false">IF(AND(AR9&lt;&gt;"",AR10&lt;&gt;""),0.785*AR9*AR9*AR10/(AR25/1000)*60,"")</f>
        <v/>
      </c>
      <c r="AS52" s="435" t="str">
        <f aca="false">IF(AND(AS9&lt;&gt;"",AS10&lt;&gt;""),0.785*AS9*AS9*AS10/(AS25/1000)*60,"")</f>
        <v/>
      </c>
      <c r="AT52" s="435" t="str">
        <f aca="false">IF(AND(AT9&lt;&gt;"",AT10&lt;&gt;""),0.785*AT9*AT9*AT10/(AT25/1000)*60,"")</f>
        <v/>
      </c>
      <c r="AU52" s="435" t="str">
        <f aca="false">IF(AND(AU9&lt;&gt;"",AU10&lt;&gt;""),0.785*AU9*AU9*AU10/(AU25/1000)*60,"")</f>
        <v/>
      </c>
      <c r="AV52" s="435" t="str">
        <f aca="false">IF(AND(AV9&lt;&gt;"",AV10&lt;&gt;""),0.785*AV9*AV9*AV10/(AV25/1000)*60,"")</f>
        <v/>
      </c>
      <c r="AW52" s="435" t="str">
        <f aca="false">IF(AND(AW9&lt;&gt;"",AW10&lt;&gt;""),0.785*AW9*AW9*AW10/(AW25/1000)*60,"")</f>
        <v/>
      </c>
      <c r="AX52" s="435" t="str">
        <f aca="false">IF(AND(AX9&lt;&gt;"",AX10&lt;&gt;""),0.785*AX9*AX9*AX10/(AX25/1000)*60,"")</f>
        <v/>
      </c>
      <c r="AY52" s="435" t="str">
        <f aca="false">IF(AND(AY9&lt;&gt;"",AY10&lt;&gt;""),0.785*AY9*AY9*AY10/(AY25/1000)*60,"")</f>
        <v/>
      </c>
      <c r="AZ52" s="435" t="str">
        <f aca="false">IF(AND(AZ9&lt;&gt;"",AZ10&lt;&gt;""),0.785*AZ9*AZ9*AZ10/(AZ25/1000)*60,"")</f>
        <v/>
      </c>
      <c r="BA52" s="435" t="str">
        <f aca="false">IF(AND(BA9&lt;&gt;"",BA10&lt;&gt;""),0.785*BA9*BA9*BA10/(BA25/1000)*60,"")</f>
        <v/>
      </c>
      <c r="BB52" s="435" t="str">
        <f aca="false">IF(AND(BB9&lt;&gt;"",BB10&lt;&gt;""),0.785*BB9*BB9*BB10/(BB25/1000)*60,"")</f>
        <v/>
      </c>
      <c r="BC52" s="435" t="str">
        <f aca="false">IF(AND(BC9&lt;&gt;"",BC10&lt;&gt;""),0.785*BC9*BC9*BC10/(BC25/1000)*60,"")</f>
        <v/>
      </c>
      <c r="BD52" s="435" t="str">
        <f aca="false">IF(AND(BD9&lt;&gt;"",BD10&lt;&gt;""),0.785*BD9*BD9*BD10/(BD25/1000)*60,"")</f>
        <v/>
      </c>
      <c r="BE52" s="435" t="str">
        <f aca="false">IF(AND(BE9&lt;&gt;"",BE10&lt;&gt;""),0.785*BE9*BE9*BE10/(BE25/1000)*60,"")</f>
        <v/>
      </c>
      <c r="BF52" s="435" t="str">
        <f aca="false">IF(AND(BF9&lt;&gt;"",BF10&lt;&gt;""),0.785*BF9*BF9*BF10/(BF25/1000)*60,"")</f>
        <v/>
      </c>
      <c r="BG52" s="435" t="str">
        <f aca="false">IF(AND(BG9&lt;&gt;"",BG10&lt;&gt;""),0.785*BG9*BG9*BG10/(BG25/1000)*60,"")</f>
        <v/>
      </c>
      <c r="BH52" s="435" t="str">
        <f aca="false">IF(AND(BH9&lt;&gt;"",BH10&lt;&gt;""),0.785*BH9*BH9*BH10/(BH25/1000)*60,"")</f>
        <v/>
      </c>
      <c r="BI52" s="435" t="str">
        <f aca="false">IF(AND(BI9&lt;&gt;"",BI10&lt;&gt;""),0.785*BI9*BI9*BI10/(BI25/1000)*60,"")</f>
        <v/>
      </c>
      <c r="BJ52" s="435" t="str">
        <f aca="false">IF(AND(BJ9&lt;&gt;"",BJ10&lt;&gt;""),0.785*BJ9*BJ9*BJ10/(BJ25/1000)*60,"")</f>
        <v/>
      </c>
      <c r="BK52" s="435" t="str">
        <f aca="false">IF(AND(BK9&lt;&gt;"",BK10&lt;&gt;""),0.785*BK9*BK9*BK10/(BK25/1000)*60,"")</f>
        <v/>
      </c>
      <c r="BL52" s="435" t="str">
        <f aca="false">IF(AND(BL9&lt;&gt;"",BL10&lt;&gt;""),0.785*BL9*BL9*BL10/(BL25/1000)*60,"")</f>
        <v/>
      </c>
      <c r="BM52" s="435" t="str">
        <f aca="false">IF(AND(BM9&lt;&gt;"",BM10&lt;&gt;""),0.785*BM9*BM9*BM10/(BM25/1000)*60,"")</f>
        <v/>
      </c>
      <c r="BN52" s="435" t="str">
        <f aca="false">IF(AND(BN9&lt;&gt;"",BN10&lt;&gt;""),0.785*BN9*BN9*BN10/(BN25/1000)*60,"")</f>
        <v/>
      </c>
      <c r="BO52" s="435" t="str">
        <f aca="false">IF(AND(BO9&lt;&gt;"",BO10&lt;&gt;""),0.785*BO9*BO9*BO10/(BO25/1000)*60,"")</f>
        <v/>
      </c>
      <c r="BP52" s="435" t="str">
        <f aca="false">IF(AND(BP9&lt;&gt;"",BP10&lt;&gt;""),0.785*BP9*BP9*BP10/(BP25/1000)*60,"")</f>
        <v/>
      </c>
      <c r="BQ52" s="435" t="str">
        <f aca="false">IF(AND(BQ9&lt;&gt;"",BQ10&lt;&gt;""),0.785*BQ9*BQ9*BQ10/(BQ25/1000)*60,"")</f>
        <v/>
      </c>
      <c r="BR52" s="435" t="str">
        <f aca="false">IF(AND(BR9&lt;&gt;"",BR10&lt;&gt;""),0.785*BR9*BR9*BR10/(BR25/1000)*60,"")</f>
        <v/>
      </c>
      <c r="BS52" s="435" t="str">
        <f aca="false">IF(AND(BS9&lt;&gt;"",BS10&lt;&gt;""),0.785*BS9*BS9*BS10/(BS25/1000)*60,"")</f>
        <v/>
      </c>
      <c r="BT52" s="435" t="str">
        <f aca="false">IF(AND(BT9&lt;&gt;"",BT10&lt;&gt;""),0.785*BT9*BT9*BT10/(BT25/1000)*60,"")</f>
        <v/>
      </c>
      <c r="BU52" s="435" t="str">
        <f aca="false">IF(AND(BU9&lt;&gt;"",BU10&lt;&gt;""),0.785*BU9*BU9*BU10/(BU25/1000)*60,"")</f>
        <v/>
      </c>
      <c r="BV52" s="435" t="str">
        <f aca="false">IF(AND(BV9&lt;&gt;"",BV10&lt;&gt;""),0.785*BV9*BV9*BV10/(BV25/1000)*60,"")</f>
        <v/>
      </c>
      <c r="BW52" s="435" t="str">
        <f aca="false">IF(AND(BW9&lt;&gt;"",BW10&lt;&gt;""),0.785*BW9*BW9*BW10/(BW25/1000)*60,"")</f>
        <v/>
      </c>
      <c r="BX52" s="435" t="str">
        <f aca="false">IF(AND(BX9&lt;&gt;"",BX10&lt;&gt;""),0.785*BX9*BX9*BX10/(BX25/1000)*60,"")</f>
        <v/>
      </c>
      <c r="BY52" s="435" t="str">
        <f aca="false">IF(AND(BY9&lt;&gt;"",BY10&lt;&gt;""),0.785*BY9*BY9*BY10/(BY25/1000)*60,"")</f>
        <v/>
      </c>
      <c r="BZ52" s="435" t="str">
        <f aca="false">IF(AND(BZ9&lt;&gt;"",BZ10&lt;&gt;""),0.785*BZ9*BZ9*BZ10/(BZ25/1000)*60,"")</f>
        <v/>
      </c>
      <c r="CA52" s="435" t="str">
        <f aca="false">IF(AND(CA9&lt;&gt;"",CA10&lt;&gt;""),0.785*CA9*CA9*CA10/(CA25/1000)*60,"")</f>
        <v/>
      </c>
      <c r="CB52" s="435" t="str">
        <f aca="false">IF(AND(CB9&lt;&gt;"",CB10&lt;&gt;""),0.785*CB9*CB9*CB10/(CB25/1000)*60,"")</f>
        <v/>
      </c>
      <c r="CC52" s="435" t="str">
        <f aca="false">IF(AND(CC9&lt;&gt;"",CC10&lt;&gt;""),0.785*CC9*CC9*CC10/(CC25/1000)*60,"")</f>
        <v/>
      </c>
      <c r="CD52" s="435" t="str">
        <f aca="false">IF(AND(CD9&lt;&gt;"",CD10&lt;&gt;""),0.785*CD9*CD9*CD10/(CD25/1000)*60,"")</f>
        <v/>
      </c>
      <c r="CE52" s="41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c r="AMK52" s="0"/>
      <c r="AML52" s="0"/>
      <c r="AMM52" s="0"/>
      <c r="AMN52" s="0"/>
      <c r="AMO52" s="0"/>
      <c r="AMP52" s="0"/>
      <c r="AMQ52" s="0"/>
      <c r="AMR52" s="0"/>
      <c r="AMS52" s="0"/>
      <c r="AMT52" s="0"/>
      <c r="AMU52" s="0"/>
      <c r="AMV52" s="0"/>
      <c r="AMW52" s="0"/>
      <c r="AMX52" s="0"/>
      <c r="AMY52" s="0"/>
      <c r="AMZ52" s="0"/>
      <c r="ANA52" s="0"/>
      <c r="ANB52" s="0"/>
      <c r="ANC52" s="0"/>
      <c r="AND52" s="0"/>
      <c r="ANE52" s="0"/>
      <c r="ANF52" s="0"/>
      <c r="ANG52" s="0"/>
      <c r="ANH52" s="0"/>
      <c r="ANI52" s="0"/>
      <c r="ANJ52" s="0"/>
      <c r="ANK52" s="0"/>
      <c r="ANL52" s="0"/>
      <c r="ANM52" s="0"/>
      <c r="ANN52" s="0"/>
      <c r="ANO52" s="0"/>
      <c r="ANP52" s="0"/>
      <c r="ANQ52" s="0"/>
      <c r="ANR52" s="0"/>
      <c r="ANS52" s="0"/>
      <c r="ANT52" s="0"/>
      <c r="ANU52" s="0"/>
      <c r="ANV52" s="0"/>
      <c r="ANW52" s="0"/>
      <c r="ANX52" s="0"/>
      <c r="ANY52" s="0"/>
      <c r="ANZ52" s="0"/>
      <c r="AOA52" s="0"/>
      <c r="AOB52" s="0"/>
      <c r="AOC52" s="0"/>
      <c r="AOD52" s="0"/>
      <c r="AOE52" s="0"/>
      <c r="AOF52" s="0"/>
      <c r="AOG52" s="0"/>
      <c r="AOH52" s="0"/>
      <c r="AOI52" s="0"/>
      <c r="AOJ52" s="0"/>
      <c r="AOK52" s="0"/>
      <c r="AOL52" s="0"/>
      <c r="AOM52" s="0"/>
      <c r="AON52" s="0"/>
      <c r="AOO52" s="0"/>
      <c r="AOP52" s="0"/>
      <c r="AOQ52" s="0"/>
      <c r="AOR52" s="0"/>
      <c r="AOS52" s="0"/>
      <c r="AOT52" s="0"/>
      <c r="AOU52" s="0"/>
      <c r="AOV52" s="0"/>
      <c r="AOW52" s="0"/>
      <c r="AOX52" s="0"/>
      <c r="AOY52" s="0"/>
      <c r="AOZ52" s="0"/>
      <c r="APA52" s="0"/>
      <c r="APB52" s="0"/>
      <c r="APC52" s="0"/>
      <c r="APD52" s="0"/>
      <c r="APE52" s="0"/>
      <c r="APF52" s="0"/>
      <c r="APG52" s="0"/>
      <c r="APH52" s="0"/>
      <c r="API52" s="0"/>
      <c r="APJ52" s="0"/>
      <c r="APK52" s="0"/>
      <c r="APL52" s="0"/>
      <c r="APM52" s="0"/>
      <c r="APN52" s="0"/>
      <c r="APO52" s="0"/>
      <c r="APP52" s="0"/>
      <c r="APQ52" s="0"/>
      <c r="APR52" s="0"/>
      <c r="APS52" s="0"/>
      <c r="APT52" s="0"/>
      <c r="APU52" s="0"/>
      <c r="APV52" s="0"/>
      <c r="APW52" s="0"/>
      <c r="APX52" s="0"/>
      <c r="APY52" s="0"/>
      <c r="APZ52" s="0"/>
      <c r="AQA52" s="0"/>
      <c r="AQB52" s="0"/>
      <c r="AQC52" s="0"/>
      <c r="AQD52" s="0"/>
      <c r="AQE52" s="0"/>
      <c r="AQF52" s="0"/>
      <c r="AQG52" s="0"/>
      <c r="AQH52" s="0"/>
      <c r="AQI52" s="0"/>
      <c r="AQJ52" s="0"/>
      <c r="AQK52" s="0"/>
      <c r="AQL52" s="0"/>
      <c r="AQM52" s="0"/>
      <c r="AQN52" s="0"/>
      <c r="AQO52" s="0"/>
      <c r="AQP52" s="0"/>
      <c r="AQQ52" s="0"/>
      <c r="AQR52" s="0"/>
      <c r="AQS52" s="0"/>
      <c r="AQT52" s="0"/>
      <c r="AQU52" s="0"/>
      <c r="AQV52" s="0"/>
      <c r="AQW52" s="0"/>
      <c r="AQX52" s="0"/>
      <c r="AQY52" s="0"/>
      <c r="AQZ52" s="0"/>
      <c r="ARA52" s="0"/>
      <c r="ARB52" s="0"/>
      <c r="ARC52" s="0"/>
      <c r="ARD52" s="0"/>
      <c r="ARE52" s="0"/>
      <c r="ARF52" s="0"/>
      <c r="ARG52" s="0"/>
      <c r="ARH52" s="0"/>
      <c r="ARI52" s="0"/>
      <c r="ARJ52" s="0"/>
      <c r="ARK52" s="0"/>
      <c r="ARL52" s="0"/>
      <c r="ARM52" s="0"/>
      <c r="ARN52" s="0"/>
      <c r="ARO52" s="0"/>
      <c r="ARP52" s="0"/>
      <c r="ARQ52" s="0"/>
      <c r="ARR52" s="0"/>
      <c r="ARS52" s="0"/>
      <c r="ART52" s="0"/>
      <c r="ARU52" s="0"/>
      <c r="ARV52" s="0"/>
      <c r="ARW52" s="0"/>
      <c r="ARX52" s="0"/>
      <c r="ARY52" s="0"/>
      <c r="ARZ52" s="0"/>
      <c r="ASA52" s="0"/>
      <c r="ASB52" s="0"/>
      <c r="ASC52" s="0"/>
      <c r="ASD52" s="0"/>
      <c r="ASE52" s="0"/>
      <c r="ASF52" s="0"/>
      <c r="ASG52" s="0"/>
      <c r="ASH52" s="0"/>
      <c r="ASI52" s="0"/>
      <c r="ASJ52" s="0"/>
      <c r="ASK52" s="0"/>
      <c r="ASL52" s="0"/>
      <c r="ASM52" s="0"/>
      <c r="ASN52" s="0"/>
      <c r="ASO52" s="0"/>
      <c r="ASP52" s="0"/>
      <c r="ASQ52" s="0"/>
      <c r="ASR52" s="0"/>
      <c r="ASS52" s="0"/>
      <c r="AST52" s="0"/>
      <c r="ASU52" s="0"/>
      <c r="ASV52" s="0"/>
      <c r="ASW52" s="0"/>
      <c r="ASX52" s="0"/>
      <c r="ASY52" s="0"/>
      <c r="ASZ52" s="0"/>
      <c r="ATA52" s="0"/>
      <c r="ATB52" s="0"/>
      <c r="ATC52" s="0"/>
      <c r="ATD52" s="0"/>
      <c r="ATE52" s="0"/>
      <c r="ATF52" s="0"/>
      <c r="ATG52" s="0"/>
      <c r="ATH52" s="0"/>
      <c r="ATI52" s="0"/>
      <c r="ATJ52" s="0"/>
      <c r="ATK52" s="0"/>
      <c r="ATL52" s="0"/>
      <c r="ATM52" s="0"/>
      <c r="ATN52" s="0"/>
      <c r="ATO52" s="0"/>
      <c r="ATP52" s="0"/>
      <c r="ATQ52" s="0"/>
      <c r="ATR52" s="0"/>
      <c r="ATS52" s="0"/>
      <c r="ATT52" s="0"/>
      <c r="ATU52" s="0"/>
      <c r="ATV52" s="0"/>
      <c r="ATW52" s="0"/>
      <c r="ATX52" s="0"/>
      <c r="ATY52" s="0"/>
      <c r="ATZ52" s="0"/>
      <c r="AUA52" s="0"/>
      <c r="AUB52" s="0"/>
      <c r="AUC52" s="0"/>
      <c r="AUD52" s="0"/>
      <c r="AUE52" s="0"/>
      <c r="AUF52" s="0"/>
      <c r="AUG52" s="0"/>
      <c r="AUH52" s="0"/>
      <c r="AUI52" s="0"/>
      <c r="AUJ52" s="0"/>
      <c r="AUK52" s="0"/>
      <c r="AUL52" s="0"/>
      <c r="AUM52" s="0"/>
      <c r="AUN52" s="0"/>
      <c r="AUO52" s="0"/>
      <c r="AUP52" s="0"/>
      <c r="AUQ52" s="0"/>
      <c r="AUR52" s="0"/>
      <c r="AUS52" s="0"/>
      <c r="AUT52" s="0"/>
      <c r="AUU52" s="0"/>
      <c r="AUV52" s="0"/>
      <c r="AUW52" s="0"/>
      <c r="AUX52" s="0"/>
      <c r="AUY52" s="0"/>
      <c r="AUZ52" s="0"/>
      <c r="AVA52" s="0"/>
      <c r="AVB52" s="0"/>
      <c r="AVC52" s="0"/>
      <c r="AVD52" s="0"/>
      <c r="AVE52" s="0"/>
      <c r="AVF52" s="0"/>
      <c r="AVG52" s="0"/>
      <c r="AVH52" s="0"/>
      <c r="AVI52" s="0"/>
      <c r="AVJ52" s="0"/>
      <c r="AVK52" s="0"/>
      <c r="AVL52" s="0"/>
      <c r="AVM52" s="0"/>
      <c r="AVN52" s="0"/>
      <c r="AVO52" s="0"/>
      <c r="AVP52" s="0"/>
      <c r="AVQ52" s="0"/>
      <c r="AVR52" s="0"/>
      <c r="AVS52" s="0"/>
      <c r="AVT52" s="0"/>
      <c r="AVU52" s="0"/>
      <c r="AVV52" s="0"/>
      <c r="AVW52" s="0"/>
      <c r="AVX52" s="0"/>
      <c r="AVY52" s="0"/>
      <c r="AVZ52" s="0"/>
      <c r="AWA52" s="0"/>
      <c r="AWB52" s="0"/>
      <c r="AWC52" s="0"/>
      <c r="AWD52" s="0"/>
      <c r="AWE52" s="0"/>
      <c r="AWF52" s="0"/>
      <c r="AWG52" s="0"/>
      <c r="AWH52" s="0"/>
      <c r="AWI52" s="0"/>
      <c r="AWJ52" s="0"/>
      <c r="AWK52" s="0"/>
      <c r="AWL52" s="0"/>
      <c r="AWM52" s="0"/>
      <c r="AWN52" s="0"/>
      <c r="AWO52" s="0"/>
      <c r="AWP52" s="0"/>
      <c r="AWQ52" s="0"/>
      <c r="AWR52" s="0"/>
      <c r="AWS52" s="0"/>
      <c r="AWT52" s="0"/>
      <c r="AWU52" s="0"/>
      <c r="AWV52" s="0"/>
      <c r="AWW52" s="0"/>
      <c r="AWX52" s="0"/>
      <c r="AWY52" s="0"/>
      <c r="AWZ52" s="0"/>
      <c r="AXA52" s="0"/>
      <c r="AXB52" s="0"/>
      <c r="AXC52" s="0"/>
      <c r="AXD52" s="0"/>
      <c r="AXE52" s="0"/>
      <c r="AXF52" s="0"/>
      <c r="AXG52" s="0"/>
      <c r="AXH52" s="0"/>
      <c r="AXI52" s="0"/>
      <c r="AXJ52" s="0"/>
      <c r="AXK52" s="0"/>
      <c r="AXL52" s="0"/>
      <c r="AXM52" s="0"/>
      <c r="AXN52" s="0"/>
      <c r="AXO52" s="0"/>
      <c r="AXP52" s="0"/>
      <c r="AXQ52" s="0"/>
      <c r="AXR52" s="0"/>
      <c r="AXS52" s="0"/>
      <c r="AXT52" s="0"/>
      <c r="AXU52" s="0"/>
      <c r="AXV52" s="0"/>
      <c r="AXW52" s="0"/>
      <c r="AXX52" s="0"/>
      <c r="AXY52" s="0"/>
      <c r="AXZ52" s="0"/>
      <c r="AYA52" s="0"/>
      <c r="AYB52" s="0"/>
      <c r="AYC52" s="0"/>
      <c r="AYD52" s="0"/>
      <c r="AYE52" s="0"/>
      <c r="AYF52" s="0"/>
      <c r="AYG52" s="0"/>
      <c r="AYH52" s="0"/>
      <c r="AYI52" s="0"/>
      <c r="AYJ52" s="0"/>
      <c r="AYK52" s="0"/>
      <c r="AYL52" s="0"/>
      <c r="AYM52" s="0"/>
      <c r="AYN52" s="0"/>
      <c r="AYO52" s="0"/>
      <c r="AYP52" s="0"/>
      <c r="AYQ52" s="0"/>
      <c r="AYR52" s="0"/>
      <c r="AYS52" s="0"/>
      <c r="AYT52" s="0"/>
      <c r="AYU52" s="0"/>
      <c r="AYV52" s="0"/>
      <c r="AYW52" s="0"/>
      <c r="AYX52" s="0"/>
      <c r="AYY52" s="0"/>
      <c r="AYZ52" s="0"/>
      <c r="AZA52" s="0"/>
      <c r="AZB52" s="0"/>
      <c r="AZC52" s="0"/>
      <c r="AZD52" s="0"/>
      <c r="AZE52" s="0"/>
      <c r="AZF52" s="0"/>
      <c r="AZG52" s="0"/>
      <c r="AZH52" s="0"/>
      <c r="AZI52" s="0"/>
      <c r="AZJ52" s="0"/>
      <c r="AZK52" s="0"/>
      <c r="AZL52" s="0"/>
      <c r="AZM52" s="0"/>
      <c r="AZN52" s="0"/>
      <c r="AZO52" s="0"/>
      <c r="AZP52" s="0"/>
      <c r="AZQ52" s="0"/>
      <c r="AZR52" s="0"/>
      <c r="AZS52" s="0"/>
      <c r="AZT52" s="0"/>
      <c r="AZU52" s="0"/>
      <c r="AZV52" s="0"/>
      <c r="AZW52" s="0"/>
      <c r="AZX52" s="0"/>
      <c r="AZY52" s="0"/>
      <c r="AZZ52" s="0"/>
      <c r="BAA52" s="0"/>
      <c r="BAB52" s="0"/>
      <c r="BAC52" s="0"/>
      <c r="BAD52" s="0"/>
      <c r="BAE52" s="0"/>
      <c r="BAF52" s="0"/>
      <c r="BAG52" s="0"/>
      <c r="BAH52" s="0"/>
      <c r="BAI52" s="0"/>
      <c r="BAJ52" s="0"/>
      <c r="BAK52" s="0"/>
      <c r="BAL52" s="0"/>
      <c r="BAM52" s="0"/>
      <c r="BAN52" s="0"/>
      <c r="BAO52" s="0"/>
      <c r="BAP52" s="0"/>
      <c r="BAQ52" s="0"/>
      <c r="BAR52" s="0"/>
      <c r="BAS52" s="0"/>
      <c r="BAT52" s="0"/>
      <c r="BAU52" s="0"/>
      <c r="BAV52" s="0"/>
      <c r="BAW52" s="0"/>
      <c r="BAX52" s="0"/>
      <c r="BAY52" s="0"/>
      <c r="BAZ52" s="0"/>
      <c r="BBA52" s="0"/>
      <c r="BBB52" s="0"/>
      <c r="BBC52" s="0"/>
      <c r="BBD52" s="0"/>
      <c r="BBE52" s="0"/>
      <c r="BBF52" s="0"/>
      <c r="BBG52" s="0"/>
      <c r="BBH52" s="0"/>
      <c r="BBI52" s="0"/>
      <c r="BBJ52" s="0"/>
      <c r="BBK52" s="0"/>
      <c r="BBL52" s="0"/>
      <c r="BBM52" s="0"/>
      <c r="BBN52" s="0"/>
      <c r="BBO52" s="0"/>
      <c r="BBP52" s="0"/>
      <c r="BBQ52" s="0"/>
      <c r="BBR52" s="0"/>
      <c r="BBS52" s="0"/>
      <c r="BBT52" s="0"/>
      <c r="BBU52" s="0"/>
      <c r="BBV52" s="0"/>
      <c r="BBW52" s="0"/>
      <c r="BBX52" s="0"/>
      <c r="BBY52" s="0"/>
      <c r="BBZ52" s="0"/>
      <c r="BCA52" s="0"/>
      <c r="BCB52" s="0"/>
      <c r="BCC52" s="0"/>
      <c r="BCD52" s="0"/>
      <c r="BCE52" s="0"/>
      <c r="BCF52" s="0"/>
      <c r="BCG52" s="0"/>
      <c r="BCH52" s="0"/>
      <c r="BCI52" s="0"/>
      <c r="BCJ52" s="0"/>
      <c r="BCK52" s="0"/>
      <c r="BCL52" s="0"/>
      <c r="BCM52" s="0"/>
      <c r="BCN52" s="0"/>
      <c r="BCO52" s="0"/>
      <c r="BCP52" s="0"/>
      <c r="BCQ52" s="0"/>
      <c r="BCR52" s="0"/>
      <c r="BCS52" s="0"/>
      <c r="BCT52" s="0"/>
      <c r="BCU52" s="0"/>
      <c r="BCV52" s="0"/>
      <c r="BCW52" s="0"/>
      <c r="BCX52" s="0"/>
      <c r="BCY52" s="0"/>
      <c r="BCZ52" s="0"/>
      <c r="BDA52" s="0"/>
      <c r="BDB52" s="0"/>
      <c r="BDC52" s="0"/>
      <c r="BDD52" s="0"/>
      <c r="BDE52" s="0"/>
      <c r="BDF52" s="0"/>
      <c r="BDG52" s="0"/>
      <c r="BDH52" s="0"/>
      <c r="BDI52" s="0"/>
      <c r="BDJ52" s="0"/>
      <c r="BDK52" s="0"/>
      <c r="BDL52" s="0"/>
      <c r="BDM52" s="0"/>
      <c r="BDN52" s="0"/>
      <c r="BDO52" s="0"/>
      <c r="BDP52" s="0"/>
      <c r="BDQ52" s="0"/>
      <c r="BDR52" s="0"/>
      <c r="BDS52" s="0"/>
      <c r="BDT52" s="0"/>
      <c r="BDU52" s="0"/>
      <c r="BDV52" s="0"/>
      <c r="BDW52" s="0"/>
      <c r="BDX52" s="0"/>
      <c r="BDY52" s="0"/>
      <c r="BDZ52" s="0"/>
      <c r="BEA52" s="0"/>
      <c r="BEB52" s="0"/>
      <c r="BEC52" s="0"/>
      <c r="BED52" s="0"/>
      <c r="BEE52" s="0"/>
      <c r="BEF52" s="0"/>
      <c r="BEG52" s="0"/>
      <c r="BEH52" s="0"/>
      <c r="BEI52" s="0"/>
      <c r="BEJ52" s="0"/>
      <c r="BEK52" s="0"/>
      <c r="BEL52" s="0"/>
      <c r="BEM52" s="0"/>
      <c r="BEN52" s="0"/>
      <c r="BEO52" s="0"/>
      <c r="BEP52" s="0"/>
      <c r="BEQ52" s="0"/>
      <c r="BER52" s="0"/>
      <c r="BES52" s="0"/>
      <c r="BET52" s="0"/>
      <c r="BEU52" s="0"/>
      <c r="BEV52" s="0"/>
      <c r="BEW52" s="0"/>
      <c r="BEX52" s="0"/>
      <c r="BEY52" s="0"/>
      <c r="BEZ52" s="0"/>
      <c r="BFA52" s="0"/>
      <c r="BFB52" s="0"/>
      <c r="BFC52" s="0"/>
      <c r="BFD52" s="0"/>
      <c r="BFE52" s="0"/>
      <c r="BFF52" s="0"/>
      <c r="BFG52" s="0"/>
      <c r="BFH52" s="0"/>
      <c r="BFI52" s="0"/>
      <c r="BFJ52" s="0"/>
      <c r="BFK52" s="0"/>
      <c r="BFL52" s="0"/>
      <c r="BFM52" s="0"/>
      <c r="BFN52" s="0"/>
      <c r="BFO52" s="0"/>
      <c r="BFP52" s="0"/>
      <c r="BFQ52" s="0"/>
      <c r="BFR52" s="0"/>
      <c r="BFS52" s="0"/>
      <c r="BFT52" s="0"/>
      <c r="BFU52" s="0"/>
      <c r="BFV52" s="0"/>
      <c r="BFW52" s="0"/>
      <c r="BFX52" s="0"/>
      <c r="BFY52" s="0"/>
      <c r="BFZ52" s="0"/>
      <c r="BGA52" s="0"/>
      <c r="BGB52" s="0"/>
      <c r="BGC52" s="0"/>
      <c r="BGD52" s="0"/>
      <c r="BGE52" s="0"/>
      <c r="BGF52" s="0"/>
      <c r="BGG52" s="0"/>
      <c r="BGH52" s="0"/>
      <c r="BGI52" s="0"/>
      <c r="BGJ52" s="0"/>
      <c r="BGK52" s="0"/>
      <c r="BGL52" s="0"/>
      <c r="BGM52" s="0"/>
      <c r="BGN52" s="0"/>
      <c r="BGO52" s="0"/>
      <c r="BGP52" s="0"/>
      <c r="BGQ52" s="0"/>
      <c r="BGR52" s="0"/>
      <c r="BGS52" s="0"/>
      <c r="BGT52" s="0"/>
      <c r="BGU52" s="0"/>
      <c r="BGV52" s="0"/>
      <c r="BGW52" s="0"/>
      <c r="BGX52" s="0"/>
      <c r="BGY52" s="0"/>
      <c r="BGZ52" s="0"/>
      <c r="BHA52" s="0"/>
      <c r="BHB52" s="0"/>
      <c r="BHC52" s="0"/>
      <c r="BHD52" s="0"/>
      <c r="BHE52" s="0"/>
      <c r="BHF52" s="0"/>
      <c r="BHG52" s="0"/>
      <c r="BHH52" s="0"/>
      <c r="BHI52" s="0"/>
      <c r="BHJ52" s="0"/>
      <c r="BHK52" s="0"/>
      <c r="BHL52" s="0"/>
      <c r="BHM52" s="0"/>
      <c r="BHN52" s="0"/>
      <c r="BHO52" s="0"/>
      <c r="BHP52" s="0"/>
      <c r="BHQ52" s="0"/>
      <c r="BHR52" s="0"/>
      <c r="BHS52" s="0"/>
      <c r="BHT52" s="0"/>
      <c r="BHU52" s="0"/>
      <c r="BHV52" s="0"/>
      <c r="BHW52" s="0"/>
      <c r="BHX52" s="0"/>
      <c r="BHY52" s="0"/>
      <c r="BHZ52" s="0"/>
      <c r="BIA52" s="0"/>
      <c r="BIB52" s="0"/>
      <c r="BIC52" s="0"/>
      <c r="BID52" s="0"/>
      <c r="BIE52" s="0"/>
      <c r="BIF52" s="0"/>
      <c r="BIG52" s="0"/>
      <c r="BIH52" s="0"/>
      <c r="BII52" s="0"/>
      <c r="BIJ52" s="0"/>
      <c r="BIK52" s="0"/>
      <c r="BIL52" s="0"/>
      <c r="BIM52" s="0"/>
      <c r="BIN52" s="0"/>
      <c r="BIO52" s="0"/>
      <c r="BIP52" s="0"/>
      <c r="BIQ52" s="0"/>
      <c r="BIR52" s="0"/>
      <c r="BIS52" s="0"/>
      <c r="BIT52" s="0"/>
      <c r="BIU52" s="0"/>
      <c r="BIV52" s="0"/>
      <c r="BIW52" s="0"/>
      <c r="BIX52" s="0"/>
      <c r="BIY52" s="0"/>
      <c r="BIZ52" s="0"/>
      <c r="BJA52" s="0"/>
      <c r="BJB52" s="0"/>
      <c r="BJC52" s="0"/>
      <c r="BJD52" s="0"/>
      <c r="BJE52" s="0"/>
      <c r="BJF52" s="0"/>
      <c r="BJG52" s="0"/>
      <c r="BJH52" s="0"/>
      <c r="BJI52" s="0"/>
      <c r="BJJ52" s="0"/>
      <c r="BJK52" s="0"/>
      <c r="BJL52" s="0"/>
      <c r="BJM52" s="0"/>
      <c r="BJN52" s="0"/>
      <c r="BJO52" s="0"/>
      <c r="BJP52" s="0"/>
      <c r="BJQ52" s="0"/>
      <c r="BJR52" s="0"/>
      <c r="BJS52" s="0"/>
      <c r="BJT52" s="0"/>
      <c r="BJU52" s="0"/>
      <c r="BJV52" s="0"/>
      <c r="BJW52" s="0"/>
      <c r="BJX52" s="0"/>
      <c r="BJY52" s="0"/>
      <c r="BJZ52" s="0"/>
      <c r="BKA52" s="0"/>
      <c r="BKB52" s="0"/>
      <c r="BKC52" s="0"/>
      <c r="BKD52" s="0"/>
      <c r="BKE52" s="0"/>
      <c r="BKF52" s="0"/>
      <c r="BKG52" s="0"/>
      <c r="BKH52" s="0"/>
      <c r="BKI52" s="0"/>
      <c r="BKJ52" s="0"/>
      <c r="BKK52" s="0"/>
      <c r="BKL52" s="0"/>
      <c r="BKM52" s="0"/>
      <c r="BKN52" s="0"/>
      <c r="BKO52" s="0"/>
      <c r="BKP52" s="0"/>
      <c r="BKQ52" s="0"/>
      <c r="BKR52" s="0"/>
      <c r="BKS52" s="0"/>
      <c r="BKT52" s="0"/>
      <c r="BKU52" s="0"/>
      <c r="BKV52" s="0"/>
      <c r="BKW52" s="0"/>
      <c r="BKX52" s="0"/>
      <c r="BKY52" s="0"/>
      <c r="BKZ52" s="0"/>
      <c r="BLA52" s="0"/>
      <c r="BLB52" s="0"/>
      <c r="BLC52" s="0"/>
      <c r="BLD52" s="0"/>
      <c r="BLE52" s="0"/>
      <c r="BLF52" s="0"/>
      <c r="BLG52" s="0"/>
      <c r="BLH52" s="0"/>
      <c r="BLI52" s="0"/>
      <c r="BLJ52" s="0"/>
      <c r="BLK52" s="0"/>
      <c r="BLL52" s="0"/>
      <c r="BLM52" s="0"/>
      <c r="BLN52" s="0"/>
      <c r="BLO52" s="0"/>
      <c r="BLP52" s="0"/>
      <c r="BLQ52" s="0"/>
      <c r="BLR52" s="0"/>
      <c r="BLS52" s="0"/>
      <c r="BLT52" s="0"/>
      <c r="BLU52" s="0"/>
      <c r="BLV52" s="0"/>
      <c r="BLW52" s="0"/>
      <c r="BLX52" s="0"/>
      <c r="BLY52" s="0"/>
      <c r="BLZ52" s="0"/>
      <c r="BMA52" s="0"/>
      <c r="BMB52" s="0"/>
      <c r="BMC52" s="0"/>
      <c r="BMD52" s="0"/>
      <c r="BME52" s="0"/>
      <c r="BMF52" s="0"/>
      <c r="BMG52" s="0"/>
      <c r="BMH52" s="0"/>
      <c r="BMI52" s="0"/>
      <c r="BMJ52" s="0"/>
      <c r="BMK52" s="0"/>
      <c r="BML52" s="0"/>
      <c r="BMM52" s="0"/>
      <c r="BMN52" s="0"/>
      <c r="BMO52" s="0"/>
      <c r="BMP52" s="0"/>
      <c r="BMQ52" s="0"/>
      <c r="BMR52" s="0"/>
      <c r="BMS52" s="0"/>
      <c r="BMT52" s="0"/>
      <c r="BMU52" s="0"/>
      <c r="BMV52" s="0"/>
      <c r="BMW52" s="0"/>
      <c r="BMX52" s="0"/>
      <c r="BMY52" s="0"/>
      <c r="BMZ52" s="0"/>
      <c r="BNA52" s="0"/>
      <c r="BNB52" s="0"/>
      <c r="BNC52" s="0"/>
      <c r="BND52" s="0"/>
      <c r="BNE52" s="0"/>
      <c r="BNF52" s="0"/>
      <c r="BNG52" s="0"/>
      <c r="BNH52" s="0"/>
      <c r="BNI52" s="0"/>
      <c r="BNJ52" s="0"/>
      <c r="BNK52" s="0"/>
      <c r="BNL52" s="0"/>
      <c r="BNM52" s="0"/>
      <c r="BNN52" s="0"/>
      <c r="BNO52" s="0"/>
      <c r="BNP52" s="0"/>
      <c r="BNQ52" s="0"/>
      <c r="BNR52" s="0"/>
      <c r="BNS52" s="0"/>
      <c r="BNT52" s="0"/>
      <c r="BNU52" s="0"/>
      <c r="BNV52" s="0"/>
      <c r="BNW52" s="0"/>
      <c r="BNX52" s="0"/>
      <c r="BNY52" s="0"/>
      <c r="BNZ52" s="0"/>
      <c r="BOA52" s="0"/>
      <c r="BOB52" s="0"/>
      <c r="BOC52" s="0"/>
      <c r="BOD52" s="0"/>
      <c r="BOE52" s="0"/>
      <c r="BOF52" s="0"/>
      <c r="BOG52" s="0"/>
      <c r="BOH52" s="0"/>
      <c r="BOI52" s="0"/>
      <c r="BOJ52" s="0"/>
      <c r="BOK52" s="0"/>
      <c r="BOL52" s="0"/>
      <c r="BOM52" s="0"/>
      <c r="BON52" s="0"/>
      <c r="BOO52" s="0"/>
      <c r="BOP52" s="0"/>
      <c r="BOQ52" s="0"/>
      <c r="BOR52" s="0"/>
      <c r="BOS52" s="0"/>
      <c r="BOT52" s="0"/>
      <c r="BOU52" s="0"/>
      <c r="BOV52" s="0"/>
      <c r="BOW52" s="0"/>
      <c r="BOX52" s="0"/>
      <c r="BOY52" s="0"/>
      <c r="BOZ52" s="0"/>
      <c r="BPA52" s="0"/>
      <c r="BPB52" s="0"/>
      <c r="BPC52" s="0"/>
      <c r="BPD52" s="0"/>
      <c r="BPE52" s="0"/>
      <c r="BPF52" s="0"/>
      <c r="BPG52" s="0"/>
      <c r="BPH52" s="0"/>
      <c r="BPI52" s="0"/>
      <c r="BPJ52" s="0"/>
      <c r="BPK52" s="0"/>
      <c r="BPL52" s="0"/>
      <c r="BPM52" s="0"/>
      <c r="BPN52" s="0"/>
      <c r="BPO52" s="0"/>
      <c r="BPP52" s="0"/>
      <c r="BPQ52" s="0"/>
      <c r="BPR52" s="0"/>
      <c r="BPS52" s="0"/>
      <c r="BPT52" s="0"/>
      <c r="BPU52" s="0"/>
      <c r="BPV52" s="0"/>
      <c r="BPW52" s="0"/>
      <c r="BPX52" s="0"/>
      <c r="BPY52" s="0"/>
      <c r="BPZ52" s="0"/>
      <c r="BQA52" s="0"/>
      <c r="BQB52" s="0"/>
      <c r="BQC52" s="0"/>
      <c r="BQD52" s="0"/>
      <c r="BQE52" s="0"/>
      <c r="BQF52" s="0"/>
      <c r="BQG52" s="0"/>
      <c r="BQH52" s="0"/>
      <c r="BQI52" s="0"/>
      <c r="BQJ52" s="0"/>
      <c r="BQK52" s="0"/>
      <c r="BQL52" s="0"/>
      <c r="BQM52" s="0"/>
      <c r="BQN52" s="0"/>
      <c r="BQO52" s="0"/>
      <c r="BQP52" s="0"/>
      <c r="BQQ52" s="0"/>
      <c r="BQR52" s="0"/>
      <c r="BQS52" s="0"/>
      <c r="BQT52" s="0"/>
      <c r="BQU52" s="0"/>
      <c r="BQV52" s="0"/>
      <c r="BQW52" s="0"/>
      <c r="BQX52" s="0"/>
      <c r="BQY52" s="0"/>
      <c r="BQZ52" s="0"/>
      <c r="BRA52" s="0"/>
      <c r="BRB52" s="0"/>
      <c r="BRC52" s="0"/>
      <c r="BRD52" s="0"/>
      <c r="BRE52" s="0"/>
      <c r="BRF52" s="0"/>
      <c r="BRG52" s="0"/>
      <c r="BRH52" s="0"/>
      <c r="BRI52" s="0"/>
      <c r="BRJ52" s="0"/>
      <c r="BRK52" s="0"/>
      <c r="BRL52" s="0"/>
      <c r="BRM52" s="0"/>
      <c r="BRN52" s="0"/>
      <c r="BRO52" s="0"/>
      <c r="BRP52" s="0"/>
      <c r="BRQ52" s="0"/>
      <c r="BRR52" s="0"/>
      <c r="BRS52" s="0"/>
      <c r="BRT52" s="0"/>
      <c r="BRU52" s="0"/>
      <c r="BRV52" s="0"/>
      <c r="BRW52" s="0"/>
      <c r="BRX52" s="0"/>
      <c r="BRY52" s="0"/>
      <c r="BRZ52" s="0"/>
      <c r="BSA52" s="0"/>
      <c r="BSB52" s="0"/>
      <c r="BSC52" s="0"/>
      <c r="BSD52" s="0"/>
      <c r="BSE52" s="0"/>
      <c r="BSF52" s="0"/>
      <c r="BSG52" s="0"/>
      <c r="BSH52" s="0"/>
      <c r="BSI52" s="0"/>
      <c r="BSJ52" s="0"/>
      <c r="BSK52" s="0"/>
      <c r="BSL52" s="0"/>
      <c r="BSM52" s="0"/>
      <c r="BSN52" s="0"/>
      <c r="BSO52" s="0"/>
      <c r="BSP52" s="0"/>
      <c r="BSQ52" s="0"/>
      <c r="BSR52" s="0"/>
      <c r="BSS52" s="0"/>
      <c r="BST52" s="0"/>
      <c r="BSU52" s="0"/>
      <c r="BSV52" s="0"/>
      <c r="BSW52" s="0"/>
      <c r="BSX52" s="0"/>
      <c r="BSY52" s="0"/>
      <c r="BSZ52" s="0"/>
      <c r="BTA52" s="0"/>
      <c r="BTB52" s="0"/>
      <c r="BTC52" s="0"/>
      <c r="BTD52" s="0"/>
      <c r="BTE52" s="0"/>
      <c r="BTF52" s="0"/>
      <c r="BTG52" s="0"/>
      <c r="BTH52" s="0"/>
      <c r="BTI52" s="0"/>
      <c r="BTJ52" s="0"/>
      <c r="BTK52" s="0"/>
      <c r="BTL52" s="0"/>
      <c r="BTM52" s="0"/>
      <c r="BTN52" s="0"/>
      <c r="BTO52" s="0"/>
      <c r="BTP52" s="0"/>
      <c r="BTQ52" s="0"/>
      <c r="BTR52" s="0"/>
      <c r="BTS52" s="0"/>
      <c r="BTT52" s="0"/>
      <c r="BTU52" s="0"/>
      <c r="BTV52" s="0"/>
      <c r="BTW52" s="0"/>
      <c r="BTX52" s="0"/>
      <c r="BTY52" s="0"/>
      <c r="BTZ52" s="0"/>
      <c r="BUA52" s="0"/>
      <c r="BUB52" s="0"/>
      <c r="BUC52" s="0"/>
      <c r="BUD52" s="0"/>
      <c r="BUE52" s="0"/>
      <c r="BUF52" s="0"/>
      <c r="BUG52" s="0"/>
      <c r="BUH52" s="0"/>
      <c r="BUI52" s="0"/>
      <c r="BUJ52" s="0"/>
      <c r="BUK52" s="0"/>
      <c r="BUL52" s="0"/>
      <c r="BUM52" s="0"/>
      <c r="BUN52" s="0"/>
      <c r="BUO52" s="0"/>
      <c r="BUP52" s="0"/>
      <c r="BUQ52" s="0"/>
      <c r="BUR52" s="0"/>
      <c r="BUS52" s="0"/>
      <c r="BUT52" s="0"/>
      <c r="BUU52" s="0"/>
      <c r="BUV52" s="0"/>
      <c r="BUW52" s="0"/>
      <c r="BUX52" s="0"/>
      <c r="BUY52" s="0"/>
      <c r="BUZ52" s="0"/>
      <c r="BVA52" s="0"/>
      <c r="BVB52" s="0"/>
      <c r="BVC52" s="0"/>
      <c r="BVD52" s="0"/>
      <c r="BVE52" s="0"/>
      <c r="BVF52" s="0"/>
      <c r="BVG52" s="0"/>
      <c r="BVH52" s="0"/>
      <c r="BVI52" s="0"/>
      <c r="BVJ52" s="0"/>
      <c r="BVK52" s="0"/>
      <c r="BVL52" s="0"/>
      <c r="BVM52" s="0"/>
      <c r="BVN52" s="0"/>
      <c r="BVO52" s="0"/>
      <c r="BVP52" s="0"/>
      <c r="BVQ52" s="0"/>
      <c r="BVR52" s="0"/>
      <c r="BVS52" s="0"/>
      <c r="BVT52" s="0"/>
      <c r="BVU52" s="0"/>
      <c r="BVV52" s="0"/>
      <c r="BVW52" s="0"/>
      <c r="BVX52" s="0"/>
      <c r="BVY52" s="0"/>
      <c r="BVZ52" s="0"/>
      <c r="BWA52" s="0"/>
      <c r="BWB52" s="0"/>
      <c r="BWC52" s="0"/>
      <c r="BWD52" s="0"/>
      <c r="BWE52" s="0"/>
      <c r="BWF52" s="0"/>
      <c r="BWG52" s="0"/>
      <c r="BWH52" s="0"/>
      <c r="BWI52" s="0"/>
      <c r="BWJ52" s="0"/>
      <c r="BWK52" s="0"/>
      <c r="BWL52" s="0"/>
      <c r="BWM52" s="0"/>
      <c r="BWN52" s="0"/>
      <c r="BWO52" s="0"/>
      <c r="BWP52" s="0"/>
      <c r="BWQ52" s="0"/>
      <c r="BWR52" s="0"/>
      <c r="BWS52" s="0"/>
      <c r="BWT52" s="0"/>
      <c r="BWU52" s="0"/>
      <c r="BWV52" s="0"/>
      <c r="BWW52" s="0"/>
      <c r="BWX52" s="0"/>
      <c r="BWY52" s="0"/>
      <c r="BWZ52" s="0"/>
      <c r="BXA52" s="0"/>
      <c r="BXB52" s="0"/>
      <c r="BXC52" s="0"/>
      <c r="BXD52" s="0"/>
      <c r="BXE52" s="0"/>
      <c r="BXF52" s="0"/>
      <c r="BXG52" s="0"/>
      <c r="BXH52" s="0"/>
      <c r="BXI52" s="0"/>
      <c r="BXJ52" s="0"/>
      <c r="BXK52" s="0"/>
      <c r="BXL52" s="0"/>
      <c r="BXM52" s="0"/>
      <c r="BXN52" s="0"/>
      <c r="BXO52" s="0"/>
      <c r="BXP52" s="0"/>
      <c r="BXQ52" s="0"/>
      <c r="BXR52" s="0"/>
      <c r="BXS52" s="0"/>
      <c r="BXT52" s="0"/>
      <c r="BXU52" s="0"/>
      <c r="BXV52" s="0"/>
      <c r="BXW52" s="0"/>
      <c r="BXX52" s="0"/>
      <c r="BXY52" s="0"/>
      <c r="BXZ52" s="0"/>
      <c r="BYA52" s="0"/>
      <c r="BYB52" s="0"/>
      <c r="BYC52" s="0"/>
      <c r="BYD52" s="0"/>
      <c r="BYE52" s="0"/>
      <c r="BYF52" s="0"/>
      <c r="BYG52" s="0"/>
      <c r="BYH52" s="0"/>
      <c r="BYI52" s="0"/>
      <c r="BYJ52" s="0"/>
      <c r="BYK52" s="0"/>
      <c r="BYL52" s="0"/>
      <c r="BYM52" s="0"/>
      <c r="BYN52" s="0"/>
      <c r="BYO52" s="0"/>
      <c r="BYP52" s="0"/>
      <c r="BYQ52" s="0"/>
      <c r="BYR52" s="0"/>
      <c r="BYS52" s="0"/>
      <c r="BYT52" s="0"/>
      <c r="BYU52" s="0"/>
      <c r="BYV52" s="0"/>
      <c r="BYW52" s="0"/>
      <c r="BYX52" s="0"/>
      <c r="BYY52" s="0"/>
      <c r="BYZ52" s="0"/>
      <c r="BZA52" s="0"/>
      <c r="BZB52" s="0"/>
      <c r="BZC52" s="0"/>
      <c r="BZD52" s="0"/>
      <c r="BZE52" s="0"/>
      <c r="BZF52" s="0"/>
      <c r="BZG52" s="0"/>
      <c r="BZH52" s="0"/>
      <c r="BZI52" s="0"/>
      <c r="BZJ52" s="0"/>
      <c r="BZK52" s="0"/>
      <c r="BZL52" s="0"/>
      <c r="BZM52" s="0"/>
      <c r="BZN52" s="0"/>
      <c r="BZO52" s="0"/>
      <c r="BZP52" s="0"/>
      <c r="BZQ52" s="0"/>
      <c r="BZR52" s="0"/>
      <c r="BZS52" s="0"/>
      <c r="BZT52" s="0"/>
      <c r="BZU52" s="0"/>
      <c r="BZV52" s="0"/>
      <c r="BZW52" s="0"/>
      <c r="BZX52" s="0"/>
      <c r="BZY52" s="0"/>
      <c r="BZZ52" s="0"/>
      <c r="CAA52" s="0"/>
      <c r="CAB52" s="0"/>
      <c r="CAC52" s="0"/>
      <c r="CAD52" s="0"/>
      <c r="CAE52" s="0"/>
      <c r="CAF52" s="0"/>
      <c r="CAG52" s="0"/>
      <c r="CAH52" s="0"/>
      <c r="CAI52" s="0"/>
      <c r="CAJ52" s="0"/>
      <c r="CAK52" s="0"/>
      <c r="CAL52" s="0"/>
      <c r="CAM52" s="0"/>
      <c r="CAN52" s="0"/>
      <c r="CAO52" s="0"/>
      <c r="CAP52" s="0"/>
      <c r="CAQ52" s="0"/>
      <c r="CAR52" s="0"/>
      <c r="CAS52" s="0"/>
      <c r="CAT52" s="0"/>
      <c r="CAU52" s="0"/>
      <c r="CAV52" s="0"/>
      <c r="CAW52" s="0"/>
      <c r="CAX52" s="0"/>
      <c r="CAY52" s="0"/>
      <c r="CAZ52" s="0"/>
      <c r="CBA52" s="0"/>
      <c r="CBB52" s="0"/>
      <c r="CBC52" s="0"/>
      <c r="CBD52" s="0"/>
      <c r="CBE52" s="0"/>
      <c r="CBF52" s="0"/>
      <c r="CBG52" s="0"/>
      <c r="CBH52" s="0"/>
      <c r="CBI52" s="0"/>
      <c r="CBJ52" s="0"/>
      <c r="CBK52" s="0"/>
      <c r="CBL52" s="0"/>
      <c r="CBM52" s="0"/>
      <c r="CBN52" s="0"/>
      <c r="CBO52" s="0"/>
      <c r="CBP52" s="0"/>
      <c r="CBQ52" s="0"/>
      <c r="CBR52" s="0"/>
      <c r="CBS52" s="0"/>
      <c r="CBT52" s="0"/>
      <c r="CBU52" s="0"/>
      <c r="CBV52" s="0"/>
      <c r="CBW52" s="0"/>
      <c r="CBX52" s="0"/>
      <c r="CBY52" s="0"/>
      <c r="CBZ52" s="0"/>
      <c r="CCA52" s="0"/>
      <c r="CCB52" s="0"/>
      <c r="CCC52" s="0"/>
      <c r="CCD52" s="0"/>
      <c r="CCE52" s="0"/>
      <c r="CCF52" s="0"/>
      <c r="CCG52" s="0"/>
      <c r="CCH52" s="0"/>
      <c r="CCI52" s="0"/>
      <c r="CCJ52" s="0"/>
      <c r="CCK52" s="0"/>
      <c r="CCL52" s="0"/>
      <c r="CCM52" s="0"/>
      <c r="CCN52" s="0"/>
      <c r="CCO52" s="0"/>
      <c r="CCP52" s="0"/>
      <c r="CCQ52" s="0"/>
      <c r="CCR52" s="0"/>
      <c r="CCS52" s="0"/>
      <c r="CCT52" s="0"/>
      <c r="CCU52" s="0"/>
      <c r="CCV52" s="0"/>
      <c r="CCW52" s="0"/>
      <c r="CCX52" s="0"/>
      <c r="CCY52" s="0"/>
      <c r="CCZ52" s="0"/>
      <c r="CDA52" s="0"/>
      <c r="CDB52" s="0"/>
      <c r="CDC52" s="0"/>
      <c r="CDD52" s="0"/>
      <c r="CDE52" s="0"/>
      <c r="CDF52" s="0"/>
      <c r="CDG52" s="0"/>
      <c r="CDH52" s="0"/>
      <c r="CDI52" s="0"/>
      <c r="CDJ52" s="0"/>
      <c r="CDK52" s="0"/>
      <c r="CDL52" s="0"/>
      <c r="CDM52" s="0"/>
      <c r="CDN52" s="0"/>
      <c r="CDO52" s="0"/>
      <c r="CDP52" s="0"/>
      <c r="CDQ52" s="0"/>
      <c r="CDR52" s="0"/>
      <c r="CDS52" s="0"/>
      <c r="CDT52" s="0"/>
      <c r="CDU52" s="0"/>
      <c r="CDV52" s="0"/>
      <c r="CDW52" s="0"/>
      <c r="CDX52" s="0"/>
      <c r="CDY52" s="0"/>
      <c r="CDZ52" s="0"/>
      <c r="CEA52" s="0"/>
      <c r="CEB52" s="0"/>
      <c r="CEC52" s="0"/>
      <c r="CED52" s="0"/>
      <c r="CEE52" s="0"/>
      <c r="CEF52" s="0"/>
      <c r="CEG52" s="0"/>
      <c r="CEH52" s="0"/>
      <c r="CEI52" s="0"/>
      <c r="CEJ52" s="0"/>
      <c r="CEK52" s="0"/>
      <c r="CEL52" s="0"/>
      <c r="CEM52" s="0"/>
      <c r="CEN52" s="0"/>
      <c r="CEO52" s="0"/>
      <c r="CEP52" s="0"/>
      <c r="CEQ52" s="0"/>
      <c r="CER52" s="0"/>
      <c r="CES52" s="0"/>
      <c r="CET52" s="0"/>
      <c r="CEU52" s="0"/>
      <c r="CEV52" s="0"/>
      <c r="CEW52" s="0"/>
      <c r="CEX52" s="0"/>
      <c r="CEY52" s="0"/>
      <c r="CEZ52" s="0"/>
      <c r="CFA52" s="0"/>
      <c r="CFB52" s="0"/>
      <c r="CFC52" s="0"/>
      <c r="CFD52" s="0"/>
      <c r="CFE52" s="0"/>
      <c r="CFF52" s="0"/>
      <c r="CFG52" s="0"/>
      <c r="CFH52" s="0"/>
      <c r="CFI52" s="0"/>
      <c r="CFJ52" s="0"/>
      <c r="CFK52" s="0"/>
      <c r="CFL52" s="0"/>
      <c r="CFM52" s="0"/>
      <c r="CFN52" s="0"/>
      <c r="CFO52" s="0"/>
      <c r="CFP52" s="0"/>
      <c r="CFQ52" s="0"/>
      <c r="CFR52" s="0"/>
      <c r="CFS52" s="0"/>
      <c r="CFT52" s="0"/>
      <c r="CFU52" s="0"/>
      <c r="CFV52" s="0"/>
      <c r="CFW52" s="0"/>
      <c r="CFX52" s="0"/>
      <c r="CFY52" s="0"/>
      <c r="CFZ52" s="0"/>
      <c r="CGA52" s="0"/>
      <c r="CGB52" s="0"/>
      <c r="CGC52" s="0"/>
      <c r="CGD52" s="0"/>
      <c r="CGE52" s="0"/>
      <c r="CGF52" s="0"/>
      <c r="CGG52" s="0"/>
      <c r="CGH52" s="0"/>
      <c r="CGI52" s="0"/>
      <c r="CGJ52" s="0"/>
      <c r="CGK52" s="0"/>
      <c r="CGL52" s="0"/>
      <c r="CGM52" s="0"/>
      <c r="CGN52" s="0"/>
      <c r="CGO52" s="0"/>
      <c r="CGP52" s="0"/>
      <c r="CGQ52" s="0"/>
      <c r="CGR52" s="0"/>
      <c r="CGS52" s="0"/>
      <c r="CGT52" s="0"/>
      <c r="CGU52" s="0"/>
      <c r="CGV52" s="0"/>
      <c r="CGW52" s="0"/>
      <c r="CGX52" s="0"/>
      <c r="CGY52" s="0"/>
      <c r="CGZ52" s="0"/>
      <c r="CHA52" s="0"/>
      <c r="CHB52" s="0"/>
      <c r="CHC52" s="0"/>
      <c r="CHD52" s="0"/>
      <c r="CHE52" s="0"/>
      <c r="CHF52" s="0"/>
      <c r="CHG52" s="0"/>
      <c r="CHH52" s="0"/>
      <c r="CHI52" s="0"/>
      <c r="CHJ52" s="0"/>
      <c r="CHK52" s="0"/>
      <c r="CHL52" s="0"/>
      <c r="CHM52" s="0"/>
      <c r="CHN52" s="0"/>
      <c r="CHO52" s="0"/>
      <c r="CHP52" s="0"/>
      <c r="CHQ52" s="0"/>
      <c r="CHR52" s="0"/>
      <c r="CHS52" s="0"/>
      <c r="CHT52" s="0"/>
      <c r="CHU52" s="0"/>
      <c r="CHV52" s="0"/>
      <c r="CHW52" s="0"/>
      <c r="CHX52" s="0"/>
      <c r="CHY52" s="0"/>
      <c r="CHZ52" s="0"/>
      <c r="CIA52" s="0"/>
      <c r="CIB52" s="0"/>
      <c r="CIC52" s="0"/>
      <c r="CID52" s="0"/>
      <c r="CIE52" s="0"/>
      <c r="CIF52" s="0"/>
      <c r="CIG52" s="0"/>
      <c r="CIH52" s="0"/>
      <c r="CII52" s="0"/>
      <c r="CIJ52" s="0"/>
      <c r="CIK52" s="0"/>
      <c r="CIL52" s="0"/>
      <c r="CIM52" s="0"/>
      <c r="CIN52" s="0"/>
      <c r="CIO52" s="0"/>
      <c r="CIP52" s="0"/>
      <c r="CIQ52" s="0"/>
      <c r="CIR52" s="0"/>
      <c r="CIS52" s="0"/>
      <c r="CIT52" s="0"/>
      <c r="CIU52" s="0"/>
      <c r="CIV52" s="0"/>
      <c r="CIW52" s="0"/>
      <c r="CIX52" s="0"/>
      <c r="CIY52" s="0"/>
      <c r="CIZ52" s="0"/>
      <c r="CJA52" s="0"/>
      <c r="CJB52" s="0"/>
      <c r="CJC52" s="0"/>
      <c r="CJD52" s="0"/>
      <c r="CJE52" s="0"/>
      <c r="CJF52" s="0"/>
      <c r="CJG52" s="0"/>
      <c r="CJH52" s="0"/>
      <c r="CJI52" s="0"/>
      <c r="CJJ52" s="0"/>
      <c r="CJK52" s="0"/>
      <c r="CJL52" s="0"/>
      <c r="CJM52" s="0"/>
      <c r="CJN52" s="0"/>
      <c r="CJO52" s="0"/>
      <c r="CJP52" s="0"/>
      <c r="CJQ52" s="0"/>
      <c r="CJR52" s="0"/>
      <c r="CJS52" s="0"/>
      <c r="CJT52" s="0"/>
      <c r="CJU52" s="0"/>
      <c r="CJV52" s="0"/>
      <c r="CJW52" s="0"/>
      <c r="CJX52" s="0"/>
      <c r="CJY52" s="0"/>
      <c r="CJZ52" s="0"/>
      <c r="CKA52" s="0"/>
      <c r="CKB52" s="0"/>
      <c r="CKC52" s="0"/>
      <c r="CKD52" s="0"/>
      <c r="CKE52" s="0"/>
      <c r="CKF52" s="0"/>
      <c r="CKG52" s="0"/>
      <c r="CKH52" s="0"/>
      <c r="CKI52" s="0"/>
      <c r="CKJ52" s="0"/>
      <c r="CKK52" s="0"/>
      <c r="CKL52" s="0"/>
      <c r="CKM52" s="0"/>
      <c r="CKN52" s="0"/>
      <c r="CKO52" s="0"/>
      <c r="CKP52" s="0"/>
      <c r="CKQ52" s="0"/>
      <c r="CKR52" s="0"/>
      <c r="CKS52" s="0"/>
      <c r="CKT52" s="0"/>
      <c r="CKU52" s="0"/>
      <c r="CKV52" s="0"/>
      <c r="CKW52" s="0"/>
      <c r="CKX52" s="0"/>
      <c r="CKY52" s="0"/>
      <c r="CKZ52" s="0"/>
      <c r="CLA52" s="0"/>
      <c r="CLB52" s="0"/>
      <c r="CLC52" s="0"/>
      <c r="CLD52" s="0"/>
      <c r="CLE52" s="0"/>
      <c r="CLF52" s="0"/>
      <c r="CLG52" s="0"/>
      <c r="CLH52" s="0"/>
      <c r="CLI52" s="0"/>
      <c r="CLJ52" s="0"/>
      <c r="CLK52" s="0"/>
      <c r="CLL52" s="0"/>
      <c r="CLM52" s="0"/>
      <c r="CLN52" s="0"/>
      <c r="CLO52" s="0"/>
      <c r="CLP52" s="0"/>
      <c r="CLQ52" s="0"/>
      <c r="CLR52" s="0"/>
      <c r="CLS52" s="0"/>
      <c r="CLT52" s="0"/>
      <c r="CLU52" s="0"/>
      <c r="CLV52" s="0"/>
      <c r="CLW52" s="0"/>
      <c r="CLX52" s="0"/>
      <c r="CLY52" s="0"/>
      <c r="CLZ52" s="0"/>
      <c r="CMA52" s="0"/>
      <c r="CMB52" s="0"/>
      <c r="CMC52" s="0"/>
      <c r="CMD52" s="0"/>
      <c r="CME52" s="0"/>
      <c r="CMF52" s="0"/>
      <c r="CMG52" s="0"/>
      <c r="CMH52" s="0"/>
      <c r="CMI52" s="0"/>
      <c r="CMJ52" s="0"/>
      <c r="CMK52" s="0"/>
      <c r="CML52" s="0"/>
      <c r="CMM52" s="0"/>
      <c r="CMN52" s="0"/>
      <c r="CMO52" s="0"/>
      <c r="CMP52" s="0"/>
      <c r="CMQ52" s="0"/>
      <c r="CMR52" s="0"/>
      <c r="CMS52" s="0"/>
      <c r="CMT52" s="0"/>
      <c r="CMU52" s="0"/>
      <c r="CMV52" s="0"/>
      <c r="CMW52" s="0"/>
      <c r="CMX52" s="0"/>
      <c r="CMY52" s="0"/>
      <c r="CMZ52" s="0"/>
      <c r="CNA52" s="0"/>
      <c r="CNB52" s="0"/>
      <c r="CNC52" s="0"/>
      <c r="CND52" s="0"/>
      <c r="CNE52" s="0"/>
      <c r="CNF52" s="0"/>
      <c r="CNG52" s="0"/>
      <c r="CNH52" s="0"/>
      <c r="CNI52" s="0"/>
      <c r="CNJ52" s="0"/>
      <c r="CNK52" s="0"/>
      <c r="CNL52" s="0"/>
      <c r="CNM52" s="0"/>
      <c r="CNN52" s="0"/>
      <c r="CNO52" s="0"/>
      <c r="CNP52" s="0"/>
      <c r="CNQ52" s="0"/>
      <c r="CNR52" s="0"/>
      <c r="CNS52" s="0"/>
      <c r="CNT52" s="0"/>
      <c r="CNU52" s="0"/>
      <c r="CNV52" s="0"/>
      <c r="CNW52" s="0"/>
      <c r="CNX52" s="0"/>
      <c r="CNY52" s="0"/>
      <c r="CNZ52" s="0"/>
      <c r="COA52" s="0"/>
      <c r="COB52" s="0"/>
      <c r="COC52" s="0"/>
      <c r="COD52" s="0"/>
      <c r="COE52" s="0"/>
      <c r="COF52" s="0"/>
      <c r="COG52" s="0"/>
      <c r="COH52" s="0"/>
      <c r="COI52" s="0"/>
      <c r="COJ52" s="0"/>
      <c r="COK52" s="0"/>
      <c r="COL52" s="0"/>
      <c r="COM52" s="0"/>
      <c r="CON52" s="0"/>
      <c r="COO52" s="0"/>
      <c r="COP52" s="0"/>
      <c r="COQ52" s="0"/>
      <c r="COR52" s="0"/>
      <c r="COS52" s="0"/>
      <c r="COT52" s="0"/>
      <c r="COU52" s="0"/>
      <c r="COV52" s="0"/>
      <c r="COW52" s="0"/>
      <c r="COX52" s="0"/>
      <c r="COY52" s="0"/>
      <c r="COZ52" s="0"/>
      <c r="CPA52" s="0"/>
      <c r="CPB52" s="0"/>
      <c r="CPC52" s="0"/>
      <c r="CPD52" s="0"/>
      <c r="CPE52" s="0"/>
      <c r="CPF52" s="0"/>
      <c r="CPG52" s="0"/>
      <c r="CPH52" s="0"/>
      <c r="CPI52" s="0"/>
      <c r="CPJ52" s="0"/>
      <c r="CPK52" s="0"/>
      <c r="CPL52" s="0"/>
      <c r="CPM52" s="0"/>
      <c r="CPN52" s="0"/>
      <c r="CPO52" s="0"/>
      <c r="CPP52" s="0"/>
      <c r="CPQ52" s="0"/>
      <c r="CPR52" s="0"/>
      <c r="CPS52" s="0"/>
      <c r="CPT52" s="0"/>
      <c r="CPU52" s="0"/>
      <c r="CPV52" s="0"/>
      <c r="CPW52" s="0"/>
      <c r="CPX52" s="0"/>
      <c r="CPY52" s="0"/>
      <c r="CPZ52" s="0"/>
      <c r="CQA52" s="0"/>
      <c r="CQB52" s="0"/>
      <c r="CQC52" s="0"/>
      <c r="CQD52" s="0"/>
      <c r="CQE52" s="0"/>
      <c r="CQF52" s="0"/>
      <c r="CQG52" s="0"/>
      <c r="CQH52" s="0"/>
      <c r="CQI52" s="0"/>
      <c r="CQJ52" s="0"/>
      <c r="CQK52" s="0"/>
      <c r="CQL52" s="0"/>
      <c r="CQM52" s="0"/>
      <c r="CQN52" s="0"/>
      <c r="CQO52" s="0"/>
      <c r="CQP52" s="0"/>
      <c r="CQQ52" s="0"/>
      <c r="CQR52" s="0"/>
      <c r="CQS52" s="0"/>
      <c r="CQT52" s="0"/>
      <c r="CQU52" s="0"/>
      <c r="CQV52" s="0"/>
      <c r="CQW52" s="0"/>
      <c r="CQX52" s="0"/>
      <c r="CQY52" s="0"/>
      <c r="CQZ52" s="0"/>
      <c r="CRA52" s="0"/>
      <c r="CRB52" s="0"/>
      <c r="CRC52" s="0"/>
      <c r="CRD52" s="0"/>
      <c r="CRE52" s="0"/>
      <c r="CRF52" s="0"/>
      <c r="CRG52" s="0"/>
      <c r="CRH52" s="0"/>
      <c r="CRI52" s="0"/>
      <c r="CRJ52" s="0"/>
      <c r="CRK52" s="0"/>
      <c r="CRL52" s="0"/>
      <c r="CRM52" s="0"/>
      <c r="CRN52" s="0"/>
      <c r="CRO52" s="0"/>
      <c r="CRP52" s="0"/>
      <c r="CRQ52" s="0"/>
      <c r="CRR52" s="0"/>
      <c r="CRS52" s="0"/>
      <c r="CRT52" s="0"/>
      <c r="CRU52" s="0"/>
      <c r="CRV52" s="0"/>
      <c r="CRW52" s="0"/>
      <c r="CRX52" s="0"/>
      <c r="CRY52" s="0"/>
      <c r="CRZ52" s="0"/>
      <c r="CSA52" s="0"/>
      <c r="CSB52" s="0"/>
      <c r="CSC52" s="0"/>
      <c r="CSD52" s="0"/>
      <c r="CSE52" s="0"/>
      <c r="CSF52" s="0"/>
      <c r="CSG52" s="0"/>
      <c r="CSH52" s="0"/>
      <c r="CSI52" s="0"/>
      <c r="CSJ52" s="0"/>
      <c r="CSK52" s="0"/>
      <c r="CSL52" s="0"/>
      <c r="CSM52" s="0"/>
      <c r="CSN52" s="0"/>
      <c r="CSO52" s="0"/>
      <c r="CSP52" s="0"/>
      <c r="CSQ52" s="0"/>
      <c r="CSR52" s="0"/>
      <c r="CSS52" s="0"/>
      <c r="CST52" s="0"/>
      <c r="CSU52" s="0"/>
      <c r="CSV52" s="0"/>
      <c r="CSW52" s="0"/>
      <c r="CSX52" s="0"/>
      <c r="CSY52" s="0"/>
      <c r="CSZ52" s="0"/>
      <c r="CTA52" s="0"/>
      <c r="CTB52" s="0"/>
      <c r="CTC52" s="0"/>
      <c r="CTD52" s="0"/>
      <c r="CTE52" s="0"/>
      <c r="CTF52" s="0"/>
      <c r="CTG52" s="0"/>
      <c r="CTH52" s="0"/>
      <c r="CTI52" s="0"/>
      <c r="CTJ52" s="0"/>
      <c r="CTK52" s="0"/>
      <c r="CTL52" s="0"/>
      <c r="CTM52" s="0"/>
      <c r="CTN52" s="0"/>
      <c r="CTO52" s="0"/>
      <c r="CTP52" s="0"/>
      <c r="CTQ52" s="0"/>
      <c r="CTR52" s="0"/>
      <c r="CTS52" s="0"/>
      <c r="CTT52" s="0"/>
      <c r="CTU52" s="0"/>
      <c r="CTV52" s="0"/>
      <c r="CTW52" s="0"/>
      <c r="CTX52" s="0"/>
      <c r="CTY52" s="0"/>
      <c r="CTZ52" s="0"/>
      <c r="CUA52" s="0"/>
      <c r="CUB52" s="0"/>
      <c r="CUC52" s="0"/>
      <c r="CUD52" s="0"/>
      <c r="CUE52" s="0"/>
      <c r="CUF52" s="0"/>
      <c r="CUG52" s="0"/>
      <c r="CUH52" s="0"/>
      <c r="CUI52" s="0"/>
      <c r="CUJ52" s="0"/>
      <c r="CUK52" s="0"/>
      <c r="CUL52" s="0"/>
      <c r="CUM52" s="0"/>
      <c r="CUN52" s="0"/>
      <c r="CUO52" s="0"/>
      <c r="CUP52" s="0"/>
      <c r="CUQ52" s="0"/>
      <c r="CUR52" s="0"/>
      <c r="CUS52" s="0"/>
      <c r="CUT52" s="0"/>
      <c r="CUU52" s="0"/>
      <c r="CUV52" s="0"/>
      <c r="CUW52" s="0"/>
      <c r="CUX52" s="0"/>
      <c r="CUY52" s="0"/>
      <c r="CUZ52" s="0"/>
      <c r="CVA52" s="0"/>
      <c r="CVB52" s="0"/>
      <c r="CVC52" s="0"/>
      <c r="CVD52" s="0"/>
      <c r="CVE52" s="0"/>
      <c r="CVF52" s="0"/>
      <c r="CVG52" s="0"/>
      <c r="CVH52" s="0"/>
      <c r="CVI52" s="0"/>
      <c r="CVJ52" s="0"/>
      <c r="CVK52" s="0"/>
      <c r="CVL52" s="0"/>
      <c r="CVM52" s="0"/>
      <c r="CVN52" s="0"/>
      <c r="CVO52" s="0"/>
      <c r="CVP52" s="0"/>
      <c r="CVQ52" s="0"/>
      <c r="CVR52" s="0"/>
      <c r="CVS52" s="0"/>
      <c r="CVT52" s="0"/>
      <c r="CVU52" s="0"/>
      <c r="CVV52" s="0"/>
      <c r="CVW52" s="0"/>
      <c r="CVX52" s="0"/>
      <c r="CVY52" s="0"/>
      <c r="CVZ52" s="0"/>
      <c r="CWA52" s="0"/>
      <c r="CWB52" s="0"/>
      <c r="CWC52" s="0"/>
      <c r="CWD52" s="0"/>
      <c r="CWE52" s="0"/>
      <c r="CWF52" s="0"/>
      <c r="CWG52" s="0"/>
      <c r="CWH52" s="0"/>
      <c r="CWI52" s="0"/>
      <c r="CWJ52" s="0"/>
      <c r="CWK52" s="0"/>
      <c r="CWL52" s="0"/>
      <c r="CWM52" s="0"/>
      <c r="CWN52" s="0"/>
      <c r="CWO52" s="0"/>
      <c r="CWP52" s="0"/>
      <c r="CWQ52" s="0"/>
      <c r="CWR52" s="0"/>
      <c r="CWS52" s="0"/>
      <c r="CWT52" s="0"/>
      <c r="CWU52" s="0"/>
      <c r="CWV52" s="0"/>
      <c r="CWW52" s="0"/>
      <c r="CWX52" s="0"/>
      <c r="CWY52" s="0"/>
      <c r="CWZ52" s="0"/>
      <c r="CXA52" s="0"/>
      <c r="CXB52" s="0"/>
      <c r="CXC52" s="0"/>
      <c r="CXD52" s="0"/>
      <c r="CXE52" s="0"/>
      <c r="CXF52" s="0"/>
      <c r="CXG52" s="0"/>
      <c r="CXH52" s="0"/>
      <c r="CXI52" s="0"/>
      <c r="CXJ52" s="0"/>
      <c r="CXK52" s="0"/>
      <c r="CXL52" s="0"/>
      <c r="CXM52" s="0"/>
      <c r="CXN52" s="0"/>
      <c r="CXO52" s="0"/>
      <c r="CXP52" s="0"/>
      <c r="CXQ52" s="0"/>
      <c r="CXR52" s="0"/>
      <c r="CXS52" s="0"/>
      <c r="CXT52" s="0"/>
      <c r="CXU52" s="0"/>
      <c r="CXV52" s="0"/>
      <c r="CXW52" s="0"/>
      <c r="CXX52" s="0"/>
      <c r="CXY52" s="0"/>
      <c r="CXZ52" s="0"/>
      <c r="CYA52" s="0"/>
      <c r="CYB52" s="0"/>
      <c r="CYC52" s="0"/>
      <c r="CYD52" s="0"/>
      <c r="CYE52" s="0"/>
      <c r="CYF52" s="0"/>
      <c r="CYG52" s="0"/>
      <c r="CYH52" s="0"/>
      <c r="CYI52" s="0"/>
      <c r="CYJ52" s="0"/>
      <c r="CYK52" s="0"/>
      <c r="CYL52" s="0"/>
      <c r="CYM52" s="0"/>
      <c r="CYN52" s="0"/>
      <c r="CYO52" s="0"/>
      <c r="CYP52" s="0"/>
      <c r="CYQ52" s="0"/>
      <c r="CYR52" s="0"/>
      <c r="CYS52" s="0"/>
      <c r="CYT52" s="0"/>
      <c r="CYU52" s="0"/>
      <c r="CYV52" s="0"/>
      <c r="CYW52" s="0"/>
      <c r="CYX52" s="0"/>
      <c r="CYY52" s="0"/>
      <c r="CYZ52" s="0"/>
      <c r="CZA52" s="0"/>
      <c r="CZB52" s="0"/>
      <c r="CZC52" s="0"/>
      <c r="CZD52" s="0"/>
      <c r="CZE52" s="0"/>
      <c r="CZF52" s="0"/>
      <c r="CZG52" s="0"/>
      <c r="CZH52" s="0"/>
      <c r="CZI52" s="0"/>
      <c r="CZJ52" s="0"/>
      <c r="CZK52" s="0"/>
      <c r="CZL52" s="0"/>
      <c r="CZM52" s="0"/>
      <c r="CZN52" s="0"/>
      <c r="CZO52" s="0"/>
      <c r="CZP52" s="0"/>
      <c r="CZQ52" s="0"/>
      <c r="CZR52" s="0"/>
      <c r="CZS52" s="0"/>
      <c r="CZT52" s="0"/>
      <c r="CZU52" s="0"/>
      <c r="CZV52" s="0"/>
      <c r="CZW52" s="0"/>
      <c r="CZX52" s="0"/>
      <c r="CZY52" s="0"/>
      <c r="CZZ52" s="0"/>
      <c r="DAA52" s="0"/>
      <c r="DAB52" s="0"/>
      <c r="DAC52" s="0"/>
      <c r="DAD52" s="0"/>
      <c r="DAE52" s="0"/>
      <c r="DAF52" s="0"/>
      <c r="DAG52" s="0"/>
      <c r="DAH52" s="0"/>
      <c r="DAI52" s="0"/>
      <c r="DAJ52" s="0"/>
      <c r="DAK52" s="0"/>
      <c r="DAL52" s="0"/>
      <c r="DAM52" s="0"/>
      <c r="DAN52" s="0"/>
      <c r="DAO52" s="0"/>
      <c r="DAP52" s="0"/>
      <c r="DAQ52" s="0"/>
      <c r="DAR52" s="0"/>
      <c r="DAS52" s="0"/>
      <c r="DAT52" s="0"/>
      <c r="DAU52" s="0"/>
      <c r="DAV52" s="0"/>
      <c r="DAW52" s="0"/>
      <c r="DAX52" s="0"/>
      <c r="DAY52" s="0"/>
      <c r="DAZ52" s="0"/>
      <c r="DBA52" s="0"/>
      <c r="DBB52" s="0"/>
      <c r="DBC52" s="0"/>
      <c r="DBD52" s="0"/>
      <c r="DBE52" s="0"/>
      <c r="DBF52" s="0"/>
      <c r="DBG52" s="0"/>
      <c r="DBH52" s="0"/>
      <c r="DBI52" s="0"/>
      <c r="DBJ52" s="0"/>
      <c r="DBK52" s="0"/>
      <c r="DBL52" s="0"/>
      <c r="DBM52" s="0"/>
      <c r="DBN52" s="0"/>
      <c r="DBO52" s="0"/>
      <c r="DBP52" s="0"/>
      <c r="DBQ52" s="0"/>
      <c r="DBR52" s="0"/>
      <c r="DBS52" s="0"/>
      <c r="DBT52" s="0"/>
      <c r="DBU52" s="0"/>
      <c r="DBV52" s="0"/>
      <c r="DBW52" s="0"/>
      <c r="DBX52" s="0"/>
      <c r="DBY52" s="0"/>
      <c r="DBZ52" s="0"/>
      <c r="DCA52" s="0"/>
      <c r="DCB52" s="0"/>
      <c r="DCC52" s="0"/>
      <c r="DCD52" s="0"/>
      <c r="DCE52" s="0"/>
      <c r="DCF52" s="0"/>
      <c r="DCG52" s="0"/>
      <c r="DCH52" s="0"/>
      <c r="DCI52" s="0"/>
      <c r="DCJ52" s="0"/>
      <c r="DCK52" s="0"/>
      <c r="DCL52" s="0"/>
      <c r="DCM52" s="0"/>
      <c r="DCN52" s="0"/>
      <c r="DCO52" s="0"/>
      <c r="DCP52" s="0"/>
      <c r="DCQ52" s="0"/>
      <c r="DCR52" s="0"/>
      <c r="DCS52" s="0"/>
      <c r="DCT52" s="0"/>
      <c r="DCU52" s="0"/>
      <c r="DCV52" s="0"/>
      <c r="DCW52" s="0"/>
      <c r="DCX52" s="0"/>
      <c r="DCY52" s="0"/>
      <c r="DCZ52" s="0"/>
      <c r="DDA52" s="0"/>
      <c r="DDB52" s="0"/>
      <c r="DDC52" s="0"/>
      <c r="DDD52" s="0"/>
      <c r="DDE52" s="0"/>
      <c r="DDF52" s="0"/>
      <c r="DDG52" s="0"/>
      <c r="DDH52" s="0"/>
      <c r="DDI52" s="0"/>
      <c r="DDJ52" s="0"/>
      <c r="DDK52" s="0"/>
      <c r="DDL52" s="0"/>
      <c r="DDM52" s="0"/>
      <c r="DDN52" s="0"/>
      <c r="DDO52" s="0"/>
      <c r="DDP52" s="0"/>
      <c r="DDQ52" s="0"/>
      <c r="DDR52" s="0"/>
      <c r="DDS52" s="0"/>
      <c r="DDT52" s="0"/>
      <c r="DDU52" s="0"/>
      <c r="DDV52" s="0"/>
      <c r="DDW52" s="0"/>
      <c r="DDX52" s="0"/>
      <c r="DDY52" s="0"/>
      <c r="DDZ52" s="0"/>
      <c r="DEA52" s="0"/>
      <c r="DEB52" s="0"/>
      <c r="DEC52" s="0"/>
      <c r="DED52" s="0"/>
      <c r="DEE52" s="0"/>
      <c r="DEF52" s="0"/>
      <c r="DEG52" s="0"/>
      <c r="DEH52" s="0"/>
      <c r="DEI52" s="0"/>
      <c r="DEJ52" s="0"/>
      <c r="DEK52" s="0"/>
      <c r="DEL52" s="0"/>
      <c r="DEM52" s="0"/>
      <c r="DEN52" s="0"/>
      <c r="DEO52" s="0"/>
      <c r="DEP52" s="0"/>
      <c r="DEQ52" s="0"/>
      <c r="DER52" s="0"/>
      <c r="DES52" s="0"/>
      <c r="DET52" s="0"/>
      <c r="DEU52" s="0"/>
      <c r="DEV52" s="0"/>
      <c r="DEW52" s="0"/>
      <c r="DEX52" s="0"/>
      <c r="DEY52" s="0"/>
      <c r="DEZ52" s="0"/>
      <c r="DFA52" s="0"/>
      <c r="DFB52" s="0"/>
      <c r="DFC52" s="0"/>
      <c r="DFD52" s="0"/>
      <c r="DFE52" s="0"/>
      <c r="DFF52" s="0"/>
      <c r="DFG52" s="0"/>
      <c r="DFH52" s="0"/>
      <c r="DFI52" s="0"/>
      <c r="DFJ52" s="0"/>
      <c r="DFK52" s="0"/>
      <c r="DFL52" s="0"/>
      <c r="DFM52" s="0"/>
      <c r="DFN52" s="0"/>
      <c r="DFO52" s="0"/>
      <c r="DFP52" s="0"/>
      <c r="DFQ52" s="0"/>
      <c r="DFR52" s="0"/>
      <c r="DFS52" s="0"/>
      <c r="DFT52" s="0"/>
      <c r="DFU52" s="0"/>
      <c r="DFV52" s="0"/>
      <c r="DFW52" s="0"/>
      <c r="DFX52" s="0"/>
      <c r="DFY52" s="0"/>
      <c r="DFZ52" s="0"/>
      <c r="DGA52" s="0"/>
      <c r="DGB52" s="0"/>
      <c r="DGC52" s="0"/>
      <c r="DGD52" s="0"/>
      <c r="DGE52" s="0"/>
      <c r="DGF52" s="0"/>
      <c r="DGG52" s="0"/>
      <c r="DGH52" s="0"/>
      <c r="DGI52" s="0"/>
      <c r="DGJ52" s="0"/>
      <c r="DGK52" s="0"/>
      <c r="DGL52" s="0"/>
      <c r="DGM52" s="0"/>
      <c r="DGN52" s="0"/>
      <c r="DGO52" s="0"/>
      <c r="DGP52" s="0"/>
      <c r="DGQ52" s="0"/>
      <c r="DGR52" s="0"/>
      <c r="DGS52" s="0"/>
      <c r="DGT52" s="0"/>
      <c r="DGU52" s="0"/>
      <c r="DGV52" s="0"/>
      <c r="DGW52" s="0"/>
      <c r="DGX52" s="0"/>
      <c r="DGY52" s="0"/>
      <c r="DGZ52" s="0"/>
      <c r="DHA52" s="0"/>
      <c r="DHB52" s="0"/>
      <c r="DHC52" s="0"/>
      <c r="DHD52" s="0"/>
      <c r="DHE52" s="0"/>
      <c r="DHF52" s="0"/>
      <c r="DHG52" s="0"/>
      <c r="DHH52" s="0"/>
      <c r="DHI52" s="0"/>
      <c r="DHJ52" s="0"/>
      <c r="DHK52" s="0"/>
      <c r="DHL52" s="0"/>
      <c r="DHM52" s="0"/>
      <c r="DHN52" s="0"/>
      <c r="DHO52" s="0"/>
      <c r="DHP52" s="0"/>
      <c r="DHQ52" s="0"/>
      <c r="DHR52" s="0"/>
      <c r="DHS52" s="0"/>
      <c r="DHT52" s="0"/>
      <c r="DHU52" s="0"/>
      <c r="DHV52" s="0"/>
      <c r="DHW52" s="0"/>
      <c r="DHX52" s="0"/>
      <c r="DHY52" s="0"/>
      <c r="DHZ52" s="0"/>
      <c r="DIA52" s="0"/>
      <c r="DIB52" s="0"/>
      <c r="DIC52" s="0"/>
      <c r="DID52" s="0"/>
      <c r="DIE52" s="0"/>
      <c r="DIF52" s="0"/>
      <c r="DIG52" s="0"/>
      <c r="DIH52" s="0"/>
      <c r="DII52" s="0"/>
      <c r="DIJ52" s="0"/>
      <c r="DIK52" s="0"/>
      <c r="DIL52" s="0"/>
      <c r="DIM52" s="0"/>
      <c r="DIN52" s="0"/>
      <c r="DIO52" s="0"/>
      <c r="DIP52" s="0"/>
      <c r="DIQ52" s="0"/>
      <c r="DIR52" s="0"/>
      <c r="DIS52" s="0"/>
      <c r="DIT52" s="0"/>
      <c r="DIU52" s="0"/>
      <c r="DIV52" s="0"/>
      <c r="DIW52" s="0"/>
      <c r="DIX52" s="0"/>
      <c r="DIY52" s="0"/>
      <c r="DIZ52" s="0"/>
      <c r="DJA52" s="0"/>
      <c r="DJB52" s="0"/>
      <c r="DJC52" s="0"/>
      <c r="DJD52" s="0"/>
      <c r="DJE52" s="0"/>
      <c r="DJF52" s="0"/>
      <c r="DJG52" s="0"/>
      <c r="DJH52" s="0"/>
      <c r="DJI52" s="0"/>
      <c r="DJJ52" s="0"/>
      <c r="DJK52" s="0"/>
      <c r="DJL52" s="0"/>
      <c r="DJM52" s="0"/>
      <c r="DJN52" s="0"/>
      <c r="DJO52" s="0"/>
      <c r="DJP52" s="0"/>
      <c r="DJQ52" s="0"/>
      <c r="DJR52" s="0"/>
      <c r="DJS52" s="0"/>
      <c r="DJT52" s="0"/>
      <c r="DJU52" s="0"/>
      <c r="DJV52" s="0"/>
      <c r="DJW52" s="0"/>
      <c r="DJX52" s="0"/>
      <c r="DJY52" s="0"/>
      <c r="DJZ52" s="0"/>
      <c r="DKA52" s="0"/>
      <c r="DKB52" s="0"/>
      <c r="DKC52" s="0"/>
      <c r="DKD52" s="0"/>
      <c r="DKE52" s="0"/>
      <c r="DKF52" s="0"/>
      <c r="DKG52" s="0"/>
      <c r="DKH52" s="0"/>
      <c r="DKI52" s="0"/>
      <c r="DKJ52" s="0"/>
      <c r="DKK52" s="0"/>
      <c r="DKL52" s="0"/>
      <c r="DKM52" s="0"/>
      <c r="DKN52" s="0"/>
      <c r="DKO52" s="0"/>
      <c r="DKP52" s="0"/>
      <c r="DKQ52" s="0"/>
      <c r="DKR52" s="0"/>
      <c r="DKS52" s="0"/>
      <c r="DKT52" s="0"/>
      <c r="DKU52" s="0"/>
      <c r="DKV52" s="0"/>
      <c r="DKW52" s="0"/>
      <c r="DKX52" s="0"/>
      <c r="DKY52" s="0"/>
      <c r="DKZ52" s="0"/>
      <c r="DLA52" s="0"/>
      <c r="DLB52" s="0"/>
      <c r="DLC52" s="0"/>
      <c r="DLD52" s="0"/>
      <c r="DLE52" s="0"/>
      <c r="DLF52" s="0"/>
      <c r="DLG52" s="0"/>
      <c r="DLH52" s="0"/>
      <c r="DLI52" s="0"/>
      <c r="DLJ52" s="0"/>
      <c r="DLK52" s="0"/>
      <c r="DLL52" s="0"/>
      <c r="DLM52" s="0"/>
      <c r="DLN52" s="0"/>
      <c r="DLO52" s="0"/>
      <c r="DLP52" s="0"/>
      <c r="DLQ52" s="0"/>
      <c r="DLR52" s="0"/>
      <c r="DLS52" s="0"/>
      <c r="DLT52" s="0"/>
      <c r="DLU52" s="0"/>
      <c r="DLV52" s="0"/>
      <c r="DLW52" s="0"/>
      <c r="DLX52" s="0"/>
      <c r="DLY52" s="0"/>
      <c r="DLZ52" s="0"/>
      <c r="DMA52" s="0"/>
      <c r="DMB52" s="0"/>
      <c r="DMC52" s="0"/>
      <c r="DMD52" s="0"/>
      <c r="DME52" s="0"/>
      <c r="DMF52" s="0"/>
      <c r="DMG52" s="0"/>
      <c r="DMH52" s="0"/>
      <c r="DMI52" s="0"/>
      <c r="DMJ52" s="0"/>
      <c r="DMK52" s="0"/>
      <c r="DML52" s="0"/>
      <c r="DMM52" s="0"/>
      <c r="DMN52" s="0"/>
      <c r="DMO52" s="0"/>
      <c r="DMP52" s="0"/>
      <c r="DMQ52" s="0"/>
      <c r="DMR52" s="0"/>
      <c r="DMS52" s="0"/>
      <c r="DMT52" s="0"/>
      <c r="DMU52" s="0"/>
      <c r="DMV52" s="0"/>
      <c r="DMW52" s="0"/>
      <c r="DMX52" s="0"/>
      <c r="DMY52" s="0"/>
      <c r="DMZ52" s="0"/>
      <c r="DNA52" s="0"/>
      <c r="DNB52" s="0"/>
      <c r="DNC52" s="0"/>
      <c r="DND52" s="0"/>
      <c r="DNE52" s="0"/>
      <c r="DNF52" s="0"/>
      <c r="DNG52" s="0"/>
      <c r="DNH52" s="0"/>
      <c r="DNI52" s="0"/>
      <c r="DNJ52" s="0"/>
      <c r="DNK52" s="0"/>
      <c r="DNL52" s="0"/>
      <c r="DNM52" s="0"/>
      <c r="DNN52" s="0"/>
      <c r="DNO52" s="0"/>
      <c r="DNP52" s="0"/>
      <c r="DNQ52" s="0"/>
      <c r="DNR52" s="0"/>
      <c r="DNS52" s="0"/>
      <c r="DNT52" s="0"/>
      <c r="DNU52" s="0"/>
      <c r="DNV52" s="0"/>
      <c r="DNW52" s="0"/>
      <c r="DNX52" s="0"/>
      <c r="DNY52" s="0"/>
      <c r="DNZ52" s="0"/>
      <c r="DOA52" s="0"/>
      <c r="DOB52" s="0"/>
      <c r="DOC52" s="0"/>
      <c r="DOD52" s="0"/>
      <c r="DOE52" s="0"/>
      <c r="DOF52" s="0"/>
      <c r="DOG52" s="0"/>
      <c r="DOH52" s="0"/>
      <c r="DOI52" s="0"/>
      <c r="DOJ52" s="0"/>
      <c r="DOK52" s="0"/>
      <c r="DOL52" s="0"/>
      <c r="DOM52" s="0"/>
      <c r="DON52" s="0"/>
      <c r="DOO52" s="0"/>
      <c r="DOP52" s="0"/>
      <c r="DOQ52" s="0"/>
      <c r="DOR52" s="0"/>
      <c r="DOS52" s="0"/>
      <c r="DOT52" s="0"/>
      <c r="DOU52" s="0"/>
      <c r="DOV52" s="0"/>
      <c r="DOW52" s="0"/>
      <c r="DOX52" s="0"/>
      <c r="DOY52" s="0"/>
      <c r="DOZ52" s="0"/>
      <c r="DPA52" s="0"/>
      <c r="DPB52" s="0"/>
      <c r="DPC52" s="0"/>
      <c r="DPD52" s="0"/>
      <c r="DPE52" s="0"/>
      <c r="DPF52" s="0"/>
      <c r="DPG52" s="0"/>
      <c r="DPH52" s="0"/>
      <c r="DPI52" s="0"/>
      <c r="DPJ52" s="0"/>
      <c r="DPK52" s="0"/>
      <c r="DPL52" s="0"/>
      <c r="DPM52" s="0"/>
      <c r="DPN52" s="0"/>
      <c r="DPO52" s="0"/>
      <c r="DPP52" s="0"/>
      <c r="DPQ52" s="0"/>
      <c r="DPR52" s="0"/>
      <c r="DPS52" s="0"/>
      <c r="DPT52" s="0"/>
      <c r="DPU52" s="0"/>
      <c r="DPV52" s="0"/>
      <c r="DPW52" s="0"/>
      <c r="DPX52" s="0"/>
      <c r="DPY52" s="0"/>
      <c r="DPZ52" s="0"/>
      <c r="DQA52" s="0"/>
      <c r="DQB52" s="0"/>
      <c r="DQC52" s="0"/>
      <c r="DQD52" s="0"/>
      <c r="DQE52" s="0"/>
      <c r="DQF52" s="0"/>
      <c r="DQG52" s="0"/>
      <c r="DQH52" s="0"/>
      <c r="DQI52" s="0"/>
      <c r="DQJ52" s="0"/>
      <c r="DQK52" s="0"/>
      <c r="DQL52" s="0"/>
      <c r="DQM52" s="0"/>
      <c r="DQN52" s="0"/>
      <c r="DQO52" s="0"/>
      <c r="DQP52" s="0"/>
      <c r="DQQ52" s="0"/>
      <c r="DQR52" s="0"/>
      <c r="DQS52" s="0"/>
      <c r="DQT52" s="0"/>
      <c r="DQU52" s="0"/>
      <c r="DQV52" s="0"/>
      <c r="DQW52" s="0"/>
      <c r="DQX52" s="0"/>
      <c r="DQY52" s="0"/>
      <c r="DQZ52" s="0"/>
      <c r="DRA52" s="0"/>
      <c r="DRB52" s="0"/>
      <c r="DRC52" s="0"/>
      <c r="DRD52" s="0"/>
      <c r="DRE52" s="0"/>
      <c r="DRF52" s="0"/>
      <c r="DRG52" s="0"/>
      <c r="DRH52" s="0"/>
      <c r="DRI52" s="0"/>
      <c r="DRJ52" s="0"/>
      <c r="DRK52" s="0"/>
      <c r="DRL52" s="0"/>
      <c r="DRM52" s="0"/>
      <c r="DRN52" s="0"/>
      <c r="DRO52" s="0"/>
      <c r="DRP52" s="0"/>
      <c r="DRQ52" s="0"/>
      <c r="DRR52" s="0"/>
      <c r="DRS52" s="0"/>
      <c r="DRT52" s="0"/>
      <c r="DRU52" s="0"/>
      <c r="DRV52" s="0"/>
      <c r="DRW52" s="0"/>
      <c r="DRX52" s="0"/>
      <c r="DRY52" s="0"/>
      <c r="DRZ52" s="0"/>
      <c r="DSA52" s="0"/>
      <c r="DSB52" s="0"/>
      <c r="DSC52" s="0"/>
      <c r="DSD52" s="0"/>
      <c r="DSE52" s="0"/>
      <c r="DSF52" s="0"/>
      <c r="DSG52" s="0"/>
      <c r="DSH52" s="0"/>
      <c r="DSI52" s="0"/>
      <c r="DSJ52" s="0"/>
      <c r="DSK52" s="0"/>
      <c r="DSL52" s="0"/>
      <c r="DSM52" s="0"/>
      <c r="DSN52" s="0"/>
      <c r="DSO52" s="0"/>
      <c r="DSP52" s="0"/>
      <c r="DSQ52" s="0"/>
      <c r="DSR52" s="0"/>
      <c r="DSS52" s="0"/>
      <c r="DST52" s="0"/>
      <c r="DSU52" s="0"/>
      <c r="DSV52" s="0"/>
      <c r="DSW52" s="0"/>
      <c r="DSX52" s="0"/>
      <c r="DSY52" s="0"/>
      <c r="DSZ52" s="0"/>
      <c r="DTA52" s="0"/>
      <c r="DTB52" s="0"/>
      <c r="DTC52" s="0"/>
      <c r="DTD52" s="0"/>
      <c r="DTE52" s="0"/>
      <c r="DTF52" s="0"/>
      <c r="DTG52" s="0"/>
      <c r="DTH52" s="0"/>
      <c r="DTI52" s="0"/>
      <c r="DTJ52" s="0"/>
      <c r="DTK52" s="0"/>
      <c r="DTL52" s="0"/>
      <c r="DTM52" s="0"/>
      <c r="DTN52" s="0"/>
      <c r="DTO52" s="0"/>
      <c r="DTP52" s="0"/>
      <c r="DTQ52" s="0"/>
      <c r="DTR52" s="0"/>
      <c r="DTS52" s="0"/>
      <c r="DTT52" s="0"/>
      <c r="DTU52" s="0"/>
      <c r="DTV52" s="0"/>
      <c r="DTW52" s="0"/>
      <c r="DTX52" s="0"/>
      <c r="DTY52" s="0"/>
      <c r="DTZ52" s="0"/>
      <c r="DUA52" s="0"/>
      <c r="DUB52" s="0"/>
      <c r="DUC52" s="0"/>
      <c r="DUD52" s="0"/>
      <c r="DUE52" s="0"/>
      <c r="DUF52" s="0"/>
      <c r="DUG52" s="0"/>
      <c r="DUH52" s="0"/>
      <c r="DUI52" s="0"/>
      <c r="DUJ52" s="0"/>
      <c r="DUK52" s="0"/>
      <c r="DUL52" s="0"/>
      <c r="DUM52" s="0"/>
      <c r="DUN52" s="0"/>
      <c r="DUO52" s="0"/>
      <c r="DUP52" s="0"/>
      <c r="DUQ52" s="0"/>
      <c r="DUR52" s="0"/>
      <c r="DUS52" s="0"/>
      <c r="DUT52" s="0"/>
      <c r="DUU52" s="0"/>
      <c r="DUV52" s="0"/>
      <c r="DUW52" s="0"/>
      <c r="DUX52" s="0"/>
      <c r="DUY52" s="0"/>
      <c r="DUZ52" s="0"/>
      <c r="DVA52" s="0"/>
      <c r="DVB52" s="0"/>
      <c r="DVC52" s="0"/>
      <c r="DVD52" s="0"/>
      <c r="DVE52" s="0"/>
      <c r="DVF52" s="0"/>
      <c r="DVG52" s="0"/>
      <c r="DVH52" s="0"/>
      <c r="DVI52" s="0"/>
      <c r="DVJ52" s="0"/>
      <c r="DVK52" s="0"/>
      <c r="DVL52" s="0"/>
      <c r="DVM52" s="0"/>
      <c r="DVN52" s="0"/>
      <c r="DVO52" s="0"/>
      <c r="DVP52" s="0"/>
      <c r="DVQ52" s="0"/>
      <c r="DVR52" s="0"/>
      <c r="DVS52" s="0"/>
      <c r="DVT52" s="0"/>
      <c r="DVU52" s="0"/>
      <c r="DVV52" s="0"/>
      <c r="DVW52" s="0"/>
      <c r="DVX52" s="0"/>
      <c r="DVY52" s="0"/>
      <c r="DVZ52" s="0"/>
      <c r="DWA52" s="0"/>
      <c r="DWB52" s="0"/>
      <c r="DWC52" s="0"/>
      <c r="DWD52" s="0"/>
      <c r="DWE52" s="0"/>
      <c r="DWF52" s="0"/>
      <c r="DWG52" s="0"/>
      <c r="DWH52" s="0"/>
      <c r="DWI52" s="0"/>
      <c r="DWJ52" s="0"/>
      <c r="DWK52" s="0"/>
      <c r="DWL52" s="0"/>
      <c r="DWM52" s="0"/>
      <c r="DWN52" s="0"/>
      <c r="DWO52" s="0"/>
      <c r="DWP52" s="0"/>
      <c r="DWQ52" s="0"/>
      <c r="DWR52" s="0"/>
      <c r="DWS52" s="0"/>
      <c r="DWT52" s="0"/>
      <c r="DWU52" s="0"/>
      <c r="DWV52" s="0"/>
      <c r="DWW52" s="0"/>
      <c r="DWX52" s="0"/>
      <c r="DWY52" s="0"/>
      <c r="DWZ52" s="0"/>
      <c r="DXA52" s="0"/>
      <c r="DXB52" s="0"/>
      <c r="DXC52" s="0"/>
      <c r="DXD52" s="0"/>
      <c r="DXE52" s="0"/>
      <c r="DXF52" s="0"/>
      <c r="DXG52" s="0"/>
      <c r="DXH52" s="0"/>
      <c r="DXI52" s="0"/>
      <c r="DXJ52" s="0"/>
      <c r="DXK52" s="0"/>
      <c r="DXL52" s="0"/>
      <c r="DXM52" s="0"/>
      <c r="DXN52" s="0"/>
      <c r="DXO52" s="0"/>
      <c r="DXP52" s="0"/>
      <c r="DXQ52" s="0"/>
      <c r="DXR52" s="0"/>
      <c r="DXS52" s="0"/>
      <c r="DXT52" s="0"/>
      <c r="DXU52" s="0"/>
      <c r="DXV52" s="0"/>
      <c r="DXW52" s="0"/>
      <c r="DXX52" s="0"/>
      <c r="DXY52" s="0"/>
      <c r="DXZ52" s="0"/>
      <c r="DYA52" s="0"/>
      <c r="DYB52" s="0"/>
      <c r="DYC52" s="0"/>
      <c r="DYD52" s="0"/>
      <c r="DYE52" s="0"/>
      <c r="DYF52" s="0"/>
      <c r="DYG52" s="0"/>
      <c r="DYH52" s="0"/>
      <c r="DYI52" s="0"/>
      <c r="DYJ52" s="0"/>
      <c r="DYK52" s="0"/>
      <c r="DYL52" s="0"/>
      <c r="DYM52" s="0"/>
      <c r="DYN52" s="0"/>
      <c r="DYO52" s="0"/>
      <c r="DYP52" s="0"/>
      <c r="DYQ52" s="0"/>
      <c r="DYR52" s="0"/>
      <c r="DYS52" s="0"/>
      <c r="DYT52" s="0"/>
      <c r="DYU52" s="0"/>
      <c r="DYV52" s="0"/>
      <c r="DYW52" s="0"/>
      <c r="DYX52" s="0"/>
      <c r="DYY52" s="0"/>
      <c r="DYZ52" s="0"/>
      <c r="DZA52" s="0"/>
      <c r="DZB52" s="0"/>
      <c r="DZC52" s="0"/>
      <c r="DZD52" s="0"/>
      <c r="DZE52" s="0"/>
      <c r="DZF52" s="0"/>
      <c r="DZG52" s="0"/>
      <c r="DZH52" s="0"/>
      <c r="DZI52" s="0"/>
      <c r="DZJ52" s="0"/>
      <c r="DZK52" s="0"/>
      <c r="DZL52" s="0"/>
      <c r="DZM52" s="0"/>
      <c r="DZN52" s="0"/>
      <c r="DZO52" s="0"/>
      <c r="DZP52" s="0"/>
      <c r="DZQ52" s="0"/>
      <c r="DZR52" s="0"/>
      <c r="DZS52" s="0"/>
      <c r="DZT52" s="0"/>
      <c r="DZU52" s="0"/>
      <c r="DZV52" s="0"/>
      <c r="DZW52" s="0"/>
      <c r="DZX52" s="0"/>
      <c r="DZY52" s="0"/>
      <c r="DZZ52" s="0"/>
      <c r="EAA52" s="0"/>
      <c r="EAB52" s="0"/>
      <c r="EAC52" s="0"/>
      <c r="EAD52" s="0"/>
      <c r="EAE52" s="0"/>
      <c r="EAF52" s="0"/>
      <c r="EAG52" s="0"/>
      <c r="EAH52" s="0"/>
      <c r="EAI52" s="0"/>
      <c r="EAJ52" s="0"/>
      <c r="EAK52" s="0"/>
      <c r="EAL52" s="0"/>
      <c r="EAM52" s="0"/>
      <c r="EAN52" s="0"/>
      <c r="EAO52" s="0"/>
      <c r="EAP52" s="0"/>
      <c r="EAQ52" s="0"/>
      <c r="EAR52" s="0"/>
      <c r="EAS52" s="0"/>
      <c r="EAT52" s="0"/>
      <c r="EAU52" s="0"/>
      <c r="EAV52" s="0"/>
      <c r="EAW52" s="0"/>
      <c r="EAX52" s="0"/>
      <c r="EAY52" s="0"/>
      <c r="EAZ52" s="0"/>
      <c r="EBA52" s="0"/>
      <c r="EBB52" s="0"/>
      <c r="EBC52" s="0"/>
      <c r="EBD52" s="0"/>
      <c r="EBE52" s="0"/>
      <c r="EBF52" s="0"/>
      <c r="EBG52" s="0"/>
      <c r="EBH52" s="0"/>
      <c r="EBI52" s="0"/>
      <c r="EBJ52" s="0"/>
      <c r="EBK52" s="0"/>
      <c r="EBL52" s="0"/>
      <c r="EBM52" s="0"/>
      <c r="EBN52" s="0"/>
      <c r="EBO52" s="0"/>
      <c r="EBP52" s="0"/>
      <c r="EBQ52" s="0"/>
      <c r="EBR52" s="0"/>
      <c r="EBS52" s="0"/>
      <c r="EBT52" s="0"/>
      <c r="EBU52" s="0"/>
      <c r="EBV52" s="0"/>
      <c r="EBW52" s="0"/>
      <c r="EBX52" s="0"/>
      <c r="EBY52" s="0"/>
      <c r="EBZ52" s="0"/>
      <c r="ECA52" s="0"/>
      <c r="ECB52" s="0"/>
      <c r="ECC52" s="0"/>
      <c r="ECD52" s="0"/>
      <c r="ECE52" s="0"/>
      <c r="ECF52" s="0"/>
      <c r="ECG52" s="0"/>
      <c r="ECH52" s="0"/>
      <c r="ECI52" s="0"/>
      <c r="ECJ52" s="0"/>
      <c r="ECK52" s="0"/>
      <c r="ECL52" s="0"/>
      <c r="ECM52" s="0"/>
      <c r="ECN52" s="0"/>
      <c r="ECO52" s="0"/>
      <c r="ECP52" s="0"/>
      <c r="ECQ52" s="0"/>
      <c r="ECR52" s="0"/>
      <c r="ECS52" s="0"/>
      <c r="ECT52" s="0"/>
      <c r="ECU52" s="0"/>
      <c r="ECV52" s="0"/>
      <c r="ECW52" s="0"/>
      <c r="ECX52" s="0"/>
      <c r="ECY52" s="0"/>
      <c r="ECZ52" s="0"/>
      <c r="EDA52" s="0"/>
      <c r="EDB52" s="0"/>
      <c r="EDC52" s="0"/>
      <c r="EDD52" s="0"/>
      <c r="EDE52" s="0"/>
      <c r="EDF52" s="0"/>
      <c r="EDG52" s="0"/>
      <c r="EDH52" s="0"/>
      <c r="EDI52" s="0"/>
      <c r="EDJ52" s="0"/>
      <c r="EDK52" s="0"/>
      <c r="EDL52" s="0"/>
      <c r="EDM52" s="0"/>
      <c r="EDN52" s="0"/>
      <c r="EDO52" s="0"/>
      <c r="EDP52" s="0"/>
      <c r="EDQ52" s="0"/>
      <c r="EDR52" s="0"/>
      <c r="EDS52" s="0"/>
      <c r="EDT52" s="0"/>
      <c r="EDU52" s="0"/>
      <c r="EDV52" s="0"/>
      <c r="EDW52" s="0"/>
      <c r="EDX52" s="0"/>
      <c r="EDY52" s="0"/>
      <c r="EDZ52" s="0"/>
      <c r="EEA52" s="0"/>
      <c r="EEB52" s="0"/>
      <c r="EEC52" s="0"/>
      <c r="EED52" s="0"/>
      <c r="EEE52" s="0"/>
      <c r="EEF52" s="0"/>
      <c r="EEG52" s="0"/>
      <c r="EEH52" s="0"/>
      <c r="EEI52" s="0"/>
      <c r="EEJ52" s="0"/>
      <c r="EEK52" s="0"/>
      <c r="EEL52" s="0"/>
      <c r="EEM52" s="0"/>
      <c r="EEN52" s="0"/>
      <c r="EEO52" s="0"/>
      <c r="EEP52" s="0"/>
      <c r="EEQ52" s="0"/>
      <c r="EER52" s="0"/>
      <c r="EES52" s="0"/>
      <c r="EET52" s="0"/>
      <c r="EEU52" s="0"/>
      <c r="EEV52" s="0"/>
      <c r="EEW52" s="0"/>
      <c r="EEX52" s="0"/>
      <c r="EEY52" s="0"/>
      <c r="EEZ52" s="0"/>
      <c r="EFA52" s="0"/>
      <c r="EFB52" s="0"/>
      <c r="EFC52" s="0"/>
      <c r="EFD52" s="0"/>
      <c r="EFE52" s="0"/>
      <c r="EFF52" s="0"/>
      <c r="EFG52" s="0"/>
      <c r="EFH52" s="0"/>
      <c r="EFI52" s="0"/>
      <c r="EFJ52" s="0"/>
      <c r="EFK52" s="0"/>
      <c r="EFL52" s="0"/>
      <c r="EFM52" s="0"/>
      <c r="EFN52" s="0"/>
      <c r="EFO52" s="0"/>
      <c r="EFP52" s="0"/>
      <c r="EFQ52" s="0"/>
      <c r="EFR52" s="0"/>
      <c r="EFS52" s="0"/>
      <c r="EFT52" s="0"/>
      <c r="EFU52" s="0"/>
      <c r="EFV52" s="0"/>
      <c r="EFW52" s="0"/>
      <c r="EFX52" s="0"/>
      <c r="EFY52" s="0"/>
      <c r="EFZ52" s="0"/>
      <c r="EGA52" s="0"/>
      <c r="EGB52" s="0"/>
      <c r="EGC52" s="0"/>
      <c r="EGD52" s="0"/>
      <c r="EGE52" s="0"/>
      <c r="EGF52" s="0"/>
      <c r="EGG52" s="0"/>
      <c r="EGH52" s="0"/>
      <c r="EGI52" s="0"/>
      <c r="EGJ52" s="0"/>
      <c r="EGK52" s="0"/>
      <c r="EGL52" s="0"/>
      <c r="EGM52" s="0"/>
      <c r="EGN52" s="0"/>
      <c r="EGO52" s="0"/>
      <c r="EGP52" s="0"/>
      <c r="EGQ52" s="0"/>
      <c r="EGR52" s="0"/>
      <c r="EGS52" s="0"/>
      <c r="EGT52" s="0"/>
      <c r="EGU52" s="0"/>
      <c r="EGV52" s="0"/>
      <c r="EGW52" s="0"/>
      <c r="EGX52" s="0"/>
      <c r="EGY52" s="0"/>
      <c r="EGZ52" s="0"/>
      <c r="EHA52" s="0"/>
      <c r="EHB52" s="0"/>
      <c r="EHC52" s="0"/>
      <c r="EHD52" s="0"/>
      <c r="EHE52" s="0"/>
      <c r="EHF52" s="0"/>
      <c r="EHG52" s="0"/>
      <c r="EHH52" s="0"/>
      <c r="EHI52" s="0"/>
      <c r="EHJ52" s="0"/>
      <c r="EHK52" s="0"/>
      <c r="EHL52" s="0"/>
      <c r="EHM52" s="0"/>
      <c r="EHN52" s="0"/>
      <c r="EHO52" s="0"/>
      <c r="EHP52" s="0"/>
      <c r="EHQ52" s="0"/>
      <c r="EHR52" s="0"/>
      <c r="EHS52" s="0"/>
      <c r="EHT52" s="0"/>
      <c r="EHU52" s="0"/>
      <c r="EHV52" s="0"/>
      <c r="EHW52" s="0"/>
      <c r="EHX52" s="0"/>
      <c r="EHY52" s="0"/>
      <c r="EHZ52" s="0"/>
      <c r="EIA52" s="0"/>
      <c r="EIB52" s="0"/>
      <c r="EIC52" s="0"/>
      <c r="EID52" s="0"/>
      <c r="EIE52" s="0"/>
      <c r="EIF52" s="0"/>
      <c r="EIG52" s="0"/>
      <c r="EIH52" s="0"/>
      <c r="EII52" s="0"/>
      <c r="EIJ52" s="0"/>
      <c r="EIK52" s="0"/>
      <c r="EIL52" s="0"/>
      <c r="EIM52" s="0"/>
      <c r="EIN52" s="0"/>
      <c r="EIO52" s="0"/>
      <c r="EIP52" s="0"/>
      <c r="EIQ52" s="0"/>
      <c r="EIR52" s="0"/>
      <c r="EIS52" s="0"/>
      <c r="EIT52" s="0"/>
      <c r="EIU52" s="0"/>
      <c r="EIV52" s="0"/>
      <c r="EIW52" s="0"/>
      <c r="EIX52" s="0"/>
      <c r="EIY52" s="0"/>
      <c r="EIZ52" s="0"/>
      <c r="EJA52" s="0"/>
      <c r="EJB52" s="0"/>
      <c r="EJC52" s="0"/>
      <c r="EJD52" s="0"/>
      <c r="EJE52" s="0"/>
      <c r="EJF52" s="0"/>
      <c r="EJG52" s="0"/>
      <c r="EJH52" s="0"/>
      <c r="EJI52" s="0"/>
      <c r="EJJ52" s="0"/>
      <c r="EJK52" s="0"/>
      <c r="EJL52" s="0"/>
      <c r="EJM52" s="0"/>
      <c r="EJN52" s="0"/>
      <c r="EJO52" s="0"/>
      <c r="EJP52" s="0"/>
      <c r="EJQ52" s="0"/>
      <c r="EJR52" s="0"/>
      <c r="EJS52" s="0"/>
      <c r="EJT52" s="0"/>
      <c r="EJU52" s="0"/>
      <c r="EJV52" s="0"/>
      <c r="EJW52" s="0"/>
      <c r="EJX52" s="0"/>
      <c r="EJY52" s="0"/>
      <c r="EJZ52" s="0"/>
      <c r="EKA52" s="0"/>
      <c r="EKB52" s="0"/>
      <c r="EKC52" s="0"/>
      <c r="EKD52" s="0"/>
      <c r="EKE52" s="0"/>
      <c r="EKF52" s="0"/>
      <c r="EKG52" s="0"/>
      <c r="EKH52" s="0"/>
      <c r="EKI52" s="0"/>
      <c r="EKJ52" s="0"/>
      <c r="EKK52" s="0"/>
      <c r="EKL52" s="0"/>
      <c r="EKM52" s="0"/>
      <c r="EKN52" s="0"/>
      <c r="EKO52" s="0"/>
      <c r="EKP52" s="0"/>
      <c r="EKQ52" s="0"/>
      <c r="EKR52" s="0"/>
      <c r="EKS52" s="0"/>
      <c r="EKT52" s="0"/>
      <c r="EKU52" s="0"/>
      <c r="EKV52" s="0"/>
      <c r="EKW52" s="0"/>
      <c r="EKX52" s="0"/>
      <c r="EKY52" s="0"/>
      <c r="EKZ52" s="0"/>
      <c r="ELA52" s="0"/>
      <c r="ELB52" s="0"/>
      <c r="ELC52" s="0"/>
      <c r="ELD52" s="0"/>
      <c r="ELE52" s="0"/>
      <c r="ELF52" s="0"/>
      <c r="ELG52" s="0"/>
      <c r="ELH52" s="0"/>
      <c r="ELI52" s="0"/>
      <c r="ELJ52" s="0"/>
      <c r="ELK52" s="0"/>
      <c r="ELL52" s="0"/>
      <c r="ELM52" s="0"/>
      <c r="ELN52" s="0"/>
      <c r="ELO52" s="0"/>
      <c r="ELP52" s="0"/>
      <c r="ELQ52" s="0"/>
      <c r="ELR52" s="0"/>
      <c r="ELS52" s="0"/>
      <c r="ELT52" s="0"/>
      <c r="ELU52" s="0"/>
      <c r="ELV52" s="0"/>
      <c r="ELW52" s="0"/>
      <c r="ELX52" s="0"/>
      <c r="ELY52" s="0"/>
      <c r="ELZ52" s="0"/>
      <c r="EMA52" s="0"/>
      <c r="EMB52" s="0"/>
      <c r="EMC52" s="0"/>
      <c r="EMD52" s="0"/>
      <c r="EME52" s="0"/>
      <c r="EMF52" s="0"/>
      <c r="EMG52" s="0"/>
      <c r="EMH52" s="0"/>
      <c r="EMI52" s="0"/>
      <c r="EMJ52" s="0"/>
      <c r="EMK52" s="0"/>
      <c r="EML52" s="0"/>
      <c r="EMM52" s="0"/>
      <c r="EMN52" s="0"/>
      <c r="EMO52" s="0"/>
      <c r="EMP52" s="0"/>
      <c r="EMQ52" s="0"/>
      <c r="EMR52" s="0"/>
      <c r="EMS52" s="0"/>
      <c r="EMT52" s="0"/>
      <c r="EMU52" s="0"/>
      <c r="EMV52" s="0"/>
      <c r="EMW52" s="0"/>
      <c r="EMX52" s="0"/>
      <c r="EMY52" s="0"/>
      <c r="EMZ52" s="0"/>
      <c r="ENA52" s="0"/>
      <c r="ENB52" s="0"/>
      <c r="ENC52" s="0"/>
      <c r="END52" s="0"/>
      <c r="ENE52" s="0"/>
      <c r="ENF52" s="0"/>
      <c r="ENG52" s="0"/>
      <c r="ENH52" s="0"/>
      <c r="ENI52" s="0"/>
      <c r="ENJ52" s="0"/>
      <c r="ENK52" s="0"/>
      <c r="ENL52" s="0"/>
      <c r="ENM52" s="0"/>
      <c r="ENN52" s="0"/>
      <c r="ENO52" s="0"/>
      <c r="ENP52" s="0"/>
      <c r="ENQ52" s="0"/>
      <c r="ENR52" s="0"/>
      <c r="ENS52" s="0"/>
      <c r="ENT52" s="0"/>
      <c r="ENU52" s="0"/>
      <c r="ENV52" s="0"/>
      <c r="ENW52" s="0"/>
      <c r="ENX52" s="0"/>
      <c r="ENY52" s="0"/>
      <c r="ENZ52" s="0"/>
      <c r="EOA52" s="0"/>
      <c r="EOB52" s="0"/>
      <c r="EOC52" s="0"/>
      <c r="EOD52" s="0"/>
      <c r="EOE52" s="0"/>
      <c r="EOF52" s="0"/>
      <c r="EOG52" s="0"/>
      <c r="EOH52" s="0"/>
      <c r="EOI52" s="0"/>
      <c r="EOJ52" s="0"/>
      <c r="EOK52" s="0"/>
      <c r="EOL52" s="0"/>
      <c r="EOM52" s="0"/>
      <c r="EON52" s="0"/>
      <c r="EOO52" s="0"/>
      <c r="EOP52" s="0"/>
      <c r="EOQ52" s="0"/>
      <c r="EOR52" s="0"/>
      <c r="EOS52" s="0"/>
      <c r="EOT52" s="0"/>
      <c r="EOU52" s="0"/>
      <c r="EOV52" s="0"/>
      <c r="EOW52" s="0"/>
      <c r="EOX52" s="0"/>
      <c r="EOY52" s="0"/>
      <c r="EOZ52" s="0"/>
      <c r="EPA52" s="0"/>
      <c r="EPB52" s="0"/>
      <c r="EPC52" s="0"/>
      <c r="EPD52" s="0"/>
      <c r="EPE52" s="0"/>
      <c r="EPF52" s="0"/>
      <c r="EPG52" s="0"/>
      <c r="EPH52" s="0"/>
      <c r="EPI52" s="0"/>
      <c r="EPJ52" s="0"/>
      <c r="EPK52" s="0"/>
      <c r="EPL52" s="0"/>
      <c r="EPM52" s="0"/>
      <c r="EPN52" s="0"/>
      <c r="EPO52" s="0"/>
      <c r="EPP52" s="0"/>
      <c r="EPQ52" s="0"/>
      <c r="EPR52" s="0"/>
      <c r="EPS52" s="0"/>
      <c r="EPT52" s="0"/>
      <c r="EPU52" s="0"/>
      <c r="EPV52" s="0"/>
      <c r="EPW52" s="0"/>
      <c r="EPX52" s="0"/>
      <c r="EPY52" s="0"/>
      <c r="EPZ52" s="0"/>
      <c r="EQA52" s="0"/>
      <c r="EQB52" s="0"/>
      <c r="EQC52" s="0"/>
      <c r="EQD52" s="0"/>
      <c r="EQE52" s="0"/>
      <c r="EQF52" s="0"/>
      <c r="EQG52" s="0"/>
      <c r="EQH52" s="0"/>
      <c r="EQI52" s="0"/>
      <c r="EQJ52" s="0"/>
      <c r="EQK52" s="0"/>
      <c r="EQL52" s="0"/>
      <c r="EQM52" s="0"/>
      <c r="EQN52" s="0"/>
      <c r="EQO52" s="0"/>
      <c r="EQP52" s="0"/>
      <c r="EQQ52" s="0"/>
      <c r="EQR52" s="0"/>
      <c r="EQS52" s="0"/>
      <c r="EQT52" s="0"/>
      <c r="EQU52" s="0"/>
      <c r="EQV52" s="0"/>
      <c r="EQW52" s="0"/>
      <c r="EQX52" s="0"/>
      <c r="EQY52" s="0"/>
      <c r="EQZ52" s="0"/>
      <c r="ERA52" s="0"/>
      <c r="ERB52" s="0"/>
      <c r="ERC52" s="0"/>
      <c r="ERD52" s="0"/>
      <c r="ERE52" s="0"/>
      <c r="ERF52" s="0"/>
      <c r="ERG52" s="0"/>
      <c r="ERH52" s="0"/>
      <c r="ERI52" s="0"/>
      <c r="ERJ52" s="0"/>
      <c r="ERK52" s="0"/>
      <c r="ERL52" s="0"/>
      <c r="ERM52" s="0"/>
      <c r="ERN52" s="0"/>
      <c r="ERO52" s="0"/>
      <c r="ERP52" s="0"/>
      <c r="ERQ52" s="0"/>
      <c r="ERR52" s="0"/>
      <c r="ERS52" s="0"/>
      <c r="ERT52" s="0"/>
      <c r="ERU52" s="0"/>
      <c r="ERV52" s="0"/>
      <c r="ERW52" s="0"/>
      <c r="ERX52" s="0"/>
      <c r="ERY52" s="0"/>
      <c r="ERZ52" s="0"/>
      <c r="ESA52" s="0"/>
      <c r="ESB52" s="0"/>
      <c r="ESC52" s="0"/>
      <c r="ESD52" s="0"/>
      <c r="ESE52" s="0"/>
      <c r="ESF52" s="0"/>
      <c r="ESG52" s="0"/>
      <c r="ESH52" s="0"/>
      <c r="ESI52" s="0"/>
      <c r="ESJ52" s="0"/>
      <c r="ESK52" s="0"/>
      <c r="ESL52" s="0"/>
      <c r="ESM52" s="0"/>
      <c r="ESN52" s="0"/>
      <c r="ESO52" s="0"/>
      <c r="ESP52" s="0"/>
      <c r="ESQ52" s="0"/>
      <c r="ESR52" s="0"/>
      <c r="ESS52" s="0"/>
      <c r="EST52" s="0"/>
      <c r="ESU52" s="0"/>
      <c r="ESV52" s="0"/>
      <c r="ESW52" s="0"/>
      <c r="ESX52" s="0"/>
      <c r="ESY52" s="0"/>
      <c r="ESZ52" s="0"/>
      <c r="ETA52" s="0"/>
      <c r="ETB52" s="0"/>
      <c r="ETC52" s="0"/>
      <c r="ETD52" s="0"/>
      <c r="ETE52" s="0"/>
      <c r="ETF52" s="0"/>
      <c r="ETG52" s="0"/>
      <c r="ETH52" s="0"/>
      <c r="ETI52" s="0"/>
      <c r="ETJ52" s="0"/>
      <c r="ETK52" s="0"/>
      <c r="ETL52" s="0"/>
      <c r="ETM52" s="0"/>
      <c r="ETN52" s="0"/>
      <c r="ETO52" s="0"/>
      <c r="ETP52" s="0"/>
      <c r="ETQ52" s="0"/>
      <c r="ETR52" s="0"/>
      <c r="ETS52" s="0"/>
      <c r="ETT52" s="0"/>
      <c r="ETU52" s="0"/>
      <c r="ETV52" s="0"/>
      <c r="ETW52" s="0"/>
      <c r="ETX52" s="0"/>
      <c r="ETY52" s="0"/>
      <c r="ETZ52" s="0"/>
      <c r="EUA52" s="0"/>
      <c r="EUB52" s="0"/>
      <c r="EUC52" s="0"/>
      <c r="EUD52" s="0"/>
      <c r="EUE52" s="0"/>
      <c r="EUF52" s="0"/>
      <c r="EUG52" s="0"/>
      <c r="EUH52" s="0"/>
      <c r="EUI52" s="0"/>
      <c r="EUJ52" s="0"/>
      <c r="EUK52" s="0"/>
      <c r="EUL52" s="0"/>
      <c r="EUM52" s="0"/>
      <c r="EUN52" s="0"/>
      <c r="EUO52" s="0"/>
      <c r="EUP52" s="0"/>
      <c r="EUQ52" s="0"/>
      <c r="EUR52" s="0"/>
      <c r="EUS52" s="0"/>
      <c r="EUT52" s="0"/>
      <c r="EUU52" s="0"/>
      <c r="EUV52" s="0"/>
      <c r="EUW52" s="0"/>
      <c r="EUX52" s="0"/>
      <c r="EUY52" s="0"/>
      <c r="EUZ52" s="0"/>
      <c r="EVA52" s="0"/>
      <c r="EVB52" s="0"/>
      <c r="EVC52" s="0"/>
      <c r="EVD52" s="0"/>
      <c r="EVE52" s="0"/>
      <c r="EVF52" s="0"/>
      <c r="EVG52" s="0"/>
      <c r="EVH52" s="0"/>
      <c r="EVI52" s="0"/>
      <c r="EVJ52" s="0"/>
      <c r="EVK52" s="0"/>
      <c r="EVL52" s="0"/>
      <c r="EVM52" s="0"/>
      <c r="EVN52" s="0"/>
      <c r="EVO52" s="0"/>
      <c r="EVP52" s="0"/>
      <c r="EVQ52" s="0"/>
      <c r="EVR52" s="0"/>
      <c r="EVS52" s="0"/>
      <c r="EVT52" s="0"/>
      <c r="EVU52" s="0"/>
      <c r="EVV52" s="0"/>
      <c r="EVW52" s="0"/>
      <c r="EVX52" s="0"/>
      <c r="EVY52" s="0"/>
      <c r="EVZ52" s="0"/>
      <c r="EWA52" s="0"/>
      <c r="EWB52" s="0"/>
      <c r="EWC52" s="0"/>
      <c r="EWD52" s="0"/>
      <c r="EWE52" s="0"/>
      <c r="EWF52" s="0"/>
      <c r="EWG52" s="0"/>
      <c r="EWH52" s="0"/>
      <c r="EWI52" s="0"/>
      <c r="EWJ52" s="0"/>
      <c r="EWK52" s="0"/>
      <c r="EWL52" s="0"/>
      <c r="EWM52" s="0"/>
      <c r="EWN52" s="0"/>
      <c r="EWO52" s="0"/>
      <c r="EWP52" s="0"/>
      <c r="EWQ52" s="0"/>
      <c r="EWR52" s="0"/>
      <c r="EWS52" s="0"/>
      <c r="EWT52" s="0"/>
      <c r="EWU52" s="0"/>
      <c r="EWV52" s="0"/>
      <c r="EWW52" s="0"/>
      <c r="EWX52" s="0"/>
      <c r="EWY52" s="0"/>
      <c r="EWZ52" s="0"/>
      <c r="EXA52" s="0"/>
      <c r="EXB52" s="0"/>
      <c r="EXC52" s="0"/>
      <c r="EXD52" s="0"/>
      <c r="EXE52" s="0"/>
      <c r="EXF52" s="0"/>
      <c r="EXG52" s="0"/>
      <c r="EXH52" s="0"/>
      <c r="EXI52" s="0"/>
      <c r="EXJ52" s="0"/>
      <c r="EXK52" s="0"/>
      <c r="EXL52" s="0"/>
      <c r="EXM52" s="0"/>
      <c r="EXN52" s="0"/>
      <c r="EXO52" s="0"/>
      <c r="EXP52" s="0"/>
      <c r="EXQ52" s="0"/>
      <c r="EXR52" s="0"/>
      <c r="EXS52" s="0"/>
      <c r="EXT52" s="0"/>
      <c r="EXU52" s="0"/>
      <c r="EXV52" s="0"/>
      <c r="EXW52" s="0"/>
      <c r="EXX52" s="0"/>
      <c r="EXY52" s="0"/>
      <c r="EXZ52" s="0"/>
      <c r="EYA52" s="0"/>
      <c r="EYB52" s="0"/>
      <c r="EYC52" s="0"/>
      <c r="EYD52" s="0"/>
      <c r="EYE52" s="0"/>
      <c r="EYF52" s="0"/>
      <c r="EYG52" s="0"/>
      <c r="EYH52" s="0"/>
      <c r="EYI52" s="0"/>
      <c r="EYJ52" s="0"/>
      <c r="EYK52" s="0"/>
      <c r="EYL52" s="0"/>
      <c r="EYM52" s="0"/>
      <c r="EYN52" s="0"/>
      <c r="EYO52" s="0"/>
      <c r="EYP52" s="0"/>
      <c r="EYQ52" s="0"/>
      <c r="EYR52" s="0"/>
      <c r="EYS52" s="0"/>
      <c r="EYT52" s="0"/>
      <c r="EYU52" s="0"/>
      <c r="EYV52" s="0"/>
      <c r="EYW52" s="0"/>
      <c r="EYX52" s="0"/>
      <c r="EYY52" s="0"/>
      <c r="EYZ52" s="0"/>
      <c r="EZA52" s="0"/>
      <c r="EZB52" s="0"/>
      <c r="EZC52" s="0"/>
      <c r="EZD52" s="0"/>
      <c r="EZE52" s="0"/>
      <c r="EZF52" s="0"/>
      <c r="EZG52" s="0"/>
      <c r="EZH52" s="0"/>
      <c r="EZI52" s="0"/>
      <c r="EZJ52" s="0"/>
      <c r="EZK52" s="0"/>
      <c r="EZL52" s="0"/>
      <c r="EZM52" s="0"/>
      <c r="EZN52" s="0"/>
      <c r="EZO52" s="0"/>
      <c r="EZP52" s="0"/>
      <c r="EZQ52" s="0"/>
      <c r="EZR52" s="0"/>
      <c r="EZS52" s="0"/>
      <c r="EZT52" s="0"/>
      <c r="EZU52" s="0"/>
      <c r="EZV52" s="0"/>
      <c r="EZW52" s="0"/>
      <c r="EZX52" s="0"/>
      <c r="EZY52" s="0"/>
      <c r="EZZ52" s="0"/>
      <c r="FAA52" s="0"/>
      <c r="FAB52" s="0"/>
      <c r="FAC52" s="0"/>
      <c r="FAD52" s="0"/>
      <c r="FAE52" s="0"/>
      <c r="FAF52" s="0"/>
      <c r="FAG52" s="0"/>
      <c r="FAH52" s="0"/>
      <c r="FAI52" s="0"/>
      <c r="FAJ52" s="0"/>
      <c r="FAK52" s="0"/>
      <c r="FAL52" s="0"/>
      <c r="FAM52" s="0"/>
      <c r="FAN52" s="0"/>
      <c r="FAO52" s="0"/>
      <c r="FAP52" s="0"/>
      <c r="FAQ52" s="0"/>
      <c r="FAR52" s="0"/>
      <c r="FAS52" s="0"/>
      <c r="FAT52" s="0"/>
      <c r="FAU52" s="0"/>
      <c r="FAV52" s="0"/>
      <c r="FAW52" s="0"/>
      <c r="FAX52" s="0"/>
      <c r="FAY52" s="0"/>
      <c r="FAZ52" s="0"/>
      <c r="FBA52" s="0"/>
      <c r="FBB52" s="0"/>
      <c r="FBC52" s="0"/>
      <c r="FBD52" s="0"/>
      <c r="FBE52" s="0"/>
      <c r="FBF52" s="0"/>
      <c r="FBG52" s="0"/>
      <c r="FBH52" s="0"/>
      <c r="FBI52" s="0"/>
      <c r="FBJ52" s="0"/>
      <c r="FBK52" s="0"/>
      <c r="FBL52" s="0"/>
      <c r="FBM52" s="0"/>
      <c r="FBN52" s="0"/>
      <c r="FBO52" s="0"/>
      <c r="FBP52" s="0"/>
      <c r="FBQ52" s="0"/>
      <c r="FBR52" s="0"/>
      <c r="FBS52" s="0"/>
      <c r="FBT52" s="0"/>
      <c r="FBU52" s="0"/>
      <c r="FBV52" s="0"/>
      <c r="FBW52" s="0"/>
      <c r="FBX52" s="0"/>
      <c r="FBY52" s="0"/>
      <c r="FBZ52" s="0"/>
      <c r="FCA52" s="0"/>
      <c r="FCB52" s="0"/>
      <c r="FCC52" s="0"/>
      <c r="FCD52" s="0"/>
      <c r="FCE52" s="0"/>
      <c r="FCF52" s="0"/>
      <c r="FCG52" s="0"/>
      <c r="FCH52" s="0"/>
      <c r="FCI52" s="0"/>
      <c r="FCJ52" s="0"/>
      <c r="FCK52" s="0"/>
      <c r="FCL52" s="0"/>
      <c r="FCM52" s="0"/>
      <c r="FCN52" s="0"/>
      <c r="FCO52" s="0"/>
      <c r="FCP52" s="0"/>
      <c r="FCQ52" s="0"/>
      <c r="FCR52" s="0"/>
      <c r="FCS52" s="0"/>
      <c r="FCT52" s="0"/>
      <c r="FCU52" s="0"/>
      <c r="FCV52" s="0"/>
      <c r="FCW52" s="0"/>
      <c r="FCX52" s="0"/>
      <c r="FCY52" s="0"/>
      <c r="FCZ52" s="0"/>
      <c r="FDA52" s="0"/>
      <c r="FDB52" s="0"/>
      <c r="FDC52" s="0"/>
      <c r="FDD52" s="0"/>
      <c r="FDE52" s="0"/>
      <c r="FDF52" s="0"/>
      <c r="FDG52" s="0"/>
      <c r="FDH52" s="0"/>
      <c r="FDI52" s="0"/>
      <c r="FDJ52" s="0"/>
      <c r="FDK52" s="0"/>
      <c r="FDL52" s="0"/>
      <c r="FDM52" s="0"/>
      <c r="FDN52" s="0"/>
      <c r="FDO52" s="0"/>
      <c r="FDP52" s="0"/>
      <c r="FDQ52" s="0"/>
      <c r="FDR52" s="0"/>
      <c r="FDS52" s="0"/>
      <c r="FDT52" s="0"/>
      <c r="FDU52" s="0"/>
      <c r="FDV52" s="0"/>
      <c r="FDW52" s="0"/>
      <c r="FDX52" s="0"/>
      <c r="FDY52" s="0"/>
      <c r="FDZ52" s="0"/>
      <c r="FEA52" s="0"/>
      <c r="FEB52" s="0"/>
      <c r="FEC52" s="0"/>
      <c r="FED52" s="0"/>
      <c r="FEE52" s="0"/>
      <c r="FEF52" s="0"/>
      <c r="FEG52" s="0"/>
      <c r="FEH52" s="0"/>
      <c r="FEI52" s="0"/>
      <c r="FEJ52" s="0"/>
      <c r="FEK52" s="0"/>
      <c r="FEL52" s="0"/>
      <c r="FEM52" s="0"/>
      <c r="FEN52" s="0"/>
      <c r="FEO52" s="0"/>
      <c r="FEP52" s="0"/>
      <c r="FEQ52" s="0"/>
      <c r="FER52" s="0"/>
      <c r="FES52" s="0"/>
      <c r="FET52" s="0"/>
      <c r="FEU52" s="0"/>
      <c r="FEV52" s="0"/>
      <c r="FEW52" s="0"/>
      <c r="FEX52" s="0"/>
      <c r="FEY52" s="0"/>
      <c r="FEZ52" s="0"/>
      <c r="FFA52" s="0"/>
      <c r="FFB52" s="0"/>
      <c r="FFC52" s="0"/>
      <c r="FFD52" s="0"/>
      <c r="FFE52" s="0"/>
      <c r="FFF52" s="0"/>
      <c r="FFG52" s="0"/>
      <c r="FFH52" s="0"/>
      <c r="FFI52" s="0"/>
      <c r="FFJ52" s="0"/>
      <c r="FFK52" s="0"/>
      <c r="FFL52" s="0"/>
      <c r="FFM52" s="0"/>
      <c r="FFN52" s="0"/>
      <c r="FFO52" s="0"/>
      <c r="FFP52" s="0"/>
      <c r="FFQ52" s="0"/>
      <c r="FFR52" s="0"/>
      <c r="FFS52" s="0"/>
      <c r="FFT52" s="0"/>
      <c r="FFU52" s="0"/>
      <c r="FFV52" s="0"/>
      <c r="FFW52" s="0"/>
      <c r="FFX52" s="0"/>
      <c r="FFY52" s="0"/>
      <c r="FFZ52" s="0"/>
      <c r="FGA52" s="0"/>
      <c r="FGB52" s="0"/>
      <c r="FGC52" s="0"/>
      <c r="FGD52" s="0"/>
      <c r="FGE52" s="0"/>
      <c r="FGF52" s="0"/>
      <c r="FGG52" s="0"/>
      <c r="FGH52" s="0"/>
      <c r="FGI52" s="0"/>
      <c r="FGJ52" s="0"/>
      <c r="FGK52" s="0"/>
      <c r="FGL52" s="0"/>
      <c r="FGM52" s="0"/>
      <c r="FGN52" s="0"/>
      <c r="FGO52" s="0"/>
      <c r="FGP52" s="0"/>
      <c r="FGQ52" s="0"/>
      <c r="FGR52" s="0"/>
      <c r="FGS52" s="0"/>
      <c r="FGT52" s="0"/>
      <c r="FGU52" s="0"/>
      <c r="FGV52" s="0"/>
      <c r="FGW52" s="0"/>
      <c r="FGX52" s="0"/>
      <c r="FGY52" s="0"/>
      <c r="FGZ52" s="0"/>
      <c r="FHA52" s="0"/>
      <c r="FHB52" s="0"/>
      <c r="FHC52" s="0"/>
      <c r="FHD52" s="0"/>
      <c r="FHE52" s="0"/>
      <c r="FHF52" s="0"/>
      <c r="FHG52" s="0"/>
      <c r="FHH52" s="0"/>
      <c r="FHI52" s="0"/>
      <c r="FHJ52" s="0"/>
      <c r="FHK52" s="0"/>
      <c r="FHL52" s="0"/>
      <c r="FHM52" s="0"/>
      <c r="FHN52" s="0"/>
      <c r="FHO52" s="0"/>
      <c r="FHP52" s="0"/>
      <c r="FHQ52" s="0"/>
      <c r="FHR52" s="0"/>
      <c r="FHS52" s="0"/>
      <c r="FHT52" s="0"/>
      <c r="FHU52" s="0"/>
      <c r="FHV52" s="0"/>
      <c r="FHW52" s="0"/>
      <c r="FHX52" s="0"/>
      <c r="FHY52" s="0"/>
      <c r="FHZ52" s="0"/>
      <c r="FIA52" s="0"/>
      <c r="FIB52" s="0"/>
      <c r="FIC52" s="0"/>
      <c r="FID52" s="0"/>
      <c r="FIE52" s="0"/>
      <c r="FIF52" s="0"/>
      <c r="FIG52" s="0"/>
      <c r="FIH52" s="0"/>
      <c r="FII52" s="0"/>
      <c r="FIJ52" s="0"/>
      <c r="FIK52" s="0"/>
      <c r="FIL52" s="0"/>
      <c r="FIM52" s="0"/>
      <c r="FIN52" s="0"/>
      <c r="FIO52" s="0"/>
      <c r="FIP52" s="0"/>
      <c r="FIQ52" s="0"/>
      <c r="FIR52" s="0"/>
      <c r="FIS52" s="0"/>
      <c r="FIT52" s="0"/>
      <c r="FIU52" s="0"/>
      <c r="FIV52" s="0"/>
      <c r="FIW52" s="0"/>
      <c r="FIX52" s="0"/>
      <c r="FIY52" s="0"/>
      <c r="FIZ52" s="0"/>
      <c r="FJA52" s="0"/>
      <c r="FJB52" s="0"/>
      <c r="FJC52" s="0"/>
      <c r="FJD52" s="0"/>
      <c r="FJE52" s="0"/>
      <c r="FJF52" s="0"/>
      <c r="FJG52" s="0"/>
      <c r="FJH52" s="0"/>
      <c r="FJI52" s="0"/>
      <c r="FJJ52" s="0"/>
      <c r="FJK52" s="0"/>
      <c r="FJL52" s="0"/>
      <c r="FJM52" s="0"/>
      <c r="FJN52" s="0"/>
      <c r="FJO52" s="0"/>
      <c r="FJP52" s="0"/>
      <c r="FJQ52" s="0"/>
      <c r="FJR52" s="0"/>
      <c r="FJS52" s="0"/>
      <c r="FJT52" s="0"/>
      <c r="FJU52" s="0"/>
      <c r="FJV52" s="0"/>
      <c r="FJW52" s="0"/>
      <c r="FJX52" s="0"/>
      <c r="FJY52" s="0"/>
      <c r="FJZ52" s="0"/>
      <c r="FKA52" s="0"/>
      <c r="FKB52" s="0"/>
      <c r="FKC52" s="0"/>
      <c r="FKD52" s="0"/>
      <c r="FKE52" s="0"/>
      <c r="FKF52" s="0"/>
      <c r="FKG52" s="0"/>
      <c r="FKH52" s="0"/>
      <c r="FKI52" s="0"/>
      <c r="FKJ52" s="0"/>
      <c r="FKK52" s="0"/>
      <c r="FKL52" s="0"/>
      <c r="FKM52" s="0"/>
      <c r="FKN52" s="0"/>
      <c r="FKO52" s="0"/>
      <c r="FKP52" s="0"/>
      <c r="FKQ52" s="0"/>
      <c r="FKR52" s="0"/>
      <c r="FKS52" s="0"/>
      <c r="FKT52" s="0"/>
      <c r="FKU52" s="0"/>
      <c r="FKV52" s="0"/>
      <c r="FKW52" s="0"/>
      <c r="FKX52" s="0"/>
      <c r="FKY52" s="0"/>
      <c r="FKZ52" s="0"/>
      <c r="FLA52" s="0"/>
      <c r="FLB52" s="0"/>
      <c r="FLC52" s="0"/>
      <c r="FLD52" s="0"/>
      <c r="FLE52" s="0"/>
      <c r="FLF52" s="0"/>
      <c r="FLG52" s="0"/>
      <c r="FLH52" s="0"/>
      <c r="FLI52" s="0"/>
      <c r="FLJ52" s="0"/>
      <c r="FLK52" s="0"/>
      <c r="FLL52" s="0"/>
      <c r="FLM52" s="0"/>
      <c r="FLN52" s="0"/>
      <c r="FLO52" s="0"/>
      <c r="FLP52" s="0"/>
      <c r="FLQ52" s="0"/>
      <c r="FLR52" s="0"/>
      <c r="FLS52" s="0"/>
      <c r="FLT52" s="0"/>
      <c r="FLU52" s="0"/>
      <c r="FLV52" s="0"/>
      <c r="FLW52" s="0"/>
      <c r="FLX52" s="0"/>
      <c r="FLY52" s="0"/>
      <c r="FLZ52" s="0"/>
      <c r="FMA52" s="0"/>
      <c r="FMB52" s="0"/>
      <c r="FMC52" s="0"/>
      <c r="FMD52" s="0"/>
      <c r="FME52" s="0"/>
      <c r="FMF52" s="0"/>
      <c r="FMG52" s="0"/>
      <c r="FMH52" s="0"/>
      <c r="FMI52" s="0"/>
      <c r="FMJ52" s="0"/>
      <c r="FMK52" s="0"/>
      <c r="FML52" s="0"/>
      <c r="FMM52" s="0"/>
      <c r="FMN52" s="0"/>
      <c r="FMO52" s="0"/>
      <c r="FMP52" s="0"/>
      <c r="FMQ52" s="0"/>
      <c r="FMR52" s="0"/>
      <c r="FMS52" s="0"/>
      <c r="FMT52" s="0"/>
      <c r="FMU52" s="0"/>
      <c r="FMV52" s="0"/>
      <c r="FMW52" s="0"/>
      <c r="FMX52" s="0"/>
      <c r="FMY52" s="0"/>
      <c r="FMZ52" s="0"/>
      <c r="FNA52" s="0"/>
      <c r="FNB52" s="0"/>
      <c r="FNC52" s="0"/>
      <c r="FND52" s="0"/>
      <c r="FNE52" s="0"/>
      <c r="FNF52" s="0"/>
      <c r="FNG52" s="0"/>
      <c r="FNH52" s="0"/>
      <c r="FNI52" s="0"/>
      <c r="FNJ52" s="0"/>
      <c r="FNK52" s="0"/>
      <c r="FNL52" s="0"/>
      <c r="FNM52" s="0"/>
      <c r="FNN52" s="0"/>
      <c r="FNO52" s="0"/>
      <c r="FNP52" s="0"/>
      <c r="FNQ52" s="0"/>
      <c r="FNR52" s="0"/>
      <c r="FNS52" s="0"/>
      <c r="FNT52" s="0"/>
      <c r="FNU52" s="0"/>
      <c r="FNV52" s="0"/>
      <c r="FNW52" s="0"/>
      <c r="FNX52" s="0"/>
      <c r="FNY52" s="0"/>
      <c r="FNZ52" s="0"/>
      <c r="FOA52" s="0"/>
      <c r="FOB52" s="0"/>
      <c r="FOC52" s="0"/>
      <c r="FOD52" s="0"/>
      <c r="FOE52" s="0"/>
      <c r="FOF52" s="0"/>
      <c r="FOG52" s="0"/>
      <c r="FOH52" s="0"/>
      <c r="FOI52" s="0"/>
      <c r="FOJ52" s="0"/>
      <c r="FOK52" s="0"/>
      <c r="FOL52" s="0"/>
      <c r="FOM52" s="0"/>
      <c r="FON52" s="0"/>
      <c r="FOO52" s="0"/>
      <c r="FOP52" s="0"/>
      <c r="FOQ52" s="0"/>
      <c r="FOR52" s="0"/>
      <c r="FOS52" s="0"/>
      <c r="FOT52" s="0"/>
      <c r="FOU52" s="0"/>
      <c r="FOV52" s="0"/>
      <c r="FOW52" s="0"/>
      <c r="FOX52" s="0"/>
      <c r="FOY52" s="0"/>
      <c r="FOZ52" s="0"/>
      <c r="FPA52" s="0"/>
      <c r="FPB52" s="0"/>
      <c r="FPC52" s="0"/>
      <c r="FPD52" s="0"/>
      <c r="FPE52" s="0"/>
      <c r="FPF52" s="0"/>
      <c r="FPG52" s="0"/>
      <c r="FPH52" s="0"/>
      <c r="FPI52" s="0"/>
      <c r="FPJ52" s="0"/>
      <c r="FPK52" s="0"/>
      <c r="FPL52" s="0"/>
      <c r="FPM52" s="0"/>
      <c r="FPN52" s="0"/>
      <c r="FPO52" s="0"/>
      <c r="FPP52" s="0"/>
      <c r="FPQ52" s="0"/>
      <c r="FPR52" s="0"/>
      <c r="FPS52" s="0"/>
      <c r="FPT52" s="0"/>
      <c r="FPU52" s="0"/>
      <c r="FPV52" s="0"/>
      <c r="FPW52" s="0"/>
      <c r="FPX52" s="0"/>
      <c r="FPY52" s="0"/>
      <c r="FPZ52" s="0"/>
      <c r="FQA52" s="0"/>
      <c r="FQB52" s="0"/>
      <c r="FQC52" s="0"/>
      <c r="FQD52" s="0"/>
      <c r="FQE52" s="0"/>
      <c r="FQF52" s="0"/>
      <c r="FQG52" s="0"/>
      <c r="FQH52" s="0"/>
      <c r="FQI52" s="0"/>
      <c r="FQJ52" s="0"/>
      <c r="FQK52" s="0"/>
      <c r="FQL52" s="0"/>
      <c r="FQM52" s="0"/>
      <c r="FQN52" s="0"/>
      <c r="FQO52" s="0"/>
      <c r="FQP52" s="0"/>
      <c r="FQQ52" s="0"/>
      <c r="FQR52" s="0"/>
      <c r="FQS52" s="0"/>
      <c r="FQT52" s="0"/>
      <c r="FQU52" s="0"/>
      <c r="FQV52" s="0"/>
      <c r="FQW52" s="0"/>
      <c r="FQX52" s="0"/>
      <c r="FQY52" s="0"/>
      <c r="FQZ52" s="0"/>
      <c r="FRA52" s="0"/>
      <c r="FRB52" s="0"/>
      <c r="FRC52" s="0"/>
      <c r="FRD52" s="0"/>
      <c r="FRE52" s="0"/>
      <c r="FRF52" s="0"/>
      <c r="FRG52" s="0"/>
      <c r="FRH52" s="0"/>
      <c r="FRI52" s="0"/>
      <c r="FRJ52" s="0"/>
      <c r="FRK52" s="0"/>
      <c r="FRL52" s="0"/>
      <c r="FRM52" s="0"/>
      <c r="FRN52" s="0"/>
      <c r="FRO52" s="0"/>
      <c r="FRP52" s="0"/>
      <c r="FRQ52" s="0"/>
      <c r="FRR52" s="0"/>
      <c r="FRS52" s="0"/>
      <c r="FRT52" s="0"/>
      <c r="FRU52" s="0"/>
      <c r="FRV52" s="0"/>
      <c r="FRW52" s="0"/>
      <c r="FRX52" s="0"/>
      <c r="FRY52" s="0"/>
      <c r="FRZ52" s="0"/>
      <c r="FSA52" s="0"/>
      <c r="FSB52" s="0"/>
      <c r="FSC52" s="0"/>
      <c r="FSD52" s="0"/>
      <c r="FSE52" s="0"/>
      <c r="FSF52" s="0"/>
      <c r="FSG52" s="0"/>
      <c r="FSH52" s="0"/>
      <c r="FSI52" s="0"/>
      <c r="FSJ52" s="0"/>
      <c r="FSK52" s="0"/>
      <c r="FSL52" s="0"/>
      <c r="FSM52" s="0"/>
      <c r="FSN52" s="0"/>
      <c r="FSO52" s="0"/>
      <c r="FSP52" s="0"/>
      <c r="FSQ52" s="0"/>
      <c r="FSR52" s="0"/>
      <c r="FSS52" s="0"/>
      <c r="FST52" s="0"/>
      <c r="FSU52" s="0"/>
      <c r="FSV52" s="0"/>
      <c r="FSW52" s="0"/>
      <c r="FSX52" s="0"/>
      <c r="FSY52" s="0"/>
      <c r="FSZ52" s="0"/>
      <c r="FTA52" s="0"/>
      <c r="FTB52" s="0"/>
      <c r="FTC52" s="0"/>
      <c r="FTD52" s="0"/>
      <c r="FTE52" s="0"/>
      <c r="FTF52" s="0"/>
      <c r="FTG52" s="0"/>
      <c r="FTH52" s="0"/>
      <c r="FTI52" s="0"/>
      <c r="FTJ52" s="0"/>
      <c r="FTK52" s="0"/>
      <c r="FTL52" s="0"/>
      <c r="FTM52" s="0"/>
      <c r="FTN52" s="0"/>
      <c r="FTO52" s="0"/>
      <c r="FTP52" s="0"/>
      <c r="FTQ52" s="0"/>
      <c r="FTR52" s="0"/>
      <c r="FTS52" s="0"/>
      <c r="FTT52" s="0"/>
      <c r="FTU52" s="0"/>
      <c r="FTV52" s="0"/>
      <c r="FTW52" s="0"/>
      <c r="FTX52" s="0"/>
      <c r="FTY52" s="0"/>
      <c r="FTZ52" s="0"/>
      <c r="FUA52" s="0"/>
      <c r="FUB52" s="0"/>
      <c r="FUC52" s="0"/>
      <c r="FUD52" s="0"/>
      <c r="FUE52" s="0"/>
      <c r="FUF52" s="0"/>
      <c r="FUG52" s="0"/>
      <c r="FUH52" s="0"/>
      <c r="FUI52" s="0"/>
      <c r="FUJ52" s="0"/>
      <c r="FUK52" s="0"/>
      <c r="FUL52" s="0"/>
      <c r="FUM52" s="0"/>
      <c r="FUN52" s="0"/>
      <c r="FUO52" s="0"/>
      <c r="FUP52" s="0"/>
      <c r="FUQ52" s="0"/>
      <c r="FUR52" s="0"/>
      <c r="FUS52" s="0"/>
      <c r="FUT52" s="0"/>
      <c r="FUU52" s="0"/>
      <c r="FUV52" s="0"/>
      <c r="FUW52" s="0"/>
      <c r="FUX52" s="0"/>
      <c r="FUY52" s="0"/>
      <c r="FUZ52" s="0"/>
      <c r="FVA52" s="0"/>
      <c r="FVB52" s="0"/>
      <c r="FVC52" s="0"/>
      <c r="FVD52" s="0"/>
      <c r="FVE52" s="0"/>
      <c r="FVF52" s="0"/>
      <c r="FVG52" s="0"/>
      <c r="FVH52" s="0"/>
      <c r="FVI52" s="0"/>
      <c r="FVJ52" s="0"/>
      <c r="FVK52" s="0"/>
      <c r="FVL52" s="0"/>
      <c r="FVM52" s="0"/>
      <c r="FVN52" s="0"/>
      <c r="FVO52" s="0"/>
      <c r="FVP52" s="0"/>
      <c r="FVQ52" s="0"/>
      <c r="FVR52" s="0"/>
      <c r="FVS52" s="0"/>
      <c r="FVT52" s="0"/>
      <c r="FVU52" s="0"/>
      <c r="FVV52" s="0"/>
      <c r="FVW52" s="0"/>
      <c r="FVX52" s="0"/>
      <c r="FVY52" s="0"/>
      <c r="FVZ52" s="0"/>
      <c r="FWA52" s="0"/>
      <c r="FWB52" s="0"/>
      <c r="FWC52" s="0"/>
      <c r="FWD52" s="0"/>
      <c r="FWE52" s="0"/>
      <c r="FWF52" s="0"/>
      <c r="FWG52" s="0"/>
      <c r="FWH52" s="0"/>
      <c r="FWI52" s="0"/>
      <c r="FWJ52" s="0"/>
      <c r="FWK52" s="0"/>
      <c r="FWL52" s="0"/>
      <c r="FWM52" s="0"/>
      <c r="FWN52" s="0"/>
      <c r="FWO52" s="0"/>
      <c r="FWP52" s="0"/>
      <c r="FWQ52" s="0"/>
      <c r="FWR52" s="0"/>
      <c r="FWS52" s="0"/>
      <c r="FWT52" s="0"/>
      <c r="FWU52" s="0"/>
      <c r="FWV52" s="0"/>
      <c r="FWW52" s="0"/>
      <c r="FWX52" s="0"/>
      <c r="FWY52" s="0"/>
      <c r="FWZ52" s="0"/>
      <c r="FXA52" s="0"/>
      <c r="FXB52" s="0"/>
      <c r="FXC52" s="0"/>
      <c r="FXD52" s="0"/>
      <c r="FXE52" s="0"/>
      <c r="FXF52" s="0"/>
      <c r="FXG52" s="0"/>
      <c r="FXH52" s="0"/>
      <c r="FXI52" s="0"/>
      <c r="FXJ52" s="0"/>
      <c r="FXK52" s="0"/>
      <c r="FXL52" s="0"/>
      <c r="FXM52" s="0"/>
      <c r="FXN52" s="0"/>
      <c r="FXO52" s="0"/>
      <c r="FXP52" s="0"/>
      <c r="FXQ52" s="0"/>
      <c r="FXR52" s="0"/>
      <c r="FXS52" s="0"/>
      <c r="FXT52" s="0"/>
      <c r="FXU52" s="0"/>
      <c r="FXV52" s="0"/>
      <c r="FXW52" s="0"/>
      <c r="FXX52" s="0"/>
      <c r="FXY52" s="0"/>
      <c r="FXZ52" s="0"/>
      <c r="FYA52" s="0"/>
      <c r="FYB52" s="0"/>
      <c r="FYC52" s="0"/>
      <c r="FYD52" s="0"/>
      <c r="FYE52" s="0"/>
      <c r="FYF52" s="0"/>
      <c r="FYG52" s="0"/>
      <c r="FYH52" s="0"/>
      <c r="FYI52" s="0"/>
      <c r="FYJ52" s="0"/>
      <c r="FYK52" s="0"/>
      <c r="FYL52" s="0"/>
      <c r="FYM52" s="0"/>
      <c r="FYN52" s="0"/>
      <c r="FYO52" s="0"/>
      <c r="FYP52" s="0"/>
      <c r="FYQ52" s="0"/>
      <c r="FYR52" s="0"/>
      <c r="FYS52" s="0"/>
      <c r="FYT52" s="0"/>
      <c r="FYU52" s="0"/>
      <c r="FYV52" s="0"/>
      <c r="FYW52" s="0"/>
      <c r="FYX52" s="0"/>
      <c r="FYY52" s="0"/>
      <c r="FYZ52" s="0"/>
      <c r="FZA52" s="0"/>
      <c r="FZB52" s="0"/>
      <c r="FZC52" s="0"/>
      <c r="FZD52" s="0"/>
      <c r="FZE52" s="0"/>
      <c r="FZF52" s="0"/>
      <c r="FZG52" s="0"/>
      <c r="FZH52" s="0"/>
      <c r="FZI52" s="0"/>
      <c r="FZJ52" s="0"/>
      <c r="FZK52" s="0"/>
      <c r="FZL52" s="0"/>
      <c r="FZM52" s="0"/>
      <c r="FZN52" s="0"/>
      <c r="FZO52" s="0"/>
      <c r="FZP52" s="0"/>
      <c r="FZQ52" s="0"/>
      <c r="FZR52" s="0"/>
      <c r="FZS52" s="0"/>
      <c r="FZT52" s="0"/>
      <c r="FZU52" s="0"/>
      <c r="FZV52" s="0"/>
      <c r="FZW52" s="0"/>
      <c r="FZX52" s="0"/>
      <c r="FZY52" s="0"/>
      <c r="FZZ52" s="0"/>
      <c r="GAA52" s="0"/>
      <c r="GAB52" s="0"/>
      <c r="GAC52" s="0"/>
      <c r="GAD52" s="0"/>
      <c r="GAE52" s="0"/>
      <c r="GAF52" s="0"/>
      <c r="GAG52" s="0"/>
      <c r="GAH52" s="0"/>
      <c r="GAI52" s="0"/>
      <c r="GAJ52" s="0"/>
      <c r="GAK52" s="0"/>
      <c r="GAL52" s="0"/>
      <c r="GAM52" s="0"/>
      <c r="GAN52" s="0"/>
      <c r="GAO52" s="0"/>
      <c r="GAP52" s="0"/>
      <c r="GAQ52" s="0"/>
      <c r="GAR52" s="0"/>
      <c r="GAS52" s="0"/>
      <c r="GAT52" s="0"/>
      <c r="GAU52" s="0"/>
      <c r="GAV52" s="0"/>
      <c r="GAW52" s="0"/>
      <c r="GAX52" s="0"/>
      <c r="GAY52" s="0"/>
      <c r="GAZ52" s="0"/>
      <c r="GBA52" s="0"/>
      <c r="GBB52" s="0"/>
      <c r="GBC52" s="0"/>
      <c r="GBD52" s="0"/>
      <c r="GBE52" s="0"/>
      <c r="GBF52" s="0"/>
      <c r="GBG52" s="0"/>
      <c r="GBH52" s="0"/>
      <c r="GBI52" s="0"/>
      <c r="GBJ52" s="0"/>
      <c r="GBK52" s="0"/>
      <c r="GBL52" s="0"/>
      <c r="GBM52" s="0"/>
      <c r="GBN52" s="0"/>
      <c r="GBO52" s="0"/>
      <c r="GBP52" s="0"/>
      <c r="GBQ52" s="0"/>
      <c r="GBR52" s="0"/>
      <c r="GBS52" s="0"/>
      <c r="GBT52" s="0"/>
      <c r="GBU52" s="0"/>
      <c r="GBV52" s="0"/>
      <c r="GBW52" s="0"/>
      <c r="GBX52" s="0"/>
      <c r="GBY52" s="0"/>
      <c r="GBZ52" s="0"/>
      <c r="GCA52" s="0"/>
      <c r="GCB52" s="0"/>
      <c r="GCC52" s="0"/>
      <c r="GCD52" s="0"/>
      <c r="GCE52" s="0"/>
      <c r="GCF52" s="0"/>
      <c r="GCG52" s="0"/>
      <c r="GCH52" s="0"/>
      <c r="GCI52" s="0"/>
      <c r="GCJ52" s="0"/>
      <c r="GCK52" s="0"/>
      <c r="GCL52" s="0"/>
      <c r="GCM52" s="0"/>
      <c r="GCN52" s="0"/>
      <c r="GCO52" s="0"/>
      <c r="GCP52" s="0"/>
      <c r="GCQ52" s="0"/>
      <c r="GCR52" s="0"/>
      <c r="GCS52" s="0"/>
      <c r="GCT52" s="0"/>
      <c r="GCU52" s="0"/>
      <c r="GCV52" s="0"/>
      <c r="GCW52" s="0"/>
      <c r="GCX52" s="0"/>
      <c r="GCY52" s="0"/>
      <c r="GCZ52" s="0"/>
      <c r="GDA52" s="0"/>
      <c r="GDB52" s="0"/>
      <c r="GDC52" s="0"/>
      <c r="GDD52" s="0"/>
      <c r="GDE52" s="0"/>
      <c r="GDF52" s="0"/>
      <c r="GDG52" s="0"/>
      <c r="GDH52" s="0"/>
      <c r="GDI52" s="0"/>
      <c r="GDJ52" s="0"/>
      <c r="GDK52" s="0"/>
      <c r="GDL52" s="0"/>
      <c r="GDM52" s="0"/>
      <c r="GDN52" s="0"/>
      <c r="GDO52" s="0"/>
      <c r="GDP52" s="0"/>
      <c r="GDQ52" s="0"/>
      <c r="GDR52" s="0"/>
      <c r="GDS52" s="0"/>
      <c r="GDT52" s="0"/>
      <c r="GDU52" s="0"/>
      <c r="GDV52" s="0"/>
      <c r="GDW52" s="0"/>
      <c r="GDX52" s="0"/>
      <c r="GDY52" s="0"/>
      <c r="GDZ52" s="0"/>
      <c r="GEA52" s="0"/>
      <c r="GEB52" s="0"/>
      <c r="GEC52" s="0"/>
      <c r="GED52" s="0"/>
      <c r="GEE52" s="0"/>
      <c r="GEF52" s="0"/>
      <c r="GEG52" s="0"/>
      <c r="GEH52" s="0"/>
      <c r="GEI52" s="0"/>
      <c r="GEJ52" s="0"/>
      <c r="GEK52" s="0"/>
      <c r="GEL52" s="0"/>
      <c r="GEM52" s="0"/>
      <c r="GEN52" s="0"/>
      <c r="GEO52" s="0"/>
      <c r="GEP52" s="0"/>
      <c r="GEQ52" s="0"/>
      <c r="GER52" s="0"/>
      <c r="GES52" s="0"/>
      <c r="GET52" s="0"/>
      <c r="GEU52" s="0"/>
      <c r="GEV52" s="0"/>
      <c r="GEW52" s="0"/>
      <c r="GEX52" s="0"/>
      <c r="GEY52" s="0"/>
      <c r="GEZ52" s="0"/>
      <c r="GFA52" s="0"/>
      <c r="GFB52" s="0"/>
      <c r="GFC52" s="0"/>
      <c r="GFD52" s="0"/>
      <c r="GFE52" s="0"/>
      <c r="GFF52" s="0"/>
      <c r="GFG52" s="0"/>
      <c r="GFH52" s="0"/>
      <c r="GFI52" s="0"/>
      <c r="GFJ52" s="0"/>
      <c r="GFK52" s="0"/>
      <c r="GFL52" s="0"/>
      <c r="GFM52" s="0"/>
      <c r="GFN52" s="0"/>
      <c r="GFO52" s="0"/>
      <c r="GFP52" s="0"/>
      <c r="GFQ52" s="0"/>
      <c r="GFR52" s="0"/>
      <c r="GFS52" s="0"/>
      <c r="GFT52" s="0"/>
      <c r="GFU52" s="0"/>
      <c r="GFV52" s="0"/>
      <c r="GFW52" s="0"/>
      <c r="GFX52" s="0"/>
      <c r="GFY52" s="0"/>
      <c r="GFZ52" s="0"/>
      <c r="GGA52" s="0"/>
      <c r="GGB52" s="0"/>
      <c r="GGC52" s="0"/>
      <c r="GGD52" s="0"/>
      <c r="GGE52" s="0"/>
      <c r="GGF52" s="0"/>
      <c r="GGG52" s="0"/>
      <c r="GGH52" s="0"/>
      <c r="GGI52" s="0"/>
      <c r="GGJ52" s="0"/>
      <c r="GGK52" s="0"/>
      <c r="GGL52" s="0"/>
      <c r="GGM52" s="0"/>
      <c r="GGN52" s="0"/>
      <c r="GGO52" s="0"/>
      <c r="GGP52" s="0"/>
      <c r="GGQ52" s="0"/>
      <c r="GGR52" s="0"/>
      <c r="GGS52" s="0"/>
      <c r="GGT52" s="0"/>
      <c r="GGU52" s="0"/>
      <c r="GGV52" s="0"/>
      <c r="GGW52" s="0"/>
      <c r="GGX52" s="0"/>
      <c r="GGY52" s="0"/>
      <c r="GGZ52" s="0"/>
      <c r="GHA52" s="0"/>
      <c r="GHB52" s="0"/>
      <c r="GHC52" s="0"/>
      <c r="GHD52" s="0"/>
      <c r="GHE52" s="0"/>
      <c r="GHF52" s="0"/>
      <c r="GHG52" s="0"/>
      <c r="GHH52" s="0"/>
      <c r="GHI52" s="0"/>
      <c r="GHJ52" s="0"/>
      <c r="GHK52" s="0"/>
      <c r="GHL52" s="0"/>
      <c r="GHM52" s="0"/>
      <c r="GHN52" s="0"/>
      <c r="GHO52" s="0"/>
      <c r="GHP52" s="0"/>
      <c r="GHQ52" s="0"/>
      <c r="GHR52" s="0"/>
      <c r="GHS52" s="0"/>
      <c r="GHT52" s="0"/>
      <c r="GHU52" s="0"/>
      <c r="GHV52" s="0"/>
      <c r="GHW52" s="0"/>
      <c r="GHX52" s="0"/>
      <c r="GHY52" s="0"/>
      <c r="GHZ52" s="0"/>
      <c r="GIA52" s="0"/>
      <c r="GIB52" s="0"/>
      <c r="GIC52" s="0"/>
      <c r="GID52" s="0"/>
      <c r="GIE52" s="0"/>
      <c r="GIF52" s="0"/>
      <c r="GIG52" s="0"/>
      <c r="GIH52" s="0"/>
      <c r="GII52" s="0"/>
      <c r="GIJ52" s="0"/>
      <c r="GIK52" s="0"/>
      <c r="GIL52" s="0"/>
      <c r="GIM52" s="0"/>
      <c r="GIN52" s="0"/>
      <c r="GIO52" s="0"/>
      <c r="GIP52" s="0"/>
      <c r="GIQ52" s="0"/>
      <c r="GIR52" s="0"/>
      <c r="GIS52" s="0"/>
      <c r="GIT52" s="0"/>
      <c r="GIU52" s="0"/>
      <c r="GIV52" s="0"/>
      <c r="GIW52" s="0"/>
      <c r="GIX52" s="0"/>
      <c r="GIY52" s="0"/>
      <c r="GIZ52" s="0"/>
      <c r="GJA52" s="0"/>
      <c r="GJB52" s="0"/>
      <c r="GJC52" s="0"/>
      <c r="GJD52" s="0"/>
      <c r="GJE52" s="0"/>
      <c r="GJF52" s="0"/>
      <c r="GJG52" s="0"/>
      <c r="GJH52" s="0"/>
      <c r="GJI52" s="0"/>
      <c r="GJJ52" s="0"/>
      <c r="GJK52" s="0"/>
      <c r="GJL52" s="0"/>
      <c r="GJM52" s="0"/>
      <c r="GJN52" s="0"/>
      <c r="GJO52" s="0"/>
      <c r="GJP52" s="0"/>
      <c r="GJQ52" s="0"/>
      <c r="GJR52" s="0"/>
      <c r="GJS52" s="0"/>
      <c r="GJT52" s="0"/>
      <c r="GJU52" s="0"/>
      <c r="GJV52" s="0"/>
      <c r="GJW52" s="0"/>
      <c r="GJX52" s="0"/>
      <c r="GJY52" s="0"/>
      <c r="GJZ52" s="0"/>
      <c r="GKA52" s="0"/>
      <c r="GKB52" s="0"/>
      <c r="GKC52" s="0"/>
      <c r="GKD52" s="0"/>
      <c r="GKE52" s="0"/>
      <c r="GKF52" s="0"/>
      <c r="GKG52" s="0"/>
      <c r="GKH52" s="0"/>
      <c r="GKI52" s="0"/>
      <c r="GKJ52" s="0"/>
      <c r="GKK52" s="0"/>
      <c r="GKL52" s="0"/>
      <c r="GKM52" s="0"/>
      <c r="GKN52" s="0"/>
      <c r="GKO52" s="0"/>
      <c r="GKP52" s="0"/>
      <c r="GKQ52" s="0"/>
      <c r="GKR52" s="0"/>
      <c r="GKS52" s="0"/>
      <c r="GKT52" s="0"/>
      <c r="GKU52" s="0"/>
      <c r="GKV52" s="0"/>
      <c r="GKW52" s="0"/>
      <c r="GKX52" s="0"/>
      <c r="GKY52" s="0"/>
      <c r="GKZ52" s="0"/>
      <c r="GLA52" s="0"/>
      <c r="GLB52" s="0"/>
      <c r="GLC52" s="0"/>
      <c r="GLD52" s="0"/>
      <c r="GLE52" s="0"/>
      <c r="GLF52" s="0"/>
      <c r="GLG52" s="0"/>
      <c r="GLH52" s="0"/>
      <c r="GLI52" s="0"/>
      <c r="GLJ52" s="0"/>
      <c r="GLK52" s="0"/>
      <c r="GLL52" s="0"/>
      <c r="GLM52" s="0"/>
      <c r="GLN52" s="0"/>
      <c r="GLO52" s="0"/>
      <c r="GLP52" s="0"/>
      <c r="GLQ52" s="0"/>
      <c r="GLR52" s="0"/>
      <c r="GLS52" s="0"/>
      <c r="GLT52" s="0"/>
      <c r="GLU52" s="0"/>
      <c r="GLV52" s="0"/>
      <c r="GLW52" s="0"/>
      <c r="GLX52" s="0"/>
      <c r="GLY52" s="0"/>
      <c r="GLZ52" s="0"/>
      <c r="GMA52" s="0"/>
      <c r="GMB52" s="0"/>
      <c r="GMC52" s="0"/>
      <c r="GMD52" s="0"/>
      <c r="GME52" s="0"/>
      <c r="GMF52" s="0"/>
      <c r="GMG52" s="0"/>
      <c r="GMH52" s="0"/>
      <c r="GMI52" s="0"/>
      <c r="GMJ52" s="0"/>
      <c r="GMK52" s="0"/>
      <c r="GML52" s="0"/>
      <c r="GMM52" s="0"/>
      <c r="GMN52" s="0"/>
      <c r="GMO52" s="0"/>
      <c r="GMP52" s="0"/>
      <c r="GMQ52" s="0"/>
      <c r="GMR52" s="0"/>
      <c r="GMS52" s="0"/>
      <c r="GMT52" s="0"/>
      <c r="GMU52" s="0"/>
      <c r="GMV52" s="0"/>
      <c r="GMW52" s="0"/>
      <c r="GMX52" s="0"/>
      <c r="GMY52" s="0"/>
      <c r="GMZ52" s="0"/>
      <c r="GNA52" s="0"/>
      <c r="GNB52" s="0"/>
      <c r="GNC52" s="0"/>
      <c r="GND52" s="0"/>
      <c r="GNE52" s="0"/>
      <c r="GNF52" s="0"/>
      <c r="GNG52" s="0"/>
      <c r="GNH52" s="0"/>
      <c r="GNI52" s="0"/>
      <c r="GNJ52" s="0"/>
      <c r="GNK52" s="0"/>
      <c r="GNL52" s="0"/>
      <c r="GNM52" s="0"/>
      <c r="GNN52" s="0"/>
      <c r="GNO52" s="0"/>
      <c r="GNP52" s="0"/>
      <c r="GNQ52" s="0"/>
      <c r="GNR52" s="0"/>
      <c r="GNS52" s="0"/>
      <c r="GNT52" s="0"/>
      <c r="GNU52" s="0"/>
      <c r="GNV52" s="0"/>
      <c r="GNW52" s="0"/>
      <c r="GNX52" s="0"/>
      <c r="GNY52" s="0"/>
      <c r="GNZ52" s="0"/>
      <c r="GOA52" s="0"/>
      <c r="GOB52" s="0"/>
      <c r="GOC52" s="0"/>
      <c r="GOD52" s="0"/>
      <c r="GOE52" s="0"/>
      <c r="GOF52" s="0"/>
      <c r="GOG52" s="0"/>
      <c r="GOH52" s="0"/>
      <c r="GOI52" s="0"/>
      <c r="GOJ52" s="0"/>
      <c r="GOK52" s="0"/>
      <c r="GOL52" s="0"/>
      <c r="GOM52" s="0"/>
      <c r="GON52" s="0"/>
      <c r="GOO52" s="0"/>
      <c r="GOP52" s="0"/>
      <c r="GOQ52" s="0"/>
      <c r="GOR52" s="0"/>
      <c r="GOS52" s="0"/>
      <c r="GOT52" s="0"/>
      <c r="GOU52" s="0"/>
      <c r="GOV52" s="0"/>
      <c r="GOW52" s="0"/>
      <c r="GOX52" s="0"/>
      <c r="GOY52" s="0"/>
      <c r="GOZ52" s="0"/>
      <c r="GPA52" s="0"/>
      <c r="GPB52" s="0"/>
      <c r="GPC52" s="0"/>
      <c r="GPD52" s="0"/>
      <c r="GPE52" s="0"/>
      <c r="GPF52" s="0"/>
      <c r="GPG52" s="0"/>
      <c r="GPH52" s="0"/>
      <c r="GPI52" s="0"/>
      <c r="GPJ52" s="0"/>
      <c r="GPK52" s="0"/>
      <c r="GPL52" s="0"/>
      <c r="GPM52" s="0"/>
      <c r="GPN52" s="0"/>
      <c r="GPO52" s="0"/>
      <c r="GPP52" s="0"/>
      <c r="GPQ52" s="0"/>
      <c r="GPR52" s="0"/>
      <c r="GPS52" s="0"/>
      <c r="GPT52" s="0"/>
      <c r="GPU52" s="0"/>
      <c r="GPV52" s="0"/>
      <c r="GPW52" s="0"/>
      <c r="GPX52" s="0"/>
      <c r="GPY52" s="0"/>
      <c r="GPZ52" s="0"/>
      <c r="GQA52" s="0"/>
      <c r="GQB52" s="0"/>
      <c r="GQC52" s="0"/>
      <c r="GQD52" s="0"/>
      <c r="GQE52" s="0"/>
      <c r="GQF52" s="0"/>
      <c r="GQG52" s="0"/>
      <c r="GQH52" s="0"/>
      <c r="GQI52" s="0"/>
      <c r="GQJ52" s="0"/>
      <c r="GQK52" s="0"/>
      <c r="GQL52" s="0"/>
      <c r="GQM52" s="0"/>
      <c r="GQN52" s="0"/>
      <c r="GQO52" s="0"/>
      <c r="GQP52" s="0"/>
      <c r="GQQ52" s="0"/>
      <c r="GQR52" s="0"/>
      <c r="GQS52" s="0"/>
      <c r="GQT52" s="0"/>
      <c r="GQU52" s="0"/>
      <c r="GQV52" s="0"/>
      <c r="GQW52" s="0"/>
      <c r="GQX52" s="0"/>
      <c r="GQY52" s="0"/>
      <c r="GQZ52" s="0"/>
      <c r="GRA52" s="0"/>
      <c r="GRB52" s="0"/>
      <c r="GRC52" s="0"/>
      <c r="GRD52" s="0"/>
      <c r="GRE52" s="0"/>
      <c r="GRF52" s="0"/>
      <c r="GRG52" s="0"/>
      <c r="GRH52" s="0"/>
      <c r="GRI52" s="0"/>
      <c r="GRJ52" s="0"/>
      <c r="GRK52" s="0"/>
      <c r="GRL52" s="0"/>
      <c r="GRM52" s="0"/>
      <c r="GRN52" s="0"/>
      <c r="GRO52" s="0"/>
      <c r="GRP52" s="0"/>
      <c r="GRQ52" s="0"/>
      <c r="GRR52" s="0"/>
      <c r="GRS52" s="0"/>
      <c r="GRT52" s="0"/>
      <c r="GRU52" s="0"/>
      <c r="GRV52" s="0"/>
      <c r="GRW52" s="0"/>
      <c r="GRX52" s="0"/>
      <c r="GRY52" s="0"/>
      <c r="GRZ52" s="0"/>
      <c r="GSA52" s="0"/>
      <c r="GSB52" s="0"/>
      <c r="GSC52" s="0"/>
      <c r="GSD52" s="0"/>
      <c r="GSE52" s="0"/>
      <c r="GSF52" s="0"/>
      <c r="GSG52" s="0"/>
      <c r="GSH52" s="0"/>
      <c r="GSI52" s="0"/>
      <c r="GSJ52" s="0"/>
      <c r="GSK52" s="0"/>
      <c r="GSL52" s="0"/>
      <c r="GSM52" s="0"/>
      <c r="GSN52" s="0"/>
      <c r="GSO52" s="0"/>
      <c r="GSP52" s="0"/>
      <c r="GSQ52" s="0"/>
      <c r="GSR52" s="0"/>
      <c r="GSS52" s="0"/>
      <c r="GST52" s="0"/>
      <c r="GSU52" s="0"/>
      <c r="GSV52" s="0"/>
      <c r="GSW52" s="0"/>
      <c r="GSX52" s="0"/>
      <c r="GSY52" s="0"/>
      <c r="GSZ52" s="0"/>
      <c r="GTA52" s="0"/>
      <c r="GTB52" s="0"/>
      <c r="GTC52" s="0"/>
      <c r="GTD52" s="0"/>
      <c r="GTE52" s="0"/>
      <c r="GTF52" s="0"/>
      <c r="GTG52" s="0"/>
      <c r="GTH52" s="0"/>
      <c r="GTI52" s="0"/>
      <c r="GTJ52" s="0"/>
      <c r="GTK52" s="0"/>
      <c r="GTL52" s="0"/>
      <c r="GTM52" s="0"/>
      <c r="GTN52" s="0"/>
      <c r="GTO52" s="0"/>
      <c r="GTP52" s="0"/>
      <c r="GTQ52" s="0"/>
      <c r="GTR52" s="0"/>
      <c r="GTS52" s="0"/>
      <c r="GTT52" s="0"/>
      <c r="GTU52" s="0"/>
      <c r="GTV52" s="0"/>
      <c r="GTW52" s="0"/>
      <c r="GTX52" s="0"/>
      <c r="GTY52" s="0"/>
      <c r="GTZ52" s="0"/>
      <c r="GUA52" s="0"/>
      <c r="GUB52" s="0"/>
      <c r="GUC52" s="0"/>
      <c r="GUD52" s="0"/>
      <c r="GUE52" s="0"/>
      <c r="GUF52" s="0"/>
      <c r="GUG52" s="0"/>
      <c r="GUH52" s="0"/>
      <c r="GUI52" s="0"/>
      <c r="GUJ52" s="0"/>
      <c r="GUK52" s="0"/>
      <c r="GUL52" s="0"/>
      <c r="GUM52" s="0"/>
      <c r="GUN52" s="0"/>
      <c r="GUO52" s="0"/>
      <c r="GUP52" s="0"/>
      <c r="GUQ52" s="0"/>
      <c r="GUR52" s="0"/>
      <c r="GUS52" s="0"/>
      <c r="GUT52" s="0"/>
      <c r="GUU52" s="0"/>
      <c r="GUV52" s="0"/>
      <c r="GUW52" s="0"/>
      <c r="GUX52" s="0"/>
      <c r="GUY52" s="0"/>
      <c r="GUZ52" s="0"/>
      <c r="GVA52" s="0"/>
      <c r="GVB52" s="0"/>
      <c r="GVC52" s="0"/>
      <c r="GVD52" s="0"/>
      <c r="GVE52" s="0"/>
      <c r="GVF52" s="0"/>
      <c r="GVG52" s="0"/>
      <c r="GVH52" s="0"/>
      <c r="GVI52" s="0"/>
      <c r="GVJ52" s="0"/>
      <c r="GVK52" s="0"/>
      <c r="GVL52" s="0"/>
      <c r="GVM52" s="0"/>
      <c r="GVN52" s="0"/>
      <c r="GVO52" s="0"/>
      <c r="GVP52" s="0"/>
      <c r="GVQ52" s="0"/>
      <c r="GVR52" s="0"/>
      <c r="GVS52" s="0"/>
      <c r="GVT52" s="0"/>
      <c r="GVU52" s="0"/>
      <c r="GVV52" s="0"/>
      <c r="GVW52" s="0"/>
      <c r="GVX52" s="0"/>
      <c r="GVY52" s="0"/>
      <c r="GVZ52" s="0"/>
      <c r="GWA52" s="0"/>
      <c r="GWB52" s="0"/>
      <c r="GWC52" s="0"/>
      <c r="GWD52" s="0"/>
      <c r="GWE52" s="0"/>
      <c r="GWF52" s="0"/>
      <c r="GWG52" s="0"/>
      <c r="GWH52" s="0"/>
      <c r="GWI52" s="0"/>
      <c r="GWJ52" s="0"/>
      <c r="GWK52" s="0"/>
      <c r="GWL52" s="0"/>
      <c r="GWM52" s="0"/>
      <c r="GWN52" s="0"/>
      <c r="GWO52" s="0"/>
      <c r="GWP52" s="0"/>
      <c r="GWQ52" s="0"/>
      <c r="GWR52" s="0"/>
      <c r="GWS52" s="0"/>
      <c r="GWT52" s="0"/>
      <c r="GWU52" s="0"/>
      <c r="GWV52" s="0"/>
      <c r="GWW52" s="0"/>
      <c r="GWX52" s="0"/>
      <c r="GWY52" s="0"/>
      <c r="GWZ52" s="0"/>
      <c r="GXA52" s="0"/>
      <c r="GXB52" s="0"/>
      <c r="GXC52" s="0"/>
      <c r="GXD52" s="0"/>
      <c r="GXE52" s="0"/>
      <c r="GXF52" s="0"/>
      <c r="GXG52" s="0"/>
      <c r="GXH52" s="0"/>
      <c r="GXI52" s="0"/>
      <c r="GXJ52" s="0"/>
      <c r="GXK52" s="0"/>
      <c r="GXL52" s="0"/>
      <c r="GXM52" s="0"/>
      <c r="GXN52" s="0"/>
      <c r="GXO52" s="0"/>
      <c r="GXP52" s="0"/>
      <c r="GXQ52" s="0"/>
      <c r="GXR52" s="0"/>
      <c r="GXS52" s="0"/>
      <c r="GXT52" s="0"/>
      <c r="GXU52" s="0"/>
      <c r="GXV52" s="0"/>
      <c r="GXW52" s="0"/>
      <c r="GXX52" s="0"/>
      <c r="GXY52" s="0"/>
      <c r="GXZ52" s="0"/>
      <c r="GYA52" s="0"/>
      <c r="GYB52" s="0"/>
      <c r="GYC52" s="0"/>
      <c r="GYD52" s="0"/>
      <c r="GYE52" s="0"/>
      <c r="GYF52" s="0"/>
      <c r="GYG52" s="0"/>
      <c r="GYH52" s="0"/>
      <c r="GYI52" s="0"/>
      <c r="GYJ52" s="0"/>
      <c r="GYK52" s="0"/>
      <c r="GYL52" s="0"/>
      <c r="GYM52" s="0"/>
      <c r="GYN52" s="0"/>
      <c r="GYO52" s="0"/>
      <c r="GYP52" s="0"/>
      <c r="GYQ52" s="0"/>
      <c r="GYR52" s="0"/>
      <c r="GYS52" s="0"/>
      <c r="GYT52" s="0"/>
      <c r="GYU52" s="0"/>
      <c r="GYV52" s="0"/>
      <c r="GYW52" s="0"/>
      <c r="GYX52" s="0"/>
      <c r="GYY52" s="0"/>
      <c r="GYZ52" s="0"/>
      <c r="GZA52" s="0"/>
      <c r="GZB52" s="0"/>
      <c r="GZC52" s="0"/>
      <c r="GZD52" s="0"/>
      <c r="GZE52" s="0"/>
      <c r="GZF52" s="0"/>
      <c r="GZG52" s="0"/>
      <c r="GZH52" s="0"/>
      <c r="GZI52" s="0"/>
      <c r="GZJ52" s="0"/>
      <c r="GZK52" s="0"/>
      <c r="GZL52" s="0"/>
      <c r="GZM52" s="0"/>
      <c r="GZN52" s="0"/>
      <c r="GZO52" s="0"/>
      <c r="GZP52" s="0"/>
      <c r="GZQ52" s="0"/>
      <c r="GZR52" s="0"/>
      <c r="GZS52" s="0"/>
      <c r="GZT52" s="0"/>
      <c r="GZU52" s="0"/>
      <c r="GZV52" s="0"/>
      <c r="GZW52" s="0"/>
      <c r="GZX52" s="0"/>
      <c r="GZY52" s="0"/>
      <c r="GZZ52" s="0"/>
      <c r="HAA52" s="0"/>
      <c r="HAB52" s="0"/>
      <c r="HAC52" s="0"/>
      <c r="HAD52" s="0"/>
      <c r="HAE52" s="0"/>
      <c r="HAF52" s="0"/>
      <c r="HAG52" s="0"/>
      <c r="HAH52" s="0"/>
      <c r="HAI52" s="0"/>
      <c r="HAJ52" s="0"/>
      <c r="HAK52" s="0"/>
      <c r="HAL52" s="0"/>
      <c r="HAM52" s="0"/>
      <c r="HAN52" s="0"/>
      <c r="HAO52" s="0"/>
      <c r="HAP52" s="0"/>
      <c r="HAQ52" s="0"/>
      <c r="HAR52" s="0"/>
      <c r="HAS52" s="0"/>
      <c r="HAT52" s="0"/>
      <c r="HAU52" s="0"/>
      <c r="HAV52" s="0"/>
      <c r="HAW52" s="0"/>
      <c r="HAX52" s="0"/>
      <c r="HAY52" s="0"/>
      <c r="HAZ52" s="0"/>
      <c r="HBA52" s="0"/>
      <c r="HBB52" s="0"/>
      <c r="HBC52" s="0"/>
      <c r="HBD52" s="0"/>
      <c r="HBE52" s="0"/>
      <c r="HBF52" s="0"/>
      <c r="HBG52" s="0"/>
      <c r="HBH52" s="0"/>
      <c r="HBI52" s="0"/>
      <c r="HBJ52" s="0"/>
      <c r="HBK52" s="0"/>
      <c r="HBL52" s="0"/>
      <c r="HBM52" s="0"/>
      <c r="HBN52" s="0"/>
      <c r="HBO52" s="0"/>
      <c r="HBP52" s="0"/>
      <c r="HBQ52" s="0"/>
      <c r="HBR52" s="0"/>
      <c r="HBS52" s="0"/>
      <c r="HBT52" s="0"/>
      <c r="HBU52" s="0"/>
      <c r="HBV52" s="0"/>
      <c r="HBW52" s="0"/>
      <c r="HBX52" s="0"/>
      <c r="HBY52" s="0"/>
      <c r="HBZ52" s="0"/>
      <c r="HCA52" s="0"/>
      <c r="HCB52" s="0"/>
      <c r="HCC52" s="0"/>
      <c r="HCD52" s="0"/>
      <c r="HCE52" s="0"/>
      <c r="HCF52" s="0"/>
      <c r="HCG52" s="0"/>
      <c r="HCH52" s="0"/>
      <c r="HCI52" s="0"/>
      <c r="HCJ52" s="0"/>
      <c r="HCK52" s="0"/>
      <c r="HCL52" s="0"/>
      <c r="HCM52" s="0"/>
      <c r="HCN52" s="0"/>
      <c r="HCO52" s="0"/>
      <c r="HCP52" s="0"/>
      <c r="HCQ52" s="0"/>
      <c r="HCR52" s="0"/>
      <c r="HCS52" s="0"/>
      <c r="HCT52" s="0"/>
      <c r="HCU52" s="0"/>
      <c r="HCV52" s="0"/>
      <c r="HCW52" s="0"/>
      <c r="HCX52" s="0"/>
      <c r="HCY52" s="0"/>
      <c r="HCZ52" s="0"/>
      <c r="HDA52" s="0"/>
      <c r="HDB52" s="0"/>
      <c r="HDC52" s="0"/>
      <c r="HDD52" s="0"/>
      <c r="HDE52" s="0"/>
      <c r="HDF52" s="0"/>
      <c r="HDG52" s="0"/>
      <c r="HDH52" s="0"/>
      <c r="HDI52" s="0"/>
      <c r="HDJ52" s="0"/>
      <c r="HDK52" s="0"/>
      <c r="HDL52" s="0"/>
      <c r="HDM52" s="0"/>
      <c r="HDN52" s="0"/>
      <c r="HDO52" s="0"/>
      <c r="HDP52" s="0"/>
      <c r="HDQ52" s="0"/>
      <c r="HDR52" s="0"/>
      <c r="HDS52" s="0"/>
      <c r="HDT52" s="0"/>
      <c r="HDU52" s="0"/>
      <c r="HDV52" s="0"/>
      <c r="HDW52" s="0"/>
      <c r="HDX52" s="0"/>
      <c r="HDY52" s="0"/>
      <c r="HDZ52" s="0"/>
      <c r="HEA52" s="0"/>
      <c r="HEB52" s="0"/>
      <c r="HEC52" s="0"/>
      <c r="HED52" s="0"/>
      <c r="HEE52" s="0"/>
      <c r="HEF52" s="0"/>
      <c r="HEG52" s="0"/>
      <c r="HEH52" s="0"/>
      <c r="HEI52" s="0"/>
      <c r="HEJ52" s="0"/>
      <c r="HEK52" s="0"/>
      <c r="HEL52" s="0"/>
      <c r="HEM52" s="0"/>
      <c r="HEN52" s="0"/>
      <c r="HEO52" s="0"/>
      <c r="HEP52" s="0"/>
      <c r="HEQ52" s="0"/>
      <c r="HER52" s="0"/>
      <c r="HES52" s="0"/>
      <c r="HET52" s="0"/>
      <c r="HEU52" s="0"/>
      <c r="HEV52" s="0"/>
      <c r="HEW52" s="0"/>
      <c r="HEX52" s="0"/>
      <c r="HEY52" s="0"/>
      <c r="HEZ52" s="0"/>
      <c r="HFA52" s="0"/>
      <c r="HFB52" s="0"/>
      <c r="HFC52" s="0"/>
      <c r="HFD52" s="0"/>
      <c r="HFE52" s="0"/>
      <c r="HFF52" s="0"/>
      <c r="HFG52" s="0"/>
      <c r="HFH52" s="0"/>
      <c r="HFI52" s="0"/>
      <c r="HFJ52" s="0"/>
      <c r="HFK52" s="0"/>
      <c r="HFL52" s="0"/>
      <c r="HFM52" s="0"/>
      <c r="HFN52" s="0"/>
      <c r="HFO52" s="0"/>
      <c r="HFP52" s="0"/>
      <c r="HFQ52" s="0"/>
      <c r="HFR52" s="0"/>
      <c r="HFS52" s="0"/>
      <c r="HFT52" s="0"/>
      <c r="HFU52" s="0"/>
      <c r="HFV52" s="0"/>
      <c r="HFW52" s="0"/>
      <c r="HFX52" s="0"/>
      <c r="HFY52" s="0"/>
      <c r="HFZ52" s="0"/>
      <c r="HGA52" s="0"/>
      <c r="HGB52" s="0"/>
      <c r="HGC52" s="0"/>
      <c r="HGD52" s="0"/>
      <c r="HGE52" s="0"/>
      <c r="HGF52" s="0"/>
      <c r="HGG52" s="0"/>
      <c r="HGH52" s="0"/>
      <c r="HGI52" s="0"/>
      <c r="HGJ52" s="0"/>
      <c r="HGK52" s="0"/>
      <c r="HGL52" s="0"/>
      <c r="HGM52" s="0"/>
      <c r="HGN52" s="0"/>
      <c r="HGO52" s="0"/>
      <c r="HGP52" s="0"/>
      <c r="HGQ52" s="0"/>
      <c r="HGR52" s="0"/>
      <c r="HGS52" s="0"/>
      <c r="HGT52" s="0"/>
      <c r="HGU52" s="0"/>
      <c r="HGV52" s="0"/>
      <c r="HGW52" s="0"/>
      <c r="HGX52" s="0"/>
      <c r="HGY52" s="0"/>
      <c r="HGZ52" s="0"/>
      <c r="HHA52" s="0"/>
      <c r="HHB52" s="0"/>
      <c r="HHC52" s="0"/>
      <c r="HHD52" s="0"/>
      <c r="HHE52" s="0"/>
      <c r="HHF52" s="0"/>
      <c r="HHG52" s="0"/>
      <c r="HHH52" s="0"/>
      <c r="HHI52" s="0"/>
      <c r="HHJ52" s="0"/>
      <c r="HHK52" s="0"/>
      <c r="HHL52" s="0"/>
      <c r="HHM52" s="0"/>
      <c r="HHN52" s="0"/>
      <c r="HHO52" s="0"/>
      <c r="HHP52" s="0"/>
      <c r="HHQ52" s="0"/>
      <c r="HHR52" s="0"/>
      <c r="HHS52" s="0"/>
      <c r="HHT52" s="0"/>
      <c r="HHU52" s="0"/>
      <c r="HHV52" s="0"/>
      <c r="HHW52" s="0"/>
      <c r="HHX52" s="0"/>
      <c r="HHY52" s="0"/>
      <c r="HHZ52" s="0"/>
      <c r="HIA52" s="0"/>
      <c r="HIB52" s="0"/>
      <c r="HIC52" s="0"/>
      <c r="HID52" s="0"/>
      <c r="HIE52" s="0"/>
      <c r="HIF52" s="0"/>
      <c r="HIG52" s="0"/>
      <c r="HIH52" s="0"/>
      <c r="HII52" s="0"/>
      <c r="HIJ52" s="0"/>
      <c r="HIK52" s="0"/>
      <c r="HIL52" s="0"/>
      <c r="HIM52" s="0"/>
      <c r="HIN52" s="0"/>
      <c r="HIO52" s="0"/>
      <c r="HIP52" s="0"/>
      <c r="HIQ52" s="0"/>
      <c r="HIR52" s="0"/>
      <c r="HIS52" s="0"/>
      <c r="HIT52" s="0"/>
      <c r="HIU52" s="0"/>
      <c r="HIV52" s="0"/>
      <c r="HIW52" s="0"/>
      <c r="HIX52" s="0"/>
      <c r="HIY52" s="0"/>
      <c r="HIZ52" s="0"/>
      <c r="HJA52" s="0"/>
      <c r="HJB52" s="0"/>
      <c r="HJC52" s="0"/>
      <c r="HJD52" s="0"/>
      <c r="HJE52" s="0"/>
      <c r="HJF52" s="0"/>
      <c r="HJG52" s="0"/>
      <c r="HJH52" s="0"/>
      <c r="HJI52" s="0"/>
      <c r="HJJ52" s="0"/>
      <c r="HJK52" s="0"/>
      <c r="HJL52" s="0"/>
      <c r="HJM52" s="0"/>
      <c r="HJN52" s="0"/>
      <c r="HJO52" s="0"/>
      <c r="HJP52" s="0"/>
      <c r="HJQ52" s="0"/>
      <c r="HJR52" s="0"/>
      <c r="HJS52" s="0"/>
      <c r="HJT52" s="0"/>
      <c r="HJU52" s="0"/>
      <c r="HJV52" s="0"/>
      <c r="HJW52" s="0"/>
      <c r="HJX52" s="0"/>
      <c r="HJY52" s="0"/>
      <c r="HJZ52" s="0"/>
      <c r="HKA52" s="0"/>
      <c r="HKB52" s="0"/>
      <c r="HKC52" s="0"/>
      <c r="HKD52" s="0"/>
      <c r="HKE52" s="0"/>
      <c r="HKF52" s="0"/>
      <c r="HKG52" s="0"/>
      <c r="HKH52" s="0"/>
      <c r="HKI52" s="0"/>
      <c r="HKJ52" s="0"/>
      <c r="HKK52" s="0"/>
      <c r="HKL52" s="0"/>
      <c r="HKM52" s="0"/>
      <c r="HKN52" s="0"/>
      <c r="HKO52" s="0"/>
      <c r="HKP52" s="0"/>
      <c r="HKQ52" s="0"/>
      <c r="HKR52" s="0"/>
      <c r="HKS52" s="0"/>
      <c r="HKT52" s="0"/>
      <c r="HKU52" s="0"/>
      <c r="HKV52" s="0"/>
      <c r="HKW52" s="0"/>
      <c r="HKX52" s="0"/>
      <c r="HKY52" s="0"/>
      <c r="HKZ52" s="0"/>
      <c r="HLA52" s="0"/>
      <c r="HLB52" s="0"/>
      <c r="HLC52" s="0"/>
      <c r="HLD52" s="0"/>
      <c r="HLE52" s="0"/>
      <c r="HLF52" s="0"/>
      <c r="HLG52" s="0"/>
      <c r="HLH52" s="0"/>
      <c r="HLI52" s="0"/>
      <c r="HLJ52" s="0"/>
      <c r="HLK52" s="0"/>
      <c r="HLL52" s="0"/>
      <c r="HLM52" s="0"/>
      <c r="HLN52" s="0"/>
      <c r="HLO52" s="0"/>
      <c r="HLP52" s="0"/>
      <c r="HLQ52" s="0"/>
      <c r="HLR52" s="0"/>
      <c r="HLS52" s="0"/>
      <c r="HLT52" s="0"/>
      <c r="HLU52" s="0"/>
      <c r="HLV52" s="0"/>
      <c r="HLW52" s="0"/>
      <c r="HLX52" s="0"/>
      <c r="HLY52" s="0"/>
      <c r="HLZ52" s="0"/>
      <c r="HMA52" s="0"/>
      <c r="HMB52" s="0"/>
      <c r="HMC52" s="0"/>
      <c r="HMD52" s="0"/>
      <c r="HME52" s="0"/>
      <c r="HMF52" s="0"/>
      <c r="HMG52" s="0"/>
      <c r="HMH52" s="0"/>
      <c r="HMI52" s="0"/>
      <c r="HMJ52" s="0"/>
      <c r="HMK52" s="0"/>
      <c r="HML52" s="0"/>
      <c r="HMM52" s="0"/>
      <c r="HMN52" s="0"/>
      <c r="HMO52" s="0"/>
      <c r="HMP52" s="0"/>
      <c r="HMQ52" s="0"/>
      <c r="HMR52" s="0"/>
      <c r="HMS52" s="0"/>
      <c r="HMT52" s="0"/>
      <c r="HMU52" s="0"/>
      <c r="HMV52" s="0"/>
      <c r="HMW52" s="0"/>
      <c r="HMX52" s="0"/>
      <c r="HMY52" s="0"/>
      <c r="HMZ52" s="0"/>
      <c r="HNA52" s="0"/>
      <c r="HNB52" s="0"/>
      <c r="HNC52" s="0"/>
      <c r="HND52" s="0"/>
      <c r="HNE52" s="0"/>
      <c r="HNF52" s="0"/>
      <c r="HNG52" s="0"/>
      <c r="HNH52" s="0"/>
      <c r="HNI52" s="0"/>
      <c r="HNJ52" s="0"/>
      <c r="HNK52" s="0"/>
      <c r="HNL52" s="0"/>
      <c r="HNM52" s="0"/>
      <c r="HNN52" s="0"/>
      <c r="HNO52" s="0"/>
      <c r="HNP52" s="0"/>
      <c r="HNQ52" s="0"/>
      <c r="HNR52" s="0"/>
      <c r="HNS52" s="0"/>
      <c r="HNT52" s="0"/>
      <c r="HNU52" s="0"/>
      <c r="HNV52" s="0"/>
      <c r="HNW52" s="0"/>
      <c r="HNX52" s="0"/>
      <c r="HNY52" s="0"/>
      <c r="HNZ52" s="0"/>
      <c r="HOA52" s="0"/>
      <c r="HOB52" s="0"/>
      <c r="HOC52" s="0"/>
      <c r="HOD52" s="0"/>
      <c r="HOE52" s="0"/>
      <c r="HOF52" s="0"/>
      <c r="HOG52" s="0"/>
      <c r="HOH52" s="0"/>
      <c r="HOI52" s="0"/>
      <c r="HOJ52" s="0"/>
      <c r="HOK52" s="0"/>
      <c r="HOL52" s="0"/>
      <c r="HOM52" s="0"/>
      <c r="HON52" s="0"/>
      <c r="HOO52" s="0"/>
      <c r="HOP52" s="0"/>
      <c r="HOQ52" s="0"/>
      <c r="HOR52" s="0"/>
      <c r="HOS52" s="0"/>
      <c r="HOT52" s="0"/>
      <c r="HOU52" s="0"/>
      <c r="HOV52" s="0"/>
      <c r="HOW52" s="0"/>
      <c r="HOX52" s="0"/>
      <c r="HOY52" s="0"/>
      <c r="HOZ52" s="0"/>
      <c r="HPA52" s="0"/>
      <c r="HPB52" s="0"/>
      <c r="HPC52" s="0"/>
      <c r="HPD52" s="0"/>
      <c r="HPE52" s="0"/>
      <c r="HPF52" s="0"/>
      <c r="HPG52" s="0"/>
      <c r="HPH52" s="0"/>
      <c r="HPI52" s="0"/>
      <c r="HPJ52" s="0"/>
      <c r="HPK52" s="0"/>
      <c r="HPL52" s="0"/>
      <c r="HPM52" s="0"/>
      <c r="HPN52" s="0"/>
      <c r="HPO52" s="0"/>
      <c r="HPP52" s="0"/>
      <c r="HPQ52" s="0"/>
      <c r="HPR52" s="0"/>
      <c r="HPS52" s="0"/>
      <c r="HPT52" s="0"/>
      <c r="HPU52" s="0"/>
      <c r="HPV52" s="0"/>
      <c r="HPW52" s="0"/>
      <c r="HPX52" s="0"/>
      <c r="HPY52" s="0"/>
      <c r="HPZ52" s="0"/>
      <c r="HQA52" s="0"/>
      <c r="HQB52" s="0"/>
      <c r="HQC52" s="0"/>
      <c r="HQD52" s="0"/>
      <c r="HQE52" s="0"/>
      <c r="HQF52" s="0"/>
      <c r="HQG52" s="0"/>
      <c r="HQH52" s="0"/>
      <c r="HQI52" s="0"/>
      <c r="HQJ52" s="0"/>
      <c r="HQK52" s="0"/>
      <c r="HQL52" s="0"/>
      <c r="HQM52" s="0"/>
      <c r="HQN52" s="0"/>
      <c r="HQO52" s="0"/>
      <c r="HQP52" s="0"/>
      <c r="HQQ52" s="0"/>
      <c r="HQR52" s="0"/>
      <c r="HQS52" s="0"/>
      <c r="HQT52" s="0"/>
      <c r="HQU52" s="0"/>
      <c r="HQV52" s="0"/>
      <c r="HQW52" s="0"/>
      <c r="HQX52" s="0"/>
      <c r="HQY52" s="0"/>
      <c r="HQZ52" s="0"/>
      <c r="HRA52" s="0"/>
      <c r="HRB52" s="0"/>
      <c r="HRC52" s="0"/>
      <c r="HRD52" s="0"/>
      <c r="HRE52" s="0"/>
      <c r="HRF52" s="0"/>
      <c r="HRG52" s="0"/>
      <c r="HRH52" s="0"/>
      <c r="HRI52" s="0"/>
      <c r="HRJ52" s="0"/>
      <c r="HRK52" s="0"/>
      <c r="HRL52" s="0"/>
      <c r="HRM52" s="0"/>
      <c r="HRN52" s="0"/>
      <c r="HRO52" s="0"/>
      <c r="HRP52" s="0"/>
      <c r="HRQ52" s="0"/>
      <c r="HRR52" s="0"/>
      <c r="HRS52" s="0"/>
      <c r="HRT52" s="0"/>
      <c r="HRU52" s="0"/>
      <c r="HRV52" s="0"/>
      <c r="HRW52" s="0"/>
      <c r="HRX52" s="0"/>
      <c r="HRY52" s="0"/>
      <c r="HRZ52" s="0"/>
      <c r="HSA52" s="0"/>
      <c r="HSB52" s="0"/>
      <c r="HSC52" s="0"/>
      <c r="HSD52" s="0"/>
      <c r="HSE52" s="0"/>
      <c r="HSF52" s="0"/>
      <c r="HSG52" s="0"/>
      <c r="HSH52" s="0"/>
      <c r="HSI52" s="0"/>
      <c r="HSJ52" s="0"/>
      <c r="HSK52" s="0"/>
      <c r="HSL52" s="0"/>
      <c r="HSM52" s="0"/>
      <c r="HSN52" s="0"/>
      <c r="HSO52" s="0"/>
      <c r="HSP52" s="0"/>
      <c r="HSQ52" s="0"/>
      <c r="HSR52" s="0"/>
      <c r="HSS52" s="0"/>
      <c r="HST52" s="0"/>
      <c r="HSU52" s="0"/>
      <c r="HSV52" s="0"/>
      <c r="HSW52" s="0"/>
      <c r="HSX52" s="0"/>
      <c r="HSY52" s="0"/>
      <c r="HSZ52" s="0"/>
      <c r="HTA52" s="0"/>
      <c r="HTB52" s="0"/>
      <c r="HTC52" s="0"/>
      <c r="HTD52" s="0"/>
      <c r="HTE52" s="0"/>
      <c r="HTF52" s="0"/>
      <c r="HTG52" s="0"/>
      <c r="HTH52" s="0"/>
      <c r="HTI52" s="0"/>
      <c r="HTJ52" s="0"/>
      <c r="HTK52" s="0"/>
      <c r="HTL52" s="0"/>
      <c r="HTM52" s="0"/>
      <c r="HTN52" s="0"/>
      <c r="HTO52" s="0"/>
      <c r="HTP52" s="0"/>
      <c r="HTQ52" s="0"/>
      <c r="HTR52" s="0"/>
      <c r="HTS52" s="0"/>
      <c r="HTT52" s="0"/>
      <c r="HTU52" s="0"/>
      <c r="HTV52" s="0"/>
      <c r="HTW52" s="0"/>
      <c r="HTX52" s="0"/>
      <c r="HTY52" s="0"/>
      <c r="HTZ52" s="0"/>
      <c r="HUA52" s="0"/>
      <c r="HUB52" s="0"/>
      <c r="HUC52" s="0"/>
      <c r="HUD52" s="0"/>
      <c r="HUE52" s="0"/>
      <c r="HUF52" s="0"/>
      <c r="HUG52" s="0"/>
      <c r="HUH52" s="0"/>
      <c r="HUI52" s="0"/>
      <c r="HUJ52" s="0"/>
      <c r="HUK52" s="0"/>
      <c r="HUL52" s="0"/>
      <c r="HUM52" s="0"/>
      <c r="HUN52" s="0"/>
      <c r="HUO52" s="0"/>
      <c r="HUP52" s="0"/>
      <c r="HUQ52" s="0"/>
      <c r="HUR52" s="0"/>
      <c r="HUS52" s="0"/>
      <c r="HUT52" s="0"/>
      <c r="HUU52" s="0"/>
      <c r="HUV52" s="0"/>
      <c r="HUW52" s="0"/>
      <c r="HUX52" s="0"/>
      <c r="HUY52" s="0"/>
      <c r="HUZ52" s="0"/>
      <c r="HVA52" s="0"/>
      <c r="HVB52" s="0"/>
      <c r="HVC52" s="0"/>
      <c r="HVD52" s="0"/>
      <c r="HVE52" s="0"/>
      <c r="HVF52" s="0"/>
      <c r="HVG52" s="0"/>
      <c r="HVH52" s="0"/>
      <c r="HVI52" s="0"/>
      <c r="HVJ52" s="0"/>
      <c r="HVK52" s="0"/>
      <c r="HVL52" s="0"/>
      <c r="HVM52" s="0"/>
      <c r="HVN52" s="0"/>
      <c r="HVO52" s="0"/>
      <c r="HVP52" s="0"/>
      <c r="HVQ52" s="0"/>
      <c r="HVR52" s="0"/>
      <c r="HVS52" s="0"/>
      <c r="HVT52" s="0"/>
      <c r="HVU52" s="0"/>
      <c r="HVV52" s="0"/>
      <c r="HVW52" s="0"/>
      <c r="HVX52" s="0"/>
      <c r="HVY52" s="0"/>
      <c r="HVZ52" s="0"/>
      <c r="HWA52" s="0"/>
      <c r="HWB52" s="0"/>
      <c r="HWC52" s="0"/>
      <c r="HWD52" s="0"/>
      <c r="HWE52" s="0"/>
      <c r="HWF52" s="0"/>
      <c r="HWG52" s="0"/>
      <c r="HWH52" s="0"/>
      <c r="HWI52" s="0"/>
      <c r="HWJ52" s="0"/>
      <c r="HWK52" s="0"/>
      <c r="HWL52" s="0"/>
      <c r="HWM52" s="0"/>
      <c r="HWN52" s="0"/>
      <c r="HWO52" s="0"/>
      <c r="HWP52" s="0"/>
      <c r="HWQ52" s="0"/>
      <c r="HWR52" s="0"/>
      <c r="HWS52" s="0"/>
      <c r="HWT52" s="0"/>
      <c r="HWU52" s="0"/>
      <c r="HWV52" s="0"/>
      <c r="HWW52" s="0"/>
      <c r="HWX52" s="0"/>
      <c r="HWY52" s="0"/>
      <c r="HWZ52" s="0"/>
      <c r="HXA52" s="0"/>
      <c r="HXB52" s="0"/>
      <c r="HXC52" s="0"/>
      <c r="HXD52" s="0"/>
      <c r="HXE52" s="0"/>
      <c r="HXF52" s="0"/>
      <c r="HXG52" s="0"/>
      <c r="HXH52" s="0"/>
      <c r="HXI52" s="0"/>
      <c r="HXJ52" s="0"/>
      <c r="HXK52" s="0"/>
      <c r="HXL52" s="0"/>
      <c r="HXM52" s="0"/>
      <c r="HXN52" s="0"/>
      <c r="HXO52" s="0"/>
      <c r="HXP52" s="0"/>
      <c r="HXQ52" s="0"/>
      <c r="HXR52" s="0"/>
      <c r="HXS52" s="0"/>
      <c r="HXT52" s="0"/>
      <c r="HXU52" s="0"/>
      <c r="HXV52" s="0"/>
      <c r="HXW52" s="0"/>
      <c r="HXX52" s="0"/>
      <c r="HXY52" s="0"/>
      <c r="HXZ52" s="0"/>
      <c r="HYA52" s="0"/>
      <c r="HYB52" s="0"/>
      <c r="HYC52" s="0"/>
      <c r="HYD52" s="0"/>
      <c r="HYE52" s="0"/>
      <c r="HYF52" s="0"/>
      <c r="HYG52" s="0"/>
      <c r="HYH52" s="0"/>
      <c r="HYI52" s="0"/>
      <c r="HYJ52" s="0"/>
      <c r="HYK52" s="0"/>
      <c r="HYL52" s="0"/>
      <c r="HYM52" s="0"/>
      <c r="HYN52" s="0"/>
      <c r="HYO52" s="0"/>
      <c r="HYP52" s="0"/>
      <c r="HYQ52" s="0"/>
      <c r="HYR52" s="0"/>
      <c r="HYS52" s="0"/>
      <c r="HYT52" s="0"/>
      <c r="HYU52" s="0"/>
      <c r="HYV52" s="0"/>
      <c r="HYW52" s="0"/>
      <c r="HYX52" s="0"/>
      <c r="HYY52" s="0"/>
      <c r="HYZ52" s="0"/>
      <c r="HZA52" s="0"/>
      <c r="HZB52" s="0"/>
      <c r="HZC52" s="0"/>
      <c r="HZD52" s="0"/>
      <c r="HZE52" s="0"/>
      <c r="HZF52" s="0"/>
      <c r="HZG52" s="0"/>
      <c r="HZH52" s="0"/>
      <c r="HZI52" s="0"/>
      <c r="HZJ52" s="0"/>
      <c r="HZK52" s="0"/>
      <c r="HZL52" s="0"/>
      <c r="HZM52" s="0"/>
      <c r="HZN52" s="0"/>
      <c r="HZO52" s="0"/>
      <c r="HZP52" s="0"/>
      <c r="HZQ52" s="0"/>
      <c r="HZR52" s="0"/>
      <c r="HZS52" s="0"/>
      <c r="HZT52" s="0"/>
      <c r="HZU52" s="0"/>
      <c r="HZV52" s="0"/>
      <c r="HZW52" s="0"/>
      <c r="HZX52" s="0"/>
      <c r="HZY52" s="0"/>
      <c r="HZZ52" s="0"/>
      <c r="IAA52" s="0"/>
      <c r="IAB52" s="0"/>
      <c r="IAC52" s="0"/>
      <c r="IAD52" s="0"/>
      <c r="IAE52" s="0"/>
      <c r="IAF52" s="0"/>
      <c r="IAG52" s="0"/>
      <c r="IAH52" s="0"/>
      <c r="IAI52" s="0"/>
      <c r="IAJ52" s="0"/>
      <c r="IAK52" s="0"/>
      <c r="IAL52" s="0"/>
      <c r="IAM52" s="0"/>
      <c r="IAN52" s="0"/>
      <c r="IAO52" s="0"/>
      <c r="IAP52" s="0"/>
      <c r="IAQ52" s="0"/>
      <c r="IAR52" s="0"/>
      <c r="IAS52" s="0"/>
      <c r="IAT52" s="0"/>
      <c r="IAU52" s="0"/>
      <c r="IAV52" s="0"/>
      <c r="IAW52" s="0"/>
      <c r="IAX52" s="0"/>
      <c r="IAY52" s="0"/>
      <c r="IAZ52" s="0"/>
      <c r="IBA52" s="0"/>
      <c r="IBB52" s="0"/>
      <c r="IBC52" s="0"/>
      <c r="IBD52" s="0"/>
      <c r="IBE52" s="0"/>
      <c r="IBF52" s="0"/>
      <c r="IBG52" s="0"/>
      <c r="IBH52" s="0"/>
      <c r="IBI52" s="0"/>
      <c r="IBJ52" s="0"/>
      <c r="IBK52" s="0"/>
      <c r="IBL52" s="0"/>
      <c r="IBM52" s="0"/>
      <c r="IBN52" s="0"/>
      <c r="IBO52" s="0"/>
      <c r="IBP52" s="0"/>
      <c r="IBQ52" s="0"/>
      <c r="IBR52" s="0"/>
      <c r="IBS52" s="0"/>
      <c r="IBT52" s="0"/>
      <c r="IBU52" s="0"/>
      <c r="IBV52" s="0"/>
      <c r="IBW52" s="0"/>
      <c r="IBX52" s="0"/>
      <c r="IBY52" s="0"/>
      <c r="IBZ52" s="0"/>
      <c r="ICA52" s="0"/>
      <c r="ICB52" s="0"/>
      <c r="ICC52" s="0"/>
      <c r="ICD52" s="0"/>
      <c r="ICE52" s="0"/>
      <c r="ICF52" s="0"/>
      <c r="ICG52" s="0"/>
      <c r="ICH52" s="0"/>
      <c r="ICI52" s="0"/>
      <c r="ICJ52" s="0"/>
      <c r="ICK52" s="0"/>
      <c r="ICL52" s="0"/>
      <c r="ICM52" s="0"/>
      <c r="ICN52" s="0"/>
      <c r="ICO52" s="0"/>
      <c r="ICP52" s="0"/>
      <c r="ICQ52" s="0"/>
      <c r="ICR52" s="0"/>
      <c r="ICS52" s="0"/>
      <c r="ICT52" s="0"/>
      <c r="ICU52" s="0"/>
      <c r="ICV52" s="0"/>
      <c r="ICW52" s="0"/>
      <c r="ICX52" s="0"/>
      <c r="ICY52" s="0"/>
      <c r="ICZ52" s="0"/>
      <c r="IDA52" s="0"/>
      <c r="IDB52" s="0"/>
      <c r="IDC52" s="0"/>
      <c r="IDD52" s="0"/>
      <c r="IDE52" s="0"/>
      <c r="IDF52" s="0"/>
      <c r="IDG52" s="0"/>
      <c r="IDH52" s="0"/>
      <c r="IDI52" s="0"/>
      <c r="IDJ52" s="0"/>
      <c r="IDK52" s="0"/>
      <c r="IDL52" s="0"/>
      <c r="IDM52" s="0"/>
      <c r="IDN52" s="0"/>
      <c r="IDO52" s="0"/>
      <c r="IDP52" s="0"/>
      <c r="IDQ52" s="0"/>
      <c r="IDR52" s="0"/>
      <c r="IDS52" s="0"/>
      <c r="IDT52" s="0"/>
      <c r="IDU52" s="0"/>
      <c r="IDV52" s="0"/>
      <c r="IDW52" s="0"/>
      <c r="IDX52" s="0"/>
      <c r="IDY52" s="0"/>
      <c r="IDZ52" s="0"/>
      <c r="IEA52" s="0"/>
      <c r="IEB52" s="0"/>
      <c r="IEC52" s="0"/>
      <c r="IED52" s="0"/>
      <c r="IEE52" s="0"/>
      <c r="IEF52" s="0"/>
      <c r="IEG52" s="0"/>
      <c r="IEH52" s="0"/>
      <c r="IEI52" s="0"/>
      <c r="IEJ52" s="0"/>
      <c r="IEK52" s="0"/>
      <c r="IEL52" s="0"/>
      <c r="IEM52" s="0"/>
      <c r="IEN52" s="0"/>
      <c r="IEO52" s="0"/>
      <c r="IEP52" s="0"/>
      <c r="IEQ52" s="0"/>
      <c r="IER52" s="0"/>
      <c r="IES52" s="0"/>
      <c r="IET52" s="0"/>
      <c r="IEU52" s="0"/>
      <c r="IEV52" s="0"/>
      <c r="IEW52" s="0"/>
      <c r="IEX52" s="0"/>
      <c r="IEY52" s="0"/>
      <c r="IEZ52" s="0"/>
      <c r="IFA52" s="0"/>
      <c r="IFB52" s="0"/>
      <c r="IFC52" s="0"/>
      <c r="IFD52" s="0"/>
      <c r="IFE52" s="0"/>
      <c r="IFF52" s="0"/>
      <c r="IFG52" s="0"/>
      <c r="IFH52" s="0"/>
      <c r="IFI52" s="0"/>
      <c r="IFJ52" s="0"/>
      <c r="IFK52" s="0"/>
      <c r="IFL52" s="0"/>
      <c r="IFM52" s="0"/>
      <c r="IFN52" s="0"/>
      <c r="IFO52" s="0"/>
      <c r="IFP52" s="0"/>
      <c r="IFQ52" s="0"/>
      <c r="IFR52" s="0"/>
      <c r="IFS52" s="0"/>
      <c r="IFT52" s="0"/>
      <c r="IFU52" s="0"/>
      <c r="IFV52" s="0"/>
      <c r="IFW52" s="0"/>
      <c r="IFX52" s="0"/>
      <c r="IFY52" s="0"/>
      <c r="IFZ52" s="0"/>
      <c r="IGA52" s="0"/>
      <c r="IGB52" s="0"/>
      <c r="IGC52" s="0"/>
      <c r="IGD52" s="0"/>
      <c r="IGE52" s="0"/>
      <c r="IGF52" s="0"/>
      <c r="IGG52" s="0"/>
      <c r="IGH52" s="0"/>
      <c r="IGI52" s="0"/>
      <c r="IGJ52" s="0"/>
      <c r="IGK52" s="0"/>
      <c r="IGL52" s="0"/>
      <c r="IGM52" s="0"/>
      <c r="IGN52" s="0"/>
      <c r="IGO52" s="0"/>
      <c r="IGP52" s="0"/>
      <c r="IGQ52" s="0"/>
      <c r="IGR52" s="0"/>
      <c r="IGS52" s="0"/>
      <c r="IGT52" s="0"/>
      <c r="IGU52" s="0"/>
      <c r="IGV52" s="0"/>
      <c r="IGW52" s="0"/>
      <c r="IGX52" s="0"/>
      <c r="IGY52" s="0"/>
      <c r="IGZ52" s="0"/>
      <c r="IHA52" s="0"/>
      <c r="IHB52" s="0"/>
      <c r="IHC52" s="0"/>
      <c r="IHD52" s="0"/>
      <c r="IHE52" s="0"/>
      <c r="IHF52" s="0"/>
      <c r="IHG52" s="0"/>
      <c r="IHH52" s="0"/>
      <c r="IHI52" s="0"/>
      <c r="IHJ52" s="0"/>
      <c r="IHK52" s="0"/>
      <c r="IHL52" s="0"/>
      <c r="IHM52" s="0"/>
      <c r="IHN52" s="0"/>
      <c r="IHO52" s="0"/>
      <c r="IHP52" s="0"/>
      <c r="IHQ52" s="0"/>
      <c r="IHR52" s="0"/>
      <c r="IHS52" s="0"/>
      <c r="IHT52" s="0"/>
      <c r="IHU52" s="0"/>
      <c r="IHV52" s="0"/>
      <c r="IHW52" s="0"/>
      <c r="IHX52" s="0"/>
      <c r="IHY52" s="0"/>
      <c r="IHZ52" s="0"/>
      <c r="IIA52" s="0"/>
      <c r="IIB52" s="0"/>
      <c r="IIC52" s="0"/>
      <c r="IID52" s="0"/>
      <c r="IIE52" s="0"/>
      <c r="IIF52" s="0"/>
      <c r="IIG52" s="0"/>
      <c r="IIH52" s="0"/>
      <c r="III52" s="0"/>
      <c r="IIJ52" s="0"/>
      <c r="IIK52" s="0"/>
      <c r="IIL52" s="0"/>
      <c r="IIM52" s="0"/>
      <c r="IIN52" s="0"/>
      <c r="IIO52" s="0"/>
      <c r="IIP52" s="0"/>
      <c r="IIQ52" s="0"/>
      <c r="IIR52" s="0"/>
      <c r="IIS52" s="0"/>
      <c r="IIT52" s="0"/>
      <c r="IIU52" s="0"/>
      <c r="IIV52" s="0"/>
      <c r="IIW52" s="0"/>
      <c r="IIX52" s="0"/>
      <c r="IIY52" s="0"/>
      <c r="IIZ52" s="0"/>
      <c r="IJA52" s="0"/>
      <c r="IJB52" s="0"/>
      <c r="IJC52" s="0"/>
      <c r="IJD52" s="0"/>
      <c r="IJE52" s="0"/>
      <c r="IJF52" s="0"/>
      <c r="IJG52" s="0"/>
      <c r="IJH52" s="0"/>
      <c r="IJI52" s="0"/>
      <c r="IJJ52" s="0"/>
      <c r="IJK52" s="0"/>
      <c r="IJL52" s="0"/>
      <c r="IJM52" s="0"/>
      <c r="IJN52" s="0"/>
      <c r="IJO52" s="0"/>
      <c r="IJP52" s="0"/>
      <c r="IJQ52" s="0"/>
      <c r="IJR52" s="0"/>
      <c r="IJS52" s="0"/>
      <c r="IJT52" s="0"/>
      <c r="IJU52" s="0"/>
      <c r="IJV52" s="0"/>
      <c r="IJW52" s="0"/>
      <c r="IJX52" s="0"/>
      <c r="IJY52" s="0"/>
      <c r="IJZ52" s="0"/>
      <c r="IKA52" s="0"/>
      <c r="IKB52" s="0"/>
      <c r="IKC52" s="0"/>
      <c r="IKD52" s="0"/>
      <c r="IKE52" s="0"/>
      <c r="IKF52" s="0"/>
      <c r="IKG52" s="0"/>
      <c r="IKH52" s="0"/>
      <c r="IKI52" s="0"/>
      <c r="IKJ52" s="0"/>
      <c r="IKK52" s="0"/>
      <c r="IKL52" s="0"/>
      <c r="IKM52" s="0"/>
      <c r="IKN52" s="0"/>
      <c r="IKO52" s="0"/>
      <c r="IKP52" s="0"/>
      <c r="IKQ52" s="0"/>
      <c r="IKR52" s="0"/>
      <c r="IKS52" s="0"/>
      <c r="IKT52" s="0"/>
      <c r="IKU52" s="0"/>
      <c r="IKV52" s="0"/>
      <c r="IKW52" s="0"/>
      <c r="IKX52" s="0"/>
      <c r="IKY52" s="0"/>
      <c r="IKZ52" s="0"/>
      <c r="ILA52" s="0"/>
      <c r="ILB52" s="0"/>
      <c r="ILC52" s="0"/>
      <c r="ILD52" s="0"/>
      <c r="ILE52" s="0"/>
      <c r="ILF52" s="0"/>
      <c r="ILG52" s="0"/>
      <c r="ILH52" s="0"/>
      <c r="ILI52" s="0"/>
      <c r="ILJ52" s="0"/>
      <c r="ILK52" s="0"/>
      <c r="ILL52" s="0"/>
      <c r="ILM52" s="0"/>
      <c r="ILN52" s="0"/>
      <c r="ILO52" s="0"/>
      <c r="ILP52" s="0"/>
      <c r="ILQ52" s="0"/>
      <c r="ILR52" s="0"/>
      <c r="ILS52" s="0"/>
      <c r="ILT52" s="0"/>
      <c r="ILU52" s="0"/>
      <c r="ILV52" s="0"/>
      <c r="ILW52" s="0"/>
      <c r="ILX52" s="0"/>
      <c r="ILY52" s="0"/>
      <c r="ILZ52" s="0"/>
      <c r="IMA52" s="0"/>
      <c r="IMB52" s="0"/>
      <c r="IMC52" s="0"/>
      <c r="IMD52" s="0"/>
      <c r="IME52" s="0"/>
      <c r="IMF52" s="0"/>
      <c r="IMG52" s="0"/>
      <c r="IMH52" s="0"/>
      <c r="IMI52" s="0"/>
      <c r="IMJ52" s="0"/>
      <c r="IMK52" s="0"/>
      <c r="IML52" s="0"/>
      <c r="IMM52" s="0"/>
      <c r="IMN52" s="0"/>
      <c r="IMO52" s="0"/>
      <c r="IMP52" s="0"/>
      <c r="IMQ52" s="0"/>
      <c r="IMR52" s="0"/>
      <c r="IMS52" s="0"/>
      <c r="IMT52" s="0"/>
      <c r="IMU52" s="0"/>
      <c r="IMV52" s="0"/>
      <c r="IMW52" s="0"/>
      <c r="IMX52" s="0"/>
      <c r="IMY52" s="0"/>
      <c r="IMZ52" s="0"/>
      <c r="INA52" s="0"/>
      <c r="INB52" s="0"/>
      <c r="INC52" s="0"/>
      <c r="IND52" s="0"/>
      <c r="INE52" s="0"/>
      <c r="INF52" s="0"/>
      <c r="ING52" s="0"/>
      <c r="INH52" s="0"/>
      <c r="INI52" s="0"/>
      <c r="INJ52" s="0"/>
      <c r="INK52" s="0"/>
      <c r="INL52" s="0"/>
      <c r="INM52" s="0"/>
      <c r="INN52" s="0"/>
      <c r="INO52" s="0"/>
      <c r="INP52" s="0"/>
      <c r="INQ52" s="0"/>
      <c r="INR52" s="0"/>
      <c r="INS52" s="0"/>
      <c r="INT52" s="0"/>
      <c r="INU52" s="0"/>
      <c r="INV52" s="0"/>
      <c r="INW52" s="0"/>
      <c r="INX52" s="0"/>
      <c r="INY52" s="0"/>
      <c r="INZ52" s="0"/>
      <c r="IOA52" s="0"/>
      <c r="IOB52" s="0"/>
      <c r="IOC52" s="0"/>
      <c r="IOD52" s="0"/>
      <c r="IOE52" s="0"/>
      <c r="IOF52" s="0"/>
      <c r="IOG52" s="0"/>
      <c r="IOH52" s="0"/>
      <c r="IOI52" s="0"/>
      <c r="IOJ52" s="0"/>
      <c r="IOK52" s="0"/>
      <c r="IOL52" s="0"/>
      <c r="IOM52" s="0"/>
      <c r="ION52" s="0"/>
      <c r="IOO52" s="0"/>
      <c r="IOP52" s="0"/>
      <c r="IOQ52" s="0"/>
      <c r="IOR52" s="0"/>
      <c r="IOS52" s="0"/>
      <c r="IOT52" s="0"/>
      <c r="IOU52" s="0"/>
      <c r="IOV52" s="0"/>
      <c r="IOW52" s="0"/>
      <c r="IOX52" s="0"/>
      <c r="IOY52" s="0"/>
      <c r="IOZ52" s="0"/>
      <c r="IPA52" s="0"/>
      <c r="IPB52" s="0"/>
      <c r="IPC52" s="0"/>
      <c r="IPD52" s="0"/>
      <c r="IPE52" s="0"/>
      <c r="IPF52" s="0"/>
      <c r="IPG52" s="0"/>
      <c r="IPH52" s="0"/>
      <c r="IPI52" s="0"/>
      <c r="IPJ52" s="0"/>
      <c r="IPK52" s="0"/>
      <c r="IPL52" s="0"/>
      <c r="IPM52" s="0"/>
      <c r="IPN52" s="0"/>
      <c r="IPO52" s="0"/>
      <c r="IPP52" s="0"/>
      <c r="IPQ52" s="0"/>
      <c r="IPR52" s="0"/>
      <c r="IPS52" s="0"/>
      <c r="IPT52" s="0"/>
      <c r="IPU52" s="0"/>
      <c r="IPV52" s="0"/>
      <c r="IPW52" s="0"/>
      <c r="IPX52" s="0"/>
      <c r="IPY52" s="0"/>
      <c r="IPZ52" s="0"/>
      <c r="IQA52" s="0"/>
      <c r="IQB52" s="0"/>
      <c r="IQC52" s="0"/>
      <c r="IQD52" s="0"/>
      <c r="IQE52" s="0"/>
      <c r="IQF52" s="0"/>
      <c r="IQG52" s="0"/>
      <c r="IQH52" s="0"/>
      <c r="IQI52" s="0"/>
      <c r="IQJ52" s="0"/>
      <c r="IQK52" s="0"/>
      <c r="IQL52" s="0"/>
      <c r="IQM52" s="0"/>
      <c r="IQN52" s="0"/>
      <c r="IQO52" s="0"/>
      <c r="IQP52" s="0"/>
      <c r="IQQ52" s="0"/>
      <c r="IQR52" s="0"/>
      <c r="IQS52" s="0"/>
      <c r="IQT52" s="0"/>
      <c r="IQU52" s="0"/>
      <c r="IQV52" s="0"/>
      <c r="IQW52" s="0"/>
      <c r="IQX52" s="0"/>
      <c r="IQY52" s="0"/>
      <c r="IQZ52" s="0"/>
      <c r="IRA52" s="0"/>
      <c r="IRB52" s="0"/>
      <c r="IRC52" s="0"/>
      <c r="IRD52" s="0"/>
      <c r="IRE52" s="0"/>
      <c r="IRF52" s="0"/>
      <c r="IRG52" s="0"/>
      <c r="IRH52" s="0"/>
      <c r="IRI52" s="0"/>
      <c r="IRJ52" s="0"/>
      <c r="IRK52" s="0"/>
      <c r="IRL52" s="0"/>
      <c r="IRM52" s="0"/>
      <c r="IRN52" s="0"/>
      <c r="IRO52" s="0"/>
      <c r="IRP52" s="0"/>
      <c r="IRQ52" s="0"/>
      <c r="IRR52" s="0"/>
      <c r="IRS52" s="0"/>
      <c r="IRT52" s="0"/>
      <c r="IRU52" s="0"/>
      <c r="IRV52" s="0"/>
      <c r="IRW52" s="0"/>
      <c r="IRX52" s="0"/>
      <c r="IRY52" s="0"/>
      <c r="IRZ52" s="0"/>
      <c r="ISA52" s="0"/>
      <c r="ISB52" s="0"/>
      <c r="ISC52" s="0"/>
      <c r="ISD52" s="0"/>
      <c r="ISE52" s="0"/>
      <c r="ISF52" s="0"/>
      <c r="ISG52" s="0"/>
      <c r="ISH52" s="0"/>
      <c r="ISI52" s="0"/>
      <c r="ISJ52" s="0"/>
      <c r="ISK52" s="0"/>
      <c r="ISL52" s="0"/>
      <c r="ISM52" s="0"/>
      <c r="ISN52" s="0"/>
      <c r="ISO52" s="0"/>
      <c r="ISP52" s="0"/>
      <c r="ISQ52" s="0"/>
      <c r="ISR52" s="0"/>
      <c r="ISS52" s="0"/>
      <c r="IST52" s="0"/>
      <c r="ISU52" s="0"/>
      <c r="ISV52" s="0"/>
      <c r="ISW52" s="0"/>
      <c r="ISX52" s="0"/>
      <c r="ISY52" s="0"/>
      <c r="ISZ52" s="0"/>
      <c r="ITA52" s="0"/>
      <c r="ITB52" s="0"/>
      <c r="ITC52" s="0"/>
      <c r="ITD52" s="0"/>
      <c r="ITE52" s="0"/>
      <c r="ITF52" s="0"/>
      <c r="ITG52" s="0"/>
      <c r="ITH52" s="0"/>
      <c r="ITI52" s="0"/>
      <c r="ITJ52" s="0"/>
      <c r="ITK52" s="0"/>
      <c r="ITL52" s="0"/>
      <c r="ITM52" s="0"/>
      <c r="ITN52" s="0"/>
      <c r="ITO52" s="0"/>
      <c r="ITP52" s="0"/>
      <c r="ITQ52" s="0"/>
      <c r="ITR52" s="0"/>
      <c r="ITS52" s="0"/>
      <c r="ITT52" s="0"/>
      <c r="ITU52" s="0"/>
      <c r="ITV52" s="0"/>
      <c r="ITW52" s="0"/>
      <c r="ITX52" s="0"/>
      <c r="ITY52" s="0"/>
      <c r="ITZ52" s="0"/>
      <c r="IUA52" s="0"/>
      <c r="IUB52" s="0"/>
      <c r="IUC52" s="0"/>
      <c r="IUD52" s="0"/>
      <c r="IUE52" s="0"/>
      <c r="IUF52" s="0"/>
      <c r="IUG52" s="0"/>
      <c r="IUH52" s="0"/>
      <c r="IUI52" s="0"/>
      <c r="IUJ52" s="0"/>
      <c r="IUK52" s="0"/>
      <c r="IUL52" s="0"/>
      <c r="IUM52" s="0"/>
      <c r="IUN52" s="0"/>
      <c r="IUO52" s="0"/>
      <c r="IUP52" s="0"/>
      <c r="IUQ52" s="0"/>
      <c r="IUR52" s="0"/>
      <c r="IUS52" s="0"/>
      <c r="IUT52" s="0"/>
      <c r="IUU52" s="0"/>
      <c r="IUV52" s="0"/>
      <c r="IUW52" s="0"/>
      <c r="IUX52" s="0"/>
      <c r="IUY52" s="0"/>
      <c r="IUZ52" s="0"/>
      <c r="IVA52" s="0"/>
      <c r="IVB52" s="0"/>
      <c r="IVC52" s="0"/>
      <c r="IVD52" s="0"/>
      <c r="IVE52" s="0"/>
      <c r="IVF52" s="0"/>
      <c r="IVG52" s="0"/>
      <c r="IVH52" s="0"/>
      <c r="IVI52" s="0"/>
      <c r="IVJ52" s="0"/>
      <c r="IVK52" s="0"/>
      <c r="IVL52" s="0"/>
      <c r="IVM52" s="0"/>
      <c r="IVN52" s="0"/>
      <c r="IVO52" s="0"/>
      <c r="IVP52" s="0"/>
      <c r="IVQ52" s="0"/>
      <c r="IVR52" s="0"/>
      <c r="IVS52" s="0"/>
      <c r="IVT52" s="0"/>
      <c r="IVU52" s="0"/>
      <c r="IVV52" s="0"/>
      <c r="IVW52" s="0"/>
      <c r="IVX52" s="0"/>
      <c r="IVY52" s="0"/>
      <c r="IVZ52" s="0"/>
      <c r="IWA52" s="0"/>
      <c r="IWB52" s="0"/>
      <c r="IWC52" s="0"/>
      <c r="IWD52" s="0"/>
      <c r="IWE52" s="0"/>
      <c r="IWF52" s="0"/>
      <c r="IWG52" s="0"/>
      <c r="IWH52" s="0"/>
      <c r="IWI52" s="0"/>
      <c r="IWJ52" s="0"/>
      <c r="IWK52" s="0"/>
      <c r="IWL52" s="0"/>
      <c r="IWM52" s="0"/>
      <c r="IWN52" s="0"/>
      <c r="IWO52" s="0"/>
      <c r="IWP52" s="0"/>
      <c r="IWQ52" s="0"/>
      <c r="IWR52" s="0"/>
      <c r="IWS52" s="0"/>
      <c r="IWT52" s="0"/>
      <c r="IWU52" s="0"/>
      <c r="IWV52" s="0"/>
      <c r="IWW52" s="0"/>
      <c r="IWX52" s="0"/>
      <c r="IWY52" s="0"/>
      <c r="IWZ52" s="0"/>
      <c r="IXA52" s="0"/>
      <c r="IXB52" s="0"/>
      <c r="IXC52" s="0"/>
      <c r="IXD52" s="0"/>
      <c r="IXE52" s="0"/>
      <c r="IXF52" s="0"/>
      <c r="IXG52" s="0"/>
      <c r="IXH52" s="0"/>
      <c r="IXI52" s="0"/>
      <c r="IXJ52" s="0"/>
      <c r="IXK52" s="0"/>
      <c r="IXL52" s="0"/>
      <c r="IXM52" s="0"/>
      <c r="IXN52" s="0"/>
      <c r="IXO52" s="0"/>
      <c r="IXP52" s="0"/>
      <c r="IXQ52" s="0"/>
      <c r="IXR52" s="0"/>
      <c r="IXS52" s="0"/>
      <c r="IXT52" s="0"/>
      <c r="IXU52" s="0"/>
      <c r="IXV52" s="0"/>
      <c r="IXW52" s="0"/>
      <c r="IXX52" s="0"/>
      <c r="IXY52" s="0"/>
      <c r="IXZ52" s="0"/>
      <c r="IYA52" s="0"/>
      <c r="IYB52" s="0"/>
      <c r="IYC52" s="0"/>
      <c r="IYD52" s="0"/>
      <c r="IYE52" s="0"/>
      <c r="IYF52" s="0"/>
      <c r="IYG52" s="0"/>
      <c r="IYH52" s="0"/>
      <c r="IYI52" s="0"/>
      <c r="IYJ52" s="0"/>
      <c r="IYK52" s="0"/>
      <c r="IYL52" s="0"/>
      <c r="IYM52" s="0"/>
      <c r="IYN52" s="0"/>
      <c r="IYO52" s="0"/>
      <c r="IYP52" s="0"/>
      <c r="IYQ52" s="0"/>
      <c r="IYR52" s="0"/>
      <c r="IYS52" s="0"/>
      <c r="IYT52" s="0"/>
      <c r="IYU52" s="0"/>
      <c r="IYV52" s="0"/>
      <c r="IYW52" s="0"/>
      <c r="IYX52" s="0"/>
      <c r="IYY52" s="0"/>
      <c r="IYZ52" s="0"/>
      <c r="IZA52" s="0"/>
      <c r="IZB52" s="0"/>
      <c r="IZC52" s="0"/>
      <c r="IZD52" s="0"/>
      <c r="IZE52" s="0"/>
      <c r="IZF52" s="0"/>
      <c r="IZG52" s="0"/>
      <c r="IZH52" s="0"/>
      <c r="IZI52" s="0"/>
      <c r="IZJ52" s="0"/>
      <c r="IZK52" s="0"/>
      <c r="IZL52" s="0"/>
      <c r="IZM52" s="0"/>
      <c r="IZN52" s="0"/>
      <c r="IZO52" s="0"/>
      <c r="IZP52" s="0"/>
      <c r="IZQ52" s="0"/>
      <c r="IZR52" s="0"/>
      <c r="IZS52" s="0"/>
      <c r="IZT52" s="0"/>
      <c r="IZU52" s="0"/>
      <c r="IZV52" s="0"/>
      <c r="IZW52" s="0"/>
      <c r="IZX52" s="0"/>
      <c r="IZY52" s="0"/>
      <c r="IZZ52" s="0"/>
      <c r="JAA52" s="0"/>
      <c r="JAB52" s="0"/>
      <c r="JAC52" s="0"/>
      <c r="JAD52" s="0"/>
      <c r="JAE52" s="0"/>
      <c r="JAF52" s="0"/>
      <c r="JAG52" s="0"/>
      <c r="JAH52" s="0"/>
      <c r="JAI52" s="0"/>
      <c r="JAJ52" s="0"/>
      <c r="JAK52" s="0"/>
      <c r="JAL52" s="0"/>
      <c r="JAM52" s="0"/>
      <c r="JAN52" s="0"/>
      <c r="JAO52" s="0"/>
      <c r="JAP52" s="0"/>
      <c r="JAQ52" s="0"/>
      <c r="JAR52" s="0"/>
      <c r="JAS52" s="0"/>
      <c r="JAT52" s="0"/>
      <c r="JAU52" s="0"/>
      <c r="JAV52" s="0"/>
      <c r="JAW52" s="0"/>
      <c r="JAX52" s="0"/>
      <c r="JAY52" s="0"/>
      <c r="JAZ52" s="0"/>
      <c r="JBA52" s="0"/>
      <c r="JBB52" s="0"/>
      <c r="JBC52" s="0"/>
      <c r="JBD52" s="0"/>
      <c r="JBE52" s="0"/>
      <c r="JBF52" s="0"/>
      <c r="JBG52" s="0"/>
      <c r="JBH52" s="0"/>
      <c r="JBI52" s="0"/>
      <c r="JBJ52" s="0"/>
      <c r="JBK52" s="0"/>
      <c r="JBL52" s="0"/>
      <c r="JBM52" s="0"/>
      <c r="JBN52" s="0"/>
      <c r="JBO52" s="0"/>
      <c r="JBP52" s="0"/>
      <c r="JBQ52" s="0"/>
      <c r="JBR52" s="0"/>
      <c r="JBS52" s="0"/>
      <c r="JBT52" s="0"/>
      <c r="JBU52" s="0"/>
      <c r="JBV52" s="0"/>
      <c r="JBW52" s="0"/>
      <c r="JBX52" s="0"/>
      <c r="JBY52" s="0"/>
      <c r="JBZ52" s="0"/>
      <c r="JCA52" s="0"/>
      <c r="JCB52" s="0"/>
      <c r="JCC52" s="0"/>
      <c r="JCD52" s="0"/>
      <c r="JCE52" s="0"/>
      <c r="JCF52" s="0"/>
      <c r="JCG52" s="0"/>
      <c r="JCH52" s="0"/>
      <c r="JCI52" s="0"/>
      <c r="JCJ52" s="0"/>
      <c r="JCK52" s="0"/>
      <c r="JCL52" s="0"/>
      <c r="JCM52" s="0"/>
      <c r="JCN52" s="0"/>
      <c r="JCO52" s="0"/>
      <c r="JCP52" s="0"/>
      <c r="JCQ52" s="0"/>
      <c r="JCR52" s="0"/>
      <c r="JCS52" s="0"/>
      <c r="JCT52" s="0"/>
      <c r="JCU52" s="0"/>
      <c r="JCV52" s="0"/>
      <c r="JCW52" s="0"/>
      <c r="JCX52" s="0"/>
      <c r="JCY52" s="0"/>
      <c r="JCZ52" s="0"/>
      <c r="JDA52" s="0"/>
      <c r="JDB52" s="0"/>
      <c r="JDC52" s="0"/>
      <c r="JDD52" s="0"/>
      <c r="JDE52" s="0"/>
      <c r="JDF52" s="0"/>
      <c r="JDG52" s="0"/>
      <c r="JDH52" s="0"/>
      <c r="JDI52" s="0"/>
      <c r="JDJ52" s="0"/>
      <c r="JDK52" s="0"/>
      <c r="JDL52" s="0"/>
      <c r="JDM52" s="0"/>
      <c r="JDN52" s="0"/>
      <c r="JDO52" s="0"/>
      <c r="JDP52" s="0"/>
      <c r="JDQ52" s="0"/>
      <c r="JDR52" s="0"/>
      <c r="JDS52" s="0"/>
      <c r="JDT52" s="0"/>
      <c r="JDU52" s="0"/>
      <c r="JDV52" s="0"/>
      <c r="JDW52" s="0"/>
      <c r="JDX52" s="0"/>
      <c r="JDY52" s="0"/>
      <c r="JDZ52" s="0"/>
      <c r="JEA52" s="0"/>
      <c r="JEB52" s="0"/>
      <c r="JEC52" s="0"/>
      <c r="JED52" s="0"/>
      <c r="JEE52" s="0"/>
      <c r="JEF52" s="0"/>
      <c r="JEG52" s="0"/>
      <c r="JEH52" s="0"/>
      <c r="JEI52" s="0"/>
      <c r="JEJ52" s="0"/>
      <c r="JEK52" s="0"/>
      <c r="JEL52" s="0"/>
      <c r="JEM52" s="0"/>
      <c r="JEN52" s="0"/>
      <c r="JEO52" s="0"/>
      <c r="JEP52" s="0"/>
      <c r="JEQ52" s="0"/>
      <c r="JER52" s="0"/>
      <c r="JES52" s="0"/>
      <c r="JET52" s="0"/>
      <c r="JEU52" s="0"/>
      <c r="JEV52" s="0"/>
      <c r="JEW52" s="0"/>
      <c r="JEX52" s="0"/>
      <c r="JEY52" s="0"/>
      <c r="JEZ52" s="0"/>
      <c r="JFA52" s="0"/>
      <c r="JFB52" s="0"/>
      <c r="JFC52" s="0"/>
      <c r="JFD52" s="0"/>
      <c r="JFE52" s="0"/>
      <c r="JFF52" s="0"/>
      <c r="JFG52" s="0"/>
      <c r="JFH52" s="0"/>
      <c r="JFI52" s="0"/>
      <c r="JFJ52" s="0"/>
      <c r="JFK52" s="0"/>
      <c r="JFL52" s="0"/>
      <c r="JFM52" s="0"/>
      <c r="JFN52" s="0"/>
      <c r="JFO52" s="0"/>
      <c r="JFP52" s="0"/>
      <c r="JFQ52" s="0"/>
      <c r="JFR52" s="0"/>
      <c r="JFS52" s="0"/>
      <c r="JFT52" s="0"/>
      <c r="JFU52" s="0"/>
      <c r="JFV52" s="0"/>
      <c r="JFW52" s="0"/>
      <c r="JFX52" s="0"/>
      <c r="JFY52" s="0"/>
      <c r="JFZ52" s="0"/>
      <c r="JGA52" s="0"/>
      <c r="JGB52" s="0"/>
      <c r="JGC52" s="0"/>
      <c r="JGD52" s="0"/>
      <c r="JGE52" s="0"/>
      <c r="JGF52" s="0"/>
      <c r="JGG52" s="0"/>
      <c r="JGH52" s="0"/>
      <c r="JGI52" s="0"/>
      <c r="JGJ52" s="0"/>
      <c r="JGK52" s="0"/>
      <c r="JGL52" s="0"/>
      <c r="JGM52" s="0"/>
      <c r="JGN52" s="0"/>
      <c r="JGO52" s="0"/>
      <c r="JGP52" s="0"/>
      <c r="JGQ52" s="0"/>
      <c r="JGR52" s="0"/>
      <c r="JGS52" s="0"/>
      <c r="JGT52" s="0"/>
      <c r="JGU52" s="0"/>
      <c r="JGV52" s="0"/>
      <c r="JGW52" s="0"/>
      <c r="JGX52" s="0"/>
      <c r="JGY52" s="0"/>
      <c r="JGZ52" s="0"/>
      <c r="JHA52" s="0"/>
      <c r="JHB52" s="0"/>
      <c r="JHC52" s="0"/>
      <c r="JHD52" s="0"/>
      <c r="JHE52" s="0"/>
      <c r="JHF52" s="0"/>
      <c r="JHG52" s="0"/>
      <c r="JHH52" s="0"/>
      <c r="JHI52" s="0"/>
      <c r="JHJ52" s="0"/>
      <c r="JHK52" s="0"/>
      <c r="JHL52" s="0"/>
      <c r="JHM52" s="0"/>
      <c r="JHN52" s="0"/>
      <c r="JHO52" s="0"/>
      <c r="JHP52" s="0"/>
      <c r="JHQ52" s="0"/>
      <c r="JHR52" s="0"/>
      <c r="JHS52" s="0"/>
      <c r="JHT52" s="0"/>
      <c r="JHU52" s="0"/>
      <c r="JHV52" s="0"/>
      <c r="JHW52" s="0"/>
      <c r="JHX52" s="0"/>
      <c r="JHY52" s="0"/>
      <c r="JHZ52" s="0"/>
      <c r="JIA52" s="0"/>
      <c r="JIB52" s="0"/>
      <c r="JIC52" s="0"/>
      <c r="JID52" s="0"/>
      <c r="JIE52" s="0"/>
      <c r="JIF52" s="0"/>
      <c r="JIG52" s="0"/>
      <c r="JIH52" s="0"/>
      <c r="JII52" s="0"/>
      <c r="JIJ52" s="0"/>
      <c r="JIK52" s="0"/>
      <c r="JIL52" s="0"/>
      <c r="JIM52" s="0"/>
      <c r="JIN52" s="0"/>
      <c r="JIO52" s="0"/>
      <c r="JIP52" s="0"/>
      <c r="JIQ52" s="0"/>
      <c r="JIR52" s="0"/>
      <c r="JIS52" s="0"/>
      <c r="JIT52" s="0"/>
      <c r="JIU52" s="0"/>
      <c r="JIV52" s="0"/>
      <c r="JIW52" s="0"/>
      <c r="JIX52" s="0"/>
      <c r="JIY52" s="0"/>
      <c r="JIZ52" s="0"/>
      <c r="JJA52" s="0"/>
      <c r="JJB52" s="0"/>
      <c r="JJC52" s="0"/>
      <c r="JJD52" s="0"/>
      <c r="JJE52" s="0"/>
      <c r="JJF52" s="0"/>
      <c r="JJG52" s="0"/>
      <c r="JJH52" s="0"/>
      <c r="JJI52" s="0"/>
      <c r="JJJ52" s="0"/>
      <c r="JJK52" s="0"/>
      <c r="JJL52" s="0"/>
      <c r="JJM52" s="0"/>
      <c r="JJN52" s="0"/>
      <c r="JJO52" s="0"/>
      <c r="JJP52" s="0"/>
      <c r="JJQ52" s="0"/>
      <c r="JJR52" s="0"/>
      <c r="JJS52" s="0"/>
      <c r="JJT52" s="0"/>
      <c r="JJU52" s="0"/>
      <c r="JJV52" s="0"/>
      <c r="JJW52" s="0"/>
      <c r="JJX52" s="0"/>
      <c r="JJY52" s="0"/>
      <c r="JJZ52" s="0"/>
      <c r="JKA52" s="0"/>
      <c r="JKB52" s="0"/>
      <c r="JKC52" s="0"/>
      <c r="JKD52" s="0"/>
      <c r="JKE52" s="0"/>
      <c r="JKF52" s="0"/>
      <c r="JKG52" s="0"/>
      <c r="JKH52" s="0"/>
      <c r="JKI52" s="0"/>
      <c r="JKJ52" s="0"/>
      <c r="JKK52" s="0"/>
      <c r="JKL52" s="0"/>
      <c r="JKM52" s="0"/>
      <c r="JKN52" s="0"/>
      <c r="JKO52" s="0"/>
      <c r="JKP52" s="0"/>
      <c r="JKQ52" s="0"/>
      <c r="JKR52" s="0"/>
      <c r="JKS52" s="0"/>
      <c r="JKT52" s="0"/>
      <c r="JKU52" s="0"/>
      <c r="JKV52" s="0"/>
      <c r="JKW52" s="0"/>
      <c r="JKX52" s="0"/>
      <c r="JKY52" s="0"/>
      <c r="JKZ52" s="0"/>
      <c r="JLA52" s="0"/>
      <c r="JLB52" s="0"/>
      <c r="JLC52" s="0"/>
      <c r="JLD52" s="0"/>
      <c r="JLE52" s="0"/>
      <c r="JLF52" s="0"/>
      <c r="JLG52" s="0"/>
      <c r="JLH52" s="0"/>
      <c r="JLI52" s="0"/>
      <c r="JLJ52" s="0"/>
      <c r="JLK52" s="0"/>
      <c r="JLL52" s="0"/>
      <c r="JLM52" s="0"/>
      <c r="JLN52" s="0"/>
      <c r="JLO52" s="0"/>
      <c r="JLP52" s="0"/>
      <c r="JLQ52" s="0"/>
      <c r="JLR52" s="0"/>
      <c r="JLS52" s="0"/>
      <c r="JLT52" s="0"/>
      <c r="JLU52" s="0"/>
      <c r="JLV52" s="0"/>
      <c r="JLW52" s="0"/>
      <c r="JLX52" s="0"/>
      <c r="JLY52" s="0"/>
      <c r="JLZ52" s="0"/>
      <c r="JMA52" s="0"/>
      <c r="JMB52" s="0"/>
      <c r="JMC52" s="0"/>
      <c r="JMD52" s="0"/>
      <c r="JME52" s="0"/>
      <c r="JMF52" s="0"/>
      <c r="JMG52" s="0"/>
      <c r="JMH52" s="0"/>
      <c r="JMI52" s="0"/>
      <c r="JMJ52" s="0"/>
      <c r="JMK52" s="0"/>
      <c r="JML52" s="0"/>
      <c r="JMM52" s="0"/>
      <c r="JMN52" s="0"/>
      <c r="JMO52" s="0"/>
      <c r="JMP52" s="0"/>
      <c r="JMQ52" s="0"/>
      <c r="JMR52" s="0"/>
      <c r="JMS52" s="0"/>
      <c r="JMT52" s="0"/>
      <c r="JMU52" s="0"/>
      <c r="JMV52" s="0"/>
      <c r="JMW52" s="0"/>
      <c r="JMX52" s="0"/>
      <c r="JMY52" s="0"/>
      <c r="JMZ52" s="0"/>
      <c r="JNA52" s="0"/>
      <c r="JNB52" s="0"/>
      <c r="JNC52" s="0"/>
      <c r="JND52" s="0"/>
      <c r="JNE52" s="0"/>
      <c r="JNF52" s="0"/>
      <c r="JNG52" s="0"/>
      <c r="JNH52" s="0"/>
      <c r="JNI52" s="0"/>
      <c r="JNJ52" s="0"/>
      <c r="JNK52" s="0"/>
      <c r="JNL52" s="0"/>
      <c r="JNM52" s="0"/>
      <c r="JNN52" s="0"/>
      <c r="JNO52" s="0"/>
      <c r="JNP52" s="0"/>
      <c r="JNQ52" s="0"/>
      <c r="JNR52" s="0"/>
      <c r="JNS52" s="0"/>
      <c r="JNT52" s="0"/>
      <c r="JNU52" s="0"/>
      <c r="JNV52" s="0"/>
      <c r="JNW52" s="0"/>
      <c r="JNX52" s="0"/>
      <c r="JNY52" s="0"/>
      <c r="JNZ52" s="0"/>
      <c r="JOA52" s="0"/>
      <c r="JOB52" s="0"/>
      <c r="JOC52" s="0"/>
      <c r="JOD52" s="0"/>
      <c r="JOE52" s="0"/>
      <c r="JOF52" s="0"/>
      <c r="JOG52" s="0"/>
      <c r="JOH52" s="0"/>
      <c r="JOI52" s="0"/>
      <c r="JOJ52" s="0"/>
      <c r="JOK52" s="0"/>
      <c r="JOL52" s="0"/>
      <c r="JOM52" s="0"/>
      <c r="JON52" s="0"/>
      <c r="JOO52" s="0"/>
      <c r="JOP52" s="0"/>
      <c r="JOQ52" s="0"/>
      <c r="JOR52" s="0"/>
      <c r="JOS52" s="0"/>
      <c r="JOT52" s="0"/>
      <c r="JOU52" s="0"/>
      <c r="JOV52" s="0"/>
      <c r="JOW52" s="0"/>
      <c r="JOX52" s="0"/>
      <c r="JOY52" s="0"/>
      <c r="JOZ52" s="0"/>
      <c r="JPA52" s="0"/>
      <c r="JPB52" s="0"/>
      <c r="JPC52" s="0"/>
      <c r="JPD52" s="0"/>
      <c r="JPE52" s="0"/>
      <c r="JPF52" s="0"/>
      <c r="JPG52" s="0"/>
      <c r="JPH52" s="0"/>
      <c r="JPI52" s="0"/>
      <c r="JPJ52" s="0"/>
      <c r="JPK52" s="0"/>
      <c r="JPL52" s="0"/>
      <c r="JPM52" s="0"/>
      <c r="JPN52" s="0"/>
      <c r="JPO52" s="0"/>
      <c r="JPP52" s="0"/>
      <c r="JPQ52" s="0"/>
      <c r="JPR52" s="0"/>
      <c r="JPS52" s="0"/>
      <c r="JPT52" s="0"/>
      <c r="JPU52" s="0"/>
      <c r="JPV52" s="0"/>
      <c r="JPW52" s="0"/>
      <c r="JPX52" s="0"/>
      <c r="JPY52" s="0"/>
      <c r="JPZ52" s="0"/>
      <c r="JQA52" s="0"/>
      <c r="JQB52" s="0"/>
      <c r="JQC52" s="0"/>
      <c r="JQD52" s="0"/>
      <c r="JQE52" s="0"/>
      <c r="JQF52" s="0"/>
      <c r="JQG52" s="0"/>
      <c r="JQH52" s="0"/>
      <c r="JQI52" s="0"/>
      <c r="JQJ52" s="0"/>
      <c r="JQK52" s="0"/>
      <c r="JQL52" s="0"/>
      <c r="JQM52" s="0"/>
      <c r="JQN52" s="0"/>
      <c r="JQO52" s="0"/>
      <c r="JQP52" s="0"/>
      <c r="JQQ52" s="0"/>
      <c r="JQR52" s="0"/>
      <c r="JQS52" s="0"/>
      <c r="JQT52" s="0"/>
      <c r="JQU52" s="0"/>
      <c r="JQV52" s="0"/>
      <c r="JQW52" s="0"/>
      <c r="JQX52" s="0"/>
      <c r="JQY52" s="0"/>
      <c r="JQZ52" s="0"/>
      <c r="JRA52" s="0"/>
      <c r="JRB52" s="0"/>
      <c r="JRC52" s="0"/>
      <c r="JRD52" s="0"/>
      <c r="JRE52" s="0"/>
      <c r="JRF52" s="0"/>
      <c r="JRG52" s="0"/>
      <c r="JRH52" s="0"/>
      <c r="JRI52" s="0"/>
      <c r="JRJ52" s="0"/>
      <c r="JRK52" s="0"/>
      <c r="JRL52" s="0"/>
      <c r="JRM52" s="0"/>
      <c r="JRN52" s="0"/>
      <c r="JRO52" s="0"/>
      <c r="JRP52" s="0"/>
      <c r="JRQ52" s="0"/>
      <c r="JRR52" s="0"/>
      <c r="JRS52" s="0"/>
      <c r="JRT52" s="0"/>
      <c r="JRU52" s="0"/>
      <c r="JRV52" s="0"/>
      <c r="JRW52" s="0"/>
      <c r="JRX52" s="0"/>
      <c r="JRY52" s="0"/>
      <c r="JRZ52" s="0"/>
      <c r="JSA52" s="0"/>
      <c r="JSB52" s="0"/>
      <c r="JSC52" s="0"/>
      <c r="JSD52" s="0"/>
      <c r="JSE52" s="0"/>
      <c r="JSF52" s="0"/>
      <c r="JSG52" s="0"/>
      <c r="JSH52" s="0"/>
      <c r="JSI52" s="0"/>
      <c r="JSJ52" s="0"/>
      <c r="JSK52" s="0"/>
      <c r="JSL52" s="0"/>
      <c r="JSM52" s="0"/>
      <c r="JSN52" s="0"/>
      <c r="JSO52" s="0"/>
      <c r="JSP52" s="0"/>
      <c r="JSQ52" s="0"/>
      <c r="JSR52" s="0"/>
      <c r="JSS52" s="0"/>
      <c r="JST52" s="0"/>
      <c r="JSU52" s="0"/>
      <c r="JSV52" s="0"/>
      <c r="JSW52" s="0"/>
      <c r="JSX52" s="0"/>
      <c r="JSY52" s="0"/>
      <c r="JSZ52" s="0"/>
      <c r="JTA52" s="0"/>
      <c r="JTB52" s="0"/>
      <c r="JTC52" s="0"/>
      <c r="JTD52" s="0"/>
      <c r="JTE52" s="0"/>
      <c r="JTF52" s="0"/>
      <c r="JTG52" s="0"/>
      <c r="JTH52" s="0"/>
      <c r="JTI52" s="0"/>
      <c r="JTJ52" s="0"/>
      <c r="JTK52" s="0"/>
      <c r="JTL52" s="0"/>
      <c r="JTM52" s="0"/>
      <c r="JTN52" s="0"/>
      <c r="JTO52" s="0"/>
      <c r="JTP52" s="0"/>
      <c r="JTQ52" s="0"/>
      <c r="JTR52" s="0"/>
      <c r="JTS52" s="0"/>
      <c r="JTT52" s="0"/>
      <c r="JTU52" s="0"/>
      <c r="JTV52" s="0"/>
      <c r="JTW52" s="0"/>
      <c r="JTX52" s="0"/>
      <c r="JTY52" s="0"/>
      <c r="JTZ52" s="0"/>
      <c r="JUA52" s="0"/>
      <c r="JUB52" s="0"/>
      <c r="JUC52" s="0"/>
      <c r="JUD52" s="0"/>
      <c r="JUE52" s="0"/>
      <c r="JUF52" s="0"/>
      <c r="JUG52" s="0"/>
      <c r="JUH52" s="0"/>
      <c r="JUI52" s="0"/>
      <c r="JUJ52" s="0"/>
      <c r="JUK52" s="0"/>
      <c r="JUL52" s="0"/>
      <c r="JUM52" s="0"/>
      <c r="JUN52" s="0"/>
      <c r="JUO52" s="0"/>
      <c r="JUP52" s="0"/>
      <c r="JUQ52" s="0"/>
      <c r="JUR52" s="0"/>
      <c r="JUS52" s="0"/>
      <c r="JUT52" s="0"/>
      <c r="JUU52" s="0"/>
      <c r="JUV52" s="0"/>
      <c r="JUW52" s="0"/>
      <c r="JUX52" s="0"/>
      <c r="JUY52" s="0"/>
      <c r="JUZ52" s="0"/>
      <c r="JVA52" s="0"/>
      <c r="JVB52" s="0"/>
      <c r="JVC52" s="0"/>
      <c r="JVD52" s="0"/>
      <c r="JVE52" s="0"/>
      <c r="JVF52" s="0"/>
      <c r="JVG52" s="0"/>
      <c r="JVH52" s="0"/>
      <c r="JVI52" s="0"/>
      <c r="JVJ52" s="0"/>
      <c r="JVK52" s="0"/>
      <c r="JVL52" s="0"/>
      <c r="JVM52" s="0"/>
      <c r="JVN52" s="0"/>
      <c r="JVO52" s="0"/>
      <c r="JVP52" s="0"/>
      <c r="JVQ52" s="0"/>
      <c r="JVR52" s="0"/>
      <c r="JVS52" s="0"/>
      <c r="JVT52" s="0"/>
      <c r="JVU52" s="0"/>
      <c r="JVV52" s="0"/>
      <c r="JVW52" s="0"/>
      <c r="JVX52" s="0"/>
      <c r="JVY52" s="0"/>
      <c r="JVZ52" s="0"/>
      <c r="JWA52" s="0"/>
      <c r="JWB52" s="0"/>
      <c r="JWC52" s="0"/>
      <c r="JWD52" s="0"/>
      <c r="JWE52" s="0"/>
      <c r="JWF52" s="0"/>
      <c r="JWG52" s="0"/>
      <c r="JWH52" s="0"/>
      <c r="JWI52" s="0"/>
      <c r="JWJ52" s="0"/>
      <c r="JWK52" s="0"/>
      <c r="JWL52" s="0"/>
      <c r="JWM52" s="0"/>
      <c r="JWN52" s="0"/>
      <c r="JWO52" s="0"/>
      <c r="JWP52" s="0"/>
      <c r="JWQ52" s="0"/>
      <c r="JWR52" s="0"/>
      <c r="JWS52" s="0"/>
      <c r="JWT52" s="0"/>
      <c r="JWU52" s="0"/>
      <c r="JWV52" s="0"/>
      <c r="JWW52" s="0"/>
      <c r="JWX52" s="0"/>
      <c r="JWY52" s="0"/>
      <c r="JWZ52" s="0"/>
      <c r="JXA52" s="0"/>
      <c r="JXB52" s="0"/>
      <c r="JXC52" s="0"/>
      <c r="JXD52" s="0"/>
      <c r="JXE52" s="0"/>
      <c r="JXF52" s="0"/>
      <c r="JXG52" s="0"/>
      <c r="JXH52" s="0"/>
      <c r="JXI52" s="0"/>
      <c r="JXJ52" s="0"/>
      <c r="JXK52" s="0"/>
      <c r="JXL52" s="0"/>
      <c r="JXM52" s="0"/>
      <c r="JXN52" s="0"/>
      <c r="JXO52" s="0"/>
      <c r="JXP52" s="0"/>
      <c r="JXQ52" s="0"/>
      <c r="JXR52" s="0"/>
      <c r="JXS52" s="0"/>
      <c r="JXT52" s="0"/>
      <c r="JXU52" s="0"/>
      <c r="JXV52" s="0"/>
      <c r="JXW52" s="0"/>
      <c r="JXX52" s="0"/>
      <c r="JXY52" s="0"/>
      <c r="JXZ52" s="0"/>
      <c r="JYA52" s="0"/>
      <c r="JYB52" s="0"/>
      <c r="JYC52" s="0"/>
      <c r="JYD52" s="0"/>
      <c r="JYE52" s="0"/>
      <c r="JYF52" s="0"/>
      <c r="JYG52" s="0"/>
      <c r="JYH52" s="0"/>
      <c r="JYI52" s="0"/>
      <c r="JYJ52" s="0"/>
      <c r="JYK52" s="0"/>
      <c r="JYL52" s="0"/>
      <c r="JYM52" s="0"/>
      <c r="JYN52" s="0"/>
      <c r="JYO52" s="0"/>
      <c r="JYP52" s="0"/>
      <c r="JYQ52" s="0"/>
      <c r="JYR52" s="0"/>
      <c r="JYS52" s="0"/>
      <c r="JYT52" s="0"/>
      <c r="JYU52" s="0"/>
      <c r="JYV52" s="0"/>
      <c r="JYW52" s="0"/>
      <c r="JYX52" s="0"/>
      <c r="JYY52" s="0"/>
      <c r="JYZ52" s="0"/>
      <c r="JZA52" s="0"/>
      <c r="JZB52" s="0"/>
      <c r="JZC52" s="0"/>
      <c r="JZD52" s="0"/>
      <c r="JZE52" s="0"/>
      <c r="JZF52" s="0"/>
      <c r="JZG52" s="0"/>
      <c r="JZH52" s="0"/>
      <c r="JZI52" s="0"/>
      <c r="JZJ52" s="0"/>
      <c r="JZK52" s="0"/>
      <c r="JZL52" s="0"/>
      <c r="JZM52" s="0"/>
      <c r="JZN52" s="0"/>
      <c r="JZO52" s="0"/>
      <c r="JZP52" s="0"/>
      <c r="JZQ52" s="0"/>
      <c r="JZR52" s="0"/>
      <c r="JZS52" s="0"/>
      <c r="JZT52" s="0"/>
      <c r="JZU52" s="0"/>
      <c r="JZV52" s="0"/>
      <c r="JZW52" s="0"/>
      <c r="JZX52" s="0"/>
      <c r="JZY52" s="0"/>
      <c r="JZZ52" s="0"/>
      <c r="KAA52" s="0"/>
      <c r="KAB52" s="0"/>
      <c r="KAC52" s="0"/>
      <c r="KAD52" s="0"/>
      <c r="KAE52" s="0"/>
      <c r="KAF52" s="0"/>
      <c r="KAG52" s="0"/>
      <c r="KAH52" s="0"/>
      <c r="KAI52" s="0"/>
      <c r="KAJ52" s="0"/>
      <c r="KAK52" s="0"/>
      <c r="KAL52" s="0"/>
      <c r="KAM52" s="0"/>
      <c r="KAN52" s="0"/>
      <c r="KAO52" s="0"/>
      <c r="KAP52" s="0"/>
      <c r="KAQ52" s="0"/>
      <c r="KAR52" s="0"/>
      <c r="KAS52" s="0"/>
      <c r="KAT52" s="0"/>
      <c r="KAU52" s="0"/>
      <c r="KAV52" s="0"/>
      <c r="KAW52" s="0"/>
      <c r="KAX52" s="0"/>
      <c r="KAY52" s="0"/>
      <c r="KAZ52" s="0"/>
      <c r="KBA52" s="0"/>
      <c r="KBB52" s="0"/>
      <c r="KBC52" s="0"/>
      <c r="KBD52" s="0"/>
      <c r="KBE52" s="0"/>
      <c r="KBF52" s="0"/>
      <c r="KBG52" s="0"/>
      <c r="KBH52" s="0"/>
      <c r="KBI52" s="0"/>
      <c r="KBJ52" s="0"/>
      <c r="KBK52" s="0"/>
      <c r="KBL52" s="0"/>
      <c r="KBM52" s="0"/>
      <c r="KBN52" s="0"/>
      <c r="KBO52" s="0"/>
      <c r="KBP52" s="0"/>
      <c r="KBQ52" s="0"/>
      <c r="KBR52" s="0"/>
      <c r="KBS52" s="0"/>
      <c r="KBT52" s="0"/>
      <c r="KBU52" s="0"/>
      <c r="KBV52" s="0"/>
      <c r="KBW52" s="0"/>
      <c r="KBX52" s="0"/>
      <c r="KBY52" s="0"/>
      <c r="KBZ52" s="0"/>
      <c r="KCA52" s="0"/>
      <c r="KCB52" s="0"/>
      <c r="KCC52" s="0"/>
      <c r="KCD52" s="0"/>
      <c r="KCE52" s="0"/>
      <c r="KCF52" s="0"/>
      <c r="KCG52" s="0"/>
      <c r="KCH52" s="0"/>
      <c r="KCI52" s="0"/>
      <c r="KCJ52" s="0"/>
      <c r="KCK52" s="0"/>
      <c r="KCL52" s="0"/>
      <c r="KCM52" s="0"/>
      <c r="KCN52" s="0"/>
      <c r="KCO52" s="0"/>
      <c r="KCP52" s="0"/>
      <c r="KCQ52" s="0"/>
      <c r="KCR52" s="0"/>
      <c r="KCS52" s="0"/>
      <c r="KCT52" s="0"/>
      <c r="KCU52" s="0"/>
      <c r="KCV52" s="0"/>
      <c r="KCW52" s="0"/>
      <c r="KCX52" s="0"/>
      <c r="KCY52" s="0"/>
      <c r="KCZ52" s="0"/>
      <c r="KDA52" s="0"/>
      <c r="KDB52" s="0"/>
      <c r="KDC52" s="0"/>
      <c r="KDD52" s="0"/>
      <c r="KDE52" s="0"/>
      <c r="KDF52" s="0"/>
      <c r="KDG52" s="0"/>
      <c r="KDH52" s="0"/>
      <c r="KDI52" s="0"/>
      <c r="KDJ52" s="0"/>
      <c r="KDK52" s="0"/>
      <c r="KDL52" s="0"/>
      <c r="KDM52" s="0"/>
      <c r="KDN52" s="0"/>
      <c r="KDO52" s="0"/>
      <c r="KDP52" s="0"/>
      <c r="KDQ52" s="0"/>
      <c r="KDR52" s="0"/>
      <c r="KDS52" s="0"/>
      <c r="KDT52" s="0"/>
      <c r="KDU52" s="0"/>
      <c r="KDV52" s="0"/>
      <c r="KDW52" s="0"/>
      <c r="KDX52" s="0"/>
      <c r="KDY52" s="0"/>
      <c r="KDZ52" s="0"/>
      <c r="KEA52" s="0"/>
      <c r="KEB52" s="0"/>
      <c r="KEC52" s="0"/>
      <c r="KED52" s="0"/>
      <c r="KEE52" s="0"/>
      <c r="KEF52" s="0"/>
      <c r="KEG52" s="0"/>
      <c r="KEH52" s="0"/>
      <c r="KEI52" s="0"/>
      <c r="KEJ52" s="0"/>
      <c r="KEK52" s="0"/>
      <c r="KEL52" s="0"/>
      <c r="KEM52" s="0"/>
      <c r="KEN52" s="0"/>
      <c r="KEO52" s="0"/>
      <c r="KEP52" s="0"/>
      <c r="KEQ52" s="0"/>
      <c r="KER52" s="0"/>
      <c r="KES52" s="0"/>
      <c r="KET52" s="0"/>
      <c r="KEU52" s="0"/>
      <c r="KEV52" s="0"/>
      <c r="KEW52" s="0"/>
      <c r="KEX52" s="0"/>
      <c r="KEY52" s="0"/>
      <c r="KEZ52" s="0"/>
      <c r="KFA52" s="0"/>
      <c r="KFB52" s="0"/>
      <c r="KFC52" s="0"/>
      <c r="KFD52" s="0"/>
      <c r="KFE52" s="0"/>
      <c r="KFF52" s="0"/>
      <c r="KFG52" s="0"/>
      <c r="KFH52" s="0"/>
      <c r="KFI52" s="0"/>
      <c r="KFJ52" s="0"/>
      <c r="KFK52" s="0"/>
      <c r="KFL52" s="0"/>
      <c r="KFM52" s="0"/>
      <c r="KFN52" s="0"/>
      <c r="KFO52" s="0"/>
      <c r="KFP52" s="0"/>
      <c r="KFQ52" s="0"/>
      <c r="KFR52" s="0"/>
      <c r="KFS52" s="0"/>
      <c r="KFT52" s="0"/>
      <c r="KFU52" s="0"/>
      <c r="KFV52" s="0"/>
      <c r="KFW52" s="0"/>
      <c r="KFX52" s="0"/>
      <c r="KFY52" s="0"/>
      <c r="KFZ52" s="0"/>
      <c r="KGA52" s="0"/>
      <c r="KGB52" s="0"/>
      <c r="KGC52" s="0"/>
      <c r="KGD52" s="0"/>
      <c r="KGE52" s="0"/>
      <c r="KGF52" s="0"/>
      <c r="KGG52" s="0"/>
      <c r="KGH52" s="0"/>
      <c r="KGI52" s="0"/>
      <c r="KGJ52" s="0"/>
      <c r="KGK52" s="0"/>
      <c r="KGL52" s="0"/>
      <c r="KGM52" s="0"/>
      <c r="KGN52" s="0"/>
      <c r="KGO52" s="0"/>
      <c r="KGP52" s="0"/>
      <c r="KGQ52" s="0"/>
      <c r="KGR52" s="0"/>
      <c r="KGS52" s="0"/>
      <c r="KGT52" s="0"/>
      <c r="KGU52" s="0"/>
      <c r="KGV52" s="0"/>
      <c r="KGW52" s="0"/>
      <c r="KGX52" s="0"/>
      <c r="KGY52" s="0"/>
      <c r="KGZ52" s="0"/>
      <c r="KHA52" s="0"/>
      <c r="KHB52" s="0"/>
      <c r="KHC52" s="0"/>
      <c r="KHD52" s="0"/>
      <c r="KHE52" s="0"/>
      <c r="KHF52" s="0"/>
      <c r="KHG52" s="0"/>
      <c r="KHH52" s="0"/>
      <c r="KHI52" s="0"/>
      <c r="KHJ52" s="0"/>
      <c r="KHK52" s="0"/>
      <c r="KHL52" s="0"/>
      <c r="KHM52" s="0"/>
      <c r="KHN52" s="0"/>
      <c r="KHO52" s="0"/>
      <c r="KHP52" s="0"/>
      <c r="KHQ52" s="0"/>
      <c r="KHR52" s="0"/>
      <c r="KHS52" s="0"/>
      <c r="KHT52" s="0"/>
      <c r="KHU52" s="0"/>
      <c r="KHV52" s="0"/>
      <c r="KHW52" s="0"/>
      <c r="KHX52" s="0"/>
      <c r="KHY52" s="0"/>
      <c r="KHZ52" s="0"/>
      <c r="KIA52" s="0"/>
      <c r="KIB52" s="0"/>
      <c r="KIC52" s="0"/>
      <c r="KID52" s="0"/>
      <c r="KIE52" s="0"/>
      <c r="KIF52" s="0"/>
      <c r="KIG52" s="0"/>
      <c r="KIH52" s="0"/>
      <c r="KII52" s="0"/>
      <c r="KIJ52" s="0"/>
      <c r="KIK52" s="0"/>
      <c r="KIL52" s="0"/>
      <c r="KIM52" s="0"/>
      <c r="KIN52" s="0"/>
      <c r="KIO52" s="0"/>
      <c r="KIP52" s="0"/>
      <c r="KIQ52" s="0"/>
      <c r="KIR52" s="0"/>
      <c r="KIS52" s="0"/>
      <c r="KIT52" s="0"/>
      <c r="KIU52" s="0"/>
      <c r="KIV52" s="0"/>
      <c r="KIW52" s="0"/>
      <c r="KIX52" s="0"/>
      <c r="KIY52" s="0"/>
      <c r="KIZ52" s="0"/>
      <c r="KJA52" s="0"/>
      <c r="KJB52" s="0"/>
      <c r="KJC52" s="0"/>
      <c r="KJD52" s="0"/>
      <c r="KJE52" s="0"/>
      <c r="KJF52" s="0"/>
      <c r="KJG52" s="0"/>
      <c r="KJH52" s="0"/>
      <c r="KJI52" s="0"/>
      <c r="KJJ52" s="0"/>
      <c r="KJK52" s="0"/>
      <c r="KJL52" s="0"/>
      <c r="KJM52" s="0"/>
      <c r="KJN52" s="0"/>
      <c r="KJO52" s="0"/>
      <c r="KJP52" s="0"/>
      <c r="KJQ52" s="0"/>
      <c r="KJR52" s="0"/>
      <c r="KJS52" s="0"/>
      <c r="KJT52" s="0"/>
      <c r="KJU52" s="0"/>
      <c r="KJV52" s="0"/>
      <c r="KJW52" s="0"/>
      <c r="KJX52" s="0"/>
      <c r="KJY52" s="0"/>
      <c r="KJZ52" s="0"/>
      <c r="KKA52" s="0"/>
      <c r="KKB52" s="0"/>
      <c r="KKC52" s="0"/>
      <c r="KKD52" s="0"/>
      <c r="KKE52" s="0"/>
      <c r="KKF52" s="0"/>
      <c r="KKG52" s="0"/>
      <c r="KKH52" s="0"/>
      <c r="KKI52" s="0"/>
      <c r="KKJ52" s="0"/>
      <c r="KKK52" s="0"/>
      <c r="KKL52" s="0"/>
      <c r="KKM52" s="0"/>
      <c r="KKN52" s="0"/>
      <c r="KKO52" s="0"/>
      <c r="KKP52" s="0"/>
      <c r="KKQ52" s="0"/>
      <c r="KKR52" s="0"/>
      <c r="KKS52" s="0"/>
      <c r="KKT52" s="0"/>
      <c r="KKU52" s="0"/>
      <c r="KKV52" s="0"/>
      <c r="KKW52" s="0"/>
      <c r="KKX52" s="0"/>
      <c r="KKY52" s="0"/>
      <c r="KKZ52" s="0"/>
      <c r="KLA52" s="0"/>
      <c r="KLB52" s="0"/>
      <c r="KLC52" s="0"/>
      <c r="KLD52" s="0"/>
      <c r="KLE52" s="0"/>
      <c r="KLF52" s="0"/>
      <c r="KLG52" s="0"/>
      <c r="KLH52" s="0"/>
      <c r="KLI52" s="0"/>
      <c r="KLJ52" s="0"/>
      <c r="KLK52" s="0"/>
      <c r="KLL52" s="0"/>
      <c r="KLM52" s="0"/>
      <c r="KLN52" s="0"/>
      <c r="KLO52" s="0"/>
      <c r="KLP52" s="0"/>
      <c r="KLQ52" s="0"/>
      <c r="KLR52" s="0"/>
      <c r="KLS52" s="0"/>
      <c r="KLT52" s="0"/>
      <c r="KLU52" s="0"/>
      <c r="KLV52" s="0"/>
      <c r="KLW52" s="0"/>
      <c r="KLX52" s="0"/>
      <c r="KLY52" s="0"/>
      <c r="KLZ52" s="0"/>
      <c r="KMA52" s="0"/>
      <c r="KMB52" s="0"/>
      <c r="KMC52" s="0"/>
      <c r="KMD52" s="0"/>
      <c r="KME52" s="0"/>
      <c r="KMF52" s="0"/>
      <c r="KMG52" s="0"/>
      <c r="KMH52" s="0"/>
      <c r="KMI52" s="0"/>
      <c r="KMJ52" s="0"/>
      <c r="KMK52" s="0"/>
      <c r="KML52" s="0"/>
      <c r="KMM52" s="0"/>
      <c r="KMN52" s="0"/>
      <c r="KMO52" s="0"/>
      <c r="KMP52" s="0"/>
      <c r="KMQ52" s="0"/>
      <c r="KMR52" s="0"/>
      <c r="KMS52" s="0"/>
      <c r="KMT52" s="0"/>
      <c r="KMU52" s="0"/>
      <c r="KMV52" s="0"/>
      <c r="KMW52" s="0"/>
      <c r="KMX52" s="0"/>
      <c r="KMY52" s="0"/>
      <c r="KMZ52" s="0"/>
      <c r="KNA52" s="0"/>
      <c r="KNB52" s="0"/>
      <c r="KNC52" s="0"/>
      <c r="KND52" s="0"/>
      <c r="KNE52" s="0"/>
      <c r="KNF52" s="0"/>
      <c r="KNG52" s="0"/>
      <c r="KNH52" s="0"/>
      <c r="KNI52" s="0"/>
      <c r="KNJ52" s="0"/>
      <c r="KNK52" s="0"/>
      <c r="KNL52" s="0"/>
      <c r="KNM52" s="0"/>
      <c r="KNN52" s="0"/>
      <c r="KNO52" s="0"/>
      <c r="KNP52" s="0"/>
      <c r="KNQ52" s="0"/>
      <c r="KNR52" s="0"/>
      <c r="KNS52" s="0"/>
      <c r="KNT52" s="0"/>
      <c r="KNU52" s="0"/>
      <c r="KNV52" s="0"/>
      <c r="KNW52" s="0"/>
      <c r="KNX52" s="0"/>
      <c r="KNY52" s="0"/>
      <c r="KNZ52" s="0"/>
      <c r="KOA52" s="0"/>
      <c r="KOB52" s="0"/>
      <c r="KOC52" s="0"/>
      <c r="KOD52" s="0"/>
      <c r="KOE52" s="0"/>
      <c r="KOF52" s="0"/>
      <c r="KOG52" s="0"/>
      <c r="KOH52" s="0"/>
      <c r="KOI52" s="0"/>
      <c r="KOJ52" s="0"/>
      <c r="KOK52" s="0"/>
      <c r="KOL52" s="0"/>
      <c r="KOM52" s="0"/>
      <c r="KON52" s="0"/>
      <c r="KOO52" s="0"/>
      <c r="KOP52" s="0"/>
      <c r="KOQ52" s="0"/>
      <c r="KOR52" s="0"/>
      <c r="KOS52" s="0"/>
      <c r="KOT52" s="0"/>
      <c r="KOU52" s="0"/>
      <c r="KOV52" s="0"/>
      <c r="KOW52" s="0"/>
      <c r="KOX52" s="0"/>
      <c r="KOY52" s="0"/>
      <c r="KOZ52" s="0"/>
      <c r="KPA52" s="0"/>
      <c r="KPB52" s="0"/>
      <c r="KPC52" s="0"/>
      <c r="KPD52" s="0"/>
      <c r="KPE52" s="0"/>
      <c r="KPF52" s="0"/>
      <c r="KPG52" s="0"/>
      <c r="KPH52" s="0"/>
      <c r="KPI52" s="0"/>
      <c r="KPJ52" s="0"/>
      <c r="KPK52" s="0"/>
      <c r="KPL52" s="0"/>
      <c r="KPM52" s="0"/>
      <c r="KPN52" s="0"/>
      <c r="KPO52" s="0"/>
      <c r="KPP52" s="0"/>
      <c r="KPQ52" s="0"/>
      <c r="KPR52" s="0"/>
      <c r="KPS52" s="0"/>
      <c r="KPT52" s="0"/>
      <c r="KPU52" s="0"/>
      <c r="KPV52" s="0"/>
      <c r="KPW52" s="0"/>
      <c r="KPX52" s="0"/>
      <c r="KPY52" s="0"/>
      <c r="KPZ52" s="0"/>
      <c r="KQA52" s="0"/>
      <c r="KQB52" s="0"/>
      <c r="KQC52" s="0"/>
      <c r="KQD52" s="0"/>
      <c r="KQE52" s="0"/>
      <c r="KQF52" s="0"/>
      <c r="KQG52" s="0"/>
      <c r="KQH52" s="0"/>
      <c r="KQI52" s="0"/>
      <c r="KQJ52" s="0"/>
      <c r="KQK52" s="0"/>
      <c r="KQL52" s="0"/>
      <c r="KQM52" s="0"/>
      <c r="KQN52" s="0"/>
      <c r="KQO52" s="0"/>
      <c r="KQP52" s="0"/>
      <c r="KQQ52" s="0"/>
      <c r="KQR52" s="0"/>
      <c r="KQS52" s="0"/>
      <c r="KQT52" s="0"/>
      <c r="KQU52" s="0"/>
      <c r="KQV52" s="0"/>
      <c r="KQW52" s="0"/>
      <c r="KQX52" s="0"/>
      <c r="KQY52" s="0"/>
      <c r="KQZ52" s="0"/>
      <c r="KRA52" s="0"/>
      <c r="KRB52" s="0"/>
      <c r="KRC52" s="0"/>
      <c r="KRD52" s="0"/>
      <c r="KRE52" s="0"/>
      <c r="KRF52" s="0"/>
      <c r="KRG52" s="0"/>
      <c r="KRH52" s="0"/>
      <c r="KRI52" s="0"/>
      <c r="KRJ52" s="0"/>
      <c r="KRK52" s="0"/>
      <c r="KRL52" s="0"/>
      <c r="KRM52" s="0"/>
      <c r="KRN52" s="0"/>
      <c r="KRO52" s="0"/>
      <c r="KRP52" s="0"/>
      <c r="KRQ52" s="0"/>
      <c r="KRR52" s="0"/>
      <c r="KRS52" s="0"/>
      <c r="KRT52" s="0"/>
      <c r="KRU52" s="0"/>
      <c r="KRV52" s="0"/>
      <c r="KRW52" s="0"/>
      <c r="KRX52" s="0"/>
      <c r="KRY52" s="0"/>
      <c r="KRZ52" s="0"/>
      <c r="KSA52" s="0"/>
      <c r="KSB52" s="0"/>
      <c r="KSC52" s="0"/>
      <c r="KSD52" s="0"/>
      <c r="KSE52" s="0"/>
      <c r="KSF52" s="0"/>
      <c r="KSG52" s="0"/>
      <c r="KSH52" s="0"/>
      <c r="KSI52" s="0"/>
      <c r="KSJ52" s="0"/>
      <c r="KSK52" s="0"/>
      <c r="KSL52" s="0"/>
      <c r="KSM52" s="0"/>
      <c r="KSN52" s="0"/>
      <c r="KSO52" s="0"/>
      <c r="KSP52" s="0"/>
      <c r="KSQ52" s="0"/>
      <c r="KSR52" s="0"/>
      <c r="KSS52" s="0"/>
      <c r="KST52" s="0"/>
      <c r="KSU52" s="0"/>
      <c r="KSV52" s="0"/>
      <c r="KSW52" s="0"/>
      <c r="KSX52" s="0"/>
      <c r="KSY52" s="0"/>
      <c r="KSZ52" s="0"/>
      <c r="KTA52" s="0"/>
      <c r="KTB52" s="0"/>
      <c r="KTC52" s="0"/>
      <c r="KTD52" s="0"/>
      <c r="KTE52" s="0"/>
      <c r="KTF52" s="0"/>
      <c r="KTG52" s="0"/>
      <c r="KTH52" s="0"/>
      <c r="KTI52" s="0"/>
      <c r="KTJ52" s="0"/>
      <c r="KTK52" s="0"/>
      <c r="KTL52" s="0"/>
      <c r="KTM52" s="0"/>
      <c r="KTN52" s="0"/>
      <c r="KTO52" s="0"/>
      <c r="KTP52" s="0"/>
      <c r="KTQ52" s="0"/>
      <c r="KTR52" s="0"/>
      <c r="KTS52" s="0"/>
      <c r="KTT52" s="0"/>
      <c r="KTU52" s="0"/>
      <c r="KTV52" s="0"/>
      <c r="KTW52" s="0"/>
      <c r="KTX52" s="0"/>
      <c r="KTY52" s="0"/>
      <c r="KTZ52" s="0"/>
      <c r="KUA52" s="0"/>
      <c r="KUB52" s="0"/>
      <c r="KUC52" s="0"/>
      <c r="KUD52" s="0"/>
      <c r="KUE52" s="0"/>
      <c r="KUF52" s="0"/>
      <c r="KUG52" s="0"/>
      <c r="KUH52" s="0"/>
      <c r="KUI52" s="0"/>
      <c r="KUJ52" s="0"/>
      <c r="KUK52" s="0"/>
      <c r="KUL52" s="0"/>
      <c r="KUM52" s="0"/>
      <c r="KUN52" s="0"/>
      <c r="KUO52" s="0"/>
      <c r="KUP52" s="0"/>
      <c r="KUQ52" s="0"/>
      <c r="KUR52" s="0"/>
      <c r="KUS52" s="0"/>
      <c r="KUT52" s="0"/>
      <c r="KUU52" s="0"/>
      <c r="KUV52" s="0"/>
      <c r="KUW52" s="0"/>
      <c r="KUX52" s="0"/>
      <c r="KUY52" s="0"/>
      <c r="KUZ52" s="0"/>
      <c r="KVA52" s="0"/>
      <c r="KVB52" s="0"/>
      <c r="KVC52" s="0"/>
      <c r="KVD52" s="0"/>
      <c r="KVE52" s="0"/>
      <c r="KVF52" s="0"/>
      <c r="KVG52" s="0"/>
      <c r="KVH52" s="0"/>
      <c r="KVI52" s="0"/>
      <c r="KVJ52" s="0"/>
      <c r="KVK52" s="0"/>
      <c r="KVL52" s="0"/>
      <c r="KVM52" s="0"/>
      <c r="KVN52" s="0"/>
      <c r="KVO52" s="0"/>
      <c r="KVP52" s="0"/>
      <c r="KVQ52" s="0"/>
      <c r="KVR52" s="0"/>
      <c r="KVS52" s="0"/>
      <c r="KVT52" s="0"/>
      <c r="KVU52" s="0"/>
      <c r="KVV52" s="0"/>
      <c r="KVW52" s="0"/>
      <c r="KVX52" s="0"/>
      <c r="KVY52" s="0"/>
      <c r="KVZ52" s="0"/>
      <c r="KWA52" s="0"/>
      <c r="KWB52" s="0"/>
      <c r="KWC52" s="0"/>
      <c r="KWD52" s="0"/>
      <c r="KWE52" s="0"/>
      <c r="KWF52" s="0"/>
      <c r="KWG52" s="0"/>
      <c r="KWH52" s="0"/>
      <c r="KWI52" s="0"/>
      <c r="KWJ52" s="0"/>
      <c r="KWK52" s="0"/>
      <c r="KWL52" s="0"/>
      <c r="KWM52" s="0"/>
      <c r="KWN52" s="0"/>
      <c r="KWO52" s="0"/>
      <c r="KWP52" s="0"/>
      <c r="KWQ52" s="0"/>
      <c r="KWR52" s="0"/>
      <c r="KWS52" s="0"/>
      <c r="KWT52" s="0"/>
      <c r="KWU52" s="0"/>
      <c r="KWV52" s="0"/>
      <c r="KWW52" s="0"/>
      <c r="KWX52" s="0"/>
      <c r="KWY52" s="0"/>
      <c r="KWZ52" s="0"/>
      <c r="KXA52" s="0"/>
      <c r="KXB52" s="0"/>
      <c r="KXC52" s="0"/>
      <c r="KXD52" s="0"/>
      <c r="KXE52" s="0"/>
      <c r="KXF52" s="0"/>
      <c r="KXG52" s="0"/>
      <c r="KXH52" s="0"/>
      <c r="KXI52" s="0"/>
      <c r="KXJ52" s="0"/>
      <c r="KXK52" s="0"/>
      <c r="KXL52" s="0"/>
      <c r="KXM52" s="0"/>
      <c r="KXN52" s="0"/>
      <c r="KXO52" s="0"/>
      <c r="KXP52" s="0"/>
      <c r="KXQ52" s="0"/>
      <c r="KXR52" s="0"/>
      <c r="KXS52" s="0"/>
      <c r="KXT52" s="0"/>
      <c r="KXU52" s="0"/>
      <c r="KXV52" s="0"/>
      <c r="KXW52" s="0"/>
      <c r="KXX52" s="0"/>
      <c r="KXY52" s="0"/>
      <c r="KXZ52" s="0"/>
      <c r="KYA52" s="0"/>
      <c r="KYB52" s="0"/>
      <c r="KYC52" s="0"/>
      <c r="KYD52" s="0"/>
      <c r="KYE52" s="0"/>
      <c r="KYF52" s="0"/>
      <c r="KYG52" s="0"/>
      <c r="KYH52" s="0"/>
      <c r="KYI52" s="0"/>
      <c r="KYJ52" s="0"/>
      <c r="KYK52" s="0"/>
      <c r="KYL52" s="0"/>
      <c r="KYM52" s="0"/>
      <c r="KYN52" s="0"/>
      <c r="KYO52" s="0"/>
      <c r="KYP52" s="0"/>
      <c r="KYQ52" s="0"/>
      <c r="KYR52" s="0"/>
      <c r="KYS52" s="0"/>
      <c r="KYT52" s="0"/>
      <c r="KYU52" s="0"/>
      <c r="KYV52" s="0"/>
      <c r="KYW52" s="0"/>
      <c r="KYX52" s="0"/>
      <c r="KYY52" s="0"/>
      <c r="KYZ52" s="0"/>
      <c r="KZA52" s="0"/>
      <c r="KZB52" s="0"/>
      <c r="KZC52" s="0"/>
      <c r="KZD52" s="0"/>
      <c r="KZE52" s="0"/>
      <c r="KZF52" s="0"/>
      <c r="KZG52" s="0"/>
      <c r="KZH52" s="0"/>
      <c r="KZI52" s="0"/>
      <c r="KZJ52" s="0"/>
      <c r="KZK52" s="0"/>
      <c r="KZL52" s="0"/>
      <c r="KZM52" s="0"/>
      <c r="KZN52" s="0"/>
      <c r="KZO52" s="0"/>
      <c r="KZP52" s="0"/>
      <c r="KZQ52" s="0"/>
      <c r="KZR52" s="0"/>
      <c r="KZS52" s="0"/>
      <c r="KZT52" s="0"/>
      <c r="KZU52" s="0"/>
      <c r="KZV52" s="0"/>
      <c r="KZW52" s="0"/>
      <c r="KZX52" s="0"/>
      <c r="KZY52" s="0"/>
      <c r="KZZ52" s="0"/>
      <c r="LAA52" s="0"/>
      <c r="LAB52" s="0"/>
      <c r="LAC52" s="0"/>
      <c r="LAD52" s="0"/>
      <c r="LAE52" s="0"/>
      <c r="LAF52" s="0"/>
      <c r="LAG52" s="0"/>
      <c r="LAH52" s="0"/>
      <c r="LAI52" s="0"/>
      <c r="LAJ52" s="0"/>
      <c r="LAK52" s="0"/>
      <c r="LAL52" s="0"/>
      <c r="LAM52" s="0"/>
      <c r="LAN52" s="0"/>
      <c r="LAO52" s="0"/>
      <c r="LAP52" s="0"/>
      <c r="LAQ52" s="0"/>
      <c r="LAR52" s="0"/>
      <c r="LAS52" s="0"/>
      <c r="LAT52" s="0"/>
      <c r="LAU52" s="0"/>
      <c r="LAV52" s="0"/>
      <c r="LAW52" s="0"/>
      <c r="LAX52" s="0"/>
      <c r="LAY52" s="0"/>
      <c r="LAZ52" s="0"/>
      <c r="LBA52" s="0"/>
      <c r="LBB52" s="0"/>
      <c r="LBC52" s="0"/>
      <c r="LBD52" s="0"/>
      <c r="LBE52" s="0"/>
      <c r="LBF52" s="0"/>
      <c r="LBG52" s="0"/>
      <c r="LBH52" s="0"/>
      <c r="LBI52" s="0"/>
      <c r="LBJ52" s="0"/>
      <c r="LBK52" s="0"/>
      <c r="LBL52" s="0"/>
      <c r="LBM52" s="0"/>
      <c r="LBN52" s="0"/>
      <c r="LBO52" s="0"/>
      <c r="LBP52" s="0"/>
      <c r="LBQ52" s="0"/>
      <c r="LBR52" s="0"/>
      <c r="LBS52" s="0"/>
      <c r="LBT52" s="0"/>
      <c r="LBU52" s="0"/>
      <c r="LBV52" s="0"/>
      <c r="LBW52" s="0"/>
      <c r="LBX52" s="0"/>
      <c r="LBY52" s="0"/>
      <c r="LBZ52" s="0"/>
      <c r="LCA52" s="0"/>
      <c r="LCB52" s="0"/>
      <c r="LCC52" s="0"/>
      <c r="LCD52" s="0"/>
      <c r="LCE52" s="0"/>
      <c r="LCF52" s="0"/>
      <c r="LCG52" s="0"/>
      <c r="LCH52" s="0"/>
      <c r="LCI52" s="0"/>
      <c r="LCJ52" s="0"/>
      <c r="LCK52" s="0"/>
      <c r="LCL52" s="0"/>
      <c r="LCM52" s="0"/>
      <c r="LCN52" s="0"/>
      <c r="LCO52" s="0"/>
      <c r="LCP52" s="0"/>
      <c r="LCQ52" s="0"/>
      <c r="LCR52" s="0"/>
      <c r="LCS52" s="0"/>
      <c r="LCT52" s="0"/>
      <c r="LCU52" s="0"/>
      <c r="LCV52" s="0"/>
      <c r="LCW52" s="0"/>
      <c r="LCX52" s="0"/>
      <c r="LCY52" s="0"/>
      <c r="LCZ52" s="0"/>
      <c r="LDA52" s="0"/>
      <c r="LDB52" s="0"/>
      <c r="LDC52" s="0"/>
      <c r="LDD52" s="0"/>
      <c r="LDE52" s="0"/>
      <c r="LDF52" s="0"/>
      <c r="LDG52" s="0"/>
      <c r="LDH52" s="0"/>
      <c r="LDI52" s="0"/>
      <c r="LDJ52" s="0"/>
      <c r="LDK52" s="0"/>
      <c r="LDL52" s="0"/>
      <c r="LDM52" s="0"/>
      <c r="LDN52" s="0"/>
      <c r="LDO52" s="0"/>
      <c r="LDP52" s="0"/>
      <c r="LDQ52" s="0"/>
      <c r="LDR52" s="0"/>
      <c r="LDS52" s="0"/>
      <c r="LDT52" s="0"/>
      <c r="LDU52" s="0"/>
      <c r="LDV52" s="0"/>
      <c r="LDW52" s="0"/>
      <c r="LDX52" s="0"/>
      <c r="LDY52" s="0"/>
      <c r="LDZ52" s="0"/>
      <c r="LEA52" s="0"/>
      <c r="LEB52" s="0"/>
      <c r="LEC52" s="0"/>
      <c r="LED52" s="0"/>
      <c r="LEE52" s="0"/>
      <c r="LEF52" s="0"/>
      <c r="LEG52" s="0"/>
      <c r="LEH52" s="0"/>
      <c r="LEI52" s="0"/>
      <c r="LEJ52" s="0"/>
      <c r="LEK52" s="0"/>
      <c r="LEL52" s="0"/>
      <c r="LEM52" s="0"/>
      <c r="LEN52" s="0"/>
      <c r="LEO52" s="0"/>
      <c r="LEP52" s="0"/>
      <c r="LEQ52" s="0"/>
      <c r="LER52" s="0"/>
      <c r="LES52" s="0"/>
      <c r="LET52" s="0"/>
      <c r="LEU52" s="0"/>
      <c r="LEV52" s="0"/>
      <c r="LEW52" s="0"/>
      <c r="LEX52" s="0"/>
      <c r="LEY52" s="0"/>
      <c r="LEZ52" s="0"/>
      <c r="LFA52" s="0"/>
      <c r="LFB52" s="0"/>
      <c r="LFC52" s="0"/>
      <c r="LFD52" s="0"/>
      <c r="LFE52" s="0"/>
      <c r="LFF52" s="0"/>
      <c r="LFG52" s="0"/>
      <c r="LFH52" s="0"/>
      <c r="LFI52" s="0"/>
      <c r="LFJ52" s="0"/>
      <c r="LFK52" s="0"/>
      <c r="LFL52" s="0"/>
      <c r="LFM52" s="0"/>
      <c r="LFN52" s="0"/>
      <c r="LFO52" s="0"/>
      <c r="LFP52" s="0"/>
      <c r="LFQ52" s="0"/>
      <c r="LFR52" s="0"/>
      <c r="LFS52" s="0"/>
      <c r="LFT52" s="0"/>
      <c r="LFU52" s="0"/>
      <c r="LFV52" s="0"/>
      <c r="LFW52" s="0"/>
      <c r="LFX52" s="0"/>
      <c r="LFY52" s="0"/>
      <c r="LFZ52" s="0"/>
      <c r="LGA52" s="0"/>
      <c r="LGB52" s="0"/>
      <c r="LGC52" s="0"/>
      <c r="LGD52" s="0"/>
      <c r="LGE52" s="0"/>
      <c r="LGF52" s="0"/>
      <c r="LGG52" s="0"/>
      <c r="LGH52" s="0"/>
      <c r="LGI52" s="0"/>
      <c r="LGJ52" s="0"/>
      <c r="LGK52" s="0"/>
      <c r="LGL52" s="0"/>
      <c r="LGM52" s="0"/>
      <c r="LGN52" s="0"/>
      <c r="LGO52" s="0"/>
      <c r="LGP52" s="0"/>
      <c r="LGQ52" s="0"/>
      <c r="LGR52" s="0"/>
      <c r="LGS52" s="0"/>
      <c r="LGT52" s="0"/>
      <c r="LGU52" s="0"/>
      <c r="LGV52" s="0"/>
      <c r="LGW52" s="0"/>
      <c r="LGX52" s="0"/>
      <c r="LGY52" s="0"/>
      <c r="LGZ52" s="0"/>
      <c r="LHA52" s="0"/>
      <c r="LHB52" s="0"/>
      <c r="LHC52" s="0"/>
      <c r="LHD52" s="0"/>
      <c r="LHE52" s="0"/>
      <c r="LHF52" s="0"/>
      <c r="LHG52" s="0"/>
      <c r="LHH52" s="0"/>
      <c r="LHI52" s="0"/>
      <c r="LHJ52" s="0"/>
      <c r="LHK52" s="0"/>
      <c r="LHL52" s="0"/>
      <c r="LHM52" s="0"/>
      <c r="LHN52" s="0"/>
      <c r="LHO52" s="0"/>
      <c r="LHP52" s="0"/>
      <c r="LHQ52" s="0"/>
      <c r="LHR52" s="0"/>
      <c r="LHS52" s="0"/>
      <c r="LHT52" s="0"/>
      <c r="LHU52" s="0"/>
      <c r="LHV52" s="0"/>
      <c r="LHW52" s="0"/>
      <c r="LHX52" s="0"/>
      <c r="LHY52" s="0"/>
      <c r="LHZ52" s="0"/>
      <c r="LIA52" s="0"/>
      <c r="LIB52" s="0"/>
      <c r="LIC52" s="0"/>
      <c r="LID52" s="0"/>
      <c r="LIE52" s="0"/>
      <c r="LIF52" s="0"/>
      <c r="LIG52" s="0"/>
      <c r="LIH52" s="0"/>
      <c r="LII52" s="0"/>
      <c r="LIJ52" s="0"/>
      <c r="LIK52" s="0"/>
      <c r="LIL52" s="0"/>
      <c r="LIM52" s="0"/>
      <c r="LIN52" s="0"/>
      <c r="LIO52" s="0"/>
      <c r="LIP52" s="0"/>
      <c r="LIQ52" s="0"/>
      <c r="LIR52" s="0"/>
      <c r="LIS52" s="0"/>
      <c r="LIT52" s="0"/>
      <c r="LIU52" s="0"/>
      <c r="LIV52" s="0"/>
      <c r="LIW52" s="0"/>
      <c r="LIX52" s="0"/>
      <c r="LIY52" s="0"/>
      <c r="LIZ52" s="0"/>
      <c r="LJA52" s="0"/>
      <c r="LJB52" s="0"/>
      <c r="LJC52" s="0"/>
      <c r="LJD52" s="0"/>
      <c r="LJE52" s="0"/>
      <c r="LJF52" s="0"/>
      <c r="LJG52" s="0"/>
      <c r="LJH52" s="0"/>
      <c r="LJI52" s="0"/>
      <c r="LJJ52" s="0"/>
      <c r="LJK52" s="0"/>
      <c r="LJL52" s="0"/>
      <c r="LJM52" s="0"/>
      <c r="LJN52" s="0"/>
      <c r="LJO52" s="0"/>
      <c r="LJP52" s="0"/>
      <c r="LJQ52" s="0"/>
      <c r="LJR52" s="0"/>
      <c r="LJS52" s="0"/>
      <c r="LJT52" s="0"/>
      <c r="LJU52" s="0"/>
      <c r="LJV52" s="0"/>
      <c r="LJW52" s="0"/>
      <c r="LJX52" s="0"/>
      <c r="LJY52" s="0"/>
      <c r="LJZ52" s="0"/>
      <c r="LKA52" s="0"/>
      <c r="LKB52" s="0"/>
      <c r="LKC52" s="0"/>
      <c r="LKD52" s="0"/>
      <c r="LKE52" s="0"/>
      <c r="LKF52" s="0"/>
      <c r="LKG52" s="0"/>
      <c r="LKH52" s="0"/>
      <c r="LKI52" s="0"/>
      <c r="LKJ52" s="0"/>
      <c r="LKK52" s="0"/>
      <c r="LKL52" s="0"/>
      <c r="LKM52" s="0"/>
      <c r="LKN52" s="0"/>
      <c r="LKO52" s="0"/>
      <c r="LKP52" s="0"/>
      <c r="LKQ52" s="0"/>
      <c r="LKR52" s="0"/>
      <c r="LKS52" s="0"/>
      <c r="LKT52" s="0"/>
      <c r="LKU52" s="0"/>
      <c r="LKV52" s="0"/>
      <c r="LKW52" s="0"/>
      <c r="LKX52" s="0"/>
      <c r="LKY52" s="0"/>
      <c r="LKZ52" s="0"/>
      <c r="LLA52" s="0"/>
      <c r="LLB52" s="0"/>
      <c r="LLC52" s="0"/>
      <c r="LLD52" s="0"/>
      <c r="LLE52" s="0"/>
      <c r="LLF52" s="0"/>
      <c r="LLG52" s="0"/>
      <c r="LLH52" s="0"/>
      <c r="LLI52" s="0"/>
      <c r="LLJ52" s="0"/>
      <c r="LLK52" s="0"/>
      <c r="LLL52" s="0"/>
      <c r="LLM52" s="0"/>
      <c r="LLN52" s="0"/>
      <c r="LLO52" s="0"/>
      <c r="LLP52" s="0"/>
      <c r="LLQ52" s="0"/>
      <c r="LLR52" s="0"/>
      <c r="LLS52" s="0"/>
      <c r="LLT52" s="0"/>
      <c r="LLU52" s="0"/>
      <c r="LLV52" s="0"/>
      <c r="LLW52" s="0"/>
      <c r="LLX52" s="0"/>
      <c r="LLY52" s="0"/>
      <c r="LLZ52" s="0"/>
      <c r="LMA52" s="0"/>
      <c r="LMB52" s="0"/>
      <c r="LMC52" s="0"/>
      <c r="LMD52" s="0"/>
      <c r="LME52" s="0"/>
      <c r="LMF52" s="0"/>
      <c r="LMG52" s="0"/>
      <c r="LMH52" s="0"/>
      <c r="LMI52" s="0"/>
      <c r="LMJ52" s="0"/>
      <c r="LMK52" s="0"/>
      <c r="LML52" s="0"/>
      <c r="LMM52" s="0"/>
      <c r="LMN52" s="0"/>
      <c r="LMO52" s="0"/>
      <c r="LMP52" s="0"/>
      <c r="LMQ52" s="0"/>
      <c r="LMR52" s="0"/>
      <c r="LMS52" s="0"/>
      <c r="LMT52" s="0"/>
      <c r="LMU52" s="0"/>
      <c r="LMV52" s="0"/>
      <c r="LMW52" s="0"/>
      <c r="LMX52" s="0"/>
      <c r="LMY52" s="0"/>
      <c r="LMZ52" s="0"/>
      <c r="LNA52" s="0"/>
      <c r="LNB52" s="0"/>
      <c r="LNC52" s="0"/>
      <c r="LND52" s="0"/>
      <c r="LNE52" s="0"/>
      <c r="LNF52" s="0"/>
      <c r="LNG52" s="0"/>
      <c r="LNH52" s="0"/>
      <c r="LNI52" s="0"/>
      <c r="LNJ52" s="0"/>
      <c r="LNK52" s="0"/>
      <c r="LNL52" s="0"/>
      <c r="LNM52" s="0"/>
      <c r="LNN52" s="0"/>
      <c r="LNO52" s="0"/>
      <c r="LNP52" s="0"/>
      <c r="LNQ52" s="0"/>
      <c r="LNR52" s="0"/>
      <c r="LNS52" s="0"/>
      <c r="LNT52" s="0"/>
      <c r="LNU52" s="0"/>
      <c r="LNV52" s="0"/>
      <c r="LNW52" s="0"/>
      <c r="LNX52" s="0"/>
      <c r="LNY52" s="0"/>
      <c r="LNZ52" s="0"/>
      <c r="LOA52" s="0"/>
      <c r="LOB52" s="0"/>
      <c r="LOC52" s="0"/>
      <c r="LOD52" s="0"/>
      <c r="LOE52" s="0"/>
      <c r="LOF52" s="0"/>
      <c r="LOG52" s="0"/>
      <c r="LOH52" s="0"/>
      <c r="LOI52" s="0"/>
      <c r="LOJ52" s="0"/>
      <c r="LOK52" s="0"/>
      <c r="LOL52" s="0"/>
      <c r="LOM52" s="0"/>
      <c r="LON52" s="0"/>
      <c r="LOO52" s="0"/>
      <c r="LOP52" s="0"/>
      <c r="LOQ52" s="0"/>
      <c r="LOR52" s="0"/>
      <c r="LOS52" s="0"/>
      <c r="LOT52" s="0"/>
      <c r="LOU52" s="0"/>
      <c r="LOV52" s="0"/>
      <c r="LOW52" s="0"/>
      <c r="LOX52" s="0"/>
      <c r="LOY52" s="0"/>
      <c r="LOZ52" s="0"/>
      <c r="LPA52" s="0"/>
      <c r="LPB52" s="0"/>
      <c r="LPC52" s="0"/>
      <c r="LPD52" s="0"/>
      <c r="LPE52" s="0"/>
      <c r="LPF52" s="0"/>
      <c r="LPG52" s="0"/>
      <c r="LPH52" s="0"/>
      <c r="LPI52" s="0"/>
      <c r="LPJ52" s="0"/>
      <c r="LPK52" s="0"/>
      <c r="LPL52" s="0"/>
      <c r="LPM52" s="0"/>
      <c r="LPN52" s="0"/>
      <c r="LPO52" s="0"/>
      <c r="LPP52" s="0"/>
      <c r="LPQ52" s="0"/>
      <c r="LPR52" s="0"/>
      <c r="LPS52" s="0"/>
      <c r="LPT52" s="0"/>
      <c r="LPU52" s="0"/>
      <c r="LPV52" s="0"/>
      <c r="LPW52" s="0"/>
      <c r="LPX52" s="0"/>
      <c r="LPY52" s="0"/>
      <c r="LPZ52" s="0"/>
      <c r="LQA52" s="0"/>
      <c r="LQB52" s="0"/>
      <c r="LQC52" s="0"/>
      <c r="LQD52" s="0"/>
      <c r="LQE52" s="0"/>
      <c r="LQF52" s="0"/>
      <c r="LQG52" s="0"/>
      <c r="LQH52" s="0"/>
      <c r="LQI52" s="0"/>
      <c r="LQJ52" s="0"/>
      <c r="LQK52" s="0"/>
      <c r="LQL52" s="0"/>
      <c r="LQM52" s="0"/>
      <c r="LQN52" s="0"/>
      <c r="LQO52" s="0"/>
      <c r="LQP52" s="0"/>
      <c r="LQQ52" s="0"/>
      <c r="LQR52" s="0"/>
      <c r="LQS52" s="0"/>
      <c r="LQT52" s="0"/>
      <c r="LQU52" s="0"/>
      <c r="LQV52" s="0"/>
      <c r="LQW52" s="0"/>
      <c r="LQX52" s="0"/>
      <c r="LQY52" s="0"/>
      <c r="LQZ52" s="0"/>
      <c r="LRA52" s="0"/>
      <c r="LRB52" s="0"/>
      <c r="LRC52" s="0"/>
      <c r="LRD52" s="0"/>
      <c r="LRE52" s="0"/>
      <c r="LRF52" s="0"/>
      <c r="LRG52" s="0"/>
      <c r="LRH52" s="0"/>
      <c r="LRI52" s="0"/>
      <c r="LRJ52" s="0"/>
      <c r="LRK52" s="0"/>
      <c r="LRL52" s="0"/>
      <c r="LRM52" s="0"/>
      <c r="LRN52" s="0"/>
      <c r="LRO52" s="0"/>
      <c r="LRP52" s="0"/>
      <c r="LRQ52" s="0"/>
      <c r="LRR52" s="0"/>
      <c r="LRS52" s="0"/>
      <c r="LRT52" s="0"/>
      <c r="LRU52" s="0"/>
      <c r="LRV52" s="0"/>
      <c r="LRW52" s="0"/>
      <c r="LRX52" s="0"/>
      <c r="LRY52" s="0"/>
      <c r="LRZ52" s="0"/>
      <c r="LSA52" s="0"/>
      <c r="LSB52" s="0"/>
      <c r="LSC52" s="0"/>
      <c r="LSD52" s="0"/>
      <c r="LSE52" s="0"/>
      <c r="LSF52" s="0"/>
      <c r="LSG52" s="0"/>
      <c r="LSH52" s="0"/>
      <c r="LSI52" s="0"/>
      <c r="LSJ52" s="0"/>
      <c r="LSK52" s="0"/>
      <c r="LSL52" s="0"/>
      <c r="LSM52" s="0"/>
      <c r="LSN52" s="0"/>
      <c r="LSO52" s="0"/>
      <c r="LSP52" s="0"/>
      <c r="LSQ52" s="0"/>
      <c r="LSR52" s="0"/>
      <c r="LSS52" s="0"/>
      <c r="LST52" s="0"/>
      <c r="LSU52" s="0"/>
      <c r="LSV52" s="0"/>
      <c r="LSW52" s="0"/>
      <c r="LSX52" s="0"/>
      <c r="LSY52" s="0"/>
      <c r="LSZ52" s="0"/>
      <c r="LTA52" s="0"/>
      <c r="LTB52" s="0"/>
      <c r="LTC52" s="0"/>
      <c r="LTD52" s="0"/>
      <c r="LTE52" s="0"/>
      <c r="LTF52" s="0"/>
      <c r="LTG52" s="0"/>
      <c r="LTH52" s="0"/>
      <c r="LTI52" s="0"/>
      <c r="LTJ52" s="0"/>
      <c r="LTK52" s="0"/>
      <c r="LTL52" s="0"/>
      <c r="LTM52" s="0"/>
      <c r="LTN52" s="0"/>
      <c r="LTO52" s="0"/>
      <c r="LTP52" s="0"/>
      <c r="LTQ52" s="0"/>
      <c r="LTR52" s="0"/>
      <c r="LTS52" s="0"/>
      <c r="LTT52" s="0"/>
      <c r="LTU52" s="0"/>
      <c r="LTV52" s="0"/>
      <c r="LTW52" s="0"/>
      <c r="LTX52" s="0"/>
      <c r="LTY52" s="0"/>
      <c r="LTZ52" s="0"/>
      <c r="LUA52" s="0"/>
      <c r="LUB52" s="0"/>
      <c r="LUC52" s="0"/>
      <c r="LUD52" s="0"/>
      <c r="LUE52" s="0"/>
      <c r="LUF52" s="0"/>
      <c r="LUG52" s="0"/>
      <c r="LUH52" s="0"/>
      <c r="LUI52" s="0"/>
      <c r="LUJ52" s="0"/>
      <c r="LUK52" s="0"/>
      <c r="LUL52" s="0"/>
      <c r="LUM52" s="0"/>
      <c r="LUN52" s="0"/>
      <c r="LUO52" s="0"/>
      <c r="LUP52" s="0"/>
      <c r="LUQ52" s="0"/>
      <c r="LUR52" s="0"/>
      <c r="LUS52" s="0"/>
      <c r="LUT52" s="0"/>
      <c r="LUU52" s="0"/>
      <c r="LUV52" s="0"/>
      <c r="LUW52" s="0"/>
      <c r="LUX52" s="0"/>
      <c r="LUY52" s="0"/>
      <c r="LUZ52" s="0"/>
      <c r="LVA52" s="0"/>
      <c r="LVB52" s="0"/>
      <c r="LVC52" s="0"/>
      <c r="LVD52" s="0"/>
      <c r="LVE52" s="0"/>
      <c r="LVF52" s="0"/>
      <c r="LVG52" s="0"/>
      <c r="LVH52" s="0"/>
      <c r="LVI52" s="0"/>
      <c r="LVJ52" s="0"/>
      <c r="LVK52" s="0"/>
      <c r="LVL52" s="0"/>
      <c r="LVM52" s="0"/>
      <c r="LVN52" s="0"/>
      <c r="LVO52" s="0"/>
      <c r="LVP52" s="0"/>
      <c r="LVQ52" s="0"/>
      <c r="LVR52" s="0"/>
      <c r="LVS52" s="0"/>
      <c r="LVT52" s="0"/>
      <c r="LVU52" s="0"/>
      <c r="LVV52" s="0"/>
      <c r="LVW52" s="0"/>
      <c r="LVX52" s="0"/>
      <c r="LVY52" s="0"/>
      <c r="LVZ52" s="0"/>
      <c r="LWA52" s="0"/>
      <c r="LWB52" s="0"/>
      <c r="LWC52" s="0"/>
      <c r="LWD52" s="0"/>
      <c r="LWE52" s="0"/>
      <c r="LWF52" s="0"/>
      <c r="LWG52" s="0"/>
      <c r="LWH52" s="0"/>
      <c r="LWI52" s="0"/>
      <c r="LWJ52" s="0"/>
      <c r="LWK52" s="0"/>
      <c r="LWL52" s="0"/>
      <c r="LWM52" s="0"/>
      <c r="LWN52" s="0"/>
      <c r="LWO52" s="0"/>
      <c r="LWP52" s="0"/>
      <c r="LWQ52" s="0"/>
      <c r="LWR52" s="0"/>
      <c r="LWS52" s="0"/>
      <c r="LWT52" s="0"/>
      <c r="LWU52" s="0"/>
      <c r="LWV52" s="0"/>
      <c r="LWW52" s="0"/>
      <c r="LWX52" s="0"/>
      <c r="LWY52" s="0"/>
      <c r="LWZ52" s="0"/>
      <c r="LXA52" s="0"/>
      <c r="LXB52" s="0"/>
      <c r="LXC52" s="0"/>
      <c r="LXD52" s="0"/>
      <c r="LXE52" s="0"/>
      <c r="LXF52" s="0"/>
      <c r="LXG52" s="0"/>
      <c r="LXH52" s="0"/>
      <c r="LXI52" s="0"/>
      <c r="LXJ52" s="0"/>
      <c r="LXK52" s="0"/>
      <c r="LXL52" s="0"/>
      <c r="LXM52" s="0"/>
      <c r="LXN52" s="0"/>
      <c r="LXO52" s="0"/>
      <c r="LXP52" s="0"/>
      <c r="LXQ52" s="0"/>
      <c r="LXR52" s="0"/>
      <c r="LXS52" s="0"/>
      <c r="LXT52" s="0"/>
      <c r="LXU52" s="0"/>
      <c r="LXV52" s="0"/>
      <c r="LXW52" s="0"/>
      <c r="LXX52" s="0"/>
      <c r="LXY52" s="0"/>
      <c r="LXZ52" s="0"/>
      <c r="LYA52" s="0"/>
      <c r="LYB52" s="0"/>
      <c r="LYC52" s="0"/>
      <c r="LYD52" s="0"/>
      <c r="LYE52" s="0"/>
      <c r="LYF52" s="0"/>
      <c r="LYG52" s="0"/>
      <c r="LYH52" s="0"/>
      <c r="LYI52" s="0"/>
      <c r="LYJ52" s="0"/>
      <c r="LYK52" s="0"/>
      <c r="LYL52" s="0"/>
      <c r="LYM52" s="0"/>
      <c r="LYN52" s="0"/>
      <c r="LYO52" s="0"/>
      <c r="LYP52" s="0"/>
      <c r="LYQ52" s="0"/>
      <c r="LYR52" s="0"/>
      <c r="LYS52" s="0"/>
      <c r="LYT52" s="0"/>
      <c r="LYU52" s="0"/>
      <c r="LYV52" s="0"/>
      <c r="LYW52" s="0"/>
      <c r="LYX52" s="0"/>
      <c r="LYY52" s="0"/>
      <c r="LYZ52" s="0"/>
      <c r="LZA52" s="0"/>
      <c r="LZB52" s="0"/>
      <c r="LZC52" s="0"/>
      <c r="LZD52" s="0"/>
      <c r="LZE52" s="0"/>
      <c r="LZF52" s="0"/>
      <c r="LZG52" s="0"/>
      <c r="LZH52" s="0"/>
      <c r="LZI52" s="0"/>
      <c r="LZJ52" s="0"/>
      <c r="LZK52" s="0"/>
      <c r="LZL52" s="0"/>
      <c r="LZM52" s="0"/>
      <c r="LZN52" s="0"/>
      <c r="LZO52" s="0"/>
      <c r="LZP52" s="0"/>
      <c r="LZQ52" s="0"/>
      <c r="LZR52" s="0"/>
      <c r="LZS52" s="0"/>
      <c r="LZT52" s="0"/>
      <c r="LZU52" s="0"/>
      <c r="LZV52" s="0"/>
      <c r="LZW52" s="0"/>
      <c r="LZX52" s="0"/>
      <c r="LZY52" s="0"/>
      <c r="LZZ52" s="0"/>
      <c r="MAA52" s="0"/>
      <c r="MAB52" s="0"/>
      <c r="MAC52" s="0"/>
      <c r="MAD52" s="0"/>
      <c r="MAE52" s="0"/>
      <c r="MAF52" s="0"/>
      <c r="MAG52" s="0"/>
      <c r="MAH52" s="0"/>
      <c r="MAI52" s="0"/>
      <c r="MAJ52" s="0"/>
      <c r="MAK52" s="0"/>
      <c r="MAL52" s="0"/>
      <c r="MAM52" s="0"/>
      <c r="MAN52" s="0"/>
      <c r="MAO52" s="0"/>
      <c r="MAP52" s="0"/>
      <c r="MAQ52" s="0"/>
      <c r="MAR52" s="0"/>
      <c r="MAS52" s="0"/>
      <c r="MAT52" s="0"/>
      <c r="MAU52" s="0"/>
      <c r="MAV52" s="0"/>
      <c r="MAW52" s="0"/>
      <c r="MAX52" s="0"/>
      <c r="MAY52" s="0"/>
      <c r="MAZ52" s="0"/>
      <c r="MBA52" s="0"/>
      <c r="MBB52" s="0"/>
      <c r="MBC52" s="0"/>
      <c r="MBD52" s="0"/>
      <c r="MBE52" s="0"/>
      <c r="MBF52" s="0"/>
      <c r="MBG52" s="0"/>
      <c r="MBH52" s="0"/>
      <c r="MBI52" s="0"/>
      <c r="MBJ52" s="0"/>
      <c r="MBK52" s="0"/>
      <c r="MBL52" s="0"/>
      <c r="MBM52" s="0"/>
      <c r="MBN52" s="0"/>
      <c r="MBO52" s="0"/>
      <c r="MBP52" s="0"/>
      <c r="MBQ52" s="0"/>
      <c r="MBR52" s="0"/>
      <c r="MBS52" s="0"/>
      <c r="MBT52" s="0"/>
      <c r="MBU52" s="0"/>
      <c r="MBV52" s="0"/>
      <c r="MBW52" s="0"/>
      <c r="MBX52" s="0"/>
      <c r="MBY52" s="0"/>
      <c r="MBZ52" s="0"/>
      <c r="MCA52" s="0"/>
      <c r="MCB52" s="0"/>
      <c r="MCC52" s="0"/>
      <c r="MCD52" s="0"/>
      <c r="MCE52" s="0"/>
      <c r="MCF52" s="0"/>
      <c r="MCG52" s="0"/>
      <c r="MCH52" s="0"/>
      <c r="MCI52" s="0"/>
      <c r="MCJ52" s="0"/>
      <c r="MCK52" s="0"/>
      <c r="MCL52" s="0"/>
      <c r="MCM52" s="0"/>
      <c r="MCN52" s="0"/>
      <c r="MCO52" s="0"/>
      <c r="MCP52" s="0"/>
      <c r="MCQ52" s="0"/>
      <c r="MCR52" s="0"/>
      <c r="MCS52" s="0"/>
      <c r="MCT52" s="0"/>
      <c r="MCU52" s="0"/>
      <c r="MCV52" s="0"/>
      <c r="MCW52" s="0"/>
      <c r="MCX52" s="0"/>
      <c r="MCY52" s="0"/>
      <c r="MCZ52" s="0"/>
      <c r="MDA52" s="0"/>
      <c r="MDB52" s="0"/>
      <c r="MDC52" s="0"/>
      <c r="MDD52" s="0"/>
      <c r="MDE52" s="0"/>
      <c r="MDF52" s="0"/>
      <c r="MDG52" s="0"/>
      <c r="MDH52" s="0"/>
      <c r="MDI52" s="0"/>
      <c r="MDJ52" s="0"/>
      <c r="MDK52" s="0"/>
      <c r="MDL52" s="0"/>
      <c r="MDM52" s="0"/>
      <c r="MDN52" s="0"/>
      <c r="MDO52" s="0"/>
      <c r="MDP52" s="0"/>
      <c r="MDQ52" s="0"/>
      <c r="MDR52" s="0"/>
      <c r="MDS52" s="0"/>
      <c r="MDT52" s="0"/>
      <c r="MDU52" s="0"/>
      <c r="MDV52" s="0"/>
      <c r="MDW52" s="0"/>
      <c r="MDX52" s="0"/>
      <c r="MDY52" s="0"/>
      <c r="MDZ52" s="0"/>
      <c r="MEA52" s="0"/>
      <c r="MEB52" s="0"/>
      <c r="MEC52" s="0"/>
      <c r="MED52" s="0"/>
      <c r="MEE52" s="0"/>
      <c r="MEF52" s="0"/>
      <c r="MEG52" s="0"/>
      <c r="MEH52" s="0"/>
      <c r="MEI52" s="0"/>
      <c r="MEJ52" s="0"/>
      <c r="MEK52" s="0"/>
      <c r="MEL52" s="0"/>
      <c r="MEM52" s="0"/>
      <c r="MEN52" s="0"/>
      <c r="MEO52" s="0"/>
      <c r="MEP52" s="0"/>
      <c r="MEQ52" s="0"/>
      <c r="MER52" s="0"/>
      <c r="MES52" s="0"/>
      <c r="MET52" s="0"/>
      <c r="MEU52" s="0"/>
      <c r="MEV52" s="0"/>
      <c r="MEW52" s="0"/>
      <c r="MEX52" s="0"/>
      <c r="MEY52" s="0"/>
      <c r="MEZ52" s="0"/>
      <c r="MFA52" s="0"/>
      <c r="MFB52" s="0"/>
      <c r="MFC52" s="0"/>
      <c r="MFD52" s="0"/>
      <c r="MFE52" s="0"/>
      <c r="MFF52" s="0"/>
      <c r="MFG52" s="0"/>
      <c r="MFH52" s="0"/>
      <c r="MFI52" s="0"/>
      <c r="MFJ52" s="0"/>
      <c r="MFK52" s="0"/>
      <c r="MFL52" s="0"/>
      <c r="MFM52" s="0"/>
      <c r="MFN52" s="0"/>
      <c r="MFO52" s="0"/>
      <c r="MFP52" s="0"/>
      <c r="MFQ52" s="0"/>
      <c r="MFR52" s="0"/>
      <c r="MFS52" s="0"/>
      <c r="MFT52" s="0"/>
      <c r="MFU52" s="0"/>
      <c r="MFV52" s="0"/>
      <c r="MFW52" s="0"/>
      <c r="MFX52" s="0"/>
      <c r="MFY52" s="0"/>
      <c r="MFZ52" s="0"/>
      <c r="MGA52" s="0"/>
      <c r="MGB52" s="0"/>
      <c r="MGC52" s="0"/>
      <c r="MGD52" s="0"/>
      <c r="MGE52" s="0"/>
      <c r="MGF52" s="0"/>
      <c r="MGG52" s="0"/>
      <c r="MGH52" s="0"/>
      <c r="MGI52" s="0"/>
      <c r="MGJ52" s="0"/>
      <c r="MGK52" s="0"/>
      <c r="MGL52" s="0"/>
      <c r="MGM52" s="0"/>
      <c r="MGN52" s="0"/>
      <c r="MGO52" s="0"/>
      <c r="MGP52" s="0"/>
      <c r="MGQ52" s="0"/>
      <c r="MGR52" s="0"/>
      <c r="MGS52" s="0"/>
      <c r="MGT52" s="0"/>
      <c r="MGU52" s="0"/>
      <c r="MGV52" s="0"/>
      <c r="MGW52" s="0"/>
      <c r="MGX52" s="0"/>
      <c r="MGY52" s="0"/>
      <c r="MGZ52" s="0"/>
      <c r="MHA52" s="0"/>
      <c r="MHB52" s="0"/>
      <c r="MHC52" s="0"/>
      <c r="MHD52" s="0"/>
      <c r="MHE52" s="0"/>
      <c r="MHF52" s="0"/>
      <c r="MHG52" s="0"/>
      <c r="MHH52" s="0"/>
      <c r="MHI52" s="0"/>
      <c r="MHJ52" s="0"/>
      <c r="MHK52" s="0"/>
      <c r="MHL52" s="0"/>
      <c r="MHM52" s="0"/>
      <c r="MHN52" s="0"/>
      <c r="MHO52" s="0"/>
      <c r="MHP52" s="0"/>
      <c r="MHQ52" s="0"/>
      <c r="MHR52" s="0"/>
      <c r="MHS52" s="0"/>
      <c r="MHT52" s="0"/>
      <c r="MHU52" s="0"/>
      <c r="MHV52" s="0"/>
      <c r="MHW52" s="0"/>
      <c r="MHX52" s="0"/>
      <c r="MHY52" s="0"/>
      <c r="MHZ52" s="0"/>
      <c r="MIA52" s="0"/>
      <c r="MIB52" s="0"/>
      <c r="MIC52" s="0"/>
      <c r="MID52" s="0"/>
      <c r="MIE52" s="0"/>
      <c r="MIF52" s="0"/>
      <c r="MIG52" s="0"/>
      <c r="MIH52" s="0"/>
      <c r="MII52" s="0"/>
      <c r="MIJ52" s="0"/>
      <c r="MIK52" s="0"/>
      <c r="MIL52" s="0"/>
      <c r="MIM52" s="0"/>
      <c r="MIN52" s="0"/>
      <c r="MIO52" s="0"/>
      <c r="MIP52" s="0"/>
      <c r="MIQ52" s="0"/>
      <c r="MIR52" s="0"/>
      <c r="MIS52" s="0"/>
      <c r="MIT52" s="0"/>
      <c r="MIU52" s="0"/>
      <c r="MIV52" s="0"/>
      <c r="MIW52" s="0"/>
      <c r="MIX52" s="0"/>
      <c r="MIY52" s="0"/>
      <c r="MIZ52" s="0"/>
      <c r="MJA52" s="0"/>
      <c r="MJB52" s="0"/>
      <c r="MJC52" s="0"/>
      <c r="MJD52" s="0"/>
      <c r="MJE52" s="0"/>
      <c r="MJF52" s="0"/>
      <c r="MJG52" s="0"/>
      <c r="MJH52" s="0"/>
      <c r="MJI52" s="0"/>
      <c r="MJJ52" s="0"/>
      <c r="MJK52" s="0"/>
      <c r="MJL52" s="0"/>
      <c r="MJM52" s="0"/>
      <c r="MJN52" s="0"/>
      <c r="MJO52" s="0"/>
      <c r="MJP52" s="0"/>
      <c r="MJQ52" s="0"/>
      <c r="MJR52" s="0"/>
      <c r="MJS52" s="0"/>
      <c r="MJT52" s="0"/>
      <c r="MJU52" s="0"/>
      <c r="MJV52" s="0"/>
      <c r="MJW52" s="0"/>
      <c r="MJX52" s="0"/>
      <c r="MJY52" s="0"/>
      <c r="MJZ52" s="0"/>
      <c r="MKA52" s="0"/>
      <c r="MKB52" s="0"/>
      <c r="MKC52" s="0"/>
      <c r="MKD52" s="0"/>
      <c r="MKE52" s="0"/>
      <c r="MKF52" s="0"/>
      <c r="MKG52" s="0"/>
      <c r="MKH52" s="0"/>
      <c r="MKI52" s="0"/>
      <c r="MKJ52" s="0"/>
      <c r="MKK52" s="0"/>
      <c r="MKL52" s="0"/>
      <c r="MKM52" s="0"/>
      <c r="MKN52" s="0"/>
      <c r="MKO52" s="0"/>
      <c r="MKP52" s="0"/>
      <c r="MKQ52" s="0"/>
      <c r="MKR52" s="0"/>
      <c r="MKS52" s="0"/>
      <c r="MKT52" s="0"/>
      <c r="MKU52" s="0"/>
      <c r="MKV52" s="0"/>
      <c r="MKW52" s="0"/>
      <c r="MKX52" s="0"/>
      <c r="MKY52" s="0"/>
      <c r="MKZ52" s="0"/>
      <c r="MLA52" s="0"/>
      <c r="MLB52" s="0"/>
      <c r="MLC52" s="0"/>
      <c r="MLD52" s="0"/>
      <c r="MLE52" s="0"/>
      <c r="MLF52" s="0"/>
      <c r="MLG52" s="0"/>
      <c r="MLH52" s="0"/>
      <c r="MLI52" s="0"/>
      <c r="MLJ52" s="0"/>
      <c r="MLK52" s="0"/>
      <c r="MLL52" s="0"/>
      <c r="MLM52" s="0"/>
      <c r="MLN52" s="0"/>
      <c r="MLO52" s="0"/>
      <c r="MLP52" s="0"/>
      <c r="MLQ52" s="0"/>
      <c r="MLR52" s="0"/>
      <c r="MLS52" s="0"/>
      <c r="MLT52" s="0"/>
      <c r="MLU52" s="0"/>
      <c r="MLV52" s="0"/>
      <c r="MLW52" s="0"/>
      <c r="MLX52" s="0"/>
      <c r="MLY52" s="0"/>
      <c r="MLZ52" s="0"/>
      <c r="MMA52" s="0"/>
      <c r="MMB52" s="0"/>
      <c r="MMC52" s="0"/>
      <c r="MMD52" s="0"/>
      <c r="MME52" s="0"/>
      <c r="MMF52" s="0"/>
      <c r="MMG52" s="0"/>
      <c r="MMH52" s="0"/>
      <c r="MMI52" s="0"/>
      <c r="MMJ52" s="0"/>
      <c r="MMK52" s="0"/>
      <c r="MML52" s="0"/>
      <c r="MMM52" s="0"/>
      <c r="MMN52" s="0"/>
      <c r="MMO52" s="0"/>
      <c r="MMP52" s="0"/>
      <c r="MMQ52" s="0"/>
      <c r="MMR52" s="0"/>
      <c r="MMS52" s="0"/>
      <c r="MMT52" s="0"/>
      <c r="MMU52" s="0"/>
      <c r="MMV52" s="0"/>
      <c r="MMW52" s="0"/>
      <c r="MMX52" s="0"/>
      <c r="MMY52" s="0"/>
      <c r="MMZ52" s="0"/>
      <c r="MNA52" s="0"/>
      <c r="MNB52" s="0"/>
      <c r="MNC52" s="0"/>
      <c r="MND52" s="0"/>
      <c r="MNE52" s="0"/>
      <c r="MNF52" s="0"/>
      <c r="MNG52" s="0"/>
      <c r="MNH52" s="0"/>
      <c r="MNI52" s="0"/>
      <c r="MNJ52" s="0"/>
      <c r="MNK52" s="0"/>
      <c r="MNL52" s="0"/>
      <c r="MNM52" s="0"/>
      <c r="MNN52" s="0"/>
      <c r="MNO52" s="0"/>
      <c r="MNP52" s="0"/>
      <c r="MNQ52" s="0"/>
      <c r="MNR52" s="0"/>
      <c r="MNS52" s="0"/>
      <c r="MNT52" s="0"/>
      <c r="MNU52" s="0"/>
      <c r="MNV52" s="0"/>
      <c r="MNW52" s="0"/>
      <c r="MNX52" s="0"/>
      <c r="MNY52" s="0"/>
      <c r="MNZ52" s="0"/>
      <c r="MOA52" s="0"/>
      <c r="MOB52" s="0"/>
      <c r="MOC52" s="0"/>
      <c r="MOD52" s="0"/>
      <c r="MOE52" s="0"/>
      <c r="MOF52" s="0"/>
      <c r="MOG52" s="0"/>
      <c r="MOH52" s="0"/>
      <c r="MOI52" s="0"/>
      <c r="MOJ52" s="0"/>
      <c r="MOK52" s="0"/>
      <c r="MOL52" s="0"/>
      <c r="MOM52" s="0"/>
      <c r="MON52" s="0"/>
      <c r="MOO52" s="0"/>
      <c r="MOP52" s="0"/>
      <c r="MOQ52" s="0"/>
      <c r="MOR52" s="0"/>
      <c r="MOS52" s="0"/>
      <c r="MOT52" s="0"/>
      <c r="MOU52" s="0"/>
      <c r="MOV52" s="0"/>
      <c r="MOW52" s="0"/>
      <c r="MOX52" s="0"/>
      <c r="MOY52" s="0"/>
      <c r="MOZ52" s="0"/>
      <c r="MPA52" s="0"/>
      <c r="MPB52" s="0"/>
      <c r="MPC52" s="0"/>
      <c r="MPD52" s="0"/>
      <c r="MPE52" s="0"/>
      <c r="MPF52" s="0"/>
      <c r="MPG52" s="0"/>
      <c r="MPH52" s="0"/>
      <c r="MPI52" s="0"/>
      <c r="MPJ52" s="0"/>
      <c r="MPK52" s="0"/>
      <c r="MPL52" s="0"/>
      <c r="MPM52" s="0"/>
      <c r="MPN52" s="0"/>
      <c r="MPO52" s="0"/>
      <c r="MPP52" s="0"/>
      <c r="MPQ52" s="0"/>
      <c r="MPR52" s="0"/>
      <c r="MPS52" s="0"/>
      <c r="MPT52" s="0"/>
      <c r="MPU52" s="0"/>
      <c r="MPV52" s="0"/>
      <c r="MPW52" s="0"/>
      <c r="MPX52" s="0"/>
      <c r="MPY52" s="0"/>
      <c r="MPZ52" s="0"/>
      <c r="MQA52" s="0"/>
      <c r="MQB52" s="0"/>
      <c r="MQC52" s="0"/>
      <c r="MQD52" s="0"/>
      <c r="MQE52" s="0"/>
      <c r="MQF52" s="0"/>
      <c r="MQG52" s="0"/>
      <c r="MQH52" s="0"/>
      <c r="MQI52" s="0"/>
      <c r="MQJ52" s="0"/>
      <c r="MQK52" s="0"/>
      <c r="MQL52" s="0"/>
      <c r="MQM52" s="0"/>
      <c r="MQN52" s="0"/>
      <c r="MQO52" s="0"/>
      <c r="MQP52" s="0"/>
      <c r="MQQ52" s="0"/>
      <c r="MQR52" s="0"/>
      <c r="MQS52" s="0"/>
      <c r="MQT52" s="0"/>
      <c r="MQU52" s="0"/>
      <c r="MQV52" s="0"/>
      <c r="MQW52" s="0"/>
      <c r="MQX52" s="0"/>
      <c r="MQY52" s="0"/>
      <c r="MQZ52" s="0"/>
      <c r="MRA52" s="0"/>
      <c r="MRB52" s="0"/>
      <c r="MRC52" s="0"/>
      <c r="MRD52" s="0"/>
      <c r="MRE52" s="0"/>
      <c r="MRF52" s="0"/>
      <c r="MRG52" s="0"/>
      <c r="MRH52" s="0"/>
      <c r="MRI52" s="0"/>
      <c r="MRJ52" s="0"/>
      <c r="MRK52" s="0"/>
      <c r="MRL52" s="0"/>
      <c r="MRM52" s="0"/>
      <c r="MRN52" s="0"/>
      <c r="MRO52" s="0"/>
      <c r="MRP52" s="0"/>
      <c r="MRQ52" s="0"/>
      <c r="MRR52" s="0"/>
      <c r="MRS52" s="0"/>
      <c r="MRT52" s="0"/>
      <c r="MRU52" s="0"/>
      <c r="MRV52" s="0"/>
      <c r="MRW52" s="0"/>
      <c r="MRX52" s="0"/>
      <c r="MRY52" s="0"/>
      <c r="MRZ52" s="0"/>
      <c r="MSA52" s="0"/>
      <c r="MSB52" s="0"/>
      <c r="MSC52" s="0"/>
      <c r="MSD52" s="0"/>
      <c r="MSE52" s="0"/>
      <c r="MSF52" s="0"/>
      <c r="MSG52" s="0"/>
      <c r="MSH52" s="0"/>
      <c r="MSI52" s="0"/>
      <c r="MSJ52" s="0"/>
      <c r="MSK52" s="0"/>
      <c r="MSL52" s="0"/>
      <c r="MSM52" s="0"/>
      <c r="MSN52" s="0"/>
      <c r="MSO52" s="0"/>
      <c r="MSP52" s="0"/>
      <c r="MSQ52" s="0"/>
      <c r="MSR52" s="0"/>
      <c r="MSS52" s="0"/>
      <c r="MST52" s="0"/>
      <c r="MSU52" s="0"/>
      <c r="MSV52" s="0"/>
      <c r="MSW52" s="0"/>
      <c r="MSX52" s="0"/>
      <c r="MSY52" s="0"/>
      <c r="MSZ52" s="0"/>
      <c r="MTA52" s="0"/>
      <c r="MTB52" s="0"/>
      <c r="MTC52" s="0"/>
      <c r="MTD52" s="0"/>
      <c r="MTE52" s="0"/>
      <c r="MTF52" s="0"/>
      <c r="MTG52" s="0"/>
      <c r="MTH52" s="0"/>
      <c r="MTI52" s="0"/>
      <c r="MTJ52" s="0"/>
      <c r="MTK52" s="0"/>
      <c r="MTL52" s="0"/>
      <c r="MTM52" s="0"/>
      <c r="MTN52" s="0"/>
      <c r="MTO52" s="0"/>
      <c r="MTP52" s="0"/>
      <c r="MTQ52" s="0"/>
      <c r="MTR52" s="0"/>
      <c r="MTS52" s="0"/>
      <c r="MTT52" s="0"/>
      <c r="MTU52" s="0"/>
      <c r="MTV52" s="0"/>
      <c r="MTW52" s="0"/>
      <c r="MTX52" s="0"/>
      <c r="MTY52" s="0"/>
      <c r="MTZ52" s="0"/>
      <c r="MUA52" s="0"/>
      <c r="MUB52" s="0"/>
      <c r="MUC52" s="0"/>
      <c r="MUD52" s="0"/>
      <c r="MUE52" s="0"/>
      <c r="MUF52" s="0"/>
      <c r="MUG52" s="0"/>
      <c r="MUH52" s="0"/>
      <c r="MUI52" s="0"/>
      <c r="MUJ52" s="0"/>
      <c r="MUK52" s="0"/>
      <c r="MUL52" s="0"/>
      <c r="MUM52" s="0"/>
      <c r="MUN52" s="0"/>
      <c r="MUO52" s="0"/>
      <c r="MUP52" s="0"/>
      <c r="MUQ52" s="0"/>
      <c r="MUR52" s="0"/>
      <c r="MUS52" s="0"/>
      <c r="MUT52" s="0"/>
      <c r="MUU52" s="0"/>
      <c r="MUV52" s="0"/>
      <c r="MUW52" s="0"/>
      <c r="MUX52" s="0"/>
      <c r="MUY52" s="0"/>
      <c r="MUZ52" s="0"/>
      <c r="MVA52" s="0"/>
      <c r="MVB52" s="0"/>
      <c r="MVC52" s="0"/>
      <c r="MVD52" s="0"/>
      <c r="MVE52" s="0"/>
      <c r="MVF52" s="0"/>
      <c r="MVG52" s="0"/>
      <c r="MVH52" s="0"/>
      <c r="MVI52" s="0"/>
      <c r="MVJ52" s="0"/>
      <c r="MVK52" s="0"/>
      <c r="MVL52" s="0"/>
      <c r="MVM52" s="0"/>
      <c r="MVN52" s="0"/>
      <c r="MVO52" s="0"/>
      <c r="MVP52" s="0"/>
      <c r="MVQ52" s="0"/>
      <c r="MVR52" s="0"/>
      <c r="MVS52" s="0"/>
      <c r="MVT52" s="0"/>
      <c r="MVU52" s="0"/>
      <c r="MVV52" s="0"/>
      <c r="MVW52" s="0"/>
      <c r="MVX52" s="0"/>
      <c r="MVY52" s="0"/>
      <c r="MVZ52" s="0"/>
      <c r="MWA52" s="0"/>
      <c r="MWB52" s="0"/>
      <c r="MWC52" s="0"/>
      <c r="MWD52" s="0"/>
      <c r="MWE52" s="0"/>
      <c r="MWF52" s="0"/>
      <c r="MWG52" s="0"/>
      <c r="MWH52" s="0"/>
      <c r="MWI52" s="0"/>
      <c r="MWJ52" s="0"/>
      <c r="MWK52" s="0"/>
      <c r="MWL52" s="0"/>
      <c r="MWM52" s="0"/>
      <c r="MWN52" s="0"/>
      <c r="MWO52" s="0"/>
      <c r="MWP52" s="0"/>
      <c r="MWQ52" s="0"/>
      <c r="MWR52" s="0"/>
      <c r="MWS52" s="0"/>
      <c r="MWT52" s="0"/>
      <c r="MWU52" s="0"/>
      <c r="MWV52" s="0"/>
      <c r="MWW52" s="0"/>
      <c r="MWX52" s="0"/>
      <c r="MWY52" s="0"/>
      <c r="MWZ52" s="0"/>
      <c r="MXA52" s="0"/>
      <c r="MXB52" s="0"/>
      <c r="MXC52" s="0"/>
      <c r="MXD52" s="0"/>
      <c r="MXE52" s="0"/>
      <c r="MXF52" s="0"/>
      <c r="MXG52" s="0"/>
      <c r="MXH52" s="0"/>
      <c r="MXI52" s="0"/>
      <c r="MXJ52" s="0"/>
      <c r="MXK52" s="0"/>
      <c r="MXL52" s="0"/>
      <c r="MXM52" s="0"/>
      <c r="MXN52" s="0"/>
      <c r="MXO52" s="0"/>
      <c r="MXP52" s="0"/>
      <c r="MXQ52" s="0"/>
      <c r="MXR52" s="0"/>
      <c r="MXS52" s="0"/>
      <c r="MXT52" s="0"/>
      <c r="MXU52" s="0"/>
      <c r="MXV52" s="0"/>
      <c r="MXW52" s="0"/>
      <c r="MXX52" s="0"/>
      <c r="MXY52" s="0"/>
      <c r="MXZ52" s="0"/>
      <c r="MYA52" s="0"/>
      <c r="MYB52" s="0"/>
      <c r="MYC52" s="0"/>
      <c r="MYD52" s="0"/>
      <c r="MYE52" s="0"/>
      <c r="MYF52" s="0"/>
      <c r="MYG52" s="0"/>
      <c r="MYH52" s="0"/>
      <c r="MYI52" s="0"/>
      <c r="MYJ52" s="0"/>
      <c r="MYK52" s="0"/>
      <c r="MYL52" s="0"/>
      <c r="MYM52" s="0"/>
      <c r="MYN52" s="0"/>
      <c r="MYO52" s="0"/>
      <c r="MYP52" s="0"/>
      <c r="MYQ52" s="0"/>
      <c r="MYR52" s="0"/>
      <c r="MYS52" s="0"/>
      <c r="MYT52" s="0"/>
      <c r="MYU52" s="0"/>
      <c r="MYV52" s="0"/>
      <c r="MYW52" s="0"/>
      <c r="MYX52" s="0"/>
      <c r="MYY52" s="0"/>
      <c r="MYZ52" s="0"/>
      <c r="MZA52" s="0"/>
      <c r="MZB52" s="0"/>
      <c r="MZC52" s="0"/>
      <c r="MZD52" s="0"/>
      <c r="MZE52" s="0"/>
      <c r="MZF52" s="0"/>
      <c r="MZG52" s="0"/>
      <c r="MZH52" s="0"/>
      <c r="MZI52" s="0"/>
      <c r="MZJ52" s="0"/>
      <c r="MZK52" s="0"/>
      <c r="MZL52" s="0"/>
      <c r="MZM52" s="0"/>
      <c r="MZN52" s="0"/>
      <c r="MZO52" s="0"/>
      <c r="MZP52" s="0"/>
      <c r="MZQ52" s="0"/>
      <c r="MZR52" s="0"/>
      <c r="MZS52" s="0"/>
      <c r="MZT52" s="0"/>
      <c r="MZU52" s="0"/>
      <c r="MZV52" s="0"/>
      <c r="MZW52" s="0"/>
      <c r="MZX52" s="0"/>
      <c r="MZY52" s="0"/>
      <c r="MZZ52" s="0"/>
      <c r="NAA52" s="0"/>
      <c r="NAB52" s="0"/>
      <c r="NAC52" s="0"/>
      <c r="NAD52" s="0"/>
      <c r="NAE52" s="0"/>
      <c r="NAF52" s="0"/>
      <c r="NAG52" s="0"/>
      <c r="NAH52" s="0"/>
      <c r="NAI52" s="0"/>
      <c r="NAJ52" s="0"/>
      <c r="NAK52" s="0"/>
      <c r="NAL52" s="0"/>
      <c r="NAM52" s="0"/>
      <c r="NAN52" s="0"/>
      <c r="NAO52" s="0"/>
      <c r="NAP52" s="0"/>
      <c r="NAQ52" s="0"/>
      <c r="NAR52" s="0"/>
      <c r="NAS52" s="0"/>
      <c r="NAT52" s="0"/>
      <c r="NAU52" s="0"/>
      <c r="NAV52" s="0"/>
      <c r="NAW52" s="0"/>
      <c r="NAX52" s="0"/>
      <c r="NAY52" s="0"/>
      <c r="NAZ52" s="0"/>
      <c r="NBA52" s="0"/>
      <c r="NBB52" s="0"/>
      <c r="NBC52" s="0"/>
      <c r="NBD52" s="0"/>
      <c r="NBE52" s="0"/>
      <c r="NBF52" s="0"/>
      <c r="NBG52" s="0"/>
      <c r="NBH52" s="0"/>
      <c r="NBI52" s="0"/>
      <c r="NBJ52" s="0"/>
      <c r="NBK52" s="0"/>
      <c r="NBL52" s="0"/>
      <c r="NBM52" s="0"/>
      <c r="NBN52" s="0"/>
      <c r="NBO52" s="0"/>
      <c r="NBP52" s="0"/>
      <c r="NBQ52" s="0"/>
      <c r="NBR52" s="0"/>
      <c r="NBS52" s="0"/>
      <c r="NBT52" s="0"/>
      <c r="NBU52" s="0"/>
      <c r="NBV52" s="0"/>
      <c r="NBW52" s="0"/>
      <c r="NBX52" s="0"/>
      <c r="NBY52" s="0"/>
      <c r="NBZ52" s="0"/>
      <c r="NCA52" s="0"/>
      <c r="NCB52" s="0"/>
      <c r="NCC52" s="0"/>
      <c r="NCD52" s="0"/>
      <c r="NCE52" s="0"/>
      <c r="NCF52" s="0"/>
      <c r="NCG52" s="0"/>
      <c r="NCH52" s="0"/>
      <c r="NCI52" s="0"/>
      <c r="NCJ52" s="0"/>
      <c r="NCK52" s="0"/>
      <c r="NCL52" s="0"/>
      <c r="NCM52" s="0"/>
      <c r="NCN52" s="0"/>
      <c r="NCO52" s="0"/>
      <c r="NCP52" s="0"/>
      <c r="NCQ52" s="0"/>
      <c r="NCR52" s="0"/>
      <c r="NCS52" s="0"/>
      <c r="NCT52" s="0"/>
      <c r="NCU52" s="0"/>
      <c r="NCV52" s="0"/>
      <c r="NCW52" s="0"/>
      <c r="NCX52" s="0"/>
      <c r="NCY52" s="0"/>
      <c r="NCZ52" s="0"/>
      <c r="NDA52" s="0"/>
      <c r="NDB52" s="0"/>
      <c r="NDC52" s="0"/>
      <c r="NDD52" s="0"/>
      <c r="NDE52" s="0"/>
      <c r="NDF52" s="0"/>
      <c r="NDG52" s="0"/>
      <c r="NDH52" s="0"/>
      <c r="NDI52" s="0"/>
      <c r="NDJ52" s="0"/>
      <c r="NDK52" s="0"/>
      <c r="NDL52" s="0"/>
      <c r="NDM52" s="0"/>
      <c r="NDN52" s="0"/>
      <c r="NDO52" s="0"/>
      <c r="NDP52" s="0"/>
      <c r="NDQ52" s="0"/>
      <c r="NDR52" s="0"/>
      <c r="NDS52" s="0"/>
      <c r="NDT52" s="0"/>
      <c r="NDU52" s="0"/>
      <c r="NDV52" s="0"/>
      <c r="NDW52" s="0"/>
      <c r="NDX52" s="0"/>
      <c r="NDY52" s="0"/>
      <c r="NDZ52" s="0"/>
      <c r="NEA52" s="0"/>
      <c r="NEB52" s="0"/>
      <c r="NEC52" s="0"/>
      <c r="NED52" s="0"/>
      <c r="NEE52" s="0"/>
      <c r="NEF52" s="0"/>
      <c r="NEG52" s="0"/>
      <c r="NEH52" s="0"/>
      <c r="NEI52" s="0"/>
      <c r="NEJ52" s="0"/>
      <c r="NEK52" s="0"/>
      <c r="NEL52" s="0"/>
      <c r="NEM52" s="0"/>
      <c r="NEN52" s="0"/>
      <c r="NEO52" s="0"/>
      <c r="NEP52" s="0"/>
      <c r="NEQ52" s="0"/>
      <c r="NER52" s="0"/>
      <c r="NES52" s="0"/>
      <c r="NET52" s="0"/>
      <c r="NEU52" s="0"/>
      <c r="NEV52" s="0"/>
      <c r="NEW52" s="0"/>
      <c r="NEX52" s="0"/>
      <c r="NEY52" s="0"/>
      <c r="NEZ52" s="0"/>
      <c r="NFA52" s="0"/>
      <c r="NFB52" s="0"/>
      <c r="NFC52" s="0"/>
      <c r="NFD52" s="0"/>
      <c r="NFE52" s="0"/>
      <c r="NFF52" s="0"/>
      <c r="NFG52" s="0"/>
      <c r="NFH52" s="0"/>
      <c r="NFI52" s="0"/>
      <c r="NFJ52" s="0"/>
      <c r="NFK52" s="0"/>
      <c r="NFL52" s="0"/>
      <c r="NFM52" s="0"/>
      <c r="NFN52" s="0"/>
      <c r="NFO52" s="0"/>
      <c r="NFP52" s="0"/>
      <c r="NFQ52" s="0"/>
      <c r="NFR52" s="0"/>
      <c r="NFS52" s="0"/>
      <c r="NFT52" s="0"/>
      <c r="NFU52" s="0"/>
      <c r="NFV52" s="0"/>
      <c r="NFW52" s="0"/>
      <c r="NFX52" s="0"/>
      <c r="NFY52" s="0"/>
      <c r="NFZ52" s="0"/>
      <c r="NGA52" s="0"/>
      <c r="NGB52" s="0"/>
      <c r="NGC52" s="0"/>
      <c r="NGD52" s="0"/>
      <c r="NGE52" s="0"/>
      <c r="NGF52" s="0"/>
      <c r="NGG52" s="0"/>
      <c r="NGH52" s="0"/>
      <c r="NGI52" s="0"/>
      <c r="NGJ52" s="0"/>
      <c r="NGK52" s="0"/>
      <c r="NGL52" s="0"/>
      <c r="NGM52" s="0"/>
      <c r="NGN52" s="0"/>
      <c r="NGO52" s="0"/>
      <c r="NGP52" s="0"/>
      <c r="NGQ52" s="0"/>
      <c r="NGR52" s="0"/>
      <c r="NGS52" s="0"/>
      <c r="NGT52" s="0"/>
      <c r="NGU52" s="0"/>
      <c r="NGV52" s="0"/>
      <c r="NGW52" s="0"/>
      <c r="NGX52" s="0"/>
      <c r="NGY52" s="0"/>
      <c r="NGZ52" s="0"/>
      <c r="NHA52" s="0"/>
      <c r="NHB52" s="0"/>
      <c r="NHC52" s="0"/>
      <c r="NHD52" s="0"/>
      <c r="NHE52" s="0"/>
      <c r="NHF52" s="0"/>
      <c r="NHG52" s="0"/>
      <c r="NHH52" s="0"/>
      <c r="NHI52" s="0"/>
      <c r="NHJ52" s="0"/>
      <c r="NHK52" s="0"/>
      <c r="NHL52" s="0"/>
      <c r="NHM52" s="0"/>
      <c r="NHN52" s="0"/>
      <c r="NHO52" s="0"/>
      <c r="NHP52" s="0"/>
      <c r="NHQ52" s="0"/>
      <c r="NHR52" s="0"/>
      <c r="NHS52" s="0"/>
      <c r="NHT52" s="0"/>
      <c r="NHU52" s="0"/>
      <c r="NHV52" s="0"/>
      <c r="NHW52" s="0"/>
      <c r="NHX52" s="0"/>
      <c r="NHY52" s="0"/>
      <c r="NHZ52" s="0"/>
      <c r="NIA52" s="0"/>
      <c r="NIB52" s="0"/>
      <c r="NIC52" s="0"/>
      <c r="NID52" s="0"/>
      <c r="NIE52" s="0"/>
      <c r="NIF52" s="0"/>
      <c r="NIG52" s="0"/>
      <c r="NIH52" s="0"/>
      <c r="NII52" s="0"/>
      <c r="NIJ52" s="0"/>
      <c r="NIK52" s="0"/>
      <c r="NIL52" s="0"/>
      <c r="NIM52" s="0"/>
      <c r="NIN52" s="0"/>
      <c r="NIO52" s="0"/>
      <c r="NIP52" s="0"/>
      <c r="NIQ52" s="0"/>
      <c r="NIR52" s="0"/>
      <c r="NIS52" s="0"/>
      <c r="NIT52" s="0"/>
      <c r="NIU52" s="0"/>
      <c r="NIV52" s="0"/>
      <c r="NIW52" s="0"/>
      <c r="NIX52" s="0"/>
      <c r="NIY52" s="0"/>
      <c r="NIZ52" s="0"/>
      <c r="NJA52" s="0"/>
      <c r="NJB52" s="0"/>
      <c r="NJC52" s="0"/>
      <c r="NJD52" s="0"/>
      <c r="NJE52" s="0"/>
      <c r="NJF52" s="0"/>
      <c r="NJG52" s="0"/>
      <c r="NJH52" s="0"/>
      <c r="NJI52" s="0"/>
      <c r="NJJ52" s="0"/>
      <c r="NJK52" s="0"/>
      <c r="NJL52" s="0"/>
      <c r="NJM52" s="0"/>
      <c r="NJN52" s="0"/>
      <c r="NJO52" s="0"/>
      <c r="NJP52" s="0"/>
      <c r="NJQ52" s="0"/>
      <c r="NJR52" s="0"/>
      <c r="NJS52" s="0"/>
      <c r="NJT52" s="0"/>
      <c r="NJU52" s="0"/>
      <c r="NJV52" s="0"/>
      <c r="NJW52" s="0"/>
      <c r="NJX52" s="0"/>
      <c r="NJY52" s="0"/>
      <c r="NJZ52" s="0"/>
      <c r="NKA52" s="0"/>
      <c r="NKB52" s="0"/>
      <c r="NKC52" s="0"/>
      <c r="NKD52" s="0"/>
      <c r="NKE52" s="0"/>
      <c r="NKF52" s="0"/>
      <c r="NKG52" s="0"/>
      <c r="NKH52" s="0"/>
      <c r="NKI52" s="0"/>
      <c r="NKJ52" s="0"/>
      <c r="NKK52" s="0"/>
      <c r="NKL52" s="0"/>
      <c r="NKM52" s="0"/>
      <c r="NKN52" s="0"/>
      <c r="NKO52" s="0"/>
      <c r="NKP52" s="0"/>
      <c r="NKQ52" s="0"/>
      <c r="NKR52" s="0"/>
      <c r="NKS52" s="0"/>
      <c r="NKT52" s="0"/>
      <c r="NKU52" s="0"/>
      <c r="NKV52" s="0"/>
      <c r="NKW52" s="0"/>
      <c r="NKX52" s="0"/>
      <c r="NKY52" s="0"/>
      <c r="NKZ52" s="0"/>
      <c r="NLA52" s="0"/>
      <c r="NLB52" s="0"/>
      <c r="NLC52" s="0"/>
      <c r="NLD52" s="0"/>
      <c r="NLE52" s="0"/>
      <c r="NLF52" s="0"/>
      <c r="NLG52" s="0"/>
      <c r="NLH52" s="0"/>
      <c r="NLI52" s="0"/>
      <c r="NLJ52" s="0"/>
      <c r="NLK52" s="0"/>
      <c r="NLL52" s="0"/>
      <c r="NLM52" s="0"/>
      <c r="NLN52" s="0"/>
      <c r="NLO52" s="0"/>
      <c r="NLP52" s="0"/>
      <c r="NLQ52" s="0"/>
      <c r="NLR52" s="0"/>
      <c r="NLS52" s="0"/>
      <c r="NLT52" s="0"/>
      <c r="NLU52" s="0"/>
      <c r="NLV52" s="0"/>
      <c r="NLW52" s="0"/>
      <c r="NLX52" s="0"/>
      <c r="NLY52" s="0"/>
      <c r="NLZ52" s="0"/>
      <c r="NMA52" s="0"/>
      <c r="NMB52" s="0"/>
      <c r="NMC52" s="0"/>
      <c r="NMD52" s="0"/>
      <c r="NME52" s="0"/>
      <c r="NMF52" s="0"/>
      <c r="NMG52" s="0"/>
      <c r="NMH52" s="0"/>
      <c r="NMI52" s="0"/>
      <c r="NMJ52" s="0"/>
      <c r="NMK52" s="0"/>
      <c r="NML52" s="0"/>
      <c r="NMM52" s="0"/>
      <c r="NMN52" s="0"/>
      <c r="NMO52" s="0"/>
      <c r="NMP52" s="0"/>
      <c r="NMQ52" s="0"/>
      <c r="NMR52" s="0"/>
      <c r="NMS52" s="0"/>
      <c r="NMT52" s="0"/>
      <c r="NMU52" s="0"/>
      <c r="NMV52" s="0"/>
      <c r="NMW52" s="0"/>
      <c r="NMX52" s="0"/>
      <c r="NMY52" s="0"/>
      <c r="NMZ52" s="0"/>
      <c r="NNA52" s="0"/>
      <c r="NNB52" s="0"/>
      <c r="NNC52" s="0"/>
      <c r="NND52" s="0"/>
      <c r="NNE52" s="0"/>
      <c r="NNF52" s="0"/>
      <c r="NNG52" s="0"/>
      <c r="NNH52" s="0"/>
      <c r="NNI52" s="0"/>
      <c r="NNJ52" s="0"/>
      <c r="NNK52" s="0"/>
      <c r="NNL52" s="0"/>
      <c r="NNM52" s="0"/>
      <c r="NNN52" s="0"/>
      <c r="NNO52" s="0"/>
      <c r="NNP52" s="0"/>
      <c r="NNQ52" s="0"/>
      <c r="NNR52" s="0"/>
      <c r="NNS52" s="0"/>
      <c r="NNT52" s="0"/>
      <c r="NNU52" s="0"/>
      <c r="NNV52" s="0"/>
      <c r="NNW52" s="0"/>
      <c r="NNX52" s="0"/>
      <c r="NNY52" s="0"/>
      <c r="NNZ52" s="0"/>
      <c r="NOA52" s="0"/>
      <c r="NOB52" s="0"/>
      <c r="NOC52" s="0"/>
      <c r="NOD52" s="0"/>
      <c r="NOE52" s="0"/>
      <c r="NOF52" s="0"/>
      <c r="NOG52" s="0"/>
      <c r="NOH52" s="0"/>
      <c r="NOI52" s="0"/>
      <c r="NOJ52" s="0"/>
      <c r="NOK52" s="0"/>
      <c r="NOL52" s="0"/>
      <c r="NOM52" s="0"/>
      <c r="NON52" s="0"/>
      <c r="NOO52" s="0"/>
      <c r="NOP52" s="0"/>
      <c r="NOQ52" s="0"/>
      <c r="NOR52" s="0"/>
      <c r="NOS52" s="0"/>
      <c r="NOT52" s="0"/>
      <c r="NOU52" s="0"/>
      <c r="NOV52" s="0"/>
      <c r="NOW52" s="0"/>
      <c r="NOX52" s="0"/>
      <c r="NOY52" s="0"/>
      <c r="NOZ52" s="0"/>
      <c r="NPA52" s="0"/>
      <c r="NPB52" s="0"/>
      <c r="NPC52" s="0"/>
      <c r="NPD52" s="0"/>
      <c r="NPE52" s="0"/>
      <c r="NPF52" s="0"/>
      <c r="NPG52" s="0"/>
      <c r="NPH52" s="0"/>
      <c r="NPI52" s="0"/>
      <c r="NPJ52" s="0"/>
      <c r="NPK52" s="0"/>
      <c r="NPL52" s="0"/>
      <c r="NPM52" s="0"/>
      <c r="NPN52" s="0"/>
      <c r="NPO52" s="0"/>
      <c r="NPP52" s="0"/>
      <c r="NPQ52" s="0"/>
      <c r="NPR52" s="0"/>
      <c r="NPS52" s="0"/>
      <c r="NPT52" s="0"/>
      <c r="NPU52" s="0"/>
      <c r="NPV52" s="0"/>
      <c r="NPW52" s="0"/>
      <c r="NPX52" s="0"/>
      <c r="NPY52" s="0"/>
      <c r="NPZ52" s="0"/>
      <c r="NQA52" s="0"/>
      <c r="NQB52" s="0"/>
      <c r="NQC52" s="0"/>
      <c r="NQD52" s="0"/>
      <c r="NQE52" s="0"/>
      <c r="NQF52" s="0"/>
      <c r="NQG52" s="0"/>
      <c r="NQH52" s="0"/>
      <c r="NQI52" s="0"/>
      <c r="NQJ52" s="0"/>
      <c r="NQK52" s="0"/>
      <c r="NQL52" s="0"/>
      <c r="NQM52" s="0"/>
      <c r="NQN52" s="0"/>
      <c r="NQO52" s="0"/>
      <c r="NQP52" s="0"/>
      <c r="NQQ52" s="0"/>
      <c r="NQR52" s="0"/>
      <c r="NQS52" s="0"/>
      <c r="NQT52" s="0"/>
      <c r="NQU52" s="0"/>
      <c r="NQV52" s="0"/>
      <c r="NQW52" s="0"/>
      <c r="NQX52" s="0"/>
      <c r="NQY52" s="0"/>
      <c r="NQZ52" s="0"/>
      <c r="NRA52" s="0"/>
      <c r="NRB52" s="0"/>
      <c r="NRC52" s="0"/>
      <c r="NRD52" s="0"/>
      <c r="NRE52" s="0"/>
      <c r="NRF52" s="0"/>
      <c r="NRG52" s="0"/>
      <c r="NRH52" s="0"/>
      <c r="NRI52" s="0"/>
      <c r="NRJ52" s="0"/>
      <c r="NRK52" s="0"/>
      <c r="NRL52" s="0"/>
      <c r="NRM52" s="0"/>
      <c r="NRN52" s="0"/>
      <c r="NRO52" s="0"/>
      <c r="NRP52" s="0"/>
      <c r="NRQ52" s="0"/>
      <c r="NRR52" s="0"/>
      <c r="NRS52" s="0"/>
      <c r="NRT52" s="0"/>
      <c r="NRU52" s="0"/>
      <c r="NRV52" s="0"/>
      <c r="NRW52" s="0"/>
      <c r="NRX52" s="0"/>
      <c r="NRY52" s="0"/>
      <c r="NRZ52" s="0"/>
      <c r="NSA52" s="0"/>
      <c r="NSB52" s="0"/>
      <c r="NSC52" s="0"/>
      <c r="NSD52" s="0"/>
      <c r="NSE52" s="0"/>
      <c r="NSF52" s="0"/>
      <c r="NSG52" s="0"/>
      <c r="NSH52" s="0"/>
      <c r="NSI52" s="0"/>
      <c r="NSJ52" s="0"/>
      <c r="NSK52" s="0"/>
      <c r="NSL52" s="0"/>
      <c r="NSM52" s="0"/>
      <c r="NSN52" s="0"/>
      <c r="NSO52" s="0"/>
      <c r="NSP52" s="0"/>
      <c r="NSQ52" s="0"/>
      <c r="NSR52" s="0"/>
      <c r="NSS52" s="0"/>
      <c r="NST52" s="0"/>
      <c r="NSU52" s="0"/>
      <c r="NSV52" s="0"/>
      <c r="NSW52" s="0"/>
      <c r="NSX52" s="0"/>
      <c r="NSY52" s="0"/>
      <c r="NSZ52" s="0"/>
      <c r="NTA52" s="0"/>
      <c r="NTB52" s="0"/>
      <c r="NTC52" s="0"/>
      <c r="NTD52" s="0"/>
      <c r="NTE52" s="0"/>
      <c r="NTF52" s="0"/>
      <c r="NTG52" s="0"/>
      <c r="NTH52" s="0"/>
      <c r="NTI52" s="0"/>
      <c r="NTJ52" s="0"/>
      <c r="NTK52" s="0"/>
      <c r="NTL52" s="0"/>
      <c r="NTM52" s="0"/>
      <c r="NTN52" s="0"/>
      <c r="NTO52" s="0"/>
      <c r="NTP52" s="0"/>
      <c r="NTQ52" s="0"/>
      <c r="NTR52" s="0"/>
      <c r="NTS52" s="0"/>
      <c r="NTT52" s="0"/>
      <c r="NTU52" s="0"/>
      <c r="NTV52" s="0"/>
      <c r="NTW52" s="0"/>
      <c r="NTX52" s="0"/>
      <c r="NTY52" s="0"/>
      <c r="NTZ52" s="0"/>
      <c r="NUA52" s="0"/>
      <c r="NUB52" s="0"/>
      <c r="NUC52" s="0"/>
      <c r="NUD52" s="0"/>
      <c r="NUE52" s="0"/>
      <c r="NUF52" s="0"/>
      <c r="NUG52" s="0"/>
      <c r="NUH52" s="0"/>
      <c r="NUI52" s="0"/>
      <c r="NUJ52" s="0"/>
      <c r="NUK52" s="0"/>
      <c r="NUL52" s="0"/>
      <c r="NUM52" s="0"/>
      <c r="NUN52" s="0"/>
      <c r="NUO52" s="0"/>
      <c r="NUP52" s="0"/>
      <c r="NUQ52" s="0"/>
      <c r="NUR52" s="0"/>
      <c r="NUS52" s="0"/>
      <c r="NUT52" s="0"/>
      <c r="NUU52" s="0"/>
      <c r="NUV52" s="0"/>
      <c r="NUW52" s="0"/>
      <c r="NUX52" s="0"/>
      <c r="NUY52" s="0"/>
      <c r="NUZ52" s="0"/>
      <c r="NVA52" s="0"/>
      <c r="NVB52" s="0"/>
      <c r="NVC52" s="0"/>
      <c r="NVD52" s="0"/>
      <c r="NVE52" s="0"/>
      <c r="NVF52" s="0"/>
      <c r="NVG52" s="0"/>
      <c r="NVH52" s="0"/>
      <c r="NVI52" s="0"/>
      <c r="NVJ52" s="0"/>
      <c r="NVK52" s="0"/>
      <c r="NVL52" s="0"/>
      <c r="NVM52" s="0"/>
      <c r="NVN52" s="0"/>
      <c r="NVO52" s="0"/>
      <c r="NVP52" s="0"/>
      <c r="NVQ52" s="0"/>
      <c r="NVR52" s="0"/>
      <c r="NVS52" s="0"/>
      <c r="NVT52" s="0"/>
      <c r="NVU52" s="0"/>
      <c r="NVV52" s="0"/>
      <c r="NVW52" s="0"/>
      <c r="NVX52" s="0"/>
      <c r="NVY52" s="0"/>
      <c r="NVZ52" s="0"/>
      <c r="NWA52" s="0"/>
      <c r="NWB52" s="0"/>
      <c r="NWC52" s="0"/>
      <c r="NWD52" s="0"/>
      <c r="NWE52" s="0"/>
      <c r="NWF52" s="0"/>
      <c r="NWG52" s="0"/>
      <c r="NWH52" s="0"/>
      <c r="NWI52" s="0"/>
      <c r="NWJ52" s="0"/>
      <c r="NWK52" s="0"/>
      <c r="NWL52" s="0"/>
      <c r="NWM52" s="0"/>
      <c r="NWN52" s="0"/>
      <c r="NWO52" s="0"/>
      <c r="NWP52" s="0"/>
      <c r="NWQ52" s="0"/>
      <c r="NWR52" s="0"/>
      <c r="NWS52" s="0"/>
      <c r="NWT52" s="0"/>
      <c r="NWU52" s="0"/>
      <c r="NWV52" s="0"/>
      <c r="NWW52" s="0"/>
      <c r="NWX52" s="0"/>
      <c r="NWY52" s="0"/>
      <c r="NWZ52" s="0"/>
      <c r="NXA52" s="0"/>
      <c r="NXB52" s="0"/>
      <c r="NXC52" s="0"/>
      <c r="NXD52" s="0"/>
      <c r="NXE52" s="0"/>
      <c r="NXF52" s="0"/>
      <c r="NXG52" s="0"/>
      <c r="NXH52" s="0"/>
      <c r="NXI52" s="0"/>
      <c r="NXJ52" s="0"/>
      <c r="NXK52" s="0"/>
      <c r="NXL52" s="0"/>
      <c r="NXM52" s="0"/>
      <c r="NXN52" s="0"/>
      <c r="NXO52" s="0"/>
      <c r="NXP52" s="0"/>
      <c r="NXQ52" s="0"/>
      <c r="NXR52" s="0"/>
      <c r="NXS52" s="0"/>
      <c r="NXT52" s="0"/>
      <c r="NXU52" s="0"/>
      <c r="NXV52" s="0"/>
      <c r="NXW52" s="0"/>
      <c r="NXX52" s="0"/>
      <c r="NXY52" s="0"/>
      <c r="NXZ52" s="0"/>
      <c r="NYA52" s="0"/>
      <c r="NYB52" s="0"/>
      <c r="NYC52" s="0"/>
      <c r="NYD52" s="0"/>
      <c r="NYE52" s="0"/>
      <c r="NYF52" s="0"/>
      <c r="NYG52" s="0"/>
      <c r="NYH52" s="0"/>
      <c r="NYI52" s="0"/>
      <c r="NYJ52" s="0"/>
      <c r="NYK52" s="0"/>
      <c r="NYL52" s="0"/>
      <c r="NYM52" s="0"/>
      <c r="NYN52" s="0"/>
      <c r="NYO52" s="0"/>
      <c r="NYP52" s="0"/>
      <c r="NYQ52" s="0"/>
      <c r="NYR52" s="0"/>
      <c r="NYS52" s="0"/>
      <c r="NYT52" s="0"/>
      <c r="NYU52" s="0"/>
      <c r="NYV52" s="0"/>
      <c r="NYW52" s="0"/>
      <c r="NYX52" s="0"/>
      <c r="NYY52" s="0"/>
      <c r="NYZ52" s="0"/>
      <c r="NZA52" s="0"/>
      <c r="NZB52" s="0"/>
      <c r="NZC52" s="0"/>
      <c r="NZD52" s="0"/>
      <c r="NZE52" s="0"/>
      <c r="NZF52" s="0"/>
      <c r="NZG52" s="0"/>
      <c r="NZH52" s="0"/>
      <c r="NZI52" s="0"/>
      <c r="NZJ52" s="0"/>
      <c r="NZK52" s="0"/>
      <c r="NZL52" s="0"/>
      <c r="NZM52" s="0"/>
      <c r="NZN52" s="0"/>
      <c r="NZO52" s="0"/>
      <c r="NZP52" s="0"/>
      <c r="NZQ52" s="0"/>
      <c r="NZR52" s="0"/>
      <c r="NZS52" s="0"/>
      <c r="NZT52" s="0"/>
      <c r="NZU52" s="0"/>
      <c r="NZV52" s="0"/>
      <c r="NZW52" s="0"/>
      <c r="NZX52" s="0"/>
      <c r="NZY52" s="0"/>
      <c r="NZZ52" s="0"/>
      <c r="OAA52" s="0"/>
      <c r="OAB52" s="0"/>
      <c r="OAC52" s="0"/>
      <c r="OAD52" s="0"/>
      <c r="OAE52" s="0"/>
      <c r="OAF52" s="0"/>
      <c r="OAG52" s="0"/>
      <c r="OAH52" s="0"/>
      <c r="OAI52" s="0"/>
      <c r="OAJ52" s="0"/>
      <c r="OAK52" s="0"/>
      <c r="OAL52" s="0"/>
      <c r="OAM52" s="0"/>
      <c r="OAN52" s="0"/>
      <c r="OAO52" s="0"/>
      <c r="OAP52" s="0"/>
      <c r="OAQ52" s="0"/>
      <c r="OAR52" s="0"/>
      <c r="OAS52" s="0"/>
      <c r="OAT52" s="0"/>
      <c r="OAU52" s="0"/>
      <c r="OAV52" s="0"/>
      <c r="OAW52" s="0"/>
      <c r="OAX52" s="0"/>
      <c r="OAY52" s="0"/>
      <c r="OAZ52" s="0"/>
      <c r="OBA52" s="0"/>
      <c r="OBB52" s="0"/>
      <c r="OBC52" s="0"/>
      <c r="OBD52" s="0"/>
      <c r="OBE52" s="0"/>
      <c r="OBF52" s="0"/>
      <c r="OBG52" s="0"/>
      <c r="OBH52" s="0"/>
      <c r="OBI52" s="0"/>
      <c r="OBJ52" s="0"/>
      <c r="OBK52" s="0"/>
      <c r="OBL52" s="0"/>
      <c r="OBM52" s="0"/>
      <c r="OBN52" s="0"/>
      <c r="OBO52" s="0"/>
      <c r="OBP52" s="0"/>
      <c r="OBQ52" s="0"/>
      <c r="OBR52" s="0"/>
      <c r="OBS52" s="0"/>
      <c r="OBT52" s="0"/>
      <c r="OBU52" s="0"/>
      <c r="OBV52" s="0"/>
      <c r="OBW52" s="0"/>
      <c r="OBX52" s="0"/>
      <c r="OBY52" s="0"/>
      <c r="OBZ52" s="0"/>
      <c r="OCA52" s="0"/>
      <c r="OCB52" s="0"/>
      <c r="OCC52" s="0"/>
      <c r="OCD52" s="0"/>
      <c r="OCE52" s="0"/>
      <c r="OCF52" s="0"/>
      <c r="OCG52" s="0"/>
      <c r="OCH52" s="0"/>
      <c r="OCI52" s="0"/>
      <c r="OCJ52" s="0"/>
      <c r="OCK52" s="0"/>
      <c r="OCL52" s="0"/>
      <c r="OCM52" s="0"/>
      <c r="OCN52" s="0"/>
      <c r="OCO52" s="0"/>
      <c r="OCP52" s="0"/>
      <c r="OCQ52" s="0"/>
      <c r="OCR52" s="0"/>
      <c r="OCS52" s="0"/>
      <c r="OCT52" s="0"/>
      <c r="OCU52" s="0"/>
      <c r="OCV52" s="0"/>
      <c r="OCW52" s="0"/>
      <c r="OCX52" s="0"/>
      <c r="OCY52" s="0"/>
      <c r="OCZ52" s="0"/>
      <c r="ODA52" s="0"/>
      <c r="ODB52" s="0"/>
      <c r="ODC52" s="0"/>
      <c r="ODD52" s="0"/>
      <c r="ODE52" s="0"/>
      <c r="ODF52" s="0"/>
      <c r="ODG52" s="0"/>
      <c r="ODH52" s="0"/>
      <c r="ODI52" s="0"/>
      <c r="ODJ52" s="0"/>
      <c r="ODK52" s="0"/>
      <c r="ODL52" s="0"/>
      <c r="ODM52" s="0"/>
      <c r="ODN52" s="0"/>
      <c r="ODO52" s="0"/>
      <c r="ODP52" s="0"/>
      <c r="ODQ52" s="0"/>
      <c r="ODR52" s="0"/>
      <c r="ODS52" s="0"/>
      <c r="ODT52" s="0"/>
      <c r="ODU52" s="0"/>
      <c r="ODV52" s="0"/>
      <c r="ODW52" s="0"/>
      <c r="ODX52" s="0"/>
      <c r="ODY52" s="0"/>
      <c r="ODZ52" s="0"/>
      <c r="OEA52" s="0"/>
      <c r="OEB52" s="0"/>
      <c r="OEC52" s="0"/>
      <c r="OED52" s="0"/>
      <c r="OEE52" s="0"/>
      <c r="OEF52" s="0"/>
      <c r="OEG52" s="0"/>
      <c r="OEH52" s="0"/>
      <c r="OEI52" s="0"/>
      <c r="OEJ52" s="0"/>
      <c r="OEK52" s="0"/>
      <c r="OEL52" s="0"/>
      <c r="OEM52" s="0"/>
      <c r="OEN52" s="0"/>
      <c r="OEO52" s="0"/>
      <c r="OEP52" s="0"/>
      <c r="OEQ52" s="0"/>
      <c r="OER52" s="0"/>
      <c r="OES52" s="0"/>
      <c r="OET52" s="0"/>
      <c r="OEU52" s="0"/>
      <c r="OEV52" s="0"/>
      <c r="OEW52" s="0"/>
      <c r="OEX52" s="0"/>
      <c r="OEY52" s="0"/>
      <c r="OEZ52" s="0"/>
      <c r="OFA52" s="0"/>
      <c r="OFB52" s="0"/>
      <c r="OFC52" s="0"/>
      <c r="OFD52" s="0"/>
      <c r="OFE52" s="0"/>
      <c r="OFF52" s="0"/>
      <c r="OFG52" s="0"/>
      <c r="OFH52" s="0"/>
      <c r="OFI52" s="0"/>
      <c r="OFJ52" s="0"/>
      <c r="OFK52" s="0"/>
      <c r="OFL52" s="0"/>
      <c r="OFM52" s="0"/>
      <c r="OFN52" s="0"/>
      <c r="OFO52" s="0"/>
      <c r="OFP52" s="0"/>
      <c r="OFQ52" s="0"/>
      <c r="OFR52" s="0"/>
      <c r="OFS52" s="0"/>
      <c r="OFT52" s="0"/>
      <c r="OFU52" s="0"/>
      <c r="OFV52" s="0"/>
      <c r="OFW52" s="0"/>
      <c r="OFX52" s="0"/>
      <c r="OFY52" s="0"/>
      <c r="OFZ52" s="0"/>
      <c r="OGA52" s="0"/>
      <c r="OGB52" s="0"/>
      <c r="OGC52" s="0"/>
      <c r="OGD52" s="0"/>
      <c r="OGE52" s="0"/>
      <c r="OGF52" s="0"/>
      <c r="OGG52" s="0"/>
      <c r="OGH52" s="0"/>
      <c r="OGI52" s="0"/>
      <c r="OGJ52" s="0"/>
      <c r="OGK52" s="0"/>
      <c r="OGL52" s="0"/>
      <c r="OGM52" s="0"/>
      <c r="OGN52" s="0"/>
      <c r="OGO52" s="0"/>
      <c r="OGP52" s="0"/>
      <c r="OGQ52" s="0"/>
      <c r="OGR52" s="0"/>
      <c r="OGS52" s="0"/>
      <c r="OGT52" s="0"/>
      <c r="OGU52" s="0"/>
      <c r="OGV52" s="0"/>
      <c r="OGW52" s="0"/>
      <c r="OGX52" s="0"/>
      <c r="OGY52" s="0"/>
      <c r="OGZ52" s="0"/>
      <c r="OHA52" s="0"/>
      <c r="OHB52" s="0"/>
      <c r="OHC52" s="0"/>
      <c r="OHD52" s="0"/>
      <c r="OHE52" s="0"/>
      <c r="OHF52" s="0"/>
      <c r="OHG52" s="0"/>
      <c r="OHH52" s="0"/>
      <c r="OHI52" s="0"/>
      <c r="OHJ52" s="0"/>
      <c r="OHK52" s="0"/>
      <c r="OHL52" s="0"/>
      <c r="OHM52" s="0"/>
      <c r="OHN52" s="0"/>
      <c r="OHO52" s="0"/>
      <c r="OHP52" s="0"/>
      <c r="OHQ52" s="0"/>
      <c r="OHR52" s="0"/>
      <c r="OHS52" s="0"/>
      <c r="OHT52" s="0"/>
      <c r="OHU52" s="0"/>
      <c r="OHV52" s="0"/>
      <c r="OHW52" s="0"/>
      <c r="OHX52" s="0"/>
      <c r="OHY52" s="0"/>
      <c r="OHZ52" s="0"/>
      <c r="OIA52" s="0"/>
      <c r="OIB52" s="0"/>
      <c r="OIC52" s="0"/>
      <c r="OID52" s="0"/>
      <c r="OIE52" s="0"/>
      <c r="OIF52" s="0"/>
      <c r="OIG52" s="0"/>
      <c r="OIH52" s="0"/>
      <c r="OII52" s="0"/>
      <c r="OIJ52" s="0"/>
      <c r="OIK52" s="0"/>
      <c r="OIL52" s="0"/>
      <c r="OIM52" s="0"/>
      <c r="OIN52" s="0"/>
      <c r="OIO52" s="0"/>
      <c r="OIP52" s="0"/>
      <c r="OIQ52" s="0"/>
      <c r="OIR52" s="0"/>
      <c r="OIS52" s="0"/>
      <c r="OIT52" s="0"/>
      <c r="OIU52" s="0"/>
      <c r="OIV52" s="0"/>
      <c r="OIW52" s="0"/>
      <c r="OIX52" s="0"/>
      <c r="OIY52" s="0"/>
      <c r="OIZ52" s="0"/>
      <c r="OJA52" s="0"/>
      <c r="OJB52" s="0"/>
      <c r="OJC52" s="0"/>
      <c r="OJD52" s="0"/>
      <c r="OJE52" s="0"/>
      <c r="OJF52" s="0"/>
      <c r="OJG52" s="0"/>
      <c r="OJH52" s="0"/>
      <c r="OJI52" s="0"/>
      <c r="OJJ52" s="0"/>
      <c r="OJK52" s="0"/>
      <c r="OJL52" s="0"/>
      <c r="OJM52" s="0"/>
      <c r="OJN52" s="0"/>
      <c r="OJO52" s="0"/>
      <c r="OJP52" s="0"/>
      <c r="OJQ52" s="0"/>
      <c r="OJR52" s="0"/>
      <c r="OJS52" s="0"/>
      <c r="OJT52" s="0"/>
      <c r="OJU52" s="0"/>
      <c r="OJV52" s="0"/>
      <c r="OJW52" s="0"/>
      <c r="OJX52" s="0"/>
      <c r="OJY52" s="0"/>
      <c r="OJZ52" s="0"/>
      <c r="OKA52" s="0"/>
      <c r="OKB52" s="0"/>
      <c r="OKC52" s="0"/>
      <c r="OKD52" s="0"/>
      <c r="OKE52" s="0"/>
      <c r="OKF52" s="0"/>
      <c r="OKG52" s="0"/>
      <c r="OKH52" s="0"/>
      <c r="OKI52" s="0"/>
      <c r="OKJ52" s="0"/>
      <c r="OKK52" s="0"/>
      <c r="OKL52" s="0"/>
      <c r="OKM52" s="0"/>
      <c r="OKN52" s="0"/>
      <c r="OKO52" s="0"/>
      <c r="OKP52" s="0"/>
      <c r="OKQ52" s="0"/>
      <c r="OKR52" s="0"/>
      <c r="OKS52" s="0"/>
      <c r="OKT52" s="0"/>
      <c r="OKU52" s="0"/>
      <c r="OKV52" s="0"/>
      <c r="OKW52" s="0"/>
      <c r="OKX52" s="0"/>
      <c r="OKY52" s="0"/>
      <c r="OKZ52" s="0"/>
      <c r="OLA52" s="0"/>
      <c r="OLB52" s="0"/>
      <c r="OLC52" s="0"/>
      <c r="OLD52" s="0"/>
      <c r="OLE52" s="0"/>
      <c r="OLF52" s="0"/>
      <c r="OLG52" s="0"/>
      <c r="OLH52" s="0"/>
      <c r="OLI52" s="0"/>
      <c r="OLJ52" s="0"/>
      <c r="OLK52" s="0"/>
      <c r="OLL52" s="0"/>
      <c r="OLM52" s="0"/>
      <c r="OLN52" s="0"/>
      <c r="OLO52" s="0"/>
      <c r="OLP52" s="0"/>
      <c r="OLQ52" s="0"/>
      <c r="OLR52" s="0"/>
      <c r="OLS52" s="0"/>
      <c r="OLT52" s="0"/>
      <c r="OLU52" s="0"/>
      <c r="OLV52" s="0"/>
      <c r="OLW52" s="0"/>
      <c r="OLX52" s="0"/>
      <c r="OLY52" s="0"/>
      <c r="OLZ52" s="0"/>
      <c r="OMA52" s="0"/>
      <c r="OMB52" s="0"/>
      <c r="OMC52" s="0"/>
      <c r="OMD52" s="0"/>
      <c r="OME52" s="0"/>
      <c r="OMF52" s="0"/>
      <c r="OMG52" s="0"/>
      <c r="OMH52" s="0"/>
      <c r="OMI52" s="0"/>
      <c r="OMJ52" s="0"/>
      <c r="OMK52" s="0"/>
      <c r="OML52" s="0"/>
      <c r="OMM52" s="0"/>
      <c r="OMN52" s="0"/>
      <c r="OMO52" s="0"/>
      <c r="OMP52" s="0"/>
      <c r="OMQ52" s="0"/>
      <c r="OMR52" s="0"/>
      <c r="OMS52" s="0"/>
      <c r="OMT52" s="0"/>
      <c r="OMU52" s="0"/>
      <c r="OMV52" s="0"/>
      <c r="OMW52" s="0"/>
      <c r="OMX52" s="0"/>
      <c r="OMY52" s="0"/>
      <c r="OMZ52" s="0"/>
      <c r="ONA52" s="0"/>
      <c r="ONB52" s="0"/>
      <c r="ONC52" s="0"/>
      <c r="OND52" s="0"/>
      <c r="ONE52" s="0"/>
      <c r="ONF52" s="0"/>
      <c r="ONG52" s="0"/>
      <c r="ONH52" s="0"/>
      <c r="ONI52" s="0"/>
      <c r="ONJ52" s="0"/>
      <c r="ONK52" s="0"/>
      <c r="ONL52" s="0"/>
      <c r="ONM52" s="0"/>
      <c r="ONN52" s="0"/>
      <c r="ONO52" s="0"/>
      <c r="ONP52" s="0"/>
      <c r="ONQ52" s="0"/>
      <c r="ONR52" s="0"/>
      <c r="ONS52" s="0"/>
      <c r="ONT52" s="0"/>
      <c r="ONU52" s="0"/>
      <c r="ONV52" s="0"/>
      <c r="ONW52" s="0"/>
      <c r="ONX52" s="0"/>
      <c r="ONY52" s="0"/>
      <c r="ONZ52" s="0"/>
      <c r="OOA52" s="0"/>
      <c r="OOB52" s="0"/>
      <c r="OOC52" s="0"/>
      <c r="OOD52" s="0"/>
      <c r="OOE52" s="0"/>
      <c r="OOF52" s="0"/>
      <c r="OOG52" s="0"/>
      <c r="OOH52" s="0"/>
      <c r="OOI52" s="0"/>
      <c r="OOJ52" s="0"/>
      <c r="OOK52" s="0"/>
      <c r="OOL52" s="0"/>
      <c r="OOM52" s="0"/>
      <c r="OON52" s="0"/>
      <c r="OOO52" s="0"/>
      <c r="OOP52" s="0"/>
      <c r="OOQ52" s="0"/>
      <c r="OOR52" s="0"/>
      <c r="OOS52" s="0"/>
      <c r="OOT52" s="0"/>
      <c r="OOU52" s="0"/>
      <c r="OOV52" s="0"/>
      <c r="OOW52" s="0"/>
      <c r="OOX52" s="0"/>
      <c r="OOY52" s="0"/>
      <c r="OOZ52" s="0"/>
      <c r="OPA52" s="0"/>
      <c r="OPB52" s="0"/>
      <c r="OPC52" s="0"/>
      <c r="OPD52" s="0"/>
      <c r="OPE52" s="0"/>
      <c r="OPF52" s="0"/>
      <c r="OPG52" s="0"/>
      <c r="OPH52" s="0"/>
      <c r="OPI52" s="0"/>
      <c r="OPJ52" s="0"/>
      <c r="OPK52" s="0"/>
      <c r="OPL52" s="0"/>
      <c r="OPM52" s="0"/>
      <c r="OPN52" s="0"/>
      <c r="OPO52" s="0"/>
      <c r="OPP52" s="0"/>
      <c r="OPQ52" s="0"/>
      <c r="OPR52" s="0"/>
      <c r="OPS52" s="0"/>
      <c r="OPT52" s="0"/>
      <c r="OPU52" s="0"/>
      <c r="OPV52" s="0"/>
      <c r="OPW52" s="0"/>
      <c r="OPX52" s="0"/>
      <c r="OPY52" s="0"/>
      <c r="OPZ52" s="0"/>
      <c r="OQA52" s="0"/>
      <c r="OQB52" s="0"/>
      <c r="OQC52" s="0"/>
      <c r="OQD52" s="0"/>
      <c r="OQE52" s="0"/>
      <c r="OQF52" s="0"/>
      <c r="OQG52" s="0"/>
      <c r="OQH52" s="0"/>
      <c r="OQI52" s="0"/>
      <c r="OQJ52" s="0"/>
      <c r="OQK52" s="0"/>
      <c r="OQL52" s="0"/>
      <c r="OQM52" s="0"/>
      <c r="OQN52" s="0"/>
      <c r="OQO52" s="0"/>
      <c r="OQP52" s="0"/>
      <c r="OQQ52" s="0"/>
      <c r="OQR52" s="0"/>
      <c r="OQS52" s="0"/>
      <c r="OQT52" s="0"/>
      <c r="OQU52" s="0"/>
      <c r="OQV52" s="0"/>
      <c r="OQW52" s="0"/>
      <c r="OQX52" s="0"/>
      <c r="OQY52" s="0"/>
      <c r="OQZ52" s="0"/>
      <c r="ORA52" s="0"/>
      <c r="ORB52" s="0"/>
      <c r="ORC52" s="0"/>
      <c r="ORD52" s="0"/>
      <c r="ORE52" s="0"/>
      <c r="ORF52" s="0"/>
      <c r="ORG52" s="0"/>
      <c r="ORH52" s="0"/>
      <c r="ORI52" s="0"/>
      <c r="ORJ52" s="0"/>
      <c r="ORK52" s="0"/>
      <c r="ORL52" s="0"/>
      <c r="ORM52" s="0"/>
      <c r="ORN52" s="0"/>
      <c r="ORO52" s="0"/>
      <c r="ORP52" s="0"/>
      <c r="ORQ52" s="0"/>
      <c r="ORR52" s="0"/>
      <c r="ORS52" s="0"/>
      <c r="ORT52" s="0"/>
      <c r="ORU52" s="0"/>
      <c r="ORV52" s="0"/>
      <c r="ORW52" s="0"/>
      <c r="ORX52" s="0"/>
      <c r="ORY52" s="0"/>
      <c r="ORZ52" s="0"/>
      <c r="OSA52" s="0"/>
      <c r="OSB52" s="0"/>
      <c r="OSC52" s="0"/>
      <c r="OSD52" s="0"/>
      <c r="OSE52" s="0"/>
      <c r="OSF52" s="0"/>
      <c r="OSG52" s="0"/>
      <c r="OSH52" s="0"/>
      <c r="OSI52" s="0"/>
      <c r="OSJ52" s="0"/>
      <c r="OSK52" s="0"/>
      <c r="OSL52" s="0"/>
      <c r="OSM52" s="0"/>
      <c r="OSN52" s="0"/>
      <c r="OSO52" s="0"/>
      <c r="OSP52" s="0"/>
      <c r="OSQ52" s="0"/>
      <c r="OSR52" s="0"/>
      <c r="OSS52" s="0"/>
      <c r="OST52" s="0"/>
      <c r="OSU52" s="0"/>
      <c r="OSV52" s="0"/>
      <c r="OSW52" s="0"/>
      <c r="OSX52" s="0"/>
      <c r="OSY52" s="0"/>
      <c r="OSZ52" s="0"/>
      <c r="OTA52" s="0"/>
      <c r="OTB52" s="0"/>
      <c r="OTC52" s="0"/>
      <c r="OTD52" s="0"/>
      <c r="OTE52" s="0"/>
      <c r="OTF52" s="0"/>
      <c r="OTG52" s="0"/>
      <c r="OTH52" s="0"/>
      <c r="OTI52" s="0"/>
      <c r="OTJ52" s="0"/>
      <c r="OTK52" s="0"/>
      <c r="OTL52" s="0"/>
      <c r="OTM52" s="0"/>
      <c r="OTN52" s="0"/>
      <c r="OTO52" s="0"/>
      <c r="OTP52" s="0"/>
      <c r="OTQ52" s="0"/>
      <c r="OTR52" s="0"/>
      <c r="OTS52" s="0"/>
      <c r="OTT52" s="0"/>
      <c r="OTU52" s="0"/>
      <c r="OTV52" s="0"/>
      <c r="OTW52" s="0"/>
      <c r="OTX52" s="0"/>
      <c r="OTY52" s="0"/>
      <c r="OTZ52" s="0"/>
      <c r="OUA52" s="0"/>
      <c r="OUB52" s="0"/>
      <c r="OUC52" s="0"/>
      <c r="OUD52" s="0"/>
      <c r="OUE52" s="0"/>
      <c r="OUF52" s="0"/>
      <c r="OUG52" s="0"/>
      <c r="OUH52" s="0"/>
      <c r="OUI52" s="0"/>
      <c r="OUJ52" s="0"/>
      <c r="OUK52" s="0"/>
      <c r="OUL52" s="0"/>
      <c r="OUM52" s="0"/>
      <c r="OUN52" s="0"/>
      <c r="OUO52" s="0"/>
      <c r="OUP52" s="0"/>
      <c r="OUQ52" s="0"/>
      <c r="OUR52" s="0"/>
      <c r="OUS52" s="0"/>
      <c r="OUT52" s="0"/>
      <c r="OUU52" s="0"/>
      <c r="OUV52" s="0"/>
      <c r="OUW52" s="0"/>
      <c r="OUX52" s="0"/>
      <c r="OUY52" s="0"/>
      <c r="OUZ52" s="0"/>
      <c r="OVA52" s="0"/>
      <c r="OVB52" s="0"/>
      <c r="OVC52" s="0"/>
      <c r="OVD52" s="0"/>
      <c r="OVE52" s="0"/>
      <c r="OVF52" s="0"/>
      <c r="OVG52" s="0"/>
      <c r="OVH52" s="0"/>
      <c r="OVI52" s="0"/>
      <c r="OVJ52" s="0"/>
      <c r="OVK52" s="0"/>
      <c r="OVL52" s="0"/>
      <c r="OVM52" s="0"/>
      <c r="OVN52" s="0"/>
      <c r="OVO52" s="0"/>
      <c r="OVP52" s="0"/>
      <c r="OVQ52" s="0"/>
      <c r="OVR52" s="0"/>
      <c r="OVS52" s="0"/>
      <c r="OVT52" s="0"/>
      <c r="OVU52" s="0"/>
      <c r="OVV52" s="0"/>
      <c r="OVW52" s="0"/>
      <c r="OVX52" s="0"/>
      <c r="OVY52" s="0"/>
      <c r="OVZ52" s="0"/>
      <c r="OWA52" s="0"/>
      <c r="OWB52" s="0"/>
      <c r="OWC52" s="0"/>
      <c r="OWD52" s="0"/>
      <c r="OWE52" s="0"/>
      <c r="OWF52" s="0"/>
      <c r="OWG52" s="0"/>
      <c r="OWH52" s="0"/>
      <c r="OWI52" s="0"/>
      <c r="OWJ52" s="0"/>
      <c r="OWK52" s="0"/>
      <c r="OWL52" s="0"/>
      <c r="OWM52" s="0"/>
      <c r="OWN52" s="0"/>
      <c r="OWO52" s="0"/>
      <c r="OWP52" s="0"/>
      <c r="OWQ52" s="0"/>
      <c r="OWR52" s="0"/>
      <c r="OWS52" s="0"/>
      <c r="OWT52" s="0"/>
      <c r="OWU52" s="0"/>
      <c r="OWV52" s="0"/>
      <c r="OWW52" s="0"/>
      <c r="OWX52" s="0"/>
      <c r="OWY52" s="0"/>
      <c r="OWZ52" s="0"/>
      <c r="OXA52" s="0"/>
      <c r="OXB52" s="0"/>
      <c r="OXC52" s="0"/>
      <c r="OXD52" s="0"/>
      <c r="OXE52" s="0"/>
      <c r="OXF52" s="0"/>
      <c r="OXG52" s="0"/>
      <c r="OXH52" s="0"/>
      <c r="OXI52" s="0"/>
      <c r="OXJ52" s="0"/>
      <c r="OXK52" s="0"/>
      <c r="OXL52" s="0"/>
      <c r="OXM52" s="0"/>
      <c r="OXN52" s="0"/>
      <c r="OXO52" s="0"/>
      <c r="OXP52" s="0"/>
      <c r="OXQ52" s="0"/>
      <c r="OXR52" s="0"/>
      <c r="OXS52" s="0"/>
      <c r="OXT52" s="0"/>
      <c r="OXU52" s="0"/>
      <c r="OXV52" s="0"/>
      <c r="OXW52" s="0"/>
      <c r="OXX52" s="0"/>
      <c r="OXY52" s="0"/>
      <c r="OXZ52" s="0"/>
      <c r="OYA52" s="0"/>
      <c r="OYB52" s="0"/>
      <c r="OYC52" s="0"/>
      <c r="OYD52" s="0"/>
      <c r="OYE52" s="0"/>
      <c r="OYF52" s="0"/>
      <c r="OYG52" s="0"/>
      <c r="OYH52" s="0"/>
      <c r="OYI52" s="0"/>
      <c r="OYJ52" s="0"/>
      <c r="OYK52" s="0"/>
      <c r="OYL52" s="0"/>
      <c r="OYM52" s="0"/>
      <c r="OYN52" s="0"/>
      <c r="OYO52" s="0"/>
      <c r="OYP52" s="0"/>
      <c r="OYQ52" s="0"/>
      <c r="OYR52" s="0"/>
      <c r="OYS52" s="0"/>
      <c r="OYT52" s="0"/>
      <c r="OYU52" s="0"/>
      <c r="OYV52" s="0"/>
      <c r="OYW52" s="0"/>
      <c r="OYX52" s="0"/>
      <c r="OYY52" s="0"/>
      <c r="OYZ52" s="0"/>
      <c r="OZA52" s="0"/>
      <c r="OZB52" s="0"/>
      <c r="OZC52" s="0"/>
      <c r="OZD52" s="0"/>
      <c r="OZE52" s="0"/>
      <c r="OZF52" s="0"/>
      <c r="OZG52" s="0"/>
      <c r="OZH52" s="0"/>
      <c r="OZI52" s="0"/>
      <c r="OZJ52" s="0"/>
      <c r="OZK52" s="0"/>
      <c r="OZL52" s="0"/>
      <c r="OZM52" s="0"/>
      <c r="OZN52" s="0"/>
      <c r="OZO52" s="0"/>
      <c r="OZP52" s="0"/>
      <c r="OZQ52" s="0"/>
      <c r="OZR52" s="0"/>
      <c r="OZS52" s="0"/>
      <c r="OZT52" s="0"/>
      <c r="OZU52" s="0"/>
      <c r="OZV52" s="0"/>
      <c r="OZW52" s="0"/>
      <c r="OZX52" s="0"/>
      <c r="OZY52" s="0"/>
      <c r="OZZ52" s="0"/>
      <c r="PAA52" s="0"/>
      <c r="PAB52" s="0"/>
      <c r="PAC52" s="0"/>
      <c r="PAD52" s="0"/>
      <c r="PAE52" s="0"/>
      <c r="PAF52" s="0"/>
      <c r="PAG52" s="0"/>
      <c r="PAH52" s="0"/>
      <c r="PAI52" s="0"/>
      <c r="PAJ52" s="0"/>
      <c r="PAK52" s="0"/>
      <c r="PAL52" s="0"/>
      <c r="PAM52" s="0"/>
      <c r="PAN52" s="0"/>
      <c r="PAO52" s="0"/>
      <c r="PAP52" s="0"/>
      <c r="PAQ52" s="0"/>
      <c r="PAR52" s="0"/>
      <c r="PAS52" s="0"/>
      <c r="PAT52" s="0"/>
      <c r="PAU52" s="0"/>
      <c r="PAV52" s="0"/>
      <c r="PAW52" s="0"/>
      <c r="PAX52" s="0"/>
      <c r="PAY52" s="0"/>
      <c r="PAZ52" s="0"/>
      <c r="PBA52" s="0"/>
      <c r="PBB52" s="0"/>
      <c r="PBC52" s="0"/>
      <c r="PBD52" s="0"/>
      <c r="PBE52" s="0"/>
      <c r="PBF52" s="0"/>
      <c r="PBG52" s="0"/>
      <c r="PBH52" s="0"/>
      <c r="PBI52" s="0"/>
      <c r="PBJ52" s="0"/>
      <c r="PBK52" s="0"/>
      <c r="PBL52" s="0"/>
      <c r="PBM52" s="0"/>
      <c r="PBN52" s="0"/>
      <c r="PBO52" s="0"/>
      <c r="PBP52" s="0"/>
      <c r="PBQ52" s="0"/>
      <c r="PBR52" s="0"/>
      <c r="PBS52" s="0"/>
      <c r="PBT52" s="0"/>
      <c r="PBU52" s="0"/>
      <c r="PBV52" s="0"/>
      <c r="PBW52" s="0"/>
      <c r="PBX52" s="0"/>
      <c r="PBY52" s="0"/>
      <c r="PBZ52" s="0"/>
      <c r="PCA52" s="0"/>
      <c r="PCB52" s="0"/>
      <c r="PCC52" s="0"/>
      <c r="PCD52" s="0"/>
      <c r="PCE52" s="0"/>
      <c r="PCF52" s="0"/>
      <c r="PCG52" s="0"/>
      <c r="PCH52" s="0"/>
      <c r="PCI52" s="0"/>
      <c r="PCJ52" s="0"/>
      <c r="PCK52" s="0"/>
      <c r="PCL52" s="0"/>
      <c r="PCM52" s="0"/>
      <c r="PCN52" s="0"/>
      <c r="PCO52" s="0"/>
      <c r="PCP52" s="0"/>
      <c r="PCQ52" s="0"/>
      <c r="PCR52" s="0"/>
      <c r="PCS52" s="0"/>
      <c r="PCT52" s="0"/>
      <c r="PCU52" s="0"/>
      <c r="PCV52" s="0"/>
      <c r="PCW52" s="0"/>
      <c r="PCX52" s="0"/>
      <c r="PCY52" s="0"/>
      <c r="PCZ52" s="0"/>
      <c r="PDA52" s="0"/>
      <c r="PDB52" s="0"/>
      <c r="PDC52" s="0"/>
      <c r="PDD52" s="0"/>
      <c r="PDE52" s="0"/>
      <c r="PDF52" s="0"/>
      <c r="PDG52" s="0"/>
      <c r="PDH52" s="0"/>
      <c r="PDI52" s="0"/>
      <c r="PDJ52" s="0"/>
      <c r="PDK52" s="0"/>
      <c r="PDL52" s="0"/>
      <c r="PDM52" s="0"/>
      <c r="PDN52" s="0"/>
      <c r="PDO52" s="0"/>
      <c r="PDP52" s="0"/>
      <c r="PDQ52" s="0"/>
      <c r="PDR52" s="0"/>
      <c r="PDS52" s="0"/>
      <c r="PDT52" s="0"/>
      <c r="PDU52" s="0"/>
      <c r="PDV52" s="0"/>
      <c r="PDW52" s="0"/>
      <c r="PDX52" s="0"/>
      <c r="PDY52" s="0"/>
      <c r="PDZ52" s="0"/>
      <c r="PEA52" s="0"/>
      <c r="PEB52" s="0"/>
      <c r="PEC52" s="0"/>
      <c r="PED52" s="0"/>
      <c r="PEE52" s="0"/>
      <c r="PEF52" s="0"/>
      <c r="PEG52" s="0"/>
      <c r="PEH52" s="0"/>
      <c r="PEI52" s="0"/>
      <c r="PEJ52" s="0"/>
      <c r="PEK52" s="0"/>
      <c r="PEL52" s="0"/>
      <c r="PEM52" s="0"/>
      <c r="PEN52" s="0"/>
      <c r="PEO52" s="0"/>
      <c r="PEP52" s="0"/>
      <c r="PEQ52" s="0"/>
      <c r="PER52" s="0"/>
      <c r="PES52" s="0"/>
      <c r="PET52" s="0"/>
      <c r="PEU52" s="0"/>
      <c r="PEV52" s="0"/>
      <c r="PEW52" s="0"/>
      <c r="PEX52" s="0"/>
      <c r="PEY52" s="0"/>
      <c r="PEZ52" s="0"/>
      <c r="PFA52" s="0"/>
      <c r="PFB52" s="0"/>
      <c r="PFC52" s="0"/>
      <c r="PFD52" s="0"/>
      <c r="PFE52" s="0"/>
      <c r="PFF52" s="0"/>
      <c r="PFG52" s="0"/>
      <c r="PFH52" s="0"/>
      <c r="PFI52" s="0"/>
      <c r="PFJ52" s="0"/>
      <c r="PFK52" s="0"/>
      <c r="PFL52" s="0"/>
      <c r="PFM52" s="0"/>
      <c r="PFN52" s="0"/>
      <c r="PFO52" s="0"/>
      <c r="PFP52" s="0"/>
      <c r="PFQ52" s="0"/>
      <c r="PFR52" s="0"/>
      <c r="PFS52" s="0"/>
      <c r="PFT52" s="0"/>
      <c r="PFU52" s="0"/>
      <c r="PFV52" s="0"/>
      <c r="PFW52" s="0"/>
      <c r="PFX52" s="0"/>
      <c r="PFY52" s="0"/>
      <c r="PFZ52" s="0"/>
      <c r="PGA52" s="0"/>
      <c r="PGB52" s="0"/>
      <c r="PGC52" s="0"/>
      <c r="PGD52" s="0"/>
      <c r="PGE52" s="0"/>
      <c r="PGF52" s="0"/>
      <c r="PGG52" s="0"/>
      <c r="PGH52" s="0"/>
      <c r="PGI52" s="0"/>
      <c r="PGJ52" s="0"/>
      <c r="PGK52" s="0"/>
      <c r="PGL52" s="0"/>
      <c r="PGM52" s="0"/>
      <c r="PGN52" s="0"/>
      <c r="PGO52" s="0"/>
      <c r="PGP52" s="0"/>
      <c r="PGQ52" s="0"/>
      <c r="PGR52" s="0"/>
      <c r="PGS52" s="0"/>
      <c r="PGT52" s="0"/>
      <c r="PGU52" s="0"/>
      <c r="PGV52" s="0"/>
      <c r="PGW52" s="0"/>
      <c r="PGX52" s="0"/>
      <c r="PGY52" s="0"/>
      <c r="PGZ52" s="0"/>
      <c r="PHA52" s="0"/>
      <c r="PHB52" s="0"/>
      <c r="PHC52" s="0"/>
      <c r="PHD52" s="0"/>
      <c r="PHE52" s="0"/>
      <c r="PHF52" s="0"/>
      <c r="PHG52" s="0"/>
      <c r="PHH52" s="0"/>
      <c r="PHI52" s="0"/>
      <c r="PHJ52" s="0"/>
      <c r="PHK52" s="0"/>
      <c r="PHL52" s="0"/>
      <c r="PHM52" s="0"/>
      <c r="PHN52" s="0"/>
      <c r="PHO52" s="0"/>
      <c r="PHP52" s="0"/>
      <c r="PHQ52" s="0"/>
      <c r="PHR52" s="0"/>
      <c r="PHS52" s="0"/>
      <c r="PHT52" s="0"/>
      <c r="PHU52" s="0"/>
      <c r="PHV52" s="0"/>
      <c r="PHW52" s="0"/>
      <c r="PHX52" s="0"/>
      <c r="PHY52" s="0"/>
      <c r="PHZ52" s="0"/>
      <c r="PIA52" s="0"/>
      <c r="PIB52" s="0"/>
      <c r="PIC52" s="0"/>
      <c r="PID52" s="0"/>
      <c r="PIE52" s="0"/>
      <c r="PIF52" s="0"/>
      <c r="PIG52" s="0"/>
      <c r="PIH52" s="0"/>
      <c r="PII52" s="0"/>
      <c r="PIJ52" s="0"/>
      <c r="PIK52" s="0"/>
      <c r="PIL52" s="0"/>
      <c r="PIM52" s="0"/>
      <c r="PIN52" s="0"/>
      <c r="PIO52" s="0"/>
      <c r="PIP52" s="0"/>
      <c r="PIQ52" s="0"/>
      <c r="PIR52" s="0"/>
      <c r="PIS52" s="0"/>
      <c r="PIT52" s="0"/>
      <c r="PIU52" s="0"/>
      <c r="PIV52" s="0"/>
      <c r="PIW52" s="0"/>
      <c r="PIX52" s="0"/>
      <c r="PIY52" s="0"/>
      <c r="PIZ52" s="0"/>
      <c r="PJA52" s="0"/>
      <c r="PJB52" s="0"/>
      <c r="PJC52" s="0"/>
      <c r="PJD52" s="0"/>
      <c r="PJE52" s="0"/>
      <c r="PJF52" s="0"/>
      <c r="PJG52" s="0"/>
      <c r="PJH52" s="0"/>
      <c r="PJI52" s="0"/>
      <c r="PJJ52" s="0"/>
      <c r="PJK52" s="0"/>
      <c r="PJL52" s="0"/>
      <c r="PJM52" s="0"/>
      <c r="PJN52" s="0"/>
      <c r="PJO52" s="0"/>
      <c r="PJP52" s="0"/>
      <c r="PJQ52" s="0"/>
      <c r="PJR52" s="0"/>
      <c r="PJS52" s="0"/>
      <c r="PJT52" s="0"/>
      <c r="PJU52" s="0"/>
      <c r="PJV52" s="0"/>
      <c r="PJW52" s="0"/>
      <c r="PJX52" s="0"/>
      <c r="PJY52" s="0"/>
      <c r="PJZ52" s="0"/>
      <c r="PKA52" s="0"/>
      <c r="PKB52" s="0"/>
      <c r="PKC52" s="0"/>
      <c r="PKD52" s="0"/>
      <c r="PKE52" s="0"/>
      <c r="PKF52" s="0"/>
      <c r="PKG52" s="0"/>
      <c r="PKH52" s="0"/>
      <c r="PKI52" s="0"/>
      <c r="PKJ52" s="0"/>
      <c r="PKK52" s="0"/>
      <c r="PKL52" s="0"/>
      <c r="PKM52" s="0"/>
      <c r="PKN52" s="0"/>
      <c r="PKO52" s="0"/>
      <c r="PKP52" s="0"/>
      <c r="PKQ52" s="0"/>
      <c r="PKR52" s="0"/>
      <c r="PKS52" s="0"/>
      <c r="PKT52" s="0"/>
      <c r="PKU52" s="0"/>
      <c r="PKV52" s="0"/>
      <c r="PKW52" s="0"/>
      <c r="PKX52" s="0"/>
      <c r="PKY52" s="0"/>
      <c r="PKZ52" s="0"/>
      <c r="PLA52" s="0"/>
      <c r="PLB52" s="0"/>
      <c r="PLC52" s="0"/>
      <c r="PLD52" s="0"/>
      <c r="PLE52" s="0"/>
      <c r="PLF52" s="0"/>
      <c r="PLG52" s="0"/>
      <c r="PLH52" s="0"/>
      <c r="PLI52" s="0"/>
      <c r="PLJ52" s="0"/>
      <c r="PLK52" s="0"/>
      <c r="PLL52" s="0"/>
      <c r="PLM52" s="0"/>
      <c r="PLN52" s="0"/>
      <c r="PLO52" s="0"/>
      <c r="PLP52" s="0"/>
      <c r="PLQ52" s="0"/>
      <c r="PLR52" s="0"/>
      <c r="PLS52" s="0"/>
      <c r="PLT52" s="0"/>
      <c r="PLU52" s="0"/>
      <c r="PLV52" s="0"/>
      <c r="PLW52" s="0"/>
      <c r="PLX52" s="0"/>
      <c r="PLY52" s="0"/>
      <c r="PLZ52" s="0"/>
      <c r="PMA52" s="0"/>
      <c r="PMB52" s="0"/>
      <c r="PMC52" s="0"/>
      <c r="PMD52" s="0"/>
      <c r="PME52" s="0"/>
      <c r="PMF52" s="0"/>
      <c r="PMG52" s="0"/>
      <c r="PMH52" s="0"/>
      <c r="PMI52" s="0"/>
      <c r="PMJ52" s="0"/>
      <c r="PMK52" s="0"/>
      <c r="PML52" s="0"/>
      <c r="PMM52" s="0"/>
      <c r="PMN52" s="0"/>
      <c r="PMO52" s="0"/>
      <c r="PMP52" s="0"/>
      <c r="PMQ52" s="0"/>
      <c r="PMR52" s="0"/>
      <c r="PMS52" s="0"/>
      <c r="PMT52" s="0"/>
      <c r="PMU52" s="0"/>
      <c r="PMV52" s="0"/>
      <c r="PMW52" s="0"/>
      <c r="PMX52" s="0"/>
      <c r="PMY52" s="0"/>
      <c r="PMZ52" s="0"/>
      <c r="PNA52" s="0"/>
      <c r="PNB52" s="0"/>
      <c r="PNC52" s="0"/>
      <c r="PND52" s="0"/>
      <c r="PNE52" s="0"/>
      <c r="PNF52" s="0"/>
      <c r="PNG52" s="0"/>
      <c r="PNH52" s="0"/>
      <c r="PNI52" s="0"/>
      <c r="PNJ52" s="0"/>
      <c r="PNK52" s="0"/>
      <c r="PNL52" s="0"/>
      <c r="PNM52" s="0"/>
      <c r="PNN52" s="0"/>
      <c r="PNO52" s="0"/>
      <c r="PNP52" s="0"/>
      <c r="PNQ52" s="0"/>
      <c r="PNR52" s="0"/>
      <c r="PNS52" s="0"/>
      <c r="PNT52" s="0"/>
      <c r="PNU52" s="0"/>
      <c r="PNV52" s="0"/>
      <c r="PNW52" s="0"/>
      <c r="PNX52" s="0"/>
      <c r="PNY52" s="0"/>
      <c r="PNZ52" s="0"/>
      <c r="POA52" s="0"/>
      <c r="POB52" s="0"/>
      <c r="POC52" s="0"/>
      <c r="POD52" s="0"/>
      <c r="POE52" s="0"/>
      <c r="POF52" s="0"/>
      <c r="POG52" s="0"/>
      <c r="POH52" s="0"/>
      <c r="POI52" s="0"/>
      <c r="POJ52" s="0"/>
      <c r="POK52" s="0"/>
      <c r="POL52" s="0"/>
      <c r="POM52" s="0"/>
      <c r="PON52" s="0"/>
      <c r="POO52" s="0"/>
      <c r="POP52" s="0"/>
      <c r="POQ52" s="0"/>
      <c r="POR52" s="0"/>
      <c r="POS52" s="0"/>
      <c r="POT52" s="0"/>
      <c r="POU52" s="0"/>
      <c r="POV52" s="0"/>
      <c r="POW52" s="0"/>
      <c r="POX52" s="0"/>
      <c r="POY52" s="0"/>
      <c r="POZ52" s="0"/>
      <c r="PPA52" s="0"/>
      <c r="PPB52" s="0"/>
      <c r="PPC52" s="0"/>
      <c r="PPD52" s="0"/>
      <c r="PPE52" s="0"/>
      <c r="PPF52" s="0"/>
      <c r="PPG52" s="0"/>
      <c r="PPH52" s="0"/>
      <c r="PPI52" s="0"/>
      <c r="PPJ52" s="0"/>
      <c r="PPK52" s="0"/>
      <c r="PPL52" s="0"/>
      <c r="PPM52" s="0"/>
      <c r="PPN52" s="0"/>
      <c r="PPO52" s="0"/>
      <c r="PPP52" s="0"/>
      <c r="PPQ52" s="0"/>
      <c r="PPR52" s="0"/>
      <c r="PPS52" s="0"/>
      <c r="PPT52" s="0"/>
      <c r="PPU52" s="0"/>
      <c r="PPV52" s="0"/>
      <c r="PPW52" s="0"/>
      <c r="PPX52" s="0"/>
      <c r="PPY52" s="0"/>
      <c r="PPZ52" s="0"/>
      <c r="PQA52" s="0"/>
      <c r="PQB52" s="0"/>
      <c r="PQC52" s="0"/>
      <c r="PQD52" s="0"/>
      <c r="PQE52" s="0"/>
      <c r="PQF52" s="0"/>
      <c r="PQG52" s="0"/>
      <c r="PQH52" s="0"/>
      <c r="PQI52" s="0"/>
      <c r="PQJ52" s="0"/>
      <c r="PQK52" s="0"/>
      <c r="PQL52" s="0"/>
      <c r="PQM52" s="0"/>
      <c r="PQN52" s="0"/>
      <c r="PQO52" s="0"/>
      <c r="PQP52" s="0"/>
      <c r="PQQ52" s="0"/>
      <c r="PQR52" s="0"/>
      <c r="PQS52" s="0"/>
      <c r="PQT52" s="0"/>
      <c r="PQU52" s="0"/>
      <c r="PQV52" s="0"/>
      <c r="PQW52" s="0"/>
      <c r="PQX52" s="0"/>
      <c r="PQY52" s="0"/>
      <c r="PQZ52" s="0"/>
      <c r="PRA52" s="0"/>
      <c r="PRB52" s="0"/>
      <c r="PRC52" s="0"/>
      <c r="PRD52" s="0"/>
      <c r="PRE52" s="0"/>
      <c r="PRF52" s="0"/>
      <c r="PRG52" s="0"/>
      <c r="PRH52" s="0"/>
      <c r="PRI52" s="0"/>
      <c r="PRJ52" s="0"/>
      <c r="PRK52" s="0"/>
      <c r="PRL52" s="0"/>
      <c r="PRM52" s="0"/>
      <c r="PRN52" s="0"/>
      <c r="PRO52" s="0"/>
      <c r="PRP52" s="0"/>
      <c r="PRQ52" s="0"/>
      <c r="PRR52" s="0"/>
      <c r="PRS52" s="0"/>
      <c r="PRT52" s="0"/>
      <c r="PRU52" s="0"/>
      <c r="PRV52" s="0"/>
      <c r="PRW52" s="0"/>
      <c r="PRX52" s="0"/>
      <c r="PRY52" s="0"/>
      <c r="PRZ52" s="0"/>
      <c r="PSA52" s="0"/>
      <c r="PSB52" s="0"/>
      <c r="PSC52" s="0"/>
      <c r="PSD52" s="0"/>
      <c r="PSE52" s="0"/>
      <c r="PSF52" s="0"/>
      <c r="PSG52" s="0"/>
      <c r="PSH52" s="0"/>
      <c r="PSI52" s="0"/>
      <c r="PSJ52" s="0"/>
      <c r="PSK52" s="0"/>
      <c r="PSL52" s="0"/>
      <c r="PSM52" s="0"/>
      <c r="PSN52" s="0"/>
      <c r="PSO52" s="0"/>
      <c r="PSP52" s="0"/>
      <c r="PSQ52" s="0"/>
      <c r="PSR52" s="0"/>
      <c r="PSS52" s="0"/>
      <c r="PST52" s="0"/>
      <c r="PSU52" s="0"/>
      <c r="PSV52" s="0"/>
      <c r="PSW52" s="0"/>
      <c r="PSX52" s="0"/>
      <c r="PSY52" s="0"/>
      <c r="PSZ52" s="0"/>
      <c r="PTA52" s="0"/>
      <c r="PTB52" s="0"/>
      <c r="PTC52" s="0"/>
      <c r="PTD52" s="0"/>
      <c r="PTE52" s="0"/>
      <c r="PTF52" s="0"/>
      <c r="PTG52" s="0"/>
      <c r="PTH52" s="0"/>
      <c r="PTI52" s="0"/>
      <c r="PTJ52" s="0"/>
      <c r="PTK52" s="0"/>
      <c r="PTL52" s="0"/>
      <c r="PTM52" s="0"/>
      <c r="PTN52" s="0"/>
      <c r="PTO52" s="0"/>
      <c r="PTP52" s="0"/>
      <c r="PTQ52" s="0"/>
      <c r="PTR52" s="0"/>
      <c r="PTS52" s="0"/>
      <c r="PTT52" s="0"/>
      <c r="PTU52" s="0"/>
      <c r="PTV52" s="0"/>
      <c r="PTW52" s="0"/>
      <c r="PTX52" s="0"/>
      <c r="PTY52" s="0"/>
      <c r="PTZ52" s="0"/>
      <c r="PUA52" s="0"/>
      <c r="PUB52" s="0"/>
      <c r="PUC52" s="0"/>
      <c r="PUD52" s="0"/>
      <c r="PUE52" s="0"/>
      <c r="PUF52" s="0"/>
      <c r="PUG52" s="0"/>
      <c r="PUH52" s="0"/>
      <c r="PUI52" s="0"/>
      <c r="PUJ52" s="0"/>
      <c r="PUK52" s="0"/>
      <c r="PUL52" s="0"/>
      <c r="PUM52" s="0"/>
      <c r="PUN52" s="0"/>
      <c r="PUO52" s="0"/>
      <c r="PUP52" s="0"/>
      <c r="PUQ52" s="0"/>
      <c r="PUR52" s="0"/>
      <c r="PUS52" s="0"/>
      <c r="PUT52" s="0"/>
      <c r="PUU52" s="0"/>
      <c r="PUV52" s="0"/>
      <c r="PUW52" s="0"/>
      <c r="PUX52" s="0"/>
      <c r="PUY52" s="0"/>
      <c r="PUZ52" s="0"/>
      <c r="PVA52" s="0"/>
      <c r="PVB52" s="0"/>
      <c r="PVC52" s="0"/>
      <c r="PVD52" s="0"/>
      <c r="PVE52" s="0"/>
      <c r="PVF52" s="0"/>
      <c r="PVG52" s="0"/>
      <c r="PVH52" s="0"/>
      <c r="PVI52" s="0"/>
      <c r="PVJ52" s="0"/>
      <c r="PVK52" s="0"/>
      <c r="PVL52" s="0"/>
      <c r="PVM52" s="0"/>
      <c r="PVN52" s="0"/>
      <c r="PVO52" s="0"/>
      <c r="PVP52" s="0"/>
      <c r="PVQ52" s="0"/>
      <c r="PVR52" s="0"/>
      <c r="PVS52" s="0"/>
      <c r="PVT52" s="0"/>
      <c r="PVU52" s="0"/>
      <c r="PVV52" s="0"/>
      <c r="PVW52" s="0"/>
      <c r="PVX52" s="0"/>
      <c r="PVY52" s="0"/>
      <c r="PVZ52" s="0"/>
      <c r="PWA52" s="0"/>
      <c r="PWB52" s="0"/>
      <c r="PWC52" s="0"/>
      <c r="PWD52" s="0"/>
      <c r="PWE52" s="0"/>
      <c r="PWF52" s="0"/>
      <c r="PWG52" s="0"/>
      <c r="PWH52" s="0"/>
      <c r="PWI52" s="0"/>
      <c r="PWJ52" s="0"/>
      <c r="PWK52" s="0"/>
      <c r="PWL52" s="0"/>
      <c r="PWM52" s="0"/>
      <c r="PWN52" s="0"/>
      <c r="PWO52" s="0"/>
      <c r="PWP52" s="0"/>
      <c r="PWQ52" s="0"/>
      <c r="PWR52" s="0"/>
      <c r="PWS52" s="0"/>
      <c r="PWT52" s="0"/>
      <c r="PWU52" s="0"/>
      <c r="PWV52" s="0"/>
      <c r="PWW52" s="0"/>
      <c r="PWX52" s="0"/>
      <c r="PWY52" s="0"/>
      <c r="PWZ52" s="0"/>
      <c r="PXA52" s="0"/>
      <c r="PXB52" s="0"/>
      <c r="PXC52" s="0"/>
      <c r="PXD52" s="0"/>
      <c r="PXE52" s="0"/>
      <c r="PXF52" s="0"/>
      <c r="PXG52" s="0"/>
      <c r="PXH52" s="0"/>
      <c r="PXI52" s="0"/>
      <c r="PXJ52" s="0"/>
      <c r="PXK52" s="0"/>
      <c r="PXL52" s="0"/>
      <c r="PXM52" s="0"/>
      <c r="PXN52" s="0"/>
      <c r="PXO52" s="0"/>
      <c r="PXP52" s="0"/>
      <c r="PXQ52" s="0"/>
      <c r="PXR52" s="0"/>
      <c r="PXS52" s="0"/>
      <c r="PXT52" s="0"/>
      <c r="PXU52" s="0"/>
      <c r="PXV52" s="0"/>
      <c r="PXW52" s="0"/>
      <c r="PXX52" s="0"/>
      <c r="PXY52" s="0"/>
      <c r="PXZ52" s="0"/>
      <c r="PYA52" s="0"/>
      <c r="PYB52" s="0"/>
      <c r="PYC52" s="0"/>
      <c r="PYD52" s="0"/>
      <c r="PYE52" s="0"/>
      <c r="PYF52" s="0"/>
      <c r="PYG52" s="0"/>
      <c r="PYH52" s="0"/>
      <c r="PYI52" s="0"/>
      <c r="PYJ52" s="0"/>
      <c r="PYK52" s="0"/>
      <c r="PYL52" s="0"/>
      <c r="PYM52" s="0"/>
      <c r="PYN52" s="0"/>
      <c r="PYO52" s="0"/>
      <c r="PYP52" s="0"/>
      <c r="PYQ52" s="0"/>
      <c r="PYR52" s="0"/>
      <c r="PYS52" s="0"/>
      <c r="PYT52" s="0"/>
      <c r="PYU52" s="0"/>
      <c r="PYV52" s="0"/>
      <c r="PYW52" s="0"/>
      <c r="PYX52" s="0"/>
      <c r="PYY52" s="0"/>
      <c r="PYZ52" s="0"/>
      <c r="PZA52" s="0"/>
      <c r="PZB52" s="0"/>
      <c r="PZC52" s="0"/>
      <c r="PZD52" s="0"/>
      <c r="PZE52" s="0"/>
      <c r="PZF52" s="0"/>
      <c r="PZG52" s="0"/>
      <c r="PZH52" s="0"/>
      <c r="PZI52" s="0"/>
      <c r="PZJ52" s="0"/>
      <c r="PZK52" s="0"/>
      <c r="PZL52" s="0"/>
      <c r="PZM52" s="0"/>
      <c r="PZN52" s="0"/>
      <c r="PZO52" s="0"/>
      <c r="PZP52" s="0"/>
      <c r="PZQ52" s="0"/>
      <c r="PZR52" s="0"/>
      <c r="PZS52" s="0"/>
      <c r="PZT52" s="0"/>
      <c r="PZU52" s="0"/>
      <c r="PZV52" s="0"/>
      <c r="PZW52" s="0"/>
      <c r="PZX52" s="0"/>
      <c r="PZY52" s="0"/>
      <c r="PZZ52" s="0"/>
      <c r="QAA52" s="0"/>
      <c r="QAB52" s="0"/>
      <c r="QAC52" s="0"/>
      <c r="QAD52" s="0"/>
      <c r="QAE52" s="0"/>
      <c r="QAF52" s="0"/>
      <c r="QAG52" s="0"/>
      <c r="QAH52" s="0"/>
      <c r="QAI52" s="0"/>
      <c r="QAJ52" s="0"/>
      <c r="QAK52" s="0"/>
      <c r="QAL52" s="0"/>
      <c r="QAM52" s="0"/>
      <c r="QAN52" s="0"/>
      <c r="QAO52" s="0"/>
      <c r="QAP52" s="0"/>
      <c r="QAQ52" s="0"/>
      <c r="QAR52" s="0"/>
      <c r="QAS52" s="0"/>
      <c r="QAT52" s="0"/>
      <c r="QAU52" s="0"/>
      <c r="QAV52" s="0"/>
      <c r="QAW52" s="0"/>
      <c r="QAX52" s="0"/>
      <c r="QAY52" s="0"/>
      <c r="QAZ52" s="0"/>
      <c r="QBA52" s="0"/>
      <c r="QBB52" s="0"/>
      <c r="QBC52" s="0"/>
      <c r="QBD52" s="0"/>
      <c r="QBE52" s="0"/>
      <c r="QBF52" s="0"/>
      <c r="QBG52" s="0"/>
      <c r="QBH52" s="0"/>
      <c r="QBI52" s="0"/>
      <c r="QBJ52" s="0"/>
      <c r="QBK52" s="0"/>
      <c r="QBL52" s="0"/>
      <c r="QBM52" s="0"/>
      <c r="QBN52" s="0"/>
      <c r="QBO52" s="0"/>
      <c r="QBP52" s="0"/>
      <c r="QBQ52" s="0"/>
      <c r="QBR52" s="0"/>
      <c r="QBS52" s="0"/>
      <c r="QBT52" s="0"/>
      <c r="QBU52" s="0"/>
      <c r="QBV52" s="0"/>
      <c r="QBW52" s="0"/>
      <c r="QBX52" s="0"/>
      <c r="QBY52" s="0"/>
      <c r="QBZ52" s="0"/>
      <c r="QCA52" s="0"/>
      <c r="QCB52" s="0"/>
      <c r="QCC52" s="0"/>
      <c r="QCD52" s="0"/>
      <c r="QCE52" s="0"/>
      <c r="QCF52" s="0"/>
      <c r="QCG52" s="0"/>
      <c r="QCH52" s="0"/>
      <c r="QCI52" s="0"/>
      <c r="QCJ52" s="0"/>
      <c r="QCK52" s="0"/>
      <c r="QCL52" s="0"/>
      <c r="QCM52" s="0"/>
      <c r="QCN52" s="0"/>
      <c r="QCO52" s="0"/>
      <c r="QCP52" s="0"/>
      <c r="QCQ52" s="0"/>
      <c r="QCR52" s="0"/>
      <c r="QCS52" s="0"/>
      <c r="QCT52" s="0"/>
      <c r="QCU52" s="0"/>
      <c r="QCV52" s="0"/>
      <c r="QCW52" s="0"/>
      <c r="QCX52" s="0"/>
      <c r="QCY52" s="0"/>
      <c r="QCZ52" s="0"/>
      <c r="QDA52" s="0"/>
      <c r="QDB52" s="0"/>
      <c r="QDC52" s="0"/>
      <c r="QDD52" s="0"/>
      <c r="QDE52" s="0"/>
      <c r="QDF52" s="0"/>
      <c r="QDG52" s="0"/>
      <c r="QDH52" s="0"/>
      <c r="QDI52" s="0"/>
      <c r="QDJ52" s="0"/>
      <c r="QDK52" s="0"/>
      <c r="QDL52" s="0"/>
      <c r="QDM52" s="0"/>
      <c r="QDN52" s="0"/>
      <c r="QDO52" s="0"/>
      <c r="QDP52" s="0"/>
      <c r="QDQ52" s="0"/>
      <c r="QDR52" s="0"/>
      <c r="QDS52" s="0"/>
      <c r="QDT52" s="0"/>
      <c r="QDU52" s="0"/>
      <c r="QDV52" s="0"/>
      <c r="QDW52" s="0"/>
      <c r="QDX52" s="0"/>
      <c r="QDY52" s="0"/>
      <c r="QDZ52" s="0"/>
      <c r="QEA52" s="0"/>
      <c r="QEB52" s="0"/>
      <c r="QEC52" s="0"/>
      <c r="QED52" s="0"/>
      <c r="QEE52" s="0"/>
      <c r="QEF52" s="0"/>
      <c r="QEG52" s="0"/>
      <c r="QEH52" s="0"/>
      <c r="QEI52" s="0"/>
      <c r="QEJ52" s="0"/>
      <c r="QEK52" s="0"/>
      <c r="QEL52" s="0"/>
      <c r="QEM52" s="0"/>
      <c r="QEN52" s="0"/>
      <c r="QEO52" s="0"/>
      <c r="QEP52" s="0"/>
      <c r="QEQ52" s="0"/>
      <c r="QER52" s="0"/>
      <c r="QES52" s="0"/>
      <c r="QET52" s="0"/>
      <c r="QEU52" s="0"/>
      <c r="QEV52" s="0"/>
      <c r="QEW52" s="0"/>
      <c r="QEX52" s="0"/>
      <c r="QEY52" s="0"/>
      <c r="QEZ52" s="0"/>
      <c r="QFA52" s="0"/>
      <c r="QFB52" s="0"/>
      <c r="QFC52" s="0"/>
      <c r="QFD52" s="0"/>
      <c r="QFE52" s="0"/>
      <c r="QFF52" s="0"/>
      <c r="QFG52" s="0"/>
      <c r="QFH52" s="0"/>
      <c r="QFI52" s="0"/>
      <c r="QFJ52" s="0"/>
      <c r="QFK52" s="0"/>
      <c r="QFL52" s="0"/>
      <c r="QFM52" s="0"/>
      <c r="QFN52" s="0"/>
      <c r="QFO52" s="0"/>
      <c r="QFP52" s="0"/>
      <c r="QFQ52" s="0"/>
      <c r="QFR52" s="0"/>
      <c r="QFS52" s="0"/>
      <c r="QFT52" s="0"/>
      <c r="QFU52" s="0"/>
      <c r="QFV52" s="0"/>
      <c r="QFW52" s="0"/>
      <c r="QFX52" s="0"/>
      <c r="QFY52" s="0"/>
      <c r="QFZ52" s="0"/>
      <c r="QGA52" s="0"/>
      <c r="QGB52" s="0"/>
      <c r="QGC52" s="0"/>
      <c r="QGD52" s="0"/>
      <c r="QGE52" s="0"/>
      <c r="QGF52" s="0"/>
      <c r="QGG52" s="0"/>
      <c r="QGH52" s="0"/>
      <c r="QGI52" s="0"/>
      <c r="QGJ52" s="0"/>
      <c r="QGK52" s="0"/>
      <c r="QGL52" s="0"/>
      <c r="QGM52" s="0"/>
      <c r="QGN52" s="0"/>
      <c r="QGO52" s="0"/>
      <c r="QGP52" s="0"/>
      <c r="QGQ52" s="0"/>
      <c r="QGR52" s="0"/>
      <c r="QGS52" s="0"/>
      <c r="QGT52" s="0"/>
      <c r="QGU52" s="0"/>
      <c r="QGV52" s="0"/>
      <c r="QGW52" s="0"/>
      <c r="QGX52" s="0"/>
      <c r="QGY52" s="0"/>
      <c r="QGZ52" s="0"/>
      <c r="QHA52" s="0"/>
      <c r="QHB52" s="0"/>
      <c r="QHC52" s="0"/>
      <c r="QHD52" s="0"/>
      <c r="QHE52" s="0"/>
      <c r="QHF52" s="0"/>
      <c r="QHG52" s="0"/>
      <c r="QHH52" s="0"/>
      <c r="QHI52" s="0"/>
      <c r="QHJ52" s="0"/>
      <c r="QHK52" s="0"/>
      <c r="QHL52" s="0"/>
      <c r="QHM52" s="0"/>
      <c r="QHN52" s="0"/>
      <c r="QHO52" s="0"/>
      <c r="QHP52" s="0"/>
      <c r="QHQ52" s="0"/>
      <c r="QHR52" s="0"/>
      <c r="QHS52" s="0"/>
      <c r="QHT52" s="0"/>
      <c r="QHU52" s="0"/>
      <c r="QHV52" s="0"/>
      <c r="QHW52" s="0"/>
      <c r="QHX52" s="0"/>
      <c r="QHY52" s="0"/>
      <c r="QHZ52" s="0"/>
      <c r="QIA52" s="0"/>
      <c r="QIB52" s="0"/>
      <c r="QIC52" s="0"/>
      <c r="QID52" s="0"/>
      <c r="QIE52" s="0"/>
      <c r="QIF52" s="0"/>
      <c r="QIG52" s="0"/>
      <c r="QIH52" s="0"/>
      <c r="QII52" s="0"/>
      <c r="QIJ52" s="0"/>
      <c r="QIK52" s="0"/>
      <c r="QIL52" s="0"/>
      <c r="QIM52" s="0"/>
      <c r="QIN52" s="0"/>
      <c r="QIO52" s="0"/>
      <c r="QIP52" s="0"/>
      <c r="QIQ52" s="0"/>
      <c r="QIR52" s="0"/>
      <c r="QIS52" s="0"/>
      <c r="QIT52" s="0"/>
      <c r="QIU52" s="0"/>
      <c r="QIV52" s="0"/>
      <c r="QIW52" s="0"/>
      <c r="QIX52" s="0"/>
      <c r="QIY52" s="0"/>
      <c r="QIZ52" s="0"/>
      <c r="QJA52" s="0"/>
      <c r="QJB52" s="0"/>
      <c r="QJC52" s="0"/>
      <c r="QJD52" s="0"/>
      <c r="QJE52" s="0"/>
      <c r="QJF52" s="0"/>
      <c r="QJG52" s="0"/>
      <c r="QJH52" s="0"/>
      <c r="QJI52" s="0"/>
      <c r="QJJ52" s="0"/>
      <c r="QJK52" s="0"/>
      <c r="QJL52" s="0"/>
      <c r="QJM52" s="0"/>
      <c r="QJN52" s="0"/>
      <c r="QJO52" s="0"/>
      <c r="QJP52" s="0"/>
      <c r="QJQ52" s="0"/>
      <c r="QJR52" s="0"/>
      <c r="QJS52" s="0"/>
      <c r="QJT52" s="0"/>
      <c r="QJU52" s="0"/>
      <c r="QJV52" s="0"/>
      <c r="QJW52" s="0"/>
      <c r="QJX52" s="0"/>
      <c r="QJY52" s="0"/>
      <c r="QJZ52" s="0"/>
      <c r="QKA52" s="0"/>
      <c r="QKB52" s="0"/>
      <c r="QKC52" s="0"/>
      <c r="QKD52" s="0"/>
      <c r="QKE52" s="0"/>
      <c r="QKF52" s="0"/>
      <c r="QKG52" s="0"/>
      <c r="QKH52" s="0"/>
      <c r="QKI52" s="0"/>
      <c r="QKJ52" s="0"/>
      <c r="QKK52" s="0"/>
      <c r="QKL52" s="0"/>
      <c r="QKM52" s="0"/>
      <c r="QKN52" s="0"/>
      <c r="QKO52" s="0"/>
      <c r="QKP52" s="0"/>
      <c r="QKQ52" s="0"/>
      <c r="QKR52" s="0"/>
      <c r="QKS52" s="0"/>
      <c r="QKT52" s="0"/>
      <c r="QKU52" s="0"/>
      <c r="QKV52" s="0"/>
      <c r="QKW52" s="0"/>
      <c r="QKX52" s="0"/>
      <c r="QKY52" s="0"/>
      <c r="QKZ52" s="0"/>
      <c r="QLA52" s="0"/>
      <c r="QLB52" s="0"/>
      <c r="QLC52" s="0"/>
      <c r="QLD52" s="0"/>
      <c r="QLE52" s="0"/>
      <c r="QLF52" s="0"/>
      <c r="QLG52" s="0"/>
      <c r="QLH52" s="0"/>
      <c r="QLI52" s="0"/>
      <c r="QLJ52" s="0"/>
      <c r="QLK52" s="0"/>
      <c r="QLL52" s="0"/>
      <c r="QLM52" s="0"/>
      <c r="QLN52" s="0"/>
      <c r="QLO52" s="0"/>
      <c r="QLP52" s="0"/>
      <c r="QLQ52" s="0"/>
      <c r="QLR52" s="0"/>
      <c r="QLS52" s="0"/>
      <c r="QLT52" s="0"/>
      <c r="QLU52" s="0"/>
      <c r="QLV52" s="0"/>
      <c r="QLW52" s="0"/>
      <c r="QLX52" s="0"/>
      <c r="QLY52" s="0"/>
      <c r="QLZ52" s="0"/>
      <c r="QMA52" s="0"/>
      <c r="QMB52" s="0"/>
      <c r="QMC52" s="0"/>
      <c r="QMD52" s="0"/>
      <c r="QME52" s="0"/>
      <c r="QMF52" s="0"/>
      <c r="QMG52" s="0"/>
      <c r="QMH52" s="0"/>
      <c r="QMI52" s="0"/>
      <c r="QMJ52" s="0"/>
      <c r="QMK52" s="0"/>
      <c r="QML52" s="0"/>
      <c r="QMM52" s="0"/>
      <c r="QMN52" s="0"/>
      <c r="QMO52" s="0"/>
      <c r="QMP52" s="0"/>
      <c r="QMQ52" s="0"/>
      <c r="QMR52" s="0"/>
      <c r="QMS52" s="0"/>
      <c r="QMT52" s="0"/>
      <c r="QMU52" s="0"/>
      <c r="QMV52" s="0"/>
      <c r="QMW52" s="0"/>
      <c r="QMX52" s="0"/>
      <c r="QMY52" s="0"/>
      <c r="QMZ52" s="0"/>
      <c r="QNA52" s="0"/>
      <c r="QNB52" s="0"/>
      <c r="QNC52" s="0"/>
      <c r="QND52" s="0"/>
      <c r="QNE52" s="0"/>
      <c r="QNF52" s="0"/>
      <c r="QNG52" s="0"/>
      <c r="QNH52" s="0"/>
      <c r="QNI52" s="0"/>
      <c r="QNJ52" s="0"/>
      <c r="QNK52" s="0"/>
      <c r="QNL52" s="0"/>
      <c r="QNM52" s="0"/>
      <c r="QNN52" s="0"/>
      <c r="QNO52" s="0"/>
      <c r="QNP52" s="0"/>
      <c r="QNQ52" s="0"/>
      <c r="QNR52" s="0"/>
      <c r="QNS52" s="0"/>
      <c r="QNT52" s="0"/>
      <c r="QNU52" s="0"/>
      <c r="QNV52" s="0"/>
      <c r="QNW52" s="0"/>
      <c r="QNX52" s="0"/>
      <c r="QNY52" s="0"/>
      <c r="QNZ52" s="0"/>
      <c r="QOA52" s="0"/>
      <c r="QOB52" s="0"/>
      <c r="QOC52" s="0"/>
      <c r="QOD52" s="0"/>
      <c r="QOE52" s="0"/>
      <c r="QOF52" s="0"/>
      <c r="QOG52" s="0"/>
      <c r="QOH52" s="0"/>
      <c r="QOI52" s="0"/>
      <c r="QOJ52" s="0"/>
      <c r="QOK52" s="0"/>
      <c r="QOL52" s="0"/>
      <c r="QOM52" s="0"/>
      <c r="QON52" s="0"/>
      <c r="QOO52" s="0"/>
      <c r="QOP52" s="0"/>
      <c r="QOQ52" s="0"/>
      <c r="QOR52" s="0"/>
      <c r="QOS52" s="0"/>
      <c r="QOT52" s="0"/>
      <c r="QOU52" s="0"/>
      <c r="QOV52" s="0"/>
      <c r="QOW52" s="0"/>
      <c r="QOX52" s="0"/>
      <c r="QOY52" s="0"/>
      <c r="QOZ52" s="0"/>
      <c r="QPA52" s="0"/>
      <c r="QPB52" s="0"/>
      <c r="QPC52" s="0"/>
      <c r="QPD52" s="0"/>
      <c r="QPE52" s="0"/>
      <c r="QPF52" s="0"/>
      <c r="QPG52" s="0"/>
      <c r="QPH52" s="0"/>
      <c r="QPI52" s="0"/>
      <c r="QPJ52" s="0"/>
      <c r="QPK52" s="0"/>
      <c r="QPL52" s="0"/>
      <c r="QPM52" s="0"/>
      <c r="QPN52" s="0"/>
      <c r="QPO52" s="0"/>
      <c r="QPP52" s="0"/>
      <c r="QPQ52" s="0"/>
      <c r="QPR52" s="0"/>
      <c r="QPS52" s="0"/>
      <c r="QPT52" s="0"/>
      <c r="QPU52" s="0"/>
      <c r="QPV52" s="0"/>
      <c r="QPW52" s="0"/>
      <c r="QPX52" s="0"/>
      <c r="QPY52" s="0"/>
      <c r="QPZ52" s="0"/>
      <c r="QQA52" s="0"/>
      <c r="QQB52" s="0"/>
      <c r="QQC52" s="0"/>
      <c r="QQD52" s="0"/>
      <c r="QQE52" s="0"/>
      <c r="QQF52" s="0"/>
      <c r="QQG52" s="0"/>
      <c r="QQH52" s="0"/>
      <c r="QQI52" s="0"/>
      <c r="QQJ52" s="0"/>
      <c r="QQK52" s="0"/>
      <c r="QQL52" s="0"/>
      <c r="QQM52" s="0"/>
      <c r="QQN52" s="0"/>
      <c r="QQO52" s="0"/>
      <c r="QQP52" s="0"/>
      <c r="QQQ52" s="0"/>
      <c r="QQR52" s="0"/>
      <c r="QQS52" s="0"/>
      <c r="QQT52" s="0"/>
      <c r="QQU52" s="0"/>
      <c r="QQV52" s="0"/>
      <c r="QQW52" s="0"/>
      <c r="QQX52" s="0"/>
      <c r="QQY52" s="0"/>
      <c r="QQZ52" s="0"/>
      <c r="QRA52" s="0"/>
      <c r="QRB52" s="0"/>
      <c r="QRC52" s="0"/>
      <c r="QRD52" s="0"/>
      <c r="QRE52" s="0"/>
      <c r="QRF52" s="0"/>
      <c r="QRG52" s="0"/>
      <c r="QRH52" s="0"/>
      <c r="QRI52" s="0"/>
      <c r="QRJ52" s="0"/>
      <c r="QRK52" s="0"/>
      <c r="QRL52" s="0"/>
      <c r="QRM52" s="0"/>
      <c r="QRN52" s="0"/>
      <c r="QRO52" s="0"/>
      <c r="QRP52" s="0"/>
      <c r="QRQ52" s="0"/>
      <c r="QRR52" s="0"/>
      <c r="QRS52" s="0"/>
      <c r="QRT52" s="0"/>
      <c r="QRU52" s="0"/>
      <c r="QRV52" s="0"/>
      <c r="QRW52" s="0"/>
      <c r="QRX52" s="0"/>
      <c r="QRY52" s="0"/>
      <c r="QRZ52" s="0"/>
      <c r="QSA52" s="0"/>
      <c r="QSB52" s="0"/>
      <c r="QSC52" s="0"/>
      <c r="QSD52" s="0"/>
      <c r="QSE52" s="0"/>
      <c r="QSF52" s="0"/>
      <c r="QSG52" s="0"/>
      <c r="QSH52" s="0"/>
      <c r="QSI52" s="0"/>
      <c r="QSJ52" s="0"/>
      <c r="QSK52" s="0"/>
      <c r="QSL52" s="0"/>
      <c r="QSM52" s="0"/>
      <c r="QSN52" s="0"/>
      <c r="QSO52" s="0"/>
      <c r="QSP52" s="0"/>
      <c r="QSQ52" s="0"/>
      <c r="QSR52" s="0"/>
      <c r="QSS52" s="0"/>
      <c r="QST52" s="0"/>
      <c r="QSU52" s="0"/>
      <c r="QSV52" s="0"/>
      <c r="QSW52" s="0"/>
      <c r="QSX52" s="0"/>
      <c r="QSY52" s="0"/>
      <c r="QSZ52" s="0"/>
      <c r="QTA52" s="0"/>
      <c r="QTB52" s="0"/>
      <c r="QTC52" s="0"/>
      <c r="QTD52" s="0"/>
      <c r="QTE52" s="0"/>
      <c r="QTF52" s="0"/>
      <c r="QTG52" s="0"/>
      <c r="QTH52" s="0"/>
      <c r="QTI52" s="0"/>
      <c r="QTJ52" s="0"/>
      <c r="QTK52" s="0"/>
      <c r="QTL52" s="0"/>
      <c r="QTM52" s="0"/>
      <c r="QTN52" s="0"/>
      <c r="QTO52" s="0"/>
      <c r="QTP52" s="0"/>
      <c r="QTQ52" s="0"/>
      <c r="QTR52" s="0"/>
      <c r="QTS52" s="0"/>
      <c r="QTT52" s="0"/>
      <c r="QTU52" s="0"/>
      <c r="QTV52" s="0"/>
      <c r="QTW52" s="0"/>
      <c r="QTX52" s="0"/>
      <c r="QTY52" s="0"/>
      <c r="QTZ52" s="0"/>
      <c r="QUA52" s="0"/>
      <c r="QUB52" s="0"/>
      <c r="QUC52" s="0"/>
      <c r="QUD52" s="0"/>
      <c r="QUE52" s="0"/>
      <c r="QUF52" s="0"/>
      <c r="QUG52" s="0"/>
      <c r="QUH52" s="0"/>
      <c r="QUI52" s="0"/>
      <c r="QUJ52" s="0"/>
      <c r="QUK52" s="0"/>
      <c r="QUL52" s="0"/>
      <c r="QUM52" s="0"/>
      <c r="QUN52" s="0"/>
      <c r="QUO52" s="0"/>
      <c r="QUP52" s="0"/>
      <c r="QUQ52" s="0"/>
      <c r="QUR52" s="0"/>
      <c r="QUS52" s="0"/>
      <c r="QUT52" s="0"/>
      <c r="QUU52" s="0"/>
      <c r="QUV52" s="0"/>
      <c r="QUW52" s="0"/>
      <c r="QUX52" s="0"/>
      <c r="QUY52" s="0"/>
      <c r="QUZ52" s="0"/>
      <c r="QVA52" s="0"/>
      <c r="QVB52" s="0"/>
      <c r="QVC52" s="0"/>
      <c r="QVD52" s="0"/>
      <c r="QVE52" s="0"/>
      <c r="QVF52" s="0"/>
      <c r="QVG52" s="0"/>
      <c r="QVH52" s="0"/>
      <c r="QVI52" s="0"/>
      <c r="QVJ52" s="0"/>
      <c r="QVK52" s="0"/>
      <c r="QVL52" s="0"/>
      <c r="QVM52" s="0"/>
      <c r="QVN52" s="0"/>
      <c r="QVO52" s="0"/>
      <c r="QVP52" s="0"/>
      <c r="QVQ52" s="0"/>
      <c r="QVR52" s="0"/>
      <c r="QVS52" s="0"/>
      <c r="QVT52" s="0"/>
      <c r="QVU52" s="0"/>
      <c r="QVV52" s="0"/>
      <c r="QVW52" s="0"/>
      <c r="QVX52" s="0"/>
      <c r="QVY52" s="0"/>
      <c r="QVZ52" s="0"/>
      <c r="QWA52" s="0"/>
      <c r="QWB52" s="0"/>
      <c r="QWC52" s="0"/>
      <c r="QWD52" s="0"/>
      <c r="QWE52" s="0"/>
      <c r="QWF52" s="0"/>
      <c r="QWG52" s="0"/>
      <c r="QWH52" s="0"/>
      <c r="QWI52" s="0"/>
      <c r="QWJ52" s="0"/>
      <c r="QWK52" s="0"/>
      <c r="QWL52" s="0"/>
      <c r="QWM52" s="0"/>
      <c r="QWN52" s="0"/>
      <c r="QWO52" s="0"/>
      <c r="QWP52" s="0"/>
      <c r="QWQ52" s="0"/>
      <c r="QWR52" s="0"/>
      <c r="QWS52" s="0"/>
      <c r="QWT52" s="0"/>
      <c r="QWU52" s="0"/>
      <c r="QWV52" s="0"/>
      <c r="QWW52" s="0"/>
      <c r="QWX52" s="0"/>
      <c r="QWY52" s="0"/>
      <c r="QWZ52" s="0"/>
      <c r="QXA52" s="0"/>
      <c r="QXB52" s="0"/>
      <c r="QXC52" s="0"/>
      <c r="QXD52" s="0"/>
      <c r="QXE52" s="0"/>
      <c r="QXF52" s="0"/>
      <c r="QXG52" s="0"/>
      <c r="QXH52" s="0"/>
      <c r="QXI52" s="0"/>
      <c r="QXJ52" s="0"/>
      <c r="QXK52" s="0"/>
      <c r="QXL52" s="0"/>
      <c r="QXM52" s="0"/>
      <c r="QXN52" s="0"/>
      <c r="QXO52" s="0"/>
      <c r="QXP52" s="0"/>
      <c r="QXQ52" s="0"/>
      <c r="QXR52" s="0"/>
      <c r="QXS52" s="0"/>
      <c r="QXT52" s="0"/>
      <c r="QXU52" s="0"/>
      <c r="QXV52" s="0"/>
      <c r="QXW52" s="0"/>
      <c r="QXX52" s="0"/>
      <c r="QXY52" s="0"/>
      <c r="QXZ52" s="0"/>
      <c r="QYA52" s="0"/>
      <c r="QYB52" s="0"/>
      <c r="QYC52" s="0"/>
      <c r="QYD52" s="0"/>
      <c r="QYE52" s="0"/>
      <c r="QYF52" s="0"/>
      <c r="QYG52" s="0"/>
      <c r="QYH52" s="0"/>
      <c r="QYI52" s="0"/>
      <c r="QYJ52" s="0"/>
      <c r="QYK52" s="0"/>
      <c r="QYL52" s="0"/>
      <c r="QYM52" s="0"/>
      <c r="QYN52" s="0"/>
      <c r="QYO52" s="0"/>
      <c r="QYP52" s="0"/>
      <c r="QYQ52" s="0"/>
      <c r="QYR52" s="0"/>
      <c r="QYS52" s="0"/>
      <c r="QYT52" s="0"/>
      <c r="QYU52" s="0"/>
      <c r="QYV52" s="0"/>
      <c r="QYW52" s="0"/>
      <c r="QYX52" s="0"/>
      <c r="QYY52" s="0"/>
      <c r="QYZ52" s="0"/>
      <c r="QZA52" s="0"/>
      <c r="QZB52" s="0"/>
      <c r="QZC52" s="0"/>
      <c r="QZD52" s="0"/>
      <c r="QZE52" s="0"/>
      <c r="QZF52" s="0"/>
      <c r="QZG52" s="0"/>
      <c r="QZH52" s="0"/>
      <c r="QZI52" s="0"/>
      <c r="QZJ52" s="0"/>
      <c r="QZK52" s="0"/>
      <c r="QZL52" s="0"/>
      <c r="QZM52" s="0"/>
      <c r="QZN52" s="0"/>
      <c r="QZO52" s="0"/>
      <c r="QZP52" s="0"/>
      <c r="QZQ52" s="0"/>
      <c r="QZR52" s="0"/>
      <c r="QZS52" s="0"/>
      <c r="QZT52" s="0"/>
      <c r="QZU52" s="0"/>
      <c r="QZV52" s="0"/>
      <c r="QZW52" s="0"/>
      <c r="QZX52" s="0"/>
      <c r="QZY52" s="0"/>
      <c r="QZZ52" s="0"/>
      <c r="RAA52" s="0"/>
      <c r="RAB52" s="0"/>
      <c r="RAC52" s="0"/>
      <c r="RAD52" s="0"/>
      <c r="RAE52" s="0"/>
      <c r="RAF52" s="0"/>
      <c r="RAG52" s="0"/>
      <c r="RAH52" s="0"/>
      <c r="RAI52" s="0"/>
      <c r="RAJ52" s="0"/>
      <c r="RAK52" s="0"/>
      <c r="RAL52" s="0"/>
      <c r="RAM52" s="0"/>
      <c r="RAN52" s="0"/>
      <c r="RAO52" s="0"/>
      <c r="RAP52" s="0"/>
      <c r="RAQ52" s="0"/>
      <c r="RAR52" s="0"/>
      <c r="RAS52" s="0"/>
      <c r="RAT52" s="0"/>
      <c r="RAU52" s="0"/>
      <c r="RAV52" s="0"/>
      <c r="RAW52" s="0"/>
      <c r="RAX52" s="0"/>
      <c r="RAY52" s="0"/>
      <c r="RAZ52" s="0"/>
      <c r="RBA52" s="0"/>
      <c r="RBB52" s="0"/>
      <c r="RBC52" s="0"/>
      <c r="RBD52" s="0"/>
      <c r="RBE52" s="0"/>
      <c r="RBF52" s="0"/>
      <c r="RBG52" s="0"/>
      <c r="RBH52" s="0"/>
      <c r="RBI52" s="0"/>
      <c r="RBJ52" s="0"/>
      <c r="RBK52" s="0"/>
      <c r="RBL52" s="0"/>
      <c r="RBM52" s="0"/>
      <c r="RBN52" s="0"/>
      <c r="RBO52" s="0"/>
      <c r="RBP52" s="0"/>
      <c r="RBQ52" s="0"/>
      <c r="RBR52" s="0"/>
      <c r="RBS52" s="0"/>
      <c r="RBT52" s="0"/>
      <c r="RBU52" s="0"/>
      <c r="RBV52" s="0"/>
      <c r="RBW52" s="0"/>
      <c r="RBX52" s="0"/>
      <c r="RBY52" s="0"/>
      <c r="RBZ52" s="0"/>
      <c r="RCA52" s="0"/>
      <c r="RCB52" s="0"/>
      <c r="RCC52" s="0"/>
      <c r="RCD52" s="0"/>
      <c r="RCE52" s="0"/>
      <c r="RCF52" s="0"/>
      <c r="RCG52" s="0"/>
      <c r="RCH52" s="0"/>
      <c r="RCI52" s="0"/>
      <c r="RCJ52" s="0"/>
      <c r="RCK52" s="0"/>
      <c r="RCL52" s="0"/>
      <c r="RCM52" s="0"/>
      <c r="RCN52" s="0"/>
      <c r="RCO52" s="0"/>
      <c r="RCP52" s="0"/>
      <c r="RCQ52" s="0"/>
      <c r="RCR52" s="0"/>
      <c r="RCS52" s="0"/>
      <c r="RCT52" s="0"/>
      <c r="RCU52" s="0"/>
      <c r="RCV52" s="0"/>
      <c r="RCW52" s="0"/>
      <c r="RCX52" s="0"/>
      <c r="RCY52" s="0"/>
      <c r="RCZ52" s="0"/>
      <c r="RDA52" s="0"/>
      <c r="RDB52" s="0"/>
      <c r="RDC52" s="0"/>
      <c r="RDD52" s="0"/>
      <c r="RDE52" s="0"/>
      <c r="RDF52" s="0"/>
      <c r="RDG52" s="0"/>
      <c r="RDH52" s="0"/>
      <c r="RDI52" s="0"/>
      <c r="RDJ52" s="0"/>
      <c r="RDK52" s="0"/>
      <c r="RDL52" s="0"/>
      <c r="RDM52" s="0"/>
      <c r="RDN52" s="0"/>
      <c r="RDO52" s="0"/>
      <c r="RDP52" s="0"/>
      <c r="RDQ52" s="0"/>
      <c r="RDR52" s="0"/>
      <c r="RDS52" s="0"/>
      <c r="RDT52" s="0"/>
      <c r="RDU52" s="0"/>
      <c r="RDV52" s="0"/>
      <c r="RDW52" s="0"/>
      <c r="RDX52" s="0"/>
      <c r="RDY52" s="0"/>
      <c r="RDZ52" s="0"/>
      <c r="REA52" s="0"/>
      <c r="REB52" s="0"/>
      <c r="REC52" s="0"/>
      <c r="RED52" s="0"/>
      <c r="REE52" s="0"/>
      <c r="REF52" s="0"/>
      <c r="REG52" s="0"/>
      <c r="REH52" s="0"/>
      <c r="REI52" s="0"/>
      <c r="REJ52" s="0"/>
      <c r="REK52" s="0"/>
      <c r="REL52" s="0"/>
      <c r="REM52" s="0"/>
      <c r="REN52" s="0"/>
      <c r="REO52" s="0"/>
      <c r="REP52" s="0"/>
      <c r="REQ52" s="0"/>
      <c r="RER52" s="0"/>
      <c r="RES52" s="0"/>
      <c r="RET52" s="0"/>
      <c r="REU52" s="0"/>
      <c r="REV52" s="0"/>
      <c r="REW52" s="0"/>
      <c r="REX52" s="0"/>
      <c r="REY52" s="0"/>
      <c r="REZ52" s="0"/>
      <c r="RFA52" s="0"/>
      <c r="RFB52" s="0"/>
      <c r="RFC52" s="0"/>
      <c r="RFD52" s="0"/>
      <c r="RFE52" s="0"/>
      <c r="RFF52" s="0"/>
      <c r="RFG52" s="0"/>
      <c r="RFH52" s="0"/>
      <c r="RFI52" s="0"/>
      <c r="RFJ52" s="0"/>
      <c r="RFK52" s="0"/>
      <c r="RFL52" s="0"/>
      <c r="RFM52" s="0"/>
      <c r="RFN52" s="0"/>
      <c r="RFO52" s="0"/>
      <c r="RFP52" s="0"/>
      <c r="RFQ52" s="0"/>
      <c r="RFR52" s="0"/>
      <c r="RFS52" s="0"/>
      <c r="RFT52" s="0"/>
      <c r="RFU52" s="0"/>
      <c r="RFV52" s="0"/>
      <c r="RFW52" s="0"/>
      <c r="RFX52" s="0"/>
      <c r="RFY52" s="0"/>
      <c r="RFZ52" s="0"/>
      <c r="RGA52" s="0"/>
      <c r="RGB52" s="0"/>
      <c r="RGC52" s="0"/>
      <c r="RGD52" s="0"/>
      <c r="RGE52" s="0"/>
      <c r="RGF52" s="0"/>
      <c r="RGG52" s="0"/>
      <c r="RGH52" s="0"/>
      <c r="RGI52" s="0"/>
      <c r="RGJ52" s="0"/>
      <c r="RGK52" s="0"/>
      <c r="RGL52" s="0"/>
      <c r="RGM52" s="0"/>
      <c r="RGN52" s="0"/>
      <c r="RGO52" s="0"/>
      <c r="RGP52" s="0"/>
      <c r="RGQ52" s="0"/>
      <c r="RGR52" s="0"/>
      <c r="RGS52" s="0"/>
      <c r="RGT52" s="0"/>
      <c r="RGU52" s="0"/>
      <c r="RGV52" s="0"/>
      <c r="RGW52" s="0"/>
      <c r="RGX52" s="0"/>
      <c r="RGY52" s="0"/>
      <c r="RGZ52" s="0"/>
      <c r="RHA52" s="0"/>
      <c r="RHB52" s="0"/>
      <c r="RHC52" s="0"/>
      <c r="RHD52" s="0"/>
      <c r="RHE52" s="0"/>
      <c r="RHF52" s="0"/>
      <c r="RHG52" s="0"/>
      <c r="RHH52" s="0"/>
      <c r="RHI52" s="0"/>
      <c r="RHJ52" s="0"/>
      <c r="RHK52" s="0"/>
      <c r="RHL52" s="0"/>
      <c r="RHM52" s="0"/>
      <c r="RHN52" s="0"/>
      <c r="RHO52" s="0"/>
      <c r="RHP52" s="0"/>
      <c r="RHQ52" s="0"/>
      <c r="RHR52" s="0"/>
      <c r="RHS52" s="0"/>
      <c r="RHT52" s="0"/>
      <c r="RHU52" s="0"/>
      <c r="RHV52" s="0"/>
      <c r="RHW52" s="0"/>
      <c r="RHX52" s="0"/>
      <c r="RHY52" s="0"/>
      <c r="RHZ52" s="0"/>
      <c r="RIA52" s="0"/>
      <c r="RIB52" s="0"/>
      <c r="RIC52" s="0"/>
      <c r="RID52" s="0"/>
      <c r="RIE52" s="0"/>
      <c r="RIF52" s="0"/>
      <c r="RIG52" s="0"/>
      <c r="RIH52" s="0"/>
      <c r="RII52" s="0"/>
      <c r="RIJ52" s="0"/>
      <c r="RIK52" s="0"/>
      <c r="RIL52" s="0"/>
      <c r="RIM52" s="0"/>
      <c r="RIN52" s="0"/>
      <c r="RIO52" s="0"/>
      <c r="RIP52" s="0"/>
      <c r="RIQ52" s="0"/>
      <c r="RIR52" s="0"/>
      <c r="RIS52" s="0"/>
      <c r="RIT52" s="0"/>
      <c r="RIU52" s="0"/>
      <c r="RIV52" s="0"/>
      <c r="RIW52" s="0"/>
      <c r="RIX52" s="0"/>
      <c r="RIY52" s="0"/>
      <c r="RIZ52" s="0"/>
      <c r="RJA52" s="0"/>
      <c r="RJB52" s="0"/>
      <c r="RJC52" s="0"/>
      <c r="RJD52" s="0"/>
      <c r="RJE52" s="0"/>
      <c r="RJF52" s="0"/>
      <c r="RJG52" s="0"/>
      <c r="RJH52" s="0"/>
      <c r="RJI52" s="0"/>
      <c r="RJJ52" s="0"/>
      <c r="RJK52" s="0"/>
      <c r="RJL52" s="0"/>
      <c r="RJM52" s="0"/>
      <c r="RJN52" s="0"/>
      <c r="RJO52" s="0"/>
      <c r="RJP52" s="0"/>
      <c r="RJQ52" s="0"/>
      <c r="RJR52" s="0"/>
      <c r="RJS52" s="0"/>
      <c r="RJT52" s="0"/>
      <c r="RJU52" s="0"/>
      <c r="RJV52" s="0"/>
      <c r="RJW52" s="0"/>
      <c r="RJX52" s="0"/>
      <c r="RJY52" s="0"/>
      <c r="RJZ52" s="0"/>
      <c r="RKA52" s="0"/>
      <c r="RKB52" s="0"/>
      <c r="RKC52" s="0"/>
      <c r="RKD52" s="0"/>
      <c r="RKE52" s="0"/>
      <c r="RKF52" s="0"/>
      <c r="RKG52" s="0"/>
      <c r="RKH52" s="0"/>
      <c r="RKI52" s="0"/>
      <c r="RKJ52" s="0"/>
      <c r="RKK52" s="0"/>
      <c r="RKL52" s="0"/>
      <c r="RKM52" s="0"/>
      <c r="RKN52" s="0"/>
      <c r="RKO52" s="0"/>
      <c r="RKP52" s="0"/>
      <c r="RKQ52" s="0"/>
      <c r="RKR52" s="0"/>
      <c r="RKS52" s="0"/>
      <c r="RKT52" s="0"/>
      <c r="RKU52" s="0"/>
      <c r="RKV52" s="0"/>
      <c r="RKW52" s="0"/>
      <c r="RKX52" s="0"/>
      <c r="RKY52" s="0"/>
      <c r="RKZ52" s="0"/>
      <c r="RLA52" s="0"/>
      <c r="RLB52" s="0"/>
      <c r="RLC52" s="0"/>
      <c r="RLD52" s="0"/>
      <c r="RLE52" s="0"/>
      <c r="RLF52" s="0"/>
      <c r="RLG52" s="0"/>
      <c r="RLH52" s="0"/>
      <c r="RLI52" s="0"/>
      <c r="RLJ52" s="0"/>
      <c r="RLK52" s="0"/>
      <c r="RLL52" s="0"/>
      <c r="RLM52" s="0"/>
      <c r="RLN52" s="0"/>
      <c r="RLO52" s="0"/>
      <c r="RLP52" s="0"/>
      <c r="RLQ52" s="0"/>
      <c r="RLR52" s="0"/>
      <c r="RLS52" s="0"/>
      <c r="RLT52" s="0"/>
      <c r="RLU52" s="0"/>
      <c r="RLV52" s="0"/>
      <c r="RLW52" s="0"/>
      <c r="RLX52" s="0"/>
      <c r="RLY52" s="0"/>
      <c r="RLZ52" s="0"/>
      <c r="RMA52" s="0"/>
      <c r="RMB52" s="0"/>
      <c r="RMC52" s="0"/>
      <c r="RMD52" s="0"/>
      <c r="RME52" s="0"/>
      <c r="RMF52" s="0"/>
      <c r="RMG52" s="0"/>
      <c r="RMH52" s="0"/>
      <c r="RMI52" s="0"/>
      <c r="RMJ52" s="0"/>
      <c r="RMK52" s="0"/>
      <c r="RML52" s="0"/>
      <c r="RMM52" s="0"/>
      <c r="RMN52" s="0"/>
      <c r="RMO52" s="0"/>
      <c r="RMP52" s="0"/>
      <c r="RMQ52" s="0"/>
      <c r="RMR52" s="0"/>
      <c r="RMS52" s="0"/>
      <c r="RMT52" s="0"/>
      <c r="RMU52" s="0"/>
      <c r="RMV52" s="0"/>
      <c r="RMW52" s="0"/>
      <c r="RMX52" s="0"/>
      <c r="RMY52" s="0"/>
      <c r="RMZ52" s="0"/>
      <c r="RNA52" s="0"/>
      <c r="RNB52" s="0"/>
      <c r="RNC52" s="0"/>
      <c r="RND52" s="0"/>
      <c r="RNE52" s="0"/>
      <c r="RNF52" s="0"/>
      <c r="RNG52" s="0"/>
      <c r="RNH52" s="0"/>
      <c r="RNI52" s="0"/>
      <c r="RNJ52" s="0"/>
      <c r="RNK52" s="0"/>
      <c r="RNL52" s="0"/>
      <c r="RNM52" s="0"/>
      <c r="RNN52" s="0"/>
      <c r="RNO52" s="0"/>
      <c r="RNP52" s="0"/>
      <c r="RNQ52" s="0"/>
      <c r="RNR52" s="0"/>
      <c r="RNS52" s="0"/>
      <c r="RNT52" s="0"/>
      <c r="RNU52" s="0"/>
      <c r="RNV52" s="0"/>
      <c r="RNW52" s="0"/>
      <c r="RNX52" s="0"/>
      <c r="RNY52" s="0"/>
      <c r="RNZ52" s="0"/>
      <c r="ROA52" s="0"/>
      <c r="ROB52" s="0"/>
      <c r="ROC52" s="0"/>
      <c r="ROD52" s="0"/>
      <c r="ROE52" s="0"/>
      <c r="ROF52" s="0"/>
      <c r="ROG52" s="0"/>
      <c r="ROH52" s="0"/>
      <c r="ROI52" s="0"/>
      <c r="ROJ52" s="0"/>
      <c r="ROK52" s="0"/>
      <c r="ROL52" s="0"/>
      <c r="ROM52" s="0"/>
      <c r="RON52" s="0"/>
      <c r="ROO52" s="0"/>
      <c r="ROP52" s="0"/>
      <c r="ROQ52" s="0"/>
      <c r="ROR52" s="0"/>
      <c r="ROS52" s="0"/>
      <c r="ROT52" s="0"/>
      <c r="ROU52" s="0"/>
      <c r="ROV52" s="0"/>
      <c r="ROW52" s="0"/>
      <c r="ROX52" s="0"/>
      <c r="ROY52" s="0"/>
      <c r="ROZ52" s="0"/>
      <c r="RPA52" s="0"/>
      <c r="RPB52" s="0"/>
      <c r="RPC52" s="0"/>
      <c r="RPD52" s="0"/>
      <c r="RPE52" s="0"/>
      <c r="RPF52" s="0"/>
      <c r="RPG52" s="0"/>
      <c r="RPH52" s="0"/>
      <c r="RPI52" s="0"/>
      <c r="RPJ52" s="0"/>
      <c r="RPK52" s="0"/>
      <c r="RPL52" s="0"/>
      <c r="RPM52" s="0"/>
      <c r="RPN52" s="0"/>
      <c r="RPO52" s="0"/>
      <c r="RPP52" s="0"/>
      <c r="RPQ52" s="0"/>
      <c r="RPR52" s="0"/>
      <c r="RPS52" s="0"/>
      <c r="RPT52" s="0"/>
      <c r="RPU52" s="0"/>
      <c r="RPV52" s="0"/>
      <c r="RPW52" s="0"/>
      <c r="RPX52" s="0"/>
      <c r="RPY52" s="0"/>
      <c r="RPZ52" s="0"/>
      <c r="RQA52" s="0"/>
      <c r="RQB52" s="0"/>
      <c r="RQC52" s="0"/>
      <c r="RQD52" s="0"/>
      <c r="RQE52" s="0"/>
      <c r="RQF52" s="0"/>
      <c r="RQG52" s="0"/>
      <c r="RQH52" s="0"/>
      <c r="RQI52" s="0"/>
      <c r="RQJ52" s="0"/>
      <c r="RQK52" s="0"/>
      <c r="RQL52" s="0"/>
      <c r="RQM52" s="0"/>
      <c r="RQN52" s="0"/>
      <c r="RQO52" s="0"/>
      <c r="RQP52" s="0"/>
      <c r="RQQ52" s="0"/>
      <c r="RQR52" s="0"/>
      <c r="RQS52" s="0"/>
      <c r="RQT52" s="0"/>
      <c r="RQU52" s="0"/>
      <c r="RQV52" s="0"/>
      <c r="RQW52" s="0"/>
      <c r="RQX52" s="0"/>
      <c r="RQY52" s="0"/>
      <c r="RQZ52" s="0"/>
      <c r="RRA52" s="0"/>
      <c r="RRB52" s="0"/>
      <c r="RRC52" s="0"/>
      <c r="RRD52" s="0"/>
      <c r="RRE52" s="0"/>
      <c r="RRF52" s="0"/>
      <c r="RRG52" s="0"/>
      <c r="RRH52" s="0"/>
      <c r="RRI52" s="0"/>
      <c r="RRJ52" s="0"/>
      <c r="RRK52" s="0"/>
      <c r="RRL52" s="0"/>
      <c r="RRM52" s="0"/>
      <c r="RRN52" s="0"/>
      <c r="RRO52" s="0"/>
      <c r="RRP52" s="0"/>
      <c r="RRQ52" s="0"/>
      <c r="RRR52" s="0"/>
      <c r="RRS52" s="0"/>
      <c r="RRT52" s="0"/>
      <c r="RRU52" s="0"/>
      <c r="RRV52" s="0"/>
      <c r="RRW52" s="0"/>
      <c r="RRX52" s="0"/>
      <c r="RRY52" s="0"/>
      <c r="RRZ52" s="0"/>
      <c r="RSA52" s="0"/>
      <c r="RSB52" s="0"/>
      <c r="RSC52" s="0"/>
      <c r="RSD52" s="0"/>
      <c r="RSE52" s="0"/>
      <c r="RSF52" s="0"/>
      <c r="RSG52" s="0"/>
      <c r="RSH52" s="0"/>
      <c r="RSI52" s="0"/>
      <c r="RSJ52" s="0"/>
      <c r="RSK52" s="0"/>
      <c r="RSL52" s="0"/>
      <c r="RSM52" s="0"/>
      <c r="RSN52" s="0"/>
      <c r="RSO52" s="0"/>
      <c r="RSP52" s="0"/>
      <c r="RSQ52" s="0"/>
      <c r="RSR52" s="0"/>
      <c r="RSS52" s="0"/>
      <c r="RST52" s="0"/>
      <c r="RSU52" s="0"/>
      <c r="RSV52" s="0"/>
      <c r="RSW52" s="0"/>
      <c r="RSX52" s="0"/>
      <c r="RSY52" s="0"/>
      <c r="RSZ52" s="0"/>
      <c r="RTA52" s="0"/>
      <c r="RTB52" s="0"/>
      <c r="RTC52" s="0"/>
      <c r="RTD52" s="0"/>
      <c r="RTE52" s="0"/>
      <c r="RTF52" s="0"/>
      <c r="RTG52" s="0"/>
      <c r="RTH52" s="0"/>
      <c r="RTI52" s="0"/>
      <c r="RTJ52" s="0"/>
      <c r="RTK52" s="0"/>
      <c r="RTL52" s="0"/>
      <c r="RTM52" s="0"/>
      <c r="RTN52" s="0"/>
      <c r="RTO52" s="0"/>
      <c r="RTP52" s="0"/>
      <c r="RTQ52" s="0"/>
      <c r="RTR52" s="0"/>
      <c r="RTS52" s="0"/>
      <c r="RTT52" s="0"/>
      <c r="RTU52" s="0"/>
      <c r="RTV52" s="0"/>
      <c r="RTW52" s="0"/>
      <c r="RTX52" s="0"/>
      <c r="RTY52" s="0"/>
      <c r="RTZ52" s="0"/>
      <c r="RUA52" s="0"/>
      <c r="RUB52" s="0"/>
      <c r="RUC52" s="0"/>
      <c r="RUD52" s="0"/>
      <c r="RUE52" s="0"/>
      <c r="RUF52" s="0"/>
      <c r="RUG52" s="0"/>
      <c r="RUH52" s="0"/>
      <c r="RUI52" s="0"/>
      <c r="RUJ52" s="0"/>
      <c r="RUK52" s="0"/>
      <c r="RUL52" s="0"/>
      <c r="RUM52" s="0"/>
      <c r="RUN52" s="0"/>
      <c r="RUO52" s="0"/>
      <c r="RUP52" s="0"/>
      <c r="RUQ52" s="0"/>
      <c r="RUR52" s="0"/>
      <c r="RUS52" s="0"/>
      <c r="RUT52" s="0"/>
      <c r="RUU52" s="0"/>
      <c r="RUV52" s="0"/>
      <c r="RUW52" s="0"/>
      <c r="RUX52" s="0"/>
      <c r="RUY52" s="0"/>
      <c r="RUZ52" s="0"/>
      <c r="RVA52" s="0"/>
      <c r="RVB52" s="0"/>
      <c r="RVC52" s="0"/>
      <c r="RVD52" s="0"/>
      <c r="RVE52" s="0"/>
      <c r="RVF52" s="0"/>
      <c r="RVG52" s="0"/>
      <c r="RVH52" s="0"/>
      <c r="RVI52" s="0"/>
      <c r="RVJ52" s="0"/>
      <c r="RVK52" s="0"/>
      <c r="RVL52" s="0"/>
      <c r="RVM52" s="0"/>
      <c r="RVN52" s="0"/>
      <c r="RVO52" s="0"/>
      <c r="RVP52" s="0"/>
      <c r="RVQ52" s="0"/>
      <c r="RVR52" s="0"/>
      <c r="RVS52" s="0"/>
      <c r="RVT52" s="0"/>
      <c r="RVU52" s="0"/>
      <c r="RVV52" s="0"/>
      <c r="RVW52" s="0"/>
      <c r="RVX52" s="0"/>
      <c r="RVY52" s="0"/>
      <c r="RVZ52" s="0"/>
      <c r="RWA52" s="0"/>
      <c r="RWB52" s="0"/>
      <c r="RWC52" s="0"/>
      <c r="RWD52" s="0"/>
      <c r="RWE52" s="0"/>
      <c r="RWF52" s="0"/>
      <c r="RWG52" s="0"/>
      <c r="RWH52" s="0"/>
      <c r="RWI52" s="0"/>
      <c r="RWJ52" s="0"/>
      <c r="RWK52" s="0"/>
      <c r="RWL52" s="0"/>
      <c r="RWM52" s="0"/>
      <c r="RWN52" s="0"/>
      <c r="RWO52" s="0"/>
      <c r="RWP52" s="0"/>
      <c r="RWQ52" s="0"/>
      <c r="RWR52" s="0"/>
      <c r="RWS52" s="0"/>
      <c r="RWT52" s="0"/>
      <c r="RWU52" s="0"/>
      <c r="RWV52" s="0"/>
      <c r="RWW52" s="0"/>
      <c r="RWX52" s="0"/>
      <c r="RWY52" s="0"/>
      <c r="RWZ52" s="0"/>
      <c r="RXA52" s="0"/>
      <c r="RXB52" s="0"/>
      <c r="RXC52" s="0"/>
      <c r="RXD52" s="0"/>
      <c r="RXE52" s="0"/>
      <c r="RXF52" s="0"/>
      <c r="RXG52" s="0"/>
      <c r="RXH52" s="0"/>
      <c r="RXI52" s="0"/>
      <c r="RXJ52" s="0"/>
      <c r="RXK52" s="0"/>
      <c r="RXL52" s="0"/>
      <c r="RXM52" s="0"/>
      <c r="RXN52" s="0"/>
      <c r="RXO52" s="0"/>
      <c r="RXP52" s="0"/>
      <c r="RXQ52" s="0"/>
      <c r="RXR52" s="0"/>
      <c r="RXS52" s="0"/>
      <c r="RXT52" s="0"/>
      <c r="RXU52" s="0"/>
      <c r="RXV52" s="0"/>
      <c r="RXW52" s="0"/>
      <c r="RXX52" s="0"/>
      <c r="RXY52" s="0"/>
      <c r="RXZ52" s="0"/>
      <c r="RYA52" s="0"/>
      <c r="RYB52" s="0"/>
      <c r="RYC52" s="0"/>
      <c r="RYD52" s="0"/>
      <c r="RYE52" s="0"/>
      <c r="RYF52" s="0"/>
      <c r="RYG52" s="0"/>
      <c r="RYH52" s="0"/>
      <c r="RYI52" s="0"/>
      <c r="RYJ52" s="0"/>
      <c r="RYK52" s="0"/>
      <c r="RYL52" s="0"/>
      <c r="RYM52" s="0"/>
      <c r="RYN52" s="0"/>
      <c r="RYO52" s="0"/>
      <c r="RYP52" s="0"/>
      <c r="RYQ52" s="0"/>
      <c r="RYR52" s="0"/>
      <c r="RYS52" s="0"/>
      <c r="RYT52" s="0"/>
      <c r="RYU52" s="0"/>
      <c r="RYV52" s="0"/>
      <c r="RYW52" s="0"/>
      <c r="RYX52" s="0"/>
      <c r="RYY52" s="0"/>
      <c r="RYZ52" s="0"/>
      <c r="RZA52" s="0"/>
      <c r="RZB52" s="0"/>
      <c r="RZC52" s="0"/>
      <c r="RZD52" s="0"/>
      <c r="RZE52" s="0"/>
      <c r="RZF52" s="0"/>
      <c r="RZG52" s="0"/>
      <c r="RZH52" s="0"/>
      <c r="RZI52" s="0"/>
      <c r="RZJ52" s="0"/>
      <c r="RZK52" s="0"/>
      <c r="RZL52" s="0"/>
      <c r="RZM52" s="0"/>
      <c r="RZN52" s="0"/>
      <c r="RZO52" s="0"/>
      <c r="RZP52" s="0"/>
      <c r="RZQ52" s="0"/>
      <c r="RZR52" s="0"/>
      <c r="RZS52" s="0"/>
      <c r="RZT52" s="0"/>
      <c r="RZU52" s="0"/>
      <c r="RZV52" s="0"/>
      <c r="RZW52" s="0"/>
      <c r="RZX52" s="0"/>
      <c r="RZY52" s="0"/>
      <c r="RZZ52" s="0"/>
      <c r="SAA52" s="0"/>
      <c r="SAB52" s="0"/>
      <c r="SAC52" s="0"/>
      <c r="SAD52" s="0"/>
      <c r="SAE52" s="0"/>
      <c r="SAF52" s="0"/>
      <c r="SAG52" s="0"/>
      <c r="SAH52" s="0"/>
      <c r="SAI52" s="0"/>
      <c r="SAJ52" s="0"/>
      <c r="SAK52" s="0"/>
      <c r="SAL52" s="0"/>
      <c r="SAM52" s="0"/>
      <c r="SAN52" s="0"/>
      <c r="SAO52" s="0"/>
      <c r="SAP52" s="0"/>
      <c r="SAQ52" s="0"/>
      <c r="SAR52" s="0"/>
      <c r="SAS52" s="0"/>
      <c r="SAT52" s="0"/>
      <c r="SAU52" s="0"/>
      <c r="SAV52" s="0"/>
      <c r="SAW52" s="0"/>
      <c r="SAX52" s="0"/>
      <c r="SAY52" s="0"/>
      <c r="SAZ52" s="0"/>
      <c r="SBA52" s="0"/>
      <c r="SBB52" s="0"/>
      <c r="SBC52" s="0"/>
      <c r="SBD52" s="0"/>
      <c r="SBE52" s="0"/>
      <c r="SBF52" s="0"/>
      <c r="SBG52" s="0"/>
      <c r="SBH52" s="0"/>
      <c r="SBI52" s="0"/>
      <c r="SBJ52" s="0"/>
      <c r="SBK52" s="0"/>
      <c r="SBL52" s="0"/>
      <c r="SBM52" s="0"/>
      <c r="SBN52" s="0"/>
      <c r="SBO52" s="0"/>
      <c r="SBP52" s="0"/>
      <c r="SBQ52" s="0"/>
      <c r="SBR52" s="0"/>
      <c r="SBS52" s="0"/>
      <c r="SBT52" s="0"/>
      <c r="SBU52" s="0"/>
      <c r="SBV52" s="0"/>
      <c r="SBW52" s="0"/>
      <c r="SBX52" s="0"/>
      <c r="SBY52" s="0"/>
      <c r="SBZ52" s="0"/>
      <c r="SCA52" s="0"/>
      <c r="SCB52" s="0"/>
      <c r="SCC52" s="0"/>
      <c r="SCD52" s="0"/>
      <c r="SCE52" s="0"/>
      <c r="SCF52" s="0"/>
      <c r="SCG52" s="0"/>
      <c r="SCH52" s="0"/>
      <c r="SCI52" s="0"/>
      <c r="SCJ52" s="0"/>
      <c r="SCK52" s="0"/>
      <c r="SCL52" s="0"/>
      <c r="SCM52" s="0"/>
      <c r="SCN52" s="0"/>
      <c r="SCO52" s="0"/>
      <c r="SCP52" s="0"/>
      <c r="SCQ52" s="0"/>
      <c r="SCR52" s="0"/>
      <c r="SCS52" s="0"/>
      <c r="SCT52" s="0"/>
      <c r="SCU52" s="0"/>
      <c r="SCV52" s="0"/>
      <c r="SCW52" s="0"/>
      <c r="SCX52" s="0"/>
      <c r="SCY52" s="0"/>
      <c r="SCZ52" s="0"/>
      <c r="SDA52" s="0"/>
      <c r="SDB52" s="0"/>
      <c r="SDC52" s="0"/>
      <c r="SDD52" s="0"/>
      <c r="SDE52" s="0"/>
      <c r="SDF52" s="0"/>
      <c r="SDG52" s="0"/>
      <c r="SDH52" s="0"/>
      <c r="SDI52" s="0"/>
      <c r="SDJ52" s="0"/>
      <c r="SDK52" s="0"/>
      <c r="SDL52" s="0"/>
      <c r="SDM52" s="0"/>
      <c r="SDN52" s="0"/>
      <c r="SDO52" s="0"/>
      <c r="SDP52" s="0"/>
      <c r="SDQ52" s="0"/>
      <c r="SDR52" s="0"/>
      <c r="SDS52" s="0"/>
      <c r="SDT52" s="0"/>
      <c r="SDU52" s="0"/>
      <c r="SDV52" s="0"/>
      <c r="SDW52" s="0"/>
      <c r="SDX52" s="0"/>
      <c r="SDY52" s="0"/>
      <c r="SDZ52" s="0"/>
      <c r="SEA52" s="0"/>
      <c r="SEB52" s="0"/>
      <c r="SEC52" s="0"/>
      <c r="SED52" s="0"/>
      <c r="SEE52" s="0"/>
      <c r="SEF52" s="0"/>
      <c r="SEG52" s="0"/>
      <c r="SEH52" s="0"/>
      <c r="SEI52" s="0"/>
      <c r="SEJ52" s="0"/>
      <c r="SEK52" s="0"/>
      <c r="SEL52" s="0"/>
      <c r="SEM52" s="0"/>
      <c r="SEN52" s="0"/>
      <c r="SEO52" s="0"/>
      <c r="SEP52" s="0"/>
      <c r="SEQ52" s="0"/>
      <c r="SER52" s="0"/>
      <c r="SES52" s="0"/>
      <c r="SET52" s="0"/>
      <c r="SEU52" s="0"/>
      <c r="SEV52" s="0"/>
      <c r="SEW52" s="0"/>
      <c r="SEX52" s="0"/>
      <c r="SEY52" s="0"/>
      <c r="SEZ52" s="0"/>
      <c r="SFA52" s="0"/>
      <c r="SFB52" s="0"/>
      <c r="SFC52" s="0"/>
      <c r="SFD52" s="0"/>
      <c r="SFE52" s="0"/>
      <c r="SFF52" s="0"/>
      <c r="SFG52" s="0"/>
      <c r="SFH52" s="0"/>
      <c r="SFI52" s="0"/>
      <c r="SFJ52" s="0"/>
      <c r="SFK52" s="0"/>
      <c r="SFL52" s="0"/>
      <c r="SFM52" s="0"/>
      <c r="SFN52" s="0"/>
      <c r="SFO52" s="0"/>
      <c r="SFP52" s="0"/>
      <c r="SFQ52" s="0"/>
      <c r="SFR52" s="0"/>
      <c r="SFS52" s="0"/>
      <c r="SFT52" s="0"/>
      <c r="SFU52" s="0"/>
      <c r="SFV52" s="0"/>
      <c r="SFW52" s="0"/>
      <c r="SFX52" s="0"/>
      <c r="SFY52" s="0"/>
      <c r="SFZ52" s="0"/>
      <c r="SGA52" s="0"/>
      <c r="SGB52" s="0"/>
      <c r="SGC52" s="0"/>
      <c r="SGD52" s="0"/>
      <c r="SGE52" s="0"/>
      <c r="SGF52" s="0"/>
      <c r="SGG52" s="0"/>
      <c r="SGH52" s="0"/>
      <c r="SGI52" s="0"/>
      <c r="SGJ52" s="0"/>
      <c r="SGK52" s="0"/>
      <c r="SGL52" s="0"/>
      <c r="SGM52" s="0"/>
      <c r="SGN52" s="0"/>
      <c r="SGO52" s="0"/>
      <c r="SGP52" s="0"/>
      <c r="SGQ52" s="0"/>
      <c r="SGR52" s="0"/>
      <c r="SGS52" s="0"/>
      <c r="SGT52" s="0"/>
      <c r="SGU52" s="0"/>
      <c r="SGV52" s="0"/>
      <c r="SGW52" s="0"/>
      <c r="SGX52" s="0"/>
      <c r="SGY52" s="0"/>
      <c r="SGZ52" s="0"/>
      <c r="SHA52" s="0"/>
      <c r="SHB52" s="0"/>
      <c r="SHC52" s="0"/>
      <c r="SHD52" s="0"/>
      <c r="SHE52" s="0"/>
      <c r="SHF52" s="0"/>
      <c r="SHG52" s="0"/>
      <c r="SHH52" s="0"/>
      <c r="SHI52" s="0"/>
      <c r="SHJ52" s="0"/>
      <c r="SHK52" s="0"/>
      <c r="SHL52" s="0"/>
      <c r="SHM52" s="0"/>
      <c r="SHN52" s="0"/>
      <c r="SHO52" s="0"/>
      <c r="SHP52" s="0"/>
      <c r="SHQ52" s="0"/>
      <c r="SHR52" s="0"/>
      <c r="SHS52" s="0"/>
      <c r="SHT52" s="0"/>
      <c r="SHU52" s="0"/>
      <c r="SHV52" s="0"/>
      <c r="SHW52" s="0"/>
      <c r="SHX52" s="0"/>
      <c r="SHY52" s="0"/>
      <c r="SHZ52" s="0"/>
      <c r="SIA52" s="0"/>
      <c r="SIB52" s="0"/>
      <c r="SIC52" s="0"/>
      <c r="SID52" s="0"/>
      <c r="SIE52" s="0"/>
      <c r="SIF52" s="0"/>
      <c r="SIG52" s="0"/>
      <c r="SIH52" s="0"/>
      <c r="SII52" s="0"/>
      <c r="SIJ52" s="0"/>
      <c r="SIK52" s="0"/>
      <c r="SIL52" s="0"/>
      <c r="SIM52" s="0"/>
      <c r="SIN52" s="0"/>
      <c r="SIO52" s="0"/>
      <c r="SIP52" s="0"/>
      <c r="SIQ52" s="0"/>
      <c r="SIR52" s="0"/>
      <c r="SIS52" s="0"/>
      <c r="SIT52" s="0"/>
      <c r="SIU52" s="0"/>
      <c r="SIV52" s="0"/>
      <c r="SIW52" s="0"/>
      <c r="SIX52" s="0"/>
      <c r="SIY52" s="0"/>
      <c r="SIZ52" s="0"/>
      <c r="SJA52" s="0"/>
      <c r="SJB52" s="0"/>
      <c r="SJC52" s="0"/>
      <c r="SJD52" s="0"/>
      <c r="SJE52" s="0"/>
      <c r="SJF52" s="0"/>
      <c r="SJG52" s="0"/>
      <c r="SJH52" s="0"/>
      <c r="SJI52" s="0"/>
      <c r="SJJ52" s="0"/>
      <c r="SJK52" s="0"/>
      <c r="SJL52" s="0"/>
      <c r="SJM52" s="0"/>
      <c r="SJN52" s="0"/>
      <c r="SJO52" s="0"/>
      <c r="SJP52" s="0"/>
      <c r="SJQ52" s="0"/>
      <c r="SJR52" s="0"/>
      <c r="SJS52" s="0"/>
      <c r="SJT52" s="0"/>
      <c r="SJU52" s="0"/>
      <c r="SJV52" s="0"/>
      <c r="SJW52" s="0"/>
      <c r="SJX52" s="0"/>
      <c r="SJY52" s="0"/>
      <c r="SJZ52" s="0"/>
      <c r="SKA52" s="0"/>
      <c r="SKB52" s="0"/>
      <c r="SKC52" s="0"/>
      <c r="SKD52" s="0"/>
      <c r="SKE52" s="0"/>
      <c r="SKF52" s="0"/>
      <c r="SKG52" s="0"/>
      <c r="SKH52" s="0"/>
      <c r="SKI52" s="0"/>
      <c r="SKJ52" s="0"/>
      <c r="SKK52" s="0"/>
      <c r="SKL52" s="0"/>
      <c r="SKM52" s="0"/>
      <c r="SKN52" s="0"/>
      <c r="SKO52" s="0"/>
      <c r="SKP52" s="0"/>
      <c r="SKQ52" s="0"/>
      <c r="SKR52" s="0"/>
      <c r="SKS52" s="0"/>
      <c r="SKT52" s="0"/>
      <c r="SKU52" s="0"/>
      <c r="SKV52" s="0"/>
      <c r="SKW52" s="0"/>
      <c r="SKX52" s="0"/>
      <c r="SKY52" s="0"/>
      <c r="SKZ52" s="0"/>
      <c r="SLA52" s="0"/>
      <c r="SLB52" s="0"/>
      <c r="SLC52" s="0"/>
      <c r="SLD52" s="0"/>
      <c r="SLE52" s="0"/>
      <c r="SLF52" s="0"/>
      <c r="SLG52" s="0"/>
      <c r="SLH52" s="0"/>
      <c r="SLI52" s="0"/>
      <c r="SLJ52" s="0"/>
      <c r="SLK52" s="0"/>
      <c r="SLL52" s="0"/>
      <c r="SLM52" s="0"/>
      <c r="SLN52" s="0"/>
      <c r="SLO52" s="0"/>
      <c r="SLP52" s="0"/>
      <c r="SLQ52" s="0"/>
      <c r="SLR52" s="0"/>
      <c r="SLS52" s="0"/>
      <c r="SLT52" s="0"/>
      <c r="SLU52" s="0"/>
      <c r="SLV52" s="0"/>
      <c r="SLW52" s="0"/>
      <c r="SLX52" s="0"/>
      <c r="SLY52" s="0"/>
      <c r="SLZ52" s="0"/>
      <c r="SMA52" s="0"/>
      <c r="SMB52" s="0"/>
      <c r="SMC52" s="0"/>
      <c r="SMD52" s="0"/>
      <c r="SME52" s="0"/>
      <c r="SMF52" s="0"/>
      <c r="SMG52" s="0"/>
      <c r="SMH52" s="0"/>
      <c r="SMI52" s="0"/>
      <c r="SMJ52" s="0"/>
      <c r="SMK52" s="0"/>
      <c r="SML52" s="0"/>
      <c r="SMM52" s="0"/>
      <c r="SMN52" s="0"/>
      <c r="SMO52" s="0"/>
      <c r="SMP52" s="0"/>
      <c r="SMQ52" s="0"/>
      <c r="SMR52" s="0"/>
      <c r="SMS52" s="0"/>
      <c r="SMT52" s="0"/>
      <c r="SMU52" s="0"/>
      <c r="SMV52" s="0"/>
      <c r="SMW52" s="0"/>
      <c r="SMX52" s="0"/>
      <c r="SMY52" s="0"/>
      <c r="SMZ52" s="0"/>
      <c r="SNA52" s="0"/>
      <c r="SNB52" s="0"/>
      <c r="SNC52" s="0"/>
      <c r="SND52" s="0"/>
      <c r="SNE52" s="0"/>
      <c r="SNF52" s="0"/>
      <c r="SNG52" s="0"/>
      <c r="SNH52" s="0"/>
      <c r="SNI52" s="0"/>
      <c r="SNJ52" s="0"/>
      <c r="SNK52" s="0"/>
      <c r="SNL52" s="0"/>
      <c r="SNM52" s="0"/>
      <c r="SNN52" s="0"/>
      <c r="SNO52" s="0"/>
      <c r="SNP52" s="0"/>
      <c r="SNQ52" s="0"/>
      <c r="SNR52" s="0"/>
      <c r="SNS52" s="0"/>
      <c r="SNT52" s="0"/>
      <c r="SNU52" s="0"/>
      <c r="SNV52" s="0"/>
      <c r="SNW52" s="0"/>
      <c r="SNX52" s="0"/>
      <c r="SNY52" s="0"/>
      <c r="SNZ52" s="0"/>
      <c r="SOA52" s="0"/>
      <c r="SOB52" s="0"/>
      <c r="SOC52" s="0"/>
      <c r="SOD52" s="0"/>
      <c r="SOE52" s="0"/>
      <c r="SOF52" s="0"/>
      <c r="SOG52" s="0"/>
      <c r="SOH52" s="0"/>
      <c r="SOI52" s="0"/>
      <c r="SOJ52" s="0"/>
      <c r="SOK52" s="0"/>
      <c r="SOL52" s="0"/>
      <c r="SOM52" s="0"/>
      <c r="SON52" s="0"/>
      <c r="SOO52" s="0"/>
      <c r="SOP52" s="0"/>
      <c r="SOQ52" s="0"/>
      <c r="SOR52" s="0"/>
      <c r="SOS52" s="0"/>
      <c r="SOT52" s="0"/>
      <c r="SOU52" s="0"/>
      <c r="SOV52" s="0"/>
      <c r="SOW52" s="0"/>
      <c r="SOX52" s="0"/>
      <c r="SOY52" s="0"/>
      <c r="SOZ52" s="0"/>
      <c r="SPA52" s="0"/>
      <c r="SPB52" s="0"/>
      <c r="SPC52" s="0"/>
      <c r="SPD52" s="0"/>
      <c r="SPE52" s="0"/>
      <c r="SPF52" s="0"/>
      <c r="SPG52" s="0"/>
      <c r="SPH52" s="0"/>
      <c r="SPI52" s="0"/>
      <c r="SPJ52" s="0"/>
      <c r="SPK52" s="0"/>
      <c r="SPL52" s="0"/>
      <c r="SPM52" s="0"/>
      <c r="SPN52" s="0"/>
      <c r="SPO52" s="0"/>
      <c r="SPP52" s="0"/>
      <c r="SPQ52" s="0"/>
      <c r="SPR52" s="0"/>
      <c r="SPS52" s="0"/>
      <c r="SPT52" s="0"/>
      <c r="SPU52" s="0"/>
      <c r="SPV52" s="0"/>
      <c r="SPW52" s="0"/>
      <c r="SPX52" s="0"/>
      <c r="SPY52" s="0"/>
      <c r="SPZ52" s="0"/>
      <c r="SQA52" s="0"/>
      <c r="SQB52" s="0"/>
      <c r="SQC52" s="0"/>
      <c r="SQD52" s="0"/>
      <c r="SQE52" s="0"/>
      <c r="SQF52" s="0"/>
      <c r="SQG52" s="0"/>
      <c r="SQH52" s="0"/>
      <c r="SQI52" s="0"/>
      <c r="SQJ52" s="0"/>
      <c r="SQK52" s="0"/>
      <c r="SQL52" s="0"/>
      <c r="SQM52" s="0"/>
      <c r="SQN52" s="0"/>
      <c r="SQO52" s="0"/>
      <c r="SQP52" s="0"/>
      <c r="SQQ52" s="0"/>
      <c r="SQR52" s="0"/>
      <c r="SQS52" s="0"/>
      <c r="SQT52" s="0"/>
      <c r="SQU52" s="0"/>
      <c r="SQV52" s="0"/>
      <c r="SQW52" s="0"/>
      <c r="SQX52" s="0"/>
      <c r="SQY52" s="0"/>
      <c r="SQZ52" s="0"/>
      <c r="SRA52" s="0"/>
      <c r="SRB52" s="0"/>
      <c r="SRC52" s="0"/>
      <c r="SRD52" s="0"/>
      <c r="SRE52" s="0"/>
      <c r="SRF52" s="0"/>
      <c r="SRG52" s="0"/>
      <c r="SRH52" s="0"/>
      <c r="SRI52" s="0"/>
      <c r="SRJ52" s="0"/>
      <c r="SRK52" s="0"/>
      <c r="SRL52" s="0"/>
      <c r="SRM52" s="0"/>
      <c r="SRN52" s="0"/>
      <c r="SRO52" s="0"/>
      <c r="SRP52" s="0"/>
      <c r="SRQ52" s="0"/>
      <c r="SRR52" s="0"/>
      <c r="SRS52" s="0"/>
      <c r="SRT52" s="0"/>
      <c r="SRU52" s="0"/>
      <c r="SRV52" s="0"/>
      <c r="SRW52" s="0"/>
      <c r="SRX52" s="0"/>
      <c r="SRY52" s="0"/>
      <c r="SRZ52" s="0"/>
      <c r="SSA52" s="0"/>
      <c r="SSB52" s="0"/>
      <c r="SSC52" s="0"/>
      <c r="SSD52" s="0"/>
      <c r="SSE52" s="0"/>
      <c r="SSF52" s="0"/>
      <c r="SSG52" s="0"/>
      <c r="SSH52" s="0"/>
      <c r="SSI52" s="0"/>
      <c r="SSJ52" s="0"/>
      <c r="SSK52" s="0"/>
      <c r="SSL52" s="0"/>
      <c r="SSM52" s="0"/>
      <c r="SSN52" s="0"/>
      <c r="SSO52" s="0"/>
      <c r="SSP52" s="0"/>
      <c r="SSQ52" s="0"/>
      <c r="SSR52" s="0"/>
      <c r="SSS52" s="0"/>
      <c r="SST52" s="0"/>
      <c r="SSU52" s="0"/>
      <c r="SSV52" s="0"/>
      <c r="SSW52" s="0"/>
      <c r="SSX52" s="0"/>
      <c r="SSY52" s="0"/>
      <c r="SSZ52" s="0"/>
      <c r="STA52" s="0"/>
      <c r="STB52" s="0"/>
      <c r="STC52" s="0"/>
      <c r="STD52" s="0"/>
      <c r="STE52" s="0"/>
      <c r="STF52" s="0"/>
      <c r="STG52" s="0"/>
      <c r="STH52" s="0"/>
      <c r="STI52" s="0"/>
      <c r="STJ52" s="0"/>
      <c r="STK52" s="0"/>
      <c r="STL52" s="0"/>
      <c r="STM52" s="0"/>
      <c r="STN52" s="0"/>
      <c r="STO52" s="0"/>
      <c r="STP52" s="0"/>
      <c r="STQ52" s="0"/>
      <c r="STR52" s="0"/>
      <c r="STS52" s="0"/>
      <c r="STT52" s="0"/>
      <c r="STU52" s="0"/>
      <c r="STV52" s="0"/>
      <c r="STW52" s="0"/>
      <c r="STX52" s="0"/>
      <c r="STY52" s="0"/>
      <c r="STZ52" s="0"/>
      <c r="SUA52" s="0"/>
      <c r="SUB52" s="0"/>
      <c r="SUC52" s="0"/>
      <c r="SUD52" s="0"/>
      <c r="SUE52" s="0"/>
      <c r="SUF52" s="0"/>
      <c r="SUG52" s="0"/>
      <c r="SUH52" s="0"/>
      <c r="SUI52" s="0"/>
      <c r="SUJ52" s="0"/>
      <c r="SUK52" s="0"/>
      <c r="SUL52" s="0"/>
      <c r="SUM52" s="0"/>
      <c r="SUN52" s="0"/>
      <c r="SUO52" s="0"/>
      <c r="SUP52" s="0"/>
      <c r="SUQ52" s="0"/>
      <c r="SUR52" s="0"/>
      <c r="SUS52" s="0"/>
      <c r="SUT52" s="0"/>
      <c r="SUU52" s="0"/>
      <c r="SUV52" s="0"/>
      <c r="SUW52" s="0"/>
      <c r="SUX52" s="0"/>
      <c r="SUY52" s="0"/>
      <c r="SUZ52" s="0"/>
      <c r="SVA52" s="0"/>
      <c r="SVB52" s="0"/>
      <c r="SVC52" s="0"/>
      <c r="SVD52" s="0"/>
      <c r="SVE52" s="0"/>
      <c r="SVF52" s="0"/>
      <c r="SVG52" s="0"/>
      <c r="SVH52" s="0"/>
      <c r="SVI52" s="0"/>
      <c r="SVJ52" s="0"/>
      <c r="SVK52" s="0"/>
      <c r="SVL52" s="0"/>
      <c r="SVM52" s="0"/>
      <c r="SVN52" s="0"/>
      <c r="SVO52" s="0"/>
      <c r="SVP52" s="0"/>
      <c r="SVQ52" s="0"/>
      <c r="SVR52" s="0"/>
      <c r="SVS52" s="0"/>
      <c r="SVT52" s="0"/>
      <c r="SVU52" s="0"/>
      <c r="SVV52" s="0"/>
      <c r="SVW52" s="0"/>
      <c r="SVX52" s="0"/>
      <c r="SVY52" s="0"/>
      <c r="SVZ52" s="0"/>
      <c r="SWA52" s="0"/>
      <c r="SWB52" s="0"/>
      <c r="SWC52" s="0"/>
      <c r="SWD52" s="0"/>
      <c r="SWE52" s="0"/>
      <c r="SWF52" s="0"/>
      <c r="SWG52" s="0"/>
      <c r="SWH52" s="0"/>
      <c r="SWI52" s="0"/>
      <c r="SWJ52" s="0"/>
      <c r="SWK52" s="0"/>
      <c r="SWL52" s="0"/>
      <c r="SWM52" s="0"/>
      <c r="SWN52" s="0"/>
      <c r="SWO52" s="0"/>
      <c r="SWP52" s="0"/>
      <c r="SWQ52" s="0"/>
      <c r="SWR52" s="0"/>
      <c r="SWS52" s="0"/>
      <c r="SWT52" s="0"/>
      <c r="SWU52" s="0"/>
      <c r="SWV52" s="0"/>
      <c r="SWW52" s="0"/>
      <c r="SWX52" s="0"/>
      <c r="SWY52" s="0"/>
      <c r="SWZ52" s="0"/>
      <c r="SXA52" s="0"/>
      <c r="SXB52" s="0"/>
      <c r="SXC52" s="0"/>
      <c r="SXD52" s="0"/>
      <c r="SXE52" s="0"/>
      <c r="SXF52" s="0"/>
      <c r="SXG52" s="0"/>
      <c r="SXH52" s="0"/>
      <c r="SXI52" s="0"/>
      <c r="SXJ52" s="0"/>
      <c r="SXK52" s="0"/>
      <c r="SXL52" s="0"/>
      <c r="SXM52" s="0"/>
      <c r="SXN52" s="0"/>
      <c r="SXO52" s="0"/>
      <c r="SXP52" s="0"/>
      <c r="SXQ52" s="0"/>
      <c r="SXR52" s="0"/>
      <c r="SXS52" s="0"/>
      <c r="SXT52" s="0"/>
      <c r="SXU52" s="0"/>
      <c r="SXV52" s="0"/>
      <c r="SXW52" s="0"/>
      <c r="SXX52" s="0"/>
      <c r="SXY52" s="0"/>
      <c r="SXZ52" s="0"/>
      <c r="SYA52" s="0"/>
      <c r="SYB52" s="0"/>
      <c r="SYC52" s="0"/>
      <c r="SYD52" s="0"/>
      <c r="SYE52" s="0"/>
      <c r="SYF52" s="0"/>
      <c r="SYG52" s="0"/>
      <c r="SYH52" s="0"/>
      <c r="SYI52" s="0"/>
      <c r="SYJ52" s="0"/>
      <c r="SYK52" s="0"/>
      <c r="SYL52" s="0"/>
      <c r="SYM52" s="0"/>
      <c r="SYN52" s="0"/>
      <c r="SYO52" s="0"/>
      <c r="SYP52" s="0"/>
      <c r="SYQ52" s="0"/>
      <c r="SYR52" s="0"/>
      <c r="SYS52" s="0"/>
      <c r="SYT52" s="0"/>
      <c r="SYU52" s="0"/>
      <c r="SYV52" s="0"/>
      <c r="SYW52" s="0"/>
      <c r="SYX52" s="0"/>
      <c r="SYY52" s="0"/>
      <c r="SYZ52" s="0"/>
      <c r="SZA52" s="0"/>
      <c r="SZB52" s="0"/>
      <c r="SZC52" s="0"/>
      <c r="SZD52" s="0"/>
      <c r="SZE52" s="0"/>
      <c r="SZF52" s="0"/>
      <c r="SZG52" s="0"/>
      <c r="SZH52" s="0"/>
      <c r="SZI52" s="0"/>
      <c r="SZJ52" s="0"/>
      <c r="SZK52" s="0"/>
      <c r="SZL52" s="0"/>
      <c r="SZM52" s="0"/>
      <c r="SZN52" s="0"/>
      <c r="SZO52" s="0"/>
      <c r="SZP52" s="0"/>
      <c r="SZQ52" s="0"/>
      <c r="SZR52" s="0"/>
      <c r="SZS52" s="0"/>
      <c r="SZT52" s="0"/>
      <c r="SZU52" s="0"/>
      <c r="SZV52" s="0"/>
      <c r="SZW52" s="0"/>
      <c r="SZX52" s="0"/>
      <c r="SZY52" s="0"/>
      <c r="SZZ52" s="0"/>
      <c r="TAA52" s="0"/>
      <c r="TAB52" s="0"/>
      <c r="TAC52" s="0"/>
      <c r="TAD52" s="0"/>
      <c r="TAE52" s="0"/>
      <c r="TAF52" s="0"/>
      <c r="TAG52" s="0"/>
      <c r="TAH52" s="0"/>
      <c r="TAI52" s="0"/>
      <c r="TAJ52" s="0"/>
      <c r="TAK52" s="0"/>
      <c r="TAL52" s="0"/>
      <c r="TAM52" s="0"/>
      <c r="TAN52" s="0"/>
      <c r="TAO52" s="0"/>
      <c r="TAP52" s="0"/>
      <c r="TAQ52" s="0"/>
      <c r="TAR52" s="0"/>
      <c r="TAS52" s="0"/>
      <c r="TAT52" s="0"/>
      <c r="TAU52" s="0"/>
      <c r="TAV52" s="0"/>
      <c r="TAW52" s="0"/>
      <c r="TAX52" s="0"/>
      <c r="TAY52" s="0"/>
      <c r="TAZ52" s="0"/>
      <c r="TBA52" s="0"/>
      <c r="TBB52" s="0"/>
      <c r="TBC52" s="0"/>
      <c r="TBD52" s="0"/>
      <c r="TBE52" s="0"/>
      <c r="TBF52" s="0"/>
      <c r="TBG52" s="0"/>
      <c r="TBH52" s="0"/>
      <c r="TBI52" s="0"/>
      <c r="TBJ52" s="0"/>
      <c r="TBK52" s="0"/>
      <c r="TBL52" s="0"/>
      <c r="TBM52" s="0"/>
      <c r="TBN52" s="0"/>
      <c r="TBO52" s="0"/>
      <c r="TBP52" s="0"/>
      <c r="TBQ52" s="0"/>
      <c r="TBR52" s="0"/>
      <c r="TBS52" s="0"/>
      <c r="TBT52" s="0"/>
      <c r="TBU52" s="0"/>
      <c r="TBV52" s="0"/>
      <c r="TBW52" s="0"/>
      <c r="TBX52" s="0"/>
      <c r="TBY52" s="0"/>
      <c r="TBZ52" s="0"/>
      <c r="TCA52" s="0"/>
      <c r="TCB52" s="0"/>
      <c r="TCC52" s="0"/>
      <c r="TCD52" s="0"/>
      <c r="TCE52" s="0"/>
      <c r="TCF52" s="0"/>
      <c r="TCG52" s="0"/>
      <c r="TCH52" s="0"/>
      <c r="TCI52" s="0"/>
      <c r="TCJ52" s="0"/>
      <c r="TCK52" s="0"/>
      <c r="TCL52" s="0"/>
      <c r="TCM52" s="0"/>
      <c r="TCN52" s="0"/>
      <c r="TCO52" s="0"/>
      <c r="TCP52" s="0"/>
      <c r="TCQ52" s="0"/>
      <c r="TCR52" s="0"/>
      <c r="TCS52" s="0"/>
      <c r="TCT52" s="0"/>
      <c r="TCU52" s="0"/>
      <c r="TCV52" s="0"/>
      <c r="TCW52" s="0"/>
      <c r="TCX52" s="0"/>
      <c r="TCY52" s="0"/>
      <c r="TCZ52" s="0"/>
      <c r="TDA52" s="0"/>
      <c r="TDB52" s="0"/>
      <c r="TDC52" s="0"/>
      <c r="TDD52" s="0"/>
      <c r="TDE52" s="0"/>
      <c r="TDF52" s="0"/>
      <c r="TDG52" s="0"/>
      <c r="TDH52" s="0"/>
      <c r="TDI52" s="0"/>
      <c r="TDJ52" s="0"/>
      <c r="TDK52" s="0"/>
      <c r="TDL52" s="0"/>
      <c r="TDM52" s="0"/>
      <c r="TDN52" s="0"/>
      <c r="TDO52" s="0"/>
      <c r="TDP52" s="0"/>
      <c r="TDQ52" s="0"/>
      <c r="TDR52" s="0"/>
      <c r="TDS52" s="0"/>
      <c r="TDT52" s="0"/>
      <c r="TDU52" s="0"/>
      <c r="TDV52" s="0"/>
      <c r="TDW52" s="0"/>
      <c r="TDX52" s="0"/>
      <c r="TDY52" s="0"/>
      <c r="TDZ52" s="0"/>
      <c r="TEA52" s="0"/>
      <c r="TEB52" s="0"/>
      <c r="TEC52" s="0"/>
      <c r="TED52" s="0"/>
      <c r="TEE52" s="0"/>
      <c r="TEF52" s="0"/>
      <c r="TEG52" s="0"/>
      <c r="TEH52" s="0"/>
      <c r="TEI52" s="0"/>
      <c r="TEJ52" s="0"/>
      <c r="TEK52" s="0"/>
      <c r="TEL52" s="0"/>
      <c r="TEM52" s="0"/>
      <c r="TEN52" s="0"/>
      <c r="TEO52" s="0"/>
      <c r="TEP52" s="0"/>
      <c r="TEQ52" s="0"/>
      <c r="TER52" s="0"/>
      <c r="TES52" s="0"/>
      <c r="TET52" s="0"/>
      <c r="TEU52" s="0"/>
      <c r="TEV52" s="0"/>
      <c r="TEW52" s="0"/>
      <c r="TEX52" s="0"/>
      <c r="TEY52" s="0"/>
      <c r="TEZ52" s="0"/>
      <c r="TFA52" s="0"/>
      <c r="TFB52" s="0"/>
      <c r="TFC52" s="0"/>
      <c r="TFD52" s="0"/>
      <c r="TFE52" s="0"/>
      <c r="TFF52" s="0"/>
      <c r="TFG52" s="0"/>
      <c r="TFH52" s="0"/>
      <c r="TFI52" s="0"/>
      <c r="TFJ52" s="0"/>
      <c r="TFK52" s="0"/>
      <c r="TFL52" s="0"/>
      <c r="TFM52" s="0"/>
      <c r="TFN52" s="0"/>
      <c r="TFO52" s="0"/>
      <c r="TFP52" s="0"/>
      <c r="TFQ52" s="0"/>
      <c r="TFR52" s="0"/>
      <c r="TFS52" s="0"/>
      <c r="TFT52" s="0"/>
      <c r="TFU52" s="0"/>
      <c r="TFV52" s="0"/>
      <c r="TFW52" s="0"/>
      <c r="TFX52" s="0"/>
      <c r="TFY52" s="0"/>
      <c r="TFZ52" s="0"/>
      <c r="TGA52" s="0"/>
      <c r="TGB52" s="0"/>
      <c r="TGC52" s="0"/>
      <c r="TGD52" s="0"/>
      <c r="TGE52" s="0"/>
      <c r="TGF52" s="0"/>
      <c r="TGG52" s="0"/>
      <c r="TGH52" s="0"/>
      <c r="TGI52" s="0"/>
      <c r="TGJ52" s="0"/>
      <c r="TGK52" s="0"/>
      <c r="TGL52" s="0"/>
      <c r="TGM52" s="0"/>
      <c r="TGN52" s="0"/>
      <c r="TGO52" s="0"/>
      <c r="TGP52" s="0"/>
      <c r="TGQ52" s="0"/>
      <c r="TGR52" s="0"/>
      <c r="TGS52" s="0"/>
      <c r="TGT52" s="0"/>
      <c r="TGU52" s="0"/>
      <c r="TGV52" s="0"/>
      <c r="TGW52" s="0"/>
      <c r="TGX52" s="0"/>
      <c r="TGY52" s="0"/>
      <c r="TGZ52" s="0"/>
      <c r="THA52" s="0"/>
      <c r="THB52" s="0"/>
      <c r="THC52" s="0"/>
      <c r="THD52" s="0"/>
      <c r="THE52" s="0"/>
      <c r="THF52" s="0"/>
      <c r="THG52" s="0"/>
      <c r="THH52" s="0"/>
      <c r="THI52" s="0"/>
      <c r="THJ52" s="0"/>
      <c r="THK52" s="0"/>
      <c r="THL52" s="0"/>
      <c r="THM52" s="0"/>
      <c r="THN52" s="0"/>
      <c r="THO52" s="0"/>
      <c r="THP52" s="0"/>
      <c r="THQ52" s="0"/>
      <c r="THR52" s="0"/>
      <c r="THS52" s="0"/>
      <c r="THT52" s="0"/>
      <c r="THU52" s="0"/>
      <c r="THV52" s="0"/>
      <c r="THW52" s="0"/>
      <c r="THX52" s="0"/>
      <c r="THY52" s="0"/>
      <c r="THZ52" s="0"/>
      <c r="TIA52" s="0"/>
      <c r="TIB52" s="0"/>
      <c r="TIC52" s="0"/>
      <c r="TID52" s="0"/>
      <c r="TIE52" s="0"/>
      <c r="TIF52" s="0"/>
      <c r="TIG52" s="0"/>
      <c r="TIH52" s="0"/>
      <c r="TII52" s="0"/>
      <c r="TIJ52" s="0"/>
      <c r="TIK52" s="0"/>
      <c r="TIL52" s="0"/>
      <c r="TIM52" s="0"/>
      <c r="TIN52" s="0"/>
      <c r="TIO52" s="0"/>
      <c r="TIP52" s="0"/>
      <c r="TIQ52" s="0"/>
      <c r="TIR52" s="0"/>
      <c r="TIS52" s="0"/>
      <c r="TIT52" s="0"/>
      <c r="TIU52" s="0"/>
      <c r="TIV52" s="0"/>
      <c r="TIW52" s="0"/>
      <c r="TIX52" s="0"/>
      <c r="TIY52" s="0"/>
      <c r="TIZ52" s="0"/>
      <c r="TJA52" s="0"/>
      <c r="TJB52" s="0"/>
      <c r="TJC52" s="0"/>
      <c r="TJD52" s="0"/>
      <c r="TJE52" s="0"/>
      <c r="TJF52" s="0"/>
      <c r="TJG52" s="0"/>
      <c r="TJH52" s="0"/>
      <c r="TJI52" s="0"/>
      <c r="TJJ52" s="0"/>
      <c r="TJK52" s="0"/>
      <c r="TJL52" s="0"/>
      <c r="TJM52" s="0"/>
      <c r="TJN52" s="0"/>
      <c r="TJO52" s="0"/>
      <c r="TJP52" s="0"/>
      <c r="TJQ52" s="0"/>
      <c r="TJR52" s="0"/>
      <c r="TJS52" s="0"/>
      <c r="TJT52" s="0"/>
      <c r="TJU52" s="0"/>
      <c r="TJV52" s="0"/>
      <c r="TJW52" s="0"/>
      <c r="TJX52" s="0"/>
      <c r="TJY52" s="0"/>
      <c r="TJZ52" s="0"/>
      <c r="TKA52" s="0"/>
      <c r="TKB52" s="0"/>
      <c r="TKC52" s="0"/>
      <c r="TKD52" s="0"/>
      <c r="TKE52" s="0"/>
      <c r="TKF52" s="0"/>
      <c r="TKG52" s="0"/>
      <c r="TKH52" s="0"/>
      <c r="TKI52" s="0"/>
      <c r="TKJ52" s="0"/>
      <c r="TKK52" s="0"/>
      <c r="TKL52" s="0"/>
      <c r="TKM52" s="0"/>
      <c r="TKN52" s="0"/>
      <c r="TKO52" s="0"/>
      <c r="TKP52" s="0"/>
      <c r="TKQ52" s="0"/>
      <c r="TKR52" s="0"/>
      <c r="TKS52" s="0"/>
      <c r="TKT52" s="0"/>
      <c r="TKU52" s="0"/>
      <c r="TKV52" s="0"/>
      <c r="TKW52" s="0"/>
      <c r="TKX52" s="0"/>
      <c r="TKY52" s="0"/>
      <c r="TKZ52" s="0"/>
      <c r="TLA52" s="0"/>
      <c r="TLB52" s="0"/>
      <c r="TLC52" s="0"/>
      <c r="TLD52" s="0"/>
      <c r="TLE52" s="0"/>
      <c r="TLF52" s="0"/>
      <c r="TLG52" s="0"/>
      <c r="TLH52" s="0"/>
      <c r="TLI52" s="0"/>
      <c r="TLJ52" s="0"/>
      <c r="TLK52" s="0"/>
      <c r="TLL52" s="0"/>
      <c r="TLM52" s="0"/>
      <c r="TLN52" s="0"/>
      <c r="TLO52" s="0"/>
      <c r="TLP52" s="0"/>
      <c r="TLQ52" s="0"/>
      <c r="TLR52" s="0"/>
      <c r="TLS52" s="0"/>
      <c r="TLT52" s="0"/>
      <c r="TLU52" s="0"/>
      <c r="TLV52" s="0"/>
      <c r="TLW52" s="0"/>
      <c r="TLX52" s="0"/>
      <c r="TLY52" s="0"/>
      <c r="TLZ52" s="0"/>
      <c r="TMA52" s="0"/>
      <c r="TMB52" s="0"/>
      <c r="TMC52" s="0"/>
      <c r="TMD52" s="0"/>
      <c r="TME52" s="0"/>
      <c r="TMF52" s="0"/>
      <c r="TMG52" s="0"/>
      <c r="TMH52" s="0"/>
      <c r="TMI52" s="0"/>
      <c r="TMJ52" s="0"/>
      <c r="TMK52" s="0"/>
      <c r="TML52" s="0"/>
      <c r="TMM52" s="0"/>
      <c r="TMN52" s="0"/>
      <c r="TMO52" s="0"/>
      <c r="TMP52" s="0"/>
      <c r="TMQ52" s="0"/>
      <c r="TMR52" s="0"/>
      <c r="TMS52" s="0"/>
      <c r="TMT52" s="0"/>
      <c r="TMU52" s="0"/>
      <c r="TMV52" s="0"/>
      <c r="TMW52" s="0"/>
      <c r="TMX52" s="0"/>
      <c r="TMY52" s="0"/>
      <c r="TMZ52" s="0"/>
      <c r="TNA52" s="0"/>
      <c r="TNB52" s="0"/>
      <c r="TNC52" s="0"/>
      <c r="TND52" s="0"/>
      <c r="TNE52" s="0"/>
      <c r="TNF52" s="0"/>
      <c r="TNG52" s="0"/>
      <c r="TNH52" s="0"/>
      <c r="TNI52" s="0"/>
      <c r="TNJ52" s="0"/>
      <c r="TNK52" s="0"/>
      <c r="TNL52" s="0"/>
      <c r="TNM52" s="0"/>
      <c r="TNN52" s="0"/>
      <c r="TNO52" s="0"/>
      <c r="TNP52" s="0"/>
      <c r="TNQ52" s="0"/>
      <c r="TNR52" s="0"/>
      <c r="TNS52" s="0"/>
      <c r="TNT52" s="0"/>
      <c r="TNU52" s="0"/>
      <c r="TNV52" s="0"/>
      <c r="TNW52" s="0"/>
      <c r="TNX52" s="0"/>
      <c r="TNY52" s="0"/>
      <c r="TNZ52" s="0"/>
      <c r="TOA52" s="0"/>
      <c r="TOB52" s="0"/>
      <c r="TOC52" s="0"/>
      <c r="TOD52" s="0"/>
      <c r="TOE52" s="0"/>
      <c r="TOF52" s="0"/>
      <c r="TOG52" s="0"/>
      <c r="TOH52" s="0"/>
      <c r="TOI52" s="0"/>
      <c r="TOJ52" s="0"/>
      <c r="TOK52" s="0"/>
      <c r="TOL52" s="0"/>
      <c r="TOM52" s="0"/>
      <c r="TON52" s="0"/>
      <c r="TOO52" s="0"/>
      <c r="TOP52" s="0"/>
      <c r="TOQ52" s="0"/>
      <c r="TOR52" s="0"/>
      <c r="TOS52" s="0"/>
      <c r="TOT52" s="0"/>
      <c r="TOU52" s="0"/>
      <c r="TOV52" s="0"/>
      <c r="TOW52" s="0"/>
      <c r="TOX52" s="0"/>
      <c r="TOY52" s="0"/>
      <c r="TOZ52" s="0"/>
      <c r="TPA52" s="0"/>
      <c r="TPB52" s="0"/>
      <c r="TPC52" s="0"/>
      <c r="TPD52" s="0"/>
      <c r="TPE52" s="0"/>
      <c r="TPF52" s="0"/>
      <c r="TPG52" s="0"/>
      <c r="TPH52" s="0"/>
      <c r="TPI52" s="0"/>
      <c r="TPJ52" s="0"/>
      <c r="TPK52" s="0"/>
      <c r="TPL52" s="0"/>
      <c r="TPM52" s="0"/>
      <c r="TPN52" s="0"/>
      <c r="TPO52" s="0"/>
      <c r="TPP52" s="0"/>
      <c r="TPQ52" s="0"/>
      <c r="TPR52" s="0"/>
      <c r="TPS52" s="0"/>
      <c r="TPT52" s="0"/>
      <c r="TPU52" s="0"/>
      <c r="TPV52" s="0"/>
      <c r="TPW52" s="0"/>
      <c r="TPX52" s="0"/>
      <c r="TPY52" s="0"/>
      <c r="TPZ52" s="0"/>
      <c r="TQA52" s="0"/>
      <c r="TQB52" s="0"/>
      <c r="TQC52" s="0"/>
      <c r="TQD52" s="0"/>
      <c r="TQE52" s="0"/>
      <c r="TQF52" s="0"/>
      <c r="TQG52" s="0"/>
      <c r="TQH52" s="0"/>
      <c r="TQI52" s="0"/>
      <c r="TQJ52" s="0"/>
      <c r="TQK52" s="0"/>
      <c r="TQL52" s="0"/>
      <c r="TQM52" s="0"/>
      <c r="TQN52" s="0"/>
      <c r="TQO52" s="0"/>
      <c r="TQP52" s="0"/>
      <c r="TQQ52" s="0"/>
      <c r="TQR52" s="0"/>
      <c r="TQS52" s="0"/>
      <c r="TQT52" s="0"/>
      <c r="TQU52" s="0"/>
      <c r="TQV52" s="0"/>
      <c r="TQW52" s="0"/>
      <c r="TQX52" s="0"/>
      <c r="TQY52" s="0"/>
      <c r="TQZ52" s="0"/>
      <c r="TRA52" s="0"/>
      <c r="TRB52" s="0"/>
      <c r="TRC52" s="0"/>
      <c r="TRD52" s="0"/>
      <c r="TRE52" s="0"/>
      <c r="TRF52" s="0"/>
      <c r="TRG52" s="0"/>
      <c r="TRH52" s="0"/>
      <c r="TRI52" s="0"/>
      <c r="TRJ52" s="0"/>
      <c r="TRK52" s="0"/>
      <c r="TRL52" s="0"/>
      <c r="TRM52" s="0"/>
      <c r="TRN52" s="0"/>
      <c r="TRO52" s="0"/>
      <c r="TRP52" s="0"/>
      <c r="TRQ52" s="0"/>
      <c r="TRR52" s="0"/>
      <c r="TRS52" s="0"/>
      <c r="TRT52" s="0"/>
      <c r="TRU52" s="0"/>
      <c r="TRV52" s="0"/>
      <c r="TRW52" s="0"/>
      <c r="TRX52" s="0"/>
      <c r="TRY52" s="0"/>
      <c r="TRZ52" s="0"/>
      <c r="TSA52" s="0"/>
      <c r="TSB52" s="0"/>
      <c r="TSC52" s="0"/>
      <c r="TSD52" s="0"/>
      <c r="TSE52" s="0"/>
      <c r="TSF52" s="0"/>
      <c r="TSG52" s="0"/>
      <c r="TSH52" s="0"/>
      <c r="TSI52" s="0"/>
      <c r="TSJ52" s="0"/>
      <c r="TSK52" s="0"/>
      <c r="TSL52" s="0"/>
      <c r="TSM52" s="0"/>
      <c r="TSN52" s="0"/>
      <c r="TSO52" s="0"/>
      <c r="TSP52" s="0"/>
      <c r="TSQ52" s="0"/>
      <c r="TSR52" s="0"/>
      <c r="TSS52" s="0"/>
      <c r="TST52" s="0"/>
      <c r="TSU52" s="0"/>
      <c r="TSV52" s="0"/>
      <c r="TSW52" s="0"/>
      <c r="TSX52" s="0"/>
      <c r="TSY52" s="0"/>
      <c r="TSZ52" s="0"/>
      <c r="TTA52" s="0"/>
      <c r="TTB52" s="0"/>
      <c r="TTC52" s="0"/>
      <c r="TTD52" s="0"/>
      <c r="TTE52" s="0"/>
      <c r="TTF52" s="0"/>
      <c r="TTG52" s="0"/>
      <c r="TTH52" s="0"/>
      <c r="TTI52" s="0"/>
      <c r="TTJ52" s="0"/>
      <c r="TTK52" s="0"/>
      <c r="TTL52" s="0"/>
      <c r="TTM52" s="0"/>
      <c r="TTN52" s="0"/>
      <c r="TTO52" s="0"/>
      <c r="TTP52" s="0"/>
      <c r="TTQ52" s="0"/>
      <c r="TTR52" s="0"/>
      <c r="TTS52" s="0"/>
      <c r="TTT52" s="0"/>
      <c r="TTU52" s="0"/>
      <c r="TTV52" s="0"/>
      <c r="TTW52" s="0"/>
      <c r="TTX52" s="0"/>
      <c r="TTY52" s="0"/>
      <c r="TTZ52" s="0"/>
      <c r="TUA52" s="0"/>
      <c r="TUB52" s="0"/>
      <c r="TUC52" s="0"/>
      <c r="TUD52" s="0"/>
      <c r="TUE52" s="0"/>
      <c r="TUF52" s="0"/>
      <c r="TUG52" s="0"/>
      <c r="TUH52" s="0"/>
      <c r="TUI52" s="0"/>
      <c r="TUJ52" s="0"/>
      <c r="TUK52" s="0"/>
      <c r="TUL52" s="0"/>
      <c r="TUM52" s="0"/>
      <c r="TUN52" s="0"/>
      <c r="TUO52" s="0"/>
      <c r="TUP52" s="0"/>
      <c r="TUQ52" s="0"/>
      <c r="TUR52" s="0"/>
      <c r="TUS52" s="0"/>
      <c r="TUT52" s="0"/>
      <c r="TUU52" s="0"/>
      <c r="TUV52" s="0"/>
      <c r="TUW52" s="0"/>
      <c r="TUX52" s="0"/>
      <c r="TUY52" s="0"/>
      <c r="TUZ52" s="0"/>
      <c r="TVA52" s="0"/>
      <c r="TVB52" s="0"/>
      <c r="TVC52" s="0"/>
      <c r="TVD52" s="0"/>
      <c r="TVE52" s="0"/>
      <c r="TVF52" s="0"/>
      <c r="TVG52" s="0"/>
      <c r="TVH52" s="0"/>
      <c r="TVI52" s="0"/>
      <c r="TVJ52" s="0"/>
      <c r="TVK52" s="0"/>
      <c r="TVL52" s="0"/>
      <c r="TVM52" s="0"/>
      <c r="TVN52" s="0"/>
      <c r="TVO52" s="0"/>
      <c r="TVP52" s="0"/>
      <c r="TVQ52" s="0"/>
      <c r="TVR52" s="0"/>
      <c r="TVS52" s="0"/>
      <c r="TVT52" s="0"/>
      <c r="TVU52" s="0"/>
      <c r="TVV52" s="0"/>
      <c r="TVW52" s="0"/>
      <c r="TVX52" s="0"/>
      <c r="TVY52" s="0"/>
      <c r="TVZ52" s="0"/>
      <c r="TWA52" s="0"/>
      <c r="TWB52" s="0"/>
      <c r="TWC52" s="0"/>
      <c r="TWD52" s="0"/>
      <c r="TWE52" s="0"/>
      <c r="TWF52" s="0"/>
      <c r="TWG52" s="0"/>
      <c r="TWH52" s="0"/>
      <c r="TWI52" s="0"/>
      <c r="TWJ52" s="0"/>
      <c r="TWK52" s="0"/>
      <c r="TWL52" s="0"/>
      <c r="TWM52" s="0"/>
      <c r="TWN52" s="0"/>
      <c r="TWO52" s="0"/>
      <c r="TWP52" s="0"/>
      <c r="TWQ52" s="0"/>
      <c r="TWR52" s="0"/>
      <c r="TWS52" s="0"/>
      <c r="TWT52" s="0"/>
      <c r="TWU52" s="0"/>
      <c r="TWV52" s="0"/>
      <c r="TWW52" s="0"/>
      <c r="TWX52" s="0"/>
      <c r="TWY52" s="0"/>
      <c r="TWZ52" s="0"/>
      <c r="TXA52" s="0"/>
      <c r="TXB52" s="0"/>
      <c r="TXC52" s="0"/>
      <c r="TXD52" s="0"/>
      <c r="TXE52" s="0"/>
      <c r="TXF52" s="0"/>
      <c r="TXG52" s="0"/>
      <c r="TXH52" s="0"/>
      <c r="TXI52" s="0"/>
      <c r="TXJ52" s="0"/>
      <c r="TXK52" s="0"/>
      <c r="TXL52" s="0"/>
      <c r="TXM52" s="0"/>
      <c r="TXN52" s="0"/>
      <c r="TXO52" s="0"/>
      <c r="TXP52" s="0"/>
      <c r="TXQ52" s="0"/>
      <c r="TXR52" s="0"/>
      <c r="TXS52" s="0"/>
      <c r="TXT52" s="0"/>
      <c r="TXU52" s="0"/>
      <c r="TXV52" s="0"/>
      <c r="TXW52" s="0"/>
      <c r="TXX52" s="0"/>
      <c r="TXY52" s="0"/>
      <c r="TXZ52" s="0"/>
      <c r="TYA52" s="0"/>
      <c r="TYB52" s="0"/>
      <c r="TYC52" s="0"/>
      <c r="TYD52" s="0"/>
      <c r="TYE52" s="0"/>
      <c r="TYF52" s="0"/>
      <c r="TYG52" s="0"/>
      <c r="TYH52" s="0"/>
      <c r="TYI52" s="0"/>
      <c r="TYJ52" s="0"/>
      <c r="TYK52" s="0"/>
      <c r="TYL52" s="0"/>
      <c r="TYM52" s="0"/>
      <c r="TYN52" s="0"/>
      <c r="TYO52" s="0"/>
      <c r="TYP52" s="0"/>
      <c r="TYQ52" s="0"/>
      <c r="TYR52" s="0"/>
      <c r="TYS52" s="0"/>
      <c r="TYT52" s="0"/>
      <c r="TYU52" s="0"/>
      <c r="TYV52" s="0"/>
      <c r="TYW52" s="0"/>
      <c r="TYX52" s="0"/>
      <c r="TYY52" s="0"/>
      <c r="TYZ52" s="0"/>
      <c r="TZA52" s="0"/>
      <c r="TZB52" s="0"/>
      <c r="TZC52" s="0"/>
      <c r="TZD52" s="0"/>
      <c r="TZE52" s="0"/>
      <c r="TZF52" s="0"/>
      <c r="TZG52" s="0"/>
      <c r="TZH52" s="0"/>
      <c r="TZI52" s="0"/>
      <c r="TZJ52" s="0"/>
      <c r="TZK52" s="0"/>
      <c r="TZL52" s="0"/>
      <c r="TZM52" s="0"/>
      <c r="TZN52" s="0"/>
      <c r="TZO52" s="0"/>
      <c r="TZP52" s="0"/>
      <c r="TZQ52" s="0"/>
      <c r="TZR52" s="0"/>
      <c r="TZS52" s="0"/>
      <c r="TZT52" s="0"/>
      <c r="TZU52" s="0"/>
      <c r="TZV52" s="0"/>
      <c r="TZW52" s="0"/>
      <c r="TZX52" s="0"/>
      <c r="TZY52" s="0"/>
      <c r="TZZ52" s="0"/>
      <c r="UAA52" s="0"/>
      <c r="UAB52" s="0"/>
      <c r="UAC52" s="0"/>
      <c r="UAD52" s="0"/>
      <c r="UAE52" s="0"/>
      <c r="UAF52" s="0"/>
      <c r="UAG52" s="0"/>
      <c r="UAH52" s="0"/>
      <c r="UAI52" s="0"/>
      <c r="UAJ52" s="0"/>
      <c r="UAK52" s="0"/>
      <c r="UAL52" s="0"/>
      <c r="UAM52" s="0"/>
      <c r="UAN52" s="0"/>
      <c r="UAO52" s="0"/>
      <c r="UAP52" s="0"/>
      <c r="UAQ52" s="0"/>
      <c r="UAR52" s="0"/>
      <c r="UAS52" s="0"/>
      <c r="UAT52" s="0"/>
      <c r="UAU52" s="0"/>
      <c r="UAV52" s="0"/>
      <c r="UAW52" s="0"/>
      <c r="UAX52" s="0"/>
      <c r="UAY52" s="0"/>
      <c r="UAZ52" s="0"/>
      <c r="UBA52" s="0"/>
      <c r="UBB52" s="0"/>
      <c r="UBC52" s="0"/>
      <c r="UBD52" s="0"/>
      <c r="UBE52" s="0"/>
      <c r="UBF52" s="0"/>
      <c r="UBG52" s="0"/>
      <c r="UBH52" s="0"/>
      <c r="UBI52" s="0"/>
      <c r="UBJ52" s="0"/>
      <c r="UBK52" s="0"/>
      <c r="UBL52" s="0"/>
      <c r="UBM52" s="0"/>
      <c r="UBN52" s="0"/>
      <c r="UBO52" s="0"/>
      <c r="UBP52" s="0"/>
      <c r="UBQ52" s="0"/>
      <c r="UBR52" s="0"/>
      <c r="UBS52" s="0"/>
      <c r="UBT52" s="0"/>
      <c r="UBU52" s="0"/>
      <c r="UBV52" s="0"/>
      <c r="UBW52" s="0"/>
      <c r="UBX52" s="0"/>
      <c r="UBY52" s="0"/>
      <c r="UBZ52" s="0"/>
      <c r="UCA52" s="0"/>
      <c r="UCB52" s="0"/>
      <c r="UCC52" s="0"/>
      <c r="UCD52" s="0"/>
      <c r="UCE52" s="0"/>
      <c r="UCF52" s="0"/>
      <c r="UCG52" s="0"/>
      <c r="UCH52" s="0"/>
      <c r="UCI52" s="0"/>
      <c r="UCJ52" s="0"/>
      <c r="UCK52" s="0"/>
      <c r="UCL52" s="0"/>
      <c r="UCM52" s="0"/>
      <c r="UCN52" s="0"/>
      <c r="UCO52" s="0"/>
      <c r="UCP52" s="0"/>
      <c r="UCQ52" s="0"/>
      <c r="UCR52" s="0"/>
      <c r="UCS52" s="0"/>
      <c r="UCT52" s="0"/>
      <c r="UCU52" s="0"/>
      <c r="UCV52" s="0"/>
      <c r="UCW52" s="0"/>
      <c r="UCX52" s="0"/>
      <c r="UCY52" s="0"/>
      <c r="UCZ52" s="0"/>
      <c r="UDA52" s="0"/>
      <c r="UDB52" s="0"/>
      <c r="UDC52" s="0"/>
      <c r="UDD52" s="0"/>
      <c r="UDE52" s="0"/>
      <c r="UDF52" s="0"/>
      <c r="UDG52" s="0"/>
      <c r="UDH52" s="0"/>
      <c r="UDI52" s="0"/>
      <c r="UDJ52" s="0"/>
      <c r="UDK52" s="0"/>
      <c r="UDL52" s="0"/>
      <c r="UDM52" s="0"/>
      <c r="UDN52" s="0"/>
      <c r="UDO52" s="0"/>
      <c r="UDP52" s="0"/>
      <c r="UDQ52" s="0"/>
      <c r="UDR52" s="0"/>
      <c r="UDS52" s="0"/>
      <c r="UDT52" s="0"/>
      <c r="UDU52" s="0"/>
      <c r="UDV52" s="0"/>
      <c r="UDW52" s="0"/>
      <c r="UDX52" s="0"/>
      <c r="UDY52" s="0"/>
      <c r="UDZ52" s="0"/>
      <c r="UEA52" s="0"/>
      <c r="UEB52" s="0"/>
      <c r="UEC52" s="0"/>
      <c r="UED52" s="0"/>
      <c r="UEE52" s="0"/>
      <c r="UEF52" s="0"/>
      <c r="UEG52" s="0"/>
      <c r="UEH52" s="0"/>
      <c r="UEI52" s="0"/>
      <c r="UEJ52" s="0"/>
      <c r="UEK52" s="0"/>
      <c r="UEL52" s="0"/>
      <c r="UEM52" s="0"/>
      <c r="UEN52" s="0"/>
      <c r="UEO52" s="0"/>
      <c r="UEP52" s="0"/>
      <c r="UEQ52" s="0"/>
      <c r="UER52" s="0"/>
      <c r="UES52" s="0"/>
      <c r="UET52" s="0"/>
      <c r="UEU52" s="0"/>
      <c r="UEV52" s="0"/>
      <c r="UEW52" s="0"/>
      <c r="UEX52" s="0"/>
      <c r="UEY52" s="0"/>
      <c r="UEZ52" s="0"/>
      <c r="UFA52" s="0"/>
      <c r="UFB52" s="0"/>
      <c r="UFC52" s="0"/>
      <c r="UFD52" s="0"/>
      <c r="UFE52" s="0"/>
      <c r="UFF52" s="0"/>
      <c r="UFG52" s="0"/>
      <c r="UFH52" s="0"/>
      <c r="UFI52" s="0"/>
      <c r="UFJ52" s="0"/>
      <c r="UFK52" s="0"/>
      <c r="UFL52" s="0"/>
      <c r="UFM52" s="0"/>
      <c r="UFN52" s="0"/>
      <c r="UFO52" s="0"/>
      <c r="UFP52" s="0"/>
      <c r="UFQ52" s="0"/>
      <c r="UFR52" s="0"/>
      <c r="UFS52" s="0"/>
      <c r="UFT52" s="0"/>
      <c r="UFU52" s="0"/>
      <c r="UFV52" s="0"/>
      <c r="UFW52" s="0"/>
      <c r="UFX52" s="0"/>
      <c r="UFY52" s="0"/>
      <c r="UFZ52" s="0"/>
      <c r="UGA52" s="0"/>
      <c r="UGB52" s="0"/>
      <c r="UGC52" s="0"/>
      <c r="UGD52" s="0"/>
      <c r="UGE52" s="0"/>
      <c r="UGF52" s="0"/>
      <c r="UGG52" s="0"/>
      <c r="UGH52" s="0"/>
      <c r="UGI52" s="0"/>
      <c r="UGJ52" s="0"/>
      <c r="UGK52" s="0"/>
      <c r="UGL52" s="0"/>
      <c r="UGM52" s="0"/>
      <c r="UGN52" s="0"/>
      <c r="UGO52" s="0"/>
      <c r="UGP52" s="0"/>
      <c r="UGQ52" s="0"/>
      <c r="UGR52" s="0"/>
      <c r="UGS52" s="0"/>
      <c r="UGT52" s="0"/>
      <c r="UGU52" s="0"/>
      <c r="UGV52" s="0"/>
      <c r="UGW52" s="0"/>
      <c r="UGX52" s="0"/>
      <c r="UGY52" s="0"/>
      <c r="UGZ52" s="0"/>
      <c r="UHA52" s="0"/>
      <c r="UHB52" s="0"/>
      <c r="UHC52" s="0"/>
      <c r="UHD52" s="0"/>
      <c r="UHE52" s="0"/>
      <c r="UHF52" s="0"/>
      <c r="UHG52" s="0"/>
      <c r="UHH52" s="0"/>
      <c r="UHI52" s="0"/>
      <c r="UHJ52" s="0"/>
      <c r="UHK52" s="0"/>
      <c r="UHL52" s="0"/>
      <c r="UHM52" s="0"/>
      <c r="UHN52" s="0"/>
      <c r="UHO52" s="0"/>
      <c r="UHP52" s="0"/>
      <c r="UHQ52" s="0"/>
      <c r="UHR52" s="0"/>
      <c r="UHS52" s="0"/>
      <c r="UHT52" s="0"/>
      <c r="UHU52" s="0"/>
      <c r="UHV52" s="0"/>
      <c r="UHW52" s="0"/>
      <c r="UHX52" s="0"/>
      <c r="UHY52" s="0"/>
      <c r="UHZ52" s="0"/>
      <c r="UIA52" s="0"/>
      <c r="UIB52" s="0"/>
      <c r="UIC52" s="0"/>
      <c r="UID52" s="0"/>
      <c r="UIE52" s="0"/>
      <c r="UIF52" s="0"/>
      <c r="UIG52" s="0"/>
      <c r="UIH52" s="0"/>
      <c r="UII52" s="0"/>
      <c r="UIJ52" s="0"/>
      <c r="UIK52" s="0"/>
      <c r="UIL52" s="0"/>
      <c r="UIM52" s="0"/>
      <c r="UIN52" s="0"/>
      <c r="UIO52" s="0"/>
      <c r="UIP52" s="0"/>
      <c r="UIQ52" s="0"/>
      <c r="UIR52" s="0"/>
      <c r="UIS52" s="0"/>
      <c r="UIT52" s="0"/>
      <c r="UIU52" s="0"/>
      <c r="UIV52" s="0"/>
      <c r="UIW52" s="0"/>
      <c r="UIX52" s="0"/>
      <c r="UIY52" s="0"/>
      <c r="UIZ52" s="0"/>
      <c r="UJA52" s="0"/>
      <c r="UJB52" s="0"/>
      <c r="UJC52" s="0"/>
      <c r="UJD52" s="0"/>
      <c r="UJE52" s="0"/>
      <c r="UJF52" s="0"/>
      <c r="UJG52" s="0"/>
      <c r="UJH52" s="0"/>
      <c r="UJI52" s="0"/>
      <c r="UJJ52" s="0"/>
      <c r="UJK52" s="0"/>
      <c r="UJL52" s="0"/>
      <c r="UJM52" s="0"/>
      <c r="UJN52" s="0"/>
      <c r="UJO52" s="0"/>
      <c r="UJP52" s="0"/>
      <c r="UJQ52" s="0"/>
      <c r="UJR52" s="0"/>
      <c r="UJS52" s="0"/>
      <c r="UJT52" s="0"/>
      <c r="UJU52" s="0"/>
      <c r="UJV52" s="0"/>
      <c r="UJW52" s="0"/>
      <c r="UJX52" s="0"/>
      <c r="UJY52" s="0"/>
      <c r="UJZ52" s="0"/>
      <c r="UKA52" s="0"/>
      <c r="UKB52" s="0"/>
      <c r="UKC52" s="0"/>
      <c r="UKD52" s="0"/>
      <c r="UKE52" s="0"/>
      <c r="UKF52" s="0"/>
      <c r="UKG52" s="0"/>
      <c r="UKH52" s="0"/>
      <c r="UKI52" s="0"/>
      <c r="UKJ52" s="0"/>
      <c r="UKK52" s="0"/>
      <c r="UKL52" s="0"/>
      <c r="UKM52" s="0"/>
      <c r="UKN52" s="0"/>
      <c r="UKO52" s="0"/>
      <c r="UKP52" s="0"/>
      <c r="UKQ52" s="0"/>
      <c r="UKR52" s="0"/>
      <c r="UKS52" s="0"/>
      <c r="UKT52" s="0"/>
      <c r="UKU52" s="0"/>
      <c r="UKV52" s="0"/>
      <c r="UKW52" s="0"/>
      <c r="UKX52" s="0"/>
      <c r="UKY52" s="0"/>
      <c r="UKZ52" s="0"/>
      <c r="ULA52" s="0"/>
      <c r="ULB52" s="0"/>
      <c r="ULC52" s="0"/>
      <c r="ULD52" s="0"/>
      <c r="ULE52" s="0"/>
      <c r="ULF52" s="0"/>
      <c r="ULG52" s="0"/>
      <c r="ULH52" s="0"/>
      <c r="ULI52" s="0"/>
      <c r="ULJ52" s="0"/>
      <c r="ULK52" s="0"/>
      <c r="ULL52" s="0"/>
      <c r="ULM52" s="0"/>
      <c r="ULN52" s="0"/>
      <c r="ULO52" s="0"/>
      <c r="ULP52" s="0"/>
      <c r="ULQ52" s="0"/>
      <c r="ULR52" s="0"/>
      <c r="ULS52" s="0"/>
      <c r="ULT52" s="0"/>
      <c r="ULU52" s="0"/>
      <c r="ULV52" s="0"/>
      <c r="ULW52" s="0"/>
      <c r="ULX52" s="0"/>
      <c r="ULY52" s="0"/>
      <c r="ULZ52" s="0"/>
      <c r="UMA52" s="0"/>
      <c r="UMB52" s="0"/>
      <c r="UMC52" s="0"/>
      <c r="UMD52" s="0"/>
      <c r="UME52" s="0"/>
      <c r="UMF52" s="0"/>
      <c r="UMG52" s="0"/>
      <c r="UMH52" s="0"/>
      <c r="UMI52" s="0"/>
      <c r="UMJ52" s="0"/>
      <c r="UMK52" s="0"/>
      <c r="UML52" s="0"/>
      <c r="UMM52" s="0"/>
      <c r="UMN52" s="0"/>
      <c r="UMO52" s="0"/>
      <c r="UMP52" s="0"/>
      <c r="UMQ52" s="0"/>
      <c r="UMR52" s="0"/>
      <c r="UMS52" s="0"/>
      <c r="UMT52" s="0"/>
      <c r="UMU52" s="0"/>
      <c r="UMV52" s="0"/>
      <c r="UMW52" s="0"/>
      <c r="UMX52" s="0"/>
      <c r="UMY52" s="0"/>
      <c r="UMZ52" s="0"/>
      <c r="UNA52" s="0"/>
      <c r="UNB52" s="0"/>
      <c r="UNC52" s="0"/>
      <c r="UND52" s="0"/>
      <c r="UNE52" s="0"/>
      <c r="UNF52" s="0"/>
      <c r="UNG52" s="0"/>
      <c r="UNH52" s="0"/>
      <c r="UNI52" s="0"/>
      <c r="UNJ52" s="0"/>
      <c r="UNK52" s="0"/>
      <c r="UNL52" s="0"/>
      <c r="UNM52" s="0"/>
      <c r="UNN52" s="0"/>
      <c r="UNO52" s="0"/>
      <c r="UNP52" s="0"/>
      <c r="UNQ52" s="0"/>
      <c r="UNR52" s="0"/>
      <c r="UNS52" s="0"/>
      <c r="UNT52" s="0"/>
      <c r="UNU52" s="0"/>
      <c r="UNV52" s="0"/>
      <c r="UNW52" s="0"/>
      <c r="UNX52" s="0"/>
      <c r="UNY52" s="0"/>
      <c r="UNZ52" s="0"/>
      <c r="UOA52" s="0"/>
      <c r="UOB52" s="0"/>
      <c r="UOC52" s="0"/>
      <c r="UOD52" s="0"/>
      <c r="UOE52" s="0"/>
      <c r="UOF52" s="0"/>
      <c r="UOG52" s="0"/>
      <c r="UOH52" s="0"/>
      <c r="UOI52" s="0"/>
      <c r="UOJ52" s="0"/>
      <c r="UOK52" s="0"/>
      <c r="UOL52" s="0"/>
      <c r="UOM52" s="0"/>
      <c r="UON52" s="0"/>
      <c r="UOO52" s="0"/>
      <c r="UOP52" s="0"/>
      <c r="UOQ52" s="0"/>
      <c r="UOR52" s="0"/>
      <c r="UOS52" s="0"/>
      <c r="UOT52" s="0"/>
      <c r="UOU52" s="0"/>
      <c r="UOV52" s="0"/>
      <c r="UOW52" s="0"/>
      <c r="UOX52" s="0"/>
      <c r="UOY52" s="0"/>
      <c r="UOZ52" s="0"/>
      <c r="UPA52" s="0"/>
      <c r="UPB52" s="0"/>
      <c r="UPC52" s="0"/>
      <c r="UPD52" s="0"/>
      <c r="UPE52" s="0"/>
      <c r="UPF52" s="0"/>
      <c r="UPG52" s="0"/>
      <c r="UPH52" s="0"/>
      <c r="UPI52" s="0"/>
      <c r="UPJ52" s="0"/>
      <c r="UPK52" s="0"/>
      <c r="UPL52" s="0"/>
      <c r="UPM52" s="0"/>
      <c r="UPN52" s="0"/>
      <c r="UPO52" s="0"/>
      <c r="UPP52" s="0"/>
      <c r="UPQ52" s="0"/>
      <c r="UPR52" s="0"/>
      <c r="UPS52" s="0"/>
      <c r="UPT52" s="0"/>
      <c r="UPU52" s="0"/>
      <c r="UPV52" s="0"/>
      <c r="UPW52" s="0"/>
      <c r="UPX52" s="0"/>
      <c r="UPY52" s="0"/>
      <c r="UPZ52" s="0"/>
      <c r="UQA52" s="0"/>
      <c r="UQB52" s="0"/>
      <c r="UQC52" s="0"/>
      <c r="UQD52" s="0"/>
      <c r="UQE52" s="0"/>
      <c r="UQF52" s="0"/>
      <c r="UQG52" s="0"/>
      <c r="UQH52" s="0"/>
      <c r="UQI52" s="0"/>
      <c r="UQJ52" s="0"/>
      <c r="UQK52" s="0"/>
      <c r="UQL52" s="0"/>
      <c r="UQM52" s="0"/>
      <c r="UQN52" s="0"/>
      <c r="UQO52" s="0"/>
      <c r="UQP52" s="0"/>
      <c r="UQQ52" s="0"/>
      <c r="UQR52" s="0"/>
      <c r="UQS52" s="0"/>
      <c r="UQT52" s="0"/>
      <c r="UQU52" s="0"/>
      <c r="UQV52" s="0"/>
      <c r="UQW52" s="0"/>
      <c r="UQX52" s="0"/>
      <c r="UQY52" s="0"/>
      <c r="UQZ52" s="0"/>
      <c r="URA52" s="0"/>
      <c r="URB52" s="0"/>
      <c r="URC52" s="0"/>
      <c r="URD52" s="0"/>
      <c r="URE52" s="0"/>
      <c r="URF52" s="0"/>
      <c r="URG52" s="0"/>
      <c r="URH52" s="0"/>
      <c r="URI52" s="0"/>
      <c r="URJ52" s="0"/>
      <c r="URK52" s="0"/>
      <c r="URL52" s="0"/>
      <c r="URM52" s="0"/>
      <c r="URN52" s="0"/>
      <c r="URO52" s="0"/>
      <c r="URP52" s="0"/>
      <c r="URQ52" s="0"/>
      <c r="URR52" s="0"/>
      <c r="URS52" s="0"/>
      <c r="URT52" s="0"/>
      <c r="URU52" s="0"/>
      <c r="URV52" s="0"/>
      <c r="URW52" s="0"/>
      <c r="URX52" s="0"/>
      <c r="URY52" s="0"/>
      <c r="URZ52" s="0"/>
      <c r="USA52" s="0"/>
      <c r="USB52" s="0"/>
      <c r="USC52" s="0"/>
      <c r="USD52" s="0"/>
      <c r="USE52" s="0"/>
      <c r="USF52" s="0"/>
      <c r="USG52" s="0"/>
      <c r="USH52" s="0"/>
      <c r="USI52" s="0"/>
      <c r="USJ52" s="0"/>
      <c r="USK52" s="0"/>
      <c r="USL52" s="0"/>
      <c r="USM52" s="0"/>
      <c r="USN52" s="0"/>
      <c r="USO52" s="0"/>
      <c r="USP52" s="0"/>
      <c r="USQ52" s="0"/>
      <c r="USR52" s="0"/>
      <c r="USS52" s="0"/>
      <c r="UST52" s="0"/>
      <c r="USU52" s="0"/>
      <c r="USV52" s="0"/>
      <c r="USW52" s="0"/>
      <c r="USX52" s="0"/>
      <c r="USY52" s="0"/>
      <c r="USZ52" s="0"/>
      <c r="UTA52" s="0"/>
      <c r="UTB52" s="0"/>
      <c r="UTC52" s="0"/>
      <c r="UTD52" s="0"/>
      <c r="UTE52" s="0"/>
      <c r="UTF52" s="0"/>
      <c r="UTG52" s="0"/>
      <c r="UTH52" s="0"/>
      <c r="UTI52" s="0"/>
      <c r="UTJ52" s="0"/>
      <c r="UTK52" s="0"/>
      <c r="UTL52" s="0"/>
      <c r="UTM52" s="0"/>
      <c r="UTN52" s="0"/>
      <c r="UTO52" s="0"/>
      <c r="UTP52" s="0"/>
      <c r="UTQ52" s="0"/>
      <c r="UTR52" s="0"/>
      <c r="UTS52" s="0"/>
      <c r="UTT52" s="0"/>
      <c r="UTU52" s="0"/>
      <c r="UTV52" s="0"/>
      <c r="UTW52" s="0"/>
      <c r="UTX52" s="0"/>
      <c r="UTY52" s="0"/>
      <c r="UTZ52" s="0"/>
      <c r="UUA52" s="0"/>
      <c r="UUB52" s="0"/>
      <c r="UUC52" s="0"/>
      <c r="UUD52" s="0"/>
      <c r="UUE52" s="0"/>
      <c r="UUF52" s="0"/>
      <c r="UUG52" s="0"/>
      <c r="UUH52" s="0"/>
      <c r="UUI52" s="0"/>
      <c r="UUJ52" s="0"/>
      <c r="UUK52" s="0"/>
      <c r="UUL52" s="0"/>
      <c r="UUM52" s="0"/>
      <c r="UUN52" s="0"/>
      <c r="UUO52" s="0"/>
      <c r="UUP52" s="0"/>
      <c r="UUQ52" s="0"/>
      <c r="UUR52" s="0"/>
      <c r="UUS52" s="0"/>
      <c r="UUT52" s="0"/>
      <c r="UUU52" s="0"/>
      <c r="UUV52" s="0"/>
      <c r="UUW52" s="0"/>
      <c r="UUX52" s="0"/>
      <c r="UUY52" s="0"/>
      <c r="UUZ52" s="0"/>
      <c r="UVA52" s="0"/>
      <c r="UVB52" s="0"/>
      <c r="UVC52" s="0"/>
      <c r="UVD52" s="0"/>
      <c r="UVE52" s="0"/>
      <c r="UVF52" s="0"/>
      <c r="UVG52" s="0"/>
      <c r="UVH52" s="0"/>
      <c r="UVI52" s="0"/>
      <c r="UVJ52" s="0"/>
      <c r="UVK52" s="0"/>
      <c r="UVL52" s="0"/>
      <c r="UVM52" s="0"/>
      <c r="UVN52" s="0"/>
      <c r="UVO52" s="0"/>
      <c r="UVP52" s="0"/>
      <c r="UVQ52" s="0"/>
      <c r="UVR52" s="0"/>
      <c r="UVS52" s="0"/>
      <c r="UVT52" s="0"/>
      <c r="UVU52" s="0"/>
      <c r="UVV52" s="0"/>
      <c r="UVW52" s="0"/>
      <c r="UVX52" s="0"/>
      <c r="UVY52" s="0"/>
      <c r="UVZ52" s="0"/>
      <c r="UWA52" s="0"/>
      <c r="UWB52" s="0"/>
      <c r="UWC52" s="0"/>
      <c r="UWD52" s="0"/>
      <c r="UWE52" s="0"/>
      <c r="UWF52" s="0"/>
      <c r="UWG52" s="0"/>
      <c r="UWH52" s="0"/>
      <c r="UWI52" s="0"/>
      <c r="UWJ52" s="0"/>
      <c r="UWK52" s="0"/>
      <c r="UWL52" s="0"/>
      <c r="UWM52" s="0"/>
      <c r="UWN52" s="0"/>
      <c r="UWO52" s="0"/>
      <c r="UWP52" s="0"/>
      <c r="UWQ52" s="0"/>
      <c r="UWR52" s="0"/>
      <c r="UWS52" s="0"/>
      <c r="UWT52" s="0"/>
      <c r="UWU52" s="0"/>
      <c r="UWV52" s="0"/>
      <c r="UWW52" s="0"/>
      <c r="UWX52" s="0"/>
      <c r="UWY52" s="0"/>
      <c r="UWZ52" s="0"/>
      <c r="UXA52" s="0"/>
      <c r="UXB52" s="0"/>
      <c r="UXC52" s="0"/>
      <c r="UXD52" s="0"/>
      <c r="UXE52" s="0"/>
      <c r="UXF52" s="0"/>
      <c r="UXG52" s="0"/>
      <c r="UXH52" s="0"/>
      <c r="UXI52" s="0"/>
      <c r="UXJ52" s="0"/>
      <c r="UXK52" s="0"/>
      <c r="UXL52" s="0"/>
      <c r="UXM52" s="0"/>
      <c r="UXN52" s="0"/>
      <c r="UXO52" s="0"/>
      <c r="UXP52" s="0"/>
      <c r="UXQ52" s="0"/>
      <c r="UXR52" s="0"/>
      <c r="UXS52" s="0"/>
      <c r="UXT52" s="0"/>
      <c r="UXU52" s="0"/>
      <c r="UXV52" s="0"/>
      <c r="UXW52" s="0"/>
      <c r="UXX52" s="0"/>
      <c r="UXY52" s="0"/>
      <c r="UXZ52" s="0"/>
      <c r="UYA52" s="0"/>
      <c r="UYB52" s="0"/>
      <c r="UYC52" s="0"/>
      <c r="UYD52" s="0"/>
      <c r="UYE52" s="0"/>
      <c r="UYF52" s="0"/>
      <c r="UYG52" s="0"/>
      <c r="UYH52" s="0"/>
      <c r="UYI52" s="0"/>
      <c r="UYJ52" s="0"/>
      <c r="UYK52" s="0"/>
      <c r="UYL52" s="0"/>
      <c r="UYM52" s="0"/>
      <c r="UYN52" s="0"/>
      <c r="UYO52" s="0"/>
      <c r="UYP52" s="0"/>
      <c r="UYQ52" s="0"/>
      <c r="UYR52" s="0"/>
      <c r="UYS52" s="0"/>
      <c r="UYT52" s="0"/>
      <c r="UYU52" s="0"/>
      <c r="UYV52" s="0"/>
      <c r="UYW52" s="0"/>
      <c r="UYX52" s="0"/>
      <c r="UYY52" s="0"/>
      <c r="UYZ52" s="0"/>
      <c r="UZA52" s="0"/>
      <c r="UZB52" s="0"/>
      <c r="UZC52" s="0"/>
      <c r="UZD52" s="0"/>
      <c r="UZE52" s="0"/>
      <c r="UZF52" s="0"/>
      <c r="UZG52" s="0"/>
      <c r="UZH52" s="0"/>
      <c r="UZI52" s="0"/>
      <c r="UZJ52" s="0"/>
      <c r="UZK52" s="0"/>
      <c r="UZL52" s="0"/>
      <c r="UZM52" s="0"/>
      <c r="UZN52" s="0"/>
      <c r="UZO52" s="0"/>
      <c r="UZP52" s="0"/>
      <c r="UZQ52" s="0"/>
      <c r="UZR52" s="0"/>
      <c r="UZS52" s="0"/>
      <c r="UZT52" s="0"/>
      <c r="UZU52" s="0"/>
      <c r="UZV52" s="0"/>
      <c r="UZW52" s="0"/>
      <c r="UZX52" s="0"/>
      <c r="UZY52" s="0"/>
      <c r="UZZ52" s="0"/>
      <c r="VAA52" s="0"/>
      <c r="VAB52" s="0"/>
      <c r="VAC52" s="0"/>
      <c r="VAD52" s="0"/>
      <c r="VAE52" s="0"/>
      <c r="VAF52" s="0"/>
      <c r="VAG52" s="0"/>
      <c r="VAH52" s="0"/>
      <c r="VAI52" s="0"/>
      <c r="VAJ52" s="0"/>
      <c r="VAK52" s="0"/>
      <c r="VAL52" s="0"/>
      <c r="VAM52" s="0"/>
      <c r="VAN52" s="0"/>
      <c r="VAO52" s="0"/>
      <c r="VAP52" s="0"/>
      <c r="VAQ52" s="0"/>
      <c r="VAR52" s="0"/>
      <c r="VAS52" s="0"/>
      <c r="VAT52" s="0"/>
      <c r="VAU52" s="0"/>
      <c r="VAV52" s="0"/>
      <c r="VAW52" s="0"/>
      <c r="VAX52" s="0"/>
      <c r="VAY52" s="0"/>
      <c r="VAZ52" s="0"/>
      <c r="VBA52" s="0"/>
      <c r="VBB52" s="0"/>
      <c r="VBC52" s="0"/>
      <c r="VBD52" s="0"/>
      <c r="VBE52" s="0"/>
      <c r="VBF52" s="0"/>
      <c r="VBG52" s="0"/>
      <c r="VBH52" s="0"/>
      <c r="VBI52" s="0"/>
      <c r="VBJ52" s="0"/>
      <c r="VBK52" s="0"/>
      <c r="VBL52" s="0"/>
      <c r="VBM52" s="0"/>
      <c r="VBN52" s="0"/>
      <c r="VBO52" s="0"/>
      <c r="VBP52" s="0"/>
      <c r="VBQ52" s="0"/>
      <c r="VBR52" s="0"/>
      <c r="VBS52" s="0"/>
      <c r="VBT52" s="0"/>
      <c r="VBU52" s="0"/>
      <c r="VBV52" s="0"/>
      <c r="VBW52" s="0"/>
      <c r="VBX52" s="0"/>
      <c r="VBY52" s="0"/>
      <c r="VBZ52" s="0"/>
      <c r="VCA52" s="0"/>
      <c r="VCB52" s="0"/>
      <c r="VCC52" s="0"/>
      <c r="VCD52" s="0"/>
      <c r="VCE52" s="0"/>
      <c r="VCF52" s="0"/>
      <c r="VCG52" s="0"/>
      <c r="VCH52" s="0"/>
      <c r="VCI52" s="0"/>
      <c r="VCJ52" s="0"/>
      <c r="VCK52" s="0"/>
      <c r="VCL52" s="0"/>
      <c r="VCM52" s="0"/>
      <c r="VCN52" s="0"/>
      <c r="VCO52" s="0"/>
      <c r="VCP52" s="0"/>
      <c r="VCQ52" s="0"/>
      <c r="VCR52" s="0"/>
      <c r="VCS52" s="0"/>
      <c r="VCT52" s="0"/>
      <c r="VCU52" s="0"/>
      <c r="VCV52" s="0"/>
      <c r="VCW52" s="0"/>
      <c r="VCX52" s="0"/>
      <c r="VCY52" s="0"/>
      <c r="VCZ52" s="0"/>
      <c r="VDA52" s="0"/>
      <c r="VDB52" s="0"/>
      <c r="VDC52" s="0"/>
      <c r="VDD52" s="0"/>
      <c r="VDE52" s="0"/>
      <c r="VDF52" s="0"/>
      <c r="VDG52" s="0"/>
      <c r="VDH52" s="0"/>
      <c r="VDI52" s="0"/>
      <c r="VDJ52" s="0"/>
      <c r="VDK52" s="0"/>
      <c r="VDL52" s="0"/>
      <c r="VDM52" s="0"/>
      <c r="VDN52" s="0"/>
      <c r="VDO52" s="0"/>
      <c r="VDP52" s="0"/>
      <c r="VDQ52" s="0"/>
      <c r="VDR52" s="0"/>
      <c r="VDS52" s="0"/>
      <c r="VDT52" s="0"/>
      <c r="VDU52" s="0"/>
      <c r="VDV52" s="0"/>
      <c r="VDW52" s="0"/>
      <c r="VDX52" s="0"/>
      <c r="VDY52" s="0"/>
      <c r="VDZ52" s="0"/>
      <c r="VEA52" s="0"/>
      <c r="VEB52" s="0"/>
      <c r="VEC52" s="0"/>
      <c r="VED52" s="0"/>
      <c r="VEE52" s="0"/>
      <c r="VEF52" s="0"/>
      <c r="VEG52" s="0"/>
      <c r="VEH52" s="0"/>
      <c r="VEI52" s="0"/>
      <c r="VEJ52" s="0"/>
      <c r="VEK52" s="0"/>
      <c r="VEL52" s="0"/>
      <c r="VEM52" s="0"/>
      <c r="VEN52" s="0"/>
      <c r="VEO52" s="0"/>
      <c r="VEP52" s="0"/>
      <c r="VEQ52" s="0"/>
      <c r="VER52" s="0"/>
      <c r="VES52" s="0"/>
      <c r="VET52" s="0"/>
      <c r="VEU52" s="0"/>
      <c r="VEV52" s="0"/>
      <c r="VEW52" s="0"/>
      <c r="VEX52" s="0"/>
      <c r="VEY52" s="0"/>
      <c r="VEZ52" s="0"/>
      <c r="VFA52" s="0"/>
      <c r="VFB52" s="0"/>
      <c r="VFC52" s="0"/>
      <c r="VFD52" s="0"/>
      <c r="VFE52" s="0"/>
      <c r="VFF52" s="0"/>
      <c r="VFG52" s="0"/>
      <c r="VFH52" s="0"/>
      <c r="VFI52" s="0"/>
      <c r="VFJ52" s="0"/>
      <c r="VFK52" s="0"/>
      <c r="VFL52" s="0"/>
      <c r="VFM52" s="0"/>
      <c r="VFN52" s="0"/>
      <c r="VFO52" s="0"/>
      <c r="VFP52" s="0"/>
      <c r="VFQ52" s="0"/>
      <c r="VFR52" s="0"/>
      <c r="VFS52" s="0"/>
      <c r="VFT52" s="0"/>
      <c r="VFU52" s="0"/>
      <c r="VFV52" s="0"/>
      <c r="VFW52" s="0"/>
      <c r="VFX52" s="0"/>
      <c r="VFY52" s="0"/>
      <c r="VFZ52" s="0"/>
      <c r="VGA52" s="0"/>
      <c r="VGB52" s="0"/>
      <c r="VGC52" s="0"/>
      <c r="VGD52" s="0"/>
      <c r="VGE52" s="0"/>
      <c r="VGF52" s="0"/>
      <c r="VGG52" s="0"/>
      <c r="VGH52" s="0"/>
      <c r="VGI52" s="0"/>
      <c r="VGJ52" s="0"/>
      <c r="VGK52" s="0"/>
      <c r="VGL52" s="0"/>
      <c r="VGM52" s="0"/>
      <c r="VGN52" s="0"/>
      <c r="VGO52" s="0"/>
      <c r="VGP52" s="0"/>
      <c r="VGQ52" s="0"/>
      <c r="VGR52" s="0"/>
      <c r="VGS52" s="0"/>
      <c r="VGT52" s="0"/>
      <c r="VGU52" s="0"/>
      <c r="VGV52" s="0"/>
      <c r="VGW52" s="0"/>
      <c r="VGX52" s="0"/>
      <c r="VGY52" s="0"/>
      <c r="VGZ52" s="0"/>
      <c r="VHA52" s="0"/>
      <c r="VHB52" s="0"/>
      <c r="VHC52" s="0"/>
      <c r="VHD52" s="0"/>
      <c r="VHE52" s="0"/>
      <c r="VHF52" s="0"/>
      <c r="VHG52" s="0"/>
      <c r="VHH52" s="0"/>
      <c r="VHI52" s="0"/>
      <c r="VHJ52" s="0"/>
      <c r="VHK52" s="0"/>
      <c r="VHL52" s="0"/>
      <c r="VHM52" s="0"/>
      <c r="VHN52" s="0"/>
      <c r="VHO52" s="0"/>
      <c r="VHP52" s="0"/>
      <c r="VHQ52" s="0"/>
      <c r="VHR52" s="0"/>
      <c r="VHS52" s="0"/>
      <c r="VHT52" s="0"/>
      <c r="VHU52" s="0"/>
      <c r="VHV52" s="0"/>
      <c r="VHW52" s="0"/>
      <c r="VHX52" s="0"/>
      <c r="VHY52" s="0"/>
      <c r="VHZ52" s="0"/>
      <c r="VIA52" s="0"/>
      <c r="VIB52" s="0"/>
      <c r="VIC52" s="0"/>
      <c r="VID52" s="0"/>
      <c r="VIE52" s="0"/>
      <c r="VIF52" s="0"/>
      <c r="VIG52" s="0"/>
      <c r="VIH52" s="0"/>
      <c r="VII52" s="0"/>
      <c r="VIJ52" s="0"/>
      <c r="VIK52" s="0"/>
      <c r="VIL52" s="0"/>
      <c r="VIM52" s="0"/>
      <c r="VIN52" s="0"/>
      <c r="VIO52" s="0"/>
      <c r="VIP52" s="0"/>
      <c r="VIQ52" s="0"/>
      <c r="VIR52" s="0"/>
      <c r="VIS52" s="0"/>
      <c r="VIT52" s="0"/>
      <c r="VIU52" s="0"/>
      <c r="VIV52" s="0"/>
      <c r="VIW52" s="0"/>
      <c r="VIX52" s="0"/>
      <c r="VIY52" s="0"/>
      <c r="VIZ52" s="0"/>
      <c r="VJA52" s="0"/>
      <c r="VJB52" s="0"/>
      <c r="VJC52" s="0"/>
      <c r="VJD52" s="0"/>
      <c r="VJE52" s="0"/>
      <c r="VJF52" s="0"/>
      <c r="VJG52" s="0"/>
      <c r="VJH52" s="0"/>
      <c r="VJI52" s="0"/>
      <c r="VJJ52" s="0"/>
      <c r="VJK52" s="0"/>
      <c r="VJL52" s="0"/>
      <c r="VJM52" s="0"/>
      <c r="VJN52" s="0"/>
      <c r="VJO52" s="0"/>
      <c r="VJP52" s="0"/>
      <c r="VJQ52" s="0"/>
      <c r="VJR52" s="0"/>
      <c r="VJS52" s="0"/>
      <c r="VJT52" s="0"/>
      <c r="VJU52" s="0"/>
      <c r="VJV52" s="0"/>
      <c r="VJW52" s="0"/>
      <c r="VJX52" s="0"/>
      <c r="VJY52" s="0"/>
      <c r="VJZ52" s="0"/>
      <c r="VKA52" s="0"/>
      <c r="VKB52" s="0"/>
      <c r="VKC52" s="0"/>
      <c r="VKD52" s="0"/>
      <c r="VKE52" s="0"/>
      <c r="VKF52" s="0"/>
      <c r="VKG52" s="0"/>
      <c r="VKH52" s="0"/>
      <c r="VKI52" s="0"/>
      <c r="VKJ52" s="0"/>
      <c r="VKK52" s="0"/>
      <c r="VKL52" s="0"/>
      <c r="VKM52" s="0"/>
      <c r="VKN52" s="0"/>
      <c r="VKO52" s="0"/>
      <c r="VKP52" s="0"/>
      <c r="VKQ52" s="0"/>
      <c r="VKR52" s="0"/>
      <c r="VKS52" s="0"/>
      <c r="VKT52" s="0"/>
      <c r="VKU52" s="0"/>
      <c r="VKV52" s="0"/>
      <c r="VKW52" s="0"/>
      <c r="VKX52" s="0"/>
      <c r="VKY52" s="0"/>
      <c r="VKZ52" s="0"/>
      <c r="VLA52" s="0"/>
      <c r="VLB52" s="0"/>
      <c r="VLC52" s="0"/>
      <c r="VLD52" s="0"/>
      <c r="VLE52" s="0"/>
      <c r="VLF52" s="0"/>
      <c r="VLG52" s="0"/>
      <c r="VLH52" s="0"/>
      <c r="VLI52" s="0"/>
      <c r="VLJ52" s="0"/>
      <c r="VLK52" s="0"/>
      <c r="VLL52" s="0"/>
      <c r="VLM52" s="0"/>
      <c r="VLN52" s="0"/>
      <c r="VLO52" s="0"/>
      <c r="VLP52" s="0"/>
      <c r="VLQ52" s="0"/>
      <c r="VLR52" s="0"/>
      <c r="VLS52" s="0"/>
      <c r="VLT52" s="0"/>
      <c r="VLU52" s="0"/>
      <c r="VLV52" s="0"/>
      <c r="VLW52" s="0"/>
      <c r="VLX52" s="0"/>
      <c r="VLY52" s="0"/>
      <c r="VLZ52" s="0"/>
      <c r="VMA52" s="0"/>
      <c r="VMB52" s="0"/>
      <c r="VMC52" s="0"/>
      <c r="VMD52" s="0"/>
      <c r="VME52" s="0"/>
      <c r="VMF52" s="0"/>
      <c r="VMG52" s="0"/>
      <c r="VMH52" s="0"/>
      <c r="VMI52" s="0"/>
      <c r="VMJ52" s="0"/>
      <c r="VMK52" s="0"/>
      <c r="VML52" s="0"/>
      <c r="VMM52" s="0"/>
      <c r="VMN52" s="0"/>
      <c r="VMO52" s="0"/>
      <c r="VMP52" s="0"/>
      <c r="VMQ52" s="0"/>
      <c r="VMR52" s="0"/>
      <c r="VMS52" s="0"/>
      <c r="VMT52" s="0"/>
      <c r="VMU52" s="0"/>
      <c r="VMV52" s="0"/>
      <c r="VMW52" s="0"/>
      <c r="VMX52" s="0"/>
      <c r="VMY52" s="0"/>
      <c r="VMZ52" s="0"/>
      <c r="VNA52" s="0"/>
      <c r="VNB52" s="0"/>
      <c r="VNC52" s="0"/>
      <c r="VND52" s="0"/>
      <c r="VNE52" s="0"/>
      <c r="VNF52" s="0"/>
      <c r="VNG52" s="0"/>
      <c r="VNH52" s="0"/>
      <c r="VNI52" s="0"/>
      <c r="VNJ52" s="0"/>
      <c r="VNK52" s="0"/>
      <c r="VNL52" s="0"/>
      <c r="VNM52" s="0"/>
      <c r="VNN52" s="0"/>
      <c r="VNO52" s="0"/>
      <c r="VNP52" s="0"/>
      <c r="VNQ52" s="0"/>
      <c r="VNR52" s="0"/>
      <c r="VNS52" s="0"/>
      <c r="VNT52" s="0"/>
      <c r="VNU52" s="0"/>
      <c r="VNV52" s="0"/>
      <c r="VNW52" s="0"/>
      <c r="VNX52" s="0"/>
      <c r="VNY52" s="0"/>
      <c r="VNZ52" s="0"/>
      <c r="VOA52" s="0"/>
      <c r="VOB52" s="0"/>
      <c r="VOC52" s="0"/>
      <c r="VOD52" s="0"/>
      <c r="VOE52" s="0"/>
      <c r="VOF52" s="0"/>
      <c r="VOG52" s="0"/>
      <c r="VOH52" s="0"/>
      <c r="VOI52" s="0"/>
      <c r="VOJ52" s="0"/>
      <c r="VOK52" s="0"/>
      <c r="VOL52" s="0"/>
      <c r="VOM52" s="0"/>
      <c r="VON52" s="0"/>
      <c r="VOO52" s="0"/>
      <c r="VOP52" s="0"/>
      <c r="VOQ52" s="0"/>
      <c r="VOR52" s="0"/>
      <c r="VOS52" s="0"/>
      <c r="VOT52" s="0"/>
      <c r="VOU52" s="0"/>
      <c r="VOV52" s="0"/>
      <c r="VOW52" s="0"/>
      <c r="VOX52" s="0"/>
      <c r="VOY52" s="0"/>
      <c r="VOZ52" s="0"/>
      <c r="VPA52" s="0"/>
      <c r="VPB52" s="0"/>
      <c r="VPC52" s="0"/>
      <c r="VPD52" s="0"/>
      <c r="VPE52" s="0"/>
      <c r="VPF52" s="0"/>
      <c r="VPG52" s="0"/>
      <c r="VPH52" s="0"/>
      <c r="VPI52" s="0"/>
      <c r="VPJ52" s="0"/>
      <c r="VPK52" s="0"/>
      <c r="VPL52" s="0"/>
      <c r="VPM52" s="0"/>
      <c r="VPN52" s="0"/>
      <c r="VPO52" s="0"/>
      <c r="VPP52" s="0"/>
      <c r="VPQ52" s="0"/>
      <c r="VPR52" s="0"/>
      <c r="VPS52" s="0"/>
      <c r="VPT52" s="0"/>
      <c r="VPU52" s="0"/>
      <c r="VPV52" s="0"/>
      <c r="VPW52" s="0"/>
      <c r="VPX52" s="0"/>
      <c r="VPY52" s="0"/>
      <c r="VPZ52" s="0"/>
      <c r="VQA52" s="0"/>
      <c r="VQB52" s="0"/>
      <c r="VQC52" s="0"/>
      <c r="VQD52" s="0"/>
      <c r="VQE52" s="0"/>
      <c r="VQF52" s="0"/>
      <c r="VQG52" s="0"/>
      <c r="VQH52" s="0"/>
      <c r="VQI52" s="0"/>
      <c r="VQJ52" s="0"/>
      <c r="VQK52" s="0"/>
      <c r="VQL52" s="0"/>
      <c r="VQM52" s="0"/>
      <c r="VQN52" s="0"/>
      <c r="VQO52" s="0"/>
      <c r="VQP52" s="0"/>
      <c r="VQQ52" s="0"/>
      <c r="VQR52" s="0"/>
      <c r="VQS52" s="0"/>
      <c r="VQT52" s="0"/>
      <c r="VQU52" s="0"/>
      <c r="VQV52" s="0"/>
      <c r="VQW52" s="0"/>
      <c r="VQX52" s="0"/>
      <c r="VQY52" s="0"/>
      <c r="VQZ52" s="0"/>
      <c r="VRA52" s="0"/>
      <c r="VRB52" s="0"/>
      <c r="VRC52" s="0"/>
      <c r="VRD52" s="0"/>
      <c r="VRE52" s="0"/>
      <c r="VRF52" s="0"/>
      <c r="VRG52" s="0"/>
      <c r="VRH52" s="0"/>
      <c r="VRI52" s="0"/>
      <c r="VRJ52" s="0"/>
      <c r="VRK52" s="0"/>
      <c r="VRL52" s="0"/>
      <c r="VRM52" s="0"/>
      <c r="VRN52" s="0"/>
      <c r="VRO52" s="0"/>
      <c r="VRP52" s="0"/>
      <c r="VRQ52" s="0"/>
      <c r="VRR52" s="0"/>
      <c r="VRS52" s="0"/>
      <c r="VRT52" s="0"/>
      <c r="VRU52" s="0"/>
      <c r="VRV52" s="0"/>
      <c r="VRW52" s="0"/>
      <c r="VRX52" s="0"/>
      <c r="VRY52" s="0"/>
      <c r="VRZ52" s="0"/>
      <c r="VSA52" s="0"/>
      <c r="VSB52" s="0"/>
      <c r="VSC52" s="0"/>
      <c r="VSD52" s="0"/>
      <c r="VSE52" s="0"/>
      <c r="VSF52" s="0"/>
      <c r="VSG52" s="0"/>
      <c r="VSH52" s="0"/>
      <c r="VSI52" s="0"/>
      <c r="VSJ52" s="0"/>
      <c r="VSK52" s="0"/>
      <c r="VSL52" s="0"/>
      <c r="VSM52" s="0"/>
      <c r="VSN52" s="0"/>
      <c r="VSO52" s="0"/>
      <c r="VSP52" s="0"/>
      <c r="VSQ52" s="0"/>
      <c r="VSR52" s="0"/>
      <c r="VSS52" s="0"/>
      <c r="VST52" s="0"/>
      <c r="VSU52" s="0"/>
      <c r="VSV52" s="0"/>
      <c r="VSW52" s="0"/>
      <c r="VSX52" s="0"/>
      <c r="VSY52" s="0"/>
      <c r="VSZ52" s="0"/>
      <c r="VTA52" s="0"/>
      <c r="VTB52" s="0"/>
      <c r="VTC52" s="0"/>
      <c r="VTD52" s="0"/>
      <c r="VTE52" s="0"/>
      <c r="VTF52" s="0"/>
      <c r="VTG52" s="0"/>
      <c r="VTH52" s="0"/>
      <c r="VTI52" s="0"/>
      <c r="VTJ52" s="0"/>
      <c r="VTK52" s="0"/>
      <c r="VTL52" s="0"/>
      <c r="VTM52" s="0"/>
      <c r="VTN52" s="0"/>
      <c r="VTO52" s="0"/>
      <c r="VTP52" s="0"/>
      <c r="VTQ52" s="0"/>
      <c r="VTR52" s="0"/>
      <c r="VTS52" s="0"/>
      <c r="VTT52" s="0"/>
      <c r="VTU52" s="0"/>
      <c r="VTV52" s="0"/>
      <c r="VTW52" s="0"/>
      <c r="VTX52" s="0"/>
      <c r="VTY52" s="0"/>
      <c r="VTZ52" s="0"/>
      <c r="VUA52" s="0"/>
      <c r="VUB52" s="0"/>
      <c r="VUC52" s="0"/>
      <c r="VUD52" s="0"/>
      <c r="VUE52" s="0"/>
      <c r="VUF52" s="0"/>
      <c r="VUG52" s="0"/>
      <c r="VUH52" s="0"/>
      <c r="VUI52" s="0"/>
      <c r="VUJ52" s="0"/>
      <c r="VUK52" s="0"/>
      <c r="VUL52" s="0"/>
      <c r="VUM52" s="0"/>
      <c r="VUN52" s="0"/>
      <c r="VUO52" s="0"/>
      <c r="VUP52" s="0"/>
      <c r="VUQ52" s="0"/>
      <c r="VUR52" s="0"/>
      <c r="VUS52" s="0"/>
      <c r="VUT52" s="0"/>
      <c r="VUU52" s="0"/>
      <c r="VUV52" s="0"/>
      <c r="VUW52" s="0"/>
      <c r="VUX52" s="0"/>
      <c r="VUY52" s="0"/>
      <c r="VUZ52" s="0"/>
      <c r="VVA52" s="0"/>
      <c r="VVB52" s="0"/>
      <c r="VVC52" s="0"/>
      <c r="VVD52" s="0"/>
      <c r="VVE52" s="0"/>
      <c r="VVF52" s="0"/>
      <c r="VVG52" s="0"/>
      <c r="VVH52" s="0"/>
      <c r="VVI52" s="0"/>
      <c r="VVJ52" s="0"/>
      <c r="VVK52" s="0"/>
      <c r="VVL52" s="0"/>
      <c r="VVM52" s="0"/>
      <c r="VVN52" s="0"/>
      <c r="VVO52" s="0"/>
      <c r="VVP52" s="0"/>
      <c r="VVQ52" s="0"/>
      <c r="VVR52" s="0"/>
      <c r="VVS52" s="0"/>
      <c r="VVT52" s="0"/>
      <c r="VVU52" s="0"/>
      <c r="VVV52" s="0"/>
      <c r="VVW52" s="0"/>
      <c r="VVX52" s="0"/>
      <c r="VVY52" s="0"/>
      <c r="VVZ52" s="0"/>
      <c r="VWA52" s="0"/>
      <c r="VWB52" s="0"/>
      <c r="VWC52" s="0"/>
      <c r="VWD52" s="0"/>
      <c r="VWE52" s="0"/>
      <c r="VWF52" s="0"/>
      <c r="VWG52" s="0"/>
      <c r="VWH52" s="0"/>
      <c r="VWI52" s="0"/>
      <c r="VWJ52" s="0"/>
      <c r="VWK52" s="0"/>
      <c r="VWL52" s="0"/>
      <c r="VWM52" s="0"/>
      <c r="VWN52" s="0"/>
      <c r="VWO52" s="0"/>
      <c r="VWP52" s="0"/>
      <c r="VWQ52" s="0"/>
      <c r="VWR52" s="0"/>
      <c r="VWS52" s="0"/>
      <c r="VWT52" s="0"/>
      <c r="VWU52" s="0"/>
      <c r="VWV52" s="0"/>
      <c r="VWW52" s="0"/>
      <c r="VWX52" s="0"/>
      <c r="VWY52" s="0"/>
      <c r="VWZ52" s="0"/>
      <c r="VXA52" s="0"/>
      <c r="VXB52" s="0"/>
      <c r="VXC52" s="0"/>
      <c r="VXD52" s="0"/>
      <c r="VXE52" s="0"/>
      <c r="VXF52" s="0"/>
      <c r="VXG52" s="0"/>
      <c r="VXH52" s="0"/>
      <c r="VXI52" s="0"/>
      <c r="VXJ52" s="0"/>
      <c r="VXK52" s="0"/>
      <c r="VXL52" s="0"/>
      <c r="VXM52" s="0"/>
      <c r="VXN52" s="0"/>
      <c r="VXO52" s="0"/>
      <c r="VXP52" s="0"/>
      <c r="VXQ52" s="0"/>
      <c r="VXR52" s="0"/>
      <c r="VXS52" s="0"/>
      <c r="VXT52" s="0"/>
      <c r="VXU52" s="0"/>
      <c r="VXV52" s="0"/>
      <c r="VXW52" s="0"/>
      <c r="VXX52" s="0"/>
      <c r="VXY52" s="0"/>
      <c r="VXZ52" s="0"/>
      <c r="VYA52" s="0"/>
      <c r="VYB52" s="0"/>
      <c r="VYC52" s="0"/>
      <c r="VYD52" s="0"/>
      <c r="VYE52" s="0"/>
      <c r="VYF52" s="0"/>
      <c r="VYG52" s="0"/>
      <c r="VYH52" s="0"/>
      <c r="VYI52" s="0"/>
      <c r="VYJ52" s="0"/>
      <c r="VYK52" s="0"/>
      <c r="VYL52" s="0"/>
      <c r="VYM52" s="0"/>
      <c r="VYN52" s="0"/>
      <c r="VYO52" s="0"/>
      <c r="VYP52" s="0"/>
      <c r="VYQ52" s="0"/>
      <c r="VYR52" s="0"/>
      <c r="VYS52" s="0"/>
      <c r="VYT52" s="0"/>
      <c r="VYU52" s="0"/>
      <c r="VYV52" s="0"/>
      <c r="VYW52" s="0"/>
      <c r="VYX52" s="0"/>
      <c r="VYY52" s="0"/>
      <c r="VYZ52" s="0"/>
      <c r="VZA52" s="0"/>
      <c r="VZB52" s="0"/>
      <c r="VZC52" s="0"/>
      <c r="VZD52" s="0"/>
      <c r="VZE52" s="0"/>
      <c r="VZF52" s="0"/>
      <c r="VZG52" s="0"/>
      <c r="VZH52" s="0"/>
      <c r="VZI52" s="0"/>
      <c r="VZJ52" s="0"/>
      <c r="VZK52" s="0"/>
      <c r="VZL52" s="0"/>
      <c r="VZM52" s="0"/>
      <c r="VZN52" s="0"/>
      <c r="VZO52" s="0"/>
      <c r="VZP52" s="0"/>
      <c r="VZQ52" s="0"/>
      <c r="VZR52" s="0"/>
      <c r="VZS52" s="0"/>
      <c r="VZT52" s="0"/>
      <c r="VZU52" s="0"/>
      <c r="VZV52" s="0"/>
      <c r="VZW52" s="0"/>
      <c r="VZX52" s="0"/>
      <c r="VZY52" s="0"/>
      <c r="VZZ52" s="0"/>
      <c r="WAA52" s="0"/>
      <c r="WAB52" s="0"/>
      <c r="WAC52" s="0"/>
      <c r="WAD52" s="0"/>
      <c r="WAE52" s="0"/>
      <c r="WAF52" s="0"/>
      <c r="WAG52" s="0"/>
      <c r="WAH52" s="0"/>
      <c r="WAI52" s="0"/>
      <c r="WAJ52" s="0"/>
      <c r="WAK52" s="0"/>
      <c r="WAL52" s="0"/>
      <c r="WAM52" s="0"/>
      <c r="WAN52" s="0"/>
      <c r="WAO52" s="0"/>
      <c r="WAP52" s="0"/>
      <c r="WAQ52" s="0"/>
      <c r="WAR52" s="0"/>
      <c r="WAS52" s="0"/>
      <c r="WAT52" s="0"/>
      <c r="WAU52" s="0"/>
      <c r="WAV52" s="0"/>
      <c r="WAW52" s="0"/>
      <c r="WAX52" s="0"/>
      <c r="WAY52" s="0"/>
      <c r="WAZ52" s="0"/>
      <c r="WBA52" s="0"/>
      <c r="WBB52" s="0"/>
      <c r="WBC52" s="0"/>
      <c r="WBD52" s="0"/>
      <c r="WBE52" s="0"/>
      <c r="WBF52" s="0"/>
      <c r="WBG52" s="0"/>
      <c r="WBH52" s="0"/>
      <c r="WBI52" s="0"/>
      <c r="WBJ52" s="0"/>
      <c r="WBK52" s="0"/>
      <c r="WBL52" s="0"/>
      <c r="WBM52" s="0"/>
      <c r="WBN52" s="0"/>
      <c r="WBO52" s="0"/>
      <c r="WBP52" s="0"/>
      <c r="WBQ52" s="0"/>
      <c r="WBR52" s="0"/>
      <c r="WBS52" s="0"/>
      <c r="WBT52" s="0"/>
      <c r="WBU52" s="0"/>
      <c r="WBV52" s="0"/>
      <c r="WBW52" s="0"/>
      <c r="WBX52" s="0"/>
      <c r="WBY52" s="0"/>
      <c r="WBZ52" s="0"/>
      <c r="WCA52" s="0"/>
      <c r="WCB52" s="0"/>
      <c r="WCC52" s="0"/>
      <c r="WCD52" s="0"/>
      <c r="WCE52" s="0"/>
      <c r="WCF52" s="0"/>
      <c r="WCG52" s="0"/>
      <c r="WCH52" s="0"/>
      <c r="WCI52" s="0"/>
      <c r="WCJ52" s="0"/>
      <c r="WCK52" s="0"/>
      <c r="WCL52" s="0"/>
      <c r="WCM52" s="0"/>
      <c r="WCN52" s="0"/>
      <c r="WCO52" s="0"/>
      <c r="WCP52" s="0"/>
      <c r="WCQ52" s="0"/>
      <c r="WCR52" s="0"/>
      <c r="WCS52" s="0"/>
      <c r="WCT52" s="0"/>
      <c r="WCU52" s="0"/>
      <c r="WCV52" s="0"/>
      <c r="WCW52" s="0"/>
      <c r="WCX52" s="0"/>
      <c r="WCY52" s="0"/>
      <c r="WCZ52" s="0"/>
      <c r="WDA52" s="0"/>
      <c r="WDB52" s="0"/>
      <c r="WDC52" s="0"/>
      <c r="WDD52" s="0"/>
      <c r="WDE52" s="0"/>
      <c r="WDF52" s="0"/>
      <c r="WDG52" s="0"/>
      <c r="WDH52" s="0"/>
      <c r="WDI52" s="0"/>
      <c r="WDJ52" s="0"/>
      <c r="WDK52" s="0"/>
      <c r="WDL52" s="0"/>
      <c r="WDM52" s="0"/>
      <c r="WDN52" s="0"/>
      <c r="WDO52" s="0"/>
      <c r="WDP52" s="0"/>
      <c r="WDQ52" s="0"/>
      <c r="WDR52" s="0"/>
      <c r="WDS52" s="0"/>
      <c r="WDT52" s="0"/>
      <c r="WDU52" s="0"/>
      <c r="WDV52" s="0"/>
      <c r="WDW52" s="0"/>
      <c r="WDX52" s="0"/>
      <c r="WDY52" s="0"/>
      <c r="WDZ52" s="0"/>
      <c r="WEA52" s="0"/>
      <c r="WEB52" s="0"/>
      <c r="WEC52" s="0"/>
      <c r="WED52" s="0"/>
      <c r="WEE52" s="0"/>
      <c r="WEF52" s="0"/>
      <c r="WEG52" s="0"/>
      <c r="WEH52" s="0"/>
      <c r="WEI52" s="0"/>
      <c r="WEJ52" s="0"/>
      <c r="WEK52" s="0"/>
      <c r="WEL52" s="0"/>
      <c r="WEM52" s="0"/>
      <c r="WEN52" s="0"/>
      <c r="WEO52" s="0"/>
      <c r="WEP52" s="0"/>
      <c r="WEQ52" s="0"/>
      <c r="WER52" s="0"/>
      <c r="WES52" s="0"/>
      <c r="WET52" s="0"/>
      <c r="WEU52" s="0"/>
      <c r="WEV52" s="0"/>
      <c r="WEW52" s="0"/>
      <c r="WEX52" s="0"/>
      <c r="WEY52" s="0"/>
      <c r="WEZ52" s="0"/>
      <c r="WFA52" s="0"/>
      <c r="WFB52" s="0"/>
      <c r="WFC52" s="0"/>
      <c r="WFD52" s="0"/>
      <c r="WFE52" s="0"/>
      <c r="WFF52" s="0"/>
      <c r="WFG52" s="0"/>
      <c r="WFH52" s="0"/>
      <c r="WFI52" s="0"/>
      <c r="WFJ52" s="0"/>
      <c r="WFK52" s="0"/>
      <c r="WFL52" s="0"/>
      <c r="WFM52" s="0"/>
      <c r="WFN52" s="0"/>
      <c r="WFO52" s="0"/>
      <c r="WFP52" s="0"/>
      <c r="WFQ52" s="0"/>
      <c r="WFR52" s="0"/>
      <c r="WFS52" s="0"/>
      <c r="WFT52" s="0"/>
      <c r="WFU52" s="0"/>
      <c r="WFV52" s="0"/>
      <c r="WFW52" s="0"/>
      <c r="WFX52" s="0"/>
      <c r="WFY52" s="0"/>
      <c r="WFZ52" s="0"/>
      <c r="WGA52" s="0"/>
      <c r="WGB52" s="0"/>
      <c r="WGC52" s="0"/>
      <c r="WGD52" s="0"/>
      <c r="WGE52" s="0"/>
      <c r="WGF52" s="0"/>
      <c r="WGG52" s="0"/>
      <c r="WGH52" s="0"/>
      <c r="WGI52" s="0"/>
      <c r="WGJ52" s="0"/>
      <c r="WGK52" s="0"/>
      <c r="WGL52" s="0"/>
      <c r="WGM52" s="0"/>
      <c r="WGN52" s="0"/>
      <c r="WGO52" s="0"/>
      <c r="WGP52" s="0"/>
      <c r="WGQ52" s="0"/>
      <c r="WGR52" s="0"/>
      <c r="WGS52" s="0"/>
      <c r="WGT52" s="0"/>
      <c r="WGU52" s="0"/>
      <c r="WGV52" s="0"/>
      <c r="WGW52" s="0"/>
      <c r="WGX52" s="0"/>
      <c r="WGY52" s="0"/>
      <c r="WGZ52" s="0"/>
      <c r="WHA52" s="0"/>
      <c r="WHB52" s="0"/>
      <c r="WHC52" s="0"/>
      <c r="WHD52" s="0"/>
      <c r="WHE52" s="0"/>
      <c r="WHF52" s="0"/>
      <c r="WHG52" s="0"/>
      <c r="WHH52" s="0"/>
      <c r="WHI52" s="0"/>
      <c r="WHJ52" s="0"/>
      <c r="WHK52" s="0"/>
      <c r="WHL52" s="0"/>
      <c r="WHM52" s="0"/>
      <c r="WHN52" s="0"/>
      <c r="WHO52" s="0"/>
      <c r="WHP52" s="0"/>
      <c r="WHQ52" s="0"/>
      <c r="WHR52" s="0"/>
      <c r="WHS52" s="0"/>
      <c r="WHT52" s="0"/>
      <c r="WHU52" s="0"/>
      <c r="WHV52" s="0"/>
      <c r="WHW52" s="0"/>
      <c r="WHX52" s="0"/>
      <c r="WHY52" s="0"/>
      <c r="WHZ52" s="0"/>
      <c r="WIA52" s="0"/>
      <c r="WIB52" s="0"/>
      <c r="WIC52" s="0"/>
      <c r="WID52" s="0"/>
      <c r="WIE52" s="0"/>
      <c r="WIF52" s="0"/>
      <c r="WIG52" s="0"/>
      <c r="WIH52" s="0"/>
      <c r="WII52" s="0"/>
      <c r="WIJ52" s="0"/>
      <c r="WIK52" s="0"/>
      <c r="WIL52" s="0"/>
      <c r="WIM52" s="0"/>
      <c r="WIN52" s="0"/>
      <c r="WIO52" s="0"/>
      <c r="WIP52" s="0"/>
      <c r="WIQ52" s="0"/>
      <c r="WIR52" s="0"/>
      <c r="WIS52" s="0"/>
      <c r="WIT52" s="0"/>
      <c r="WIU52" s="0"/>
      <c r="WIV52" s="0"/>
      <c r="WIW52" s="0"/>
      <c r="WIX52" s="0"/>
      <c r="WIY52" s="0"/>
      <c r="WIZ52" s="0"/>
      <c r="WJA52" s="0"/>
      <c r="WJB52" s="0"/>
      <c r="WJC52" s="0"/>
      <c r="WJD52" s="0"/>
      <c r="WJE52" s="0"/>
      <c r="WJF52" s="0"/>
      <c r="WJG52" s="0"/>
      <c r="WJH52" s="0"/>
      <c r="WJI52" s="0"/>
      <c r="WJJ52" s="0"/>
      <c r="WJK52" s="0"/>
      <c r="WJL52" s="0"/>
      <c r="WJM52" s="0"/>
      <c r="WJN52" s="0"/>
      <c r="WJO52" s="0"/>
      <c r="WJP52" s="0"/>
      <c r="WJQ52" s="0"/>
      <c r="WJR52" s="0"/>
      <c r="WJS52" s="0"/>
      <c r="WJT52" s="0"/>
      <c r="WJU52" s="0"/>
      <c r="WJV52" s="0"/>
      <c r="WJW52" s="0"/>
      <c r="WJX52" s="0"/>
      <c r="WJY52" s="0"/>
      <c r="WJZ52" s="0"/>
      <c r="WKA52" s="0"/>
      <c r="WKB52" s="0"/>
      <c r="WKC52" s="0"/>
      <c r="WKD52" s="0"/>
      <c r="WKE52" s="0"/>
      <c r="WKF52" s="0"/>
      <c r="WKG52" s="0"/>
      <c r="WKH52" s="0"/>
      <c r="WKI52" s="0"/>
      <c r="WKJ52" s="0"/>
      <c r="WKK52" s="0"/>
      <c r="WKL52" s="0"/>
      <c r="WKM52" s="0"/>
      <c r="WKN52" s="0"/>
      <c r="WKO52" s="0"/>
      <c r="WKP52" s="0"/>
      <c r="WKQ52" s="0"/>
      <c r="WKR52" s="0"/>
      <c r="WKS52" s="0"/>
      <c r="WKT52" s="0"/>
      <c r="WKU52" s="0"/>
      <c r="WKV52" s="0"/>
      <c r="WKW52" s="0"/>
      <c r="WKX52" s="0"/>
      <c r="WKY52" s="0"/>
      <c r="WKZ52" s="0"/>
      <c r="WLA52" s="0"/>
      <c r="WLB52" s="0"/>
      <c r="WLC52" s="0"/>
      <c r="WLD52" s="0"/>
      <c r="WLE52" s="0"/>
      <c r="WLF52" s="0"/>
      <c r="WLG52" s="0"/>
      <c r="WLH52" s="0"/>
      <c r="WLI52" s="0"/>
      <c r="WLJ52" s="0"/>
      <c r="WLK52" s="0"/>
      <c r="WLL52" s="0"/>
      <c r="WLM52" s="0"/>
      <c r="WLN52" s="0"/>
      <c r="WLO52" s="0"/>
      <c r="WLP52" s="0"/>
      <c r="WLQ52" s="0"/>
      <c r="WLR52" s="0"/>
      <c r="WLS52" s="0"/>
      <c r="WLT52" s="0"/>
      <c r="WLU52" s="0"/>
      <c r="WLV52" s="0"/>
      <c r="WLW52" s="0"/>
      <c r="WLX52" s="0"/>
      <c r="WLY52" s="0"/>
      <c r="WLZ52" s="0"/>
      <c r="WMA52" s="0"/>
      <c r="WMB52" s="0"/>
      <c r="WMC52" s="0"/>
      <c r="WMD52" s="0"/>
      <c r="WME52" s="0"/>
      <c r="WMF52" s="0"/>
      <c r="WMG52" s="0"/>
      <c r="WMH52" s="0"/>
      <c r="WMI52" s="0"/>
      <c r="WMJ52" s="0"/>
      <c r="WMK52" s="0"/>
      <c r="WML52" s="0"/>
      <c r="WMM52" s="0"/>
      <c r="WMN52" s="0"/>
      <c r="WMO52" s="0"/>
      <c r="WMP52" s="0"/>
      <c r="WMQ52" s="0"/>
      <c r="WMR52" s="0"/>
      <c r="WMS52" s="0"/>
      <c r="WMT52" s="0"/>
      <c r="WMU52" s="0"/>
      <c r="WMV52" s="0"/>
      <c r="WMW52" s="0"/>
      <c r="WMX52" s="0"/>
      <c r="WMY52" s="0"/>
      <c r="WMZ52" s="0"/>
      <c r="WNA52" s="0"/>
      <c r="WNB52" s="0"/>
      <c r="WNC52" s="0"/>
      <c r="WND52" s="0"/>
      <c r="WNE52" s="0"/>
      <c r="WNF52" s="0"/>
      <c r="WNG52" s="0"/>
      <c r="WNH52" s="0"/>
      <c r="WNI52" s="0"/>
      <c r="WNJ52" s="0"/>
      <c r="WNK52" s="0"/>
      <c r="WNL52" s="0"/>
      <c r="WNM52" s="0"/>
      <c r="WNN52" s="0"/>
      <c r="WNO52" s="0"/>
      <c r="WNP52" s="0"/>
      <c r="WNQ52" s="0"/>
      <c r="WNR52" s="0"/>
      <c r="WNS52" s="0"/>
      <c r="WNT52" s="0"/>
      <c r="WNU52" s="0"/>
      <c r="WNV52" s="0"/>
      <c r="WNW52" s="0"/>
      <c r="WNX52" s="0"/>
      <c r="WNY52" s="0"/>
      <c r="WNZ52" s="0"/>
      <c r="WOA52" s="0"/>
      <c r="WOB52" s="0"/>
      <c r="WOC52" s="0"/>
      <c r="WOD52" s="0"/>
      <c r="WOE52" s="0"/>
      <c r="WOF52" s="0"/>
      <c r="WOG52" s="0"/>
      <c r="WOH52" s="0"/>
      <c r="WOI52" s="0"/>
      <c r="WOJ52" s="0"/>
      <c r="WOK52" s="0"/>
      <c r="WOL52" s="0"/>
      <c r="WOM52" s="0"/>
      <c r="WON52" s="0"/>
      <c r="WOO52" s="0"/>
      <c r="WOP52" s="0"/>
      <c r="WOQ52" s="0"/>
      <c r="WOR52" s="0"/>
      <c r="WOS52" s="0"/>
      <c r="WOT52" s="0"/>
      <c r="WOU52" s="0"/>
      <c r="WOV52" s="0"/>
      <c r="WOW52" s="0"/>
      <c r="WOX52" s="0"/>
      <c r="WOY52" s="0"/>
      <c r="WOZ52" s="0"/>
      <c r="WPA52" s="0"/>
      <c r="WPB52" s="0"/>
      <c r="WPC52" s="0"/>
      <c r="WPD52" s="0"/>
      <c r="WPE52" s="0"/>
      <c r="WPF52" s="0"/>
      <c r="WPG52" s="0"/>
      <c r="WPH52" s="0"/>
      <c r="WPI52" s="0"/>
      <c r="WPJ52" s="0"/>
      <c r="WPK52" s="0"/>
      <c r="WPL52" s="0"/>
      <c r="WPM52" s="0"/>
      <c r="WPN52" s="0"/>
      <c r="WPO52" s="0"/>
      <c r="WPP52" s="0"/>
      <c r="WPQ52" s="0"/>
      <c r="WPR52" s="0"/>
      <c r="WPS52" s="0"/>
      <c r="WPT52" s="0"/>
      <c r="WPU52" s="0"/>
      <c r="WPV52" s="0"/>
      <c r="WPW52" s="0"/>
      <c r="WPX52" s="0"/>
      <c r="WPY52" s="0"/>
      <c r="WPZ52" s="0"/>
      <c r="WQA52" s="0"/>
      <c r="WQB52" s="0"/>
      <c r="WQC52" s="0"/>
      <c r="WQD52" s="0"/>
      <c r="WQE52" s="0"/>
      <c r="WQF52" s="0"/>
      <c r="WQG52" s="0"/>
      <c r="WQH52" s="0"/>
      <c r="WQI52" s="0"/>
      <c r="WQJ52" s="0"/>
      <c r="WQK52" s="0"/>
      <c r="WQL52" s="0"/>
      <c r="WQM52" s="0"/>
      <c r="WQN52" s="0"/>
      <c r="WQO52" s="0"/>
      <c r="WQP52" s="0"/>
      <c r="WQQ52" s="0"/>
      <c r="WQR52" s="0"/>
      <c r="WQS52" s="0"/>
      <c r="WQT52" s="0"/>
      <c r="WQU52" s="0"/>
      <c r="WQV52" s="0"/>
      <c r="WQW52" s="0"/>
      <c r="WQX52" s="0"/>
      <c r="WQY52" s="0"/>
      <c r="WQZ52" s="0"/>
      <c r="WRA52" s="0"/>
      <c r="WRB52" s="0"/>
      <c r="WRC52" s="0"/>
      <c r="WRD52" s="0"/>
      <c r="WRE52" s="0"/>
      <c r="WRF52" s="0"/>
      <c r="WRG52" s="0"/>
      <c r="WRH52" s="0"/>
      <c r="WRI52" s="0"/>
      <c r="WRJ52" s="0"/>
      <c r="WRK52" s="0"/>
      <c r="WRL52" s="0"/>
      <c r="WRM52" s="0"/>
      <c r="WRN52" s="0"/>
      <c r="WRO52" s="0"/>
      <c r="WRP52" s="0"/>
      <c r="WRQ52" s="0"/>
      <c r="WRR52" s="0"/>
      <c r="WRS52" s="0"/>
      <c r="WRT52" s="0"/>
      <c r="WRU52" s="0"/>
      <c r="WRV52" s="0"/>
      <c r="WRW52" s="0"/>
      <c r="WRX52" s="0"/>
      <c r="WRY52" s="0"/>
      <c r="WRZ52" s="0"/>
      <c r="WSA52" s="0"/>
      <c r="WSB52" s="0"/>
      <c r="WSC52" s="0"/>
      <c r="WSD52" s="0"/>
      <c r="WSE52" s="0"/>
      <c r="WSF52" s="0"/>
      <c r="WSG52" s="0"/>
      <c r="WSH52" s="0"/>
      <c r="WSI52" s="0"/>
      <c r="WSJ52" s="0"/>
      <c r="WSK52" s="0"/>
      <c r="WSL52" s="0"/>
      <c r="WSM52" s="0"/>
      <c r="WSN52" s="0"/>
      <c r="WSO52" s="0"/>
      <c r="WSP52" s="0"/>
      <c r="WSQ52" s="0"/>
      <c r="WSR52" s="0"/>
      <c r="WSS52" s="0"/>
      <c r="WST52" s="0"/>
      <c r="WSU52" s="0"/>
      <c r="WSV52" s="0"/>
      <c r="WSW52" s="0"/>
      <c r="WSX52" s="0"/>
      <c r="WSY52" s="0"/>
      <c r="WSZ52" s="0"/>
      <c r="WTA52" s="0"/>
      <c r="WTB52" s="0"/>
      <c r="WTC52" s="0"/>
      <c r="WTD52" s="0"/>
      <c r="WTE52" s="0"/>
      <c r="WTF52" s="0"/>
      <c r="WTG52" s="0"/>
      <c r="WTH52" s="0"/>
      <c r="WTI52" s="0"/>
      <c r="WTJ52" s="0"/>
      <c r="WTK52" s="0"/>
      <c r="WTL52" s="0"/>
      <c r="WTM52" s="0"/>
      <c r="WTN52" s="0"/>
      <c r="WTO52" s="0"/>
      <c r="WTP52" s="0"/>
      <c r="WTQ52" s="0"/>
      <c r="WTR52" s="0"/>
      <c r="WTS52" s="0"/>
      <c r="WTT52" s="0"/>
      <c r="WTU52" s="0"/>
      <c r="WTV52" s="0"/>
      <c r="WTW52" s="0"/>
      <c r="WTX52" s="0"/>
      <c r="WTY52" s="0"/>
      <c r="WTZ52" s="0"/>
      <c r="WUA52" s="0"/>
      <c r="WUB52" s="0"/>
      <c r="WUC52" s="0"/>
      <c r="WUD52" s="0"/>
      <c r="WUE52" s="0"/>
      <c r="WUF52" s="0"/>
      <c r="WUG52" s="0"/>
      <c r="WUH52" s="0"/>
      <c r="WUI52" s="0"/>
      <c r="WUJ52" s="0"/>
      <c r="WUK52" s="0"/>
      <c r="WUL52" s="0"/>
      <c r="WUM52" s="0"/>
      <c r="WUN52" s="0"/>
      <c r="WUO52" s="0"/>
      <c r="WUP52" s="0"/>
      <c r="WUQ52" s="0"/>
      <c r="WUR52" s="0"/>
      <c r="WUS52" s="0"/>
      <c r="WUT52" s="0"/>
      <c r="WUU52" s="0"/>
      <c r="WUV52" s="0"/>
      <c r="WUW52" s="0"/>
      <c r="WUX52" s="0"/>
      <c r="WUY52" s="0"/>
      <c r="WUZ52" s="0"/>
      <c r="WVA52" s="0"/>
      <c r="WVB52" s="0"/>
      <c r="WVC52" s="0"/>
      <c r="WVD52" s="0"/>
      <c r="WVE52" s="0"/>
      <c r="WVF52" s="0"/>
      <c r="WVG52" s="0"/>
      <c r="WVH52" s="0"/>
      <c r="WVI52" s="0"/>
      <c r="WVJ52" s="0"/>
      <c r="WVK52" s="0"/>
      <c r="WVL52" s="0"/>
      <c r="WVM52" s="0"/>
      <c r="WVN52" s="0"/>
      <c r="WVO52" s="0"/>
      <c r="WVP52" s="0"/>
      <c r="WVQ52" s="0"/>
      <c r="WVR52" s="0"/>
      <c r="WVS52" s="0"/>
      <c r="WVT52" s="0"/>
      <c r="WVU52" s="0"/>
      <c r="WVV52" s="0"/>
      <c r="WVW52" s="0"/>
      <c r="WVX52" s="0"/>
      <c r="WVY52" s="0"/>
      <c r="WVZ52" s="0"/>
      <c r="WWA52" s="0"/>
      <c r="WWB52" s="0"/>
      <c r="WWC52" s="0"/>
      <c r="WWD52" s="0"/>
      <c r="WWE52" s="0"/>
      <c r="WWF52" s="0"/>
      <c r="WWG52" s="0"/>
      <c r="WWH52" s="0"/>
      <c r="WWI52" s="0"/>
      <c r="WWJ52" s="0"/>
      <c r="WWK52" s="0"/>
      <c r="WWL52" s="0"/>
      <c r="WWM52" s="0"/>
      <c r="WWN52" s="0"/>
      <c r="WWO52" s="0"/>
      <c r="WWP52" s="0"/>
      <c r="WWQ52" s="0"/>
      <c r="WWR52" s="0"/>
      <c r="WWS52" s="0"/>
      <c r="WWT52" s="0"/>
      <c r="WWU52" s="0"/>
      <c r="WWV52" s="0"/>
      <c r="WWW52" s="0"/>
      <c r="WWX52" s="0"/>
      <c r="WWY52" s="0"/>
      <c r="WWZ52" s="0"/>
      <c r="WXA52" s="0"/>
      <c r="WXB52" s="0"/>
      <c r="WXC52" s="0"/>
      <c r="WXD52" s="0"/>
      <c r="WXE52" s="0"/>
      <c r="WXF52" s="0"/>
      <c r="WXG52" s="0"/>
      <c r="WXH52" s="0"/>
      <c r="WXI52" s="0"/>
      <c r="WXJ52" s="0"/>
      <c r="WXK52" s="0"/>
      <c r="WXL52" s="0"/>
      <c r="WXM52" s="0"/>
      <c r="WXN52" s="0"/>
      <c r="WXO52" s="0"/>
      <c r="WXP52" s="0"/>
      <c r="WXQ52" s="0"/>
      <c r="WXR52" s="0"/>
      <c r="WXS52" s="0"/>
      <c r="WXT52" s="0"/>
      <c r="WXU52" s="0"/>
      <c r="WXV52" s="0"/>
      <c r="WXW52" s="0"/>
      <c r="WXX52" s="0"/>
      <c r="WXY52" s="0"/>
      <c r="WXZ52" s="0"/>
      <c r="WYA52" s="0"/>
      <c r="WYB52" s="0"/>
      <c r="WYC52" s="0"/>
      <c r="WYD52" s="0"/>
      <c r="WYE52" s="0"/>
      <c r="WYF52" s="0"/>
      <c r="WYG52" s="0"/>
      <c r="WYH52" s="0"/>
      <c r="WYI52" s="0"/>
      <c r="WYJ52" s="0"/>
      <c r="WYK52" s="0"/>
      <c r="WYL52" s="0"/>
      <c r="WYM52" s="0"/>
      <c r="WYN52" s="0"/>
      <c r="WYO52" s="0"/>
      <c r="WYP52" s="0"/>
      <c r="WYQ52" s="0"/>
      <c r="WYR52" s="0"/>
      <c r="WYS52" s="0"/>
      <c r="WYT52" s="0"/>
      <c r="WYU52" s="0"/>
      <c r="WYV52" s="0"/>
      <c r="WYW52" s="0"/>
      <c r="WYX52" s="0"/>
      <c r="WYY52" s="0"/>
      <c r="WYZ52" s="0"/>
      <c r="WZA52" s="0"/>
      <c r="WZB52" s="0"/>
      <c r="WZC52" s="0"/>
      <c r="WZD52" s="0"/>
      <c r="WZE52" s="0"/>
      <c r="WZF52" s="0"/>
      <c r="WZG52" s="0"/>
      <c r="WZH52" s="0"/>
      <c r="WZI52" s="0"/>
      <c r="WZJ52" s="0"/>
      <c r="WZK52" s="0"/>
      <c r="WZL52" s="0"/>
      <c r="WZM52" s="0"/>
      <c r="WZN52" s="0"/>
      <c r="WZO52" s="0"/>
      <c r="WZP52" s="0"/>
      <c r="WZQ52" s="0"/>
      <c r="WZR52" s="0"/>
      <c r="WZS52" s="0"/>
      <c r="WZT52" s="0"/>
      <c r="WZU52" s="0"/>
      <c r="WZV52" s="0"/>
      <c r="WZW52" s="0"/>
      <c r="WZX52" s="0"/>
      <c r="WZY52" s="0"/>
      <c r="WZZ52" s="0"/>
      <c r="XAA52" s="0"/>
      <c r="XAB52" s="0"/>
      <c r="XAC52" s="0"/>
      <c r="XAD52" s="0"/>
      <c r="XAE52" s="0"/>
      <c r="XAF52" s="0"/>
      <c r="XAG52" s="0"/>
      <c r="XAH52" s="0"/>
      <c r="XAI52" s="0"/>
      <c r="XAJ52" s="0"/>
      <c r="XAK52" s="0"/>
      <c r="XAL52" s="0"/>
      <c r="XAM52" s="0"/>
      <c r="XAN52" s="0"/>
      <c r="XAO52" s="0"/>
      <c r="XAP52" s="0"/>
      <c r="XAQ52" s="0"/>
      <c r="XAR52" s="0"/>
      <c r="XAS52" s="0"/>
      <c r="XAT52" s="0"/>
      <c r="XAU52" s="0"/>
      <c r="XAV52" s="0"/>
      <c r="XAW52" s="0"/>
      <c r="XAX52" s="0"/>
      <c r="XAY52" s="0"/>
      <c r="XAZ52" s="0"/>
      <c r="XBA52" s="0"/>
      <c r="XBB52" s="0"/>
      <c r="XBC52" s="0"/>
      <c r="XBD52" s="0"/>
      <c r="XBE52" s="0"/>
      <c r="XBF52" s="0"/>
      <c r="XBG52" s="0"/>
      <c r="XBH52" s="0"/>
      <c r="XBI52" s="0"/>
      <c r="XBJ52" s="0"/>
      <c r="XBK52" s="0"/>
      <c r="XBL52" s="0"/>
      <c r="XBM52" s="0"/>
      <c r="XBN52" s="0"/>
      <c r="XBO52" s="0"/>
      <c r="XBP52" s="0"/>
      <c r="XBQ52" s="0"/>
      <c r="XBR52" s="0"/>
      <c r="XBS52" s="0"/>
      <c r="XBT52" s="0"/>
      <c r="XBU52" s="0"/>
      <c r="XBV52" s="0"/>
      <c r="XBW52" s="0"/>
      <c r="XBX52" s="0"/>
      <c r="XBY52" s="0"/>
      <c r="XBZ52" s="0"/>
      <c r="XCA52" s="0"/>
      <c r="XCB52" s="0"/>
      <c r="XCC52" s="0"/>
      <c r="XCD52" s="0"/>
      <c r="XCE52" s="0"/>
      <c r="XCF52" s="0"/>
      <c r="XCG52" s="0"/>
      <c r="XCH52" s="0"/>
      <c r="XCI52" s="0"/>
      <c r="XCJ52" s="0"/>
      <c r="XCK52" s="0"/>
      <c r="XCL52" s="0"/>
      <c r="XCM52" s="0"/>
      <c r="XCN52" s="0"/>
      <c r="XCO52" s="0"/>
      <c r="XCP52" s="0"/>
      <c r="XCQ52" s="0"/>
      <c r="XCR52" s="0"/>
      <c r="XCS52" s="0"/>
      <c r="XCT52" s="0"/>
      <c r="XCU52" s="0"/>
      <c r="XCV52" s="0"/>
      <c r="XCW52" s="0"/>
      <c r="XCX52" s="0"/>
      <c r="XCY52" s="0"/>
      <c r="XCZ52" s="0"/>
      <c r="XDA52" s="0"/>
      <c r="XDB52" s="0"/>
      <c r="XDC52" s="0"/>
      <c r="XDD52" s="0"/>
      <c r="XDE52" s="0"/>
      <c r="XDF52" s="0"/>
      <c r="XDG52" s="0"/>
      <c r="XDH52" s="0"/>
      <c r="XDI52" s="0"/>
      <c r="XDJ52" s="0"/>
      <c r="XDK52" s="0"/>
      <c r="XDL52" s="0"/>
      <c r="XDM52" s="0"/>
      <c r="XDN52" s="0"/>
      <c r="XDO52" s="0"/>
      <c r="XDP52" s="0"/>
      <c r="XDQ52" s="0"/>
      <c r="XDR52" s="0"/>
      <c r="XDS52" s="0"/>
      <c r="XDT52" s="0"/>
      <c r="XDU52" s="0"/>
      <c r="XDV52" s="0"/>
      <c r="XDW52" s="0"/>
      <c r="XDX52" s="0"/>
      <c r="XDY52" s="0"/>
      <c r="XDZ52" s="0"/>
      <c r="XEA52" s="0"/>
      <c r="XEB52" s="0"/>
      <c r="XEC52" s="0"/>
      <c r="XED52" s="0"/>
      <c r="XEE52" s="0"/>
      <c r="XEF52" s="0"/>
      <c r="XEG52" s="0"/>
      <c r="XEH52" s="0"/>
      <c r="XEI52" s="0"/>
      <c r="XEJ52" s="0"/>
      <c r="XEK52" s="0"/>
      <c r="XEL52" s="0"/>
      <c r="XEM52" s="0"/>
      <c r="XEN52" s="0"/>
      <c r="XEO52" s="0"/>
      <c r="XEP52" s="0"/>
      <c r="XEQ52" s="0"/>
      <c r="XER52" s="0"/>
      <c r="XES52" s="0"/>
      <c r="XET52" s="0"/>
      <c r="XEU52" s="0"/>
      <c r="XEV52" s="0"/>
      <c r="XEW52" s="0"/>
      <c r="XEX52" s="0"/>
      <c r="XEY52" s="0"/>
      <c r="XEZ52" s="0"/>
      <c r="XFA52" s="0"/>
      <c r="XFB52" s="0"/>
      <c r="XFC52" s="0"/>
      <c r="XFD52" s="0"/>
    </row>
    <row r="53" customFormat="false" ht="15" hidden="false" customHeight="false" outlineLevel="0" collapsed="false">
      <c r="A53" s="393" t="s">
        <v>638</v>
      </c>
      <c r="B53" s="424" t="str">
        <f aca="false">IF(AND(B9&lt;&gt;"",B10&lt;&gt;""),3,"")</f>
        <v/>
      </c>
      <c r="C53" s="424" t="str">
        <f aca="false">IF(AND(C9&lt;&gt;"",C10&lt;&gt;""),3,"")</f>
        <v/>
      </c>
      <c r="D53" s="424" t="str">
        <f aca="false">IF(AND(D9&lt;&gt;"",D10&lt;&gt;""),3,"")</f>
        <v/>
      </c>
      <c r="E53" s="424" t="str">
        <f aca="false">IF(AND(E9&lt;&gt;"",E10&lt;&gt;""),3,"")</f>
        <v/>
      </c>
      <c r="F53" s="424" t="str">
        <f aca="false">IF(AND(F9&lt;&gt;"",F10&lt;&gt;""),3,"")</f>
        <v/>
      </c>
      <c r="G53" s="424" t="str">
        <f aca="false">IF(AND(G9&lt;&gt;"",G10&lt;&gt;""),3,"")</f>
        <v/>
      </c>
      <c r="H53" s="424" t="str">
        <f aca="false">IF(AND(H9&lt;&gt;"",H10&lt;&gt;""),3,"")</f>
        <v/>
      </c>
      <c r="I53" s="424" t="str">
        <f aca="false">IF(AND(I9&lt;&gt;"",I10&lt;&gt;""),3,"")</f>
        <v/>
      </c>
      <c r="J53" s="424" t="str">
        <f aca="false">IF(AND(J9&lt;&gt;"",J10&lt;&gt;""),3,"")</f>
        <v/>
      </c>
      <c r="K53" s="424" t="str">
        <f aca="false">IF(AND(K9&lt;&gt;"",K10&lt;&gt;""),3,"")</f>
        <v/>
      </c>
      <c r="L53" s="424" t="n">
        <f aca="false">IF(AND(L9&lt;&gt;"",L10&lt;&gt;""),3,"")</f>
        <v>3</v>
      </c>
      <c r="M53" s="424" t="n">
        <f aca="false">IF(AND(M9&lt;&gt;"",M10&lt;&gt;""),3,"")</f>
        <v>3</v>
      </c>
      <c r="N53" s="424" t="str">
        <f aca="false">IF(AND(N9&lt;&gt;"",N10&lt;&gt;""),3,"")</f>
        <v/>
      </c>
      <c r="O53" s="424" t="str">
        <f aca="false">IF(AND(O9&lt;&gt;"",O10&lt;&gt;""),3,"")</f>
        <v/>
      </c>
      <c r="P53" s="437"/>
      <c r="Q53" s="424" t="str">
        <f aca="false">IF(AND(Q9&lt;&gt;"",Q10&lt;&gt;""),3,"")</f>
        <v/>
      </c>
      <c r="R53" s="424" t="str">
        <f aca="false">IF(AND(R9&lt;&gt;"",R10&lt;&gt;""),3,"")</f>
        <v/>
      </c>
      <c r="S53" s="424" t="str">
        <f aca="false">IF(AND(S9&lt;&gt;"",S10&lt;&gt;""),3,"")</f>
        <v/>
      </c>
      <c r="T53" s="424" t="str">
        <f aca="false">IF(AND(T9&lt;&gt;"",T10&lt;&gt;""),3,"")</f>
        <v/>
      </c>
      <c r="U53" s="424" t="str">
        <f aca="false">IF(AND(U9&lt;&gt;"",U10&lt;&gt;""),3,"")</f>
        <v/>
      </c>
      <c r="V53" s="424" t="str">
        <f aca="false">IF(AND(V9&lt;&gt;"",V10&lt;&gt;""),3,"")</f>
        <v/>
      </c>
      <c r="W53" s="424" t="str">
        <f aca="false">IF(AND(W9&lt;&gt;"",W10&lt;&gt;""),3,"")</f>
        <v/>
      </c>
      <c r="X53" s="424" t="str">
        <f aca="false">IF(AND(X9&lt;&gt;"",X10&lt;&gt;""),3,"")</f>
        <v/>
      </c>
      <c r="Y53" s="424" t="str">
        <f aca="false">IF(AND(Y9&lt;&gt;"",Y10&lt;&gt;""),3,"")</f>
        <v/>
      </c>
      <c r="Z53" s="424" t="str">
        <f aca="false">IF(AND(Z9&lt;&gt;"",Z10&lt;&gt;""),3,"")</f>
        <v/>
      </c>
      <c r="AA53" s="424" t="str">
        <f aca="false">IF(AND(AA9&lt;&gt;"",AA10&lt;&gt;""),3,"")</f>
        <v/>
      </c>
      <c r="AB53" s="424" t="str">
        <f aca="false">IF(AND(AB9&lt;&gt;"",AB10&lt;&gt;""),3,"")</f>
        <v/>
      </c>
      <c r="AC53" s="424" t="str">
        <f aca="false">IF(AND(AC9&lt;&gt;"",AC10&lt;&gt;""),3,"")</f>
        <v/>
      </c>
      <c r="AD53" s="424" t="str">
        <f aca="false">IF(AND(AD9&lt;&gt;"",AD10&lt;&gt;""),3,"")</f>
        <v/>
      </c>
      <c r="AE53" s="424" t="str">
        <f aca="false">IF(AND(AE9&lt;&gt;"",AE10&lt;&gt;""),3,"")</f>
        <v/>
      </c>
      <c r="AF53" s="424" t="str">
        <f aca="false">IF(AND(AF9&lt;&gt;"",AF10&lt;&gt;""),3,"")</f>
        <v/>
      </c>
      <c r="AG53" s="424" t="str">
        <f aca="false">IF(AND(AG9&lt;&gt;"",AG10&lt;&gt;""),3,"")</f>
        <v/>
      </c>
      <c r="AH53" s="424" t="str">
        <f aca="false">IF(AND(AH9&lt;&gt;"",AH10&lt;&gt;""),3,"")</f>
        <v/>
      </c>
      <c r="AI53" s="424" t="str">
        <f aca="false">IF(AND(AI9&lt;&gt;"",AI10&lt;&gt;""),3,"")</f>
        <v/>
      </c>
      <c r="AJ53" s="424" t="str">
        <f aca="false">IF(AND(AJ9&lt;&gt;"",AJ10&lt;&gt;""),3,"")</f>
        <v/>
      </c>
      <c r="AK53" s="424" t="str">
        <f aca="false">IF(AND(AK9&lt;&gt;"",AK10&lt;&gt;""),3,"")</f>
        <v/>
      </c>
      <c r="AL53" s="424" t="str">
        <f aca="false">IF(AND(AL9&lt;&gt;"",AL10&lt;&gt;""),3,"")</f>
        <v/>
      </c>
      <c r="AM53" s="424" t="str">
        <f aca="false">IF(AND(AM9&lt;&gt;"",AM10&lt;&gt;""),3,"")</f>
        <v/>
      </c>
      <c r="AN53" s="424" t="str">
        <f aca="false">IF(AND(AN9&lt;&gt;"",AN10&lt;&gt;""),3,"")</f>
        <v/>
      </c>
      <c r="AO53" s="424" t="str">
        <f aca="false">IF(AND(AO9&lt;&gt;"",AO10&lt;&gt;""),3,"")</f>
        <v/>
      </c>
      <c r="AP53" s="424" t="str">
        <f aca="false">IF(AND(AP9&lt;&gt;"",AP10&lt;&gt;""),3,"")</f>
        <v/>
      </c>
      <c r="AQ53" s="424" t="str">
        <f aca="false">IF(AND(AQ9&lt;&gt;"",AQ10&lt;&gt;""),3,"")</f>
        <v/>
      </c>
      <c r="AR53" s="424" t="str">
        <f aca="false">IF(AND(AR9&lt;&gt;"",AR10&lt;&gt;""),3,"")</f>
        <v/>
      </c>
      <c r="AS53" s="424" t="str">
        <f aca="false">IF(AND(AS9&lt;&gt;"",AS10&lt;&gt;""),3,"")</f>
        <v/>
      </c>
      <c r="AT53" s="424" t="str">
        <f aca="false">IF(AND(AT9&lt;&gt;"",AT10&lt;&gt;""),3,"")</f>
        <v/>
      </c>
      <c r="AU53" s="424" t="str">
        <f aca="false">IF(AND(AU9&lt;&gt;"",AU10&lt;&gt;""),3,"")</f>
        <v/>
      </c>
      <c r="AV53" s="424" t="str">
        <f aca="false">IF(AND(AV9&lt;&gt;"",AV10&lt;&gt;""),3,"")</f>
        <v/>
      </c>
      <c r="AW53" s="424" t="str">
        <f aca="false">IF(AND(AW9&lt;&gt;"",AW10&lt;&gt;""),3,"")</f>
        <v/>
      </c>
      <c r="AX53" s="424" t="str">
        <f aca="false">IF(AND(AX9&lt;&gt;"",AX10&lt;&gt;""),3,"")</f>
        <v/>
      </c>
      <c r="AY53" s="424" t="str">
        <f aca="false">IF(AND(AY9&lt;&gt;"",AY10&lt;&gt;""),3,"")</f>
        <v/>
      </c>
      <c r="AZ53" s="424" t="str">
        <f aca="false">IF(AND(AZ9&lt;&gt;"",AZ10&lt;&gt;""),3,"")</f>
        <v/>
      </c>
      <c r="BA53" s="424" t="str">
        <f aca="false">IF(AND(BA9&lt;&gt;"",BA10&lt;&gt;""),3,"")</f>
        <v/>
      </c>
      <c r="BB53" s="424" t="str">
        <f aca="false">IF(AND(BB9&lt;&gt;"",BB10&lt;&gt;""),3,"")</f>
        <v/>
      </c>
      <c r="BC53" s="424" t="str">
        <f aca="false">IF(AND(BC9&lt;&gt;"",BC10&lt;&gt;""),3,"")</f>
        <v/>
      </c>
      <c r="BD53" s="424" t="str">
        <f aca="false">IF(AND(BD9&lt;&gt;"",BD10&lt;&gt;""),3,"")</f>
        <v/>
      </c>
      <c r="BE53" s="424" t="str">
        <f aca="false">IF(AND(BE9&lt;&gt;"",BE10&lt;&gt;""),3,"")</f>
        <v/>
      </c>
      <c r="BF53" s="424" t="str">
        <f aca="false">IF(AND(BF9&lt;&gt;"",BF10&lt;&gt;""),3,"")</f>
        <v/>
      </c>
      <c r="BG53" s="424" t="str">
        <f aca="false">IF(AND(BG9&lt;&gt;"",BG10&lt;&gt;""),3,"")</f>
        <v/>
      </c>
      <c r="BH53" s="424" t="str">
        <f aca="false">IF(AND(BH9&lt;&gt;"",BH10&lt;&gt;""),3,"")</f>
        <v/>
      </c>
      <c r="BI53" s="424" t="str">
        <f aca="false">IF(AND(BI9&lt;&gt;"",BI10&lt;&gt;""),3,"")</f>
        <v/>
      </c>
      <c r="BJ53" s="424" t="str">
        <f aca="false">IF(AND(BJ9&lt;&gt;"",BJ10&lt;&gt;""),3,"")</f>
        <v/>
      </c>
      <c r="BK53" s="424" t="str">
        <f aca="false">IF(AND(BK9&lt;&gt;"",BK10&lt;&gt;""),3,"")</f>
        <v/>
      </c>
      <c r="BL53" s="424" t="str">
        <f aca="false">IF(AND(BL9&lt;&gt;"",BL10&lt;&gt;""),3,"")</f>
        <v/>
      </c>
      <c r="BM53" s="424" t="str">
        <f aca="false">IF(AND(BM9&lt;&gt;"",BM10&lt;&gt;""),3,"")</f>
        <v/>
      </c>
      <c r="BN53" s="424" t="str">
        <f aca="false">IF(AND(BN9&lt;&gt;"",BN10&lt;&gt;""),3,"")</f>
        <v/>
      </c>
      <c r="BO53" s="424" t="str">
        <f aca="false">IF(AND(BO9&lt;&gt;"",BO10&lt;&gt;""),3,"")</f>
        <v/>
      </c>
      <c r="BP53" s="424" t="str">
        <f aca="false">IF(AND(BP9&lt;&gt;"",BP10&lt;&gt;""),3,"")</f>
        <v/>
      </c>
      <c r="BQ53" s="424" t="str">
        <f aca="false">IF(AND(BQ9&lt;&gt;"",BQ10&lt;&gt;""),3,"")</f>
        <v/>
      </c>
      <c r="BR53" s="424" t="str">
        <f aca="false">IF(AND(BR9&lt;&gt;"",BR10&lt;&gt;""),3,"")</f>
        <v/>
      </c>
      <c r="BS53" s="424" t="str">
        <f aca="false">IF(AND(BS9&lt;&gt;"",BS10&lt;&gt;""),3,"")</f>
        <v/>
      </c>
      <c r="BT53" s="424" t="str">
        <f aca="false">IF(AND(BT9&lt;&gt;"",BT10&lt;&gt;""),3,"")</f>
        <v/>
      </c>
      <c r="BU53" s="424" t="str">
        <f aca="false">IF(AND(BU9&lt;&gt;"",BU10&lt;&gt;""),3,"")</f>
        <v/>
      </c>
      <c r="BV53" s="424" t="str">
        <f aca="false">IF(AND(BV9&lt;&gt;"",BV10&lt;&gt;""),3,"")</f>
        <v/>
      </c>
      <c r="BW53" s="424" t="str">
        <f aca="false">IF(AND(BW9&lt;&gt;"",BW10&lt;&gt;""),3,"")</f>
        <v/>
      </c>
      <c r="BX53" s="424" t="str">
        <f aca="false">IF(AND(BX9&lt;&gt;"",BX10&lt;&gt;""),3,"")</f>
        <v/>
      </c>
      <c r="BY53" s="424" t="str">
        <f aca="false">IF(AND(BY9&lt;&gt;"",BY10&lt;&gt;""),3,"")</f>
        <v/>
      </c>
      <c r="BZ53" s="424" t="str">
        <f aca="false">IF(AND(BZ9&lt;&gt;"",BZ10&lt;&gt;""),3,"")</f>
        <v/>
      </c>
      <c r="CA53" s="424" t="str">
        <f aca="false">IF(AND(CA9&lt;&gt;"",CA10&lt;&gt;""),3,"")</f>
        <v/>
      </c>
      <c r="CB53" s="424" t="str">
        <f aca="false">IF(AND(CB9&lt;&gt;"",CB10&lt;&gt;""),3,"")</f>
        <v/>
      </c>
      <c r="CC53" s="424" t="str">
        <f aca="false">IF(AND(CC9&lt;&gt;"",CC10&lt;&gt;""),3,"")</f>
        <v/>
      </c>
      <c r="CD53" s="424" t="str">
        <f aca="false">IF(AND(CD9&lt;&gt;"",CD10&lt;&gt;""),3,"")</f>
        <v/>
      </c>
      <c r="CE53" s="39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c r="AMK53" s="0"/>
      <c r="AML53" s="0"/>
      <c r="AMM53" s="0"/>
      <c r="AMN53" s="0"/>
      <c r="AMO53" s="0"/>
      <c r="AMP53" s="0"/>
      <c r="AMQ53" s="0"/>
      <c r="AMR53" s="0"/>
      <c r="AMS53" s="0"/>
      <c r="AMT53" s="0"/>
      <c r="AMU53" s="0"/>
      <c r="AMV53" s="0"/>
      <c r="AMW53" s="0"/>
      <c r="AMX53" s="0"/>
      <c r="AMY53" s="0"/>
      <c r="AMZ53" s="0"/>
      <c r="ANA53" s="0"/>
      <c r="ANB53" s="0"/>
      <c r="ANC53" s="0"/>
      <c r="AND53" s="0"/>
      <c r="ANE53" s="0"/>
      <c r="ANF53" s="0"/>
      <c r="ANG53" s="0"/>
      <c r="ANH53" s="0"/>
      <c r="ANI53" s="0"/>
      <c r="ANJ53" s="0"/>
      <c r="ANK53" s="0"/>
      <c r="ANL53" s="0"/>
      <c r="ANM53" s="0"/>
      <c r="ANN53" s="0"/>
      <c r="ANO53" s="0"/>
      <c r="ANP53" s="0"/>
      <c r="ANQ53" s="0"/>
      <c r="ANR53" s="0"/>
      <c r="ANS53" s="0"/>
      <c r="ANT53" s="0"/>
      <c r="ANU53" s="0"/>
      <c r="ANV53" s="0"/>
      <c r="ANW53" s="0"/>
      <c r="ANX53" s="0"/>
      <c r="ANY53" s="0"/>
      <c r="ANZ53" s="0"/>
      <c r="AOA53" s="0"/>
      <c r="AOB53" s="0"/>
      <c r="AOC53" s="0"/>
      <c r="AOD53" s="0"/>
      <c r="AOE53" s="0"/>
      <c r="AOF53" s="0"/>
      <c r="AOG53" s="0"/>
      <c r="AOH53" s="0"/>
      <c r="AOI53" s="0"/>
      <c r="AOJ53" s="0"/>
      <c r="AOK53" s="0"/>
      <c r="AOL53" s="0"/>
      <c r="AOM53" s="0"/>
      <c r="AON53" s="0"/>
      <c r="AOO53" s="0"/>
      <c r="AOP53" s="0"/>
      <c r="AOQ53" s="0"/>
      <c r="AOR53" s="0"/>
      <c r="AOS53" s="0"/>
      <c r="AOT53" s="0"/>
      <c r="AOU53" s="0"/>
      <c r="AOV53" s="0"/>
      <c r="AOW53" s="0"/>
      <c r="AOX53" s="0"/>
      <c r="AOY53" s="0"/>
      <c r="AOZ53" s="0"/>
      <c r="APA53" s="0"/>
      <c r="APB53" s="0"/>
      <c r="APC53" s="0"/>
      <c r="APD53" s="0"/>
      <c r="APE53" s="0"/>
      <c r="APF53" s="0"/>
      <c r="APG53" s="0"/>
      <c r="APH53" s="0"/>
      <c r="API53" s="0"/>
      <c r="APJ53" s="0"/>
      <c r="APK53" s="0"/>
      <c r="APL53" s="0"/>
      <c r="APM53" s="0"/>
      <c r="APN53" s="0"/>
      <c r="APO53" s="0"/>
      <c r="APP53" s="0"/>
      <c r="APQ53" s="0"/>
      <c r="APR53" s="0"/>
      <c r="APS53" s="0"/>
      <c r="APT53" s="0"/>
      <c r="APU53" s="0"/>
      <c r="APV53" s="0"/>
      <c r="APW53" s="0"/>
      <c r="APX53" s="0"/>
      <c r="APY53" s="0"/>
      <c r="APZ53" s="0"/>
      <c r="AQA53" s="0"/>
      <c r="AQB53" s="0"/>
      <c r="AQC53" s="0"/>
      <c r="AQD53" s="0"/>
      <c r="AQE53" s="0"/>
      <c r="AQF53" s="0"/>
      <c r="AQG53" s="0"/>
      <c r="AQH53" s="0"/>
      <c r="AQI53" s="0"/>
      <c r="AQJ53" s="0"/>
      <c r="AQK53" s="0"/>
      <c r="AQL53" s="0"/>
      <c r="AQM53" s="0"/>
      <c r="AQN53" s="0"/>
      <c r="AQO53" s="0"/>
      <c r="AQP53" s="0"/>
      <c r="AQQ53" s="0"/>
      <c r="AQR53" s="0"/>
      <c r="AQS53" s="0"/>
      <c r="AQT53" s="0"/>
      <c r="AQU53" s="0"/>
      <c r="AQV53" s="0"/>
      <c r="AQW53" s="0"/>
      <c r="AQX53" s="0"/>
      <c r="AQY53" s="0"/>
      <c r="AQZ53" s="0"/>
      <c r="ARA53" s="0"/>
      <c r="ARB53" s="0"/>
      <c r="ARC53" s="0"/>
      <c r="ARD53" s="0"/>
      <c r="ARE53" s="0"/>
      <c r="ARF53" s="0"/>
      <c r="ARG53" s="0"/>
      <c r="ARH53" s="0"/>
      <c r="ARI53" s="0"/>
      <c r="ARJ53" s="0"/>
      <c r="ARK53" s="0"/>
      <c r="ARL53" s="0"/>
      <c r="ARM53" s="0"/>
      <c r="ARN53" s="0"/>
      <c r="ARO53" s="0"/>
      <c r="ARP53" s="0"/>
      <c r="ARQ53" s="0"/>
      <c r="ARR53" s="0"/>
      <c r="ARS53" s="0"/>
      <c r="ART53" s="0"/>
      <c r="ARU53" s="0"/>
      <c r="ARV53" s="0"/>
      <c r="ARW53" s="0"/>
      <c r="ARX53" s="0"/>
      <c r="ARY53" s="0"/>
      <c r="ARZ53" s="0"/>
      <c r="ASA53" s="0"/>
      <c r="ASB53" s="0"/>
      <c r="ASC53" s="0"/>
      <c r="ASD53" s="0"/>
      <c r="ASE53" s="0"/>
      <c r="ASF53" s="0"/>
      <c r="ASG53" s="0"/>
      <c r="ASH53" s="0"/>
      <c r="ASI53" s="0"/>
      <c r="ASJ53" s="0"/>
      <c r="ASK53" s="0"/>
      <c r="ASL53" s="0"/>
      <c r="ASM53" s="0"/>
      <c r="ASN53" s="0"/>
      <c r="ASO53" s="0"/>
      <c r="ASP53" s="0"/>
      <c r="ASQ53" s="0"/>
      <c r="ASR53" s="0"/>
      <c r="ASS53" s="0"/>
      <c r="AST53" s="0"/>
      <c r="ASU53" s="0"/>
      <c r="ASV53" s="0"/>
      <c r="ASW53" s="0"/>
      <c r="ASX53" s="0"/>
      <c r="ASY53" s="0"/>
      <c r="ASZ53" s="0"/>
      <c r="ATA53" s="0"/>
      <c r="ATB53" s="0"/>
      <c r="ATC53" s="0"/>
      <c r="ATD53" s="0"/>
      <c r="ATE53" s="0"/>
      <c r="ATF53" s="0"/>
      <c r="ATG53" s="0"/>
      <c r="ATH53" s="0"/>
      <c r="ATI53" s="0"/>
      <c r="ATJ53" s="0"/>
      <c r="ATK53" s="0"/>
      <c r="ATL53" s="0"/>
      <c r="ATM53" s="0"/>
      <c r="ATN53" s="0"/>
      <c r="ATO53" s="0"/>
      <c r="ATP53" s="0"/>
      <c r="ATQ53" s="0"/>
      <c r="ATR53" s="0"/>
      <c r="ATS53" s="0"/>
      <c r="ATT53" s="0"/>
      <c r="ATU53" s="0"/>
      <c r="ATV53" s="0"/>
      <c r="ATW53" s="0"/>
      <c r="ATX53" s="0"/>
      <c r="ATY53" s="0"/>
      <c r="ATZ53" s="0"/>
      <c r="AUA53" s="0"/>
      <c r="AUB53" s="0"/>
      <c r="AUC53" s="0"/>
      <c r="AUD53" s="0"/>
      <c r="AUE53" s="0"/>
      <c r="AUF53" s="0"/>
      <c r="AUG53" s="0"/>
      <c r="AUH53" s="0"/>
      <c r="AUI53" s="0"/>
      <c r="AUJ53" s="0"/>
      <c r="AUK53" s="0"/>
      <c r="AUL53" s="0"/>
      <c r="AUM53" s="0"/>
      <c r="AUN53" s="0"/>
      <c r="AUO53" s="0"/>
      <c r="AUP53" s="0"/>
      <c r="AUQ53" s="0"/>
      <c r="AUR53" s="0"/>
      <c r="AUS53" s="0"/>
      <c r="AUT53" s="0"/>
      <c r="AUU53" s="0"/>
      <c r="AUV53" s="0"/>
      <c r="AUW53" s="0"/>
      <c r="AUX53" s="0"/>
      <c r="AUY53" s="0"/>
      <c r="AUZ53" s="0"/>
      <c r="AVA53" s="0"/>
      <c r="AVB53" s="0"/>
      <c r="AVC53" s="0"/>
      <c r="AVD53" s="0"/>
      <c r="AVE53" s="0"/>
      <c r="AVF53" s="0"/>
      <c r="AVG53" s="0"/>
      <c r="AVH53" s="0"/>
      <c r="AVI53" s="0"/>
      <c r="AVJ53" s="0"/>
      <c r="AVK53" s="0"/>
      <c r="AVL53" s="0"/>
      <c r="AVM53" s="0"/>
      <c r="AVN53" s="0"/>
      <c r="AVO53" s="0"/>
      <c r="AVP53" s="0"/>
      <c r="AVQ53" s="0"/>
      <c r="AVR53" s="0"/>
      <c r="AVS53" s="0"/>
      <c r="AVT53" s="0"/>
      <c r="AVU53" s="0"/>
      <c r="AVV53" s="0"/>
      <c r="AVW53" s="0"/>
      <c r="AVX53" s="0"/>
      <c r="AVY53" s="0"/>
      <c r="AVZ53" s="0"/>
      <c r="AWA53" s="0"/>
      <c r="AWB53" s="0"/>
      <c r="AWC53" s="0"/>
      <c r="AWD53" s="0"/>
      <c r="AWE53" s="0"/>
      <c r="AWF53" s="0"/>
      <c r="AWG53" s="0"/>
      <c r="AWH53" s="0"/>
      <c r="AWI53" s="0"/>
      <c r="AWJ53" s="0"/>
      <c r="AWK53" s="0"/>
      <c r="AWL53" s="0"/>
      <c r="AWM53" s="0"/>
      <c r="AWN53" s="0"/>
      <c r="AWO53" s="0"/>
      <c r="AWP53" s="0"/>
      <c r="AWQ53" s="0"/>
      <c r="AWR53" s="0"/>
      <c r="AWS53" s="0"/>
      <c r="AWT53" s="0"/>
      <c r="AWU53" s="0"/>
      <c r="AWV53" s="0"/>
      <c r="AWW53" s="0"/>
      <c r="AWX53" s="0"/>
      <c r="AWY53" s="0"/>
      <c r="AWZ53" s="0"/>
      <c r="AXA53" s="0"/>
      <c r="AXB53" s="0"/>
      <c r="AXC53" s="0"/>
      <c r="AXD53" s="0"/>
      <c r="AXE53" s="0"/>
      <c r="AXF53" s="0"/>
      <c r="AXG53" s="0"/>
      <c r="AXH53" s="0"/>
      <c r="AXI53" s="0"/>
      <c r="AXJ53" s="0"/>
      <c r="AXK53" s="0"/>
      <c r="AXL53" s="0"/>
      <c r="AXM53" s="0"/>
      <c r="AXN53" s="0"/>
      <c r="AXO53" s="0"/>
      <c r="AXP53" s="0"/>
      <c r="AXQ53" s="0"/>
      <c r="AXR53" s="0"/>
      <c r="AXS53" s="0"/>
      <c r="AXT53" s="0"/>
      <c r="AXU53" s="0"/>
      <c r="AXV53" s="0"/>
      <c r="AXW53" s="0"/>
      <c r="AXX53" s="0"/>
      <c r="AXY53" s="0"/>
      <c r="AXZ53" s="0"/>
      <c r="AYA53" s="0"/>
      <c r="AYB53" s="0"/>
      <c r="AYC53" s="0"/>
      <c r="AYD53" s="0"/>
      <c r="AYE53" s="0"/>
      <c r="AYF53" s="0"/>
      <c r="AYG53" s="0"/>
      <c r="AYH53" s="0"/>
      <c r="AYI53" s="0"/>
      <c r="AYJ53" s="0"/>
      <c r="AYK53" s="0"/>
      <c r="AYL53" s="0"/>
      <c r="AYM53" s="0"/>
      <c r="AYN53" s="0"/>
      <c r="AYO53" s="0"/>
      <c r="AYP53" s="0"/>
      <c r="AYQ53" s="0"/>
      <c r="AYR53" s="0"/>
      <c r="AYS53" s="0"/>
      <c r="AYT53" s="0"/>
      <c r="AYU53" s="0"/>
      <c r="AYV53" s="0"/>
      <c r="AYW53" s="0"/>
      <c r="AYX53" s="0"/>
      <c r="AYY53" s="0"/>
      <c r="AYZ53" s="0"/>
      <c r="AZA53" s="0"/>
      <c r="AZB53" s="0"/>
      <c r="AZC53" s="0"/>
      <c r="AZD53" s="0"/>
      <c r="AZE53" s="0"/>
      <c r="AZF53" s="0"/>
      <c r="AZG53" s="0"/>
      <c r="AZH53" s="0"/>
      <c r="AZI53" s="0"/>
      <c r="AZJ53" s="0"/>
      <c r="AZK53" s="0"/>
      <c r="AZL53" s="0"/>
      <c r="AZM53" s="0"/>
      <c r="AZN53" s="0"/>
      <c r="AZO53" s="0"/>
      <c r="AZP53" s="0"/>
      <c r="AZQ53" s="0"/>
      <c r="AZR53" s="0"/>
      <c r="AZS53" s="0"/>
      <c r="AZT53" s="0"/>
      <c r="AZU53" s="0"/>
      <c r="AZV53" s="0"/>
      <c r="AZW53" s="0"/>
      <c r="AZX53" s="0"/>
      <c r="AZY53" s="0"/>
      <c r="AZZ53" s="0"/>
      <c r="BAA53" s="0"/>
      <c r="BAB53" s="0"/>
      <c r="BAC53" s="0"/>
      <c r="BAD53" s="0"/>
      <c r="BAE53" s="0"/>
      <c r="BAF53" s="0"/>
      <c r="BAG53" s="0"/>
      <c r="BAH53" s="0"/>
      <c r="BAI53" s="0"/>
      <c r="BAJ53" s="0"/>
      <c r="BAK53" s="0"/>
      <c r="BAL53" s="0"/>
      <c r="BAM53" s="0"/>
      <c r="BAN53" s="0"/>
      <c r="BAO53" s="0"/>
      <c r="BAP53" s="0"/>
      <c r="BAQ53" s="0"/>
      <c r="BAR53" s="0"/>
      <c r="BAS53" s="0"/>
      <c r="BAT53" s="0"/>
      <c r="BAU53" s="0"/>
      <c r="BAV53" s="0"/>
      <c r="BAW53" s="0"/>
      <c r="BAX53" s="0"/>
      <c r="BAY53" s="0"/>
      <c r="BAZ53" s="0"/>
      <c r="BBA53" s="0"/>
      <c r="BBB53" s="0"/>
      <c r="BBC53" s="0"/>
      <c r="BBD53" s="0"/>
      <c r="BBE53" s="0"/>
      <c r="BBF53" s="0"/>
      <c r="BBG53" s="0"/>
      <c r="BBH53" s="0"/>
      <c r="BBI53" s="0"/>
      <c r="BBJ53" s="0"/>
      <c r="BBK53" s="0"/>
      <c r="BBL53" s="0"/>
      <c r="BBM53" s="0"/>
      <c r="BBN53" s="0"/>
      <c r="BBO53" s="0"/>
      <c r="BBP53" s="0"/>
      <c r="BBQ53" s="0"/>
      <c r="BBR53" s="0"/>
      <c r="BBS53" s="0"/>
      <c r="BBT53" s="0"/>
      <c r="BBU53" s="0"/>
      <c r="BBV53" s="0"/>
      <c r="BBW53" s="0"/>
      <c r="BBX53" s="0"/>
      <c r="BBY53" s="0"/>
      <c r="BBZ53" s="0"/>
      <c r="BCA53" s="0"/>
      <c r="BCB53" s="0"/>
      <c r="BCC53" s="0"/>
      <c r="BCD53" s="0"/>
      <c r="BCE53" s="0"/>
      <c r="BCF53" s="0"/>
      <c r="BCG53" s="0"/>
      <c r="BCH53" s="0"/>
      <c r="BCI53" s="0"/>
      <c r="BCJ53" s="0"/>
      <c r="BCK53" s="0"/>
      <c r="BCL53" s="0"/>
      <c r="BCM53" s="0"/>
      <c r="BCN53" s="0"/>
      <c r="BCO53" s="0"/>
      <c r="BCP53" s="0"/>
      <c r="BCQ53" s="0"/>
      <c r="BCR53" s="0"/>
      <c r="BCS53" s="0"/>
      <c r="BCT53" s="0"/>
      <c r="BCU53" s="0"/>
      <c r="BCV53" s="0"/>
      <c r="BCW53" s="0"/>
      <c r="BCX53" s="0"/>
      <c r="BCY53" s="0"/>
      <c r="BCZ53" s="0"/>
      <c r="BDA53" s="0"/>
      <c r="BDB53" s="0"/>
      <c r="BDC53" s="0"/>
      <c r="BDD53" s="0"/>
      <c r="BDE53" s="0"/>
      <c r="BDF53" s="0"/>
      <c r="BDG53" s="0"/>
      <c r="BDH53" s="0"/>
      <c r="BDI53" s="0"/>
      <c r="BDJ53" s="0"/>
      <c r="BDK53" s="0"/>
      <c r="BDL53" s="0"/>
      <c r="BDM53" s="0"/>
      <c r="BDN53" s="0"/>
      <c r="BDO53" s="0"/>
      <c r="BDP53" s="0"/>
      <c r="BDQ53" s="0"/>
      <c r="BDR53" s="0"/>
      <c r="BDS53" s="0"/>
      <c r="BDT53" s="0"/>
      <c r="BDU53" s="0"/>
      <c r="BDV53" s="0"/>
      <c r="BDW53" s="0"/>
      <c r="BDX53" s="0"/>
      <c r="BDY53" s="0"/>
      <c r="BDZ53" s="0"/>
      <c r="BEA53" s="0"/>
      <c r="BEB53" s="0"/>
      <c r="BEC53" s="0"/>
      <c r="BED53" s="0"/>
      <c r="BEE53" s="0"/>
      <c r="BEF53" s="0"/>
      <c r="BEG53" s="0"/>
      <c r="BEH53" s="0"/>
      <c r="BEI53" s="0"/>
      <c r="BEJ53" s="0"/>
      <c r="BEK53" s="0"/>
      <c r="BEL53" s="0"/>
      <c r="BEM53" s="0"/>
      <c r="BEN53" s="0"/>
      <c r="BEO53" s="0"/>
      <c r="BEP53" s="0"/>
      <c r="BEQ53" s="0"/>
      <c r="BER53" s="0"/>
      <c r="BES53" s="0"/>
      <c r="BET53" s="0"/>
      <c r="BEU53" s="0"/>
      <c r="BEV53" s="0"/>
      <c r="BEW53" s="0"/>
      <c r="BEX53" s="0"/>
      <c r="BEY53" s="0"/>
      <c r="BEZ53" s="0"/>
      <c r="BFA53" s="0"/>
      <c r="BFB53" s="0"/>
      <c r="BFC53" s="0"/>
      <c r="BFD53" s="0"/>
      <c r="BFE53" s="0"/>
      <c r="BFF53" s="0"/>
      <c r="BFG53" s="0"/>
      <c r="BFH53" s="0"/>
      <c r="BFI53" s="0"/>
      <c r="BFJ53" s="0"/>
      <c r="BFK53" s="0"/>
      <c r="BFL53" s="0"/>
      <c r="BFM53" s="0"/>
      <c r="BFN53" s="0"/>
      <c r="BFO53" s="0"/>
      <c r="BFP53" s="0"/>
      <c r="BFQ53" s="0"/>
      <c r="BFR53" s="0"/>
      <c r="BFS53" s="0"/>
      <c r="BFT53" s="0"/>
      <c r="BFU53" s="0"/>
      <c r="BFV53" s="0"/>
      <c r="BFW53" s="0"/>
      <c r="BFX53" s="0"/>
      <c r="BFY53" s="0"/>
      <c r="BFZ53" s="0"/>
      <c r="BGA53" s="0"/>
      <c r="BGB53" s="0"/>
      <c r="BGC53" s="0"/>
      <c r="BGD53" s="0"/>
      <c r="BGE53" s="0"/>
      <c r="BGF53" s="0"/>
      <c r="BGG53" s="0"/>
      <c r="BGH53" s="0"/>
      <c r="BGI53" s="0"/>
      <c r="BGJ53" s="0"/>
      <c r="BGK53" s="0"/>
      <c r="BGL53" s="0"/>
      <c r="BGM53" s="0"/>
      <c r="BGN53" s="0"/>
      <c r="BGO53" s="0"/>
      <c r="BGP53" s="0"/>
      <c r="BGQ53" s="0"/>
      <c r="BGR53" s="0"/>
      <c r="BGS53" s="0"/>
      <c r="BGT53" s="0"/>
      <c r="BGU53" s="0"/>
      <c r="BGV53" s="0"/>
      <c r="BGW53" s="0"/>
      <c r="BGX53" s="0"/>
      <c r="BGY53" s="0"/>
      <c r="BGZ53" s="0"/>
      <c r="BHA53" s="0"/>
      <c r="BHB53" s="0"/>
      <c r="BHC53" s="0"/>
      <c r="BHD53" s="0"/>
      <c r="BHE53" s="0"/>
      <c r="BHF53" s="0"/>
      <c r="BHG53" s="0"/>
      <c r="BHH53" s="0"/>
      <c r="BHI53" s="0"/>
      <c r="BHJ53" s="0"/>
      <c r="BHK53" s="0"/>
      <c r="BHL53" s="0"/>
      <c r="BHM53" s="0"/>
      <c r="BHN53" s="0"/>
      <c r="BHO53" s="0"/>
      <c r="BHP53" s="0"/>
      <c r="BHQ53" s="0"/>
      <c r="BHR53" s="0"/>
      <c r="BHS53" s="0"/>
      <c r="BHT53" s="0"/>
      <c r="BHU53" s="0"/>
      <c r="BHV53" s="0"/>
      <c r="BHW53" s="0"/>
      <c r="BHX53" s="0"/>
      <c r="BHY53" s="0"/>
      <c r="BHZ53" s="0"/>
      <c r="BIA53" s="0"/>
      <c r="BIB53" s="0"/>
      <c r="BIC53" s="0"/>
      <c r="BID53" s="0"/>
      <c r="BIE53" s="0"/>
      <c r="BIF53" s="0"/>
      <c r="BIG53" s="0"/>
      <c r="BIH53" s="0"/>
      <c r="BII53" s="0"/>
      <c r="BIJ53" s="0"/>
      <c r="BIK53" s="0"/>
      <c r="BIL53" s="0"/>
      <c r="BIM53" s="0"/>
      <c r="BIN53" s="0"/>
      <c r="BIO53" s="0"/>
      <c r="BIP53" s="0"/>
      <c r="BIQ53" s="0"/>
      <c r="BIR53" s="0"/>
      <c r="BIS53" s="0"/>
      <c r="BIT53" s="0"/>
      <c r="BIU53" s="0"/>
      <c r="BIV53" s="0"/>
      <c r="BIW53" s="0"/>
      <c r="BIX53" s="0"/>
      <c r="BIY53" s="0"/>
      <c r="BIZ53" s="0"/>
      <c r="BJA53" s="0"/>
      <c r="BJB53" s="0"/>
      <c r="BJC53" s="0"/>
      <c r="BJD53" s="0"/>
      <c r="BJE53" s="0"/>
      <c r="BJF53" s="0"/>
      <c r="BJG53" s="0"/>
      <c r="BJH53" s="0"/>
      <c r="BJI53" s="0"/>
      <c r="BJJ53" s="0"/>
      <c r="BJK53" s="0"/>
      <c r="BJL53" s="0"/>
      <c r="BJM53" s="0"/>
      <c r="BJN53" s="0"/>
      <c r="BJO53" s="0"/>
      <c r="BJP53" s="0"/>
      <c r="BJQ53" s="0"/>
      <c r="BJR53" s="0"/>
      <c r="BJS53" s="0"/>
      <c r="BJT53" s="0"/>
      <c r="BJU53" s="0"/>
      <c r="BJV53" s="0"/>
      <c r="BJW53" s="0"/>
      <c r="BJX53" s="0"/>
      <c r="BJY53" s="0"/>
      <c r="BJZ53" s="0"/>
      <c r="BKA53" s="0"/>
      <c r="BKB53" s="0"/>
      <c r="BKC53" s="0"/>
      <c r="BKD53" s="0"/>
      <c r="BKE53" s="0"/>
      <c r="BKF53" s="0"/>
      <c r="BKG53" s="0"/>
      <c r="BKH53" s="0"/>
      <c r="BKI53" s="0"/>
      <c r="BKJ53" s="0"/>
      <c r="BKK53" s="0"/>
      <c r="BKL53" s="0"/>
      <c r="BKM53" s="0"/>
      <c r="BKN53" s="0"/>
      <c r="BKO53" s="0"/>
      <c r="BKP53" s="0"/>
      <c r="BKQ53" s="0"/>
      <c r="BKR53" s="0"/>
      <c r="BKS53" s="0"/>
      <c r="BKT53" s="0"/>
      <c r="BKU53" s="0"/>
      <c r="BKV53" s="0"/>
      <c r="BKW53" s="0"/>
      <c r="BKX53" s="0"/>
      <c r="BKY53" s="0"/>
      <c r="BKZ53" s="0"/>
      <c r="BLA53" s="0"/>
      <c r="BLB53" s="0"/>
      <c r="BLC53" s="0"/>
      <c r="BLD53" s="0"/>
      <c r="BLE53" s="0"/>
      <c r="BLF53" s="0"/>
      <c r="BLG53" s="0"/>
      <c r="BLH53" s="0"/>
      <c r="BLI53" s="0"/>
      <c r="BLJ53" s="0"/>
      <c r="BLK53" s="0"/>
      <c r="BLL53" s="0"/>
      <c r="BLM53" s="0"/>
      <c r="BLN53" s="0"/>
      <c r="BLO53" s="0"/>
      <c r="BLP53" s="0"/>
      <c r="BLQ53" s="0"/>
      <c r="BLR53" s="0"/>
      <c r="BLS53" s="0"/>
      <c r="BLT53" s="0"/>
      <c r="BLU53" s="0"/>
      <c r="BLV53" s="0"/>
      <c r="BLW53" s="0"/>
      <c r="BLX53" s="0"/>
      <c r="BLY53" s="0"/>
      <c r="BLZ53" s="0"/>
      <c r="BMA53" s="0"/>
      <c r="BMB53" s="0"/>
      <c r="BMC53" s="0"/>
      <c r="BMD53" s="0"/>
      <c r="BME53" s="0"/>
      <c r="BMF53" s="0"/>
      <c r="BMG53" s="0"/>
      <c r="BMH53" s="0"/>
      <c r="BMI53" s="0"/>
      <c r="BMJ53" s="0"/>
      <c r="BMK53" s="0"/>
      <c r="BML53" s="0"/>
      <c r="BMM53" s="0"/>
      <c r="BMN53" s="0"/>
      <c r="BMO53" s="0"/>
      <c r="BMP53" s="0"/>
      <c r="BMQ53" s="0"/>
      <c r="BMR53" s="0"/>
      <c r="BMS53" s="0"/>
      <c r="BMT53" s="0"/>
      <c r="BMU53" s="0"/>
      <c r="BMV53" s="0"/>
      <c r="BMW53" s="0"/>
      <c r="BMX53" s="0"/>
      <c r="BMY53" s="0"/>
      <c r="BMZ53" s="0"/>
      <c r="BNA53" s="0"/>
      <c r="BNB53" s="0"/>
      <c r="BNC53" s="0"/>
      <c r="BND53" s="0"/>
      <c r="BNE53" s="0"/>
      <c r="BNF53" s="0"/>
      <c r="BNG53" s="0"/>
      <c r="BNH53" s="0"/>
      <c r="BNI53" s="0"/>
      <c r="BNJ53" s="0"/>
      <c r="BNK53" s="0"/>
      <c r="BNL53" s="0"/>
      <c r="BNM53" s="0"/>
      <c r="BNN53" s="0"/>
      <c r="BNO53" s="0"/>
      <c r="BNP53" s="0"/>
      <c r="BNQ53" s="0"/>
      <c r="BNR53" s="0"/>
      <c r="BNS53" s="0"/>
      <c r="BNT53" s="0"/>
      <c r="BNU53" s="0"/>
      <c r="BNV53" s="0"/>
      <c r="BNW53" s="0"/>
      <c r="BNX53" s="0"/>
      <c r="BNY53" s="0"/>
      <c r="BNZ53" s="0"/>
      <c r="BOA53" s="0"/>
      <c r="BOB53" s="0"/>
      <c r="BOC53" s="0"/>
      <c r="BOD53" s="0"/>
      <c r="BOE53" s="0"/>
      <c r="BOF53" s="0"/>
      <c r="BOG53" s="0"/>
      <c r="BOH53" s="0"/>
      <c r="BOI53" s="0"/>
      <c r="BOJ53" s="0"/>
      <c r="BOK53" s="0"/>
      <c r="BOL53" s="0"/>
      <c r="BOM53" s="0"/>
      <c r="BON53" s="0"/>
      <c r="BOO53" s="0"/>
      <c r="BOP53" s="0"/>
      <c r="BOQ53" s="0"/>
      <c r="BOR53" s="0"/>
      <c r="BOS53" s="0"/>
      <c r="BOT53" s="0"/>
      <c r="BOU53" s="0"/>
      <c r="BOV53" s="0"/>
      <c r="BOW53" s="0"/>
      <c r="BOX53" s="0"/>
      <c r="BOY53" s="0"/>
      <c r="BOZ53" s="0"/>
      <c r="BPA53" s="0"/>
      <c r="BPB53" s="0"/>
      <c r="BPC53" s="0"/>
      <c r="BPD53" s="0"/>
      <c r="BPE53" s="0"/>
      <c r="BPF53" s="0"/>
      <c r="BPG53" s="0"/>
      <c r="BPH53" s="0"/>
      <c r="BPI53" s="0"/>
      <c r="BPJ53" s="0"/>
      <c r="BPK53" s="0"/>
      <c r="BPL53" s="0"/>
      <c r="BPM53" s="0"/>
      <c r="BPN53" s="0"/>
      <c r="BPO53" s="0"/>
      <c r="BPP53" s="0"/>
      <c r="BPQ53" s="0"/>
      <c r="BPR53" s="0"/>
      <c r="BPS53" s="0"/>
      <c r="BPT53" s="0"/>
      <c r="BPU53" s="0"/>
      <c r="BPV53" s="0"/>
      <c r="BPW53" s="0"/>
      <c r="BPX53" s="0"/>
      <c r="BPY53" s="0"/>
      <c r="BPZ53" s="0"/>
      <c r="BQA53" s="0"/>
      <c r="BQB53" s="0"/>
      <c r="BQC53" s="0"/>
      <c r="BQD53" s="0"/>
      <c r="BQE53" s="0"/>
      <c r="BQF53" s="0"/>
      <c r="BQG53" s="0"/>
      <c r="BQH53" s="0"/>
      <c r="BQI53" s="0"/>
      <c r="BQJ53" s="0"/>
      <c r="BQK53" s="0"/>
      <c r="BQL53" s="0"/>
      <c r="BQM53" s="0"/>
      <c r="BQN53" s="0"/>
      <c r="BQO53" s="0"/>
      <c r="BQP53" s="0"/>
      <c r="BQQ53" s="0"/>
      <c r="BQR53" s="0"/>
      <c r="BQS53" s="0"/>
      <c r="BQT53" s="0"/>
      <c r="BQU53" s="0"/>
      <c r="BQV53" s="0"/>
      <c r="BQW53" s="0"/>
      <c r="BQX53" s="0"/>
      <c r="BQY53" s="0"/>
      <c r="BQZ53" s="0"/>
      <c r="BRA53" s="0"/>
      <c r="BRB53" s="0"/>
      <c r="BRC53" s="0"/>
      <c r="BRD53" s="0"/>
      <c r="BRE53" s="0"/>
      <c r="BRF53" s="0"/>
      <c r="BRG53" s="0"/>
      <c r="BRH53" s="0"/>
      <c r="BRI53" s="0"/>
      <c r="BRJ53" s="0"/>
      <c r="BRK53" s="0"/>
      <c r="BRL53" s="0"/>
      <c r="BRM53" s="0"/>
      <c r="BRN53" s="0"/>
      <c r="BRO53" s="0"/>
      <c r="BRP53" s="0"/>
      <c r="BRQ53" s="0"/>
      <c r="BRR53" s="0"/>
      <c r="BRS53" s="0"/>
      <c r="BRT53" s="0"/>
      <c r="BRU53" s="0"/>
      <c r="BRV53" s="0"/>
      <c r="BRW53" s="0"/>
      <c r="BRX53" s="0"/>
      <c r="BRY53" s="0"/>
      <c r="BRZ53" s="0"/>
      <c r="BSA53" s="0"/>
      <c r="BSB53" s="0"/>
      <c r="BSC53" s="0"/>
      <c r="BSD53" s="0"/>
      <c r="BSE53" s="0"/>
      <c r="BSF53" s="0"/>
      <c r="BSG53" s="0"/>
      <c r="BSH53" s="0"/>
      <c r="BSI53" s="0"/>
      <c r="BSJ53" s="0"/>
      <c r="BSK53" s="0"/>
      <c r="BSL53" s="0"/>
      <c r="BSM53" s="0"/>
      <c r="BSN53" s="0"/>
      <c r="BSO53" s="0"/>
      <c r="BSP53" s="0"/>
      <c r="BSQ53" s="0"/>
      <c r="BSR53" s="0"/>
      <c r="BSS53" s="0"/>
      <c r="BST53" s="0"/>
      <c r="BSU53" s="0"/>
      <c r="BSV53" s="0"/>
      <c r="BSW53" s="0"/>
      <c r="BSX53" s="0"/>
      <c r="BSY53" s="0"/>
      <c r="BSZ53" s="0"/>
      <c r="BTA53" s="0"/>
      <c r="BTB53" s="0"/>
      <c r="BTC53" s="0"/>
      <c r="BTD53" s="0"/>
      <c r="BTE53" s="0"/>
      <c r="BTF53" s="0"/>
      <c r="BTG53" s="0"/>
      <c r="BTH53" s="0"/>
      <c r="BTI53" s="0"/>
      <c r="BTJ53" s="0"/>
      <c r="BTK53" s="0"/>
      <c r="BTL53" s="0"/>
      <c r="BTM53" s="0"/>
      <c r="BTN53" s="0"/>
      <c r="BTO53" s="0"/>
      <c r="BTP53" s="0"/>
      <c r="BTQ53" s="0"/>
      <c r="BTR53" s="0"/>
      <c r="BTS53" s="0"/>
      <c r="BTT53" s="0"/>
      <c r="BTU53" s="0"/>
      <c r="BTV53" s="0"/>
      <c r="BTW53" s="0"/>
      <c r="BTX53" s="0"/>
      <c r="BTY53" s="0"/>
      <c r="BTZ53" s="0"/>
      <c r="BUA53" s="0"/>
      <c r="BUB53" s="0"/>
      <c r="BUC53" s="0"/>
      <c r="BUD53" s="0"/>
      <c r="BUE53" s="0"/>
      <c r="BUF53" s="0"/>
      <c r="BUG53" s="0"/>
      <c r="BUH53" s="0"/>
      <c r="BUI53" s="0"/>
      <c r="BUJ53" s="0"/>
      <c r="BUK53" s="0"/>
      <c r="BUL53" s="0"/>
      <c r="BUM53" s="0"/>
      <c r="BUN53" s="0"/>
      <c r="BUO53" s="0"/>
      <c r="BUP53" s="0"/>
      <c r="BUQ53" s="0"/>
      <c r="BUR53" s="0"/>
      <c r="BUS53" s="0"/>
      <c r="BUT53" s="0"/>
      <c r="BUU53" s="0"/>
      <c r="BUV53" s="0"/>
      <c r="BUW53" s="0"/>
      <c r="BUX53" s="0"/>
      <c r="BUY53" s="0"/>
      <c r="BUZ53" s="0"/>
      <c r="BVA53" s="0"/>
      <c r="BVB53" s="0"/>
      <c r="BVC53" s="0"/>
      <c r="BVD53" s="0"/>
      <c r="BVE53" s="0"/>
      <c r="BVF53" s="0"/>
      <c r="BVG53" s="0"/>
      <c r="BVH53" s="0"/>
      <c r="BVI53" s="0"/>
      <c r="BVJ53" s="0"/>
      <c r="BVK53" s="0"/>
      <c r="BVL53" s="0"/>
      <c r="BVM53" s="0"/>
      <c r="BVN53" s="0"/>
      <c r="BVO53" s="0"/>
      <c r="BVP53" s="0"/>
      <c r="BVQ53" s="0"/>
      <c r="BVR53" s="0"/>
      <c r="BVS53" s="0"/>
      <c r="BVT53" s="0"/>
      <c r="BVU53" s="0"/>
      <c r="BVV53" s="0"/>
      <c r="BVW53" s="0"/>
      <c r="BVX53" s="0"/>
      <c r="BVY53" s="0"/>
      <c r="BVZ53" s="0"/>
      <c r="BWA53" s="0"/>
      <c r="BWB53" s="0"/>
      <c r="BWC53" s="0"/>
      <c r="BWD53" s="0"/>
      <c r="BWE53" s="0"/>
      <c r="BWF53" s="0"/>
      <c r="BWG53" s="0"/>
      <c r="BWH53" s="0"/>
      <c r="BWI53" s="0"/>
      <c r="BWJ53" s="0"/>
      <c r="BWK53" s="0"/>
      <c r="BWL53" s="0"/>
      <c r="BWM53" s="0"/>
      <c r="BWN53" s="0"/>
      <c r="BWO53" s="0"/>
      <c r="BWP53" s="0"/>
      <c r="BWQ53" s="0"/>
      <c r="BWR53" s="0"/>
      <c r="BWS53" s="0"/>
      <c r="BWT53" s="0"/>
      <c r="BWU53" s="0"/>
      <c r="BWV53" s="0"/>
      <c r="BWW53" s="0"/>
      <c r="BWX53" s="0"/>
      <c r="BWY53" s="0"/>
      <c r="BWZ53" s="0"/>
      <c r="BXA53" s="0"/>
      <c r="BXB53" s="0"/>
      <c r="BXC53" s="0"/>
      <c r="BXD53" s="0"/>
      <c r="BXE53" s="0"/>
      <c r="BXF53" s="0"/>
      <c r="BXG53" s="0"/>
      <c r="BXH53" s="0"/>
      <c r="BXI53" s="0"/>
      <c r="BXJ53" s="0"/>
      <c r="BXK53" s="0"/>
      <c r="BXL53" s="0"/>
      <c r="BXM53" s="0"/>
      <c r="BXN53" s="0"/>
      <c r="BXO53" s="0"/>
      <c r="BXP53" s="0"/>
      <c r="BXQ53" s="0"/>
      <c r="BXR53" s="0"/>
      <c r="BXS53" s="0"/>
      <c r="BXT53" s="0"/>
      <c r="BXU53" s="0"/>
      <c r="BXV53" s="0"/>
      <c r="BXW53" s="0"/>
      <c r="BXX53" s="0"/>
      <c r="BXY53" s="0"/>
      <c r="BXZ53" s="0"/>
      <c r="BYA53" s="0"/>
      <c r="BYB53" s="0"/>
      <c r="BYC53" s="0"/>
      <c r="BYD53" s="0"/>
      <c r="BYE53" s="0"/>
      <c r="BYF53" s="0"/>
      <c r="BYG53" s="0"/>
      <c r="BYH53" s="0"/>
      <c r="BYI53" s="0"/>
      <c r="BYJ53" s="0"/>
      <c r="BYK53" s="0"/>
      <c r="BYL53" s="0"/>
      <c r="BYM53" s="0"/>
      <c r="BYN53" s="0"/>
      <c r="BYO53" s="0"/>
      <c r="BYP53" s="0"/>
      <c r="BYQ53" s="0"/>
      <c r="BYR53" s="0"/>
      <c r="BYS53" s="0"/>
      <c r="BYT53" s="0"/>
      <c r="BYU53" s="0"/>
      <c r="BYV53" s="0"/>
      <c r="BYW53" s="0"/>
      <c r="BYX53" s="0"/>
      <c r="BYY53" s="0"/>
      <c r="BYZ53" s="0"/>
      <c r="BZA53" s="0"/>
      <c r="BZB53" s="0"/>
      <c r="BZC53" s="0"/>
      <c r="BZD53" s="0"/>
      <c r="BZE53" s="0"/>
      <c r="BZF53" s="0"/>
      <c r="BZG53" s="0"/>
      <c r="BZH53" s="0"/>
      <c r="BZI53" s="0"/>
      <c r="BZJ53" s="0"/>
      <c r="BZK53" s="0"/>
      <c r="BZL53" s="0"/>
      <c r="BZM53" s="0"/>
      <c r="BZN53" s="0"/>
      <c r="BZO53" s="0"/>
      <c r="BZP53" s="0"/>
      <c r="BZQ53" s="0"/>
      <c r="BZR53" s="0"/>
      <c r="BZS53" s="0"/>
      <c r="BZT53" s="0"/>
      <c r="BZU53" s="0"/>
      <c r="BZV53" s="0"/>
      <c r="BZW53" s="0"/>
      <c r="BZX53" s="0"/>
      <c r="BZY53" s="0"/>
      <c r="BZZ53" s="0"/>
      <c r="CAA53" s="0"/>
      <c r="CAB53" s="0"/>
      <c r="CAC53" s="0"/>
      <c r="CAD53" s="0"/>
      <c r="CAE53" s="0"/>
      <c r="CAF53" s="0"/>
      <c r="CAG53" s="0"/>
      <c r="CAH53" s="0"/>
      <c r="CAI53" s="0"/>
      <c r="CAJ53" s="0"/>
      <c r="CAK53" s="0"/>
      <c r="CAL53" s="0"/>
      <c r="CAM53" s="0"/>
      <c r="CAN53" s="0"/>
      <c r="CAO53" s="0"/>
      <c r="CAP53" s="0"/>
      <c r="CAQ53" s="0"/>
      <c r="CAR53" s="0"/>
      <c r="CAS53" s="0"/>
      <c r="CAT53" s="0"/>
      <c r="CAU53" s="0"/>
      <c r="CAV53" s="0"/>
      <c r="CAW53" s="0"/>
      <c r="CAX53" s="0"/>
      <c r="CAY53" s="0"/>
      <c r="CAZ53" s="0"/>
      <c r="CBA53" s="0"/>
      <c r="CBB53" s="0"/>
      <c r="CBC53" s="0"/>
      <c r="CBD53" s="0"/>
      <c r="CBE53" s="0"/>
      <c r="CBF53" s="0"/>
      <c r="CBG53" s="0"/>
      <c r="CBH53" s="0"/>
      <c r="CBI53" s="0"/>
      <c r="CBJ53" s="0"/>
      <c r="CBK53" s="0"/>
      <c r="CBL53" s="0"/>
      <c r="CBM53" s="0"/>
      <c r="CBN53" s="0"/>
      <c r="CBO53" s="0"/>
      <c r="CBP53" s="0"/>
      <c r="CBQ53" s="0"/>
      <c r="CBR53" s="0"/>
      <c r="CBS53" s="0"/>
      <c r="CBT53" s="0"/>
      <c r="CBU53" s="0"/>
      <c r="CBV53" s="0"/>
      <c r="CBW53" s="0"/>
      <c r="CBX53" s="0"/>
      <c r="CBY53" s="0"/>
      <c r="CBZ53" s="0"/>
      <c r="CCA53" s="0"/>
      <c r="CCB53" s="0"/>
      <c r="CCC53" s="0"/>
      <c r="CCD53" s="0"/>
      <c r="CCE53" s="0"/>
      <c r="CCF53" s="0"/>
      <c r="CCG53" s="0"/>
      <c r="CCH53" s="0"/>
      <c r="CCI53" s="0"/>
      <c r="CCJ53" s="0"/>
      <c r="CCK53" s="0"/>
      <c r="CCL53" s="0"/>
      <c r="CCM53" s="0"/>
      <c r="CCN53" s="0"/>
      <c r="CCO53" s="0"/>
      <c r="CCP53" s="0"/>
      <c r="CCQ53" s="0"/>
      <c r="CCR53" s="0"/>
      <c r="CCS53" s="0"/>
      <c r="CCT53" s="0"/>
      <c r="CCU53" s="0"/>
      <c r="CCV53" s="0"/>
      <c r="CCW53" s="0"/>
      <c r="CCX53" s="0"/>
      <c r="CCY53" s="0"/>
      <c r="CCZ53" s="0"/>
      <c r="CDA53" s="0"/>
      <c r="CDB53" s="0"/>
      <c r="CDC53" s="0"/>
      <c r="CDD53" s="0"/>
      <c r="CDE53" s="0"/>
      <c r="CDF53" s="0"/>
      <c r="CDG53" s="0"/>
      <c r="CDH53" s="0"/>
      <c r="CDI53" s="0"/>
      <c r="CDJ53" s="0"/>
      <c r="CDK53" s="0"/>
      <c r="CDL53" s="0"/>
      <c r="CDM53" s="0"/>
      <c r="CDN53" s="0"/>
      <c r="CDO53" s="0"/>
      <c r="CDP53" s="0"/>
      <c r="CDQ53" s="0"/>
      <c r="CDR53" s="0"/>
      <c r="CDS53" s="0"/>
      <c r="CDT53" s="0"/>
      <c r="CDU53" s="0"/>
      <c r="CDV53" s="0"/>
      <c r="CDW53" s="0"/>
      <c r="CDX53" s="0"/>
      <c r="CDY53" s="0"/>
      <c r="CDZ53" s="0"/>
      <c r="CEA53" s="0"/>
      <c r="CEB53" s="0"/>
      <c r="CEC53" s="0"/>
      <c r="CED53" s="0"/>
      <c r="CEE53" s="0"/>
      <c r="CEF53" s="0"/>
      <c r="CEG53" s="0"/>
      <c r="CEH53" s="0"/>
      <c r="CEI53" s="0"/>
      <c r="CEJ53" s="0"/>
      <c r="CEK53" s="0"/>
      <c r="CEL53" s="0"/>
      <c r="CEM53" s="0"/>
      <c r="CEN53" s="0"/>
      <c r="CEO53" s="0"/>
      <c r="CEP53" s="0"/>
      <c r="CEQ53" s="0"/>
      <c r="CER53" s="0"/>
      <c r="CES53" s="0"/>
      <c r="CET53" s="0"/>
      <c r="CEU53" s="0"/>
      <c r="CEV53" s="0"/>
      <c r="CEW53" s="0"/>
      <c r="CEX53" s="0"/>
      <c r="CEY53" s="0"/>
      <c r="CEZ53" s="0"/>
      <c r="CFA53" s="0"/>
      <c r="CFB53" s="0"/>
      <c r="CFC53" s="0"/>
      <c r="CFD53" s="0"/>
      <c r="CFE53" s="0"/>
      <c r="CFF53" s="0"/>
      <c r="CFG53" s="0"/>
      <c r="CFH53" s="0"/>
      <c r="CFI53" s="0"/>
      <c r="CFJ53" s="0"/>
      <c r="CFK53" s="0"/>
      <c r="CFL53" s="0"/>
      <c r="CFM53" s="0"/>
      <c r="CFN53" s="0"/>
      <c r="CFO53" s="0"/>
      <c r="CFP53" s="0"/>
      <c r="CFQ53" s="0"/>
      <c r="CFR53" s="0"/>
      <c r="CFS53" s="0"/>
      <c r="CFT53" s="0"/>
      <c r="CFU53" s="0"/>
      <c r="CFV53" s="0"/>
      <c r="CFW53" s="0"/>
      <c r="CFX53" s="0"/>
      <c r="CFY53" s="0"/>
      <c r="CFZ53" s="0"/>
      <c r="CGA53" s="0"/>
      <c r="CGB53" s="0"/>
      <c r="CGC53" s="0"/>
      <c r="CGD53" s="0"/>
      <c r="CGE53" s="0"/>
      <c r="CGF53" s="0"/>
      <c r="CGG53" s="0"/>
      <c r="CGH53" s="0"/>
      <c r="CGI53" s="0"/>
      <c r="CGJ53" s="0"/>
      <c r="CGK53" s="0"/>
      <c r="CGL53" s="0"/>
      <c r="CGM53" s="0"/>
      <c r="CGN53" s="0"/>
      <c r="CGO53" s="0"/>
      <c r="CGP53" s="0"/>
      <c r="CGQ53" s="0"/>
      <c r="CGR53" s="0"/>
      <c r="CGS53" s="0"/>
      <c r="CGT53" s="0"/>
      <c r="CGU53" s="0"/>
      <c r="CGV53" s="0"/>
      <c r="CGW53" s="0"/>
      <c r="CGX53" s="0"/>
      <c r="CGY53" s="0"/>
      <c r="CGZ53" s="0"/>
      <c r="CHA53" s="0"/>
      <c r="CHB53" s="0"/>
      <c r="CHC53" s="0"/>
      <c r="CHD53" s="0"/>
      <c r="CHE53" s="0"/>
      <c r="CHF53" s="0"/>
      <c r="CHG53" s="0"/>
      <c r="CHH53" s="0"/>
      <c r="CHI53" s="0"/>
      <c r="CHJ53" s="0"/>
      <c r="CHK53" s="0"/>
      <c r="CHL53" s="0"/>
      <c r="CHM53" s="0"/>
      <c r="CHN53" s="0"/>
      <c r="CHO53" s="0"/>
      <c r="CHP53" s="0"/>
      <c r="CHQ53" s="0"/>
      <c r="CHR53" s="0"/>
      <c r="CHS53" s="0"/>
      <c r="CHT53" s="0"/>
      <c r="CHU53" s="0"/>
      <c r="CHV53" s="0"/>
      <c r="CHW53" s="0"/>
      <c r="CHX53" s="0"/>
      <c r="CHY53" s="0"/>
      <c r="CHZ53" s="0"/>
      <c r="CIA53" s="0"/>
      <c r="CIB53" s="0"/>
      <c r="CIC53" s="0"/>
      <c r="CID53" s="0"/>
      <c r="CIE53" s="0"/>
      <c r="CIF53" s="0"/>
      <c r="CIG53" s="0"/>
      <c r="CIH53" s="0"/>
      <c r="CII53" s="0"/>
      <c r="CIJ53" s="0"/>
      <c r="CIK53" s="0"/>
      <c r="CIL53" s="0"/>
      <c r="CIM53" s="0"/>
      <c r="CIN53" s="0"/>
      <c r="CIO53" s="0"/>
      <c r="CIP53" s="0"/>
      <c r="CIQ53" s="0"/>
      <c r="CIR53" s="0"/>
      <c r="CIS53" s="0"/>
      <c r="CIT53" s="0"/>
      <c r="CIU53" s="0"/>
      <c r="CIV53" s="0"/>
      <c r="CIW53" s="0"/>
      <c r="CIX53" s="0"/>
      <c r="CIY53" s="0"/>
      <c r="CIZ53" s="0"/>
      <c r="CJA53" s="0"/>
      <c r="CJB53" s="0"/>
      <c r="CJC53" s="0"/>
      <c r="CJD53" s="0"/>
      <c r="CJE53" s="0"/>
      <c r="CJF53" s="0"/>
      <c r="CJG53" s="0"/>
      <c r="CJH53" s="0"/>
      <c r="CJI53" s="0"/>
      <c r="CJJ53" s="0"/>
      <c r="CJK53" s="0"/>
      <c r="CJL53" s="0"/>
      <c r="CJM53" s="0"/>
      <c r="CJN53" s="0"/>
      <c r="CJO53" s="0"/>
      <c r="CJP53" s="0"/>
      <c r="CJQ53" s="0"/>
      <c r="CJR53" s="0"/>
      <c r="CJS53" s="0"/>
      <c r="CJT53" s="0"/>
      <c r="CJU53" s="0"/>
      <c r="CJV53" s="0"/>
      <c r="CJW53" s="0"/>
      <c r="CJX53" s="0"/>
      <c r="CJY53" s="0"/>
      <c r="CJZ53" s="0"/>
      <c r="CKA53" s="0"/>
      <c r="CKB53" s="0"/>
      <c r="CKC53" s="0"/>
      <c r="CKD53" s="0"/>
      <c r="CKE53" s="0"/>
      <c r="CKF53" s="0"/>
      <c r="CKG53" s="0"/>
      <c r="CKH53" s="0"/>
      <c r="CKI53" s="0"/>
      <c r="CKJ53" s="0"/>
      <c r="CKK53" s="0"/>
      <c r="CKL53" s="0"/>
      <c r="CKM53" s="0"/>
      <c r="CKN53" s="0"/>
      <c r="CKO53" s="0"/>
      <c r="CKP53" s="0"/>
      <c r="CKQ53" s="0"/>
      <c r="CKR53" s="0"/>
      <c r="CKS53" s="0"/>
      <c r="CKT53" s="0"/>
      <c r="CKU53" s="0"/>
      <c r="CKV53" s="0"/>
      <c r="CKW53" s="0"/>
      <c r="CKX53" s="0"/>
      <c r="CKY53" s="0"/>
      <c r="CKZ53" s="0"/>
      <c r="CLA53" s="0"/>
      <c r="CLB53" s="0"/>
      <c r="CLC53" s="0"/>
      <c r="CLD53" s="0"/>
      <c r="CLE53" s="0"/>
      <c r="CLF53" s="0"/>
      <c r="CLG53" s="0"/>
      <c r="CLH53" s="0"/>
      <c r="CLI53" s="0"/>
      <c r="CLJ53" s="0"/>
      <c r="CLK53" s="0"/>
      <c r="CLL53" s="0"/>
      <c r="CLM53" s="0"/>
      <c r="CLN53" s="0"/>
      <c r="CLO53" s="0"/>
      <c r="CLP53" s="0"/>
      <c r="CLQ53" s="0"/>
      <c r="CLR53" s="0"/>
      <c r="CLS53" s="0"/>
      <c r="CLT53" s="0"/>
      <c r="CLU53" s="0"/>
      <c r="CLV53" s="0"/>
      <c r="CLW53" s="0"/>
      <c r="CLX53" s="0"/>
      <c r="CLY53" s="0"/>
      <c r="CLZ53" s="0"/>
      <c r="CMA53" s="0"/>
      <c r="CMB53" s="0"/>
      <c r="CMC53" s="0"/>
      <c r="CMD53" s="0"/>
      <c r="CME53" s="0"/>
      <c r="CMF53" s="0"/>
      <c r="CMG53" s="0"/>
      <c r="CMH53" s="0"/>
      <c r="CMI53" s="0"/>
      <c r="CMJ53" s="0"/>
      <c r="CMK53" s="0"/>
      <c r="CML53" s="0"/>
      <c r="CMM53" s="0"/>
      <c r="CMN53" s="0"/>
      <c r="CMO53" s="0"/>
      <c r="CMP53" s="0"/>
      <c r="CMQ53" s="0"/>
      <c r="CMR53" s="0"/>
      <c r="CMS53" s="0"/>
      <c r="CMT53" s="0"/>
      <c r="CMU53" s="0"/>
      <c r="CMV53" s="0"/>
      <c r="CMW53" s="0"/>
      <c r="CMX53" s="0"/>
      <c r="CMY53" s="0"/>
      <c r="CMZ53" s="0"/>
      <c r="CNA53" s="0"/>
      <c r="CNB53" s="0"/>
      <c r="CNC53" s="0"/>
      <c r="CND53" s="0"/>
      <c r="CNE53" s="0"/>
      <c r="CNF53" s="0"/>
      <c r="CNG53" s="0"/>
      <c r="CNH53" s="0"/>
      <c r="CNI53" s="0"/>
      <c r="CNJ53" s="0"/>
      <c r="CNK53" s="0"/>
      <c r="CNL53" s="0"/>
      <c r="CNM53" s="0"/>
      <c r="CNN53" s="0"/>
      <c r="CNO53" s="0"/>
      <c r="CNP53" s="0"/>
      <c r="CNQ53" s="0"/>
      <c r="CNR53" s="0"/>
      <c r="CNS53" s="0"/>
      <c r="CNT53" s="0"/>
      <c r="CNU53" s="0"/>
      <c r="CNV53" s="0"/>
      <c r="CNW53" s="0"/>
      <c r="CNX53" s="0"/>
      <c r="CNY53" s="0"/>
      <c r="CNZ53" s="0"/>
      <c r="COA53" s="0"/>
      <c r="COB53" s="0"/>
      <c r="COC53" s="0"/>
      <c r="COD53" s="0"/>
      <c r="COE53" s="0"/>
      <c r="COF53" s="0"/>
      <c r="COG53" s="0"/>
      <c r="COH53" s="0"/>
      <c r="COI53" s="0"/>
      <c r="COJ53" s="0"/>
      <c r="COK53" s="0"/>
      <c r="COL53" s="0"/>
      <c r="COM53" s="0"/>
      <c r="CON53" s="0"/>
      <c r="COO53" s="0"/>
      <c r="COP53" s="0"/>
      <c r="COQ53" s="0"/>
      <c r="COR53" s="0"/>
      <c r="COS53" s="0"/>
      <c r="COT53" s="0"/>
      <c r="COU53" s="0"/>
      <c r="COV53" s="0"/>
      <c r="COW53" s="0"/>
      <c r="COX53" s="0"/>
      <c r="COY53" s="0"/>
      <c r="COZ53" s="0"/>
      <c r="CPA53" s="0"/>
      <c r="CPB53" s="0"/>
      <c r="CPC53" s="0"/>
      <c r="CPD53" s="0"/>
      <c r="CPE53" s="0"/>
      <c r="CPF53" s="0"/>
      <c r="CPG53" s="0"/>
      <c r="CPH53" s="0"/>
      <c r="CPI53" s="0"/>
      <c r="CPJ53" s="0"/>
      <c r="CPK53" s="0"/>
      <c r="CPL53" s="0"/>
      <c r="CPM53" s="0"/>
      <c r="CPN53" s="0"/>
      <c r="CPO53" s="0"/>
      <c r="CPP53" s="0"/>
      <c r="CPQ53" s="0"/>
      <c r="CPR53" s="0"/>
      <c r="CPS53" s="0"/>
      <c r="CPT53" s="0"/>
      <c r="CPU53" s="0"/>
      <c r="CPV53" s="0"/>
      <c r="CPW53" s="0"/>
      <c r="CPX53" s="0"/>
      <c r="CPY53" s="0"/>
      <c r="CPZ53" s="0"/>
      <c r="CQA53" s="0"/>
      <c r="CQB53" s="0"/>
      <c r="CQC53" s="0"/>
      <c r="CQD53" s="0"/>
      <c r="CQE53" s="0"/>
      <c r="CQF53" s="0"/>
      <c r="CQG53" s="0"/>
      <c r="CQH53" s="0"/>
      <c r="CQI53" s="0"/>
      <c r="CQJ53" s="0"/>
      <c r="CQK53" s="0"/>
      <c r="CQL53" s="0"/>
      <c r="CQM53" s="0"/>
      <c r="CQN53" s="0"/>
      <c r="CQO53" s="0"/>
      <c r="CQP53" s="0"/>
      <c r="CQQ53" s="0"/>
      <c r="CQR53" s="0"/>
      <c r="CQS53" s="0"/>
      <c r="CQT53" s="0"/>
      <c r="CQU53" s="0"/>
      <c r="CQV53" s="0"/>
      <c r="CQW53" s="0"/>
      <c r="CQX53" s="0"/>
      <c r="CQY53" s="0"/>
      <c r="CQZ53" s="0"/>
      <c r="CRA53" s="0"/>
      <c r="CRB53" s="0"/>
      <c r="CRC53" s="0"/>
      <c r="CRD53" s="0"/>
      <c r="CRE53" s="0"/>
      <c r="CRF53" s="0"/>
      <c r="CRG53" s="0"/>
      <c r="CRH53" s="0"/>
      <c r="CRI53" s="0"/>
      <c r="CRJ53" s="0"/>
      <c r="CRK53" s="0"/>
      <c r="CRL53" s="0"/>
      <c r="CRM53" s="0"/>
      <c r="CRN53" s="0"/>
      <c r="CRO53" s="0"/>
      <c r="CRP53" s="0"/>
      <c r="CRQ53" s="0"/>
      <c r="CRR53" s="0"/>
      <c r="CRS53" s="0"/>
      <c r="CRT53" s="0"/>
      <c r="CRU53" s="0"/>
      <c r="CRV53" s="0"/>
      <c r="CRW53" s="0"/>
      <c r="CRX53" s="0"/>
      <c r="CRY53" s="0"/>
      <c r="CRZ53" s="0"/>
      <c r="CSA53" s="0"/>
      <c r="CSB53" s="0"/>
      <c r="CSC53" s="0"/>
      <c r="CSD53" s="0"/>
      <c r="CSE53" s="0"/>
      <c r="CSF53" s="0"/>
      <c r="CSG53" s="0"/>
      <c r="CSH53" s="0"/>
      <c r="CSI53" s="0"/>
      <c r="CSJ53" s="0"/>
      <c r="CSK53" s="0"/>
      <c r="CSL53" s="0"/>
      <c r="CSM53" s="0"/>
      <c r="CSN53" s="0"/>
      <c r="CSO53" s="0"/>
      <c r="CSP53" s="0"/>
      <c r="CSQ53" s="0"/>
      <c r="CSR53" s="0"/>
      <c r="CSS53" s="0"/>
      <c r="CST53" s="0"/>
      <c r="CSU53" s="0"/>
      <c r="CSV53" s="0"/>
      <c r="CSW53" s="0"/>
      <c r="CSX53" s="0"/>
      <c r="CSY53" s="0"/>
      <c r="CSZ53" s="0"/>
      <c r="CTA53" s="0"/>
      <c r="CTB53" s="0"/>
      <c r="CTC53" s="0"/>
      <c r="CTD53" s="0"/>
      <c r="CTE53" s="0"/>
      <c r="CTF53" s="0"/>
      <c r="CTG53" s="0"/>
      <c r="CTH53" s="0"/>
      <c r="CTI53" s="0"/>
      <c r="CTJ53" s="0"/>
      <c r="CTK53" s="0"/>
      <c r="CTL53" s="0"/>
      <c r="CTM53" s="0"/>
      <c r="CTN53" s="0"/>
      <c r="CTO53" s="0"/>
      <c r="CTP53" s="0"/>
      <c r="CTQ53" s="0"/>
      <c r="CTR53" s="0"/>
      <c r="CTS53" s="0"/>
      <c r="CTT53" s="0"/>
      <c r="CTU53" s="0"/>
      <c r="CTV53" s="0"/>
      <c r="CTW53" s="0"/>
      <c r="CTX53" s="0"/>
      <c r="CTY53" s="0"/>
      <c r="CTZ53" s="0"/>
      <c r="CUA53" s="0"/>
      <c r="CUB53" s="0"/>
      <c r="CUC53" s="0"/>
      <c r="CUD53" s="0"/>
      <c r="CUE53" s="0"/>
      <c r="CUF53" s="0"/>
      <c r="CUG53" s="0"/>
      <c r="CUH53" s="0"/>
      <c r="CUI53" s="0"/>
      <c r="CUJ53" s="0"/>
      <c r="CUK53" s="0"/>
      <c r="CUL53" s="0"/>
      <c r="CUM53" s="0"/>
      <c r="CUN53" s="0"/>
      <c r="CUO53" s="0"/>
      <c r="CUP53" s="0"/>
      <c r="CUQ53" s="0"/>
      <c r="CUR53" s="0"/>
      <c r="CUS53" s="0"/>
      <c r="CUT53" s="0"/>
      <c r="CUU53" s="0"/>
      <c r="CUV53" s="0"/>
      <c r="CUW53" s="0"/>
      <c r="CUX53" s="0"/>
      <c r="CUY53" s="0"/>
      <c r="CUZ53" s="0"/>
      <c r="CVA53" s="0"/>
      <c r="CVB53" s="0"/>
      <c r="CVC53" s="0"/>
      <c r="CVD53" s="0"/>
      <c r="CVE53" s="0"/>
      <c r="CVF53" s="0"/>
      <c r="CVG53" s="0"/>
      <c r="CVH53" s="0"/>
      <c r="CVI53" s="0"/>
      <c r="CVJ53" s="0"/>
      <c r="CVK53" s="0"/>
      <c r="CVL53" s="0"/>
      <c r="CVM53" s="0"/>
      <c r="CVN53" s="0"/>
      <c r="CVO53" s="0"/>
      <c r="CVP53" s="0"/>
      <c r="CVQ53" s="0"/>
      <c r="CVR53" s="0"/>
      <c r="CVS53" s="0"/>
      <c r="CVT53" s="0"/>
      <c r="CVU53" s="0"/>
      <c r="CVV53" s="0"/>
      <c r="CVW53" s="0"/>
      <c r="CVX53" s="0"/>
      <c r="CVY53" s="0"/>
      <c r="CVZ53" s="0"/>
      <c r="CWA53" s="0"/>
      <c r="CWB53" s="0"/>
      <c r="CWC53" s="0"/>
      <c r="CWD53" s="0"/>
      <c r="CWE53" s="0"/>
      <c r="CWF53" s="0"/>
      <c r="CWG53" s="0"/>
      <c r="CWH53" s="0"/>
      <c r="CWI53" s="0"/>
      <c r="CWJ53" s="0"/>
      <c r="CWK53" s="0"/>
      <c r="CWL53" s="0"/>
      <c r="CWM53" s="0"/>
      <c r="CWN53" s="0"/>
      <c r="CWO53" s="0"/>
      <c r="CWP53" s="0"/>
      <c r="CWQ53" s="0"/>
      <c r="CWR53" s="0"/>
      <c r="CWS53" s="0"/>
      <c r="CWT53" s="0"/>
      <c r="CWU53" s="0"/>
      <c r="CWV53" s="0"/>
      <c r="CWW53" s="0"/>
      <c r="CWX53" s="0"/>
      <c r="CWY53" s="0"/>
      <c r="CWZ53" s="0"/>
      <c r="CXA53" s="0"/>
      <c r="CXB53" s="0"/>
      <c r="CXC53" s="0"/>
      <c r="CXD53" s="0"/>
      <c r="CXE53" s="0"/>
      <c r="CXF53" s="0"/>
      <c r="CXG53" s="0"/>
      <c r="CXH53" s="0"/>
      <c r="CXI53" s="0"/>
      <c r="CXJ53" s="0"/>
      <c r="CXK53" s="0"/>
      <c r="CXL53" s="0"/>
      <c r="CXM53" s="0"/>
      <c r="CXN53" s="0"/>
      <c r="CXO53" s="0"/>
      <c r="CXP53" s="0"/>
      <c r="CXQ53" s="0"/>
      <c r="CXR53" s="0"/>
      <c r="CXS53" s="0"/>
      <c r="CXT53" s="0"/>
      <c r="CXU53" s="0"/>
      <c r="CXV53" s="0"/>
      <c r="CXW53" s="0"/>
      <c r="CXX53" s="0"/>
      <c r="CXY53" s="0"/>
      <c r="CXZ53" s="0"/>
      <c r="CYA53" s="0"/>
      <c r="CYB53" s="0"/>
      <c r="CYC53" s="0"/>
      <c r="CYD53" s="0"/>
      <c r="CYE53" s="0"/>
      <c r="CYF53" s="0"/>
      <c r="CYG53" s="0"/>
      <c r="CYH53" s="0"/>
      <c r="CYI53" s="0"/>
      <c r="CYJ53" s="0"/>
      <c r="CYK53" s="0"/>
      <c r="CYL53" s="0"/>
      <c r="CYM53" s="0"/>
      <c r="CYN53" s="0"/>
      <c r="CYO53" s="0"/>
      <c r="CYP53" s="0"/>
      <c r="CYQ53" s="0"/>
      <c r="CYR53" s="0"/>
      <c r="CYS53" s="0"/>
      <c r="CYT53" s="0"/>
      <c r="CYU53" s="0"/>
      <c r="CYV53" s="0"/>
      <c r="CYW53" s="0"/>
      <c r="CYX53" s="0"/>
      <c r="CYY53" s="0"/>
      <c r="CYZ53" s="0"/>
      <c r="CZA53" s="0"/>
      <c r="CZB53" s="0"/>
      <c r="CZC53" s="0"/>
      <c r="CZD53" s="0"/>
      <c r="CZE53" s="0"/>
      <c r="CZF53" s="0"/>
      <c r="CZG53" s="0"/>
      <c r="CZH53" s="0"/>
      <c r="CZI53" s="0"/>
      <c r="CZJ53" s="0"/>
      <c r="CZK53" s="0"/>
      <c r="CZL53" s="0"/>
      <c r="CZM53" s="0"/>
      <c r="CZN53" s="0"/>
      <c r="CZO53" s="0"/>
      <c r="CZP53" s="0"/>
      <c r="CZQ53" s="0"/>
      <c r="CZR53" s="0"/>
      <c r="CZS53" s="0"/>
      <c r="CZT53" s="0"/>
      <c r="CZU53" s="0"/>
      <c r="CZV53" s="0"/>
      <c r="CZW53" s="0"/>
      <c r="CZX53" s="0"/>
      <c r="CZY53" s="0"/>
      <c r="CZZ53" s="0"/>
      <c r="DAA53" s="0"/>
      <c r="DAB53" s="0"/>
      <c r="DAC53" s="0"/>
      <c r="DAD53" s="0"/>
      <c r="DAE53" s="0"/>
      <c r="DAF53" s="0"/>
      <c r="DAG53" s="0"/>
      <c r="DAH53" s="0"/>
      <c r="DAI53" s="0"/>
      <c r="DAJ53" s="0"/>
      <c r="DAK53" s="0"/>
      <c r="DAL53" s="0"/>
      <c r="DAM53" s="0"/>
      <c r="DAN53" s="0"/>
      <c r="DAO53" s="0"/>
      <c r="DAP53" s="0"/>
      <c r="DAQ53" s="0"/>
      <c r="DAR53" s="0"/>
      <c r="DAS53" s="0"/>
      <c r="DAT53" s="0"/>
      <c r="DAU53" s="0"/>
      <c r="DAV53" s="0"/>
      <c r="DAW53" s="0"/>
      <c r="DAX53" s="0"/>
      <c r="DAY53" s="0"/>
      <c r="DAZ53" s="0"/>
      <c r="DBA53" s="0"/>
      <c r="DBB53" s="0"/>
      <c r="DBC53" s="0"/>
      <c r="DBD53" s="0"/>
      <c r="DBE53" s="0"/>
      <c r="DBF53" s="0"/>
      <c r="DBG53" s="0"/>
      <c r="DBH53" s="0"/>
      <c r="DBI53" s="0"/>
      <c r="DBJ53" s="0"/>
      <c r="DBK53" s="0"/>
      <c r="DBL53" s="0"/>
      <c r="DBM53" s="0"/>
      <c r="DBN53" s="0"/>
      <c r="DBO53" s="0"/>
      <c r="DBP53" s="0"/>
      <c r="DBQ53" s="0"/>
      <c r="DBR53" s="0"/>
      <c r="DBS53" s="0"/>
      <c r="DBT53" s="0"/>
      <c r="DBU53" s="0"/>
      <c r="DBV53" s="0"/>
      <c r="DBW53" s="0"/>
      <c r="DBX53" s="0"/>
      <c r="DBY53" s="0"/>
      <c r="DBZ53" s="0"/>
      <c r="DCA53" s="0"/>
      <c r="DCB53" s="0"/>
      <c r="DCC53" s="0"/>
      <c r="DCD53" s="0"/>
      <c r="DCE53" s="0"/>
      <c r="DCF53" s="0"/>
      <c r="DCG53" s="0"/>
      <c r="DCH53" s="0"/>
      <c r="DCI53" s="0"/>
      <c r="DCJ53" s="0"/>
      <c r="DCK53" s="0"/>
      <c r="DCL53" s="0"/>
      <c r="DCM53" s="0"/>
      <c r="DCN53" s="0"/>
      <c r="DCO53" s="0"/>
      <c r="DCP53" s="0"/>
      <c r="DCQ53" s="0"/>
      <c r="DCR53" s="0"/>
      <c r="DCS53" s="0"/>
      <c r="DCT53" s="0"/>
      <c r="DCU53" s="0"/>
      <c r="DCV53" s="0"/>
      <c r="DCW53" s="0"/>
      <c r="DCX53" s="0"/>
      <c r="DCY53" s="0"/>
      <c r="DCZ53" s="0"/>
      <c r="DDA53" s="0"/>
      <c r="DDB53" s="0"/>
      <c r="DDC53" s="0"/>
      <c r="DDD53" s="0"/>
      <c r="DDE53" s="0"/>
      <c r="DDF53" s="0"/>
      <c r="DDG53" s="0"/>
      <c r="DDH53" s="0"/>
      <c r="DDI53" s="0"/>
      <c r="DDJ53" s="0"/>
      <c r="DDK53" s="0"/>
      <c r="DDL53" s="0"/>
      <c r="DDM53" s="0"/>
      <c r="DDN53" s="0"/>
      <c r="DDO53" s="0"/>
      <c r="DDP53" s="0"/>
      <c r="DDQ53" s="0"/>
      <c r="DDR53" s="0"/>
      <c r="DDS53" s="0"/>
      <c r="DDT53" s="0"/>
      <c r="DDU53" s="0"/>
      <c r="DDV53" s="0"/>
      <c r="DDW53" s="0"/>
      <c r="DDX53" s="0"/>
      <c r="DDY53" s="0"/>
      <c r="DDZ53" s="0"/>
      <c r="DEA53" s="0"/>
      <c r="DEB53" s="0"/>
      <c r="DEC53" s="0"/>
      <c r="DED53" s="0"/>
      <c r="DEE53" s="0"/>
      <c r="DEF53" s="0"/>
      <c r="DEG53" s="0"/>
      <c r="DEH53" s="0"/>
      <c r="DEI53" s="0"/>
      <c r="DEJ53" s="0"/>
      <c r="DEK53" s="0"/>
      <c r="DEL53" s="0"/>
      <c r="DEM53" s="0"/>
      <c r="DEN53" s="0"/>
      <c r="DEO53" s="0"/>
      <c r="DEP53" s="0"/>
      <c r="DEQ53" s="0"/>
      <c r="DER53" s="0"/>
      <c r="DES53" s="0"/>
      <c r="DET53" s="0"/>
      <c r="DEU53" s="0"/>
      <c r="DEV53" s="0"/>
      <c r="DEW53" s="0"/>
      <c r="DEX53" s="0"/>
      <c r="DEY53" s="0"/>
      <c r="DEZ53" s="0"/>
      <c r="DFA53" s="0"/>
      <c r="DFB53" s="0"/>
      <c r="DFC53" s="0"/>
      <c r="DFD53" s="0"/>
      <c r="DFE53" s="0"/>
      <c r="DFF53" s="0"/>
      <c r="DFG53" s="0"/>
      <c r="DFH53" s="0"/>
      <c r="DFI53" s="0"/>
      <c r="DFJ53" s="0"/>
      <c r="DFK53" s="0"/>
      <c r="DFL53" s="0"/>
      <c r="DFM53" s="0"/>
      <c r="DFN53" s="0"/>
      <c r="DFO53" s="0"/>
      <c r="DFP53" s="0"/>
      <c r="DFQ53" s="0"/>
      <c r="DFR53" s="0"/>
      <c r="DFS53" s="0"/>
      <c r="DFT53" s="0"/>
      <c r="DFU53" s="0"/>
      <c r="DFV53" s="0"/>
      <c r="DFW53" s="0"/>
      <c r="DFX53" s="0"/>
      <c r="DFY53" s="0"/>
      <c r="DFZ53" s="0"/>
      <c r="DGA53" s="0"/>
      <c r="DGB53" s="0"/>
      <c r="DGC53" s="0"/>
      <c r="DGD53" s="0"/>
      <c r="DGE53" s="0"/>
      <c r="DGF53" s="0"/>
      <c r="DGG53" s="0"/>
      <c r="DGH53" s="0"/>
      <c r="DGI53" s="0"/>
      <c r="DGJ53" s="0"/>
      <c r="DGK53" s="0"/>
      <c r="DGL53" s="0"/>
      <c r="DGM53" s="0"/>
      <c r="DGN53" s="0"/>
      <c r="DGO53" s="0"/>
      <c r="DGP53" s="0"/>
      <c r="DGQ53" s="0"/>
      <c r="DGR53" s="0"/>
      <c r="DGS53" s="0"/>
      <c r="DGT53" s="0"/>
      <c r="DGU53" s="0"/>
      <c r="DGV53" s="0"/>
      <c r="DGW53" s="0"/>
      <c r="DGX53" s="0"/>
      <c r="DGY53" s="0"/>
      <c r="DGZ53" s="0"/>
      <c r="DHA53" s="0"/>
      <c r="DHB53" s="0"/>
      <c r="DHC53" s="0"/>
      <c r="DHD53" s="0"/>
      <c r="DHE53" s="0"/>
      <c r="DHF53" s="0"/>
      <c r="DHG53" s="0"/>
      <c r="DHH53" s="0"/>
      <c r="DHI53" s="0"/>
      <c r="DHJ53" s="0"/>
      <c r="DHK53" s="0"/>
      <c r="DHL53" s="0"/>
      <c r="DHM53" s="0"/>
      <c r="DHN53" s="0"/>
      <c r="DHO53" s="0"/>
      <c r="DHP53" s="0"/>
      <c r="DHQ53" s="0"/>
      <c r="DHR53" s="0"/>
      <c r="DHS53" s="0"/>
      <c r="DHT53" s="0"/>
      <c r="DHU53" s="0"/>
      <c r="DHV53" s="0"/>
      <c r="DHW53" s="0"/>
      <c r="DHX53" s="0"/>
      <c r="DHY53" s="0"/>
      <c r="DHZ53" s="0"/>
      <c r="DIA53" s="0"/>
      <c r="DIB53" s="0"/>
      <c r="DIC53" s="0"/>
      <c r="DID53" s="0"/>
      <c r="DIE53" s="0"/>
      <c r="DIF53" s="0"/>
      <c r="DIG53" s="0"/>
      <c r="DIH53" s="0"/>
      <c r="DII53" s="0"/>
      <c r="DIJ53" s="0"/>
      <c r="DIK53" s="0"/>
      <c r="DIL53" s="0"/>
      <c r="DIM53" s="0"/>
      <c r="DIN53" s="0"/>
      <c r="DIO53" s="0"/>
      <c r="DIP53" s="0"/>
      <c r="DIQ53" s="0"/>
      <c r="DIR53" s="0"/>
      <c r="DIS53" s="0"/>
      <c r="DIT53" s="0"/>
      <c r="DIU53" s="0"/>
      <c r="DIV53" s="0"/>
      <c r="DIW53" s="0"/>
      <c r="DIX53" s="0"/>
      <c r="DIY53" s="0"/>
      <c r="DIZ53" s="0"/>
      <c r="DJA53" s="0"/>
      <c r="DJB53" s="0"/>
      <c r="DJC53" s="0"/>
      <c r="DJD53" s="0"/>
      <c r="DJE53" s="0"/>
      <c r="DJF53" s="0"/>
      <c r="DJG53" s="0"/>
      <c r="DJH53" s="0"/>
      <c r="DJI53" s="0"/>
      <c r="DJJ53" s="0"/>
      <c r="DJK53" s="0"/>
      <c r="DJL53" s="0"/>
      <c r="DJM53" s="0"/>
      <c r="DJN53" s="0"/>
      <c r="DJO53" s="0"/>
      <c r="DJP53" s="0"/>
      <c r="DJQ53" s="0"/>
      <c r="DJR53" s="0"/>
      <c r="DJS53" s="0"/>
      <c r="DJT53" s="0"/>
      <c r="DJU53" s="0"/>
      <c r="DJV53" s="0"/>
      <c r="DJW53" s="0"/>
      <c r="DJX53" s="0"/>
      <c r="DJY53" s="0"/>
      <c r="DJZ53" s="0"/>
      <c r="DKA53" s="0"/>
      <c r="DKB53" s="0"/>
      <c r="DKC53" s="0"/>
      <c r="DKD53" s="0"/>
      <c r="DKE53" s="0"/>
      <c r="DKF53" s="0"/>
      <c r="DKG53" s="0"/>
      <c r="DKH53" s="0"/>
      <c r="DKI53" s="0"/>
      <c r="DKJ53" s="0"/>
      <c r="DKK53" s="0"/>
      <c r="DKL53" s="0"/>
      <c r="DKM53" s="0"/>
      <c r="DKN53" s="0"/>
      <c r="DKO53" s="0"/>
      <c r="DKP53" s="0"/>
      <c r="DKQ53" s="0"/>
      <c r="DKR53" s="0"/>
      <c r="DKS53" s="0"/>
      <c r="DKT53" s="0"/>
      <c r="DKU53" s="0"/>
      <c r="DKV53" s="0"/>
      <c r="DKW53" s="0"/>
      <c r="DKX53" s="0"/>
      <c r="DKY53" s="0"/>
      <c r="DKZ53" s="0"/>
      <c r="DLA53" s="0"/>
      <c r="DLB53" s="0"/>
      <c r="DLC53" s="0"/>
      <c r="DLD53" s="0"/>
      <c r="DLE53" s="0"/>
      <c r="DLF53" s="0"/>
      <c r="DLG53" s="0"/>
      <c r="DLH53" s="0"/>
      <c r="DLI53" s="0"/>
      <c r="DLJ53" s="0"/>
      <c r="DLK53" s="0"/>
      <c r="DLL53" s="0"/>
      <c r="DLM53" s="0"/>
      <c r="DLN53" s="0"/>
      <c r="DLO53" s="0"/>
      <c r="DLP53" s="0"/>
      <c r="DLQ53" s="0"/>
      <c r="DLR53" s="0"/>
      <c r="DLS53" s="0"/>
      <c r="DLT53" s="0"/>
      <c r="DLU53" s="0"/>
      <c r="DLV53" s="0"/>
      <c r="DLW53" s="0"/>
      <c r="DLX53" s="0"/>
      <c r="DLY53" s="0"/>
      <c r="DLZ53" s="0"/>
      <c r="DMA53" s="0"/>
      <c r="DMB53" s="0"/>
      <c r="DMC53" s="0"/>
      <c r="DMD53" s="0"/>
      <c r="DME53" s="0"/>
      <c r="DMF53" s="0"/>
      <c r="DMG53" s="0"/>
      <c r="DMH53" s="0"/>
      <c r="DMI53" s="0"/>
      <c r="DMJ53" s="0"/>
      <c r="DMK53" s="0"/>
      <c r="DML53" s="0"/>
      <c r="DMM53" s="0"/>
      <c r="DMN53" s="0"/>
      <c r="DMO53" s="0"/>
      <c r="DMP53" s="0"/>
      <c r="DMQ53" s="0"/>
      <c r="DMR53" s="0"/>
      <c r="DMS53" s="0"/>
      <c r="DMT53" s="0"/>
      <c r="DMU53" s="0"/>
      <c r="DMV53" s="0"/>
      <c r="DMW53" s="0"/>
      <c r="DMX53" s="0"/>
      <c r="DMY53" s="0"/>
      <c r="DMZ53" s="0"/>
      <c r="DNA53" s="0"/>
      <c r="DNB53" s="0"/>
      <c r="DNC53" s="0"/>
      <c r="DND53" s="0"/>
      <c r="DNE53" s="0"/>
      <c r="DNF53" s="0"/>
      <c r="DNG53" s="0"/>
      <c r="DNH53" s="0"/>
      <c r="DNI53" s="0"/>
      <c r="DNJ53" s="0"/>
      <c r="DNK53" s="0"/>
      <c r="DNL53" s="0"/>
      <c r="DNM53" s="0"/>
      <c r="DNN53" s="0"/>
      <c r="DNO53" s="0"/>
      <c r="DNP53" s="0"/>
      <c r="DNQ53" s="0"/>
      <c r="DNR53" s="0"/>
      <c r="DNS53" s="0"/>
      <c r="DNT53" s="0"/>
      <c r="DNU53" s="0"/>
      <c r="DNV53" s="0"/>
      <c r="DNW53" s="0"/>
      <c r="DNX53" s="0"/>
      <c r="DNY53" s="0"/>
      <c r="DNZ53" s="0"/>
      <c r="DOA53" s="0"/>
      <c r="DOB53" s="0"/>
      <c r="DOC53" s="0"/>
      <c r="DOD53" s="0"/>
      <c r="DOE53" s="0"/>
      <c r="DOF53" s="0"/>
      <c r="DOG53" s="0"/>
      <c r="DOH53" s="0"/>
      <c r="DOI53" s="0"/>
      <c r="DOJ53" s="0"/>
      <c r="DOK53" s="0"/>
      <c r="DOL53" s="0"/>
      <c r="DOM53" s="0"/>
      <c r="DON53" s="0"/>
      <c r="DOO53" s="0"/>
      <c r="DOP53" s="0"/>
      <c r="DOQ53" s="0"/>
      <c r="DOR53" s="0"/>
      <c r="DOS53" s="0"/>
      <c r="DOT53" s="0"/>
      <c r="DOU53" s="0"/>
      <c r="DOV53" s="0"/>
      <c r="DOW53" s="0"/>
      <c r="DOX53" s="0"/>
      <c r="DOY53" s="0"/>
      <c r="DOZ53" s="0"/>
      <c r="DPA53" s="0"/>
      <c r="DPB53" s="0"/>
      <c r="DPC53" s="0"/>
      <c r="DPD53" s="0"/>
      <c r="DPE53" s="0"/>
      <c r="DPF53" s="0"/>
      <c r="DPG53" s="0"/>
      <c r="DPH53" s="0"/>
      <c r="DPI53" s="0"/>
      <c r="DPJ53" s="0"/>
      <c r="DPK53" s="0"/>
      <c r="DPL53" s="0"/>
      <c r="DPM53" s="0"/>
      <c r="DPN53" s="0"/>
      <c r="DPO53" s="0"/>
      <c r="DPP53" s="0"/>
      <c r="DPQ53" s="0"/>
      <c r="DPR53" s="0"/>
      <c r="DPS53" s="0"/>
      <c r="DPT53" s="0"/>
      <c r="DPU53" s="0"/>
      <c r="DPV53" s="0"/>
      <c r="DPW53" s="0"/>
      <c r="DPX53" s="0"/>
      <c r="DPY53" s="0"/>
      <c r="DPZ53" s="0"/>
      <c r="DQA53" s="0"/>
      <c r="DQB53" s="0"/>
      <c r="DQC53" s="0"/>
      <c r="DQD53" s="0"/>
      <c r="DQE53" s="0"/>
      <c r="DQF53" s="0"/>
      <c r="DQG53" s="0"/>
      <c r="DQH53" s="0"/>
      <c r="DQI53" s="0"/>
      <c r="DQJ53" s="0"/>
      <c r="DQK53" s="0"/>
      <c r="DQL53" s="0"/>
      <c r="DQM53" s="0"/>
      <c r="DQN53" s="0"/>
      <c r="DQO53" s="0"/>
      <c r="DQP53" s="0"/>
      <c r="DQQ53" s="0"/>
      <c r="DQR53" s="0"/>
      <c r="DQS53" s="0"/>
      <c r="DQT53" s="0"/>
      <c r="DQU53" s="0"/>
      <c r="DQV53" s="0"/>
      <c r="DQW53" s="0"/>
      <c r="DQX53" s="0"/>
      <c r="DQY53" s="0"/>
      <c r="DQZ53" s="0"/>
      <c r="DRA53" s="0"/>
      <c r="DRB53" s="0"/>
      <c r="DRC53" s="0"/>
      <c r="DRD53" s="0"/>
      <c r="DRE53" s="0"/>
      <c r="DRF53" s="0"/>
      <c r="DRG53" s="0"/>
      <c r="DRH53" s="0"/>
      <c r="DRI53" s="0"/>
      <c r="DRJ53" s="0"/>
      <c r="DRK53" s="0"/>
      <c r="DRL53" s="0"/>
      <c r="DRM53" s="0"/>
      <c r="DRN53" s="0"/>
      <c r="DRO53" s="0"/>
      <c r="DRP53" s="0"/>
      <c r="DRQ53" s="0"/>
      <c r="DRR53" s="0"/>
      <c r="DRS53" s="0"/>
      <c r="DRT53" s="0"/>
      <c r="DRU53" s="0"/>
      <c r="DRV53" s="0"/>
      <c r="DRW53" s="0"/>
      <c r="DRX53" s="0"/>
      <c r="DRY53" s="0"/>
      <c r="DRZ53" s="0"/>
      <c r="DSA53" s="0"/>
      <c r="DSB53" s="0"/>
      <c r="DSC53" s="0"/>
      <c r="DSD53" s="0"/>
      <c r="DSE53" s="0"/>
      <c r="DSF53" s="0"/>
      <c r="DSG53" s="0"/>
      <c r="DSH53" s="0"/>
      <c r="DSI53" s="0"/>
      <c r="DSJ53" s="0"/>
      <c r="DSK53" s="0"/>
      <c r="DSL53" s="0"/>
      <c r="DSM53" s="0"/>
      <c r="DSN53" s="0"/>
      <c r="DSO53" s="0"/>
      <c r="DSP53" s="0"/>
      <c r="DSQ53" s="0"/>
      <c r="DSR53" s="0"/>
      <c r="DSS53" s="0"/>
      <c r="DST53" s="0"/>
      <c r="DSU53" s="0"/>
      <c r="DSV53" s="0"/>
      <c r="DSW53" s="0"/>
      <c r="DSX53" s="0"/>
      <c r="DSY53" s="0"/>
      <c r="DSZ53" s="0"/>
      <c r="DTA53" s="0"/>
      <c r="DTB53" s="0"/>
      <c r="DTC53" s="0"/>
      <c r="DTD53" s="0"/>
      <c r="DTE53" s="0"/>
      <c r="DTF53" s="0"/>
      <c r="DTG53" s="0"/>
      <c r="DTH53" s="0"/>
      <c r="DTI53" s="0"/>
      <c r="DTJ53" s="0"/>
      <c r="DTK53" s="0"/>
      <c r="DTL53" s="0"/>
      <c r="DTM53" s="0"/>
      <c r="DTN53" s="0"/>
      <c r="DTO53" s="0"/>
      <c r="DTP53" s="0"/>
      <c r="DTQ53" s="0"/>
      <c r="DTR53" s="0"/>
      <c r="DTS53" s="0"/>
      <c r="DTT53" s="0"/>
      <c r="DTU53" s="0"/>
      <c r="DTV53" s="0"/>
      <c r="DTW53" s="0"/>
      <c r="DTX53" s="0"/>
      <c r="DTY53" s="0"/>
      <c r="DTZ53" s="0"/>
      <c r="DUA53" s="0"/>
      <c r="DUB53" s="0"/>
      <c r="DUC53" s="0"/>
      <c r="DUD53" s="0"/>
      <c r="DUE53" s="0"/>
      <c r="DUF53" s="0"/>
      <c r="DUG53" s="0"/>
      <c r="DUH53" s="0"/>
      <c r="DUI53" s="0"/>
      <c r="DUJ53" s="0"/>
      <c r="DUK53" s="0"/>
      <c r="DUL53" s="0"/>
      <c r="DUM53" s="0"/>
      <c r="DUN53" s="0"/>
      <c r="DUO53" s="0"/>
      <c r="DUP53" s="0"/>
      <c r="DUQ53" s="0"/>
      <c r="DUR53" s="0"/>
      <c r="DUS53" s="0"/>
      <c r="DUT53" s="0"/>
      <c r="DUU53" s="0"/>
      <c r="DUV53" s="0"/>
      <c r="DUW53" s="0"/>
      <c r="DUX53" s="0"/>
      <c r="DUY53" s="0"/>
      <c r="DUZ53" s="0"/>
      <c r="DVA53" s="0"/>
      <c r="DVB53" s="0"/>
      <c r="DVC53" s="0"/>
      <c r="DVD53" s="0"/>
      <c r="DVE53" s="0"/>
      <c r="DVF53" s="0"/>
      <c r="DVG53" s="0"/>
      <c r="DVH53" s="0"/>
      <c r="DVI53" s="0"/>
      <c r="DVJ53" s="0"/>
      <c r="DVK53" s="0"/>
      <c r="DVL53" s="0"/>
      <c r="DVM53" s="0"/>
      <c r="DVN53" s="0"/>
      <c r="DVO53" s="0"/>
      <c r="DVP53" s="0"/>
      <c r="DVQ53" s="0"/>
      <c r="DVR53" s="0"/>
      <c r="DVS53" s="0"/>
      <c r="DVT53" s="0"/>
      <c r="DVU53" s="0"/>
      <c r="DVV53" s="0"/>
      <c r="DVW53" s="0"/>
      <c r="DVX53" s="0"/>
      <c r="DVY53" s="0"/>
      <c r="DVZ53" s="0"/>
      <c r="DWA53" s="0"/>
      <c r="DWB53" s="0"/>
      <c r="DWC53" s="0"/>
      <c r="DWD53" s="0"/>
      <c r="DWE53" s="0"/>
      <c r="DWF53" s="0"/>
      <c r="DWG53" s="0"/>
      <c r="DWH53" s="0"/>
      <c r="DWI53" s="0"/>
      <c r="DWJ53" s="0"/>
      <c r="DWK53" s="0"/>
      <c r="DWL53" s="0"/>
      <c r="DWM53" s="0"/>
      <c r="DWN53" s="0"/>
      <c r="DWO53" s="0"/>
      <c r="DWP53" s="0"/>
      <c r="DWQ53" s="0"/>
      <c r="DWR53" s="0"/>
      <c r="DWS53" s="0"/>
      <c r="DWT53" s="0"/>
      <c r="DWU53" s="0"/>
      <c r="DWV53" s="0"/>
      <c r="DWW53" s="0"/>
      <c r="DWX53" s="0"/>
      <c r="DWY53" s="0"/>
      <c r="DWZ53" s="0"/>
      <c r="DXA53" s="0"/>
      <c r="DXB53" s="0"/>
      <c r="DXC53" s="0"/>
      <c r="DXD53" s="0"/>
      <c r="DXE53" s="0"/>
      <c r="DXF53" s="0"/>
      <c r="DXG53" s="0"/>
      <c r="DXH53" s="0"/>
      <c r="DXI53" s="0"/>
      <c r="DXJ53" s="0"/>
      <c r="DXK53" s="0"/>
      <c r="DXL53" s="0"/>
      <c r="DXM53" s="0"/>
      <c r="DXN53" s="0"/>
      <c r="DXO53" s="0"/>
      <c r="DXP53" s="0"/>
      <c r="DXQ53" s="0"/>
      <c r="DXR53" s="0"/>
      <c r="DXS53" s="0"/>
      <c r="DXT53" s="0"/>
      <c r="DXU53" s="0"/>
      <c r="DXV53" s="0"/>
      <c r="DXW53" s="0"/>
      <c r="DXX53" s="0"/>
      <c r="DXY53" s="0"/>
      <c r="DXZ53" s="0"/>
      <c r="DYA53" s="0"/>
      <c r="DYB53" s="0"/>
      <c r="DYC53" s="0"/>
      <c r="DYD53" s="0"/>
      <c r="DYE53" s="0"/>
      <c r="DYF53" s="0"/>
      <c r="DYG53" s="0"/>
      <c r="DYH53" s="0"/>
      <c r="DYI53" s="0"/>
      <c r="DYJ53" s="0"/>
      <c r="DYK53" s="0"/>
      <c r="DYL53" s="0"/>
      <c r="DYM53" s="0"/>
      <c r="DYN53" s="0"/>
      <c r="DYO53" s="0"/>
      <c r="DYP53" s="0"/>
      <c r="DYQ53" s="0"/>
      <c r="DYR53" s="0"/>
      <c r="DYS53" s="0"/>
      <c r="DYT53" s="0"/>
      <c r="DYU53" s="0"/>
      <c r="DYV53" s="0"/>
      <c r="DYW53" s="0"/>
      <c r="DYX53" s="0"/>
      <c r="DYY53" s="0"/>
      <c r="DYZ53" s="0"/>
      <c r="DZA53" s="0"/>
      <c r="DZB53" s="0"/>
      <c r="DZC53" s="0"/>
      <c r="DZD53" s="0"/>
      <c r="DZE53" s="0"/>
      <c r="DZF53" s="0"/>
      <c r="DZG53" s="0"/>
      <c r="DZH53" s="0"/>
      <c r="DZI53" s="0"/>
      <c r="DZJ53" s="0"/>
      <c r="DZK53" s="0"/>
      <c r="DZL53" s="0"/>
      <c r="DZM53" s="0"/>
      <c r="DZN53" s="0"/>
      <c r="DZO53" s="0"/>
      <c r="DZP53" s="0"/>
      <c r="DZQ53" s="0"/>
      <c r="DZR53" s="0"/>
      <c r="DZS53" s="0"/>
      <c r="DZT53" s="0"/>
      <c r="DZU53" s="0"/>
      <c r="DZV53" s="0"/>
      <c r="DZW53" s="0"/>
      <c r="DZX53" s="0"/>
      <c r="DZY53" s="0"/>
      <c r="DZZ53" s="0"/>
      <c r="EAA53" s="0"/>
      <c r="EAB53" s="0"/>
      <c r="EAC53" s="0"/>
      <c r="EAD53" s="0"/>
      <c r="EAE53" s="0"/>
      <c r="EAF53" s="0"/>
      <c r="EAG53" s="0"/>
      <c r="EAH53" s="0"/>
      <c r="EAI53" s="0"/>
      <c r="EAJ53" s="0"/>
      <c r="EAK53" s="0"/>
      <c r="EAL53" s="0"/>
      <c r="EAM53" s="0"/>
      <c r="EAN53" s="0"/>
      <c r="EAO53" s="0"/>
      <c r="EAP53" s="0"/>
      <c r="EAQ53" s="0"/>
      <c r="EAR53" s="0"/>
      <c r="EAS53" s="0"/>
      <c r="EAT53" s="0"/>
      <c r="EAU53" s="0"/>
      <c r="EAV53" s="0"/>
      <c r="EAW53" s="0"/>
      <c r="EAX53" s="0"/>
      <c r="EAY53" s="0"/>
      <c r="EAZ53" s="0"/>
      <c r="EBA53" s="0"/>
      <c r="EBB53" s="0"/>
      <c r="EBC53" s="0"/>
      <c r="EBD53" s="0"/>
      <c r="EBE53" s="0"/>
      <c r="EBF53" s="0"/>
      <c r="EBG53" s="0"/>
      <c r="EBH53" s="0"/>
      <c r="EBI53" s="0"/>
      <c r="EBJ53" s="0"/>
      <c r="EBK53" s="0"/>
      <c r="EBL53" s="0"/>
      <c r="EBM53" s="0"/>
      <c r="EBN53" s="0"/>
      <c r="EBO53" s="0"/>
      <c r="EBP53" s="0"/>
      <c r="EBQ53" s="0"/>
      <c r="EBR53" s="0"/>
      <c r="EBS53" s="0"/>
      <c r="EBT53" s="0"/>
      <c r="EBU53" s="0"/>
      <c r="EBV53" s="0"/>
      <c r="EBW53" s="0"/>
      <c r="EBX53" s="0"/>
      <c r="EBY53" s="0"/>
      <c r="EBZ53" s="0"/>
      <c r="ECA53" s="0"/>
      <c r="ECB53" s="0"/>
      <c r="ECC53" s="0"/>
      <c r="ECD53" s="0"/>
      <c r="ECE53" s="0"/>
      <c r="ECF53" s="0"/>
      <c r="ECG53" s="0"/>
      <c r="ECH53" s="0"/>
      <c r="ECI53" s="0"/>
      <c r="ECJ53" s="0"/>
      <c r="ECK53" s="0"/>
      <c r="ECL53" s="0"/>
      <c r="ECM53" s="0"/>
      <c r="ECN53" s="0"/>
      <c r="ECO53" s="0"/>
      <c r="ECP53" s="0"/>
      <c r="ECQ53" s="0"/>
      <c r="ECR53" s="0"/>
      <c r="ECS53" s="0"/>
      <c r="ECT53" s="0"/>
      <c r="ECU53" s="0"/>
      <c r="ECV53" s="0"/>
      <c r="ECW53" s="0"/>
      <c r="ECX53" s="0"/>
      <c r="ECY53" s="0"/>
      <c r="ECZ53" s="0"/>
      <c r="EDA53" s="0"/>
      <c r="EDB53" s="0"/>
      <c r="EDC53" s="0"/>
      <c r="EDD53" s="0"/>
      <c r="EDE53" s="0"/>
      <c r="EDF53" s="0"/>
      <c r="EDG53" s="0"/>
      <c r="EDH53" s="0"/>
      <c r="EDI53" s="0"/>
      <c r="EDJ53" s="0"/>
      <c r="EDK53" s="0"/>
      <c r="EDL53" s="0"/>
      <c r="EDM53" s="0"/>
      <c r="EDN53" s="0"/>
      <c r="EDO53" s="0"/>
      <c r="EDP53" s="0"/>
      <c r="EDQ53" s="0"/>
      <c r="EDR53" s="0"/>
      <c r="EDS53" s="0"/>
      <c r="EDT53" s="0"/>
      <c r="EDU53" s="0"/>
      <c r="EDV53" s="0"/>
      <c r="EDW53" s="0"/>
      <c r="EDX53" s="0"/>
      <c r="EDY53" s="0"/>
      <c r="EDZ53" s="0"/>
      <c r="EEA53" s="0"/>
      <c r="EEB53" s="0"/>
      <c r="EEC53" s="0"/>
      <c r="EED53" s="0"/>
      <c r="EEE53" s="0"/>
      <c r="EEF53" s="0"/>
      <c r="EEG53" s="0"/>
      <c r="EEH53" s="0"/>
      <c r="EEI53" s="0"/>
      <c r="EEJ53" s="0"/>
      <c r="EEK53" s="0"/>
      <c r="EEL53" s="0"/>
      <c r="EEM53" s="0"/>
      <c r="EEN53" s="0"/>
      <c r="EEO53" s="0"/>
      <c r="EEP53" s="0"/>
      <c r="EEQ53" s="0"/>
      <c r="EER53" s="0"/>
      <c r="EES53" s="0"/>
      <c r="EET53" s="0"/>
      <c r="EEU53" s="0"/>
      <c r="EEV53" s="0"/>
      <c r="EEW53" s="0"/>
      <c r="EEX53" s="0"/>
      <c r="EEY53" s="0"/>
      <c r="EEZ53" s="0"/>
      <c r="EFA53" s="0"/>
      <c r="EFB53" s="0"/>
      <c r="EFC53" s="0"/>
      <c r="EFD53" s="0"/>
      <c r="EFE53" s="0"/>
      <c r="EFF53" s="0"/>
      <c r="EFG53" s="0"/>
      <c r="EFH53" s="0"/>
      <c r="EFI53" s="0"/>
      <c r="EFJ53" s="0"/>
      <c r="EFK53" s="0"/>
      <c r="EFL53" s="0"/>
      <c r="EFM53" s="0"/>
      <c r="EFN53" s="0"/>
      <c r="EFO53" s="0"/>
      <c r="EFP53" s="0"/>
      <c r="EFQ53" s="0"/>
      <c r="EFR53" s="0"/>
      <c r="EFS53" s="0"/>
      <c r="EFT53" s="0"/>
      <c r="EFU53" s="0"/>
      <c r="EFV53" s="0"/>
      <c r="EFW53" s="0"/>
      <c r="EFX53" s="0"/>
      <c r="EFY53" s="0"/>
      <c r="EFZ53" s="0"/>
      <c r="EGA53" s="0"/>
      <c r="EGB53" s="0"/>
      <c r="EGC53" s="0"/>
      <c r="EGD53" s="0"/>
      <c r="EGE53" s="0"/>
      <c r="EGF53" s="0"/>
      <c r="EGG53" s="0"/>
      <c r="EGH53" s="0"/>
      <c r="EGI53" s="0"/>
      <c r="EGJ53" s="0"/>
      <c r="EGK53" s="0"/>
      <c r="EGL53" s="0"/>
      <c r="EGM53" s="0"/>
      <c r="EGN53" s="0"/>
      <c r="EGO53" s="0"/>
      <c r="EGP53" s="0"/>
      <c r="EGQ53" s="0"/>
      <c r="EGR53" s="0"/>
      <c r="EGS53" s="0"/>
      <c r="EGT53" s="0"/>
      <c r="EGU53" s="0"/>
      <c r="EGV53" s="0"/>
      <c r="EGW53" s="0"/>
      <c r="EGX53" s="0"/>
      <c r="EGY53" s="0"/>
      <c r="EGZ53" s="0"/>
      <c r="EHA53" s="0"/>
      <c r="EHB53" s="0"/>
      <c r="EHC53" s="0"/>
      <c r="EHD53" s="0"/>
      <c r="EHE53" s="0"/>
      <c r="EHF53" s="0"/>
      <c r="EHG53" s="0"/>
      <c r="EHH53" s="0"/>
      <c r="EHI53" s="0"/>
      <c r="EHJ53" s="0"/>
      <c r="EHK53" s="0"/>
      <c r="EHL53" s="0"/>
      <c r="EHM53" s="0"/>
      <c r="EHN53" s="0"/>
      <c r="EHO53" s="0"/>
      <c r="EHP53" s="0"/>
      <c r="EHQ53" s="0"/>
      <c r="EHR53" s="0"/>
      <c r="EHS53" s="0"/>
      <c r="EHT53" s="0"/>
      <c r="EHU53" s="0"/>
      <c r="EHV53" s="0"/>
      <c r="EHW53" s="0"/>
      <c r="EHX53" s="0"/>
      <c r="EHY53" s="0"/>
      <c r="EHZ53" s="0"/>
      <c r="EIA53" s="0"/>
      <c r="EIB53" s="0"/>
      <c r="EIC53" s="0"/>
      <c r="EID53" s="0"/>
      <c r="EIE53" s="0"/>
      <c r="EIF53" s="0"/>
      <c r="EIG53" s="0"/>
      <c r="EIH53" s="0"/>
      <c r="EII53" s="0"/>
      <c r="EIJ53" s="0"/>
      <c r="EIK53" s="0"/>
      <c r="EIL53" s="0"/>
      <c r="EIM53" s="0"/>
      <c r="EIN53" s="0"/>
      <c r="EIO53" s="0"/>
      <c r="EIP53" s="0"/>
      <c r="EIQ53" s="0"/>
      <c r="EIR53" s="0"/>
      <c r="EIS53" s="0"/>
      <c r="EIT53" s="0"/>
      <c r="EIU53" s="0"/>
      <c r="EIV53" s="0"/>
      <c r="EIW53" s="0"/>
      <c r="EIX53" s="0"/>
      <c r="EIY53" s="0"/>
      <c r="EIZ53" s="0"/>
      <c r="EJA53" s="0"/>
      <c r="EJB53" s="0"/>
      <c r="EJC53" s="0"/>
      <c r="EJD53" s="0"/>
      <c r="EJE53" s="0"/>
      <c r="EJF53" s="0"/>
      <c r="EJG53" s="0"/>
      <c r="EJH53" s="0"/>
      <c r="EJI53" s="0"/>
      <c r="EJJ53" s="0"/>
      <c r="EJK53" s="0"/>
      <c r="EJL53" s="0"/>
      <c r="EJM53" s="0"/>
      <c r="EJN53" s="0"/>
      <c r="EJO53" s="0"/>
      <c r="EJP53" s="0"/>
      <c r="EJQ53" s="0"/>
      <c r="EJR53" s="0"/>
      <c r="EJS53" s="0"/>
      <c r="EJT53" s="0"/>
      <c r="EJU53" s="0"/>
      <c r="EJV53" s="0"/>
      <c r="EJW53" s="0"/>
      <c r="EJX53" s="0"/>
      <c r="EJY53" s="0"/>
      <c r="EJZ53" s="0"/>
      <c r="EKA53" s="0"/>
      <c r="EKB53" s="0"/>
      <c r="EKC53" s="0"/>
      <c r="EKD53" s="0"/>
      <c r="EKE53" s="0"/>
      <c r="EKF53" s="0"/>
      <c r="EKG53" s="0"/>
      <c r="EKH53" s="0"/>
      <c r="EKI53" s="0"/>
      <c r="EKJ53" s="0"/>
      <c r="EKK53" s="0"/>
      <c r="EKL53" s="0"/>
      <c r="EKM53" s="0"/>
      <c r="EKN53" s="0"/>
      <c r="EKO53" s="0"/>
      <c r="EKP53" s="0"/>
      <c r="EKQ53" s="0"/>
      <c r="EKR53" s="0"/>
      <c r="EKS53" s="0"/>
      <c r="EKT53" s="0"/>
      <c r="EKU53" s="0"/>
      <c r="EKV53" s="0"/>
      <c r="EKW53" s="0"/>
      <c r="EKX53" s="0"/>
      <c r="EKY53" s="0"/>
      <c r="EKZ53" s="0"/>
      <c r="ELA53" s="0"/>
      <c r="ELB53" s="0"/>
      <c r="ELC53" s="0"/>
      <c r="ELD53" s="0"/>
      <c r="ELE53" s="0"/>
      <c r="ELF53" s="0"/>
      <c r="ELG53" s="0"/>
      <c r="ELH53" s="0"/>
      <c r="ELI53" s="0"/>
      <c r="ELJ53" s="0"/>
      <c r="ELK53" s="0"/>
      <c r="ELL53" s="0"/>
      <c r="ELM53" s="0"/>
      <c r="ELN53" s="0"/>
      <c r="ELO53" s="0"/>
      <c r="ELP53" s="0"/>
      <c r="ELQ53" s="0"/>
      <c r="ELR53" s="0"/>
      <c r="ELS53" s="0"/>
      <c r="ELT53" s="0"/>
      <c r="ELU53" s="0"/>
      <c r="ELV53" s="0"/>
      <c r="ELW53" s="0"/>
      <c r="ELX53" s="0"/>
      <c r="ELY53" s="0"/>
      <c r="ELZ53" s="0"/>
      <c r="EMA53" s="0"/>
      <c r="EMB53" s="0"/>
      <c r="EMC53" s="0"/>
      <c r="EMD53" s="0"/>
      <c r="EME53" s="0"/>
      <c r="EMF53" s="0"/>
      <c r="EMG53" s="0"/>
      <c r="EMH53" s="0"/>
      <c r="EMI53" s="0"/>
      <c r="EMJ53" s="0"/>
      <c r="EMK53" s="0"/>
      <c r="EML53" s="0"/>
      <c r="EMM53" s="0"/>
      <c r="EMN53" s="0"/>
      <c r="EMO53" s="0"/>
      <c r="EMP53" s="0"/>
      <c r="EMQ53" s="0"/>
      <c r="EMR53" s="0"/>
      <c r="EMS53" s="0"/>
      <c r="EMT53" s="0"/>
      <c r="EMU53" s="0"/>
      <c r="EMV53" s="0"/>
      <c r="EMW53" s="0"/>
      <c r="EMX53" s="0"/>
      <c r="EMY53" s="0"/>
      <c r="EMZ53" s="0"/>
      <c r="ENA53" s="0"/>
      <c r="ENB53" s="0"/>
      <c r="ENC53" s="0"/>
      <c r="END53" s="0"/>
      <c r="ENE53" s="0"/>
      <c r="ENF53" s="0"/>
      <c r="ENG53" s="0"/>
      <c r="ENH53" s="0"/>
      <c r="ENI53" s="0"/>
      <c r="ENJ53" s="0"/>
      <c r="ENK53" s="0"/>
      <c r="ENL53" s="0"/>
      <c r="ENM53" s="0"/>
      <c r="ENN53" s="0"/>
      <c r="ENO53" s="0"/>
      <c r="ENP53" s="0"/>
      <c r="ENQ53" s="0"/>
      <c r="ENR53" s="0"/>
      <c r="ENS53" s="0"/>
      <c r="ENT53" s="0"/>
      <c r="ENU53" s="0"/>
      <c r="ENV53" s="0"/>
      <c r="ENW53" s="0"/>
      <c r="ENX53" s="0"/>
      <c r="ENY53" s="0"/>
      <c r="ENZ53" s="0"/>
      <c r="EOA53" s="0"/>
      <c r="EOB53" s="0"/>
      <c r="EOC53" s="0"/>
      <c r="EOD53" s="0"/>
      <c r="EOE53" s="0"/>
      <c r="EOF53" s="0"/>
      <c r="EOG53" s="0"/>
      <c r="EOH53" s="0"/>
      <c r="EOI53" s="0"/>
      <c r="EOJ53" s="0"/>
      <c r="EOK53" s="0"/>
      <c r="EOL53" s="0"/>
      <c r="EOM53" s="0"/>
      <c r="EON53" s="0"/>
      <c r="EOO53" s="0"/>
      <c r="EOP53" s="0"/>
      <c r="EOQ53" s="0"/>
      <c r="EOR53" s="0"/>
      <c r="EOS53" s="0"/>
      <c r="EOT53" s="0"/>
      <c r="EOU53" s="0"/>
      <c r="EOV53" s="0"/>
      <c r="EOW53" s="0"/>
      <c r="EOX53" s="0"/>
      <c r="EOY53" s="0"/>
      <c r="EOZ53" s="0"/>
      <c r="EPA53" s="0"/>
      <c r="EPB53" s="0"/>
      <c r="EPC53" s="0"/>
      <c r="EPD53" s="0"/>
      <c r="EPE53" s="0"/>
      <c r="EPF53" s="0"/>
      <c r="EPG53" s="0"/>
      <c r="EPH53" s="0"/>
      <c r="EPI53" s="0"/>
      <c r="EPJ53" s="0"/>
      <c r="EPK53" s="0"/>
      <c r="EPL53" s="0"/>
      <c r="EPM53" s="0"/>
      <c r="EPN53" s="0"/>
      <c r="EPO53" s="0"/>
      <c r="EPP53" s="0"/>
      <c r="EPQ53" s="0"/>
      <c r="EPR53" s="0"/>
      <c r="EPS53" s="0"/>
      <c r="EPT53" s="0"/>
      <c r="EPU53" s="0"/>
      <c r="EPV53" s="0"/>
      <c r="EPW53" s="0"/>
      <c r="EPX53" s="0"/>
      <c r="EPY53" s="0"/>
      <c r="EPZ53" s="0"/>
      <c r="EQA53" s="0"/>
      <c r="EQB53" s="0"/>
      <c r="EQC53" s="0"/>
      <c r="EQD53" s="0"/>
      <c r="EQE53" s="0"/>
      <c r="EQF53" s="0"/>
      <c r="EQG53" s="0"/>
      <c r="EQH53" s="0"/>
      <c r="EQI53" s="0"/>
      <c r="EQJ53" s="0"/>
      <c r="EQK53" s="0"/>
      <c r="EQL53" s="0"/>
      <c r="EQM53" s="0"/>
      <c r="EQN53" s="0"/>
      <c r="EQO53" s="0"/>
      <c r="EQP53" s="0"/>
      <c r="EQQ53" s="0"/>
      <c r="EQR53" s="0"/>
      <c r="EQS53" s="0"/>
      <c r="EQT53" s="0"/>
      <c r="EQU53" s="0"/>
      <c r="EQV53" s="0"/>
      <c r="EQW53" s="0"/>
      <c r="EQX53" s="0"/>
      <c r="EQY53" s="0"/>
      <c r="EQZ53" s="0"/>
      <c r="ERA53" s="0"/>
      <c r="ERB53" s="0"/>
      <c r="ERC53" s="0"/>
      <c r="ERD53" s="0"/>
      <c r="ERE53" s="0"/>
      <c r="ERF53" s="0"/>
      <c r="ERG53" s="0"/>
      <c r="ERH53" s="0"/>
      <c r="ERI53" s="0"/>
      <c r="ERJ53" s="0"/>
      <c r="ERK53" s="0"/>
      <c r="ERL53" s="0"/>
      <c r="ERM53" s="0"/>
      <c r="ERN53" s="0"/>
      <c r="ERO53" s="0"/>
      <c r="ERP53" s="0"/>
      <c r="ERQ53" s="0"/>
      <c r="ERR53" s="0"/>
      <c r="ERS53" s="0"/>
      <c r="ERT53" s="0"/>
      <c r="ERU53" s="0"/>
      <c r="ERV53" s="0"/>
      <c r="ERW53" s="0"/>
      <c r="ERX53" s="0"/>
      <c r="ERY53" s="0"/>
      <c r="ERZ53" s="0"/>
      <c r="ESA53" s="0"/>
      <c r="ESB53" s="0"/>
      <c r="ESC53" s="0"/>
      <c r="ESD53" s="0"/>
      <c r="ESE53" s="0"/>
      <c r="ESF53" s="0"/>
      <c r="ESG53" s="0"/>
      <c r="ESH53" s="0"/>
      <c r="ESI53" s="0"/>
      <c r="ESJ53" s="0"/>
      <c r="ESK53" s="0"/>
      <c r="ESL53" s="0"/>
      <c r="ESM53" s="0"/>
      <c r="ESN53" s="0"/>
      <c r="ESO53" s="0"/>
      <c r="ESP53" s="0"/>
      <c r="ESQ53" s="0"/>
      <c r="ESR53" s="0"/>
      <c r="ESS53" s="0"/>
      <c r="EST53" s="0"/>
      <c r="ESU53" s="0"/>
      <c r="ESV53" s="0"/>
      <c r="ESW53" s="0"/>
      <c r="ESX53" s="0"/>
      <c r="ESY53" s="0"/>
      <c r="ESZ53" s="0"/>
      <c r="ETA53" s="0"/>
      <c r="ETB53" s="0"/>
      <c r="ETC53" s="0"/>
      <c r="ETD53" s="0"/>
      <c r="ETE53" s="0"/>
      <c r="ETF53" s="0"/>
      <c r="ETG53" s="0"/>
      <c r="ETH53" s="0"/>
      <c r="ETI53" s="0"/>
      <c r="ETJ53" s="0"/>
      <c r="ETK53" s="0"/>
      <c r="ETL53" s="0"/>
      <c r="ETM53" s="0"/>
      <c r="ETN53" s="0"/>
      <c r="ETO53" s="0"/>
      <c r="ETP53" s="0"/>
      <c r="ETQ53" s="0"/>
      <c r="ETR53" s="0"/>
      <c r="ETS53" s="0"/>
      <c r="ETT53" s="0"/>
      <c r="ETU53" s="0"/>
      <c r="ETV53" s="0"/>
      <c r="ETW53" s="0"/>
      <c r="ETX53" s="0"/>
      <c r="ETY53" s="0"/>
      <c r="ETZ53" s="0"/>
      <c r="EUA53" s="0"/>
      <c r="EUB53" s="0"/>
      <c r="EUC53" s="0"/>
      <c r="EUD53" s="0"/>
      <c r="EUE53" s="0"/>
      <c r="EUF53" s="0"/>
      <c r="EUG53" s="0"/>
      <c r="EUH53" s="0"/>
      <c r="EUI53" s="0"/>
      <c r="EUJ53" s="0"/>
      <c r="EUK53" s="0"/>
      <c r="EUL53" s="0"/>
      <c r="EUM53" s="0"/>
      <c r="EUN53" s="0"/>
      <c r="EUO53" s="0"/>
      <c r="EUP53" s="0"/>
      <c r="EUQ53" s="0"/>
      <c r="EUR53" s="0"/>
      <c r="EUS53" s="0"/>
      <c r="EUT53" s="0"/>
      <c r="EUU53" s="0"/>
      <c r="EUV53" s="0"/>
      <c r="EUW53" s="0"/>
      <c r="EUX53" s="0"/>
      <c r="EUY53" s="0"/>
      <c r="EUZ53" s="0"/>
      <c r="EVA53" s="0"/>
      <c r="EVB53" s="0"/>
      <c r="EVC53" s="0"/>
      <c r="EVD53" s="0"/>
      <c r="EVE53" s="0"/>
      <c r="EVF53" s="0"/>
      <c r="EVG53" s="0"/>
      <c r="EVH53" s="0"/>
      <c r="EVI53" s="0"/>
      <c r="EVJ53" s="0"/>
      <c r="EVK53" s="0"/>
      <c r="EVL53" s="0"/>
      <c r="EVM53" s="0"/>
      <c r="EVN53" s="0"/>
      <c r="EVO53" s="0"/>
      <c r="EVP53" s="0"/>
      <c r="EVQ53" s="0"/>
      <c r="EVR53" s="0"/>
      <c r="EVS53" s="0"/>
      <c r="EVT53" s="0"/>
      <c r="EVU53" s="0"/>
      <c r="EVV53" s="0"/>
      <c r="EVW53" s="0"/>
      <c r="EVX53" s="0"/>
      <c r="EVY53" s="0"/>
      <c r="EVZ53" s="0"/>
      <c r="EWA53" s="0"/>
      <c r="EWB53" s="0"/>
      <c r="EWC53" s="0"/>
      <c r="EWD53" s="0"/>
      <c r="EWE53" s="0"/>
      <c r="EWF53" s="0"/>
      <c r="EWG53" s="0"/>
      <c r="EWH53" s="0"/>
      <c r="EWI53" s="0"/>
      <c r="EWJ53" s="0"/>
      <c r="EWK53" s="0"/>
      <c r="EWL53" s="0"/>
      <c r="EWM53" s="0"/>
      <c r="EWN53" s="0"/>
      <c r="EWO53" s="0"/>
      <c r="EWP53" s="0"/>
      <c r="EWQ53" s="0"/>
      <c r="EWR53" s="0"/>
      <c r="EWS53" s="0"/>
      <c r="EWT53" s="0"/>
      <c r="EWU53" s="0"/>
      <c r="EWV53" s="0"/>
      <c r="EWW53" s="0"/>
      <c r="EWX53" s="0"/>
      <c r="EWY53" s="0"/>
      <c r="EWZ53" s="0"/>
      <c r="EXA53" s="0"/>
      <c r="EXB53" s="0"/>
      <c r="EXC53" s="0"/>
      <c r="EXD53" s="0"/>
      <c r="EXE53" s="0"/>
      <c r="EXF53" s="0"/>
      <c r="EXG53" s="0"/>
      <c r="EXH53" s="0"/>
      <c r="EXI53" s="0"/>
      <c r="EXJ53" s="0"/>
      <c r="EXK53" s="0"/>
      <c r="EXL53" s="0"/>
      <c r="EXM53" s="0"/>
      <c r="EXN53" s="0"/>
      <c r="EXO53" s="0"/>
      <c r="EXP53" s="0"/>
      <c r="EXQ53" s="0"/>
      <c r="EXR53" s="0"/>
      <c r="EXS53" s="0"/>
      <c r="EXT53" s="0"/>
      <c r="EXU53" s="0"/>
      <c r="EXV53" s="0"/>
      <c r="EXW53" s="0"/>
      <c r="EXX53" s="0"/>
      <c r="EXY53" s="0"/>
      <c r="EXZ53" s="0"/>
      <c r="EYA53" s="0"/>
      <c r="EYB53" s="0"/>
      <c r="EYC53" s="0"/>
      <c r="EYD53" s="0"/>
      <c r="EYE53" s="0"/>
      <c r="EYF53" s="0"/>
      <c r="EYG53" s="0"/>
      <c r="EYH53" s="0"/>
      <c r="EYI53" s="0"/>
      <c r="EYJ53" s="0"/>
      <c r="EYK53" s="0"/>
      <c r="EYL53" s="0"/>
      <c r="EYM53" s="0"/>
      <c r="EYN53" s="0"/>
      <c r="EYO53" s="0"/>
      <c r="EYP53" s="0"/>
      <c r="EYQ53" s="0"/>
      <c r="EYR53" s="0"/>
      <c r="EYS53" s="0"/>
      <c r="EYT53" s="0"/>
      <c r="EYU53" s="0"/>
      <c r="EYV53" s="0"/>
      <c r="EYW53" s="0"/>
      <c r="EYX53" s="0"/>
      <c r="EYY53" s="0"/>
      <c r="EYZ53" s="0"/>
      <c r="EZA53" s="0"/>
      <c r="EZB53" s="0"/>
      <c r="EZC53" s="0"/>
      <c r="EZD53" s="0"/>
      <c r="EZE53" s="0"/>
      <c r="EZF53" s="0"/>
      <c r="EZG53" s="0"/>
      <c r="EZH53" s="0"/>
      <c r="EZI53" s="0"/>
      <c r="EZJ53" s="0"/>
      <c r="EZK53" s="0"/>
      <c r="EZL53" s="0"/>
      <c r="EZM53" s="0"/>
      <c r="EZN53" s="0"/>
      <c r="EZO53" s="0"/>
      <c r="EZP53" s="0"/>
      <c r="EZQ53" s="0"/>
      <c r="EZR53" s="0"/>
      <c r="EZS53" s="0"/>
      <c r="EZT53" s="0"/>
      <c r="EZU53" s="0"/>
      <c r="EZV53" s="0"/>
      <c r="EZW53" s="0"/>
      <c r="EZX53" s="0"/>
      <c r="EZY53" s="0"/>
      <c r="EZZ53" s="0"/>
      <c r="FAA53" s="0"/>
      <c r="FAB53" s="0"/>
      <c r="FAC53" s="0"/>
      <c r="FAD53" s="0"/>
      <c r="FAE53" s="0"/>
      <c r="FAF53" s="0"/>
      <c r="FAG53" s="0"/>
      <c r="FAH53" s="0"/>
      <c r="FAI53" s="0"/>
      <c r="FAJ53" s="0"/>
      <c r="FAK53" s="0"/>
      <c r="FAL53" s="0"/>
      <c r="FAM53" s="0"/>
      <c r="FAN53" s="0"/>
      <c r="FAO53" s="0"/>
      <c r="FAP53" s="0"/>
      <c r="FAQ53" s="0"/>
      <c r="FAR53" s="0"/>
      <c r="FAS53" s="0"/>
      <c r="FAT53" s="0"/>
      <c r="FAU53" s="0"/>
      <c r="FAV53" s="0"/>
      <c r="FAW53" s="0"/>
      <c r="FAX53" s="0"/>
      <c r="FAY53" s="0"/>
      <c r="FAZ53" s="0"/>
      <c r="FBA53" s="0"/>
      <c r="FBB53" s="0"/>
      <c r="FBC53" s="0"/>
      <c r="FBD53" s="0"/>
      <c r="FBE53" s="0"/>
      <c r="FBF53" s="0"/>
      <c r="FBG53" s="0"/>
      <c r="FBH53" s="0"/>
      <c r="FBI53" s="0"/>
      <c r="FBJ53" s="0"/>
      <c r="FBK53" s="0"/>
      <c r="FBL53" s="0"/>
      <c r="FBM53" s="0"/>
      <c r="FBN53" s="0"/>
      <c r="FBO53" s="0"/>
      <c r="FBP53" s="0"/>
      <c r="FBQ53" s="0"/>
      <c r="FBR53" s="0"/>
      <c r="FBS53" s="0"/>
      <c r="FBT53" s="0"/>
      <c r="FBU53" s="0"/>
      <c r="FBV53" s="0"/>
      <c r="FBW53" s="0"/>
      <c r="FBX53" s="0"/>
      <c r="FBY53" s="0"/>
      <c r="FBZ53" s="0"/>
      <c r="FCA53" s="0"/>
      <c r="FCB53" s="0"/>
      <c r="FCC53" s="0"/>
      <c r="FCD53" s="0"/>
      <c r="FCE53" s="0"/>
      <c r="FCF53" s="0"/>
      <c r="FCG53" s="0"/>
      <c r="FCH53" s="0"/>
      <c r="FCI53" s="0"/>
      <c r="FCJ53" s="0"/>
      <c r="FCK53" s="0"/>
      <c r="FCL53" s="0"/>
      <c r="FCM53" s="0"/>
      <c r="FCN53" s="0"/>
      <c r="FCO53" s="0"/>
      <c r="FCP53" s="0"/>
      <c r="FCQ53" s="0"/>
      <c r="FCR53" s="0"/>
      <c r="FCS53" s="0"/>
      <c r="FCT53" s="0"/>
      <c r="FCU53" s="0"/>
      <c r="FCV53" s="0"/>
      <c r="FCW53" s="0"/>
      <c r="FCX53" s="0"/>
      <c r="FCY53" s="0"/>
      <c r="FCZ53" s="0"/>
      <c r="FDA53" s="0"/>
      <c r="FDB53" s="0"/>
      <c r="FDC53" s="0"/>
      <c r="FDD53" s="0"/>
      <c r="FDE53" s="0"/>
      <c r="FDF53" s="0"/>
      <c r="FDG53" s="0"/>
      <c r="FDH53" s="0"/>
      <c r="FDI53" s="0"/>
      <c r="FDJ53" s="0"/>
      <c r="FDK53" s="0"/>
      <c r="FDL53" s="0"/>
      <c r="FDM53" s="0"/>
      <c r="FDN53" s="0"/>
      <c r="FDO53" s="0"/>
      <c r="FDP53" s="0"/>
      <c r="FDQ53" s="0"/>
      <c r="FDR53" s="0"/>
      <c r="FDS53" s="0"/>
      <c r="FDT53" s="0"/>
      <c r="FDU53" s="0"/>
      <c r="FDV53" s="0"/>
      <c r="FDW53" s="0"/>
      <c r="FDX53" s="0"/>
      <c r="FDY53" s="0"/>
      <c r="FDZ53" s="0"/>
      <c r="FEA53" s="0"/>
      <c r="FEB53" s="0"/>
      <c r="FEC53" s="0"/>
      <c r="FED53" s="0"/>
      <c r="FEE53" s="0"/>
      <c r="FEF53" s="0"/>
      <c r="FEG53" s="0"/>
      <c r="FEH53" s="0"/>
      <c r="FEI53" s="0"/>
      <c r="FEJ53" s="0"/>
      <c r="FEK53" s="0"/>
      <c r="FEL53" s="0"/>
      <c r="FEM53" s="0"/>
      <c r="FEN53" s="0"/>
      <c r="FEO53" s="0"/>
      <c r="FEP53" s="0"/>
      <c r="FEQ53" s="0"/>
      <c r="FER53" s="0"/>
      <c r="FES53" s="0"/>
      <c r="FET53" s="0"/>
      <c r="FEU53" s="0"/>
      <c r="FEV53" s="0"/>
      <c r="FEW53" s="0"/>
      <c r="FEX53" s="0"/>
      <c r="FEY53" s="0"/>
      <c r="FEZ53" s="0"/>
      <c r="FFA53" s="0"/>
      <c r="FFB53" s="0"/>
      <c r="FFC53" s="0"/>
      <c r="FFD53" s="0"/>
      <c r="FFE53" s="0"/>
      <c r="FFF53" s="0"/>
      <c r="FFG53" s="0"/>
      <c r="FFH53" s="0"/>
      <c r="FFI53" s="0"/>
      <c r="FFJ53" s="0"/>
      <c r="FFK53" s="0"/>
      <c r="FFL53" s="0"/>
      <c r="FFM53" s="0"/>
      <c r="FFN53" s="0"/>
      <c r="FFO53" s="0"/>
      <c r="FFP53" s="0"/>
      <c r="FFQ53" s="0"/>
      <c r="FFR53" s="0"/>
      <c r="FFS53" s="0"/>
      <c r="FFT53" s="0"/>
      <c r="FFU53" s="0"/>
      <c r="FFV53" s="0"/>
      <c r="FFW53" s="0"/>
      <c r="FFX53" s="0"/>
      <c r="FFY53" s="0"/>
      <c r="FFZ53" s="0"/>
      <c r="FGA53" s="0"/>
      <c r="FGB53" s="0"/>
      <c r="FGC53" s="0"/>
      <c r="FGD53" s="0"/>
      <c r="FGE53" s="0"/>
      <c r="FGF53" s="0"/>
      <c r="FGG53" s="0"/>
      <c r="FGH53" s="0"/>
      <c r="FGI53" s="0"/>
      <c r="FGJ53" s="0"/>
      <c r="FGK53" s="0"/>
      <c r="FGL53" s="0"/>
      <c r="FGM53" s="0"/>
      <c r="FGN53" s="0"/>
      <c r="FGO53" s="0"/>
      <c r="FGP53" s="0"/>
      <c r="FGQ53" s="0"/>
      <c r="FGR53" s="0"/>
      <c r="FGS53" s="0"/>
      <c r="FGT53" s="0"/>
      <c r="FGU53" s="0"/>
      <c r="FGV53" s="0"/>
      <c r="FGW53" s="0"/>
      <c r="FGX53" s="0"/>
      <c r="FGY53" s="0"/>
      <c r="FGZ53" s="0"/>
      <c r="FHA53" s="0"/>
      <c r="FHB53" s="0"/>
      <c r="FHC53" s="0"/>
      <c r="FHD53" s="0"/>
      <c r="FHE53" s="0"/>
      <c r="FHF53" s="0"/>
      <c r="FHG53" s="0"/>
      <c r="FHH53" s="0"/>
      <c r="FHI53" s="0"/>
      <c r="FHJ53" s="0"/>
      <c r="FHK53" s="0"/>
      <c r="FHL53" s="0"/>
      <c r="FHM53" s="0"/>
      <c r="FHN53" s="0"/>
      <c r="FHO53" s="0"/>
      <c r="FHP53" s="0"/>
      <c r="FHQ53" s="0"/>
      <c r="FHR53" s="0"/>
      <c r="FHS53" s="0"/>
      <c r="FHT53" s="0"/>
      <c r="FHU53" s="0"/>
      <c r="FHV53" s="0"/>
      <c r="FHW53" s="0"/>
      <c r="FHX53" s="0"/>
      <c r="FHY53" s="0"/>
      <c r="FHZ53" s="0"/>
      <c r="FIA53" s="0"/>
      <c r="FIB53" s="0"/>
      <c r="FIC53" s="0"/>
      <c r="FID53" s="0"/>
      <c r="FIE53" s="0"/>
      <c r="FIF53" s="0"/>
      <c r="FIG53" s="0"/>
      <c r="FIH53" s="0"/>
      <c r="FII53" s="0"/>
      <c r="FIJ53" s="0"/>
      <c r="FIK53" s="0"/>
      <c r="FIL53" s="0"/>
      <c r="FIM53" s="0"/>
      <c r="FIN53" s="0"/>
      <c r="FIO53" s="0"/>
      <c r="FIP53" s="0"/>
      <c r="FIQ53" s="0"/>
      <c r="FIR53" s="0"/>
      <c r="FIS53" s="0"/>
      <c r="FIT53" s="0"/>
      <c r="FIU53" s="0"/>
      <c r="FIV53" s="0"/>
      <c r="FIW53" s="0"/>
      <c r="FIX53" s="0"/>
      <c r="FIY53" s="0"/>
      <c r="FIZ53" s="0"/>
      <c r="FJA53" s="0"/>
      <c r="FJB53" s="0"/>
      <c r="FJC53" s="0"/>
      <c r="FJD53" s="0"/>
      <c r="FJE53" s="0"/>
      <c r="FJF53" s="0"/>
      <c r="FJG53" s="0"/>
      <c r="FJH53" s="0"/>
      <c r="FJI53" s="0"/>
      <c r="FJJ53" s="0"/>
      <c r="FJK53" s="0"/>
      <c r="FJL53" s="0"/>
      <c r="FJM53" s="0"/>
      <c r="FJN53" s="0"/>
      <c r="FJO53" s="0"/>
      <c r="FJP53" s="0"/>
      <c r="FJQ53" s="0"/>
      <c r="FJR53" s="0"/>
      <c r="FJS53" s="0"/>
      <c r="FJT53" s="0"/>
      <c r="FJU53" s="0"/>
      <c r="FJV53" s="0"/>
      <c r="FJW53" s="0"/>
      <c r="FJX53" s="0"/>
      <c r="FJY53" s="0"/>
      <c r="FJZ53" s="0"/>
      <c r="FKA53" s="0"/>
      <c r="FKB53" s="0"/>
      <c r="FKC53" s="0"/>
      <c r="FKD53" s="0"/>
      <c r="FKE53" s="0"/>
      <c r="FKF53" s="0"/>
      <c r="FKG53" s="0"/>
      <c r="FKH53" s="0"/>
      <c r="FKI53" s="0"/>
      <c r="FKJ53" s="0"/>
      <c r="FKK53" s="0"/>
      <c r="FKL53" s="0"/>
      <c r="FKM53" s="0"/>
      <c r="FKN53" s="0"/>
      <c r="FKO53" s="0"/>
      <c r="FKP53" s="0"/>
      <c r="FKQ53" s="0"/>
      <c r="FKR53" s="0"/>
      <c r="FKS53" s="0"/>
      <c r="FKT53" s="0"/>
      <c r="FKU53" s="0"/>
      <c r="FKV53" s="0"/>
      <c r="FKW53" s="0"/>
      <c r="FKX53" s="0"/>
      <c r="FKY53" s="0"/>
      <c r="FKZ53" s="0"/>
      <c r="FLA53" s="0"/>
      <c r="FLB53" s="0"/>
      <c r="FLC53" s="0"/>
      <c r="FLD53" s="0"/>
      <c r="FLE53" s="0"/>
      <c r="FLF53" s="0"/>
      <c r="FLG53" s="0"/>
      <c r="FLH53" s="0"/>
      <c r="FLI53" s="0"/>
      <c r="FLJ53" s="0"/>
      <c r="FLK53" s="0"/>
      <c r="FLL53" s="0"/>
      <c r="FLM53" s="0"/>
      <c r="FLN53" s="0"/>
      <c r="FLO53" s="0"/>
      <c r="FLP53" s="0"/>
      <c r="FLQ53" s="0"/>
      <c r="FLR53" s="0"/>
      <c r="FLS53" s="0"/>
      <c r="FLT53" s="0"/>
      <c r="FLU53" s="0"/>
      <c r="FLV53" s="0"/>
      <c r="FLW53" s="0"/>
      <c r="FLX53" s="0"/>
      <c r="FLY53" s="0"/>
      <c r="FLZ53" s="0"/>
      <c r="FMA53" s="0"/>
      <c r="FMB53" s="0"/>
      <c r="FMC53" s="0"/>
      <c r="FMD53" s="0"/>
      <c r="FME53" s="0"/>
      <c r="FMF53" s="0"/>
      <c r="FMG53" s="0"/>
      <c r="FMH53" s="0"/>
      <c r="FMI53" s="0"/>
      <c r="FMJ53" s="0"/>
      <c r="FMK53" s="0"/>
      <c r="FML53" s="0"/>
      <c r="FMM53" s="0"/>
      <c r="FMN53" s="0"/>
      <c r="FMO53" s="0"/>
      <c r="FMP53" s="0"/>
      <c r="FMQ53" s="0"/>
      <c r="FMR53" s="0"/>
      <c r="FMS53" s="0"/>
      <c r="FMT53" s="0"/>
      <c r="FMU53" s="0"/>
      <c r="FMV53" s="0"/>
      <c r="FMW53" s="0"/>
      <c r="FMX53" s="0"/>
      <c r="FMY53" s="0"/>
      <c r="FMZ53" s="0"/>
      <c r="FNA53" s="0"/>
      <c r="FNB53" s="0"/>
      <c r="FNC53" s="0"/>
      <c r="FND53" s="0"/>
      <c r="FNE53" s="0"/>
      <c r="FNF53" s="0"/>
      <c r="FNG53" s="0"/>
      <c r="FNH53" s="0"/>
      <c r="FNI53" s="0"/>
      <c r="FNJ53" s="0"/>
      <c r="FNK53" s="0"/>
      <c r="FNL53" s="0"/>
      <c r="FNM53" s="0"/>
      <c r="FNN53" s="0"/>
      <c r="FNO53" s="0"/>
      <c r="FNP53" s="0"/>
      <c r="FNQ53" s="0"/>
      <c r="FNR53" s="0"/>
      <c r="FNS53" s="0"/>
      <c r="FNT53" s="0"/>
      <c r="FNU53" s="0"/>
      <c r="FNV53" s="0"/>
      <c r="FNW53" s="0"/>
      <c r="FNX53" s="0"/>
      <c r="FNY53" s="0"/>
      <c r="FNZ53" s="0"/>
      <c r="FOA53" s="0"/>
      <c r="FOB53" s="0"/>
      <c r="FOC53" s="0"/>
      <c r="FOD53" s="0"/>
      <c r="FOE53" s="0"/>
      <c r="FOF53" s="0"/>
      <c r="FOG53" s="0"/>
      <c r="FOH53" s="0"/>
      <c r="FOI53" s="0"/>
      <c r="FOJ53" s="0"/>
      <c r="FOK53" s="0"/>
      <c r="FOL53" s="0"/>
      <c r="FOM53" s="0"/>
      <c r="FON53" s="0"/>
      <c r="FOO53" s="0"/>
      <c r="FOP53" s="0"/>
      <c r="FOQ53" s="0"/>
      <c r="FOR53" s="0"/>
      <c r="FOS53" s="0"/>
      <c r="FOT53" s="0"/>
      <c r="FOU53" s="0"/>
      <c r="FOV53" s="0"/>
      <c r="FOW53" s="0"/>
      <c r="FOX53" s="0"/>
      <c r="FOY53" s="0"/>
      <c r="FOZ53" s="0"/>
      <c r="FPA53" s="0"/>
      <c r="FPB53" s="0"/>
      <c r="FPC53" s="0"/>
      <c r="FPD53" s="0"/>
      <c r="FPE53" s="0"/>
      <c r="FPF53" s="0"/>
      <c r="FPG53" s="0"/>
      <c r="FPH53" s="0"/>
      <c r="FPI53" s="0"/>
      <c r="FPJ53" s="0"/>
      <c r="FPK53" s="0"/>
      <c r="FPL53" s="0"/>
      <c r="FPM53" s="0"/>
      <c r="FPN53" s="0"/>
      <c r="FPO53" s="0"/>
      <c r="FPP53" s="0"/>
      <c r="FPQ53" s="0"/>
      <c r="FPR53" s="0"/>
      <c r="FPS53" s="0"/>
      <c r="FPT53" s="0"/>
      <c r="FPU53" s="0"/>
      <c r="FPV53" s="0"/>
      <c r="FPW53" s="0"/>
      <c r="FPX53" s="0"/>
      <c r="FPY53" s="0"/>
      <c r="FPZ53" s="0"/>
      <c r="FQA53" s="0"/>
      <c r="FQB53" s="0"/>
      <c r="FQC53" s="0"/>
      <c r="FQD53" s="0"/>
      <c r="FQE53" s="0"/>
      <c r="FQF53" s="0"/>
      <c r="FQG53" s="0"/>
      <c r="FQH53" s="0"/>
      <c r="FQI53" s="0"/>
      <c r="FQJ53" s="0"/>
      <c r="FQK53" s="0"/>
      <c r="FQL53" s="0"/>
      <c r="FQM53" s="0"/>
      <c r="FQN53" s="0"/>
      <c r="FQO53" s="0"/>
      <c r="FQP53" s="0"/>
      <c r="FQQ53" s="0"/>
      <c r="FQR53" s="0"/>
      <c r="FQS53" s="0"/>
      <c r="FQT53" s="0"/>
      <c r="FQU53" s="0"/>
      <c r="FQV53" s="0"/>
      <c r="FQW53" s="0"/>
      <c r="FQX53" s="0"/>
      <c r="FQY53" s="0"/>
      <c r="FQZ53" s="0"/>
      <c r="FRA53" s="0"/>
      <c r="FRB53" s="0"/>
      <c r="FRC53" s="0"/>
      <c r="FRD53" s="0"/>
      <c r="FRE53" s="0"/>
      <c r="FRF53" s="0"/>
      <c r="FRG53" s="0"/>
      <c r="FRH53" s="0"/>
      <c r="FRI53" s="0"/>
      <c r="FRJ53" s="0"/>
      <c r="FRK53" s="0"/>
      <c r="FRL53" s="0"/>
      <c r="FRM53" s="0"/>
      <c r="FRN53" s="0"/>
      <c r="FRO53" s="0"/>
      <c r="FRP53" s="0"/>
      <c r="FRQ53" s="0"/>
      <c r="FRR53" s="0"/>
      <c r="FRS53" s="0"/>
      <c r="FRT53" s="0"/>
      <c r="FRU53" s="0"/>
      <c r="FRV53" s="0"/>
      <c r="FRW53" s="0"/>
      <c r="FRX53" s="0"/>
      <c r="FRY53" s="0"/>
      <c r="FRZ53" s="0"/>
      <c r="FSA53" s="0"/>
      <c r="FSB53" s="0"/>
      <c r="FSC53" s="0"/>
      <c r="FSD53" s="0"/>
      <c r="FSE53" s="0"/>
      <c r="FSF53" s="0"/>
      <c r="FSG53" s="0"/>
      <c r="FSH53" s="0"/>
      <c r="FSI53" s="0"/>
      <c r="FSJ53" s="0"/>
      <c r="FSK53" s="0"/>
      <c r="FSL53" s="0"/>
      <c r="FSM53" s="0"/>
      <c r="FSN53" s="0"/>
      <c r="FSO53" s="0"/>
      <c r="FSP53" s="0"/>
      <c r="FSQ53" s="0"/>
      <c r="FSR53" s="0"/>
      <c r="FSS53" s="0"/>
      <c r="FST53" s="0"/>
      <c r="FSU53" s="0"/>
      <c r="FSV53" s="0"/>
      <c r="FSW53" s="0"/>
      <c r="FSX53" s="0"/>
      <c r="FSY53" s="0"/>
      <c r="FSZ53" s="0"/>
      <c r="FTA53" s="0"/>
      <c r="FTB53" s="0"/>
      <c r="FTC53" s="0"/>
      <c r="FTD53" s="0"/>
      <c r="FTE53" s="0"/>
      <c r="FTF53" s="0"/>
      <c r="FTG53" s="0"/>
      <c r="FTH53" s="0"/>
      <c r="FTI53" s="0"/>
      <c r="FTJ53" s="0"/>
      <c r="FTK53" s="0"/>
      <c r="FTL53" s="0"/>
      <c r="FTM53" s="0"/>
      <c r="FTN53" s="0"/>
      <c r="FTO53" s="0"/>
      <c r="FTP53" s="0"/>
      <c r="FTQ53" s="0"/>
      <c r="FTR53" s="0"/>
      <c r="FTS53" s="0"/>
      <c r="FTT53" s="0"/>
      <c r="FTU53" s="0"/>
      <c r="FTV53" s="0"/>
      <c r="FTW53" s="0"/>
      <c r="FTX53" s="0"/>
      <c r="FTY53" s="0"/>
      <c r="FTZ53" s="0"/>
      <c r="FUA53" s="0"/>
      <c r="FUB53" s="0"/>
      <c r="FUC53" s="0"/>
      <c r="FUD53" s="0"/>
      <c r="FUE53" s="0"/>
      <c r="FUF53" s="0"/>
      <c r="FUG53" s="0"/>
      <c r="FUH53" s="0"/>
      <c r="FUI53" s="0"/>
      <c r="FUJ53" s="0"/>
      <c r="FUK53" s="0"/>
      <c r="FUL53" s="0"/>
      <c r="FUM53" s="0"/>
      <c r="FUN53" s="0"/>
      <c r="FUO53" s="0"/>
      <c r="FUP53" s="0"/>
      <c r="FUQ53" s="0"/>
      <c r="FUR53" s="0"/>
      <c r="FUS53" s="0"/>
      <c r="FUT53" s="0"/>
      <c r="FUU53" s="0"/>
      <c r="FUV53" s="0"/>
      <c r="FUW53" s="0"/>
      <c r="FUX53" s="0"/>
      <c r="FUY53" s="0"/>
      <c r="FUZ53" s="0"/>
      <c r="FVA53" s="0"/>
      <c r="FVB53" s="0"/>
      <c r="FVC53" s="0"/>
      <c r="FVD53" s="0"/>
      <c r="FVE53" s="0"/>
      <c r="FVF53" s="0"/>
      <c r="FVG53" s="0"/>
      <c r="FVH53" s="0"/>
      <c r="FVI53" s="0"/>
      <c r="FVJ53" s="0"/>
      <c r="FVK53" s="0"/>
      <c r="FVL53" s="0"/>
      <c r="FVM53" s="0"/>
      <c r="FVN53" s="0"/>
      <c r="FVO53" s="0"/>
      <c r="FVP53" s="0"/>
      <c r="FVQ53" s="0"/>
      <c r="FVR53" s="0"/>
      <c r="FVS53" s="0"/>
      <c r="FVT53" s="0"/>
      <c r="FVU53" s="0"/>
      <c r="FVV53" s="0"/>
      <c r="FVW53" s="0"/>
      <c r="FVX53" s="0"/>
      <c r="FVY53" s="0"/>
      <c r="FVZ53" s="0"/>
      <c r="FWA53" s="0"/>
      <c r="FWB53" s="0"/>
      <c r="FWC53" s="0"/>
      <c r="FWD53" s="0"/>
      <c r="FWE53" s="0"/>
      <c r="FWF53" s="0"/>
      <c r="FWG53" s="0"/>
      <c r="FWH53" s="0"/>
      <c r="FWI53" s="0"/>
      <c r="FWJ53" s="0"/>
      <c r="FWK53" s="0"/>
      <c r="FWL53" s="0"/>
      <c r="FWM53" s="0"/>
      <c r="FWN53" s="0"/>
      <c r="FWO53" s="0"/>
      <c r="FWP53" s="0"/>
      <c r="FWQ53" s="0"/>
      <c r="FWR53" s="0"/>
      <c r="FWS53" s="0"/>
      <c r="FWT53" s="0"/>
      <c r="FWU53" s="0"/>
      <c r="FWV53" s="0"/>
      <c r="FWW53" s="0"/>
      <c r="FWX53" s="0"/>
      <c r="FWY53" s="0"/>
      <c r="FWZ53" s="0"/>
      <c r="FXA53" s="0"/>
      <c r="FXB53" s="0"/>
      <c r="FXC53" s="0"/>
      <c r="FXD53" s="0"/>
      <c r="FXE53" s="0"/>
      <c r="FXF53" s="0"/>
      <c r="FXG53" s="0"/>
      <c r="FXH53" s="0"/>
      <c r="FXI53" s="0"/>
      <c r="FXJ53" s="0"/>
      <c r="FXK53" s="0"/>
      <c r="FXL53" s="0"/>
      <c r="FXM53" s="0"/>
      <c r="FXN53" s="0"/>
      <c r="FXO53" s="0"/>
      <c r="FXP53" s="0"/>
      <c r="FXQ53" s="0"/>
      <c r="FXR53" s="0"/>
      <c r="FXS53" s="0"/>
      <c r="FXT53" s="0"/>
      <c r="FXU53" s="0"/>
      <c r="FXV53" s="0"/>
      <c r="FXW53" s="0"/>
      <c r="FXX53" s="0"/>
      <c r="FXY53" s="0"/>
      <c r="FXZ53" s="0"/>
      <c r="FYA53" s="0"/>
      <c r="FYB53" s="0"/>
      <c r="FYC53" s="0"/>
      <c r="FYD53" s="0"/>
      <c r="FYE53" s="0"/>
      <c r="FYF53" s="0"/>
      <c r="FYG53" s="0"/>
      <c r="FYH53" s="0"/>
      <c r="FYI53" s="0"/>
      <c r="FYJ53" s="0"/>
      <c r="FYK53" s="0"/>
      <c r="FYL53" s="0"/>
      <c r="FYM53" s="0"/>
      <c r="FYN53" s="0"/>
      <c r="FYO53" s="0"/>
      <c r="FYP53" s="0"/>
      <c r="FYQ53" s="0"/>
      <c r="FYR53" s="0"/>
      <c r="FYS53" s="0"/>
      <c r="FYT53" s="0"/>
      <c r="FYU53" s="0"/>
      <c r="FYV53" s="0"/>
      <c r="FYW53" s="0"/>
      <c r="FYX53" s="0"/>
      <c r="FYY53" s="0"/>
      <c r="FYZ53" s="0"/>
      <c r="FZA53" s="0"/>
      <c r="FZB53" s="0"/>
      <c r="FZC53" s="0"/>
      <c r="FZD53" s="0"/>
      <c r="FZE53" s="0"/>
      <c r="FZF53" s="0"/>
      <c r="FZG53" s="0"/>
      <c r="FZH53" s="0"/>
      <c r="FZI53" s="0"/>
      <c r="FZJ53" s="0"/>
      <c r="FZK53" s="0"/>
      <c r="FZL53" s="0"/>
      <c r="FZM53" s="0"/>
      <c r="FZN53" s="0"/>
      <c r="FZO53" s="0"/>
      <c r="FZP53" s="0"/>
      <c r="FZQ53" s="0"/>
      <c r="FZR53" s="0"/>
      <c r="FZS53" s="0"/>
      <c r="FZT53" s="0"/>
      <c r="FZU53" s="0"/>
      <c r="FZV53" s="0"/>
      <c r="FZW53" s="0"/>
      <c r="FZX53" s="0"/>
      <c r="FZY53" s="0"/>
      <c r="FZZ53" s="0"/>
      <c r="GAA53" s="0"/>
      <c r="GAB53" s="0"/>
      <c r="GAC53" s="0"/>
      <c r="GAD53" s="0"/>
      <c r="GAE53" s="0"/>
      <c r="GAF53" s="0"/>
      <c r="GAG53" s="0"/>
      <c r="GAH53" s="0"/>
      <c r="GAI53" s="0"/>
      <c r="GAJ53" s="0"/>
      <c r="GAK53" s="0"/>
      <c r="GAL53" s="0"/>
      <c r="GAM53" s="0"/>
      <c r="GAN53" s="0"/>
      <c r="GAO53" s="0"/>
      <c r="GAP53" s="0"/>
      <c r="GAQ53" s="0"/>
      <c r="GAR53" s="0"/>
      <c r="GAS53" s="0"/>
      <c r="GAT53" s="0"/>
      <c r="GAU53" s="0"/>
      <c r="GAV53" s="0"/>
      <c r="GAW53" s="0"/>
      <c r="GAX53" s="0"/>
      <c r="GAY53" s="0"/>
      <c r="GAZ53" s="0"/>
      <c r="GBA53" s="0"/>
      <c r="GBB53" s="0"/>
      <c r="GBC53" s="0"/>
      <c r="GBD53" s="0"/>
      <c r="GBE53" s="0"/>
      <c r="GBF53" s="0"/>
      <c r="GBG53" s="0"/>
      <c r="GBH53" s="0"/>
      <c r="GBI53" s="0"/>
      <c r="GBJ53" s="0"/>
      <c r="GBK53" s="0"/>
      <c r="GBL53" s="0"/>
      <c r="GBM53" s="0"/>
      <c r="GBN53" s="0"/>
      <c r="GBO53" s="0"/>
      <c r="GBP53" s="0"/>
      <c r="GBQ53" s="0"/>
      <c r="GBR53" s="0"/>
      <c r="GBS53" s="0"/>
      <c r="GBT53" s="0"/>
      <c r="GBU53" s="0"/>
      <c r="GBV53" s="0"/>
      <c r="GBW53" s="0"/>
      <c r="GBX53" s="0"/>
      <c r="GBY53" s="0"/>
      <c r="GBZ53" s="0"/>
      <c r="GCA53" s="0"/>
      <c r="GCB53" s="0"/>
      <c r="GCC53" s="0"/>
      <c r="GCD53" s="0"/>
      <c r="GCE53" s="0"/>
      <c r="GCF53" s="0"/>
      <c r="GCG53" s="0"/>
      <c r="GCH53" s="0"/>
      <c r="GCI53" s="0"/>
      <c r="GCJ53" s="0"/>
      <c r="GCK53" s="0"/>
      <c r="GCL53" s="0"/>
      <c r="GCM53" s="0"/>
      <c r="GCN53" s="0"/>
      <c r="GCO53" s="0"/>
      <c r="GCP53" s="0"/>
      <c r="GCQ53" s="0"/>
      <c r="GCR53" s="0"/>
      <c r="GCS53" s="0"/>
      <c r="GCT53" s="0"/>
      <c r="GCU53" s="0"/>
      <c r="GCV53" s="0"/>
      <c r="GCW53" s="0"/>
      <c r="GCX53" s="0"/>
      <c r="GCY53" s="0"/>
      <c r="GCZ53" s="0"/>
      <c r="GDA53" s="0"/>
      <c r="GDB53" s="0"/>
      <c r="GDC53" s="0"/>
      <c r="GDD53" s="0"/>
      <c r="GDE53" s="0"/>
      <c r="GDF53" s="0"/>
      <c r="GDG53" s="0"/>
      <c r="GDH53" s="0"/>
      <c r="GDI53" s="0"/>
      <c r="GDJ53" s="0"/>
      <c r="GDK53" s="0"/>
      <c r="GDL53" s="0"/>
      <c r="GDM53" s="0"/>
      <c r="GDN53" s="0"/>
      <c r="GDO53" s="0"/>
      <c r="GDP53" s="0"/>
      <c r="GDQ53" s="0"/>
      <c r="GDR53" s="0"/>
      <c r="GDS53" s="0"/>
      <c r="GDT53" s="0"/>
      <c r="GDU53" s="0"/>
      <c r="GDV53" s="0"/>
      <c r="GDW53" s="0"/>
      <c r="GDX53" s="0"/>
      <c r="GDY53" s="0"/>
      <c r="GDZ53" s="0"/>
      <c r="GEA53" s="0"/>
      <c r="GEB53" s="0"/>
      <c r="GEC53" s="0"/>
      <c r="GED53" s="0"/>
      <c r="GEE53" s="0"/>
      <c r="GEF53" s="0"/>
      <c r="GEG53" s="0"/>
      <c r="GEH53" s="0"/>
      <c r="GEI53" s="0"/>
      <c r="GEJ53" s="0"/>
      <c r="GEK53" s="0"/>
      <c r="GEL53" s="0"/>
      <c r="GEM53" s="0"/>
      <c r="GEN53" s="0"/>
      <c r="GEO53" s="0"/>
      <c r="GEP53" s="0"/>
      <c r="GEQ53" s="0"/>
      <c r="GER53" s="0"/>
      <c r="GES53" s="0"/>
      <c r="GET53" s="0"/>
      <c r="GEU53" s="0"/>
      <c r="GEV53" s="0"/>
      <c r="GEW53" s="0"/>
      <c r="GEX53" s="0"/>
      <c r="GEY53" s="0"/>
      <c r="GEZ53" s="0"/>
      <c r="GFA53" s="0"/>
      <c r="GFB53" s="0"/>
      <c r="GFC53" s="0"/>
      <c r="GFD53" s="0"/>
      <c r="GFE53" s="0"/>
      <c r="GFF53" s="0"/>
      <c r="GFG53" s="0"/>
      <c r="GFH53" s="0"/>
      <c r="GFI53" s="0"/>
      <c r="GFJ53" s="0"/>
      <c r="GFK53" s="0"/>
      <c r="GFL53" s="0"/>
      <c r="GFM53" s="0"/>
      <c r="GFN53" s="0"/>
      <c r="GFO53" s="0"/>
      <c r="GFP53" s="0"/>
      <c r="GFQ53" s="0"/>
      <c r="GFR53" s="0"/>
      <c r="GFS53" s="0"/>
      <c r="GFT53" s="0"/>
      <c r="GFU53" s="0"/>
      <c r="GFV53" s="0"/>
      <c r="GFW53" s="0"/>
      <c r="GFX53" s="0"/>
      <c r="GFY53" s="0"/>
      <c r="GFZ53" s="0"/>
      <c r="GGA53" s="0"/>
      <c r="GGB53" s="0"/>
      <c r="GGC53" s="0"/>
      <c r="GGD53" s="0"/>
      <c r="GGE53" s="0"/>
      <c r="GGF53" s="0"/>
      <c r="GGG53" s="0"/>
      <c r="GGH53" s="0"/>
      <c r="GGI53" s="0"/>
      <c r="GGJ53" s="0"/>
      <c r="GGK53" s="0"/>
      <c r="GGL53" s="0"/>
      <c r="GGM53" s="0"/>
      <c r="GGN53" s="0"/>
      <c r="GGO53" s="0"/>
      <c r="GGP53" s="0"/>
      <c r="GGQ53" s="0"/>
      <c r="GGR53" s="0"/>
      <c r="GGS53" s="0"/>
      <c r="GGT53" s="0"/>
      <c r="GGU53" s="0"/>
      <c r="GGV53" s="0"/>
      <c r="GGW53" s="0"/>
      <c r="GGX53" s="0"/>
      <c r="GGY53" s="0"/>
      <c r="GGZ53" s="0"/>
      <c r="GHA53" s="0"/>
      <c r="GHB53" s="0"/>
      <c r="GHC53" s="0"/>
      <c r="GHD53" s="0"/>
      <c r="GHE53" s="0"/>
      <c r="GHF53" s="0"/>
      <c r="GHG53" s="0"/>
      <c r="GHH53" s="0"/>
      <c r="GHI53" s="0"/>
      <c r="GHJ53" s="0"/>
      <c r="GHK53" s="0"/>
      <c r="GHL53" s="0"/>
      <c r="GHM53" s="0"/>
      <c r="GHN53" s="0"/>
      <c r="GHO53" s="0"/>
      <c r="GHP53" s="0"/>
      <c r="GHQ53" s="0"/>
      <c r="GHR53" s="0"/>
      <c r="GHS53" s="0"/>
      <c r="GHT53" s="0"/>
      <c r="GHU53" s="0"/>
      <c r="GHV53" s="0"/>
      <c r="GHW53" s="0"/>
      <c r="GHX53" s="0"/>
      <c r="GHY53" s="0"/>
      <c r="GHZ53" s="0"/>
      <c r="GIA53" s="0"/>
      <c r="GIB53" s="0"/>
      <c r="GIC53" s="0"/>
      <c r="GID53" s="0"/>
      <c r="GIE53" s="0"/>
      <c r="GIF53" s="0"/>
      <c r="GIG53" s="0"/>
      <c r="GIH53" s="0"/>
      <c r="GII53" s="0"/>
      <c r="GIJ53" s="0"/>
      <c r="GIK53" s="0"/>
      <c r="GIL53" s="0"/>
      <c r="GIM53" s="0"/>
      <c r="GIN53" s="0"/>
      <c r="GIO53" s="0"/>
      <c r="GIP53" s="0"/>
      <c r="GIQ53" s="0"/>
      <c r="GIR53" s="0"/>
      <c r="GIS53" s="0"/>
      <c r="GIT53" s="0"/>
      <c r="GIU53" s="0"/>
      <c r="GIV53" s="0"/>
      <c r="GIW53" s="0"/>
      <c r="GIX53" s="0"/>
      <c r="GIY53" s="0"/>
      <c r="GIZ53" s="0"/>
      <c r="GJA53" s="0"/>
      <c r="GJB53" s="0"/>
      <c r="GJC53" s="0"/>
      <c r="GJD53" s="0"/>
      <c r="GJE53" s="0"/>
      <c r="GJF53" s="0"/>
      <c r="GJG53" s="0"/>
      <c r="GJH53" s="0"/>
      <c r="GJI53" s="0"/>
      <c r="GJJ53" s="0"/>
      <c r="GJK53" s="0"/>
      <c r="GJL53" s="0"/>
      <c r="GJM53" s="0"/>
      <c r="GJN53" s="0"/>
      <c r="GJO53" s="0"/>
      <c r="GJP53" s="0"/>
      <c r="GJQ53" s="0"/>
      <c r="GJR53" s="0"/>
      <c r="GJS53" s="0"/>
      <c r="GJT53" s="0"/>
      <c r="GJU53" s="0"/>
      <c r="GJV53" s="0"/>
      <c r="GJW53" s="0"/>
      <c r="GJX53" s="0"/>
      <c r="GJY53" s="0"/>
      <c r="GJZ53" s="0"/>
      <c r="GKA53" s="0"/>
      <c r="GKB53" s="0"/>
      <c r="GKC53" s="0"/>
      <c r="GKD53" s="0"/>
      <c r="GKE53" s="0"/>
      <c r="GKF53" s="0"/>
      <c r="GKG53" s="0"/>
      <c r="GKH53" s="0"/>
      <c r="GKI53" s="0"/>
      <c r="GKJ53" s="0"/>
      <c r="GKK53" s="0"/>
      <c r="GKL53" s="0"/>
      <c r="GKM53" s="0"/>
      <c r="GKN53" s="0"/>
      <c r="GKO53" s="0"/>
      <c r="GKP53" s="0"/>
      <c r="GKQ53" s="0"/>
      <c r="GKR53" s="0"/>
      <c r="GKS53" s="0"/>
      <c r="GKT53" s="0"/>
      <c r="GKU53" s="0"/>
      <c r="GKV53" s="0"/>
      <c r="GKW53" s="0"/>
      <c r="GKX53" s="0"/>
      <c r="GKY53" s="0"/>
      <c r="GKZ53" s="0"/>
      <c r="GLA53" s="0"/>
      <c r="GLB53" s="0"/>
      <c r="GLC53" s="0"/>
      <c r="GLD53" s="0"/>
      <c r="GLE53" s="0"/>
      <c r="GLF53" s="0"/>
      <c r="GLG53" s="0"/>
      <c r="GLH53" s="0"/>
      <c r="GLI53" s="0"/>
      <c r="GLJ53" s="0"/>
      <c r="GLK53" s="0"/>
      <c r="GLL53" s="0"/>
      <c r="GLM53" s="0"/>
      <c r="GLN53" s="0"/>
      <c r="GLO53" s="0"/>
      <c r="GLP53" s="0"/>
      <c r="GLQ53" s="0"/>
      <c r="GLR53" s="0"/>
      <c r="GLS53" s="0"/>
      <c r="GLT53" s="0"/>
      <c r="GLU53" s="0"/>
      <c r="GLV53" s="0"/>
      <c r="GLW53" s="0"/>
      <c r="GLX53" s="0"/>
      <c r="GLY53" s="0"/>
      <c r="GLZ53" s="0"/>
      <c r="GMA53" s="0"/>
      <c r="GMB53" s="0"/>
      <c r="GMC53" s="0"/>
      <c r="GMD53" s="0"/>
      <c r="GME53" s="0"/>
      <c r="GMF53" s="0"/>
      <c r="GMG53" s="0"/>
      <c r="GMH53" s="0"/>
      <c r="GMI53" s="0"/>
      <c r="GMJ53" s="0"/>
      <c r="GMK53" s="0"/>
      <c r="GML53" s="0"/>
      <c r="GMM53" s="0"/>
      <c r="GMN53" s="0"/>
      <c r="GMO53" s="0"/>
      <c r="GMP53" s="0"/>
      <c r="GMQ53" s="0"/>
      <c r="GMR53" s="0"/>
      <c r="GMS53" s="0"/>
      <c r="GMT53" s="0"/>
      <c r="GMU53" s="0"/>
      <c r="GMV53" s="0"/>
      <c r="GMW53" s="0"/>
      <c r="GMX53" s="0"/>
      <c r="GMY53" s="0"/>
      <c r="GMZ53" s="0"/>
      <c r="GNA53" s="0"/>
      <c r="GNB53" s="0"/>
      <c r="GNC53" s="0"/>
      <c r="GND53" s="0"/>
      <c r="GNE53" s="0"/>
      <c r="GNF53" s="0"/>
      <c r="GNG53" s="0"/>
      <c r="GNH53" s="0"/>
      <c r="GNI53" s="0"/>
      <c r="GNJ53" s="0"/>
      <c r="GNK53" s="0"/>
      <c r="GNL53" s="0"/>
      <c r="GNM53" s="0"/>
      <c r="GNN53" s="0"/>
      <c r="GNO53" s="0"/>
      <c r="GNP53" s="0"/>
      <c r="GNQ53" s="0"/>
      <c r="GNR53" s="0"/>
      <c r="GNS53" s="0"/>
      <c r="GNT53" s="0"/>
      <c r="GNU53" s="0"/>
      <c r="GNV53" s="0"/>
      <c r="GNW53" s="0"/>
      <c r="GNX53" s="0"/>
      <c r="GNY53" s="0"/>
      <c r="GNZ53" s="0"/>
      <c r="GOA53" s="0"/>
      <c r="GOB53" s="0"/>
      <c r="GOC53" s="0"/>
      <c r="GOD53" s="0"/>
      <c r="GOE53" s="0"/>
      <c r="GOF53" s="0"/>
      <c r="GOG53" s="0"/>
      <c r="GOH53" s="0"/>
      <c r="GOI53" s="0"/>
      <c r="GOJ53" s="0"/>
      <c r="GOK53" s="0"/>
      <c r="GOL53" s="0"/>
      <c r="GOM53" s="0"/>
      <c r="GON53" s="0"/>
      <c r="GOO53" s="0"/>
      <c r="GOP53" s="0"/>
      <c r="GOQ53" s="0"/>
      <c r="GOR53" s="0"/>
      <c r="GOS53" s="0"/>
      <c r="GOT53" s="0"/>
      <c r="GOU53" s="0"/>
      <c r="GOV53" s="0"/>
      <c r="GOW53" s="0"/>
      <c r="GOX53" s="0"/>
      <c r="GOY53" s="0"/>
      <c r="GOZ53" s="0"/>
      <c r="GPA53" s="0"/>
      <c r="GPB53" s="0"/>
      <c r="GPC53" s="0"/>
      <c r="GPD53" s="0"/>
      <c r="GPE53" s="0"/>
      <c r="GPF53" s="0"/>
      <c r="GPG53" s="0"/>
      <c r="GPH53" s="0"/>
      <c r="GPI53" s="0"/>
      <c r="GPJ53" s="0"/>
      <c r="GPK53" s="0"/>
      <c r="GPL53" s="0"/>
      <c r="GPM53" s="0"/>
      <c r="GPN53" s="0"/>
      <c r="GPO53" s="0"/>
      <c r="GPP53" s="0"/>
      <c r="GPQ53" s="0"/>
      <c r="GPR53" s="0"/>
      <c r="GPS53" s="0"/>
      <c r="GPT53" s="0"/>
      <c r="GPU53" s="0"/>
      <c r="GPV53" s="0"/>
      <c r="GPW53" s="0"/>
      <c r="GPX53" s="0"/>
      <c r="GPY53" s="0"/>
      <c r="GPZ53" s="0"/>
      <c r="GQA53" s="0"/>
      <c r="GQB53" s="0"/>
      <c r="GQC53" s="0"/>
      <c r="GQD53" s="0"/>
      <c r="GQE53" s="0"/>
      <c r="GQF53" s="0"/>
      <c r="GQG53" s="0"/>
      <c r="GQH53" s="0"/>
      <c r="GQI53" s="0"/>
      <c r="GQJ53" s="0"/>
      <c r="GQK53" s="0"/>
      <c r="GQL53" s="0"/>
      <c r="GQM53" s="0"/>
      <c r="GQN53" s="0"/>
      <c r="GQO53" s="0"/>
      <c r="GQP53" s="0"/>
      <c r="GQQ53" s="0"/>
      <c r="GQR53" s="0"/>
      <c r="GQS53" s="0"/>
      <c r="GQT53" s="0"/>
      <c r="GQU53" s="0"/>
      <c r="GQV53" s="0"/>
      <c r="GQW53" s="0"/>
      <c r="GQX53" s="0"/>
      <c r="GQY53" s="0"/>
      <c r="GQZ53" s="0"/>
      <c r="GRA53" s="0"/>
      <c r="GRB53" s="0"/>
      <c r="GRC53" s="0"/>
      <c r="GRD53" s="0"/>
      <c r="GRE53" s="0"/>
      <c r="GRF53" s="0"/>
      <c r="GRG53" s="0"/>
      <c r="GRH53" s="0"/>
      <c r="GRI53" s="0"/>
      <c r="GRJ53" s="0"/>
      <c r="GRK53" s="0"/>
      <c r="GRL53" s="0"/>
      <c r="GRM53" s="0"/>
      <c r="GRN53" s="0"/>
      <c r="GRO53" s="0"/>
      <c r="GRP53" s="0"/>
      <c r="GRQ53" s="0"/>
      <c r="GRR53" s="0"/>
      <c r="GRS53" s="0"/>
      <c r="GRT53" s="0"/>
      <c r="GRU53" s="0"/>
      <c r="GRV53" s="0"/>
      <c r="GRW53" s="0"/>
      <c r="GRX53" s="0"/>
      <c r="GRY53" s="0"/>
      <c r="GRZ53" s="0"/>
      <c r="GSA53" s="0"/>
      <c r="GSB53" s="0"/>
      <c r="GSC53" s="0"/>
      <c r="GSD53" s="0"/>
      <c r="GSE53" s="0"/>
      <c r="GSF53" s="0"/>
      <c r="GSG53" s="0"/>
      <c r="GSH53" s="0"/>
      <c r="GSI53" s="0"/>
      <c r="GSJ53" s="0"/>
      <c r="GSK53" s="0"/>
      <c r="GSL53" s="0"/>
      <c r="GSM53" s="0"/>
      <c r="GSN53" s="0"/>
      <c r="GSO53" s="0"/>
      <c r="GSP53" s="0"/>
      <c r="GSQ53" s="0"/>
      <c r="GSR53" s="0"/>
      <c r="GSS53" s="0"/>
      <c r="GST53" s="0"/>
      <c r="GSU53" s="0"/>
      <c r="GSV53" s="0"/>
      <c r="GSW53" s="0"/>
      <c r="GSX53" s="0"/>
      <c r="GSY53" s="0"/>
      <c r="GSZ53" s="0"/>
      <c r="GTA53" s="0"/>
      <c r="GTB53" s="0"/>
      <c r="GTC53" s="0"/>
      <c r="GTD53" s="0"/>
      <c r="GTE53" s="0"/>
      <c r="GTF53" s="0"/>
      <c r="GTG53" s="0"/>
      <c r="GTH53" s="0"/>
      <c r="GTI53" s="0"/>
      <c r="GTJ53" s="0"/>
      <c r="GTK53" s="0"/>
      <c r="GTL53" s="0"/>
      <c r="GTM53" s="0"/>
      <c r="GTN53" s="0"/>
      <c r="GTO53" s="0"/>
      <c r="GTP53" s="0"/>
      <c r="GTQ53" s="0"/>
      <c r="GTR53" s="0"/>
      <c r="GTS53" s="0"/>
      <c r="GTT53" s="0"/>
      <c r="GTU53" s="0"/>
      <c r="GTV53" s="0"/>
      <c r="GTW53" s="0"/>
      <c r="GTX53" s="0"/>
      <c r="GTY53" s="0"/>
      <c r="GTZ53" s="0"/>
      <c r="GUA53" s="0"/>
      <c r="GUB53" s="0"/>
      <c r="GUC53" s="0"/>
      <c r="GUD53" s="0"/>
      <c r="GUE53" s="0"/>
      <c r="GUF53" s="0"/>
      <c r="GUG53" s="0"/>
      <c r="GUH53" s="0"/>
      <c r="GUI53" s="0"/>
      <c r="GUJ53" s="0"/>
      <c r="GUK53" s="0"/>
      <c r="GUL53" s="0"/>
      <c r="GUM53" s="0"/>
      <c r="GUN53" s="0"/>
      <c r="GUO53" s="0"/>
      <c r="GUP53" s="0"/>
      <c r="GUQ53" s="0"/>
      <c r="GUR53" s="0"/>
      <c r="GUS53" s="0"/>
      <c r="GUT53" s="0"/>
      <c r="GUU53" s="0"/>
      <c r="GUV53" s="0"/>
      <c r="GUW53" s="0"/>
      <c r="GUX53" s="0"/>
      <c r="GUY53" s="0"/>
      <c r="GUZ53" s="0"/>
      <c r="GVA53" s="0"/>
      <c r="GVB53" s="0"/>
      <c r="GVC53" s="0"/>
      <c r="GVD53" s="0"/>
      <c r="GVE53" s="0"/>
      <c r="GVF53" s="0"/>
      <c r="GVG53" s="0"/>
      <c r="GVH53" s="0"/>
      <c r="GVI53" s="0"/>
      <c r="GVJ53" s="0"/>
      <c r="GVK53" s="0"/>
      <c r="GVL53" s="0"/>
      <c r="GVM53" s="0"/>
      <c r="GVN53" s="0"/>
      <c r="GVO53" s="0"/>
      <c r="GVP53" s="0"/>
      <c r="GVQ53" s="0"/>
      <c r="GVR53" s="0"/>
      <c r="GVS53" s="0"/>
      <c r="GVT53" s="0"/>
      <c r="GVU53" s="0"/>
      <c r="GVV53" s="0"/>
      <c r="GVW53" s="0"/>
      <c r="GVX53" s="0"/>
      <c r="GVY53" s="0"/>
      <c r="GVZ53" s="0"/>
      <c r="GWA53" s="0"/>
      <c r="GWB53" s="0"/>
      <c r="GWC53" s="0"/>
      <c r="GWD53" s="0"/>
      <c r="GWE53" s="0"/>
      <c r="GWF53" s="0"/>
      <c r="GWG53" s="0"/>
      <c r="GWH53" s="0"/>
      <c r="GWI53" s="0"/>
      <c r="GWJ53" s="0"/>
      <c r="GWK53" s="0"/>
      <c r="GWL53" s="0"/>
      <c r="GWM53" s="0"/>
      <c r="GWN53" s="0"/>
      <c r="GWO53" s="0"/>
      <c r="GWP53" s="0"/>
      <c r="GWQ53" s="0"/>
      <c r="GWR53" s="0"/>
      <c r="GWS53" s="0"/>
      <c r="GWT53" s="0"/>
      <c r="GWU53" s="0"/>
      <c r="GWV53" s="0"/>
      <c r="GWW53" s="0"/>
      <c r="GWX53" s="0"/>
      <c r="GWY53" s="0"/>
      <c r="GWZ53" s="0"/>
      <c r="GXA53" s="0"/>
      <c r="GXB53" s="0"/>
      <c r="GXC53" s="0"/>
      <c r="GXD53" s="0"/>
      <c r="GXE53" s="0"/>
      <c r="GXF53" s="0"/>
      <c r="GXG53" s="0"/>
      <c r="GXH53" s="0"/>
      <c r="GXI53" s="0"/>
      <c r="GXJ53" s="0"/>
      <c r="GXK53" s="0"/>
      <c r="GXL53" s="0"/>
      <c r="GXM53" s="0"/>
      <c r="GXN53" s="0"/>
      <c r="GXO53" s="0"/>
      <c r="GXP53" s="0"/>
      <c r="GXQ53" s="0"/>
      <c r="GXR53" s="0"/>
      <c r="GXS53" s="0"/>
      <c r="GXT53" s="0"/>
      <c r="GXU53" s="0"/>
      <c r="GXV53" s="0"/>
      <c r="GXW53" s="0"/>
      <c r="GXX53" s="0"/>
      <c r="GXY53" s="0"/>
      <c r="GXZ53" s="0"/>
      <c r="GYA53" s="0"/>
      <c r="GYB53" s="0"/>
      <c r="GYC53" s="0"/>
      <c r="GYD53" s="0"/>
      <c r="GYE53" s="0"/>
      <c r="GYF53" s="0"/>
      <c r="GYG53" s="0"/>
      <c r="GYH53" s="0"/>
      <c r="GYI53" s="0"/>
      <c r="GYJ53" s="0"/>
      <c r="GYK53" s="0"/>
      <c r="GYL53" s="0"/>
      <c r="GYM53" s="0"/>
      <c r="GYN53" s="0"/>
      <c r="GYO53" s="0"/>
      <c r="GYP53" s="0"/>
      <c r="GYQ53" s="0"/>
      <c r="GYR53" s="0"/>
      <c r="GYS53" s="0"/>
      <c r="GYT53" s="0"/>
      <c r="GYU53" s="0"/>
      <c r="GYV53" s="0"/>
      <c r="GYW53" s="0"/>
      <c r="GYX53" s="0"/>
      <c r="GYY53" s="0"/>
      <c r="GYZ53" s="0"/>
      <c r="GZA53" s="0"/>
      <c r="GZB53" s="0"/>
      <c r="GZC53" s="0"/>
      <c r="GZD53" s="0"/>
      <c r="GZE53" s="0"/>
      <c r="GZF53" s="0"/>
      <c r="GZG53" s="0"/>
      <c r="GZH53" s="0"/>
      <c r="GZI53" s="0"/>
      <c r="GZJ53" s="0"/>
      <c r="GZK53" s="0"/>
      <c r="GZL53" s="0"/>
      <c r="GZM53" s="0"/>
      <c r="GZN53" s="0"/>
      <c r="GZO53" s="0"/>
      <c r="GZP53" s="0"/>
      <c r="GZQ53" s="0"/>
      <c r="GZR53" s="0"/>
      <c r="GZS53" s="0"/>
      <c r="GZT53" s="0"/>
      <c r="GZU53" s="0"/>
      <c r="GZV53" s="0"/>
      <c r="GZW53" s="0"/>
      <c r="GZX53" s="0"/>
      <c r="GZY53" s="0"/>
      <c r="GZZ53" s="0"/>
      <c r="HAA53" s="0"/>
      <c r="HAB53" s="0"/>
      <c r="HAC53" s="0"/>
      <c r="HAD53" s="0"/>
      <c r="HAE53" s="0"/>
      <c r="HAF53" s="0"/>
      <c r="HAG53" s="0"/>
      <c r="HAH53" s="0"/>
      <c r="HAI53" s="0"/>
      <c r="HAJ53" s="0"/>
      <c r="HAK53" s="0"/>
      <c r="HAL53" s="0"/>
      <c r="HAM53" s="0"/>
      <c r="HAN53" s="0"/>
      <c r="HAO53" s="0"/>
      <c r="HAP53" s="0"/>
      <c r="HAQ53" s="0"/>
      <c r="HAR53" s="0"/>
      <c r="HAS53" s="0"/>
      <c r="HAT53" s="0"/>
      <c r="HAU53" s="0"/>
      <c r="HAV53" s="0"/>
      <c r="HAW53" s="0"/>
      <c r="HAX53" s="0"/>
      <c r="HAY53" s="0"/>
      <c r="HAZ53" s="0"/>
      <c r="HBA53" s="0"/>
      <c r="HBB53" s="0"/>
      <c r="HBC53" s="0"/>
      <c r="HBD53" s="0"/>
      <c r="HBE53" s="0"/>
      <c r="HBF53" s="0"/>
      <c r="HBG53" s="0"/>
      <c r="HBH53" s="0"/>
      <c r="HBI53" s="0"/>
      <c r="HBJ53" s="0"/>
      <c r="HBK53" s="0"/>
      <c r="HBL53" s="0"/>
      <c r="HBM53" s="0"/>
      <c r="HBN53" s="0"/>
      <c r="HBO53" s="0"/>
      <c r="HBP53" s="0"/>
      <c r="HBQ53" s="0"/>
      <c r="HBR53" s="0"/>
      <c r="HBS53" s="0"/>
      <c r="HBT53" s="0"/>
      <c r="HBU53" s="0"/>
      <c r="HBV53" s="0"/>
      <c r="HBW53" s="0"/>
      <c r="HBX53" s="0"/>
      <c r="HBY53" s="0"/>
      <c r="HBZ53" s="0"/>
      <c r="HCA53" s="0"/>
      <c r="HCB53" s="0"/>
      <c r="HCC53" s="0"/>
      <c r="HCD53" s="0"/>
      <c r="HCE53" s="0"/>
      <c r="HCF53" s="0"/>
      <c r="HCG53" s="0"/>
      <c r="HCH53" s="0"/>
      <c r="HCI53" s="0"/>
      <c r="HCJ53" s="0"/>
      <c r="HCK53" s="0"/>
      <c r="HCL53" s="0"/>
      <c r="HCM53" s="0"/>
      <c r="HCN53" s="0"/>
      <c r="HCO53" s="0"/>
      <c r="HCP53" s="0"/>
      <c r="HCQ53" s="0"/>
      <c r="HCR53" s="0"/>
      <c r="HCS53" s="0"/>
      <c r="HCT53" s="0"/>
      <c r="HCU53" s="0"/>
      <c r="HCV53" s="0"/>
      <c r="HCW53" s="0"/>
      <c r="HCX53" s="0"/>
      <c r="HCY53" s="0"/>
      <c r="HCZ53" s="0"/>
      <c r="HDA53" s="0"/>
      <c r="HDB53" s="0"/>
      <c r="HDC53" s="0"/>
      <c r="HDD53" s="0"/>
      <c r="HDE53" s="0"/>
      <c r="HDF53" s="0"/>
      <c r="HDG53" s="0"/>
      <c r="HDH53" s="0"/>
      <c r="HDI53" s="0"/>
      <c r="HDJ53" s="0"/>
      <c r="HDK53" s="0"/>
      <c r="HDL53" s="0"/>
      <c r="HDM53" s="0"/>
      <c r="HDN53" s="0"/>
      <c r="HDO53" s="0"/>
      <c r="HDP53" s="0"/>
      <c r="HDQ53" s="0"/>
      <c r="HDR53" s="0"/>
      <c r="HDS53" s="0"/>
      <c r="HDT53" s="0"/>
      <c r="HDU53" s="0"/>
      <c r="HDV53" s="0"/>
      <c r="HDW53" s="0"/>
      <c r="HDX53" s="0"/>
      <c r="HDY53" s="0"/>
      <c r="HDZ53" s="0"/>
      <c r="HEA53" s="0"/>
      <c r="HEB53" s="0"/>
      <c r="HEC53" s="0"/>
      <c r="HED53" s="0"/>
      <c r="HEE53" s="0"/>
      <c r="HEF53" s="0"/>
      <c r="HEG53" s="0"/>
      <c r="HEH53" s="0"/>
      <c r="HEI53" s="0"/>
      <c r="HEJ53" s="0"/>
      <c r="HEK53" s="0"/>
      <c r="HEL53" s="0"/>
      <c r="HEM53" s="0"/>
      <c r="HEN53" s="0"/>
      <c r="HEO53" s="0"/>
      <c r="HEP53" s="0"/>
      <c r="HEQ53" s="0"/>
      <c r="HER53" s="0"/>
      <c r="HES53" s="0"/>
      <c r="HET53" s="0"/>
      <c r="HEU53" s="0"/>
      <c r="HEV53" s="0"/>
      <c r="HEW53" s="0"/>
      <c r="HEX53" s="0"/>
      <c r="HEY53" s="0"/>
      <c r="HEZ53" s="0"/>
      <c r="HFA53" s="0"/>
      <c r="HFB53" s="0"/>
      <c r="HFC53" s="0"/>
      <c r="HFD53" s="0"/>
      <c r="HFE53" s="0"/>
      <c r="HFF53" s="0"/>
      <c r="HFG53" s="0"/>
      <c r="HFH53" s="0"/>
      <c r="HFI53" s="0"/>
      <c r="HFJ53" s="0"/>
      <c r="HFK53" s="0"/>
      <c r="HFL53" s="0"/>
      <c r="HFM53" s="0"/>
      <c r="HFN53" s="0"/>
      <c r="HFO53" s="0"/>
      <c r="HFP53" s="0"/>
      <c r="HFQ53" s="0"/>
      <c r="HFR53" s="0"/>
      <c r="HFS53" s="0"/>
      <c r="HFT53" s="0"/>
      <c r="HFU53" s="0"/>
      <c r="HFV53" s="0"/>
      <c r="HFW53" s="0"/>
      <c r="HFX53" s="0"/>
      <c r="HFY53" s="0"/>
      <c r="HFZ53" s="0"/>
      <c r="HGA53" s="0"/>
      <c r="HGB53" s="0"/>
      <c r="HGC53" s="0"/>
      <c r="HGD53" s="0"/>
      <c r="HGE53" s="0"/>
      <c r="HGF53" s="0"/>
      <c r="HGG53" s="0"/>
      <c r="HGH53" s="0"/>
      <c r="HGI53" s="0"/>
      <c r="HGJ53" s="0"/>
      <c r="HGK53" s="0"/>
      <c r="HGL53" s="0"/>
      <c r="HGM53" s="0"/>
      <c r="HGN53" s="0"/>
      <c r="HGO53" s="0"/>
      <c r="HGP53" s="0"/>
      <c r="HGQ53" s="0"/>
      <c r="HGR53" s="0"/>
      <c r="HGS53" s="0"/>
      <c r="HGT53" s="0"/>
      <c r="HGU53" s="0"/>
      <c r="HGV53" s="0"/>
      <c r="HGW53" s="0"/>
      <c r="HGX53" s="0"/>
      <c r="HGY53" s="0"/>
      <c r="HGZ53" s="0"/>
      <c r="HHA53" s="0"/>
      <c r="HHB53" s="0"/>
      <c r="HHC53" s="0"/>
      <c r="HHD53" s="0"/>
      <c r="HHE53" s="0"/>
      <c r="HHF53" s="0"/>
      <c r="HHG53" s="0"/>
      <c r="HHH53" s="0"/>
      <c r="HHI53" s="0"/>
      <c r="HHJ53" s="0"/>
      <c r="HHK53" s="0"/>
      <c r="HHL53" s="0"/>
      <c r="HHM53" s="0"/>
      <c r="HHN53" s="0"/>
      <c r="HHO53" s="0"/>
      <c r="HHP53" s="0"/>
      <c r="HHQ53" s="0"/>
      <c r="HHR53" s="0"/>
      <c r="HHS53" s="0"/>
      <c r="HHT53" s="0"/>
      <c r="HHU53" s="0"/>
      <c r="HHV53" s="0"/>
      <c r="HHW53" s="0"/>
      <c r="HHX53" s="0"/>
      <c r="HHY53" s="0"/>
      <c r="HHZ53" s="0"/>
      <c r="HIA53" s="0"/>
      <c r="HIB53" s="0"/>
      <c r="HIC53" s="0"/>
      <c r="HID53" s="0"/>
      <c r="HIE53" s="0"/>
      <c r="HIF53" s="0"/>
      <c r="HIG53" s="0"/>
      <c r="HIH53" s="0"/>
      <c r="HII53" s="0"/>
      <c r="HIJ53" s="0"/>
      <c r="HIK53" s="0"/>
      <c r="HIL53" s="0"/>
      <c r="HIM53" s="0"/>
      <c r="HIN53" s="0"/>
      <c r="HIO53" s="0"/>
      <c r="HIP53" s="0"/>
      <c r="HIQ53" s="0"/>
      <c r="HIR53" s="0"/>
      <c r="HIS53" s="0"/>
      <c r="HIT53" s="0"/>
      <c r="HIU53" s="0"/>
      <c r="HIV53" s="0"/>
      <c r="HIW53" s="0"/>
      <c r="HIX53" s="0"/>
      <c r="HIY53" s="0"/>
      <c r="HIZ53" s="0"/>
      <c r="HJA53" s="0"/>
      <c r="HJB53" s="0"/>
      <c r="HJC53" s="0"/>
      <c r="HJD53" s="0"/>
      <c r="HJE53" s="0"/>
      <c r="HJF53" s="0"/>
      <c r="HJG53" s="0"/>
      <c r="HJH53" s="0"/>
      <c r="HJI53" s="0"/>
      <c r="HJJ53" s="0"/>
      <c r="HJK53" s="0"/>
      <c r="HJL53" s="0"/>
      <c r="HJM53" s="0"/>
      <c r="HJN53" s="0"/>
      <c r="HJO53" s="0"/>
      <c r="HJP53" s="0"/>
      <c r="HJQ53" s="0"/>
      <c r="HJR53" s="0"/>
      <c r="HJS53" s="0"/>
      <c r="HJT53" s="0"/>
      <c r="HJU53" s="0"/>
      <c r="HJV53" s="0"/>
      <c r="HJW53" s="0"/>
      <c r="HJX53" s="0"/>
      <c r="HJY53" s="0"/>
      <c r="HJZ53" s="0"/>
      <c r="HKA53" s="0"/>
      <c r="HKB53" s="0"/>
      <c r="HKC53" s="0"/>
      <c r="HKD53" s="0"/>
      <c r="HKE53" s="0"/>
      <c r="HKF53" s="0"/>
      <c r="HKG53" s="0"/>
      <c r="HKH53" s="0"/>
      <c r="HKI53" s="0"/>
      <c r="HKJ53" s="0"/>
      <c r="HKK53" s="0"/>
      <c r="HKL53" s="0"/>
      <c r="HKM53" s="0"/>
      <c r="HKN53" s="0"/>
      <c r="HKO53" s="0"/>
      <c r="HKP53" s="0"/>
      <c r="HKQ53" s="0"/>
      <c r="HKR53" s="0"/>
      <c r="HKS53" s="0"/>
      <c r="HKT53" s="0"/>
      <c r="HKU53" s="0"/>
      <c r="HKV53" s="0"/>
      <c r="HKW53" s="0"/>
      <c r="HKX53" s="0"/>
      <c r="HKY53" s="0"/>
      <c r="HKZ53" s="0"/>
      <c r="HLA53" s="0"/>
      <c r="HLB53" s="0"/>
      <c r="HLC53" s="0"/>
      <c r="HLD53" s="0"/>
      <c r="HLE53" s="0"/>
      <c r="HLF53" s="0"/>
      <c r="HLG53" s="0"/>
      <c r="HLH53" s="0"/>
      <c r="HLI53" s="0"/>
      <c r="HLJ53" s="0"/>
      <c r="HLK53" s="0"/>
      <c r="HLL53" s="0"/>
      <c r="HLM53" s="0"/>
      <c r="HLN53" s="0"/>
      <c r="HLO53" s="0"/>
      <c r="HLP53" s="0"/>
      <c r="HLQ53" s="0"/>
      <c r="HLR53" s="0"/>
      <c r="HLS53" s="0"/>
      <c r="HLT53" s="0"/>
      <c r="HLU53" s="0"/>
      <c r="HLV53" s="0"/>
      <c r="HLW53" s="0"/>
      <c r="HLX53" s="0"/>
      <c r="HLY53" s="0"/>
      <c r="HLZ53" s="0"/>
      <c r="HMA53" s="0"/>
      <c r="HMB53" s="0"/>
      <c r="HMC53" s="0"/>
      <c r="HMD53" s="0"/>
      <c r="HME53" s="0"/>
      <c r="HMF53" s="0"/>
      <c r="HMG53" s="0"/>
      <c r="HMH53" s="0"/>
      <c r="HMI53" s="0"/>
      <c r="HMJ53" s="0"/>
      <c r="HMK53" s="0"/>
      <c r="HML53" s="0"/>
      <c r="HMM53" s="0"/>
      <c r="HMN53" s="0"/>
      <c r="HMO53" s="0"/>
      <c r="HMP53" s="0"/>
      <c r="HMQ53" s="0"/>
      <c r="HMR53" s="0"/>
      <c r="HMS53" s="0"/>
      <c r="HMT53" s="0"/>
      <c r="HMU53" s="0"/>
      <c r="HMV53" s="0"/>
      <c r="HMW53" s="0"/>
      <c r="HMX53" s="0"/>
      <c r="HMY53" s="0"/>
      <c r="HMZ53" s="0"/>
      <c r="HNA53" s="0"/>
      <c r="HNB53" s="0"/>
      <c r="HNC53" s="0"/>
      <c r="HND53" s="0"/>
      <c r="HNE53" s="0"/>
      <c r="HNF53" s="0"/>
      <c r="HNG53" s="0"/>
      <c r="HNH53" s="0"/>
      <c r="HNI53" s="0"/>
      <c r="HNJ53" s="0"/>
      <c r="HNK53" s="0"/>
      <c r="HNL53" s="0"/>
      <c r="HNM53" s="0"/>
      <c r="HNN53" s="0"/>
      <c r="HNO53" s="0"/>
      <c r="HNP53" s="0"/>
      <c r="HNQ53" s="0"/>
      <c r="HNR53" s="0"/>
      <c r="HNS53" s="0"/>
      <c r="HNT53" s="0"/>
      <c r="HNU53" s="0"/>
      <c r="HNV53" s="0"/>
      <c r="HNW53" s="0"/>
      <c r="HNX53" s="0"/>
      <c r="HNY53" s="0"/>
      <c r="HNZ53" s="0"/>
      <c r="HOA53" s="0"/>
      <c r="HOB53" s="0"/>
      <c r="HOC53" s="0"/>
      <c r="HOD53" s="0"/>
      <c r="HOE53" s="0"/>
      <c r="HOF53" s="0"/>
      <c r="HOG53" s="0"/>
      <c r="HOH53" s="0"/>
      <c r="HOI53" s="0"/>
      <c r="HOJ53" s="0"/>
      <c r="HOK53" s="0"/>
      <c r="HOL53" s="0"/>
      <c r="HOM53" s="0"/>
      <c r="HON53" s="0"/>
      <c r="HOO53" s="0"/>
      <c r="HOP53" s="0"/>
      <c r="HOQ53" s="0"/>
      <c r="HOR53" s="0"/>
      <c r="HOS53" s="0"/>
      <c r="HOT53" s="0"/>
      <c r="HOU53" s="0"/>
      <c r="HOV53" s="0"/>
      <c r="HOW53" s="0"/>
      <c r="HOX53" s="0"/>
      <c r="HOY53" s="0"/>
      <c r="HOZ53" s="0"/>
      <c r="HPA53" s="0"/>
      <c r="HPB53" s="0"/>
      <c r="HPC53" s="0"/>
      <c r="HPD53" s="0"/>
      <c r="HPE53" s="0"/>
      <c r="HPF53" s="0"/>
      <c r="HPG53" s="0"/>
      <c r="HPH53" s="0"/>
      <c r="HPI53" s="0"/>
      <c r="HPJ53" s="0"/>
      <c r="HPK53" s="0"/>
      <c r="HPL53" s="0"/>
      <c r="HPM53" s="0"/>
      <c r="HPN53" s="0"/>
      <c r="HPO53" s="0"/>
      <c r="HPP53" s="0"/>
      <c r="HPQ53" s="0"/>
      <c r="HPR53" s="0"/>
      <c r="HPS53" s="0"/>
      <c r="HPT53" s="0"/>
      <c r="HPU53" s="0"/>
      <c r="HPV53" s="0"/>
      <c r="HPW53" s="0"/>
      <c r="HPX53" s="0"/>
      <c r="HPY53" s="0"/>
      <c r="HPZ53" s="0"/>
      <c r="HQA53" s="0"/>
      <c r="HQB53" s="0"/>
      <c r="HQC53" s="0"/>
      <c r="HQD53" s="0"/>
      <c r="HQE53" s="0"/>
      <c r="HQF53" s="0"/>
      <c r="HQG53" s="0"/>
      <c r="HQH53" s="0"/>
      <c r="HQI53" s="0"/>
      <c r="HQJ53" s="0"/>
      <c r="HQK53" s="0"/>
      <c r="HQL53" s="0"/>
      <c r="HQM53" s="0"/>
      <c r="HQN53" s="0"/>
      <c r="HQO53" s="0"/>
      <c r="HQP53" s="0"/>
      <c r="HQQ53" s="0"/>
      <c r="HQR53" s="0"/>
      <c r="HQS53" s="0"/>
      <c r="HQT53" s="0"/>
      <c r="HQU53" s="0"/>
      <c r="HQV53" s="0"/>
      <c r="HQW53" s="0"/>
      <c r="HQX53" s="0"/>
      <c r="HQY53" s="0"/>
      <c r="HQZ53" s="0"/>
      <c r="HRA53" s="0"/>
      <c r="HRB53" s="0"/>
      <c r="HRC53" s="0"/>
      <c r="HRD53" s="0"/>
      <c r="HRE53" s="0"/>
      <c r="HRF53" s="0"/>
      <c r="HRG53" s="0"/>
      <c r="HRH53" s="0"/>
      <c r="HRI53" s="0"/>
      <c r="HRJ53" s="0"/>
      <c r="HRK53" s="0"/>
      <c r="HRL53" s="0"/>
      <c r="HRM53" s="0"/>
      <c r="HRN53" s="0"/>
      <c r="HRO53" s="0"/>
      <c r="HRP53" s="0"/>
      <c r="HRQ53" s="0"/>
      <c r="HRR53" s="0"/>
      <c r="HRS53" s="0"/>
      <c r="HRT53" s="0"/>
      <c r="HRU53" s="0"/>
      <c r="HRV53" s="0"/>
      <c r="HRW53" s="0"/>
      <c r="HRX53" s="0"/>
      <c r="HRY53" s="0"/>
      <c r="HRZ53" s="0"/>
      <c r="HSA53" s="0"/>
      <c r="HSB53" s="0"/>
      <c r="HSC53" s="0"/>
      <c r="HSD53" s="0"/>
      <c r="HSE53" s="0"/>
      <c r="HSF53" s="0"/>
      <c r="HSG53" s="0"/>
      <c r="HSH53" s="0"/>
      <c r="HSI53" s="0"/>
      <c r="HSJ53" s="0"/>
      <c r="HSK53" s="0"/>
      <c r="HSL53" s="0"/>
      <c r="HSM53" s="0"/>
      <c r="HSN53" s="0"/>
      <c r="HSO53" s="0"/>
      <c r="HSP53" s="0"/>
      <c r="HSQ53" s="0"/>
      <c r="HSR53" s="0"/>
      <c r="HSS53" s="0"/>
      <c r="HST53" s="0"/>
      <c r="HSU53" s="0"/>
      <c r="HSV53" s="0"/>
      <c r="HSW53" s="0"/>
      <c r="HSX53" s="0"/>
      <c r="HSY53" s="0"/>
      <c r="HSZ53" s="0"/>
      <c r="HTA53" s="0"/>
      <c r="HTB53" s="0"/>
      <c r="HTC53" s="0"/>
      <c r="HTD53" s="0"/>
      <c r="HTE53" s="0"/>
      <c r="HTF53" s="0"/>
      <c r="HTG53" s="0"/>
      <c r="HTH53" s="0"/>
      <c r="HTI53" s="0"/>
      <c r="HTJ53" s="0"/>
      <c r="HTK53" s="0"/>
      <c r="HTL53" s="0"/>
      <c r="HTM53" s="0"/>
      <c r="HTN53" s="0"/>
      <c r="HTO53" s="0"/>
      <c r="HTP53" s="0"/>
      <c r="HTQ53" s="0"/>
      <c r="HTR53" s="0"/>
      <c r="HTS53" s="0"/>
      <c r="HTT53" s="0"/>
      <c r="HTU53" s="0"/>
      <c r="HTV53" s="0"/>
      <c r="HTW53" s="0"/>
      <c r="HTX53" s="0"/>
      <c r="HTY53" s="0"/>
      <c r="HTZ53" s="0"/>
      <c r="HUA53" s="0"/>
      <c r="HUB53" s="0"/>
      <c r="HUC53" s="0"/>
      <c r="HUD53" s="0"/>
      <c r="HUE53" s="0"/>
      <c r="HUF53" s="0"/>
      <c r="HUG53" s="0"/>
      <c r="HUH53" s="0"/>
      <c r="HUI53" s="0"/>
      <c r="HUJ53" s="0"/>
      <c r="HUK53" s="0"/>
      <c r="HUL53" s="0"/>
      <c r="HUM53" s="0"/>
      <c r="HUN53" s="0"/>
      <c r="HUO53" s="0"/>
      <c r="HUP53" s="0"/>
      <c r="HUQ53" s="0"/>
      <c r="HUR53" s="0"/>
      <c r="HUS53" s="0"/>
      <c r="HUT53" s="0"/>
      <c r="HUU53" s="0"/>
      <c r="HUV53" s="0"/>
      <c r="HUW53" s="0"/>
      <c r="HUX53" s="0"/>
      <c r="HUY53" s="0"/>
      <c r="HUZ53" s="0"/>
      <c r="HVA53" s="0"/>
      <c r="HVB53" s="0"/>
      <c r="HVC53" s="0"/>
      <c r="HVD53" s="0"/>
      <c r="HVE53" s="0"/>
      <c r="HVF53" s="0"/>
      <c r="HVG53" s="0"/>
      <c r="HVH53" s="0"/>
      <c r="HVI53" s="0"/>
      <c r="HVJ53" s="0"/>
      <c r="HVK53" s="0"/>
      <c r="HVL53" s="0"/>
      <c r="HVM53" s="0"/>
      <c r="HVN53" s="0"/>
      <c r="HVO53" s="0"/>
      <c r="HVP53" s="0"/>
      <c r="HVQ53" s="0"/>
      <c r="HVR53" s="0"/>
      <c r="HVS53" s="0"/>
      <c r="HVT53" s="0"/>
      <c r="HVU53" s="0"/>
      <c r="HVV53" s="0"/>
      <c r="HVW53" s="0"/>
      <c r="HVX53" s="0"/>
      <c r="HVY53" s="0"/>
      <c r="HVZ53" s="0"/>
      <c r="HWA53" s="0"/>
      <c r="HWB53" s="0"/>
      <c r="HWC53" s="0"/>
      <c r="HWD53" s="0"/>
      <c r="HWE53" s="0"/>
      <c r="HWF53" s="0"/>
      <c r="HWG53" s="0"/>
      <c r="HWH53" s="0"/>
      <c r="HWI53" s="0"/>
      <c r="HWJ53" s="0"/>
      <c r="HWK53" s="0"/>
      <c r="HWL53" s="0"/>
      <c r="HWM53" s="0"/>
      <c r="HWN53" s="0"/>
      <c r="HWO53" s="0"/>
      <c r="HWP53" s="0"/>
      <c r="HWQ53" s="0"/>
      <c r="HWR53" s="0"/>
      <c r="HWS53" s="0"/>
      <c r="HWT53" s="0"/>
      <c r="HWU53" s="0"/>
      <c r="HWV53" s="0"/>
      <c r="HWW53" s="0"/>
      <c r="HWX53" s="0"/>
      <c r="HWY53" s="0"/>
      <c r="HWZ53" s="0"/>
      <c r="HXA53" s="0"/>
      <c r="HXB53" s="0"/>
      <c r="HXC53" s="0"/>
      <c r="HXD53" s="0"/>
      <c r="HXE53" s="0"/>
      <c r="HXF53" s="0"/>
      <c r="HXG53" s="0"/>
      <c r="HXH53" s="0"/>
      <c r="HXI53" s="0"/>
      <c r="HXJ53" s="0"/>
      <c r="HXK53" s="0"/>
      <c r="HXL53" s="0"/>
      <c r="HXM53" s="0"/>
      <c r="HXN53" s="0"/>
      <c r="HXO53" s="0"/>
      <c r="HXP53" s="0"/>
      <c r="HXQ53" s="0"/>
      <c r="HXR53" s="0"/>
      <c r="HXS53" s="0"/>
      <c r="HXT53" s="0"/>
      <c r="HXU53" s="0"/>
      <c r="HXV53" s="0"/>
      <c r="HXW53" s="0"/>
      <c r="HXX53" s="0"/>
      <c r="HXY53" s="0"/>
      <c r="HXZ53" s="0"/>
      <c r="HYA53" s="0"/>
      <c r="HYB53" s="0"/>
      <c r="HYC53" s="0"/>
      <c r="HYD53" s="0"/>
      <c r="HYE53" s="0"/>
      <c r="HYF53" s="0"/>
      <c r="HYG53" s="0"/>
      <c r="HYH53" s="0"/>
      <c r="HYI53" s="0"/>
      <c r="HYJ53" s="0"/>
      <c r="HYK53" s="0"/>
      <c r="HYL53" s="0"/>
      <c r="HYM53" s="0"/>
      <c r="HYN53" s="0"/>
      <c r="HYO53" s="0"/>
      <c r="HYP53" s="0"/>
      <c r="HYQ53" s="0"/>
      <c r="HYR53" s="0"/>
      <c r="HYS53" s="0"/>
      <c r="HYT53" s="0"/>
      <c r="HYU53" s="0"/>
      <c r="HYV53" s="0"/>
      <c r="HYW53" s="0"/>
      <c r="HYX53" s="0"/>
      <c r="HYY53" s="0"/>
      <c r="HYZ53" s="0"/>
      <c r="HZA53" s="0"/>
      <c r="HZB53" s="0"/>
      <c r="HZC53" s="0"/>
      <c r="HZD53" s="0"/>
      <c r="HZE53" s="0"/>
      <c r="HZF53" s="0"/>
      <c r="HZG53" s="0"/>
      <c r="HZH53" s="0"/>
      <c r="HZI53" s="0"/>
      <c r="HZJ53" s="0"/>
      <c r="HZK53" s="0"/>
      <c r="HZL53" s="0"/>
      <c r="HZM53" s="0"/>
      <c r="HZN53" s="0"/>
      <c r="HZO53" s="0"/>
      <c r="HZP53" s="0"/>
      <c r="HZQ53" s="0"/>
      <c r="HZR53" s="0"/>
      <c r="HZS53" s="0"/>
      <c r="HZT53" s="0"/>
      <c r="HZU53" s="0"/>
      <c r="HZV53" s="0"/>
      <c r="HZW53" s="0"/>
      <c r="HZX53" s="0"/>
      <c r="HZY53" s="0"/>
      <c r="HZZ53" s="0"/>
      <c r="IAA53" s="0"/>
      <c r="IAB53" s="0"/>
      <c r="IAC53" s="0"/>
      <c r="IAD53" s="0"/>
      <c r="IAE53" s="0"/>
      <c r="IAF53" s="0"/>
      <c r="IAG53" s="0"/>
      <c r="IAH53" s="0"/>
      <c r="IAI53" s="0"/>
      <c r="IAJ53" s="0"/>
      <c r="IAK53" s="0"/>
      <c r="IAL53" s="0"/>
      <c r="IAM53" s="0"/>
      <c r="IAN53" s="0"/>
      <c r="IAO53" s="0"/>
      <c r="IAP53" s="0"/>
      <c r="IAQ53" s="0"/>
      <c r="IAR53" s="0"/>
      <c r="IAS53" s="0"/>
      <c r="IAT53" s="0"/>
      <c r="IAU53" s="0"/>
      <c r="IAV53" s="0"/>
      <c r="IAW53" s="0"/>
      <c r="IAX53" s="0"/>
      <c r="IAY53" s="0"/>
      <c r="IAZ53" s="0"/>
      <c r="IBA53" s="0"/>
      <c r="IBB53" s="0"/>
      <c r="IBC53" s="0"/>
      <c r="IBD53" s="0"/>
      <c r="IBE53" s="0"/>
      <c r="IBF53" s="0"/>
      <c r="IBG53" s="0"/>
      <c r="IBH53" s="0"/>
      <c r="IBI53" s="0"/>
      <c r="IBJ53" s="0"/>
      <c r="IBK53" s="0"/>
      <c r="IBL53" s="0"/>
      <c r="IBM53" s="0"/>
      <c r="IBN53" s="0"/>
      <c r="IBO53" s="0"/>
      <c r="IBP53" s="0"/>
      <c r="IBQ53" s="0"/>
      <c r="IBR53" s="0"/>
      <c r="IBS53" s="0"/>
      <c r="IBT53" s="0"/>
      <c r="IBU53" s="0"/>
      <c r="IBV53" s="0"/>
      <c r="IBW53" s="0"/>
      <c r="IBX53" s="0"/>
      <c r="IBY53" s="0"/>
      <c r="IBZ53" s="0"/>
      <c r="ICA53" s="0"/>
      <c r="ICB53" s="0"/>
      <c r="ICC53" s="0"/>
      <c r="ICD53" s="0"/>
      <c r="ICE53" s="0"/>
      <c r="ICF53" s="0"/>
      <c r="ICG53" s="0"/>
      <c r="ICH53" s="0"/>
      <c r="ICI53" s="0"/>
      <c r="ICJ53" s="0"/>
      <c r="ICK53" s="0"/>
      <c r="ICL53" s="0"/>
      <c r="ICM53" s="0"/>
      <c r="ICN53" s="0"/>
      <c r="ICO53" s="0"/>
      <c r="ICP53" s="0"/>
      <c r="ICQ53" s="0"/>
      <c r="ICR53" s="0"/>
      <c r="ICS53" s="0"/>
      <c r="ICT53" s="0"/>
      <c r="ICU53" s="0"/>
      <c r="ICV53" s="0"/>
      <c r="ICW53" s="0"/>
      <c r="ICX53" s="0"/>
      <c r="ICY53" s="0"/>
      <c r="ICZ53" s="0"/>
      <c r="IDA53" s="0"/>
      <c r="IDB53" s="0"/>
      <c r="IDC53" s="0"/>
      <c r="IDD53" s="0"/>
      <c r="IDE53" s="0"/>
      <c r="IDF53" s="0"/>
      <c r="IDG53" s="0"/>
      <c r="IDH53" s="0"/>
      <c r="IDI53" s="0"/>
      <c r="IDJ53" s="0"/>
      <c r="IDK53" s="0"/>
      <c r="IDL53" s="0"/>
      <c r="IDM53" s="0"/>
      <c r="IDN53" s="0"/>
      <c r="IDO53" s="0"/>
      <c r="IDP53" s="0"/>
      <c r="IDQ53" s="0"/>
      <c r="IDR53" s="0"/>
      <c r="IDS53" s="0"/>
      <c r="IDT53" s="0"/>
      <c r="IDU53" s="0"/>
      <c r="IDV53" s="0"/>
      <c r="IDW53" s="0"/>
      <c r="IDX53" s="0"/>
      <c r="IDY53" s="0"/>
      <c r="IDZ53" s="0"/>
      <c r="IEA53" s="0"/>
      <c r="IEB53" s="0"/>
      <c r="IEC53" s="0"/>
      <c r="IED53" s="0"/>
      <c r="IEE53" s="0"/>
      <c r="IEF53" s="0"/>
      <c r="IEG53" s="0"/>
      <c r="IEH53" s="0"/>
      <c r="IEI53" s="0"/>
      <c r="IEJ53" s="0"/>
      <c r="IEK53" s="0"/>
      <c r="IEL53" s="0"/>
      <c r="IEM53" s="0"/>
      <c r="IEN53" s="0"/>
      <c r="IEO53" s="0"/>
      <c r="IEP53" s="0"/>
      <c r="IEQ53" s="0"/>
      <c r="IER53" s="0"/>
      <c r="IES53" s="0"/>
      <c r="IET53" s="0"/>
      <c r="IEU53" s="0"/>
      <c r="IEV53" s="0"/>
      <c r="IEW53" s="0"/>
      <c r="IEX53" s="0"/>
      <c r="IEY53" s="0"/>
      <c r="IEZ53" s="0"/>
      <c r="IFA53" s="0"/>
      <c r="IFB53" s="0"/>
      <c r="IFC53" s="0"/>
      <c r="IFD53" s="0"/>
      <c r="IFE53" s="0"/>
      <c r="IFF53" s="0"/>
      <c r="IFG53" s="0"/>
      <c r="IFH53" s="0"/>
      <c r="IFI53" s="0"/>
      <c r="IFJ53" s="0"/>
      <c r="IFK53" s="0"/>
      <c r="IFL53" s="0"/>
      <c r="IFM53" s="0"/>
      <c r="IFN53" s="0"/>
      <c r="IFO53" s="0"/>
      <c r="IFP53" s="0"/>
      <c r="IFQ53" s="0"/>
      <c r="IFR53" s="0"/>
      <c r="IFS53" s="0"/>
      <c r="IFT53" s="0"/>
      <c r="IFU53" s="0"/>
      <c r="IFV53" s="0"/>
      <c r="IFW53" s="0"/>
      <c r="IFX53" s="0"/>
      <c r="IFY53" s="0"/>
      <c r="IFZ53" s="0"/>
      <c r="IGA53" s="0"/>
      <c r="IGB53" s="0"/>
      <c r="IGC53" s="0"/>
      <c r="IGD53" s="0"/>
      <c r="IGE53" s="0"/>
      <c r="IGF53" s="0"/>
      <c r="IGG53" s="0"/>
      <c r="IGH53" s="0"/>
      <c r="IGI53" s="0"/>
      <c r="IGJ53" s="0"/>
      <c r="IGK53" s="0"/>
      <c r="IGL53" s="0"/>
      <c r="IGM53" s="0"/>
      <c r="IGN53" s="0"/>
      <c r="IGO53" s="0"/>
      <c r="IGP53" s="0"/>
      <c r="IGQ53" s="0"/>
      <c r="IGR53" s="0"/>
      <c r="IGS53" s="0"/>
      <c r="IGT53" s="0"/>
      <c r="IGU53" s="0"/>
      <c r="IGV53" s="0"/>
      <c r="IGW53" s="0"/>
      <c r="IGX53" s="0"/>
      <c r="IGY53" s="0"/>
      <c r="IGZ53" s="0"/>
      <c r="IHA53" s="0"/>
      <c r="IHB53" s="0"/>
      <c r="IHC53" s="0"/>
      <c r="IHD53" s="0"/>
      <c r="IHE53" s="0"/>
      <c r="IHF53" s="0"/>
      <c r="IHG53" s="0"/>
      <c r="IHH53" s="0"/>
      <c r="IHI53" s="0"/>
      <c r="IHJ53" s="0"/>
      <c r="IHK53" s="0"/>
      <c r="IHL53" s="0"/>
      <c r="IHM53" s="0"/>
      <c r="IHN53" s="0"/>
      <c r="IHO53" s="0"/>
      <c r="IHP53" s="0"/>
      <c r="IHQ53" s="0"/>
      <c r="IHR53" s="0"/>
      <c r="IHS53" s="0"/>
      <c r="IHT53" s="0"/>
      <c r="IHU53" s="0"/>
      <c r="IHV53" s="0"/>
      <c r="IHW53" s="0"/>
      <c r="IHX53" s="0"/>
      <c r="IHY53" s="0"/>
      <c r="IHZ53" s="0"/>
      <c r="IIA53" s="0"/>
      <c r="IIB53" s="0"/>
      <c r="IIC53" s="0"/>
      <c r="IID53" s="0"/>
      <c r="IIE53" s="0"/>
      <c r="IIF53" s="0"/>
      <c r="IIG53" s="0"/>
      <c r="IIH53" s="0"/>
      <c r="III53" s="0"/>
      <c r="IIJ53" s="0"/>
      <c r="IIK53" s="0"/>
      <c r="IIL53" s="0"/>
      <c r="IIM53" s="0"/>
      <c r="IIN53" s="0"/>
      <c r="IIO53" s="0"/>
      <c r="IIP53" s="0"/>
      <c r="IIQ53" s="0"/>
      <c r="IIR53" s="0"/>
      <c r="IIS53" s="0"/>
      <c r="IIT53" s="0"/>
      <c r="IIU53" s="0"/>
      <c r="IIV53" s="0"/>
      <c r="IIW53" s="0"/>
      <c r="IIX53" s="0"/>
      <c r="IIY53" s="0"/>
      <c r="IIZ53" s="0"/>
      <c r="IJA53" s="0"/>
      <c r="IJB53" s="0"/>
      <c r="IJC53" s="0"/>
      <c r="IJD53" s="0"/>
      <c r="IJE53" s="0"/>
      <c r="IJF53" s="0"/>
      <c r="IJG53" s="0"/>
      <c r="IJH53" s="0"/>
      <c r="IJI53" s="0"/>
      <c r="IJJ53" s="0"/>
      <c r="IJK53" s="0"/>
      <c r="IJL53" s="0"/>
      <c r="IJM53" s="0"/>
      <c r="IJN53" s="0"/>
      <c r="IJO53" s="0"/>
      <c r="IJP53" s="0"/>
      <c r="IJQ53" s="0"/>
      <c r="IJR53" s="0"/>
      <c r="IJS53" s="0"/>
      <c r="IJT53" s="0"/>
      <c r="IJU53" s="0"/>
      <c r="IJV53" s="0"/>
      <c r="IJW53" s="0"/>
      <c r="IJX53" s="0"/>
      <c r="IJY53" s="0"/>
      <c r="IJZ53" s="0"/>
      <c r="IKA53" s="0"/>
      <c r="IKB53" s="0"/>
      <c r="IKC53" s="0"/>
      <c r="IKD53" s="0"/>
      <c r="IKE53" s="0"/>
      <c r="IKF53" s="0"/>
      <c r="IKG53" s="0"/>
      <c r="IKH53" s="0"/>
      <c r="IKI53" s="0"/>
      <c r="IKJ53" s="0"/>
      <c r="IKK53" s="0"/>
      <c r="IKL53" s="0"/>
      <c r="IKM53" s="0"/>
      <c r="IKN53" s="0"/>
      <c r="IKO53" s="0"/>
      <c r="IKP53" s="0"/>
      <c r="IKQ53" s="0"/>
      <c r="IKR53" s="0"/>
      <c r="IKS53" s="0"/>
      <c r="IKT53" s="0"/>
      <c r="IKU53" s="0"/>
      <c r="IKV53" s="0"/>
      <c r="IKW53" s="0"/>
      <c r="IKX53" s="0"/>
      <c r="IKY53" s="0"/>
      <c r="IKZ53" s="0"/>
      <c r="ILA53" s="0"/>
      <c r="ILB53" s="0"/>
      <c r="ILC53" s="0"/>
      <c r="ILD53" s="0"/>
      <c r="ILE53" s="0"/>
      <c r="ILF53" s="0"/>
      <c r="ILG53" s="0"/>
      <c r="ILH53" s="0"/>
      <c r="ILI53" s="0"/>
      <c r="ILJ53" s="0"/>
      <c r="ILK53" s="0"/>
      <c r="ILL53" s="0"/>
      <c r="ILM53" s="0"/>
      <c r="ILN53" s="0"/>
      <c r="ILO53" s="0"/>
      <c r="ILP53" s="0"/>
      <c r="ILQ53" s="0"/>
      <c r="ILR53" s="0"/>
      <c r="ILS53" s="0"/>
      <c r="ILT53" s="0"/>
      <c r="ILU53" s="0"/>
      <c r="ILV53" s="0"/>
      <c r="ILW53" s="0"/>
      <c r="ILX53" s="0"/>
      <c r="ILY53" s="0"/>
      <c r="ILZ53" s="0"/>
      <c r="IMA53" s="0"/>
      <c r="IMB53" s="0"/>
      <c r="IMC53" s="0"/>
      <c r="IMD53" s="0"/>
      <c r="IME53" s="0"/>
      <c r="IMF53" s="0"/>
      <c r="IMG53" s="0"/>
      <c r="IMH53" s="0"/>
      <c r="IMI53" s="0"/>
      <c r="IMJ53" s="0"/>
      <c r="IMK53" s="0"/>
      <c r="IML53" s="0"/>
      <c r="IMM53" s="0"/>
      <c r="IMN53" s="0"/>
      <c r="IMO53" s="0"/>
      <c r="IMP53" s="0"/>
      <c r="IMQ53" s="0"/>
      <c r="IMR53" s="0"/>
      <c r="IMS53" s="0"/>
      <c r="IMT53" s="0"/>
      <c r="IMU53" s="0"/>
      <c r="IMV53" s="0"/>
      <c r="IMW53" s="0"/>
      <c r="IMX53" s="0"/>
      <c r="IMY53" s="0"/>
      <c r="IMZ53" s="0"/>
      <c r="INA53" s="0"/>
      <c r="INB53" s="0"/>
      <c r="INC53" s="0"/>
      <c r="IND53" s="0"/>
      <c r="INE53" s="0"/>
      <c r="INF53" s="0"/>
      <c r="ING53" s="0"/>
      <c r="INH53" s="0"/>
      <c r="INI53" s="0"/>
      <c r="INJ53" s="0"/>
      <c r="INK53" s="0"/>
      <c r="INL53" s="0"/>
      <c r="INM53" s="0"/>
      <c r="INN53" s="0"/>
      <c r="INO53" s="0"/>
      <c r="INP53" s="0"/>
      <c r="INQ53" s="0"/>
      <c r="INR53" s="0"/>
      <c r="INS53" s="0"/>
      <c r="INT53" s="0"/>
      <c r="INU53" s="0"/>
      <c r="INV53" s="0"/>
      <c r="INW53" s="0"/>
      <c r="INX53" s="0"/>
      <c r="INY53" s="0"/>
      <c r="INZ53" s="0"/>
      <c r="IOA53" s="0"/>
      <c r="IOB53" s="0"/>
      <c r="IOC53" s="0"/>
      <c r="IOD53" s="0"/>
      <c r="IOE53" s="0"/>
      <c r="IOF53" s="0"/>
      <c r="IOG53" s="0"/>
      <c r="IOH53" s="0"/>
      <c r="IOI53" s="0"/>
      <c r="IOJ53" s="0"/>
      <c r="IOK53" s="0"/>
      <c r="IOL53" s="0"/>
      <c r="IOM53" s="0"/>
      <c r="ION53" s="0"/>
      <c r="IOO53" s="0"/>
      <c r="IOP53" s="0"/>
      <c r="IOQ53" s="0"/>
      <c r="IOR53" s="0"/>
      <c r="IOS53" s="0"/>
      <c r="IOT53" s="0"/>
      <c r="IOU53" s="0"/>
      <c r="IOV53" s="0"/>
      <c r="IOW53" s="0"/>
      <c r="IOX53" s="0"/>
      <c r="IOY53" s="0"/>
      <c r="IOZ53" s="0"/>
      <c r="IPA53" s="0"/>
      <c r="IPB53" s="0"/>
      <c r="IPC53" s="0"/>
      <c r="IPD53" s="0"/>
      <c r="IPE53" s="0"/>
      <c r="IPF53" s="0"/>
      <c r="IPG53" s="0"/>
      <c r="IPH53" s="0"/>
      <c r="IPI53" s="0"/>
      <c r="IPJ53" s="0"/>
      <c r="IPK53" s="0"/>
      <c r="IPL53" s="0"/>
      <c r="IPM53" s="0"/>
      <c r="IPN53" s="0"/>
      <c r="IPO53" s="0"/>
      <c r="IPP53" s="0"/>
      <c r="IPQ53" s="0"/>
      <c r="IPR53" s="0"/>
      <c r="IPS53" s="0"/>
      <c r="IPT53" s="0"/>
      <c r="IPU53" s="0"/>
      <c r="IPV53" s="0"/>
      <c r="IPW53" s="0"/>
      <c r="IPX53" s="0"/>
      <c r="IPY53" s="0"/>
      <c r="IPZ53" s="0"/>
      <c r="IQA53" s="0"/>
      <c r="IQB53" s="0"/>
      <c r="IQC53" s="0"/>
      <c r="IQD53" s="0"/>
      <c r="IQE53" s="0"/>
      <c r="IQF53" s="0"/>
      <c r="IQG53" s="0"/>
      <c r="IQH53" s="0"/>
      <c r="IQI53" s="0"/>
      <c r="IQJ53" s="0"/>
      <c r="IQK53" s="0"/>
      <c r="IQL53" s="0"/>
      <c r="IQM53" s="0"/>
      <c r="IQN53" s="0"/>
      <c r="IQO53" s="0"/>
      <c r="IQP53" s="0"/>
      <c r="IQQ53" s="0"/>
      <c r="IQR53" s="0"/>
      <c r="IQS53" s="0"/>
      <c r="IQT53" s="0"/>
      <c r="IQU53" s="0"/>
      <c r="IQV53" s="0"/>
      <c r="IQW53" s="0"/>
      <c r="IQX53" s="0"/>
      <c r="IQY53" s="0"/>
      <c r="IQZ53" s="0"/>
      <c r="IRA53" s="0"/>
      <c r="IRB53" s="0"/>
      <c r="IRC53" s="0"/>
      <c r="IRD53" s="0"/>
      <c r="IRE53" s="0"/>
      <c r="IRF53" s="0"/>
      <c r="IRG53" s="0"/>
      <c r="IRH53" s="0"/>
      <c r="IRI53" s="0"/>
      <c r="IRJ53" s="0"/>
      <c r="IRK53" s="0"/>
      <c r="IRL53" s="0"/>
      <c r="IRM53" s="0"/>
      <c r="IRN53" s="0"/>
      <c r="IRO53" s="0"/>
      <c r="IRP53" s="0"/>
      <c r="IRQ53" s="0"/>
      <c r="IRR53" s="0"/>
      <c r="IRS53" s="0"/>
      <c r="IRT53" s="0"/>
      <c r="IRU53" s="0"/>
      <c r="IRV53" s="0"/>
      <c r="IRW53" s="0"/>
      <c r="IRX53" s="0"/>
      <c r="IRY53" s="0"/>
      <c r="IRZ53" s="0"/>
      <c r="ISA53" s="0"/>
      <c r="ISB53" s="0"/>
      <c r="ISC53" s="0"/>
      <c r="ISD53" s="0"/>
      <c r="ISE53" s="0"/>
      <c r="ISF53" s="0"/>
      <c r="ISG53" s="0"/>
      <c r="ISH53" s="0"/>
      <c r="ISI53" s="0"/>
      <c r="ISJ53" s="0"/>
      <c r="ISK53" s="0"/>
      <c r="ISL53" s="0"/>
      <c r="ISM53" s="0"/>
      <c r="ISN53" s="0"/>
      <c r="ISO53" s="0"/>
      <c r="ISP53" s="0"/>
      <c r="ISQ53" s="0"/>
      <c r="ISR53" s="0"/>
      <c r="ISS53" s="0"/>
      <c r="IST53" s="0"/>
      <c r="ISU53" s="0"/>
      <c r="ISV53" s="0"/>
      <c r="ISW53" s="0"/>
      <c r="ISX53" s="0"/>
      <c r="ISY53" s="0"/>
      <c r="ISZ53" s="0"/>
      <c r="ITA53" s="0"/>
      <c r="ITB53" s="0"/>
      <c r="ITC53" s="0"/>
      <c r="ITD53" s="0"/>
      <c r="ITE53" s="0"/>
      <c r="ITF53" s="0"/>
      <c r="ITG53" s="0"/>
      <c r="ITH53" s="0"/>
      <c r="ITI53" s="0"/>
      <c r="ITJ53" s="0"/>
      <c r="ITK53" s="0"/>
      <c r="ITL53" s="0"/>
      <c r="ITM53" s="0"/>
      <c r="ITN53" s="0"/>
      <c r="ITO53" s="0"/>
      <c r="ITP53" s="0"/>
      <c r="ITQ53" s="0"/>
      <c r="ITR53" s="0"/>
      <c r="ITS53" s="0"/>
      <c r="ITT53" s="0"/>
      <c r="ITU53" s="0"/>
      <c r="ITV53" s="0"/>
      <c r="ITW53" s="0"/>
      <c r="ITX53" s="0"/>
      <c r="ITY53" s="0"/>
      <c r="ITZ53" s="0"/>
      <c r="IUA53" s="0"/>
      <c r="IUB53" s="0"/>
      <c r="IUC53" s="0"/>
      <c r="IUD53" s="0"/>
      <c r="IUE53" s="0"/>
      <c r="IUF53" s="0"/>
      <c r="IUG53" s="0"/>
      <c r="IUH53" s="0"/>
      <c r="IUI53" s="0"/>
      <c r="IUJ53" s="0"/>
      <c r="IUK53" s="0"/>
      <c r="IUL53" s="0"/>
      <c r="IUM53" s="0"/>
      <c r="IUN53" s="0"/>
      <c r="IUO53" s="0"/>
      <c r="IUP53" s="0"/>
      <c r="IUQ53" s="0"/>
      <c r="IUR53" s="0"/>
      <c r="IUS53" s="0"/>
      <c r="IUT53" s="0"/>
      <c r="IUU53" s="0"/>
      <c r="IUV53" s="0"/>
      <c r="IUW53" s="0"/>
      <c r="IUX53" s="0"/>
      <c r="IUY53" s="0"/>
      <c r="IUZ53" s="0"/>
      <c r="IVA53" s="0"/>
      <c r="IVB53" s="0"/>
      <c r="IVC53" s="0"/>
      <c r="IVD53" s="0"/>
      <c r="IVE53" s="0"/>
      <c r="IVF53" s="0"/>
      <c r="IVG53" s="0"/>
      <c r="IVH53" s="0"/>
      <c r="IVI53" s="0"/>
      <c r="IVJ53" s="0"/>
      <c r="IVK53" s="0"/>
      <c r="IVL53" s="0"/>
      <c r="IVM53" s="0"/>
      <c r="IVN53" s="0"/>
      <c r="IVO53" s="0"/>
      <c r="IVP53" s="0"/>
      <c r="IVQ53" s="0"/>
      <c r="IVR53" s="0"/>
      <c r="IVS53" s="0"/>
      <c r="IVT53" s="0"/>
      <c r="IVU53" s="0"/>
      <c r="IVV53" s="0"/>
      <c r="IVW53" s="0"/>
      <c r="IVX53" s="0"/>
      <c r="IVY53" s="0"/>
      <c r="IVZ53" s="0"/>
      <c r="IWA53" s="0"/>
      <c r="IWB53" s="0"/>
      <c r="IWC53" s="0"/>
      <c r="IWD53" s="0"/>
      <c r="IWE53" s="0"/>
      <c r="IWF53" s="0"/>
      <c r="IWG53" s="0"/>
      <c r="IWH53" s="0"/>
      <c r="IWI53" s="0"/>
      <c r="IWJ53" s="0"/>
      <c r="IWK53" s="0"/>
      <c r="IWL53" s="0"/>
      <c r="IWM53" s="0"/>
      <c r="IWN53" s="0"/>
      <c r="IWO53" s="0"/>
      <c r="IWP53" s="0"/>
      <c r="IWQ53" s="0"/>
      <c r="IWR53" s="0"/>
      <c r="IWS53" s="0"/>
      <c r="IWT53" s="0"/>
      <c r="IWU53" s="0"/>
      <c r="IWV53" s="0"/>
      <c r="IWW53" s="0"/>
      <c r="IWX53" s="0"/>
      <c r="IWY53" s="0"/>
      <c r="IWZ53" s="0"/>
      <c r="IXA53" s="0"/>
      <c r="IXB53" s="0"/>
      <c r="IXC53" s="0"/>
      <c r="IXD53" s="0"/>
      <c r="IXE53" s="0"/>
      <c r="IXF53" s="0"/>
      <c r="IXG53" s="0"/>
      <c r="IXH53" s="0"/>
      <c r="IXI53" s="0"/>
      <c r="IXJ53" s="0"/>
      <c r="IXK53" s="0"/>
      <c r="IXL53" s="0"/>
      <c r="IXM53" s="0"/>
      <c r="IXN53" s="0"/>
      <c r="IXO53" s="0"/>
      <c r="IXP53" s="0"/>
      <c r="IXQ53" s="0"/>
      <c r="IXR53" s="0"/>
      <c r="IXS53" s="0"/>
      <c r="IXT53" s="0"/>
      <c r="IXU53" s="0"/>
      <c r="IXV53" s="0"/>
      <c r="IXW53" s="0"/>
      <c r="IXX53" s="0"/>
      <c r="IXY53" s="0"/>
      <c r="IXZ53" s="0"/>
      <c r="IYA53" s="0"/>
      <c r="IYB53" s="0"/>
      <c r="IYC53" s="0"/>
      <c r="IYD53" s="0"/>
      <c r="IYE53" s="0"/>
      <c r="IYF53" s="0"/>
      <c r="IYG53" s="0"/>
      <c r="IYH53" s="0"/>
      <c r="IYI53" s="0"/>
      <c r="IYJ53" s="0"/>
      <c r="IYK53" s="0"/>
      <c r="IYL53" s="0"/>
      <c r="IYM53" s="0"/>
      <c r="IYN53" s="0"/>
      <c r="IYO53" s="0"/>
      <c r="IYP53" s="0"/>
      <c r="IYQ53" s="0"/>
      <c r="IYR53" s="0"/>
      <c r="IYS53" s="0"/>
      <c r="IYT53" s="0"/>
      <c r="IYU53" s="0"/>
      <c r="IYV53" s="0"/>
      <c r="IYW53" s="0"/>
      <c r="IYX53" s="0"/>
      <c r="IYY53" s="0"/>
      <c r="IYZ53" s="0"/>
      <c r="IZA53" s="0"/>
      <c r="IZB53" s="0"/>
      <c r="IZC53" s="0"/>
      <c r="IZD53" s="0"/>
      <c r="IZE53" s="0"/>
      <c r="IZF53" s="0"/>
      <c r="IZG53" s="0"/>
      <c r="IZH53" s="0"/>
      <c r="IZI53" s="0"/>
      <c r="IZJ53" s="0"/>
      <c r="IZK53" s="0"/>
      <c r="IZL53" s="0"/>
      <c r="IZM53" s="0"/>
      <c r="IZN53" s="0"/>
      <c r="IZO53" s="0"/>
      <c r="IZP53" s="0"/>
      <c r="IZQ53" s="0"/>
      <c r="IZR53" s="0"/>
      <c r="IZS53" s="0"/>
      <c r="IZT53" s="0"/>
      <c r="IZU53" s="0"/>
      <c r="IZV53" s="0"/>
      <c r="IZW53" s="0"/>
      <c r="IZX53" s="0"/>
      <c r="IZY53" s="0"/>
      <c r="IZZ53" s="0"/>
      <c r="JAA53" s="0"/>
      <c r="JAB53" s="0"/>
      <c r="JAC53" s="0"/>
      <c r="JAD53" s="0"/>
      <c r="JAE53" s="0"/>
      <c r="JAF53" s="0"/>
      <c r="JAG53" s="0"/>
      <c r="JAH53" s="0"/>
      <c r="JAI53" s="0"/>
      <c r="JAJ53" s="0"/>
      <c r="JAK53" s="0"/>
      <c r="JAL53" s="0"/>
      <c r="JAM53" s="0"/>
      <c r="JAN53" s="0"/>
      <c r="JAO53" s="0"/>
      <c r="JAP53" s="0"/>
      <c r="JAQ53" s="0"/>
      <c r="JAR53" s="0"/>
      <c r="JAS53" s="0"/>
      <c r="JAT53" s="0"/>
      <c r="JAU53" s="0"/>
      <c r="JAV53" s="0"/>
      <c r="JAW53" s="0"/>
      <c r="JAX53" s="0"/>
      <c r="JAY53" s="0"/>
      <c r="JAZ53" s="0"/>
      <c r="JBA53" s="0"/>
      <c r="JBB53" s="0"/>
      <c r="JBC53" s="0"/>
      <c r="JBD53" s="0"/>
      <c r="JBE53" s="0"/>
      <c r="JBF53" s="0"/>
      <c r="JBG53" s="0"/>
      <c r="JBH53" s="0"/>
      <c r="JBI53" s="0"/>
      <c r="JBJ53" s="0"/>
      <c r="JBK53" s="0"/>
      <c r="JBL53" s="0"/>
      <c r="JBM53" s="0"/>
      <c r="JBN53" s="0"/>
      <c r="JBO53" s="0"/>
      <c r="JBP53" s="0"/>
      <c r="JBQ53" s="0"/>
      <c r="JBR53" s="0"/>
      <c r="JBS53" s="0"/>
      <c r="JBT53" s="0"/>
      <c r="JBU53" s="0"/>
      <c r="JBV53" s="0"/>
      <c r="JBW53" s="0"/>
      <c r="JBX53" s="0"/>
      <c r="JBY53" s="0"/>
      <c r="JBZ53" s="0"/>
      <c r="JCA53" s="0"/>
      <c r="JCB53" s="0"/>
      <c r="JCC53" s="0"/>
      <c r="JCD53" s="0"/>
      <c r="JCE53" s="0"/>
      <c r="JCF53" s="0"/>
      <c r="JCG53" s="0"/>
      <c r="JCH53" s="0"/>
      <c r="JCI53" s="0"/>
      <c r="JCJ53" s="0"/>
      <c r="JCK53" s="0"/>
      <c r="JCL53" s="0"/>
      <c r="JCM53" s="0"/>
      <c r="JCN53" s="0"/>
      <c r="JCO53" s="0"/>
      <c r="JCP53" s="0"/>
      <c r="JCQ53" s="0"/>
      <c r="JCR53" s="0"/>
      <c r="JCS53" s="0"/>
      <c r="JCT53" s="0"/>
      <c r="JCU53" s="0"/>
      <c r="JCV53" s="0"/>
      <c r="JCW53" s="0"/>
      <c r="JCX53" s="0"/>
      <c r="JCY53" s="0"/>
      <c r="JCZ53" s="0"/>
      <c r="JDA53" s="0"/>
      <c r="JDB53" s="0"/>
      <c r="JDC53" s="0"/>
      <c r="JDD53" s="0"/>
      <c r="JDE53" s="0"/>
      <c r="JDF53" s="0"/>
      <c r="JDG53" s="0"/>
      <c r="JDH53" s="0"/>
      <c r="JDI53" s="0"/>
      <c r="JDJ53" s="0"/>
      <c r="JDK53" s="0"/>
      <c r="JDL53" s="0"/>
      <c r="JDM53" s="0"/>
      <c r="JDN53" s="0"/>
      <c r="JDO53" s="0"/>
      <c r="JDP53" s="0"/>
      <c r="JDQ53" s="0"/>
      <c r="JDR53" s="0"/>
      <c r="JDS53" s="0"/>
      <c r="JDT53" s="0"/>
      <c r="JDU53" s="0"/>
      <c r="JDV53" s="0"/>
      <c r="JDW53" s="0"/>
      <c r="JDX53" s="0"/>
      <c r="JDY53" s="0"/>
      <c r="JDZ53" s="0"/>
      <c r="JEA53" s="0"/>
      <c r="JEB53" s="0"/>
      <c r="JEC53" s="0"/>
      <c r="JED53" s="0"/>
      <c r="JEE53" s="0"/>
      <c r="JEF53" s="0"/>
      <c r="JEG53" s="0"/>
      <c r="JEH53" s="0"/>
      <c r="JEI53" s="0"/>
      <c r="JEJ53" s="0"/>
      <c r="JEK53" s="0"/>
      <c r="JEL53" s="0"/>
      <c r="JEM53" s="0"/>
      <c r="JEN53" s="0"/>
      <c r="JEO53" s="0"/>
      <c r="JEP53" s="0"/>
      <c r="JEQ53" s="0"/>
      <c r="JER53" s="0"/>
      <c r="JES53" s="0"/>
      <c r="JET53" s="0"/>
      <c r="JEU53" s="0"/>
      <c r="JEV53" s="0"/>
      <c r="JEW53" s="0"/>
      <c r="JEX53" s="0"/>
      <c r="JEY53" s="0"/>
      <c r="JEZ53" s="0"/>
      <c r="JFA53" s="0"/>
      <c r="JFB53" s="0"/>
      <c r="JFC53" s="0"/>
      <c r="JFD53" s="0"/>
      <c r="JFE53" s="0"/>
      <c r="JFF53" s="0"/>
      <c r="JFG53" s="0"/>
      <c r="JFH53" s="0"/>
      <c r="JFI53" s="0"/>
      <c r="JFJ53" s="0"/>
      <c r="JFK53" s="0"/>
      <c r="JFL53" s="0"/>
      <c r="JFM53" s="0"/>
      <c r="JFN53" s="0"/>
      <c r="JFO53" s="0"/>
      <c r="JFP53" s="0"/>
      <c r="JFQ53" s="0"/>
      <c r="JFR53" s="0"/>
      <c r="JFS53" s="0"/>
      <c r="JFT53" s="0"/>
      <c r="JFU53" s="0"/>
      <c r="JFV53" s="0"/>
      <c r="JFW53" s="0"/>
      <c r="JFX53" s="0"/>
      <c r="JFY53" s="0"/>
      <c r="JFZ53" s="0"/>
      <c r="JGA53" s="0"/>
      <c r="JGB53" s="0"/>
      <c r="JGC53" s="0"/>
      <c r="JGD53" s="0"/>
      <c r="JGE53" s="0"/>
      <c r="JGF53" s="0"/>
      <c r="JGG53" s="0"/>
      <c r="JGH53" s="0"/>
      <c r="JGI53" s="0"/>
      <c r="JGJ53" s="0"/>
      <c r="JGK53" s="0"/>
      <c r="JGL53" s="0"/>
      <c r="JGM53" s="0"/>
      <c r="JGN53" s="0"/>
      <c r="JGO53" s="0"/>
      <c r="JGP53" s="0"/>
      <c r="JGQ53" s="0"/>
      <c r="JGR53" s="0"/>
      <c r="JGS53" s="0"/>
      <c r="JGT53" s="0"/>
      <c r="JGU53" s="0"/>
      <c r="JGV53" s="0"/>
      <c r="JGW53" s="0"/>
      <c r="JGX53" s="0"/>
      <c r="JGY53" s="0"/>
      <c r="JGZ53" s="0"/>
      <c r="JHA53" s="0"/>
      <c r="JHB53" s="0"/>
      <c r="JHC53" s="0"/>
      <c r="JHD53" s="0"/>
      <c r="JHE53" s="0"/>
      <c r="JHF53" s="0"/>
      <c r="JHG53" s="0"/>
      <c r="JHH53" s="0"/>
      <c r="JHI53" s="0"/>
      <c r="JHJ53" s="0"/>
      <c r="JHK53" s="0"/>
      <c r="JHL53" s="0"/>
      <c r="JHM53" s="0"/>
      <c r="JHN53" s="0"/>
      <c r="JHO53" s="0"/>
      <c r="JHP53" s="0"/>
      <c r="JHQ53" s="0"/>
      <c r="JHR53" s="0"/>
      <c r="JHS53" s="0"/>
      <c r="JHT53" s="0"/>
      <c r="JHU53" s="0"/>
      <c r="JHV53" s="0"/>
      <c r="JHW53" s="0"/>
      <c r="JHX53" s="0"/>
      <c r="JHY53" s="0"/>
      <c r="JHZ53" s="0"/>
      <c r="JIA53" s="0"/>
      <c r="JIB53" s="0"/>
      <c r="JIC53" s="0"/>
      <c r="JID53" s="0"/>
      <c r="JIE53" s="0"/>
      <c r="JIF53" s="0"/>
      <c r="JIG53" s="0"/>
      <c r="JIH53" s="0"/>
      <c r="JII53" s="0"/>
      <c r="JIJ53" s="0"/>
      <c r="JIK53" s="0"/>
      <c r="JIL53" s="0"/>
      <c r="JIM53" s="0"/>
      <c r="JIN53" s="0"/>
      <c r="JIO53" s="0"/>
      <c r="JIP53" s="0"/>
      <c r="JIQ53" s="0"/>
      <c r="JIR53" s="0"/>
      <c r="JIS53" s="0"/>
      <c r="JIT53" s="0"/>
      <c r="JIU53" s="0"/>
      <c r="JIV53" s="0"/>
      <c r="JIW53" s="0"/>
      <c r="JIX53" s="0"/>
      <c r="JIY53" s="0"/>
      <c r="JIZ53" s="0"/>
      <c r="JJA53" s="0"/>
      <c r="JJB53" s="0"/>
      <c r="JJC53" s="0"/>
      <c r="JJD53" s="0"/>
      <c r="JJE53" s="0"/>
      <c r="JJF53" s="0"/>
      <c r="JJG53" s="0"/>
      <c r="JJH53" s="0"/>
      <c r="JJI53" s="0"/>
      <c r="JJJ53" s="0"/>
      <c r="JJK53" s="0"/>
      <c r="JJL53" s="0"/>
      <c r="JJM53" s="0"/>
      <c r="JJN53" s="0"/>
      <c r="JJO53" s="0"/>
      <c r="JJP53" s="0"/>
      <c r="JJQ53" s="0"/>
      <c r="JJR53" s="0"/>
      <c r="JJS53" s="0"/>
      <c r="JJT53" s="0"/>
      <c r="JJU53" s="0"/>
      <c r="JJV53" s="0"/>
      <c r="JJW53" s="0"/>
      <c r="JJX53" s="0"/>
      <c r="JJY53" s="0"/>
      <c r="JJZ53" s="0"/>
      <c r="JKA53" s="0"/>
      <c r="JKB53" s="0"/>
      <c r="JKC53" s="0"/>
      <c r="JKD53" s="0"/>
      <c r="JKE53" s="0"/>
      <c r="JKF53" s="0"/>
      <c r="JKG53" s="0"/>
      <c r="JKH53" s="0"/>
      <c r="JKI53" s="0"/>
      <c r="JKJ53" s="0"/>
      <c r="JKK53" s="0"/>
      <c r="JKL53" s="0"/>
      <c r="JKM53" s="0"/>
      <c r="JKN53" s="0"/>
      <c r="JKO53" s="0"/>
      <c r="JKP53" s="0"/>
      <c r="JKQ53" s="0"/>
      <c r="JKR53" s="0"/>
      <c r="JKS53" s="0"/>
      <c r="JKT53" s="0"/>
      <c r="JKU53" s="0"/>
      <c r="JKV53" s="0"/>
      <c r="JKW53" s="0"/>
      <c r="JKX53" s="0"/>
      <c r="JKY53" s="0"/>
      <c r="JKZ53" s="0"/>
      <c r="JLA53" s="0"/>
      <c r="JLB53" s="0"/>
      <c r="JLC53" s="0"/>
      <c r="JLD53" s="0"/>
      <c r="JLE53" s="0"/>
      <c r="JLF53" s="0"/>
      <c r="JLG53" s="0"/>
      <c r="JLH53" s="0"/>
      <c r="JLI53" s="0"/>
      <c r="JLJ53" s="0"/>
      <c r="JLK53" s="0"/>
      <c r="JLL53" s="0"/>
      <c r="JLM53" s="0"/>
      <c r="JLN53" s="0"/>
      <c r="JLO53" s="0"/>
      <c r="JLP53" s="0"/>
      <c r="JLQ53" s="0"/>
      <c r="JLR53" s="0"/>
      <c r="JLS53" s="0"/>
      <c r="JLT53" s="0"/>
      <c r="JLU53" s="0"/>
      <c r="JLV53" s="0"/>
      <c r="JLW53" s="0"/>
      <c r="JLX53" s="0"/>
      <c r="JLY53" s="0"/>
      <c r="JLZ53" s="0"/>
      <c r="JMA53" s="0"/>
      <c r="JMB53" s="0"/>
      <c r="JMC53" s="0"/>
      <c r="JMD53" s="0"/>
      <c r="JME53" s="0"/>
      <c r="JMF53" s="0"/>
      <c r="JMG53" s="0"/>
      <c r="JMH53" s="0"/>
      <c r="JMI53" s="0"/>
      <c r="JMJ53" s="0"/>
      <c r="JMK53" s="0"/>
      <c r="JML53" s="0"/>
      <c r="JMM53" s="0"/>
      <c r="JMN53" s="0"/>
      <c r="JMO53" s="0"/>
      <c r="JMP53" s="0"/>
      <c r="JMQ53" s="0"/>
      <c r="JMR53" s="0"/>
      <c r="JMS53" s="0"/>
      <c r="JMT53" s="0"/>
      <c r="JMU53" s="0"/>
      <c r="JMV53" s="0"/>
      <c r="JMW53" s="0"/>
      <c r="JMX53" s="0"/>
      <c r="JMY53" s="0"/>
      <c r="JMZ53" s="0"/>
      <c r="JNA53" s="0"/>
      <c r="JNB53" s="0"/>
      <c r="JNC53" s="0"/>
      <c r="JND53" s="0"/>
      <c r="JNE53" s="0"/>
      <c r="JNF53" s="0"/>
      <c r="JNG53" s="0"/>
      <c r="JNH53" s="0"/>
      <c r="JNI53" s="0"/>
      <c r="JNJ53" s="0"/>
      <c r="JNK53" s="0"/>
      <c r="JNL53" s="0"/>
      <c r="JNM53" s="0"/>
      <c r="JNN53" s="0"/>
      <c r="JNO53" s="0"/>
      <c r="JNP53" s="0"/>
      <c r="JNQ53" s="0"/>
      <c r="JNR53" s="0"/>
      <c r="JNS53" s="0"/>
      <c r="JNT53" s="0"/>
      <c r="JNU53" s="0"/>
      <c r="JNV53" s="0"/>
      <c r="JNW53" s="0"/>
      <c r="JNX53" s="0"/>
      <c r="JNY53" s="0"/>
      <c r="JNZ53" s="0"/>
      <c r="JOA53" s="0"/>
      <c r="JOB53" s="0"/>
      <c r="JOC53" s="0"/>
      <c r="JOD53" s="0"/>
      <c r="JOE53" s="0"/>
      <c r="JOF53" s="0"/>
      <c r="JOG53" s="0"/>
      <c r="JOH53" s="0"/>
      <c r="JOI53" s="0"/>
      <c r="JOJ53" s="0"/>
      <c r="JOK53" s="0"/>
      <c r="JOL53" s="0"/>
      <c r="JOM53" s="0"/>
      <c r="JON53" s="0"/>
      <c r="JOO53" s="0"/>
      <c r="JOP53" s="0"/>
      <c r="JOQ53" s="0"/>
      <c r="JOR53" s="0"/>
      <c r="JOS53" s="0"/>
      <c r="JOT53" s="0"/>
      <c r="JOU53" s="0"/>
      <c r="JOV53" s="0"/>
      <c r="JOW53" s="0"/>
      <c r="JOX53" s="0"/>
      <c r="JOY53" s="0"/>
      <c r="JOZ53" s="0"/>
      <c r="JPA53" s="0"/>
      <c r="JPB53" s="0"/>
      <c r="JPC53" s="0"/>
      <c r="JPD53" s="0"/>
      <c r="JPE53" s="0"/>
      <c r="JPF53" s="0"/>
      <c r="JPG53" s="0"/>
      <c r="JPH53" s="0"/>
      <c r="JPI53" s="0"/>
      <c r="JPJ53" s="0"/>
      <c r="JPK53" s="0"/>
      <c r="JPL53" s="0"/>
      <c r="JPM53" s="0"/>
      <c r="JPN53" s="0"/>
      <c r="JPO53" s="0"/>
      <c r="JPP53" s="0"/>
      <c r="JPQ53" s="0"/>
      <c r="JPR53" s="0"/>
      <c r="JPS53" s="0"/>
      <c r="JPT53" s="0"/>
      <c r="JPU53" s="0"/>
      <c r="JPV53" s="0"/>
      <c r="JPW53" s="0"/>
      <c r="JPX53" s="0"/>
      <c r="JPY53" s="0"/>
      <c r="JPZ53" s="0"/>
      <c r="JQA53" s="0"/>
      <c r="JQB53" s="0"/>
      <c r="JQC53" s="0"/>
      <c r="JQD53" s="0"/>
      <c r="JQE53" s="0"/>
      <c r="JQF53" s="0"/>
      <c r="JQG53" s="0"/>
      <c r="JQH53" s="0"/>
      <c r="JQI53" s="0"/>
      <c r="JQJ53" s="0"/>
      <c r="JQK53" s="0"/>
      <c r="JQL53" s="0"/>
      <c r="JQM53" s="0"/>
      <c r="JQN53" s="0"/>
      <c r="JQO53" s="0"/>
      <c r="JQP53" s="0"/>
      <c r="JQQ53" s="0"/>
      <c r="JQR53" s="0"/>
      <c r="JQS53" s="0"/>
      <c r="JQT53" s="0"/>
      <c r="JQU53" s="0"/>
      <c r="JQV53" s="0"/>
      <c r="JQW53" s="0"/>
      <c r="JQX53" s="0"/>
      <c r="JQY53" s="0"/>
      <c r="JQZ53" s="0"/>
      <c r="JRA53" s="0"/>
      <c r="JRB53" s="0"/>
      <c r="JRC53" s="0"/>
      <c r="JRD53" s="0"/>
      <c r="JRE53" s="0"/>
      <c r="JRF53" s="0"/>
      <c r="JRG53" s="0"/>
      <c r="JRH53" s="0"/>
      <c r="JRI53" s="0"/>
      <c r="JRJ53" s="0"/>
      <c r="JRK53" s="0"/>
      <c r="JRL53" s="0"/>
      <c r="JRM53" s="0"/>
      <c r="JRN53" s="0"/>
      <c r="JRO53" s="0"/>
      <c r="JRP53" s="0"/>
      <c r="JRQ53" s="0"/>
      <c r="JRR53" s="0"/>
      <c r="JRS53" s="0"/>
      <c r="JRT53" s="0"/>
      <c r="JRU53" s="0"/>
      <c r="JRV53" s="0"/>
      <c r="JRW53" s="0"/>
      <c r="JRX53" s="0"/>
      <c r="JRY53" s="0"/>
      <c r="JRZ53" s="0"/>
      <c r="JSA53" s="0"/>
      <c r="JSB53" s="0"/>
      <c r="JSC53" s="0"/>
      <c r="JSD53" s="0"/>
      <c r="JSE53" s="0"/>
      <c r="JSF53" s="0"/>
      <c r="JSG53" s="0"/>
      <c r="JSH53" s="0"/>
      <c r="JSI53" s="0"/>
      <c r="JSJ53" s="0"/>
      <c r="JSK53" s="0"/>
      <c r="JSL53" s="0"/>
      <c r="JSM53" s="0"/>
      <c r="JSN53" s="0"/>
      <c r="JSO53" s="0"/>
      <c r="JSP53" s="0"/>
      <c r="JSQ53" s="0"/>
      <c r="JSR53" s="0"/>
      <c r="JSS53" s="0"/>
      <c r="JST53" s="0"/>
      <c r="JSU53" s="0"/>
      <c r="JSV53" s="0"/>
      <c r="JSW53" s="0"/>
      <c r="JSX53" s="0"/>
      <c r="JSY53" s="0"/>
      <c r="JSZ53" s="0"/>
      <c r="JTA53" s="0"/>
      <c r="JTB53" s="0"/>
      <c r="JTC53" s="0"/>
      <c r="JTD53" s="0"/>
      <c r="JTE53" s="0"/>
      <c r="JTF53" s="0"/>
      <c r="JTG53" s="0"/>
      <c r="JTH53" s="0"/>
      <c r="JTI53" s="0"/>
      <c r="JTJ53" s="0"/>
      <c r="JTK53" s="0"/>
      <c r="JTL53" s="0"/>
      <c r="JTM53" s="0"/>
      <c r="JTN53" s="0"/>
      <c r="JTO53" s="0"/>
      <c r="JTP53" s="0"/>
      <c r="JTQ53" s="0"/>
      <c r="JTR53" s="0"/>
      <c r="JTS53" s="0"/>
      <c r="JTT53" s="0"/>
      <c r="JTU53" s="0"/>
      <c r="JTV53" s="0"/>
      <c r="JTW53" s="0"/>
      <c r="JTX53" s="0"/>
      <c r="JTY53" s="0"/>
      <c r="JTZ53" s="0"/>
      <c r="JUA53" s="0"/>
      <c r="JUB53" s="0"/>
      <c r="JUC53" s="0"/>
      <c r="JUD53" s="0"/>
      <c r="JUE53" s="0"/>
      <c r="JUF53" s="0"/>
      <c r="JUG53" s="0"/>
      <c r="JUH53" s="0"/>
      <c r="JUI53" s="0"/>
      <c r="JUJ53" s="0"/>
      <c r="JUK53" s="0"/>
      <c r="JUL53" s="0"/>
      <c r="JUM53" s="0"/>
      <c r="JUN53" s="0"/>
      <c r="JUO53" s="0"/>
      <c r="JUP53" s="0"/>
      <c r="JUQ53" s="0"/>
      <c r="JUR53" s="0"/>
      <c r="JUS53" s="0"/>
      <c r="JUT53" s="0"/>
      <c r="JUU53" s="0"/>
      <c r="JUV53" s="0"/>
      <c r="JUW53" s="0"/>
      <c r="JUX53" s="0"/>
      <c r="JUY53" s="0"/>
      <c r="JUZ53" s="0"/>
      <c r="JVA53" s="0"/>
      <c r="JVB53" s="0"/>
      <c r="JVC53" s="0"/>
      <c r="JVD53" s="0"/>
      <c r="JVE53" s="0"/>
      <c r="JVF53" s="0"/>
      <c r="JVG53" s="0"/>
      <c r="JVH53" s="0"/>
      <c r="JVI53" s="0"/>
      <c r="JVJ53" s="0"/>
      <c r="JVK53" s="0"/>
      <c r="JVL53" s="0"/>
      <c r="JVM53" s="0"/>
      <c r="JVN53" s="0"/>
      <c r="JVO53" s="0"/>
      <c r="JVP53" s="0"/>
      <c r="JVQ53" s="0"/>
      <c r="JVR53" s="0"/>
      <c r="JVS53" s="0"/>
      <c r="JVT53" s="0"/>
      <c r="JVU53" s="0"/>
      <c r="JVV53" s="0"/>
      <c r="JVW53" s="0"/>
      <c r="JVX53" s="0"/>
      <c r="JVY53" s="0"/>
      <c r="JVZ53" s="0"/>
      <c r="JWA53" s="0"/>
      <c r="JWB53" s="0"/>
      <c r="JWC53" s="0"/>
      <c r="JWD53" s="0"/>
      <c r="JWE53" s="0"/>
      <c r="JWF53" s="0"/>
      <c r="JWG53" s="0"/>
      <c r="JWH53" s="0"/>
      <c r="JWI53" s="0"/>
      <c r="JWJ53" s="0"/>
      <c r="JWK53" s="0"/>
      <c r="JWL53" s="0"/>
      <c r="JWM53" s="0"/>
      <c r="JWN53" s="0"/>
      <c r="JWO53" s="0"/>
      <c r="JWP53" s="0"/>
      <c r="JWQ53" s="0"/>
      <c r="JWR53" s="0"/>
      <c r="JWS53" s="0"/>
      <c r="JWT53" s="0"/>
      <c r="JWU53" s="0"/>
      <c r="JWV53" s="0"/>
      <c r="JWW53" s="0"/>
      <c r="JWX53" s="0"/>
      <c r="JWY53" s="0"/>
      <c r="JWZ53" s="0"/>
      <c r="JXA53" s="0"/>
      <c r="JXB53" s="0"/>
      <c r="JXC53" s="0"/>
      <c r="JXD53" s="0"/>
      <c r="JXE53" s="0"/>
      <c r="JXF53" s="0"/>
      <c r="JXG53" s="0"/>
      <c r="JXH53" s="0"/>
      <c r="JXI53" s="0"/>
      <c r="JXJ53" s="0"/>
      <c r="JXK53" s="0"/>
      <c r="JXL53" s="0"/>
      <c r="JXM53" s="0"/>
      <c r="JXN53" s="0"/>
      <c r="JXO53" s="0"/>
      <c r="JXP53" s="0"/>
      <c r="JXQ53" s="0"/>
      <c r="JXR53" s="0"/>
      <c r="JXS53" s="0"/>
      <c r="JXT53" s="0"/>
      <c r="JXU53" s="0"/>
      <c r="JXV53" s="0"/>
      <c r="JXW53" s="0"/>
      <c r="JXX53" s="0"/>
      <c r="JXY53" s="0"/>
      <c r="JXZ53" s="0"/>
      <c r="JYA53" s="0"/>
      <c r="JYB53" s="0"/>
      <c r="JYC53" s="0"/>
      <c r="JYD53" s="0"/>
      <c r="JYE53" s="0"/>
      <c r="JYF53" s="0"/>
      <c r="JYG53" s="0"/>
      <c r="JYH53" s="0"/>
      <c r="JYI53" s="0"/>
      <c r="JYJ53" s="0"/>
      <c r="JYK53" s="0"/>
      <c r="JYL53" s="0"/>
      <c r="JYM53" s="0"/>
      <c r="JYN53" s="0"/>
      <c r="JYO53" s="0"/>
      <c r="JYP53" s="0"/>
      <c r="JYQ53" s="0"/>
      <c r="JYR53" s="0"/>
      <c r="JYS53" s="0"/>
      <c r="JYT53" s="0"/>
      <c r="JYU53" s="0"/>
      <c r="JYV53" s="0"/>
      <c r="JYW53" s="0"/>
      <c r="JYX53" s="0"/>
      <c r="JYY53" s="0"/>
      <c r="JYZ53" s="0"/>
      <c r="JZA53" s="0"/>
      <c r="JZB53" s="0"/>
      <c r="JZC53" s="0"/>
      <c r="JZD53" s="0"/>
      <c r="JZE53" s="0"/>
      <c r="JZF53" s="0"/>
      <c r="JZG53" s="0"/>
      <c r="JZH53" s="0"/>
      <c r="JZI53" s="0"/>
      <c r="JZJ53" s="0"/>
      <c r="JZK53" s="0"/>
      <c r="JZL53" s="0"/>
      <c r="JZM53" s="0"/>
      <c r="JZN53" s="0"/>
      <c r="JZO53" s="0"/>
      <c r="JZP53" s="0"/>
      <c r="JZQ53" s="0"/>
      <c r="JZR53" s="0"/>
      <c r="JZS53" s="0"/>
      <c r="JZT53" s="0"/>
      <c r="JZU53" s="0"/>
      <c r="JZV53" s="0"/>
      <c r="JZW53" s="0"/>
      <c r="JZX53" s="0"/>
      <c r="JZY53" s="0"/>
      <c r="JZZ53" s="0"/>
      <c r="KAA53" s="0"/>
      <c r="KAB53" s="0"/>
      <c r="KAC53" s="0"/>
      <c r="KAD53" s="0"/>
      <c r="KAE53" s="0"/>
      <c r="KAF53" s="0"/>
      <c r="KAG53" s="0"/>
      <c r="KAH53" s="0"/>
      <c r="KAI53" s="0"/>
      <c r="KAJ53" s="0"/>
      <c r="KAK53" s="0"/>
      <c r="KAL53" s="0"/>
      <c r="KAM53" s="0"/>
      <c r="KAN53" s="0"/>
      <c r="KAO53" s="0"/>
      <c r="KAP53" s="0"/>
      <c r="KAQ53" s="0"/>
      <c r="KAR53" s="0"/>
      <c r="KAS53" s="0"/>
      <c r="KAT53" s="0"/>
      <c r="KAU53" s="0"/>
      <c r="KAV53" s="0"/>
      <c r="KAW53" s="0"/>
      <c r="KAX53" s="0"/>
      <c r="KAY53" s="0"/>
      <c r="KAZ53" s="0"/>
      <c r="KBA53" s="0"/>
      <c r="KBB53" s="0"/>
      <c r="KBC53" s="0"/>
      <c r="KBD53" s="0"/>
      <c r="KBE53" s="0"/>
      <c r="KBF53" s="0"/>
      <c r="KBG53" s="0"/>
      <c r="KBH53" s="0"/>
      <c r="KBI53" s="0"/>
      <c r="KBJ53" s="0"/>
      <c r="KBK53" s="0"/>
      <c r="KBL53" s="0"/>
      <c r="KBM53" s="0"/>
      <c r="KBN53" s="0"/>
      <c r="KBO53" s="0"/>
      <c r="KBP53" s="0"/>
      <c r="KBQ53" s="0"/>
      <c r="KBR53" s="0"/>
      <c r="KBS53" s="0"/>
      <c r="KBT53" s="0"/>
      <c r="KBU53" s="0"/>
      <c r="KBV53" s="0"/>
      <c r="KBW53" s="0"/>
      <c r="KBX53" s="0"/>
      <c r="KBY53" s="0"/>
      <c r="KBZ53" s="0"/>
      <c r="KCA53" s="0"/>
      <c r="KCB53" s="0"/>
      <c r="KCC53" s="0"/>
      <c r="KCD53" s="0"/>
      <c r="KCE53" s="0"/>
      <c r="KCF53" s="0"/>
      <c r="KCG53" s="0"/>
      <c r="KCH53" s="0"/>
      <c r="KCI53" s="0"/>
      <c r="KCJ53" s="0"/>
      <c r="KCK53" s="0"/>
      <c r="KCL53" s="0"/>
      <c r="KCM53" s="0"/>
      <c r="KCN53" s="0"/>
      <c r="KCO53" s="0"/>
      <c r="KCP53" s="0"/>
      <c r="KCQ53" s="0"/>
      <c r="KCR53" s="0"/>
      <c r="KCS53" s="0"/>
      <c r="KCT53" s="0"/>
      <c r="KCU53" s="0"/>
      <c r="KCV53" s="0"/>
      <c r="KCW53" s="0"/>
      <c r="KCX53" s="0"/>
      <c r="KCY53" s="0"/>
      <c r="KCZ53" s="0"/>
      <c r="KDA53" s="0"/>
      <c r="KDB53" s="0"/>
      <c r="KDC53" s="0"/>
      <c r="KDD53" s="0"/>
      <c r="KDE53" s="0"/>
      <c r="KDF53" s="0"/>
      <c r="KDG53" s="0"/>
      <c r="KDH53" s="0"/>
      <c r="KDI53" s="0"/>
      <c r="KDJ53" s="0"/>
      <c r="KDK53" s="0"/>
      <c r="KDL53" s="0"/>
      <c r="KDM53" s="0"/>
      <c r="KDN53" s="0"/>
      <c r="KDO53" s="0"/>
      <c r="KDP53" s="0"/>
      <c r="KDQ53" s="0"/>
      <c r="KDR53" s="0"/>
      <c r="KDS53" s="0"/>
      <c r="KDT53" s="0"/>
      <c r="KDU53" s="0"/>
      <c r="KDV53" s="0"/>
      <c r="KDW53" s="0"/>
      <c r="KDX53" s="0"/>
      <c r="KDY53" s="0"/>
      <c r="KDZ53" s="0"/>
      <c r="KEA53" s="0"/>
      <c r="KEB53" s="0"/>
      <c r="KEC53" s="0"/>
      <c r="KED53" s="0"/>
      <c r="KEE53" s="0"/>
      <c r="KEF53" s="0"/>
      <c r="KEG53" s="0"/>
      <c r="KEH53" s="0"/>
      <c r="KEI53" s="0"/>
      <c r="KEJ53" s="0"/>
      <c r="KEK53" s="0"/>
      <c r="KEL53" s="0"/>
      <c r="KEM53" s="0"/>
      <c r="KEN53" s="0"/>
      <c r="KEO53" s="0"/>
      <c r="KEP53" s="0"/>
      <c r="KEQ53" s="0"/>
      <c r="KER53" s="0"/>
      <c r="KES53" s="0"/>
      <c r="KET53" s="0"/>
      <c r="KEU53" s="0"/>
      <c r="KEV53" s="0"/>
      <c r="KEW53" s="0"/>
      <c r="KEX53" s="0"/>
      <c r="KEY53" s="0"/>
      <c r="KEZ53" s="0"/>
      <c r="KFA53" s="0"/>
      <c r="KFB53" s="0"/>
      <c r="KFC53" s="0"/>
      <c r="KFD53" s="0"/>
      <c r="KFE53" s="0"/>
      <c r="KFF53" s="0"/>
      <c r="KFG53" s="0"/>
      <c r="KFH53" s="0"/>
      <c r="KFI53" s="0"/>
      <c r="KFJ53" s="0"/>
      <c r="KFK53" s="0"/>
      <c r="KFL53" s="0"/>
      <c r="KFM53" s="0"/>
      <c r="KFN53" s="0"/>
      <c r="KFO53" s="0"/>
      <c r="KFP53" s="0"/>
      <c r="KFQ53" s="0"/>
      <c r="KFR53" s="0"/>
      <c r="KFS53" s="0"/>
      <c r="KFT53" s="0"/>
      <c r="KFU53" s="0"/>
      <c r="KFV53" s="0"/>
      <c r="KFW53" s="0"/>
      <c r="KFX53" s="0"/>
      <c r="KFY53" s="0"/>
      <c r="KFZ53" s="0"/>
      <c r="KGA53" s="0"/>
      <c r="KGB53" s="0"/>
      <c r="KGC53" s="0"/>
      <c r="KGD53" s="0"/>
      <c r="KGE53" s="0"/>
      <c r="KGF53" s="0"/>
      <c r="KGG53" s="0"/>
      <c r="KGH53" s="0"/>
      <c r="KGI53" s="0"/>
      <c r="KGJ53" s="0"/>
      <c r="KGK53" s="0"/>
      <c r="KGL53" s="0"/>
      <c r="KGM53" s="0"/>
      <c r="KGN53" s="0"/>
      <c r="KGO53" s="0"/>
      <c r="KGP53" s="0"/>
      <c r="KGQ53" s="0"/>
      <c r="KGR53" s="0"/>
      <c r="KGS53" s="0"/>
      <c r="KGT53" s="0"/>
      <c r="KGU53" s="0"/>
      <c r="KGV53" s="0"/>
      <c r="KGW53" s="0"/>
      <c r="KGX53" s="0"/>
      <c r="KGY53" s="0"/>
      <c r="KGZ53" s="0"/>
      <c r="KHA53" s="0"/>
      <c r="KHB53" s="0"/>
      <c r="KHC53" s="0"/>
      <c r="KHD53" s="0"/>
      <c r="KHE53" s="0"/>
      <c r="KHF53" s="0"/>
      <c r="KHG53" s="0"/>
      <c r="KHH53" s="0"/>
      <c r="KHI53" s="0"/>
      <c r="KHJ53" s="0"/>
      <c r="KHK53" s="0"/>
      <c r="KHL53" s="0"/>
      <c r="KHM53" s="0"/>
      <c r="KHN53" s="0"/>
      <c r="KHO53" s="0"/>
      <c r="KHP53" s="0"/>
      <c r="KHQ53" s="0"/>
      <c r="KHR53" s="0"/>
      <c r="KHS53" s="0"/>
      <c r="KHT53" s="0"/>
      <c r="KHU53" s="0"/>
      <c r="KHV53" s="0"/>
      <c r="KHW53" s="0"/>
      <c r="KHX53" s="0"/>
      <c r="KHY53" s="0"/>
      <c r="KHZ53" s="0"/>
      <c r="KIA53" s="0"/>
      <c r="KIB53" s="0"/>
      <c r="KIC53" s="0"/>
      <c r="KID53" s="0"/>
      <c r="KIE53" s="0"/>
      <c r="KIF53" s="0"/>
      <c r="KIG53" s="0"/>
      <c r="KIH53" s="0"/>
      <c r="KII53" s="0"/>
      <c r="KIJ53" s="0"/>
      <c r="KIK53" s="0"/>
      <c r="KIL53" s="0"/>
      <c r="KIM53" s="0"/>
      <c r="KIN53" s="0"/>
      <c r="KIO53" s="0"/>
      <c r="KIP53" s="0"/>
      <c r="KIQ53" s="0"/>
      <c r="KIR53" s="0"/>
      <c r="KIS53" s="0"/>
      <c r="KIT53" s="0"/>
      <c r="KIU53" s="0"/>
      <c r="KIV53" s="0"/>
      <c r="KIW53" s="0"/>
      <c r="KIX53" s="0"/>
      <c r="KIY53" s="0"/>
      <c r="KIZ53" s="0"/>
      <c r="KJA53" s="0"/>
      <c r="KJB53" s="0"/>
      <c r="KJC53" s="0"/>
      <c r="KJD53" s="0"/>
      <c r="KJE53" s="0"/>
      <c r="KJF53" s="0"/>
      <c r="KJG53" s="0"/>
      <c r="KJH53" s="0"/>
      <c r="KJI53" s="0"/>
      <c r="KJJ53" s="0"/>
      <c r="KJK53" s="0"/>
      <c r="KJL53" s="0"/>
      <c r="KJM53" s="0"/>
      <c r="KJN53" s="0"/>
      <c r="KJO53" s="0"/>
      <c r="KJP53" s="0"/>
      <c r="KJQ53" s="0"/>
      <c r="KJR53" s="0"/>
      <c r="KJS53" s="0"/>
      <c r="KJT53" s="0"/>
      <c r="KJU53" s="0"/>
      <c r="KJV53" s="0"/>
      <c r="KJW53" s="0"/>
      <c r="KJX53" s="0"/>
      <c r="KJY53" s="0"/>
      <c r="KJZ53" s="0"/>
      <c r="KKA53" s="0"/>
      <c r="KKB53" s="0"/>
      <c r="KKC53" s="0"/>
      <c r="KKD53" s="0"/>
      <c r="KKE53" s="0"/>
      <c r="KKF53" s="0"/>
      <c r="KKG53" s="0"/>
      <c r="KKH53" s="0"/>
      <c r="KKI53" s="0"/>
      <c r="KKJ53" s="0"/>
      <c r="KKK53" s="0"/>
      <c r="KKL53" s="0"/>
      <c r="KKM53" s="0"/>
      <c r="KKN53" s="0"/>
      <c r="KKO53" s="0"/>
      <c r="KKP53" s="0"/>
      <c r="KKQ53" s="0"/>
      <c r="KKR53" s="0"/>
      <c r="KKS53" s="0"/>
      <c r="KKT53" s="0"/>
      <c r="KKU53" s="0"/>
      <c r="KKV53" s="0"/>
      <c r="KKW53" s="0"/>
      <c r="KKX53" s="0"/>
      <c r="KKY53" s="0"/>
      <c r="KKZ53" s="0"/>
      <c r="KLA53" s="0"/>
      <c r="KLB53" s="0"/>
      <c r="KLC53" s="0"/>
      <c r="KLD53" s="0"/>
      <c r="KLE53" s="0"/>
      <c r="KLF53" s="0"/>
      <c r="KLG53" s="0"/>
      <c r="KLH53" s="0"/>
      <c r="KLI53" s="0"/>
      <c r="KLJ53" s="0"/>
      <c r="KLK53" s="0"/>
      <c r="KLL53" s="0"/>
      <c r="KLM53" s="0"/>
      <c r="KLN53" s="0"/>
      <c r="KLO53" s="0"/>
      <c r="KLP53" s="0"/>
      <c r="KLQ53" s="0"/>
      <c r="KLR53" s="0"/>
      <c r="KLS53" s="0"/>
      <c r="KLT53" s="0"/>
      <c r="KLU53" s="0"/>
      <c r="KLV53" s="0"/>
      <c r="KLW53" s="0"/>
      <c r="KLX53" s="0"/>
      <c r="KLY53" s="0"/>
      <c r="KLZ53" s="0"/>
      <c r="KMA53" s="0"/>
      <c r="KMB53" s="0"/>
      <c r="KMC53" s="0"/>
      <c r="KMD53" s="0"/>
      <c r="KME53" s="0"/>
      <c r="KMF53" s="0"/>
      <c r="KMG53" s="0"/>
      <c r="KMH53" s="0"/>
      <c r="KMI53" s="0"/>
      <c r="KMJ53" s="0"/>
      <c r="KMK53" s="0"/>
      <c r="KML53" s="0"/>
      <c r="KMM53" s="0"/>
      <c r="KMN53" s="0"/>
      <c r="KMO53" s="0"/>
      <c r="KMP53" s="0"/>
      <c r="KMQ53" s="0"/>
      <c r="KMR53" s="0"/>
      <c r="KMS53" s="0"/>
      <c r="KMT53" s="0"/>
      <c r="KMU53" s="0"/>
      <c r="KMV53" s="0"/>
      <c r="KMW53" s="0"/>
      <c r="KMX53" s="0"/>
      <c r="KMY53" s="0"/>
      <c r="KMZ53" s="0"/>
      <c r="KNA53" s="0"/>
      <c r="KNB53" s="0"/>
      <c r="KNC53" s="0"/>
      <c r="KND53" s="0"/>
      <c r="KNE53" s="0"/>
      <c r="KNF53" s="0"/>
      <c r="KNG53" s="0"/>
      <c r="KNH53" s="0"/>
      <c r="KNI53" s="0"/>
      <c r="KNJ53" s="0"/>
      <c r="KNK53" s="0"/>
      <c r="KNL53" s="0"/>
      <c r="KNM53" s="0"/>
      <c r="KNN53" s="0"/>
      <c r="KNO53" s="0"/>
      <c r="KNP53" s="0"/>
      <c r="KNQ53" s="0"/>
      <c r="KNR53" s="0"/>
      <c r="KNS53" s="0"/>
      <c r="KNT53" s="0"/>
      <c r="KNU53" s="0"/>
      <c r="KNV53" s="0"/>
      <c r="KNW53" s="0"/>
      <c r="KNX53" s="0"/>
      <c r="KNY53" s="0"/>
      <c r="KNZ53" s="0"/>
      <c r="KOA53" s="0"/>
      <c r="KOB53" s="0"/>
      <c r="KOC53" s="0"/>
      <c r="KOD53" s="0"/>
      <c r="KOE53" s="0"/>
      <c r="KOF53" s="0"/>
      <c r="KOG53" s="0"/>
      <c r="KOH53" s="0"/>
      <c r="KOI53" s="0"/>
      <c r="KOJ53" s="0"/>
      <c r="KOK53" s="0"/>
      <c r="KOL53" s="0"/>
      <c r="KOM53" s="0"/>
      <c r="KON53" s="0"/>
      <c r="KOO53" s="0"/>
      <c r="KOP53" s="0"/>
      <c r="KOQ53" s="0"/>
      <c r="KOR53" s="0"/>
      <c r="KOS53" s="0"/>
      <c r="KOT53" s="0"/>
      <c r="KOU53" s="0"/>
      <c r="KOV53" s="0"/>
      <c r="KOW53" s="0"/>
      <c r="KOX53" s="0"/>
      <c r="KOY53" s="0"/>
      <c r="KOZ53" s="0"/>
      <c r="KPA53" s="0"/>
      <c r="KPB53" s="0"/>
      <c r="KPC53" s="0"/>
      <c r="KPD53" s="0"/>
      <c r="KPE53" s="0"/>
      <c r="KPF53" s="0"/>
      <c r="KPG53" s="0"/>
      <c r="KPH53" s="0"/>
      <c r="KPI53" s="0"/>
      <c r="KPJ53" s="0"/>
      <c r="KPK53" s="0"/>
      <c r="KPL53" s="0"/>
      <c r="KPM53" s="0"/>
      <c r="KPN53" s="0"/>
      <c r="KPO53" s="0"/>
      <c r="KPP53" s="0"/>
      <c r="KPQ53" s="0"/>
      <c r="KPR53" s="0"/>
      <c r="KPS53" s="0"/>
      <c r="KPT53" s="0"/>
      <c r="KPU53" s="0"/>
      <c r="KPV53" s="0"/>
      <c r="KPW53" s="0"/>
      <c r="KPX53" s="0"/>
      <c r="KPY53" s="0"/>
      <c r="KPZ53" s="0"/>
      <c r="KQA53" s="0"/>
      <c r="KQB53" s="0"/>
      <c r="KQC53" s="0"/>
      <c r="KQD53" s="0"/>
      <c r="KQE53" s="0"/>
      <c r="KQF53" s="0"/>
      <c r="KQG53" s="0"/>
      <c r="KQH53" s="0"/>
      <c r="KQI53" s="0"/>
      <c r="KQJ53" s="0"/>
      <c r="KQK53" s="0"/>
      <c r="KQL53" s="0"/>
      <c r="KQM53" s="0"/>
      <c r="KQN53" s="0"/>
      <c r="KQO53" s="0"/>
      <c r="KQP53" s="0"/>
      <c r="KQQ53" s="0"/>
      <c r="KQR53" s="0"/>
      <c r="KQS53" s="0"/>
      <c r="KQT53" s="0"/>
      <c r="KQU53" s="0"/>
      <c r="KQV53" s="0"/>
      <c r="KQW53" s="0"/>
      <c r="KQX53" s="0"/>
      <c r="KQY53" s="0"/>
      <c r="KQZ53" s="0"/>
      <c r="KRA53" s="0"/>
      <c r="KRB53" s="0"/>
      <c r="KRC53" s="0"/>
      <c r="KRD53" s="0"/>
      <c r="KRE53" s="0"/>
      <c r="KRF53" s="0"/>
      <c r="KRG53" s="0"/>
      <c r="KRH53" s="0"/>
      <c r="KRI53" s="0"/>
      <c r="KRJ53" s="0"/>
      <c r="KRK53" s="0"/>
      <c r="KRL53" s="0"/>
      <c r="KRM53" s="0"/>
      <c r="KRN53" s="0"/>
      <c r="KRO53" s="0"/>
      <c r="KRP53" s="0"/>
      <c r="KRQ53" s="0"/>
      <c r="KRR53" s="0"/>
      <c r="KRS53" s="0"/>
      <c r="KRT53" s="0"/>
      <c r="KRU53" s="0"/>
      <c r="KRV53" s="0"/>
      <c r="KRW53" s="0"/>
      <c r="KRX53" s="0"/>
      <c r="KRY53" s="0"/>
      <c r="KRZ53" s="0"/>
      <c r="KSA53" s="0"/>
      <c r="KSB53" s="0"/>
      <c r="KSC53" s="0"/>
      <c r="KSD53" s="0"/>
      <c r="KSE53" s="0"/>
      <c r="KSF53" s="0"/>
      <c r="KSG53" s="0"/>
      <c r="KSH53" s="0"/>
      <c r="KSI53" s="0"/>
      <c r="KSJ53" s="0"/>
      <c r="KSK53" s="0"/>
      <c r="KSL53" s="0"/>
      <c r="KSM53" s="0"/>
      <c r="KSN53" s="0"/>
      <c r="KSO53" s="0"/>
      <c r="KSP53" s="0"/>
      <c r="KSQ53" s="0"/>
      <c r="KSR53" s="0"/>
      <c r="KSS53" s="0"/>
      <c r="KST53" s="0"/>
      <c r="KSU53" s="0"/>
      <c r="KSV53" s="0"/>
      <c r="KSW53" s="0"/>
      <c r="KSX53" s="0"/>
      <c r="KSY53" s="0"/>
      <c r="KSZ53" s="0"/>
      <c r="KTA53" s="0"/>
      <c r="KTB53" s="0"/>
      <c r="KTC53" s="0"/>
      <c r="KTD53" s="0"/>
      <c r="KTE53" s="0"/>
      <c r="KTF53" s="0"/>
      <c r="KTG53" s="0"/>
      <c r="KTH53" s="0"/>
      <c r="KTI53" s="0"/>
      <c r="KTJ53" s="0"/>
      <c r="KTK53" s="0"/>
      <c r="KTL53" s="0"/>
      <c r="KTM53" s="0"/>
      <c r="KTN53" s="0"/>
      <c r="KTO53" s="0"/>
      <c r="KTP53" s="0"/>
      <c r="KTQ53" s="0"/>
      <c r="KTR53" s="0"/>
      <c r="KTS53" s="0"/>
      <c r="KTT53" s="0"/>
      <c r="KTU53" s="0"/>
      <c r="KTV53" s="0"/>
      <c r="KTW53" s="0"/>
      <c r="KTX53" s="0"/>
      <c r="KTY53" s="0"/>
      <c r="KTZ53" s="0"/>
      <c r="KUA53" s="0"/>
      <c r="KUB53" s="0"/>
      <c r="KUC53" s="0"/>
      <c r="KUD53" s="0"/>
      <c r="KUE53" s="0"/>
      <c r="KUF53" s="0"/>
      <c r="KUG53" s="0"/>
      <c r="KUH53" s="0"/>
      <c r="KUI53" s="0"/>
      <c r="KUJ53" s="0"/>
      <c r="KUK53" s="0"/>
      <c r="KUL53" s="0"/>
      <c r="KUM53" s="0"/>
      <c r="KUN53" s="0"/>
      <c r="KUO53" s="0"/>
      <c r="KUP53" s="0"/>
      <c r="KUQ53" s="0"/>
      <c r="KUR53" s="0"/>
      <c r="KUS53" s="0"/>
      <c r="KUT53" s="0"/>
      <c r="KUU53" s="0"/>
      <c r="KUV53" s="0"/>
      <c r="KUW53" s="0"/>
      <c r="KUX53" s="0"/>
      <c r="KUY53" s="0"/>
      <c r="KUZ53" s="0"/>
      <c r="KVA53" s="0"/>
      <c r="KVB53" s="0"/>
      <c r="KVC53" s="0"/>
      <c r="KVD53" s="0"/>
      <c r="KVE53" s="0"/>
      <c r="KVF53" s="0"/>
      <c r="KVG53" s="0"/>
      <c r="KVH53" s="0"/>
      <c r="KVI53" s="0"/>
      <c r="KVJ53" s="0"/>
      <c r="KVK53" s="0"/>
      <c r="KVL53" s="0"/>
      <c r="KVM53" s="0"/>
      <c r="KVN53" s="0"/>
      <c r="KVO53" s="0"/>
      <c r="KVP53" s="0"/>
      <c r="KVQ53" s="0"/>
      <c r="KVR53" s="0"/>
      <c r="KVS53" s="0"/>
      <c r="KVT53" s="0"/>
      <c r="KVU53" s="0"/>
      <c r="KVV53" s="0"/>
      <c r="KVW53" s="0"/>
      <c r="KVX53" s="0"/>
      <c r="KVY53" s="0"/>
      <c r="KVZ53" s="0"/>
      <c r="KWA53" s="0"/>
      <c r="KWB53" s="0"/>
      <c r="KWC53" s="0"/>
      <c r="KWD53" s="0"/>
      <c r="KWE53" s="0"/>
      <c r="KWF53" s="0"/>
      <c r="KWG53" s="0"/>
      <c r="KWH53" s="0"/>
      <c r="KWI53" s="0"/>
      <c r="KWJ53" s="0"/>
      <c r="KWK53" s="0"/>
      <c r="KWL53" s="0"/>
      <c r="KWM53" s="0"/>
      <c r="KWN53" s="0"/>
      <c r="KWO53" s="0"/>
      <c r="KWP53" s="0"/>
      <c r="KWQ53" s="0"/>
      <c r="KWR53" s="0"/>
      <c r="KWS53" s="0"/>
      <c r="KWT53" s="0"/>
      <c r="KWU53" s="0"/>
      <c r="KWV53" s="0"/>
      <c r="KWW53" s="0"/>
      <c r="KWX53" s="0"/>
      <c r="KWY53" s="0"/>
      <c r="KWZ53" s="0"/>
      <c r="KXA53" s="0"/>
      <c r="KXB53" s="0"/>
      <c r="KXC53" s="0"/>
      <c r="KXD53" s="0"/>
      <c r="KXE53" s="0"/>
      <c r="KXF53" s="0"/>
      <c r="KXG53" s="0"/>
      <c r="KXH53" s="0"/>
      <c r="KXI53" s="0"/>
      <c r="KXJ53" s="0"/>
      <c r="KXK53" s="0"/>
      <c r="KXL53" s="0"/>
      <c r="KXM53" s="0"/>
      <c r="KXN53" s="0"/>
      <c r="KXO53" s="0"/>
      <c r="KXP53" s="0"/>
      <c r="KXQ53" s="0"/>
      <c r="KXR53" s="0"/>
      <c r="KXS53" s="0"/>
      <c r="KXT53" s="0"/>
      <c r="KXU53" s="0"/>
      <c r="KXV53" s="0"/>
      <c r="KXW53" s="0"/>
      <c r="KXX53" s="0"/>
      <c r="KXY53" s="0"/>
      <c r="KXZ53" s="0"/>
      <c r="KYA53" s="0"/>
      <c r="KYB53" s="0"/>
      <c r="KYC53" s="0"/>
      <c r="KYD53" s="0"/>
      <c r="KYE53" s="0"/>
      <c r="KYF53" s="0"/>
      <c r="KYG53" s="0"/>
      <c r="KYH53" s="0"/>
      <c r="KYI53" s="0"/>
      <c r="KYJ53" s="0"/>
      <c r="KYK53" s="0"/>
      <c r="KYL53" s="0"/>
      <c r="KYM53" s="0"/>
      <c r="KYN53" s="0"/>
      <c r="KYO53" s="0"/>
      <c r="KYP53" s="0"/>
      <c r="KYQ53" s="0"/>
      <c r="KYR53" s="0"/>
      <c r="KYS53" s="0"/>
      <c r="KYT53" s="0"/>
      <c r="KYU53" s="0"/>
      <c r="KYV53" s="0"/>
      <c r="KYW53" s="0"/>
      <c r="KYX53" s="0"/>
      <c r="KYY53" s="0"/>
      <c r="KYZ53" s="0"/>
      <c r="KZA53" s="0"/>
      <c r="KZB53" s="0"/>
      <c r="KZC53" s="0"/>
      <c r="KZD53" s="0"/>
      <c r="KZE53" s="0"/>
      <c r="KZF53" s="0"/>
      <c r="KZG53" s="0"/>
      <c r="KZH53" s="0"/>
      <c r="KZI53" s="0"/>
      <c r="KZJ53" s="0"/>
      <c r="KZK53" s="0"/>
      <c r="KZL53" s="0"/>
      <c r="KZM53" s="0"/>
      <c r="KZN53" s="0"/>
      <c r="KZO53" s="0"/>
      <c r="KZP53" s="0"/>
      <c r="KZQ53" s="0"/>
      <c r="KZR53" s="0"/>
      <c r="KZS53" s="0"/>
      <c r="KZT53" s="0"/>
      <c r="KZU53" s="0"/>
      <c r="KZV53" s="0"/>
      <c r="KZW53" s="0"/>
      <c r="KZX53" s="0"/>
      <c r="KZY53" s="0"/>
      <c r="KZZ53" s="0"/>
      <c r="LAA53" s="0"/>
      <c r="LAB53" s="0"/>
      <c r="LAC53" s="0"/>
      <c r="LAD53" s="0"/>
      <c r="LAE53" s="0"/>
      <c r="LAF53" s="0"/>
      <c r="LAG53" s="0"/>
      <c r="LAH53" s="0"/>
      <c r="LAI53" s="0"/>
      <c r="LAJ53" s="0"/>
      <c r="LAK53" s="0"/>
      <c r="LAL53" s="0"/>
      <c r="LAM53" s="0"/>
      <c r="LAN53" s="0"/>
      <c r="LAO53" s="0"/>
      <c r="LAP53" s="0"/>
      <c r="LAQ53" s="0"/>
      <c r="LAR53" s="0"/>
      <c r="LAS53" s="0"/>
      <c r="LAT53" s="0"/>
      <c r="LAU53" s="0"/>
      <c r="LAV53" s="0"/>
      <c r="LAW53" s="0"/>
      <c r="LAX53" s="0"/>
      <c r="LAY53" s="0"/>
      <c r="LAZ53" s="0"/>
      <c r="LBA53" s="0"/>
      <c r="LBB53" s="0"/>
      <c r="LBC53" s="0"/>
      <c r="LBD53" s="0"/>
      <c r="LBE53" s="0"/>
      <c r="LBF53" s="0"/>
      <c r="LBG53" s="0"/>
      <c r="LBH53" s="0"/>
      <c r="LBI53" s="0"/>
      <c r="LBJ53" s="0"/>
      <c r="LBK53" s="0"/>
      <c r="LBL53" s="0"/>
      <c r="LBM53" s="0"/>
      <c r="LBN53" s="0"/>
      <c r="LBO53" s="0"/>
      <c r="LBP53" s="0"/>
      <c r="LBQ53" s="0"/>
      <c r="LBR53" s="0"/>
      <c r="LBS53" s="0"/>
      <c r="LBT53" s="0"/>
      <c r="LBU53" s="0"/>
      <c r="LBV53" s="0"/>
      <c r="LBW53" s="0"/>
      <c r="LBX53" s="0"/>
      <c r="LBY53" s="0"/>
      <c r="LBZ53" s="0"/>
      <c r="LCA53" s="0"/>
      <c r="LCB53" s="0"/>
      <c r="LCC53" s="0"/>
      <c r="LCD53" s="0"/>
      <c r="LCE53" s="0"/>
      <c r="LCF53" s="0"/>
      <c r="LCG53" s="0"/>
      <c r="LCH53" s="0"/>
      <c r="LCI53" s="0"/>
      <c r="LCJ53" s="0"/>
      <c r="LCK53" s="0"/>
      <c r="LCL53" s="0"/>
      <c r="LCM53" s="0"/>
      <c r="LCN53" s="0"/>
      <c r="LCO53" s="0"/>
      <c r="LCP53" s="0"/>
      <c r="LCQ53" s="0"/>
      <c r="LCR53" s="0"/>
      <c r="LCS53" s="0"/>
      <c r="LCT53" s="0"/>
      <c r="LCU53" s="0"/>
      <c r="LCV53" s="0"/>
      <c r="LCW53" s="0"/>
      <c r="LCX53" s="0"/>
      <c r="LCY53" s="0"/>
      <c r="LCZ53" s="0"/>
      <c r="LDA53" s="0"/>
      <c r="LDB53" s="0"/>
      <c r="LDC53" s="0"/>
      <c r="LDD53" s="0"/>
      <c r="LDE53" s="0"/>
      <c r="LDF53" s="0"/>
      <c r="LDG53" s="0"/>
      <c r="LDH53" s="0"/>
      <c r="LDI53" s="0"/>
      <c r="LDJ53" s="0"/>
      <c r="LDK53" s="0"/>
      <c r="LDL53" s="0"/>
      <c r="LDM53" s="0"/>
      <c r="LDN53" s="0"/>
      <c r="LDO53" s="0"/>
      <c r="LDP53" s="0"/>
      <c r="LDQ53" s="0"/>
      <c r="LDR53" s="0"/>
      <c r="LDS53" s="0"/>
      <c r="LDT53" s="0"/>
      <c r="LDU53" s="0"/>
      <c r="LDV53" s="0"/>
      <c r="LDW53" s="0"/>
      <c r="LDX53" s="0"/>
      <c r="LDY53" s="0"/>
      <c r="LDZ53" s="0"/>
      <c r="LEA53" s="0"/>
      <c r="LEB53" s="0"/>
      <c r="LEC53" s="0"/>
      <c r="LED53" s="0"/>
      <c r="LEE53" s="0"/>
      <c r="LEF53" s="0"/>
      <c r="LEG53" s="0"/>
      <c r="LEH53" s="0"/>
      <c r="LEI53" s="0"/>
      <c r="LEJ53" s="0"/>
      <c r="LEK53" s="0"/>
      <c r="LEL53" s="0"/>
      <c r="LEM53" s="0"/>
      <c r="LEN53" s="0"/>
      <c r="LEO53" s="0"/>
      <c r="LEP53" s="0"/>
      <c r="LEQ53" s="0"/>
      <c r="LER53" s="0"/>
      <c r="LES53" s="0"/>
      <c r="LET53" s="0"/>
      <c r="LEU53" s="0"/>
      <c r="LEV53" s="0"/>
      <c r="LEW53" s="0"/>
      <c r="LEX53" s="0"/>
      <c r="LEY53" s="0"/>
      <c r="LEZ53" s="0"/>
      <c r="LFA53" s="0"/>
      <c r="LFB53" s="0"/>
      <c r="LFC53" s="0"/>
      <c r="LFD53" s="0"/>
      <c r="LFE53" s="0"/>
      <c r="LFF53" s="0"/>
      <c r="LFG53" s="0"/>
      <c r="LFH53" s="0"/>
      <c r="LFI53" s="0"/>
      <c r="LFJ53" s="0"/>
      <c r="LFK53" s="0"/>
      <c r="LFL53" s="0"/>
      <c r="LFM53" s="0"/>
      <c r="LFN53" s="0"/>
      <c r="LFO53" s="0"/>
      <c r="LFP53" s="0"/>
      <c r="LFQ53" s="0"/>
      <c r="LFR53" s="0"/>
      <c r="LFS53" s="0"/>
      <c r="LFT53" s="0"/>
      <c r="LFU53" s="0"/>
      <c r="LFV53" s="0"/>
      <c r="LFW53" s="0"/>
      <c r="LFX53" s="0"/>
      <c r="LFY53" s="0"/>
      <c r="LFZ53" s="0"/>
      <c r="LGA53" s="0"/>
      <c r="LGB53" s="0"/>
      <c r="LGC53" s="0"/>
      <c r="LGD53" s="0"/>
      <c r="LGE53" s="0"/>
      <c r="LGF53" s="0"/>
      <c r="LGG53" s="0"/>
      <c r="LGH53" s="0"/>
      <c r="LGI53" s="0"/>
      <c r="LGJ53" s="0"/>
      <c r="LGK53" s="0"/>
      <c r="LGL53" s="0"/>
      <c r="LGM53" s="0"/>
      <c r="LGN53" s="0"/>
      <c r="LGO53" s="0"/>
      <c r="LGP53" s="0"/>
      <c r="LGQ53" s="0"/>
      <c r="LGR53" s="0"/>
      <c r="LGS53" s="0"/>
      <c r="LGT53" s="0"/>
      <c r="LGU53" s="0"/>
      <c r="LGV53" s="0"/>
      <c r="LGW53" s="0"/>
      <c r="LGX53" s="0"/>
      <c r="LGY53" s="0"/>
      <c r="LGZ53" s="0"/>
      <c r="LHA53" s="0"/>
      <c r="LHB53" s="0"/>
      <c r="LHC53" s="0"/>
      <c r="LHD53" s="0"/>
      <c r="LHE53" s="0"/>
      <c r="LHF53" s="0"/>
      <c r="LHG53" s="0"/>
      <c r="LHH53" s="0"/>
      <c r="LHI53" s="0"/>
      <c r="LHJ53" s="0"/>
      <c r="LHK53" s="0"/>
      <c r="LHL53" s="0"/>
      <c r="LHM53" s="0"/>
      <c r="LHN53" s="0"/>
      <c r="LHO53" s="0"/>
      <c r="LHP53" s="0"/>
      <c r="LHQ53" s="0"/>
      <c r="LHR53" s="0"/>
      <c r="LHS53" s="0"/>
      <c r="LHT53" s="0"/>
      <c r="LHU53" s="0"/>
      <c r="LHV53" s="0"/>
      <c r="LHW53" s="0"/>
      <c r="LHX53" s="0"/>
      <c r="LHY53" s="0"/>
      <c r="LHZ53" s="0"/>
      <c r="LIA53" s="0"/>
      <c r="LIB53" s="0"/>
      <c r="LIC53" s="0"/>
      <c r="LID53" s="0"/>
      <c r="LIE53" s="0"/>
      <c r="LIF53" s="0"/>
      <c r="LIG53" s="0"/>
      <c r="LIH53" s="0"/>
      <c r="LII53" s="0"/>
      <c r="LIJ53" s="0"/>
      <c r="LIK53" s="0"/>
      <c r="LIL53" s="0"/>
      <c r="LIM53" s="0"/>
      <c r="LIN53" s="0"/>
      <c r="LIO53" s="0"/>
      <c r="LIP53" s="0"/>
      <c r="LIQ53" s="0"/>
      <c r="LIR53" s="0"/>
      <c r="LIS53" s="0"/>
      <c r="LIT53" s="0"/>
      <c r="LIU53" s="0"/>
      <c r="LIV53" s="0"/>
      <c r="LIW53" s="0"/>
      <c r="LIX53" s="0"/>
      <c r="LIY53" s="0"/>
      <c r="LIZ53" s="0"/>
      <c r="LJA53" s="0"/>
      <c r="LJB53" s="0"/>
      <c r="LJC53" s="0"/>
      <c r="LJD53" s="0"/>
      <c r="LJE53" s="0"/>
      <c r="LJF53" s="0"/>
      <c r="LJG53" s="0"/>
      <c r="LJH53" s="0"/>
      <c r="LJI53" s="0"/>
      <c r="LJJ53" s="0"/>
      <c r="LJK53" s="0"/>
      <c r="LJL53" s="0"/>
      <c r="LJM53" s="0"/>
      <c r="LJN53" s="0"/>
      <c r="LJO53" s="0"/>
      <c r="LJP53" s="0"/>
      <c r="LJQ53" s="0"/>
      <c r="LJR53" s="0"/>
      <c r="LJS53" s="0"/>
      <c r="LJT53" s="0"/>
      <c r="LJU53" s="0"/>
      <c r="LJV53" s="0"/>
      <c r="LJW53" s="0"/>
      <c r="LJX53" s="0"/>
      <c r="LJY53" s="0"/>
      <c r="LJZ53" s="0"/>
      <c r="LKA53" s="0"/>
      <c r="LKB53" s="0"/>
      <c r="LKC53" s="0"/>
      <c r="LKD53" s="0"/>
      <c r="LKE53" s="0"/>
      <c r="LKF53" s="0"/>
      <c r="LKG53" s="0"/>
      <c r="LKH53" s="0"/>
      <c r="LKI53" s="0"/>
      <c r="LKJ53" s="0"/>
      <c r="LKK53" s="0"/>
      <c r="LKL53" s="0"/>
      <c r="LKM53" s="0"/>
      <c r="LKN53" s="0"/>
      <c r="LKO53" s="0"/>
      <c r="LKP53" s="0"/>
      <c r="LKQ53" s="0"/>
      <c r="LKR53" s="0"/>
      <c r="LKS53" s="0"/>
      <c r="LKT53" s="0"/>
      <c r="LKU53" s="0"/>
      <c r="LKV53" s="0"/>
      <c r="LKW53" s="0"/>
      <c r="LKX53" s="0"/>
      <c r="LKY53" s="0"/>
      <c r="LKZ53" s="0"/>
      <c r="LLA53" s="0"/>
      <c r="LLB53" s="0"/>
      <c r="LLC53" s="0"/>
      <c r="LLD53" s="0"/>
      <c r="LLE53" s="0"/>
      <c r="LLF53" s="0"/>
      <c r="LLG53" s="0"/>
      <c r="LLH53" s="0"/>
      <c r="LLI53" s="0"/>
      <c r="LLJ53" s="0"/>
      <c r="LLK53" s="0"/>
      <c r="LLL53" s="0"/>
      <c r="LLM53" s="0"/>
      <c r="LLN53" s="0"/>
      <c r="LLO53" s="0"/>
      <c r="LLP53" s="0"/>
      <c r="LLQ53" s="0"/>
      <c r="LLR53" s="0"/>
      <c r="LLS53" s="0"/>
      <c r="LLT53" s="0"/>
      <c r="LLU53" s="0"/>
      <c r="LLV53" s="0"/>
      <c r="LLW53" s="0"/>
      <c r="LLX53" s="0"/>
      <c r="LLY53" s="0"/>
      <c r="LLZ53" s="0"/>
      <c r="LMA53" s="0"/>
      <c r="LMB53" s="0"/>
      <c r="LMC53" s="0"/>
      <c r="LMD53" s="0"/>
      <c r="LME53" s="0"/>
      <c r="LMF53" s="0"/>
      <c r="LMG53" s="0"/>
      <c r="LMH53" s="0"/>
      <c r="LMI53" s="0"/>
      <c r="LMJ53" s="0"/>
      <c r="LMK53" s="0"/>
      <c r="LML53" s="0"/>
      <c r="LMM53" s="0"/>
      <c r="LMN53" s="0"/>
      <c r="LMO53" s="0"/>
      <c r="LMP53" s="0"/>
      <c r="LMQ53" s="0"/>
      <c r="LMR53" s="0"/>
      <c r="LMS53" s="0"/>
      <c r="LMT53" s="0"/>
      <c r="LMU53" s="0"/>
      <c r="LMV53" s="0"/>
      <c r="LMW53" s="0"/>
      <c r="LMX53" s="0"/>
      <c r="LMY53" s="0"/>
      <c r="LMZ53" s="0"/>
      <c r="LNA53" s="0"/>
      <c r="LNB53" s="0"/>
      <c r="LNC53" s="0"/>
      <c r="LND53" s="0"/>
      <c r="LNE53" s="0"/>
      <c r="LNF53" s="0"/>
      <c r="LNG53" s="0"/>
      <c r="LNH53" s="0"/>
      <c r="LNI53" s="0"/>
      <c r="LNJ53" s="0"/>
      <c r="LNK53" s="0"/>
      <c r="LNL53" s="0"/>
      <c r="LNM53" s="0"/>
      <c r="LNN53" s="0"/>
      <c r="LNO53" s="0"/>
      <c r="LNP53" s="0"/>
      <c r="LNQ53" s="0"/>
      <c r="LNR53" s="0"/>
      <c r="LNS53" s="0"/>
      <c r="LNT53" s="0"/>
      <c r="LNU53" s="0"/>
      <c r="LNV53" s="0"/>
      <c r="LNW53" s="0"/>
      <c r="LNX53" s="0"/>
      <c r="LNY53" s="0"/>
      <c r="LNZ53" s="0"/>
      <c r="LOA53" s="0"/>
      <c r="LOB53" s="0"/>
      <c r="LOC53" s="0"/>
      <c r="LOD53" s="0"/>
      <c r="LOE53" s="0"/>
      <c r="LOF53" s="0"/>
      <c r="LOG53" s="0"/>
      <c r="LOH53" s="0"/>
      <c r="LOI53" s="0"/>
      <c r="LOJ53" s="0"/>
      <c r="LOK53" s="0"/>
      <c r="LOL53" s="0"/>
      <c r="LOM53" s="0"/>
      <c r="LON53" s="0"/>
      <c r="LOO53" s="0"/>
      <c r="LOP53" s="0"/>
      <c r="LOQ53" s="0"/>
      <c r="LOR53" s="0"/>
      <c r="LOS53" s="0"/>
      <c r="LOT53" s="0"/>
      <c r="LOU53" s="0"/>
      <c r="LOV53" s="0"/>
      <c r="LOW53" s="0"/>
      <c r="LOX53" s="0"/>
      <c r="LOY53" s="0"/>
      <c r="LOZ53" s="0"/>
      <c r="LPA53" s="0"/>
      <c r="LPB53" s="0"/>
      <c r="LPC53" s="0"/>
      <c r="LPD53" s="0"/>
      <c r="LPE53" s="0"/>
      <c r="LPF53" s="0"/>
      <c r="LPG53" s="0"/>
      <c r="LPH53" s="0"/>
      <c r="LPI53" s="0"/>
      <c r="LPJ53" s="0"/>
      <c r="LPK53" s="0"/>
      <c r="LPL53" s="0"/>
      <c r="LPM53" s="0"/>
      <c r="LPN53" s="0"/>
      <c r="LPO53" s="0"/>
      <c r="LPP53" s="0"/>
      <c r="LPQ53" s="0"/>
      <c r="LPR53" s="0"/>
      <c r="LPS53" s="0"/>
      <c r="LPT53" s="0"/>
      <c r="LPU53" s="0"/>
      <c r="LPV53" s="0"/>
      <c r="LPW53" s="0"/>
      <c r="LPX53" s="0"/>
      <c r="LPY53" s="0"/>
      <c r="LPZ53" s="0"/>
      <c r="LQA53" s="0"/>
      <c r="LQB53" s="0"/>
      <c r="LQC53" s="0"/>
      <c r="LQD53" s="0"/>
      <c r="LQE53" s="0"/>
      <c r="LQF53" s="0"/>
      <c r="LQG53" s="0"/>
      <c r="LQH53" s="0"/>
      <c r="LQI53" s="0"/>
      <c r="LQJ53" s="0"/>
      <c r="LQK53" s="0"/>
      <c r="LQL53" s="0"/>
      <c r="LQM53" s="0"/>
      <c r="LQN53" s="0"/>
      <c r="LQO53" s="0"/>
      <c r="LQP53" s="0"/>
      <c r="LQQ53" s="0"/>
      <c r="LQR53" s="0"/>
      <c r="LQS53" s="0"/>
      <c r="LQT53" s="0"/>
      <c r="LQU53" s="0"/>
      <c r="LQV53" s="0"/>
      <c r="LQW53" s="0"/>
      <c r="LQX53" s="0"/>
      <c r="LQY53" s="0"/>
      <c r="LQZ53" s="0"/>
      <c r="LRA53" s="0"/>
      <c r="LRB53" s="0"/>
      <c r="LRC53" s="0"/>
      <c r="LRD53" s="0"/>
      <c r="LRE53" s="0"/>
      <c r="LRF53" s="0"/>
      <c r="LRG53" s="0"/>
      <c r="LRH53" s="0"/>
      <c r="LRI53" s="0"/>
      <c r="LRJ53" s="0"/>
      <c r="LRK53" s="0"/>
      <c r="LRL53" s="0"/>
      <c r="LRM53" s="0"/>
      <c r="LRN53" s="0"/>
      <c r="LRO53" s="0"/>
      <c r="LRP53" s="0"/>
      <c r="LRQ53" s="0"/>
      <c r="LRR53" s="0"/>
      <c r="LRS53" s="0"/>
      <c r="LRT53" s="0"/>
      <c r="LRU53" s="0"/>
      <c r="LRV53" s="0"/>
      <c r="LRW53" s="0"/>
      <c r="LRX53" s="0"/>
      <c r="LRY53" s="0"/>
      <c r="LRZ53" s="0"/>
      <c r="LSA53" s="0"/>
      <c r="LSB53" s="0"/>
      <c r="LSC53" s="0"/>
      <c r="LSD53" s="0"/>
      <c r="LSE53" s="0"/>
      <c r="LSF53" s="0"/>
      <c r="LSG53" s="0"/>
      <c r="LSH53" s="0"/>
      <c r="LSI53" s="0"/>
      <c r="LSJ53" s="0"/>
      <c r="LSK53" s="0"/>
      <c r="LSL53" s="0"/>
      <c r="LSM53" s="0"/>
      <c r="LSN53" s="0"/>
      <c r="LSO53" s="0"/>
      <c r="LSP53" s="0"/>
      <c r="LSQ53" s="0"/>
      <c r="LSR53" s="0"/>
      <c r="LSS53" s="0"/>
      <c r="LST53" s="0"/>
      <c r="LSU53" s="0"/>
      <c r="LSV53" s="0"/>
      <c r="LSW53" s="0"/>
      <c r="LSX53" s="0"/>
      <c r="LSY53" s="0"/>
      <c r="LSZ53" s="0"/>
      <c r="LTA53" s="0"/>
      <c r="LTB53" s="0"/>
      <c r="LTC53" s="0"/>
      <c r="LTD53" s="0"/>
      <c r="LTE53" s="0"/>
      <c r="LTF53" s="0"/>
      <c r="LTG53" s="0"/>
      <c r="LTH53" s="0"/>
      <c r="LTI53" s="0"/>
      <c r="LTJ53" s="0"/>
      <c r="LTK53" s="0"/>
      <c r="LTL53" s="0"/>
      <c r="LTM53" s="0"/>
      <c r="LTN53" s="0"/>
      <c r="LTO53" s="0"/>
      <c r="LTP53" s="0"/>
      <c r="LTQ53" s="0"/>
      <c r="LTR53" s="0"/>
      <c r="LTS53" s="0"/>
      <c r="LTT53" s="0"/>
      <c r="LTU53" s="0"/>
      <c r="LTV53" s="0"/>
      <c r="LTW53" s="0"/>
      <c r="LTX53" s="0"/>
      <c r="LTY53" s="0"/>
      <c r="LTZ53" s="0"/>
      <c r="LUA53" s="0"/>
      <c r="LUB53" s="0"/>
      <c r="LUC53" s="0"/>
      <c r="LUD53" s="0"/>
      <c r="LUE53" s="0"/>
      <c r="LUF53" s="0"/>
      <c r="LUG53" s="0"/>
      <c r="LUH53" s="0"/>
      <c r="LUI53" s="0"/>
      <c r="LUJ53" s="0"/>
      <c r="LUK53" s="0"/>
      <c r="LUL53" s="0"/>
      <c r="LUM53" s="0"/>
      <c r="LUN53" s="0"/>
      <c r="LUO53" s="0"/>
      <c r="LUP53" s="0"/>
      <c r="LUQ53" s="0"/>
      <c r="LUR53" s="0"/>
      <c r="LUS53" s="0"/>
      <c r="LUT53" s="0"/>
      <c r="LUU53" s="0"/>
      <c r="LUV53" s="0"/>
      <c r="LUW53" s="0"/>
      <c r="LUX53" s="0"/>
      <c r="LUY53" s="0"/>
      <c r="LUZ53" s="0"/>
      <c r="LVA53" s="0"/>
      <c r="LVB53" s="0"/>
      <c r="LVC53" s="0"/>
      <c r="LVD53" s="0"/>
      <c r="LVE53" s="0"/>
      <c r="LVF53" s="0"/>
      <c r="LVG53" s="0"/>
      <c r="LVH53" s="0"/>
      <c r="LVI53" s="0"/>
      <c r="LVJ53" s="0"/>
      <c r="LVK53" s="0"/>
      <c r="LVL53" s="0"/>
      <c r="LVM53" s="0"/>
      <c r="LVN53" s="0"/>
      <c r="LVO53" s="0"/>
      <c r="LVP53" s="0"/>
      <c r="LVQ53" s="0"/>
      <c r="LVR53" s="0"/>
      <c r="LVS53" s="0"/>
      <c r="LVT53" s="0"/>
      <c r="LVU53" s="0"/>
      <c r="LVV53" s="0"/>
      <c r="LVW53" s="0"/>
      <c r="LVX53" s="0"/>
      <c r="LVY53" s="0"/>
      <c r="LVZ53" s="0"/>
      <c r="LWA53" s="0"/>
      <c r="LWB53" s="0"/>
      <c r="LWC53" s="0"/>
      <c r="LWD53" s="0"/>
      <c r="LWE53" s="0"/>
      <c r="LWF53" s="0"/>
      <c r="LWG53" s="0"/>
      <c r="LWH53" s="0"/>
      <c r="LWI53" s="0"/>
      <c r="LWJ53" s="0"/>
      <c r="LWK53" s="0"/>
      <c r="LWL53" s="0"/>
      <c r="LWM53" s="0"/>
      <c r="LWN53" s="0"/>
      <c r="LWO53" s="0"/>
      <c r="LWP53" s="0"/>
      <c r="LWQ53" s="0"/>
      <c r="LWR53" s="0"/>
      <c r="LWS53" s="0"/>
      <c r="LWT53" s="0"/>
      <c r="LWU53" s="0"/>
      <c r="LWV53" s="0"/>
      <c r="LWW53" s="0"/>
      <c r="LWX53" s="0"/>
      <c r="LWY53" s="0"/>
      <c r="LWZ53" s="0"/>
      <c r="LXA53" s="0"/>
      <c r="LXB53" s="0"/>
      <c r="LXC53" s="0"/>
      <c r="LXD53" s="0"/>
      <c r="LXE53" s="0"/>
      <c r="LXF53" s="0"/>
      <c r="LXG53" s="0"/>
      <c r="LXH53" s="0"/>
      <c r="LXI53" s="0"/>
      <c r="LXJ53" s="0"/>
      <c r="LXK53" s="0"/>
      <c r="LXL53" s="0"/>
      <c r="LXM53" s="0"/>
      <c r="LXN53" s="0"/>
      <c r="LXO53" s="0"/>
      <c r="LXP53" s="0"/>
      <c r="LXQ53" s="0"/>
      <c r="LXR53" s="0"/>
      <c r="LXS53" s="0"/>
      <c r="LXT53" s="0"/>
      <c r="LXU53" s="0"/>
      <c r="LXV53" s="0"/>
      <c r="LXW53" s="0"/>
      <c r="LXX53" s="0"/>
      <c r="LXY53" s="0"/>
      <c r="LXZ53" s="0"/>
      <c r="LYA53" s="0"/>
      <c r="LYB53" s="0"/>
      <c r="LYC53" s="0"/>
      <c r="LYD53" s="0"/>
      <c r="LYE53" s="0"/>
      <c r="LYF53" s="0"/>
      <c r="LYG53" s="0"/>
      <c r="LYH53" s="0"/>
      <c r="LYI53" s="0"/>
      <c r="LYJ53" s="0"/>
      <c r="LYK53" s="0"/>
      <c r="LYL53" s="0"/>
      <c r="LYM53" s="0"/>
      <c r="LYN53" s="0"/>
      <c r="LYO53" s="0"/>
      <c r="LYP53" s="0"/>
      <c r="LYQ53" s="0"/>
      <c r="LYR53" s="0"/>
      <c r="LYS53" s="0"/>
      <c r="LYT53" s="0"/>
      <c r="LYU53" s="0"/>
      <c r="LYV53" s="0"/>
      <c r="LYW53" s="0"/>
      <c r="LYX53" s="0"/>
      <c r="LYY53" s="0"/>
      <c r="LYZ53" s="0"/>
      <c r="LZA53" s="0"/>
      <c r="LZB53" s="0"/>
      <c r="LZC53" s="0"/>
      <c r="LZD53" s="0"/>
      <c r="LZE53" s="0"/>
      <c r="LZF53" s="0"/>
      <c r="LZG53" s="0"/>
      <c r="LZH53" s="0"/>
      <c r="LZI53" s="0"/>
      <c r="LZJ53" s="0"/>
      <c r="LZK53" s="0"/>
      <c r="LZL53" s="0"/>
      <c r="LZM53" s="0"/>
      <c r="LZN53" s="0"/>
      <c r="LZO53" s="0"/>
      <c r="LZP53" s="0"/>
      <c r="LZQ53" s="0"/>
      <c r="LZR53" s="0"/>
      <c r="LZS53" s="0"/>
      <c r="LZT53" s="0"/>
      <c r="LZU53" s="0"/>
      <c r="LZV53" s="0"/>
      <c r="LZW53" s="0"/>
      <c r="LZX53" s="0"/>
      <c r="LZY53" s="0"/>
      <c r="LZZ53" s="0"/>
      <c r="MAA53" s="0"/>
      <c r="MAB53" s="0"/>
      <c r="MAC53" s="0"/>
      <c r="MAD53" s="0"/>
      <c r="MAE53" s="0"/>
      <c r="MAF53" s="0"/>
      <c r="MAG53" s="0"/>
      <c r="MAH53" s="0"/>
      <c r="MAI53" s="0"/>
      <c r="MAJ53" s="0"/>
      <c r="MAK53" s="0"/>
      <c r="MAL53" s="0"/>
      <c r="MAM53" s="0"/>
      <c r="MAN53" s="0"/>
      <c r="MAO53" s="0"/>
      <c r="MAP53" s="0"/>
      <c r="MAQ53" s="0"/>
      <c r="MAR53" s="0"/>
      <c r="MAS53" s="0"/>
      <c r="MAT53" s="0"/>
      <c r="MAU53" s="0"/>
      <c r="MAV53" s="0"/>
      <c r="MAW53" s="0"/>
      <c r="MAX53" s="0"/>
      <c r="MAY53" s="0"/>
      <c r="MAZ53" s="0"/>
      <c r="MBA53" s="0"/>
      <c r="MBB53" s="0"/>
      <c r="MBC53" s="0"/>
      <c r="MBD53" s="0"/>
      <c r="MBE53" s="0"/>
      <c r="MBF53" s="0"/>
      <c r="MBG53" s="0"/>
      <c r="MBH53" s="0"/>
      <c r="MBI53" s="0"/>
      <c r="MBJ53" s="0"/>
      <c r="MBK53" s="0"/>
      <c r="MBL53" s="0"/>
      <c r="MBM53" s="0"/>
      <c r="MBN53" s="0"/>
      <c r="MBO53" s="0"/>
      <c r="MBP53" s="0"/>
      <c r="MBQ53" s="0"/>
      <c r="MBR53" s="0"/>
      <c r="MBS53" s="0"/>
      <c r="MBT53" s="0"/>
      <c r="MBU53" s="0"/>
      <c r="MBV53" s="0"/>
      <c r="MBW53" s="0"/>
      <c r="MBX53" s="0"/>
      <c r="MBY53" s="0"/>
      <c r="MBZ53" s="0"/>
      <c r="MCA53" s="0"/>
      <c r="MCB53" s="0"/>
      <c r="MCC53" s="0"/>
      <c r="MCD53" s="0"/>
      <c r="MCE53" s="0"/>
      <c r="MCF53" s="0"/>
      <c r="MCG53" s="0"/>
      <c r="MCH53" s="0"/>
      <c r="MCI53" s="0"/>
      <c r="MCJ53" s="0"/>
      <c r="MCK53" s="0"/>
      <c r="MCL53" s="0"/>
      <c r="MCM53" s="0"/>
      <c r="MCN53" s="0"/>
      <c r="MCO53" s="0"/>
      <c r="MCP53" s="0"/>
      <c r="MCQ53" s="0"/>
      <c r="MCR53" s="0"/>
      <c r="MCS53" s="0"/>
      <c r="MCT53" s="0"/>
      <c r="MCU53" s="0"/>
      <c r="MCV53" s="0"/>
      <c r="MCW53" s="0"/>
      <c r="MCX53" s="0"/>
      <c r="MCY53" s="0"/>
      <c r="MCZ53" s="0"/>
      <c r="MDA53" s="0"/>
      <c r="MDB53" s="0"/>
      <c r="MDC53" s="0"/>
      <c r="MDD53" s="0"/>
      <c r="MDE53" s="0"/>
      <c r="MDF53" s="0"/>
      <c r="MDG53" s="0"/>
      <c r="MDH53" s="0"/>
      <c r="MDI53" s="0"/>
      <c r="MDJ53" s="0"/>
      <c r="MDK53" s="0"/>
      <c r="MDL53" s="0"/>
      <c r="MDM53" s="0"/>
      <c r="MDN53" s="0"/>
      <c r="MDO53" s="0"/>
      <c r="MDP53" s="0"/>
      <c r="MDQ53" s="0"/>
      <c r="MDR53" s="0"/>
      <c r="MDS53" s="0"/>
      <c r="MDT53" s="0"/>
      <c r="MDU53" s="0"/>
      <c r="MDV53" s="0"/>
      <c r="MDW53" s="0"/>
      <c r="MDX53" s="0"/>
      <c r="MDY53" s="0"/>
      <c r="MDZ53" s="0"/>
      <c r="MEA53" s="0"/>
      <c r="MEB53" s="0"/>
      <c r="MEC53" s="0"/>
      <c r="MED53" s="0"/>
      <c r="MEE53" s="0"/>
      <c r="MEF53" s="0"/>
      <c r="MEG53" s="0"/>
      <c r="MEH53" s="0"/>
      <c r="MEI53" s="0"/>
      <c r="MEJ53" s="0"/>
      <c r="MEK53" s="0"/>
      <c r="MEL53" s="0"/>
      <c r="MEM53" s="0"/>
      <c r="MEN53" s="0"/>
      <c r="MEO53" s="0"/>
      <c r="MEP53" s="0"/>
      <c r="MEQ53" s="0"/>
      <c r="MER53" s="0"/>
      <c r="MES53" s="0"/>
      <c r="MET53" s="0"/>
      <c r="MEU53" s="0"/>
      <c r="MEV53" s="0"/>
      <c r="MEW53" s="0"/>
      <c r="MEX53" s="0"/>
      <c r="MEY53" s="0"/>
      <c r="MEZ53" s="0"/>
      <c r="MFA53" s="0"/>
      <c r="MFB53" s="0"/>
      <c r="MFC53" s="0"/>
      <c r="MFD53" s="0"/>
      <c r="MFE53" s="0"/>
      <c r="MFF53" s="0"/>
      <c r="MFG53" s="0"/>
      <c r="MFH53" s="0"/>
      <c r="MFI53" s="0"/>
      <c r="MFJ53" s="0"/>
      <c r="MFK53" s="0"/>
      <c r="MFL53" s="0"/>
      <c r="MFM53" s="0"/>
      <c r="MFN53" s="0"/>
      <c r="MFO53" s="0"/>
      <c r="MFP53" s="0"/>
      <c r="MFQ53" s="0"/>
      <c r="MFR53" s="0"/>
      <c r="MFS53" s="0"/>
      <c r="MFT53" s="0"/>
      <c r="MFU53" s="0"/>
      <c r="MFV53" s="0"/>
      <c r="MFW53" s="0"/>
      <c r="MFX53" s="0"/>
      <c r="MFY53" s="0"/>
      <c r="MFZ53" s="0"/>
      <c r="MGA53" s="0"/>
      <c r="MGB53" s="0"/>
      <c r="MGC53" s="0"/>
      <c r="MGD53" s="0"/>
      <c r="MGE53" s="0"/>
      <c r="MGF53" s="0"/>
      <c r="MGG53" s="0"/>
      <c r="MGH53" s="0"/>
      <c r="MGI53" s="0"/>
      <c r="MGJ53" s="0"/>
      <c r="MGK53" s="0"/>
      <c r="MGL53" s="0"/>
      <c r="MGM53" s="0"/>
      <c r="MGN53" s="0"/>
      <c r="MGO53" s="0"/>
      <c r="MGP53" s="0"/>
      <c r="MGQ53" s="0"/>
      <c r="MGR53" s="0"/>
      <c r="MGS53" s="0"/>
      <c r="MGT53" s="0"/>
      <c r="MGU53" s="0"/>
      <c r="MGV53" s="0"/>
      <c r="MGW53" s="0"/>
      <c r="MGX53" s="0"/>
      <c r="MGY53" s="0"/>
      <c r="MGZ53" s="0"/>
      <c r="MHA53" s="0"/>
      <c r="MHB53" s="0"/>
      <c r="MHC53" s="0"/>
      <c r="MHD53" s="0"/>
      <c r="MHE53" s="0"/>
      <c r="MHF53" s="0"/>
      <c r="MHG53" s="0"/>
      <c r="MHH53" s="0"/>
      <c r="MHI53" s="0"/>
      <c r="MHJ53" s="0"/>
      <c r="MHK53" s="0"/>
      <c r="MHL53" s="0"/>
      <c r="MHM53" s="0"/>
      <c r="MHN53" s="0"/>
      <c r="MHO53" s="0"/>
      <c r="MHP53" s="0"/>
      <c r="MHQ53" s="0"/>
      <c r="MHR53" s="0"/>
      <c r="MHS53" s="0"/>
      <c r="MHT53" s="0"/>
      <c r="MHU53" s="0"/>
      <c r="MHV53" s="0"/>
      <c r="MHW53" s="0"/>
      <c r="MHX53" s="0"/>
      <c r="MHY53" s="0"/>
      <c r="MHZ53" s="0"/>
      <c r="MIA53" s="0"/>
      <c r="MIB53" s="0"/>
      <c r="MIC53" s="0"/>
      <c r="MID53" s="0"/>
      <c r="MIE53" s="0"/>
      <c r="MIF53" s="0"/>
      <c r="MIG53" s="0"/>
      <c r="MIH53" s="0"/>
      <c r="MII53" s="0"/>
      <c r="MIJ53" s="0"/>
      <c r="MIK53" s="0"/>
      <c r="MIL53" s="0"/>
      <c r="MIM53" s="0"/>
      <c r="MIN53" s="0"/>
      <c r="MIO53" s="0"/>
      <c r="MIP53" s="0"/>
      <c r="MIQ53" s="0"/>
      <c r="MIR53" s="0"/>
      <c r="MIS53" s="0"/>
      <c r="MIT53" s="0"/>
      <c r="MIU53" s="0"/>
      <c r="MIV53" s="0"/>
      <c r="MIW53" s="0"/>
      <c r="MIX53" s="0"/>
      <c r="MIY53" s="0"/>
      <c r="MIZ53" s="0"/>
      <c r="MJA53" s="0"/>
      <c r="MJB53" s="0"/>
      <c r="MJC53" s="0"/>
      <c r="MJD53" s="0"/>
      <c r="MJE53" s="0"/>
      <c r="MJF53" s="0"/>
      <c r="MJG53" s="0"/>
      <c r="MJH53" s="0"/>
      <c r="MJI53" s="0"/>
      <c r="MJJ53" s="0"/>
      <c r="MJK53" s="0"/>
      <c r="MJL53" s="0"/>
      <c r="MJM53" s="0"/>
      <c r="MJN53" s="0"/>
      <c r="MJO53" s="0"/>
      <c r="MJP53" s="0"/>
      <c r="MJQ53" s="0"/>
      <c r="MJR53" s="0"/>
      <c r="MJS53" s="0"/>
      <c r="MJT53" s="0"/>
      <c r="MJU53" s="0"/>
      <c r="MJV53" s="0"/>
      <c r="MJW53" s="0"/>
      <c r="MJX53" s="0"/>
      <c r="MJY53" s="0"/>
      <c r="MJZ53" s="0"/>
      <c r="MKA53" s="0"/>
      <c r="MKB53" s="0"/>
      <c r="MKC53" s="0"/>
      <c r="MKD53" s="0"/>
      <c r="MKE53" s="0"/>
      <c r="MKF53" s="0"/>
      <c r="MKG53" s="0"/>
      <c r="MKH53" s="0"/>
      <c r="MKI53" s="0"/>
      <c r="MKJ53" s="0"/>
      <c r="MKK53" s="0"/>
      <c r="MKL53" s="0"/>
      <c r="MKM53" s="0"/>
      <c r="MKN53" s="0"/>
      <c r="MKO53" s="0"/>
      <c r="MKP53" s="0"/>
      <c r="MKQ53" s="0"/>
      <c r="MKR53" s="0"/>
      <c r="MKS53" s="0"/>
      <c r="MKT53" s="0"/>
      <c r="MKU53" s="0"/>
      <c r="MKV53" s="0"/>
      <c r="MKW53" s="0"/>
      <c r="MKX53" s="0"/>
      <c r="MKY53" s="0"/>
      <c r="MKZ53" s="0"/>
      <c r="MLA53" s="0"/>
      <c r="MLB53" s="0"/>
      <c r="MLC53" s="0"/>
      <c r="MLD53" s="0"/>
      <c r="MLE53" s="0"/>
      <c r="MLF53" s="0"/>
      <c r="MLG53" s="0"/>
      <c r="MLH53" s="0"/>
      <c r="MLI53" s="0"/>
      <c r="MLJ53" s="0"/>
      <c r="MLK53" s="0"/>
      <c r="MLL53" s="0"/>
      <c r="MLM53" s="0"/>
      <c r="MLN53" s="0"/>
      <c r="MLO53" s="0"/>
      <c r="MLP53" s="0"/>
      <c r="MLQ53" s="0"/>
      <c r="MLR53" s="0"/>
      <c r="MLS53" s="0"/>
      <c r="MLT53" s="0"/>
      <c r="MLU53" s="0"/>
      <c r="MLV53" s="0"/>
      <c r="MLW53" s="0"/>
      <c r="MLX53" s="0"/>
      <c r="MLY53" s="0"/>
      <c r="MLZ53" s="0"/>
      <c r="MMA53" s="0"/>
      <c r="MMB53" s="0"/>
      <c r="MMC53" s="0"/>
      <c r="MMD53" s="0"/>
      <c r="MME53" s="0"/>
      <c r="MMF53" s="0"/>
      <c r="MMG53" s="0"/>
      <c r="MMH53" s="0"/>
      <c r="MMI53" s="0"/>
      <c r="MMJ53" s="0"/>
      <c r="MMK53" s="0"/>
      <c r="MML53" s="0"/>
      <c r="MMM53" s="0"/>
      <c r="MMN53" s="0"/>
      <c r="MMO53" s="0"/>
      <c r="MMP53" s="0"/>
      <c r="MMQ53" s="0"/>
      <c r="MMR53" s="0"/>
      <c r="MMS53" s="0"/>
      <c r="MMT53" s="0"/>
      <c r="MMU53" s="0"/>
      <c r="MMV53" s="0"/>
      <c r="MMW53" s="0"/>
      <c r="MMX53" s="0"/>
      <c r="MMY53" s="0"/>
      <c r="MMZ53" s="0"/>
      <c r="MNA53" s="0"/>
      <c r="MNB53" s="0"/>
      <c r="MNC53" s="0"/>
      <c r="MND53" s="0"/>
      <c r="MNE53" s="0"/>
      <c r="MNF53" s="0"/>
      <c r="MNG53" s="0"/>
      <c r="MNH53" s="0"/>
      <c r="MNI53" s="0"/>
      <c r="MNJ53" s="0"/>
      <c r="MNK53" s="0"/>
      <c r="MNL53" s="0"/>
      <c r="MNM53" s="0"/>
      <c r="MNN53" s="0"/>
      <c r="MNO53" s="0"/>
      <c r="MNP53" s="0"/>
      <c r="MNQ53" s="0"/>
      <c r="MNR53" s="0"/>
      <c r="MNS53" s="0"/>
      <c r="MNT53" s="0"/>
      <c r="MNU53" s="0"/>
      <c r="MNV53" s="0"/>
      <c r="MNW53" s="0"/>
      <c r="MNX53" s="0"/>
      <c r="MNY53" s="0"/>
      <c r="MNZ53" s="0"/>
      <c r="MOA53" s="0"/>
      <c r="MOB53" s="0"/>
      <c r="MOC53" s="0"/>
      <c r="MOD53" s="0"/>
      <c r="MOE53" s="0"/>
      <c r="MOF53" s="0"/>
      <c r="MOG53" s="0"/>
      <c r="MOH53" s="0"/>
      <c r="MOI53" s="0"/>
      <c r="MOJ53" s="0"/>
      <c r="MOK53" s="0"/>
      <c r="MOL53" s="0"/>
      <c r="MOM53" s="0"/>
      <c r="MON53" s="0"/>
      <c r="MOO53" s="0"/>
      <c r="MOP53" s="0"/>
      <c r="MOQ53" s="0"/>
      <c r="MOR53" s="0"/>
      <c r="MOS53" s="0"/>
      <c r="MOT53" s="0"/>
      <c r="MOU53" s="0"/>
      <c r="MOV53" s="0"/>
      <c r="MOW53" s="0"/>
      <c r="MOX53" s="0"/>
      <c r="MOY53" s="0"/>
      <c r="MOZ53" s="0"/>
      <c r="MPA53" s="0"/>
      <c r="MPB53" s="0"/>
      <c r="MPC53" s="0"/>
      <c r="MPD53" s="0"/>
      <c r="MPE53" s="0"/>
      <c r="MPF53" s="0"/>
      <c r="MPG53" s="0"/>
      <c r="MPH53" s="0"/>
      <c r="MPI53" s="0"/>
      <c r="MPJ53" s="0"/>
      <c r="MPK53" s="0"/>
      <c r="MPL53" s="0"/>
      <c r="MPM53" s="0"/>
      <c r="MPN53" s="0"/>
      <c r="MPO53" s="0"/>
      <c r="MPP53" s="0"/>
      <c r="MPQ53" s="0"/>
      <c r="MPR53" s="0"/>
      <c r="MPS53" s="0"/>
      <c r="MPT53" s="0"/>
      <c r="MPU53" s="0"/>
      <c r="MPV53" s="0"/>
      <c r="MPW53" s="0"/>
      <c r="MPX53" s="0"/>
      <c r="MPY53" s="0"/>
      <c r="MPZ53" s="0"/>
      <c r="MQA53" s="0"/>
      <c r="MQB53" s="0"/>
      <c r="MQC53" s="0"/>
      <c r="MQD53" s="0"/>
      <c r="MQE53" s="0"/>
      <c r="MQF53" s="0"/>
      <c r="MQG53" s="0"/>
      <c r="MQH53" s="0"/>
      <c r="MQI53" s="0"/>
      <c r="MQJ53" s="0"/>
      <c r="MQK53" s="0"/>
      <c r="MQL53" s="0"/>
      <c r="MQM53" s="0"/>
      <c r="MQN53" s="0"/>
      <c r="MQO53" s="0"/>
      <c r="MQP53" s="0"/>
      <c r="MQQ53" s="0"/>
      <c r="MQR53" s="0"/>
      <c r="MQS53" s="0"/>
      <c r="MQT53" s="0"/>
      <c r="MQU53" s="0"/>
      <c r="MQV53" s="0"/>
      <c r="MQW53" s="0"/>
      <c r="MQX53" s="0"/>
      <c r="MQY53" s="0"/>
      <c r="MQZ53" s="0"/>
      <c r="MRA53" s="0"/>
      <c r="MRB53" s="0"/>
      <c r="MRC53" s="0"/>
      <c r="MRD53" s="0"/>
      <c r="MRE53" s="0"/>
      <c r="MRF53" s="0"/>
      <c r="MRG53" s="0"/>
      <c r="MRH53" s="0"/>
      <c r="MRI53" s="0"/>
      <c r="MRJ53" s="0"/>
      <c r="MRK53" s="0"/>
      <c r="MRL53" s="0"/>
      <c r="MRM53" s="0"/>
      <c r="MRN53" s="0"/>
      <c r="MRO53" s="0"/>
      <c r="MRP53" s="0"/>
      <c r="MRQ53" s="0"/>
      <c r="MRR53" s="0"/>
      <c r="MRS53" s="0"/>
      <c r="MRT53" s="0"/>
      <c r="MRU53" s="0"/>
      <c r="MRV53" s="0"/>
      <c r="MRW53" s="0"/>
      <c r="MRX53" s="0"/>
      <c r="MRY53" s="0"/>
      <c r="MRZ53" s="0"/>
      <c r="MSA53" s="0"/>
      <c r="MSB53" s="0"/>
      <c r="MSC53" s="0"/>
      <c r="MSD53" s="0"/>
      <c r="MSE53" s="0"/>
      <c r="MSF53" s="0"/>
      <c r="MSG53" s="0"/>
      <c r="MSH53" s="0"/>
      <c r="MSI53" s="0"/>
      <c r="MSJ53" s="0"/>
      <c r="MSK53" s="0"/>
      <c r="MSL53" s="0"/>
      <c r="MSM53" s="0"/>
      <c r="MSN53" s="0"/>
      <c r="MSO53" s="0"/>
      <c r="MSP53" s="0"/>
      <c r="MSQ53" s="0"/>
      <c r="MSR53" s="0"/>
      <c r="MSS53" s="0"/>
      <c r="MST53" s="0"/>
      <c r="MSU53" s="0"/>
      <c r="MSV53" s="0"/>
      <c r="MSW53" s="0"/>
      <c r="MSX53" s="0"/>
      <c r="MSY53" s="0"/>
      <c r="MSZ53" s="0"/>
      <c r="MTA53" s="0"/>
      <c r="MTB53" s="0"/>
      <c r="MTC53" s="0"/>
      <c r="MTD53" s="0"/>
      <c r="MTE53" s="0"/>
      <c r="MTF53" s="0"/>
      <c r="MTG53" s="0"/>
      <c r="MTH53" s="0"/>
      <c r="MTI53" s="0"/>
      <c r="MTJ53" s="0"/>
      <c r="MTK53" s="0"/>
      <c r="MTL53" s="0"/>
      <c r="MTM53" s="0"/>
      <c r="MTN53" s="0"/>
      <c r="MTO53" s="0"/>
      <c r="MTP53" s="0"/>
      <c r="MTQ53" s="0"/>
      <c r="MTR53" s="0"/>
      <c r="MTS53" s="0"/>
      <c r="MTT53" s="0"/>
      <c r="MTU53" s="0"/>
      <c r="MTV53" s="0"/>
      <c r="MTW53" s="0"/>
      <c r="MTX53" s="0"/>
      <c r="MTY53" s="0"/>
      <c r="MTZ53" s="0"/>
      <c r="MUA53" s="0"/>
      <c r="MUB53" s="0"/>
      <c r="MUC53" s="0"/>
      <c r="MUD53" s="0"/>
      <c r="MUE53" s="0"/>
      <c r="MUF53" s="0"/>
      <c r="MUG53" s="0"/>
      <c r="MUH53" s="0"/>
      <c r="MUI53" s="0"/>
      <c r="MUJ53" s="0"/>
      <c r="MUK53" s="0"/>
      <c r="MUL53" s="0"/>
      <c r="MUM53" s="0"/>
      <c r="MUN53" s="0"/>
      <c r="MUO53" s="0"/>
      <c r="MUP53" s="0"/>
      <c r="MUQ53" s="0"/>
      <c r="MUR53" s="0"/>
      <c r="MUS53" s="0"/>
      <c r="MUT53" s="0"/>
      <c r="MUU53" s="0"/>
      <c r="MUV53" s="0"/>
      <c r="MUW53" s="0"/>
      <c r="MUX53" s="0"/>
      <c r="MUY53" s="0"/>
      <c r="MUZ53" s="0"/>
      <c r="MVA53" s="0"/>
      <c r="MVB53" s="0"/>
      <c r="MVC53" s="0"/>
      <c r="MVD53" s="0"/>
      <c r="MVE53" s="0"/>
      <c r="MVF53" s="0"/>
      <c r="MVG53" s="0"/>
      <c r="MVH53" s="0"/>
      <c r="MVI53" s="0"/>
      <c r="MVJ53" s="0"/>
      <c r="MVK53" s="0"/>
      <c r="MVL53" s="0"/>
      <c r="MVM53" s="0"/>
      <c r="MVN53" s="0"/>
      <c r="MVO53" s="0"/>
      <c r="MVP53" s="0"/>
      <c r="MVQ53" s="0"/>
      <c r="MVR53" s="0"/>
      <c r="MVS53" s="0"/>
      <c r="MVT53" s="0"/>
      <c r="MVU53" s="0"/>
      <c r="MVV53" s="0"/>
      <c r="MVW53" s="0"/>
      <c r="MVX53" s="0"/>
      <c r="MVY53" s="0"/>
      <c r="MVZ53" s="0"/>
      <c r="MWA53" s="0"/>
      <c r="MWB53" s="0"/>
      <c r="MWC53" s="0"/>
      <c r="MWD53" s="0"/>
      <c r="MWE53" s="0"/>
      <c r="MWF53" s="0"/>
      <c r="MWG53" s="0"/>
      <c r="MWH53" s="0"/>
      <c r="MWI53" s="0"/>
      <c r="MWJ53" s="0"/>
      <c r="MWK53" s="0"/>
      <c r="MWL53" s="0"/>
      <c r="MWM53" s="0"/>
      <c r="MWN53" s="0"/>
      <c r="MWO53" s="0"/>
      <c r="MWP53" s="0"/>
      <c r="MWQ53" s="0"/>
      <c r="MWR53" s="0"/>
      <c r="MWS53" s="0"/>
      <c r="MWT53" s="0"/>
      <c r="MWU53" s="0"/>
      <c r="MWV53" s="0"/>
      <c r="MWW53" s="0"/>
      <c r="MWX53" s="0"/>
      <c r="MWY53" s="0"/>
      <c r="MWZ53" s="0"/>
      <c r="MXA53" s="0"/>
      <c r="MXB53" s="0"/>
      <c r="MXC53" s="0"/>
      <c r="MXD53" s="0"/>
      <c r="MXE53" s="0"/>
      <c r="MXF53" s="0"/>
      <c r="MXG53" s="0"/>
      <c r="MXH53" s="0"/>
      <c r="MXI53" s="0"/>
      <c r="MXJ53" s="0"/>
      <c r="MXK53" s="0"/>
      <c r="MXL53" s="0"/>
      <c r="MXM53" s="0"/>
      <c r="MXN53" s="0"/>
      <c r="MXO53" s="0"/>
      <c r="MXP53" s="0"/>
      <c r="MXQ53" s="0"/>
      <c r="MXR53" s="0"/>
      <c r="MXS53" s="0"/>
      <c r="MXT53" s="0"/>
      <c r="MXU53" s="0"/>
      <c r="MXV53" s="0"/>
      <c r="MXW53" s="0"/>
      <c r="MXX53" s="0"/>
      <c r="MXY53" s="0"/>
      <c r="MXZ53" s="0"/>
      <c r="MYA53" s="0"/>
      <c r="MYB53" s="0"/>
      <c r="MYC53" s="0"/>
      <c r="MYD53" s="0"/>
      <c r="MYE53" s="0"/>
      <c r="MYF53" s="0"/>
      <c r="MYG53" s="0"/>
      <c r="MYH53" s="0"/>
      <c r="MYI53" s="0"/>
      <c r="MYJ53" s="0"/>
      <c r="MYK53" s="0"/>
      <c r="MYL53" s="0"/>
      <c r="MYM53" s="0"/>
      <c r="MYN53" s="0"/>
      <c r="MYO53" s="0"/>
      <c r="MYP53" s="0"/>
      <c r="MYQ53" s="0"/>
      <c r="MYR53" s="0"/>
      <c r="MYS53" s="0"/>
      <c r="MYT53" s="0"/>
      <c r="MYU53" s="0"/>
      <c r="MYV53" s="0"/>
      <c r="MYW53" s="0"/>
      <c r="MYX53" s="0"/>
      <c r="MYY53" s="0"/>
      <c r="MYZ53" s="0"/>
      <c r="MZA53" s="0"/>
      <c r="MZB53" s="0"/>
      <c r="MZC53" s="0"/>
      <c r="MZD53" s="0"/>
      <c r="MZE53" s="0"/>
      <c r="MZF53" s="0"/>
      <c r="MZG53" s="0"/>
      <c r="MZH53" s="0"/>
      <c r="MZI53" s="0"/>
      <c r="MZJ53" s="0"/>
      <c r="MZK53" s="0"/>
      <c r="MZL53" s="0"/>
      <c r="MZM53" s="0"/>
      <c r="MZN53" s="0"/>
      <c r="MZO53" s="0"/>
      <c r="MZP53" s="0"/>
      <c r="MZQ53" s="0"/>
      <c r="MZR53" s="0"/>
      <c r="MZS53" s="0"/>
      <c r="MZT53" s="0"/>
      <c r="MZU53" s="0"/>
      <c r="MZV53" s="0"/>
      <c r="MZW53" s="0"/>
      <c r="MZX53" s="0"/>
      <c r="MZY53" s="0"/>
      <c r="MZZ53" s="0"/>
      <c r="NAA53" s="0"/>
      <c r="NAB53" s="0"/>
      <c r="NAC53" s="0"/>
      <c r="NAD53" s="0"/>
      <c r="NAE53" s="0"/>
      <c r="NAF53" s="0"/>
      <c r="NAG53" s="0"/>
      <c r="NAH53" s="0"/>
      <c r="NAI53" s="0"/>
      <c r="NAJ53" s="0"/>
      <c r="NAK53" s="0"/>
      <c r="NAL53" s="0"/>
      <c r="NAM53" s="0"/>
      <c r="NAN53" s="0"/>
      <c r="NAO53" s="0"/>
      <c r="NAP53" s="0"/>
      <c r="NAQ53" s="0"/>
      <c r="NAR53" s="0"/>
      <c r="NAS53" s="0"/>
      <c r="NAT53" s="0"/>
      <c r="NAU53" s="0"/>
      <c r="NAV53" s="0"/>
      <c r="NAW53" s="0"/>
      <c r="NAX53" s="0"/>
      <c r="NAY53" s="0"/>
      <c r="NAZ53" s="0"/>
      <c r="NBA53" s="0"/>
      <c r="NBB53" s="0"/>
      <c r="NBC53" s="0"/>
      <c r="NBD53" s="0"/>
      <c r="NBE53" s="0"/>
      <c r="NBF53" s="0"/>
      <c r="NBG53" s="0"/>
      <c r="NBH53" s="0"/>
      <c r="NBI53" s="0"/>
      <c r="NBJ53" s="0"/>
      <c r="NBK53" s="0"/>
      <c r="NBL53" s="0"/>
      <c r="NBM53" s="0"/>
      <c r="NBN53" s="0"/>
      <c r="NBO53" s="0"/>
      <c r="NBP53" s="0"/>
      <c r="NBQ53" s="0"/>
      <c r="NBR53" s="0"/>
      <c r="NBS53" s="0"/>
      <c r="NBT53" s="0"/>
      <c r="NBU53" s="0"/>
      <c r="NBV53" s="0"/>
      <c r="NBW53" s="0"/>
      <c r="NBX53" s="0"/>
      <c r="NBY53" s="0"/>
      <c r="NBZ53" s="0"/>
      <c r="NCA53" s="0"/>
      <c r="NCB53" s="0"/>
      <c r="NCC53" s="0"/>
      <c r="NCD53" s="0"/>
      <c r="NCE53" s="0"/>
      <c r="NCF53" s="0"/>
      <c r="NCG53" s="0"/>
      <c r="NCH53" s="0"/>
      <c r="NCI53" s="0"/>
      <c r="NCJ53" s="0"/>
      <c r="NCK53" s="0"/>
      <c r="NCL53" s="0"/>
      <c r="NCM53" s="0"/>
      <c r="NCN53" s="0"/>
      <c r="NCO53" s="0"/>
      <c r="NCP53" s="0"/>
      <c r="NCQ53" s="0"/>
      <c r="NCR53" s="0"/>
      <c r="NCS53" s="0"/>
      <c r="NCT53" s="0"/>
      <c r="NCU53" s="0"/>
      <c r="NCV53" s="0"/>
      <c r="NCW53" s="0"/>
      <c r="NCX53" s="0"/>
      <c r="NCY53" s="0"/>
      <c r="NCZ53" s="0"/>
      <c r="NDA53" s="0"/>
      <c r="NDB53" s="0"/>
      <c r="NDC53" s="0"/>
      <c r="NDD53" s="0"/>
      <c r="NDE53" s="0"/>
      <c r="NDF53" s="0"/>
      <c r="NDG53" s="0"/>
      <c r="NDH53" s="0"/>
      <c r="NDI53" s="0"/>
      <c r="NDJ53" s="0"/>
      <c r="NDK53" s="0"/>
      <c r="NDL53" s="0"/>
      <c r="NDM53" s="0"/>
      <c r="NDN53" s="0"/>
      <c r="NDO53" s="0"/>
      <c r="NDP53" s="0"/>
      <c r="NDQ53" s="0"/>
      <c r="NDR53" s="0"/>
      <c r="NDS53" s="0"/>
      <c r="NDT53" s="0"/>
      <c r="NDU53" s="0"/>
      <c r="NDV53" s="0"/>
      <c r="NDW53" s="0"/>
      <c r="NDX53" s="0"/>
      <c r="NDY53" s="0"/>
      <c r="NDZ53" s="0"/>
      <c r="NEA53" s="0"/>
      <c r="NEB53" s="0"/>
      <c r="NEC53" s="0"/>
      <c r="NED53" s="0"/>
      <c r="NEE53" s="0"/>
      <c r="NEF53" s="0"/>
      <c r="NEG53" s="0"/>
      <c r="NEH53" s="0"/>
      <c r="NEI53" s="0"/>
      <c r="NEJ53" s="0"/>
      <c r="NEK53" s="0"/>
      <c r="NEL53" s="0"/>
      <c r="NEM53" s="0"/>
      <c r="NEN53" s="0"/>
      <c r="NEO53" s="0"/>
      <c r="NEP53" s="0"/>
      <c r="NEQ53" s="0"/>
      <c r="NER53" s="0"/>
      <c r="NES53" s="0"/>
      <c r="NET53" s="0"/>
      <c r="NEU53" s="0"/>
      <c r="NEV53" s="0"/>
      <c r="NEW53" s="0"/>
      <c r="NEX53" s="0"/>
      <c r="NEY53" s="0"/>
      <c r="NEZ53" s="0"/>
      <c r="NFA53" s="0"/>
      <c r="NFB53" s="0"/>
      <c r="NFC53" s="0"/>
      <c r="NFD53" s="0"/>
      <c r="NFE53" s="0"/>
      <c r="NFF53" s="0"/>
      <c r="NFG53" s="0"/>
      <c r="NFH53" s="0"/>
      <c r="NFI53" s="0"/>
      <c r="NFJ53" s="0"/>
      <c r="NFK53" s="0"/>
      <c r="NFL53" s="0"/>
      <c r="NFM53" s="0"/>
      <c r="NFN53" s="0"/>
      <c r="NFO53" s="0"/>
      <c r="NFP53" s="0"/>
      <c r="NFQ53" s="0"/>
      <c r="NFR53" s="0"/>
      <c r="NFS53" s="0"/>
      <c r="NFT53" s="0"/>
      <c r="NFU53" s="0"/>
      <c r="NFV53" s="0"/>
      <c r="NFW53" s="0"/>
      <c r="NFX53" s="0"/>
      <c r="NFY53" s="0"/>
      <c r="NFZ53" s="0"/>
      <c r="NGA53" s="0"/>
      <c r="NGB53" s="0"/>
      <c r="NGC53" s="0"/>
      <c r="NGD53" s="0"/>
      <c r="NGE53" s="0"/>
      <c r="NGF53" s="0"/>
      <c r="NGG53" s="0"/>
      <c r="NGH53" s="0"/>
      <c r="NGI53" s="0"/>
      <c r="NGJ53" s="0"/>
      <c r="NGK53" s="0"/>
      <c r="NGL53" s="0"/>
      <c r="NGM53" s="0"/>
      <c r="NGN53" s="0"/>
      <c r="NGO53" s="0"/>
      <c r="NGP53" s="0"/>
      <c r="NGQ53" s="0"/>
      <c r="NGR53" s="0"/>
      <c r="NGS53" s="0"/>
      <c r="NGT53" s="0"/>
      <c r="NGU53" s="0"/>
      <c r="NGV53" s="0"/>
      <c r="NGW53" s="0"/>
      <c r="NGX53" s="0"/>
      <c r="NGY53" s="0"/>
      <c r="NGZ53" s="0"/>
      <c r="NHA53" s="0"/>
      <c r="NHB53" s="0"/>
      <c r="NHC53" s="0"/>
      <c r="NHD53" s="0"/>
      <c r="NHE53" s="0"/>
      <c r="NHF53" s="0"/>
      <c r="NHG53" s="0"/>
      <c r="NHH53" s="0"/>
      <c r="NHI53" s="0"/>
      <c r="NHJ53" s="0"/>
      <c r="NHK53" s="0"/>
      <c r="NHL53" s="0"/>
      <c r="NHM53" s="0"/>
      <c r="NHN53" s="0"/>
      <c r="NHO53" s="0"/>
      <c r="NHP53" s="0"/>
      <c r="NHQ53" s="0"/>
      <c r="NHR53" s="0"/>
      <c r="NHS53" s="0"/>
      <c r="NHT53" s="0"/>
      <c r="NHU53" s="0"/>
      <c r="NHV53" s="0"/>
      <c r="NHW53" s="0"/>
      <c r="NHX53" s="0"/>
      <c r="NHY53" s="0"/>
      <c r="NHZ53" s="0"/>
      <c r="NIA53" s="0"/>
      <c r="NIB53" s="0"/>
      <c r="NIC53" s="0"/>
      <c r="NID53" s="0"/>
      <c r="NIE53" s="0"/>
      <c r="NIF53" s="0"/>
      <c r="NIG53" s="0"/>
      <c r="NIH53" s="0"/>
      <c r="NII53" s="0"/>
      <c r="NIJ53" s="0"/>
      <c r="NIK53" s="0"/>
      <c r="NIL53" s="0"/>
      <c r="NIM53" s="0"/>
      <c r="NIN53" s="0"/>
      <c r="NIO53" s="0"/>
      <c r="NIP53" s="0"/>
      <c r="NIQ53" s="0"/>
      <c r="NIR53" s="0"/>
      <c r="NIS53" s="0"/>
      <c r="NIT53" s="0"/>
      <c r="NIU53" s="0"/>
      <c r="NIV53" s="0"/>
      <c r="NIW53" s="0"/>
      <c r="NIX53" s="0"/>
      <c r="NIY53" s="0"/>
      <c r="NIZ53" s="0"/>
      <c r="NJA53" s="0"/>
      <c r="NJB53" s="0"/>
      <c r="NJC53" s="0"/>
      <c r="NJD53" s="0"/>
      <c r="NJE53" s="0"/>
      <c r="NJF53" s="0"/>
      <c r="NJG53" s="0"/>
      <c r="NJH53" s="0"/>
      <c r="NJI53" s="0"/>
      <c r="NJJ53" s="0"/>
      <c r="NJK53" s="0"/>
      <c r="NJL53" s="0"/>
      <c r="NJM53" s="0"/>
      <c r="NJN53" s="0"/>
      <c r="NJO53" s="0"/>
      <c r="NJP53" s="0"/>
      <c r="NJQ53" s="0"/>
      <c r="NJR53" s="0"/>
      <c r="NJS53" s="0"/>
      <c r="NJT53" s="0"/>
      <c r="NJU53" s="0"/>
      <c r="NJV53" s="0"/>
      <c r="NJW53" s="0"/>
      <c r="NJX53" s="0"/>
      <c r="NJY53" s="0"/>
      <c r="NJZ53" s="0"/>
      <c r="NKA53" s="0"/>
      <c r="NKB53" s="0"/>
      <c r="NKC53" s="0"/>
      <c r="NKD53" s="0"/>
      <c r="NKE53" s="0"/>
      <c r="NKF53" s="0"/>
      <c r="NKG53" s="0"/>
      <c r="NKH53" s="0"/>
      <c r="NKI53" s="0"/>
      <c r="NKJ53" s="0"/>
      <c r="NKK53" s="0"/>
      <c r="NKL53" s="0"/>
      <c r="NKM53" s="0"/>
      <c r="NKN53" s="0"/>
      <c r="NKO53" s="0"/>
      <c r="NKP53" s="0"/>
      <c r="NKQ53" s="0"/>
      <c r="NKR53" s="0"/>
      <c r="NKS53" s="0"/>
      <c r="NKT53" s="0"/>
      <c r="NKU53" s="0"/>
      <c r="NKV53" s="0"/>
      <c r="NKW53" s="0"/>
      <c r="NKX53" s="0"/>
      <c r="NKY53" s="0"/>
      <c r="NKZ53" s="0"/>
      <c r="NLA53" s="0"/>
      <c r="NLB53" s="0"/>
      <c r="NLC53" s="0"/>
      <c r="NLD53" s="0"/>
      <c r="NLE53" s="0"/>
      <c r="NLF53" s="0"/>
      <c r="NLG53" s="0"/>
      <c r="NLH53" s="0"/>
      <c r="NLI53" s="0"/>
      <c r="NLJ53" s="0"/>
      <c r="NLK53" s="0"/>
      <c r="NLL53" s="0"/>
      <c r="NLM53" s="0"/>
      <c r="NLN53" s="0"/>
      <c r="NLO53" s="0"/>
      <c r="NLP53" s="0"/>
      <c r="NLQ53" s="0"/>
      <c r="NLR53" s="0"/>
      <c r="NLS53" s="0"/>
      <c r="NLT53" s="0"/>
      <c r="NLU53" s="0"/>
      <c r="NLV53" s="0"/>
      <c r="NLW53" s="0"/>
      <c r="NLX53" s="0"/>
      <c r="NLY53" s="0"/>
      <c r="NLZ53" s="0"/>
      <c r="NMA53" s="0"/>
      <c r="NMB53" s="0"/>
      <c r="NMC53" s="0"/>
      <c r="NMD53" s="0"/>
      <c r="NME53" s="0"/>
      <c r="NMF53" s="0"/>
      <c r="NMG53" s="0"/>
      <c r="NMH53" s="0"/>
      <c r="NMI53" s="0"/>
      <c r="NMJ53" s="0"/>
      <c r="NMK53" s="0"/>
      <c r="NML53" s="0"/>
      <c r="NMM53" s="0"/>
      <c r="NMN53" s="0"/>
      <c r="NMO53" s="0"/>
      <c r="NMP53" s="0"/>
      <c r="NMQ53" s="0"/>
      <c r="NMR53" s="0"/>
      <c r="NMS53" s="0"/>
      <c r="NMT53" s="0"/>
      <c r="NMU53" s="0"/>
      <c r="NMV53" s="0"/>
      <c r="NMW53" s="0"/>
      <c r="NMX53" s="0"/>
      <c r="NMY53" s="0"/>
      <c r="NMZ53" s="0"/>
      <c r="NNA53" s="0"/>
      <c r="NNB53" s="0"/>
      <c r="NNC53" s="0"/>
      <c r="NND53" s="0"/>
      <c r="NNE53" s="0"/>
      <c r="NNF53" s="0"/>
      <c r="NNG53" s="0"/>
      <c r="NNH53" s="0"/>
      <c r="NNI53" s="0"/>
      <c r="NNJ53" s="0"/>
      <c r="NNK53" s="0"/>
      <c r="NNL53" s="0"/>
      <c r="NNM53" s="0"/>
      <c r="NNN53" s="0"/>
      <c r="NNO53" s="0"/>
      <c r="NNP53" s="0"/>
      <c r="NNQ53" s="0"/>
      <c r="NNR53" s="0"/>
      <c r="NNS53" s="0"/>
      <c r="NNT53" s="0"/>
      <c r="NNU53" s="0"/>
      <c r="NNV53" s="0"/>
      <c r="NNW53" s="0"/>
      <c r="NNX53" s="0"/>
      <c r="NNY53" s="0"/>
      <c r="NNZ53" s="0"/>
      <c r="NOA53" s="0"/>
      <c r="NOB53" s="0"/>
      <c r="NOC53" s="0"/>
      <c r="NOD53" s="0"/>
      <c r="NOE53" s="0"/>
      <c r="NOF53" s="0"/>
      <c r="NOG53" s="0"/>
      <c r="NOH53" s="0"/>
      <c r="NOI53" s="0"/>
      <c r="NOJ53" s="0"/>
      <c r="NOK53" s="0"/>
      <c r="NOL53" s="0"/>
      <c r="NOM53" s="0"/>
      <c r="NON53" s="0"/>
      <c r="NOO53" s="0"/>
      <c r="NOP53" s="0"/>
      <c r="NOQ53" s="0"/>
      <c r="NOR53" s="0"/>
      <c r="NOS53" s="0"/>
      <c r="NOT53" s="0"/>
      <c r="NOU53" s="0"/>
      <c r="NOV53" s="0"/>
      <c r="NOW53" s="0"/>
      <c r="NOX53" s="0"/>
      <c r="NOY53" s="0"/>
      <c r="NOZ53" s="0"/>
      <c r="NPA53" s="0"/>
      <c r="NPB53" s="0"/>
      <c r="NPC53" s="0"/>
      <c r="NPD53" s="0"/>
      <c r="NPE53" s="0"/>
      <c r="NPF53" s="0"/>
      <c r="NPG53" s="0"/>
      <c r="NPH53" s="0"/>
      <c r="NPI53" s="0"/>
      <c r="NPJ53" s="0"/>
      <c r="NPK53" s="0"/>
      <c r="NPL53" s="0"/>
      <c r="NPM53" s="0"/>
      <c r="NPN53" s="0"/>
      <c r="NPO53" s="0"/>
      <c r="NPP53" s="0"/>
      <c r="NPQ53" s="0"/>
      <c r="NPR53" s="0"/>
      <c r="NPS53" s="0"/>
      <c r="NPT53" s="0"/>
      <c r="NPU53" s="0"/>
      <c r="NPV53" s="0"/>
      <c r="NPW53" s="0"/>
      <c r="NPX53" s="0"/>
      <c r="NPY53" s="0"/>
      <c r="NPZ53" s="0"/>
      <c r="NQA53" s="0"/>
      <c r="NQB53" s="0"/>
      <c r="NQC53" s="0"/>
      <c r="NQD53" s="0"/>
      <c r="NQE53" s="0"/>
      <c r="NQF53" s="0"/>
      <c r="NQG53" s="0"/>
      <c r="NQH53" s="0"/>
      <c r="NQI53" s="0"/>
      <c r="NQJ53" s="0"/>
      <c r="NQK53" s="0"/>
      <c r="NQL53" s="0"/>
      <c r="NQM53" s="0"/>
      <c r="NQN53" s="0"/>
      <c r="NQO53" s="0"/>
      <c r="NQP53" s="0"/>
      <c r="NQQ53" s="0"/>
      <c r="NQR53" s="0"/>
      <c r="NQS53" s="0"/>
      <c r="NQT53" s="0"/>
      <c r="NQU53" s="0"/>
      <c r="NQV53" s="0"/>
      <c r="NQW53" s="0"/>
      <c r="NQX53" s="0"/>
      <c r="NQY53" s="0"/>
      <c r="NQZ53" s="0"/>
      <c r="NRA53" s="0"/>
      <c r="NRB53" s="0"/>
      <c r="NRC53" s="0"/>
      <c r="NRD53" s="0"/>
      <c r="NRE53" s="0"/>
      <c r="NRF53" s="0"/>
      <c r="NRG53" s="0"/>
      <c r="NRH53" s="0"/>
      <c r="NRI53" s="0"/>
      <c r="NRJ53" s="0"/>
      <c r="NRK53" s="0"/>
      <c r="NRL53" s="0"/>
      <c r="NRM53" s="0"/>
      <c r="NRN53" s="0"/>
      <c r="NRO53" s="0"/>
      <c r="NRP53" s="0"/>
      <c r="NRQ53" s="0"/>
      <c r="NRR53" s="0"/>
      <c r="NRS53" s="0"/>
      <c r="NRT53" s="0"/>
      <c r="NRU53" s="0"/>
      <c r="NRV53" s="0"/>
      <c r="NRW53" s="0"/>
      <c r="NRX53" s="0"/>
      <c r="NRY53" s="0"/>
      <c r="NRZ53" s="0"/>
      <c r="NSA53" s="0"/>
      <c r="NSB53" s="0"/>
      <c r="NSC53" s="0"/>
      <c r="NSD53" s="0"/>
      <c r="NSE53" s="0"/>
      <c r="NSF53" s="0"/>
      <c r="NSG53" s="0"/>
      <c r="NSH53" s="0"/>
      <c r="NSI53" s="0"/>
      <c r="NSJ53" s="0"/>
      <c r="NSK53" s="0"/>
      <c r="NSL53" s="0"/>
      <c r="NSM53" s="0"/>
      <c r="NSN53" s="0"/>
      <c r="NSO53" s="0"/>
      <c r="NSP53" s="0"/>
      <c r="NSQ53" s="0"/>
      <c r="NSR53" s="0"/>
      <c r="NSS53" s="0"/>
      <c r="NST53" s="0"/>
      <c r="NSU53" s="0"/>
      <c r="NSV53" s="0"/>
      <c r="NSW53" s="0"/>
      <c r="NSX53" s="0"/>
      <c r="NSY53" s="0"/>
      <c r="NSZ53" s="0"/>
      <c r="NTA53" s="0"/>
      <c r="NTB53" s="0"/>
      <c r="NTC53" s="0"/>
      <c r="NTD53" s="0"/>
      <c r="NTE53" s="0"/>
      <c r="NTF53" s="0"/>
      <c r="NTG53" s="0"/>
      <c r="NTH53" s="0"/>
      <c r="NTI53" s="0"/>
      <c r="NTJ53" s="0"/>
      <c r="NTK53" s="0"/>
      <c r="NTL53" s="0"/>
      <c r="NTM53" s="0"/>
      <c r="NTN53" s="0"/>
      <c r="NTO53" s="0"/>
      <c r="NTP53" s="0"/>
      <c r="NTQ53" s="0"/>
      <c r="NTR53" s="0"/>
      <c r="NTS53" s="0"/>
      <c r="NTT53" s="0"/>
      <c r="NTU53" s="0"/>
      <c r="NTV53" s="0"/>
      <c r="NTW53" s="0"/>
      <c r="NTX53" s="0"/>
      <c r="NTY53" s="0"/>
      <c r="NTZ53" s="0"/>
      <c r="NUA53" s="0"/>
      <c r="NUB53" s="0"/>
      <c r="NUC53" s="0"/>
      <c r="NUD53" s="0"/>
      <c r="NUE53" s="0"/>
      <c r="NUF53" s="0"/>
      <c r="NUG53" s="0"/>
      <c r="NUH53" s="0"/>
      <c r="NUI53" s="0"/>
      <c r="NUJ53" s="0"/>
      <c r="NUK53" s="0"/>
      <c r="NUL53" s="0"/>
      <c r="NUM53" s="0"/>
      <c r="NUN53" s="0"/>
      <c r="NUO53" s="0"/>
      <c r="NUP53" s="0"/>
      <c r="NUQ53" s="0"/>
      <c r="NUR53" s="0"/>
      <c r="NUS53" s="0"/>
      <c r="NUT53" s="0"/>
      <c r="NUU53" s="0"/>
      <c r="NUV53" s="0"/>
      <c r="NUW53" s="0"/>
      <c r="NUX53" s="0"/>
      <c r="NUY53" s="0"/>
      <c r="NUZ53" s="0"/>
      <c r="NVA53" s="0"/>
      <c r="NVB53" s="0"/>
      <c r="NVC53" s="0"/>
      <c r="NVD53" s="0"/>
      <c r="NVE53" s="0"/>
      <c r="NVF53" s="0"/>
      <c r="NVG53" s="0"/>
      <c r="NVH53" s="0"/>
      <c r="NVI53" s="0"/>
      <c r="NVJ53" s="0"/>
      <c r="NVK53" s="0"/>
      <c r="NVL53" s="0"/>
      <c r="NVM53" s="0"/>
      <c r="NVN53" s="0"/>
      <c r="NVO53" s="0"/>
      <c r="NVP53" s="0"/>
      <c r="NVQ53" s="0"/>
      <c r="NVR53" s="0"/>
      <c r="NVS53" s="0"/>
      <c r="NVT53" s="0"/>
      <c r="NVU53" s="0"/>
      <c r="NVV53" s="0"/>
      <c r="NVW53" s="0"/>
      <c r="NVX53" s="0"/>
      <c r="NVY53" s="0"/>
      <c r="NVZ53" s="0"/>
      <c r="NWA53" s="0"/>
      <c r="NWB53" s="0"/>
      <c r="NWC53" s="0"/>
      <c r="NWD53" s="0"/>
      <c r="NWE53" s="0"/>
      <c r="NWF53" s="0"/>
      <c r="NWG53" s="0"/>
      <c r="NWH53" s="0"/>
      <c r="NWI53" s="0"/>
      <c r="NWJ53" s="0"/>
      <c r="NWK53" s="0"/>
      <c r="NWL53" s="0"/>
      <c r="NWM53" s="0"/>
      <c r="NWN53" s="0"/>
      <c r="NWO53" s="0"/>
      <c r="NWP53" s="0"/>
      <c r="NWQ53" s="0"/>
      <c r="NWR53" s="0"/>
      <c r="NWS53" s="0"/>
      <c r="NWT53" s="0"/>
      <c r="NWU53" s="0"/>
      <c r="NWV53" s="0"/>
      <c r="NWW53" s="0"/>
      <c r="NWX53" s="0"/>
      <c r="NWY53" s="0"/>
      <c r="NWZ53" s="0"/>
      <c r="NXA53" s="0"/>
      <c r="NXB53" s="0"/>
      <c r="NXC53" s="0"/>
      <c r="NXD53" s="0"/>
      <c r="NXE53" s="0"/>
      <c r="NXF53" s="0"/>
      <c r="NXG53" s="0"/>
      <c r="NXH53" s="0"/>
      <c r="NXI53" s="0"/>
      <c r="NXJ53" s="0"/>
      <c r="NXK53" s="0"/>
      <c r="NXL53" s="0"/>
      <c r="NXM53" s="0"/>
      <c r="NXN53" s="0"/>
      <c r="NXO53" s="0"/>
      <c r="NXP53" s="0"/>
      <c r="NXQ53" s="0"/>
      <c r="NXR53" s="0"/>
      <c r="NXS53" s="0"/>
      <c r="NXT53" s="0"/>
      <c r="NXU53" s="0"/>
      <c r="NXV53" s="0"/>
      <c r="NXW53" s="0"/>
      <c r="NXX53" s="0"/>
      <c r="NXY53" s="0"/>
      <c r="NXZ53" s="0"/>
      <c r="NYA53" s="0"/>
      <c r="NYB53" s="0"/>
      <c r="NYC53" s="0"/>
      <c r="NYD53" s="0"/>
      <c r="NYE53" s="0"/>
      <c r="NYF53" s="0"/>
      <c r="NYG53" s="0"/>
      <c r="NYH53" s="0"/>
      <c r="NYI53" s="0"/>
      <c r="NYJ53" s="0"/>
      <c r="NYK53" s="0"/>
      <c r="NYL53" s="0"/>
      <c r="NYM53" s="0"/>
      <c r="NYN53" s="0"/>
      <c r="NYO53" s="0"/>
      <c r="NYP53" s="0"/>
      <c r="NYQ53" s="0"/>
      <c r="NYR53" s="0"/>
      <c r="NYS53" s="0"/>
      <c r="NYT53" s="0"/>
      <c r="NYU53" s="0"/>
      <c r="NYV53" s="0"/>
      <c r="NYW53" s="0"/>
      <c r="NYX53" s="0"/>
      <c r="NYY53" s="0"/>
      <c r="NYZ53" s="0"/>
      <c r="NZA53" s="0"/>
      <c r="NZB53" s="0"/>
      <c r="NZC53" s="0"/>
      <c r="NZD53" s="0"/>
      <c r="NZE53" s="0"/>
      <c r="NZF53" s="0"/>
      <c r="NZG53" s="0"/>
      <c r="NZH53" s="0"/>
      <c r="NZI53" s="0"/>
      <c r="NZJ53" s="0"/>
      <c r="NZK53" s="0"/>
      <c r="NZL53" s="0"/>
      <c r="NZM53" s="0"/>
      <c r="NZN53" s="0"/>
      <c r="NZO53" s="0"/>
      <c r="NZP53" s="0"/>
      <c r="NZQ53" s="0"/>
      <c r="NZR53" s="0"/>
      <c r="NZS53" s="0"/>
      <c r="NZT53" s="0"/>
      <c r="NZU53" s="0"/>
      <c r="NZV53" s="0"/>
      <c r="NZW53" s="0"/>
      <c r="NZX53" s="0"/>
      <c r="NZY53" s="0"/>
      <c r="NZZ53" s="0"/>
      <c r="OAA53" s="0"/>
      <c r="OAB53" s="0"/>
      <c r="OAC53" s="0"/>
      <c r="OAD53" s="0"/>
      <c r="OAE53" s="0"/>
      <c r="OAF53" s="0"/>
      <c r="OAG53" s="0"/>
      <c r="OAH53" s="0"/>
      <c r="OAI53" s="0"/>
      <c r="OAJ53" s="0"/>
      <c r="OAK53" s="0"/>
      <c r="OAL53" s="0"/>
      <c r="OAM53" s="0"/>
      <c r="OAN53" s="0"/>
      <c r="OAO53" s="0"/>
      <c r="OAP53" s="0"/>
      <c r="OAQ53" s="0"/>
      <c r="OAR53" s="0"/>
      <c r="OAS53" s="0"/>
      <c r="OAT53" s="0"/>
      <c r="OAU53" s="0"/>
      <c r="OAV53" s="0"/>
      <c r="OAW53" s="0"/>
      <c r="OAX53" s="0"/>
      <c r="OAY53" s="0"/>
      <c r="OAZ53" s="0"/>
      <c r="OBA53" s="0"/>
      <c r="OBB53" s="0"/>
      <c r="OBC53" s="0"/>
      <c r="OBD53" s="0"/>
      <c r="OBE53" s="0"/>
      <c r="OBF53" s="0"/>
      <c r="OBG53" s="0"/>
      <c r="OBH53" s="0"/>
      <c r="OBI53" s="0"/>
      <c r="OBJ53" s="0"/>
      <c r="OBK53" s="0"/>
      <c r="OBL53" s="0"/>
      <c r="OBM53" s="0"/>
      <c r="OBN53" s="0"/>
      <c r="OBO53" s="0"/>
      <c r="OBP53" s="0"/>
      <c r="OBQ53" s="0"/>
      <c r="OBR53" s="0"/>
      <c r="OBS53" s="0"/>
      <c r="OBT53" s="0"/>
      <c r="OBU53" s="0"/>
      <c r="OBV53" s="0"/>
      <c r="OBW53" s="0"/>
      <c r="OBX53" s="0"/>
      <c r="OBY53" s="0"/>
      <c r="OBZ53" s="0"/>
      <c r="OCA53" s="0"/>
      <c r="OCB53" s="0"/>
      <c r="OCC53" s="0"/>
      <c r="OCD53" s="0"/>
      <c r="OCE53" s="0"/>
      <c r="OCF53" s="0"/>
      <c r="OCG53" s="0"/>
      <c r="OCH53" s="0"/>
      <c r="OCI53" s="0"/>
      <c r="OCJ53" s="0"/>
      <c r="OCK53" s="0"/>
      <c r="OCL53" s="0"/>
      <c r="OCM53" s="0"/>
      <c r="OCN53" s="0"/>
      <c r="OCO53" s="0"/>
      <c r="OCP53" s="0"/>
      <c r="OCQ53" s="0"/>
      <c r="OCR53" s="0"/>
      <c r="OCS53" s="0"/>
      <c r="OCT53" s="0"/>
      <c r="OCU53" s="0"/>
      <c r="OCV53" s="0"/>
      <c r="OCW53" s="0"/>
      <c r="OCX53" s="0"/>
      <c r="OCY53" s="0"/>
      <c r="OCZ53" s="0"/>
      <c r="ODA53" s="0"/>
      <c r="ODB53" s="0"/>
      <c r="ODC53" s="0"/>
      <c r="ODD53" s="0"/>
      <c r="ODE53" s="0"/>
      <c r="ODF53" s="0"/>
      <c r="ODG53" s="0"/>
      <c r="ODH53" s="0"/>
      <c r="ODI53" s="0"/>
      <c r="ODJ53" s="0"/>
      <c r="ODK53" s="0"/>
      <c r="ODL53" s="0"/>
      <c r="ODM53" s="0"/>
      <c r="ODN53" s="0"/>
      <c r="ODO53" s="0"/>
      <c r="ODP53" s="0"/>
      <c r="ODQ53" s="0"/>
      <c r="ODR53" s="0"/>
      <c r="ODS53" s="0"/>
      <c r="ODT53" s="0"/>
      <c r="ODU53" s="0"/>
      <c r="ODV53" s="0"/>
      <c r="ODW53" s="0"/>
      <c r="ODX53" s="0"/>
      <c r="ODY53" s="0"/>
      <c r="ODZ53" s="0"/>
      <c r="OEA53" s="0"/>
      <c r="OEB53" s="0"/>
      <c r="OEC53" s="0"/>
      <c r="OED53" s="0"/>
      <c r="OEE53" s="0"/>
      <c r="OEF53" s="0"/>
      <c r="OEG53" s="0"/>
      <c r="OEH53" s="0"/>
      <c r="OEI53" s="0"/>
      <c r="OEJ53" s="0"/>
      <c r="OEK53" s="0"/>
      <c r="OEL53" s="0"/>
      <c r="OEM53" s="0"/>
      <c r="OEN53" s="0"/>
      <c r="OEO53" s="0"/>
      <c r="OEP53" s="0"/>
      <c r="OEQ53" s="0"/>
      <c r="OER53" s="0"/>
      <c r="OES53" s="0"/>
      <c r="OET53" s="0"/>
      <c r="OEU53" s="0"/>
      <c r="OEV53" s="0"/>
      <c r="OEW53" s="0"/>
      <c r="OEX53" s="0"/>
      <c r="OEY53" s="0"/>
      <c r="OEZ53" s="0"/>
      <c r="OFA53" s="0"/>
      <c r="OFB53" s="0"/>
      <c r="OFC53" s="0"/>
      <c r="OFD53" s="0"/>
      <c r="OFE53" s="0"/>
      <c r="OFF53" s="0"/>
      <c r="OFG53" s="0"/>
      <c r="OFH53" s="0"/>
      <c r="OFI53" s="0"/>
      <c r="OFJ53" s="0"/>
      <c r="OFK53" s="0"/>
      <c r="OFL53" s="0"/>
      <c r="OFM53" s="0"/>
      <c r="OFN53" s="0"/>
      <c r="OFO53" s="0"/>
      <c r="OFP53" s="0"/>
      <c r="OFQ53" s="0"/>
      <c r="OFR53" s="0"/>
      <c r="OFS53" s="0"/>
      <c r="OFT53" s="0"/>
      <c r="OFU53" s="0"/>
      <c r="OFV53" s="0"/>
      <c r="OFW53" s="0"/>
      <c r="OFX53" s="0"/>
      <c r="OFY53" s="0"/>
      <c r="OFZ53" s="0"/>
      <c r="OGA53" s="0"/>
      <c r="OGB53" s="0"/>
      <c r="OGC53" s="0"/>
      <c r="OGD53" s="0"/>
      <c r="OGE53" s="0"/>
      <c r="OGF53" s="0"/>
      <c r="OGG53" s="0"/>
      <c r="OGH53" s="0"/>
      <c r="OGI53" s="0"/>
      <c r="OGJ53" s="0"/>
      <c r="OGK53" s="0"/>
      <c r="OGL53" s="0"/>
      <c r="OGM53" s="0"/>
      <c r="OGN53" s="0"/>
      <c r="OGO53" s="0"/>
      <c r="OGP53" s="0"/>
      <c r="OGQ53" s="0"/>
      <c r="OGR53" s="0"/>
      <c r="OGS53" s="0"/>
      <c r="OGT53" s="0"/>
      <c r="OGU53" s="0"/>
      <c r="OGV53" s="0"/>
      <c r="OGW53" s="0"/>
      <c r="OGX53" s="0"/>
      <c r="OGY53" s="0"/>
      <c r="OGZ53" s="0"/>
      <c r="OHA53" s="0"/>
      <c r="OHB53" s="0"/>
      <c r="OHC53" s="0"/>
      <c r="OHD53" s="0"/>
      <c r="OHE53" s="0"/>
      <c r="OHF53" s="0"/>
      <c r="OHG53" s="0"/>
      <c r="OHH53" s="0"/>
      <c r="OHI53" s="0"/>
      <c r="OHJ53" s="0"/>
      <c r="OHK53" s="0"/>
      <c r="OHL53" s="0"/>
      <c r="OHM53" s="0"/>
      <c r="OHN53" s="0"/>
      <c r="OHO53" s="0"/>
      <c r="OHP53" s="0"/>
      <c r="OHQ53" s="0"/>
      <c r="OHR53" s="0"/>
      <c r="OHS53" s="0"/>
      <c r="OHT53" s="0"/>
      <c r="OHU53" s="0"/>
      <c r="OHV53" s="0"/>
      <c r="OHW53" s="0"/>
      <c r="OHX53" s="0"/>
      <c r="OHY53" s="0"/>
      <c r="OHZ53" s="0"/>
      <c r="OIA53" s="0"/>
      <c r="OIB53" s="0"/>
      <c r="OIC53" s="0"/>
      <c r="OID53" s="0"/>
      <c r="OIE53" s="0"/>
      <c r="OIF53" s="0"/>
      <c r="OIG53" s="0"/>
      <c r="OIH53" s="0"/>
      <c r="OII53" s="0"/>
      <c r="OIJ53" s="0"/>
      <c r="OIK53" s="0"/>
      <c r="OIL53" s="0"/>
      <c r="OIM53" s="0"/>
      <c r="OIN53" s="0"/>
      <c r="OIO53" s="0"/>
      <c r="OIP53" s="0"/>
      <c r="OIQ53" s="0"/>
      <c r="OIR53" s="0"/>
      <c r="OIS53" s="0"/>
      <c r="OIT53" s="0"/>
      <c r="OIU53" s="0"/>
      <c r="OIV53" s="0"/>
      <c r="OIW53" s="0"/>
      <c r="OIX53" s="0"/>
      <c r="OIY53" s="0"/>
      <c r="OIZ53" s="0"/>
      <c r="OJA53" s="0"/>
      <c r="OJB53" s="0"/>
      <c r="OJC53" s="0"/>
      <c r="OJD53" s="0"/>
      <c r="OJE53" s="0"/>
      <c r="OJF53" s="0"/>
      <c r="OJG53" s="0"/>
      <c r="OJH53" s="0"/>
      <c r="OJI53" s="0"/>
      <c r="OJJ53" s="0"/>
      <c r="OJK53" s="0"/>
      <c r="OJL53" s="0"/>
      <c r="OJM53" s="0"/>
      <c r="OJN53" s="0"/>
      <c r="OJO53" s="0"/>
      <c r="OJP53" s="0"/>
      <c r="OJQ53" s="0"/>
      <c r="OJR53" s="0"/>
      <c r="OJS53" s="0"/>
      <c r="OJT53" s="0"/>
      <c r="OJU53" s="0"/>
      <c r="OJV53" s="0"/>
      <c r="OJW53" s="0"/>
      <c r="OJX53" s="0"/>
      <c r="OJY53" s="0"/>
      <c r="OJZ53" s="0"/>
      <c r="OKA53" s="0"/>
      <c r="OKB53" s="0"/>
      <c r="OKC53" s="0"/>
      <c r="OKD53" s="0"/>
      <c r="OKE53" s="0"/>
      <c r="OKF53" s="0"/>
      <c r="OKG53" s="0"/>
      <c r="OKH53" s="0"/>
      <c r="OKI53" s="0"/>
      <c r="OKJ53" s="0"/>
      <c r="OKK53" s="0"/>
      <c r="OKL53" s="0"/>
      <c r="OKM53" s="0"/>
      <c r="OKN53" s="0"/>
      <c r="OKO53" s="0"/>
      <c r="OKP53" s="0"/>
      <c r="OKQ53" s="0"/>
      <c r="OKR53" s="0"/>
      <c r="OKS53" s="0"/>
      <c r="OKT53" s="0"/>
      <c r="OKU53" s="0"/>
      <c r="OKV53" s="0"/>
      <c r="OKW53" s="0"/>
      <c r="OKX53" s="0"/>
      <c r="OKY53" s="0"/>
      <c r="OKZ53" s="0"/>
      <c r="OLA53" s="0"/>
      <c r="OLB53" s="0"/>
      <c r="OLC53" s="0"/>
      <c r="OLD53" s="0"/>
      <c r="OLE53" s="0"/>
      <c r="OLF53" s="0"/>
      <c r="OLG53" s="0"/>
      <c r="OLH53" s="0"/>
      <c r="OLI53" s="0"/>
      <c r="OLJ53" s="0"/>
      <c r="OLK53" s="0"/>
      <c r="OLL53" s="0"/>
      <c r="OLM53" s="0"/>
      <c r="OLN53" s="0"/>
      <c r="OLO53" s="0"/>
      <c r="OLP53" s="0"/>
      <c r="OLQ53" s="0"/>
      <c r="OLR53" s="0"/>
      <c r="OLS53" s="0"/>
      <c r="OLT53" s="0"/>
      <c r="OLU53" s="0"/>
      <c r="OLV53" s="0"/>
      <c r="OLW53" s="0"/>
      <c r="OLX53" s="0"/>
      <c r="OLY53" s="0"/>
      <c r="OLZ53" s="0"/>
      <c r="OMA53" s="0"/>
      <c r="OMB53" s="0"/>
      <c r="OMC53" s="0"/>
      <c r="OMD53" s="0"/>
      <c r="OME53" s="0"/>
      <c r="OMF53" s="0"/>
      <c r="OMG53" s="0"/>
      <c r="OMH53" s="0"/>
      <c r="OMI53" s="0"/>
      <c r="OMJ53" s="0"/>
      <c r="OMK53" s="0"/>
      <c r="OML53" s="0"/>
      <c r="OMM53" s="0"/>
      <c r="OMN53" s="0"/>
      <c r="OMO53" s="0"/>
      <c r="OMP53" s="0"/>
      <c r="OMQ53" s="0"/>
      <c r="OMR53" s="0"/>
      <c r="OMS53" s="0"/>
      <c r="OMT53" s="0"/>
      <c r="OMU53" s="0"/>
      <c r="OMV53" s="0"/>
      <c r="OMW53" s="0"/>
      <c r="OMX53" s="0"/>
      <c r="OMY53" s="0"/>
      <c r="OMZ53" s="0"/>
      <c r="ONA53" s="0"/>
      <c r="ONB53" s="0"/>
      <c r="ONC53" s="0"/>
      <c r="OND53" s="0"/>
      <c r="ONE53" s="0"/>
      <c r="ONF53" s="0"/>
      <c r="ONG53" s="0"/>
      <c r="ONH53" s="0"/>
      <c r="ONI53" s="0"/>
      <c r="ONJ53" s="0"/>
      <c r="ONK53" s="0"/>
      <c r="ONL53" s="0"/>
      <c r="ONM53" s="0"/>
      <c r="ONN53" s="0"/>
      <c r="ONO53" s="0"/>
      <c r="ONP53" s="0"/>
      <c r="ONQ53" s="0"/>
      <c r="ONR53" s="0"/>
      <c r="ONS53" s="0"/>
      <c r="ONT53" s="0"/>
      <c r="ONU53" s="0"/>
      <c r="ONV53" s="0"/>
      <c r="ONW53" s="0"/>
      <c r="ONX53" s="0"/>
      <c r="ONY53" s="0"/>
      <c r="ONZ53" s="0"/>
      <c r="OOA53" s="0"/>
      <c r="OOB53" s="0"/>
      <c r="OOC53" s="0"/>
      <c r="OOD53" s="0"/>
      <c r="OOE53" s="0"/>
      <c r="OOF53" s="0"/>
      <c r="OOG53" s="0"/>
      <c r="OOH53" s="0"/>
      <c r="OOI53" s="0"/>
      <c r="OOJ53" s="0"/>
      <c r="OOK53" s="0"/>
      <c r="OOL53" s="0"/>
      <c r="OOM53" s="0"/>
      <c r="OON53" s="0"/>
      <c r="OOO53" s="0"/>
      <c r="OOP53" s="0"/>
      <c r="OOQ53" s="0"/>
      <c r="OOR53" s="0"/>
      <c r="OOS53" s="0"/>
      <c r="OOT53" s="0"/>
      <c r="OOU53" s="0"/>
      <c r="OOV53" s="0"/>
      <c r="OOW53" s="0"/>
      <c r="OOX53" s="0"/>
      <c r="OOY53" s="0"/>
      <c r="OOZ53" s="0"/>
      <c r="OPA53" s="0"/>
      <c r="OPB53" s="0"/>
      <c r="OPC53" s="0"/>
      <c r="OPD53" s="0"/>
      <c r="OPE53" s="0"/>
      <c r="OPF53" s="0"/>
      <c r="OPG53" s="0"/>
      <c r="OPH53" s="0"/>
      <c r="OPI53" s="0"/>
      <c r="OPJ53" s="0"/>
      <c r="OPK53" s="0"/>
      <c r="OPL53" s="0"/>
      <c r="OPM53" s="0"/>
      <c r="OPN53" s="0"/>
      <c r="OPO53" s="0"/>
      <c r="OPP53" s="0"/>
      <c r="OPQ53" s="0"/>
      <c r="OPR53" s="0"/>
      <c r="OPS53" s="0"/>
      <c r="OPT53" s="0"/>
      <c r="OPU53" s="0"/>
      <c r="OPV53" s="0"/>
      <c r="OPW53" s="0"/>
      <c r="OPX53" s="0"/>
      <c r="OPY53" s="0"/>
      <c r="OPZ53" s="0"/>
      <c r="OQA53" s="0"/>
      <c r="OQB53" s="0"/>
      <c r="OQC53" s="0"/>
      <c r="OQD53" s="0"/>
      <c r="OQE53" s="0"/>
      <c r="OQF53" s="0"/>
      <c r="OQG53" s="0"/>
      <c r="OQH53" s="0"/>
      <c r="OQI53" s="0"/>
      <c r="OQJ53" s="0"/>
      <c r="OQK53" s="0"/>
      <c r="OQL53" s="0"/>
      <c r="OQM53" s="0"/>
      <c r="OQN53" s="0"/>
      <c r="OQO53" s="0"/>
      <c r="OQP53" s="0"/>
      <c r="OQQ53" s="0"/>
      <c r="OQR53" s="0"/>
      <c r="OQS53" s="0"/>
      <c r="OQT53" s="0"/>
      <c r="OQU53" s="0"/>
      <c r="OQV53" s="0"/>
      <c r="OQW53" s="0"/>
      <c r="OQX53" s="0"/>
      <c r="OQY53" s="0"/>
      <c r="OQZ53" s="0"/>
      <c r="ORA53" s="0"/>
      <c r="ORB53" s="0"/>
      <c r="ORC53" s="0"/>
      <c r="ORD53" s="0"/>
      <c r="ORE53" s="0"/>
      <c r="ORF53" s="0"/>
      <c r="ORG53" s="0"/>
      <c r="ORH53" s="0"/>
      <c r="ORI53" s="0"/>
      <c r="ORJ53" s="0"/>
      <c r="ORK53" s="0"/>
      <c r="ORL53" s="0"/>
      <c r="ORM53" s="0"/>
      <c r="ORN53" s="0"/>
      <c r="ORO53" s="0"/>
      <c r="ORP53" s="0"/>
      <c r="ORQ53" s="0"/>
      <c r="ORR53" s="0"/>
      <c r="ORS53" s="0"/>
      <c r="ORT53" s="0"/>
      <c r="ORU53" s="0"/>
      <c r="ORV53" s="0"/>
      <c r="ORW53" s="0"/>
      <c r="ORX53" s="0"/>
      <c r="ORY53" s="0"/>
      <c r="ORZ53" s="0"/>
      <c r="OSA53" s="0"/>
      <c r="OSB53" s="0"/>
      <c r="OSC53" s="0"/>
      <c r="OSD53" s="0"/>
      <c r="OSE53" s="0"/>
      <c r="OSF53" s="0"/>
      <c r="OSG53" s="0"/>
      <c r="OSH53" s="0"/>
      <c r="OSI53" s="0"/>
      <c r="OSJ53" s="0"/>
      <c r="OSK53" s="0"/>
      <c r="OSL53" s="0"/>
      <c r="OSM53" s="0"/>
      <c r="OSN53" s="0"/>
      <c r="OSO53" s="0"/>
      <c r="OSP53" s="0"/>
      <c r="OSQ53" s="0"/>
      <c r="OSR53" s="0"/>
      <c r="OSS53" s="0"/>
      <c r="OST53" s="0"/>
      <c r="OSU53" s="0"/>
      <c r="OSV53" s="0"/>
      <c r="OSW53" s="0"/>
      <c r="OSX53" s="0"/>
      <c r="OSY53" s="0"/>
      <c r="OSZ53" s="0"/>
      <c r="OTA53" s="0"/>
      <c r="OTB53" s="0"/>
      <c r="OTC53" s="0"/>
      <c r="OTD53" s="0"/>
      <c r="OTE53" s="0"/>
      <c r="OTF53" s="0"/>
      <c r="OTG53" s="0"/>
      <c r="OTH53" s="0"/>
      <c r="OTI53" s="0"/>
      <c r="OTJ53" s="0"/>
      <c r="OTK53" s="0"/>
      <c r="OTL53" s="0"/>
      <c r="OTM53" s="0"/>
      <c r="OTN53" s="0"/>
      <c r="OTO53" s="0"/>
      <c r="OTP53" s="0"/>
      <c r="OTQ53" s="0"/>
      <c r="OTR53" s="0"/>
      <c r="OTS53" s="0"/>
      <c r="OTT53" s="0"/>
      <c r="OTU53" s="0"/>
      <c r="OTV53" s="0"/>
      <c r="OTW53" s="0"/>
      <c r="OTX53" s="0"/>
      <c r="OTY53" s="0"/>
      <c r="OTZ53" s="0"/>
      <c r="OUA53" s="0"/>
      <c r="OUB53" s="0"/>
      <c r="OUC53" s="0"/>
      <c r="OUD53" s="0"/>
      <c r="OUE53" s="0"/>
      <c r="OUF53" s="0"/>
      <c r="OUG53" s="0"/>
      <c r="OUH53" s="0"/>
      <c r="OUI53" s="0"/>
      <c r="OUJ53" s="0"/>
      <c r="OUK53" s="0"/>
      <c r="OUL53" s="0"/>
      <c r="OUM53" s="0"/>
      <c r="OUN53" s="0"/>
      <c r="OUO53" s="0"/>
      <c r="OUP53" s="0"/>
      <c r="OUQ53" s="0"/>
      <c r="OUR53" s="0"/>
      <c r="OUS53" s="0"/>
      <c r="OUT53" s="0"/>
      <c r="OUU53" s="0"/>
      <c r="OUV53" s="0"/>
      <c r="OUW53" s="0"/>
      <c r="OUX53" s="0"/>
      <c r="OUY53" s="0"/>
      <c r="OUZ53" s="0"/>
      <c r="OVA53" s="0"/>
      <c r="OVB53" s="0"/>
      <c r="OVC53" s="0"/>
      <c r="OVD53" s="0"/>
      <c r="OVE53" s="0"/>
      <c r="OVF53" s="0"/>
      <c r="OVG53" s="0"/>
      <c r="OVH53" s="0"/>
      <c r="OVI53" s="0"/>
      <c r="OVJ53" s="0"/>
      <c r="OVK53" s="0"/>
      <c r="OVL53" s="0"/>
      <c r="OVM53" s="0"/>
      <c r="OVN53" s="0"/>
      <c r="OVO53" s="0"/>
      <c r="OVP53" s="0"/>
      <c r="OVQ53" s="0"/>
      <c r="OVR53" s="0"/>
      <c r="OVS53" s="0"/>
      <c r="OVT53" s="0"/>
      <c r="OVU53" s="0"/>
      <c r="OVV53" s="0"/>
      <c r="OVW53" s="0"/>
      <c r="OVX53" s="0"/>
      <c r="OVY53" s="0"/>
      <c r="OVZ53" s="0"/>
      <c r="OWA53" s="0"/>
      <c r="OWB53" s="0"/>
      <c r="OWC53" s="0"/>
      <c r="OWD53" s="0"/>
      <c r="OWE53" s="0"/>
      <c r="OWF53" s="0"/>
      <c r="OWG53" s="0"/>
      <c r="OWH53" s="0"/>
      <c r="OWI53" s="0"/>
      <c r="OWJ53" s="0"/>
      <c r="OWK53" s="0"/>
      <c r="OWL53" s="0"/>
      <c r="OWM53" s="0"/>
      <c r="OWN53" s="0"/>
      <c r="OWO53" s="0"/>
      <c r="OWP53" s="0"/>
      <c r="OWQ53" s="0"/>
      <c r="OWR53" s="0"/>
      <c r="OWS53" s="0"/>
      <c r="OWT53" s="0"/>
      <c r="OWU53" s="0"/>
      <c r="OWV53" s="0"/>
      <c r="OWW53" s="0"/>
      <c r="OWX53" s="0"/>
      <c r="OWY53" s="0"/>
      <c r="OWZ53" s="0"/>
      <c r="OXA53" s="0"/>
      <c r="OXB53" s="0"/>
      <c r="OXC53" s="0"/>
      <c r="OXD53" s="0"/>
      <c r="OXE53" s="0"/>
      <c r="OXF53" s="0"/>
      <c r="OXG53" s="0"/>
      <c r="OXH53" s="0"/>
      <c r="OXI53" s="0"/>
      <c r="OXJ53" s="0"/>
      <c r="OXK53" s="0"/>
      <c r="OXL53" s="0"/>
      <c r="OXM53" s="0"/>
      <c r="OXN53" s="0"/>
      <c r="OXO53" s="0"/>
      <c r="OXP53" s="0"/>
      <c r="OXQ53" s="0"/>
      <c r="OXR53" s="0"/>
      <c r="OXS53" s="0"/>
      <c r="OXT53" s="0"/>
      <c r="OXU53" s="0"/>
      <c r="OXV53" s="0"/>
      <c r="OXW53" s="0"/>
      <c r="OXX53" s="0"/>
      <c r="OXY53" s="0"/>
      <c r="OXZ53" s="0"/>
      <c r="OYA53" s="0"/>
      <c r="OYB53" s="0"/>
      <c r="OYC53" s="0"/>
      <c r="OYD53" s="0"/>
      <c r="OYE53" s="0"/>
      <c r="OYF53" s="0"/>
      <c r="OYG53" s="0"/>
      <c r="OYH53" s="0"/>
      <c r="OYI53" s="0"/>
      <c r="OYJ53" s="0"/>
      <c r="OYK53" s="0"/>
      <c r="OYL53" s="0"/>
      <c r="OYM53" s="0"/>
      <c r="OYN53" s="0"/>
      <c r="OYO53" s="0"/>
      <c r="OYP53" s="0"/>
      <c r="OYQ53" s="0"/>
      <c r="OYR53" s="0"/>
      <c r="OYS53" s="0"/>
      <c r="OYT53" s="0"/>
      <c r="OYU53" s="0"/>
      <c r="OYV53" s="0"/>
      <c r="OYW53" s="0"/>
      <c r="OYX53" s="0"/>
      <c r="OYY53" s="0"/>
      <c r="OYZ53" s="0"/>
      <c r="OZA53" s="0"/>
      <c r="OZB53" s="0"/>
      <c r="OZC53" s="0"/>
      <c r="OZD53" s="0"/>
      <c r="OZE53" s="0"/>
      <c r="OZF53" s="0"/>
      <c r="OZG53" s="0"/>
      <c r="OZH53" s="0"/>
      <c r="OZI53" s="0"/>
      <c r="OZJ53" s="0"/>
      <c r="OZK53" s="0"/>
      <c r="OZL53" s="0"/>
      <c r="OZM53" s="0"/>
      <c r="OZN53" s="0"/>
      <c r="OZO53" s="0"/>
      <c r="OZP53" s="0"/>
      <c r="OZQ53" s="0"/>
      <c r="OZR53" s="0"/>
      <c r="OZS53" s="0"/>
      <c r="OZT53" s="0"/>
      <c r="OZU53" s="0"/>
      <c r="OZV53" s="0"/>
      <c r="OZW53" s="0"/>
      <c r="OZX53" s="0"/>
      <c r="OZY53" s="0"/>
      <c r="OZZ53" s="0"/>
      <c r="PAA53" s="0"/>
      <c r="PAB53" s="0"/>
      <c r="PAC53" s="0"/>
      <c r="PAD53" s="0"/>
      <c r="PAE53" s="0"/>
      <c r="PAF53" s="0"/>
      <c r="PAG53" s="0"/>
      <c r="PAH53" s="0"/>
      <c r="PAI53" s="0"/>
      <c r="PAJ53" s="0"/>
      <c r="PAK53" s="0"/>
      <c r="PAL53" s="0"/>
      <c r="PAM53" s="0"/>
      <c r="PAN53" s="0"/>
      <c r="PAO53" s="0"/>
      <c r="PAP53" s="0"/>
      <c r="PAQ53" s="0"/>
      <c r="PAR53" s="0"/>
      <c r="PAS53" s="0"/>
      <c r="PAT53" s="0"/>
      <c r="PAU53" s="0"/>
      <c r="PAV53" s="0"/>
      <c r="PAW53" s="0"/>
      <c r="PAX53" s="0"/>
      <c r="PAY53" s="0"/>
      <c r="PAZ53" s="0"/>
      <c r="PBA53" s="0"/>
      <c r="PBB53" s="0"/>
      <c r="PBC53" s="0"/>
      <c r="PBD53" s="0"/>
      <c r="PBE53" s="0"/>
      <c r="PBF53" s="0"/>
      <c r="PBG53" s="0"/>
      <c r="PBH53" s="0"/>
      <c r="PBI53" s="0"/>
      <c r="PBJ53" s="0"/>
      <c r="PBK53" s="0"/>
      <c r="PBL53" s="0"/>
      <c r="PBM53" s="0"/>
      <c r="PBN53" s="0"/>
      <c r="PBO53" s="0"/>
      <c r="PBP53" s="0"/>
      <c r="PBQ53" s="0"/>
      <c r="PBR53" s="0"/>
      <c r="PBS53" s="0"/>
      <c r="PBT53" s="0"/>
      <c r="PBU53" s="0"/>
      <c r="PBV53" s="0"/>
      <c r="PBW53" s="0"/>
      <c r="PBX53" s="0"/>
      <c r="PBY53" s="0"/>
      <c r="PBZ53" s="0"/>
      <c r="PCA53" s="0"/>
      <c r="PCB53" s="0"/>
      <c r="PCC53" s="0"/>
      <c r="PCD53" s="0"/>
      <c r="PCE53" s="0"/>
      <c r="PCF53" s="0"/>
      <c r="PCG53" s="0"/>
      <c r="PCH53" s="0"/>
      <c r="PCI53" s="0"/>
      <c r="PCJ53" s="0"/>
      <c r="PCK53" s="0"/>
      <c r="PCL53" s="0"/>
      <c r="PCM53" s="0"/>
      <c r="PCN53" s="0"/>
      <c r="PCO53" s="0"/>
      <c r="PCP53" s="0"/>
      <c r="PCQ53" s="0"/>
      <c r="PCR53" s="0"/>
      <c r="PCS53" s="0"/>
      <c r="PCT53" s="0"/>
      <c r="PCU53" s="0"/>
      <c r="PCV53" s="0"/>
      <c r="PCW53" s="0"/>
      <c r="PCX53" s="0"/>
      <c r="PCY53" s="0"/>
      <c r="PCZ53" s="0"/>
      <c r="PDA53" s="0"/>
      <c r="PDB53" s="0"/>
      <c r="PDC53" s="0"/>
      <c r="PDD53" s="0"/>
      <c r="PDE53" s="0"/>
      <c r="PDF53" s="0"/>
      <c r="PDG53" s="0"/>
      <c r="PDH53" s="0"/>
      <c r="PDI53" s="0"/>
      <c r="PDJ53" s="0"/>
      <c r="PDK53" s="0"/>
      <c r="PDL53" s="0"/>
      <c r="PDM53" s="0"/>
      <c r="PDN53" s="0"/>
      <c r="PDO53" s="0"/>
      <c r="PDP53" s="0"/>
      <c r="PDQ53" s="0"/>
      <c r="PDR53" s="0"/>
      <c r="PDS53" s="0"/>
      <c r="PDT53" s="0"/>
      <c r="PDU53" s="0"/>
      <c r="PDV53" s="0"/>
      <c r="PDW53" s="0"/>
      <c r="PDX53" s="0"/>
      <c r="PDY53" s="0"/>
      <c r="PDZ53" s="0"/>
      <c r="PEA53" s="0"/>
      <c r="PEB53" s="0"/>
      <c r="PEC53" s="0"/>
      <c r="PED53" s="0"/>
      <c r="PEE53" s="0"/>
      <c r="PEF53" s="0"/>
      <c r="PEG53" s="0"/>
      <c r="PEH53" s="0"/>
      <c r="PEI53" s="0"/>
      <c r="PEJ53" s="0"/>
      <c r="PEK53" s="0"/>
      <c r="PEL53" s="0"/>
      <c r="PEM53" s="0"/>
      <c r="PEN53" s="0"/>
      <c r="PEO53" s="0"/>
      <c r="PEP53" s="0"/>
      <c r="PEQ53" s="0"/>
      <c r="PER53" s="0"/>
      <c r="PES53" s="0"/>
      <c r="PET53" s="0"/>
      <c r="PEU53" s="0"/>
      <c r="PEV53" s="0"/>
      <c r="PEW53" s="0"/>
      <c r="PEX53" s="0"/>
      <c r="PEY53" s="0"/>
      <c r="PEZ53" s="0"/>
      <c r="PFA53" s="0"/>
      <c r="PFB53" s="0"/>
      <c r="PFC53" s="0"/>
      <c r="PFD53" s="0"/>
      <c r="PFE53" s="0"/>
      <c r="PFF53" s="0"/>
      <c r="PFG53" s="0"/>
      <c r="PFH53" s="0"/>
      <c r="PFI53" s="0"/>
      <c r="PFJ53" s="0"/>
      <c r="PFK53" s="0"/>
      <c r="PFL53" s="0"/>
      <c r="PFM53" s="0"/>
      <c r="PFN53" s="0"/>
      <c r="PFO53" s="0"/>
      <c r="PFP53" s="0"/>
      <c r="PFQ53" s="0"/>
      <c r="PFR53" s="0"/>
      <c r="PFS53" s="0"/>
      <c r="PFT53" s="0"/>
      <c r="PFU53" s="0"/>
      <c r="PFV53" s="0"/>
      <c r="PFW53" s="0"/>
      <c r="PFX53" s="0"/>
      <c r="PFY53" s="0"/>
      <c r="PFZ53" s="0"/>
      <c r="PGA53" s="0"/>
      <c r="PGB53" s="0"/>
      <c r="PGC53" s="0"/>
      <c r="PGD53" s="0"/>
      <c r="PGE53" s="0"/>
      <c r="PGF53" s="0"/>
      <c r="PGG53" s="0"/>
      <c r="PGH53" s="0"/>
      <c r="PGI53" s="0"/>
      <c r="PGJ53" s="0"/>
      <c r="PGK53" s="0"/>
      <c r="PGL53" s="0"/>
      <c r="PGM53" s="0"/>
      <c r="PGN53" s="0"/>
      <c r="PGO53" s="0"/>
      <c r="PGP53" s="0"/>
      <c r="PGQ53" s="0"/>
      <c r="PGR53" s="0"/>
      <c r="PGS53" s="0"/>
      <c r="PGT53" s="0"/>
      <c r="PGU53" s="0"/>
      <c r="PGV53" s="0"/>
      <c r="PGW53" s="0"/>
      <c r="PGX53" s="0"/>
      <c r="PGY53" s="0"/>
      <c r="PGZ53" s="0"/>
      <c r="PHA53" s="0"/>
      <c r="PHB53" s="0"/>
      <c r="PHC53" s="0"/>
      <c r="PHD53" s="0"/>
      <c r="PHE53" s="0"/>
      <c r="PHF53" s="0"/>
      <c r="PHG53" s="0"/>
      <c r="PHH53" s="0"/>
      <c r="PHI53" s="0"/>
      <c r="PHJ53" s="0"/>
      <c r="PHK53" s="0"/>
      <c r="PHL53" s="0"/>
      <c r="PHM53" s="0"/>
      <c r="PHN53" s="0"/>
      <c r="PHO53" s="0"/>
      <c r="PHP53" s="0"/>
      <c r="PHQ53" s="0"/>
      <c r="PHR53" s="0"/>
      <c r="PHS53" s="0"/>
      <c r="PHT53" s="0"/>
      <c r="PHU53" s="0"/>
      <c r="PHV53" s="0"/>
      <c r="PHW53" s="0"/>
      <c r="PHX53" s="0"/>
      <c r="PHY53" s="0"/>
      <c r="PHZ53" s="0"/>
      <c r="PIA53" s="0"/>
      <c r="PIB53" s="0"/>
      <c r="PIC53" s="0"/>
      <c r="PID53" s="0"/>
      <c r="PIE53" s="0"/>
      <c r="PIF53" s="0"/>
      <c r="PIG53" s="0"/>
      <c r="PIH53" s="0"/>
      <c r="PII53" s="0"/>
      <c r="PIJ53" s="0"/>
      <c r="PIK53" s="0"/>
      <c r="PIL53" s="0"/>
      <c r="PIM53" s="0"/>
      <c r="PIN53" s="0"/>
      <c r="PIO53" s="0"/>
      <c r="PIP53" s="0"/>
      <c r="PIQ53" s="0"/>
      <c r="PIR53" s="0"/>
      <c r="PIS53" s="0"/>
      <c r="PIT53" s="0"/>
      <c r="PIU53" s="0"/>
      <c r="PIV53" s="0"/>
      <c r="PIW53" s="0"/>
      <c r="PIX53" s="0"/>
      <c r="PIY53" s="0"/>
      <c r="PIZ53" s="0"/>
      <c r="PJA53" s="0"/>
      <c r="PJB53" s="0"/>
      <c r="PJC53" s="0"/>
      <c r="PJD53" s="0"/>
      <c r="PJE53" s="0"/>
      <c r="PJF53" s="0"/>
      <c r="PJG53" s="0"/>
      <c r="PJH53" s="0"/>
      <c r="PJI53" s="0"/>
      <c r="PJJ53" s="0"/>
      <c r="PJK53" s="0"/>
      <c r="PJL53" s="0"/>
      <c r="PJM53" s="0"/>
      <c r="PJN53" s="0"/>
      <c r="PJO53" s="0"/>
      <c r="PJP53" s="0"/>
      <c r="PJQ53" s="0"/>
      <c r="PJR53" s="0"/>
      <c r="PJS53" s="0"/>
      <c r="PJT53" s="0"/>
      <c r="PJU53" s="0"/>
      <c r="PJV53" s="0"/>
      <c r="PJW53" s="0"/>
      <c r="PJX53" s="0"/>
      <c r="PJY53" s="0"/>
      <c r="PJZ53" s="0"/>
      <c r="PKA53" s="0"/>
      <c r="PKB53" s="0"/>
      <c r="PKC53" s="0"/>
      <c r="PKD53" s="0"/>
      <c r="PKE53" s="0"/>
      <c r="PKF53" s="0"/>
      <c r="PKG53" s="0"/>
      <c r="PKH53" s="0"/>
      <c r="PKI53" s="0"/>
      <c r="PKJ53" s="0"/>
      <c r="PKK53" s="0"/>
      <c r="PKL53" s="0"/>
      <c r="PKM53" s="0"/>
      <c r="PKN53" s="0"/>
      <c r="PKO53" s="0"/>
      <c r="PKP53" s="0"/>
      <c r="PKQ53" s="0"/>
      <c r="PKR53" s="0"/>
      <c r="PKS53" s="0"/>
      <c r="PKT53" s="0"/>
      <c r="PKU53" s="0"/>
      <c r="PKV53" s="0"/>
      <c r="PKW53" s="0"/>
      <c r="PKX53" s="0"/>
      <c r="PKY53" s="0"/>
      <c r="PKZ53" s="0"/>
      <c r="PLA53" s="0"/>
      <c r="PLB53" s="0"/>
      <c r="PLC53" s="0"/>
      <c r="PLD53" s="0"/>
      <c r="PLE53" s="0"/>
      <c r="PLF53" s="0"/>
      <c r="PLG53" s="0"/>
      <c r="PLH53" s="0"/>
      <c r="PLI53" s="0"/>
      <c r="PLJ53" s="0"/>
      <c r="PLK53" s="0"/>
      <c r="PLL53" s="0"/>
      <c r="PLM53" s="0"/>
      <c r="PLN53" s="0"/>
      <c r="PLO53" s="0"/>
      <c r="PLP53" s="0"/>
      <c r="PLQ53" s="0"/>
      <c r="PLR53" s="0"/>
      <c r="PLS53" s="0"/>
      <c r="PLT53" s="0"/>
      <c r="PLU53" s="0"/>
      <c r="PLV53" s="0"/>
      <c r="PLW53" s="0"/>
      <c r="PLX53" s="0"/>
      <c r="PLY53" s="0"/>
      <c r="PLZ53" s="0"/>
      <c r="PMA53" s="0"/>
      <c r="PMB53" s="0"/>
      <c r="PMC53" s="0"/>
      <c r="PMD53" s="0"/>
      <c r="PME53" s="0"/>
      <c r="PMF53" s="0"/>
      <c r="PMG53" s="0"/>
      <c r="PMH53" s="0"/>
      <c r="PMI53" s="0"/>
      <c r="PMJ53" s="0"/>
      <c r="PMK53" s="0"/>
      <c r="PML53" s="0"/>
      <c r="PMM53" s="0"/>
      <c r="PMN53" s="0"/>
      <c r="PMO53" s="0"/>
      <c r="PMP53" s="0"/>
      <c r="PMQ53" s="0"/>
      <c r="PMR53" s="0"/>
      <c r="PMS53" s="0"/>
      <c r="PMT53" s="0"/>
      <c r="PMU53" s="0"/>
      <c r="PMV53" s="0"/>
      <c r="PMW53" s="0"/>
      <c r="PMX53" s="0"/>
      <c r="PMY53" s="0"/>
      <c r="PMZ53" s="0"/>
      <c r="PNA53" s="0"/>
      <c r="PNB53" s="0"/>
      <c r="PNC53" s="0"/>
      <c r="PND53" s="0"/>
      <c r="PNE53" s="0"/>
      <c r="PNF53" s="0"/>
      <c r="PNG53" s="0"/>
      <c r="PNH53" s="0"/>
      <c r="PNI53" s="0"/>
      <c r="PNJ53" s="0"/>
      <c r="PNK53" s="0"/>
      <c r="PNL53" s="0"/>
      <c r="PNM53" s="0"/>
      <c r="PNN53" s="0"/>
      <c r="PNO53" s="0"/>
      <c r="PNP53" s="0"/>
      <c r="PNQ53" s="0"/>
      <c r="PNR53" s="0"/>
      <c r="PNS53" s="0"/>
      <c r="PNT53" s="0"/>
      <c r="PNU53" s="0"/>
      <c r="PNV53" s="0"/>
      <c r="PNW53" s="0"/>
      <c r="PNX53" s="0"/>
      <c r="PNY53" s="0"/>
      <c r="PNZ53" s="0"/>
      <c r="POA53" s="0"/>
      <c r="POB53" s="0"/>
      <c r="POC53" s="0"/>
      <c r="POD53" s="0"/>
      <c r="POE53" s="0"/>
      <c r="POF53" s="0"/>
      <c r="POG53" s="0"/>
      <c r="POH53" s="0"/>
      <c r="POI53" s="0"/>
      <c r="POJ53" s="0"/>
      <c r="POK53" s="0"/>
      <c r="POL53" s="0"/>
      <c r="POM53" s="0"/>
      <c r="PON53" s="0"/>
      <c r="POO53" s="0"/>
      <c r="POP53" s="0"/>
      <c r="POQ53" s="0"/>
      <c r="POR53" s="0"/>
      <c r="POS53" s="0"/>
      <c r="POT53" s="0"/>
      <c r="POU53" s="0"/>
      <c r="POV53" s="0"/>
      <c r="POW53" s="0"/>
      <c r="POX53" s="0"/>
      <c r="POY53" s="0"/>
      <c r="POZ53" s="0"/>
      <c r="PPA53" s="0"/>
      <c r="PPB53" s="0"/>
      <c r="PPC53" s="0"/>
      <c r="PPD53" s="0"/>
      <c r="PPE53" s="0"/>
      <c r="PPF53" s="0"/>
      <c r="PPG53" s="0"/>
      <c r="PPH53" s="0"/>
      <c r="PPI53" s="0"/>
      <c r="PPJ53" s="0"/>
      <c r="PPK53" s="0"/>
      <c r="PPL53" s="0"/>
      <c r="PPM53" s="0"/>
      <c r="PPN53" s="0"/>
      <c r="PPO53" s="0"/>
      <c r="PPP53" s="0"/>
      <c r="PPQ53" s="0"/>
      <c r="PPR53" s="0"/>
      <c r="PPS53" s="0"/>
      <c r="PPT53" s="0"/>
      <c r="PPU53" s="0"/>
      <c r="PPV53" s="0"/>
      <c r="PPW53" s="0"/>
      <c r="PPX53" s="0"/>
      <c r="PPY53" s="0"/>
      <c r="PPZ53" s="0"/>
      <c r="PQA53" s="0"/>
      <c r="PQB53" s="0"/>
      <c r="PQC53" s="0"/>
      <c r="PQD53" s="0"/>
      <c r="PQE53" s="0"/>
      <c r="PQF53" s="0"/>
      <c r="PQG53" s="0"/>
      <c r="PQH53" s="0"/>
      <c r="PQI53" s="0"/>
      <c r="PQJ53" s="0"/>
      <c r="PQK53" s="0"/>
      <c r="PQL53" s="0"/>
      <c r="PQM53" s="0"/>
      <c r="PQN53" s="0"/>
      <c r="PQO53" s="0"/>
      <c r="PQP53" s="0"/>
      <c r="PQQ53" s="0"/>
      <c r="PQR53" s="0"/>
      <c r="PQS53" s="0"/>
      <c r="PQT53" s="0"/>
      <c r="PQU53" s="0"/>
      <c r="PQV53" s="0"/>
      <c r="PQW53" s="0"/>
      <c r="PQX53" s="0"/>
      <c r="PQY53" s="0"/>
      <c r="PQZ53" s="0"/>
      <c r="PRA53" s="0"/>
      <c r="PRB53" s="0"/>
      <c r="PRC53" s="0"/>
      <c r="PRD53" s="0"/>
      <c r="PRE53" s="0"/>
      <c r="PRF53" s="0"/>
      <c r="PRG53" s="0"/>
      <c r="PRH53" s="0"/>
      <c r="PRI53" s="0"/>
      <c r="PRJ53" s="0"/>
      <c r="PRK53" s="0"/>
      <c r="PRL53" s="0"/>
      <c r="PRM53" s="0"/>
      <c r="PRN53" s="0"/>
      <c r="PRO53" s="0"/>
      <c r="PRP53" s="0"/>
      <c r="PRQ53" s="0"/>
      <c r="PRR53" s="0"/>
      <c r="PRS53" s="0"/>
      <c r="PRT53" s="0"/>
      <c r="PRU53" s="0"/>
      <c r="PRV53" s="0"/>
      <c r="PRW53" s="0"/>
      <c r="PRX53" s="0"/>
      <c r="PRY53" s="0"/>
      <c r="PRZ53" s="0"/>
      <c r="PSA53" s="0"/>
      <c r="PSB53" s="0"/>
      <c r="PSC53" s="0"/>
      <c r="PSD53" s="0"/>
      <c r="PSE53" s="0"/>
      <c r="PSF53" s="0"/>
      <c r="PSG53" s="0"/>
      <c r="PSH53" s="0"/>
      <c r="PSI53" s="0"/>
      <c r="PSJ53" s="0"/>
      <c r="PSK53" s="0"/>
      <c r="PSL53" s="0"/>
      <c r="PSM53" s="0"/>
      <c r="PSN53" s="0"/>
      <c r="PSO53" s="0"/>
      <c r="PSP53" s="0"/>
      <c r="PSQ53" s="0"/>
      <c r="PSR53" s="0"/>
      <c r="PSS53" s="0"/>
      <c r="PST53" s="0"/>
      <c r="PSU53" s="0"/>
      <c r="PSV53" s="0"/>
      <c r="PSW53" s="0"/>
      <c r="PSX53" s="0"/>
      <c r="PSY53" s="0"/>
      <c r="PSZ53" s="0"/>
      <c r="PTA53" s="0"/>
      <c r="PTB53" s="0"/>
      <c r="PTC53" s="0"/>
      <c r="PTD53" s="0"/>
      <c r="PTE53" s="0"/>
      <c r="PTF53" s="0"/>
      <c r="PTG53" s="0"/>
      <c r="PTH53" s="0"/>
      <c r="PTI53" s="0"/>
      <c r="PTJ53" s="0"/>
      <c r="PTK53" s="0"/>
      <c r="PTL53" s="0"/>
      <c r="PTM53" s="0"/>
      <c r="PTN53" s="0"/>
      <c r="PTO53" s="0"/>
      <c r="PTP53" s="0"/>
      <c r="PTQ53" s="0"/>
      <c r="PTR53" s="0"/>
      <c r="PTS53" s="0"/>
      <c r="PTT53" s="0"/>
      <c r="PTU53" s="0"/>
      <c r="PTV53" s="0"/>
      <c r="PTW53" s="0"/>
      <c r="PTX53" s="0"/>
      <c r="PTY53" s="0"/>
      <c r="PTZ53" s="0"/>
      <c r="PUA53" s="0"/>
      <c r="PUB53" s="0"/>
      <c r="PUC53" s="0"/>
      <c r="PUD53" s="0"/>
      <c r="PUE53" s="0"/>
      <c r="PUF53" s="0"/>
      <c r="PUG53" s="0"/>
      <c r="PUH53" s="0"/>
      <c r="PUI53" s="0"/>
      <c r="PUJ53" s="0"/>
      <c r="PUK53" s="0"/>
      <c r="PUL53" s="0"/>
      <c r="PUM53" s="0"/>
      <c r="PUN53" s="0"/>
      <c r="PUO53" s="0"/>
      <c r="PUP53" s="0"/>
      <c r="PUQ53" s="0"/>
      <c r="PUR53" s="0"/>
      <c r="PUS53" s="0"/>
      <c r="PUT53" s="0"/>
      <c r="PUU53" s="0"/>
      <c r="PUV53" s="0"/>
      <c r="PUW53" s="0"/>
      <c r="PUX53" s="0"/>
      <c r="PUY53" s="0"/>
      <c r="PUZ53" s="0"/>
      <c r="PVA53" s="0"/>
      <c r="PVB53" s="0"/>
      <c r="PVC53" s="0"/>
      <c r="PVD53" s="0"/>
      <c r="PVE53" s="0"/>
      <c r="PVF53" s="0"/>
      <c r="PVG53" s="0"/>
      <c r="PVH53" s="0"/>
      <c r="PVI53" s="0"/>
      <c r="PVJ53" s="0"/>
      <c r="PVK53" s="0"/>
      <c r="PVL53" s="0"/>
      <c r="PVM53" s="0"/>
      <c r="PVN53" s="0"/>
      <c r="PVO53" s="0"/>
      <c r="PVP53" s="0"/>
      <c r="PVQ53" s="0"/>
      <c r="PVR53" s="0"/>
      <c r="PVS53" s="0"/>
      <c r="PVT53" s="0"/>
      <c r="PVU53" s="0"/>
      <c r="PVV53" s="0"/>
      <c r="PVW53" s="0"/>
      <c r="PVX53" s="0"/>
      <c r="PVY53" s="0"/>
      <c r="PVZ53" s="0"/>
      <c r="PWA53" s="0"/>
      <c r="PWB53" s="0"/>
      <c r="PWC53" s="0"/>
      <c r="PWD53" s="0"/>
      <c r="PWE53" s="0"/>
      <c r="PWF53" s="0"/>
      <c r="PWG53" s="0"/>
      <c r="PWH53" s="0"/>
      <c r="PWI53" s="0"/>
      <c r="PWJ53" s="0"/>
      <c r="PWK53" s="0"/>
      <c r="PWL53" s="0"/>
      <c r="PWM53" s="0"/>
      <c r="PWN53" s="0"/>
      <c r="PWO53" s="0"/>
      <c r="PWP53" s="0"/>
      <c r="PWQ53" s="0"/>
      <c r="PWR53" s="0"/>
      <c r="PWS53" s="0"/>
      <c r="PWT53" s="0"/>
      <c r="PWU53" s="0"/>
      <c r="PWV53" s="0"/>
      <c r="PWW53" s="0"/>
      <c r="PWX53" s="0"/>
      <c r="PWY53" s="0"/>
      <c r="PWZ53" s="0"/>
      <c r="PXA53" s="0"/>
      <c r="PXB53" s="0"/>
      <c r="PXC53" s="0"/>
      <c r="PXD53" s="0"/>
      <c r="PXE53" s="0"/>
      <c r="PXF53" s="0"/>
      <c r="PXG53" s="0"/>
      <c r="PXH53" s="0"/>
      <c r="PXI53" s="0"/>
      <c r="PXJ53" s="0"/>
      <c r="PXK53" s="0"/>
      <c r="PXL53" s="0"/>
      <c r="PXM53" s="0"/>
      <c r="PXN53" s="0"/>
      <c r="PXO53" s="0"/>
      <c r="PXP53" s="0"/>
      <c r="PXQ53" s="0"/>
      <c r="PXR53" s="0"/>
      <c r="PXS53" s="0"/>
      <c r="PXT53" s="0"/>
      <c r="PXU53" s="0"/>
      <c r="PXV53" s="0"/>
      <c r="PXW53" s="0"/>
      <c r="PXX53" s="0"/>
      <c r="PXY53" s="0"/>
      <c r="PXZ53" s="0"/>
      <c r="PYA53" s="0"/>
      <c r="PYB53" s="0"/>
      <c r="PYC53" s="0"/>
      <c r="PYD53" s="0"/>
      <c r="PYE53" s="0"/>
      <c r="PYF53" s="0"/>
      <c r="PYG53" s="0"/>
      <c r="PYH53" s="0"/>
      <c r="PYI53" s="0"/>
      <c r="PYJ53" s="0"/>
      <c r="PYK53" s="0"/>
      <c r="PYL53" s="0"/>
      <c r="PYM53" s="0"/>
      <c r="PYN53" s="0"/>
      <c r="PYO53" s="0"/>
      <c r="PYP53" s="0"/>
      <c r="PYQ53" s="0"/>
      <c r="PYR53" s="0"/>
      <c r="PYS53" s="0"/>
      <c r="PYT53" s="0"/>
      <c r="PYU53" s="0"/>
      <c r="PYV53" s="0"/>
      <c r="PYW53" s="0"/>
      <c r="PYX53" s="0"/>
      <c r="PYY53" s="0"/>
      <c r="PYZ53" s="0"/>
      <c r="PZA53" s="0"/>
      <c r="PZB53" s="0"/>
      <c r="PZC53" s="0"/>
      <c r="PZD53" s="0"/>
      <c r="PZE53" s="0"/>
      <c r="PZF53" s="0"/>
      <c r="PZG53" s="0"/>
      <c r="PZH53" s="0"/>
      <c r="PZI53" s="0"/>
      <c r="PZJ53" s="0"/>
      <c r="PZK53" s="0"/>
      <c r="PZL53" s="0"/>
      <c r="PZM53" s="0"/>
      <c r="PZN53" s="0"/>
      <c r="PZO53" s="0"/>
      <c r="PZP53" s="0"/>
      <c r="PZQ53" s="0"/>
      <c r="PZR53" s="0"/>
      <c r="PZS53" s="0"/>
      <c r="PZT53" s="0"/>
      <c r="PZU53" s="0"/>
      <c r="PZV53" s="0"/>
      <c r="PZW53" s="0"/>
      <c r="PZX53" s="0"/>
      <c r="PZY53" s="0"/>
      <c r="PZZ53" s="0"/>
      <c r="QAA53" s="0"/>
      <c r="QAB53" s="0"/>
      <c r="QAC53" s="0"/>
      <c r="QAD53" s="0"/>
      <c r="QAE53" s="0"/>
      <c r="QAF53" s="0"/>
      <c r="QAG53" s="0"/>
      <c r="QAH53" s="0"/>
      <c r="QAI53" s="0"/>
      <c r="QAJ53" s="0"/>
      <c r="QAK53" s="0"/>
      <c r="QAL53" s="0"/>
      <c r="QAM53" s="0"/>
      <c r="QAN53" s="0"/>
      <c r="QAO53" s="0"/>
      <c r="QAP53" s="0"/>
      <c r="QAQ53" s="0"/>
      <c r="QAR53" s="0"/>
      <c r="QAS53" s="0"/>
      <c r="QAT53" s="0"/>
      <c r="QAU53" s="0"/>
      <c r="QAV53" s="0"/>
      <c r="QAW53" s="0"/>
      <c r="QAX53" s="0"/>
      <c r="QAY53" s="0"/>
      <c r="QAZ53" s="0"/>
      <c r="QBA53" s="0"/>
      <c r="QBB53" s="0"/>
      <c r="QBC53" s="0"/>
      <c r="QBD53" s="0"/>
      <c r="QBE53" s="0"/>
      <c r="QBF53" s="0"/>
      <c r="QBG53" s="0"/>
      <c r="QBH53" s="0"/>
      <c r="QBI53" s="0"/>
      <c r="QBJ53" s="0"/>
      <c r="QBK53" s="0"/>
      <c r="QBL53" s="0"/>
      <c r="QBM53" s="0"/>
      <c r="QBN53" s="0"/>
      <c r="QBO53" s="0"/>
      <c r="QBP53" s="0"/>
      <c r="QBQ53" s="0"/>
      <c r="QBR53" s="0"/>
      <c r="QBS53" s="0"/>
      <c r="QBT53" s="0"/>
      <c r="QBU53" s="0"/>
      <c r="QBV53" s="0"/>
      <c r="QBW53" s="0"/>
      <c r="QBX53" s="0"/>
      <c r="QBY53" s="0"/>
      <c r="QBZ53" s="0"/>
      <c r="QCA53" s="0"/>
      <c r="QCB53" s="0"/>
      <c r="QCC53" s="0"/>
      <c r="QCD53" s="0"/>
      <c r="QCE53" s="0"/>
      <c r="QCF53" s="0"/>
      <c r="QCG53" s="0"/>
      <c r="QCH53" s="0"/>
      <c r="QCI53" s="0"/>
      <c r="QCJ53" s="0"/>
      <c r="QCK53" s="0"/>
      <c r="QCL53" s="0"/>
      <c r="QCM53" s="0"/>
      <c r="QCN53" s="0"/>
      <c r="QCO53" s="0"/>
      <c r="QCP53" s="0"/>
      <c r="QCQ53" s="0"/>
      <c r="QCR53" s="0"/>
      <c r="QCS53" s="0"/>
      <c r="QCT53" s="0"/>
      <c r="QCU53" s="0"/>
      <c r="QCV53" s="0"/>
      <c r="QCW53" s="0"/>
      <c r="QCX53" s="0"/>
      <c r="QCY53" s="0"/>
      <c r="QCZ53" s="0"/>
      <c r="QDA53" s="0"/>
      <c r="QDB53" s="0"/>
      <c r="QDC53" s="0"/>
      <c r="QDD53" s="0"/>
      <c r="QDE53" s="0"/>
      <c r="QDF53" s="0"/>
      <c r="QDG53" s="0"/>
      <c r="QDH53" s="0"/>
      <c r="QDI53" s="0"/>
      <c r="QDJ53" s="0"/>
      <c r="QDK53" s="0"/>
      <c r="QDL53" s="0"/>
      <c r="QDM53" s="0"/>
      <c r="QDN53" s="0"/>
      <c r="QDO53" s="0"/>
      <c r="QDP53" s="0"/>
      <c r="QDQ53" s="0"/>
      <c r="QDR53" s="0"/>
      <c r="QDS53" s="0"/>
      <c r="QDT53" s="0"/>
      <c r="QDU53" s="0"/>
      <c r="QDV53" s="0"/>
      <c r="QDW53" s="0"/>
      <c r="QDX53" s="0"/>
      <c r="QDY53" s="0"/>
      <c r="QDZ53" s="0"/>
      <c r="QEA53" s="0"/>
      <c r="QEB53" s="0"/>
      <c r="QEC53" s="0"/>
      <c r="QED53" s="0"/>
      <c r="QEE53" s="0"/>
      <c r="QEF53" s="0"/>
      <c r="QEG53" s="0"/>
      <c r="QEH53" s="0"/>
      <c r="QEI53" s="0"/>
      <c r="QEJ53" s="0"/>
      <c r="QEK53" s="0"/>
      <c r="QEL53" s="0"/>
      <c r="QEM53" s="0"/>
      <c r="QEN53" s="0"/>
      <c r="QEO53" s="0"/>
      <c r="QEP53" s="0"/>
      <c r="QEQ53" s="0"/>
      <c r="QER53" s="0"/>
      <c r="QES53" s="0"/>
      <c r="QET53" s="0"/>
      <c r="QEU53" s="0"/>
      <c r="QEV53" s="0"/>
      <c r="QEW53" s="0"/>
      <c r="QEX53" s="0"/>
      <c r="QEY53" s="0"/>
      <c r="QEZ53" s="0"/>
      <c r="QFA53" s="0"/>
      <c r="QFB53" s="0"/>
      <c r="QFC53" s="0"/>
      <c r="QFD53" s="0"/>
      <c r="QFE53" s="0"/>
      <c r="QFF53" s="0"/>
      <c r="QFG53" s="0"/>
      <c r="QFH53" s="0"/>
      <c r="QFI53" s="0"/>
      <c r="QFJ53" s="0"/>
      <c r="QFK53" s="0"/>
      <c r="QFL53" s="0"/>
      <c r="QFM53" s="0"/>
      <c r="QFN53" s="0"/>
      <c r="QFO53" s="0"/>
      <c r="QFP53" s="0"/>
      <c r="QFQ53" s="0"/>
      <c r="QFR53" s="0"/>
      <c r="QFS53" s="0"/>
      <c r="QFT53" s="0"/>
      <c r="QFU53" s="0"/>
      <c r="QFV53" s="0"/>
      <c r="QFW53" s="0"/>
      <c r="QFX53" s="0"/>
      <c r="QFY53" s="0"/>
      <c r="QFZ53" s="0"/>
      <c r="QGA53" s="0"/>
      <c r="QGB53" s="0"/>
      <c r="QGC53" s="0"/>
      <c r="QGD53" s="0"/>
      <c r="QGE53" s="0"/>
      <c r="QGF53" s="0"/>
      <c r="QGG53" s="0"/>
      <c r="QGH53" s="0"/>
      <c r="QGI53" s="0"/>
      <c r="QGJ53" s="0"/>
      <c r="QGK53" s="0"/>
      <c r="QGL53" s="0"/>
      <c r="QGM53" s="0"/>
      <c r="QGN53" s="0"/>
      <c r="QGO53" s="0"/>
      <c r="QGP53" s="0"/>
      <c r="QGQ53" s="0"/>
      <c r="QGR53" s="0"/>
      <c r="QGS53" s="0"/>
      <c r="QGT53" s="0"/>
      <c r="QGU53" s="0"/>
      <c r="QGV53" s="0"/>
      <c r="QGW53" s="0"/>
      <c r="QGX53" s="0"/>
      <c r="QGY53" s="0"/>
      <c r="QGZ53" s="0"/>
      <c r="QHA53" s="0"/>
      <c r="QHB53" s="0"/>
      <c r="QHC53" s="0"/>
      <c r="QHD53" s="0"/>
      <c r="QHE53" s="0"/>
      <c r="QHF53" s="0"/>
      <c r="QHG53" s="0"/>
      <c r="QHH53" s="0"/>
      <c r="QHI53" s="0"/>
      <c r="QHJ53" s="0"/>
      <c r="QHK53" s="0"/>
      <c r="QHL53" s="0"/>
      <c r="QHM53" s="0"/>
      <c r="QHN53" s="0"/>
      <c r="QHO53" s="0"/>
      <c r="QHP53" s="0"/>
      <c r="QHQ53" s="0"/>
      <c r="QHR53" s="0"/>
      <c r="QHS53" s="0"/>
      <c r="QHT53" s="0"/>
      <c r="QHU53" s="0"/>
      <c r="QHV53" s="0"/>
      <c r="QHW53" s="0"/>
      <c r="QHX53" s="0"/>
      <c r="QHY53" s="0"/>
      <c r="QHZ53" s="0"/>
      <c r="QIA53" s="0"/>
      <c r="QIB53" s="0"/>
      <c r="QIC53" s="0"/>
      <c r="QID53" s="0"/>
      <c r="QIE53" s="0"/>
      <c r="QIF53" s="0"/>
      <c r="QIG53" s="0"/>
      <c r="QIH53" s="0"/>
      <c r="QII53" s="0"/>
      <c r="QIJ53" s="0"/>
      <c r="QIK53" s="0"/>
      <c r="QIL53" s="0"/>
      <c r="QIM53" s="0"/>
      <c r="QIN53" s="0"/>
      <c r="QIO53" s="0"/>
      <c r="QIP53" s="0"/>
      <c r="QIQ53" s="0"/>
      <c r="QIR53" s="0"/>
      <c r="QIS53" s="0"/>
      <c r="QIT53" s="0"/>
      <c r="QIU53" s="0"/>
      <c r="QIV53" s="0"/>
      <c r="QIW53" s="0"/>
      <c r="QIX53" s="0"/>
      <c r="QIY53" s="0"/>
      <c r="QIZ53" s="0"/>
      <c r="QJA53" s="0"/>
      <c r="QJB53" s="0"/>
      <c r="QJC53" s="0"/>
      <c r="QJD53" s="0"/>
      <c r="QJE53" s="0"/>
      <c r="QJF53" s="0"/>
      <c r="QJG53" s="0"/>
      <c r="QJH53" s="0"/>
      <c r="QJI53" s="0"/>
      <c r="QJJ53" s="0"/>
      <c r="QJK53" s="0"/>
      <c r="QJL53" s="0"/>
      <c r="QJM53" s="0"/>
      <c r="QJN53" s="0"/>
      <c r="QJO53" s="0"/>
      <c r="QJP53" s="0"/>
      <c r="QJQ53" s="0"/>
      <c r="QJR53" s="0"/>
      <c r="QJS53" s="0"/>
      <c r="QJT53" s="0"/>
      <c r="QJU53" s="0"/>
      <c r="QJV53" s="0"/>
      <c r="QJW53" s="0"/>
      <c r="QJX53" s="0"/>
      <c r="QJY53" s="0"/>
      <c r="QJZ53" s="0"/>
      <c r="QKA53" s="0"/>
      <c r="QKB53" s="0"/>
      <c r="QKC53" s="0"/>
      <c r="QKD53" s="0"/>
      <c r="QKE53" s="0"/>
      <c r="QKF53" s="0"/>
      <c r="QKG53" s="0"/>
      <c r="QKH53" s="0"/>
      <c r="QKI53" s="0"/>
      <c r="QKJ53" s="0"/>
      <c r="QKK53" s="0"/>
      <c r="QKL53" s="0"/>
      <c r="QKM53" s="0"/>
      <c r="QKN53" s="0"/>
      <c r="QKO53" s="0"/>
      <c r="QKP53" s="0"/>
      <c r="QKQ53" s="0"/>
      <c r="QKR53" s="0"/>
      <c r="QKS53" s="0"/>
      <c r="QKT53" s="0"/>
      <c r="QKU53" s="0"/>
      <c r="QKV53" s="0"/>
      <c r="QKW53" s="0"/>
      <c r="QKX53" s="0"/>
      <c r="QKY53" s="0"/>
      <c r="QKZ53" s="0"/>
      <c r="QLA53" s="0"/>
      <c r="QLB53" s="0"/>
      <c r="QLC53" s="0"/>
      <c r="QLD53" s="0"/>
      <c r="QLE53" s="0"/>
      <c r="QLF53" s="0"/>
      <c r="QLG53" s="0"/>
      <c r="QLH53" s="0"/>
      <c r="QLI53" s="0"/>
      <c r="QLJ53" s="0"/>
      <c r="QLK53" s="0"/>
      <c r="QLL53" s="0"/>
      <c r="QLM53" s="0"/>
      <c r="QLN53" s="0"/>
      <c r="QLO53" s="0"/>
      <c r="QLP53" s="0"/>
      <c r="QLQ53" s="0"/>
      <c r="QLR53" s="0"/>
      <c r="QLS53" s="0"/>
      <c r="QLT53" s="0"/>
      <c r="QLU53" s="0"/>
      <c r="QLV53" s="0"/>
      <c r="QLW53" s="0"/>
      <c r="QLX53" s="0"/>
      <c r="QLY53" s="0"/>
      <c r="QLZ53" s="0"/>
      <c r="QMA53" s="0"/>
      <c r="QMB53" s="0"/>
      <c r="QMC53" s="0"/>
      <c r="QMD53" s="0"/>
      <c r="QME53" s="0"/>
      <c r="QMF53" s="0"/>
      <c r="QMG53" s="0"/>
      <c r="QMH53" s="0"/>
      <c r="QMI53" s="0"/>
      <c r="QMJ53" s="0"/>
      <c r="QMK53" s="0"/>
      <c r="QML53" s="0"/>
      <c r="QMM53" s="0"/>
      <c r="QMN53" s="0"/>
      <c r="QMO53" s="0"/>
      <c r="QMP53" s="0"/>
      <c r="QMQ53" s="0"/>
      <c r="QMR53" s="0"/>
      <c r="QMS53" s="0"/>
      <c r="QMT53" s="0"/>
      <c r="QMU53" s="0"/>
      <c r="QMV53" s="0"/>
      <c r="QMW53" s="0"/>
      <c r="QMX53" s="0"/>
      <c r="QMY53" s="0"/>
      <c r="QMZ53" s="0"/>
      <c r="QNA53" s="0"/>
      <c r="QNB53" s="0"/>
      <c r="QNC53" s="0"/>
      <c r="QND53" s="0"/>
      <c r="QNE53" s="0"/>
      <c r="QNF53" s="0"/>
      <c r="QNG53" s="0"/>
      <c r="QNH53" s="0"/>
      <c r="QNI53" s="0"/>
      <c r="QNJ53" s="0"/>
      <c r="QNK53" s="0"/>
      <c r="QNL53" s="0"/>
      <c r="QNM53" s="0"/>
      <c r="QNN53" s="0"/>
      <c r="QNO53" s="0"/>
      <c r="QNP53" s="0"/>
      <c r="QNQ53" s="0"/>
      <c r="QNR53" s="0"/>
      <c r="QNS53" s="0"/>
      <c r="QNT53" s="0"/>
      <c r="QNU53" s="0"/>
      <c r="QNV53" s="0"/>
      <c r="QNW53" s="0"/>
      <c r="QNX53" s="0"/>
      <c r="QNY53" s="0"/>
      <c r="QNZ53" s="0"/>
      <c r="QOA53" s="0"/>
      <c r="QOB53" s="0"/>
      <c r="QOC53" s="0"/>
      <c r="QOD53" s="0"/>
      <c r="QOE53" s="0"/>
      <c r="QOF53" s="0"/>
      <c r="QOG53" s="0"/>
      <c r="QOH53" s="0"/>
      <c r="QOI53" s="0"/>
      <c r="QOJ53" s="0"/>
      <c r="QOK53" s="0"/>
      <c r="QOL53" s="0"/>
      <c r="QOM53" s="0"/>
      <c r="QON53" s="0"/>
      <c r="QOO53" s="0"/>
      <c r="QOP53" s="0"/>
      <c r="QOQ53" s="0"/>
      <c r="QOR53" s="0"/>
      <c r="QOS53" s="0"/>
      <c r="QOT53" s="0"/>
      <c r="QOU53" s="0"/>
      <c r="QOV53" s="0"/>
      <c r="QOW53" s="0"/>
      <c r="QOX53" s="0"/>
      <c r="QOY53" s="0"/>
      <c r="QOZ53" s="0"/>
      <c r="QPA53" s="0"/>
      <c r="QPB53" s="0"/>
      <c r="QPC53" s="0"/>
      <c r="QPD53" s="0"/>
      <c r="QPE53" s="0"/>
      <c r="QPF53" s="0"/>
      <c r="QPG53" s="0"/>
      <c r="QPH53" s="0"/>
      <c r="QPI53" s="0"/>
      <c r="QPJ53" s="0"/>
      <c r="QPK53" s="0"/>
      <c r="QPL53" s="0"/>
      <c r="QPM53" s="0"/>
      <c r="QPN53" s="0"/>
      <c r="QPO53" s="0"/>
      <c r="QPP53" s="0"/>
      <c r="QPQ53" s="0"/>
      <c r="QPR53" s="0"/>
      <c r="QPS53" s="0"/>
      <c r="QPT53" s="0"/>
      <c r="QPU53" s="0"/>
      <c r="QPV53" s="0"/>
      <c r="QPW53" s="0"/>
      <c r="QPX53" s="0"/>
      <c r="QPY53" s="0"/>
      <c r="QPZ53" s="0"/>
      <c r="QQA53" s="0"/>
      <c r="QQB53" s="0"/>
      <c r="QQC53" s="0"/>
      <c r="QQD53" s="0"/>
      <c r="QQE53" s="0"/>
      <c r="QQF53" s="0"/>
      <c r="QQG53" s="0"/>
      <c r="QQH53" s="0"/>
      <c r="QQI53" s="0"/>
      <c r="QQJ53" s="0"/>
      <c r="QQK53" s="0"/>
      <c r="QQL53" s="0"/>
      <c r="QQM53" s="0"/>
      <c r="QQN53" s="0"/>
      <c r="QQO53" s="0"/>
      <c r="QQP53" s="0"/>
      <c r="QQQ53" s="0"/>
      <c r="QQR53" s="0"/>
      <c r="QQS53" s="0"/>
      <c r="QQT53" s="0"/>
      <c r="QQU53" s="0"/>
      <c r="QQV53" s="0"/>
      <c r="QQW53" s="0"/>
      <c r="QQX53" s="0"/>
      <c r="QQY53" s="0"/>
      <c r="QQZ53" s="0"/>
      <c r="QRA53" s="0"/>
      <c r="QRB53" s="0"/>
      <c r="QRC53" s="0"/>
      <c r="QRD53" s="0"/>
      <c r="QRE53" s="0"/>
      <c r="QRF53" s="0"/>
      <c r="QRG53" s="0"/>
      <c r="QRH53" s="0"/>
      <c r="QRI53" s="0"/>
      <c r="QRJ53" s="0"/>
      <c r="QRK53" s="0"/>
      <c r="QRL53" s="0"/>
      <c r="QRM53" s="0"/>
      <c r="QRN53" s="0"/>
      <c r="QRO53" s="0"/>
      <c r="QRP53" s="0"/>
      <c r="QRQ53" s="0"/>
      <c r="QRR53" s="0"/>
      <c r="QRS53" s="0"/>
      <c r="QRT53" s="0"/>
      <c r="QRU53" s="0"/>
      <c r="QRV53" s="0"/>
      <c r="QRW53" s="0"/>
      <c r="QRX53" s="0"/>
      <c r="QRY53" s="0"/>
      <c r="QRZ53" s="0"/>
      <c r="QSA53" s="0"/>
      <c r="QSB53" s="0"/>
      <c r="QSC53" s="0"/>
      <c r="QSD53" s="0"/>
      <c r="QSE53" s="0"/>
      <c r="QSF53" s="0"/>
      <c r="QSG53" s="0"/>
      <c r="QSH53" s="0"/>
      <c r="QSI53" s="0"/>
      <c r="QSJ53" s="0"/>
      <c r="QSK53" s="0"/>
      <c r="QSL53" s="0"/>
      <c r="QSM53" s="0"/>
      <c r="QSN53" s="0"/>
      <c r="QSO53" s="0"/>
      <c r="QSP53" s="0"/>
      <c r="QSQ53" s="0"/>
      <c r="QSR53" s="0"/>
      <c r="QSS53" s="0"/>
      <c r="QST53" s="0"/>
      <c r="QSU53" s="0"/>
      <c r="QSV53" s="0"/>
      <c r="QSW53" s="0"/>
      <c r="QSX53" s="0"/>
      <c r="QSY53" s="0"/>
      <c r="QSZ53" s="0"/>
      <c r="QTA53" s="0"/>
      <c r="QTB53" s="0"/>
      <c r="QTC53" s="0"/>
      <c r="QTD53" s="0"/>
      <c r="QTE53" s="0"/>
      <c r="QTF53" s="0"/>
      <c r="QTG53" s="0"/>
      <c r="QTH53" s="0"/>
      <c r="QTI53" s="0"/>
      <c r="QTJ53" s="0"/>
      <c r="QTK53" s="0"/>
      <c r="QTL53" s="0"/>
      <c r="QTM53" s="0"/>
      <c r="QTN53" s="0"/>
      <c r="QTO53" s="0"/>
      <c r="QTP53" s="0"/>
      <c r="QTQ53" s="0"/>
      <c r="QTR53" s="0"/>
      <c r="QTS53" s="0"/>
      <c r="QTT53" s="0"/>
      <c r="QTU53" s="0"/>
      <c r="QTV53" s="0"/>
      <c r="QTW53" s="0"/>
      <c r="QTX53" s="0"/>
      <c r="QTY53" s="0"/>
      <c r="QTZ53" s="0"/>
      <c r="QUA53" s="0"/>
      <c r="QUB53" s="0"/>
      <c r="QUC53" s="0"/>
      <c r="QUD53" s="0"/>
      <c r="QUE53" s="0"/>
      <c r="QUF53" s="0"/>
      <c r="QUG53" s="0"/>
      <c r="QUH53" s="0"/>
      <c r="QUI53" s="0"/>
      <c r="QUJ53" s="0"/>
      <c r="QUK53" s="0"/>
      <c r="QUL53" s="0"/>
      <c r="QUM53" s="0"/>
      <c r="QUN53" s="0"/>
      <c r="QUO53" s="0"/>
      <c r="QUP53" s="0"/>
      <c r="QUQ53" s="0"/>
      <c r="QUR53" s="0"/>
      <c r="QUS53" s="0"/>
      <c r="QUT53" s="0"/>
      <c r="QUU53" s="0"/>
      <c r="QUV53" s="0"/>
      <c r="QUW53" s="0"/>
      <c r="QUX53" s="0"/>
      <c r="QUY53" s="0"/>
      <c r="QUZ53" s="0"/>
      <c r="QVA53" s="0"/>
      <c r="QVB53" s="0"/>
      <c r="QVC53" s="0"/>
      <c r="QVD53" s="0"/>
      <c r="QVE53" s="0"/>
      <c r="QVF53" s="0"/>
      <c r="QVG53" s="0"/>
      <c r="QVH53" s="0"/>
      <c r="QVI53" s="0"/>
      <c r="QVJ53" s="0"/>
      <c r="QVK53" s="0"/>
      <c r="QVL53" s="0"/>
      <c r="QVM53" s="0"/>
      <c r="QVN53" s="0"/>
      <c r="QVO53" s="0"/>
      <c r="QVP53" s="0"/>
      <c r="QVQ53" s="0"/>
      <c r="QVR53" s="0"/>
      <c r="QVS53" s="0"/>
      <c r="QVT53" s="0"/>
      <c r="QVU53" s="0"/>
      <c r="QVV53" s="0"/>
      <c r="QVW53" s="0"/>
      <c r="QVX53" s="0"/>
      <c r="QVY53" s="0"/>
      <c r="QVZ53" s="0"/>
      <c r="QWA53" s="0"/>
      <c r="QWB53" s="0"/>
      <c r="QWC53" s="0"/>
      <c r="QWD53" s="0"/>
      <c r="QWE53" s="0"/>
      <c r="QWF53" s="0"/>
      <c r="QWG53" s="0"/>
      <c r="QWH53" s="0"/>
      <c r="QWI53" s="0"/>
      <c r="QWJ53" s="0"/>
      <c r="QWK53" s="0"/>
      <c r="QWL53" s="0"/>
      <c r="QWM53" s="0"/>
      <c r="QWN53" s="0"/>
      <c r="QWO53" s="0"/>
      <c r="QWP53" s="0"/>
      <c r="QWQ53" s="0"/>
      <c r="QWR53" s="0"/>
      <c r="QWS53" s="0"/>
      <c r="QWT53" s="0"/>
      <c r="QWU53" s="0"/>
      <c r="QWV53" s="0"/>
      <c r="QWW53" s="0"/>
      <c r="QWX53" s="0"/>
      <c r="QWY53" s="0"/>
      <c r="QWZ53" s="0"/>
      <c r="QXA53" s="0"/>
      <c r="QXB53" s="0"/>
      <c r="QXC53" s="0"/>
      <c r="QXD53" s="0"/>
      <c r="QXE53" s="0"/>
      <c r="QXF53" s="0"/>
      <c r="QXG53" s="0"/>
      <c r="QXH53" s="0"/>
      <c r="QXI53" s="0"/>
      <c r="QXJ53" s="0"/>
      <c r="QXK53" s="0"/>
      <c r="QXL53" s="0"/>
      <c r="QXM53" s="0"/>
      <c r="QXN53" s="0"/>
      <c r="QXO53" s="0"/>
      <c r="QXP53" s="0"/>
      <c r="QXQ53" s="0"/>
      <c r="QXR53" s="0"/>
      <c r="QXS53" s="0"/>
      <c r="QXT53" s="0"/>
      <c r="QXU53" s="0"/>
      <c r="QXV53" s="0"/>
      <c r="QXW53" s="0"/>
      <c r="QXX53" s="0"/>
      <c r="QXY53" s="0"/>
      <c r="QXZ53" s="0"/>
      <c r="QYA53" s="0"/>
      <c r="QYB53" s="0"/>
      <c r="QYC53" s="0"/>
      <c r="QYD53" s="0"/>
      <c r="QYE53" s="0"/>
      <c r="QYF53" s="0"/>
      <c r="QYG53" s="0"/>
      <c r="QYH53" s="0"/>
      <c r="QYI53" s="0"/>
      <c r="QYJ53" s="0"/>
      <c r="QYK53" s="0"/>
      <c r="QYL53" s="0"/>
      <c r="QYM53" s="0"/>
      <c r="QYN53" s="0"/>
      <c r="QYO53" s="0"/>
      <c r="QYP53" s="0"/>
      <c r="QYQ53" s="0"/>
      <c r="QYR53" s="0"/>
      <c r="QYS53" s="0"/>
      <c r="QYT53" s="0"/>
      <c r="QYU53" s="0"/>
      <c r="QYV53" s="0"/>
      <c r="QYW53" s="0"/>
      <c r="QYX53" s="0"/>
      <c r="QYY53" s="0"/>
      <c r="QYZ53" s="0"/>
      <c r="QZA53" s="0"/>
      <c r="QZB53" s="0"/>
      <c r="QZC53" s="0"/>
      <c r="QZD53" s="0"/>
      <c r="QZE53" s="0"/>
      <c r="QZF53" s="0"/>
      <c r="QZG53" s="0"/>
      <c r="QZH53" s="0"/>
      <c r="QZI53" s="0"/>
      <c r="QZJ53" s="0"/>
      <c r="QZK53" s="0"/>
      <c r="QZL53" s="0"/>
      <c r="QZM53" s="0"/>
      <c r="QZN53" s="0"/>
      <c r="QZO53" s="0"/>
      <c r="QZP53" s="0"/>
      <c r="QZQ53" s="0"/>
      <c r="QZR53" s="0"/>
      <c r="QZS53" s="0"/>
      <c r="QZT53" s="0"/>
      <c r="QZU53" s="0"/>
      <c r="QZV53" s="0"/>
      <c r="QZW53" s="0"/>
      <c r="QZX53" s="0"/>
      <c r="QZY53" s="0"/>
      <c r="QZZ53" s="0"/>
      <c r="RAA53" s="0"/>
      <c r="RAB53" s="0"/>
      <c r="RAC53" s="0"/>
      <c r="RAD53" s="0"/>
      <c r="RAE53" s="0"/>
      <c r="RAF53" s="0"/>
      <c r="RAG53" s="0"/>
      <c r="RAH53" s="0"/>
      <c r="RAI53" s="0"/>
      <c r="RAJ53" s="0"/>
      <c r="RAK53" s="0"/>
      <c r="RAL53" s="0"/>
      <c r="RAM53" s="0"/>
      <c r="RAN53" s="0"/>
      <c r="RAO53" s="0"/>
      <c r="RAP53" s="0"/>
      <c r="RAQ53" s="0"/>
      <c r="RAR53" s="0"/>
      <c r="RAS53" s="0"/>
      <c r="RAT53" s="0"/>
      <c r="RAU53" s="0"/>
      <c r="RAV53" s="0"/>
      <c r="RAW53" s="0"/>
      <c r="RAX53" s="0"/>
      <c r="RAY53" s="0"/>
      <c r="RAZ53" s="0"/>
      <c r="RBA53" s="0"/>
      <c r="RBB53" s="0"/>
      <c r="RBC53" s="0"/>
      <c r="RBD53" s="0"/>
      <c r="RBE53" s="0"/>
      <c r="RBF53" s="0"/>
      <c r="RBG53" s="0"/>
      <c r="RBH53" s="0"/>
      <c r="RBI53" s="0"/>
      <c r="RBJ53" s="0"/>
      <c r="RBK53" s="0"/>
      <c r="RBL53" s="0"/>
      <c r="RBM53" s="0"/>
      <c r="RBN53" s="0"/>
      <c r="RBO53" s="0"/>
      <c r="RBP53" s="0"/>
      <c r="RBQ53" s="0"/>
      <c r="RBR53" s="0"/>
      <c r="RBS53" s="0"/>
      <c r="RBT53" s="0"/>
      <c r="RBU53" s="0"/>
      <c r="RBV53" s="0"/>
      <c r="RBW53" s="0"/>
      <c r="RBX53" s="0"/>
      <c r="RBY53" s="0"/>
      <c r="RBZ53" s="0"/>
      <c r="RCA53" s="0"/>
      <c r="RCB53" s="0"/>
      <c r="RCC53" s="0"/>
      <c r="RCD53" s="0"/>
      <c r="RCE53" s="0"/>
      <c r="RCF53" s="0"/>
      <c r="RCG53" s="0"/>
      <c r="RCH53" s="0"/>
      <c r="RCI53" s="0"/>
      <c r="RCJ53" s="0"/>
      <c r="RCK53" s="0"/>
      <c r="RCL53" s="0"/>
      <c r="RCM53" s="0"/>
      <c r="RCN53" s="0"/>
      <c r="RCO53" s="0"/>
      <c r="RCP53" s="0"/>
      <c r="RCQ53" s="0"/>
      <c r="RCR53" s="0"/>
      <c r="RCS53" s="0"/>
      <c r="RCT53" s="0"/>
      <c r="RCU53" s="0"/>
      <c r="RCV53" s="0"/>
      <c r="RCW53" s="0"/>
      <c r="RCX53" s="0"/>
      <c r="RCY53" s="0"/>
      <c r="RCZ53" s="0"/>
      <c r="RDA53" s="0"/>
      <c r="RDB53" s="0"/>
      <c r="RDC53" s="0"/>
      <c r="RDD53" s="0"/>
      <c r="RDE53" s="0"/>
      <c r="RDF53" s="0"/>
      <c r="RDG53" s="0"/>
      <c r="RDH53" s="0"/>
      <c r="RDI53" s="0"/>
      <c r="RDJ53" s="0"/>
      <c r="RDK53" s="0"/>
      <c r="RDL53" s="0"/>
      <c r="RDM53" s="0"/>
      <c r="RDN53" s="0"/>
      <c r="RDO53" s="0"/>
      <c r="RDP53" s="0"/>
      <c r="RDQ53" s="0"/>
      <c r="RDR53" s="0"/>
      <c r="RDS53" s="0"/>
      <c r="RDT53" s="0"/>
      <c r="RDU53" s="0"/>
      <c r="RDV53" s="0"/>
      <c r="RDW53" s="0"/>
      <c r="RDX53" s="0"/>
      <c r="RDY53" s="0"/>
      <c r="RDZ53" s="0"/>
      <c r="REA53" s="0"/>
      <c r="REB53" s="0"/>
      <c r="REC53" s="0"/>
      <c r="RED53" s="0"/>
      <c r="REE53" s="0"/>
      <c r="REF53" s="0"/>
      <c r="REG53" s="0"/>
      <c r="REH53" s="0"/>
      <c r="REI53" s="0"/>
      <c r="REJ53" s="0"/>
      <c r="REK53" s="0"/>
      <c r="REL53" s="0"/>
      <c r="REM53" s="0"/>
      <c r="REN53" s="0"/>
      <c r="REO53" s="0"/>
      <c r="REP53" s="0"/>
      <c r="REQ53" s="0"/>
      <c r="RER53" s="0"/>
      <c r="RES53" s="0"/>
      <c r="RET53" s="0"/>
      <c r="REU53" s="0"/>
      <c r="REV53" s="0"/>
      <c r="REW53" s="0"/>
      <c r="REX53" s="0"/>
      <c r="REY53" s="0"/>
      <c r="REZ53" s="0"/>
      <c r="RFA53" s="0"/>
      <c r="RFB53" s="0"/>
      <c r="RFC53" s="0"/>
      <c r="RFD53" s="0"/>
      <c r="RFE53" s="0"/>
      <c r="RFF53" s="0"/>
      <c r="RFG53" s="0"/>
      <c r="RFH53" s="0"/>
      <c r="RFI53" s="0"/>
      <c r="RFJ53" s="0"/>
      <c r="RFK53" s="0"/>
      <c r="RFL53" s="0"/>
      <c r="RFM53" s="0"/>
      <c r="RFN53" s="0"/>
      <c r="RFO53" s="0"/>
      <c r="RFP53" s="0"/>
      <c r="RFQ53" s="0"/>
      <c r="RFR53" s="0"/>
      <c r="RFS53" s="0"/>
      <c r="RFT53" s="0"/>
      <c r="RFU53" s="0"/>
      <c r="RFV53" s="0"/>
      <c r="RFW53" s="0"/>
      <c r="RFX53" s="0"/>
      <c r="RFY53" s="0"/>
      <c r="RFZ53" s="0"/>
      <c r="RGA53" s="0"/>
      <c r="RGB53" s="0"/>
      <c r="RGC53" s="0"/>
      <c r="RGD53" s="0"/>
      <c r="RGE53" s="0"/>
      <c r="RGF53" s="0"/>
      <c r="RGG53" s="0"/>
      <c r="RGH53" s="0"/>
      <c r="RGI53" s="0"/>
      <c r="RGJ53" s="0"/>
      <c r="RGK53" s="0"/>
      <c r="RGL53" s="0"/>
      <c r="RGM53" s="0"/>
      <c r="RGN53" s="0"/>
      <c r="RGO53" s="0"/>
      <c r="RGP53" s="0"/>
      <c r="RGQ53" s="0"/>
      <c r="RGR53" s="0"/>
      <c r="RGS53" s="0"/>
      <c r="RGT53" s="0"/>
      <c r="RGU53" s="0"/>
      <c r="RGV53" s="0"/>
      <c r="RGW53" s="0"/>
      <c r="RGX53" s="0"/>
      <c r="RGY53" s="0"/>
      <c r="RGZ53" s="0"/>
      <c r="RHA53" s="0"/>
      <c r="RHB53" s="0"/>
      <c r="RHC53" s="0"/>
      <c r="RHD53" s="0"/>
      <c r="RHE53" s="0"/>
      <c r="RHF53" s="0"/>
      <c r="RHG53" s="0"/>
      <c r="RHH53" s="0"/>
      <c r="RHI53" s="0"/>
      <c r="RHJ53" s="0"/>
      <c r="RHK53" s="0"/>
      <c r="RHL53" s="0"/>
      <c r="RHM53" s="0"/>
      <c r="RHN53" s="0"/>
      <c r="RHO53" s="0"/>
      <c r="RHP53" s="0"/>
      <c r="RHQ53" s="0"/>
      <c r="RHR53" s="0"/>
      <c r="RHS53" s="0"/>
      <c r="RHT53" s="0"/>
      <c r="RHU53" s="0"/>
      <c r="RHV53" s="0"/>
      <c r="RHW53" s="0"/>
      <c r="RHX53" s="0"/>
      <c r="RHY53" s="0"/>
      <c r="RHZ53" s="0"/>
      <c r="RIA53" s="0"/>
      <c r="RIB53" s="0"/>
      <c r="RIC53" s="0"/>
      <c r="RID53" s="0"/>
      <c r="RIE53" s="0"/>
      <c r="RIF53" s="0"/>
      <c r="RIG53" s="0"/>
      <c r="RIH53" s="0"/>
      <c r="RII53" s="0"/>
      <c r="RIJ53" s="0"/>
      <c r="RIK53" s="0"/>
      <c r="RIL53" s="0"/>
      <c r="RIM53" s="0"/>
      <c r="RIN53" s="0"/>
      <c r="RIO53" s="0"/>
      <c r="RIP53" s="0"/>
      <c r="RIQ53" s="0"/>
      <c r="RIR53" s="0"/>
      <c r="RIS53" s="0"/>
      <c r="RIT53" s="0"/>
      <c r="RIU53" s="0"/>
      <c r="RIV53" s="0"/>
      <c r="RIW53" s="0"/>
      <c r="RIX53" s="0"/>
      <c r="RIY53" s="0"/>
      <c r="RIZ53" s="0"/>
      <c r="RJA53" s="0"/>
      <c r="RJB53" s="0"/>
      <c r="RJC53" s="0"/>
      <c r="RJD53" s="0"/>
      <c r="RJE53" s="0"/>
      <c r="RJF53" s="0"/>
      <c r="RJG53" s="0"/>
      <c r="RJH53" s="0"/>
      <c r="RJI53" s="0"/>
      <c r="RJJ53" s="0"/>
      <c r="RJK53" s="0"/>
      <c r="RJL53" s="0"/>
      <c r="RJM53" s="0"/>
      <c r="RJN53" s="0"/>
      <c r="RJO53" s="0"/>
      <c r="RJP53" s="0"/>
      <c r="RJQ53" s="0"/>
      <c r="RJR53" s="0"/>
      <c r="RJS53" s="0"/>
      <c r="RJT53" s="0"/>
      <c r="RJU53" s="0"/>
      <c r="RJV53" s="0"/>
      <c r="RJW53" s="0"/>
      <c r="RJX53" s="0"/>
      <c r="RJY53" s="0"/>
      <c r="RJZ53" s="0"/>
      <c r="RKA53" s="0"/>
      <c r="RKB53" s="0"/>
      <c r="RKC53" s="0"/>
      <c r="RKD53" s="0"/>
      <c r="RKE53" s="0"/>
      <c r="RKF53" s="0"/>
      <c r="RKG53" s="0"/>
      <c r="RKH53" s="0"/>
      <c r="RKI53" s="0"/>
      <c r="RKJ53" s="0"/>
      <c r="RKK53" s="0"/>
      <c r="RKL53" s="0"/>
      <c r="RKM53" s="0"/>
      <c r="RKN53" s="0"/>
      <c r="RKO53" s="0"/>
      <c r="RKP53" s="0"/>
      <c r="RKQ53" s="0"/>
      <c r="RKR53" s="0"/>
      <c r="RKS53" s="0"/>
      <c r="RKT53" s="0"/>
      <c r="RKU53" s="0"/>
      <c r="RKV53" s="0"/>
      <c r="RKW53" s="0"/>
      <c r="RKX53" s="0"/>
      <c r="RKY53" s="0"/>
      <c r="RKZ53" s="0"/>
      <c r="RLA53" s="0"/>
      <c r="RLB53" s="0"/>
      <c r="RLC53" s="0"/>
      <c r="RLD53" s="0"/>
      <c r="RLE53" s="0"/>
      <c r="RLF53" s="0"/>
      <c r="RLG53" s="0"/>
      <c r="RLH53" s="0"/>
      <c r="RLI53" s="0"/>
      <c r="RLJ53" s="0"/>
      <c r="RLK53" s="0"/>
      <c r="RLL53" s="0"/>
      <c r="RLM53" s="0"/>
      <c r="RLN53" s="0"/>
      <c r="RLO53" s="0"/>
      <c r="RLP53" s="0"/>
      <c r="RLQ53" s="0"/>
      <c r="RLR53" s="0"/>
      <c r="RLS53" s="0"/>
      <c r="RLT53" s="0"/>
      <c r="RLU53" s="0"/>
      <c r="RLV53" s="0"/>
      <c r="RLW53" s="0"/>
      <c r="RLX53" s="0"/>
      <c r="RLY53" s="0"/>
      <c r="RLZ53" s="0"/>
      <c r="RMA53" s="0"/>
      <c r="RMB53" s="0"/>
      <c r="RMC53" s="0"/>
      <c r="RMD53" s="0"/>
      <c r="RME53" s="0"/>
      <c r="RMF53" s="0"/>
      <c r="RMG53" s="0"/>
      <c r="RMH53" s="0"/>
      <c r="RMI53" s="0"/>
      <c r="RMJ53" s="0"/>
      <c r="RMK53" s="0"/>
      <c r="RML53" s="0"/>
      <c r="RMM53" s="0"/>
      <c r="RMN53" s="0"/>
      <c r="RMO53" s="0"/>
      <c r="RMP53" s="0"/>
      <c r="RMQ53" s="0"/>
      <c r="RMR53" s="0"/>
      <c r="RMS53" s="0"/>
      <c r="RMT53" s="0"/>
      <c r="RMU53" s="0"/>
      <c r="RMV53" s="0"/>
      <c r="RMW53" s="0"/>
      <c r="RMX53" s="0"/>
      <c r="RMY53" s="0"/>
      <c r="RMZ53" s="0"/>
      <c r="RNA53" s="0"/>
      <c r="RNB53" s="0"/>
      <c r="RNC53" s="0"/>
      <c r="RND53" s="0"/>
      <c r="RNE53" s="0"/>
      <c r="RNF53" s="0"/>
      <c r="RNG53" s="0"/>
      <c r="RNH53" s="0"/>
      <c r="RNI53" s="0"/>
      <c r="RNJ53" s="0"/>
      <c r="RNK53" s="0"/>
      <c r="RNL53" s="0"/>
      <c r="RNM53" s="0"/>
      <c r="RNN53" s="0"/>
      <c r="RNO53" s="0"/>
      <c r="RNP53" s="0"/>
      <c r="RNQ53" s="0"/>
      <c r="RNR53" s="0"/>
      <c r="RNS53" s="0"/>
      <c r="RNT53" s="0"/>
      <c r="RNU53" s="0"/>
      <c r="RNV53" s="0"/>
      <c r="RNW53" s="0"/>
      <c r="RNX53" s="0"/>
      <c r="RNY53" s="0"/>
      <c r="RNZ53" s="0"/>
      <c r="ROA53" s="0"/>
      <c r="ROB53" s="0"/>
      <c r="ROC53" s="0"/>
      <c r="ROD53" s="0"/>
      <c r="ROE53" s="0"/>
      <c r="ROF53" s="0"/>
      <c r="ROG53" s="0"/>
      <c r="ROH53" s="0"/>
      <c r="ROI53" s="0"/>
      <c r="ROJ53" s="0"/>
      <c r="ROK53" s="0"/>
      <c r="ROL53" s="0"/>
      <c r="ROM53" s="0"/>
      <c r="RON53" s="0"/>
      <c r="ROO53" s="0"/>
      <c r="ROP53" s="0"/>
      <c r="ROQ53" s="0"/>
      <c r="ROR53" s="0"/>
      <c r="ROS53" s="0"/>
      <c r="ROT53" s="0"/>
      <c r="ROU53" s="0"/>
      <c r="ROV53" s="0"/>
      <c r="ROW53" s="0"/>
      <c r="ROX53" s="0"/>
      <c r="ROY53" s="0"/>
      <c r="ROZ53" s="0"/>
      <c r="RPA53" s="0"/>
      <c r="RPB53" s="0"/>
      <c r="RPC53" s="0"/>
      <c r="RPD53" s="0"/>
      <c r="RPE53" s="0"/>
      <c r="RPF53" s="0"/>
      <c r="RPG53" s="0"/>
      <c r="RPH53" s="0"/>
      <c r="RPI53" s="0"/>
      <c r="RPJ53" s="0"/>
      <c r="RPK53" s="0"/>
      <c r="RPL53" s="0"/>
      <c r="RPM53" s="0"/>
      <c r="RPN53" s="0"/>
      <c r="RPO53" s="0"/>
      <c r="RPP53" s="0"/>
      <c r="RPQ53" s="0"/>
      <c r="RPR53" s="0"/>
      <c r="RPS53" s="0"/>
      <c r="RPT53" s="0"/>
      <c r="RPU53" s="0"/>
      <c r="RPV53" s="0"/>
      <c r="RPW53" s="0"/>
      <c r="RPX53" s="0"/>
      <c r="RPY53" s="0"/>
      <c r="RPZ53" s="0"/>
      <c r="RQA53" s="0"/>
      <c r="RQB53" s="0"/>
      <c r="RQC53" s="0"/>
      <c r="RQD53" s="0"/>
      <c r="RQE53" s="0"/>
      <c r="RQF53" s="0"/>
      <c r="RQG53" s="0"/>
      <c r="RQH53" s="0"/>
      <c r="RQI53" s="0"/>
      <c r="RQJ53" s="0"/>
      <c r="RQK53" s="0"/>
      <c r="RQL53" s="0"/>
      <c r="RQM53" s="0"/>
      <c r="RQN53" s="0"/>
      <c r="RQO53" s="0"/>
      <c r="RQP53" s="0"/>
      <c r="RQQ53" s="0"/>
      <c r="RQR53" s="0"/>
      <c r="RQS53" s="0"/>
      <c r="RQT53" s="0"/>
      <c r="RQU53" s="0"/>
      <c r="RQV53" s="0"/>
      <c r="RQW53" s="0"/>
      <c r="RQX53" s="0"/>
      <c r="RQY53" s="0"/>
      <c r="RQZ53" s="0"/>
      <c r="RRA53" s="0"/>
      <c r="RRB53" s="0"/>
      <c r="RRC53" s="0"/>
      <c r="RRD53" s="0"/>
      <c r="RRE53" s="0"/>
      <c r="RRF53" s="0"/>
      <c r="RRG53" s="0"/>
      <c r="RRH53" s="0"/>
      <c r="RRI53" s="0"/>
      <c r="RRJ53" s="0"/>
      <c r="RRK53" s="0"/>
      <c r="RRL53" s="0"/>
      <c r="RRM53" s="0"/>
      <c r="RRN53" s="0"/>
      <c r="RRO53" s="0"/>
      <c r="RRP53" s="0"/>
      <c r="RRQ53" s="0"/>
      <c r="RRR53" s="0"/>
      <c r="RRS53" s="0"/>
      <c r="RRT53" s="0"/>
      <c r="RRU53" s="0"/>
      <c r="RRV53" s="0"/>
      <c r="RRW53" s="0"/>
      <c r="RRX53" s="0"/>
      <c r="RRY53" s="0"/>
      <c r="RRZ53" s="0"/>
      <c r="RSA53" s="0"/>
      <c r="RSB53" s="0"/>
      <c r="RSC53" s="0"/>
      <c r="RSD53" s="0"/>
      <c r="RSE53" s="0"/>
      <c r="RSF53" s="0"/>
      <c r="RSG53" s="0"/>
      <c r="RSH53" s="0"/>
      <c r="RSI53" s="0"/>
      <c r="RSJ53" s="0"/>
      <c r="RSK53" s="0"/>
      <c r="RSL53" s="0"/>
      <c r="RSM53" s="0"/>
      <c r="RSN53" s="0"/>
      <c r="RSO53" s="0"/>
      <c r="RSP53" s="0"/>
      <c r="RSQ53" s="0"/>
      <c r="RSR53" s="0"/>
      <c r="RSS53" s="0"/>
      <c r="RST53" s="0"/>
      <c r="RSU53" s="0"/>
      <c r="RSV53" s="0"/>
      <c r="RSW53" s="0"/>
      <c r="RSX53" s="0"/>
      <c r="RSY53" s="0"/>
      <c r="RSZ53" s="0"/>
      <c r="RTA53" s="0"/>
      <c r="RTB53" s="0"/>
      <c r="RTC53" s="0"/>
      <c r="RTD53" s="0"/>
      <c r="RTE53" s="0"/>
      <c r="RTF53" s="0"/>
      <c r="RTG53" s="0"/>
      <c r="RTH53" s="0"/>
      <c r="RTI53" s="0"/>
      <c r="RTJ53" s="0"/>
      <c r="RTK53" s="0"/>
      <c r="RTL53" s="0"/>
      <c r="RTM53" s="0"/>
      <c r="RTN53" s="0"/>
      <c r="RTO53" s="0"/>
      <c r="RTP53" s="0"/>
      <c r="RTQ53" s="0"/>
      <c r="RTR53" s="0"/>
      <c r="RTS53" s="0"/>
      <c r="RTT53" s="0"/>
      <c r="RTU53" s="0"/>
      <c r="RTV53" s="0"/>
      <c r="RTW53" s="0"/>
      <c r="RTX53" s="0"/>
      <c r="RTY53" s="0"/>
      <c r="RTZ53" s="0"/>
      <c r="RUA53" s="0"/>
      <c r="RUB53" s="0"/>
      <c r="RUC53" s="0"/>
      <c r="RUD53" s="0"/>
      <c r="RUE53" s="0"/>
      <c r="RUF53" s="0"/>
      <c r="RUG53" s="0"/>
      <c r="RUH53" s="0"/>
      <c r="RUI53" s="0"/>
      <c r="RUJ53" s="0"/>
      <c r="RUK53" s="0"/>
      <c r="RUL53" s="0"/>
      <c r="RUM53" s="0"/>
      <c r="RUN53" s="0"/>
      <c r="RUO53" s="0"/>
      <c r="RUP53" s="0"/>
      <c r="RUQ53" s="0"/>
      <c r="RUR53" s="0"/>
      <c r="RUS53" s="0"/>
      <c r="RUT53" s="0"/>
      <c r="RUU53" s="0"/>
      <c r="RUV53" s="0"/>
      <c r="RUW53" s="0"/>
      <c r="RUX53" s="0"/>
      <c r="RUY53" s="0"/>
      <c r="RUZ53" s="0"/>
      <c r="RVA53" s="0"/>
      <c r="RVB53" s="0"/>
      <c r="RVC53" s="0"/>
      <c r="RVD53" s="0"/>
      <c r="RVE53" s="0"/>
      <c r="RVF53" s="0"/>
      <c r="RVG53" s="0"/>
      <c r="RVH53" s="0"/>
      <c r="RVI53" s="0"/>
      <c r="RVJ53" s="0"/>
      <c r="RVK53" s="0"/>
      <c r="RVL53" s="0"/>
      <c r="RVM53" s="0"/>
      <c r="RVN53" s="0"/>
      <c r="RVO53" s="0"/>
      <c r="RVP53" s="0"/>
      <c r="RVQ53" s="0"/>
      <c r="RVR53" s="0"/>
      <c r="RVS53" s="0"/>
      <c r="RVT53" s="0"/>
      <c r="RVU53" s="0"/>
      <c r="RVV53" s="0"/>
      <c r="RVW53" s="0"/>
      <c r="RVX53" s="0"/>
      <c r="RVY53" s="0"/>
      <c r="RVZ53" s="0"/>
      <c r="RWA53" s="0"/>
      <c r="RWB53" s="0"/>
      <c r="RWC53" s="0"/>
      <c r="RWD53" s="0"/>
      <c r="RWE53" s="0"/>
      <c r="RWF53" s="0"/>
      <c r="RWG53" s="0"/>
      <c r="RWH53" s="0"/>
      <c r="RWI53" s="0"/>
      <c r="RWJ53" s="0"/>
      <c r="RWK53" s="0"/>
      <c r="RWL53" s="0"/>
      <c r="RWM53" s="0"/>
      <c r="RWN53" s="0"/>
      <c r="RWO53" s="0"/>
      <c r="RWP53" s="0"/>
      <c r="RWQ53" s="0"/>
      <c r="RWR53" s="0"/>
      <c r="RWS53" s="0"/>
      <c r="RWT53" s="0"/>
      <c r="RWU53" s="0"/>
      <c r="RWV53" s="0"/>
      <c r="RWW53" s="0"/>
      <c r="RWX53" s="0"/>
      <c r="RWY53" s="0"/>
      <c r="RWZ53" s="0"/>
      <c r="RXA53" s="0"/>
      <c r="RXB53" s="0"/>
      <c r="RXC53" s="0"/>
      <c r="RXD53" s="0"/>
      <c r="RXE53" s="0"/>
      <c r="RXF53" s="0"/>
      <c r="RXG53" s="0"/>
      <c r="RXH53" s="0"/>
      <c r="RXI53" s="0"/>
      <c r="RXJ53" s="0"/>
      <c r="RXK53" s="0"/>
      <c r="RXL53" s="0"/>
      <c r="RXM53" s="0"/>
      <c r="RXN53" s="0"/>
      <c r="RXO53" s="0"/>
      <c r="RXP53" s="0"/>
      <c r="RXQ53" s="0"/>
      <c r="RXR53" s="0"/>
      <c r="RXS53" s="0"/>
      <c r="RXT53" s="0"/>
      <c r="RXU53" s="0"/>
      <c r="RXV53" s="0"/>
      <c r="RXW53" s="0"/>
      <c r="RXX53" s="0"/>
      <c r="RXY53" s="0"/>
      <c r="RXZ53" s="0"/>
      <c r="RYA53" s="0"/>
      <c r="RYB53" s="0"/>
      <c r="RYC53" s="0"/>
      <c r="RYD53" s="0"/>
      <c r="RYE53" s="0"/>
      <c r="RYF53" s="0"/>
      <c r="RYG53" s="0"/>
      <c r="RYH53" s="0"/>
      <c r="RYI53" s="0"/>
      <c r="RYJ53" s="0"/>
      <c r="RYK53" s="0"/>
      <c r="RYL53" s="0"/>
      <c r="RYM53" s="0"/>
      <c r="RYN53" s="0"/>
      <c r="RYO53" s="0"/>
      <c r="RYP53" s="0"/>
      <c r="RYQ53" s="0"/>
      <c r="RYR53" s="0"/>
      <c r="RYS53" s="0"/>
      <c r="RYT53" s="0"/>
      <c r="RYU53" s="0"/>
      <c r="RYV53" s="0"/>
      <c r="RYW53" s="0"/>
      <c r="RYX53" s="0"/>
      <c r="RYY53" s="0"/>
      <c r="RYZ53" s="0"/>
      <c r="RZA53" s="0"/>
      <c r="RZB53" s="0"/>
      <c r="RZC53" s="0"/>
      <c r="RZD53" s="0"/>
      <c r="RZE53" s="0"/>
      <c r="RZF53" s="0"/>
      <c r="RZG53" s="0"/>
      <c r="RZH53" s="0"/>
      <c r="RZI53" s="0"/>
      <c r="RZJ53" s="0"/>
      <c r="RZK53" s="0"/>
      <c r="RZL53" s="0"/>
      <c r="RZM53" s="0"/>
      <c r="RZN53" s="0"/>
      <c r="RZO53" s="0"/>
      <c r="RZP53" s="0"/>
      <c r="RZQ53" s="0"/>
      <c r="RZR53" s="0"/>
      <c r="RZS53" s="0"/>
      <c r="RZT53" s="0"/>
      <c r="RZU53" s="0"/>
      <c r="RZV53" s="0"/>
      <c r="RZW53" s="0"/>
      <c r="RZX53" s="0"/>
      <c r="RZY53" s="0"/>
      <c r="RZZ53" s="0"/>
      <c r="SAA53" s="0"/>
      <c r="SAB53" s="0"/>
      <c r="SAC53" s="0"/>
      <c r="SAD53" s="0"/>
      <c r="SAE53" s="0"/>
      <c r="SAF53" s="0"/>
      <c r="SAG53" s="0"/>
      <c r="SAH53" s="0"/>
      <c r="SAI53" s="0"/>
      <c r="SAJ53" s="0"/>
      <c r="SAK53" s="0"/>
      <c r="SAL53" s="0"/>
      <c r="SAM53" s="0"/>
      <c r="SAN53" s="0"/>
      <c r="SAO53" s="0"/>
      <c r="SAP53" s="0"/>
      <c r="SAQ53" s="0"/>
      <c r="SAR53" s="0"/>
      <c r="SAS53" s="0"/>
      <c r="SAT53" s="0"/>
      <c r="SAU53" s="0"/>
      <c r="SAV53" s="0"/>
      <c r="SAW53" s="0"/>
      <c r="SAX53" s="0"/>
      <c r="SAY53" s="0"/>
      <c r="SAZ53" s="0"/>
      <c r="SBA53" s="0"/>
      <c r="SBB53" s="0"/>
      <c r="SBC53" s="0"/>
      <c r="SBD53" s="0"/>
      <c r="SBE53" s="0"/>
      <c r="SBF53" s="0"/>
      <c r="SBG53" s="0"/>
      <c r="SBH53" s="0"/>
      <c r="SBI53" s="0"/>
      <c r="SBJ53" s="0"/>
      <c r="SBK53" s="0"/>
      <c r="SBL53" s="0"/>
      <c r="SBM53" s="0"/>
      <c r="SBN53" s="0"/>
      <c r="SBO53" s="0"/>
      <c r="SBP53" s="0"/>
      <c r="SBQ53" s="0"/>
      <c r="SBR53" s="0"/>
      <c r="SBS53" s="0"/>
      <c r="SBT53" s="0"/>
      <c r="SBU53" s="0"/>
      <c r="SBV53" s="0"/>
      <c r="SBW53" s="0"/>
      <c r="SBX53" s="0"/>
      <c r="SBY53" s="0"/>
      <c r="SBZ53" s="0"/>
      <c r="SCA53" s="0"/>
      <c r="SCB53" s="0"/>
      <c r="SCC53" s="0"/>
      <c r="SCD53" s="0"/>
      <c r="SCE53" s="0"/>
      <c r="SCF53" s="0"/>
      <c r="SCG53" s="0"/>
      <c r="SCH53" s="0"/>
      <c r="SCI53" s="0"/>
      <c r="SCJ53" s="0"/>
      <c r="SCK53" s="0"/>
      <c r="SCL53" s="0"/>
      <c r="SCM53" s="0"/>
      <c r="SCN53" s="0"/>
      <c r="SCO53" s="0"/>
      <c r="SCP53" s="0"/>
      <c r="SCQ53" s="0"/>
      <c r="SCR53" s="0"/>
      <c r="SCS53" s="0"/>
      <c r="SCT53" s="0"/>
      <c r="SCU53" s="0"/>
      <c r="SCV53" s="0"/>
      <c r="SCW53" s="0"/>
      <c r="SCX53" s="0"/>
      <c r="SCY53" s="0"/>
      <c r="SCZ53" s="0"/>
      <c r="SDA53" s="0"/>
      <c r="SDB53" s="0"/>
      <c r="SDC53" s="0"/>
      <c r="SDD53" s="0"/>
      <c r="SDE53" s="0"/>
      <c r="SDF53" s="0"/>
      <c r="SDG53" s="0"/>
      <c r="SDH53" s="0"/>
      <c r="SDI53" s="0"/>
      <c r="SDJ53" s="0"/>
      <c r="SDK53" s="0"/>
      <c r="SDL53" s="0"/>
      <c r="SDM53" s="0"/>
      <c r="SDN53" s="0"/>
      <c r="SDO53" s="0"/>
      <c r="SDP53" s="0"/>
      <c r="SDQ53" s="0"/>
      <c r="SDR53" s="0"/>
      <c r="SDS53" s="0"/>
      <c r="SDT53" s="0"/>
      <c r="SDU53" s="0"/>
      <c r="SDV53" s="0"/>
      <c r="SDW53" s="0"/>
      <c r="SDX53" s="0"/>
      <c r="SDY53" s="0"/>
      <c r="SDZ53" s="0"/>
      <c r="SEA53" s="0"/>
      <c r="SEB53" s="0"/>
      <c r="SEC53" s="0"/>
      <c r="SED53" s="0"/>
      <c r="SEE53" s="0"/>
      <c r="SEF53" s="0"/>
      <c r="SEG53" s="0"/>
      <c r="SEH53" s="0"/>
      <c r="SEI53" s="0"/>
      <c r="SEJ53" s="0"/>
      <c r="SEK53" s="0"/>
      <c r="SEL53" s="0"/>
      <c r="SEM53" s="0"/>
      <c r="SEN53" s="0"/>
      <c r="SEO53" s="0"/>
      <c r="SEP53" s="0"/>
      <c r="SEQ53" s="0"/>
      <c r="SER53" s="0"/>
      <c r="SES53" s="0"/>
      <c r="SET53" s="0"/>
      <c r="SEU53" s="0"/>
      <c r="SEV53" s="0"/>
      <c r="SEW53" s="0"/>
      <c r="SEX53" s="0"/>
      <c r="SEY53" s="0"/>
      <c r="SEZ53" s="0"/>
      <c r="SFA53" s="0"/>
      <c r="SFB53" s="0"/>
      <c r="SFC53" s="0"/>
      <c r="SFD53" s="0"/>
      <c r="SFE53" s="0"/>
      <c r="SFF53" s="0"/>
      <c r="SFG53" s="0"/>
      <c r="SFH53" s="0"/>
      <c r="SFI53" s="0"/>
      <c r="SFJ53" s="0"/>
      <c r="SFK53" s="0"/>
      <c r="SFL53" s="0"/>
      <c r="SFM53" s="0"/>
      <c r="SFN53" s="0"/>
      <c r="SFO53" s="0"/>
      <c r="SFP53" s="0"/>
      <c r="SFQ53" s="0"/>
      <c r="SFR53" s="0"/>
      <c r="SFS53" s="0"/>
      <c r="SFT53" s="0"/>
      <c r="SFU53" s="0"/>
      <c r="SFV53" s="0"/>
      <c r="SFW53" s="0"/>
      <c r="SFX53" s="0"/>
      <c r="SFY53" s="0"/>
      <c r="SFZ53" s="0"/>
      <c r="SGA53" s="0"/>
      <c r="SGB53" s="0"/>
      <c r="SGC53" s="0"/>
      <c r="SGD53" s="0"/>
      <c r="SGE53" s="0"/>
      <c r="SGF53" s="0"/>
      <c r="SGG53" s="0"/>
      <c r="SGH53" s="0"/>
      <c r="SGI53" s="0"/>
      <c r="SGJ53" s="0"/>
      <c r="SGK53" s="0"/>
      <c r="SGL53" s="0"/>
      <c r="SGM53" s="0"/>
      <c r="SGN53" s="0"/>
      <c r="SGO53" s="0"/>
      <c r="SGP53" s="0"/>
      <c r="SGQ53" s="0"/>
      <c r="SGR53" s="0"/>
      <c r="SGS53" s="0"/>
      <c r="SGT53" s="0"/>
      <c r="SGU53" s="0"/>
      <c r="SGV53" s="0"/>
      <c r="SGW53" s="0"/>
      <c r="SGX53" s="0"/>
      <c r="SGY53" s="0"/>
      <c r="SGZ53" s="0"/>
      <c r="SHA53" s="0"/>
      <c r="SHB53" s="0"/>
      <c r="SHC53" s="0"/>
      <c r="SHD53" s="0"/>
      <c r="SHE53" s="0"/>
      <c r="SHF53" s="0"/>
      <c r="SHG53" s="0"/>
      <c r="SHH53" s="0"/>
      <c r="SHI53" s="0"/>
      <c r="SHJ53" s="0"/>
      <c r="SHK53" s="0"/>
      <c r="SHL53" s="0"/>
      <c r="SHM53" s="0"/>
      <c r="SHN53" s="0"/>
      <c r="SHO53" s="0"/>
      <c r="SHP53" s="0"/>
      <c r="SHQ53" s="0"/>
      <c r="SHR53" s="0"/>
      <c r="SHS53" s="0"/>
      <c r="SHT53" s="0"/>
      <c r="SHU53" s="0"/>
      <c r="SHV53" s="0"/>
      <c r="SHW53" s="0"/>
      <c r="SHX53" s="0"/>
      <c r="SHY53" s="0"/>
      <c r="SHZ53" s="0"/>
      <c r="SIA53" s="0"/>
      <c r="SIB53" s="0"/>
      <c r="SIC53" s="0"/>
      <c r="SID53" s="0"/>
      <c r="SIE53" s="0"/>
      <c r="SIF53" s="0"/>
      <c r="SIG53" s="0"/>
      <c r="SIH53" s="0"/>
      <c r="SII53" s="0"/>
      <c r="SIJ53" s="0"/>
      <c r="SIK53" s="0"/>
      <c r="SIL53" s="0"/>
      <c r="SIM53" s="0"/>
      <c r="SIN53" s="0"/>
      <c r="SIO53" s="0"/>
      <c r="SIP53" s="0"/>
      <c r="SIQ53" s="0"/>
      <c r="SIR53" s="0"/>
      <c r="SIS53" s="0"/>
      <c r="SIT53" s="0"/>
      <c r="SIU53" s="0"/>
      <c r="SIV53" s="0"/>
      <c r="SIW53" s="0"/>
      <c r="SIX53" s="0"/>
      <c r="SIY53" s="0"/>
      <c r="SIZ53" s="0"/>
      <c r="SJA53" s="0"/>
      <c r="SJB53" s="0"/>
      <c r="SJC53" s="0"/>
      <c r="SJD53" s="0"/>
      <c r="SJE53" s="0"/>
      <c r="SJF53" s="0"/>
      <c r="SJG53" s="0"/>
      <c r="SJH53" s="0"/>
      <c r="SJI53" s="0"/>
      <c r="SJJ53" s="0"/>
      <c r="SJK53" s="0"/>
      <c r="SJL53" s="0"/>
      <c r="SJM53" s="0"/>
      <c r="SJN53" s="0"/>
      <c r="SJO53" s="0"/>
      <c r="SJP53" s="0"/>
      <c r="SJQ53" s="0"/>
      <c r="SJR53" s="0"/>
      <c r="SJS53" s="0"/>
      <c r="SJT53" s="0"/>
      <c r="SJU53" s="0"/>
      <c r="SJV53" s="0"/>
      <c r="SJW53" s="0"/>
      <c r="SJX53" s="0"/>
      <c r="SJY53" s="0"/>
      <c r="SJZ53" s="0"/>
      <c r="SKA53" s="0"/>
      <c r="SKB53" s="0"/>
      <c r="SKC53" s="0"/>
      <c r="SKD53" s="0"/>
      <c r="SKE53" s="0"/>
      <c r="SKF53" s="0"/>
      <c r="SKG53" s="0"/>
      <c r="SKH53" s="0"/>
      <c r="SKI53" s="0"/>
      <c r="SKJ53" s="0"/>
      <c r="SKK53" s="0"/>
      <c r="SKL53" s="0"/>
      <c r="SKM53" s="0"/>
      <c r="SKN53" s="0"/>
      <c r="SKO53" s="0"/>
      <c r="SKP53" s="0"/>
      <c r="SKQ53" s="0"/>
      <c r="SKR53" s="0"/>
      <c r="SKS53" s="0"/>
      <c r="SKT53" s="0"/>
      <c r="SKU53" s="0"/>
      <c r="SKV53" s="0"/>
      <c r="SKW53" s="0"/>
      <c r="SKX53" s="0"/>
      <c r="SKY53" s="0"/>
      <c r="SKZ53" s="0"/>
      <c r="SLA53" s="0"/>
      <c r="SLB53" s="0"/>
      <c r="SLC53" s="0"/>
      <c r="SLD53" s="0"/>
      <c r="SLE53" s="0"/>
      <c r="SLF53" s="0"/>
      <c r="SLG53" s="0"/>
      <c r="SLH53" s="0"/>
      <c r="SLI53" s="0"/>
      <c r="SLJ53" s="0"/>
      <c r="SLK53" s="0"/>
      <c r="SLL53" s="0"/>
      <c r="SLM53" s="0"/>
      <c r="SLN53" s="0"/>
      <c r="SLO53" s="0"/>
      <c r="SLP53" s="0"/>
      <c r="SLQ53" s="0"/>
      <c r="SLR53" s="0"/>
      <c r="SLS53" s="0"/>
      <c r="SLT53" s="0"/>
      <c r="SLU53" s="0"/>
      <c r="SLV53" s="0"/>
      <c r="SLW53" s="0"/>
      <c r="SLX53" s="0"/>
      <c r="SLY53" s="0"/>
      <c r="SLZ53" s="0"/>
      <c r="SMA53" s="0"/>
      <c r="SMB53" s="0"/>
      <c r="SMC53" s="0"/>
      <c r="SMD53" s="0"/>
      <c r="SME53" s="0"/>
      <c r="SMF53" s="0"/>
      <c r="SMG53" s="0"/>
      <c r="SMH53" s="0"/>
      <c r="SMI53" s="0"/>
      <c r="SMJ53" s="0"/>
      <c r="SMK53" s="0"/>
      <c r="SML53" s="0"/>
      <c r="SMM53" s="0"/>
      <c r="SMN53" s="0"/>
      <c r="SMO53" s="0"/>
      <c r="SMP53" s="0"/>
      <c r="SMQ53" s="0"/>
      <c r="SMR53" s="0"/>
      <c r="SMS53" s="0"/>
      <c r="SMT53" s="0"/>
      <c r="SMU53" s="0"/>
      <c r="SMV53" s="0"/>
      <c r="SMW53" s="0"/>
      <c r="SMX53" s="0"/>
      <c r="SMY53" s="0"/>
      <c r="SMZ53" s="0"/>
      <c r="SNA53" s="0"/>
      <c r="SNB53" s="0"/>
      <c r="SNC53" s="0"/>
      <c r="SND53" s="0"/>
      <c r="SNE53" s="0"/>
      <c r="SNF53" s="0"/>
      <c r="SNG53" s="0"/>
      <c r="SNH53" s="0"/>
      <c r="SNI53" s="0"/>
      <c r="SNJ53" s="0"/>
      <c r="SNK53" s="0"/>
      <c r="SNL53" s="0"/>
      <c r="SNM53" s="0"/>
      <c r="SNN53" s="0"/>
      <c r="SNO53" s="0"/>
      <c r="SNP53" s="0"/>
      <c r="SNQ53" s="0"/>
      <c r="SNR53" s="0"/>
      <c r="SNS53" s="0"/>
      <c r="SNT53" s="0"/>
      <c r="SNU53" s="0"/>
      <c r="SNV53" s="0"/>
      <c r="SNW53" s="0"/>
      <c r="SNX53" s="0"/>
      <c r="SNY53" s="0"/>
      <c r="SNZ53" s="0"/>
      <c r="SOA53" s="0"/>
      <c r="SOB53" s="0"/>
      <c r="SOC53" s="0"/>
      <c r="SOD53" s="0"/>
      <c r="SOE53" s="0"/>
      <c r="SOF53" s="0"/>
      <c r="SOG53" s="0"/>
      <c r="SOH53" s="0"/>
      <c r="SOI53" s="0"/>
      <c r="SOJ53" s="0"/>
      <c r="SOK53" s="0"/>
      <c r="SOL53" s="0"/>
      <c r="SOM53" s="0"/>
      <c r="SON53" s="0"/>
      <c r="SOO53" s="0"/>
      <c r="SOP53" s="0"/>
      <c r="SOQ53" s="0"/>
      <c r="SOR53" s="0"/>
      <c r="SOS53" s="0"/>
      <c r="SOT53" s="0"/>
      <c r="SOU53" s="0"/>
      <c r="SOV53" s="0"/>
      <c r="SOW53" s="0"/>
      <c r="SOX53" s="0"/>
      <c r="SOY53" s="0"/>
      <c r="SOZ53" s="0"/>
      <c r="SPA53" s="0"/>
      <c r="SPB53" s="0"/>
      <c r="SPC53" s="0"/>
      <c r="SPD53" s="0"/>
      <c r="SPE53" s="0"/>
      <c r="SPF53" s="0"/>
      <c r="SPG53" s="0"/>
      <c r="SPH53" s="0"/>
      <c r="SPI53" s="0"/>
      <c r="SPJ53" s="0"/>
      <c r="SPK53" s="0"/>
      <c r="SPL53" s="0"/>
      <c r="SPM53" s="0"/>
      <c r="SPN53" s="0"/>
      <c r="SPO53" s="0"/>
      <c r="SPP53" s="0"/>
      <c r="SPQ53" s="0"/>
      <c r="SPR53" s="0"/>
      <c r="SPS53" s="0"/>
      <c r="SPT53" s="0"/>
      <c r="SPU53" s="0"/>
      <c r="SPV53" s="0"/>
      <c r="SPW53" s="0"/>
      <c r="SPX53" s="0"/>
      <c r="SPY53" s="0"/>
      <c r="SPZ53" s="0"/>
      <c r="SQA53" s="0"/>
      <c r="SQB53" s="0"/>
      <c r="SQC53" s="0"/>
      <c r="SQD53" s="0"/>
      <c r="SQE53" s="0"/>
      <c r="SQF53" s="0"/>
      <c r="SQG53" s="0"/>
      <c r="SQH53" s="0"/>
      <c r="SQI53" s="0"/>
      <c r="SQJ53" s="0"/>
      <c r="SQK53" s="0"/>
      <c r="SQL53" s="0"/>
      <c r="SQM53" s="0"/>
      <c r="SQN53" s="0"/>
      <c r="SQO53" s="0"/>
      <c r="SQP53" s="0"/>
      <c r="SQQ53" s="0"/>
      <c r="SQR53" s="0"/>
      <c r="SQS53" s="0"/>
      <c r="SQT53" s="0"/>
      <c r="SQU53" s="0"/>
      <c r="SQV53" s="0"/>
      <c r="SQW53" s="0"/>
      <c r="SQX53" s="0"/>
      <c r="SQY53" s="0"/>
      <c r="SQZ53" s="0"/>
      <c r="SRA53" s="0"/>
      <c r="SRB53" s="0"/>
      <c r="SRC53" s="0"/>
      <c r="SRD53" s="0"/>
      <c r="SRE53" s="0"/>
      <c r="SRF53" s="0"/>
      <c r="SRG53" s="0"/>
      <c r="SRH53" s="0"/>
      <c r="SRI53" s="0"/>
      <c r="SRJ53" s="0"/>
      <c r="SRK53" s="0"/>
      <c r="SRL53" s="0"/>
      <c r="SRM53" s="0"/>
      <c r="SRN53" s="0"/>
      <c r="SRO53" s="0"/>
      <c r="SRP53" s="0"/>
      <c r="SRQ53" s="0"/>
      <c r="SRR53" s="0"/>
      <c r="SRS53" s="0"/>
      <c r="SRT53" s="0"/>
      <c r="SRU53" s="0"/>
      <c r="SRV53" s="0"/>
      <c r="SRW53" s="0"/>
      <c r="SRX53" s="0"/>
      <c r="SRY53" s="0"/>
      <c r="SRZ53" s="0"/>
      <c r="SSA53" s="0"/>
      <c r="SSB53" s="0"/>
      <c r="SSC53" s="0"/>
      <c r="SSD53" s="0"/>
      <c r="SSE53" s="0"/>
      <c r="SSF53" s="0"/>
      <c r="SSG53" s="0"/>
      <c r="SSH53" s="0"/>
      <c r="SSI53" s="0"/>
      <c r="SSJ53" s="0"/>
      <c r="SSK53" s="0"/>
      <c r="SSL53" s="0"/>
      <c r="SSM53" s="0"/>
      <c r="SSN53" s="0"/>
      <c r="SSO53" s="0"/>
      <c r="SSP53" s="0"/>
      <c r="SSQ53" s="0"/>
      <c r="SSR53" s="0"/>
      <c r="SSS53" s="0"/>
      <c r="SST53" s="0"/>
      <c r="SSU53" s="0"/>
      <c r="SSV53" s="0"/>
      <c r="SSW53" s="0"/>
      <c r="SSX53" s="0"/>
      <c r="SSY53" s="0"/>
      <c r="SSZ53" s="0"/>
      <c r="STA53" s="0"/>
      <c r="STB53" s="0"/>
      <c r="STC53" s="0"/>
      <c r="STD53" s="0"/>
      <c r="STE53" s="0"/>
      <c r="STF53" s="0"/>
      <c r="STG53" s="0"/>
      <c r="STH53" s="0"/>
      <c r="STI53" s="0"/>
      <c r="STJ53" s="0"/>
      <c r="STK53" s="0"/>
      <c r="STL53" s="0"/>
      <c r="STM53" s="0"/>
      <c r="STN53" s="0"/>
      <c r="STO53" s="0"/>
      <c r="STP53" s="0"/>
      <c r="STQ53" s="0"/>
      <c r="STR53" s="0"/>
      <c r="STS53" s="0"/>
      <c r="STT53" s="0"/>
      <c r="STU53" s="0"/>
      <c r="STV53" s="0"/>
      <c r="STW53" s="0"/>
      <c r="STX53" s="0"/>
      <c r="STY53" s="0"/>
      <c r="STZ53" s="0"/>
      <c r="SUA53" s="0"/>
      <c r="SUB53" s="0"/>
      <c r="SUC53" s="0"/>
      <c r="SUD53" s="0"/>
      <c r="SUE53" s="0"/>
      <c r="SUF53" s="0"/>
      <c r="SUG53" s="0"/>
      <c r="SUH53" s="0"/>
      <c r="SUI53" s="0"/>
      <c r="SUJ53" s="0"/>
      <c r="SUK53" s="0"/>
      <c r="SUL53" s="0"/>
      <c r="SUM53" s="0"/>
      <c r="SUN53" s="0"/>
      <c r="SUO53" s="0"/>
      <c r="SUP53" s="0"/>
      <c r="SUQ53" s="0"/>
      <c r="SUR53" s="0"/>
      <c r="SUS53" s="0"/>
      <c r="SUT53" s="0"/>
      <c r="SUU53" s="0"/>
      <c r="SUV53" s="0"/>
      <c r="SUW53" s="0"/>
      <c r="SUX53" s="0"/>
      <c r="SUY53" s="0"/>
      <c r="SUZ53" s="0"/>
      <c r="SVA53" s="0"/>
      <c r="SVB53" s="0"/>
      <c r="SVC53" s="0"/>
      <c r="SVD53" s="0"/>
      <c r="SVE53" s="0"/>
      <c r="SVF53" s="0"/>
      <c r="SVG53" s="0"/>
      <c r="SVH53" s="0"/>
      <c r="SVI53" s="0"/>
      <c r="SVJ53" s="0"/>
      <c r="SVK53" s="0"/>
      <c r="SVL53" s="0"/>
      <c r="SVM53" s="0"/>
      <c r="SVN53" s="0"/>
      <c r="SVO53" s="0"/>
      <c r="SVP53" s="0"/>
      <c r="SVQ53" s="0"/>
      <c r="SVR53" s="0"/>
      <c r="SVS53" s="0"/>
      <c r="SVT53" s="0"/>
      <c r="SVU53" s="0"/>
      <c r="SVV53" s="0"/>
      <c r="SVW53" s="0"/>
      <c r="SVX53" s="0"/>
      <c r="SVY53" s="0"/>
      <c r="SVZ53" s="0"/>
      <c r="SWA53" s="0"/>
      <c r="SWB53" s="0"/>
      <c r="SWC53" s="0"/>
      <c r="SWD53" s="0"/>
      <c r="SWE53" s="0"/>
      <c r="SWF53" s="0"/>
      <c r="SWG53" s="0"/>
      <c r="SWH53" s="0"/>
      <c r="SWI53" s="0"/>
      <c r="SWJ53" s="0"/>
      <c r="SWK53" s="0"/>
      <c r="SWL53" s="0"/>
      <c r="SWM53" s="0"/>
      <c r="SWN53" s="0"/>
      <c r="SWO53" s="0"/>
      <c r="SWP53" s="0"/>
      <c r="SWQ53" s="0"/>
      <c r="SWR53" s="0"/>
      <c r="SWS53" s="0"/>
      <c r="SWT53" s="0"/>
      <c r="SWU53" s="0"/>
      <c r="SWV53" s="0"/>
      <c r="SWW53" s="0"/>
      <c r="SWX53" s="0"/>
      <c r="SWY53" s="0"/>
      <c r="SWZ53" s="0"/>
      <c r="SXA53" s="0"/>
      <c r="SXB53" s="0"/>
      <c r="SXC53" s="0"/>
      <c r="SXD53" s="0"/>
      <c r="SXE53" s="0"/>
      <c r="SXF53" s="0"/>
      <c r="SXG53" s="0"/>
      <c r="SXH53" s="0"/>
      <c r="SXI53" s="0"/>
      <c r="SXJ53" s="0"/>
      <c r="SXK53" s="0"/>
      <c r="SXL53" s="0"/>
      <c r="SXM53" s="0"/>
      <c r="SXN53" s="0"/>
      <c r="SXO53" s="0"/>
      <c r="SXP53" s="0"/>
      <c r="SXQ53" s="0"/>
      <c r="SXR53" s="0"/>
      <c r="SXS53" s="0"/>
      <c r="SXT53" s="0"/>
      <c r="SXU53" s="0"/>
      <c r="SXV53" s="0"/>
      <c r="SXW53" s="0"/>
      <c r="SXX53" s="0"/>
      <c r="SXY53" s="0"/>
      <c r="SXZ53" s="0"/>
      <c r="SYA53" s="0"/>
      <c r="SYB53" s="0"/>
      <c r="SYC53" s="0"/>
      <c r="SYD53" s="0"/>
      <c r="SYE53" s="0"/>
      <c r="SYF53" s="0"/>
      <c r="SYG53" s="0"/>
      <c r="SYH53" s="0"/>
      <c r="SYI53" s="0"/>
      <c r="SYJ53" s="0"/>
      <c r="SYK53" s="0"/>
      <c r="SYL53" s="0"/>
      <c r="SYM53" s="0"/>
      <c r="SYN53" s="0"/>
      <c r="SYO53" s="0"/>
      <c r="SYP53" s="0"/>
      <c r="SYQ53" s="0"/>
      <c r="SYR53" s="0"/>
      <c r="SYS53" s="0"/>
      <c r="SYT53" s="0"/>
      <c r="SYU53" s="0"/>
      <c r="SYV53" s="0"/>
      <c r="SYW53" s="0"/>
      <c r="SYX53" s="0"/>
      <c r="SYY53" s="0"/>
      <c r="SYZ53" s="0"/>
      <c r="SZA53" s="0"/>
      <c r="SZB53" s="0"/>
      <c r="SZC53" s="0"/>
      <c r="SZD53" s="0"/>
      <c r="SZE53" s="0"/>
      <c r="SZF53" s="0"/>
      <c r="SZG53" s="0"/>
      <c r="SZH53" s="0"/>
      <c r="SZI53" s="0"/>
      <c r="SZJ53" s="0"/>
      <c r="SZK53" s="0"/>
      <c r="SZL53" s="0"/>
      <c r="SZM53" s="0"/>
      <c r="SZN53" s="0"/>
      <c r="SZO53" s="0"/>
      <c r="SZP53" s="0"/>
      <c r="SZQ53" s="0"/>
      <c r="SZR53" s="0"/>
      <c r="SZS53" s="0"/>
      <c r="SZT53" s="0"/>
      <c r="SZU53" s="0"/>
      <c r="SZV53" s="0"/>
      <c r="SZW53" s="0"/>
      <c r="SZX53" s="0"/>
      <c r="SZY53" s="0"/>
      <c r="SZZ53" s="0"/>
      <c r="TAA53" s="0"/>
      <c r="TAB53" s="0"/>
      <c r="TAC53" s="0"/>
      <c r="TAD53" s="0"/>
      <c r="TAE53" s="0"/>
      <c r="TAF53" s="0"/>
      <c r="TAG53" s="0"/>
      <c r="TAH53" s="0"/>
      <c r="TAI53" s="0"/>
      <c r="TAJ53" s="0"/>
      <c r="TAK53" s="0"/>
      <c r="TAL53" s="0"/>
      <c r="TAM53" s="0"/>
      <c r="TAN53" s="0"/>
      <c r="TAO53" s="0"/>
      <c r="TAP53" s="0"/>
      <c r="TAQ53" s="0"/>
      <c r="TAR53" s="0"/>
      <c r="TAS53" s="0"/>
      <c r="TAT53" s="0"/>
      <c r="TAU53" s="0"/>
      <c r="TAV53" s="0"/>
      <c r="TAW53" s="0"/>
      <c r="TAX53" s="0"/>
      <c r="TAY53" s="0"/>
      <c r="TAZ53" s="0"/>
      <c r="TBA53" s="0"/>
      <c r="TBB53" s="0"/>
      <c r="TBC53" s="0"/>
      <c r="TBD53" s="0"/>
      <c r="TBE53" s="0"/>
      <c r="TBF53" s="0"/>
      <c r="TBG53" s="0"/>
      <c r="TBH53" s="0"/>
      <c r="TBI53" s="0"/>
      <c r="TBJ53" s="0"/>
      <c r="TBK53" s="0"/>
      <c r="TBL53" s="0"/>
      <c r="TBM53" s="0"/>
      <c r="TBN53" s="0"/>
      <c r="TBO53" s="0"/>
      <c r="TBP53" s="0"/>
      <c r="TBQ53" s="0"/>
      <c r="TBR53" s="0"/>
      <c r="TBS53" s="0"/>
      <c r="TBT53" s="0"/>
      <c r="TBU53" s="0"/>
      <c r="TBV53" s="0"/>
      <c r="TBW53" s="0"/>
      <c r="TBX53" s="0"/>
      <c r="TBY53" s="0"/>
      <c r="TBZ53" s="0"/>
      <c r="TCA53" s="0"/>
      <c r="TCB53" s="0"/>
      <c r="TCC53" s="0"/>
      <c r="TCD53" s="0"/>
      <c r="TCE53" s="0"/>
      <c r="TCF53" s="0"/>
      <c r="TCG53" s="0"/>
      <c r="TCH53" s="0"/>
      <c r="TCI53" s="0"/>
      <c r="TCJ53" s="0"/>
      <c r="TCK53" s="0"/>
      <c r="TCL53" s="0"/>
      <c r="TCM53" s="0"/>
      <c r="TCN53" s="0"/>
      <c r="TCO53" s="0"/>
      <c r="TCP53" s="0"/>
      <c r="TCQ53" s="0"/>
      <c r="TCR53" s="0"/>
      <c r="TCS53" s="0"/>
      <c r="TCT53" s="0"/>
      <c r="TCU53" s="0"/>
      <c r="TCV53" s="0"/>
      <c r="TCW53" s="0"/>
      <c r="TCX53" s="0"/>
      <c r="TCY53" s="0"/>
      <c r="TCZ53" s="0"/>
      <c r="TDA53" s="0"/>
      <c r="TDB53" s="0"/>
      <c r="TDC53" s="0"/>
      <c r="TDD53" s="0"/>
      <c r="TDE53" s="0"/>
      <c r="TDF53" s="0"/>
      <c r="TDG53" s="0"/>
      <c r="TDH53" s="0"/>
      <c r="TDI53" s="0"/>
      <c r="TDJ53" s="0"/>
      <c r="TDK53" s="0"/>
      <c r="TDL53" s="0"/>
      <c r="TDM53" s="0"/>
      <c r="TDN53" s="0"/>
      <c r="TDO53" s="0"/>
      <c r="TDP53" s="0"/>
      <c r="TDQ53" s="0"/>
      <c r="TDR53" s="0"/>
      <c r="TDS53" s="0"/>
      <c r="TDT53" s="0"/>
      <c r="TDU53" s="0"/>
      <c r="TDV53" s="0"/>
      <c r="TDW53" s="0"/>
      <c r="TDX53" s="0"/>
      <c r="TDY53" s="0"/>
      <c r="TDZ53" s="0"/>
      <c r="TEA53" s="0"/>
      <c r="TEB53" s="0"/>
      <c r="TEC53" s="0"/>
      <c r="TED53" s="0"/>
      <c r="TEE53" s="0"/>
      <c r="TEF53" s="0"/>
      <c r="TEG53" s="0"/>
      <c r="TEH53" s="0"/>
      <c r="TEI53" s="0"/>
      <c r="TEJ53" s="0"/>
      <c r="TEK53" s="0"/>
      <c r="TEL53" s="0"/>
      <c r="TEM53" s="0"/>
      <c r="TEN53" s="0"/>
      <c r="TEO53" s="0"/>
      <c r="TEP53" s="0"/>
      <c r="TEQ53" s="0"/>
      <c r="TER53" s="0"/>
      <c r="TES53" s="0"/>
      <c r="TET53" s="0"/>
      <c r="TEU53" s="0"/>
      <c r="TEV53" s="0"/>
      <c r="TEW53" s="0"/>
      <c r="TEX53" s="0"/>
      <c r="TEY53" s="0"/>
      <c r="TEZ53" s="0"/>
      <c r="TFA53" s="0"/>
      <c r="TFB53" s="0"/>
      <c r="TFC53" s="0"/>
      <c r="TFD53" s="0"/>
      <c r="TFE53" s="0"/>
      <c r="TFF53" s="0"/>
      <c r="TFG53" s="0"/>
      <c r="TFH53" s="0"/>
      <c r="TFI53" s="0"/>
      <c r="TFJ53" s="0"/>
      <c r="TFK53" s="0"/>
      <c r="TFL53" s="0"/>
      <c r="TFM53" s="0"/>
      <c r="TFN53" s="0"/>
      <c r="TFO53" s="0"/>
      <c r="TFP53" s="0"/>
      <c r="TFQ53" s="0"/>
      <c r="TFR53" s="0"/>
      <c r="TFS53" s="0"/>
      <c r="TFT53" s="0"/>
      <c r="TFU53" s="0"/>
      <c r="TFV53" s="0"/>
      <c r="TFW53" s="0"/>
      <c r="TFX53" s="0"/>
      <c r="TFY53" s="0"/>
      <c r="TFZ53" s="0"/>
      <c r="TGA53" s="0"/>
      <c r="TGB53" s="0"/>
      <c r="TGC53" s="0"/>
      <c r="TGD53" s="0"/>
      <c r="TGE53" s="0"/>
      <c r="TGF53" s="0"/>
      <c r="TGG53" s="0"/>
      <c r="TGH53" s="0"/>
      <c r="TGI53" s="0"/>
      <c r="TGJ53" s="0"/>
      <c r="TGK53" s="0"/>
      <c r="TGL53" s="0"/>
      <c r="TGM53" s="0"/>
      <c r="TGN53" s="0"/>
      <c r="TGO53" s="0"/>
      <c r="TGP53" s="0"/>
      <c r="TGQ53" s="0"/>
      <c r="TGR53" s="0"/>
      <c r="TGS53" s="0"/>
      <c r="TGT53" s="0"/>
      <c r="TGU53" s="0"/>
      <c r="TGV53" s="0"/>
      <c r="TGW53" s="0"/>
      <c r="TGX53" s="0"/>
      <c r="TGY53" s="0"/>
      <c r="TGZ53" s="0"/>
      <c r="THA53" s="0"/>
      <c r="THB53" s="0"/>
      <c r="THC53" s="0"/>
      <c r="THD53" s="0"/>
      <c r="THE53" s="0"/>
      <c r="THF53" s="0"/>
      <c r="THG53" s="0"/>
      <c r="THH53" s="0"/>
      <c r="THI53" s="0"/>
      <c r="THJ53" s="0"/>
      <c r="THK53" s="0"/>
      <c r="THL53" s="0"/>
      <c r="THM53" s="0"/>
      <c r="THN53" s="0"/>
      <c r="THO53" s="0"/>
      <c r="THP53" s="0"/>
      <c r="THQ53" s="0"/>
      <c r="THR53" s="0"/>
      <c r="THS53" s="0"/>
      <c r="THT53" s="0"/>
      <c r="THU53" s="0"/>
      <c r="THV53" s="0"/>
      <c r="THW53" s="0"/>
      <c r="THX53" s="0"/>
      <c r="THY53" s="0"/>
      <c r="THZ53" s="0"/>
      <c r="TIA53" s="0"/>
      <c r="TIB53" s="0"/>
      <c r="TIC53" s="0"/>
      <c r="TID53" s="0"/>
      <c r="TIE53" s="0"/>
      <c r="TIF53" s="0"/>
      <c r="TIG53" s="0"/>
      <c r="TIH53" s="0"/>
      <c r="TII53" s="0"/>
      <c r="TIJ53" s="0"/>
      <c r="TIK53" s="0"/>
      <c r="TIL53" s="0"/>
      <c r="TIM53" s="0"/>
      <c r="TIN53" s="0"/>
      <c r="TIO53" s="0"/>
      <c r="TIP53" s="0"/>
      <c r="TIQ53" s="0"/>
      <c r="TIR53" s="0"/>
      <c r="TIS53" s="0"/>
      <c r="TIT53" s="0"/>
      <c r="TIU53" s="0"/>
      <c r="TIV53" s="0"/>
      <c r="TIW53" s="0"/>
      <c r="TIX53" s="0"/>
      <c r="TIY53" s="0"/>
      <c r="TIZ53" s="0"/>
      <c r="TJA53" s="0"/>
      <c r="TJB53" s="0"/>
      <c r="TJC53" s="0"/>
      <c r="TJD53" s="0"/>
      <c r="TJE53" s="0"/>
      <c r="TJF53" s="0"/>
      <c r="TJG53" s="0"/>
      <c r="TJH53" s="0"/>
      <c r="TJI53" s="0"/>
      <c r="TJJ53" s="0"/>
      <c r="TJK53" s="0"/>
      <c r="TJL53" s="0"/>
      <c r="TJM53" s="0"/>
      <c r="TJN53" s="0"/>
      <c r="TJO53" s="0"/>
      <c r="TJP53" s="0"/>
      <c r="TJQ53" s="0"/>
      <c r="TJR53" s="0"/>
      <c r="TJS53" s="0"/>
      <c r="TJT53" s="0"/>
      <c r="TJU53" s="0"/>
      <c r="TJV53" s="0"/>
      <c r="TJW53" s="0"/>
      <c r="TJX53" s="0"/>
      <c r="TJY53" s="0"/>
      <c r="TJZ53" s="0"/>
      <c r="TKA53" s="0"/>
      <c r="TKB53" s="0"/>
      <c r="TKC53" s="0"/>
      <c r="TKD53" s="0"/>
      <c r="TKE53" s="0"/>
      <c r="TKF53" s="0"/>
      <c r="TKG53" s="0"/>
      <c r="TKH53" s="0"/>
      <c r="TKI53" s="0"/>
      <c r="TKJ53" s="0"/>
      <c r="TKK53" s="0"/>
      <c r="TKL53" s="0"/>
      <c r="TKM53" s="0"/>
      <c r="TKN53" s="0"/>
      <c r="TKO53" s="0"/>
      <c r="TKP53" s="0"/>
      <c r="TKQ53" s="0"/>
      <c r="TKR53" s="0"/>
      <c r="TKS53" s="0"/>
      <c r="TKT53" s="0"/>
      <c r="TKU53" s="0"/>
      <c r="TKV53" s="0"/>
      <c r="TKW53" s="0"/>
      <c r="TKX53" s="0"/>
      <c r="TKY53" s="0"/>
      <c r="TKZ53" s="0"/>
      <c r="TLA53" s="0"/>
      <c r="TLB53" s="0"/>
      <c r="TLC53" s="0"/>
      <c r="TLD53" s="0"/>
      <c r="TLE53" s="0"/>
      <c r="TLF53" s="0"/>
      <c r="TLG53" s="0"/>
      <c r="TLH53" s="0"/>
      <c r="TLI53" s="0"/>
      <c r="TLJ53" s="0"/>
      <c r="TLK53" s="0"/>
      <c r="TLL53" s="0"/>
      <c r="TLM53" s="0"/>
      <c r="TLN53" s="0"/>
      <c r="TLO53" s="0"/>
      <c r="TLP53" s="0"/>
      <c r="TLQ53" s="0"/>
      <c r="TLR53" s="0"/>
      <c r="TLS53" s="0"/>
      <c r="TLT53" s="0"/>
      <c r="TLU53" s="0"/>
      <c r="TLV53" s="0"/>
      <c r="TLW53" s="0"/>
      <c r="TLX53" s="0"/>
      <c r="TLY53" s="0"/>
      <c r="TLZ53" s="0"/>
      <c r="TMA53" s="0"/>
      <c r="TMB53" s="0"/>
      <c r="TMC53" s="0"/>
      <c r="TMD53" s="0"/>
      <c r="TME53" s="0"/>
      <c r="TMF53" s="0"/>
      <c r="TMG53" s="0"/>
      <c r="TMH53" s="0"/>
      <c r="TMI53" s="0"/>
      <c r="TMJ53" s="0"/>
      <c r="TMK53" s="0"/>
      <c r="TML53" s="0"/>
      <c r="TMM53" s="0"/>
      <c r="TMN53" s="0"/>
      <c r="TMO53" s="0"/>
      <c r="TMP53" s="0"/>
      <c r="TMQ53" s="0"/>
      <c r="TMR53" s="0"/>
      <c r="TMS53" s="0"/>
      <c r="TMT53" s="0"/>
      <c r="TMU53" s="0"/>
      <c r="TMV53" s="0"/>
      <c r="TMW53" s="0"/>
      <c r="TMX53" s="0"/>
      <c r="TMY53" s="0"/>
      <c r="TMZ53" s="0"/>
      <c r="TNA53" s="0"/>
      <c r="TNB53" s="0"/>
      <c r="TNC53" s="0"/>
      <c r="TND53" s="0"/>
      <c r="TNE53" s="0"/>
      <c r="TNF53" s="0"/>
      <c r="TNG53" s="0"/>
      <c r="TNH53" s="0"/>
      <c r="TNI53" s="0"/>
      <c r="TNJ53" s="0"/>
      <c r="TNK53" s="0"/>
      <c r="TNL53" s="0"/>
      <c r="TNM53" s="0"/>
      <c r="TNN53" s="0"/>
      <c r="TNO53" s="0"/>
      <c r="TNP53" s="0"/>
      <c r="TNQ53" s="0"/>
      <c r="TNR53" s="0"/>
      <c r="TNS53" s="0"/>
      <c r="TNT53" s="0"/>
      <c r="TNU53" s="0"/>
      <c r="TNV53" s="0"/>
      <c r="TNW53" s="0"/>
      <c r="TNX53" s="0"/>
      <c r="TNY53" s="0"/>
      <c r="TNZ53" s="0"/>
      <c r="TOA53" s="0"/>
      <c r="TOB53" s="0"/>
      <c r="TOC53" s="0"/>
      <c r="TOD53" s="0"/>
      <c r="TOE53" s="0"/>
      <c r="TOF53" s="0"/>
      <c r="TOG53" s="0"/>
      <c r="TOH53" s="0"/>
      <c r="TOI53" s="0"/>
      <c r="TOJ53" s="0"/>
      <c r="TOK53" s="0"/>
      <c r="TOL53" s="0"/>
      <c r="TOM53" s="0"/>
      <c r="TON53" s="0"/>
      <c r="TOO53" s="0"/>
      <c r="TOP53" s="0"/>
      <c r="TOQ53" s="0"/>
      <c r="TOR53" s="0"/>
      <c r="TOS53" s="0"/>
      <c r="TOT53" s="0"/>
      <c r="TOU53" s="0"/>
      <c r="TOV53" s="0"/>
      <c r="TOW53" s="0"/>
      <c r="TOX53" s="0"/>
      <c r="TOY53" s="0"/>
      <c r="TOZ53" s="0"/>
      <c r="TPA53" s="0"/>
      <c r="TPB53" s="0"/>
      <c r="TPC53" s="0"/>
      <c r="TPD53" s="0"/>
      <c r="TPE53" s="0"/>
      <c r="TPF53" s="0"/>
      <c r="TPG53" s="0"/>
      <c r="TPH53" s="0"/>
      <c r="TPI53" s="0"/>
      <c r="TPJ53" s="0"/>
      <c r="TPK53" s="0"/>
      <c r="TPL53" s="0"/>
      <c r="TPM53" s="0"/>
      <c r="TPN53" s="0"/>
      <c r="TPO53" s="0"/>
      <c r="TPP53" s="0"/>
      <c r="TPQ53" s="0"/>
      <c r="TPR53" s="0"/>
      <c r="TPS53" s="0"/>
      <c r="TPT53" s="0"/>
      <c r="TPU53" s="0"/>
      <c r="TPV53" s="0"/>
      <c r="TPW53" s="0"/>
      <c r="TPX53" s="0"/>
      <c r="TPY53" s="0"/>
      <c r="TPZ53" s="0"/>
      <c r="TQA53" s="0"/>
      <c r="TQB53" s="0"/>
      <c r="TQC53" s="0"/>
      <c r="TQD53" s="0"/>
      <c r="TQE53" s="0"/>
      <c r="TQF53" s="0"/>
      <c r="TQG53" s="0"/>
      <c r="TQH53" s="0"/>
      <c r="TQI53" s="0"/>
      <c r="TQJ53" s="0"/>
      <c r="TQK53" s="0"/>
      <c r="TQL53" s="0"/>
      <c r="TQM53" s="0"/>
      <c r="TQN53" s="0"/>
      <c r="TQO53" s="0"/>
      <c r="TQP53" s="0"/>
      <c r="TQQ53" s="0"/>
      <c r="TQR53" s="0"/>
      <c r="TQS53" s="0"/>
      <c r="TQT53" s="0"/>
      <c r="TQU53" s="0"/>
      <c r="TQV53" s="0"/>
      <c r="TQW53" s="0"/>
      <c r="TQX53" s="0"/>
      <c r="TQY53" s="0"/>
      <c r="TQZ53" s="0"/>
      <c r="TRA53" s="0"/>
      <c r="TRB53" s="0"/>
      <c r="TRC53" s="0"/>
      <c r="TRD53" s="0"/>
      <c r="TRE53" s="0"/>
      <c r="TRF53" s="0"/>
      <c r="TRG53" s="0"/>
      <c r="TRH53" s="0"/>
      <c r="TRI53" s="0"/>
      <c r="TRJ53" s="0"/>
      <c r="TRK53" s="0"/>
      <c r="TRL53" s="0"/>
      <c r="TRM53" s="0"/>
      <c r="TRN53" s="0"/>
      <c r="TRO53" s="0"/>
      <c r="TRP53" s="0"/>
      <c r="TRQ53" s="0"/>
      <c r="TRR53" s="0"/>
      <c r="TRS53" s="0"/>
      <c r="TRT53" s="0"/>
      <c r="TRU53" s="0"/>
      <c r="TRV53" s="0"/>
      <c r="TRW53" s="0"/>
      <c r="TRX53" s="0"/>
      <c r="TRY53" s="0"/>
      <c r="TRZ53" s="0"/>
      <c r="TSA53" s="0"/>
      <c r="TSB53" s="0"/>
      <c r="TSC53" s="0"/>
      <c r="TSD53" s="0"/>
      <c r="TSE53" s="0"/>
      <c r="TSF53" s="0"/>
      <c r="TSG53" s="0"/>
      <c r="TSH53" s="0"/>
      <c r="TSI53" s="0"/>
      <c r="TSJ53" s="0"/>
      <c r="TSK53" s="0"/>
      <c r="TSL53" s="0"/>
      <c r="TSM53" s="0"/>
      <c r="TSN53" s="0"/>
      <c r="TSO53" s="0"/>
      <c r="TSP53" s="0"/>
      <c r="TSQ53" s="0"/>
      <c r="TSR53" s="0"/>
      <c r="TSS53" s="0"/>
      <c r="TST53" s="0"/>
      <c r="TSU53" s="0"/>
      <c r="TSV53" s="0"/>
      <c r="TSW53" s="0"/>
      <c r="TSX53" s="0"/>
      <c r="TSY53" s="0"/>
      <c r="TSZ53" s="0"/>
      <c r="TTA53" s="0"/>
      <c r="TTB53" s="0"/>
      <c r="TTC53" s="0"/>
      <c r="TTD53" s="0"/>
      <c r="TTE53" s="0"/>
      <c r="TTF53" s="0"/>
      <c r="TTG53" s="0"/>
      <c r="TTH53" s="0"/>
      <c r="TTI53" s="0"/>
      <c r="TTJ53" s="0"/>
      <c r="TTK53" s="0"/>
      <c r="TTL53" s="0"/>
      <c r="TTM53" s="0"/>
      <c r="TTN53" s="0"/>
      <c r="TTO53" s="0"/>
      <c r="TTP53" s="0"/>
      <c r="TTQ53" s="0"/>
      <c r="TTR53" s="0"/>
      <c r="TTS53" s="0"/>
      <c r="TTT53" s="0"/>
      <c r="TTU53" s="0"/>
      <c r="TTV53" s="0"/>
      <c r="TTW53" s="0"/>
      <c r="TTX53" s="0"/>
      <c r="TTY53" s="0"/>
      <c r="TTZ53" s="0"/>
      <c r="TUA53" s="0"/>
      <c r="TUB53" s="0"/>
      <c r="TUC53" s="0"/>
      <c r="TUD53" s="0"/>
      <c r="TUE53" s="0"/>
      <c r="TUF53" s="0"/>
      <c r="TUG53" s="0"/>
      <c r="TUH53" s="0"/>
      <c r="TUI53" s="0"/>
      <c r="TUJ53" s="0"/>
      <c r="TUK53" s="0"/>
      <c r="TUL53" s="0"/>
      <c r="TUM53" s="0"/>
      <c r="TUN53" s="0"/>
      <c r="TUO53" s="0"/>
      <c r="TUP53" s="0"/>
      <c r="TUQ53" s="0"/>
      <c r="TUR53" s="0"/>
      <c r="TUS53" s="0"/>
      <c r="TUT53" s="0"/>
      <c r="TUU53" s="0"/>
      <c r="TUV53" s="0"/>
      <c r="TUW53" s="0"/>
      <c r="TUX53" s="0"/>
      <c r="TUY53" s="0"/>
      <c r="TUZ53" s="0"/>
      <c r="TVA53" s="0"/>
      <c r="TVB53" s="0"/>
      <c r="TVC53" s="0"/>
      <c r="TVD53" s="0"/>
      <c r="TVE53" s="0"/>
      <c r="TVF53" s="0"/>
      <c r="TVG53" s="0"/>
      <c r="TVH53" s="0"/>
      <c r="TVI53" s="0"/>
      <c r="TVJ53" s="0"/>
      <c r="TVK53" s="0"/>
      <c r="TVL53" s="0"/>
      <c r="TVM53" s="0"/>
      <c r="TVN53" s="0"/>
      <c r="TVO53" s="0"/>
      <c r="TVP53" s="0"/>
      <c r="TVQ53" s="0"/>
      <c r="TVR53" s="0"/>
      <c r="TVS53" s="0"/>
      <c r="TVT53" s="0"/>
      <c r="TVU53" s="0"/>
      <c r="TVV53" s="0"/>
      <c r="TVW53" s="0"/>
      <c r="TVX53" s="0"/>
      <c r="TVY53" s="0"/>
      <c r="TVZ53" s="0"/>
      <c r="TWA53" s="0"/>
      <c r="TWB53" s="0"/>
      <c r="TWC53" s="0"/>
      <c r="TWD53" s="0"/>
      <c r="TWE53" s="0"/>
      <c r="TWF53" s="0"/>
      <c r="TWG53" s="0"/>
      <c r="TWH53" s="0"/>
      <c r="TWI53" s="0"/>
      <c r="TWJ53" s="0"/>
      <c r="TWK53" s="0"/>
      <c r="TWL53" s="0"/>
      <c r="TWM53" s="0"/>
      <c r="TWN53" s="0"/>
      <c r="TWO53" s="0"/>
      <c r="TWP53" s="0"/>
      <c r="TWQ53" s="0"/>
      <c r="TWR53" s="0"/>
      <c r="TWS53" s="0"/>
      <c r="TWT53" s="0"/>
      <c r="TWU53" s="0"/>
      <c r="TWV53" s="0"/>
      <c r="TWW53" s="0"/>
      <c r="TWX53" s="0"/>
      <c r="TWY53" s="0"/>
      <c r="TWZ53" s="0"/>
      <c r="TXA53" s="0"/>
      <c r="TXB53" s="0"/>
      <c r="TXC53" s="0"/>
      <c r="TXD53" s="0"/>
      <c r="TXE53" s="0"/>
      <c r="TXF53" s="0"/>
      <c r="TXG53" s="0"/>
      <c r="TXH53" s="0"/>
      <c r="TXI53" s="0"/>
      <c r="TXJ53" s="0"/>
      <c r="TXK53" s="0"/>
      <c r="TXL53" s="0"/>
      <c r="TXM53" s="0"/>
      <c r="TXN53" s="0"/>
      <c r="TXO53" s="0"/>
      <c r="TXP53" s="0"/>
      <c r="TXQ53" s="0"/>
      <c r="TXR53" s="0"/>
      <c r="TXS53" s="0"/>
      <c r="TXT53" s="0"/>
      <c r="TXU53" s="0"/>
      <c r="TXV53" s="0"/>
      <c r="TXW53" s="0"/>
      <c r="TXX53" s="0"/>
      <c r="TXY53" s="0"/>
      <c r="TXZ53" s="0"/>
      <c r="TYA53" s="0"/>
      <c r="TYB53" s="0"/>
      <c r="TYC53" s="0"/>
      <c r="TYD53" s="0"/>
      <c r="TYE53" s="0"/>
      <c r="TYF53" s="0"/>
      <c r="TYG53" s="0"/>
      <c r="TYH53" s="0"/>
      <c r="TYI53" s="0"/>
      <c r="TYJ53" s="0"/>
      <c r="TYK53" s="0"/>
      <c r="TYL53" s="0"/>
      <c r="TYM53" s="0"/>
      <c r="TYN53" s="0"/>
      <c r="TYO53" s="0"/>
      <c r="TYP53" s="0"/>
      <c r="TYQ53" s="0"/>
      <c r="TYR53" s="0"/>
      <c r="TYS53" s="0"/>
      <c r="TYT53" s="0"/>
      <c r="TYU53" s="0"/>
      <c r="TYV53" s="0"/>
      <c r="TYW53" s="0"/>
      <c r="TYX53" s="0"/>
      <c r="TYY53" s="0"/>
      <c r="TYZ53" s="0"/>
      <c r="TZA53" s="0"/>
      <c r="TZB53" s="0"/>
      <c r="TZC53" s="0"/>
      <c r="TZD53" s="0"/>
      <c r="TZE53" s="0"/>
      <c r="TZF53" s="0"/>
      <c r="TZG53" s="0"/>
      <c r="TZH53" s="0"/>
      <c r="TZI53" s="0"/>
      <c r="TZJ53" s="0"/>
      <c r="TZK53" s="0"/>
      <c r="TZL53" s="0"/>
      <c r="TZM53" s="0"/>
      <c r="TZN53" s="0"/>
      <c r="TZO53" s="0"/>
      <c r="TZP53" s="0"/>
      <c r="TZQ53" s="0"/>
      <c r="TZR53" s="0"/>
      <c r="TZS53" s="0"/>
      <c r="TZT53" s="0"/>
      <c r="TZU53" s="0"/>
      <c r="TZV53" s="0"/>
      <c r="TZW53" s="0"/>
      <c r="TZX53" s="0"/>
      <c r="TZY53" s="0"/>
      <c r="TZZ53" s="0"/>
      <c r="UAA53" s="0"/>
      <c r="UAB53" s="0"/>
      <c r="UAC53" s="0"/>
      <c r="UAD53" s="0"/>
      <c r="UAE53" s="0"/>
      <c r="UAF53" s="0"/>
      <c r="UAG53" s="0"/>
      <c r="UAH53" s="0"/>
      <c r="UAI53" s="0"/>
      <c r="UAJ53" s="0"/>
      <c r="UAK53" s="0"/>
      <c r="UAL53" s="0"/>
      <c r="UAM53" s="0"/>
      <c r="UAN53" s="0"/>
      <c r="UAO53" s="0"/>
      <c r="UAP53" s="0"/>
      <c r="UAQ53" s="0"/>
      <c r="UAR53" s="0"/>
      <c r="UAS53" s="0"/>
      <c r="UAT53" s="0"/>
      <c r="UAU53" s="0"/>
      <c r="UAV53" s="0"/>
      <c r="UAW53" s="0"/>
      <c r="UAX53" s="0"/>
      <c r="UAY53" s="0"/>
      <c r="UAZ53" s="0"/>
      <c r="UBA53" s="0"/>
      <c r="UBB53" s="0"/>
      <c r="UBC53" s="0"/>
      <c r="UBD53" s="0"/>
      <c r="UBE53" s="0"/>
      <c r="UBF53" s="0"/>
      <c r="UBG53" s="0"/>
      <c r="UBH53" s="0"/>
      <c r="UBI53" s="0"/>
      <c r="UBJ53" s="0"/>
      <c r="UBK53" s="0"/>
      <c r="UBL53" s="0"/>
      <c r="UBM53" s="0"/>
      <c r="UBN53" s="0"/>
      <c r="UBO53" s="0"/>
      <c r="UBP53" s="0"/>
      <c r="UBQ53" s="0"/>
      <c r="UBR53" s="0"/>
      <c r="UBS53" s="0"/>
      <c r="UBT53" s="0"/>
      <c r="UBU53" s="0"/>
      <c r="UBV53" s="0"/>
      <c r="UBW53" s="0"/>
      <c r="UBX53" s="0"/>
      <c r="UBY53" s="0"/>
      <c r="UBZ53" s="0"/>
      <c r="UCA53" s="0"/>
      <c r="UCB53" s="0"/>
      <c r="UCC53" s="0"/>
      <c r="UCD53" s="0"/>
      <c r="UCE53" s="0"/>
      <c r="UCF53" s="0"/>
      <c r="UCG53" s="0"/>
      <c r="UCH53" s="0"/>
      <c r="UCI53" s="0"/>
      <c r="UCJ53" s="0"/>
      <c r="UCK53" s="0"/>
      <c r="UCL53" s="0"/>
      <c r="UCM53" s="0"/>
      <c r="UCN53" s="0"/>
      <c r="UCO53" s="0"/>
      <c r="UCP53" s="0"/>
      <c r="UCQ53" s="0"/>
      <c r="UCR53" s="0"/>
      <c r="UCS53" s="0"/>
      <c r="UCT53" s="0"/>
      <c r="UCU53" s="0"/>
      <c r="UCV53" s="0"/>
      <c r="UCW53" s="0"/>
      <c r="UCX53" s="0"/>
      <c r="UCY53" s="0"/>
      <c r="UCZ53" s="0"/>
      <c r="UDA53" s="0"/>
      <c r="UDB53" s="0"/>
      <c r="UDC53" s="0"/>
      <c r="UDD53" s="0"/>
      <c r="UDE53" s="0"/>
      <c r="UDF53" s="0"/>
      <c r="UDG53" s="0"/>
      <c r="UDH53" s="0"/>
      <c r="UDI53" s="0"/>
      <c r="UDJ53" s="0"/>
      <c r="UDK53" s="0"/>
      <c r="UDL53" s="0"/>
      <c r="UDM53" s="0"/>
      <c r="UDN53" s="0"/>
      <c r="UDO53" s="0"/>
      <c r="UDP53" s="0"/>
      <c r="UDQ53" s="0"/>
      <c r="UDR53" s="0"/>
      <c r="UDS53" s="0"/>
      <c r="UDT53" s="0"/>
      <c r="UDU53" s="0"/>
      <c r="UDV53" s="0"/>
      <c r="UDW53" s="0"/>
      <c r="UDX53" s="0"/>
      <c r="UDY53" s="0"/>
      <c r="UDZ53" s="0"/>
      <c r="UEA53" s="0"/>
      <c r="UEB53" s="0"/>
      <c r="UEC53" s="0"/>
      <c r="UED53" s="0"/>
      <c r="UEE53" s="0"/>
      <c r="UEF53" s="0"/>
      <c r="UEG53" s="0"/>
      <c r="UEH53" s="0"/>
      <c r="UEI53" s="0"/>
      <c r="UEJ53" s="0"/>
      <c r="UEK53" s="0"/>
      <c r="UEL53" s="0"/>
      <c r="UEM53" s="0"/>
      <c r="UEN53" s="0"/>
      <c r="UEO53" s="0"/>
      <c r="UEP53" s="0"/>
      <c r="UEQ53" s="0"/>
      <c r="UER53" s="0"/>
      <c r="UES53" s="0"/>
      <c r="UET53" s="0"/>
      <c r="UEU53" s="0"/>
      <c r="UEV53" s="0"/>
      <c r="UEW53" s="0"/>
      <c r="UEX53" s="0"/>
      <c r="UEY53" s="0"/>
      <c r="UEZ53" s="0"/>
      <c r="UFA53" s="0"/>
      <c r="UFB53" s="0"/>
      <c r="UFC53" s="0"/>
      <c r="UFD53" s="0"/>
      <c r="UFE53" s="0"/>
      <c r="UFF53" s="0"/>
      <c r="UFG53" s="0"/>
      <c r="UFH53" s="0"/>
      <c r="UFI53" s="0"/>
      <c r="UFJ53" s="0"/>
      <c r="UFK53" s="0"/>
      <c r="UFL53" s="0"/>
      <c r="UFM53" s="0"/>
      <c r="UFN53" s="0"/>
      <c r="UFO53" s="0"/>
      <c r="UFP53" s="0"/>
      <c r="UFQ53" s="0"/>
      <c r="UFR53" s="0"/>
      <c r="UFS53" s="0"/>
      <c r="UFT53" s="0"/>
      <c r="UFU53" s="0"/>
      <c r="UFV53" s="0"/>
      <c r="UFW53" s="0"/>
      <c r="UFX53" s="0"/>
      <c r="UFY53" s="0"/>
      <c r="UFZ53" s="0"/>
      <c r="UGA53" s="0"/>
      <c r="UGB53" s="0"/>
      <c r="UGC53" s="0"/>
      <c r="UGD53" s="0"/>
      <c r="UGE53" s="0"/>
      <c r="UGF53" s="0"/>
      <c r="UGG53" s="0"/>
      <c r="UGH53" s="0"/>
      <c r="UGI53" s="0"/>
      <c r="UGJ53" s="0"/>
      <c r="UGK53" s="0"/>
      <c r="UGL53" s="0"/>
      <c r="UGM53" s="0"/>
      <c r="UGN53" s="0"/>
      <c r="UGO53" s="0"/>
      <c r="UGP53" s="0"/>
      <c r="UGQ53" s="0"/>
      <c r="UGR53" s="0"/>
      <c r="UGS53" s="0"/>
      <c r="UGT53" s="0"/>
      <c r="UGU53" s="0"/>
      <c r="UGV53" s="0"/>
      <c r="UGW53" s="0"/>
      <c r="UGX53" s="0"/>
      <c r="UGY53" s="0"/>
      <c r="UGZ53" s="0"/>
      <c r="UHA53" s="0"/>
      <c r="UHB53" s="0"/>
      <c r="UHC53" s="0"/>
      <c r="UHD53" s="0"/>
      <c r="UHE53" s="0"/>
      <c r="UHF53" s="0"/>
      <c r="UHG53" s="0"/>
      <c r="UHH53" s="0"/>
      <c r="UHI53" s="0"/>
      <c r="UHJ53" s="0"/>
      <c r="UHK53" s="0"/>
      <c r="UHL53" s="0"/>
      <c r="UHM53" s="0"/>
      <c r="UHN53" s="0"/>
      <c r="UHO53" s="0"/>
      <c r="UHP53" s="0"/>
      <c r="UHQ53" s="0"/>
      <c r="UHR53" s="0"/>
      <c r="UHS53" s="0"/>
      <c r="UHT53" s="0"/>
      <c r="UHU53" s="0"/>
      <c r="UHV53" s="0"/>
      <c r="UHW53" s="0"/>
      <c r="UHX53" s="0"/>
      <c r="UHY53" s="0"/>
      <c r="UHZ53" s="0"/>
      <c r="UIA53" s="0"/>
      <c r="UIB53" s="0"/>
      <c r="UIC53" s="0"/>
      <c r="UID53" s="0"/>
      <c r="UIE53" s="0"/>
      <c r="UIF53" s="0"/>
      <c r="UIG53" s="0"/>
      <c r="UIH53" s="0"/>
      <c r="UII53" s="0"/>
      <c r="UIJ53" s="0"/>
      <c r="UIK53" s="0"/>
      <c r="UIL53" s="0"/>
      <c r="UIM53" s="0"/>
      <c r="UIN53" s="0"/>
      <c r="UIO53" s="0"/>
      <c r="UIP53" s="0"/>
      <c r="UIQ53" s="0"/>
      <c r="UIR53" s="0"/>
      <c r="UIS53" s="0"/>
      <c r="UIT53" s="0"/>
      <c r="UIU53" s="0"/>
      <c r="UIV53" s="0"/>
      <c r="UIW53" s="0"/>
      <c r="UIX53" s="0"/>
      <c r="UIY53" s="0"/>
      <c r="UIZ53" s="0"/>
      <c r="UJA53" s="0"/>
      <c r="UJB53" s="0"/>
      <c r="UJC53" s="0"/>
      <c r="UJD53" s="0"/>
      <c r="UJE53" s="0"/>
      <c r="UJF53" s="0"/>
      <c r="UJG53" s="0"/>
      <c r="UJH53" s="0"/>
      <c r="UJI53" s="0"/>
      <c r="UJJ53" s="0"/>
      <c r="UJK53" s="0"/>
      <c r="UJL53" s="0"/>
      <c r="UJM53" s="0"/>
      <c r="UJN53" s="0"/>
      <c r="UJO53" s="0"/>
      <c r="UJP53" s="0"/>
      <c r="UJQ53" s="0"/>
      <c r="UJR53" s="0"/>
      <c r="UJS53" s="0"/>
      <c r="UJT53" s="0"/>
      <c r="UJU53" s="0"/>
      <c r="UJV53" s="0"/>
      <c r="UJW53" s="0"/>
      <c r="UJX53" s="0"/>
      <c r="UJY53" s="0"/>
      <c r="UJZ53" s="0"/>
      <c r="UKA53" s="0"/>
      <c r="UKB53" s="0"/>
      <c r="UKC53" s="0"/>
      <c r="UKD53" s="0"/>
      <c r="UKE53" s="0"/>
      <c r="UKF53" s="0"/>
      <c r="UKG53" s="0"/>
      <c r="UKH53" s="0"/>
      <c r="UKI53" s="0"/>
      <c r="UKJ53" s="0"/>
      <c r="UKK53" s="0"/>
      <c r="UKL53" s="0"/>
      <c r="UKM53" s="0"/>
      <c r="UKN53" s="0"/>
      <c r="UKO53" s="0"/>
      <c r="UKP53" s="0"/>
      <c r="UKQ53" s="0"/>
      <c r="UKR53" s="0"/>
      <c r="UKS53" s="0"/>
      <c r="UKT53" s="0"/>
      <c r="UKU53" s="0"/>
      <c r="UKV53" s="0"/>
      <c r="UKW53" s="0"/>
      <c r="UKX53" s="0"/>
      <c r="UKY53" s="0"/>
      <c r="UKZ53" s="0"/>
      <c r="ULA53" s="0"/>
      <c r="ULB53" s="0"/>
      <c r="ULC53" s="0"/>
      <c r="ULD53" s="0"/>
      <c r="ULE53" s="0"/>
      <c r="ULF53" s="0"/>
      <c r="ULG53" s="0"/>
      <c r="ULH53" s="0"/>
      <c r="ULI53" s="0"/>
      <c r="ULJ53" s="0"/>
      <c r="ULK53" s="0"/>
      <c r="ULL53" s="0"/>
      <c r="ULM53" s="0"/>
      <c r="ULN53" s="0"/>
      <c r="ULO53" s="0"/>
      <c r="ULP53" s="0"/>
      <c r="ULQ53" s="0"/>
      <c r="ULR53" s="0"/>
      <c r="ULS53" s="0"/>
      <c r="ULT53" s="0"/>
      <c r="ULU53" s="0"/>
      <c r="ULV53" s="0"/>
      <c r="ULW53" s="0"/>
      <c r="ULX53" s="0"/>
      <c r="ULY53" s="0"/>
      <c r="ULZ53" s="0"/>
      <c r="UMA53" s="0"/>
      <c r="UMB53" s="0"/>
      <c r="UMC53" s="0"/>
      <c r="UMD53" s="0"/>
      <c r="UME53" s="0"/>
      <c r="UMF53" s="0"/>
      <c r="UMG53" s="0"/>
      <c r="UMH53" s="0"/>
      <c r="UMI53" s="0"/>
      <c r="UMJ53" s="0"/>
      <c r="UMK53" s="0"/>
      <c r="UML53" s="0"/>
      <c r="UMM53" s="0"/>
      <c r="UMN53" s="0"/>
      <c r="UMO53" s="0"/>
      <c r="UMP53" s="0"/>
      <c r="UMQ53" s="0"/>
      <c r="UMR53" s="0"/>
      <c r="UMS53" s="0"/>
      <c r="UMT53" s="0"/>
      <c r="UMU53" s="0"/>
      <c r="UMV53" s="0"/>
      <c r="UMW53" s="0"/>
      <c r="UMX53" s="0"/>
      <c r="UMY53" s="0"/>
      <c r="UMZ53" s="0"/>
      <c r="UNA53" s="0"/>
      <c r="UNB53" s="0"/>
      <c r="UNC53" s="0"/>
      <c r="UND53" s="0"/>
      <c r="UNE53" s="0"/>
      <c r="UNF53" s="0"/>
      <c r="UNG53" s="0"/>
      <c r="UNH53" s="0"/>
      <c r="UNI53" s="0"/>
      <c r="UNJ53" s="0"/>
      <c r="UNK53" s="0"/>
      <c r="UNL53" s="0"/>
      <c r="UNM53" s="0"/>
      <c r="UNN53" s="0"/>
      <c r="UNO53" s="0"/>
      <c r="UNP53" s="0"/>
      <c r="UNQ53" s="0"/>
      <c r="UNR53" s="0"/>
      <c r="UNS53" s="0"/>
      <c r="UNT53" s="0"/>
      <c r="UNU53" s="0"/>
      <c r="UNV53" s="0"/>
      <c r="UNW53" s="0"/>
      <c r="UNX53" s="0"/>
      <c r="UNY53" s="0"/>
      <c r="UNZ53" s="0"/>
      <c r="UOA53" s="0"/>
      <c r="UOB53" s="0"/>
      <c r="UOC53" s="0"/>
      <c r="UOD53" s="0"/>
      <c r="UOE53" s="0"/>
      <c r="UOF53" s="0"/>
      <c r="UOG53" s="0"/>
      <c r="UOH53" s="0"/>
      <c r="UOI53" s="0"/>
      <c r="UOJ53" s="0"/>
      <c r="UOK53" s="0"/>
      <c r="UOL53" s="0"/>
      <c r="UOM53" s="0"/>
      <c r="UON53" s="0"/>
      <c r="UOO53" s="0"/>
      <c r="UOP53" s="0"/>
      <c r="UOQ53" s="0"/>
      <c r="UOR53" s="0"/>
      <c r="UOS53" s="0"/>
      <c r="UOT53" s="0"/>
      <c r="UOU53" s="0"/>
      <c r="UOV53" s="0"/>
      <c r="UOW53" s="0"/>
      <c r="UOX53" s="0"/>
      <c r="UOY53" s="0"/>
      <c r="UOZ53" s="0"/>
      <c r="UPA53" s="0"/>
      <c r="UPB53" s="0"/>
      <c r="UPC53" s="0"/>
      <c r="UPD53" s="0"/>
      <c r="UPE53" s="0"/>
      <c r="UPF53" s="0"/>
      <c r="UPG53" s="0"/>
      <c r="UPH53" s="0"/>
      <c r="UPI53" s="0"/>
      <c r="UPJ53" s="0"/>
      <c r="UPK53" s="0"/>
      <c r="UPL53" s="0"/>
      <c r="UPM53" s="0"/>
      <c r="UPN53" s="0"/>
      <c r="UPO53" s="0"/>
      <c r="UPP53" s="0"/>
      <c r="UPQ53" s="0"/>
      <c r="UPR53" s="0"/>
      <c r="UPS53" s="0"/>
      <c r="UPT53" s="0"/>
      <c r="UPU53" s="0"/>
      <c r="UPV53" s="0"/>
      <c r="UPW53" s="0"/>
      <c r="UPX53" s="0"/>
      <c r="UPY53" s="0"/>
      <c r="UPZ53" s="0"/>
      <c r="UQA53" s="0"/>
      <c r="UQB53" s="0"/>
      <c r="UQC53" s="0"/>
      <c r="UQD53" s="0"/>
      <c r="UQE53" s="0"/>
      <c r="UQF53" s="0"/>
      <c r="UQG53" s="0"/>
      <c r="UQH53" s="0"/>
      <c r="UQI53" s="0"/>
      <c r="UQJ53" s="0"/>
      <c r="UQK53" s="0"/>
      <c r="UQL53" s="0"/>
      <c r="UQM53" s="0"/>
      <c r="UQN53" s="0"/>
      <c r="UQO53" s="0"/>
      <c r="UQP53" s="0"/>
      <c r="UQQ53" s="0"/>
      <c r="UQR53" s="0"/>
      <c r="UQS53" s="0"/>
      <c r="UQT53" s="0"/>
      <c r="UQU53" s="0"/>
      <c r="UQV53" s="0"/>
      <c r="UQW53" s="0"/>
      <c r="UQX53" s="0"/>
      <c r="UQY53" s="0"/>
      <c r="UQZ53" s="0"/>
      <c r="URA53" s="0"/>
      <c r="URB53" s="0"/>
      <c r="URC53" s="0"/>
      <c r="URD53" s="0"/>
      <c r="URE53" s="0"/>
      <c r="URF53" s="0"/>
      <c r="URG53" s="0"/>
      <c r="URH53" s="0"/>
      <c r="URI53" s="0"/>
      <c r="URJ53" s="0"/>
      <c r="URK53" s="0"/>
      <c r="URL53" s="0"/>
      <c r="URM53" s="0"/>
      <c r="URN53" s="0"/>
      <c r="URO53" s="0"/>
      <c r="URP53" s="0"/>
      <c r="URQ53" s="0"/>
      <c r="URR53" s="0"/>
      <c r="URS53" s="0"/>
      <c r="URT53" s="0"/>
      <c r="URU53" s="0"/>
      <c r="URV53" s="0"/>
      <c r="URW53" s="0"/>
      <c r="URX53" s="0"/>
      <c r="URY53" s="0"/>
      <c r="URZ53" s="0"/>
      <c r="USA53" s="0"/>
      <c r="USB53" s="0"/>
      <c r="USC53" s="0"/>
      <c r="USD53" s="0"/>
      <c r="USE53" s="0"/>
      <c r="USF53" s="0"/>
      <c r="USG53" s="0"/>
      <c r="USH53" s="0"/>
      <c r="USI53" s="0"/>
      <c r="USJ53" s="0"/>
      <c r="USK53" s="0"/>
      <c r="USL53" s="0"/>
      <c r="USM53" s="0"/>
      <c r="USN53" s="0"/>
      <c r="USO53" s="0"/>
      <c r="USP53" s="0"/>
      <c r="USQ53" s="0"/>
      <c r="USR53" s="0"/>
      <c r="USS53" s="0"/>
      <c r="UST53" s="0"/>
      <c r="USU53" s="0"/>
      <c r="USV53" s="0"/>
      <c r="USW53" s="0"/>
      <c r="USX53" s="0"/>
      <c r="USY53" s="0"/>
      <c r="USZ53" s="0"/>
      <c r="UTA53" s="0"/>
      <c r="UTB53" s="0"/>
      <c r="UTC53" s="0"/>
      <c r="UTD53" s="0"/>
      <c r="UTE53" s="0"/>
      <c r="UTF53" s="0"/>
      <c r="UTG53" s="0"/>
      <c r="UTH53" s="0"/>
      <c r="UTI53" s="0"/>
      <c r="UTJ53" s="0"/>
      <c r="UTK53" s="0"/>
      <c r="UTL53" s="0"/>
      <c r="UTM53" s="0"/>
      <c r="UTN53" s="0"/>
      <c r="UTO53" s="0"/>
      <c r="UTP53" s="0"/>
      <c r="UTQ53" s="0"/>
      <c r="UTR53" s="0"/>
      <c r="UTS53" s="0"/>
      <c r="UTT53" s="0"/>
      <c r="UTU53" s="0"/>
      <c r="UTV53" s="0"/>
      <c r="UTW53" s="0"/>
      <c r="UTX53" s="0"/>
      <c r="UTY53" s="0"/>
      <c r="UTZ53" s="0"/>
      <c r="UUA53" s="0"/>
      <c r="UUB53" s="0"/>
      <c r="UUC53" s="0"/>
      <c r="UUD53" s="0"/>
      <c r="UUE53" s="0"/>
      <c r="UUF53" s="0"/>
      <c r="UUG53" s="0"/>
      <c r="UUH53" s="0"/>
      <c r="UUI53" s="0"/>
      <c r="UUJ53" s="0"/>
      <c r="UUK53" s="0"/>
      <c r="UUL53" s="0"/>
      <c r="UUM53" s="0"/>
      <c r="UUN53" s="0"/>
      <c r="UUO53" s="0"/>
      <c r="UUP53" s="0"/>
      <c r="UUQ53" s="0"/>
      <c r="UUR53" s="0"/>
      <c r="UUS53" s="0"/>
      <c r="UUT53" s="0"/>
      <c r="UUU53" s="0"/>
      <c r="UUV53" s="0"/>
      <c r="UUW53" s="0"/>
      <c r="UUX53" s="0"/>
      <c r="UUY53" s="0"/>
      <c r="UUZ53" s="0"/>
      <c r="UVA53" s="0"/>
      <c r="UVB53" s="0"/>
      <c r="UVC53" s="0"/>
      <c r="UVD53" s="0"/>
      <c r="UVE53" s="0"/>
      <c r="UVF53" s="0"/>
      <c r="UVG53" s="0"/>
      <c r="UVH53" s="0"/>
      <c r="UVI53" s="0"/>
      <c r="UVJ53" s="0"/>
      <c r="UVK53" s="0"/>
      <c r="UVL53" s="0"/>
      <c r="UVM53" s="0"/>
      <c r="UVN53" s="0"/>
      <c r="UVO53" s="0"/>
      <c r="UVP53" s="0"/>
      <c r="UVQ53" s="0"/>
      <c r="UVR53" s="0"/>
      <c r="UVS53" s="0"/>
      <c r="UVT53" s="0"/>
      <c r="UVU53" s="0"/>
      <c r="UVV53" s="0"/>
      <c r="UVW53" s="0"/>
      <c r="UVX53" s="0"/>
      <c r="UVY53" s="0"/>
      <c r="UVZ53" s="0"/>
      <c r="UWA53" s="0"/>
      <c r="UWB53" s="0"/>
      <c r="UWC53" s="0"/>
      <c r="UWD53" s="0"/>
      <c r="UWE53" s="0"/>
      <c r="UWF53" s="0"/>
      <c r="UWG53" s="0"/>
      <c r="UWH53" s="0"/>
      <c r="UWI53" s="0"/>
      <c r="UWJ53" s="0"/>
      <c r="UWK53" s="0"/>
      <c r="UWL53" s="0"/>
      <c r="UWM53" s="0"/>
      <c r="UWN53" s="0"/>
      <c r="UWO53" s="0"/>
      <c r="UWP53" s="0"/>
      <c r="UWQ53" s="0"/>
      <c r="UWR53" s="0"/>
      <c r="UWS53" s="0"/>
      <c r="UWT53" s="0"/>
      <c r="UWU53" s="0"/>
      <c r="UWV53" s="0"/>
      <c r="UWW53" s="0"/>
      <c r="UWX53" s="0"/>
      <c r="UWY53" s="0"/>
      <c r="UWZ53" s="0"/>
      <c r="UXA53" s="0"/>
      <c r="UXB53" s="0"/>
      <c r="UXC53" s="0"/>
      <c r="UXD53" s="0"/>
      <c r="UXE53" s="0"/>
      <c r="UXF53" s="0"/>
      <c r="UXG53" s="0"/>
      <c r="UXH53" s="0"/>
      <c r="UXI53" s="0"/>
      <c r="UXJ53" s="0"/>
      <c r="UXK53" s="0"/>
      <c r="UXL53" s="0"/>
      <c r="UXM53" s="0"/>
      <c r="UXN53" s="0"/>
      <c r="UXO53" s="0"/>
      <c r="UXP53" s="0"/>
      <c r="UXQ53" s="0"/>
      <c r="UXR53" s="0"/>
      <c r="UXS53" s="0"/>
      <c r="UXT53" s="0"/>
      <c r="UXU53" s="0"/>
      <c r="UXV53" s="0"/>
      <c r="UXW53" s="0"/>
      <c r="UXX53" s="0"/>
      <c r="UXY53" s="0"/>
      <c r="UXZ53" s="0"/>
      <c r="UYA53" s="0"/>
      <c r="UYB53" s="0"/>
      <c r="UYC53" s="0"/>
      <c r="UYD53" s="0"/>
      <c r="UYE53" s="0"/>
      <c r="UYF53" s="0"/>
      <c r="UYG53" s="0"/>
      <c r="UYH53" s="0"/>
      <c r="UYI53" s="0"/>
      <c r="UYJ53" s="0"/>
      <c r="UYK53" s="0"/>
      <c r="UYL53" s="0"/>
      <c r="UYM53" s="0"/>
      <c r="UYN53" s="0"/>
      <c r="UYO53" s="0"/>
      <c r="UYP53" s="0"/>
      <c r="UYQ53" s="0"/>
      <c r="UYR53" s="0"/>
      <c r="UYS53" s="0"/>
      <c r="UYT53" s="0"/>
      <c r="UYU53" s="0"/>
      <c r="UYV53" s="0"/>
      <c r="UYW53" s="0"/>
      <c r="UYX53" s="0"/>
      <c r="UYY53" s="0"/>
      <c r="UYZ53" s="0"/>
      <c r="UZA53" s="0"/>
      <c r="UZB53" s="0"/>
      <c r="UZC53" s="0"/>
      <c r="UZD53" s="0"/>
      <c r="UZE53" s="0"/>
      <c r="UZF53" s="0"/>
      <c r="UZG53" s="0"/>
      <c r="UZH53" s="0"/>
      <c r="UZI53" s="0"/>
      <c r="UZJ53" s="0"/>
      <c r="UZK53" s="0"/>
      <c r="UZL53" s="0"/>
      <c r="UZM53" s="0"/>
      <c r="UZN53" s="0"/>
      <c r="UZO53" s="0"/>
      <c r="UZP53" s="0"/>
      <c r="UZQ53" s="0"/>
      <c r="UZR53" s="0"/>
      <c r="UZS53" s="0"/>
      <c r="UZT53" s="0"/>
      <c r="UZU53" s="0"/>
      <c r="UZV53" s="0"/>
      <c r="UZW53" s="0"/>
      <c r="UZX53" s="0"/>
      <c r="UZY53" s="0"/>
      <c r="UZZ53" s="0"/>
      <c r="VAA53" s="0"/>
      <c r="VAB53" s="0"/>
      <c r="VAC53" s="0"/>
      <c r="VAD53" s="0"/>
      <c r="VAE53" s="0"/>
      <c r="VAF53" s="0"/>
      <c r="VAG53" s="0"/>
      <c r="VAH53" s="0"/>
      <c r="VAI53" s="0"/>
      <c r="VAJ53" s="0"/>
      <c r="VAK53" s="0"/>
      <c r="VAL53" s="0"/>
      <c r="VAM53" s="0"/>
      <c r="VAN53" s="0"/>
      <c r="VAO53" s="0"/>
      <c r="VAP53" s="0"/>
      <c r="VAQ53" s="0"/>
      <c r="VAR53" s="0"/>
      <c r="VAS53" s="0"/>
      <c r="VAT53" s="0"/>
      <c r="VAU53" s="0"/>
      <c r="VAV53" s="0"/>
      <c r="VAW53" s="0"/>
      <c r="VAX53" s="0"/>
      <c r="VAY53" s="0"/>
      <c r="VAZ53" s="0"/>
      <c r="VBA53" s="0"/>
      <c r="VBB53" s="0"/>
      <c r="VBC53" s="0"/>
      <c r="VBD53" s="0"/>
      <c r="VBE53" s="0"/>
      <c r="VBF53" s="0"/>
      <c r="VBG53" s="0"/>
      <c r="VBH53" s="0"/>
      <c r="VBI53" s="0"/>
      <c r="VBJ53" s="0"/>
      <c r="VBK53" s="0"/>
      <c r="VBL53" s="0"/>
      <c r="VBM53" s="0"/>
      <c r="VBN53" s="0"/>
      <c r="VBO53" s="0"/>
      <c r="VBP53" s="0"/>
      <c r="VBQ53" s="0"/>
      <c r="VBR53" s="0"/>
      <c r="VBS53" s="0"/>
      <c r="VBT53" s="0"/>
      <c r="VBU53" s="0"/>
      <c r="VBV53" s="0"/>
      <c r="VBW53" s="0"/>
      <c r="VBX53" s="0"/>
      <c r="VBY53" s="0"/>
      <c r="VBZ53" s="0"/>
      <c r="VCA53" s="0"/>
      <c r="VCB53" s="0"/>
      <c r="VCC53" s="0"/>
      <c r="VCD53" s="0"/>
      <c r="VCE53" s="0"/>
      <c r="VCF53" s="0"/>
      <c r="VCG53" s="0"/>
      <c r="VCH53" s="0"/>
      <c r="VCI53" s="0"/>
      <c r="VCJ53" s="0"/>
      <c r="VCK53" s="0"/>
      <c r="VCL53" s="0"/>
      <c r="VCM53" s="0"/>
      <c r="VCN53" s="0"/>
      <c r="VCO53" s="0"/>
      <c r="VCP53" s="0"/>
      <c r="VCQ53" s="0"/>
      <c r="VCR53" s="0"/>
      <c r="VCS53" s="0"/>
      <c r="VCT53" s="0"/>
      <c r="VCU53" s="0"/>
      <c r="VCV53" s="0"/>
      <c r="VCW53" s="0"/>
      <c r="VCX53" s="0"/>
      <c r="VCY53" s="0"/>
      <c r="VCZ53" s="0"/>
      <c r="VDA53" s="0"/>
      <c r="VDB53" s="0"/>
      <c r="VDC53" s="0"/>
      <c r="VDD53" s="0"/>
      <c r="VDE53" s="0"/>
      <c r="VDF53" s="0"/>
      <c r="VDG53" s="0"/>
      <c r="VDH53" s="0"/>
      <c r="VDI53" s="0"/>
      <c r="VDJ53" s="0"/>
      <c r="VDK53" s="0"/>
      <c r="VDL53" s="0"/>
      <c r="VDM53" s="0"/>
      <c r="VDN53" s="0"/>
      <c r="VDO53" s="0"/>
      <c r="VDP53" s="0"/>
      <c r="VDQ53" s="0"/>
      <c r="VDR53" s="0"/>
      <c r="VDS53" s="0"/>
      <c r="VDT53" s="0"/>
      <c r="VDU53" s="0"/>
      <c r="VDV53" s="0"/>
      <c r="VDW53" s="0"/>
      <c r="VDX53" s="0"/>
      <c r="VDY53" s="0"/>
      <c r="VDZ53" s="0"/>
      <c r="VEA53" s="0"/>
      <c r="VEB53" s="0"/>
      <c r="VEC53" s="0"/>
      <c r="VED53" s="0"/>
      <c r="VEE53" s="0"/>
      <c r="VEF53" s="0"/>
      <c r="VEG53" s="0"/>
      <c r="VEH53" s="0"/>
      <c r="VEI53" s="0"/>
      <c r="VEJ53" s="0"/>
      <c r="VEK53" s="0"/>
      <c r="VEL53" s="0"/>
      <c r="VEM53" s="0"/>
      <c r="VEN53" s="0"/>
      <c r="VEO53" s="0"/>
      <c r="VEP53" s="0"/>
      <c r="VEQ53" s="0"/>
      <c r="VER53" s="0"/>
      <c r="VES53" s="0"/>
      <c r="VET53" s="0"/>
      <c r="VEU53" s="0"/>
      <c r="VEV53" s="0"/>
      <c r="VEW53" s="0"/>
      <c r="VEX53" s="0"/>
      <c r="VEY53" s="0"/>
      <c r="VEZ53" s="0"/>
      <c r="VFA53" s="0"/>
      <c r="VFB53" s="0"/>
      <c r="VFC53" s="0"/>
      <c r="VFD53" s="0"/>
      <c r="VFE53" s="0"/>
      <c r="VFF53" s="0"/>
      <c r="VFG53" s="0"/>
      <c r="VFH53" s="0"/>
      <c r="VFI53" s="0"/>
      <c r="VFJ53" s="0"/>
      <c r="VFK53" s="0"/>
      <c r="VFL53" s="0"/>
      <c r="VFM53" s="0"/>
      <c r="VFN53" s="0"/>
      <c r="VFO53" s="0"/>
      <c r="VFP53" s="0"/>
      <c r="VFQ53" s="0"/>
      <c r="VFR53" s="0"/>
      <c r="VFS53" s="0"/>
      <c r="VFT53" s="0"/>
      <c r="VFU53" s="0"/>
      <c r="VFV53" s="0"/>
      <c r="VFW53" s="0"/>
      <c r="VFX53" s="0"/>
      <c r="VFY53" s="0"/>
      <c r="VFZ53" s="0"/>
      <c r="VGA53" s="0"/>
      <c r="VGB53" s="0"/>
      <c r="VGC53" s="0"/>
      <c r="VGD53" s="0"/>
      <c r="VGE53" s="0"/>
      <c r="VGF53" s="0"/>
      <c r="VGG53" s="0"/>
      <c r="VGH53" s="0"/>
      <c r="VGI53" s="0"/>
      <c r="VGJ53" s="0"/>
      <c r="VGK53" s="0"/>
      <c r="VGL53" s="0"/>
      <c r="VGM53" s="0"/>
      <c r="VGN53" s="0"/>
      <c r="VGO53" s="0"/>
      <c r="VGP53" s="0"/>
      <c r="VGQ53" s="0"/>
      <c r="VGR53" s="0"/>
      <c r="VGS53" s="0"/>
      <c r="VGT53" s="0"/>
      <c r="VGU53" s="0"/>
      <c r="VGV53" s="0"/>
      <c r="VGW53" s="0"/>
      <c r="VGX53" s="0"/>
      <c r="VGY53" s="0"/>
      <c r="VGZ53" s="0"/>
      <c r="VHA53" s="0"/>
      <c r="VHB53" s="0"/>
      <c r="VHC53" s="0"/>
      <c r="VHD53" s="0"/>
      <c r="VHE53" s="0"/>
      <c r="VHF53" s="0"/>
      <c r="VHG53" s="0"/>
      <c r="VHH53" s="0"/>
      <c r="VHI53" s="0"/>
      <c r="VHJ53" s="0"/>
      <c r="VHK53" s="0"/>
      <c r="VHL53" s="0"/>
      <c r="VHM53" s="0"/>
      <c r="VHN53" s="0"/>
      <c r="VHO53" s="0"/>
      <c r="VHP53" s="0"/>
      <c r="VHQ53" s="0"/>
      <c r="VHR53" s="0"/>
      <c r="VHS53" s="0"/>
      <c r="VHT53" s="0"/>
      <c r="VHU53" s="0"/>
      <c r="VHV53" s="0"/>
      <c r="VHW53" s="0"/>
      <c r="VHX53" s="0"/>
      <c r="VHY53" s="0"/>
      <c r="VHZ53" s="0"/>
      <c r="VIA53" s="0"/>
      <c r="VIB53" s="0"/>
      <c r="VIC53" s="0"/>
      <c r="VID53" s="0"/>
      <c r="VIE53" s="0"/>
      <c r="VIF53" s="0"/>
      <c r="VIG53" s="0"/>
      <c r="VIH53" s="0"/>
      <c r="VII53" s="0"/>
      <c r="VIJ53" s="0"/>
      <c r="VIK53" s="0"/>
      <c r="VIL53" s="0"/>
      <c r="VIM53" s="0"/>
      <c r="VIN53" s="0"/>
      <c r="VIO53" s="0"/>
      <c r="VIP53" s="0"/>
      <c r="VIQ53" s="0"/>
      <c r="VIR53" s="0"/>
      <c r="VIS53" s="0"/>
      <c r="VIT53" s="0"/>
      <c r="VIU53" s="0"/>
      <c r="VIV53" s="0"/>
      <c r="VIW53" s="0"/>
      <c r="VIX53" s="0"/>
      <c r="VIY53" s="0"/>
      <c r="VIZ53" s="0"/>
      <c r="VJA53" s="0"/>
      <c r="VJB53" s="0"/>
      <c r="VJC53" s="0"/>
      <c r="VJD53" s="0"/>
      <c r="VJE53" s="0"/>
      <c r="VJF53" s="0"/>
      <c r="VJG53" s="0"/>
      <c r="VJH53" s="0"/>
      <c r="VJI53" s="0"/>
      <c r="VJJ53" s="0"/>
      <c r="VJK53" s="0"/>
      <c r="VJL53" s="0"/>
      <c r="VJM53" s="0"/>
      <c r="VJN53" s="0"/>
      <c r="VJO53" s="0"/>
      <c r="VJP53" s="0"/>
      <c r="VJQ53" s="0"/>
      <c r="VJR53" s="0"/>
      <c r="VJS53" s="0"/>
      <c r="VJT53" s="0"/>
      <c r="VJU53" s="0"/>
      <c r="VJV53" s="0"/>
      <c r="VJW53" s="0"/>
      <c r="VJX53" s="0"/>
      <c r="VJY53" s="0"/>
      <c r="VJZ53" s="0"/>
      <c r="VKA53" s="0"/>
      <c r="VKB53" s="0"/>
      <c r="VKC53" s="0"/>
      <c r="VKD53" s="0"/>
      <c r="VKE53" s="0"/>
      <c r="VKF53" s="0"/>
      <c r="VKG53" s="0"/>
      <c r="VKH53" s="0"/>
      <c r="VKI53" s="0"/>
      <c r="VKJ53" s="0"/>
      <c r="VKK53" s="0"/>
      <c r="VKL53" s="0"/>
      <c r="VKM53" s="0"/>
      <c r="VKN53" s="0"/>
      <c r="VKO53" s="0"/>
      <c r="VKP53" s="0"/>
      <c r="VKQ53" s="0"/>
      <c r="VKR53" s="0"/>
      <c r="VKS53" s="0"/>
      <c r="VKT53" s="0"/>
      <c r="VKU53" s="0"/>
      <c r="VKV53" s="0"/>
      <c r="VKW53" s="0"/>
      <c r="VKX53" s="0"/>
      <c r="VKY53" s="0"/>
      <c r="VKZ53" s="0"/>
      <c r="VLA53" s="0"/>
      <c r="VLB53" s="0"/>
      <c r="VLC53" s="0"/>
      <c r="VLD53" s="0"/>
      <c r="VLE53" s="0"/>
      <c r="VLF53" s="0"/>
      <c r="VLG53" s="0"/>
      <c r="VLH53" s="0"/>
      <c r="VLI53" s="0"/>
      <c r="VLJ53" s="0"/>
      <c r="VLK53" s="0"/>
      <c r="VLL53" s="0"/>
      <c r="VLM53" s="0"/>
      <c r="VLN53" s="0"/>
      <c r="VLO53" s="0"/>
      <c r="VLP53" s="0"/>
      <c r="VLQ53" s="0"/>
      <c r="VLR53" s="0"/>
      <c r="VLS53" s="0"/>
      <c r="VLT53" s="0"/>
      <c r="VLU53" s="0"/>
      <c r="VLV53" s="0"/>
      <c r="VLW53" s="0"/>
      <c r="VLX53" s="0"/>
      <c r="VLY53" s="0"/>
      <c r="VLZ53" s="0"/>
      <c r="VMA53" s="0"/>
      <c r="VMB53" s="0"/>
      <c r="VMC53" s="0"/>
      <c r="VMD53" s="0"/>
      <c r="VME53" s="0"/>
      <c r="VMF53" s="0"/>
      <c r="VMG53" s="0"/>
      <c r="VMH53" s="0"/>
      <c r="VMI53" s="0"/>
      <c r="VMJ53" s="0"/>
      <c r="VMK53" s="0"/>
      <c r="VML53" s="0"/>
      <c r="VMM53" s="0"/>
      <c r="VMN53" s="0"/>
      <c r="VMO53" s="0"/>
      <c r="VMP53" s="0"/>
      <c r="VMQ53" s="0"/>
      <c r="VMR53" s="0"/>
      <c r="VMS53" s="0"/>
      <c r="VMT53" s="0"/>
      <c r="VMU53" s="0"/>
      <c r="VMV53" s="0"/>
      <c r="VMW53" s="0"/>
      <c r="VMX53" s="0"/>
      <c r="VMY53" s="0"/>
      <c r="VMZ53" s="0"/>
      <c r="VNA53" s="0"/>
      <c r="VNB53" s="0"/>
      <c r="VNC53" s="0"/>
      <c r="VND53" s="0"/>
      <c r="VNE53" s="0"/>
      <c r="VNF53" s="0"/>
      <c r="VNG53" s="0"/>
      <c r="VNH53" s="0"/>
      <c r="VNI53" s="0"/>
      <c r="VNJ53" s="0"/>
      <c r="VNK53" s="0"/>
      <c r="VNL53" s="0"/>
      <c r="VNM53" s="0"/>
      <c r="VNN53" s="0"/>
      <c r="VNO53" s="0"/>
      <c r="VNP53" s="0"/>
      <c r="VNQ53" s="0"/>
      <c r="VNR53" s="0"/>
      <c r="VNS53" s="0"/>
      <c r="VNT53" s="0"/>
      <c r="VNU53" s="0"/>
      <c r="VNV53" s="0"/>
      <c r="VNW53" s="0"/>
      <c r="VNX53" s="0"/>
      <c r="VNY53" s="0"/>
      <c r="VNZ53" s="0"/>
      <c r="VOA53" s="0"/>
      <c r="VOB53" s="0"/>
      <c r="VOC53" s="0"/>
      <c r="VOD53" s="0"/>
      <c r="VOE53" s="0"/>
      <c r="VOF53" s="0"/>
      <c r="VOG53" s="0"/>
      <c r="VOH53" s="0"/>
      <c r="VOI53" s="0"/>
      <c r="VOJ53" s="0"/>
      <c r="VOK53" s="0"/>
      <c r="VOL53" s="0"/>
      <c r="VOM53" s="0"/>
      <c r="VON53" s="0"/>
      <c r="VOO53" s="0"/>
      <c r="VOP53" s="0"/>
      <c r="VOQ53" s="0"/>
      <c r="VOR53" s="0"/>
      <c r="VOS53" s="0"/>
      <c r="VOT53" s="0"/>
      <c r="VOU53" s="0"/>
      <c r="VOV53" s="0"/>
      <c r="VOW53" s="0"/>
      <c r="VOX53" s="0"/>
      <c r="VOY53" s="0"/>
      <c r="VOZ53" s="0"/>
      <c r="VPA53" s="0"/>
      <c r="VPB53" s="0"/>
      <c r="VPC53" s="0"/>
      <c r="VPD53" s="0"/>
      <c r="VPE53" s="0"/>
      <c r="VPF53" s="0"/>
      <c r="VPG53" s="0"/>
      <c r="VPH53" s="0"/>
      <c r="VPI53" s="0"/>
      <c r="VPJ53" s="0"/>
      <c r="VPK53" s="0"/>
      <c r="VPL53" s="0"/>
      <c r="VPM53" s="0"/>
      <c r="VPN53" s="0"/>
      <c r="VPO53" s="0"/>
      <c r="VPP53" s="0"/>
      <c r="VPQ53" s="0"/>
      <c r="VPR53" s="0"/>
      <c r="VPS53" s="0"/>
      <c r="VPT53" s="0"/>
      <c r="VPU53" s="0"/>
      <c r="VPV53" s="0"/>
      <c r="VPW53" s="0"/>
      <c r="VPX53" s="0"/>
      <c r="VPY53" s="0"/>
      <c r="VPZ53" s="0"/>
      <c r="VQA53" s="0"/>
      <c r="VQB53" s="0"/>
      <c r="VQC53" s="0"/>
      <c r="VQD53" s="0"/>
      <c r="VQE53" s="0"/>
      <c r="VQF53" s="0"/>
      <c r="VQG53" s="0"/>
      <c r="VQH53" s="0"/>
      <c r="VQI53" s="0"/>
      <c r="VQJ53" s="0"/>
      <c r="VQK53" s="0"/>
      <c r="VQL53" s="0"/>
      <c r="VQM53" s="0"/>
      <c r="VQN53" s="0"/>
      <c r="VQO53" s="0"/>
      <c r="VQP53" s="0"/>
      <c r="VQQ53" s="0"/>
      <c r="VQR53" s="0"/>
      <c r="VQS53" s="0"/>
      <c r="VQT53" s="0"/>
      <c r="VQU53" s="0"/>
      <c r="VQV53" s="0"/>
      <c r="VQW53" s="0"/>
      <c r="VQX53" s="0"/>
      <c r="VQY53" s="0"/>
      <c r="VQZ53" s="0"/>
      <c r="VRA53" s="0"/>
      <c r="VRB53" s="0"/>
      <c r="VRC53" s="0"/>
      <c r="VRD53" s="0"/>
      <c r="VRE53" s="0"/>
      <c r="VRF53" s="0"/>
      <c r="VRG53" s="0"/>
      <c r="VRH53" s="0"/>
      <c r="VRI53" s="0"/>
      <c r="VRJ53" s="0"/>
      <c r="VRK53" s="0"/>
      <c r="VRL53" s="0"/>
      <c r="VRM53" s="0"/>
      <c r="VRN53" s="0"/>
      <c r="VRO53" s="0"/>
      <c r="VRP53" s="0"/>
      <c r="VRQ53" s="0"/>
      <c r="VRR53" s="0"/>
      <c r="VRS53" s="0"/>
      <c r="VRT53" s="0"/>
      <c r="VRU53" s="0"/>
      <c r="VRV53" s="0"/>
      <c r="VRW53" s="0"/>
      <c r="VRX53" s="0"/>
      <c r="VRY53" s="0"/>
      <c r="VRZ53" s="0"/>
      <c r="VSA53" s="0"/>
      <c r="VSB53" s="0"/>
      <c r="VSC53" s="0"/>
      <c r="VSD53" s="0"/>
      <c r="VSE53" s="0"/>
      <c r="VSF53" s="0"/>
      <c r="VSG53" s="0"/>
      <c r="VSH53" s="0"/>
      <c r="VSI53" s="0"/>
      <c r="VSJ53" s="0"/>
      <c r="VSK53" s="0"/>
      <c r="VSL53" s="0"/>
      <c r="VSM53" s="0"/>
      <c r="VSN53" s="0"/>
      <c r="VSO53" s="0"/>
      <c r="VSP53" s="0"/>
      <c r="VSQ53" s="0"/>
      <c r="VSR53" s="0"/>
      <c r="VSS53" s="0"/>
      <c r="VST53" s="0"/>
      <c r="VSU53" s="0"/>
      <c r="VSV53" s="0"/>
      <c r="VSW53" s="0"/>
      <c r="VSX53" s="0"/>
      <c r="VSY53" s="0"/>
      <c r="VSZ53" s="0"/>
      <c r="VTA53" s="0"/>
      <c r="VTB53" s="0"/>
      <c r="VTC53" s="0"/>
      <c r="VTD53" s="0"/>
      <c r="VTE53" s="0"/>
      <c r="VTF53" s="0"/>
      <c r="VTG53" s="0"/>
      <c r="VTH53" s="0"/>
      <c r="VTI53" s="0"/>
      <c r="VTJ53" s="0"/>
      <c r="VTK53" s="0"/>
      <c r="VTL53" s="0"/>
      <c r="VTM53" s="0"/>
      <c r="VTN53" s="0"/>
      <c r="VTO53" s="0"/>
      <c r="VTP53" s="0"/>
      <c r="VTQ53" s="0"/>
      <c r="VTR53" s="0"/>
      <c r="VTS53" s="0"/>
      <c r="VTT53" s="0"/>
      <c r="VTU53" s="0"/>
      <c r="VTV53" s="0"/>
      <c r="VTW53" s="0"/>
      <c r="VTX53" s="0"/>
      <c r="VTY53" s="0"/>
      <c r="VTZ53" s="0"/>
      <c r="VUA53" s="0"/>
      <c r="VUB53" s="0"/>
      <c r="VUC53" s="0"/>
      <c r="VUD53" s="0"/>
      <c r="VUE53" s="0"/>
      <c r="VUF53" s="0"/>
      <c r="VUG53" s="0"/>
      <c r="VUH53" s="0"/>
      <c r="VUI53" s="0"/>
      <c r="VUJ53" s="0"/>
      <c r="VUK53" s="0"/>
      <c r="VUL53" s="0"/>
      <c r="VUM53" s="0"/>
      <c r="VUN53" s="0"/>
      <c r="VUO53" s="0"/>
      <c r="VUP53" s="0"/>
      <c r="VUQ53" s="0"/>
      <c r="VUR53" s="0"/>
      <c r="VUS53" s="0"/>
      <c r="VUT53" s="0"/>
      <c r="VUU53" s="0"/>
      <c r="VUV53" s="0"/>
      <c r="VUW53" s="0"/>
      <c r="VUX53" s="0"/>
      <c r="VUY53" s="0"/>
      <c r="VUZ53" s="0"/>
      <c r="VVA53" s="0"/>
      <c r="VVB53" s="0"/>
      <c r="VVC53" s="0"/>
      <c r="VVD53" s="0"/>
      <c r="VVE53" s="0"/>
      <c r="VVF53" s="0"/>
      <c r="VVG53" s="0"/>
      <c r="VVH53" s="0"/>
      <c r="VVI53" s="0"/>
      <c r="VVJ53" s="0"/>
      <c r="VVK53" s="0"/>
      <c r="VVL53" s="0"/>
      <c r="VVM53" s="0"/>
      <c r="VVN53" s="0"/>
      <c r="VVO53" s="0"/>
      <c r="VVP53" s="0"/>
      <c r="VVQ53" s="0"/>
      <c r="VVR53" s="0"/>
      <c r="VVS53" s="0"/>
      <c r="VVT53" s="0"/>
      <c r="VVU53" s="0"/>
      <c r="VVV53" s="0"/>
      <c r="VVW53" s="0"/>
      <c r="VVX53" s="0"/>
      <c r="VVY53" s="0"/>
      <c r="VVZ53" s="0"/>
      <c r="VWA53" s="0"/>
      <c r="VWB53" s="0"/>
      <c r="VWC53" s="0"/>
      <c r="VWD53" s="0"/>
      <c r="VWE53" s="0"/>
      <c r="VWF53" s="0"/>
      <c r="VWG53" s="0"/>
      <c r="VWH53" s="0"/>
      <c r="VWI53" s="0"/>
      <c r="VWJ53" s="0"/>
      <c r="VWK53" s="0"/>
      <c r="VWL53" s="0"/>
      <c r="VWM53" s="0"/>
      <c r="VWN53" s="0"/>
      <c r="VWO53" s="0"/>
      <c r="VWP53" s="0"/>
      <c r="VWQ53" s="0"/>
      <c r="VWR53" s="0"/>
      <c r="VWS53" s="0"/>
      <c r="VWT53" s="0"/>
      <c r="VWU53" s="0"/>
      <c r="VWV53" s="0"/>
      <c r="VWW53" s="0"/>
      <c r="VWX53" s="0"/>
      <c r="VWY53" s="0"/>
      <c r="VWZ53" s="0"/>
      <c r="VXA53" s="0"/>
      <c r="VXB53" s="0"/>
      <c r="VXC53" s="0"/>
      <c r="VXD53" s="0"/>
      <c r="VXE53" s="0"/>
      <c r="VXF53" s="0"/>
      <c r="VXG53" s="0"/>
      <c r="VXH53" s="0"/>
      <c r="VXI53" s="0"/>
      <c r="VXJ53" s="0"/>
      <c r="VXK53" s="0"/>
      <c r="VXL53" s="0"/>
      <c r="VXM53" s="0"/>
      <c r="VXN53" s="0"/>
      <c r="VXO53" s="0"/>
      <c r="VXP53" s="0"/>
      <c r="VXQ53" s="0"/>
      <c r="VXR53" s="0"/>
      <c r="VXS53" s="0"/>
      <c r="VXT53" s="0"/>
      <c r="VXU53" s="0"/>
      <c r="VXV53" s="0"/>
      <c r="VXW53" s="0"/>
      <c r="VXX53" s="0"/>
      <c r="VXY53" s="0"/>
      <c r="VXZ53" s="0"/>
      <c r="VYA53" s="0"/>
      <c r="VYB53" s="0"/>
      <c r="VYC53" s="0"/>
      <c r="VYD53" s="0"/>
      <c r="VYE53" s="0"/>
      <c r="VYF53" s="0"/>
      <c r="VYG53" s="0"/>
      <c r="VYH53" s="0"/>
      <c r="VYI53" s="0"/>
      <c r="VYJ53" s="0"/>
      <c r="VYK53" s="0"/>
      <c r="VYL53" s="0"/>
      <c r="VYM53" s="0"/>
      <c r="VYN53" s="0"/>
      <c r="VYO53" s="0"/>
      <c r="VYP53" s="0"/>
      <c r="VYQ53" s="0"/>
      <c r="VYR53" s="0"/>
      <c r="VYS53" s="0"/>
      <c r="VYT53" s="0"/>
      <c r="VYU53" s="0"/>
      <c r="VYV53" s="0"/>
      <c r="VYW53" s="0"/>
      <c r="VYX53" s="0"/>
      <c r="VYY53" s="0"/>
      <c r="VYZ53" s="0"/>
      <c r="VZA53" s="0"/>
      <c r="VZB53" s="0"/>
      <c r="VZC53" s="0"/>
      <c r="VZD53" s="0"/>
      <c r="VZE53" s="0"/>
      <c r="VZF53" s="0"/>
      <c r="VZG53" s="0"/>
      <c r="VZH53" s="0"/>
      <c r="VZI53" s="0"/>
      <c r="VZJ53" s="0"/>
      <c r="VZK53" s="0"/>
      <c r="VZL53" s="0"/>
      <c r="VZM53" s="0"/>
      <c r="VZN53" s="0"/>
      <c r="VZO53" s="0"/>
      <c r="VZP53" s="0"/>
      <c r="VZQ53" s="0"/>
      <c r="VZR53" s="0"/>
      <c r="VZS53" s="0"/>
      <c r="VZT53" s="0"/>
      <c r="VZU53" s="0"/>
      <c r="VZV53" s="0"/>
      <c r="VZW53" s="0"/>
      <c r="VZX53" s="0"/>
      <c r="VZY53" s="0"/>
      <c r="VZZ53" s="0"/>
      <c r="WAA53" s="0"/>
      <c r="WAB53" s="0"/>
      <c r="WAC53" s="0"/>
      <c r="WAD53" s="0"/>
      <c r="WAE53" s="0"/>
      <c r="WAF53" s="0"/>
      <c r="WAG53" s="0"/>
      <c r="WAH53" s="0"/>
      <c r="WAI53" s="0"/>
      <c r="WAJ53" s="0"/>
      <c r="WAK53" s="0"/>
      <c r="WAL53" s="0"/>
      <c r="WAM53" s="0"/>
      <c r="WAN53" s="0"/>
      <c r="WAO53" s="0"/>
      <c r="WAP53" s="0"/>
      <c r="WAQ53" s="0"/>
      <c r="WAR53" s="0"/>
      <c r="WAS53" s="0"/>
      <c r="WAT53" s="0"/>
      <c r="WAU53" s="0"/>
      <c r="WAV53" s="0"/>
      <c r="WAW53" s="0"/>
      <c r="WAX53" s="0"/>
      <c r="WAY53" s="0"/>
      <c r="WAZ53" s="0"/>
      <c r="WBA53" s="0"/>
      <c r="WBB53" s="0"/>
      <c r="WBC53" s="0"/>
      <c r="WBD53" s="0"/>
      <c r="WBE53" s="0"/>
      <c r="WBF53" s="0"/>
      <c r="WBG53" s="0"/>
      <c r="WBH53" s="0"/>
      <c r="WBI53" s="0"/>
      <c r="WBJ53" s="0"/>
      <c r="WBK53" s="0"/>
      <c r="WBL53" s="0"/>
      <c r="WBM53" s="0"/>
      <c r="WBN53" s="0"/>
      <c r="WBO53" s="0"/>
      <c r="WBP53" s="0"/>
      <c r="WBQ53" s="0"/>
      <c r="WBR53" s="0"/>
      <c r="WBS53" s="0"/>
      <c r="WBT53" s="0"/>
      <c r="WBU53" s="0"/>
      <c r="WBV53" s="0"/>
      <c r="WBW53" s="0"/>
      <c r="WBX53" s="0"/>
      <c r="WBY53" s="0"/>
      <c r="WBZ53" s="0"/>
      <c r="WCA53" s="0"/>
      <c r="WCB53" s="0"/>
      <c r="WCC53" s="0"/>
      <c r="WCD53" s="0"/>
      <c r="WCE53" s="0"/>
      <c r="WCF53" s="0"/>
      <c r="WCG53" s="0"/>
      <c r="WCH53" s="0"/>
      <c r="WCI53" s="0"/>
      <c r="WCJ53" s="0"/>
      <c r="WCK53" s="0"/>
      <c r="WCL53" s="0"/>
      <c r="WCM53" s="0"/>
      <c r="WCN53" s="0"/>
      <c r="WCO53" s="0"/>
      <c r="WCP53" s="0"/>
      <c r="WCQ53" s="0"/>
      <c r="WCR53" s="0"/>
      <c r="WCS53" s="0"/>
      <c r="WCT53" s="0"/>
      <c r="WCU53" s="0"/>
      <c r="WCV53" s="0"/>
      <c r="WCW53" s="0"/>
      <c r="WCX53" s="0"/>
      <c r="WCY53" s="0"/>
      <c r="WCZ53" s="0"/>
      <c r="WDA53" s="0"/>
      <c r="WDB53" s="0"/>
      <c r="WDC53" s="0"/>
      <c r="WDD53" s="0"/>
      <c r="WDE53" s="0"/>
      <c r="WDF53" s="0"/>
      <c r="WDG53" s="0"/>
      <c r="WDH53" s="0"/>
      <c r="WDI53" s="0"/>
      <c r="WDJ53" s="0"/>
      <c r="WDK53" s="0"/>
      <c r="WDL53" s="0"/>
      <c r="WDM53" s="0"/>
      <c r="WDN53" s="0"/>
      <c r="WDO53" s="0"/>
      <c r="WDP53" s="0"/>
      <c r="WDQ53" s="0"/>
      <c r="WDR53" s="0"/>
      <c r="WDS53" s="0"/>
      <c r="WDT53" s="0"/>
      <c r="WDU53" s="0"/>
      <c r="WDV53" s="0"/>
      <c r="WDW53" s="0"/>
      <c r="WDX53" s="0"/>
      <c r="WDY53" s="0"/>
      <c r="WDZ53" s="0"/>
      <c r="WEA53" s="0"/>
      <c r="WEB53" s="0"/>
      <c r="WEC53" s="0"/>
      <c r="WED53" s="0"/>
      <c r="WEE53" s="0"/>
      <c r="WEF53" s="0"/>
      <c r="WEG53" s="0"/>
      <c r="WEH53" s="0"/>
      <c r="WEI53" s="0"/>
      <c r="WEJ53" s="0"/>
      <c r="WEK53" s="0"/>
      <c r="WEL53" s="0"/>
      <c r="WEM53" s="0"/>
      <c r="WEN53" s="0"/>
      <c r="WEO53" s="0"/>
      <c r="WEP53" s="0"/>
      <c r="WEQ53" s="0"/>
      <c r="WER53" s="0"/>
      <c r="WES53" s="0"/>
      <c r="WET53" s="0"/>
      <c r="WEU53" s="0"/>
      <c r="WEV53" s="0"/>
      <c r="WEW53" s="0"/>
      <c r="WEX53" s="0"/>
      <c r="WEY53" s="0"/>
      <c r="WEZ53" s="0"/>
      <c r="WFA53" s="0"/>
      <c r="WFB53" s="0"/>
      <c r="WFC53" s="0"/>
      <c r="WFD53" s="0"/>
      <c r="WFE53" s="0"/>
      <c r="WFF53" s="0"/>
      <c r="WFG53" s="0"/>
      <c r="WFH53" s="0"/>
      <c r="WFI53" s="0"/>
      <c r="WFJ53" s="0"/>
      <c r="WFK53" s="0"/>
      <c r="WFL53" s="0"/>
      <c r="WFM53" s="0"/>
      <c r="WFN53" s="0"/>
      <c r="WFO53" s="0"/>
      <c r="WFP53" s="0"/>
      <c r="WFQ53" s="0"/>
      <c r="WFR53" s="0"/>
      <c r="WFS53" s="0"/>
      <c r="WFT53" s="0"/>
      <c r="WFU53" s="0"/>
      <c r="WFV53" s="0"/>
      <c r="WFW53" s="0"/>
      <c r="WFX53" s="0"/>
      <c r="WFY53" s="0"/>
      <c r="WFZ53" s="0"/>
      <c r="WGA53" s="0"/>
      <c r="WGB53" s="0"/>
      <c r="WGC53" s="0"/>
      <c r="WGD53" s="0"/>
      <c r="WGE53" s="0"/>
      <c r="WGF53" s="0"/>
      <c r="WGG53" s="0"/>
      <c r="WGH53" s="0"/>
      <c r="WGI53" s="0"/>
      <c r="WGJ53" s="0"/>
      <c r="WGK53" s="0"/>
      <c r="WGL53" s="0"/>
      <c r="WGM53" s="0"/>
      <c r="WGN53" s="0"/>
      <c r="WGO53" s="0"/>
      <c r="WGP53" s="0"/>
      <c r="WGQ53" s="0"/>
      <c r="WGR53" s="0"/>
      <c r="WGS53" s="0"/>
      <c r="WGT53" s="0"/>
      <c r="WGU53" s="0"/>
      <c r="WGV53" s="0"/>
      <c r="WGW53" s="0"/>
      <c r="WGX53" s="0"/>
      <c r="WGY53" s="0"/>
      <c r="WGZ53" s="0"/>
      <c r="WHA53" s="0"/>
      <c r="WHB53" s="0"/>
      <c r="WHC53" s="0"/>
      <c r="WHD53" s="0"/>
      <c r="WHE53" s="0"/>
      <c r="WHF53" s="0"/>
      <c r="WHG53" s="0"/>
      <c r="WHH53" s="0"/>
      <c r="WHI53" s="0"/>
      <c r="WHJ53" s="0"/>
      <c r="WHK53" s="0"/>
      <c r="WHL53" s="0"/>
      <c r="WHM53" s="0"/>
      <c r="WHN53" s="0"/>
      <c r="WHO53" s="0"/>
      <c r="WHP53" s="0"/>
      <c r="WHQ53" s="0"/>
      <c r="WHR53" s="0"/>
      <c r="WHS53" s="0"/>
      <c r="WHT53" s="0"/>
      <c r="WHU53" s="0"/>
      <c r="WHV53" s="0"/>
      <c r="WHW53" s="0"/>
      <c r="WHX53" s="0"/>
      <c r="WHY53" s="0"/>
      <c r="WHZ53" s="0"/>
      <c r="WIA53" s="0"/>
      <c r="WIB53" s="0"/>
      <c r="WIC53" s="0"/>
      <c r="WID53" s="0"/>
      <c r="WIE53" s="0"/>
      <c r="WIF53" s="0"/>
      <c r="WIG53" s="0"/>
      <c r="WIH53" s="0"/>
      <c r="WII53" s="0"/>
      <c r="WIJ53" s="0"/>
      <c r="WIK53" s="0"/>
      <c r="WIL53" s="0"/>
      <c r="WIM53" s="0"/>
      <c r="WIN53" s="0"/>
      <c r="WIO53" s="0"/>
      <c r="WIP53" s="0"/>
      <c r="WIQ53" s="0"/>
      <c r="WIR53" s="0"/>
      <c r="WIS53" s="0"/>
      <c r="WIT53" s="0"/>
      <c r="WIU53" s="0"/>
      <c r="WIV53" s="0"/>
      <c r="WIW53" s="0"/>
      <c r="WIX53" s="0"/>
      <c r="WIY53" s="0"/>
      <c r="WIZ53" s="0"/>
      <c r="WJA53" s="0"/>
      <c r="WJB53" s="0"/>
      <c r="WJC53" s="0"/>
      <c r="WJD53" s="0"/>
      <c r="WJE53" s="0"/>
      <c r="WJF53" s="0"/>
      <c r="WJG53" s="0"/>
      <c r="WJH53" s="0"/>
      <c r="WJI53" s="0"/>
      <c r="WJJ53" s="0"/>
      <c r="WJK53" s="0"/>
      <c r="WJL53" s="0"/>
      <c r="WJM53" s="0"/>
      <c r="WJN53" s="0"/>
      <c r="WJO53" s="0"/>
      <c r="WJP53" s="0"/>
      <c r="WJQ53" s="0"/>
      <c r="WJR53" s="0"/>
      <c r="WJS53" s="0"/>
      <c r="WJT53" s="0"/>
      <c r="WJU53" s="0"/>
      <c r="WJV53" s="0"/>
      <c r="WJW53" s="0"/>
      <c r="WJX53" s="0"/>
      <c r="WJY53" s="0"/>
      <c r="WJZ53" s="0"/>
      <c r="WKA53" s="0"/>
      <c r="WKB53" s="0"/>
      <c r="WKC53" s="0"/>
      <c r="WKD53" s="0"/>
      <c r="WKE53" s="0"/>
      <c r="WKF53" s="0"/>
      <c r="WKG53" s="0"/>
      <c r="WKH53" s="0"/>
      <c r="WKI53" s="0"/>
      <c r="WKJ53" s="0"/>
      <c r="WKK53" s="0"/>
      <c r="WKL53" s="0"/>
      <c r="WKM53" s="0"/>
      <c r="WKN53" s="0"/>
      <c r="WKO53" s="0"/>
      <c r="WKP53" s="0"/>
      <c r="WKQ53" s="0"/>
      <c r="WKR53" s="0"/>
      <c r="WKS53" s="0"/>
      <c r="WKT53" s="0"/>
      <c r="WKU53" s="0"/>
      <c r="WKV53" s="0"/>
      <c r="WKW53" s="0"/>
      <c r="WKX53" s="0"/>
      <c r="WKY53" s="0"/>
      <c r="WKZ53" s="0"/>
      <c r="WLA53" s="0"/>
      <c r="WLB53" s="0"/>
      <c r="WLC53" s="0"/>
      <c r="WLD53" s="0"/>
      <c r="WLE53" s="0"/>
      <c r="WLF53" s="0"/>
      <c r="WLG53" s="0"/>
      <c r="WLH53" s="0"/>
      <c r="WLI53" s="0"/>
      <c r="WLJ53" s="0"/>
      <c r="WLK53" s="0"/>
      <c r="WLL53" s="0"/>
      <c r="WLM53" s="0"/>
      <c r="WLN53" s="0"/>
      <c r="WLO53" s="0"/>
      <c r="WLP53" s="0"/>
      <c r="WLQ53" s="0"/>
      <c r="WLR53" s="0"/>
      <c r="WLS53" s="0"/>
      <c r="WLT53" s="0"/>
      <c r="WLU53" s="0"/>
      <c r="WLV53" s="0"/>
      <c r="WLW53" s="0"/>
      <c r="WLX53" s="0"/>
      <c r="WLY53" s="0"/>
      <c r="WLZ53" s="0"/>
      <c r="WMA53" s="0"/>
      <c r="WMB53" s="0"/>
      <c r="WMC53" s="0"/>
      <c r="WMD53" s="0"/>
      <c r="WME53" s="0"/>
      <c r="WMF53" s="0"/>
      <c r="WMG53" s="0"/>
      <c r="WMH53" s="0"/>
      <c r="WMI53" s="0"/>
      <c r="WMJ53" s="0"/>
      <c r="WMK53" s="0"/>
      <c r="WML53" s="0"/>
      <c r="WMM53" s="0"/>
      <c r="WMN53" s="0"/>
      <c r="WMO53" s="0"/>
      <c r="WMP53" s="0"/>
      <c r="WMQ53" s="0"/>
      <c r="WMR53" s="0"/>
      <c r="WMS53" s="0"/>
      <c r="WMT53" s="0"/>
      <c r="WMU53" s="0"/>
      <c r="WMV53" s="0"/>
      <c r="WMW53" s="0"/>
      <c r="WMX53" s="0"/>
      <c r="WMY53" s="0"/>
      <c r="WMZ53" s="0"/>
      <c r="WNA53" s="0"/>
      <c r="WNB53" s="0"/>
      <c r="WNC53" s="0"/>
      <c r="WND53" s="0"/>
      <c r="WNE53" s="0"/>
      <c r="WNF53" s="0"/>
      <c r="WNG53" s="0"/>
      <c r="WNH53" s="0"/>
      <c r="WNI53" s="0"/>
      <c r="WNJ53" s="0"/>
      <c r="WNK53" s="0"/>
      <c r="WNL53" s="0"/>
      <c r="WNM53" s="0"/>
      <c r="WNN53" s="0"/>
      <c r="WNO53" s="0"/>
      <c r="WNP53" s="0"/>
      <c r="WNQ53" s="0"/>
      <c r="WNR53" s="0"/>
      <c r="WNS53" s="0"/>
      <c r="WNT53" s="0"/>
      <c r="WNU53" s="0"/>
      <c r="WNV53" s="0"/>
      <c r="WNW53" s="0"/>
      <c r="WNX53" s="0"/>
      <c r="WNY53" s="0"/>
      <c r="WNZ53" s="0"/>
      <c r="WOA53" s="0"/>
      <c r="WOB53" s="0"/>
      <c r="WOC53" s="0"/>
      <c r="WOD53" s="0"/>
      <c r="WOE53" s="0"/>
      <c r="WOF53" s="0"/>
      <c r="WOG53" s="0"/>
      <c r="WOH53" s="0"/>
      <c r="WOI53" s="0"/>
      <c r="WOJ53" s="0"/>
      <c r="WOK53" s="0"/>
      <c r="WOL53" s="0"/>
      <c r="WOM53" s="0"/>
      <c r="WON53" s="0"/>
      <c r="WOO53" s="0"/>
      <c r="WOP53" s="0"/>
      <c r="WOQ53" s="0"/>
      <c r="WOR53" s="0"/>
      <c r="WOS53" s="0"/>
      <c r="WOT53" s="0"/>
      <c r="WOU53" s="0"/>
      <c r="WOV53" s="0"/>
      <c r="WOW53" s="0"/>
      <c r="WOX53" s="0"/>
      <c r="WOY53" s="0"/>
      <c r="WOZ53" s="0"/>
      <c r="WPA53" s="0"/>
      <c r="WPB53" s="0"/>
      <c r="WPC53" s="0"/>
      <c r="WPD53" s="0"/>
      <c r="WPE53" s="0"/>
      <c r="WPF53" s="0"/>
      <c r="WPG53" s="0"/>
      <c r="WPH53" s="0"/>
      <c r="WPI53" s="0"/>
      <c r="WPJ53" s="0"/>
      <c r="WPK53" s="0"/>
      <c r="WPL53" s="0"/>
      <c r="WPM53" s="0"/>
      <c r="WPN53" s="0"/>
      <c r="WPO53" s="0"/>
      <c r="WPP53" s="0"/>
      <c r="WPQ53" s="0"/>
      <c r="WPR53" s="0"/>
      <c r="WPS53" s="0"/>
      <c r="WPT53" s="0"/>
      <c r="WPU53" s="0"/>
      <c r="WPV53" s="0"/>
      <c r="WPW53" s="0"/>
      <c r="WPX53" s="0"/>
      <c r="WPY53" s="0"/>
      <c r="WPZ53" s="0"/>
      <c r="WQA53" s="0"/>
      <c r="WQB53" s="0"/>
      <c r="WQC53" s="0"/>
      <c r="WQD53" s="0"/>
      <c r="WQE53" s="0"/>
      <c r="WQF53" s="0"/>
      <c r="WQG53" s="0"/>
      <c r="WQH53" s="0"/>
      <c r="WQI53" s="0"/>
      <c r="WQJ53" s="0"/>
      <c r="WQK53" s="0"/>
      <c r="WQL53" s="0"/>
      <c r="WQM53" s="0"/>
      <c r="WQN53" s="0"/>
      <c r="WQO53" s="0"/>
      <c r="WQP53" s="0"/>
      <c r="WQQ53" s="0"/>
      <c r="WQR53" s="0"/>
      <c r="WQS53" s="0"/>
      <c r="WQT53" s="0"/>
      <c r="WQU53" s="0"/>
      <c r="WQV53" s="0"/>
      <c r="WQW53" s="0"/>
      <c r="WQX53" s="0"/>
      <c r="WQY53" s="0"/>
      <c r="WQZ53" s="0"/>
      <c r="WRA53" s="0"/>
      <c r="WRB53" s="0"/>
      <c r="WRC53" s="0"/>
      <c r="WRD53" s="0"/>
      <c r="WRE53" s="0"/>
      <c r="WRF53" s="0"/>
      <c r="WRG53" s="0"/>
      <c r="WRH53" s="0"/>
      <c r="WRI53" s="0"/>
      <c r="WRJ53" s="0"/>
      <c r="WRK53" s="0"/>
      <c r="WRL53" s="0"/>
      <c r="WRM53" s="0"/>
      <c r="WRN53" s="0"/>
      <c r="WRO53" s="0"/>
      <c r="WRP53" s="0"/>
      <c r="WRQ53" s="0"/>
      <c r="WRR53" s="0"/>
      <c r="WRS53" s="0"/>
      <c r="WRT53" s="0"/>
      <c r="WRU53" s="0"/>
      <c r="WRV53" s="0"/>
      <c r="WRW53" s="0"/>
      <c r="WRX53" s="0"/>
      <c r="WRY53" s="0"/>
      <c r="WRZ53" s="0"/>
      <c r="WSA53" s="0"/>
      <c r="WSB53" s="0"/>
      <c r="WSC53" s="0"/>
      <c r="WSD53" s="0"/>
      <c r="WSE53" s="0"/>
      <c r="WSF53" s="0"/>
      <c r="WSG53" s="0"/>
      <c r="WSH53" s="0"/>
      <c r="WSI53" s="0"/>
      <c r="WSJ53" s="0"/>
      <c r="WSK53" s="0"/>
      <c r="WSL53" s="0"/>
      <c r="WSM53" s="0"/>
      <c r="WSN53" s="0"/>
      <c r="WSO53" s="0"/>
      <c r="WSP53" s="0"/>
      <c r="WSQ53" s="0"/>
      <c r="WSR53" s="0"/>
      <c r="WSS53" s="0"/>
      <c r="WST53" s="0"/>
      <c r="WSU53" s="0"/>
      <c r="WSV53" s="0"/>
      <c r="WSW53" s="0"/>
      <c r="WSX53" s="0"/>
      <c r="WSY53" s="0"/>
      <c r="WSZ53" s="0"/>
      <c r="WTA53" s="0"/>
      <c r="WTB53" s="0"/>
      <c r="WTC53" s="0"/>
      <c r="WTD53" s="0"/>
      <c r="WTE53" s="0"/>
      <c r="WTF53" s="0"/>
      <c r="WTG53" s="0"/>
      <c r="WTH53" s="0"/>
      <c r="WTI53" s="0"/>
      <c r="WTJ53" s="0"/>
      <c r="WTK53" s="0"/>
      <c r="WTL53" s="0"/>
      <c r="WTM53" s="0"/>
      <c r="WTN53" s="0"/>
      <c r="WTO53" s="0"/>
      <c r="WTP53" s="0"/>
      <c r="WTQ53" s="0"/>
      <c r="WTR53" s="0"/>
      <c r="WTS53" s="0"/>
      <c r="WTT53" s="0"/>
      <c r="WTU53" s="0"/>
      <c r="WTV53" s="0"/>
      <c r="WTW53" s="0"/>
      <c r="WTX53" s="0"/>
      <c r="WTY53" s="0"/>
      <c r="WTZ53" s="0"/>
      <c r="WUA53" s="0"/>
      <c r="WUB53" s="0"/>
      <c r="WUC53" s="0"/>
      <c r="WUD53" s="0"/>
      <c r="WUE53" s="0"/>
      <c r="WUF53" s="0"/>
      <c r="WUG53" s="0"/>
      <c r="WUH53" s="0"/>
      <c r="WUI53" s="0"/>
      <c r="WUJ53" s="0"/>
      <c r="WUK53" s="0"/>
      <c r="WUL53" s="0"/>
      <c r="WUM53" s="0"/>
      <c r="WUN53" s="0"/>
      <c r="WUO53" s="0"/>
      <c r="WUP53" s="0"/>
      <c r="WUQ53" s="0"/>
      <c r="WUR53" s="0"/>
      <c r="WUS53" s="0"/>
      <c r="WUT53" s="0"/>
      <c r="WUU53" s="0"/>
      <c r="WUV53" s="0"/>
      <c r="WUW53" s="0"/>
      <c r="WUX53" s="0"/>
      <c r="WUY53" s="0"/>
      <c r="WUZ53" s="0"/>
      <c r="WVA53" s="0"/>
      <c r="WVB53" s="0"/>
      <c r="WVC53" s="0"/>
      <c r="WVD53" s="0"/>
      <c r="WVE53" s="0"/>
      <c r="WVF53" s="0"/>
      <c r="WVG53" s="0"/>
      <c r="WVH53" s="0"/>
      <c r="WVI53" s="0"/>
      <c r="WVJ53" s="0"/>
      <c r="WVK53" s="0"/>
      <c r="WVL53" s="0"/>
      <c r="WVM53" s="0"/>
      <c r="WVN53" s="0"/>
      <c r="WVO53" s="0"/>
      <c r="WVP53" s="0"/>
      <c r="WVQ53" s="0"/>
      <c r="WVR53" s="0"/>
      <c r="WVS53" s="0"/>
      <c r="WVT53" s="0"/>
      <c r="WVU53" s="0"/>
      <c r="WVV53" s="0"/>
      <c r="WVW53" s="0"/>
      <c r="WVX53" s="0"/>
      <c r="WVY53" s="0"/>
      <c r="WVZ53" s="0"/>
      <c r="WWA53" s="0"/>
      <c r="WWB53" s="0"/>
      <c r="WWC53" s="0"/>
      <c r="WWD53" s="0"/>
      <c r="WWE53" s="0"/>
      <c r="WWF53" s="0"/>
      <c r="WWG53" s="0"/>
      <c r="WWH53" s="0"/>
      <c r="WWI53" s="0"/>
      <c r="WWJ53" s="0"/>
      <c r="WWK53" s="0"/>
      <c r="WWL53" s="0"/>
      <c r="WWM53" s="0"/>
      <c r="WWN53" s="0"/>
      <c r="WWO53" s="0"/>
      <c r="WWP53" s="0"/>
      <c r="WWQ53" s="0"/>
      <c r="WWR53" s="0"/>
      <c r="WWS53" s="0"/>
      <c r="WWT53" s="0"/>
      <c r="WWU53" s="0"/>
      <c r="WWV53" s="0"/>
      <c r="WWW53" s="0"/>
      <c r="WWX53" s="0"/>
      <c r="WWY53" s="0"/>
      <c r="WWZ53" s="0"/>
      <c r="WXA53" s="0"/>
      <c r="WXB53" s="0"/>
      <c r="WXC53" s="0"/>
      <c r="WXD53" s="0"/>
      <c r="WXE53" s="0"/>
      <c r="WXF53" s="0"/>
      <c r="WXG53" s="0"/>
      <c r="WXH53" s="0"/>
      <c r="WXI53" s="0"/>
      <c r="WXJ53" s="0"/>
      <c r="WXK53" s="0"/>
      <c r="WXL53" s="0"/>
      <c r="WXM53" s="0"/>
      <c r="WXN53" s="0"/>
      <c r="WXO53" s="0"/>
      <c r="WXP53" s="0"/>
      <c r="WXQ53" s="0"/>
      <c r="WXR53" s="0"/>
      <c r="WXS53" s="0"/>
      <c r="WXT53" s="0"/>
      <c r="WXU53" s="0"/>
      <c r="WXV53" s="0"/>
      <c r="WXW53" s="0"/>
      <c r="WXX53" s="0"/>
      <c r="WXY53" s="0"/>
      <c r="WXZ53" s="0"/>
      <c r="WYA53" s="0"/>
      <c r="WYB53" s="0"/>
      <c r="WYC53" s="0"/>
      <c r="WYD53" s="0"/>
      <c r="WYE53" s="0"/>
      <c r="WYF53" s="0"/>
      <c r="WYG53" s="0"/>
      <c r="WYH53" s="0"/>
      <c r="WYI53" s="0"/>
      <c r="WYJ53" s="0"/>
      <c r="WYK53" s="0"/>
      <c r="WYL53" s="0"/>
      <c r="WYM53" s="0"/>
      <c r="WYN53" s="0"/>
      <c r="WYO53" s="0"/>
      <c r="WYP53" s="0"/>
      <c r="WYQ53" s="0"/>
      <c r="WYR53" s="0"/>
      <c r="WYS53" s="0"/>
      <c r="WYT53" s="0"/>
      <c r="WYU53" s="0"/>
      <c r="WYV53" s="0"/>
      <c r="WYW53" s="0"/>
      <c r="WYX53" s="0"/>
      <c r="WYY53" s="0"/>
      <c r="WYZ53" s="0"/>
      <c r="WZA53" s="0"/>
      <c r="WZB53" s="0"/>
      <c r="WZC53" s="0"/>
      <c r="WZD53" s="0"/>
      <c r="WZE53" s="0"/>
      <c r="WZF53" s="0"/>
      <c r="WZG53" s="0"/>
      <c r="WZH53" s="0"/>
      <c r="WZI53" s="0"/>
      <c r="WZJ53" s="0"/>
      <c r="WZK53" s="0"/>
      <c r="WZL53" s="0"/>
      <c r="WZM53" s="0"/>
      <c r="WZN53" s="0"/>
      <c r="WZO53" s="0"/>
      <c r="WZP53" s="0"/>
      <c r="WZQ53" s="0"/>
      <c r="WZR53" s="0"/>
      <c r="WZS53" s="0"/>
      <c r="WZT53" s="0"/>
      <c r="WZU53" s="0"/>
      <c r="WZV53" s="0"/>
      <c r="WZW53" s="0"/>
      <c r="WZX53" s="0"/>
      <c r="WZY53" s="0"/>
      <c r="WZZ53" s="0"/>
      <c r="XAA53" s="0"/>
      <c r="XAB53" s="0"/>
      <c r="XAC53" s="0"/>
      <c r="XAD53" s="0"/>
      <c r="XAE53" s="0"/>
      <c r="XAF53" s="0"/>
      <c r="XAG53" s="0"/>
      <c r="XAH53" s="0"/>
      <c r="XAI53" s="0"/>
      <c r="XAJ53" s="0"/>
      <c r="XAK53" s="0"/>
      <c r="XAL53" s="0"/>
      <c r="XAM53" s="0"/>
      <c r="XAN53" s="0"/>
      <c r="XAO53" s="0"/>
      <c r="XAP53" s="0"/>
      <c r="XAQ53" s="0"/>
      <c r="XAR53" s="0"/>
      <c r="XAS53" s="0"/>
      <c r="XAT53" s="0"/>
      <c r="XAU53" s="0"/>
      <c r="XAV53" s="0"/>
      <c r="XAW53" s="0"/>
      <c r="XAX53" s="0"/>
      <c r="XAY53" s="0"/>
      <c r="XAZ53" s="0"/>
      <c r="XBA53" s="0"/>
      <c r="XBB53" s="0"/>
      <c r="XBC53" s="0"/>
      <c r="XBD53" s="0"/>
      <c r="XBE53" s="0"/>
      <c r="XBF53" s="0"/>
      <c r="XBG53" s="0"/>
      <c r="XBH53" s="0"/>
      <c r="XBI53" s="0"/>
      <c r="XBJ53" s="0"/>
      <c r="XBK53" s="0"/>
      <c r="XBL53" s="0"/>
      <c r="XBM53" s="0"/>
      <c r="XBN53" s="0"/>
      <c r="XBO53" s="0"/>
      <c r="XBP53" s="0"/>
      <c r="XBQ53" s="0"/>
      <c r="XBR53" s="0"/>
      <c r="XBS53" s="0"/>
      <c r="XBT53" s="0"/>
      <c r="XBU53" s="0"/>
      <c r="XBV53" s="0"/>
      <c r="XBW53" s="0"/>
      <c r="XBX53" s="0"/>
      <c r="XBY53" s="0"/>
      <c r="XBZ53" s="0"/>
      <c r="XCA53" s="0"/>
      <c r="XCB53" s="0"/>
      <c r="XCC53" s="0"/>
      <c r="XCD53" s="0"/>
      <c r="XCE53" s="0"/>
      <c r="XCF53" s="0"/>
      <c r="XCG53" s="0"/>
      <c r="XCH53" s="0"/>
      <c r="XCI53" s="0"/>
      <c r="XCJ53" s="0"/>
      <c r="XCK53" s="0"/>
      <c r="XCL53" s="0"/>
      <c r="XCM53" s="0"/>
      <c r="XCN53" s="0"/>
      <c r="XCO53" s="0"/>
      <c r="XCP53" s="0"/>
      <c r="XCQ53" s="0"/>
      <c r="XCR53" s="0"/>
      <c r="XCS53" s="0"/>
      <c r="XCT53" s="0"/>
      <c r="XCU53" s="0"/>
      <c r="XCV53" s="0"/>
      <c r="XCW53" s="0"/>
      <c r="XCX53" s="0"/>
      <c r="XCY53" s="0"/>
      <c r="XCZ53" s="0"/>
      <c r="XDA53" s="0"/>
      <c r="XDB53" s="0"/>
      <c r="XDC53" s="0"/>
      <c r="XDD53" s="0"/>
      <c r="XDE53" s="0"/>
      <c r="XDF53" s="0"/>
      <c r="XDG53" s="0"/>
      <c r="XDH53" s="0"/>
      <c r="XDI53" s="0"/>
      <c r="XDJ53" s="0"/>
      <c r="XDK53" s="0"/>
      <c r="XDL53" s="0"/>
      <c r="XDM53" s="0"/>
      <c r="XDN53" s="0"/>
      <c r="XDO53" s="0"/>
      <c r="XDP53" s="0"/>
      <c r="XDQ53" s="0"/>
      <c r="XDR53" s="0"/>
      <c r="XDS53" s="0"/>
      <c r="XDT53" s="0"/>
      <c r="XDU53" s="0"/>
      <c r="XDV53" s="0"/>
      <c r="XDW53" s="0"/>
      <c r="XDX53" s="0"/>
      <c r="XDY53" s="0"/>
      <c r="XDZ53" s="0"/>
      <c r="XEA53" s="0"/>
      <c r="XEB53" s="0"/>
      <c r="XEC53" s="0"/>
      <c r="XED53" s="0"/>
      <c r="XEE53" s="0"/>
      <c r="XEF53" s="0"/>
      <c r="XEG53" s="0"/>
      <c r="XEH53" s="0"/>
      <c r="XEI53" s="0"/>
      <c r="XEJ53" s="0"/>
      <c r="XEK53" s="0"/>
      <c r="XEL53" s="0"/>
      <c r="XEM53" s="0"/>
      <c r="XEN53" s="0"/>
      <c r="XEO53" s="0"/>
      <c r="XEP53" s="0"/>
      <c r="XEQ53" s="0"/>
      <c r="XER53" s="0"/>
      <c r="XES53" s="0"/>
      <c r="XET53" s="0"/>
      <c r="XEU53" s="0"/>
      <c r="XEV53" s="0"/>
      <c r="XEW53" s="0"/>
      <c r="XEX53" s="0"/>
      <c r="XEY53" s="0"/>
      <c r="XEZ53" s="0"/>
      <c r="XFA53" s="0"/>
      <c r="XFB53" s="0"/>
      <c r="XFC53" s="0"/>
      <c r="XFD53" s="0"/>
    </row>
    <row r="54" customFormat="false" ht="15" hidden="false" customHeight="false" outlineLevel="0" collapsed="false">
      <c r="A54" s="423" t="s">
        <v>639</v>
      </c>
      <c r="B54" s="425" t="str">
        <f aca="false">IF(OR(B9="",B10=""),"",IF(B53&lt;B52,"是","否"))</f>
        <v/>
      </c>
      <c r="C54" s="425" t="str">
        <f aca="false">IF(OR(C9="",C10=""),"",IF(C53&lt;C52,"是","否"))</f>
        <v/>
      </c>
      <c r="D54" s="425" t="str">
        <f aca="false">IF(OR(D9="",D10=""),"",IF(D53&lt;D52,"是","否"))</f>
        <v/>
      </c>
      <c r="E54" s="425" t="str">
        <f aca="false">IF(OR(E9="",E10=""),"",IF(E53&lt;E52,"是","否"))</f>
        <v/>
      </c>
      <c r="F54" s="425" t="str">
        <f aca="false">IF(OR(F9="",F10=""),"",IF(F53&lt;F52,"是","否"))</f>
        <v/>
      </c>
      <c r="G54" s="425" t="str">
        <f aca="false">IF(OR(G9="",G10=""),"",IF(G53&lt;G52,"是","否"))</f>
        <v/>
      </c>
      <c r="H54" s="425" t="str">
        <f aca="false">IF(OR(H9="",H10=""),"",IF(H53&lt;H52,"是","否"))</f>
        <v/>
      </c>
      <c r="I54" s="425" t="str">
        <f aca="false">IF(OR(I9="",I10=""),"",IF(I53&lt;I52,"是","否"))</f>
        <v/>
      </c>
      <c r="J54" s="425" t="str">
        <f aca="false">IF(OR(J9="",J10=""),"",IF(J53&lt;J52,"是","否"))</f>
        <v/>
      </c>
      <c r="K54" s="425" t="str">
        <f aca="false">IF(OR(K9="",K10=""),"",IF(K53&lt;K52,"是","否"))</f>
        <v/>
      </c>
      <c r="L54" s="425" t="str">
        <f aca="false">IF(OR(L9="",L10=""),"",IF(L53&lt;L52,"是","否"))</f>
        <v>是</v>
      </c>
      <c r="M54" s="425" t="str">
        <f aca="false">IF(OR(M9="",M10=""),"",IF(M53&lt;M52,"是","否"))</f>
        <v>是</v>
      </c>
      <c r="N54" s="425" t="str">
        <f aca="false">IF(OR(N9="",N10=""),"",IF(N53&lt;N52,"是","否"))</f>
        <v/>
      </c>
      <c r="O54" s="425" t="str">
        <f aca="false">IF(OR(O9="",O10=""),"",IF(O53&lt;O52,"是","否"))</f>
        <v/>
      </c>
      <c r="P54" s="438"/>
      <c r="Q54" s="425" t="str">
        <f aca="false">IF(OR(Q9="",Q10=""),"",IF(Q53&lt;Q52,"是","否"))</f>
        <v/>
      </c>
      <c r="R54" s="425" t="str">
        <f aca="false">IF(OR(R9="",R10=""),"",IF(R53&lt;R52,"是","否"))</f>
        <v/>
      </c>
      <c r="S54" s="425" t="str">
        <f aca="false">IF(OR(S9="",S10=""),"",IF(S53&lt;S52,"是","否"))</f>
        <v/>
      </c>
      <c r="T54" s="425" t="str">
        <f aca="false">IF(OR(T9="",T10=""),"",IF(T53&lt;T52,"是","否"))</f>
        <v/>
      </c>
      <c r="U54" s="425" t="str">
        <f aca="false">IF(OR(U9="",U10=""),"",IF(U53&lt;U52,"是","否"))</f>
        <v/>
      </c>
      <c r="V54" s="425" t="str">
        <f aca="false">IF(OR(V9="",V10=""),"",IF(V53&lt;V52,"是","否"))</f>
        <v/>
      </c>
      <c r="W54" s="425" t="str">
        <f aca="false">IF(OR(W9="",W10=""),"",IF(W53&lt;W52,"是","否"))</f>
        <v/>
      </c>
      <c r="X54" s="425" t="str">
        <f aca="false">IF(OR(X9="",X10=""),"",IF(X53&lt;X52,"是","否"))</f>
        <v/>
      </c>
      <c r="Y54" s="425" t="str">
        <f aca="false">IF(OR(Y9="",Y10=""),"",IF(Y53&lt;Y52,"是","否"))</f>
        <v/>
      </c>
      <c r="Z54" s="425" t="str">
        <f aca="false">IF(OR(Z9="",Z10=""),"",IF(Z53&lt;Z52,"是","否"))</f>
        <v/>
      </c>
      <c r="AA54" s="425" t="str">
        <f aca="false">IF(OR(AA9="",AA10=""),"",IF(AA53&lt;AA52,"是","否"))</f>
        <v/>
      </c>
      <c r="AB54" s="425" t="str">
        <f aca="false">IF(OR(AB9="",AB10=""),"",IF(AB53&lt;AB52,"是","否"))</f>
        <v/>
      </c>
      <c r="AC54" s="425" t="str">
        <f aca="false">IF(OR(AC9="",AC10=""),"",IF(AC53&lt;AC52,"是","否"))</f>
        <v/>
      </c>
      <c r="AD54" s="425" t="str">
        <f aca="false">IF(OR(AD9="",AD10=""),"",IF(AD53&lt;AD52,"是","否"))</f>
        <v/>
      </c>
      <c r="AE54" s="425" t="str">
        <f aca="false">IF(OR(AE9="",AE10=""),"",IF(AE53&lt;AE52,"是","否"))</f>
        <v/>
      </c>
      <c r="AF54" s="425" t="str">
        <f aca="false">IF(OR(AF9="",AF10=""),"",IF(AF53&lt;AF52,"是","否"))</f>
        <v/>
      </c>
      <c r="AG54" s="425" t="str">
        <f aca="false">IF(OR(AG9="",AG10=""),"",IF(AG53&lt;AG52,"是","否"))</f>
        <v/>
      </c>
      <c r="AH54" s="425" t="str">
        <f aca="false">IF(OR(AH9="",AH10=""),"",IF(AH53&lt;AH52,"是","否"))</f>
        <v/>
      </c>
      <c r="AI54" s="425" t="str">
        <f aca="false">IF(OR(AI9="",AI10=""),"",IF(AI53&lt;AI52,"是","否"))</f>
        <v/>
      </c>
      <c r="AJ54" s="425" t="str">
        <f aca="false">IF(OR(AJ9="",AJ10=""),"",IF(AJ53&lt;AJ52,"是","否"))</f>
        <v/>
      </c>
      <c r="AK54" s="425" t="str">
        <f aca="false">IF(OR(AK9="",AK10=""),"",IF(AK53&lt;AK52,"是","否"))</f>
        <v/>
      </c>
      <c r="AL54" s="425" t="str">
        <f aca="false">IF(OR(AL9="",AL10=""),"",IF(AL53&lt;AL52,"是","否"))</f>
        <v/>
      </c>
      <c r="AM54" s="425" t="str">
        <f aca="false">IF(OR(AM9="",AM10=""),"",IF(AM53&lt;AM52,"是","否"))</f>
        <v/>
      </c>
      <c r="AN54" s="425" t="str">
        <f aca="false">IF(OR(AN9="",AN10=""),"",IF(AN53&lt;AN52,"是","否"))</f>
        <v/>
      </c>
      <c r="AO54" s="425" t="str">
        <f aca="false">IF(OR(AO9="",AO10=""),"",IF(AO53&lt;AO52,"是","否"))</f>
        <v/>
      </c>
      <c r="AP54" s="425" t="str">
        <f aca="false">IF(OR(AP9="",AP10=""),"",IF(AP53&lt;AP52,"是","否"))</f>
        <v/>
      </c>
      <c r="AQ54" s="425" t="str">
        <f aca="false">IF(OR(AQ9="",AQ10=""),"",IF(AQ53&lt;AQ52,"是","否"))</f>
        <v/>
      </c>
      <c r="AR54" s="425" t="str">
        <f aca="false">IF(OR(AR9="",AR10=""),"",IF(AR53&lt;AR52,"是","否"))</f>
        <v/>
      </c>
      <c r="AS54" s="425" t="str">
        <f aca="false">IF(OR(AS9="",AS10=""),"",IF(AS53&lt;AS52,"是","否"))</f>
        <v/>
      </c>
      <c r="AT54" s="425" t="str">
        <f aca="false">IF(OR(AT9="",AT10=""),"",IF(AT53&lt;AT52,"是","否"))</f>
        <v/>
      </c>
      <c r="AU54" s="425" t="str">
        <f aca="false">IF(OR(AU9="",AU10=""),"",IF(AU53&lt;AU52,"是","否"))</f>
        <v/>
      </c>
      <c r="AV54" s="425" t="str">
        <f aca="false">IF(OR(AV9="",AV10=""),"",IF(AV53&lt;AV52,"是","否"))</f>
        <v/>
      </c>
      <c r="AW54" s="425" t="str">
        <f aca="false">IF(OR(AW9="",AW10=""),"",IF(AW53&lt;AW52,"是","否"))</f>
        <v/>
      </c>
      <c r="AX54" s="425" t="str">
        <f aca="false">IF(OR(AX9="",AX10=""),"",IF(AX53&lt;AX52,"是","否"))</f>
        <v/>
      </c>
      <c r="AY54" s="425" t="str">
        <f aca="false">IF(OR(AY9="",AY10=""),"",IF(AY53&lt;AY52,"是","否"))</f>
        <v/>
      </c>
      <c r="AZ54" s="425" t="str">
        <f aca="false">IF(OR(AZ9="",AZ10=""),"",IF(AZ53&lt;AZ52,"是","否"))</f>
        <v/>
      </c>
      <c r="BA54" s="425" t="str">
        <f aca="false">IF(OR(BA9="",BA10=""),"",IF(BA53&lt;BA52,"是","否"))</f>
        <v/>
      </c>
      <c r="BB54" s="425" t="str">
        <f aca="false">IF(OR(BB9="",BB10=""),"",IF(BB53&lt;BB52,"是","否"))</f>
        <v/>
      </c>
      <c r="BC54" s="425" t="str">
        <f aca="false">IF(OR(BC9="",BC10=""),"",IF(BC53&lt;BC52,"是","否"))</f>
        <v/>
      </c>
      <c r="BD54" s="425" t="str">
        <f aca="false">IF(OR(BD9="",BD10=""),"",IF(BD53&lt;BD52,"是","否"))</f>
        <v/>
      </c>
      <c r="BE54" s="425" t="str">
        <f aca="false">IF(OR(BE9="",BE10=""),"",IF(BE53&lt;BE52,"是","否"))</f>
        <v/>
      </c>
      <c r="BF54" s="425" t="str">
        <f aca="false">IF(OR(BF9="",BF10=""),"",IF(BF53&lt;BF52,"是","否"))</f>
        <v/>
      </c>
      <c r="BG54" s="425" t="str">
        <f aca="false">IF(OR(BG9="",BG10=""),"",IF(BG53&lt;BG52,"是","否"))</f>
        <v/>
      </c>
      <c r="BH54" s="425" t="str">
        <f aca="false">IF(OR(BH9="",BH10=""),"",IF(BH53&lt;BH52,"是","否"))</f>
        <v/>
      </c>
      <c r="BI54" s="425" t="str">
        <f aca="false">IF(OR(BI9="",BI10=""),"",IF(BI53&lt;BI52,"是","否"))</f>
        <v/>
      </c>
      <c r="BJ54" s="425" t="str">
        <f aca="false">IF(OR(BJ9="",BJ10=""),"",IF(BJ53&lt;BJ52,"是","否"))</f>
        <v/>
      </c>
      <c r="BK54" s="425" t="str">
        <f aca="false">IF(OR(BK9="",BK10=""),"",IF(BK53&lt;BK52,"是","否"))</f>
        <v/>
      </c>
      <c r="BL54" s="425" t="str">
        <f aca="false">IF(OR(BL9="",BL10=""),"",IF(BL53&lt;BL52,"是","否"))</f>
        <v/>
      </c>
      <c r="BM54" s="425" t="str">
        <f aca="false">IF(OR(BM9="",BM10=""),"",IF(BM53&lt;BM52,"是","否"))</f>
        <v/>
      </c>
      <c r="BN54" s="425" t="str">
        <f aca="false">IF(OR(BN9="",BN10=""),"",IF(BN53&lt;BN52,"是","否"))</f>
        <v/>
      </c>
      <c r="BO54" s="425" t="str">
        <f aca="false">IF(OR(BO9="",BO10=""),"",IF(BO53&lt;BO52,"是","否"))</f>
        <v/>
      </c>
      <c r="BP54" s="425" t="str">
        <f aca="false">IF(OR(BP9="",BP10=""),"",IF(BP53&lt;BP52,"是","否"))</f>
        <v/>
      </c>
      <c r="BQ54" s="425" t="str">
        <f aca="false">IF(OR(BQ9="",BQ10=""),"",IF(BQ53&lt;BQ52,"是","否"))</f>
        <v/>
      </c>
      <c r="BR54" s="425" t="str">
        <f aca="false">IF(OR(BR9="",BR10=""),"",IF(BR53&lt;BR52,"是","否"))</f>
        <v/>
      </c>
      <c r="BS54" s="425" t="str">
        <f aca="false">IF(OR(BS9="",BS10=""),"",IF(BS53&lt;BS52,"是","否"))</f>
        <v/>
      </c>
      <c r="BT54" s="425" t="str">
        <f aca="false">IF(OR(BT9="",BT10=""),"",IF(BT53&lt;BT52,"是","否"))</f>
        <v/>
      </c>
      <c r="BU54" s="425" t="str">
        <f aca="false">IF(OR(BU9="",BU10=""),"",IF(BU53&lt;BU52,"是","否"))</f>
        <v/>
      </c>
      <c r="BV54" s="425" t="str">
        <f aca="false">IF(OR(BV9="",BV10=""),"",IF(BV53&lt;BV52,"是","否"))</f>
        <v/>
      </c>
      <c r="BW54" s="425" t="str">
        <f aca="false">IF(OR(BW9="",BW10=""),"",IF(BW53&lt;BW52,"是","否"))</f>
        <v/>
      </c>
      <c r="BX54" s="425" t="str">
        <f aca="false">IF(OR(BX9="",BX10=""),"",IF(BX53&lt;BX52,"是","否"))</f>
        <v/>
      </c>
      <c r="BY54" s="425" t="str">
        <f aca="false">IF(OR(BY9="",BY10=""),"",IF(BY53&lt;BY52,"是","否"))</f>
        <v/>
      </c>
      <c r="BZ54" s="425" t="str">
        <f aca="false">IF(OR(BZ9="",BZ10=""),"",IF(BZ53&lt;BZ52,"是","否"))</f>
        <v/>
      </c>
      <c r="CA54" s="425" t="str">
        <f aca="false">IF(OR(CA9="",CA10=""),"",IF(CA53&lt;CA52,"是","否"))</f>
        <v/>
      </c>
      <c r="CB54" s="425" t="str">
        <f aca="false">IF(OR(CB9="",CB10=""),"",IF(CB53&lt;CB52,"是","否"))</f>
        <v/>
      </c>
      <c r="CC54" s="425" t="str">
        <f aca="false">IF(OR(CC9="",CC10=""),"",IF(CC53&lt;CC52,"是","否"))</f>
        <v/>
      </c>
      <c r="CD54" s="425" t="str">
        <f aca="false">IF(OR(CD9="",CD10=""),"",IF(CD53&lt;CD52,"是","否"))</f>
        <v/>
      </c>
      <c r="CE54" s="39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c r="AMK54" s="0"/>
      <c r="AML54" s="0"/>
      <c r="AMM54" s="0"/>
      <c r="AMN54" s="0"/>
      <c r="AMO54" s="0"/>
      <c r="AMP54" s="0"/>
      <c r="AMQ54" s="0"/>
      <c r="AMR54" s="0"/>
      <c r="AMS54" s="0"/>
      <c r="AMT54" s="0"/>
      <c r="AMU54" s="0"/>
      <c r="AMV54" s="0"/>
      <c r="AMW54" s="0"/>
      <c r="AMX54" s="0"/>
      <c r="AMY54" s="0"/>
      <c r="AMZ54" s="0"/>
      <c r="ANA54" s="0"/>
      <c r="ANB54" s="0"/>
      <c r="ANC54" s="0"/>
      <c r="AND54" s="0"/>
      <c r="ANE54" s="0"/>
      <c r="ANF54" s="0"/>
      <c r="ANG54" s="0"/>
      <c r="ANH54" s="0"/>
      <c r="ANI54" s="0"/>
      <c r="ANJ54" s="0"/>
      <c r="ANK54" s="0"/>
      <c r="ANL54" s="0"/>
      <c r="ANM54" s="0"/>
      <c r="ANN54" s="0"/>
      <c r="ANO54" s="0"/>
      <c r="ANP54" s="0"/>
      <c r="ANQ54" s="0"/>
      <c r="ANR54" s="0"/>
      <c r="ANS54" s="0"/>
      <c r="ANT54" s="0"/>
      <c r="ANU54" s="0"/>
      <c r="ANV54" s="0"/>
      <c r="ANW54" s="0"/>
      <c r="ANX54" s="0"/>
      <c r="ANY54" s="0"/>
      <c r="ANZ54" s="0"/>
      <c r="AOA54" s="0"/>
      <c r="AOB54" s="0"/>
      <c r="AOC54" s="0"/>
      <c r="AOD54" s="0"/>
      <c r="AOE54" s="0"/>
      <c r="AOF54" s="0"/>
      <c r="AOG54" s="0"/>
      <c r="AOH54" s="0"/>
      <c r="AOI54" s="0"/>
      <c r="AOJ54" s="0"/>
      <c r="AOK54" s="0"/>
      <c r="AOL54" s="0"/>
      <c r="AOM54" s="0"/>
      <c r="AON54" s="0"/>
      <c r="AOO54" s="0"/>
      <c r="AOP54" s="0"/>
      <c r="AOQ54" s="0"/>
      <c r="AOR54" s="0"/>
      <c r="AOS54" s="0"/>
      <c r="AOT54" s="0"/>
      <c r="AOU54" s="0"/>
      <c r="AOV54" s="0"/>
      <c r="AOW54" s="0"/>
      <c r="AOX54" s="0"/>
      <c r="AOY54" s="0"/>
      <c r="AOZ54" s="0"/>
      <c r="APA54" s="0"/>
      <c r="APB54" s="0"/>
      <c r="APC54" s="0"/>
      <c r="APD54" s="0"/>
      <c r="APE54" s="0"/>
      <c r="APF54" s="0"/>
      <c r="APG54" s="0"/>
      <c r="APH54" s="0"/>
      <c r="API54" s="0"/>
      <c r="APJ54" s="0"/>
      <c r="APK54" s="0"/>
      <c r="APL54" s="0"/>
      <c r="APM54" s="0"/>
      <c r="APN54" s="0"/>
      <c r="APO54" s="0"/>
      <c r="APP54" s="0"/>
      <c r="APQ54" s="0"/>
      <c r="APR54" s="0"/>
      <c r="APS54" s="0"/>
      <c r="APT54" s="0"/>
      <c r="APU54" s="0"/>
      <c r="APV54" s="0"/>
      <c r="APW54" s="0"/>
      <c r="APX54" s="0"/>
      <c r="APY54" s="0"/>
      <c r="APZ54" s="0"/>
      <c r="AQA54" s="0"/>
      <c r="AQB54" s="0"/>
      <c r="AQC54" s="0"/>
      <c r="AQD54" s="0"/>
      <c r="AQE54" s="0"/>
      <c r="AQF54" s="0"/>
      <c r="AQG54" s="0"/>
      <c r="AQH54" s="0"/>
      <c r="AQI54" s="0"/>
      <c r="AQJ54" s="0"/>
      <c r="AQK54" s="0"/>
      <c r="AQL54" s="0"/>
      <c r="AQM54" s="0"/>
      <c r="AQN54" s="0"/>
      <c r="AQO54" s="0"/>
      <c r="AQP54" s="0"/>
      <c r="AQQ54" s="0"/>
      <c r="AQR54" s="0"/>
      <c r="AQS54" s="0"/>
      <c r="AQT54" s="0"/>
      <c r="AQU54" s="0"/>
      <c r="AQV54" s="0"/>
      <c r="AQW54" s="0"/>
      <c r="AQX54" s="0"/>
      <c r="AQY54" s="0"/>
      <c r="AQZ54" s="0"/>
      <c r="ARA54" s="0"/>
      <c r="ARB54" s="0"/>
      <c r="ARC54" s="0"/>
      <c r="ARD54" s="0"/>
      <c r="ARE54" s="0"/>
      <c r="ARF54" s="0"/>
      <c r="ARG54" s="0"/>
      <c r="ARH54" s="0"/>
      <c r="ARI54" s="0"/>
      <c r="ARJ54" s="0"/>
      <c r="ARK54" s="0"/>
      <c r="ARL54" s="0"/>
      <c r="ARM54" s="0"/>
      <c r="ARN54" s="0"/>
      <c r="ARO54" s="0"/>
      <c r="ARP54" s="0"/>
      <c r="ARQ54" s="0"/>
      <c r="ARR54" s="0"/>
      <c r="ARS54" s="0"/>
      <c r="ART54" s="0"/>
      <c r="ARU54" s="0"/>
      <c r="ARV54" s="0"/>
      <c r="ARW54" s="0"/>
      <c r="ARX54" s="0"/>
      <c r="ARY54" s="0"/>
      <c r="ARZ54" s="0"/>
      <c r="ASA54" s="0"/>
      <c r="ASB54" s="0"/>
      <c r="ASC54" s="0"/>
      <c r="ASD54" s="0"/>
      <c r="ASE54" s="0"/>
      <c r="ASF54" s="0"/>
      <c r="ASG54" s="0"/>
      <c r="ASH54" s="0"/>
      <c r="ASI54" s="0"/>
      <c r="ASJ54" s="0"/>
      <c r="ASK54" s="0"/>
      <c r="ASL54" s="0"/>
      <c r="ASM54" s="0"/>
      <c r="ASN54" s="0"/>
      <c r="ASO54" s="0"/>
      <c r="ASP54" s="0"/>
      <c r="ASQ54" s="0"/>
      <c r="ASR54" s="0"/>
      <c r="ASS54" s="0"/>
      <c r="AST54" s="0"/>
      <c r="ASU54" s="0"/>
      <c r="ASV54" s="0"/>
      <c r="ASW54" s="0"/>
      <c r="ASX54" s="0"/>
      <c r="ASY54" s="0"/>
      <c r="ASZ54" s="0"/>
      <c r="ATA54" s="0"/>
      <c r="ATB54" s="0"/>
      <c r="ATC54" s="0"/>
      <c r="ATD54" s="0"/>
      <c r="ATE54" s="0"/>
      <c r="ATF54" s="0"/>
      <c r="ATG54" s="0"/>
      <c r="ATH54" s="0"/>
      <c r="ATI54" s="0"/>
      <c r="ATJ54" s="0"/>
      <c r="ATK54" s="0"/>
      <c r="ATL54" s="0"/>
      <c r="ATM54" s="0"/>
      <c r="ATN54" s="0"/>
      <c r="ATO54" s="0"/>
      <c r="ATP54" s="0"/>
      <c r="ATQ54" s="0"/>
      <c r="ATR54" s="0"/>
      <c r="ATS54" s="0"/>
      <c r="ATT54" s="0"/>
      <c r="ATU54" s="0"/>
      <c r="ATV54" s="0"/>
      <c r="ATW54" s="0"/>
      <c r="ATX54" s="0"/>
      <c r="ATY54" s="0"/>
      <c r="ATZ54" s="0"/>
      <c r="AUA54" s="0"/>
      <c r="AUB54" s="0"/>
      <c r="AUC54" s="0"/>
      <c r="AUD54" s="0"/>
      <c r="AUE54" s="0"/>
      <c r="AUF54" s="0"/>
      <c r="AUG54" s="0"/>
      <c r="AUH54" s="0"/>
      <c r="AUI54" s="0"/>
      <c r="AUJ54" s="0"/>
      <c r="AUK54" s="0"/>
      <c r="AUL54" s="0"/>
      <c r="AUM54" s="0"/>
      <c r="AUN54" s="0"/>
      <c r="AUO54" s="0"/>
      <c r="AUP54" s="0"/>
      <c r="AUQ54" s="0"/>
      <c r="AUR54" s="0"/>
      <c r="AUS54" s="0"/>
      <c r="AUT54" s="0"/>
      <c r="AUU54" s="0"/>
      <c r="AUV54" s="0"/>
      <c r="AUW54" s="0"/>
      <c r="AUX54" s="0"/>
      <c r="AUY54" s="0"/>
      <c r="AUZ54" s="0"/>
      <c r="AVA54" s="0"/>
      <c r="AVB54" s="0"/>
      <c r="AVC54" s="0"/>
      <c r="AVD54" s="0"/>
      <c r="AVE54" s="0"/>
      <c r="AVF54" s="0"/>
      <c r="AVG54" s="0"/>
      <c r="AVH54" s="0"/>
      <c r="AVI54" s="0"/>
      <c r="AVJ54" s="0"/>
      <c r="AVK54" s="0"/>
      <c r="AVL54" s="0"/>
      <c r="AVM54" s="0"/>
      <c r="AVN54" s="0"/>
      <c r="AVO54" s="0"/>
      <c r="AVP54" s="0"/>
      <c r="AVQ54" s="0"/>
      <c r="AVR54" s="0"/>
      <c r="AVS54" s="0"/>
      <c r="AVT54" s="0"/>
      <c r="AVU54" s="0"/>
      <c r="AVV54" s="0"/>
      <c r="AVW54" s="0"/>
      <c r="AVX54" s="0"/>
      <c r="AVY54" s="0"/>
      <c r="AVZ54" s="0"/>
      <c r="AWA54" s="0"/>
      <c r="AWB54" s="0"/>
      <c r="AWC54" s="0"/>
      <c r="AWD54" s="0"/>
      <c r="AWE54" s="0"/>
      <c r="AWF54" s="0"/>
      <c r="AWG54" s="0"/>
      <c r="AWH54" s="0"/>
      <c r="AWI54" s="0"/>
      <c r="AWJ54" s="0"/>
      <c r="AWK54" s="0"/>
      <c r="AWL54" s="0"/>
      <c r="AWM54" s="0"/>
      <c r="AWN54" s="0"/>
      <c r="AWO54" s="0"/>
      <c r="AWP54" s="0"/>
      <c r="AWQ54" s="0"/>
      <c r="AWR54" s="0"/>
      <c r="AWS54" s="0"/>
      <c r="AWT54" s="0"/>
      <c r="AWU54" s="0"/>
      <c r="AWV54" s="0"/>
      <c r="AWW54" s="0"/>
      <c r="AWX54" s="0"/>
      <c r="AWY54" s="0"/>
      <c r="AWZ54" s="0"/>
      <c r="AXA54" s="0"/>
      <c r="AXB54" s="0"/>
      <c r="AXC54" s="0"/>
      <c r="AXD54" s="0"/>
      <c r="AXE54" s="0"/>
      <c r="AXF54" s="0"/>
      <c r="AXG54" s="0"/>
      <c r="AXH54" s="0"/>
      <c r="AXI54" s="0"/>
      <c r="AXJ54" s="0"/>
      <c r="AXK54" s="0"/>
      <c r="AXL54" s="0"/>
      <c r="AXM54" s="0"/>
      <c r="AXN54" s="0"/>
      <c r="AXO54" s="0"/>
      <c r="AXP54" s="0"/>
      <c r="AXQ54" s="0"/>
      <c r="AXR54" s="0"/>
      <c r="AXS54" s="0"/>
      <c r="AXT54" s="0"/>
      <c r="AXU54" s="0"/>
      <c r="AXV54" s="0"/>
      <c r="AXW54" s="0"/>
      <c r="AXX54" s="0"/>
      <c r="AXY54" s="0"/>
      <c r="AXZ54" s="0"/>
      <c r="AYA54" s="0"/>
      <c r="AYB54" s="0"/>
      <c r="AYC54" s="0"/>
      <c r="AYD54" s="0"/>
      <c r="AYE54" s="0"/>
      <c r="AYF54" s="0"/>
      <c r="AYG54" s="0"/>
      <c r="AYH54" s="0"/>
      <c r="AYI54" s="0"/>
      <c r="AYJ54" s="0"/>
      <c r="AYK54" s="0"/>
      <c r="AYL54" s="0"/>
      <c r="AYM54" s="0"/>
      <c r="AYN54" s="0"/>
      <c r="AYO54" s="0"/>
      <c r="AYP54" s="0"/>
      <c r="AYQ54" s="0"/>
      <c r="AYR54" s="0"/>
      <c r="AYS54" s="0"/>
      <c r="AYT54" s="0"/>
      <c r="AYU54" s="0"/>
      <c r="AYV54" s="0"/>
      <c r="AYW54" s="0"/>
      <c r="AYX54" s="0"/>
      <c r="AYY54" s="0"/>
      <c r="AYZ54" s="0"/>
      <c r="AZA54" s="0"/>
      <c r="AZB54" s="0"/>
      <c r="AZC54" s="0"/>
      <c r="AZD54" s="0"/>
      <c r="AZE54" s="0"/>
      <c r="AZF54" s="0"/>
      <c r="AZG54" s="0"/>
      <c r="AZH54" s="0"/>
      <c r="AZI54" s="0"/>
      <c r="AZJ54" s="0"/>
      <c r="AZK54" s="0"/>
      <c r="AZL54" s="0"/>
      <c r="AZM54" s="0"/>
      <c r="AZN54" s="0"/>
      <c r="AZO54" s="0"/>
      <c r="AZP54" s="0"/>
      <c r="AZQ54" s="0"/>
      <c r="AZR54" s="0"/>
      <c r="AZS54" s="0"/>
      <c r="AZT54" s="0"/>
      <c r="AZU54" s="0"/>
      <c r="AZV54" s="0"/>
      <c r="AZW54" s="0"/>
      <c r="AZX54" s="0"/>
      <c r="AZY54" s="0"/>
      <c r="AZZ54" s="0"/>
      <c r="BAA54" s="0"/>
      <c r="BAB54" s="0"/>
      <c r="BAC54" s="0"/>
      <c r="BAD54" s="0"/>
      <c r="BAE54" s="0"/>
      <c r="BAF54" s="0"/>
      <c r="BAG54" s="0"/>
      <c r="BAH54" s="0"/>
      <c r="BAI54" s="0"/>
      <c r="BAJ54" s="0"/>
      <c r="BAK54" s="0"/>
      <c r="BAL54" s="0"/>
      <c r="BAM54" s="0"/>
      <c r="BAN54" s="0"/>
      <c r="BAO54" s="0"/>
      <c r="BAP54" s="0"/>
      <c r="BAQ54" s="0"/>
      <c r="BAR54" s="0"/>
      <c r="BAS54" s="0"/>
      <c r="BAT54" s="0"/>
      <c r="BAU54" s="0"/>
      <c r="BAV54" s="0"/>
      <c r="BAW54" s="0"/>
      <c r="BAX54" s="0"/>
      <c r="BAY54" s="0"/>
      <c r="BAZ54" s="0"/>
      <c r="BBA54" s="0"/>
      <c r="BBB54" s="0"/>
      <c r="BBC54" s="0"/>
      <c r="BBD54" s="0"/>
      <c r="BBE54" s="0"/>
      <c r="BBF54" s="0"/>
      <c r="BBG54" s="0"/>
      <c r="BBH54" s="0"/>
      <c r="BBI54" s="0"/>
      <c r="BBJ54" s="0"/>
      <c r="BBK54" s="0"/>
      <c r="BBL54" s="0"/>
      <c r="BBM54" s="0"/>
      <c r="BBN54" s="0"/>
      <c r="BBO54" s="0"/>
      <c r="BBP54" s="0"/>
      <c r="BBQ54" s="0"/>
      <c r="BBR54" s="0"/>
      <c r="BBS54" s="0"/>
      <c r="BBT54" s="0"/>
      <c r="BBU54" s="0"/>
      <c r="BBV54" s="0"/>
      <c r="BBW54" s="0"/>
      <c r="BBX54" s="0"/>
      <c r="BBY54" s="0"/>
      <c r="BBZ54" s="0"/>
      <c r="BCA54" s="0"/>
      <c r="BCB54" s="0"/>
      <c r="BCC54" s="0"/>
      <c r="BCD54" s="0"/>
      <c r="BCE54" s="0"/>
      <c r="BCF54" s="0"/>
      <c r="BCG54" s="0"/>
      <c r="BCH54" s="0"/>
      <c r="BCI54" s="0"/>
      <c r="BCJ54" s="0"/>
      <c r="BCK54" s="0"/>
      <c r="BCL54" s="0"/>
      <c r="BCM54" s="0"/>
      <c r="BCN54" s="0"/>
      <c r="BCO54" s="0"/>
      <c r="BCP54" s="0"/>
      <c r="BCQ54" s="0"/>
      <c r="BCR54" s="0"/>
      <c r="BCS54" s="0"/>
      <c r="BCT54" s="0"/>
      <c r="BCU54" s="0"/>
      <c r="BCV54" s="0"/>
      <c r="BCW54" s="0"/>
      <c r="BCX54" s="0"/>
      <c r="BCY54" s="0"/>
      <c r="BCZ54" s="0"/>
      <c r="BDA54" s="0"/>
      <c r="BDB54" s="0"/>
      <c r="BDC54" s="0"/>
      <c r="BDD54" s="0"/>
      <c r="BDE54" s="0"/>
      <c r="BDF54" s="0"/>
      <c r="BDG54" s="0"/>
      <c r="BDH54" s="0"/>
      <c r="BDI54" s="0"/>
      <c r="BDJ54" s="0"/>
      <c r="BDK54" s="0"/>
      <c r="BDL54" s="0"/>
      <c r="BDM54" s="0"/>
      <c r="BDN54" s="0"/>
      <c r="BDO54" s="0"/>
      <c r="BDP54" s="0"/>
      <c r="BDQ54" s="0"/>
      <c r="BDR54" s="0"/>
      <c r="BDS54" s="0"/>
      <c r="BDT54" s="0"/>
      <c r="BDU54" s="0"/>
      <c r="BDV54" s="0"/>
      <c r="BDW54" s="0"/>
      <c r="BDX54" s="0"/>
      <c r="BDY54" s="0"/>
      <c r="BDZ54" s="0"/>
      <c r="BEA54" s="0"/>
      <c r="BEB54" s="0"/>
      <c r="BEC54" s="0"/>
      <c r="BED54" s="0"/>
      <c r="BEE54" s="0"/>
      <c r="BEF54" s="0"/>
      <c r="BEG54" s="0"/>
      <c r="BEH54" s="0"/>
      <c r="BEI54" s="0"/>
      <c r="BEJ54" s="0"/>
      <c r="BEK54" s="0"/>
      <c r="BEL54" s="0"/>
      <c r="BEM54" s="0"/>
      <c r="BEN54" s="0"/>
      <c r="BEO54" s="0"/>
      <c r="BEP54" s="0"/>
      <c r="BEQ54" s="0"/>
      <c r="BER54" s="0"/>
      <c r="BES54" s="0"/>
      <c r="BET54" s="0"/>
      <c r="BEU54" s="0"/>
      <c r="BEV54" s="0"/>
      <c r="BEW54" s="0"/>
      <c r="BEX54" s="0"/>
      <c r="BEY54" s="0"/>
      <c r="BEZ54" s="0"/>
      <c r="BFA54" s="0"/>
      <c r="BFB54" s="0"/>
      <c r="BFC54" s="0"/>
      <c r="BFD54" s="0"/>
      <c r="BFE54" s="0"/>
      <c r="BFF54" s="0"/>
      <c r="BFG54" s="0"/>
      <c r="BFH54" s="0"/>
      <c r="BFI54" s="0"/>
      <c r="BFJ54" s="0"/>
      <c r="BFK54" s="0"/>
      <c r="BFL54" s="0"/>
      <c r="BFM54" s="0"/>
      <c r="BFN54" s="0"/>
      <c r="BFO54" s="0"/>
      <c r="BFP54" s="0"/>
      <c r="BFQ54" s="0"/>
      <c r="BFR54" s="0"/>
      <c r="BFS54" s="0"/>
      <c r="BFT54" s="0"/>
      <c r="BFU54" s="0"/>
      <c r="BFV54" s="0"/>
      <c r="BFW54" s="0"/>
      <c r="BFX54" s="0"/>
      <c r="BFY54" s="0"/>
      <c r="BFZ54" s="0"/>
      <c r="BGA54" s="0"/>
      <c r="BGB54" s="0"/>
      <c r="BGC54" s="0"/>
      <c r="BGD54" s="0"/>
      <c r="BGE54" s="0"/>
      <c r="BGF54" s="0"/>
      <c r="BGG54" s="0"/>
      <c r="BGH54" s="0"/>
      <c r="BGI54" s="0"/>
      <c r="BGJ54" s="0"/>
      <c r="BGK54" s="0"/>
      <c r="BGL54" s="0"/>
      <c r="BGM54" s="0"/>
      <c r="BGN54" s="0"/>
      <c r="BGO54" s="0"/>
      <c r="BGP54" s="0"/>
      <c r="BGQ54" s="0"/>
      <c r="BGR54" s="0"/>
      <c r="BGS54" s="0"/>
      <c r="BGT54" s="0"/>
      <c r="BGU54" s="0"/>
      <c r="BGV54" s="0"/>
      <c r="BGW54" s="0"/>
      <c r="BGX54" s="0"/>
      <c r="BGY54" s="0"/>
      <c r="BGZ54" s="0"/>
      <c r="BHA54" s="0"/>
      <c r="BHB54" s="0"/>
      <c r="BHC54" s="0"/>
      <c r="BHD54" s="0"/>
      <c r="BHE54" s="0"/>
      <c r="BHF54" s="0"/>
      <c r="BHG54" s="0"/>
      <c r="BHH54" s="0"/>
      <c r="BHI54" s="0"/>
      <c r="BHJ54" s="0"/>
      <c r="BHK54" s="0"/>
      <c r="BHL54" s="0"/>
      <c r="BHM54" s="0"/>
      <c r="BHN54" s="0"/>
      <c r="BHO54" s="0"/>
      <c r="BHP54" s="0"/>
      <c r="BHQ54" s="0"/>
      <c r="BHR54" s="0"/>
      <c r="BHS54" s="0"/>
      <c r="BHT54" s="0"/>
      <c r="BHU54" s="0"/>
      <c r="BHV54" s="0"/>
      <c r="BHW54" s="0"/>
      <c r="BHX54" s="0"/>
      <c r="BHY54" s="0"/>
      <c r="BHZ54" s="0"/>
      <c r="BIA54" s="0"/>
      <c r="BIB54" s="0"/>
      <c r="BIC54" s="0"/>
      <c r="BID54" s="0"/>
      <c r="BIE54" s="0"/>
      <c r="BIF54" s="0"/>
      <c r="BIG54" s="0"/>
      <c r="BIH54" s="0"/>
      <c r="BII54" s="0"/>
      <c r="BIJ54" s="0"/>
      <c r="BIK54" s="0"/>
      <c r="BIL54" s="0"/>
      <c r="BIM54" s="0"/>
      <c r="BIN54" s="0"/>
      <c r="BIO54" s="0"/>
      <c r="BIP54" s="0"/>
      <c r="BIQ54" s="0"/>
      <c r="BIR54" s="0"/>
      <c r="BIS54" s="0"/>
      <c r="BIT54" s="0"/>
      <c r="BIU54" s="0"/>
      <c r="BIV54" s="0"/>
      <c r="BIW54" s="0"/>
      <c r="BIX54" s="0"/>
      <c r="BIY54" s="0"/>
      <c r="BIZ54" s="0"/>
      <c r="BJA54" s="0"/>
      <c r="BJB54" s="0"/>
      <c r="BJC54" s="0"/>
      <c r="BJD54" s="0"/>
      <c r="BJE54" s="0"/>
      <c r="BJF54" s="0"/>
      <c r="BJG54" s="0"/>
      <c r="BJH54" s="0"/>
      <c r="BJI54" s="0"/>
      <c r="BJJ54" s="0"/>
      <c r="BJK54" s="0"/>
      <c r="BJL54" s="0"/>
      <c r="BJM54" s="0"/>
      <c r="BJN54" s="0"/>
      <c r="BJO54" s="0"/>
      <c r="BJP54" s="0"/>
      <c r="BJQ54" s="0"/>
      <c r="BJR54" s="0"/>
      <c r="BJS54" s="0"/>
      <c r="BJT54" s="0"/>
      <c r="BJU54" s="0"/>
      <c r="BJV54" s="0"/>
      <c r="BJW54" s="0"/>
      <c r="BJX54" s="0"/>
      <c r="BJY54" s="0"/>
      <c r="BJZ54" s="0"/>
      <c r="BKA54" s="0"/>
      <c r="BKB54" s="0"/>
      <c r="BKC54" s="0"/>
      <c r="BKD54" s="0"/>
      <c r="BKE54" s="0"/>
      <c r="BKF54" s="0"/>
      <c r="BKG54" s="0"/>
      <c r="BKH54" s="0"/>
      <c r="BKI54" s="0"/>
      <c r="BKJ54" s="0"/>
      <c r="BKK54" s="0"/>
      <c r="BKL54" s="0"/>
      <c r="BKM54" s="0"/>
      <c r="BKN54" s="0"/>
      <c r="BKO54" s="0"/>
      <c r="BKP54" s="0"/>
      <c r="BKQ54" s="0"/>
      <c r="BKR54" s="0"/>
      <c r="BKS54" s="0"/>
      <c r="BKT54" s="0"/>
      <c r="BKU54" s="0"/>
      <c r="BKV54" s="0"/>
      <c r="BKW54" s="0"/>
      <c r="BKX54" s="0"/>
      <c r="BKY54" s="0"/>
      <c r="BKZ54" s="0"/>
      <c r="BLA54" s="0"/>
      <c r="BLB54" s="0"/>
      <c r="BLC54" s="0"/>
      <c r="BLD54" s="0"/>
      <c r="BLE54" s="0"/>
      <c r="BLF54" s="0"/>
      <c r="BLG54" s="0"/>
      <c r="BLH54" s="0"/>
      <c r="BLI54" s="0"/>
      <c r="BLJ54" s="0"/>
      <c r="BLK54" s="0"/>
      <c r="BLL54" s="0"/>
      <c r="BLM54" s="0"/>
      <c r="BLN54" s="0"/>
      <c r="BLO54" s="0"/>
      <c r="BLP54" s="0"/>
      <c r="BLQ54" s="0"/>
      <c r="BLR54" s="0"/>
      <c r="BLS54" s="0"/>
      <c r="BLT54" s="0"/>
      <c r="BLU54" s="0"/>
      <c r="BLV54" s="0"/>
      <c r="BLW54" s="0"/>
      <c r="BLX54" s="0"/>
      <c r="BLY54" s="0"/>
      <c r="BLZ54" s="0"/>
      <c r="BMA54" s="0"/>
      <c r="BMB54" s="0"/>
      <c r="BMC54" s="0"/>
      <c r="BMD54" s="0"/>
      <c r="BME54" s="0"/>
      <c r="BMF54" s="0"/>
      <c r="BMG54" s="0"/>
      <c r="BMH54" s="0"/>
      <c r="BMI54" s="0"/>
      <c r="BMJ54" s="0"/>
      <c r="BMK54" s="0"/>
      <c r="BML54" s="0"/>
      <c r="BMM54" s="0"/>
      <c r="BMN54" s="0"/>
      <c r="BMO54" s="0"/>
      <c r="BMP54" s="0"/>
      <c r="BMQ54" s="0"/>
      <c r="BMR54" s="0"/>
      <c r="BMS54" s="0"/>
      <c r="BMT54" s="0"/>
      <c r="BMU54" s="0"/>
      <c r="BMV54" s="0"/>
      <c r="BMW54" s="0"/>
      <c r="BMX54" s="0"/>
      <c r="BMY54" s="0"/>
      <c r="BMZ54" s="0"/>
      <c r="BNA54" s="0"/>
      <c r="BNB54" s="0"/>
      <c r="BNC54" s="0"/>
      <c r="BND54" s="0"/>
      <c r="BNE54" s="0"/>
      <c r="BNF54" s="0"/>
      <c r="BNG54" s="0"/>
      <c r="BNH54" s="0"/>
      <c r="BNI54" s="0"/>
      <c r="BNJ54" s="0"/>
      <c r="BNK54" s="0"/>
      <c r="BNL54" s="0"/>
      <c r="BNM54" s="0"/>
      <c r="BNN54" s="0"/>
      <c r="BNO54" s="0"/>
      <c r="BNP54" s="0"/>
      <c r="BNQ54" s="0"/>
      <c r="BNR54" s="0"/>
      <c r="BNS54" s="0"/>
      <c r="BNT54" s="0"/>
      <c r="BNU54" s="0"/>
      <c r="BNV54" s="0"/>
      <c r="BNW54" s="0"/>
      <c r="BNX54" s="0"/>
      <c r="BNY54" s="0"/>
      <c r="BNZ54" s="0"/>
      <c r="BOA54" s="0"/>
      <c r="BOB54" s="0"/>
      <c r="BOC54" s="0"/>
      <c r="BOD54" s="0"/>
      <c r="BOE54" s="0"/>
      <c r="BOF54" s="0"/>
      <c r="BOG54" s="0"/>
      <c r="BOH54" s="0"/>
      <c r="BOI54" s="0"/>
      <c r="BOJ54" s="0"/>
      <c r="BOK54" s="0"/>
      <c r="BOL54" s="0"/>
      <c r="BOM54" s="0"/>
      <c r="BON54" s="0"/>
      <c r="BOO54" s="0"/>
      <c r="BOP54" s="0"/>
      <c r="BOQ54" s="0"/>
      <c r="BOR54" s="0"/>
      <c r="BOS54" s="0"/>
      <c r="BOT54" s="0"/>
      <c r="BOU54" s="0"/>
      <c r="BOV54" s="0"/>
      <c r="BOW54" s="0"/>
      <c r="BOX54" s="0"/>
      <c r="BOY54" s="0"/>
      <c r="BOZ54" s="0"/>
      <c r="BPA54" s="0"/>
      <c r="BPB54" s="0"/>
      <c r="BPC54" s="0"/>
      <c r="BPD54" s="0"/>
      <c r="BPE54" s="0"/>
      <c r="BPF54" s="0"/>
      <c r="BPG54" s="0"/>
      <c r="BPH54" s="0"/>
      <c r="BPI54" s="0"/>
      <c r="BPJ54" s="0"/>
      <c r="BPK54" s="0"/>
      <c r="BPL54" s="0"/>
      <c r="BPM54" s="0"/>
      <c r="BPN54" s="0"/>
      <c r="BPO54" s="0"/>
      <c r="BPP54" s="0"/>
      <c r="BPQ54" s="0"/>
      <c r="BPR54" s="0"/>
      <c r="BPS54" s="0"/>
      <c r="BPT54" s="0"/>
      <c r="BPU54" s="0"/>
      <c r="BPV54" s="0"/>
      <c r="BPW54" s="0"/>
      <c r="BPX54" s="0"/>
      <c r="BPY54" s="0"/>
      <c r="BPZ54" s="0"/>
      <c r="BQA54" s="0"/>
      <c r="BQB54" s="0"/>
      <c r="BQC54" s="0"/>
      <c r="BQD54" s="0"/>
      <c r="BQE54" s="0"/>
      <c r="BQF54" s="0"/>
      <c r="BQG54" s="0"/>
      <c r="BQH54" s="0"/>
      <c r="BQI54" s="0"/>
      <c r="BQJ54" s="0"/>
      <c r="BQK54" s="0"/>
      <c r="BQL54" s="0"/>
      <c r="BQM54" s="0"/>
      <c r="BQN54" s="0"/>
      <c r="BQO54" s="0"/>
      <c r="BQP54" s="0"/>
      <c r="BQQ54" s="0"/>
      <c r="BQR54" s="0"/>
      <c r="BQS54" s="0"/>
      <c r="BQT54" s="0"/>
      <c r="BQU54" s="0"/>
      <c r="BQV54" s="0"/>
      <c r="BQW54" s="0"/>
      <c r="BQX54" s="0"/>
      <c r="BQY54" s="0"/>
      <c r="BQZ54" s="0"/>
      <c r="BRA54" s="0"/>
      <c r="BRB54" s="0"/>
      <c r="BRC54" s="0"/>
      <c r="BRD54" s="0"/>
      <c r="BRE54" s="0"/>
      <c r="BRF54" s="0"/>
      <c r="BRG54" s="0"/>
      <c r="BRH54" s="0"/>
      <c r="BRI54" s="0"/>
      <c r="BRJ54" s="0"/>
      <c r="BRK54" s="0"/>
      <c r="BRL54" s="0"/>
      <c r="BRM54" s="0"/>
      <c r="BRN54" s="0"/>
      <c r="BRO54" s="0"/>
      <c r="BRP54" s="0"/>
      <c r="BRQ54" s="0"/>
      <c r="BRR54" s="0"/>
      <c r="BRS54" s="0"/>
      <c r="BRT54" s="0"/>
      <c r="BRU54" s="0"/>
      <c r="BRV54" s="0"/>
      <c r="BRW54" s="0"/>
      <c r="BRX54" s="0"/>
      <c r="BRY54" s="0"/>
      <c r="BRZ54" s="0"/>
      <c r="BSA54" s="0"/>
      <c r="BSB54" s="0"/>
      <c r="BSC54" s="0"/>
      <c r="BSD54" s="0"/>
      <c r="BSE54" s="0"/>
      <c r="BSF54" s="0"/>
      <c r="BSG54" s="0"/>
      <c r="BSH54" s="0"/>
      <c r="BSI54" s="0"/>
      <c r="BSJ54" s="0"/>
      <c r="BSK54" s="0"/>
      <c r="BSL54" s="0"/>
      <c r="BSM54" s="0"/>
      <c r="BSN54" s="0"/>
      <c r="BSO54" s="0"/>
      <c r="BSP54" s="0"/>
      <c r="BSQ54" s="0"/>
      <c r="BSR54" s="0"/>
      <c r="BSS54" s="0"/>
      <c r="BST54" s="0"/>
      <c r="BSU54" s="0"/>
      <c r="BSV54" s="0"/>
      <c r="BSW54" s="0"/>
      <c r="BSX54" s="0"/>
      <c r="BSY54" s="0"/>
      <c r="BSZ54" s="0"/>
      <c r="BTA54" s="0"/>
      <c r="BTB54" s="0"/>
      <c r="BTC54" s="0"/>
      <c r="BTD54" s="0"/>
      <c r="BTE54" s="0"/>
      <c r="BTF54" s="0"/>
      <c r="BTG54" s="0"/>
      <c r="BTH54" s="0"/>
      <c r="BTI54" s="0"/>
      <c r="BTJ54" s="0"/>
      <c r="BTK54" s="0"/>
      <c r="BTL54" s="0"/>
      <c r="BTM54" s="0"/>
      <c r="BTN54" s="0"/>
      <c r="BTO54" s="0"/>
      <c r="BTP54" s="0"/>
      <c r="BTQ54" s="0"/>
      <c r="BTR54" s="0"/>
      <c r="BTS54" s="0"/>
      <c r="BTT54" s="0"/>
      <c r="BTU54" s="0"/>
      <c r="BTV54" s="0"/>
      <c r="BTW54" s="0"/>
      <c r="BTX54" s="0"/>
      <c r="BTY54" s="0"/>
      <c r="BTZ54" s="0"/>
      <c r="BUA54" s="0"/>
      <c r="BUB54" s="0"/>
      <c r="BUC54" s="0"/>
      <c r="BUD54" s="0"/>
      <c r="BUE54" s="0"/>
      <c r="BUF54" s="0"/>
      <c r="BUG54" s="0"/>
      <c r="BUH54" s="0"/>
      <c r="BUI54" s="0"/>
      <c r="BUJ54" s="0"/>
      <c r="BUK54" s="0"/>
      <c r="BUL54" s="0"/>
      <c r="BUM54" s="0"/>
      <c r="BUN54" s="0"/>
      <c r="BUO54" s="0"/>
      <c r="BUP54" s="0"/>
      <c r="BUQ54" s="0"/>
      <c r="BUR54" s="0"/>
      <c r="BUS54" s="0"/>
      <c r="BUT54" s="0"/>
      <c r="BUU54" s="0"/>
      <c r="BUV54" s="0"/>
      <c r="BUW54" s="0"/>
      <c r="BUX54" s="0"/>
      <c r="BUY54" s="0"/>
      <c r="BUZ54" s="0"/>
      <c r="BVA54" s="0"/>
      <c r="BVB54" s="0"/>
      <c r="BVC54" s="0"/>
      <c r="BVD54" s="0"/>
      <c r="BVE54" s="0"/>
      <c r="BVF54" s="0"/>
      <c r="BVG54" s="0"/>
      <c r="BVH54" s="0"/>
      <c r="BVI54" s="0"/>
      <c r="BVJ54" s="0"/>
      <c r="BVK54" s="0"/>
      <c r="BVL54" s="0"/>
      <c r="BVM54" s="0"/>
      <c r="BVN54" s="0"/>
      <c r="BVO54" s="0"/>
      <c r="BVP54" s="0"/>
      <c r="BVQ54" s="0"/>
      <c r="BVR54" s="0"/>
      <c r="BVS54" s="0"/>
      <c r="BVT54" s="0"/>
      <c r="BVU54" s="0"/>
      <c r="BVV54" s="0"/>
      <c r="BVW54" s="0"/>
      <c r="BVX54" s="0"/>
      <c r="BVY54" s="0"/>
      <c r="BVZ54" s="0"/>
      <c r="BWA54" s="0"/>
      <c r="BWB54" s="0"/>
      <c r="BWC54" s="0"/>
      <c r="BWD54" s="0"/>
      <c r="BWE54" s="0"/>
      <c r="BWF54" s="0"/>
      <c r="BWG54" s="0"/>
      <c r="BWH54" s="0"/>
      <c r="BWI54" s="0"/>
      <c r="BWJ54" s="0"/>
      <c r="BWK54" s="0"/>
      <c r="BWL54" s="0"/>
      <c r="BWM54" s="0"/>
      <c r="BWN54" s="0"/>
      <c r="BWO54" s="0"/>
      <c r="BWP54" s="0"/>
      <c r="BWQ54" s="0"/>
      <c r="BWR54" s="0"/>
      <c r="BWS54" s="0"/>
      <c r="BWT54" s="0"/>
      <c r="BWU54" s="0"/>
      <c r="BWV54" s="0"/>
      <c r="BWW54" s="0"/>
      <c r="BWX54" s="0"/>
      <c r="BWY54" s="0"/>
      <c r="BWZ54" s="0"/>
      <c r="BXA54" s="0"/>
      <c r="BXB54" s="0"/>
      <c r="BXC54" s="0"/>
      <c r="BXD54" s="0"/>
      <c r="BXE54" s="0"/>
      <c r="BXF54" s="0"/>
      <c r="BXG54" s="0"/>
      <c r="BXH54" s="0"/>
      <c r="BXI54" s="0"/>
      <c r="BXJ54" s="0"/>
      <c r="BXK54" s="0"/>
      <c r="BXL54" s="0"/>
      <c r="BXM54" s="0"/>
      <c r="BXN54" s="0"/>
      <c r="BXO54" s="0"/>
      <c r="BXP54" s="0"/>
      <c r="BXQ54" s="0"/>
      <c r="BXR54" s="0"/>
      <c r="BXS54" s="0"/>
      <c r="BXT54" s="0"/>
      <c r="BXU54" s="0"/>
      <c r="BXV54" s="0"/>
      <c r="BXW54" s="0"/>
      <c r="BXX54" s="0"/>
      <c r="BXY54" s="0"/>
      <c r="BXZ54" s="0"/>
      <c r="BYA54" s="0"/>
      <c r="BYB54" s="0"/>
      <c r="BYC54" s="0"/>
      <c r="BYD54" s="0"/>
      <c r="BYE54" s="0"/>
      <c r="BYF54" s="0"/>
      <c r="BYG54" s="0"/>
      <c r="BYH54" s="0"/>
      <c r="BYI54" s="0"/>
      <c r="BYJ54" s="0"/>
      <c r="BYK54" s="0"/>
      <c r="BYL54" s="0"/>
      <c r="BYM54" s="0"/>
      <c r="BYN54" s="0"/>
      <c r="BYO54" s="0"/>
      <c r="BYP54" s="0"/>
      <c r="BYQ54" s="0"/>
      <c r="BYR54" s="0"/>
      <c r="BYS54" s="0"/>
      <c r="BYT54" s="0"/>
      <c r="BYU54" s="0"/>
      <c r="BYV54" s="0"/>
      <c r="BYW54" s="0"/>
      <c r="BYX54" s="0"/>
      <c r="BYY54" s="0"/>
      <c r="BYZ54" s="0"/>
      <c r="BZA54" s="0"/>
      <c r="BZB54" s="0"/>
      <c r="BZC54" s="0"/>
      <c r="BZD54" s="0"/>
      <c r="BZE54" s="0"/>
      <c r="BZF54" s="0"/>
      <c r="BZG54" s="0"/>
      <c r="BZH54" s="0"/>
      <c r="BZI54" s="0"/>
      <c r="BZJ54" s="0"/>
      <c r="BZK54" s="0"/>
      <c r="BZL54" s="0"/>
      <c r="BZM54" s="0"/>
      <c r="BZN54" s="0"/>
      <c r="BZO54" s="0"/>
      <c r="BZP54" s="0"/>
      <c r="BZQ54" s="0"/>
      <c r="BZR54" s="0"/>
      <c r="BZS54" s="0"/>
      <c r="BZT54" s="0"/>
      <c r="BZU54" s="0"/>
      <c r="BZV54" s="0"/>
      <c r="BZW54" s="0"/>
      <c r="BZX54" s="0"/>
      <c r="BZY54" s="0"/>
      <c r="BZZ54" s="0"/>
      <c r="CAA54" s="0"/>
      <c r="CAB54" s="0"/>
      <c r="CAC54" s="0"/>
      <c r="CAD54" s="0"/>
      <c r="CAE54" s="0"/>
      <c r="CAF54" s="0"/>
      <c r="CAG54" s="0"/>
      <c r="CAH54" s="0"/>
      <c r="CAI54" s="0"/>
      <c r="CAJ54" s="0"/>
      <c r="CAK54" s="0"/>
      <c r="CAL54" s="0"/>
      <c r="CAM54" s="0"/>
      <c r="CAN54" s="0"/>
      <c r="CAO54" s="0"/>
      <c r="CAP54" s="0"/>
      <c r="CAQ54" s="0"/>
      <c r="CAR54" s="0"/>
      <c r="CAS54" s="0"/>
      <c r="CAT54" s="0"/>
      <c r="CAU54" s="0"/>
      <c r="CAV54" s="0"/>
      <c r="CAW54" s="0"/>
      <c r="CAX54" s="0"/>
      <c r="CAY54" s="0"/>
      <c r="CAZ54" s="0"/>
      <c r="CBA54" s="0"/>
      <c r="CBB54" s="0"/>
      <c r="CBC54" s="0"/>
      <c r="CBD54" s="0"/>
      <c r="CBE54" s="0"/>
      <c r="CBF54" s="0"/>
      <c r="CBG54" s="0"/>
      <c r="CBH54" s="0"/>
      <c r="CBI54" s="0"/>
      <c r="CBJ54" s="0"/>
      <c r="CBK54" s="0"/>
      <c r="CBL54" s="0"/>
      <c r="CBM54" s="0"/>
      <c r="CBN54" s="0"/>
      <c r="CBO54" s="0"/>
      <c r="CBP54" s="0"/>
      <c r="CBQ54" s="0"/>
      <c r="CBR54" s="0"/>
      <c r="CBS54" s="0"/>
      <c r="CBT54" s="0"/>
      <c r="CBU54" s="0"/>
      <c r="CBV54" s="0"/>
      <c r="CBW54" s="0"/>
      <c r="CBX54" s="0"/>
      <c r="CBY54" s="0"/>
      <c r="CBZ54" s="0"/>
      <c r="CCA54" s="0"/>
      <c r="CCB54" s="0"/>
      <c r="CCC54" s="0"/>
      <c r="CCD54" s="0"/>
      <c r="CCE54" s="0"/>
      <c r="CCF54" s="0"/>
      <c r="CCG54" s="0"/>
      <c r="CCH54" s="0"/>
      <c r="CCI54" s="0"/>
      <c r="CCJ54" s="0"/>
      <c r="CCK54" s="0"/>
      <c r="CCL54" s="0"/>
      <c r="CCM54" s="0"/>
      <c r="CCN54" s="0"/>
      <c r="CCO54" s="0"/>
      <c r="CCP54" s="0"/>
      <c r="CCQ54" s="0"/>
      <c r="CCR54" s="0"/>
      <c r="CCS54" s="0"/>
      <c r="CCT54" s="0"/>
      <c r="CCU54" s="0"/>
      <c r="CCV54" s="0"/>
      <c r="CCW54" s="0"/>
      <c r="CCX54" s="0"/>
      <c r="CCY54" s="0"/>
      <c r="CCZ54" s="0"/>
      <c r="CDA54" s="0"/>
      <c r="CDB54" s="0"/>
      <c r="CDC54" s="0"/>
      <c r="CDD54" s="0"/>
      <c r="CDE54" s="0"/>
      <c r="CDF54" s="0"/>
      <c r="CDG54" s="0"/>
      <c r="CDH54" s="0"/>
      <c r="CDI54" s="0"/>
      <c r="CDJ54" s="0"/>
      <c r="CDK54" s="0"/>
      <c r="CDL54" s="0"/>
      <c r="CDM54" s="0"/>
      <c r="CDN54" s="0"/>
      <c r="CDO54" s="0"/>
      <c r="CDP54" s="0"/>
      <c r="CDQ54" s="0"/>
      <c r="CDR54" s="0"/>
      <c r="CDS54" s="0"/>
      <c r="CDT54" s="0"/>
      <c r="CDU54" s="0"/>
      <c r="CDV54" s="0"/>
      <c r="CDW54" s="0"/>
      <c r="CDX54" s="0"/>
      <c r="CDY54" s="0"/>
      <c r="CDZ54" s="0"/>
      <c r="CEA54" s="0"/>
      <c r="CEB54" s="0"/>
      <c r="CEC54" s="0"/>
      <c r="CED54" s="0"/>
      <c r="CEE54" s="0"/>
      <c r="CEF54" s="0"/>
      <c r="CEG54" s="0"/>
      <c r="CEH54" s="0"/>
      <c r="CEI54" s="0"/>
      <c r="CEJ54" s="0"/>
      <c r="CEK54" s="0"/>
      <c r="CEL54" s="0"/>
      <c r="CEM54" s="0"/>
      <c r="CEN54" s="0"/>
      <c r="CEO54" s="0"/>
      <c r="CEP54" s="0"/>
      <c r="CEQ54" s="0"/>
      <c r="CER54" s="0"/>
      <c r="CES54" s="0"/>
      <c r="CET54" s="0"/>
      <c r="CEU54" s="0"/>
      <c r="CEV54" s="0"/>
      <c r="CEW54" s="0"/>
      <c r="CEX54" s="0"/>
      <c r="CEY54" s="0"/>
      <c r="CEZ54" s="0"/>
      <c r="CFA54" s="0"/>
      <c r="CFB54" s="0"/>
      <c r="CFC54" s="0"/>
      <c r="CFD54" s="0"/>
      <c r="CFE54" s="0"/>
      <c r="CFF54" s="0"/>
      <c r="CFG54" s="0"/>
      <c r="CFH54" s="0"/>
      <c r="CFI54" s="0"/>
      <c r="CFJ54" s="0"/>
      <c r="CFK54" s="0"/>
      <c r="CFL54" s="0"/>
      <c r="CFM54" s="0"/>
      <c r="CFN54" s="0"/>
      <c r="CFO54" s="0"/>
      <c r="CFP54" s="0"/>
      <c r="CFQ54" s="0"/>
      <c r="CFR54" s="0"/>
      <c r="CFS54" s="0"/>
      <c r="CFT54" s="0"/>
      <c r="CFU54" s="0"/>
      <c r="CFV54" s="0"/>
      <c r="CFW54" s="0"/>
      <c r="CFX54" s="0"/>
      <c r="CFY54" s="0"/>
      <c r="CFZ54" s="0"/>
      <c r="CGA54" s="0"/>
      <c r="CGB54" s="0"/>
      <c r="CGC54" s="0"/>
      <c r="CGD54" s="0"/>
      <c r="CGE54" s="0"/>
      <c r="CGF54" s="0"/>
      <c r="CGG54" s="0"/>
      <c r="CGH54" s="0"/>
      <c r="CGI54" s="0"/>
      <c r="CGJ54" s="0"/>
      <c r="CGK54" s="0"/>
      <c r="CGL54" s="0"/>
      <c r="CGM54" s="0"/>
      <c r="CGN54" s="0"/>
      <c r="CGO54" s="0"/>
      <c r="CGP54" s="0"/>
      <c r="CGQ54" s="0"/>
      <c r="CGR54" s="0"/>
      <c r="CGS54" s="0"/>
      <c r="CGT54" s="0"/>
      <c r="CGU54" s="0"/>
      <c r="CGV54" s="0"/>
      <c r="CGW54" s="0"/>
      <c r="CGX54" s="0"/>
      <c r="CGY54" s="0"/>
      <c r="CGZ54" s="0"/>
      <c r="CHA54" s="0"/>
      <c r="CHB54" s="0"/>
      <c r="CHC54" s="0"/>
      <c r="CHD54" s="0"/>
      <c r="CHE54" s="0"/>
      <c r="CHF54" s="0"/>
      <c r="CHG54" s="0"/>
      <c r="CHH54" s="0"/>
      <c r="CHI54" s="0"/>
      <c r="CHJ54" s="0"/>
      <c r="CHK54" s="0"/>
      <c r="CHL54" s="0"/>
      <c r="CHM54" s="0"/>
      <c r="CHN54" s="0"/>
      <c r="CHO54" s="0"/>
      <c r="CHP54" s="0"/>
      <c r="CHQ54" s="0"/>
      <c r="CHR54" s="0"/>
      <c r="CHS54" s="0"/>
      <c r="CHT54" s="0"/>
      <c r="CHU54" s="0"/>
      <c r="CHV54" s="0"/>
      <c r="CHW54" s="0"/>
      <c r="CHX54" s="0"/>
      <c r="CHY54" s="0"/>
      <c r="CHZ54" s="0"/>
      <c r="CIA54" s="0"/>
      <c r="CIB54" s="0"/>
      <c r="CIC54" s="0"/>
      <c r="CID54" s="0"/>
      <c r="CIE54" s="0"/>
      <c r="CIF54" s="0"/>
      <c r="CIG54" s="0"/>
      <c r="CIH54" s="0"/>
      <c r="CII54" s="0"/>
      <c r="CIJ54" s="0"/>
      <c r="CIK54" s="0"/>
      <c r="CIL54" s="0"/>
      <c r="CIM54" s="0"/>
      <c r="CIN54" s="0"/>
      <c r="CIO54" s="0"/>
      <c r="CIP54" s="0"/>
      <c r="CIQ54" s="0"/>
      <c r="CIR54" s="0"/>
      <c r="CIS54" s="0"/>
      <c r="CIT54" s="0"/>
      <c r="CIU54" s="0"/>
      <c r="CIV54" s="0"/>
      <c r="CIW54" s="0"/>
      <c r="CIX54" s="0"/>
      <c r="CIY54" s="0"/>
      <c r="CIZ54" s="0"/>
      <c r="CJA54" s="0"/>
      <c r="CJB54" s="0"/>
      <c r="CJC54" s="0"/>
      <c r="CJD54" s="0"/>
      <c r="CJE54" s="0"/>
      <c r="CJF54" s="0"/>
      <c r="CJG54" s="0"/>
      <c r="CJH54" s="0"/>
      <c r="CJI54" s="0"/>
      <c r="CJJ54" s="0"/>
      <c r="CJK54" s="0"/>
      <c r="CJL54" s="0"/>
      <c r="CJM54" s="0"/>
      <c r="CJN54" s="0"/>
      <c r="CJO54" s="0"/>
      <c r="CJP54" s="0"/>
      <c r="CJQ54" s="0"/>
      <c r="CJR54" s="0"/>
      <c r="CJS54" s="0"/>
      <c r="CJT54" s="0"/>
      <c r="CJU54" s="0"/>
      <c r="CJV54" s="0"/>
      <c r="CJW54" s="0"/>
      <c r="CJX54" s="0"/>
      <c r="CJY54" s="0"/>
      <c r="CJZ54" s="0"/>
      <c r="CKA54" s="0"/>
      <c r="CKB54" s="0"/>
      <c r="CKC54" s="0"/>
      <c r="CKD54" s="0"/>
      <c r="CKE54" s="0"/>
      <c r="CKF54" s="0"/>
      <c r="CKG54" s="0"/>
      <c r="CKH54" s="0"/>
      <c r="CKI54" s="0"/>
      <c r="CKJ54" s="0"/>
      <c r="CKK54" s="0"/>
      <c r="CKL54" s="0"/>
      <c r="CKM54" s="0"/>
      <c r="CKN54" s="0"/>
      <c r="CKO54" s="0"/>
      <c r="CKP54" s="0"/>
      <c r="CKQ54" s="0"/>
      <c r="CKR54" s="0"/>
      <c r="CKS54" s="0"/>
      <c r="CKT54" s="0"/>
      <c r="CKU54" s="0"/>
      <c r="CKV54" s="0"/>
      <c r="CKW54" s="0"/>
      <c r="CKX54" s="0"/>
      <c r="CKY54" s="0"/>
      <c r="CKZ54" s="0"/>
      <c r="CLA54" s="0"/>
      <c r="CLB54" s="0"/>
      <c r="CLC54" s="0"/>
      <c r="CLD54" s="0"/>
      <c r="CLE54" s="0"/>
      <c r="CLF54" s="0"/>
      <c r="CLG54" s="0"/>
      <c r="CLH54" s="0"/>
      <c r="CLI54" s="0"/>
      <c r="CLJ54" s="0"/>
      <c r="CLK54" s="0"/>
      <c r="CLL54" s="0"/>
      <c r="CLM54" s="0"/>
      <c r="CLN54" s="0"/>
      <c r="CLO54" s="0"/>
      <c r="CLP54" s="0"/>
      <c r="CLQ54" s="0"/>
      <c r="CLR54" s="0"/>
      <c r="CLS54" s="0"/>
      <c r="CLT54" s="0"/>
      <c r="CLU54" s="0"/>
      <c r="CLV54" s="0"/>
      <c r="CLW54" s="0"/>
      <c r="CLX54" s="0"/>
      <c r="CLY54" s="0"/>
      <c r="CLZ54" s="0"/>
      <c r="CMA54" s="0"/>
      <c r="CMB54" s="0"/>
      <c r="CMC54" s="0"/>
      <c r="CMD54" s="0"/>
      <c r="CME54" s="0"/>
      <c r="CMF54" s="0"/>
      <c r="CMG54" s="0"/>
      <c r="CMH54" s="0"/>
      <c r="CMI54" s="0"/>
      <c r="CMJ54" s="0"/>
      <c r="CMK54" s="0"/>
      <c r="CML54" s="0"/>
      <c r="CMM54" s="0"/>
      <c r="CMN54" s="0"/>
      <c r="CMO54" s="0"/>
      <c r="CMP54" s="0"/>
      <c r="CMQ54" s="0"/>
      <c r="CMR54" s="0"/>
      <c r="CMS54" s="0"/>
      <c r="CMT54" s="0"/>
      <c r="CMU54" s="0"/>
      <c r="CMV54" s="0"/>
      <c r="CMW54" s="0"/>
      <c r="CMX54" s="0"/>
      <c r="CMY54" s="0"/>
      <c r="CMZ54" s="0"/>
      <c r="CNA54" s="0"/>
      <c r="CNB54" s="0"/>
      <c r="CNC54" s="0"/>
      <c r="CND54" s="0"/>
      <c r="CNE54" s="0"/>
      <c r="CNF54" s="0"/>
      <c r="CNG54" s="0"/>
      <c r="CNH54" s="0"/>
      <c r="CNI54" s="0"/>
      <c r="CNJ54" s="0"/>
      <c r="CNK54" s="0"/>
      <c r="CNL54" s="0"/>
      <c r="CNM54" s="0"/>
      <c r="CNN54" s="0"/>
      <c r="CNO54" s="0"/>
      <c r="CNP54" s="0"/>
      <c r="CNQ54" s="0"/>
      <c r="CNR54" s="0"/>
      <c r="CNS54" s="0"/>
      <c r="CNT54" s="0"/>
      <c r="CNU54" s="0"/>
      <c r="CNV54" s="0"/>
      <c r="CNW54" s="0"/>
      <c r="CNX54" s="0"/>
      <c r="CNY54" s="0"/>
      <c r="CNZ54" s="0"/>
      <c r="COA54" s="0"/>
      <c r="COB54" s="0"/>
      <c r="COC54" s="0"/>
      <c r="COD54" s="0"/>
      <c r="COE54" s="0"/>
      <c r="COF54" s="0"/>
      <c r="COG54" s="0"/>
      <c r="COH54" s="0"/>
      <c r="COI54" s="0"/>
      <c r="COJ54" s="0"/>
      <c r="COK54" s="0"/>
      <c r="COL54" s="0"/>
      <c r="COM54" s="0"/>
      <c r="CON54" s="0"/>
      <c r="COO54" s="0"/>
      <c r="COP54" s="0"/>
      <c r="COQ54" s="0"/>
      <c r="COR54" s="0"/>
      <c r="COS54" s="0"/>
      <c r="COT54" s="0"/>
      <c r="COU54" s="0"/>
      <c r="COV54" s="0"/>
      <c r="COW54" s="0"/>
      <c r="COX54" s="0"/>
      <c r="COY54" s="0"/>
      <c r="COZ54" s="0"/>
      <c r="CPA54" s="0"/>
      <c r="CPB54" s="0"/>
      <c r="CPC54" s="0"/>
      <c r="CPD54" s="0"/>
      <c r="CPE54" s="0"/>
      <c r="CPF54" s="0"/>
      <c r="CPG54" s="0"/>
      <c r="CPH54" s="0"/>
      <c r="CPI54" s="0"/>
      <c r="CPJ54" s="0"/>
      <c r="CPK54" s="0"/>
      <c r="CPL54" s="0"/>
      <c r="CPM54" s="0"/>
      <c r="CPN54" s="0"/>
      <c r="CPO54" s="0"/>
      <c r="CPP54" s="0"/>
      <c r="CPQ54" s="0"/>
      <c r="CPR54" s="0"/>
      <c r="CPS54" s="0"/>
      <c r="CPT54" s="0"/>
      <c r="CPU54" s="0"/>
      <c r="CPV54" s="0"/>
      <c r="CPW54" s="0"/>
      <c r="CPX54" s="0"/>
      <c r="CPY54" s="0"/>
      <c r="CPZ54" s="0"/>
      <c r="CQA54" s="0"/>
      <c r="CQB54" s="0"/>
      <c r="CQC54" s="0"/>
      <c r="CQD54" s="0"/>
      <c r="CQE54" s="0"/>
      <c r="CQF54" s="0"/>
      <c r="CQG54" s="0"/>
      <c r="CQH54" s="0"/>
      <c r="CQI54" s="0"/>
      <c r="CQJ54" s="0"/>
      <c r="CQK54" s="0"/>
      <c r="CQL54" s="0"/>
      <c r="CQM54" s="0"/>
      <c r="CQN54" s="0"/>
      <c r="CQO54" s="0"/>
      <c r="CQP54" s="0"/>
      <c r="CQQ54" s="0"/>
      <c r="CQR54" s="0"/>
      <c r="CQS54" s="0"/>
      <c r="CQT54" s="0"/>
      <c r="CQU54" s="0"/>
      <c r="CQV54" s="0"/>
      <c r="CQW54" s="0"/>
      <c r="CQX54" s="0"/>
      <c r="CQY54" s="0"/>
      <c r="CQZ54" s="0"/>
      <c r="CRA54" s="0"/>
      <c r="CRB54" s="0"/>
      <c r="CRC54" s="0"/>
      <c r="CRD54" s="0"/>
      <c r="CRE54" s="0"/>
      <c r="CRF54" s="0"/>
      <c r="CRG54" s="0"/>
      <c r="CRH54" s="0"/>
      <c r="CRI54" s="0"/>
      <c r="CRJ54" s="0"/>
      <c r="CRK54" s="0"/>
      <c r="CRL54" s="0"/>
      <c r="CRM54" s="0"/>
      <c r="CRN54" s="0"/>
      <c r="CRO54" s="0"/>
      <c r="CRP54" s="0"/>
      <c r="CRQ54" s="0"/>
      <c r="CRR54" s="0"/>
      <c r="CRS54" s="0"/>
      <c r="CRT54" s="0"/>
      <c r="CRU54" s="0"/>
      <c r="CRV54" s="0"/>
      <c r="CRW54" s="0"/>
      <c r="CRX54" s="0"/>
      <c r="CRY54" s="0"/>
      <c r="CRZ54" s="0"/>
      <c r="CSA54" s="0"/>
      <c r="CSB54" s="0"/>
      <c r="CSC54" s="0"/>
      <c r="CSD54" s="0"/>
      <c r="CSE54" s="0"/>
      <c r="CSF54" s="0"/>
      <c r="CSG54" s="0"/>
      <c r="CSH54" s="0"/>
      <c r="CSI54" s="0"/>
      <c r="CSJ54" s="0"/>
      <c r="CSK54" s="0"/>
      <c r="CSL54" s="0"/>
      <c r="CSM54" s="0"/>
      <c r="CSN54" s="0"/>
      <c r="CSO54" s="0"/>
      <c r="CSP54" s="0"/>
      <c r="CSQ54" s="0"/>
      <c r="CSR54" s="0"/>
      <c r="CSS54" s="0"/>
      <c r="CST54" s="0"/>
      <c r="CSU54" s="0"/>
      <c r="CSV54" s="0"/>
      <c r="CSW54" s="0"/>
      <c r="CSX54" s="0"/>
      <c r="CSY54" s="0"/>
      <c r="CSZ54" s="0"/>
      <c r="CTA54" s="0"/>
      <c r="CTB54" s="0"/>
      <c r="CTC54" s="0"/>
      <c r="CTD54" s="0"/>
      <c r="CTE54" s="0"/>
      <c r="CTF54" s="0"/>
      <c r="CTG54" s="0"/>
      <c r="CTH54" s="0"/>
      <c r="CTI54" s="0"/>
      <c r="CTJ54" s="0"/>
      <c r="CTK54" s="0"/>
      <c r="CTL54" s="0"/>
      <c r="CTM54" s="0"/>
      <c r="CTN54" s="0"/>
      <c r="CTO54" s="0"/>
      <c r="CTP54" s="0"/>
      <c r="CTQ54" s="0"/>
      <c r="CTR54" s="0"/>
      <c r="CTS54" s="0"/>
      <c r="CTT54" s="0"/>
      <c r="CTU54" s="0"/>
      <c r="CTV54" s="0"/>
      <c r="CTW54" s="0"/>
      <c r="CTX54" s="0"/>
      <c r="CTY54" s="0"/>
      <c r="CTZ54" s="0"/>
      <c r="CUA54" s="0"/>
      <c r="CUB54" s="0"/>
      <c r="CUC54" s="0"/>
      <c r="CUD54" s="0"/>
      <c r="CUE54" s="0"/>
      <c r="CUF54" s="0"/>
      <c r="CUG54" s="0"/>
      <c r="CUH54" s="0"/>
      <c r="CUI54" s="0"/>
      <c r="CUJ54" s="0"/>
      <c r="CUK54" s="0"/>
      <c r="CUL54" s="0"/>
      <c r="CUM54" s="0"/>
      <c r="CUN54" s="0"/>
      <c r="CUO54" s="0"/>
      <c r="CUP54" s="0"/>
      <c r="CUQ54" s="0"/>
      <c r="CUR54" s="0"/>
      <c r="CUS54" s="0"/>
      <c r="CUT54" s="0"/>
      <c r="CUU54" s="0"/>
      <c r="CUV54" s="0"/>
      <c r="CUW54" s="0"/>
      <c r="CUX54" s="0"/>
      <c r="CUY54" s="0"/>
      <c r="CUZ54" s="0"/>
      <c r="CVA54" s="0"/>
      <c r="CVB54" s="0"/>
      <c r="CVC54" s="0"/>
      <c r="CVD54" s="0"/>
      <c r="CVE54" s="0"/>
      <c r="CVF54" s="0"/>
      <c r="CVG54" s="0"/>
      <c r="CVH54" s="0"/>
      <c r="CVI54" s="0"/>
      <c r="CVJ54" s="0"/>
      <c r="CVK54" s="0"/>
      <c r="CVL54" s="0"/>
      <c r="CVM54" s="0"/>
      <c r="CVN54" s="0"/>
      <c r="CVO54" s="0"/>
      <c r="CVP54" s="0"/>
      <c r="CVQ54" s="0"/>
      <c r="CVR54" s="0"/>
      <c r="CVS54" s="0"/>
      <c r="CVT54" s="0"/>
      <c r="CVU54" s="0"/>
      <c r="CVV54" s="0"/>
      <c r="CVW54" s="0"/>
      <c r="CVX54" s="0"/>
      <c r="CVY54" s="0"/>
      <c r="CVZ54" s="0"/>
      <c r="CWA54" s="0"/>
      <c r="CWB54" s="0"/>
      <c r="CWC54" s="0"/>
      <c r="CWD54" s="0"/>
      <c r="CWE54" s="0"/>
      <c r="CWF54" s="0"/>
      <c r="CWG54" s="0"/>
      <c r="CWH54" s="0"/>
      <c r="CWI54" s="0"/>
      <c r="CWJ54" s="0"/>
      <c r="CWK54" s="0"/>
      <c r="CWL54" s="0"/>
      <c r="CWM54" s="0"/>
      <c r="CWN54" s="0"/>
      <c r="CWO54" s="0"/>
      <c r="CWP54" s="0"/>
      <c r="CWQ54" s="0"/>
      <c r="CWR54" s="0"/>
      <c r="CWS54" s="0"/>
      <c r="CWT54" s="0"/>
      <c r="CWU54" s="0"/>
      <c r="CWV54" s="0"/>
      <c r="CWW54" s="0"/>
      <c r="CWX54" s="0"/>
      <c r="CWY54" s="0"/>
      <c r="CWZ54" s="0"/>
      <c r="CXA54" s="0"/>
      <c r="CXB54" s="0"/>
      <c r="CXC54" s="0"/>
      <c r="CXD54" s="0"/>
      <c r="CXE54" s="0"/>
      <c r="CXF54" s="0"/>
      <c r="CXG54" s="0"/>
      <c r="CXH54" s="0"/>
      <c r="CXI54" s="0"/>
      <c r="CXJ54" s="0"/>
      <c r="CXK54" s="0"/>
      <c r="CXL54" s="0"/>
      <c r="CXM54" s="0"/>
      <c r="CXN54" s="0"/>
      <c r="CXO54" s="0"/>
      <c r="CXP54" s="0"/>
      <c r="CXQ54" s="0"/>
      <c r="CXR54" s="0"/>
      <c r="CXS54" s="0"/>
      <c r="CXT54" s="0"/>
      <c r="CXU54" s="0"/>
      <c r="CXV54" s="0"/>
      <c r="CXW54" s="0"/>
      <c r="CXX54" s="0"/>
      <c r="CXY54" s="0"/>
      <c r="CXZ54" s="0"/>
      <c r="CYA54" s="0"/>
      <c r="CYB54" s="0"/>
      <c r="CYC54" s="0"/>
      <c r="CYD54" s="0"/>
      <c r="CYE54" s="0"/>
      <c r="CYF54" s="0"/>
      <c r="CYG54" s="0"/>
      <c r="CYH54" s="0"/>
      <c r="CYI54" s="0"/>
      <c r="CYJ54" s="0"/>
      <c r="CYK54" s="0"/>
      <c r="CYL54" s="0"/>
      <c r="CYM54" s="0"/>
      <c r="CYN54" s="0"/>
      <c r="CYO54" s="0"/>
      <c r="CYP54" s="0"/>
      <c r="CYQ54" s="0"/>
      <c r="CYR54" s="0"/>
      <c r="CYS54" s="0"/>
      <c r="CYT54" s="0"/>
      <c r="CYU54" s="0"/>
      <c r="CYV54" s="0"/>
      <c r="CYW54" s="0"/>
      <c r="CYX54" s="0"/>
      <c r="CYY54" s="0"/>
      <c r="CYZ54" s="0"/>
      <c r="CZA54" s="0"/>
      <c r="CZB54" s="0"/>
      <c r="CZC54" s="0"/>
      <c r="CZD54" s="0"/>
      <c r="CZE54" s="0"/>
      <c r="CZF54" s="0"/>
      <c r="CZG54" s="0"/>
      <c r="CZH54" s="0"/>
      <c r="CZI54" s="0"/>
      <c r="CZJ54" s="0"/>
      <c r="CZK54" s="0"/>
      <c r="CZL54" s="0"/>
      <c r="CZM54" s="0"/>
      <c r="CZN54" s="0"/>
      <c r="CZO54" s="0"/>
      <c r="CZP54" s="0"/>
      <c r="CZQ54" s="0"/>
      <c r="CZR54" s="0"/>
      <c r="CZS54" s="0"/>
      <c r="CZT54" s="0"/>
      <c r="CZU54" s="0"/>
      <c r="CZV54" s="0"/>
      <c r="CZW54" s="0"/>
      <c r="CZX54" s="0"/>
      <c r="CZY54" s="0"/>
      <c r="CZZ54" s="0"/>
      <c r="DAA54" s="0"/>
      <c r="DAB54" s="0"/>
      <c r="DAC54" s="0"/>
      <c r="DAD54" s="0"/>
      <c r="DAE54" s="0"/>
      <c r="DAF54" s="0"/>
      <c r="DAG54" s="0"/>
      <c r="DAH54" s="0"/>
      <c r="DAI54" s="0"/>
      <c r="DAJ54" s="0"/>
      <c r="DAK54" s="0"/>
      <c r="DAL54" s="0"/>
      <c r="DAM54" s="0"/>
      <c r="DAN54" s="0"/>
      <c r="DAO54" s="0"/>
      <c r="DAP54" s="0"/>
      <c r="DAQ54" s="0"/>
      <c r="DAR54" s="0"/>
      <c r="DAS54" s="0"/>
      <c r="DAT54" s="0"/>
      <c r="DAU54" s="0"/>
      <c r="DAV54" s="0"/>
      <c r="DAW54" s="0"/>
      <c r="DAX54" s="0"/>
      <c r="DAY54" s="0"/>
      <c r="DAZ54" s="0"/>
      <c r="DBA54" s="0"/>
      <c r="DBB54" s="0"/>
      <c r="DBC54" s="0"/>
      <c r="DBD54" s="0"/>
      <c r="DBE54" s="0"/>
      <c r="DBF54" s="0"/>
      <c r="DBG54" s="0"/>
      <c r="DBH54" s="0"/>
      <c r="DBI54" s="0"/>
      <c r="DBJ54" s="0"/>
      <c r="DBK54" s="0"/>
      <c r="DBL54" s="0"/>
      <c r="DBM54" s="0"/>
      <c r="DBN54" s="0"/>
      <c r="DBO54" s="0"/>
      <c r="DBP54" s="0"/>
      <c r="DBQ54" s="0"/>
      <c r="DBR54" s="0"/>
      <c r="DBS54" s="0"/>
      <c r="DBT54" s="0"/>
      <c r="DBU54" s="0"/>
      <c r="DBV54" s="0"/>
      <c r="DBW54" s="0"/>
      <c r="DBX54" s="0"/>
      <c r="DBY54" s="0"/>
      <c r="DBZ54" s="0"/>
      <c r="DCA54" s="0"/>
      <c r="DCB54" s="0"/>
      <c r="DCC54" s="0"/>
      <c r="DCD54" s="0"/>
      <c r="DCE54" s="0"/>
      <c r="DCF54" s="0"/>
      <c r="DCG54" s="0"/>
      <c r="DCH54" s="0"/>
      <c r="DCI54" s="0"/>
      <c r="DCJ54" s="0"/>
      <c r="DCK54" s="0"/>
      <c r="DCL54" s="0"/>
      <c r="DCM54" s="0"/>
      <c r="DCN54" s="0"/>
      <c r="DCO54" s="0"/>
      <c r="DCP54" s="0"/>
      <c r="DCQ54" s="0"/>
      <c r="DCR54" s="0"/>
      <c r="DCS54" s="0"/>
      <c r="DCT54" s="0"/>
      <c r="DCU54" s="0"/>
      <c r="DCV54" s="0"/>
      <c r="DCW54" s="0"/>
      <c r="DCX54" s="0"/>
      <c r="DCY54" s="0"/>
      <c r="DCZ54" s="0"/>
      <c r="DDA54" s="0"/>
      <c r="DDB54" s="0"/>
      <c r="DDC54" s="0"/>
      <c r="DDD54" s="0"/>
      <c r="DDE54" s="0"/>
      <c r="DDF54" s="0"/>
      <c r="DDG54" s="0"/>
      <c r="DDH54" s="0"/>
      <c r="DDI54" s="0"/>
      <c r="DDJ54" s="0"/>
      <c r="DDK54" s="0"/>
      <c r="DDL54" s="0"/>
      <c r="DDM54" s="0"/>
      <c r="DDN54" s="0"/>
      <c r="DDO54" s="0"/>
      <c r="DDP54" s="0"/>
      <c r="DDQ54" s="0"/>
      <c r="DDR54" s="0"/>
      <c r="DDS54" s="0"/>
      <c r="DDT54" s="0"/>
      <c r="DDU54" s="0"/>
      <c r="DDV54" s="0"/>
      <c r="DDW54" s="0"/>
      <c r="DDX54" s="0"/>
      <c r="DDY54" s="0"/>
      <c r="DDZ54" s="0"/>
      <c r="DEA54" s="0"/>
      <c r="DEB54" s="0"/>
      <c r="DEC54" s="0"/>
      <c r="DED54" s="0"/>
      <c r="DEE54" s="0"/>
      <c r="DEF54" s="0"/>
      <c r="DEG54" s="0"/>
      <c r="DEH54" s="0"/>
      <c r="DEI54" s="0"/>
      <c r="DEJ54" s="0"/>
      <c r="DEK54" s="0"/>
      <c r="DEL54" s="0"/>
      <c r="DEM54" s="0"/>
      <c r="DEN54" s="0"/>
      <c r="DEO54" s="0"/>
      <c r="DEP54" s="0"/>
      <c r="DEQ54" s="0"/>
      <c r="DER54" s="0"/>
      <c r="DES54" s="0"/>
      <c r="DET54" s="0"/>
      <c r="DEU54" s="0"/>
      <c r="DEV54" s="0"/>
      <c r="DEW54" s="0"/>
      <c r="DEX54" s="0"/>
      <c r="DEY54" s="0"/>
      <c r="DEZ54" s="0"/>
      <c r="DFA54" s="0"/>
      <c r="DFB54" s="0"/>
      <c r="DFC54" s="0"/>
      <c r="DFD54" s="0"/>
      <c r="DFE54" s="0"/>
      <c r="DFF54" s="0"/>
      <c r="DFG54" s="0"/>
      <c r="DFH54" s="0"/>
      <c r="DFI54" s="0"/>
      <c r="DFJ54" s="0"/>
      <c r="DFK54" s="0"/>
      <c r="DFL54" s="0"/>
      <c r="DFM54" s="0"/>
      <c r="DFN54" s="0"/>
      <c r="DFO54" s="0"/>
      <c r="DFP54" s="0"/>
      <c r="DFQ54" s="0"/>
      <c r="DFR54" s="0"/>
      <c r="DFS54" s="0"/>
      <c r="DFT54" s="0"/>
      <c r="DFU54" s="0"/>
      <c r="DFV54" s="0"/>
      <c r="DFW54" s="0"/>
      <c r="DFX54" s="0"/>
      <c r="DFY54" s="0"/>
      <c r="DFZ54" s="0"/>
      <c r="DGA54" s="0"/>
      <c r="DGB54" s="0"/>
      <c r="DGC54" s="0"/>
      <c r="DGD54" s="0"/>
      <c r="DGE54" s="0"/>
      <c r="DGF54" s="0"/>
      <c r="DGG54" s="0"/>
      <c r="DGH54" s="0"/>
      <c r="DGI54" s="0"/>
      <c r="DGJ54" s="0"/>
      <c r="DGK54" s="0"/>
      <c r="DGL54" s="0"/>
      <c r="DGM54" s="0"/>
      <c r="DGN54" s="0"/>
      <c r="DGO54" s="0"/>
      <c r="DGP54" s="0"/>
      <c r="DGQ54" s="0"/>
      <c r="DGR54" s="0"/>
      <c r="DGS54" s="0"/>
      <c r="DGT54" s="0"/>
      <c r="DGU54" s="0"/>
      <c r="DGV54" s="0"/>
      <c r="DGW54" s="0"/>
      <c r="DGX54" s="0"/>
      <c r="DGY54" s="0"/>
      <c r="DGZ54" s="0"/>
      <c r="DHA54" s="0"/>
      <c r="DHB54" s="0"/>
      <c r="DHC54" s="0"/>
      <c r="DHD54" s="0"/>
      <c r="DHE54" s="0"/>
      <c r="DHF54" s="0"/>
      <c r="DHG54" s="0"/>
      <c r="DHH54" s="0"/>
      <c r="DHI54" s="0"/>
      <c r="DHJ54" s="0"/>
      <c r="DHK54" s="0"/>
      <c r="DHL54" s="0"/>
      <c r="DHM54" s="0"/>
      <c r="DHN54" s="0"/>
      <c r="DHO54" s="0"/>
      <c r="DHP54" s="0"/>
      <c r="DHQ54" s="0"/>
      <c r="DHR54" s="0"/>
      <c r="DHS54" s="0"/>
      <c r="DHT54" s="0"/>
      <c r="DHU54" s="0"/>
      <c r="DHV54" s="0"/>
      <c r="DHW54" s="0"/>
      <c r="DHX54" s="0"/>
      <c r="DHY54" s="0"/>
      <c r="DHZ54" s="0"/>
      <c r="DIA54" s="0"/>
      <c r="DIB54" s="0"/>
      <c r="DIC54" s="0"/>
      <c r="DID54" s="0"/>
      <c r="DIE54" s="0"/>
      <c r="DIF54" s="0"/>
      <c r="DIG54" s="0"/>
      <c r="DIH54" s="0"/>
      <c r="DII54" s="0"/>
      <c r="DIJ54" s="0"/>
      <c r="DIK54" s="0"/>
      <c r="DIL54" s="0"/>
      <c r="DIM54" s="0"/>
      <c r="DIN54" s="0"/>
      <c r="DIO54" s="0"/>
      <c r="DIP54" s="0"/>
      <c r="DIQ54" s="0"/>
      <c r="DIR54" s="0"/>
      <c r="DIS54" s="0"/>
      <c r="DIT54" s="0"/>
      <c r="DIU54" s="0"/>
      <c r="DIV54" s="0"/>
      <c r="DIW54" s="0"/>
      <c r="DIX54" s="0"/>
      <c r="DIY54" s="0"/>
      <c r="DIZ54" s="0"/>
      <c r="DJA54" s="0"/>
      <c r="DJB54" s="0"/>
      <c r="DJC54" s="0"/>
      <c r="DJD54" s="0"/>
      <c r="DJE54" s="0"/>
      <c r="DJF54" s="0"/>
      <c r="DJG54" s="0"/>
      <c r="DJH54" s="0"/>
      <c r="DJI54" s="0"/>
      <c r="DJJ54" s="0"/>
      <c r="DJK54" s="0"/>
      <c r="DJL54" s="0"/>
      <c r="DJM54" s="0"/>
      <c r="DJN54" s="0"/>
      <c r="DJO54" s="0"/>
      <c r="DJP54" s="0"/>
      <c r="DJQ54" s="0"/>
      <c r="DJR54" s="0"/>
      <c r="DJS54" s="0"/>
      <c r="DJT54" s="0"/>
      <c r="DJU54" s="0"/>
      <c r="DJV54" s="0"/>
      <c r="DJW54" s="0"/>
      <c r="DJX54" s="0"/>
      <c r="DJY54" s="0"/>
      <c r="DJZ54" s="0"/>
      <c r="DKA54" s="0"/>
      <c r="DKB54" s="0"/>
      <c r="DKC54" s="0"/>
      <c r="DKD54" s="0"/>
      <c r="DKE54" s="0"/>
      <c r="DKF54" s="0"/>
      <c r="DKG54" s="0"/>
      <c r="DKH54" s="0"/>
      <c r="DKI54" s="0"/>
      <c r="DKJ54" s="0"/>
      <c r="DKK54" s="0"/>
      <c r="DKL54" s="0"/>
      <c r="DKM54" s="0"/>
      <c r="DKN54" s="0"/>
      <c r="DKO54" s="0"/>
      <c r="DKP54" s="0"/>
      <c r="DKQ54" s="0"/>
      <c r="DKR54" s="0"/>
      <c r="DKS54" s="0"/>
      <c r="DKT54" s="0"/>
      <c r="DKU54" s="0"/>
      <c r="DKV54" s="0"/>
      <c r="DKW54" s="0"/>
      <c r="DKX54" s="0"/>
      <c r="DKY54" s="0"/>
      <c r="DKZ54" s="0"/>
      <c r="DLA54" s="0"/>
      <c r="DLB54" s="0"/>
      <c r="DLC54" s="0"/>
      <c r="DLD54" s="0"/>
      <c r="DLE54" s="0"/>
      <c r="DLF54" s="0"/>
      <c r="DLG54" s="0"/>
      <c r="DLH54" s="0"/>
      <c r="DLI54" s="0"/>
      <c r="DLJ54" s="0"/>
      <c r="DLK54" s="0"/>
      <c r="DLL54" s="0"/>
      <c r="DLM54" s="0"/>
      <c r="DLN54" s="0"/>
      <c r="DLO54" s="0"/>
      <c r="DLP54" s="0"/>
      <c r="DLQ54" s="0"/>
      <c r="DLR54" s="0"/>
      <c r="DLS54" s="0"/>
      <c r="DLT54" s="0"/>
      <c r="DLU54" s="0"/>
      <c r="DLV54" s="0"/>
      <c r="DLW54" s="0"/>
      <c r="DLX54" s="0"/>
      <c r="DLY54" s="0"/>
      <c r="DLZ54" s="0"/>
      <c r="DMA54" s="0"/>
      <c r="DMB54" s="0"/>
      <c r="DMC54" s="0"/>
      <c r="DMD54" s="0"/>
      <c r="DME54" s="0"/>
      <c r="DMF54" s="0"/>
      <c r="DMG54" s="0"/>
      <c r="DMH54" s="0"/>
      <c r="DMI54" s="0"/>
      <c r="DMJ54" s="0"/>
      <c r="DMK54" s="0"/>
      <c r="DML54" s="0"/>
      <c r="DMM54" s="0"/>
      <c r="DMN54" s="0"/>
      <c r="DMO54" s="0"/>
      <c r="DMP54" s="0"/>
      <c r="DMQ54" s="0"/>
      <c r="DMR54" s="0"/>
      <c r="DMS54" s="0"/>
      <c r="DMT54" s="0"/>
      <c r="DMU54" s="0"/>
      <c r="DMV54" s="0"/>
      <c r="DMW54" s="0"/>
      <c r="DMX54" s="0"/>
      <c r="DMY54" s="0"/>
      <c r="DMZ54" s="0"/>
      <c r="DNA54" s="0"/>
      <c r="DNB54" s="0"/>
      <c r="DNC54" s="0"/>
      <c r="DND54" s="0"/>
      <c r="DNE54" s="0"/>
      <c r="DNF54" s="0"/>
      <c r="DNG54" s="0"/>
      <c r="DNH54" s="0"/>
      <c r="DNI54" s="0"/>
      <c r="DNJ54" s="0"/>
      <c r="DNK54" s="0"/>
      <c r="DNL54" s="0"/>
      <c r="DNM54" s="0"/>
      <c r="DNN54" s="0"/>
      <c r="DNO54" s="0"/>
      <c r="DNP54" s="0"/>
      <c r="DNQ54" s="0"/>
      <c r="DNR54" s="0"/>
      <c r="DNS54" s="0"/>
      <c r="DNT54" s="0"/>
      <c r="DNU54" s="0"/>
      <c r="DNV54" s="0"/>
      <c r="DNW54" s="0"/>
      <c r="DNX54" s="0"/>
      <c r="DNY54" s="0"/>
      <c r="DNZ54" s="0"/>
      <c r="DOA54" s="0"/>
      <c r="DOB54" s="0"/>
      <c r="DOC54" s="0"/>
      <c r="DOD54" s="0"/>
      <c r="DOE54" s="0"/>
      <c r="DOF54" s="0"/>
      <c r="DOG54" s="0"/>
      <c r="DOH54" s="0"/>
      <c r="DOI54" s="0"/>
      <c r="DOJ54" s="0"/>
      <c r="DOK54" s="0"/>
      <c r="DOL54" s="0"/>
      <c r="DOM54" s="0"/>
      <c r="DON54" s="0"/>
      <c r="DOO54" s="0"/>
      <c r="DOP54" s="0"/>
      <c r="DOQ54" s="0"/>
      <c r="DOR54" s="0"/>
      <c r="DOS54" s="0"/>
      <c r="DOT54" s="0"/>
      <c r="DOU54" s="0"/>
      <c r="DOV54" s="0"/>
      <c r="DOW54" s="0"/>
      <c r="DOX54" s="0"/>
      <c r="DOY54" s="0"/>
      <c r="DOZ54" s="0"/>
      <c r="DPA54" s="0"/>
      <c r="DPB54" s="0"/>
      <c r="DPC54" s="0"/>
      <c r="DPD54" s="0"/>
      <c r="DPE54" s="0"/>
      <c r="DPF54" s="0"/>
      <c r="DPG54" s="0"/>
      <c r="DPH54" s="0"/>
      <c r="DPI54" s="0"/>
      <c r="DPJ54" s="0"/>
      <c r="DPK54" s="0"/>
      <c r="DPL54" s="0"/>
      <c r="DPM54" s="0"/>
      <c r="DPN54" s="0"/>
      <c r="DPO54" s="0"/>
      <c r="DPP54" s="0"/>
      <c r="DPQ54" s="0"/>
      <c r="DPR54" s="0"/>
      <c r="DPS54" s="0"/>
      <c r="DPT54" s="0"/>
      <c r="DPU54" s="0"/>
      <c r="DPV54" s="0"/>
      <c r="DPW54" s="0"/>
      <c r="DPX54" s="0"/>
      <c r="DPY54" s="0"/>
      <c r="DPZ54" s="0"/>
      <c r="DQA54" s="0"/>
      <c r="DQB54" s="0"/>
      <c r="DQC54" s="0"/>
      <c r="DQD54" s="0"/>
      <c r="DQE54" s="0"/>
      <c r="DQF54" s="0"/>
      <c r="DQG54" s="0"/>
      <c r="DQH54" s="0"/>
      <c r="DQI54" s="0"/>
      <c r="DQJ54" s="0"/>
      <c r="DQK54" s="0"/>
      <c r="DQL54" s="0"/>
      <c r="DQM54" s="0"/>
      <c r="DQN54" s="0"/>
      <c r="DQO54" s="0"/>
      <c r="DQP54" s="0"/>
      <c r="DQQ54" s="0"/>
      <c r="DQR54" s="0"/>
      <c r="DQS54" s="0"/>
      <c r="DQT54" s="0"/>
      <c r="DQU54" s="0"/>
      <c r="DQV54" s="0"/>
      <c r="DQW54" s="0"/>
      <c r="DQX54" s="0"/>
      <c r="DQY54" s="0"/>
      <c r="DQZ54" s="0"/>
      <c r="DRA54" s="0"/>
      <c r="DRB54" s="0"/>
      <c r="DRC54" s="0"/>
      <c r="DRD54" s="0"/>
      <c r="DRE54" s="0"/>
      <c r="DRF54" s="0"/>
      <c r="DRG54" s="0"/>
      <c r="DRH54" s="0"/>
      <c r="DRI54" s="0"/>
      <c r="DRJ54" s="0"/>
      <c r="DRK54" s="0"/>
      <c r="DRL54" s="0"/>
      <c r="DRM54" s="0"/>
      <c r="DRN54" s="0"/>
      <c r="DRO54" s="0"/>
      <c r="DRP54" s="0"/>
      <c r="DRQ54" s="0"/>
      <c r="DRR54" s="0"/>
      <c r="DRS54" s="0"/>
      <c r="DRT54" s="0"/>
      <c r="DRU54" s="0"/>
      <c r="DRV54" s="0"/>
      <c r="DRW54" s="0"/>
      <c r="DRX54" s="0"/>
      <c r="DRY54" s="0"/>
      <c r="DRZ54" s="0"/>
      <c r="DSA54" s="0"/>
      <c r="DSB54" s="0"/>
      <c r="DSC54" s="0"/>
      <c r="DSD54" s="0"/>
      <c r="DSE54" s="0"/>
      <c r="DSF54" s="0"/>
      <c r="DSG54" s="0"/>
      <c r="DSH54" s="0"/>
      <c r="DSI54" s="0"/>
      <c r="DSJ54" s="0"/>
      <c r="DSK54" s="0"/>
      <c r="DSL54" s="0"/>
      <c r="DSM54" s="0"/>
      <c r="DSN54" s="0"/>
      <c r="DSO54" s="0"/>
      <c r="DSP54" s="0"/>
      <c r="DSQ54" s="0"/>
      <c r="DSR54" s="0"/>
      <c r="DSS54" s="0"/>
      <c r="DST54" s="0"/>
      <c r="DSU54" s="0"/>
      <c r="DSV54" s="0"/>
      <c r="DSW54" s="0"/>
      <c r="DSX54" s="0"/>
      <c r="DSY54" s="0"/>
      <c r="DSZ54" s="0"/>
      <c r="DTA54" s="0"/>
      <c r="DTB54" s="0"/>
      <c r="DTC54" s="0"/>
      <c r="DTD54" s="0"/>
      <c r="DTE54" s="0"/>
      <c r="DTF54" s="0"/>
      <c r="DTG54" s="0"/>
      <c r="DTH54" s="0"/>
      <c r="DTI54" s="0"/>
      <c r="DTJ54" s="0"/>
      <c r="DTK54" s="0"/>
      <c r="DTL54" s="0"/>
      <c r="DTM54" s="0"/>
      <c r="DTN54" s="0"/>
      <c r="DTO54" s="0"/>
      <c r="DTP54" s="0"/>
      <c r="DTQ54" s="0"/>
      <c r="DTR54" s="0"/>
      <c r="DTS54" s="0"/>
      <c r="DTT54" s="0"/>
      <c r="DTU54" s="0"/>
      <c r="DTV54" s="0"/>
      <c r="DTW54" s="0"/>
      <c r="DTX54" s="0"/>
      <c r="DTY54" s="0"/>
      <c r="DTZ54" s="0"/>
      <c r="DUA54" s="0"/>
      <c r="DUB54" s="0"/>
      <c r="DUC54" s="0"/>
      <c r="DUD54" s="0"/>
      <c r="DUE54" s="0"/>
      <c r="DUF54" s="0"/>
      <c r="DUG54" s="0"/>
      <c r="DUH54" s="0"/>
      <c r="DUI54" s="0"/>
      <c r="DUJ54" s="0"/>
      <c r="DUK54" s="0"/>
      <c r="DUL54" s="0"/>
      <c r="DUM54" s="0"/>
      <c r="DUN54" s="0"/>
      <c r="DUO54" s="0"/>
      <c r="DUP54" s="0"/>
      <c r="DUQ54" s="0"/>
      <c r="DUR54" s="0"/>
      <c r="DUS54" s="0"/>
      <c r="DUT54" s="0"/>
      <c r="DUU54" s="0"/>
      <c r="DUV54" s="0"/>
      <c r="DUW54" s="0"/>
      <c r="DUX54" s="0"/>
      <c r="DUY54" s="0"/>
      <c r="DUZ54" s="0"/>
      <c r="DVA54" s="0"/>
      <c r="DVB54" s="0"/>
      <c r="DVC54" s="0"/>
      <c r="DVD54" s="0"/>
      <c r="DVE54" s="0"/>
      <c r="DVF54" s="0"/>
      <c r="DVG54" s="0"/>
      <c r="DVH54" s="0"/>
      <c r="DVI54" s="0"/>
      <c r="DVJ54" s="0"/>
      <c r="DVK54" s="0"/>
      <c r="DVL54" s="0"/>
      <c r="DVM54" s="0"/>
      <c r="DVN54" s="0"/>
      <c r="DVO54" s="0"/>
      <c r="DVP54" s="0"/>
      <c r="DVQ54" s="0"/>
      <c r="DVR54" s="0"/>
      <c r="DVS54" s="0"/>
      <c r="DVT54" s="0"/>
      <c r="DVU54" s="0"/>
      <c r="DVV54" s="0"/>
      <c r="DVW54" s="0"/>
      <c r="DVX54" s="0"/>
      <c r="DVY54" s="0"/>
      <c r="DVZ54" s="0"/>
      <c r="DWA54" s="0"/>
      <c r="DWB54" s="0"/>
      <c r="DWC54" s="0"/>
      <c r="DWD54" s="0"/>
      <c r="DWE54" s="0"/>
      <c r="DWF54" s="0"/>
      <c r="DWG54" s="0"/>
      <c r="DWH54" s="0"/>
      <c r="DWI54" s="0"/>
      <c r="DWJ54" s="0"/>
      <c r="DWK54" s="0"/>
      <c r="DWL54" s="0"/>
      <c r="DWM54" s="0"/>
      <c r="DWN54" s="0"/>
      <c r="DWO54" s="0"/>
      <c r="DWP54" s="0"/>
      <c r="DWQ54" s="0"/>
      <c r="DWR54" s="0"/>
      <c r="DWS54" s="0"/>
      <c r="DWT54" s="0"/>
      <c r="DWU54" s="0"/>
      <c r="DWV54" s="0"/>
      <c r="DWW54" s="0"/>
      <c r="DWX54" s="0"/>
      <c r="DWY54" s="0"/>
      <c r="DWZ54" s="0"/>
      <c r="DXA54" s="0"/>
      <c r="DXB54" s="0"/>
      <c r="DXC54" s="0"/>
      <c r="DXD54" s="0"/>
      <c r="DXE54" s="0"/>
      <c r="DXF54" s="0"/>
      <c r="DXG54" s="0"/>
      <c r="DXH54" s="0"/>
      <c r="DXI54" s="0"/>
      <c r="DXJ54" s="0"/>
      <c r="DXK54" s="0"/>
      <c r="DXL54" s="0"/>
      <c r="DXM54" s="0"/>
      <c r="DXN54" s="0"/>
      <c r="DXO54" s="0"/>
      <c r="DXP54" s="0"/>
      <c r="DXQ54" s="0"/>
      <c r="DXR54" s="0"/>
      <c r="DXS54" s="0"/>
      <c r="DXT54" s="0"/>
      <c r="DXU54" s="0"/>
      <c r="DXV54" s="0"/>
      <c r="DXW54" s="0"/>
      <c r="DXX54" s="0"/>
      <c r="DXY54" s="0"/>
      <c r="DXZ54" s="0"/>
      <c r="DYA54" s="0"/>
      <c r="DYB54" s="0"/>
      <c r="DYC54" s="0"/>
      <c r="DYD54" s="0"/>
      <c r="DYE54" s="0"/>
      <c r="DYF54" s="0"/>
      <c r="DYG54" s="0"/>
      <c r="DYH54" s="0"/>
      <c r="DYI54" s="0"/>
      <c r="DYJ54" s="0"/>
      <c r="DYK54" s="0"/>
      <c r="DYL54" s="0"/>
      <c r="DYM54" s="0"/>
      <c r="DYN54" s="0"/>
      <c r="DYO54" s="0"/>
      <c r="DYP54" s="0"/>
      <c r="DYQ54" s="0"/>
      <c r="DYR54" s="0"/>
      <c r="DYS54" s="0"/>
      <c r="DYT54" s="0"/>
      <c r="DYU54" s="0"/>
      <c r="DYV54" s="0"/>
      <c r="DYW54" s="0"/>
      <c r="DYX54" s="0"/>
      <c r="DYY54" s="0"/>
      <c r="DYZ54" s="0"/>
      <c r="DZA54" s="0"/>
      <c r="DZB54" s="0"/>
      <c r="DZC54" s="0"/>
      <c r="DZD54" s="0"/>
      <c r="DZE54" s="0"/>
      <c r="DZF54" s="0"/>
      <c r="DZG54" s="0"/>
      <c r="DZH54" s="0"/>
      <c r="DZI54" s="0"/>
      <c r="DZJ54" s="0"/>
      <c r="DZK54" s="0"/>
      <c r="DZL54" s="0"/>
      <c r="DZM54" s="0"/>
      <c r="DZN54" s="0"/>
      <c r="DZO54" s="0"/>
      <c r="DZP54" s="0"/>
      <c r="DZQ54" s="0"/>
      <c r="DZR54" s="0"/>
      <c r="DZS54" s="0"/>
      <c r="DZT54" s="0"/>
      <c r="DZU54" s="0"/>
      <c r="DZV54" s="0"/>
      <c r="DZW54" s="0"/>
      <c r="DZX54" s="0"/>
      <c r="DZY54" s="0"/>
      <c r="DZZ54" s="0"/>
      <c r="EAA54" s="0"/>
      <c r="EAB54" s="0"/>
      <c r="EAC54" s="0"/>
      <c r="EAD54" s="0"/>
      <c r="EAE54" s="0"/>
      <c r="EAF54" s="0"/>
      <c r="EAG54" s="0"/>
      <c r="EAH54" s="0"/>
      <c r="EAI54" s="0"/>
      <c r="EAJ54" s="0"/>
      <c r="EAK54" s="0"/>
      <c r="EAL54" s="0"/>
      <c r="EAM54" s="0"/>
      <c r="EAN54" s="0"/>
      <c r="EAO54" s="0"/>
      <c r="EAP54" s="0"/>
      <c r="EAQ54" s="0"/>
      <c r="EAR54" s="0"/>
      <c r="EAS54" s="0"/>
      <c r="EAT54" s="0"/>
      <c r="EAU54" s="0"/>
      <c r="EAV54" s="0"/>
      <c r="EAW54" s="0"/>
      <c r="EAX54" s="0"/>
      <c r="EAY54" s="0"/>
      <c r="EAZ54" s="0"/>
      <c r="EBA54" s="0"/>
      <c r="EBB54" s="0"/>
      <c r="EBC54" s="0"/>
      <c r="EBD54" s="0"/>
      <c r="EBE54" s="0"/>
      <c r="EBF54" s="0"/>
      <c r="EBG54" s="0"/>
      <c r="EBH54" s="0"/>
      <c r="EBI54" s="0"/>
      <c r="EBJ54" s="0"/>
      <c r="EBK54" s="0"/>
      <c r="EBL54" s="0"/>
      <c r="EBM54" s="0"/>
      <c r="EBN54" s="0"/>
      <c r="EBO54" s="0"/>
      <c r="EBP54" s="0"/>
      <c r="EBQ54" s="0"/>
      <c r="EBR54" s="0"/>
      <c r="EBS54" s="0"/>
      <c r="EBT54" s="0"/>
      <c r="EBU54" s="0"/>
      <c r="EBV54" s="0"/>
      <c r="EBW54" s="0"/>
      <c r="EBX54" s="0"/>
      <c r="EBY54" s="0"/>
      <c r="EBZ54" s="0"/>
      <c r="ECA54" s="0"/>
      <c r="ECB54" s="0"/>
      <c r="ECC54" s="0"/>
      <c r="ECD54" s="0"/>
      <c r="ECE54" s="0"/>
      <c r="ECF54" s="0"/>
      <c r="ECG54" s="0"/>
      <c r="ECH54" s="0"/>
      <c r="ECI54" s="0"/>
      <c r="ECJ54" s="0"/>
      <c r="ECK54" s="0"/>
      <c r="ECL54" s="0"/>
      <c r="ECM54" s="0"/>
      <c r="ECN54" s="0"/>
      <c r="ECO54" s="0"/>
      <c r="ECP54" s="0"/>
      <c r="ECQ54" s="0"/>
      <c r="ECR54" s="0"/>
      <c r="ECS54" s="0"/>
      <c r="ECT54" s="0"/>
      <c r="ECU54" s="0"/>
      <c r="ECV54" s="0"/>
      <c r="ECW54" s="0"/>
      <c r="ECX54" s="0"/>
      <c r="ECY54" s="0"/>
      <c r="ECZ54" s="0"/>
      <c r="EDA54" s="0"/>
      <c r="EDB54" s="0"/>
      <c r="EDC54" s="0"/>
      <c r="EDD54" s="0"/>
      <c r="EDE54" s="0"/>
      <c r="EDF54" s="0"/>
      <c r="EDG54" s="0"/>
      <c r="EDH54" s="0"/>
      <c r="EDI54" s="0"/>
      <c r="EDJ54" s="0"/>
      <c r="EDK54" s="0"/>
      <c r="EDL54" s="0"/>
      <c r="EDM54" s="0"/>
      <c r="EDN54" s="0"/>
      <c r="EDO54" s="0"/>
      <c r="EDP54" s="0"/>
      <c r="EDQ54" s="0"/>
      <c r="EDR54" s="0"/>
      <c r="EDS54" s="0"/>
      <c r="EDT54" s="0"/>
      <c r="EDU54" s="0"/>
      <c r="EDV54" s="0"/>
      <c r="EDW54" s="0"/>
      <c r="EDX54" s="0"/>
      <c r="EDY54" s="0"/>
      <c r="EDZ54" s="0"/>
      <c r="EEA54" s="0"/>
      <c r="EEB54" s="0"/>
      <c r="EEC54" s="0"/>
      <c r="EED54" s="0"/>
      <c r="EEE54" s="0"/>
      <c r="EEF54" s="0"/>
      <c r="EEG54" s="0"/>
      <c r="EEH54" s="0"/>
      <c r="EEI54" s="0"/>
      <c r="EEJ54" s="0"/>
      <c r="EEK54" s="0"/>
      <c r="EEL54" s="0"/>
      <c r="EEM54" s="0"/>
      <c r="EEN54" s="0"/>
      <c r="EEO54" s="0"/>
      <c r="EEP54" s="0"/>
      <c r="EEQ54" s="0"/>
      <c r="EER54" s="0"/>
      <c r="EES54" s="0"/>
      <c r="EET54" s="0"/>
      <c r="EEU54" s="0"/>
      <c r="EEV54" s="0"/>
      <c r="EEW54" s="0"/>
      <c r="EEX54" s="0"/>
      <c r="EEY54" s="0"/>
      <c r="EEZ54" s="0"/>
      <c r="EFA54" s="0"/>
      <c r="EFB54" s="0"/>
      <c r="EFC54" s="0"/>
      <c r="EFD54" s="0"/>
      <c r="EFE54" s="0"/>
      <c r="EFF54" s="0"/>
      <c r="EFG54" s="0"/>
      <c r="EFH54" s="0"/>
      <c r="EFI54" s="0"/>
      <c r="EFJ54" s="0"/>
      <c r="EFK54" s="0"/>
      <c r="EFL54" s="0"/>
      <c r="EFM54" s="0"/>
      <c r="EFN54" s="0"/>
      <c r="EFO54" s="0"/>
      <c r="EFP54" s="0"/>
      <c r="EFQ54" s="0"/>
      <c r="EFR54" s="0"/>
      <c r="EFS54" s="0"/>
      <c r="EFT54" s="0"/>
      <c r="EFU54" s="0"/>
      <c r="EFV54" s="0"/>
      <c r="EFW54" s="0"/>
      <c r="EFX54" s="0"/>
      <c r="EFY54" s="0"/>
      <c r="EFZ54" s="0"/>
      <c r="EGA54" s="0"/>
      <c r="EGB54" s="0"/>
      <c r="EGC54" s="0"/>
      <c r="EGD54" s="0"/>
      <c r="EGE54" s="0"/>
      <c r="EGF54" s="0"/>
      <c r="EGG54" s="0"/>
      <c r="EGH54" s="0"/>
      <c r="EGI54" s="0"/>
      <c r="EGJ54" s="0"/>
      <c r="EGK54" s="0"/>
      <c r="EGL54" s="0"/>
      <c r="EGM54" s="0"/>
      <c r="EGN54" s="0"/>
      <c r="EGO54" s="0"/>
      <c r="EGP54" s="0"/>
      <c r="EGQ54" s="0"/>
      <c r="EGR54" s="0"/>
      <c r="EGS54" s="0"/>
      <c r="EGT54" s="0"/>
      <c r="EGU54" s="0"/>
      <c r="EGV54" s="0"/>
      <c r="EGW54" s="0"/>
      <c r="EGX54" s="0"/>
      <c r="EGY54" s="0"/>
      <c r="EGZ54" s="0"/>
      <c r="EHA54" s="0"/>
      <c r="EHB54" s="0"/>
      <c r="EHC54" s="0"/>
      <c r="EHD54" s="0"/>
      <c r="EHE54" s="0"/>
      <c r="EHF54" s="0"/>
      <c r="EHG54" s="0"/>
      <c r="EHH54" s="0"/>
      <c r="EHI54" s="0"/>
      <c r="EHJ54" s="0"/>
      <c r="EHK54" s="0"/>
      <c r="EHL54" s="0"/>
      <c r="EHM54" s="0"/>
      <c r="EHN54" s="0"/>
      <c r="EHO54" s="0"/>
      <c r="EHP54" s="0"/>
      <c r="EHQ54" s="0"/>
      <c r="EHR54" s="0"/>
      <c r="EHS54" s="0"/>
      <c r="EHT54" s="0"/>
      <c r="EHU54" s="0"/>
      <c r="EHV54" s="0"/>
      <c r="EHW54" s="0"/>
      <c r="EHX54" s="0"/>
      <c r="EHY54" s="0"/>
      <c r="EHZ54" s="0"/>
      <c r="EIA54" s="0"/>
      <c r="EIB54" s="0"/>
      <c r="EIC54" s="0"/>
      <c r="EID54" s="0"/>
      <c r="EIE54" s="0"/>
      <c r="EIF54" s="0"/>
      <c r="EIG54" s="0"/>
      <c r="EIH54" s="0"/>
      <c r="EII54" s="0"/>
      <c r="EIJ54" s="0"/>
      <c r="EIK54" s="0"/>
      <c r="EIL54" s="0"/>
      <c r="EIM54" s="0"/>
      <c r="EIN54" s="0"/>
      <c r="EIO54" s="0"/>
      <c r="EIP54" s="0"/>
      <c r="EIQ54" s="0"/>
      <c r="EIR54" s="0"/>
      <c r="EIS54" s="0"/>
      <c r="EIT54" s="0"/>
      <c r="EIU54" s="0"/>
      <c r="EIV54" s="0"/>
      <c r="EIW54" s="0"/>
      <c r="EIX54" s="0"/>
      <c r="EIY54" s="0"/>
      <c r="EIZ54" s="0"/>
      <c r="EJA54" s="0"/>
      <c r="EJB54" s="0"/>
      <c r="EJC54" s="0"/>
      <c r="EJD54" s="0"/>
      <c r="EJE54" s="0"/>
      <c r="EJF54" s="0"/>
      <c r="EJG54" s="0"/>
      <c r="EJH54" s="0"/>
      <c r="EJI54" s="0"/>
      <c r="EJJ54" s="0"/>
      <c r="EJK54" s="0"/>
      <c r="EJL54" s="0"/>
      <c r="EJM54" s="0"/>
      <c r="EJN54" s="0"/>
      <c r="EJO54" s="0"/>
      <c r="EJP54" s="0"/>
      <c r="EJQ54" s="0"/>
      <c r="EJR54" s="0"/>
      <c r="EJS54" s="0"/>
      <c r="EJT54" s="0"/>
      <c r="EJU54" s="0"/>
      <c r="EJV54" s="0"/>
      <c r="EJW54" s="0"/>
      <c r="EJX54" s="0"/>
      <c r="EJY54" s="0"/>
      <c r="EJZ54" s="0"/>
      <c r="EKA54" s="0"/>
      <c r="EKB54" s="0"/>
      <c r="EKC54" s="0"/>
      <c r="EKD54" s="0"/>
      <c r="EKE54" s="0"/>
      <c r="EKF54" s="0"/>
      <c r="EKG54" s="0"/>
      <c r="EKH54" s="0"/>
      <c r="EKI54" s="0"/>
      <c r="EKJ54" s="0"/>
      <c r="EKK54" s="0"/>
      <c r="EKL54" s="0"/>
      <c r="EKM54" s="0"/>
      <c r="EKN54" s="0"/>
      <c r="EKO54" s="0"/>
      <c r="EKP54" s="0"/>
      <c r="EKQ54" s="0"/>
      <c r="EKR54" s="0"/>
      <c r="EKS54" s="0"/>
      <c r="EKT54" s="0"/>
      <c r="EKU54" s="0"/>
      <c r="EKV54" s="0"/>
      <c r="EKW54" s="0"/>
      <c r="EKX54" s="0"/>
      <c r="EKY54" s="0"/>
      <c r="EKZ54" s="0"/>
      <c r="ELA54" s="0"/>
      <c r="ELB54" s="0"/>
      <c r="ELC54" s="0"/>
      <c r="ELD54" s="0"/>
      <c r="ELE54" s="0"/>
      <c r="ELF54" s="0"/>
      <c r="ELG54" s="0"/>
      <c r="ELH54" s="0"/>
      <c r="ELI54" s="0"/>
      <c r="ELJ54" s="0"/>
      <c r="ELK54" s="0"/>
      <c r="ELL54" s="0"/>
      <c r="ELM54" s="0"/>
      <c r="ELN54" s="0"/>
      <c r="ELO54" s="0"/>
      <c r="ELP54" s="0"/>
      <c r="ELQ54" s="0"/>
      <c r="ELR54" s="0"/>
      <c r="ELS54" s="0"/>
      <c r="ELT54" s="0"/>
      <c r="ELU54" s="0"/>
      <c r="ELV54" s="0"/>
      <c r="ELW54" s="0"/>
      <c r="ELX54" s="0"/>
      <c r="ELY54" s="0"/>
      <c r="ELZ54" s="0"/>
      <c r="EMA54" s="0"/>
      <c r="EMB54" s="0"/>
      <c r="EMC54" s="0"/>
      <c r="EMD54" s="0"/>
      <c r="EME54" s="0"/>
      <c r="EMF54" s="0"/>
      <c r="EMG54" s="0"/>
      <c r="EMH54" s="0"/>
      <c r="EMI54" s="0"/>
      <c r="EMJ54" s="0"/>
      <c r="EMK54" s="0"/>
      <c r="EML54" s="0"/>
      <c r="EMM54" s="0"/>
      <c r="EMN54" s="0"/>
      <c r="EMO54" s="0"/>
      <c r="EMP54" s="0"/>
      <c r="EMQ54" s="0"/>
      <c r="EMR54" s="0"/>
      <c r="EMS54" s="0"/>
      <c r="EMT54" s="0"/>
      <c r="EMU54" s="0"/>
      <c r="EMV54" s="0"/>
      <c r="EMW54" s="0"/>
      <c r="EMX54" s="0"/>
      <c r="EMY54" s="0"/>
      <c r="EMZ54" s="0"/>
      <c r="ENA54" s="0"/>
      <c r="ENB54" s="0"/>
      <c r="ENC54" s="0"/>
      <c r="END54" s="0"/>
      <c r="ENE54" s="0"/>
      <c r="ENF54" s="0"/>
      <c r="ENG54" s="0"/>
      <c r="ENH54" s="0"/>
      <c r="ENI54" s="0"/>
      <c r="ENJ54" s="0"/>
      <c r="ENK54" s="0"/>
      <c r="ENL54" s="0"/>
      <c r="ENM54" s="0"/>
      <c r="ENN54" s="0"/>
      <c r="ENO54" s="0"/>
      <c r="ENP54" s="0"/>
      <c r="ENQ54" s="0"/>
      <c r="ENR54" s="0"/>
      <c r="ENS54" s="0"/>
      <c r="ENT54" s="0"/>
      <c r="ENU54" s="0"/>
      <c r="ENV54" s="0"/>
      <c r="ENW54" s="0"/>
      <c r="ENX54" s="0"/>
      <c r="ENY54" s="0"/>
      <c r="ENZ54" s="0"/>
      <c r="EOA54" s="0"/>
      <c r="EOB54" s="0"/>
      <c r="EOC54" s="0"/>
      <c r="EOD54" s="0"/>
      <c r="EOE54" s="0"/>
      <c r="EOF54" s="0"/>
      <c r="EOG54" s="0"/>
      <c r="EOH54" s="0"/>
      <c r="EOI54" s="0"/>
      <c r="EOJ54" s="0"/>
      <c r="EOK54" s="0"/>
      <c r="EOL54" s="0"/>
      <c r="EOM54" s="0"/>
      <c r="EON54" s="0"/>
      <c r="EOO54" s="0"/>
      <c r="EOP54" s="0"/>
      <c r="EOQ54" s="0"/>
      <c r="EOR54" s="0"/>
      <c r="EOS54" s="0"/>
      <c r="EOT54" s="0"/>
      <c r="EOU54" s="0"/>
      <c r="EOV54" s="0"/>
      <c r="EOW54" s="0"/>
      <c r="EOX54" s="0"/>
      <c r="EOY54" s="0"/>
      <c r="EOZ54" s="0"/>
      <c r="EPA54" s="0"/>
      <c r="EPB54" s="0"/>
      <c r="EPC54" s="0"/>
      <c r="EPD54" s="0"/>
      <c r="EPE54" s="0"/>
      <c r="EPF54" s="0"/>
      <c r="EPG54" s="0"/>
      <c r="EPH54" s="0"/>
      <c r="EPI54" s="0"/>
      <c r="EPJ54" s="0"/>
      <c r="EPK54" s="0"/>
      <c r="EPL54" s="0"/>
      <c r="EPM54" s="0"/>
      <c r="EPN54" s="0"/>
      <c r="EPO54" s="0"/>
      <c r="EPP54" s="0"/>
      <c r="EPQ54" s="0"/>
      <c r="EPR54" s="0"/>
      <c r="EPS54" s="0"/>
      <c r="EPT54" s="0"/>
      <c r="EPU54" s="0"/>
      <c r="EPV54" s="0"/>
      <c r="EPW54" s="0"/>
      <c r="EPX54" s="0"/>
      <c r="EPY54" s="0"/>
      <c r="EPZ54" s="0"/>
      <c r="EQA54" s="0"/>
      <c r="EQB54" s="0"/>
      <c r="EQC54" s="0"/>
      <c r="EQD54" s="0"/>
      <c r="EQE54" s="0"/>
      <c r="EQF54" s="0"/>
      <c r="EQG54" s="0"/>
      <c r="EQH54" s="0"/>
      <c r="EQI54" s="0"/>
      <c r="EQJ54" s="0"/>
      <c r="EQK54" s="0"/>
      <c r="EQL54" s="0"/>
      <c r="EQM54" s="0"/>
      <c r="EQN54" s="0"/>
      <c r="EQO54" s="0"/>
      <c r="EQP54" s="0"/>
      <c r="EQQ54" s="0"/>
      <c r="EQR54" s="0"/>
      <c r="EQS54" s="0"/>
      <c r="EQT54" s="0"/>
      <c r="EQU54" s="0"/>
      <c r="EQV54" s="0"/>
      <c r="EQW54" s="0"/>
      <c r="EQX54" s="0"/>
      <c r="EQY54" s="0"/>
      <c r="EQZ54" s="0"/>
      <c r="ERA54" s="0"/>
      <c r="ERB54" s="0"/>
      <c r="ERC54" s="0"/>
      <c r="ERD54" s="0"/>
      <c r="ERE54" s="0"/>
      <c r="ERF54" s="0"/>
      <c r="ERG54" s="0"/>
      <c r="ERH54" s="0"/>
      <c r="ERI54" s="0"/>
      <c r="ERJ54" s="0"/>
      <c r="ERK54" s="0"/>
      <c r="ERL54" s="0"/>
      <c r="ERM54" s="0"/>
      <c r="ERN54" s="0"/>
      <c r="ERO54" s="0"/>
      <c r="ERP54" s="0"/>
      <c r="ERQ54" s="0"/>
      <c r="ERR54" s="0"/>
      <c r="ERS54" s="0"/>
      <c r="ERT54" s="0"/>
      <c r="ERU54" s="0"/>
      <c r="ERV54" s="0"/>
      <c r="ERW54" s="0"/>
      <c r="ERX54" s="0"/>
      <c r="ERY54" s="0"/>
      <c r="ERZ54" s="0"/>
      <c r="ESA54" s="0"/>
      <c r="ESB54" s="0"/>
      <c r="ESC54" s="0"/>
      <c r="ESD54" s="0"/>
      <c r="ESE54" s="0"/>
      <c r="ESF54" s="0"/>
      <c r="ESG54" s="0"/>
      <c r="ESH54" s="0"/>
      <c r="ESI54" s="0"/>
      <c r="ESJ54" s="0"/>
      <c r="ESK54" s="0"/>
      <c r="ESL54" s="0"/>
      <c r="ESM54" s="0"/>
      <c r="ESN54" s="0"/>
      <c r="ESO54" s="0"/>
      <c r="ESP54" s="0"/>
      <c r="ESQ54" s="0"/>
      <c r="ESR54" s="0"/>
      <c r="ESS54" s="0"/>
      <c r="EST54" s="0"/>
      <c r="ESU54" s="0"/>
      <c r="ESV54" s="0"/>
      <c r="ESW54" s="0"/>
      <c r="ESX54" s="0"/>
      <c r="ESY54" s="0"/>
      <c r="ESZ54" s="0"/>
      <c r="ETA54" s="0"/>
      <c r="ETB54" s="0"/>
      <c r="ETC54" s="0"/>
      <c r="ETD54" s="0"/>
      <c r="ETE54" s="0"/>
      <c r="ETF54" s="0"/>
      <c r="ETG54" s="0"/>
      <c r="ETH54" s="0"/>
      <c r="ETI54" s="0"/>
      <c r="ETJ54" s="0"/>
      <c r="ETK54" s="0"/>
      <c r="ETL54" s="0"/>
      <c r="ETM54" s="0"/>
      <c r="ETN54" s="0"/>
      <c r="ETO54" s="0"/>
      <c r="ETP54" s="0"/>
      <c r="ETQ54" s="0"/>
      <c r="ETR54" s="0"/>
      <c r="ETS54" s="0"/>
      <c r="ETT54" s="0"/>
      <c r="ETU54" s="0"/>
      <c r="ETV54" s="0"/>
      <c r="ETW54" s="0"/>
      <c r="ETX54" s="0"/>
      <c r="ETY54" s="0"/>
      <c r="ETZ54" s="0"/>
      <c r="EUA54" s="0"/>
      <c r="EUB54" s="0"/>
      <c r="EUC54" s="0"/>
      <c r="EUD54" s="0"/>
      <c r="EUE54" s="0"/>
      <c r="EUF54" s="0"/>
      <c r="EUG54" s="0"/>
      <c r="EUH54" s="0"/>
      <c r="EUI54" s="0"/>
      <c r="EUJ54" s="0"/>
      <c r="EUK54" s="0"/>
      <c r="EUL54" s="0"/>
      <c r="EUM54" s="0"/>
      <c r="EUN54" s="0"/>
      <c r="EUO54" s="0"/>
      <c r="EUP54" s="0"/>
      <c r="EUQ54" s="0"/>
      <c r="EUR54" s="0"/>
      <c r="EUS54" s="0"/>
      <c r="EUT54" s="0"/>
      <c r="EUU54" s="0"/>
      <c r="EUV54" s="0"/>
      <c r="EUW54" s="0"/>
      <c r="EUX54" s="0"/>
      <c r="EUY54" s="0"/>
      <c r="EUZ54" s="0"/>
      <c r="EVA54" s="0"/>
      <c r="EVB54" s="0"/>
      <c r="EVC54" s="0"/>
      <c r="EVD54" s="0"/>
      <c r="EVE54" s="0"/>
      <c r="EVF54" s="0"/>
      <c r="EVG54" s="0"/>
      <c r="EVH54" s="0"/>
      <c r="EVI54" s="0"/>
      <c r="EVJ54" s="0"/>
      <c r="EVK54" s="0"/>
      <c r="EVL54" s="0"/>
      <c r="EVM54" s="0"/>
      <c r="EVN54" s="0"/>
      <c r="EVO54" s="0"/>
      <c r="EVP54" s="0"/>
      <c r="EVQ54" s="0"/>
      <c r="EVR54" s="0"/>
      <c r="EVS54" s="0"/>
      <c r="EVT54" s="0"/>
      <c r="EVU54" s="0"/>
      <c r="EVV54" s="0"/>
      <c r="EVW54" s="0"/>
      <c r="EVX54" s="0"/>
      <c r="EVY54" s="0"/>
      <c r="EVZ54" s="0"/>
      <c r="EWA54" s="0"/>
      <c r="EWB54" s="0"/>
      <c r="EWC54" s="0"/>
      <c r="EWD54" s="0"/>
      <c r="EWE54" s="0"/>
      <c r="EWF54" s="0"/>
      <c r="EWG54" s="0"/>
      <c r="EWH54" s="0"/>
      <c r="EWI54" s="0"/>
      <c r="EWJ54" s="0"/>
      <c r="EWK54" s="0"/>
      <c r="EWL54" s="0"/>
      <c r="EWM54" s="0"/>
      <c r="EWN54" s="0"/>
      <c r="EWO54" s="0"/>
      <c r="EWP54" s="0"/>
      <c r="EWQ54" s="0"/>
      <c r="EWR54" s="0"/>
      <c r="EWS54" s="0"/>
      <c r="EWT54" s="0"/>
      <c r="EWU54" s="0"/>
      <c r="EWV54" s="0"/>
      <c r="EWW54" s="0"/>
      <c r="EWX54" s="0"/>
      <c r="EWY54" s="0"/>
      <c r="EWZ54" s="0"/>
      <c r="EXA54" s="0"/>
      <c r="EXB54" s="0"/>
      <c r="EXC54" s="0"/>
      <c r="EXD54" s="0"/>
      <c r="EXE54" s="0"/>
      <c r="EXF54" s="0"/>
      <c r="EXG54" s="0"/>
      <c r="EXH54" s="0"/>
      <c r="EXI54" s="0"/>
      <c r="EXJ54" s="0"/>
      <c r="EXK54" s="0"/>
      <c r="EXL54" s="0"/>
      <c r="EXM54" s="0"/>
      <c r="EXN54" s="0"/>
      <c r="EXO54" s="0"/>
      <c r="EXP54" s="0"/>
      <c r="EXQ54" s="0"/>
      <c r="EXR54" s="0"/>
      <c r="EXS54" s="0"/>
      <c r="EXT54" s="0"/>
      <c r="EXU54" s="0"/>
      <c r="EXV54" s="0"/>
      <c r="EXW54" s="0"/>
      <c r="EXX54" s="0"/>
      <c r="EXY54" s="0"/>
      <c r="EXZ54" s="0"/>
      <c r="EYA54" s="0"/>
      <c r="EYB54" s="0"/>
      <c r="EYC54" s="0"/>
      <c r="EYD54" s="0"/>
      <c r="EYE54" s="0"/>
      <c r="EYF54" s="0"/>
      <c r="EYG54" s="0"/>
      <c r="EYH54" s="0"/>
      <c r="EYI54" s="0"/>
      <c r="EYJ54" s="0"/>
      <c r="EYK54" s="0"/>
      <c r="EYL54" s="0"/>
      <c r="EYM54" s="0"/>
      <c r="EYN54" s="0"/>
      <c r="EYO54" s="0"/>
      <c r="EYP54" s="0"/>
      <c r="EYQ54" s="0"/>
      <c r="EYR54" s="0"/>
      <c r="EYS54" s="0"/>
      <c r="EYT54" s="0"/>
      <c r="EYU54" s="0"/>
      <c r="EYV54" s="0"/>
      <c r="EYW54" s="0"/>
      <c r="EYX54" s="0"/>
      <c r="EYY54" s="0"/>
      <c r="EYZ54" s="0"/>
      <c r="EZA54" s="0"/>
      <c r="EZB54" s="0"/>
      <c r="EZC54" s="0"/>
      <c r="EZD54" s="0"/>
      <c r="EZE54" s="0"/>
      <c r="EZF54" s="0"/>
      <c r="EZG54" s="0"/>
      <c r="EZH54" s="0"/>
      <c r="EZI54" s="0"/>
      <c r="EZJ54" s="0"/>
      <c r="EZK54" s="0"/>
      <c r="EZL54" s="0"/>
      <c r="EZM54" s="0"/>
      <c r="EZN54" s="0"/>
      <c r="EZO54" s="0"/>
      <c r="EZP54" s="0"/>
      <c r="EZQ54" s="0"/>
      <c r="EZR54" s="0"/>
      <c r="EZS54" s="0"/>
      <c r="EZT54" s="0"/>
      <c r="EZU54" s="0"/>
      <c r="EZV54" s="0"/>
      <c r="EZW54" s="0"/>
      <c r="EZX54" s="0"/>
      <c r="EZY54" s="0"/>
      <c r="EZZ54" s="0"/>
      <c r="FAA54" s="0"/>
      <c r="FAB54" s="0"/>
      <c r="FAC54" s="0"/>
      <c r="FAD54" s="0"/>
      <c r="FAE54" s="0"/>
      <c r="FAF54" s="0"/>
      <c r="FAG54" s="0"/>
      <c r="FAH54" s="0"/>
      <c r="FAI54" s="0"/>
      <c r="FAJ54" s="0"/>
      <c r="FAK54" s="0"/>
      <c r="FAL54" s="0"/>
      <c r="FAM54" s="0"/>
      <c r="FAN54" s="0"/>
      <c r="FAO54" s="0"/>
      <c r="FAP54" s="0"/>
      <c r="FAQ54" s="0"/>
      <c r="FAR54" s="0"/>
      <c r="FAS54" s="0"/>
      <c r="FAT54" s="0"/>
      <c r="FAU54" s="0"/>
      <c r="FAV54" s="0"/>
      <c r="FAW54" s="0"/>
      <c r="FAX54" s="0"/>
      <c r="FAY54" s="0"/>
      <c r="FAZ54" s="0"/>
      <c r="FBA54" s="0"/>
      <c r="FBB54" s="0"/>
      <c r="FBC54" s="0"/>
      <c r="FBD54" s="0"/>
      <c r="FBE54" s="0"/>
      <c r="FBF54" s="0"/>
      <c r="FBG54" s="0"/>
      <c r="FBH54" s="0"/>
      <c r="FBI54" s="0"/>
      <c r="FBJ54" s="0"/>
      <c r="FBK54" s="0"/>
      <c r="FBL54" s="0"/>
      <c r="FBM54" s="0"/>
      <c r="FBN54" s="0"/>
      <c r="FBO54" s="0"/>
      <c r="FBP54" s="0"/>
      <c r="FBQ54" s="0"/>
      <c r="FBR54" s="0"/>
      <c r="FBS54" s="0"/>
      <c r="FBT54" s="0"/>
      <c r="FBU54" s="0"/>
      <c r="FBV54" s="0"/>
      <c r="FBW54" s="0"/>
      <c r="FBX54" s="0"/>
      <c r="FBY54" s="0"/>
      <c r="FBZ54" s="0"/>
      <c r="FCA54" s="0"/>
      <c r="FCB54" s="0"/>
      <c r="FCC54" s="0"/>
      <c r="FCD54" s="0"/>
      <c r="FCE54" s="0"/>
      <c r="FCF54" s="0"/>
      <c r="FCG54" s="0"/>
      <c r="FCH54" s="0"/>
      <c r="FCI54" s="0"/>
      <c r="FCJ54" s="0"/>
      <c r="FCK54" s="0"/>
      <c r="FCL54" s="0"/>
      <c r="FCM54" s="0"/>
      <c r="FCN54" s="0"/>
      <c r="FCO54" s="0"/>
      <c r="FCP54" s="0"/>
      <c r="FCQ54" s="0"/>
      <c r="FCR54" s="0"/>
      <c r="FCS54" s="0"/>
      <c r="FCT54" s="0"/>
      <c r="FCU54" s="0"/>
      <c r="FCV54" s="0"/>
      <c r="FCW54" s="0"/>
      <c r="FCX54" s="0"/>
      <c r="FCY54" s="0"/>
      <c r="FCZ54" s="0"/>
      <c r="FDA54" s="0"/>
      <c r="FDB54" s="0"/>
      <c r="FDC54" s="0"/>
      <c r="FDD54" s="0"/>
      <c r="FDE54" s="0"/>
      <c r="FDF54" s="0"/>
      <c r="FDG54" s="0"/>
      <c r="FDH54" s="0"/>
      <c r="FDI54" s="0"/>
      <c r="FDJ54" s="0"/>
      <c r="FDK54" s="0"/>
      <c r="FDL54" s="0"/>
      <c r="FDM54" s="0"/>
      <c r="FDN54" s="0"/>
      <c r="FDO54" s="0"/>
      <c r="FDP54" s="0"/>
      <c r="FDQ54" s="0"/>
      <c r="FDR54" s="0"/>
      <c r="FDS54" s="0"/>
      <c r="FDT54" s="0"/>
      <c r="FDU54" s="0"/>
      <c r="FDV54" s="0"/>
      <c r="FDW54" s="0"/>
      <c r="FDX54" s="0"/>
      <c r="FDY54" s="0"/>
      <c r="FDZ54" s="0"/>
      <c r="FEA54" s="0"/>
      <c r="FEB54" s="0"/>
      <c r="FEC54" s="0"/>
      <c r="FED54" s="0"/>
      <c r="FEE54" s="0"/>
      <c r="FEF54" s="0"/>
      <c r="FEG54" s="0"/>
      <c r="FEH54" s="0"/>
      <c r="FEI54" s="0"/>
      <c r="FEJ54" s="0"/>
      <c r="FEK54" s="0"/>
      <c r="FEL54" s="0"/>
      <c r="FEM54" s="0"/>
      <c r="FEN54" s="0"/>
      <c r="FEO54" s="0"/>
      <c r="FEP54" s="0"/>
      <c r="FEQ54" s="0"/>
      <c r="FER54" s="0"/>
      <c r="FES54" s="0"/>
      <c r="FET54" s="0"/>
      <c r="FEU54" s="0"/>
      <c r="FEV54" s="0"/>
      <c r="FEW54" s="0"/>
      <c r="FEX54" s="0"/>
      <c r="FEY54" s="0"/>
      <c r="FEZ54" s="0"/>
      <c r="FFA54" s="0"/>
      <c r="FFB54" s="0"/>
      <c r="FFC54" s="0"/>
      <c r="FFD54" s="0"/>
      <c r="FFE54" s="0"/>
      <c r="FFF54" s="0"/>
      <c r="FFG54" s="0"/>
      <c r="FFH54" s="0"/>
      <c r="FFI54" s="0"/>
      <c r="FFJ54" s="0"/>
      <c r="FFK54" s="0"/>
      <c r="FFL54" s="0"/>
      <c r="FFM54" s="0"/>
      <c r="FFN54" s="0"/>
      <c r="FFO54" s="0"/>
      <c r="FFP54" s="0"/>
      <c r="FFQ54" s="0"/>
      <c r="FFR54" s="0"/>
      <c r="FFS54" s="0"/>
      <c r="FFT54" s="0"/>
      <c r="FFU54" s="0"/>
      <c r="FFV54" s="0"/>
      <c r="FFW54" s="0"/>
      <c r="FFX54" s="0"/>
      <c r="FFY54" s="0"/>
      <c r="FFZ54" s="0"/>
      <c r="FGA54" s="0"/>
      <c r="FGB54" s="0"/>
      <c r="FGC54" s="0"/>
      <c r="FGD54" s="0"/>
      <c r="FGE54" s="0"/>
      <c r="FGF54" s="0"/>
      <c r="FGG54" s="0"/>
      <c r="FGH54" s="0"/>
      <c r="FGI54" s="0"/>
      <c r="FGJ54" s="0"/>
      <c r="FGK54" s="0"/>
      <c r="FGL54" s="0"/>
      <c r="FGM54" s="0"/>
      <c r="FGN54" s="0"/>
      <c r="FGO54" s="0"/>
      <c r="FGP54" s="0"/>
      <c r="FGQ54" s="0"/>
      <c r="FGR54" s="0"/>
      <c r="FGS54" s="0"/>
      <c r="FGT54" s="0"/>
      <c r="FGU54" s="0"/>
      <c r="FGV54" s="0"/>
      <c r="FGW54" s="0"/>
      <c r="FGX54" s="0"/>
      <c r="FGY54" s="0"/>
      <c r="FGZ54" s="0"/>
      <c r="FHA54" s="0"/>
      <c r="FHB54" s="0"/>
      <c r="FHC54" s="0"/>
      <c r="FHD54" s="0"/>
      <c r="FHE54" s="0"/>
      <c r="FHF54" s="0"/>
      <c r="FHG54" s="0"/>
      <c r="FHH54" s="0"/>
      <c r="FHI54" s="0"/>
      <c r="FHJ54" s="0"/>
      <c r="FHK54" s="0"/>
      <c r="FHL54" s="0"/>
      <c r="FHM54" s="0"/>
      <c r="FHN54" s="0"/>
      <c r="FHO54" s="0"/>
      <c r="FHP54" s="0"/>
      <c r="FHQ54" s="0"/>
      <c r="FHR54" s="0"/>
      <c r="FHS54" s="0"/>
      <c r="FHT54" s="0"/>
      <c r="FHU54" s="0"/>
      <c r="FHV54" s="0"/>
      <c r="FHW54" s="0"/>
      <c r="FHX54" s="0"/>
      <c r="FHY54" s="0"/>
      <c r="FHZ54" s="0"/>
      <c r="FIA54" s="0"/>
      <c r="FIB54" s="0"/>
      <c r="FIC54" s="0"/>
      <c r="FID54" s="0"/>
      <c r="FIE54" s="0"/>
      <c r="FIF54" s="0"/>
      <c r="FIG54" s="0"/>
      <c r="FIH54" s="0"/>
      <c r="FII54" s="0"/>
      <c r="FIJ54" s="0"/>
      <c r="FIK54" s="0"/>
      <c r="FIL54" s="0"/>
      <c r="FIM54" s="0"/>
      <c r="FIN54" s="0"/>
      <c r="FIO54" s="0"/>
      <c r="FIP54" s="0"/>
      <c r="FIQ54" s="0"/>
      <c r="FIR54" s="0"/>
      <c r="FIS54" s="0"/>
      <c r="FIT54" s="0"/>
      <c r="FIU54" s="0"/>
      <c r="FIV54" s="0"/>
      <c r="FIW54" s="0"/>
      <c r="FIX54" s="0"/>
      <c r="FIY54" s="0"/>
      <c r="FIZ54" s="0"/>
      <c r="FJA54" s="0"/>
      <c r="FJB54" s="0"/>
      <c r="FJC54" s="0"/>
      <c r="FJD54" s="0"/>
      <c r="FJE54" s="0"/>
      <c r="FJF54" s="0"/>
      <c r="FJG54" s="0"/>
      <c r="FJH54" s="0"/>
      <c r="FJI54" s="0"/>
      <c r="FJJ54" s="0"/>
      <c r="FJK54" s="0"/>
      <c r="FJL54" s="0"/>
      <c r="FJM54" s="0"/>
      <c r="FJN54" s="0"/>
      <c r="FJO54" s="0"/>
      <c r="FJP54" s="0"/>
      <c r="FJQ54" s="0"/>
      <c r="FJR54" s="0"/>
      <c r="FJS54" s="0"/>
      <c r="FJT54" s="0"/>
      <c r="FJU54" s="0"/>
      <c r="FJV54" s="0"/>
      <c r="FJW54" s="0"/>
      <c r="FJX54" s="0"/>
      <c r="FJY54" s="0"/>
      <c r="FJZ54" s="0"/>
      <c r="FKA54" s="0"/>
      <c r="FKB54" s="0"/>
      <c r="FKC54" s="0"/>
      <c r="FKD54" s="0"/>
      <c r="FKE54" s="0"/>
      <c r="FKF54" s="0"/>
      <c r="FKG54" s="0"/>
      <c r="FKH54" s="0"/>
      <c r="FKI54" s="0"/>
      <c r="FKJ54" s="0"/>
      <c r="FKK54" s="0"/>
      <c r="FKL54" s="0"/>
      <c r="FKM54" s="0"/>
      <c r="FKN54" s="0"/>
      <c r="FKO54" s="0"/>
      <c r="FKP54" s="0"/>
      <c r="FKQ54" s="0"/>
      <c r="FKR54" s="0"/>
      <c r="FKS54" s="0"/>
      <c r="FKT54" s="0"/>
      <c r="FKU54" s="0"/>
      <c r="FKV54" s="0"/>
      <c r="FKW54" s="0"/>
      <c r="FKX54" s="0"/>
      <c r="FKY54" s="0"/>
      <c r="FKZ54" s="0"/>
      <c r="FLA54" s="0"/>
      <c r="FLB54" s="0"/>
      <c r="FLC54" s="0"/>
      <c r="FLD54" s="0"/>
      <c r="FLE54" s="0"/>
      <c r="FLF54" s="0"/>
      <c r="FLG54" s="0"/>
      <c r="FLH54" s="0"/>
      <c r="FLI54" s="0"/>
      <c r="FLJ54" s="0"/>
      <c r="FLK54" s="0"/>
      <c r="FLL54" s="0"/>
      <c r="FLM54" s="0"/>
      <c r="FLN54" s="0"/>
      <c r="FLO54" s="0"/>
      <c r="FLP54" s="0"/>
      <c r="FLQ54" s="0"/>
      <c r="FLR54" s="0"/>
      <c r="FLS54" s="0"/>
      <c r="FLT54" s="0"/>
      <c r="FLU54" s="0"/>
      <c r="FLV54" s="0"/>
      <c r="FLW54" s="0"/>
      <c r="FLX54" s="0"/>
      <c r="FLY54" s="0"/>
      <c r="FLZ54" s="0"/>
      <c r="FMA54" s="0"/>
      <c r="FMB54" s="0"/>
      <c r="FMC54" s="0"/>
      <c r="FMD54" s="0"/>
      <c r="FME54" s="0"/>
      <c r="FMF54" s="0"/>
      <c r="FMG54" s="0"/>
      <c r="FMH54" s="0"/>
      <c r="FMI54" s="0"/>
      <c r="FMJ54" s="0"/>
      <c r="FMK54" s="0"/>
      <c r="FML54" s="0"/>
      <c r="FMM54" s="0"/>
      <c r="FMN54" s="0"/>
      <c r="FMO54" s="0"/>
      <c r="FMP54" s="0"/>
      <c r="FMQ54" s="0"/>
      <c r="FMR54" s="0"/>
      <c r="FMS54" s="0"/>
      <c r="FMT54" s="0"/>
      <c r="FMU54" s="0"/>
      <c r="FMV54" s="0"/>
      <c r="FMW54" s="0"/>
      <c r="FMX54" s="0"/>
      <c r="FMY54" s="0"/>
      <c r="FMZ54" s="0"/>
      <c r="FNA54" s="0"/>
      <c r="FNB54" s="0"/>
      <c r="FNC54" s="0"/>
      <c r="FND54" s="0"/>
      <c r="FNE54" s="0"/>
      <c r="FNF54" s="0"/>
      <c r="FNG54" s="0"/>
      <c r="FNH54" s="0"/>
      <c r="FNI54" s="0"/>
      <c r="FNJ54" s="0"/>
      <c r="FNK54" s="0"/>
      <c r="FNL54" s="0"/>
      <c r="FNM54" s="0"/>
      <c r="FNN54" s="0"/>
      <c r="FNO54" s="0"/>
      <c r="FNP54" s="0"/>
      <c r="FNQ54" s="0"/>
      <c r="FNR54" s="0"/>
      <c r="FNS54" s="0"/>
      <c r="FNT54" s="0"/>
      <c r="FNU54" s="0"/>
      <c r="FNV54" s="0"/>
      <c r="FNW54" s="0"/>
      <c r="FNX54" s="0"/>
      <c r="FNY54" s="0"/>
      <c r="FNZ54" s="0"/>
      <c r="FOA54" s="0"/>
      <c r="FOB54" s="0"/>
      <c r="FOC54" s="0"/>
      <c r="FOD54" s="0"/>
      <c r="FOE54" s="0"/>
      <c r="FOF54" s="0"/>
      <c r="FOG54" s="0"/>
      <c r="FOH54" s="0"/>
      <c r="FOI54" s="0"/>
      <c r="FOJ54" s="0"/>
      <c r="FOK54" s="0"/>
      <c r="FOL54" s="0"/>
      <c r="FOM54" s="0"/>
      <c r="FON54" s="0"/>
      <c r="FOO54" s="0"/>
      <c r="FOP54" s="0"/>
      <c r="FOQ54" s="0"/>
      <c r="FOR54" s="0"/>
      <c r="FOS54" s="0"/>
      <c r="FOT54" s="0"/>
      <c r="FOU54" s="0"/>
      <c r="FOV54" s="0"/>
      <c r="FOW54" s="0"/>
      <c r="FOX54" s="0"/>
      <c r="FOY54" s="0"/>
      <c r="FOZ54" s="0"/>
      <c r="FPA54" s="0"/>
      <c r="FPB54" s="0"/>
      <c r="FPC54" s="0"/>
      <c r="FPD54" s="0"/>
      <c r="FPE54" s="0"/>
      <c r="FPF54" s="0"/>
      <c r="FPG54" s="0"/>
      <c r="FPH54" s="0"/>
      <c r="FPI54" s="0"/>
      <c r="FPJ54" s="0"/>
      <c r="FPK54" s="0"/>
      <c r="FPL54" s="0"/>
      <c r="FPM54" s="0"/>
      <c r="FPN54" s="0"/>
      <c r="FPO54" s="0"/>
      <c r="FPP54" s="0"/>
      <c r="FPQ54" s="0"/>
      <c r="FPR54" s="0"/>
      <c r="FPS54" s="0"/>
      <c r="FPT54" s="0"/>
      <c r="FPU54" s="0"/>
      <c r="FPV54" s="0"/>
      <c r="FPW54" s="0"/>
      <c r="FPX54" s="0"/>
      <c r="FPY54" s="0"/>
      <c r="FPZ54" s="0"/>
      <c r="FQA54" s="0"/>
      <c r="FQB54" s="0"/>
      <c r="FQC54" s="0"/>
      <c r="FQD54" s="0"/>
      <c r="FQE54" s="0"/>
      <c r="FQF54" s="0"/>
      <c r="FQG54" s="0"/>
      <c r="FQH54" s="0"/>
      <c r="FQI54" s="0"/>
      <c r="FQJ54" s="0"/>
      <c r="FQK54" s="0"/>
      <c r="FQL54" s="0"/>
      <c r="FQM54" s="0"/>
      <c r="FQN54" s="0"/>
      <c r="FQO54" s="0"/>
      <c r="FQP54" s="0"/>
      <c r="FQQ54" s="0"/>
      <c r="FQR54" s="0"/>
      <c r="FQS54" s="0"/>
      <c r="FQT54" s="0"/>
      <c r="FQU54" s="0"/>
      <c r="FQV54" s="0"/>
      <c r="FQW54" s="0"/>
      <c r="FQX54" s="0"/>
      <c r="FQY54" s="0"/>
      <c r="FQZ54" s="0"/>
      <c r="FRA54" s="0"/>
      <c r="FRB54" s="0"/>
      <c r="FRC54" s="0"/>
      <c r="FRD54" s="0"/>
      <c r="FRE54" s="0"/>
      <c r="FRF54" s="0"/>
      <c r="FRG54" s="0"/>
      <c r="FRH54" s="0"/>
      <c r="FRI54" s="0"/>
      <c r="FRJ54" s="0"/>
      <c r="FRK54" s="0"/>
      <c r="FRL54" s="0"/>
      <c r="FRM54" s="0"/>
      <c r="FRN54" s="0"/>
      <c r="FRO54" s="0"/>
      <c r="FRP54" s="0"/>
      <c r="FRQ54" s="0"/>
      <c r="FRR54" s="0"/>
      <c r="FRS54" s="0"/>
      <c r="FRT54" s="0"/>
      <c r="FRU54" s="0"/>
      <c r="FRV54" s="0"/>
      <c r="FRW54" s="0"/>
      <c r="FRX54" s="0"/>
      <c r="FRY54" s="0"/>
      <c r="FRZ54" s="0"/>
      <c r="FSA54" s="0"/>
      <c r="FSB54" s="0"/>
      <c r="FSC54" s="0"/>
      <c r="FSD54" s="0"/>
      <c r="FSE54" s="0"/>
      <c r="FSF54" s="0"/>
      <c r="FSG54" s="0"/>
      <c r="FSH54" s="0"/>
      <c r="FSI54" s="0"/>
      <c r="FSJ54" s="0"/>
      <c r="FSK54" s="0"/>
      <c r="FSL54" s="0"/>
      <c r="FSM54" s="0"/>
      <c r="FSN54" s="0"/>
      <c r="FSO54" s="0"/>
      <c r="FSP54" s="0"/>
      <c r="FSQ54" s="0"/>
      <c r="FSR54" s="0"/>
      <c r="FSS54" s="0"/>
      <c r="FST54" s="0"/>
      <c r="FSU54" s="0"/>
      <c r="FSV54" s="0"/>
      <c r="FSW54" s="0"/>
      <c r="FSX54" s="0"/>
      <c r="FSY54" s="0"/>
      <c r="FSZ54" s="0"/>
      <c r="FTA54" s="0"/>
      <c r="FTB54" s="0"/>
      <c r="FTC54" s="0"/>
      <c r="FTD54" s="0"/>
      <c r="FTE54" s="0"/>
      <c r="FTF54" s="0"/>
      <c r="FTG54" s="0"/>
      <c r="FTH54" s="0"/>
      <c r="FTI54" s="0"/>
      <c r="FTJ54" s="0"/>
      <c r="FTK54" s="0"/>
      <c r="FTL54" s="0"/>
      <c r="FTM54" s="0"/>
      <c r="FTN54" s="0"/>
      <c r="FTO54" s="0"/>
      <c r="FTP54" s="0"/>
      <c r="FTQ54" s="0"/>
      <c r="FTR54" s="0"/>
      <c r="FTS54" s="0"/>
      <c r="FTT54" s="0"/>
      <c r="FTU54" s="0"/>
      <c r="FTV54" s="0"/>
      <c r="FTW54" s="0"/>
      <c r="FTX54" s="0"/>
      <c r="FTY54" s="0"/>
      <c r="FTZ54" s="0"/>
      <c r="FUA54" s="0"/>
      <c r="FUB54" s="0"/>
      <c r="FUC54" s="0"/>
      <c r="FUD54" s="0"/>
      <c r="FUE54" s="0"/>
      <c r="FUF54" s="0"/>
      <c r="FUG54" s="0"/>
      <c r="FUH54" s="0"/>
      <c r="FUI54" s="0"/>
      <c r="FUJ54" s="0"/>
      <c r="FUK54" s="0"/>
      <c r="FUL54" s="0"/>
      <c r="FUM54" s="0"/>
      <c r="FUN54" s="0"/>
      <c r="FUO54" s="0"/>
      <c r="FUP54" s="0"/>
      <c r="FUQ54" s="0"/>
      <c r="FUR54" s="0"/>
      <c r="FUS54" s="0"/>
      <c r="FUT54" s="0"/>
      <c r="FUU54" s="0"/>
      <c r="FUV54" s="0"/>
      <c r="FUW54" s="0"/>
      <c r="FUX54" s="0"/>
      <c r="FUY54" s="0"/>
      <c r="FUZ54" s="0"/>
      <c r="FVA54" s="0"/>
      <c r="FVB54" s="0"/>
      <c r="FVC54" s="0"/>
      <c r="FVD54" s="0"/>
      <c r="FVE54" s="0"/>
      <c r="FVF54" s="0"/>
      <c r="FVG54" s="0"/>
      <c r="FVH54" s="0"/>
      <c r="FVI54" s="0"/>
      <c r="FVJ54" s="0"/>
      <c r="FVK54" s="0"/>
      <c r="FVL54" s="0"/>
      <c r="FVM54" s="0"/>
      <c r="FVN54" s="0"/>
      <c r="FVO54" s="0"/>
      <c r="FVP54" s="0"/>
      <c r="FVQ54" s="0"/>
      <c r="FVR54" s="0"/>
      <c r="FVS54" s="0"/>
      <c r="FVT54" s="0"/>
      <c r="FVU54" s="0"/>
      <c r="FVV54" s="0"/>
      <c r="FVW54" s="0"/>
      <c r="FVX54" s="0"/>
      <c r="FVY54" s="0"/>
      <c r="FVZ54" s="0"/>
      <c r="FWA54" s="0"/>
      <c r="FWB54" s="0"/>
      <c r="FWC54" s="0"/>
      <c r="FWD54" s="0"/>
      <c r="FWE54" s="0"/>
      <c r="FWF54" s="0"/>
      <c r="FWG54" s="0"/>
      <c r="FWH54" s="0"/>
      <c r="FWI54" s="0"/>
      <c r="FWJ54" s="0"/>
      <c r="FWK54" s="0"/>
      <c r="FWL54" s="0"/>
      <c r="FWM54" s="0"/>
      <c r="FWN54" s="0"/>
      <c r="FWO54" s="0"/>
      <c r="FWP54" s="0"/>
      <c r="FWQ54" s="0"/>
      <c r="FWR54" s="0"/>
      <c r="FWS54" s="0"/>
      <c r="FWT54" s="0"/>
      <c r="FWU54" s="0"/>
      <c r="FWV54" s="0"/>
      <c r="FWW54" s="0"/>
      <c r="FWX54" s="0"/>
      <c r="FWY54" s="0"/>
      <c r="FWZ54" s="0"/>
      <c r="FXA54" s="0"/>
      <c r="FXB54" s="0"/>
      <c r="FXC54" s="0"/>
      <c r="FXD54" s="0"/>
      <c r="FXE54" s="0"/>
      <c r="FXF54" s="0"/>
      <c r="FXG54" s="0"/>
      <c r="FXH54" s="0"/>
      <c r="FXI54" s="0"/>
      <c r="FXJ54" s="0"/>
      <c r="FXK54" s="0"/>
      <c r="FXL54" s="0"/>
      <c r="FXM54" s="0"/>
      <c r="FXN54" s="0"/>
      <c r="FXO54" s="0"/>
      <c r="FXP54" s="0"/>
      <c r="FXQ54" s="0"/>
      <c r="FXR54" s="0"/>
      <c r="FXS54" s="0"/>
      <c r="FXT54" s="0"/>
      <c r="FXU54" s="0"/>
      <c r="FXV54" s="0"/>
      <c r="FXW54" s="0"/>
      <c r="FXX54" s="0"/>
      <c r="FXY54" s="0"/>
      <c r="FXZ54" s="0"/>
      <c r="FYA54" s="0"/>
      <c r="FYB54" s="0"/>
      <c r="FYC54" s="0"/>
      <c r="FYD54" s="0"/>
      <c r="FYE54" s="0"/>
      <c r="FYF54" s="0"/>
      <c r="FYG54" s="0"/>
      <c r="FYH54" s="0"/>
      <c r="FYI54" s="0"/>
      <c r="FYJ54" s="0"/>
      <c r="FYK54" s="0"/>
      <c r="FYL54" s="0"/>
      <c r="FYM54" s="0"/>
      <c r="FYN54" s="0"/>
      <c r="FYO54" s="0"/>
      <c r="FYP54" s="0"/>
      <c r="FYQ54" s="0"/>
      <c r="FYR54" s="0"/>
      <c r="FYS54" s="0"/>
      <c r="FYT54" s="0"/>
      <c r="FYU54" s="0"/>
      <c r="FYV54" s="0"/>
      <c r="FYW54" s="0"/>
      <c r="FYX54" s="0"/>
      <c r="FYY54" s="0"/>
      <c r="FYZ54" s="0"/>
      <c r="FZA54" s="0"/>
      <c r="FZB54" s="0"/>
      <c r="FZC54" s="0"/>
      <c r="FZD54" s="0"/>
      <c r="FZE54" s="0"/>
      <c r="FZF54" s="0"/>
      <c r="FZG54" s="0"/>
      <c r="FZH54" s="0"/>
      <c r="FZI54" s="0"/>
      <c r="FZJ54" s="0"/>
      <c r="FZK54" s="0"/>
      <c r="FZL54" s="0"/>
      <c r="FZM54" s="0"/>
      <c r="FZN54" s="0"/>
      <c r="FZO54" s="0"/>
      <c r="FZP54" s="0"/>
      <c r="FZQ54" s="0"/>
      <c r="FZR54" s="0"/>
      <c r="FZS54" s="0"/>
      <c r="FZT54" s="0"/>
      <c r="FZU54" s="0"/>
      <c r="FZV54" s="0"/>
      <c r="FZW54" s="0"/>
      <c r="FZX54" s="0"/>
      <c r="FZY54" s="0"/>
      <c r="FZZ54" s="0"/>
      <c r="GAA54" s="0"/>
      <c r="GAB54" s="0"/>
      <c r="GAC54" s="0"/>
      <c r="GAD54" s="0"/>
      <c r="GAE54" s="0"/>
      <c r="GAF54" s="0"/>
      <c r="GAG54" s="0"/>
      <c r="GAH54" s="0"/>
      <c r="GAI54" s="0"/>
      <c r="GAJ54" s="0"/>
      <c r="GAK54" s="0"/>
      <c r="GAL54" s="0"/>
      <c r="GAM54" s="0"/>
      <c r="GAN54" s="0"/>
      <c r="GAO54" s="0"/>
      <c r="GAP54" s="0"/>
      <c r="GAQ54" s="0"/>
      <c r="GAR54" s="0"/>
      <c r="GAS54" s="0"/>
      <c r="GAT54" s="0"/>
      <c r="GAU54" s="0"/>
      <c r="GAV54" s="0"/>
      <c r="GAW54" s="0"/>
      <c r="GAX54" s="0"/>
      <c r="GAY54" s="0"/>
      <c r="GAZ54" s="0"/>
      <c r="GBA54" s="0"/>
      <c r="GBB54" s="0"/>
      <c r="GBC54" s="0"/>
      <c r="GBD54" s="0"/>
      <c r="GBE54" s="0"/>
      <c r="GBF54" s="0"/>
      <c r="GBG54" s="0"/>
      <c r="GBH54" s="0"/>
      <c r="GBI54" s="0"/>
      <c r="GBJ54" s="0"/>
      <c r="GBK54" s="0"/>
      <c r="GBL54" s="0"/>
      <c r="GBM54" s="0"/>
      <c r="GBN54" s="0"/>
      <c r="GBO54" s="0"/>
      <c r="GBP54" s="0"/>
      <c r="GBQ54" s="0"/>
      <c r="GBR54" s="0"/>
      <c r="GBS54" s="0"/>
      <c r="GBT54" s="0"/>
      <c r="GBU54" s="0"/>
      <c r="GBV54" s="0"/>
      <c r="GBW54" s="0"/>
      <c r="GBX54" s="0"/>
      <c r="GBY54" s="0"/>
      <c r="GBZ54" s="0"/>
      <c r="GCA54" s="0"/>
      <c r="GCB54" s="0"/>
      <c r="GCC54" s="0"/>
      <c r="GCD54" s="0"/>
      <c r="GCE54" s="0"/>
      <c r="GCF54" s="0"/>
      <c r="GCG54" s="0"/>
      <c r="GCH54" s="0"/>
      <c r="GCI54" s="0"/>
      <c r="GCJ54" s="0"/>
      <c r="GCK54" s="0"/>
      <c r="GCL54" s="0"/>
      <c r="GCM54" s="0"/>
      <c r="GCN54" s="0"/>
      <c r="GCO54" s="0"/>
      <c r="GCP54" s="0"/>
      <c r="GCQ54" s="0"/>
      <c r="GCR54" s="0"/>
      <c r="GCS54" s="0"/>
      <c r="GCT54" s="0"/>
      <c r="GCU54" s="0"/>
      <c r="GCV54" s="0"/>
      <c r="GCW54" s="0"/>
      <c r="GCX54" s="0"/>
      <c r="GCY54" s="0"/>
      <c r="GCZ54" s="0"/>
      <c r="GDA54" s="0"/>
      <c r="GDB54" s="0"/>
      <c r="GDC54" s="0"/>
      <c r="GDD54" s="0"/>
      <c r="GDE54" s="0"/>
      <c r="GDF54" s="0"/>
      <c r="GDG54" s="0"/>
      <c r="GDH54" s="0"/>
      <c r="GDI54" s="0"/>
      <c r="GDJ54" s="0"/>
      <c r="GDK54" s="0"/>
      <c r="GDL54" s="0"/>
      <c r="GDM54" s="0"/>
      <c r="GDN54" s="0"/>
      <c r="GDO54" s="0"/>
      <c r="GDP54" s="0"/>
      <c r="GDQ54" s="0"/>
      <c r="GDR54" s="0"/>
      <c r="GDS54" s="0"/>
      <c r="GDT54" s="0"/>
      <c r="GDU54" s="0"/>
      <c r="GDV54" s="0"/>
      <c r="GDW54" s="0"/>
      <c r="GDX54" s="0"/>
      <c r="GDY54" s="0"/>
      <c r="GDZ54" s="0"/>
      <c r="GEA54" s="0"/>
      <c r="GEB54" s="0"/>
      <c r="GEC54" s="0"/>
      <c r="GED54" s="0"/>
      <c r="GEE54" s="0"/>
      <c r="GEF54" s="0"/>
      <c r="GEG54" s="0"/>
      <c r="GEH54" s="0"/>
      <c r="GEI54" s="0"/>
      <c r="GEJ54" s="0"/>
      <c r="GEK54" s="0"/>
      <c r="GEL54" s="0"/>
      <c r="GEM54" s="0"/>
      <c r="GEN54" s="0"/>
      <c r="GEO54" s="0"/>
      <c r="GEP54" s="0"/>
      <c r="GEQ54" s="0"/>
      <c r="GER54" s="0"/>
      <c r="GES54" s="0"/>
      <c r="GET54" s="0"/>
      <c r="GEU54" s="0"/>
      <c r="GEV54" s="0"/>
      <c r="GEW54" s="0"/>
      <c r="GEX54" s="0"/>
      <c r="GEY54" s="0"/>
      <c r="GEZ54" s="0"/>
      <c r="GFA54" s="0"/>
      <c r="GFB54" s="0"/>
      <c r="GFC54" s="0"/>
      <c r="GFD54" s="0"/>
      <c r="GFE54" s="0"/>
      <c r="GFF54" s="0"/>
      <c r="GFG54" s="0"/>
      <c r="GFH54" s="0"/>
      <c r="GFI54" s="0"/>
      <c r="GFJ54" s="0"/>
      <c r="GFK54" s="0"/>
      <c r="GFL54" s="0"/>
      <c r="GFM54" s="0"/>
      <c r="GFN54" s="0"/>
      <c r="GFO54" s="0"/>
      <c r="GFP54" s="0"/>
      <c r="GFQ54" s="0"/>
      <c r="GFR54" s="0"/>
      <c r="GFS54" s="0"/>
      <c r="GFT54" s="0"/>
      <c r="GFU54" s="0"/>
      <c r="GFV54" s="0"/>
      <c r="GFW54" s="0"/>
      <c r="GFX54" s="0"/>
      <c r="GFY54" s="0"/>
      <c r="GFZ54" s="0"/>
      <c r="GGA54" s="0"/>
      <c r="GGB54" s="0"/>
      <c r="GGC54" s="0"/>
      <c r="GGD54" s="0"/>
      <c r="GGE54" s="0"/>
      <c r="GGF54" s="0"/>
      <c r="GGG54" s="0"/>
      <c r="GGH54" s="0"/>
      <c r="GGI54" s="0"/>
      <c r="GGJ54" s="0"/>
      <c r="GGK54" s="0"/>
      <c r="GGL54" s="0"/>
      <c r="GGM54" s="0"/>
      <c r="GGN54" s="0"/>
      <c r="GGO54" s="0"/>
      <c r="GGP54" s="0"/>
      <c r="GGQ54" s="0"/>
      <c r="GGR54" s="0"/>
      <c r="GGS54" s="0"/>
      <c r="GGT54" s="0"/>
      <c r="GGU54" s="0"/>
      <c r="GGV54" s="0"/>
      <c r="GGW54" s="0"/>
      <c r="GGX54" s="0"/>
      <c r="GGY54" s="0"/>
      <c r="GGZ54" s="0"/>
      <c r="GHA54" s="0"/>
      <c r="GHB54" s="0"/>
      <c r="GHC54" s="0"/>
      <c r="GHD54" s="0"/>
      <c r="GHE54" s="0"/>
      <c r="GHF54" s="0"/>
      <c r="GHG54" s="0"/>
      <c r="GHH54" s="0"/>
      <c r="GHI54" s="0"/>
      <c r="GHJ54" s="0"/>
      <c r="GHK54" s="0"/>
      <c r="GHL54" s="0"/>
      <c r="GHM54" s="0"/>
      <c r="GHN54" s="0"/>
      <c r="GHO54" s="0"/>
      <c r="GHP54" s="0"/>
      <c r="GHQ54" s="0"/>
      <c r="GHR54" s="0"/>
      <c r="GHS54" s="0"/>
      <c r="GHT54" s="0"/>
      <c r="GHU54" s="0"/>
      <c r="GHV54" s="0"/>
      <c r="GHW54" s="0"/>
      <c r="GHX54" s="0"/>
      <c r="GHY54" s="0"/>
      <c r="GHZ54" s="0"/>
      <c r="GIA54" s="0"/>
      <c r="GIB54" s="0"/>
      <c r="GIC54" s="0"/>
      <c r="GID54" s="0"/>
      <c r="GIE54" s="0"/>
      <c r="GIF54" s="0"/>
      <c r="GIG54" s="0"/>
      <c r="GIH54" s="0"/>
      <c r="GII54" s="0"/>
      <c r="GIJ54" s="0"/>
      <c r="GIK54" s="0"/>
      <c r="GIL54" s="0"/>
      <c r="GIM54" s="0"/>
      <c r="GIN54" s="0"/>
      <c r="GIO54" s="0"/>
      <c r="GIP54" s="0"/>
      <c r="GIQ54" s="0"/>
      <c r="GIR54" s="0"/>
      <c r="GIS54" s="0"/>
      <c r="GIT54" s="0"/>
      <c r="GIU54" s="0"/>
      <c r="GIV54" s="0"/>
      <c r="GIW54" s="0"/>
      <c r="GIX54" s="0"/>
      <c r="GIY54" s="0"/>
      <c r="GIZ54" s="0"/>
      <c r="GJA54" s="0"/>
      <c r="GJB54" s="0"/>
      <c r="GJC54" s="0"/>
      <c r="GJD54" s="0"/>
      <c r="GJE54" s="0"/>
      <c r="GJF54" s="0"/>
      <c r="GJG54" s="0"/>
      <c r="GJH54" s="0"/>
      <c r="GJI54" s="0"/>
      <c r="GJJ54" s="0"/>
      <c r="GJK54" s="0"/>
      <c r="GJL54" s="0"/>
      <c r="GJM54" s="0"/>
      <c r="GJN54" s="0"/>
      <c r="GJO54" s="0"/>
      <c r="GJP54" s="0"/>
      <c r="GJQ54" s="0"/>
      <c r="GJR54" s="0"/>
      <c r="GJS54" s="0"/>
      <c r="GJT54" s="0"/>
      <c r="GJU54" s="0"/>
      <c r="GJV54" s="0"/>
      <c r="GJW54" s="0"/>
      <c r="GJX54" s="0"/>
      <c r="GJY54" s="0"/>
      <c r="GJZ54" s="0"/>
      <c r="GKA54" s="0"/>
      <c r="GKB54" s="0"/>
      <c r="GKC54" s="0"/>
      <c r="GKD54" s="0"/>
      <c r="GKE54" s="0"/>
      <c r="GKF54" s="0"/>
      <c r="GKG54" s="0"/>
      <c r="GKH54" s="0"/>
      <c r="GKI54" s="0"/>
      <c r="GKJ54" s="0"/>
      <c r="GKK54" s="0"/>
      <c r="GKL54" s="0"/>
      <c r="GKM54" s="0"/>
      <c r="GKN54" s="0"/>
      <c r="GKO54" s="0"/>
      <c r="GKP54" s="0"/>
      <c r="GKQ54" s="0"/>
      <c r="GKR54" s="0"/>
      <c r="GKS54" s="0"/>
      <c r="GKT54" s="0"/>
      <c r="GKU54" s="0"/>
      <c r="GKV54" s="0"/>
      <c r="GKW54" s="0"/>
      <c r="GKX54" s="0"/>
      <c r="GKY54" s="0"/>
      <c r="GKZ54" s="0"/>
      <c r="GLA54" s="0"/>
      <c r="GLB54" s="0"/>
      <c r="GLC54" s="0"/>
      <c r="GLD54" s="0"/>
      <c r="GLE54" s="0"/>
      <c r="GLF54" s="0"/>
      <c r="GLG54" s="0"/>
      <c r="GLH54" s="0"/>
      <c r="GLI54" s="0"/>
      <c r="GLJ54" s="0"/>
      <c r="GLK54" s="0"/>
      <c r="GLL54" s="0"/>
      <c r="GLM54" s="0"/>
      <c r="GLN54" s="0"/>
      <c r="GLO54" s="0"/>
      <c r="GLP54" s="0"/>
      <c r="GLQ54" s="0"/>
      <c r="GLR54" s="0"/>
      <c r="GLS54" s="0"/>
      <c r="GLT54" s="0"/>
      <c r="GLU54" s="0"/>
      <c r="GLV54" s="0"/>
      <c r="GLW54" s="0"/>
      <c r="GLX54" s="0"/>
      <c r="GLY54" s="0"/>
      <c r="GLZ54" s="0"/>
      <c r="GMA54" s="0"/>
      <c r="GMB54" s="0"/>
      <c r="GMC54" s="0"/>
      <c r="GMD54" s="0"/>
      <c r="GME54" s="0"/>
      <c r="GMF54" s="0"/>
      <c r="GMG54" s="0"/>
      <c r="GMH54" s="0"/>
      <c r="GMI54" s="0"/>
      <c r="GMJ54" s="0"/>
      <c r="GMK54" s="0"/>
      <c r="GML54" s="0"/>
      <c r="GMM54" s="0"/>
      <c r="GMN54" s="0"/>
      <c r="GMO54" s="0"/>
      <c r="GMP54" s="0"/>
      <c r="GMQ54" s="0"/>
      <c r="GMR54" s="0"/>
      <c r="GMS54" s="0"/>
      <c r="GMT54" s="0"/>
      <c r="GMU54" s="0"/>
      <c r="GMV54" s="0"/>
      <c r="GMW54" s="0"/>
      <c r="GMX54" s="0"/>
      <c r="GMY54" s="0"/>
      <c r="GMZ54" s="0"/>
      <c r="GNA54" s="0"/>
      <c r="GNB54" s="0"/>
      <c r="GNC54" s="0"/>
      <c r="GND54" s="0"/>
      <c r="GNE54" s="0"/>
      <c r="GNF54" s="0"/>
      <c r="GNG54" s="0"/>
      <c r="GNH54" s="0"/>
      <c r="GNI54" s="0"/>
      <c r="GNJ54" s="0"/>
      <c r="GNK54" s="0"/>
      <c r="GNL54" s="0"/>
      <c r="GNM54" s="0"/>
      <c r="GNN54" s="0"/>
      <c r="GNO54" s="0"/>
      <c r="GNP54" s="0"/>
      <c r="GNQ54" s="0"/>
      <c r="GNR54" s="0"/>
      <c r="GNS54" s="0"/>
      <c r="GNT54" s="0"/>
      <c r="GNU54" s="0"/>
      <c r="GNV54" s="0"/>
      <c r="GNW54" s="0"/>
      <c r="GNX54" s="0"/>
      <c r="GNY54" s="0"/>
      <c r="GNZ54" s="0"/>
      <c r="GOA54" s="0"/>
      <c r="GOB54" s="0"/>
      <c r="GOC54" s="0"/>
      <c r="GOD54" s="0"/>
      <c r="GOE54" s="0"/>
      <c r="GOF54" s="0"/>
      <c r="GOG54" s="0"/>
      <c r="GOH54" s="0"/>
      <c r="GOI54" s="0"/>
      <c r="GOJ54" s="0"/>
      <c r="GOK54" s="0"/>
      <c r="GOL54" s="0"/>
      <c r="GOM54" s="0"/>
      <c r="GON54" s="0"/>
      <c r="GOO54" s="0"/>
      <c r="GOP54" s="0"/>
      <c r="GOQ54" s="0"/>
      <c r="GOR54" s="0"/>
      <c r="GOS54" s="0"/>
      <c r="GOT54" s="0"/>
      <c r="GOU54" s="0"/>
      <c r="GOV54" s="0"/>
      <c r="GOW54" s="0"/>
      <c r="GOX54" s="0"/>
      <c r="GOY54" s="0"/>
      <c r="GOZ54" s="0"/>
      <c r="GPA54" s="0"/>
      <c r="GPB54" s="0"/>
      <c r="GPC54" s="0"/>
      <c r="GPD54" s="0"/>
      <c r="GPE54" s="0"/>
      <c r="GPF54" s="0"/>
      <c r="GPG54" s="0"/>
      <c r="GPH54" s="0"/>
      <c r="GPI54" s="0"/>
      <c r="GPJ54" s="0"/>
      <c r="GPK54" s="0"/>
      <c r="GPL54" s="0"/>
      <c r="GPM54" s="0"/>
      <c r="GPN54" s="0"/>
      <c r="GPO54" s="0"/>
      <c r="GPP54" s="0"/>
      <c r="GPQ54" s="0"/>
      <c r="GPR54" s="0"/>
      <c r="GPS54" s="0"/>
      <c r="GPT54" s="0"/>
      <c r="GPU54" s="0"/>
      <c r="GPV54" s="0"/>
      <c r="GPW54" s="0"/>
      <c r="GPX54" s="0"/>
      <c r="GPY54" s="0"/>
      <c r="GPZ54" s="0"/>
      <c r="GQA54" s="0"/>
      <c r="GQB54" s="0"/>
      <c r="GQC54" s="0"/>
      <c r="GQD54" s="0"/>
      <c r="GQE54" s="0"/>
      <c r="GQF54" s="0"/>
      <c r="GQG54" s="0"/>
      <c r="GQH54" s="0"/>
      <c r="GQI54" s="0"/>
      <c r="GQJ54" s="0"/>
      <c r="GQK54" s="0"/>
      <c r="GQL54" s="0"/>
      <c r="GQM54" s="0"/>
      <c r="GQN54" s="0"/>
      <c r="GQO54" s="0"/>
      <c r="GQP54" s="0"/>
      <c r="GQQ54" s="0"/>
      <c r="GQR54" s="0"/>
      <c r="GQS54" s="0"/>
      <c r="GQT54" s="0"/>
      <c r="GQU54" s="0"/>
      <c r="GQV54" s="0"/>
      <c r="GQW54" s="0"/>
      <c r="GQX54" s="0"/>
      <c r="GQY54" s="0"/>
      <c r="GQZ54" s="0"/>
      <c r="GRA54" s="0"/>
      <c r="GRB54" s="0"/>
      <c r="GRC54" s="0"/>
      <c r="GRD54" s="0"/>
      <c r="GRE54" s="0"/>
      <c r="GRF54" s="0"/>
      <c r="GRG54" s="0"/>
      <c r="GRH54" s="0"/>
      <c r="GRI54" s="0"/>
      <c r="GRJ54" s="0"/>
      <c r="GRK54" s="0"/>
      <c r="GRL54" s="0"/>
      <c r="GRM54" s="0"/>
      <c r="GRN54" s="0"/>
      <c r="GRO54" s="0"/>
      <c r="GRP54" s="0"/>
      <c r="GRQ54" s="0"/>
      <c r="GRR54" s="0"/>
      <c r="GRS54" s="0"/>
      <c r="GRT54" s="0"/>
      <c r="GRU54" s="0"/>
      <c r="GRV54" s="0"/>
      <c r="GRW54" s="0"/>
      <c r="GRX54" s="0"/>
      <c r="GRY54" s="0"/>
      <c r="GRZ54" s="0"/>
      <c r="GSA54" s="0"/>
      <c r="GSB54" s="0"/>
      <c r="GSC54" s="0"/>
      <c r="GSD54" s="0"/>
      <c r="GSE54" s="0"/>
      <c r="GSF54" s="0"/>
      <c r="GSG54" s="0"/>
      <c r="GSH54" s="0"/>
      <c r="GSI54" s="0"/>
      <c r="GSJ54" s="0"/>
      <c r="GSK54" s="0"/>
      <c r="GSL54" s="0"/>
      <c r="GSM54" s="0"/>
      <c r="GSN54" s="0"/>
      <c r="GSO54" s="0"/>
      <c r="GSP54" s="0"/>
      <c r="GSQ54" s="0"/>
      <c r="GSR54" s="0"/>
      <c r="GSS54" s="0"/>
      <c r="GST54" s="0"/>
      <c r="GSU54" s="0"/>
      <c r="GSV54" s="0"/>
      <c r="GSW54" s="0"/>
      <c r="GSX54" s="0"/>
      <c r="GSY54" s="0"/>
      <c r="GSZ54" s="0"/>
      <c r="GTA54" s="0"/>
      <c r="GTB54" s="0"/>
      <c r="GTC54" s="0"/>
      <c r="GTD54" s="0"/>
      <c r="GTE54" s="0"/>
      <c r="GTF54" s="0"/>
      <c r="GTG54" s="0"/>
      <c r="GTH54" s="0"/>
      <c r="GTI54" s="0"/>
      <c r="GTJ54" s="0"/>
      <c r="GTK54" s="0"/>
      <c r="GTL54" s="0"/>
      <c r="GTM54" s="0"/>
      <c r="GTN54" s="0"/>
      <c r="GTO54" s="0"/>
      <c r="GTP54" s="0"/>
      <c r="GTQ54" s="0"/>
      <c r="GTR54" s="0"/>
      <c r="GTS54" s="0"/>
      <c r="GTT54" s="0"/>
      <c r="GTU54" s="0"/>
      <c r="GTV54" s="0"/>
      <c r="GTW54" s="0"/>
      <c r="GTX54" s="0"/>
      <c r="GTY54" s="0"/>
      <c r="GTZ54" s="0"/>
      <c r="GUA54" s="0"/>
      <c r="GUB54" s="0"/>
      <c r="GUC54" s="0"/>
      <c r="GUD54" s="0"/>
      <c r="GUE54" s="0"/>
      <c r="GUF54" s="0"/>
      <c r="GUG54" s="0"/>
      <c r="GUH54" s="0"/>
      <c r="GUI54" s="0"/>
      <c r="GUJ54" s="0"/>
      <c r="GUK54" s="0"/>
      <c r="GUL54" s="0"/>
      <c r="GUM54" s="0"/>
      <c r="GUN54" s="0"/>
      <c r="GUO54" s="0"/>
      <c r="GUP54" s="0"/>
      <c r="GUQ54" s="0"/>
      <c r="GUR54" s="0"/>
      <c r="GUS54" s="0"/>
      <c r="GUT54" s="0"/>
      <c r="GUU54" s="0"/>
      <c r="GUV54" s="0"/>
      <c r="GUW54" s="0"/>
      <c r="GUX54" s="0"/>
      <c r="GUY54" s="0"/>
      <c r="GUZ54" s="0"/>
      <c r="GVA54" s="0"/>
      <c r="GVB54" s="0"/>
      <c r="GVC54" s="0"/>
      <c r="GVD54" s="0"/>
      <c r="GVE54" s="0"/>
      <c r="GVF54" s="0"/>
      <c r="GVG54" s="0"/>
      <c r="GVH54" s="0"/>
      <c r="GVI54" s="0"/>
      <c r="GVJ54" s="0"/>
      <c r="GVK54" s="0"/>
      <c r="GVL54" s="0"/>
      <c r="GVM54" s="0"/>
      <c r="GVN54" s="0"/>
      <c r="GVO54" s="0"/>
      <c r="GVP54" s="0"/>
      <c r="GVQ54" s="0"/>
      <c r="GVR54" s="0"/>
      <c r="GVS54" s="0"/>
      <c r="GVT54" s="0"/>
      <c r="GVU54" s="0"/>
      <c r="GVV54" s="0"/>
      <c r="GVW54" s="0"/>
      <c r="GVX54" s="0"/>
      <c r="GVY54" s="0"/>
      <c r="GVZ54" s="0"/>
      <c r="GWA54" s="0"/>
      <c r="GWB54" s="0"/>
      <c r="GWC54" s="0"/>
      <c r="GWD54" s="0"/>
      <c r="GWE54" s="0"/>
      <c r="GWF54" s="0"/>
      <c r="GWG54" s="0"/>
      <c r="GWH54" s="0"/>
      <c r="GWI54" s="0"/>
      <c r="GWJ54" s="0"/>
      <c r="GWK54" s="0"/>
      <c r="GWL54" s="0"/>
      <c r="GWM54" s="0"/>
      <c r="GWN54" s="0"/>
      <c r="GWO54" s="0"/>
      <c r="GWP54" s="0"/>
      <c r="GWQ54" s="0"/>
      <c r="GWR54" s="0"/>
      <c r="GWS54" s="0"/>
      <c r="GWT54" s="0"/>
      <c r="GWU54" s="0"/>
      <c r="GWV54" s="0"/>
      <c r="GWW54" s="0"/>
      <c r="GWX54" s="0"/>
      <c r="GWY54" s="0"/>
      <c r="GWZ54" s="0"/>
      <c r="GXA54" s="0"/>
      <c r="GXB54" s="0"/>
      <c r="GXC54" s="0"/>
      <c r="GXD54" s="0"/>
      <c r="GXE54" s="0"/>
      <c r="GXF54" s="0"/>
      <c r="GXG54" s="0"/>
      <c r="GXH54" s="0"/>
      <c r="GXI54" s="0"/>
      <c r="GXJ54" s="0"/>
      <c r="GXK54" s="0"/>
      <c r="GXL54" s="0"/>
      <c r="GXM54" s="0"/>
      <c r="GXN54" s="0"/>
      <c r="GXO54" s="0"/>
      <c r="GXP54" s="0"/>
      <c r="GXQ54" s="0"/>
      <c r="GXR54" s="0"/>
      <c r="GXS54" s="0"/>
      <c r="GXT54" s="0"/>
      <c r="GXU54" s="0"/>
      <c r="GXV54" s="0"/>
      <c r="GXW54" s="0"/>
      <c r="GXX54" s="0"/>
      <c r="GXY54" s="0"/>
      <c r="GXZ54" s="0"/>
      <c r="GYA54" s="0"/>
      <c r="GYB54" s="0"/>
      <c r="GYC54" s="0"/>
      <c r="GYD54" s="0"/>
      <c r="GYE54" s="0"/>
      <c r="GYF54" s="0"/>
      <c r="GYG54" s="0"/>
      <c r="GYH54" s="0"/>
      <c r="GYI54" s="0"/>
      <c r="GYJ54" s="0"/>
      <c r="GYK54" s="0"/>
      <c r="GYL54" s="0"/>
      <c r="GYM54" s="0"/>
      <c r="GYN54" s="0"/>
      <c r="GYO54" s="0"/>
      <c r="GYP54" s="0"/>
      <c r="GYQ54" s="0"/>
      <c r="GYR54" s="0"/>
      <c r="GYS54" s="0"/>
      <c r="GYT54" s="0"/>
      <c r="GYU54" s="0"/>
      <c r="GYV54" s="0"/>
      <c r="GYW54" s="0"/>
      <c r="GYX54" s="0"/>
      <c r="GYY54" s="0"/>
      <c r="GYZ54" s="0"/>
      <c r="GZA54" s="0"/>
      <c r="GZB54" s="0"/>
      <c r="GZC54" s="0"/>
      <c r="GZD54" s="0"/>
      <c r="GZE54" s="0"/>
      <c r="GZF54" s="0"/>
      <c r="GZG54" s="0"/>
      <c r="GZH54" s="0"/>
      <c r="GZI54" s="0"/>
      <c r="GZJ54" s="0"/>
      <c r="GZK54" s="0"/>
      <c r="GZL54" s="0"/>
      <c r="GZM54" s="0"/>
      <c r="GZN54" s="0"/>
      <c r="GZO54" s="0"/>
      <c r="GZP54" s="0"/>
      <c r="GZQ54" s="0"/>
      <c r="GZR54" s="0"/>
      <c r="GZS54" s="0"/>
      <c r="GZT54" s="0"/>
      <c r="GZU54" s="0"/>
      <c r="GZV54" s="0"/>
      <c r="GZW54" s="0"/>
      <c r="GZX54" s="0"/>
      <c r="GZY54" s="0"/>
      <c r="GZZ54" s="0"/>
      <c r="HAA54" s="0"/>
      <c r="HAB54" s="0"/>
      <c r="HAC54" s="0"/>
      <c r="HAD54" s="0"/>
      <c r="HAE54" s="0"/>
      <c r="HAF54" s="0"/>
      <c r="HAG54" s="0"/>
      <c r="HAH54" s="0"/>
      <c r="HAI54" s="0"/>
      <c r="HAJ54" s="0"/>
      <c r="HAK54" s="0"/>
      <c r="HAL54" s="0"/>
      <c r="HAM54" s="0"/>
      <c r="HAN54" s="0"/>
      <c r="HAO54" s="0"/>
      <c r="HAP54" s="0"/>
      <c r="HAQ54" s="0"/>
      <c r="HAR54" s="0"/>
      <c r="HAS54" s="0"/>
      <c r="HAT54" s="0"/>
      <c r="HAU54" s="0"/>
      <c r="HAV54" s="0"/>
      <c r="HAW54" s="0"/>
      <c r="HAX54" s="0"/>
      <c r="HAY54" s="0"/>
      <c r="HAZ54" s="0"/>
      <c r="HBA54" s="0"/>
      <c r="HBB54" s="0"/>
      <c r="HBC54" s="0"/>
      <c r="HBD54" s="0"/>
      <c r="HBE54" s="0"/>
      <c r="HBF54" s="0"/>
      <c r="HBG54" s="0"/>
      <c r="HBH54" s="0"/>
      <c r="HBI54" s="0"/>
      <c r="HBJ54" s="0"/>
      <c r="HBK54" s="0"/>
      <c r="HBL54" s="0"/>
      <c r="HBM54" s="0"/>
      <c r="HBN54" s="0"/>
      <c r="HBO54" s="0"/>
      <c r="HBP54" s="0"/>
      <c r="HBQ54" s="0"/>
      <c r="HBR54" s="0"/>
      <c r="HBS54" s="0"/>
      <c r="HBT54" s="0"/>
      <c r="HBU54" s="0"/>
      <c r="HBV54" s="0"/>
      <c r="HBW54" s="0"/>
      <c r="HBX54" s="0"/>
      <c r="HBY54" s="0"/>
      <c r="HBZ54" s="0"/>
      <c r="HCA54" s="0"/>
      <c r="HCB54" s="0"/>
      <c r="HCC54" s="0"/>
      <c r="HCD54" s="0"/>
      <c r="HCE54" s="0"/>
      <c r="HCF54" s="0"/>
      <c r="HCG54" s="0"/>
      <c r="HCH54" s="0"/>
      <c r="HCI54" s="0"/>
      <c r="HCJ54" s="0"/>
      <c r="HCK54" s="0"/>
      <c r="HCL54" s="0"/>
      <c r="HCM54" s="0"/>
      <c r="HCN54" s="0"/>
      <c r="HCO54" s="0"/>
      <c r="HCP54" s="0"/>
      <c r="HCQ54" s="0"/>
      <c r="HCR54" s="0"/>
      <c r="HCS54" s="0"/>
      <c r="HCT54" s="0"/>
      <c r="HCU54" s="0"/>
      <c r="HCV54" s="0"/>
      <c r="HCW54" s="0"/>
      <c r="HCX54" s="0"/>
      <c r="HCY54" s="0"/>
      <c r="HCZ54" s="0"/>
      <c r="HDA54" s="0"/>
      <c r="HDB54" s="0"/>
      <c r="HDC54" s="0"/>
      <c r="HDD54" s="0"/>
      <c r="HDE54" s="0"/>
      <c r="HDF54" s="0"/>
      <c r="HDG54" s="0"/>
      <c r="HDH54" s="0"/>
      <c r="HDI54" s="0"/>
      <c r="HDJ54" s="0"/>
      <c r="HDK54" s="0"/>
      <c r="HDL54" s="0"/>
      <c r="HDM54" s="0"/>
      <c r="HDN54" s="0"/>
      <c r="HDO54" s="0"/>
      <c r="HDP54" s="0"/>
      <c r="HDQ54" s="0"/>
      <c r="HDR54" s="0"/>
      <c r="HDS54" s="0"/>
      <c r="HDT54" s="0"/>
      <c r="HDU54" s="0"/>
      <c r="HDV54" s="0"/>
      <c r="HDW54" s="0"/>
      <c r="HDX54" s="0"/>
      <c r="HDY54" s="0"/>
      <c r="HDZ54" s="0"/>
      <c r="HEA54" s="0"/>
      <c r="HEB54" s="0"/>
      <c r="HEC54" s="0"/>
      <c r="HED54" s="0"/>
      <c r="HEE54" s="0"/>
      <c r="HEF54" s="0"/>
      <c r="HEG54" s="0"/>
      <c r="HEH54" s="0"/>
      <c r="HEI54" s="0"/>
      <c r="HEJ54" s="0"/>
      <c r="HEK54" s="0"/>
      <c r="HEL54" s="0"/>
      <c r="HEM54" s="0"/>
      <c r="HEN54" s="0"/>
      <c r="HEO54" s="0"/>
      <c r="HEP54" s="0"/>
      <c r="HEQ54" s="0"/>
      <c r="HER54" s="0"/>
      <c r="HES54" s="0"/>
      <c r="HET54" s="0"/>
      <c r="HEU54" s="0"/>
      <c r="HEV54" s="0"/>
      <c r="HEW54" s="0"/>
      <c r="HEX54" s="0"/>
      <c r="HEY54" s="0"/>
      <c r="HEZ54" s="0"/>
      <c r="HFA54" s="0"/>
      <c r="HFB54" s="0"/>
      <c r="HFC54" s="0"/>
      <c r="HFD54" s="0"/>
      <c r="HFE54" s="0"/>
      <c r="HFF54" s="0"/>
      <c r="HFG54" s="0"/>
      <c r="HFH54" s="0"/>
      <c r="HFI54" s="0"/>
      <c r="HFJ54" s="0"/>
      <c r="HFK54" s="0"/>
      <c r="HFL54" s="0"/>
      <c r="HFM54" s="0"/>
      <c r="HFN54" s="0"/>
      <c r="HFO54" s="0"/>
      <c r="HFP54" s="0"/>
      <c r="HFQ54" s="0"/>
      <c r="HFR54" s="0"/>
      <c r="HFS54" s="0"/>
      <c r="HFT54" s="0"/>
      <c r="HFU54" s="0"/>
      <c r="HFV54" s="0"/>
      <c r="HFW54" s="0"/>
      <c r="HFX54" s="0"/>
      <c r="HFY54" s="0"/>
      <c r="HFZ54" s="0"/>
      <c r="HGA54" s="0"/>
      <c r="HGB54" s="0"/>
      <c r="HGC54" s="0"/>
      <c r="HGD54" s="0"/>
      <c r="HGE54" s="0"/>
      <c r="HGF54" s="0"/>
      <c r="HGG54" s="0"/>
      <c r="HGH54" s="0"/>
      <c r="HGI54" s="0"/>
      <c r="HGJ54" s="0"/>
      <c r="HGK54" s="0"/>
      <c r="HGL54" s="0"/>
      <c r="HGM54" s="0"/>
      <c r="HGN54" s="0"/>
      <c r="HGO54" s="0"/>
      <c r="HGP54" s="0"/>
      <c r="HGQ54" s="0"/>
      <c r="HGR54" s="0"/>
      <c r="HGS54" s="0"/>
      <c r="HGT54" s="0"/>
      <c r="HGU54" s="0"/>
      <c r="HGV54" s="0"/>
      <c r="HGW54" s="0"/>
      <c r="HGX54" s="0"/>
      <c r="HGY54" s="0"/>
      <c r="HGZ54" s="0"/>
      <c r="HHA54" s="0"/>
      <c r="HHB54" s="0"/>
      <c r="HHC54" s="0"/>
      <c r="HHD54" s="0"/>
      <c r="HHE54" s="0"/>
      <c r="HHF54" s="0"/>
      <c r="HHG54" s="0"/>
      <c r="HHH54" s="0"/>
      <c r="HHI54" s="0"/>
      <c r="HHJ54" s="0"/>
      <c r="HHK54" s="0"/>
      <c r="HHL54" s="0"/>
      <c r="HHM54" s="0"/>
      <c r="HHN54" s="0"/>
      <c r="HHO54" s="0"/>
      <c r="HHP54" s="0"/>
      <c r="HHQ54" s="0"/>
      <c r="HHR54" s="0"/>
      <c r="HHS54" s="0"/>
      <c r="HHT54" s="0"/>
      <c r="HHU54" s="0"/>
      <c r="HHV54" s="0"/>
      <c r="HHW54" s="0"/>
      <c r="HHX54" s="0"/>
      <c r="HHY54" s="0"/>
      <c r="HHZ54" s="0"/>
      <c r="HIA54" s="0"/>
      <c r="HIB54" s="0"/>
      <c r="HIC54" s="0"/>
      <c r="HID54" s="0"/>
      <c r="HIE54" s="0"/>
      <c r="HIF54" s="0"/>
      <c r="HIG54" s="0"/>
      <c r="HIH54" s="0"/>
      <c r="HII54" s="0"/>
      <c r="HIJ54" s="0"/>
      <c r="HIK54" s="0"/>
      <c r="HIL54" s="0"/>
      <c r="HIM54" s="0"/>
      <c r="HIN54" s="0"/>
      <c r="HIO54" s="0"/>
      <c r="HIP54" s="0"/>
      <c r="HIQ54" s="0"/>
      <c r="HIR54" s="0"/>
      <c r="HIS54" s="0"/>
      <c r="HIT54" s="0"/>
      <c r="HIU54" s="0"/>
      <c r="HIV54" s="0"/>
      <c r="HIW54" s="0"/>
      <c r="HIX54" s="0"/>
      <c r="HIY54" s="0"/>
      <c r="HIZ54" s="0"/>
      <c r="HJA54" s="0"/>
      <c r="HJB54" s="0"/>
      <c r="HJC54" s="0"/>
      <c r="HJD54" s="0"/>
      <c r="HJE54" s="0"/>
      <c r="HJF54" s="0"/>
      <c r="HJG54" s="0"/>
      <c r="HJH54" s="0"/>
      <c r="HJI54" s="0"/>
      <c r="HJJ54" s="0"/>
      <c r="HJK54" s="0"/>
      <c r="HJL54" s="0"/>
      <c r="HJM54" s="0"/>
      <c r="HJN54" s="0"/>
      <c r="HJO54" s="0"/>
      <c r="HJP54" s="0"/>
      <c r="HJQ54" s="0"/>
      <c r="HJR54" s="0"/>
      <c r="HJS54" s="0"/>
      <c r="HJT54" s="0"/>
      <c r="HJU54" s="0"/>
      <c r="HJV54" s="0"/>
      <c r="HJW54" s="0"/>
      <c r="HJX54" s="0"/>
      <c r="HJY54" s="0"/>
      <c r="HJZ54" s="0"/>
      <c r="HKA54" s="0"/>
      <c r="HKB54" s="0"/>
      <c r="HKC54" s="0"/>
      <c r="HKD54" s="0"/>
      <c r="HKE54" s="0"/>
      <c r="HKF54" s="0"/>
      <c r="HKG54" s="0"/>
      <c r="HKH54" s="0"/>
      <c r="HKI54" s="0"/>
      <c r="HKJ54" s="0"/>
      <c r="HKK54" s="0"/>
      <c r="HKL54" s="0"/>
      <c r="HKM54" s="0"/>
      <c r="HKN54" s="0"/>
      <c r="HKO54" s="0"/>
      <c r="HKP54" s="0"/>
      <c r="HKQ54" s="0"/>
      <c r="HKR54" s="0"/>
      <c r="HKS54" s="0"/>
      <c r="HKT54" s="0"/>
      <c r="HKU54" s="0"/>
      <c r="HKV54" s="0"/>
      <c r="HKW54" s="0"/>
      <c r="HKX54" s="0"/>
      <c r="HKY54" s="0"/>
      <c r="HKZ54" s="0"/>
      <c r="HLA54" s="0"/>
      <c r="HLB54" s="0"/>
      <c r="HLC54" s="0"/>
      <c r="HLD54" s="0"/>
      <c r="HLE54" s="0"/>
      <c r="HLF54" s="0"/>
      <c r="HLG54" s="0"/>
      <c r="HLH54" s="0"/>
      <c r="HLI54" s="0"/>
      <c r="HLJ54" s="0"/>
      <c r="HLK54" s="0"/>
      <c r="HLL54" s="0"/>
      <c r="HLM54" s="0"/>
      <c r="HLN54" s="0"/>
      <c r="HLO54" s="0"/>
      <c r="HLP54" s="0"/>
      <c r="HLQ54" s="0"/>
      <c r="HLR54" s="0"/>
      <c r="HLS54" s="0"/>
      <c r="HLT54" s="0"/>
      <c r="HLU54" s="0"/>
      <c r="HLV54" s="0"/>
      <c r="HLW54" s="0"/>
      <c r="HLX54" s="0"/>
      <c r="HLY54" s="0"/>
      <c r="HLZ54" s="0"/>
      <c r="HMA54" s="0"/>
      <c r="HMB54" s="0"/>
      <c r="HMC54" s="0"/>
      <c r="HMD54" s="0"/>
      <c r="HME54" s="0"/>
      <c r="HMF54" s="0"/>
      <c r="HMG54" s="0"/>
      <c r="HMH54" s="0"/>
      <c r="HMI54" s="0"/>
      <c r="HMJ54" s="0"/>
      <c r="HMK54" s="0"/>
      <c r="HML54" s="0"/>
      <c r="HMM54" s="0"/>
      <c r="HMN54" s="0"/>
      <c r="HMO54" s="0"/>
      <c r="HMP54" s="0"/>
      <c r="HMQ54" s="0"/>
      <c r="HMR54" s="0"/>
      <c r="HMS54" s="0"/>
      <c r="HMT54" s="0"/>
      <c r="HMU54" s="0"/>
      <c r="HMV54" s="0"/>
      <c r="HMW54" s="0"/>
      <c r="HMX54" s="0"/>
      <c r="HMY54" s="0"/>
      <c r="HMZ54" s="0"/>
      <c r="HNA54" s="0"/>
      <c r="HNB54" s="0"/>
      <c r="HNC54" s="0"/>
      <c r="HND54" s="0"/>
      <c r="HNE54" s="0"/>
      <c r="HNF54" s="0"/>
      <c r="HNG54" s="0"/>
      <c r="HNH54" s="0"/>
      <c r="HNI54" s="0"/>
      <c r="HNJ54" s="0"/>
      <c r="HNK54" s="0"/>
      <c r="HNL54" s="0"/>
      <c r="HNM54" s="0"/>
      <c r="HNN54" s="0"/>
      <c r="HNO54" s="0"/>
      <c r="HNP54" s="0"/>
      <c r="HNQ54" s="0"/>
      <c r="HNR54" s="0"/>
      <c r="HNS54" s="0"/>
      <c r="HNT54" s="0"/>
      <c r="HNU54" s="0"/>
      <c r="HNV54" s="0"/>
      <c r="HNW54" s="0"/>
      <c r="HNX54" s="0"/>
      <c r="HNY54" s="0"/>
      <c r="HNZ54" s="0"/>
      <c r="HOA54" s="0"/>
      <c r="HOB54" s="0"/>
      <c r="HOC54" s="0"/>
      <c r="HOD54" s="0"/>
      <c r="HOE54" s="0"/>
      <c r="HOF54" s="0"/>
      <c r="HOG54" s="0"/>
      <c r="HOH54" s="0"/>
      <c r="HOI54" s="0"/>
      <c r="HOJ54" s="0"/>
      <c r="HOK54" s="0"/>
      <c r="HOL54" s="0"/>
      <c r="HOM54" s="0"/>
      <c r="HON54" s="0"/>
      <c r="HOO54" s="0"/>
      <c r="HOP54" s="0"/>
      <c r="HOQ54" s="0"/>
      <c r="HOR54" s="0"/>
      <c r="HOS54" s="0"/>
      <c r="HOT54" s="0"/>
      <c r="HOU54" s="0"/>
      <c r="HOV54" s="0"/>
      <c r="HOW54" s="0"/>
      <c r="HOX54" s="0"/>
      <c r="HOY54" s="0"/>
      <c r="HOZ54" s="0"/>
      <c r="HPA54" s="0"/>
      <c r="HPB54" s="0"/>
      <c r="HPC54" s="0"/>
      <c r="HPD54" s="0"/>
      <c r="HPE54" s="0"/>
      <c r="HPF54" s="0"/>
      <c r="HPG54" s="0"/>
      <c r="HPH54" s="0"/>
      <c r="HPI54" s="0"/>
      <c r="HPJ54" s="0"/>
      <c r="HPK54" s="0"/>
      <c r="HPL54" s="0"/>
      <c r="HPM54" s="0"/>
      <c r="HPN54" s="0"/>
      <c r="HPO54" s="0"/>
      <c r="HPP54" s="0"/>
      <c r="HPQ54" s="0"/>
      <c r="HPR54" s="0"/>
      <c r="HPS54" s="0"/>
      <c r="HPT54" s="0"/>
      <c r="HPU54" s="0"/>
      <c r="HPV54" s="0"/>
      <c r="HPW54" s="0"/>
      <c r="HPX54" s="0"/>
      <c r="HPY54" s="0"/>
      <c r="HPZ54" s="0"/>
      <c r="HQA54" s="0"/>
      <c r="HQB54" s="0"/>
      <c r="HQC54" s="0"/>
      <c r="HQD54" s="0"/>
      <c r="HQE54" s="0"/>
      <c r="HQF54" s="0"/>
      <c r="HQG54" s="0"/>
      <c r="HQH54" s="0"/>
      <c r="HQI54" s="0"/>
      <c r="HQJ54" s="0"/>
      <c r="HQK54" s="0"/>
      <c r="HQL54" s="0"/>
      <c r="HQM54" s="0"/>
      <c r="HQN54" s="0"/>
      <c r="HQO54" s="0"/>
      <c r="HQP54" s="0"/>
      <c r="HQQ54" s="0"/>
      <c r="HQR54" s="0"/>
      <c r="HQS54" s="0"/>
      <c r="HQT54" s="0"/>
      <c r="HQU54" s="0"/>
      <c r="HQV54" s="0"/>
      <c r="HQW54" s="0"/>
      <c r="HQX54" s="0"/>
      <c r="HQY54" s="0"/>
      <c r="HQZ54" s="0"/>
      <c r="HRA54" s="0"/>
      <c r="HRB54" s="0"/>
      <c r="HRC54" s="0"/>
      <c r="HRD54" s="0"/>
      <c r="HRE54" s="0"/>
      <c r="HRF54" s="0"/>
      <c r="HRG54" s="0"/>
      <c r="HRH54" s="0"/>
      <c r="HRI54" s="0"/>
      <c r="HRJ54" s="0"/>
      <c r="HRK54" s="0"/>
      <c r="HRL54" s="0"/>
      <c r="HRM54" s="0"/>
      <c r="HRN54" s="0"/>
      <c r="HRO54" s="0"/>
      <c r="HRP54" s="0"/>
      <c r="HRQ54" s="0"/>
      <c r="HRR54" s="0"/>
      <c r="HRS54" s="0"/>
      <c r="HRT54" s="0"/>
      <c r="HRU54" s="0"/>
      <c r="HRV54" s="0"/>
      <c r="HRW54" s="0"/>
      <c r="HRX54" s="0"/>
      <c r="HRY54" s="0"/>
      <c r="HRZ54" s="0"/>
      <c r="HSA54" s="0"/>
      <c r="HSB54" s="0"/>
      <c r="HSC54" s="0"/>
      <c r="HSD54" s="0"/>
      <c r="HSE54" s="0"/>
      <c r="HSF54" s="0"/>
      <c r="HSG54" s="0"/>
      <c r="HSH54" s="0"/>
      <c r="HSI54" s="0"/>
      <c r="HSJ54" s="0"/>
      <c r="HSK54" s="0"/>
      <c r="HSL54" s="0"/>
      <c r="HSM54" s="0"/>
      <c r="HSN54" s="0"/>
      <c r="HSO54" s="0"/>
      <c r="HSP54" s="0"/>
      <c r="HSQ54" s="0"/>
      <c r="HSR54" s="0"/>
      <c r="HSS54" s="0"/>
      <c r="HST54" s="0"/>
      <c r="HSU54" s="0"/>
      <c r="HSV54" s="0"/>
      <c r="HSW54" s="0"/>
      <c r="HSX54" s="0"/>
      <c r="HSY54" s="0"/>
      <c r="HSZ54" s="0"/>
      <c r="HTA54" s="0"/>
      <c r="HTB54" s="0"/>
      <c r="HTC54" s="0"/>
      <c r="HTD54" s="0"/>
      <c r="HTE54" s="0"/>
      <c r="HTF54" s="0"/>
      <c r="HTG54" s="0"/>
      <c r="HTH54" s="0"/>
      <c r="HTI54" s="0"/>
      <c r="HTJ54" s="0"/>
      <c r="HTK54" s="0"/>
      <c r="HTL54" s="0"/>
      <c r="HTM54" s="0"/>
      <c r="HTN54" s="0"/>
      <c r="HTO54" s="0"/>
      <c r="HTP54" s="0"/>
      <c r="HTQ54" s="0"/>
      <c r="HTR54" s="0"/>
      <c r="HTS54" s="0"/>
      <c r="HTT54" s="0"/>
      <c r="HTU54" s="0"/>
      <c r="HTV54" s="0"/>
      <c r="HTW54" s="0"/>
      <c r="HTX54" s="0"/>
      <c r="HTY54" s="0"/>
      <c r="HTZ54" s="0"/>
      <c r="HUA54" s="0"/>
      <c r="HUB54" s="0"/>
      <c r="HUC54" s="0"/>
      <c r="HUD54" s="0"/>
      <c r="HUE54" s="0"/>
      <c r="HUF54" s="0"/>
      <c r="HUG54" s="0"/>
      <c r="HUH54" s="0"/>
      <c r="HUI54" s="0"/>
      <c r="HUJ54" s="0"/>
      <c r="HUK54" s="0"/>
      <c r="HUL54" s="0"/>
      <c r="HUM54" s="0"/>
      <c r="HUN54" s="0"/>
      <c r="HUO54" s="0"/>
      <c r="HUP54" s="0"/>
      <c r="HUQ54" s="0"/>
      <c r="HUR54" s="0"/>
      <c r="HUS54" s="0"/>
      <c r="HUT54" s="0"/>
      <c r="HUU54" s="0"/>
      <c r="HUV54" s="0"/>
      <c r="HUW54" s="0"/>
      <c r="HUX54" s="0"/>
      <c r="HUY54" s="0"/>
      <c r="HUZ54" s="0"/>
      <c r="HVA54" s="0"/>
      <c r="HVB54" s="0"/>
      <c r="HVC54" s="0"/>
      <c r="HVD54" s="0"/>
      <c r="HVE54" s="0"/>
      <c r="HVF54" s="0"/>
      <c r="HVG54" s="0"/>
      <c r="HVH54" s="0"/>
      <c r="HVI54" s="0"/>
      <c r="HVJ54" s="0"/>
      <c r="HVK54" s="0"/>
      <c r="HVL54" s="0"/>
      <c r="HVM54" s="0"/>
      <c r="HVN54" s="0"/>
      <c r="HVO54" s="0"/>
      <c r="HVP54" s="0"/>
      <c r="HVQ54" s="0"/>
      <c r="HVR54" s="0"/>
      <c r="HVS54" s="0"/>
      <c r="HVT54" s="0"/>
      <c r="HVU54" s="0"/>
      <c r="HVV54" s="0"/>
      <c r="HVW54" s="0"/>
      <c r="HVX54" s="0"/>
      <c r="HVY54" s="0"/>
      <c r="HVZ54" s="0"/>
      <c r="HWA54" s="0"/>
      <c r="HWB54" s="0"/>
      <c r="HWC54" s="0"/>
      <c r="HWD54" s="0"/>
      <c r="HWE54" s="0"/>
      <c r="HWF54" s="0"/>
      <c r="HWG54" s="0"/>
      <c r="HWH54" s="0"/>
      <c r="HWI54" s="0"/>
      <c r="HWJ54" s="0"/>
      <c r="HWK54" s="0"/>
      <c r="HWL54" s="0"/>
      <c r="HWM54" s="0"/>
      <c r="HWN54" s="0"/>
      <c r="HWO54" s="0"/>
      <c r="HWP54" s="0"/>
      <c r="HWQ54" s="0"/>
      <c r="HWR54" s="0"/>
      <c r="HWS54" s="0"/>
      <c r="HWT54" s="0"/>
      <c r="HWU54" s="0"/>
      <c r="HWV54" s="0"/>
      <c r="HWW54" s="0"/>
      <c r="HWX54" s="0"/>
      <c r="HWY54" s="0"/>
      <c r="HWZ54" s="0"/>
      <c r="HXA54" s="0"/>
      <c r="HXB54" s="0"/>
      <c r="HXC54" s="0"/>
      <c r="HXD54" s="0"/>
      <c r="HXE54" s="0"/>
      <c r="HXF54" s="0"/>
      <c r="HXG54" s="0"/>
      <c r="HXH54" s="0"/>
      <c r="HXI54" s="0"/>
      <c r="HXJ54" s="0"/>
      <c r="HXK54" s="0"/>
      <c r="HXL54" s="0"/>
      <c r="HXM54" s="0"/>
      <c r="HXN54" s="0"/>
      <c r="HXO54" s="0"/>
      <c r="HXP54" s="0"/>
      <c r="HXQ54" s="0"/>
      <c r="HXR54" s="0"/>
      <c r="HXS54" s="0"/>
      <c r="HXT54" s="0"/>
      <c r="HXU54" s="0"/>
      <c r="HXV54" s="0"/>
      <c r="HXW54" s="0"/>
      <c r="HXX54" s="0"/>
      <c r="HXY54" s="0"/>
      <c r="HXZ54" s="0"/>
      <c r="HYA54" s="0"/>
      <c r="HYB54" s="0"/>
      <c r="HYC54" s="0"/>
      <c r="HYD54" s="0"/>
      <c r="HYE54" s="0"/>
      <c r="HYF54" s="0"/>
      <c r="HYG54" s="0"/>
      <c r="HYH54" s="0"/>
      <c r="HYI54" s="0"/>
      <c r="HYJ54" s="0"/>
      <c r="HYK54" s="0"/>
      <c r="HYL54" s="0"/>
      <c r="HYM54" s="0"/>
      <c r="HYN54" s="0"/>
      <c r="HYO54" s="0"/>
      <c r="HYP54" s="0"/>
      <c r="HYQ54" s="0"/>
      <c r="HYR54" s="0"/>
      <c r="HYS54" s="0"/>
      <c r="HYT54" s="0"/>
      <c r="HYU54" s="0"/>
      <c r="HYV54" s="0"/>
      <c r="HYW54" s="0"/>
      <c r="HYX54" s="0"/>
      <c r="HYY54" s="0"/>
      <c r="HYZ54" s="0"/>
      <c r="HZA54" s="0"/>
      <c r="HZB54" s="0"/>
      <c r="HZC54" s="0"/>
      <c r="HZD54" s="0"/>
      <c r="HZE54" s="0"/>
      <c r="HZF54" s="0"/>
      <c r="HZG54" s="0"/>
      <c r="HZH54" s="0"/>
      <c r="HZI54" s="0"/>
      <c r="HZJ54" s="0"/>
      <c r="HZK54" s="0"/>
      <c r="HZL54" s="0"/>
      <c r="HZM54" s="0"/>
      <c r="HZN54" s="0"/>
      <c r="HZO54" s="0"/>
      <c r="HZP54" s="0"/>
      <c r="HZQ54" s="0"/>
      <c r="HZR54" s="0"/>
      <c r="HZS54" s="0"/>
      <c r="HZT54" s="0"/>
      <c r="HZU54" s="0"/>
      <c r="HZV54" s="0"/>
      <c r="HZW54" s="0"/>
      <c r="HZX54" s="0"/>
      <c r="HZY54" s="0"/>
      <c r="HZZ54" s="0"/>
      <c r="IAA54" s="0"/>
      <c r="IAB54" s="0"/>
      <c r="IAC54" s="0"/>
      <c r="IAD54" s="0"/>
      <c r="IAE54" s="0"/>
      <c r="IAF54" s="0"/>
      <c r="IAG54" s="0"/>
      <c r="IAH54" s="0"/>
      <c r="IAI54" s="0"/>
      <c r="IAJ54" s="0"/>
      <c r="IAK54" s="0"/>
      <c r="IAL54" s="0"/>
      <c r="IAM54" s="0"/>
      <c r="IAN54" s="0"/>
      <c r="IAO54" s="0"/>
      <c r="IAP54" s="0"/>
      <c r="IAQ54" s="0"/>
      <c r="IAR54" s="0"/>
      <c r="IAS54" s="0"/>
      <c r="IAT54" s="0"/>
      <c r="IAU54" s="0"/>
      <c r="IAV54" s="0"/>
      <c r="IAW54" s="0"/>
      <c r="IAX54" s="0"/>
      <c r="IAY54" s="0"/>
      <c r="IAZ54" s="0"/>
      <c r="IBA54" s="0"/>
      <c r="IBB54" s="0"/>
      <c r="IBC54" s="0"/>
      <c r="IBD54" s="0"/>
      <c r="IBE54" s="0"/>
      <c r="IBF54" s="0"/>
      <c r="IBG54" s="0"/>
      <c r="IBH54" s="0"/>
      <c r="IBI54" s="0"/>
      <c r="IBJ54" s="0"/>
      <c r="IBK54" s="0"/>
      <c r="IBL54" s="0"/>
      <c r="IBM54" s="0"/>
      <c r="IBN54" s="0"/>
      <c r="IBO54" s="0"/>
      <c r="IBP54" s="0"/>
      <c r="IBQ54" s="0"/>
      <c r="IBR54" s="0"/>
      <c r="IBS54" s="0"/>
      <c r="IBT54" s="0"/>
      <c r="IBU54" s="0"/>
      <c r="IBV54" s="0"/>
      <c r="IBW54" s="0"/>
      <c r="IBX54" s="0"/>
      <c r="IBY54" s="0"/>
      <c r="IBZ54" s="0"/>
      <c r="ICA54" s="0"/>
      <c r="ICB54" s="0"/>
      <c r="ICC54" s="0"/>
      <c r="ICD54" s="0"/>
      <c r="ICE54" s="0"/>
      <c r="ICF54" s="0"/>
      <c r="ICG54" s="0"/>
      <c r="ICH54" s="0"/>
      <c r="ICI54" s="0"/>
      <c r="ICJ54" s="0"/>
      <c r="ICK54" s="0"/>
      <c r="ICL54" s="0"/>
      <c r="ICM54" s="0"/>
      <c r="ICN54" s="0"/>
      <c r="ICO54" s="0"/>
      <c r="ICP54" s="0"/>
      <c r="ICQ54" s="0"/>
      <c r="ICR54" s="0"/>
      <c r="ICS54" s="0"/>
      <c r="ICT54" s="0"/>
      <c r="ICU54" s="0"/>
      <c r="ICV54" s="0"/>
      <c r="ICW54" s="0"/>
      <c r="ICX54" s="0"/>
      <c r="ICY54" s="0"/>
      <c r="ICZ54" s="0"/>
      <c r="IDA54" s="0"/>
      <c r="IDB54" s="0"/>
      <c r="IDC54" s="0"/>
      <c r="IDD54" s="0"/>
      <c r="IDE54" s="0"/>
      <c r="IDF54" s="0"/>
      <c r="IDG54" s="0"/>
      <c r="IDH54" s="0"/>
      <c r="IDI54" s="0"/>
      <c r="IDJ54" s="0"/>
      <c r="IDK54" s="0"/>
      <c r="IDL54" s="0"/>
      <c r="IDM54" s="0"/>
      <c r="IDN54" s="0"/>
      <c r="IDO54" s="0"/>
      <c r="IDP54" s="0"/>
      <c r="IDQ54" s="0"/>
      <c r="IDR54" s="0"/>
      <c r="IDS54" s="0"/>
      <c r="IDT54" s="0"/>
      <c r="IDU54" s="0"/>
      <c r="IDV54" s="0"/>
      <c r="IDW54" s="0"/>
      <c r="IDX54" s="0"/>
      <c r="IDY54" s="0"/>
      <c r="IDZ54" s="0"/>
      <c r="IEA54" s="0"/>
      <c r="IEB54" s="0"/>
      <c r="IEC54" s="0"/>
      <c r="IED54" s="0"/>
      <c r="IEE54" s="0"/>
      <c r="IEF54" s="0"/>
      <c r="IEG54" s="0"/>
      <c r="IEH54" s="0"/>
      <c r="IEI54" s="0"/>
      <c r="IEJ54" s="0"/>
      <c r="IEK54" s="0"/>
      <c r="IEL54" s="0"/>
      <c r="IEM54" s="0"/>
      <c r="IEN54" s="0"/>
      <c r="IEO54" s="0"/>
      <c r="IEP54" s="0"/>
      <c r="IEQ54" s="0"/>
      <c r="IER54" s="0"/>
      <c r="IES54" s="0"/>
      <c r="IET54" s="0"/>
      <c r="IEU54" s="0"/>
      <c r="IEV54" s="0"/>
      <c r="IEW54" s="0"/>
      <c r="IEX54" s="0"/>
      <c r="IEY54" s="0"/>
      <c r="IEZ54" s="0"/>
      <c r="IFA54" s="0"/>
      <c r="IFB54" s="0"/>
      <c r="IFC54" s="0"/>
      <c r="IFD54" s="0"/>
      <c r="IFE54" s="0"/>
      <c r="IFF54" s="0"/>
      <c r="IFG54" s="0"/>
      <c r="IFH54" s="0"/>
      <c r="IFI54" s="0"/>
      <c r="IFJ54" s="0"/>
      <c r="IFK54" s="0"/>
      <c r="IFL54" s="0"/>
      <c r="IFM54" s="0"/>
      <c r="IFN54" s="0"/>
      <c r="IFO54" s="0"/>
      <c r="IFP54" s="0"/>
      <c r="IFQ54" s="0"/>
      <c r="IFR54" s="0"/>
      <c r="IFS54" s="0"/>
      <c r="IFT54" s="0"/>
      <c r="IFU54" s="0"/>
      <c r="IFV54" s="0"/>
      <c r="IFW54" s="0"/>
      <c r="IFX54" s="0"/>
      <c r="IFY54" s="0"/>
      <c r="IFZ54" s="0"/>
      <c r="IGA54" s="0"/>
      <c r="IGB54" s="0"/>
      <c r="IGC54" s="0"/>
      <c r="IGD54" s="0"/>
      <c r="IGE54" s="0"/>
      <c r="IGF54" s="0"/>
      <c r="IGG54" s="0"/>
      <c r="IGH54" s="0"/>
      <c r="IGI54" s="0"/>
      <c r="IGJ54" s="0"/>
      <c r="IGK54" s="0"/>
      <c r="IGL54" s="0"/>
      <c r="IGM54" s="0"/>
      <c r="IGN54" s="0"/>
      <c r="IGO54" s="0"/>
      <c r="IGP54" s="0"/>
      <c r="IGQ54" s="0"/>
      <c r="IGR54" s="0"/>
      <c r="IGS54" s="0"/>
      <c r="IGT54" s="0"/>
      <c r="IGU54" s="0"/>
      <c r="IGV54" s="0"/>
      <c r="IGW54" s="0"/>
      <c r="IGX54" s="0"/>
      <c r="IGY54" s="0"/>
      <c r="IGZ54" s="0"/>
      <c r="IHA54" s="0"/>
      <c r="IHB54" s="0"/>
      <c r="IHC54" s="0"/>
      <c r="IHD54" s="0"/>
      <c r="IHE54" s="0"/>
      <c r="IHF54" s="0"/>
      <c r="IHG54" s="0"/>
      <c r="IHH54" s="0"/>
      <c r="IHI54" s="0"/>
      <c r="IHJ54" s="0"/>
      <c r="IHK54" s="0"/>
      <c r="IHL54" s="0"/>
      <c r="IHM54" s="0"/>
      <c r="IHN54" s="0"/>
      <c r="IHO54" s="0"/>
      <c r="IHP54" s="0"/>
      <c r="IHQ54" s="0"/>
      <c r="IHR54" s="0"/>
      <c r="IHS54" s="0"/>
      <c r="IHT54" s="0"/>
      <c r="IHU54" s="0"/>
      <c r="IHV54" s="0"/>
      <c r="IHW54" s="0"/>
      <c r="IHX54" s="0"/>
      <c r="IHY54" s="0"/>
      <c r="IHZ54" s="0"/>
      <c r="IIA54" s="0"/>
      <c r="IIB54" s="0"/>
      <c r="IIC54" s="0"/>
      <c r="IID54" s="0"/>
      <c r="IIE54" s="0"/>
      <c r="IIF54" s="0"/>
      <c r="IIG54" s="0"/>
      <c r="IIH54" s="0"/>
      <c r="III54" s="0"/>
      <c r="IIJ54" s="0"/>
      <c r="IIK54" s="0"/>
      <c r="IIL54" s="0"/>
      <c r="IIM54" s="0"/>
      <c r="IIN54" s="0"/>
      <c r="IIO54" s="0"/>
      <c r="IIP54" s="0"/>
      <c r="IIQ54" s="0"/>
      <c r="IIR54" s="0"/>
      <c r="IIS54" s="0"/>
      <c r="IIT54" s="0"/>
      <c r="IIU54" s="0"/>
      <c r="IIV54" s="0"/>
      <c r="IIW54" s="0"/>
      <c r="IIX54" s="0"/>
      <c r="IIY54" s="0"/>
      <c r="IIZ54" s="0"/>
      <c r="IJA54" s="0"/>
      <c r="IJB54" s="0"/>
      <c r="IJC54" s="0"/>
      <c r="IJD54" s="0"/>
      <c r="IJE54" s="0"/>
      <c r="IJF54" s="0"/>
      <c r="IJG54" s="0"/>
      <c r="IJH54" s="0"/>
      <c r="IJI54" s="0"/>
      <c r="IJJ54" s="0"/>
      <c r="IJK54" s="0"/>
      <c r="IJL54" s="0"/>
      <c r="IJM54" s="0"/>
      <c r="IJN54" s="0"/>
      <c r="IJO54" s="0"/>
      <c r="IJP54" s="0"/>
      <c r="IJQ54" s="0"/>
      <c r="IJR54" s="0"/>
      <c r="IJS54" s="0"/>
      <c r="IJT54" s="0"/>
      <c r="IJU54" s="0"/>
      <c r="IJV54" s="0"/>
      <c r="IJW54" s="0"/>
      <c r="IJX54" s="0"/>
      <c r="IJY54" s="0"/>
      <c r="IJZ54" s="0"/>
      <c r="IKA54" s="0"/>
      <c r="IKB54" s="0"/>
      <c r="IKC54" s="0"/>
      <c r="IKD54" s="0"/>
      <c r="IKE54" s="0"/>
      <c r="IKF54" s="0"/>
      <c r="IKG54" s="0"/>
      <c r="IKH54" s="0"/>
      <c r="IKI54" s="0"/>
      <c r="IKJ54" s="0"/>
      <c r="IKK54" s="0"/>
      <c r="IKL54" s="0"/>
      <c r="IKM54" s="0"/>
      <c r="IKN54" s="0"/>
      <c r="IKO54" s="0"/>
      <c r="IKP54" s="0"/>
      <c r="IKQ54" s="0"/>
      <c r="IKR54" s="0"/>
      <c r="IKS54" s="0"/>
      <c r="IKT54" s="0"/>
      <c r="IKU54" s="0"/>
      <c r="IKV54" s="0"/>
      <c r="IKW54" s="0"/>
      <c r="IKX54" s="0"/>
      <c r="IKY54" s="0"/>
      <c r="IKZ54" s="0"/>
      <c r="ILA54" s="0"/>
      <c r="ILB54" s="0"/>
      <c r="ILC54" s="0"/>
      <c r="ILD54" s="0"/>
      <c r="ILE54" s="0"/>
      <c r="ILF54" s="0"/>
      <c r="ILG54" s="0"/>
      <c r="ILH54" s="0"/>
      <c r="ILI54" s="0"/>
      <c r="ILJ54" s="0"/>
      <c r="ILK54" s="0"/>
      <c r="ILL54" s="0"/>
      <c r="ILM54" s="0"/>
      <c r="ILN54" s="0"/>
      <c r="ILO54" s="0"/>
      <c r="ILP54" s="0"/>
      <c r="ILQ54" s="0"/>
      <c r="ILR54" s="0"/>
      <c r="ILS54" s="0"/>
      <c r="ILT54" s="0"/>
      <c r="ILU54" s="0"/>
      <c r="ILV54" s="0"/>
      <c r="ILW54" s="0"/>
      <c r="ILX54" s="0"/>
      <c r="ILY54" s="0"/>
      <c r="ILZ54" s="0"/>
      <c r="IMA54" s="0"/>
      <c r="IMB54" s="0"/>
      <c r="IMC54" s="0"/>
      <c r="IMD54" s="0"/>
      <c r="IME54" s="0"/>
      <c r="IMF54" s="0"/>
      <c r="IMG54" s="0"/>
      <c r="IMH54" s="0"/>
      <c r="IMI54" s="0"/>
      <c r="IMJ54" s="0"/>
      <c r="IMK54" s="0"/>
      <c r="IML54" s="0"/>
      <c r="IMM54" s="0"/>
      <c r="IMN54" s="0"/>
      <c r="IMO54" s="0"/>
      <c r="IMP54" s="0"/>
      <c r="IMQ54" s="0"/>
      <c r="IMR54" s="0"/>
      <c r="IMS54" s="0"/>
      <c r="IMT54" s="0"/>
      <c r="IMU54" s="0"/>
      <c r="IMV54" s="0"/>
      <c r="IMW54" s="0"/>
      <c r="IMX54" s="0"/>
      <c r="IMY54" s="0"/>
      <c r="IMZ54" s="0"/>
      <c r="INA54" s="0"/>
      <c r="INB54" s="0"/>
      <c r="INC54" s="0"/>
      <c r="IND54" s="0"/>
      <c r="INE54" s="0"/>
      <c r="INF54" s="0"/>
      <c r="ING54" s="0"/>
      <c r="INH54" s="0"/>
      <c r="INI54" s="0"/>
      <c r="INJ54" s="0"/>
      <c r="INK54" s="0"/>
      <c r="INL54" s="0"/>
      <c r="INM54" s="0"/>
      <c r="INN54" s="0"/>
      <c r="INO54" s="0"/>
      <c r="INP54" s="0"/>
      <c r="INQ54" s="0"/>
      <c r="INR54" s="0"/>
      <c r="INS54" s="0"/>
      <c r="INT54" s="0"/>
      <c r="INU54" s="0"/>
      <c r="INV54" s="0"/>
      <c r="INW54" s="0"/>
      <c r="INX54" s="0"/>
      <c r="INY54" s="0"/>
      <c r="INZ54" s="0"/>
      <c r="IOA54" s="0"/>
      <c r="IOB54" s="0"/>
      <c r="IOC54" s="0"/>
      <c r="IOD54" s="0"/>
      <c r="IOE54" s="0"/>
      <c r="IOF54" s="0"/>
      <c r="IOG54" s="0"/>
      <c r="IOH54" s="0"/>
      <c r="IOI54" s="0"/>
      <c r="IOJ54" s="0"/>
      <c r="IOK54" s="0"/>
      <c r="IOL54" s="0"/>
      <c r="IOM54" s="0"/>
      <c r="ION54" s="0"/>
      <c r="IOO54" s="0"/>
      <c r="IOP54" s="0"/>
      <c r="IOQ54" s="0"/>
      <c r="IOR54" s="0"/>
      <c r="IOS54" s="0"/>
      <c r="IOT54" s="0"/>
      <c r="IOU54" s="0"/>
      <c r="IOV54" s="0"/>
      <c r="IOW54" s="0"/>
      <c r="IOX54" s="0"/>
      <c r="IOY54" s="0"/>
      <c r="IOZ54" s="0"/>
      <c r="IPA54" s="0"/>
      <c r="IPB54" s="0"/>
      <c r="IPC54" s="0"/>
      <c r="IPD54" s="0"/>
      <c r="IPE54" s="0"/>
      <c r="IPF54" s="0"/>
      <c r="IPG54" s="0"/>
      <c r="IPH54" s="0"/>
      <c r="IPI54" s="0"/>
      <c r="IPJ54" s="0"/>
      <c r="IPK54" s="0"/>
      <c r="IPL54" s="0"/>
      <c r="IPM54" s="0"/>
      <c r="IPN54" s="0"/>
      <c r="IPO54" s="0"/>
      <c r="IPP54" s="0"/>
      <c r="IPQ54" s="0"/>
      <c r="IPR54" s="0"/>
      <c r="IPS54" s="0"/>
      <c r="IPT54" s="0"/>
      <c r="IPU54" s="0"/>
      <c r="IPV54" s="0"/>
      <c r="IPW54" s="0"/>
      <c r="IPX54" s="0"/>
      <c r="IPY54" s="0"/>
      <c r="IPZ54" s="0"/>
      <c r="IQA54" s="0"/>
      <c r="IQB54" s="0"/>
      <c r="IQC54" s="0"/>
      <c r="IQD54" s="0"/>
      <c r="IQE54" s="0"/>
      <c r="IQF54" s="0"/>
      <c r="IQG54" s="0"/>
      <c r="IQH54" s="0"/>
      <c r="IQI54" s="0"/>
      <c r="IQJ54" s="0"/>
      <c r="IQK54" s="0"/>
      <c r="IQL54" s="0"/>
      <c r="IQM54" s="0"/>
      <c r="IQN54" s="0"/>
      <c r="IQO54" s="0"/>
      <c r="IQP54" s="0"/>
      <c r="IQQ54" s="0"/>
      <c r="IQR54" s="0"/>
      <c r="IQS54" s="0"/>
      <c r="IQT54" s="0"/>
      <c r="IQU54" s="0"/>
      <c r="IQV54" s="0"/>
      <c r="IQW54" s="0"/>
      <c r="IQX54" s="0"/>
      <c r="IQY54" s="0"/>
      <c r="IQZ54" s="0"/>
      <c r="IRA54" s="0"/>
      <c r="IRB54" s="0"/>
      <c r="IRC54" s="0"/>
      <c r="IRD54" s="0"/>
      <c r="IRE54" s="0"/>
      <c r="IRF54" s="0"/>
      <c r="IRG54" s="0"/>
      <c r="IRH54" s="0"/>
      <c r="IRI54" s="0"/>
      <c r="IRJ54" s="0"/>
      <c r="IRK54" s="0"/>
      <c r="IRL54" s="0"/>
      <c r="IRM54" s="0"/>
      <c r="IRN54" s="0"/>
      <c r="IRO54" s="0"/>
      <c r="IRP54" s="0"/>
      <c r="IRQ54" s="0"/>
      <c r="IRR54" s="0"/>
      <c r="IRS54" s="0"/>
      <c r="IRT54" s="0"/>
      <c r="IRU54" s="0"/>
      <c r="IRV54" s="0"/>
      <c r="IRW54" s="0"/>
      <c r="IRX54" s="0"/>
      <c r="IRY54" s="0"/>
      <c r="IRZ54" s="0"/>
      <c r="ISA54" s="0"/>
      <c r="ISB54" s="0"/>
      <c r="ISC54" s="0"/>
      <c r="ISD54" s="0"/>
      <c r="ISE54" s="0"/>
      <c r="ISF54" s="0"/>
      <c r="ISG54" s="0"/>
      <c r="ISH54" s="0"/>
      <c r="ISI54" s="0"/>
      <c r="ISJ54" s="0"/>
      <c r="ISK54" s="0"/>
      <c r="ISL54" s="0"/>
      <c r="ISM54" s="0"/>
      <c r="ISN54" s="0"/>
      <c r="ISO54" s="0"/>
      <c r="ISP54" s="0"/>
      <c r="ISQ54" s="0"/>
      <c r="ISR54" s="0"/>
      <c r="ISS54" s="0"/>
      <c r="IST54" s="0"/>
      <c r="ISU54" s="0"/>
      <c r="ISV54" s="0"/>
      <c r="ISW54" s="0"/>
      <c r="ISX54" s="0"/>
      <c r="ISY54" s="0"/>
      <c r="ISZ54" s="0"/>
      <c r="ITA54" s="0"/>
      <c r="ITB54" s="0"/>
      <c r="ITC54" s="0"/>
      <c r="ITD54" s="0"/>
      <c r="ITE54" s="0"/>
      <c r="ITF54" s="0"/>
      <c r="ITG54" s="0"/>
      <c r="ITH54" s="0"/>
      <c r="ITI54" s="0"/>
      <c r="ITJ54" s="0"/>
      <c r="ITK54" s="0"/>
      <c r="ITL54" s="0"/>
      <c r="ITM54" s="0"/>
      <c r="ITN54" s="0"/>
      <c r="ITO54" s="0"/>
      <c r="ITP54" s="0"/>
      <c r="ITQ54" s="0"/>
      <c r="ITR54" s="0"/>
      <c r="ITS54" s="0"/>
      <c r="ITT54" s="0"/>
      <c r="ITU54" s="0"/>
      <c r="ITV54" s="0"/>
      <c r="ITW54" s="0"/>
      <c r="ITX54" s="0"/>
      <c r="ITY54" s="0"/>
      <c r="ITZ54" s="0"/>
      <c r="IUA54" s="0"/>
      <c r="IUB54" s="0"/>
      <c r="IUC54" s="0"/>
      <c r="IUD54" s="0"/>
      <c r="IUE54" s="0"/>
      <c r="IUF54" s="0"/>
      <c r="IUG54" s="0"/>
      <c r="IUH54" s="0"/>
      <c r="IUI54" s="0"/>
      <c r="IUJ54" s="0"/>
      <c r="IUK54" s="0"/>
      <c r="IUL54" s="0"/>
      <c r="IUM54" s="0"/>
      <c r="IUN54" s="0"/>
      <c r="IUO54" s="0"/>
      <c r="IUP54" s="0"/>
      <c r="IUQ54" s="0"/>
      <c r="IUR54" s="0"/>
      <c r="IUS54" s="0"/>
      <c r="IUT54" s="0"/>
      <c r="IUU54" s="0"/>
      <c r="IUV54" s="0"/>
      <c r="IUW54" s="0"/>
      <c r="IUX54" s="0"/>
      <c r="IUY54" s="0"/>
      <c r="IUZ54" s="0"/>
      <c r="IVA54" s="0"/>
      <c r="IVB54" s="0"/>
      <c r="IVC54" s="0"/>
      <c r="IVD54" s="0"/>
      <c r="IVE54" s="0"/>
      <c r="IVF54" s="0"/>
      <c r="IVG54" s="0"/>
      <c r="IVH54" s="0"/>
      <c r="IVI54" s="0"/>
      <c r="IVJ54" s="0"/>
      <c r="IVK54" s="0"/>
      <c r="IVL54" s="0"/>
      <c r="IVM54" s="0"/>
      <c r="IVN54" s="0"/>
      <c r="IVO54" s="0"/>
      <c r="IVP54" s="0"/>
      <c r="IVQ54" s="0"/>
      <c r="IVR54" s="0"/>
      <c r="IVS54" s="0"/>
      <c r="IVT54" s="0"/>
      <c r="IVU54" s="0"/>
      <c r="IVV54" s="0"/>
      <c r="IVW54" s="0"/>
      <c r="IVX54" s="0"/>
      <c r="IVY54" s="0"/>
      <c r="IVZ54" s="0"/>
      <c r="IWA54" s="0"/>
      <c r="IWB54" s="0"/>
      <c r="IWC54" s="0"/>
      <c r="IWD54" s="0"/>
      <c r="IWE54" s="0"/>
      <c r="IWF54" s="0"/>
      <c r="IWG54" s="0"/>
      <c r="IWH54" s="0"/>
      <c r="IWI54" s="0"/>
      <c r="IWJ54" s="0"/>
      <c r="IWK54" s="0"/>
      <c r="IWL54" s="0"/>
      <c r="IWM54" s="0"/>
      <c r="IWN54" s="0"/>
      <c r="IWO54" s="0"/>
      <c r="IWP54" s="0"/>
      <c r="IWQ54" s="0"/>
      <c r="IWR54" s="0"/>
      <c r="IWS54" s="0"/>
      <c r="IWT54" s="0"/>
      <c r="IWU54" s="0"/>
      <c r="IWV54" s="0"/>
      <c r="IWW54" s="0"/>
      <c r="IWX54" s="0"/>
      <c r="IWY54" s="0"/>
      <c r="IWZ54" s="0"/>
      <c r="IXA54" s="0"/>
      <c r="IXB54" s="0"/>
      <c r="IXC54" s="0"/>
      <c r="IXD54" s="0"/>
      <c r="IXE54" s="0"/>
      <c r="IXF54" s="0"/>
      <c r="IXG54" s="0"/>
      <c r="IXH54" s="0"/>
      <c r="IXI54" s="0"/>
      <c r="IXJ54" s="0"/>
      <c r="IXK54" s="0"/>
      <c r="IXL54" s="0"/>
      <c r="IXM54" s="0"/>
      <c r="IXN54" s="0"/>
      <c r="IXO54" s="0"/>
      <c r="IXP54" s="0"/>
      <c r="IXQ54" s="0"/>
      <c r="IXR54" s="0"/>
      <c r="IXS54" s="0"/>
      <c r="IXT54" s="0"/>
      <c r="IXU54" s="0"/>
      <c r="IXV54" s="0"/>
      <c r="IXW54" s="0"/>
      <c r="IXX54" s="0"/>
      <c r="IXY54" s="0"/>
      <c r="IXZ54" s="0"/>
      <c r="IYA54" s="0"/>
      <c r="IYB54" s="0"/>
      <c r="IYC54" s="0"/>
      <c r="IYD54" s="0"/>
      <c r="IYE54" s="0"/>
      <c r="IYF54" s="0"/>
      <c r="IYG54" s="0"/>
      <c r="IYH54" s="0"/>
      <c r="IYI54" s="0"/>
      <c r="IYJ54" s="0"/>
      <c r="IYK54" s="0"/>
      <c r="IYL54" s="0"/>
      <c r="IYM54" s="0"/>
      <c r="IYN54" s="0"/>
      <c r="IYO54" s="0"/>
      <c r="IYP54" s="0"/>
      <c r="IYQ54" s="0"/>
      <c r="IYR54" s="0"/>
      <c r="IYS54" s="0"/>
      <c r="IYT54" s="0"/>
      <c r="IYU54" s="0"/>
      <c r="IYV54" s="0"/>
      <c r="IYW54" s="0"/>
      <c r="IYX54" s="0"/>
      <c r="IYY54" s="0"/>
      <c r="IYZ54" s="0"/>
      <c r="IZA54" s="0"/>
      <c r="IZB54" s="0"/>
      <c r="IZC54" s="0"/>
      <c r="IZD54" s="0"/>
      <c r="IZE54" s="0"/>
      <c r="IZF54" s="0"/>
      <c r="IZG54" s="0"/>
      <c r="IZH54" s="0"/>
      <c r="IZI54" s="0"/>
      <c r="IZJ54" s="0"/>
      <c r="IZK54" s="0"/>
      <c r="IZL54" s="0"/>
      <c r="IZM54" s="0"/>
      <c r="IZN54" s="0"/>
      <c r="IZO54" s="0"/>
      <c r="IZP54" s="0"/>
      <c r="IZQ54" s="0"/>
      <c r="IZR54" s="0"/>
      <c r="IZS54" s="0"/>
      <c r="IZT54" s="0"/>
      <c r="IZU54" s="0"/>
      <c r="IZV54" s="0"/>
      <c r="IZW54" s="0"/>
      <c r="IZX54" s="0"/>
      <c r="IZY54" s="0"/>
      <c r="IZZ54" s="0"/>
      <c r="JAA54" s="0"/>
      <c r="JAB54" s="0"/>
      <c r="JAC54" s="0"/>
      <c r="JAD54" s="0"/>
      <c r="JAE54" s="0"/>
      <c r="JAF54" s="0"/>
      <c r="JAG54" s="0"/>
      <c r="JAH54" s="0"/>
      <c r="JAI54" s="0"/>
      <c r="JAJ54" s="0"/>
      <c r="JAK54" s="0"/>
      <c r="JAL54" s="0"/>
      <c r="JAM54" s="0"/>
      <c r="JAN54" s="0"/>
      <c r="JAO54" s="0"/>
      <c r="JAP54" s="0"/>
      <c r="JAQ54" s="0"/>
      <c r="JAR54" s="0"/>
      <c r="JAS54" s="0"/>
      <c r="JAT54" s="0"/>
      <c r="JAU54" s="0"/>
      <c r="JAV54" s="0"/>
      <c r="JAW54" s="0"/>
      <c r="JAX54" s="0"/>
      <c r="JAY54" s="0"/>
      <c r="JAZ54" s="0"/>
      <c r="JBA54" s="0"/>
      <c r="JBB54" s="0"/>
      <c r="JBC54" s="0"/>
      <c r="JBD54" s="0"/>
      <c r="JBE54" s="0"/>
      <c r="JBF54" s="0"/>
      <c r="JBG54" s="0"/>
      <c r="JBH54" s="0"/>
      <c r="JBI54" s="0"/>
      <c r="JBJ54" s="0"/>
      <c r="JBK54" s="0"/>
      <c r="JBL54" s="0"/>
      <c r="JBM54" s="0"/>
      <c r="JBN54" s="0"/>
      <c r="JBO54" s="0"/>
      <c r="JBP54" s="0"/>
      <c r="JBQ54" s="0"/>
      <c r="JBR54" s="0"/>
      <c r="JBS54" s="0"/>
      <c r="JBT54" s="0"/>
      <c r="JBU54" s="0"/>
      <c r="JBV54" s="0"/>
      <c r="JBW54" s="0"/>
      <c r="JBX54" s="0"/>
      <c r="JBY54" s="0"/>
      <c r="JBZ54" s="0"/>
      <c r="JCA54" s="0"/>
      <c r="JCB54" s="0"/>
      <c r="JCC54" s="0"/>
      <c r="JCD54" s="0"/>
      <c r="JCE54" s="0"/>
      <c r="JCF54" s="0"/>
      <c r="JCG54" s="0"/>
      <c r="JCH54" s="0"/>
      <c r="JCI54" s="0"/>
      <c r="JCJ54" s="0"/>
      <c r="JCK54" s="0"/>
      <c r="JCL54" s="0"/>
      <c r="JCM54" s="0"/>
      <c r="JCN54" s="0"/>
      <c r="JCO54" s="0"/>
      <c r="JCP54" s="0"/>
      <c r="JCQ54" s="0"/>
      <c r="JCR54" s="0"/>
      <c r="JCS54" s="0"/>
      <c r="JCT54" s="0"/>
      <c r="JCU54" s="0"/>
      <c r="JCV54" s="0"/>
      <c r="JCW54" s="0"/>
      <c r="JCX54" s="0"/>
      <c r="JCY54" s="0"/>
      <c r="JCZ54" s="0"/>
      <c r="JDA54" s="0"/>
      <c r="JDB54" s="0"/>
      <c r="JDC54" s="0"/>
      <c r="JDD54" s="0"/>
      <c r="JDE54" s="0"/>
      <c r="JDF54" s="0"/>
      <c r="JDG54" s="0"/>
      <c r="JDH54" s="0"/>
      <c r="JDI54" s="0"/>
      <c r="JDJ54" s="0"/>
      <c r="JDK54" s="0"/>
      <c r="JDL54" s="0"/>
      <c r="JDM54" s="0"/>
      <c r="JDN54" s="0"/>
      <c r="JDO54" s="0"/>
      <c r="JDP54" s="0"/>
      <c r="JDQ54" s="0"/>
      <c r="JDR54" s="0"/>
      <c r="JDS54" s="0"/>
      <c r="JDT54" s="0"/>
      <c r="JDU54" s="0"/>
      <c r="JDV54" s="0"/>
      <c r="JDW54" s="0"/>
      <c r="JDX54" s="0"/>
      <c r="JDY54" s="0"/>
      <c r="JDZ54" s="0"/>
      <c r="JEA54" s="0"/>
      <c r="JEB54" s="0"/>
      <c r="JEC54" s="0"/>
      <c r="JED54" s="0"/>
      <c r="JEE54" s="0"/>
      <c r="JEF54" s="0"/>
      <c r="JEG54" s="0"/>
      <c r="JEH54" s="0"/>
      <c r="JEI54" s="0"/>
      <c r="JEJ54" s="0"/>
      <c r="JEK54" s="0"/>
      <c r="JEL54" s="0"/>
      <c r="JEM54" s="0"/>
      <c r="JEN54" s="0"/>
      <c r="JEO54" s="0"/>
      <c r="JEP54" s="0"/>
      <c r="JEQ54" s="0"/>
      <c r="JER54" s="0"/>
      <c r="JES54" s="0"/>
      <c r="JET54" s="0"/>
      <c r="JEU54" s="0"/>
      <c r="JEV54" s="0"/>
      <c r="JEW54" s="0"/>
      <c r="JEX54" s="0"/>
      <c r="JEY54" s="0"/>
      <c r="JEZ54" s="0"/>
      <c r="JFA54" s="0"/>
      <c r="JFB54" s="0"/>
      <c r="JFC54" s="0"/>
      <c r="JFD54" s="0"/>
      <c r="JFE54" s="0"/>
      <c r="JFF54" s="0"/>
      <c r="JFG54" s="0"/>
      <c r="JFH54" s="0"/>
      <c r="JFI54" s="0"/>
      <c r="JFJ54" s="0"/>
      <c r="JFK54" s="0"/>
      <c r="JFL54" s="0"/>
      <c r="JFM54" s="0"/>
      <c r="JFN54" s="0"/>
      <c r="JFO54" s="0"/>
      <c r="JFP54" s="0"/>
      <c r="JFQ54" s="0"/>
      <c r="JFR54" s="0"/>
      <c r="JFS54" s="0"/>
      <c r="JFT54" s="0"/>
      <c r="JFU54" s="0"/>
      <c r="JFV54" s="0"/>
      <c r="JFW54" s="0"/>
      <c r="JFX54" s="0"/>
      <c r="JFY54" s="0"/>
      <c r="JFZ54" s="0"/>
      <c r="JGA54" s="0"/>
      <c r="JGB54" s="0"/>
      <c r="JGC54" s="0"/>
      <c r="JGD54" s="0"/>
      <c r="JGE54" s="0"/>
      <c r="JGF54" s="0"/>
      <c r="JGG54" s="0"/>
      <c r="JGH54" s="0"/>
      <c r="JGI54" s="0"/>
      <c r="JGJ54" s="0"/>
      <c r="JGK54" s="0"/>
      <c r="JGL54" s="0"/>
      <c r="JGM54" s="0"/>
      <c r="JGN54" s="0"/>
      <c r="JGO54" s="0"/>
      <c r="JGP54" s="0"/>
      <c r="JGQ54" s="0"/>
      <c r="JGR54" s="0"/>
      <c r="JGS54" s="0"/>
      <c r="JGT54" s="0"/>
      <c r="JGU54" s="0"/>
      <c r="JGV54" s="0"/>
      <c r="JGW54" s="0"/>
      <c r="JGX54" s="0"/>
      <c r="JGY54" s="0"/>
      <c r="JGZ54" s="0"/>
      <c r="JHA54" s="0"/>
      <c r="JHB54" s="0"/>
      <c r="JHC54" s="0"/>
      <c r="JHD54" s="0"/>
      <c r="JHE54" s="0"/>
      <c r="JHF54" s="0"/>
      <c r="JHG54" s="0"/>
      <c r="JHH54" s="0"/>
      <c r="JHI54" s="0"/>
      <c r="JHJ54" s="0"/>
      <c r="JHK54" s="0"/>
      <c r="JHL54" s="0"/>
      <c r="JHM54" s="0"/>
      <c r="JHN54" s="0"/>
      <c r="JHO54" s="0"/>
      <c r="JHP54" s="0"/>
      <c r="JHQ54" s="0"/>
      <c r="JHR54" s="0"/>
      <c r="JHS54" s="0"/>
      <c r="JHT54" s="0"/>
      <c r="JHU54" s="0"/>
      <c r="JHV54" s="0"/>
      <c r="JHW54" s="0"/>
      <c r="JHX54" s="0"/>
      <c r="JHY54" s="0"/>
      <c r="JHZ54" s="0"/>
      <c r="JIA54" s="0"/>
      <c r="JIB54" s="0"/>
      <c r="JIC54" s="0"/>
      <c r="JID54" s="0"/>
      <c r="JIE54" s="0"/>
      <c r="JIF54" s="0"/>
      <c r="JIG54" s="0"/>
      <c r="JIH54" s="0"/>
      <c r="JII54" s="0"/>
      <c r="JIJ54" s="0"/>
      <c r="JIK54" s="0"/>
      <c r="JIL54" s="0"/>
      <c r="JIM54" s="0"/>
      <c r="JIN54" s="0"/>
      <c r="JIO54" s="0"/>
      <c r="JIP54" s="0"/>
      <c r="JIQ54" s="0"/>
      <c r="JIR54" s="0"/>
      <c r="JIS54" s="0"/>
      <c r="JIT54" s="0"/>
      <c r="JIU54" s="0"/>
      <c r="JIV54" s="0"/>
      <c r="JIW54" s="0"/>
      <c r="JIX54" s="0"/>
      <c r="JIY54" s="0"/>
      <c r="JIZ54" s="0"/>
      <c r="JJA54" s="0"/>
      <c r="JJB54" s="0"/>
      <c r="JJC54" s="0"/>
      <c r="JJD54" s="0"/>
      <c r="JJE54" s="0"/>
      <c r="JJF54" s="0"/>
      <c r="JJG54" s="0"/>
      <c r="JJH54" s="0"/>
      <c r="JJI54" s="0"/>
      <c r="JJJ54" s="0"/>
      <c r="JJK54" s="0"/>
      <c r="JJL54" s="0"/>
      <c r="JJM54" s="0"/>
      <c r="JJN54" s="0"/>
      <c r="JJO54" s="0"/>
      <c r="JJP54" s="0"/>
      <c r="JJQ54" s="0"/>
      <c r="JJR54" s="0"/>
      <c r="JJS54" s="0"/>
      <c r="JJT54" s="0"/>
      <c r="JJU54" s="0"/>
      <c r="JJV54" s="0"/>
      <c r="JJW54" s="0"/>
      <c r="JJX54" s="0"/>
      <c r="JJY54" s="0"/>
      <c r="JJZ54" s="0"/>
      <c r="JKA54" s="0"/>
      <c r="JKB54" s="0"/>
      <c r="JKC54" s="0"/>
      <c r="JKD54" s="0"/>
      <c r="JKE54" s="0"/>
      <c r="JKF54" s="0"/>
      <c r="JKG54" s="0"/>
      <c r="JKH54" s="0"/>
      <c r="JKI54" s="0"/>
      <c r="JKJ54" s="0"/>
      <c r="JKK54" s="0"/>
      <c r="JKL54" s="0"/>
      <c r="JKM54" s="0"/>
      <c r="JKN54" s="0"/>
      <c r="JKO54" s="0"/>
      <c r="JKP54" s="0"/>
      <c r="JKQ54" s="0"/>
      <c r="JKR54" s="0"/>
      <c r="JKS54" s="0"/>
      <c r="JKT54" s="0"/>
      <c r="JKU54" s="0"/>
      <c r="JKV54" s="0"/>
      <c r="JKW54" s="0"/>
      <c r="JKX54" s="0"/>
      <c r="JKY54" s="0"/>
      <c r="JKZ54" s="0"/>
      <c r="JLA54" s="0"/>
      <c r="JLB54" s="0"/>
      <c r="JLC54" s="0"/>
      <c r="JLD54" s="0"/>
      <c r="JLE54" s="0"/>
      <c r="JLF54" s="0"/>
      <c r="JLG54" s="0"/>
      <c r="JLH54" s="0"/>
      <c r="JLI54" s="0"/>
      <c r="JLJ54" s="0"/>
      <c r="JLK54" s="0"/>
      <c r="JLL54" s="0"/>
      <c r="JLM54" s="0"/>
      <c r="JLN54" s="0"/>
      <c r="JLO54" s="0"/>
      <c r="JLP54" s="0"/>
      <c r="JLQ54" s="0"/>
      <c r="JLR54" s="0"/>
      <c r="JLS54" s="0"/>
      <c r="JLT54" s="0"/>
      <c r="JLU54" s="0"/>
      <c r="JLV54" s="0"/>
      <c r="JLW54" s="0"/>
      <c r="JLX54" s="0"/>
      <c r="JLY54" s="0"/>
      <c r="JLZ54" s="0"/>
      <c r="JMA54" s="0"/>
      <c r="JMB54" s="0"/>
      <c r="JMC54" s="0"/>
      <c r="JMD54" s="0"/>
      <c r="JME54" s="0"/>
      <c r="JMF54" s="0"/>
      <c r="JMG54" s="0"/>
      <c r="JMH54" s="0"/>
      <c r="JMI54" s="0"/>
      <c r="JMJ54" s="0"/>
      <c r="JMK54" s="0"/>
      <c r="JML54" s="0"/>
      <c r="JMM54" s="0"/>
      <c r="JMN54" s="0"/>
      <c r="JMO54" s="0"/>
      <c r="JMP54" s="0"/>
      <c r="JMQ54" s="0"/>
      <c r="JMR54" s="0"/>
      <c r="JMS54" s="0"/>
      <c r="JMT54" s="0"/>
      <c r="JMU54" s="0"/>
      <c r="JMV54" s="0"/>
      <c r="JMW54" s="0"/>
      <c r="JMX54" s="0"/>
      <c r="JMY54" s="0"/>
      <c r="JMZ54" s="0"/>
      <c r="JNA54" s="0"/>
      <c r="JNB54" s="0"/>
      <c r="JNC54" s="0"/>
      <c r="JND54" s="0"/>
      <c r="JNE54" s="0"/>
      <c r="JNF54" s="0"/>
      <c r="JNG54" s="0"/>
      <c r="JNH54" s="0"/>
      <c r="JNI54" s="0"/>
      <c r="JNJ54" s="0"/>
      <c r="JNK54" s="0"/>
      <c r="JNL54" s="0"/>
      <c r="JNM54" s="0"/>
      <c r="JNN54" s="0"/>
      <c r="JNO54" s="0"/>
      <c r="JNP54" s="0"/>
      <c r="JNQ54" s="0"/>
      <c r="JNR54" s="0"/>
      <c r="JNS54" s="0"/>
      <c r="JNT54" s="0"/>
      <c r="JNU54" s="0"/>
      <c r="JNV54" s="0"/>
      <c r="JNW54" s="0"/>
      <c r="JNX54" s="0"/>
      <c r="JNY54" s="0"/>
      <c r="JNZ54" s="0"/>
      <c r="JOA54" s="0"/>
      <c r="JOB54" s="0"/>
      <c r="JOC54" s="0"/>
      <c r="JOD54" s="0"/>
      <c r="JOE54" s="0"/>
      <c r="JOF54" s="0"/>
      <c r="JOG54" s="0"/>
      <c r="JOH54" s="0"/>
      <c r="JOI54" s="0"/>
      <c r="JOJ54" s="0"/>
      <c r="JOK54" s="0"/>
      <c r="JOL54" s="0"/>
      <c r="JOM54" s="0"/>
      <c r="JON54" s="0"/>
      <c r="JOO54" s="0"/>
      <c r="JOP54" s="0"/>
      <c r="JOQ54" s="0"/>
      <c r="JOR54" s="0"/>
      <c r="JOS54" s="0"/>
      <c r="JOT54" s="0"/>
      <c r="JOU54" s="0"/>
      <c r="JOV54" s="0"/>
      <c r="JOW54" s="0"/>
      <c r="JOX54" s="0"/>
      <c r="JOY54" s="0"/>
      <c r="JOZ54" s="0"/>
      <c r="JPA54" s="0"/>
      <c r="JPB54" s="0"/>
      <c r="JPC54" s="0"/>
      <c r="JPD54" s="0"/>
      <c r="JPE54" s="0"/>
      <c r="JPF54" s="0"/>
      <c r="JPG54" s="0"/>
      <c r="JPH54" s="0"/>
      <c r="JPI54" s="0"/>
      <c r="JPJ54" s="0"/>
      <c r="JPK54" s="0"/>
      <c r="JPL54" s="0"/>
      <c r="JPM54" s="0"/>
      <c r="JPN54" s="0"/>
      <c r="JPO54" s="0"/>
      <c r="JPP54" s="0"/>
      <c r="JPQ54" s="0"/>
      <c r="JPR54" s="0"/>
      <c r="JPS54" s="0"/>
      <c r="JPT54" s="0"/>
      <c r="JPU54" s="0"/>
      <c r="JPV54" s="0"/>
      <c r="JPW54" s="0"/>
      <c r="JPX54" s="0"/>
      <c r="JPY54" s="0"/>
      <c r="JPZ54" s="0"/>
      <c r="JQA54" s="0"/>
      <c r="JQB54" s="0"/>
      <c r="JQC54" s="0"/>
      <c r="JQD54" s="0"/>
      <c r="JQE54" s="0"/>
      <c r="JQF54" s="0"/>
      <c r="JQG54" s="0"/>
      <c r="JQH54" s="0"/>
      <c r="JQI54" s="0"/>
      <c r="JQJ54" s="0"/>
      <c r="JQK54" s="0"/>
      <c r="JQL54" s="0"/>
      <c r="JQM54" s="0"/>
      <c r="JQN54" s="0"/>
      <c r="JQO54" s="0"/>
      <c r="JQP54" s="0"/>
      <c r="JQQ54" s="0"/>
      <c r="JQR54" s="0"/>
      <c r="JQS54" s="0"/>
      <c r="JQT54" s="0"/>
      <c r="JQU54" s="0"/>
      <c r="JQV54" s="0"/>
      <c r="JQW54" s="0"/>
      <c r="JQX54" s="0"/>
      <c r="JQY54" s="0"/>
      <c r="JQZ54" s="0"/>
      <c r="JRA54" s="0"/>
      <c r="JRB54" s="0"/>
      <c r="JRC54" s="0"/>
      <c r="JRD54" s="0"/>
      <c r="JRE54" s="0"/>
      <c r="JRF54" s="0"/>
      <c r="JRG54" s="0"/>
      <c r="JRH54" s="0"/>
      <c r="JRI54" s="0"/>
      <c r="JRJ54" s="0"/>
      <c r="JRK54" s="0"/>
      <c r="JRL54" s="0"/>
      <c r="JRM54" s="0"/>
      <c r="JRN54" s="0"/>
      <c r="JRO54" s="0"/>
      <c r="JRP54" s="0"/>
      <c r="JRQ54" s="0"/>
      <c r="JRR54" s="0"/>
      <c r="JRS54" s="0"/>
      <c r="JRT54" s="0"/>
      <c r="JRU54" s="0"/>
      <c r="JRV54" s="0"/>
      <c r="JRW54" s="0"/>
      <c r="JRX54" s="0"/>
      <c r="JRY54" s="0"/>
      <c r="JRZ54" s="0"/>
      <c r="JSA54" s="0"/>
      <c r="JSB54" s="0"/>
      <c r="JSC54" s="0"/>
      <c r="JSD54" s="0"/>
      <c r="JSE54" s="0"/>
      <c r="JSF54" s="0"/>
      <c r="JSG54" s="0"/>
      <c r="JSH54" s="0"/>
      <c r="JSI54" s="0"/>
      <c r="JSJ54" s="0"/>
      <c r="JSK54" s="0"/>
      <c r="JSL54" s="0"/>
      <c r="JSM54" s="0"/>
      <c r="JSN54" s="0"/>
      <c r="JSO54" s="0"/>
      <c r="JSP54" s="0"/>
      <c r="JSQ54" s="0"/>
      <c r="JSR54" s="0"/>
      <c r="JSS54" s="0"/>
      <c r="JST54" s="0"/>
      <c r="JSU54" s="0"/>
      <c r="JSV54" s="0"/>
      <c r="JSW54" s="0"/>
      <c r="JSX54" s="0"/>
      <c r="JSY54" s="0"/>
      <c r="JSZ54" s="0"/>
      <c r="JTA54" s="0"/>
      <c r="JTB54" s="0"/>
      <c r="JTC54" s="0"/>
      <c r="JTD54" s="0"/>
      <c r="JTE54" s="0"/>
      <c r="JTF54" s="0"/>
      <c r="JTG54" s="0"/>
      <c r="JTH54" s="0"/>
      <c r="JTI54" s="0"/>
      <c r="JTJ54" s="0"/>
      <c r="JTK54" s="0"/>
      <c r="JTL54" s="0"/>
      <c r="JTM54" s="0"/>
      <c r="JTN54" s="0"/>
      <c r="JTO54" s="0"/>
      <c r="JTP54" s="0"/>
      <c r="JTQ54" s="0"/>
      <c r="JTR54" s="0"/>
      <c r="JTS54" s="0"/>
      <c r="JTT54" s="0"/>
      <c r="JTU54" s="0"/>
      <c r="JTV54" s="0"/>
      <c r="JTW54" s="0"/>
      <c r="JTX54" s="0"/>
      <c r="JTY54" s="0"/>
      <c r="JTZ54" s="0"/>
      <c r="JUA54" s="0"/>
      <c r="JUB54" s="0"/>
      <c r="JUC54" s="0"/>
      <c r="JUD54" s="0"/>
      <c r="JUE54" s="0"/>
      <c r="JUF54" s="0"/>
      <c r="JUG54" s="0"/>
      <c r="JUH54" s="0"/>
      <c r="JUI54" s="0"/>
      <c r="JUJ54" s="0"/>
      <c r="JUK54" s="0"/>
      <c r="JUL54" s="0"/>
      <c r="JUM54" s="0"/>
      <c r="JUN54" s="0"/>
      <c r="JUO54" s="0"/>
      <c r="JUP54" s="0"/>
      <c r="JUQ54" s="0"/>
      <c r="JUR54" s="0"/>
      <c r="JUS54" s="0"/>
      <c r="JUT54" s="0"/>
      <c r="JUU54" s="0"/>
      <c r="JUV54" s="0"/>
      <c r="JUW54" s="0"/>
      <c r="JUX54" s="0"/>
      <c r="JUY54" s="0"/>
      <c r="JUZ54" s="0"/>
      <c r="JVA54" s="0"/>
      <c r="JVB54" s="0"/>
      <c r="JVC54" s="0"/>
      <c r="JVD54" s="0"/>
      <c r="JVE54" s="0"/>
      <c r="JVF54" s="0"/>
      <c r="JVG54" s="0"/>
      <c r="JVH54" s="0"/>
      <c r="JVI54" s="0"/>
      <c r="JVJ54" s="0"/>
      <c r="JVK54" s="0"/>
      <c r="JVL54" s="0"/>
      <c r="JVM54" s="0"/>
      <c r="JVN54" s="0"/>
      <c r="JVO54" s="0"/>
      <c r="JVP54" s="0"/>
      <c r="JVQ54" s="0"/>
      <c r="JVR54" s="0"/>
      <c r="JVS54" s="0"/>
      <c r="JVT54" s="0"/>
      <c r="JVU54" s="0"/>
      <c r="JVV54" s="0"/>
      <c r="JVW54" s="0"/>
      <c r="JVX54" s="0"/>
      <c r="JVY54" s="0"/>
      <c r="JVZ54" s="0"/>
      <c r="JWA54" s="0"/>
      <c r="JWB54" s="0"/>
      <c r="JWC54" s="0"/>
      <c r="JWD54" s="0"/>
      <c r="JWE54" s="0"/>
      <c r="JWF54" s="0"/>
      <c r="JWG54" s="0"/>
      <c r="JWH54" s="0"/>
      <c r="JWI54" s="0"/>
      <c r="JWJ54" s="0"/>
      <c r="JWK54" s="0"/>
      <c r="JWL54" s="0"/>
      <c r="JWM54" s="0"/>
      <c r="JWN54" s="0"/>
      <c r="JWO54" s="0"/>
      <c r="JWP54" s="0"/>
      <c r="JWQ54" s="0"/>
      <c r="JWR54" s="0"/>
      <c r="JWS54" s="0"/>
      <c r="JWT54" s="0"/>
      <c r="JWU54" s="0"/>
      <c r="JWV54" s="0"/>
      <c r="JWW54" s="0"/>
      <c r="JWX54" s="0"/>
      <c r="JWY54" s="0"/>
      <c r="JWZ54" s="0"/>
      <c r="JXA54" s="0"/>
      <c r="JXB54" s="0"/>
      <c r="JXC54" s="0"/>
      <c r="JXD54" s="0"/>
      <c r="JXE54" s="0"/>
      <c r="JXF54" s="0"/>
      <c r="JXG54" s="0"/>
      <c r="JXH54" s="0"/>
      <c r="JXI54" s="0"/>
      <c r="JXJ54" s="0"/>
      <c r="JXK54" s="0"/>
      <c r="JXL54" s="0"/>
      <c r="JXM54" s="0"/>
      <c r="JXN54" s="0"/>
      <c r="JXO54" s="0"/>
      <c r="JXP54" s="0"/>
      <c r="JXQ54" s="0"/>
      <c r="JXR54" s="0"/>
      <c r="JXS54" s="0"/>
      <c r="JXT54" s="0"/>
      <c r="JXU54" s="0"/>
      <c r="JXV54" s="0"/>
      <c r="JXW54" s="0"/>
      <c r="JXX54" s="0"/>
      <c r="JXY54" s="0"/>
      <c r="JXZ54" s="0"/>
      <c r="JYA54" s="0"/>
      <c r="JYB54" s="0"/>
      <c r="JYC54" s="0"/>
      <c r="JYD54" s="0"/>
      <c r="JYE54" s="0"/>
      <c r="JYF54" s="0"/>
      <c r="JYG54" s="0"/>
      <c r="JYH54" s="0"/>
      <c r="JYI54" s="0"/>
      <c r="JYJ54" s="0"/>
      <c r="JYK54" s="0"/>
      <c r="JYL54" s="0"/>
      <c r="JYM54" s="0"/>
      <c r="JYN54" s="0"/>
      <c r="JYO54" s="0"/>
      <c r="JYP54" s="0"/>
      <c r="JYQ54" s="0"/>
      <c r="JYR54" s="0"/>
      <c r="JYS54" s="0"/>
      <c r="JYT54" s="0"/>
      <c r="JYU54" s="0"/>
      <c r="JYV54" s="0"/>
      <c r="JYW54" s="0"/>
      <c r="JYX54" s="0"/>
      <c r="JYY54" s="0"/>
      <c r="JYZ54" s="0"/>
      <c r="JZA54" s="0"/>
      <c r="JZB54" s="0"/>
      <c r="JZC54" s="0"/>
      <c r="JZD54" s="0"/>
      <c r="JZE54" s="0"/>
      <c r="JZF54" s="0"/>
      <c r="JZG54" s="0"/>
      <c r="JZH54" s="0"/>
      <c r="JZI54" s="0"/>
      <c r="JZJ54" s="0"/>
      <c r="JZK54" s="0"/>
      <c r="JZL54" s="0"/>
      <c r="JZM54" s="0"/>
      <c r="JZN54" s="0"/>
      <c r="JZO54" s="0"/>
      <c r="JZP54" s="0"/>
      <c r="JZQ54" s="0"/>
      <c r="JZR54" s="0"/>
      <c r="JZS54" s="0"/>
      <c r="JZT54" s="0"/>
      <c r="JZU54" s="0"/>
      <c r="JZV54" s="0"/>
      <c r="JZW54" s="0"/>
      <c r="JZX54" s="0"/>
      <c r="JZY54" s="0"/>
      <c r="JZZ54" s="0"/>
      <c r="KAA54" s="0"/>
      <c r="KAB54" s="0"/>
      <c r="KAC54" s="0"/>
      <c r="KAD54" s="0"/>
      <c r="KAE54" s="0"/>
      <c r="KAF54" s="0"/>
      <c r="KAG54" s="0"/>
      <c r="KAH54" s="0"/>
      <c r="KAI54" s="0"/>
      <c r="KAJ54" s="0"/>
      <c r="KAK54" s="0"/>
      <c r="KAL54" s="0"/>
      <c r="KAM54" s="0"/>
      <c r="KAN54" s="0"/>
      <c r="KAO54" s="0"/>
      <c r="KAP54" s="0"/>
      <c r="KAQ54" s="0"/>
      <c r="KAR54" s="0"/>
      <c r="KAS54" s="0"/>
      <c r="KAT54" s="0"/>
      <c r="KAU54" s="0"/>
      <c r="KAV54" s="0"/>
      <c r="KAW54" s="0"/>
      <c r="KAX54" s="0"/>
      <c r="KAY54" s="0"/>
      <c r="KAZ54" s="0"/>
      <c r="KBA54" s="0"/>
      <c r="KBB54" s="0"/>
      <c r="KBC54" s="0"/>
      <c r="KBD54" s="0"/>
      <c r="KBE54" s="0"/>
      <c r="KBF54" s="0"/>
      <c r="KBG54" s="0"/>
      <c r="KBH54" s="0"/>
      <c r="KBI54" s="0"/>
      <c r="KBJ54" s="0"/>
      <c r="KBK54" s="0"/>
      <c r="KBL54" s="0"/>
      <c r="KBM54" s="0"/>
      <c r="KBN54" s="0"/>
      <c r="KBO54" s="0"/>
      <c r="KBP54" s="0"/>
      <c r="KBQ54" s="0"/>
      <c r="KBR54" s="0"/>
      <c r="KBS54" s="0"/>
      <c r="KBT54" s="0"/>
      <c r="KBU54" s="0"/>
      <c r="KBV54" s="0"/>
      <c r="KBW54" s="0"/>
      <c r="KBX54" s="0"/>
      <c r="KBY54" s="0"/>
      <c r="KBZ54" s="0"/>
      <c r="KCA54" s="0"/>
      <c r="KCB54" s="0"/>
      <c r="KCC54" s="0"/>
      <c r="KCD54" s="0"/>
      <c r="KCE54" s="0"/>
      <c r="KCF54" s="0"/>
      <c r="KCG54" s="0"/>
      <c r="KCH54" s="0"/>
      <c r="KCI54" s="0"/>
      <c r="KCJ54" s="0"/>
      <c r="KCK54" s="0"/>
      <c r="KCL54" s="0"/>
      <c r="KCM54" s="0"/>
      <c r="KCN54" s="0"/>
      <c r="KCO54" s="0"/>
      <c r="KCP54" s="0"/>
      <c r="KCQ54" s="0"/>
      <c r="KCR54" s="0"/>
      <c r="KCS54" s="0"/>
      <c r="KCT54" s="0"/>
      <c r="KCU54" s="0"/>
      <c r="KCV54" s="0"/>
      <c r="KCW54" s="0"/>
      <c r="KCX54" s="0"/>
      <c r="KCY54" s="0"/>
      <c r="KCZ54" s="0"/>
      <c r="KDA54" s="0"/>
      <c r="KDB54" s="0"/>
      <c r="KDC54" s="0"/>
      <c r="KDD54" s="0"/>
      <c r="KDE54" s="0"/>
      <c r="KDF54" s="0"/>
      <c r="KDG54" s="0"/>
      <c r="KDH54" s="0"/>
      <c r="KDI54" s="0"/>
      <c r="KDJ54" s="0"/>
      <c r="KDK54" s="0"/>
      <c r="KDL54" s="0"/>
      <c r="KDM54" s="0"/>
      <c r="KDN54" s="0"/>
      <c r="KDO54" s="0"/>
      <c r="KDP54" s="0"/>
      <c r="KDQ54" s="0"/>
      <c r="KDR54" s="0"/>
      <c r="KDS54" s="0"/>
      <c r="KDT54" s="0"/>
      <c r="KDU54" s="0"/>
      <c r="KDV54" s="0"/>
      <c r="KDW54" s="0"/>
      <c r="KDX54" s="0"/>
      <c r="KDY54" s="0"/>
      <c r="KDZ54" s="0"/>
      <c r="KEA54" s="0"/>
      <c r="KEB54" s="0"/>
      <c r="KEC54" s="0"/>
      <c r="KED54" s="0"/>
      <c r="KEE54" s="0"/>
      <c r="KEF54" s="0"/>
      <c r="KEG54" s="0"/>
      <c r="KEH54" s="0"/>
      <c r="KEI54" s="0"/>
      <c r="KEJ54" s="0"/>
      <c r="KEK54" s="0"/>
      <c r="KEL54" s="0"/>
      <c r="KEM54" s="0"/>
      <c r="KEN54" s="0"/>
      <c r="KEO54" s="0"/>
      <c r="KEP54" s="0"/>
      <c r="KEQ54" s="0"/>
      <c r="KER54" s="0"/>
      <c r="KES54" s="0"/>
      <c r="KET54" s="0"/>
      <c r="KEU54" s="0"/>
      <c r="KEV54" s="0"/>
      <c r="KEW54" s="0"/>
      <c r="KEX54" s="0"/>
      <c r="KEY54" s="0"/>
      <c r="KEZ54" s="0"/>
      <c r="KFA54" s="0"/>
      <c r="KFB54" s="0"/>
      <c r="KFC54" s="0"/>
      <c r="KFD54" s="0"/>
      <c r="KFE54" s="0"/>
      <c r="KFF54" s="0"/>
      <c r="KFG54" s="0"/>
      <c r="KFH54" s="0"/>
      <c r="KFI54" s="0"/>
      <c r="KFJ54" s="0"/>
      <c r="KFK54" s="0"/>
      <c r="KFL54" s="0"/>
      <c r="KFM54" s="0"/>
      <c r="KFN54" s="0"/>
      <c r="KFO54" s="0"/>
      <c r="KFP54" s="0"/>
      <c r="KFQ54" s="0"/>
      <c r="KFR54" s="0"/>
      <c r="KFS54" s="0"/>
      <c r="KFT54" s="0"/>
      <c r="KFU54" s="0"/>
      <c r="KFV54" s="0"/>
      <c r="KFW54" s="0"/>
      <c r="KFX54" s="0"/>
      <c r="KFY54" s="0"/>
      <c r="KFZ54" s="0"/>
      <c r="KGA54" s="0"/>
      <c r="KGB54" s="0"/>
      <c r="KGC54" s="0"/>
      <c r="KGD54" s="0"/>
      <c r="KGE54" s="0"/>
      <c r="KGF54" s="0"/>
      <c r="KGG54" s="0"/>
      <c r="KGH54" s="0"/>
      <c r="KGI54" s="0"/>
      <c r="KGJ54" s="0"/>
      <c r="KGK54" s="0"/>
      <c r="KGL54" s="0"/>
      <c r="KGM54" s="0"/>
      <c r="KGN54" s="0"/>
      <c r="KGO54" s="0"/>
      <c r="KGP54" s="0"/>
      <c r="KGQ54" s="0"/>
      <c r="KGR54" s="0"/>
      <c r="KGS54" s="0"/>
      <c r="KGT54" s="0"/>
      <c r="KGU54" s="0"/>
      <c r="KGV54" s="0"/>
      <c r="KGW54" s="0"/>
      <c r="KGX54" s="0"/>
      <c r="KGY54" s="0"/>
      <c r="KGZ54" s="0"/>
      <c r="KHA54" s="0"/>
      <c r="KHB54" s="0"/>
      <c r="KHC54" s="0"/>
      <c r="KHD54" s="0"/>
      <c r="KHE54" s="0"/>
      <c r="KHF54" s="0"/>
      <c r="KHG54" s="0"/>
      <c r="KHH54" s="0"/>
      <c r="KHI54" s="0"/>
      <c r="KHJ54" s="0"/>
      <c r="KHK54" s="0"/>
      <c r="KHL54" s="0"/>
      <c r="KHM54" s="0"/>
      <c r="KHN54" s="0"/>
      <c r="KHO54" s="0"/>
      <c r="KHP54" s="0"/>
      <c r="KHQ54" s="0"/>
      <c r="KHR54" s="0"/>
      <c r="KHS54" s="0"/>
      <c r="KHT54" s="0"/>
      <c r="KHU54" s="0"/>
      <c r="KHV54" s="0"/>
      <c r="KHW54" s="0"/>
      <c r="KHX54" s="0"/>
      <c r="KHY54" s="0"/>
      <c r="KHZ54" s="0"/>
      <c r="KIA54" s="0"/>
      <c r="KIB54" s="0"/>
      <c r="KIC54" s="0"/>
      <c r="KID54" s="0"/>
      <c r="KIE54" s="0"/>
      <c r="KIF54" s="0"/>
      <c r="KIG54" s="0"/>
      <c r="KIH54" s="0"/>
      <c r="KII54" s="0"/>
      <c r="KIJ54" s="0"/>
      <c r="KIK54" s="0"/>
      <c r="KIL54" s="0"/>
      <c r="KIM54" s="0"/>
      <c r="KIN54" s="0"/>
      <c r="KIO54" s="0"/>
      <c r="KIP54" s="0"/>
      <c r="KIQ54" s="0"/>
      <c r="KIR54" s="0"/>
      <c r="KIS54" s="0"/>
      <c r="KIT54" s="0"/>
      <c r="KIU54" s="0"/>
      <c r="KIV54" s="0"/>
      <c r="KIW54" s="0"/>
      <c r="KIX54" s="0"/>
      <c r="KIY54" s="0"/>
      <c r="KIZ54" s="0"/>
      <c r="KJA54" s="0"/>
      <c r="KJB54" s="0"/>
      <c r="KJC54" s="0"/>
      <c r="KJD54" s="0"/>
      <c r="KJE54" s="0"/>
      <c r="KJF54" s="0"/>
      <c r="KJG54" s="0"/>
      <c r="KJH54" s="0"/>
      <c r="KJI54" s="0"/>
      <c r="KJJ54" s="0"/>
      <c r="KJK54" s="0"/>
      <c r="KJL54" s="0"/>
      <c r="KJM54" s="0"/>
      <c r="KJN54" s="0"/>
      <c r="KJO54" s="0"/>
      <c r="KJP54" s="0"/>
      <c r="KJQ54" s="0"/>
      <c r="KJR54" s="0"/>
      <c r="KJS54" s="0"/>
      <c r="KJT54" s="0"/>
      <c r="KJU54" s="0"/>
      <c r="KJV54" s="0"/>
      <c r="KJW54" s="0"/>
      <c r="KJX54" s="0"/>
      <c r="KJY54" s="0"/>
      <c r="KJZ54" s="0"/>
      <c r="KKA54" s="0"/>
      <c r="KKB54" s="0"/>
      <c r="KKC54" s="0"/>
      <c r="KKD54" s="0"/>
      <c r="KKE54" s="0"/>
      <c r="KKF54" s="0"/>
      <c r="KKG54" s="0"/>
      <c r="KKH54" s="0"/>
      <c r="KKI54" s="0"/>
      <c r="KKJ54" s="0"/>
      <c r="KKK54" s="0"/>
      <c r="KKL54" s="0"/>
      <c r="KKM54" s="0"/>
      <c r="KKN54" s="0"/>
      <c r="KKO54" s="0"/>
      <c r="KKP54" s="0"/>
      <c r="KKQ54" s="0"/>
      <c r="KKR54" s="0"/>
      <c r="KKS54" s="0"/>
      <c r="KKT54" s="0"/>
      <c r="KKU54" s="0"/>
      <c r="KKV54" s="0"/>
      <c r="KKW54" s="0"/>
      <c r="KKX54" s="0"/>
      <c r="KKY54" s="0"/>
      <c r="KKZ54" s="0"/>
      <c r="KLA54" s="0"/>
      <c r="KLB54" s="0"/>
      <c r="KLC54" s="0"/>
      <c r="KLD54" s="0"/>
      <c r="KLE54" s="0"/>
      <c r="KLF54" s="0"/>
      <c r="KLG54" s="0"/>
      <c r="KLH54" s="0"/>
      <c r="KLI54" s="0"/>
      <c r="KLJ54" s="0"/>
      <c r="KLK54" s="0"/>
      <c r="KLL54" s="0"/>
      <c r="KLM54" s="0"/>
      <c r="KLN54" s="0"/>
      <c r="KLO54" s="0"/>
      <c r="KLP54" s="0"/>
      <c r="KLQ54" s="0"/>
      <c r="KLR54" s="0"/>
      <c r="KLS54" s="0"/>
      <c r="KLT54" s="0"/>
      <c r="KLU54" s="0"/>
      <c r="KLV54" s="0"/>
      <c r="KLW54" s="0"/>
      <c r="KLX54" s="0"/>
      <c r="KLY54" s="0"/>
      <c r="KLZ54" s="0"/>
      <c r="KMA54" s="0"/>
      <c r="KMB54" s="0"/>
      <c r="KMC54" s="0"/>
      <c r="KMD54" s="0"/>
      <c r="KME54" s="0"/>
      <c r="KMF54" s="0"/>
      <c r="KMG54" s="0"/>
      <c r="KMH54" s="0"/>
      <c r="KMI54" s="0"/>
      <c r="KMJ54" s="0"/>
      <c r="KMK54" s="0"/>
      <c r="KML54" s="0"/>
      <c r="KMM54" s="0"/>
      <c r="KMN54" s="0"/>
      <c r="KMO54" s="0"/>
      <c r="KMP54" s="0"/>
      <c r="KMQ54" s="0"/>
      <c r="KMR54" s="0"/>
      <c r="KMS54" s="0"/>
      <c r="KMT54" s="0"/>
      <c r="KMU54" s="0"/>
      <c r="KMV54" s="0"/>
      <c r="KMW54" s="0"/>
      <c r="KMX54" s="0"/>
      <c r="KMY54" s="0"/>
      <c r="KMZ54" s="0"/>
      <c r="KNA54" s="0"/>
      <c r="KNB54" s="0"/>
      <c r="KNC54" s="0"/>
      <c r="KND54" s="0"/>
      <c r="KNE54" s="0"/>
      <c r="KNF54" s="0"/>
      <c r="KNG54" s="0"/>
      <c r="KNH54" s="0"/>
      <c r="KNI54" s="0"/>
      <c r="KNJ54" s="0"/>
      <c r="KNK54" s="0"/>
      <c r="KNL54" s="0"/>
      <c r="KNM54" s="0"/>
      <c r="KNN54" s="0"/>
      <c r="KNO54" s="0"/>
      <c r="KNP54" s="0"/>
      <c r="KNQ54" s="0"/>
      <c r="KNR54" s="0"/>
      <c r="KNS54" s="0"/>
      <c r="KNT54" s="0"/>
      <c r="KNU54" s="0"/>
      <c r="KNV54" s="0"/>
      <c r="KNW54" s="0"/>
      <c r="KNX54" s="0"/>
      <c r="KNY54" s="0"/>
      <c r="KNZ54" s="0"/>
      <c r="KOA54" s="0"/>
      <c r="KOB54" s="0"/>
      <c r="KOC54" s="0"/>
      <c r="KOD54" s="0"/>
      <c r="KOE54" s="0"/>
      <c r="KOF54" s="0"/>
      <c r="KOG54" s="0"/>
      <c r="KOH54" s="0"/>
      <c r="KOI54" s="0"/>
      <c r="KOJ54" s="0"/>
      <c r="KOK54" s="0"/>
      <c r="KOL54" s="0"/>
      <c r="KOM54" s="0"/>
      <c r="KON54" s="0"/>
      <c r="KOO54" s="0"/>
      <c r="KOP54" s="0"/>
      <c r="KOQ54" s="0"/>
      <c r="KOR54" s="0"/>
      <c r="KOS54" s="0"/>
      <c r="KOT54" s="0"/>
      <c r="KOU54" s="0"/>
      <c r="KOV54" s="0"/>
      <c r="KOW54" s="0"/>
      <c r="KOX54" s="0"/>
      <c r="KOY54" s="0"/>
      <c r="KOZ54" s="0"/>
      <c r="KPA54" s="0"/>
      <c r="KPB54" s="0"/>
      <c r="KPC54" s="0"/>
      <c r="KPD54" s="0"/>
      <c r="KPE54" s="0"/>
      <c r="KPF54" s="0"/>
      <c r="KPG54" s="0"/>
      <c r="KPH54" s="0"/>
      <c r="KPI54" s="0"/>
      <c r="KPJ54" s="0"/>
      <c r="KPK54" s="0"/>
      <c r="KPL54" s="0"/>
      <c r="KPM54" s="0"/>
      <c r="KPN54" s="0"/>
      <c r="KPO54" s="0"/>
      <c r="KPP54" s="0"/>
      <c r="KPQ54" s="0"/>
      <c r="KPR54" s="0"/>
      <c r="KPS54" s="0"/>
      <c r="KPT54" s="0"/>
      <c r="KPU54" s="0"/>
      <c r="KPV54" s="0"/>
      <c r="KPW54" s="0"/>
      <c r="KPX54" s="0"/>
      <c r="KPY54" s="0"/>
      <c r="KPZ54" s="0"/>
      <c r="KQA54" s="0"/>
      <c r="KQB54" s="0"/>
      <c r="KQC54" s="0"/>
      <c r="KQD54" s="0"/>
      <c r="KQE54" s="0"/>
      <c r="KQF54" s="0"/>
      <c r="KQG54" s="0"/>
      <c r="KQH54" s="0"/>
      <c r="KQI54" s="0"/>
      <c r="KQJ54" s="0"/>
      <c r="KQK54" s="0"/>
      <c r="KQL54" s="0"/>
      <c r="KQM54" s="0"/>
      <c r="KQN54" s="0"/>
      <c r="KQO54" s="0"/>
      <c r="KQP54" s="0"/>
      <c r="KQQ54" s="0"/>
      <c r="KQR54" s="0"/>
      <c r="KQS54" s="0"/>
      <c r="KQT54" s="0"/>
      <c r="KQU54" s="0"/>
      <c r="KQV54" s="0"/>
      <c r="KQW54" s="0"/>
      <c r="KQX54" s="0"/>
      <c r="KQY54" s="0"/>
      <c r="KQZ54" s="0"/>
      <c r="KRA54" s="0"/>
      <c r="KRB54" s="0"/>
      <c r="KRC54" s="0"/>
      <c r="KRD54" s="0"/>
      <c r="KRE54" s="0"/>
      <c r="KRF54" s="0"/>
      <c r="KRG54" s="0"/>
      <c r="KRH54" s="0"/>
      <c r="KRI54" s="0"/>
      <c r="KRJ54" s="0"/>
      <c r="KRK54" s="0"/>
      <c r="KRL54" s="0"/>
      <c r="KRM54" s="0"/>
      <c r="KRN54" s="0"/>
      <c r="KRO54" s="0"/>
      <c r="KRP54" s="0"/>
      <c r="KRQ54" s="0"/>
      <c r="KRR54" s="0"/>
      <c r="KRS54" s="0"/>
      <c r="KRT54" s="0"/>
      <c r="KRU54" s="0"/>
      <c r="KRV54" s="0"/>
      <c r="KRW54" s="0"/>
      <c r="KRX54" s="0"/>
      <c r="KRY54" s="0"/>
      <c r="KRZ54" s="0"/>
      <c r="KSA54" s="0"/>
      <c r="KSB54" s="0"/>
      <c r="KSC54" s="0"/>
      <c r="KSD54" s="0"/>
      <c r="KSE54" s="0"/>
      <c r="KSF54" s="0"/>
      <c r="KSG54" s="0"/>
      <c r="KSH54" s="0"/>
      <c r="KSI54" s="0"/>
      <c r="KSJ54" s="0"/>
      <c r="KSK54" s="0"/>
      <c r="KSL54" s="0"/>
      <c r="KSM54" s="0"/>
      <c r="KSN54" s="0"/>
      <c r="KSO54" s="0"/>
      <c r="KSP54" s="0"/>
      <c r="KSQ54" s="0"/>
      <c r="KSR54" s="0"/>
      <c r="KSS54" s="0"/>
      <c r="KST54" s="0"/>
      <c r="KSU54" s="0"/>
      <c r="KSV54" s="0"/>
      <c r="KSW54" s="0"/>
      <c r="KSX54" s="0"/>
      <c r="KSY54" s="0"/>
      <c r="KSZ54" s="0"/>
      <c r="KTA54" s="0"/>
      <c r="KTB54" s="0"/>
      <c r="KTC54" s="0"/>
      <c r="KTD54" s="0"/>
      <c r="KTE54" s="0"/>
      <c r="KTF54" s="0"/>
      <c r="KTG54" s="0"/>
      <c r="KTH54" s="0"/>
      <c r="KTI54" s="0"/>
      <c r="KTJ54" s="0"/>
      <c r="KTK54" s="0"/>
      <c r="KTL54" s="0"/>
      <c r="KTM54" s="0"/>
      <c r="KTN54" s="0"/>
      <c r="KTO54" s="0"/>
      <c r="KTP54" s="0"/>
      <c r="KTQ54" s="0"/>
      <c r="KTR54" s="0"/>
      <c r="KTS54" s="0"/>
      <c r="KTT54" s="0"/>
      <c r="KTU54" s="0"/>
      <c r="KTV54" s="0"/>
      <c r="KTW54" s="0"/>
      <c r="KTX54" s="0"/>
      <c r="KTY54" s="0"/>
      <c r="KTZ54" s="0"/>
      <c r="KUA54" s="0"/>
      <c r="KUB54" s="0"/>
      <c r="KUC54" s="0"/>
      <c r="KUD54" s="0"/>
      <c r="KUE54" s="0"/>
      <c r="KUF54" s="0"/>
      <c r="KUG54" s="0"/>
      <c r="KUH54" s="0"/>
      <c r="KUI54" s="0"/>
      <c r="KUJ54" s="0"/>
      <c r="KUK54" s="0"/>
      <c r="KUL54" s="0"/>
      <c r="KUM54" s="0"/>
      <c r="KUN54" s="0"/>
      <c r="KUO54" s="0"/>
      <c r="KUP54" s="0"/>
      <c r="KUQ54" s="0"/>
      <c r="KUR54" s="0"/>
      <c r="KUS54" s="0"/>
      <c r="KUT54" s="0"/>
      <c r="KUU54" s="0"/>
      <c r="KUV54" s="0"/>
      <c r="KUW54" s="0"/>
      <c r="KUX54" s="0"/>
      <c r="KUY54" s="0"/>
      <c r="KUZ54" s="0"/>
      <c r="KVA54" s="0"/>
      <c r="KVB54" s="0"/>
      <c r="KVC54" s="0"/>
      <c r="KVD54" s="0"/>
      <c r="KVE54" s="0"/>
      <c r="KVF54" s="0"/>
      <c r="KVG54" s="0"/>
      <c r="KVH54" s="0"/>
      <c r="KVI54" s="0"/>
      <c r="KVJ54" s="0"/>
      <c r="KVK54" s="0"/>
      <c r="KVL54" s="0"/>
      <c r="KVM54" s="0"/>
      <c r="KVN54" s="0"/>
      <c r="KVO54" s="0"/>
      <c r="KVP54" s="0"/>
      <c r="KVQ54" s="0"/>
      <c r="KVR54" s="0"/>
      <c r="KVS54" s="0"/>
      <c r="KVT54" s="0"/>
      <c r="KVU54" s="0"/>
      <c r="KVV54" s="0"/>
      <c r="KVW54" s="0"/>
      <c r="KVX54" s="0"/>
      <c r="KVY54" s="0"/>
      <c r="KVZ54" s="0"/>
      <c r="KWA54" s="0"/>
      <c r="KWB54" s="0"/>
      <c r="KWC54" s="0"/>
      <c r="KWD54" s="0"/>
      <c r="KWE54" s="0"/>
      <c r="KWF54" s="0"/>
      <c r="KWG54" s="0"/>
      <c r="KWH54" s="0"/>
      <c r="KWI54" s="0"/>
      <c r="KWJ54" s="0"/>
      <c r="KWK54" s="0"/>
      <c r="KWL54" s="0"/>
      <c r="KWM54" s="0"/>
      <c r="KWN54" s="0"/>
      <c r="KWO54" s="0"/>
      <c r="KWP54" s="0"/>
      <c r="KWQ54" s="0"/>
      <c r="KWR54" s="0"/>
      <c r="KWS54" s="0"/>
      <c r="KWT54" s="0"/>
      <c r="KWU54" s="0"/>
      <c r="KWV54" s="0"/>
      <c r="KWW54" s="0"/>
      <c r="KWX54" s="0"/>
      <c r="KWY54" s="0"/>
      <c r="KWZ54" s="0"/>
      <c r="KXA54" s="0"/>
      <c r="KXB54" s="0"/>
      <c r="KXC54" s="0"/>
      <c r="KXD54" s="0"/>
      <c r="KXE54" s="0"/>
      <c r="KXF54" s="0"/>
      <c r="KXG54" s="0"/>
      <c r="KXH54" s="0"/>
      <c r="KXI54" s="0"/>
      <c r="KXJ54" s="0"/>
      <c r="KXK54" s="0"/>
      <c r="KXL54" s="0"/>
      <c r="KXM54" s="0"/>
      <c r="KXN54" s="0"/>
      <c r="KXO54" s="0"/>
      <c r="KXP54" s="0"/>
      <c r="KXQ54" s="0"/>
      <c r="KXR54" s="0"/>
      <c r="KXS54" s="0"/>
      <c r="KXT54" s="0"/>
      <c r="KXU54" s="0"/>
      <c r="KXV54" s="0"/>
      <c r="KXW54" s="0"/>
      <c r="KXX54" s="0"/>
      <c r="KXY54" s="0"/>
      <c r="KXZ54" s="0"/>
      <c r="KYA54" s="0"/>
      <c r="KYB54" s="0"/>
      <c r="KYC54" s="0"/>
      <c r="KYD54" s="0"/>
      <c r="KYE54" s="0"/>
      <c r="KYF54" s="0"/>
      <c r="KYG54" s="0"/>
      <c r="KYH54" s="0"/>
      <c r="KYI54" s="0"/>
      <c r="KYJ54" s="0"/>
      <c r="KYK54" s="0"/>
      <c r="KYL54" s="0"/>
      <c r="KYM54" s="0"/>
      <c r="KYN54" s="0"/>
      <c r="KYO54" s="0"/>
      <c r="KYP54" s="0"/>
      <c r="KYQ54" s="0"/>
      <c r="KYR54" s="0"/>
      <c r="KYS54" s="0"/>
      <c r="KYT54" s="0"/>
      <c r="KYU54" s="0"/>
      <c r="KYV54" s="0"/>
      <c r="KYW54" s="0"/>
      <c r="KYX54" s="0"/>
      <c r="KYY54" s="0"/>
      <c r="KYZ54" s="0"/>
      <c r="KZA54" s="0"/>
      <c r="KZB54" s="0"/>
      <c r="KZC54" s="0"/>
      <c r="KZD54" s="0"/>
      <c r="KZE54" s="0"/>
      <c r="KZF54" s="0"/>
      <c r="KZG54" s="0"/>
      <c r="KZH54" s="0"/>
      <c r="KZI54" s="0"/>
      <c r="KZJ54" s="0"/>
      <c r="KZK54" s="0"/>
      <c r="KZL54" s="0"/>
      <c r="KZM54" s="0"/>
      <c r="KZN54" s="0"/>
      <c r="KZO54" s="0"/>
      <c r="KZP54" s="0"/>
      <c r="KZQ54" s="0"/>
      <c r="KZR54" s="0"/>
      <c r="KZS54" s="0"/>
      <c r="KZT54" s="0"/>
      <c r="KZU54" s="0"/>
      <c r="KZV54" s="0"/>
      <c r="KZW54" s="0"/>
      <c r="KZX54" s="0"/>
      <c r="KZY54" s="0"/>
      <c r="KZZ54" s="0"/>
      <c r="LAA54" s="0"/>
      <c r="LAB54" s="0"/>
      <c r="LAC54" s="0"/>
      <c r="LAD54" s="0"/>
      <c r="LAE54" s="0"/>
      <c r="LAF54" s="0"/>
      <c r="LAG54" s="0"/>
      <c r="LAH54" s="0"/>
      <c r="LAI54" s="0"/>
      <c r="LAJ54" s="0"/>
      <c r="LAK54" s="0"/>
      <c r="LAL54" s="0"/>
      <c r="LAM54" s="0"/>
      <c r="LAN54" s="0"/>
      <c r="LAO54" s="0"/>
      <c r="LAP54" s="0"/>
      <c r="LAQ54" s="0"/>
      <c r="LAR54" s="0"/>
      <c r="LAS54" s="0"/>
      <c r="LAT54" s="0"/>
      <c r="LAU54" s="0"/>
      <c r="LAV54" s="0"/>
      <c r="LAW54" s="0"/>
      <c r="LAX54" s="0"/>
      <c r="LAY54" s="0"/>
      <c r="LAZ54" s="0"/>
      <c r="LBA54" s="0"/>
      <c r="LBB54" s="0"/>
      <c r="LBC54" s="0"/>
      <c r="LBD54" s="0"/>
      <c r="LBE54" s="0"/>
      <c r="LBF54" s="0"/>
      <c r="LBG54" s="0"/>
      <c r="LBH54" s="0"/>
      <c r="LBI54" s="0"/>
      <c r="LBJ54" s="0"/>
      <c r="LBK54" s="0"/>
      <c r="LBL54" s="0"/>
      <c r="LBM54" s="0"/>
      <c r="LBN54" s="0"/>
      <c r="LBO54" s="0"/>
      <c r="LBP54" s="0"/>
      <c r="LBQ54" s="0"/>
      <c r="LBR54" s="0"/>
      <c r="LBS54" s="0"/>
      <c r="LBT54" s="0"/>
      <c r="LBU54" s="0"/>
      <c r="LBV54" s="0"/>
      <c r="LBW54" s="0"/>
      <c r="LBX54" s="0"/>
      <c r="LBY54" s="0"/>
      <c r="LBZ54" s="0"/>
      <c r="LCA54" s="0"/>
      <c r="LCB54" s="0"/>
      <c r="LCC54" s="0"/>
      <c r="LCD54" s="0"/>
      <c r="LCE54" s="0"/>
      <c r="LCF54" s="0"/>
      <c r="LCG54" s="0"/>
      <c r="LCH54" s="0"/>
      <c r="LCI54" s="0"/>
      <c r="LCJ54" s="0"/>
      <c r="LCK54" s="0"/>
      <c r="LCL54" s="0"/>
      <c r="LCM54" s="0"/>
      <c r="LCN54" s="0"/>
      <c r="LCO54" s="0"/>
      <c r="LCP54" s="0"/>
      <c r="LCQ54" s="0"/>
      <c r="LCR54" s="0"/>
      <c r="LCS54" s="0"/>
      <c r="LCT54" s="0"/>
      <c r="LCU54" s="0"/>
      <c r="LCV54" s="0"/>
      <c r="LCW54" s="0"/>
      <c r="LCX54" s="0"/>
      <c r="LCY54" s="0"/>
      <c r="LCZ54" s="0"/>
      <c r="LDA54" s="0"/>
      <c r="LDB54" s="0"/>
      <c r="LDC54" s="0"/>
      <c r="LDD54" s="0"/>
      <c r="LDE54" s="0"/>
      <c r="LDF54" s="0"/>
      <c r="LDG54" s="0"/>
      <c r="LDH54" s="0"/>
      <c r="LDI54" s="0"/>
      <c r="LDJ54" s="0"/>
      <c r="LDK54" s="0"/>
      <c r="LDL54" s="0"/>
      <c r="LDM54" s="0"/>
      <c r="LDN54" s="0"/>
      <c r="LDO54" s="0"/>
      <c r="LDP54" s="0"/>
      <c r="LDQ54" s="0"/>
      <c r="LDR54" s="0"/>
      <c r="LDS54" s="0"/>
      <c r="LDT54" s="0"/>
      <c r="LDU54" s="0"/>
      <c r="LDV54" s="0"/>
      <c r="LDW54" s="0"/>
      <c r="LDX54" s="0"/>
      <c r="LDY54" s="0"/>
      <c r="LDZ54" s="0"/>
      <c r="LEA54" s="0"/>
      <c r="LEB54" s="0"/>
      <c r="LEC54" s="0"/>
      <c r="LED54" s="0"/>
      <c r="LEE54" s="0"/>
      <c r="LEF54" s="0"/>
      <c r="LEG54" s="0"/>
      <c r="LEH54" s="0"/>
      <c r="LEI54" s="0"/>
      <c r="LEJ54" s="0"/>
      <c r="LEK54" s="0"/>
      <c r="LEL54" s="0"/>
      <c r="LEM54" s="0"/>
      <c r="LEN54" s="0"/>
      <c r="LEO54" s="0"/>
      <c r="LEP54" s="0"/>
      <c r="LEQ54" s="0"/>
      <c r="LER54" s="0"/>
      <c r="LES54" s="0"/>
      <c r="LET54" s="0"/>
      <c r="LEU54" s="0"/>
      <c r="LEV54" s="0"/>
      <c r="LEW54" s="0"/>
      <c r="LEX54" s="0"/>
      <c r="LEY54" s="0"/>
      <c r="LEZ54" s="0"/>
      <c r="LFA54" s="0"/>
      <c r="LFB54" s="0"/>
      <c r="LFC54" s="0"/>
      <c r="LFD54" s="0"/>
      <c r="LFE54" s="0"/>
      <c r="LFF54" s="0"/>
      <c r="LFG54" s="0"/>
      <c r="LFH54" s="0"/>
      <c r="LFI54" s="0"/>
      <c r="LFJ54" s="0"/>
      <c r="LFK54" s="0"/>
      <c r="LFL54" s="0"/>
      <c r="LFM54" s="0"/>
      <c r="LFN54" s="0"/>
      <c r="LFO54" s="0"/>
      <c r="LFP54" s="0"/>
      <c r="LFQ54" s="0"/>
      <c r="LFR54" s="0"/>
      <c r="LFS54" s="0"/>
      <c r="LFT54" s="0"/>
      <c r="LFU54" s="0"/>
      <c r="LFV54" s="0"/>
      <c r="LFW54" s="0"/>
      <c r="LFX54" s="0"/>
      <c r="LFY54" s="0"/>
      <c r="LFZ54" s="0"/>
      <c r="LGA54" s="0"/>
      <c r="LGB54" s="0"/>
      <c r="LGC54" s="0"/>
      <c r="LGD54" s="0"/>
      <c r="LGE54" s="0"/>
      <c r="LGF54" s="0"/>
      <c r="LGG54" s="0"/>
      <c r="LGH54" s="0"/>
      <c r="LGI54" s="0"/>
      <c r="LGJ54" s="0"/>
      <c r="LGK54" s="0"/>
      <c r="LGL54" s="0"/>
      <c r="LGM54" s="0"/>
      <c r="LGN54" s="0"/>
      <c r="LGO54" s="0"/>
      <c r="LGP54" s="0"/>
      <c r="LGQ54" s="0"/>
      <c r="LGR54" s="0"/>
      <c r="LGS54" s="0"/>
      <c r="LGT54" s="0"/>
      <c r="LGU54" s="0"/>
      <c r="LGV54" s="0"/>
      <c r="LGW54" s="0"/>
      <c r="LGX54" s="0"/>
      <c r="LGY54" s="0"/>
      <c r="LGZ54" s="0"/>
      <c r="LHA54" s="0"/>
      <c r="LHB54" s="0"/>
      <c r="LHC54" s="0"/>
      <c r="LHD54" s="0"/>
      <c r="LHE54" s="0"/>
      <c r="LHF54" s="0"/>
      <c r="LHG54" s="0"/>
      <c r="LHH54" s="0"/>
      <c r="LHI54" s="0"/>
      <c r="LHJ54" s="0"/>
      <c r="LHK54" s="0"/>
      <c r="LHL54" s="0"/>
      <c r="LHM54" s="0"/>
      <c r="LHN54" s="0"/>
      <c r="LHO54" s="0"/>
      <c r="LHP54" s="0"/>
      <c r="LHQ54" s="0"/>
      <c r="LHR54" s="0"/>
      <c r="LHS54" s="0"/>
      <c r="LHT54" s="0"/>
      <c r="LHU54" s="0"/>
      <c r="LHV54" s="0"/>
      <c r="LHW54" s="0"/>
      <c r="LHX54" s="0"/>
      <c r="LHY54" s="0"/>
      <c r="LHZ54" s="0"/>
      <c r="LIA54" s="0"/>
      <c r="LIB54" s="0"/>
      <c r="LIC54" s="0"/>
      <c r="LID54" s="0"/>
      <c r="LIE54" s="0"/>
      <c r="LIF54" s="0"/>
      <c r="LIG54" s="0"/>
      <c r="LIH54" s="0"/>
      <c r="LII54" s="0"/>
      <c r="LIJ54" s="0"/>
      <c r="LIK54" s="0"/>
      <c r="LIL54" s="0"/>
      <c r="LIM54" s="0"/>
      <c r="LIN54" s="0"/>
      <c r="LIO54" s="0"/>
      <c r="LIP54" s="0"/>
      <c r="LIQ54" s="0"/>
      <c r="LIR54" s="0"/>
      <c r="LIS54" s="0"/>
      <c r="LIT54" s="0"/>
      <c r="LIU54" s="0"/>
      <c r="LIV54" s="0"/>
      <c r="LIW54" s="0"/>
      <c r="LIX54" s="0"/>
      <c r="LIY54" s="0"/>
      <c r="LIZ54" s="0"/>
      <c r="LJA54" s="0"/>
      <c r="LJB54" s="0"/>
      <c r="LJC54" s="0"/>
      <c r="LJD54" s="0"/>
      <c r="LJE54" s="0"/>
      <c r="LJF54" s="0"/>
      <c r="LJG54" s="0"/>
      <c r="LJH54" s="0"/>
      <c r="LJI54" s="0"/>
      <c r="LJJ54" s="0"/>
      <c r="LJK54" s="0"/>
      <c r="LJL54" s="0"/>
      <c r="LJM54" s="0"/>
      <c r="LJN54" s="0"/>
      <c r="LJO54" s="0"/>
      <c r="LJP54" s="0"/>
      <c r="LJQ54" s="0"/>
      <c r="LJR54" s="0"/>
      <c r="LJS54" s="0"/>
      <c r="LJT54" s="0"/>
      <c r="LJU54" s="0"/>
      <c r="LJV54" s="0"/>
      <c r="LJW54" s="0"/>
      <c r="LJX54" s="0"/>
      <c r="LJY54" s="0"/>
      <c r="LJZ54" s="0"/>
      <c r="LKA54" s="0"/>
      <c r="LKB54" s="0"/>
      <c r="LKC54" s="0"/>
      <c r="LKD54" s="0"/>
      <c r="LKE54" s="0"/>
      <c r="LKF54" s="0"/>
      <c r="LKG54" s="0"/>
      <c r="LKH54" s="0"/>
      <c r="LKI54" s="0"/>
      <c r="LKJ54" s="0"/>
      <c r="LKK54" s="0"/>
      <c r="LKL54" s="0"/>
      <c r="LKM54" s="0"/>
      <c r="LKN54" s="0"/>
      <c r="LKO54" s="0"/>
      <c r="LKP54" s="0"/>
      <c r="LKQ54" s="0"/>
      <c r="LKR54" s="0"/>
      <c r="LKS54" s="0"/>
      <c r="LKT54" s="0"/>
      <c r="LKU54" s="0"/>
      <c r="LKV54" s="0"/>
      <c r="LKW54" s="0"/>
      <c r="LKX54" s="0"/>
      <c r="LKY54" s="0"/>
      <c r="LKZ54" s="0"/>
      <c r="LLA54" s="0"/>
      <c r="LLB54" s="0"/>
      <c r="LLC54" s="0"/>
      <c r="LLD54" s="0"/>
      <c r="LLE54" s="0"/>
      <c r="LLF54" s="0"/>
      <c r="LLG54" s="0"/>
      <c r="LLH54" s="0"/>
      <c r="LLI54" s="0"/>
      <c r="LLJ54" s="0"/>
      <c r="LLK54" s="0"/>
      <c r="LLL54" s="0"/>
      <c r="LLM54" s="0"/>
      <c r="LLN54" s="0"/>
      <c r="LLO54" s="0"/>
      <c r="LLP54" s="0"/>
      <c r="LLQ54" s="0"/>
      <c r="LLR54" s="0"/>
      <c r="LLS54" s="0"/>
      <c r="LLT54" s="0"/>
      <c r="LLU54" s="0"/>
      <c r="LLV54" s="0"/>
      <c r="LLW54" s="0"/>
      <c r="LLX54" s="0"/>
      <c r="LLY54" s="0"/>
      <c r="LLZ54" s="0"/>
      <c r="LMA54" s="0"/>
      <c r="LMB54" s="0"/>
      <c r="LMC54" s="0"/>
      <c r="LMD54" s="0"/>
      <c r="LME54" s="0"/>
      <c r="LMF54" s="0"/>
      <c r="LMG54" s="0"/>
      <c r="LMH54" s="0"/>
      <c r="LMI54" s="0"/>
      <c r="LMJ54" s="0"/>
      <c r="LMK54" s="0"/>
      <c r="LML54" s="0"/>
      <c r="LMM54" s="0"/>
      <c r="LMN54" s="0"/>
      <c r="LMO54" s="0"/>
      <c r="LMP54" s="0"/>
      <c r="LMQ54" s="0"/>
      <c r="LMR54" s="0"/>
      <c r="LMS54" s="0"/>
      <c r="LMT54" s="0"/>
      <c r="LMU54" s="0"/>
      <c r="LMV54" s="0"/>
      <c r="LMW54" s="0"/>
      <c r="LMX54" s="0"/>
      <c r="LMY54" s="0"/>
      <c r="LMZ54" s="0"/>
      <c r="LNA54" s="0"/>
      <c r="LNB54" s="0"/>
      <c r="LNC54" s="0"/>
      <c r="LND54" s="0"/>
      <c r="LNE54" s="0"/>
      <c r="LNF54" s="0"/>
      <c r="LNG54" s="0"/>
      <c r="LNH54" s="0"/>
      <c r="LNI54" s="0"/>
      <c r="LNJ54" s="0"/>
      <c r="LNK54" s="0"/>
      <c r="LNL54" s="0"/>
      <c r="LNM54" s="0"/>
      <c r="LNN54" s="0"/>
      <c r="LNO54" s="0"/>
      <c r="LNP54" s="0"/>
      <c r="LNQ54" s="0"/>
      <c r="LNR54" s="0"/>
      <c r="LNS54" s="0"/>
      <c r="LNT54" s="0"/>
      <c r="LNU54" s="0"/>
      <c r="LNV54" s="0"/>
      <c r="LNW54" s="0"/>
      <c r="LNX54" s="0"/>
      <c r="LNY54" s="0"/>
      <c r="LNZ54" s="0"/>
      <c r="LOA54" s="0"/>
      <c r="LOB54" s="0"/>
      <c r="LOC54" s="0"/>
      <c r="LOD54" s="0"/>
      <c r="LOE54" s="0"/>
      <c r="LOF54" s="0"/>
      <c r="LOG54" s="0"/>
      <c r="LOH54" s="0"/>
      <c r="LOI54" s="0"/>
      <c r="LOJ54" s="0"/>
      <c r="LOK54" s="0"/>
      <c r="LOL54" s="0"/>
      <c r="LOM54" s="0"/>
      <c r="LON54" s="0"/>
      <c r="LOO54" s="0"/>
      <c r="LOP54" s="0"/>
      <c r="LOQ54" s="0"/>
      <c r="LOR54" s="0"/>
      <c r="LOS54" s="0"/>
      <c r="LOT54" s="0"/>
      <c r="LOU54" s="0"/>
      <c r="LOV54" s="0"/>
      <c r="LOW54" s="0"/>
      <c r="LOX54" s="0"/>
      <c r="LOY54" s="0"/>
      <c r="LOZ54" s="0"/>
      <c r="LPA54" s="0"/>
      <c r="LPB54" s="0"/>
      <c r="LPC54" s="0"/>
      <c r="LPD54" s="0"/>
      <c r="LPE54" s="0"/>
      <c r="LPF54" s="0"/>
      <c r="LPG54" s="0"/>
      <c r="LPH54" s="0"/>
      <c r="LPI54" s="0"/>
      <c r="LPJ54" s="0"/>
      <c r="LPK54" s="0"/>
      <c r="LPL54" s="0"/>
      <c r="LPM54" s="0"/>
      <c r="LPN54" s="0"/>
      <c r="LPO54" s="0"/>
      <c r="LPP54" s="0"/>
      <c r="LPQ54" s="0"/>
      <c r="LPR54" s="0"/>
      <c r="LPS54" s="0"/>
      <c r="LPT54" s="0"/>
      <c r="LPU54" s="0"/>
      <c r="LPV54" s="0"/>
      <c r="LPW54" s="0"/>
      <c r="LPX54" s="0"/>
      <c r="LPY54" s="0"/>
      <c r="LPZ54" s="0"/>
      <c r="LQA54" s="0"/>
      <c r="LQB54" s="0"/>
      <c r="LQC54" s="0"/>
      <c r="LQD54" s="0"/>
      <c r="LQE54" s="0"/>
      <c r="LQF54" s="0"/>
      <c r="LQG54" s="0"/>
      <c r="LQH54" s="0"/>
      <c r="LQI54" s="0"/>
      <c r="LQJ54" s="0"/>
      <c r="LQK54" s="0"/>
      <c r="LQL54" s="0"/>
      <c r="LQM54" s="0"/>
      <c r="LQN54" s="0"/>
      <c r="LQO54" s="0"/>
      <c r="LQP54" s="0"/>
      <c r="LQQ54" s="0"/>
      <c r="LQR54" s="0"/>
      <c r="LQS54" s="0"/>
      <c r="LQT54" s="0"/>
      <c r="LQU54" s="0"/>
      <c r="LQV54" s="0"/>
      <c r="LQW54" s="0"/>
      <c r="LQX54" s="0"/>
      <c r="LQY54" s="0"/>
      <c r="LQZ54" s="0"/>
      <c r="LRA54" s="0"/>
      <c r="LRB54" s="0"/>
      <c r="LRC54" s="0"/>
      <c r="LRD54" s="0"/>
      <c r="LRE54" s="0"/>
      <c r="LRF54" s="0"/>
      <c r="LRG54" s="0"/>
      <c r="LRH54" s="0"/>
      <c r="LRI54" s="0"/>
      <c r="LRJ54" s="0"/>
      <c r="LRK54" s="0"/>
      <c r="LRL54" s="0"/>
      <c r="LRM54" s="0"/>
      <c r="LRN54" s="0"/>
      <c r="LRO54" s="0"/>
      <c r="LRP54" s="0"/>
      <c r="LRQ54" s="0"/>
      <c r="LRR54" s="0"/>
      <c r="LRS54" s="0"/>
      <c r="LRT54" s="0"/>
      <c r="LRU54" s="0"/>
      <c r="LRV54" s="0"/>
      <c r="LRW54" s="0"/>
      <c r="LRX54" s="0"/>
      <c r="LRY54" s="0"/>
      <c r="LRZ54" s="0"/>
      <c r="LSA54" s="0"/>
      <c r="LSB54" s="0"/>
      <c r="LSC54" s="0"/>
      <c r="LSD54" s="0"/>
      <c r="LSE54" s="0"/>
      <c r="LSF54" s="0"/>
      <c r="LSG54" s="0"/>
      <c r="LSH54" s="0"/>
      <c r="LSI54" s="0"/>
      <c r="LSJ54" s="0"/>
      <c r="LSK54" s="0"/>
      <c r="LSL54" s="0"/>
      <c r="LSM54" s="0"/>
      <c r="LSN54" s="0"/>
      <c r="LSO54" s="0"/>
      <c r="LSP54" s="0"/>
      <c r="LSQ54" s="0"/>
      <c r="LSR54" s="0"/>
      <c r="LSS54" s="0"/>
      <c r="LST54" s="0"/>
      <c r="LSU54" s="0"/>
      <c r="LSV54" s="0"/>
      <c r="LSW54" s="0"/>
      <c r="LSX54" s="0"/>
      <c r="LSY54" s="0"/>
      <c r="LSZ54" s="0"/>
      <c r="LTA54" s="0"/>
      <c r="LTB54" s="0"/>
      <c r="LTC54" s="0"/>
      <c r="LTD54" s="0"/>
      <c r="LTE54" s="0"/>
      <c r="LTF54" s="0"/>
      <c r="LTG54" s="0"/>
      <c r="LTH54" s="0"/>
      <c r="LTI54" s="0"/>
      <c r="LTJ54" s="0"/>
      <c r="LTK54" s="0"/>
      <c r="LTL54" s="0"/>
      <c r="LTM54" s="0"/>
      <c r="LTN54" s="0"/>
      <c r="LTO54" s="0"/>
      <c r="LTP54" s="0"/>
      <c r="LTQ54" s="0"/>
      <c r="LTR54" s="0"/>
      <c r="LTS54" s="0"/>
      <c r="LTT54" s="0"/>
      <c r="LTU54" s="0"/>
      <c r="LTV54" s="0"/>
      <c r="LTW54" s="0"/>
      <c r="LTX54" s="0"/>
      <c r="LTY54" s="0"/>
      <c r="LTZ54" s="0"/>
      <c r="LUA54" s="0"/>
      <c r="LUB54" s="0"/>
      <c r="LUC54" s="0"/>
      <c r="LUD54" s="0"/>
      <c r="LUE54" s="0"/>
      <c r="LUF54" s="0"/>
      <c r="LUG54" s="0"/>
      <c r="LUH54" s="0"/>
      <c r="LUI54" s="0"/>
      <c r="LUJ54" s="0"/>
      <c r="LUK54" s="0"/>
      <c r="LUL54" s="0"/>
      <c r="LUM54" s="0"/>
      <c r="LUN54" s="0"/>
      <c r="LUO54" s="0"/>
      <c r="LUP54" s="0"/>
      <c r="LUQ54" s="0"/>
      <c r="LUR54" s="0"/>
      <c r="LUS54" s="0"/>
      <c r="LUT54" s="0"/>
      <c r="LUU54" s="0"/>
      <c r="LUV54" s="0"/>
      <c r="LUW54" s="0"/>
      <c r="LUX54" s="0"/>
      <c r="LUY54" s="0"/>
      <c r="LUZ54" s="0"/>
      <c r="LVA54" s="0"/>
      <c r="LVB54" s="0"/>
      <c r="LVC54" s="0"/>
      <c r="LVD54" s="0"/>
      <c r="LVE54" s="0"/>
      <c r="LVF54" s="0"/>
      <c r="LVG54" s="0"/>
      <c r="LVH54" s="0"/>
      <c r="LVI54" s="0"/>
      <c r="LVJ54" s="0"/>
      <c r="LVK54" s="0"/>
      <c r="LVL54" s="0"/>
      <c r="LVM54" s="0"/>
      <c r="LVN54" s="0"/>
      <c r="LVO54" s="0"/>
      <c r="LVP54" s="0"/>
      <c r="LVQ54" s="0"/>
      <c r="LVR54" s="0"/>
      <c r="LVS54" s="0"/>
      <c r="LVT54" s="0"/>
      <c r="LVU54" s="0"/>
      <c r="LVV54" s="0"/>
      <c r="LVW54" s="0"/>
      <c r="LVX54" s="0"/>
      <c r="LVY54" s="0"/>
      <c r="LVZ54" s="0"/>
      <c r="LWA54" s="0"/>
      <c r="LWB54" s="0"/>
      <c r="LWC54" s="0"/>
      <c r="LWD54" s="0"/>
      <c r="LWE54" s="0"/>
      <c r="LWF54" s="0"/>
      <c r="LWG54" s="0"/>
      <c r="LWH54" s="0"/>
      <c r="LWI54" s="0"/>
      <c r="LWJ54" s="0"/>
      <c r="LWK54" s="0"/>
      <c r="LWL54" s="0"/>
      <c r="LWM54" s="0"/>
      <c r="LWN54" s="0"/>
      <c r="LWO54" s="0"/>
      <c r="LWP54" s="0"/>
      <c r="LWQ54" s="0"/>
      <c r="LWR54" s="0"/>
      <c r="LWS54" s="0"/>
      <c r="LWT54" s="0"/>
      <c r="LWU54" s="0"/>
      <c r="LWV54" s="0"/>
      <c r="LWW54" s="0"/>
      <c r="LWX54" s="0"/>
      <c r="LWY54" s="0"/>
      <c r="LWZ54" s="0"/>
      <c r="LXA54" s="0"/>
      <c r="LXB54" s="0"/>
      <c r="LXC54" s="0"/>
      <c r="LXD54" s="0"/>
      <c r="LXE54" s="0"/>
      <c r="LXF54" s="0"/>
      <c r="LXG54" s="0"/>
      <c r="LXH54" s="0"/>
      <c r="LXI54" s="0"/>
      <c r="LXJ54" s="0"/>
      <c r="LXK54" s="0"/>
      <c r="LXL54" s="0"/>
      <c r="LXM54" s="0"/>
      <c r="LXN54" s="0"/>
      <c r="LXO54" s="0"/>
      <c r="LXP54" s="0"/>
      <c r="LXQ54" s="0"/>
      <c r="LXR54" s="0"/>
      <c r="LXS54" s="0"/>
      <c r="LXT54" s="0"/>
      <c r="LXU54" s="0"/>
      <c r="LXV54" s="0"/>
      <c r="LXW54" s="0"/>
      <c r="LXX54" s="0"/>
      <c r="LXY54" s="0"/>
      <c r="LXZ54" s="0"/>
      <c r="LYA54" s="0"/>
      <c r="LYB54" s="0"/>
      <c r="LYC54" s="0"/>
      <c r="LYD54" s="0"/>
      <c r="LYE54" s="0"/>
      <c r="LYF54" s="0"/>
      <c r="LYG54" s="0"/>
      <c r="LYH54" s="0"/>
      <c r="LYI54" s="0"/>
      <c r="LYJ54" s="0"/>
      <c r="LYK54" s="0"/>
      <c r="LYL54" s="0"/>
      <c r="LYM54" s="0"/>
      <c r="LYN54" s="0"/>
      <c r="LYO54" s="0"/>
      <c r="LYP54" s="0"/>
      <c r="LYQ54" s="0"/>
      <c r="LYR54" s="0"/>
      <c r="LYS54" s="0"/>
      <c r="LYT54" s="0"/>
      <c r="LYU54" s="0"/>
      <c r="LYV54" s="0"/>
      <c r="LYW54" s="0"/>
      <c r="LYX54" s="0"/>
      <c r="LYY54" s="0"/>
      <c r="LYZ54" s="0"/>
      <c r="LZA54" s="0"/>
      <c r="LZB54" s="0"/>
      <c r="LZC54" s="0"/>
      <c r="LZD54" s="0"/>
      <c r="LZE54" s="0"/>
      <c r="LZF54" s="0"/>
      <c r="LZG54" s="0"/>
      <c r="LZH54" s="0"/>
      <c r="LZI54" s="0"/>
      <c r="LZJ54" s="0"/>
      <c r="LZK54" s="0"/>
      <c r="LZL54" s="0"/>
      <c r="LZM54" s="0"/>
      <c r="LZN54" s="0"/>
      <c r="LZO54" s="0"/>
      <c r="LZP54" s="0"/>
      <c r="LZQ54" s="0"/>
      <c r="LZR54" s="0"/>
      <c r="LZS54" s="0"/>
      <c r="LZT54" s="0"/>
      <c r="LZU54" s="0"/>
      <c r="LZV54" s="0"/>
      <c r="LZW54" s="0"/>
      <c r="LZX54" s="0"/>
      <c r="LZY54" s="0"/>
      <c r="LZZ54" s="0"/>
      <c r="MAA54" s="0"/>
      <c r="MAB54" s="0"/>
      <c r="MAC54" s="0"/>
      <c r="MAD54" s="0"/>
      <c r="MAE54" s="0"/>
      <c r="MAF54" s="0"/>
      <c r="MAG54" s="0"/>
      <c r="MAH54" s="0"/>
      <c r="MAI54" s="0"/>
      <c r="MAJ54" s="0"/>
      <c r="MAK54" s="0"/>
      <c r="MAL54" s="0"/>
      <c r="MAM54" s="0"/>
      <c r="MAN54" s="0"/>
      <c r="MAO54" s="0"/>
      <c r="MAP54" s="0"/>
      <c r="MAQ54" s="0"/>
      <c r="MAR54" s="0"/>
      <c r="MAS54" s="0"/>
      <c r="MAT54" s="0"/>
      <c r="MAU54" s="0"/>
      <c r="MAV54" s="0"/>
      <c r="MAW54" s="0"/>
      <c r="MAX54" s="0"/>
      <c r="MAY54" s="0"/>
      <c r="MAZ54" s="0"/>
      <c r="MBA54" s="0"/>
      <c r="MBB54" s="0"/>
      <c r="MBC54" s="0"/>
      <c r="MBD54" s="0"/>
      <c r="MBE54" s="0"/>
      <c r="MBF54" s="0"/>
      <c r="MBG54" s="0"/>
      <c r="MBH54" s="0"/>
      <c r="MBI54" s="0"/>
      <c r="MBJ54" s="0"/>
      <c r="MBK54" s="0"/>
      <c r="MBL54" s="0"/>
      <c r="MBM54" s="0"/>
      <c r="MBN54" s="0"/>
      <c r="MBO54" s="0"/>
      <c r="MBP54" s="0"/>
      <c r="MBQ54" s="0"/>
      <c r="MBR54" s="0"/>
      <c r="MBS54" s="0"/>
      <c r="MBT54" s="0"/>
      <c r="MBU54" s="0"/>
      <c r="MBV54" s="0"/>
      <c r="MBW54" s="0"/>
      <c r="MBX54" s="0"/>
      <c r="MBY54" s="0"/>
      <c r="MBZ54" s="0"/>
      <c r="MCA54" s="0"/>
      <c r="MCB54" s="0"/>
      <c r="MCC54" s="0"/>
      <c r="MCD54" s="0"/>
      <c r="MCE54" s="0"/>
      <c r="MCF54" s="0"/>
      <c r="MCG54" s="0"/>
      <c r="MCH54" s="0"/>
      <c r="MCI54" s="0"/>
      <c r="MCJ54" s="0"/>
      <c r="MCK54" s="0"/>
      <c r="MCL54" s="0"/>
      <c r="MCM54" s="0"/>
      <c r="MCN54" s="0"/>
      <c r="MCO54" s="0"/>
      <c r="MCP54" s="0"/>
      <c r="MCQ54" s="0"/>
      <c r="MCR54" s="0"/>
      <c r="MCS54" s="0"/>
      <c r="MCT54" s="0"/>
      <c r="MCU54" s="0"/>
      <c r="MCV54" s="0"/>
      <c r="MCW54" s="0"/>
      <c r="MCX54" s="0"/>
      <c r="MCY54" s="0"/>
      <c r="MCZ54" s="0"/>
      <c r="MDA54" s="0"/>
      <c r="MDB54" s="0"/>
      <c r="MDC54" s="0"/>
      <c r="MDD54" s="0"/>
      <c r="MDE54" s="0"/>
      <c r="MDF54" s="0"/>
      <c r="MDG54" s="0"/>
      <c r="MDH54" s="0"/>
      <c r="MDI54" s="0"/>
      <c r="MDJ54" s="0"/>
      <c r="MDK54" s="0"/>
      <c r="MDL54" s="0"/>
      <c r="MDM54" s="0"/>
      <c r="MDN54" s="0"/>
      <c r="MDO54" s="0"/>
      <c r="MDP54" s="0"/>
      <c r="MDQ54" s="0"/>
      <c r="MDR54" s="0"/>
      <c r="MDS54" s="0"/>
      <c r="MDT54" s="0"/>
      <c r="MDU54" s="0"/>
      <c r="MDV54" s="0"/>
      <c r="MDW54" s="0"/>
      <c r="MDX54" s="0"/>
      <c r="MDY54" s="0"/>
      <c r="MDZ54" s="0"/>
      <c r="MEA54" s="0"/>
      <c r="MEB54" s="0"/>
      <c r="MEC54" s="0"/>
      <c r="MED54" s="0"/>
      <c r="MEE54" s="0"/>
      <c r="MEF54" s="0"/>
      <c r="MEG54" s="0"/>
      <c r="MEH54" s="0"/>
      <c r="MEI54" s="0"/>
      <c r="MEJ54" s="0"/>
      <c r="MEK54" s="0"/>
      <c r="MEL54" s="0"/>
      <c r="MEM54" s="0"/>
      <c r="MEN54" s="0"/>
      <c r="MEO54" s="0"/>
      <c r="MEP54" s="0"/>
      <c r="MEQ54" s="0"/>
      <c r="MER54" s="0"/>
      <c r="MES54" s="0"/>
      <c r="MET54" s="0"/>
      <c r="MEU54" s="0"/>
      <c r="MEV54" s="0"/>
      <c r="MEW54" s="0"/>
      <c r="MEX54" s="0"/>
      <c r="MEY54" s="0"/>
      <c r="MEZ54" s="0"/>
      <c r="MFA54" s="0"/>
      <c r="MFB54" s="0"/>
      <c r="MFC54" s="0"/>
      <c r="MFD54" s="0"/>
      <c r="MFE54" s="0"/>
      <c r="MFF54" s="0"/>
      <c r="MFG54" s="0"/>
      <c r="MFH54" s="0"/>
      <c r="MFI54" s="0"/>
      <c r="MFJ54" s="0"/>
      <c r="MFK54" s="0"/>
      <c r="MFL54" s="0"/>
      <c r="MFM54" s="0"/>
      <c r="MFN54" s="0"/>
      <c r="MFO54" s="0"/>
      <c r="MFP54" s="0"/>
      <c r="MFQ54" s="0"/>
      <c r="MFR54" s="0"/>
      <c r="MFS54" s="0"/>
      <c r="MFT54" s="0"/>
      <c r="MFU54" s="0"/>
      <c r="MFV54" s="0"/>
      <c r="MFW54" s="0"/>
      <c r="MFX54" s="0"/>
      <c r="MFY54" s="0"/>
      <c r="MFZ54" s="0"/>
      <c r="MGA54" s="0"/>
      <c r="MGB54" s="0"/>
      <c r="MGC54" s="0"/>
      <c r="MGD54" s="0"/>
      <c r="MGE54" s="0"/>
      <c r="MGF54" s="0"/>
      <c r="MGG54" s="0"/>
      <c r="MGH54" s="0"/>
      <c r="MGI54" s="0"/>
      <c r="MGJ54" s="0"/>
      <c r="MGK54" s="0"/>
      <c r="MGL54" s="0"/>
      <c r="MGM54" s="0"/>
      <c r="MGN54" s="0"/>
      <c r="MGO54" s="0"/>
      <c r="MGP54" s="0"/>
      <c r="MGQ54" s="0"/>
      <c r="MGR54" s="0"/>
      <c r="MGS54" s="0"/>
      <c r="MGT54" s="0"/>
      <c r="MGU54" s="0"/>
      <c r="MGV54" s="0"/>
      <c r="MGW54" s="0"/>
      <c r="MGX54" s="0"/>
      <c r="MGY54" s="0"/>
      <c r="MGZ54" s="0"/>
      <c r="MHA54" s="0"/>
      <c r="MHB54" s="0"/>
      <c r="MHC54" s="0"/>
      <c r="MHD54" s="0"/>
      <c r="MHE54" s="0"/>
      <c r="MHF54" s="0"/>
      <c r="MHG54" s="0"/>
      <c r="MHH54" s="0"/>
      <c r="MHI54" s="0"/>
      <c r="MHJ54" s="0"/>
      <c r="MHK54" s="0"/>
      <c r="MHL54" s="0"/>
      <c r="MHM54" s="0"/>
      <c r="MHN54" s="0"/>
      <c r="MHO54" s="0"/>
      <c r="MHP54" s="0"/>
      <c r="MHQ54" s="0"/>
      <c r="MHR54" s="0"/>
      <c r="MHS54" s="0"/>
      <c r="MHT54" s="0"/>
      <c r="MHU54" s="0"/>
      <c r="MHV54" s="0"/>
      <c r="MHW54" s="0"/>
      <c r="MHX54" s="0"/>
      <c r="MHY54" s="0"/>
      <c r="MHZ54" s="0"/>
      <c r="MIA54" s="0"/>
      <c r="MIB54" s="0"/>
      <c r="MIC54" s="0"/>
      <c r="MID54" s="0"/>
      <c r="MIE54" s="0"/>
      <c r="MIF54" s="0"/>
      <c r="MIG54" s="0"/>
      <c r="MIH54" s="0"/>
      <c r="MII54" s="0"/>
      <c r="MIJ54" s="0"/>
      <c r="MIK54" s="0"/>
      <c r="MIL54" s="0"/>
      <c r="MIM54" s="0"/>
      <c r="MIN54" s="0"/>
      <c r="MIO54" s="0"/>
      <c r="MIP54" s="0"/>
      <c r="MIQ54" s="0"/>
      <c r="MIR54" s="0"/>
      <c r="MIS54" s="0"/>
      <c r="MIT54" s="0"/>
      <c r="MIU54" s="0"/>
      <c r="MIV54" s="0"/>
      <c r="MIW54" s="0"/>
      <c r="MIX54" s="0"/>
      <c r="MIY54" s="0"/>
      <c r="MIZ54" s="0"/>
      <c r="MJA54" s="0"/>
      <c r="MJB54" s="0"/>
      <c r="MJC54" s="0"/>
      <c r="MJD54" s="0"/>
      <c r="MJE54" s="0"/>
      <c r="MJF54" s="0"/>
      <c r="MJG54" s="0"/>
      <c r="MJH54" s="0"/>
      <c r="MJI54" s="0"/>
      <c r="MJJ54" s="0"/>
      <c r="MJK54" s="0"/>
      <c r="MJL54" s="0"/>
      <c r="MJM54" s="0"/>
      <c r="MJN54" s="0"/>
      <c r="MJO54" s="0"/>
      <c r="MJP54" s="0"/>
      <c r="MJQ54" s="0"/>
      <c r="MJR54" s="0"/>
      <c r="MJS54" s="0"/>
      <c r="MJT54" s="0"/>
      <c r="MJU54" s="0"/>
      <c r="MJV54" s="0"/>
      <c r="MJW54" s="0"/>
      <c r="MJX54" s="0"/>
      <c r="MJY54" s="0"/>
      <c r="MJZ54" s="0"/>
      <c r="MKA54" s="0"/>
      <c r="MKB54" s="0"/>
      <c r="MKC54" s="0"/>
      <c r="MKD54" s="0"/>
      <c r="MKE54" s="0"/>
      <c r="MKF54" s="0"/>
      <c r="MKG54" s="0"/>
      <c r="MKH54" s="0"/>
      <c r="MKI54" s="0"/>
      <c r="MKJ54" s="0"/>
      <c r="MKK54" s="0"/>
      <c r="MKL54" s="0"/>
      <c r="MKM54" s="0"/>
      <c r="MKN54" s="0"/>
      <c r="MKO54" s="0"/>
      <c r="MKP54" s="0"/>
      <c r="MKQ54" s="0"/>
      <c r="MKR54" s="0"/>
      <c r="MKS54" s="0"/>
      <c r="MKT54" s="0"/>
      <c r="MKU54" s="0"/>
      <c r="MKV54" s="0"/>
      <c r="MKW54" s="0"/>
      <c r="MKX54" s="0"/>
      <c r="MKY54" s="0"/>
      <c r="MKZ54" s="0"/>
      <c r="MLA54" s="0"/>
      <c r="MLB54" s="0"/>
      <c r="MLC54" s="0"/>
      <c r="MLD54" s="0"/>
      <c r="MLE54" s="0"/>
      <c r="MLF54" s="0"/>
      <c r="MLG54" s="0"/>
      <c r="MLH54" s="0"/>
      <c r="MLI54" s="0"/>
      <c r="MLJ54" s="0"/>
      <c r="MLK54" s="0"/>
      <c r="MLL54" s="0"/>
      <c r="MLM54" s="0"/>
      <c r="MLN54" s="0"/>
      <c r="MLO54" s="0"/>
      <c r="MLP54" s="0"/>
      <c r="MLQ54" s="0"/>
      <c r="MLR54" s="0"/>
      <c r="MLS54" s="0"/>
      <c r="MLT54" s="0"/>
      <c r="MLU54" s="0"/>
      <c r="MLV54" s="0"/>
      <c r="MLW54" s="0"/>
      <c r="MLX54" s="0"/>
      <c r="MLY54" s="0"/>
      <c r="MLZ54" s="0"/>
      <c r="MMA54" s="0"/>
      <c r="MMB54" s="0"/>
      <c r="MMC54" s="0"/>
      <c r="MMD54" s="0"/>
      <c r="MME54" s="0"/>
      <c r="MMF54" s="0"/>
      <c r="MMG54" s="0"/>
      <c r="MMH54" s="0"/>
      <c r="MMI54" s="0"/>
      <c r="MMJ54" s="0"/>
      <c r="MMK54" s="0"/>
      <c r="MML54" s="0"/>
      <c r="MMM54" s="0"/>
      <c r="MMN54" s="0"/>
      <c r="MMO54" s="0"/>
      <c r="MMP54" s="0"/>
      <c r="MMQ54" s="0"/>
      <c r="MMR54" s="0"/>
      <c r="MMS54" s="0"/>
      <c r="MMT54" s="0"/>
      <c r="MMU54" s="0"/>
      <c r="MMV54" s="0"/>
      <c r="MMW54" s="0"/>
      <c r="MMX54" s="0"/>
      <c r="MMY54" s="0"/>
      <c r="MMZ54" s="0"/>
      <c r="MNA54" s="0"/>
      <c r="MNB54" s="0"/>
      <c r="MNC54" s="0"/>
      <c r="MND54" s="0"/>
      <c r="MNE54" s="0"/>
      <c r="MNF54" s="0"/>
      <c r="MNG54" s="0"/>
      <c r="MNH54" s="0"/>
      <c r="MNI54" s="0"/>
      <c r="MNJ54" s="0"/>
      <c r="MNK54" s="0"/>
      <c r="MNL54" s="0"/>
      <c r="MNM54" s="0"/>
      <c r="MNN54" s="0"/>
      <c r="MNO54" s="0"/>
      <c r="MNP54" s="0"/>
      <c r="MNQ54" s="0"/>
      <c r="MNR54" s="0"/>
      <c r="MNS54" s="0"/>
      <c r="MNT54" s="0"/>
      <c r="MNU54" s="0"/>
      <c r="MNV54" s="0"/>
      <c r="MNW54" s="0"/>
      <c r="MNX54" s="0"/>
      <c r="MNY54" s="0"/>
      <c r="MNZ54" s="0"/>
      <c r="MOA54" s="0"/>
      <c r="MOB54" s="0"/>
      <c r="MOC54" s="0"/>
      <c r="MOD54" s="0"/>
      <c r="MOE54" s="0"/>
      <c r="MOF54" s="0"/>
      <c r="MOG54" s="0"/>
      <c r="MOH54" s="0"/>
      <c r="MOI54" s="0"/>
      <c r="MOJ54" s="0"/>
      <c r="MOK54" s="0"/>
      <c r="MOL54" s="0"/>
      <c r="MOM54" s="0"/>
      <c r="MON54" s="0"/>
      <c r="MOO54" s="0"/>
      <c r="MOP54" s="0"/>
      <c r="MOQ54" s="0"/>
      <c r="MOR54" s="0"/>
      <c r="MOS54" s="0"/>
      <c r="MOT54" s="0"/>
      <c r="MOU54" s="0"/>
      <c r="MOV54" s="0"/>
      <c r="MOW54" s="0"/>
      <c r="MOX54" s="0"/>
      <c r="MOY54" s="0"/>
      <c r="MOZ54" s="0"/>
      <c r="MPA54" s="0"/>
      <c r="MPB54" s="0"/>
      <c r="MPC54" s="0"/>
      <c r="MPD54" s="0"/>
      <c r="MPE54" s="0"/>
      <c r="MPF54" s="0"/>
      <c r="MPG54" s="0"/>
      <c r="MPH54" s="0"/>
      <c r="MPI54" s="0"/>
      <c r="MPJ54" s="0"/>
      <c r="MPK54" s="0"/>
      <c r="MPL54" s="0"/>
      <c r="MPM54" s="0"/>
      <c r="MPN54" s="0"/>
      <c r="MPO54" s="0"/>
      <c r="MPP54" s="0"/>
      <c r="MPQ54" s="0"/>
      <c r="MPR54" s="0"/>
      <c r="MPS54" s="0"/>
      <c r="MPT54" s="0"/>
      <c r="MPU54" s="0"/>
      <c r="MPV54" s="0"/>
      <c r="MPW54" s="0"/>
      <c r="MPX54" s="0"/>
      <c r="MPY54" s="0"/>
      <c r="MPZ54" s="0"/>
      <c r="MQA54" s="0"/>
      <c r="MQB54" s="0"/>
      <c r="MQC54" s="0"/>
      <c r="MQD54" s="0"/>
      <c r="MQE54" s="0"/>
      <c r="MQF54" s="0"/>
      <c r="MQG54" s="0"/>
      <c r="MQH54" s="0"/>
      <c r="MQI54" s="0"/>
      <c r="MQJ54" s="0"/>
      <c r="MQK54" s="0"/>
      <c r="MQL54" s="0"/>
      <c r="MQM54" s="0"/>
      <c r="MQN54" s="0"/>
      <c r="MQO54" s="0"/>
      <c r="MQP54" s="0"/>
      <c r="MQQ54" s="0"/>
      <c r="MQR54" s="0"/>
      <c r="MQS54" s="0"/>
      <c r="MQT54" s="0"/>
      <c r="MQU54" s="0"/>
      <c r="MQV54" s="0"/>
      <c r="MQW54" s="0"/>
      <c r="MQX54" s="0"/>
      <c r="MQY54" s="0"/>
      <c r="MQZ54" s="0"/>
      <c r="MRA54" s="0"/>
      <c r="MRB54" s="0"/>
      <c r="MRC54" s="0"/>
      <c r="MRD54" s="0"/>
      <c r="MRE54" s="0"/>
      <c r="MRF54" s="0"/>
      <c r="MRG54" s="0"/>
      <c r="MRH54" s="0"/>
      <c r="MRI54" s="0"/>
      <c r="MRJ54" s="0"/>
      <c r="MRK54" s="0"/>
      <c r="MRL54" s="0"/>
      <c r="MRM54" s="0"/>
      <c r="MRN54" s="0"/>
      <c r="MRO54" s="0"/>
      <c r="MRP54" s="0"/>
      <c r="MRQ54" s="0"/>
      <c r="MRR54" s="0"/>
      <c r="MRS54" s="0"/>
      <c r="MRT54" s="0"/>
      <c r="MRU54" s="0"/>
      <c r="MRV54" s="0"/>
      <c r="MRW54" s="0"/>
      <c r="MRX54" s="0"/>
      <c r="MRY54" s="0"/>
      <c r="MRZ54" s="0"/>
      <c r="MSA54" s="0"/>
      <c r="MSB54" s="0"/>
      <c r="MSC54" s="0"/>
      <c r="MSD54" s="0"/>
      <c r="MSE54" s="0"/>
      <c r="MSF54" s="0"/>
      <c r="MSG54" s="0"/>
      <c r="MSH54" s="0"/>
      <c r="MSI54" s="0"/>
      <c r="MSJ54" s="0"/>
      <c r="MSK54" s="0"/>
      <c r="MSL54" s="0"/>
      <c r="MSM54" s="0"/>
      <c r="MSN54" s="0"/>
      <c r="MSO54" s="0"/>
      <c r="MSP54" s="0"/>
      <c r="MSQ54" s="0"/>
      <c r="MSR54" s="0"/>
      <c r="MSS54" s="0"/>
      <c r="MST54" s="0"/>
      <c r="MSU54" s="0"/>
      <c r="MSV54" s="0"/>
      <c r="MSW54" s="0"/>
      <c r="MSX54" s="0"/>
      <c r="MSY54" s="0"/>
      <c r="MSZ54" s="0"/>
      <c r="MTA54" s="0"/>
      <c r="MTB54" s="0"/>
      <c r="MTC54" s="0"/>
      <c r="MTD54" s="0"/>
      <c r="MTE54" s="0"/>
      <c r="MTF54" s="0"/>
      <c r="MTG54" s="0"/>
      <c r="MTH54" s="0"/>
      <c r="MTI54" s="0"/>
      <c r="MTJ54" s="0"/>
      <c r="MTK54" s="0"/>
      <c r="MTL54" s="0"/>
      <c r="MTM54" s="0"/>
      <c r="MTN54" s="0"/>
      <c r="MTO54" s="0"/>
      <c r="MTP54" s="0"/>
      <c r="MTQ54" s="0"/>
      <c r="MTR54" s="0"/>
      <c r="MTS54" s="0"/>
      <c r="MTT54" s="0"/>
      <c r="MTU54" s="0"/>
      <c r="MTV54" s="0"/>
      <c r="MTW54" s="0"/>
      <c r="MTX54" s="0"/>
      <c r="MTY54" s="0"/>
      <c r="MTZ54" s="0"/>
      <c r="MUA54" s="0"/>
      <c r="MUB54" s="0"/>
      <c r="MUC54" s="0"/>
      <c r="MUD54" s="0"/>
      <c r="MUE54" s="0"/>
      <c r="MUF54" s="0"/>
      <c r="MUG54" s="0"/>
      <c r="MUH54" s="0"/>
      <c r="MUI54" s="0"/>
      <c r="MUJ54" s="0"/>
      <c r="MUK54" s="0"/>
      <c r="MUL54" s="0"/>
      <c r="MUM54" s="0"/>
      <c r="MUN54" s="0"/>
      <c r="MUO54" s="0"/>
      <c r="MUP54" s="0"/>
      <c r="MUQ54" s="0"/>
      <c r="MUR54" s="0"/>
      <c r="MUS54" s="0"/>
      <c r="MUT54" s="0"/>
      <c r="MUU54" s="0"/>
      <c r="MUV54" s="0"/>
      <c r="MUW54" s="0"/>
      <c r="MUX54" s="0"/>
      <c r="MUY54" s="0"/>
      <c r="MUZ54" s="0"/>
      <c r="MVA54" s="0"/>
      <c r="MVB54" s="0"/>
      <c r="MVC54" s="0"/>
      <c r="MVD54" s="0"/>
      <c r="MVE54" s="0"/>
      <c r="MVF54" s="0"/>
      <c r="MVG54" s="0"/>
      <c r="MVH54" s="0"/>
      <c r="MVI54" s="0"/>
      <c r="MVJ54" s="0"/>
      <c r="MVK54" s="0"/>
      <c r="MVL54" s="0"/>
      <c r="MVM54" s="0"/>
      <c r="MVN54" s="0"/>
      <c r="MVO54" s="0"/>
      <c r="MVP54" s="0"/>
      <c r="MVQ54" s="0"/>
      <c r="MVR54" s="0"/>
      <c r="MVS54" s="0"/>
      <c r="MVT54" s="0"/>
      <c r="MVU54" s="0"/>
      <c r="MVV54" s="0"/>
      <c r="MVW54" s="0"/>
      <c r="MVX54" s="0"/>
      <c r="MVY54" s="0"/>
      <c r="MVZ54" s="0"/>
      <c r="MWA54" s="0"/>
      <c r="MWB54" s="0"/>
      <c r="MWC54" s="0"/>
      <c r="MWD54" s="0"/>
      <c r="MWE54" s="0"/>
      <c r="MWF54" s="0"/>
      <c r="MWG54" s="0"/>
      <c r="MWH54" s="0"/>
      <c r="MWI54" s="0"/>
      <c r="MWJ54" s="0"/>
      <c r="MWK54" s="0"/>
      <c r="MWL54" s="0"/>
      <c r="MWM54" s="0"/>
      <c r="MWN54" s="0"/>
      <c r="MWO54" s="0"/>
      <c r="MWP54" s="0"/>
      <c r="MWQ54" s="0"/>
      <c r="MWR54" s="0"/>
      <c r="MWS54" s="0"/>
      <c r="MWT54" s="0"/>
      <c r="MWU54" s="0"/>
      <c r="MWV54" s="0"/>
      <c r="MWW54" s="0"/>
      <c r="MWX54" s="0"/>
      <c r="MWY54" s="0"/>
      <c r="MWZ54" s="0"/>
      <c r="MXA54" s="0"/>
      <c r="MXB54" s="0"/>
      <c r="MXC54" s="0"/>
      <c r="MXD54" s="0"/>
      <c r="MXE54" s="0"/>
      <c r="MXF54" s="0"/>
      <c r="MXG54" s="0"/>
      <c r="MXH54" s="0"/>
      <c r="MXI54" s="0"/>
      <c r="MXJ54" s="0"/>
      <c r="MXK54" s="0"/>
      <c r="MXL54" s="0"/>
      <c r="MXM54" s="0"/>
      <c r="MXN54" s="0"/>
      <c r="MXO54" s="0"/>
      <c r="MXP54" s="0"/>
      <c r="MXQ54" s="0"/>
      <c r="MXR54" s="0"/>
      <c r="MXS54" s="0"/>
      <c r="MXT54" s="0"/>
      <c r="MXU54" s="0"/>
      <c r="MXV54" s="0"/>
      <c r="MXW54" s="0"/>
      <c r="MXX54" s="0"/>
      <c r="MXY54" s="0"/>
      <c r="MXZ54" s="0"/>
      <c r="MYA54" s="0"/>
      <c r="MYB54" s="0"/>
      <c r="MYC54" s="0"/>
      <c r="MYD54" s="0"/>
      <c r="MYE54" s="0"/>
      <c r="MYF54" s="0"/>
      <c r="MYG54" s="0"/>
      <c r="MYH54" s="0"/>
      <c r="MYI54" s="0"/>
      <c r="MYJ54" s="0"/>
      <c r="MYK54" s="0"/>
      <c r="MYL54" s="0"/>
      <c r="MYM54" s="0"/>
      <c r="MYN54" s="0"/>
      <c r="MYO54" s="0"/>
      <c r="MYP54" s="0"/>
      <c r="MYQ54" s="0"/>
      <c r="MYR54" s="0"/>
      <c r="MYS54" s="0"/>
      <c r="MYT54" s="0"/>
      <c r="MYU54" s="0"/>
      <c r="MYV54" s="0"/>
      <c r="MYW54" s="0"/>
      <c r="MYX54" s="0"/>
      <c r="MYY54" s="0"/>
      <c r="MYZ54" s="0"/>
      <c r="MZA54" s="0"/>
      <c r="MZB54" s="0"/>
      <c r="MZC54" s="0"/>
      <c r="MZD54" s="0"/>
      <c r="MZE54" s="0"/>
      <c r="MZF54" s="0"/>
      <c r="MZG54" s="0"/>
      <c r="MZH54" s="0"/>
      <c r="MZI54" s="0"/>
      <c r="MZJ54" s="0"/>
      <c r="MZK54" s="0"/>
      <c r="MZL54" s="0"/>
      <c r="MZM54" s="0"/>
      <c r="MZN54" s="0"/>
      <c r="MZO54" s="0"/>
      <c r="MZP54" s="0"/>
      <c r="MZQ54" s="0"/>
      <c r="MZR54" s="0"/>
      <c r="MZS54" s="0"/>
      <c r="MZT54" s="0"/>
      <c r="MZU54" s="0"/>
      <c r="MZV54" s="0"/>
      <c r="MZW54" s="0"/>
      <c r="MZX54" s="0"/>
      <c r="MZY54" s="0"/>
      <c r="MZZ54" s="0"/>
      <c r="NAA54" s="0"/>
      <c r="NAB54" s="0"/>
      <c r="NAC54" s="0"/>
      <c r="NAD54" s="0"/>
      <c r="NAE54" s="0"/>
      <c r="NAF54" s="0"/>
      <c r="NAG54" s="0"/>
      <c r="NAH54" s="0"/>
      <c r="NAI54" s="0"/>
      <c r="NAJ54" s="0"/>
      <c r="NAK54" s="0"/>
      <c r="NAL54" s="0"/>
      <c r="NAM54" s="0"/>
      <c r="NAN54" s="0"/>
      <c r="NAO54" s="0"/>
      <c r="NAP54" s="0"/>
      <c r="NAQ54" s="0"/>
      <c r="NAR54" s="0"/>
      <c r="NAS54" s="0"/>
      <c r="NAT54" s="0"/>
      <c r="NAU54" s="0"/>
      <c r="NAV54" s="0"/>
      <c r="NAW54" s="0"/>
      <c r="NAX54" s="0"/>
      <c r="NAY54" s="0"/>
      <c r="NAZ54" s="0"/>
      <c r="NBA54" s="0"/>
      <c r="NBB54" s="0"/>
      <c r="NBC54" s="0"/>
      <c r="NBD54" s="0"/>
      <c r="NBE54" s="0"/>
      <c r="NBF54" s="0"/>
      <c r="NBG54" s="0"/>
      <c r="NBH54" s="0"/>
      <c r="NBI54" s="0"/>
      <c r="NBJ54" s="0"/>
      <c r="NBK54" s="0"/>
      <c r="NBL54" s="0"/>
      <c r="NBM54" s="0"/>
      <c r="NBN54" s="0"/>
      <c r="NBO54" s="0"/>
      <c r="NBP54" s="0"/>
      <c r="NBQ54" s="0"/>
      <c r="NBR54" s="0"/>
      <c r="NBS54" s="0"/>
      <c r="NBT54" s="0"/>
      <c r="NBU54" s="0"/>
      <c r="NBV54" s="0"/>
      <c r="NBW54" s="0"/>
      <c r="NBX54" s="0"/>
      <c r="NBY54" s="0"/>
      <c r="NBZ54" s="0"/>
      <c r="NCA54" s="0"/>
      <c r="NCB54" s="0"/>
      <c r="NCC54" s="0"/>
      <c r="NCD54" s="0"/>
      <c r="NCE54" s="0"/>
      <c r="NCF54" s="0"/>
      <c r="NCG54" s="0"/>
      <c r="NCH54" s="0"/>
      <c r="NCI54" s="0"/>
      <c r="NCJ54" s="0"/>
      <c r="NCK54" s="0"/>
      <c r="NCL54" s="0"/>
      <c r="NCM54" s="0"/>
      <c r="NCN54" s="0"/>
      <c r="NCO54" s="0"/>
      <c r="NCP54" s="0"/>
      <c r="NCQ54" s="0"/>
      <c r="NCR54" s="0"/>
      <c r="NCS54" s="0"/>
      <c r="NCT54" s="0"/>
      <c r="NCU54" s="0"/>
      <c r="NCV54" s="0"/>
      <c r="NCW54" s="0"/>
      <c r="NCX54" s="0"/>
      <c r="NCY54" s="0"/>
      <c r="NCZ54" s="0"/>
      <c r="NDA54" s="0"/>
      <c r="NDB54" s="0"/>
      <c r="NDC54" s="0"/>
      <c r="NDD54" s="0"/>
      <c r="NDE54" s="0"/>
      <c r="NDF54" s="0"/>
      <c r="NDG54" s="0"/>
      <c r="NDH54" s="0"/>
      <c r="NDI54" s="0"/>
      <c r="NDJ54" s="0"/>
      <c r="NDK54" s="0"/>
      <c r="NDL54" s="0"/>
      <c r="NDM54" s="0"/>
      <c r="NDN54" s="0"/>
      <c r="NDO54" s="0"/>
      <c r="NDP54" s="0"/>
      <c r="NDQ54" s="0"/>
      <c r="NDR54" s="0"/>
      <c r="NDS54" s="0"/>
      <c r="NDT54" s="0"/>
      <c r="NDU54" s="0"/>
      <c r="NDV54" s="0"/>
      <c r="NDW54" s="0"/>
      <c r="NDX54" s="0"/>
      <c r="NDY54" s="0"/>
      <c r="NDZ54" s="0"/>
      <c r="NEA54" s="0"/>
      <c r="NEB54" s="0"/>
      <c r="NEC54" s="0"/>
      <c r="NED54" s="0"/>
      <c r="NEE54" s="0"/>
      <c r="NEF54" s="0"/>
      <c r="NEG54" s="0"/>
      <c r="NEH54" s="0"/>
      <c r="NEI54" s="0"/>
      <c r="NEJ54" s="0"/>
      <c r="NEK54" s="0"/>
      <c r="NEL54" s="0"/>
      <c r="NEM54" s="0"/>
      <c r="NEN54" s="0"/>
      <c r="NEO54" s="0"/>
      <c r="NEP54" s="0"/>
      <c r="NEQ54" s="0"/>
      <c r="NER54" s="0"/>
      <c r="NES54" s="0"/>
      <c r="NET54" s="0"/>
      <c r="NEU54" s="0"/>
      <c r="NEV54" s="0"/>
      <c r="NEW54" s="0"/>
      <c r="NEX54" s="0"/>
      <c r="NEY54" s="0"/>
      <c r="NEZ54" s="0"/>
      <c r="NFA54" s="0"/>
      <c r="NFB54" s="0"/>
      <c r="NFC54" s="0"/>
      <c r="NFD54" s="0"/>
      <c r="NFE54" s="0"/>
      <c r="NFF54" s="0"/>
      <c r="NFG54" s="0"/>
      <c r="NFH54" s="0"/>
      <c r="NFI54" s="0"/>
      <c r="NFJ54" s="0"/>
      <c r="NFK54" s="0"/>
      <c r="NFL54" s="0"/>
      <c r="NFM54" s="0"/>
      <c r="NFN54" s="0"/>
      <c r="NFO54" s="0"/>
      <c r="NFP54" s="0"/>
      <c r="NFQ54" s="0"/>
      <c r="NFR54" s="0"/>
      <c r="NFS54" s="0"/>
      <c r="NFT54" s="0"/>
      <c r="NFU54" s="0"/>
      <c r="NFV54" s="0"/>
      <c r="NFW54" s="0"/>
      <c r="NFX54" s="0"/>
      <c r="NFY54" s="0"/>
      <c r="NFZ54" s="0"/>
      <c r="NGA54" s="0"/>
      <c r="NGB54" s="0"/>
      <c r="NGC54" s="0"/>
      <c r="NGD54" s="0"/>
      <c r="NGE54" s="0"/>
      <c r="NGF54" s="0"/>
      <c r="NGG54" s="0"/>
      <c r="NGH54" s="0"/>
      <c r="NGI54" s="0"/>
      <c r="NGJ54" s="0"/>
      <c r="NGK54" s="0"/>
      <c r="NGL54" s="0"/>
      <c r="NGM54" s="0"/>
      <c r="NGN54" s="0"/>
      <c r="NGO54" s="0"/>
      <c r="NGP54" s="0"/>
      <c r="NGQ54" s="0"/>
      <c r="NGR54" s="0"/>
      <c r="NGS54" s="0"/>
      <c r="NGT54" s="0"/>
      <c r="NGU54" s="0"/>
      <c r="NGV54" s="0"/>
      <c r="NGW54" s="0"/>
      <c r="NGX54" s="0"/>
      <c r="NGY54" s="0"/>
      <c r="NGZ54" s="0"/>
      <c r="NHA54" s="0"/>
      <c r="NHB54" s="0"/>
      <c r="NHC54" s="0"/>
      <c r="NHD54" s="0"/>
      <c r="NHE54" s="0"/>
      <c r="NHF54" s="0"/>
      <c r="NHG54" s="0"/>
      <c r="NHH54" s="0"/>
      <c r="NHI54" s="0"/>
      <c r="NHJ54" s="0"/>
      <c r="NHK54" s="0"/>
      <c r="NHL54" s="0"/>
      <c r="NHM54" s="0"/>
      <c r="NHN54" s="0"/>
      <c r="NHO54" s="0"/>
      <c r="NHP54" s="0"/>
      <c r="NHQ54" s="0"/>
      <c r="NHR54" s="0"/>
      <c r="NHS54" s="0"/>
      <c r="NHT54" s="0"/>
      <c r="NHU54" s="0"/>
      <c r="NHV54" s="0"/>
      <c r="NHW54" s="0"/>
      <c r="NHX54" s="0"/>
      <c r="NHY54" s="0"/>
      <c r="NHZ54" s="0"/>
      <c r="NIA54" s="0"/>
      <c r="NIB54" s="0"/>
      <c r="NIC54" s="0"/>
      <c r="NID54" s="0"/>
      <c r="NIE54" s="0"/>
      <c r="NIF54" s="0"/>
      <c r="NIG54" s="0"/>
      <c r="NIH54" s="0"/>
      <c r="NII54" s="0"/>
      <c r="NIJ54" s="0"/>
      <c r="NIK54" s="0"/>
      <c r="NIL54" s="0"/>
      <c r="NIM54" s="0"/>
      <c r="NIN54" s="0"/>
      <c r="NIO54" s="0"/>
      <c r="NIP54" s="0"/>
      <c r="NIQ54" s="0"/>
      <c r="NIR54" s="0"/>
      <c r="NIS54" s="0"/>
      <c r="NIT54" s="0"/>
      <c r="NIU54" s="0"/>
      <c r="NIV54" s="0"/>
      <c r="NIW54" s="0"/>
      <c r="NIX54" s="0"/>
      <c r="NIY54" s="0"/>
      <c r="NIZ54" s="0"/>
      <c r="NJA54" s="0"/>
      <c r="NJB54" s="0"/>
      <c r="NJC54" s="0"/>
      <c r="NJD54" s="0"/>
      <c r="NJE54" s="0"/>
      <c r="NJF54" s="0"/>
      <c r="NJG54" s="0"/>
      <c r="NJH54" s="0"/>
      <c r="NJI54" s="0"/>
      <c r="NJJ54" s="0"/>
      <c r="NJK54" s="0"/>
      <c r="NJL54" s="0"/>
      <c r="NJM54" s="0"/>
      <c r="NJN54" s="0"/>
      <c r="NJO54" s="0"/>
      <c r="NJP54" s="0"/>
      <c r="NJQ54" s="0"/>
      <c r="NJR54" s="0"/>
      <c r="NJS54" s="0"/>
      <c r="NJT54" s="0"/>
      <c r="NJU54" s="0"/>
      <c r="NJV54" s="0"/>
      <c r="NJW54" s="0"/>
      <c r="NJX54" s="0"/>
      <c r="NJY54" s="0"/>
      <c r="NJZ54" s="0"/>
      <c r="NKA54" s="0"/>
      <c r="NKB54" s="0"/>
      <c r="NKC54" s="0"/>
      <c r="NKD54" s="0"/>
      <c r="NKE54" s="0"/>
      <c r="NKF54" s="0"/>
      <c r="NKG54" s="0"/>
      <c r="NKH54" s="0"/>
      <c r="NKI54" s="0"/>
      <c r="NKJ54" s="0"/>
      <c r="NKK54" s="0"/>
      <c r="NKL54" s="0"/>
      <c r="NKM54" s="0"/>
      <c r="NKN54" s="0"/>
      <c r="NKO54" s="0"/>
      <c r="NKP54" s="0"/>
      <c r="NKQ54" s="0"/>
      <c r="NKR54" s="0"/>
      <c r="NKS54" s="0"/>
      <c r="NKT54" s="0"/>
      <c r="NKU54" s="0"/>
      <c r="NKV54" s="0"/>
      <c r="NKW54" s="0"/>
      <c r="NKX54" s="0"/>
      <c r="NKY54" s="0"/>
      <c r="NKZ54" s="0"/>
      <c r="NLA54" s="0"/>
      <c r="NLB54" s="0"/>
      <c r="NLC54" s="0"/>
      <c r="NLD54" s="0"/>
      <c r="NLE54" s="0"/>
      <c r="NLF54" s="0"/>
      <c r="NLG54" s="0"/>
      <c r="NLH54" s="0"/>
      <c r="NLI54" s="0"/>
      <c r="NLJ54" s="0"/>
      <c r="NLK54" s="0"/>
      <c r="NLL54" s="0"/>
      <c r="NLM54" s="0"/>
      <c r="NLN54" s="0"/>
      <c r="NLO54" s="0"/>
      <c r="NLP54" s="0"/>
      <c r="NLQ54" s="0"/>
      <c r="NLR54" s="0"/>
      <c r="NLS54" s="0"/>
      <c r="NLT54" s="0"/>
      <c r="NLU54" s="0"/>
      <c r="NLV54" s="0"/>
      <c r="NLW54" s="0"/>
      <c r="NLX54" s="0"/>
      <c r="NLY54" s="0"/>
      <c r="NLZ54" s="0"/>
      <c r="NMA54" s="0"/>
      <c r="NMB54" s="0"/>
      <c r="NMC54" s="0"/>
      <c r="NMD54" s="0"/>
      <c r="NME54" s="0"/>
      <c r="NMF54" s="0"/>
      <c r="NMG54" s="0"/>
      <c r="NMH54" s="0"/>
      <c r="NMI54" s="0"/>
      <c r="NMJ54" s="0"/>
      <c r="NMK54" s="0"/>
      <c r="NML54" s="0"/>
      <c r="NMM54" s="0"/>
      <c r="NMN54" s="0"/>
      <c r="NMO54" s="0"/>
      <c r="NMP54" s="0"/>
      <c r="NMQ54" s="0"/>
      <c r="NMR54" s="0"/>
      <c r="NMS54" s="0"/>
      <c r="NMT54" s="0"/>
      <c r="NMU54" s="0"/>
      <c r="NMV54" s="0"/>
      <c r="NMW54" s="0"/>
      <c r="NMX54" s="0"/>
      <c r="NMY54" s="0"/>
      <c r="NMZ54" s="0"/>
      <c r="NNA54" s="0"/>
      <c r="NNB54" s="0"/>
      <c r="NNC54" s="0"/>
      <c r="NND54" s="0"/>
      <c r="NNE54" s="0"/>
      <c r="NNF54" s="0"/>
      <c r="NNG54" s="0"/>
      <c r="NNH54" s="0"/>
      <c r="NNI54" s="0"/>
      <c r="NNJ54" s="0"/>
      <c r="NNK54" s="0"/>
      <c r="NNL54" s="0"/>
      <c r="NNM54" s="0"/>
      <c r="NNN54" s="0"/>
      <c r="NNO54" s="0"/>
      <c r="NNP54" s="0"/>
      <c r="NNQ54" s="0"/>
      <c r="NNR54" s="0"/>
      <c r="NNS54" s="0"/>
      <c r="NNT54" s="0"/>
      <c r="NNU54" s="0"/>
      <c r="NNV54" s="0"/>
      <c r="NNW54" s="0"/>
      <c r="NNX54" s="0"/>
      <c r="NNY54" s="0"/>
      <c r="NNZ54" s="0"/>
      <c r="NOA54" s="0"/>
      <c r="NOB54" s="0"/>
      <c r="NOC54" s="0"/>
      <c r="NOD54" s="0"/>
      <c r="NOE54" s="0"/>
      <c r="NOF54" s="0"/>
      <c r="NOG54" s="0"/>
      <c r="NOH54" s="0"/>
      <c r="NOI54" s="0"/>
      <c r="NOJ54" s="0"/>
      <c r="NOK54" s="0"/>
      <c r="NOL54" s="0"/>
      <c r="NOM54" s="0"/>
      <c r="NON54" s="0"/>
      <c r="NOO54" s="0"/>
      <c r="NOP54" s="0"/>
      <c r="NOQ54" s="0"/>
      <c r="NOR54" s="0"/>
      <c r="NOS54" s="0"/>
      <c r="NOT54" s="0"/>
      <c r="NOU54" s="0"/>
      <c r="NOV54" s="0"/>
      <c r="NOW54" s="0"/>
      <c r="NOX54" s="0"/>
      <c r="NOY54" s="0"/>
      <c r="NOZ54" s="0"/>
      <c r="NPA54" s="0"/>
      <c r="NPB54" s="0"/>
      <c r="NPC54" s="0"/>
      <c r="NPD54" s="0"/>
      <c r="NPE54" s="0"/>
      <c r="NPF54" s="0"/>
      <c r="NPG54" s="0"/>
      <c r="NPH54" s="0"/>
      <c r="NPI54" s="0"/>
      <c r="NPJ54" s="0"/>
      <c r="NPK54" s="0"/>
      <c r="NPL54" s="0"/>
      <c r="NPM54" s="0"/>
      <c r="NPN54" s="0"/>
      <c r="NPO54" s="0"/>
      <c r="NPP54" s="0"/>
      <c r="NPQ54" s="0"/>
      <c r="NPR54" s="0"/>
      <c r="NPS54" s="0"/>
      <c r="NPT54" s="0"/>
      <c r="NPU54" s="0"/>
      <c r="NPV54" s="0"/>
      <c r="NPW54" s="0"/>
      <c r="NPX54" s="0"/>
      <c r="NPY54" s="0"/>
      <c r="NPZ54" s="0"/>
      <c r="NQA54" s="0"/>
      <c r="NQB54" s="0"/>
      <c r="NQC54" s="0"/>
      <c r="NQD54" s="0"/>
      <c r="NQE54" s="0"/>
      <c r="NQF54" s="0"/>
      <c r="NQG54" s="0"/>
      <c r="NQH54" s="0"/>
      <c r="NQI54" s="0"/>
      <c r="NQJ54" s="0"/>
      <c r="NQK54" s="0"/>
      <c r="NQL54" s="0"/>
      <c r="NQM54" s="0"/>
      <c r="NQN54" s="0"/>
      <c r="NQO54" s="0"/>
      <c r="NQP54" s="0"/>
      <c r="NQQ54" s="0"/>
      <c r="NQR54" s="0"/>
      <c r="NQS54" s="0"/>
      <c r="NQT54" s="0"/>
      <c r="NQU54" s="0"/>
      <c r="NQV54" s="0"/>
      <c r="NQW54" s="0"/>
      <c r="NQX54" s="0"/>
      <c r="NQY54" s="0"/>
      <c r="NQZ54" s="0"/>
      <c r="NRA54" s="0"/>
      <c r="NRB54" s="0"/>
      <c r="NRC54" s="0"/>
      <c r="NRD54" s="0"/>
      <c r="NRE54" s="0"/>
      <c r="NRF54" s="0"/>
      <c r="NRG54" s="0"/>
      <c r="NRH54" s="0"/>
      <c r="NRI54" s="0"/>
      <c r="NRJ54" s="0"/>
      <c r="NRK54" s="0"/>
      <c r="NRL54" s="0"/>
      <c r="NRM54" s="0"/>
      <c r="NRN54" s="0"/>
      <c r="NRO54" s="0"/>
      <c r="NRP54" s="0"/>
      <c r="NRQ54" s="0"/>
      <c r="NRR54" s="0"/>
      <c r="NRS54" s="0"/>
      <c r="NRT54" s="0"/>
      <c r="NRU54" s="0"/>
      <c r="NRV54" s="0"/>
      <c r="NRW54" s="0"/>
      <c r="NRX54" s="0"/>
      <c r="NRY54" s="0"/>
      <c r="NRZ54" s="0"/>
      <c r="NSA54" s="0"/>
      <c r="NSB54" s="0"/>
      <c r="NSC54" s="0"/>
      <c r="NSD54" s="0"/>
      <c r="NSE54" s="0"/>
      <c r="NSF54" s="0"/>
      <c r="NSG54" s="0"/>
      <c r="NSH54" s="0"/>
      <c r="NSI54" s="0"/>
      <c r="NSJ54" s="0"/>
      <c r="NSK54" s="0"/>
      <c r="NSL54" s="0"/>
      <c r="NSM54" s="0"/>
      <c r="NSN54" s="0"/>
      <c r="NSO54" s="0"/>
      <c r="NSP54" s="0"/>
      <c r="NSQ54" s="0"/>
      <c r="NSR54" s="0"/>
      <c r="NSS54" s="0"/>
      <c r="NST54" s="0"/>
      <c r="NSU54" s="0"/>
      <c r="NSV54" s="0"/>
      <c r="NSW54" s="0"/>
      <c r="NSX54" s="0"/>
      <c r="NSY54" s="0"/>
      <c r="NSZ54" s="0"/>
      <c r="NTA54" s="0"/>
      <c r="NTB54" s="0"/>
      <c r="NTC54" s="0"/>
      <c r="NTD54" s="0"/>
      <c r="NTE54" s="0"/>
      <c r="NTF54" s="0"/>
      <c r="NTG54" s="0"/>
      <c r="NTH54" s="0"/>
      <c r="NTI54" s="0"/>
      <c r="NTJ54" s="0"/>
      <c r="NTK54" s="0"/>
      <c r="NTL54" s="0"/>
      <c r="NTM54" s="0"/>
      <c r="NTN54" s="0"/>
      <c r="NTO54" s="0"/>
      <c r="NTP54" s="0"/>
      <c r="NTQ54" s="0"/>
      <c r="NTR54" s="0"/>
      <c r="NTS54" s="0"/>
      <c r="NTT54" s="0"/>
      <c r="NTU54" s="0"/>
      <c r="NTV54" s="0"/>
      <c r="NTW54" s="0"/>
      <c r="NTX54" s="0"/>
      <c r="NTY54" s="0"/>
      <c r="NTZ54" s="0"/>
      <c r="NUA54" s="0"/>
      <c r="NUB54" s="0"/>
      <c r="NUC54" s="0"/>
      <c r="NUD54" s="0"/>
      <c r="NUE54" s="0"/>
      <c r="NUF54" s="0"/>
      <c r="NUG54" s="0"/>
      <c r="NUH54" s="0"/>
      <c r="NUI54" s="0"/>
      <c r="NUJ54" s="0"/>
      <c r="NUK54" s="0"/>
      <c r="NUL54" s="0"/>
      <c r="NUM54" s="0"/>
      <c r="NUN54" s="0"/>
      <c r="NUO54" s="0"/>
      <c r="NUP54" s="0"/>
      <c r="NUQ54" s="0"/>
      <c r="NUR54" s="0"/>
      <c r="NUS54" s="0"/>
      <c r="NUT54" s="0"/>
      <c r="NUU54" s="0"/>
      <c r="NUV54" s="0"/>
      <c r="NUW54" s="0"/>
      <c r="NUX54" s="0"/>
      <c r="NUY54" s="0"/>
      <c r="NUZ54" s="0"/>
      <c r="NVA54" s="0"/>
      <c r="NVB54" s="0"/>
      <c r="NVC54" s="0"/>
      <c r="NVD54" s="0"/>
      <c r="NVE54" s="0"/>
      <c r="NVF54" s="0"/>
      <c r="NVG54" s="0"/>
      <c r="NVH54" s="0"/>
      <c r="NVI54" s="0"/>
      <c r="NVJ54" s="0"/>
      <c r="NVK54" s="0"/>
      <c r="NVL54" s="0"/>
      <c r="NVM54" s="0"/>
      <c r="NVN54" s="0"/>
      <c r="NVO54" s="0"/>
      <c r="NVP54" s="0"/>
      <c r="NVQ54" s="0"/>
      <c r="NVR54" s="0"/>
      <c r="NVS54" s="0"/>
      <c r="NVT54" s="0"/>
      <c r="NVU54" s="0"/>
      <c r="NVV54" s="0"/>
      <c r="NVW54" s="0"/>
      <c r="NVX54" s="0"/>
      <c r="NVY54" s="0"/>
      <c r="NVZ54" s="0"/>
      <c r="NWA54" s="0"/>
      <c r="NWB54" s="0"/>
      <c r="NWC54" s="0"/>
      <c r="NWD54" s="0"/>
      <c r="NWE54" s="0"/>
      <c r="NWF54" s="0"/>
      <c r="NWG54" s="0"/>
      <c r="NWH54" s="0"/>
      <c r="NWI54" s="0"/>
      <c r="NWJ54" s="0"/>
      <c r="NWK54" s="0"/>
      <c r="NWL54" s="0"/>
      <c r="NWM54" s="0"/>
      <c r="NWN54" s="0"/>
      <c r="NWO54" s="0"/>
      <c r="NWP54" s="0"/>
      <c r="NWQ54" s="0"/>
      <c r="NWR54" s="0"/>
      <c r="NWS54" s="0"/>
      <c r="NWT54" s="0"/>
      <c r="NWU54" s="0"/>
      <c r="NWV54" s="0"/>
      <c r="NWW54" s="0"/>
      <c r="NWX54" s="0"/>
      <c r="NWY54" s="0"/>
      <c r="NWZ54" s="0"/>
      <c r="NXA54" s="0"/>
      <c r="NXB54" s="0"/>
      <c r="NXC54" s="0"/>
      <c r="NXD54" s="0"/>
      <c r="NXE54" s="0"/>
      <c r="NXF54" s="0"/>
      <c r="NXG54" s="0"/>
      <c r="NXH54" s="0"/>
      <c r="NXI54" s="0"/>
      <c r="NXJ54" s="0"/>
      <c r="NXK54" s="0"/>
      <c r="NXL54" s="0"/>
      <c r="NXM54" s="0"/>
      <c r="NXN54" s="0"/>
      <c r="NXO54" s="0"/>
      <c r="NXP54" s="0"/>
      <c r="NXQ54" s="0"/>
      <c r="NXR54" s="0"/>
      <c r="NXS54" s="0"/>
      <c r="NXT54" s="0"/>
      <c r="NXU54" s="0"/>
      <c r="NXV54" s="0"/>
      <c r="NXW54" s="0"/>
      <c r="NXX54" s="0"/>
      <c r="NXY54" s="0"/>
      <c r="NXZ54" s="0"/>
      <c r="NYA54" s="0"/>
      <c r="NYB54" s="0"/>
      <c r="NYC54" s="0"/>
      <c r="NYD54" s="0"/>
      <c r="NYE54" s="0"/>
      <c r="NYF54" s="0"/>
      <c r="NYG54" s="0"/>
      <c r="NYH54" s="0"/>
      <c r="NYI54" s="0"/>
      <c r="NYJ54" s="0"/>
      <c r="NYK54" s="0"/>
      <c r="NYL54" s="0"/>
      <c r="NYM54" s="0"/>
      <c r="NYN54" s="0"/>
      <c r="NYO54" s="0"/>
      <c r="NYP54" s="0"/>
      <c r="NYQ54" s="0"/>
      <c r="NYR54" s="0"/>
      <c r="NYS54" s="0"/>
      <c r="NYT54" s="0"/>
      <c r="NYU54" s="0"/>
      <c r="NYV54" s="0"/>
      <c r="NYW54" s="0"/>
      <c r="NYX54" s="0"/>
      <c r="NYY54" s="0"/>
      <c r="NYZ54" s="0"/>
      <c r="NZA54" s="0"/>
      <c r="NZB54" s="0"/>
      <c r="NZC54" s="0"/>
      <c r="NZD54" s="0"/>
      <c r="NZE54" s="0"/>
      <c r="NZF54" s="0"/>
      <c r="NZG54" s="0"/>
      <c r="NZH54" s="0"/>
      <c r="NZI54" s="0"/>
      <c r="NZJ54" s="0"/>
      <c r="NZK54" s="0"/>
      <c r="NZL54" s="0"/>
      <c r="NZM54" s="0"/>
      <c r="NZN54" s="0"/>
      <c r="NZO54" s="0"/>
      <c r="NZP54" s="0"/>
      <c r="NZQ54" s="0"/>
      <c r="NZR54" s="0"/>
      <c r="NZS54" s="0"/>
      <c r="NZT54" s="0"/>
      <c r="NZU54" s="0"/>
      <c r="NZV54" s="0"/>
      <c r="NZW54" s="0"/>
      <c r="NZX54" s="0"/>
      <c r="NZY54" s="0"/>
      <c r="NZZ54" s="0"/>
      <c r="OAA54" s="0"/>
      <c r="OAB54" s="0"/>
      <c r="OAC54" s="0"/>
      <c r="OAD54" s="0"/>
      <c r="OAE54" s="0"/>
      <c r="OAF54" s="0"/>
      <c r="OAG54" s="0"/>
      <c r="OAH54" s="0"/>
      <c r="OAI54" s="0"/>
      <c r="OAJ54" s="0"/>
      <c r="OAK54" s="0"/>
      <c r="OAL54" s="0"/>
      <c r="OAM54" s="0"/>
      <c r="OAN54" s="0"/>
      <c r="OAO54" s="0"/>
      <c r="OAP54" s="0"/>
      <c r="OAQ54" s="0"/>
      <c r="OAR54" s="0"/>
      <c r="OAS54" s="0"/>
      <c r="OAT54" s="0"/>
      <c r="OAU54" s="0"/>
      <c r="OAV54" s="0"/>
      <c r="OAW54" s="0"/>
      <c r="OAX54" s="0"/>
      <c r="OAY54" s="0"/>
      <c r="OAZ54" s="0"/>
      <c r="OBA54" s="0"/>
      <c r="OBB54" s="0"/>
      <c r="OBC54" s="0"/>
      <c r="OBD54" s="0"/>
      <c r="OBE54" s="0"/>
      <c r="OBF54" s="0"/>
      <c r="OBG54" s="0"/>
      <c r="OBH54" s="0"/>
      <c r="OBI54" s="0"/>
      <c r="OBJ54" s="0"/>
      <c r="OBK54" s="0"/>
      <c r="OBL54" s="0"/>
      <c r="OBM54" s="0"/>
      <c r="OBN54" s="0"/>
      <c r="OBO54" s="0"/>
      <c r="OBP54" s="0"/>
      <c r="OBQ54" s="0"/>
      <c r="OBR54" s="0"/>
      <c r="OBS54" s="0"/>
      <c r="OBT54" s="0"/>
      <c r="OBU54" s="0"/>
      <c r="OBV54" s="0"/>
      <c r="OBW54" s="0"/>
      <c r="OBX54" s="0"/>
      <c r="OBY54" s="0"/>
      <c r="OBZ54" s="0"/>
      <c r="OCA54" s="0"/>
      <c r="OCB54" s="0"/>
      <c r="OCC54" s="0"/>
      <c r="OCD54" s="0"/>
      <c r="OCE54" s="0"/>
      <c r="OCF54" s="0"/>
      <c r="OCG54" s="0"/>
      <c r="OCH54" s="0"/>
      <c r="OCI54" s="0"/>
      <c r="OCJ54" s="0"/>
      <c r="OCK54" s="0"/>
      <c r="OCL54" s="0"/>
      <c r="OCM54" s="0"/>
      <c r="OCN54" s="0"/>
      <c r="OCO54" s="0"/>
      <c r="OCP54" s="0"/>
      <c r="OCQ54" s="0"/>
      <c r="OCR54" s="0"/>
      <c r="OCS54" s="0"/>
      <c r="OCT54" s="0"/>
      <c r="OCU54" s="0"/>
      <c r="OCV54" s="0"/>
      <c r="OCW54" s="0"/>
      <c r="OCX54" s="0"/>
      <c r="OCY54" s="0"/>
      <c r="OCZ54" s="0"/>
      <c r="ODA54" s="0"/>
      <c r="ODB54" s="0"/>
      <c r="ODC54" s="0"/>
      <c r="ODD54" s="0"/>
      <c r="ODE54" s="0"/>
      <c r="ODF54" s="0"/>
      <c r="ODG54" s="0"/>
      <c r="ODH54" s="0"/>
      <c r="ODI54" s="0"/>
      <c r="ODJ54" s="0"/>
      <c r="ODK54" s="0"/>
      <c r="ODL54" s="0"/>
      <c r="ODM54" s="0"/>
      <c r="ODN54" s="0"/>
      <c r="ODO54" s="0"/>
      <c r="ODP54" s="0"/>
      <c r="ODQ54" s="0"/>
      <c r="ODR54" s="0"/>
      <c r="ODS54" s="0"/>
      <c r="ODT54" s="0"/>
      <c r="ODU54" s="0"/>
      <c r="ODV54" s="0"/>
      <c r="ODW54" s="0"/>
      <c r="ODX54" s="0"/>
      <c r="ODY54" s="0"/>
      <c r="ODZ54" s="0"/>
      <c r="OEA54" s="0"/>
      <c r="OEB54" s="0"/>
      <c r="OEC54" s="0"/>
      <c r="OED54" s="0"/>
      <c r="OEE54" s="0"/>
      <c r="OEF54" s="0"/>
      <c r="OEG54" s="0"/>
      <c r="OEH54" s="0"/>
      <c r="OEI54" s="0"/>
      <c r="OEJ54" s="0"/>
      <c r="OEK54" s="0"/>
      <c r="OEL54" s="0"/>
      <c r="OEM54" s="0"/>
      <c r="OEN54" s="0"/>
      <c r="OEO54" s="0"/>
      <c r="OEP54" s="0"/>
      <c r="OEQ54" s="0"/>
      <c r="OER54" s="0"/>
      <c r="OES54" s="0"/>
      <c r="OET54" s="0"/>
      <c r="OEU54" s="0"/>
      <c r="OEV54" s="0"/>
      <c r="OEW54" s="0"/>
      <c r="OEX54" s="0"/>
      <c r="OEY54" s="0"/>
      <c r="OEZ54" s="0"/>
      <c r="OFA54" s="0"/>
      <c r="OFB54" s="0"/>
      <c r="OFC54" s="0"/>
      <c r="OFD54" s="0"/>
      <c r="OFE54" s="0"/>
      <c r="OFF54" s="0"/>
      <c r="OFG54" s="0"/>
      <c r="OFH54" s="0"/>
      <c r="OFI54" s="0"/>
      <c r="OFJ54" s="0"/>
      <c r="OFK54" s="0"/>
      <c r="OFL54" s="0"/>
      <c r="OFM54" s="0"/>
      <c r="OFN54" s="0"/>
      <c r="OFO54" s="0"/>
      <c r="OFP54" s="0"/>
      <c r="OFQ54" s="0"/>
      <c r="OFR54" s="0"/>
      <c r="OFS54" s="0"/>
      <c r="OFT54" s="0"/>
      <c r="OFU54" s="0"/>
      <c r="OFV54" s="0"/>
      <c r="OFW54" s="0"/>
      <c r="OFX54" s="0"/>
      <c r="OFY54" s="0"/>
      <c r="OFZ54" s="0"/>
      <c r="OGA54" s="0"/>
      <c r="OGB54" s="0"/>
      <c r="OGC54" s="0"/>
      <c r="OGD54" s="0"/>
      <c r="OGE54" s="0"/>
      <c r="OGF54" s="0"/>
      <c r="OGG54" s="0"/>
      <c r="OGH54" s="0"/>
      <c r="OGI54" s="0"/>
      <c r="OGJ54" s="0"/>
      <c r="OGK54" s="0"/>
      <c r="OGL54" s="0"/>
      <c r="OGM54" s="0"/>
      <c r="OGN54" s="0"/>
      <c r="OGO54" s="0"/>
      <c r="OGP54" s="0"/>
      <c r="OGQ54" s="0"/>
      <c r="OGR54" s="0"/>
      <c r="OGS54" s="0"/>
      <c r="OGT54" s="0"/>
      <c r="OGU54" s="0"/>
      <c r="OGV54" s="0"/>
      <c r="OGW54" s="0"/>
      <c r="OGX54" s="0"/>
      <c r="OGY54" s="0"/>
      <c r="OGZ54" s="0"/>
      <c r="OHA54" s="0"/>
      <c r="OHB54" s="0"/>
      <c r="OHC54" s="0"/>
      <c r="OHD54" s="0"/>
      <c r="OHE54" s="0"/>
      <c r="OHF54" s="0"/>
      <c r="OHG54" s="0"/>
      <c r="OHH54" s="0"/>
      <c r="OHI54" s="0"/>
      <c r="OHJ54" s="0"/>
      <c r="OHK54" s="0"/>
      <c r="OHL54" s="0"/>
      <c r="OHM54" s="0"/>
      <c r="OHN54" s="0"/>
      <c r="OHO54" s="0"/>
      <c r="OHP54" s="0"/>
      <c r="OHQ54" s="0"/>
      <c r="OHR54" s="0"/>
      <c r="OHS54" s="0"/>
      <c r="OHT54" s="0"/>
      <c r="OHU54" s="0"/>
      <c r="OHV54" s="0"/>
      <c r="OHW54" s="0"/>
      <c r="OHX54" s="0"/>
      <c r="OHY54" s="0"/>
      <c r="OHZ54" s="0"/>
      <c r="OIA54" s="0"/>
      <c r="OIB54" s="0"/>
      <c r="OIC54" s="0"/>
      <c r="OID54" s="0"/>
      <c r="OIE54" s="0"/>
      <c r="OIF54" s="0"/>
      <c r="OIG54" s="0"/>
      <c r="OIH54" s="0"/>
      <c r="OII54" s="0"/>
      <c r="OIJ54" s="0"/>
      <c r="OIK54" s="0"/>
      <c r="OIL54" s="0"/>
      <c r="OIM54" s="0"/>
      <c r="OIN54" s="0"/>
      <c r="OIO54" s="0"/>
      <c r="OIP54" s="0"/>
      <c r="OIQ54" s="0"/>
      <c r="OIR54" s="0"/>
      <c r="OIS54" s="0"/>
      <c r="OIT54" s="0"/>
      <c r="OIU54" s="0"/>
      <c r="OIV54" s="0"/>
      <c r="OIW54" s="0"/>
      <c r="OIX54" s="0"/>
      <c r="OIY54" s="0"/>
      <c r="OIZ54" s="0"/>
      <c r="OJA54" s="0"/>
      <c r="OJB54" s="0"/>
      <c r="OJC54" s="0"/>
      <c r="OJD54" s="0"/>
      <c r="OJE54" s="0"/>
      <c r="OJF54" s="0"/>
      <c r="OJG54" s="0"/>
      <c r="OJH54" s="0"/>
      <c r="OJI54" s="0"/>
      <c r="OJJ54" s="0"/>
      <c r="OJK54" s="0"/>
      <c r="OJL54" s="0"/>
      <c r="OJM54" s="0"/>
      <c r="OJN54" s="0"/>
      <c r="OJO54" s="0"/>
      <c r="OJP54" s="0"/>
      <c r="OJQ54" s="0"/>
      <c r="OJR54" s="0"/>
      <c r="OJS54" s="0"/>
      <c r="OJT54" s="0"/>
      <c r="OJU54" s="0"/>
      <c r="OJV54" s="0"/>
      <c r="OJW54" s="0"/>
      <c r="OJX54" s="0"/>
      <c r="OJY54" s="0"/>
      <c r="OJZ54" s="0"/>
      <c r="OKA54" s="0"/>
      <c r="OKB54" s="0"/>
      <c r="OKC54" s="0"/>
      <c r="OKD54" s="0"/>
      <c r="OKE54" s="0"/>
      <c r="OKF54" s="0"/>
      <c r="OKG54" s="0"/>
      <c r="OKH54" s="0"/>
      <c r="OKI54" s="0"/>
      <c r="OKJ54" s="0"/>
      <c r="OKK54" s="0"/>
      <c r="OKL54" s="0"/>
      <c r="OKM54" s="0"/>
      <c r="OKN54" s="0"/>
      <c r="OKO54" s="0"/>
      <c r="OKP54" s="0"/>
      <c r="OKQ54" s="0"/>
      <c r="OKR54" s="0"/>
      <c r="OKS54" s="0"/>
      <c r="OKT54" s="0"/>
      <c r="OKU54" s="0"/>
      <c r="OKV54" s="0"/>
      <c r="OKW54" s="0"/>
      <c r="OKX54" s="0"/>
      <c r="OKY54" s="0"/>
      <c r="OKZ54" s="0"/>
      <c r="OLA54" s="0"/>
      <c r="OLB54" s="0"/>
      <c r="OLC54" s="0"/>
      <c r="OLD54" s="0"/>
      <c r="OLE54" s="0"/>
      <c r="OLF54" s="0"/>
      <c r="OLG54" s="0"/>
      <c r="OLH54" s="0"/>
      <c r="OLI54" s="0"/>
      <c r="OLJ54" s="0"/>
      <c r="OLK54" s="0"/>
      <c r="OLL54" s="0"/>
      <c r="OLM54" s="0"/>
      <c r="OLN54" s="0"/>
      <c r="OLO54" s="0"/>
      <c r="OLP54" s="0"/>
      <c r="OLQ54" s="0"/>
      <c r="OLR54" s="0"/>
      <c r="OLS54" s="0"/>
      <c r="OLT54" s="0"/>
      <c r="OLU54" s="0"/>
      <c r="OLV54" s="0"/>
      <c r="OLW54" s="0"/>
      <c r="OLX54" s="0"/>
      <c r="OLY54" s="0"/>
      <c r="OLZ54" s="0"/>
      <c r="OMA54" s="0"/>
      <c r="OMB54" s="0"/>
      <c r="OMC54" s="0"/>
      <c r="OMD54" s="0"/>
      <c r="OME54" s="0"/>
      <c r="OMF54" s="0"/>
      <c r="OMG54" s="0"/>
      <c r="OMH54" s="0"/>
      <c r="OMI54" s="0"/>
      <c r="OMJ54" s="0"/>
      <c r="OMK54" s="0"/>
      <c r="OML54" s="0"/>
      <c r="OMM54" s="0"/>
      <c r="OMN54" s="0"/>
      <c r="OMO54" s="0"/>
      <c r="OMP54" s="0"/>
      <c r="OMQ54" s="0"/>
      <c r="OMR54" s="0"/>
      <c r="OMS54" s="0"/>
      <c r="OMT54" s="0"/>
      <c r="OMU54" s="0"/>
      <c r="OMV54" s="0"/>
      <c r="OMW54" s="0"/>
      <c r="OMX54" s="0"/>
      <c r="OMY54" s="0"/>
      <c r="OMZ54" s="0"/>
      <c r="ONA54" s="0"/>
      <c r="ONB54" s="0"/>
      <c r="ONC54" s="0"/>
      <c r="OND54" s="0"/>
      <c r="ONE54" s="0"/>
      <c r="ONF54" s="0"/>
      <c r="ONG54" s="0"/>
      <c r="ONH54" s="0"/>
      <c r="ONI54" s="0"/>
      <c r="ONJ54" s="0"/>
      <c r="ONK54" s="0"/>
      <c r="ONL54" s="0"/>
      <c r="ONM54" s="0"/>
      <c r="ONN54" s="0"/>
      <c r="ONO54" s="0"/>
      <c r="ONP54" s="0"/>
      <c r="ONQ54" s="0"/>
      <c r="ONR54" s="0"/>
      <c r="ONS54" s="0"/>
      <c r="ONT54" s="0"/>
      <c r="ONU54" s="0"/>
      <c r="ONV54" s="0"/>
      <c r="ONW54" s="0"/>
      <c r="ONX54" s="0"/>
      <c r="ONY54" s="0"/>
      <c r="ONZ54" s="0"/>
      <c r="OOA54" s="0"/>
      <c r="OOB54" s="0"/>
      <c r="OOC54" s="0"/>
      <c r="OOD54" s="0"/>
      <c r="OOE54" s="0"/>
      <c r="OOF54" s="0"/>
      <c r="OOG54" s="0"/>
      <c r="OOH54" s="0"/>
      <c r="OOI54" s="0"/>
      <c r="OOJ54" s="0"/>
      <c r="OOK54" s="0"/>
      <c r="OOL54" s="0"/>
      <c r="OOM54" s="0"/>
      <c r="OON54" s="0"/>
      <c r="OOO54" s="0"/>
      <c r="OOP54" s="0"/>
      <c r="OOQ54" s="0"/>
      <c r="OOR54" s="0"/>
      <c r="OOS54" s="0"/>
      <c r="OOT54" s="0"/>
      <c r="OOU54" s="0"/>
      <c r="OOV54" s="0"/>
      <c r="OOW54" s="0"/>
      <c r="OOX54" s="0"/>
      <c r="OOY54" s="0"/>
      <c r="OOZ54" s="0"/>
      <c r="OPA54" s="0"/>
      <c r="OPB54" s="0"/>
      <c r="OPC54" s="0"/>
      <c r="OPD54" s="0"/>
      <c r="OPE54" s="0"/>
      <c r="OPF54" s="0"/>
      <c r="OPG54" s="0"/>
      <c r="OPH54" s="0"/>
      <c r="OPI54" s="0"/>
      <c r="OPJ54" s="0"/>
      <c r="OPK54" s="0"/>
      <c r="OPL54" s="0"/>
      <c r="OPM54" s="0"/>
      <c r="OPN54" s="0"/>
      <c r="OPO54" s="0"/>
      <c r="OPP54" s="0"/>
      <c r="OPQ54" s="0"/>
      <c r="OPR54" s="0"/>
      <c r="OPS54" s="0"/>
      <c r="OPT54" s="0"/>
      <c r="OPU54" s="0"/>
      <c r="OPV54" s="0"/>
      <c r="OPW54" s="0"/>
      <c r="OPX54" s="0"/>
      <c r="OPY54" s="0"/>
      <c r="OPZ54" s="0"/>
      <c r="OQA54" s="0"/>
      <c r="OQB54" s="0"/>
      <c r="OQC54" s="0"/>
      <c r="OQD54" s="0"/>
      <c r="OQE54" s="0"/>
      <c r="OQF54" s="0"/>
      <c r="OQG54" s="0"/>
      <c r="OQH54" s="0"/>
      <c r="OQI54" s="0"/>
      <c r="OQJ54" s="0"/>
      <c r="OQK54" s="0"/>
      <c r="OQL54" s="0"/>
      <c r="OQM54" s="0"/>
      <c r="OQN54" s="0"/>
      <c r="OQO54" s="0"/>
      <c r="OQP54" s="0"/>
      <c r="OQQ54" s="0"/>
      <c r="OQR54" s="0"/>
      <c r="OQS54" s="0"/>
      <c r="OQT54" s="0"/>
      <c r="OQU54" s="0"/>
      <c r="OQV54" s="0"/>
      <c r="OQW54" s="0"/>
      <c r="OQX54" s="0"/>
      <c r="OQY54" s="0"/>
      <c r="OQZ54" s="0"/>
      <c r="ORA54" s="0"/>
      <c r="ORB54" s="0"/>
      <c r="ORC54" s="0"/>
      <c r="ORD54" s="0"/>
      <c r="ORE54" s="0"/>
      <c r="ORF54" s="0"/>
      <c r="ORG54" s="0"/>
      <c r="ORH54" s="0"/>
      <c r="ORI54" s="0"/>
      <c r="ORJ54" s="0"/>
      <c r="ORK54" s="0"/>
      <c r="ORL54" s="0"/>
      <c r="ORM54" s="0"/>
      <c r="ORN54" s="0"/>
      <c r="ORO54" s="0"/>
      <c r="ORP54" s="0"/>
      <c r="ORQ54" s="0"/>
      <c r="ORR54" s="0"/>
      <c r="ORS54" s="0"/>
      <c r="ORT54" s="0"/>
      <c r="ORU54" s="0"/>
      <c r="ORV54" s="0"/>
      <c r="ORW54" s="0"/>
      <c r="ORX54" s="0"/>
      <c r="ORY54" s="0"/>
      <c r="ORZ54" s="0"/>
      <c r="OSA54" s="0"/>
      <c r="OSB54" s="0"/>
      <c r="OSC54" s="0"/>
      <c r="OSD54" s="0"/>
      <c r="OSE54" s="0"/>
      <c r="OSF54" s="0"/>
      <c r="OSG54" s="0"/>
      <c r="OSH54" s="0"/>
      <c r="OSI54" s="0"/>
      <c r="OSJ54" s="0"/>
      <c r="OSK54" s="0"/>
      <c r="OSL54" s="0"/>
      <c r="OSM54" s="0"/>
      <c r="OSN54" s="0"/>
      <c r="OSO54" s="0"/>
      <c r="OSP54" s="0"/>
      <c r="OSQ54" s="0"/>
      <c r="OSR54" s="0"/>
      <c r="OSS54" s="0"/>
      <c r="OST54" s="0"/>
      <c r="OSU54" s="0"/>
      <c r="OSV54" s="0"/>
      <c r="OSW54" s="0"/>
      <c r="OSX54" s="0"/>
      <c r="OSY54" s="0"/>
      <c r="OSZ54" s="0"/>
      <c r="OTA54" s="0"/>
      <c r="OTB54" s="0"/>
      <c r="OTC54" s="0"/>
      <c r="OTD54" s="0"/>
      <c r="OTE54" s="0"/>
      <c r="OTF54" s="0"/>
      <c r="OTG54" s="0"/>
      <c r="OTH54" s="0"/>
      <c r="OTI54" s="0"/>
      <c r="OTJ54" s="0"/>
      <c r="OTK54" s="0"/>
      <c r="OTL54" s="0"/>
      <c r="OTM54" s="0"/>
      <c r="OTN54" s="0"/>
      <c r="OTO54" s="0"/>
      <c r="OTP54" s="0"/>
      <c r="OTQ54" s="0"/>
      <c r="OTR54" s="0"/>
      <c r="OTS54" s="0"/>
      <c r="OTT54" s="0"/>
      <c r="OTU54" s="0"/>
      <c r="OTV54" s="0"/>
      <c r="OTW54" s="0"/>
      <c r="OTX54" s="0"/>
      <c r="OTY54" s="0"/>
      <c r="OTZ54" s="0"/>
      <c r="OUA54" s="0"/>
      <c r="OUB54" s="0"/>
      <c r="OUC54" s="0"/>
      <c r="OUD54" s="0"/>
      <c r="OUE54" s="0"/>
      <c r="OUF54" s="0"/>
      <c r="OUG54" s="0"/>
      <c r="OUH54" s="0"/>
      <c r="OUI54" s="0"/>
      <c r="OUJ54" s="0"/>
      <c r="OUK54" s="0"/>
      <c r="OUL54" s="0"/>
      <c r="OUM54" s="0"/>
      <c r="OUN54" s="0"/>
      <c r="OUO54" s="0"/>
      <c r="OUP54" s="0"/>
      <c r="OUQ54" s="0"/>
      <c r="OUR54" s="0"/>
      <c r="OUS54" s="0"/>
      <c r="OUT54" s="0"/>
      <c r="OUU54" s="0"/>
      <c r="OUV54" s="0"/>
      <c r="OUW54" s="0"/>
      <c r="OUX54" s="0"/>
      <c r="OUY54" s="0"/>
      <c r="OUZ54" s="0"/>
      <c r="OVA54" s="0"/>
      <c r="OVB54" s="0"/>
      <c r="OVC54" s="0"/>
      <c r="OVD54" s="0"/>
      <c r="OVE54" s="0"/>
      <c r="OVF54" s="0"/>
      <c r="OVG54" s="0"/>
      <c r="OVH54" s="0"/>
      <c r="OVI54" s="0"/>
      <c r="OVJ54" s="0"/>
      <c r="OVK54" s="0"/>
      <c r="OVL54" s="0"/>
      <c r="OVM54" s="0"/>
      <c r="OVN54" s="0"/>
      <c r="OVO54" s="0"/>
      <c r="OVP54" s="0"/>
      <c r="OVQ54" s="0"/>
      <c r="OVR54" s="0"/>
      <c r="OVS54" s="0"/>
      <c r="OVT54" s="0"/>
      <c r="OVU54" s="0"/>
      <c r="OVV54" s="0"/>
      <c r="OVW54" s="0"/>
      <c r="OVX54" s="0"/>
      <c r="OVY54" s="0"/>
      <c r="OVZ54" s="0"/>
      <c r="OWA54" s="0"/>
      <c r="OWB54" s="0"/>
      <c r="OWC54" s="0"/>
      <c r="OWD54" s="0"/>
      <c r="OWE54" s="0"/>
      <c r="OWF54" s="0"/>
      <c r="OWG54" s="0"/>
      <c r="OWH54" s="0"/>
      <c r="OWI54" s="0"/>
      <c r="OWJ54" s="0"/>
      <c r="OWK54" s="0"/>
      <c r="OWL54" s="0"/>
      <c r="OWM54" s="0"/>
      <c r="OWN54" s="0"/>
      <c r="OWO54" s="0"/>
      <c r="OWP54" s="0"/>
      <c r="OWQ54" s="0"/>
      <c r="OWR54" s="0"/>
      <c r="OWS54" s="0"/>
      <c r="OWT54" s="0"/>
      <c r="OWU54" s="0"/>
      <c r="OWV54" s="0"/>
      <c r="OWW54" s="0"/>
      <c r="OWX54" s="0"/>
      <c r="OWY54" s="0"/>
      <c r="OWZ54" s="0"/>
      <c r="OXA54" s="0"/>
      <c r="OXB54" s="0"/>
      <c r="OXC54" s="0"/>
      <c r="OXD54" s="0"/>
      <c r="OXE54" s="0"/>
      <c r="OXF54" s="0"/>
      <c r="OXG54" s="0"/>
      <c r="OXH54" s="0"/>
      <c r="OXI54" s="0"/>
      <c r="OXJ54" s="0"/>
      <c r="OXK54" s="0"/>
      <c r="OXL54" s="0"/>
      <c r="OXM54" s="0"/>
      <c r="OXN54" s="0"/>
      <c r="OXO54" s="0"/>
      <c r="OXP54" s="0"/>
      <c r="OXQ54" s="0"/>
      <c r="OXR54" s="0"/>
      <c r="OXS54" s="0"/>
      <c r="OXT54" s="0"/>
      <c r="OXU54" s="0"/>
      <c r="OXV54" s="0"/>
      <c r="OXW54" s="0"/>
      <c r="OXX54" s="0"/>
      <c r="OXY54" s="0"/>
      <c r="OXZ54" s="0"/>
      <c r="OYA54" s="0"/>
      <c r="OYB54" s="0"/>
      <c r="OYC54" s="0"/>
      <c r="OYD54" s="0"/>
      <c r="OYE54" s="0"/>
      <c r="OYF54" s="0"/>
      <c r="OYG54" s="0"/>
      <c r="OYH54" s="0"/>
      <c r="OYI54" s="0"/>
      <c r="OYJ54" s="0"/>
      <c r="OYK54" s="0"/>
      <c r="OYL54" s="0"/>
      <c r="OYM54" s="0"/>
      <c r="OYN54" s="0"/>
      <c r="OYO54" s="0"/>
      <c r="OYP54" s="0"/>
      <c r="OYQ54" s="0"/>
      <c r="OYR54" s="0"/>
      <c r="OYS54" s="0"/>
      <c r="OYT54" s="0"/>
      <c r="OYU54" s="0"/>
      <c r="OYV54" s="0"/>
      <c r="OYW54" s="0"/>
      <c r="OYX54" s="0"/>
      <c r="OYY54" s="0"/>
      <c r="OYZ54" s="0"/>
      <c r="OZA54" s="0"/>
      <c r="OZB54" s="0"/>
      <c r="OZC54" s="0"/>
      <c r="OZD54" s="0"/>
      <c r="OZE54" s="0"/>
      <c r="OZF54" s="0"/>
      <c r="OZG54" s="0"/>
      <c r="OZH54" s="0"/>
      <c r="OZI54" s="0"/>
      <c r="OZJ54" s="0"/>
      <c r="OZK54" s="0"/>
      <c r="OZL54" s="0"/>
      <c r="OZM54" s="0"/>
      <c r="OZN54" s="0"/>
      <c r="OZO54" s="0"/>
      <c r="OZP54" s="0"/>
      <c r="OZQ54" s="0"/>
      <c r="OZR54" s="0"/>
      <c r="OZS54" s="0"/>
      <c r="OZT54" s="0"/>
      <c r="OZU54" s="0"/>
      <c r="OZV54" s="0"/>
      <c r="OZW54" s="0"/>
      <c r="OZX54" s="0"/>
      <c r="OZY54" s="0"/>
      <c r="OZZ54" s="0"/>
      <c r="PAA54" s="0"/>
      <c r="PAB54" s="0"/>
      <c r="PAC54" s="0"/>
      <c r="PAD54" s="0"/>
      <c r="PAE54" s="0"/>
      <c r="PAF54" s="0"/>
      <c r="PAG54" s="0"/>
      <c r="PAH54" s="0"/>
      <c r="PAI54" s="0"/>
      <c r="PAJ54" s="0"/>
      <c r="PAK54" s="0"/>
      <c r="PAL54" s="0"/>
      <c r="PAM54" s="0"/>
      <c r="PAN54" s="0"/>
      <c r="PAO54" s="0"/>
      <c r="PAP54" s="0"/>
      <c r="PAQ54" s="0"/>
      <c r="PAR54" s="0"/>
      <c r="PAS54" s="0"/>
      <c r="PAT54" s="0"/>
      <c r="PAU54" s="0"/>
      <c r="PAV54" s="0"/>
      <c r="PAW54" s="0"/>
      <c r="PAX54" s="0"/>
      <c r="PAY54" s="0"/>
      <c r="PAZ54" s="0"/>
      <c r="PBA54" s="0"/>
      <c r="PBB54" s="0"/>
      <c r="PBC54" s="0"/>
      <c r="PBD54" s="0"/>
      <c r="PBE54" s="0"/>
      <c r="PBF54" s="0"/>
      <c r="PBG54" s="0"/>
      <c r="PBH54" s="0"/>
      <c r="PBI54" s="0"/>
      <c r="PBJ54" s="0"/>
      <c r="PBK54" s="0"/>
      <c r="PBL54" s="0"/>
      <c r="PBM54" s="0"/>
      <c r="PBN54" s="0"/>
      <c r="PBO54" s="0"/>
      <c r="PBP54" s="0"/>
      <c r="PBQ54" s="0"/>
      <c r="PBR54" s="0"/>
      <c r="PBS54" s="0"/>
      <c r="PBT54" s="0"/>
      <c r="PBU54" s="0"/>
      <c r="PBV54" s="0"/>
      <c r="PBW54" s="0"/>
      <c r="PBX54" s="0"/>
      <c r="PBY54" s="0"/>
      <c r="PBZ54" s="0"/>
      <c r="PCA54" s="0"/>
      <c r="PCB54" s="0"/>
      <c r="PCC54" s="0"/>
      <c r="PCD54" s="0"/>
      <c r="PCE54" s="0"/>
      <c r="PCF54" s="0"/>
      <c r="PCG54" s="0"/>
      <c r="PCH54" s="0"/>
      <c r="PCI54" s="0"/>
      <c r="PCJ54" s="0"/>
      <c r="PCK54" s="0"/>
      <c r="PCL54" s="0"/>
      <c r="PCM54" s="0"/>
      <c r="PCN54" s="0"/>
      <c r="PCO54" s="0"/>
      <c r="PCP54" s="0"/>
      <c r="PCQ54" s="0"/>
      <c r="PCR54" s="0"/>
      <c r="PCS54" s="0"/>
      <c r="PCT54" s="0"/>
      <c r="PCU54" s="0"/>
      <c r="PCV54" s="0"/>
      <c r="PCW54" s="0"/>
      <c r="PCX54" s="0"/>
      <c r="PCY54" s="0"/>
      <c r="PCZ54" s="0"/>
      <c r="PDA54" s="0"/>
      <c r="PDB54" s="0"/>
      <c r="PDC54" s="0"/>
      <c r="PDD54" s="0"/>
      <c r="PDE54" s="0"/>
      <c r="PDF54" s="0"/>
      <c r="PDG54" s="0"/>
      <c r="PDH54" s="0"/>
      <c r="PDI54" s="0"/>
      <c r="PDJ54" s="0"/>
      <c r="PDK54" s="0"/>
      <c r="PDL54" s="0"/>
      <c r="PDM54" s="0"/>
      <c r="PDN54" s="0"/>
      <c r="PDO54" s="0"/>
      <c r="PDP54" s="0"/>
      <c r="PDQ54" s="0"/>
      <c r="PDR54" s="0"/>
      <c r="PDS54" s="0"/>
      <c r="PDT54" s="0"/>
      <c r="PDU54" s="0"/>
      <c r="PDV54" s="0"/>
      <c r="PDW54" s="0"/>
      <c r="PDX54" s="0"/>
      <c r="PDY54" s="0"/>
      <c r="PDZ54" s="0"/>
      <c r="PEA54" s="0"/>
      <c r="PEB54" s="0"/>
      <c r="PEC54" s="0"/>
      <c r="PED54" s="0"/>
      <c r="PEE54" s="0"/>
      <c r="PEF54" s="0"/>
      <c r="PEG54" s="0"/>
      <c r="PEH54" s="0"/>
      <c r="PEI54" s="0"/>
      <c r="PEJ54" s="0"/>
      <c r="PEK54" s="0"/>
      <c r="PEL54" s="0"/>
      <c r="PEM54" s="0"/>
      <c r="PEN54" s="0"/>
      <c r="PEO54" s="0"/>
      <c r="PEP54" s="0"/>
      <c r="PEQ54" s="0"/>
      <c r="PER54" s="0"/>
      <c r="PES54" s="0"/>
      <c r="PET54" s="0"/>
      <c r="PEU54" s="0"/>
      <c r="PEV54" s="0"/>
      <c r="PEW54" s="0"/>
      <c r="PEX54" s="0"/>
      <c r="PEY54" s="0"/>
      <c r="PEZ54" s="0"/>
      <c r="PFA54" s="0"/>
      <c r="PFB54" s="0"/>
      <c r="PFC54" s="0"/>
      <c r="PFD54" s="0"/>
      <c r="PFE54" s="0"/>
      <c r="PFF54" s="0"/>
      <c r="PFG54" s="0"/>
      <c r="PFH54" s="0"/>
      <c r="PFI54" s="0"/>
      <c r="PFJ54" s="0"/>
      <c r="PFK54" s="0"/>
      <c r="PFL54" s="0"/>
      <c r="PFM54" s="0"/>
      <c r="PFN54" s="0"/>
      <c r="PFO54" s="0"/>
      <c r="PFP54" s="0"/>
      <c r="PFQ54" s="0"/>
      <c r="PFR54" s="0"/>
      <c r="PFS54" s="0"/>
      <c r="PFT54" s="0"/>
      <c r="PFU54" s="0"/>
      <c r="PFV54" s="0"/>
      <c r="PFW54" s="0"/>
      <c r="PFX54" s="0"/>
      <c r="PFY54" s="0"/>
      <c r="PFZ54" s="0"/>
      <c r="PGA54" s="0"/>
      <c r="PGB54" s="0"/>
      <c r="PGC54" s="0"/>
      <c r="PGD54" s="0"/>
      <c r="PGE54" s="0"/>
      <c r="PGF54" s="0"/>
      <c r="PGG54" s="0"/>
      <c r="PGH54" s="0"/>
      <c r="PGI54" s="0"/>
      <c r="PGJ54" s="0"/>
      <c r="PGK54" s="0"/>
      <c r="PGL54" s="0"/>
      <c r="PGM54" s="0"/>
      <c r="PGN54" s="0"/>
      <c r="PGO54" s="0"/>
      <c r="PGP54" s="0"/>
      <c r="PGQ54" s="0"/>
      <c r="PGR54" s="0"/>
      <c r="PGS54" s="0"/>
      <c r="PGT54" s="0"/>
      <c r="PGU54" s="0"/>
      <c r="PGV54" s="0"/>
      <c r="PGW54" s="0"/>
      <c r="PGX54" s="0"/>
      <c r="PGY54" s="0"/>
      <c r="PGZ54" s="0"/>
      <c r="PHA54" s="0"/>
      <c r="PHB54" s="0"/>
      <c r="PHC54" s="0"/>
      <c r="PHD54" s="0"/>
      <c r="PHE54" s="0"/>
      <c r="PHF54" s="0"/>
      <c r="PHG54" s="0"/>
      <c r="PHH54" s="0"/>
      <c r="PHI54" s="0"/>
      <c r="PHJ54" s="0"/>
      <c r="PHK54" s="0"/>
      <c r="PHL54" s="0"/>
      <c r="PHM54" s="0"/>
      <c r="PHN54" s="0"/>
      <c r="PHO54" s="0"/>
      <c r="PHP54" s="0"/>
      <c r="PHQ54" s="0"/>
      <c r="PHR54" s="0"/>
      <c r="PHS54" s="0"/>
      <c r="PHT54" s="0"/>
      <c r="PHU54" s="0"/>
      <c r="PHV54" s="0"/>
      <c r="PHW54" s="0"/>
      <c r="PHX54" s="0"/>
      <c r="PHY54" s="0"/>
      <c r="PHZ54" s="0"/>
      <c r="PIA54" s="0"/>
      <c r="PIB54" s="0"/>
      <c r="PIC54" s="0"/>
      <c r="PID54" s="0"/>
      <c r="PIE54" s="0"/>
      <c r="PIF54" s="0"/>
      <c r="PIG54" s="0"/>
      <c r="PIH54" s="0"/>
      <c r="PII54" s="0"/>
      <c r="PIJ54" s="0"/>
      <c r="PIK54" s="0"/>
      <c r="PIL54" s="0"/>
      <c r="PIM54" s="0"/>
      <c r="PIN54" s="0"/>
      <c r="PIO54" s="0"/>
      <c r="PIP54" s="0"/>
      <c r="PIQ54" s="0"/>
      <c r="PIR54" s="0"/>
      <c r="PIS54" s="0"/>
      <c r="PIT54" s="0"/>
      <c r="PIU54" s="0"/>
      <c r="PIV54" s="0"/>
      <c r="PIW54" s="0"/>
      <c r="PIX54" s="0"/>
      <c r="PIY54" s="0"/>
      <c r="PIZ54" s="0"/>
      <c r="PJA54" s="0"/>
      <c r="PJB54" s="0"/>
      <c r="PJC54" s="0"/>
      <c r="PJD54" s="0"/>
      <c r="PJE54" s="0"/>
      <c r="PJF54" s="0"/>
      <c r="PJG54" s="0"/>
      <c r="PJH54" s="0"/>
      <c r="PJI54" s="0"/>
      <c r="PJJ54" s="0"/>
      <c r="PJK54" s="0"/>
      <c r="PJL54" s="0"/>
      <c r="PJM54" s="0"/>
      <c r="PJN54" s="0"/>
      <c r="PJO54" s="0"/>
      <c r="PJP54" s="0"/>
      <c r="PJQ54" s="0"/>
      <c r="PJR54" s="0"/>
      <c r="PJS54" s="0"/>
      <c r="PJT54" s="0"/>
      <c r="PJU54" s="0"/>
      <c r="PJV54" s="0"/>
      <c r="PJW54" s="0"/>
      <c r="PJX54" s="0"/>
      <c r="PJY54" s="0"/>
      <c r="PJZ54" s="0"/>
      <c r="PKA54" s="0"/>
      <c r="PKB54" s="0"/>
      <c r="PKC54" s="0"/>
      <c r="PKD54" s="0"/>
      <c r="PKE54" s="0"/>
      <c r="PKF54" s="0"/>
      <c r="PKG54" s="0"/>
      <c r="PKH54" s="0"/>
      <c r="PKI54" s="0"/>
      <c r="PKJ54" s="0"/>
      <c r="PKK54" s="0"/>
      <c r="PKL54" s="0"/>
      <c r="PKM54" s="0"/>
      <c r="PKN54" s="0"/>
      <c r="PKO54" s="0"/>
      <c r="PKP54" s="0"/>
      <c r="PKQ54" s="0"/>
      <c r="PKR54" s="0"/>
      <c r="PKS54" s="0"/>
      <c r="PKT54" s="0"/>
      <c r="PKU54" s="0"/>
      <c r="PKV54" s="0"/>
      <c r="PKW54" s="0"/>
      <c r="PKX54" s="0"/>
      <c r="PKY54" s="0"/>
      <c r="PKZ54" s="0"/>
      <c r="PLA54" s="0"/>
      <c r="PLB54" s="0"/>
      <c r="PLC54" s="0"/>
      <c r="PLD54" s="0"/>
      <c r="PLE54" s="0"/>
      <c r="PLF54" s="0"/>
      <c r="PLG54" s="0"/>
      <c r="PLH54" s="0"/>
      <c r="PLI54" s="0"/>
      <c r="PLJ54" s="0"/>
      <c r="PLK54" s="0"/>
      <c r="PLL54" s="0"/>
      <c r="PLM54" s="0"/>
      <c r="PLN54" s="0"/>
      <c r="PLO54" s="0"/>
      <c r="PLP54" s="0"/>
      <c r="PLQ54" s="0"/>
      <c r="PLR54" s="0"/>
      <c r="PLS54" s="0"/>
      <c r="PLT54" s="0"/>
      <c r="PLU54" s="0"/>
      <c r="PLV54" s="0"/>
      <c r="PLW54" s="0"/>
      <c r="PLX54" s="0"/>
      <c r="PLY54" s="0"/>
      <c r="PLZ54" s="0"/>
      <c r="PMA54" s="0"/>
      <c r="PMB54" s="0"/>
      <c r="PMC54" s="0"/>
      <c r="PMD54" s="0"/>
      <c r="PME54" s="0"/>
      <c r="PMF54" s="0"/>
      <c r="PMG54" s="0"/>
      <c r="PMH54" s="0"/>
      <c r="PMI54" s="0"/>
      <c r="PMJ54" s="0"/>
      <c r="PMK54" s="0"/>
      <c r="PML54" s="0"/>
      <c r="PMM54" s="0"/>
      <c r="PMN54" s="0"/>
      <c r="PMO54" s="0"/>
      <c r="PMP54" s="0"/>
      <c r="PMQ54" s="0"/>
      <c r="PMR54" s="0"/>
      <c r="PMS54" s="0"/>
      <c r="PMT54" s="0"/>
      <c r="PMU54" s="0"/>
      <c r="PMV54" s="0"/>
      <c r="PMW54" s="0"/>
      <c r="PMX54" s="0"/>
      <c r="PMY54" s="0"/>
      <c r="PMZ54" s="0"/>
      <c r="PNA54" s="0"/>
      <c r="PNB54" s="0"/>
      <c r="PNC54" s="0"/>
      <c r="PND54" s="0"/>
      <c r="PNE54" s="0"/>
      <c r="PNF54" s="0"/>
      <c r="PNG54" s="0"/>
      <c r="PNH54" s="0"/>
      <c r="PNI54" s="0"/>
      <c r="PNJ54" s="0"/>
      <c r="PNK54" s="0"/>
      <c r="PNL54" s="0"/>
      <c r="PNM54" s="0"/>
      <c r="PNN54" s="0"/>
      <c r="PNO54" s="0"/>
      <c r="PNP54" s="0"/>
      <c r="PNQ54" s="0"/>
      <c r="PNR54" s="0"/>
      <c r="PNS54" s="0"/>
      <c r="PNT54" s="0"/>
      <c r="PNU54" s="0"/>
      <c r="PNV54" s="0"/>
      <c r="PNW54" s="0"/>
      <c r="PNX54" s="0"/>
      <c r="PNY54" s="0"/>
      <c r="PNZ54" s="0"/>
      <c r="POA54" s="0"/>
      <c r="POB54" s="0"/>
      <c r="POC54" s="0"/>
      <c r="POD54" s="0"/>
      <c r="POE54" s="0"/>
      <c r="POF54" s="0"/>
      <c r="POG54" s="0"/>
      <c r="POH54" s="0"/>
      <c r="POI54" s="0"/>
      <c r="POJ54" s="0"/>
      <c r="POK54" s="0"/>
      <c r="POL54" s="0"/>
      <c r="POM54" s="0"/>
      <c r="PON54" s="0"/>
      <c r="POO54" s="0"/>
      <c r="POP54" s="0"/>
      <c r="POQ54" s="0"/>
      <c r="POR54" s="0"/>
      <c r="POS54" s="0"/>
      <c r="POT54" s="0"/>
      <c r="POU54" s="0"/>
      <c r="POV54" s="0"/>
      <c r="POW54" s="0"/>
      <c r="POX54" s="0"/>
      <c r="POY54" s="0"/>
      <c r="POZ54" s="0"/>
      <c r="PPA54" s="0"/>
      <c r="PPB54" s="0"/>
      <c r="PPC54" s="0"/>
      <c r="PPD54" s="0"/>
      <c r="PPE54" s="0"/>
      <c r="PPF54" s="0"/>
      <c r="PPG54" s="0"/>
      <c r="PPH54" s="0"/>
      <c r="PPI54" s="0"/>
      <c r="PPJ54" s="0"/>
      <c r="PPK54" s="0"/>
      <c r="PPL54" s="0"/>
      <c r="PPM54" s="0"/>
      <c r="PPN54" s="0"/>
      <c r="PPO54" s="0"/>
      <c r="PPP54" s="0"/>
      <c r="PPQ54" s="0"/>
      <c r="PPR54" s="0"/>
      <c r="PPS54" s="0"/>
      <c r="PPT54" s="0"/>
      <c r="PPU54" s="0"/>
      <c r="PPV54" s="0"/>
      <c r="PPW54" s="0"/>
      <c r="PPX54" s="0"/>
      <c r="PPY54" s="0"/>
      <c r="PPZ54" s="0"/>
      <c r="PQA54" s="0"/>
      <c r="PQB54" s="0"/>
      <c r="PQC54" s="0"/>
      <c r="PQD54" s="0"/>
      <c r="PQE54" s="0"/>
      <c r="PQF54" s="0"/>
      <c r="PQG54" s="0"/>
      <c r="PQH54" s="0"/>
      <c r="PQI54" s="0"/>
      <c r="PQJ54" s="0"/>
      <c r="PQK54" s="0"/>
      <c r="PQL54" s="0"/>
      <c r="PQM54" s="0"/>
      <c r="PQN54" s="0"/>
      <c r="PQO54" s="0"/>
      <c r="PQP54" s="0"/>
      <c r="PQQ54" s="0"/>
      <c r="PQR54" s="0"/>
      <c r="PQS54" s="0"/>
      <c r="PQT54" s="0"/>
      <c r="PQU54" s="0"/>
      <c r="PQV54" s="0"/>
      <c r="PQW54" s="0"/>
      <c r="PQX54" s="0"/>
      <c r="PQY54" s="0"/>
      <c r="PQZ54" s="0"/>
      <c r="PRA54" s="0"/>
      <c r="PRB54" s="0"/>
      <c r="PRC54" s="0"/>
      <c r="PRD54" s="0"/>
      <c r="PRE54" s="0"/>
      <c r="PRF54" s="0"/>
      <c r="PRG54" s="0"/>
      <c r="PRH54" s="0"/>
      <c r="PRI54" s="0"/>
      <c r="PRJ54" s="0"/>
      <c r="PRK54" s="0"/>
      <c r="PRL54" s="0"/>
      <c r="PRM54" s="0"/>
      <c r="PRN54" s="0"/>
      <c r="PRO54" s="0"/>
      <c r="PRP54" s="0"/>
      <c r="PRQ54" s="0"/>
      <c r="PRR54" s="0"/>
      <c r="PRS54" s="0"/>
      <c r="PRT54" s="0"/>
      <c r="PRU54" s="0"/>
      <c r="PRV54" s="0"/>
      <c r="PRW54" s="0"/>
      <c r="PRX54" s="0"/>
      <c r="PRY54" s="0"/>
      <c r="PRZ54" s="0"/>
      <c r="PSA54" s="0"/>
      <c r="PSB54" s="0"/>
      <c r="PSC54" s="0"/>
      <c r="PSD54" s="0"/>
      <c r="PSE54" s="0"/>
      <c r="PSF54" s="0"/>
      <c r="PSG54" s="0"/>
      <c r="PSH54" s="0"/>
      <c r="PSI54" s="0"/>
      <c r="PSJ54" s="0"/>
      <c r="PSK54" s="0"/>
      <c r="PSL54" s="0"/>
      <c r="PSM54" s="0"/>
      <c r="PSN54" s="0"/>
      <c r="PSO54" s="0"/>
      <c r="PSP54" s="0"/>
      <c r="PSQ54" s="0"/>
      <c r="PSR54" s="0"/>
      <c r="PSS54" s="0"/>
      <c r="PST54" s="0"/>
      <c r="PSU54" s="0"/>
      <c r="PSV54" s="0"/>
      <c r="PSW54" s="0"/>
      <c r="PSX54" s="0"/>
      <c r="PSY54" s="0"/>
      <c r="PSZ54" s="0"/>
      <c r="PTA54" s="0"/>
      <c r="PTB54" s="0"/>
      <c r="PTC54" s="0"/>
      <c r="PTD54" s="0"/>
      <c r="PTE54" s="0"/>
      <c r="PTF54" s="0"/>
      <c r="PTG54" s="0"/>
      <c r="PTH54" s="0"/>
      <c r="PTI54" s="0"/>
      <c r="PTJ54" s="0"/>
      <c r="PTK54" s="0"/>
      <c r="PTL54" s="0"/>
      <c r="PTM54" s="0"/>
      <c r="PTN54" s="0"/>
      <c r="PTO54" s="0"/>
      <c r="PTP54" s="0"/>
      <c r="PTQ54" s="0"/>
      <c r="PTR54" s="0"/>
      <c r="PTS54" s="0"/>
      <c r="PTT54" s="0"/>
      <c r="PTU54" s="0"/>
      <c r="PTV54" s="0"/>
      <c r="PTW54" s="0"/>
      <c r="PTX54" s="0"/>
      <c r="PTY54" s="0"/>
      <c r="PTZ54" s="0"/>
      <c r="PUA54" s="0"/>
      <c r="PUB54" s="0"/>
      <c r="PUC54" s="0"/>
      <c r="PUD54" s="0"/>
      <c r="PUE54" s="0"/>
      <c r="PUF54" s="0"/>
      <c r="PUG54" s="0"/>
      <c r="PUH54" s="0"/>
      <c r="PUI54" s="0"/>
      <c r="PUJ54" s="0"/>
      <c r="PUK54" s="0"/>
      <c r="PUL54" s="0"/>
      <c r="PUM54" s="0"/>
      <c r="PUN54" s="0"/>
      <c r="PUO54" s="0"/>
      <c r="PUP54" s="0"/>
      <c r="PUQ54" s="0"/>
      <c r="PUR54" s="0"/>
      <c r="PUS54" s="0"/>
      <c r="PUT54" s="0"/>
      <c r="PUU54" s="0"/>
      <c r="PUV54" s="0"/>
      <c r="PUW54" s="0"/>
      <c r="PUX54" s="0"/>
      <c r="PUY54" s="0"/>
      <c r="PUZ54" s="0"/>
      <c r="PVA54" s="0"/>
      <c r="PVB54" s="0"/>
      <c r="PVC54" s="0"/>
      <c r="PVD54" s="0"/>
      <c r="PVE54" s="0"/>
      <c r="PVF54" s="0"/>
      <c r="PVG54" s="0"/>
      <c r="PVH54" s="0"/>
      <c r="PVI54" s="0"/>
      <c r="PVJ54" s="0"/>
      <c r="PVK54" s="0"/>
      <c r="PVL54" s="0"/>
      <c r="PVM54" s="0"/>
      <c r="PVN54" s="0"/>
      <c r="PVO54" s="0"/>
      <c r="PVP54" s="0"/>
      <c r="PVQ54" s="0"/>
      <c r="PVR54" s="0"/>
      <c r="PVS54" s="0"/>
      <c r="PVT54" s="0"/>
      <c r="PVU54" s="0"/>
      <c r="PVV54" s="0"/>
      <c r="PVW54" s="0"/>
      <c r="PVX54" s="0"/>
      <c r="PVY54" s="0"/>
      <c r="PVZ54" s="0"/>
      <c r="PWA54" s="0"/>
      <c r="PWB54" s="0"/>
      <c r="PWC54" s="0"/>
      <c r="PWD54" s="0"/>
      <c r="PWE54" s="0"/>
      <c r="PWF54" s="0"/>
      <c r="PWG54" s="0"/>
      <c r="PWH54" s="0"/>
      <c r="PWI54" s="0"/>
      <c r="PWJ54" s="0"/>
      <c r="PWK54" s="0"/>
      <c r="PWL54" s="0"/>
      <c r="PWM54" s="0"/>
      <c r="PWN54" s="0"/>
      <c r="PWO54" s="0"/>
      <c r="PWP54" s="0"/>
      <c r="PWQ54" s="0"/>
      <c r="PWR54" s="0"/>
      <c r="PWS54" s="0"/>
      <c r="PWT54" s="0"/>
      <c r="PWU54" s="0"/>
      <c r="PWV54" s="0"/>
      <c r="PWW54" s="0"/>
      <c r="PWX54" s="0"/>
      <c r="PWY54" s="0"/>
      <c r="PWZ54" s="0"/>
      <c r="PXA54" s="0"/>
      <c r="PXB54" s="0"/>
      <c r="PXC54" s="0"/>
      <c r="PXD54" s="0"/>
      <c r="PXE54" s="0"/>
      <c r="PXF54" s="0"/>
      <c r="PXG54" s="0"/>
      <c r="PXH54" s="0"/>
      <c r="PXI54" s="0"/>
      <c r="PXJ54" s="0"/>
      <c r="PXK54" s="0"/>
      <c r="PXL54" s="0"/>
      <c r="PXM54" s="0"/>
      <c r="PXN54" s="0"/>
      <c r="PXO54" s="0"/>
      <c r="PXP54" s="0"/>
      <c r="PXQ54" s="0"/>
      <c r="PXR54" s="0"/>
      <c r="PXS54" s="0"/>
      <c r="PXT54" s="0"/>
      <c r="PXU54" s="0"/>
      <c r="PXV54" s="0"/>
      <c r="PXW54" s="0"/>
      <c r="PXX54" s="0"/>
      <c r="PXY54" s="0"/>
      <c r="PXZ54" s="0"/>
      <c r="PYA54" s="0"/>
      <c r="PYB54" s="0"/>
      <c r="PYC54" s="0"/>
      <c r="PYD54" s="0"/>
      <c r="PYE54" s="0"/>
      <c r="PYF54" s="0"/>
      <c r="PYG54" s="0"/>
      <c r="PYH54" s="0"/>
      <c r="PYI54" s="0"/>
      <c r="PYJ54" s="0"/>
      <c r="PYK54" s="0"/>
      <c r="PYL54" s="0"/>
      <c r="PYM54" s="0"/>
      <c r="PYN54" s="0"/>
      <c r="PYO54" s="0"/>
      <c r="PYP54" s="0"/>
      <c r="PYQ54" s="0"/>
      <c r="PYR54" s="0"/>
      <c r="PYS54" s="0"/>
      <c r="PYT54" s="0"/>
      <c r="PYU54" s="0"/>
      <c r="PYV54" s="0"/>
      <c r="PYW54" s="0"/>
      <c r="PYX54" s="0"/>
      <c r="PYY54" s="0"/>
      <c r="PYZ54" s="0"/>
      <c r="PZA54" s="0"/>
      <c r="PZB54" s="0"/>
      <c r="PZC54" s="0"/>
      <c r="PZD54" s="0"/>
      <c r="PZE54" s="0"/>
      <c r="PZF54" s="0"/>
      <c r="PZG54" s="0"/>
      <c r="PZH54" s="0"/>
      <c r="PZI54" s="0"/>
      <c r="PZJ54" s="0"/>
      <c r="PZK54" s="0"/>
      <c r="PZL54" s="0"/>
      <c r="PZM54" s="0"/>
      <c r="PZN54" s="0"/>
      <c r="PZO54" s="0"/>
      <c r="PZP54" s="0"/>
      <c r="PZQ54" s="0"/>
      <c r="PZR54" s="0"/>
      <c r="PZS54" s="0"/>
      <c r="PZT54" s="0"/>
      <c r="PZU54" s="0"/>
      <c r="PZV54" s="0"/>
      <c r="PZW54" s="0"/>
      <c r="PZX54" s="0"/>
      <c r="PZY54" s="0"/>
      <c r="PZZ54" s="0"/>
      <c r="QAA54" s="0"/>
      <c r="QAB54" s="0"/>
      <c r="QAC54" s="0"/>
      <c r="QAD54" s="0"/>
      <c r="QAE54" s="0"/>
      <c r="QAF54" s="0"/>
      <c r="QAG54" s="0"/>
      <c r="QAH54" s="0"/>
      <c r="QAI54" s="0"/>
      <c r="QAJ54" s="0"/>
      <c r="QAK54" s="0"/>
      <c r="QAL54" s="0"/>
      <c r="QAM54" s="0"/>
      <c r="QAN54" s="0"/>
      <c r="QAO54" s="0"/>
      <c r="QAP54" s="0"/>
      <c r="QAQ54" s="0"/>
      <c r="QAR54" s="0"/>
      <c r="QAS54" s="0"/>
      <c r="QAT54" s="0"/>
      <c r="QAU54" s="0"/>
      <c r="QAV54" s="0"/>
      <c r="QAW54" s="0"/>
      <c r="QAX54" s="0"/>
      <c r="QAY54" s="0"/>
      <c r="QAZ54" s="0"/>
      <c r="QBA54" s="0"/>
      <c r="QBB54" s="0"/>
      <c r="QBC54" s="0"/>
      <c r="QBD54" s="0"/>
      <c r="QBE54" s="0"/>
      <c r="QBF54" s="0"/>
      <c r="QBG54" s="0"/>
      <c r="QBH54" s="0"/>
      <c r="QBI54" s="0"/>
      <c r="QBJ54" s="0"/>
      <c r="QBK54" s="0"/>
      <c r="QBL54" s="0"/>
      <c r="QBM54" s="0"/>
      <c r="QBN54" s="0"/>
      <c r="QBO54" s="0"/>
      <c r="QBP54" s="0"/>
      <c r="QBQ54" s="0"/>
      <c r="QBR54" s="0"/>
      <c r="QBS54" s="0"/>
      <c r="QBT54" s="0"/>
      <c r="QBU54" s="0"/>
      <c r="QBV54" s="0"/>
      <c r="QBW54" s="0"/>
      <c r="QBX54" s="0"/>
      <c r="QBY54" s="0"/>
      <c r="QBZ54" s="0"/>
      <c r="QCA54" s="0"/>
      <c r="QCB54" s="0"/>
      <c r="QCC54" s="0"/>
      <c r="QCD54" s="0"/>
      <c r="QCE54" s="0"/>
      <c r="QCF54" s="0"/>
      <c r="QCG54" s="0"/>
      <c r="QCH54" s="0"/>
      <c r="QCI54" s="0"/>
      <c r="QCJ54" s="0"/>
      <c r="QCK54" s="0"/>
      <c r="QCL54" s="0"/>
      <c r="QCM54" s="0"/>
      <c r="QCN54" s="0"/>
      <c r="QCO54" s="0"/>
      <c r="QCP54" s="0"/>
      <c r="QCQ54" s="0"/>
      <c r="QCR54" s="0"/>
      <c r="QCS54" s="0"/>
      <c r="QCT54" s="0"/>
      <c r="QCU54" s="0"/>
      <c r="QCV54" s="0"/>
      <c r="QCW54" s="0"/>
      <c r="QCX54" s="0"/>
      <c r="QCY54" s="0"/>
      <c r="QCZ54" s="0"/>
      <c r="QDA54" s="0"/>
      <c r="QDB54" s="0"/>
      <c r="QDC54" s="0"/>
      <c r="QDD54" s="0"/>
      <c r="QDE54" s="0"/>
      <c r="QDF54" s="0"/>
      <c r="QDG54" s="0"/>
      <c r="QDH54" s="0"/>
      <c r="QDI54" s="0"/>
      <c r="QDJ54" s="0"/>
      <c r="QDK54" s="0"/>
      <c r="QDL54" s="0"/>
      <c r="QDM54" s="0"/>
      <c r="QDN54" s="0"/>
      <c r="QDO54" s="0"/>
      <c r="QDP54" s="0"/>
      <c r="QDQ54" s="0"/>
      <c r="QDR54" s="0"/>
      <c r="QDS54" s="0"/>
      <c r="QDT54" s="0"/>
      <c r="QDU54" s="0"/>
      <c r="QDV54" s="0"/>
      <c r="QDW54" s="0"/>
      <c r="QDX54" s="0"/>
      <c r="QDY54" s="0"/>
      <c r="QDZ54" s="0"/>
      <c r="QEA54" s="0"/>
      <c r="QEB54" s="0"/>
      <c r="QEC54" s="0"/>
      <c r="QED54" s="0"/>
      <c r="QEE54" s="0"/>
      <c r="QEF54" s="0"/>
      <c r="QEG54" s="0"/>
      <c r="QEH54" s="0"/>
      <c r="QEI54" s="0"/>
      <c r="QEJ54" s="0"/>
      <c r="QEK54" s="0"/>
      <c r="QEL54" s="0"/>
      <c r="QEM54" s="0"/>
      <c r="QEN54" s="0"/>
      <c r="QEO54" s="0"/>
      <c r="QEP54" s="0"/>
      <c r="QEQ54" s="0"/>
      <c r="QER54" s="0"/>
      <c r="QES54" s="0"/>
      <c r="QET54" s="0"/>
      <c r="QEU54" s="0"/>
      <c r="QEV54" s="0"/>
      <c r="QEW54" s="0"/>
      <c r="QEX54" s="0"/>
      <c r="QEY54" s="0"/>
      <c r="QEZ54" s="0"/>
      <c r="QFA54" s="0"/>
      <c r="QFB54" s="0"/>
      <c r="QFC54" s="0"/>
      <c r="QFD54" s="0"/>
      <c r="QFE54" s="0"/>
      <c r="QFF54" s="0"/>
      <c r="QFG54" s="0"/>
      <c r="QFH54" s="0"/>
      <c r="QFI54" s="0"/>
      <c r="QFJ54" s="0"/>
      <c r="QFK54" s="0"/>
      <c r="QFL54" s="0"/>
      <c r="QFM54" s="0"/>
      <c r="QFN54" s="0"/>
      <c r="QFO54" s="0"/>
      <c r="QFP54" s="0"/>
      <c r="QFQ54" s="0"/>
      <c r="QFR54" s="0"/>
      <c r="QFS54" s="0"/>
      <c r="QFT54" s="0"/>
      <c r="QFU54" s="0"/>
      <c r="QFV54" s="0"/>
      <c r="QFW54" s="0"/>
      <c r="QFX54" s="0"/>
      <c r="QFY54" s="0"/>
      <c r="QFZ54" s="0"/>
      <c r="QGA54" s="0"/>
      <c r="QGB54" s="0"/>
      <c r="QGC54" s="0"/>
      <c r="QGD54" s="0"/>
      <c r="QGE54" s="0"/>
      <c r="QGF54" s="0"/>
      <c r="QGG54" s="0"/>
      <c r="QGH54" s="0"/>
      <c r="QGI54" s="0"/>
      <c r="QGJ54" s="0"/>
      <c r="QGK54" s="0"/>
      <c r="QGL54" s="0"/>
      <c r="QGM54" s="0"/>
      <c r="QGN54" s="0"/>
      <c r="QGO54" s="0"/>
      <c r="QGP54" s="0"/>
      <c r="QGQ54" s="0"/>
      <c r="QGR54" s="0"/>
      <c r="QGS54" s="0"/>
      <c r="QGT54" s="0"/>
      <c r="QGU54" s="0"/>
      <c r="QGV54" s="0"/>
      <c r="QGW54" s="0"/>
      <c r="QGX54" s="0"/>
      <c r="QGY54" s="0"/>
      <c r="QGZ54" s="0"/>
      <c r="QHA54" s="0"/>
      <c r="QHB54" s="0"/>
      <c r="QHC54" s="0"/>
      <c r="QHD54" s="0"/>
      <c r="QHE54" s="0"/>
      <c r="QHF54" s="0"/>
      <c r="QHG54" s="0"/>
      <c r="QHH54" s="0"/>
      <c r="QHI54" s="0"/>
      <c r="QHJ54" s="0"/>
      <c r="QHK54" s="0"/>
      <c r="QHL54" s="0"/>
      <c r="QHM54" s="0"/>
      <c r="QHN54" s="0"/>
      <c r="QHO54" s="0"/>
      <c r="QHP54" s="0"/>
      <c r="QHQ54" s="0"/>
      <c r="QHR54" s="0"/>
      <c r="QHS54" s="0"/>
      <c r="QHT54" s="0"/>
      <c r="QHU54" s="0"/>
      <c r="QHV54" s="0"/>
      <c r="QHW54" s="0"/>
      <c r="QHX54" s="0"/>
      <c r="QHY54" s="0"/>
      <c r="QHZ54" s="0"/>
      <c r="QIA54" s="0"/>
      <c r="QIB54" s="0"/>
      <c r="QIC54" s="0"/>
      <c r="QID54" s="0"/>
      <c r="QIE54" s="0"/>
      <c r="QIF54" s="0"/>
      <c r="QIG54" s="0"/>
      <c r="QIH54" s="0"/>
      <c r="QII54" s="0"/>
      <c r="QIJ54" s="0"/>
      <c r="QIK54" s="0"/>
      <c r="QIL54" s="0"/>
      <c r="QIM54" s="0"/>
      <c r="QIN54" s="0"/>
      <c r="QIO54" s="0"/>
      <c r="QIP54" s="0"/>
      <c r="QIQ54" s="0"/>
      <c r="QIR54" s="0"/>
      <c r="QIS54" s="0"/>
      <c r="QIT54" s="0"/>
      <c r="QIU54" s="0"/>
      <c r="QIV54" s="0"/>
      <c r="QIW54" s="0"/>
      <c r="QIX54" s="0"/>
      <c r="QIY54" s="0"/>
      <c r="QIZ54" s="0"/>
      <c r="QJA54" s="0"/>
      <c r="QJB54" s="0"/>
      <c r="QJC54" s="0"/>
      <c r="QJD54" s="0"/>
      <c r="QJE54" s="0"/>
      <c r="QJF54" s="0"/>
      <c r="QJG54" s="0"/>
      <c r="QJH54" s="0"/>
      <c r="QJI54" s="0"/>
      <c r="QJJ54" s="0"/>
      <c r="QJK54" s="0"/>
      <c r="QJL54" s="0"/>
      <c r="QJM54" s="0"/>
      <c r="QJN54" s="0"/>
      <c r="QJO54" s="0"/>
      <c r="QJP54" s="0"/>
      <c r="QJQ54" s="0"/>
      <c r="QJR54" s="0"/>
      <c r="QJS54" s="0"/>
      <c r="QJT54" s="0"/>
      <c r="QJU54" s="0"/>
      <c r="QJV54" s="0"/>
      <c r="QJW54" s="0"/>
      <c r="QJX54" s="0"/>
      <c r="QJY54" s="0"/>
      <c r="QJZ54" s="0"/>
      <c r="QKA54" s="0"/>
      <c r="QKB54" s="0"/>
      <c r="QKC54" s="0"/>
      <c r="QKD54" s="0"/>
      <c r="QKE54" s="0"/>
      <c r="QKF54" s="0"/>
      <c r="QKG54" s="0"/>
      <c r="QKH54" s="0"/>
      <c r="QKI54" s="0"/>
      <c r="QKJ54" s="0"/>
      <c r="QKK54" s="0"/>
      <c r="QKL54" s="0"/>
      <c r="QKM54" s="0"/>
      <c r="QKN54" s="0"/>
      <c r="QKO54" s="0"/>
      <c r="QKP54" s="0"/>
      <c r="QKQ54" s="0"/>
      <c r="QKR54" s="0"/>
      <c r="QKS54" s="0"/>
      <c r="QKT54" s="0"/>
      <c r="QKU54" s="0"/>
      <c r="QKV54" s="0"/>
      <c r="QKW54" s="0"/>
      <c r="QKX54" s="0"/>
      <c r="QKY54" s="0"/>
      <c r="QKZ54" s="0"/>
      <c r="QLA54" s="0"/>
      <c r="QLB54" s="0"/>
      <c r="QLC54" s="0"/>
      <c r="QLD54" s="0"/>
      <c r="QLE54" s="0"/>
      <c r="QLF54" s="0"/>
      <c r="QLG54" s="0"/>
      <c r="QLH54" s="0"/>
      <c r="QLI54" s="0"/>
      <c r="QLJ54" s="0"/>
      <c r="QLK54" s="0"/>
      <c r="QLL54" s="0"/>
      <c r="QLM54" s="0"/>
      <c r="QLN54" s="0"/>
      <c r="QLO54" s="0"/>
      <c r="QLP54" s="0"/>
      <c r="QLQ54" s="0"/>
      <c r="QLR54" s="0"/>
      <c r="QLS54" s="0"/>
      <c r="QLT54" s="0"/>
      <c r="QLU54" s="0"/>
      <c r="QLV54" s="0"/>
      <c r="QLW54" s="0"/>
      <c r="QLX54" s="0"/>
      <c r="QLY54" s="0"/>
      <c r="QLZ54" s="0"/>
      <c r="QMA54" s="0"/>
      <c r="QMB54" s="0"/>
      <c r="QMC54" s="0"/>
      <c r="QMD54" s="0"/>
      <c r="QME54" s="0"/>
      <c r="QMF54" s="0"/>
      <c r="QMG54" s="0"/>
      <c r="QMH54" s="0"/>
      <c r="QMI54" s="0"/>
      <c r="QMJ54" s="0"/>
      <c r="QMK54" s="0"/>
      <c r="QML54" s="0"/>
      <c r="QMM54" s="0"/>
      <c r="QMN54" s="0"/>
      <c r="QMO54" s="0"/>
      <c r="QMP54" s="0"/>
      <c r="QMQ54" s="0"/>
      <c r="QMR54" s="0"/>
      <c r="QMS54" s="0"/>
      <c r="QMT54" s="0"/>
      <c r="QMU54" s="0"/>
      <c r="QMV54" s="0"/>
      <c r="QMW54" s="0"/>
      <c r="QMX54" s="0"/>
      <c r="QMY54" s="0"/>
      <c r="QMZ54" s="0"/>
      <c r="QNA54" s="0"/>
      <c r="QNB54" s="0"/>
      <c r="QNC54" s="0"/>
      <c r="QND54" s="0"/>
      <c r="QNE54" s="0"/>
      <c r="QNF54" s="0"/>
      <c r="QNG54" s="0"/>
      <c r="QNH54" s="0"/>
      <c r="QNI54" s="0"/>
      <c r="QNJ54" s="0"/>
      <c r="QNK54" s="0"/>
      <c r="QNL54" s="0"/>
      <c r="QNM54" s="0"/>
      <c r="QNN54" s="0"/>
      <c r="QNO54" s="0"/>
      <c r="QNP54" s="0"/>
      <c r="QNQ54" s="0"/>
      <c r="QNR54" s="0"/>
      <c r="QNS54" s="0"/>
      <c r="QNT54" s="0"/>
      <c r="QNU54" s="0"/>
      <c r="QNV54" s="0"/>
      <c r="QNW54" s="0"/>
      <c r="QNX54" s="0"/>
      <c r="QNY54" s="0"/>
      <c r="QNZ54" s="0"/>
      <c r="QOA54" s="0"/>
      <c r="QOB54" s="0"/>
      <c r="QOC54" s="0"/>
      <c r="QOD54" s="0"/>
      <c r="QOE54" s="0"/>
      <c r="QOF54" s="0"/>
      <c r="QOG54" s="0"/>
      <c r="QOH54" s="0"/>
      <c r="QOI54" s="0"/>
      <c r="QOJ54" s="0"/>
      <c r="QOK54" s="0"/>
      <c r="QOL54" s="0"/>
      <c r="QOM54" s="0"/>
      <c r="QON54" s="0"/>
      <c r="QOO54" s="0"/>
      <c r="QOP54" s="0"/>
      <c r="QOQ54" s="0"/>
      <c r="QOR54" s="0"/>
      <c r="QOS54" s="0"/>
      <c r="QOT54" s="0"/>
      <c r="QOU54" s="0"/>
      <c r="QOV54" s="0"/>
      <c r="QOW54" s="0"/>
      <c r="QOX54" s="0"/>
      <c r="QOY54" s="0"/>
      <c r="QOZ54" s="0"/>
      <c r="QPA54" s="0"/>
      <c r="QPB54" s="0"/>
      <c r="QPC54" s="0"/>
      <c r="QPD54" s="0"/>
      <c r="QPE54" s="0"/>
      <c r="QPF54" s="0"/>
      <c r="QPG54" s="0"/>
      <c r="QPH54" s="0"/>
      <c r="QPI54" s="0"/>
      <c r="QPJ54" s="0"/>
      <c r="QPK54" s="0"/>
      <c r="QPL54" s="0"/>
      <c r="QPM54" s="0"/>
      <c r="QPN54" s="0"/>
      <c r="QPO54" s="0"/>
      <c r="QPP54" s="0"/>
      <c r="QPQ54" s="0"/>
      <c r="QPR54" s="0"/>
      <c r="QPS54" s="0"/>
      <c r="QPT54" s="0"/>
      <c r="QPU54" s="0"/>
      <c r="QPV54" s="0"/>
      <c r="QPW54" s="0"/>
      <c r="QPX54" s="0"/>
      <c r="QPY54" s="0"/>
      <c r="QPZ54" s="0"/>
      <c r="QQA54" s="0"/>
      <c r="QQB54" s="0"/>
      <c r="QQC54" s="0"/>
      <c r="QQD54" s="0"/>
      <c r="QQE54" s="0"/>
      <c r="QQF54" s="0"/>
      <c r="QQG54" s="0"/>
      <c r="QQH54" s="0"/>
      <c r="QQI54" s="0"/>
      <c r="QQJ54" s="0"/>
      <c r="QQK54" s="0"/>
      <c r="QQL54" s="0"/>
      <c r="QQM54" s="0"/>
      <c r="QQN54" s="0"/>
      <c r="QQO54" s="0"/>
      <c r="QQP54" s="0"/>
      <c r="QQQ54" s="0"/>
      <c r="QQR54" s="0"/>
      <c r="QQS54" s="0"/>
      <c r="QQT54" s="0"/>
      <c r="QQU54" s="0"/>
      <c r="QQV54" s="0"/>
      <c r="QQW54" s="0"/>
      <c r="QQX54" s="0"/>
      <c r="QQY54" s="0"/>
      <c r="QQZ54" s="0"/>
      <c r="QRA54" s="0"/>
      <c r="QRB54" s="0"/>
      <c r="QRC54" s="0"/>
      <c r="QRD54" s="0"/>
      <c r="QRE54" s="0"/>
      <c r="QRF54" s="0"/>
      <c r="QRG54" s="0"/>
      <c r="QRH54" s="0"/>
      <c r="QRI54" s="0"/>
      <c r="QRJ54" s="0"/>
      <c r="QRK54" s="0"/>
      <c r="QRL54" s="0"/>
      <c r="QRM54" s="0"/>
      <c r="QRN54" s="0"/>
      <c r="QRO54" s="0"/>
      <c r="QRP54" s="0"/>
      <c r="QRQ54" s="0"/>
      <c r="QRR54" s="0"/>
      <c r="QRS54" s="0"/>
      <c r="QRT54" s="0"/>
      <c r="QRU54" s="0"/>
      <c r="QRV54" s="0"/>
      <c r="QRW54" s="0"/>
      <c r="QRX54" s="0"/>
      <c r="QRY54" s="0"/>
      <c r="QRZ54" s="0"/>
      <c r="QSA54" s="0"/>
      <c r="QSB54" s="0"/>
      <c r="QSC54" s="0"/>
      <c r="QSD54" s="0"/>
      <c r="QSE54" s="0"/>
      <c r="QSF54" s="0"/>
      <c r="QSG54" s="0"/>
      <c r="QSH54" s="0"/>
      <c r="QSI54" s="0"/>
      <c r="QSJ54" s="0"/>
      <c r="QSK54" s="0"/>
      <c r="QSL54" s="0"/>
      <c r="QSM54" s="0"/>
      <c r="QSN54" s="0"/>
      <c r="QSO54" s="0"/>
      <c r="QSP54" s="0"/>
      <c r="QSQ54" s="0"/>
      <c r="QSR54" s="0"/>
      <c r="QSS54" s="0"/>
      <c r="QST54" s="0"/>
      <c r="QSU54" s="0"/>
      <c r="QSV54" s="0"/>
      <c r="QSW54" s="0"/>
      <c r="QSX54" s="0"/>
      <c r="QSY54" s="0"/>
      <c r="QSZ54" s="0"/>
      <c r="QTA54" s="0"/>
      <c r="QTB54" s="0"/>
      <c r="QTC54" s="0"/>
      <c r="QTD54" s="0"/>
      <c r="QTE54" s="0"/>
      <c r="QTF54" s="0"/>
      <c r="QTG54" s="0"/>
      <c r="QTH54" s="0"/>
      <c r="QTI54" s="0"/>
      <c r="QTJ54" s="0"/>
      <c r="QTK54" s="0"/>
      <c r="QTL54" s="0"/>
      <c r="QTM54" s="0"/>
      <c r="QTN54" s="0"/>
      <c r="QTO54" s="0"/>
      <c r="QTP54" s="0"/>
      <c r="QTQ54" s="0"/>
      <c r="QTR54" s="0"/>
      <c r="QTS54" s="0"/>
      <c r="QTT54" s="0"/>
      <c r="QTU54" s="0"/>
      <c r="QTV54" s="0"/>
      <c r="QTW54" s="0"/>
      <c r="QTX54" s="0"/>
      <c r="QTY54" s="0"/>
      <c r="QTZ54" s="0"/>
      <c r="QUA54" s="0"/>
      <c r="QUB54" s="0"/>
      <c r="QUC54" s="0"/>
      <c r="QUD54" s="0"/>
      <c r="QUE54" s="0"/>
      <c r="QUF54" s="0"/>
      <c r="QUG54" s="0"/>
      <c r="QUH54" s="0"/>
      <c r="QUI54" s="0"/>
      <c r="QUJ54" s="0"/>
      <c r="QUK54" s="0"/>
      <c r="QUL54" s="0"/>
      <c r="QUM54" s="0"/>
      <c r="QUN54" s="0"/>
      <c r="QUO54" s="0"/>
      <c r="QUP54" s="0"/>
      <c r="QUQ54" s="0"/>
      <c r="QUR54" s="0"/>
      <c r="QUS54" s="0"/>
      <c r="QUT54" s="0"/>
      <c r="QUU54" s="0"/>
      <c r="QUV54" s="0"/>
      <c r="QUW54" s="0"/>
      <c r="QUX54" s="0"/>
      <c r="QUY54" s="0"/>
      <c r="QUZ54" s="0"/>
      <c r="QVA54" s="0"/>
      <c r="QVB54" s="0"/>
      <c r="QVC54" s="0"/>
      <c r="QVD54" s="0"/>
      <c r="QVE54" s="0"/>
      <c r="QVF54" s="0"/>
      <c r="QVG54" s="0"/>
      <c r="QVH54" s="0"/>
      <c r="QVI54" s="0"/>
      <c r="QVJ54" s="0"/>
      <c r="QVK54" s="0"/>
      <c r="QVL54" s="0"/>
      <c r="QVM54" s="0"/>
      <c r="QVN54" s="0"/>
      <c r="QVO54" s="0"/>
      <c r="QVP54" s="0"/>
      <c r="QVQ54" s="0"/>
      <c r="QVR54" s="0"/>
      <c r="QVS54" s="0"/>
      <c r="QVT54" s="0"/>
      <c r="QVU54" s="0"/>
      <c r="QVV54" s="0"/>
      <c r="QVW54" s="0"/>
      <c r="QVX54" s="0"/>
      <c r="QVY54" s="0"/>
      <c r="QVZ54" s="0"/>
      <c r="QWA54" s="0"/>
      <c r="QWB54" s="0"/>
      <c r="QWC54" s="0"/>
      <c r="QWD54" s="0"/>
      <c r="QWE54" s="0"/>
      <c r="QWF54" s="0"/>
      <c r="QWG54" s="0"/>
      <c r="QWH54" s="0"/>
      <c r="QWI54" s="0"/>
      <c r="QWJ54" s="0"/>
      <c r="QWK54" s="0"/>
      <c r="QWL54" s="0"/>
      <c r="QWM54" s="0"/>
      <c r="QWN54" s="0"/>
      <c r="QWO54" s="0"/>
      <c r="QWP54" s="0"/>
      <c r="QWQ54" s="0"/>
      <c r="QWR54" s="0"/>
      <c r="QWS54" s="0"/>
      <c r="QWT54" s="0"/>
      <c r="QWU54" s="0"/>
      <c r="QWV54" s="0"/>
      <c r="QWW54" s="0"/>
      <c r="QWX54" s="0"/>
      <c r="QWY54" s="0"/>
      <c r="QWZ54" s="0"/>
      <c r="QXA54" s="0"/>
      <c r="QXB54" s="0"/>
      <c r="QXC54" s="0"/>
      <c r="QXD54" s="0"/>
      <c r="QXE54" s="0"/>
      <c r="QXF54" s="0"/>
      <c r="QXG54" s="0"/>
      <c r="QXH54" s="0"/>
      <c r="QXI54" s="0"/>
      <c r="QXJ54" s="0"/>
      <c r="QXK54" s="0"/>
      <c r="QXL54" s="0"/>
      <c r="QXM54" s="0"/>
      <c r="QXN54" s="0"/>
      <c r="QXO54" s="0"/>
      <c r="QXP54" s="0"/>
      <c r="QXQ54" s="0"/>
      <c r="QXR54" s="0"/>
      <c r="QXS54" s="0"/>
      <c r="QXT54" s="0"/>
      <c r="QXU54" s="0"/>
      <c r="QXV54" s="0"/>
      <c r="QXW54" s="0"/>
      <c r="QXX54" s="0"/>
      <c r="QXY54" s="0"/>
      <c r="QXZ54" s="0"/>
      <c r="QYA54" s="0"/>
      <c r="QYB54" s="0"/>
      <c r="QYC54" s="0"/>
      <c r="QYD54" s="0"/>
      <c r="QYE54" s="0"/>
      <c r="QYF54" s="0"/>
      <c r="QYG54" s="0"/>
      <c r="QYH54" s="0"/>
      <c r="QYI54" s="0"/>
      <c r="QYJ54" s="0"/>
      <c r="QYK54" s="0"/>
      <c r="QYL54" s="0"/>
      <c r="QYM54" s="0"/>
      <c r="QYN54" s="0"/>
      <c r="QYO54" s="0"/>
      <c r="QYP54" s="0"/>
      <c r="QYQ54" s="0"/>
      <c r="QYR54" s="0"/>
      <c r="QYS54" s="0"/>
      <c r="QYT54" s="0"/>
      <c r="QYU54" s="0"/>
      <c r="QYV54" s="0"/>
      <c r="QYW54" s="0"/>
      <c r="QYX54" s="0"/>
      <c r="QYY54" s="0"/>
      <c r="QYZ54" s="0"/>
      <c r="QZA54" s="0"/>
      <c r="QZB54" s="0"/>
      <c r="QZC54" s="0"/>
      <c r="QZD54" s="0"/>
      <c r="QZE54" s="0"/>
      <c r="QZF54" s="0"/>
      <c r="QZG54" s="0"/>
      <c r="QZH54" s="0"/>
      <c r="QZI54" s="0"/>
      <c r="QZJ54" s="0"/>
      <c r="QZK54" s="0"/>
      <c r="QZL54" s="0"/>
      <c r="QZM54" s="0"/>
      <c r="QZN54" s="0"/>
      <c r="QZO54" s="0"/>
      <c r="QZP54" s="0"/>
      <c r="QZQ54" s="0"/>
      <c r="QZR54" s="0"/>
      <c r="QZS54" s="0"/>
      <c r="QZT54" s="0"/>
      <c r="QZU54" s="0"/>
      <c r="QZV54" s="0"/>
      <c r="QZW54" s="0"/>
      <c r="QZX54" s="0"/>
      <c r="QZY54" s="0"/>
      <c r="QZZ54" s="0"/>
      <c r="RAA54" s="0"/>
      <c r="RAB54" s="0"/>
      <c r="RAC54" s="0"/>
      <c r="RAD54" s="0"/>
      <c r="RAE54" s="0"/>
      <c r="RAF54" s="0"/>
      <c r="RAG54" s="0"/>
      <c r="RAH54" s="0"/>
      <c r="RAI54" s="0"/>
      <c r="RAJ54" s="0"/>
      <c r="RAK54" s="0"/>
      <c r="RAL54" s="0"/>
      <c r="RAM54" s="0"/>
      <c r="RAN54" s="0"/>
      <c r="RAO54" s="0"/>
      <c r="RAP54" s="0"/>
      <c r="RAQ54" s="0"/>
      <c r="RAR54" s="0"/>
      <c r="RAS54" s="0"/>
      <c r="RAT54" s="0"/>
      <c r="RAU54" s="0"/>
      <c r="RAV54" s="0"/>
      <c r="RAW54" s="0"/>
      <c r="RAX54" s="0"/>
      <c r="RAY54" s="0"/>
      <c r="RAZ54" s="0"/>
      <c r="RBA54" s="0"/>
      <c r="RBB54" s="0"/>
      <c r="RBC54" s="0"/>
      <c r="RBD54" s="0"/>
      <c r="RBE54" s="0"/>
      <c r="RBF54" s="0"/>
      <c r="RBG54" s="0"/>
      <c r="RBH54" s="0"/>
      <c r="RBI54" s="0"/>
      <c r="RBJ54" s="0"/>
      <c r="RBK54" s="0"/>
      <c r="RBL54" s="0"/>
      <c r="RBM54" s="0"/>
      <c r="RBN54" s="0"/>
      <c r="RBO54" s="0"/>
      <c r="RBP54" s="0"/>
      <c r="RBQ54" s="0"/>
      <c r="RBR54" s="0"/>
      <c r="RBS54" s="0"/>
      <c r="RBT54" s="0"/>
      <c r="RBU54" s="0"/>
      <c r="RBV54" s="0"/>
      <c r="RBW54" s="0"/>
      <c r="RBX54" s="0"/>
      <c r="RBY54" s="0"/>
      <c r="RBZ54" s="0"/>
      <c r="RCA54" s="0"/>
      <c r="RCB54" s="0"/>
      <c r="RCC54" s="0"/>
      <c r="RCD54" s="0"/>
      <c r="RCE54" s="0"/>
      <c r="RCF54" s="0"/>
      <c r="RCG54" s="0"/>
      <c r="RCH54" s="0"/>
      <c r="RCI54" s="0"/>
      <c r="RCJ54" s="0"/>
      <c r="RCK54" s="0"/>
      <c r="RCL54" s="0"/>
      <c r="RCM54" s="0"/>
      <c r="RCN54" s="0"/>
      <c r="RCO54" s="0"/>
      <c r="RCP54" s="0"/>
      <c r="RCQ54" s="0"/>
      <c r="RCR54" s="0"/>
      <c r="RCS54" s="0"/>
      <c r="RCT54" s="0"/>
      <c r="RCU54" s="0"/>
      <c r="RCV54" s="0"/>
      <c r="RCW54" s="0"/>
      <c r="RCX54" s="0"/>
      <c r="RCY54" s="0"/>
      <c r="RCZ54" s="0"/>
      <c r="RDA54" s="0"/>
      <c r="RDB54" s="0"/>
      <c r="RDC54" s="0"/>
      <c r="RDD54" s="0"/>
      <c r="RDE54" s="0"/>
      <c r="RDF54" s="0"/>
      <c r="RDG54" s="0"/>
      <c r="RDH54" s="0"/>
      <c r="RDI54" s="0"/>
      <c r="RDJ54" s="0"/>
      <c r="RDK54" s="0"/>
      <c r="RDL54" s="0"/>
      <c r="RDM54" s="0"/>
      <c r="RDN54" s="0"/>
      <c r="RDO54" s="0"/>
      <c r="RDP54" s="0"/>
      <c r="RDQ54" s="0"/>
      <c r="RDR54" s="0"/>
      <c r="RDS54" s="0"/>
      <c r="RDT54" s="0"/>
      <c r="RDU54" s="0"/>
      <c r="RDV54" s="0"/>
      <c r="RDW54" s="0"/>
      <c r="RDX54" s="0"/>
      <c r="RDY54" s="0"/>
      <c r="RDZ54" s="0"/>
      <c r="REA54" s="0"/>
      <c r="REB54" s="0"/>
      <c r="REC54" s="0"/>
      <c r="RED54" s="0"/>
      <c r="REE54" s="0"/>
      <c r="REF54" s="0"/>
      <c r="REG54" s="0"/>
      <c r="REH54" s="0"/>
      <c r="REI54" s="0"/>
      <c r="REJ54" s="0"/>
      <c r="REK54" s="0"/>
      <c r="REL54" s="0"/>
      <c r="REM54" s="0"/>
      <c r="REN54" s="0"/>
      <c r="REO54" s="0"/>
      <c r="REP54" s="0"/>
      <c r="REQ54" s="0"/>
      <c r="RER54" s="0"/>
      <c r="RES54" s="0"/>
      <c r="RET54" s="0"/>
      <c r="REU54" s="0"/>
      <c r="REV54" s="0"/>
      <c r="REW54" s="0"/>
      <c r="REX54" s="0"/>
      <c r="REY54" s="0"/>
      <c r="REZ54" s="0"/>
      <c r="RFA54" s="0"/>
      <c r="RFB54" s="0"/>
      <c r="RFC54" s="0"/>
      <c r="RFD54" s="0"/>
      <c r="RFE54" s="0"/>
      <c r="RFF54" s="0"/>
      <c r="RFG54" s="0"/>
      <c r="RFH54" s="0"/>
      <c r="RFI54" s="0"/>
      <c r="RFJ54" s="0"/>
      <c r="RFK54" s="0"/>
      <c r="RFL54" s="0"/>
      <c r="RFM54" s="0"/>
      <c r="RFN54" s="0"/>
      <c r="RFO54" s="0"/>
      <c r="RFP54" s="0"/>
      <c r="RFQ54" s="0"/>
      <c r="RFR54" s="0"/>
      <c r="RFS54" s="0"/>
      <c r="RFT54" s="0"/>
      <c r="RFU54" s="0"/>
      <c r="RFV54" s="0"/>
      <c r="RFW54" s="0"/>
      <c r="RFX54" s="0"/>
      <c r="RFY54" s="0"/>
      <c r="RFZ54" s="0"/>
      <c r="RGA54" s="0"/>
      <c r="RGB54" s="0"/>
      <c r="RGC54" s="0"/>
      <c r="RGD54" s="0"/>
      <c r="RGE54" s="0"/>
      <c r="RGF54" s="0"/>
      <c r="RGG54" s="0"/>
      <c r="RGH54" s="0"/>
      <c r="RGI54" s="0"/>
      <c r="RGJ54" s="0"/>
      <c r="RGK54" s="0"/>
      <c r="RGL54" s="0"/>
      <c r="RGM54" s="0"/>
      <c r="RGN54" s="0"/>
      <c r="RGO54" s="0"/>
      <c r="RGP54" s="0"/>
      <c r="RGQ54" s="0"/>
      <c r="RGR54" s="0"/>
      <c r="RGS54" s="0"/>
      <c r="RGT54" s="0"/>
      <c r="RGU54" s="0"/>
      <c r="RGV54" s="0"/>
      <c r="RGW54" s="0"/>
      <c r="RGX54" s="0"/>
      <c r="RGY54" s="0"/>
      <c r="RGZ54" s="0"/>
      <c r="RHA54" s="0"/>
      <c r="RHB54" s="0"/>
      <c r="RHC54" s="0"/>
      <c r="RHD54" s="0"/>
      <c r="RHE54" s="0"/>
      <c r="RHF54" s="0"/>
      <c r="RHG54" s="0"/>
      <c r="RHH54" s="0"/>
      <c r="RHI54" s="0"/>
      <c r="RHJ54" s="0"/>
      <c r="RHK54" s="0"/>
      <c r="RHL54" s="0"/>
      <c r="RHM54" s="0"/>
      <c r="RHN54" s="0"/>
      <c r="RHO54" s="0"/>
      <c r="RHP54" s="0"/>
      <c r="RHQ54" s="0"/>
      <c r="RHR54" s="0"/>
      <c r="RHS54" s="0"/>
      <c r="RHT54" s="0"/>
      <c r="RHU54" s="0"/>
      <c r="RHV54" s="0"/>
      <c r="RHW54" s="0"/>
      <c r="RHX54" s="0"/>
      <c r="RHY54" s="0"/>
      <c r="RHZ54" s="0"/>
      <c r="RIA54" s="0"/>
      <c r="RIB54" s="0"/>
      <c r="RIC54" s="0"/>
      <c r="RID54" s="0"/>
      <c r="RIE54" s="0"/>
      <c r="RIF54" s="0"/>
      <c r="RIG54" s="0"/>
      <c r="RIH54" s="0"/>
      <c r="RII54" s="0"/>
      <c r="RIJ54" s="0"/>
      <c r="RIK54" s="0"/>
      <c r="RIL54" s="0"/>
      <c r="RIM54" s="0"/>
      <c r="RIN54" s="0"/>
      <c r="RIO54" s="0"/>
      <c r="RIP54" s="0"/>
      <c r="RIQ54" s="0"/>
      <c r="RIR54" s="0"/>
      <c r="RIS54" s="0"/>
      <c r="RIT54" s="0"/>
      <c r="RIU54" s="0"/>
      <c r="RIV54" s="0"/>
      <c r="RIW54" s="0"/>
      <c r="RIX54" s="0"/>
      <c r="RIY54" s="0"/>
      <c r="RIZ54" s="0"/>
      <c r="RJA54" s="0"/>
      <c r="RJB54" s="0"/>
      <c r="RJC54" s="0"/>
      <c r="RJD54" s="0"/>
      <c r="RJE54" s="0"/>
      <c r="RJF54" s="0"/>
      <c r="RJG54" s="0"/>
      <c r="RJH54" s="0"/>
      <c r="RJI54" s="0"/>
      <c r="RJJ54" s="0"/>
      <c r="RJK54" s="0"/>
      <c r="RJL54" s="0"/>
      <c r="RJM54" s="0"/>
      <c r="RJN54" s="0"/>
      <c r="RJO54" s="0"/>
      <c r="RJP54" s="0"/>
      <c r="RJQ54" s="0"/>
      <c r="RJR54" s="0"/>
      <c r="RJS54" s="0"/>
      <c r="RJT54" s="0"/>
      <c r="RJU54" s="0"/>
      <c r="RJV54" s="0"/>
      <c r="RJW54" s="0"/>
      <c r="RJX54" s="0"/>
      <c r="RJY54" s="0"/>
      <c r="RJZ54" s="0"/>
      <c r="RKA54" s="0"/>
      <c r="RKB54" s="0"/>
      <c r="RKC54" s="0"/>
      <c r="RKD54" s="0"/>
      <c r="RKE54" s="0"/>
      <c r="RKF54" s="0"/>
      <c r="RKG54" s="0"/>
      <c r="RKH54" s="0"/>
      <c r="RKI54" s="0"/>
      <c r="RKJ54" s="0"/>
      <c r="RKK54" s="0"/>
      <c r="RKL54" s="0"/>
      <c r="RKM54" s="0"/>
      <c r="RKN54" s="0"/>
      <c r="RKO54" s="0"/>
      <c r="RKP54" s="0"/>
      <c r="RKQ54" s="0"/>
      <c r="RKR54" s="0"/>
      <c r="RKS54" s="0"/>
      <c r="RKT54" s="0"/>
      <c r="RKU54" s="0"/>
      <c r="RKV54" s="0"/>
      <c r="RKW54" s="0"/>
      <c r="RKX54" s="0"/>
      <c r="RKY54" s="0"/>
      <c r="RKZ54" s="0"/>
      <c r="RLA54" s="0"/>
      <c r="RLB54" s="0"/>
      <c r="RLC54" s="0"/>
      <c r="RLD54" s="0"/>
      <c r="RLE54" s="0"/>
      <c r="RLF54" s="0"/>
      <c r="RLG54" s="0"/>
      <c r="RLH54" s="0"/>
      <c r="RLI54" s="0"/>
      <c r="RLJ54" s="0"/>
      <c r="RLK54" s="0"/>
      <c r="RLL54" s="0"/>
      <c r="RLM54" s="0"/>
      <c r="RLN54" s="0"/>
      <c r="RLO54" s="0"/>
      <c r="RLP54" s="0"/>
      <c r="RLQ54" s="0"/>
      <c r="RLR54" s="0"/>
      <c r="RLS54" s="0"/>
      <c r="RLT54" s="0"/>
      <c r="RLU54" s="0"/>
      <c r="RLV54" s="0"/>
      <c r="RLW54" s="0"/>
      <c r="RLX54" s="0"/>
      <c r="RLY54" s="0"/>
      <c r="RLZ54" s="0"/>
      <c r="RMA54" s="0"/>
      <c r="RMB54" s="0"/>
      <c r="RMC54" s="0"/>
      <c r="RMD54" s="0"/>
      <c r="RME54" s="0"/>
      <c r="RMF54" s="0"/>
      <c r="RMG54" s="0"/>
      <c r="RMH54" s="0"/>
      <c r="RMI54" s="0"/>
      <c r="RMJ54" s="0"/>
      <c r="RMK54" s="0"/>
      <c r="RML54" s="0"/>
      <c r="RMM54" s="0"/>
      <c r="RMN54" s="0"/>
      <c r="RMO54" s="0"/>
      <c r="RMP54" s="0"/>
      <c r="RMQ54" s="0"/>
      <c r="RMR54" s="0"/>
      <c r="RMS54" s="0"/>
      <c r="RMT54" s="0"/>
      <c r="RMU54" s="0"/>
      <c r="RMV54" s="0"/>
      <c r="RMW54" s="0"/>
      <c r="RMX54" s="0"/>
      <c r="RMY54" s="0"/>
      <c r="RMZ54" s="0"/>
      <c r="RNA54" s="0"/>
      <c r="RNB54" s="0"/>
      <c r="RNC54" s="0"/>
      <c r="RND54" s="0"/>
      <c r="RNE54" s="0"/>
      <c r="RNF54" s="0"/>
      <c r="RNG54" s="0"/>
      <c r="RNH54" s="0"/>
      <c r="RNI54" s="0"/>
      <c r="RNJ54" s="0"/>
      <c r="RNK54" s="0"/>
      <c r="RNL54" s="0"/>
      <c r="RNM54" s="0"/>
      <c r="RNN54" s="0"/>
      <c r="RNO54" s="0"/>
      <c r="RNP54" s="0"/>
      <c r="RNQ54" s="0"/>
      <c r="RNR54" s="0"/>
      <c r="RNS54" s="0"/>
      <c r="RNT54" s="0"/>
      <c r="RNU54" s="0"/>
      <c r="RNV54" s="0"/>
      <c r="RNW54" s="0"/>
      <c r="RNX54" s="0"/>
      <c r="RNY54" s="0"/>
      <c r="RNZ54" s="0"/>
      <c r="ROA54" s="0"/>
      <c r="ROB54" s="0"/>
      <c r="ROC54" s="0"/>
      <c r="ROD54" s="0"/>
      <c r="ROE54" s="0"/>
      <c r="ROF54" s="0"/>
      <c r="ROG54" s="0"/>
      <c r="ROH54" s="0"/>
      <c r="ROI54" s="0"/>
      <c r="ROJ54" s="0"/>
      <c r="ROK54" s="0"/>
      <c r="ROL54" s="0"/>
      <c r="ROM54" s="0"/>
      <c r="RON54" s="0"/>
      <c r="ROO54" s="0"/>
      <c r="ROP54" s="0"/>
      <c r="ROQ54" s="0"/>
      <c r="ROR54" s="0"/>
      <c r="ROS54" s="0"/>
      <c r="ROT54" s="0"/>
      <c r="ROU54" s="0"/>
      <c r="ROV54" s="0"/>
      <c r="ROW54" s="0"/>
      <c r="ROX54" s="0"/>
      <c r="ROY54" s="0"/>
      <c r="ROZ54" s="0"/>
      <c r="RPA54" s="0"/>
      <c r="RPB54" s="0"/>
      <c r="RPC54" s="0"/>
      <c r="RPD54" s="0"/>
      <c r="RPE54" s="0"/>
      <c r="RPF54" s="0"/>
      <c r="RPG54" s="0"/>
      <c r="RPH54" s="0"/>
      <c r="RPI54" s="0"/>
      <c r="RPJ54" s="0"/>
      <c r="RPK54" s="0"/>
      <c r="RPL54" s="0"/>
      <c r="RPM54" s="0"/>
      <c r="RPN54" s="0"/>
      <c r="RPO54" s="0"/>
      <c r="RPP54" s="0"/>
      <c r="RPQ54" s="0"/>
      <c r="RPR54" s="0"/>
      <c r="RPS54" s="0"/>
      <c r="RPT54" s="0"/>
      <c r="RPU54" s="0"/>
      <c r="RPV54" s="0"/>
      <c r="RPW54" s="0"/>
      <c r="RPX54" s="0"/>
      <c r="RPY54" s="0"/>
      <c r="RPZ54" s="0"/>
      <c r="RQA54" s="0"/>
      <c r="RQB54" s="0"/>
      <c r="RQC54" s="0"/>
      <c r="RQD54" s="0"/>
      <c r="RQE54" s="0"/>
      <c r="RQF54" s="0"/>
      <c r="RQG54" s="0"/>
      <c r="RQH54" s="0"/>
      <c r="RQI54" s="0"/>
      <c r="RQJ54" s="0"/>
      <c r="RQK54" s="0"/>
      <c r="RQL54" s="0"/>
      <c r="RQM54" s="0"/>
      <c r="RQN54" s="0"/>
      <c r="RQO54" s="0"/>
      <c r="RQP54" s="0"/>
      <c r="RQQ54" s="0"/>
      <c r="RQR54" s="0"/>
      <c r="RQS54" s="0"/>
      <c r="RQT54" s="0"/>
      <c r="RQU54" s="0"/>
      <c r="RQV54" s="0"/>
      <c r="RQW54" s="0"/>
      <c r="RQX54" s="0"/>
      <c r="RQY54" s="0"/>
      <c r="RQZ54" s="0"/>
      <c r="RRA54" s="0"/>
      <c r="RRB54" s="0"/>
      <c r="RRC54" s="0"/>
      <c r="RRD54" s="0"/>
      <c r="RRE54" s="0"/>
      <c r="RRF54" s="0"/>
      <c r="RRG54" s="0"/>
      <c r="RRH54" s="0"/>
      <c r="RRI54" s="0"/>
      <c r="RRJ54" s="0"/>
      <c r="RRK54" s="0"/>
      <c r="RRL54" s="0"/>
      <c r="RRM54" s="0"/>
      <c r="RRN54" s="0"/>
      <c r="RRO54" s="0"/>
      <c r="RRP54" s="0"/>
      <c r="RRQ54" s="0"/>
      <c r="RRR54" s="0"/>
      <c r="RRS54" s="0"/>
      <c r="RRT54" s="0"/>
      <c r="RRU54" s="0"/>
      <c r="RRV54" s="0"/>
      <c r="RRW54" s="0"/>
      <c r="RRX54" s="0"/>
      <c r="RRY54" s="0"/>
      <c r="RRZ54" s="0"/>
      <c r="RSA54" s="0"/>
      <c r="RSB54" s="0"/>
      <c r="RSC54" s="0"/>
      <c r="RSD54" s="0"/>
      <c r="RSE54" s="0"/>
      <c r="RSF54" s="0"/>
      <c r="RSG54" s="0"/>
      <c r="RSH54" s="0"/>
      <c r="RSI54" s="0"/>
      <c r="RSJ54" s="0"/>
      <c r="RSK54" s="0"/>
      <c r="RSL54" s="0"/>
      <c r="RSM54" s="0"/>
      <c r="RSN54" s="0"/>
      <c r="RSO54" s="0"/>
      <c r="RSP54" s="0"/>
      <c r="RSQ54" s="0"/>
      <c r="RSR54" s="0"/>
      <c r="RSS54" s="0"/>
      <c r="RST54" s="0"/>
      <c r="RSU54" s="0"/>
      <c r="RSV54" s="0"/>
      <c r="RSW54" s="0"/>
      <c r="RSX54" s="0"/>
      <c r="RSY54" s="0"/>
      <c r="RSZ54" s="0"/>
      <c r="RTA54" s="0"/>
      <c r="RTB54" s="0"/>
      <c r="RTC54" s="0"/>
      <c r="RTD54" s="0"/>
      <c r="RTE54" s="0"/>
      <c r="RTF54" s="0"/>
      <c r="RTG54" s="0"/>
      <c r="RTH54" s="0"/>
      <c r="RTI54" s="0"/>
      <c r="RTJ54" s="0"/>
      <c r="RTK54" s="0"/>
      <c r="RTL54" s="0"/>
      <c r="RTM54" s="0"/>
      <c r="RTN54" s="0"/>
      <c r="RTO54" s="0"/>
      <c r="RTP54" s="0"/>
      <c r="RTQ54" s="0"/>
      <c r="RTR54" s="0"/>
      <c r="RTS54" s="0"/>
      <c r="RTT54" s="0"/>
      <c r="RTU54" s="0"/>
      <c r="RTV54" s="0"/>
      <c r="RTW54" s="0"/>
      <c r="RTX54" s="0"/>
      <c r="RTY54" s="0"/>
      <c r="RTZ54" s="0"/>
      <c r="RUA54" s="0"/>
      <c r="RUB54" s="0"/>
      <c r="RUC54" s="0"/>
      <c r="RUD54" s="0"/>
      <c r="RUE54" s="0"/>
      <c r="RUF54" s="0"/>
      <c r="RUG54" s="0"/>
      <c r="RUH54" s="0"/>
      <c r="RUI54" s="0"/>
      <c r="RUJ54" s="0"/>
      <c r="RUK54" s="0"/>
      <c r="RUL54" s="0"/>
      <c r="RUM54" s="0"/>
      <c r="RUN54" s="0"/>
      <c r="RUO54" s="0"/>
      <c r="RUP54" s="0"/>
      <c r="RUQ54" s="0"/>
      <c r="RUR54" s="0"/>
      <c r="RUS54" s="0"/>
      <c r="RUT54" s="0"/>
      <c r="RUU54" s="0"/>
      <c r="RUV54" s="0"/>
      <c r="RUW54" s="0"/>
      <c r="RUX54" s="0"/>
      <c r="RUY54" s="0"/>
      <c r="RUZ54" s="0"/>
      <c r="RVA54" s="0"/>
      <c r="RVB54" s="0"/>
      <c r="RVC54" s="0"/>
      <c r="RVD54" s="0"/>
      <c r="RVE54" s="0"/>
      <c r="RVF54" s="0"/>
      <c r="RVG54" s="0"/>
      <c r="RVH54" s="0"/>
      <c r="RVI54" s="0"/>
      <c r="RVJ54" s="0"/>
      <c r="RVK54" s="0"/>
      <c r="RVL54" s="0"/>
      <c r="RVM54" s="0"/>
      <c r="RVN54" s="0"/>
      <c r="RVO54" s="0"/>
      <c r="RVP54" s="0"/>
      <c r="RVQ54" s="0"/>
      <c r="RVR54" s="0"/>
      <c r="RVS54" s="0"/>
      <c r="RVT54" s="0"/>
      <c r="RVU54" s="0"/>
      <c r="RVV54" s="0"/>
      <c r="RVW54" s="0"/>
      <c r="RVX54" s="0"/>
      <c r="RVY54" s="0"/>
      <c r="RVZ54" s="0"/>
      <c r="RWA54" s="0"/>
      <c r="RWB54" s="0"/>
      <c r="RWC54" s="0"/>
      <c r="RWD54" s="0"/>
      <c r="RWE54" s="0"/>
      <c r="RWF54" s="0"/>
      <c r="RWG54" s="0"/>
      <c r="RWH54" s="0"/>
      <c r="RWI54" s="0"/>
      <c r="RWJ54" s="0"/>
      <c r="RWK54" s="0"/>
      <c r="RWL54" s="0"/>
      <c r="RWM54" s="0"/>
      <c r="RWN54" s="0"/>
      <c r="RWO54" s="0"/>
      <c r="RWP54" s="0"/>
      <c r="RWQ54" s="0"/>
      <c r="RWR54" s="0"/>
      <c r="RWS54" s="0"/>
      <c r="RWT54" s="0"/>
      <c r="RWU54" s="0"/>
      <c r="RWV54" s="0"/>
      <c r="RWW54" s="0"/>
      <c r="RWX54" s="0"/>
      <c r="RWY54" s="0"/>
      <c r="RWZ54" s="0"/>
      <c r="RXA54" s="0"/>
      <c r="RXB54" s="0"/>
      <c r="RXC54" s="0"/>
      <c r="RXD54" s="0"/>
      <c r="RXE54" s="0"/>
      <c r="RXF54" s="0"/>
      <c r="RXG54" s="0"/>
      <c r="RXH54" s="0"/>
      <c r="RXI54" s="0"/>
      <c r="RXJ54" s="0"/>
      <c r="RXK54" s="0"/>
      <c r="RXL54" s="0"/>
      <c r="RXM54" s="0"/>
      <c r="RXN54" s="0"/>
      <c r="RXO54" s="0"/>
      <c r="RXP54" s="0"/>
      <c r="RXQ54" s="0"/>
      <c r="RXR54" s="0"/>
      <c r="RXS54" s="0"/>
      <c r="RXT54" s="0"/>
      <c r="RXU54" s="0"/>
      <c r="RXV54" s="0"/>
      <c r="RXW54" s="0"/>
      <c r="RXX54" s="0"/>
      <c r="RXY54" s="0"/>
      <c r="RXZ54" s="0"/>
      <c r="RYA54" s="0"/>
      <c r="RYB54" s="0"/>
      <c r="RYC54" s="0"/>
      <c r="RYD54" s="0"/>
      <c r="RYE54" s="0"/>
      <c r="RYF54" s="0"/>
      <c r="RYG54" s="0"/>
      <c r="RYH54" s="0"/>
      <c r="RYI54" s="0"/>
      <c r="RYJ54" s="0"/>
      <c r="RYK54" s="0"/>
      <c r="RYL54" s="0"/>
      <c r="RYM54" s="0"/>
      <c r="RYN54" s="0"/>
      <c r="RYO54" s="0"/>
      <c r="RYP54" s="0"/>
      <c r="RYQ54" s="0"/>
      <c r="RYR54" s="0"/>
      <c r="RYS54" s="0"/>
      <c r="RYT54" s="0"/>
      <c r="RYU54" s="0"/>
      <c r="RYV54" s="0"/>
      <c r="RYW54" s="0"/>
      <c r="RYX54" s="0"/>
      <c r="RYY54" s="0"/>
      <c r="RYZ54" s="0"/>
      <c r="RZA54" s="0"/>
      <c r="RZB54" s="0"/>
      <c r="RZC54" s="0"/>
      <c r="RZD54" s="0"/>
      <c r="RZE54" s="0"/>
      <c r="RZF54" s="0"/>
      <c r="RZG54" s="0"/>
      <c r="RZH54" s="0"/>
      <c r="RZI54" s="0"/>
      <c r="RZJ54" s="0"/>
      <c r="RZK54" s="0"/>
      <c r="RZL54" s="0"/>
      <c r="RZM54" s="0"/>
      <c r="RZN54" s="0"/>
      <c r="RZO54" s="0"/>
      <c r="RZP54" s="0"/>
      <c r="RZQ54" s="0"/>
      <c r="RZR54" s="0"/>
      <c r="RZS54" s="0"/>
      <c r="RZT54" s="0"/>
      <c r="RZU54" s="0"/>
      <c r="RZV54" s="0"/>
      <c r="RZW54" s="0"/>
      <c r="RZX54" s="0"/>
      <c r="RZY54" s="0"/>
      <c r="RZZ54" s="0"/>
      <c r="SAA54" s="0"/>
      <c r="SAB54" s="0"/>
      <c r="SAC54" s="0"/>
      <c r="SAD54" s="0"/>
      <c r="SAE54" s="0"/>
      <c r="SAF54" s="0"/>
      <c r="SAG54" s="0"/>
      <c r="SAH54" s="0"/>
      <c r="SAI54" s="0"/>
      <c r="SAJ54" s="0"/>
      <c r="SAK54" s="0"/>
      <c r="SAL54" s="0"/>
      <c r="SAM54" s="0"/>
      <c r="SAN54" s="0"/>
      <c r="SAO54" s="0"/>
      <c r="SAP54" s="0"/>
      <c r="SAQ54" s="0"/>
      <c r="SAR54" s="0"/>
      <c r="SAS54" s="0"/>
      <c r="SAT54" s="0"/>
      <c r="SAU54" s="0"/>
      <c r="SAV54" s="0"/>
      <c r="SAW54" s="0"/>
      <c r="SAX54" s="0"/>
      <c r="SAY54" s="0"/>
      <c r="SAZ54" s="0"/>
      <c r="SBA54" s="0"/>
      <c r="SBB54" s="0"/>
      <c r="SBC54" s="0"/>
      <c r="SBD54" s="0"/>
      <c r="SBE54" s="0"/>
      <c r="SBF54" s="0"/>
      <c r="SBG54" s="0"/>
      <c r="SBH54" s="0"/>
      <c r="SBI54" s="0"/>
      <c r="SBJ54" s="0"/>
      <c r="SBK54" s="0"/>
      <c r="SBL54" s="0"/>
      <c r="SBM54" s="0"/>
      <c r="SBN54" s="0"/>
      <c r="SBO54" s="0"/>
      <c r="SBP54" s="0"/>
      <c r="SBQ54" s="0"/>
      <c r="SBR54" s="0"/>
      <c r="SBS54" s="0"/>
      <c r="SBT54" s="0"/>
      <c r="SBU54" s="0"/>
      <c r="SBV54" s="0"/>
      <c r="SBW54" s="0"/>
      <c r="SBX54" s="0"/>
      <c r="SBY54" s="0"/>
      <c r="SBZ54" s="0"/>
      <c r="SCA54" s="0"/>
      <c r="SCB54" s="0"/>
      <c r="SCC54" s="0"/>
      <c r="SCD54" s="0"/>
      <c r="SCE54" s="0"/>
      <c r="SCF54" s="0"/>
      <c r="SCG54" s="0"/>
      <c r="SCH54" s="0"/>
      <c r="SCI54" s="0"/>
      <c r="SCJ54" s="0"/>
      <c r="SCK54" s="0"/>
      <c r="SCL54" s="0"/>
      <c r="SCM54" s="0"/>
      <c r="SCN54" s="0"/>
      <c r="SCO54" s="0"/>
      <c r="SCP54" s="0"/>
      <c r="SCQ54" s="0"/>
      <c r="SCR54" s="0"/>
      <c r="SCS54" s="0"/>
      <c r="SCT54" s="0"/>
      <c r="SCU54" s="0"/>
      <c r="SCV54" s="0"/>
      <c r="SCW54" s="0"/>
      <c r="SCX54" s="0"/>
      <c r="SCY54" s="0"/>
      <c r="SCZ54" s="0"/>
      <c r="SDA54" s="0"/>
      <c r="SDB54" s="0"/>
      <c r="SDC54" s="0"/>
      <c r="SDD54" s="0"/>
      <c r="SDE54" s="0"/>
      <c r="SDF54" s="0"/>
      <c r="SDG54" s="0"/>
      <c r="SDH54" s="0"/>
      <c r="SDI54" s="0"/>
      <c r="SDJ54" s="0"/>
      <c r="SDK54" s="0"/>
      <c r="SDL54" s="0"/>
      <c r="SDM54" s="0"/>
      <c r="SDN54" s="0"/>
      <c r="SDO54" s="0"/>
      <c r="SDP54" s="0"/>
      <c r="SDQ54" s="0"/>
      <c r="SDR54" s="0"/>
      <c r="SDS54" s="0"/>
      <c r="SDT54" s="0"/>
      <c r="SDU54" s="0"/>
      <c r="SDV54" s="0"/>
      <c r="SDW54" s="0"/>
      <c r="SDX54" s="0"/>
      <c r="SDY54" s="0"/>
      <c r="SDZ54" s="0"/>
      <c r="SEA54" s="0"/>
      <c r="SEB54" s="0"/>
      <c r="SEC54" s="0"/>
      <c r="SED54" s="0"/>
      <c r="SEE54" s="0"/>
      <c r="SEF54" s="0"/>
      <c r="SEG54" s="0"/>
      <c r="SEH54" s="0"/>
      <c r="SEI54" s="0"/>
      <c r="SEJ54" s="0"/>
      <c r="SEK54" s="0"/>
      <c r="SEL54" s="0"/>
      <c r="SEM54" s="0"/>
      <c r="SEN54" s="0"/>
      <c r="SEO54" s="0"/>
      <c r="SEP54" s="0"/>
      <c r="SEQ54" s="0"/>
      <c r="SER54" s="0"/>
      <c r="SES54" s="0"/>
      <c r="SET54" s="0"/>
      <c r="SEU54" s="0"/>
      <c r="SEV54" s="0"/>
      <c r="SEW54" s="0"/>
      <c r="SEX54" s="0"/>
      <c r="SEY54" s="0"/>
      <c r="SEZ54" s="0"/>
      <c r="SFA54" s="0"/>
      <c r="SFB54" s="0"/>
      <c r="SFC54" s="0"/>
      <c r="SFD54" s="0"/>
      <c r="SFE54" s="0"/>
      <c r="SFF54" s="0"/>
      <c r="SFG54" s="0"/>
      <c r="SFH54" s="0"/>
      <c r="SFI54" s="0"/>
      <c r="SFJ54" s="0"/>
      <c r="SFK54" s="0"/>
      <c r="SFL54" s="0"/>
      <c r="SFM54" s="0"/>
      <c r="SFN54" s="0"/>
      <c r="SFO54" s="0"/>
      <c r="SFP54" s="0"/>
      <c r="SFQ54" s="0"/>
      <c r="SFR54" s="0"/>
      <c r="SFS54" s="0"/>
      <c r="SFT54" s="0"/>
      <c r="SFU54" s="0"/>
      <c r="SFV54" s="0"/>
      <c r="SFW54" s="0"/>
      <c r="SFX54" s="0"/>
      <c r="SFY54" s="0"/>
      <c r="SFZ54" s="0"/>
      <c r="SGA54" s="0"/>
      <c r="SGB54" s="0"/>
      <c r="SGC54" s="0"/>
      <c r="SGD54" s="0"/>
      <c r="SGE54" s="0"/>
      <c r="SGF54" s="0"/>
      <c r="SGG54" s="0"/>
      <c r="SGH54" s="0"/>
      <c r="SGI54" s="0"/>
      <c r="SGJ54" s="0"/>
      <c r="SGK54" s="0"/>
      <c r="SGL54" s="0"/>
      <c r="SGM54" s="0"/>
      <c r="SGN54" s="0"/>
      <c r="SGO54" s="0"/>
      <c r="SGP54" s="0"/>
      <c r="SGQ54" s="0"/>
      <c r="SGR54" s="0"/>
      <c r="SGS54" s="0"/>
      <c r="SGT54" s="0"/>
      <c r="SGU54" s="0"/>
      <c r="SGV54" s="0"/>
      <c r="SGW54" s="0"/>
      <c r="SGX54" s="0"/>
      <c r="SGY54" s="0"/>
      <c r="SGZ54" s="0"/>
      <c r="SHA54" s="0"/>
      <c r="SHB54" s="0"/>
      <c r="SHC54" s="0"/>
      <c r="SHD54" s="0"/>
      <c r="SHE54" s="0"/>
      <c r="SHF54" s="0"/>
      <c r="SHG54" s="0"/>
      <c r="SHH54" s="0"/>
      <c r="SHI54" s="0"/>
      <c r="SHJ54" s="0"/>
      <c r="SHK54" s="0"/>
      <c r="SHL54" s="0"/>
      <c r="SHM54" s="0"/>
      <c r="SHN54" s="0"/>
      <c r="SHO54" s="0"/>
      <c r="SHP54" s="0"/>
      <c r="SHQ54" s="0"/>
      <c r="SHR54" s="0"/>
      <c r="SHS54" s="0"/>
      <c r="SHT54" s="0"/>
      <c r="SHU54" s="0"/>
      <c r="SHV54" s="0"/>
      <c r="SHW54" s="0"/>
      <c r="SHX54" s="0"/>
      <c r="SHY54" s="0"/>
      <c r="SHZ54" s="0"/>
      <c r="SIA54" s="0"/>
      <c r="SIB54" s="0"/>
      <c r="SIC54" s="0"/>
      <c r="SID54" s="0"/>
      <c r="SIE54" s="0"/>
      <c r="SIF54" s="0"/>
      <c r="SIG54" s="0"/>
      <c r="SIH54" s="0"/>
      <c r="SII54" s="0"/>
      <c r="SIJ54" s="0"/>
      <c r="SIK54" s="0"/>
      <c r="SIL54" s="0"/>
      <c r="SIM54" s="0"/>
      <c r="SIN54" s="0"/>
      <c r="SIO54" s="0"/>
      <c r="SIP54" s="0"/>
      <c r="SIQ54" s="0"/>
      <c r="SIR54" s="0"/>
      <c r="SIS54" s="0"/>
      <c r="SIT54" s="0"/>
      <c r="SIU54" s="0"/>
      <c r="SIV54" s="0"/>
      <c r="SIW54" s="0"/>
      <c r="SIX54" s="0"/>
      <c r="SIY54" s="0"/>
      <c r="SIZ54" s="0"/>
      <c r="SJA54" s="0"/>
      <c r="SJB54" s="0"/>
      <c r="SJC54" s="0"/>
      <c r="SJD54" s="0"/>
      <c r="SJE54" s="0"/>
      <c r="SJF54" s="0"/>
      <c r="SJG54" s="0"/>
      <c r="SJH54" s="0"/>
      <c r="SJI54" s="0"/>
      <c r="SJJ54" s="0"/>
      <c r="SJK54" s="0"/>
      <c r="SJL54" s="0"/>
      <c r="SJM54" s="0"/>
      <c r="SJN54" s="0"/>
      <c r="SJO54" s="0"/>
      <c r="SJP54" s="0"/>
      <c r="SJQ54" s="0"/>
      <c r="SJR54" s="0"/>
      <c r="SJS54" s="0"/>
      <c r="SJT54" s="0"/>
      <c r="SJU54" s="0"/>
      <c r="SJV54" s="0"/>
      <c r="SJW54" s="0"/>
      <c r="SJX54" s="0"/>
      <c r="SJY54" s="0"/>
      <c r="SJZ54" s="0"/>
      <c r="SKA54" s="0"/>
      <c r="SKB54" s="0"/>
      <c r="SKC54" s="0"/>
      <c r="SKD54" s="0"/>
      <c r="SKE54" s="0"/>
      <c r="SKF54" s="0"/>
      <c r="SKG54" s="0"/>
      <c r="SKH54" s="0"/>
      <c r="SKI54" s="0"/>
      <c r="SKJ54" s="0"/>
      <c r="SKK54" s="0"/>
      <c r="SKL54" s="0"/>
      <c r="SKM54" s="0"/>
      <c r="SKN54" s="0"/>
      <c r="SKO54" s="0"/>
      <c r="SKP54" s="0"/>
      <c r="SKQ54" s="0"/>
      <c r="SKR54" s="0"/>
      <c r="SKS54" s="0"/>
      <c r="SKT54" s="0"/>
      <c r="SKU54" s="0"/>
      <c r="SKV54" s="0"/>
      <c r="SKW54" s="0"/>
      <c r="SKX54" s="0"/>
      <c r="SKY54" s="0"/>
      <c r="SKZ54" s="0"/>
      <c r="SLA54" s="0"/>
      <c r="SLB54" s="0"/>
      <c r="SLC54" s="0"/>
      <c r="SLD54" s="0"/>
      <c r="SLE54" s="0"/>
      <c r="SLF54" s="0"/>
      <c r="SLG54" s="0"/>
      <c r="SLH54" s="0"/>
      <c r="SLI54" s="0"/>
      <c r="SLJ54" s="0"/>
      <c r="SLK54" s="0"/>
      <c r="SLL54" s="0"/>
      <c r="SLM54" s="0"/>
      <c r="SLN54" s="0"/>
      <c r="SLO54" s="0"/>
      <c r="SLP54" s="0"/>
      <c r="SLQ54" s="0"/>
      <c r="SLR54" s="0"/>
      <c r="SLS54" s="0"/>
      <c r="SLT54" s="0"/>
      <c r="SLU54" s="0"/>
      <c r="SLV54" s="0"/>
      <c r="SLW54" s="0"/>
      <c r="SLX54" s="0"/>
      <c r="SLY54" s="0"/>
      <c r="SLZ54" s="0"/>
      <c r="SMA54" s="0"/>
      <c r="SMB54" s="0"/>
      <c r="SMC54" s="0"/>
      <c r="SMD54" s="0"/>
      <c r="SME54" s="0"/>
      <c r="SMF54" s="0"/>
      <c r="SMG54" s="0"/>
      <c r="SMH54" s="0"/>
      <c r="SMI54" s="0"/>
      <c r="SMJ54" s="0"/>
      <c r="SMK54" s="0"/>
      <c r="SML54" s="0"/>
      <c r="SMM54" s="0"/>
      <c r="SMN54" s="0"/>
      <c r="SMO54" s="0"/>
      <c r="SMP54" s="0"/>
      <c r="SMQ54" s="0"/>
      <c r="SMR54" s="0"/>
      <c r="SMS54" s="0"/>
      <c r="SMT54" s="0"/>
      <c r="SMU54" s="0"/>
      <c r="SMV54" s="0"/>
      <c r="SMW54" s="0"/>
      <c r="SMX54" s="0"/>
      <c r="SMY54" s="0"/>
      <c r="SMZ54" s="0"/>
      <c r="SNA54" s="0"/>
      <c r="SNB54" s="0"/>
      <c r="SNC54" s="0"/>
      <c r="SND54" s="0"/>
      <c r="SNE54" s="0"/>
      <c r="SNF54" s="0"/>
      <c r="SNG54" s="0"/>
      <c r="SNH54" s="0"/>
      <c r="SNI54" s="0"/>
      <c r="SNJ54" s="0"/>
      <c r="SNK54" s="0"/>
      <c r="SNL54" s="0"/>
      <c r="SNM54" s="0"/>
      <c r="SNN54" s="0"/>
      <c r="SNO54" s="0"/>
      <c r="SNP54" s="0"/>
      <c r="SNQ54" s="0"/>
      <c r="SNR54" s="0"/>
      <c r="SNS54" s="0"/>
      <c r="SNT54" s="0"/>
      <c r="SNU54" s="0"/>
      <c r="SNV54" s="0"/>
      <c r="SNW54" s="0"/>
      <c r="SNX54" s="0"/>
      <c r="SNY54" s="0"/>
      <c r="SNZ54" s="0"/>
      <c r="SOA54" s="0"/>
      <c r="SOB54" s="0"/>
      <c r="SOC54" s="0"/>
      <c r="SOD54" s="0"/>
      <c r="SOE54" s="0"/>
      <c r="SOF54" s="0"/>
      <c r="SOG54" s="0"/>
      <c r="SOH54" s="0"/>
      <c r="SOI54" s="0"/>
      <c r="SOJ54" s="0"/>
      <c r="SOK54" s="0"/>
      <c r="SOL54" s="0"/>
      <c r="SOM54" s="0"/>
      <c r="SON54" s="0"/>
      <c r="SOO54" s="0"/>
      <c r="SOP54" s="0"/>
      <c r="SOQ54" s="0"/>
      <c r="SOR54" s="0"/>
      <c r="SOS54" s="0"/>
      <c r="SOT54" s="0"/>
      <c r="SOU54" s="0"/>
      <c r="SOV54" s="0"/>
      <c r="SOW54" s="0"/>
      <c r="SOX54" s="0"/>
      <c r="SOY54" s="0"/>
      <c r="SOZ54" s="0"/>
      <c r="SPA54" s="0"/>
      <c r="SPB54" s="0"/>
      <c r="SPC54" s="0"/>
      <c r="SPD54" s="0"/>
      <c r="SPE54" s="0"/>
      <c r="SPF54" s="0"/>
      <c r="SPG54" s="0"/>
      <c r="SPH54" s="0"/>
      <c r="SPI54" s="0"/>
      <c r="SPJ54" s="0"/>
      <c r="SPK54" s="0"/>
      <c r="SPL54" s="0"/>
      <c r="SPM54" s="0"/>
      <c r="SPN54" s="0"/>
      <c r="SPO54" s="0"/>
      <c r="SPP54" s="0"/>
      <c r="SPQ54" s="0"/>
      <c r="SPR54" s="0"/>
      <c r="SPS54" s="0"/>
      <c r="SPT54" s="0"/>
      <c r="SPU54" s="0"/>
      <c r="SPV54" s="0"/>
      <c r="SPW54" s="0"/>
      <c r="SPX54" s="0"/>
      <c r="SPY54" s="0"/>
      <c r="SPZ54" s="0"/>
      <c r="SQA54" s="0"/>
      <c r="SQB54" s="0"/>
      <c r="SQC54" s="0"/>
      <c r="SQD54" s="0"/>
      <c r="SQE54" s="0"/>
      <c r="SQF54" s="0"/>
      <c r="SQG54" s="0"/>
      <c r="SQH54" s="0"/>
      <c r="SQI54" s="0"/>
      <c r="SQJ54" s="0"/>
      <c r="SQK54" s="0"/>
      <c r="SQL54" s="0"/>
      <c r="SQM54" s="0"/>
      <c r="SQN54" s="0"/>
      <c r="SQO54" s="0"/>
      <c r="SQP54" s="0"/>
      <c r="SQQ54" s="0"/>
      <c r="SQR54" s="0"/>
      <c r="SQS54" s="0"/>
      <c r="SQT54" s="0"/>
      <c r="SQU54" s="0"/>
      <c r="SQV54" s="0"/>
      <c r="SQW54" s="0"/>
      <c r="SQX54" s="0"/>
      <c r="SQY54" s="0"/>
      <c r="SQZ54" s="0"/>
      <c r="SRA54" s="0"/>
      <c r="SRB54" s="0"/>
      <c r="SRC54" s="0"/>
      <c r="SRD54" s="0"/>
      <c r="SRE54" s="0"/>
      <c r="SRF54" s="0"/>
      <c r="SRG54" s="0"/>
      <c r="SRH54" s="0"/>
      <c r="SRI54" s="0"/>
      <c r="SRJ54" s="0"/>
      <c r="SRK54" s="0"/>
      <c r="SRL54" s="0"/>
      <c r="SRM54" s="0"/>
      <c r="SRN54" s="0"/>
      <c r="SRO54" s="0"/>
      <c r="SRP54" s="0"/>
      <c r="SRQ54" s="0"/>
      <c r="SRR54" s="0"/>
      <c r="SRS54" s="0"/>
      <c r="SRT54" s="0"/>
      <c r="SRU54" s="0"/>
      <c r="SRV54" s="0"/>
      <c r="SRW54" s="0"/>
      <c r="SRX54" s="0"/>
      <c r="SRY54" s="0"/>
      <c r="SRZ54" s="0"/>
      <c r="SSA54" s="0"/>
      <c r="SSB54" s="0"/>
      <c r="SSC54" s="0"/>
      <c r="SSD54" s="0"/>
      <c r="SSE54" s="0"/>
      <c r="SSF54" s="0"/>
      <c r="SSG54" s="0"/>
      <c r="SSH54" s="0"/>
      <c r="SSI54" s="0"/>
      <c r="SSJ54" s="0"/>
      <c r="SSK54" s="0"/>
      <c r="SSL54" s="0"/>
      <c r="SSM54" s="0"/>
      <c r="SSN54" s="0"/>
      <c r="SSO54" s="0"/>
      <c r="SSP54" s="0"/>
      <c r="SSQ54" s="0"/>
      <c r="SSR54" s="0"/>
      <c r="SSS54" s="0"/>
      <c r="SST54" s="0"/>
      <c r="SSU54" s="0"/>
      <c r="SSV54" s="0"/>
      <c r="SSW54" s="0"/>
      <c r="SSX54" s="0"/>
      <c r="SSY54" s="0"/>
      <c r="SSZ54" s="0"/>
      <c r="STA54" s="0"/>
      <c r="STB54" s="0"/>
      <c r="STC54" s="0"/>
      <c r="STD54" s="0"/>
      <c r="STE54" s="0"/>
      <c r="STF54" s="0"/>
      <c r="STG54" s="0"/>
      <c r="STH54" s="0"/>
      <c r="STI54" s="0"/>
      <c r="STJ54" s="0"/>
      <c r="STK54" s="0"/>
      <c r="STL54" s="0"/>
      <c r="STM54" s="0"/>
      <c r="STN54" s="0"/>
      <c r="STO54" s="0"/>
      <c r="STP54" s="0"/>
      <c r="STQ54" s="0"/>
      <c r="STR54" s="0"/>
      <c r="STS54" s="0"/>
      <c r="STT54" s="0"/>
      <c r="STU54" s="0"/>
      <c r="STV54" s="0"/>
      <c r="STW54" s="0"/>
      <c r="STX54" s="0"/>
      <c r="STY54" s="0"/>
      <c r="STZ54" s="0"/>
      <c r="SUA54" s="0"/>
      <c r="SUB54" s="0"/>
      <c r="SUC54" s="0"/>
      <c r="SUD54" s="0"/>
      <c r="SUE54" s="0"/>
      <c r="SUF54" s="0"/>
      <c r="SUG54" s="0"/>
      <c r="SUH54" s="0"/>
      <c r="SUI54" s="0"/>
      <c r="SUJ54" s="0"/>
      <c r="SUK54" s="0"/>
      <c r="SUL54" s="0"/>
      <c r="SUM54" s="0"/>
      <c r="SUN54" s="0"/>
      <c r="SUO54" s="0"/>
      <c r="SUP54" s="0"/>
      <c r="SUQ54" s="0"/>
      <c r="SUR54" s="0"/>
      <c r="SUS54" s="0"/>
      <c r="SUT54" s="0"/>
      <c r="SUU54" s="0"/>
      <c r="SUV54" s="0"/>
      <c r="SUW54" s="0"/>
      <c r="SUX54" s="0"/>
      <c r="SUY54" s="0"/>
      <c r="SUZ54" s="0"/>
      <c r="SVA54" s="0"/>
      <c r="SVB54" s="0"/>
      <c r="SVC54" s="0"/>
      <c r="SVD54" s="0"/>
      <c r="SVE54" s="0"/>
      <c r="SVF54" s="0"/>
      <c r="SVG54" s="0"/>
      <c r="SVH54" s="0"/>
      <c r="SVI54" s="0"/>
      <c r="SVJ54" s="0"/>
      <c r="SVK54" s="0"/>
      <c r="SVL54" s="0"/>
      <c r="SVM54" s="0"/>
      <c r="SVN54" s="0"/>
      <c r="SVO54" s="0"/>
      <c r="SVP54" s="0"/>
      <c r="SVQ54" s="0"/>
      <c r="SVR54" s="0"/>
      <c r="SVS54" s="0"/>
      <c r="SVT54" s="0"/>
      <c r="SVU54" s="0"/>
      <c r="SVV54" s="0"/>
      <c r="SVW54" s="0"/>
      <c r="SVX54" s="0"/>
      <c r="SVY54" s="0"/>
      <c r="SVZ54" s="0"/>
      <c r="SWA54" s="0"/>
      <c r="SWB54" s="0"/>
      <c r="SWC54" s="0"/>
      <c r="SWD54" s="0"/>
      <c r="SWE54" s="0"/>
      <c r="SWF54" s="0"/>
      <c r="SWG54" s="0"/>
      <c r="SWH54" s="0"/>
      <c r="SWI54" s="0"/>
      <c r="SWJ54" s="0"/>
      <c r="SWK54" s="0"/>
      <c r="SWL54" s="0"/>
      <c r="SWM54" s="0"/>
      <c r="SWN54" s="0"/>
      <c r="SWO54" s="0"/>
      <c r="SWP54" s="0"/>
      <c r="SWQ54" s="0"/>
      <c r="SWR54" s="0"/>
      <c r="SWS54" s="0"/>
      <c r="SWT54" s="0"/>
      <c r="SWU54" s="0"/>
      <c r="SWV54" s="0"/>
      <c r="SWW54" s="0"/>
      <c r="SWX54" s="0"/>
      <c r="SWY54" s="0"/>
      <c r="SWZ54" s="0"/>
      <c r="SXA54" s="0"/>
      <c r="SXB54" s="0"/>
      <c r="SXC54" s="0"/>
      <c r="SXD54" s="0"/>
      <c r="SXE54" s="0"/>
      <c r="SXF54" s="0"/>
      <c r="SXG54" s="0"/>
      <c r="SXH54" s="0"/>
      <c r="SXI54" s="0"/>
      <c r="SXJ54" s="0"/>
      <c r="SXK54" s="0"/>
      <c r="SXL54" s="0"/>
      <c r="SXM54" s="0"/>
      <c r="SXN54" s="0"/>
      <c r="SXO54" s="0"/>
      <c r="SXP54" s="0"/>
      <c r="SXQ54" s="0"/>
      <c r="SXR54" s="0"/>
      <c r="SXS54" s="0"/>
      <c r="SXT54" s="0"/>
      <c r="SXU54" s="0"/>
      <c r="SXV54" s="0"/>
      <c r="SXW54" s="0"/>
      <c r="SXX54" s="0"/>
      <c r="SXY54" s="0"/>
      <c r="SXZ54" s="0"/>
      <c r="SYA54" s="0"/>
      <c r="SYB54" s="0"/>
      <c r="SYC54" s="0"/>
      <c r="SYD54" s="0"/>
      <c r="SYE54" s="0"/>
      <c r="SYF54" s="0"/>
      <c r="SYG54" s="0"/>
      <c r="SYH54" s="0"/>
      <c r="SYI54" s="0"/>
      <c r="SYJ54" s="0"/>
      <c r="SYK54" s="0"/>
      <c r="SYL54" s="0"/>
      <c r="SYM54" s="0"/>
      <c r="SYN54" s="0"/>
      <c r="SYO54" s="0"/>
      <c r="SYP54" s="0"/>
      <c r="SYQ54" s="0"/>
      <c r="SYR54" s="0"/>
      <c r="SYS54" s="0"/>
      <c r="SYT54" s="0"/>
      <c r="SYU54" s="0"/>
      <c r="SYV54" s="0"/>
      <c r="SYW54" s="0"/>
      <c r="SYX54" s="0"/>
      <c r="SYY54" s="0"/>
      <c r="SYZ54" s="0"/>
      <c r="SZA54" s="0"/>
      <c r="SZB54" s="0"/>
      <c r="SZC54" s="0"/>
      <c r="SZD54" s="0"/>
      <c r="SZE54" s="0"/>
      <c r="SZF54" s="0"/>
      <c r="SZG54" s="0"/>
      <c r="SZH54" s="0"/>
      <c r="SZI54" s="0"/>
      <c r="SZJ54" s="0"/>
      <c r="SZK54" s="0"/>
      <c r="SZL54" s="0"/>
      <c r="SZM54" s="0"/>
      <c r="SZN54" s="0"/>
      <c r="SZO54" s="0"/>
      <c r="SZP54" s="0"/>
      <c r="SZQ54" s="0"/>
      <c r="SZR54" s="0"/>
      <c r="SZS54" s="0"/>
      <c r="SZT54" s="0"/>
      <c r="SZU54" s="0"/>
      <c r="SZV54" s="0"/>
      <c r="SZW54" s="0"/>
      <c r="SZX54" s="0"/>
      <c r="SZY54" s="0"/>
      <c r="SZZ54" s="0"/>
      <c r="TAA54" s="0"/>
      <c r="TAB54" s="0"/>
      <c r="TAC54" s="0"/>
      <c r="TAD54" s="0"/>
      <c r="TAE54" s="0"/>
      <c r="TAF54" s="0"/>
      <c r="TAG54" s="0"/>
      <c r="TAH54" s="0"/>
      <c r="TAI54" s="0"/>
      <c r="TAJ54" s="0"/>
      <c r="TAK54" s="0"/>
      <c r="TAL54" s="0"/>
      <c r="TAM54" s="0"/>
      <c r="TAN54" s="0"/>
      <c r="TAO54" s="0"/>
      <c r="TAP54" s="0"/>
      <c r="TAQ54" s="0"/>
      <c r="TAR54" s="0"/>
      <c r="TAS54" s="0"/>
      <c r="TAT54" s="0"/>
      <c r="TAU54" s="0"/>
      <c r="TAV54" s="0"/>
      <c r="TAW54" s="0"/>
      <c r="TAX54" s="0"/>
      <c r="TAY54" s="0"/>
      <c r="TAZ54" s="0"/>
      <c r="TBA54" s="0"/>
      <c r="TBB54" s="0"/>
      <c r="TBC54" s="0"/>
      <c r="TBD54" s="0"/>
      <c r="TBE54" s="0"/>
      <c r="TBF54" s="0"/>
      <c r="TBG54" s="0"/>
      <c r="TBH54" s="0"/>
      <c r="TBI54" s="0"/>
      <c r="TBJ54" s="0"/>
      <c r="TBK54" s="0"/>
      <c r="TBL54" s="0"/>
      <c r="TBM54" s="0"/>
      <c r="TBN54" s="0"/>
      <c r="TBO54" s="0"/>
      <c r="TBP54" s="0"/>
      <c r="TBQ54" s="0"/>
      <c r="TBR54" s="0"/>
      <c r="TBS54" s="0"/>
      <c r="TBT54" s="0"/>
      <c r="TBU54" s="0"/>
      <c r="TBV54" s="0"/>
      <c r="TBW54" s="0"/>
      <c r="TBX54" s="0"/>
      <c r="TBY54" s="0"/>
      <c r="TBZ54" s="0"/>
      <c r="TCA54" s="0"/>
      <c r="TCB54" s="0"/>
      <c r="TCC54" s="0"/>
      <c r="TCD54" s="0"/>
      <c r="TCE54" s="0"/>
      <c r="TCF54" s="0"/>
      <c r="TCG54" s="0"/>
      <c r="TCH54" s="0"/>
      <c r="TCI54" s="0"/>
      <c r="TCJ54" s="0"/>
      <c r="TCK54" s="0"/>
      <c r="TCL54" s="0"/>
      <c r="TCM54" s="0"/>
      <c r="TCN54" s="0"/>
      <c r="TCO54" s="0"/>
      <c r="TCP54" s="0"/>
      <c r="TCQ54" s="0"/>
      <c r="TCR54" s="0"/>
      <c r="TCS54" s="0"/>
      <c r="TCT54" s="0"/>
      <c r="TCU54" s="0"/>
      <c r="TCV54" s="0"/>
      <c r="TCW54" s="0"/>
      <c r="TCX54" s="0"/>
      <c r="TCY54" s="0"/>
      <c r="TCZ54" s="0"/>
      <c r="TDA54" s="0"/>
      <c r="TDB54" s="0"/>
      <c r="TDC54" s="0"/>
      <c r="TDD54" s="0"/>
      <c r="TDE54" s="0"/>
      <c r="TDF54" s="0"/>
      <c r="TDG54" s="0"/>
      <c r="TDH54" s="0"/>
      <c r="TDI54" s="0"/>
      <c r="TDJ54" s="0"/>
      <c r="TDK54" s="0"/>
      <c r="TDL54" s="0"/>
      <c r="TDM54" s="0"/>
      <c r="TDN54" s="0"/>
      <c r="TDO54" s="0"/>
      <c r="TDP54" s="0"/>
      <c r="TDQ54" s="0"/>
      <c r="TDR54" s="0"/>
      <c r="TDS54" s="0"/>
      <c r="TDT54" s="0"/>
      <c r="TDU54" s="0"/>
      <c r="TDV54" s="0"/>
      <c r="TDW54" s="0"/>
      <c r="TDX54" s="0"/>
      <c r="TDY54" s="0"/>
      <c r="TDZ54" s="0"/>
      <c r="TEA54" s="0"/>
      <c r="TEB54" s="0"/>
      <c r="TEC54" s="0"/>
      <c r="TED54" s="0"/>
      <c r="TEE54" s="0"/>
      <c r="TEF54" s="0"/>
      <c r="TEG54" s="0"/>
      <c r="TEH54" s="0"/>
      <c r="TEI54" s="0"/>
      <c r="TEJ54" s="0"/>
      <c r="TEK54" s="0"/>
      <c r="TEL54" s="0"/>
      <c r="TEM54" s="0"/>
      <c r="TEN54" s="0"/>
      <c r="TEO54" s="0"/>
      <c r="TEP54" s="0"/>
      <c r="TEQ54" s="0"/>
      <c r="TER54" s="0"/>
      <c r="TES54" s="0"/>
      <c r="TET54" s="0"/>
      <c r="TEU54" s="0"/>
      <c r="TEV54" s="0"/>
      <c r="TEW54" s="0"/>
      <c r="TEX54" s="0"/>
      <c r="TEY54" s="0"/>
      <c r="TEZ54" s="0"/>
      <c r="TFA54" s="0"/>
      <c r="TFB54" s="0"/>
      <c r="TFC54" s="0"/>
      <c r="TFD54" s="0"/>
      <c r="TFE54" s="0"/>
      <c r="TFF54" s="0"/>
      <c r="TFG54" s="0"/>
      <c r="TFH54" s="0"/>
      <c r="TFI54" s="0"/>
      <c r="TFJ54" s="0"/>
      <c r="TFK54" s="0"/>
      <c r="TFL54" s="0"/>
      <c r="TFM54" s="0"/>
      <c r="TFN54" s="0"/>
      <c r="TFO54" s="0"/>
      <c r="TFP54" s="0"/>
      <c r="TFQ54" s="0"/>
      <c r="TFR54" s="0"/>
      <c r="TFS54" s="0"/>
      <c r="TFT54" s="0"/>
      <c r="TFU54" s="0"/>
      <c r="TFV54" s="0"/>
      <c r="TFW54" s="0"/>
      <c r="TFX54" s="0"/>
      <c r="TFY54" s="0"/>
      <c r="TFZ54" s="0"/>
      <c r="TGA54" s="0"/>
      <c r="TGB54" s="0"/>
      <c r="TGC54" s="0"/>
      <c r="TGD54" s="0"/>
      <c r="TGE54" s="0"/>
      <c r="TGF54" s="0"/>
      <c r="TGG54" s="0"/>
      <c r="TGH54" s="0"/>
      <c r="TGI54" s="0"/>
      <c r="TGJ54" s="0"/>
      <c r="TGK54" s="0"/>
      <c r="TGL54" s="0"/>
      <c r="TGM54" s="0"/>
      <c r="TGN54" s="0"/>
      <c r="TGO54" s="0"/>
      <c r="TGP54" s="0"/>
      <c r="TGQ54" s="0"/>
      <c r="TGR54" s="0"/>
      <c r="TGS54" s="0"/>
      <c r="TGT54" s="0"/>
      <c r="TGU54" s="0"/>
      <c r="TGV54" s="0"/>
      <c r="TGW54" s="0"/>
      <c r="TGX54" s="0"/>
      <c r="TGY54" s="0"/>
      <c r="TGZ54" s="0"/>
      <c r="THA54" s="0"/>
      <c r="THB54" s="0"/>
      <c r="THC54" s="0"/>
      <c r="THD54" s="0"/>
      <c r="THE54" s="0"/>
      <c r="THF54" s="0"/>
      <c r="THG54" s="0"/>
      <c r="THH54" s="0"/>
      <c r="THI54" s="0"/>
      <c r="THJ54" s="0"/>
      <c r="THK54" s="0"/>
      <c r="THL54" s="0"/>
      <c r="THM54" s="0"/>
      <c r="THN54" s="0"/>
      <c r="THO54" s="0"/>
      <c r="THP54" s="0"/>
      <c r="THQ54" s="0"/>
      <c r="THR54" s="0"/>
      <c r="THS54" s="0"/>
      <c r="THT54" s="0"/>
      <c r="THU54" s="0"/>
      <c r="THV54" s="0"/>
      <c r="THW54" s="0"/>
      <c r="THX54" s="0"/>
      <c r="THY54" s="0"/>
      <c r="THZ54" s="0"/>
      <c r="TIA54" s="0"/>
      <c r="TIB54" s="0"/>
      <c r="TIC54" s="0"/>
      <c r="TID54" s="0"/>
      <c r="TIE54" s="0"/>
      <c r="TIF54" s="0"/>
      <c r="TIG54" s="0"/>
      <c r="TIH54" s="0"/>
      <c r="TII54" s="0"/>
      <c r="TIJ54" s="0"/>
      <c r="TIK54" s="0"/>
      <c r="TIL54" s="0"/>
      <c r="TIM54" s="0"/>
      <c r="TIN54" s="0"/>
      <c r="TIO54" s="0"/>
      <c r="TIP54" s="0"/>
      <c r="TIQ54" s="0"/>
      <c r="TIR54" s="0"/>
      <c r="TIS54" s="0"/>
      <c r="TIT54" s="0"/>
      <c r="TIU54" s="0"/>
      <c r="TIV54" s="0"/>
      <c r="TIW54" s="0"/>
      <c r="TIX54" s="0"/>
      <c r="TIY54" s="0"/>
      <c r="TIZ54" s="0"/>
      <c r="TJA54" s="0"/>
      <c r="TJB54" s="0"/>
      <c r="TJC54" s="0"/>
      <c r="TJD54" s="0"/>
      <c r="TJE54" s="0"/>
      <c r="TJF54" s="0"/>
      <c r="TJG54" s="0"/>
      <c r="TJH54" s="0"/>
      <c r="TJI54" s="0"/>
      <c r="TJJ54" s="0"/>
      <c r="TJK54" s="0"/>
      <c r="TJL54" s="0"/>
      <c r="TJM54" s="0"/>
      <c r="TJN54" s="0"/>
      <c r="TJO54" s="0"/>
      <c r="TJP54" s="0"/>
      <c r="TJQ54" s="0"/>
      <c r="TJR54" s="0"/>
      <c r="TJS54" s="0"/>
      <c r="TJT54" s="0"/>
      <c r="TJU54" s="0"/>
      <c r="TJV54" s="0"/>
      <c r="TJW54" s="0"/>
      <c r="TJX54" s="0"/>
      <c r="TJY54" s="0"/>
      <c r="TJZ54" s="0"/>
      <c r="TKA54" s="0"/>
      <c r="TKB54" s="0"/>
      <c r="TKC54" s="0"/>
      <c r="TKD54" s="0"/>
      <c r="TKE54" s="0"/>
      <c r="TKF54" s="0"/>
      <c r="TKG54" s="0"/>
      <c r="TKH54" s="0"/>
      <c r="TKI54" s="0"/>
      <c r="TKJ54" s="0"/>
      <c r="TKK54" s="0"/>
      <c r="TKL54" s="0"/>
      <c r="TKM54" s="0"/>
      <c r="TKN54" s="0"/>
      <c r="TKO54" s="0"/>
      <c r="TKP54" s="0"/>
      <c r="TKQ54" s="0"/>
      <c r="TKR54" s="0"/>
      <c r="TKS54" s="0"/>
      <c r="TKT54" s="0"/>
      <c r="TKU54" s="0"/>
      <c r="TKV54" s="0"/>
      <c r="TKW54" s="0"/>
      <c r="TKX54" s="0"/>
      <c r="TKY54" s="0"/>
      <c r="TKZ54" s="0"/>
      <c r="TLA54" s="0"/>
      <c r="TLB54" s="0"/>
      <c r="TLC54" s="0"/>
      <c r="TLD54" s="0"/>
      <c r="TLE54" s="0"/>
      <c r="TLF54" s="0"/>
      <c r="TLG54" s="0"/>
      <c r="TLH54" s="0"/>
      <c r="TLI54" s="0"/>
      <c r="TLJ54" s="0"/>
      <c r="TLK54" s="0"/>
      <c r="TLL54" s="0"/>
      <c r="TLM54" s="0"/>
      <c r="TLN54" s="0"/>
      <c r="TLO54" s="0"/>
      <c r="TLP54" s="0"/>
      <c r="TLQ54" s="0"/>
      <c r="TLR54" s="0"/>
      <c r="TLS54" s="0"/>
      <c r="TLT54" s="0"/>
      <c r="TLU54" s="0"/>
      <c r="TLV54" s="0"/>
      <c r="TLW54" s="0"/>
      <c r="TLX54" s="0"/>
      <c r="TLY54" s="0"/>
      <c r="TLZ54" s="0"/>
      <c r="TMA54" s="0"/>
      <c r="TMB54" s="0"/>
      <c r="TMC54" s="0"/>
      <c r="TMD54" s="0"/>
      <c r="TME54" s="0"/>
      <c r="TMF54" s="0"/>
      <c r="TMG54" s="0"/>
      <c r="TMH54" s="0"/>
      <c r="TMI54" s="0"/>
      <c r="TMJ54" s="0"/>
      <c r="TMK54" s="0"/>
      <c r="TML54" s="0"/>
      <c r="TMM54" s="0"/>
      <c r="TMN54" s="0"/>
      <c r="TMO54" s="0"/>
      <c r="TMP54" s="0"/>
      <c r="TMQ54" s="0"/>
      <c r="TMR54" s="0"/>
      <c r="TMS54" s="0"/>
      <c r="TMT54" s="0"/>
      <c r="TMU54" s="0"/>
      <c r="TMV54" s="0"/>
      <c r="TMW54" s="0"/>
      <c r="TMX54" s="0"/>
      <c r="TMY54" s="0"/>
      <c r="TMZ54" s="0"/>
      <c r="TNA54" s="0"/>
      <c r="TNB54" s="0"/>
      <c r="TNC54" s="0"/>
      <c r="TND54" s="0"/>
      <c r="TNE54" s="0"/>
      <c r="TNF54" s="0"/>
      <c r="TNG54" s="0"/>
      <c r="TNH54" s="0"/>
      <c r="TNI54" s="0"/>
      <c r="TNJ54" s="0"/>
      <c r="TNK54" s="0"/>
      <c r="TNL54" s="0"/>
      <c r="TNM54" s="0"/>
      <c r="TNN54" s="0"/>
      <c r="TNO54" s="0"/>
      <c r="TNP54" s="0"/>
      <c r="TNQ54" s="0"/>
      <c r="TNR54" s="0"/>
      <c r="TNS54" s="0"/>
      <c r="TNT54" s="0"/>
      <c r="TNU54" s="0"/>
      <c r="TNV54" s="0"/>
      <c r="TNW54" s="0"/>
      <c r="TNX54" s="0"/>
      <c r="TNY54" s="0"/>
      <c r="TNZ54" s="0"/>
      <c r="TOA54" s="0"/>
      <c r="TOB54" s="0"/>
      <c r="TOC54" s="0"/>
      <c r="TOD54" s="0"/>
      <c r="TOE54" s="0"/>
      <c r="TOF54" s="0"/>
      <c r="TOG54" s="0"/>
      <c r="TOH54" s="0"/>
      <c r="TOI54" s="0"/>
      <c r="TOJ54" s="0"/>
      <c r="TOK54" s="0"/>
      <c r="TOL54" s="0"/>
      <c r="TOM54" s="0"/>
      <c r="TON54" s="0"/>
      <c r="TOO54" s="0"/>
      <c r="TOP54" s="0"/>
      <c r="TOQ54" s="0"/>
      <c r="TOR54" s="0"/>
      <c r="TOS54" s="0"/>
      <c r="TOT54" s="0"/>
      <c r="TOU54" s="0"/>
      <c r="TOV54" s="0"/>
      <c r="TOW54" s="0"/>
      <c r="TOX54" s="0"/>
      <c r="TOY54" s="0"/>
      <c r="TOZ54" s="0"/>
      <c r="TPA54" s="0"/>
      <c r="TPB54" s="0"/>
      <c r="TPC54" s="0"/>
      <c r="TPD54" s="0"/>
      <c r="TPE54" s="0"/>
      <c r="TPF54" s="0"/>
      <c r="TPG54" s="0"/>
      <c r="TPH54" s="0"/>
      <c r="TPI54" s="0"/>
      <c r="TPJ54" s="0"/>
      <c r="TPK54" s="0"/>
      <c r="TPL54" s="0"/>
      <c r="TPM54" s="0"/>
      <c r="TPN54" s="0"/>
      <c r="TPO54" s="0"/>
      <c r="TPP54" s="0"/>
      <c r="TPQ54" s="0"/>
      <c r="TPR54" s="0"/>
      <c r="TPS54" s="0"/>
      <c r="TPT54" s="0"/>
      <c r="TPU54" s="0"/>
      <c r="TPV54" s="0"/>
      <c r="TPW54" s="0"/>
      <c r="TPX54" s="0"/>
      <c r="TPY54" s="0"/>
      <c r="TPZ54" s="0"/>
      <c r="TQA54" s="0"/>
      <c r="TQB54" s="0"/>
      <c r="TQC54" s="0"/>
      <c r="TQD54" s="0"/>
      <c r="TQE54" s="0"/>
      <c r="TQF54" s="0"/>
      <c r="TQG54" s="0"/>
      <c r="TQH54" s="0"/>
      <c r="TQI54" s="0"/>
      <c r="TQJ54" s="0"/>
      <c r="TQK54" s="0"/>
      <c r="TQL54" s="0"/>
      <c r="TQM54" s="0"/>
      <c r="TQN54" s="0"/>
      <c r="TQO54" s="0"/>
      <c r="TQP54" s="0"/>
      <c r="TQQ54" s="0"/>
      <c r="TQR54" s="0"/>
      <c r="TQS54" s="0"/>
      <c r="TQT54" s="0"/>
      <c r="TQU54" s="0"/>
      <c r="TQV54" s="0"/>
      <c r="TQW54" s="0"/>
      <c r="TQX54" s="0"/>
      <c r="TQY54" s="0"/>
      <c r="TQZ54" s="0"/>
      <c r="TRA54" s="0"/>
      <c r="TRB54" s="0"/>
      <c r="TRC54" s="0"/>
      <c r="TRD54" s="0"/>
      <c r="TRE54" s="0"/>
      <c r="TRF54" s="0"/>
      <c r="TRG54" s="0"/>
      <c r="TRH54" s="0"/>
      <c r="TRI54" s="0"/>
      <c r="TRJ54" s="0"/>
      <c r="TRK54" s="0"/>
      <c r="TRL54" s="0"/>
      <c r="TRM54" s="0"/>
      <c r="TRN54" s="0"/>
      <c r="TRO54" s="0"/>
      <c r="TRP54" s="0"/>
      <c r="TRQ54" s="0"/>
      <c r="TRR54" s="0"/>
      <c r="TRS54" s="0"/>
      <c r="TRT54" s="0"/>
      <c r="TRU54" s="0"/>
      <c r="TRV54" s="0"/>
      <c r="TRW54" s="0"/>
      <c r="TRX54" s="0"/>
      <c r="TRY54" s="0"/>
      <c r="TRZ54" s="0"/>
      <c r="TSA54" s="0"/>
      <c r="TSB54" s="0"/>
      <c r="TSC54" s="0"/>
      <c r="TSD54" s="0"/>
      <c r="TSE54" s="0"/>
      <c r="TSF54" s="0"/>
      <c r="TSG54" s="0"/>
      <c r="TSH54" s="0"/>
      <c r="TSI54" s="0"/>
      <c r="TSJ54" s="0"/>
      <c r="TSK54" s="0"/>
      <c r="TSL54" s="0"/>
      <c r="TSM54" s="0"/>
      <c r="TSN54" s="0"/>
      <c r="TSO54" s="0"/>
      <c r="TSP54" s="0"/>
      <c r="TSQ54" s="0"/>
      <c r="TSR54" s="0"/>
      <c r="TSS54" s="0"/>
      <c r="TST54" s="0"/>
      <c r="TSU54" s="0"/>
      <c r="TSV54" s="0"/>
      <c r="TSW54" s="0"/>
      <c r="TSX54" s="0"/>
      <c r="TSY54" s="0"/>
      <c r="TSZ54" s="0"/>
      <c r="TTA54" s="0"/>
      <c r="TTB54" s="0"/>
      <c r="TTC54" s="0"/>
      <c r="TTD54" s="0"/>
      <c r="TTE54" s="0"/>
      <c r="TTF54" s="0"/>
      <c r="TTG54" s="0"/>
      <c r="TTH54" s="0"/>
      <c r="TTI54" s="0"/>
      <c r="TTJ54" s="0"/>
      <c r="TTK54" s="0"/>
      <c r="TTL54" s="0"/>
      <c r="TTM54" s="0"/>
      <c r="TTN54" s="0"/>
      <c r="TTO54" s="0"/>
      <c r="TTP54" s="0"/>
      <c r="TTQ54" s="0"/>
      <c r="TTR54" s="0"/>
      <c r="TTS54" s="0"/>
      <c r="TTT54" s="0"/>
      <c r="TTU54" s="0"/>
      <c r="TTV54" s="0"/>
      <c r="TTW54" s="0"/>
      <c r="TTX54" s="0"/>
      <c r="TTY54" s="0"/>
      <c r="TTZ54" s="0"/>
      <c r="TUA54" s="0"/>
      <c r="TUB54" s="0"/>
      <c r="TUC54" s="0"/>
      <c r="TUD54" s="0"/>
      <c r="TUE54" s="0"/>
      <c r="TUF54" s="0"/>
      <c r="TUG54" s="0"/>
      <c r="TUH54" s="0"/>
      <c r="TUI54" s="0"/>
      <c r="TUJ54" s="0"/>
      <c r="TUK54" s="0"/>
      <c r="TUL54" s="0"/>
      <c r="TUM54" s="0"/>
      <c r="TUN54" s="0"/>
      <c r="TUO54" s="0"/>
      <c r="TUP54" s="0"/>
      <c r="TUQ54" s="0"/>
      <c r="TUR54" s="0"/>
      <c r="TUS54" s="0"/>
      <c r="TUT54" s="0"/>
      <c r="TUU54" s="0"/>
      <c r="TUV54" s="0"/>
      <c r="TUW54" s="0"/>
      <c r="TUX54" s="0"/>
      <c r="TUY54" s="0"/>
      <c r="TUZ54" s="0"/>
      <c r="TVA54" s="0"/>
      <c r="TVB54" s="0"/>
      <c r="TVC54" s="0"/>
      <c r="TVD54" s="0"/>
      <c r="TVE54" s="0"/>
      <c r="TVF54" s="0"/>
      <c r="TVG54" s="0"/>
      <c r="TVH54" s="0"/>
      <c r="TVI54" s="0"/>
      <c r="TVJ54" s="0"/>
      <c r="TVK54" s="0"/>
      <c r="TVL54" s="0"/>
      <c r="TVM54" s="0"/>
      <c r="TVN54" s="0"/>
      <c r="TVO54" s="0"/>
      <c r="TVP54" s="0"/>
      <c r="TVQ54" s="0"/>
      <c r="TVR54" s="0"/>
      <c r="TVS54" s="0"/>
      <c r="TVT54" s="0"/>
      <c r="TVU54" s="0"/>
      <c r="TVV54" s="0"/>
      <c r="TVW54" s="0"/>
      <c r="TVX54" s="0"/>
      <c r="TVY54" s="0"/>
      <c r="TVZ54" s="0"/>
      <c r="TWA54" s="0"/>
      <c r="TWB54" s="0"/>
      <c r="TWC54" s="0"/>
      <c r="TWD54" s="0"/>
      <c r="TWE54" s="0"/>
      <c r="TWF54" s="0"/>
      <c r="TWG54" s="0"/>
      <c r="TWH54" s="0"/>
      <c r="TWI54" s="0"/>
      <c r="TWJ54" s="0"/>
      <c r="TWK54" s="0"/>
      <c r="TWL54" s="0"/>
      <c r="TWM54" s="0"/>
      <c r="TWN54" s="0"/>
      <c r="TWO54" s="0"/>
      <c r="TWP54" s="0"/>
      <c r="TWQ54" s="0"/>
      <c r="TWR54" s="0"/>
      <c r="TWS54" s="0"/>
      <c r="TWT54" s="0"/>
      <c r="TWU54" s="0"/>
      <c r="TWV54" s="0"/>
      <c r="TWW54" s="0"/>
      <c r="TWX54" s="0"/>
      <c r="TWY54" s="0"/>
      <c r="TWZ54" s="0"/>
      <c r="TXA54" s="0"/>
      <c r="TXB54" s="0"/>
      <c r="TXC54" s="0"/>
      <c r="TXD54" s="0"/>
      <c r="TXE54" s="0"/>
      <c r="TXF54" s="0"/>
      <c r="TXG54" s="0"/>
      <c r="TXH54" s="0"/>
      <c r="TXI54" s="0"/>
      <c r="TXJ54" s="0"/>
      <c r="TXK54" s="0"/>
      <c r="TXL54" s="0"/>
      <c r="TXM54" s="0"/>
      <c r="TXN54" s="0"/>
      <c r="TXO54" s="0"/>
      <c r="TXP54" s="0"/>
      <c r="TXQ54" s="0"/>
      <c r="TXR54" s="0"/>
      <c r="TXS54" s="0"/>
      <c r="TXT54" s="0"/>
      <c r="TXU54" s="0"/>
      <c r="TXV54" s="0"/>
      <c r="TXW54" s="0"/>
      <c r="TXX54" s="0"/>
      <c r="TXY54" s="0"/>
      <c r="TXZ54" s="0"/>
      <c r="TYA54" s="0"/>
      <c r="TYB54" s="0"/>
      <c r="TYC54" s="0"/>
      <c r="TYD54" s="0"/>
      <c r="TYE54" s="0"/>
      <c r="TYF54" s="0"/>
      <c r="TYG54" s="0"/>
      <c r="TYH54" s="0"/>
      <c r="TYI54" s="0"/>
      <c r="TYJ54" s="0"/>
      <c r="TYK54" s="0"/>
      <c r="TYL54" s="0"/>
      <c r="TYM54" s="0"/>
      <c r="TYN54" s="0"/>
      <c r="TYO54" s="0"/>
      <c r="TYP54" s="0"/>
      <c r="TYQ54" s="0"/>
      <c r="TYR54" s="0"/>
      <c r="TYS54" s="0"/>
      <c r="TYT54" s="0"/>
      <c r="TYU54" s="0"/>
      <c r="TYV54" s="0"/>
      <c r="TYW54" s="0"/>
      <c r="TYX54" s="0"/>
      <c r="TYY54" s="0"/>
      <c r="TYZ54" s="0"/>
      <c r="TZA54" s="0"/>
      <c r="TZB54" s="0"/>
      <c r="TZC54" s="0"/>
      <c r="TZD54" s="0"/>
      <c r="TZE54" s="0"/>
      <c r="TZF54" s="0"/>
      <c r="TZG54" s="0"/>
      <c r="TZH54" s="0"/>
      <c r="TZI54" s="0"/>
      <c r="TZJ54" s="0"/>
      <c r="TZK54" s="0"/>
      <c r="TZL54" s="0"/>
      <c r="TZM54" s="0"/>
      <c r="TZN54" s="0"/>
      <c r="TZO54" s="0"/>
      <c r="TZP54" s="0"/>
      <c r="TZQ54" s="0"/>
      <c r="TZR54" s="0"/>
      <c r="TZS54" s="0"/>
      <c r="TZT54" s="0"/>
      <c r="TZU54" s="0"/>
      <c r="TZV54" s="0"/>
      <c r="TZW54" s="0"/>
      <c r="TZX54" s="0"/>
      <c r="TZY54" s="0"/>
      <c r="TZZ54" s="0"/>
      <c r="UAA54" s="0"/>
      <c r="UAB54" s="0"/>
      <c r="UAC54" s="0"/>
      <c r="UAD54" s="0"/>
      <c r="UAE54" s="0"/>
      <c r="UAF54" s="0"/>
      <c r="UAG54" s="0"/>
      <c r="UAH54" s="0"/>
      <c r="UAI54" s="0"/>
      <c r="UAJ54" s="0"/>
      <c r="UAK54" s="0"/>
      <c r="UAL54" s="0"/>
      <c r="UAM54" s="0"/>
      <c r="UAN54" s="0"/>
      <c r="UAO54" s="0"/>
      <c r="UAP54" s="0"/>
      <c r="UAQ54" s="0"/>
      <c r="UAR54" s="0"/>
      <c r="UAS54" s="0"/>
      <c r="UAT54" s="0"/>
      <c r="UAU54" s="0"/>
      <c r="UAV54" s="0"/>
      <c r="UAW54" s="0"/>
      <c r="UAX54" s="0"/>
      <c r="UAY54" s="0"/>
      <c r="UAZ54" s="0"/>
      <c r="UBA54" s="0"/>
      <c r="UBB54" s="0"/>
      <c r="UBC54" s="0"/>
      <c r="UBD54" s="0"/>
      <c r="UBE54" s="0"/>
      <c r="UBF54" s="0"/>
      <c r="UBG54" s="0"/>
      <c r="UBH54" s="0"/>
      <c r="UBI54" s="0"/>
      <c r="UBJ54" s="0"/>
      <c r="UBK54" s="0"/>
      <c r="UBL54" s="0"/>
      <c r="UBM54" s="0"/>
      <c r="UBN54" s="0"/>
      <c r="UBO54" s="0"/>
      <c r="UBP54" s="0"/>
      <c r="UBQ54" s="0"/>
      <c r="UBR54" s="0"/>
      <c r="UBS54" s="0"/>
      <c r="UBT54" s="0"/>
      <c r="UBU54" s="0"/>
      <c r="UBV54" s="0"/>
      <c r="UBW54" s="0"/>
      <c r="UBX54" s="0"/>
      <c r="UBY54" s="0"/>
      <c r="UBZ54" s="0"/>
      <c r="UCA54" s="0"/>
      <c r="UCB54" s="0"/>
      <c r="UCC54" s="0"/>
      <c r="UCD54" s="0"/>
      <c r="UCE54" s="0"/>
      <c r="UCF54" s="0"/>
      <c r="UCG54" s="0"/>
      <c r="UCH54" s="0"/>
      <c r="UCI54" s="0"/>
      <c r="UCJ54" s="0"/>
      <c r="UCK54" s="0"/>
      <c r="UCL54" s="0"/>
      <c r="UCM54" s="0"/>
      <c r="UCN54" s="0"/>
      <c r="UCO54" s="0"/>
      <c r="UCP54" s="0"/>
      <c r="UCQ54" s="0"/>
      <c r="UCR54" s="0"/>
      <c r="UCS54" s="0"/>
      <c r="UCT54" s="0"/>
      <c r="UCU54" s="0"/>
      <c r="UCV54" s="0"/>
      <c r="UCW54" s="0"/>
      <c r="UCX54" s="0"/>
      <c r="UCY54" s="0"/>
      <c r="UCZ54" s="0"/>
      <c r="UDA54" s="0"/>
      <c r="UDB54" s="0"/>
      <c r="UDC54" s="0"/>
      <c r="UDD54" s="0"/>
      <c r="UDE54" s="0"/>
      <c r="UDF54" s="0"/>
      <c r="UDG54" s="0"/>
      <c r="UDH54" s="0"/>
      <c r="UDI54" s="0"/>
      <c r="UDJ54" s="0"/>
      <c r="UDK54" s="0"/>
      <c r="UDL54" s="0"/>
      <c r="UDM54" s="0"/>
      <c r="UDN54" s="0"/>
      <c r="UDO54" s="0"/>
      <c r="UDP54" s="0"/>
      <c r="UDQ54" s="0"/>
      <c r="UDR54" s="0"/>
      <c r="UDS54" s="0"/>
      <c r="UDT54" s="0"/>
      <c r="UDU54" s="0"/>
      <c r="UDV54" s="0"/>
      <c r="UDW54" s="0"/>
      <c r="UDX54" s="0"/>
      <c r="UDY54" s="0"/>
      <c r="UDZ54" s="0"/>
      <c r="UEA54" s="0"/>
      <c r="UEB54" s="0"/>
      <c r="UEC54" s="0"/>
      <c r="UED54" s="0"/>
      <c r="UEE54" s="0"/>
      <c r="UEF54" s="0"/>
      <c r="UEG54" s="0"/>
      <c r="UEH54" s="0"/>
      <c r="UEI54" s="0"/>
      <c r="UEJ54" s="0"/>
      <c r="UEK54" s="0"/>
      <c r="UEL54" s="0"/>
      <c r="UEM54" s="0"/>
      <c r="UEN54" s="0"/>
      <c r="UEO54" s="0"/>
      <c r="UEP54" s="0"/>
      <c r="UEQ54" s="0"/>
      <c r="UER54" s="0"/>
      <c r="UES54" s="0"/>
      <c r="UET54" s="0"/>
      <c r="UEU54" s="0"/>
      <c r="UEV54" s="0"/>
      <c r="UEW54" s="0"/>
      <c r="UEX54" s="0"/>
      <c r="UEY54" s="0"/>
      <c r="UEZ54" s="0"/>
      <c r="UFA54" s="0"/>
      <c r="UFB54" s="0"/>
      <c r="UFC54" s="0"/>
      <c r="UFD54" s="0"/>
      <c r="UFE54" s="0"/>
      <c r="UFF54" s="0"/>
      <c r="UFG54" s="0"/>
      <c r="UFH54" s="0"/>
      <c r="UFI54" s="0"/>
      <c r="UFJ54" s="0"/>
      <c r="UFK54" s="0"/>
      <c r="UFL54" s="0"/>
      <c r="UFM54" s="0"/>
      <c r="UFN54" s="0"/>
      <c r="UFO54" s="0"/>
      <c r="UFP54" s="0"/>
      <c r="UFQ54" s="0"/>
      <c r="UFR54" s="0"/>
      <c r="UFS54" s="0"/>
      <c r="UFT54" s="0"/>
      <c r="UFU54" s="0"/>
      <c r="UFV54" s="0"/>
      <c r="UFW54" s="0"/>
      <c r="UFX54" s="0"/>
      <c r="UFY54" s="0"/>
      <c r="UFZ54" s="0"/>
      <c r="UGA54" s="0"/>
      <c r="UGB54" s="0"/>
      <c r="UGC54" s="0"/>
      <c r="UGD54" s="0"/>
      <c r="UGE54" s="0"/>
      <c r="UGF54" s="0"/>
      <c r="UGG54" s="0"/>
      <c r="UGH54" s="0"/>
      <c r="UGI54" s="0"/>
      <c r="UGJ54" s="0"/>
      <c r="UGK54" s="0"/>
      <c r="UGL54" s="0"/>
      <c r="UGM54" s="0"/>
      <c r="UGN54" s="0"/>
      <c r="UGO54" s="0"/>
      <c r="UGP54" s="0"/>
      <c r="UGQ54" s="0"/>
      <c r="UGR54" s="0"/>
      <c r="UGS54" s="0"/>
      <c r="UGT54" s="0"/>
      <c r="UGU54" s="0"/>
      <c r="UGV54" s="0"/>
      <c r="UGW54" s="0"/>
      <c r="UGX54" s="0"/>
      <c r="UGY54" s="0"/>
      <c r="UGZ54" s="0"/>
      <c r="UHA54" s="0"/>
      <c r="UHB54" s="0"/>
      <c r="UHC54" s="0"/>
      <c r="UHD54" s="0"/>
      <c r="UHE54" s="0"/>
      <c r="UHF54" s="0"/>
      <c r="UHG54" s="0"/>
      <c r="UHH54" s="0"/>
      <c r="UHI54" s="0"/>
      <c r="UHJ54" s="0"/>
      <c r="UHK54" s="0"/>
      <c r="UHL54" s="0"/>
      <c r="UHM54" s="0"/>
      <c r="UHN54" s="0"/>
      <c r="UHO54" s="0"/>
      <c r="UHP54" s="0"/>
      <c r="UHQ54" s="0"/>
      <c r="UHR54" s="0"/>
      <c r="UHS54" s="0"/>
      <c r="UHT54" s="0"/>
      <c r="UHU54" s="0"/>
      <c r="UHV54" s="0"/>
      <c r="UHW54" s="0"/>
      <c r="UHX54" s="0"/>
      <c r="UHY54" s="0"/>
      <c r="UHZ54" s="0"/>
      <c r="UIA54" s="0"/>
      <c r="UIB54" s="0"/>
      <c r="UIC54" s="0"/>
      <c r="UID54" s="0"/>
      <c r="UIE54" s="0"/>
      <c r="UIF54" s="0"/>
      <c r="UIG54" s="0"/>
      <c r="UIH54" s="0"/>
      <c r="UII54" s="0"/>
      <c r="UIJ54" s="0"/>
      <c r="UIK54" s="0"/>
      <c r="UIL54" s="0"/>
      <c r="UIM54" s="0"/>
      <c r="UIN54" s="0"/>
      <c r="UIO54" s="0"/>
      <c r="UIP54" s="0"/>
      <c r="UIQ54" s="0"/>
      <c r="UIR54" s="0"/>
      <c r="UIS54" s="0"/>
      <c r="UIT54" s="0"/>
      <c r="UIU54" s="0"/>
      <c r="UIV54" s="0"/>
      <c r="UIW54" s="0"/>
      <c r="UIX54" s="0"/>
      <c r="UIY54" s="0"/>
      <c r="UIZ54" s="0"/>
      <c r="UJA54" s="0"/>
      <c r="UJB54" s="0"/>
      <c r="UJC54" s="0"/>
      <c r="UJD54" s="0"/>
      <c r="UJE54" s="0"/>
      <c r="UJF54" s="0"/>
      <c r="UJG54" s="0"/>
      <c r="UJH54" s="0"/>
      <c r="UJI54" s="0"/>
      <c r="UJJ54" s="0"/>
      <c r="UJK54" s="0"/>
      <c r="UJL54" s="0"/>
      <c r="UJM54" s="0"/>
      <c r="UJN54" s="0"/>
      <c r="UJO54" s="0"/>
      <c r="UJP54" s="0"/>
      <c r="UJQ54" s="0"/>
      <c r="UJR54" s="0"/>
      <c r="UJS54" s="0"/>
      <c r="UJT54" s="0"/>
      <c r="UJU54" s="0"/>
      <c r="UJV54" s="0"/>
      <c r="UJW54" s="0"/>
      <c r="UJX54" s="0"/>
      <c r="UJY54" s="0"/>
      <c r="UJZ54" s="0"/>
      <c r="UKA54" s="0"/>
      <c r="UKB54" s="0"/>
      <c r="UKC54" s="0"/>
      <c r="UKD54" s="0"/>
      <c r="UKE54" s="0"/>
      <c r="UKF54" s="0"/>
      <c r="UKG54" s="0"/>
      <c r="UKH54" s="0"/>
      <c r="UKI54" s="0"/>
      <c r="UKJ54" s="0"/>
      <c r="UKK54" s="0"/>
      <c r="UKL54" s="0"/>
      <c r="UKM54" s="0"/>
      <c r="UKN54" s="0"/>
      <c r="UKO54" s="0"/>
      <c r="UKP54" s="0"/>
      <c r="UKQ54" s="0"/>
      <c r="UKR54" s="0"/>
      <c r="UKS54" s="0"/>
      <c r="UKT54" s="0"/>
      <c r="UKU54" s="0"/>
      <c r="UKV54" s="0"/>
      <c r="UKW54" s="0"/>
      <c r="UKX54" s="0"/>
      <c r="UKY54" s="0"/>
      <c r="UKZ54" s="0"/>
      <c r="ULA54" s="0"/>
      <c r="ULB54" s="0"/>
      <c r="ULC54" s="0"/>
      <c r="ULD54" s="0"/>
      <c r="ULE54" s="0"/>
      <c r="ULF54" s="0"/>
      <c r="ULG54" s="0"/>
      <c r="ULH54" s="0"/>
      <c r="ULI54" s="0"/>
      <c r="ULJ54" s="0"/>
      <c r="ULK54" s="0"/>
      <c r="ULL54" s="0"/>
      <c r="ULM54" s="0"/>
      <c r="ULN54" s="0"/>
      <c r="ULO54" s="0"/>
      <c r="ULP54" s="0"/>
      <c r="ULQ54" s="0"/>
      <c r="ULR54" s="0"/>
      <c r="ULS54" s="0"/>
      <c r="ULT54" s="0"/>
      <c r="ULU54" s="0"/>
      <c r="ULV54" s="0"/>
      <c r="ULW54" s="0"/>
      <c r="ULX54" s="0"/>
      <c r="ULY54" s="0"/>
      <c r="ULZ54" s="0"/>
      <c r="UMA54" s="0"/>
      <c r="UMB54" s="0"/>
      <c r="UMC54" s="0"/>
      <c r="UMD54" s="0"/>
      <c r="UME54" s="0"/>
      <c r="UMF54" s="0"/>
      <c r="UMG54" s="0"/>
      <c r="UMH54" s="0"/>
      <c r="UMI54" s="0"/>
      <c r="UMJ54" s="0"/>
      <c r="UMK54" s="0"/>
      <c r="UML54" s="0"/>
      <c r="UMM54" s="0"/>
      <c r="UMN54" s="0"/>
      <c r="UMO54" s="0"/>
      <c r="UMP54" s="0"/>
      <c r="UMQ54" s="0"/>
      <c r="UMR54" s="0"/>
      <c r="UMS54" s="0"/>
      <c r="UMT54" s="0"/>
      <c r="UMU54" s="0"/>
      <c r="UMV54" s="0"/>
      <c r="UMW54" s="0"/>
      <c r="UMX54" s="0"/>
      <c r="UMY54" s="0"/>
      <c r="UMZ54" s="0"/>
      <c r="UNA54" s="0"/>
      <c r="UNB54" s="0"/>
      <c r="UNC54" s="0"/>
      <c r="UND54" s="0"/>
      <c r="UNE54" s="0"/>
      <c r="UNF54" s="0"/>
      <c r="UNG54" s="0"/>
      <c r="UNH54" s="0"/>
      <c r="UNI54" s="0"/>
      <c r="UNJ54" s="0"/>
      <c r="UNK54" s="0"/>
      <c r="UNL54" s="0"/>
      <c r="UNM54" s="0"/>
      <c r="UNN54" s="0"/>
      <c r="UNO54" s="0"/>
      <c r="UNP54" s="0"/>
      <c r="UNQ54" s="0"/>
      <c r="UNR54" s="0"/>
      <c r="UNS54" s="0"/>
      <c r="UNT54" s="0"/>
      <c r="UNU54" s="0"/>
      <c r="UNV54" s="0"/>
      <c r="UNW54" s="0"/>
      <c r="UNX54" s="0"/>
      <c r="UNY54" s="0"/>
      <c r="UNZ54" s="0"/>
      <c r="UOA54" s="0"/>
      <c r="UOB54" s="0"/>
      <c r="UOC54" s="0"/>
      <c r="UOD54" s="0"/>
      <c r="UOE54" s="0"/>
      <c r="UOF54" s="0"/>
      <c r="UOG54" s="0"/>
      <c r="UOH54" s="0"/>
      <c r="UOI54" s="0"/>
      <c r="UOJ54" s="0"/>
      <c r="UOK54" s="0"/>
      <c r="UOL54" s="0"/>
      <c r="UOM54" s="0"/>
      <c r="UON54" s="0"/>
      <c r="UOO54" s="0"/>
      <c r="UOP54" s="0"/>
      <c r="UOQ54" s="0"/>
      <c r="UOR54" s="0"/>
      <c r="UOS54" s="0"/>
      <c r="UOT54" s="0"/>
      <c r="UOU54" s="0"/>
      <c r="UOV54" s="0"/>
      <c r="UOW54" s="0"/>
      <c r="UOX54" s="0"/>
      <c r="UOY54" s="0"/>
      <c r="UOZ54" s="0"/>
      <c r="UPA54" s="0"/>
      <c r="UPB54" s="0"/>
      <c r="UPC54" s="0"/>
      <c r="UPD54" s="0"/>
      <c r="UPE54" s="0"/>
      <c r="UPF54" s="0"/>
      <c r="UPG54" s="0"/>
      <c r="UPH54" s="0"/>
      <c r="UPI54" s="0"/>
      <c r="UPJ54" s="0"/>
      <c r="UPK54" s="0"/>
      <c r="UPL54" s="0"/>
      <c r="UPM54" s="0"/>
      <c r="UPN54" s="0"/>
      <c r="UPO54" s="0"/>
      <c r="UPP54" s="0"/>
      <c r="UPQ54" s="0"/>
      <c r="UPR54" s="0"/>
      <c r="UPS54" s="0"/>
      <c r="UPT54" s="0"/>
      <c r="UPU54" s="0"/>
      <c r="UPV54" s="0"/>
      <c r="UPW54" s="0"/>
      <c r="UPX54" s="0"/>
      <c r="UPY54" s="0"/>
      <c r="UPZ54" s="0"/>
      <c r="UQA54" s="0"/>
      <c r="UQB54" s="0"/>
      <c r="UQC54" s="0"/>
      <c r="UQD54" s="0"/>
      <c r="UQE54" s="0"/>
      <c r="UQF54" s="0"/>
      <c r="UQG54" s="0"/>
      <c r="UQH54" s="0"/>
      <c r="UQI54" s="0"/>
      <c r="UQJ54" s="0"/>
      <c r="UQK54" s="0"/>
      <c r="UQL54" s="0"/>
      <c r="UQM54" s="0"/>
      <c r="UQN54" s="0"/>
      <c r="UQO54" s="0"/>
      <c r="UQP54" s="0"/>
      <c r="UQQ54" s="0"/>
      <c r="UQR54" s="0"/>
      <c r="UQS54" s="0"/>
      <c r="UQT54" s="0"/>
      <c r="UQU54" s="0"/>
      <c r="UQV54" s="0"/>
      <c r="UQW54" s="0"/>
      <c r="UQX54" s="0"/>
      <c r="UQY54" s="0"/>
      <c r="UQZ54" s="0"/>
      <c r="URA54" s="0"/>
      <c r="URB54" s="0"/>
      <c r="URC54" s="0"/>
      <c r="URD54" s="0"/>
      <c r="URE54" s="0"/>
      <c r="URF54" s="0"/>
      <c r="URG54" s="0"/>
      <c r="URH54" s="0"/>
      <c r="URI54" s="0"/>
      <c r="URJ54" s="0"/>
      <c r="URK54" s="0"/>
      <c r="URL54" s="0"/>
      <c r="URM54" s="0"/>
      <c r="URN54" s="0"/>
      <c r="URO54" s="0"/>
      <c r="URP54" s="0"/>
      <c r="URQ54" s="0"/>
      <c r="URR54" s="0"/>
      <c r="URS54" s="0"/>
      <c r="URT54" s="0"/>
      <c r="URU54" s="0"/>
      <c r="URV54" s="0"/>
      <c r="URW54" s="0"/>
      <c r="URX54" s="0"/>
      <c r="URY54" s="0"/>
      <c r="URZ54" s="0"/>
      <c r="USA54" s="0"/>
      <c r="USB54" s="0"/>
      <c r="USC54" s="0"/>
      <c r="USD54" s="0"/>
      <c r="USE54" s="0"/>
      <c r="USF54" s="0"/>
      <c r="USG54" s="0"/>
      <c r="USH54" s="0"/>
      <c r="USI54" s="0"/>
      <c r="USJ54" s="0"/>
      <c r="USK54" s="0"/>
      <c r="USL54" s="0"/>
      <c r="USM54" s="0"/>
      <c r="USN54" s="0"/>
      <c r="USO54" s="0"/>
      <c r="USP54" s="0"/>
      <c r="USQ54" s="0"/>
      <c r="USR54" s="0"/>
      <c r="USS54" s="0"/>
      <c r="UST54" s="0"/>
      <c r="USU54" s="0"/>
      <c r="USV54" s="0"/>
      <c r="USW54" s="0"/>
      <c r="USX54" s="0"/>
      <c r="USY54" s="0"/>
      <c r="USZ54" s="0"/>
      <c r="UTA54" s="0"/>
      <c r="UTB54" s="0"/>
      <c r="UTC54" s="0"/>
      <c r="UTD54" s="0"/>
      <c r="UTE54" s="0"/>
      <c r="UTF54" s="0"/>
      <c r="UTG54" s="0"/>
      <c r="UTH54" s="0"/>
      <c r="UTI54" s="0"/>
      <c r="UTJ54" s="0"/>
      <c r="UTK54" s="0"/>
      <c r="UTL54" s="0"/>
      <c r="UTM54" s="0"/>
      <c r="UTN54" s="0"/>
      <c r="UTO54" s="0"/>
      <c r="UTP54" s="0"/>
      <c r="UTQ54" s="0"/>
      <c r="UTR54" s="0"/>
      <c r="UTS54" s="0"/>
      <c r="UTT54" s="0"/>
      <c r="UTU54" s="0"/>
      <c r="UTV54" s="0"/>
      <c r="UTW54" s="0"/>
      <c r="UTX54" s="0"/>
      <c r="UTY54" s="0"/>
      <c r="UTZ54" s="0"/>
      <c r="UUA54" s="0"/>
      <c r="UUB54" s="0"/>
      <c r="UUC54" s="0"/>
      <c r="UUD54" s="0"/>
      <c r="UUE54" s="0"/>
      <c r="UUF54" s="0"/>
      <c r="UUG54" s="0"/>
      <c r="UUH54" s="0"/>
      <c r="UUI54" s="0"/>
      <c r="UUJ54" s="0"/>
      <c r="UUK54" s="0"/>
      <c r="UUL54" s="0"/>
      <c r="UUM54" s="0"/>
      <c r="UUN54" s="0"/>
      <c r="UUO54" s="0"/>
      <c r="UUP54" s="0"/>
      <c r="UUQ54" s="0"/>
      <c r="UUR54" s="0"/>
      <c r="UUS54" s="0"/>
      <c r="UUT54" s="0"/>
      <c r="UUU54" s="0"/>
      <c r="UUV54" s="0"/>
      <c r="UUW54" s="0"/>
      <c r="UUX54" s="0"/>
      <c r="UUY54" s="0"/>
      <c r="UUZ54" s="0"/>
      <c r="UVA54" s="0"/>
      <c r="UVB54" s="0"/>
      <c r="UVC54" s="0"/>
      <c r="UVD54" s="0"/>
      <c r="UVE54" s="0"/>
      <c r="UVF54" s="0"/>
      <c r="UVG54" s="0"/>
      <c r="UVH54" s="0"/>
      <c r="UVI54" s="0"/>
      <c r="UVJ54" s="0"/>
      <c r="UVK54" s="0"/>
      <c r="UVL54" s="0"/>
      <c r="UVM54" s="0"/>
      <c r="UVN54" s="0"/>
      <c r="UVO54" s="0"/>
      <c r="UVP54" s="0"/>
      <c r="UVQ54" s="0"/>
      <c r="UVR54" s="0"/>
      <c r="UVS54" s="0"/>
      <c r="UVT54" s="0"/>
      <c r="UVU54" s="0"/>
      <c r="UVV54" s="0"/>
      <c r="UVW54" s="0"/>
      <c r="UVX54" s="0"/>
      <c r="UVY54" s="0"/>
      <c r="UVZ54" s="0"/>
      <c r="UWA54" s="0"/>
      <c r="UWB54" s="0"/>
      <c r="UWC54" s="0"/>
      <c r="UWD54" s="0"/>
      <c r="UWE54" s="0"/>
      <c r="UWF54" s="0"/>
      <c r="UWG54" s="0"/>
      <c r="UWH54" s="0"/>
      <c r="UWI54" s="0"/>
      <c r="UWJ54" s="0"/>
      <c r="UWK54" s="0"/>
      <c r="UWL54" s="0"/>
      <c r="UWM54" s="0"/>
      <c r="UWN54" s="0"/>
      <c r="UWO54" s="0"/>
      <c r="UWP54" s="0"/>
      <c r="UWQ54" s="0"/>
      <c r="UWR54" s="0"/>
      <c r="UWS54" s="0"/>
      <c r="UWT54" s="0"/>
      <c r="UWU54" s="0"/>
      <c r="UWV54" s="0"/>
      <c r="UWW54" s="0"/>
      <c r="UWX54" s="0"/>
      <c r="UWY54" s="0"/>
      <c r="UWZ54" s="0"/>
      <c r="UXA54" s="0"/>
      <c r="UXB54" s="0"/>
      <c r="UXC54" s="0"/>
      <c r="UXD54" s="0"/>
      <c r="UXE54" s="0"/>
      <c r="UXF54" s="0"/>
      <c r="UXG54" s="0"/>
      <c r="UXH54" s="0"/>
      <c r="UXI54" s="0"/>
      <c r="UXJ54" s="0"/>
      <c r="UXK54" s="0"/>
      <c r="UXL54" s="0"/>
      <c r="UXM54" s="0"/>
      <c r="UXN54" s="0"/>
      <c r="UXO54" s="0"/>
      <c r="UXP54" s="0"/>
      <c r="UXQ54" s="0"/>
      <c r="UXR54" s="0"/>
      <c r="UXS54" s="0"/>
      <c r="UXT54" s="0"/>
      <c r="UXU54" s="0"/>
      <c r="UXV54" s="0"/>
      <c r="UXW54" s="0"/>
      <c r="UXX54" s="0"/>
      <c r="UXY54" s="0"/>
      <c r="UXZ54" s="0"/>
      <c r="UYA54" s="0"/>
      <c r="UYB54" s="0"/>
      <c r="UYC54" s="0"/>
      <c r="UYD54" s="0"/>
      <c r="UYE54" s="0"/>
      <c r="UYF54" s="0"/>
      <c r="UYG54" s="0"/>
      <c r="UYH54" s="0"/>
      <c r="UYI54" s="0"/>
      <c r="UYJ54" s="0"/>
      <c r="UYK54" s="0"/>
      <c r="UYL54" s="0"/>
      <c r="UYM54" s="0"/>
      <c r="UYN54" s="0"/>
      <c r="UYO54" s="0"/>
      <c r="UYP54" s="0"/>
      <c r="UYQ54" s="0"/>
      <c r="UYR54" s="0"/>
      <c r="UYS54" s="0"/>
      <c r="UYT54" s="0"/>
      <c r="UYU54" s="0"/>
      <c r="UYV54" s="0"/>
      <c r="UYW54" s="0"/>
      <c r="UYX54" s="0"/>
      <c r="UYY54" s="0"/>
      <c r="UYZ54" s="0"/>
      <c r="UZA54" s="0"/>
      <c r="UZB54" s="0"/>
      <c r="UZC54" s="0"/>
      <c r="UZD54" s="0"/>
      <c r="UZE54" s="0"/>
      <c r="UZF54" s="0"/>
      <c r="UZG54" s="0"/>
      <c r="UZH54" s="0"/>
      <c r="UZI54" s="0"/>
      <c r="UZJ54" s="0"/>
      <c r="UZK54" s="0"/>
      <c r="UZL54" s="0"/>
      <c r="UZM54" s="0"/>
      <c r="UZN54" s="0"/>
      <c r="UZO54" s="0"/>
      <c r="UZP54" s="0"/>
      <c r="UZQ54" s="0"/>
      <c r="UZR54" s="0"/>
      <c r="UZS54" s="0"/>
      <c r="UZT54" s="0"/>
      <c r="UZU54" s="0"/>
      <c r="UZV54" s="0"/>
      <c r="UZW54" s="0"/>
      <c r="UZX54" s="0"/>
      <c r="UZY54" s="0"/>
      <c r="UZZ54" s="0"/>
      <c r="VAA54" s="0"/>
      <c r="VAB54" s="0"/>
      <c r="VAC54" s="0"/>
      <c r="VAD54" s="0"/>
      <c r="VAE54" s="0"/>
      <c r="VAF54" s="0"/>
      <c r="VAG54" s="0"/>
      <c r="VAH54" s="0"/>
      <c r="VAI54" s="0"/>
      <c r="VAJ54" s="0"/>
      <c r="VAK54" s="0"/>
      <c r="VAL54" s="0"/>
      <c r="VAM54" s="0"/>
      <c r="VAN54" s="0"/>
      <c r="VAO54" s="0"/>
      <c r="VAP54" s="0"/>
      <c r="VAQ54" s="0"/>
      <c r="VAR54" s="0"/>
      <c r="VAS54" s="0"/>
      <c r="VAT54" s="0"/>
      <c r="VAU54" s="0"/>
      <c r="VAV54" s="0"/>
      <c r="VAW54" s="0"/>
      <c r="VAX54" s="0"/>
      <c r="VAY54" s="0"/>
      <c r="VAZ54" s="0"/>
      <c r="VBA54" s="0"/>
      <c r="VBB54" s="0"/>
      <c r="VBC54" s="0"/>
      <c r="VBD54" s="0"/>
      <c r="VBE54" s="0"/>
      <c r="VBF54" s="0"/>
      <c r="VBG54" s="0"/>
      <c r="VBH54" s="0"/>
      <c r="VBI54" s="0"/>
      <c r="VBJ54" s="0"/>
      <c r="VBK54" s="0"/>
      <c r="VBL54" s="0"/>
      <c r="VBM54" s="0"/>
      <c r="VBN54" s="0"/>
      <c r="VBO54" s="0"/>
      <c r="VBP54" s="0"/>
      <c r="VBQ54" s="0"/>
      <c r="VBR54" s="0"/>
      <c r="VBS54" s="0"/>
      <c r="VBT54" s="0"/>
      <c r="VBU54" s="0"/>
      <c r="VBV54" s="0"/>
      <c r="VBW54" s="0"/>
      <c r="VBX54" s="0"/>
      <c r="VBY54" s="0"/>
      <c r="VBZ54" s="0"/>
      <c r="VCA54" s="0"/>
      <c r="VCB54" s="0"/>
      <c r="VCC54" s="0"/>
      <c r="VCD54" s="0"/>
      <c r="VCE54" s="0"/>
      <c r="VCF54" s="0"/>
      <c r="VCG54" s="0"/>
      <c r="VCH54" s="0"/>
      <c r="VCI54" s="0"/>
      <c r="VCJ54" s="0"/>
      <c r="VCK54" s="0"/>
      <c r="VCL54" s="0"/>
      <c r="VCM54" s="0"/>
      <c r="VCN54" s="0"/>
      <c r="VCO54" s="0"/>
      <c r="VCP54" s="0"/>
      <c r="VCQ54" s="0"/>
      <c r="VCR54" s="0"/>
      <c r="VCS54" s="0"/>
      <c r="VCT54" s="0"/>
      <c r="VCU54" s="0"/>
      <c r="VCV54" s="0"/>
      <c r="VCW54" s="0"/>
      <c r="VCX54" s="0"/>
      <c r="VCY54" s="0"/>
      <c r="VCZ54" s="0"/>
      <c r="VDA54" s="0"/>
      <c r="VDB54" s="0"/>
      <c r="VDC54" s="0"/>
      <c r="VDD54" s="0"/>
      <c r="VDE54" s="0"/>
      <c r="VDF54" s="0"/>
      <c r="VDG54" s="0"/>
      <c r="VDH54" s="0"/>
      <c r="VDI54" s="0"/>
      <c r="VDJ54" s="0"/>
      <c r="VDK54" s="0"/>
      <c r="VDL54" s="0"/>
      <c r="VDM54" s="0"/>
      <c r="VDN54" s="0"/>
      <c r="VDO54" s="0"/>
      <c r="VDP54" s="0"/>
      <c r="VDQ54" s="0"/>
      <c r="VDR54" s="0"/>
      <c r="VDS54" s="0"/>
      <c r="VDT54" s="0"/>
      <c r="VDU54" s="0"/>
      <c r="VDV54" s="0"/>
      <c r="VDW54" s="0"/>
      <c r="VDX54" s="0"/>
      <c r="VDY54" s="0"/>
      <c r="VDZ54" s="0"/>
      <c r="VEA54" s="0"/>
      <c r="VEB54" s="0"/>
      <c r="VEC54" s="0"/>
      <c r="VED54" s="0"/>
      <c r="VEE54" s="0"/>
      <c r="VEF54" s="0"/>
      <c r="VEG54" s="0"/>
      <c r="VEH54" s="0"/>
      <c r="VEI54" s="0"/>
      <c r="VEJ54" s="0"/>
      <c r="VEK54" s="0"/>
      <c r="VEL54" s="0"/>
      <c r="VEM54" s="0"/>
      <c r="VEN54" s="0"/>
      <c r="VEO54" s="0"/>
      <c r="VEP54" s="0"/>
      <c r="VEQ54" s="0"/>
      <c r="VER54" s="0"/>
      <c r="VES54" s="0"/>
      <c r="VET54" s="0"/>
      <c r="VEU54" s="0"/>
      <c r="VEV54" s="0"/>
      <c r="VEW54" s="0"/>
      <c r="VEX54" s="0"/>
      <c r="VEY54" s="0"/>
      <c r="VEZ54" s="0"/>
      <c r="VFA54" s="0"/>
      <c r="VFB54" s="0"/>
      <c r="VFC54" s="0"/>
      <c r="VFD54" s="0"/>
      <c r="VFE54" s="0"/>
      <c r="VFF54" s="0"/>
      <c r="VFG54" s="0"/>
      <c r="VFH54" s="0"/>
      <c r="VFI54" s="0"/>
      <c r="VFJ54" s="0"/>
      <c r="VFK54" s="0"/>
      <c r="VFL54" s="0"/>
      <c r="VFM54" s="0"/>
      <c r="VFN54" s="0"/>
      <c r="VFO54" s="0"/>
      <c r="VFP54" s="0"/>
      <c r="VFQ54" s="0"/>
      <c r="VFR54" s="0"/>
      <c r="VFS54" s="0"/>
      <c r="VFT54" s="0"/>
      <c r="VFU54" s="0"/>
      <c r="VFV54" s="0"/>
      <c r="VFW54" s="0"/>
      <c r="VFX54" s="0"/>
      <c r="VFY54" s="0"/>
      <c r="VFZ54" s="0"/>
      <c r="VGA54" s="0"/>
      <c r="VGB54" s="0"/>
      <c r="VGC54" s="0"/>
      <c r="VGD54" s="0"/>
      <c r="VGE54" s="0"/>
      <c r="VGF54" s="0"/>
      <c r="VGG54" s="0"/>
      <c r="VGH54" s="0"/>
      <c r="VGI54" s="0"/>
      <c r="VGJ54" s="0"/>
      <c r="VGK54" s="0"/>
      <c r="VGL54" s="0"/>
      <c r="VGM54" s="0"/>
      <c r="VGN54" s="0"/>
      <c r="VGO54" s="0"/>
      <c r="VGP54" s="0"/>
      <c r="VGQ54" s="0"/>
      <c r="VGR54" s="0"/>
      <c r="VGS54" s="0"/>
      <c r="VGT54" s="0"/>
      <c r="VGU54" s="0"/>
      <c r="VGV54" s="0"/>
      <c r="VGW54" s="0"/>
      <c r="VGX54" s="0"/>
      <c r="VGY54" s="0"/>
      <c r="VGZ54" s="0"/>
      <c r="VHA54" s="0"/>
      <c r="VHB54" s="0"/>
      <c r="VHC54" s="0"/>
      <c r="VHD54" s="0"/>
      <c r="VHE54" s="0"/>
      <c r="VHF54" s="0"/>
      <c r="VHG54" s="0"/>
      <c r="VHH54" s="0"/>
      <c r="VHI54" s="0"/>
      <c r="VHJ54" s="0"/>
      <c r="VHK54" s="0"/>
      <c r="VHL54" s="0"/>
      <c r="VHM54" s="0"/>
      <c r="VHN54" s="0"/>
      <c r="VHO54" s="0"/>
      <c r="VHP54" s="0"/>
      <c r="VHQ54" s="0"/>
      <c r="VHR54" s="0"/>
      <c r="VHS54" s="0"/>
      <c r="VHT54" s="0"/>
      <c r="VHU54" s="0"/>
      <c r="VHV54" s="0"/>
      <c r="VHW54" s="0"/>
      <c r="VHX54" s="0"/>
      <c r="VHY54" s="0"/>
      <c r="VHZ54" s="0"/>
      <c r="VIA54" s="0"/>
      <c r="VIB54" s="0"/>
      <c r="VIC54" s="0"/>
      <c r="VID54" s="0"/>
      <c r="VIE54" s="0"/>
      <c r="VIF54" s="0"/>
      <c r="VIG54" s="0"/>
      <c r="VIH54" s="0"/>
      <c r="VII54" s="0"/>
      <c r="VIJ54" s="0"/>
      <c r="VIK54" s="0"/>
      <c r="VIL54" s="0"/>
      <c r="VIM54" s="0"/>
      <c r="VIN54" s="0"/>
      <c r="VIO54" s="0"/>
      <c r="VIP54" s="0"/>
      <c r="VIQ54" s="0"/>
      <c r="VIR54" s="0"/>
      <c r="VIS54" s="0"/>
      <c r="VIT54" s="0"/>
      <c r="VIU54" s="0"/>
      <c r="VIV54" s="0"/>
      <c r="VIW54" s="0"/>
      <c r="VIX54" s="0"/>
      <c r="VIY54" s="0"/>
      <c r="VIZ54" s="0"/>
      <c r="VJA54" s="0"/>
      <c r="VJB54" s="0"/>
      <c r="VJC54" s="0"/>
      <c r="VJD54" s="0"/>
      <c r="VJE54" s="0"/>
      <c r="VJF54" s="0"/>
      <c r="VJG54" s="0"/>
      <c r="VJH54" s="0"/>
      <c r="VJI54" s="0"/>
      <c r="VJJ54" s="0"/>
      <c r="VJK54" s="0"/>
      <c r="VJL54" s="0"/>
      <c r="VJM54" s="0"/>
      <c r="VJN54" s="0"/>
      <c r="VJO54" s="0"/>
      <c r="VJP54" s="0"/>
      <c r="VJQ54" s="0"/>
      <c r="VJR54" s="0"/>
      <c r="VJS54" s="0"/>
      <c r="VJT54" s="0"/>
      <c r="VJU54" s="0"/>
      <c r="VJV54" s="0"/>
      <c r="VJW54" s="0"/>
      <c r="VJX54" s="0"/>
      <c r="VJY54" s="0"/>
      <c r="VJZ54" s="0"/>
      <c r="VKA54" s="0"/>
      <c r="VKB54" s="0"/>
      <c r="VKC54" s="0"/>
      <c r="VKD54" s="0"/>
      <c r="VKE54" s="0"/>
      <c r="VKF54" s="0"/>
      <c r="VKG54" s="0"/>
      <c r="VKH54" s="0"/>
      <c r="VKI54" s="0"/>
      <c r="VKJ54" s="0"/>
      <c r="VKK54" s="0"/>
      <c r="VKL54" s="0"/>
      <c r="VKM54" s="0"/>
      <c r="VKN54" s="0"/>
      <c r="VKO54" s="0"/>
      <c r="VKP54" s="0"/>
      <c r="VKQ54" s="0"/>
      <c r="VKR54" s="0"/>
      <c r="VKS54" s="0"/>
      <c r="VKT54" s="0"/>
      <c r="VKU54" s="0"/>
      <c r="VKV54" s="0"/>
      <c r="VKW54" s="0"/>
      <c r="VKX54" s="0"/>
      <c r="VKY54" s="0"/>
      <c r="VKZ54" s="0"/>
      <c r="VLA54" s="0"/>
      <c r="VLB54" s="0"/>
      <c r="VLC54" s="0"/>
      <c r="VLD54" s="0"/>
      <c r="VLE54" s="0"/>
      <c r="VLF54" s="0"/>
      <c r="VLG54" s="0"/>
      <c r="VLH54" s="0"/>
      <c r="VLI54" s="0"/>
      <c r="VLJ54" s="0"/>
      <c r="VLK54" s="0"/>
      <c r="VLL54" s="0"/>
      <c r="VLM54" s="0"/>
      <c r="VLN54" s="0"/>
      <c r="VLO54" s="0"/>
      <c r="VLP54" s="0"/>
      <c r="VLQ54" s="0"/>
      <c r="VLR54" s="0"/>
      <c r="VLS54" s="0"/>
      <c r="VLT54" s="0"/>
      <c r="VLU54" s="0"/>
      <c r="VLV54" s="0"/>
      <c r="VLW54" s="0"/>
      <c r="VLX54" s="0"/>
      <c r="VLY54" s="0"/>
      <c r="VLZ54" s="0"/>
      <c r="VMA54" s="0"/>
      <c r="VMB54" s="0"/>
      <c r="VMC54" s="0"/>
      <c r="VMD54" s="0"/>
      <c r="VME54" s="0"/>
      <c r="VMF54" s="0"/>
      <c r="VMG54" s="0"/>
      <c r="VMH54" s="0"/>
      <c r="VMI54" s="0"/>
      <c r="VMJ54" s="0"/>
      <c r="VMK54" s="0"/>
      <c r="VML54" s="0"/>
      <c r="VMM54" s="0"/>
      <c r="VMN54" s="0"/>
      <c r="VMO54" s="0"/>
      <c r="VMP54" s="0"/>
      <c r="VMQ54" s="0"/>
      <c r="VMR54" s="0"/>
      <c r="VMS54" s="0"/>
      <c r="VMT54" s="0"/>
      <c r="VMU54" s="0"/>
      <c r="VMV54" s="0"/>
      <c r="VMW54" s="0"/>
      <c r="VMX54" s="0"/>
      <c r="VMY54" s="0"/>
      <c r="VMZ54" s="0"/>
      <c r="VNA54" s="0"/>
      <c r="VNB54" s="0"/>
      <c r="VNC54" s="0"/>
      <c r="VND54" s="0"/>
      <c r="VNE54" s="0"/>
      <c r="VNF54" s="0"/>
      <c r="VNG54" s="0"/>
      <c r="VNH54" s="0"/>
      <c r="VNI54" s="0"/>
      <c r="VNJ54" s="0"/>
      <c r="VNK54" s="0"/>
      <c r="VNL54" s="0"/>
      <c r="VNM54" s="0"/>
      <c r="VNN54" s="0"/>
      <c r="VNO54" s="0"/>
      <c r="VNP54" s="0"/>
      <c r="VNQ54" s="0"/>
      <c r="VNR54" s="0"/>
      <c r="VNS54" s="0"/>
      <c r="VNT54" s="0"/>
      <c r="VNU54" s="0"/>
      <c r="VNV54" s="0"/>
      <c r="VNW54" s="0"/>
      <c r="VNX54" s="0"/>
      <c r="VNY54" s="0"/>
      <c r="VNZ54" s="0"/>
      <c r="VOA54" s="0"/>
      <c r="VOB54" s="0"/>
      <c r="VOC54" s="0"/>
      <c r="VOD54" s="0"/>
      <c r="VOE54" s="0"/>
      <c r="VOF54" s="0"/>
      <c r="VOG54" s="0"/>
      <c r="VOH54" s="0"/>
      <c r="VOI54" s="0"/>
      <c r="VOJ54" s="0"/>
      <c r="VOK54" s="0"/>
      <c r="VOL54" s="0"/>
      <c r="VOM54" s="0"/>
      <c r="VON54" s="0"/>
      <c r="VOO54" s="0"/>
      <c r="VOP54" s="0"/>
      <c r="VOQ54" s="0"/>
      <c r="VOR54" s="0"/>
      <c r="VOS54" s="0"/>
      <c r="VOT54" s="0"/>
      <c r="VOU54" s="0"/>
      <c r="VOV54" s="0"/>
      <c r="VOW54" s="0"/>
      <c r="VOX54" s="0"/>
      <c r="VOY54" s="0"/>
      <c r="VOZ54" s="0"/>
      <c r="VPA54" s="0"/>
      <c r="VPB54" s="0"/>
      <c r="VPC54" s="0"/>
      <c r="VPD54" s="0"/>
      <c r="VPE54" s="0"/>
      <c r="VPF54" s="0"/>
      <c r="VPG54" s="0"/>
      <c r="VPH54" s="0"/>
      <c r="VPI54" s="0"/>
      <c r="VPJ54" s="0"/>
      <c r="VPK54" s="0"/>
      <c r="VPL54" s="0"/>
      <c r="VPM54" s="0"/>
      <c r="VPN54" s="0"/>
      <c r="VPO54" s="0"/>
      <c r="VPP54" s="0"/>
      <c r="VPQ54" s="0"/>
      <c r="VPR54" s="0"/>
      <c r="VPS54" s="0"/>
      <c r="VPT54" s="0"/>
      <c r="VPU54" s="0"/>
      <c r="VPV54" s="0"/>
      <c r="VPW54" s="0"/>
      <c r="VPX54" s="0"/>
      <c r="VPY54" s="0"/>
      <c r="VPZ54" s="0"/>
      <c r="VQA54" s="0"/>
      <c r="VQB54" s="0"/>
      <c r="VQC54" s="0"/>
      <c r="VQD54" s="0"/>
      <c r="VQE54" s="0"/>
      <c r="VQF54" s="0"/>
      <c r="VQG54" s="0"/>
      <c r="VQH54" s="0"/>
      <c r="VQI54" s="0"/>
      <c r="VQJ54" s="0"/>
      <c r="VQK54" s="0"/>
      <c r="VQL54" s="0"/>
      <c r="VQM54" s="0"/>
      <c r="VQN54" s="0"/>
      <c r="VQO54" s="0"/>
      <c r="VQP54" s="0"/>
      <c r="VQQ54" s="0"/>
      <c r="VQR54" s="0"/>
      <c r="VQS54" s="0"/>
      <c r="VQT54" s="0"/>
      <c r="VQU54" s="0"/>
      <c r="VQV54" s="0"/>
      <c r="VQW54" s="0"/>
      <c r="VQX54" s="0"/>
      <c r="VQY54" s="0"/>
      <c r="VQZ54" s="0"/>
      <c r="VRA54" s="0"/>
      <c r="VRB54" s="0"/>
      <c r="VRC54" s="0"/>
      <c r="VRD54" s="0"/>
      <c r="VRE54" s="0"/>
      <c r="VRF54" s="0"/>
      <c r="VRG54" s="0"/>
      <c r="VRH54" s="0"/>
      <c r="VRI54" s="0"/>
      <c r="VRJ54" s="0"/>
      <c r="VRK54" s="0"/>
      <c r="VRL54" s="0"/>
      <c r="VRM54" s="0"/>
      <c r="VRN54" s="0"/>
      <c r="VRO54" s="0"/>
      <c r="VRP54" s="0"/>
      <c r="VRQ54" s="0"/>
      <c r="VRR54" s="0"/>
      <c r="VRS54" s="0"/>
      <c r="VRT54" s="0"/>
      <c r="VRU54" s="0"/>
      <c r="VRV54" s="0"/>
      <c r="VRW54" s="0"/>
      <c r="VRX54" s="0"/>
      <c r="VRY54" s="0"/>
      <c r="VRZ54" s="0"/>
      <c r="VSA54" s="0"/>
      <c r="VSB54" s="0"/>
      <c r="VSC54" s="0"/>
      <c r="VSD54" s="0"/>
      <c r="VSE54" s="0"/>
      <c r="VSF54" s="0"/>
      <c r="VSG54" s="0"/>
      <c r="VSH54" s="0"/>
      <c r="VSI54" s="0"/>
      <c r="VSJ54" s="0"/>
      <c r="VSK54" s="0"/>
      <c r="VSL54" s="0"/>
      <c r="VSM54" s="0"/>
      <c r="VSN54" s="0"/>
      <c r="VSO54" s="0"/>
      <c r="VSP54" s="0"/>
      <c r="VSQ54" s="0"/>
      <c r="VSR54" s="0"/>
      <c r="VSS54" s="0"/>
      <c r="VST54" s="0"/>
      <c r="VSU54" s="0"/>
      <c r="VSV54" s="0"/>
      <c r="VSW54" s="0"/>
      <c r="VSX54" s="0"/>
      <c r="VSY54" s="0"/>
      <c r="VSZ54" s="0"/>
      <c r="VTA54" s="0"/>
      <c r="VTB54" s="0"/>
      <c r="VTC54" s="0"/>
      <c r="VTD54" s="0"/>
      <c r="VTE54" s="0"/>
      <c r="VTF54" s="0"/>
      <c r="VTG54" s="0"/>
      <c r="VTH54" s="0"/>
      <c r="VTI54" s="0"/>
      <c r="VTJ54" s="0"/>
      <c r="VTK54" s="0"/>
      <c r="VTL54" s="0"/>
      <c r="VTM54" s="0"/>
      <c r="VTN54" s="0"/>
      <c r="VTO54" s="0"/>
      <c r="VTP54" s="0"/>
      <c r="VTQ54" s="0"/>
      <c r="VTR54" s="0"/>
      <c r="VTS54" s="0"/>
      <c r="VTT54" s="0"/>
      <c r="VTU54" s="0"/>
      <c r="VTV54" s="0"/>
      <c r="VTW54" s="0"/>
      <c r="VTX54" s="0"/>
      <c r="VTY54" s="0"/>
      <c r="VTZ54" s="0"/>
      <c r="VUA54" s="0"/>
      <c r="VUB54" s="0"/>
      <c r="VUC54" s="0"/>
      <c r="VUD54" s="0"/>
      <c r="VUE54" s="0"/>
      <c r="VUF54" s="0"/>
      <c r="VUG54" s="0"/>
      <c r="VUH54" s="0"/>
      <c r="VUI54" s="0"/>
      <c r="VUJ54" s="0"/>
      <c r="VUK54" s="0"/>
      <c r="VUL54" s="0"/>
      <c r="VUM54" s="0"/>
      <c r="VUN54" s="0"/>
      <c r="VUO54" s="0"/>
      <c r="VUP54" s="0"/>
      <c r="VUQ54" s="0"/>
      <c r="VUR54" s="0"/>
      <c r="VUS54" s="0"/>
      <c r="VUT54" s="0"/>
      <c r="VUU54" s="0"/>
      <c r="VUV54" s="0"/>
      <c r="VUW54" s="0"/>
      <c r="VUX54" s="0"/>
      <c r="VUY54" s="0"/>
      <c r="VUZ54" s="0"/>
      <c r="VVA54" s="0"/>
      <c r="VVB54" s="0"/>
      <c r="VVC54" s="0"/>
      <c r="VVD54" s="0"/>
      <c r="VVE54" s="0"/>
      <c r="VVF54" s="0"/>
      <c r="VVG54" s="0"/>
      <c r="VVH54" s="0"/>
      <c r="VVI54" s="0"/>
      <c r="VVJ54" s="0"/>
      <c r="VVK54" s="0"/>
      <c r="VVL54" s="0"/>
      <c r="VVM54" s="0"/>
      <c r="VVN54" s="0"/>
      <c r="VVO54" s="0"/>
      <c r="VVP54" s="0"/>
      <c r="VVQ54" s="0"/>
      <c r="VVR54" s="0"/>
      <c r="VVS54" s="0"/>
      <c r="VVT54" s="0"/>
      <c r="VVU54" s="0"/>
      <c r="VVV54" s="0"/>
      <c r="VVW54" s="0"/>
      <c r="VVX54" s="0"/>
      <c r="VVY54" s="0"/>
      <c r="VVZ54" s="0"/>
      <c r="VWA54" s="0"/>
      <c r="VWB54" s="0"/>
      <c r="VWC54" s="0"/>
      <c r="VWD54" s="0"/>
      <c r="VWE54" s="0"/>
      <c r="VWF54" s="0"/>
      <c r="VWG54" s="0"/>
      <c r="VWH54" s="0"/>
      <c r="VWI54" s="0"/>
      <c r="VWJ54" s="0"/>
      <c r="VWK54" s="0"/>
      <c r="VWL54" s="0"/>
      <c r="VWM54" s="0"/>
      <c r="VWN54" s="0"/>
      <c r="VWO54" s="0"/>
      <c r="VWP54" s="0"/>
      <c r="VWQ54" s="0"/>
      <c r="VWR54" s="0"/>
      <c r="VWS54" s="0"/>
      <c r="VWT54" s="0"/>
      <c r="VWU54" s="0"/>
      <c r="VWV54" s="0"/>
      <c r="VWW54" s="0"/>
      <c r="VWX54" s="0"/>
      <c r="VWY54" s="0"/>
      <c r="VWZ54" s="0"/>
      <c r="VXA54" s="0"/>
      <c r="VXB54" s="0"/>
      <c r="VXC54" s="0"/>
      <c r="VXD54" s="0"/>
      <c r="VXE54" s="0"/>
      <c r="VXF54" s="0"/>
      <c r="VXG54" s="0"/>
      <c r="VXH54" s="0"/>
      <c r="VXI54" s="0"/>
      <c r="VXJ54" s="0"/>
      <c r="VXK54" s="0"/>
      <c r="VXL54" s="0"/>
      <c r="VXM54" s="0"/>
      <c r="VXN54" s="0"/>
      <c r="VXO54" s="0"/>
      <c r="VXP54" s="0"/>
      <c r="VXQ54" s="0"/>
      <c r="VXR54" s="0"/>
      <c r="VXS54" s="0"/>
      <c r="VXT54" s="0"/>
      <c r="VXU54" s="0"/>
      <c r="VXV54" s="0"/>
      <c r="VXW54" s="0"/>
      <c r="VXX54" s="0"/>
      <c r="VXY54" s="0"/>
      <c r="VXZ54" s="0"/>
      <c r="VYA54" s="0"/>
      <c r="VYB54" s="0"/>
      <c r="VYC54" s="0"/>
      <c r="VYD54" s="0"/>
      <c r="VYE54" s="0"/>
      <c r="VYF54" s="0"/>
      <c r="VYG54" s="0"/>
      <c r="VYH54" s="0"/>
      <c r="VYI54" s="0"/>
      <c r="VYJ54" s="0"/>
      <c r="VYK54" s="0"/>
      <c r="VYL54" s="0"/>
      <c r="VYM54" s="0"/>
      <c r="VYN54" s="0"/>
      <c r="VYO54" s="0"/>
      <c r="VYP54" s="0"/>
      <c r="VYQ54" s="0"/>
      <c r="VYR54" s="0"/>
      <c r="VYS54" s="0"/>
      <c r="VYT54" s="0"/>
      <c r="VYU54" s="0"/>
      <c r="VYV54" s="0"/>
      <c r="VYW54" s="0"/>
      <c r="VYX54" s="0"/>
      <c r="VYY54" s="0"/>
      <c r="VYZ54" s="0"/>
      <c r="VZA54" s="0"/>
      <c r="VZB54" s="0"/>
      <c r="VZC54" s="0"/>
      <c r="VZD54" s="0"/>
      <c r="VZE54" s="0"/>
      <c r="VZF54" s="0"/>
      <c r="VZG54" s="0"/>
      <c r="VZH54" s="0"/>
      <c r="VZI54" s="0"/>
      <c r="VZJ54" s="0"/>
      <c r="VZK54" s="0"/>
      <c r="VZL54" s="0"/>
      <c r="VZM54" s="0"/>
      <c r="VZN54" s="0"/>
      <c r="VZO54" s="0"/>
      <c r="VZP54" s="0"/>
      <c r="VZQ54" s="0"/>
      <c r="VZR54" s="0"/>
      <c r="VZS54" s="0"/>
      <c r="VZT54" s="0"/>
      <c r="VZU54" s="0"/>
      <c r="VZV54" s="0"/>
      <c r="VZW54" s="0"/>
      <c r="VZX54" s="0"/>
      <c r="VZY54" s="0"/>
      <c r="VZZ54" s="0"/>
      <c r="WAA54" s="0"/>
      <c r="WAB54" s="0"/>
      <c r="WAC54" s="0"/>
      <c r="WAD54" s="0"/>
      <c r="WAE54" s="0"/>
      <c r="WAF54" s="0"/>
      <c r="WAG54" s="0"/>
      <c r="WAH54" s="0"/>
      <c r="WAI54" s="0"/>
      <c r="WAJ54" s="0"/>
      <c r="WAK54" s="0"/>
      <c r="WAL54" s="0"/>
      <c r="WAM54" s="0"/>
      <c r="WAN54" s="0"/>
      <c r="WAO54" s="0"/>
      <c r="WAP54" s="0"/>
      <c r="WAQ54" s="0"/>
      <c r="WAR54" s="0"/>
      <c r="WAS54" s="0"/>
      <c r="WAT54" s="0"/>
      <c r="WAU54" s="0"/>
      <c r="WAV54" s="0"/>
      <c r="WAW54" s="0"/>
      <c r="WAX54" s="0"/>
      <c r="WAY54" s="0"/>
      <c r="WAZ54" s="0"/>
      <c r="WBA54" s="0"/>
      <c r="WBB54" s="0"/>
      <c r="WBC54" s="0"/>
      <c r="WBD54" s="0"/>
      <c r="WBE54" s="0"/>
      <c r="WBF54" s="0"/>
      <c r="WBG54" s="0"/>
      <c r="WBH54" s="0"/>
      <c r="WBI54" s="0"/>
      <c r="WBJ54" s="0"/>
      <c r="WBK54" s="0"/>
      <c r="WBL54" s="0"/>
      <c r="WBM54" s="0"/>
      <c r="WBN54" s="0"/>
      <c r="WBO54" s="0"/>
      <c r="WBP54" s="0"/>
      <c r="WBQ54" s="0"/>
      <c r="WBR54" s="0"/>
      <c r="WBS54" s="0"/>
      <c r="WBT54" s="0"/>
      <c r="WBU54" s="0"/>
      <c r="WBV54" s="0"/>
      <c r="WBW54" s="0"/>
      <c r="WBX54" s="0"/>
      <c r="WBY54" s="0"/>
      <c r="WBZ54" s="0"/>
      <c r="WCA54" s="0"/>
      <c r="WCB54" s="0"/>
      <c r="WCC54" s="0"/>
      <c r="WCD54" s="0"/>
      <c r="WCE54" s="0"/>
      <c r="WCF54" s="0"/>
      <c r="WCG54" s="0"/>
      <c r="WCH54" s="0"/>
      <c r="WCI54" s="0"/>
      <c r="WCJ54" s="0"/>
      <c r="WCK54" s="0"/>
      <c r="WCL54" s="0"/>
      <c r="WCM54" s="0"/>
      <c r="WCN54" s="0"/>
      <c r="WCO54" s="0"/>
      <c r="WCP54" s="0"/>
      <c r="WCQ54" s="0"/>
      <c r="WCR54" s="0"/>
      <c r="WCS54" s="0"/>
      <c r="WCT54" s="0"/>
      <c r="WCU54" s="0"/>
      <c r="WCV54" s="0"/>
      <c r="WCW54" s="0"/>
      <c r="WCX54" s="0"/>
      <c r="WCY54" s="0"/>
      <c r="WCZ54" s="0"/>
      <c r="WDA54" s="0"/>
      <c r="WDB54" s="0"/>
      <c r="WDC54" s="0"/>
      <c r="WDD54" s="0"/>
      <c r="WDE54" s="0"/>
      <c r="WDF54" s="0"/>
      <c r="WDG54" s="0"/>
      <c r="WDH54" s="0"/>
      <c r="WDI54" s="0"/>
      <c r="WDJ54" s="0"/>
      <c r="WDK54" s="0"/>
      <c r="WDL54" s="0"/>
      <c r="WDM54" s="0"/>
      <c r="WDN54" s="0"/>
      <c r="WDO54" s="0"/>
      <c r="WDP54" s="0"/>
      <c r="WDQ54" s="0"/>
      <c r="WDR54" s="0"/>
      <c r="WDS54" s="0"/>
      <c r="WDT54" s="0"/>
      <c r="WDU54" s="0"/>
      <c r="WDV54" s="0"/>
      <c r="WDW54" s="0"/>
      <c r="WDX54" s="0"/>
      <c r="WDY54" s="0"/>
      <c r="WDZ54" s="0"/>
      <c r="WEA54" s="0"/>
      <c r="WEB54" s="0"/>
      <c r="WEC54" s="0"/>
      <c r="WED54" s="0"/>
      <c r="WEE54" s="0"/>
      <c r="WEF54" s="0"/>
      <c r="WEG54" s="0"/>
      <c r="WEH54" s="0"/>
      <c r="WEI54" s="0"/>
      <c r="WEJ54" s="0"/>
      <c r="WEK54" s="0"/>
      <c r="WEL54" s="0"/>
      <c r="WEM54" s="0"/>
      <c r="WEN54" s="0"/>
      <c r="WEO54" s="0"/>
      <c r="WEP54" s="0"/>
      <c r="WEQ54" s="0"/>
      <c r="WER54" s="0"/>
      <c r="WES54" s="0"/>
      <c r="WET54" s="0"/>
      <c r="WEU54" s="0"/>
      <c r="WEV54" s="0"/>
      <c r="WEW54" s="0"/>
      <c r="WEX54" s="0"/>
      <c r="WEY54" s="0"/>
      <c r="WEZ54" s="0"/>
      <c r="WFA54" s="0"/>
      <c r="WFB54" s="0"/>
      <c r="WFC54" s="0"/>
      <c r="WFD54" s="0"/>
      <c r="WFE54" s="0"/>
      <c r="WFF54" s="0"/>
      <c r="WFG54" s="0"/>
      <c r="WFH54" s="0"/>
      <c r="WFI54" s="0"/>
      <c r="WFJ54" s="0"/>
      <c r="WFK54" s="0"/>
      <c r="WFL54" s="0"/>
      <c r="WFM54" s="0"/>
      <c r="WFN54" s="0"/>
      <c r="WFO54" s="0"/>
      <c r="WFP54" s="0"/>
      <c r="WFQ54" s="0"/>
      <c r="WFR54" s="0"/>
      <c r="WFS54" s="0"/>
      <c r="WFT54" s="0"/>
      <c r="WFU54" s="0"/>
      <c r="WFV54" s="0"/>
      <c r="WFW54" s="0"/>
      <c r="WFX54" s="0"/>
      <c r="WFY54" s="0"/>
      <c r="WFZ54" s="0"/>
      <c r="WGA54" s="0"/>
      <c r="WGB54" s="0"/>
      <c r="WGC54" s="0"/>
      <c r="WGD54" s="0"/>
      <c r="WGE54" s="0"/>
      <c r="WGF54" s="0"/>
      <c r="WGG54" s="0"/>
      <c r="WGH54" s="0"/>
      <c r="WGI54" s="0"/>
      <c r="WGJ54" s="0"/>
      <c r="WGK54" s="0"/>
      <c r="WGL54" s="0"/>
      <c r="WGM54" s="0"/>
      <c r="WGN54" s="0"/>
      <c r="WGO54" s="0"/>
      <c r="WGP54" s="0"/>
      <c r="WGQ54" s="0"/>
      <c r="WGR54" s="0"/>
      <c r="WGS54" s="0"/>
      <c r="WGT54" s="0"/>
      <c r="WGU54" s="0"/>
      <c r="WGV54" s="0"/>
      <c r="WGW54" s="0"/>
      <c r="WGX54" s="0"/>
      <c r="WGY54" s="0"/>
      <c r="WGZ54" s="0"/>
      <c r="WHA54" s="0"/>
      <c r="WHB54" s="0"/>
      <c r="WHC54" s="0"/>
      <c r="WHD54" s="0"/>
      <c r="WHE54" s="0"/>
      <c r="WHF54" s="0"/>
      <c r="WHG54" s="0"/>
      <c r="WHH54" s="0"/>
      <c r="WHI54" s="0"/>
      <c r="WHJ54" s="0"/>
      <c r="WHK54" s="0"/>
      <c r="WHL54" s="0"/>
      <c r="WHM54" s="0"/>
      <c r="WHN54" s="0"/>
      <c r="WHO54" s="0"/>
      <c r="WHP54" s="0"/>
      <c r="WHQ54" s="0"/>
      <c r="WHR54" s="0"/>
      <c r="WHS54" s="0"/>
      <c r="WHT54" s="0"/>
      <c r="WHU54" s="0"/>
      <c r="WHV54" s="0"/>
      <c r="WHW54" s="0"/>
      <c r="WHX54" s="0"/>
      <c r="WHY54" s="0"/>
      <c r="WHZ54" s="0"/>
      <c r="WIA54" s="0"/>
      <c r="WIB54" s="0"/>
      <c r="WIC54" s="0"/>
      <c r="WID54" s="0"/>
      <c r="WIE54" s="0"/>
      <c r="WIF54" s="0"/>
      <c r="WIG54" s="0"/>
      <c r="WIH54" s="0"/>
      <c r="WII54" s="0"/>
      <c r="WIJ54" s="0"/>
      <c r="WIK54" s="0"/>
      <c r="WIL54" s="0"/>
      <c r="WIM54" s="0"/>
      <c r="WIN54" s="0"/>
      <c r="WIO54" s="0"/>
      <c r="WIP54" s="0"/>
      <c r="WIQ54" s="0"/>
      <c r="WIR54" s="0"/>
      <c r="WIS54" s="0"/>
      <c r="WIT54" s="0"/>
      <c r="WIU54" s="0"/>
      <c r="WIV54" s="0"/>
      <c r="WIW54" s="0"/>
      <c r="WIX54" s="0"/>
      <c r="WIY54" s="0"/>
      <c r="WIZ54" s="0"/>
      <c r="WJA54" s="0"/>
      <c r="WJB54" s="0"/>
      <c r="WJC54" s="0"/>
      <c r="WJD54" s="0"/>
      <c r="WJE54" s="0"/>
      <c r="WJF54" s="0"/>
      <c r="WJG54" s="0"/>
      <c r="WJH54" s="0"/>
      <c r="WJI54" s="0"/>
      <c r="WJJ54" s="0"/>
      <c r="WJK54" s="0"/>
      <c r="WJL54" s="0"/>
      <c r="WJM54" s="0"/>
      <c r="WJN54" s="0"/>
      <c r="WJO54" s="0"/>
      <c r="WJP54" s="0"/>
      <c r="WJQ54" s="0"/>
      <c r="WJR54" s="0"/>
      <c r="WJS54" s="0"/>
      <c r="WJT54" s="0"/>
      <c r="WJU54" s="0"/>
      <c r="WJV54" s="0"/>
      <c r="WJW54" s="0"/>
      <c r="WJX54" s="0"/>
      <c r="WJY54" s="0"/>
      <c r="WJZ54" s="0"/>
      <c r="WKA54" s="0"/>
      <c r="WKB54" s="0"/>
      <c r="WKC54" s="0"/>
      <c r="WKD54" s="0"/>
      <c r="WKE54" s="0"/>
      <c r="WKF54" s="0"/>
      <c r="WKG54" s="0"/>
      <c r="WKH54" s="0"/>
      <c r="WKI54" s="0"/>
      <c r="WKJ54" s="0"/>
      <c r="WKK54" s="0"/>
      <c r="WKL54" s="0"/>
      <c r="WKM54" s="0"/>
      <c r="WKN54" s="0"/>
      <c r="WKO54" s="0"/>
      <c r="WKP54" s="0"/>
      <c r="WKQ54" s="0"/>
      <c r="WKR54" s="0"/>
      <c r="WKS54" s="0"/>
      <c r="WKT54" s="0"/>
      <c r="WKU54" s="0"/>
      <c r="WKV54" s="0"/>
      <c r="WKW54" s="0"/>
      <c r="WKX54" s="0"/>
      <c r="WKY54" s="0"/>
      <c r="WKZ54" s="0"/>
      <c r="WLA54" s="0"/>
      <c r="WLB54" s="0"/>
      <c r="WLC54" s="0"/>
      <c r="WLD54" s="0"/>
      <c r="WLE54" s="0"/>
      <c r="WLF54" s="0"/>
      <c r="WLG54" s="0"/>
      <c r="WLH54" s="0"/>
      <c r="WLI54" s="0"/>
      <c r="WLJ54" s="0"/>
      <c r="WLK54" s="0"/>
      <c r="WLL54" s="0"/>
      <c r="WLM54" s="0"/>
      <c r="WLN54" s="0"/>
      <c r="WLO54" s="0"/>
      <c r="WLP54" s="0"/>
      <c r="WLQ54" s="0"/>
      <c r="WLR54" s="0"/>
      <c r="WLS54" s="0"/>
      <c r="WLT54" s="0"/>
      <c r="WLU54" s="0"/>
      <c r="WLV54" s="0"/>
      <c r="WLW54" s="0"/>
      <c r="WLX54" s="0"/>
      <c r="WLY54" s="0"/>
      <c r="WLZ54" s="0"/>
      <c r="WMA54" s="0"/>
      <c r="WMB54" s="0"/>
      <c r="WMC54" s="0"/>
      <c r="WMD54" s="0"/>
      <c r="WME54" s="0"/>
      <c r="WMF54" s="0"/>
      <c r="WMG54" s="0"/>
      <c r="WMH54" s="0"/>
      <c r="WMI54" s="0"/>
      <c r="WMJ54" s="0"/>
      <c r="WMK54" s="0"/>
      <c r="WML54" s="0"/>
      <c r="WMM54" s="0"/>
      <c r="WMN54" s="0"/>
      <c r="WMO54" s="0"/>
      <c r="WMP54" s="0"/>
      <c r="WMQ54" s="0"/>
      <c r="WMR54" s="0"/>
      <c r="WMS54" s="0"/>
      <c r="WMT54" s="0"/>
      <c r="WMU54" s="0"/>
      <c r="WMV54" s="0"/>
      <c r="WMW54" s="0"/>
      <c r="WMX54" s="0"/>
      <c r="WMY54" s="0"/>
      <c r="WMZ54" s="0"/>
      <c r="WNA54" s="0"/>
      <c r="WNB54" s="0"/>
      <c r="WNC54" s="0"/>
      <c r="WND54" s="0"/>
      <c r="WNE54" s="0"/>
      <c r="WNF54" s="0"/>
      <c r="WNG54" s="0"/>
      <c r="WNH54" s="0"/>
      <c r="WNI54" s="0"/>
      <c r="WNJ54" s="0"/>
      <c r="WNK54" s="0"/>
      <c r="WNL54" s="0"/>
      <c r="WNM54" s="0"/>
      <c r="WNN54" s="0"/>
      <c r="WNO54" s="0"/>
      <c r="WNP54" s="0"/>
      <c r="WNQ54" s="0"/>
      <c r="WNR54" s="0"/>
      <c r="WNS54" s="0"/>
      <c r="WNT54" s="0"/>
      <c r="WNU54" s="0"/>
      <c r="WNV54" s="0"/>
      <c r="WNW54" s="0"/>
      <c r="WNX54" s="0"/>
      <c r="WNY54" s="0"/>
      <c r="WNZ54" s="0"/>
      <c r="WOA54" s="0"/>
      <c r="WOB54" s="0"/>
      <c r="WOC54" s="0"/>
      <c r="WOD54" s="0"/>
      <c r="WOE54" s="0"/>
      <c r="WOF54" s="0"/>
      <c r="WOG54" s="0"/>
      <c r="WOH54" s="0"/>
      <c r="WOI54" s="0"/>
      <c r="WOJ54" s="0"/>
      <c r="WOK54" s="0"/>
      <c r="WOL54" s="0"/>
      <c r="WOM54" s="0"/>
      <c r="WON54" s="0"/>
      <c r="WOO54" s="0"/>
      <c r="WOP54" s="0"/>
      <c r="WOQ54" s="0"/>
      <c r="WOR54" s="0"/>
      <c r="WOS54" s="0"/>
      <c r="WOT54" s="0"/>
      <c r="WOU54" s="0"/>
      <c r="WOV54" s="0"/>
      <c r="WOW54" s="0"/>
      <c r="WOX54" s="0"/>
      <c r="WOY54" s="0"/>
      <c r="WOZ54" s="0"/>
      <c r="WPA54" s="0"/>
      <c r="WPB54" s="0"/>
      <c r="WPC54" s="0"/>
      <c r="WPD54" s="0"/>
      <c r="WPE54" s="0"/>
      <c r="WPF54" s="0"/>
      <c r="WPG54" s="0"/>
      <c r="WPH54" s="0"/>
      <c r="WPI54" s="0"/>
      <c r="WPJ54" s="0"/>
      <c r="WPK54" s="0"/>
      <c r="WPL54" s="0"/>
      <c r="WPM54" s="0"/>
      <c r="WPN54" s="0"/>
      <c r="WPO54" s="0"/>
      <c r="WPP54" s="0"/>
      <c r="WPQ54" s="0"/>
      <c r="WPR54" s="0"/>
      <c r="WPS54" s="0"/>
      <c r="WPT54" s="0"/>
      <c r="WPU54" s="0"/>
      <c r="WPV54" s="0"/>
      <c r="WPW54" s="0"/>
      <c r="WPX54" s="0"/>
      <c r="WPY54" s="0"/>
      <c r="WPZ54" s="0"/>
      <c r="WQA54" s="0"/>
      <c r="WQB54" s="0"/>
      <c r="WQC54" s="0"/>
      <c r="WQD54" s="0"/>
      <c r="WQE54" s="0"/>
      <c r="WQF54" s="0"/>
      <c r="WQG54" s="0"/>
      <c r="WQH54" s="0"/>
      <c r="WQI54" s="0"/>
      <c r="WQJ54" s="0"/>
      <c r="WQK54" s="0"/>
      <c r="WQL54" s="0"/>
      <c r="WQM54" s="0"/>
      <c r="WQN54" s="0"/>
      <c r="WQO54" s="0"/>
      <c r="WQP54" s="0"/>
      <c r="WQQ54" s="0"/>
      <c r="WQR54" s="0"/>
      <c r="WQS54" s="0"/>
      <c r="WQT54" s="0"/>
      <c r="WQU54" s="0"/>
      <c r="WQV54" s="0"/>
      <c r="WQW54" s="0"/>
      <c r="WQX54" s="0"/>
      <c r="WQY54" s="0"/>
      <c r="WQZ54" s="0"/>
      <c r="WRA54" s="0"/>
      <c r="WRB54" s="0"/>
      <c r="WRC54" s="0"/>
      <c r="WRD54" s="0"/>
      <c r="WRE54" s="0"/>
      <c r="WRF54" s="0"/>
      <c r="WRG54" s="0"/>
      <c r="WRH54" s="0"/>
      <c r="WRI54" s="0"/>
      <c r="WRJ54" s="0"/>
      <c r="WRK54" s="0"/>
      <c r="WRL54" s="0"/>
      <c r="WRM54" s="0"/>
      <c r="WRN54" s="0"/>
      <c r="WRO54" s="0"/>
      <c r="WRP54" s="0"/>
      <c r="WRQ54" s="0"/>
      <c r="WRR54" s="0"/>
      <c r="WRS54" s="0"/>
      <c r="WRT54" s="0"/>
      <c r="WRU54" s="0"/>
      <c r="WRV54" s="0"/>
      <c r="WRW54" s="0"/>
      <c r="WRX54" s="0"/>
      <c r="WRY54" s="0"/>
      <c r="WRZ54" s="0"/>
      <c r="WSA54" s="0"/>
      <c r="WSB54" s="0"/>
      <c r="WSC54" s="0"/>
      <c r="WSD54" s="0"/>
      <c r="WSE54" s="0"/>
      <c r="WSF54" s="0"/>
      <c r="WSG54" s="0"/>
      <c r="WSH54" s="0"/>
      <c r="WSI54" s="0"/>
      <c r="WSJ54" s="0"/>
      <c r="WSK54" s="0"/>
      <c r="WSL54" s="0"/>
      <c r="WSM54" s="0"/>
      <c r="WSN54" s="0"/>
      <c r="WSO54" s="0"/>
      <c r="WSP54" s="0"/>
      <c r="WSQ54" s="0"/>
      <c r="WSR54" s="0"/>
      <c r="WSS54" s="0"/>
      <c r="WST54" s="0"/>
      <c r="WSU54" s="0"/>
      <c r="WSV54" s="0"/>
      <c r="WSW54" s="0"/>
      <c r="WSX54" s="0"/>
      <c r="WSY54" s="0"/>
      <c r="WSZ54" s="0"/>
      <c r="WTA54" s="0"/>
      <c r="WTB54" s="0"/>
      <c r="WTC54" s="0"/>
      <c r="WTD54" s="0"/>
      <c r="WTE54" s="0"/>
      <c r="WTF54" s="0"/>
      <c r="WTG54" s="0"/>
      <c r="WTH54" s="0"/>
      <c r="WTI54" s="0"/>
      <c r="WTJ54" s="0"/>
      <c r="WTK54" s="0"/>
      <c r="WTL54" s="0"/>
      <c r="WTM54" s="0"/>
      <c r="WTN54" s="0"/>
      <c r="WTO54" s="0"/>
      <c r="WTP54" s="0"/>
      <c r="WTQ54" s="0"/>
      <c r="WTR54" s="0"/>
      <c r="WTS54" s="0"/>
      <c r="WTT54" s="0"/>
      <c r="WTU54" s="0"/>
      <c r="WTV54" s="0"/>
      <c r="WTW54" s="0"/>
      <c r="WTX54" s="0"/>
      <c r="WTY54" s="0"/>
      <c r="WTZ54" s="0"/>
      <c r="WUA54" s="0"/>
      <c r="WUB54" s="0"/>
      <c r="WUC54" s="0"/>
      <c r="WUD54" s="0"/>
      <c r="WUE54" s="0"/>
      <c r="WUF54" s="0"/>
      <c r="WUG54" s="0"/>
      <c r="WUH54" s="0"/>
      <c r="WUI54" s="0"/>
      <c r="WUJ54" s="0"/>
      <c r="WUK54" s="0"/>
      <c r="WUL54" s="0"/>
      <c r="WUM54" s="0"/>
      <c r="WUN54" s="0"/>
      <c r="WUO54" s="0"/>
      <c r="WUP54" s="0"/>
      <c r="WUQ54" s="0"/>
      <c r="WUR54" s="0"/>
      <c r="WUS54" s="0"/>
      <c r="WUT54" s="0"/>
      <c r="WUU54" s="0"/>
      <c r="WUV54" s="0"/>
      <c r="WUW54" s="0"/>
      <c r="WUX54" s="0"/>
      <c r="WUY54" s="0"/>
      <c r="WUZ54" s="0"/>
      <c r="WVA54" s="0"/>
      <c r="WVB54" s="0"/>
      <c r="WVC54" s="0"/>
      <c r="WVD54" s="0"/>
      <c r="WVE54" s="0"/>
      <c r="WVF54" s="0"/>
      <c r="WVG54" s="0"/>
      <c r="WVH54" s="0"/>
      <c r="WVI54" s="0"/>
      <c r="WVJ54" s="0"/>
      <c r="WVK54" s="0"/>
      <c r="WVL54" s="0"/>
      <c r="WVM54" s="0"/>
      <c r="WVN54" s="0"/>
      <c r="WVO54" s="0"/>
      <c r="WVP54" s="0"/>
      <c r="WVQ54" s="0"/>
      <c r="WVR54" s="0"/>
      <c r="WVS54" s="0"/>
      <c r="WVT54" s="0"/>
      <c r="WVU54" s="0"/>
      <c r="WVV54" s="0"/>
      <c r="WVW54" s="0"/>
      <c r="WVX54" s="0"/>
      <c r="WVY54" s="0"/>
      <c r="WVZ54" s="0"/>
      <c r="WWA54" s="0"/>
      <c r="WWB54" s="0"/>
      <c r="WWC54" s="0"/>
      <c r="WWD54" s="0"/>
      <c r="WWE54" s="0"/>
      <c r="WWF54" s="0"/>
      <c r="WWG54" s="0"/>
      <c r="WWH54" s="0"/>
      <c r="WWI54" s="0"/>
      <c r="WWJ54" s="0"/>
      <c r="WWK54" s="0"/>
      <c r="WWL54" s="0"/>
      <c r="WWM54" s="0"/>
      <c r="WWN54" s="0"/>
      <c r="WWO54" s="0"/>
      <c r="WWP54" s="0"/>
      <c r="WWQ54" s="0"/>
      <c r="WWR54" s="0"/>
      <c r="WWS54" s="0"/>
      <c r="WWT54" s="0"/>
      <c r="WWU54" s="0"/>
      <c r="WWV54" s="0"/>
      <c r="WWW54" s="0"/>
      <c r="WWX54" s="0"/>
      <c r="WWY54" s="0"/>
      <c r="WWZ54" s="0"/>
      <c r="WXA54" s="0"/>
      <c r="WXB54" s="0"/>
      <c r="WXC54" s="0"/>
      <c r="WXD54" s="0"/>
      <c r="WXE54" s="0"/>
      <c r="WXF54" s="0"/>
      <c r="WXG54" s="0"/>
      <c r="WXH54" s="0"/>
      <c r="WXI54" s="0"/>
      <c r="WXJ54" s="0"/>
      <c r="WXK54" s="0"/>
      <c r="WXL54" s="0"/>
      <c r="WXM54" s="0"/>
      <c r="WXN54" s="0"/>
      <c r="WXO54" s="0"/>
      <c r="WXP54" s="0"/>
      <c r="WXQ54" s="0"/>
      <c r="WXR54" s="0"/>
      <c r="WXS54" s="0"/>
      <c r="WXT54" s="0"/>
      <c r="WXU54" s="0"/>
      <c r="WXV54" s="0"/>
      <c r="WXW54" s="0"/>
      <c r="WXX54" s="0"/>
      <c r="WXY54" s="0"/>
      <c r="WXZ54" s="0"/>
      <c r="WYA54" s="0"/>
      <c r="WYB54" s="0"/>
      <c r="WYC54" s="0"/>
      <c r="WYD54" s="0"/>
      <c r="WYE54" s="0"/>
      <c r="WYF54" s="0"/>
      <c r="WYG54" s="0"/>
      <c r="WYH54" s="0"/>
      <c r="WYI54" s="0"/>
      <c r="WYJ54" s="0"/>
      <c r="WYK54" s="0"/>
      <c r="WYL54" s="0"/>
      <c r="WYM54" s="0"/>
      <c r="WYN54" s="0"/>
      <c r="WYO54" s="0"/>
      <c r="WYP54" s="0"/>
      <c r="WYQ54" s="0"/>
      <c r="WYR54" s="0"/>
      <c r="WYS54" s="0"/>
      <c r="WYT54" s="0"/>
      <c r="WYU54" s="0"/>
      <c r="WYV54" s="0"/>
      <c r="WYW54" s="0"/>
      <c r="WYX54" s="0"/>
      <c r="WYY54" s="0"/>
      <c r="WYZ54" s="0"/>
      <c r="WZA54" s="0"/>
      <c r="WZB54" s="0"/>
      <c r="WZC54" s="0"/>
      <c r="WZD54" s="0"/>
      <c r="WZE54" s="0"/>
      <c r="WZF54" s="0"/>
      <c r="WZG54" s="0"/>
      <c r="WZH54" s="0"/>
      <c r="WZI54" s="0"/>
      <c r="WZJ54" s="0"/>
      <c r="WZK54" s="0"/>
      <c r="WZL54" s="0"/>
      <c r="WZM54" s="0"/>
      <c r="WZN54" s="0"/>
      <c r="WZO54" s="0"/>
      <c r="WZP54" s="0"/>
      <c r="WZQ54" s="0"/>
      <c r="WZR54" s="0"/>
      <c r="WZS54" s="0"/>
      <c r="WZT54" s="0"/>
      <c r="WZU54" s="0"/>
      <c r="WZV54" s="0"/>
      <c r="WZW54" s="0"/>
      <c r="WZX54" s="0"/>
      <c r="WZY54" s="0"/>
      <c r="WZZ54" s="0"/>
      <c r="XAA54" s="0"/>
      <c r="XAB54" s="0"/>
      <c r="XAC54" s="0"/>
      <c r="XAD54" s="0"/>
      <c r="XAE54" s="0"/>
      <c r="XAF54" s="0"/>
      <c r="XAG54" s="0"/>
      <c r="XAH54" s="0"/>
      <c r="XAI54" s="0"/>
      <c r="XAJ54" s="0"/>
      <c r="XAK54" s="0"/>
      <c r="XAL54" s="0"/>
      <c r="XAM54" s="0"/>
      <c r="XAN54" s="0"/>
      <c r="XAO54" s="0"/>
      <c r="XAP54" s="0"/>
      <c r="XAQ54" s="0"/>
      <c r="XAR54" s="0"/>
      <c r="XAS54" s="0"/>
      <c r="XAT54" s="0"/>
      <c r="XAU54" s="0"/>
      <c r="XAV54" s="0"/>
      <c r="XAW54" s="0"/>
      <c r="XAX54" s="0"/>
      <c r="XAY54" s="0"/>
      <c r="XAZ54" s="0"/>
      <c r="XBA54" s="0"/>
      <c r="XBB54" s="0"/>
      <c r="XBC54" s="0"/>
      <c r="XBD54" s="0"/>
      <c r="XBE54" s="0"/>
      <c r="XBF54" s="0"/>
      <c r="XBG54" s="0"/>
      <c r="XBH54" s="0"/>
      <c r="XBI54" s="0"/>
      <c r="XBJ54" s="0"/>
      <c r="XBK54" s="0"/>
      <c r="XBL54" s="0"/>
      <c r="XBM54" s="0"/>
      <c r="XBN54" s="0"/>
      <c r="XBO54" s="0"/>
      <c r="XBP54" s="0"/>
      <c r="XBQ54" s="0"/>
      <c r="XBR54" s="0"/>
      <c r="XBS54" s="0"/>
      <c r="XBT54" s="0"/>
      <c r="XBU54" s="0"/>
      <c r="XBV54" s="0"/>
      <c r="XBW54" s="0"/>
      <c r="XBX54" s="0"/>
      <c r="XBY54" s="0"/>
      <c r="XBZ54" s="0"/>
      <c r="XCA54" s="0"/>
      <c r="XCB54" s="0"/>
      <c r="XCC54" s="0"/>
      <c r="XCD54" s="0"/>
      <c r="XCE54" s="0"/>
      <c r="XCF54" s="0"/>
      <c r="XCG54" s="0"/>
      <c r="XCH54" s="0"/>
      <c r="XCI54" s="0"/>
      <c r="XCJ54" s="0"/>
      <c r="XCK54" s="0"/>
      <c r="XCL54" s="0"/>
      <c r="XCM54" s="0"/>
      <c r="XCN54" s="0"/>
      <c r="XCO54" s="0"/>
      <c r="XCP54" s="0"/>
      <c r="XCQ54" s="0"/>
      <c r="XCR54" s="0"/>
      <c r="XCS54" s="0"/>
      <c r="XCT54" s="0"/>
      <c r="XCU54" s="0"/>
      <c r="XCV54" s="0"/>
      <c r="XCW54" s="0"/>
      <c r="XCX54" s="0"/>
      <c r="XCY54" s="0"/>
      <c r="XCZ54" s="0"/>
      <c r="XDA54" s="0"/>
      <c r="XDB54" s="0"/>
      <c r="XDC54" s="0"/>
      <c r="XDD54" s="0"/>
      <c r="XDE54" s="0"/>
      <c r="XDF54" s="0"/>
      <c r="XDG54" s="0"/>
      <c r="XDH54" s="0"/>
      <c r="XDI54" s="0"/>
      <c r="XDJ54" s="0"/>
      <c r="XDK54" s="0"/>
      <c r="XDL54" s="0"/>
      <c r="XDM54" s="0"/>
      <c r="XDN54" s="0"/>
      <c r="XDO54" s="0"/>
      <c r="XDP54" s="0"/>
      <c r="XDQ54" s="0"/>
      <c r="XDR54" s="0"/>
      <c r="XDS54" s="0"/>
      <c r="XDT54" s="0"/>
      <c r="XDU54" s="0"/>
      <c r="XDV54" s="0"/>
      <c r="XDW54" s="0"/>
      <c r="XDX54" s="0"/>
      <c r="XDY54" s="0"/>
      <c r="XDZ54" s="0"/>
      <c r="XEA54" s="0"/>
      <c r="XEB54" s="0"/>
      <c r="XEC54" s="0"/>
      <c r="XED54" s="0"/>
      <c r="XEE54" s="0"/>
      <c r="XEF54" s="0"/>
      <c r="XEG54" s="0"/>
      <c r="XEH54" s="0"/>
      <c r="XEI54" s="0"/>
      <c r="XEJ54" s="0"/>
      <c r="XEK54" s="0"/>
      <c r="XEL54" s="0"/>
      <c r="XEM54" s="0"/>
      <c r="XEN54" s="0"/>
      <c r="XEO54" s="0"/>
      <c r="XEP54" s="0"/>
      <c r="XEQ54" s="0"/>
      <c r="XER54" s="0"/>
      <c r="XES54" s="0"/>
      <c r="XET54" s="0"/>
      <c r="XEU54" s="0"/>
      <c r="XEV54" s="0"/>
      <c r="XEW54" s="0"/>
      <c r="XEX54" s="0"/>
      <c r="XEY54" s="0"/>
      <c r="XEZ54" s="0"/>
      <c r="XFA54" s="0"/>
      <c r="XFB54" s="0"/>
      <c r="XFC54" s="0"/>
      <c r="XFD54" s="0"/>
    </row>
    <row r="55" customFormat="false" ht="15" hidden="false" customHeight="false" outlineLevel="0" collapsed="false">
      <c r="A55" s="439" t="s">
        <v>629</v>
      </c>
      <c r="B55" s="440" t="str">
        <f aca="false">IF(B2&lt;&gt;"",IF(AND(B3="汽液分离罐",B36&lt;B41),"警告,结构系数可能需要修改！",IF(OR(B39="否",B46="否",B51="否",B54="否"),"警告,可能需要修改！","核算通过")),"")</f>
        <v>核算通过</v>
      </c>
      <c r="C55" s="440" t="str">
        <f aca="false">IF(C2&lt;&gt;"",IF(AND(C3="汽液分离罐",C36&lt;C41),"警告,结构系数可能需要修改！",IF(OR(C39="否",C46="否",C51="否",C54="否"),"警告,可能需要修改！","核算通过")),"")</f>
        <v>核算通过</v>
      </c>
      <c r="D55" s="440" t="str">
        <f aca="false">IF(D2&lt;&gt;"",IF(AND(D3="汽液分离罐",D36&lt;D41),"警告,结构系数可能需要修改！",IF(OR(D39="否",D46="否",D51="否",D54="否"),"警告,可能需要修改！","核算通过")),"")</f>
        <v>核算通过</v>
      </c>
      <c r="E55" s="440" t="str">
        <f aca="false">IF(E2&lt;&gt;"",IF(AND(E3="汽液分离罐",E36&lt;E41),"警告,结构系数可能需要修改！",IF(OR(E39="否",E46="否",E51="否",E54="否"),"警告,可能需要修改！","核算通过")),"")</f>
        <v>警告,可能需要修改！</v>
      </c>
      <c r="F55" s="440" t="str">
        <f aca="false">IF(F2&lt;&gt;"",IF(AND(F3="汽液分离罐",F36&lt;F41),"警告,结构系数可能需要修改！",IF(OR(F39="否",F46="否",F51="否",F54="否"),"警告,可能需要修改！","核算通过")),"")</f>
        <v>核算通过</v>
      </c>
      <c r="G55" s="440" t="str">
        <f aca="false">IF(G2&lt;&gt;"",IF(AND(G3="汽液分离罐",G36&lt;G41),"警告,结构系数可能需要修改！",IF(OR(G39="否",G46="否",G51="否",G54="否"),"警告,可能需要修改！","核算通过")),"")</f>
        <v>核算通过</v>
      </c>
      <c r="H55" s="440" t="str">
        <f aca="false">IF(H2&lt;&gt;"",IF(AND(H3="汽液分离罐",H36&lt;H41),"警告,结构系数可能需要修改！",IF(OR(H39="否",H46="否",H51="否",H54="否"),"警告,可能需要修改！","核算通过")),"")</f>
        <v>核算通过</v>
      </c>
      <c r="I55" s="440" t="str">
        <f aca="false">IF(I2&lt;&gt;"",IF(AND(I3="汽液分离罐",I36&lt;I41),"警告,结构系数可能需要修改！",IF(OR(I39="否",I46="否",I51="否",I54="否"),"警告,可能需要修改！","核算通过")),"")</f>
        <v>警告,可能需要修改！</v>
      </c>
      <c r="J55" s="440" t="str">
        <f aca="false">IF(J2&lt;&gt;"",IF(AND(J3="汽液分离罐",J36&lt;J41),"警告,结构系数可能需要修改！",IF(OR(J39="否",J46="否",J51="否",J54="否"),"警告,可能需要修改！","核算通过")),"")</f>
        <v>核算通过</v>
      </c>
      <c r="K55" s="440" t="str">
        <f aca="false">IF(K2&lt;&gt;"",IF(AND(K3="汽液分离罐",K36&lt;K41),"警告,结构系数可能需要修改！",IF(OR(K39="否",K46="否",K51="否",K54="否"),"警告,可能需要修改！","核算通过")),"")</f>
        <v>核算通过</v>
      </c>
      <c r="L55" s="440" t="str">
        <f aca="false">IF(L2&lt;&gt;"",IF(AND(L3="汽液分离罐",L36&lt;L41),"警告,结构系数可能需要修改！",IF(OR(L39="否",L46="否",L51="否",L54="否"),"警告,可能需要修改！","核算通过")),"")</f>
        <v>核算通过</v>
      </c>
      <c r="M55" s="440" t="str">
        <f aca="false">IF(M2&lt;&gt;"",IF(AND(M3="汽液分离罐",M36&lt;M41),"警告,结构系数可能需要修改！",IF(OR(M39="否",M46="否",M51="否",M54="否"),"警告,可能需要修改！","核算通过")),"")</f>
        <v>警告,可能需要修改！</v>
      </c>
      <c r="N55" s="440" t="str">
        <f aca="false">IF(N2&lt;&gt;"",IF(AND(N3="汽液分离罐",N36&lt;N41),"警告,结构系数可能需要修改！",IF(OR(N39="否",N46="否",N51="否",N54="否"),"警告,可能需要修改！","核算通过")),"")</f>
        <v>核算通过</v>
      </c>
      <c r="O55" s="440" t="str">
        <f aca="false">IF(O2&lt;&gt;"",IF(AND(O3="汽液分离罐",O36&lt;O41),"警告,结构系数可能需要修改！",IF(OR(O39="否",O46="否",O51="否",O54="否"),"警告,可能需要修改！","核算通过")),"")</f>
        <v>核算通过</v>
      </c>
      <c r="P55" s="440" t="str">
        <f aca="false">IF(P2&lt;&gt;"",IF(AND(P3="汽液分离罐",P36&lt;P41),"警告,结构系数可能需要修改！",IF(OR(P39="否",P46="否",P51="否",P54="否"),"警告,可能需要修改！","核算通过")),"")</f>
        <v>警告,可能需要修改！</v>
      </c>
      <c r="Q55" s="440" t="str">
        <f aca="false">IF(Q2&lt;&gt;"",IF(AND(Q3="汽液分离罐",Q36&lt;Q41),"警告,结构系数可能需要修改！",IF(OR(Q39="否",Q46="否",Q51="否",Q54="否"),"警告,可能需要修改！","核算通过")),"")</f>
        <v>核算通过</v>
      </c>
      <c r="R55" s="440" t="str">
        <f aca="false">IF(R2&lt;&gt;"",IF(AND(R3="汽液分离罐",R36&lt;R41),"警告,结构系数可能需要修改！",IF(OR(R39="否",R46="否",R51="否",R54="否"),"警告,可能需要修改！","核算通过")),"")</f>
        <v>核算通过</v>
      </c>
      <c r="S55" s="440" t="str">
        <f aca="false">IF(S2&lt;&gt;"",IF(AND(S3="汽液分离罐",S36&lt;S41),"警告,结构系数可能需要修改！",IF(OR(S39="否",S46="否",S51="否",S54="否"),"警告,可能需要修改！","核算通过")),"")</f>
        <v>核算通过</v>
      </c>
      <c r="T55" s="440" t="str">
        <f aca="false">IF(T2&lt;&gt;"",IF(AND(T3="汽液分离罐",T36&lt;T41),"警告,结构系数可能需要修改！",IF(OR(T39="否",T46="否",T51="否",T54="否"),"警告,可能需要修改！","核算通过")),"")</f>
        <v>核算通过</v>
      </c>
      <c r="U55" s="440" t="str">
        <f aca="false">IF(U2&lt;&gt;"",IF(AND(U3="汽液分离罐",U36&lt;U41),"警告,结构系数可能需要修改！",IF(OR(U39="否",U46="否",U51="否",U54="否"),"警告,可能需要修改！","核算通过")),"")</f>
        <v>核算通过</v>
      </c>
      <c r="V55" s="440" t="str">
        <f aca="false">IF(V2&lt;&gt;"",IF(AND(V3="汽液分离罐",V36&lt;V41),"警告,结构系数可能需要修改！",IF(OR(V39="否",V46="否",V51="否",V54="否"),"警告,可能需要修改！","核算通过")),"")</f>
        <v>核算通过</v>
      </c>
      <c r="W55" s="440" t="str">
        <f aca="false">IF(W2&lt;&gt;"",IF(AND(W3="汽液分离罐",W36&lt;W41),"警告,结构系数可能需要修改！",IF(OR(W39="否",W46="否",W51="否",W54="否"),"警告,可能需要修改！","核算通过")),"")</f>
        <v>核算通过</v>
      </c>
      <c r="X55" s="440" t="str">
        <f aca="false">IF(X2&lt;&gt;"",IF(AND(X3="汽液分离罐",X36&lt;X41),"警告,结构系数可能需要修改！",IF(OR(X39="否",X46="否",X51="否",X54="否"),"警告,可能需要修改！","核算通过")),"")</f>
        <v>核算通过</v>
      </c>
      <c r="Y55" s="440" t="str">
        <f aca="false">IF(Y2&lt;&gt;"",IF(AND(Y3="汽液分离罐",Y36&lt;Y41),"警告,结构系数可能需要修改！",IF(OR(Y39="否",Y46="否",Y51="否",Y54="否"),"警告,可能需要修改！","核算通过")),"")</f>
        <v>核算通过</v>
      </c>
      <c r="Z55" s="440" t="str">
        <f aca="false">IF(Z2&lt;&gt;"",IF(AND(Z3="汽液分离罐",Z36&lt;Z41),"警告,结构系数可能需要修改！",IF(OR(Z39="否",Z46="否",Z51="否",Z54="否"),"警告,可能需要修改！","核算通过")),"")</f>
        <v>核算通过</v>
      </c>
      <c r="AA55" s="440" t="str">
        <f aca="false">IF(AA2&lt;&gt;"",IF(AND(AA3="汽液分离罐",AA36&lt;AA41),"警告,结构系数可能需要修改！",IF(OR(AA39="否",AA46="否",AA51="否",AA54="否"),"警告,可能需要修改！","核算通过")),"")</f>
        <v/>
      </c>
      <c r="AB55" s="440" t="str">
        <f aca="false">IF(AB2&lt;&gt;"",IF(AND(AB3="汽液分离罐",AB36&lt;AB41),"警告,结构系数可能需要修改！",IF(OR(AB39="否",AB46="否",AB51="否",AB54="否"),"警告,可能需要修改！","核算通过")),"")</f>
        <v/>
      </c>
      <c r="AC55" s="440" t="str">
        <f aca="false">IF(AC2&lt;&gt;"",IF(AND(AC3="汽液分离罐",AC36&lt;AC41),"警告,结构系数可能需要修改！",IF(OR(AC39="否",AC46="否",AC51="否",AC54="否"),"警告,可能需要修改！","核算通过")),"")</f>
        <v/>
      </c>
      <c r="AD55" s="440" t="str">
        <f aca="false">IF(AD2&lt;&gt;"",IF(AND(AD3="汽液分离罐",AD36&lt;AD41),"警告,结构系数可能需要修改！",IF(OR(AD39="否",AD46="否",AD51="否",AD54="否"),"警告,可能需要修改！","核算通过")),"")</f>
        <v/>
      </c>
      <c r="AE55" s="440" t="str">
        <f aca="false">IF(AE2&lt;&gt;"",IF(AND(AE3="汽液分离罐",AE36&lt;AE41),"警告,结构系数可能需要修改！",IF(OR(AE39="否",AE46="否",AE51="否",AE54="否"),"警告,可能需要修改！","核算通过")),"")</f>
        <v/>
      </c>
      <c r="AF55" s="440" t="str">
        <f aca="false">IF(AF2&lt;&gt;"",IF(AND(AF3="汽液分离罐",AF36&lt;AF41),"警告,结构系数可能需要修改！",IF(OR(AF39="否",AF46="否",AF51="否",AF54="否"),"警告,可能需要修改！","核算通过")),"")</f>
        <v/>
      </c>
      <c r="AG55" s="440" t="str">
        <f aca="false">IF(AG2&lt;&gt;"",IF(AND(AG3="汽液分离罐",AG36&lt;AG41),"警告,结构系数可能需要修改！",IF(OR(AG39="否",AG46="否",AG51="否",AG54="否"),"警告,可能需要修改！","核算通过")),"")</f>
        <v/>
      </c>
      <c r="AH55" s="440" t="str">
        <f aca="false">IF(AH2&lt;&gt;"",IF(AND(AH3="汽液分离罐",AH36&lt;AH41),"警告,结构系数可能需要修改！",IF(OR(AH39="否",AH46="否",AH51="否",AH54="否"),"警告,可能需要修改！","核算通过")),"")</f>
        <v/>
      </c>
      <c r="AI55" s="440" t="str">
        <f aca="false">IF(AI2&lt;&gt;"",IF(AND(AI3="汽液分离罐",AI36&lt;AI41),"警告,结构系数可能需要修改！",IF(OR(AI39="否",AI46="否",AI51="否",AI54="否"),"警告,可能需要修改！","核算通过")),"")</f>
        <v/>
      </c>
      <c r="AJ55" s="440" t="str">
        <f aca="false">IF(AJ2&lt;&gt;"",IF(AND(AJ3="汽液分离罐",AJ36&lt;AJ41),"警告,结构系数可能需要修改！",IF(OR(AJ39="否",AJ46="否",AJ51="否",AJ54="否"),"警告,可能需要修改！","核算通过")),"")</f>
        <v/>
      </c>
      <c r="AK55" s="440" t="str">
        <f aca="false">IF(AK2&lt;&gt;"",IF(AND(AK3="汽液分离罐",AK36&lt;AK41),"警告,结构系数可能需要修改！",IF(OR(AK39="否",AK46="否",AK51="否",AK54="否"),"警告,可能需要修改！","核算通过")),"")</f>
        <v/>
      </c>
      <c r="AL55" s="440" t="str">
        <f aca="false">IF(AL2&lt;&gt;"",IF(AND(AL3="汽液分离罐",AL36&lt;AL41),"警告,结构系数可能需要修改！",IF(OR(AL39="否",AL46="否",AL51="否",AL54="否"),"警告,可能需要修改！","核算通过")),"")</f>
        <v/>
      </c>
      <c r="AM55" s="440" t="str">
        <f aca="false">IF(AM2&lt;&gt;"",IF(AND(AM3="汽液分离罐",AM36&lt;AM41),"警告,结构系数可能需要修改！",IF(OR(AM39="否",AM46="否",AM51="否",AM54="否"),"警告,可能需要修改！","核算通过")),"")</f>
        <v/>
      </c>
      <c r="AN55" s="440" t="str">
        <f aca="false">IF(AN2&lt;&gt;"",IF(AND(AN3="汽液分离罐",AN36&lt;AN41),"警告,结构系数可能需要修改！",IF(OR(AN39="否",AN46="否",AN51="否",AN54="否"),"警告,可能需要修改！","核算通过")),"")</f>
        <v/>
      </c>
      <c r="AO55" s="440" t="str">
        <f aca="false">IF(AO2&lt;&gt;"",IF(AND(AO3="汽液分离罐",AO36&lt;AO41),"警告,结构系数可能需要修改！",IF(OR(AO39="否",AO46="否",AO51="否",AO54="否"),"警告,可能需要修改！","核算通过")),"")</f>
        <v/>
      </c>
      <c r="AP55" s="440" t="str">
        <f aca="false">IF(AP2&lt;&gt;"",IF(AND(AP3="汽液分离罐",AP36&lt;AP41),"警告,结构系数可能需要修改！",IF(OR(AP39="否",AP46="否",AP51="否",AP54="否"),"警告,可能需要修改！","核算通过")),"")</f>
        <v/>
      </c>
      <c r="AQ55" s="440" t="str">
        <f aca="false">IF(AQ2&lt;&gt;"",IF(AND(AQ3="汽液分离罐",AQ36&lt;AQ41),"警告,结构系数可能需要修改！",IF(OR(AQ39="否",AQ46="否",AQ51="否",AQ54="否"),"警告,可能需要修改！","核算通过")),"")</f>
        <v/>
      </c>
      <c r="AR55" s="440" t="str">
        <f aca="false">IF(AR2&lt;&gt;"",IF(AND(AR3="汽液分离罐",AR36&lt;AR41),"警告,结构系数可能需要修改！",IF(OR(AR39="否",AR46="否",AR51="否",AR54="否"),"警告,可能需要修改！","核算通过")),"")</f>
        <v/>
      </c>
      <c r="AS55" s="440" t="str">
        <f aca="false">IF(AS2&lt;&gt;"",IF(AND(AS3="汽液分离罐",AS36&lt;AS41),"警告,结构系数可能需要修改！",IF(OR(AS39="否",AS46="否",AS51="否",AS54="否"),"警告,可能需要修改！","核算通过")),"")</f>
        <v/>
      </c>
      <c r="AT55" s="440" t="str">
        <f aca="false">IF(AT2&lt;&gt;"",IF(AND(AT3="汽液分离罐",AT36&lt;AT41),"警告,结构系数可能需要修改！",IF(OR(AT39="否",AT46="否",AT51="否",AT54="否"),"警告,可能需要修改！","核算通过")),"")</f>
        <v/>
      </c>
      <c r="AU55" s="440" t="str">
        <f aca="false">IF(AU2&lt;&gt;"",IF(AND(AU3="汽液分离罐",AU36&lt;AU41),"警告,结构系数可能需要修改！",IF(OR(AU39="否",AU46="否",AU51="否",AU54="否"),"警告,可能需要修改！","核算通过")),"")</f>
        <v/>
      </c>
      <c r="AV55" s="440" t="str">
        <f aca="false">IF(AV2&lt;&gt;"",IF(AND(AV3="汽液分离罐",AV36&lt;AV41),"警告,结构系数可能需要修改！",IF(OR(AV39="否",AV46="否",AV51="否",AV54="否"),"警告,可能需要修改！","核算通过")),"")</f>
        <v/>
      </c>
      <c r="AW55" s="440" t="str">
        <f aca="false">IF(AW2&lt;&gt;"",IF(AND(AW3="汽液分离罐",AW36&lt;AW41),"警告,结构系数可能需要修改！",IF(OR(AW39="否",AW46="否",AW51="否",AW54="否"),"警告,可能需要修改！","核算通过")),"")</f>
        <v/>
      </c>
      <c r="AX55" s="440" t="str">
        <f aca="false">IF(AX2&lt;&gt;"",IF(AND(AX3="汽液分离罐",AX36&lt;AX41),"警告,结构系数可能需要修改！",IF(OR(AX39="否",AX46="否",AX51="否",AX54="否"),"警告,可能需要修改！","核算通过")),"")</f>
        <v/>
      </c>
      <c r="AY55" s="440" t="str">
        <f aca="false">IF(AY2&lt;&gt;"",IF(AND(AY3="汽液分离罐",AY36&lt;AY41),"警告,结构系数可能需要修改！",IF(OR(AY39="否",AY46="否",AY51="否",AY54="否"),"警告,可能需要修改！","核算通过")),"")</f>
        <v/>
      </c>
      <c r="AZ55" s="440" t="str">
        <f aca="false">IF(AZ2&lt;&gt;"",IF(AND(AZ3="汽液分离罐",AZ36&lt;AZ41),"警告,结构系数可能需要修改！",IF(OR(AZ39="否",AZ46="否",AZ51="否",AZ54="否"),"警告,可能需要修改！","核算通过")),"")</f>
        <v/>
      </c>
      <c r="BA55" s="440" t="str">
        <f aca="false">IF(BA2&lt;&gt;"",IF(AND(BA3="汽液分离罐",BA36&lt;BA41),"警告,结构系数可能需要修改！",IF(OR(BA39="否",BA46="否",BA51="否",BA54="否"),"警告,可能需要修改！","核算通过")),"")</f>
        <v/>
      </c>
      <c r="BB55" s="440" t="str">
        <f aca="false">IF(BB2&lt;&gt;"",IF(AND(BB3="汽液分离罐",BB36&lt;BB41),"警告,结构系数可能需要修改！",IF(OR(BB39="否",BB46="否",BB51="否",BB54="否"),"警告,可能需要修改！","核算通过")),"")</f>
        <v/>
      </c>
      <c r="BC55" s="440" t="str">
        <f aca="false">IF(BC2&lt;&gt;"",IF(AND(BC3="汽液分离罐",BC36&lt;BC41),"警告,结构系数可能需要修改！",IF(OR(BC39="否",BC46="否",BC51="否",BC54="否"),"警告,可能需要修改！","核算通过")),"")</f>
        <v/>
      </c>
      <c r="BD55" s="440" t="str">
        <f aca="false">IF(BD2&lt;&gt;"",IF(AND(BD3="汽液分离罐",BD36&lt;BD41),"警告,结构系数可能需要修改！",IF(OR(BD39="否",BD46="否",BD51="否",BD54="否"),"警告,可能需要修改！","核算通过")),"")</f>
        <v/>
      </c>
      <c r="BE55" s="440" t="str">
        <f aca="false">IF(BE2&lt;&gt;"",IF(AND(BE3="汽液分离罐",BE36&lt;BE41),"警告,结构系数可能需要修改！",IF(OR(BE39="否",BE46="否",BE51="否",BE54="否"),"警告,可能需要修改！","核算通过")),"")</f>
        <v/>
      </c>
      <c r="BF55" s="440" t="str">
        <f aca="false">IF(BF2&lt;&gt;"",IF(AND(BF3="汽液分离罐",BF36&lt;BF41),"警告,结构系数可能需要修改！",IF(OR(BF39="否",BF46="否",BF51="否",BF54="否"),"警告,可能需要修改！","核算通过")),"")</f>
        <v/>
      </c>
      <c r="BG55" s="440" t="str">
        <f aca="false">IF(BG2&lt;&gt;"",IF(AND(BG3="汽液分离罐",BG36&lt;BG41),"警告,结构系数可能需要修改！",IF(OR(BG39="否",BG46="否",BG51="否",BG54="否"),"警告,可能需要修改！","核算通过")),"")</f>
        <v/>
      </c>
      <c r="BH55" s="440" t="str">
        <f aca="false">IF(BH2&lt;&gt;"",IF(AND(BH3="汽液分离罐",BH36&lt;BH41),"警告,结构系数可能需要修改！",IF(OR(BH39="否",BH46="否",BH51="否",BH54="否"),"警告,可能需要修改！","核算通过")),"")</f>
        <v/>
      </c>
      <c r="BI55" s="440" t="str">
        <f aca="false">IF(BI2&lt;&gt;"",IF(AND(BI3="汽液分离罐",BI36&lt;BI41),"警告,结构系数可能需要修改！",IF(OR(BI39="否",BI46="否",BI51="否",BI54="否"),"警告,可能需要修改！","核算通过")),"")</f>
        <v/>
      </c>
      <c r="BJ55" s="440" t="str">
        <f aca="false">IF(BJ2&lt;&gt;"",IF(AND(BJ3="汽液分离罐",BJ36&lt;BJ41),"警告,结构系数可能需要修改！",IF(OR(BJ39="否",BJ46="否",BJ51="否",BJ54="否"),"警告,可能需要修改！","核算通过")),"")</f>
        <v/>
      </c>
      <c r="BK55" s="440" t="str">
        <f aca="false">IF(BK2&lt;&gt;"",IF(AND(BK3="汽液分离罐",BK36&lt;BK41),"警告,结构系数可能需要修改！",IF(OR(BK39="否",BK46="否",BK51="否",BK54="否"),"警告,可能需要修改！","核算通过")),"")</f>
        <v/>
      </c>
      <c r="BL55" s="440" t="str">
        <f aca="false">IF(BL2&lt;&gt;"",IF(AND(BL3="汽液分离罐",BL36&lt;BL41),"警告,结构系数可能需要修改！",IF(OR(BL39="否",BL46="否",BL51="否",BL54="否"),"警告,可能需要修改！","核算通过")),"")</f>
        <v/>
      </c>
      <c r="BM55" s="440" t="str">
        <f aca="false">IF(BM2&lt;&gt;"",IF(AND(BM3="汽液分离罐",BM36&lt;BM41),"警告,结构系数可能需要修改！",IF(OR(BM39="否",BM46="否",BM51="否",BM54="否"),"警告,可能需要修改！","核算通过")),"")</f>
        <v/>
      </c>
      <c r="BN55" s="440" t="str">
        <f aca="false">IF(BN2&lt;&gt;"",IF(AND(BN3="汽液分离罐",BN36&lt;BN41),"警告,结构系数可能需要修改！",IF(OR(BN39="否",BN46="否",BN51="否",BN54="否"),"警告,可能需要修改！","核算通过")),"")</f>
        <v/>
      </c>
      <c r="BO55" s="440" t="str">
        <f aca="false">IF(BO2&lt;&gt;"",IF(AND(BO3="汽液分离罐",BO36&lt;BO41),"警告,结构系数可能需要修改！",IF(OR(BO39="否",BO46="否",BO51="否",BO54="否"),"警告,可能需要修改！","核算通过")),"")</f>
        <v/>
      </c>
      <c r="BP55" s="440" t="str">
        <f aca="false">IF(BP2&lt;&gt;"",IF(AND(BP3="汽液分离罐",BP36&lt;BP41),"警告,结构系数可能需要修改！",IF(OR(BP39="否",BP46="否",BP51="否",BP54="否"),"警告,可能需要修改！","核算通过")),"")</f>
        <v/>
      </c>
      <c r="BQ55" s="440" t="str">
        <f aca="false">IF(BQ2&lt;&gt;"",IF(AND(BQ3="汽液分离罐",BQ36&lt;BQ41),"警告,结构系数可能需要修改！",IF(OR(BQ39="否",BQ46="否",BQ51="否",BQ54="否"),"警告,可能需要修改！","核算通过")),"")</f>
        <v/>
      </c>
      <c r="BR55" s="440" t="str">
        <f aca="false">IF(BR2&lt;&gt;"",IF(AND(BR3="汽液分离罐",BR36&lt;BR41),"警告,结构系数可能需要修改！",IF(OR(BR39="否",BR46="否",BR51="否",BR54="否"),"警告,可能需要修改！","核算通过")),"")</f>
        <v/>
      </c>
      <c r="BS55" s="440" t="str">
        <f aca="false">IF(BS2&lt;&gt;"",IF(AND(BS3="汽液分离罐",BS36&lt;BS41),"警告,结构系数可能需要修改！",IF(OR(BS39="否",BS46="否",BS51="否",BS54="否"),"警告,可能需要修改！","核算通过")),"")</f>
        <v/>
      </c>
      <c r="BT55" s="440" t="str">
        <f aca="false">IF(BT2&lt;&gt;"",IF(AND(BT3="汽液分离罐",BT36&lt;BT41),"警告,结构系数可能需要修改！",IF(OR(BT39="否",BT46="否",BT51="否",BT54="否"),"警告,可能需要修改！","核算通过")),"")</f>
        <v/>
      </c>
      <c r="BU55" s="440" t="str">
        <f aca="false">IF(BU2&lt;&gt;"",IF(AND(BU3="汽液分离罐",BU36&lt;BU41),"警告,结构系数可能需要修改！",IF(OR(BU39="否",BU46="否",BU51="否",BU54="否"),"警告,可能需要修改！","核算通过")),"")</f>
        <v/>
      </c>
      <c r="BV55" s="440" t="str">
        <f aca="false">IF(BV2&lt;&gt;"",IF(AND(BV3="汽液分离罐",BV36&lt;BV41),"警告,结构系数可能需要修改！",IF(OR(BV39="否",BV46="否",BV51="否",BV54="否"),"警告,可能需要修改！","核算通过")),"")</f>
        <v/>
      </c>
      <c r="BW55" s="440" t="str">
        <f aca="false">IF(BW2&lt;&gt;"",IF(AND(BW3="汽液分离罐",BW36&lt;BW41),"警告,结构系数可能需要修改！",IF(OR(BW39="否",BW46="否",BW51="否",BW54="否"),"警告,可能需要修改！","核算通过")),"")</f>
        <v/>
      </c>
      <c r="BX55" s="440" t="str">
        <f aca="false">IF(BX2&lt;&gt;"",IF(AND(BX3="汽液分离罐",BX36&lt;BX41),"警告,结构系数可能需要修改！",IF(OR(BX39="否",BX46="否",BX51="否",BX54="否"),"警告,可能需要修改！","核算通过")),"")</f>
        <v/>
      </c>
      <c r="BY55" s="440" t="str">
        <f aca="false">IF(BY2&lt;&gt;"",IF(AND(BY3="汽液分离罐",BY36&lt;BY41),"警告,结构系数可能需要修改！",IF(OR(BY39="否",BY46="否",BY51="否",BY54="否"),"警告,可能需要修改！","核算通过")),"")</f>
        <v/>
      </c>
      <c r="BZ55" s="440" t="str">
        <f aca="false">IF(BZ2&lt;&gt;"",IF(AND(BZ3="汽液分离罐",BZ36&lt;BZ41),"警告,结构系数可能需要修改！",IF(OR(BZ39="否",BZ46="否",BZ51="否",BZ54="否"),"警告,可能需要修改！","核算通过")),"")</f>
        <v/>
      </c>
      <c r="CA55" s="440" t="str">
        <f aca="false">IF(CA2&lt;&gt;"",IF(AND(CA3="汽液分离罐",CA36&lt;CA41),"警告,结构系数可能需要修改！",IF(OR(CA39="否",CA46="否",CA51="否",CA54="否"),"警告,可能需要修改！","核算通过")),"")</f>
        <v/>
      </c>
      <c r="CB55" s="440" t="str">
        <f aca="false">IF(CB2&lt;&gt;"",IF(AND(CB3="汽液分离罐",CB36&lt;CB41),"警告,结构系数可能需要修改！",IF(OR(CB39="否",CB46="否",CB51="否",CB54="否"),"警告,可能需要修改！","核算通过")),"")</f>
        <v/>
      </c>
      <c r="CC55" s="440" t="str">
        <f aca="false">IF(CC2&lt;&gt;"",IF(AND(CC3="汽液分离罐",CC36&lt;CC41),"警告,结构系数可能需要修改！",IF(OR(CC39="否",CC46="否",CC51="否",CC54="否"),"警告,可能需要修改！","核算通过")),"")</f>
        <v/>
      </c>
      <c r="CD55" s="440" t="str">
        <f aca="false">IF(CD2&lt;&gt;"",IF(AND(CD3="汽液分离罐",CD36&lt;CD41),"警告,结构系数可能需要修改！",IF(OR(CD39="否",CD46="否",CD51="否",CD54="否"),"警告,可能需要修改！","核算通过")),"")</f>
        <v/>
      </c>
      <c r="CE55" s="39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c r="AMK55" s="0"/>
      <c r="AML55" s="0"/>
      <c r="AMM55" s="0"/>
      <c r="AMN55" s="0"/>
      <c r="AMO55" s="0"/>
      <c r="AMP55" s="0"/>
      <c r="AMQ55" s="0"/>
      <c r="AMR55" s="0"/>
      <c r="AMS55" s="0"/>
      <c r="AMT55" s="0"/>
      <c r="AMU55" s="0"/>
      <c r="AMV55" s="0"/>
      <c r="AMW55" s="0"/>
      <c r="AMX55" s="0"/>
      <c r="AMY55" s="0"/>
      <c r="AMZ55" s="0"/>
      <c r="ANA55" s="0"/>
      <c r="ANB55" s="0"/>
      <c r="ANC55" s="0"/>
      <c r="AND55" s="0"/>
      <c r="ANE55" s="0"/>
      <c r="ANF55" s="0"/>
      <c r="ANG55" s="0"/>
      <c r="ANH55" s="0"/>
      <c r="ANI55" s="0"/>
      <c r="ANJ55" s="0"/>
      <c r="ANK55" s="0"/>
      <c r="ANL55" s="0"/>
      <c r="ANM55" s="0"/>
      <c r="ANN55" s="0"/>
      <c r="ANO55" s="0"/>
      <c r="ANP55" s="0"/>
      <c r="ANQ55" s="0"/>
      <c r="ANR55" s="0"/>
      <c r="ANS55" s="0"/>
      <c r="ANT55" s="0"/>
      <c r="ANU55" s="0"/>
      <c r="ANV55" s="0"/>
      <c r="ANW55" s="0"/>
      <c r="ANX55" s="0"/>
      <c r="ANY55" s="0"/>
      <c r="ANZ55" s="0"/>
      <c r="AOA55" s="0"/>
      <c r="AOB55" s="0"/>
      <c r="AOC55" s="0"/>
      <c r="AOD55" s="0"/>
      <c r="AOE55" s="0"/>
      <c r="AOF55" s="0"/>
      <c r="AOG55" s="0"/>
      <c r="AOH55" s="0"/>
      <c r="AOI55" s="0"/>
      <c r="AOJ55" s="0"/>
      <c r="AOK55" s="0"/>
      <c r="AOL55" s="0"/>
      <c r="AOM55" s="0"/>
      <c r="AON55" s="0"/>
      <c r="AOO55" s="0"/>
      <c r="AOP55" s="0"/>
      <c r="AOQ55" s="0"/>
      <c r="AOR55" s="0"/>
      <c r="AOS55" s="0"/>
      <c r="AOT55" s="0"/>
      <c r="AOU55" s="0"/>
      <c r="AOV55" s="0"/>
      <c r="AOW55" s="0"/>
      <c r="AOX55" s="0"/>
      <c r="AOY55" s="0"/>
      <c r="AOZ55" s="0"/>
      <c r="APA55" s="0"/>
      <c r="APB55" s="0"/>
      <c r="APC55" s="0"/>
      <c r="APD55" s="0"/>
      <c r="APE55" s="0"/>
      <c r="APF55" s="0"/>
      <c r="APG55" s="0"/>
      <c r="APH55" s="0"/>
      <c r="API55" s="0"/>
      <c r="APJ55" s="0"/>
      <c r="APK55" s="0"/>
      <c r="APL55" s="0"/>
      <c r="APM55" s="0"/>
      <c r="APN55" s="0"/>
      <c r="APO55" s="0"/>
      <c r="APP55" s="0"/>
      <c r="APQ55" s="0"/>
      <c r="APR55" s="0"/>
      <c r="APS55" s="0"/>
      <c r="APT55" s="0"/>
      <c r="APU55" s="0"/>
      <c r="APV55" s="0"/>
      <c r="APW55" s="0"/>
      <c r="APX55" s="0"/>
      <c r="APY55" s="0"/>
      <c r="APZ55" s="0"/>
      <c r="AQA55" s="0"/>
      <c r="AQB55" s="0"/>
      <c r="AQC55" s="0"/>
      <c r="AQD55" s="0"/>
      <c r="AQE55" s="0"/>
      <c r="AQF55" s="0"/>
      <c r="AQG55" s="0"/>
      <c r="AQH55" s="0"/>
      <c r="AQI55" s="0"/>
      <c r="AQJ55" s="0"/>
      <c r="AQK55" s="0"/>
      <c r="AQL55" s="0"/>
      <c r="AQM55" s="0"/>
      <c r="AQN55" s="0"/>
      <c r="AQO55" s="0"/>
      <c r="AQP55" s="0"/>
      <c r="AQQ55" s="0"/>
      <c r="AQR55" s="0"/>
      <c r="AQS55" s="0"/>
      <c r="AQT55" s="0"/>
      <c r="AQU55" s="0"/>
      <c r="AQV55" s="0"/>
      <c r="AQW55" s="0"/>
      <c r="AQX55" s="0"/>
      <c r="AQY55" s="0"/>
      <c r="AQZ55" s="0"/>
      <c r="ARA55" s="0"/>
      <c r="ARB55" s="0"/>
      <c r="ARC55" s="0"/>
      <c r="ARD55" s="0"/>
      <c r="ARE55" s="0"/>
      <c r="ARF55" s="0"/>
      <c r="ARG55" s="0"/>
      <c r="ARH55" s="0"/>
      <c r="ARI55" s="0"/>
      <c r="ARJ55" s="0"/>
      <c r="ARK55" s="0"/>
      <c r="ARL55" s="0"/>
      <c r="ARM55" s="0"/>
      <c r="ARN55" s="0"/>
      <c r="ARO55" s="0"/>
      <c r="ARP55" s="0"/>
      <c r="ARQ55" s="0"/>
      <c r="ARR55" s="0"/>
      <c r="ARS55" s="0"/>
      <c r="ART55" s="0"/>
      <c r="ARU55" s="0"/>
      <c r="ARV55" s="0"/>
      <c r="ARW55" s="0"/>
      <c r="ARX55" s="0"/>
      <c r="ARY55" s="0"/>
      <c r="ARZ55" s="0"/>
      <c r="ASA55" s="0"/>
      <c r="ASB55" s="0"/>
      <c r="ASC55" s="0"/>
      <c r="ASD55" s="0"/>
      <c r="ASE55" s="0"/>
      <c r="ASF55" s="0"/>
      <c r="ASG55" s="0"/>
      <c r="ASH55" s="0"/>
      <c r="ASI55" s="0"/>
      <c r="ASJ55" s="0"/>
      <c r="ASK55" s="0"/>
      <c r="ASL55" s="0"/>
      <c r="ASM55" s="0"/>
      <c r="ASN55" s="0"/>
      <c r="ASO55" s="0"/>
      <c r="ASP55" s="0"/>
      <c r="ASQ55" s="0"/>
      <c r="ASR55" s="0"/>
      <c r="ASS55" s="0"/>
      <c r="AST55" s="0"/>
      <c r="ASU55" s="0"/>
      <c r="ASV55" s="0"/>
      <c r="ASW55" s="0"/>
      <c r="ASX55" s="0"/>
      <c r="ASY55" s="0"/>
      <c r="ASZ55" s="0"/>
      <c r="ATA55" s="0"/>
      <c r="ATB55" s="0"/>
      <c r="ATC55" s="0"/>
      <c r="ATD55" s="0"/>
      <c r="ATE55" s="0"/>
      <c r="ATF55" s="0"/>
      <c r="ATG55" s="0"/>
      <c r="ATH55" s="0"/>
      <c r="ATI55" s="0"/>
      <c r="ATJ55" s="0"/>
      <c r="ATK55" s="0"/>
      <c r="ATL55" s="0"/>
      <c r="ATM55" s="0"/>
      <c r="ATN55" s="0"/>
      <c r="ATO55" s="0"/>
      <c r="ATP55" s="0"/>
      <c r="ATQ55" s="0"/>
      <c r="ATR55" s="0"/>
      <c r="ATS55" s="0"/>
      <c r="ATT55" s="0"/>
      <c r="ATU55" s="0"/>
      <c r="ATV55" s="0"/>
      <c r="ATW55" s="0"/>
      <c r="ATX55" s="0"/>
      <c r="ATY55" s="0"/>
      <c r="ATZ55" s="0"/>
      <c r="AUA55" s="0"/>
      <c r="AUB55" s="0"/>
      <c r="AUC55" s="0"/>
      <c r="AUD55" s="0"/>
      <c r="AUE55" s="0"/>
      <c r="AUF55" s="0"/>
      <c r="AUG55" s="0"/>
      <c r="AUH55" s="0"/>
      <c r="AUI55" s="0"/>
      <c r="AUJ55" s="0"/>
      <c r="AUK55" s="0"/>
      <c r="AUL55" s="0"/>
      <c r="AUM55" s="0"/>
      <c r="AUN55" s="0"/>
      <c r="AUO55" s="0"/>
      <c r="AUP55" s="0"/>
      <c r="AUQ55" s="0"/>
      <c r="AUR55" s="0"/>
      <c r="AUS55" s="0"/>
      <c r="AUT55" s="0"/>
      <c r="AUU55" s="0"/>
      <c r="AUV55" s="0"/>
      <c r="AUW55" s="0"/>
      <c r="AUX55" s="0"/>
      <c r="AUY55" s="0"/>
      <c r="AUZ55" s="0"/>
      <c r="AVA55" s="0"/>
      <c r="AVB55" s="0"/>
      <c r="AVC55" s="0"/>
      <c r="AVD55" s="0"/>
      <c r="AVE55" s="0"/>
      <c r="AVF55" s="0"/>
      <c r="AVG55" s="0"/>
      <c r="AVH55" s="0"/>
      <c r="AVI55" s="0"/>
      <c r="AVJ55" s="0"/>
      <c r="AVK55" s="0"/>
      <c r="AVL55" s="0"/>
      <c r="AVM55" s="0"/>
      <c r="AVN55" s="0"/>
      <c r="AVO55" s="0"/>
      <c r="AVP55" s="0"/>
      <c r="AVQ55" s="0"/>
      <c r="AVR55" s="0"/>
      <c r="AVS55" s="0"/>
      <c r="AVT55" s="0"/>
      <c r="AVU55" s="0"/>
      <c r="AVV55" s="0"/>
      <c r="AVW55" s="0"/>
      <c r="AVX55" s="0"/>
      <c r="AVY55" s="0"/>
      <c r="AVZ55" s="0"/>
      <c r="AWA55" s="0"/>
      <c r="AWB55" s="0"/>
      <c r="AWC55" s="0"/>
      <c r="AWD55" s="0"/>
      <c r="AWE55" s="0"/>
      <c r="AWF55" s="0"/>
      <c r="AWG55" s="0"/>
      <c r="AWH55" s="0"/>
      <c r="AWI55" s="0"/>
      <c r="AWJ55" s="0"/>
      <c r="AWK55" s="0"/>
      <c r="AWL55" s="0"/>
      <c r="AWM55" s="0"/>
      <c r="AWN55" s="0"/>
      <c r="AWO55" s="0"/>
      <c r="AWP55" s="0"/>
      <c r="AWQ55" s="0"/>
      <c r="AWR55" s="0"/>
      <c r="AWS55" s="0"/>
      <c r="AWT55" s="0"/>
      <c r="AWU55" s="0"/>
      <c r="AWV55" s="0"/>
      <c r="AWW55" s="0"/>
      <c r="AWX55" s="0"/>
      <c r="AWY55" s="0"/>
      <c r="AWZ55" s="0"/>
      <c r="AXA55" s="0"/>
      <c r="AXB55" s="0"/>
      <c r="AXC55" s="0"/>
      <c r="AXD55" s="0"/>
      <c r="AXE55" s="0"/>
      <c r="AXF55" s="0"/>
      <c r="AXG55" s="0"/>
      <c r="AXH55" s="0"/>
      <c r="AXI55" s="0"/>
      <c r="AXJ55" s="0"/>
      <c r="AXK55" s="0"/>
      <c r="AXL55" s="0"/>
      <c r="AXM55" s="0"/>
      <c r="AXN55" s="0"/>
      <c r="AXO55" s="0"/>
      <c r="AXP55" s="0"/>
      <c r="AXQ55" s="0"/>
      <c r="AXR55" s="0"/>
      <c r="AXS55" s="0"/>
      <c r="AXT55" s="0"/>
      <c r="AXU55" s="0"/>
      <c r="AXV55" s="0"/>
      <c r="AXW55" s="0"/>
      <c r="AXX55" s="0"/>
      <c r="AXY55" s="0"/>
      <c r="AXZ55" s="0"/>
      <c r="AYA55" s="0"/>
      <c r="AYB55" s="0"/>
      <c r="AYC55" s="0"/>
      <c r="AYD55" s="0"/>
      <c r="AYE55" s="0"/>
      <c r="AYF55" s="0"/>
      <c r="AYG55" s="0"/>
      <c r="AYH55" s="0"/>
      <c r="AYI55" s="0"/>
      <c r="AYJ55" s="0"/>
      <c r="AYK55" s="0"/>
      <c r="AYL55" s="0"/>
      <c r="AYM55" s="0"/>
      <c r="AYN55" s="0"/>
      <c r="AYO55" s="0"/>
      <c r="AYP55" s="0"/>
      <c r="AYQ55" s="0"/>
      <c r="AYR55" s="0"/>
      <c r="AYS55" s="0"/>
      <c r="AYT55" s="0"/>
      <c r="AYU55" s="0"/>
      <c r="AYV55" s="0"/>
      <c r="AYW55" s="0"/>
      <c r="AYX55" s="0"/>
      <c r="AYY55" s="0"/>
      <c r="AYZ55" s="0"/>
      <c r="AZA55" s="0"/>
      <c r="AZB55" s="0"/>
      <c r="AZC55" s="0"/>
      <c r="AZD55" s="0"/>
      <c r="AZE55" s="0"/>
      <c r="AZF55" s="0"/>
      <c r="AZG55" s="0"/>
      <c r="AZH55" s="0"/>
      <c r="AZI55" s="0"/>
      <c r="AZJ55" s="0"/>
      <c r="AZK55" s="0"/>
      <c r="AZL55" s="0"/>
      <c r="AZM55" s="0"/>
      <c r="AZN55" s="0"/>
      <c r="AZO55" s="0"/>
      <c r="AZP55" s="0"/>
      <c r="AZQ55" s="0"/>
      <c r="AZR55" s="0"/>
      <c r="AZS55" s="0"/>
      <c r="AZT55" s="0"/>
      <c r="AZU55" s="0"/>
      <c r="AZV55" s="0"/>
      <c r="AZW55" s="0"/>
      <c r="AZX55" s="0"/>
      <c r="AZY55" s="0"/>
      <c r="AZZ55" s="0"/>
      <c r="BAA55" s="0"/>
      <c r="BAB55" s="0"/>
      <c r="BAC55" s="0"/>
      <c r="BAD55" s="0"/>
      <c r="BAE55" s="0"/>
      <c r="BAF55" s="0"/>
      <c r="BAG55" s="0"/>
      <c r="BAH55" s="0"/>
      <c r="BAI55" s="0"/>
      <c r="BAJ55" s="0"/>
      <c r="BAK55" s="0"/>
      <c r="BAL55" s="0"/>
      <c r="BAM55" s="0"/>
      <c r="BAN55" s="0"/>
      <c r="BAO55" s="0"/>
      <c r="BAP55" s="0"/>
      <c r="BAQ55" s="0"/>
      <c r="BAR55" s="0"/>
      <c r="BAS55" s="0"/>
      <c r="BAT55" s="0"/>
      <c r="BAU55" s="0"/>
      <c r="BAV55" s="0"/>
      <c r="BAW55" s="0"/>
      <c r="BAX55" s="0"/>
      <c r="BAY55" s="0"/>
      <c r="BAZ55" s="0"/>
      <c r="BBA55" s="0"/>
      <c r="BBB55" s="0"/>
      <c r="BBC55" s="0"/>
      <c r="BBD55" s="0"/>
      <c r="BBE55" s="0"/>
      <c r="BBF55" s="0"/>
      <c r="BBG55" s="0"/>
      <c r="BBH55" s="0"/>
      <c r="BBI55" s="0"/>
      <c r="BBJ55" s="0"/>
      <c r="BBK55" s="0"/>
      <c r="BBL55" s="0"/>
      <c r="BBM55" s="0"/>
      <c r="BBN55" s="0"/>
      <c r="BBO55" s="0"/>
      <c r="BBP55" s="0"/>
      <c r="BBQ55" s="0"/>
      <c r="BBR55" s="0"/>
      <c r="BBS55" s="0"/>
      <c r="BBT55" s="0"/>
      <c r="BBU55" s="0"/>
      <c r="BBV55" s="0"/>
      <c r="BBW55" s="0"/>
      <c r="BBX55" s="0"/>
      <c r="BBY55" s="0"/>
      <c r="BBZ55" s="0"/>
      <c r="BCA55" s="0"/>
      <c r="BCB55" s="0"/>
      <c r="BCC55" s="0"/>
      <c r="BCD55" s="0"/>
      <c r="BCE55" s="0"/>
      <c r="BCF55" s="0"/>
      <c r="BCG55" s="0"/>
      <c r="BCH55" s="0"/>
      <c r="BCI55" s="0"/>
      <c r="BCJ55" s="0"/>
      <c r="BCK55" s="0"/>
      <c r="BCL55" s="0"/>
      <c r="BCM55" s="0"/>
      <c r="BCN55" s="0"/>
      <c r="BCO55" s="0"/>
      <c r="BCP55" s="0"/>
      <c r="BCQ55" s="0"/>
      <c r="BCR55" s="0"/>
      <c r="BCS55" s="0"/>
      <c r="BCT55" s="0"/>
      <c r="BCU55" s="0"/>
      <c r="BCV55" s="0"/>
      <c r="BCW55" s="0"/>
      <c r="BCX55" s="0"/>
      <c r="BCY55" s="0"/>
      <c r="BCZ55" s="0"/>
      <c r="BDA55" s="0"/>
      <c r="BDB55" s="0"/>
      <c r="BDC55" s="0"/>
      <c r="BDD55" s="0"/>
      <c r="BDE55" s="0"/>
      <c r="BDF55" s="0"/>
      <c r="BDG55" s="0"/>
      <c r="BDH55" s="0"/>
      <c r="BDI55" s="0"/>
      <c r="BDJ55" s="0"/>
      <c r="BDK55" s="0"/>
      <c r="BDL55" s="0"/>
      <c r="BDM55" s="0"/>
      <c r="BDN55" s="0"/>
      <c r="BDO55" s="0"/>
      <c r="BDP55" s="0"/>
      <c r="BDQ55" s="0"/>
      <c r="BDR55" s="0"/>
      <c r="BDS55" s="0"/>
      <c r="BDT55" s="0"/>
      <c r="BDU55" s="0"/>
      <c r="BDV55" s="0"/>
      <c r="BDW55" s="0"/>
      <c r="BDX55" s="0"/>
      <c r="BDY55" s="0"/>
      <c r="BDZ55" s="0"/>
      <c r="BEA55" s="0"/>
      <c r="BEB55" s="0"/>
      <c r="BEC55" s="0"/>
      <c r="BED55" s="0"/>
      <c r="BEE55" s="0"/>
      <c r="BEF55" s="0"/>
      <c r="BEG55" s="0"/>
      <c r="BEH55" s="0"/>
      <c r="BEI55" s="0"/>
      <c r="BEJ55" s="0"/>
      <c r="BEK55" s="0"/>
      <c r="BEL55" s="0"/>
      <c r="BEM55" s="0"/>
      <c r="BEN55" s="0"/>
      <c r="BEO55" s="0"/>
      <c r="BEP55" s="0"/>
      <c r="BEQ55" s="0"/>
      <c r="BER55" s="0"/>
      <c r="BES55" s="0"/>
      <c r="BET55" s="0"/>
      <c r="BEU55" s="0"/>
      <c r="BEV55" s="0"/>
      <c r="BEW55" s="0"/>
      <c r="BEX55" s="0"/>
      <c r="BEY55" s="0"/>
      <c r="BEZ55" s="0"/>
      <c r="BFA55" s="0"/>
      <c r="BFB55" s="0"/>
      <c r="BFC55" s="0"/>
      <c r="BFD55" s="0"/>
      <c r="BFE55" s="0"/>
      <c r="BFF55" s="0"/>
      <c r="BFG55" s="0"/>
      <c r="BFH55" s="0"/>
      <c r="BFI55" s="0"/>
      <c r="BFJ55" s="0"/>
      <c r="BFK55" s="0"/>
      <c r="BFL55" s="0"/>
      <c r="BFM55" s="0"/>
      <c r="BFN55" s="0"/>
      <c r="BFO55" s="0"/>
      <c r="BFP55" s="0"/>
      <c r="BFQ55" s="0"/>
      <c r="BFR55" s="0"/>
      <c r="BFS55" s="0"/>
      <c r="BFT55" s="0"/>
      <c r="BFU55" s="0"/>
      <c r="BFV55" s="0"/>
      <c r="BFW55" s="0"/>
      <c r="BFX55" s="0"/>
      <c r="BFY55" s="0"/>
      <c r="BFZ55" s="0"/>
      <c r="BGA55" s="0"/>
      <c r="BGB55" s="0"/>
      <c r="BGC55" s="0"/>
      <c r="BGD55" s="0"/>
      <c r="BGE55" s="0"/>
      <c r="BGF55" s="0"/>
      <c r="BGG55" s="0"/>
      <c r="BGH55" s="0"/>
      <c r="BGI55" s="0"/>
      <c r="BGJ55" s="0"/>
      <c r="BGK55" s="0"/>
      <c r="BGL55" s="0"/>
      <c r="BGM55" s="0"/>
      <c r="BGN55" s="0"/>
      <c r="BGO55" s="0"/>
      <c r="BGP55" s="0"/>
      <c r="BGQ55" s="0"/>
      <c r="BGR55" s="0"/>
      <c r="BGS55" s="0"/>
      <c r="BGT55" s="0"/>
      <c r="BGU55" s="0"/>
      <c r="BGV55" s="0"/>
      <c r="BGW55" s="0"/>
      <c r="BGX55" s="0"/>
      <c r="BGY55" s="0"/>
      <c r="BGZ55" s="0"/>
      <c r="BHA55" s="0"/>
      <c r="BHB55" s="0"/>
      <c r="BHC55" s="0"/>
      <c r="BHD55" s="0"/>
      <c r="BHE55" s="0"/>
      <c r="BHF55" s="0"/>
      <c r="BHG55" s="0"/>
      <c r="BHH55" s="0"/>
      <c r="BHI55" s="0"/>
      <c r="BHJ55" s="0"/>
      <c r="BHK55" s="0"/>
      <c r="BHL55" s="0"/>
      <c r="BHM55" s="0"/>
      <c r="BHN55" s="0"/>
      <c r="BHO55" s="0"/>
      <c r="BHP55" s="0"/>
      <c r="BHQ55" s="0"/>
      <c r="BHR55" s="0"/>
      <c r="BHS55" s="0"/>
      <c r="BHT55" s="0"/>
      <c r="BHU55" s="0"/>
      <c r="BHV55" s="0"/>
      <c r="BHW55" s="0"/>
      <c r="BHX55" s="0"/>
      <c r="BHY55" s="0"/>
      <c r="BHZ55" s="0"/>
      <c r="BIA55" s="0"/>
      <c r="BIB55" s="0"/>
      <c r="BIC55" s="0"/>
      <c r="BID55" s="0"/>
      <c r="BIE55" s="0"/>
      <c r="BIF55" s="0"/>
      <c r="BIG55" s="0"/>
      <c r="BIH55" s="0"/>
      <c r="BII55" s="0"/>
      <c r="BIJ55" s="0"/>
      <c r="BIK55" s="0"/>
      <c r="BIL55" s="0"/>
      <c r="BIM55" s="0"/>
      <c r="BIN55" s="0"/>
      <c r="BIO55" s="0"/>
      <c r="BIP55" s="0"/>
      <c r="BIQ55" s="0"/>
      <c r="BIR55" s="0"/>
      <c r="BIS55" s="0"/>
      <c r="BIT55" s="0"/>
      <c r="BIU55" s="0"/>
      <c r="BIV55" s="0"/>
      <c r="BIW55" s="0"/>
      <c r="BIX55" s="0"/>
      <c r="BIY55" s="0"/>
      <c r="BIZ55" s="0"/>
      <c r="BJA55" s="0"/>
      <c r="BJB55" s="0"/>
      <c r="BJC55" s="0"/>
      <c r="BJD55" s="0"/>
      <c r="BJE55" s="0"/>
      <c r="BJF55" s="0"/>
      <c r="BJG55" s="0"/>
      <c r="BJH55" s="0"/>
      <c r="BJI55" s="0"/>
      <c r="BJJ55" s="0"/>
      <c r="BJK55" s="0"/>
      <c r="BJL55" s="0"/>
      <c r="BJM55" s="0"/>
      <c r="BJN55" s="0"/>
      <c r="BJO55" s="0"/>
      <c r="BJP55" s="0"/>
      <c r="BJQ55" s="0"/>
      <c r="BJR55" s="0"/>
      <c r="BJS55" s="0"/>
      <c r="BJT55" s="0"/>
      <c r="BJU55" s="0"/>
      <c r="BJV55" s="0"/>
      <c r="BJW55" s="0"/>
      <c r="BJX55" s="0"/>
      <c r="BJY55" s="0"/>
      <c r="BJZ55" s="0"/>
      <c r="BKA55" s="0"/>
      <c r="BKB55" s="0"/>
      <c r="BKC55" s="0"/>
      <c r="BKD55" s="0"/>
      <c r="BKE55" s="0"/>
      <c r="BKF55" s="0"/>
      <c r="BKG55" s="0"/>
      <c r="BKH55" s="0"/>
      <c r="BKI55" s="0"/>
      <c r="BKJ55" s="0"/>
      <c r="BKK55" s="0"/>
      <c r="BKL55" s="0"/>
      <c r="BKM55" s="0"/>
      <c r="BKN55" s="0"/>
      <c r="BKO55" s="0"/>
      <c r="BKP55" s="0"/>
      <c r="BKQ55" s="0"/>
      <c r="BKR55" s="0"/>
      <c r="BKS55" s="0"/>
      <c r="BKT55" s="0"/>
      <c r="BKU55" s="0"/>
      <c r="BKV55" s="0"/>
      <c r="BKW55" s="0"/>
      <c r="BKX55" s="0"/>
      <c r="BKY55" s="0"/>
      <c r="BKZ55" s="0"/>
      <c r="BLA55" s="0"/>
      <c r="BLB55" s="0"/>
      <c r="BLC55" s="0"/>
      <c r="BLD55" s="0"/>
      <c r="BLE55" s="0"/>
      <c r="BLF55" s="0"/>
      <c r="BLG55" s="0"/>
      <c r="BLH55" s="0"/>
      <c r="BLI55" s="0"/>
      <c r="BLJ55" s="0"/>
      <c r="BLK55" s="0"/>
      <c r="BLL55" s="0"/>
      <c r="BLM55" s="0"/>
      <c r="BLN55" s="0"/>
      <c r="BLO55" s="0"/>
      <c r="BLP55" s="0"/>
      <c r="BLQ55" s="0"/>
      <c r="BLR55" s="0"/>
      <c r="BLS55" s="0"/>
      <c r="BLT55" s="0"/>
      <c r="BLU55" s="0"/>
      <c r="BLV55" s="0"/>
      <c r="BLW55" s="0"/>
      <c r="BLX55" s="0"/>
      <c r="BLY55" s="0"/>
      <c r="BLZ55" s="0"/>
      <c r="BMA55" s="0"/>
      <c r="BMB55" s="0"/>
      <c r="BMC55" s="0"/>
      <c r="BMD55" s="0"/>
      <c r="BME55" s="0"/>
      <c r="BMF55" s="0"/>
      <c r="BMG55" s="0"/>
      <c r="BMH55" s="0"/>
      <c r="BMI55" s="0"/>
      <c r="BMJ55" s="0"/>
      <c r="BMK55" s="0"/>
      <c r="BML55" s="0"/>
      <c r="BMM55" s="0"/>
      <c r="BMN55" s="0"/>
      <c r="BMO55" s="0"/>
      <c r="BMP55" s="0"/>
      <c r="BMQ55" s="0"/>
      <c r="BMR55" s="0"/>
      <c r="BMS55" s="0"/>
      <c r="BMT55" s="0"/>
      <c r="BMU55" s="0"/>
      <c r="BMV55" s="0"/>
      <c r="BMW55" s="0"/>
      <c r="BMX55" s="0"/>
      <c r="BMY55" s="0"/>
      <c r="BMZ55" s="0"/>
      <c r="BNA55" s="0"/>
      <c r="BNB55" s="0"/>
      <c r="BNC55" s="0"/>
      <c r="BND55" s="0"/>
      <c r="BNE55" s="0"/>
      <c r="BNF55" s="0"/>
      <c r="BNG55" s="0"/>
      <c r="BNH55" s="0"/>
      <c r="BNI55" s="0"/>
      <c r="BNJ55" s="0"/>
      <c r="BNK55" s="0"/>
      <c r="BNL55" s="0"/>
      <c r="BNM55" s="0"/>
      <c r="BNN55" s="0"/>
      <c r="BNO55" s="0"/>
      <c r="BNP55" s="0"/>
      <c r="BNQ55" s="0"/>
      <c r="BNR55" s="0"/>
      <c r="BNS55" s="0"/>
      <c r="BNT55" s="0"/>
      <c r="BNU55" s="0"/>
      <c r="BNV55" s="0"/>
      <c r="BNW55" s="0"/>
      <c r="BNX55" s="0"/>
      <c r="BNY55" s="0"/>
      <c r="BNZ55" s="0"/>
      <c r="BOA55" s="0"/>
      <c r="BOB55" s="0"/>
      <c r="BOC55" s="0"/>
      <c r="BOD55" s="0"/>
      <c r="BOE55" s="0"/>
      <c r="BOF55" s="0"/>
      <c r="BOG55" s="0"/>
      <c r="BOH55" s="0"/>
      <c r="BOI55" s="0"/>
      <c r="BOJ55" s="0"/>
      <c r="BOK55" s="0"/>
      <c r="BOL55" s="0"/>
      <c r="BOM55" s="0"/>
      <c r="BON55" s="0"/>
      <c r="BOO55" s="0"/>
      <c r="BOP55" s="0"/>
      <c r="BOQ55" s="0"/>
      <c r="BOR55" s="0"/>
      <c r="BOS55" s="0"/>
      <c r="BOT55" s="0"/>
      <c r="BOU55" s="0"/>
      <c r="BOV55" s="0"/>
      <c r="BOW55" s="0"/>
      <c r="BOX55" s="0"/>
      <c r="BOY55" s="0"/>
      <c r="BOZ55" s="0"/>
      <c r="BPA55" s="0"/>
      <c r="BPB55" s="0"/>
      <c r="BPC55" s="0"/>
      <c r="BPD55" s="0"/>
      <c r="BPE55" s="0"/>
      <c r="BPF55" s="0"/>
      <c r="BPG55" s="0"/>
      <c r="BPH55" s="0"/>
      <c r="BPI55" s="0"/>
      <c r="BPJ55" s="0"/>
      <c r="BPK55" s="0"/>
      <c r="BPL55" s="0"/>
      <c r="BPM55" s="0"/>
      <c r="BPN55" s="0"/>
      <c r="BPO55" s="0"/>
      <c r="BPP55" s="0"/>
      <c r="BPQ55" s="0"/>
      <c r="BPR55" s="0"/>
      <c r="BPS55" s="0"/>
      <c r="BPT55" s="0"/>
      <c r="BPU55" s="0"/>
      <c r="BPV55" s="0"/>
      <c r="BPW55" s="0"/>
      <c r="BPX55" s="0"/>
      <c r="BPY55" s="0"/>
      <c r="BPZ55" s="0"/>
      <c r="BQA55" s="0"/>
      <c r="BQB55" s="0"/>
      <c r="BQC55" s="0"/>
      <c r="BQD55" s="0"/>
      <c r="BQE55" s="0"/>
      <c r="BQF55" s="0"/>
      <c r="BQG55" s="0"/>
      <c r="BQH55" s="0"/>
      <c r="BQI55" s="0"/>
      <c r="BQJ55" s="0"/>
      <c r="BQK55" s="0"/>
      <c r="BQL55" s="0"/>
      <c r="BQM55" s="0"/>
      <c r="BQN55" s="0"/>
      <c r="BQO55" s="0"/>
      <c r="BQP55" s="0"/>
      <c r="BQQ55" s="0"/>
      <c r="BQR55" s="0"/>
      <c r="BQS55" s="0"/>
      <c r="BQT55" s="0"/>
      <c r="BQU55" s="0"/>
      <c r="BQV55" s="0"/>
      <c r="BQW55" s="0"/>
      <c r="BQX55" s="0"/>
      <c r="BQY55" s="0"/>
      <c r="BQZ55" s="0"/>
      <c r="BRA55" s="0"/>
      <c r="BRB55" s="0"/>
      <c r="BRC55" s="0"/>
      <c r="BRD55" s="0"/>
      <c r="BRE55" s="0"/>
      <c r="BRF55" s="0"/>
      <c r="BRG55" s="0"/>
      <c r="BRH55" s="0"/>
      <c r="BRI55" s="0"/>
      <c r="BRJ55" s="0"/>
      <c r="BRK55" s="0"/>
      <c r="BRL55" s="0"/>
      <c r="BRM55" s="0"/>
      <c r="BRN55" s="0"/>
      <c r="BRO55" s="0"/>
      <c r="BRP55" s="0"/>
      <c r="BRQ55" s="0"/>
      <c r="BRR55" s="0"/>
      <c r="BRS55" s="0"/>
      <c r="BRT55" s="0"/>
      <c r="BRU55" s="0"/>
      <c r="BRV55" s="0"/>
      <c r="BRW55" s="0"/>
      <c r="BRX55" s="0"/>
      <c r="BRY55" s="0"/>
      <c r="BRZ55" s="0"/>
      <c r="BSA55" s="0"/>
      <c r="BSB55" s="0"/>
      <c r="BSC55" s="0"/>
      <c r="BSD55" s="0"/>
      <c r="BSE55" s="0"/>
      <c r="BSF55" s="0"/>
      <c r="BSG55" s="0"/>
      <c r="BSH55" s="0"/>
      <c r="BSI55" s="0"/>
      <c r="BSJ55" s="0"/>
      <c r="BSK55" s="0"/>
      <c r="BSL55" s="0"/>
      <c r="BSM55" s="0"/>
      <c r="BSN55" s="0"/>
      <c r="BSO55" s="0"/>
      <c r="BSP55" s="0"/>
      <c r="BSQ55" s="0"/>
      <c r="BSR55" s="0"/>
      <c r="BSS55" s="0"/>
      <c r="BST55" s="0"/>
      <c r="BSU55" s="0"/>
      <c r="BSV55" s="0"/>
      <c r="BSW55" s="0"/>
      <c r="BSX55" s="0"/>
      <c r="BSY55" s="0"/>
      <c r="BSZ55" s="0"/>
      <c r="BTA55" s="0"/>
      <c r="BTB55" s="0"/>
      <c r="BTC55" s="0"/>
      <c r="BTD55" s="0"/>
      <c r="BTE55" s="0"/>
      <c r="BTF55" s="0"/>
      <c r="BTG55" s="0"/>
      <c r="BTH55" s="0"/>
      <c r="BTI55" s="0"/>
      <c r="BTJ55" s="0"/>
      <c r="BTK55" s="0"/>
      <c r="BTL55" s="0"/>
      <c r="BTM55" s="0"/>
      <c r="BTN55" s="0"/>
      <c r="BTO55" s="0"/>
      <c r="BTP55" s="0"/>
      <c r="BTQ55" s="0"/>
      <c r="BTR55" s="0"/>
      <c r="BTS55" s="0"/>
      <c r="BTT55" s="0"/>
      <c r="BTU55" s="0"/>
      <c r="BTV55" s="0"/>
      <c r="BTW55" s="0"/>
      <c r="BTX55" s="0"/>
      <c r="BTY55" s="0"/>
      <c r="BTZ55" s="0"/>
      <c r="BUA55" s="0"/>
      <c r="BUB55" s="0"/>
      <c r="BUC55" s="0"/>
      <c r="BUD55" s="0"/>
      <c r="BUE55" s="0"/>
      <c r="BUF55" s="0"/>
      <c r="BUG55" s="0"/>
      <c r="BUH55" s="0"/>
      <c r="BUI55" s="0"/>
      <c r="BUJ55" s="0"/>
      <c r="BUK55" s="0"/>
      <c r="BUL55" s="0"/>
      <c r="BUM55" s="0"/>
      <c r="BUN55" s="0"/>
      <c r="BUO55" s="0"/>
      <c r="BUP55" s="0"/>
      <c r="BUQ55" s="0"/>
      <c r="BUR55" s="0"/>
      <c r="BUS55" s="0"/>
      <c r="BUT55" s="0"/>
      <c r="BUU55" s="0"/>
      <c r="BUV55" s="0"/>
      <c r="BUW55" s="0"/>
      <c r="BUX55" s="0"/>
      <c r="BUY55" s="0"/>
      <c r="BUZ55" s="0"/>
      <c r="BVA55" s="0"/>
      <c r="BVB55" s="0"/>
      <c r="BVC55" s="0"/>
      <c r="BVD55" s="0"/>
      <c r="BVE55" s="0"/>
      <c r="BVF55" s="0"/>
      <c r="BVG55" s="0"/>
      <c r="BVH55" s="0"/>
      <c r="BVI55" s="0"/>
      <c r="BVJ55" s="0"/>
      <c r="BVK55" s="0"/>
      <c r="BVL55" s="0"/>
      <c r="BVM55" s="0"/>
      <c r="BVN55" s="0"/>
      <c r="BVO55" s="0"/>
      <c r="BVP55" s="0"/>
      <c r="BVQ55" s="0"/>
      <c r="BVR55" s="0"/>
      <c r="BVS55" s="0"/>
      <c r="BVT55" s="0"/>
      <c r="BVU55" s="0"/>
      <c r="BVV55" s="0"/>
      <c r="BVW55" s="0"/>
      <c r="BVX55" s="0"/>
      <c r="BVY55" s="0"/>
      <c r="BVZ55" s="0"/>
      <c r="BWA55" s="0"/>
      <c r="BWB55" s="0"/>
      <c r="BWC55" s="0"/>
      <c r="BWD55" s="0"/>
      <c r="BWE55" s="0"/>
      <c r="BWF55" s="0"/>
      <c r="BWG55" s="0"/>
      <c r="BWH55" s="0"/>
      <c r="BWI55" s="0"/>
      <c r="BWJ55" s="0"/>
      <c r="BWK55" s="0"/>
      <c r="BWL55" s="0"/>
      <c r="BWM55" s="0"/>
      <c r="BWN55" s="0"/>
      <c r="BWO55" s="0"/>
      <c r="BWP55" s="0"/>
      <c r="BWQ55" s="0"/>
      <c r="BWR55" s="0"/>
      <c r="BWS55" s="0"/>
      <c r="BWT55" s="0"/>
      <c r="BWU55" s="0"/>
      <c r="BWV55" s="0"/>
      <c r="BWW55" s="0"/>
      <c r="BWX55" s="0"/>
      <c r="BWY55" s="0"/>
      <c r="BWZ55" s="0"/>
      <c r="BXA55" s="0"/>
      <c r="BXB55" s="0"/>
      <c r="BXC55" s="0"/>
      <c r="BXD55" s="0"/>
      <c r="BXE55" s="0"/>
      <c r="BXF55" s="0"/>
      <c r="BXG55" s="0"/>
      <c r="BXH55" s="0"/>
      <c r="BXI55" s="0"/>
      <c r="BXJ55" s="0"/>
      <c r="BXK55" s="0"/>
      <c r="BXL55" s="0"/>
      <c r="BXM55" s="0"/>
      <c r="BXN55" s="0"/>
      <c r="BXO55" s="0"/>
      <c r="BXP55" s="0"/>
      <c r="BXQ55" s="0"/>
      <c r="BXR55" s="0"/>
      <c r="BXS55" s="0"/>
      <c r="BXT55" s="0"/>
      <c r="BXU55" s="0"/>
      <c r="BXV55" s="0"/>
      <c r="BXW55" s="0"/>
      <c r="BXX55" s="0"/>
      <c r="BXY55" s="0"/>
      <c r="BXZ55" s="0"/>
      <c r="BYA55" s="0"/>
      <c r="BYB55" s="0"/>
      <c r="BYC55" s="0"/>
      <c r="BYD55" s="0"/>
      <c r="BYE55" s="0"/>
      <c r="BYF55" s="0"/>
      <c r="BYG55" s="0"/>
      <c r="BYH55" s="0"/>
      <c r="BYI55" s="0"/>
      <c r="BYJ55" s="0"/>
      <c r="BYK55" s="0"/>
      <c r="BYL55" s="0"/>
      <c r="BYM55" s="0"/>
      <c r="BYN55" s="0"/>
      <c r="BYO55" s="0"/>
      <c r="BYP55" s="0"/>
      <c r="BYQ55" s="0"/>
      <c r="BYR55" s="0"/>
      <c r="BYS55" s="0"/>
      <c r="BYT55" s="0"/>
      <c r="BYU55" s="0"/>
      <c r="BYV55" s="0"/>
      <c r="BYW55" s="0"/>
      <c r="BYX55" s="0"/>
      <c r="BYY55" s="0"/>
      <c r="BYZ55" s="0"/>
      <c r="BZA55" s="0"/>
      <c r="BZB55" s="0"/>
      <c r="BZC55" s="0"/>
      <c r="BZD55" s="0"/>
      <c r="BZE55" s="0"/>
      <c r="BZF55" s="0"/>
      <c r="BZG55" s="0"/>
      <c r="BZH55" s="0"/>
      <c r="BZI55" s="0"/>
      <c r="BZJ55" s="0"/>
      <c r="BZK55" s="0"/>
      <c r="BZL55" s="0"/>
      <c r="BZM55" s="0"/>
      <c r="BZN55" s="0"/>
      <c r="BZO55" s="0"/>
      <c r="BZP55" s="0"/>
      <c r="BZQ55" s="0"/>
      <c r="BZR55" s="0"/>
      <c r="BZS55" s="0"/>
      <c r="BZT55" s="0"/>
      <c r="BZU55" s="0"/>
      <c r="BZV55" s="0"/>
      <c r="BZW55" s="0"/>
      <c r="BZX55" s="0"/>
      <c r="BZY55" s="0"/>
      <c r="BZZ55" s="0"/>
      <c r="CAA55" s="0"/>
      <c r="CAB55" s="0"/>
      <c r="CAC55" s="0"/>
      <c r="CAD55" s="0"/>
      <c r="CAE55" s="0"/>
      <c r="CAF55" s="0"/>
      <c r="CAG55" s="0"/>
      <c r="CAH55" s="0"/>
      <c r="CAI55" s="0"/>
      <c r="CAJ55" s="0"/>
      <c r="CAK55" s="0"/>
      <c r="CAL55" s="0"/>
      <c r="CAM55" s="0"/>
      <c r="CAN55" s="0"/>
      <c r="CAO55" s="0"/>
      <c r="CAP55" s="0"/>
      <c r="CAQ55" s="0"/>
      <c r="CAR55" s="0"/>
      <c r="CAS55" s="0"/>
      <c r="CAT55" s="0"/>
      <c r="CAU55" s="0"/>
      <c r="CAV55" s="0"/>
      <c r="CAW55" s="0"/>
      <c r="CAX55" s="0"/>
      <c r="CAY55" s="0"/>
      <c r="CAZ55" s="0"/>
      <c r="CBA55" s="0"/>
      <c r="CBB55" s="0"/>
      <c r="CBC55" s="0"/>
      <c r="CBD55" s="0"/>
      <c r="CBE55" s="0"/>
      <c r="CBF55" s="0"/>
      <c r="CBG55" s="0"/>
      <c r="CBH55" s="0"/>
      <c r="CBI55" s="0"/>
      <c r="CBJ55" s="0"/>
      <c r="CBK55" s="0"/>
      <c r="CBL55" s="0"/>
      <c r="CBM55" s="0"/>
      <c r="CBN55" s="0"/>
      <c r="CBO55" s="0"/>
      <c r="CBP55" s="0"/>
      <c r="CBQ55" s="0"/>
      <c r="CBR55" s="0"/>
      <c r="CBS55" s="0"/>
      <c r="CBT55" s="0"/>
      <c r="CBU55" s="0"/>
      <c r="CBV55" s="0"/>
      <c r="CBW55" s="0"/>
      <c r="CBX55" s="0"/>
      <c r="CBY55" s="0"/>
      <c r="CBZ55" s="0"/>
      <c r="CCA55" s="0"/>
      <c r="CCB55" s="0"/>
      <c r="CCC55" s="0"/>
      <c r="CCD55" s="0"/>
      <c r="CCE55" s="0"/>
      <c r="CCF55" s="0"/>
      <c r="CCG55" s="0"/>
      <c r="CCH55" s="0"/>
      <c r="CCI55" s="0"/>
      <c r="CCJ55" s="0"/>
      <c r="CCK55" s="0"/>
      <c r="CCL55" s="0"/>
      <c r="CCM55" s="0"/>
      <c r="CCN55" s="0"/>
      <c r="CCO55" s="0"/>
      <c r="CCP55" s="0"/>
      <c r="CCQ55" s="0"/>
      <c r="CCR55" s="0"/>
      <c r="CCS55" s="0"/>
      <c r="CCT55" s="0"/>
      <c r="CCU55" s="0"/>
      <c r="CCV55" s="0"/>
      <c r="CCW55" s="0"/>
      <c r="CCX55" s="0"/>
      <c r="CCY55" s="0"/>
      <c r="CCZ55" s="0"/>
      <c r="CDA55" s="0"/>
      <c r="CDB55" s="0"/>
      <c r="CDC55" s="0"/>
      <c r="CDD55" s="0"/>
      <c r="CDE55" s="0"/>
      <c r="CDF55" s="0"/>
      <c r="CDG55" s="0"/>
      <c r="CDH55" s="0"/>
      <c r="CDI55" s="0"/>
      <c r="CDJ55" s="0"/>
      <c r="CDK55" s="0"/>
      <c r="CDL55" s="0"/>
      <c r="CDM55" s="0"/>
      <c r="CDN55" s="0"/>
      <c r="CDO55" s="0"/>
      <c r="CDP55" s="0"/>
      <c r="CDQ55" s="0"/>
      <c r="CDR55" s="0"/>
      <c r="CDS55" s="0"/>
      <c r="CDT55" s="0"/>
      <c r="CDU55" s="0"/>
      <c r="CDV55" s="0"/>
      <c r="CDW55" s="0"/>
      <c r="CDX55" s="0"/>
      <c r="CDY55" s="0"/>
      <c r="CDZ55" s="0"/>
      <c r="CEA55" s="0"/>
      <c r="CEB55" s="0"/>
      <c r="CEC55" s="0"/>
      <c r="CED55" s="0"/>
      <c r="CEE55" s="0"/>
      <c r="CEF55" s="0"/>
      <c r="CEG55" s="0"/>
      <c r="CEH55" s="0"/>
      <c r="CEI55" s="0"/>
      <c r="CEJ55" s="0"/>
      <c r="CEK55" s="0"/>
      <c r="CEL55" s="0"/>
      <c r="CEM55" s="0"/>
      <c r="CEN55" s="0"/>
      <c r="CEO55" s="0"/>
      <c r="CEP55" s="0"/>
      <c r="CEQ55" s="0"/>
      <c r="CER55" s="0"/>
      <c r="CES55" s="0"/>
      <c r="CET55" s="0"/>
      <c r="CEU55" s="0"/>
      <c r="CEV55" s="0"/>
      <c r="CEW55" s="0"/>
      <c r="CEX55" s="0"/>
      <c r="CEY55" s="0"/>
      <c r="CEZ55" s="0"/>
      <c r="CFA55" s="0"/>
      <c r="CFB55" s="0"/>
      <c r="CFC55" s="0"/>
      <c r="CFD55" s="0"/>
      <c r="CFE55" s="0"/>
      <c r="CFF55" s="0"/>
      <c r="CFG55" s="0"/>
      <c r="CFH55" s="0"/>
      <c r="CFI55" s="0"/>
      <c r="CFJ55" s="0"/>
      <c r="CFK55" s="0"/>
      <c r="CFL55" s="0"/>
      <c r="CFM55" s="0"/>
      <c r="CFN55" s="0"/>
      <c r="CFO55" s="0"/>
      <c r="CFP55" s="0"/>
      <c r="CFQ55" s="0"/>
      <c r="CFR55" s="0"/>
      <c r="CFS55" s="0"/>
      <c r="CFT55" s="0"/>
      <c r="CFU55" s="0"/>
      <c r="CFV55" s="0"/>
      <c r="CFW55" s="0"/>
      <c r="CFX55" s="0"/>
      <c r="CFY55" s="0"/>
      <c r="CFZ55" s="0"/>
      <c r="CGA55" s="0"/>
      <c r="CGB55" s="0"/>
      <c r="CGC55" s="0"/>
      <c r="CGD55" s="0"/>
      <c r="CGE55" s="0"/>
      <c r="CGF55" s="0"/>
      <c r="CGG55" s="0"/>
      <c r="CGH55" s="0"/>
      <c r="CGI55" s="0"/>
      <c r="CGJ55" s="0"/>
      <c r="CGK55" s="0"/>
      <c r="CGL55" s="0"/>
      <c r="CGM55" s="0"/>
      <c r="CGN55" s="0"/>
      <c r="CGO55" s="0"/>
      <c r="CGP55" s="0"/>
      <c r="CGQ55" s="0"/>
      <c r="CGR55" s="0"/>
      <c r="CGS55" s="0"/>
      <c r="CGT55" s="0"/>
      <c r="CGU55" s="0"/>
      <c r="CGV55" s="0"/>
      <c r="CGW55" s="0"/>
      <c r="CGX55" s="0"/>
      <c r="CGY55" s="0"/>
      <c r="CGZ55" s="0"/>
      <c r="CHA55" s="0"/>
      <c r="CHB55" s="0"/>
      <c r="CHC55" s="0"/>
      <c r="CHD55" s="0"/>
      <c r="CHE55" s="0"/>
      <c r="CHF55" s="0"/>
      <c r="CHG55" s="0"/>
      <c r="CHH55" s="0"/>
      <c r="CHI55" s="0"/>
      <c r="CHJ55" s="0"/>
      <c r="CHK55" s="0"/>
      <c r="CHL55" s="0"/>
      <c r="CHM55" s="0"/>
      <c r="CHN55" s="0"/>
      <c r="CHO55" s="0"/>
      <c r="CHP55" s="0"/>
      <c r="CHQ55" s="0"/>
      <c r="CHR55" s="0"/>
      <c r="CHS55" s="0"/>
      <c r="CHT55" s="0"/>
      <c r="CHU55" s="0"/>
      <c r="CHV55" s="0"/>
      <c r="CHW55" s="0"/>
      <c r="CHX55" s="0"/>
      <c r="CHY55" s="0"/>
      <c r="CHZ55" s="0"/>
      <c r="CIA55" s="0"/>
      <c r="CIB55" s="0"/>
      <c r="CIC55" s="0"/>
      <c r="CID55" s="0"/>
      <c r="CIE55" s="0"/>
      <c r="CIF55" s="0"/>
      <c r="CIG55" s="0"/>
      <c r="CIH55" s="0"/>
      <c r="CII55" s="0"/>
      <c r="CIJ55" s="0"/>
      <c r="CIK55" s="0"/>
      <c r="CIL55" s="0"/>
      <c r="CIM55" s="0"/>
      <c r="CIN55" s="0"/>
      <c r="CIO55" s="0"/>
      <c r="CIP55" s="0"/>
      <c r="CIQ55" s="0"/>
      <c r="CIR55" s="0"/>
      <c r="CIS55" s="0"/>
      <c r="CIT55" s="0"/>
      <c r="CIU55" s="0"/>
      <c r="CIV55" s="0"/>
      <c r="CIW55" s="0"/>
      <c r="CIX55" s="0"/>
      <c r="CIY55" s="0"/>
      <c r="CIZ55" s="0"/>
      <c r="CJA55" s="0"/>
      <c r="CJB55" s="0"/>
      <c r="CJC55" s="0"/>
      <c r="CJD55" s="0"/>
      <c r="CJE55" s="0"/>
      <c r="CJF55" s="0"/>
      <c r="CJG55" s="0"/>
      <c r="CJH55" s="0"/>
      <c r="CJI55" s="0"/>
      <c r="CJJ55" s="0"/>
      <c r="CJK55" s="0"/>
      <c r="CJL55" s="0"/>
      <c r="CJM55" s="0"/>
      <c r="CJN55" s="0"/>
      <c r="CJO55" s="0"/>
      <c r="CJP55" s="0"/>
      <c r="CJQ55" s="0"/>
      <c r="CJR55" s="0"/>
      <c r="CJS55" s="0"/>
      <c r="CJT55" s="0"/>
      <c r="CJU55" s="0"/>
      <c r="CJV55" s="0"/>
      <c r="CJW55" s="0"/>
      <c r="CJX55" s="0"/>
      <c r="CJY55" s="0"/>
      <c r="CJZ55" s="0"/>
      <c r="CKA55" s="0"/>
      <c r="CKB55" s="0"/>
      <c r="CKC55" s="0"/>
      <c r="CKD55" s="0"/>
      <c r="CKE55" s="0"/>
      <c r="CKF55" s="0"/>
      <c r="CKG55" s="0"/>
      <c r="CKH55" s="0"/>
      <c r="CKI55" s="0"/>
      <c r="CKJ55" s="0"/>
      <c r="CKK55" s="0"/>
      <c r="CKL55" s="0"/>
      <c r="CKM55" s="0"/>
      <c r="CKN55" s="0"/>
      <c r="CKO55" s="0"/>
      <c r="CKP55" s="0"/>
      <c r="CKQ55" s="0"/>
      <c r="CKR55" s="0"/>
      <c r="CKS55" s="0"/>
      <c r="CKT55" s="0"/>
      <c r="CKU55" s="0"/>
      <c r="CKV55" s="0"/>
      <c r="CKW55" s="0"/>
      <c r="CKX55" s="0"/>
      <c r="CKY55" s="0"/>
      <c r="CKZ55" s="0"/>
      <c r="CLA55" s="0"/>
      <c r="CLB55" s="0"/>
      <c r="CLC55" s="0"/>
      <c r="CLD55" s="0"/>
      <c r="CLE55" s="0"/>
      <c r="CLF55" s="0"/>
      <c r="CLG55" s="0"/>
      <c r="CLH55" s="0"/>
      <c r="CLI55" s="0"/>
      <c r="CLJ55" s="0"/>
      <c r="CLK55" s="0"/>
      <c r="CLL55" s="0"/>
      <c r="CLM55" s="0"/>
      <c r="CLN55" s="0"/>
      <c r="CLO55" s="0"/>
      <c r="CLP55" s="0"/>
      <c r="CLQ55" s="0"/>
      <c r="CLR55" s="0"/>
      <c r="CLS55" s="0"/>
      <c r="CLT55" s="0"/>
      <c r="CLU55" s="0"/>
      <c r="CLV55" s="0"/>
      <c r="CLW55" s="0"/>
      <c r="CLX55" s="0"/>
      <c r="CLY55" s="0"/>
      <c r="CLZ55" s="0"/>
      <c r="CMA55" s="0"/>
      <c r="CMB55" s="0"/>
      <c r="CMC55" s="0"/>
      <c r="CMD55" s="0"/>
      <c r="CME55" s="0"/>
      <c r="CMF55" s="0"/>
      <c r="CMG55" s="0"/>
      <c r="CMH55" s="0"/>
      <c r="CMI55" s="0"/>
      <c r="CMJ55" s="0"/>
      <c r="CMK55" s="0"/>
      <c r="CML55" s="0"/>
      <c r="CMM55" s="0"/>
      <c r="CMN55" s="0"/>
      <c r="CMO55" s="0"/>
      <c r="CMP55" s="0"/>
      <c r="CMQ55" s="0"/>
      <c r="CMR55" s="0"/>
      <c r="CMS55" s="0"/>
      <c r="CMT55" s="0"/>
      <c r="CMU55" s="0"/>
      <c r="CMV55" s="0"/>
      <c r="CMW55" s="0"/>
      <c r="CMX55" s="0"/>
      <c r="CMY55" s="0"/>
      <c r="CMZ55" s="0"/>
      <c r="CNA55" s="0"/>
      <c r="CNB55" s="0"/>
      <c r="CNC55" s="0"/>
      <c r="CND55" s="0"/>
      <c r="CNE55" s="0"/>
      <c r="CNF55" s="0"/>
      <c r="CNG55" s="0"/>
      <c r="CNH55" s="0"/>
      <c r="CNI55" s="0"/>
      <c r="CNJ55" s="0"/>
      <c r="CNK55" s="0"/>
      <c r="CNL55" s="0"/>
      <c r="CNM55" s="0"/>
      <c r="CNN55" s="0"/>
      <c r="CNO55" s="0"/>
      <c r="CNP55" s="0"/>
      <c r="CNQ55" s="0"/>
      <c r="CNR55" s="0"/>
      <c r="CNS55" s="0"/>
      <c r="CNT55" s="0"/>
      <c r="CNU55" s="0"/>
      <c r="CNV55" s="0"/>
      <c r="CNW55" s="0"/>
      <c r="CNX55" s="0"/>
      <c r="CNY55" s="0"/>
      <c r="CNZ55" s="0"/>
      <c r="COA55" s="0"/>
      <c r="COB55" s="0"/>
      <c r="COC55" s="0"/>
      <c r="COD55" s="0"/>
      <c r="COE55" s="0"/>
      <c r="COF55" s="0"/>
      <c r="COG55" s="0"/>
      <c r="COH55" s="0"/>
      <c r="COI55" s="0"/>
      <c r="COJ55" s="0"/>
      <c r="COK55" s="0"/>
      <c r="COL55" s="0"/>
      <c r="COM55" s="0"/>
      <c r="CON55" s="0"/>
      <c r="COO55" s="0"/>
      <c r="COP55" s="0"/>
      <c r="COQ55" s="0"/>
      <c r="COR55" s="0"/>
      <c r="COS55" s="0"/>
      <c r="COT55" s="0"/>
      <c r="COU55" s="0"/>
      <c r="COV55" s="0"/>
      <c r="COW55" s="0"/>
      <c r="COX55" s="0"/>
      <c r="COY55" s="0"/>
      <c r="COZ55" s="0"/>
      <c r="CPA55" s="0"/>
      <c r="CPB55" s="0"/>
      <c r="CPC55" s="0"/>
      <c r="CPD55" s="0"/>
      <c r="CPE55" s="0"/>
      <c r="CPF55" s="0"/>
      <c r="CPG55" s="0"/>
      <c r="CPH55" s="0"/>
      <c r="CPI55" s="0"/>
      <c r="CPJ55" s="0"/>
      <c r="CPK55" s="0"/>
      <c r="CPL55" s="0"/>
      <c r="CPM55" s="0"/>
      <c r="CPN55" s="0"/>
      <c r="CPO55" s="0"/>
      <c r="CPP55" s="0"/>
      <c r="CPQ55" s="0"/>
      <c r="CPR55" s="0"/>
      <c r="CPS55" s="0"/>
      <c r="CPT55" s="0"/>
      <c r="CPU55" s="0"/>
      <c r="CPV55" s="0"/>
      <c r="CPW55" s="0"/>
      <c r="CPX55" s="0"/>
      <c r="CPY55" s="0"/>
      <c r="CPZ55" s="0"/>
      <c r="CQA55" s="0"/>
      <c r="CQB55" s="0"/>
      <c r="CQC55" s="0"/>
      <c r="CQD55" s="0"/>
      <c r="CQE55" s="0"/>
      <c r="CQF55" s="0"/>
      <c r="CQG55" s="0"/>
      <c r="CQH55" s="0"/>
      <c r="CQI55" s="0"/>
      <c r="CQJ55" s="0"/>
      <c r="CQK55" s="0"/>
      <c r="CQL55" s="0"/>
      <c r="CQM55" s="0"/>
      <c r="CQN55" s="0"/>
      <c r="CQO55" s="0"/>
      <c r="CQP55" s="0"/>
      <c r="CQQ55" s="0"/>
      <c r="CQR55" s="0"/>
      <c r="CQS55" s="0"/>
      <c r="CQT55" s="0"/>
      <c r="CQU55" s="0"/>
      <c r="CQV55" s="0"/>
      <c r="CQW55" s="0"/>
      <c r="CQX55" s="0"/>
      <c r="CQY55" s="0"/>
      <c r="CQZ55" s="0"/>
      <c r="CRA55" s="0"/>
      <c r="CRB55" s="0"/>
      <c r="CRC55" s="0"/>
      <c r="CRD55" s="0"/>
      <c r="CRE55" s="0"/>
      <c r="CRF55" s="0"/>
      <c r="CRG55" s="0"/>
      <c r="CRH55" s="0"/>
      <c r="CRI55" s="0"/>
      <c r="CRJ55" s="0"/>
      <c r="CRK55" s="0"/>
      <c r="CRL55" s="0"/>
      <c r="CRM55" s="0"/>
      <c r="CRN55" s="0"/>
      <c r="CRO55" s="0"/>
      <c r="CRP55" s="0"/>
      <c r="CRQ55" s="0"/>
      <c r="CRR55" s="0"/>
      <c r="CRS55" s="0"/>
      <c r="CRT55" s="0"/>
      <c r="CRU55" s="0"/>
      <c r="CRV55" s="0"/>
      <c r="CRW55" s="0"/>
      <c r="CRX55" s="0"/>
      <c r="CRY55" s="0"/>
      <c r="CRZ55" s="0"/>
      <c r="CSA55" s="0"/>
      <c r="CSB55" s="0"/>
      <c r="CSC55" s="0"/>
      <c r="CSD55" s="0"/>
      <c r="CSE55" s="0"/>
      <c r="CSF55" s="0"/>
      <c r="CSG55" s="0"/>
      <c r="CSH55" s="0"/>
      <c r="CSI55" s="0"/>
      <c r="CSJ55" s="0"/>
      <c r="CSK55" s="0"/>
      <c r="CSL55" s="0"/>
      <c r="CSM55" s="0"/>
      <c r="CSN55" s="0"/>
      <c r="CSO55" s="0"/>
      <c r="CSP55" s="0"/>
      <c r="CSQ55" s="0"/>
      <c r="CSR55" s="0"/>
      <c r="CSS55" s="0"/>
      <c r="CST55" s="0"/>
      <c r="CSU55" s="0"/>
      <c r="CSV55" s="0"/>
      <c r="CSW55" s="0"/>
      <c r="CSX55" s="0"/>
      <c r="CSY55" s="0"/>
      <c r="CSZ55" s="0"/>
      <c r="CTA55" s="0"/>
      <c r="CTB55" s="0"/>
      <c r="CTC55" s="0"/>
      <c r="CTD55" s="0"/>
      <c r="CTE55" s="0"/>
      <c r="CTF55" s="0"/>
      <c r="CTG55" s="0"/>
      <c r="CTH55" s="0"/>
      <c r="CTI55" s="0"/>
      <c r="CTJ55" s="0"/>
      <c r="CTK55" s="0"/>
      <c r="CTL55" s="0"/>
      <c r="CTM55" s="0"/>
      <c r="CTN55" s="0"/>
      <c r="CTO55" s="0"/>
      <c r="CTP55" s="0"/>
      <c r="CTQ55" s="0"/>
      <c r="CTR55" s="0"/>
      <c r="CTS55" s="0"/>
      <c r="CTT55" s="0"/>
      <c r="CTU55" s="0"/>
      <c r="CTV55" s="0"/>
      <c r="CTW55" s="0"/>
      <c r="CTX55" s="0"/>
      <c r="CTY55" s="0"/>
      <c r="CTZ55" s="0"/>
      <c r="CUA55" s="0"/>
      <c r="CUB55" s="0"/>
      <c r="CUC55" s="0"/>
      <c r="CUD55" s="0"/>
      <c r="CUE55" s="0"/>
      <c r="CUF55" s="0"/>
      <c r="CUG55" s="0"/>
      <c r="CUH55" s="0"/>
      <c r="CUI55" s="0"/>
      <c r="CUJ55" s="0"/>
      <c r="CUK55" s="0"/>
      <c r="CUL55" s="0"/>
      <c r="CUM55" s="0"/>
      <c r="CUN55" s="0"/>
      <c r="CUO55" s="0"/>
      <c r="CUP55" s="0"/>
      <c r="CUQ55" s="0"/>
      <c r="CUR55" s="0"/>
      <c r="CUS55" s="0"/>
      <c r="CUT55" s="0"/>
      <c r="CUU55" s="0"/>
      <c r="CUV55" s="0"/>
      <c r="CUW55" s="0"/>
      <c r="CUX55" s="0"/>
      <c r="CUY55" s="0"/>
      <c r="CUZ55" s="0"/>
      <c r="CVA55" s="0"/>
      <c r="CVB55" s="0"/>
      <c r="CVC55" s="0"/>
      <c r="CVD55" s="0"/>
      <c r="CVE55" s="0"/>
      <c r="CVF55" s="0"/>
      <c r="CVG55" s="0"/>
      <c r="CVH55" s="0"/>
      <c r="CVI55" s="0"/>
      <c r="CVJ55" s="0"/>
      <c r="CVK55" s="0"/>
      <c r="CVL55" s="0"/>
      <c r="CVM55" s="0"/>
      <c r="CVN55" s="0"/>
      <c r="CVO55" s="0"/>
      <c r="CVP55" s="0"/>
      <c r="CVQ55" s="0"/>
      <c r="CVR55" s="0"/>
      <c r="CVS55" s="0"/>
      <c r="CVT55" s="0"/>
      <c r="CVU55" s="0"/>
      <c r="CVV55" s="0"/>
      <c r="CVW55" s="0"/>
      <c r="CVX55" s="0"/>
      <c r="CVY55" s="0"/>
      <c r="CVZ55" s="0"/>
      <c r="CWA55" s="0"/>
      <c r="CWB55" s="0"/>
      <c r="CWC55" s="0"/>
      <c r="CWD55" s="0"/>
      <c r="CWE55" s="0"/>
      <c r="CWF55" s="0"/>
      <c r="CWG55" s="0"/>
      <c r="CWH55" s="0"/>
      <c r="CWI55" s="0"/>
      <c r="CWJ55" s="0"/>
      <c r="CWK55" s="0"/>
      <c r="CWL55" s="0"/>
      <c r="CWM55" s="0"/>
      <c r="CWN55" s="0"/>
      <c r="CWO55" s="0"/>
      <c r="CWP55" s="0"/>
      <c r="CWQ55" s="0"/>
      <c r="CWR55" s="0"/>
      <c r="CWS55" s="0"/>
      <c r="CWT55" s="0"/>
      <c r="CWU55" s="0"/>
      <c r="CWV55" s="0"/>
      <c r="CWW55" s="0"/>
      <c r="CWX55" s="0"/>
      <c r="CWY55" s="0"/>
      <c r="CWZ55" s="0"/>
      <c r="CXA55" s="0"/>
      <c r="CXB55" s="0"/>
      <c r="CXC55" s="0"/>
      <c r="CXD55" s="0"/>
      <c r="CXE55" s="0"/>
      <c r="CXF55" s="0"/>
      <c r="CXG55" s="0"/>
      <c r="CXH55" s="0"/>
      <c r="CXI55" s="0"/>
      <c r="CXJ55" s="0"/>
      <c r="CXK55" s="0"/>
      <c r="CXL55" s="0"/>
      <c r="CXM55" s="0"/>
      <c r="CXN55" s="0"/>
      <c r="CXO55" s="0"/>
      <c r="CXP55" s="0"/>
      <c r="CXQ55" s="0"/>
      <c r="CXR55" s="0"/>
      <c r="CXS55" s="0"/>
      <c r="CXT55" s="0"/>
      <c r="CXU55" s="0"/>
      <c r="CXV55" s="0"/>
      <c r="CXW55" s="0"/>
      <c r="CXX55" s="0"/>
      <c r="CXY55" s="0"/>
      <c r="CXZ55" s="0"/>
      <c r="CYA55" s="0"/>
      <c r="CYB55" s="0"/>
      <c r="CYC55" s="0"/>
      <c r="CYD55" s="0"/>
      <c r="CYE55" s="0"/>
      <c r="CYF55" s="0"/>
      <c r="CYG55" s="0"/>
      <c r="CYH55" s="0"/>
      <c r="CYI55" s="0"/>
      <c r="CYJ55" s="0"/>
      <c r="CYK55" s="0"/>
      <c r="CYL55" s="0"/>
      <c r="CYM55" s="0"/>
      <c r="CYN55" s="0"/>
      <c r="CYO55" s="0"/>
      <c r="CYP55" s="0"/>
      <c r="CYQ55" s="0"/>
      <c r="CYR55" s="0"/>
      <c r="CYS55" s="0"/>
      <c r="CYT55" s="0"/>
      <c r="CYU55" s="0"/>
      <c r="CYV55" s="0"/>
      <c r="CYW55" s="0"/>
      <c r="CYX55" s="0"/>
      <c r="CYY55" s="0"/>
      <c r="CYZ55" s="0"/>
      <c r="CZA55" s="0"/>
      <c r="CZB55" s="0"/>
      <c r="CZC55" s="0"/>
      <c r="CZD55" s="0"/>
      <c r="CZE55" s="0"/>
      <c r="CZF55" s="0"/>
      <c r="CZG55" s="0"/>
      <c r="CZH55" s="0"/>
      <c r="CZI55" s="0"/>
      <c r="CZJ55" s="0"/>
      <c r="CZK55" s="0"/>
      <c r="CZL55" s="0"/>
      <c r="CZM55" s="0"/>
      <c r="CZN55" s="0"/>
      <c r="CZO55" s="0"/>
      <c r="CZP55" s="0"/>
      <c r="CZQ55" s="0"/>
      <c r="CZR55" s="0"/>
      <c r="CZS55" s="0"/>
      <c r="CZT55" s="0"/>
      <c r="CZU55" s="0"/>
      <c r="CZV55" s="0"/>
      <c r="CZW55" s="0"/>
      <c r="CZX55" s="0"/>
      <c r="CZY55" s="0"/>
      <c r="CZZ55" s="0"/>
      <c r="DAA55" s="0"/>
      <c r="DAB55" s="0"/>
      <c r="DAC55" s="0"/>
      <c r="DAD55" s="0"/>
      <c r="DAE55" s="0"/>
      <c r="DAF55" s="0"/>
      <c r="DAG55" s="0"/>
      <c r="DAH55" s="0"/>
      <c r="DAI55" s="0"/>
      <c r="DAJ55" s="0"/>
      <c r="DAK55" s="0"/>
      <c r="DAL55" s="0"/>
      <c r="DAM55" s="0"/>
      <c r="DAN55" s="0"/>
      <c r="DAO55" s="0"/>
      <c r="DAP55" s="0"/>
      <c r="DAQ55" s="0"/>
      <c r="DAR55" s="0"/>
      <c r="DAS55" s="0"/>
      <c r="DAT55" s="0"/>
      <c r="DAU55" s="0"/>
      <c r="DAV55" s="0"/>
      <c r="DAW55" s="0"/>
      <c r="DAX55" s="0"/>
      <c r="DAY55" s="0"/>
      <c r="DAZ55" s="0"/>
      <c r="DBA55" s="0"/>
      <c r="DBB55" s="0"/>
      <c r="DBC55" s="0"/>
      <c r="DBD55" s="0"/>
      <c r="DBE55" s="0"/>
      <c r="DBF55" s="0"/>
      <c r="DBG55" s="0"/>
      <c r="DBH55" s="0"/>
      <c r="DBI55" s="0"/>
      <c r="DBJ55" s="0"/>
      <c r="DBK55" s="0"/>
      <c r="DBL55" s="0"/>
      <c r="DBM55" s="0"/>
      <c r="DBN55" s="0"/>
      <c r="DBO55" s="0"/>
      <c r="DBP55" s="0"/>
      <c r="DBQ55" s="0"/>
      <c r="DBR55" s="0"/>
      <c r="DBS55" s="0"/>
      <c r="DBT55" s="0"/>
      <c r="DBU55" s="0"/>
      <c r="DBV55" s="0"/>
      <c r="DBW55" s="0"/>
      <c r="DBX55" s="0"/>
      <c r="DBY55" s="0"/>
      <c r="DBZ55" s="0"/>
      <c r="DCA55" s="0"/>
      <c r="DCB55" s="0"/>
      <c r="DCC55" s="0"/>
      <c r="DCD55" s="0"/>
      <c r="DCE55" s="0"/>
      <c r="DCF55" s="0"/>
      <c r="DCG55" s="0"/>
      <c r="DCH55" s="0"/>
      <c r="DCI55" s="0"/>
      <c r="DCJ55" s="0"/>
      <c r="DCK55" s="0"/>
      <c r="DCL55" s="0"/>
      <c r="DCM55" s="0"/>
      <c r="DCN55" s="0"/>
      <c r="DCO55" s="0"/>
      <c r="DCP55" s="0"/>
      <c r="DCQ55" s="0"/>
      <c r="DCR55" s="0"/>
      <c r="DCS55" s="0"/>
      <c r="DCT55" s="0"/>
      <c r="DCU55" s="0"/>
      <c r="DCV55" s="0"/>
      <c r="DCW55" s="0"/>
      <c r="DCX55" s="0"/>
      <c r="DCY55" s="0"/>
      <c r="DCZ55" s="0"/>
      <c r="DDA55" s="0"/>
      <c r="DDB55" s="0"/>
      <c r="DDC55" s="0"/>
      <c r="DDD55" s="0"/>
      <c r="DDE55" s="0"/>
      <c r="DDF55" s="0"/>
      <c r="DDG55" s="0"/>
      <c r="DDH55" s="0"/>
      <c r="DDI55" s="0"/>
      <c r="DDJ55" s="0"/>
      <c r="DDK55" s="0"/>
      <c r="DDL55" s="0"/>
      <c r="DDM55" s="0"/>
      <c r="DDN55" s="0"/>
      <c r="DDO55" s="0"/>
      <c r="DDP55" s="0"/>
      <c r="DDQ55" s="0"/>
      <c r="DDR55" s="0"/>
      <c r="DDS55" s="0"/>
      <c r="DDT55" s="0"/>
      <c r="DDU55" s="0"/>
      <c r="DDV55" s="0"/>
      <c r="DDW55" s="0"/>
      <c r="DDX55" s="0"/>
      <c r="DDY55" s="0"/>
      <c r="DDZ55" s="0"/>
      <c r="DEA55" s="0"/>
      <c r="DEB55" s="0"/>
      <c r="DEC55" s="0"/>
      <c r="DED55" s="0"/>
      <c r="DEE55" s="0"/>
      <c r="DEF55" s="0"/>
      <c r="DEG55" s="0"/>
      <c r="DEH55" s="0"/>
      <c r="DEI55" s="0"/>
      <c r="DEJ55" s="0"/>
      <c r="DEK55" s="0"/>
      <c r="DEL55" s="0"/>
      <c r="DEM55" s="0"/>
      <c r="DEN55" s="0"/>
      <c r="DEO55" s="0"/>
      <c r="DEP55" s="0"/>
      <c r="DEQ55" s="0"/>
      <c r="DER55" s="0"/>
      <c r="DES55" s="0"/>
      <c r="DET55" s="0"/>
      <c r="DEU55" s="0"/>
      <c r="DEV55" s="0"/>
      <c r="DEW55" s="0"/>
      <c r="DEX55" s="0"/>
      <c r="DEY55" s="0"/>
      <c r="DEZ55" s="0"/>
      <c r="DFA55" s="0"/>
      <c r="DFB55" s="0"/>
      <c r="DFC55" s="0"/>
      <c r="DFD55" s="0"/>
      <c r="DFE55" s="0"/>
      <c r="DFF55" s="0"/>
      <c r="DFG55" s="0"/>
      <c r="DFH55" s="0"/>
      <c r="DFI55" s="0"/>
      <c r="DFJ55" s="0"/>
      <c r="DFK55" s="0"/>
      <c r="DFL55" s="0"/>
      <c r="DFM55" s="0"/>
      <c r="DFN55" s="0"/>
      <c r="DFO55" s="0"/>
      <c r="DFP55" s="0"/>
      <c r="DFQ55" s="0"/>
      <c r="DFR55" s="0"/>
      <c r="DFS55" s="0"/>
      <c r="DFT55" s="0"/>
      <c r="DFU55" s="0"/>
      <c r="DFV55" s="0"/>
      <c r="DFW55" s="0"/>
      <c r="DFX55" s="0"/>
      <c r="DFY55" s="0"/>
      <c r="DFZ55" s="0"/>
      <c r="DGA55" s="0"/>
      <c r="DGB55" s="0"/>
      <c r="DGC55" s="0"/>
      <c r="DGD55" s="0"/>
      <c r="DGE55" s="0"/>
      <c r="DGF55" s="0"/>
      <c r="DGG55" s="0"/>
      <c r="DGH55" s="0"/>
      <c r="DGI55" s="0"/>
      <c r="DGJ55" s="0"/>
      <c r="DGK55" s="0"/>
      <c r="DGL55" s="0"/>
      <c r="DGM55" s="0"/>
      <c r="DGN55" s="0"/>
      <c r="DGO55" s="0"/>
      <c r="DGP55" s="0"/>
      <c r="DGQ55" s="0"/>
      <c r="DGR55" s="0"/>
      <c r="DGS55" s="0"/>
      <c r="DGT55" s="0"/>
      <c r="DGU55" s="0"/>
      <c r="DGV55" s="0"/>
      <c r="DGW55" s="0"/>
      <c r="DGX55" s="0"/>
      <c r="DGY55" s="0"/>
      <c r="DGZ55" s="0"/>
      <c r="DHA55" s="0"/>
      <c r="DHB55" s="0"/>
      <c r="DHC55" s="0"/>
      <c r="DHD55" s="0"/>
      <c r="DHE55" s="0"/>
      <c r="DHF55" s="0"/>
      <c r="DHG55" s="0"/>
      <c r="DHH55" s="0"/>
      <c r="DHI55" s="0"/>
      <c r="DHJ55" s="0"/>
      <c r="DHK55" s="0"/>
      <c r="DHL55" s="0"/>
      <c r="DHM55" s="0"/>
      <c r="DHN55" s="0"/>
      <c r="DHO55" s="0"/>
      <c r="DHP55" s="0"/>
      <c r="DHQ55" s="0"/>
      <c r="DHR55" s="0"/>
      <c r="DHS55" s="0"/>
      <c r="DHT55" s="0"/>
      <c r="DHU55" s="0"/>
      <c r="DHV55" s="0"/>
      <c r="DHW55" s="0"/>
      <c r="DHX55" s="0"/>
      <c r="DHY55" s="0"/>
      <c r="DHZ55" s="0"/>
      <c r="DIA55" s="0"/>
      <c r="DIB55" s="0"/>
      <c r="DIC55" s="0"/>
      <c r="DID55" s="0"/>
      <c r="DIE55" s="0"/>
      <c r="DIF55" s="0"/>
      <c r="DIG55" s="0"/>
      <c r="DIH55" s="0"/>
      <c r="DII55" s="0"/>
      <c r="DIJ55" s="0"/>
      <c r="DIK55" s="0"/>
      <c r="DIL55" s="0"/>
      <c r="DIM55" s="0"/>
      <c r="DIN55" s="0"/>
      <c r="DIO55" s="0"/>
      <c r="DIP55" s="0"/>
      <c r="DIQ55" s="0"/>
      <c r="DIR55" s="0"/>
      <c r="DIS55" s="0"/>
      <c r="DIT55" s="0"/>
      <c r="DIU55" s="0"/>
      <c r="DIV55" s="0"/>
      <c r="DIW55" s="0"/>
      <c r="DIX55" s="0"/>
      <c r="DIY55" s="0"/>
      <c r="DIZ55" s="0"/>
      <c r="DJA55" s="0"/>
      <c r="DJB55" s="0"/>
      <c r="DJC55" s="0"/>
      <c r="DJD55" s="0"/>
      <c r="DJE55" s="0"/>
      <c r="DJF55" s="0"/>
      <c r="DJG55" s="0"/>
      <c r="DJH55" s="0"/>
      <c r="DJI55" s="0"/>
      <c r="DJJ55" s="0"/>
      <c r="DJK55" s="0"/>
      <c r="DJL55" s="0"/>
      <c r="DJM55" s="0"/>
      <c r="DJN55" s="0"/>
      <c r="DJO55" s="0"/>
      <c r="DJP55" s="0"/>
      <c r="DJQ55" s="0"/>
      <c r="DJR55" s="0"/>
      <c r="DJS55" s="0"/>
      <c r="DJT55" s="0"/>
      <c r="DJU55" s="0"/>
      <c r="DJV55" s="0"/>
      <c r="DJW55" s="0"/>
      <c r="DJX55" s="0"/>
      <c r="DJY55" s="0"/>
      <c r="DJZ55" s="0"/>
      <c r="DKA55" s="0"/>
      <c r="DKB55" s="0"/>
      <c r="DKC55" s="0"/>
      <c r="DKD55" s="0"/>
      <c r="DKE55" s="0"/>
      <c r="DKF55" s="0"/>
      <c r="DKG55" s="0"/>
      <c r="DKH55" s="0"/>
      <c r="DKI55" s="0"/>
      <c r="DKJ55" s="0"/>
      <c r="DKK55" s="0"/>
      <c r="DKL55" s="0"/>
      <c r="DKM55" s="0"/>
      <c r="DKN55" s="0"/>
      <c r="DKO55" s="0"/>
      <c r="DKP55" s="0"/>
      <c r="DKQ55" s="0"/>
      <c r="DKR55" s="0"/>
      <c r="DKS55" s="0"/>
      <c r="DKT55" s="0"/>
      <c r="DKU55" s="0"/>
      <c r="DKV55" s="0"/>
      <c r="DKW55" s="0"/>
      <c r="DKX55" s="0"/>
      <c r="DKY55" s="0"/>
      <c r="DKZ55" s="0"/>
      <c r="DLA55" s="0"/>
      <c r="DLB55" s="0"/>
      <c r="DLC55" s="0"/>
      <c r="DLD55" s="0"/>
      <c r="DLE55" s="0"/>
      <c r="DLF55" s="0"/>
      <c r="DLG55" s="0"/>
      <c r="DLH55" s="0"/>
      <c r="DLI55" s="0"/>
      <c r="DLJ55" s="0"/>
      <c r="DLK55" s="0"/>
      <c r="DLL55" s="0"/>
      <c r="DLM55" s="0"/>
      <c r="DLN55" s="0"/>
      <c r="DLO55" s="0"/>
      <c r="DLP55" s="0"/>
      <c r="DLQ55" s="0"/>
      <c r="DLR55" s="0"/>
      <c r="DLS55" s="0"/>
      <c r="DLT55" s="0"/>
      <c r="DLU55" s="0"/>
      <c r="DLV55" s="0"/>
      <c r="DLW55" s="0"/>
      <c r="DLX55" s="0"/>
      <c r="DLY55" s="0"/>
      <c r="DLZ55" s="0"/>
      <c r="DMA55" s="0"/>
      <c r="DMB55" s="0"/>
      <c r="DMC55" s="0"/>
      <c r="DMD55" s="0"/>
      <c r="DME55" s="0"/>
      <c r="DMF55" s="0"/>
      <c r="DMG55" s="0"/>
      <c r="DMH55" s="0"/>
      <c r="DMI55" s="0"/>
      <c r="DMJ55" s="0"/>
      <c r="DMK55" s="0"/>
      <c r="DML55" s="0"/>
      <c r="DMM55" s="0"/>
      <c r="DMN55" s="0"/>
      <c r="DMO55" s="0"/>
      <c r="DMP55" s="0"/>
      <c r="DMQ55" s="0"/>
      <c r="DMR55" s="0"/>
      <c r="DMS55" s="0"/>
      <c r="DMT55" s="0"/>
      <c r="DMU55" s="0"/>
      <c r="DMV55" s="0"/>
      <c r="DMW55" s="0"/>
      <c r="DMX55" s="0"/>
      <c r="DMY55" s="0"/>
      <c r="DMZ55" s="0"/>
      <c r="DNA55" s="0"/>
      <c r="DNB55" s="0"/>
      <c r="DNC55" s="0"/>
      <c r="DND55" s="0"/>
      <c r="DNE55" s="0"/>
      <c r="DNF55" s="0"/>
      <c r="DNG55" s="0"/>
      <c r="DNH55" s="0"/>
      <c r="DNI55" s="0"/>
      <c r="DNJ55" s="0"/>
      <c r="DNK55" s="0"/>
      <c r="DNL55" s="0"/>
      <c r="DNM55" s="0"/>
      <c r="DNN55" s="0"/>
      <c r="DNO55" s="0"/>
      <c r="DNP55" s="0"/>
      <c r="DNQ55" s="0"/>
      <c r="DNR55" s="0"/>
      <c r="DNS55" s="0"/>
      <c r="DNT55" s="0"/>
      <c r="DNU55" s="0"/>
      <c r="DNV55" s="0"/>
      <c r="DNW55" s="0"/>
      <c r="DNX55" s="0"/>
      <c r="DNY55" s="0"/>
      <c r="DNZ55" s="0"/>
      <c r="DOA55" s="0"/>
      <c r="DOB55" s="0"/>
      <c r="DOC55" s="0"/>
      <c r="DOD55" s="0"/>
      <c r="DOE55" s="0"/>
      <c r="DOF55" s="0"/>
      <c r="DOG55" s="0"/>
      <c r="DOH55" s="0"/>
      <c r="DOI55" s="0"/>
      <c r="DOJ55" s="0"/>
      <c r="DOK55" s="0"/>
      <c r="DOL55" s="0"/>
      <c r="DOM55" s="0"/>
      <c r="DON55" s="0"/>
      <c r="DOO55" s="0"/>
      <c r="DOP55" s="0"/>
      <c r="DOQ55" s="0"/>
      <c r="DOR55" s="0"/>
      <c r="DOS55" s="0"/>
      <c r="DOT55" s="0"/>
      <c r="DOU55" s="0"/>
      <c r="DOV55" s="0"/>
      <c r="DOW55" s="0"/>
      <c r="DOX55" s="0"/>
      <c r="DOY55" s="0"/>
      <c r="DOZ55" s="0"/>
      <c r="DPA55" s="0"/>
      <c r="DPB55" s="0"/>
      <c r="DPC55" s="0"/>
      <c r="DPD55" s="0"/>
      <c r="DPE55" s="0"/>
      <c r="DPF55" s="0"/>
      <c r="DPG55" s="0"/>
      <c r="DPH55" s="0"/>
      <c r="DPI55" s="0"/>
      <c r="DPJ55" s="0"/>
      <c r="DPK55" s="0"/>
      <c r="DPL55" s="0"/>
      <c r="DPM55" s="0"/>
      <c r="DPN55" s="0"/>
      <c r="DPO55" s="0"/>
      <c r="DPP55" s="0"/>
      <c r="DPQ55" s="0"/>
      <c r="DPR55" s="0"/>
      <c r="DPS55" s="0"/>
      <c r="DPT55" s="0"/>
      <c r="DPU55" s="0"/>
      <c r="DPV55" s="0"/>
      <c r="DPW55" s="0"/>
      <c r="DPX55" s="0"/>
      <c r="DPY55" s="0"/>
      <c r="DPZ55" s="0"/>
      <c r="DQA55" s="0"/>
      <c r="DQB55" s="0"/>
      <c r="DQC55" s="0"/>
      <c r="DQD55" s="0"/>
      <c r="DQE55" s="0"/>
      <c r="DQF55" s="0"/>
      <c r="DQG55" s="0"/>
      <c r="DQH55" s="0"/>
      <c r="DQI55" s="0"/>
      <c r="DQJ55" s="0"/>
      <c r="DQK55" s="0"/>
      <c r="DQL55" s="0"/>
      <c r="DQM55" s="0"/>
      <c r="DQN55" s="0"/>
      <c r="DQO55" s="0"/>
      <c r="DQP55" s="0"/>
      <c r="DQQ55" s="0"/>
      <c r="DQR55" s="0"/>
      <c r="DQS55" s="0"/>
      <c r="DQT55" s="0"/>
      <c r="DQU55" s="0"/>
      <c r="DQV55" s="0"/>
      <c r="DQW55" s="0"/>
      <c r="DQX55" s="0"/>
      <c r="DQY55" s="0"/>
      <c r="DQZ55" s="0"/>
      <c r="DRA55" s="0"/>
      <c r="DRB55" s="0"/>
      <c r="DRC55" s="0"/>
      <c r="DRD55" s="0"/>
      <c r="DRE55" s="0"/>
      <c r="DRF55" s="0"/>
      <c r="DRG55" s="0"/>
      <c r="DRH55" s="0"/>
      <c r="DRI55" s="0"/>
      <c r="DRJ55" s="0"/>
      <c r="DRK55" s="0"/>
      <c r="DRL55" s="0"/>
      <c r="DRM55" s="0"/>
      <c r="DRN55" s="0"/>
      <c r="DRO55" s="0"/>
      <c r="DRP55" s="0"/>
      <c r="DRQ55" s="0"/>
      <c r="DRR55" s="0"/>
      <c r="DRS55" s="0"/>
      <c r="DRT55" s="0"/>
      <c r="DRU55" s="0"/>
      <c r="DRV55" s="0"/>
      <c r="DRW55" s="0"/>
      <c r="DRX55" s="0"/>
      <c r="DRY55" s="0"/>
      <c r="DRZ55" s="0"/>
      <c r="DSA55" s="0"/>
      <c r="DSB55" s="0"/>
      <c r="DSC55" s="0"/>
      <c r="DSD55" s="0"/>
      <c r="DSE55" s="0"/>
      <c r="DSF55" s="0"/>
      <c r="DSG55" s="0"/>
      <c r="DSH55" s="0"/>
      <c r="DSI55" s="0"/>
      <c r="DSJ55" s="0"/>
      <c r="DSK55" s="0"/>
      <c r="DSL55" s="0"/>
      <c r="DSM55" s="0"/>
      <c r="DSN55" s="0"/>
      <c r="DSO55" s="0"/>
      <c r="DSP55" s="0"/>
      <c r="DSQ55" s="0"/>
      <c r="DSR55" s="0"/>
      <c r="DSS55" s="0"/>
      <c r="DST55" s="0"/>
      <c r="DSU55" s="0"/>
      <c r="DSV55" s="0"/>
      <c r="DSW55" s="0"/>
      <c r="DSX55" s="0"/>
      <c r="DSY55" s="0"/>
      <c r="DSZ55" s="0"/>
      <c r="DTA55" s="0"/>
      <c r="DTB55" s="0"/>
      <c r="DTC55" s="0"/>
      <c r="DTD55" s="0"/>
      <c r="DTE55" s="0"/>
      <c r="DTF55" s="0"/>
      <c r="DTG55" s="0"/>
      <c r="DTH55" s="0"/>
      <c r="DTI55" s="0"/>
      <c r="DTJ55" s="0"/>
      <c r="DTK55" s="0"/>
      <c r="DTL55" s="0"/>
      <c r="DTM55" s="0"/>
      <c r="DTN55" s="0"/>
      <c r="DTO55" s="0"/>
      <c r="DTP55" s="0"/>
      <c r="DTQ55" s="0"/>
      <c r="DTR55" s="0"/>
      <c r="DTS55" s="0"/>
      <c r="DTT55" s="0"/>
      <c r="DTU55" s="0"/>
      <c r="DTV55" s="0"/>
      <c r="DTW55" s="0"/>
      <c r="DTX55" s="0"/>
      <c r="DTY55" s="0"/>
      <c r="DTZ55" s="0"/>
      <c r="DUA55" s="0"/>
      <c r="DUB55" s="0"/>
      <c r="DUC55" s="0"/>
      <c r="DUD55" s="0"/>
      <c r="DUE55" s="0"/>
      <c r="DUF55" s="0"/>
      <c r="DUG55" s="0"/>
      <c r="DUH55" s="0"/>
      <c r="DUI55" s="0"/>
      <c r="DUJ55" s="0"/>
      <c r="DUK55" s="0"/>
      <c r="DUL55" s="0"/>
      <c r="DUM55" s="0"/>
      <c r="DUN55" s="0"/>
      <c r="DUO55" s="0"/>
      <c r="DUP55" s="0"/>
      <c r="DUQ55" s="0"/>
      <c r="DUR55" s="0"/>
      <c r="DUS55" s="0"/>
      <c r="DUT55" s="0"/>
      <c r="DUU55" s="0"/>
      <c r="DUV55" s="0"/>
      <c r="DUW55" s="0"/>
      <c r="DUX55" s="0"/>
      <c r="DUY55" s="0"/>
      <c r="DUZ55" s="0"/>
      <c r="DVA55" s="0"/>
      <c r="DVB55" s="0"/>
      <c r="DVC55" s="0"/>
      <c r="DVD55" s="0"/>
      <c r="DVE55" s="0"/>
      <c r="DVF55" s="0"/>
      <c r="DVG55" s="0"/>
      <c r="DVH55" s="0"/>
      <c r="DVI55" s="0"/>
      <c r="DVJ55" s="0"/>
      <c r="DVK55" s="0"/>
      <c r="DVL55" s="0"/>
      <c r="DVM55" s="0"/>
      <c r="DVN55" s="0"/>
      <c r="DVO55" s="0"/>
      <c r="DVP55" s="0"/>
      <c r="DVQ55" s="0"/>
      <c r="DVR55" s="0"/>
      <c r="DVS55" s="0"/>
      <c r="DVT55" s="0"/>
      <c r="DVU55" s="0"/>
      <c r="DVV55" s="0"/>
      <c r="DVW55" s="0"/>
      <c r="DVX55" s="0"/>
      <c r="DVY55" s="0"/>
      <c r="DVZ55" s="0"/>
      <c r="DWA55" s="0"/>
      <c r="DWB55" s="0"/>
      <c r="DWC55" s="0"/>
      <c r="DWD55" s="0"/>
      <c r="DWE55" s="0"/>
      <c r="DWF55" s="0"/>
      <c r="DWG55" s="0"/>
      <c r="DWH55" s="0"/>
      <c r="DWI55" s="0"/>
      <c r="DWJ55" s="0"/>
      <c r="DWK55" s="0"/>
      <c r="DWL55" s="0"/>
      <c r="DWM55" s="0"/>
      <c r="DWN55" s="0"/>
      <c r="DWO55" s="0"/>
      <c r="DWP55" s="0"/>
      <c r="DWQ55" s="0"/>
      <c r="DWR55" s="0"/>
      <c r="DWS55" s="0"/>
      <c r="DWT55" s="0"/>
      <c r="DWU55" s="0"/>
      <c r="DWV55" s="0"/>
      <c r="DWW55" s="0"/>
      <c r="DWX55" s="0"/>
      <c r="DWY55" s="0"/>
      <c r="DWZ55" s="0"/>
      <c r="DXA55" s="0"/>
      <c r="DXB55" s="0"/>
      <c r="DXC55" s="0"/>
      <c r="DXD55" s="0"/>
      <c r="DXE55" s="0"/>
      <c r="DXF55" s="0"/>
      <c r="DXG55" s="0"/>
      <c r="DXH55" s="0"/>
      <c r="DXI55" s="0"/>
      <c r="DXJ55" s="0"/>
      <c r="DXK55" s="0"/>
      <c r="DXL55" s="0"/>
      <c r="DXM55" s="0"/>
      <c r="DXN55" s="0"/>
      <c r="DXO55" s="0"/>
      <c r="DXP55" s="0"/>
      <c r="DXQ55" s="0"/>
      <c r="DXR55" s="0"/>
      <c r="DXS55" s="0"/>
      <c r="DXT55" s="0"/>
      <c r="DXU55" s="0"/>
      <c r="DXV55" s="0"/>
      <c r="DXW55" s="0"/>
      <c r="DXX55" s="0"/>
      <c r="DXY55" s="0"/>
      <c r="DXZ55" s="0"/>
      <c r="DYA55" s="0"/>
      <c r="DYB55" s="0"/>
      <c r="DYC55" s="0"/>
      <c r="DYD55" s="0"/>
      <c r="DYE55" s="0"/>
      <c r="DYF55" s="0"/>
      <c r="DYG55" s="0"/>
      <c r="DYH55" s="0"/>
      <c r="DYI55" s="0"/>
      <c r="DYJ55" s="0"/>
      <c r="DYK55" s="0"/>
      <c r="DYL55" s="0"/>
      <c r="DYM55" s="0"/>
      <c r="DYN55" s="0"/>
      <c r="DYO55" s="0"/>
      <c r="DYP55" s="0"/>
      <c r="DYQ55" s="0"/>
      <c r="DYR55" s="0"/>
      <c r="DYS55" s="0"/>
      <c r="DYT55" s="0"/>
      <c r="DYU55" s="0"/>
      <c r="DYV55" s="0"/>
      <c r="DYW55" s="0"/>
      <c r="DYX55" s="0"/>
      <c r="DYY55" s="0"/>
      <c r="DYZ55" s="0"/>
      <c r="DZA55" s="0"/>
      <c r="DZB55" s="0"/>
      <c r="DZC55" s="0"/>
      <c r="DZD55" s="0"/>
      <c r="DZE55" s="0"/>
      <c r="DZF55" s="0"/>
      <c r="DZG55" s="0"/>
      <c r="DZH55" s="0"/>
      <c r="DZI55" s="0"/>
      <c r="DZJ55" s="0"/>
      <c r="DZK55" s="0"/>
      <c r="DZL55" s="0"/>
      <c r="DZM55" s="0"/>
      <c r="DZN55" s="0"/>
      <c r="DZO55" s="0"/>
      <c r="DZP55" s="0"/>
      <c r="DZQ55" s="0"/>
      <c r="DZR55" s="0"/>
      <c r="DZS55" s="0"/>
      <c r="DZT55" s="0"/>
      <c r="DZU55" s="0"/>
      <c r="DZV55" s="0"/>
      <c r="DZW55" s="0"/>
      <c r="DZX55" s="0"/>
      <c r="DZY55" s="0"/>
      <c r="DZZ55" s="0"/>
      <c r="EAA55" s="0"/>
      <c r="EAB55" s="0"/>
      <c r="EAC55" s="0"/>
      <c r="EAD55" s="0"/>
      <c r="EAE55" s="0"/>
      <c r="EAF55" s="0"/>
      <c r="EAG55" s="0"/>
      <c r="EAH55" s="0"/>
      <c r="EAI55" s="0"/>
      <c r="EAJ55" s="0"/>
      <c r="EAK55" s="0"/>
      <c r="EAL55" s="0"/>
      <c r="EAM55" s="0"/>
      <c r="EAN55" s="0"/>
      <c r="EAO55" s="0"/>
      <c r="EAP55" s="0"/>
      <c r="EAQ55" s="0"/>
      <c r="EAR55" s="0"/>
      <c r="EAS55" s="0"/>
      <c r="EAT55" s="0"/>
      <c r="EAU55" s="0"/>
      <c r="EAV55" s="0"/>
      <c r="EAW55" s="0"/>
      <c r="EAX55" s="0"/>
      <c r="EAY55" s="0"/>
      <c r="EAZ55" s="0"/>
      <c r="EBA55" s="0"/>
      <c r="EBB55" s="0"/>
      <c r="EBC55" s="0"/>
      <c r="EBD55" s="0"/>
      <c r="EBE55" s="0"/>
      <c r="EBF55" s="0"/>
      <c r="EBG55" s="0"/>
      <c r="EBH55" s="0"/>
      <c r="EBI55" s="0"/>
      <c r="EBJ55" s="0"/>
      <c r="EBK55" s="0"/>
      <c r="EBL55" s="0"/>
      <c r="EBM55" s="0"/>
      <c r="EBN55" s="0"/>
      <c r="EBO55" s="0"/>
      <c r="EBP55" s="0"/>
      <c r="EBQ55" s="0"/>
      <c r="EBR55" s="0"/>
      <c r="EBS55" s="0"/>
      <c r="EBT55" s="0"/>
      <c r="EBU55" s="0"/>
      <c r="EBV55" s="0"/>
      <c r="EBW55" s="0"/>
      <c r="EBX55" s="0"/>
      <c r="EBY55" s="0"/>
      <c r="EBZ55" s="0"/>
      <c r="ECA55" s="0"/>
      <c r="ECB55" s="0"/>
      <c r="ECC55" s="0"/>
      <c r="ECD55" s="0"/>
      <c r="ECE55" s="0"/>
      <c r="ECF55" s="0"/>
      <c r="ECG55" s="0"/>
      <c r="ECH55" s="0"/>
      <c r="ECI55" s="0"/>
      <c r="ECJ55" s="0"/>
      <c r="ECK55" s="0"/>
      <c r="ECL55" s="0"/>
      <c r="ECM55" s="0"/>
      <c r="ECN55" s="0"/>
      <c r="ECO55" s="0"/>
      <c r="ECP55" s="0"/>
      <c r="ECQ55" s="0"/>
      <c r="ECR55" s="0"/>
      <c r="ECS55" s="0"/>
      <c r="ECT55" s="0"/>
      <c r="ECU55" s="0"/>
      <c r="ECV55" s="0"/>
      <c r="ECW55" s="0"/>
      <c r="ECX55" s="0"/>
      <c r="ECY55" s="0"/>
      <c r="ECZ55" s="0"/>
      <c r="EDA55" s="0"/>
      <c r="EDB55" s="0"/>
      <c r="EDC55" s="0"/>
      <c r="EDD55" s="0"/>
      <c r="EDE55" s="0"/>
      <c r="EDF55" s="0"/>
      <c r="EDG55" s="0"/>
      <c r="EDH55" s="0"/>
      <c r="EDI55" s="0"/>
      <c r="EDJ55" s="0"/>
      <c r="EDK55" s="0"/>
      <c r="EDL55" s="0"/>
      <c r="EDM55" s="0"/>
      <c r="EDN55" s="0"/>
      <c r="EDO55" s="0"/>
      <c r="EDP55" s="0"/>
      <c r="EDQ55" s="0"/>
      <c r="EDR55" s="0"/>
      <c r="EDS55" s="0"/>
      <c r="EDT55" s="0"/>
      <c r="EDU55" s="0"/>
      <c r="EDV55" s="0"/>
      <c r="EDW55" s="0"/>
      <c r="EDX55" s="0"/>
      <c r="EDY55" s="0"/>
      <c r="EDZ55" s="0"/>
      <c r="EEA55" s="0"/>
      <c r="EEB55" s="0"/>
      <c r="EEC55" s="0"/>
      <c r="EED55" s="0"/>
      <c r="EEE55" s="0"/>
      <c r="EEF55" s="0"/>
      <c r="EEG55" s="0"/>
      <c r="EEH55" s="0"/>
      <c r="EEI55" s="0"/>
      <c r="EEJ55" s="0"/>
      <c r="EEK55" s="0"/>
      <c r="EEL55" s="0"/>
      <c r="EEM55" s="0"/>
      <c r="EEN55" s="0"/>
      <c r="EEO55" s="0"/>
      <c r="EEP55" s="0"/>
      <c r="EEQ55" s="0"/>
      <c r="EER55" s="0"/>
      <c r="EES55" s="0"/>
      <c r="EET55" s="0"/>
      <c r="EEU55" s="0"/>
      <c r="EEV55" s="0"/>
      <c r="EEW55" s="0"/>
      <c r="EEX55" s="0"/>
      <c r="EEY55" s="0"/>
      <c r="EEZ55" s="0"/>
      <c r="EFA55" s="0"/>
      <c r="EFB55" s="0"/>
      <c r="EFC55" s="0"/>
      <c r="EFD55" s="0"/>
      <c r="EFE55" s="0"/>
      <c r="EFF55" s="0"/>
      <c r="EFG55" s="0"/>
      <c r="EFH55" s="0"/>
      <c r="EFI55" s="0"/>
      <c r="EFJ55" s="0"/>
      <c r="EFK55" s="0"/>
      <c r="EFL55" s="0"/>
      <c r="EFM55" s="0"/>
      <c r="EFN55" s="0"/>
      <c r="EFO55" s="0"/>
      <c r="EFP55" s="0"/>
      <c r="EFQ55" s="0"/>
      <c r="EFR55" s="0"/>
      <c r="EFS55" s="0"/>
      <c r="EFT55" s="0"/>
      <c r="EFU55" s="0"/>
      <c r="EFV55" s="0"/>
      <c r="EFW55" s="0"/>
      <c r="EFX55" s="0"/>
      <c r="EFY55" s="0"/>
      <c r="EFZ55" s="0"/>
      <c r="EGA55" s="0"/>
      <c r="EGB55" s="0"/>
      <c r="EGC55" s="0"/>
      <c r="EGD55" s="0"/>
      <c r="EGE55" s="0"/>
      <c r="EGF55" s="0"/>
      <c r="EGG55" s="0"/>
      <c r="EGH55" s="0"/>
      <c r="EGI55" s="0"/>
      <c r="EGJ55" s="0"/>
      <c r="EGK55" s="0"/>
      <c r="EGL55" s="0"/>
      <c r="EGM55" s="0"/>
      <c r="EGN55" s="0"/>
      <c r="EGO55" s="0"/>
      <c r="EGP55" s="0"/>
      <c r="EGQ55" s="0"/>
      <c r="EGR55" s="0"/>
      <c r="EGS55" s="0"/>
      <c r="EGT55" s="0"/>
      <c r="EGU55" s="0"/>
      <c r="EGV55" s="0"/>
      <c r="EGW55" s="0"/>
      <c r="EGX55" s="0"/>
      <c r="EGY55" s="0"/>
      <c r="EGZ55" s="0"/>
      <c r="EHA55" s="0"/>
      <c r="EHB55" s="0"/>
      <c r="EHC55" s="0"/>
      <c r="EHD55" s="0"/>
      <c r="EHE55" s="0"/>
      <c r="EHF55" s="0"/>
      <c r="EHG55" s="0"/>
      <c r="EHH55" s="0"/>
      <c r="EHI55" s="0"/>
      <c r="EHJ55" s="0"/>
      <c r="EHK55" s="0"/>
      <c r="EHL55" s="0"/>
      <c r="EHM55" s="0"/>
      <c r="EHN55" s="0"/>
      <c r="EHO55" s="0"/>
      <c r="EHP55" s="0"/>
      <c r="EHQ55" s="0"/>
      <c r="EHR55" s="0"/>
      <c r="EHS55" s="0"/>
      <c r="EHT55" s="0"/>
      <c r="EHU55" s="0"/>
      <c r="EHV55" s="0"/>
      <c r="EHW55" s="0"/>
      <c r="EHX55" s="0"/>
      <c r="EHY55" s="0"/>
      <c r="EHZ55" s="0"/>
      <c r="EIA55" s="0"/>
      <c r="EIB55" s="0"/>
      <c r="EIC55" s="0"/>
      <c r="EID55" s="0"/>
      <c r="EIE55" s="0"/>
      <c r="EIF55" s="0"/>
      <c r="EIG55" s="0"/>
      <c r="EIH55" s="0"/>
      <c r="EII55" s="0"/>
      <c r="EIJ55" s="0"/>
      <c r="EIK55" s="0"/>
      <c r="EIL55" s="0"/>
      <c r="EIM55" s="0"/>
      <c r="EIN55" s="0"/>
      <c r="EIO55" s="0"/>
      <c r="EIP55" s="0"/>
      <c r="EIQ55" s="0"/>
      <c r="EIR55" s="0"/>
      <c r="EIS55" s="0"/>
      <c r="EIT55" s="0"/>
      <c r="EIU55" s="0"/>
      <c r="EIV55" s="0"/>
      <c r="EIW55" s="0"/>
      <c r="EIX55" s="0"/>
      <c r="EIY55" s="0"/>
      <c r="EIZ55" s="0"/>
      <c r="EJA55" s="0"/>
      <c r="EJB55" s="0"/>
      <c r="EJC55" s="0"/>
      <c r="EJD55" s="0"/>
      <c r="EJE55" s="0"/>
      <c r="EJF55" s="0"/>
      <c r="EJG55" s="0"/>
      <c r="EJH55" s="0"/>
      <c r="EJI55" s="0"/>
      <c r="EJJ55" s="0"/>
      <c r="EJK55" s="0"/>
      <c r="EJL55" s="0"/>
      <c r="EJM55" s="0"/>
      <c r="EJN55" s="0"/>
      <c r="EJO55" s="0"/>
      <c r="EJP55" s="0"/>
      <c r="EJQ55" s="0"/>
      <c r="EJR55" s="0"/>
      <c r="EJS55" s="0"/>
      <c r="EJT55" s="0"/>
      <c r="EJU55" s="0"/>
      <c r="EJV55" s="0"/>
      <c r="EJW55" s="0"/>
      <c r="EJX55" s="0"/>
      <c r="EJY55" s="0"/>
      <c r="EJZ55" s="0"/>
      <c r="EKA55" s="0"/>
      <c r="EKB55" s="0"/>
      <c r="EKC55" s="0"/>
      <c r="EKD55" s="0"/>
      <c r="EKE55" s="0"/>
      <c r="EKF55" s="0"/>
      <c r="EKG55" s="0"/>
      <c r="EKH55" s="0"/>
      <c r="EKI55" s="0"/>
      <c r="EKJ55" s="0"/>
      <c r="EKK55" s="0"/>
      <c r="EKL55" s="0"/>
      <c r="EKM55" s="0"/>
      <c r="EKN55" s="0"/>
      <c r="EKO55" s="0"/>
      <c r="EKP55" s="0"/>
      <c r="EKQ55" s="0"/>
      <c r="EKR55" s="0"/>
      <c r="EKS55" s="0"/>
      <c r="EKT55" s="0"/>
      <c r="EKU55" s="0"/>
      <c r="EKV55" s="0"/>
      <c r="EKW55" s="0"/>
      <c r="EKX55" s="0"/>
      <c r="EKY55" s="0"/>
      <c r="EKZ55" s="0"/>
      <c r="ELA55" s="0"/>
      <c r="ELB55" s="0"/>
      <c r="ELC55" s="0"/>
      <c r="ELD55" s="0"/>
      <c r="ELE55" s="0"/>
      <c r="ELF55" s="0"/>
      <c r="ELG55" s="0"/>
      <c r="ELH55" s="0"/>
      <c r="ELI55" s="0"/>
      <c r="ELJ55" s="0"/>
      <c r="ELK55" s="0"/>
      <c r="ELL55" s="0"/>
      <c r="ELM55" s="0"/>
      <c r="ELN55" s="0"/>
      <c r="ELO55" s="0"/>
      <c r="ELP55" s="0"/>
      <c r="ELQ55" s="0"/>
      <c r="ELR55" s="0"/>
      <c r="ELS55" s="0"/>
      <c r="ELT55" s="0"/>
      <c r="ELU55" s="0"/>
      <c r="ELV55" s="0"/>
      <c r="ELW55" s="0"/>
      <c r="ELX55" s="0"/>
      <c r="ELY55" s="0"/>
      <c r="ELZ55" s="0"/>
      <c r="EMA55" s="0"/>
      <c r="EMB55" s="0"/>
      <c r="EMC55" s="0"/>
      <c r="EMD55" s="0"/>
      <c r="EME55" s="0"/>
      <c r="EMF55" s="0"/>
      <c r="EMG55" s="0"/>
      <c r="EMH55" s="0"/>
      <c r="EMI55" s="0"/>
      <c r="EMJ55" s="0"/>
      <c r="EMK55" s="0"/>
      <c r="EML55" s="0"/>
      <c r="EMM55" s="0"/>
      <c r="EMN55" s="0"/>
      <c r="EMO55" s="0"/>
      <c r="EMP55" s="0"/>
      <c r="EMQ55" s="0"/>
      <c r="EMR55" s="0"/>
      <c r="EMS55" s="0"/>
      <c r="EMT55" s="0"/>
      <c r="EMU55" s="0"/>
      <c r="EMV55" s="0"/>
      <c r="EMW55" s="0"/>
      <c r="EMX55" s="0"/>
      <c r="EMY55" s="0"/>
      <c r="EMZ55" s="0"/>
      <c r="ENA55" s="0"/>
      <c r="ENB55" s="0"/>
      <c r="ENC55" s="0"/>
      <c r="END55" s="0"/>
      <c r="ENE55" s="0"/>
      <c r="ENF55" s="0"/>
      <c r="ENG55" s="0"/>
      <c r="ENH55" s="0"/>
      <c r="ENI55" s="0"/>
      <c r="ENJ55" s="0"/>
      <c r="ENK55" s="0"/>
      <c r="ENL55" s="0"/>
      <c r="ENM55" s="0"/>
      <c r="ENN55" s="0"/>
      <c r="ENO55" s="0"/>
      <c r="ENP55" s="0"/>
      <c r="ENQ55" s="0"/>
      <c r="ENR55" s="0"/>
      <c r="ENS55" s="0"/>
      <c r="ENT55" s="0"/>
      <c r="ENU55" s="0"/>
      <c r="ENV55" s="0"/>
      <c r="ENW55" s="0"/>
      <c r="ENX55" s="0"/>
      <c r="ENY55" s="0"/>
      <c r="ENZ55" s="0"/>
      <c r="EOA55" s="0"/>
      <c r="EOB55" s="0"/>
      <c r="EOC55" s="0"/>
      <c r="EOD55" s="0"/>
      <c r="EOE55" s="0"/>
      <c r="EOF55" s="0"/>
      <c r="EOG55" s="0"/>
      <c r="EOH55" s="0"/>
      <c r="EOI55" s="0"/>
      <c r="EOJ55" s="0"/>
      <c r="EOK55" s="0"/>
      <c r="EOL55" s="0"/>
      <c r="EOM55" s="0"/>
      <c r="EON55" s="0"/>
      <c r="EOO55" s="0"/>
      <c r="EOP55" s="0"/>
      <c r="EOQ55" s="0"/>
      <c r="EOR55" s="0"/>
      <c r="EOS55" s="0"/>
      <c r="EOT55" s="0"/>
      <c r="EOU55" s="0"/>
      <c r="EOV55" s="0"/>
      <c r="EOW55" s="0"/>
      <c r="EOX55" s="0"/>
      <c r="EOY55" s="0"/>
      <c r="EOZ55" s="0"/>
      <c r="EPA55" s="0"/>
      <c r="EPB55" s="0"/>
      <c r="EPC55" s="0"/>
      <c r="EPD55" s="0"/>
      <c r="EPE55" s="0"/>
      <c r="EPF55" s="0"/>
      <c r="EPG55" s="0"/>
      <c r="EPH55" s="0"/>
      <c r="EPI55" s="0"/>
      <c r="EPJ55" s="0"/>
      <c r="EPK55" s="0"/>
      <c r="EPL55" s="0"/>
      <c r="EPM55" s="0"/>
      <c r="EPN55" s="0"/>
      <c r="EPO55" s="0"/>
      <c r="EPP55" s="0"/>
      <c r="EPQ55" s="0"/>
      <c r="EPR55" s="0"/>
      <c r="EPS55" s="0"/>
      <c r="EPT55" s="0"/>
      <c r="EPU55" s="0"/>
      <c r="EPV55" s="0"/>
      <c r="EPW55" s="0"/>
      <c r="EPX55" s="0"/>
      <c r="EPY55" s="0"/>
      <c r="EPZ55" s="0"/>
      <c r="EQA55" s="0"/>
      <c r="EQB55" s="0"/>
      <c r="EQC55" s="0"/>
      <c r="EQD55" s="0"/>
      <c r="EQE55" s="0"/>
      <c r="EQF55" s="0"/>
      <c r="EQG55" s="0"/>
      <c r="EQH55" s="0"/>
      <c r="EQI55" s="0"/>
      <c r="EQJ55" s="0"/>
      <c r="EQK55" s="0"/>
      <c r="EQL55" s="0"/>
      <c r="EQM55" s="0"/>
      <c r="EQN55" s="0"/>
      <c r="EQO55" s="0"/>
      <c r="EQP55" s="0"/>
      <c r="EQQ55" s="0"/>
      <c r="EQR55" s="0"/>
      <c r="EQS55" s="0"/>
      <c r="EQT55" s="0"/>
      <c r="EQU55" s="0"/>
      <c r="EQV55" s="0"/>
      <c r="EQW55" s="0"/>
      <c r="EQX55" s="0"/>
      <c r="EQY55" s="0"/>
      <c r="EQZ55" s="0"/>
      <c r="ERA55" s="0"/>
      <c r="ERB55" s="0"/>
      <c r="ERC55" s="0"/>
      <c r="ERD55" s="0"/>
      <c r="ERE55" s="0"/>
      <c r="ERF55" s="0"/>
      <c r="ERG55" s="0"/>
      <c r="ERH55" s="0"/>
      <c r="ERI55" s="0"/>
      <c r="ERJ55" s="0"/>
      <c r="ERK55" s="0"/>
      <c r="ERL55" s="0"/>
      <c r="ERM55" s="0"/>
      <c r="ERN55" s="0"/>
      <c r="ERO55" s="0"/>
      <c r="ERP55" s="0"/>
      <c r="ERQ55" s="0"/>
      <c r="ERR55" s="0"/>
      <c r="ERS55" s="0"/>
      <c r="ERT55" s="0"/>
      <c r="ERU55" s="0"/>
      <c r="ERV55" s="0"/>
      <c r="ERW55" s="0"/>
      <c r="ERX55" s="0"/>
      <c r="ERY55" s="0"/>
      <c r="ERZ55" s="0"/>
      <c r="ESA55" s="0"/>
      <c r="ESB55" s="0"/>
      <c r="ESC55" s="0"/>
      <c r="ESD55" s="0"/>
      <c r="ESE55" s="0"/>
      <c r="ESF55" s="0"/>
      <c r="ESG55" s="0"/>
      <c r="ESH55" s="0"/>
      <c r="ESI55" s="0"/>
      <c r="ESJ55" s="0"/>
      <c r="ESK55" s="0"/>
      <c r="ESL55" s="0"/>
      <c r="ESM55" s="0"/>
      <c r="ESN55" s="0"/>
      <c r="ESO55" s="0"/>
      <c r="ESP55" s="0"/>
      <c r="ESQ55" s="0"/>
      <c r="ESR55" s="0"/>
      <c r="ESS55" s="0"/>
      <c r="EST55" s="0"/>
      <c r="ESU55" s="0"/>
      <c r="ESV55" s="0"/>
      <c r="ESW55" s="0"/>
      <c r="ESX55" s="0"/>
      <c r="ESY55" s="0"/>
      <c r="ESZ55" s="0"/>
      <c r="ETA55" s="0"/>
      <c r="ETB55" s="0"/>
      <c r="ETC55" s="0"/>
      <c r="ETD55" s="0"/>
      <c r="ETE55" s="0"/>
      <c r="ETF55" s="0"/>
      <c r="ETG55" s="0"/>
      <c r="ETH55" s="0"/>
      <c r="ETI55" s="0"/>
      <c r="ETJ55" s="0"/>
      <c r="ETK55" s="0"/>
      <c r="ETL55" s="0"/>
      <c r="ETM55" s="0"/>
      <c r="ETN55" s="0"/>
      <c r="ETO55" s="0"/>
      <c r="ETP55" s="0"/>
      <c r="ETQ55" s="0"/>
      <c r="ETR55" s="0"/>
      <c r="ETS55" s="0"/>
      <c r="ETT55" s="0"/>
      <c r="ETU55" s="0"/>
      <c r="ETV55" s="0"/>
      <c r="ETW55" s="0"/>
      <c r="ETX55" s="0"/>
      <c r="ETY55" s="0"/>
      <c r="ETZ55" s="0"/>
      <c r="EUA55" s="0"/>
      <c r="EUB55" s="0"/>
      <c r="EUC55" s="0"/>
      <c r="EUD55" s="0"/>
      <c r="EUE55" s="0"/>
      <c r="EUF55" s="0"/>
      <c r="EUG55" s="0"/>
      <c r="EUH55" s="0"/>
      <c r="EUI55" s="0"/>
      <c r="EUJ55" s="0"/>
      <c r="EUK55" s="0"/>
      <c r="EUL55" s="0"/>
      <c r="EUM55" s="0"/>
      <c r="EUN55" s="0"/>
      <c r="EUO55" s="0"/>
      <c r="EUP55" s="0"/>
      <c r="EUQ55" s="0"/>
      <c r="EUR55" s="0"/>
      <c r="EUS55" s="0"/>
      <c r="EUT55" s="0"/>
      <c r="EUU55" s="0"/>
      <c r="EUV55" s="0"/>
      <c r="EUW55" s="0"/>
      <c r="EUX55" s="0"/>
      <c r="EUY55" s="0"/>
      <c r="EUZ55" s="0"/>
      <c r="EVA55" s="0"/>
      <c r="EVB55" s="0"/>
      <c r="EVC55" s="0"/>
      <c r="EVD55" s="0"/>
      <c r="EVE55" s="0"/>
      <c r="EVF55" s="0"/>
      <c r="EVG55" s="0"/>
      <c r="EVH55" s="0"/>
      <c r="EVI55" s="0"/>
      <c r="EVJ55" s="0"/>
      <c r="EVK55" s="0"/>
      <c r="EVL55" s="0"/>
      <c r="EVM55" s="0"/>
      <c r="EVN55" s="0"/>
      <c r="EVO55" s="0"/>
      <c r="EVP55" s="0"/>
      <c r="EVQ55" s="0"/>
      <c r="EVR55" s="0"/>
      <c r="EVS55" s="0"/>
      <c r="EVT55" s="0"/>
      <c r="EVU55" s="0"/>
      <c r="EVV55" s="0"/>
      <c r="EVW55" s="0"/>
      <c r="EVX55" s="0"/>
      <c r="EVY55" s="0"/>
      <c r="EVZ55" s="0"/>
      <c r="EWA55" s="0"/>
      <c r="EWB55" s="0"/>
      <c r="EWC55" s="0"/>
      <c r="EWD55" s="0"/>
      <c r="EWE55" s="0"/>
      <c r="EWF55" s="0"/>
      <c r="EWG55" s="0"/>
      <c r="EWH55" s="0"/>
      <c r="EWI55" s="0"/>
      <c r="EWJ55" s="0"/>
      <c r="EWK55" s="0"/>
      <c r="EWL55" s="0"/>
      <c r="EWM55" s="0"/>
      <c r="EWN55" s="0"/>
      <c r="EWO55" s="0"/>
      <c r="EWP55" s="0"/>
      <c r="EWQ55" s="0"/>
      <c r="EWR55" s="0"/>
      <c r="EWS55" s="0"/>
      <c r="EWT55" s="0"/>
      <c r="EWU55" s="0"/>
      <c r="EWV55" s="0"/>
      <c r="EWW55" s="0"/>
      <c r="EWX55" s="0"/>
      <c r="EWY55" s="0"/>
      <c r="EWZ55" s="0"/>
      <c r="EXA55" s="0"/>
      <c r="EXB55" s="0"/>
      <c r="EXC55" s="0"/>
      <c r="EXD55" s="0"/>
      <c r="EXE55" s="0"/>
      <c r="EXF55" s="0"/>
      <c r="EXG55" s="0"/>
      <c r="EXH55" s="0"/>
      <c r="EXI55" s="0"/>
      <c r="EXJ55" s="0"/>
      <c r="EXK55" s="0"/>
      <c r="EXL55" s="0"/>
      <c r="EXM55" s="0"/>
      <c r="EXN55" s="0"/>
      <c r="EXO55" s="0"/>
      <c r="EXP55" s="0"/>
      <c r="EXQ55" s="0"/>
      <c r="EXR55" s="0"/>
      <c r="EXS55" s="0"/>
      <c r="EXT55" s="0"/>
      <c r="EXU55" s="0"/>
      <c r="EXV55" s="0"/>
      <c r="EXW55" s="0"/>
      <c r="EXX55" s="0"/>
      <c r="EXY55" s="0"/>
      <c r="EXZ55" s="0"/>
      <c r="EYA55" s="0"/>
      <c r="EYB55" s="0"/>
      <c r="EYC55" s="0"/>
      <c r="EYD55" s="0"/>
      <c r="EYE55" s="0"/>
      <c r="EYF55" s="0"/>
      <c r="EYG55" s="0"/>
      <c r="EYH55" s="0"/>
      <c r="EYI55" s="0"/>
      <c r="EYJ55" s="0"/>
      <c r="EYK55" s="0"/>
      <c r="EYL55" s="0"/>
      <c r="EYM55" s="0"/>
      <c r="EYN55" s="0"/>
      <c r="EYO55" s="0"/>
      <c r="EYP55" s="0"/>
      <c r="EYQ55" s="0"/>
      <c r="EYR55" s="0"/>
      <c r="EYS55" s="0"/>
      <c r="EYT55" s="0"/>
      <c r="EYU55" s="0"/>
      <c r="EYV55" s="0"/>
      <c r="EYW55" s="0"/>
      <c r="EYX55" s="0"/>
      <c r="EYY55" s="0"/>
      <c r="EYZ55" s="0"/>
      <c r="EZA55" s="0"/>
      <c r="EZB55" s="0"/>
      <c r="EZC55" s="0"/>
      <c r="EZD55" s="0"/>
      <c r="EZE55" s="0"/>
      <c r="EZF55" s="0"/>
      <c r="EZG55" s="0"/>
      <c r="EZH55" s="0"/>
      <c r="EZI55" s="0"/>
      <c r="EZJ55" s="0"/>
      <c r="EZK55" s="0"/>
      <c r="EZL55" s="0"/>
      <c r="EZM55" s="0"/>
      <c r="EZN55" s="0"/>
      <c r="EZO55" s="0"/>
      <c r="EZP55" s="0"/>
      <c r="EZQ55" s="0"/>
      <c r="EZR55" s="0"/>
      <c r="EZS55" s="0"/>
      <c r="EZT55" s="0"/>
      <c r="EZU55" s="0"/>
      <c r="EZV55" s="0"/>
      <c r="EZW55" s="0"/>
      <c r="EZX55" s="0"/>
      <c r="EZY55" s="0"/>
      <c r="EZZ55" s="0"/>
      <c r="FAA55" s="0"/>
      <c r="FAB55" s="0"/>
      <c r="FAC55" s="0"/>
      <c r="FAD55" s="0"/>
      <c r="FAE55" s="0"/>
      <c r="FAF55" s="0"/>
      <c r="FAG55" s="0"/>
      <c r="FAH55" s="0"/>
      <c r="FAI55" s="0"/>
      <c r="FAJ55" s="0"/>
      <c r="FAK55" s="0"/>
      <c r="FAL55" s="0"/>
      <c r="FAM55" s="0"/>
      <c r="FAN55" s="0"/>
      <c r="FAO55" s="0"/>
      <c r="FAP55" s="0"/>
      <c r="FAQ55" s="0"/>
      <c r="FAR55" s="0"/>
      <c r="FAS55" s="0"/>
      <c r="FAT55" s="0"/>
      <c r="FAU55" s="0"/>
      <c r="FAV55" s="0"/>
      <c r="FAW55" s="0"/>
      <c r="FAX55" s="0"/>
      <c r="FAY55" s="0"/>
      <c r="FAZ55" s="0"/>
      <c r="FBA55" s="0"/>
      <c r="FBB55" s="0"/>
      <c r="FBC55" s="0"/>
      <c r="FBD55" s="0"/>
      <c r="FBE55" s="0"/>
      <c r="FBF55" s="0"/>
      <c r="FBG55" s="0"/>
      <c r="FBH55" s="0"/>
      <c r="FBI55" s="0"/>
      <c r="FBJ55" s="0"/>
      <c r="FBK55" s="0"/>
      <c r="FBL55" s="0"/>
      <c r="FBM55" s="0"/>
      <c r="FBN55" s="0"/>
      <c r="FBO55" s="0"/>
      <c r="FBP55" s="0"/>
      <c r="FBQ55" s="0"/>
      <c r="FBR55" s="0"/>
      <c r="FBS55" s="0"/>
      <c r="FBT55" s="0"/>
      <c r="FBU55" s="0"/>
      <c r="FBV55" s="0"/>
      <c r="FBW55" s="0"/>
      <c r="FBX55" s="0"/>
      <c r="FBY55" s="0"/>
      <c r="FBZ55" s="0"/>
      <c r="FCA55" s="0"/>
      <c r="FCB55" s="0"/>
      <c r="FCC55" s="0"/>
      <c r="FCD55" s="0"/>
      <c r="FCE55" s="0"/>
      <c r="FCF55" s="0"/>
      <c r="FCG55" s="0"/>
      <c r="FCH55" s="0"/>
      <c r="FCI55" s="0"/>
      <c r="FCJ55" s="0"/>
      <c r="FCK55" s="0"/>
      <c r="FCL55" s="0"/>
      <c r="FCM55" s="0"/>
      <c r="FCN55" s="0"/>
      <c r="FCO55" s="0"/>
      <c r="FCP55" s="0"/>
      <c r="FCQ55" s="0"/>
      <c r="FCR55" s="0"/>
      <c r="FCS55" s="0"/>
      <c r="FCT55" s="0"/>
      <c r="FCU55" s="0"/>
      <c r="FCV55" s="0"/>
      <c r="FCW55" s="0"/>
      <c r="FCX55" s="0"/>
      <c r="FCY55" s="0"/>
      <c r="FCZ55" s="0"/>
      <c r="FDA55" s="0"/>
      <c r="FDB55" s="0"/>
      <c r="FDC55" s="0"/>
      <c r="FDD55" s="0"/>
      <c r="FDE55" s="0"/>
      <c r="FDF55" s="0"/>
      <c r="FDG55" s="0"/>
      <c r="FDH55" s="0"/>
      <c r="FDI55" s="0"/>
      <c r="FDJ55" s="0"/>
      <c r="FDK55" s="0"/>
      <c r="FDL55" s="0"/>
      <c r="FDM55" s="0"/>
      <c r="FDN55" s="0"/>
      <c r="FDO55" s="0"/>
      <c r="FDP55" s="0"/>
      <c r="FDQ55" s="0"/>
      <c r="FDR55" s="0"/>
      <c r="FDS55" s="0"/>
      <c r="FDT55" s="0"/>
      <c r="FDU55" s="0"/>
      <c r="FDV55" s="0"/>
      <c r="FDW55" s="0"/>
      <c r="FDX55" s="0"/>
      <c r="FDY55" s="0"/>
      <c r="FDZ55" s="0"/>
      <c r="FEA55" s="0"/>
      <c r="FEB55" s="0"/>
      <c r="FEC55" s="0"/>
      <c r="FED55" s="0"/>
      <c r="FEE55" s="0"/>
      <c r="FEF55" s="0"/>
      <c r="FEG55" s="0"/>
      <c r="FEH55" s="0"/>
      <c r="FEI55" s="0"/>
      <c r="FEJ55" s="0"/>
      <c r="FEK55" s="0"/>
      <c r="FEL55" s="0"/>
      <c r="FEM55" s="0"/>
      <c r="FEN55" s="0"/>
      <c r="FEO55" s="0"/>
      <c r="FEP55" s="0"/>
      <c r="FEQ55" s="0"/>
      <c r="FER55" s="0"/>
      <c r="FES55" s="0"/>
      <c r="FET55" s="0"/>
      <c r="FEU55" s="0"/>
      <c r="FEV55" s="0"/>
      <c r="FEW55" s="0"/>
      <c r="FEX55" s="0"/>
      <c r="FEY55" s="0"/>
      <c r="FEZ55" s="0"/>
      <c r="FFA55" s="0"/>
      <c r="FFB55" s="0"/>
      <c r="FFC55" s="0"/>
      <c r="FFD55" s="0"/>
      <c r="FFE55" s="0"/>
      <c r="FFF55" s="0"/>
      <c r="FFG55" s="0"/>
      <c r="FFH55" s="0"/>
      <c r="FFI55" s="0"/>
      <c r="FFJ55" s="0"/>
      <c r="FFK55" s="0"/>
      <c r="FFL55" s="0"/>
      <c r="FFM55" s="0"/>
      <c r="FFN55" s="0"/>
      <c r="FFO55" s="0"/>
      <c r="FFP55" s="0"/>
      <c r="FFQ55" s="0"/>
      <c r="FFR55" s="0"/>
      <c r="FFS55" s="0"/>
      <c r="FFT55" s="0"/>
      <c r="FFU55" s="0"/>
      <c r="FFV55" s="0"/>
      <c r="FFW55" s="0"/>
      <c r="FFX55" s="0"/>
      <c r="FFY55" s="0"/>
      <c r="FFZ55" s="0"/>
      <c r="FGA55" s="0"/>
      <c r="FGB55" s="0"/>
      <c r="FGC55" s="0"/>
      <c r="FGD55" s="0"/>
      <c r="FGE55" s="0"/>
      <c r="FGF55" s="0"/>
      <c r="FGG55" s="0"/>
      <c r="FGH55" s="0"/>
      <c r="FGI55" s="0"/>
      <c r="FGJ55" s="0"/>
      <c r="FGK55" s="0"/>
      <c r="FGL55" s="0"/>
      <c r="FGM55" s="0"/>
      <c r="FGN55" s="0"/>
      <c r="FGO55" s="0"/>
      <c r="FGP55" s="0"/>
      <c r="FGQ55" s="0"/>
      <c r="FGR55" s="0"/>
      <c r="FGS55" s="0"/>
      <c r="FGT55" s="0"/>
      <c r="FGU55" s="0"/>
      <c r="FGV55" s="0"/>
      <c r="FGW55" s="0"/>
      <c r="FGX55" s="0"/>
      <c r="FGY55" s="0"/>
      <c r="FGZ55" s="0"/>
      <c r="FHA55" s="0"/>
      <c r="FHB55" s="0"/>
      <c r="FHC55" s="0"/>
      <c r="FHD55" s="0"/>
      <c r="FHE55" s="0"/>
      <c r="FHF55" s="0"/>
      <c r="FHG55" s="0"/>
      <c r="FHH55" s="0"/>
      <c r="FHI55" s="0"/>
      <c r="FHJ55" s="0"/>
      <c r="FHK55" s="0"/>
      <c r="FHL55" s="0"/>
      <c r="FHM55" s="0"/>
      <c r="FHN55" s="0"/>
      <c r="FHO55" s="0"/>
      <c r="FHP55" s="0"/>
      <c r="FHQ55" s="0"/>
      <c r="FHR55" s="0"/>
      <c r="FHS55" s="0"/>
      <c r="FHT55" s="0"/>
      <c r="FHU55" s="0"/>
      <c r="FHV55" s="0"/>
      <c r="FHW55" s="0"/>
      <c r="FHX55" s="0"/>
      <c r="FHY55" s="0"/>
      <c r="FHZ55" s="0"/>
      <c r="FIA55" s="0"/>
      <c r="FIB55" s="0"/>
      <c r="FIC55" s="0"/>
      <c r="FID55" s="0"/>
      <c r="FIE55" s="0"/>
      <c r="FIF55" s="0"/>
      <c r="FIG55" s="0"/>
      <c r="FIH55" s="0"/>
      <c r="FII55" s="0"/>
      <c r="FIJ55" s="0"/>
      <c r="FIK55" s="0"/>
      <c r="FIL55" s="0"/>
      <c r="FIM55" s="0"/>
      <c r="FIN55" s="0"/>
      <c r="FIO55" s="0"/>
      <c r="FIP55" s="0"/>
      <c r="FIQ55" s="0"/>
      <c r="FIR55" s="0"/>
      <c r="FIS55" s="0"/>
      <c r="FIT55" s="0"/>
      <c r="FIU55" s="0"/>
      <c r="FIV55" s="0"/>
      <c r="FIW55" s="0"/>
      <c r="FIX55" s="0"/>
      <c r="FIY55" s="0"/>
      <c r="FIZ55" s="0"/>
      <c r="FJA55" s="0"/>
      <c r="FJB55" s="0"/>
      <c r="FJC55" s="0"/>
      <c r="FJD55" s="0"/>
      <c r="FJE55" s="0"/>
      <c r="FJF55" s="0"/>
      <c r="FJG55" s="0"/>
      <c r="FJH55" s="0"/>
      <c r="FJI55" s="0"/>
      <c r="FJJ55" s="0"/>
      <c r="FJK55" s="0"/>
      <c r="FJL55" s="0"/>
      <c r="FJM55" s="0"/>
      <c r="FJN55" s="0"/>
      <c r="FJO55" s="0"/>
      <c r="FJP55" s="0"/>
      <c r="FJQ55" s="0"/>
      <c r="FJR55" s="0"/>
      <c r="FJS55" s="0"/>
      <c r="FJT55" s="0"/>
      <c r="FJU55" s="0"/>
      <c r="FJV55" s="0"/>
      <c r="FJW55" s="0"/>
      <c r="FJX55" s="0"/>
      <c r="FJY55" s="0"/>
      <c r="FJZ55" s="0"/>
      <c r="FKA55" s="0"/>
      <c r="FKB55" s="0"/>
      <c r="FKC55" s="0"/>
      <c r="FKD55" s="0"/>
      <c r="FKE55" s="0"/>
      <c r="FKF55" s="0"/>
      <c r="FKG55" s="0"/>
      <c r="FKH55" s="0"/>
      <c r="FKI55" s="0"/>
      <c r="FKJ55" s="0"/>
      <c r="FKK55" s="0"/>
      <c r="FKL55" s="0"/>
      <c r="FKM55" s="0"/>
      <c r="FKN55" s="0"/>
      <c r="FKO55" s="0"/>
      <c r="FKP55" s="0"/>
      <c r="FKQ55" s="0"/>
      <c r="FKR55" s="0"/>
      <c r="FKS55" s="0"/>
      <c r="FKT55" s="0"/>
      <c r="FKU55" s="0"/>
      <c r="FKV55" s="0"/>
      <c r="FKW55" s="0"/>
      <c r="FKX55" s="0"/>
      <c r="FKY55" s="0"/>
      <c r="FKZ55" s="0"/>
      <c r="FLA55" s="0"/>
      <c r="FLB55" s="0"/>
      <c r="FLC55" s="0"/>
      <c r="FLD55" s="0"/>
      <c r="FLE55" s="0"/>
      <c r="FLF55" s="0"/>
      <c r="FLG55" s="0"/>
      <c r="FLH55" s="0"/>
      <c r="FLI55" s="0"/>
      <c r="FLJ55" s="0"/>
      <c r="FLK55" s="0"/>
      <c r="FLL55" s="0"/>
      <c r="FLM55" s="0"/>
      <c r="FLN55" s="0"/>
      <c r="FLO55" s="0"/>
      <c r="FLP55" s="0"/>
      <c r="FLQ55" s="0"/>
      <c r="FLR55" s="0"/>
      <c r="FLS55" s="0"/>
      <c r="FLT55" s="0"/>
      <c r="FLU55" s="0"/>
      <c r="FLV55" s="0"/>
      <c r="FLW55" s="0"/>
      <c r="FLX55" s="0"/>
      <c r="FLY55" s="0"/>
      <c r="FLZ55" s="0"/>
      <c r="FMA55" s="0"/>
      <c r="FMB55" s="0"/>
      <c r="FMC55" s="0"/>
      <c r="FMD55" s="0"/>
      <c r="FME55" s="0"/>
      <c r="FMF55" s="0"/>
      <c r="FMG55" s="0"/>
      <c r="FMH55" s="0"/>
      <c r="FMI55" s="0"/>
      <c r="FMJ55" s="0"/>
      <c r="FMK55" s="0"/>
      <c r="FML55" s="0"/>
      <c r="FMM55" s="0"/>
      <c r="FMN55" s="0"/>
      <c r="FMO55" s="0"/>
      <c r="FMP55" s="0"/>
      <c r="FMQ55" s="0"/>
      <c r="FMR55" s="0"/>
      <c r="FMS55" s="0"/>
      <c r="FMT55" s="0"/>
      <c r="FMU55" s="0"/>
      <c r="FMV55" s="0"/>
      <c r="FMW55" s="0"/>
      <c r="FMX55" s="0"/>
      <c r="FMY55" s="0"/>
      <c r="FMZ55" s="0"/>
      <c r="FNA55" s="0"/>
      <c r="FNB55" s="0"/>
      <c r="FNC55" s="0"/>
      <c r="FND55" s="0"/>
      <c r="FNE55" s="0"/>
      <c r="FNF55" s="0"/>
      <c r="FNG55" s="0"/>
      <c r="FNH55" s="0"/>
      <c r="FNI55" s="0"/>
      <c r="FNJ55" s="0"/>
      <c r="FNK55" s="0"/>
      <c r="FNL55" s="0"/>
      <c r="FNM55" s="0"/>
      <c r="FNN55" s="0"/>
      <c r="FNO55" s="0"/>
      <c r="FNP55" s="0"/>
      <c r="FNQ55" s="0"/>
      <c r="FNR55" s="0"/>
      <c r="FNS55" s="0"/>
      <c r="FNT55" s="0"/>
      <c r="FNU55" s="0"/>
      <c r="FNV55" s="0"/>
      <c r="FNW55" s="0"/>
      <c r="FNX55" s="0"/>
      <c r="FNY55" s="0"/>
      <c r="FNZ55" s="0"/>
      <c r="FOA55" s="0"/>
      <c r="FOB55" s="0"/>
      <c r="FOC55" s="0"/>
      <c r="FOD55" s="0"/>
      <c r="FOE55" s="0"/>
      <c r="FOF55" s="0"/>
      <c r="FOG55" s="0"/>
      <c r="FOH55" s="0"/>
      <c r="FOI55" s="0"/>
      <c r="FOJ55" s="0"/>
      <c r="FOK55" s="0"/>
      <c r="FOL55" s="0"/>
      <c r="FOM55" s="0"/>
      <c r="FON55" s="0"/>
      <c r="FOO55" s="0"/>
      <c r="FOP55" s="0"/>
      <c r="FOQ55" s="0"/>
      <c r="FOR55" s="0"/>
      <c r="FOS55" s="0"/>
      <c r="FOT55" s="0"/>
      <c r="FOU55" s="0"/>
      <c r="FOV55" s="0"/>
      <c r="FOW55" s="0"/>
      <c r="FOX55" s="0"/>
      <c r="FOY55" s="0"/>
      <c r="FOZ55" s="0"/>
      <c r="FPA55" s="0"/>
      <c r="FPB55" s="0"/>
      <c r="FPC55" s="0"/>
      <c r="FPD55" s="0"/>
      <c r="FPE55" s="0"/>
      <c r="FPF55" s="0"/>
      <c r="FPG55" s="0"/>
      <c r="FPH55" s="0"/>
      <c r="FPI55" s="0"/>
      <c r="FPJ55" s="0"/>
      <c r="FPK55" s="0"/>
      <c r="FPL55" s="0"/>
      <c r="FPM55" s="0"/>
      <c r="FPN55" s="0"/>
      <c r="FPO55" s="0"/>
      <c r="FPP55" s="0"/>
      <c r="FPQ55" s="0"/>
      <c r="FPR55" s="0"/>
      <c r="FPS55" s="0"/>
      <c r="FPT55" s="0"/>
      <c r="FPU55" s="0"/>
      <c r="FPV55" s="0"/>
      <c r="FPW55" s="0"/>
      <c r="FPX55" s="0"/>
      <c r="FPY55" s="0"/>
      <c r="FPZ55" s="0"/>
      <c r="FQA55" s="0"/>
      <c r="FQB55" s="0"/>
      <c r="FQC55" s="0"/>
      <c r="FQD55" s="0"/>
      <c r="FQE55" s="0"/>
      <c r="FQF55" s="0"/>
      <c r="FQG55" s="0"/>
      <c r="FQH55" s="0"/>
      <c r="FQI55" s="0"/>
      <c r="FQJ55" s="0"/>
      <c r="FQK55" s="0"/>
      <c r="FQL55" s="0"/>
      <c r="FQM55" s="0"/>
      <c r="FQN55" s="0"/>
      <c r="FQO55" s="0"/>
      <c r="FQP55" s="0"/>
      <c r="FQQ55" s="0"/>
      <c r="FQR55" s="0"/>
      <c r="FQS55" s="0"/>
      <c r="FQT55" s="0"/>
      <c r="FQU55" s="0"/>
      <c r="FQV55" s="0"/>
      <c r="FQW55" s="0"/>
      <c r="FQX55" s="0"/>
      <c r="FQY55" s="0"/>
      <c r="FQZ55" s="0"/>
      <c r="FRA55" s="0"/>
      <c r="FRB55" s="0"/>
      <c r="FRC55" s="0"/>
      <c r="FRD55" s="0"/>
      <c r="FRE55" s="0"/>
      <c r="FRF55" s="0"/>
      <c r="FRG55" s="0"/>
      <c r="FRH55" s="0"/>
      <c r="FRI55" s="0"/>
      <c r="FRJ55" s="0"/>
      <c r="FRK55" s="0"/>
      <c r="FRL55" s="0"/>
      <c r="FRM55" s="0"/>
      <c r="FRN55" s="0"/>
      <c r="FRO55" s="0"/>
      <c r="FRP55" s="0"/>
      <c r="FRQ55" s="0"/>
      <c r="FRR55" s="0"/>
      <c r="FRS55" s="0"/>
      <c r="FRT55" s="0"/>
      <c r="FRU55" s="0"/>
      <c r="FRV55" s="0"/>
      <c r="FRW55" s="0"/>
      <c r="FRX55" s="0"/>
      <c r="FRY55" s="0"/>
      <c r="FRZ55" s="0"/>
      <c r="FSA55" s="0"/>
      <c r="FSB55" s="0"/>
      <c r="FSC55" s="0"/>
      <c r="FSD55" s="0"/>
      <c r="FSE55" s="0"/>
      <c r="FSF55" s="0"/>
      <c r="FSG55" s="0"/>
      <c r="FSH55" s="0"/>
      <c r="FSI55" s="0"/>
      <c r="FSJ55" s="0"/>
      <c r="FSK55" s="0"/>
      <c r="FSL55" s="0"/>
      <c r="FSM55" s="0"/>
      <c r="FSN55" s="0"/>
      <c r="FSO55" s="0"/>
      <c r="FSP55" s="0"/>
      <c r="FSQ55" s="0"/>
      <c r="FSR55" s="0"/>
      <c r="FSS55" s="0"/>
      <c r="FST55" s="0"/>
      <c r="FSU55" s="0"/>
      <c r="FSV55" s="0"/>
      <c r="FSW55" s="0"/>
      <c r="FSX55" s="0"/>
      <c r="FSY55" s="0"/>
      <c r="FSZ55" s="0"/>
      <c r="FTA55" s="0"/>
      <c r="FTB55" s="0"/>
      <c r="FTC55" s="0"/>
      <c r="FTD55" s="0"/>
      <c r="FTE55" s="0"/>
      <c r="FTF55" s="0"/>
      <c r="FTG55" s="0"/>
      <c r="FTH55" s="0"/>
      <c r="FTI55" s="0"/>
      <c r="FTJ55" s="0"/>
      <c r="FTK55" s="0"/>
      <c r="FTL55" s="0"/>
      <c r="FTM55" s="0"/>
      <c r="FTN55" s="0"/>
      <c r="FTO55" s="0"/>
      <c r="FTP55" s="0"/>
      <c r="FTQ55" s="0"/>
      <c r="FTR55" s="0"/>
      <c r="FTS55" s="0"/>
      <c r="FTT55" s="0"/>
      <c r="FTU55" s="0"/>
      <c r="FTV55" s="0"/>
      <c r="FTW55" s="0"/>
      <c r="FTX55" s="0"/>
      <c r="FTY55" s="0"/>
      <c r="FTZ55" s="0"/>
      <c r="FUA55" s="0"/>
      <c r="FUB55" s="0"/>
      <c r="FUC55" s="0"/>
      <c r="FUD55" s="0"/>
      <c r="FUE55" s="0"/>
      <c r="FUF55" s="0"/>
      <c r="FUG55" s="0"/>
      <c r="FUH55" s="0"/>
      <c r="FUI55" s="0"/>
      <c r="FUJ55" s="0"/>
      <c r="FUK55" s="0"/>
      <c r="FUL55" s="0"/>
      <c r="FUM55" s="0"/>
      <c r="FUN55" s="0"/>
      <c r="FUO55" s="0"/>
      <c r="FUP55" s="0"/>
      <c r="FUQ55" s="0"/>
      <c r="FUR55" s="0"/>
      <c r="FUS55" s="0"/>
      <c r="FUT55" s="0"/>
      <c r="FUU55" s="0"/>
      <c r="FUV55" s="0"/>
      <c r="FUW55" s="0"/>
      <c r="FUX55" s="0"/>
      <c r="FUY55" s="0"/>
      <c r="FUZ55" s="0"/>
      <c r="FVA55" s="0"/>
      <c r="FVB55" s="0"/>
      <c r="FVC55" s="0"/>
      <c r="FVD55" s="0"/>
      <c r="FVE55" s="0"/>
      <c r="FVF55" s="0"/>
      <c r="FVG55" s="0"/>
      <c r="FVH55" s="0"/>
      <c r="FVI55" s="0"/>
      <c r="FVJ55" s="0"/>
      <c r="FVK55" s="0"/>
      <c r="FVL55" s="0"/>
      <c r="FVM55" s="0"/>
      <c r="FVN55" s="0"/>
      <c r="FVO55" s="0"/>
      <c r="FVP55" s="0"/>
      <c r="FVQ55" s="0"/>
      <c r="FVR55" s="0"/>
      <c r="FVS55" s="0"/>
      <c r="FVT55" s="0"/>
      <c r="FVU55" s="0"/>
      <c r="FVV55" s="0"/>
      <c r="FVW55" s="0"/>
      <c r="FVX55" s="0"/>
      <c r="FVY55" s="0"/>
      <c r="FVZ55" s="0"/>
      <c r="FWA55" s="0"/>
      <c r="FWB55" s="0"/>
      <c r="FWC55" s="0"/>
      <c r="FWD55" s="0"/>
      <c r="FWE55" s="0"/>
      <c r="FWF55" s="0"/>
      <c r="FWG55" s="0"/>
      <c r="FWH55" s="0"/>
      <c r="FWI55" s="0"/>
      <c r="FWJ55" s="0"/>
      <c r="FWK55" s="0"/>
      <c r="FWL55" s="0"/>
      <c r="FWM55" s="0"/>
      <c r="FWN55" s="0"/>
      <c r="FWO55" s="0"/>
      <c r="FWP55" s="0"/>
      <c r="FWQ55" s="0"/>
      <c r="FWR55" s="0"/>
      <c r="FWS55" s="0"/>
      <c r="FWT55" s="0"/>
      <c r="FWU55" s="0"/>
      <c r="FWV55" s="0"/>
      <c r="FWW55" s="0"/>
      <c r="FWX55" s="0"/>
      <c r="FWY55" s="0"/>
      <c r="FWZ55" s="0"/>
      <c r="FXA55" s="0"/>
      <c r="FXB55" s="0"/>
      <c r="FXC55" s="0"/>
      <c r="FXD55" s="0"/>
      <c r="FXE55" s="0"/>
      <c r="FXF55" s="0"/>
      <c r="FXG55" s="0"/>
      <c r="FXH55" s="0"/>
      <c r="FXI55" s="0"/>
      <c r="FXJ55" s="0"/>
      <c r="FXK55" s="0"/>
      <c r="FXL55" s="0"/>
      <c r="FXM55" s="0"/>
      <c r="FXN55" s="0"/>
      <c r="FXO55" s="0"/>
      <c r="FXP55" s="0"/>
      <c r="FXQ55" s="0"/>
      <c r="FXR55" s="0"/>
      <c r="FXS55" s="0"/>
      <c r="FXT55" s="0"/>
      <c r="FXU55" s="0"/>
      <c r="FXV55" s="0"/>
      <c r="FXW55" s="0"/>
      <c r="FXX55" s="0"/>
      <c r="FXY55" s="0"/>
      <c r="FXZ55" s="0"/>
      <c r="FYA55" s="0"/>
      <c r="FYB55" s="0"/>
      <c r="FYC55" s="0"/>
      <c r="FYD55" s="0"/>
      <c r="FYE55" s="0"/>
      <c r="FYF55" s="0"/>
      <c r="FYG55" s="0"/>
      <c r="FYH55" s="0"/>
      <c r="FYI55" s="0"/>
      <c r="FYJ55" s="0"/>
      <c r="FYK55" s="0"/>
      <c r="FYL55" s="0"/>
      <c r="FYM55" s="0"/>
      <c r="FYN55" s="0"/>
      <c r="FYO55" s="0"/>
      <c r="FYP55" s="0"/>
      <c r="FYQ55" s="0"/>
      <c r="FYR55" s="0"/>
      <c r="FYS55" s="0"/>
      <c r="FYT55" s="0"/>
      <c r="FYU55" s="0"/>
      <c r="FYV55" s="0"/>
      <c r="FYW55" s="0"/>
      <c r="FYX55" s="0"/>
      <c r="FYY55" s="0"/>
      <c r="FYZ55" s="0"/>
      <c r="FZA55" s="0"/>
      <c r="FZB55" s="0"/>
      <c r="FZC55" s="0"/>
      <c r="FZD55" s="0"/>
      <c r="FZE55" s="0"/>
      <c r="FZF55" s="0"/>
      <c r="FZG55" s="0"/>
      <c r="FZH55" s="0"/>
      <c r="FZI55" s="0"/>
      <c r="FZJ55" s="0"/>
      <c r="FZK55" s="0"/>
      <c r="FZL55" s="0"/>
      <c r="FZM55" s="0"/>
      <c r="FZN55" s="0"/>
      <c r="FZO55" s="0"/>
      <c r="FZP55" s="0"/>
      <c r="FZQ55" s="0"/>
      <c r="FZR55" s="0"/>
      <c r="FZS55" s="0"/>
      <c r="FZT55" s="0"/>
      <c r="FZU55" s="0"/>
      <c r="FZV55" s="0"/>
      <c r="FZW55" s="0"/>
      <c r="FZX55" s="0"/>
      <c r="FZY55" s="0"/>
      <c r="FZZ55" s="0"/>
      <c r="GAA55" s="0"/>
      <c r="GAB55" s="0"/>
      <c r="GAC55" s="0"/>
      <c r="GAD55" s="0"/>
      <c r="GAE55" s="0"/>
      <c r="GAF55" s="0"/>
      <c r="GAG55" s="0"/>
      <c r="GAH55" s="0"/>
      <c r="GAI55" s="0"/>
      <c r="GAJ55" s="0"/>
      <c r="GAK55" s="0"/>
      <c r="GAL55" s="0"/>
      <c r="GAM55" s="0"/>
      <c r="GAN55" s="0"/>
      <c r="GAO55" s="0"/>
      <c r="GAP55" s="0"/>
      <c r="GAQ55" s="0"/>
      <c r="GAR55" s="0"/>
      <c r="GAS55" s="0"/>
      <c r="GAT55" s="0"/>
      <c r="GAU55" s="0"/>
      <c r="GAV55" s="0"/>
      <c r="GAW55" s="0"/>
      <c r="GAX55" s="0"/>
      <c r="GAY55" s="0"/>
      <c r="GAZ55" s="0"/>
      <c r="GBA55" s="0"/>
      <c r="GBB55" s="0"/>
      <c r="GBC55" s="0"/>
      <c r="GBD55" s="0"/>
      <c r="GBE55" s="0"/>
      <c r="GBF55" s="0"/>
      <c r="GBG55" s="0"/>
      <c r="GBH55" s="0"/>
      <c r="GBI55" s="0"/>
      <c r="GBJ55" s="0"/>
      <c r="GBK55" s="0"/>
      <c r="GBL55" s="0"/>
      <c r="GBM55" s="0"/>
      <c r="GBN55" s="0"/>
      <c r="GBO55" s="0"/>
      <c r="GBP55" s="0"/>
      <c r="GBQ55" s="0"/>
      <c r="GBR55" s="0"/>
      <c r="GBS55" s="0"/>
      <c r="GBT55" s="0"/>
      <c r="GBU55" s="0"/>
      <c r="GBV55" s="0"/>
      <c r="GBW55" s="0"/>
      <c r="GBX55" s="0"/>
      <c r="GBY55" s="0"/>
      <c r="GBZ55" s="0"/>
      <c r="GCA55" s="0"/>
      <c r="GCB55" s="0"/>
      <c r="GCC55" s="0"/>
      <c r="GCD55" s="0"/>
      <c r="GCE55" s="0"/>
      <c r="GCF55" s="0"/>
      <c r="GCG55" s="0"/>
      <c r="GCH55" s="0"/>
      <c r="GCI55" s="0"/>
      <c r="GCJ55" s="0"/>
      <c r="GCK55" s="0"/>
      <c r="GCL55" s="0"/>
      <c r="GCM55" s="0"/>
      <c r="GCN55" s="0"/>
      <c r="GCO55" s="0"/>
      <c r="GCP55" s="0"/>
      <c r="GCQ55" s="0"/>
      <c r="GCR55" s="0"/>
      <c r="GCS55" s="0"/>
      <c r="GCT55" s="0"/>
      <c r="GCU55" s="0"/>
      <c r="GCV55" s="0"/>
      <c r="GCW55" s="0"/>
      <c r="GCX55" s="0"/>
      <c r="GCY55" s="0"/>
      <c r="GCZ55" s="0"/>
      <c r="GDA55" s="0"/>
      <c r="GDB55" s="0"/>
      <c r="GDC55" s="0"/>
      <c r="GDD55" s="0"/>
      <c r="GDE55" s="0"/>
      <c r="GDF55" s="0"/>
      <c r="GDG55" s="0"/>
      <c r="GDH55" s="0"/>
      <c r="GDI55" s="0"/>
      <c r="GDJ55" s="0"/>
      <c r="GDK55" s="0"/>
      <c r="GDL55" s="0"/>
      <c r="GDM55" s="0"/>
      <c r="GDN55" s="0"/>
      <c r="GDO55" s="0"/>
      <c r="GDP55" s="0"/>
      <c r="GDQ55" s="0"/>
      <c r="GDR55" s="0"/>
      <c r="GDS55" s="0"/>
      <c r="GDT55" s="0"/>
      <c r="GDU55" s="0"/>
      <c r="GDV55" s="0"/>
      <c r="GDW55" s="0"/>
      <c r="GDX55" s="0"/>
      <c r="GDY55" s="0"/>
      <c r="GDZ55" s="0"/>
      <c r="GEA55" s="0"/>
      <c r="GEB55" s="0"/>
      <c r="GEC55" s="0"/>
      <c r="GED55" s="0"/>
      <c r="GEE55" s="0"/>
      <c r="GEF55" s="0"/>
      <c r="GEG55" s="0"/>
      <c r="GEH55" s="0"/>
      <c r="GEI55" s="0"/>
      <c r="GEJ55" s="0"/>
      <c r="GEK55" s="0"/>
      <c r="GEL55" s="0"/>
      <c r="GEM55" s="0"/>
      <c r="GEN55" s="0"/>
      <c r="GEO55" s="0"/>
      <c r="GEP55" s="0"/>
      <c r="GEQ55" s="0"/>
      <c r="GER55" s="0"/>
      <c r="GES55" s="0"/>
      <c r="GET55" s="0"/>
      <c r="GEU55" s="0"/>
      <c r="GEV55" s="0"/>
      <c r="GEW55" s="0"/>
      <c r="GEX55" s="0"/>
      <c r="GEY55" s="0"/>
      <c r="GEZ55" s="0"/>
      <c r="GFA55" s="0"/>
      <c r="GFB55" s="0"/>
      <c r="GFC55" s="0"/>
      <c r="GFD55" s="0"/>
      <c r="GFE55" s="0"/>
      <c r="GFF55" s="0"/>
      <c r="GFG55" s="0"/>
      <c r="GFH55" s="0"/>
      <c r="GFI55" s="0"/>
      <c r="GFJ55" s="0"/>
      <c r="GFK55" s="0"/>
      <c r="GFL55" s="0"/>
      <c r="GFM55" s="0"/>
      <c r="GFN55" s="0"/>
      <c r="GFO55" s="0"/>
      <c r="GFP55" s="0"/>
      <c r="GFQ55" s="0"/>
      <c r="GFR55" s="0"/>
      <c r="GFS55" s="0"/>
      <c r="GFT55" s="0"/>
      <c r="GFU55" s="0"/>
      <c r="GFV55" s="0"/>
      <c r="GFW55" s="0"/>
      <c r="GFX55" s="0"/>
      <c r="GFY55" s="0"/>
      <c r="GFZ55" s="0"/>
      <c r="GGA55" s="0"/>
      <c r="GGB55" s="0"/>
      <c r="GGC55" s="0"/>
      <c r="GGD55" s="0"/>
      <c r="GGE55" s="0"/>
      <c r="GGF55" s="0"/>
      <c r="GGG55" s="0"/>
      <c r="GGH55" s="0"/>
      <c r="GGI55" s="0"/>
      <c r="GGJ55" s="0"/>
      <c r="GGK55" s="0"/>
      <c r="GGL55" s="0"/>
      <c r="GGM55" s="0"/>
      <c r="GGN55" s="0"/>
      <c r="GGO55" s="0"/>
      <c r="GGP55" s="0"/>
      <c r="GGQ55" s="0"/>
      <c r="GGR55" s="0"/>
      <c r="GGS55" s="0"/>
      <c r="GGT55" s="0"/>
      <c r="GGU55" s="0"/>
      <c r="GGV55" s="0"/>
      <c r="GGW55" s="0"/>
      <c r="GGX55" s="0"/>
      <c r="GGY55" s="0"/>
      <c r="GGZ55" s="0"/>
      <c r="GHA55" s="0"/>
      <c r="GHB55" s="0"/>
      <c r="GHC55" s="0"/>
      <c r="GHD55" s="0"/>
      <c r="GHE55" s="0"/>
      <c r="GHF55" s="0"/>
      <c r="GHG55" s="0"/>
      <c r="GHH55" s="0"/>
      <c r="GHI55" s="0"/>
      <c r="GHJ55" s="0"/>
      <c r="GHK55" s="0"/>
      <c r="GHL55" s="0"/>
      <c r="GHM55" s="0"/>
      <c r="GHN55" s="0"/>
      <c r="GHO55" s="0"/>
      <c r="GHP55" s="0"/>
      <c r="GHQ55" s="0"/>
      <c r="GHR55" s="0"/>
      <c r="GHS55" s="0"/>
      <c r="GHT55" s="0"/>
      <c r="GHU55" s="0"/>
      <c r="GHV55" s="0"/>
      <c r="GHW55" s="0"/>
      <c r="GHX55" s="0"/>
      <c r="GHY55" s="0"/>
      <c r="GHZ55" s="0"/>
      <c r="GIA55" s="0"/>
      <c r="GIB55" s="0"/>
      <c r="GIC55" s="0"/>
      <c r="GID55" s="0"/>
      <c r="GIE55" s="0"/>
      <c r="GIF55" s="0"/>
      <c r="GIG55" s="0"/>
      <c r="GIH55" s="0"/>
      <c r="GII55" s="0"/>
      <c r="GIJ55" s="0"/>
      <c r="GIK55" s="0"/>
      <c r="GIL55" s="0"/>
      <c r="GIM55" s="0"/>
      <c r="GIN55" s="0"/>
      <c r="GIO55" s="0"/>
      <c r="GIP55" s="0"/>
      <c r="GIQ55" s="0"/>
      <c r="GIR55" s="0"/>
      <c r="GIS55" s="0"/>
      <c r="GIT55" s="0"/>
      <c r="GIU55" s="0"/>
      <c r="GIV55" s="0"/>
      <c r="GIW55" s="0"/>
      <c r="GIX55" s="0"/>
      <c r="GIY55" s="0"/>
      <c r="GIZ55" s="0"/>
      <c r="GJA55" s="0"/>
      <c r="GJB55" s="0"/>
      <c r="GJC55" s="0"/>
      <c r="GJD55" s="0"/>
      <c r="GJE55" s="0"/>
      <c r="GJF55" s="0"/>
      <c r="GJG55" s="0"/>
      <c r="GJH55" s="0"/>
      <c r="GJI55" s="0"/>
      <c r="GJJ55" s="0"/>
      <c r="GJK55" s="0"/>
      <c r="GJL55" s="0"/>
      <c r="GJM55" s="0"/>
      <c r="GJN55" s="0"/>
      <c r="GJO55" s="0"/>
      <c r="GJP55" s="0"/>
      <c r="GJQ55" s="0"/>
      <c r="GJR55" s="0"/>
      <c r="GJS55" s="0"/>
      <c r="GJT55" s="0"/>
      <c r="GJU55" s="0"/>
      <c r="GJV55" s="0"/>
      <c r="GJW55" s="0"/>
      <c r="GJX55" s="0"/>
      <c r="GJY55" s="0"/>
      <c r="GJZ55" s="0"/>
      <c r="GKA55" s="0"/>
      <c r="GKB55" s="0"/>
      <c r="GKC55" s="0"/>
      <c r="GKD55" s="0"/>
      <c r="GKE55" s="0"/>
      <c r="GKF55" s="0"/>
      <c r="GKG55" s="0"/>
      <c r="GKH55" s="0"/>
      <c r="GKI55" s="0"/>
      <c r="GKJ55" s="0"/>
      <c r="GKK55" s="0"/>
      <c r="GKL55" s="0"/>
      <c r="GKM55" s="0"/>
      <c r="GKN55" s="0"/>
      <c r="GKO55" s="0"/>
      <c r="GKP55" s="0"/>
      <c r="GKQ55" s="0"/>
      <c r="GKR55" s="0"/>
      <c r="GKS55" s="0"/>
      <c r="GKT55" s="0"/>
      <c r="GKU55" s="0"/>
      <c r="GKV55" s="0"/>
      <c r="GKW55" s="0"/>
      <c r="GKX55" s="0"/>
      <c r="GKY55" s="0"/>
      <c r="GKZ55" s="0"/>
      <c r="GLA55" s="0"/>
      <c r="GLB55" s="0"/>
      <c r="GLC55" s="0"/>
      <c r="GLD55" s="0"/>
      <c r="GLE55" s="0"/>
      <c r="GLF55" s="0"/>
      <c r="GLG55" s="0"/>
      <c r="GLH55" s="0"/>
      <c r="GLI55" s="0"/>
      <c r="GLJ55" s="0"/>
      <c r="GLK55" s="0"/>
      <c r="GLL55" s="0"/>
      <c r="GLM55" s="0"/>
      <c r="GLN55" s="0"/>
      <c r="GLO55" s="0"/>
      <c r="GLP55" s="0"/>
      <c r="GLQ55" s="0"/>
      <c r="GLR55" s="0"/>
      <c r="GLS55" s="0"/>
      <c r="GLT55" s="0"/>
      <c r="GLU55" s="0"/>
      <c r="GLV55" s="0"/>
      <c r="GLW55" s="0"/>
      <c r="GLX55" s="0"/>
      <c r="GLY55" s="0"/>
      <c r="GLZ55" s="0"/>
      <c r="GMA55" s="0"/>
      <c r="GMB55" s="0"/>
      <c r="GMC55" s="0"/>
      <c r="GMD55" s="0"/>
      <c r="GME55" s="0"/>
      <c r="GMF55" s="0"/>
      <c r="GMG55" s="0"/>
      <c r="GMH55" s="0"/>
      <c r="GMI55" s="0"/>
      <c r="GMJ55" s="0"/>
      <c r="GMK55" s="0"/>
      <c r="GML55" s="0"/>
      <c r="GMM55" s="0"/>
      <c r="GMN55" s="0"/>
      <c r="GMO55" s="0"/>
      <c r="GMP55" s="0"/>
      <c r="GMQ55" s="0"/>
      <c r="GMR55" s="0"/>
      <c r="GMS55" s="0"/>
      <c r="GMT55" s="0"/>
      <c r="GMU55" s="0"/>
      <c r="GMV55" s="0"/>
      <c r="GMW55" s="0"/>
      <c r="GMX55" s="0"/>
      <c r="GMY55" s="0"/>
      <c r="GMZ55" s="0"/>
      <c r="GNA55" s="0"/>
      <c r="GNB55" s="0"/>
      <c r="GNC55" s="0"/>
      <c r="GND55" s="0"/>
      <c r="GNE55" s="0"/>
      <c r="GNF55" s="0"/>
      <c r="GNG55" s="0"/>
      <c r="GNH55" s="0"/>
      <c r="GNI55" s="0"/>
      <c r="GNJ55" s="0"/>
      <c r="GNK55" s="0"/>
      <c r="GNL55" s="0"/>
      <c r="GNM55" s="0"/>
      <c r="GNN55" s="0"/>
      <c r="GNO55" s="0"/>
      <c r="GNP55" s="0"/>
      <c r="GNQ55" s="0"/>
      <c r="GNR55" s="0"/>
      <c r="GNS55" s="0"/>
      <c r="GNT55" s="0"/>
      <c r="GNU55" s="0"/>
      <c r="GNV55" s="0"/>
      <c r="GNW55" s="0"/>
      <c r="GNX55" s="0"/>
      <c r="GNY55" s="0"/>
      <c r="GNZ55" s="0"/>
      <c r="GOA55" s="0"/>
      <c r="GOB55" s="0"/>
      <c r="GOC55" s="0"/>
      <c r="GOD55" s="0"/>
      <c r="GOE55" s="0"/>
      <c r="GOF55" s="0"/>
      <c r="GOG55" s="0"/>
      <c r="GOH55" s="0"/>
      <c r="GOI55" s="0"/>
      <c r="GOJ55" s="0"/>
      <c r="GOK55" s="0"/>
      <c r="GOL55" s="0"/>
      <c r="GOM55" s="0"/>
      <c r="GON55" s="0"/>
      <c r="GOO55" s="0"/>
      <c r="GOP55" s="0"/>
      <c r="GOQ55" s="0"/>
      <c r="GOR55" s="0"/>
      <c r="GOS55" s="0"/>
      <c r="GOT55" s="0"/>
      <c r="GOU55" s="0"/>
      <c r="GOV55" s="0"/>
      <c r="GOW55" s="0"/>
      <c r="GOX55" s="0"/>
      <c r="GOY55" s="0"/>
      <c r="GOZ55" s="0"/>
      <c r="GPA55" s="0"/>
      <c r="GPB55" s="0"/>
      <c r="GPC55" s="0"/>
      <c r="GPD55" s="0"/>
      <c r="GPE55" s="0"/>
      <c r="GPF55" s="0"/>
      <c r="GPG55" s="0"/>
      <c r="GPH55" s="0"/>
      <c r="GPI55" s="0"/>
      <c r="GPJ55" s="0"/>
      <c r="GPK55" s="0"/>
      <c r="GPL55" s="0"/>
      <c r="GPM55" s="0"/>
      <c r="GPN55" s="0"/>
      <c r="GPO55" s="0"/>
      <c r="GPP55" s="0"/>
      <c r="GPQ55" s="0"/>
      <c r="GPR55" s="0"/>
      <c r="GPS55" s="0"/>
      <c r="GPT55" s="0"/>
      <c r="GPU55" s="0"/>
      <c r="GPV55" s="0"/>
      <c r="GPW55" s="0"/>
      <c r="GPX55" s="0"/>
      <c r="GPY55" s="0"/>
      <c r="GPZ55" s="0"/>
      <c r="GQA55" s="0"/>
      <c r="GQB55" s="0"/>
      <c r="GQC55" s="0"/>
      <c r="GQD55" s="0"/>
      <c r="GQE55" s="0"/>
      <c r="GQF55" s="0"/>
      <c r="GQG55" s="0"/>
      <c r="GQH55" s="0"/>
      <c r="GQI55" s="0"/>
      <c r="GQJ55" s="0"/>
      <c r="GQK55" s="0"/>
      <c r="GQL55" s="0"/>
      <c r="GQM55" s="0"/>
      <c r="GQN55" s="0"/>
      <c r="GQO55" s="0"/>
      <c r="GQP55" s="0"/>
      <c r="GQQ55" s="0"/>
      <c r="GQR55" s="0"/>
      <c r="GQS55" s="0"/>
      <c r="GQT55" s="0"/>
      <c r="GQU55" s="0"/>
      <c r="GQV55" s="0"/>
      <c r="GQW55" s="0"/>
      <c r="GQX55" s="0"/>
      <c r="GQY55" s="0"/>
      <c r="GQZ55" s="0"/>
      <c r="GRA55" s="0"/>
      <c r="GRB55" s="0"/>
      <c r="GRC55" s="0"/>
      <c r="GRD55" s="0"/>
      <c r="GRE55" s="0"/>
      <c r="GRF55" s="0"/>
      <c r="GRG55" s="0"/>
      <c r="GRH55" s="0"/>
      <c r="GRI55" s="0"/>
      <c r="GRJ55" s="0"/>
      <c r="GRK55" s="0"/>
      <c r="GRL55" s="0"/>
      <c r="GRM55" s="0"/>
      <c r="GRN55" s="0"/>
      <c r="GRO55" s="0"/>
      <c r="GRP55" s="0"/>
      <c r="GRQ55" s="0"/>
      <c r="GRR55" s="0"/>
      <c r="GRS55" s="0"/>
      <c r="GRT55" s="0"/>
      <c r="GRU55" s="0"/>
      <c r="GRV55" s="0"/>
      <c r="GRW55" s="0"/>
      <c r="GRX55" s="0"/>
      <c r="GRY55" s="0"/>
      <c r="GRZ55" s="0"/>
      <c r="GSA55" s="0"/>
      <c r="GSB55" s="0"/>
      <c r="GSC55" s="0"/>
      <c r="GSD55" s="0"/>
      <c r="GSE55" s="0"/>
      <c r="GSF55" s="0"/>
      <c r="GSG55" s="0"/>
      <c r="GSH55" s="0"/>
      <c r="GSI55" s="0"/>
      <c r="GSJ55" s="0"/>
      <c r="GSK55" s="0"/>
      <c r="GSL55" s="0"/>
      <c r="GSM55" s="0"/>
      <c r="GSN55" s="0"/>
      <c r="GSO55" s="0"/>
      <c r="GSP55" s="0"/>
      <c r="GSQ55" s="0"/>
      <c r="GSR55" s="0"/>
      <c r="GSS55" s="0"/>
      <c r="GST55" s="0"/>
      <c r="GSU55" s="0"/>
      <c r="GSV55" s="0"/>
      <c r="GSW55" s="0"/>
      <c r="GSX55" s="0"/>
      <c r="GSY55" s="0"/>
      <c r="GSZ55" s="0"/>
      <c r="GTA55" s="0"/>
      <c r="GTB55" s="0"/>
      <c r="GTC55" s="0"/>
      <c r="GTD55" s="0"/>
      <c r="GTE55" s="0"/>
      <c r="GTF55" s="0"/>
      <c r="GTG55" s="0"/>
      <c r="GTH55" s="0"/>
      <c r="GTI55" s="0"/>
      <c r="GTJ55" s="0"/>
      <c r="GTK55" s="0"/>
      <c r="GTL55" s="0"/>
      <c r="GTM55" s="0"/>
      <c r="GTN55" s="0"/>
      <c r="GTO55" s="0"/>
      <c r="GTP55" s="0"/>
      <c r="GTQ55" s="0"/>
      <c r="GTR55" s="0"/>
      <c r="GTS55" s="0"/>
      <c r="GTT55" s="0"/>
      <c r="GTU55" s="0"/>
      <c r="GTV55" s="0"/>
      <c r="GTW55" s="0"/>
      <c r="GTX55" s="0"/>
      <c r="GTY55" s="0"/>
      <c r="GTZ55" s="0"/>
      <c r="GUA55" s="0"/>
      <c r="GUB55" s="0"/>
      <c r="GUC55" s="0"/>
      <c r="GUD55" s="0"/>
      <c r="GUE55" s="0"/>
      <c r="GUF55" s="0"/>
      <c r="GUG55" s="0"/>
      <c r="GUH55" s="0"/>
      <c r="GUI55" s="0"/>
      <c r="GUJ55" s="0"/>
      <c r="GUK55" s="0"/>
      <c r="GUL55" s="0"/>
      <c r="GUM55" s="0"/>
      <c r="GUN55" s="0"/>
      <c r="GUO55" s="0"/>
      <c r="GUP55" s="0"/>
      <c r="GUQ55" s="0"/>
      <c r="GUR55" s="0"/>
      <c r="GUS55" s="0"/>
      <c r="GUT55" s="0"/>
      <c r="GUU55" s="0"/>
      <c r="GUV55" s="0"/>
      <c r="GUW55" s="0"/>
      <c r="GUX55" s="0"/>
      <c r="GUY55" s="0"/>
      <c r="GUZ55" s="0"/>
      <c r="GVA55" s="0"/>
      <c r="GVB55" s="0"/>
      <c r="GVC55" s="0"/>
      <c r="GVD55" s="0"/>
      <c r="GVE55" s="0"/>
      <c r="GVF55" s="0"/>
      <c r="GVG55" s="0"/>
      <c r="GVH55" s="0"/>
      <c r="GVI55" s="0"/>
      <c r="GVJ55" s="0"/>
      <c r="GVK55" s="0"/>
      <c r="GVL55" s="0"/>
      <c r="GVM55" s="0"/>
      <c r="GVN55" s="0"/>
      <c r="GVO55" s="0"/>
      <c r="GVP55" s="0"/>
      <c r="GVQ55" s="0"/>
      <c r="GVR55" s="0"/>
      <c r="GVS55" s="0"/>
      <c r="GVT55" s="0"/>
      <c r="GVU55" s="0"/>
      <c r="GVV55" s="0"/>
      <c r="GVW55" s="0"/>
      <c r="GVX55" s="0"/>
      <c r="GVY55" s="0"/>
      <c r="GVZ55" s="0"/>
      <c r="GWA55" s="0"/>
      <c r="GWB55" s="0"/>
      <c r="GWC55" s="0"/>
      <c r="GWD55" s="0"/>
      <c r="GWE55" s="0"/>
      <c r="GWF55" s="0"/>
      <c r="GWG55" s="0"/>
      <c r="GWH55" s="0"/>
      <c r="GWI55" s="0"/>
      <c r="GWJ55" s="0"/>
      <c r="GWK55" s="0"/>
      <c r="GWL55" s="0"/>
      <c r="GWM55" s="0"/>
      <c r="GWN55" s="0"/>
      <c r="GWO55" s="0"/>
      <c r="GWP55" s="0"/>
      <c r="GWQ55" s="0"/>
      <c r="GWR55" s="0"/>
      <c r="GWS55" s="0"/>
      <c r="GWT55" s="0"/>
      <c r="GWU55" s="0"/>
      <c r="GWV55" s="0"/>
      <c r="GWW55" s="0"/>
      <c r="GWX55" s="0"/>
      <c r="GWY55" s="0"/>
      <c r="GWZ55" s="0"/>
      <c r="GXA55" s="0"/>
      <c r="GXB55" s="0"/>
      <c r="GXC55" s="0"/>
      <c r="GXD55" s="0"/>
      <c r="GXE55" s="0"/>
      <c r="GXF55" s="0"/>
      <c r="GXG55" s="0"/>
      <c r="GXH55" s="0"/>
      <c r="GXI55" s="0"/>
      <c r="GXJ55" s="0"/>
      <c r="GXK55" s="0"/>
      <c r="GXL55" s="0"/>
      <c r="GXM55" s="0"/>
      <c r="GXN55" s="0"/>
      <c r="GXO55" s="0"/>
      <c r="GXP55" s="0"/>
      <c r="GXQ55" s="0"/>
      <c r="GXR55" s="0"/>
      <c r="GXS55" s="0"/>
      <c r="GXT55" s="0"/>
      <c r="GXU55" s="0"/>
      <c r="GXV55" s="0"/>
      <c r="GXW55" s="0"/>
      <c r="GXX55" s="0"/>
      <c r="GXY55" s="0"/>
      <c r="GXZ55" s="0"/>
      <c r="GYA55" s="0"/>
      <c r="GYB55" s="0"/>
      <c r="GYC55" s="0"/>
      <c r="GYD55" s="0"/>
      <c r="GYE55" s="0"/>
      <c r="GYF55" s="0"/>
      <c r="GYG55" s="0"/>
      <c r="GYH55" s="0"/>
      <c r="GYI55" s="0"/>
      <c r="GYJ55" s="0"/>
      <c r="GYK55" s="0"/>
      <c r="GYL55" s="0"/>
      <c r="GYM55" s="0"/>
      <c r="GYN55" s="0"/>
      <c r="GYO55" s="0"/>
      <c r="GYP55" s="0"/>
      <c r="GYQ55" s="0"/>
      <c r="GYR55" s="0"/>
      <c r="GYS55" s="0"/>
      <c r="GYT55" s="0"/>
      <c r="GYU55" s="0"/>
      <c r="GYV55" s="0"/>
      <c r="GYW55" s="0"/>
      <c r="GYX55" s="0"/>
      <c r="GYY55" s="0"/>
      <c r="GYZ55" s="0"/>
      <c r="GZA55" s="0"/>
      <c r="GZB55" s="0"/>
      <c r="GZC55" s="0"/>
      <c r="GZD55" s="0"/>
      <c r="GZE55" s="0"/>
      <c r="GZF55" s="0"/>
      <c r="GZG55" s="0"/>
      <c r="GZH55" s="0"/>
      <c r="GZI55" s="0"/>
      <c r="GZJ55" s="0"/>
      <c r="GZK55" s="0"/>
      <c r="GZL55" s="0"/>
      <c r="GZM55" s="0"/>
      <c r="GZN55" s="0"/>
      <c r="GZO55" s="0"/>
      <c r="GZP55" s="0"/>
      <c r="GZQ55" s="0"/>
      <c r="GZR55" s="0"/>
      <c r="GZS55" s="0"/>
      <c r="GZT55" s="0"/>
      <c r="GZU55" s="0"/>
      <c r="GZV55" s="0"/>
      <c r="GZW55" s="0"/>
      <c r="GZX55" s="0"/>
      <c r="GZY55" s="0"/>
      <c r="GZZ55" s="0"/>
      <c r="HAA55" s="0"/>
      <c r="HAB55" s="0"/>
      <c r="HAC55" s="0"/>
      <c r="HAD55" s="0"/>
      <c r="HAE55" s="0"/>
      <c r="HAF55" s="0"/>
      <c r="HAG55" s="0"/>
      <c r="HAH55" s="0"/>
      <c r="HAI55" s="0"/>
      <c r="HAJ55" s="0"/>
      <c r="HAK55" s="0"/>
      <c r="HAL55" s="0"/>
      <c r="HAM55" s="0"/>
      <c r="HAN55" s="0"/>
      <c r="HAO55" s="0"/>
      <c r="HAP55" s="0"/>
      <c r="HAQ55" s="0"/>
      <c r="HAR55" s="0"/>
      <c r="HAS55" s="0"/>
      <c r="HAT55" s="0"/>
      <c r="HAU55" s="0"/>
      <c r="HAV55" s="0"/>
      <c r="HAW55" s="0"/>
      <c r="HAX55" s="0"/>
      <c r="HAY55" s="0"/>
      <c r="HAZ55" s="0"/>
      <c r="HBA55" s="0"/>
      <c r="HBB55" s="0"/>
      <c r="HBC55" s="0"/>
      <c r="HBD55" s="0"/>
      <c r="HBE55" s="0"/>
      <c r="HBF55" s="0"/>
      <c r="HBG55" s="0"/>
      <c r="HBH55" s="0"/>
      <c r="HBI55" s="0"/>
      <c r="HBJ55" s="0"/>
      <c r="HBK55" s="0"/>
      <c r="HBL55" s="0"/>
      <c r="HBM55" s="0"/>
      <c r="HBN55" s="0"/>
      <c r="HBO55" s="0"/>
      <c r="HBP55" s="0"/>
      <c r="HBQ55" s="0"/>
      <c r="HBR55" s="0"/>
      <c r="HBS55" s="0"/>
      <c r="HBT55" s="0"/>
      <c r="HBU55" s="0"/>
      <c r="HBV55" s="0"/>
      <c r="HBW55" s="0"/>
      <c r="HBX55" s="0"/>
      <c r="HBY55" s="0"/>
      <c r="HBZ55" s="0"/>
      <c r="HCA55" s="0"/>
      <c r="HCB55" s="0"/>
      <c r="HCC55" s="0"/>
      <c r="HCD55" s="0"/>
      <c r="HCE55" s="0"/>
      <c r="HCF55" s="0"/>
      <c r="HCG55" s="0"/>
      <c r="HCH55" s="0"/>
      <c r="HCI55" s="0"/>
      <c r="HCJ55" s="0"/>
      <c r="HCK55" s="0"/>
      <c r="HCL55" s="0"/>
      <c r="HCM55" s="0"/>
      <c r="HCN55" s="0"/>
      <c r="HCO55" s="0"/>
      <c r="HCP55" s="0"/>
      <c r="HCQ55" s="0"/>
      <c r="HCR55" s="0"/>
      <c r="HCS55" s="0"/>
      <c r="HCT55" s="0"/>
      <c r="HCU55" s="0"/>
      <c r="HCV55" s="0"/>
      <c r="HCW55" s="0"/>
      <c r="HCX55" s="0"/>
      <c r="HCY55" s="0"/>
      <c r="HCZ55" s="0"/>
      <c r="HDA55" s="0"/>
      <c r="HDB55" s="0"/>
      <c r="HDC55" s="0"/>
      <c r="HDD55" s="0"/>
      <c r="HDE55" s="0"/>
      <c r="HDF55" s="0"/>
      <c r="HDG55" s="0"/>
      <c r="HDH55" s="0"/>
      <c r="HDI55" s="0"/>
      <c r="HDJ55" s="0"/>
      <c r="HDK55" s="0"/>
      <c r="HDL55" s="0"/>
      <c r="HDM55" s="0"/>
      <c r="HDN55" s="0"/>
      <c r="HDO55" s="0"/>
      <c r="HDP55" s="0"/>
      <c r="HDQ55" s="0"/>
      <c r="HDR55" s="0"/>
      <c r="HDS55" s="0"/>
      <c r="HDT55" s="0"/>
      <c r="HDU55" s="0"/>
      <c r="HDV55" s="0"/>
      <c r="HDW55" s="0"/>
      <c r="HDX55" s="0"/>
      <c r="HDY55" s="0"/>
      <c r="HDZ55" s="0"/>
      <c r="HEA55" s="0"/>
      <c r="HEB55" s="0"/>
      <c r="HEC55" s="0"/>
      <c r="HED55" s="0"/>
      <c r="HEE55" s="0"/>
      <c r="HEF55" s="0"/>
      <c r="HEG55" s="0"/>
      <c r="HEH55" s="0"/>
      <c r="HEI55" s="0"/>
      <c r="HEJ55" s="0"/>
      <c r="HEK55" s="0"/>
      <c r="HEL55" s="0"/>
      <c r="HEM55" s="0"/>
      <c r="HEN55" s="0"/>
      <c r="HEO55" s="0"/>
      <c r="HEP55" s="0"/>
      <c r="HEQ55" s="0"/>
      <c r="HER55" s="0"/>
      <c r="HES55" s="0"/>
      <c r="HET55" s="0"/>
      <c r="HEU55" s="0"/>
      <c r="HEV55" s="0"/>
      <c r="HEW55" s="0"/>
      <c r="HEX55" s="0"/>
      <c r="HEY55" s="0"/>
      <c r="HEZ55" s="0"/>
      <c r="HFA55" s="0"/>
      <c r="HFB55" s="0"/>
      <c r="HFC55" s="0"/>
      <c r="HFD55" s="0"/>
      <c r="HFE55" s="0"/>
      <c r="HFF55" s="0"/>
      <c r="HFG55" s="0"/>
      <c r="HFH55" s="0"/>
      <c r="HFI55" s="0"/>
      <c r="HFJ55" s="0"/>
      <c r="HFK55" s="0"/>
      <c r="HFL55" s="0"/>
      <c r="HFM55" s="0"/>
      <c r="HFN55" s="0"/>
      <c r="HFO55" s="0"/>
      <c r="HFP55" s="0"/>
      <c r="HFQ55" s="0"/>
      <c r="HFR55" s="0"/>
      <c r="HFS55" s="0"/>
      <c r="HFT55" s="0"/>
      <c r="HFU55" s="0"/>
      <c r="HFV55" s="0"/>
      <c r="HFW55" s="0"/>
      <c r="HFX55" s="0"/>
      <c r="HFY55" s="0"/>
      <c r="HFZ55" s="0"/>
      <c r="HGA55" s="0"/>
      <c r="HGB55" s="0"/>
      <c r="HGC55" s="0"/>
      <c r="HGD55" s="0"/>
      <c r="HGE55" s="0"/>
      <c r="HGF55" s="0"/>
      <c r="HGG55" s="0"/>
      <c r="HGH55" s="0"/>
      <c r="HGI55" s="0"/>
      <c r="HGJ55" s="0"/>
      <c r="HGK55" s="0"/>
      <c r="HGL55" s="0"/>
      <c r="HGM55" s="0"/>
      <c r="HGN55" s="0"/>
      <c r="HGO55" s="0"/>
      <c r="HGP55" s="0"/>
      <c r="HGQ55" s="0"/>
      <c r="HGR55" s="0"/>
      <c r="HGS55" s="0"/>
      <c r="HGT55" s="0"/>
      <c r="HGU55" s="0"/>
      <c r="HGV55" s="0"/>
      <c r="HGW55" s="0"/>
      <c r="HGX55" s="0"/>
      <c r="HGY55" s="0"/>
      <c r="HGZ55" s="0"/>
      <c r="HHA55" s="0"/>
      <c r="HHB55" s="0"/>
      <c r="HHC55" s="0"/>
      <c r="HHD55" s="0"/>
      <c r="HHE55" s="0"/>
      <c r="HHF55" s="0"/>
      <c r="HHG55" s="0"/>
      <c r="HHH55" s="0"/>
      <c r="HHI55" s="0"/>
      <c r="HHJ55" s="0"/>
      <c r="HHK55" s="0"/>
      <c r="HHL55" s="0"/>
      <c r="HHM55" s="0"/>
      <c r="HHN55" s="0"/>
      <c r="HHO55" s="0"/>
      <c r="HHP55" s="0"/>
      <c r="HHQ55" s="0"/>
      <c r="HHR55" s="0"/>
      <c r="HHS55" s="0"/>
      <c r="HHT55" s="0"/>
      <c r="HHU55" s="0"/>
      <c r="HHV55" s="0"/>
      <c r="HHW55" s="0"/>
      <c r="HHX55" s="0"/>
      <c r="HHY55" s="0"/>
      <c r="HHZ55" s="0"/>
      <c r="HIA55" s="0"/>
      <c r="HIB55" s="0"/>
      <c r="HIC55" s="0"/>
      <c r="HID55" s="0"/>
      <c r="HIE55" s="0"/>
      <c r="HIF55" s="0"/>
      <c r="HIG55" s="0"/>
      <c r="HIH55" s="0"/>
      <c r="HII55" s="0"/>
      <c r="HIJ55" s="0"/>
      <c r="HIK55" s="0"/>
      <c r="HIL55" s="0"/>
      <c r="HIM55" s="0"/>
      <c r="HIN55" s="0"/>
      <c r="HIO55" s="0"/>
      <c r="HIP55" s="0"/>
      <c r="HIQ55" s="0"/>
      <c r="HIR55" s="0"/>
      <c r="HIS55" s="0"/>
      <c r="HIT55" s="0"/>
      <c r="HIU55" s="0"/>
      <c r="HIV55" s="0"/>
      <c r="HIW55" s="0"/>
      <c r="HIX55" s="0"/>
      <c r="HIY55" s="0"/>
      <c r="HIZ55" s="0"/>
      <c r="HJA55" s="0"/>
      <c r="HJB55" s="0"/>
      <c r="HJC55" s="0"/>
      <c r="HJD55" s="0"/>
      <c r="HJE55" s="0"/>
      <c r="HJF55" s="0"/>
      <c r="HJG55" s="0"/>
      <c r="HJH55" s="0"/>
      <c r="HJI55" s="0"/>
      <c r="HJJ55" s="0"/>
      <c r="HJK55" s="0"/>
      <c r="HJL55" s="0"/>
      <c r="HJM55" s="0"/>
      <c r="HJN55" s="0"/>
      <c r="HJO55" s="0"/>
      <c r="HJP55" s="0"/>
      <c r="HJQ55" s="0"/>
      <c r="HJR55" s="0"/>
      <c r="HJS55" s="0"/>
      <c r="HJT55" s="0"/>
      <c r="HJU55" s="0"/>
      <c r="HJV55" s="0"/>
      <c r="HJW55" s="0"/>
      <c r="HJX55" s="0"/>
      <c r="HJY55" s="0"/>
      <c r="HJZ55" s="0"/>
      <c r="HKA55" s="0"/>
      <c r="HKB55" s="0"/>
      <c r="HKC55" s="0"/>
      <c r="HKD55" s="0"/>
      <c r="HKE55" s="0"/>
      <c r="HKF55" s="0"/>
      <c r="HKG55" s="0"/>
      <c r="HKH55" s="0"/>
      <c r="HKI55" s="0"/>
      <c r="HKJ55" s="0"/>
      <c r="HKK55" s="0"/>
      <c r="HKL55" s="0"/>
      <c r="HKM55" s="0"/>
      <c r="HKN55" s="0"/>
      <c r="HKO55" s="0"/>
      <c r="HKP55" s="0"/>
      <c r="HKQ55" s="0"/>
      <c r="HKR55" s="0"/>
      <c r="HKS55" s="0"/>
      <c r="HKT55" s="0"/>
      <c r="HKU55" s="0"/>
      <c r="HKV55" s="0"/>
      <c r="HKW55" s="0"/>
      <c r="HKX55" s="0"/>
      <c r="HKY55" s="0"/>
      <c r="HKZ55" s="0"/>
      <c r="HLA55" s="0"/>
      <c r="HLB55" s="0"/>
      <c r="HLC55" s="0"/>
      <c r="HLD55" s="0"/>
      <c r="HLE55" s="0"/>
      <c r="HLF55" s="0"/>
      <c r="HLG55" s="0"/>
      <c r="HLH55" s="0"/>
      <c r="HLI55" s="0"/>
      <c r="HLJ55" s="0"/>
      <c r="HLK55" s="0"/>
      <c r="HLL55" s="0"/>
      <c r="HLM55" s="0"/>
      <c r="HLN55" s="0"/>
      <c r="HLO55" s="0"/>
      <c r="HLP55" s="0"/>
      <c r="HLQ55" s="0"/>
      <c r="HLR55" s="0"/>
      <c r="HLS55" s="0"/>
      <c r="HLT55" s="0"/>
      <c r="HLU55" s="0"/>
      <c r="HLV55" s="0"/>
      <c r="HLW55" s="0"/>
      <c r="HLX55" s="0"/>
      <c r="HLY55" s="0"/>
      <c r="HLZ55" s="0"/>
      <c r="HMA55" s="0"/>
      <c r="HMB55" s="0"/>
      <c r="HMC55" s="0"/>
      <c r="HMD55" s="0"/>
      <c r="HME55" s="0"/>
      <c r="HMF55" s="0"/>
      <c r="HMG55" s="0"/>
      <c r="HMH55" s="0"/>
      <c r="HMI55" s="0"/>
      <c r="HMJ55" s="0"/>
      <c r="HMK55" s="0"/>
      <c r="HML55" s="0"/>
      <c r="HMM55" s="0"/>
      <c r="HMN55" s="0"/>
      <c r="HMO55" s="0"/>
      <c r="HMP55" s="0"/>
      <c r="HMQ55" s="0"/>
      <c r="HMR55" s="0"/>
      <c r="HMS55" s="0"/>
      <c r="HMT55" s="0"/>
      <c r="HMU55" s="0"/>
      <c r="HMV55" s="0"/>
      <c r="HMW55" s="0"/>
      <c r="HMX55" s="0"/>
      <c r="HMY55" s="0"/>
      <c r="HMZ55" s="0"/>
      <c r="HNA55" s="0"/>
      <c r="HNB55" s="0"/>
      <c r="HNC55" s="0"/>
      <c r="HND55" s="0"/>
      <c r="HNE55" s="0"/>
      <c r="HNF55" s="0"/>
      <c r="HNG55" s="0"/>
      <c r="HNH55" s="0"/>
      <c r="HNI55" s="0"/>
      <c r="HNJ55" s="0"/>
      <c r="HNK55" s="0"/>
      <c r="HNL55" s="0"/>
      <c r="HNM55" s="0"/>
      <c r="HNN55" s="0"/>
      <c r="HNO55" s="0"/>
      <c r="HNP55" s="0"/>
      <c r="HNQ55" s="0"/>
      <c r="HNR55" s="0"/>
      <c r="HNS55" s="0"/>
      <c r="HNT55" s="0"/>
      <c r="HNU55" s="0"/>
      <c r="HNV55" s="0"/>
      <c r="HNW55" s="0"/>
      <c r="HNX55" s="0"/>
      <c r="HNY55" s="0"/>
      <c r="HNZ55" s="0"/>
      <c r="HOA55" s="0"/>
      <c r="HOB55" s="0"/>
      <c r="HOC55" s="0"/>
      <c r="HOD55" s="0"/>
      <c r="HOE55" s="0"/>
      <c r="HOF55" s="0"/>
      <c r="HOG55" s="0"/>
      <c r="HOH55" s="0"/>
      <c r="HOI55" s="0"/>
      <c r="HOJ55" s="0"/>
      <c r="HOK55" s="0"/>
      <c r="HOL55" s="0"/>
      <c r="HOM55" s="0"/>
      <c r="HON55" s="0"/>
      <c r="HOO55" s="0"/>
      <c r="HOP55" s="0"/>
      <c r="HOQ55" s="0"/>
      <c r="HOR55" s="0"/>
      <c r="HOS55" s="0"/>
      <c r="HOT55" s="0"/>
      <c r="HOU55" s="0"/>
      <c r="HOV55" s="0"/>
      <c r="HOW55" s="0"/>
      <c r="HOX55" s="0"/>
      <c r="HOY55" s="0"/>
      <c r="HOZ55" s="0"/>
      <c r="HPA55" s="0"/>
      <c r="HPB55" s="0"/>
      <c r="HPC55" s="0"/>
      <c r="HPD55" s="0"/>
      <c r="HPE55" s="0"/>
      <c r="HPF55" s="0"/>
      <c r="HPG55" s="0"/>
      <c r="HPH55" s="0"/>
      <c r="HPI55" s="0"/>
      <c r="HPJ55" s="0"/>
      <c r="HPK55" s="0"/>
      <c r="HPL55" s="0"/>
      <c r="HPM55" s="0"/>
      <c r="HPN55" s="0"/>
      <c r="HPO55" s="0"/>
      <c r="HPP55" s="0"/>
      <c r="HPQ55" s="0"/>
      <c r="HPR55" s="0"/>
      <c r="HPS55" s="0"/>
      <c r="HPT55" s="0"/>
      <c r="HPU55" s="0"/>
      <c r="HPV55" s="0"/>
      <c r="HPW55" s="0"/>
      <c r="HPX55" s="0"/>
      <c r="HPY55" s="0"/>
      <c r="HPZ55" s="0"/>
      <c r="HQA55" s="0"/>
      <c r="HQB55" s="0"/>
      <c r="HQC55" s="0"/>
      <c r="HQD55" s="0"/>
      <c r="HQE55" s="0"/>
      <c r="HQF55" s="0"/>
      <c r="HQG55" s="0"/>
      <c r="HQH55" s="0"/>
      <c r="HQI55" s="0"/>
      <c r="HQJ55" s="0"/>
      <c r="HQK55" s="0"/>
      <c r="HQL55" s="0"/>
      <c r="HQM55" s="0"/>
      <c r="HQN55" s="0"/>
      <c r="HQO55" s="0"/>
      <c r="HQP55" s="0"/>
      <c r="HQQ55" s="0"/>
      <c r="HQR55" s="0"/>
      <c r="HQS55" s="0"/>
      <c r="HQT55" s="0"/>
      <c r="HQU55" s="0"/>
      <c r="HQV55" s="0"/>
      <c r="HQW55" s="0"/>
      <c r="HQX55" s="0"/>
      <c r="HQY55" s="0"/>
      <c r="HQZ55" s="0"/>
      <c r="HRA55" s="0"/>
      <c r="HRB55" s="0"/>
      <c r="HRC55" s="0"/>
      <c r="HRD55" s="0"/>
      <c r="HRE55" s="0"/>
      <c r="HRF55" s="0"/>
      <c r="HRG55" s="0"/>
      <c r="HRH55" s="0"/>
      <c r="HRI55" s="0"/>
      <c r="HRJ55" s="0"/>
      <c r="HRK55" s="0"/>
      <c r="HRL55" s="0"/>
      <c r="HRM55" s="0"/>
      <c r="HRN55" s="0"/>
      <c r="HRO55" s="0"/>
      <c r="HRP55" s="0"/>
      <c r="HRQ55" s="0"/>
      <c r="HRR55" s="0"/>
      <c r="HRS55" s="0"/>
      <c r="HRT55" s="0"/>
      <c r="HRU55" s="0"/>
      <c r="HRV55" s="0"/>
      <c r="HRW55" s="0"/>
      <c r="HRX55" s="0"/>
      <c r="HRY55" s="0"/>
      <c r="HRZ55" s="0"/>
      <c r="HSA55" s="0"/>
      <c r="HSB55" s="0"/>
      <c r="HSC55" s="0"/>
      <c r="HSD55" s="0"/>
      <c r="HSE55" s="0"/>
      <c r="HSF55" s="0"/>
      <c r="HSG55" s="0"/>
      <c r="HSH55" s="0"/>
      <c r="HSI55" s="0"/>
      <c r="HSJ55" s="0"/>
      <c r="HSK55" s="0"/>
      <c r="HSL55" s="0"/>
      <c r="HSM55" s="0"/>
      <c r="HSN55" s="0"/>
      <c r="HSO55" s="0"/>
      <c r="HSP55" s="0"/>
      <c r="HSQ55" s="0"/>
      <c r="HSR55" s="0"/>
      <c r="HSS55" s="0"/>
      <c r="HST55" s="0"/>
      <c r="HSU55" s="0"/>
      <c r="HSV55" s="0"/>
      <c r="HSW55" s="0"/>
      <c r="HSX55" s="0"/>
      <c r="HSY55" s="0"/>
      <c r="HSZ55" s="0"/>
      <c r="HTA55" s="0"/>
      <c r="HTB55" s="0"/>
      <c r="HTC55" s="0"/>
      <c r="HTD55" s="0"/>
      <c r="HTE55" s="0"/>
      <c r="HTF55" s="0"/>
      <c r="HTG55" s="0"/>
      <c r="HTH55" s="0"/>
      <c r="HTI55" s="0"/>
      <c r="HTJ55" s="0"/>
      <c r="HTK55" s="0"/>
      <c r="HTL55" s="0"/>
      <c r="HTM55" s="0"/>
      <c r="HTN55" s="0"/>
      <c r="HTO55" s="0"/>
      <c r="HTP55" s="0"/>
      <c r="HTQ55" s="0"/>
      <c r="HTR55" s="0"/>
      <c r="HTS55" s="0"/>
      <c r="HTT55" s="0"/>
      <c r="HTU55" s="0"/>
      <c r="HTV55" s="0"/>
      <c r="HTW55" s="0"/>
      <c r="HTX55" s="0"/>
      <c r="HTY55" s="0"/>
      <c r="HTZ55" s="0"/>
      <c r="HUA55" s="0"/>
      <c r="HUB55" s="0"/>
      <c r="HUC55" s="0"/>
      <c r="HUD55" s="0"/>
      <c r="HUE55" s="0"/>
      <c r="HUF55" s="0"/>
      <c r="HUG55" s="0"/>
      <c r="HUH55" s="0"/>
      <c r="HUI55" s="0"/>
      <c r="HUJ55" s="0"/>
      <c r="HUK55" s="0"/>
      <c r="HUL55" s="0"/>
      <c r="HUM55" s="0"/>
      <c r="HUN55" s="0"/>
      <c r="HUO55" s="0"/>
      <c r="HUP55" s="0"/>
      <c r="HUQ55" s="0"/>
      <c r="HUR55" s="0"/>
      <c r="HUS55" s="0"/>
      <c r="HUT55" s="0"/>
      <c r="HUU55" s="0"/>
      <c r="HUV55" s="0"/>
      <c r="HUW55" s="0"/>
      <c r="HUX55" s="0"/>
      <c r="HUY55" s="0"/>
      <c r="HUZ55" s="0"/>
      <c r="HVA55" s="0"/>
      <c r="HVB55" s="0"/>
      <c r="HVC55" s="0"/>
      <c r="HVD55" s="0"/>
      <c r="HVE55" s="0"/>
      <c r="HVF55" s="0"/>
      <c r="HVG55" s="0"/>
      <c r="HVH55" s="0"/>
      <c r="HVI55" s="0"/>
      <c r="HVJ55" s="0"/>
      <c r="HVK55" s="0"/>
      <c r="HVL55" s="0"/>
      <c r="HVM55" s="0"/>
      <c r="HVN55" s="0"/>
      <c r="HVO55" s="0"/>
      <c r="HVP55" s="0"/>
      <c r="HVQ55" s="0"/>
      <c r="HVR55" s="0"/>
      <c r="HVS55" s="0"/>
      <c r="HVT55" s="0"/>
      <c r="HVU55" s="0"/>
      <c r="HVV55" s="0"/>
      <c r="HVW55" s="0"/>
      <c r="HVX55" s="0"/>
      <c r="HVY55" s="0"/>
      <c r="HVZ55" s="0"/>
      <c r="HWA55" s="0"/>
      <c r="HWB55" s="0"/>
      <c r="HWC55" s="0"/>
      <c r="HWD55" s="0"/>
      <c r="HWE55" s="0"/>
      <c r="HWF55" s="0"/>
      <c r="HWG55" s="0"/>
      <c r="HWH55" s="0"/>
      <c r="HWI55" s="0"/>
      <c r="HWJ55" s="0"/>
      <c r="HWK55" s="0"/>
      <c r="HWL55" s="0"/>
      <c r="HWM55" s="0"/>
      <c r="HWN55" s="0"/>
      <c r="HWO55" s="0"/>
      <c r="HWP55" s="0"/>
      <c r="HWQ55" s="0"/>
      <c r="HWR55" s="0"/>
      <c r="HWS55" s="0"/>
      <c r="HWT55" s="0"/>
      <c r="HWU55" s="0"/>
      <c r="HWV55" s="0"/>
      <c r="HWW55" s="0"/>
      <c r="HWX55" s="0"/>
      <c r="HWY55" s="0"/>
      <c r="HWZ55" s="0"/>
      <c r="HXA55" s="0"/>
      <c r="HXB55" s="0"/>
      <c r="HXC55" s="0"/>
      <c r="HXD55" s="0"/>
      <c r="HXE55" s="0"/>
      <c r="HXF55" s="0"/>
      <c r="HXG55" s="0"/>
      <c r="HXH55" s="0"/>
      <c r="HXI55" s="0"/>
      <c r="HXJ55" s="0"/>
      <c r="HXK55" s="0"/>
      <c r="HXL55" s="0"/>
      <c r="HXM55" s="0"/>
      <c r="HXN55" s="0"/>
      <c r="HXO55" s="0"/>
      <c r="HXP55" s="0"/>
      <c r="HXQ55" s="0"/>
      <c r="HXR55" s="0"/>
      <c r="HXS55" s="0"/>
      <c r="HXT55" s="0"/>
      <c r="HXU55" s="0"/>
      <c r="HXV55" s="0"/>
      <c r="HXW55" s="0"/>
      <c r="HXX55" s="0"/>
      <c r="HXY55" s="0"/>
      <c r="HXZ55" s="0"/>
      <c r="HYA55" s="0"/>
      <c r="HYB55" s="0"/>
      <c r="HYC55" s="0"/>
      <c r="HYD55" s="0"/>
      <c r="HYE55" s="0"/>
      <c r="HYF55" s="0"/>
      <c r="HYG55" s="0"/>
      <c r="HYH55" s="0"/>
      <c r="HYI55" s="0"/>
      <c r="HYJ55" s="0"/>
      <c r="HYK55" s="0"/>
      <c r="HYL55" s="0"/>
      <c r="HYM55" s="0"/>
      <c r="HYN55" s="0"/>
      <c r="HYO55" s="0"/>
      <c r="HYP55" s="0"/>
      <c r="HYQ55" s="0"/>
      <c r="HYR55" s="0"/>
      <c r="HYS55" s="0"/>
      <c r="HYT55" s="0"/>
      <c r="HYU55" s="0"/>
      <c r="HYV55" s="0"/>
      <c r="HYW55" s="0"/>
      <c r="HYX55" s="0"/>
      <c r="HYY55" s="0"/>
      <c r="HYZ55" s="0"/>
      <c r="HZA55" s="0"/>
      <c r="HZB55" s="0"/>
      <c r="HZC55" s="0"/>
      <c r="HZD55" s="0"/>
      <c r="HZE55" s="0"/>
      <c r="HZF55" s="0"/>
      <c r="HZG55" s="0"/>
      <c r="HZH55" s="0"/>
      <c r="HZI55" s="0"/>
      <c r="HZJ55" s="0"/>
      <c r="HZK55" s="0"/>
      <c r="HZL55" s="0"/>
      <c r="HZM55" s="0"/>
      <c r="HZN55" s="0"/>
      <c r="HZO55" s="0"/>
      <c r="HZP55" s="0"/>
      <c r="HZQ55" s="0"/>
      <c r="HZR55" s="0"/>
      <c r="HZS55" s="0"/>
      <c r="HZT55" s="0"/>
      <c r="HZU55" s="0"/>
      <c r="HZV55" s="0"/>
      <c r="HZW55" s="0"/>
      <c r="HZX55" s="0"/>
      <c r="HZY55" s="0"/>
      <c r="HZZ55" s="0"/>
      <c r="IAA55" s="0"/>
      <c r="IAB55" s="0"/>
      <c r="IAC55" s="0"/>
      <c r="IAD55" s="0"/>
      <c r="IAE55" s="0"/>
      <c r="IAF55" s="0"/>
      <c r="IAG55" s="0"/>
      <c r="IAH55" s="0"/>
      <c r="IAI55" s="0"/>
      <c r="IAJ55" s="0"/>
      <c r="IAK55" s="0"/>
      <c r="IAL55" s="0"/>
      <c r="IAM55" s="0"/>
      <c r="IAN55" s="0"/>
      <c r="IAO55" s="0"/>
      <c r="IAP55" s="0"/>
      <c r="IAQ55" s="0"/>
      <c r="IAR55" s="0"/>
      <c r="IAS55" s="0"/>
      <c r="IAT55" s="0"/>
      <c r="IAU55" s="0"/>
      <c r="IAV55" s="0"/>
      <c r="IAW55" s="0"/>
      <c r="IAX55" s="0"/>
      <c r="IAY55" s="0"/>
      <c r="IAZ55" s="0"/>
      <c r="IBA55" s="0"/>
      <c r="IBB55" s="0"/>
      <c r="IBC55" s="0"/>
      <c r="IBD55" s="0"/>
      <c r="IBE55" s="0"/>
      <c r="IBF55" s="0"/>
      <c r="IBG55" s="0"/>
      <c r="IBH55" s="0"/>
      <c r="IBI55" s="0"/>
      <c r="IBJ55" s="0"/>
      <c r="IBK55" s="0"/>
      <c r="IBL55" s="0"/>
      <c r="IBM55" s="0"/>
      <c r="IBN55" s="0"/>
      <c r="IBO55" s="0"/>
      <c r="IBP55" s="0"/>
      <c r="IBQ55" s="0"/>
      <c r="IBR55" s="0"/>
      <c r="IBS55" s="0"/>
      <c r="IBT55" s="0"/>
      <c r="IBU55" s="0"/>
      <c r="IBV55" s="0"/>
      <c r="IBW55" s="0"/>
      <c r="IBX55" s="0"/>
      <c r="IBY55" s="0"/>
      <c r="IBZ55" s="0"/>
      <c r="ICA55" s="0"/>
      <c r="ICB55" s="0"/>
      <c r="ICC55" s="0"/>
      <c r="ICD55" s="0"/>
      <c r="ICE55" s="0"/>
      <c r="ICF55" s="0"/>
      <c r="ICG55" s="0"/>
      <c r="ICH55" s="0"/>
      <c r="ICI55" s="0"/>
      <c r="ICJ55" s="0"/>
      <c r="ICK55" s="0"/>
      <c r="ICL55" s="0"/>
      <c r="ICM55" s="0"/>
      <c r="ICN55" s="0"/>
      <c r="ICO55" s="0"/>
      <c r="ICP55" s="0"/>
      <c r="ICQ55" s="0"/>
      <c r="ICR55" s="0"/>
      <c r="ICS55" s="0"/>
      <c r="ICT55" s="0"/>
      <c r="ICU55" s="0"/>
      <c r="ICV55" s="0"/>
      <c r="ICW55" s="0"/>
      <c r="ICX55" s="0"/>
      <c r="ICY55" s="0"/>
      <c r="ICZ55" s="0"/>
      <c r="IDA55" s="0"/>
      <c r="IDB55" s="0"/>
      <c r="IDC55" s="0"/>
      <c r="IDD55" s="0"/>
      <c r="IDE55" s="0"/>
      <c r="IDF55" s="0"/>
      <c r="IDG55" s="0"/>
      <c r="IDH55" s="0"/>
      <c r="IDI55" s="0"/>
      <c r="IDJ55" s="0"/>
      <c r="IDK55" s="0"/>
      <c r="IDL55" s="0"/>
      <c r="IDM55" s="0"/>
      <c r="IDN55" s="0"/>
      <c r="IDO55" s="0"/>
      <c r="IDP55" s="0"/>
      <c r="IDQ55" s="0"/>
      <c r="IDR55" s="0"/>
      <c r="IDS55" s="0"/>
      <c r="IDT55" s="0"/>
      <c r="IDU55" s="0"/>
      <c r="IDV55" s="0"/>
      <c r="IDW55" s="0"/>
      <c r="IDX55" s="0"/>
      <c r="IDY55" s="0"/>
      <c r="IDZ55" s="0"/>
      <c r="IEA55" s="0"/>
      <c r="IEB55" s="0"/>
      <c r="IEC55" s="0"/>
      <c r="IED55" s="0"/>
      <c r="IEE55" s="0"/>
      <c r="IEF55" s="0"/>
      <c r="IEG55" s="0"/>
      <c r="IEH55" s="0"/>
      <c r="IEI55" s="0"/>
      <c r="IEJ55" s="0"/>
      <c r="IEK55" s="0"/>
      <c r="IEL55" s="0"/>
      <c r="IEM55" s="0"/>
      <c r="IEN55" s="0"/>
      <c r="IEO55" s="0"/>
      <c r="IEP55" s="0"/>
      <c r="IEQ55" s="0"/>
      <c r="IER55" s="0"/>
      <c r="IES55" s="0"/>
      <c r="IET55" s="0"/>
      <c r="IEU55" s="0"/>
      <c r="IEV55" s="0"/>
      <c r="IEW55" s="0"/>
      <c r="IEX55" s="0"/>
      <c r="IEY55" s="0"/>
      <c r="IEZ55" s="0"/>
      <c r="IFA55" s="0"/>
      <c r="IFB55" s="0"/>
      <c r="IFC55" s="0"/>
      <c r="IFD55" s="0"/>
      <c r="IFE55" s="0"/>
      <c r="IFF55" s="0"/>
      <c r="IFG55" s="0"/>
      <c r="IFH55" s="0"/>
      <c r="IFI55" s="0"/>
      <c r="IFJ55" s="0"/>
      <c r="IFK55" s="0"/>
      <c r="IFL55" s="0"/>
      <c r="IFM55" s="0"/>
      <c r="IFN55" s="0"/>
      <c r="IFO55" s="0"/>
      <c r="IFP55" s="0"/>
      <c r="IFQ55" s="0"/>
      <c r="IFR55" s="0"/>
      <c r="IFS55" s="0"/>
      <c r="IFT55" s="0"/>
      <c r="IFU55" s="0"/>
      <c r="IFV55" s="0"/>
      <c r="IFW55" s="0"/>
      <c r="IFX55" s="0"/>
      <c r="IFY55" s="0"/>
      <c r="IFZ55" s="0"/>
      <c r="IGA55" s="0"/>
      <c r="IGB55" s="0"/>
      <c r="IGC55" s="0"/>
      <c r="IGD55" s="0"/>
      <c r="IGE55" s="0"/>
      <c r="IGF55" s="0"/>
      <c r="IGG55" s="0"/>
      <c r="IGH55" s="0"/>
      <c r="IGI55" s="0"/>
      <c r="IGJ55" s="0"/>
      <c r="IGK55" s="0"/>
      <c r="IGL55" s="0"/>
      <c r="IGM55" s="0"/>
      <c r="IGN55" s="0"/>
      <c r="IGO55" s="0"/>
      <c r="IGP55" s="0"/>
      <c r="IGQ55" s="0"/>
      <c r="IGR55" s="0"/>
      <c r="IGS55" s="0"/>
      <c r="IGT55" s="0"/>
      <c r="IGU55" s="0"/>
      <c r="IGV55" s="0"/>
      <c r="IGW55" s="0"/>
      <c r="IGX55" s="0"/>
      <c r="IGY55" s="0"/>
      <c r="IGZ55" s="0"/>
      <c r="IHA55" s="0"/>
      <c r="IHB55" s="0"/>
      <c r="IHC55" s="0"/>
      <c r="IHD55" s="0"/>
      <c r="IHE55" s="0"/>
      <c r="IHF55" s="0"/>
      <c r="IHG55" s="0"/>
      <c r="IHH55" s="0"/>
      <c r="IHI55" s="0"/>
      <c r="IHJ55" s="0"/>
      <c r="IHK55" s="0"/>
      <c r="IHL55" s="0"/>
      <c r="IHM55" s="0"/>
      <c r="IHN55" s="0"/>
      <c r="IHO55" s="0"/>
      <c r="IHP55" s="0"/>
      <c r="IHQ55" s="0"/>
      <c r="IHR55" s="0"/>
      <c r="IHS55" s="0"/>
      <c r="IHT55" s="0"/>
      <c r="IHU55" s="0"/>
      <c r="IHV55" s="0"/>
      <c r="IHW55" s="0"/>
      <c r="IHX55" s="0"/>
      <c r="IHY55" s="0"/>
      <c r="IHZ55" s="0"/>
      <c r="IIA55" s="0"/>
      <c r="IIB55" s="0"/>
      <c r="IIC55" s="0"/>
      <c r="IID55" s="0"/>
      <c r="IIE55" s="0"/>
      <c r="IIF55" s="0"/>
      <c r="IIG55" s="0"/>
      <c r="IIH55" s="0"/>
      <c r="III55" s="0"/>
      <c r="IIJ55" s="0"/>
      <c r="IIK55" s="0"/>
      <c r="IIL55" s="0"/>
      <c r="IIM55" s="0"/>
      <c r="IIN55" s="0"/>
      <c r="IIO55" s="0"/>
      <c r="IIP55" s="0"/>
      <c r="IIQ55" s="0"/>
      <c r="IIR55" s="0"/>
      <c r="IIS55" s="0"/>
      <c r="IIT55" s="0"/>
      <c r="IIU55" s="0"/>
      <c r="IIV55" s="0"/>
      <c r="IIW55" s="0"/>
      <c r="IIX55" s="0"/>
      <c r="IIY55" s="0"/>
      <c r="IIZ55" s="0"/>
      <c r="IJA55" s="0"/>
      <c r="IJB55" s="0"/>
      <c r="IJC55" s="0"/>
      <c r="IJD55" s="0"/>
      <c r="IJE55" s="0"/>
      <c r="IJF55" s="0"/>
      <c r="IJG55" s="0"/>
      <c r="IJH55" s="0"/>
      <c r="IJI55" s="0"/>
      <c r="IJJ55" s="0"/>
      <c r="IJK55" s="0"/>
      <c r="IJL55" s="0"/>
      <c r="IJM55" s="0"/>
      <c r="IJN55" s="0"/>
      <c r="IJO55" s="0"/>
      <c r="IJP55" s="0"/>
      <c r="IJQ55" s="0"/>
      <c r="IJR55" s="0"/>
      <c r="IJS55" s="0"/>
      <c r="IJT55" s="0"/>
      <c r="IJU55" s="0"/>
      <c r="IJV55" s="0"/>
      <c r="IJW55" s="0"/>
      <c r="IJX55" s="0"/>
      <c r="IJY55" s="0"/>
      <c r="IJZ55" s="0"/>
      <c r="IKA55" s="0"/>
      <c r="IKB55" s="0"/>
      <c r="IKC55" s="0"/>
      <c r="IKD55" s="0"/>
      <c r="IKE55" s="0"/>
      <c r="IKF55" s="0"/>
      <c r="IKG55" s="0"/>
      <c r="IKH55" s="0"/>
      <c r="IKI55" s="0"/>
      <c r="IKJ55" s="0"/>
      <c r="IKK55" s="0"/>
      <c r="IKL55" s="0"/>
      <c r="IKM55" s="0"/>
      <c r="IKN55" s="0"/>
      <c r="IKO55" s="0"/>
      <c r="IKP55" s="0"/>
      <c r="IKQ55" s="0"/>
      <c r="IKR55" s="0"/>
      <c r="IKS55" s="0"/>
      <c r="IKT55" s="0"/>
      <c r="IKU55" s="0"/>
      <c r="IKV55" s="0"/>
      <c r="IKW55" s="0"/>
      <c r="IKX55" s="0"/>
      <c r="IKY55" s="0"/>
      <c r="IKZ55" s="0"/>
      <c r="ILA55" s="0"/>
      <c r="ILB55" s="0"/>
      <c r="ILC55" s="0"/>
      <c r="ILD55" s="0"/>
      <c r="ILE55" s="0"/>
      <c r="ILF55" s="0"/>
      <c r="ILG55" s="0"/>
      <c r="ILH55" s="0"/>
      <c r="ILI55" s="0"/>
      <c r="ILJ55" s="0"/>
      <c r="ILK55" s="0"/>
      <c r="ILL55" s="0"/>
      <c r="ILM55" s="0"/>
      <c r="ILN55" s="0"/>
      <c r="ILO55" s="0"/>
      <c r="ILP55" s="0"/>
      <c r="ILQ55" s="0"/>
      <c r="ILR55" s="0"/>
      <c r="ILS55" s="0"/>
      <c r="ILT55" s="0"/>
      <c r="ILU55" s="0"/>
      <c r="ILV55" s="0"/>
      <c r="ILW55" s="0"/>
      <c r="ILX55" s="0"/>
      <c r="ILY55" s="0"/>
      <c r="ILZ55" s="0"/>
      <c r="IMA55" s="0"/>
      <c r="IMB55" s="0"/>
      <c r="IMC55" s="0"/>
      <c r="IMD55" s="0"/>
      <c r="IME55" s="0"/>
      <c r="IMF55" s="0"/>
      <c r="IMG55" s="0"/>
      <c r="IMH55" s="0"/>
      <c r="IMI55" s="0"/>
      <c r="IMJ55" s="0"/>
      <c r="IMK55" s="0"/>
      <c r="IML55" s="0"/>
      <c r="IMM55" s="0"/>
      <c r="IMN55" s="0"/>
      <c r="IMO55" s="0"/>
      <c r="IMP55" s="0"/>
      <c r="IMQ55" s="0"/>
      <c r="IMR55" s="0"/>
      <c r="IMS55" s="0"/>
      <c r="IMT55" s="0"/>
      <c r="IMU55" s="0"/>
      <c r="IMV55" s="0"/>
      <c r="IMW55" s="0"/>
      <c r="IMX55" s="0"/>
      <c r="IMY55" s="0"/>
      <c r="IMZ55" s="0"/>
      <c r="INA55" s="0"/>
      <c r="INB55" s="0"/>
      <c r="INC55" s="0"/>
      <c r="IND55" s="0"/>
      <c r="INE55" s="0"/>
      <c r="INF55" s="0"/>
      <c r="ING55" s="0"/>
      <c r="INH55" s="0"/>
      <c r="INI55" s="0"/>
      <c r="INJ55" s="0"/>
      <c r="INK55" s="0"/>
      <c r="INL55" s="0"/>
      <c r="INM55" s="0"/>
      <c r="INN55" s="0"/>
      <c r="INO55" s="0"/>
      <c r="INP55" s="0"/>
      <c r="INQ55" s="0"/>
      <c r="INR55" s="0"/>
      <c r="INS55" s="0"/>
      <c r="INT55" s="0"/>
      <c r="INU55" s="0"/>
      <c r="INV55" s="0"/>
      <c r="INW55" s="0"/>
      <c r="INX55" s="0"/>
      <c r="INY55" s="0"/>
      <c r="INZ55" s="0"/>
      <c r="IOA55" s="0"/>
      <c r="IOB55" s="0"/>
      <c r="IOC55" s="0"/>
      <c r="IOD55" s="0"/>
      <c r="IOE55" s="0"/>
      <c r="IOF55" s="0"/>
      <c r="IOG55" s="0"/>
      <c r="IOH55" s="0"/>
      <c r="IOI55" s="0"/>
      <c r="IOJ55" s="0"/>
      <c r="IOK55" s="0"/>
      <c r="IOL55" s="0"/>
      <c r="IOM55" s="0"/>
      <c r="ION55" s="0"/>
      <c r="IOO55" s="0"/>
      <c r="IOP55" s="0"/>
      <c r="IOQ55" s="0"/>
      <c r="IOR55" s="0"/>
      <c r="IOS55" s="0"/>
      <c r="IOT55" s="0"/>
      <c r="IOU55" s="0"/>
      <c r="IOV55" s="0"/>
      <c r="IOW55" s="0"/>
      <c r="IOX55" s="0"/>
      <c r="IOY55" s="0"/>
      <c r="IOZ55" s="0"/>
      <c r="IPA55" s="0"/>
      <c r="IPB55" s="0"/>
      <c r="IPC55" s="0"/>
      <c r="IPD55" s="0"/>
      <c r="IPE55" s="0"/>
      <c r="IPF55" s="0"/>
      <c r="IPG55" s="0"/>
      <c r="IPH55" s="0"/>
      <c r="IPI55" s="0"/>
      <c r="IPJ55" s="0"/>
      <c r="IPK55" s="0"/>
      <c r="IPL55" s="0"/>
      <c r="IPM55" s="0"/>
      <c r="IPN55" s="0"/>
      <c r="IPO55" s="0"/>
      <c r="IPP55" s="0"/>
      <c r="IPQ55" s="0"/>
      <c r="IPR55" s="0"/>
      <c r="IPS55" s="0"/>
      <c r="IPT55" s="0"/>
      <c r="IPU55" s="0"/>
      <c r="IPV55" s="0"/>
      <c r="IPW55" s="0"/>
      <c r="IPX55" s="0"/>
      <c r="IPY55" s="0"/>
      <c r="IPZ55" s="0"/>
      <c r="IQA55" s="0"/>
      <c r="IQB55" s="0"/>
      <c r="IQC55" s="0"/>
      <c r="IQD55" s="0"/>
      <c r="IQE55" s="0"/>
      <c r="IQF55" s="0"/>
      <c r="IQG55" s="0"/>
      <c r="IQH55" s="0"/>
      <c r="IQI55" s="0"/>
      <c r="IQJ55" s="0"/>
      <c r="IQK55" s="0"/>
      <c r="IQL55" s="0"/>
      <c r="IQM55" s="0"/>
      <c r="IQN55" s="0"/>
      <c r="IQO55" s="0"/>
      <c r="IQP55" s="0"/>
      <c r="IQQ55" s="0"/>
      <c r="IQR55" s="0"/>
      <c r="IQS55" s="0"/>
      <c r="IQT55" s="0"/>
      <c r="IQU55" s="0"/>
      <c r="IQV55" s="0"/>
      <c r="IQW55" s="0"/>
      <c r="IQX55" s="0"/>
      <c r="IQY55" s="0"/>
      <c r="IQZ55" s="0"/>
      <c r="IRA55" s="0"/>
      <c r="IRB55" s="0"/>
      <c r="IRC55" s="0"/>
      <c r="IRD55" s="0"/>
      <c r="IRE55" s="0"/>
      <c r="IRF55" s="0"/>
      <c r="IRG55" s="0"/>
      <c r="IRH55" s="0"/>
      <c r="IRI55" s="0"/>
      <c r="IRJ55" s="0"/>
      <c r="IRK55" s="0"/>
      <c r="IRL55" s="0"/>
      <c r="IRM55" s="0"/>
      <c r="IRN55" s="0"/>
      <c r="IRO55" s="0"/>
      <c r="IRP55" s="0"/>
      <c r="IRQ55" s="0"/>
      <c r="IRR55" s="0"/>
      <c r="IRS55" s="0"/>
      <c r="IRT55" s="0"/>
      <c r="IRU55" s="0"/>
      <c r="IRV55" s="0"/>
      <c r="IRW55" s="0"/>
      <c r="IRX55" s="0"/>
      <c r="IRY55" s="0"/>
      <c r="IRZ55" s="0"/>
      <c r="ISA55" s="0"/>
      <c r="ISB55" s="0"/>
      <c r="ISC55" s="0"/>
      <c r="ISD55" s="0"/>
      <c r="ISE55" s="0"/>
      <c r="ISF55" s="0"/>
      <c r="ISG55" s="0"/>
      <c r="ISH55" s="0"/>
      <c r="ISI55" s="0"/>
      <c r="ISJ55" s="0"/>
      <c r="ISK55" s="0"/>
      <c r="ISL55" s="0"/>
      <c r="ISM55" s="0"/>
      <c r="ISN55" s="0"/>
      <c r="ISO55" s="0"/>
      <c r="ISP55" s="0"/>
      <c r="ISQ55" s="0"/>
      <c r="ISR55" s="0"/>
      <c r="ISS55" s="0"/>
      <c r="IST55" s="0"/>
      <c r="ISU55" s="0"/>
      <c r="ISV55" s="0"/>
      <c r="ISW55" s="0"/>
      <c r="ISX55" s="0"/>
      <c r="ISY55" s="0"/>
      <c r="ISZ55" s="0"/>
      <c r="ITA55" s="0"/>
      <c r="ITB55" s="0"/>
      <c r="ITC55" s="0"/>
      <c r="ITD55" s="0"/>
      <c r="ITE55" s="0"/>
      <c r="ITF55" s="0"/>
      <c r="ITG55" s="0"/>
      <c r="ITH55" s="0"/>
      <c r="ITI55" s="0"/>
      <c r="ITJ55" s="0"/>
      <c r="ITK55" s="0"/>
      <c r="ITL55" s="0"/>
      <c r="ITM55" s="0"/>
      <c r="ITN55" s="0"/>
      <c r="ITO55" s="0"/>
      <c r="ITP55" s="0"/>
      <c r="ITQ55" s="0"/>
      <c r="ITR55" s="0"/>
      <c r="ITS55" s="0"/>
      <c r="ITT55" s="0"/>
      <c r="ITU55" s="0"/>
      <c r="ITV55" s="0"/>
      <c r="ITW55" s="0"/>
      <c r="ITX55" s="0"/>
      <c r="ITY55" s="0"/>
      <c r="ITZ55" s="0"/>
      <c r="IUA55" s="0"/>
      <c r="IUB55" s="0"/>
      <c r="IUC55" s="0"/>
      <c r="IUD55" s="0"/>
      <c r="IUE55" s="0"/>
      <c r="IUF55" s="0"/>
      <c r="IUG55" s="0"/>
      <c r="IUH55" s="0"/>
      <c r="IUI55" s="0"/>
      <c r="IUJ55" s="0"/>
      <c r="IUK55" s="0"/>
      <c r="IUL55" s="0"/>
      <c r="IUM55" s="0"/>
      <c r="IUN55" s="0"/>
      <c r="IUO55" s="0"/>
      <c r="IUP55" s="0"/>
      <c r="IUQ55" s="0"/>
      <c r="IUR55" s="0"/>
      <c r="IUS55" s="0"/>
      <c r="IUT55" s="0"/>
      <c r="IUU55" s="0"/>
      <c r="IUV55" s="0"/>
      <c r="IUW55" s="0"/>
      <c r="IUX55" s="0"/>
      <c r="IUY55" s="0"/>
      <c r="IUZ55" s="0"/>
      <c r="IVA55" s="0"/>
      <c r="IVB55" s="0"/>
      <c r="IVC55" s="0"/>
      <c r="IVD55" s="0"/>
      <c r="IVE55" s="0"/>
      <c r="IVF55" s="0"/>
      <c r="IVG55" s="0"/>
      <c r="IVH55" s="0"/>
      <c r="IVI55" s="0"/>
      <c r="IVJ55" s="0"/>
      <c r="IVK55" s="0"/>
      <c r="IVL55" s="0"/>
      <c r="IVM55" s="0"/>
      <c r="IVN55" s="0"/>
      <c r="IVO55" s="0"/>
      <c r="IVP55" s="0"/>
      <c r="IVQ55" s="0"/>
      <c r="IVR55" s="0"/>
      <c r="IVS55" s="0"/>
      <c r="IVT55" s="0"/>
      <c r="IVU55" s="0"/>
      <c r="IVV55" s="0"/>
      <c r="IVW55" s="0"/>
      <c r="IVX55" s="0"/>
      <c r="IVY55" s="0"/>
      <c r="IVZ55" s="0"/>
      <c r="IWA55" s="0"/>
      <c r="IWB55" s="0"/>
      <c r="IWC55" s="0"/>
      <c r="IWD55" s="0"/>
      <c r="IWE55" s="0"/>
      <c r="IWF55" s="0"/>
      <c r="IWG55" s="0"/>
      <c r="IWH55" s="0"/>
      <c r="IWI55" s="0"/>
      <c r="IWJ55" s="0"/>
      <c r="IWK55" s="0"/>
      <c r="IWL55" s="0"/>
      <c r="IWM55" s="0"/>
      <c r="IWN55" s="0"/>
      <c r="IWO55" s="0"/>
      <c r="IWP55" s="0"/>
      <c r="IWQ55" s="0"/>
      <c r="IWR55" s="0"/>
      <c r="IWS55" s="0"/>
      <c r="IWT55" s="0"/>
      <c r="IWU55" s="0"/>
      <c r="IWV55" s="0"/>
      <c r="IWW55" s="0"/>
      <c r="IWX55" s="0"/>
      <c r="IWY55" s="0"/>
      <c r="IWZ55" s="0"/>
      <c r="IXA55" s="0"/>
      <c r="IXB55" s="0"/>
      <c r="IXC55" s="0"/>
      <c r="IXD55" s="0"/>
      <c r="IXE55" s="0"/>
      <c r="IXF55" s="0"/>
      <c r="IXG55" s="0"/>
      <c r="IXH55" s="0"/>
      <c r="IXI55" s="0"/>
      <c r="IXJ55" s="0"/>
      <c r="IXK55" s="0"/>
      <c r="IXL55" s="0"/>
      <c r="IXM55" s="0"/>
      <c r="IXN55" s="0"/>
      <c r="IXO55" s="0"/>
      <c r="IXP55" s="0"/>
      <c r="IXQ55" s="0"/>
      <c r="IXR55" s="0"/>
      <c r="IXS55" s="0"/>
      <c r="IXT55" s="0"/>
      <c r="IXU55" s="0"/>
      <c r="IXV55" s="0"/>
      <c r="IXW55" s="0"/>
      <c r="IXX55" s="0"/>
      <c r="IXY55" s="0"/>
      <c r="IXZ55" s="0"/>
      <c r="IYA55" s="0"/>
      <c r="IYB55" s="0"/>
      <c r="IYC55" s="0"/>
      <c r="IYD55" s="0"/>
      <c r="IYE55" s="0"/>
      <c r="IYF55" s="0"/>
      <c r="IYG55" s="0"/>
      <c r="IYH55" s="0"/>
      <c r="IYI55" s="0"/>
      <c r="IYJ55" s="0"/>
      <c r="IYK55" s="0"/>
      <c r="IYL55" s="0"/>
      <c r="IYM55" s="0"/>
      <c r="IYN55" s="0"/>
      <c r="IYO55" s="0"/>
      <c r="IYP55" s="0"/>
      <c r="IYQ55" s="0"/>
      <c r="IYR55" s="0"/>
      <c r="IYS55" s="0"/>
      <c r="IYT55" s="0"/>
      <c r="IYU55" s="0"/>
      <c r="IYV55" s="0"/>
      <c r="IYW55" s="0"/>
      <c r="IYX55" s="0"/>
      <c r="IYY55" s="0"/>
      <c r="IYZ55" s="0"/>
      <c r="IZA55" s="0"/>
      <c r="IZB55" s="0"/>
      <c r="IZC55" s="0"/>
      <c r="IZD55" s="0"/>
      <c r="IZE55" s="0"/>
      <c r="IZF55" s="0"/>
      <c r="IZG55" s="0"/>
      <c r="IZH55" s="0"/>
      <c r="IZI55" s="0"/>
      <c r="IZJ55" s="0"/>
      <c r="IZK55" s="0"/>
      <c r="IZL55" s="0"/>
      <c r="IZM55" s="0"/>
      <c r="IZN55" s="0"/>
      <c r="IZO55" s="0"/>
      <c r="IZP55" s="0"/>
      <c r="IZQ55" s="0"/>
      <c r="IZR55" s="0"/>
      <c r="IZS55" s="0"/>
      <c r="IZT55" s="0"/>
      <c r="IZU55" s="0"/>
      <c r="IZV55" s="0"/>
      <c r="IZW55" s="0"/>
      <c r="IZX55" s="0"/>
      <c r="IZY55" s="0"/>
      <c r="IZZ55" s="0"/>
      <c r="JAA55" s="0"/>
      <c r="JAB55" s="0"/>
      <c r="JAC55" s="0"/>
      <c r="JAD55" s="0"/>
      <c r="JAE55" s="0"/>
      <c r="JAF55" s="0"/>
      <c r="JAG55" s="0"/>
      <c r="JAH55" s="0"/>
      <c r="JAI55" s="0"/>
      <c r="JAJ55" s="0"/>
      <c r="JAK55" s="0"/>
      <c r="JAL55" s="0"/>
      <c r="JAM55" s="0"/>
      <c r="JAN55" s="0"/>
      <c r="JAO55" s="0"/>
      <c r="JAP55" s="0"/>
      <c r="JAQ55" s="0"/>
      <c r="JAR55" s="0"/>
      <c r="JAS55" s="0"/>
      <c r="JAT55" s="0"/>
      <c r="JAU55" s="0"/>
      <c r="JAV55" s="0"/>
      <c r="JAW55" s="0"/>
      <c r="JAX55" s="0"/>
      <c r="JAY55" s="0"/>
      <c r="JAZ55" s="0"/>
      <c r="JBA55" s="0"/>
      <c r="JBB55" s="0"/>
      <c r="JBC55" s="0"/>
      <c r="JBD55" s="0"/>
      <c r="JBE55" s="0"/>
      <c r="JBF55" s="0"/>
      <c r="JBG55" s="0"/>
      <c r="JBH55" s="0"/>
      <c r="JBI55" s="0"/>
      <c r="JBJ55" s="0"/>
      <c r="JBK55" s="0"/>
      <c r="JBL55" s="0"/>
      <c r="JBM55" s="0"/>
      <c r="JBN55" s="0"/>
      <c r="JBO55" s="0"/>
      <c r="JBP55" s="0"/>
      <c r="JBQ55" s="0"/>
      <c r="JBR55" s="0"/>
      <c r="JBS55" s="0"/>
      <c r="JBT55" s="0"/>
      <c r="JBU55" s="0"/>
      <c r="JBV55" s="0"/>
      <c r="JBW55" s="0"/>
      <c r="JBX55" s="0"/>
      <c r="JBY55" s="0"/>
      <c r="JBZ55" s="0"/>
      <c r="JCA55" s="0"/>
      <c r="JCB55" s="0"/>
      <c r="JCC55" s="0"/>
      <c r="JCD55" s="0"/>
      <c r="JCE55" s="0"/>
      <c r="JCF55" s="0"/>
      <c r="JCG55" s="0"/>
      <c r="JCH55" s="0"/>
      <c r="JCI55" s="0"/>
      <c r="JCJ55" s="0"/>
      <c r="JCK55" s="0"/>
      <c r="JCL55" s="0"/>
      <c r="JCM55" s="0"/>
      <c r="JCN55" s="0"/>
      <c r="JCO55" s="0"/>
      <c r="JCP55" s="0"/>
      <c r="JCQ55" s="0"/>
      <c r="JCR55" s="0"/>
      <c r="JCS55" s="0"/>
      <c r="JCT55" s="0"/>
      <c r="JCU55" s="0"/>
      <c r="JCV55" s="0"/>
      <c r="JCW55" s="0"/>
      <c r="JCX55" s="0"/>
      <c r="JCY55" s="0"/>
      <c r="JCZ55" s="0"/>
      <c r="JDA55" s="0"/>
      <c r="JDB55" s="0"/>
      <c r="JDC55" s="0"/>
      <c r="JDD55" s="0"/>
      <c r="JDE55" s="0"/>
      <c r="JDF55" s="0"/>
      <c r="JDG55" s="0"/>
      <c r="JDH55" s="0"/>
      <c r="JDI55" s="0"/>
      <c r="JDJ55" s="0"/>
      <c r="JDK55" s="0"/>
      <c r="JDL55" s="0"/>
      <c r="JDM55" s="0"/>
      <c r="JDN55" s="0"/>
      <c r="JDO55" s="0"/>
      <c r="JDP55" s="0"/>
      <c r="JDQ55" s="0"/>
      <c r="JDR55" s="0"/>
      <c r="JDS55" s="0"/>
      <c r="JDT55" s="0"/>
      <c r="JDU55" s="0"/>
      <c r="JDV55" s="0"/>
      <c r="JDW55" s="0"/>
      <c r="JDX55" s="0"/>
      <c r="JDY55" s="0"/>
      <c r="JDZ55" s="0"/>
      <c r="JEA55" s="0"/>
      <c r="JEB55" s="0"/>
      <c r="JEC55" s="0"/>
      <c r="JED55" s="0"/>
      <c r="JEE55" s="0"/>
      <c r="JEF55" s="0"/>
      <c r="JEG55" s="0"/>
      <c r="JEH55" s="0"/>
      <c r="JEI55" s="0"/>
      <c r="JEJ55" s="0"/>
      <c r="JEK55" s="0"/>
      <c r="JEL55" s="0"/>
      <c r="JEM55" s="0"/>
      <c r="JEN55" s="0"/>
      <c r="JEO55" s="0"/>
      <c r="JEP55" s="0"/>
      <c r="JEQ55" s="0"/>
      <c r="JER55" s="0"/>
      <c r="JES55" s="0"/>
      <c r="JET55" s="0"/>
      <c r="JEU55" s="0"/>
      <c r="JEV55" s="0"/>
      <c r="JEW55" s="0"/>
      <c r="JEX55" s="0"/>
      <c r="JEY55" s="0"/>
      <c r="JEZ55" s="0"/>
      <c r="JFA55" s="0"/>
      <c r="JFB55" s="0"/>
      <c r="JFC55" s="0"/>
      <c r="JFD55" s="0"/>
      <c r="JFE55" s="0"/>
      <c r="JFF55" s="0"/>
      <c r="JFG55" s="0"/>
      <c r="JFH55" s="0"/>
      <c r="JFI55" s="0"/>
      <c r="JFJ55" s="0"/>
      <c r="JFK55" s="0"/>
      <c r="JFL55" s="0"/>
      <c r="JFM55" s="0"/>
      <c r="JFN55" s="0"/>
      <c r="JFO55" s="0"/>
      <c r="JFP55" s="0"/>
      <c r="JFQ55" s="0"/>
      <c r="JFR55" s="0"/>
      <c r="JFS55" s="0"/>
      <c r="JFT55" s="0"/>
      <c r="JFU55" s="0"/>
      <c r="JFV55" s="0"/>
      <c r="JFW55" s="0"/>
      <c r="JFX55" s="0"/>
      <c r="JFY55" s="0"/>
      <c r="JFZ55" s="0"/>
      <c r="JGA55" s="0"/>
      <c r="JGB55" s="0"/>
      <c r="JGC55" s="0"/>
      <c r="JGD55" s="0"/>
      <c r="JGE55" s="0"/>
      <c r="JGF55" s="0"/>
      <c r="JGG55" s="0"/>
      <c r="JGH55" s="0"/>
      <c r="JGI55" s="0"/>
      <c r="JGJ55" s="0"/>
      <c r="JGK55" s="0"/>
      <c r="JGL55" s="0"/>
      <c r="JGM55" s="0"/>
      <c r="JGN55" s="0"/>
      <c r="JGO55" s="0"/>
      <c r="JGP55" s="0"/>
      <c r="JGQ55" s="0"/>
      <c r="JGR55" s="0"/>
      <c r="JGS55" s="0"/>
      <c r="JGT55" s="0"/>
      <c r="JGU55" s="0"/>
      <c r="JGV55" s="0"/>
      <c r="JGW55" s="0"/>
      <c r="JGX55" s="0"/>
      <c r="JGY55" s="0"/>
      <c r="JGZ55" s="0"/>
      <c r="JHA55" s="0"/>
      <c r="JHB55" s="0"/>
      <c r="JHC55" s="0"/>
      <c r="JHD55" s="0"/>
      <c r="JHE55" s="0"/>
      <c r="JHF55" s="0"/>
      <c r="JHG55" s="0"/>
      <c r="JHH55" s="0"/>
      <c r="JHI55" s="0"/>
      <c r="JHJ55" s="0"/>
      <c r="JHK55" s="0"/>
      <c r="JHL55" s="0"/>
      <c r="JHM55" s="0"/>
      <c r="JHN55" s="0"/>
      <c r="JHO55" s="0"/>
      <c r="JHP55" s="0"/>
      <c r="JHQ55" s="0"/>
      <c r="JHR55" s="0"/>
      <c r="JHS55" s="0"/>
      <c r="JHT55" s="0"/>
      <c r="JHU55" s="0"/>
      <c r="JHV55" s="0"/>
      <c r="JHW55" s="0"/>
      <c r="JHX55" s="0"/>
      <c r="JHY55" s="0"/>
      <c r="JHZ55" s="0"/>
      <c r="JIA55" s="0"/>
      <c r="JIB55" s="0"/>
      <c r="JIC55" s="0"/>
      <c r="JID55" s="0"/>
      <c r="JIE55" s="0"/>
      <c r="JIF55" s="0"/>
      <c r="JIG55" s="0"/>
      <c r="JIH55" s="0"/>
      <c r="JII55" s="0"/>
      <c r="JIJ55" s="0"/>
      <c r="JIK55" s="0"/>
      <c r="JIL55" s="0"/>
      <c r="JIM55" s="0"/>
      <c r="JIN55" s="0"/>
      <c r="JIO55" s="0"/>
      <c r="JIP55" s="0"/>
      <c r="JIQ55" s="0"/>
      <c r="JIR55" s="0"/>
      <c r="JIS55" s="0"/>
      <c r="JIT55" s="0"/>
      <c r="JIU55" s="0"/>
      <c r="JIV55" s="0"/>
      <c r="JIW55" s="0"/>
      <c r="JIX55" s="0"/>
      <c r="JIY55" s="0"/>
      <c r="JIZ55" s="0"/>
      <c r="JJA55" s="0"/>
      <c r="JJB55" s="0"/>
      <c r="JJC55" s="0"/>
      <c r="JJD55" s="0"/>
      <c r="JJE55" s="0"/>
      <c r="JJF55" s="0"/>
      <c r="JJG55" s="0"/>
      <c r="JJH55" s="0"/>
      <c r="JJI55" s="0"/>
      <c r="JJJ55" s="0"/>
      <c r="JJK55" s="0"/>
      <c r="JJL55" s="0"/>
      <c r="JJM55" s="0"/>
      <c r="JJN55" s="0"/>
      <c r="JJO55" s="0"/>
      <c r="JJP55" s="0"/>
      <c r="JJQ55" s="0"/>
      <c r="JJR55" s="0"/>
      <c r="JJS55" s="0"/>
      <c r="JJT55" s="0"/>
      <c r="JJU55" s="0"/>
      <c r="JJV55" s="0"/>
      <c r="JJW55" s="0"/>
      <c r="JJX55" s="0"/>
      <c r="JJY55" s="0"/>
      <c r="JJZ55" s="0"/>
      <c r="JKA55" s="0"/>
      <c r="JKB55" s="0"/>
      <c r="JKC55" s="0"/>
      <c r="JKD55" s="0"/>
      <c r="JKE55" s="0"/>
      <c r="JKF55" s="0"/>
      <c r="JKG55" s="0"/>
      <c r="JKH55" s="0"/>
      <c r="JKI55" s="0"/>
      <c r="JKJ55" s="0"/>
      <c r="JKK55" s="0"/>
      <c r="JKL55" s="0"/>
      <c r="JKM55" s="0"/>
      <c r="JKN55" s="0"/>
      <c r="JKO55" s="0"/>
      <c r="JKP55" s="0"/>
      <c r="JKQ55" s="0"/>
      <c r="JKR55" s="0"/>
      <c r="JKS55" s="0"/>
      <c r="JKT55" s="0"/>
      <c r="JKU55" s="0"/>
      <c r="JKV55" s="0"/>
      <c r="JKW55" s="0"/>
      <c r="JKX55" s="0"/>
      <c r="JKY55" s="0"/>
      <c r="JKZ55" s="0"/>
      <c r="JLA55" s="0"/>
      <c r="JLB55" s="0"/>
      <c r="JLC55" s="0"/>
      <c r="JLD55" s="0"/>
      <c r="JLE55" s="0"/>
      <c r="JLF55" s="0"/>
      <c r="JLG55" s="0"/>
      <c r="JLH55" s="0"/>
      <c r="JLI55" s="0"/>
      <c r="JLJ55" s="0"/>
      <c r="JLK55" s="0"/>
      <c r="JLL55" s="0"/>
      <c r="JLM55" s="0"/>
      <c r="JLN55" s="0"/>
      <c r="JLO55" s="0"/>
      <c r="JLP55" s="0"/>
      <c r="JLQ55" s="0"/>
      <c r="JLR55" s="0"/>
      <c r="JLS55" s="0"/>
      <c r="JLT55" s="0"/>
      <c r="JLU55" s="0"/>
      <c r="JLV55" s="0"/>
      <c r="JLW55" s="0"/>
      <c r="JLX55" s="0"/>
      <c r="JLY55" s="0"/>
      <c r="JLZ55" s="0"/>
      <c r="JMA55" s="0"/>
      <c r="JMB55" s="0"/>
      <c r="JMC55" s="0"/>
      <c r="JMD55" s="0"/>
      <c r="JME55" s="0"/>
      <c r="JMF55" s="0"/>
      <c r="JMG55" s="0"/>
      <c r="JMH55" s="0"/>
      <c r="JMI55" s="0"/>
      <c r="JMJ55" s="0"/>
      <c r="JMK55" s="0"/>
      <c r="JML55" s="0"/>
      <c r="JMM55" s="0"/>
      <c r="JMN55" s="0"/>
      <c r="JMO55" s="0"/>
      <c r="JMP55" s="0"/>
      <c r="JMQ55" s="0"/>
      <c r="JMR55" s="0"/>
      <c r="JMS55" s="0"/>
      <c r="JMT55" s="0"/>
      <c r="JMU55" s="0"/>
      <c r="JMV55" s="0"/>
      <c r="JMW55" s="0"/>
      <c r="JMX55" s="0"/>
      <c r="JMY55" s="0"/>
      <c r="JMZ55" s="0"/>
      <c r="JNA55" s="0"/>
      <c r="JNB55" s="0"/>
      <c r="JNC55" s="0"/>
      <c r="JND55" s="0"/>
      <c r="JNE55" s="0"/>
      <c r="JNF55" s="0"/>
      <c r="JNG55" s="0"/>
      <c r="JNH55" s="0"/>
      <c r="JNI55" s="0"/>
      <c r="JNJ55" s="0"/>
      <c r="JNK55" s="0"/>
      <c r="JNL55" s="0"/>
      <c r="JNM55" s="0"/>
      <c r="JNN55" s="0"/>
      <c r="JNO55" s="0"/>
      <c r="JNP55" s="0"/>
      <c r="JNQ55" s="0"/>
      <c r="JNR55" s="0"/>
      <c r="JNS55" s="0"/>
      <c r="JNT55" s="0"/>
      <c r="JNU55" s="0"/>
      <c r="JNV55" s="0"/>
      <c r="JNW55" s="0"/>
      <c r="JNX55" s="0"/>
      <c r="JNY55" s="0"/>
      <c r="JNZ55" s="0"/>
      <c r="JOA55" s="0"/>
      <c r="JOB55" s="0"/>
      <c r="JOC55" s="0"/>
      <c r="JOD55" s="0"/>
      <c r="JOE55" s="0"/>
      <c r="JOF55" s="0"/>
      <c r="JOG55" s="0"/>
      <c r="JOH55" s="0"/>
      <c r="JOI55" s="0"/>
      <c r="JOJ55" s="0"/>
      <c r="JOK55" s="0"/>
      <c r="JOL55" s="0"/>
      <c r="JOM55" s="0"/>
      <c r="JON55" s="0"/>
      <c r="JOO55" s="0"/>
      <c r="JOP55" s="0"/>
      <c r="JOQ55" s="0"/>
      <c r="JOR55" s="0"/>
      <c r="JOS55" s="0"/>
      <c r="JOT55" s="0"/>
      <c r="JOU55" s="0"/>
      <c r="JOV55" s="0"/>
      <c r="JOW55" s="0"/>
      <c r="JOX55" s="0"/>
      <c r="JOY55" s="0"/>
      <c r="JOZ55" s="0"/>
      <c r="JPA55" s="0"/>
      <c r="JPB55" s="0"/>
      <c r="JPC55" s="0"/>
      <c r="JPD55" s="0"/>
      <c r="JPE55" s="0"/>
      <c r="JPF55" s="0"/>
      <c r="JPG55" s="0"/>
      <c r="JPH55" s="0"/>
      <c r="JPI55" s="0"/>
      <c r="JPJ55" s="0"/>
      <c r="JPK55" s="0"/>
      <c r="JPL55" s="0"/>
      <c r="JPM55" s="0"/>
      <c r="JPN55" s="0"/>
      <c r="JPO55" s="0"/>
      <c r="JPP55" s="0"/>
      <c r="JPQ55" s="0"/>
      <c r="JPR55" s="0"/>
      <c r="JPS55" s="0"/>
      <c r="JPT55" s="0"/>
      <c r="JPU55" s="0"/>
      <c r="JPV55" s="0"/>
      <c r="JPW55" s="0"/>
      <c r="JPX55" s="0"/>
      <c r="JPY55" s="0"/>
      <c r="JPZ55" s="0"/>
      <c r="JQA55" s="0"/>
      <c r="JQB55" s="0"/>
      <c r="JQC55" s="0"/>
      <c r="JQD55" s="0"/>
      <c r="JQE55" s="0"/>
      <c r="JQF55" s="0"/>
      <c r="JQG55" s="0"/>
      <c r="JQH55" s="0"/>
      <c r="JQI55" s="0"/>
      <c r="JQJ55" s="0"/>
      <c r="JQK55" s="0"/>
      <c r="JQL55" s="0"/>
      <c r="JQM55" s="0"/>
      <c r="JQN55" s="0"/>
      <c r="JQO55" s="0"/>
      <c r="JQP55" s="0"/>
      <c r="JQQ55" s="0"/>
      <c r="JQR55" s="0"/>
      <c r="JQS55" s="0"/>
      <c r="JQT55" s="0"/>
      <c r="JQU55" s="0"/>
      <c r="JQV55" s="0"/>
      <c r="JQW55" s="0"/>
      <c r="JQX55" s="0"/>
      <c r="JQY55" s="0"/>
      <c r="JQZ55" s="0"/>
      <c r="JRA55" s="0"/>
      <c r="JRB55" s="0"/>
      <c r="JRC55" s="0"/>
      <c r="JRD55" s="0"/>
      <c r="JRE55" s="0"/>
      <c r="JRF55" s="0"/>
      <c r="JRG55" s="0"/>
      <c r="JRH55" s="0"/>
      <c r="JRI55" s="0"/>
      <c r="JRJ55" s="0"/>
      <c r="JRK55" s="0"/>
      <c r="JRL55" s="0"/>
      <c r="JRM55" s="0"/>
      <c r="JRN55" s="0"/>
      <c r="JRO55" s="0"/>
      <c r="JRP55" s="0"/>
      <c r="JRQ55" s="0"/>
      <c r="JRR55" s="0"/>
      <c r="JRS55" s="0"/>
      <c r="JRT55" s="0"/>
      <c r="JRU55" s="0"/>
      <c r="JRV55" s="0"/>
      <c r="JRW55" s="0"/>
      <c r="JRX55" s="0"/>
      <c r="JRY55" s="0"/>
      <c r="JRZ55" s="0"/>
      <c r="JSA55" s="0"/>
      <c r="JSB55" s="0"/>
      <c r="JSC55" s="0"/>
      <c r="JSD55" s="0"/>
      <c r="JSE55" s="0"/>
      <c r="JSF55" s="0"/>
      <c r="JSG55" s="0"/>
      <c r="JSH55" s="0"/>
      <c r="JSI55" s="0"/>
      <c r="JSJ55" s="0"/>
      <c r="JSK55" s="0"/>
      <c r="JSL55" s="0"/>
      <c r="JSM55" s="0"/>
      <c r="JSN55" s="0"/>
      <c r="JSO55" s="0"/>
      <c r="JSP55" s="0"/>
      <c r="JSQ55" s="0"/>
      <c r="JSR55" s="0"/>
      <c r="JSS55" s="0"/>
      <c r="JST55" s="0"/>
      <c r="JSU55" s="0"/>
      <c r="JSV55" s="0"/>
      <c r="JSW55" s="0"/>
      <c r="JSX55" s="0"/>
      <c r="JSY55" s="0"/>
      <c r="JSZ55" s="0"/>
      <c r="JTA55" s="0"/>
      <c r="JTB55" s="0"/>
      <c r="JTC55" s="0"/>
      <c r="JTD55" s="0"/>
      <c r="JTE55" s="0"/>
      <c r="JTF55" s="0"/>
      <c r="JTG55" s="0"/>
      <c r="JTH55" s="0"/>
      <c r="JTI55" s="0"/>
      <c r="JTJ55" s="0"/>
      <c r="JTK55" s="0"/>
      <c r="JTL55" s="0"/>
      <c r="JTM55" s="0"/>
      <c r="JTN55" s="0"/>
      <c r="JTO55" s="0"/>
      <c r="JTP55" s="0"/>
      <c r="JTQ55" s="0"/>
      <c r="JTR55" s="0"/>
      <c r="JTS55" s="0"/>
      <c r="JTT55" s="0"/>
      <c r="JTU55" s="0"/>
      <c r="JTV55" s="0"/>
      <c r="JTW55" s="0"/>
      <c r="JTX55" s="0"/>
      <c r="JTY55" s="0"/>
      <c r="JTZ55" s="0"/>
      <c r="JUA55" s="0"/>
      <c r="JUB55" s="0"/>
      <c r="JUC55" s="0"/>
      <c r="JUD55" s="0"/>
      <c r="JUE55" s="0"/>
      <c r="JUF55" s="0"/>
      <c r="JUG55" s="0"/>
      <c r="JUH55" s="0"/>
      <c r="JUI55" s="0"/>
      <c r="JUJ55" s="0"/>
      <c r="JUK55" s="0"/>
      <c r="JUL55" s="0"/>
      <c r="JUM55" s="0"/>
      <c r="JUN55" s="0"/>
      <c r="JUO55" s="0"/>
      <c r="JUP55" s="0"/>
      <c r="JUQ55" s="0"/>
      <c r="JUR55" s="0"/>
      <c r="JUS55" s="0"/>
      <c r="JUT55" s="0"/>
      <c r="JUU55" s="0"/>
      <c r="JUV55" s="0"/>
      <c r="JUW55" s="0"/>
      <c r="JUX55" s="0"/>
      <c r="JUY55" s="0"/>
      <c r="JUZ55" s="0"/>
      <c r="JVA55" s="0"/>
      <c r="JVB55" s="0"/>
      <c r="JVC55" s="0"/>
      <c r="JVD55" s="0"/>
      <c r="JVE55" s="0"/>
      <c r="JVF55" s="0"/>
      <c r="JVG55" s="0"/>
      <c r="JVH55" s="0"/>
      <c r="JVI55" s="0"/>
      <c r="JVJ55" s="0"/>
      <c r="JVK55" s="0"/>
      <c r="JVL55" s="0"/>
      <c r="JVM55" s="0"/>
      <c r="JVN55" s="0"/>
      <c r="JVO55" s="0"/>
      <c r="JVP55" s="0"/>
      <c r="JVQ55" s="0"/>
      <c r="JVR55" s="0"/>
      <c r="JVS55" s="0"/>
      <c r="JVT55" s="0"/>
      <c r="JVU55" s="0"/>
      <c r="JVV55" s="0"/>
      <c r="JVW55" s="0"/>
      <c r="JVX55" s="0"/>
      <c r="JVY55" s="0"/>
      <c r="JVZ55" s="0"/>
      <c r="JWA55" s="0"/>
      <c r="JWB55" s="0"/>
      <c r="JWC55" s="0"/>
      <c r="JWD55" s="0"/>
      <c r="JWE55" s="0"/>
      <c r="JWF55" s="0"/>
      <c r="JWG55" s="0"/>
      <c r="JWH55" s="0"/>
      <c r="JWI55" s="0"/>
      <c r="JWJ55" s="0"/>
      <c r="JWK55" s="0"/>
      <c r="JWL55" s="0"/>
      <c r="JWM55" s="0"/>
      <c r="JWN55" s="0"/>
      <c r="JWO55" s="0"/>
      <c r="JWP55" s="0"/>
      <c r="JWQ55" s="0"/>
      <c r="JWR55" s="0"/>
      <c r="JWS55" s="0"/>
      <c r="JWT55" s="0"/>
      <c r="JWU55" s="0"/>
      <c r="JWV55" s="0"/>
      <c r="JWW55" s="0"/>
      <c r="JWX55" s="0"/>
      <c r="JWY55" s="0"/>
      <c r="JWZ55" s="0"/>
      <c r="JXA55" s="0"/>
      <c r="JXB55" s="0"/>
      <c r="JXC55" s="0"/>
      <c r="JXD55" s="0"/>
      <c r="JXE55" s="0"/>
      <c r="JXF55" s="0"/>
      <c r="JXG55" s="0"/>
      <c r="JXH55" s="0"/>
      <c r="JXI55" s="0"/>
      <c r="JXJ55" s="0"/>
      <c r="JXK55" s="0"/>
      <c r="JXL55" s="0"/>
      <c r="JXM55" s="0"/>
      <c r="JXN55" s="0"/>
      <c r="JXO55" s="0"/>
      <c r="JXP55" s="0"/>
      <c r="JXQ55" s="0"/>
      <c r="JXR55" s="0"/>
      <c r="JXS55" s="0"/>
      <c r="JXT55" s="0"/>
      <c r="JXU55" s="0"/>
      <c r="JXV55" s="0"/>
      <c r="JXW55" s="0"/>
      <c r="JXX55" s="0"/>
      <c r="JXY55" s="0"/>
      <c r="JXZ55" s="0"/>
      <c r="JYA55" s="0"/>
      <c r="JYB55" s="0"/>
      <c r="JYC55" s="0"/>
      <c r="JYD55" s="0"/>
      <c r="JYE55" s="0"/>
      <c r="JYF55" s="0"/>
      <c r="JYG55" s="0"/>
      <c r="JYH55" s="0"/>
      <c r="JYI55" s="0"/>
      <c r="JYJ55" s="0"/>
      <c r="JYK55" s="0"/>
      <c r="JYL55" s="0"/>
      <c r="JYM55" s="0"/>
      <c r="JYN55" s="0"/>
      <c r="JYO55" s="0"/>
      <c r="JYP55" s="0"/>
      <c r="JYQ55" s="0"/>
      <c r="JYR55" s="0"/>
      <c r="JYS55" s="0"/>
      <c r="JYT55" s="0"/>
      <c r="JYU55" s="0"/>
      <c r="JYV55" s="0"/>
      <c r="JYW55" s="0"/>
      <c r="JYX55" s="0"/>
      <c r="JYY55" s="0"/>
      <c r="JYZ55" s="0"/>
      <c r="JZA55" s="0"/>
      <c r="JZB55" s="0"/>
      <c r="JZC55" s="0"/>
      <c r="JZD55" s="0"/>
      <c r="JZE55" s="0"/>
      <c r="JZF55" s="0"/>
      <c r="JZG55" s="0"/>
      <c r="JZH55" s="0"/>
      <c r="JZI55" s="0"/>
      <c r="JZJ55" s="0"/>
      <c r="JZK55" s="0"/>
      <c r="JZL55" s="0"/>
      <c r="JZM55" s="0"/>
      <c r="JZN55" s="0"/>
      <c r="JZO55" s="0"/>
      <c r="JZP55" s="0"/>
      <c r="JZQ55" s="0"/>
      <c r="JZR55" s="0"/>
      <c r="JZS55" s="0"/>
      <c r="JZT55" s="0"/>
      <c r="JZU55" s="0"/>
      <c r="JZV55" s="0"/>
      <c r="JZW55" s="0"/>
      <c r="JZX55" s="0"/>
      <c r="JZY55" s="0"/>
      <c r="JZZ55" s="0"/>
      <c r="KAA55" s="0"/>
      <c r="KAB55" s="0"/>
      <c r="KAC55" s="0"/>
      <c r="KAD55" s="0"/>
      <c r="KAE55" s="0"/>
      <c r="KAF55" s="0"/>
      <c r="KAG55" s="0"/>
      <c r="KAH55" s="0"/>
      <c r="KAI55" s="0"/>
      <c r="KAJ55" s="0"/>
      <c r="KAK55" s="0"/>
      <c r="KAL55" s="0"/>
      <c r="KAM55" s="0"/>
      <c r="KAN55" s="0"/>
      <c r="KAO55" s="0"/>
      <c r="KAP55" s="0"/>
      <c r="KAQ55" s="0"/>
      <c r="KAR55" s="0"/>
      <c r="KAS55" s="0"/>
      <c r="KAT55" s="0"/>
      <c r="KAU55" s="0"/>
      <c r="KAV55" s="0"/>
      <c r="KAW55" s="0"/>
      <c r="KAX55" s="0"/>
      <c r="KAY55" s="0"/>
      <c r="KAZ55" s="0"/>
      <c r="KBA55" s="0"/>
      <c r="KBB55" s="0"/>
      <c r="KBC55" s="0"/>
      <c r="KBD55" s="0"/>
      <c r="KBE55" s="0"/>
      <c r="KBF55" s="0"/>
      <c r="KBG55" s="0"/>
      <c r="KBH55" s="0"/>
      <c r="KBI55" s="0"/>
      <c r="KBJ55" s="0"/>
      <c r="KBK55" s="0"/>
      <c r="KBL55" s="0"/>
      <c r="KBM55" s="0"/>
      <c r="KBN55" s="0"/>
      <c r="KBO55" s="0"/>
      <c r="KBP55" s="0"/>
      <c r="KBQ55" s="0"/>
      <c r="KBR55" s="0"/>
      <c r="KBS55" s="0"/>
      <c r="KBT55" s="0"/>
      <c r="KBU55" s="0"/>
      <c r="KBV55" s="0"/>
      <c r="KBW55" s="0"/>
      <c r="KBX55" s="0"/>
      <c r="KBY55" s="0"/>
      <c r="KBZ55" s="0"/>
      <c r="KCA55" s="0"/>
      <c r="KCB55" s="0"/>
      <c r="KCC55" s="0"/>
      <c r="KCD55" s="0"/>
      <c r="KCE55" s="0"/>
      <c r="KCF55" s="0"/>
      <c r="KCG55" s="0"/>
      <c r="KCH55" s="0"/>
      <c r="KCI55" s="0"/>
      <c r="KCJ55" s="0"/>
      <c r="KCK55" s="0"/>
      <c r="KCL55" s="0"/>
      <c r="KCM55" s="0"/>
      <c r="KCN55" s="0"/>
      <c r="KCO55" s="0"/>
      <c r="KCP55" s="0"/>
      <c r="KCQ55" s="0"/>
      <c r="KCR55" s="0"/>
      <c r="KCS55" s="0"/>
      <c r="KCT55" s="0"/>
      <c r="KCU55" s="0"/>
      <c r="KCV55" s="0"/>
      <c r="KCW55" s="0"/>
      <c r="KCX55" s="0"/>
      <c r="KCY55" s="0"/>
      <c r="KCZ55" s="0"/>
      <c r="KDA55" s="0"/>
      <c r="KDB55" s="0"/>
      <c r="KDC55" s="0"/>
      <c r="KDD55" s="0"/>
      <c r="KDE55" s="0"/>
      <c r="KDF55" s="0"/>
      <c r="KDG55" s="0"/>
      <c r="KDH55" s="0"/>
      <c r="KDI55" s="0"/>
      <c r="KDJ55" s="0"/>
      <c r="KDK55" s="0"/>
      <c r="KDL55" s="0"/>
      <c r="KDM55" s="0"/>
      <c r="KDN55" s="0"/>
      <c r="KDO55" s="0"/>
      <c r="KDP55" s="0"/>
      <c r="KDQ55" s="0"/>
      <c r="KDR55" s="0"/>
      <c r="KDS55" s="0"/>
      <c r="KDT55" s="0"/>
      <c r="KDU55" s="0"/>
      <c r="KDV55" s="0"/>
      <c r="KDW55" s="0"/>
      <c r="KDX55" s="0"/>
      <c r="KDY55" s="0"/>
      <c r="KDZ55" s="0"/>
      <c r="KEA55" s="0"/>
      <c r="KEB55" s="0"/>
      <c r="KEC55" s="0"/>
      <c r="KED55" s="0"/>
      <c r="KEE55" s="0"/>
      <c r="KEF55" s="0"/>
      <c r="KEG55" s="0"/>
      <c r="KEH55" s="0"/>
      <c r="KEI55" s="0"/>
      <c r="KEJ55" s="0"/>
      <c r="KEK55" s="0"/>
      <c r="KEL55" s="0"/>
      <c r="KEM55" s="0"/>
      <c r="KEN55" s="0"/>
      <c r="KEO55" s="0"/>
      <c r="KEP55" s="0"/>
      <c r="KEQ55" s="0"/>
      <c r="KER55" s="0"/>
      <c r="KES55" s="0"/>
      <c r="KET55" s="0"/>
      <c r="KEU55" s="0"/>
      <c r="KEV55" s="0"/>
      <c r="KEW55" s="0"/>
      <c r="KEX55" s="0"/>
      <c r="KEY55" s="0"/>
      <c r="KEZ55" s="0"/>
      <c r="KFA55" s="0"/>
      <c r="KFB55" s="0"/>
      <c r="KFC55" s="0"/>
      <c r="KFD55" s="0"/>
      <c r="KFE55" s="0"/>
      <c r="KFF55" s="0"/>
      <c r="KFG55" s="0"/>
      <c r="KFH55" s="0"/>
      <c r="KFI55" s="0"/>
      <c r="KFJ55" s="0"/>
      <c r="KFK55" s="0"/>
      <c r="KFL55" s="0"/>
      <c r="KFM55" s="0"/>
      <c r="KFN55" s="0"/>
      <c r="KFO55" s="0"/>
      <c r="KFP55" s="0"/>
      <c r="KFQ55" s="0"/>
      <c r="KFR55" s="0"/>
      <c r="KFS55" s="0"/>
      <c r="KFT55" s="0"/>
      <c r="KFU55" s="0"/>
      <c r="KFV55" s="0"/>
      <c r="KFW55" s="0"/>
      <c r="KFX55" s="0"/>
      <c r="KFY55" s="0"/>
      <c r="KFZ55" s="0"/>
      <c r="KGA55" s="0"/>
      <c r="KGB55" s="0"/>
      <c r="KGC55" s="0"/>
      <c r="KGD55" s="0"/>
      <c r="KGE55" s="0"/>
      <c r="KGF55" s="0"/>
      <c r="KGG55" s="0"/>
      <c r="KGH55" s="0"/>
      <c r="KGI55" s="0"/>
      <c r="KGJ55" s="0"/>
      <c r="KGK55" s="0"/>
      <c r="KGL55" s="0"/>
      <c r="KGM55" s="0"/>
      <c r="KGN55" s="0"/>
      <c r="KGO55" s="0"/>
      <c r="KGP55" s="0"/>
      <c r="KGQ55" s="0"/>
      <c r="KGR55" s="0"/>
      <c r="KGS55" s="0"/>
      <c r="KGT55" s="0"/>
      <c r="KGU55" s="0"/>
      <c r="KGV55" s="0"/>
      <c r="KGW55" s="0"/>
      <c r="KGX55" s="0"/>
      <c r="KGY55" s="0"/>
      <c r="KGZ55" s="0"/>
      <c r="KHA55" s="0"/>
      <c r="KHB55" s="0"/>
      <c r="KHC55" s="0"/>
      <c r="KHD55" s="0"/>
      <c r="KHE55" s="0"/>
      <c r="KHF55" s="0"/>
      <c r="KHG55" s="0"/>
      <c r="KHH55" s="0"/>
      <c r="KHI55" s="0"/>
      <c r="KHJ55" s="0"/>
      <c r="KHK55" s="0"/>
      <c r="KHL55" s="0"/>
      <c r="KHM55" s="0"/>
      <c r="KHN55" s="0"/>
      <c r="KHO55" s="0"/>
      <c r="KHP55" s="0"/>
      <c r="KHQ55" s="0"/>
      <c r="KHR55" s="0"/>
      <c r="KHS55" s="0"/>
      <c r="KHT55" s="0"/>
      <c r="KHU55" s="0"/>
      <c r="KHV55" s="0"/>
      <c r="KHW55" s="0"/>
      <c r="KHX55" s="0"/>
      <c r="KHY55" s="0"/>
      <c r="KHZ55" s="0"/>
      <c r="KIA55" s="0"/>
      <c r="KIB55" s="0"/>
      <c r="KIC55" s="0"/>
      <c r="KID55" s="0"/>
      <c r="KIE55" s="0"/>
      <c r="KIF55" s="0"/>
      <c r="KIG55" s="0"/>
      <c r="KIH55" s="0"/>
      <c r="KII55" s="0"/>
      <c r="KIJ55" s="0"/>
      <c r="KIK55" s="0"/>
      <c r="KIL55" s="0"/>
      <c r="KIM55" s="0"/>
      <c r="KIN55" s="0"/>
      <c r="KIO55" s="0"/>
      <c r="KIP55" s="0"/>
      <c r="KIQ55" s="0"/>
      <c r="KIR55" s="0"/>
      <c r="KIS55" s="0"/>
      <c r="KIT55" s="0"/>
      <c r="KIU55" s="0"/>
      <c r="KIV55" s="0"/>
      <c r="KIW55" s="0"/>
      <c r="KIX55" s="0"/>
      <c r="KIY55" s="0"/>
      <c r="KIZ55" s="0"/>
      <c r="KJA55" s="0"/>
      <c r="KJB55" s="0"/>
      <c r="KJC55" s="0"/>
      <c r="KJD55" s="0"/>
      <c r="KJE55" s="0"/>
      <c r="KJF55" s="0"/>
      <c r="KJG55" s="0"/>
      <c r="KJH55" s="0"/>
      <c r="KJI55" s="0"/>
      <c r="KJJ55" s="0"/>
      <c r="KJK55" s="0"/>
      <c r="KJL55" s="0"/>
      <c r="KJM55" s="0"/>
      <c r="KJN55" s="0"/>
      <c r="KJO55" s="0"/>
      <c r="KJP55" s="0"/>
      <c r="KJQ55" s="0"/>
      <c r="KJR55" s="0"/>
      <c r="KJS55" s="0"/>
      <c r="KJT55" s="0"/>
      <c r="KJU55" s="0"/>
      <c r="KJV55" s="0"/>
      <c r="KJW55" s="0"/>
      <c r="KJX55" s="0"/>
      <c r="KJY55" s="0"/>
      <c r="KJZ55" s="0"/>
      <c r="KKA55" s="0"/>
      <c r="KKB55" s="0"/>
      <c r="KKC55" s="0"/>
      <c r="KKD55" s="0"/>
      <c r="KKE55" s="0"/>
      <c r="KKF55" s="0"/>
      <c r="KKG55" s="0"/>
      <c r="KKH55" s="0"/>
      <c r="KKI55" s="0"/>
      <c r="KKJ55" s="0"/>
      <c r="KKK55" s="0"/>
      <c r="KKL55" s="0"/>
      <c r="KKM55" s="0"/>
      <c r="KKN55" s="0"/>
      <c r="KKO55" s="0"/>
      <c r="KKP55" s="0"/>
      <c r="KKQ55" s="0"/>
      <c r="KKR55" s="0"/>
      <c r="KKS55" s="0"/>
      <c r="KKT55" s="0"/>
      <c r="KKU55" s="0"/>
      <c r="KKV55" s="0"/>
      <c r="KKW55" s="0"/>
      <c r="KKX55" s="0"/>
      <c r="KKY55" s="0"/>
      <c r="KKZ55" s="0"/>
      <c r="KLA55" s="0"/>
      <c r="KLB55" s="0"/>
      <c r="KLC55" s="0"/>
      <c r="KLD55" s="0"/>
      <c r="KLE55" s="0"/>
      <c r="KLF55" s="0"/>
      <c r="KLG55" s="0"/>
      <c r="KLH55" s="0"/>
      <c r="KLI55" s="0"/>
      <c r="KLJ55" s="0"/>
      <c r="KLK55" s="0"/>
      <c r="KLL55" s="0"/>
      <c r="KLM55" s="0"/>
      <c r="KLN55" s="0"/>
      <c r="KLO55" s="0"/>
      <c r="KLP55" s="0"/>
      <c r="KLQ55" s="0"/>
      <c r="KLR55" s="0"/>
      <c r="KLS55" s="0"/>
      <c r="KLT55" s="0"/>
      <c r="KLU55" s="0"/>
      <c r="KLV55" s="0"/>
      <c r="KLW55" s="0"/>
      <c r="KLX55" s="0"/>
      <c r="KLY55" s="0"/>
      <c r="KLZ55" s="0"/>
      <c r="KMA55" s="0"/>
      <c r="KMB55" s="0"/>
      <c r="KMC55" s="0"/>
      <c r="KMD55" s="0"/>
      <c r="KME55" s="0"/>
      <c r="KMF55" s="0"/>
      <c r="KMG55" s="0"/>
      <c r="KMH55" s="0"/>
      <c r="KMI55" s="0"/>
      <c r="KMJ55" s="0"/>
      <c r="KMK55" s="0"/>
      <c r="KML55" s="0"/>
      <c r="KMM55" s="0"/>
      <c r="KMN55" s="0"/>
      <c r="KMO55" s="0"/>
      <c r="KMP55" s="0"/>
      <c r="KMQ55" s="0"/>
      <c r="KMR55" s="0"/>
      <c r="KMS55" s="0"/>
      <c r="KMT55" s="0"/>
      <c r="KMU55" s="0"/>
      <c r="KMV55" s="0"/>
      <c r="KMW55" s="0"/>
      <c r="KMX55" s="0"/>
      <c r="KMY55" s="0"/>
      <c r="KMZ55" s="0"/>
      <c r="KNA55" s="0"/>
      <c r="KNB55" s="0"/>
      <c r="KNC55" s="0"/>
      <c r="KND55" s="0"/>
      <c r="KNE55" s="0"/>
      <c r="KNF55" s="0"/>
      <c r="KNG55" s="0"/>
      <c r="KNH55" s="0"/>
      <c r="KNI55" s="0"/>
      <c r="KNJ55" s="0"/>
      <c r="KNK55" s="0"/>
      <c r="KNL55" s="0"/>
      <c r="KNM55" s="0"/>
      <c r="KNN55" s="0"/>
      <c r="KNO55" s="0"/>
      <c r="KNP55" s="0"/>
      <c r="KNQ55" s="0"/>
      <c r="KNR55" s="0"/>
      <c r="KNS55" s="0"/>
      <c r="KNT55" s="0"/>
      <c r="KNU55" s="0"/>
      <c r="KNV55" s="0"/>
      <c r="KNW55" s="0"/>
      <c r="KNX55" s="0"/>
      <c r="KNY55" s="0"/>
      <c r="KNZ55" s="0"/>
      <c r="KOA55" s="0"/>
      <c r="KOB55" s="0"/>
      <c r="KOC55" s="0"/>
      <c r="KOD55" s="0"/>
      <c r="KOE55" s="0"/>
      <c r="KOF55" s="0"/>
      <c r="KOG55" s="0"/>
      <c r="KOH55" s="0"/>
      <c r="KOI55" s="0"/>
      <c r="KOJ55" s="0"/>
      <c r="KOK55" s="0"/>
      <c r="KOL55" s="0"/>
      <c r="KOM55" s="0"/>
      <c r="KON55" s="0"/>
      <c r="KOO55" s="0"/>
      <c r="KOP55" s="0"/>
      <c r="KOQ55" s="0"/>
      <c r="KOR55" s="0"/>
      <c r="KOS55" s="0"/>
      <c r="KOT55" s="0"/>
      <c r="KOU55" s="0"/>
      <c r="KOV55" s="0"/>
      <c r="KOW55" s="0"/>
      <c r="KOX55" s="0"/>
      <c r="KOY55" s="0"/>
      <c r="KOZ55" s="0"/>
      <c r="KPA55" s="0"/>
      <c r="KPB55" s="0"/>
      <c r="KPC55" s="0"/>
      <c r="KPD55" s="0"/>
      <c r="KPE55" s="0"/>
      <c r="KPF55" s="0"/>
      <c r="KPG55" s="0"/>
      <c r="KPH55" s="0"/>
      <c r="KPI55" s="0"/>
      <c r="KPJ55" s="0"/>
      <c r="KPK55" s="0"/>
      <c r="KPL55" s="0"/>
      <c r="KPM55" s="0"/>
      <c r="KPN55" s="0"/>
      <c r="KPO55" s="0"/>
      <c r="KPP55" s="0"/>
      <c r="KPQ55" s="0"/>
      <c r="KPR55" s="0"/>
      <c r="KPS55" s="0"/>
      <c r="KPT55" s="0"/>
      <c r="KPU55" s="0"/>
      <c r="KPV55" s="0"/>
      <c r="KPW55" s="0"/>
      <c r="KPX55" s="0"/>
      <c r="KPY55" s="0"/>
      <c r="KPZ55" s="0"/>
      <c r="KQA55" s="0"/>
      <c r="KQB55" s="0"/>
      <c r="KQC55" s="0"/>
      <c r="KQD55" s="0"/>
      <c r="KQE55" s="0"/>
      <c r="KQF55" s="0"/>
      <c r="KQG55" s="0"/>
      <c r="KQH55" s="0"/>
      <c r="KQI55" s="0"/>
      <c r="KQJ55" s="0"/>
      <c r="KQK55" s="0"/>
      <c r="KQL55" s="0"/>
      <c r="KQM55" s="0"/>
      <c r="KQN55" s="0"/>
      <c r="KQO55" s="0"/>
      <c r="KQP55" s="0"/>
      <c r="KQQ55" s="0"/>
      <c r="KQR55" s="0"/>
      <c r="KQS55" s="0"/>
      <c r="KQT55" s="0"/>
      <c r="KQU55" s="0"/>
      <c r="KQV55" s="0"/>
      <c r="KQW55" s="0"/>
      <c r="KQX55" s="0"/>
      <c r="KQY55" s="0"/>
      <c r="KQZ55" s="0"/>
      <c r="KRA55" s="0"/>
      <c r="KRB55" s="0"/>
      <c r="KRC55" s="0"/>
      <c r="KRD55" s="0"/>
      <c r="KRE55" s="0"/>
      <c r="KRF55" s="0"/>
      <c r="KRG55" s="0"/>
      <c r="KRH55" s="0"/>
      <c r="KRI55" s="0"/>
      <c r="KRJ55" s="0"/>
      <c r="KRK55" s="0"/>
      <c r="KRL55" s="0"/>
      <c r="KRM55" s="0"/>
      <c r="KRN55" s="0"/>
      <c r="KRO55" s="0"/>
      <c r="KRP55" s="0"/>
      <c r="KRQ55" s="0"/>
      <c r="KRR55" s="0"/>
      <c r="KRS55" s="0"/>
      <c r="KRT55" s="0"/>
      <c r="KRU55" s="0"/>
      <c r="KRV55" s="0"/>
      <c r="KRW55" s="0"/>
      <c r="KRX55" s="0"/>
      <c r="KRY55" s="0"/>
      <c r="KRZ55" s="0"/>
      <c r="KSA55" s="0"/>
      <c r="KSB55" s="0"/>
      <c r="KSC55" s="0"/>
      <c r="KSD55" s="0"/>
      <c r="KSE55" s="0"/>
      <c r="KSF55" s="0"/>
      <c r="KSG55" s="0"/>
      <c r="KSH55" s="0"/>
      <c r="KSI55" s="0"/>
      <c r="KSJ55" s="0"/>
      <c r="KSK55" s="0"/>
      <c r="KSL55" s="0"/>
      <c r="KSM55" s="0"/>
      <c r="KSN55" s="0"/>
      <c r="KSO55" s="0"/>
      <c r="KSP55" s="0"/>
      <c r="KSQ55" s="0"/>
      <c r="KSR55" s="0"/>
      <c r="KSS55" s="0"/>
      <c r="KST55" s="0"/>
      <c r="KSU55" s="0"/>
      <c r="KSV55" s="0"/>
      <c r="KSW55" s="0"/>
      <c r="KSX55" s="0"/>
      <c r="KSY55" s="0"/>
      <c r="KSZ55" s="0"/>
      <c r="KTA55" s="0"/>
      <c r="KTB55" s="0"/>
      <c r="KTC55" s="0"/>
      <c r="KTD55" s="0"/>
      <c r="KTE55" s="0"/>
      <c r="KTF55" s="0"/>
      <c r="KTG55" s="0"/>
      <c r="KTH55" s="0"/>
      <c r="KTI55" s="0"/>
      <c r="KTJ55" s="0"/>
      <c r="KTK55" s="0"/>
      <c r="KTL55" s="0"/>
      <c r="KTM55" s="0"/>
      <c r="KTN55" s="0"/>
      <c r="KTO55" s="0"/>
      <c r="KTP55" s="0"/>
      <c r="KTQ55" s="0"/>
      <c r="KTR55" s="0"/>
      <c r="KTS55" s="0"/>
      <c r="KTT55" s="0"/>
      <c r="KTU55" s="0"/>
      <c r="KTV55" s="0"/>
      <c r="KTW55" s="0"/>
      <c r="KTX55" s="0"/>
      <c r="KTY55" s="0"/>
      <c r="KTZ55" s="0"/>
      <c r="KUA55" s="0"/>
      <c r="KUB55" s="0"/>
      <c r="KUC55" s="0"/>
      <c r="KUD55" s="0"/>
      <c r="KUE55" s="0"/>
      <c r="KUF55" s="0"/>
      <c r="KUG55" s="0"/>
      <c r="KUH55" s="0"/>
      <c r="KUI55" s="0"/>
      <c r="KUJ55" s="0"/>
      <c r="KUK55" s="0"/>
      <c r="KUL55" s="0"/>
      <c r="KUM55" s="0"/>
      <c r="KUN55" s="0"/>
      <c r="KUO55" s="0"/>
      <c r="KUP55" s="0"/>
      <c r="KUQ55" s="0"/>
      <c r="KUR55" s="0"/>
      <c r="KUS55" s="0"/>
      <c r="KUT55" s="0"/>
      <c r="KUU55" s="0"/>
      <c r="KUV55" s="0"/>
      <c r="KUW55" s="0"/>
      <c r="KUX55" s="0"/>
      <c r="KUY55" s="0"/>
      <c r="KUZ55" s="0"/>
      <c r="KVA55" s="0"/>
      <c r="KVB55" s="0"/>
      <c r="KVC55" s="0"/>
      <c r="KVD55" s="0"/>
      <c r="KVE55" s="0"/>
      <c r="KVF55" s="0"/>
      <c r="KVG55" s="0"/>
      <c r="KVH55" s="0"/>
      <c r="KVI55" s="0"/>
      <c r="KVJ55" s="0"/>
      <c r="KVK55" s="0"/>
      <c r="KVL55" s="0"/>
      <c r="KVM55" s="0"/>
      <c r="KVN55" s="0"/>
      <c r="KVO55" s="0"/>
      <c r="KVP55" s="0"/>
      <c r="KVQ55" s="0"/>
      <c r="KVR55" s="0"/>
      <c r="KVS55" s="0"/>
      <c r="KVT55" s="0"/>
      <c r="KVU55" s="0"/>
      <c r="KVV55" s="0"/>
      <c r="KVW55" s="0"/>
      <c r="KVX55" s="0"/>
      <c r="KVY55" s="0"/>
      <c r="KVZ55" s="0"/>
      <c r="KWA55" s="0"/>
      <c r="KWB55" s="0"/>
      <c r="KWC55" s="0"/>
      <c r="KWD55" s="0"/>
      <c r="KWE55" s="0"/>
      <c r="KWF55" s="0"/>
      <c r="KWG55" s="0"/>
      <c r="KWH55" s="0"/>
      <c r="KWI55" s="0"/>
      <c r="KWJ55" s="0"/>
      <c r="KWK55" s="0"/>
      <c r="KWL55" s="0"/>
      <c r="KWM55" s="0"/>
      <c r="KWN55" s="0"/>
      <c r="KWO55" s="0"/>
      <c r="KWP55" s="0"/>
      <c r="KWQ55" s="0"/>
      <c r="KWR55" s="0"/>
      <c r="KWS55" s="0"/>
      <c r="KWT55" s="0"/>
      <c r="KWU55" s="0"/>
      <c r="KWV55" s="0"/>
      <c r="KWW55" s="0"/>
      <c r="KWX55" s="0"/>
      <c r="KWY55" s="0"/>
      <c r="KWZ55" s="0"/>
      <c r="KXA55" s="0"/>
      <c r="KXB55" s="0"/>
      <c r="KXC55" s="0"/>
      <c r="KXD55" s="0"/>
      <c r="KXE55" s="0"/>
      <c r="KXF55" s="0"/>
      <c r="KXG55" s="0"/>
      <c r="KXH55" s="0"/>
      <c r="KXI55" s="0"/>
      <c r="KXJ55" s="0"/>
      <c r="KXK55" s="0"/>
      <c r="KXL55" s="0"/>
      <c r="KXM55" s="0"/>
      <c r="KXN55" s="0"/>
      <c r="KXO55" s="0"/>
      <c r="KXP55" s="0"/>
      <c r="KXQ55" s="0"/>
      <c r="KXR55" s="0"/>
      <c r="KXS55" s="0"/>
      <c r="KXT55" s="0"/>
      <c r="KXU55" s="0"/>
      <c r="KXV55" s="0"/>
      <c r="KXW55" s="0"/>
      <c r="KXX55" s="0"/>
      <c r="KXY55" s="0"/>
      <c r="KXZ55" s="0"/>
      <c r="KYA55" s="0"/>
      <c r="KYB55" s="0"/>
      <c r="KYC55" s="0"/>
      <c r="KYD55" s="0"/>
      <c r="KYE55" s="0"/>
      <c r="KYF55" s="0"/>
      <c r="KYG55" s="0"/>
      <c r="KYH55" s="0"/>
      <c r="KYI55" s="0"/>
      <c r="KYJ55" s="0"/>
      <c r="KYK55" s="0"/>
      <c r="KYL55" s="0"/>
      <c r="KYM55" s="0"/>
      <c r="KYN55" s="0"/>
      <c r="KYO55" s="0"/>
      <c r="KYP55" s="0"/>
      <c r="KYQ55" s="0"/>
      <c r="KYR55" s="0"/>
      <c r="KYS55" s="0"/>
      <c r="KYT55" s="0"/>
      <c r="KYU55" s="0"/>
      <c r="KYV55" s="0"/>
      <c r="KYW55" s="0"/>
      <c r="KYX55" s="0"/>
      <c r="KYY55" s="0"/>
      <c r="KYZ55" s="0"/>
      <c r="KZA55" s="0"/>
      <c r="KZB55" s="0"/>
      <c r="KZC55" s="0"/>
      <c r="KZD55" s="0"/>
      <c r="KZE55" s="0"/>
      <c r="KZF55" s="0"/>
      <c r="KZG55" s="0"/>
      <c r="KZH55" s="0"/>
      <c r="KZI55" s="0"/>
      <c r="KZJ55" s="0"/>
      <c r="KZK55" s="0"/>
      <c r="KZL55" s="0"/>
      <c r="KZM55" s="0"/>
      <c r="KZN55" s="0"/>
      <c r="KZO55" s="0"/>
      <c r="KZP55" s="0"/>
      <c r="KZQ55" s="0"/>
      <c r="KZR55" s="0"/>
      <c r="KZS55" s="0"/>
      <c r="KZT55" s="0"/>
      <c r="KZU55" s="0"/>
      <c r="KZV55" s="0"/>
      <c r="KZW55" s="0"/>
      <c r="KZX55" s="0"/>
      <c r="KZY55" s="0"/>
      <c r="KZZ55" s="0"/>
      <c r="LAA55" s="0"/>
      <c r="LAB55" s="0"/>
      <c r="LAC55" s="0"/>
      <c r="LAD55" s="0"/>
      <c r="LAE55" s="0"/>
      <c r="LAF55" s="0"/>
      <c r="LAG55" s="0"/>
      <c r="LAH55" s="0"/>
      <c r="LAI55" s="0"/>
      <c r="LAJ55" s="0"/>
      <c r="LAK55" s="0"/>
      <c r="LAL55" s="0"/>
      <c r="LAM55" s="0"/>
      <c r="LAN55" s="0"/>
      <c r="LAO55" s="0"/>
      <c r="LAP55" s="0"/>
      <c r="LAQ55" s="0"/>
      <c r="LAR55" s="0"/>
      <c r="LAS55" s="0"/>
      <c r="LAT55" s="0"/>
      <c r="LAU55" s="0"/>
      <c r="LAV55" s="0"/>
      <c r="LAW55" s="0"/>
      <c r="LAX55" s="0"/>
      <c r="LAY55" s="0"/>
      <c r="LAZ55" s="0"/>
      <c r="LBA55" s="0"/>
      <c r="LBB55" s="0"/>
      <c r="LBC55" s="0"/>
      <c r="LBD55" s="0"/>
      <c r="LBE55" s="0"/>
      <c r="LBF55" s="0"/>
      <c r="LBG55" s="0"/>
      <c r="LBH55" s="0"/>
      <c r="LBI55" s="0"/>
      <c r="LBJ55" s="0"/>
      <c r="LBK55" s="0"/>
      <c r="LBL55" s="0"/>
      <c r="LBM55" s="0"/>
      <c r="LBN55" s="0"/>
      <c r="LBO55" s="0"/>
      <c r="LBP55" s="0"/>
      <c r="LBQ55" s="0"/>
      <c r="LBR55" s="0"/>
      <c r="LBS55" s="0"/>
      <c r="LBT55" s="0"/>
      <c r="LBU55" s="0"/>
      <c r="LBV55" s="0"/>
      <c r="LBW55" s="0"/>
      <c r="LBX55" s="0"/>
      <c r="LBY55" s="0"/>
      <c r="LBZ55" s="0"/>
      <c r="LCA55" s="0"/>
      <c r="LCB55" s="0"/>
      <c r="LCC55" s="0"/>
      <c r="LCD55" s="0"/>
      <c r="LCE55" s="0"/>
      <c r="LCF55" s="0"/>
      <c r="LCG55" s="0"/>
      <c r="LCH55" s="0"/>
      <c r="LCI55" s="0"/>
      <c r="LCJ55" s="0"/>
      <c r="LCK55" s="0"/>
      <c r="LCL55" s="0"/>
      <c r="LCM55" s="0"/>
      <c r="LCN55" s="0"/>
      <c r="LCO55" s="0"/>
      <c r="LCP55" s="0"/>
      <c r="LCQ55" s="0"/>
      <c r="LCR55" s="0"/>
      <c r="LCS55" s="0"/>
      <c r="LCT55" s="0"/>
      <c r="LCU55" s="0"/>
      <c r="LCV55" s="0"/>
      <c r="LCW55" s="0"/>
      <c r="LCX55" s="0"/>
      <c r="LCY55" s="0"/>
      <c r="LCZ55" s="0"/>
      <c r="LDA55" s="0"/>
      <c r="LDB55" s="0"/>
      <c r="LDC55" s="0"/>
      <c r="LDD55" s="0"/>
      <c r="LDE55" s="0"/>
      <c r="LDF55" s="0"/>
      <c r="LDG55" s="0"/>
      <c r="LDH55" s="0"/>
      <c r="LDI55" s="0"/>
      <c r="LDJ55" s="0"/>
      <c r="LDK55" s="0"/>
      <c r="LDL55" s="0"/>
      <c r="LDM55" s="0"/>
      <c r="LDN55" s="0"/>
      <c r="LDO55" s="0"/>
      <c r="LDP55" s="0"/>
      <c r="LDQ55" s="0"/>
      <c r="LDR55" s="0"/>
      <c r="LDS55" s="0"/>
      <c r="LDT55" s="0"/>
      <c r="LDU55" s="0"/>
      <c r="LDV55" s="0"/>
      <c r="LDW55" s="0"/>
      <c r="LDX55" s="0"/>
      <c r="LDY55" s="0"/>
      <c r="LDZ55" s="0"/>
      <c r="LEA55" s="0"/>
      <c r="LEB55" s="0"/>
      <c r="LEC55" s="0"/>
      <c r="LED55" s="0"/>
      <c r="LEE55" s="0"/>
      <c r="LEF55" s="0"/>
      <c r="LEG55" s="0"/>
      <c r="LEH55" s="0"/>
      <c r="LEI55" s="0"/>
      <c r="LEJ55" s="0"/>
      <c r="LEK55" s="0"/>
      <c r="LEL55" s="0"/>
      <c r="LEM55" s="0"/>
      <c r="LEN55" s="0"/>
      <c r="LEO55" s="0"/>
      <c r="LEP55" s="0"/>
      <c r="LEQ55" s="0"/>
      <c r="LER55" s="0"/>
      <c r="LES55" s="0"/>
      <c r="LET55" s="0"/>
      <c r="LEU55" s="0"/>
      <c r="LEV55" s="0"/>
      <c r="LEW55" s="0"/>
      <c r="LEX55" s="0"/>
      <c r="LEY55" s="0"/>
      <c r="LEZ55" s="0"/>
      <c r="LFA55" s="0"/>
      <c r="LFB55" s="0"/>
      <c r="LFC55" s="0"/>
      <c r="LFD55" s="0"/>
      <c r="LFE55" s="0"/>
      <c r="LFF55" s="0"/>
      <c r="LFG55" s="0"/>
      <c r="LFH55" s="0"/>
      <c r="LFI55" s="0"/>
      <c r="LFJ55" s="0"/>
      <c r="LFK55" s="0"/>
      <c r="LFL55" s="0"/>
      <c r="LFM55" s="0"/>
      <c r="LFN55" s="0"/>
      <c r="LFO55" s="0"/>
      <c r="LFP55" s="0"/>
      <c r="LFQ55" s="0"/>
      <c r="LFR55" s="0"/>
      <c r="LFS55" s="0"/>
      <c r="LFT55" s="0"/>
      <c r="LFU55" s="0"/>
      <c r="LFV55" s="0"/>
      <c r="LFW55" s="0"/>
      <c r="LFX55" s="0"/>
      <c r="LFY55" s="0"/>
      <c r="LFZ55" s="0"/>
      <c r="LGA55" s="0"/>
      <c r="LGB55" s="0"/>
      <c r="LGC55" s="0"/>
      <c r="LGD55" s="0"/>
      <c r="LGE55" s="0"/>
      <c r="LGF55" s="0"/>
      <c r="LGG55" s="0"/>
      <c r="LGH55" s="0"/>
      <c r="LGI55" s="0"/>
      <c r="LGJ55" s="0"/>
      <c r="LGK55" s="0"/>
      <c r="LGL55" s="0"/>
      <c r="LGM55" s="0"/>
      <c r="LGN55" s="0"/>
      <c r="LGO55" s="0"/>
      <c r="LGP55" s="0"/>
      <c r="LGQ55" s="0"/>
      <c r="LGR55" s="0"/>
      <c r="LGS55" s="0"/>
      <c r="LGT55" s="0"/>
      <c r="LGU55" s="0"/>
      <c r="LGV55" s="0"/>
      <c r="LGW55" s="0"/>
      <c r="LGX55" s="0"/>
      <c r="LGY55" s="0"/>
      <c r="LGZ55" s="0"/>
      <c r="LHA55" s="0"/>
      <c r="LHB55" s="0"/>
      <c r="LHC55" s="0"/>
      <c r="LHD55" s="0"/>
      <c r="LHE55" s="0"/>
      <c r="LHF55" s="0"/>
      <c r="LHG55" s="0"/>
      <c r="LHH55" s="0"/>
      <c r="LHI55" s="0"/>
      <c r="LHJ55" s="0"/>
      <c r="LHK55" s="0"/>
      <c r="LHL55" s="0"/>
      <c r="LHM55" s="0"/>
      <c r="LHN55" s="0"/>
      <c r="LHO55" s="0"/>
      <c r="LHP55" s="0"/>
      <c r="LHQ55" s="0"/>
      <c r="LHR55" s="0"/>
      <c r="LHS55" s="0"/>
      <c r="LHT55" s="0"/>
      <c r="LHU55" s="0"/>
      <c r="LHV55" s="0"/>
      <c r="LHW55" s="0"/>
      <c r="LHX55" s="0"/>
      <c r="LHY55" s="0"/>
      <c r="LHZ55" s="0"/>
      <c r="LIA55" s="0"/>
      <c r="LIB55" s="0"/>
      <c r="LIC55" s="0"/>
      <c r="LID55" s="0"/>
      <c r="LIE55" s="0"/>
      <c r="LIF55" s="0"/>
      <c r="LIG55" s="0"/>
      <c r="LIH55" s="0"/>
      <c r="LII55" s="0"/>
      <c r="LIJ55" s="0"/>
      <c r="LIK55" s="0"/>
      <c r="LIL55" s="0"/>
      <c r="LIM55" s="0"/>
      <c r="LIN55" s="0"/>
      <c r="LIO55" s="0"/>
      <c r="LIP55" s="0"/>
      <c r="LIQ55" s="0"/>
      <c r="LIR55" s="0"/>
      <c r="LIS55" s="0"/>
      <c r="LIT55" s="0"/>
      <c r="LIU55" s="0"/>
      <c r="LIV55" s="0"/>
      <c r="LIW55" s="0"/>
      <c r="LIX55" s="0"/>
      <c r="LIY55" s="0"/>
      <c r="LIZ55" s="0"/>
      <c r="LJA55" s="0"/>
      <c r="LJB55" s="0"/>
      <c r="LJC55" s="0"/>
      <c r="LJD55" s="0"/>
      <c r="LJE55" s="0"/>
      <c r="LJF55" s="0"/>
      <c r="LJG55" s="0"/>
      <c r="LJH55" s="0"/>
      <c r="LJI55" s="0"/>
      <c r="LJJ55" s="0"/>
      <c r="LJK55" s="0"/>
      <c r="LJL55" s="0"/>
      <c r="LJM55" s="0"/>
      <c r="LJN55" s="0"/>
      <c r="LJO55" s="0"/>
      <c r="LJP55" s="0"/>
      <c r="LJQ55" s="0"/>
      <c r="LJR55" s="0"/>
      <c r="LJS55" s="0"/>
      <c r="LJT55" s="0"/>
      <c r="LJU55" s="0"/>
      <c r="LJV55" s="0"/>
      <c r="LJW55" s="0"/>
      <c r="LJX55" s="0"/>
      <c r="LJY55" s="0"/>
      <c r="LJZ55" s="0"/>
      <c r="LKA55" s="0"/>
      <c r="LKB55" s="0"/>
      <c r="LKC55" s="0"/>
      <c r="LKD55" s="0"/>
      <c r="LKE55" s="0"/>
      <c r="LKF55" s="0"/>
      <c r="LKG55" s="0"/>
      <c r="LKH55" s="0"/>
      <c r="LKI55" s="0"/>
      <c r="LKJ55" s="0"/>
      <c r="LKK55" s="0"/>
      <c r="LKL55" s="0"/>
      <c r="LKM55" s="0"/>
      <c r="LKN55" s="0"/>
      <c r="LKO55" s="0"/>
      <c r="LKP55" s="0"/>
      <c r="LKQ55" s="0"/>
      <c r="LKR55" s="0"/>
      <c r="LKS55" s="0"/>
      <c r="LKT55" s="0"/>
      <c r="LKU55" s="0"/>
      <c r="LKV55" s="0"/>
      <c r="LKW55" s="0"/>
      <c r="LKX55" s="0"/>
      <c r="LKY55" s="0"/>
      <c r="LKZ55" s="0"/>
      <c r="LLA55" s="0"/>
      <c r="LLB55" s="0"/>
      <c r="LLC55" s="0"/>
      <c r="LLD55" s="0"/>
      <c r="LLE55" s="0"/>
      <c r="LLF55" s="0"/>
      <c r="LLG55" s="0"/>
      <c r="LLH55" s="0"/>
      <c r="LLI55" s="0"/>
      <c r="LLJ55" s="0"/>
      <c r="LLK55" s="0"/>
      <c r="LLL55" s="0"/>
      <c r="LLM55" s="0"/>
      <c r="LLN55" s="0"/>
      <c r="LLO55" s="0"/>
      <c r="LLP55" s="0"/>
      <c r="LLQ55" s="0"/>
      <c r="LLR55" s="0"/>
      <c r="LLS55" s="0"/>
      <c r="LLT55" s="0"/>
      <c r="LLU55" s="0"/>
      <c r="LLV55" s="0"/>
      <c r="LLW55" s="0"/>
      <c r="LLX55" s="0"/>
      <c r="LLY55" s="0"/>
      <c r="LLZ55" s="0"/>
      <c r="LMA55" s="0"/>
      <c r="LMB55" s="0"/>
      <c r="LMC55" s="0"/>
      <c r="LMD55" s="0"/>
      <c r="LME55" s="0"/>
      <c r="LMF55" s="0"/>
      <c r="LMG55" s="0"/>
      <c r="LMH55" s="0"/>
      <c r="LMI55" s="0"/>
      <c r="LMJ55" s="0"/>
      <c r="LMK55" s="0"/>
      <c r="LML55" s="0"/>
      <c r="LMM55" s="0"/>
      <c r="LMN55" s="0"/>
      <c r="LMO55" s="0"/>
      <c r="LMP55" s="0"/>
      <c r="LMQ55" s="0"/>
      <c r="LMR55" s="0"/>
      <c r="LMS55" s="0"/>
      <c r="LMT55" s="0"/>
      <c r="LMU55" s="0"/>
      <c r="LMV55" s="0"/>
      <c r="LMW55" s="0"/>
      <c r="LMX55" s="0"/>
      <c r="LMY55" s="0"/>
      <c r="LMZ55" s="0"/>
      <c r="LNA55" s="0"/>
      <c r="LNB55" s="0"/>
      <c r="LNC55" s="0"/>
      <c r="LND55" s="0"/>
      <c r="LNE55" s="0"/>
      <c r="LNF55" s="0"/>
      <c r="LNG55" s="0"/>
      <c r="LNH55" s="0"/>
      <c r="LNI55" s="0"/>
      <c r="LNJ55" s="0"/>
      <c r="LNK55" s="0"/>
      <c r="LNL55" s="0"/>
      <c r="LNM55" s="0"/>
      <c r="LNN55" s="0"/>
      <c r="LNO55" s="0"/>
      <c r="LNP55" s="0"/>
      <c r="LNQ55" s="0"/>
      <c r="LNR55" s="0"/>
      <c r="LNS55" s="0"/>
      <c r="LNT55" s="0"/>
      <c r="LNU55" s="0"/>
      <c r="LNV55" s="0"/>
      <c r="LNW55" s="0"/>
      <c r="LNX55" s="0"/>
      <c r="LNY55" s="0"/>
      <c r="LNZ55" s="0"/>
      <c r="LOA55" s="0"/>
      <c r="LOB55" s="0"/>
      <c r="LOC55" s="0"/>
      <c r="LOD55" s="0"/>
      <c r="LOE55" s="0"/>
      <c r="LOF55" s="0"/>
      <c r="LOG55" s="0"/>
      <c r="LOH55" s="0"/>
      <c r="LOI55" s="0"/>
      <c r="LOJ55" s="0"/>
      <c r="LOK55" s="0"/>
      <c r="LOL55" s="0"/>
      <c r="LOM55" s="0"/>
      <c r="LON55" s="0"/>
      <c r="LOO55" s="0"/>
      <c r="LOP55" s="0"/>
      <c r="LOQ55" s="0"/>
      <c r="LOR55" s="0"/>
      <c r="LOS55" s="0"/>
      <c r="LOT55" s="0"/>
      <c r="LOU55" s="0"/>
      <c r="LOV55" s="0"/>
      <c r="LOW55" s="0"/>
      <c r="LOX55" s="0"/>
      <c r="LOY55" s="0"/>
      <c r="LOZ55" s="0"/>
      <c r="LPA55" s="0"/>
      <c r="LPB55" s="0"/>
      <c r="LPC55" s="0"/>
      <c r="LPD55" s="0"/>
      <c r="LPE55" s="0"/>
      <c r="LPF55" s="0"/>
      <c r="LPG55" s="0"/>
      <c r="LPH55" s="0"/>
      <c r="LPI55" s="0"/>
      <c r="LPJ55" s="0"/>
      <c r="LPK55" s="0"/>
      <c r="LPL55" s="0"/>
      <c r="LPM55" s="0"/>
      <c r="LPN55" s="0"/>
      <c r="LPO55" s="0"/>
      <c r="LPP55" s="0"/>
      <c r="LPQ55" s="0"/>
      <c r="LPR55" s="0"/>
      <c r="LPS55" s="0"/>
      <c r="LPT55" s="0"/>
      <c r="LPU55" s="0"/>
      <c r="LPV55" s="0"/>
      <c r="LPW55" s="0"/>
      <c r="LPX55" s="0"/>
      <c r="LPY55" s="0"/>
      <c r="LPZ55" s="0"/>
      <c r="LQA55" s="0"/>
      <c r="LQB55" s="0"/>
      <c r="LQC55" s="0"/>
      <c r="LQD55" s="0"/>
      <c r="LQE55" s="0"/>
      <c r="LQF55" s="0"/>
      <c r="LQG55" s="0"/>
      <c r="LQH55" s="0"/>
      <c r="LQI55" s="0"/>
      <c r="LQJ55" s="0"/>
      <c r="LQK55" s="0"/>
      <c r="LQL55" s="0"/>
      <c r="LQM55" s="0"/>
      <c r="LQN55" s="0"/>
      <c r="LQO55" s="0"/>
      <c r="LQP55" s="0"/>
      <c r="LQQ55" s="0"/>
      <c r="LQR55" s="0"/>
      <c r="LQS55" s="0"/>
      <c r="LQT55" s="0"/>
      <c r="LQU55" s="0"/>
      <c r="LQV55" s="0"/>
      <c r="LQW55" s="0"/>
      <c r="LQX55" s="0"/>
      <c r="LQY55" s="0"/>
      <c r="LQZ55" s="0"/>
      <c r="LRA55" s="0"/>
      <c r="LRB55" s="0"/>
      <c r="LRC55" s="0"/>
      <c r="LRD55" s="0"/>
      <c r="LRE55" s="0"/>
      <c r="LRF55" s="0"/>
      <c r="LRG55" s="0"/>
      <c r="LRH55" s="0"/>
      <c r="LRI55" s="0"/>
      <c r="LRJ55" s="0"/>
      <c r="LRK55" s="0"/>
      <c r="LRL55" s="0"/>
      <c r="LRM55" s="0"/>
      <c r="LRN55" s="0"/>
      <c r="LRO55" s="0"/>
      <c r="LRP55" s="0"/>
      <c r="LRQ55" s="0"/>
      <c r="LRR55" s="0"/>
      <c r="LRS55" s="0"/>
      <c r="LRT55" s="0"/>
      <c r="LRU55" s="0"/>
      <c r="LRV55" s="0"/>
      <c r="LRW55" s="0"/>
      <c r="LRX55" s="0"/>
      <c r="LRY55" s="0"/>
      <c r="LRZ55" s="0"/>
      <c r="LSA55" s="0"/>
      <c r="LSB55" s="0"/>
      <c r="LSC55" s="0"/>
      <c r="LSD55" s="0"/>
      <c r="LSE55" s="0"/>
      <c r="LSF55" s="0"/>
      <c r="LSG55" s="0"/>
      <c r="LSH55" s="0"/>
      <c r="LSI55" s="0"/>
      <c r="LSJ55" s="0"/>
      <c r="LSK55" s="0"/>
      <c r="LSL55" s="0"/>
      <c r="LSM55" s="0"/>
      <c r="LSN55" s="0"/>
      <c r="LSO55" s="0"/>
      <c r="LSP55" s="0"/>
      <c r="LSQ55" s="0"/>
      <c r="LSR55" s="0"/>
      <c r="LSS55" s="0"/>
      <c r="LST55" s="0"/>
      <c r="LSU55" s="0"/>
      <c r="LSV55" s="0"/>
      <c r="LSW55" s="0"/>
      <c r="LSX55" s="0"/>
      <c r="LSY55" s="0"/>
      <c r="LSZ55" s="0"/>
      <c r="LTA55" s="0"/>
      <c r="LTB55" s="0"/>
      <c r="LTC55" s="0"/>
      <c r="LTD55" s="0"/>
      <c r="LTE55" s="0"/>
      <c r="LTF55" s="0"/>
      <c r="LTG55" s="0"/>
      <c r="LTH55" s="0"/>
      <c r="LTI55" s="0"/>
      <c r="LTJ55" s="0"/>
      <c r="LTK55" s="0"/>
      <c r="LTL55" s="0"/>
      <c r="LTM55" s="0"/>
      <c r="LTN55" s="0"/>
      <c r="LTO55" s="0"/>
      <c r="LTP55" s="0"/>
      <c r="LTQ55" s="0"/>
      <c r="LTR55" s="0"/>
      <c r="LTS55" s="0"/>
      <c r="LTT55" s="0"/>
      <c r="LTU55" s="0"/>
      <c r="LTV55" s="0"/>
      <c r="LTW55" s="0"/>
      <c r="LTX55" s="0"/>
      <c r="LTY55" s="0"/>
      <c r="LTZ55" s="0"/>
      <c r="LUA55" s="0"/>
      <c r="LUB55" s="0"/>
      <c r="LUC55" s="0"/>
      <c r="LUD55" s="0"/>
      <c r="LUE55" s="0"/>
      <c r="LUF55" s="0"/>
      <c r="LUG55" s="0"/>
      <c r="LUH55" s="0"/>
      <c r="LUI55" s="0"/>
      <c r="LUJ55" s="0"/>
      <c r="LUK55" s="0"/>
      <c r="LUL55" s="0"/>
      <c r="LUM55" s="0"/>
      <c r="LUN55" s="0"/>
      <c r="LUO55" s="0"/>
      <c r="LUP55" s="0"/>
      <c r="LUQ55" s="0"/>
      <c r="LUR55" s="0"/>
      <c r="LUS55" s="0"/>
      <c r="LUT55" s="0"/>
      <c r="LUU55" s="0"/>
      <c r="LUV55" s="0"/>
      <c r="LUW55" s="0"/>
      <c r="LUX55" s="0"/>
      <c r="LUY55" s="0"/>
      <c r="LUZ55" s="0"/>
      <c r="LVA55" s="0"/>
      <c r="LVB55" s="0"/>
      <c r="LVC55" s="0"/>
      <c r="LVD55" s="0"/>
      <c r="LVE55" s="0"/>
      <c r="LVF55" s="0"/>
      <c r="LVG55" s="0"/>
      <c r="LVH55" s="0"/>
      <c r="LVI55" s="0"/>
      <c r="LVJ55" s="0"/>
      <c r="LVK55" s="0"/>
      <c r="LVL55" s="0"/>
      <c r="LVM55" s="0"/>
      <c r="LVN55" s="0"/>
      <c r="LVO55" s="0"/>
      <c r="LVP55" s="0"/>
      <c r="LVQ55" s="0"/>
      <c r="LVR55" s="0"/>
      <c r="LVS55" s="0"/>
      <c r="LVT55" s="0"/>
      <c r="LVU55" s="0"/>
      <c r="LVV55" s="0"/>
      <c r="LVW55" s="0"/>
      <c r="LVX55" s="0"/>
      <c r="LVY55" s="0"/>
      <c r="LVZ55" s="0"/>
      <c r="LWA55" s="0"/>
      <c r="LWB55" s="0"/>
      <c r="LWC55" s="0"/>
      <c r="LWD55" s="0"/>
      <c r="LWE55" s="0"/>
      <c r="LWF55" s="0"/>
      <c r="LWG55" s="0"/>
      <c r="LWH55" s="0"/>
      <c r="LWI55" s="0"/>
      <c r="LWJ55" s="0"/>
      <c r="LWK55" s="0"/>
      <c r="LWL55" s="0"/>
      <c r="LWM55" s="0"/>
      <c r="LWN55" s="0"/>
      <c r="LWO55" s="0"/>
      <c r="LWP55" s="0"/>
      <c r="LWQ55" s="0"/>
      <c r="LWR55" s="0"/>
      <c r="LWS55" s="0"/>
      <c r="LWT55" s="0"/>
      <c r="LWU55" s="0"/>
      <c r="LWV55" s="0"/>
      <c r="LWW55" s="0"/>
      <c r="LWX55" s="0"/>
      <c r="LWY55" s="0"/>
      <c r="LWZ55" s="0"/>
      <c r="LXA55" s="0"/>
      <c r="LXB55" s="0"/>
      <c r="LXC55" s="0"/>
      <c r="LXD55" s="0"/>
      <c r="LXE55" s="0"/>
      <c r="LXF55" s="0"/>
      <c r="LXG55" s="0"/>
      <c r="LXH55" s="0"/>
      <c r="LXI55" s="0"/>
      <c r="LXJ55" s="0"/>
      <c r="LXK55" s="0"/>
      <c r="LXL55" s="0"/>
      <c r="LXM55" s="0"/>
      <c r="LXN55" s="0"/>
      <c r="LXO55" s="0"/>
      <c r="LXP55" s="0"/>
      <c r="LXQ55" s="0"/>
      <c r="LXR55" s="0"/>
      <c r="LXS55" s="0"/>
      <c r="LXT55" s="0"/>
      <c r="LXU55" s="0"/>
      <c r="LXV55" s="0"/>
      <c r="LXW55" s="0"/>
      <c r="LXX55" s="0"/>
      <c r="LXY55" s="0"/>
      <c r="LXZ55" s="0"/>
      <c r="LYA55" s="0"/>
      <c r="LYB55" s="0"/>
      <c r="LYC55" s="0"/>
      <c r="LYD55" s="0"/>
      <c r="LYE55" s="0"/>
      <c r="LYF55" s="0"/>
      <c r="LYG55" s="0"/>
      <c r="LYH55" s="0"/>
      <c r="LYI55" s="0"/>
      <c r="LYJ55" s="0"/>
      <c r="LYK55" s="0"/>
      <c r="LYL55" s="0"/>
      <c r="LYM55" s="0"/>
      <c r="LYN55" s="0"/>
      <c r="LYO55" s="0"/>
      <c r="LYP55" s="0"/>
      <c r="LYQ55" s="0"/>
      <c r="LYR55" s="0"/>
      <c r="LYS55" s="0"/>
      <c r="LYT55" s="0"/>
      <c r="LYU55" s="0"/>
      <c r="LYV55" s="0"/>
      <c r="LYW55" s="0"/>
      <c r="LYX55" s="0"/>
      <c r="LYY55" s="0"/>
      <c r="LYZ55" s="0"/>
      <c r="LZA55" s="0"/>
      <c r="LZB55" s="0"/>
      <c r="LZC55" s="0"/>
      <c r="LZD55" s="0"/>
      <c r="LZE55" s="0"/>
      <c r="LZF55" s="0"/>
      <c r="LZG55" s="0"/>
      <c r="LZH55" s="0"/>
      <c r="LZI55" s="0"/>
      <c r="LZJ55" s="0"/>
      <c r="LZK55" s="0"/>
      <c r="LZL55" s="0"/>
      <c r="LZM55" s="0"/>
      <c r="LZN55" s="0"/>
      <c r="LZO55" s="0"/>
      <c r="LZP55" s="0"/>
      <c r="LZQ55" s="0"/>
      <c r="LZR55" s="0"/>
      <c r="LZS55" s="0"/>
      <c r="LZT55" s="0"/>
      <c r="LZU55" s="0"/>
      <c r="LZV55" s="0"/>
      <c r="LZW55" s="0"/>
      <c r="LZX55" s="0"/>
      <c r="LZY55" s="0"/>
      <c r="LZZ55" s="0"/>
      <c r="MAA55" s="0"/>
      <c r="MAB55" s="0"/>
      <c r="MAC55" s="0"/>
      <c r="MAD55" s="0"/>
      <c r="MAE55" s="0"/>
      <c r="MAF55" s="0"/>
      <c r="MAG55" s="0"/>
      <c r="MAH55" s="0"/>
      <c r="MAI55" s="0"/>
      <c r="MAJ55" s="0"/>
      <c r="MAK55" s="0"/>
      <c r="MAL55" s="0"/>
      <c r="MAM55" s="0"/>
      <c r="MAN55" s="0"/>
      <c r="MAO55" s="0"/>
      <c r="MAP55" s="0"/>
      <c r="MAQ55" s="0"/>
      <c r="MAR55" s="0"/>
      <c r="MAS55" s="0"/>
      <c r="MAT55" s="0"/>
      <c r="MAU55" s="0"/>
      <c r="MAV55" s="0"/>
      <c r="MAW55" s="0"/>
      <c r="MAX55" s="0"/>
      <c r="MAY55" s="0"/>
      <c r="MAZ55" s="0"/>
      <c r="MBA55" s="0"/>
      <c r="MBB55" s="0"/>
      <c r="MBC55" s="0"/>
      <c r="MBD55" s="0"/>
      <c r="MBE55" s="0"/>
      <c r="MBF55" s="0"/>
      <c r="MBG55" s="0"/>
      <c r="MBH55" s="0"/>
      <c r="MBI55" s="0"/>
      <c r="MBJ55" s="0"/>
      <c r="MBK55" s="0"/>
      <c r="MBL55" s="0"/>
      <c r="MBM55" s="0"/>
      <c r="MBN55" s="0"/>
      <c r="MBO55" s="0"/>
      <c r="MBP55" s="0"/>
      <c r="MBQ55" s="0"/>
      <c r="MBR55" s="0"/>
      <c r="MBS55" s="0"/>
      <c r="MBT55" s="0"/>
      <c r="MBU55" s="0"/>
      <c r="MBV55" s="0"/>
      <c r="MBW55" s="0"/>
      <c r="MBX55" s="0"/>
      <c r="MBY55" s="0"/>
      <c r="MBZ55" s="0"/>
      <c r="MCA55" s="0"/>
      <c r="MCB55" s="0"/>
      <c r="MCC55" s="0"/>
      <c r="MCD55" s="0"/>
      <c r="MCE55" s="0"/>
      <c r="MCF55" s="0"/>
      <c r="MCG55" s="0"/>
      <c r="MCH55" s="0"/>
      <c r="MCI55" s="0"/>
      <c r="MCJ55" s="0"/>
      <c r="MCK55" s="0"/>
      <c r="MCL55" s="0"/>
      <c r="MCM55" s="0"/>
      <c r="MCN55" s="0"/>
      <c r="MCO55" s="0"/>
      <c r="MCP55" s="0"/>
      <c r="MCQ55" s="0"/>
      <c r="MCR55" s="0"/>
      <c r="MCS55" s="0"/>
      <c r="MCT55" s="0"/>
      <c r="MCU55" s="0"/>
      <c r="MCV55" s="0"/>
      <c r="MCW55" s="0"/>
      <c r="MCX55" s="0"/>
      <c r="MCY55" s="0"/>
      <c r="MCZ55" s="0"/>
      <c r="MDA55" s="0"/>
      <c r="MDB55" s="0"/>
      <c r="MDC55" s="0"/>
      <c r="MDD55" s="0"/>
      <c r="MDE55" s="0"/>
      <c r="MDF55" s="0"/>
      <c r="MDG55" s="0"/>
      <c r="MDH55" s="0"/>
      <c r="MDI55" s="0"/>
      <c r="MDJ55" s="0"/>
      <c r="MDK55" s="0"/>
      <c r="MDL55" s="0"/>
      <c r="MDM55" s="0"/>
      <c r="MDN55" s="0"/>
      <c r="MDO55" s="0"/>
      <c r="MDP55" s="0"/>
      <c r="MDQ55" s="0"/>
      <c r="MDR55" s="0"/>
      <c r="MDS55" s="0"/>
      <c r="MDT55" s="0"/>
      <c r="MDU55" s="0"/>
      <c r="MDV55" s="0"/>
      <c r="MDW55" s="0"/>
      <c r="MDX55" s="0"/>
      <c r="MDY55" s="0"/>
      <c r="MDZ55" s="0"/>
      <c r="MEA55" s="0"/>
      <c r="MEB55" s="0"/>
      <c r="MEC55" s="0"/>
      <c r="MED55" s="0"/>
      <c r="MEE55" s="0"/>
      <c r="MEF55" s="0"/>
      <c r="MEG55" s="0"/>
      <c r="MEH55" s="0"/>
      <c r="MEI55" s="0"/>
      <c r="MEJ55" s="0"/>
      <c r="MEK55" s="0"/>
      <c r="MEL55" s="0"/>
      <c r="MEM55" s="0"/>
      <c r="MEN55" s="0"/>
      <c r="MEO55" s="0"/>
      <c r="MEP55" s="0"/>
      <c r="MEQ55" s="0"/>
      <c r="MER55" s="0"/>
      <c r="MES55" s="0"/>
      <c r="MET55" s="0"/>
      <c r="MEU55" s="0"/>
      <c r="MEV55" s="0"/>
      <c r="MEW55" s="0"/>
      <c r="MEX55" s="0"/>
      <c r="MEY55" s="0"/>
      <c r="MEZ55" s="0"/>
      <c r="MFA55" s="0"/>
      <c r="MFB55" s="0"/>
      <c r="MFC55" s="0"/>
      <c r="MFD55" s="0"/>
      <c r="MFE55" s="0"/>
      <c r="MFF55" s="0"/>
      <c r="MFG55" s="0"/>
      <c r="MFH55" s="0"/>
      <c r="MFI55" s="0"/>
      <c r="MFJ55" s="0"/>
      <c r="MFK55" s="0"/>
      <c r="MFL55" s="0"/>
      <c r="MFM55" s="0"/>
      <c r="MFN55" s="0"/>
      <c r="MFO55" s="0"/>
      <c r="MFP55" s="0"/>
      <c r="MFQ55" s="0"/>
      <c r="MFR55" s="0"/>
      <c r="MFS55" s="0"/>
      <c r="MFT55" s="0"/>
      <c r="MFU55" s="0"/>
      <c r="MFV55" s="0"/>
      <c r="MFW55" s="0"/>
      <c r="MFX55" s="0"/>
      <c r="MFY55" s="0"/>
      <c r="MFZ55" s="0"/>
      <c r="MGA55" s="0"/>
      <c r="MGB55" s="0"/>
      <c r="MGC55" s="0"/>
      <c r="MGD55" s="0"/>
      <c r="MGE55" s="0"/>
      <c r="MGF55" s="0"/>
      <c r="MGG55" s="0"/>
      <c r="MGH55" s="0"/>
      <c r="MGI55" s="0"/>
      <c r="MGJ55" s="0"/>
      <c r="MGK55" s="0"/>
      <c r="MGL55" s="0"/>
      <c r="MGM55" s="0"/>
      <c r="MGN55" s="0"/>
      <c r="MGO55" s="0"/>
      <c r="MGP55" s="0"/>
      <c r="MGQ55" s="0"/>
      <c r="MGR55" s="0"/>
      <c r="MGS55" s="0"/>
      <c r="MGT55" s="0"/>
      <c r="MGU55" s="0"/>
      <c r="MGV55" s="0"/>
      <c r="MGW55" s="0"/>
      <c r="MGX55" s="0"/>
      <c r="MGY55" s="0"/>
      <c r="MGZ55" s="0"/>
      <c r="MHA55" s="0"/>
      <c r="MHB55" s="0"/>
      <c r="MHC55" s="0"/>
      <c r="MHD55" s="0"/>
      <c r="MHE55" s="0"/>
      <c r="MHF55" s="0"/>
      <c r="MHG55" s="0"/>
      <c r="MHH55" s="0"/>
      <c r="MHI55" s="0"/>
      <c r="MHJ55" s="0"/>
      <c r="MHK55" s="0"/>
      <c r="MHL55" s="0"/>
      <c r="MHM55" s="0"/>
      <c r="MHN55" s="0"/>
      <c r="MHO55" s="0"/>
      <c r="MHP55" s="0"/>
      <c r="MHQ55" s="0"/>
      <c r="MHR55" s="0"/>
      <c r="MHS55" s="0"/>
      <c r="MHT55" s="0"/>
      <c r="MHU55" s="0"/>
      <c r="MHV55" s="0"/>
      <c r="MHW55" s="0"/>
      <c r="MHX55" s="0"/>
      <c r="MHY55" s="0"/>
      <c r="MHZ55" s="0"/>
      <c r="MIA55" s="0"/>
      <c r="MIB55" s="0"/>
      <c r="MIC55" s="0"/>
      <c r="MID55" s="0"/>
      <c r="MIE55" s="0"/>
      <c r="MIF55" s="0"/>
      <c r="MIG55" s="0"/>
      <c r="MIH55" s="0"/>
      <c r="MII55" s="0"/>
      <c r="MIJ55" s="0"/>
      <c r="MIK55" s="0"/>
      <c r="MIL55" s="0"/>
      <c r="MIM55" s="0"/>
      <c r="MIN55" s="0"/>
      <c r="MIO55" s="0"/>
      <c r="MIP55" s="0"/>
      <c r="MIQ55" s="0"/>
      <c r="MIR55" s="0"/>
      <c r="MIS55" s="0"/>
      <c r="MIT55" s="0"/>
      <c r="MIU55" s="0"/>
      <c r="MIV55" s="0"/>
      <c r="MIW55" s="0"/>
      <c r="MIX55" s="0"/>
      <c r="MIY55" s="0"/>
      <c r="MIZ55" s="0"/>
      <c r="MJA55" s="0"/>
      <c r="MJB55" s="0"/>
      <c r="MJC55" s="0"/>
      <c r="MJD55" s="0"/>
      <c r="MJE55" s="0"/>
      <c r="MJF55" s="0"/>
      <c r="MJG55" s="0"/>
      <c r="MJH55" s="0"/>
      <c r="MJI55" s="0"/>
      <c r="MJJ55" s="0"/>
      <c r="MJK55" s="0"/>
      <c r="MJL55" s="0"/>
      <c r="MJM55" s="0"/>
      <c r="MJN55" s="0"/>
      <c r="MJO55" s="0"/>
      <c r="MJP55" s="0"/>
      <c r="MJQ55" s="0"/>
      <c r="MJR55" s="0"/>
      <c r="MJS55" s="0"/>
      <c r="MJT55" s="0"/>
      <c r="MJU55" s="0"/>
      <c r="MJV55" s="0"/>
      <c r="MJW55" s="0"/>
      <c r="MJX55" s="0"/>
      <c r="MJY55" s="0"/>
      <c r="MJZ55" s="0"/>
      <c r="MKA55" s="0"/>
      <c r="MKB55" s="0"/>
      <c r="MKC55" s="0"/>
      <c r="MKD55" s="0"/>
      <c r="MKE55" s="0"/>
      <c r="MKF55" s="0"/>
      <c r="MKG55" s="0"/>
      <c r="MKH55" s="0"/>
      <c r="MKI55" s="0"/>
      <c r="MKJ55" s="0"/>
      <c r="MKK55" s="0"/>
      <c r="MKL55" s="0"/>
      <c r="MKM55" s="0"/>
      <c r="MKN55" s="0"/>
      <c r="MKO55" s="0"/>
      <c r="MKP55" s="0"/>
      <c r="MKQ55" s="0"/>
      <c r="MKR55" s="0"/>
      <c r="MKS55" s="0"/>
      <c r="MKT55" s="0"/>
      <c r="MKU55" s="0"/>
      <c r="MKV55" s="0"/>
      <c r="MKW55" s="0"/>
      <c r="MKX55" s="0"/>
      <c r="MKY55" s="0"/>
      <c r="MKZ55" s="0"/>
      <c r="MLA55" s="0"/>
      <c r="MLB55" s="0"/>
      <c r="MLC55" s="0"/>
      <c r="MLD55" s="0"/>
      <c r="MLE55" s="0"/>
      <c r="MLF55" s="0"/>
      <c r="MLG55" s="0"/>
      <c r="MLH55" s="0"/>
      <c r="MLI55" s="0"/>
      <c r="MLJ55" s="0"/>
      <c r="MLK55" s="0"/>
      <c r="MLL55" s="0"/>
      <c r="MLM55" s="0"/>
      <c r="MLN55" s="0"/>
      <c r="MLO55" s="0"/>
      <c r="MLP55" s="0"/>
      <c r="MLQ55" s="0"/>
      <c r="MLR55" s="0"/>
      <c r="MLS55" s="0"/>
      <c r="MLT55" s="0"/>
      <c r="MLU55" s="0"/>
      <c r="MLV55" s="0"/>
      <c r="MLW55" s="0"/>
      <c r="MLX55" s="0"/>
      <c r="MLY55" s="0"/>
      <c r="MLZ55" s="0"/>
      <c r="MMA55" s="0"/>
      <c r="MMB55" s="0"/>
      <c r="MMC55" s="0"/>
      <c r="MMD55" s="0"/>
      <c r="MME55" s="0"/>
      <c r="MMF55" s="0"/>
      <c r="MMG55" s="0"/>
      <c r="MMH55" s="0"/>
      <c r="MMI55" s="0"/>
      <c r="MMJ55" s="0"/>
      <c r="MMK55" s="0"/>
      <c r="MML55" s="0"/>
      <c r="MMM55" s="0"/>
      <c r="MMN55" s="0"/>
      <c r="MMO55" s="0"/>
      <c r="MMP55" s="0"/>
      <c r="MMQ55" s="0"/>
      <c r="MMR55" s="0"/>
      <c r="MMS55" s="0"/>
      <c r="MMT55" s="0"/>
      <c r="MMU55" s="0"/>
      <c r="MMV55" s="0"/>
      <c r="MMW55" s="0"/>
      <c r="MMX55" s="0"/>
      <c r="MMY55" s="0"/>
      <c r="MMZ55" s="0"/>
      <c r="MNA55" s="0"/>
      <c r="MNB55" s="0"/>
      <c r="MNC55" s="0"/>
      <c r="MND55" s="0"/>
      <c r="MNE55" s="0"/>
      <c r="MNF55" s="0"/>
      <c r="MNG55" s="0"/>
      <c r="MNH55" s="0"/>
      <c r="MNI55" s="0"/>
      <c r="MNJ55" s="0"/>
      <c r="MNK55" s="0"/>
      <c r="MNL55" s="0"/>
      <c r="MNM55" s="0"/>
      <c r="MNN55" s="0"/>
      <c r="MNO55" s="0"/>
      <c r="MNP55" s="0"/>
      <c r="MNQ55" s="0"/>
      <c r="MNR55" s="0"/>
      <c r="MNS55" s="0"/>
      <c r="MNT55" s="0"/>
      <c r="MNU55" s="0"/>
      <c r="MNV55" s="0"/>
      <c r="MNW55" s="0"/>
      <c r="MNX55" s="0"/>
      <c r="MNY55" s="0"/>
      <c r="MNZ55" s="0"/>
      <c r="MOA55" s="0"/>
      <c r="MOB55" s="0"/>
      <c r="MOC55" s="0"/>
      <c r="MOD55" s="0"/>
      <c r="MOE55" s="0"/>
      <c r="MOF55" s="0"/>
      <c r="MOG55" s="0"/>
      <c r="MOH55" s="0"/>
      <c r="MOI55" s="0"/>
      <c r="MOJ55" s="0"/>
      <c r="MOK55" s="0"/>
      <c r="MOL55" s="0"/>
      <c r="MOM55" s="0"/>
      <c r="MON55" s="0"/>
      <c r="MOO55" s="0"/>
      <c r="MOP55" s="0"/>
      <c r="MOQ55" s="0"/>
      <c r="MOR55" s="0"/>
      <c r="MOS55" s="0"/>
      <c r="MOT55" s="0"/>
      <c r="MOU55" s="0"/>
      <c r="MOV55" s="0"/>
      <c r="MOW55" s="0"/>
      <c r="MOX55" s="0"/>
      <c r="MOY55" s="0"/>
      <c r="MOZ55" s="0"/>
      <c r="MPA55" s="0"/>
      <c r="MPB55" s="0"/>
      <c r="MPC55" s="0"/>
      <c r="MPD55" s="0"/>
      <c r="MPE55" s="0"/>
      <c r="MPF55" s="0"/>
      <c r="MPG55" s="0"/>
      <c r="MPH55" s="0"/>
      <c r="MPI55" s="0"/>
      <c r="MPJ55" s="0"/>
      <c r="MPK55" s="0"/>
      <c r="MPL55" s="0"/>
      <c r="MPM55" s="0"/>
      <c r="MPN55" s="0"/>
      <c r="MPO55" s="0"/>
      <c r="MPP55" s="0"/>
      <c r="MPQ55" s="0"/>
      <c r="MPR55" s="0"/>
      <c r="MPS55" s="0"/>
      <c r="MPT55" s="0"/>
      <c r="MPU55" s="0"/>
      <c r="MPV55" s="0"/>
      <c r="MPW55" s="0"/>
      <c r="MPX55" s="0"/>
      <c r="MPY55" s="0"/>
      <c r="MPZ55" s="0"/>
      <c r="MQA55" s="0"/>
      <c r="MQB55" s="0"/>
      <c r="MQC55" s="0"/>
      <c r="MQD55" s="0"/>
      <c r="MQE55" s="0"/>
      <c r="MQF55" s="0"/>
      <c r="MQG55" s="0"/>
      <c r="MQH55" s="0"/>
      <c r="MQI55" s="0"/>
      <c r="MQJ55" s="0"/>
      <c r="MQK55" s="0"/>
      <c r="MQL55" s="0"/>
      <c r="MQM55" s="0"/>
      <c r="MQN55" s="0"/>
      <c r="MQO55" s="0"/>
      <c r="MQP55" s="0"/>
      <c r="MQQ55" s="0"/>
      <c r="MQR55" s="0"/>
      <c r="MQS55" s="0"/>
      <c r="MQT55" s="0"/>
      <c r="MQU55" s="0"/>
      <c r="MQV55" s="0"/>
      <c r="MQW55" s="0"/>
      <c r="MQX55" s="0"/>
      <c r="MQY55" s="0"/>
      <c r="MQZ55" s="0"/>
      <c r="MRA55" s="0"/>
      <c r="MRB55" s="0"/>
      <c r="MRC55" s="0"/>
      <c r="MRD55" s="0"/>
      <c r="MRE55" s="0"/>
      <c r="MRF55" s="0"/>
      <c r="MRG55" s="0"/>
      <c r="MRH55" s="0"/>
      <c r="MRI55" s="0"/>
      <c r="MRJ55" s="0"/>
      <c r="MRK55" s="0"/>
      <c r="MRL55" s="0"/>
      <c r="MRM55" s="0"/>
      <c r="MRN55" s="0"/>
      <c r="MRO55" s="0"/>
      <c r="MRP55" s="0"/>
      <c r="MRQ55" s="0"/>
      <c r="MRR55" s="0"/>
      <c r="MRS55" s="0"/>
      <c r="MRT55" s="0"/>
      <c r="MRU55" s="0"/>
      <c r="MRV55" s="0"/>
      <c r="MRW55" s="0"/>
      <c r="MRX55" s="0"/>
      <c r="MRY55" s="0"/>
      <c r="MRZ55" s="0"/>
      <c r="MSA55" s="0"/>
      <c r="MSB55" s="0"/>
      <c r="MSC55" s="0"/>
      <c r="MSD55" s="0"/>
      <c r="MSE55" s="0"/>
      <c r="MSF55" s="0"/>
      <c r="MSG55" s="0"/>
      <c r="MSH55" s="0"/>
      <c r="MSI55" s="0"/>
      <c r="MSJ55" s="0"/>
      <c r="MSK55" s="0"/>
      <c r="MSL55" s="0"/>
      <c r="MSM55" s="0"/>
      <c r="MSN55" s="0"/>
      <c r="MSO55" s="0"/>
      <c r="MSP55" s="0"/>
      <c r="MSQ55" s="0"/>
      <c r="MSR55" s="0"/>
      <c r="MSS55" s="0"/>
      <c r="MST55" s="0"/>
      <c r="MSU55" s="0"/>
      <c r="MSV55" s="0"/>
      <c r="MSW55" s="0"/>
      <c r="MSX55" s="0"/>
      <c r="MSY55" s="0"/>
      <c r="MSZ55" s="0"/>
      <c r="MTA55" s="0"/>
      <c r="MTB55" s="0"/>
      <c r="MTC55" s="0"/>
      <c r="MTD55" s="0"/>
      <c r="MTE55" s="0"/>
      <c r="MTF55" s="0"/>
      <c r="MTG55" s="0"/>
      <c r="MTH55" s="0"/>
      <c r="MTI55" s="0"/>
      <c r="MTJ55" s="0"/>
      <c r="MTK55" s="0"/>
      <c r="MTL55" s="0"/>
      <c r="MTM55" s="0"/>
      <c r="MTN55" s="0"/>
      <c r="MTO55" s="0"/>
      <c r="MTP55" s="0"/>
      <c r="MTQ55" s="0"/>
      <c r="MTR55" s="0"/>
      <c r="MTS55" s="0"/>
      <c r="MTT55" s="0"/>
      <c r="MTU55" s="0"/>
      <c r="MTV55" s="0"/>
      <c r="MTW55" s="0"/>
      <c r="MTX55" s="0"/>
      <c r="MTY55" s="0"/>
      <c r="MTZ55" s="0"/>
      <c r="MUA55" s="0"/>
      <c r="MUB55" s="0"/>
      <c r="MUC55" s="0"/>
      <c r="MUD55" s="0"/>
      <c r="MUE55" s="0"/>
      <c r="MUF55" s="0"/>
      <c r="MUG55" s="0"/>
      <c r="MUH55" s="0"/>
      <c r="MUI55" s="0"/>
      <c r="MUJ55" s="0"/>
      <c r="MUK55" s="0"/>
      <c r="MUL55" s="0"/>
      <c r="MUM55" s="0"/>
      <c r="MUN55" s="0"/>
      <c r="MUO55" s="0"/>
      <c r="MUP55" s="0"/>
      <c r="MUQ55" s="0"/>
      <c r="MUR55" s="0"/>
      <c r="MUS55" s="0"/>
      <c r="MUT55" s="0"/>
      <c r="MUU55" s="0"/>
      <c r="MUV55" s="0"/>
      <c r="MUW55" s="0"/>
      <c r="MUX55" s="0"/>
      <c r="MUY55" s="0"/>
      <c r="MUZ55" s="0"/>
      <c r="MVA55" s="0"/>
      <c r="MVB55" s="0"/>
      <c r="MVC55" s="0"/>
      <c r="MVD55" s="0"/>
      <c r="MVE55" s="0"/>
      <c r="MVF55" s="0"/>
      <c r="MVG55" s="0"/>
      <c r="MVH55" s="0"/>
      <c r="MVI55" s="0"/>
      <c r="MVJ55" s="0"/>
      <c r="MVK55" s="0"/>
      <c r="MVL55" s="0"/>
      <c r="MVM55" s="0"/>
      <c r="MVN55" s="0"/>
      <c r="MVO55" s="0"/>
      <c r="MVP55" s="0"/>
      <c r="MVQ55" s="0"/>
      <c r="MVR55" s="0"/>
      <c r="MVS55" s="0"/>
      <c r="MVT55" s="0"/>
      <c r="MVU55" s="0"/>
      <c r="MVV55" s="0"/>
      <c r="MVW55" s="0"/>
      <c r="MVX55" s="0"/>
      <c r="MVY55" s="0"/>
      <c r="MVZ55" s="0"/>
      <c r="MWA55" s="0"/>
      <c r="MWB55" s="0"/>
      <c r="MWC55" s="0"/>
      <c r="MWD55" s="0"/>
      <c r="MWE55" s="0"/>
      <c r="MWF55" s="0"/>
      <c r="MWG55" s="0"/>
      <c r="MWH55" s="0"/>
      <c r="MWI55" s="0"/>
      <c r="MWJ55" s="0"/>
      <c r="MWK55" s="0"/>
      <c r="MWL55" s="0"/>
      <c r="MWM55" s="0"/>
      <c r="MWN55" s="0"/>
      <c r="MWO55" s="0"/>
      <c r="MWP55" s="0"/>
      <c r="MWQ55" s="0"/>
      <c r="MWR55" s="0"/>
      <c r="MWS55" s="0"/>
      <c r="MWT55" s="0"/>
      <c r="MWU55" s="0"/>
      <c r="MWV55" s="0"/>
      <c r="MWW55" s="0"/>
      <c r="MWX55" s="0"/>
      <c r="MWY55" s="0"/>
      <c r="MWZ55" s="0"/>
      <c r="MXA55" s="0"/>
      <c r="MXB55" s="0"/>
      <c r="MXC55" s="0"/>
      <c r="MXD55" s="0"/>
      <c r="MXE55" s="0"/>
      <c r="MXF55" s="0"/>
      <c r="MXG55" s="0"/>
      <c r="MXH55" s="0"/>
      <c r="MXI55" s="0"/>
      <c r="MXJ55" s="0"/>
      <c r="MXK55" s="0"/>
      <c r="MXL55" s="0"/>
      <c r="MXM55" s="0"/>
      <c r="MXN55" s="0"/>
      <c r="MXO55" s="0"/>
      <c r="MXP55" s="0"/>
      <c r="MXQ55" s="0"/>
      <c r="MXR55" s="0"/>
      <c r="MXS55" s="0"/>
      <c r="MXT55" s="0"/>
      <c r="MXU55" s="0"/>
      <c r="MXV55" s="0"/>
      <c r="MXW55" s="0"/>
      <c r="MXX55" s="0"/>
      <c r="MXY55" s="0"/>
      <c r="MXZ55" s="0"/>
      <c r="MYA55" s="0"/>
      <c r="MYB55" s="0"/>
      <c r="MYC55" s="0"/>
      <c r="MYD55" s="0"/>
      <c r="MYE55" s="0"/>
      <c r="MYF55" s="0"/>
      <c r="MYG55" s="0"/>
      <c r="MYH55" s="0"/>
      <c r="MYI55" s="0"/>
      <c r="MYJ55" s="0"/>
      <c r="MYK55" s="0"/>
      <c r="MYL55" s="0"/>
      <c r="MYM55" s="0"/>
      <c r="MYN55" s="0"/>
      <c r="MYO55" s="0"/>
      <c r="MYP55" s="0"/>
      <c r="MYQ55" s="0"/>
      <c r="MYR55" s="0"/>
      <c r="MYS55" s="0"/>
      <c r="MYT55" s="0"/>
      <c r="MYU55" s="0"/>
      <c r="MYV55" s="0"/>
      <c r="MYW55" s="0"/>
      <c r="MYX55" s="0"/>
      <c r="MYY55" s="0"/>
      <c r="MYZ55" s="0"/>
      <c r="MZA55" s="0"/>
      <c r="MZB55" s="0"/>
      <c r="MZC55" s="0"/>
      <c r="MZD55" s="0"/>
      <c r="MZE55" s="0"/>
      <c r="MZF55" s="0"/>
      <c r="MZG55" s="0"/>
      <c r="MZH55" s="0"/>
      <c r="MZI55" s="0"/>
      <c r="MZJ55" s="0"/>
      <c r="MZK55" s="0"/>
      <c r="MZL55" s="0"/>
      <c r="MZM55" s="0"/>
      <c r="MZN55" s="0"/>
      <c r="MZO55" s="0"/>
      <c r="MZP55" s="0"/>
      <c r="MZQ55" s="0"/>
      <c r="MZR55" s="0"/>
      <c r="MZS55" s="0"/>
      <c r="MZT55" s="0"/>
      <c r="MZU55" s="0"/>
      <c r="MZV55" s="0"/>
      <c r="MZW55" s="0"/>
      <c r="MZX55" s="0"/>
      <c r="MZY55" s="0"/>
      <c r="MZZ55" s="0"/>
      <c r="NAA55" s="0"/>
      <c r="NAB55" s="0"/>
      <c r="NAC55" s="0"/>
      <c r="NAD55" s="0"/>
      <c r="NAE55" s="0"/>
      <c r="NAF55" s="0"/>
      <c r="NAG55" s="0"/>
      <c r="NAH55" s="0"/>
      <c r="NAI55" s="0"/>
      <c r="NAJ55" s="0"/>
      <c r="NAK55" s="0"/>
      <c r="NAL55" s="0"/>
      <c r="NAM55" s="0"/>
      <c r="NAN55" s="0"/>
      <c r="NAO55" s="0"/>
      <c r="NAP55" s="0"/>
      <c r="NAQ55" s="0"/>
      <c r="NAR55" s="0"/>
      <c r="NAS55" s="0"/>
      <c r="NAT55" s="0"/>
      <c r="NAU55" s="0"/>
      <c r="NAV55" s="0"/>
      <c r="NAW55" s="0"/>
      <c r="NAX55" s="0"/>
      <c r="NAY55" s="0"/>
      <c r="NAZ55" s="0"/>
      <c r="NBA55" s="0"/>
      <c r="NBB55" s="0"/>
      <c r="NBC55" s="0"/>
      <c r="NBD55" s="0"/>
      <c r="NBE55" s="0"/>
      <c r="NBF55" s="0"/>
      <c r="NBG55" s="0"/>
      <c r="NBH55" s="0"/>
      <c r="NBI55" s="0"/>
      <c r="NBJ55" s="0"/>
      <c r="NBK55" s="0"/>
      <c r="NBL55" s="0"/>
      <c r="NBM55" s="0"/>
      <c r="NBN55" s="0"/>
      <c r="NBO55" s="0"/>
      <c r="NBP55" s="0"/>
      <c r="NBQ55" s="0"/>
      <c r="NBR55" s="0"/>
      <c r="NBS55" s="0"/>
      <c r="NBT55" s="0"/>
      <c r="NBU55" s="0"/>
      <c r="NBV55" s="0"/>
      <c r="NBW55" s="0"/>
      <c r="NBX55" s="0"/>
      <c r="NBY55" s="0"/>
      <c r="NBZ55" s="0"/>
      <c r="NCA55" s="0"/>
      <c r="NCB55" s="0"/>
      <c r="NCC55" s="0"/>
      <c r="NCD55" s="0"/>
      <c r="NCE55" s="0"/>
      <c r="NCF55" s="0"/>
      <c r="NCG55" s="0"/>
      <c r="NCH55" s="0"/>
      <c r="NCI55" s="0"/>
      <c r="NCJ55" s="0"/>
      <c r="NCK55" s="0"/>
      <c r="NCL55" s="0"/>
      <c r="NCM55" s="0"/>
      <c r="NCN55" s="0"/>
      <c r="NCO55" s="0"/>
      <c r="NCP55" s="0"/>
      <c r="NCQ55" s="0"/>
      <c r="NCR55" s="0"/>
      <c r="NCS55" s="0"/>
      <c r="NCT55" s="0"/>
      <c r="NCU55" s="0"/>
      <c r="NCV55" s="0"/>
      <c r="NCW55" s="0"/>
      <c r="NCX55" s="0"/>
      <c r="NCY55" s="0"/>
      <c r="NCZ55" s="0"/>
      <c r="NDA55" s="0"/>
      <c r="NDB55" s="0"/>
      <c r="NDC55" s="0"/>
      <c r="NDD55" s="0"/>
      <c r="NDE55" s="0"/>
      <c r="NDF55" s="0"/>
      <c r="NDG55" s="0"/>
      <c r="NDH55" s="0"/>
      <c r="NDI55" s="0"/>
      <c r="NDJ55" s="0"/>
      <c r="NDK55" s="0"/>
      <c r="NDL55" s="0"/>
      <c r="NDM55" s="0"/>
      <c r="NDN55" s="0"/>
      <c r="NDO55" s="0"/>
      <c r="NDP55" s="0"/>
      <c r="NDQ55" s="0"/>
      <c r="NDR55" s="0"/>
      <c r="NDS55" s="0"/>
      <c r="NDT55" s="0"/>
      <c r="NDU55" s="0"/>
      <c r="NDV55" s="0"/>
      <c r="NDW55" s="0"/>
      <c r="NDX55" s="0"/>
      <c r="NDY55" s="0"/>
      <c r="NDZ55" s="0"/>
      <c r="NEA55" s="0"/>
      <c r="NEB55" s="0"/>
      <c r="NEC55" s="0"/>
      <c r="NED55" s="0"/>
      <c r="NEE55" s="0"/>
      <c r="NEF55" s="0"/>
      <c r="NEG55" s="0"/>
      <c r="NEH55" s="0"/>
      <c r="NEI55" s="0"/>
      <c r="NEJ55" s="0"/>
      <c r="NEK55" s="0"/>
      <c r="NEL55" s="0"/>
      <c r="NEM55" s="0"/>
      <c r="NEN55" s="0"/>
      <c r="NEO55" s="0"/>
      <c r="NEP55" s="0"/>
      <c r="NEQ55" s="0"/>
      <c r="NER55" s="0"/>
      <c r="NES55" s="0"/>
      <c r="NET55" s="0"/>
      <c r="NEU55" s="0"/>
      <c r="NEV55" s="0"/>
      <c r="NEW55" s="0"/>
      <c r="NEX55" s="0"/>
      <c r="NEY55" s="0"/>
      <c r="NEZ55" s="0"/>
      <c r="NFA55" s="0"/>
      <c r="NFB55" s="0"/>
      <c r="NFC55" s="0"/>
      <c r="NFD55" s="0"/>
      <c r="NFE55" s="0"/>
      <c r="NFF55" s="0"/>
      <c r="NFG55" s="0"/>
      <c r="NFH55" s="0"/>
      <c r="NFI55" s="0"/>
      <c r="NFJ55" s="0"/>
      <c r="NFK55" s="0"/>
      <c r="NFL55" s="0"/>
      <c r="NFM55" s="0"/>
      <c r="NFN55" s="0"/>
      <c r="NFO55" s="0"/>
      <c r="NFP55" s="0"/>
      <c r="NFQ55" s="0"/>
      <c r="NFR55" s="0"/>
      <c r="NFS55" s="0"/>
      <c r="NFT55" s="0"/>
      <c r="NFU55" s="0"/>
      <c r="NFV55" s="0"/>
      <c r="NFW55" s="0"/>
      <c r="NFX55" s="0"/>
      <c r="NFY55" s="0"/>
      <c r="NFZ55" s="0"/>
      <c r="NGA55" s="0"/>
      <c r="NGB55" s="0"/>
      <c r="NGC55" s="0"/>
      <c r="NGD55" s="0"/>
      <c r="NGE55" s="0"/>
      <c r="NGF55" s="0"/>
      <c r="NGG55" s="0"/>
      <c r="NGH55" s="0"/>
      <c r="NGI55" s="0"/>
      <c r="NGJ55" s="0"/>
      <c r="NGK55" s="0"/>
      <c r="NGL55" s="0"/>
      <c r="NGM55" s="0"/>
      <c r="NGN55" s="0"/>
      <c r="NGO55" s="0"/>
      <c r="NGP55" s="0"/>
      <c r="NGQ55" s="0"/>
      <c r="NGR55" s="0"/>
      <c r="NGS55" s="0"/>
      <c r="NGT55" s="0"/>
      <c r="NGU55" s="0"/>
      <c r="NGV55" s="0"/>
      <c r="NGW55" s="0"/>
      <c r="NGX55" s="0"/>
      <c r="NGY55" s="0"/>
      <c r="NGZ55" s="0"/>
      <c r="NHA55" s="0"/>
      <c r="NHB55" s="0"/>
      <c r="NHC55" s="0"/>
      <c r="NHD55" s="0"/>
      <c r="NHE55" s="0"/>
      <c r="NHF55" s="0"/>
      <c r="NHG55" s="0"/>
      <c r="NHH55" s="0"/>
      <c r="NHI55" s="0"/>
      <c r="NHJ55" s="0"/>
      <c r="NHK55" s="0"/>
      <c r="NHL55" s="0"/>
      <c r="NHM55" s="0"/>
      <c r="NHN55" s="0"/>
      <c r="NHO55" s="0"/>
      <c r="NHP55" s="0"/>
      <c r="NHQ55" s="0"/>
      <c r="NHR55" s="0"/>
      <c r="NHS55" s="0"/>
      <c r="NHT55" s="0"/>
      <c r="NHU55" s="0"/>
      <c r="NHV55" s="0"/>
      <c r="NHW55" s="0"/>
      <c r="NHX55" s="0"/>
      <c r="NHY55" s="0"/>
      <c r="NHZ55" s="0"/>
      <c r="NIA55" s="0"/>
      <c r="NIB55" s="0"/>
      <c r="NIC55" s="0"/>
      <c r="NID55" s="0"/>
      <c r="NIE55" s="0"/>
      <c r="NIF55" s="0"/>
      <c r="NIG55" s="0"/>
      <c r="NIH55" s="0"/>
      <c r="NII55" s="0"/>
      <c r="NIJ55" s="0"/>
      <c r="NIK55" s="0"/>
      <c r="NIL55" s="0"/>
      <c r="NIM55" s="0"/>
      <c r="NIN55" s="0"/>
      <c r="NIO55" s="0"/>
      <c r="NIP55" s="0"/>
      <c r="NIQ55" s="0"/>
      <c r="NIR55" s="0"/>
      <c r="NIS55" s="0"/>
      <c r="NIT55" s="0"/>
      <c r="NIU55" s="0"/>
      <c r="NIV55" s="0"/>
      <c r="NIW55" s="0"/>
      <c r="NIX55" s="0"/>
      <c r="NIY55" s="0"/>
      <c r="NIZ55" s="0"/>
      <c r="NJA55" s="0"/>
      <c r="NJB55" s="0"/>
      <c r="NJC55" s="0"/>
      <c r="NJD55" s="0"/>
      <c r="NJE55" s="0"/>
      <c r="NJF55" s="0"/>
      <c r="NJG55" s="0"/>
      <c r="NJH55" s="0"/>
      <c r="NJI55" s="0"/>
      <c r="NJJ55" s="0"/>
      <c r="NJK55" s="0"/>
      <c r="NJL55" s="0"/>
      <c r="NJM55" s="0"/>
      <c r="NJN55" s="0"/>
      <c r="NJO55" s="0"/>
      <c r="NJP55" s="0"/>
      <c r="NJQ55" s="0"/>
      <c r="NJR55" s="0"/>
      <c r="NJS55" s="0"/>
      <c r="NJT55" s="0"/>
      <c r="NJU55" s="0"/>
      <c r="NJV55" s="0"/>
      <c r="NJW55" s="0"/>
      <c r="NJX55" s="0"/>
      <c r="NJY55" s="0"/>
      <c r="NJZ55" s="0"/>
      <c r="NKA55" s="0"/>
      <c r="NKB55" s="0"/>
      <c r="NKC55" s="0"/>
      <c r="NKD55" s="0"/>
      <c r="NKE55" s="0"/>
      <c r="NKF55" s="0"/>
      <c r="NKG55" s="0"/>
      <c r="NKH55" s="0"/>
      <c r="NKI55" s="0"/>
      <c r="NKJ55" s="0"/>
      <c r="NKK55" s="0"/>
      <c r="NKL55" s="0"/>
      <c r="NKM55" s="0"/>
      <c r="NKN55" s="0"/>
      <c r="NKO55" s="0"/>
      <c r="NKP55" s="0"/>
      <c r="NKQ55" s="0"/>
      <c r="NKR55" s="0"/>
      <c r="NKS55" s="0"/>
      <c r="NKT55" s="0"/>
      <c r="NKU55" s="0"/>
      <c r="NKV55" s="0"/>
      <c r="NKW55" s="0"/>
      <c r="NKX55" s="0"/>
      <c r="NKY55" s="0"/>
      <c r="NKZ55" s="0"/>
      <c r="NLA55" s="0"/>
      <c r="NLB55" s="0"/>
      <c r="NLC55" s="0"/>
      <c r="NLD55" s="0"/>
      <c r="NLE55" s="0"/>
      <c r="NLF55" s="0"/>
      <c r="NLG55" s="0"/>
      <c r="NLH55" s="0"/>
      <c r="NLI55" s="0"/>
      <c r="NLJ55" s="0"/>
      <c r="NLK55" s="0"/>
      <c r="NLL55" s="0"/>
      <c r="NLM55" s="0"/>
      <c r="NLN55" s="0"/>
      <c r="NLO55" s="0"/>
      <c r="NLP55" s="0"/>
      <c r="NLQ55" s="0"/>
      <c r="NLR55" s="0"/>
      <c r="NLS55" s="0"/>
      <c r="NLT55" s="0"/>
      <c r="NLU55" s="0"/>
      <c r="NLV55" s="0"/>
      <c r="NLW55" s="0"/>
      <c r="NLX55" s="0"/>
      <c r="NLY55" s="0"/>
      <c r="NLZ55" s="0"/>
      <c r="NMA55" s="0"/>
      <c r="NMB55" s="0"/>
      <c r="NMC55" s="0"/>
      <c r="NMD55" s="0"/>
      <c r="NME55" s="0"/>
      <c r="NMF55" s="0"/>
      <c r="NMG55" s="0"/>
      <c r="NMH55" s="0"/>
      <c r="NMI55" s="0"/>
      <c r="NMJ55" s="0"/>
      <c r="NMK55" s="0"/>
      <c r="NML55" s="0"/>
      <c r="NMM55" s="0"/>
      <c r="NMN55" s="0"/>
      <c r="NMO55" s="0"/>
      <c r="NMP55" s="0"/>
      <c r="NMQ55" s="0"/>
      <c r="NMR55" s="0"/>
      <c r="NMS55" s="0"/>
      <c r="NMT55" s="0"/>
      <c r="NMU55" s="0"/>
      <c r="NMV55" s="0"/>
      <c r="NMW55" s="0"/>
      <c r="NMX55" s="0"/>
      <c r="NMY55" s="0"/>
      <c r="NMZ55" s="0"/>
      <c r="NNA55" s="0"/>
      <c r="NNB55" s="0"/>
      <c r="NNC55" s="0"/>
      <c r="NND55" s="0"/>
      <c r="NNE55" s="0"/>
      <c r="NNF55" s="0"/>
      <c r="NNG55" s="0"/>
      <c r="NNH55" s="0"/>
      <c r="NNI55" s="0"/>
      <c r="NNJ55" s="0"/>
      <c r="NNK55" s="0"/>
      <c r="NNL55" s="0"/>
      <c r="NNM55" s="0"/>
      <c r="NNN55" s="0"/>
      <c r="NNO55" s="0"/>
      <c r="NNP55" s="0"/>
      <c r="NNQ55" s="0"/>
      <c r="NNR55" s="0"/>
      <c r="NNS55" s="0"/>
      <c r="NNT55" s="0"/>
      <c r="NNU55" s="0"/>
      <c r="NNV55" s="0"/>
      <c r="NNW55" s="0"/>
      <c r="NNX55" s="0"/>
      <c r="NNY55" s="0"/>
      <c r="NNZ55" s="0"/>
      <c r="NOA55" s="0"/>
      <c r="NOB55" s="0"/>
      <c r="NOC55" s="0"/>
      <c r="NOD55" s="0"/>
      <c r="NOE55" s="0"/>
      <c r="NOF55" s="0"/>
      <c r="NOG55" s="0"/>
      <c r="NOH55" s="0"/>
      <c r="NOI55" s="0"/>
      <c r="NOJ55" s="0"/>
      <c r="NOK55" s="0"/>
      <c r="NOL55" s="0"/>
      <c r="NOM55" s="0"/>
      <c r="NON55" s="0"/>
      <c r="NOO55" s="0"/>
      <c r="NOP55" s="0"/>
      <c r="NOQ55" s="0"/>
      <c r="NOR55" s="0"/>
      <c r="NOS55" s="0"/>
      <c r="NOT55" s="0"/>
      <c r="NOU55" s="0"/>
      <c r="NOV55" s="0"/>
      <c r="NOW55" s="0"/>
      <c r="NOX55" s="0"/>
      <c r="NOY55" s="0"/>
      <c r="NOZ55" s="0"/>
      <c r="NPA55" s="0"/>
      <c r="NPB55" s="0"/>
      <c r="NPC55" s="0"/>
      <c r="NPD55" s="0"/>
      <c r="NPE55" s="0"/>
      <c r="NPF55" s="0"/>
      <c r="NPG55" s="0"/>
      <c r="NPH55" s="0"/>
      <c r="NPI55" s="0"/>
      <c r="NPJ55" s="0"/>
      <c r="NPK55" s="0"/>
      <c r="NPL55" s="0"/>
      <c r="NPM55" s="0"/>
      <c r="NPN55" s="0"/>
      <c r="NPO55" s="0"/>
      <c r="NPP55" s="0"/>
      <c r="NPQ55" s="0"/>
      <c r="NPR55" s="0"/>
      <c r="NPS55" s="0"/>
      <c r="NPT55" s="0"/>
      <c r="NPU55" s="0"/>
      <c r="NPV55" s="0"/>
      <c r="NPW55" s="0"/>
      <c r="NPX55" s="0"/>
      <c r="NPY55" s="0"/>
      <c r="NPZ55" s="0"/>
      <c r="NQA55" s="0"/>
      <c r="NQB55" s="0"/>
      <c r="NQC55" s="0"/>
      <c r="NQD55" s="0"/>
      <c r="NQE55" s="0"/>
      <c r="NQF55" s="0"/>
      <c r="NQG55" s="0"/>
      <c r="NQH55" s="0"/>
      <c r="NQI55" s="0"/>
      <c r="NQJ55" s="0"/>
      <c r="NQK55" s="0"/>
      <c r="NQL55" s="0"/>
      <c r="NQM55" s="0"/>
      <c r="NQN55" s="0"/>
      <c r="NQO55" s="0"/>
      <c r="NQP55" s="0"/>
      <c r="NQQ55" s="0"/>
      <c r="NQR55" s="0"/>
      <c r="NQS55" s="0"/>
      <c r="NQT55" s="0"/>
      <c r="NQU55" s="0"/>
      <c r="NQV55" s="0"/>
      <c r="NQW55" s="0"/>
      <c r="NQX55" s="0"/>
      <c r="NQY55" s="0"/>
      <c r="NQZ55" s="0"/>
      <c r="NRA55" s="0"/>
      <c r="NRB55" s="0"/>
      <c r="NRC55" s="0"/>
      <c r="NRD55" s="0"/>
      <c r="NRE55" s="0"/>
      <c r="NRF55" s="0"/>
      <c r="NRG55" s="0"/>
      <c r="NRH55" s="0"/>
      <c r="NRI55" s="0"/>
      <c r="NRJ55" s="0"/>
      <c r="NRK55" s="0"/>
      <c r="NRL55" s="0"/>
      <c r="NRM55" s="0"/>
      <c r="NRN55" s="0"/>
      <c r="NRO55" s="0"/>
      <c r="NRP55" s="0"/>
      <c r="NRQ55" s="0"/>
      <c r="NRR55" s="0"/>
      <c r="NRS55" s="0"/>
      <c r="NRT55" s="0"/>
      <c r="NRU55" s="0"/>
      <c r="NRV55" s="0"/>
      <c r="NRW55" s="0"/>
      <c r="NRX55" s="0"/>
      <c r="NRY55" s="0"/>
      <c r="NRZ55" s="0"/>
      <c r="NSA55" s="0"/>
      <c r="NSB55" s="0"/>
      <c r="NSC55" s="0"/>
      <c r="NSD55" s="0"/>
      <c r="NSE55" s="0"/>
      <c r="NSF55" s="0"/>
      <c r="NSG55" s="0"/>
      <c r="NSH55" s="0"/>
      <c r="NSI55" s="0"/>
      <c r="NSJ55" s="0"/>
      <c r="NSK55" s="0"/>
      <c r="NSL55" s="0"/>
      <c r="NSM55" s="0"/>
      <c r="NSN55" s="0"/>
      <c r="NSO55" s="0"/>
      <c r="NSP55" s="0"/>
      <c r="NSQ55" s="0"/>
      <c r="NSR55" s="0"/>
      <c r="NSS55" s="0"/>
      <c r="NST55" s="0"/>
      <c r="NSU55" s="0"/>
      <c r="NSV55" s="0"/>
      <c r="NSW55" s="0"/>
      <c r="NSX55" s="0"/>
      <c r="NSY55" s="0"/>
      <c r="NSZ55" s="0"/>
      <c r="NTA55" s="0"/>
      <c r="NTB55" s="0"/>
      <c r="NTC55" s="0"/>
      <c r="NTD55" s="0"/>
      <c r="NTE55" s="0"/>
      <c r="NTF55" s="0"/>
      <c r="NTG55" s="0"/>
      <c r="NTH55" s="0"/>
      <c r="NTI55" s="0"/>
      <c r="NTJ55" s="0"/>
      <c r="NTK55" s="0"/>
      <c r="NTL55" s="0"/>
      <c r="NTM55" s="0"/>
      <c r="NTN55" s="0"/>
      <c r="NTO55" s="0"/>
      <c r="NTP55" s="0"/>
      <c r="NTQ55" s="0"/>
      <c r="NTR55" s="0"/>
      <c r="NTS55" s="0"/>
      <c r="NTT55" s="0"/>
      <c r="NTU55" s="0"/>
      <c r="NTV55" s="0"/>
      <c r="NTW55" s="0"/>
      <c r="NTX55" s="0"/>
      <c r="NTY55" s="0"/>
      <c r="NTZ55" s="0"/>
      <c r="NUA55" s="0"/>
      <c r="NUB55" s="0"/>
      <c r="NUC55" s="0"/>
      <c r="NUD55" s="0"/>
      <c r="NUE55" s="0"/>
      <c r="NUF55" s="0"/>
      <c r="NUG55" s="0"/>
      <c r="NUH55" s="0"/>
      <c r="NUI55" s="0"/>
      <c r="NUJ55" s="0"/>
      <c r="NUK55" s="0"/>
      <c r="NUL55" s="0"/>
      <c r="NUM55" s="0"/>
      <c r="NUN55" s="0"/>
      <c r="NUO55" s="0"/>
      <c r="NUP55" s="0"/>
      <c r="NUQ55" s="0"/>
      <c r="NUR55" s="0"/>
      <c r="NUS55" s="0"/>
      <c r="NUT55" s="0"/>
      <c r="NUU55" s="0"/>
      <c r="NUV55" s="0"/>
      <c r="NUW55" s="0"/>
      <c r="NUX55" s="0"/>
      <c r="NUY55" s="0"/>
      <c r="NUZ55" s="0"/>
      <c r="NVA55" s="0"/>
      <c r="NVB55" s="0"/>
      <c r="NVC55" s="0"/>
      <c r="NVD55" s="0"/>
      <c r="NVE55" s="0"/>
      <c r="NVF55" s="0"/>
      <c r="NVG55" s="0"/>
      <c r="NVH55" s="0"/>
      <c r="NVI55" s="0"/>
      <c r="NVJ55" s="0"/>
      <c r="NVK55" s="0"/>
      <c r="NVL55" s="0"/>
      <c r="NVM55" s="0"/>
      <c r="NVN55" s="0"/>
      <c r="NVO55" s="0"/>
      <c r="NVP55" s="0"/>
      <c r="NVQ55" s="0"/>
      <c r="NVR55" s="0"/>
      <c r="NVS55" s="0"/>
      <c r="NVT55" s="0"/>
      <c r="NVU55" s="0"/>
      <c r="NVV55" s="0"/>
      <c r="NVW55" s="0"/>
      <c r="NVX55" s="0"/>
      <c r="NVY55" s="0"/>
      <c r="NVZ55" s="0"/>
      <c r="NWA55" s="0"/>
      <c r="NWB55" s="0"/>
      <c r="NWC55" s="0"/>
      <c r="NWD55" s="0"/>
      <c r="NWE55" s="0"/>
      <c r="NWF55" s="0"/>
      <c r="NWG55" s="0"/>
      <c r="NWH55" s="0"/>
      <c r="NWI55" s="0"/>
      <c r="NWJ55" s="0"/>
      <c r="NWK55" s="0"/>
      <c r="NWL55" s="0"/>
      <c r="NWM55" s="0"/>
      <c r="NWN55" s="0"/>
      <c r="NWO55" s="0"/>
      <c r="NWP55" s="0"/>
      <c r="NWQ55" s="0"/>
      <c r="NWR55" s="0"/>
      <c r="NWS55" s="0"/>
      <c r="NWT55" s="0"/>
      <c r="NWU55" s="0"/>
      <c r="NWV55" s="0"/>
      <c r="NWW55" s="0"/>
      <c r="NWX55" s="0"/>
      <c r="NWY55" s="0"/>
      <c r="NWZ55" s="0"/>
      <c r="NXA55" s="0"/>
      <c r="NXB55" s="0"/>
      <c r="NXC55" s="0"/>
      <c r="NXD55" s="0"/>
      <c r="NXE55" s="0"/>
      <c r="NXF55" s="0"/>
      <c r="NXG55" s="0"/>
      <c r="NXH55" s="0"/>
      <c r="NXI55" s="0"/>
      <c r="NXJ55" s="0"/>
      <c r="NXK55" s="0"/>
      <c r="NXL55" s="0"/>
      <c r="NXM55" s="0"/>
      <c r="NXN55" s="0"/>
      <c r="NXO55" s="0"/>
      <c r="NXP55" s="0"/>
      <c r="NXQ55" s="0"/>
      <c r="NXR55" s="0"/>
      <c r="NXS55" s="0"/>
      <c r="NXT55" s="0"/>
      <c r="NXU55" s="0"/>
      <c r="NXV55" s="0"/>
      <c r="NXW55" s="0"/>
      <c r="NXX55" s="0"/>
      <c r="NXY55" s="0"/>
      <c r="NXZ55" s="0"/>
      <c r="NYA55" s="0"/>
      <c r="NYB55" s="0"/>
      <c r="NYC55" s="0"/>
      <c r="NYD55" s="0"/>
      <c r="NYE55" s="0"/>
      <c r="NYF55" s="0"/>
      <c r="NYG55" s="0"/>
      <c r="NYH55" s="0"/>
      <c r="NYI55" s="0"/>
      <c r="NYJ55" s="0"/>
      <c r="NYK55" s="0"/>
      <c r="NYL55" s="0"/>
      <c r="NYM55" s="0"/>
      <c r="NYN55" s="0"/>
      <c r="NYO55" s="0"/>
      <c r="NYP55" s="0"/>
      <c r="NYQ55" s="0"/>
      <c r="NYR55" s="0"/>
      <c r="NYS55" s="0"/>
      <c r="NYT55" s="0"/>
      <c r="NYU55" s="0"/>
      <c r="NYV55" s="0"/>
      <c r="NYW55" s="0"/>
      <c r="NYX55" s="0"/>
      <c r="NYY55" s="0"/>
      <c r="NYZ55" s="0"/>
      <c r="NZA55" s="0"/>
      <c r="NZB55" s="0"/>
      <c r="NZC55" s="0"/>
      <c r="NZD55" s="0"/>
      <c r="NZE55" s="0"/>
      <c r="NZF55" s="0"/>
      <c r="NZG55" s="0"/>
      <c r="NZH55" s="0"/>
      <c r="NZI55" s="0"/>
      <c r="NZJ55" s="0"/>
      <c r="NZK55" s="0"/>
      <c r="NZL55" s="0"/>
      <c r="NZM55" s="0"/>
      <c r="NZN55" s="0"/>
      <c r="NZO55" s="0"/>
      <c r="NZP55" s="0"/>
      <c r="NZQ55" s="0"/>
      <c r="NZR55" s="0"/>
      <c r="NZS55" s="0"/>
      <c r="NZT55" s="0"/>
      <c r="NZU55" s="0"/>
      <c r="NZV55" s="0"/>
      <c r="NZW55" s="0"/>
      <c r="NZX55" s="0"/>
      <c r="NZY55" s="0"/>
      <c r="NZZ55" s="0"/>
      <c r="OAA55" s="0"/>
      <c r="OAB55" s="0"/>
      <c r="OAC55" s="0"/>
      <c r="OAD55" s="0"/>
      <c r="OAE55" s="0"/>
      <c r="OAF55" s="0"/>
      <c r="OAG55" s="0"/>
      <c r="OAH55" s="0"/>
      <c r="OAI55" s="0"/>
      <c r="OAJ55" s="0"/>
      <c r="OAK55" s="0"/>
      <c r="OAL55" s="0"/>
      <c r="OAM55" s="0"/>
      <c r="OAN55" s="0"/>
      <c r="OAO55" s="0"/>
      <c r="OAP55" s="0"/>
      <c r="OAQ55" s="0"/>
      <c r="OAR55" s="0"/>
      <c r="OAS55" s="0"/>
      <c r="OAT55" s="0"/>
      <c r="OAU55" s="0"/>
      <c r="OAV55" s="0"/>
      <c r="OAW55" s="0"/>
      <c r="OAX55" s="0"/>
      <c r="OAY55" s="0"/>
      <c r="OAZ55" s="0"/>
      <c r="OBA55" s="0"/>
      <c r="OBB55" s="0"/>
      <c r="OBC55" s="0"/>
      <c r="OBD55" s="0"/>
      <c r="OBE55" s="0"/>
      <c r="OBF55" s="0"/>
      <c r="OBG55" s="0"/>
      <c r="OBH55" s="0"/>
      <c r="OBI55" s="0"/>
      <c r="OBJ55" s="0"/>
      <c r="OBK55" s="0"/>
      <c r="OBL55" s="0"/>
      <c r="OBM55" s="0"/>
      <c r="OBN55" s="0"/>
      <c r="OBO55" s="0"/>
      <c r="OBP55" s="0"/>
      <c r="OBQ55" s="0"/>
      <c r="OBR55" s="0"/>
      <c r="OBS55" s="0"/>
      <c r="OBT55" s="0"/>
      <c r="OBU55" s="0"/>
      <c r="OBV55" s="0"/>
      <c r="OBW55" s="0"/>
      <c r="OBX55" s="0"/>
      <c r="OBY55" s="0"/>
      <c r="OBZ55" s="0"/>
      <c r="OCA55" s="0"/>
      <c r="OCB55" s="0"/>
      <c r="OCC55" s="0"/>
      <c r="OCD55" s="0"/>
      <c r="OCE55" s="0"/>
      <c r="OCF55" s="0"/>
      <c r="OCG55" s="0"/>
      <c r="OCH55" s="0"/>
      <c r="OCI55" s="0"/>
      <c r="OCJ55" s="0"/>
      <c r="OCK55" s="0"/>
      <c r="OCL55" s="0"/>
      <c r="OCM55" s="0"/>
      <c r="OCN55" s="0"/>
      <c r="OCO55" s="0"/>
      <c r="OCP55" s="0"/>
      <c r="OCQ55" s="0"/>
      <c r="OCR55" s="0"/>
      <c r="OCS55" s="0"/>
      <c r="OCT55" s="0"/>
      <c r="OCU55" s="0"/>
      <c r="OCV55" s="0"/>
      <c r="OCW55" s="0"/>
      <c r="OCX55" s="0"/>
      <c r="OCY55" s="0"/>
      <c r="OCZ55" s="0"/>
      <c r="ODA55" s="0"/>
      <c r="ODB55" s="0"/>
      <c r="ODC55" s="0"/>
      <c r="ODD55" s="0"/>
      <c r="ODE55" s="0"/>
      <c r="ODF55" s="0"/>
      <c r="ODG55" s="0"/>
      <c r="ODH55" s="0"/>
      <c r="ODI55" s="0"/>
      <c r="ODJ55" s="0"/>
      <c r="ODK55" s="0"/>
      <c r="ODL55" s="0"/>
      <c r="ODM55" s="0"/>
      <c r="ODN55" s="0"/>
      <c r="ODO55" s="0"/>
      <c r="ODP55" s="0"/>
      <c r="ODQ55" s="0"/>
      <c r="ODR55" s="0"/>
      <c r="ODS55" s="0"/>
      <c r="ODT55" s="0"/>
      <c r="ODU55" s="0"/>
      <c r="ODV55" s="0"/>
      <c r="ODW55" s="0"/>
      <c r="ODX55" s="0"/>
      <c r="ODY55" s="0"/>
      <c r="ODZ55" s="0"/>
      <c r="OEA55" s="0"/>
      <c r="OEB55" s="0"/>
      <c r="OEC55" s="0"/>
      <c r="OED55" s="0"/>
      <c r="OEE55" s="0"/>
      <c r="OEF55" s="0"/>
      <c r="OEG55" s="0"/>
      <c r="OEH55" s="0"/>
      <c r="OEI55" s="0"/>
      <c r="OEJ55" s="0"/>
      <c r="OEK55" s="0"/>
      <c r="OEL55" s="0"/>
      <c r="OEM55" s="0"/>
      <c r="OEN55" s="0"/>
      <c r="OEO55" s="0"/>
      <c r="OEP55" s="0"/>
      <c r="OEQ55" s="0"/>
      <c r="OER55" s="0"/>
      <c r="OES55" s="0"/>
      <c r="OET55" s="0"/>
      <c r="OEU55" s="0"/>
      <c r="OEV55" s="0"/>
      <c r="OEW55" s="0"/>
      <c r="OEX55" s="0"/>
      <c r="OEY55" s="0"/>
      <c r="OEZ55" s="0"/>
      <c r="OFA55" s="0"/>
      <c r="OFB55" s="0"/>
      <c r="OFC55" s="0"/>
      <c r="OFD55" s="0"/>
      <c r="OFE55" s="0"/>
      <c r="OFF55" s="0"/>
      <c r="OFG55" s="0"/>
      <c r="OFH55" s="0"/>
      <c r="OFI55" s="0"/>
      <c r="OFJ55" s="0"/>
      <c r="OFK55" s="0"/>
      <c r="OFL55" s="0"/>
      <c r="OFM55" s="0"/>
      <c r="OFN55" s="0"/>
      <c r="OFO55" s="0"/>
      <c r="OFP55" s="0"/>
      <c r="OFQ55" s="0"/>
      <c r="OFR55" s="0"/>
      <c r="OFS55" s="0"/>
      <c r="OFT55" s="0"/>
      <c r="OFU55" s="0"/>
      <c r="OFV55" s="0"/>
      <c r="OFW55" s="0"/>
      <c r="OFX55" s="0"/>
      <c r="OFY55" s="0"/>
      <c r="OFZ55" s="0"/>
      <c r="OGA55" s="0"/>
      <c r="OGB55" s="0"/>
      <c r="OGC55" s="0"/>
      <c r="OGD55" s="0"/>
      <c r="OGE55" s="0"/>
      <c r="OGF55" s="0"/>
      <c r="OGG55" s="0"/>
      <c r="OGH55" s="0"/>
      <c r="OGI55" s="0"/>
      <c r="OGJ55" s="0"/>
      <c r="OGK55" s="0"/>
      <c r="OGL55" s="0"/>
      <c r="OGM55" s="0"/>
      <c r="OGN55" s="0"/>
      <c r="OGO55" s="0"/>
      <c r="OGP55" s="0"/>
      <c r="OGQ55" s="0"/>
      <c r="OGR55" s="0"/>
      <c r="OGS55" s="0"/>
      <c r="OGT55" s="0"/>
      <c r="OGU55" s="0"/>
      <c r="OGV55" s="0"/>
      <c r="OGW55" s="0"/>
      <c r="OGX55" s="0"/>
      <c r="OGY55" s="0"/>
      <c r="OGZ55" s="0"/>
      <c r="OHA55" s="0"/>
      <c r="OHB55" s="0"/>
      <c r="OHC55" s="0"/>
      <c r="OHD55" s="0"/>
      <c r="OHE55" s="0"/>
      <c r="OHF55" s="0"/>
      <c r="OHG55" s="0"/>
      <c r="OHH55" s="0"/>
      <c r="OHI55" s="0"/>
      <c r="OHJ55" s="0"/>
      <c r="OHK55" s="0"/>
      <c r="OHL55" s="0"/>
      <c r="OHM55" s="0"/>
      <c r="OHN55" s="0"/>
      <c r="OHO55" s="0"/>
      <c r="OHP55" s="0"/>
      <c r="OHQ55" s="0"/>
      <c r="OHR55" s="0"/>
      <c r="OHS55" s="0"/>
      <c r="OHT55" s="0"/>
      <c r="OHU55" s="0"/>
      <c r="OHV55" s="0"/>
      <c r="OHW55" s="0"/>
      <c r="OHX55" s="0"/>
      <c r="OHY55" s="0"/>
      <c r="OHZ55" s="0"/>
      <c r="OIA55" s="0"/>
      <c r="OIB55" s="0"/>
      <c r="OIC55" s="0"/>
      <c r="OID55" s="0"/>
      <c r="OIE55" s="0"/>
      <c r="OIF55" s="0"/>
      <c r="OIG55" s="0"/>
      <c r="OIH55" s="0"/>
      <c r="OII55" s="0"/>
      <c r="OIJ55" s="0"/>
      <c r="OIK55" s="0"/>
      <c r="OIL55" s="0"/>
      <c r="OIM55" s="0"/>
      <c r="OIN55" s="0"/>
      <c r="OIO55" s="0"/>
      <c r="OIP55" s="0"/>
      <c r="OIQ55" s="0"/>
      <c r="OIR55" s="0"/>
      <c r="OIS55" s="0"/>
      <c r="OIT55" s="0"/>
      <c r="OIU55" s="0"/>
      <c r="OIV55" s="0"/>
      <c r="OIW55" s="0"/>
      <c r="OIX55" s="0"/>
      <c r="OIY55" s="0"/>
      <c r="OIZ55" s="0"/>
      <c r="OJA55" s="0"/>
      <c r="OJB55" s="0"/>
      <c r="OJC55" s="0"/>
      <c r="OJD55" s="0"/>
      <c r="OJE55" s="0"/>
      <c r="OJF55" s="0"/>
      <c r="OJG55" s="0"/>
      <c r="OJH55" s="0"/>
      <c r="OJI55" s="0"/>
      <c r="OJJ55" s="0"/>
      <c r="OJK55" s="0"/>
      <c r="OJL55" s="0"/>
      <c r="OJM55" s="0"/>
      <c r="OJN55" s="0"/>
      <c r="OJO55" s="0"/>
      <c r="OJP55" s="0"/>
      <c r="OJQ55" s="0"/>
      <c r="OJR55" s="0"/>
      <c r="OJS55" s="0"/>
      <c r="OJT55" s="0"/>
      <c r="OJU55" s="0"/>
      <c r="OJV55" s="0"/>
      <c r="OJW55" s="0"/>
      <c r="OJX55" s="0"/>
      <c r="OJY55" s="0"/>
      <c r="OJZ55" s="0"/>
      <c r="OKA55" s="0"/>
      <c r="OKB55" s="0"/>
      <c r="OKC55" s="0"/>
      <c r="OKD55" s="0"/>
      <c r="OKE55" s="0"/>
      <c r="OKF55" s="0"/>
      <c r="OKG55" s="0"/>
      <c r="OKH55" s="0"/>
      <c r="OKI55" s="0"/>
      <c r="OKJ55" s="0"/>
      <c r="OKK55" s="0"/>
      <c r="OKL55" s="0"/>
      <c r="OKM55" s="0"/>
      <c r="OKN55" s="0"/>
      <c r="OKO55" s="0"/>
      <c r="OKP55" s="0"/>
      <c r="OKQ55" s="0"/>
      <c r="OKR55" s="0"/>
      <c r="OKS55" s="0"/>
      <c r="OKT55" s="0"/>
      <c r="OKU55" s="0"/>
      <c r="OKV55" s="0"/>
      <c r="OKW55" s="0"/>
      <c r="OKX55" s="0"/>
      <c r="OKY55" s="0"/>
      <c r="OKZ55" s="0"/>
      <c r="OLA55" s="0"/>
      <c r="OLB55" s="0"/>
      <c r="OLC55" s="0"/>
      <c r="OLD55" s="0"/>
      <c r="OLE55" s="0"/>
      <c r="OLF55" s="0"/>
      <c r="OLG55" s="0"/>
      <c r="OLH55" s="0"/>
      <c r="OLI55" s="0"/>
      <c r="OLJ55" s="0"/>
      <c r="OLK55" s="0"/>
      <c r="OLL55" s="0"/>
      <c r="OLM55" s="0"/>
      <c r="OLN55" s="0"/>
      <c r="OLO55" s="0"/>
      <c r="OLP55" s="0"/>
      <c r="OLQ55" s="0"/>
      <c r="OLR55" s="0"/>
      <c r="OLS55" s="0"/>
      <c r="OLT55" s="0"/>
      <c r="OLU55" s="0"/>
      <c r="OLV55" s="0"/>
      <c r="OLW55" s="0"/>
      <c r="OLX55" s="0"/>
      <c r="OLY55" s="0"/>
      <c r="OLZ55" s="0"/>
      <c r="OMA55" s="0"/>
      <c r="OMB55" s="0"/>
      <c r="OMC55" s="0"/>
      <c r="OMD55" s="0"/>
      <c r="OME55" s="0"/>
      <c r="OMF55" s="0"/>
      <c r="OMG55" s="0"/>
      <c r="OMH55" s="0"/>
      <c r="OMI55" s="0"/>
      <c r="OMJ55" s="0"/>
      <c r="OMK55" s="0"/>
      <c r="OML55" s="0"/>
      <c r="OMM55" s="0"/>
      <c r="OMN55" s="0"/>
      <c r="OMO55" s="0"/>
      <c r="OMP55" s="0"/>
      <c r="OMQ55" s="0"/>
      <c r="OMR55" s="0"/>
      <c r="OMS55" s="0"/>
      <c r="OMT55" s="0"/>
      <c r="OMU55" s="0"/>
      <c r="OMV55" s="0"/>
      <c r="OMW55" s="0"/>
      <c r="OMX55" s="0"/>
      <c r="OMY55" s="0"/>
      <c r="OMZ55" s="0"/>
      <c r="ONA55" s="0"/>
      <c r="ONB55" s="0"/>
      <c r="ONC55" s="0"/>
      <c r="OND55" s="0"/>
      <c r="ONE55" s="0"/>
      <c r="ONF55" s="0"/>
      <c r="ONG55" s="0"/>
      <c r="ONH55" s="0"/>
      <c r="ONI55" s="0"/>
      <c r="ONJ55" s="0"/>
      <c r="ONK55" s="0"/>
      <c r="ONL55" s="0"/>
      <c r="ONM55" s="0"/>
      <c r="ONN55" s="0"/>
      <c r="ONO55" s="0"/>
      <c r="ONP55" s="0"/>
      <c r="ONQ55" s="0"/>
      <c r="ONR55" s="0"/>
      <c r="ONS55" s="0"/>
      <c r="ONT55" s="0"/>
      <c r="ONU55" s="0"/>
      <c r="ONV55" s="0"/>
      <c r="ONW55" s="0"/>
      <c r="ONX55" s="0"/>
      <c r="ONY55" s="0"/>
      <c r="ONZ55" s="0"/>
      <c r="OOA55" s="0"/>
      <c r="OOB55" s="0"/>
      <c r="OOC55" s="0"/>
      <c r="OOD55" s="0"/>
      <c r="OOE55" s="0"/>
      <c r="OOF55" s="0"/>
      <c r="OOG55" s="0"/>
      <c r="OOH55" s="0"/>
      <c r="OOI55" s="0"/>
      <c r="OOJ55" s="0"/>
      <c r="OOK55" s="0"/>
      <c r="OOL55" s="0"/>
      <c r="OOM55" s="0"/>
      <c r="OON55" s="0"/>
      <c r="OOO55" s="0"/>
      <c r="OOP55" s="0"/>
      <c r="OOQ55" s="0"/>
      <c r="OOR55" s="0"/>
      <c r="OOS55" s="0"/>
      <c r="OOT55" s="0"/>
      <c r="OOU55" s="0"/>
      <c r="OOV55" s="0"/>
      <c r="OOW55" s="0"/>
      <c r="OOX55" s="0"/>
      <c r="OOY55" s="0"/>
      <c r="OOZ55" s="0"/>
      <c r="OPA55" s="0"/>
      <c r="OPB55" s="0"/>
      <c r="OPC55" s="0"/>
      <c r="OPD55" s="0"/>
      <c r="OPE55" s="0"/>
      <c r="OPF55" s="0"/>
      <c r="OPG55" s="0"/>
      <c r="OPH55" s="0"/>
      <c r="OPI55" s="0"/>
      <c r="OPJ55" s="0"/>
      <c r="OPK55" s="0"/>
      <c r="OPL55" s="0"/>
      <c r="OPM55" s="0"/>
      <c r="OPN55" s="0"/>
      <c r="OPO55" s="0"/>
      <c r="OPP55" s="0"/>
      <c r="OPQ55" s="0"/>
      <c r="OPR55" s="0"/>
      <c r="OPS55" s="0"/>
      <c r="OPT55" s="0"/>
      <c r="OPU55" s="0"/>
      <c r="OPV55" s="0"/>
      <c r="OPW55" s="0"/>
      <c r="OPX55" s="0"/>
      <c r="OPY55" s="0"/>
      <c r="OPZ55" s="0"/>
      <c r="OQA55" s="0"/>
      <c r="OQB55" s="0"/>
      <c r="OQC55" s="0"/>
      <c r="OQD55" s="0"/>
      <c r="OQE55" s="0"/>
      <c r="OQF55" s="0"/>
      <c r="OQG55" s="0"/>
      <c r="OQH55" s="0"/>
      <c r="OQI55" s="0"/>
      <c r="OQJ55" s="0"/>
      <c r="OQK55" s="0"/>
      <c r="OQL55" s="0"/>
      <c r="OQM55" s="0"/>
      <c r="OQN55" s="0"/>
      <c r="OQO55" s="0"/>
      <c r="OQP55" s="0"/>
      <c r="OQQ55" s="0"/>
      <c r="OQR55" s="0"/>
      <c r="OQS55" s="0"/>
      <c r="OQT55" s="0"/>
      <c r="OQU55" s="0"/>
      <c r="OQV55" s="0"/>
      <c r="OQW55" s="0"/>
      <c r="OQX55" s="0"/>
      <c r="OQY55" s="0"/>
      <c r="OQZ55" s="0"/>
      <c r="ORA55" s="0"/>
      <c r="ORB55" s="0"/>
      <c r="ORC55" s="0"/>
      <c r="ORD55" s="0"/>
      <c r="ORE55" s="0"/>
      <c r="ORF55" s="0"/>
      <c r="ORG55" s="0"/>
      <c r="ORH55" s="0"/>
      <c r="ORI55" s="0"/>
      <c r="ORJ55" s="0"/>
      <c r="ORK55" s="0"/>
      <c r="ORL55" s="0"/>
      <c r="ORM55" s="0"/>
      <c r="ORN55" s="0"/>
      <c r="ORO55" s="0"/>
      <c r="ORP55" s="0"/>
      <c r="ORQ55" s="0"/>
      <c r="ORR55" s="0"/>
      <c r="ORS55" s="0"/>
      <c r="ORT55" s="0"/>
      <c r="ORU55" s="0"/>
      <c r="ORV55" s="0"/>
      <c r="ORW55" s="0"/>
      <c r="ORX55" s="0"/>
      <c r="ORY55" s="0"/>
      <c r="ORZ55" s="0"/>
      <c r="OSA55" s="0"/>
      <c r="OSB55" s="0"/>
      <c r="OSC55" s="0"/>
      <c r="OSD55" s="0"/>
      <c r="OSE55" s="0"/>
      <c r="OSF55" s="0"/>
      <c r="OSG55" s="0"/>
      <c r="OSH55" s="0"/>
      <c r="OSI55" s="0"/>
      <c r="OSJ55" s="0"/>
      <c r="OSK55" s="0"/>
      <c r="OSL55" s="0"/>
      <c r="OSM55" s="0"/>
      <c r="OSN55" s="0"/>
      <c r="OSO55" s="0"/>
      <c r="OSP55" s="0"/>
      <c r="OSQ55" s="0"/>
      <c r="OSR55" s="0"/>
      <c r="OSS55" s="0"/>
      <c r="OST55" s="0"/>
      <c r="OSU55" s="0"/>
      <c r="OSV55" s="0"/>
      <c r="OSW55" s="0"/>
      <c r="OSX55" s="0"/>
      <c r="OSY55" s="0"/>
      <c r="OSZ55" s="0"/>
      <c r="OTA55" s="0"/>
      <c r="OTB55" s="0"/>
      <c r="OTC55" s="0"/>
      <c r="OTD55" s="0"/>
      <c r="OTE55" s="0"/>
      <c r="OTF55" s="0"/>
      <c r="OTG55" s="0"/>
      <c r="OTH55" s="0"/>
      <c r="OTI55" s="0"/>
      <c r="OTJ55" s="0"/>
      <c r="OTK55" s="0"/>
      <c r="OTL55" s="0"/>
      <c r="OTM55" s="0"/>
      <c r="OTN55" s="0"/>
      <c r="OTO55" s="0"/>
      <c r="OTP55" s="0"/>
      <c r="OTQ55" s="0"/>
      <c r="OTR55" s="0"/>
      <c r="OTS55" s="0"/>
      <c r="OTT55" s="0"/>
      <c r="OTU55" s="0"/>
      <c r="OTV55" s="0"/>
      <c r="OTW55" s="0"/>
      <c r="OTX55" s="0"/>
      <c r="OTY55" s="0"/>
      <c r="OTZ55" s="0"/>
      <c r="OUA55" s="0"/>
      <c r="OUB55" s="0"/>
      <c r="OUC55" s="0"/>
      <c r="OUD55" s="0"/>
      <c r="OUE55" s="0"/>
      <c r="OUF55" s="0"/>
      <c r="OUG55" s="0"/>
      <c r="OUH55" s="0"/>
      <c r="OUI55" s="0"/>
      <c r="OUJ55" s="0"/>
      <c r="OUK55" s="0"/>
      <c r="OUL55" s="0"/>
      <c r="OUM55" s="0"/>
      <c r="OUN55" s="0"/>
      <c r="OUO55" s="0"/>
      <c r="OUP55" s="0"/>
      <c r="OUQ55" s="0"/>
      <c r="OUR55" s="0"/>
      <c r="OUS55" s="0"/>
      <c r="OUT55" s="0"/>
      <c r="OUU55" s="0"/>
      <c r="OUV55" s="0"/>
      <c r="OUW55" s="0"/>
      <c r="OUX55" s="0"/>
      <c r="OUY55" s="0"/>
      <c r="OUZ55" s="0"/>
      <c r="OVA55" s="0"/>
      <c r="OVB55" s="0"/>
      <c r="OVC55" s="0"/>
      <c r="OVD55" s="0"/>
      <c r="OVE55" s="0"/>
      <c r="OVF55" s="0"/>
      <c r="OVG55" s="0"/>
      <c r="OVH55" s="0"/>
      <c r="OVI55" s="0"/>
      <c r="OVJ55" s="0"/>
      <c r="OVK55" s="0"/>
      <c r="OVL55" s="0"/>
      <c r="OVM55" s="0"/>
      <c r="OVN55" s="0"/>
      <c r="OVO55" s="0"/>
      <c r="OVP55" s="0"/>
      <c r="OVQ55" s="0"/>
      <c r="OVR55" s="0"/>
      <c r="OVS55" s="0"/>
      <c r="OVT55" s="0"/>
      <c r="OVU55" s="0"/>
      <c r="OVV55" s="0"/>
      <c r="OVW55" s="0"/>
      <c r="OVX55" s="0"/>
      <c r="OVY55" s="0"/>
      <c r="OVZ55" s="0"/>
      <c r="OWA55" s="0"/>
      <c r="OWB55" s="0"/>
      <c r="OWC55" s="0"/>
      <c r="OWD55" s="0"/>
      <c r="OWE55" s="0"/>
      <c r="OWF55" s="0"/>
      <c r="OWG55" s="0"/>
      <c r="OWH55" s="0"/>
      <c r="OWI55" s="0"/>
      <c r="OWJ55" s="0"/>
      <c r="OWK55" s="0"/>
      <c r="OWL55" s="0"/>
      <c r="OWM55" s="0"/>
      <c r="OWN55" s="0"/>
      <c r="OWO55" s="0"/>
      <c r="OWP55" s="0"/>
      <c r="OWQ55" s="0"/>
      <c r="OWR55" s="0"/>
      <c r="OWS55" s="0"/>
      <c r="OWT55" s="0"/>
      <c r="OWU55" s="0"/>
      <c r="OWV55" s="0"/>
      <c r="OWW55" s="0"/>
      <c r="OWX55" s="0"/>
      <c r="OWY55" s="0"/>
      <c r="OWZ55" s="0"/>
      <c r="OXA55" s="0"/>
      <c r="OXB55" s="0"/>
      <c r="OXC55" s="0"/>
      <c r="OXD55" s="0"/>
      <c r="OXE55" s="0"/>
      <c r="OXF55" s="0"/>
      <c r="OXG55" s="0"/>
      <c r="OXH55" s="0"/>
      <c r="OXI55" s="0"/>
      <c r="OXJ55" s="0"/>
      <c r="OXK55" s="0"/>
      <c r="OXL55" s="0"/>
      <c r="OXM55" s="0"/>
      <c r="OXN55" s="0"/>
      <c r="OXO55" s="0"/>
      <c r="OXP55" s="0"/>
      <c r="OXQ55" s="0"/>
      <c r="OXR55" s="0"/>
      <c r="OXS55" s="0"/>
      <c r="OXT55" s="0"/>
      <c r="OXU55" s="0"/>
      <c r="OXV55" s="0"/>
      <c r="OXW55" s="0"/>
      <c r="OXX55" s="0"/>
      <c r="OXY55" s="0"/>
      <c r="OXZ55" s="0"/>
      <c r="OYA55" s="0"/>
      <c r="OYB55" s="0"/>
      <c r="OYC55" s="0"/>
      <c r="OYD55" s="0"/>
      <c r="OYE55" s="0"/>
      <c r="OYF55" s="0"/>
      <c r="OYG55" s="0"/>
      <c r="OYH55" s="0"/>
      <c r="OYI55" s="0"/>
      <c r="OYJ55" s="0"/>
      <c r="OYK55" s="0"/>
      <c r="OYL55" s="0"/>
      <c r="OYM55" s="0"/>
      <c r="OYN55" s="0"/>
      <c r="OYO55" s="0"/>
      <c r="OYP55" s="0"/>
      <c r="OYQ55" s="0"/>
      <c r="OYR55" s="0"/>
      <c r="OYS55" s="0"/>
      <c r="OYT55" s="0"/>
      <c r="OYU55" s="0"/>
      <c r="OYV55" s="0"/>
      <c r="OYW55" s="0"/>
      <c r="OYX55" s="0"/>
      <c r="OYY55" s="0"/>
      <c r="OYZ55" s="0"/>
      <c r="OZA55" s="0"/>
      <c r="OZB55" s="0"/>
      <c r="OZC55" s="0"/>
      <c r="OZD55" s="0"/>
      <c r="OZE55" s="0"/>
      <c r="OZF55" s="0"/>
      <c r="OZG55" s="0"/>
      <c r="OZH55" s="0"/>
      <c r="OZI55" s="0"/>
      <c r="OZJ55" s="0"/>
      <c r="OZK55" s="0"/>
      <c r="OZL55" s="0"/>
      <c r="OZM55" s="0"/>
      <c r="OZN55" s="0"/>
      <c r="OZO55" s="0"/>
      <c r="OZP55" s="0"/>
      <c r="OZQ55" s="0"/>
      <c r="OZR55" s="0"/>
      <c r="OZS55" s="0"/>
      <c r="OZT55" s="0"/>
      <c r="OZU55" s="0"/>
      <c r="OZV55" s="0"/>
      <c r="OZW55" s="0"/>
      <c r="OZX55" s="0"/>
      <c r="OZY55" s="0"/>
      <c r="OZZ55" s="0"/>
      <c r="PAA55" s="0"/>
      <c r="PAB55" s="0"/>
      <c r="PAC55" s="0"/>
      <c r="PAD55" s="0"/>
      <c r="PAE55" s="0"/>
      <c r="PAF55" s="0"/>
      <c r="PAG55" s="0"/>
      <c r="PAH55" s="0"/>
      <c r="PAI55" s="0"/>
      <c r="PAJ55" s="0"/>
      <c r="PAK55" s="0"/>
      <c r="PAL55" s="0"/>
      <c r="PAM55" s="0"/>
      <c r="PAN55" s="0"/>
      <c r="PAO55" s="0"/>
      <c r="PAP55" s="0"/>
      <c r="PAQ55" s="0"/>
      <c r="PAR55" s="0"/>
      <c r="PAS55" s="0"/>
      <c r="PAT55" s="0"/>
      <c r="PAU55" s="0"/>
      <c r="PAV55" s="0"/>
      <c r="PAW55" s="0"/>
      <c r="PAX55" s="0"/>
      <c r="PAY55" s="0"/>
      <c r="PAZ55" s="0"/>
      <c r="PBA55" s="0"/>
      <c r="PBB55" s="0"/>
      <c r="PBC55" s="0"/>
      <c r="PBD55" s="0"/>
      <c r="PBE55" s="0"/>
      <c r="PBF55" s="0"/>
      <c r="PBG55" s="0"/>
      <c r="PBH55" s="0"/>
      <c r="PBI55" s="0"/>
      <c r="PBJ55" s="0"/>
      <c r="PBK55" s="0"/>
      <c r="PBL55" s="0"/>
      <c r="PBM55" s="0"/>
      <c r="PBN55" s="0"/>
      <c r="PBO55" s="0"/>
      <c r="PBP55" s="0"/>
      <c r="PBQ55" s="0"/>
      <c r="PBR55" s="0"/>
      <c r="PBS55" s="0"/>
      <c r="PBT55" s="0"/>
      <c r="PBU55" s="0"/>
      <c r="PBV55" s="0"/>
      <c r="PBW55" s="0"/>
      <c r="PBX55" s="0"/>
      <c r="PBY55" s="0"/>
      <c r="PBZ55" s="0"/>
      <c r="PCA55" s="0"/>
      <c r="PCB55" s="0"/>
      <c r="PCC55" s="0"/>
      <c r="PCD55" s="0"/>
      <c r="PCE55" s="0"/>
      <c r="PCF55" s="0"/>
      <c r="PCG55" s="0"/>
      <c r="PCH55" s="0"/>
      <c r="PCI55" s="0"/>
      <c r="PCJ55" s="0"/>
      <c r="PCK55" s="0"/>
      <c r="PCL55" s="0"/>
      <c r="PCM55" s="0"/>
      <c r="PCN55" s="0"/>
      <c r="PCO55" s="0"/>
      <c r="PCP55" s="0"/>
      <c r="PCQ55" s="0"/>
      <c r="PCR55" s="0"/>
      <c r="PCS55" s="0"/>
      <c r="PCT55" s="0"/>
      <c r="PCU55" s="0"/>
      <c r="PCV55" s="0"/>
      <c r="PCW55" s="0"/>
      <c r="PCX55" s="0"/>
      <c r="PCY55" s="0"/>
      <c r="PCZ55" s="0"/>
      <c r="PDA55" s="0"/>
      <c r="PDB55" s="0"/>
      <c r="PDC55" s="0"/>
      <c r="PDD55" s="0"/>
      <c r="PDE55" s="0"/>
      <c r="PDF55" s="0"/>
      <c r="PDG55" s="0"/>
      <c r="PDH55" s="0"/>
      <c r="PDI55" s="0"/>
      <c r="PDJ55" s="0"/>
      <c r="PDK55" s="0"/>
      <c r="PDL55" s="0"/>
      <c r="PDM55" s="0"/>
      <c r="PDN55" s="0"/>
      <c r="PDO55" s="0"/>
      <c r="PDP55" s="0"/>
      <c r="PDQ55" s="0"/>
      <c r="PDR55" s="0"/>
      <c r="PDS55" s="0"/>
      <c r="PDT55" s="0"/>
      <c r="PDU55" s="0"/>
      <c r="PDV55" s="0"/>
      <c r="PDW55" s="0"/>
      <c r="PDX55" s="0"/>
      <c r="PDY55" s="0"/>
      <c r="PDZ55" s="0"/>
      <c r="PEA55" s="0"/>
      <c r="PEB55" s="0"/>
      <c r="PEC55" s="0"/>
      <c r="PED55" s="0"/>
      <c r="PEE55" s="0"/>
      <c r="PEF55" s="0"/>
      <c r="PEG55" s="0"/>
      <c r="PEH55" s="0"/>
      <c r="PEI55" s="0"/>
      <c r="PEJ55" s="0"/>
      <c r="PEK55" s="0"/>
      <c r="PEL55" s="0"/>
      <c r="PEM55" s="0"/>
      <c r="PEN55" s="0"/>
      <c r="PEO55" s="0"/>
      <c r="PEP55" s="0"/>
      <c r="PEQ55" s="0"/>
      <c r="PER55" s="0"/>
      <c r="PES55" s="0"/>
      <c r="PET55" s="0"/>
      <c r="PEU55" s="0"/>
      <c r="PEV55" s="0"/>
      <c r="PEW55" s="0"/>
      <c r="PEX55" s="0"/>
      <c r="PEY55" s="0"/>
      <c r="PEZ55" s="0"/>
      <c r="PFA55" s="0"/>
      <c r="PFB55" s="0"/>
      <c r="PFC55" s="0"/>
      <c r="PFD55" s="0"/>
      <c r="PFE55" s="0"/>
      <c r="PFF55" s="0"/>
      <c r="PFG55" s="0"/>
      <c r="PFH55" s="0"/>
      <c r="PFI55" s="0"/>
      <c r="PFJ55" s="0"/>
      <c r="PFK55" s="0"/>
      <c r="PFL55" s="0"/>
      <c r="PFM55" s="0"/>
      <c r="PFN55" s="0"/>
      <c r="PFO55" s="0"/>
      <c r="PFP55" s="0"/>
      <c r="PFQ55" s="0"/>
      <c r="PFR55" s="0"/>
      <c r="PFS55" s="0"/>
      <c r="PFT55" s="0"/>
      <c r="PFU55" s="0"/>
      <c r="PFV55" s="0"/>
      <c r="PFW55" s="0"/>
      <c r="PFX55" s="0"/>
      <c r="PFY55" s="0"/>
      <c r="PFZ55" s="0"/>
      <c r="PGA55" s="0"/>
      <c r="PGB55" s="0"/>
      <c r="PGC55" s="0"/>
      <c r="PGD55" s="0"/>
      <c r="PGE55" s="0"/>
      <c r="PGF55" s="0"/>
      <c r="PGG55" s="0"/>
      <c r="PGH55" s="0"/>
      <c r="PGI55" s="0"/>
      <c r="PGJ55" s="0"/>
      <c r="PGK55" s="0"/>
      <c r="PGL55" s="0"/>
      <c r="PGM55" s="0"/>
      <c r="PGN55" s="0"/>
      <c r="PGO55" s="0"/>
      <c r="PGP55" s="0"/>
      <c r="PGQ55" s="0"/>
      <c r="PGR55" s="0"/>
      <c r="PGS55" s="0"/>
      <c r="PGT55" s="0"/>
      <c r="PGU55" s="0"/>
      <c r="PGV55" s="0"/>
      <c r="PGW55" s="0"/>
      <c r="PGX55" s="0"/>
      <c r="PGY55" s="0"/>
      <c r="PGZ55" s="0"/>
      <c r="PHA55" s="0"/>
      <c r="PHB55" s="0"/>
      <c r="PHC55" s="0"/>
      <c r="PHD55" s="0"/>
      <c r="PHE55" s="0"/>
      <c r="PHF55" s="0"/>
      <c r="PHG55" s="0"/>
      <c r="PHH55" s="0"/>
      <c r="PHI55" s="0"/>
      <c r="PHJ55" s="0"/>
      <c r="PHK55" s="0"/>
      <c r="PHL55" s="0"/>
      <c r="PHM55" s="0"/>
      <c r="PHN55" s="0"/>
      <c r="PHO55" s="0"/>
      <c r="PHP55" s="0"/>
      <c r="PHQ55" s="0"/>
      <c r="PHR55" s="0"/>
      <c r="PHS55" s="0"/>
      <c r="PHT55" s="0"/>
      <c r="PHU55" s="0"/>
      <c r="PHV55" s="0"/>
      <c r="PHW55" s="0"/>
      <c r="PHX55" s="0"/>
      <c r="PHY55" s="0"/>
      <c r="PHZ55" s="0"/>
      <c r="PIA55" s="0"/>
      <c r="PIB55" s="0"/>
      <c r="PIC55" s="0"/>
      <c r="PID55" s="0"/>
      <c r="PIE55" s="0"/>
      <c r="PIF55" s="0"/>
      <c r="PIG55" s="0"/>
      <c r="PIH55" s="0"/>
      <c r="PII55" s="0"/>
      <c r="PIJ55" s="0"/>
      <c r="PIK55" s="0"/>
      <c r="PIL55" s="0"/>
      <c r="PIM55" s="0"/>
      <c r="PIN55" s="0"/>
      <c r="PIO55" s="0"/>
      <c r="PIP55" s="0"/>
      <c r="PIQ55" s="0"/>
      <c r="PIR55" s="0"/>
      <c r="PIS55" s="0"/>
      <c r="PIT55" s="0"/>
      <c r="PIU55" s="0"/>
      <c r="PIV55" s="0"/>
      <c r="PIW55" s="0"/>
      <c r="PIX55" s="0"/>
      <c r="PIY55" s="0"/>
      <c r="PIZ55" s="0"/>
      <c r="PJA55" s="0"/>
      <c r="PJB55" s="0"/>
      <c r="PJC55" s="0"/>
      <c r="PJD55" s="0"/>
      <c r="PJE55" s="0"/>
      <c r="PJF55" s="0"/>
      <c r="PJG55" s="0"/>
      <c r="PJH55" s="0"/>
      <c r="PJI55" s="0"/>
      <c r="PJJ55" s="0"/>
      <c r="PJK55" s="0"/>
      <c r="PJL55" s="0"/>
      <c r="PJM55" s="0"/>
      <c r="PJN55" s="0"/>
      <c r="PJO55" s="0"/>
      <c r="PJP55" s="0"/>
      <c r="PJQ55" s="0"/>
      <c r="PJR55" s="0"/>
      <c r="PJS55" s="0"/>
      <c r="PJT55" s="0"/>
      <c r="PJU55" s="0"/>
      <c r="PJV55" s="0"/>
      <c r="PJW55" s="0"/>
      <c r="PJX55" s="0"/>
      <c r="PJY55" s="0"/>
      <c r="PJZ55" s="0"/>
      <c r="PKA55" s="0"/>
      <c r="PKB55" s="0"/>
      <c r="PKC55" s="0"/>
      <c r="PKD55" s="0"/>
      <c r="PKE55" s="0"/>
      <c r="PKF55" s="0"/>
      <c r="PKG55" s="0"/>
      <c r="PKH55" s="0"/>
      <c r="PKI55" s="0"/>
      <c r="PKJ55" s="0"/>
      <c r="PKK55" s="0"/>
      <c r="PKL55" s="0"/>
      <c r="PKM55" s="0"/>
      <c r="PKN55" s="0"/>
      <c r="PKO55" s="0"/>
      <c r="PKP55" s="0"/>
      <c r="PKQ55" s="0"/>
      <c r="PKR55" s="0"/>
      <c r="PKS55" s="0"/>
      <c r="PKT55" s="0"/>
      <c r="PKU55" s="0"/>
      <c r="PKV55" s="0"/>
      <c r="PKW55" s="0"/>
      <c r="PKX55" s="0"/>
      <c r="PKY55" s="0"/>
      <c r="PKZ55" s="0"/>
      <c r="PLA55" s="0"/>
      <c r="PLB55" s="0"/>
      <c r="PLC55" s="0"/>
      <c r="PLD55" s="0"/>
      <c r="PLE55" s="0"/>
      <c r="PLF55" s="0"/>
      <c r="PLG55" s="0"/>
      <c r="PLH55" s="0"/>
      <c r="PLI55" s="0"/>
      <c r="PLJ55" s="0"/>
      <c r="PLK55" s="0"/>
      <c r="PLL55" s="0"/>
      <c r="PLM55" s="0"/>
      <c r="PLN55" s="0"/>
      <c r="PLO55" s="0"/>
      <c r="PLP55" s="0"/>
      <c r="PLQ55" s="0"/>
      <c r="PLR55" s="0"/>
      <c r="PLS55" s="0"/>
      <c r="PLT55" s="0"/>
      <c r="PLU55" s="0"/>
      <c r="PLV55" s="0"/>
      <c r="PLW55" s="0"/>
      <c r="PLX55" s="0"/>
      <c r="PLY55" s="0"/>
      <c r="PLZ55" s="0"/>
      <c r="PMA55" s="0"/>
      <c r="PMB55" s="0"/>
      <c r="PMC55" s="0"/>
      <c r="PMD55" s="0"/>
      <c r="PME55" s="0"/>
      <c r="PMF55" s="0"/>
      <c r="PMG55" s="0"/>
      <c r="PMH55" s="0"/>
      <c r="PMI55" s="0"/>
      <c r="PMJ55" s="0"/>
      <c r="PMK55" s="0"/>
      <c r="PML55" s="0"/>
      <c r="PMM55" s="0"/>
      <c r="PMN55" s="0"/>
      <c r="PMO55" s="0"/>
      <c r="PMP55" s="0"/>
      <c r="PMQ55" s="0"/>
      <c r="PMR55" s="0"/>
      <c r="PMS55" s="0"/>
      <c r="PMT55" s="0"/>
      <c r="PMU55" s="0"/>
      <c r="PMV55" s="0"/>
      <c r="PMW55" s="0"/>
      <c r="PMX55" s="0"/>
      <c r="PMY55" s="0"/>
      <c r="PMZ55" s="0"/>
      <c r="PNA55" s="0"/>
      <c r="PNB55" s="0"/>
      <c r="PNC55" s="0"/>
      <c r="PND55" s="0"/>
      <c r="PNE55" s="0"/>
      <c r="PNF55" s="0"/>
      <c r="PNG55" s="0"/>
      <c r="PNH55" s="0"/>
      <c r="PNI55" s="0"/>
      <c r="PNJ55" s="0"/>
      <c r="PNK55" s="0"/>
      <c r="PNL55" s="0"/>
      <c r="PNM55" s="0"/>
      <c r="PNN55" s="0"/>
      <c r="PNO55" s="0"/>
      <c r="PNP55" s="0"/>
      <c r="PNQ55" s="0"/>
      <c r="PNR55" s="0"/>
      <c r="PNS55" s="0"/>
      <c r="PNT55" s="0"/>
      <c r="PNU55" s="0"/>
      <c r="PNV55" s="0"/>
      <c r="PNW55" s="0"/>
      <c r="PNX55" s="0"/>
      <c r="PNY55" s="0"/>
      <c r="PNZ55" s="0"/>
      <c r="POA55" s="0"/>
      <c r="POB55" s="0"/>
      <c r="POC55" s="0"/>
      <c r="POD55" s="0"/>
      <c r="POE55" s="0"/>
      <c r="POF55" s="0"/>
      <c r="POG55" s="0"/>
      <c r="POH55" s="0"/>
      <c r="POI55" s="0"/>
      <c r="POJ55" s="0"/>
      <c r="POK55" s="0"/>
      <c r="POL55" s="0"/>
      <c r="POM55" s="0"/>
      <c r="PON55" s="0"/>
      <c r="POO55" s="0"/>
      <c r="POP55" s="0"/>
      <c r="POQ55" s="0"/>
      <c r="POR55" s="0"/>
      <c r="POS55" s="0"/>
      <c r="POT55" s="0"/>
      <c r="POU55" s="0"/>
      <c r="POV55" s="0"/>
      <c r="POW55" s="0"/>
      <c r="POX55" s="0"/>
      <c r="POY55" s="0"/>
      <c r="POZ55" s="0"/>
      <c r="PPA55" s="0"/>
      <c r="PPB55" s="0"/>
      <c r="PPC55" s="0"/>
      <c r="PPD55" s="0"/>
      <c r="PPE55" s="0"/>
      <c r="PPF55" s="0"/>
      <c r="PPG55" s="0"/>
      <c r="PPH55" s="0"/>
      <c r="PPI55" s="0"/>
      <c r="PPJ55" s="0"/>
      <c r="PPK55" s="0"/>
      <c r="PPL55" s="0"/>
      <c r="PPM55" s="0"/>
      <c r="PPN55" s="0"/>
      <c r="PPO55" s="0"/>
      <c r="PPP55" s="0"/>
      <c r="PPQ55" s="0"/>
      <c r="PPR55" s="0"/>
      <c r="PPS55" s="0"/>
      <c r="PPT55" s="0"/>
      <c r="PPU55" s="0"/>
      <c r="PPV55" s="0"/>
      <c r="PPW55" s="0"/>
      <c r="PPX55" s="0"/>
      <c r="PPY55" s="0"/>
      <c r="PPZ55" s="0"/>
      <c r="PQA55" s="0"/>
      <c r="PQB55" s="0"/>
      <c r="PQC55" s="0"/>
      <c r="PQD55" s="0"/>
      <c r="PQE55" s="0"/>
      <c r="PQF55" s="0"/>
      <c r="PQG55" s="0"/>
      <c r="PQH55" s="0"/>
      <c r="PQI55" s="0"/>
      <c r="PQJ55" s="0"/>
      <c r="PQK55" s="0"/>
      <c r="PQL55" s="0"/>
      <c r="PQM55" s="0"/>
      <c r="PQN55" s="0"/>
      <c r="PQO55" s="0"/>
      <c r="PQP55" s="0"/>
      <c r="PQQ55" s="0"/>
      <c r="PQR55" s="0"/>
      <c r="PQS55" s="0"/>
      <c r="PQT55" s="0"/>
      <c r="PQU55" s="0"/>
      <c r="PQV55" s="0"/>
      <c r="PQW55" s="0"/>
      <c r="PQX55" s="0"/>
      <c r="PQY55" s="0"/>
      <c r="PQZ55" s="0"/>
      <c r="PRA55" s="0"/>
      <c r="PRB55" s="0"/>
      <c r="PRC55" s="0"/>
      <c r="PRD55" s="0"/>
      <c r="PRE55" s="0"/>
      <c r="PRF55" s="0"/>
      <c r="PRG55" s="0"/>
      <c r="PRH55" s="0"/>
      <c r="PRI55" s="0"/>
      <c r="PRJ55" s="0"/>
      <c r="PRK55" s="0"/>
      <c r="PRL55" s="0"/>
      <c r="PRM55" s="0"/>
      <c r="PRN55" s="0"/>
      <c r="PRO55" s="0"/>
      <c r="PRP55" s="0"/>
      <c r="PRQ55" s="0"/>
      <c r="PRR55" s="0"/>
      <c r="PRS55" s="0"/>
      <c r="PRT55" s="0"/>
      <c r="PRU55" s="0"/>
      <c r="PRV55" s="0"/>
      <c r="PRW55" s="0"/>
      <c r="PRX55" s="0"/>
      <c r="PRY55" s="0"/>
      <c r="PRZ55" s="0"/>
      <c r="PSA55" s="0"/>
      <c r="PSB55" s="0"/>
      <c r="PSC55" s="0"/>
      <c r="PSD55" s="0"/>
      <c r="PSE55" s="0"/>
      <c r="PSF55" s="0"/>
      <c r="PSG55" s="0"/>
      <c r="PSH55" s="0"/>
      <c r="PSI55" s="0"/>
      <c r="PSJ55" s="0"/>
      <c r="PSK55" s="0"/>
      <c r="PSL55" s="0"/>
      <c r="PSM55" s="0"/>
      <c r="PSN55" s="0"/>
      <c r="PSO55" s="0"/>
      <c r="PSP55" s="0"/>
      <c r="PSQ55" s="0"/>
      <c r="PSR55" s="0"/>
      <c r="PSS55" s="0"/>
      <c r="PST55" s="0"/>
      <c r="PSU55" s="0"/>
      <c r="PSV55" s="0"/>
      <c r="PSW55" s="0"/>
      <c r="PSX55" s="0"/>
      <c r="PSY55" s="0"/>
      <c r="PSZ55" s="0"/>
      <c r="PTA55" s="0"/>
      <c r="PTB55" s="0"/>
      <c r="PTC55" s="0"/>
      <c r="PTD55" s="0"/>
      <c r="PTE55" s="0"/>
      <c r="PTF55" s="0"/>
      <c r="PTG55" s="0"/>
      <c r="PTH55" s="0"/>
      <c r="PTI55" s="0"/>
      <c r="PTJ55" s="0"/>
      <c r="PTK55" s="0"/>
      <c r="PTL55" s="0"/>
      <c r="PTM55" s="0"/>
      <c r="PTN55" s="0"/>
      <c r="PTO55" s="0"/>
      <c r="PTP55" s="0"/>
      <c r="PTQ55" s="0"/>
      <c r="PTR55" s="0"/>
      <c r="PTS55" s="0"/>
      <c r="PTT55" s="0"/>
      <c r="PTU55" s="0"/>
      <c r="PTV55" s="0"/>
      <c r="PTW55" s="0"/>
      <c r="PTX55" s="0"/>
      <c r="PTY55" s="0"/>
      <c r="PTZ55" s="0"/>
      <c r="PUA55" s="0"/>
      <c r="PUB55" s="0"/>
      <c r="PUC55" s="0"/>
      <c r="PUD55" s="0"/>
      <c r="PUE55" s="0"/>
      <c r="PUF55" s="0"/>
      <c r="PUG55" s="0"/>
      <c r="PUH55" s="0"/>
      <c r="PUI55" s="0"/>
      <c r="PUJ55" s="0"/>
      <c r="PUK55" s="0"/>
      <c r="PUL55" s="0"/>
      <c r="PUM55" s="0"/>
      <c r="PUN55" s="0"/>
      <c r="PUO55" s="0"/>
      <c r="PUP55" s="0"/>
      <c r="PUQ55" s="0"/>
      <c r="PUR55" s="0"/>
      <c r="PUS55" s="0"/>
      <c r="PUT55" s="0"/>
      <c r="PUU55" s="0"/>
      <c r="PUV55" s="0"/>
      <c r="PUW55" s="0"/>
      <c r="PUX55" s="0"/>
      <c r="PUY55" s="0"/>
      <c r="PUZ55" s="0"/>
      <c r="PVA55" s="0"/>
      <c r="PVB55" s="0"/>
      <c r="PVC55" s="0"/>
      <c r="PVD55" s="0"/>
      <c r="PVE55" s="0"/>
      <c r="PVF55" s="0"/>
      <c r="PVG55" s="0"/>
      <c r="PVH55" s="0"/>
      <c r="PVI55" s="0"/>
      <c r="PVJ55" s="0"/>
      <c r="PVK55" s="0"/>
      <c r="PVL55" s="0"/>
      <c r="PVM55" s="0"/>
      <c r="PVN55" s="0"/>
      <c r="PVO55" s="0"/>
      <c r="PVP55" s="0"/>
      <c r="PVQ55" s="0"/>
      <c r="PVR55" s="0"/>
      <c r="PVS55" s="0"/>
      <c r="PVT55" s="0"/>
      <c r="PVU55" s="0"/>
      <c r="PVV55" s="0"/>
      <c r="PVW55" s="0"/>
      <c r="PVX55" s="0"/>
      <c r="PVY55" s="0"/>
      <c r="PVZ55" s="0"/>
      <c r="PWA55" s="0"/>
      <c r="PWB55" s="0"/>
      <c r="PWC55" s="0"/>
      <c r="PWD55" s="0"/>
      <c r="PWE55" s="0"/>
      <c r="PWF55" s="0"/>
      <c r="PWG55" s="0"/>
      <c r="PWH55" s="0"/>
      <c r="PWI55" s="0"/>
      <c r="PWJ55" s="0"/>
      <c r="PWK55" s="0"/>
      <c r="PWL55" s="0"/>
      <c r="PWM55" s="0"/>
      <c r="PWN55" s="0"/>
      <c r="PWO55" s="0"/>
      <c r="PWP55" s="0"/>
      <c r="PWQ55" s="0"/>
      <c r="PWR55" s="0"/>
      <c r="PWS55" s="0"/>
      <c r="PWT55" s="0"/>
      <c r="PWU55" s="0"/>
      <c r="PWV55" s="0"/>
      <c r="PWW55" s="0"/>
      <c r="PWX55" s="0"/>
      <c r="PWY55" s="0"/>
      <c r="PWZ55" s="0"/>
      <c r="PXA55" s="0"/>
      <c r="PXB55" s="0"/>
      <c r="PXC55" s="0"/>
      <c r="PXD55" s="0"/>
      <c r="PXE55" s="0"/>
      <c r="PXF55" s="0"/>
      <c r="PXG55" s="0"/>
      <c r="PXH55" s="0"/>
      <c r="PXI55" s="0"/>
      <c r="PXJ55" s="0"/>
      <c r="PXK55" s="0"/>
      <c r="PXL55" s="0"/>
      <c r="PXM55" s="0"/>
      <c r="PXN55" s="0"/>
      <c r="PXO55" s="0"/>
      <c r="PXP55" s="0"/>
      <c r="PXQ55" s="0"/>
      <c r="PXR55" s="0"/>
      <c r="PXS55" s="0"/>
      <c r="PXT55" s="0"/>
      <c r="PXU55" s="0"/>
      <c r="PXV55" s="0"/>
      <c r="PXW55" s="0"/>
      <c r="PXX55" s="0"/>
      <c r="PXY55" s="0"/>
      <c r="PXZ55" s="0"/>
      <c r="PYA55" s="0"/>
      <c r="PYB55" s="0"/>
      <c r="PYC55" s="0"/>
      <c r="PYD55" s="0"/>
      <c r="PYE55" s="0"/>
      <c r="PYF55" s="0"/>
      <c r="PYG55" s="0"/>
      <c r="PYH55" s="0"/>
      <c r="PYI55" s="0"/>
      <c r="PYJ55" s="0"/>
      <c r="PYK55" s="0"/>
      <c r="PYL55" s="0"/>
      <c r="PYM55" s="0"/>
      <c r="PYN55" s="0"/>
      <c r="PYO55" s="0"/>
      <c r="PYP55" s="0"/>
      <c r="PYQ55" s="0"/>
      <c r="PYR55" s="0"/>
      <c r="PYS55" s="0"/>
      <c r="PYT55" s="0"/>
      <c r="PYU55" s="0"/>
      <c r="PYV55" s="0"/>
      <c r="PYW55" s="0"/>
      <c r="PYX55" s="0"/>
      <c r="PYY55" s="0"/>
      <c r="PYZ55" s="0"/>
      <c r="PZA55" s="0"/>
      <c r="PZB55" s="0"/>
      <c r="PZC55" s="0"/>
      <c r="PZD55" s="0"/>
      <c r="PZE55" s="0"/>
      <c r="PZF55" s="0"/>
      <c r="PZG55" s="0"/>
      <c r="PZH55" s="0"/>
      <c r="PZI55" s="0"/>
      <c r="PZJ55" s="0"/>
      <c r="PZK55" s="0"/>
      <c r="PZL55" s="0"/>
      <c r="PZM55" s="0"/>
      <c r="PZN55" s="0"/>
      <c r="PZO55" s="0"/>
      <c r="PZP55" s="0"/>
      <c r="PZQ55" s="0"/>
      <c r="PZR55" s="0"/>
      <c r="PZS55" s="0"/>
      <c r="PZT55" s="0"/>
      <c r="PZU55" s="0"/>
      <c r="PZV55" s="0"/>
      <c r="PZW55" s="0"/>
      <c r="PZX55" s="0"/>
      <c r="PZY55" s="0"/>
      <c r="PZZ55" s="0"/>
      <c r="QAA55" s="0"/>
      <c r="QAB55" s="0"/>
      <c r="QAC55" s="0"/>
      <c r="QAD55" s="0"/>
      <c r="QAE55" s="0"/>
      <c r="QAF55" s="0"/>
      <c r="QAG55" s="0"/>
      <c r="QAH55" s="0"/>
      <c r="QAI55" s="0"/>
      <c r="QAJ55" s="0"/>
      <c r="QAK55" s="0"/>
      <c r="QAL55" s="0"/>
      <c r="QAM55" s="0"/>
      <c r="QAN55" s="0"/>
      <c r="QAO55" s="0"/>
      <c r="QAP55" s="0"/>
      <c r="QAQ55" s="0"/>
      <c r="QAR55" s="0"/>
      <c r="QAS55" s="0"/>
      <c r="QAT55" s="0"/>
      <c r="QAU55" s="0"/>
      <c r="QAV55" s="0"/>
      <c r="QAW55" s="0"/>
      <c r="QAX55" s="0"/>
      <c r="QAY55" s="0"/>
      <c r="QAZ55" s="0"/>
      <c r="QBA55" s="0"/>
      <c r="QBB55" s="0"/>
      <c r="QBC55" s="0"/>
      <c r="QBD55" s="0"/>
      <c r="QBE55" s="0"/>
      <c r="QBF55" s="0"/>
      <c r="QBG55" s="0"/>
      <c r="QBH55" s="0"/>
      <c r="QBI55" s="0"/>
      <c r="QBJ55" s="0"/>
      <c r="QBK55" s="0"/>
      <c r="QBL55" s="0"/>
      <c r="QBM55" s="0"/>
      <c r="QBN55" s="0"/>
      <c r="QBO55" s="0"/>
      <c r="QBP55" s="0"/>
      <c r="QBQ55" s="0"/>
      <c r="QBR55" s="0"/>
      <c r="QBS55" s="0"/>
      <c r="QBT55" s="0"/>
      <c r="QBU55" s="0"/>
      <c r="QBV55" s="0"/>
      <c r="QBW55" s="0"/>
      <c r="QBX55" s="0"/>
      <c r="QBY55" s="0"/>
      <c r="QBZ55" s="0"/>
      <c r="QCA55" s="0"/>
      <c r="QCB55" s="0"/>
      <c r="QCC55" s="0"/>
      <c r="QCD55" s="0"/>
      <c r="QCE55" s="0"/>
      <c r="QCF55" s="0"/>
      <c r="QCG55" s="0"/>
      <c r="QCH55" s="0"/>
      <c r="QCI55" s="0"/>
      <c r="QCJ55" s="0"/>
      <c r="QCK55" s="0"/>
      <c r="QCL55" s="0"/>
      <c r="QCM55" s="0"/>
      <c r="QCN55" s="0"/>
      <c r="QCO55" s="0"/>
      <c r="QCP55" s="0"/>
      <c r="QCQ55" s="0"/>
      <c r="QCR55" s="0"/>
      <c r="QCS55" s="0"/>
      <c r="QCT55" s="0"/>
      <c r="QCU55" s="0"/>
      <c r="QCV55" s="0"/>
      <c r="QCW55" s="0"/>
      <c r="QCX55" s="0"/>
      <c r="QCY55" s="0"/>
      <c r="QCZ55" s="0"/>
      <c r="QDA55" s="0"/>
      <c r="QDB55" s="0"/>
      <c r="QDC55" s="0"/>
      <c r="QDD55" s="0"/>
      <c r="QDE55" s="0"/>
      <c r="QDF55" s="0"/>
      <c r="QDG55" s="0"/>
      <c r="QDH55" s="0"/>
      <c r="QDI55" s="0"/>
      <c r="QDJ55" s="0"/>
      <c r="QDK55" s="0"/>
      <c r="QDL55" s="0"/>
      <c r="QDM55" s="0"/>
      <c r="QDN55" s="0"/>
      <c r="QDO55" s="0"/>
      <c r="QDP55" s="0"/>
      <c r="QDQ55" s="0"/>
      <c r="QDR55" s="0"/>
      <c r="QDS55" s="0"/>
      <c r="QDT55" s="0"/>
      <c r="QDU55" s="0"/>
      <c r="QDV55" s="0"/>
      <c r="QDW55" s="0"/>
      <c r="QDX55" s="0"/>
      <c r="QDY55" s="0"/>
      <c r="QDZ55" s="0"/>
      <c r="QEA55" s="0"/>
      <c r="QEB55" s="0"/>
      <c r="QEC55" s="0"/>
      <c r="QED55" s="0"/>
      <c r="QEE55" s="0"/>
      <c r="QEF55" s="0"/>
      <c r="QEG55" s="0"/>
      <c r="QEH55" s="0"/>
      <c r="QEI55" s="0"/>
      <c r="QEJ55" s="0"/>
      <c r="QEK55" s="0"/>
      <c r="QEL55" s="0"/>
      <c r="QEM55" s="0"/>
      <c r="QEN55" s="0"/>
      <c r="QEO55" s="0"/>
      <c r="QEP55" s="0"/>
      <c r="QEQ55" s="0"/>
      <c r="QER55" s="0"/>
      <c r="QES55" s="0"/>
      <c r="QET55" s="0"/>
      <c r="QEU55" s="0"/>
      <c r="QEV55" s="0"/>
      <c r="QEW55" s="0"/>
      <c r="QEX55" s="0"/>
      <c r="QEY55" s="0"/>
      <c r="QEZ55" s="0"/>
      <c r="QFA55" s="0"/>
      <c r="QFB55" s="0"/>
      <c r="QFC55" s="0"/>
      <c r="QFD55" s="0"/>
      <c r="QFE55" s="0"/>
      <c r="QFF55" s="0"/>
      <c r="QFG55" s="0"/>
      <c r="QFH55" s="0"/>
      <c r="QFI55" s="0"/>
      <c r="QFJ55" s="0"/>
      <c r="QFK55" s="0"/>
      <c r="QFL55" s="0"/>
      <c r="QFM55" s="0"/>
      <c r="QFN55" s="0"/>
      <c r="QFO55" s="0"/>
      <c r="QFP55" s="0"/>
      <c r="QFQ55" s="0"/>
      <c r="QFR55" s="0"/>
      <c r="QFS55" s="0"/>
      <c r="QFT55" s="0"/>
      <c r="QFU55" s="0"/>
      <c r="QFV55" s="0"/>
      <c r="QFW55" s="0"/>
      <c r="QFX55" s="0"/>
      <c r="QFY55" s="0"/>
      <c r="QFZ55" s="0"/>
      <c r="QGA55" s="0"/>
      <c r="QGB55" s="0"/>
      <c r="QGC55" s="0"/>
      <c r="QGD55" s="0"/>
      <c r="QGE55" s="0"/>
      <c r="QGF55" s="0"/>
      <c r="QGG55" s="0"/>
      <c r="QGH55" s="0"/>
      <c r="QGI55" s="0"/>
      <c r="QGJ55" s="0"/>
      <c r="QGK55" s="0"/>
      <c r="QGL55" s="0"/>
      <c r="QGM55" s="0"/>
      <c r="QGN55" s="0"/>
      <c r="QGO55" s="0"/>
      <c r="QGP55" s="0"/>
      <c r="QGQ55" s="0"/>
      <c r="QGR55" s="0"/>
      <c r="QGS55" s="0"/>
      <c r="QGT55" s="0"/>
      <c r="QGU55" s="0"/>
      <c r="QGV55" s="0"/>
      <c r="QGW55" s="0"/>
      <c r="QGX55" s="0"/>
      <c r="QGY55" s="0"/>
      <c r="QGZ55" s="0"/>
      <c r="QHA55" s="0"/>
      <c r="QHB55" s="0"/>
      <c r="QHC55" s="0"/>
      <c r="QHD55" s="0"/>
      <c r="QHE55" s="0"/>
      <c r="QHF55" s="0"/>
      <c r="QHG55" s="0"/>
      <c r="QHH55" s="0"/>
      <c r="QHI55" s="0"/>
      <c r="QHJ55" s="0"/>
      <c r="QHK55" s="0"/>
      <c r="QHL55" s="0"/>
      <c r="QHM55" s="0"/>
      <c r="QHN55" s="0"/>
      <c r="QHO55" s="0"/>
      <c r="QHP55" s="0"/>
      <c r="QHQ55" s="0"/>
      <c r="QHR55" s="0"/>
      <c r="QHS55" s="0"/>
      <c r="QHT55" s="0"/>
      <c r="QHU55" s="0"/>
      <c r="QHV55" s="0"/>
      <c r="QHW55" s="0"/>
      <c r="QHX55" s="0"/>
      <c r="QHY55" s="0"/>
      <c r="QHZ55" s="0"/>
      <c r="QIA55" s="0"/>
      <c r="QIB55" s="0"/>
      <c r="QIC55" s="0"/>
      <c r="QID55" s="0"/>
      <c r="QIE55" s="0"/>
      <c r="QIF55" s="0"/>
      <c r="QIG55" s="0"/>
      <c r="QIH55" s="0"/>
      <c r="QII55" s="0"/>
      <c r="QIJ55" s="0"/>
      <c r="QIK55" s="0"/>
      <c r="QIL55" s="0"/>
      <c r="QIM55" s="0"/>
      <c r="QIN55" s="0"/>
      <c r="QIO55" s="0"/>
      <c r="QIP55" s="0"/>
      <c r="QIQ55" s="0"/>
      <c r="QIR55" s="0"/>
      <c r="QIS55" s="0"/>
      <c r="QIT55" s="0"/>
      <c r="QIU55" s="0"/>
      <c r="QIV55" s="0"/>
      <c r="QIW55" s="0"/>
      <c r="QIX55" s="0"/>
      <c r="QIY55" s="0"/>
      <c r="QIZ55" s="0"/>
      <c r="QJA55" s="0"/>
      <c r="QJB55" s="0"/>
      <c r="QJC55" s="0"/>
      <c r="QJD55" s="0"/>
      <c r="QJE55" s="0"/>
      <c r="QJF55" s="0"/>
      <c r="QJG55" s="0"/>
      <c r="QJH55" s="0"/>
      <c r="QJI55" s="0"/>
      <c r="QJJ55" s="0"/>
      <c r="QJK55" s="0"/>
      <c r="QJL55" s="0"/>
      <c r="QJM55" s="0"/>
      <c r="QJN55" s="0"/>
      <c r="QJO55" s="0"/>
      <c r="QJP55" s="0"/>
      <c r="QJQ55" s="0"/>
      <c r="QJR55" s="0"/>
      <c r="QJS55" s="0"/>
      <c r="QJT55" s="0"/>
      <c r="QJU55" s="0"/>
      <c r="QJV55" s="0"/>
      <c r="QJW55" s="0"/>
      <c r="QJX55" s="0"/>
      <c r="QJY55" s="0"/>
      <c r="QJZ55" s="0"/>
      <c r="QKA55" s="0"/>
      <c r="QKB55" s="0"/>
      <c r="QKC55" s="0"/>
      <c r="QKD55" s="0"/>
      <c r="QKE55" s="0"/>
      <c r="QKF55" s="0"/>
      <c r="QKG55" s="0"/>
      <c r="QKH55" s="0"/>
      <c r="QKI55" s="0"/>
      <c r="QKJ55" s="0"/>
      <c r="QKK55" s="0"/>
      <c r="QKL55" s="0"/>
      <c r="QKM55" s="0"/>
      <c r="QKN55" s="0"/>
      <c r="QKO55" s="0"/>
      <c r="QKP55" s="0"/>
      <c r="QKQ55" s="0"/>
      <c r="QKR55" s="0"/>
      <c r="QKS55" s="0"/>
      <c r="QKT55" s="0"/>
      <c r="QKU55" s="0"/>
      <c r="QKV55" s="0"/>
      <c r="QKW55" s="0"/>
      <c r="QKX55" s="0"/>
      <c r="QKY55" s="0"/>
      <c r="QKZ55" s="0"/>
      <c r="QLA55" s="0"/>
      <c r="QLB55" s="0"/>
      <c r="QLC55" s="0"/>
      <c r="QLD55" s="0"/>
      <c r="QLE55" s="0"/>
      <c r="QLF55" s="0"/>
      <c r="QLG55" s="0"/>
      <c r="QLH55" s="0"/>
      <c r="QLI55" s="0"/>
      <c r="QLJ55" s="0"/>
      <c r="QLK55" s="0"/>
      <c r="QLL55" s="0"/>
      <c r="QLM55" s="0"/>
      <c r="QLN55" s="0"/>
      <c r="QLO55" s="0"/>
      <c r="QLP55" s="0"/>
      <c r="QLQ55" s="0"/>
      <c r="QLR55" s="0"/>
      <c r="QLS55" s="0"/>
      <c r="QLT55" s="0"/>
      <c r="QLU55" s="0"/>
      <c r="QLV55" s="0"/>
      <c r="QLW55" s="0"/>
      <c r="QLX55" s="0"/>
      <c r="QLY55" s="0"/>
      <c r="QLZ55" s="0"/>
      <c r="QMA55" s="0"/>
      <c r="QMB55" s="0"/>
      <c r="QMC55" s="0"/>
      <c r="QMD55" s="0"/>
      <c r="QME55" s="0"/>
      <c r="QMF55" s="0"/>
      <c r="QMG55" s="0"/>
      <c r="QMH55" s="0"/>
      <c r="QMI55" s="0"/>
      <c r="QMJ55" s="0"/>
      <c r="QMK55" s="0"/>
      <c r="QML55" s="0"/>
      <c r="QMM55" s="0"/>
      <c r="QMN55" s="0"/>
      <c r="QMO55" s="0"/>
      <c r="QMP55" s="0"/>
      <c r="QMQ55" s="0"/>
      <c r="QMR55" s="0"/>
      <c r="QMS55" s="0"/>
      <c r="QMT55" s="0"/>
      <c r="QMU55" s="0"/>
      <c r="QMV55" s="0"/>
      <c r="QMW55" s="0"/>
      <c r="QMX55" s="0"/>
      <c r="QMY55" s="0"/>
      <c r="QMZ55" s="0"/>
      <c r="QNA55" s="0"/>
      <c r="QNB55" s="0"/>
      <c r="QNC55" s="0"/>
      <c r="QND55" s="0"/>
      <c r="QNE55" s="0"/>
      <c r="QNF55" s="0"/>
      <c r="QNG55" s="0"/>
      <c r="QNH55" s="0"/>
      <c r="QNI55" s="0"/>
      <c r="QNJ55" s="0"/>
      <c r="QNK55" s="0"/>
      <c r="QNL55" s="0"/>
      <c r="QNM55" s="0"/>
      <c r="QNN55" s="0"/>
      <c r="QNO55" s="0"/>
      <c r="QNP55" s="0"/>
      <c r="QNQ55" s="0"/>
      <c r="QNR55" s="0"/>
      <c r="QNS55" s="0"/>
      <c r="QNT55" s="0"/>
      <c r="QNU55" s="0"/>
      <c r="QNV55" s="0"/>
      <c r="QNW55" s="0"/>
      <c r="QNX55" s="0"/>
      <c r="QNY55" s="0"/>
      <c r="QNZ55" s="0"/>
      <c r="QOA55" s="0"/>
      <c r="QOB55" s="0"/>
      <c r="QOC55" s="0"/>
      <c r="QOD55" s="0"/>
      <c r="QOE55" s="0"/>
      <c r="QOF55" s="0"/>
      <c r="QOG55" s="0"/>
      <c r="QOH55" s="0"/>
      <c r="QOI55" s="0"/>
      <c r="QOJ55" s="0"/>
      <c r="QOK55" s="0"/>
      <c r="QOL55" s="0"/>
      <c r="QOM55" s="0"/>
      <c r="QON55" s="0"/>
      <c r="QOO55" s="0"/>
      <c r="QOP55" s="0"/>
      <c r="QOQ55" s="0"/>
      <c r="QOR55" s="0"/>
      <c r="QOS55" s="0"/>
      <c r="QOT55" s="0"/>
      <c r="QOU55" s="0"/>
      <c r="QOV55" s="0"/>
      <c r="QOW55" s="0"/>
      <c r="QOX55" s="0"/>
      <c r="QOY55" s="0"/>
      <c r="QOZ55" s="0"/>
      <c r="QPA55" s="0"/>
      <c r="QPB55" s="0"/>
      <c r="QPC55" s="0"/>
      <c r="QPD55" s="0"/>
      <c r="QPE55" s="0"/>
      <c r="QPF55" s="0"/>
      <c r="QPG55" s="0"/>
      <c r="QPH55" s="0"/>
      <c r="QPI55" s="0"/>
      <c r="QPJ55" s="0"/>
      <c r="QPK55" s="0"/>
      <c r="QPL55" s="0"/>
      <c r="QPM55" s="0"/>
      <c r="QPN55" s="0"/>
      <c r="QPO55" s="0"/>
      <c r="QPP55" s="0"/>
      <c r="QPQ55" s="0"/>
      <c r="QPR55" s="0"/>
      <c r="QPS55" s="0"/>
      <c r="QPT55" s="0"/>
      <c r="QPU55" s="0"/>
      <c r="QPV55" s="0"/>
      <c r="QPW55" s="0"/>
      <c r="QPX55" s="0"/>
      <c r="QPY55" s="0"/>
      <c r="QPZ55" s="0"/>
      <c r="QQA55" s="0"/>
      <c r="QQB55" s="0"/>
      <c r="QQC55" s="0"/>
      <c r="QQD55" s="0"/>
      <c r="QQE55" s="0"/>
      <c r="QQF55" s="0"/>
      <c r="QQG55" s="0"/>
      <c r="QQH55" s="0"/>
      <c r="QQI55" s="0"/>
      <c r="QQJ55" s="0"/>
      <c r="QQK55" s="0"/>
      <c r="QQL55" s="0"/>
      <c r="QQM55" s="0"/>
      <c r="QQN55" s="0"/>
      <c r="QQO55" s="0"/>
      <c r="QQP55" s="0"/>
      <c r="QQQ55" s="0"/>
      <c r="QQR55" s="0"/>
      <c r="QQS55" s="0"/>
      <c r="QQT55" s="0"/>
      <c r="QQU55" s="0"/>
      <c r="QQV55" s="0"/>
      <c r="QQW55" s="0"/>
      <c r="QQX55" s="0"/>
      <c r="QQY55" s="0"/>
      <c r="QQZ55" s="0"/>
      <c r="QRA55" s="0"/>
      <c r="QRB55" s="0"/>
      <c r="QRC55" s="0"/>
      <c r="QRD55" s="0"/>
      <c r="QRE55" s="0"/>
      <c r="QRF55" s="0"/>
      <c r="QRG55" s="0"/>
      <c r="QRH55" s="0"/>
      <c r="QRI55" s="0"/>
      <c r="QRJ55" s="0"/>
      <c r="QRK55" s="0"/>
      <c r="QRL55" s="0"/>
      <c r="QRM55" s="0"/>
      <c r="QRN55" s="0"/>
      <c r="QRO55" s="0"/>
      <c r="QRP55" s="0"/>
      <c r="QRQ55" s="0"/>
      <c r="QRR55" s="0"/>
      <c r="QRS55" s="0"/>
      <c r="QRT55" s="0"/>
      <c r="QRU55" s="0"/>
      <c r="QRV55" s="0"/>
      <c r="QRW55" s="0"/>
      <c r="QRX55" s="0"/>
      <c r="QRY55" s="0"/>
      <c r="QRZ55" s="0"/>
      <c r="QSA55" s="0"/>
      <c r="QSB55" s="0"/>
      <c r="QSC55" s="0"/>
      <c r="QSD55" s="0"/>
      <c r="QSE55" s="0"/>
      <c r="QSF55" s="0"/>
      <c r="QSG55" s="0"/>
      <c r="QSH55" s="0"/>
      <c r="QSI55" s="0"/>
      <c r="QSJ55" s="0"/>
      <c r="QSK55" s="0"/>
      <c r="QSL55" s="0"/>
      <c r="QSM55" s="0"/>
      <c r="QSN55" s="0"/>
      <c r="QSO55" s="0"/>
      <c r="QSP55" s="0"/>
      <c r="QSQ55" s="0"/>
      <c r="QSR55" s="0"/>
      <c r="QSS55" s="0"/>
      <c r="QST55" s="0"/>
      <c r="QSU55" s="0"/>
      <c r="QSV55" s="0"/>
      <c r="QSW55" s="0"/>
      <c r="QSX55" s="0"/>
      <c r="QSY55" s="0"/>
      <c r="QSZ55" s="0"/>
      <c r="QTA55" s="0"/>
      <c r="QTB55" s="0"/>
      <c r="QTC55" s="0"/>
      <c r="QTD55" s="0"/>
      <c r="QTE55" s="0"/>
      <c r="QTF55" s="0"/>
      <c r="QTG55" s="0"/>
      <c r="QTH55" s="0"/>
      <c r="QTI55" s="0"/>
      <c r="QTJ55" s="0"/>
      <c r="QTK55" s="0"/>
      <c r="QTL55" s="0"/>
      <c r="QTM55" s="0"/>
      <c r="QTN55" s="0"/>
      <c r="QTO55" s="0"/>
      <c r="QTP55" s="0"/>
      <c r="QTQ55" s="0"/>
      <c r="QTR55" s="0"/>
      <c r="QTS55" s="0"/>
      <c r="QTT55" s="0"/>
      <c r="QTU55" s="0"/>
      <c r="QTV55" s="0"/>
      <c r="QTW55" s="0"/>
      <c r="QTX55" s="0"/>
      <c r="QTY55" s="0"/>
      <c r="QTZ55" s="0"/>
      <c r="QUA55" s="0"/>
      <c r="QUB55" s="0"/>
      <c r="QUC55" s="0"/>
      <c r="QUD55" s="0"/>
      <c r="QUE55" s="0"/>
      <c r="QUF55" s="0"/>
      <c r="QUG55" s="0"/>
      <c r="QUH55" s="0"/>
      <c r="QUI55" s="0"/>
      <c r="QUJ55" s="0"/>
      <c r="QUK55" s="0"/>
      <c r="QUL55" s="0"/>
      <c r="QUM55" s="0"/>
      <c r="QUN55" s="0"/>
      <c r="QUO55" s="0"/>
      <c r="QUP55" s="0"/>
      <c r="QUQ55" s="0"/>
      <c r="QUR55" s="0"/>
      <c r="QUS55" s="0"/>
      <c r="QUT55" s="0"/>
      <c r="QUU55" s="0"/>
      <c r="QUV55" s="0"/>
      <c r="QUW55" s="0"/>
      <c r="QUX55" s="0"/>
      <c r="QUY55" s="0"/>
      <c r="QUZ55" s="0"/>
      <c r="QVA55" s="0"/>
      <c r="QVB55" s="0"/>
      <c r="QVC55" s="0"/>
      <c r="QVD55" s="0"/>
      <c r="QVE55" s="0"/>
      <c r="QVF55" s="0"/>
      <c r="QVG55" s="0"/>
      <c r="QVH55" s="0"/>
      <c r="QVI55" s="0"/>
      <c r="QVJ55" s="0"/>
      <c r="QVK55" s="0"/>
      <c r="QVL55" s="0"/>
      <c r="QVM55" s="0"/>
      <c r="QVN55" s="0"/>
      <c r="QVO55" s="0"/>
      <c r="QVP55" s="0"/>
      <c r="QVQ55" s="0"/>
      <c r="QVR55" s="0"/>
      <c r="QVS55" s="0"/>
      <c r="QVT55" s="0"/>
      <c r="QVU55" s="0"/>
      <c r="QVV55" s="0"/>
      <c r="QVW55" s="0"/>
      <c r="QVX55" s="0"/>
      <c r="QVY55" s="0"/>
      <c r="QVZ55" s="0"/>
      <c r="QWA55" s="0"/>
      <c r="QWB55" s="0"/>
      <c r="QWC55" s="0"/>
      <c r="QWD55" s="0"/>
      <c r="QWE55" s="0"/>
      <c r="QWF55" s="0"/>
      <c r="QWG55" s="0"/>
      <c r="QWH55" s="0"/>
      <c r="QWI55" s="0"/>
      <c r="QWJ55" s="0"/>
      <c r="QWK55" s="0"/>
      <c r="QWL55" s="0"/>
      <c r="QWM55" s="0"/>
      <c r="QWN55" s="0"/>
      <c r="QWO55" s="0"/>
      <c r="QWP55" s="0"/>
      <c r="QWQ55" s="0"/>
      <c r="QWR55" s="0"/>
      <c r="QWS55" s="0"/>
      <c r="QWT55" s="0"/>
      <c r="QWU55" s="0"/>
      <c r="QWV55" s="0"/>
      <c r="QWW55" s="0"/>
      <c r="QWX55" s="0"/>
      <c r="QWY55" s="0"/>
      <c r="QWZ55" s="0"/>
      <c r="QXA55" s="0"/>
      <c r="QXB55" s="0"/>
      <c r="QXC55" s="0"/>
      <c r="QXD55" s="0"/>
      <c r="QXE55" s="0"/>
      <c r="QXF55" s="0"/>
      <c r="QXG55" s="0"/>
      <c r="QXH55" s="0"/>
      <c r="QXI55" s="0"/>
      <c r="QXJ55" s="0"/>
      <c r="QXK55" s="0"/>
      <c r="QXL55" s="0"/>
      <c r="QXM55" s="0"/>
      <c r="QXN55" s="0"/>
      <c r="QXO55" s="0"/>
      <c r="QXP55" s="0"/>
      <c r="QXQ55" s="0"/>
      <c r="QXR55" s="0"/>
      <c r="QXS55" s="0"/>
      <c r="QXT55" s="0"/>
      <c r="QXU55" s="0"/>
      <c r="QXV55" s="0"/>
      <c r="QXW55" s="0"/>
      <c r="QXX55" s="0"/>
      <c r="QXY55" s="0"/>
      <c r="QXZ55" s="0"/>
      <c r="QYA55" s="0"/>
      <c r="QYB55" s="0"/>
      <c r="QYC55" s="0"/>
      <c r="QYD55" s="0"/>
      <c r="QYE55" s="0"/>
      <c r="QYF55" s="0"/>
      <c r="QYG55" s="0"/>
      <c r="QYH55" s="0"/>
      <c r="QYI55" s="0"/>
      <c r="QYJ55" s="0"/>
      <c r="QYK55" s="0"/>
      <c r="QYL55" s="0"/>
      <c r="QYM55" s="0"/>
      <c r="QYN55" s="0"/>
      <c r="QYO55" s="0"/>
      <c r="QYP55" s="0"/>
      <c r="QYQ55" s="0"/>
      <c r="QYR55" s="0"/>
      <c r="QYS55" s="0"/>
      <c r="QYT55" s="0"/>
      <c r="QYU55" s="0"/>
      <c r="QYV55" s="0"/>
      <c r="QYW55" s="0"/>
      <c r="QYX55" s="0"/>
      <c r="QYY55" s="0"/>
      <c r="QYZ55" s="0"/>
      <c r="QZA55" s="0"/>
      <c r="QZB55" s="0"/>
      <c r="QZC55" s="0"/>
      <c r="QZD55" s="0"/>
      <c r="QZE55" s="0"/>
      <c r="QZF55" s="0"/>
      <c r="QZG55" s="0"/>
      <c r="QZH55" s="0"/>
      <c r="QZI55" s="0"/>
      <c r="QZJ55" s="0"/>
      <c r="QZK55" s="0"/>
      <c r="QZL55" s="0"/>
      <c r="QZM55" s="0"/>
      <c r="QZN55" s="0"/>
      <c r="QZO55" s="0"/>
      <c r="QZP55" s="0"/>
      <c r="QZQ55" s="0"/>
      <c r="QZR55" s="0"/>
      <c r="QZS55" s="0"/>
      <c r="QZT55" s="0"/>
      <c r="QZU55" s="0"/>
      <c r="QZV55" s="0"/>
      <c r="QZW55" s="0"/>
      <c r="QZX55" s="0"/>
      <c r="QZY55" s="0"/>
      <c r="QZZ55" s="0"/>
      <c r="RAA55" s="0"/>
      <c r="RAB55" s="0"/>
      <c r="RAC55" s="0"/>
      <c r="RAD55" s="0"/>
      <c r="RAE55" s="0"/>
      <c r="RAF55" s="0"/>
      <c r="RAG55" s="0"/>
      <c r="RAH55" s="0"/>
      <c r="RAI55" s="0"/>
      <c r="RAJ55" s="0"/>
      <c r="RAK55" s="0"/>
      <c r="RAL55" s="0"/>
      <c r="RAM55" s="0"/>
      <c r="RAN55" s="0"/>
      <c r="RAO55" s="0"/>
      <c r="RAP55" s="0"/>
      <c r="RAQ55" s="0"/>
      <c r="RAR55" s="0"/>
      <c r="RAS55" s="0"/>
      <c r="RAT55" s="0"/>
      <c r="RAU55" s="0"/>
      <c r="RAV55" s="0"/>
      <c r="RAW55" s="0"/>
      <c r="RAX55" s="0"/>
      <c r="RAY55" s="0"/>
      <c r="RAZ55" s="0"/>
      <c r="RBA55" s="0"/>
      <c r="RBB55" s="0"/>
      <c r="RBC55" s="0"/>
      <c r="RBD55" s="0"/>
      <c r="RBE55" s="0"/>
      <c r="RBF55" s="0"/>
      <c r="RBG55" s="0"/>
      <c r="RBH55" s="0"/>
      <c r="RBI55" s="0"/>
      <c r="RBJ55" s="0"/>
      <c r="RBK55" s="0"/>
      <c r="RBL55" s="0"/>
      <c r="RBM55" s="0"/>
      <c r="RBN55" s="0"/>
      <c r="RBO55" s="0"/>
      <c r="RBP55" s="0"/>
      <c r="RBQ55" s="0"/>
      <c r="RBR55" s="0"/>
      <c r="RBS55" s="0"/>
      <c r="RBT55" s="0"/>
      <c r="RBU55" s="0"/>
      <c r="RBV55" s="0"/>
      <c r="RBW55" s="0"/>
      <c r="RBX55" s="0"/>
      <c r="RBY55" s="0"/>
      <c r="RBZ55" s="0"/>
      <c r="RCA55" s="0"/>
      <c r="RCB55" s="0"/>
      <c r="RCC55" s="0"/>
      <c r="RCD55" s="0"/>
      <c r="RCE55" s="0"/>
      <c r="RCF55" s="0"/>
      <c r="RCG55" s="0"/>
      <c r="RCH55" s="0"/>
      <c r="RCI55" s="0"/>
      <c r="RCJ55" s="0"/>
      <c r="RCK55" s="0"/>
      <c r="RCL55" s="0"/>
      <c r="RCM55" s="0"/>
      <c r="RCN55" s="0"/>
      <c r="RCO55" s="0"/>
      <c r="RCP55" s="0"/>
      <c r="RCQ55" s="0"/>
      <c r="RCR55" s="0"/>
      <c r="RCS55" s="0"/>
      <c r="RCT55" s="0"/>
      <c r="RCU55" s="0"/>
      <c r="RCV55" s="0"/>
      <c r="RCW55" s="0"/>
      <c r="RCX55" s="0"/>
      <c r="RCY55" s="0"/>
      <c r="RCZ55" s="0"/>
      <c r="RDA55" s="0"/>
      <c r="RDB55" s="0"/>
      <c r="RDC55" s="0"/>
      <c r="RDD55" s="0"/>
      <c r="RDE55" s="0"/>
      <c r="RDF55" s="0"/>
      <c r="RDG55" s="0"/>
      <c r="RDH55" s="0"/>
      <c r="RDI55" s="0"/>
      <c r="RDJ55" s="0"/>
      <c r="RDK55" s="0"/>
      <c r="RDL55" s="0"/>
      <c r="RDM55" s="0"/>
      <c r="RDN55" s="0"/>
      <c r="RDO55" s="0"/>
      <c r="RDP55" s="0"/>
      <c r="RDQ55" s="0"/>
      <c r="RDR55" s="0"/>
      <c r="RDS55" s="0"/>
      <c r="RDT55" s="0"/>
      <c r="RDU55" s="0"/>
      <c r="RDV55" s="0"/>
      <c r="RDW55" s="0"/>
      <c r="RDX55" s="0"/>
      <c r="RDY55" s="0"/>
      <c r="RDZ55" s="0"/>
      <c r="REA55" s="0"/>
      <c r="REB55" s="0"/>
      <c r="REC55" s="0"/>
      <c r="RED55" s="0"/>
      <c r="REE55" s="0"/>
      <c r="REF55" s="0"/>
      <c r="REG55" s="0"/>
      <c r="REH55" s="0"/>
      <c r="REI55" s="0"/>
      <c r="REJ55" s="0"/>
      <c r="REK55" s="0"/>
      <c r="REL55" s="0"/>
      <c r="REM55" s="0"/>
      <c r="REN55" s="0"/>
      <c r="REO55" s="0"/>
      <c r="REP55" s="0"/>
      <c r="REQ55" s="0"/>
      <c r="RER55" s="0"/>
      <c r="RES55" s="0"/>
      <c r="RET55" s="0"/>
      <c r="REU55" s="0"/>
      <c r="REV55" s="0"/>
      <c r="REW55" s="0"/>
      <c r="REX55" s="0"/>
      <c r="REY55" s="0"/>
      <c r="REZ55" s="0"/>
      <c r="RFA55" s="0"/>
      <c r="RFB55" s="0"/>
      <c r="RFC55" s="0"/>
      <c r="RFD55" s="0"/>
      <c r="RFE55" s="0"/>
      <c r="RFF55" s="0"/>
      <c r="RFG55" s="0"/>
      <c r="RFH55" s="0"/>
      <c r="RFI55" s="0"/>
      <c r="RFJ55" s="0"/>
      <c r="RFK55" s="0"/>
      <c r="RFL55" s="0"/>
      <c r="RFM55" s="0"/>
      <c r="RFN55" s="0"/>
      <c r="RFO55" s="0"/>
      <c r="RFP55" s="0"/>
      <c r="RFQ55" s="0"/>
      <c r="RFR55" s="0"/>
      <c r="RFS55" s="0"/>
      <c r="RFT55" s="0"/>
      <c r="RFU55" s="0"/>
      <c r="RFV55" s="0"/>
      <c r="RFW55" s="0"/>
      <c r="RFX55" s="0"/>
      <c r="RFY55" s="0"/>
      <c r="RFZ55" s="0"/>
      <c r="RGA55" s="0"/>
      <c r="RGB55" s="0"/>
      <c r="RGC55" s="0"/>
      <c r="RGD55" s="0"/>
      <c r="RGE55" s="0"/>
      <c r="RGF55" s="0"/>
      <c r="RGG55" s="0"/>
      <c r="RGH55" s="0"/>
      <c r="RGI55" s="0"/>
      <c r="RGJ55" s="0"/>
      <c r="RGK55" s="0"/>
      <c r="RGL55" s="0"/>
      <c r="RGM55" s="0"/>
      <c r="RGN55" s="0"/>
      <c r="RGO55" s="0"/>
      <c r="RGP55" s="0"/>
      <c r="RGQ55" s="0"/>
      <c r="RGR55" s="0"/>
      <c r="RGS55" s="0"/>
      <c r="RGT55" s="0"/>
      <c r="RGU55" s="0"/>
      <c r="RGV55" s="0"/>
      <c r="RGW55" s="0"/>
      <c r="RGX55" s="0"/>
      <c r="RGY55" s="0"/>
      <c r="RGZ55" s="0"/>
      <c r="RHA55" s="0"/>
      <c r="RHB55" s="0"/>
      <c r="RHC55" s="0"/>
      <c r="RHD55" s="0"/>
      <c r="RHE55" s="0"/>
      <c r="RHF55" s="0"/>
      <c r="RHG55" s="0"/>
      <c r="RHH55" s="0"/>
      <c r="RHI55" s="0"/>
      <c r="RHJ55" s="0"/>
      <c r="RHK55" s="0"/>
      <c r="RHL55" s="0"/>
      <c r="RHM55" s="0"/>
      <c r="RHN55" s="0"/>
      <c r="RHO55" s="0"/>
      <c r="RHP55" s="0"/>
      <c r="RHQ55" s="0"/>
      <c r="RHR55" s="0"/>
      <c r="RHS55" s="0"/>
      <c r="RHT55" s="0"/>
      <c r="RHU55" s="0"/>
      <c r="RHV55" s="0"/>
      <c r="RHW55" s="0"/>
      <c r="RHX55" s="0"/>
      <c r="RHY55" s="0"/>
      <c r="RHZ55" s="0"/>
      <c r="RIA55" s="0"/>
      <c r="RIB55" s="0"/>
      <c r="RIC55" s="0"/>
      <c r="RID55" s="0"/>
      <c r="RIE55" s="0"/>
      <c r="RIF55" s="0"/>
      <c r="RIG55" s="0"/>
      <c r="RIH55" s="0"/>
      <c r="RII55" s="0"/>
      <c r="RIJ55" s="0"/>
      <c r="RIK55" s="0"/>
      <c r="RIL55" s="0"/>
      <c r="RIM55" s="0"/>
      <c r="RIN55" s="0"/>
      <c r="RIO55" s="0"/>
      <c r="RIP55" s="0"/>
      <c r="RIQ55" s="0"/>
      <c r="RIR55" s="0"/>
      <c r="RIS55" s="0"/>
      <c r="RIT55" s="0"/>
      <c r="RIU55" s="0"/>
      <c r="RIV55" s="0"/>
      <c r="RIW55" s="0"/>
      <c r="RIX55" s="0"/>
      <c r="RIY55" s="0"/>
      <c r="RIZ55" s="0"/>
      <c r="RJA55" s="0"/>
      <c r="RJB55" s="0"/>
      <c r="RJC55" s="0"/>
      <c r="RJD55" s="0"/>
      <c r="RJE55" s="0"/>
      <c r="RJF55" s="0"/>
      <c r="RJG55" s="0"/>
      <c r="RJH55" s="0"/>
      <c r="RJI55" s="0"/>
      <c r="RJJ55" s="0"/>
      <c r="RJK55" s="0"/>
      <c r="RJL55" s="0"/>
      <c r="RJM55" s="0"/>
      <c r="RJN55" s="0"/>
      <c r="RJO55" s="0"/>
      <c r="RJP55" s="0"/>
      <c r="RJQ55" s="0"/>
      <c r="RJR55" s="0"/>
      <c r="RJS55" s="0"/>
      <c r="RJT55" s="0"/>
      <c r="RJU55" s="0"/>
      <c r="RJV55" s="0"/>
      <c r="RJW55" s="0"/>
      <c r="RJX55" s="0"/>
      <c r="RJY55" s="0"/>
      <c r="RJZ55" s="0"/>
      <c r="RKA55" s="0"/>
      <c r="RKB55" s="0"/>
      <c r="RKC55" s="0"/>
      <c r="RKD55" s="0"/>
      <c r="RKE55" s="0"/>
      <c r="RKF55" s="0"/>
      <c r="RKG55" s="0"/>
      <c r="RKH55" s="0"/>
      <c r="RKI55" s="0"/>
      <c r="RKJ55" s="0"/>
      <c r="RKK55" s="0"/>
      <c r="RKL55" s="0"/>
      <c r="RKM55" s="0"/>
      <c r="RKN55" s="0"/>
      <c r="RKO55" s="0"/>
      <c r="RKP55" s="0"/>
      <c r="RKQ55" s="0"/>
      <c r="RKR55" s="0"/>
      <c r="RKS55" s="0"/>
      <c r="RKT55" s="0"/>
      <c r="RKU55" s="0"/>
      <c r="RKV55" s="0"/>
      <c r="RKW55" s="0"/>
      <c r="RKX55" s="0"/>
      <c r="RKY55" s="0"/>
      <c r="RKZ55" s="0"/>
      <c r="RLA55" s="0"/>
      <c r="RLB55" s="0"/>
      <c r="RLC55" s="0"/>
      <c r="RLD55" s="0"/>
      <c r="RLE55" s="0"/>
      <c r="RLF55" s="0"/>
      <c r="RLG55" s="0"/>
      <c r="RLH55" s="0"/>
      <c r="RLI55" s="0"/>
      <c r="RLJ55" s="0"/>
      <c r="RLK55" s="0"/>
      <c r="RLL55" s="0"/>
      <c r="RLM55" s="0"/>
      <c r="RLN55" s="0"/>
      <c r="RLO55" s="0"/>
      <c r="RLP55" s="0"/>
      <c r="RLQ55" s="0"/>
      <c r="RLR55" s="0"/>
      <c r="RLS55" s="0"/>
      <c r="RLT55" s="0"/>
      <c r="RLU55" s="0"/>
      <c r="RLV55" s="0"/>
      <c r="RLW55" s="0"/>
      <c r="RLX55" s="0"/>
      <c r="RLY55" s="0"/>
      <c r="RLZ55" s="0"/>
      <c r="RMA55" s="0"/>
      <c r="RMB55" s="0"/>
      <c r="RMC55" s="0"/>
      <c r="RMD55" s="0"/>
      <c r="RME55" s="0"/>
      <c r="RMF55" s="0"/>
      <c r="RMG55" s="0"/>
      <c r="RMH55" s="0"/>
      <c r="RMI55" s="0"/>
      <c r="RMJ55" s="0"/>
      <c r="RMK55" s="0"/>
      <c r="RML55" s="0"/>
      <c r="RMM55" s="0"/>
      <c r="RMN55" s="0"/>
      <c r="RMO55" s="0"/>
      <c r="RMP55" s="0"/>
      <c r="RMQ55" s="0"/>
      <c r="RMR55" s="0"/>
      <c r="RMS55" s="0"/>
      <c r="RMT55" s="0"/>
      <c r="RMU55" s="0"/>
      <c r="RMV55" s="0"/>
      <c r="RMW55" s="0"/>
      <c r="RMX55" s="0"/>
      <c r="RMY55" s="0"/>
      <c r="RMZ55" s="0"/>
      <c r="RNA55" s="0"/>
      <c r="RNB55" s="0"/>
      <c r="RNC55" s="0"/>
      <c r="RND55" s="0"/>
      <c r="RNE55" s="0"/>
      <c r="RNF55" s="0"/>
      <c r="RNG55" s="0"/>
      <c r="RNH55" s="0"/>
      <c r="RNI55" s="0"/>
      <c r="RNJ55" s="0"/>
      <c r="RNK55" s="0"/>
      <c r="RNL55" s="0"/>
      <c r="RNM55" s="0"/>
      <c r="RNN55" s="0"/>
      <c r="RNO55" s="0"/>
      <c r="RNP55" s="0"/>
      <c r="RNQ55" s="0"/>
      <c r="RNR55" s="0"/>
      <c r="RNS55" s="0"/>
      <c r="RNT55" s="0"/>
      <c r="RNU55" s="0"/>
      <c r="RNV55" s="0"/>
      <c r="RNW55" s="0"/>
      <c r="RNX55" s="0"/>
      <c r="RNY55" s="0"/>
      <c r="RNZ55" s="0"/>
      <c r="ROA55" s="0"/>
      <c r="ROB55" s="0"/>
      <c r="ROC55" s="0"/>
      <c r="ROD55" s="0"/>
      <c r="ROE55" s="0"/>
      <c r="ROF55" s="0"/>
      <c r="ROG55" s="0"/>
      <c r="ROH55" s="0"/>
      <c r="ROI55" s="0"/>
      <c r="ROJ55" s="0"/>
      <c r="ROK55" s="0"/>
      <c r="ROL55" s="0"/>
      <c r="ROM55" s="0"/>
      <c r="RON55" s="0"/>
      <c r="ROO55" s="0"/>
      <c r="ROP55" s="0"/>
      <c r="ROQ55" s="0"/>
      <c r="ROR55" s="0"/>
      <c r="ROS55" s="0"/>
      <c r="ROT55" s="0"/>
      <c r="ROU55" s="0"/>
      <c r="ROV55" s="0"/>
      <c r="ROW55" s="0"/>
      <c r="ROX55" s="0"/>
      <c r="ROY55" s="0"/>
      <c r="ROZ55" s="0"/>
      <c r="RPA55" s="0"/>
      <c r="RPB55" s="0"/>
      <c r="RPC55" s="0"/>
      <c r="RPD55" s="0"/>
      <c r="RPE55" s="0"/>
      <c r="RPF55" s="0"/>
      <c r="RPG55" s="0"/>
      <c r="RPH55" s="0"/>
      <c r="RPI55" s="0"/>
      <c r="RPJ55" s="0"/>
      <c r="RPK55" s="0"/>
      <c r="RPL55" s="0"/>
      <c r="RPM55" s="0"/>
      <c r="RPN55" s="0"/>
      <c r="RPO55" s="0"/>
      <c r="RPP55" s="0"/>
      <c r="RPQ55" s="0"/>
      <c r="RPR55" s="0"/>
      <c r="RPS55" s="0"/>
      <c r="RPT55" s="0"/>
      <c r="RPU55" s="0"/>
      <c r="RPV55" s="0"/>
      <c r="RPW55" s="0"/>
      <c r="RPX55" s="0"/>
      <c r="RPY55" s="0"/>
      <c r="RPZ55" s="0"/>
      <c r="RQA55" s="0"/>
      <c r="RQB55" s="0"/>
      <c r="RQC55" s="0"/>
      <c r="RQD55" s="0"/>
      <c r="RQE55" s="0"/>
      <c r="RQF55" s="0"/>
      <c r="RQG55" s="0"/>
      <c r="RQH55" s="0"/>
      <c r="RQI55" s="0"/>
      <c r="RQJ55" s="0"/>
      <c r="RQK55" s="0"/>
      <c r="RQL55" s="0"/>
      <c r="RQM55" s="0"/>
      <c r="RQN55" s="0"/>
      <c r="RQO55" s="0"/>
      <c r="RQP55" s="0"/>
      <c r="RQQ55" s="0"/>
      <c r="RQR55" s="0"/>
      <c r="RQS55" s="0"/>
      <c r="RQT55" s="0"/>
      <c r="RQU55" s="0"/>
      <c r="RQV55" s="0"/>
      <c r="RQW55" s="0"/>
      <c r="RQX55" s="0"/>
      <c r="RQY55" s="0"/>
      <c r="RQZ55" s="0"/>
      <c r="RRA55" s="0"/>
      <c r="RRB55" s="0"/>
      <c r="RRC55" s="0"/>
      <c r="RRD55" s="0"/>
      <c r="RRE55" s="0"/>
      <c r="RRF55" s="0"/>
      <c r="RRG55" s="0"/>
      <c r="RRH55" s="0"/>
      <c r="RRI55" s="0"/>
      <c r="RRJ55" s="0"/>
      <c r="RRK55" s="0"/>
      <c r="RRL55" s="0"/>
      <c r="RRM55" s="0"/>
      <c r="RRN55" s="0"/>
      <c r="RRO55" s="0"/>
      <c r="RRP55" s="0"/>
      <c r="RRQ55" s="0"/>
      <c r="RRR55" s="0"/>
      <c r="RRS55" s="0"/>
      <c r="RRT55" s="0"/>
      <c r="RRU55" s="0"/>
      <c r="RRV55" s="0"/>
      <c r="RRW55" s="0"/>
      <c r="RRX55" s="0"/>
      <c r="RRY55" s="0"/>
      <c r="RRZ55" s="0"/>
      <c r="RSA55" s="0"/>
      <c r="RSB55" s="0"/>
      <c r="RSC55" s="0"/>
      <c r="RSD55" s="0"/>
      <c r="RSE55" s="0"/>
      <c r="RSF55" s="0"/>
      <c r="RSG55" s="0"/>
      <c r="RSH55" s="0"/>
      <c r="RSI55" s="0"/>
      <c r="RSJ55" s="0"/>
      <c r="RSK55" s="0"/>
      <c r="RSL55" s="0"/>
      <c r="RSM55" s="0"/>
      <c r="RSN55" s="0"/>
      <c r="RSO55" s="0"/>
      <c r="RSP55" s="0"/>
      <c r="RSQ55" s="0"/>
      <c r="RSR55" s="0"/>
      <c r="RSS55" s="0"/>
      <c r="RST55" s="0"/>
      <c r="RSU55" s="0"/>
      <c r="RSV55" s="0"/>
      <c r="RSW55" s="0"/>
      <c r="RSX55" s="0"/>
      <c r="RSY55" s="0"/>
      <c r="RSZ55" s="0"/>
      <c r="RTA55" s="0"/>
      <c r="RTB55" s="0"/>
      <c r="RTC55" s="0"/>
      <c r="RTD55" s="0"/>
      <c r="RTE55" s="0"/>
      <c r="RTF55" s="0"/>
      <c r="RTG55" s="0"/>
      <c r="RTH55" s="0"/>
      <c r="RTI55" s="0"/>
      <c r="RTJ55" s="0"/>
      <c r="RTK55" s="0"/>
      <c r="RTL55" s="0"/>
      <c r="RTM55" s="0"/>
      <c r="RTN55" s="0"/>
      <c r="RTO55" s="0"/>
      <c r="RTP55" s="0"/>
      <c r="RTQ55" s="0"/>
      <c r="RTR55" s="0"/>
      <c r="RTS55" s="0"/>
      <c r="RTT55" s="0"/>
      <c r="RTU55" s="0"/>
      <c r="RTV55" s="0"/>
      <c r="RTW55" s="0"/>
      <c r="RTX55" s="0"/>
      <c r="RTY55" s="0"/>
      <c r="RTZ55" s="0"/>
      <c r="RUA55" s="0"/>
      <c r="RUB55" s="0"/>
      <c r="RUC55" s="0"/>
      <c r="RUD55" s="0"/>
      <c r="RUE55" s="0"/>
      <c r="RUF55" s="0"/>
      <c r="RUG55" s="0"/>
      <c r="RUH55" s="0"/>
      <c r="RUI55" s="0"/>
      <c r="RUJ55" s="0"/>
      <c r="RUK55" s="0"/>
      <c r="RUL55" s="0"/>
      <c r="RUM55" s="0"/>
      <c r="RUN55" s="0"/>
      <c r="RUO55" s="0"/>
      <c r="RUP55" s="0"/>
      <c r="RUQ55" s="0"/>
      <c r="RUR55" s="0"/>
      <c r="RUS55" s="0"/>
      <c r="RUT55" s="0"/>
      <c r="RUU55" s="0"/>
      <c r="RUV55" s="0"/>
      <c r="RUW55" s="0"/>
      <c r="RUX55" s="0"/>
      <c r="RUY55" s="0"/>
      <c r="RUZ55" s="0"/>
      <c r="RVA55" s="0"/>
      <c r="RVB55" s="0"/>
      <c r="RVC55" s="0"/>
      <c r="RVD55" s="0"/>
      <c r="RVE55" s="0"/>
      <c r="RVF55" s="0"/>
      <c r="RVG55" s="0"/>
      <c r="RVH55" s="0"/>
      <c r="RVI55" s="0"/>
      <c r="RVJ55" s="0"/>
      <c r="RVK55" s="0"/>
      <c r="RVL55" s="0"/>
      <c r="RVM55" s="0"/>
      <c r="RVN55" s="0"/>
      <c r="RVO55" s="0"/>
      <c r="RVP55" s="0"/>
      <c r="RVQ55" s="0"/>
      <c r="RVR55" s="0"/>
      <c r="RVS55" s="0"/>
      <c r="RVT55" s="0"/>
      <c r="RVU55" s="0"/>
      <c r="RVV55" s="0"/>
      <c r="RVW55" s="0"/>
      <c r="RVX55" s="0"/>
      <c r="RVY55" s="0"/>
      <c r="RVZ55" s="0"/>
      <c r="RWA55" s="0"/>
      <c r="RWB55" s="0"/>
      <c r="RWC55" s="0"/>
      <c r="RWD55" s="0"/>
      <c r="RWE55" s="0"/>
      <c r="RWF55" s="0"/>
      <c r="RWG55" s="0"/>
      <c r="RWH55" s="0"/>
      <c r="RWI55" s="0"/>
      <c r="RWJ55" s="0"/>
      <c r="RWK55" s="0"/>
      <c r="RWL55" s="0"/>
      <c r="RWM55" s="0"/>
      <c r="RWN55" s="0"/>
      <c r="RWO55" s="0"/>
      <c r="RWP55" s="0"/>
      <c r="RWQ55" s="0"/>
      <c r="RWR55" s="0"/>
      <c r="RWS55" s="0"/>
      <c r="RWT55" s="0"/>
      <c r="RWU55" s="0"/>
      <c r="RWV55" s="0"/>
      <c r="RWW55" s="0"/>
      <c r="RWX55" s="0"/>
      <c r="RWY55" s="0"/>
      <c r="RWZ55" s="0"/>
      <c r="RXA55" s="0"/>
      <c r="RXB55" s="0"/>
      <c r="RXC55" s="0"/>
      <c r="RXD55" s="0"/>
      <c r="RXE55" s="0"/>
      <c r="RXF55" s="0"/>
      <c r="RXG55" s="0"/>
      <c r="RXH55" s="0"/>
      <c r="RXI55" s="0"/>
      <c r="RXJ55" s="0"/>
      <c r="RXK55" s="0"/>
      <c r="RXL55" s="0"/>
      <c r="RXM55" s="0"/>
      <c r="RXN55" s="0"/>
      <c r="RXO55" s="0"/>
      <c r="RXP55" s="0"/>
      <c r="RXQ55" s="0"/>
      <c r="RXR55" s="0"/>
      <c r="RXS55" s="0"/>
      <c r="RXT55" s="0"/>
      <c r="RXU55" s="0"/>
      <c r="RXV55" s="0"/>
      <c r="RXW55" s="0"/>
      <c r="RXX55" s="0"/>
      <c r="RXY55" s="0"/>
      <c r="RXZ55" s="0"/>
      <c r="RYA55" s="0"/>
      <c r="RYB55" s="0"/>
      <c r="RYC55" s="0"/>
      <c r="RYD55" s="0"/>
      <c r="RYE55" s="0"/>
      <c r="RYF55" s="0"/>
      <c r="RYG55" s="0"/>
      <c r="RYH55" s="0"/>
      <c r="RYI55" s="0"/>
      <c r="RYJ55" s="0"/>
      <c r="RYK55" s="0"/>
      <c r="RYL55" s="0"/>
      <c r="RYM55" s="0"/>
      <c r="RYN55" s="0"/>
      <c r="RYO55" s="0"/>
      <c r="RYP55" s="0"/>
      <c r="RYQ55" s="0"/>
      <c r="RYR55" s="0"/>
      <c r="RYS55" s="0"/>
      <c r="RYT55" s="0"/>
      <c r="RYU55" s="0"/>
      <c r="RYV55" s="0"/>
      <c r="RYW55" s="0"/>
      <c r="RYX55" s="0"/>
      <c r="RYY55" s="0"/>
      <c r="RYZ55" s="0"/>
      <c r="RZA55" s="0"/>
      <c r="RZB55" s="0"/>
      <c r="RZC55" s="0"/>
      <c r="RZD55" s="0"/>
      <c r="RZE55" s="0"/>
      <c r="RZF55" s="0"/>
      <c r="RZG55" s="0"/>
      <c r="RZH55" s="0"/>
      <c r="RZI55" s="0"/>
      <c r="RZJ55" s="0"/>
      <c r="RZK55" s="0"/>
      <c r="RZL55" s="0"/>
      <c r="RZM55" s="0"/>
      <c r="RZN55" s="0"/>
      <c r="RZO55" s="0"/>
      <c r="RZP55" s="0"/>
      <c r="RZQ55" s="0"/>
      <c r="RZR55" s="0"/>
      <c r="RZS55" s="0"/>
      <c r="RZT55" s="0"/>
      <c r="RZU55" s="0"/>
      <c r="RZV55" s="0"/>
      <c r="RZW55" s="0"/>
      <c r="RZX55" s="0"/>
      <c r="RZY55" s="0"/>
      <c r="RZZ55" s="0"/>
      <c r="SAA55" s="0"/>
      <c r="SAB55" s="0"/>
      <c r="SAC55" s="0"/>
      <c r="SAD55" s="0"/>
      <c r="SAE55" s="0"/>
      <c r="SAF55" s="0"/>
      <c r="SAG55" s="0"/>
      <c r="SAH55" s="0"/>
      <c r="SAI55" s="0"/>
      <c r="SAJ55" s="0"/>
      <c r="SAK55" s="0"/>
      <c r="SAL55" s="0"/>
      <c r="SAM55" s="0"/>
      <c r="SAN55" s="0"/>
      <c r="SAO55" s="0"/>
      <c r="SAP55" s="0"/>
      <c r="SAQ55" s="0"/>
      <c r="SAR55" s="0"/>
      <c r="SAS55" s="0"/>
      <c r="SAT55" s="0"/>
      <c r="SAU55" s="0"/>
      <c r="SAV55" s="0"/>
      <c r="SAW55" s="0"/>
      <c r="SAX55" s="0"/>
      <c r="SAY55" s="0"/>
      <c r="SAZ55" s="0"/>
      <c r="SBA55" s="0"/>
      <c r="SBB55" s="0"/>
      <c r="SBC55" s="0"/>
      <c r="SBD55" s="0"/>
      <c r="SBE55" s="0"/>
      <c r="SBF55" s="0"/>
      <c r="SBG55" s="0"/>
      <c r="SBH55" s="0"/>
      <c r="SBI55" s="0"/>
      <c r="SBJ55" s="0"/>
      <c r="SBK55" s="0"/>
      <c r="SBL55" s="0"/>
      <c r="SBM55" s="0"/>
      <c r="SBN55" s="0"/>
      <c r="SBO55" s="0"/>
      <c r="SBP55" s="0"/>
      <c r="SBQ55" s="0"/>
      <c r="SBR55" s="0"/>
      <c r="SBS55" s="0"/>
      <c r="SBT55" s="0"/>
      <c r="SBU55" s="0"/>
      <c r="SBV55" s="0"/>
      <c r="SBW55" s="0"/>
      <c r="SBX55" s="0"/>
      <c r="SBY55" s="0"/>
      <c r="SBZ55" s="0"/>
      <c r="SCA55" s="0"/>
      <c r="SCB55" s="0"/>
      <c r="SCC55" s="0"/>
      <c r="SCD55" s="0"/>
      <c r="SCE55" s="0"/>
      <c r="SCF55" s="0"/>
      <c r="SCG55" s="0"/>
      <c r="SCH55" s="0"/>
      <c r="SCI55" s="0"/>
      <c r="SCJ55" s="0"/>
      <c r="SCK55" s="0"/>
      <c r="SCL55" s="0"/>
      <c r="SCM55" s="0"/>
      <c r="SCN55" s="0"/>
      <c r="SCO55" s="0"/>
      <c r="SCP55" s="0"/>
      <c r="SCQ55" s="0"/>
      <c r="SCR55" s="0"/>
      <c r="SCS55" s="0"/>
      <c r="SCT55" s="0"/>
      <c r="SCU55" s="0"/>
      <c r="SCV55" s="0"/>
      <c r="SCW55" s="0"/>
      <c r="SCX55" s="0"/>
      <c r="SCY55" s="0"/>
      <c r="SCZ55" s="0"/>
      <c r="SDA55" s="0"/>
      <c r="SDB55" s="0"/>
      <c r="SDC55" s="0"/>
      <c r="SDD55" s="0"/>
      <c r="SDE55" s="0"/>
      <c r="SDF55" s="0"/>
      <c r="SDG55" s="0"/>
      <c r="SDH55" s="0"/>
      <c r="SDI55" s="0"/>
      <c r="SDJ55" s="0"/>
      <c r="SDK55" s="0"/>
      <c r="SDL55" s="0"/>
      <c r="SDM55" s="0"/>
      <c r="SDN55" s="0"/>
      <c r="SDO55" s="0"/>
      <c r="SDP55" s="0"/>
      <c r="SDQ55" s="0"/>
      <c r="SDR55" s="0"/>
      <c r="SDS55" s="0"/>
      <c r="SDT55" s="0"/>
      <c r="SDU55" s="0"/>
      <c r="SDV55" s="0"/>
      <c r="SDW55" s="0"/>
      <c r="SDX55" s="0"/>
      <c r="SDY55" s="0"/>
      <c r="SDZ55" s="0"/>
      <c r="SEA55" s="0"/>
      <c r="SEB55" s="0"/>
      <c r="SEC55" s="0"/>
      <c r="SED55" s="0"/>
      <c r="SEE55" s="0"/>
      <c r="SEF55" s="0"/>
      <c r="SEG55" s="0"/>
      <c r="SEH55" s="0"/>
      <c r="SEI55" s="0"/>
      <c r="SEJ55" s="0"/>
      <c r="SEK55" s="0"/>
      <c r="SEL55" s="0"/>
      <c r="SEM55" s="0"/>
      <c r="SEN55" s="0"/>
      <c r="SEO55" s="0"/>
      <c r="SEP55" s="0"/>
      <c r="SEQ55" s="0"/>
      <c r="SER55" s="0"/>
      <c r="SES55" s="0"/>
      <c r="SET55" s="0"/>
      <c r="SEU55" s="0"/>
      <c r="SEV55" s="0"/>
      <c r="SEW55" s="0"/>
      <c r="SEX55" s="0"/>
      <c r="SEY55" s="0"/>
      <c r="SEZ55" s="0"/>
      <c r="SFA55" s="0"/>
      <c r="SFB55" s="0"/>
      <c r="SFC55" s="0"/>
      <c r="SFD55" s="0"/>
      <c r="SFE55" s="0"/>
      <c r="SFF55" s="0"/>
      <c r="SFG55" s="0"/>
      <c r="SFH55" s="0"/>
      <c r="SFI55" s="0"/>
      <c r="SFJ55" s="0"/>
      <c r="SFK55" s="0"/>
      <c r="SFL55" s="0"/>
      <c r="SFM55" s="0"/>
      <c r="SFN55" s="0"/>
      <c r="SFO55" s="0"/>
      <c r="SFP55" s="0"/>
      <c r="SFQ55" s="0"/>
      <c r="SFR55" s="0"/>
      <c r="SFS55" s="0"/>
      <c r="SFT55" s="0"/>
      <c r="SFU55" s="0"/>
      <c r="SFV55" s="0"/>
      <c r="SFW55" s="0"/>
      <c r="SFX55" s="0"/>
      <c r="SFY55" s="0"/>
      <c r="SFZ55" s="0"/>
      <c r="SGA55" s="0"/>
      <c r="SGB55" s="0"/>
      <c r="SGC55" s="0"/>
      <c r="SGD55" s="0"/>
      <c r="SGE55" s="0"/>
      <c r="SGF55" s="0"/>
      <c r="SGG55" s="0"/>
      <c r="SGH55" s="0"/>
      <c r="SGI55" s="0"/>
      <c r="SGJ55" s="0"/>
      <c r="SGK55" s="0"/>
      <c r="SGL55" s="0"/>
      <c r="SGM55" s="0"/>
      <c r="SGN55" s="0"/>
      <c r="SGO55" s="0"/>
      <c r="SGP55" s="0"/>
      <c r="SGQ55" s="0"/>
      <c r="SGR55" s="0"/>
      <c r="SGS55" s="0"/>
      <c r="SGT55" s="0"/>
      <c r="SGU55" s="0"/>
      <c r="SGV55" s="0"/>
      <c r="SGW55" s="0"/>
      <c r="SGX55" s="0"/>
      <c r="SGY55" s="0"/>
      <c r="SGZ55" s="0"/>
      <c r="SHA55" s="0"/>
      <c r="SHB55" s="0"/>
      <c r="SHC55" s="0"/>
      <c r="SHD55" s="0"/>
      <c r="SHE55" s="0"/>
      <c r="SHF55" s="0"/>
      <c r="SHG55" s="0"/>
      <c r="SHH55" s="0"/>
      <c r="SHI55" s="0"/>
      <c r="SHJ55" s="0"/>
      <c r="SHK55" s="0"/>
      <c r="SHL55" s="0"/>
      <c r="SHM55" s="0"/>
      <c r="SHN55" s="0"/>
      <c r="SHO55" s="0"/>
      <c r="SHP55" s="0"/>
      <c r="SHQ55" s="0"/>
      <c r="SHR55" s="0"/>
      <c r="SHS55" s="0"/>
      <c r="SHT55" s="0"/>
      <c r="SHU55" s="0"/>
      <c r="SHV55" s="0"/>
      <c r="SHW55" s="0"/>
      <c r="SHX55" s="0"/>
      <c r="SHY55" s="0"/>
      <c r="SHZ55" s="0"/>
      <c r="SIA55" s="0"/>
      <c r="SIB55" s="0"/>
      <c r="SIC55" s="0"/>
      <c r="SID55" s="0"/>
      <c r="SIE55" s="0"/>
      <c r="SIF55" s="0"/>
      <c r="SIG55" s="0"/>
      <c r="SIH55" s="0"/>
      <c r="SII55" s="0"/>
      <c r="SIJ55" s="0"/>
      <c r="SIK55" s="0"/>
      <c r="SIL55" s="0"/>
      <c r="SIM55" s="0"/>
      <c r="SIN55" s="0"/>
      <c r="SIO55" s="0"/>
      <c r="SIP55" s="0"/>
      <c r="SIQ55" s="0"/>
      <c r="SIR55" s="0"/>
      <c r="SIS55" s="0"/>
      <c r="SIT55" s="0"/>
      <c r="SIU55" s="0"/>
      <c r="SIV55" s="0"/>
      <c r="SIW55" s="0"/>
      <c r="SIX55" s="0"/>
      <c r="SIY55" s="0"/>
      <c r="SIZ55" s="0"/>
      <c r="SJA55" s="0"/>
      <c r="SJB55" s="0"/>
      <c r="SJC55" s="0"/>
      <c r="SJD55" s="0"/>
      <c r="SJE55" s="0"/>
      <c r="SJF55" s="0"/>
      <c r="SJG55" s="0"/>
      <c r="SJH55" s="0"/>
      <c r="SJI55" s="0"/>
      <c r="SJJ55" s="0"/>
      <c r="SJK55" s="0"/>
      <c r="SJL55" s="0"/>
      <c r="SJM55" s="0"/>
      <c r="SJN55" s="0"/>
      <c r="SJO55" s="0"/>
      <c r="SJP55" s="0"/>
      <c r="SJQ55" s="0"/>
      <c r="SJR55" s="0"/>
      <c r="SJS55" s="0"/>
      <c r="SJT55" s="0"/>
      <c r="SJU55" s="0"/>
      <c r="SJV55" s="0"/>
      <c r="SJW55" s="0"/>
      <c r="SJX55" s="0"/>
      <c r="SJY55" s="0"/>
      <c r="SJZ55" s="0"/>
      <c r="SKA55" s="0"/>
      <c r="SKB55" s="0"/>
      <c r="SKC55" s="0"/>
      <c r="SKD55" s="0"/>
      <c r="SKE55" s="0"/>
      <c r="SKF55" s="0"/>
      <c r="SKG55" s="0"/>
      <c r="SKH55" s="0"/>
      <c r="SKI55" s="0"/>
      <c r="SKJ55" s="0"/>
      <c r="SKK55" s="0"/>
      <c r="SKL55" s="0"/>
      <c r="SKM55" s="0"/>
      <c r="SKN55" s="0"/>
      <c r="SKO55" s="0"/>
      <c r="SKP55" s="0"/>
      <c r="SKQ55" s="0"/>
      <c r="SKR55" s="0"/>
      <c r="SKS55" s="0"/>
      <c r="SKT55" s="0"/>
      <c r="SKU55" s="0"/>
      <c r="SKV55" s="0"/>
      <c r="SKW55" s="0"/>
      <c r="SKX55" s="0"/>
      <c r="SKY55" s="0"/>
      <c r="SKZ55" s="0"/>
      <c r="SLA55" s="0"/>
      <c r="SLB55" s="0"/>
      <c r="SLC55" s="0"/>
      <c r="SLD55" s="0"/>
      <c r="SLE55" s="0"/>
      <c r="SLF55" s="0"/>
      <c r="SLG55" s="0"/>
      <c r="SLH55" s="0"/>
      <c r="SLI55" s="0"/>
      <c r="SLJ55" s="0"/>
      <c r="SLK55" s="0"/>
      <c r="SLL55" s="0"/>
      <c r="SLM55" s="0"/>
      <c r="SLN55" s="0"/>
      <c r="SLO55" s="0"/>
      <c r="SLP55" s="0"/>
      <c r="SLQ55" s="0"/>
      <c r="SLR55" s="0"/>
      <c r="SLS55" s="0"/>
      <c r="SLT55" s="0"/>
      <c r="SLU55" s="0"/>
      <c r="SLV55" s="0"/>
      <c r="SLW55" s="0"/>
      <c r="SLX55" s="0"/>
      <c r="SLY55" s="0"/>
      <c r="SLZ55" s="0"/>
      <c r="SMA55" s="0"/>
      <c r="SMB55" s="0"/>
      <c r="SMC55" s="0"/>
      <c r="SMD55" s="0"/>
      <c r="SME55" s="0"/>
      <c r="SMF55" s="0"/>
      <c r="SMG55" s="0"/>
      <c r="SMH55" s="0"/>
      <c r="SMI55" s="0"/>
      <c r="SMJ55" s="0"/>
      <c r="SMK55" s="0"/>
      <c r="SML55" s="0"/>
      <c r="SMM55" s="0"/>
      <c r="SMN55" s="0"/>
      <c r="SMO55" s="0"/>
      <c r="SMP55" s="0"/>
      <c r="SMQ55" s="0"/>
      <c r="SMR55" s="0"/>
      <c r="SMS55" s="0"/>
      <c r="SMT55" s="0"/>
      <c r="SMU55" s="0"/>
      <c r="SMV55" s="0"/>
      <c r="SMW55" s="0"/>
      <c r="SMX55" s="0"/>
      <c r="SMY55" s="0"/>
      <c r="SMZ55" s="0"/>
      <c r="SNA55" s="0"/>
      <c r="SNB55" s="0"/>
      <c r="SNC55" s="0"/>
      <c r="SND55" s="0"/>
      <c r="SNE55" s="0"/>
      <c r="SNF55" s="0"/>
      <c r="SNG55" s="0"/>
      <c r="SNH55" s="0"/>
      <c r="SNI55" s="0"/>
      <c r="SNJ55" s="0"/>
      <c r="SNK55" s="0"/>
      <c r="SNL55" s="0"/>
      <c r="SNM55" s="0"/>
      <c r="SNN55" s="0"/>
      <c r="SNO55" s="0"/>
      <c r="SNP55" s="0"/>
      <c r="SNQ55" s="0"/>
      <c r="SNR55" s="0"/>
      <c r="SNS55" s="0"/>
      <c r="SNT55" s="0"/>
      <c r="SNU55" s="0"/>
      <c r="SNV55" s="0"/>
      <c r="SNW55" s="0"/>
      <c r="SNX55" s="0"/>
      <c r="SNY55" s="0"/>
      <c r="SNZ55" s="0"/>
      <c r="SOA55" s="0"/>
      <c r="SOB55" s="0"/>
      <c r="SOC55" s="0"/>
      <c r="SOD55" s="0"/>
      <c r="SOE55" s="0"/>
      <c r="SOF55" s="0"/>
      <c r="SOG55" s="0"/>
      <c r="SOH55" s="0"/>
      <c r="SOI55" s="0"/>
      <c r="SOJ55" s="0"/>
      <c r="SOK55" s="0"/>
      <c r="SOL55" s="0"/>
      <c r="SOM55" s="0"/>
      <c r="SON55" s="0"/>
      <c r="SOO55" s="0"/>
      <c r="SOP55" s="0"/>
      <c r="SOQ55" s="0"/>
      <c r="SOR55" s="0"/>
      <c r="SOS55" s="0"/>
      <c r="SOT55" s="0"/>
      <c r="SOU55" s="0"/>
      <c r="SOV55" s="0"/>
      <c r="SOW55" s="0"/>
      <c r="SOX55" s="0"/>
      <c r="SOY55" s="0"/>
      <c r="SOZ55" s="0"/>
      <c r="SPA55" s="0"/>
      <c r="SPB55" s="0"/>
      <c r="SPC55" s="0"/>
      <c r="SPD55" s="0"/>
      <c r="SPE55" s="0"/>
      <c r="SPF55" s="0"/>
      <c r="SPG55" s="0"/>
      <c r="SPH55" s="0"/>
      <c r="SPI55" s="0"/>
      <c r="SPJ55" s="0"/>
      <c r="SPK55" s="0"/>
      <c r="SPL55" s="0"/>
      <c r="SPM55" s="0"/>
      <c r="SPN55" s="0"/>
      <c r="SPO55" s="0"/>
      <c r="SPP55" s="0"/>
      <c r="SPQ55" s="0"/>
      <c r="SPR55" s="0"/>
      <c r="SPS55" s="0"/>
      <c r="SPT55" s="0"/>
      <c r="SPU55" s="0"/>
      <c r="SPV55" s="0"/>
      <c r="SPW55" s="0"/>
      <c r="SPX55" s="0"/>
      <c r="SPY55" s="0"/>
      <c r="SPZ55" s="0"/>
      <c r="SQA55" s="0"/>
      <c r="SQB55" s="0"/>
      <c r="SQC55" s="0"/>
      <c r="SQD55" s="0"/>
      <c r="SQE55" s="0"/>
      <c r="SQF55" s="0"/>
      <c r="SQG55" s="0"/>
      <c r="SQH55" s="0"/>
      <c r="SQI55" s="0"/>
      <c r="SQJ55" s="0"/>
      <c r="SQK55" s="0"/>
      <c r="SQL55" s="0"/>
      <c r="SQM55" s="0"/>
      <c r="SQN55" s="0"/>
      <c r="SQO55" s="0"/>
      <c r="SQP55" s="0"/>
      <c r="SQQ55" s="0"/>
      <c r="SQR55" s="0"/>
      <c r="SQS55" s="0"/>
      <c r="SQT55" s="0"/>
      <c r="SQU55" s="0"/>
      <c r="SQV55" s="0"/>
      <c r="SQW55" s="0"/>
      <c r="SQX55" s="0"/>
      <c r="SQY55" s="0"/>
      <c r="SQZ55" s="0"/>
      <c r="SRA55" s="0"/>
      <c r="SRB55" s="0"/>
      <c r="SRC55" s="0"/>
      <c r="SRD55" s="0"/>
      <c r="SRE55" s="0"/>
      <c r="SRF55" s="0"/>
      <c r="SRG55" s="0"/>
      <c r="SRH55" s="0"/>
      <c r="SRI55" s="0"/>
      <c r="SRJ55" s="0"/>
      <c r="SRK55" s="0"/>
      <c r="SRL55" s="0"/>
      <c r="SRM55" s="0"/>
      <c r="SRN55" s="0"/>
      <c r="SRO55" s="0"/>
      <c r="SRP55" s="0"/>
      <c r="SRQ55" s="0"/>
      <c r="SRR55" s="0"/>
      <c r="SRS55" s="0"/>
      <c r="SRT55" s="0"/>
      <c r="SRU55" s="0"/>
      <c r="SRV55" s="0"/>
      <c r="SRW55" s="0"/>
      <c r="SRX55" s="0"/>
      <c r="SRY55" s="0"/>
      <c r="SRZ55" s="0"/>
      <c r="SSA55" s="0"/>
      <c r="SSB55" s="0"/>
      <c r="SSC55" s="0"/>
      <c r="SSD55" s="0"/>
      <c r="SSE55" s="0"/>
      <c r="SSF55" s="0"/>
      <c r="SSG55" s="0"/>
      <c r="SSH55" s="0"/>
      <c r="SSI55" s="0"/>
      <c r="SSJ55" s="0"/>
      <c r="SSK55" s="0"/>
      <c r="SSL55" s="0"/>
      <c r="SSM55" s="0"/>
      <c r="SSN55" s="0"/>
      <c r="SSO55" s="0"/>
      <c r="SSP55" s="0"/>
      <c r="SSQ55" s="0"/>
      <c r="SSR55" s="0"/>
      <c r="SSS55" s="0"/>
      <c r="SST55" s="0"/>
      <c r="SSU55" s="0"/>
      <c r="SSV55" s="0"/>
      <c r="SSW55" s="0"/>
      <c r="SSX55" s="0"/>
      <c r="SSY55" s="0"/>
      <c r="SSZ55" s="0"/>
      <c r="STA55" s="0"/>
      <c r="STB55" s="0"/>
      <c r="STC55" s="0"/>
      <c r="STD55" s="0"/>
      <c r="STE55" s="0"/>
      <c r="STF55" s="0"/>
      <c r="STG55" s="0"/>
      <c r="STH55" s="0"/>
      <c r="STI55" s="0"/>
      <c r="STJ55" s="0"/>
      <c r="STK55" s="0"/>
      <c r="STL55" s="0"/>
      <c r="STM55" s="0"/>
      <c r="STN55" s="0"/>
      <c r="STO55" s="0"/>
      <c r="STP55" s="0"/>
      <c r="STQ55" s="0"/>
      <c r="STR55" s="0"/>
      <c r="STS55" s="0"/>
      <c r="STT55" s="0"/>
      <c r="STU55" s="0"/>
      <c r="STV55" s="0"/>
      <c r="STW55" s="0"/>
      <c r="STX55" s="0"/>
      <c r="STY55" s="0"/>
      <c r="STZ55" s="0"/>
      <c r="SUA55" s="0"/>
      <c r="SUB55" s="0"/>
      <c r="SUC55" s="0"/>
      <c r="SUD55" s="0"/>
      <c r="SUE55" s="0"/>
      <c r="SUF55" s="0"/>
      <c r="SUG55" s="0"/>
      <c r="SUH55" s="0"/>
      <c r="SUI55" s="0"/>
      <c r="SUJ55" s="0"/>
      <c r="SUK55" s="0"/>
      <c r="SUL55" s="0"/>
      <c r="SUM55" s="0"/>
      <c r="SUN55" s="0"/>
      <c r="SUO55" s="0"/>
      <c r="SUP55" s="0"/>
      <c r="SUQ55" s="0"/>
      <c r="SUR55" s="0"/>
      <c r="SUS55" s="0"/>
      <c r="SUT55" s="0"/>
      <c r="SUU55" s="0"/>
      <c r="SUV55" s="0"/>
      <c r="SUW55" s="0"/>
      <c r="SUX55" s="0"/>
      <c r="SUY55" s="0"/>
      <c r="SUZ55" s="0"/>
      <c r="SVA55" s="0"/>
      <c r="SVB55" s="0"/>
      <c r="SVC55" s="0"/>
      <c r="SVD55" s="0"/>
      <c r="SVE55" s="0"/>
      <c r="SVF55" s="0"/>
      <c r="SVG55" s="0"/>
      <c r="SVH55" s="0"/>
      <c r="SVI55" s="0"/>
      <c r="SVJ55" s="0"/>
      <c r="SVK55" s="0"/>
      <c r="SVL55" s="0"/>
      <c r="SVM55" s="0"/>
      <c r="SVN55" s="0"/>
      <c r="SVO55" s="0"/>
      <c r="SVP55" s="0"/>
      <c r="SVQ55" s="0"/>
      <c r="SVR55" s="0"/>
      <c r="SVS55" s="0"/>
      <c r="SVT55" s="0"/>
      <c r="SVU55" s="0"/>
      <c r="SVV55" s="0"/>
      <c r="SVW55" s="0"/>
      <c r="SVX55" s="0"/>
      <c r="SVY55" s="0"/>
      <c r="SVZ55" s="0"/>
      <c r="SWA55" s="0"/>
      <c r="SWB55" s="0"/>
      <c r="SWC55" s="0"/>
      <c r="SWD55" s="0"/>
      <c r="SWE55" s="0"/>
      <c r="SWF55" s="0"/>
      <c r="SWG55" s="0"/>
      <c r="SWH55" s="0"/>
      <c r="SWI55" s="0"/>
      <c r="SWJ55" s="0"/>
      <c r="SWK55" s="0"/>
      <c r="SWL55" s="0"/>
      <c r="SWM55" s="0"/>
      <c r="SWN55" s="0"/>
      <c r="SWO55" s="0"/>
      <c r="SWP55" s="0"/>
      <c r="SWQ55" s="0"/>
      <c r="SWR55" s="0"/>
      <c r="SWS55" s="0"/>
      <c r="SWT55" s="0"/>
      <c r="SWU55" s="0"/>
      <c r="SWV55" s="0"/>
      <c r="SWW55" s="0"/>
      <c r="SWX55" s="0"/>
      <c r="SWY55" s="0"/>
      <c r="SWZ55" s="0"/>
      <c r="SXA55" s="0"/>
      <c r="SXB55" s="0"/>
      <c r="SXC55" s="0"/>
      <c r="SXD55" s="0"/>
      <c r="SXE55" s="0"/>
      <c r="SXF55" s="0"/>
      <c r="SXG55" s="0"/>
      <c r="SXH55" s="0"/>
      <c r="SXI55" s="0"/>
      <c r="SXJ55" s="0"/>
      <c r="SXK55" s="0"/>
      <c r="SXL55" s="0"/>
      <c r="SXM55" s="0"/>
      <c r="SXN55" s="0"/>
      <c r="SXO55" s="0"/>
      <c r="SXP55" s="0"/>
      <c r="SXQ55" s="0"/>
      <c r="SXR55" s="0"/>
      <c r="SXS55" s="0"/>
      <c r="SXT55" s="0"/>
      <c r="SXU55" s="0"/>
      <c r="SXV55" s="0"/>
      <c r="SXW55" s="0"/>
      <c r="SXX55" s="0"/>
      <c r="SXY55" s="0"/>
      <c r="SXZ55" s="0"/>
      <c r="SYA55" s="0"/>
      <c r="SYB55" s="0"/>
      <c r="SYC55" s="0"/>
      <c r="SYD55" s="0"/>
      <c r="SYE55" s="0"/>
      <c r="SYF55" s="0"/>
      <c r="SYG55" s="0"/>
      <c r="SYH55" s="0"/>
      <c r="SYI55" s="0"/>
      <c r="SYJ55" s="0"/>
      <c r="SYK55" s="0"/>
      <c r="SYL55" s="0"/>
      <c r="SYM55" s="0"/>
      <c r="SYN55" s="0"/>
      <c r="SYO55" s="0"/>
      <c r="SYP55" s="0"/>
      <c r="SYQ55" s="0"/>
      <c r="SYR55" s="0"/>
      <c r="SYS55" s="0"/>
      <c r="SYT55" s="0"/>
      <c r="SYU55" s="0"/>
      <c r="SYV55" s="0"/>
      <c r="SYW55" s="0"/>
      <c r="SYX55" s="0"/>
      <c r="SYY55" s="0"/>
      <c r="SYZ55" s="0"/>
      <c r="SZA55" s="0"/>
      <c r="SZB55" s="0"/>
      <c r="SZC55" s="0"/>
      <c r="SZD55" s="0"/>
      <c r="SZE55" s="0"/>
      <c r="SZF55" s="0"/>
      <c r="SZG55" s="0"/>
      <c r="SZH55" s="0"/>
      <c r="SZI55" s="0"/>
      <c r="SZJ55" s="0"/>
      <c r="SZK55" s="0"/>
      <c r="SZL55" s="0"/>
      <c r="SZM55" s="0"/>
      <c r="SZN55" s="0"/>
      <c r="SZO55" s="0"/>
      <c r="SZP55" s="0"/>
      <c r="SZQ55" s="0"/>
      <c r="SZR55" s="0"/>
      <c r="SZS55" s="0"/>
      <c r="SZT55" s="0"/>
      <c r="SZU55" s="0"/>
      <c r="SZV55" s="0"/>
      <c r="SZW55" s="0"/>
      <c r="SZX55" s="0"/>
      <c r="SZY55" s="0"/>
      <c r="SZZ55" s="0"/>
      <c r="TAA55" s="0"/>
      <c r="TAB55" s="0"/>
      <c r="TAC55" s="0"/>
      <c r="TAD55" s="0"/>
      <c r="TAE55" s="0"/>
      <c r="TAF55" s="0"/>
      <c r="TAG55" s="0"/>
      <c r="TAH55" s="0"/>
      <c r="TAI55" s="0"/>
      <c r="TAJ55" s="0"/>
      <c r="TAK55" s="0"/>
      <c r="TAL55" s="0"/>
      <c r="TAM55" s="0"/>
      <c r="TAN55" s="0"/>
      <c r="TAO55" s="0"/>
      <c r="TAP55" s="0"/>
      <c r="TAQ55" s="0"/>
      <c r="TAR55" s="0"/>
      <c r="TAS55" s="0"/>
      <c r="TAT55" s="0"/>
      <c r="TAU55" s="0"/>
      <c r="TAV55" s="0"/>
      <c r="TAW55" s="0"/>
      <c r="TAX55" s="0"/>
      <c r="TAY55" s="0"/>
      <c r="TAZ55" s="0"/>
      <c r="TBA55" s="0"/>
      <c r="TBB55" s="0"/>
      <c r="TBC55" s="0"/>
      <c r="TBD55" s="0"/>
      <c r="TBE55" s="0"/>
      <c r="TBF55" s="0"/>
      <c r="TBG55" s="0"/>
      <c r="TBH55" s="0"/>
      <c r="TBI55" s="0"/>
      <c r="TBJ55" s="0"/>
      <c r="TBK55" s="0"/>
      <c r="TBL55" s="0"/>
      <c r="TBM55" s="0"/>
      <c r="TBN55" s="0"/>
      <c r="TBO55" s="0"/>
      <c r="TBP55" s="0"/>
      <c r="TBQ55" s="0"/>
      <c r="TBR55" s="0"/>
      <c r="TBS55" s="0"/>
      <c r="TBT55" s="0"/>
      <c r="TBU55" s="0"/>
      <c r="TBV55" s="0"/>
      <c r="TBW55" s="0"/>
      <c r="TBX55" s="0"/>
      <c r="TBY55" s="0"/>
      <c r="TBZ55" s="0"/>
      <c r="TCA55" s="0"/>
      <c r="TCB55" s="0"/>
      <c r="TCC55" s="0"/>
      <c r="TCD55" s="0"/>
      <c r="TCE55" s="0"/>
      <c r="TCF55" s="0"/>
      <c r="TCG55" s="0"/>
      <c r="TCH55" s="0"/>
      <c r="TCI55" s="0"/>
      <c r="TCJ55" s="0"/>
      <c r="TCK55" s="0"/>
      <c r="TCL55" s="0"/>
      <c r="TCM55" s="0"/>
      <c r="TCN55" s="0"/>
      <c r="TCO55" s="0"/>
      <c r="TCP55" s="0"/>
      <c r="TCQ55" s="0"/>
      <c r="TCR55" s="0"/>
      <c r="TCS55" s="0"/>
      <c r="TCT55" s="0"/>
      <c r="TCU55" s="0"/>
      <c r="TCV55" s="0"/>
      <c r="TCW55" s="0"/>
      <c r="TCX55" s="0"/>
      <c r="TCY55" s="0"/>
      <c r="TCZ55" s="0"/>
      <c r="TDA55" s="0"/>
      <c r="TDB55" s="0"/>
      <c r="TDC55" s="0"/>
      <c r="TDD55" s="0"/>
      <c r="TDE55" s="0"/>
      <c r="TDF55" s="0"/>
      <c r="TDG55" s="0"/>
      <c r="TDH55" s="0"/>
      <c r="TDI55" s="0"/>
      <c r="TDJ55" s="0"/>
      <c r="TDK55" s="0"/>
      <c r="TDL55" s="0"/>
      <c r="TDM55" s="0"/>
      <c r="TDN55" s="0"/>
      <c r="TDO55" s="0"/>
      <c r="TDP55" s="0"/>
      <c r="TDQ55" s="0"/>
      <c r="TDR55" s="0"/>
      <c r="TDS55" s="0"/>
      <c r="TDT55" s="0"/>
      <c r="TDU55" s="0"/>
      <c r="TDV55" s="0"/>
      <c r="TDW55" s="0"/>
      <c r="TDX55" s="0"/>
      <c r="TDY55" s="0"/>
      <c r="TDZ55" s="0"/>
      <c r="TEA55" s="0"/>
      <c r="TEB55" s="0"/>
      <c r="TEC55" s="0"/>
      <c r="TED55" s="0"/>
      <c r="TEE55" s="0"/>
      <c r="TEF55" s="0"/>
      <c r="TEG55" s="0"/>
      <c r="TEH55" s="0"/>
      <c r="TEI55" s="0"/>
      <c r="TEJ55" s="0"/>
      <c r="TEK55" s="0"/>
      <c r="TEL55" s="0"/>
      <c r="TEM55" s="0"/>
      <c r="TEN55" s="0"/>
      <c r="TEO55" s="0"/>
      <c r="TEP55" s="0"/>
      <c r="TEQ55" s="0"/>
      <c r="TER55" s="0"/>
      <c r="TES55" s="0"/>
      <c r="TET55" s="0"/>
      <c r="TEU55" s="0"/>
      <c r="TEV55" s="0"/>
      <c r="TEW55" s="0"/>
      <c r="TEX55" s="0"/>
      <c r="TEY55" s="0"/>
      <c r="TEZ55" s="0"/>
      <c r="TFA55" s="0"/>
      <c r="TFB55" s="0"/>
      <c r="TFC55" s="0"/>
      <c r="TFD55" s="0"/>
      <c r="TFE55" s="0"/>
      <c r="TFF55" s="0"/>
      <c r="TFG55" s="0"/>
      <c r="TFH55" s="0"/>
      <c r="TFI55" s="0"/>
      <c r="TFJ55" s="0"/>
      <c r="TFK55" s="0"/>
      <c r="TFL55" s="0"/>
      <c r="TFM55" s="0"/>
      <c r="TFN55" s="0"/>
      <c r="TFO55" s="0"/>
      <c r="TFP55" s="0"/>
      <c r="TFQ55" s="0"/>
      <c r="TFR55" s="0"/>
      <c r="TFS55" s="0"/>
      <c r="TFT55" s="0"/>
      <c r="TFU55" s="0"/>
      <c r="TFV55" s="0"/>
      <c r="TFW55" s="0"/>
      <c r="TFX55" s="0"/>
      <c r="TFY55" s="0"/>
      <c r="TFZ55" s="0"/>
      <c r="TGA55" s="0"/>
      <c r="TGB55" s="0"/>
      <c r="TGC55" s="0"/>
      <c r="TGD55" s="0"/>
      <c r="TGE55" s="0"/>
      <c r="TGF55" s="0"/>
      <c r="TGG55" s="0"/>
      <c r="TGH55" s="0"/>
      <c r="TGI55" s="0"/>
      <c r="TGJ55" s="0"/>
      <c r="TGK55" s="0"/>
      <c r="TGL55" s="0"/>
      <c r="TGM55" s="0"/>
      <c r="TGN55" s="0"/>
      <c r="TGO55" s="0"/>
      <c r="TGP55" s="0"/>
      <c r="TGQ55" s="0"/>
      <c r="TGR55" s="0"/>
      <c r="TGS55" s="0"/>
      <c r="TGT55" s="0"/>
      <c r="TGU55" s="0"/>
      <c r="TGV55" s="0"/>
      <c r="TGW55" s="0"/>
      <c r="TGX55" s="0"/>
      <c r="TGY55" s="0"/>
      <c r="TGZ55" s="0"/>
      <c r="THA55" s="0"/>
      <c r="THB55" s="0"/>
      <c r="THC55" s="0"/>
      <c r="THD55" s="0"/>
      <c r="THE55" s="0"/>
      <c r="THF55" s="0"/>
      <c r="THG55" s="0"/>
      <c r="THH55" s="0"/>
      <c r="THI55" s="0"/>
      <c r="THJ55" s="0"/>
      <c r="THK55" s="0"/>
      <c r="THL55" s="0"/>
      <c r="THM55" s="0"/>
      <c r="THN55" s="0"/>
      <c r="THO55" s="0"/>
      <c r="THP55" s="0"/>
      <c r="THQ55" s="0"/>
      <c r="THR55" s="0"/>
      <c r="THS55" s="0"/>
      <c r="THT55" s="0"/>
      <c r="THU55" s="0"/>
      <c r="THV55" s="0"/>
      <c r="THW55" s="0"/>
      <c r="THX55" s="0"/>
      <c r="THY55" s="0"/>
      <c r="THZ55" s="0"/>
      <c r="TIA55" s="0"/>
      <c r="TIB55" s="0"/>
      <c r="TIC55" s="0"/>
      <c r="TID55" s="0"/>
      <c r="TIE55" s="0"/>
      <c r="TIF55" s="0"/>
      <c r="TIG55" s="0"/>
      <c r="TIH55" s="0"/>
      <c r="TII55" s="0"/>
      <c r="TIJ55" s="0"/>
      <c r="TIK55" s="0"/>
      <c r="TIL55" s="0"/>
      <c r="TIM55" s="0"/>
      <c r="TIN55" s="0"/>
      <c r="TIO55" s="0"/>
      <c r="TIP55" s="0"/>
      <c r="TIQ55" s="0"/>
      <c r="TIR55" s="0"/>
      <c r="TIS55" s="0"/>
      <c r="TIT55" s="0"/>
      <c r="TIU55" s="0"/>
      <c r="TIV55" s="0"/>
      <c r="TIW55" s="0"/>
      <c r="TIX55" s="0"/>
      <c r="TIY55" s="0"/>
      <c r="TIZ55" s="0"/>
      <c r="TJA55" s="0"/>
      <c r="TJB55" s="0"/>
      <c r="TJC55" s="0"/>
      <c r="TJD55" s="0"/>
      <c r="TJE55" s="0"/>
      <c r="TJF55" s="0"/>
      <c r="TJG55" s="0"/>
      <c r="TJH55" s="0"/>
      <c r="TJI55" s="0"/>
      <c r="TJJ55" s="0"/>
      <c r="TJK55" s="0"/>
      <c r="TJL55" s="0"/>
      <c r="TJM55" s="0"/>
      <c r="TJN55" s="0"/>
      <c r="TJO55" s="0"/>
      <c r="TJP55" s="0"/>
      <c r="TJQ55" s="0"/>
      <c r="TJR55" s="0"/>
      <c r="TJS55" s="0"/>
      <c r="TJT55" s="0"/>
      <c r="TJU55" s="0"/>
      <c r="TJV55" s="0"/>
      <c r="TJW55" s="0"/>
      <c r="TJX55" s="0"/>
      <c r="TJY55" s="0"/>
      <c r="TJZ55" s="0"/>
      <c r="TKA55" s="0"/>
      <c r="TKB55" s="0"/>
      <c r="TKC55" s="0"/>
      <c r="TKD55" s="0"/>
      <c r="TKE55" s="0"/>
      <c r="TKF55" s="0"/>
      <c r="TKG55" s="0"/>
      <c r="TKH55" s="0"/>
      <c r="TKI55" s="0"/>
      <c r="TKJ55" s="0"/>
      <c r="TKK55" s="0"/>
      <c r="TKL55" s="0"/>
      <c r="TKM55" s="0"/>
      <c r="TKN55" s="0"/>
      <c r="TKO55" s="0"/>
      <c r="TKP55" s="0"/>
      <c r="TKQ55" s="0"/>
      <c r="TKR55" s="0"/>
      <c r="TKS55" s="0"/>
      <c r="TKT55" s="0"/>
      <c r="TKU55" s="0"/>
      <c r="TKV55" s="0"/>
      <c r="TKW55" s="0"/>
      <c r="TKX55" s="0"/>
      <c r="TKY55" s="0"/>
      <c r="TKZ55" s="0"/>
      <c r="TLA55" s="0"/>
      <c r="TLB55" s="0"/>
      <c r="TLC55" s="0"/>
      <c r="TLD55" s="0"/>
      <c r="TLE55" s="0"/>
      <c r="TLF55" s="0"/>
      <c r="TLG55" s="0"/>
      <c r="TLH55" s="0"/>
      <c r="TLI55" s="0"/>
      <c r="TLJ55" s="0"/>
      <c r="TLK55" s="0"/>
      <c r="TLL55" s="0"/>
      <c r="TLM55" s="0"/>
      <c r="TLN55" s="0"/>
      <c r="TLO55" s="0"/>
      <c r="TLP55" s="0"/>
      <c r="TLQ55" s="0"/>
      <c r="TLR55" s="0"/>
      <c r="TLS55" s="0"/>
      <c r="TLT55" s="0"/>
      <c r="TLU55" s="0"/>
      <c r="TLV55" s="0"/>
      <c r="TLW55" s="0"/>
      <c r="TLX55" s="0"/>
      <c r="TLY55" s="0"/>
      <c r="TLZ55" s="0"/>
      <c r="TMA55" s="0"/>
      <c r="TMB55" s="0"/>
      <c r="TMC55" s="0"/>
      <c r="TMD55" s="0"/>
      <c r="TME55" s="0"/>
      <c r="TMF55" s="0"/>
      <c r="TMG55" s="0"/>
      <c r="TMH55" s="0"/>
      <c r="TMI55" s="0"/>
      <c r="TMJ55" s="0"/>
      <c r="TMK55" s="0"/>
      <c r="TML55" s="0"/>
      <c r="TMM55" s="0"/>
      <c r="TMN55" s="0"/>
      <c r="TMO55" s="0"/>
      <c r="TMP55" s="0"/>
      <c r="TMQ55" s="0"/>
      <c r="TMR55" s="0"/>
      <c r="TMS55" s="0"/>
      <c r="TMT55" s="0"/>
      <c r="TMU55" s="0"/>
      <c r="TMV55" s="0"/>
      <c r="TMW55" s="0"/>
      <c r="TMX55" s="0"/>
      <c r="TMY55" s="0"/>
      <c r="TMZ55" s="0"/>
      <c r="TNA55" s="0"/>
      <c r="TNB55" s="0"/>
      <c r="TNC55" s="0"/>
      <c r="TND55" s="0"/>
      <c r="TNE55" s="0"/>
      <c r="TNF55" s="0"/>
      <c r="TNG55" s="0"/>
      <c r="TNH55" s="0"/>
      <c r="TNI55" s="0"/>
      <c r="TNJ55" s="0"/>
      <c r="TNK55" s="0"/>
      <c r="TNL55" s="0"/>
      <c r="TNM55" s="0"/>
      <c r="TNN55" s="0"/>
      <c r="TNO55" s="0"/>
      <c r="TNP55" s="0"/>
      <c r="TNQ55" s="0"/>
      <c r="TNR55" s="0"/>
      <c r="TNS55" s="0"/>
      <c r="TNT55" s="0"/>
      <c r="TNU55" s="0"/>
      <c r="TNV55" s="0"/>
      <c r="TNW55" s="0"/>
      <c r="TNX55" s="0"/>
      <c r="TNY55" s="0"/>
      <c r="TNZ55" s="0"/>
      <c r="TOA55" s="0"/>
      <c r="TOB55" s="0"/>
      <c r="TOC55" s="0"/>
      <c r="TOD55" s="0"/>
      <c r="TOE55" s="0"/>
      <c r="TOF55" s="0"/>
      <c r="TOG55" s="0"/>
      <c r="TOH55" s="0"/>
      <c r="TOI55" s="0"/>
      <c r="TOJ55" s="0"/>
      <c r="TOK55" s="0"/>
      <c r="TOL55" s="0"/>
      <c r="TOM55" s="0"/>
      <c r="TON55" s="0"/>
      <c r="TOO55" s="0"/>
      <c r="TOP55" s="0"/>
      <c r="TOQ55" s="0"/>
      <c r="TOR55" s="0"/>
      <c r="TOS55" s="0"/>
      <c r="TOT55" s="0"/>
      <c r="TOU55" s="0"/>
      <c r="TOV55" s="0"/>
      <c r="TOW55" s="0"/>
      <c r="TOX55" s="0"/>
      <c r="TOY55" s="0"/>
      <c r="TOZ55" s="0"/>
      <c r="TPA55" s="0"/>
      <c r="TPB55" s="0"/>
      <c r="TPC55" s="0"/>
      <c r="TPD55" s="0"/>
      <c r="TPE55" s="0"/>
      <c r="TPF55" s="0"/>
      <c r="TPG55" s="0"/>
      <c r="TPH55" s="0"/>
      <c r="TPI55" s="0"/>
      <c r="TPJ55" s="0"/>
      <c r="TPK55" s="0"/>
      <c r="TPL55" s="0"/>
      <c r="TPM55" s="0"/>
      <c r="TPN55" s="0"/>
      <c r="TPO55" s="0"/>
      <c r="TPP55" s="0"/>
      <c r="TPQ55" s="0"/>
      <c r="TPR55" s="0"/>
      <c r="TPS55" s="0"/>
      <c r="TPT55" s="0"/>
      <c r="TPU55" s="0"/>
      <c r="TPV55" s="0"/>
      <c r="TPW55" s="0"/>
      <c r="TPX55" s="0"/>
      <c r="TPY55" s="0"/>
      <c r="TPZ55" s="0"/>
      <c r="TQA55" s="0"/>
      <c r="TQB55" s="0"/>
      <c r="TQC55" s="0"/>
      <c r="TQD55" s="0"/>
      <c r="TQE55" s="0"/>
      <c r="TQF55" s="0"/>
      <c r="TQG55" s="0"/>
      <c r="TQH55" s="0"/>
      <c r="TQI55" s="0"/>
      <c r="TQJ55" s="0"/>
      <c r="TQK55" s="0"/>
      <c r="TQL55" s="0"/>
      <c r="TQM55" s="0"/>
      <c r="TQN55" s="0"/>
      <c r="TQO55" s="0"/>
      <c r="TQP55" s="0"/>
      <c r="TQQ55" s="0"/>
      <c r="TQR55" s="0"/>
      <c r="TQS55" s="0"/>
      <c r="TQT55" s="0"/>
      <c r="TQU55" s="0"/>
      <c r="TQV55" s="0"/>
      <c r="TQW55" s="0"/>
      <c r="TQX55" s="0"/>
      <c r="TQY55" s="0"/>
      <c r="TQZ55" s="0"/>
      <c r="TRA55" s="0"/>
      <c r="TRB55" s="0"/>
      <c r="TRC55" s="0"/>
      <c r="TRD55" s="0"/>
      <c r="TRE55" s="0"/>
      <c r="TRF55" s="0"/>
      <c r="TRG55" s="0"/>
      <c r="TRH55" s="0"/>
      <c r="TRI55" s="0"/>
      <c r="TRJ55" s="0"/>
      <c r="TRK55" s="0"/>
      <c r="TRL55" s="0"/>
      <c r="TRM55" s="0"/>
      <c r="TRN55" s="0"/>
      <c r="TRO55" s="0"/>
      <c r="TRP55" s="0"/>
      <c r="TRQ55" s="0"/>
      <c r="TRR55" s="0"/>
      <c r="TRS55" s="0"/>
      <c r="TRT55" s="0"/>
      <c r="TRU55" s="0"/>
      <c r="TRV55" s="0"/>
      <c r="TRW55" s="0"/>
      <c r="TRX55" s="0"/>
      <c r="TRY55" s="0"/>
      <c r="TRZ55" s="0"/>
      <c r="TSA55" s="0"/>
      <c r="TSB55" s="0"/>
      <c r="TSC55" s="0"/>
      <c r="TSD55" s="0"/>
      <c r="TSE55" s="0"/>
      <c r="TSF55" s="0"/>
      <c r="TSG55" s="0"/>
      <c r="TSH55" s="0"/>
      <c r="TSI55" s="0"/>
      <c r="TSJ55" s="0"/>
      <c r="TSK55" s="0"/>
      <c r="TSL55" s="0"/>
      <c r="TSM55" s="0"/>
      <c r="TSN55" s="0"/>
      <c r="TSO55" s="0"/>
      <c r="TSP55" s="0"/>
      <c r="TSQ55" s="0"/>
      <c r="TSR55" s="0"/>
      <c r="TSS55" s="0"/>
      <c r="TST55" s="0"/>
      <c r="TSU55" s="0"/>
      <c r="TSV55" s="0"/>
      <c r="TSW55" s="0"/>
      <c r="TSX55" s="0"/>
      <c r="TSY55" s="0"/>
      <c r="TSZ55" s="0"/>
      <c r="TTA55" s="0"/>
      <c r="TTB55" s="0"/>
      <c r="TTC55" s="0"/>
      <c r="TTD55" s="0"/>
      <c r="TTE55" s="0"/>
      <c r="TTF55" s="0"/>
      <c r="TTG55" s="0"/>
      <c r="TTH55" s="0"/>
      <c r="TTI55" s="0"/>
      <c r="TTJ55" s="0"/>
      <c r="TTK55" s="0"/>
      <c r="TTL55" s="0"/>
      <c r="TTM55" s="0"/>
      <c r="TTN55" s="0"/>
      <c r="TTO55" s="0"/>
      <c r="TTP55" s="0"/>
      <c r="TTQ55" s="0"/>
      <c r="TTR55" s="0"/>
      <c r="TTS55" s="0"/>
      <c r="TTT55" s="0"/>
      <c r="TTU55" s="0"/>
      <c r="TTV55" s="0"/>
      <c r="TTW55" s="0"/>
      <c r="TTX55" s="0"/>
      <c r="TTY55" s="0"/>
      <c r="TTZ55" s="0"/>
      <c r="TUA55" s="0"/>
      <c r="TUB55" s="0"/>
      <c r="TUC55" s="0"/>
      <c r="TUD55" s="0"/>
      <c r="TUE55" s="0"/>
      <c r="TUF55" s="0"/>
      <c r="TUG55" s="0"/>
      <c r="TUH55" s="0"/>
      <c r="TUI55" s="0"/>
      <c r="TUJ55" s="0"/>
      <c r="TUK55" s="0"/>
      <c r="TUL55" s="0"/>
      <c r="TUM55" s="0"/>
      <c r="TUN55" s="0"/>
      <c r="TUO55" s="0"/>
      <c r="TUP55" s="0"/>
      <c r="TUQ55" s="0"/>
      <c r="TUR55" s="0"/>
      <c r="TUS55" s="0"/>
      <c r="TUT55" s="0"/>
      <c r="TUU55" s="0"/>
      <c r="TUV55" s="0"/>
      <c r="TUW55" s="0"/>
      <c r="TUX55" s="0"/>
      <c r="TUY55" s="0"/>
      <c r="TUZ55" s="0"/>
      <c r="TVA55" s="0"/>
      <c r="TVB55" s="0"/>
      <c r="TVC55" s="0"/>
      <c r="TVD55" s="0"/>
      <c r="TVE55" s="0"/>
      <c r="TVF55" s="0"/>
      <c r="TVG55" s="0"/>
      <c r="TVH55" s="0"/>
      <c r="TVI55" s="0"/>
      <c r="TVJ55" s="0"/>
      <c r="TVK55" s="0"/>
      <c r="TVL55" s="0"/>
      <c r="TVM55" s="0"/>
      <c r="TVN55" s="0"/>
      <c r="TVO55" s="0"/>
      <c r="TVP55" s="0"/>
      <c r="TVQ55" s="0"/>
      <c r="TVR55" s="0"/>
      <c r="TVS55" s="0"/>
      <c r="TVT55" s="0"/>
      <c r="TVU55" s="0"/>
      <c r="TVV55" s="0"/>
      <c r="TVW55" s="0"/>
      <c r="TVX55" s="0"/>
      <c r="TVY55" s="0"/>
      <c r="TVZ55" s="0"/>
      <c r="TWA55" s="0"/>
      <c r="TWB55" s="0"/>
      <c r="TWC55" s="0"/>
      <c r="TWD55" s="0"/>
      <c r="TWE55" s="0"/>
      <c r="TWF55" s="0"/>
      <c r="TWG55" s="0"/>
      <c r="TWH55" s="0"/>
      <c r="TWI55" s="0"/>
      <c r="TWJ55" s="0"/>
      <c r="TWK55" s="0"/>
      <c r="TWL55" s="0"/>
      <c r="TWM55" s="0"/>
      <c r="TWN55" s="0"/>
      <c r="TWO55" s="0"/>
      <c r="TWP55" s="0"/>
      <c r="TWQ55" s="0"/>
      <c r="TWR55" s="0"/>
      <c r="TWS55" s="0"/>
      <c r="TWT55" s="0"/>
      <c r="TWU55" s="0"/>
      <c r="TWV55" s="0"/>
      <c r="TWW55" s="0"/>
      <c r="TWX55" s="0"/>
      <c r="TWY55" s="0"/>
      <c r="TWZ55" s="0"/>
      <c r="TXA55" s="0"/>
      <c r="TXB55" s="0"/>
      <c r="TXC55" s="0"/>
      <c r="TXD55" s="0"/>
      <c r="TXE55" s="0"/>
      <c r="TXF55" s="0"/>
      <c r="TXG55" s="0"/>
      <c r="TXH55" s="0"/>
      <c r="TXI55" s="0"/>
      <c r="TXJ55" s="0"/>
      <c r="TXK55" s="0"/>
      <c r="TXL55" s="0"/>
      <c r="TXM55" s="0"/>
      <c r="TXN55" s="0"/>
      <c r="TXO55" s="0"/>
      <c r="TXP55" s="0"/>
      <c r="TXQ55" s="0"/>
      <c r="TXR55" s="0"/>
      <c r="TXS55" s="0"/>
      <c r="TXT55" s="0"/>
      <c r="TXU55" s="0"/>
      <c r="TXV55" s="0"/>
      <c r="TXW55" s="0"/>
      <c r="TXX55" s="0"/>
      <c r="TXY55" s="0"/>
      <c r="TXZ55" s="0"/>
      <c r="TYA55" s="0"/>
      <c r="TYB55" s="0"/>
      <c r="TYC55" s="0"/>
      <c r="TYD55" s="0"/>
      <c r="TYE55" s="0"/>
      <c r="TYF55" s="0"/>
      <c r="TYG55" s="0"/>
      <c r="TYH55" s="0"/>
      <c r="TYI55" s="0"/>
      <c r="TYJ55" s="0"/>
      <c r="TYK55" s="0"/>
      <c r="TYL55" s="0"/>
      <c r="TYM55" s="0"/>
      <c r="TYN55" s="0"/>
      <c r="TYO55" s="0"/>
      <c r="TYP55" s="0"/>
      <c r="TYQ55" s="0"/>
      <c r="TYR55" s="0"/>
      <c r="TYS55" s="0"/>
      <c r="TYT55" s="0"/>
      <c r="TYU55" s="0"/>
      <c r="TYV55" s="0"/>
      <c r="TYW55" s="0"/>
      <c r="TYX55" s="0"/>
      <c r="TYY55" s="0"/>
      <c r="TYZ55" s="0"/>
      <c r="TZA55" s="0"/>
      <c r="TZB55" s="0"/>
      <c r="TZC55" s="0"/>
      <c r="TZD55" s="0"/>
      <c r="TZE55" s="0"/>
      <c r="TZF55" s="0"/>
      <c r="TZG55" s="0"/>
      <c r="TZH55" s="0"/>
      <c r="TZI55" s="0"/>
      <c r="TZJ55" s="0"/>
      <c r="TZK55" s="0"/>
      <c r="TZL55" s="0"/>
      <c r="TZM55" s="0"/>
      <c r="TZN55" s="0"/>
      <c r="TZO55" s="0"/>
      <c r="TZP55" s="0"/>
      <c r="TZQ55" s="0"/>
      <c r="TZR55" s="0"/>
      <c r="TZS55" s="0"/>
      <c r="TZT55" s="0"/>
      <c r="TZU55" s="0"/>
      <c r="TZV55" s="0"/>
      <c r="TZW55" s="0"/>
      <c r="TZX55" s="0"/>
      <c r="TZY55" s="0"/>
      <c r="TZZ55" s="0"/>
      <c r="UAA55" s="0"/>
      <c r="UAB55" s="0"/>
      <c r="UAC55" s="0"/>
      <c r="UAD55" s="0"/>
      <c r="UAE55" s="0"/>
      <c r="UAF55" s="0"/>
      <c r="UAG55" s="0"/>
      <c r="UAH55" s="0"/>
      <c r="UAI55" s="0"/>
      <c r="UAJ55" s="0"/>
      <c r="UAK55" s="0"/>
      <c r="UAL55" s="0"/>
      <c r="UAM55" s="0"/>
      <c r="UAN55" s="0"/>
      <c r="UAO55" s="0"/>
      <c r="UAP55" s="0"/>
      <c r="UAQ55" s="0"/>
      <c r="UAR55" s="0"/>
      <c r="UAS55" s="0"/>
      <c r="UAT55" s="0"/>
      <c r="UAU55" s="0"/>
      <c r="UAV55" s="0"/>
      <c r="UAW55" s="0"/>
      <c r="UAX55" s="0"/>
      <c r="UAY55" s="0"/>
      <c r="UAZ55" s="0"/>
      <c r="UBA55" s="0"/>
      <c r="UBB55" s="0"/>
      <c r="UBC55" s="0"/>
      <c r="UBD55" s="0"/>
      <c r="UBE55" s="0"/>
      <c r="UBF55" s="0"/>
      <c r="UBG55" s="0"/>
      <c r="UBH55" s="0"/>
      <c r="UBI55" s="0"/>
      <c r="UBJ55" s="0"/>
      <c r="UBK55" s="0"/>
      <c r="UBL55" s="0"/>
      <c r="UBM55" s="0"/>
      <c r="UBN55" s="0"/>
      <c r="UBO55" s="0"/>
      <c r="UBP55" s="0"/>
      <c r="UBQ55" s="0"/>
      <c r="UBR55" s="0"/>
      <c r="UBS55" s="0"/>
      <c r="UBT55" s="0"/>
      <c r="UBU55" s="0"/>
      <c r="UBV55" s="0"/>
      <c r="UBW55" s="0"/>
      <c r="UBX55" s="0"/>
      <c r="UBY55" s="0"/>
      <c r="UBZ55" s="0"/>
      <c r="UCA55" s="0"/>
      <c r="UCB55" s="0"/>
      <c r="UCC55" s="0"/>
      <c r="UCD55" s="0"/>
      <c r="UCE55" s="0"/>
      <c r="UCF55" s="0"/>
      <c r="UCG55" s="0"/>
      <c r="UCH55" s="0"/>
      <c r="UCI55" s="0"/>
      <c r="UCJ55" s="0"/>
      <c r="UCK55" s="0"/>
      <c r="UCL55" s="0"/>
      <c r="UCM55" s="0"/>
      <c r="UCN55" s="0"/>
      <c r="UCO55" s="0"/>
      <c r="UCP55" s="0"/>
      <c r="UCQ55" s="0"/>
      <c r="UCR55" s="0"/>
      <c r="UCS55" s="0"/>
      <c r="UCT55" s="0"/>
      <c r="UCU55" s="0"/>
      <c r="UCV55" s="0"/>
      <c r="UCW55" s="0"/>
      <c r="UCX55" s="0"/>
      <c r="UCY55" s="0"/>
      <c r="UCZ55" s="0"/>
      <c r="UDA55" s="0"/>
      <c r="UDB55" s="0"/>
      <c r="UDC55" s="0"/>
      <c r="UDD55" s="0"/>
      <c r="UDE55" s="0"/>
      <c r="UDF55" s="0"/>
      <c r="UDG55" s="0"/>
      <c r="UDH55" s="0"/>
      <c r="UDI55" s="0"/>
      <c r="UDJ55" s="0"/>
      <c r="UDK55" s="0"/>
      <c r="UDL55" s="0"/>
      <c r="UDM55" s="0"/>
      <c r="UDN55" s="0"/>
      <c r="UDO55" s="0"/>
      <c r="UDP55" s="0"/>
      <c r="UDQ55" s="0"/>
      <c r="UDR55" s="0"/>
      <c r="UDS55" s="0"/>
      <c r="UDT55" s="0"/>
      <c r="UDU55" s="0"/>
      <c r="UDV55" s="0"/>
      <c r="UDW55" s="0"/>
      <c r="UDX55" s="0"/>
      <c r="UDY55" s="0"/>
      <c r="UDZ55" s="0"/>
      <c r="UEA55" s="0"/>
      <c r="UEB55" s="0"/>
      <c r="UEC55" s="0"/>
      <c r="UED55" s="0"/>
      <c r="UEE55" s="0"/>
      <c r="UEF55" s="0"/>
      <c r="UEG55" s="0"/>
      <c r="UEH55" s="0"/>
      <c r="UEI55" s="0"/>
      <c r="UEJ55" s="0"/>
      <c r="UEK55" s="0"/>
      <c r="UEL55" s="0"/>
      <c r="UEM55" s="0"/>
      <c r="UEN55" s="0"/>
      <c r="UEO55" s="0"/>
      <c r="UEP55" s="0"/>
      <c r="UEQ55" s="0"/>
      <c r="UER55" s="0"/>
      <c r="UES55" s="0"/>
      <c r="UET55" s="0"/>
      <c r="UEU55" s="0"/>
      <c r="UEV55" s="0"/>
      <c r="UEW55" s="0"/>
      <c r="UEX55" s="0"/>
      <c r="UEY55" s="0"/>
      <c r="UEZ55" s="0"/>
      <c r="UFA55" s="0"/>
      <c r="UFB55" s="0"/>
      <c r="UFC55" s="0"/>
      <c r="UFD55" s="0"/>
      <c r="UFE55" s="0"/>
      <c r="UFF55" s="0"/>
      <c r="UFG55" s="0"/>
      <c r="UFH55" s="0"/>
      <c r="UFI55" s="0"/>
      <c r="UFJ55" s="0"/>
      <c r="UFK55" s="0"/>
      <c r="UFL55" s="0"/>
      <c r="UFM55" s="0"/>
      <c r="UFN55" s="0"/>
      <c r="UFO55" s="0"/>
      <c r="UFP55" s="0"/>
      <c r="UFQ55" s="0"/>
      <c r="UFR55" s="0"/>
      <c r="UFS55" s="0"/>
      <c r="UFT55" s="0"/>
      <c r="UFU55" s="0"/>
      <c r="UFV55" s="0"/>
      <c r="UFW55" s="0"/>
      <c r="UFX55" s="0"/>
      <c r="UFY55" s="0"/>
      <c r="UFZ55" s="0"/>
      <c r="UGA55" s="0"/>
      <c r="UGB55" s="0"/>
      <c r="UGC55" s="0"/>
      <c r="UGD55" s="0"/>
      <c r="UGE55" s="0"/>
      <c r="UGF55" s="0"/>
      <c r="UGG55" s="0"/>
      <c r="UGH55" s="0"/>
      <c r="UGI55" s="0"/>
      <c r="UGJ55" s="0"/>
      <c r="UGK55" s="0"/>
      <c r="UGL55" s="0"/>
      <c r="UGM55" s="0"/>
      <c r="UGN55" s="0"/>
      <c r="UGO55" s="0"/>
      <c r="UGP55" s="0"/>
      <c r="UGQ55" s="0"/>
      <c r="UGR55" s="0"/>
      <c r="UGS55" s="0"/>
      <c r="UGT55" s="0"/>
      <c r="UGU55" s="0"/>
      <c r="UGV55" s="0"/>
      <c r="UGW55" s="0"/>
      <c r="UGX55" s="0"/>
      <c r="UGY55" s="0"/>
      <c r="UGZ55" s="0"/>
      <c r="UHA55" s="0"/>
      <c r="UHB55" s="0"/>
      <c r="UHC55" s="0"/>
      <c r="UHD55" s="0"/>
      <c r="UHE55" s="0"/>
      <c r="UHF55" s="0"/>
      <c r="UHG55" s="0"/>
      <c r="UHH55" s="0"/>
      <c r="UHI55" s="0"/>
      <c r="UHJ55" s="0"/>
      <c r="UHK55" s="0"/>
      <c r="UHL55" s="0"/>
      <c r="UHM55" s="0"/>
      <c r="UHN55" s="0"/>
      <c r="UHO55" s="0"/>
      <c r="UHP55" s="0"/>
      <c r="UHQ55" s="0"/>
      <c r="UHR55" s="0"/>
      <c r="UHS55" s="0"/>
      <c r="UHT55" s="0"/>
      <c r="UHU55" s="0"/>
      <c r="UHV55" s="0"/>
      <c r="UHW55" s="0"/>
      <c r="UHX55" s="0"/>
      <c r="UHY55" s="0"/>
      <c r="UHZ55" s="0"/>
      <c r="UIA55" s="0"/>
      <c r="UIB55" s="0"/>
      <c r="UIC55" s="0"/>
      <c r="UID55" s="0"/>
      <c r="UIE55" s="0"/>
      <c r="UIF55" s="0"/>
      <c r="UIG55" s="0"/>
      <c r="UIH55" s="0"/>
      <c r="UII55" s="0"/>
      <c r="UIJ55" s="0"/>
      <c r="UIK55" s="0"/>
      <c r="UIL55" s="0"/>
      <c r="UIM55" s="0"/>
      <c r="UIN55" s="0"/>
      <c r="UIO55" s="0"/>
      <c r="UIP55" s="0"/>
      <c r="UIQ55" s="0"/>
      <c r="UIR55" s="0"/>
      <c r="UIS55" s="0"/>
      <c r="UIT55" s="0"/>
      <c r="UIU55" s="0"/>
      <c r="UIV55" s="0"/>
      <c r="UIW55" s="0"/>
      <c r="UIX55" s="0"/>
      <c r="UIY55" s="0"/>
      <c r="UIZ55" s="0"/>
      <c r="UJA55" s="0"/>
      <c r="UJB55" s="0"/>
      <c r="UJC55" s="0"/>
      <c r="UJD55" s="0"/>
      <c r="UJE55" s="0"/>
      <c r="UJF55" s="0"/>
      <c r="UJG55" s="0"/>
      <c r="UJH55" s="0"/>
      <c r="UJI55" s="0"/>
      <c r="UJJ55" s="0"/>
      <c r="UJK55" s="0"/>
      <c r="UJL55" s="0"/>
      <c r="UJM55" s="0"/>
      <c r="UJN55" s="0"/>
      <c r="UJO55" s="0"/>
      <c r="UJP55" s="0"/>
      <c r="UJQ55" s="0"/>
      <c r="UJR55" s="0"/>
      <c r="UJS55" s="0"/>
      <c r="UJT55" s="0"/>
      <c r="UJU55" s="0"/>
      <c r="UJV55" s="0"/>
      <c r="UJW55" s="0"/>
      <c r="UJX55" s="0"/>
      <c r="UJY55" s="0"/>
      <c r="UJZ55" s="0"/>
      <c r="UKA55" s="0"/>
      <c r="UKB55" s="0"/>
      <c r="UKC55" s="0"/>
      <c r="UKD55" s="0"/>
      <c r="UKE55" s="0"/>
      <c r="UKF55" s="0"/>
      <c r="UKG55" s="0"/>
      <c r="UKH55" s="0"/>
      <c r="UKI55" s="0"/>
      <c r="UKJ55" s="0"/>
      <c r="UKK55" s="0"/>
      <c r="UKL55" s="0"/>
      <c r="UKM55" s="0"/>
      <c r="UKN55" s="0"/>
      <c r="UKO55" s="0"/>
      <c r="UKP55" s="0"/>
      <c r="UKQ55" s="0"/>
      <c r="UKR55" s="0"/>
      <c r="UKS55" s="0"/>
      <c r="UKT55" s="0"/>
      <c r="UKU55" s="0"/>
      <c r="UKV55" s="0"/>
      <c r="UKW55" s="0"/>
      <c r="UKX55" s="0"/>
      <c r="UKY55" s="0"/>
      <c r="UKZ55" s="0"/>
      <c r="ULA55" s="0"/>
      <c r="ULB55" s="0"/>
      <c r="ULC55" s="0"/>
      <c r="ULD55" s="0"/>
      <c r="ULE55" s="0"/>
      <c r="ULF55" s="0"/>
      <c r="ULG55" s="0"/>
      <c r="ULH55" s="0"/>
      <c r="ULI55" s="0"/>
      <c r="ULJ55" s="0"/>
      <c r="ULK55" s="0"/>
      <c r="ULL55" s="0"/>
      <c r="ULM55" s="0"/>
      <c r="ULN55" s="0"/>
      <c r="ULO55" s="0"/>
      <c r="ULP55" s="0"/>
      <c r="ULQ55" s="0"/>
      <c r="ULR55" s="0"/>
      <c r="ULS55" s="0"/>
      <c r="ULT55" s="0"/>
      <c r="ULU55" s="0"/>
      <c r="ULV55" s="0"/>
      <c r="ULW55" s="0"/>
      <c r="ULX55" s="0"/>
      <c r="ULY55" s="0"/>
      <c r="ULZ55" s="0"/>
      <c r="UMA55" s="0"/>
      <c r="UMB55" s="0"/>
      <c r="UMC55" s="0"/>
      <c r="UMD55" s="0"/>
      <c r="UME55" s="0"/>
      <c r="UMF55" s="0"/>
      <c r="UMG55" s="0"/>
      <c r="UMH55" s="0"/>
      <c r="UMI55" s="0"/>
      <c r="UMJ55" s="0"/>
      <c r="UMK55" s="0"/>
      <c r="UML55" s="0"/>
      <c r="UMM55" s="0"/>
      <c r="UMN55" s="0"/>
      <c r="UMO55" s="0"/>
      <c r="UMP55" s="0"/>
      <c r="UMQ55" s="0"/>
      <c r="UMR55" s="0"/>
      <c r="UMS55" s="0"/>
      <c r="UMT55" s="0"/>
      <c r="UMU55" s="0"/>
      <c r="UMV55" s="0"/>
      <c r="UMW55" s="0"/>
      <c r="UMX55" s="0"/>
      <c r="UMY55" s="0"/>
      <c r="UMZ55" s="0"/>
      <c r="UNA55" s="0"/>
      <c r="UNB55" s="0"/>
      <c r="UNC55" s="0"/>
      <c r="UND55" s="0"/>
      <c r="UNE55" s="0"/>
      <c r="UNF55" s="0"/>
      <c r="UNG55" s="0"/>
      <c r="UNH55" s="0"/>
      <c r="UNI55" s="0"/>
      <c r="UNJ55" s="0"/>
      <c r="UNK55" s="0"/>
      <c r="UNL55" s="0"/>
      <c r="UNM55" s="0"/>
      <c r="UNN55" s="0"/>
      <c r="UNO55" s="0"/>
      <c r="UNP55" s="0"/>
      <c r="UNQ55" s="0"/>
      <c r="UNR55" s="0"/>
      <c r="UNS55" s="0"/>
      <c r="UNT55" s="0"/>
      <c r="UNU55" s="0"/>
      <c r="UNV55" s="0"/>
      <c r="UNW55" s="0"/>
      <c r="UNX55" s="0"/>
      <c r="UNY55" s="0"/>
      <c r="UNZ55" s="0"/>
      <c r="UOA55" s="0"/>
      <c r="UOB55" s="0"/>
      <c r="UOC55" s="0"/>
      <c r="UOD55" s="0"/>
      <c r="UOE55" s="0"/>
      <c r="UOF55" s="0"/>
      <c r="UOG55" s="0"/>
      <c r="UOH55" s="0"/>
      <c r="UOI55" s="0"/>
      <c r="UOJ55" s="0"/>
      <c r="UOK55" s="0"/>
      <c r="UOL55" s="0"/>
      <c r="UOM55" s="0"/>
      <c r="UON55" s="0"/>
      <c r="UOO55" s="0"/>
      <c r="UOP55" s="0"/>
      <c r="UOQ55" s="0"/>
      <c r="UOR55" s="0"/>
      <c r="UOS55" s="0"/>
      <c r="UOT55" s="0"/>
      <c r="UOU55" s="0"/>
      <c r="UOV55" s="0"/>
      <c r="UOW55" s="0"/>
      <c r="UOX55" s="0"/>
      <c r="UOY55" s="0"/>
      <c r="UOZ55" s="0"/>
      <c r="UPA55" s="0"/>
      <c r="UPB55" s="0"/>
      <c r="UPC55" s="0"/>
      <c r="UPD55" s="0"/>
      <c r="UPE55" s="0"/>
      <c r="UPF55" s="0"/>
      <c r="UPG55" s="0"/>
      <c r="UPH55" s="0"/>
      <c r="UPI55" s="0"/>
      <c r="UPJ55" s="0"/>
      <c r="UPK55" s="0"/>
      <c r="UPL55" s="0"/>
      <c r="UPM55" s="0"/>
      <c r="UPN55" s="0"/>
      <c r="UPO55" s="0"/>
      <c r="UPP55" s="0"/>
      <c r="UPQ55" s="0"/>
      <c r="UPR55" s="0"/>
      <c r="UPS55" s="0"/>
      <c r="UPT55" s="0"/>
      <c r="UPU55" s="0"/>
      <c r="UPV55" s="0"/>
      <c r="UPW55" s="0"/>
      <c r="UPX55" s="0"/>
      <c r="UPY55" s="0"/>
      <c r="UPZ55" s="0"/>
      <c r="UQA55" s="0"/>
      <c r="UQB55" s="0"/>
      <c r="UQC55" s="0"/>
      <c r="UQD55" s="0"/>
      <c r="UQE55" s="0"/>
      <c r="UQF55" s="0"/>
      <c r="UQG55" s="0"/>
      <c r="UQH55" s="0"/>
      <c r="UQI55" s="0"/>
      <c r="UQJ55" s="0"/>
      <c r="UQK55" s="0"/>
      <c r="UQL55" s="0"/>
      <c r="UQM55" s="0"/>
      <c r="UQN55" s="0"/>
      <c r="UQO55" s="0"/>
      <c r="UQP55" s="0"/>
      <c r="UQQ55" s="0"/>
      <c r="UQR55" s="0"/>
      <c r="UQS55" s="0"/>
      <c r="UQT55" s="0"/>
      <c r="UQU55" s="0"/>
      <c r="UQV55" s="0"/>
      <c r="UQW55" s="0"/>
      <c r="UQX55" s="0"/>
      <c r="UQY55" s="0"/>
      <c r="UQZ55" s="0"/>
      <c r="URA55" s="0"/>
      <c r="URB55" s="0"/>
      <c r="URC55" s="0"/>
      <c r="URD55" s="0"/>
      <c r="URE55" s="0"/>
      <c r="URF55" s="0"/>
      <c r="URG55" s="0"/>
      <c r="URH55" s="0"/>
      <c r="URI55" s="0"/>
      <c r="URJ55" s="0"/>
      <c r="URK55" s="0"/>
      <c r="URL55" s="0"/>
      <c r="URM55" s="0"/>
      <c r="URN55" s="0"/>
      <c r="URO55" s="0"/>
      <c r="URP55" s="0"/>
      <c r="URQ55" s="0"/>
      <c r="URR55" s="0"/>
      <c r="URS55" s="0"/>
      <c r="URT55" s="0"/>
      <c r="URU55" s="0"/>
      <c r="URV55" s="0"/>
      <c r="URW55" s="0"/>
      <c r="URX55" s="0"/>
      <c r="URY55" s="0"/>
      <c r="URZ55" s="0"/>
      <c r="USA55" s="0"/>
      <c r="USB55" s="0"/>
      <c r="USC55" s="0"/>
      <c r="USD55" s="0"/>
      <c r="USE55" s="0"/>
      <c r="USF55" s="0"/>
      <c r="USG55" s="0"/>
      <c r="USH55" s="0"/>
      <c r="USI55" s="0"/>
      <c r="USJ55" s="0"/>
      <c r="USK55" s="0"/>
      <c r="USL55" s="0"/>
      <c r="USM55" s="0"/>
      <c r="USN55" s="0"/>
      <c r="USO55" s="0"/>
      <c r="USP55" s="0"/>
      <c r="USQ55" s="0"/>
      <c r="USR55" s="0"/>
      <c r="USS55" s="0"/>
      <c r="UST55" s="0"/>
      <c r="USU55" s="0"/>
      <c r="USV55" s="0"/>
      <c r="USW55" s="0"/>
      <c r="USX55" s="0"/>
      <c r="USY55" s="0"/>
      <c r="USZ55" s="0"/>
      <c r="UTA55" s="0"/>
      <c r="UTB55" s="0"/>
      <c r="UTC55" s="0"/>
      <c r="UTD55" s="0"/>
      <c r="UTE55" s="0"/>
      <c r="UTF55" s="0"/>
      <c r="UTG55" s="0"/>
      <c r="UTH55" s="0"/>
      <c r="UTI55" s="0"/>
      <c r="UTJ55" s="0"/>
      <c r="UTK55" s="0"/>
      <c r="UTL55" s="0"/>
      <c r="UTM55" s="0"/>
      <c r="UTN55" s="0"/>
      <c r="UTO55" s="0"/>
      <c r="UTP55" s="0"/>
      <c r="UTQ55" s="0"/>
      <c r="UTR55" s="0"/>
      <c r="UTS55" s="0"/>
      <c r="UTT55" s="0"/>
      <c r="UTU55" s="0"/>
      <c r="UTV55" s="0"/>
      <c r="UTW55" s="0"/>
      <c r="UTX55" s="0"/>
      <c r="UTY55" s="0"/>
      <c r="UTZ55" s="0"/>
      <c r="UUA55" s="0"/>
      <c r="UUB55" s="0"/>
      <c r="UUC55" s="0"/>
      <c r="UUD55" s="0"/>
      <c r="UUE55" s="0"/>
      <c r="UUF55" s="0"/>
      <c r="UUG55" s="0"/>
      <c r="UUH55" s="0"/>
      <c r="UUI55" s="0"/>
      <c r="UUJ55" s="0"/>
      <c r="UUK55" s="0"/>
      <c r="UUL55" s="0"/>
      <c r="UUM55" s="0"/>
      <c r="UUN55" s="0"/>
      <c r="UUO55" s="0"/>
      <c r="UUP55" s="0"/>
      <c r="UUQ55" s="0"/>
      <c r="UUR55" s="0"/>
      <c r="UUS55" s="0"/>
      <c r="UUT55" s="0"/>
      <c r="UUU55" s="0"/>
      <c r="UUV55" s="0"/>
      <c r="UUW55" s="0"/>
      <c r="UUX55" s="0"/>
      <c r="UUY55" s="0"/>
      <c r="UUZ55" s="0"/>
      <c r="UVA55" s="0"/>
      <c r="UVB55" s="0"/>
      <c r="UVC55" s="0"/>
      <c r="UVD55" s="0"/>
      <c r="UVE55" s="0"/>
      <c r="UVF55" s="0"/>
      <c r="UVG55" s="0"/>
      <c r="UVH55" s="0"/>
      <c r="UVI55" s="0"/>
      <c r="UVJ55" s="0"/>
      <c r="UVK55" s="0"/>
      <c r="UVL55" s="0"/>
      <c r="UVM55" s="0"/>
      <c r="UVN55" s="0"/>
      <c r="UVO55" s="0"/>
      <c r="UVP55" s="0"/>
      <c r="UVQ55" s="0"/>
      <c r="UVR55" s="0"/>
      <c r="UVS55" s="0"/>
      <c r="UVT55" s="0"/>
      <c r="UVU55" s="0"/>
      <c r="UVV55" s="0"/>
      <c r="UVW55" s="0"/>
      <c r="UVX55" s="0"/>
      <c r="UVY55" s="0"/>
      <c r="UVZ55" s="0"/>
      <c r="UWA55" s="0"/>
      <c r="UWB55" s="0"/>
      <c r="UWC55" s="0"/>
      <c r="UWD55" s="0"/>
      <c r="UWE55" s="0"/>
      <c r="UWF55" s="0"/>
      <c r="UWG55" s="0"/>
      <c r="UWH55" s="0"/>
      <c r="UWI55" s="0"/>
      <c r="UWJ55" s="0"/>
      <c r="UWK55" s="0"/>
      <c r="UWL55" s="0"/>
      <c r="UWM55" s="0"/>
      <c r="UWN55" s="0"/>
      <c r="UWO55" s="0"/>
      <c r="UWP55" s="0"/>
      <c r="UWQ55" s="0"/>
      <c r="UWR55" s="0"/>
      <c r="UWS55" s="0"/>
      <c r="UWT55" s="0"/>
      <c r="UWU55" s="0"/>
      <c r="UWV55" s="0"/>
      <c r="UWW55" s="0"/>
      <c r="UWX55" s="0"/>
      <c r="UWY55" s="0"/>
      <c r="UWZ55" s="0"/>
      <c r="UXA55" s="0"/>
      <c r="UXB55" s="0"/>
      <c r="UXC55" s="0"/>
      <c r="UXD55" s="0"/>
      <c r="UXE55" s="0"/>
      <c r="UXF55" s="0"/>
      <c r="UXG55" s="0"/>
      <c r="UXH55" s="0"/>
      <c r="UXI55" s="0"/>
      <c r="UXJ55" s="0"/>
      <c r="UXK55" s="0"/>
      <c r="UXL55" s="0"/>
      <c r="UXM55" s="0"/>
      <c r="UXN55" s="0"/>
      <c r="UXO55" s="0"/>
      <c r="UXP55" s="0"/>
      <c r="UXQ55" s="0"/>
      <c r="UXR55" s="0"/>
      <c r="UXS55" s="0"/>
      <c r="UXT55" s="0"/>
      <c r="UXU55" s="0"/>
      <c r="UXV55" s="0"/>
      <c r="UXW55" s="0"/>
      <c r="UXX55" s="0"/>
      <c r="UXY55" s="0"/>
      <c r="UXZ55" s="0"/>
      <c r="UYA55" s="0"/>
      <c r="UYB55" s="0"/>
      <c r="UYC55" s="0"/>
      <c r="UYD55" s="0"/>
      <c r="UYE55" s="0"/>
      <c r="UYF55" s="0"/>
      <c r="UYG55" s="0"/>
      <c r="UYH55" s="0"/>
      <c r="UYI55" s="0"/>
      <c r="UYJ55" s="0"/>
      <c r="UYK55" s="0"/>
      <c r="UYL55" s="0"/>
      <c r="UYM55" s="0"/>
      <c r="UYN55" s="0"/>
      <c r="UYO55" s="0"/>
      <c r="UYP55" s="0"/>
      <c r="UYQ55" s="0"/>
      <c r="UYR55" s="0"/>
      <c r="UYS55" s="0"/>
      <c r="UYT55" s="0"/>
      <c r="UYU55" s="0"/>
      <c r="UYV55" s="0"/>
      <c r="UYW55" s="0"/>
      <c r="UYX55" s="0"/>
      <c r="UYY55" s="0"/>
      <c r="UYZ55" s="0"/>
      <c r="UZA55" s="0"/>
      <c r="UZB55" s="0"/>
      <c r="UZC55" s="0"/>
      <c r="UZD55" s="0"/>
      <c r="UZE55" s="0"/>
      <c r="UZF55" s="0"/>
      <c r="UZG55" s="0"/>
      <c r="UZH55" s="0"/>
      <c r="UZI55" s="0"/>
      <c r="UZJ55" s="0"/>
      <c r="UZK55" s="0"/>
      <c r="UZL55" s="0"/>
      <c r="UZM55" s="0"/>
      <c r="UZN55" s="0"/>
      <c r="UZO55" s="0"/>
      <c r="UZP55" s="0"/>
      <c r="UZQ55" s="0"/>
      <c r="UZR55" s="0"/>
      <c r="UZS55" s="0"/>
      <c r="UZT55" s="0"/>
      <c r="UZU55" s="0"/>
      <c r="UZV55" s="0"/>
      <c r="UZW55" s="0"/>
      <c r="UZX55" s="0"/>
      <c r="UZY55" s="0"/>
      <c r="UZZ55" s="0"/>
      <c r="VAA55" s="0"/>
      <c r="VAB55" s="0"/>
      <c r="VAC55" s="0"/>
      <c r="VAD55" s="0"/>
      <c r="VAE55" s="0"/>
      <c r="VAF55" s="0"/>
      <c r="VAG55" s="0"/>
      <c r="VAH55" s="0"/>
      <c r="VAI55" s="0"/>
      <c r="VAJ55" s="0"/>
      <c r="VAK55" s="0"/>
      <c r="VAL55" s="0"/>
      <c r="VAM55" s="0"/>
      <c r="VAN55" s="0"/>
      <c r="VAO55" s="0"/>
      <c r="VAP55" s="0"/>
      <c r="VAQ55" s="0"/>
      <c r="VAR55" s="0"/>
      <c r="VAS55" s="0"/>
      <c r="VAT55" s="0"/>
      <c r="VAU55" s="0"/>
      <c r="VAV55" s="0"/>
      <c r="VAW55" s="0"/>
      <c r="VAX55" s="0"/>
      <c r="VAY55" s="0"/>
      <c r="VAZ55" s="0"/>
      <c r="VBA55" s="0"/>
      <c r="VBB55" s="0"/>
      <c r="VBC55" s="0"/>
      <c r="VBD55" s="0"/>
      <c r="VBE55" s="0"/>
      <c r="VBF55" s="0"/>
      <c r="VBG55" s="0"/>
      <c r="VBH55" s="0"/>
      <c r="VBI55" s="0"/>
      <c r="VBJ55" s="0"/>
      <c r="VBK55" s="0"/>
      <c r="VBL55" s="0"/>
      <c r="VBM55" s="0"/>
      <c r="VBN55" s="0"/>
      <c r="VBO55" s="0"/>
      <c r="VBP55" s="0"/>
      <c r="VBQ55" s="0"/>
      <c r="VBR55" s="0"/>
      <c r="VBS55" s="0"/>
      <c r="VBT55" s="0"/>
      <c r="VBU55" s="0"/>
      <c r="VBV55" s="0"/>
      <c r="VBW55" s="0"/>
      <c r="VBX55" s="0"/>
      <c r="VBY55" s="0"/>
      <c r="VBZ55" s="0"/>
      <c r="VCA55" s="0"/>
      <c r="VCB55" s="0"/>
      <c r="VCC55" s="0"/>
      <c r="VCD55" s="0"/>
      <c r="VCE55" s="0"/>
      <c r="VCF55" s="0"/>
      <c r="VCG55" s="0"/>
      <c r="VCH55" s="0"/>
      <c r="VCI55" s="0"/>
      <c r="VCJ55" s="0"/>
      <c r="VCK55" s="0"/>
      <c r="VCL55" s="0"/>
      <c r="VCM55" s="0"/>
      <c r="VCN55" s="0"/>
      <c r="VCO55" s="0"/>
      <c r="VCP55" s="0"/>
      <c r="VCQ55" s="0"/>
      <c r="VCR55" s="0"/>
      <c r="VCS55" s="0"/>
      <c r="VCT55" s="0"/>
      <c r="VCU55" s="0"/>
      <c r="VCV55" s="0"/>
      <c r="VCW55" s="0"/>
      <c r="VCX55" s="0"/>
      <c r="VCY55" s="0"/>
      <c r="VCZ55" s="0"/>
      <c r="VDA55" s="0"/>
      <c r="VDB55" s="0"/>
      <c r="VDC55" s="0"/>
      <c r="VDD55" s="0"/>
      <c r="VDE55" s="0"/>
      <c r="VDF55" s="0"/>
      <c r="VDG55" s="0"/>
      <c r="VDH55" s="0"/>
      <c r="VDI55" s="0"/>
      <c r="VDJ55" s="0"/>
      <c r="VDK55" s="0"/>
      <c r="VDL55" s="0"/>
      <c r="VDM55" s="0"/>
      <c r="VDN55" s="0"/>
      <c r="VDO55" s="0"/>
      <c r="VDP55" s="0"/>
      <c r="VDQ55" s="0"/>
      <c r="VDR55" s="0"/>
      <c r="VDS55" s="0"/>
      <c r="VDT55" s="0"/>
      <c r="VDU55" s="0"/>
      <c r="VDV55" s="0"/>
      <c r="VDW55" s="0"/>
      <c r="VDX55" s="0"/>
      <c r="VDY55" s="0"/>
      <c r="VDZ55" s="0"/>
      <c r="VEA55" s="0"/>
      <c r="VEB55" s="0"/>
      <c r="VEC55" s="0"/>
      <c r="VED55" s="0"/>
      <c r="VEE55" s="0"/>
      <c r="VEF55" s="0"/>
      <c r="VEG55" s="0"/>
      <c r="VEH55" s="0"/>
      <c r="VEI55" s="0"/>
      <c r="VEJ55" s="0"/>
      <c r="VEK55" s="0"/>
      <c r="VEL55" s="0"/>
      <c r="VEM55" s="0"/>
      <c r="VEN55" s="0"/>
      <c r="VEO55" s="0"/>
      <c r="VEP55" s="0"/>
      <c r="VEQ55" s="0"/>
      <c r="VER55" s="0"/>
      <c r="VES55" s="0"/>
      <c r="VET55" s="0"/>
      <c r="VEU55" s="0"/>
      <c r="VEV55" s="0"/>
      <c r="VEW55" s="0"/>
      <c r="VEX55" s="0"/>
      <c r="VEY55" s="0"/>
      <c r="VEZ55" s="0"/>
      <c r="VFA55" s="0"/>
      <c r="VFB55" s="0"/>
      <c r="VFC55" s="0"/>
      <c r="VFD55" s="0"/>
      <c r="VFE55" s="0"/>
      <c r="VFF55" s="0"/>
      <c r="VFG55" s="0"/>
      <c r="VFH55" s="0"/>
      <c r="VFI55" s="0"/>
      <c r="VFJ55" s="0"/>
      <c r="VFK55" s="0"/>
      <c r="VFL55" s="0"/>
      <c r="VFM55" s="0"/>
      <c r="VFN55" s="0"/>
      <c r="VFO55" s="0"/>
      <c r="VFP55" s="0"/>
      <c r="VFQ55" s="0"/>
      <c r="VFR55" s="0"/>
      <c r="VFS55" s="0"/>
      <c r="VFT55" s="0"/>
      <c r="VFU55" s="0"/>
      <c r="VFV55" s="0"/>
      <c r="VFW55" s="0"/>
      <c r="VFX55" s="0"/>
      <c r="VFY55" s="0"/>
      <c r="VFZ55" s="0"/>
      <c r="VGA55" s="0"/>
      <c r="VGB55" s="0"/>
      <c r="VGC55" s="0"/>
      <c r="VGD55" s="0"/>
      <c r="VGE55" s="0"/>
      <c r="VGF55" s="0"/>
      <c r="VGG55" s="0"/>
      <c r="VGH55" s="0"/>
      <c r="VGI55" s="0"/>
      <c r="VGJ55" s="0"/>
      <c r="VGK55" s="0"/>
      <c r="VGL55" s="0"/>
      <c r="VGM55" s="0"/>
      <c r="VGN55" s="0"/>
      <c r="VGO55" s="0"/>
      <c r="VGP55" s="0"/>
      <c r="VGQ55" s="0"/>
      <c r="VGR55" s="0"/>
      <c r="VGS55" s="0"/>
      <c r="VGT55" s="0"/>
      <c r="VGU55" s="0"/>
      <c r="VGV55" s="0"/>
      <c r="VGW55" s="0"/>
      <c r="VGX55" s="0"/>
      <c r="VGY55" s="0"/>
      <c r="VGZ55" s="0"/>
      <c r="VHA55" s="0"/>
      <c r="VHB55" s="0"/>
      <c r="VHC55" s="0"/>
      <c r="VHD55" s="0"/>
      <c r="VHE55" s="0"/>
      <c r="VHF55" s="0"/>
      <c r="VHG55" s="0"/>
      <c r="VHH55" s="0"/>
      <c r="VHI55" s="0"/>
      <c r="VHJ55" s="0"/>
      <c r="VHK55" s="0"/>
      <c r="VHL55" s="0"/>
      <c r="VHM55" s="0"/>
      <c r="VHN55" s="0"/>
      <c r="VHO55" s="0"/>
      <c r="VHP55" s="0"/>
      <c r="VHQ55" s="0"/>
      <c r="VHR55" s="0"/>
      <c r="VHS55" s="0"/>
      <c r="VHT55" s="0"/>
      <c r="VHU55" s="0"/>
      <c r="VHV55" s="0"/>
      <c r="VHW55" s="0"/>
      <c r="VHX55" s="0"/>
      <c r="VHY55" s="0"/>
      <c r="VHZ55" s="0"/>
      <c r="VIA55" s="0"/>
      <c r="VIB55" s="0"/>
      <c r="VIC55" s="0"/>
      <c r="VID55" s="0"/>
      <c r="VIE55" s="0"/>
      <c r="VIF55" s="0"/>
      <c r="VIG55" s="0"/>
      <c r="VIH55" s="0"/>
      <c r="VII55" s="0"/>
      <c r="VIJ55" s="0"/>
      <c r="VIK55" s="0"/>
      <c r="VIL55" s="0"/>
      <c r="VIM55" s="0"/>
      <c r="VIN55" s="0"/>
      <c r="VIO55" s="0"/>
      <c r="VIP55" s="0"/>
      <c r="VIQ55" s="0"/>
      <c r="VIR55" s="0"/>
      <c r="VIS55" s="0"/>
      <c r="VIT55" s="0"/>
      <c r="VIU55" s="0"/>
      <c r="VIV55" s="0"/>
      <c r="VIW55" s="0"/>
      <c r="VIX55" s="0"/>
      <c r="VIY55" s="0"/>
      <c r="VIZ55" s="0"/>
      <c r="VJA55" s="0"/>
      <c r="VJB55" s="0"/>
      <c r="VJC55" s="0"/>
      <c r="VJD55" s="0"/>
      <c r="VJE55" s="0"/>
      <c r="VJF55" s="0"/>
      <c r="VJG55" s="0"/>
      <c r="VJH55" s="0"/>
      <c r="VJI55" s="0"/>
      <c r="VJJ55" s="0"/>
      <c r="VJK55" s="0"/>
      <c r="VJL55" s="0"/>
      <c r="VJM55" s="0"/>
      <c r="VJN55" s="0"/>
      <c r="VJO55" s="0"/>
      <c r="VJP55" s="0"/>
      <c r="VJQ55" s="0"/>
      <c r="VJR55" s="0"/>
      <c r="VJS55" s="0"/>
      <c r="VJT55" s="0"/>
      <c r="VJU55" s="0"/>
      <c r="VJV55" s="0"/>
      <c r="VJW55" s="0"/>
      <c r="VJX55" s="0"/>
      <c r="VJY55" s="0"/>
      <c r="VJZ55" s="0"/>
      <c r="VKA55" s="0"/>
      <c r="VKB55" s="0"/>
      <c r="VKC55" s="0"/>
      <c r="VKD55" s="0"/>
      <c r="VKE55" s="0"/>
      <c r="VKF55" s="0"/>
      <c r="VKG55" s="0"/>
      <c r="VKH55" s="0"/>
      <c r="VKI55" s="0"/>
      <c r="VKJ55" s="0"/>
      <c r="VKK55" s="0"/>
      <c r="VKL55" s="0"/>
      <c r="VKM55" s="0"/>
      <c r="VKN55" s="0"/>
      <c r="VKO55" s="0"/>
      <c r="VKP55" s="0"/>
      <c r="VKQ55" s="0"/>
      <c r="VKR55" s="0"/>
      <c r="VKS55" s="0"/>
      <c r="VKT55" s="0"/>
      <c r="VKU55" s="0"/>
      <c r="VKV55" s="0"/>
      <c r="VKW55" s="0"/>
      <c r="VKX55" s="0"/>
      <c r="VKY55" s="0"/>
      <c r="VKZ55" s="0"/>
      <c r="VLA55" s="0"/>
      <c r="VLB55" s="0"/>
      <c r="VLC55" s="0"/>
      <c r="VLD55" s="0"/>
      <c r="VLE55" s="0"/>
      <c r="VLF55" s="0"/>
      <c r="VLG55" s="0"/>
      <c r="VLH55" s="0"/>
      <c r="VLI55" s="0"/>
      <c r="VLJ55" s="0"/>
      <c r="VLK55" s="0"/>
      <c r="VLL55" s="0"/>
      <c r="VLM55" s="0"/>
      <c r="VLN55" s="0"/>
      <c r="VLO55" s="0"/>
      <c r="VLP55" s="0"/>
      <c r="VLQ55" s="0"/>
      <c r="VLR55" s="0"/>
      <c r="VLS55" s="0"/>
      <c r="VLT55" s="0"/>
      <c r="VLU55" s="0"/>
      <c r="VLV55" s="0"/>
      <c r="VLW55" s="0"/>
      <c r="VLX55" s="0"/>
      <c r="VLY55" s="0"/>
      <c r="VLZ55" s="0"/>
      <c r="VMA55" s="0"/>
      <c r="VMB55" s="0"/>
      <c r="VMC55" s="0"/>
      <c r="VMD55" s="0"/>
      <c r="VME55" s="0"/>
      <c r="VMF55" s="0"/>
      <c r="VMG55" s="0"/>
      <c r="VMH55" s="0"/>
      <c r="VMI55" s="0"/>
      <c r="VMJ55" s="0"/>
      <c r="VMK55" s="0"/>
      <c r="VML55" s="0"/>
      <c r="VMM55" s="0"/>
      <c r="VMN55" s="0"/>
      <c r="VMO55" s="0"/>
      <c r="VMP55" s="0"/>
      <c r="VMQ55" s="0"/>
      <c r="VMR55" s="0"/>
      <c r="VMS55" s="0"/>
      <c r="VMT55" s="0"/>
      <c r="VMU55" s="0"/>
      <c r="VMV55" s="0"/>
      <c r="VMW55" s="0"/>
      <c r="VMX55" s="0"/>
      <c r="VMY55" s="0"/>
      <c r="VMZ55" s="0"/>
      <c r="VNA55" s="0"/>
      <c r="VNB55" s="0"/>
      <c r="VNC55" s="0"/>
      <c r="VND55" s="0"/>
      <c r="VNE55" s="0"/>
      <c r="VNF55" s="0"/>
      <c r="VNG55" s="0"/>
      <c r="VNH55" s="0"/>
      <c r="VNI55" s="0"/>
      <c r="VNJ55" s="0"/>
      <c r="VNK55" s="0"/>
      <c r="VNL55" s="0"/>
      <c r="VNM55" s="0"/>
      <c r="VNN55" s="0"/>
      <c r="VNO55" s="0"/>
      <c r="VNP55" s="0"/>
      <c r="VNQ55" s="0"/>
      <c r="VNR55" s="0"/>
      <c r="VNS55" s="0"/>
      <c r="VNT55" s="0"/>
      <c r="VNU55" s="0"/>
      <c r="VNV55" s="0"/>
      <c r="VNW55" s="0"/>
      <c r="VNX55" s="0"/>
      <c r="VNY55" s="0"/>
      <c r="VNZ55" s="0"/>
      <c r="VOA55" s="0"/>
      <c r="VOB55" s="0"/>
      <c r="VOC55" s="0"/>
      <c r="VOD55" s="0"/>
      <c r="VOE55" s="0"/>
      <c r="VOF55" s="0"/>
      <c r="VOG55" s="0"/>
      <c r="VOH55" s="0"/>
      <c r="VOI55" s="0"/>
      <c r="VOJ55" s="0"/>
      <c r="VOK55" s="0"/>
      <c r="VOL55" s="0"/>
      <c r="VOM55" s="0"/>
      <c r="VON55" s="0"/>
      <c r="VOO55" s="0"/>
      <c r="VOP55" s="0"/>
      <c r="VOQ55" s="0"/>
      <c r="VOR55" s="0"/>
      <c r="VOS55" s="0"/>
      <c r="VOT55" s="0"/>
      <c r="VOU55" s="0"/>
      <c r="VOV55" s="0"/>
      <c r="VOW55" s="0"/>
      <c r="VOX55" s="0"/>
      <c r="VOY55" s="0"/>
      <c r="VOZ55" s="0"/>
      <c r="VPA55" s="0"/>
      <c r="VPB55" s="0"/>
      <c r="VPC55" s="0"/>
      <c r="VPD55" s="0"/>
      <c r="VPE55" s="0"/>
      <c r="VPF55" s="0"/>
      <c r="VPG55" s="0"/>
      <c r="VPH55" s="0"/>
      <c r="VPI55" s="0"/>
      <c r="VPJ55" s="0"/>
      <c r="VPK55" s="0"/>
      <c r="VPL55" s="0"/>
      <c r="VPM55" s="0"/>
      <c r="VPN55" s="0"/>
      <c r="VPO55" s="0"/>
      <c r="VPP55" s="0"/>
      <c r="VPQ55" s="0"/>
      <c r="VPR55" s="0"/>
      <c r="VPS55" s="0"/>
      <c r="VPT55" s="0"/>
      <c r="VPU55" s="0"/>
      <c r="VPV55" s="0"/>
      <c r="VPW55" s="0"/>
      <c r="VPX55" s="0"/>
      <c r="VPY55" s="0"/>
      <c r="VPZ55" s="0"/>
      <c r="VQA55" s="0"/>
      <c r="VQB55" s="0"/>
      <c r="VQC55" s="0"/>
      <c r="VQD55" s="0"/>
      <c r="VQE55" s="0"/>
      <c r="VQF55" s="0"/>
      <c r="VQG55" s="0"/>
      <c r="VQH55" s="0"/>
      <c r="VQI55" s="0"/>
      <c r="VQJ55" s="0"/>
      <c r="VQK55" s="0"/>
      <c r="VQL55" s="0"/>
      <c r="VQM55" s="0"/>
      <c r="VQN55" s="0"/>
      <c r="VQO55" s="0"/>
      <c r="VQP55" s="0"/>
      <c r="VQQ55" s="0"/>
      <c r="VQR55" s="0"/>
      <c r="VQS55" s="0"/>
      <c r="VQT55" s="0"/>
      <c r="VQU55" s="0"/>
      <c r="VQV55" s="0"/>
      <c r="VQW55" s="0"/>
      <c r="VQX55" s="0"/>
      <c r="VQY55" s="0"/>
      <c r="VQZ55" s="0"/>
      <c r="VRA55" s="0"/>
      <c r="VRB55" s="0"/>
      <c r="VRC55" s="0"/>
      <c r="VRD55" s="0"/>
      <c r="VRE55" s="0"/>
      <c r="VRF55" s="0"/>
      <c r="VRG55" s="0"/>
      <c r="VRH55" s="0"/>
      <c r="VRI55" s="0"/>
      <c r="VRJ55" s="0"/>
      <c r="VRK55" s="0"/>
      <c r="VRL55" s="0"/>
      <c r="VRM55" s="0"/>
      <c r="VRN55" s="0"/>
      <c r="VRO55" s="0"/>
      <c r="VRP55" s="0"/>
      <c r="VRQ55" s="0"/>
      <c r="VRR55" s="0"/>
      <c r="VRS55" s="0"/>
      <c r="VRT55" s="0"/>
      <c r="VRU55" s="0"/>
      <c r="VRV55" s="0"/>
      <c r="VRW55" s="0"/>
      <c r="VRX55" s="0"/>
      <c r="VRY55" s="0"/>
      <c r="VRZ55" s="0"/>
      <c r="VSA55" s="0"/>
      <c r="VSB55" s="0"/>
      <c r="VSC55" s="0"/>
      <c r="VSD55" s="0"/>
      <c r="VSE55" s="0"/>
      <c r="VSF55" s="0"/>
      <c r="VSG55" s="0"/>
      <c r="VSH55" s="0"/>
      <c r="VSI55" s="0"/>
      <c r="VSJ55" s="0"/>
      <c r="VSK55" s="0"/>
      <c r="VSL55" s="0"/>
      <c r="VSM55" s="0"/>
      <c r="VSN55" s="0"/>
      <c r="VSO55" s="0"/>
      <c r="VSP55" s="0"/>
      <c r="VSQ55" s="0"/>
      <c r="VSR55" s="0"/>
      <c r="VSS55" s="0"/>
      <c r="VST55" s="0"/>
      <c r="VSU55" s="0"/>
      <c r="VSV55" s="0"/>
      <c r="VSW55" s="0"/>
      <c r="VSX55" s="0"/>
      <c r="VSY55" s="0"/>
      <c r="VSZ55" s="0"/>
      <c r="VTA55" s="0"/>
      <c r="VTB55" s="0"/>
      <c r="VTC55" s="0"/>
      <c r="VTD55" s="0"/>
      <c r="VTE55" s="0"/>
      <c r="VTF55" s="0"/>
      <c r="VTG55" s="0"/>
      <c r="VTH55" s="0"/>
      <c r="VTI55" s="0"/>
      <c r="VTJ55" s="0"/>
      <c r="VTK55" s="0"/>
      <c r="VTL55" s="0"/>
      <c r="VTM55" s="0"/>
      <c r="VTN55" s="0"/>
      <c r="VTO55" s="0"/>
      <c r="VTP55" s="0"/>
      <c r="VTQ55" s="0"/>
      <c r="VTR55" s="0"/>
      <c r="VTS55" s="0"/>
      <c r="VTT55" s="0"/>
      <c r="VTU55" s="0"/>
      <c r="VTV55" s="0"/>
      <c r="VTW55" s="0"/>
      <c r="VTX55" s="0"/>
      <c r="VTY55" s="0"/>
      <c r="VTZ55" s="0"/>
      <c r="VUA55" s="0"/>
      <c r="VUB55" s="0"/>
      <c r="VUC55" s="0"/>
      <c r="VUD55" s="0"/>
      <c r="VUE55" s="0"/>
      <c r="VUF55" s="0"/>
      <c r="VUG55" s="0"/>
      <c r="VUH55" s="0"/>
      <c r="VUI55" s="0"/>
      <c r="VUJ55" s="0"/>
      <c r="VUK55" s="0"/>
      <c r="VUL55" s="0"/>
      <c r="VUM55" s="0"/>
      <c r="VUN55" s="0"/>
      <c r="VUO55" s="0"/>
      <c r="VUP55" s="0"/>
      <c r="VUQ55" s="0"/>
      <c r="VUR55" s="0"/>
      <c r="VUS55" s="0"/>
      <c r="VUT55" s="0"/>
      <c r="VUU55" s="0"/>
      <c r="VUV55" s="0"/>
      <c r="VUW55" s="0"/>
      <c r="VUX55" s="0"/>
      <c r="VUY55" s="0"/>
      <c r="VUZ55" s="0"/>
      <c r="VVA55" s="0"/>
      <c r="VVB55" s="0"/>
      <c r="VVC55" s="0"/>
      <c r="VVD55" s="0"/>
      <c r="VVE55" s="0"/>
      <c r="VVF55" s="0"/>
      <c r="VVG55" s="0"/>
      <c r="VVH55" s="0"/>
      <c r="VVI55" s="0"/>
      <c r="VVJ55" s="0"/>
      <c r="VVK55" s="0"/>
      <c r="VVL55" s="0"/>
      <c r="VVM55" s="0"/>
      <c r="VVN55" s="0"/>
      <c r="VVO55" s="0"/>
      <c r="VVP55" s="0"/>
      <c r="VVQ55" s="0"/>
      <c r="VVR55" s="0"/>
      <c r="VVS55" s="0"/>
      <c r="VVT55" s="0"/>
      <c r="VVU55" s="0"/>
      <c r="VVV55" s="0"/>
      <c r="VVW55" s="0"/>
      <c r="VVX55" s="0"/>
      <c r="VVY55" s="0"/>
      <c r="VVZ55" s="0"/>
      <c r="VWA55" s="0"/>
      <c r="VWB55" s="0"/>
      <c r="VWC55" s="0"/>
      <c r="VWD55" s="0"/>
      <c r="VWE55" s="0"/>
      <c r="VWF55" s="0"/>
      <c r="VWG55" s="0"/>
      <c r="VWH55" s="0"/>
      <c r="VWI55" s="0"/>
      <c r="VWJ55" s="0"/>
      <c r="VWK55" s="0"/>
      <c r="VWL55" s="0"/>
      <c r="VWM55" s="0"/>
      <c r="VWN55" s="0"/>
      <c r="VWO55" s="0"/>
      <c r="VWP55" s="0"/>
      <c r="VWQ55" s="0"/>
      <c r="VWR55" s="0"/>
      <c r="VWS55" s="0"/>
      <c r="VWT55" s="0"/>
      <c r="VWU55" s="0"/>
      <c r="VWV55" s="0"/>
      <c r="VWW55" s="0"/>
      <c r="VWX55" s="0"/>
      <c r="VWY55" s="0"/>
      <c r="VWZ55" s="0"/>
      <c r="VXA55" s="0"/>
      <c r="VXB55" s="0"/>
      <c r="VXC55" s="0"/>
      <c r="VXD55" s="0"/>
      <c r="VXE55" s="0"/>
      <c r="VXF55" s="0"/>
      <c r="VXG55" s="0"/>
      <c r="VXH55" s="0"/>
      <c r="VXI55" s="0"/>
      <c r="VXJ55" s="0"/>
      <c r="VXK55" s="0"/>
      <c r="VXL55" s="0"/>
      <c r="VXM55" s="0"/>
      <c r="VXN55" s="0"/>
      <c r="VXO55" s="0"/>
      <c r="VXP55" s="0"/>
      <c r="VXQ55" s="0"/>
      <c r="VXR55" s="0"/>
      <c r="VXS55" s="0"/>
      <c r="VXT55" s="0"/>
      <c r="VXU55" s="0"/>
      <c r="VXV55" s="0"/>
      <c r="VXW55" s="0"/>
      <c r="VXX55" s="0"/>
      <c r="VXY55" s="0"/>
      <c r="VXZ55" s="0"/>
      <c r="VYA55" s="0"/>
      <c r="VYB55" s="0"/>
      <c r="VYC55" s="0"/>
      <c r="VYD55" s="0"/>
      <c r="VYE55" s="0"/>
      <c r="VYF55" s="0"/>
      <c r="VYG55" s="0"/>
      <c r="VYH55" s="0"/>
      <c r="VYI55" s="0"/>
      <c r="VYJ55" s="0"/>
      <c r="VYK55" s="0"/>
      <c r="VYL55" s="0"/>
      <c r="VYM55" s="0"/>
      <c r="VYN55" s="0"/>
      <c r="VYO55" s="0"/>
      <c r="VYP55" s="0"/>
      <c r="VYQ55" s="0"/>
      <c r="VYR55" s="0"/>
      <c r="VYS55" s="0"/>
      <c r="VYT55" s="0"/>
      <c r="VYU55" s="0"/>
      <c r="VYV55" s="0"/>
      <c r="VYW55" s="0"/>
      <c r="VYX55" s="0"/>
      <c r="VYY55" s="0"/>
      <c r="VYZ55" s="0"/>
      <c r="VZA55" s="0"/>
      <c r="VZB55" s="0"/>
      <c r="VZC55" s="0"/>
      <c r="VZD55" s="0"/>
      <c r="VZE55" s="0"/>
      <c r="VZF55" s="0"/>
      <c r="VZG55" s="0"/>
      <c r="VZH55" s="0"/>
      <c r="VZI55" s="0"/>
      <c r="VZJ55" s="0"/>
      <c r="VZK55" s="0"/>
      <c r="VZL55" s="0"/>
      <c r="VZM55" s="0"/>
      <c r="VZN55" s="0"/>
      <c r="VZO55" s="0"/>
      <c r="VZP55" s="0"/>
      <c r="VZQ55" s="0"/>
      <c r="VZR55" s="0"/>
      <c r="VZS55" s="0"/>
      <c r="VZT55" s="0"/>
      <c r="VZU55" s="0"/>
      <c r="VZV55" s="0"/>
      <c r="VZW55" s="0"/>
      <c r="VZX55" s="0"/>
      <c r="VZY55" s="0"/>
      <c r="VZZ55" s="0"/>
      <c r="WAA55" s="0"/>
      <c r="WAB55" s="0"/>
      <c r="WAC55" s="0"/>
      <c r="WAD55" s="0"/>
      <c r="WAE55" s="0"/>
      <c r="WAF55" s="0"/>
      <c r="WAG55" s="0"/>
      <c r="WAH55" s="0"/>
      <c r="WAI55" s="0"/>
      <c r="WAJ55" s="0"/>
      <c r="WAK55" s="0"/>
      <c r="WAL55" s="0"/>
      <c r="WAM55" s="0"/>
      <c r="WAN55" s="0"/>
      <c r="WAO55" s="0"/>
      <c r="WAP55" s="0"/>
      <c r="WAQ55" s="0"/>
      <c r="WAR55" s="0"/>
      <c r="WAS55" s="0"/>
      <c r="WAT55" s="0"/>
      <c r="WAU55" s="0"/>
      <c r="WAV55" s="0"/>
      <c r="WAW55" s="0"/>
      <c r="WAX55" s="0"/>
      <c r="WAY55" s="0"/>
      <c r="WAZ55" s="0"/>
      <c r="WBA55" s="0"/>
      <c r="WBB55" s="0"/>
      <c r="WBC55" s="0"/>
      <c r="WBD55" s="0"/>
      <c r="WBE55" s="0"/>
      <c r="WBF55" s="0"/>
      <c r="WBG55" s="0"/>
      <c r="WBH55" s="0"/>
      <c r="WBI55" s="0"/>
      <c r="WBJ55" s="0"/>
      <c r="WBK55" s="0"/>
      <c r="WBL55" s="0"/>
      <c r="WBM55" s="0"/>
      <c r="WBN55" s="0"/>
      <c r="WBO55" s="0"/>
      <c r="WBP55" s="0"/>
      <c r="WBQ55" s="0"/>
      <c r="WBR55" s="0"/>
      <c r="WBS55" s="0"/>
      <c r="WBT55" s="0"/>
      <c r="WBU55" s="0"/>
      <c r="WBV55" s="0"/>
      <c r="WBW55" s="0"/>
      <c r="WBX55" s="0"/>
      <c r="WBY55" s="0"/>
      <c r="WBZ55" s="0"/>
      <c r="WCA55" s="0"/>
      <c r="WCB55" s="0"/>
      <c r="WCC55" s="0"/>
      <c r="WCD55" s="0"/>
      <c r="WCE55" s="0"/>
      <c r="WCF55" s="0"/>
      <c r="WCG55" s="0"/>
      <c r="WCH55" s="0"/>
      <c r="WCI55" s="0"/>
      <c r="WCJ55" s="0"/>
      <c r="WCK55" s="0"/>
      <c r="WCL55" s="0"/>
      <c r="WCM55" s="0"/>
      <c r="WCN55" s="0"/>
      <c r="WCO55" s="0"/>
      <c r="WCP55" s="0"/>
      <c r="WCQ55" s="0"/>
      <c r="WCR55" s="0"/>
      <c r="WCS55" s="0"/>
      <c r="WCT55" s="0"/>
      <c r="WCU55" s="0"/>
      <c r="WCV55" s="0"/>
      <c r="WCW55" s="0"/>
      <c r="WCX55" s="0"/>
      <c r="WCY55" s="0"/>
      <c r="WCZ55" s="0"/>
      <c r="WDA55" s="0"/>
      <c r="WDB55" s="0"/>
      <c r="WDC55" s="0"/>
      <c r="WDD55" s="0"/>
      <c r="WDE55" s="0"/>
      <c r="WDF55" s="0"/>
      <c r="WDG55" s="0"/>
      <c r="WDH55" s="0"/>
      <c r="WDI55" s="0"/>
      <c r="WDJ55" s="0"/>
      <c r="WDK55" s="0"/>
      <c r="WDL55" s="0"/>
      <c r="WDM55" s="0"/>
      <c r="WDN55" s="0"/>
      <c r="WDO55" s="0"/>
      <c r="WDP55" s="0"/>
      <c r="WDQ55" s="0"/>
      <c r="WDR55" s="0"/>
      <c r="WDS55" s="0"/>
      <c r="WDT55" s="0"/>
      <c r="WDU55" s="0"/>
      <c r="WDV55" s="0"/>
      <c r="WDW55" s="0"/>
      <c r="WDX55" s="0"/>
      <c r="WDY55" s="0"/>
      <c r="WDZ55" s="0"/>
      <c r="WEA55" s="0"/>
      <c r="WEB55" s="0"/>
      <c r="WEC55" s="0"/>
      <c r="WED55" s="0"/>
      <c r="WEE55" s="0"/>
      <c r="WEF55" s="0"/>
      <c r="WEG55" s="0"/>
      <c r="WEH55" s="0"/>
      <c r="WEI55" s="0"/>
      <c r="WEJ55" s="0"/>
      <c r="WEK55" s="0"/>
      <c r="WEL55" s="0"/>
      <c r="WEM55" s="0"/>
      <c r="WEN55" s="0"/>
      <c r="WEO55" s="0"/>
      <c r="WEP55" s="0"/>
      <c r="WEQ55" s="0"/>
      <c r="WER55" s="0"/>
      <c r="WES55" s="0"/>
      <c r="WET55" s="0"/>
      <c r="WEU55" s="0"/>
      <c r="WEV55" s="0"/>
      <c r="WEW55" s="0"/>
      <c r="WEX55" s="0"/>
      <c r="WEY55" s="0"/>
      <c r="WEZ55" s="0"/>
      <c r="WFA55" s="0"/>
      <c r="WFB55" s="0"/>
      <c r="WFC55" s="0"/>
      <c r="WFD55" s="0"/>
      <c r="WFE55" s="0"/>
      <c r="WFF55" s="0"/>
      <c r="WFG55" s="0"/>
      <c r="WFH55" s="0"/>
      <c r="WFI55" s="0"/>
      <c r="WFJ55" s="0"/>
      <c r="WFK55" s="0"/>
      <c r="WFL55" s="0"/>
      <c r="WFM55" s="0"/>
      <c r="WFN55" s="0"/>
      <c r="WFO55" s="0"/>
      <c r="WFP55" s="0"/>
      <c r="WFQ55" s="0"/>
      <c r="WFR55" s="0"/>
      <c r="WFS55" s="0"/>
      <c r="WFT55" s="0"/>
      <c r="WFU55" s="0"/>
      <c r="WFV55" s="0"/>
      <c r="WFW55" s="0"/>
      <c r="WFX55" s="0"/>
      <c r="WFY55" s="0"/>
      <c r="WFZ55" s="0"/>
      <c r="WGA55" s="0"/>
      <c r="WGB55" s="0"/>
      <c r="WGC55" s="0"/>
      <c r="WGD55" s="0"/>
      <c r="WGE55" s="0"/>
      <c r="WGF55" s="0"/>
      <c r="WGG55" s="0"/>
      <c r="WGH55" s="0"/>
      <c r="WGI55" s="0"/>
      <c r="WGJ55" s="0"/>
      <c r="WGK55" s="0"/>
      <c r="WGL55" s="0"/>
      <c r="WGM55" s="0"/>
      <c r="WGN55" s="0"/>
      <c r="WGO55" s="0"/>
      <c r="WGP55" s="0"/>
      <c r="WGQ55" s="0"/>
      <c r="WGR55" s="0"/>
      <c r="WGS55" s="0"/>
      <c r="WGT55" s="0"/>
      <c r="WGU55" s="0"/>
      <c r="WGV55" s="0"/>
      <c r="WGW55" s="0"/>
      <c r="WGX55" s="0"/>
      <c r="WGY55" s="0"/>
      <c r="WGZ55" s="0"/>
      <c r="WHA55" s="0"/>
      <c r="WHB55" s="0"/>
      <c r="WHC55" s="0"/>
      <c r="WHD55" s="0"/>
      <c r="WHE55" s="0"/>
      <c r="WHF55" s="0"/>
      <c r="WHG55" s="0"/>
      <c r="WHH55" s="0"/>
      <c r="WHI55" s="0"/>
      <c r="WHJ55" s="0"/>
      <c r="WHK55" s="0"/>
      <c r="WHL55" s="0"/>
      <c r="WHM55" s="0"/>
      <c r="WHN55" s="0"/>
      <c r="WHO55" s="0"/>
      <c r="WHP55" s="0"/>
      <c r="WHQ55" s="0"/>
      <c r="WHR55" s="0"/>
      <c r="WHS55" s="0"/>
      <c r="WHT55" s="0"/>
      <c r="WHU55" s="0"/>
      <c r="WHV55" s="0"/>
      <c r="WHW55" s="0"/>
      <c r="WHX55" s="0"/>
      <c r="WHY55" s="0"/>
      <c r="WHZ55" s="0"/>
      <c r="WIA55" s="0"/>
      <c r="WIB55" s="0"/>
      <c r="WIC55" s="0"/>
      <c r="WID55" s="0"/>
      <c r="WIE55" s="0"/>
      <c r="WIF55" s="0"/>
      <c r="WIG55" s="0"/>
      <c r="WIH55" s="0"/>
      <c r="WII55" s="0"/>
      <c r="WIJ55" s="0"/>
      <c r="WIK55" s="0"/>
      <c r="WIL55" s="0"/>
      <c r="WIM55" s="0"/>
      <c r="WIN55" s="0"/>
      <c r="WIO55" s="0"/>
      <c r="WIP55" s="0"/>
      <c r="WIQ55" s="0"/>
      <c r="WIR55" s="0"/>
      <c r="WIS55" s="0"/>
      <c r="WIT55" s="0"/>
      <c r="WIU55" s="0"/>
      <c r="WIV55" s="0"/>
      <c r="WIW55" s="0"/>
      <c r="WIX55" s="0"/>
      <c r="WIY55" s="0"/>
      <c r="WIZ55" s="0"/>
      <c r="WJA55" s="0"/>
      <c r="WJB55" s="0"/>
      <c r="WJC55" s="0"/>
      <c r="WJD55" s="0"/>
      <c r="WJE55" s="0"/>
      <c r="WJF55" s="0"/>
      <c r="WJG55" s="0"/>
      <c r="WJH55" s="0"/>
      <c r="WJI55" s="0"/>
      <c r="WJJ55" s="0"/>
      <c r="WJK55" s="0"/>
      <c r="WJL55" s="0"/>
      <c r="WJM55" s="0"/>
      <c r="WJN55" s="0"/>
      <c r="WJO55" s="0"/>
      <c r="WJP55" s="0"/>
      <c r="WJQ55" s="0"/>
      <c r="WJR55" s="0"/>
      <c r="WJS55" s="0"/>
      <c r="WJT55" s="0"/>
      <c r="WJU55" s="0"/>
      <c r="WJV55" s="0"/>
      <c r="WJW55" s="0"/>
      <c r="WJX55" s="0"/>
      <c r="WJY55" s="0"/>
      <c r="WJZ55" s="0"/>
      <c r="WKA55" s="0"/>
      <c r="WKB55" s="0"/>
      <c r="WKC55" s="0"/>
      <c r="WKD55" s="0"/>
      <c r="WKE55" s="0"/>
      <c r="WKF55" s="0"/>
      <c r="WKG55" s="0"/>
      <c r="WKH55" s="0"/>
      <c r="WKI55" s="0"/>
      <c r="WKJ55" s="0"/>
      <c r="WKK55" s="0"/>
      <c r="WKL55" s="0"/>
      <c r="WKM55" s="0"/>
      <c r="WKN55" s="0"/>
      <c r="WKO55" s="0"/>
      <c r="WKP55" s="0"/>
      <c r="WKQ55" s="0"/>
      <c r="WKR55" s="0"/>
      <c r="WKS55" s="0"/>
      <c r="WKT55" s="0"/>
      <c r="WKU55" s="0"/>
      <c r="WKV55" s="0"/>
      <c r="WKW55" s="0"/>
      <c r="WKX55" s="0"/>
      <c r="WKY55" s="0"/>
      <c r="WKZ55" s="0"/>
      <c r="WLA55" s="0"/>
      <c r="WLB55" s="0"/>
      <c r="WLC55" s="0"/>
      <c r="WLD55" s="0"/>
      <c r="WLE55" s="0"/>
      <c r="WLF55" s="0"/>
      <c r="WLG55" s="0"/>
      <c r="WLH55" s="0"/>
      <c r="WLI55" s="0"/>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row r="56" customFormat="false" ht="15" hidden="false" customHeight="false" outlineLevel="0" collapsed="false">
      <c r="A56" s="441" t="s">
        <v>634</v>
      </c>
      <c r="B56" s="441" t="n">
        <f aca="false">IF(B2&lt;&gt;"",IF(B4="卧式",B26*B11*B36+B27*B11*B35+IF(B25="",0,B25*1/60*B52),B27*B43+B26*(B11-B43)),"")</f>
        <v>122987.8968</v>
      </c>
      <c r="C56" s="441" t="n">
        <f aca="false">IF(C2&lt;&gt;"",IF(C4="卧式",C26*C11*C36+C27*C11*C35+IF(C25="",0,C25*1/60*C52),C27*C43+C26*(C11-C43)),"")</f>
        <v>89991.144</v>
      </c>
      <c r="D56" s="441" t="n">
        <f aca="false">IF(D2&lt;&gt;"",IF(D4="卧式",D26*D11*D36+D27*D11*D35+IF(D25="",0,D25*1/60*D52),D27*D43+D26*(D11-D43)),"")</f>
        <v>4695.561024</v>
      </c>
      <c r="E56" s="441" t="n">
        <f aca="false">IF(E2&lt;&gt;"",IF(E4="卧式",E26*E11*E36+E27*E11*E35+IF(E25="",0,E25*1/60*E52),E27*E43+E26*(E11-E43)),"")</f>
        <v>5000.136</v>
      </c>
      <c r="F56" s="441" t="n">
        <f aca="false">IF(F2&lt;&gt;"",IF(F4="卧式",F26*F11*F36+F27*F11*F35+IF(F25="",0,F25*1/60*F52),F27*F43+F26*(F11-F43)),"")</f>
        <v>5722.65</v>
      </c>
      <c r="G56" s="441" t="n">
        <f aca="false">IF(G2&lt;&gt;"",IF(G4="卧式",G26*G11*G36+G27*G11*G35+IF(G25="",0,G25*1/60*G52),G27*G43+G26*(G11-G43)),"")</f>
        <v>51366.5064</v>
      </c>
      <c r="H56" s="441" t="n">
        <f aca="false">IF(H2&lt;&gt;"",IF(H4="卧式",H26*H11*H36+H27*H11*H35+IF(H25="",0,H25*1/60*H52),H27*H43+H26*(H11-H43)),"")</f>
        <v>18601.8624</v>
      </c>
      <c r="I56" s="441" t="n">
        <f aca="false">IF(I2&lt;&gt;"",IF(I4="卧式",I26*I11*I36+I27*I11*I35+IF(I25="",0,I25*1/60*I52),I27*I43+I26*(I11-I43)),"")</f>
        <v>2461.76</v>
      </c>
      <c r="J56" s="441" t="n">
        <f aca="false">IF(J2&lt;&gt;"",IF(J4="卧式",J26*J11*J36+J27*J11*J35+IF(J25="",0,J25*1/60*J52),J27*J43+J26*(J11-J43)),"")</f>
        <v>5908.3182</v>
      </c>
      <c r="K56" s="441" t="n">
        <f aca="false">IF(K2&lt;&gt;"",IF(K4="卧式",K26*K11*K36+K27*K11*K35+IF(K25="",0,K25*1/60*K52),K27*K43+K26*(K11-K43)),"")</f>
        <v>945.270833333333</v>
      </c>
      <c r="L56" s="441" t="n">
        <f aca="false">IF(L2&lt;&gt;"",IF(L4="卧式",L26*L11*L36+L27*L11*L35+IF(L25="",0,L25*1/60*L52),L27*L43+L26*(L11-L43)),"")</f>
        <v>7682.199813</v>
      </c>
      <c r="M56" s="441" t="n">
        <f aca="false">IF(M2&lt;&gt;"",IF(M4="卧式",M26*M11*M36+M27*M11*M35+IF(M25="",0,M25*1/60*M52),M27*M43+M26*(M11-M43)),"")</f>
        <v>17357.292</v>
      </c>
      <c r="N56" s="441" t="n">
        <f aca="false">IF(N2&lt;&gt;"",IF(N4="卧式",N26*N11*N36+N27*N11*N35+IF(N25="",0,N25*1/60*N52),N27*N43+N26*(N11-N43)),"")</f>
        <v>88769.039672</v>
      </c>
      <c r="O56" s="441" t="n">
        <f aca="false">IF(O2&lt;&gt;"",IF(O4="卧式",O26*O11*O36+O27*O11*O35+IF(O25="",0,O25*1/60*O52),O27*O43+O26*(O11-O43)),"")</f>
        <v>639.052381333333</v>
      </c>
      <c r="P56" s="441" t="n">
        <f aca="false">IF(P2&lt;&gt;"",IF(P4="卧式",P26*P11*P36+P27*P11*P35+IF(P25="",0,P25*1/60*P52),P27*P43+P26*(P11-P43)),"")</f>
        <v>59292.5781333333</v>
      </c>
      <c r="Q56" s="441" t="n">
        <f aca="false">IF(Q2&lt;&gt;"",IF(Q4="卧式",Q26*Q11*Q36+Q27*Q11*Q35+IF(Q25="",0,Q25*1/60*Q52),Q27*Q43+Q26*(Q11-Q43)),"")</f>
        <v>789.605333333333</v>
      </c>
      <c r="R56" s="441" t="n">
        <f aca="false">IF(R2&lt;&gt;"",IF(R4="卧式",R26*R11*R36+R27*R11*R35+IF(R25="",0,R25*1/60*R52),R27*R43+R26*(R11-R43)),"")</f>
        <v>712.956468</v>
      </c>
      <c r="S56" s="441" t="n">
        <f aca="false">IF(S2&lt;&gt;"",IF(S4="卧式",S26*S11*S36+S27*S11*S35+IF(S25="",0,S25*1/60*S52),S27*S43+S26*(S11-S43)),"")</f>
        <v>1172.228568</v>
      </c>
      <c r="T56" s="441" t="n">
        <f aca="false">IF(T2&lt;&gt;"",IF(T4="卧式",T26*T11*T36+T27*T11*T35+IF(T25="",0,T25*1/60*T52),T27*T43+T26*(T11-T43)),"")</f>
        <v>5121.95096259259</v>
      </c>
      <c r="U56" s="441" t="n">
        <f aca="false">IF(U2&lt;&gt;"",IF(U4="卧式",U26*U11*U36+U27*U11*U35+IF(U25="",0,U25*1/60*U52),U27*U43+U26*(U11-U43)),"")</f>
        <v>38164.22568</v>
      </c>
      <c r="V56" s="441" t="n">
        <f aca="false">IF(V2&lt;&gt;"",IF(V4="卧式",V26*V11*V36+V27*V11*V35+IF(V25="",0,V25*1/60*V52),V27*V43+V26*(V11-V43)),"")</f>
        <v>7332.90532333333</v>
      </c>
      <c r="W56" s="441" t="n">
        <f aca="false">IF(W2&lt;&gt;"",IF(W4="卧式",W26*W11*W36+W27*W11*W35+IF(W25="",0,W25*1/60*W52),W27*W43+W26*(W11-W43)),"")</f>
        <v>7782.50099</v>
      </c>
      <c r="X56" s="441" t="n">
        <f aca="false">IF(X2&lt;&gt;"",IF(X4="卧式",X26*X11*X36+X27*X11*X35+IF(X25="",0,X25*1/60*X52),X27*X43+X26*(X11-X43)),"")</f>
        <v>11622.1081666667</v>
      </c>
      <c r="Y56" s="441" t="n">
        <f aca="false">IF(Y2&lt;&gt;"",IF(Y4="卧式",Y26*Y11*Y36+Y27*Y11*Y35+IF(Y25="",0,Y25*1/60*Y52),Y27*Y43+Y26*(Y11-Y43)),"")</f>
        <v>4916.981421</v>
      </c>
      <c r="Z56" s="441" t="n">
        <f aca="false">IF(Z2&lt;&gt;"",IF(Z4="卧式",Z26*Z11*Z36+Z27*Z11*Z35+IF(Z25="",0,Z25*1/60*Z52),Z27*Z43+Z26*(Z11-Z43)),"")</f>
        <v>3242.4640875</v>
      </c>
      <c r="AA56" s="441" t="str">
        <f aca="false">IF(AA2&lt;&gt;"",IF(AA4="卧式",AA26*AA11*AA36+AA27*AA11*AA35+IF(AA25="",0,AA25*1/60*AA52),AA27*AA43+AA26*(AA11-AA43)),"")</f>
        <v/>
      </c>
      <c r="AB56" s="441" t="str">
        <f aca="false">IF(AB2&lt;&gt;"",IF(AB4="卧式",AB26*AB11*AB36+AB27*AB11*AB35+IF(AB25="",0,AB25*1/60*AB52),AB27*AB43+AB26*(AB11-AB43)),"")</f>
        <v/>
      </c>
      <c r="AC56" s="441" t="str">
        <f aca="false">IF(AC2&lt;&gt;"",IF(AC4="卧式",AC26*AC11*AC36+AC27*AC11*AC35+IF(AC25="",0,AC25*1/60*AC52),AC27*AC43+AC26*(AC11-AC43)),"")</f>
        <v/>
      </c>
      <c r="AD56" s="441" t="str">
        <f aca="false">IF(AD2&lt;&gt;"",IF(AD4="卧式",AD26*AD11*AD36+AD27*AD11*AD35+IF(AD25="",0,AD25*1/60*AD52),AD27*AD43+AD26*(AD11-AD43)),"")</f>
        <v/>
      </c>
      <c r="AE56" s="441" t="str">
        <f aca="false">IF(AE2&lt;&gt;"",IF(AE4="卧式",AE26*AE11*AE36+AE27*AE11*AE35+IF(AE25="",0,AE25*1/60*AE52),AE27*AE43+AE26*(AE11-AE43)),"")</f>
        <v/>
      </c>
      <c r="AF56" s="441" t="str">
        <f aca="false">IF(AF2&lt;&gt;"",IF(AF4="卧式",AF26*AF11*AF36+AF27*AF11*AF35+IF(AF25="",0,AF25*1/60*AF52),AF27*AF43+AF26*(AF11-AF43)),"")</f>
        <v/>
      </c>
      <c r="AG56" s="441" t="str">
        <f aca="false">IF(AG2&lt;&gt;"",IF(AG4="卧式",AG26*AG11*AG36+AG27*AG11*AG35+IF(AG25="",0,AG25*1/60*AG52),AG27*AG43+AG26*(AG11-AG43)),"")</f>
        <v/>
      </c>
      <c r="AH56" s="441" t="str">
        <f aca="false">IF(AH2&lt;&gt;"",IF(AH4="卧式",AH26*AH11*AH36+AH27*AH11*AH35+IF(AH25="",0,AH25*1/60*AH52),AH27*AH43+AH26*(AH11-AH43)),"")</f>
        <v/>
      </c>
      <c r="AI56" s="441" t="str">
        <f aca="false">IF(AI2&lt;&gt;"",IF(AI4="卧式",AI26*AI11*AI36+AI27*AI11*AI35+IF(AI25="",0,AI25*1/60*AI52),AI27*AI43+AI26*(AI11-AI43)),"")</f>
        <v/>
      </c>
      <c r="AJ56" s="441" t="str">
        <f aca="false">IF(AJ2&lt;&gt;"",IF(AJ4="卧式",AJ26*AJ11*AJ36+AJ27*AJ11*AJ35+IF(AJ25="",0,AJ25*1/60*AJ52),AJ27*AJ43+AJ26*(AJ11-AJ43)),"")</f>
        <v/>
      </c>
      <c r="AK56" s="441" t="str">
        <f aca="false">IF(AK2&lt;&gt;"",IF(AK4="卧式",AK26*AK11*AK36+AK27*AK11*AK35+IF(AK25="",0,AK25*1/60*AK52),AK27*AK43+AK26*(AK11-AK43)),"")</f>
        <v/>
      </c>
      <c r="AL56" s="441" t="str">
        <f aca="false">IF(AL2&lt;&gt;"",IF(AL4="卧式",AL26*AL11*AL36+AL27*AL11*AL35+IF(AL25="",0,AL25*1/60*AL52),AL27*AL43+AL26*(AL11-AL43)),"")</f>
        <v/>
      </c>
      <c r="AM56" s="441" t="str">
        <f aca="false">IF(AM2&lt;&gt;"",IF(AM4="卧式",AM26*AM11*AM36+AM27*AM11*AM35+IF(AM25="",0,AM25*1/60*AM52),AM27*AM43+AM26*(AM11-AM43)),"")</f>
        <v/>
      </c>
      <c r="AN56" s="441" t="str">
        <f aca="false">IF(AN2&lt;&gt;"",IF(AN4="卧式",AN26*AN11*AN36+AN27*AN11*AN35+IF(AN25="",0,AN25*1/60*AN52),AN27*AN43+AN26*(AN11-AN43)),"")</f>
        <v/>
      </c>
      <c r="AO56" s="441" t="str">
        <f aca="false">IF(AO2&lt;&gt;"",IF(AO4="卧式",AO26*AO11*AO36+AO27*AO11*AO35+IF(AO25="",0,AO25*1/60*AO52),AO27*AO43+AO26*(AO11-AO43)),"")</f>
        <v/>
      </c>
      <c r="AP56" s="441" t="str">
        <f aca="false">IF(AP2&lt;&gt;"",IF(AP4="卧式",AP26*AP11*AP36+AP27*AP11*AP35+IF(AP25="",0,AP25*1/60*AP52),AP27*AP43+AP26*(AP11-AP43)),"")</f>
        <v/>
      </c>
      <c r="AQ56" s="441" t="str">
        <f aca="false">IF(AQ2&lt;&gt;"",IF(AQ4="卧式",AQ26*AQ11*AQ36+AQ27*AQ11*AQ35+IF(AQ25="",0,AQ25*1/60*AQ52),AQ27*AQ43+AQ26*(AQ11-AQ43)),"")</f>
        <v/>
      </c>
      <c r="AR56" s="441" t="str">
        <f aca="false">IF(AR2&lt;&gt;"",IF(AR4="卧式",AR26*AR11*AR36+AR27*AR11*AR35+IF(AR25="",0,AR25*1/60*AR52),AR27*AR43+AR26*(AR11-AR43)),"")</f>
        <v/>
      </c>
      <c r="AS56" s="441" t="str">
        <f aca="false">IF(AS2&lt;&gt;"",IF(AS4="卧式",AS26*AS11*AS36+AS27*AS11*AS35+IF(AS25="",0,AS25*1/60*AS52),AS27*AS43+AS26*(AS11-AS43)),"")</f>
        <v/>
      </c>
      <c r="AT56" s="441" t="str">
        <f aca="false">IF(AT2&lt;&gt;"",IF(AT4="卧式",AT26*AT11*AT36+AT27*AT11*AT35+IF(AT25="",0,AT25*1/60*AT52),AT27*AT43+AT26*(AT11-AT43)),"")</f>
        <v/>
      </c>
      <c r="AU56" s="441" t="str">
        <f aca="false">IF(AU2&lt;&gt;"",IF(AU4="卧式",AU26*AU11*AU36+AU27*AU11*AU35+IF(AU25="",0,AU25*1/60*AU52),AU27*AU43+AU26*(AU11-AU43)),"")</f>
        <v/>
      </c>
      <c r="AV56" s="441" t="str">
        <f aca="false">IF(AV2&lt;&gt;"",IF(AV4="卧式",AV26*AV11*AV36+AV27*AV11*AV35+IF(AV25="",0,AV25*1/60*AV52),AV27*AV43+AV26*(AV11-AV43)),"")</f>
        <v/>
      </c>
      <c r="AW56" s="441" t="str">
        <f aca="false">IF(AW2&lt;&gt;"",IF(AW4="卧式",AW26*AW11*AW36+AW27*AW11*AW35+IF(AW25="",0,AW25*1/60*AW52),AW27*AW43+AW26*(AW11-AW43)),"")</f>
        <v/>
      </c>
      <c r="AX56" s="441" t="str">
        <f aca="false">IF(AX2&lt;&gt;"",IF(AX4="卧式",AX26*AX11*AX36+AX27*AX11*AX35+IF(AX25="",0,AX25*1/60*AX52),AX27*AX43+AX26*(AX11-AX43)),"")</f>
        <v/>
      </c>
      <c r="AY56" s="441" t="str">
        <f aca="false">IF(AY2&lt;&gt;"",IF(AY4="卧式",AY26*AY11*AY36+AY27*AY11*AY35+IF(AY25="",0,AY25*1/60*AY52),AY27*AY43+AY26*(AY11-AY43)),"")</f>
        <v/>
      </c>
      <c r="AZ56" s="441" t="str">
        <f aca="false">IF(AZ2&lt;&gt;"",IF(AZ4="卧式",AZ26*AZ11*AZ36+AZ27*AZ11*AZ35+IF(AZ25="",0,AZ25*1/60*AZ52),AZ27*AZ43+AZ26*(AZ11-AZ43)),"")</f>
        <v/>
      </c>
      <c r="BA56" s="441" t="str">
        <f aca="false">IF(BA2&lt;&gt;"",IF(BA4="卧式",BA26*BA11*BA36+BA27*BA11*BA35+IF(BA25="",0,BA25*1/60*BA52),BA27*BA43+BA26*(BA11-BA43)),"")</f>
        <v/>
      </c>
      <c r="BB56" s="441" t="str">
        <f aca="false">IF(BB2&lt;&gt;"",IF(BB4="卧式",BB26*BB11*BB36+BB27*BB11*BB35+IF(BB25="",0,BB25*1/60*BB52),BB27*BB43+BB26*(BB11-BB43)),"")</f>
        <v/>
      </c>
      <c r="BC56" s="441" t="str">
        <f aca="false">IF(BC2&lt;&gt;"",IF(BC4="卧式",BC26*BC11*BC36+BC27*BC11*BC35+IF(BC25="",0,BC25*1/60*BC52),BC27*BC43+BC26*(BC11-BC43)),"")</f>
        <v/>
      </c>
      <c r="BD56" s="441" t="str">
        <f aca="false">IF(BD2&lt;&gt;"",IF(BD4="卧式",BD26*BD11*BD36+BD27*BD11*BD35+IF(BD25="",0,BD25*1/60*BD52),BD27*BD43+BD26*(BD11-BD43)),"")</f>
        <v/>
      </c>
      <c r="BE56" s="441" t="str">
        <f aca="false">IF(BE2&lt;&gt;"",IF(BE4="卧式",BE26*BE11*BE36+BE27*BE11*BE35+IF(BE25="",0,BE25*1/60*BE52),BE27*BE43+BE26*(BE11-BE43)),"")</f>
        <v/>
      </c>
      <c r="BF56" s="441" t="str">
        <f aca="false">IF(BF2&lt;&gt;"",IF(BF4="卧式",BF26*BF11*BF36+BF27*BF11*BF35+IF(BF25="",0,BF25*1/60*BF52),BF27*BF43+BF26*(BF11-BF43)),"")</f>
        <v/>
      </c>
      <c r="BG56" s="441" t="str">
        <f aca="false">IF(BG2&lt;&gt;"",IF(BG4="卧式",BG26*BG11*BG36+BG27*BG11*BG35+IF(BG25="",0,BG25*1/60*BG52),BG27*BG43+BG26*(BG11-BG43)),"")</f>
        <v/>
      </c>
      <c r="BH56" s="441" t="str">
        <f aca="false">IF(BH2&lt;&gt;"",IF(BH4="卧式",BH26*BH11*BH36+BH27*BH11*BH35+IF(BH25="",0,BH25*1/60*BH52),BH27*BH43+BH26*(BH11-BH43)),"")</f>
        <v/>
      </c>
      <c r="BI56" s="441" t="str">
        <f aca="false">IF(BI2&lt;&gt;"",IF(BI4="卧式",BI26*BI11*BI36+BI27*BI11*BI35+IF(BI25="",0,BI25*1/60*BI52),BI27*BI43+BI26*(BI11-BI43)),"")</f>
        <v/>
      </c>
      <c r="BJ56" s="441" t="str">
        <f aca="false">IF(BJ2&lt;&gt;"",IF(BJ4="卧式",BJ26*BJ11*BJ36+BJ27*BJ11*BJ35+IF(BJ25="",0,BJ25*1/60*BJ52),BJ27*BJ43+BJ26*(BJ11-BJ43)),"")</f>
        <v/>
      </c>
      <c r="BK56" s="441" t="str">
        <f aca="false">IF(BK2&lt;&gt;"",IF(BK4="卧式",BK26*BK11*BK36+BK27*BK11*BK35+IF(BK25="",0,BK25*1/60*BK52),BK27*BK43+BK26*(BK11-BK43)),"")</f>
        <v/>
      </c>
      <c r="BL56" s="441" t="str">
        <f aca="false">IF(BL2&lt;&gt;"",IF(BL4="卧式",BL26*BL11*BL36+BL27*BL11*BL35+IF(BL25="",0,BL25*1/60*BL52),BL27*BL43+BL26*(BL11-BL43)),"")</f>
        <v/>
      </c>
      <c r="BM56" s="441" t="str">
        <f aca="false">IF(BM2&lt;&gt;"",IF(BM4="卧式",BM26*BM11*BM36+BM27*BM11*BM35+IF(BM25="",0,BM25*1/60*BM52),BM27*BM43+BM26*(BM11-BM43)),"")</f>
        <v/>
      </c>
      <c r="BN56" s="441" t="str">
        <f aca="false">IF(BN2&lt;&gt;"",IF(BN4="卧式",BN26*BN11*BN36+BN27*BN11*BN35+IF(BN25="",0,BN25*1/60*BN52),BN27*BN43+BN26*(BN11-BN43)),"")</f>
        <v/>
      </c>
      <c r="BO56" s="441" t="str">
        <f aca="false">IF(BO2&lt;&gt;"",IF(BO4="卧式",BO26*BO11*BO36+BO27*BO11*BO35+IF(BO25="",0,BO25*1/60*BO52),BO27*BO43+BO26*(BO11-BO43)),"")</f>
        <v/>
      </c>
      <c r="BP56" s="441" t="str">
        <f aca="false">IF(BP2&lt;&gt;"",IF(BP4="卧式",BP26*BP11*BP36+BP27*BP11*BP35+IF(BP25="",0,BP25*1/60*BP52),BP27*BP43+BP26*(BP11-BP43)),"")</f>
        <v/>
      </c>
      <c r="BQ56" s="441" t="str">
        <f aca="false">IF(BQ2&lt;&gt;"",IF(BQ4="卧式",BQ26*BQ11*BQ36+BQ27*BQ11*BQ35+IF(BQ25="",0,BQ25*1/60*BQ52),BQ27*BQ43+BQ26*(BQ11-BQ43)),"")</f>
        <v/>
      </c>
      <c r="BR56" s="441" t="str">
        <f aca="false">IF(BR2&lt;&gt;"",IF(BR4="卧式",BR26*BR11*BR36+BR27*BR11*BR35+IF(BR25="",0,BR25*1/60*BR52),BR27*BR43+BR26*(BR11-BR43)),"")</f>
        <v/>
      </c>
      <c r="BS56" s="441" t="str">
        <f aca="false">IF(BS2&lt;&gt;"",IF(BS4="卧式",BS26*BS11*BS36+BS27*BS11*BS35+IF(BS25="",0,BS25*1/60*BS52),BS27*BS43+BS26*(BS11-BS43)),"")</f>
        <v/>
      </c>
      <c r="BT56" s="441" t="str">
        <f aca="false">IF(BT2&lt;&gt;"",IF(BT4="卧式",BT26*BT11*BT36+BT27*BT11*BT35+IF(BT25="",0,BT25*1/60*BT52),BT27*BT43+BT26*(BT11-BT43)),"")</f>
        <v/>
      </c>
      <c r="BU56" s="441" t="str">
        <f aca="false">IF(BU2&lt;&gt;"",IF(BU4="卧式",BU26*BU11*BU36+BU27*BU11*BU35+IF(BU25="",0,BU25*1/60*BU52),BU27*BU43+BU26*(BU11-BU43)),"")</f>
        <v/>
      </c>
      <c r="BV56" s="441" t="str">
        <f aca="false">IF(BV2&lt;&gt;"",IF(BV4="卧式",BV26*BV11*BV36+BV27*BV11*BV35+IF(BV25="",0,BV25*1/60*BV52),BV27*BV43+BV26*(BV11-BV43)),"")</f>
        <v/>
      </c>
      <c r="BW56" s="441" t="str">
        <f aca="false">IF(BW2&lt;&gt;"",IF(BW4="卧式",BW26*BW11*BW36+BW27*BW11*BW35+IF(BW25="",0,BW25*1/60*BW52),BW27*BW43+BW26*(BW11-BW43)),"")</f>
        <v/>
      </c>
      <c r="BX56" s="441" t="str">
        <f aca="false">IF(BX2&lt;&gt;"",IF(BX4="卧式",BX26*BX11*BX36+BX27*BX11*BX35+IF(BX25="",0,BX25*1/60*BX52),BX27*BX43+BX26*(BX11-BX43)),"")</f>
        <v/>
      </c>
      <c r="BY56" s="441" t="str">
        <f aca="false">IF(BY2&lt;&gt;"",IF(BY4="卧式",BY26*BY11*BY36+BY27*BY11*BY35+IF(BY25="",0,BY25*1/60*BY52),BY27*BY43+BY26*(BY11-BY43)),"")</f>
        <v/>
      </c>
      <c r="BZ56" s="441" t="str">
        <f aca="false">IF(BZ2&lt;&gt;"",IF(BZ4="卧式",BZ26*BZ11*BZ36+BZ27*BZ11*BZ35+IF(BZ25="",0,BZ25*1/60*BZ52),BZ27*BZ43+BZ26*(BZ11-BZ43)),"")</f>
        <v/>
      </c>
      <c r="CA56" s="441" t="str">
        <f aca="false">IF(CA2&lt;&gt;"",IF(CA4="卧式",CA26*CA11*CA36+CA27*CA11*CA35+IF(CA25="",0,CA25*1/60*CA52),CA27*CA43+CA26*(CA11-CA43)),"")</f>
        <v/>
      </c>
      <c r="CB56" s="441" t="str">
        <f aca="false">IF(CB2&lt;&gt;"",IF(CB4="卧式",CB26*CB11*CB36+CB27*CB11*CB35+IF(CB25="",0,CB25*1/60*CB52),CB27*CB43+CB26*(CB11-CB43)),"")</f>
        <v/>
      </c>
      <c r="CC56" s="441" t="str">
        <f aca="false">IF(CC2&lt;&gt;"",IF(CC4="卧式",CC26*CC11*CC36+CC27*CC11*CC35+IF(CC25="",0,CC25*1/60*CC52),CC27*CC43+CC26*(CC11-CC43)),"")</f>
        <v/>
      </c>
      <c r="CD56" s="441" t="str">
        <f aca="false">IF(CD2&lt;&gt;"",IF(CD4="卧式",CD26*CD11*CD36+CD27*CD11*CD35+IF(CD25="",0,CD25*1/60*CD52),CD27*CD43+CD26*(CD11-CD43)),"")</f>
        <v/>
      </c>
      <c r="CE56" s="442"/>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c r="AMK56" s="0"/>
      <c r="AML56" s="0"/>
      <c r="AMM56" s="0"/>
      <c r="AMN56" s="0"/>
      <c r="AMO56" s="0"/>
      <c r="AMP56" s="0"/>
      <c r="AMQ56" s="0"/>
      <c r="AMR56" s="0"/>
      <c r="AMS56" s="0"/>
      <c r="AMT56" s="0"/>
      <c r="AMU56" s="0"/>
      <c r="AMV56" s="0"/>
      <c r="AMW56" s="0"/>
      <c r="AMX56" s="0"/>
      <c r="AMY56" s="0"/>
      <c r="AMZ56" s="0"/>
      <c r="ANA56" s="0"/>
      <c r="ANB56" s="0"/>
      <c r="ANC56" s="0"/>
      <c r="AND56" s="0"/>
      <c r="ANE56" s="0"/>
      <c r="ANF56" s="0"/>
      <c r="ANG56" s="0"/>
      <c r="ANH56" s="0"/>
      <c r="ANI56" s="0"/>
      <c r="ANJ56" s="0"/>
      <c r="ANK56" s="0"/>
      <c r="ANL56" s="0"/>
      <c r="ANM56" s="0"/>
      <c r="ANN56" s="0"/>
      <c r="ANO56" s="0"/>
      <c r="ANP56" s="0"/>
      <c r="ANQ56" s="0"/>
      <c r="ANR56" s="0"/>
      <c r="ANS56" s="0"/>
      <c r="ANT56" s="0"/>
      <c r="ANU56" s="0"/>
      <c r="ANV56" s="0"/>
      <c r="ANW56" s="0"/>
      <c r="ANX56" s="0"/>
      <c r="ANY56" s="0"/>
      <c r="ANZ56" s="0"/>
      <c r="AOA56" s="0"/>
      <c r="AOB56" s="0"/>
      <c r="AOC56" s="0"/>
      <c r="AOD56" s="0"/>
      <c r="AOE56" s="0"/>
      <c r="AOF56" s="0"/>
      <c r="AOG56" s="0"/>
      <c r="AOH56" s="0"/>
      <c r="AOI56" s="0"/>
      <c r="AOJ56" s="0"/>
      <c r="AOK56" s="0"/>
      <c r="AOL56" s="0"/>
      <c r="AOM56" s="0"/>
      <c r="AON56" s="0"/>
      <c r="AOO56" s="0"/>
      <c r="AOP56" s="0"/>
      <c r="AOQ56" s="0"/>
      <c r="AOR56" s="0"/>
      <c r="AOS56" s="0"/>
      <c r="AOT56" s="0"/>
      <c r="AOU56" s="0"/>
      <c r="AOV56" s="0"/>
      <c r="AOW56" s="0"/>
      <c r="AOX56" s="0"/>
      <c r="AOY56" s="0"/>
      <c r="AOZ56" s="0"/>
      <c r="APA56" s="0"/>
      <c r="APB56" s="0"/>
      <c r="APC56" s="0"/>
      <c r="APD56" s="0"/>
      <c r="APE56" s="0"/>
      <c r="APF56" s="0"/>
      <c r="APG56" s="0"/>
      <c r="APH56" s="0"/>
      <c r="API56" s="0"/>
      <c r="APJ56" s="0"/>
      <c r="APK56" s="0"/>
      <c r="APL56" s="0"/>
      <c r="APM56" s="0"/>
      <c r="APN56" s="0"/>
      <c r="APO56" s="0"/>
      <c r="APP56" s="0"/>
      <c r="APQ56" s="0"/>
      <c r="APR56" s="0"/>
      <c r="APS56" s="0"/>
      <c r="APT56" s="0"/>
      <c r="APU56" s="0"/>
      <c r="APV56" s="0"/>
      <c r="APW56" s="0"/>
      <c r="APX56" s="0"/>
      <c r="APY56" s="0"/>
      <c r="APZ56" s="0"/>
      <c r="AQA56" s="0"/>
      <c r="AQB56" s="0"/>
      <c r="AQC56" s="0"/>
      <c r="AQD56" s="0"/>
      <c r="AQE56" s="0"/>
      <c r="AQF56" s="0"/>
      <c r="AQG56" s="0"/>
      <c r="AQH56" s="0"/>
      <c r="AQI56" s="0"/>
      <c r="AQJ56" s="0"/>
      <c r="AQK56" s="0"/>
      <c r="AQL56" s="0"/>
      <c r="AQM56" s="0"/>
      <c r="AQN56" s="0"/>
      <c r="AQO56" s="0"/>
      <c r="AQP56" s="0"/>
      <c r="AQQ56" s="0"/>
      <c r="AQR56" s="0"/>
      <c r="AQS56" s="0"/>
      <c r="AQT56" s="0"/>
      <c r="AQU56" s="0"/>
      <c r="AQV56" s="0"/>
      <c r="AQW56" s="0"/>
      <c r="AQX56" s="0"/>
      <c r="AQY56" s="0"/>
      <c r="AQZ56" s="0"/>
      <c r="ARA56" s="0"/>
      <c r="ARB56" s="0"/>
      <c r="ARC56" s="0"/>
      <c r="ARD56" s="0"/>
      <c r="ARE56" s="0"/>
      <c r="ARF56" s="0"/>
      <c r="ARG56" s="0"/>
      <c r="ARH56" s="0"/>
      <c r="ARI56" s="0"/>
      <c r="ARJ56" s="0"/>
      <c r="ARK56" s="0"/>
      <c r="ARL56" s="0"/>
      <c r="ARM56" s="0"/>
      <c r="ARN56" s="0"/>
      <c r="ARO56" s="0"/>
      <c r="ARP56" s="0"/>
      <c r="ARQ56" s="0"/>
      <c r="ARR56" s="0"/>
      <c r="ARS56" s="0"/>
      <c r="ART56" s="0"/>
      <c r="ARU56" s="0"/>
      <c r="ARV56" s="0"/>
      <c r="ARW56" s="0"/>
      <c r="ARX56" s="0"/>
      <c r="ARY56" s="0"/>
      <c r="ARZ56" s="0"/>
      <c r="ASA56" s="0"/>
      <c r="ASB56" s="0"/>
      <c r="ASC56" s="0"/>
      <c r="ASD56" s="0"/>
      <c r="ASE56" s="0"/>
      <c r="ASF56" s="0"/>
      <c r="ASG56" s="0"/>
      <c r="ASH56" s="0"/>
      <c r="ASI56" s="0"/>
      <c r="ASJ56" s="0"/>
      <c r="ASK56" s="0"/>
      <c r="ASL56" s="0"/>
      <c r="ASM56" s="0"/>
      <c r="ASN56" s="0"/>
      <c r="ASO56" s="0"/>
      <c r="ASP56" s="0"/>
      <c r="ASQ56" s="0"/>
      <c r="ASR56" s="0"/>
      <c r="ASS56" s="0"/>
      <c r="AST56" s="0"/>
      <c r="ASU56" s="0"/>
      <c r="ASV56" s="0"/>
      <c r="ASW56" s="0"/>
      <c r="ASX56" s="0"/>
      <c r="ASY56" s="0"/>
      <c r="ASZ56" s="0"/>
      <c r="ATA56" s="0"/>
      <c r="ATB56" s="0"/>
      <c r="ATC56" s="0"/>
      <c r="ATD56" s="0"/>
      <c r="ATE56" s="0"/>
      <c r="ATF56" s="0"/>
      <c r="ATG56" s="0"/>
      <c r="ATH56" s="0"/>
      <c r="ATI56" s="0"/>
      <c r="ATJ56" s="0"/>
      <c r="ATK56" s="0"/>
      <c r="ATL56" s="0"/>
      <c r="ATM56" s="0"/>
      <c r="ATN56" s="0"/>
      <c r="ATO56" s="0"/>
      <c r="ATP56" s="0"/>
      <c r="ATQ56" s="0"/>
      <c r="ATR56" s="0"/>
      <c r="ATS56" s="0"/>
      <c r="ATT56" s="0"/>
      <c r="ATU56" s="0"/>
      <c r="ATV56" s="0"/>
      <c r="ATW56" s="0"/>
      <c r="ATX56" s="0"/>
      <c r="ATY56" s="0"/>
      <c r="ATZ56" s="0"/>
      <c r="AUA56" s="0"/>
      <c r="AUB56" s="0"/>
      <c r="AUC56" s="0"/>
      <c r="AUD56" s="0"/>
      <c r="AUE56" s="0"/>
      <c r="AUF56" s="0"/>
      <c r="AUG56" s="0"/>
      <c r="AUH56" s="0"/>
      <c r="AUI56" s="0"/>
      <c r="AUJ56" s="0"/>
      <c r="AUK56" s="0"/>
      <c r="AUL56" s="0"/>
      <c r="AUM56" s="0"/>
      <c r="AUN56" s="0"/>
      <c r="AUO56" s="0"/>
      <c r="AUP56" s="0"/>
      <c r="AUQ56" s="0"/>
      <c r="AUR56" s="0"/>
      <c r="AUS56" s="0"/>
      <c r="AUT56" s="0"/>
      <c r="AUU56" s="0"/>
      <c r="AUV56" s="0"/>
      <c r="AUW56" s="0"/>
      <c r="AUX56" s="0"/>
      <c r="AUY56" s="0"/>
      <c r="AUZ56" s="0"/>
      <c r="AVA56" s="0"/>
      <c r="AVB56" s="0"/>
      <c r="AVC56" s="0"/>
      <c r="AVD56" s="0"/>
      <c r="AVE56" s="0"/>
      <c r="AVF56" s="0"/>
      <c r="AVG56" s="0"/>
      <c r="AVH56" s="0"/>
      <c r="AVI56" s="0"/>
      <c r="AVJ56" s="0"/>
      <c r="AVK56" s="0"/>
      <c r="AVL56" s="0"/>
      <c r="AVM56" s="0"/>
      <c r="AVN56" s="0"/>
      <c r="AVO56" s="0"/>
      <c r="AVP56" s="0"/>
      <c r="AVQ56" s="0"/>
      <c r="AVR56" s="0"/>
      <c r="AVS56" s="0"/>
      <c r="AVT56" s="0"/>
      <c r="AVU56" s="0"/>
      <c r="AVV56" s="0"/>
      <c r="AVW56" s="0"/>
      <c r="AVX56" s="0"/>
      <c r="AVY56" s="0"/>
      <c r="AVZ56" s="0"/>
      <c r="AWA56" s="0"/>
      <c r="AWB56" s="0"/>
      <c r="AWC56" s="0"/>
      <c r="AWD56" s="0"/>
      <c r="AWE56" s="0"/>
      <c r="AWF56" s="0"/>
      <c r="AWG56" s="0"/>
      <c r="AWH56" s="0"/>
      <c r="AWI56" s="0"/>
      <c r="AWJ56" s="0"/>
      <c r="AWK56" s="0"/>
      <c r="AWL56" s="0"/>
      <c r="AWM56" s="0"/>
      <c r="AWN56" s="0"/>
      <c r="AWO56" s="0"/>
      <c r="AWP56" s="0"/>
      <c r="AWQ56" s="0"/>
      <c r="AWR56" s="0"/>
      <c r="AWS56" s="0"/>
      <c r="AWT56" s="0"/>
      <c r="AWU56" s="0"/>
      <c r="AWV56" s="0"/>
      <c r="AWW56" s="0"/>
      <c r="AWX56" s="0"/>
      <c r="AWY56" s="0"/>
      <c r="AWZ56" s="0"/>
      <c r="AXA56" s="0"/>
      <c r="AXB56" s="0"/>
      <c r="AXC56" s="0"/>
      <c r="AXD56" s="0"/>
      <c r="AXE56" s="0"/>
      <c r="AXF56" s="0"/>
      <c r="AXG56" s="0"/>
      <c r="AXH56" s="0"/>
      <c r="AXI56" s="0"/>
      <c r="AXJ56" s="0"/>
      <c r="AXK56" s="0"/>
      <c r="AXL56" s="0"/>
      <c r="AXM56" s="0"/>
      <c r="AXN56" s="0"/>
      <c r="AXO56" s="0"/>
      <c r="AXP56" s="0"/>
      <c r="AXQ56" s="0"/>
      <c r="AXR56" s="0"/>
      <c r="AXS56" s="0"/>
      <c r="AXT56" s="0"/>
      <c r="AXU56" s="0"/>
      <c r="AXV56" s="0"/>
      <c r="AXW56" s="0"/>
      <c r="AXX56" s="0"/>
      <c r="AXY56" s="0"/>
      <c r="AXZ56" s="0"/>
      <c r="AYA56" s="0"/>
      <c r="AYB56" s="0"/>
      <c r="AYC56" s="0"/>
      <c r="AYD56" s="0"/>
      <c r="AYE56" s="0"/>
      <c r="AYF56" s="0"/>
      <c r="AYG56" s="0"/>
      <c r="AYH56" s="0"/>
      <c r="AYI56" s="0"/>
      <c r="AYJ56" s="0"/>
      <c r="AYK56" s="0"/>
      <c r="AYL56" s="0"/>
      <c r="AYM56" s="0"/>
      <c r="AYN56" s="0"/>
      <c r="AYO56" s="0"/>
      <c r="AYP56" s="0"/>
      <c r="AYQ56" s="0"/>
      <c r="AYR56" s="0"/>
      <c r="AYS56" s="0"/>
      <c r="AYT56" s="0"/>
      <c r="AYU56" s="0"/>
      <c r="AYV56" s="0"/>
      <c r="AYW56" s="0"/>
      <c r="AYX56" s="0"/>
      <c r="AYY56" s="0"/>
      <c r="AYZ56" s="0"/>
      <c r="AZA56" s="0"/>
      <c r="AZB56" s="0"/>
      <c r="AZC56" s="0"/>
      <c r="AZD56" s="0"/>
      <c r="AZE56" s="0"/>
      <c r="AZF56" s="0"/>
      <c r="AZG56" s="0"/>
      <c r="AZH56" s="0"/>
      <c r="AZI56" s="0"/>
      <c r="AZJ56" s="0"/>
      <c r="AZK56" s="0"/>
      <c r="AZL56" s="0"/>
      <c r="AZM56" s="0"/>
      <c r="AZN56" s="0"/>
      <c r="AZO56" s="0"/>
      <c r="AZP56" s="0"/>
      <c r="AZQ56" s="0"/>
      <c r="AZR56" s="0"/>
      <c r="AZS56" s="0"/>
      <c r="AZT56" s="0"/>
      <c r="AZU56" s="0"/>
      <c r="AZV56" s="0"/>
      <c r="AZW56" s="0"/>
      <c r="AZX56" s="0"/>
      <c r="AZY56" s="0"/>
      <c r="AZZ56" s="0"/>
      <c r="BAA56" s="0"/>
      <c r="BAB56" s="0"/>
      <c r="BAC56" s="0"/>
      <c r="BAD56" s="0"/>
      <c r="BAE56" s="0"/>
      <c r="BAF56" s="0"/>
      <c r="BAG56" s="0"/>
      <c r="BAH56" s="0"/>
      <c r="BAI56" s="0"/>
      <c r="BAJ56" s="0"/>
      <c r="BAK56" s="0"/>
      <c r="BAL56" s="0"/>
      <c r="BAM56" s="0"/>
      <c r="BAN56" s="0"/>
      <c r="BAO56" s="0"/>
      <c r="BAP56" s="0"/>
      <c r="BAQ56" s="0"/>
      <c r="BAR56" s="0"/>
      <c r="BAS56" s="0"/>
      <c r="BAT56" s="0"/>
      <c r="BAU56" s="0"/>
      <c r="BAV56" s="0"/>
      <c r="BAW56" s="0"/>
      <c r="BAX56" s="0"/>
      <c r="BAY56" s="0"/>
      <c r="BAZ56" s="0"/>
      <c r="BBA56" s="0"/>
      <c r="BBB56" s="0"/>
      <c r="BBC56" s="0"/>
      <c r="BBD56" s="0"/>
      <c r="BBE56" s="0"/>
      <c r="BBF56" s="0"/>
      <c r="BBG56" s="0"/>
      <c r="BBH56" s="0"/>
      <c r="BBI56" s="0"/>
      <c r="BBJ56" s="0"/>
      <c r="BBK56" s="0"/>
      <c r="BBL56" s="0"/>
      <c r="BBM56" s="0"/>
      <c r="BBN56" s="0"/>
      <c r="BBO56" s="0"/>
      <c r="BBP56" s="0"/>
      <c r="BBQ56" s="0"/>
      <c r="BBR56" s="0"/>
      <c r="BBS56" s="0"/>
      <c r="BBT56" s="0"/>
      <c r="BBU56" s="0"/>
      <c r="BBV56" s="0"/>
      <c r="BBW56" s="0"/>
      <c r="BBX56" s="0"/>
      <c r="BBY56" s="0"/>
      <c r="BBZ56" s="0"/>
      <c r="BCA56" s="0"/>
      <c r="BCB56" s="0"/>
      <c r="BCC56" s="0"/>
      <c r="BCD56" s="0"/>
      <c r="BCE56" s="0"/>
      <c r="BCF56" s="0"/>
      <c r="BCG56" s="0"/>
      <c r="BCH56" s="0"/>
      <c r="BCI56" s="0"/>
      <c r="BCJ56" s="0"/>
      <c r="BCK56" s="0"/>
      <c r="BCL56" s="0"/>
      <c r="BCM56" s="0"/>
      <c r="BCN56" s="0"/>
      <c r="BCO56" s="0"/>
      <c r="BCP56" s="0"/>
      <c r="BCQ56" s="0"/>
      <c r="BCR56" s="0"/>
      <c r="BCS56" s="0"/>
      <c r="BCT56" s="0"/>
      <c r="BCU56" s="0"/>
      <c r="BCV56" s="0"/>
      <c r="BCW56" s="0"/>
      <c r="BCX56" s="0"/>
      <c r="BCY56" s="0"/>
      <c r="BCZ56" s="0"/>
      <c r="BDA56" s="0"/>
      <c r="BDB56" s="0"/>
      <c r="BDC56" s="0"/>
      <c r="BDD56" s="0"/>
      <c r="BDE56" s="0"/>
      <c r="BDF56" s="0"/>
      <c r="BDG56" s="0"/>
      <c r="BDH56" s="0"/>
      <c r="BDI56" s="0"/>
      <c r="BDJ56" s="0"/>
      <c r="BDK56" s="0"/>
      <c r="BDL56" s="0"/>
      <c r="BDM56" s="0"/>
      <c r="BDN56" s="0"/>
      <c r="BDO56" s="0"/>
      <c r="BDP56" s="0"/>
      <c r="BDQ56" s="0"/>
      <c r="BDR56" s="0"/>
      <c r="BDS56" s="0"/>
      <c r="BDT56" s="0"/>
      <c r="BDU56" s="0"/>
      <c r="BDV56" s="0"/>
      <c r="BDW56" s="0"/>
      <c r="BDX56" s="0"/>
      <c r="BDY56" s="0"/>
      <c r="BDZ56" s="0"/>
      <c r="BEA56" s="0"/>
      <c r="BEB56" s="0"/>
      <c r="BEC56" s="0"/>
      <c r="BED56" s="0"/>
      <c r="BEE56" s="0"/>
      <c r="BEF56" s="0"/>
      <c r="BEG56" s="0"/>
      <c r="BEH56" s="0"/>
      <c r="BEI56" s="0"/>
      <c r="BEJ56" s="0"/>
      <c r="BEK56" s="0"/>
      <c r="BEL56" s="0"/>
      <c r="BEM56" s="0"/>
      <c r="BEN56" s="0"/>
      <c r="BEO56" s="0"/>
      <c r="BEP56" s="0"/>
      <c r="BEQ56" s="0"/>
      <c r="BER56" s="0"/>
      <c r="BES56" s="0"/>
      <c r="BET56" s="0"/>
      <c r="BEU56" s="0"/>
      <c r="BEV56" s="0"/>
      <c r="BEW56" s="0"/>
      <c r="BEX56" s="0"/>
      <c r="BEY56" s="0"/>
      <c r="BEZ56" s="0"/>
      <c r="BFA56" s="0"/>
      <c r="BFB56" s="0"/>
      <c r="BFC56" s="0"/>
      <c r="BFD56" s="0"/>
      <c r="BFE56" s="0"/>
      <c r="BFF56" s="0"/>
      <c r="BFG56" s="0"/>
      <c r="BFH56" s="0"/>
      <c r="BFI56" s="0"/>
      <c r="BFJ56" s="0"/>
      <c r="BFK56" s="0"/>
      <c r="BFL56" s="0"/>
      <c r="BFM56" s="0"/>
      <c r="BFN56" s="0"/>
      <c r="BFO56" s="0"/>
      <c r="BFP56" s="0"/>
      <c r="BFQ56" s="0"/>
      <c r="BFR56" s="0"/>
      <c r="BFS56" s="0"/>
      <c r="BFT56" s="0"/>
      <c r="BFU56" s="0"/>
      <c r="BFV56" s="0"/>
      <c r="BFW56" s="0"/>
      <c r="BFX56" s="0"/>
      <c r="BFY56" s="0"/>
      <c r="BFZ56" s="0"/>
      <c r="BGA56" s="0"/>
      <c r="BGB56" s="0"/>
      <c r="BGC56" s="0"/>
      <c r="BGD56" s="0"/>
      <c r="BGE56" s="0"/>
      <c r="BGF56" s="0"/>
      <c r="BGG56" s="0"/>
      <c r="BGH56" s="0"/>
      <c r="BGI56" s="0"/>
      <c r="BGJ56" s="0"/>
      <c r="BGK56" s="0"/>
      <c r="BGL56" s="0"/>
      <c r="BGM56" s="0"/>
      <c r="BGN56" s="0"/>
      <c r="BGO56" s="0"/>
      <c r="BGP56" s="0"/>
      <c r="BGQ56" s="0"/>
      <c r="BGR56" s="0"/>
      <c r="BGS56" s="0"/>
      <c r="BGT56" s="0"/>
      <c r="BGU56" s="0"/>
      <c r="BGV56" s="0"/>
      <c r="BGW56" s="0"/>
      <c r="BGX56" s="0"/>
      <c r="BGY56" s="0"/>
      <c r="BGZ56" s="0"/>
      <c r="BHA56" s="0"/>
      <c r="BHB56" s="0"/>
      <c r="BHC56" s="0"/>
      <c r="BHD56" s="0"/>
      <c r="BHE56" s="0"/>
      <c r="BHF56" s="0"/>
      <c r="BHG56" s="0"/>
      <c r="BHH56" s="0"/>
      <c r="BHI56" s="0"/>
      <c r="BHJ56" s="0"/>
      <c r="BHK56" s="0"/>
      <c r="BHL56" s="0"/>
      <c r="BHM56" s="0"/>
      <c r="BHN56" s="0"/>
      <c r="BHO56" s="0"/>
      <c r="BHP56" s="0"/>
      <c r="BHQ56" s="0"/>
      <c r="BHR56" s="0"/>
      <c r="BHS56" s="0"/>
      <c r="BHT56" s="0"/>
      <c r="BHU56" s="0"/>
      <c r="BHV56" s="0"/>
      <c r="BHW56" s="0"/>
      <c r="BHX56" s="0"/>
      <c r="BHY56" s="0"/>
      <c r="BHZ56" s="0"/>
      <c r="BIA56" s="0"/>
      <c r="BIB56" s="0"/>
      <c r="BIC56" s="0"/>
      <c r="BID56" s="0"/>
      <c r="BIE56" s="0"/>
      <c r="BIF56" s="0"/>
      <c r="BIG56" s="0"/>
      <c r="BIH56" s="0"/>
      <c r="BII56" s="0"/>
      <c r="BIJ56" s="0"/>
      <c r="BIK56" s="0"/>
      <c r="BIL56" s="0"/>
      <c r="BIM56" s="0"/>
      <c r="BIN56" s="0"/>
      <c r="BIO56" s="0"/>
      <c r="BIP56" s="0"/>
      <c r="BIQ56" s="0"/>
      <c r="BIR56" s="0"/>
      <c r="BIS56" s="0"/>
      <c r="BIT56" s="0"/>
      <c r="BIU56" s="0"/>
      <c r="BIV56" s="0"/>
      <c r="BIW56" s="0"/>
      <c r="BIX56" s="0"/>
      <c r="BIY56" s="0"/>
      <c r="BIZ56" s="0"/>
      <c r="BJA56" s="0"/>
      <c r="BJB56" s="0"/>
      <c r="BJC56" s="0"/>
      <c r="BJD56" s="0"/>
      <c r="BJE56" s="0"/>
      <c r="BJF56" s="0"/>
      <c r="BJG56" s="0"/>
      <c r="BJH56" s="0"/>
      <c r="BJI56" s="0"/>
      <c r="BJJ56" s="0"/>
      <c r="BJK56" s="0"/>
      <c r="BJL56" s="0"/>
      <c r="BJM56" s="0"/>
      <c r="BJN56" s="0"/>
      <c r="BJO56" s="0"/>
      <c r="BJP56" s="0"/>
      <c r="BJQ56" s="0"/>
      <c r="BJR56" s="0"/>
      <c r="BJS56" s="0"/>
      <c r="BJT56" s="0"/>
      <c r="BJU56" s="0"/>
      <c r="BJV56" s="0"/>
      <c r="BJW56" s="0"/>
      <c r="BJX56" s="0"/>
      <c r="BJY56" s="0"/>
      <c r="BJZ56" s="0"/>
      <c r="BKA56" s="0"/>
      <c r="BKB56" s="0"/>
      <c r="BKC56" s="0"/>
      <c r="BKD56" s="0"/>
      <c r="BKE56" s="0"/>
      <c r="BKF56" s="0"/>
      <c r="BKG56" s="0"/>
      <c r="BKH56" s="0"/>
      <c r="BKI56" s="0"/>
      <c r="BKJ56" s="0"/>
      <c r="BKK56" s="0"/>
      <c r="BKL56" s="0"/>
      <c r="BKM56" s="0"/>
      <c r="BKN56" s="0"/>
      <c r="BKO56" s="0"/>
      <c r="BKP56" s="0"/>
      <c r="BKQ56" s="0"/>
      <c r="BKR56" s="0"/>
      <c r="BKS56" s="0"/>
      <c r="BKT56" s="0"/>
      <c r="BKU56" s="0"/>
      <c r="BKV56" s="0"/>
      <c r="BKW56" s="0"/>
      <c r="BKX56" s="0"/>
      <c r="BKY56" s="0"/>
      <c r="BKZ56" s="0"/>
      <c r="BLA56" s="0"/>
      <c r="BLB56" s="0"/>
      <c r="BLC56" s="0"/>
      <c r="BLD56" s="0"/>
      <c r="BLE56" s="0"/>
      <c r="BLF56" s="0"/>
      <c r="BLG56" s="0"/>
      <c r="BLH56" s="0"/>
      <c r="BLI56" s="0"/>
      <c r="BLJ56" s="0"/>
      <c r="BLK56" s="0"/>
      <c r="BLL56" s="0"/>
      <c r="BLM56" s="0"/>
      <c r="BLN56" s="0"/>
      <c r="BLO56" s="0"/>
      <c r="BLP56" s="0"/>
      <c r="BLQ56" s="0"/>
      <c r="BLR56" s="0"/>
      <c r="BLS56" s="0"/>
      <c r="BLT56" s="0"/>
      <c r="BLU56" s="0"/>
      <c r="BLV56" s="0"/>
      <c r="BLW56" s="0"/>
      <c r="BLX56" s="0"/>
      <c r="BLY56" s="0"/>
      <c r="BLZ56" s="0"/>
      <c r="BMA56" s="0"/>
      <c r="BMB56" s="0"/>
      <c r="BMC56" s="0"/>
      <c r="BMD56" s="0"/>
      <c r="BME56" s="0"/>
      <c r="BMF56" s="0"/>
      <c r="BMG56" s="0"/>
      <c r="BMH56" s="0"/>
      <c r="BMI56" s="0"/>
      <c r="BMJ56" s="0"/>
      <c r="BMK56" s="0"/>
      <c r="BML56" s="0"/>
      <c r="BMM56" s="0"/>
      <c r="BMN56" s="0"/>
      <c r="BMO56" s="0"/>
      <c r="BMP56" s="0"/>
      <c r="BMQ56" s="0"/>
      <c r="BMR56" s="0"/>
      <c r="BMS56" s="0"/>
      <c r="BMT56" s="0"/>
      <c r="BMU56" s="0"/>
      <c r="BMV56" s="0"/>
      <c r="BMW56" s="0"/>
      <c r="BMX56" s="0"/>
      <c r="BMY56" s="0"/>
      <c r="BMZ56" s="0"/>
      <c r="BNA56" s="0"/>
      <c r="BNB56" s="0"/>
      <c r="BNC56" s="0"/>
      <c r="BND56" s="0"/>
      <c r="BNE56" s="0"/>
      <c r="BNF56" s="0"/>
      <c r="BNG56" s="0"/>
      <c r="BNH56" s="0"/>
      <c r="BNI56" s="0"/>
      <c r="BNJ56" s="0"/>
      <c r="BNK56" s="0"/>
      <c r="BNL56" s="0"/>
      <c r="BNM56" s="0"/>
      <c r="BNN56" s="0"/>
      <c r="BNO56" s="0"/>
      <c r="BNP56" s="0"/>
      <c r="BNQ56" s="0"/>
      <c r="BNR56" s="0"/>
      <c r="BNS56" s="0"/>
      <c r="BNT56" s="0"/>
      <c r="BNU56" s="0"/>
      <c r="BNV56" s="0"/>
      <c r="BNW56" s="0"/>
      <c r="BNX56" s="0"/>
      <c r="BNY56" s="0"/>
      <c r="BNZ56" s="0"/>
      <c r="BOA56" s="0"/>
      <c r="BOB56" s="0"/>
      <c r="BOC56" s="0"/>
      <c r="BOD56" s="0"/>
      <c r="BOE56" s="0"/>
      <c r="BOF56" s="0"/>
      <c r="BOG56" s="0"/>
      <c r="BOH56" s="0"/>
      <c r="BOI56" s="0"/>
      <c r="BOJ56" s="0"/>
      <c r="BOK56" s="0"/>
      <c r="BOL56" s="0"/>
      <c r="BOM56" s="0"/>
      <c r="BON56" s="0"/>
      <c r="BOO56" s="0"/>
      <c r="BOP56" s="0"/>
      <c r="BOQ56" s="0"/>
      <c r="BOR56" s="0"/>
      <c r="BOS56" s="0"/>
      <c r="BOT56" s="0"/>
      <c r="BOU56" s="0"/>
      <c r="BOV56" s="0"/>
      <c r="BOW56" s="0"/>
      <c r="BOX56" s="0"/>
      <c r="BOY56" s="0"/>
      <c r="BOZ56" s="0"/>
      <c r="BPA56" s="0"/>
      <c r="BPB56" s="0"/>
      <c r="BPC56" s="0"/>
      <c r="BPD56" s="0"/>
      <c r="BPE56" s="0"/>
      <c r="BPF56" s="0"/>
      <c r="BPG56" s="0"/>
      <c r="BPH56" s="0"/>
      <c r="BPI56" s="0"/>
      <c r="BPJ56" s="0"/>
      <c r="BPK56" s="0"/>
      <c r="BPL56" s="0"/>
      <c r="BPM56" s="0"/>
      <c r="BPN56" s="0"/>
      <c r="BPO56" s="0"/>
      <c r="BPP56" s="0"/>
      <c r="BPQ56" s="0"/>
      <c r="BPR56" s="0"/>
      <c r="BPS56" s="0"/>
      <c r="BPT56" s="0"/>
      <c r="BPU56" s="0"/>
      <c r="BPV56" s="0"/>
      <c r="BPW56" s="0"/>
      <c r="BPX56" s="0"/>
      <c r="BPY56" s="0"/>
      <c r="BPZ56" s="0"/>
      <c r="BQA56" s="0"/>
      <c r="BQB56" s="0"/>
      <c r="BQC56" s="0"/>
      <c r="BQD56" s="0"/>
      <c r="BQE56" s="0"/>
      <c r="BQF56" s="0"/>
      <c r="BQG56" s="0"/>
      <c r="BQH56" s="0"/>
      <c r="BQI56" s="0"/>
      <c r="BQJ56" s="0"/>
      <c r="BQK56" s="0"/>
      <c r="BQL56" s="0"/>
      <c r="BQM56" s="0"/>
      <c r="BQN56" s="0"/>
      <c r="BQO56" s="0"/>
      <c r="BQP56" s="0"/>
      <c r="BQQ56" s="0"/>
      <c r="BQR56" s="0"/>
      <c r="BQS56" s="0"/>
      <c r="BQT56" s="0"/>
      <c r="BQU56" s="0"/>
      <c r="BQV56" s="0"/>
      <c r="BQW56" s="0"/>
      <c r="BQX56" s="0"/>
      <c r="BQY56" s="0"/>
      <c r="BQZ56" s="0"/>
      <c r="BRA56" s="0"/>
      <c r="BRB56" s="0"/>
      <c r="BRC56" s="0"/>
      <c r="BRD56" s="0"/>
      <c r="BRE56" s="0"/>
      <c r="BRF56" s="0"/>
      <c r="BRG56" s="0"/>
      <c r="BRH56" s="0"/>
      <c r="BRI56" s="0"/>
      <c r="BRJ56" s="0"/>
      <c r="BRK56" s="0"/>
      <c r="BRL56" s="0"/>
      <c r="BRM56" s="0"/>
      <c r="BRN56" s="0"/>
      <c r="BRO56" s="0"/>
      <c r="BRP56" s="0"/>
      <c r="BRQ56" s="0"/>
      <c r="BRR56" s="0"/>
      <c r="BRS56" s="0"/>
      <c r="BRT56" s="0"/>
      <c r="BRU56" s="0"/>
      <c r="BRV56" s="0"/>
      <c r="BRW56" s="0"/>
      <c r="BRX56" s="0"/>
      <c r="BRY56" s="0"/>
      <c r="BRZ56" s="0"/>
      <c r="BSA56" s="0"/>
      <c r="BSB56" s="0"/>
      <c r="BSC56" s="0"/>
      <c r="BSD56" s="0"/>
      <c r="BSE56" s="0"/>
      <c r="BSF56" s="0"/>
      <c r="BSG56" s="0"/>
      <c r="BSH56" s="0"/>
      <c r="BSI56" s="0"/>
      <c r="BSJ56" s="0"/>
      <c r="BSK56" s="0"/>
      <c r="BSL56" s="0"/>
      <c r="BSM56" s="0"/>
      <c r="BSN56" s="0"/>
      <c r="BSO56" s="0"/>
      <c r="BSP56" s="0"/>
      <c r="BSQ56" s="0"/>
      <c r="BSR56" s="0"/>
      <c r="BSS56" s="0"/>
      <c r="BST56" s="0"/>
      <c r="BSU56" s="0"/>
      <c r="BSV56" s="0"/>
      <c r="BSW56" s="0"/>
      <c r="BSX56" s="0"/>
      <c r="BSY56" s="0"/>
      <c r="BSZ56" s="0"/>
      <c r="BTA56" s="0"/>
      <c r="BTB56" s="0"/>
      <c r="BTC56" s="0"/>
      <c r="BTD56" s="0"/>
      <c r="BTE56" s="0"/>
      <c r="BTF56" s="0"/>
      <c r="BTG56" s="0"/>
      <c r="BTH56" s="0"/>
      <c r="BTI56" s="0"/>
      <c r="BTJ56" s="0"/>
      <c r="BTK56" s="0"/>
      <c r="BTL56" s="0"/>
      <c r="BTM56" s="0"/>
      <c r="BTN56" s="0"/>
      <c r="BTO56" s="0"/>
      <c r="BTP56" s="0"/>
      <c r="BTQ56" s="0"/>
      <c r="BTR56" s="0"/>
      <c r="BTS56" s="0"/>
      <c r="BTT56" s="0"/>
      <c r="BTU56" s="0"/>
      <c r="BTV56" s="0"/>
      <c r="BTW56" s="0"/>
      <c r="BTX56" s="0"/>
      <c r="BTY56" s="0"/>
      <c r="BTZ56" s="0"/>
      <c r="BUA56" s="0"/>
      <c r="BUB56" s="0"/>
      <c r="BUC56" s="0"/>
      <c r="BUD56" s="0"/>
      <c r="BUE56" s="0"/>
      <c r="BUF56" s="0"/>
      <c r="BUG56" s="0"/>
      <c r="BUH56" s="0"/>
      <c r="BUI56" s="0"/>
      <c r="BUJ56" s="0"/>
      <c r="BUK56" s="0"/>
      <c r="BUL56" s="0"/>
      <c r="BUM56" s="0"/>
      <c r="BUN56" s="0"/>
      <c r="BUO56" s="0"/>
      <c r="BUP56" s="0"/>
      <c r="BUQ56" s="0"/>
      <c r="BUR56" s="0"/>
      <c r="BUS56" s="0"/>
      <c r="BUT56" s="0"/>
      <c r="BUU56" s="0"/>
      <c r="BUV56" s="0"/>
      <c r="BUW56" s="0"/>
      <c r="BUX56" s="0"/>
      <c r="BUY56" s="0"/>
      <c r="BUZ56" s="0"/>
      <c r="BVA56" s="0"/>
      <c r="BVB56" s="0"/>
      <c r="BVC56" s="0"/>
      <c r="BVD56" s="0"/>
      <c r="BVE56" s="0"/>
      <c r="BVF56" s="0"/>
      <c r="BVG56" s="0"/>
      <c r="BVH56" s="0"/>
      <c r="BVI56" s="0"/>
      <c r="BVJ56" s="0"/>
      <c r="BVK56" s="0"/>
      <c r="BVL56" s="0"/>
      <c r="BVM56" s="0"/>
      <c r="BVN56" s="0"/>
      <c r="BVO56" s="0"/>
      <c r="BVP56" s="0"/>
      <c r="BVQ56" s="0"/>
      <c r="BVR56" s="0"/>
      <c r="BVS56" s="0"/>
      <c r="BVT56" s="0"/>
      <c r="BVU56" s="0"/>
      <c r="BVV56" s="0"/>
      <c r="BVW56" s="0"/>
      <c r="BVX56" s="0"/>
      <c r="BVY56" s="0"/>
      <c r="BVZ56" s="0"/>
      <c r="BWA56" s="0"/>
      <c r="BWB56" s="0"/>
      <c r="BWC56" s="0"/>
      <c r="BWD56" s="0"/>
      <c r="BWE56" s="0"/>
      <c r="BWF56" s="0"/>
      <c r="BWG56" s="0"/>
      <c r="BWH56" s="0"/>
      <c r="BWI56" s="0"/>
      <c r="BWJ56" s="0"/>
      <c r="BWK56" s="0"/>
      <c r="BWL56" s="0"/>
      <c r="BWM56" s="0"/>
      <c r="BWN56" s="0"/>
      <c r="BWO56" s="0"/>
      <c r="BWP56" s="0"/>
      <c r="BWQ56" s="0"/>
      <c r="BWR56" s="0"/>
      <c r="BWS56" s="0"/>
      <c r="BWT56" s="0"/>
      <c r="BWU56" s="0"/>
      <c r="BWV56" s="0"/>
      <c r="BWW56" s="0"/>
      <c r="BWX56" s="0"/>
      <c r="BWY56" s="0"/>
      <c r="BWZ56" s="0"/>
      <c r="BXA56" s="0"/>
      <c r="BXB56" s="0"/>
      <c r="BXC56" s="0"/>
      <c r="BXD56" s="0"/>
      <c r="BXE56" s="0"/>
      <c r="BXF56" s="0"/>
      <c r="BXG56" s="0"/>
      <c r="BXH56" s="0"/>
      <c r="BXI56" s="0"/>
      <c r="BXJ56" s="0"/>
      <c r="BXK56" s="0"/>
      <c r="BXL56" s="0"/>
      <c r="BXM56" s="0"/>
      <c r="BXN56" s="0"/>
      <c r="BXO56" s="0"/>
      <c r="BXP56" s="0"/>
      <c r="BXQ56" s="0"/>
      <c r="BXR56" s="0"/>
      <c r="BXS56" s="0"/>
      <c r="BXT56" s="0"/>
      <c r="BXU56" s="0"/>
      <c r="BXV56" s="0"/>
      <c r="BXW56" s="0"/>
      <c r="BXX56" s="0"/>
      <c r="BXY56" s="0"/>
      <c r="BXZ56" s="0"/>
      <c r="BYA56" s="0"/>
      <c r="BYB56" s="0"/>
      <c r="BYC56" s="0"/>
      <c r="BYD56" s="0"/>
      <c r="BYE56" s="0"/>
      <c r="BYF56" s="0"/>
      <c r="BYG56" s="0"/>
      <c r="BYH56" s="0"/>
      <c r="BYI56" s="0"/>
      <c r="BYJ56" s="0"/>
      <c r="BYK56" s="0"/>
      <c r="BYL56" s="0"/>
      <c r="BYM56" s="0"/>
      <c r="BYN56" s="0"/>
      <c r="BYO56" s="0"/>
      <c r="BYP56" s="0"/>
      <c r="BYQ56" s="0"/>
      <c r="BYR56" s="0"/>
      <c r="BYS56" s="0"/>
      <c r="BYT56" s="0"/>
      <c r="BYU56" s="0"/>
      <c r="BYV56" s="0"/>
      <c r="BYW56" s="0"/>
      <c r="BYX56" s="0"/>
      <c r="BYY56" s="0"/>
      <c r="BYZ56" s="0"/>
      <c r="BZA56" s="0"/>
      <c r="BZB56" s="0"/>
      <c r="BZC56" s="0"/>
      <c r="BZD56" s="0"/>
      <c r="BZE56" s="0"/>
      <c r="BZF56" s="0"/>
      <c r="BZG56" s="0"/>
      <c r="BZH56" s="0"/>
      <c r="BZI56" s="0"/>
      <c r="BZJ56" s="0"/>
      <c r="BZK56" s="0"/>
      <c r="BZL56" s="0"/>
      <c r="BZM56" s="0"/>
      <c r="BZN56" s="0"/>
      <c r="BZO56" s="0"/>
      <c r="BZP56" s="0"/>
      <c r="BZQ56" s="0"/>
      <c r="BZR56" s="0"/>
      <c r="BZS56" s="0"/>
      <c r="BZT56" s="0"/>
      <c r="BZU56" s="0"/>
      <c r="BZV56" s="0"/>
      <c r="BZW56" s="0"/>
      <c r="BZX56" s="0"/>
      <c r="BZY56" s="0"/>
      <c r="BZZ56" s="0"/>
      <c r="CAA56" s="0"/>
      <c r="CAB56" s="0"/>
      <c r="CAC56" s="0"/>
      <c r="CAD56" s="0"/>
      <c r="CAE56" s="0"/>
      <c r="CAF56" s="0"/>
      <c r="CAG56" s="0"/>
      <c r="CAH56" s="0"/>
      <c r="CAI56" s="0"/>
      <c r="CAJ56" s="0"/>
      <c r="CAK56" s="0"/>
      <c r="CAL56" s="0"/>
      <c r="CAM56" s="0"/>
      <c r="CAN56" s="0"/>
      <c r="CAO56" s="0"/>
      <c r="CAP56" s="0"/>
      <c r="CAQ56" s="0"/>
      <c r="CAR56" s="0"/>
      <c r="CAS56" s="0"/>
      <c r="CAT56" s="0"/>
      <c r="CAU56" s="0"/>
      <c r="CAV56" s="0"/>
      <c r="CAW56" s="0"/>
      <c r="CAX56" s="0"/>
      <c r="CAY56" s="0"/>
      <c r="CAZ56" s="0"/>
      <c r="CBA56" s="0"/>
      <c r="CBB56" s="0"/>
      <c r="CBC56" s="0"/>
      <c r="CBD56" s="0"/>
      <c r="CBE56" s="0"/>
      <c r="CBF56" s="0"/>
      <c r="CBG56" s="0"/>
      <c r="CBH56" s="0"/>
      <c r="CBI56" s="0"/>
      <c r="CBJ56" s="0"/>
      <c r="CBK56" s="0"/>
      <c r="CBL56" s="0"/>
      <c r="CBM56" s="0"/>
      <c r="CBN56" s="0"/>
      <c r="CBO56" s="0"/>
      <c r="CBP56" s="0"/>
      <c r="CBQ56" s="0"/>
      <c r="CBR56" s="0"/>
      <c r="CBS56" s="0"/>
      <c r="CBT56" s="0"/>
      <c r="CBU56" s="0"/>
      <c r="CBV56" s="0"/>
      <c r="CBW56" s="0"/>
      <c r="CBX56" s="0"/>
      <c r="CBY56" s="0"/>
      <c r="CBZ56" s="0"/>
      <c r="CCA56" s="0"/>
      <c r="CCB56" s="0"/>
      <c r="CCC56" s="0"/>
      <c r="CCD56" s="0"/>
      <c r="CCE56" s="0"/>
      <c r="CCF56" s="0"/>
      <c r="CCG56" s="0"/>
      <c r="CCH56" s="0"/>
      <c r="CCI56" s="0"/>
      <c r="CCJ56" s="0"/>
      <c r="CCK56" s="0"/>
      <c r="CCL56" s="0"/>
      <c r="CCM56" s="0"/>
      <c r="CCN56" s="0"/>
      <c r="CCO56" s="0"/>
      <c r="CCP56" s="0"/>
      <c r="CCQ56" s="0"/>
      <c r="CCR56" s="0"/>
      <c r="CCS56" s="0"/>
      <c r="CCT56" s="0"/>
      <c r="CCU56" s="0"/>
      <c r="CCV56" s="0"/>
      <c r="CCW56" s="0"/>
      <c r="CCX56" s="0"/>
      <c r="CCY56" s="0"/>
      <c r="CCZ56" s="0"/>
      <c r="CDA56" s="0"/>
      <c r="CDB56" s="0"/>
      <c r="CDC56" s="0"/>
      <c r="CDD56" s="0"/>
      <c r="CDE56" s="0"/>
      <c r="CDF56" s="0"/>
      <c r="CDG56" s="0"/>
      <c r="CDH56" s="0"/>
      <c r="CDI56" s="0"/>
      <c r="CDJ56" s="0"/>
      <c r="CDK56" s="0"/>
      <c r="CDL56" s="0"/>
      <c r="CDM56" s="0"/>
      <c r="CDN56" s="0"/>
      <c r="CDO56" s="0"/>
      <c r="CDP56" s="0"/>
      <c r="CDQ56" s="0"/>
      <c r="CDR56" s="0"/>
      <c r="CDS56" s="0"/>
      <c r="CDT56" s="0"/>
      <c r="CDU56" s="0"/>
      <c r="CDV56" s="0"/>
      <c r="CDW56" s="0"/>
      <c r="CDX56" s="0"/>
      <c r="CDY56" s="0"/>
      <c r="CDZ56" s="0"/>
      <c r="CEA56" s="0"/>
      <c r="CEB56" s="0"/>
      <c r="CEC56" s="0"/>
      <c r="CED56" s="0"/>
      <c r="CEE56" s="0"/>
      <c r="CEF56" s="0"/>
      <c r="CEG56" s="0"/>
      <c r="CEH56" s="0"/>
      <c r="CEI56" s="0"/>
      <c r="CEJ56" s="0"/>
      <c r="CEK56" s="0"/>
      <c r="CEL56" s="0"/>
      <c r="CEM56" s="0"/>
      <c r="CEN56" s="0"/>
      <c r="CEO56" s="0"/>
      <c r="CEP56" s="0"/>
      <c r="CEQ56" s="0"/>
      <c r="CER56" s="0"/>
      <c r="CES56" s="0"/>
      <c r="CET56" s="0"/>
      <c r="CEU56" s="0"/>
      <c r="CEV56" s="0"/>
      <c r="CEW56" s="0"/>
      <c r="CEX56" s="0"/>
      <c r="CEY56" s="0"/>
      <c r="CEZ56" s="0"/>
      <c r="CFA56" s="0"/>
      <c r="CFB56" s="0"/>
      <c r="CFC56" s="0"/>
      <c r="CFD56" s="0"/>
      <c r="CFE56" s="0"/>
      <c r="CFF56" s="0"/>
      <c r="CFG56" s="0"/>
      <c r="CFH56" s="0"/>
      <c r="CFI56" s="0"/>
      <c r="CFJ56" s="0"/>
      <c r="CFK56" s="0"/>
      <c r="CFL56" s="0"/>
      <c r="CFM56" s="0"/>
      <c r="CFN56" s="0"/>
      <c r="CFO56" s="0"/>
      <c r="CFP56" s="0"/>
      <c r="CFQ56" s="0"/>
      <c r="CFR56" s="0"/>
      <c r="CFS56" s="0"/>
      <c r="CFT56" s="0"/>
      <c r="CFU56" s="0"/>
      <c r="CFV56" s="0"/>
      <c r="CFW56" s="0"/>
      <c r="CFX56" s="0"/>
      <c r="CFY56" s="0"/>
      <c r="CFZ56" s="0"/>
      <c r="CGA56" s="0"/>
      <c r="CGB56" s="0"/>
      <c r="CGC56" s="0"/>
      <c r="CGD56" s="0"/>
      <c r="CGE56" s="0"/>
      <c r="CGF56" s="0"/>
      <c r="CGG56" s="0"/>
      <c r="CGH56" s="0"/>
      <c r="CGI56" s="0"/>
      <c r="CGJ56" s="0"/>
      <c r="CGK56" s="0"/>
      <c r="CGL56" s="0"/>
      <c r="CGM56" s="0"/>
      <c r="CGN56" s="0"/>
      <c r="CGO56" s="0"/>
      <c r="CGP56" s="0"/>
      <c r="CGQ56" s="0"/>
      <c r="CGR56" s="0"/>
      <c r="CGS56" s="0"/>
      <c r="CGT56" s="0"/>
      <c r="CGU56" s="0"/>
      <c r="CGV56" s="0"/>
      <c r="CGW56" s="0"/>
      <c r="CGX56" s="0"/>
      <c r="CGY56" s="0"/>
      <c r="CGZ56" s="0"/>
      <c r="CHA56" s="0"/>
      <c r="CHB56" s="0"/>
      <c r="CHC56" s="0"/>
      <c r="CHD56" s="0"/>
      <c r="CHE56" s="0"/>
      <c r="CHF56" s="0"/>
      <c r="CHG56" s="0"/>
      <c r="CHH56" s="0"/>
      <c r="CHI56" s="0"/>
      <c r="CHJ56" s="0"/>
      <c r="CHK56" s="0"/>
      <c r="CHL56" s="0"/>
      <c r="CHM56" s="0"/>
      <c r="CHN56" s="0"/>
      <c r="CHO56" s="0"/>
      <c r="CHP56" s="0"/>
      <c r="CHQ56" s="0"/>
      <c r="CHR56" s="0"/>
      <c r="CHS56" s="0"/>
      <c r="CHT56" s="0"/>
      <c r="CHU56" s="0"/>
      <c r="CHV56" s="0"/>
      <c r="CHW56" s="0"/>
      <c r="CHX56" s="0"/>
      <c r="CHY56" s="0"/>
      <c r="CHZ56" s="0"/>
      <c r="CIA56" s="0"/>
      <c r="CIB56" s="0"/>
      <c r="CIC56" s="0"/>
      <c r="CID56" s="0"/>
      <c r="CIE56" s="0"/>
      <c r="CIF56" s="0"/>
      <c r="CIG56" s="0"/>
      <c r="CIH56" s="0"/>
      <c r="CII56" s="0"/>
      <c r="CIJ56" s="0"/>
      <c r="CIK56" s="0"/>
      <c r="CIL56" s="0"/>
      <c r="CIM56" s="0"/>
      <c r="CIN56" s="0"/>
      <c r="CIO56" s="0"/>
      <c r="CIP56" s="0"/>
      <c r="CIQ56" s="0"/>
      <c r="CIR56" s="0"/>
      <c r="CIS56" s="0"/>
      <c r="CIT56" s="0"/>
      <c r="CIU56" s="0"/>
      <c r="CIV56" s="0"/>
      <c r="CIW56" s="0"/>
      <c r="CIX56" s="0"/>
      <c r="CIY56" s="0"/>
      <c r="CIZ56" s="0"/>
      <c r="CJA56" s="0"/>
      <c r="CJB56" s="0"/>
      <c r="CJC56" s="0"/>
      <c r="CJD56" s="0"/>
      <c r="CJE56" s="0"/>
      <c r="CJF56" s="0"/>
      <c r="CJG56" s="0"/>
      <c r="CJH56" s="0"/>
      <c r="CJI56" s="0"/>
      <c r="CJJ56" s="0"/>
      <c r="CJK56" s="0"/>
      <c r="CJL56" s="0"/>
      <c r="CJM56" s="0"/>
      <c r="CJN56" s="0"/>
      <c r="CJO56" s="0"/>
      <c r="CJP56" s="0"/>
      <c r="CJQ56" s="0"/>
      <c r="CJR56" s="0"/>
      <c r="CJS56" s="0"/>
      <c r="CJT56" s="0"/>
      <c r="CJU56" s="0"/>
      <c r="CJV56" s="0"/>
      <c r="CJW56" s="0"/>
      <c r="CJX56" s="0"/>
      <c r="CJY56" s="0"/>
      <c r="CJZ56" s="0"/>
      <c r="CKA56" s="0"/>
      <c r="CKB56" s="0"/>
      <c r="CKC56" s="0"/>
      <c r="CKD56" s="0"/>
      <c r="CKE56" s="0"/>
      <c r="CKF56" s="0"/>
      <c r="CKG56" s="0"/>
      <c r="CKH56" s="0"/>
      <c r="CKI56" s="0"/>
      <c r="CKJ56" s="0"/>
      <c r="CKK56" s="0"/>
      <c r="CKL56" s="0"/>
      <c r="CKM56" s="0"/>
      <c r="CKN56" s="0"/>
      <c r="CKO56" s="0"/>
      <c r="CKP56" s="0"/>
      <c r="CKQ56" s="0"/>
      <c r="CKR56" s="0"/>
      <c r="CKS56" s="0"/>
      <c r="CKT56" s="0"/>
      <c r="CKU56" s="0"/>
      <c r="CKV56" s="0"/>
      <c r="CKW56" s="0"/>
      <c r="CKX56" s="0"/>
      <c r="CKY56" s="0"/>
      <c r="CKZ56" s="0"/>
      <c r="CLA56" s="0"/>
      <c r="CLB56" s="0"/>
      <c r="CLC56" s="0"/>
      <c r="CLD56" s="0"/>
      <c r="CLE56" s="0"/>
      <c r="CLF56" s="0"/>
      <c r="CLG56" s="0"/>
      <c r="CLH56" s="0"/>
      <c r="CLI56" s="0"/>
      <c r="CLJ56" s="0"/>
      <c r="CLK56" s="0"/>
      <c r="CLL56" s="0"/>
      <c r="CLM56" s="0"/>
      <c r="CLN56" s="0"/>
      <c r="CLO56" s="0"/>
      <c r="CLP56" s="0"/>
      <c r="CLQ56" s="0"/>
      <c r="CLR56" s="0"/>
      <c r="CLS56" s="0"/>
      <c r="CLT56" s="0"/>
      <c r="CLU56" s="0"/>
      <c r="CLV56" s="0"/>
      <c r="CLW56" s="0"/>
      <c r="CLX56" s="0"/>
      <c r="CLY56" s="0"/>
      <c r="CLZ56" s="0"/>
      <c r="CMA56" s="0"/>
      <c r="CMB56" s="0"/>
      <c r="CMC56" s="0"/>
      <c r="CMD56" s="0"/>
      <c r="CME56" s="0"/>
      <c r="CMF56" s="0"/>
      <c r="CMG56" s="0"/>
      <c r="CMH56" s="0"/>
      <c r="CMI56" s="0"/>
      <c r="CMJ56" s="0"/>
      <c r="CMK56" s="0"/>
      <c r="CML56" s="0"/>
      <c r="CMM56" s="0"/>
      <c r="CMN56" s="0"/>
      <c r="CMO56" s="0"/>
      <c r="CMP56" s="0"/>
      <c r="CMQ56" s="0"/>
      <c r="CMR56" s="0"/>
      <c r="CMS56" s="0"/>
      <c r="CMT56" s="0"/>
      <c r="CMU56" s="0"/>
      <c r="CMV56" s="0"/>
      <c r="CMW56" s="0"/>
      <c r="CMX56" s="0"/>
      <c r="CMY56" s="0"/>
      <c r="CMZ56" s="0"/>
      <c r="CNA56" s="0"/>
      <c r="CNB56" s="0"/>
      <c r="CNC56" s="0"/>
      <c r="CND56" s="0"/>
      <c r="CNE56" s="0"/>
      <c r="CNF56" s="0"/>
      <c r="CNG56" s="0"/>
      <c r="CNH56" s="0"/>
      <c r="CNI56" s="0"/>
      <c r="CNJ56" s="0"/>
      <c r="CNK56" s="0"/>
      <c r="CNL56" s="0"/>
      <c r="CNM56" s="0"/>
      <c r="CNN56" s="0"/>
      <c r="CNO56" s="0"/>
      <c r="CNP56" s="0"/>
      <c r="CNQ56" s="0"/>
      <c r="CNR56" s="0"/>
      <c r="CNS56" s="0"/>
      <c r="CNT56" s="0"/>
      <c r="CNU56" s="0"/>
      <c r="CNV56" s="0"/>
      <c r="CNW56" s="0"/>
      <c r="CNX56" s="0"/>
      <c r="CNY56" s="0"/>
      <c r="CNZ56" s="0"/>
      <c r="COA56" s="0"/>
      <c r="COB56" s="0"/>
      <c r="COC56" s="0"/>
      <c r="COD56" s="0"/>
      <c r="COE56" s="0"/>
      <c r="COF56" s="0"/>
      <c r="COG56" s="0"/>
      <c r="COH56" s="0"/>
      <c r="COI56" s="0"/>
      <c r="COJ56" s="0"/>
      <c r="COK56" s="0"/>
      <c r="COL56" s="0"/>
      <c r="COM56" s="0"/>
      <c r="CON56" s="0"/>
      <c r="COO56" s="0"/>
      <c r="COP56" s="0"/>
      <c r="COQ56" s="0"/>
      <c r="COR56" s="0"/>
      <c r="COS56" s="0"/>
      <c r="COT56" s="0"/>
      <c r="COU56" s="0"/>
      <c r="COV56" s="0"/>
      <c r="COW56" s="0"/>
      <c r="COX56" s="0"/>
      <c r="COY56" s="0"/>
      <c r="COZ56" s="0"/>
      <c r="CPA56" s="0"/>
      <c r="CPB56" s="0"/>
      <c r="CPC56" s="0"/>
      <c r="CPD56" s="0"/>
      <c r="CPE56" s="0"/>
      <c r="CPF56" s="0"/>
      <c r="CPG56" s="0"/>
      <c r="CPH56" s="0"/>
      <c r="CPI56" s="0"/>
      <c r="CPJ56" s="0"/>
      <c r="CPK56" s="0"/>
      <c r="CPL56" s="0"/>
      <c r="CPM56" s="0"/>
      <c r="CPN56" s="0"/>
      <c r="CPO56" s="0"/>
      <c r="CPP56" s="0"/>
      <c r="CPQ56" s="0"/>
      <c r="CPR56" s="0"/>
      <c r="CPS56" s="0"/>
      <c r="CPT56" s="0"/>
      <c r="CPU56" s="0"/>
      <c r="CPV56" s="0"/>
      <c r="CPW56" s="0"/>
      <c r="CPX56" s="0"/>
      <c r="CPY56" s="0"/>
      <c r="CPZ56" s="0"/>
      <c r="CQA56" s="0"/>
      <c r="CQB56" s="0"/>
      <c r="CQC56" s="0"/>
      <c r="CQD56" s="0"/>
      <c r="CQE56" s="0"/>
      <c r="CQF56" s="0"/>
      <c r="CQG56" s="0"/>
      <c r="CQH56" s="0"/>
      <c r="CQI56" s="0"/>
      <c r="CQJ56" s="0"/>
      <c r="CQK56" s="0"/>
      <c r="CQL56" s="0"/>
      <c r="CQM56" s="0"/>
      <c r="CQN56" s="0"/>
      <c r="CQO56" s="0"/>
      <c r="CQP56" s="0"/>
      <c r="CQQ56" s="0"/>
      <c r="CQR56" s="0"/>
      <c r="CQS56" s="0"/>
      <c r="CQT56" s="0"/>
      <c r="CQU56" s="0"/>
      <c r="CQV56" s="0"/>
      <c r="CQW56" s="0"/>
      <c r="CQX56" s="0"/>
      <c r="CQY56" s="0"/>
      <c r="CQZ56" s="0"/>
      <c r="CRA56" s="0"/>
      <c r="CRB56" s="0"/>
      <c r="CRC56" s="0"/>
      <c r="CRD56" s="0"/>
      <c r="CRE56" s="0"/>
      <c r="CRF56" s="0"/>
      <c r="CRG56" s="0"/>
      <c r="CRH56" s="0"/>
      <c r="CRI56" s="0"/>
      <c r="CRJ56" s="0"/>
      <c r="CRK56" s="0"/>
      <c r="CRL56" s="0"/>
      <c r="CRM56" s="0"/>
      <c r="CRN56" s="0"/>
      <c r="CRO56" s="0"/>
      <c r="CRP56" s="0"/>
      <c r="CRQ56" s="0"/>
      <c r="CRR56" s="0"/>
      <c r="CRS56" s="0"/>
      <c r="CRT56" s="0"/>
      <c r="CRU56" s="0"/>
      <c r="CRV56" s="0"/>
      <c r="CRW56" s="0"/>
      <c r="CRX56" s="0"/>
      <c r="CRY56" s="0"/>
      <c r="CRZ56" s="0"/>
      <c r="CSA56" s="0"/>
      <c r="CSB56" s="0"/>
      <c r="CSC56" s="0"/>
      <c r="CSD56" s="0"/>
      <c r="CSE56" s="0"/>
      <c r="CSF56" s="0"/>
      <c r="CSG56" s="0"/>
      <c r="CSH56" s="0"/>
      <c r="CSI56" s="0"/>
      <c r="CSJ56" s="0"/>
      <c r="CSK56" s="0"/>
      <c r="CSL56" s="0"/>
      <c r="CSM56" s="0"/>
      <c r="CSN56" s="0"/>
      <c r="CSO56" s="0"/>
      <c r="CSP56" s="0"/>
      <c r="CSQ56" s="0"/>
      <c r="CSR56" s="0"/>
      <c r="CSS56" s="0"/>
      <c r="CST56" s="0"/>
      <c r="CSU56" s="0"/>
      <c r="CSV56" s="0"/>
      <c r="CSW56" s="0"/>
      <c r="CSX56" s="0"/>
      <c r="CSY56" s="0"/>
      <c r="CSZ56" s="0"/>
      <c r="CTA56" s="0"/>
      <c r="CTB56" s="0"/>
      <c r="CTC56" s="0"/>
      <c r="CTD56" s="0"/>
      <c r="CTE56" s="0"/>
      <c r="CTF56" s="0"/>
      <c r="CTG56" s="0"/>
      <c r="CTH56" s="0"/>
      <c r="CTI56" s="0"/>
      <c r="CTJ56" s="0"/>
      <c r="CTK56" s="0"/>
      <c r="CTL56" s="0"/>
      <c r="CTM56" s="0"/>
      <c r="CTN56" s="0"/>
      <c r="CTO56" s="0"/>
      <c r="CTP56" s="0"/>
      <c r="CTQ56" s="0"/>
      <c r="CTR56" s="0"/>
      <c r="CTS56" s="0"/>
      <c r="CTT56" s="0"/>
      <c r="CTU56" s="0"/>
      <c r="CTV56" s="0"/>
      <c r="CTW56" s="0"/>
      <c r="CTX56" s="0"/>
      <c r="CTY56" s="0"/>
      <c r="CTZ56" s="0"/>
      <c r="CUA56" s="0"/>
      <c r="CUB56" s="0"/>
      <c r="CUC56" s="0"/>
      <c r="CUD56" s="0"/>
      <c r="CUE56" s="0"/>
      <c r="CUF56" s="0"/>
      <c r="CUG56" s="0"/>
      <c r="CUH56" s="0"/>
      <c r="CUI56" s="0"/>
      <c r="CUJ56" s="0"/>
      <c r="CUK56" s="0"/>
      <c r="CUL56" s="0"/>
      <c r="CUM56" s="0"/>
      <c r="CUN56" s="0"/>
      <c r="CUO56" s="0"/>
      <c r="CUP56" s="0"/>
      <c r="CUQ56" s="0"/>
      <c r="CUR56" s="0"/>
      <c r="CUS56" s="0"/>
      <c r="CUT56" s="0"/>
      <c r="CUU56" s="0"/>
      <c r="CUV56" s="0"/>
      <c r="CUW56" s="0"/>
      <c r="CUX56" s="0"/>
      <c r="CUY56" s="0"/>
      <c r="CUZ56" s="0"/>
      <c r="CVA56" s="0"/>
      <c r="CVB56" s="0"/>
      <c r="CVC56" s="0"/>
      <c r="CVD56" s="0"/>
      <c r="CVE56" s="0"/>
      <c r="CVF56" s="0"/>
      <c r="CVG56" s="0"/>
      <c r="CVH56" s="0"/>
      <c r="CVI56" s="0"/>
      <c r="CVJ56" s="0"/>
      <c r="CVK56" s="0"/>
      <c r="CVL56" s="0"/>
      <c r="CVM56" s="0"/>
      <c r="CVN56" s="0"/>
      <c r="CVO56" s="0"/>
      <c r="CVP56" s="0"/>
      <c r="CVQ56" s="0"/>
      <c r="CVR56" s="0"/>
      <c r="CVS56" s="0"/>
      <c r="CVT56" s="0"/>
      <c r="CVU56" s="0"/>
      <c r="CVV56" s="0"/>
      <c r="CVW56" s="0"/>
      <c r="CVX56" s="0"/>
      <c r="CVY56" s="0"/>
      <c r="CVZ56" s="0"/>
      <c r="CWA56" s="0"/>
      <c r="CWB56" s="0"/>
      <c r="CWC56" s="0"/>
      <c r="CWD56" s="0"/>
      <c r="CWE56" s="0"/>
      <c r="CWF56" s="0"/>
      <c r="CWG56" s="0"/>
      <c r="CWH56" s="0"/>
      <c r="CWI56" s="0"/>
      <c r="CWJ56" s="0"/>
      <c r="CWK56" s="0"/>
      <c r="CWL56" s="0"/>
      <c r="CWM56" s="0"/>
      <c r="CWN56" s="0"/>
      <c r="CWO56" s="0"/>
      <c r="CWP56" s="0"/>
      <c r="CWQ56" s="0"/>
      <c r="CWR56" s="0"/>
      <c r="CWS56" s="0"/>
      <c r="CWT56" s="0"/>
      <c r="CWU56" s="0"/>
      <c r="CWV56" s="0"/>
      <c r="CWW56" s="0"/>
      <c r="CWX56" s="0"/>
      <c r="CWY56" s="0"/>
      <c r="CWZ56" s="0"/>
      <c r="CXA56" s="0"/>
      <c r="CXB56" s="0"/>
      <c r="CXC56" s="0"/>
      <c r="CXD56" s="0"/>
      <c r="CXE56" s="0"/>
      <c r="CXF56" s="0"/>
      <c r="CXG56" s="0"/>
      <c r="CXH56" s="0"/>
      <c r="CXI56" s="0"/>
      <c r="CXJ56" s="0"/>
      <c r="CXK56" s="0"/>
      <c r="CXL56" s="0"/>
      <c r="CXM56" s="0"/>
      <c r="CXN56" s="0"/>
      <c r="CXO56" s="0"/>
      <c r="CXP56" s="0"/>
      <c r="CXQ56" s="0"/>
      <c r="CXR56" s="0"/>
      <c r="CXS56" s="0"/>
      <c r="CXT56" s="0"/>
      <c r="CXU56" s="0"/>
      <c r="CXV56" s="0"/>
      <c r="CXW56" s="0"/>
      <c r="CXX56" s="0"/>
      <c r="CXY56" s="0"/>
      <c r="CXZ56" s="0"/>
      <c r="CYA56" s="0"/>
      <c r="CYB56" s="0"/>
      <c r="CYC56" s="0"/>
      <c r="CYD56" s="0"/>
      <c r="CYE56" s="0"/>
      <c r="CYF56" s="0"/>
      <c r="CYG56" s="0"/>
      <c r="CYH56" s="0"/>
      <c r="CYI56" s="0"/>
      <c r="CYJ56" s="0"/>
      <c r="CYK56" s="0"/>
      <c r="CYL56" s="0"/>
      <c r="CYM56" s="0"/>
      <c r="CYN56" s="0"/>
      <c r="CYO56" s="0"/>
      <c r="CYP56" s="0"/>
      <c r="CYQ56" s="0"/>
      <c r="CYR56" s="0"/>
      <c r="CYS56" s="0"/>
      <c r="CYT56" s="0"/>
      <c r="CYU56" s="0"/>
      <c r="CYV56" s="0"/>
      <c r="CYW56" s="0"/>
      <c r="CYX56" s="0"/>
      <c r="CYY56" s="0"/>
      <c r="CYZ56" s="0"/>
      <c r="CZA56" s="0"/>
      <c r="CZB56" s="0"/>
      <c r="CZC56" s="0"/>
      <c r="CZD56" s="0"/>
      <c r="CZE56" s="0"/>
      <c r="CZF56" s="0"/>
      <c r="CZG56" s="0"/>
      <c r="CZH56" s="0"/>
      <c r="CZI56" s="0"/>
      <c r="CZJ56" s="0"/>
      <c r="CZK56" s="0"/>
      <c r="CZL56" s="0"/>
      <c r="CZM56" s="0"/>
      <c r="CZN56" s="0"/>
      <c r="CZO56" s="0"/>
      <c r="CZP56" s="0"/>
      <c r="CZQ56" s="0"/>
      <c r="CZR56" s="0"/>
      <c r="CZS56" s="0"/>
      <c r="CZT56" s="0"/>
      <c r="CZU56" s="0"/>
      <c r="CZV56" s="0"/>
      <c r="CZW56" s="0"/>
      <c r="CZX56" s="0"/>
      <c r="CZY56" s="0"/>
      <c r="CZZ56" s="0"/>
      <c r="DAA56" s="0"/>
      <c r="DAB56" s="0"/>
      <c r="DAC56" s="0"/>
      <c r="DAD56" s="0"/>
      <c r="DAE56" s="0"/>
      <c r="DAF56" s="0"/>
      <c r="DAG56" s="0"/>
      <c r="DAH56" s="0"/>
      <c r="DAI56" s="0"/>
      <c r="DAJ56" s="0"/>
      <c r="DAK56" s="0"/>
      <c r="DAL56" s="0"/>
      <c r="DAM56" s="0"/>
      <c r="DAN56" s="0"/>
      <c r="DAO56" s="0"/>
      <c r="DAP56" s="0"/>
      <c r="DAQ56" s="0"/>
      <c r="DAR56" s="0"/>
      <c r="DAS56" s="0"/>
      <c r="DAT56" s="0"/>
      <c r="DAU56" s="0"/>
      <c r="DAV56" s="0"/>
      <c r="DAW56" s="0"/>
      <c r="DAX56" s="0"/>
      <c r="DAY56" s="0"/>
      <c r="DAZ56" s="0"/>
      <c r="DBA56" s="0"/>
      <c r="DBB56" s="0"/>
      <c r="DBC56" s="0"/>
      <c r="DBD56" s="0"/>
      <c r="DBE56" s="0"/>
      <c r="DBF56" s="0"/>
      <c r="DBG56" s="0"/>
      <c r="DBH56" s="0"/>
      <c r="DBI56" s="0"/>
      <c r="DBJ56" s="0"/>
      <c r="DBK56" s="0"/>
      <c r="DBL56" s="0"/>
      <c r="DBM56" s="0"/>
      <c r="DBN56" s="0"/>
      <c r="DBO56" s="0"/>
      <c r="DBP56" s="0"/>
      <c r="DBQ56" s="0"/>
      <c r="DBR56" s="0"/>
      <c r="DBS56" s="0"/>
      <c r="DBT56" s="0"/>
      <c r="DBU56" s="0"/>
      <c r="DBV56" s="0"/>
      <c r="DBW56" s="0"/>
      <c r="DBX56" s="0"/>
      <c r="DBY56" s="0"/>
      <c r="DBZ56" s="0"/>
      <c r="DCA56" s="0"/>
      <c r="DCB56" s="0"/>
      <c r="DCC56" s="0"/>
      <c r="DCD56" s="0"/>
      <c r="DCE56" s="0"/>
      <c r="DCF56" s="0"/>
      <c r="DCG56" s="0"/>
      <c r="DCH56" s="0"/>
      <c r="DCI56" s="0"/>
      <c r="DCJ56" s="0"/>
      <c r="DCK56" s="0"/>
      <c r="DCL56" s="0"/>
      <c r="DCM56" s="0"/>
      <c r="DCN56" s="0"/>
      <c r="DCO56" s="0"/>
      <c r="DCP56" s="0"/>
      <c r="DCQ56" s="0"/>
      <c r="DCR56" s="0"/>
      <c r="DCS56" s="0"/>
      <c r="DCT56" s="0"/>
      <c r="DCU56" s="0"/>
      <c r="DCV56" s="0"/>
      <c r="DCW56" s="0"/>
      <c r="DCX56" s="0"/>
      <c r="DCY56" s="0"/>
      <c r="DCZ56" s="0"/>
      <c r="DDA56" s="0"/>
      <c r="DDB56" s="0"/>
      <c r="DDC56" s="0"/>
      <c r="DDD56" s="0"/>
      <c r="DDE56" s="0"/>
      <c r="DDF56" s="0"/>
      <c r="DDG56" s="0"/>
      <c r="DDH56" s="0"/>
      <c r="DDI56" s="0"/>
      <c r="DDJ56" s="0"/>
      <c r="DDK56" s="0"/>
      <c r="DDL56" s="0"/>
      <c r="DDM56" s="0"/>
      <c r="DDN56" s="0"/>
      <c r="DDO56" s="0"/>
      <c r="DDP56" s="0"/>
      <c r="DDQ56" s="0"/>
      <c r="DDR56" s="0"/>
      <c r="DDS56" s="0"/>
      <c r="DDT56" s="0"/>
      <c r="DDU56" s="0"/>
      <c r="DDV56" s="0"/>
      <c r="DDW56" s="0"/>
      <c r="DDX56" s="0"/>
      <c r="DDY56" s="0"/>
      <c r="DDZ56" s="0"/>
      <c r="DEA56" s="0"/>
      <c r="DEB56" s="0"/>
      <c r="DEC56" s="0"/>
      <c r="DED56" s="0"/>
      <c r="DEE56" s="0"/>
      <c r="DEF56" s="0"/>
      <c r="DEG56" s="0"/>
      <c r="DEH56" s="0"/>
      <c r="DEI56" s="0"/>
      <c r="DEJ56" s="0"/>
      <c r="DEK56" s="0"/>
      <c r="DEL56" s="0"/>
      <c r="DEM56" s="0"/>
      <c r="DEN56" s="0"/>
      <c r="DEO56" s="0"/>
      <c r="DEP56" s="0"/>
      <c r="DEQ56" s="0"/>
      <c r="DER56" s="0"/>
      <c r="DES56" s="0"/>
      <c r="DET56" s="0"/>
      <c r="DEU56" s="0"/>
      <c r="DEV56" s="0"/>
      <c r="DEW56" s="0"/>
      <c r="DEX56" s="0"/>
      <c r="DEY56" s="0"/>
      <c r="DEZ56" s="0"/>
      <c r="DFA56" s="0"/>
      <c r="DFB56" s="0"/>
      <c r="DFC56" s="0"/>
      <c r="DFD56" s="0"/>
      <c r="DFE56" s="0"/>
      <c r="DFF56" s="0"/>
      <c r="DFG56" s="0"/>
      <c r="DFH56" s="0"/>
      <c r="DFI56" s="0"/>
      <c r="DFJ56" s="0"/>
      <c r="DFK56" s="0"/>
      <c r="DFL56" s="0"/>
      <c r="DFM56" s="0"/>
      <c r="DFN56" s="0"/>
      <c r="DFO56" s="0"/>
      <c r="DFP56" s="0"/>
      <c r="DFQ56" s="0"/>
      <c r="DFR56" s="0"/>
      <c r="DFS56" s="0"/>
      <c r="DFT56" s="0"/>
      <c r="DFU56" s="0"/>
      <c r="DFV56" s="0"/>
      <c r="DFW56" s="0"/>
      <c r="DFX56" s="0"/>
      <c r="DFY56" s="0"/>
      <c r="DFZ56" s="0"/>
      <c r="DGA56" s="0"/>
      <c r="DGB56" s="0"/>
      <c r="DGC56" s="0"/>
      <c r="DGD56" s="0"/>
      <c r="DGE56" s="0"/>
      <c r="DGF56" s="0"/>
      <c r="DGG56" s="0"/>
      <c r="DGH56" s="0"/>
      <c r="DGI56" s="0"/>
      <c r="DGJ56" s="0"/>
      <c r="DGK56" s="0"/>
      <c r="DGL56" s="0"/>
      <c r="DGM56" s="0"/>
      <c r="DGN56" s="0"/>
      <c r="DGO56" s="0"/>
      <c r="DGP56" s="0"/>
      <c r="DGQ56" s="0"/>
      <c r="DGR56" s="0"/>
      <c r="DGS56" s="0"/>
      <c r="DGT56" s="0"/>
      <c r="DGU56" s="0"/>
      <c r="DGV56" s="0"/>
      <c r="DGW56" s="0"/>
      <c r="DGX56" s="0"/>
      <c r="DGY56" s="0"/>
      <c r="DGZ56" s="0"/>
      <c r="DHA56" s="0"/>
      <c r="DHB56" s="0"/>
      <c r="DHC56" s="0"/>
      <c r="DHD56" s="0"/>
      <c r="DHE56" s="0"/>
      <c r="DHF56" s="0"/>
      <c r="DHG56" s="0"/>
      <c r="DHH56" s="0"/>
      <c r="DHI56" s="0"/>
      <c r="DHJ56" s="0"/>
      <c r="DHK56" s="0"/>
      <c r="DHL56" s="0"/>
      <c r="DHM56" s="0"/>
      <c r="DHN56" s="0"/>
      <c r="DHO56" s="0"/>
      <c r="DHP56" s="0"/>
      <c r="DHQ56" s="0"/>
      <c r="DHR56" s="0"/>
      <c r="DHS56" s="0"/>
      <c r="DHT56" s="0"/>
      <c r="DHU56" s="0"/>
      <c r="DHV56" s="0"/>
      <c r="DHW56" s="0"/>
      <c r="DHX56" s="0"/>
      <c r="DHY56" s="0"/>
      <c r="DHZ56" s="0"/>
      <c r="DIA56" s="0"/>
      <c r="DIB56" s="0"/>
      <c r="DIC56" s="0"/>
      <c r="DID56" s="0"/>
      <c r="DIE56" s="0"/>
      <c r="DIF56" s="0"/>
      <c r="DIG56" s="0"/>
      <c r="DIH56" s="0"/>
      <c r="DII56" s="0"/>
      <c r="DIJ56" s="0"/>
      <c r="DIK56" s="0"/>
      <c r="DIL56" s="0"/>
      <c r="DIM56" s="0"/>
      <c r="DIN56" s="0"/>
      <c r="DIO56" s="0"/>
      <c r="DIP56" s="0"/>
      <c r="DIQ56" s="0"/>
      <c r="DIR56" s="0"/>
      <c r="DIS56" s="0"/>
      <c r="DIT56" s="0"/>
      <c r="DIU56" s="0"/>
      <c r="DIV56" s="0"/>
      <c r="DIW56" s="0"/>
      <c r="DIX56" s="0"/>
      <c r="DIY56" s="0"/>
      <c r="DIZ56" s="0"/>
      <c r="DJA56" s="0"/>
      <c r="DJB56" s="0"/>
      <c r="DJC56" s="0"/>
      <c r="DJD56" s="0"/>
      <c r="DJE56" s="0"/>
      <c r="DJF56" s="0"/>
      <c r="DJG56" s="0"/>
      <c r="DJH56" s="0"/>
      <c r="DJI56" s="0"/>
      <c r="DJJ56" s="0"/>
      <c r="DJK56" s="0"/>
      <c r="DJL56" s="0"/>
      <c r="DJM56" s="0"/>
      <c r="DJN56" s="0"/>
      <c r="DJO56" s="0"/>
      <c r="DJP56" s="0"/>
      <c r="DJQ56" s="0"/>
      <c r="DJR56" s="0"/>
      <c r="DJS56" s="0"/>
      <c r="DJT56" s="0"/>
      <c r="DJU56" s="0"/>
      <c r="DJV56" s="0"/>
      <c r="DJW56" s="0"/>
      <c r="DJX56" s="0"/>
      <c r="DJY56" s="0"/>
      <c r="DJZ56" s="0"/>
      <c r="DKA56" s="0"/>
      <c r="DKB56" s="0"/>
      <c r="DKC56" s="0"/>
      <c r="DKD56" s="0"/>
      <c r="DKE56" s="0"/>
      <c r="DKF56" s="0"/>
      <c r="DKG56" s="0"/>
      <c r="DKH56" s="0"/>
      <c r="DKI56" s="0"/>
      <c r="DKJ56" s="0"/>
      <c r="DKK56" s="0"/>
      <c r="DKL56" s="0"/>
      <c r="DKM56" s="0"/>
      <c r="DKN56" s="0"/>
      <c r="DKO56" s="0"/>
      <c r="DKP56" s="0"/>
      <c r="DKQ56" s="0"/>
      <c r="DKR56" s="0"/>
      <c r="DKS56" s="0"/>
      <c r="DKT56" s="0"/>
      <c r="DKU56" s="0"/>
      <c r="DKV56" s="0"/>
      <c r="DKW56" s="0"/>
      <c r="DKX56" s="0"/>
      <c r="DKY56" s="0"/>
      <c r="DKZ56" s="0"/>
      <c r="DLA56" s="0"/>
      <c r="DLB56" s="0"/>
      <c r="DLC56" s="0"/>
      <c r="DLD56" s="0"/>
      <c r="DLE56" s="0"/>
      <c r="DLF56" s="0"/>
      <c r="DLG56" s="0"/>
      <c r="DLH56" s="0"/>
      <c r="DLI56" s="0"/>
      <c r="DLJ56" s="0"/>
      <c r="DLK56" s="0"/>
      <c r="DLL56" s="0"/>
      <c r="DLM56" s="0"/>
      <c r="DLN56" s="0"/>
      <c r="DLO56" s="0"/>
      <c r="DLP56" s="0"/>
      <c r="DLQ56" s="0"/>
      <c r="DLR56" s="0"/>
      <c r="DLS56" s="0"/>
      <c r="DLT56" s="0"/>
      <c r="DLU56" s="0"/>
      <c r="DLV56" s="0"/>
      <c r="DLW56" s="0"/>
      <c r="DLX56" s="0"/>
      <c r="DLY56" s="0"/>
      <c r="DLZ56" s="0"/>
      <c r="DMA56" s="0"/>
      <c r="DMB56" s="0"/>
      <c r="DMC56" s="0"/>
      <c r="DMD56" s="0"/>
      <c r="DME56" s="0"/>
      <c r="DMF56" s="0"/>
      <c r="DMG56" s="0"/>
      <c r="DMH56" s="0"/>
      <c r="DMI56" s="0"/>
      <c r="DMJ56" s="0"/>
      <c r="DMK56" s="0"/>
      <c r="DML56" s="0"/>
      <c r="DMM56" s="0"/>
      <c r="DMN56" s="0"/>
      <c r="DMO56" s="0"/>
      <c r="DMP56" s="0"/>
      <c r="DMQ56" s="0"/>
      <c r="DMR56" s="0"/>
      <c r="DMS56" s="0"/>
      <c r="DMT56" s="0"/>
      <c r="DMU56" s="0"/>
      <c r="DMV56" s="0"/>
      <c r="DMW56" s="0"/>
      <c r="DMX56" s="0"/>
      <c r="DMY56" s="0"/>
      <c r="DMZ56" s="0"/>
      <c r="DNA56" s="0"/>
      <c r="DNB56" s="0"/>
      <c r="DNC56" s="0"/>
      <c r="DND56" s="0"/>
      <c r="DNE56" s="0"/>
      <c r="DNF56" s="0"/>
      <c r="DNG56" s="0"/>
      <c r="DNH56" s="0"/>
      <c r="DNI56" s="0"/>
      <c r="DNJ56" s="0"/>
      <c r="DNK56" s="0"/>
      <c r="DNL56" s="0"/>
      <c r="DNM56" s="0"/>
      <c r="DNN56" s="0"/>
      <c r="DNO56" s="0"/>
      <c r="DNP56" s="0"/>
      <c r="DNQ56" s="0"/>
      <c r="DNR56" s="0"/>
      <c r="DNS56" s="0"/>
      <c r="DNT56" s="0"/>
      <c r="DNU56" s="0"/>
      <c r="DNV56" s="0"/>
      <c r="DNW56" s="0"/>
      <c r="DNX56" s="0"/>
      <c r="DNY56" s="0"/>
      <c r="DNZ56" s="0"/>
      <c r="DOA56" s="0"/>
      <c r="DOB56" s="0"/>
      <c r="DOC56" s="0"/>
      <c r="DOD56" s="0"/>
      <c r="DOE56" s="0"/>
      <c r="DOF56" s="0"/>
      <c r="DOG56" s="0"/>
      <c r="DOH56" s="0"/>
      <c r="DOI56" s="0"/>
      <c r="DOJ56" s="0"/>
      <c r="DOK56" s="0"/>
      <c r="DOL56" s="0"/>
      <c r="DOM56" s="0"/>
      <c r="DON56" s="0"/>
      <c r="DOO56" s="0"/>
      <c r="DOP56" s="0"/>
      <c r="DOQ56" s="0"/>
      <c r="DOR56" s="0"/>
      <c r="DOS56" s="0"/>
      <c r="DOT56" s="0"/>
      <c r="DOU56" s="0"/>
      <c r="DOV56" s="0"/>
      <c r="DOW56" s="0"/>
      <c r="DOX56" s="0"/>
      <c r="DOY56" s="0"/>
      <c r="DOZ56" s="0"/>
      <c r="DPA56" s="0"/>
      <c r="DPB56" s="0"/>
      <c r="DPC56" s="0"/>
      <c r="DPD56" s="0"/>
      <c r="DPE56" s="0"/>
      <c r="DPF56" s="0"/>
      <c r="DPG56" s="0"/>
      <c r="DPH56" s="0"/>
      <c r="DPI56" s="0"/>
      <c r="DPJ56" s="0"/>
      <c r="DPK56" s="0"/>
      <c r="DPL56" s="0"/>
      <c r="DPM56" s="0"/>
      <c r="DPN56" s="0"/>
      <c r="DPO56" s="0"/>
      <c r="DPP56" s="0"/>
      <c r="DPQ56" s="0"/>
      <c r="DPR56" s="0"/>
      <c r="DPS56" s="0"/>
      <c r="DPT56" s="0"/>
      <c r="DPU56" s="0"/>
      <c r="DPV56" s="0"/>
      <c r="DPW56" s="0"/>
      <c r="DPX56" s="0"/>
      <c r="DPY56" s="0"/>
      <c r="DPZ56" s="0"/>
      <c r="DQA56" s="0"/>
      <c r="DQB56" s="0"/>
      <c r="DQC56" s="0"/>
      <c r="DQD56" s="0"/>
      <c r="DQE56" s="0"/>
      <c r="DQF56" s="0"/>
      <c r="DQG56" s="0"/>
      <c r="DQH56" s="0"/>
      <c r="DQI56" s="0"/>
      <c r="DQJ56" s="0"/>
      <c r="DQK56" s="0"/>
      <c r="DQL56" s="0"/>
      <c r="DQM56" s="0"/>
      <c r="DQN56" s="0"/>
      <c r="DQO56" s="0"/>
      <c r="DQP56" s="0"/>
      <c r="DQQ56" s="0"/>
      <c r="DQR56" s="0"/>
      <c r="DQS56" s="0"/>
      <c r="DQT56" s="0"/>
      <c r="DQU56" s="0"/>
      <c r="DQV56" s="0"/>
      <c r="DQW56" s="0"/>
      <c r="DQX56" s="0"/>
      <c r="DQY56" s="0"/>
      <c r="DQZ56" s="0"/>
      <c r="DRA56" s="0"/>
      <c r="DRB56" s="0"/>
      <c r="DRC56" s="0"/>
      <c r="DRD56" s="0"/>
      <c r="DRE56" s="0"/>
      <c r="DRF56" s="0"/>
      <c r="DRG56" s="0"/>
      <c r="DRH56" s="0"/>
      <c r="DRI56" s="0"/>
      <c r="DRJ56" s="0"/>
      <c r="DRK56" s="0"/>
      <c r="DRL56" s="0"/>
      <c r="DRM56" s="0"/>
      <c r="DRN56" s="0"/>
      <c r="DRO56" s="0"/>
      <c r="DRP56" s="0"/>
      <c r="DRQ56" s="0"/>
      <c r="DRR56" s="0"/>
      <c r="DRS56" s="0"/>
      <c r="DRT56" s="0"/>
      <c r="DRU56" s="0"/>
      <c r="DRV56" s="0"/>
      <c r="DRW56" s="0"/>
      <c r="DRX56" s="0"/>
      <c r="DRY56" s="0"/>
      <c r="DRZ56" s="0"/>
      <c r="DSA56" s="0"/>
      <c r="DSB56" s="0"/>
      <c r="DSC56" s="0"/>
      <c r="DSD56" s="0"/>
      <c r="DSE56" s="0"/>
      <c r="DSF56" s="0"/>
      <c r="DSG56" s="0"/>
      <c r="DSH56" s="0"/>
      <c r="DSI56" s="0"/>
      <c r="DSJ56" s="0"/>
      <c r="DSK56" s="0"/>
      <c r="DSL56" s="0"/>
      <c r="DSM56" s="0"/>
      <c r="DSN56" s="0"/>
      <c r="DSO56" s="0"/>
      <c r="DSP56" s="0"/>
      <c r="DSQ56" s="0"/>
      <c r="DSR56" s="0"/>
      <c r="DSS56" s="0"/>
      <c r="DST56" s="0"/>
      <c r="DSU56" s="0"/>
      <c r="DSV56" s="0"/>
      <c r="DSW56" s="0"/>
      <c r="DSX56" s="0"/>
      <c r="DSY56" s="0"/>
      <c r="DSZ56" s="0"/>
      <c r="DTA56" s="0"/>
      <c r="DTB56" s="0"/>
      <c r="DTC56" s="0"/>
      <c r="DTD56" s="0"/>
      <c r="DTE56" s="0"/>
      <c r="DTF56" s="0"/>
      <c r="DTG56" s="0"/>
      <c r="DTH56" s="0"/>
      <c r="DTI56" s="0"/>
      <c r="DTJ56" s="0"/>
      <c r="DTK56" s="0"/>
      <c r="DTL56" s="0"/>
      <c r="DTM56" s="0"/>
      <c r="DTN56" s="0"/>
      <c r="DTO56" s="0"/>
      <c r="DTP56" s="0"/>
      <c r="DTQ56" s="0"/>
      <c r="DTR56" s="0"/>
      <c r="DTS56" s="0"/>
      <c r="DTT56" s="0"/>
      <c r="DTU56" s="0"/>
      <c r="DTV56" s="0"/>
      <c r="DTW56" s="0"/>
      <c r="DTX56" s="0"/>
      <c r="DTY56" s="0"/>
      <c r="DTZ56" s="0"/>
      <c r="DUA56" s="0"/>
      <c r="DUB56" s="0"/>
      <c r="DUC56" s="0"/>
      <c r="DUD56" s="0"/>
      <c r="DUE56" s="0"/>
      <c r="DUF56" s="0"/>
      <c r="DUG56" s="0"/>
      <c r="DUH56" s="0"/>
      <c r="DUI56" s="0"/>
      <c r="DUJ56" s="0"/>
      <c r="DUK56" s="0"/>
      <c r="DUL56" s="0"/>
      <c r="DUM56" s="0"/>
      <c r="DUN56" s="0"/>
      <c r="DUO56" s="0"/>
      <c r="DUP56" s="0"/>
      <c r="DUQ56" s="0"/>
      <c r="DUR56" s="0"/>
      <c r="DUS56" s="0"/>
      <c r="DUT56" s="0"/>
      <c r="DUU56" s="0"/>
      <c r="DUV56" s="0"/>
      <c r="DUW56" s="0"/>
      <c r="DUX56" s="0"/>
      <c r="DUY56" s="0"/>
      <c r="DUZ56" s="0"/>
      <c r="DVA56" s="0"/>
      <c r="DVB56" s="0"/>
      <c r="DVC56" s="0"/>
      <c r="DVD56" s="0"/>
      <c r="DVE56" s="0"/>
      <c r="DVF56" s="0"/>
      <c r="DVG56" s="0"/>
      <c r="DVH56" s="0"/>
      <c r="DVI56" s="0"/>
      <c r="DVJ56" s="0"/>
      <c r="DVK56" s="0"/>
      <c r="DVL56" s="0"/>
      <c r="DVM56" s="0"/>
      <c r="DVN56" s="0"/>
      <c r="DVO56" s="0"/>
      <c r="DVP56" s="0"/>
      <c r="DVQ56" s="0"/>
      <c r="DVR56" s="0"/>
      <c r="DVS56" s="0"/>
      <c r="DVT56" s="0"/>
      <c r="DVU56" s="0"/>
      <c r="DVV56" s="0"/>
      <c r="DVW56" s="0"/>
      <c r="DVX56" s="0"/>
      <c r="DVY56" s="0"/>
      <c r="DVZ56" s="0"/>
      <c r="DWA56" s="0"/>
      <c r="DWB56" s="0"/>
      <c r="DWC56" s="0"/>
      <c r="DWD56" s="0"/>
      <c r="DWE56" s="0"/>
      <c r="DWF56" s="0"/>
      <c r="DWG56" s="0"/>
      <c r="DWH56" s="0"/>
      <c r="DWI56" s="0"/>
      <c r="DWJ56" s="0"/>
      <c r="DWK56" s="0"/>
      <c r="DWL56" s="0"/>
      <c r="DWM56" s="0"/>
      <c r="DWN56" s="0"/>
      <c r="DWO56" s="0"/>
      <c r="DWP56" s="0"/>
      <c r="DWQ56" s="0"/>
      <c r="DWR56" s="0"/>
      <c r="DWS56" s="0"/>
      <c r="DWT56" s="0"/>
      <c r="DWU56" s="0"/>
      <c r="DWV56" s="0"/>
      <c r="DWW56" s="0"/>
      <c r="DWX56" s="0"/>
      <c r="DWY56" s="0"/>
      <c r="DWZ56" s="0"/>
      <c r="DXA56" s="0"/>
      <c r="DXB56" s="0"/>
      <c r="DXC56" s="0"/>
      <c r="DXD56" s="0"/>
      <c r="DXE56" s="0"/>
      <c r="DXF56" s="0"/>
      <c r="DXG56" s="0"/>
      <c r="DXH56" s="0"/>
      <c r="DXI56" s="0"/>
      <c r="DXJ56" s="0"/>
      <c r="DXK56" s="0"/>
      <c r="DXL56" s="0"/>
      <c r="DXM56" s="0"/>
      <c r="DXN56" s="0"/>
      <c r="DXO56" s="0"/>
      <c r="DXP56" s="0"/>
      <c r="DXQ56" s="0"/>
      <c r="DXR56" s="0"/>
      <c r="DXS56" s="0"/>
      <c r="DXT56" s="0"/>
      <c r="DXU56" s="0"/>
      <c r="DXV56" s="0"/>
      <c r="DXW56" s="0"/>
      <c r="DXX56" s="0"/>
      <c r="DXY56" s="0"/>
      <c r="DXZ56" s="0"/>
      <c r="DYA56" s="0"/>
      <c r="DYB56" s="0"/>
      <c r="DYC56" s="0"/>
      <c r="DYD56" s="0"/>
      <c r="DYE56" s="0"/>
      <c r="DYF56" s="0"/>
      <c r="DYG56" s="0"/>
      <c r="DYH56" s="0"/>
      <c r="DYI56" s="0"/>
      <c r="DYJ56" s="0"/>
      <c r="DYK56" s="0"/>
      <c r="DYL56" s="0"/>
      <c r="DYM56" s="0"/>
      <c r="DYN56" s="0"/>
      <c r="DYO56" s="0"/>
      <c r="DYP56" s="0"/>
      <c r="DYQ56" s="0"/>
      <c r="DYR56" s="0"/>
      <c r="DYS56" s="0"/>
      <c r="DYT56" s="0"/>
      <c r="DYU56" s="0"/>
      <c r="DYV56" s="0"/>
      <c r="DYW56" s="0"/>
      <c r="DYX56" s="0"/>
      <c r="DYY56" s="0"/>
      <c r="DYZ56" s="0"/>
      <c r="DZA56" s="0"/>
      <c r="DZB56" s="0"/>
      <c r="DZC56" s="0"/>
      <c r="DZD56" s="0"/>
      <c r="DZE56" s="0"/>
      <c r="DZF56" s="0"/>
      <c r="DZG56" s="0"/>
      <c r="DZH56" s="0"/>
      <c r="DZI56" s="0"/>
      <c r="DZJ56" s="0"/>
      <c r="DZK56" s="0"/>
      <c r="DZL56" s="0"/>
      <c r="DZM56" s="0"/>
      <c r="DZN56" s="0"/>
      <c r="DZO56" s="0"/>
      <c r="DZP56" s="0"/>
      <c r="DZQ56" s="0"/>
      <c r="DZR56" s="0"/>
      <c r="DZS56" s="0"/>
      <c r="DZT56" s="0"/>
      <c r="DZU56" s="0"/>
      <c r="DZV56" s="0"/>
      <c r="DZW56" s="0"/>
      <c r="DZX56" s="0"/>
      <c r="DZY56" s="0"/>
      <c r="DZZ56" s="0"/>
      <c r="EAA56" s="0"/>
      <c r="EAB56" s="0"/>
      <c r="EAC56" s="0"/>
      <c r="EAD56" s="0"/>
      <c r="EAE56" s="0"/>
      <c r="EAF56" s="0"/>
      <c r="EAG56" s="0"/>
      <c r="EAH56" s="0"/>
      <c r="EAI56" s="0"/>
      <c r="EAJ56" s="0"/>
      <c r="EAK56" s="0"/>
      <c r="EAL56" s="0"/>
      <c r="EAM56" s="0"/>
      <c r="EAN56" s="0"/>
      <c r="EAO56" s="0"/>
      <c r="EAP56" s="0"/>
      <c r="EAQ56" s="0"/>
      <c r="EAR56" s="0"/>
      <c r="EAS56" s="0"/>
      <c r="EAT56" s="0"/>
      <c r="EAU56" s="0"/>
      <c r="EAV56" s="0"/>
      <c r="EAW56" s="0"/>
      <c r="EAX56" s="0"/>
      <c r="EAY56" s="0"/>
      <c r="EAZ56" s="0"/>
      <c r="EBA56" s="0"/>
      <c r="EBB56" s="0"/>
      <c r="EBC56" s="0"/>
      <c r="EBD56" s="0"/>
      <c r="EBE56" s="0"/>
      <c r="EBF56" s="0"/>
      <c r="EBG56" s="0"/>
      <c r="EBH56" s="0"/>
      <c r="EBI56" s="0"/>
      <c r="EBJ56" s="0"/>
      <c r="EBK56" s="0"/>
      <c r="EBL56" s="0"/>
      <c r="EBM56" s="0"/>
      <c r="EBN56" s="0"/>
      <c r="EBO56" s="0"/>
      <c r="EBP56" s="0"/>
      <c r="EBQ56" s="0"/>
      <c r="EBR56" s="0"/>
      <c r="EBS56" s="0"/>
      <c r="EBT56" s="0"/>
      <c r="EBU56" s="0"/>
      <c r="EBV56" s="0"/>
      <c r="EBW56" s="0"/>
      <c r="EBX56" s="0"/>
      <c r="EBY56" s="0"/>
      <c r="EBZ56" s="0"/>
      <c r="ECA56" s="0"/>
      <c r="ECB56" s="0"/>
      <c r="ECC56" s="0"/>
      <c r="ECD56" s="0"/>
      <c r="ECE56" s="0"/>
      <c r="ECF56" s="0"/>
      <c r="ECG56" s="0"/>
      <c r="ECH56" s="0"/>
      <c r="ECI56" s="0"/>
      <c r="ECJ56" s="0"/>
      <c r="ECK56" s="0"/>
      <c r="ECL56" s="0"/>
      <c r="ECM56" s="0"/>
      <c r="ECN56" s="0"/>
      <c r="ECO56" s="0"/>
      <c r="ECP56" s="0"/>
      <c r="ECQ56" s="0"/>
      <c r="ECR56" s="0"/>
      <c r="ECS56" s="0"/>
      <c r="ECT56" s="0"/>
      <c r="ECU56" s="0"/>
      <c r="ECV56" s="0"/>
      <c r="ECW56" s="0"/>
      <c r="ECX56" s="0"/>
      <c r="ECY56" s="0"/>
      <c r="ECZ56" s="0"/>
      <c r="EDA56" s="0"/>
      <c r="EDB56" s="0"/>
      <c r="EDC56" s="0"/>
      <c r="EDD56" s="0"/>
      <c r="EDE56" s="0"/>
      <c r="EDF56" s="0"/>
      <c r="EDG56" s="0"/>
      <c r="EDH56" s="0"/>
      <c r="EDI56" s="0"/>
      <c r="EDJ56" s="0"/>
      <c r="EDK56" s="0"/>
      <c r="EDL56" s="0"/>
      <c r="EDM56" s="0"/>
      <c r="EDN56" s="0"/>
      <c r="EDO56" s="0"/>
      <c r="EDP56" s="0"/>
      <c r="EDQ56" s="0"/>
      <c r="EDR56" s="0"/>
      <c r="EDS56" s="0"/>
      <c r="EDT56" s="0"/>
      <c r="EDU56" s="0"/>
      <c r="EDV56" s="0"/>
      <c r="EDW56" s="0"/>
      <c r="EDX56" s="0"/>
      <c r="EDY56" s="0"/>
      <c r="EDZ56" s="0"/>
      <c r="EEA56" s="0"/>
      <c r="EEB56" s="0"/>
      <c r="EEC56" s="0"/>
      <c r="EED56" s="0"/>
      <c r="EEE56" s="0"/>
      <c r="EEF56" s="0"/>
      <c r="EEG56" s="0"/>
      <c r="EEH56" s="0"/>
      <c r="EEI56" s="0"/>
      <c r="EEJ56" s="0"/>
      <c r="EEK56" s="0"/>
      <c r="EEL56" s="0"/>
      <c r="EEM56" s="0"/>
      <c r="EEN56" s="0"/>
      <c r="EEO56" s="0"/>
      <c r="EEP56" s="0"/>
      <c r="EEQ56" s="0"/>
      <c r="EER56" s="0"/>
      <c r="EES56" s="0"/>
      <c r="EET56" s="0"/>
      <c r="EEU56" s="0"/>
      <c r="EEV56" s="0"/>
      <c r="EEW56" s="0"/>
      <c r="EEX56" s="0"/>
      <c r="EEY56" s="0"/>
      <c r="EEZ56" s="0"/>
      <c r="EFA56" s="0"/>
      <c r="EFB56" s="0"/>
      <c r="EFC56" s="0"/>
      <c r="EFD56" s="0"/>
      <c r="EFE56" s="0"/>
      <c r="EFF56" s="0"/>
      <c r="EFG56" s="0"/>
      <c r="EFH56" s="0"/>
      <c r="EFI56" s="0"/>
      <c r="EFJ56" s="0"/>
      <c r="EFK56" s="0"/>
      <c r="EFL56" s="0"/>
      <c r="EFM56" s="0"/>
      <c r="EFN56" s="0"/>
      <c r="EFO56" s="0"/>
      <c r="EFP56" s="0"/>
      <c r="EFQ56" s="0"/>
      <c r="EFR56" s="0"/>
      <c r="EFS56" s="0"/>
      <c r="EFT56" s="0"/>
      <c r="EFU56" s="0"/>
      <c r="EFV56" s="0"/>
      <c r="EFW56" s="0"/>
      <c r="EFX56" s="0"/>
      <c r="EFY56" s="0"/>
      <c r="EFZ56" s="0"/>
      <c r="EGA56" s="0"/>
      <c r="EGB56" s="0"/>
      <c r="EGC56" s="0"/>
      <c r="EGD56" s="0"/>
      <c r="EGE56" s="0"/>
      <c r="EGF56" s="0"/>
      <c r="EGG56" s="0"/>
      <c r="EGH56" s="0"/>
      <c r="EGI56" s="0"/>
      <c r="EGJ56" s="0"/>
      <c r="EGK56" s="0"/>
      <c r="EGL56" s="0"/>
      <c r="EGM56" s="0"/>
      <c r="EGN56" s="0"/>
      <c r="EGO56" s="0"/>
      <c r="EGP56" s="0"/>
      <c r="EGQ56" s="0"/>
      <c r="EGR56" s="0"/>
      <c r="EGS56" s="0"/>
      <c r="EGT56" s="0"/>
      <c r="EGU56" s="0"/>
      <c r="EGV56" s="0"/>
      <c r="EGW56" s="0"/>
      <c r="EGX56" s="0"/>
      <c r="EGY56" s="0"/>
      <c r="EGZ56" s="0"/>
      <c r="EHA56" s="0"/>
      <c r="EHB56" s="0"/>
      <c r="EHC56" s="0"/>
      <c r="EHD56" s="0"/>
      <c r="EHE56" s="0"/>
      <c r="EHF56" s="0"/>
      <c r="EHG56" s="0"/>
      <c r="EHH56" s="0"/>
      <c r="EHI56" s="0"/>
      <c r="EHJ56" s="0"/>
      <c r="EHK56" s="0"/>
      <c r="EHL56" s="0"/>
      <c r="EHM56" s="0"/>
      <c r="EHN56" s="0"/>
      <c r="EHO56" s="0"/>
      <c r="EHP56" s="0"/>
      <c r="EHQ56" s="0"/>
      <c r="EHR56" s="0"/>
      <c r="EHS56" s="0"/>
      <c r="EHT56" s="0"/>
      <c r="EHU56" s="0"/>
      <c r="EHV56" s="0"/>
      <c r="EHW56" s="0"/>
      <c r="EHX56" s="0"/>
      <c r="EHY56" s="0"/>
      <c r="EHZ56" s="0"/>
      <c r="EIA56" s="0"/>
      <c r="EIB56" s="0"/>
      <c r="EIC56" s="0"/>
      <c r="EID56" s="0"/>
      <c r="EIE56" s="0"/>
      <c r="EIF56" s="0"/>
      <c r="EIG56" s="0"/>
      <c r="EIH56" s="0"/>
      <c r="EII56" s="0"/>
      <c r="EIJ56" s="0"/>
      <c r="EIK56" s="0"/>
      <c r="EIL56" s="0"/>
      <c r="EIM56" s="0"/>
      <c r="EIN56" s="0"/>
      <c r="EIO56" s="0"/>
      <c r="EIP56" s="0"/>
      <c r="EIQ56" s="0"/>
      <c r="EIR56" s="0"/>
      <c r="EIS56" s="0"/>
      <c r="EIT56" s="0"/>
      <c r="EIU56" s="0"/>
      <c r="EIV56" s="0"/>
      <c r="EIW56" s="0"/>
      <c r="EIX56" s="0"/>
      <c r="EIY56" s="0"/>
      <c r="EIZ56" s="0"/>
      <c r="EJA56" s="0"/>
      <c r="EJB56" s="0"/>
      <c r="EJC56" s="0"/>
      <c r="EJD56" s="0"/>
      <c r="EJE56" s="0"/>
      <c r="EJF56" s="0"/>
      <c r="EJG56" s="0"/>
      <c r="EJH56" s="0"/>
      <c r="EJI56" s="0"/>
      <c r="EJJ56" s="0"/>
      <c r="EJK56" s="0"/>
      <c r="EJL56" s="0"/>
      <c r="EJM56" s="0"/>
      <c r="EJN56" s="0"/>
      <c r="EJO56" s="0"/>
      <c r="EJP56" s="0"/>
      <c r="EJQ56" s="0"/>
      <c r="EJR56" s="0"/>
      <c r="EJS56" s="0"/>
      <c r="EJT56" s="0"/>
      <c r="EJU56" s="0"/>
      <c r="EJV56" s="0"/>
      <c r="EJW56" s="0"/>
      <c r="EJX56" s="0"/>
      <c r="EJY56" s="0"/>
      <c r="EJZ56" s="0"/>
      <c r="EKA56" s="0"/>
      <c r="EKB56" s="0"/>
      <c r="EKC56" s="0"/>
      <c r="EKD56" s="0"/>
      <c r="EKE56" s="0"/>
      <c r="EKF56" s="0"/>
      <c r="EKG56" s="0"/>
      <c r="EKH56" s="0"/>
      <c r="EKI56" s="0"/>
      <c r="EKJ56" s="0"/>
      <c r="EKK56" s="0"/>
      <c r="EKL56" s="0"/>
      <c r="EKM56" s="0"/>
      <c r="EKN56" s="0"/>
      <c r="EKO56" s="0"/>
      <c r="EKP56" s="0"/>
      <c r="EKQ56" s="0"/>
      <c r="EKR56" s="0"/>
      <c r="EKS56" s="0"/>
      <c r="EKT56" s="0"/>
      <c r="EKU56" s="0"/>
      <c r="EKV56" s="0"/>
      <c r="EKW56" s="0"/>
      <c r="EKX56" s="0"/>
      <c r="EKY56" s="0"/>
      <c r="EKZ56" s="0"/>
      <c r="ELA56" s="0"/>
      <c r="ELB56" s="0"/>
      <c r="ELC56" s="0"/>
      <c r="ELD56" s="0"/>
      <c r="ELE56" s="0"/>
      <c r="ELF56" s="0"/>
      <c r="ELG56" s="0"/>
      <c r="ELH56" s="0"/>
      <c r="ELI56" s="0"/>
      <c r="ELJ56" s="0"/>
      <c r="ELK56" s="0"/>
      <c r="ELL56" s="0"/>
      <c r="ELM56" s="0"/>
      <c r="ELN56" s="0"/>
      <c r="ELO56" s="0"/>
      <c r="ELP56" s="0"/>
      <c r="ELQ56" s="0"/>
      <c r="ELR56" s="0"/>
      <c r="ELS56" s="0"/>
      <c r="ELT56" s="0"/>
      <c r="ELU56" s="0"/>
      <c r="ELV56" s="0"/>
      <c r="ELW56" s="0"/>
      <c r="ELX56" s="0"/>
      <c r="ELY56" s="0"/>
      <c r="ELZ56" s="0"/>
      <c r="EMA56" s="0"/>
      <c r="EMB56" s="0"/>
      <c r="EMC56" s="0"/>
      <c r="EMD56" s="0"/>
      <c r="EME56" s="0"/>
      <c r="EMF56" s="0"/>
      <c r="EMG56" s="0"/>
      <c r="EMH56" s="0"/>
      <c r="EMI56" s="0"/>
      <c r="EMJ56" s="0"/>
      <c r="EMK56" s="0"/>
      <c r="EML56" s="0"/>
      <c r="EMM56" s="0"/>
      <c r="EMN56" s="0"/>
      <c r="EMO56" s="0"/>
      <c r="EMP56" s="0"/>
      <c r="EMQ56" s="0"/>
      <c r="EMR56" s="0"/>
      <c r="EMS56" s="0"/>
      <c r="EMT56" s="0"/>
      <c r="EMU56" s="0"/>
      <c r="EMV56" s="0"/>
      <c r="EMW56" s="0"/>
      <c r="EMX56" s="0"/>
      <c r="EMY56" s="0"/>
      <c r="EMZ56" s="0"/>
      <c r="ENA56" s="0"/>
      <c r="ENB56" s="0"/>
      <c r="ENC56" s="0"/>
      <c r="END56" s="0"/>
      <c r="ENE56" s="0"/>
      <c r="ENF56" s="0"/>
      <c r="ENG56" s="0"/>
      <c r="ENH56" s="0"/>
      <c r="ENI56" s="0"/>
      <c r="ENJ56" s="0"/>
      <c r="ENK56" s="0"/>
      <c r="ENL56" s="0"/>
      <c r="ENM56" s="0"/>
      <c r="ENN56" s="0"/>
      <c r="ENO56" s="0"/>
      <c r="ENP56" s="0"/>
      <c r="ENQ56" s="0"/>
      <c r="ENR56" s="0"/>
      <c r="ENS56" s="0"/>
      <c r="ENT56" s="0"/>
      <c r="ENU56" s="0"/>
      <c r="ENV56" s="0"/>
      <c r="ENW56" s="0"/>
      <c r="ENX56" s="0"/>
      <c r="ENY56" s="0"/>
      <c r="ENZ56" s="0"/>
      <c r="EOA56" s="0"/>
      <c r="EOB56" s="0"/>
      <c r="EOC56" s="0"/>
      <c r="EOD56" s="0"/>
      <c r="EOE56" s="0"/>
      <c r="EOF56" s="0"/>
      <c r="EOG56" s="0"/>
      <c r="EOH56" s="0"/>
      <c r="EOI56" s="0"/>
      <c r="EOJ56" s="0"/>
      <c r="EOK56" s="0"/>
      <c r="EOL56" s="0"/>
      <c r="EOM56" s="0"/>
      <c r="EON56" s="0"/>
      <c r="EOO56" s="0"/>
      <c r="EOP56" s="0"/>
      <c r="EOQ56" s="0"/>
      <c r="EOR56" s="0"/>
      <c r="EOS56" s="0"/>
      <c r="EOT56" s="0"/>
      <c r="EOU56" s="0"/>
      <c r="EOV56" s="0"/>
      <c r="EOW56" s="0"/>
      <c r="EOX56" s="0"/>
      <c r="EOY56" s="0"/>
      <c r="EOZ56" s="0"/>
      <c r="EPA56" s="0"/>
      <c r="EPB56" s="0"/>
      <c r="EPC56" s="0"/>
      <c r="EPD56" s="0"/>
      <c r="EPE56" s="0"/>
      <c r="EPF56" s="0"/>
      <c r="EPG56" s="0"/>
      <c r="EPH56" s="0"/>
      <c r="EPI56" s="0"/>
      <c r="EPJ56" s="0"/>
      <c r="EPK56" s="0"/>
      <c r="EPL56" s="0"/>
      <c r="EPM56" s="0"/>
      <c r="EPN56" s="0"/>
      <c r="EPO56" s="0"/>
      <c r="EPP56" s="0"/>
      <c r="EPQ56" s="0"/>
      <c r="EPR56" s="0"/>
      <c r="EPS56" s="0"/>
      <c r="EPT56" s="0"/>
      <c r="EPU56" s="0"/>
      <c r="EPV56" s="0"/>
      <c r="EPW56" s="0"/>
      <c r="EPX56" s="0"/>
      <c r="EPY56" s="0"/>
      <c r="EPZ56" s="0"/>
      <c r="EQA56" s="0"/>
      <c r="EQB56" s="0"/>
      <c r="EQC56" s="0"/>
      <c r="EQD56" s="0"/>
      <c r="EQE56" s="0"/>
      <c r="EQF56" s="0"/>
      <c r="EQG56" s="0"/>
      <c r="EQH56" s="0"/>
      <c r="EQI56" s="0"/>
      <c r="EQJ56" s="0"/>
      <c r="EQK56" s="0"/>
      <c r="EQL56" s="0"/>
      <c r="EQM56" s="0"/>
      <c r="EQN56" s="0"/>
      <c r="EQO56" s="0"/>
      <c r="EQP56" s="0"/>
      <c r="EQQ56" s="0"/>
      <c r="EQR56" s="0"/>
      <c r="EQS56" s="0"/>
      <c r="EQT56" s="0"/>
      <c r="EQU56" s="0"/>
      <c r="EQV56" s="0"/>
      <c r="EQW56" s="0"/>
      <c r="EQX56" s="0"/>
      <c r="EQY56" s="0"/>
      <c r="EQZ56" s="0"/>
      <c r="ERA56" s="0"/>
      <c r="ERB56" s="0"/>
      <c r="ERC56" s="0"/>
      <c r="ERD56" s="0"/>
      <c r="ERE56" s="0"/>
      <c r="ERF56" s="0"/>
      <c r="ERG56" s="0"/>
      <c r="ERH56" s="0"/>
      <c r="ERI56" s="0"/>
      <c r="ERJ56" s="0"/>
      <c r="ERK56" s="0"/>
      <c r="ERL56" s="0"/>
      <c r="ERM56" s="0"/>
      <c r="ERN56" s="0"/>
      <c r="ERO56" s="0"/>
      <c r="ERP56" s="0"/>
      <c r="ERQ56" s="0"/>
      <c r="ERR56" s="0"/>
      <c r="ERS56" s="0"/>
      <c r="ERT56" s="0"/>
      <c r="ERU56" s="0"/>
      <c r="ERV56" s="0"/>
      <c r="ERW56" s="0"/>
      <c r="ERX56" s="0"/>
      <c r="ERY56" s="0"/>
      <c r="ERZ56" s="0"/>
      <c r="ESA56" s="0"/>
      <c r="ESB56" s="0"/>
      <c r="ESC56" s="0"/>
      <c r="ESD56" s="0"/>
      <c r="ESE56" s="0"/>
      <c r="ESF56" s="0"/>
      <c r="ESG56" s="0"/>
      <c r="ESH56" s="0"/>
      <c r="ESI56" s="0"/>
      <c r="ESJ56" s="0"/>
      <c r="ESK56" s="0"/>
      <c r="ESL56" s="0"/>
      <c r="ESM56" s="0"/>
      <c r="ESN56" s="0"/>
      <c r="ESO56" s="0"/>
      <c r="ESP56" s="0"/>
      <c r="ESQ56" s="0"/>
      <c r="ESR56" s="0"/>
      <c r="ESS56" s="0"/>
      <c r="EST56" s="0"/>
      <c r="ESU56" s="0"/>
      <c r="ESV56" s="0"/>
      <c r="ESW56" s="0"/>
      <c r="ESX56" s="0"/>
      <c r="ESY56" s="0"/>
      <c r="ESZ56" s="0"/>
      <c r="ETA56" s="0"/>
      <c r="ETB56" s="0"/>
      <c r="ETC56" s="0"/>
      <c r="ETD56" s="0"/>
      <c r="ETE56" s="0"/>
      <c r="ETF56" s="0"/>
      <c r="ETG56" s="0"/>
      <c r="ETH56" s="0"/>
      <c r="ETI56" s="0"/>
      <c r="ETJ56" s="0"/>
      <c r="ETK56" s="0"/>
      <c r="ETL56" s="0"/>
      <c r="ETM56" s="0"/>
      <c r="ETN56" s="0"/>
      <c r="ETO56" s="0"/>
      <c r="ETP56" s="0"/>
      <c r="ETQ56" s="0"/>
      <c r="ETR56" s="0"/>
      <c r="ETS56" s="0"/>
      <c r="ETT56" s="0"/>
      <c r="ETU56" s="0"/>
      <c r="ETV56" s="0"/>
      <c r="ETW56" s="0"/>
      <c r="ETX56" s="0"/>
      <c r="ETY56" s="0"/>
      <c r="ETZ56" s="0"/>
      <c r="EUA56" s="0"/>
      <c r="EUB56" s="0"/>
      <c r="EUC56" s="0"/>
      <c r="EUD56" s="0"/>
      <c r="EUE56" s="0"/>
      <c r="EUF56" s="0"/>
      <c r="EUG56" s="0"/>
      <c r="EUH56" s="0"/>
      <c r="EUI56" s="0"/>
      <c r="EUJ56" s="0"/>
      <c r="EUK56" s="0"/>
      <c r="EUL56" s="0"/>
      <c r="EUM56" s="0"/>
      <c r="EUN56" s="0"/>
      <c r="EUO56" s="0"/>
      <c r="EUP56" s="0"/>
      <c r="EUQ56" s="0"/>
      <c r="EUR56" s="0"/>
      <c r="EUS56" s="0"/>
      <c r="EUT56" s="0"/>
      <c r="EUU56" s="0"/>
      <c r="EUV56" s="0"/>
      <c r="EUW56" s="0"/>
      <c r="EUX56" s="0"/>
      <c r="EUY56" s="0"/>
      <c r="EUZ56" s="0"/>
      <c r="EVA56" s="0"/>
      <c r="EVB56" s="0"/>
      <c r="EVC56" s="0"/>
      <c r="EVD56" s="0"/>
      <c r="EVE56" s="0"/>
      <c r="EVF56" s="0"/>
      <c r="EVG56" s="0"/>
      <c r="EVH56" s="0"/>
      <c r="EVI56" s="0"/>
      <c r="EVJ56" s="0"/>
      <c r="EVK56" s="0"/>
      <c r="EVL56" s="0"/>
      <c r="EVM56" s="0"/>
      <c r="EVN56" s="0"/>
      <c r="EVO56" s="0"/>
      <c r="EVP56" s="0"/>
      <c r="EVQ56" s="0"/>
      <c r="EVR56" s="0"/>
      <c r="EVS56" s="0"/>
      <c r="EVT56" s="0"/>
      <c r="EVU56" s="0"/>
      <c r="EVV56" s="0"/>
      <c r="EVW56" s="0"/>
      <c r="EVX56" s="0"/>
      <c r="EVY56" s="0"/>
      <c r="EVZ56" s="0"/>
      <c r="EWA56" s="0"/>
      <c r="EWB56" s="0"/>
      <c r="EWC56" s="0"/>
      <c r="EWD56" s="0"/>
      <c r="EWE56" s="0"/>
      <c r="EWF56" s="0"/>
      <c r="EWG56" s="0"/>
      <c r="EWH56" s="0"/>
      <c r="EWI56" s="0"/>
      <c r="EWJ56" s="0"/>
      <c r="EWK56" s="0"/>
      <c r="EWL56" s="0"/>
      <c r="EWM56" s="0"/>
      <c r="EWN56" s="0"/>
      <c r="EWO56" s="0"/>
      <c r="EWP56" s="0"/>
      <c r="EWQ56" s="0"/>
      <c r="EWR56" s="0"/>
      <c r="EWS56" s="0"/>
      <c r="EWT56" s="0"/>
      <c r="EWU56" s="0"/>
      <c r="EWV56" s="0"/>
      <c r="EWW56" s="0"/>
      <c r="EWX56" s="0"/>
      <c r="EWY56" s="0"/>
      <c r="EWZ56" s="0"/>
      <c r="EXA56" s="0"/>
      <c r="EXB56" s="0"/>
      <c r="EXC56" s="0"/>
      <c r="EXD56" s="0"/>
      <c r="EXE56" s="0"/>
      <c r="EXF56" s="0"/>
      <c r="EXG56" s="0"/>
      <c r="EXH56" s="0"/>
      <c r="EXI56" s="0"/>
      <c r="EXJ56" s="0"/>
      <c r="EXK56" s="0"/>
      <c r="EXL56" s="0"/>
      <c r="EXM56" s="0"/>
      <c r="EXN56" s="0"/>
      <c r="EXO56" s="0"/>
      <c r="EXP56" s="0"/>
      <c r="EXQ56" s="0"/>
      <c r="EXR56" s="0"/>
      <c r="EXS56" s="0"/>
      <c r="EXT56" s="0"/>
      <c r="EXU56" s="0"/>
      <c r="EXV56" s="0"/>
      <c r="EXW56" s="0"/>
      <c r="EXX56" s="0"/>
      <c r="EXY56" s="0"/>
      <c r="EXZ56" s="0"/>
      <c r="EYA56" s="0"/>
      <c r="EYB56" s="0"/>
      <c r="EYC56" s="0"/>
      <c r="EYD56" s="0"/>
      <c r="EYE56" s="0"/>
      <c r="EYF56" s="0"/>
      <c r="EYG56" s="0"/>
      <c r="EYH56" s="0"/>
      <c r="EYI56" s="0"/>
      <c r="EYJ56" s="0"/>
      <c r="EYK56" s="0"/>
      <c r="EYL56" s="0"/>
      <c r="EYM56" s="0"/>
      <c r="EYN56" s="0"/>
      <c r="EYO56" s="0"/>
      <c r="EYP56" s="0"/>
      <c r="EYQ56" s="0"/>
      <c r="EYR56" s="0"/>
      <c r="EYS56" s="0"/>
      <c r="EYT56" s="0"/>
      <c r="EYU56" s="0"/>
      <c r="EYV56" s="0"/>
      <c r="EYW56" s="0"/>
      <c r="EYX56" s="0"/>
      <c r="EYY56" s="0"/>
      <c r="EYZ56" s="0"/>
      <c r="EZA56" s="0"/>
      <c r="EZB56" s="0"/>
      <c r="EZC56" s="0"/>
      <c r="EZD56" s="0"/>
      <c r="EZE56" s="0"/>
      <c r="EZF56" s="0"/>
      <c r="EZG56" s="0"/>
      <c r="EZH56" s="0"/>
      <c r="EZI56" s="0"/>
      <c r="EZJ56" s="0"/>
      <c r="EZK56" s="0"/>
      <c r="EZL56" s="0"/>
      <c r="EZM56" s="0"/>
      <c r="EZN56" s="0"/>
      <c r="EZO56" s="0"/>
      <c r="EZP56" s="0"/>
      <c r="EZQ56" s="0"/>
      <c r="EZR56" s="0"/>
      <c r="EZS56" s="0"/>
      <c r="EZT56" s="0"/>
      <c r="EZU56" s="0"/>
      <c r="EZV56" s="0"/>
      <c r="EZW56" s="0"/>
      <c r="EZX56" s="0"/>
      <c r="EZY56" s="0"/>
      <c r="EZZ56" s="0"/>
      <c r="FAA56" s="0"/>
      <c r="FAB56" s="0"/>
      <c r="FAC56" s="0"/>
      <c r="FAD56" s="0"/>
      <c r="FAE56" s="0"/>
      <c r="FAF56" s="0"/>
      <c r="FAG56" s="0"/>
      <c r="FAH56" s="0"/>
      <c r="FAI56" s="0"/>
      <c r="FAJ56" s="0"/>
      <c r="FAK56" s="0"/>
      <c r="FAL56" s="0"/>
      <c r="FAM56" s="0"/>
      <c r="FAN56" s="0"/>
      <c r="FAO56" s="0"/>
      <c r="FAP56" s="0"/>
      <c r="FAQ56" s="0"/>
      <c r="FAR56" s="0"/>
      <c r="FAS56" s="0"/>
      <c r="FAT56" s="0"/>
      <c r="FAU56" s="0"/>
      <c r="FAV56" s="0"/>
      <c r="FAW56" s="0"/>
      <c r="FAX56" s="0"/>
      <c r="FAY56" s="0"/>
      <c r="FAZ56" s="0"/>
      <c r="FBA56" s="0"/>
      <c r="FBB56" s="0"/>
      <c r="FBC56" s="0"/>
      <c r="FBD56" s="0"/>
      <c r="FBE56" s="0"/>
      <c r="FBF56" s="0"/>
      <c r="FBG56" s="0"/>
      <c r="FBH56" s="0"/>
      <c r="FBI56" s="0"/>
      <c r="FBJ56" s="0"/>
      <c r="FBK56" s="0"/>
      <c r="FBL56" s="0"/>
      <c r="FBM56" s="0"/>
      <c r="FBN56" s="0"/>
      <c r="FBO56" s="0"/>
      <c r="FBP56" s="0"/>
      <c r="FBQ56" s="0"/>
      <c r="FBR56" s="0"/>
      <c r="FBS56" s="0"/>
      <c r="FBT56" s="0"/>
      <c r="FBU56" s="0"/>
      <c r="FBV56" s="0"/>
      <c r="FBW56" s="0"/>
      <c r="FBX56" s="0"/>
      <c r="FBY56" s="0"/>
      <c r="FBZ56" s="0"/>
      <c r="FCA56" s="0"/>
      <c r="FCB56" s="0"/>
      <c r="FCC56" s="0"/>
      <c r="FCD56" s="0"/>
      <c r="FCE56" s="0"/>
      <c r="FCF56" s="0"/>
      <c r="FCG56" s="0"/>
      <c r="FCH56" s="0"/>
      <c r="FCI56" s="0"/>
      <c r="FCJ56" s="0"/>
      <c r="FCK56" s="0"/>
      <c r="FCL56" s="0"/>
      <c r="FCM56" s="0"/>
      <c r="FCN56" s="0"/>
      <c r="FCO56" s="0"/>
      <c r="FCP56" s="0"/>
      <c r="FCQ56" s="0"/>
      <c r="FCR56" s="0"/>
      <c r="FCS56" s="0"/>
      <c r="FCT56" s="0"/>
      <c r="FCU56" s="0"/>
      <c r="FCV56" s="0"/>
      <c r="FCW56" s="0"/>
      <c r="FCX56" s="0"/>
      <c r="FCY56" s="0"/>
      <c r="FCZ56" s="0"/>
      <c r="FDA56" s="0"/>
      <c r="FDB56" s="0"/>
      <c r="FDC56" s="0"/>
      <c r="FDD56" s="0"/>
      <c r="FDE56" s="0"/>
      <c r="FDF56" s="0"/>
      <c r="FDG56" s="0"/>
      <c r="FDH56" s="0"/>
      <c r="FDI56" s="0"/>
      <c r="FDJ56" s="0"/>
      <c r="FDK56" s="0"/>
      <c r="FDL56" s="0"/>
      <c r="FDM56" s="0"/>
      <c r="FDN56" s="0"/>
      <c r="FDO56" s="0"/>
      <c r="FDP56" s="0"/>
      <c r="FDQ56" s="0"/>
      <c r="FDR56" s="0"/>
      <c r="FDS56" s="0"/>
      <c r="FDT56" s="0"/>
      <c r="FDU56" s="0"/>
      <c r="FDV56" s="0"/>
      <c r="FDW56" s="0"/>
      <c r="FDX56" s="0"/>
      <c r="FDY56" s="0"/>
      <c r="FDZ56" s="0"/>
      <c r="FEA56" s="0"/>
      <c r="FEB56" s="0"/>
      <c r="FEC56" s="0"/>
      <c r="FED56" s="0"/>
      <c r="FEE56" s="0"/>
      <c r="FEF56" s="0"/>
      <c r="FEG56" s="0"/>
      <c r="FEH56" s="0"/>
      <c r="FEI56" s="0"/>
      <c r="FEJ56" s="0"/>
      <c r="FEK56" s="0"/>
      <c r="FEL56" s="0"/>
      <c r="FEM56" s="0"/>
      <c r="FEN56" s="0"/>
      <c r="FEO56" s="0"/>
      <c r="FEP56" s="0"/>
      <c r="FEQ56" s="0"/>
      <c r="FER56" s="0"/>
      <c r="FES56" s="0"/>
      <c r="FET56" s="0"/>
      <c r="FEU56" s="0"/>
      <c r="FEV56" s="0"/>
      <c r="FEW56" s="0"/>
      <c r="FEX56" s="0"/>
      <c r="FEY56" s="0"/>
      <c r="FEZ56" s="0"/>
      <c r="FFA56" s="0"/>
      <c r="FFB56" s="0"/>
      <c r="FFC56" s="0"/>
      <c r="FFD56" s="0"/>
      <c r="FFE56" s="0"/>
      <c r="FFF56" s="0"/>
      <c r="FFG56" s="0"/>
      <c r="FFH56" s="0"/>
      <c r="FFI56" s="0"/>
      <c r="FFJ56" s="0"/>
      <c r="FFK56" s="0"/>
      <c r="FFL56" s="0"/>
      <c r="FFM56" s="0"/>
      <c r="FFN56" s="0"/>
      <c r="FFO56" s="0"/>
      <c r="FFP56" s="0"/>
      <c r="FFQ56" s="0"/>
      <c r="FFR56" s="0"/>
      <c r="FFS56" s="0"/>
      <c r="FFT56" s="0"/>
      <c r="FFU56" s="0"/>
      <c r="FFV56" s="0"/>
      <c r="FFW56" s="0"/>
      <c r="FFX56" s="0"/>
      <c r="FFY56" s="0"/>
      <c r="FFZ56" s="0"/>
      <c r="FGA56" s="0"/>
      <c r="FGB56" s="0"/>
      <c r="FGC56" s="0"/>
      <c r="FGD56" s="0"/>
      <c r="FGE56" s="0"/>
      <c r="FGF56" s="0"/>
      <c r="FGG56" s="0"/>
      <c r="FGH56" s="0"/>
      <c r="FGI56" s="0"/>
      <c r="FGJ56" s="0"/>
      <c r="FGK56" s="0"/>
      <c r="FGL56" s="0"/>
      <c r="FGM56" s="0"/>
      <c r="FGN56" s="0"/>
      <c r="FGO56" s="0"/>
      <c r="FGP56" s="0"/>
      <c r="FGQ56" s="0"/>
      <c r="FGR56" s="0"/>
      <c r="FGS56" s="0"/>
      <c r="FGT56" s="0"/>
      <c r="FGU56" s="0"/>
      <c r="FGV56" s="0"/>
      <c r="FGW56" s="0"/>
      <c r="FGX56" s="0"/>
      <c r="FGY56" s="0"/>
      <c r="FGZ56" s="0"/>
      <c r="FHA56" s="0"/>
      <c r="FHB56" s="0"/>
      <c r="FHC56" s="0"/>
      <c r="FHD56" s="0"/>
      <c r="FHE56" s="0"/>
      <c r="FHF56" s="0"/>
      <c r="FHG56" s="0"/>
      <c r="FHH56" s="0"/>
      <c r="FHI56" s="0"/>
      <c r="FHJ56" s="0"/>
      <c r="FHK56" s="0"/>
      <c r="FHL56" s="0"/>
      <c r="FHM56" s="0"/>
      <c r="FHN56" s="0"/>
      <c r="FHO56" s="0"/>
      <c r="FHP56" s="0"/>
      <c r="FHQ56" s="0"/>
      <c r="FHR56" s="0"/>
      <c r="FHS56" s="0"/>
      <c r="FHT56" s="0"/>
      <c r="FHU56" s="0"/>
      <c r="FHV56" s="0"/>
      <c r="FHW56" s="0"/>
      <c r="FHX56" s="0"/>
      <c r="FHY56" s="0"/>
      <c r="FHZ56" s="0"/>
      <c r="FIA56" s="0"/>
      <c r="FIB56" s="0"/>
      <c r="FIC56" s="0"/>
      <c r="FID56" s="0"/>
      <c r="FIE56" s="0"/>
      <c r="FIF56" s="0"/>
      <c r="FIG56" s="0"/>
      <c r="FIH56" s="0"/>
      <c r="FII56" s="0"/>
      <c r="FIJ56" s="0"/>
      <c r="FIK56" s="0"/>
      <c r="FIL56" s="0"/>
      <c r="FIM56" s="0"/>
      <c r="FIN56" s="0"/>
      <c r="FIO56" s="0"/>
      <c r="FIP56" s="0"/>
      <c r="FIQ56" s="0"/>
      <c r="FIR56" s="0"/>
      <c r="FIS56" s="0"/>
      <c r="FIT56" s="0"/>
      <c r="FIU56" s="0"/>
      <c r="FIV56" s="0"/>
      <c r="FIW56" s="0"/>
      <c r="FIX56" s="0"/>
      <c r="FIY56" s="0"/>
      <c r="FIZ56" s="0"/>
      <c r="FJA56" s="0"/>
      <c r="FJB56" s="0"/>
      <c r="FJC56" s="0"/>
      <c r="FJD56" s="0"/>
      <c r="FJE56" s="0"/>
      <c r="FJF56" s="0"/>
      <c r="FJG56" s="0"/>
      <c r="FJH56" s="0"/>
      <c r="FJI56" s="0"/>
      <c r="FJJ56" s="0"/>
      <c r="FJK56" s="0"/>
      <c r="FJL56" s="0"/>
      <c r="FJM56" s="0"/>
      <c r="FJN56" s="0"/>
      <c r="FJO56" s="0"/>
      <c r="FJP56" s="0"/>
      <c r="FJQ56" s="0"/>
      <c r="FJR56" s="0"/>
      <c r="FJS56" s="0"/>
      <c r="FJT56" s="0"/>
      <c r="FJU56" s="0"/>
      <c r="FJV56" s="0"/>
      <c r="FJW56" s="0"/>
      <c r="FJX56" s="0"/>
      <c r="FJY56" s="0"/>
      <c r="FJZ56" s="0"/>
      <c r="FKA56" s="0"/>
      <c r="FKB56" s="0"/>
      <c r="FKC56" s="0"/>
      <c r="FKD56" s="0"/>
      <c r="FKE56" s="0"/>
      <c r="FKF56" s="0"/>
      <c r="FKG56" s="0"/>
      <c r="FKH56" s="0"/>
      <c r="FKI56" s="0"/>
      <c r="FKJ56" s="0"/>
      <c r="FKK56" s="0"/>
      <c r="FKL56" s="0"/>
      <c r="FKM56" s="0"/>
      <c r="FKN56" s="0"/>
      <c r="FKO56" s="0"/>
      <c r="FKP56" s="0"/>
      <c r="FKQ56" s="0"/>
      <c r="FKR56" s="0"/>
      <c r="FKS56" s="0"/>
      <c r="FKT56" s="0"/>
      <c r="FKU56" s="0"/>
      <c r="FKV56" s="0"/>
      <c r="FKW56" s="0"/>
      <c r="FKX56" s="0"/>
      <c r="FKY56" s="0"/>
      <c r="FKZ56" s="0"/>
      <c r="FLA56" s="0"/>
      <c r="FLB56" s="0"/>
      <c r="FLC56" s="0"/>
      <c r="FLD56" s="0"/>
      <c r="FLE56" s="0"/>
      <c r="FLF56" s="0"/>
      <c r="FLG56" s="0"/>
      <c r="FLH56" s="0"/>
      <c r="FLI56" s="0"/>
      <c r="FLJ56" s="0"/>
      <c r="FLK56" s="0"/>
      <c r="FLL56" s="0"/>
      <c r="FLM56" s="0"/>
      <c r="FLN56" s="0"/>
      <c r="FLO56" s="0"/>
      <c r="FLP56" s="0"/>
      <c r="FLQ56" s="0"/>
      <c r="FLR56" s="0"/>
      <c r="FLS56" s="0"/>
      <c r="FLT56" s="0"/>
      <c r="FLU56" s="0"/>
      <c r="FLV56" s="0"/>
      <c r="FLW56" s="0"/>
      <c r="FLX56" s="0"/>
      <c r="FLY56" s="0"/>
      <c r="FLZ56" s="0"/>
      <c r="FMA56" s="0"/>
      <c r="FMB56" s="0"/>
      <c r="FMC56" s="0"/>
      <c r="FMD56" s="0"/>
      <c r="FME56" s="0"/>
      <c r="FMF56" s="0"/>
      <c r="FMG56" s="0"/>
      <c r="FMH56" s="0"/>
      <c r="FMI56" s="0"/>
      <c r="FMJ56" s="0"/>
      <c r="FMK56" s="0"/>
      <c r="FML56" s="0"/>
      <c r="FMM56" s="0"/>
      <c r="FMN56" s="0"/>
      <c r="FMO56" s="0"/>
      <c r="FMP56" s="0"/>
      <c r="FMQ56" s="0"/>
      <c r="FMR56" s="0"/>
      <c r="FMS56" s="0"/>
      <c r="FMT56" s="0"/>
      <c r="FMU56" s="0"/>
      <c r="FMV56" s="0"/>
      <c r="FMW56" s="0"/>
      <c r="FMX56" s="0"/>
      <c r="FMY56" s="0"/>
      <c r="FMZ56" s="0"/>
      <c r="FNA56" s="0"/>
      <c r="FNB56" s="0"/>
      <c r="FNC56" s="0"/>
      <c r="FND56" s="0"/>
      <c r="FNE56" s="0"/>
      <c r="FNF56" s="0"/>
      <c r="FNG56" s="0"/>
      <c r="FNH56" s="0"/>
      <c r="FNI56" s="0"/>
      <c r="FNJ56" s="0"/>
      <c r="FNK56" s="0"/>
      <c r="FNL56" s="0"/>
      <c r="FNM56" s="0"/>
      <c r="FNN56" s="0"/>
      <c r="FNO56" s="0"/>
      <c r="FNP56" s="0"/>
      <c r="FNQ56" s="0"/>
      <c r="FNR56" s="0"/>
      <c r="FNS56" s="0"/>
      <c r="FNT56" s="0"/>
      <c r="FNU56" s="0"/>
      <c r="FNV56" s="0"/>
      <c r="FNW56" s="0"/>
      <c r="FNX56" s="0"/>
      <c r="FNY56" s="0"/>
      <c r="FNZ56" s="0"/>
      <c r="FOA56" s="0"/>
      <c r="FOB56" s="0"/>
      <c r="FOC56" s="0"/>
      <c r="FOD56" s="0"/>
      <c r="FOE56" s="0"/>
      <c r="FOF56" s="0"/>
      <c r="FOG56" s="0"/>
      <c r="FOH56" s="0"/>
      <c r="FOI56" s="0"/>
      <c r="FOJ56" s="0"/>
      <c r="FOK56" s="0"/>
      <c r="FOL56" s="0"/>
      <c r="FOM56" s="0"/>
      <c r="FON56" s="0"/>
      <c r="FOO56" s="0"/>
      <c r="FOP56" s="0"/>
      <c r="FOQ56" s="0"/>
      <c r="FOR56" s="0"/>
      <c r="FOS56" s="0"/>
      <c r="FOT56" s="0"/>
      <c r="FOU56" s="0"/>
      <c r="FOV56" s="0"/>
      <c r="FOW56" s="0"/>
      <c r="FOX56" s="0"/>
      <c r="FOY56" s="0"/>
      <c r="FOZ56" s="0"/>
      <c r="FPA56" s="0"/>
      <c r="FPB56" s="0"/>
      <c r="FPC56" s="0"/>
      <c r="FPD56" s="0"/>
      <c r="FPE56" s="0"/>
      <c r="FPF56" s="0"/>
      <c r="FPG56" s="0"/>
      <c r="FPH56" s="0"/>
      <c r="FPI56" s="0"/>
      <c r="FPJ56" s="0"/>
      <c r="FPK56" s="0"/>
      <c r="FPL56" s="0"/>
      <c r="FPM56" s="0"/>
      <c r="FPN56" s="0"/>
      <c r="FPO56" s="0"/>
      <c r="FPP56" s="0"/>
      <c r="FPQ56" s="0"/>
      <c r="FPR56" s="0"/>
      <c r="FPS56" s="0"/>
      <c r="FPT56" s="0"/>
      <c r="FPU56" s="0"/>
      <c r="FPV56" s="0"/>
      <c r="FPW56" s="0"/>
      <c r="FPX56" s="0"/>
      <c r="FPY56" s="0"/>
      <c r="FPZ56" s="0"/>
      <c r="FQA56" s="0"/>
      <c r="FQB56" s="0"/>
      <c r="FQC56" s="0"/>
      <c r="FQD56" s="0"/>
      <c r="FQE56" s="0"/>
      <c r="FQF56" s="0"/>
      <c r="FQG56" s="0"/>
      <c r="FQH56" s="0"/>
      <c r="FQI56" s="0"/>
      <c r="FQJ56" s="0"/>
      <c r="FQK56" s="0"/>
      <c r="FQL56" s="0"/>
      <c r="FQM56" s="0"/>
      <c r="FQN56" s="0"/>
      <c r="FQO56" s="0"/>
      <c r="FQP56" s="0"/>
      <c r="FQQ56" s="0"/>
      <c r="FQR56" s="0"/>
      <c r="FQS56" s="0"/>
      <c r="FQT56" s="0"/>
      <c r="FQU56" s="0"/>
      <c r="FQV56" s="0"/>
      <c r="FQW56" s="0"/>
      <c r="FQX56" s="0"/>
      <c r="FQY56" s="0"/>
      <c r="FQZ56" s="0"/>
      <c r="FRA56" s="0"/>
      <c r="FRB56" s="0"/>
      <c r="FRC56" s="0"/>
      <c r="FRD56" s="0"/>
      <c r="FRE56" s="0"/>
      <c r="FRF56" s="0"/>
      <c r="FRG56" s="0"/>
      <c r="FRH56" s="0"/>
      <c r="FRI56" s="0"/>
      <c r="FRJ56" s="0"/>
      <c r="FRK56" s="0"/>
      <c r="FRL56" s="0"/>
      <c r="FRM56" s="0"/>
      <c r="FRN56" s="0"/>
      <c r="FRO56" s="0"/>
      <c r="FRP56" s="0"/>
      <c r="FRQ56" s="0"/>
      <c r="FRR56" s="0"/>
      <c r="FRS56" s="0"/>
      <c r="FRT56" s="0"/>
      <c r="FRU56" s="0"/>
      <c r="FRV56" s="0"/>
      <c r="FRW56" s="0"/>
      <c r="FRX56" s="0"/>
      <c r="FRY56" s="0"/>
      <c r="FRZ56" s="0"/>
      <c r="FSA56" s="0"/>
      <c r="FSB56" s="0"/>
      <c r="FSC56" s="0"/>
      <c r="FSD56" s="0"/>
      <c r="FSE56" s="0"/>
      <c r="FSF56" s="0"/>
      <c r="FSG56" s="0"/>
      <c r="FSH56" s="0"/>
      <c r="FSI56" s="0"/>
      <c r="FSJ56" s="0"/>
      <c r="FSK56" s="0"/>
      <c r="FSL56" s="0"/>
      <c r="FSM56" s="0"/>
      <c r="FSN56" s="0"/>
      <c r="FSO56" s="0"/>
      <c r="FSP56" s="0"/>
      <c r="FSQ56" s="0"/>
      <c r="FSR56" s="0"/>
      <c r="FSS56" s="0"/>
      <c r="FST56" s="0"/>
      <c r="FSU56" s="0"/>
      <c r="FSV56" s="0"/>
      <c r="FSW56" s="0"/>
      <c r="FSX56" s="0"/>
      <c r="FSY56" s="0"/>
      <c r="FSZ56" s="0"/>
      <c r="FTA56" s="0"/>
      <c r="FTB56" s="0"/>
      <c r="FTC56" s="0"/>
      <c r="FTD56" s="0"/>
      <c r="FTE56" s="0"/>
      <c r="FTF56" s="0"/>
      <c r="FTG56" s="0"/>
      <c r="FTH56" s="0"/>
      <c r="FTI56" s="0"/>
      <c r="FTJ56" s="0"/>
      <c r="FTK56" s="0"/>
      <c r="FTL56" s="0"/>
      <c r="FTM56" s="0"/>
      <c r="FTN56" s="0"/>
      <c r="FTO56" s="0"/>
      <c r="FTP56" s="0"/>
      <c r="FTQ56" s="0"/>
      <c r="FTR56" s="0"/>
      <c r="FTS56" s="0"/>
      <c r="FTT56" s="0"/>
      <c r="FTU56" s="0"/>
      <c r="FTV56" s="0"/>
      <c r="FTW56" s="0"/>
      <c r="FTX56" s="0"/>
      <c r="FTY56" s="0"/>
      <c r="FTZ56" s="0"/>
      <c r="FUA56" s="0"/>
      <c r="FUB56" s="0"/>
      <c r="FUC56" s="0"/>
      <c r="FUD56" s="0"/>
      <c r="FUE56" s="0"/>
      <c r="FUF56" s="0"/>
      <c r="FUG56" s="0"/>
      <c r="FUH56" s="0"/>
      <c r="FUI56" s="0"/>
      <c r="FUJ56" s="0"/>
      <c r="FUK56" s="0"/>
      <c r="FUL56" s="0"/>
      <c r="FUM56" s="0"/>
      <c r="FUN56" s="0"/>
      <c r="FUO56" s="0"/>
      <c r="FUP56" s="0"/>
      <c r="FUQ56" s="0"/>
      <c r="FUR56" s="0"/>
      <c r="FUS56" s="0"/>
      <c r="FUT56" s="0"/>
      <c r="FUU56" s="0"/>
      <c r="FUV56" s="0"/>
      <c r="FUW56" s="0"/>
      <c r="FUX56" s="0"/>
      <c r="FUY56" s="0"/>
      <c r="FUZ56" s="0"/>
      <c r="FVA56" s="0"/>
      <c r="FVB56" s="0"/>
      <c r="FVC56" s="0"/>
      <c r="FVD56" s="0"/>
      <c r="FVE56" s="0"/>
      <c r="FVF56" s="0"/>
      <c r="FVG56" s="0"/>
      <c r="FVH56" s="0"/>
      <c r="FVI56" s="0"/>
      <c r="FVJ56" s="0"/>
      <c r="FVK56" s="0"/>
      <c r="FVL56" s="0"/>
      <c r="FVM56" s="0"/>
      <c r="FVN56" s="0"/>
      <c r="FVO56" s="0"/>
      <c r="FVP56" s="0"/>
      <c r="FVQ56" s="0"/>
      <c r="FVR56" s="0"/>
      <c r="FVS56" s="0"/>
      <c r="FVT56" s="0"/>
      <c r="FVU56" s="0"/>
      <c r="FVV56" s="0"/>
      <c r="FVW56" s="0"/>
      <c r="FVX56" s="0"/>
      <c r="FVY56" s="0"/>
      <c r="FVZ56" s="0"/>
      <c r="FWA56" s="0"/>
      <c r="FWB56" s="0"/>
      <c r="FWC56" s="0"/>
      <c r="FWD56" s="0"/>
      <c r="FWE56" s="0"/>
      <c r="FWF56" s="0"/>
      <c r="FWG56" s="0"/>
      <c r="FWH56" s="0"/>
      <c r="FWI56" s="0"/>
      <c r="FWJ56" s="0"/>
      <c r="FWK56" s="0"/>
      <c r="FWL56" s="0"/>
      <c r="FWM56" s="0"/>
      <c r="FWN56" s="0"/>
      <c r="FWO56" s="0"/>
      <c r="FWP56" s="0"/>
      <c r="FWQ56" s="0"/>
      <c r="FWR56" s="0"/>
      <c r="FWS56" s="0"/>
      <c r="FWT56" s="0"/>
      <c r="FWU56" s="0"/>
      <c r="FWV56" s="0"/>
      <c r="FWW56" s="0"/>
      <c r="FWX56" s="0"/>
      <c r="FWY56" s="0"/>
      <c r="FWZ56" s="0"/>
      <c r="FXA56" s="0"/>
      <c r="FXB56" s="0"/>
      <c r="FXC56" s="0"/>
      <c r="FXD56" s="0"/>
      <c r="FXE56" s="0"/>
      <c r="FXF56" s="0"/>
      <c r="FXG56" s="0"/>
      <c r="FXH56" s="0"/>
      <c r="FXI56" s="0"/>
      <c r="FXJ56" s="0"/>
      <c r="FXK56" s="0"/>
      <c r="FXL56" s="0"/>
      <c r="FXM56" s="0"/>
      <c r="FXN56" s="0"/>
      <c r="FXO56" s="0"/>
      <c r="FXP56" s="0"/>
      <c r="FXQ56" s="0"/>
      <c r="FXR56" s="0"/>
      <c r="FXS56" s="0"/>
      <c r="FXT56" s="0"/>
      <c r="FXU56" s="0"/>
      <c r="FXV56" s="0"/>
      <c r="FXW56" s="0"/>
      <c r="FXX56" s="0"/>
      <c r="FXY56" s="0"/>
      <c r="FXZ56" s="0"/>
      <c r="FYA56" s="0"/>
      <c r="FYB56" s="0"/>
      <c r="FYC56" s="0"/>
      <c r="FYD56" s="0"/>
      <c r="FYE56" s="0"/>
      <c r="FYF56" s="0"/>
      <c r="FYG56" s="0"/>
      <c r="FYH56" s="0"/>
      <c r="FYI56" s="0"/>
      <c r="FYJ56" s="0"/>
      <c r="FYK56" s="0"/>
      <c r="FYL56" s="0"/>
      <c r="FYM56" s="0"/>
      <c r="FYN56" s="0"/>
      <c r="FYO56" s="0"/>
      <c r="FYP56" s="0"/>
      <c r="FYQ56" s="0"/>
      <c r="FYR56" s="0"/>
      <c r="FYS56" s="0"/>
      <c r="FYT56" s="0"/>
      <c r="FYU56" s="0"/>
      <c r="FYV56" s="0"/>
      <c r="FYW56" s="0"/>
      <c r="FYX56" s="0"/>
      <c r="FYY56" s="0"/>
      <c r="FYZ56" s="0"/>
      <c r="FZA56" s="0"/>
      <c r="FZB56" s="0"/>
      <c r="FZC56" s="0"/>
      <c r="FZD56" s="0"/>
      <c r="FZE56" s="0"/>
      <c r="FZF56" s="0"/>
      <c r="FZG56" s="0"/>
      <c r="FZH56" s="0"/>
      <c r="FZI56" s="0"/>
      <c r="FZJ56" s="0"/>
      <c r="FZK56" s="0"/>
      <c r="FZL56" s="0"/>
      <c r="FZM56" s="0"/>
      <c r="FZN56" s="0"/>
      <c r="FZO56" s="0"/>
      <c r="FZP56" s="0"/>
      <c r="FZQ56" s="0"/>
      <c r="FZR56" s="0"/>
      <c r="FZS56" s="0"/>
      <c r="FZT56" s="0"/>
      <c r="FZU56" s="0"/>
      <c r="FZV56" s="0"/>
      <c r="FZW56" s="0"/>
      <c r="FZX56" s="0"/>
      <c r="FZY56" s="0"/>
      <c r="FZZ56" s="0"/>
      <c r="GAA56" s="0"/>
      <c r="GAB56" s="0"/>
      <c r="GAC56" s="0"/>
      <c r="GAD56" s="0"/>
      <c r="GAE56" s="0"/>
      <c r="GAF56" s="0"/>
      <c r="GAG56" s="0"/>
      <c r="GAH56" s="0"/>
      <c r="GAI56" s="0"/>
      <c r="GAJ56" s="0"/>
      <c r="GAK56" s="0"/>
      <c r="GAL56" s="0"/>
      <c r="GAM56" s="0"/>
      <c r="GAN56" s="0"/>
      <c r="GAO56" s="0"/>
      <c r="GAP56" s="0"/>
      <c r="GAQ56" s="0"/>
      <c r="GAR56" s="0"/>
      <c r="GAS56" s="0"/>
      <c r="GAT56" s="0"/>
      <c r="GAU56" s="0"/>
      <c r="GAV56" s="0"/>
      <c r="GAW56" s="0"/>
      <c r="GAX56" s="0"/>
      <c r="GAY56" s="0"/>
      <c r="GAZ56" s="0"/>
      <c r="GBA56" s="0"/>
      <c r="GBB56" s="0"/>
      <c r="GBC56" s="0"/>
      <c r="GBD56" s="0"/>
      <c r="GBE56" s="0"/>
      <c r="GBF56" s="0"/>
      <c r="GBG56" s="0"/>
      <c r="GBH56" s="0"/>
      <c r="GBI56" s="0"/>
      <c r="GBJ56" s="0"/>
      <c r="GBK56" s="0"/>
      <c r="GBL56" s="0"/>
      <c r="GBM56" s="0"/>
      <c r="GBN56" s="0"/>
      <c r="GBO56" s="0"/>
      <c r="GBP56" s="0"/>
      <c r="GBQ56" s="0"/>
      <c r="GBR56" s="0"/>
      <c r="GBS56" s="0"/>
      <c r="GBT56" s="0"/>
      <c r="GBU56" s="0"/>
      <c r="GBV56" s="0"/>
      <c r="GBW56" s="0"/>
      <c r="GBX56" s="0"/>
      <c r="GBY56" s="0"/>
      <c r="GBZ56" s="0"/>
      <c r="GCA56" s="0"/>
      <c r="GCB56" s="0"/>
      <c r="GCC56" s="0"/>
      <c r="GCD56" s="0"/>
      <c r="GCE56" s="0"/>
      <c r="GCF56" s="0"/>
      <c r="GCG56" s="0"/>
      <c r="GCH56" s="0"/>
      <c r="GCI56" s="0"/>
      <c r="GCJ56" s="0"/>
      <c r="GCK56" s="0"/>
      <c r="GCL56" s="0"/>
      <c r="GCM56" s="0"/>
      <c r="GCN56" s="0"/>
      <c r="GCO56" s="0"/>
      <c r="GCP56" s="0"/>
      <c r="GCQ56" s="0"/>
      <c r="GCR56" s="0"/>
      <c r="GCS56" s="0"/>
      <c r="GCT56" s="0"/>
      <c r="GCU56" s="0"/>
      <c r="GCV56" s="0"/>
      <c r="GCW56" s="0"/>
      <c r="GCX56" s="0"/>
      <c r="GCY56" s="0"/>
      <c r="GCZ56" s="0"/>
      <c r="GDA56" s="0"/>
      <c r="GDB56" s="0"/>
      <c r="GDC56" s="0"/>
      <c r="GDD56" s="0"/>
      <c r="GDE56" s="0"/>
      <c r="GDF56" s="0"/>
      <c r="GDG56" s="0"/>
      <c r="GDH56" s="0"/>
      <c r="GDI56" s="0"/>
      <c r="GDJ56" s="0"/>
      <c r="GDK56" s="0"/>
      <c r="GDL56" s="0"/>
      <c r="GDM56" s="0"/>
      <c r="GDN56" s="0"/>
      <c r="GDO56" s="0"/>
      <c r="GDP56" s="0"/>
      <c r="GDQ56" s="0"/>
      <c r="GDR56" s="0"/>
      <c r="GDS56" s="0"/>
      <c r="GDT56" s="0"/>
      <c r="GDU56" s="0"/>
      <c r="GDV56" s="0"/>
      <c r="GDW56" s="0"/>
      <c r="GDX56" s="0"/>
      <c r="GDY56" s="0"/>
      <c r="GDZ56" s="0"/>
      <c r="GEA56" s="0"/>
      <c r="GEB56" s="0"/>
      <c r="GEC56" s="0"/>
      <c r="GED56" s="0"/>
      <c r="GEE56" s="0"/>
      <c r="GEF56" s="0"/>
      <c r="GEG56" s="0"/>
      <c r="GEH56" s="0"/>
      <c r="GEI56" s="0"/>
      <c r="GEJ56" s="0"/>
      <c r="GEK56" s="0"/>
      <c r="GEL56" s="0"/>
      <c r="GEM56" s="0"/>
      <c r="GEN56" s="0"/>
      <c r="GEO56" s="0"/>
      <c r="GEP56" s="0"/>
      <c r="GEQ56" s="0"/>
      <c r="GER56" s="0"/>
      <c r="GES56" s="0"/>
      <c r="GET56" s="0"/>
      <c r="GEU56" s="0"/>
      <c r="GEV56" s="0"/>
      <c r="GEW56" s="0"/>
      <c r="GEX56" s="0"/>
      <c r="GEY56" s="0"/>
      <c r="GEZ56" s="0"/>
      <c r="GFA56" s="0"/>
      <c r="GFB56" s="0"/>
      <c r="GFC56" s="0"/>
      <c r="GFD56" s="0"/>
      <c r="GFE56" s="0"/>
      <c r="GFF56" s="0"/>
      <c r="GFG56" s="0"/>
      <c r="GFH56" s="0"/>
      <c r="GFI56" s="0"/>
      <c r="GFJ56" s="0"/>
      <c r="GFK56" s="0"/>
      <c r="GFL56" s="0"/>
      <c r="GFM56" s="0"/>
      <c r="GFN56" s="0"/>
      <c r="GFO56" s="0"/>
      <c r="GFP56" s="0"/>
      <c r="GFQ56" s="0"/>
      <c r="GFR56" s="0"/>
      <c r="GFS56" s="0"/>
      <c r="GFT56" s="0"/>
      <c r="GFU56" s="0"/>
      <c r="GFV56" s="0"/>
      <c r="GFW56" s="0"/>
      <c r="GFX56" s="0"/>
      <c r="GFY56" s="0"/>
      <c r="GFZ56" s="0"/>
      <c r="GGA56" s="0"/>
      <c r="GGB56" s="0"/>
      <c r="GGC56" s="0"/>
      <c r="GGD56" s="0"/>
      <c r="GGE56" s="0"/>
      <c r="GGF56" s="0"/>
      <c r="GGG56" s="0"/>
      <c r="GGH56" s="0"/>
      <c r="GGI56" s="0"/>
      <c r="GGJ56" s="0"/>
      <c r="GGK56" s="0"/>
      <c r="GGL56" s="0"/>
      <c r="GGM56" s="0"/>
      <c r="GGN56" s="0"/>
      <c r="GGO56" s="0"/>
      <c r="GGP56" s="0"/>
      <c r="GGQ56" s="0"/>
      <c r="GGR56" s="0"/>
      <c r="GGS56" s="0"/>
      <c r="GGT56" s="0"/>
      <c r="GGU56" s="0"/>
      <c r="GGV56" s="0"/>
      <c r="GGW56" s="0"/>
      <c r="GGX56" s="0"/>
      <c r="GGY56" s="0"/>
      <c r="GGZ56" s="0"/>
      <c r="GHA56" s="0"/>
      <c r="GHB56" s="0"/>
      <c r="GHC56" s="0"/>
      <c r="GHD56" s="0"/>
      <c r="GHE56" s="0"/>
      <c r="GHF56" s="0"/>
      <c r="GHG56" s="0"/>
      <c r="GHH56" s="0"/>
      <c r="GHI56" s="0"/>
      <c r="GHJ56" s="0"/>
      <c r="GHK56" s="0"/>
      <c r="GHL56" s="0"/>
      <c r="GHM56" s="0"/>
      <c r="GHN56" s="0"/>
      <c r="GHO56" s="0"/>
      <c r="GHP56" s="0"/>
      <c r="GHQ56" s="0"/>
      <c r="GHR56" s="0"/>
      <c r="GHS56" s="0"/>
      <c r="GHT56" s="0"/>
      <c r="GHU56" s="0"/>
      <c r="GHV56" s="0"/>
      <c r="GHW56" s="0"/>
      <c r="GHX56" s="0"/>
      <c r="GHY56" s="0"/>
      <c r="GHZ56" s="0"/>
      <c r="GIA56" s="0"/>
      <c r="GIB56" s="0"/>
      <c r="GIC56" s="0"/>
      <c r="GID56" s="0"/>
      <c r="GIE56" s="0"/>
      <c r="GIF56" s="0"/>
      <c r="GIG56" s="0"/>
      <c r="GIH56" s="0"/>
      <c r="GII56" s="0"/>
      <c r="GIJ56" s="0"/>
      <c r="GIK56" s="0"/>
      <c r="GIL56" s="0"/>
      <c r="GIM56" s="0"/>
      <c r="GIN56" s="0"/>
      <c r="GIO56" s="0"/>
      <c r="GIP56" s="0"/>
      <c r="GIQ56" s="0"/>
      <c r="GIR56" s="0"/>
      <c r="GIS56" s="0"/>
      <c r="GIT56" s="0"/>
      <c r="GIU56" s="0"/>
      <c r="GIV56" s="0"/>
      <c r="GIW56" s="0"/>
      <c r="GIX56" s="0"/>
      <c r="GIY56" s="0"/>
      <c r="GIZ56" s="0"/>
      <c r="GJA56" s="0"/>
      <c r="GJB56" s="0"/>
      <c r="GJC56" s="0"/>
      <c r="GJD56" s="0"/>
      <c r="GJE56" s="0"/>
      <c r="GJF56" s="0"/>
      <c r="GJG56" s="0"/>
      <c r="GJH56" s="0"/>
      <c r="GJI56" s="0"/>
      <c r="GJJ56" s="0"/>
      <c r="GJK56" s="0"/>
      <c r="GJL56" s="0"/>
      <c r="GJM56" s="0"/>
      <c r="GJN56" s="0"/>
      <c r="GJO56" s="0"/>
      <c r="GJP56" s="0"/>
      <c r="GJQ56" s="0"/>
      <c r="GJR56" s="0"/>
      <c r="GJS56" s="0"/>
      <c r="GJT56" s="0"/>
      <c r="GJU56" s="0"/>
      <c r="GJV56" s="0"/>
      <c r="GJW56" s="0"/>
      <c r="GJX56" s="0"/>
      <c r="GJY56" s="0"/>
      <c r="GJZ56" s="0"/>
      <c r="GKA56" s="0"/>
      <c r="GKB56" s="0"/>
      <c r="GKC56" s="0"/>
      <c r="GKD56" s="0"/>
      <c r="GKE56" s="0"/>
      <c r="GKF56" s="0"/>
      <c r="GKG56" s="0"/>
      <c r="GKH56" s="0"/>
      <c r="GKI56" s="0"/>
      <c r="GKJ56" s="0"/>
      <c r="GKK56" s="0"/>
      <c r="GKL56" s="0"/>
      <c r="GKM56" s="0"/>
      <c r="GKN56" s="0"/>
      <c r="GKO56" s="0"/>
      <c r="GKP56" s="0"/>
      <c r="GKQ56" s="0"/>
      <c r="GKR56" s="0"/>
      <c r="GKS56" s="0"/>
      <c r="GKT56" s="0"/>
      <c r="GKU56" s="0"/>
      <c r="GKV56" s="0"/>
      <c r="GKW56" s="0"/>
      <c r="GKX56" s="0"/>
      <c r="GKY56" s="0"/>
      <c r="GKZ56" s="0"/>
      <c r="GLA56" s="0"/>
      <c r="GLB56" s="0"/>
      <c r="GLC56" s="0"/>
      <c r="GLD56" s="0"/>
      <c r="GLE56" s="0"/>
      <c r="GLF56" s="0"/>
      <c r="GLG56" s="0"/>
      <c r="GLH56" s="0"/>
      <c r="GLI56" s="0"/>
      <c r="GLJ56" s="0"/>
      <c r="GLK56" s="0"/>
      <c r="GLL56" s="0"/>
      <c r="GLM56" s="0"/>
      <c r="GLN56" s="0"/>
      <c r="GLO56" s="0"/>
      <c r="GLP56" s="0"/>
      <c r="GLQ56" s="0"/>
      <c r="GLR56" s="0"/>
      <c r="GLS56" s="0"/>
      <c r="GLT56" s="0"/>
      <c r="GLU56" s="0"/>
      <c r="GLV56" s="0"/>
      <c r="GLW56" s="0"/>
      <c r="GLX56" s="0"/>
      <c r="GLY56" s="0"/>
      <c r="GLZ56" s="0"/>
      <c r="GMA56" s="0"/>
      <c r="GMB56" s="0"/>
      <c r="GMC56" s="0"/>
      <c r="GMD56" s="0"/>
      <c r="GME56" s="0"/>
      <c r="GMF56" s="0"/>
      <c r="GMG56" s="0"/>
      <c r="GMH56" s="0"/>
      <c r="GMI56" s="0"/>
      <c r="GMJ56" s="0"/>
      <c r="GMK56" s="0"/>
      <c r="GML56" s="0"/>
      <c r="GMM56" s="0"/>
      <c r="GMN56" s="0"/>
      <c r="GMO56" s="0"/>
      <c r="GMP56" s="0"/>
      <c r="GMQ56" s="0"/>
      <c r="GMR56" s="0"/>
      <c r="GMS56" s="0"/>
      <c r="GMT56" s="0"/>
      <c r="GMU56" s="0"/>
      <c r="GMV56" s="0"/>
      <c r="GMW56" s="0"/>
      <c r="GMX56" s="0"/>
      <c r="GMY56" s="0"/>
      <c r="GMZ56" s="0"/>
      <c r="GNA56" s="0"/>
      <c r="GNB56" s="0"/>
      <c r="GNC56" s="0"/>
      <c r="GND56" s="0"/>
      <c r="GNE56" s="0"/>
      <c r="GNF56" s="0"/>
      <c r="GNG56" s="0"/>
      <c r="GNH56" s="0"/>
      <c r="GNI56" s="0"/>
      <c r="GNJ56" s="0"/>
      <c r="GNK56" s="0"/>
      <c r="GNL56" s="0"/>
      <c r="GNM56" s="0"/>
      <c r="GNN56" s="0"/>
      <c r="GNO56" s="0"/>
      <c r="GNP56" s="0"/>
      <c r="GNQ56" s="0"/>
      <c r="GNR56" s="0"/>
      <c r="GNS56" s="0"/>
      <c r="GNT56" s="0"/>
      <c r="GNU56" s="0"/>
      <c r="GNV56" s="0"/>
      <c r="GNW56" s="0"/>
      <c r="GNX56" s="0"/>
      <c r="GNY56" s="0"/>
      <c r="GNZ56" s="0"/>
      <c r="GOA56" s="0"/>
      <c r="GOB56" s="0"/>
      <c r="GOC56" s="0"/>
      <c r="GOD56" s="0"/>
      <c r="GOE56" s="0"/>
      <c r="GOF56" s="0"/>
      <c r="GOG56" s="0"/>
      <c r="GOH56" s="0"/>
      <c r="GOI56" s="0"/>
      <c r="GOJ56" s="0"/>
      <c r="GOK56" s="0"/>
      <c r="GOL56" s="0"/>
      <c r="GOM56" s="0"/>
      <c r="GON56" s="0"/>
      <c r="GOO56" s="0"/>
      <c r="GOP56" s="0"/>
      <c r="GOQ56" s="0"/>
      <c r="GOR56" s="0"/>
      <c r="GOS56" s="0"/>
      <c r="GOT56" s="0"/>
      <c r="GOU56" s="0"/>
      <c r="GOV56" s="0"/>
      <c r="GOW56" s="0"/>
      <c r="GOX56" s="0"/>
      <c r="GOY56" s="0"/>
      <c r="GOZ56" s="0"/>
      <c r="GPA56" s="0"/>
      <c r="GPB56" s="0"/>
      <c r="GPC56" s="0"/>
      <c r="GPD56" s="0"/>
      <c r="GPE56" s="0"/>
      <c r="GPF56" s="0"/>
      <c r="GPG56" s="0"/>
      <c r="GPH56" s="0"/>
      <c r="GPI56" s="0"/>
      <c r="GPJ56" s="0"/>
      <c r="GPK56" s="0"/>
      <c r="GPL56" s="0"/>
      <c r="GPM56" s="0"/>
      <c r="GPN56" s="0"/>
      <c r="GPO56" s="0"/>
      <c r="GPP56" s="0"/>
      <c r="GPQ56" s="0"/>
      <c r="GPR56" s="0"/>
      <c r="GPS56" s="0"/>
      <c r="GPT56" s="0"/>
      <c r="GPU56" s="0"/>
      <c r="GPV56" s="0"/>
      <c r="GPW56" s="0"/>
      <c r="GPX56" s="0"/>
      <c r="GPY56" s="0"/>
      <c r="GPZ56" s="0"/>
      <c r="GQA56" s="0"/>
      <c r="GQB56" s="0"/>
      <c r="GQC56" s="0"/>
      <c r="GQD56" s="0"/>
      <c r="GQE56" s="0"/>
      <c r="GQF56" s="0"/>
      <c r="GQG56" s="0"/>
      <c r="GQH56" s="0"/>
      <c r="GQI56" s="0"/>
      <c r="GQJ56" s="0"/>
      <c r="GQK56" s="0"/>
      <c r="GQL56" s="0"/>
      <c r="GQM56" s="0"/>
      <c r="GQN56" s="0"/>
      <c r="GQO56" s="0"/>
      <c r="GQP56" s="0"/>
      <c r="GQQ56" s="0"/>
      <c r="GQR56" s="0"/>
      <c r="GQS56" s="0"/>
      <c r="GQT56" s="0"/>
      <c r="GQU56" s="0"/>
      <c r="GQV56" s="0"/>
      <c r="GQW56" s="0"/>
      <c r="GQX56" s="0"/>
      <c r="GQY56" s="0"/>
      <c r="GQZ56" s="0"/>
      <c r="GRA56" s="0"/>
      <c r="GRB56" s="0"/>
      <c r="GRC56" s="0"/>
      <c r="GRD56" s="0"/>
      <c r="GRE56" s="0"/>
      <c r="GRF56" s="0"/>
      <c r="GRG56" s="0"/>
      <c r="GRH56" s="0"/>
      <c r="GRI56" s="0"/>
      <c r="GRJ56" s="0"/>
      <c r="GRK56" s="0"/>
      <c r="GRL56" s="0"/>
      <c r="GRM56" s="0"/>
      <c r="GRN56" s="0"/>
      <c r="GRO56" s="0"/>
      <c r="GRP56" s="0"/>
      <c r="GRQ56" s="0"/>
      <c r="GRR56" s="0"/>
      <c r="GRS56" s="0"/>
      <c r="GRT56" s="0"/>
      <c r="GRU56" s="0"/>
      <c r="GRV56" s="0"/>
      <c r="GRW56" s="0"/>
      <c r="GRX56" s="0"/>
      <c r="GRY56" s="0"/>
      <c r="GRZ56" s="0"/>
      <c r="GSA56" s="0"/>
      <c r="GSB56" s="0"/>
      <c r="GSC56" s="0"/>
      <c r="GSD56" s="0"/>
      <c r="GSE56" s="0"/>
      <c r="GSF56" s="0"/>
      <c r="GSG56" s="0"/>
      <c r="GSH56" s="0"/>
      <c r="GSI56" s="0"/>
      <c r="GSJ56" s="0"/>
      <c r="GSK56" s="0"/>
      <c r="GSL56" s="0"/>
      <c r="GSM56" s="0"/>
      <c r="GSN56" s="0"/>
      <c r="GSO56" s="0"/>
      <c r="GSP56" s="0"/>
      <c r="GSQ56" s="0"/>
      <c r="GSR56" s="0"/>
      <c r="GSS56" s="0"/>
      <c r="GST56" s="0"/>
      <c r="GSU56" s="0"/>
      <c r="GSV56" s="0"/>
      <c r="GSW56" s="0"/>
      <c r="GSX56" s="0"/>
      <c r="GSY56" s="0"/>
      <c r="GSZ56" s="0"/>
      <c r="GTA56" s="0"/>
      <c r="GTB56" s="0"/>
      <c r="GTC56" s="0"/>
      <c r="GTD56" s="0"/>
      <c r="GTE56" s="0"/>
      <c r="GTF56" s="0"/>
      <c r="GTG56" s="0"/>
      <c r="GTH56" s="0"/>
      <c r="GTI56" s="0"/>
      <c r="GTJ56" s="0"/>
      <c r="GTK56" s="0"/>
      <c r="GTL56" s="0"/>
      <c r="GTM56" s="0"/>
      <c r="GTN56" s="0"/>
      <c r="GTO56" s="0"/>
      <c r="GTP56" s="0"/>
      <c r="GTQ56" s="0"/>
      <c r="GTR56" s="0"/>
      <c r="GTS56" s="0"/>
      <c r="GTT56" s="0"/>
      <c r="GTU56" s="0"/>
      <c r="GTV56" s="0"/>
      <c r="GTW56" s="0"/>
      <c r="GTX56" s="0"/>
      <c r="GTY56" s="0"/>
      <c r="GTZ56" s="0"/>
      <c r="GUA56" s="0"/>
      <c r="GUB56" s="0"/>
      <c r="GUC56" s="0"/>
      <c r="GUD56" s="0"/>
      <c r="GUE56" s="0"/>
      <c r="GUF56" s="0"/>
      <c r="GUG56" s="0"/>
      <c r="GUH56" s="0"/>
      <c r="GUI56" s="0"/>
      <c r="GUJ56" s="0"/>
      <c r="GUK56" s="0"/>
      <c r="GUL56" s="0"/>
      <c r="GUM56" s="0"/>
      <c r="GUN56" s="0"/>
      <c r="GUO56" s="0"/>
      <c r="GUP56" s="0"/>
      <c r="GUQ56" s="0"/>
      <c r="GUR56" s="0"/>
      <c r="GUS56" s="0"/>
      <c r="GUT56" s="0"/>
      <c r="GUU56" s="0"/>
      <c r="GUV56" s="0"/>
      <c r="GUW56" s="0"/>
      <c r="GUX56" s="0"/>
      <c r="GUY56" s="0"/>
      <c r="GUZ56" s="0"/>
      <c r="GVA56" s="0"/>
      <c r="GVB56" s="0"/>
      <c r="GVC56" s="0"/>
      <c r="GVD56" s="0"/>
      <c r="GVE56" s="0"/>
      <c r="GVF56" s="0"/>
      <c r="GVG56" s="0"/>
      <c r="GVH56" s="0"/>
      <c r="GVI56" s="0"/>
      <c r="GVJ56" s="0"/>
      <c r="GVK56" s="0"/>
      <c r="GVL56" s="0"/>
      <c r="GVM56" s="0"/>
      <c r="GVN56" s="0"/>
      <c r="GVO56" s="0"/>
      <c r="GVP56" s="0"/>
      <c r="GVQ56" s="0"/>
      <c r="GVR56" s="0"/>
      <c r="GVS56" s="0"/>
      <c r="GVT56" s="0"/>
      <c r="GVU56" s="0"/>
      <c r="GVV56" s="0"/>
      <c r="GVW56" s="0"/>
      <c r="GVX56" s="0"/>
      <c r="GVY56" s="0"/>
      <c r="GVZ56" s="0"/>
      <c r="GWA56" s="0"/>
      <c r="GWB56" s="0"/>
      <c r="GWC56" s="0"/>
      <c r="GWD56" s="0"/>
      <c r="GWE56" s="0"/>
      <c r="GWF56" s="0"/>
      <c r="GWG56" s="0"/>
      <c r="GWH56" s="0"/>
      <c r="GWI56" s="0"/>
      <c r="GWJ56" s="0"/>
      <c r="GWK56" s="0"/>
      <c r="GWL56" s="0"/>
      <c r="GWM56" s="0"/>
      <c r="GWN56" s="0"/>
      <c r="GWO56" s="0"/>
      <c r="GWP56" s="0"/>
      <c r="GWQ56" s="0"/>
      <c r="GWR56" s="0"/>
      <c r="GWS56" s="0"/>
      <c r="GWT56" s="0"/>
      <c r="GWU56" s="0"/>
      <c r="GWV56" s="0"/>
      <c r="GWW56" s="0"/>
      <c r="GWX56" s="0"/>
      <c r="GWY56" s="0"/>
      <c r="GWZ56" s="0"/>
      <c r="GXA56" s="0"/>
      <c r="GXB56" s="0"/>
      <c r="GXC56" s="0"/>
      <c r="GXD56" s="0"/>
      <c r="GXE56" s="0"/>
      <c r="GXF56" s="0"/>
      <c r="GXG56" s="0"/>
      <c r="GXH56" s="0"/>
      <c r="GXI56" s="0"/>
      <c r="GXJ56" s="0"/>
      <c r="GXK56" s="0"/>
      <c r="GXL56" s="0"/>
      <c r="GXM56" s="0"/>
      <c r="GXN56" s="0"/>
      <c r="GXO56" s="0"/>
      <c r="GXP56" s="0"/>
      <c r="GXQ56" s="0"/>
      <c r="GXR56" s="0"/>
      <c r="GXS56" s="0"/>
      <c r="GXT56" s="0"/>
      <c r="GXU56" s="0"/>
      <c r="GXV56" s="0"/>
      <c r="GXW56" s="0"/>
      <c r="GXX56" s="0"/>
      <c r="GXY56" s="0"/>
      <c r="GXZ56" s="0"/>
      <c r="GYA56" s="0"/>
      <c r="GYB56" s="0"/>
      <c r="GYC56" s="0"/>
      <c r="GYD56" s="0"/>
      <c r="GYE56" s="0"/>
      <c r="GYF56" s="0"/>
      <c r="GYG56" s="0"/>
      <c r="GYH56" s="0"/>
      <c r="GYI56" s="0"/>
      <c r="GYJ56" s="0"/>
      <c r="GYK56" s="0"/>
      <c r="GYL56" s="0"/>
      <c r="GYM56" s="0"/>
      <c r="GYN56" s="0"/>
      <c r="GYO56" s="0"/>
      <c r="GYP56" s="0"/>
      <c r="GYQ56" s="0"/>
      <c r="GYR56" s="0"/>
      <c r="GYS56" s="0"/>
      <c r="GYT56" s="0"/>
      <c r="GYU56" s="0"/>
      <c r="GYV56" s="0"/>
      <c r="GYW56" s="0"/>
      <c r="GYX56" s="0"/>
      <c r="GYY56" s="0"/>
      <c r="GYZ56" s="0"/>
      <c r="GZA56" s="0"/>
      <c r="GZB56" s="0"/>
      <c r="GZC56" s="0"/>
      <c r="GZD56" s="0"/>
      <c r="GZE56" s="0"/>
      <c r="GZF56" s="0"/>
      <c r="GZG56" s="0"/>
      <c r="GZH56" s="0"/>
      <c r="GZI56" s="0"/>
      <c r="GZJ56" s="0"/>
      <c r="GZK56" s="0"/>
      <c r="GZL56" s="0"/>
      <c r="GZM56" s="0"/>
      <c r="GZN56" s="0"/>
      <c r="GZO56" s="0"/>
      <c r="GZP56" s="0"/>
      <c r="GZQ56" s="0"/>
      <c r="GZR56" s="0"/>
      <c r="GZS56" s="0"/>
      <c r="GZT56" s="0"/>
      <c r="GZU56" s="0"/>
      <c r="GZV56" s="0"/>
      <c r="GZW56" s="0"/>
      <c r="GZX56" s="0"/>
      <c r="GZY56" s="0"/>
      <c r="GZZ56" s="0"/>
      <c r="HAA56" s="0"/>
      <c r="HAB56" s="0"/>
      <c r="HAC56" s="0"/>
      <c r="HAD56" s="0"/>
      <c r="HAE56" s="0"/>
      <c r="HAF56" s="0"/>
      <c r="HAG56" s="0"/>
      <c r="HAH56" s="0"/>
      <c r="HAI56" s="0"/>
      <c r="HAJ56" s="0"/>
      <c r="HAK56" s="0"/>
      <c r="HAL56" s="0"/>
      <c r="HAM56" s="0"/>
      <c r="HAN56" s="0"/>
      <c r="HAO56" s="0"/>
      <c r="HAP56" s="0"/>
      <c r="HAQ56" s="0"/>
      <c r="HAR56" s="0"/>
      <c r="HAS56" s="0"/>
      <c r="HAT56" s="0"/>
      <c r="HAU56" s="0"/>
      <c r="HAV56" s="0"/>
      <c r="HAW56" s="0"/>
      <c r="HAX56" s="0"/>
      <c r="HAY56" s="0"/>
      <c r="HAZ56" s="0"/>
      <c r="HBA56" s="0"/>
      <c r="HBB56" s="0"/>
      <c r="HBC56" s="0"/>
      <c r="HBD56" s="0"/>
      <c r="HBE56" s="0"/>
      <c r="HBF56" s="0"/>
      <c r="HBG56" s="0"/>
      <c r="HBH56" s="0"/>
      <c r="HBI56" s="0"/>
      <c r="HBJ56" s="0"/>
      <c r="HBK56" s="0"/>
      <c r="HBL56" s="0"/>
      <c r="HBM56" s="0"/>
      <c r="HBN56" s="0"/>
      <c r="HBO56" s="0"/>
      <c r="HBP56" s="0"/>
      <c r="HBQ56" s="0"/>
      <c r="HBR56" s="0"/>
      <c r="HBS56" s="0"/>
      <c r="HBT56" s="0"/>
      <c r="HBU56" s="0"/>
      <c r="HBV56" s="0"/>
      <c r="HBW56" s="0"/>
      <c r="HBX56" s="0"/>
      <c r="HBY56" s="0"/>
      <c r="HBZ56" s="0"/>
      <c r="HCA56" s="0"/>
      <c r="HCB56" s="0"/>
      <c r="HCC56" s="0"/>
      <c r="HCD56" s="0"/>
      <c r="HCE56" s="0"/>
      <c r="HCF56" s="0"/>
      <c r="HCG56" s="0"/>
      <c r="HCH56" s="0"/>
      <c r="HCI56" s="0"/>
      <c r="HCJ56" s="0"/>
      <c r="HCK56" s="0"/>
      <c r="HCL56" s="0"/>
      <c r="HCM56" s="0"/>
      <c r="HCN56" s="0"/>
      <c r="HCO56" s="0"/>
      <c r="HCP56" s="0"/>
      <c r="HCQ56" s="0"/>
      <c r="HCR56" s="0"/>
      <c r="HCS56" s="0"/>
      <c r="HCT56" s="0"/>
      <c r="HCU56" s="0"/>
      <c r="HCV56" s="0"/>
      <c r="HCW56" s="0"/>
      <c r="HCX56" s="0"/>
      <c r="HCY56" s="0"/>
      <c r="HCZ56" s="0"/>
      <c r="HDA56" s="0"/>
      <c r="HDB56" s="0"/>
      <c r="HDC56" s="0"/>
      <c r="HDD56" s="0"/>
      <c r="HDE56" s="0"/>
      <c r="HDF56" s="0"/>
      <c r="HDG56" s="0"/>
      <c r="HDH56" s="0"/>
      <c r="HDI56" s="0"/>
      <c r="HDJ56" s="0"/>
      <c r="HDK56" s="0"/>
      <c r="HDL56" s="0"/>
      <c r="HDM56" s="0"/>
      <c r="HDN56" s="0"/>
      <c r="HDO56" s="0"/>
      <c r="HDP56" s="0"/>
      <c r="HDQ56" s="0"/>
      <c r="HDR56" s="0"/>
      <c r="HDS56" s="0"/>
      <c r="HDT56" s="0"/>
      <c r="HDU56" s="0"/>
      <c r="HDV56" s="0"/>
      <c r="HDW56" s="0"/>
      <c r="HDX56" s="0"/>
      <c r="HDY56" s="0"/>
      <c r="HDZ56" s="0"/>
      <c r="HEA56" s="0"/>
      <c r="HEB56" s="0"/>
      <c r="HEC56" s="0"/>
      <c r="HED56" s="0"/>
      <c r="HEE56" s="0"/>
      <c r="HEF56" s="0"/>
      <c r="HEG56" s="0"/>
      <c r="HEH56" s="0"/>
      <c r="HEI56" s="0"/>
      <c r="HEJ56" s="0"/>
      <c r="HEK56" s="0"/>
      <c r="HEL56" s="0"/>
      <c r="HEM56" s="0"/>
      <c r="HEN56" s="0"/>
      <c r="HEO56" s="0"/>
      <c r="HEP56" s="0"/>
      <c r="HEQ56" s="0"/>
      <c r="HER56" s="0"/>
      <c r="HES56" s="0"/>
      <c r="HET56" s="0"/>
      <c r="HEU56" s="0"/>
      <c r="HEV56" s="0"/>
      <c r="HEW56" s="0"/>
      <c r="HEX56" s="0"/>
      <c r="HEY56" s="0"/>
      <c r="HEZ56" s="0"/>
      <c r="HFA56" s="0"/>
      <c r="HFB56" s="0"/>
      <c r="HFC56" s="0"/>
      <c r="HFD56" s="0"/>
      <c r="HFE56" s="0"/>
      <c r="HFF56" s="0"/>
      <c r="HFG56" s="0"/>
      <c r="HFH56" s="0"/>
      <c r="HFI56" s="0"/>
      <c r="HFJ56" s="0"/>
      <c r="HFK56" s="0"/>
      <c r="HFL56" s="0"/>
      <c r="HFM56" s="0"/>
      <c r="HFN56" s="0"/>
      <c r="HFO56" s="0"/>
      <c r="HFP56" s="0"/>
      <c r="HFQ56" s="0"/>
      <c r="HFR56" s="0"/>
      <c r="HFS56" s="0"/>
      <c r="HFT56" s="0"/>
      <c r="HFU56" s="0"/>
      <c r="HFV56" s="0"/>
      <c r="HFW56" s="0"/>
      <c r="HFX56" s="0"/>
      <c r="HFY56" s="0"/>
      <c r="HFZ56" s="0"/>
      <c r="HGA56" s="0"/>
      <c r="HGB56" s="0"/>
      <c r="HGC56" s="0"/>
      <c r="HGD56" s="0"/>
      <c r="HGE56" s="0"/>
      <c r="HGF56" s="0"/>
      <c r="HGG56" s="0"/>
      <c r="HGH56" s="0"/>
      <c r="HGI56" s="0"/>
      <c r="HGJ56" s="0"/>
      <c r="HGK56" s="0"/>
      <c r="HGL56" s="0"/>
      <c r="HGM56" s="0"/>
      <c r="HGN56" s="0"/>
      <c r="HGO56" s="0"/>
      <c r="HGP56" s="0"/>
      <c r="HGQ56" s="0"/>
      <c r="HGR56" s="0"/>
      <c r="HGS56" s="0"/>
      <c r="HGT56" s="0"/>
      <c r="HGU56" s="0"/>
      <c r="HGV56" s="0"/>
      <c r="HGW56" s="0"/>
      <c r="HGX56" s="0"/>
      <c r="HGY56" s="0"/>
      <c r="HGZ56" s="0"/>
      <c r="HHA56" s="0"/>
      <c r="HHB56" s="0"/>
      <c r="HHC56" s="0"/>
      <c r="HHD56" s="0"/>
      <c r="HHE56" s="0"/>
      <c r="HHF56" s="0"/>
      <c r="HHG56" s="0"/>
      <c r="HHH56" s="0"/>
      <c r="HHI56" s="0"/>
      <c r="HHJ56" s="0"/>
      <c r="HHK56" s="0"/>
      <c r="HHL56" s="0"/>
      <c r="HHM56" s="0"/>
      <c r="HHN56" s="0"/>
      <c r="HHO56" s="0"/>
      <c r="HHP56" s="0"/>
      <c r="HHQ56" s="0"/>
      <c r="HHR56" s="0"/>
      <c r="HHS56" s="0"/>
      <c r="HHT56" s="0"/>
      <c r="HHU56" s="0"/>
      <c r="HHV56" s="0"/>
      <c r="HHW56" s="0"/>
      <c r="HHX56" s="0"/>
      <c r="HHY56" s="0"/>
      <c r="HHZ56" s="0"/>
      <c r="HIA56" s="0"/>
      <c r="HIB56" s="0"/>
      <c r="HIC56" s="0"/>
      <c r="HID56" s="0"/>
      <c r="HIE56" s="0"/>
      <c r="HIF56" s="0"/>
      <c r="HIG56" s="0"/>
      <c r="HIH56" s="0"/>
      <c r="HII56" s="0"/>
      <c r="HIJ56" s="0"/>
      <c r="HIK56" s="0"/>
      <c r="HIL56" s="0"/>
      <c r="HIM56" s="0"/>
      <c r="HIN56" s="0"/>
      <c r="HIO56" s="0"/>
      <c r="HIP56" s="0"/>
      <c r="HIQ56" s="0"/>
      <c r="HIR56" s="0"/>
      <c r="HIS56" s="0"/>
      <c r="HIT56" s="0"/>
      <c r="HIU56" s="0"/>
      <c r="HIV56" s="0"/>
      <c r="HIW56" s="0"/>
      <c r="HIX56" s="0"/>
      <c r="HIY56" s="0"/>
      <c r="HIZ56" s="0"/>
      <c r="HJA56" s="0"/>
      <c r="HJB56" s="0"/>
      <c r="HJC56" s="0"/>
      <c r="HJD56" s="0"/>
      <c r="HJE56" s="0"/>
      <c r="HJF56" s="0"/>
      <c r="HJG56" s="0"/>
      <c r="HJH56" s="0"/>
      <c r="HJI56" s="0"/>
      <c r="HJJ56" s="0"/>
      <c r="HJK56" s="0"/>
      <c r="HJL56" s="0"/>
      <c r="HJM56" s="0"/>
      <c r="HJN56" s="0"/>
      <c r="HJO56" s="0"/>
      <c r="HJP56" s="0"/>
      <c r="HJQ56" s="0"/>
      <c r="HJR56" s="0"/>
      <c r="HJS56" s="0"/>
      <c r="HJT56" s="0"/>
      <c r="HJU56" s="0"/>
      <c r="HJV56" s="0"/>
      <c r="HJW56" s="0"/>
      <c r="HJX56" s="0"/>
      <c r="HJY56" s="0"/>
      <c r="HJZ56" s="0"/>
      <c r="HKA56" s="0"/>
      <c r="HKB56" s="0"/>
      <c r="HKC56" s="0"/>
      <c r="HKD56" s="0"/>
      <c r="HKE56" s="0"/>
      <c r="HKF56" s="0"/>
      <c r="HKG56" s="0"/>
      <c r="HKH56" s="0"/>
      <c r="HKI56" s="0"/>
      <c r="HKJ56" s="0"/>
      <c r="HKK56" s="0"/>
      <c r="HKL56" s="0"/>
      <c r="HKM56" s="0"/>
      <c r="HKN56" s="0"/>
      <c r="HKO56" s="0"/>
      <c r="HKP56" s="0"/>
      <c r="HKQ56" s="0"/>
      <c r="HKR56" s="0"/>
      <c r="HKS56" s="0"/>
      <c r="HKT56" s="0"/>
      <c r="HKU56" s="0"/>
      <c r="HKV56" s="0"/>
      <c r="HKW56" s="0"/>
      <c r="HKX56" s="0"/>
      <c r="HKY56" s="0"/>
      <c r="HKZ56" s="0"/>
      <c r="HLA56" s="0"/>
      <c r="HLB56" s="0"/>
      <c r="HLC56" s="0"/>
      <c r="HLD56" s="0"/>
      <c r="HLE56" s="0"/>
      <c r="HLF56" s="0"/>
      <c r="HLG56" s="0"/>
      <c r="HLH56" s="0"/>
      <c r="HLI56" s="0"/>
      <c r="HLJ56" s="0"/>
      <c r="HLK56" s="0"/>
      <c r="HLL56" s="0"/>
      <c r="HLM56" s="0"/>
      <c r="HLN56" s="0"/>
      <c r="HLO56" s="0"/>
      <c r="HLP56" s="0"/>
      <c r="HLQ56" s="0"/>
      <c r="HLR56" s="0"/>
      <c r="HLS56" s="0"/>
      <c r="HLT56" s="0"/>
      <c r="HLU56" s="0"/>
      <c r="HLV56" s="0"/>
      <c r="HLW56" s="0"/>
      <c r="HLX56" s="0"/>
      <c r="HLY56" s="0"/>
      <c r="HLZ56" s="0"/>
      <c r="HMA56" s="0"/>
      <c r="HMB56" s="0"/>
      <c r="HMC56" s="0"/>
      <c r="HMD56" s="0"/>
      <c r="HME56" s="0"/>
      <c r="HMF56" s="0"/>
      <c r="HMG56" s="0"/>
      <c r="HMH56" s="0"/>
      <c r="HMI56" s="0"/>
      <c r="HMJ56" s="0"/>
      <c r="HMK56" s="0"/>
      <c r="HML56" s="0"/>
      <c r="HMM56" s="0"/>
      <c r="HMN56" s="0"/>
      <c r="HMO56" s="0"/>
      <c r="HMP56" s="0"/>
      <c r="HMQ56" s="0"/>
      <c r="HMR56" s="0"/>
      <c r="HMS56" s="0"/>
      <c r="HMT56" s="0"/>
      <c r="HMU56" s="0"/>
      <c r="HMV56" s="0"/>
      <c r="HMW56" s="0"/>
      <c r="HMX56" s="0"/>
      <c r="HMY56" s="0"/>
      <c r="HMZ56" s="0"/>
      <c r="HNA56" s="0"/>
      <c r="HNB56" s="0"/>
      <c r="HNC56" s="0"/>
      <c r="HND56" s="0"/>
      <c r="HNE56" s="0"/>
      <c r="HNF56" s="0"/>
      <c r="HNG56" s="0"/>
      <c r="HNH56" s="0"/>
      <c r="HNI56" s="0"/>
      <c r="HNJ56" s="0"/>
      <c r="HNK56" s="0"/>
      <c r="HNL56" s="0"/>
      <c r="HNM56" s="0"/>
      <c r="HNN56" s="0"/>
      <c r="HNO56" s="0"/>
      <c r="HNP56" s="0"/>
      <c r="HNQ56" s="0"/>
      <c r="HNR56" s="0"/>
      <c r="HNS56" s="0"/>
      <c r="HNT56" s="0"/>
      <c r="HNU56" s="0"/>
      <c r="HNV56" s="0"/>
      <c r="HNW56" s="0"/>
      <c r="HNX56" s="0"/>
      <c r="HNY56" s="0"/>
      <c r="HNZ56" s="0"/>
      <c r="HOA56" s="0"/>
      <c r="HOB56" s="0"/>
      <c r="HOC56" s="0"/>
      <c r="HOD56" s="0"/>
      <c r="HOE56" s="0"/>
      <c r="HOF56" s="0"/>
      <c r="HOG56" s="0"/>
      <c r="HOH56" s="0"/>
      <c r="HOI56" s="0"/>
      <c r="HOJ56" s="0"/>
      <c r="HOK56" s="0"/>
      <c r="HOL56" s="0"/>
      <c r="HOM56" s="0"/>
      <c r="HON56" s="0"/>
      <c r="HOO56" s="0"/>
      <c r="HOP56" s="0"/>
      <c r="HOQ56" s="0"/>
      <c r="HOR56" s="0"/>
      <c r="HOS56" s="0"/>
      <c r="HOT56" s="0"/>
      <c r="HOU56" s="0"/>
      <c r="HOV56" s="0"/>
      <c r="HOW56" s="0"/>
      <c r="HOX56" s="0"/>
      <c r="HOY56" s="0"/>
      <c r="HOZ56" s="0"/>
      <c r="HPA56" s="0"/>
      <c r="HPB56" s="0"/>
      <c r="HPC56" s="0"/>
      <c r="HPD56" s="0"/>
      <c r="HPE56" s="0"/>
      <c r="HPF56" s="0"/>
      <c r="HPG56" s="0"/>
      <c r="HPH56" s="0"/>
      <c r="HPI56" s="0"/>
      <c r="HPJ56" s="0"/>
      <c r="HPK56" s="0"/>
      <c r="HPL56" s="0"/>
      <c r="HPM56" s="0"/>
      <c r="HPN56" s="0"/>
      <c r="HPO56" s="0"/>
      <c r="HPP56" s="0"/>
      <c r="HPQ56" s="0"/>
      <c r="HPR56" s="0"/>
      <c r="HPS56" s="0"/>
      <c r="HPT56" s="0"/>
      <c r="HPU56" s="0"/>
      <c r="HPV56" s="0"/>
      <c r="HPW56" s="0"/>
      <c r="HPX56" s="0"/>
      <c r="HPY56" s="0"/>
      <c r="HPZ56" s="0"/>
      <c r="HQA56" s="0"/>
      <c r="HQB56" s="0"/>
      <c r="HQC56" s="0"/>
      <c r="HQD56" s="0"/>
      <c r="HQE56" s="0"/>
      <c r="HQF56" s="0"/>
      <c r="HQG56" s="0"/>
      <c r="HQH56" s="0"/>
      <c r="HQI56" s="0"/>
      <c r="HQJ56" s="0"/>
      <c r="HQK56" s="0"/>
      <c r="HQL56" s="0"/>
      <c r="HQM56" s="0"/>
      <c r="HQN56" s="0"/>
      <c r="HQO56" s="0"/>
      <c r="HQP56" s="0"/>
      <c r="HQQ56" s="0"/>
      <c r="HQR56" s="0"/>
      <c r="HQS56" s="0"/>
      <c r="HQT56" s="0"/>
      <c r="HQU56" s="0"/>
      <c r="HQV56" s="0"/>
      <c r="HQW56" s="0"/>
      <c r="HQX56" s="0"/>
      <c r="HQY56" s="0"/>
      <c r="HQZ56" s="0"/>
      <c r="HRA56" s="0"/>
      <c r="HRB56" s="0"/>
      <c r="HRC56" s="0"/>
      <c r="HRD56" s="0"/>
      <c r="HRE56" s="0"/>
      <c r="HRF56" s="0"/>
      <c r="HRG56" s="0"/>
      <c r="HRH56" s="0"/>
      <c r="HRI56" s="0"/>
      <c r="HRJ56" s="0"/>
      <c r="HRK56" s="0"/>
      <c r="HRL56" s="0"/>
      <c r="HRM56" s="0"/>
      <c r="HRN56" s="0"/>
      <c r="HRO56" s="0"/>
      <c r="HRP56" s="0"/>
      <c r="HRQ56" s="0"/>
      <c r="HRR56" s="0"/>
      <c r="HRS56" s="0"/>
      <c r="HRT56" s="0"/>
      <c r="HRU56" s="0"/>
      <c r="HRV56" s="0"/>
      <c r="HRW56" s="0"/>
      <c r="HRX56" s="0"/>
      <c r="HRY56" s="0"/>
      <c r="HRZ56" s="0"/>
      <c r="HSA56" s="0"/>
      <c r="HSB56" s="0"/>
      <c r="HSC56" s="0"/>
      <c r="HSD56" s="0"/>
      <c r="HSE56" s="0"/>
      <c r="HSF56" s="0"/>
      <c r="HSG56" s="0"/>
      <c r="HSH56" s="0"/>
      <c r="HSI56" s="0"/>
      <c r="HSJ56" s="0"/>
      <c r="HSK56" s="0"/>
      <c r="HSL56" s="0"/>
      <c r="HSM56" s="0"/>
      <c r="HSN56" s="0"/>
      <c r="HSO56" s="0"/>
      <c r="HSP56" s="0"/>
      <c r="HSQ56" s="0"/>
      <c r="HSR56" s="0"/>
      <c r="HSS56" s="0"/>
      <c r="HST56" s="0"/>
      <c r="HSU56" s="0"/>
      <c r="HSV56" s="0"/>
      <c r="HSW56" s="0"/>
      <c r="HSX56" s="0"/>
      <c r="HSY56" s="0"/>
      <c r="HSZ56" s="0"/>
      <c r="HTA56" s="0"/>
      <c r="HTB56" s="0"/>
      <c r="HTC56" s="0"/>
      <c r="HTD56" s="0"/>
      <c r="HTE56" s="0"/>
      <c r="HTF56" s="0"/>
      <c r="HTG56" s="0"/>
      <c r="HTH56" s="0"/>
      <c r="HTI56" s="0"/>
      <c r="HTJ56" s="0"/>
      <c r="HTK56" s="0"/>
      <c r="HTL56" s="0"/>
      <c r="HTM56" s="0"/>
      <c r="HTN56" s="0"/>
      <c r="HTO56" s="0"/>
      <c r="HTP56" s="0"/>
      <c r="HTQ56" s="0"/>
      <c r="HTR56" s="0"/>
      <c r="HTS56" s="0"/>
      <c r="HTT56" s="0"/>
      <c r="HTU56" s="0"/>
      <c r="HTV56" s="0"/>
      <c r="HTW56" s="0"/>
      <c r="HTX56" s="0"/>
      <c r="HTY56" s="0"/>
      <c r="HTZ56" s="0"/>
      <c r="HUA56" s="0"/>
      <c r="HUB56" s="0"/>
      <c r="HUC56" s="0"/>
      <c r="HUD56" s="0"/>
      <c r="HUE56" s="0"/>
      <c r="HUF56" s="0"/>
      <c r="HUG56" s="0"/>
      <c r="HUH56" s="0"/>
      <c r="HUI56" s="0"/>
      <c r="HUJ56" s="0"/>
      <c r="HUK56" s="0"/>
      <c r="HUL56" s="0"/>
      <c r="HUM56" s="0"/>
      <c r="HUN56" s="0"/>
      <c r="HUO56" s="0"/>
      <c r="HUP56" s="0"/>
      <c r="HUQ56" s="0"/>
      <c r="HUR56" s="0"/>
      <c r="HUS56" s="0"/>
      <c r="HUT56" s="0"/>
      <c r="HUU56" s="0"/>
      <c r="HUV56" s="0"/>
      <c r="HUW56" s="0"/>
      <c r="HUX56" s="0"/>
      <c r="HUY56" s="0"/>
      <c r="HUZ56" s="0"/>
      <c r="HVA56" s="0"/>
      <c r="HVB56" s="0"/>
      <c r="HVC56" s="0"/>
      <c r="HVD56" s="0"/>
      <c r="HVE56" s="0"/>
      <c r="HVF56" s="0"/>
      <c r="HVG56" s="0"/>
      <c r="HVH56" s="0"/>
      <c r="HVI56" s="0"/>
      <c r="HVJ56" s="0"/>
      <c r="HVK56" s="0"/>
      <c r="HVL56" s="0"/>
      <c r="HVM56" s="0"/>
      <c r="HVN56" s="0"/>
      <c r="HVO56" s="0"/>
      <c r="HVP56" s="0"/>
      <c r="HVQ56" s="0"/>
      <c r="HVR56" s="0"/>
      <c r="HVS56" s="0"/>
      <c r="HVT56" s="0"/>
      <c r="HVU56" s="0"/>
      <c r="HVV56" s="0"/>
      <c r="HVW56" s="0"/>
      <c r="HVX56" s="0"/>
      <c r="HVY56" s="0"/>
      <c r="HVZ56" s="0"/>
      <c r="HWA56" s="0"/>
      <c r="HWB56" s="0"/>
      <c r="HWC56" s="0"/>
      <c r="HWD56" s="0"/>
      <c r="HWE56" s="0"/>
      <c r="HWF56" s="0"/>
      <c r="HWG56" s="0"/>
      <c r="HWH56" s="0"/>
      <c r="HWI56" s="0"/>
      <c r="HWJ56" s="0"/>
      <c r="HWK56" s="0"/>
      <c r="HWL56" s="0"/>
      <c r="HWM56" s="0"/>
      <c r="HWN56" s="0"/>
      <c r="HWO56" s="0"/>
      <c r="HWP56" s="0"/>
      <c r="HWQ56" s="0"/>
      <c r="HWR56" s="0"/>
      <c r="HWS56" s="0"/>
      <c r="HWT56" s="0"/>
      <c r="HWU56" s="0"/>
      <c r="HWV56" s="0"/>
      <c r="HWW56" s="0"/>
      <c r="HWX56" s="0"/>
      <c r="HWY56" s="0"/>
      <c r="HWZ56" s="0"/>
      <c r="HXA56" s="0"/>
      <c r="HXB56" s="0"/>
      <c r="HXC56" s="0"/>
      <c r="HXD56" s="0"/>
      <c r="HXE56" s="0"/>
      <c r="HXF56" s="0"/>
      <c r="HXG56" s="0"/>
      <c r="HXH56" s="0"/>
      <c r="HXI56" s="0"/>
      <c r="HXJ56" s="0"/>
      <c r="HXK56" s="0"/>
      <c r="HXL56" s="0"/>
      <c r="HXM56" s="0"/>
      <c r="HXN56" s="0"/>
      <c r="HXO56" s="0"/>
      <c r="HXP56" s="0"/>
      <c r="HXQ56" s="0"/>
      <c r="HXR56" s="0"/>
      <c r="HXS56" s="0"/>
      <c r="HXT56" s="0"/>
      <c r="HXU56" s="0"/>
      <c r="HXV56" s="0"/>
      <c r="HXW56" s="0"/>
      <c r="HXX56" s="0"/>
      <c r="HXY56" s="0"/>
      <c r="HXZ56" s="0"/>
      <c r="HYA56" s="0"/>
      <c r="HYB56" s="0"/>
      <c r="HYC56" s="0"/>
      <c r="HYD56" s="0"/>
      <c r="HYE56" s="0"/>
      <c r="HYF56" s="0"/>
      <c r="HYG56" s="0"/>
      <c r="HYH56" s="0"/>
      <c r="HYI56" s="0"/>
      <c r="HYJ56" s="0"/>
      <c r="HYK56" s="0"/>
      <c r="HYL56" s="0"/>
      <c r="HYM56" s="0"/>
      <c r="HYN56" s="0"/>
      <c r="HYO56" s="0"/>
      <c r="HYP56" s="0"/>
      <c r="HYQ56" s="0"/>
      <c r="HYR56" s="0"/>
      <c r="HYS56" s="0"/>
      <c r="HYT56" s="0"/>
      <c r="HYU56" s="0"/>
      <c r="HYV56" s="0"/>
      <c r="HYW56" s="0"/>
      <c r="HYX56" s="0"/>
      <c r="HYY56" s="0"/>
      <c r="HYZ56" s="0"/>
      <c r="HZA56" s="0"/>
      <c r="HZB56" s="0"/>
      <c r="HZC56" s="0"/>
      <c r="HZD56" s="0"/>
      <c r="HZE56" s="0"/>
      <c r="HZF56" s="0"/>
      <c r="HZG56" s="0"/>
      <c r="HZH56" s="0"/>
      <c r="HZI56" s="0"/>
      <c r="HZJ56" s="0"/>
      <c r="HZK56" s="0"/>
      <c r="HZL56" s="0"/>
      <c r="HZM56" s="0"/>
      <c r="HZN56" s="0"/>
      <c r="HZO56" s="0"/>
      <c r="HZP56" s="0"/>
      <c r="HZQ56" s="0"/>
      <c r="HZR56" s="0"/>
      <c r="HZS56" s="0"/>
      <c r="HZT56" s="0"/>
      <c r="HZU56" s="0"/>
      <c r="HZV56" s="0"/>
      <c r="HZW56" s="0"/>
      <c r="HZX56" s="0"/>
      <c r="HZY56" s="0"/>
      <c r="HZZ56" s="0"/>
      <c r="IAA56" s="0"/>
      <c r="IAB56" s="0"/>
      <c r="IAC56" s="0"/>
      <c r="IAD56" s="0"/>
      <c r="IAE56" s="0"/>
      <c r="IAF56" s="0"/>
      <c r="IAG56" s="0"/>
      <c r="IAH56" s="0"/>
      <c r="IAI56" s="0"/>
      <c r="IAJ56" s="0"/>
      <c r="IAK56" s="0"/>
      <c r="IAL56" s="0"/>
      <c r="IAM56" s="0"/>
      <c r="IAN56" s="0"/>
      <c r="IAO56" s="0"/>
      <c r="IAP56" s="0"/>
      <c r="IAQ56" s="0"/>
      <c r="IAR56" s="0"/>
      <c r="IAS56" s="0"/>
      <c r="IAT56" s="0"/>
      <c r="IAU56" s="0"/>
      <c r="IAV56" s="0"/>
      <c r="IAW56" s="0"/>
      <c r="IAX56" s="0"/>
      <c r="IAY56" s="0"/>
      <c r="IAZ56" s="0"/>
      <c r="IBA56" s="0"/>
      <c r="IBB56" s="0"/>
      <c r="IBC56" s="0"/>
      <c r="IBD56" s="0"/>
      <c r="IBE56" s="0"/>
      <c r="IBF56" s="0"/>
      <c r="IBG56" s="0"/>
      <c r="IBH56" s="0"/>
      <c r="IBI56" s="0"/>
      <c r="IBJ56" s="0"/>
      <c r="IBK56" s="0"/>
      <c r="IBL56" s="0"/>
      <c r="IBM56" s="0"/>
      <c r="IBN56" s="0"/>
      <c r="IBO56" s="0"/>
      <c r="IBP56" s="0"/>
      <c r="IBQ56" s="0"/>
      <c r="IBR56" s="0"/>
      <c r="IBS56" s="0"/>
      <c r="IBT56" s="0"/>
      <c r="IBU56" s="0"/>
      <c r="IBV56" s="0"/>
      <c r="IBW56" s="0"/>
      <c r="IBX56" s="0"/>
      <c r="IBY56" s="0"/>
      <c r="IBZ56" s="0"/>
      <c r="ICA56" s="0"/>
      <c r="ICB56" s="0"/>
      <c r="ICC56" s="0"/>
      <c r="ICD56" s="0"/>
      <c r="ICE56" s="0"/>
      <c r="ICF56" s="0"/>
      <c r="ICG56" s="0"/>
      <c r="ICH56" s="0"/>
      <c r="ICI56" s="0"/>
      <c r="ICJ56" s="0"/>
      <c r="ICK56" s="0"/>
      <c r="ICL56" s="0"/>
      <c r="ICM56" s="0"/>
      <c r="ICN56" s="0"/>
      <c r="ICO56" s="0"/>
      <c r="ICP56" s="0"/>
      <c r="ICQ56" s="0"/>
      <c r="ICR56" s="0"/>
      <c r="ICS56" s="0"/>
      <c r="ICT56" s="0"/>
      <c r="ICU56" s="0"/>
      <c r="ICV56" s="0"/>
      <c r="ICW56" s="0"/>
      <c r="ICX56" s="0"/>
      <c r="ICY56" s="0"/>
      <c r="ICZ56" s="0"/>
      <c r="IDA56" s="0"/>
      <c r="IDB56" s="0"/>
      <c r="IDC56" s="0"/>
      <c r="IDD56" s="0"/>
      <c r="IDE56" s="0"/>
      <c r="IDF56" s="0"/>
      <c r="IDG56" s="0"/>
      <c r="IDH56" s="0"/>
      <c r="IDI56" s="0"/>
      <c r="IDJ56" s="0"/>
      <c r="IDK56" s="0"/>
      <c r="IDL56" s="0"/>
      <c r="IDM56" s="0"/>
      <c r="IDN56" s="0"/>
      <c r="IDO56" s="0"/>
      <c r="IDP56" s="0"/>
      <c r="IDQ56" s="0"/>
      <c r="IDR56" s="0"/>
      <c r="IDS56" s="0"/>
      <c r="IDT56" s="0"/>
      <c r="IDU56" s="0"/>
      <c r="IDV56" s="0"/>
      <c r="IDW56" s="0"/>
      <c r="IDX56" s="0"/>
      <c r="IDY56" s="0"/>
      <c r="IDZ56" s="0"/>
      <c r="IEA56" s="0"/>
      <c r="IEB56" s="0"/>
      <c r="IEC56" s="0"/>
      <c r="IED56" s="0"/>
      <c r="IEE56" s="0"/>
      <c r="IEF56" s="0"/>
      <c r="IEG56" s="0"/>
      <c r="IEH56" s="0"/>
      <c r="IEI56" s="0"/>
      <c r="IEJ56" s="0"/>
      <c r="IEK56" s="0"/>
      <c r="IEL56" s="0"/>
      <c r="IEM56" s="0"/>
      <c r="IEN56" s="0"/>
      <c r="IEO56" s="0"/>
      <c r="IEP56" s="0"/>
      <c r="IEQ56" s="0"/>
      <c r="IER56" s="0"/>
      <c r="IES56" s="0"/>
      <c r="IET56" s="0"/>
      <c r="IEU56" s="0"/>
      <c r="IEV56" s="0"/>
      <c r="IEW56" s="0"/>
      <c r="IEX56" s="0"/>
      <c r="IEY56" s="0"/>
      <c r="IEZ56" s="0"/>
      <c r="IFA56" s="0"/>
      <c r="IFB56" s="0"/>
      <c r="IFC56" s="0"/>
      <c r="IFD56" s="0"/>
      <c r="IFE56" s="0"/>
      <c r="IFF56" s="0"/>
      <c r="IFG56" s="0"/>
      <c r="IFH56" s="0"/>
      <c r="IFI56" s="0"/>
      <c r="IFJ56" s="0"/>
      <c r="IFK56" s="0"/>
      <c r="IFL56" s="0"/>
      <c r="IFM56" s="0"/>
      <c r="IFN56" s="0"/>
      <c r="IFO56" s="0"/>
      <c r="IFP56" s="0"/>
      <c r="IFQ56" s="0"/>
      <c r="IFR56" s="0"/>
      <c r="IFS56" s="0"/>
      <c r="IFT56" s="0"/>
      <c r="IFU56" s="0"/>
      <c r="IFV56" s="0"/>
      <c r="IFW56" s="0"/>
      <c r="IFX56" s="0"/>
      <c r="IFY56" s="0"/>
      <c r="IFZ56" s="0"/>
      <c r="IGA56" s="0"/>
      <c r="IGB56" s="0"/>
      <c r="IGC56" s="0"/>
      <c r="IGD56" s="0"/>
      <c r="IGE56" s="0"/>
      <c r="IGF56" s="0"/>
      <c r="IGG56" s="0"/>
      <c r="IGH56" s="0"/>
      <c r="IGI56" s="0"/>
      <c r="IGJ56" s="0"/>
      <c r="IGK56" s="0"/>
      <c r="IGL56" s="0"/>
      <c r="IGM56" s="0"/>
      <c r="IGN56" s="0"/>
      <c r="IGO56" s="0"/>
      <c r="IGP56" s="0"/>
      <c r="IGQ56" s="0"/>
      <c r="IGR56" s="0"/>
      <c r="IGS56" s="0"/>
      <c r="IGT56" s="0"/>
      <c r="IGU56" s="0"/>
      <c r="IGV56" s="0"/>
      <c r="IGW56" s="0"/>
      <c r="IGX56" s="0"/>
      <c r="IGY56" s="0"/>
      <c r="IGZ56" s="0"/>
      <c r="IHA56" s="0"/>
      <c r="IHB56" s="0"/>
      <c r="IHC56" s="0"/>
      <c r="IHD56" s="0"/>
      <c r="IHE56" s="0"/>
      <c r="IHF56" s="0"/>
      <c r="IHG56" s="0"/>
      <c r="IHH56" s="0"/>
      <c r="IHI56" s="0"/>
      <c r="IHJ56" s="0"/>
      <c r="IHK56" s="0"/>
      <c r="IHL56" s="0"/>
      <c r="IHM56" s="0"/>
      <c r="IHN56" s="0"/>
      <c r="IHO56" s="0"/>
      <c r="IHP56" s="0"/>
      <c r="IHQ56" s="0"/>
      <c r="IHR56" s="0"/>
      <c r="IHS56" s="0"/>
      <c r="IHT56" s="0"/>
      <c r="IHU56" s="0"/>
      <c r="IHV56" s="0"/>
      <c r="IHW56" s="0"/>
      <c r="IHX56" s="0"/>
      <c r="IHY56" s="0"/>
      <c r="IHZ56" s="0"/>
      <c r="IIA56" s="0"/>
      <c r="IIB56" s="0"/>
      <c r="IIC56" s="0"/>
      <c r="IID56" s="0"/>
      <c r="IIE56" s="0"/>
      <c r="IIF56" s="0"/>
      <c r="IIG56" s="0"/>
      <c r="IIH56" s="0"/>
      <c r="III56" s="0"/>
      <c r="IIJ56" s="0"/>
      <c r="IIK56" s="0"/>
      <c r="IIL56" s="0"/>
      <c r="IIM56" s="0"/>
      <c r="IIN56" s="0"/>
      <c r="IIO56" s="0"/>
      <c r="IIP56" s="0"/>
      <c r="IIQ56" s="0"/>
      <c r="IIR56" s="0"/>
      <c r="IIS56" s="0"/>
      <c r="IIT56" s="0"/>
      <c r="IIU56" s="0"/>
      <c r="IIV56" s="0"/>
      <c r="IIW56" s="0"/>
      <c r="IIX56" s="0"/>
      <c r="IIY56" s="0"/>
      <c r="IIZ56" s="0"/>
      <c r="IJA56" s="0"/>
      <c r="IJB56" s="0"/>
      <c r="IJC56" s="0"/>
      <c r="IJD56" s="0"/>
      <c r="IJE56" s="0"/>
      <c r="IJF56" s="0"/>
      <c r="IJG56" s="0"/>
      <c r="IJH56" s="0"/>
      <c r="IJI56" s="0"/>
      <c r="IJJ56" s="0"/>
      <c r="IJK56" s="0"/>
      <c r="IJL56" s="0"/>
      <c r="IJM56" s="0"/>
      <c r="IJN56" s="0"/>
      <c r="IJO56" s="0"/>
      <c r="IJP56" s="0"/>
      <c r="IJQ56" s="0"/>
      <c r="IJR56" s="0"/>
      <c r="IJS56" s="0"/>
      <c r="IJT56" s="0"/>
      <c r="IJU56" s="0"/>
      <c r="IJV56" s="0"/>
      <c r="IJW56" s="0"/>
      <c r="IJX56" s="0"/>
      <c r="IJY56" s="0"/>
      <c r="IJZ56" s="0"/>
      <c r="IKA56" s="0"/>
      <c r="IKB56" s="0"/>
      <c r="IKC56" s="0"/>
      <c r="IKD56" s="0"/>
      <c r="IKE56" s="0"/>
      <c r="IKF56" s="0"/>
      <c r="IKG56" s="0"/>
      <c r="IKH56" s="0"/>
      <c r="IKI56" s="0"/>
      <c r="IKJ56" s="0"/>
      <c r="IKK56" s="0"/>
      <c r="IKL56" s="0"/>
      <c r="IKM56" s="0"/>
      <c r="IKN56" s="0"/>
      <c r="IKO56" s="0"/>
      <c r="IKP56" s="0"/>
      <c r="IKQ56" s="0"/>
      <c r="IKR56" s="0"/>
      <c r="IKS56" s="0"/>
      <c r="IKT56" s="0"/>
      <c r="IKU56" s="0"/>
      <c r="IKV56" s="0"/>
      <c r="IKW56" s="0"/>
      <c r="IKX56" s="0"/>
      <c r="IKY56" s="0"/>
      <c r="IKZ56" s="0"/>
      <c r="ILA56" s="0"/>
      <c r="ILB56" s="0"/>
      <c r="ILC56" s="0"/>
      <c r="ILD56" s="0"/>
      <c r="ILE56" s="0"/>
      <c r="ILF56" s="0"/>
      <c r="ILG56" s="0"/>
      <c r="ILH56" s="0"/>
      <c r="ILI56" s="0"/>
      <c r="ILJ56" s="0"/>
      <c r="ILK56" s="0"/>
      <c r="ILL56" s="0"/>
      <c r="ILM56" s="0"/>
      <c r="ILN56" s="0"/>
      <c r="ILO56" s="0"/>
      <c r="ILP56" s="0"/>
      <c r="ILQ56" s="0"/>
      <c r="ILR56" s="0"/>
      <c r="ILS56" s="0"/>
      <c r="ILT56" s="0"/>
      <c r="ILU56" s="0"/>
      <c r="ILV56" s="0"/>
      <c r="ILW56" s="0"/>
      <c r="ILX56" s="0"/>
      <c r="ILY56" s="0"/>
      <c r="ILZ56" s="0"/>
      <c r="IMA56" s="0"/>
      <c r="IMB56" s="0"/>
      <c r="IMC56" s="0"/>
      <c r="IMD56" s="0"/>
      <c r="IME56" s="0"/>
      <c r="IMF56" s="0"/>
      <c r="IMG56" s="0"/>
      <c r="IMH56" s="0"/>
      <c r="IMI56" s="0"/>
      <c r="IMJ56" s="0"/>
      <c r="IMK56" s="0"/>
      <c r="IML56" s="0"/>
      <c r="IMM56" s="0"/>
      <c r="IMN56" s="0"/>
      <c r="IMO56" s="0"/>
      <c r="IMP56" s="0"/>
      <c r="IMQ56" s="0"/>
      <c r="IMR56" s="0"/>
      <c r="IMS56" s="0"/>
      <c r="IMT56" s="0"/>
      <c r="IMU56" s="0"/>
      <c r="IMV56" s="0"/>
      <c r="IMW56" s="0"/>
      <c r="IMX56" s="0"/>
      <c r="IMY56" s="0"/>
      <c r="IMZ56" s="0"/>
      <c r="INA56" s="0"/>
      <c r="INB56" s="0"/>
      <c r="INC56" s="0"/>
      <c r="IND56" s="0"/>
      <c r="INE56" s="0"/>
      <c r="INF56" s="0"/>
      <c r="ING56" s="0"/>
      <c r="INH56" s="0"/>
      <c r="INI56" s="0"/>
      <c r="INJ56" s="0"/>
      <c r="INK56" s="0"/>
      <c r="INL56" s="0"/>
      <c r="INM56" s="0"/>
      <c r="INN56" s="0"/>
      <c r="INO56" s="0"/>
      <c r="INP56" s="0"/>
      <c r="INQ56" s="0"/>
      <c r="INR56" s="0"/>
      <c r="INS56" s="0"/>
      <c r="INT56" s="0"/>
      <c r="INU56" s="0"/>
      <c r="INV56" s="0"/>
      <c r="INW56" s="0"/>
      <c r="INX56" s="0"/>
      <c r="INY56" s="0"/>
      <c r="INZ56" s="0"/>
      <c r="IOA56" s="0"/>
      <c r="IOB56" s="0"/>
      <c r="IOC56" s="0"/>
      <c r="IOD56" s="0"/>
      <c r="IOE56" s="0"/>
      <c r="IOF56" s="0"/>
      <c r="IOG56" s="0"/>
      <c r="IOH56" s="0"/>
      <c r="IOI56" s="0"/>
      <c r="IOJ56" s="0"/>
      <c r="IOK56" s="0"/>
      <c r="IOL56" s="0"/>
      <c r="IOM56" s="0"/>
      <c r="ION56" s="0"/>
      <c r="IOO56" s="0"/>
      <c r="IOP56" s="0"/>
      <c r="IOQ56" s="0"/>
      <c r="IOR56" s="0"/>
      <c r="IOS56" s="0"/>
      <c r="IOT56" s="0"/>
      <c r="IOU56" s="0"/>
      <c r="IOV56" s="0"/>
      <c r="IOW56" s="0"/>
      <c r="IOX56" s="0"/>
      <c r="IOY56" s="0"/>
      <c r="IOZ56" s="0"/>
      <c r="IPA56" s="0"/>
      <c r="IPB56" s="0"/>
      <c r="IPC56" s="0"/>
      <c r="IPD56" s="0"/>
      <c r="IPE56" s="0"/>
      <c r="IPF56" s="0"/>
      <c r="IPG56" s="0"/>
      <c r="IPH56" s="0"/>
      <c r="IPI56" s="0"/>
      <c r="IPJ56" s="0"/>
      <c r="IPK56" s="0"/>
      <c r="IPL56" s="0"/>
      <c r="IPM56" s="0"/>
      <c r="IPN56" s="0"/>
      <c r="IPO56" s="0"/>
      <c r="IPP56" s="0"/>
      <c r="IPQ56" s="0"/>
      <c r="IPR56" s="0"/>
      <c r="IPS56" s="0"/>
      <c r="IPT56" s="0"/>
      <c r="IPU56" s="0"/>
      <c r="IPV56" s="0"/>
      <c r="IPW56" s="0"/>
      <c r="IPX56" s="0"/>
      <c r="IPY56" s="0"/>
      <c r="IPZ56" s="0"/>
      <c r="IQA56" s="0"/>
      <c r="IQB56" s="0"/>
      <c r="IQC56" s="0"/>
      <c r="IQD56" s="0"/>
      <c r="IQE56" s="0"/>
      <c r="IQF56" s="0"/>
      <c r="IQG56" s="0"/>
      <c r="IQH56" s="0"/>
      <c r="IQI56" s="0"/>
      <c r="IQJ56" s="0"/>
      <c r="IQK56" s="0"/>
      <c r="IQL56" s="0"/>
      <c r="IQM56" s="0"/>
      <c r="IQN56" s="0"/>
      <c r="IQO56" s="0"/>
      <c r="IQP56" s="0"/>
      <c r="IQQ56" s="0"/>
      <c r="IQR56" s="0"/>
      <c r="IQS56" s="0"/>
      <c r="IQT56" s="0"/>
      <c r="IQU56" s="0"/>
      <c r="IQV56" s="0"/>
      <c r="IQW56" s="0"/>
      <c r="IQX56" s="0"/>
      <c r="IQY56" s="0"/>
      <c r="IQZ56" s="0"/>
      <c r="IRA56" s="0"/>
      <c r="IRB56" s="0"/>
      <c r="IRC56" s="0"/>
      <c r="IRD56" s="0"/>
      <c r="IRE56" s="0"/>
      <c r="IRF56" s="0"/>
      <c r="IRG56" s="0"/>
      <c r="IRH56" s="0"/>
      <c r="IRI56" s="0"/>
      <c r="IRJ56" s="0"/>
      <c r="IRK56" s="0"/>
      <c r="IRL56" s="0"/>
      <c r="IRM56" s="0"/>
      <c r="IRN56" s="0"/>
      <c r="IRO56" s="0"/>
      <c r="IRP56" s="0"/>
      <c r="IRQ56" s="0"/>
      <c r="IRR56" s="0"/>
      <c r="IRS56" s="0"/>
      <c r="IRT56" s="0"/>
      <c r="IRU56" s="0"/>
      <c r="IRV56" s="0"/>
      <c r="IRW56" s="0"/>
      <c r="IRX56" s="0"/>
      <c r="IRY56" s="0"/>
      <c r="IRZ56" s="0"/>
      <c r="ISA56" s="0"/>
      <c r="ISB56" s="0"/>
      <c r="ISC56" s="0"/>
      <c r="ISD56" s="0"/>
      <c r="ISE56" s="0"/>
      <c r="ISF56" s="0"/>
      <c r="ISG56" s="0"/>
      <c r="ISH56" s="0"/>
      <c r="ISI56" s="0"/>
      <c r="ISJ56" s="0"/>
      <c r="ISK56" s="0"/>
      <c r="ISL56" s="0"/>
      <c r="ISM56" s="0"/>
      <c r="ISN56" s="0"/>
      <c r="ISO56" s="0"/>
      <c r="ISP56" s="0"/>
      <c r="ISQ56" s="0"/>
      <c r="ISR56" s="0"/>
      <c r="ISS56" s="0"/>
      <c r="IST56" s="0"/>
      <c r="ISU56" s="0"/>
      <c r="ISV56" s="0"/>
      <c r="ISW56" s="0"/>
      <c r="ISX56" s="0"/>
      <c r="ISY56" s="0"/>
      <c r="ISZ56" s="0"/>
      <c r="ITA56" s="0"/>
      <c r="ITB56" s="0"/>
      <c r="ITC56" s="0"/>
      <c r="ITD56" s="0"/>
      <c r="ITE56" s="0"/>
      <c r="ITF56" s="0"/>
      <c r="ITG56" s="0"/>
      <c r="ITH56" s="0"/>
      <c r="ITI56" s="0"/>
      <c r="ITJ56" s="0"/>
      <c r="ITK56" s="0"/>
      <c r="ITL56" s="0"/>
      <c r="ITM56" s="0"/>
      <c r="ITN56" s="0"/>
      <c r="ITO56" s="0"/>
      <c r="ITP56" s="0"/>
      <c r="ITQ56" s="0"/>
      <c r="ITR56" s="0"/>
      <c r="ITS56" s="0"/>
      <c r="ITT56" s="0"/>
      <c r="ITU56" s="0"/>
      <c r="ITV56" s="0"/>
      <c r="ITW56" s="0"/>
      <c r="ITX56" s="0"/>
      <c r="ITY56" s="0"/>
      <c r="ITZ56" s="0"/>
      <c r="IUA56" s="0"/>
      <c r="IUB56" s="0"/>
      <c r="IUC56" s="0"/>
      <c r="IUD56" s="0"/>
      <c r="IUE56" s="0"/>
      <c r="IUF56" s="0"/>
      <c r="IUG56" s="0"/>
      <c r="IUH56" s="0"/>
      <c r="IUI56" s="0"/>
      <c r="IUJ56" s="0"/>
      <c r="IUK56" s="0"/>
      <c r="IUL56" s="0"/>
      <c r="IUM56" s="0"/>
      <c r="IUN56" s="0"/>
      <c r="IUO56" s="0"/>
      <c r="IUP56" s="0"/>
      <c r="IUQ56" s="0"/>
      <c r="IUR56" s="0"/>
      <c r="IUS56" s="0"/>
      <c r="IUT56" s="0"/>
      <c r="IUU56" s="0"/>
      <c r="IUV56" s="0"/>
      <c r="IUW56" s="0"/>
      <c r="IUX56" s="0"/>
      <c r="IUY56" s="0"/>
      <c r="IUZ56" s="0"/>
      <c r="IVA56" s="0"/>
      <c r="IVB56" s="0"/>
      <c r="IVC56" s="0"/>
      <c r="IVD56" s="0"/>
      <c r="IVE56" s="0"/>
      <c r="IVF56" s="0"/>
      <c r="IVG56" s="0"/>
      <c r="IVH56" s="0"/>
      <c r="IVI56" s="0"/>
      <c r="IVJ56" s="0"/>
      <c r="IVK56" s="0"/>
      <c r="IVL56" s="0"/>
      <c r="IVM56" s="0"/>
      <c r="IVN56" s="0"/>
      <c r="IVO56" s="0"/>
      <c r="IVP56" s="0"/>
      <c r="IVQ56" s="0"/>
      <c r="IVR56" s="0"/>
      <c r="IVS56" s="0"/>
      <c r="IVT56" s="0"/>
      <c r="IVU56" s="0"/>
      <c r="IVV56" s="0"/>
      <c r="IVW56" s="0"/>
      <c r="IVX56" s="0"/>
      <c r="IVY56" s="0"/>
      <c r="IVZ56" s="0"/>
      <c r="IWA56" s="0"/>
      <c r="IWB56" s="0"/>
      <c r="IWC56" s="0"/>
      <c r="IWD56" s="0"/>
      <c r="IWE56" s="0"/>
      <c r="IWF56" s="0"/>
      <c r="IWG56" s="0"/>
      <c r="IWH56" s="0"/>
      <c r="IWI56" s="0"/>
      <c r="IWJ56" s="0"/>
      <c r="IWK56" s="0"/>
      <c r="IWL56" s="0"/>
      <c r="IWM56" s="0"/>
      <c r="IWN56" s="0"/>
      <c r="IWO56" s="0"/>
      <c r="IWP56" s="0"/>
      <c r="IWQ56" s="0"/>
      <c r="IWR56" s="0"/>
      <c r="IWS56" s="0"/>
      <c r="IWT56" s="0"/>
      <c r="IWU56" s="0"/>
      <c r="IWV56" s="0"/>
      <c r="IWW56" s="0"/>
      <c r="IWX56" s="0"/>
      <c r="IWY56" s="0"/>
      <c r="IWZ56" s="0"/>
      <c r="IXA56" s="0"/>
      <c r="IXB56" s="0"/>
      <c r="IXC56" s="0"/>
      <c r="IXD56" s="0"/>
      <c r="IXE56" s="0"/>
      <c r="IXF56" s="0"/>
      <c r="IXG56" s="0"/>
      <c r="IXH56" s="0"/>
      <c r="IXI56" s="0"/>
      <c r="IXJ56" s="0"/>
      <c r="IXK56" s="0"/>
      <c r="IXL56" s="0"/>
      <c r="IXM56" s="0"/>
      <c r="IXN56" s="0"/>
      <c r="IXO56" s="0"/>
      <c r="IXP56" s="0"/>
      <c r="IXQ56" s="0"/>
      <c r="IXR56" s="0"/>
      <c r="IXS56" s="0"/>
      <c r="IXT56" s="0"/>
      <c r="IXU56" s="0"/>
      <c r="IXV56" s="0"/>
      <c r="IXW56" s="0"/>
      <c r="IXX56" s="0"/>
      <c r="IXY56" s="0"/>
      <c r="IXZ56" s="0"/>
      <c r="IYA56" s="0"/>
      <c r="IYB56" s="0"/>
      <c r="IYC56" s="0"/>
      <c r="IYD56" s="0"/>
      <c r="IYE56" s="0"/>
      <c r="IYF56" s="0"/>
      <c r="IYG56" s="0"/>
      <c r="IYH56" s="0"/>
      <c r="IYI56" s="0"/>
      <c r="IYJ56" s="0"/>
      <c r="IYK56" s="0"/>
      <c r="IYL56" s="0"/>
      <c r="IYM56" s="0"/>
      <c r="IYN56" s="0"/>
      <c r="IYO56" s="0"/>
      <c r="IYP56" s="0"/>
      <c r="IYQ56" s="0"/>
      <c r="IYR56" s="0"/>
      <c r="IYS56" s="0"/>
      <c r="IYT56" s="0"/>
      <c r="IYU56" s="0"/>
      <c r="IYV56" s="0"/>
      <c r="IYW56" s="0"/>
      <c r="IYX56" s="0"/>
      <c r="IYY56" s="0"/>
      <c r="IYZ56" s="0"/>
      <c r="IZA56" s="0"/>
      <c r="IZB56" s="0"/>
      <c r="IZC56" s="0"/>
      <c r="IZD56" s="0"/>
      <c r="IZE56" s="0"/>
      <c r="IZF56" s="0"/>
      <c r="IZG56" s="0"/>
      <c r="IZH56" s="0"/>
      <c r="IZI56" s="0"/>
      <c r="IZJ56" s="0"/>
      <c r="IZK56" s="0"/>
      <c r="IZL56" s="0"/>
      <c r="IZM56" s="0"/>
      <c r="IZN56" s="0"/>
      <c r="IZO56" s="0"/>
      <c r="IZP56" s="0"/>
      <c r="IZQ56" s="0"/>
      <c r="IZR56" s="0"/>
      <c r="IZS56" s="0"/>
      <c r="IZT56" s="0"/>
      <c r="IZU56" s="0"/>
      <c r="IZV56" s="0"/>
      <c r="IZW56" s="0"/>
      <c r="IZX56" s="0"/>
      <c r="IZY56" s="0"/>
      <c r="IZZ56" s="0"/>
      <c r="JAA56" s="0"/>
      <c r="JAB56" s="0"/>
      <c r="JAC56" s="0"/>
      <c r="JAD56" s="0"/>
      <c r="JAE56" s="0"/>
      <c r="JAF56" s="0"/>
      <c r="JAG56" s="0"/>
      <c r="JAH56" s="0"/>
      <c r="JAI56" s="0"/>
      <c r="JAJ56" s="0"/>
      <c r="JAK56" s="0"/>
      <c r="JAL56" s="0"/>
      <c r="JAM56" s="0"/>
      <c r="JAN56" s="0"/>
      <c r="JAO56" s="0"/>
      <c r="JAP56" s="0"/>
      <c r="JAQ56" s="0"/>
      <c r="JAR56" s="0"/>
      <c r="JAS56" s="0"/>
      <c r="JAT56" s="0"/>
      <c r="JAU56" s="0"/>
      <c r="JAV56" s="0"/>
      <c r="JAW56" s="0"/>
      <c r="JAX56" s="0"/>
      <c r="JAY56" s="0"/>
      <c r="JAZ56" s="0"/>
      <c r="JBA56" s="0"/>
      <c r="JBB56" s="0"/>
      <c r="JBC56" s="0"/>
      <c r="JBD56" s="0"/>
      <c r="JBE56" s="0"/>
      <c r="JBF56" s="0"/>
      <c r="JBG56" s="0"/>
      <c r="JBH56" s="0"/>
      <c r="JBI56" s="0"/>
      <c r="JBJ56" s="0"/>
      <c r="JBK56" s="0"/>
      <c r="JBL56" s="0"/>
      <c r="JBM56" s="0"/>
      <c r="JBN56" s="0"/>
      <c r="JBO56" s="0"/>
      <c r="JBP56" s="0"/>
      <c r="JBQ56" s="0"/>
      <c r="JBR56" s="0"/>
      <c r="JBS56" s="0"/>
      <c r="JBT56" s="0"/>
      <c r="JBU56" s="0"/>
      <c r="JBV56" s="0"/>
      <c r="JBW56" s="0"/>
      <c r="JBX56" s="0"/>
      <c r="JBY56" s="0"/>
      <c r="JBZ56" s="0"/>
      <c r="JCA56" s="0"/>
      <c r="JCB56" s="0"/>
      <c r="JCC56" s="0"/>
      <c r="JCD56" s="0"/>
      <c r="JCE56" s="0"/>
      <c r="JCF56" s="0"/>
      <c r="JCG56" s="0"/>
      <c r="JCH56" s="0"/>
      <c r="JCI56" s="0"/>
      <c r="JCJ56" s="0"/>
      <c r="JCK56" s="0"/>
      <c r="JCL56" s="0"/>
      <c r="JCM56" s="0"/>
      <c r="JCN56" s="0"/>
      <c r="JCO56" s="0"/>
      <c r="JCP56" s="0"/>
      <c r="JCQ56" s="0"/>
      <c r="JCR56" s="0"/>
      <c r="JCS56" s="0"/>
      <c r="JCT56" s="0"/>
      <c r="JCU56" s="0"/>
      <c r="JCV56" s="0"/>
      <c r="JCW56" s="0"/>
      <c r="JCX56" s="0"/>
      <c r="JCY56" s="0"/>
      <c r="JCZ56" s="0"/>
      <c r="JDA56" s="0"/>
      <c r="JDB56" s="0"/>
      <c r="JDC56" s="0"/>
      <c r="JDD56" s="0"/>
      <c r="JDE56" s="0"/>
      <c r="JDF56" s="0"/>
      <c r="JDG56" s="0"/>
      <c r="JDH56" s="0"/>
      <c r="JDI56" s="0"/>
      <c r="JDJ56" s="0"/>
      <c r="JDK56" s="0"/>
      <c r="JDL56" s="0"/>
      <c r="JDM56" s="0"/>
      <c r="JDN56" s="0"/>
      <c r="JDO56" s="0"/>
      <c r="JDP56" s="0"/>
      <c r="JDQ56" s="0"/>
      <c r="JDR56" s="0"/>
      <c r="JDS56" s="0"/>
      <c r="JDT56" s="0"/>
      <c r="JDU56" s="0"/>
      <c r="JDV56" s="0"/>
      <c r="JDW56" s="0"/>
      <c r="JDX56" s="0"/>
      <c r="JDY56" s="0"/>
      <c r="JDZ56" s="0"/>
      <c r="JEA56" s="0"/>
      <c r="JEB56" s="0"/>
      <c r="JEC56" s="0"/>
      <c r="JED56" s="0"/>
      <c r="JEE56" s="0"/>
      <c r="JEF56" s="0"/>
      <c r="JEG56" s="0"/>
      <c r="JEH56" s="0"/>
      <c r="JEI56" s="0"/>
      <c r="JEJ56" s="0"/>
      <c r="JEK56" s="0"/>
      <c r="JEL56" s="0"/>
      <c r="JEM56" s="0"/>
      <c r="JEN56" s="0"/>
      <c r="JEO56" s="0"/>
      <c r="JEP56" s="0"/>
      <c r="JEQ56" s="0"/>
      <c r="JER56" s="0"/>
      <c r="JES56" s="0"/>
      <c r="JET56" s="0"/>
      <c r="JEU56" s="0"/>
      <c r="JEV56" s="0"/>
      <c r="JEW56" s="0"/>
      <c r="JEX56" s="0"/>
      <c r="JEY56" s="0"/>
      <c r="JEZ56" s="0"/>
      <c r="JFA56" s="0"/>
      <c r="JFB56" s="0"/>
      <c r="JFC56" s="0"/>
      <c r="JFD56" s="0"/>
      <c r="JFE56" s="0"/>
      <c r="JFF56" s="0"/>
      <c r="JFG56" s="0"/>
      <c r="JFH56" s="0"/>
      <c r="JFI56" s="0"/>
      <c r="JFJ56" s="0"/>
      <c r="JFK56" s="0"/>
      <c r="JFL56" s="0"/>
      <c r="JFM56" s="0"/>
      <c r="JFN56" s="0"/>
      <c r="JFO56" s="0"/>
      <c r="JFP56" s="0"/>
      <c r="JFQ56" s="0"/>
      <c r="JFR56" s="0"/>
      <c r="JFS56" s="0"/>
      <c r="JFT56" s="0"/>
      <c r="JFU56" s="0"/>
      <c r="JFV56" s="0"/>
      <c r="JFW56" s="0"/>
      <c r="JFX56" s="0"/>
      <c r="JFY56" s="0"/>
      <c r="JFZ56" s="0"/>
      <c r="JGA56" s="0"/>
      <c r="JGB56" s="0"/>
      <c r="JGC56" s="0"/>
      <c r="JGD56" s="0"/>
      <c r="JGE56" s="0"/>
      <c r="JGF56" s="0"/>
      <c r="JGG56" s="0"/>
      <c r="JGH56" s="0"/>
      <c r="JGI56" s="0"/>
      <c r="JGJ56" s="0"/>
      <c r="JGK56" s="0"/>
      <c r="JGL56" s="0"/>
      <c r="JGM56" s="0"/>
      <c r="JGN56" s="0"/>
      <c r="JGO56" s="0"/>
      <c r="JGP56" s="0"/>
      <c r="JGQ56" s="0"/>
      <c r="JGR56" s="0"/>
      <c r="JGS56" s="0"/>
      <c r="JGT56" s="0"/>
      <c r="JGU56" s="0"/>
      <c r="JGV56" s="0"/>
      <c r="JGW56" s="0"/>
      <c r="JGX56" s="0"/>
      <c r="JGY56" s="0"/>
      <c r="JGZ56" s="0"/>
      <c r="JHA56" s="0"/>
      <c r="JHB56" s="0"/>
      <c r="JHC56" s="0"/>
      <c r="JHD56" s="0"/>
      <c r="JHE56" s="0"/>
      <c r="JHF56" s="0"/>
      <c r="JHG56" s="0"/>
      <c r="JHH56" s="0"/>
      <c r="JHI56" s="0"/>
      <c r="JHJ56" s="0"/>
      <c r="JHK56" s="0"/>
      <c r="JHL56" s="0"/>
      <c r="JHM56" s="0"/>
      <c r="JHN56" s="0"/>
      <c r="JHO56" s="0"/>
      <c r="JHP56" s="0"/>
      <c r="JHQ56" s="0"/>
      <c r="JHR56" s="0"/>
      <c r="JHS56" s="0"/>
      <c r="JHT56" s="0"/>
      <c r="JHU56" s="0"/>
      <c r="JHV56" s="0"/>
      <c r="JHW56" s="0"/>
      <c r="JHX56" s="0"/>
      <c r="JHY56" s="0"/>
      <c r="JHZ56" s="0"/>
      <c r="JIA56" s="0"/>
      <c r="JIB56" s="0"/>
      <c r="JIC56" s="0"/>
      <c r="JID56" s="0"/>
      <c r="JIE56" s="0"/>
      <c r="JIF56" s="0"/>
      <c r="JIG56" s="0"/>
      <c r="JIH56" s="0"/>
      <c r="JII56" s="0"/>
      <c r="JIJ56" s="0"/>
      <c r="JIK56" s="0"/>
      <c r="JIL56" s="0"/>
      <c r="JIM56" s="0"/>
      <c r="JIN56" s="0"/>
      <c r="JIO56" s="0"/>
      <c r="JIP56" s="0"/>
      <c r="JIQ56" s="0"/>
      <c r="JIR56" s="0"/>
      <c r="JIS56" s="0"/>
      <c r="JIT56" s="0"/>
      <c r="JIU56" s="0"/>
      <c r="JIV56" s="0"/>
      <c r="JIW56" s="0"/>
      <c r="JIX56" s="0"/>
      <c r="JIY56" s="0"/>
      <c r="JIZ56" s="0"/>
      <c r="JJA56" s="0"/>
      <c r="JJB56" s="0"/>
      <c r="JJC56" s="0"/>
      <c r="JJD56" s="0"/>
      <c r="JJE56" s="0"/>
      <c r="JJF56" s="0"/>
      <c r="JJG56" s="0"/>
      <c r="JJH56" s="0"/>
      <c r="JJI56" s="0"/>
      <c r="JJJ56" s="0"/>
      <c r="JJK56" s="0"/>
      <c r="JJL56" s="0"/>
      <c r="JJM56" s="0"/>
      <c r="JJN56" s="0"/>
      <c r="JJO56" s="0"/>
      <c r="JJP56" s="0"/>
      <c r="JJQ56" s="0"/>
      <c r="JJR56" s="0"/>
      <c r="JJS56" s="0"/>
      <c r="JJT56" s="0"/>
      <c r="JJU56" s="0"/>
      <c r="JJV56" s="0"/>
      <c r="JJW56" s="0"/>
      <c r="JJX56" s="0"/>
      <c r="JJY56" s="0"/>
      <c r="JJZ56" s="0"/>
      <c r="JKA56" s="0"/>
      <c r="JKB56" s="0"/>
      <c r="JKC56" s="0"/>
      <c r="JKD56" s="0"/>
      <c r="JKE56" s="0"/>
      <c r="JKF56" s="0"/>
      <c r="JKG56" s="0"/>
      <c r="JKH56" s="0"/>
      <c r="JKI56" s="0"/>
      <c r="JKJ56" s="0"/>
      <c r="JKK56" s="0"/>
      <c r="JKL56" s="0"/>
      <c r="JKM56" s="0"/>
      <c r="JKN56" s="0"/>
      <c r="JKO56" s="0"/>
      <c r="JKP56" s="0"/>
      <c r="JKQ56" s="0"/>
      <c r="JKR56" s="0"/>
      <c r="JKS56" s="0"/>
      <c r="JKT56" s="0"/>
      <c r="JKU56" s="0"/>
      <c r="JKV56" s="0"/>
      <c r="JKW56" s="0"/>
      <c r="JKX56" s="0"/>
      <c r="JKY56" s="0"/>
      <c r="JKZ56" s="0"/>
      <c r="JLA56" s="0"/>
      <c r="JLB56" s="0"/>
      <c r="JLC56" s="0"/>
      <c r="JLD56" s="0"/>
      <c r="JLE56" s="0"/>
      <c r="JLF56" s="0"/>
      <c r="JLG56" s="0"/>
      <c r="JLH56" s="0"/>
      <c r="JLI56" s="0"/>
      <c r="JLJ56" s="0"/>
      <c r="JLK56" s="0"/>
      <c r="JLL56" s="0"/>
      <c r="JLM56" s="0"/>
      <c r="JLN56" s="0"/>
      <c r="JLO56" s="0"/>
      <c r="JLP56" s="0"/>
      <c r="JLQ56" s="0"/>
      <c r="JLR56" s="0"/>
      <c r="JLS56" s="0"/>
      <c r="JLT56" s="0"/>
      <c r="JLU56" s="0"/>
      <c r="JLV56" s="0"/>
      <c r="JLW56" s="0"/>
      <c r="JLX56" s="0"/>
      <c r="JLY56" s="0"/>
      <c r="JLZ56" s="0"/>
      <c r="JMA56" s="0"/>
      <c r="JMB56" s="0"/>
      <c r="JMC56" s="0"/>
      <c r="JMD56" s="0"/>
      <c r="JME56" s="0"/>
      <c r="JMF56" s="0"/>
      <c r="JMG56" s="0"/>
      <c r="JMH56" s="0"/>
      <c r="JMI56" s="0"/>
      <c r="JMJ56" s="0"/>
      <c r="JMK56" s="0"/>
      <c r="JML56" s="0"/>
      <c r="JMM56" s="0"/>
      <c r="JMN56" s="0"/>
      <c r="JMO56" s="0"/>
      <c r="JMP56" s="0"/>
      <c r="JMQ56" s="0"/>
      <c r="JMR56" s="0"/>
      <c r="JMS56" s="0"/>
      <c r="JMT56" s="0"/>
      <c r="JMU56" s="0"/>
      <c r="JMV56" s="0"/>
      <c r="JMW56" s="0"/>
      <c r="JMX56" s="0"/>
      <c r="JMY56" s="0"/>
      <c r="JMZ56" s="0"/>
      <c r="JNA56" s="0"/>
      <c r="JNB56" s="0"/>
      <c r="JNC56" s="0"/>
      <c r="JND56" s="0"/>
      <c r="JNE56" s="0"/>
      <c r="JNF56" s="0"/>
      <c r="JNG56" s="0"/>
      <c r="JNH56" s="0"/>
      <c r="JNI56" s="0"/>
      <c r="JNJ56" s="0"/>
      <c r="JNK56" s="0"/>
      <c r="JNL56" s="0"/>
      <c r="JNM56" s="0"/>
      <c r="JNN56" s="0"/>
      <c r="JNO56" s="0"/>
      <c r="JNP56" s="0"/>
      <c r="JNQ56" s="0"/>
      <c r="JNR56" s="0"/>
      <c r="JNS56" s="0"/>
      <c r="JNT56" s="0"/>
      <c r="JNU56" s="0"/>
      <c r="JNV56" s="0"/>
      <c r="JNW56" s="0"/>
      <c r="JNX56" s="0"/>
      <c r="JNY56" s="0"/>
      <c r="JNZ56" s="0"/>
      <c r="JOA56" s="0"/>
      <c r="JOB56" s="0"/>
      <c r="JOC56" s="0"/>
      <c r="JOD56" s="0"/>
      <c r="JOE56" s="0"/>
      <c r="JOF56" s="0"/>
      <c r="JOG56" s="0"/>
      <c r="JOH56" s="0"/>
      <c r="JOI56" s="0"/>
      <c r="JOJ56" s="0"/>
      <c r="JOK56" s="0"/>
      <c r="JOL56" s="0"/>
      <c r="JOM56" s="0"/>
      <c r="JON56" s="0"/>
      <c r="JOO56" s="0"/>
      <c r="JOP56" s="0"/>
      <c r="JOQ56" s="0"/>
      <c r="JOR56" s="0"/>
      <c r="JOS56" s="0"/>
      <c r="JOT56" s="0"/>
      <c r="JOU56" s="0"/>
      <c r="JOV56" s="0"/>
      <c r="JOW56" s="0"/>
      <c r="JOX56" s="0"/>
      <c r="JOY56" s="0"/>
      <c r="JOZ56" s="0"/>
      <c r="JPA56" s="0"/>
      <c r="JPB56" s="0"/>
      <c r="JPC56" s="0"/>
      <c r="JPD56" s="0"/>
      <c r="JPE56" s="0"/>
      <c r="JPF56" s="0"/>
      <c r="JPG56" s="0"/>
      <c r="JPH56" s="0"/>
      <c r="JPI56" s="0"/>
      <c r="JPJ56" s="0"/>
      <c r="JPK56" s="0"/>
      <c r="JPL56" s="0"/>
      <c r="JPM56" s="0"/>
      <c r="JPN56" s="0"/>
      <c r="JPO56" s="0"/>
      <c r="JPP56" s="0"/>
      <c r="JPQ56" s="0"/>
      <c r="JPR56" s="0"/>
      <c r="JPS56" s="0"/>
      <c r="JPT56" s="0"/>
      <c r="JPU56" s="0"/>
      <c r="JPV56" s="0"/>
      <c r="JPW56" s="0"/>
      <c r="JPX56" s="0"/>
      <c r="JPY56" s="0"/>
      <c r="JPZ56" s="0"/>
      <c r="JQA56" s="0"/>
      <c r="JQB56" s="0"/>
      <c r="JQC56" s="0"/>
      <c r="JQD56" s="0"/>
      <c r="JQE56" s="0"/>
      <c r="JQF56" s="0"/>
      <c r="JQG56" s="0"/>
      <c r="JQH56" s="0"/>
      <c r="JQI56" s="0"/>
      <c r="JQJ56" s="0"/>
      <c r="JQK56" s="0"/>
      <c r="JQL56" s="0"/>
      <c r="JQM56" s="0"/>
      <c r="JQN56" s="0"/>
      <c r="JQO56" s="0"/>
      <c r="JQP56" s="0"/>
      <c r="JQQ56" s="0"/>
      <c r="JQR56" s="0"/>
      <c r="JQS56" s="0"/>
      <c r="JQT56" s="0"/>
      <c r="JQU56" s="0"/>
      <c r="JQV56" s="0"/>
      <c r="JQW56" s="0"/>
      <c r="JQX56" s="0"/>
      <c r="JQY56" s="0"/>
      <c r="JQZ56" s="0"/>
      <c r="JRA56" s="0"/>
      <c r="JRB56" s="0"/>
      <c r="JRC56" s="0"/>
      <c r="JRD56" s="0"/>
      <c r="JRE56" s="0"/>
      <c r="JRF56" s="0"/>
      <c r="JRG56" s="0"/>
      <c r="JRH56" s="0"/>
      <c r="JRI56" s="0"/>
      <c r="JRJ56" s="0"/>
      <c r="JRK56" s="0"/>
      <c r="JRL56" s="0"/>
      <c r="JRM56" s="0"/>
      <c r="JRN56" s="0"/>
      <c r="JRO56" s="0"/>
      <c r="JRP56" s="0"/>
      <c r="JRQ56" s="0"/>
      <c r="JRR56" s="0"/>
      <c r="JRS56" s="0"/>
      <c r="JRT56" s="0"/>
      <c r="JRU56" s="0"/>
      <c r="JRV56" s="0"/>
      <c r="JRW56" s="0"/>
      <c r="JRX56" s="0"/>
      <c r="JRY56" s="0"/>
      <c r="JRZ56" s="0"/>
      <c r="JSA56" s="0"/>
      <c r="JSB56" s="0"/>
      <c r="JSC56" s="0"/>
      <c r="JSD56" s="0"/>
      <c r="JSE56" s="0"/>
      <c r="JSF56" s="0"/>
      <c r="JSG56" s="0"/>
      <c r="JSH56" s="0"/>
      <c r="JSI56" s="0"/>
      <c r="JSJ56" s="0"/>
      <c r="JSK56" s="0"/>
      <c r="JSL56" s="0"/>
      <c r="JSM56" s="0"/>
      <c r="JSN56" s="0"/>
      <c r="JSO56" s="0"/>
      <c r="JSP56" s="0"/>
      <c r="JSQ56" s="0"/>
      <c r="JSR56" s="0"/>
      <c r="JSS56" s="0"/>
      <c r="JST56" s="0"/>
      <c r="JSU56" s="0"/>
      <c r="JSV56" s="0"/>
      <c r="JSW56" s="0"/>
      <c r="JSX56" s="0"/>
      <c r="JSY56" s="0"/>
      <c r="JSZ56" s="0"/>
      <c r="JTA56" s="0"/>
      <c r="JTB56" s="0"/>
      <c r="JTC56" s="0"/>
      <c r="JTD56" s="0"/>
      <c r="JTE56" s="0"/>
      <c r="JTF56" s="0"/>
      <c r="JTG56" s="0"/>
      <c r="JTH56" s="0"/>
      <c r="JTI56" s="0"/>
      <c r="JTJ56" s="0"/>
      <c r="JTK56" s="0"/>
      <c r="JTL56" s="0"/>
      <c r="JTM56" s="0"/>
      <c r="JTN56" s="0"/>
      <c r="JTO56" s="0"/>
      <c r="JTP56" s="0"/>
      <c r="JTQ56" s="0"/>
      <c r="JTR56" s="0"/>
      <c r="JTS56" s="0"/>
      <c r="JTT56" s="0"/>
      <c r="JTU56" s="0"/>
      <c r="JTV56" s="0"/>
      <c r="JTW56" s="0"/>
      <c r="JTX56" s="0"/>
      <c r="JTY56" s="0"/>
      <c r="JTZ56" s="0"/>
      <c r="JUA56" s="0"/>
      <c r="JUB56" s="0"/>
      <c r="JUC56" s="0"/>
      <c r="JUD56" s="0"/>
      <c r="JUE56" s="0"/>
      <c r="JUF56" s="0"/>
      <c r="JUG56" s="0"/>
      <c r="JUH56" s="0"/>
      <c r="JUI56" s="0"/>
      <c r="JUJ56" s="0"/>
      <c r="JUK56" s="0"/>
      <c r="JUL56" s="0"/>
      <c r="JUM56" s="0"/>
      <c r="JUN56" s="0"/>
      <c r="JUO56" s="0"/>
      <c r="JUP56" s="0"/>
      <c r="JUQ56" s="0"/>
      <c r="JUR56" s="0"/>
      <c r="JUS56" s="0"/>
      <c r="JUT56" s="0"/>
      <c r="JUU56" s="0"/>
      <c r="JUV56" s="0"/>
      <c r="JUW56" s="0"/>
      <c r="JUX56" s="0"/>
      <c r="JUY56" s="0"/>
      <c r="JUZ56" s="0"/>
      <c r="JVA56" s="0"/>
      <c r="JVB56" s="0"/>
      <c r="JVC56" s="0"/>
      <c r="JVD56" s="0"/>
      <c r="JVE56" s="0"/>
      <c r="JVF56" s="0"/>
      <c r="JVG56" s="0"/>
      <c r="JVH56" s="0"/>
      <c r="JVI56" s="0"/>
      <c r="JVJ56" s="0"/>
      <c r="JVK56" s="0"/>
      <c r="JVL56" s="0"/>
      <c r="JVM56" s="0"/>
      <c r="JVN56" s="0"/>
      <c r="JVO56" s="0"/>
      <c r="JVP56" s="0"/>
      <c r="JVQ56" s="0"/>
      <c r="JVR56" s="0"/>
      <c r="JVS56" s="0"/>
      <c r="JVT56" s="0"/>
      <c r="JVU56" s="0"/>
      <c r="JVV56" s="0"/>
      <c r="JVW56" s="0"/>
      <c r="JVX56" s="0"/>
      <c r="JVY56" s="0"/>
      <c r="JVZ56" s="0"/>
      <c r="JWA56" s="0"/>
      <c r="JWB56" s="0"/>
      <c r="JWC56" s="0"/>
      <c r="JWD56" s="0"/>
      <c r="JWE56" s="0"/>
      <c r="JWF56" s="0"/>
      <c r="JWG56" s="0"/>
      <c r="JWH56" s="0"/>
      <c r="JWI56" s="0"/>
      <c r="JWJ56" s="0"/>
      <c r="JWK56" s="0"/>
      <c r="JWL56" s="0"/>
      <c r="JWM56" s="0"/>
      <c r="JWN56" s="0"/>
      <c r="JWO56" s="0"/>
      <c r="JWP56" s="0"/>
      <c r="JWQ56" s="0"/>
      <c r="JWR56" s="0"/>
      <c r="JWS56" s="0"/>
      <c r="JWT56" s="0"/>
      <c r="JWU56" s="0"/>
      <c r="JWV56" s="0"/>
      <c r="JWW56" s="0"/>
      <c r="JWX56" s="0"/>
      <c r="JWY56" s="0"/>
      <c r="JWZ56" s="0"/>
      <c r="JXA56" s="0"/>
      <c r="JXB56" s="0"/>
      <c r="JXC56" s="0"/>
      <c r="JXD56" s="0"/>
      <c r="JXE56" s="0"/>
      <c r="JXF56" s="0"/>
      <c r="JXG56" s="0"/>
      <c r="JXH56" s="0"/>
      <c r="JXI56" s="0"/>
      <c r="JXJ56" s="0"/>
      <c r="JXK56" s="0"/>
      <c r="JXL56" s="0"/>
      <c r="JXM56" s="0"/>
      <c r="JXN56" s="0"/>
      <c r="JXO56" s="0"/>
      <c r="JXP56" s="0"/>
      <c r="JXQ56" s="0"/>
      <c r="JXR56" s="0"/>
      <c r="JXS56" s="0"/>
      <c r="JXT56" s="0"/>
      <c r="JXU56" s="0"/>
      <c r="JXV56" s="0"/>
      <c r="JXW56" s="0"/>
      <c r="JXX56" s="0"/>
      <c r="JXY56" s="0"/>
      <c r="JXZ56" s="0"/>
      <c r="JYA56" s="0"/>
      <c r="JYB56" s="0"/>
      <c r="JYC56" s="0"/>
      <c r="JYD56" s="0"/>
      <c r="JYE56" s="0"/>
      <c r="JYF56" s="0"/>
      <c r="JYG56" s="0"/>
      <c r="JYH56" s="0"/>
      <c r="JYI56" s="0"/>
      <c r="JYJ56" s="0"/>
      <c r="JYK56" s="0"/>
      <c r="JYL56" s="0"/>
      <c r="JYM56" s="0"/>
      <c r="JYN56" s="0"/>
      <c r="JYO56" s="0"/>
      <c r="JYP56" s="0"/>
      <c r="JYQ56" s="0"/>
      <c r="JYR56" s="0"/>
      <c r="JYS56" s="0"/>
      <c r="JYT56" s="0"/>
      <c r="JYU56" s="0"/>
      <c r="JYV56" s="0"/>
      <c r="JYW56" s="0"/>
      <c r="JYX56" s="0"/>
      <c r="JYY56" s="0"/>
      <c r="JYZ56" s="0"/>
      <c r="JZA56" s="0"/>
      <c r="JZB56" s="0"/>
      <c r="JZC56" s="0"/>
      <c r="JZD56" s="0"/>
      <c r="JZE56" s="0"/>
      <c r="JZF56" s="0"/>
      <c r="JZG56" s="0"/>
      <c r="JZH56" s="0"/>
      <c r="JZI56" s="0"/>
      <c r="JZJ56" s="0"/>
      <c r="JZK56" s="0"/>
      <c r="JZL56" s="0"/>
      <c r="JZM56" s="0"/>
      <c r="JZN56" s="0"/>
      <c r="JZO56" s="0"/>
      <c r="JZP56" s="0"/>
      <c r="JZQ56" s="0"/>
      <c r="JZR56" s="0"/>
      <c r="JZS56" s="0"/>
      <c r="JZT56" s="0"/>
      <c r="JZU56" s="0"/>
      <c r="JZV56" s="0"/>
      <c r="JZW56" s="0"/>
      <c r="JZX56" s="0"/>
      <c r="JZY56" s="0"/>
      <c r="JZZ56" s="0"/>
      <c r="KAA56" s="0"/>
      <c r="KAB56" s="0"/>
      <c r="KAC56" s="0"/>
      <c r="KAD56" s="0"/>
      <c r="KAE56" s="0"/>
      <c r="KAF56" s="0"/>
      <c r="KAG56" s="0"/>
      <c r="KAH56" s="0"/>
      <c r="KAI56" s="0"/>
      <c r="KAJ56" s="0"/>
      <c r="KAK56" s="0"/>
      <c r="KAL56" s="0"/>
      <c r="KAM56" s="0"/>
      <c r="KAN56" s="0"/>
      <c r="KAO56" s="0"/>
      <c r="KAP56" s="0"/>
      <c r="KAQ56" s="0"/>
      <c r="KAR56" s="0"/>
      <c r="KAS56" s="0"/>
      <c r="KAT56" s="0"/>
      <c r="KAU56" s="0"/>
      <c r="KAV56" s="0"/>
      <c r="KAW56" s="0"/>
      <c r="KAX56" s="0"/>
      <c r="KAY56" s="0"/>
      <c r="KAZ56" s="0"/>
      <c r="KBA56" s="0"/>
      <c r="KBB56" s="0"/>
      <c r="KBC56" s="0"/>
      <c r="KBD56" s="0"/>
      <c r="KBE56" s="0"/>
      <c r="KBF56" s="0"/>
      <c r="KBG56" s="0"/>
      <c r="KBH56" s="0"/>
      <c r="KBI56" s="0"/>
      <c r="KBJ56" s="0"/>
      <c r="KBK56" s="0"/>
      <c r="KBL56" s="0"/>
      <c r="KBM56" s="0"/>
      <c r="KBN56" s="0"/>
      <c r="KBO56" s="0"/>
      <c r="KBP56" s="0"/>
      <c r="KBQ56" s="0"/>
      <c r="KBR56" s="0"/>
      <c r="KBS56" s="0"/>
      <c r="KBT56" s="0"/>
      <c r="KBU56" s="0"/>
      <c r="KBV56" s="0"/>
      <c r="KBW56" s="0"/>
      <c r="KBX56" s="0"/>
      <c r="KBY56" s="0"/>
      <c r="KBZ56" s="0"/>
      <c r="KCA56" s="0"/>
      <c r="KCB56" s="0"/>
      <c r="KCC56" s="0"/>
      <c r="KCD56" s="0"/>
      <c r="KCE56" s="0"/>
      <c r="KCF56" s="0"/>
      <c r="KCG56" s="0"/>
      <c r="KCH56" s="0"/>
      <c r="KCI56" s="0"/>
      <c r="KCJ56" s="0"/>
      <c r="KCK56" s="0"/>
      <c r="KCL56" s="0"/>
      <c r="KCM56" s="0"/>
      <c r="KCN56" s="0"/>
      <c r="KCO56" s="0"/>
      <c r="KCP56" s="0"/>
      <c r="KCQ56" s="0"/>
      <c r="KCR56" s="0"/>
      <c r="KCS56" s="0"/>
      <c r="KCT56" s="0"/>
      <c r="KCU56" s="0"/>
      <c r="KCV56" s="0"/>
      <c r="KCW56" s="0"/>
      <c r="KCX56" s="0"/>
      <c r="KCY56" s="0"/>
      <c r="KCZ56" s="0"/>
      <c r="KDA56" s="0"/>
      <c r="KDB56" s="0"/>
      <c r="KDC56" s="0"/>
      <c r="KDD56" s="0"/>
      <c r="KDE56" s="0"/>
      <c r="KDF56" s="0"/>
      <c r="KDG56" s="0"/>
      <c r="KDH56" s="0"/>
      <c r="KDI56" s="0"/>
      <c r="KDJ56" s="0"/>
      <c r="KDK56" s="0"/>
      <c r="KDL56" s="0"/>
      <c r="KDM56" s="0"/>
      <c r="KDN56" s="0"/>
      <c r="KDO56" s="0"/>
      <c r="KDP56" s="0"/>
      <c r="KDQ56" s="0"/>
      <c r="KDR56" s="0"/>
      <c r="KDS56" s="0"/>
      <c r="KDT56" s="0"/>
      <c r="KDU56" s="0"/>
      <c r="KDV56" s="0"/>
      <c r="KDW56" s="0"/>
      <c r="KDX56" s="0"/>
      <c r="KDY56" s="0"/>
      <c r="KDZ56" s="0"/>
      <c r="KEA56" s="0"/>
      <c r="KEB56" s="0"/>
      <c r="KEC56" s="0"/>
      <c r="KED56" s="0"/>
      <c r="KEE56" s="0"/>
      <c r="KEF56" s="0"/>
      <c r="KEG56" s="0"/>
      <c r="KEH56" s="0"/>
      <c r="KEI56" s="0"/>
      <c r="KEJ56" s="0"/>
      <c r="KEK56" s="0"/>
      <c r="KEL56" s="0"/>
      <c r="KEM56" s="0"/>
      <c r="KEN56" s="0"/>
      <c r="KEO56" s="0"/>
      <c r="KEP56" s="0"/>
      <c r="KEQ56" s="0"/>
      <c r="KER56" s="0"/>
      <c r="KES56" s="0"/>
      <c r="KET56" s="0"/>
      <c r="KEU56" s="0"/>
      <c r="KEV56" s="0"/>
      <c r="KEW56" s="0"/>
      <c r="KEX56" s="0"/>
      <c r="KEY56" s="0"/>
      <c r="KEZ56" s="0"/>
      <c r="KFA56" s="0"/>
      <c r="KFB56" s="0"/>
      <c r="KFC56" s="0"/>
      <c r="KFD56" s="0"/>
      <c r="KFE56" s="0"/>
      <c r="KFF56" s="0"/>
      <c r="KFG56" s="0"/>
      <c r="KFH56" s="0"/>
      <c r="KFI56" s="0"/>
      <c r="KFJ56" s="0"/>
      <c r="KFK56" s="0"/>
      <c r="KFL56" s="0"/>
      <c r="KFM56" s="0"/>
      <c r="KFN56" s="0"/>
      <c r="KFO56" s="0"/>
      <c r="KFP56" s="0"/>
      <c r="KFQ56" s="0"/>
      <c r="KFR56" s="0"/>
      <c r="KFS56" s="0"/>
      <c r="KFT56" s="0"/>
      <c r="KFU56" s="0"/>
      <c r="KFV56" s="0"/>
      <c r="KFW56" s="0"/>
      <c r="KFX56" s="0"/>
      <c r="KFY56" s="0"/>
      <c r="KFZ56" s="0"/>
      <c r="KGA56" s="0"/>
      <c r="KGB56" s="0"/>
      <c r="KGC56" s="0"/>
      <c r="KGD56" s="0"/>
      <c r="KGE56" s="0"/>
      <c r="KGF56" s="0"/>
      <c r="KGG56" s="0"/>
      <c r="KGH56" s="0"/>
      <c r="KGI56" s="0"/>
      <c r="KGJ56" s="0"/>
      <c r="KGK56" s="0"/>
      <c r="KGL56" s="0"/>
      <c r="KGM56" s="0"/>
      <c r="KGN56" s="0"/>
      <c r="KGO56" s="0"/>
      <c r="KGP56" s="0"/>
      <c r="KGQ56" s="0"/>
      <c r="KGR56" s="0"/>
      <c r="KGS56" s="0"/>
      <c r="KGT56" s="0"/>
      <c r="KGU56" s="0"/>
      <c r="KGV56" s="0"/>
      <c r="KGW56" s="0"/>
      <c r="KGX56" s="0"/>
      <c r="KGY56" s="0"/>
      <c r="KGZ56" s="0"/>
      <c r="KHA56" s="0"/>
      <c r="KHB56" s="0"/>
      <c r="KHC56" s="0"/>
      <c r="KHD56" s="0"/>
      <c r="KHE56" s="0"/>
      <c r="KHF56" s="0"/>
      <c r="KHG56" s="0"/>
      <c r="KHH56" s="0"/>
      <c r="KHI56" s="0"/>
      <c r="KHJ56" s="0"/>
      <c r="KHK56" s="0"/>
      <c r="KHL56" s="0"/>
      <c r="KHM56" s="0"/>
      <c r="KHN56" s="0"/>
      <c r="KHO56" s="0"/>
      <c r="KHP56" s="0"/>
      <c r="KHQ56" s="0"/>
      <c r="KHR56" s="0"/>
      <c r="KHS56" s="0"/>
      <c r="KHT56" s="0"/>
      <c r="KHU56" s="0"/>
      <c r="KHV56" s="0"/>
      <c r="KHW56" s="0"/>
      <c r="KHX56" s="0"/>
      <c r="KHY56" s="0"/>
      <c r="KHZ56" s="0"/>
      <c r="KIA56" s="0"/>
      <c r="KIB56" s="0"/>
      <c r="KIC56" s="0"/>
      <c r="KID56" s="0"/>
      <c r="KIE56" s="0"/>
      <c r="KIF56" s="0"/>
      <c r="KIG56" s="0"/>
      <c r="KIH56" s="0"/>
      <c r="KII56" s="0"/>
      <c r="KIJ56" s="0"/>
      <c r="KIK56" s="0"/>
      <c r="KIL56" s="0"/>
      <c r="KIM56" s="0"/>
      <c r="KIN56" s="0"/>
      <c r="KIO56" s="0"/>
      <c r="KIP56" s="0"/>
      <c r="KIQ56" s="0"/>
      <c r="KIR56" s="0"/>
      <c r="KIS56" s="0"/>
      <c r="KIT56" s="0"/>
      <c r="KIU56" s="0"/>
      <c r="KIV56" s="0"/>
      <c r="KIW56" s="0"/>
      <c r="KIX56" s="0"/>
      <c r="KIY56" s="0"/>
      <c r="KIZ56" s="0"/>
      <c r="KJA56" s="0"/>
      <c r="KJB56" s="0"/>
      <c r="KJC56" s="0"/>
      <c r="KJD56" s="0"/>
      <c r="KJE56" s="0"/>
      <c r="KJF56" s="0"/>
      <c r="KJG56" s="0"/>
      <c r="KJH56" s="0"/>
      <c r="KJI56" s="0"/>
      <c r="KJJ56" s="0"/>
      <c r="KJK56" s="0"/>
      <c r="KJL56" s="0"/>
      <c r="KJM56" s="0"/>
      <c r="KJN56" s="0"/>
      <c r="KJO56" s="0"/>
      <c r="KJP56" s="0"/>
      <c r="KJQ56" s="0"/>
      <c r="KJR56" s="0"/>
      <c r="KJS56" s="0"/>
      <c r="KJT56" s="0"/>
      <c r="KJU56" s="0"/>
      <c r="KJV56" s="0"/>
      <c r="KJW56" s="0"/>
      <c r="KJX56" s="0"/>
      <c r="KJY56" s="0"/>
      <c r="KJZ56" s="0"/>
      <c r="KKA56" s="0"/>
      <c r="KKB56" s="0"/>
      <c r="KKC56" s="0"/>
      <c r="KKD56" s="0"/>
      <c r="KKE56" s="0"/>
      <c r="KKF56" s="0"/>
      <c r="KKG56" s="0"/>
      <c r="KKH56" s="0"/>
      <c r="KKI56" s="0"/>
      <c r="KKJ56" s="0"/>
      <c r="KKK56" s="0"/>
      <c r="KKL56" s="0"/>
      <c r="KKM56" s="0"/>
      <c r="KKN56" s="0"/>
      <c r="KKO56" s="0"/>
      <c r="KKP56" s="0"/>
      <c r="KKQ56" s="0"/>
      <c r="KKR56" s="0"/>
      <c r="KKS56" s="0"/>
      <c r="KKT56" s="0"/>
      <c r="KKU56" s="0"/>
      <c r="KKV56" s="0"/>
      <c r="KKW56" s="0"/>
      <c r="KKX56" s="0"/>
      <c r="KKY56" s="0"/>
      <c r="KKZ56" s="0"/>
      <c r="KLA56" s="0"/>
      <c r="KLB56" s="0"/>
      <c r="KLC56" s="0"/>
      <c r="KLD56" s="0"/>
      <c r="KLE56" s="0"/>
      <c r="KLF56" s="0"/>
      <c r="KLG56" s="0"/>
      <c r="KLH56" s="0"/>
      <c r="KLI56" s="0"/>
      <c r="KLJ56" s="0"/>
      <c r="KLK56" s="0"/>
      <c r="KLL56" s="0"/>
      <c r="KLM56" s="0"/>
      <c r="KLN56" s="0"/>
      <c r="KLO56" s="0"/>
      <c r="KLP56" s="0"/>
      <c r="KLQ56" s="0"/>
      <c r="KLR56" s="0"/>
      <c r="KLS56" s="0"/>
      <c r="KLT56" s="0"/>
      <c r="KLU56" s="0"/>
      <c r="KLV56" s="0"/>
      <c r="KLW56" s="0"/>
      <c r="KLX56" s="0"/>
      <c r="KLY56" s="0"/>
      <c r="KLZ56" s="0"/>
      <c r="KMA56" s="0"/>
      <c r="KMB56" s="0"/>
      <c r="KMC56" s="0"/>
      <c r="KMD56" s="0"/>
      <c r="KME56" s="0"/>
      <c r="KMF56" s="0"/>
      <c r="KMG56" s="0"/>
      <c r="KMH56" s="0"/>
      <c r="KMI56" s="0"/>
      <c r="KMJ56" s="0"/>
      <c r="KMK56" s="0"/>
      <c r="KML56" s="0"/>
      <c r="KMM56" s="0"/>
      <c r="KMN56" s="0"/>
      <c r="KMO56" s="0"/>
      <c r="KMP56" s="0"/>
      <c r="KMQ56" s="0"/>
      <c r="KMR56" s="0"/>
      <c r="KMS56" s="0"/>
      <c r="KMT56" s="0"/>
      <c r="KMU56" s="0"/>
      <c r="KMV56" s="0"/>
      <c r="KMW56" s="0"/>
      <c r="KMX56" s="0"/>
      <c r="KMY56" s="0"/>
      <c r="KMZ56" s="0"/>
      <c r="KNA56" s="0"/>
      <c r="KNB56" s="0"/>
      <c r="KNC56" s="0"/>
      <c r="KND56" s="0"/>
      <c r="KNE56" s="0"/>
      <c r="KNF56" s="0"/>
      <c r="KNG56" s="0"/>
      <c r="KNH56" s="0"/>
      <c r="KNI56" s="0"/>
      <c r="KNJ56" s="0"/>
      <c r="KNK56" s="0"/>
      <c r="KNL56" s="0"/>
      <c r="KNM56" s="0"/>
      <c r="KNN56" s="0"/>
      <c r="KNO56" s="0"/>
      <c r="KNP56" s="0"/>
      <c r="KNQ56" s="0"/>
      <c r="KNR56" s="0"/>
      <c r="KNS56" s="0"/>
      <c r="KNT56" s="0"/>
      <c r="KNU56" s="0"/>
      <c r="KNV56" s="0"/>
      <c r="KNW56" s="0"/>
      <c r="KNX56" s="0"/>
      <c r="KNY56" s="0"/>
      <c r="KNZ56" s="0"/>
      <c r="KOA56" s="0"/>
      <c r="KOB56" s="0"/>
      <c r="KOC56" s="0"/>
      <c r="KOD56" s="0"/>
      <c r="KOE56" s="0"/>
      <c r="KOF56" s="0"/>
      <c r="KOG56" s="0"/>
      <c r="KOH56" s="0"/>
      <c r="KOI56" s="0"/>
      <c r="KOJ56" s="0"/>
      <c r="KOK56" s="0"/>
      <c r="KOL56" s="0"/>
      <c r="KOM56" s="0"/>
      <c r="KON56" s="0"/>
      <c r="KOO56" s="0"/>
      <c r="KOP56" s="0"/>
      <c r="KOQ56" s="0"/>
      <c r="KOR56" s="0"/>
      <c r="KOS56" s="0"/>
      <c r="KOT56" s="0"/>
      <c r="KOU56" s="0"/>
      <c r="KOV56" s="0"/>
      <c r="KOW56" s="0"/>
      <c r="KOX56" s="0"/>
      <c r="KOY56" s="0"/>
      <c r="KOZ56" s="0"/>
      <c r="KPA56" s="0"/>
      <c r="KPB56" s="0"/>
      <c r="KPC56" s="0"/>
      <c r="KPD56" s="0"/>
      <c r="KPE56" s="0"/>
      <c r="KPF56" s="0"/>
      <c r="KPG56" s="0"/>
      <c r="KPH56" s="0"/>
      <c r="KPI56" s="0"/>
      <c r="KPJ56" s="0"/>
      <c r="KPK56" s="0"/>
      <c r="KPL56" s="0"/>
      <c r="KPM56" s="0"/>
      <c r="KPN56" s="0"/>
      <c r="KPO56" s="0"/>
      <c r="KPP56" s="0"/>
      <c r="KPQ56" s="0"/>
      <c r="KPR56" s="0"/>
      <c r="KPS56" s="0"/>
      <c r="KPT56" s="0"/>
      <c r="KPU56" s="0"/>
      <c r="KPV56" s="0"/>
      <c r="KPW56" s="0"/>
      <c r="KPX56" s="0"/>
      <c r="KPY56" s="0"/>
      <c r="KPZ56" s="0"/>
      <c r="KQA56" s="0"/>
      <c r="KQB56" s="0"/>
      <c r="KQC56" s="0"/>
      <c r="KQD56" s="0"/>
      <c r="KQE56" s="0"/>
      <c r="KQF56" s="0"/>
      <c r="KQG56" s="0"/>
      <c r="KQH56" s="0"/>
      <c r="KQI56" s="0"/>
      <c r="KQJ56" s="0"/>
      <c r="KQK56" s="0"/>
      <c r="KQL56" s="0"/>
      <c r="KQM56" s="0"/>
      <c r="KQN56" s="0"/>
      <c r="KQO56" s="0"/>
      <c r="KQP56" s="0"/>
      <c r="KQQ56" s="0"/>
      <c r="KQR56" s="0"/>
      <c r="KQS56" s="0"/>
      <c r="KQT56" s="0"/>
      <c r="KQU56" s="0"/>
      <c r="KQV56" s="0"/>
      <c r="KQW56" s="0"/>
      <c r="KQX56" s="0"/>
      <c r="KQY56" s="0"/>
      <c r="KQZ56" s="0"/>
      <c r="KRA56" s="0"/>
      <c r="KRB56" s="0"/>
      <c r="KRC56" s="0"/>
      <c r="KRD56" s="0"/>
      <c r="KRE56" s="0"/>
      <c r="KRF56" s="0"/>
      <c r="KRG56" s="0"/>
      <c r="KRH56" s="0"/>
      <c r="KRI56" s="0"/>
      <c r="KRJ56" s="0"/>
      <c r="KRK56" s="0"/>
      <c r="KRL56" s="0"/>
      <c r="KRM56" s="0"/>
      <c r="KRN56" s="0"/>
      <c r="KRO56" s="0"/>
      <c r="KRP56" s="0"/>
      <c r="KRQ56" s="0"/>
      <c r="KRR56" s="0"/>
      <c r="KRS56" s="0"/>
      <c r="KRT56" s="0"/>
      <c r="KRU56" s="0"/>
      <c r="KRV56" s="0"/>
      <c r="KRW56" s="0"/>
      <c r="KRX56" s="0"/>
      <c r="KRY56" s="0"/>
      <c r="KRZ56" s="0"/>
      <c r="KSA56" s="0"/>
      <c r="KSB56" s="0"/>
      <c r="KSC56" s="0"/>
      <c r="KSD56" s="0"/>
      <c r="KSE56" s="0"/>
      <c r="KSF56" s="0"/>
      <c r="KSG56" s="0"/>
      <c r="KSH56" s="0"/>
      <c r="KSI56" s="0"/>
      <c r="KSJ56" s="0"/>
      <c r="KSK56" s="0"/>
      <c r="KSL56" s="0"/>
      <c r="KSM56" s="0"/>
      <c r="KSN56" s="0"/>
      <c r="KSO56" s="0"/>
      <c r="KSP56" s="0"/>
      <c r="KSQ56" s="0"/>
      <c r="KSR56" s="0"/>
      <c r="KSS56" s="0"/>
      <c r="KST56" s="0"/>
      <c r="KSU56" s="0"/>
      <c r="KSV56" s="0"/>
      <c r="KSW56" s="0"/>
      <c r="KSX56" s="0"/>
      <c r="KSY56" s="0"/>
      <c r="KSZ56" s="0"/>
      <c r="KTA56" s="0"/>
      <c r="KTB56" s="0"/>
      <c r="KTC56" s="0"/>
      <c r="KTD56" s="0"/>
      <c r="KTE56" s="0"/>
      <c r="KTF56" s="0"/>
      <c r="KTG56" s="0"/>
      <c r="KTH56" s="0"/>
      <c r="KTI56" s="0"/>
      <c r="KTJ56" s="0"/>
      <c r="KTK56" s="0"/>
      <c r="KTL56" s="0"/>
      <c r="KTM56" s="0"/>
      <c r="KTN56" s="0"/>
      <c r="KTO56" s="0"/>
      <c r="KTP56" s="0"/>
      <c r="KTQ56" s="0"/>
      <c r="KTR56" s="0"/>
      <c r="KTS56" s="0"/>
      <c r="KTT56" s="0"/>
      <c r="KTU56" s="0"/>
      <c r="KTV56" s="0"/>
      <c r="KTW56" s="0"/>
      <c r="KTX56" s="0"/>
      <c r="KTY56" s="0"/>
      <c r="KTZ56" s="0"/>
      <c r="KUA56" s="0"/>
      <c r="KUB56" s="0"/>
      <c r="KUC56" s="0"/>
      <c r="KUD56" s="0"/>
      <c r="KUE56" s="0"/>
      <c r="KUF56" s="0"/>
      <c r="KUG56" s="0"/>
      <c r="KUH56" s="0"/>
      <c r="KUI56" s="0"/>
      <c r="KUJ56" s="0"/>
      <c r="KUK56" s="0"/>
      <c r="KUL56" s="0"/>
      <c r="KUM56" s="0"/>
      <c r="KUN56" s="0"/>
      <c r="KUO56" s="0"/>
      <c r="KUP56" s="0"/>
      <c r="KUQ56" s="0"/>
      <c r="KUR56" s="0"/>
      <c r="KUS56" s="0"/>
      <c r="KUT56" s="0"/>
      <c r="KUU56" s="0"/>
      <c r="KUV56" s="0"/>
      <c r="KUW56" s="0"/>
      <c r="KUX56" s="0"/>
      <c r="KUY56" s="0"/>
      <c r="KUZ56" s="0"/>
      <c r="KVA56" s="0"/>
      <c r="KVB56" s="0"/>
      <c r="KVC56" s="0"/>
      <c r="KVD56" s="0"/>
      <c r="KVE56" s="0"/>
      <c r="KVF56" s="0"/>
      <c r="KVG56" s="0"/>
      <c r="KVH56" s="0"/>
      <c r="KVI56" s="0"/>
      <c r="KVJ56" s="0"/>
      <c r="KVK56" s="0"/>
      <c r="KVL56" s="0"/>
      <c r="KVM56" s="0"/>
      <c r="KVN56" s="0"/>
      <c r="KVO56" s="0"/>
      <c r="KVP56" s="0"/>
      <c r="KVQ56" s="0"/>
      <c r="KVR56" s="0"/>
      <c r="KVS56" s="0"/>
      <c r="KVT56" s="0"/>
      <c r="KVU56" s="0"/>
      <c r="KVV56" s="0"/>
      <c r="KVW56" s="0"/>
      <c r="KVX56" s="0"/>
      <c r="KVY56" s="0"/>
      <c r="KVZ56" s="0"/>
      <c r="KWA56" s="0"/>
      <c r="KWB56" s="0"/>
      <c r="KWC56" s="0"/>
      <c r="KWD56" s="0"/>
      <c r="KWE56" s="0"/>
      <c r="KWF56" s="0"/>
      <c r="KWG56" s="0"/>
      <c r="KWH56" s="0"/>
      <c r="KWI56" s="0"/>
      <c r="KWJ56" s="0"/>
      <c r="KWK56" s="0"/>
      <c r="KWL56" s="0"/>
      <c r="KWM56" s="0"/>
      <c r="KWN56" s="0"/>
      <c r="KWO56" s="0"/>
      <c r="KWP56" s="0"/>
      <c r="KWQ56" s="0"/>
      <c r="KWR56" s="0"/>
      <c r="KWS56" s="0"/>
      <c r="KWT56" s="0"/>
      <c r="KWU56" s="0"/>
      <c r="KWV56" s="0"/>
      <c r="KWW56" s="0"/>
      <c r="KWX56" s="0"/>
      <c r="KWY56" s="0"/>
      <c r="KWZ56" s="0"/>
      <c r="KXA56" s="0"/>
      <c r="KXB56" s="0"/>
      <c r="KXC56" s="0"/>
      <c r="KXD56" s="0"/>
      <c r="KXE56" s="0"/>
      <c r="KXF56" s="0"/>
      <c r="KXG56" s="0"/>
      <c r="KXH56" s="0"/>
      <c r="KXI56" s="0"/>
      <c r="KXJ56" s="0"/>
      <c r="KXK56" s="0"/>
      <c r="KXL56" s="0"/>
      <c r="KXM56" s="0"/>
      <c r="KXN56" s="0"/>
      <c r="KXO56" s="0"/>
      <c r="KXP56" s="0"/>
      <c r="KXQ56" s="0"/>
      <c r="KXR56" s="0"/>
      <c r="KXS56" s="0"/>
      <c r="KXT56" s="0"/>
      <c r="KXU56" s="0"/>
      <c r="KXV56" s="0"/>
      <c r="KXW56" s="0"/>
      <c r="KXX56" s="0"/>
      <c r="KXY56" s="0"/>
      <c r="KXZ56" s="0"/>
      <c r="KYA56" s="0"/>
      <c r="KYB56" s="0"/>
      <c r="KYC56" s="0"/>
      <c r="KYD56" s="0"/>
      <c r="KYE56" s="0"/>
      <c r="KYF56" s="0"/>
      <c r="KYG56" s="0"/>
      <c r="KYH56" s="0"/>
      <c r="KYI56" s="0"/>
      <c r="KYJ56" s="0"/>
      <c r="KYK56" s="0"/>
      <c r="KYL56" s="0"/>
      <c r="KYM56" s="0"/>
      <c r="KYN56" s="0"/>
      <c r="KYO56" s="0"/>
      <c r="KYP56" s="0"/>
      <c r="KYQ56" s="0"/>
      <c r="KYR56" s="0"/>
      <c r="KYS56" s="0"/>
      <c r="KYT56" s="0"/>
      <c r="KYU56" s="0"/>
      <c r="KYV56" s="0"/>
      <c r="KYW56" s="0"/>
      <c r="KYX56" s="0"/>
      <c r="KYY56" s="0"/>
      <c r="KYZ56" s="0"/>
      <c r="KZA56" s="0"/>
      <c r="KZB56" s="0"/>
      <c r="KZC56" s="0"/>
      <c r="KZD56" s="0"/>
      <c r="KZE56" s="0"/>
      <c r="KZF56" s="0"/>
      <c r="KZG56" s="0"/>
      <c r="KZH56" s="0"/>
      <c r="KZI56" s="0"/>
      <c r="KZJ56" s="0"/>
      <c r="KZK56" s="0"/>
      <c r="KZL56" s="0"/>
      <c r="KZM56" s="0"/>
      <c r="KZN56" s="0"/>
      <c r="KZO56" s="0"/>
      <c r="KZP56" s="0"/>
      <c r="KZQ56" s="0"/>
      <c r="KZR56" s="0"/>
      <c r="KZS56" s="0"/>
      <c r="KZT56" s="0"/>
      <c r="KZU56" s="0"/>
      <c r="KZV56" s="0"/>
      <c r="KZW56" s="0"/>
      <c r="KZX56" s="0"/>
      <c r="KZY56" s="0"/>
      <c r="KZZ56" s="0"/>
      <c r="LAA56" s="0"/>
      <c r="LAB56" s="0"/>
      <c r="LAC56" s="0"/>
      <c r="LAD56" s="0"/>
      <c r="LAE56" s="0"/>
      <c r="LAF56" s="0"/>
      <c r="LAG56" s="0"/>
      <c r="LAH56" s="0"/>
      <c r="LAI56" s="0"/>
      <c r="LAJ56" s="0"/>
      <c r="LAK56" s="0"/>
      <c r="LAL56" s="0"/>
      <c r="LAM56" s="0"/>
      <c r="LAN56" s="0"/>
      <c r="LAO56" s="0"/>
      <c r="LAP56" s="0"/>
      <c r="LAQ56" s="0"/>
      <c r="LAR56" s="0"/>
      <c r="LAS56" s="0"/>
      <c r="LAT56" s="0"/>
      <c r="LAU56" s="0"/>
      <c r="LAV56" s="0"/>
      <c r="LAW56" s="0"/>
      <c r="LAX56" s="0"/>
      <c r="LAY56" s="0"/>
      <c r="LAZ56" s="0"/>
      <c r="LBA56" s="0"/>
      <c r="LBB56" s="0"/>
      <c r="LBC56" s="0"/>
      <c r="LBD56" s="0"/>
      <c r="LBE56" s="0"/>
      <c r="LBF56" s="0"/>
      <c r="LBG56" s="0"/>
      <c r="LBH56" s="0"/>
      <c r="LBI56" s="0"/>
      <c r="LBJ56" s="0"/>
      <c r="LBK56" s="0"/>
      <c r="LBL56" s="0"/>
      <c r="LBM56" s="0"/>
      <c r="LBN56" s="0"/>
      <c r="LBO56" s="0"/>
      <c r="LBP56" s="0"/>
      <c r="LBQ56" s="0"/>
      <c r="LBR56" s="0"/>
      <c r="LBS56" s="0"/>
      <c r="LBT56" s="0"/>
      <c r="LBU56" s="0"/>
      <c r="LBV56" s="0"/>
      <c r="LBW56" s="0"/>
      <c r="LBX56" s="0"/>
      <c r="LBY56" s="0"/>
      <c r="LBZ56" s="0"/>
      <c r="LCA56" s="0"/>
      <c r="LCB56" s="0"/>
      <c r="LCC56" s="0"/>
      <c r="LCD56" s="0"/>
      <c r="LCE56" s="0"/>
      <c r="LCF56" s="0"/>
      <c r="LCG56" s="0"/>
      <c r="LCH56" s="0"/>
      <c r="LCI56" s="0"/>
      <c r="LCJ56" s="0"/>
      <c r="LCK56" s="0"/>
      <c r="LCL56" s="0"/>
      <c r="LCM56" s="0"/>
      <c r="LCN56" s="0"/>
      <c r="LCO56" s="0"/>
      <c r="LCP56" s="0"/>
      <c r="LCQ56" s="0"/>
      <c r="LCR56" s="0"/>
      <c r="LCS56" s="0"/>
      <c r="LCT56" s="0"/>
      <c r="LCU56" s="0"/>
      <c r="LCV56" s="0"/>
      <c r="LCW56" s="0"/>
      <c r="LCX56" s="0"/>
      <c r="LCY56" s="0"/>
      <c r="LCZ56" s="0"/>
      <c r="LDA56" s="0"/>
      <c r="LDB56" s="0"/>
      <c r="LDC56" s="0"/>
      <c r="LDD56" s="0"/>
      <c r="LDE56" s="0"/>
      <c r="LDF56" s="0"/>
      <c r="LDG56" s="0"/>
      <c r="LDH56" s="0"/>
      <c r="LDI56" s="0"/>
      <c r="LDJ56" s="0"/>
      <c r="LDK56" s="0"/>
      <c r="LDL56" s="0"/>
      <c r="LDM56" s="0"/>
      <c r="LDN56" s="0"/>
      <c r="LDO56" s="0"/>
      <c r="LDP56" s="0"/>
      <c r="LDQ56" s="0"/>
      <c r="LDR56" s="0"/>
      <c r="LDS56" s="0"/>
      <c r="LDT56" s="0"/>
      <c r="LDU56" s="0"/>
      <c r="LDV56" s="0"/>
      <c r="LDW56" s="0"/>
      <c r="LDX56" s="0"/>
      <c r="LDY56" s="0"/>
      <c r="LDZ56" s="0"/>
      <c r="LEA56" s="0"/>
      <c r="LEB56" s="0"/>
      <c r="LEC56" s="0"/>
      <c r="LED56" s="0"/>
      <c r="LEE56" s="0"/>
      <c r="LEF56" s="0"/>
      <c r="LEG56" s="0"/>
      <c r="LEH56" s="0"/>
      <c r="LEI56" s="0"/>
      <c r="LEJ56" s="0"/>
      <c r="LEK56" s="0"/>
      <c r="LEL56" s="0"/>
      <c r="LEM56" s="0"/>
      <c r="LEN56" s="0"/>
      <c r="LEO56" s="0"/>
      <c r="LEP56" s="0"/>
      <c r="LEQ56" s="0"/>
      <c r="LER56" s="0"/>
      <c r="LES56" s="0"/>
      <c r="LET56" s="0"/>
      <c r="LEU56" s="0"/>
      <c r="LEV56" s="0"/>
      <c r="LEW56" s="0"/>
      <c r="LEX56" s="0"/>
      <c r="LEY56" s="0"/>
      <c r="LEZ56" s="0"/>
      <c r="LFA56" s="0"/>
      <c r="LFB56" s="0"/>
      <c r="LFC56" s="0"/>
      <c r="LFD56" s="0"/>
      <c r="LFE56" s="0"/>
      <c r="LFF56" s="0"/>
      <c r="LFG56" s="0"/>
      <c r="LFH56" s="0"/>
      <c r="LFI56" s="0"/>
      <c r="LFJ56" s="0"/>
      <c r="LFK56" s="0"/>
      <c r="LFL56" s="0"/>
      <c r="LFM56" s="0"/>
      <c r="LFN56" s="0"/>
      <c r="LFO56" s="0"/>
      <c r="LFP56" s="0"/>
      <c r="LFQ56" s="0"/>
      <c r="LFR56" s="0"/>
      <c r="LFS56" s="0"/>
      <c r="LFT56" s="0"/>
      <c r="LFU56" s="0"/>
      <c r="LFV56" s="0"/>
      <c r="LFW56" s="0"/>
      <c r="LFX56" s="0"/>
      <c r="LFY56" s="0"/>
      <c r="LFZ56" s="0"/>
      <c r="LGA56" s="0"/>
      <c r="LGB56" s="0"/>
      <c r="LGC56" s="0"/>
      <c r="LGD56" s="0"/>
      <c r="LGE56" s="0"/>
      <c r="LGF56" s="0"/>
      <c r="LGG56" s="0"/>
      <c r="LGH56" s="0"/>
      <c r="LGI56" s="0"/>
      <c r="LGJ56" s="0"/>
      <c r="LGK56" s="0"/>
      <c r="LGL56" s="0"/>
      <c r="LGM56" s="0"/>
      <c r="LGN56" s="0"/>
      <c r="LGO56" s="0"/>
      <c r="LGP56" s="0"/>
      <c r="LGQ56" s="0"/>
      <c r="LGR56" s="0"/>
      <c r="LGS56" s="0"/>
      <c r="LGT56" s="0"/>
      <c r="LGU56" s="0"/>
      <c r="LGV56" s="0"/>
      <c r="LGW56" s="0"/>
      <c r="LGX56" s="0"/>
      <c r="LGY56" s="0"/>
      <c r="LGZ56" s="0"/>
      <c r="LHA56" s="0"/>
      <c r="LHB56" s="0"/>
      <c r="LHC56" s="0"/>
      <c r="LHD56" s="0"/>
      <c r="LHE56" s="0"/>
      <c r="LHF56" s="0"/>
      <c r="LHG56" s="0"/>
      <c r="LHH56" s="0"/>
      <c r="LHI56" s="0"/>
      <c r="LHJ56" s="0"/>
      <c r="LHK56" s="0"/>
      <c r="LHL56" s="0"/>
      <c r="LHM56" s="0"/>
      <c r="LHN56" s="0"/>
      <c r="LHO56" s="0"/>
      <c r="LHP56" s="0"/>
      <c r="LHQ56" s="0"/>
      <c r="LHR56" s="0"/>
      <c r="LHS56" s="0"/>
      <c r="LHT56" s="0"/>
      <c r="LHU56" s="0"/>
      <c r="LHV56" s="0"/>
      <c r="LHW56" s="0"/>
      <c r="LHX56" s="0"/>
      <c r="LHY56" s="0"/>
      <c r="LHZ56" s="0"/>
      <c r="LIA56" s="0"/>
      <c r="LIB56" s="0"/>
      <c r="LIC56" s="0"/>
      <c r="LID56" s="0"/>
      <c r="LIE56" s="0"/>
      <c r="LIF56" s="0"/>
      <c r="LIG56" s="0"/>
      <c r="LIH56" s="0"/>
      <c r="LII56" s="0"/>
      <c r="LIJ56" s="0"/>
      <c r="LIK56" s="0"/>
      <c r="LIL56" s="0"/>
      <c r="LIM56" s="0"/>
      <c r="LIN56" s="0"/>
      <c r="LIO56" s="0"/>
      <c r="LIP56" s="0"/>
      <c r="LIQ56" s="0"/>
      <c r="LIR56" s="0"/>
      <c r="LIS56" s="0"/>
      <c r="LIT56" s="0"/>
      <c r="LIU56" s="0"/>
      <c r="LIV56" s="0"/>
      <c r="LIW56" s="0"/>
      <c r="LIX56" s="0"/>
      <c r="LIY56" s="0"/>
      <c r="LIZ56" s="0"/>
      <c r="LJA56" s="0"/>
      <c r="LJB56" s="0"/>
      <c r="LJC56" s="0"/>
      <c r="LJD56" s="0"/>
      <c r="LJE56" s="0"/>
      <c r="LJF56" s="0"/>
      <c r="LJG56" s="0"/>
      <c r="LJH56" s="0"/>
      <c r="LJI56" s="0"/>
      <c r="LJJ56" s="0"/>
      <c r="LJK56" s="0"/>
      <c r="LJL56" s="0"/>
      <c r="LJM56" s="0"/>
      <c r="LJN56" s="0"/>
      <c r="LJO56" s="0"/>
      <c r="LJP56" s="0"/>
      <c r="LJQ56" s="0"/>
      <c r="LJR56" s="0"/>
      <c r="LJS56" s="0"/>
      <c r="LJT56" s="0"/>
      <c r="LJU56" s="0"/>
      <c r="LJV56" s="0"/>
      <c r="LJW56" s="0"/>
      <c r="LJX56" s="0"/>
      <c r="LJY56" s="0"/>
      <c r="LJZ56" s="0"/>
      <c r="LKA56" s="0"/>
      <c r="LKB56" s="0"/>
      <c r="LKC56" s="0"/>
      <c r="LKD56" s="0"/>
      <c r="LKE56" s="0"/>
      <c r="LKF56" s="0"/>
      <c r="LKG56" s="0"/>
      <c r="LKH56" s="0"/>
      <c r="LKI56" s="0"/>
      <c r="LKJ56" s="0"/>
      <c r="LKK56" s="0"/>
      <c r="LKL56" s="0"/>
      <c r="LKM56" s="0"/>
      <c r="LKN56" s="0"/>
      <c r="LKO56" s="0"/>
      <c r="LKP56" s="0"/>
      <c r="LKQ56" s="0"/>
      <c r="LKR56" s="0"/>
      <c r="LKS56" s="0"/>
      <c r="LKT56" s="0"/>
      <c r="LKU56" s="0"/>
      <c r="LKV56" s="0"/>
      <c r="LKW56" s="0"/>
      <c r="LKX56" s="0"/>
      <c r="LKY56" s="0"/>
      <c r="LKZ56" s="0"/>
      <c r="LLA56" s="0"/>
      <c r="LLB56" s="0"/>
      <c r="LLC56" s="0"/>
      <c r="LLD56" s="0"/>
      <c r="LLE56" s="0"/>
      <c r="LLF56" s="0"/>
      <c r="LLG56" s="0"/>
      <c r="LLH56" s="0"/>
      <c r="LLI56" s="0"/>
      <c r="LLJ56" s="0"/>
      <c r="LLK56" s="0"/>
      <c r="LLL56" s="0"/>
      <c r="LLM56" s="0"/>
      <c r="LLN56" s="0"/>
      <c r="LLO56" s="0"/>
      <c r="LLP56" s="0"/>
      <c r="LLQ56" s="0"/>
      <c r="LLR56" s="0"/>
      <c r="LLS56" s="0"/>
      <c r="LLT56" s="0"/>
      <c r="LLU56" s="0"/>
      <c r="LLV56" s="0"/>
      <c r="LLW56" s="0"/>
      <c r="LLX56" s="0"/>
      <c r="LLY56" s="0"/>
      <c r="LLZ56" s="0"/>
      <c r="LMA56" s="0"/>
      <c r="LMB56" s="0"/>
      <c r="LMC56" s="0"/>
      <c r="LMD56" s="0"/>
      <c r="LME56" s="0"/>
      <c r="LMF56" s="0"/>
      <c r="LMG56" s="0"/>
      <c r="LMH56" s="0"/>
      <c r="LMI56" s="0"/>
      <c r="LMJ56" s="0"/>
      <c r="LMK56" s="0"/>
      <c r="LML56" s="0"/>
      <c r="LMM56" s="0"/>
      <c r="LMN56" s="0"/>
      <c r="LMO56" s="0"/>
      <c r="LMP56" s="0"/>
      <c r="LMQ56" s="0"/>
      <c r="LMR56" s="0"/>
      <c r="LMS56" s="0"/>
      <c r="LMT56" s="0"/>
      <c r="LMU56" s="0"/>
      <c r="LMV56" s="0"/>
      <c r="LMW56" s="0"/>
      <c r="LMX56" s="0"/>
      <c r="LMY56" s="0"/>
      <c r="LMZ56" s="0"/>
      <c r="LNA56" s="0"/>
      <c r="LNB56" s="0"/>
      <c r="LNC56" s="0"/>
      <c r="LND56" s="0"/>
      <c r="LNE56" s="0"/>
      <c r="LNF56" s="0"/>
      <c r="LNG56" s="0"/>
      <c r="LNH56" s="0"/>
      <c r="LNI56" s="0"/>
      <c r="LNJ56" s="0"/>
      <c r="LNK56" s="0"/>
      <c r="LNL56" s="0"/>
      <c r="LNM56" s="0"/>
      <c r="LNN56" s="0"/>
      <c r="LNO56" s="0"/>
      <c r="LNP56" s="0"/>
      <c r="LNQ56" s="0"/>
      <c r="LNR56" s="0"/>
      <c r="LNS56" s="0"/>
      <c r="LNT56" s="0"/>
      <c r="LNU56" s="0"/>
      <c r="LNV56" s="0"/>
      <c r="LNW56" s="0"/>
      <c r="LNX56" s="0"/>
      <c r="LNY56" s="0"/>
      <c r="LNZ56" s="0"/>
      <c r="LOA56" s="0"/>
      <c r="LOB56" s="0"/>
      <c r="LOC56" s="0"/>
      <c r="LOD56" s="0"/>
      <c r="LOE56" s="0"/>
      <c r="LOF56" s="0"/>
      <c r="LOG56" s="0"/>
      <c r="LOH56" s="0"/>
      <c r="LOI56" s="0"/>
      <c r="LOJ56" s="0"/>
      <c r="LOK56" s="0"/>
      <c r="LOL56" s="0"/>
      <c r="LOM56" s="0"/>
      <c r="LON56" s="0"/>
      <c r="LOO56" s="0"/>
      <c r="LOP56" s="0"/>
      <c r="LOQ56" s="0"/>
      <c r="LOR56" s="0"/>
      <c r="LOS56" s="0"/>
      <c r="LOT56" s="0"/>
      <c r="LOU56" s="0"/>
      <c r="LOV56" s="0"/>
      <c r="LOW56" s="0"/>
      <c r="LOX56" s="0"/>
      <c r="LOY56" s="0"/>
      <c r="LOZ56" s="0"/>
      <c r="LPA56" s="0"/>
      <c r="LPB56" s="0"/>
      <c r="LPC56" s="0"/>
      <c r="LPD56" s="0"/>
      <c r="LPE56" s="0"/>
      <c r="LPF56" s="0"/>
      <c r="LPG56" s="0"/>
      <c r="LPH56" s="0"/>
      <c r="LPI56" s="0"/>
      <c r="LPJ56" s="0"/>
      <c r="LPK56" s="0"/>
      <c r="LPL56" s="0"/>
      <c r="LPM56" s="0"/>
      <c r="LPN56" s="0"/>
      <c r="LPO56" s="0"/>
      <c r="LPP56" s="0"/>
      <c r="LPQ56" s="0"/>
      <c r="LPR56" s="0"/>
      <c r="LPS56" s="0"/>
      <c r="LPT56" s="0"/>
      <c r="LPU56" s="0"/>
      <c r="LPV56" s="0"/>
      <c r="LPW56" s="0"/>
      <c r="LPX56" s="0"/>
      <c r="LPY56" s="0"/>
      <c r="LPZ56" s="0"/>
      <c r="LQA56" s="0"/>
      <c r="LQB56" s="0"/>
      <c r="LQC56" s="0"/>
      <c r="LQD56" s="0"/>
      <c r="LQE56" s="0"/>
      <c r="LQF56" s="0"/>
      <c r="LQG56" s="0"/>
      <c r="LQH56" s="0"/>
      <c r="LQI56" s="0"/>
      <c r="LQJ56" s="0"/>
      <c r="LQK56" s="0"/>
      <c r="LQL56" s="0"/>
      <c r="LQM56" s="0"/>
      <c r="LQN56" s="0"/>
      <c r="LQO56" s="0"/>
      <c r="LQP56" s="0"/>
      <c r="LQQ56" s="0"/>
      <c r="LQR56" s="0"/>
      <c r="LQS56" s="0"/>
      <c r="LQT56" s="0"/>
      <c r="LQU56" s="0"/>
      <c r="LQV56" s="0"/>
      <c r="LQW56" s="0"/>
      <c r="LQX56" s="0"/>
      <c r="LQY56" s="0"/>
      <c r="LQZ56" s="0"/>
      <c r="LRA56" s="0"/>
      <c r="LRB56" s="0"/>
      <c r="LRC56" s="0"/>
      <c r="LRD56" s="0"/>
      <c r="LRE56" s="0"/>
      <c r="LRF56" s="0"/>
      <c r="LRG56" s="0"/>
      <c r="LRH56" s="0"/>
      <c r="LRI56" s="0"/>
      <c r="LRJ56" s="0"/>
      <c r="LRK56" s="0"/>
      <c r="LRL56" s="0"/>
      <c r="LRM56" s="0"/>
      <c r="LRN56" s="0"/>
      <c r="LRO56" s="0"/>
      <c r="LRP56" s="0"/>
      <c r="LRQ56" s="0"/>
      <c r="LRR56" s="0"/>
      <c r="LRS56" s="0"/>
      <c r="LRT56" s="0"/>
      <c r="LRU56" s="0"/>
      <c r="LRV56" s="0"/>
      <c r="LRW56" s="0"/>
      <c r="LRX56" s="0"/>
      <c r="LRY56" s="0"/>
      <c r="LRZ56" s="0"/>
      <c r="LSA56" s="0"/>
      <c r="LSB56" s="0"/>
      <c r="LSC56" s="0"/>
      <c r="LSD56" s="0"/>
      <c r="LSE56" s="0"/>
      <c r="LSF56" s="0"/>
      <c r="LSG56" s="0"/>
      <c r="LSH56" s="0"/>
      <c r="LSI56" s="0"/>
      <c r="LSJ56" s="0"/>
      <c r="LSK56" s="0"/>
      <c r="LSL56" s="0"/>
      <c r="LSM56" s="0"/>
      <c r="LSN56" s="0"/>
      <c r="LSO56" s="0"/>
      <c r="LSP56" s="0"/>
      <c r="LSQ56" s="0"/>
      <c r="LSR56" s="0"/>
      <c r="LSS56" s="0"/>
      <c r="LST56" s="0"/>
      <c r="LSU56" s="0"/>
      <c r="LSV56" s="0"/>
      <c r="LSW56" s="0"/>
      <c r="LSX56" s="0"/>
      <c r="LSY56" s="0"/>
      <c r="LSZ56" s="0"/>
      <c r="LTA56" s="0"/>
      <c r="LTB56" s="0"/>
      <c r="LTC56" s="0"/>
      <c r="LTD56" s="0"/>
      <c r="LTE56" s="0"/>
      <c r="LTF56" s="0"/>
      <c r="LTG56" s="0"/>
      <c r="LTH56" s="0"/>
      <c r="LTI56" s="0"/>
      <c r="LTJ56" s="0"/>
      <c r="LTK56" s="0"/>
      <c r="LTL56" s="0"/>
      <c r="LTM56" s="0"/>
      <c r="LTN56" s="0"/>
      <c r="LTO56" s="0"/>
      <c r="LTP56" s="0"/>
      <c r="LTQ56" s="0"/>
      <c r="LTR56" s="0"/>
      <c r="LTS56" s="0"/>
      <c r="LTT56" s="0"/>
      <c r="LTU56" s="0"/>
      <c r="LTV56" s="0"/>
      <c r="LTW56" s="0"/>
      <c r="LTX56" s="0"/>
      <c r="LTY56" s="0"/>
      <c r="LTZ56" s="0"/>
      <c r="LUA56" s="0"/>
      <c r="LUB56" s="0"/>
      <c r="LUC56" s="0"/>
      <c r="LUD56" s="0"/>
      <c r="LUE56" s="0"/>
      <c r="LUF56" s="0"/>
      <c r="LUG56" s="0"/>
      <c r="LUH56" s="0"/>
      <c r="LUI56" s="0"/>
      <c r="LUJ56" s="0"/>
      <c r="LUK56" s="0"/>
      <c r="LUL56" s="0"/>
      <c r="LUM56" s="0"/>
      <c r="LUN56" s="0"/>
      <c r="LUO56" s="0"/>
      <c r="LUP56" s="0"/>
      <c r="LUQ56" s="0"/>
      <c r="LUR56" s="0"/>
      <c r="LUS56" s="0"/>
      <c r="LUT56" s="0"/>
      <c r="LUU56" s="0"/>
      <c r="LUV56" s="0"/>
      <c r="LUW56" s="0"/>
      <c r="LUX56" s="0"/>
      <c r="LUY56" s="0"/>
      <c r="LUZ56" s="0"/>
      <c r="LVA56" s="0"/>
      <c r="LVB56" s="0"/>
      <c r="LVC56" s="0"/>
      <c r="LVD56" s="0"/>
      <c r="LVE56" s="0"/>
      <c r="LVF56" s="0"/>
      <c r="LVG56" s="0"/>
      <c r="LVH56" s="0"/>
      <c r="LVI56" s="0"/>
      <c r="LVJ56" s="0"/>
      <c r="LVK56" s="0"/>
      <c r="LVL56" s="0"/>
      <c r="LVM56" s="0"/>
      <c r="LVN56" s="0"/>
      <c r="LVO56" s="0"/>
      <c r="LVP56" s="0"/>
      <c r="LVQ56" s="0"/>
      <c r="LVR56" s="0"/>
      <c r="LVS56" s="0"/>
      <c r="LVT56" s="0"/>
      <c r="LVU56" s="0"/>
      <c r="LVV56" s="0"/>
      <c r="LVW56" s="0"/>
      <c r="LVX56" s="0"/>
      <c r="LVY56" s="0"/>
      <c r="LVZ56" s="0"/>
      <c r="LWA56" s="0"/>
      <c r="LWB56" s="0"/>
      <c r="LWC56" s="0"/>
      <c r="LWD56" s="0"/>
      <c r="LWE56" s="0"/>
      <c r="LWF56" s="0"/>
      <c r="LWG56" s="0"/>
      <c r="LWH56" s="0"/>
      <c r="LWI56" s="0"/>
      <c r="LWJ56" s="0"/>
      <c r="LWK56" s="0"/>
      <c r="LWL56" s="0"/>
      <c r="LWM56" s="0"/>
      <c r="LWN56" s="0"/>
      <c r="LWO56" s="0"/>
      <c r="LWP56" s="0"/>
      <c r="LWQ56" s="0"/>
      <c r="LWR56" s="0"/>
      <c r="LWS56" s="0"/>
      <c r="LWT56" s="0"/>
      <c r="LWU56" s="0"/>
      <c r="LWV56" s="0"/>
      <c r="LWW56" s="0"/>
      <c r="LWX56" s="0"/>
      <c r="LWY56" s="0"/>
      <c r="LWZ56" s="0"/>
      <c r="LXA56" s="0"/>
      <c r="LXB56" s="0"/>
      <c r="LXC56" s="0"/>
      <c r="LXD56" s="0"/>
      <c r="LXE56" s="0"/>
      <c r="LXF56" s="0"/>
      <c r="LXG56" s="0"/>
      <c r="LXH56" s="0"/>
      <c r="LXI56" s="0"/>
      <c r="LXJ56" s="0"/>
      <c r="LXK56" s="0"/>
      <c r="LXL56" s="0"/>
      <c r="LXM56" s="0"/>
      <c r="LXN56" s="0"/>
      <c r="LXO56" s="0"/>
      <c r="LXP56" s="0"/>
      <c r="LXQ56" s="0"/>
      <c r="LXR56" s="0"/>
      <c r="LXS56" s="0"/>
      <c r="LXT56" s="0"/>
      <c r="LXU56" s="0"/>
      <c r="LXV56" s="0"/>
      <c r="LXW56" s="0"/>
      <c r="LXX56" s="0"/>
      <c r="LXY56" s="0"/>
      <c r="LXZ56" s="0"/>
      <c r="LYA56" s="0"/>
      <c r="LYB56" s="0"/>
      <c r="LYC56" s="0"/>
      <c r="LYD56" s="0"/>
      <c r="LYE56" s="0"/>
      <c r="LYF56" s="0"/>
      <c r="LYG56" s="0"/>
      <c r="LYH56" s="0"/>
      <c r="LYI56" s="0"/>
      <c r="LYJ56" s="0"/>
      <c r="LYK56" s="0"/>
      <c r="LYL56" s="0"/>
      <c r="LYM56" s="0"/>
      <c r="LYN56" s="0"/>
      <c r="LYO56" s="0"/>
      <c r="LYP56" s="0"/>
      <c r="LYQ56" s="0"/>
      <c r="LYR56" s="0"/>
      <c r="LYS56" s="0"/>
      <c r="LYT56" s="0"/>
      <c r="LYU56" s="0"/>
      <c r="LYV56" s="0"/>
      <c r="LYW56" s="0"/>
      <c r="LYX56" s="0"/>
      <c r="LYY56" s="0"/>
      <c r="LYZ56" s="0"/>
      <c r="LZA56" s="0"/>
      <c r="LZB56" s="0"/>
      <c r="LZC56" s="0"/>
      <c r="LZD56" s="0"/>
      <c r="LZE56" s="0"/>
      <c r="LZF56" s="0"/>
      <c r="LZG56" s="0"/>
      <c r="LZH56" s="0"/>
      <c r="LZI56" s="0"/>
      <c r="LZJ56" s="0"/>
      <c r="LZK56" s="0"/>
      <c r="LZL56" s="0"/>
      <c r="LZM56" s="0"/>
      <c r="LZN56" s="0"/>
      <c r="LZO56" s="0"/>
      <c r="LZP56" s="0"/>
      <c r="LZQ56" s="0"/>
      <c r="LZR56" s="0"/>
      <c r="LZS56" s="0"/>
      <c r="LZT56" s="0"/>
      <c r="LZU56" s="0"/>
      <c r="LZV56" s="0"/>
      <c r="LZW56" s="0"/>
      <c r="LZX56" s="0"/>
      <c r="LZY56" s="0"/>
      <c r="LZZ56" s="0"/>
      <c r="MAA56" s="0"/>
      <c r="MAB56" s="0"/>
      <c r="MAC56" s="0"/>
      <c r="MAD56" s="0"/>
      <c r="MAE56" s="0"/>
      <c r="MAF56" s="0"/>
      <c r="MAG56" s="0"/>
      <c r="MAH56" s="0"/>
      <c r="MAI56" s="0"/>
      <c r="MAJ56" s="0"/>
      <c r="MAK56" s="0"/>
      <c r="MAL56" s="0"/>
      <c r="MAM56" s="0"/>
      <c r="MAN56" s="0"/>
      <c r="MAO56" s="0"/>
      <c r="MAP56" s="0"/>
      <c r="MAQ56" s="0"/>
      <c r="MAR56" s="0"/>
      <c r="MAS56" s="0"/>
      <c r="MAT56" s="0"/>
      <c r="MAU56" s="0"/>
      <c r="MAV56" s="0"/>
      <c r="MAW56" s="0"/>
      <c r="MAX56" s="0"/>
      <c r="MAY56" s="0"/>
      <c r="MAZ56" s="0"/>
      <c r="MBA56" s="0"/>
      <c r="MBB56" s="0"/>
      <c r="MBC56" s="0"/>
      <c r="MBD56" s="0"/>
      <c r="MBE56" s="0"/>
      <c r="MBF56" s="0"/>
      <c r="MBG56" s="0"/>
      <c r="MBH56" s="0"/>
      <c r="MBI56" s="0"/>
      <c r="MBJ56" s="0"/>
      <c r="MBK56" s="0"/>
      <c r="MBL56" s="0"/>
      <c r="MBM56" s="0"/>
      <c r="MBN56" s="0"/>
      <c r="MBO56" s="0"/>
      <c r="MBP56" s="0"/>
      <c r="MBQ56" s="0"/>
      <c r="MBR56" s="0"/>
      <c r="MBS56" s="0"/>
      <c r="MBT56" s="0"/>
      <c r="MBU56" s="0"/>
      <c r="MBV56" s="0"/>
      <c r="MBW56" s="0"/>
      <c r="MBX56" s="0"/>
      <c r="MBY56" s="0"/>
      <c r="MBZ56" s="0"/>
      <c r="MCA56" s="0"/>
      <c r="MCB56" s="0"/>
      <c r="MCC56" s="0"/>
      <c r="MCD56" s="0"/>
      <c r="MCE56" s="0"/>
      <c r="MCF56" s="0"/>
      <c r="MCG56" s="0"/>
      <c r="MCH56" s="0"/>
      <c r="MCI56" s="0"/>
      <c r="MCJ56" s="0"/>
      <c r="MCK56" s="0"/>
      <c r="MCL56" s="0"/>
      <c r="MCM56" s="0"/>
      <c r="MCN56" s="0"/>
      <c r="MCO56" s="0"/>
      <c r="MCP56" s="0"/>
      <c r="MCQ56" s="0"/>
      <c r="MCR56" s="0"/>
      <c r="MCS56" s="0"/>
      <c r="MCT56" s="0"/>
      <c r="MCU56" s="0"/>
      <c r="MCV56" s="0"/>
      <c r="MCW56" s="0"/>
      <c r="MCX56" s="0"/>
      <c r="MCY56" s="0"/>
      <c r="MCZ56" s="0"/>
      <c r="MDA56" s="0"/>
      <c r="MDB56" s="0"/>
      <c r="MDC56" s="0"/>
      <c r="MDD56" s="0"/>
      <c r="MDE56" s="0"/>
      <c r="MDF56" s="0"/>
      <c r="MDG56" s="0"/>
      <c r="MDH56" s="0"/>
      <c r="MDI56" s="0"/>
      <c r="MDJ56" s="0"/>
      <c r="MDK56" s="0"/>
      <c r="MDL56" s="0"/>
      <c r="MDM56" s="0"/>
      <c r="MDN56" s="0"/>
      <c r="MDO56" s="0"/>
      <c r="MDP56" s="0"/>
      <c r="MDQ56" s="0"/>
      <c r="MDR56" s="0"/>
      <c r="MDS56" s="0"/>
      <c r="MDT56" s="0"/>
      <c r="MDU56" s="0"/>
      <c r="MDV56" s="0"/>
      <c r="MDW56" s="0"/>
      <c r="MDX56" s="0"/>
      <c r="MDY56" s="0"/>
      <c r="MDZ56" s="0"/>
      <c r="MEA56" s="0"/>
      <c r="MEB56" s="0"/>
      <c r="MEC56" s="0"/>
      <c r="MED56" s="0"/>
      <c r="MEE56" s="0"/>
      <c r="MEF56" s="0"/>
      <c r="MEG56" s="0"/>
      <c r="MEH56" s="0"/>
      <c r="MEI56" s="0"/>
      <c r="MEJ56" s="0"/>
      <c r="MEK56" s="0"/>
      <c r="MEL56" s="0"/>
      <c r="MEM56" s="0"/>
      <c r="MEN56" s="0"/>
      <c r="MEO56" s="0"/>
      <c r="MEP56" s="0"/>
      <c r="MEQ56" s="0"/>
      <c r="MER56" s="0"/>
      <c r="MES56" s="0"/>
      <c r="MET56" s="0"/>
      <c r="MEU56" s="0"/>
      <c r="MEV56" s="0"/>
      <c r="MEW56" s="0"/>
      <c r="MEX56" s="0"/>
      <c r="MEY56" s="0"/>
      <c r="MEZ56" s="0"/>
      <c r="MFA56" s="0"/>
      <c r="MFB56" s="0"/>
      <c r="MFC56" s="0"/>
      <c r="MFD56" s="0"/>
      <c r="MFE56" s="0"/>
      <c r="MFF56" s="0"/>
      <c r="MFG56" s="0"/>
      <c r="MFH56" s="0"/>
      <c r="MFI56" s="0"/>
      <c r="MFJ56" s="0"/>
      <c r="MFK56" s="0"/>
      <c r="MFL56" s="0"/>
      <c r="MFM56" s="0"/>
      <c r="MFN56" s="0"/>
      <c r="MFO56" s="0"/>
      <c r="MFP56" s="0"/>
      <c r="MFQ56" s="0"/>
      <c r="MFR56" s="0"/>
      <c r="MFS56" s="0"/>
      <c r="MFT56" s="0"/>
      <c r="MFU56" s="0"/>
      <c r="MFV56" s="0"/>
      <c r="MFW56" s="0"/>
      <c r="MFX56" s="0"/>
      <c r="MFY56" s="0"/>
      <c r="MFZ56" s="0"/>
      <c r="MGA56" s="0"/>
      <c r="MGB56" s="0"/>
      <c r="MGC56" s="0"/>
      <c r="MGD56" s="0"/>
      <c r="MGE56" s="0"/>
      <c r="MGF56" s="0"/>
      <c r="MGG56" s="0"/>
      <c r="MGH56" s="0"/>
      <c r="MGI56" s="0"/>
      <c r="MGJ56" s="0"/>
      <c r="MGK56" s="0"/>
      <c r="MGL56" s="0"/>
      <c r="MGM56" s="0"/>
      <c r="MGN56" s="0"/>
      <c r="MGO56" s="0"/>
      <c r="MGP56" s="0"/>
      <c r="MGQ56" s="0"/>
      <c r="MGR56" s="0"/>
      <c r="MGS56" s="0"/>
      <c r="MGT56" s="0"/>
      <c r="MGU56" s="0"/>
      <c r="MGV56" s="0"/>
      <c r="MGW56" s="0"/>
      <c r="MGX56" s="0"/>
      <c r="MGY56" s="0"/>
      <c r="MGZ56" s="0"/>
      <c r="MHA56" s="0"/>
      <c r="MHB56" s="0"/>
      <c r="MHC56" s="0"/>
      <c r="MHD56" s="0"/>
      <c r="MHE56" s="0"/>
      <c r="MHF56" s="0"/>
      <c r="MHG56" s="0"/>
      <c r="MHH56" s="0"/>
      <c r="MHI56" s="0"/>
      <c r="MHJ56" s="0"/>
      <c r="MHK56" s="0"/>
      <c r="MHL56" s="0"/>
      <c r="MHM56" s="0"/>
      <c r="MHN56" s="0"/>
      <c r="MHO56" s="0"/>
      <c r="MHP56" s="0"/>
      <c r="MHQ56" s="0"/>
      <c r="MHR56" s="0"/>
      <c r="MHS56" s="0"/>
      <c r="MHT56" s="0"/>
      <c r="MHU56" s="0"/>
      <c r="MHV56" s="0"/>
      <c r="MHW56" s="0"/>
      <c r="MHX56" s="0"/>
      <c r="MHY56" s="0"/>
      <c r="MHZ56" s="0"/>
      <c r="MIA56" s="0"/>
      <c r="MIB56" s="0"/>
      <c r="MIC56" s="0"/>
      <c r="MID56" s="0"/>
      <c r="MIE56" s="0"/>
      <c r="MIF56" s="0"/>
      <c r="MIG56" s="0"/>
      <c r="MIH56" s="0"/>
      <c r="MII56" s="0"/>
      <c r="MIJ56" s="0"/>
      <c r="MIK56" s="0"/>
      <c r="MIL56" s="0"/>
      <c r="MIM56" s="0"/>
      <c r="MIN56" s="0"/>
      <c r="MIO56" s="0"/>
      <c r="MIP56" s="0"/>
      <c r="MIQ56" s="0"/>
      <c r="MIR56" s="0"/>
      <c r="MIS56" s="0"/>
      <c r="MIT56" s="0"/>
      <c r="MIU56" s="0"/>
      <c r="MIV56" s="0"/>
      <c r="MIW56" s="0"/>
      <c r="MIX56" s="0"/>
      <c r="MIY56" s="0"/>
      <c r="MIZ56" s="0"/>
      <c r="MJA56" s="0"/>
      <c r="MJB56" s="0"/>
      <c r="MJC56" s="0"/>
      <c r="MJD56" s="0"/>
      <c r="MJE56" s="0"/>
      <c r="MJF56" s="0"/>
      <c r="MJG56" s="0"/>
      <c r="MJH56" s="0"/>
      <c r="MJI56" s="0"/>
      <c r="MJJ56" s="0"/>
      <c r="MJK56" s="0"/>
      <c r="MJL56" s="0"/>
      <c r="MJM56" s="0"/>
      <c r="MJN56" s="0"/>
      <c r="MJO56" s="0"/>
      <c r="MJP56" s="0"/>
      <c r="MJQ56" s="0"/>
      <c r="MJR56" s="0"/>
      <c r="MJS56" s="0"/>
      <c r="MJT56" s="0"/>
      <c r="MJU56" s="0"/>
      <c r="MJV56" s="0"/>
      <c r="MJW56" s="0"/>
      <c r="MJX56" s="0"/>
      <c r="MJY56" s="0"/>
      <c r="MJZ56" s="0"/>
      <c r="MKA56" s="0"/>
      <c r="MKB56" s="0"/>
      <c r="MKC56" s="0"/>
      <c r="MKD56" s="0"/>
      <c r="MKE56" s="0"/>
      <c r="MKF56" s="0"/>
      <c r="MKG56" s="0"/>
      <c r="MKH56" s="0"/>
      <c r="MKI56" s="0"/>
      <c r="MKJ56" s="0"/>
      <c r="MKK56" s="0"/>
      <c r="MKL56" s="0"/>
      <c r="MKM56" s="0"/>
      <c r="MKN56" s="0"/>
      <c r="MKO56" s="0"/>
      <c r="MKP56" s="0"/>
      <c r="MKQ56" s="0"/>
      <c r="MKR56" s="0"/>
      <c r="MKS56" s="0"/>
      <c r="MKT56" s="0"/>
      <c r="MKU56" s="0"/>
      <c r="MKV56" s="0"/>
      <c r="MKW56" s="0"/>
      <c r="MKX56" s="0"/>
      <c r="MKY56" s="0"/>
      <c r="MKZ56" s="0"/>
      <c r="MLA56" s="0"/>
      <c r="MLB56" s="0"/>
      <c r="MLC56" s="0"/>
      <c r="MLD56" s="0"/>
      <c r="MLE56" s="0"/>
      <c r="MLF56" s="0"/>
      <c r="MLG56" s="0"/>
      <c r="MLH56" s="0"/>
      <c r="MLI56" s="0"/>
      <c r="MLJ56" s="0"/>
      <c r="MLK56" s="0"/>
      <c r="MLL56" s="0"/>
      <c r="MLM56" s="0"/>
      <c r="MLN56" s="0"/>
      <c r="MLO56" s="0"/>
      <c r="MLP56" s="0"/>
      <c r="MLQ56" s="0"/>
      <c r="MLR56" s="0"/>
      <c r="MLS56" s="0"/>
      <c r="MLT56" s="0"/>
      <c r="MLU56" s="0"/>
      <c r="MLV56" s="0"/>
      <c r="MLW56" s="0"/>
      <c r="MLX56" s="0"/>
      <c r="MLY56" s="0"/>
      <c r="MLZ56" s="0"/>
      <c r="MMA56" s="0"/>
      <c r="MMB56" s="0"/>
      <c r="MMC56" s="0"/>
      <c r="MMD56" s="0"/>
      <c r="MME56" s="0"/>
      <c r="MMF56" s="0"/>
      <c r="MMG56" s="0"/>
      <c r="MMH56" s="0"/>
      <c r="MMI56" s="0"/>
      <c r="MMJ56" s="0"/>
      <c r="MMK56" s="0"/>
      <c r="MML56" s="0"/>
      <c r="MMM56" s="0"/>
      <c r="MMN56" s="0"/>
      <c r="MMO56" s="0"/>
      <c r="MMP56" s="0"/>
      <c r="MMQ56" s="0"/>
      <c r="MMR56" s="0"/>
      <c r="MMS56" s="0"/>
      <c r="MMT56" s="0"/>
      <c r="MMU56" s="0"/>
      <c r="MMV56" s="0"/>
      <c r="MMW56" s="0"/>
      <c r="MMX56" s="0"/>
      <c r="MMY56" s="0"/>
      <c r="MMZ56" s="0"/>
      <c r="MNA56" s="0"/>
      <c r="MNB56" s="0"/>
      <c r="MNC56" s="0"/>
      <c r="MND56" s="0"/>
      <c r="MNE56" s="0"/>
      <c r="MNF56" s="0"/>
      <c r="MNG56" s="0"/>
      <c r="MNH56" s="0"/>
      <c r="MNI56" s="0"/>
      <c r="MNJ56" s="0"/>
      <c r="MNK56" s="0"/>
      <c r="MNL56" s="0"/>
      <c r="MNM56" s="0"/>
      <c r="MNN56" s="0"/>
      <c r="MNO56" s="0"/>
      <c r="MNP56" s="0"/>
      <c r="MNQ56" s="0"/>
      <c r="MNR56" s="0"/>
      <c r="MNS56" s="0"/>
      <c r="MNT56" s="0"/>
      <c r="MNU56" s="0"/>
      <c r="MNV56" s="0"/>
      <c r="MNW56" s="0"/>
      <c r="MNX56" s="0"/>
      <c r="MNY56" s="0"/>
      <c r="MNZ56" s="0"/>
      <c r="MOA56" s="0"/>
      <c r="MOB56" s="0"/>
      <c r="MOC56" s="0"/>
      <c r="MOD56" s="0"/>
      <c r="MOE56" s="0"/>
      <c r="MOF56" s="0"/>
      <c r="MOG56" s="0"/>
      <c r="MOH56" s="0"/>
      <c r="MOI56" s="0"/>
      <c r="MOJ56" s="0"/>
      <c r="MOK56" s="0"/>
      <c r="MOL56" s="0"/>
      <c r="MOM56" s="0"/>
      <c r="MON56" s="0"/>
      <c r="MOO56" s="0"/>
      <c r="MOP56" s="0"/>
      <c r="MOQ56" s="0"/>
      <c r="MOR56" s="0"/>
      <c r="MOS56" s="0"/>
      <c r="MOT56" s="0"/>
      <c r="MOU56" s="0"/>
      <c r="MOV56" s="0"/>
      <c r="MOW56" s="0"/>
      <c r="MOX56" s="0"/>
      <c r="MOY56" s="0"/>
      <c r="MOZ56" s="0"/>
      <c r="MPA56" s="0"/>
      <c r="MPB56" s="0"/>
      <c r="MPC56" s="0"/>
      <c r="MPD56" s="0"/>
      <c r="MPE56" s="0"/>
      <c r="MPF56" s="0"/>
      <c r="MPG56" s="0"/>
      <c r="MPH56" s="0"/>
      <c r="MPI56" s="0"/>
      <c r="MPJ56" s="0"/>
      <c r="MPK56" s="0"/>
      <c r="MPL56" s="0"/>
      <c r="MPM56" s="0"/>
      <c r="MPN56" s="0"/>
      <c r="MPO56" s="0"/>
      <c r="MPP56" s="0"/>
      <c r="MPQ56" s="0"/>
      <c r="MPR56" s="0"/>
      <c r="MPS56" s="0"/>
      <c r="MPT56" s="0"/>
      <c r="MPU56" s="0"/>
      <c r="MPV56" s="0"/>
      <c r="MPW56" s="0"/>
      <c r="MPX56" s="0"/>
      <c r="MPY56" s="0"/>
      <c r="MPZ56" s="0"/>
      <c r="MQA56" s="0"/>
      <c r="MQB56" s="0"/>
      <c r="MQC56" s="0"/>
      <c r="MQD56" s="0"/>
      <c r="MQE56" s="0"/>
      <c r="MQF56" s="0"/>
      <c r="MQG56" s="0"/>
      <c r="MQH56" s="0"/>
      <c r="MQI56" s="0"/>
      <c r="MQJ56" s="0"/>
      <c r="MQK56" s="0"/>
      <c r="MQL56" s="0"/>
      <c r="MQM56" s="0"/>
      <c r="MQN56" s="0"/>
      <c r="MQO56" s="0"/>
      <c r="MQP56" s="0"/>
      <c r="MQQ56" s="0"/>
      <c r="MQR56" s="0"/>
      <c r="MQS56" s="0"/>
      <c r="MQT56" s="0"/>
      <c r="MQU56" s="0"/>
      <c r="MQV56" s="0"/>
      <c r="MQW56" s="0"/>
      <c r="MQX56" s="0"/>
      <c r="MQY56" s="0"/>
      <c r="MQZ56" s="0"/>
      <c r="MRA56" s="0"/>
      <c r="MRB56" s="0"/>
      <c r="MRC56" s="0"/>
      <c r="MRD56" s="0"/>
      <c r="MRE56" s="0"/>
      <c r="MRF56" s="0"/>
      <c r="MRG56" s="0"/>
      <c r="MRH56" s="0"/>
      <c r="MRI56" s="0"/>
      <c r="MRJ56" s="0"/>
      <c r="MRK56" s="0"/>
      <c r="MRL56" s="0"/>
      <c r="MRM56" s="0"/>
      <c r="MRN56" s="0"/>
      <c r="MRO56" s="0"/>
      <c r="MRP56" s="0"/>
      <c r="MRQ56" s="0"/>
      <c r="MRR56" s="0"/>
      <c r="MRS56" s="0"/>
      <c r="MRT56" s="0"/>
      <c r="MRU56" s="0"/>
      <c r="MRV56" s="0"/>
      <c r="MRW56" s="0"/>
      <c r="MRX56" s="0"/>
      <c r="MRY56" s="0"/>
      <c r="MRZ56" s="0"/>
      <c r="MSA56" s="0"/>
      <c r="MSB56" s="0"/>
      <c r="MSC56" s="0"/>
      <c r="MSD56" s="0"/>
      <c r="MSE56" s="0"/>
      <c r="MSF56" s="0"/>
      <c r="MSG56" s="0"/>
      <c r="MSH56" s="0"/>
      <c r="MSI56" s="0"/>
      <c r="MSJ56" s="0"/>
      <c r="MSK56" s="0"/>
      <c r="MSL56" s="0"/>
      <c r="MSM56" s="0"/>
      <c r="MSN56" s="0"/>
      <c r="MSO56" s="0"/>
      <c r="MSP56" s="0"/>
      <c r="MSQ56" s="0"/>
      <c r="MSR56" s="0"/>
      <c r="MSS56" s="0"/>
      <c r="MST56" s="0"/>
      <c r="MSU56" s="0"/>
      <c r="MSV56" s="0"/>
      <c r="MSW56" s="0"/>
      <c r="MSX56" s="0"/>
      <c r="MSY56" s="0"/>
      <c r="MSZ56" s="0"/>
      <c r="MTA56" s="0"/>
      <c r="MTB56" s="0"/>
      <c r="MTC56" s="0"/>
      <c r="MTD56" s="0"/>
      <c r="MTE56" s="0"/>
      <c r="MTF56" s="0"/>
      <c r="MTG56" s="0"/>
      <c r="MTH56" s="0"/>
      <c r="MTI56" s="0"/>
      <c r="MTJ56" s="0"/>
      <c r="MTK56" s="0"/>
      <c r="MTL56" s="0"/>
      <c r="MTM56" s="0"/>
      <c r="MTN56" s="0"/>
      <c r="MTO56" s="0"/>
      <c r="MTP56" s="0"/>
      <c r="MTQ56" s="0"/>
      <c r="MTR56" s="0"/>
      <c r="MTS56" s="0"/>
      <c r="MTT56" s="0"/>
      <c r="MTU56" s="0"/>
      <c r="MTV56" s="0"/>
      <c r="MTW56" s="0"/>
      <c r="MTX56" s="0"/>
      <c r="MTY56" s="0"/>
      <c r="MTZ56" s="0"/>
      <c r="MUA56" s="0"/>
      <c r="MUB56" s="0"/>
      <c r="MUC56" s="0"/>
      <c r="MUD56" s="0"/>
      <c r="MUE56" s="0"/>
      <c r="MUF56" s="0"/>
      <c r="MUG56" s="0"/>
      <c r="MUH56" s="0"/>
      <c r="MUI56" s="0"/>
      <c r="MUJ56" s="0"/>
      <c r="MUK56" s="0"/>
      <c r="MUL56" s="0"/>
      <c r="MUM56" s="0"/>
      <c r="MUN56" s="0"/>
      <c r="MUO56" s="0"/>
      <c r="MUP56" s="0"/>
      <c r="MUQ56" s="0"/>
      <c r="MUR56" s="0"/>
      <c r="MUS56" s="0"/>
      <c r="MUT56" s="0"/>
      <c r="MUU56" s="0"/>
      <c r="MUV56" s="0"/>
      <c r="MUW56" s="0"/>
      <c r="MUX56" s="0"/>
      <c r="MUY56" s="0"/>
      <c r="MUZ56" s="0"/>
      <c r="MVA56" s="0"/>
      <c r="MVB56" s="0"/>
      <c r="MVC56" s="0"/>
      <c r="MVD56" s="0"/>
      <c r="MVE56" s="0"/>
      <c r="MVF56" s="0"/>
      <c r="MVG56" s="0"/>
      <c r="MVH56" s="0"/>
      <c r="MVI56" s="0"/>
      <c r="MVJ56" s="0"/>
      <c r="MVK56" s="0"/>
      <c r="MVL56" s="0"/>
      <c r="MVM56" s="0"/>
      <c r="MVN56" s="0"/>
      <c r="MVO56" s="0"/>
      <c r="MVP56" s="0"/>
      <c r="MVQ56" s="0"/>
      <c r="MVR56" s="0"/>
      <c r="MVS56" s="0"/>
      <c r="MVT56" s="0"/>
      <c r="MVU56" s="0"/>
      <c r="MVV56" s="0"/>
      <c r="MVW56" s="0"/>
      <c r="MVX56" s="0"/>
      <c r="MVY56" s="0"/>
      <c r="MVZ56" s="0"/>
      <c r="MWA56" s="0"/>
      <c r="MWB56" s="0"/>
      <c r="MWC56" s="0"/>
      <c r="MWD56" s="0"/>
      <c r="MWE56" s="0"/>
      <c r="MWF56" s="0"/>
      <c r="MWG56" s="0"/>
      <c r="MWH56" s="0"/>
      <c r="MWI56" s="0"/>
      <c r="MWJ56" s="0"/>
      <c r="MWK56" s="0"/>
      <c r="MWL56" s="0"/>
      <c r="MWM56" s="0"/>
      <c r="MWN56" s="0"/>
      <c r="MWO56" s="0"/>
      <c r="MWP56" s="0"/>
      <c r="MWQ56" s="0"/>
      <c r="MWR56" s="0"/>
      <c r="MWS56" s="0"/>
      <c r="MWT56" s="0"/>
      <c r="MWU56" s="0"/>
      <c r="MWV56" s="0"/>
      <c r="MWW56" s="0"/>
      <c r="MWX56" s="0"/>
      <c r="MWY56" s="0"/>
      <c r="MWZ56" s="0"/>
      <c r="MXA56" s="0"/>
      <c r="MXB56" s="0"/>
      <c r="MXC56" s="0"/>
      <c r="MXD56" s="0"/>
      <c r="MXE56" s="0"/>
      <c r="MXF56" s="0"/>
      <c r="MXG56" s="0"/>
      <c r="MXH56" s="0"/>
      <c r="MXI56" s="0"/>
      <c r="MXJ56" s="0"/>
      <c r="MXK56" s="0"/>
      <c r="MXL56" s="0"/>
      <c r="MXM56" s="0"/>
      <c r="MXN56" s="0"/>
      <c r="MXO56" s="0"/>
      <c r="MXP56" s="0"/>
      <c r="MXQ56" s="0"/>
      <c r="MXR56" s="0"/>
      <c r="MXS56" s="0"/>
      <c r="MXT56" s="0"/>
      <c r="MXU56" s="0"/>
      <c r="MXV56" s="0"/>
      <c r="MXW56" s="0"/>
      <c r="MXX56" s="0"/>
      <c r="MXY56" s="0"/>
      <c r="MXZ56" s="0"/>
      <c r="MYA56" s="0"/>
      <c r="MYB56" s="0"/>
      <c r="MYC56" s="0"/>
      <c r="MYD56" s="0"/>
      <c r="MYE56" s="0"/>
      <c r="MYF56" s="0"/>
      <c r="MYG56" s="0"/>
      <c r="MYH56" s="0"/>
      <c r="MYI56" s="0"/>
      <c r="MYJ56" s="0"/>
      <c r="MYK56" s="0"/>
      <c r="MYL56" s="0"/>
      <c r="MYM56" s="0"/>
      <c r="MYN56" s="0"/>
      <c r="MYO56" s="0"/>
      <c r="MYP56" s="0"/>
      <c r="MYQ56" s="0"/>
      <c r="MYR56" s="0"/>
      <c r="MYS56" s="0"/>
      <c r="MYT56" s="0"/>
      <c r="MYU56" s="0"/>
      <c r="MYV56" s="0"/>
      <c r="MYW56" s="0"/>
      <c r="MYX56" s="0"/>
      <c r="MYY56" s="0"/>
      <c r="MYZ56" s="0"/>
      <c r="MZA56" s="0"/>
      <c r="MZB56" s="0"/>
      <c r="MZC56" s="0"/>
      <c r="MZD56" s="0"/>
      <c r="MZE56" s="0"/>
      <c r="MZF56" s="0"/>
      <c r="MZG56" s="0"/>
      <c r="MZH56" s="0"/>
      <c r="MZI56" s="0"/>
      <c r="MZJ56" s="0"/>
      <c r="MZK56" s="0"/>
      <c r="MZL56" s="0"/>
      <c r="MZM56" s="0"/>
      <c r="MZN56" s="0"/>
      <c r="MZO56" s="0"/>
      <c r="MZP56" s="0"/>
      <c r="MZQ56" s="0"/>
      <c r="MZR56" s="0"/>
      <c r="MZS56" s="0"/>
      <c r="MZT56" s="0"/>
      <c r="MZU56" s="0"/>
      <c r="MZV56" s="0"/>
      <c r="MZW56" s="0"/>
      <c r="MZX56" s="0"/>
      <c r="MZY56" s="0"/>
      <c r="MZZ56" s="0"/>
      <c r="NAA56" s="0"/>
      <c r="NAB56" s="0"/>
      <c r="NAC56" s="0"/>
      <c r="NAD56" s="0"/>
      <c r="NAE56" s="0"/>
      <c r="NAF56" s="0"/>
      <c r="NAG56" s="0"/>
      <c r="NAH56" s="0"/>
      <c r="NAI56" s="0"/>
      <c r="NAJ56" s="0"/>
      <c r="NAK56" s="0"/>
      <c r="NAL56" s="0"/>
      <c r="NAM56" s="0"/>
      <c r="NAN56" s="0"/>
      <c r="NAO56" s="0"/>
      <c r="NAP56" s="0"/>
      <c r="NAQ56" s="0"/>
      <c r="NAR56" s="0"/>
      <c r="NAS56" s="0"/>
      <c r="NAT56" s="0"/>
      <c r="NAU56" s="0"/>
      <c r="NAV56" s="0"/>
      <c r="NAW56" s="0"/>
      <c r="NAX56" s="0"/>
      <c r="NAY56" s="0"/>
      <c r="NAZ56" s="0"/>
      <c r="NBA56" s="0"/>
      <c r="NBB56" s="0"/>
      <c r="NBC56" s="0"/>
      <c r="NBD56" s="0"/>
      <c r="NBE56" s="0"/>
      <c r="NBF56" s="0"/>
      <c r="NBG56" s="0"/>
      <c r="NBH56" s="0"/>
      <c r="NBI56" s="0"/>
      <c r="NBJ56" s="0"/>
      <c r="NBK56" s="0"/>
      <c r="NBL56" s="0"/>
      <c r="NBM56" s="0"/>
      <c r="NBN56" s="0"/>
      <c r="NBO56" s="0"/>
      <c r="NBP56" s="0"/>
      <c r="NBQ56" s="0"/>
      <c r="NBR56" s="0"/>
      <c r="NBS56" s="0"/>
      <c r="NBT56" s="0"/>
      <c r="NBU56" s="0"/>
      <c r="NBV56" s="0"/>
      <c r="NBW56" s="0"/>
      <c r="NBX56" s="0"/>
      <c r="NBY56" s="0"/>
      <c r="NBZ56" s="0"/>
      <c r="NCA56" s="0"/>
      <c r="NCB56" s="0"/>
      <c r="NCC56" s="0"/>
      <c r="NCD56" s="0"/>
      <c r="NCE56" s="0"/>
      <c r="NCF56" s="0"/>
      <c r="NCG56" s="0"/>
      <c r="NCH56" s="0"/>
      <c r="NCI56" s="0"/>
      <c r="NCJ56" s="0"/>
      <c r="NCK56" s="0"/>
      <c r="NCL56" s="0"/>
      <c r="NCM56" s="0"/>
      <c r="NCN56" s="0"/>
      <c r="NCO56" s="0"/>
      <c r="NCP56" s="0"/>
      <c r="NCQ56" s="0"/>
      <c r="NCR56" s="0"/>
      <c r="NCS56" s="0"/>
      <c r="NCT56" s="0"/>
      <c r="NCU56" s="0"/>
      <c r="NCV56" s="0"/>
      <c r="NCW56" s="0"/>
      <c r="NCX56" s="0"/>
      <c r="NCY56" s="0"/>
      <c r="NCZ56" s="0"/>
      <c r="NDA56" s="0"/>
      <c r="NDB56" s="0"/>
      <c r="NDC56" s="0"/>
      <c r="NDD56" s="0"/>
      <c r="NDE56" s="0"/>
      <c r="NDF56" s="0"/>
      <c r="NDG56" s="0"/>
      <c r="NDH56" s="0"/>
      <c r="NDI56" s="0"/>
      <c r="NDJ56" s="0"/>
      <c r="NDK56" s="0"/>
      <c r="NDL56" s="0"/>
      <c r="NDM56" s="0"/>
      <c r="NDN56" s="0"/>
      <c r="NDO56" s="0"/>
      <c r="NDP56" s="0"/>
      <c r="NDQ56" s="0"/>
      <c r="NDR56" s="0"/>
      <c r="NDS56" s="0"/>
      <c r="NDT56" s="0"/>
      <c r="NDU56" s="0"/>
      <c r="NDV56" s="0"/>
      <c r="NDW56" s="0"/>
      <c r="NDX56" s="0"/>
      <c r="NDY56" s="0"/>
      <c r="NDZ56" s="0"/>
      <c r="NEA56" s="0"/>
      <c r="NEB56" s="0"/>
      <c r="NEC56" s="0"/>
      <c r="NED56" s="0"/>
      <c r="NEE56" s="0"/>
      <c r="NEF56" s="0"/>
      <c r="NEG56" s="0"/>
      <c r="NEH56" s="0"/>
      <c r="NEI56" s="0"/>
      <c r="NEJ56" s="0"/>
      <c r="NEK56" s="0"/>
      <c r="NEL56" s="0"/>
      <c r="NEM56" s="0"/>
      <c r="NEN56" s="0"/>
      <c r="NEO56" s="0"/>
      <c r="NEP56" s="0"/>
      <c r="NEQ56" s="0"/>
      <c r="NER56" s="0"/>
      <c r="NES56" s="0"/>
      <c r="NET56" s="0"/>
      <c r="NEU56" s="0"/>
      <c r="NEV56" s="0"/>
      <c r="NEW56" s="0"/>
      <c r="NEX56" s="0"/>
      <c r="NEY56" s="0"/>
      <c r="NEZ56" s="0"/>
      <c r="NFA56" s="0"/>
      <c r="NFB56" s="0"/>
      <c r="NFC56" s="0"/>
      <c r="NFD56" s="0"/>
      <c r="NFE56" s="0"/>
      <c r="NFF56" s="0"/>
      <c r="NFG56" s="0"/>
      <c r="NFH56" s="0"/>
      <c r="NFI56" s="0"/>
      <c r="NFJ56" s="0"/>
      <c r="NFK56" s="0"/>
      <c r="NFL56" s="0"/>
      <c r="NFM56" s="0"/>
      <c r="NFN56" s="0"/>
      <c r="NFO56" s="0"/>
      <c r="NFP56" s="0"/>
      <c r="NFQ56" s="0"/>
      <c r="NFR56" s="0"/>
      <c r="NFS56" s="0"/>
      <c r="NFT56" s="0"/>
      <c r="NFU56" s="0"/>
      <c r="NFV56" s="0"/>
      <c r="NFW56" s="0"/>
      <c r="NFX56" s="0"/>
      <c r="NFY56" s="0"/>
      <c r="NFZ56" s="0"/>
      <c r="NGA56" s="0"/>
      <c r="NGB56" s="0"/>
      <c r="NGC56" s="0"/>
      <c r="NGD56" s="0"/>
      <c r="NGE56" s="0"/>
      <c r="NGF56" s="0"/>
      <c r="NGG56" s="0"/>
      <c r="NGH56" s="0"/>
      <c r="NGI56" s="0"/>
      <c r="NGJ56" s="0"/>
      <c r="NGK56" s="0"/>
      <c r="NGL56" s="0"/>
      <c r="NGM56" s="0"/>
      <c r="NGN56" s="0"/>
      <c r="NGO56" s="0"/>
      <c r="NGP56" s="0"/>
      <c r="NGQ56" s="0"/>
      <c r="NGR56" s="0"/>
      <c r="NGS56" s="0"/>
      <c r="NGT56" s="0"/>
      <c r="NGU56" s="0"/>
      <c r="NGV56" s="0"/>
      <c r="NGW56" s="0"/>
      <c r="NGX56" s="0"/>
      <c r="NGY56" s="0"/>
      <c r="NGZ56" s="0"/>
      <c r="NHA56" s="0"/>
      <c r="NHB56" s="0"/>
      <c r="NHC56" s="0"/>
      <c r="NHD56" s="0"/>
      <c r="NHE56" s="0"/>
      <c r="NHF56" s="0"/>
      <c r="NHG56" s="0"/>
      <c r="NHH56" s="0"/>
      <c r="NHI56" s="0"/>
      <c r="NHJ56" s="0"/>
      <c r="NHK56" s="0"/>
      <c r="NHL56" s="0"/>
      <c r="NHM56" s="0"/>
      <c r="NHN56" s="0"/>
      <c r="NHO56" s="0"/>
      <c r="NHP56" s="0"/>
      <c r="NHQ56" s="0"/>
      <c r="NHR56" s="0"/>
      <c r="NHS56" s="0"/>
      <c r="NHT56" s="0"/>
      <c r="NHU56" s="0"/>
      <c r="NHV56" s="0"/>
      <c r="NHW56" s="0"/>
      <c r="NHX56" s="0"/>
      <c r="NHY56" s="0"/>
      <c r="NHZ56" s="0"/>
      <c r="NIA56" s="0"/>
      <c r="NIB56" s="0"/>
      <c r="NIC56" s="0"/>
      <c r="NID56" s="0"/>
      <c r="NIE56" s="0"/>
      <c r="NIF56" s="0"/>
      <c r="NIG56" s="0"/>
      <c r="NIH56" s="0"/>
      <c r="NII56" s="0"/>
      <c r="NIJ56" s="0"/>
      <c r="NIK56" s="0"/>
      <c r="NIL56" s="0"/>
      <c r="NIM56" s="0"/>
      <c r="NIN56" s="0"/>
      <c r="NIO56" s="0"/>
      <c r="NIP56" s="0"/>
      <c r="NIQ56" s="0"/>
      <c r="NIR56" s="0"/>
      <c r="NIS56" s="0"/>
      <c r="NIT56" s="0"/>
      <c r="NIU56" s="0"/>
      <c r="NIV56" s="0"/>
      <c r="NIW56" s="0"/>
      <c r="NIX56" s="0"/>
      <c r="NIY56" s="0"/>
      <c r="NIZ56" s="0"/>
      <c r="NJA56" s="0"/>
      <c r="NJB56" s="0"/>
      <c r="NJC56" s="0"/>
      <c r="NJD56" s="0"/>
      <c r="NJE56" s="0"/>
      <c r="NJF56" s="0"/>
      <c r="NJG56" s="0"/>
      <c r="NJH56" s="0"/>
      <c r="NJI56" s="0"/>
      <c r="NJJ56" s="0"/>
      <c r="NJK56" s="0"/>
      <c r="NJL56" s="0"/>
      <c r="NJM56" s="0"/>
      <c r="NJN56" s="0"/>
      <c r="NJO56" s="0"/>
      <c r="NJP56" s="0"/>
      <c r="NJQ56" s="0"/>
      <c r="NJR56" s="0"/>
      <c r="NJS56" s="0"/>
      <c r="NJT56" s="0"/>
      <c r="NJU56" s="0"/>
      <c r="NJV56" s="0"/>
      <c r="NJW56" s="0"/>
      <c r="NJX56" s="0"/>
      <c r="NJY56" s="0"/>
      <c r="NJZ56" s="0"/>
      <c r="NKA56" s="0"/>
      <c r="NKB56" s="0"/>
      <c r="NKC56" s="0"/>
      <c r="NKD56" s="0"/>
      <c r="NKE56" s="0"/>
      <c r="NKF56" s="0"/>
      <c r="NKG56" s="0"/>
      <c r="NKH56" s="0"/>
      <c r="NKI56" s="0"/>
      <c r="NKJ56" s="0"/>
      <c r="NKK56" s="0"/>
      <c r="NKL56" s="0"/>
      <c r="NKM56" s="0"/>
      <c r="NKN56" s="0"/>
      <c r="NKO56" s="0"/>
      <c r="NKP56" s="0"/>
      <c r="NKQ56" s="0"/>
      <c r="NKR56" s="0"/>
      <c r="NKS56" s="0"/>
      <c r="NKT56" s="0"/>
      <c r="NKU56" s="0"/>
      <c r="NKV56" s="0"/>
      <c r="NKW56" s="0"/>
      <c r="NKX56" s="0"/>
      <c r="NKY56" s="0"/>
      <c r="NKZ56" s="0"/>
      <c r="NLA56" s="0"/>
      <c r="NLB56" s="0"/>
      <c r="NLC56" s="0"/>
      <c r="NLD56" s="0"/>
      <c r="NLE56" s="0"/>
      <c r="NLF56" s="0"/>
      <c r="NLG56" s="0"/>
      <c r="NLH56" s="0"/>
      <c r="NLI56" s="0"/>
      <c r="NLJ56" s="0"/>
      <c r="NLK56" s="0"/>
      <c r="NLL56" s="0"/>
      <c r="NLM56" s="0"/>
      <c r="NLN56" s="0"/>
      <c r="NLO56" s="0"/>
      <c r="NLP56" s="0"/>
      <c r="NLQ56" s="0"/>
      <c r="NLR56" s="0"/>
      <c r="NLS56" s="0"/>
      <c r="NLT56" s="0"/>
      <c r="NLU56" s="0"/>
      <c r="NLV56" s="0"/>
      <c r="NLW56" s="0"/>
      <c r="NLX56" s="0"/>
      <c r="NLY56" s="0"/>
      <c r="NLZ56" s="0"/>
      <c r="NMA56" s="0"/>
      <c r="NMB56" s="0"/>
      <c r="NMC56" s="0"/>
      <c r="NMD56" s="0"/>
      <c r="NME56" s="0"/>
      <c r="NMF56" s="0"/>
      <c r="NMG56" s="0"/>
      <c r="NMH56" s="0"/>
      <c r="NMI56" s="0"/>
      <c r="NMJ56" s="0"/>
      <c r="NMK56" s="0"/>
      <c r="NML56" s="0"/>
      <c r="NMM56" s="0"/>
      <c r="NMN56" s="0"/>
      <c r="NMO56" s="0"/>
      <c r="NMP56" s="0"/>
      <c r="NMQ56" s="0"/>
      <c r="NMR56" s="0"/>
      <c r="NMS56" s="0"/>
      <c r="NMT56" s="0"/>
      <c r="NMU56" s="0"/>
      <c r="NMV56" s="0"/>
      <c r="NMW56" s="0"/>
      <c r="NMX56" s="0"/>
      <c r="NMY56" s="0"/>
      <c r="NMZ56" s="0"/>
      <c r="NNA56" s="0"/>
      <c r="NNB56" s="0"/>
      <c r="NNC56" s="0"/>
      <c r="NND56" s="0"/>
      <c r="NNE56" s="0"/>
      <c r="NNF56" s="0"/>
      <c r="NNG56" s="0"/>
      <c r="NNH56" s="0"/>
      <c r="NNI56" s="0"/>
      <c r="NNJ56" s="0"/>
      <c r="NNK56" s="0"/>
      <c r="NNL56" s="0"/>
      <c r="NNM56" s="0"/>
      <c r="NNN56" s="0"/>
      <c r="NNO56" s="0"/>
      <c r="NNP56" s="0"/>
      <c r="NNQ56" s="0"/>
      <c r="NNR56" s="0"/>
      <c r="NNS56" s="0"/>
      <c r="NNT56" s="0"/>
      <c r="NNU56" s="0"/>
      <c r="NNV56" s="0"/>
      <c r="NNW56" s="0"/>
      <c r="NNX56" s="0"/>
      <c r="NNY56" s="0"/>
      <c r="NNZ56" s="0"/>
      <c r="NOA56" s="0"/>
      <c r="NOB56" s="0"/>
      <c r="NOC56" s="0"/>
      <c r="NOD56" s="0"/>
      <c r="NOE56" s="0"/>
      <c r="NOF56" s="0"/>
      <c r="NOG56" s="0"/>
      <c r="NOH56" s="0"/>
      <c r="NOI56" s="0"/>
      <c r="NOJ56" s="0"/>
      <c r="NOK56" s="0"/>
      <c r="NOL56" s="0"/>
      <c r="NOM56" s="0"/>
      <c r="NON56" s="0"/>
      <c r="NOO56" s="0"/>
      <c r="NOP56" s="0"/>
      <c r="NOQ56" s="0"/>
      <c r="NOR56" s="0"/>
      <c r="NOS56" s="0"/>
      <c r="NOT56" s="0"/>
      <c r="NOU56" s="0"/>
      <c r="NOV56" s="0"/>
      <c r="NOW56" s="0"/>
      <c r="NOX56" s="0"/>
      <c r="NOY56" s="0"/>
      <c r="NOZ56" s="0"/>
      <c r="NPA56" s="0"/>
      <c r="NPB56" s="0"/>
      <c r="NPC56" s="0"/>
      <c r="NPD56" s="0"/>
      <c r="NPE56" s="0"/>
      <c r="NPF56" s="0"/>
      <c r="NPG56" s="0"/>
      <c r="NPH56" s="0"/>
      <c r="NPI56" s="0"/>
      <c r="NPJ56" s="0"/>
      <c r="NPK56" s="0"/>
      <c r="NPL56" s="0"/>
      <c r="NPM56" s="0"/>
      <c r="NPN56" s="0"/>
      <c r="NPO56" s="0"/>
      <c r="NPP56" s="0"/>
      <c r="NPQ56" s="0"/>
      <c r="NPR56" s="0"/>
      <c r="NPS56" s="0"/>
      <c r="NPT56" s="0"/>
      <c r="NPU56" s="0"/>
      <c r="NPV56" s="0"/>
      <c r="NPW56" s="0"/>
      <c r="NPX56" s="0"/>
      <c r="NPY56" s="0"/>
      <c r="NPZ56" s="0"/>
      <c r="NQA56" s="0"/>
      <c r="NQB56" s="0"/>
      <c r="NQC56" s="0"/>
      <c r="NQD56" s="0"/>
      <c r="NQE56" s="0"/>
      <c r="NQF56" s="0"/>
      <c r="NQG56" s="0"/>
      <c r="NQH56" s="0"/>
      <c r="NQI56" s="0"/>
      <c r="NQJ56" s="0"/>
      <c r="NQK56" s="0"/>
      <c r="NQL56" s="0"/>
      <c r="NQM56" s="0"/>
      <c r="NQN56" s="0"/>
      <c r="NQO56" s="0"/>
      <c r="NQP56" s="0"/>
      <c r="NQQ56" s="0"/>
      <c r="NQR56" s="0"/>
      <c r="NQS56" s="0"/>
      <c r="NQT56" s="0"/>
      <c r="NQU56" s="0"/>
      <c r="NQV56" s="0"/>
      <c r="NQW56" s="0"/>
      <c r="NQX56" s="0"/>
      <c r="NQY56" s="0"/>
      <c r="NQZ56" s="0"/>
      <c r="NRA56" s="0"/>
      <c r="NRB56" s="0"/>
      <c r="NRC56" s="0"/>
      <c r="NRD56" s="0"/>
      <c r="NRE56" s="0"/>
      <c r="NRF56" s="0"/>
      <c r="NRG56" s="0"/>
      <c r="NRH56" s="0"/>
      <c r="NRI56" s="0"/>
      <c r="NRJ56" s="0"/>
      <c r="NRK56" s="0"/>
      <c r="NRL56" s="0"/>
      <c r="NRM56" s="0"/>
      <c r="NRN56" s="0"/>
      <c r="NRO56" s="0"/>
      <c r="NRP56" s="0"/>
      <c r="NRQ56" s="0"/>
      <c r="NRR56" s="0"/>
      <c r="NRS56" s="0"/>
      <c r="NRT56" s="0"/>
      <c r="NRU56" s="0"/>
      <c r="NRV56" s="0"/>
      <c r="NRW56" s="0"/>
      <c r="NRX56" s="0"/>
      <c r="NRY56" s="0"/>
      <c r="NRZ56" s="0"/>
      <c r="NSA56" s="0"/>
      <c r="NSB56" s="0"/>
      <c r="NSC56" s="0"/>
      <c r="NSD56" s="0"/>
      <c r="NSE56" s="0"/>
      <c r="NSF56" s="0"/>
      <c r="NSG56" s="0"/>
      <c r="NSH56" s="0"/>
      <c r="NSI56" s="0"/>
      <c r="NSJ56" s="0"/>
      <c r="NSK56" s="0"/>
      <c r="NSL56" s="0"/>
      <c r="NSM56" s="0"/>
      <c r="NSN56" s="0"/>
      <c r="NSO56" s="0"/>
      <c r="NSP56" s="0"/>
      <c r="NSQ56" s="0"/>
      <c r="NSR56" s="0"/>
      <c r="NSS56" s="0"/>
      <c r="NST56" s="0"/>
      <c r="NSU56" s="0"/>
      <c r="NSV56" s="0"/>
      <c r="NSW56" s="0"/>
      <c r="NSX56" s="0"/>
      <c r="NSY56" s="0"/>
      <c r="NSZ56" s="0"/>
      <c r="NTA56" s="0"/>
      <c r="NTB56" s="0"/>
      <c r="NTC56" s="0"/>
      <c r="NTD56" s="0"/>
      <c r="NTE56" s="0"/>
      <c r="NTF56" s="0"/>
      <c r="NTG56" s="0"/>
      <c r="NTH56" s="0"/>
      <c r="NTI56" s="0"/>
      <c r="NTJ56" s="0"/>
      <c r="NTK56" s="0"/>
      <c r="NTL56" s="0"/>
      <c r="NTM56" s="0"/>
      <c r="NTN56" s="0"/>
      <c r="NTO56" s="0"/>
      <c r="NTP56" s="0"/>
      <c r="NTQ56" s="0"/>
      <c r="NTR56" s="0"/>
      <c r="NTS56" s="0"/>
      <c r="NTT56" s="0"/>
      <c r="NTU56" s="0"/>
      <c r="NTV56" s="0"/>
      <c r="NTW56" s="0"/>
      <c r="NTX56" s="0"/>
      <c r="NTY56" s="0"/>
      <c r="NTZ56" s="0"/>
      <c r="NUA56" s="0"/>
      <c r="NUB56" s="0"/>
      <c r="NUC56" s="0"/>
      <c r="NUD56" s="0"/>
      <c r="NUE56" s="0"/>
      <c r="NUF56" s="0"/>
      <c r="NUG56" s="0"/>
      <c r="NUH56" s="0"/>
      <c r="NUI56" s="0"/>
      <c r="NUJ56" s="0"/>
      <c r="NUK56" s="0"/>
      <c r="NUL56" s="0"/>
      <c r="NUM56" s="0"/>
      <c r="NUN56" s="0"/>
      <c r="NUO56" s="0"/>
      <c r="NUP56" s="0"/>
      <c r="NUQ56" s="0"/>
      <c r="NUR56" s="0"/>
      <c r="NUS56" s="0"/>
      <c r="NUT56" s="0"/>
      <c r="NUU56" s="0"/>
      <c r="NUV56" s="0"/>
      <c r="NUW56" s="0"/>
      <c r="NUX56" s="0"/>
      <c r="NUY56" s="0"/>
      <c r="NUZ56" s="0"/>
      <c r="NVA56" s="0"/>
      <c r="NVB56" s="0"/>
      <c r="NVC56" s="0"/>
      <c r="NVD56" s="0"/>
      <c r="NVE56" s="0"/>
      <c r="NVF56" s="0"/>
      <c r="NVG56" s="0"/>
      <c r="NVH56" s="0"/>
      <c r="NVI56" s="0"/>
      <c r="NVJ56" s="0"/>
      <c r="NVK56" s="0"/>
      <c r="NVL56" s="0"/>
      <c r="NVM56" s="0"/>
      <c r="NVN56" s="0"/>
      <c r="NVO56" s="0"/>
      <c r="NVP56" s="0"/>
      <c r="NVQ56" s="0"/>
      <c r="NVR56" s="0"/>
      <c r="NVS56" s="0"/>
      <c r="NVT56" s="0"/>
      <c r="NVU56" s="0"/>
      <c r="NVV56" s="0"/>
      <c r="NVW56" s="0"/>
      <c r="NVX56" s="0"/>
      <c r="NVY56" s="0"/>
      <c r="NVZ56" s="0"/>
      <c r="NWA56" s="0"/>
      <c r="NWB56" s="0"/>
      <c r="NWC56" s="0"/>
      <c r="NWD56" s="0"/>
      <c r="NWE56" s="0"/>
      <c r="NWF56" s="0"/>
      <c r="NWG56" s="0"/>
      <c r="NWH56" s="0"/>
      <c r="NWI56" s="0"/>
      <c r="NWJ56" s="0"/>
      <c r="NWK56" s="0"/>
      <c r="NWL56" s="0"/>
      <c r="NWM56" s="0"/>
      <c r="NWN56" s="0"/>
      <c r="NWO56" s="0"/>
      <c r="NWP56" s="0"/>
      <c r="NWQ56" s="0"/>
      <c r="NWR56" s="0"/>
      <c r="NWS56" s="0"/>
      <c r="NWT56" s="0"/>
      <c r="NWU56" s="0"/>
      <c r="NWV56" s="0"/>
      <c r="NWW56" s="0"/>
      <c r="NWX56" s="0"/>
      <c r="NWY56" s="0"/>
      <c r="NWZ56" s="0"/>
      <c r="NXA56" s="0"/>
      <c r="NXB56" s="0"/>
      <c r="NXC56" s="0"/>
      <c r="NXD56" s="0"/>
      <c r="NXE56" s="0"/>
      <c r="NXF56" s="0"/>
      <c r="NXG56" s="0"/>
      <c r="NXH56" s="0"/>
      <c r="NXI56" s="0"/>
      <c r="NXJ56" s="0"/>
      <c r="NXK56" s="0"/>
      <c r="NXL56" s="0"/>
      <c r="NXM56" s="0"/>
      <c r="NXN56" s="0"/>
      <c r="NXO56" s="0"/>
      <c r="NXP56" s="0"/>
      <c r="NXQ56" s="0"/>
      <c r="NXR56" s="0"/>
      <c r="NXS56" s="0"/>
      <c r="NXT56" s="0"/>
      <c r="NXU56" s="0"/>
      <c r="NXV56" s="0"/>
      <c r="NXW56" s="0"/>
      <c r="NXX56" s="0"/>
      <c r="NXY56" s="0"/>
      <c r="NXZ56" s="0"/>
      <c r="NYA56" s="0"/>
      <c r="NYB56" s="0"/>
      <c r="NYC56" s="0"/>
      <c r="NYD56" s="0"/>
      <c r="NYE56" s="0"/>
      <c r="NYF56" s="0"/>
      <c r="NYG56" s="0"/>
      <c r="NYH56" s="0"/>
      <c r="NYI56" s="0"/>
      <c r="NYJ56" s="0"/>
      <c r="NYK56" s="0"/>
      <c r="NYL56" s="0"/>
      <c r="NYM56" s="0"/>
      <c r="NYN56" s="0"/>
      <c r="NYO56" s="0"/>
      <c r="NYP56" s="0"/>
      <c r="NYQ56" s="0"/>
      <c r="NYR56" s="0"/>
      <c r="NYS56" s="0"/>
      <c r="NYT56" s="0"/>
      <c r="NYU56" s="0"/>
      <c r="NYV56" s="0"/>
      <c r="NYW56" s="0"/>
      <c r="NYX56" s="0"/>
      <c r="NYY56" s="0"/>
      <c r="NYZ56" s="0"/>
      <c r="NZA56" s="0"/>
      <c r="NZB56" s="0"/>
      <c r="NZC56" s="0"/>
      <c r="NZD56" s="0"/>
      <c r="NZE56" s="0"/>
      <c r="NZF56" s="0"/>
      <c r="NZG56" s="0"/>
      <c r="NZH56" s="0"/>
      <c r="NZI56" s="0"/>
      <c r="NZJ56" s="0"/>
      <c r="NZK56" s="0"/>
      <c r="NZL56" s="0"/>
      <c r="NZM56" s="0"/>
      <c r="NZN56" s="0"/>
      <c r="NZO56" s="0"/>
      <c r="NZP56" s="0"/>
      <c r="NZQ56" s="0"/>
      <c r="NZR56" s="0"/>
      <c r="NZS56" s="0"/>
      <c r="NZT56" s="0"/>
      <c r="NZU56" s="0"/>
      <c r="NZV56" s="0"/>
      <c r="NZW56" s="0"/>
      <c r="NZX56" s="0"/>
      <c r="NZY56" s="0"/>
      <c r="NZZ56" s="0"/>
      <c r="OAA56" s="0"/>
      <c r="OAB56" s="0"/>
      <c r="OAC56" s="0"/>
      <c r="OAD56" s="0"/>
      <c r="OAE56" s="0"/>
      <c r="OAF56" s="0"/>
      <c r="OAG56" s="0"/>
      <c r="OAH56" s="0"/>
      <c r="OAI56" s="0"/>
      <c r="OAJ56" s="0"/>
      <c r="OAK56" s="0"/>
      <c r="OAL56" s="0"/>
      <c r="OAM56" s="0"/>
      <c r="OAN56" s="0"/>
      <c r="OAO56" s="0"/>
      <c r="OAP56" s="0"/>
      <c r="OAQ56" s="0"/>
      <c r="OAR56" s="0"/>
      <c r="OAS56" s="0"/>
      <c r="OAT56" s="0"/>
      <c r="OAU56" s="0"/>
      <c r="OAV56" s="0"/>
      <c r="OAW56" s="0"/>
      <c r="OAX56" s="0"/>
      <c r="OAY56" s="0"/>
      <c r="OAZ56" s="0"/>
      <c r="OBA56" s="0"/>
      <c r="OBB56" s="0"/>
      <c r="OBC56" s="0"/>
      <c r="OBD56" s="0"/>
      <c r="OBE56" s="0"/>
      <c r="OBF56" s="0"/>
      <c r="OBG56" s="0"/>
      <c r="OBH56" s="0"/>
      <c r="OBI56" s="0"/>
      <c r="OBJ56" s="0"/>
      <c r="OBK56" s="0"/>
      <c r="OBL56" s="0"/>
      <c r="OBM56" s="0"/>
      <c r="OBN56" s="0"/>
      <c r="OBO56" s="0"/>
      <c r="OBP56" s="0"/>
      <c r="OBQ56" s="0"/>
      <c r="OBR56" s="0"/>
      <c r="OBS56" s="0"/>
      <c r="OBT56" s="0"/>
      <c r="OBU56" s="0"/>
      <c r="OBV56" s="0"/>
      <c r="OBW56" s="0"/>
      <c r="OBX56" s="0"/>
      <c r="OBY56" s="0"/>
      <c r="OBZ56" s="0"/>
      <c r="OCA56" s="0"/>
      <c r="OCB56" s="0"/>
      <c r="OCC56" s="0"/>
      <c r="OCD56" s="0"/>
      <c r="OCE56" s="0"/>
      <c r="OCF56" s="0"/>
      <c r="OCG56" s="0"/>
      <c r="OCH56" s="0"/>
      <c r="OCI56" s="0"/>
      <c r="OCJ56" s="0"/>
      <c r="OCK56" s="0"/>
      <c r="OCL56" s="0"/>
      <c r="OCM56" s="0"/>
      <c r="OCN56" s="0"/>
      <c r="OCO56" s="0"/>
      <c r="OCP56" s="0"/>
      <c r="OCQ56" s="0"/>
      <c r="OCR56" s="0"/>
      <c r="OCS56" s="0"/>
      <c r="OCT56" s="0"/>
      <c r="OCU56" s="0"/>
      <c r="OCV56" s="0"/>
      <c r="OCW56" s="0"/>
      <c r="OCX56" s="0"/>
      <c r="OCY56" s="0"/>
      <c r="OCZ56" s="0"/>
      <c r="ODA56" s="0"/>
      <c r="ODB56" s="0"/>
      <c r="ODC56" s="0"/>
      <c r="ODD56" s="0"/>
      <c r="ODE56" s="0"/>
      <c r="ODF56" s="0"/>
      <c r="ODG56" s="0"/>
      <c r="ODH56" s="0"/>
      <c r="ODI56" s="0"/>
      <c r="ODJ56" s="0"/>
      <c r="ODK56" s="0"/>
      <c r="ODL56" s="0"/>
      <c r="ODM56" s="0"/>
      <c r="ODN56" s="0"/>
      <c r="ODO56" s="0"/>
      <c r="ODP56" s="0"/>
      <c r="ODQ56" s="0"/>
      <c r="ODR56" s="0"/>
      <c r="ODS56" s="0"/>
      <c r="ODT56" s="0"/>
      <c r="ODU56" s="0"/>
      <c r="ODV56" s="0"/>
      <c r="ODW56" s="0"/>
      <c r="ODX56" s="0"/>
      <c r="ODY56" s="0"/>
      <c r="ODZ56" s="0"/>
      <c r="OEA56" s="0"/>
      <c r="OEB56" s="0"/>
      <c r="OEC56" s="0"/>
      <c r="OED56" s="0"/>
      <c r="OEE56" s="0"/>
      <c r="OEF56" s="0"/>
      <c r="OEG56" s="0"/>
      <c r="OEH56" s="0"/>
      <c r="OEI56" s="0"/>
      <c r="OEJ56" s="0"/>
      <c r="OEK56" s="0"/>
      <c r="OEL56" s="0"/>
      <c r="OEM56" s="0"/>
      <c r="OEN56" s="0"/>
      <c r="OEO56" s="0"/>
      <c r="OEP56" s="0"/>
      <c r="OEQ56" s="0"/>
      <c r="OER56" s="0"/>
      <c r="OES56" s="0"/>
      <c r="OET56" s="0"/>
      <c r="OEU56" s="0"/>
      <c r="OEV56" s="0"/>
      <c r="OEW56" s="0"/>
      <c r="OEX56" s="0"/>
      <c r="OEY56" s="0"/>
      <c r="OEZ56" s="0"/>
      <c r="OFA56" s="0"/>
      <c r="OFB56" s="0"/>
      <c r="OFC56" s="0"/>
      <c r="OFD56" s="0"/>
      <c r="OFE56" s="0"/>
      <c r="OFF56" s="0"/>
      <c r="OFG56" s="0"/>
      <c r="OFH56" s="0"/>
      <c r="OFI56" s="0"/>
      <c r="OFJ56" s="0"/>
      <c r="OFK56" s="0"/>
      <c r="OFL56" s="0"/>
      <c r="OFM56" s="0"/>
      <c r="OFN56" s="0"/>
      <c r="OFO56" s="0"/>
      <c r="OFP56" s="0"/>
      <c r="OFQ56" s="0"/>
      <c r="OFR56" s="0"/>
      <c r="OFS56" s="0"/>
      <c r="OFT56" s="0"/>
      <c r="OFU56" s="0"/>
      <c r="OFV56" s="0"/>
      <c r="OFW56" s="0"/>
      <c r="OFX56" s="0"/>
      <c r="OFY56" s="0"/>
      <c r="OFZ56" s="0"/>
      <c r="OGA56" s="0"/>
      <c r="OGB56" s="0"/>
      <c r="OGC56" s="0"/>
      <c r="OGD56" s="0"/>
      <c r="OGE56" s="0"/>
      <c r="OGF56" s="0"/>
      <c r="OGG56" s="0"/>
      <c r="OGH56" s="0"/>
      <c r="OGI56" s="0"/>
      <c r="OGJ56" s="0"/>
      <c r="OGK56" s="0"/>
      <c r="OGL56" s="0"/>
      <c r="OGM56" s="0"/>
      <c r="OGN56" s="0"/>
      <c r="OGO56" s="0"/>
      <c r="OGP56" s="0"/>
      <c r="OGQ56" s="0"/>
      <c r="OGR56" s="0"/>
      <c r="OGS56" s="0"/>
      <c r="OGT56" s="0"/>
      <c r="OGU56" s="0"/>
      <c r="OGV56" s="0"/>
      <c r="OGW56" s="0"/>
      <c r="OGX56" s="0"/>
      <c r="OGY56" s="0"/>
      <c r="OGZ56" s="0"/>
      <c r="OHA56" s="0"/>
      <c r="OHB56" s="0"/>
      <c r="OHC56" s="0"/>
      <c r="OHD56" s="0"/>
      <c r="OHE56" s="0"/>
      <c r="OHF56" s="0"/>
      <c r="OHG56" s="0"/>
      <c r="OHH56" s="0"/>
      <c r="OHI56" s="0"/>
      <c r="OHJ56" s="0"/>
      <c r="OHK56" s="0"/>
      <c r="OHL56" s="0"/>
      <c r="OHM56" s="0"/>
      <c r="OHN56" s="0"/>
      <c r="OHO56" s="0"/>
      <c r="OHP56" s="0"/>
      <c r="OHQ56" s="0"/>
      <c r="OHR56" s="0"/>
      <c r="OHS56" s="0"/>
      <c r="OHT56" s="0"/>
      <c r="OHU56" s="0"/>
      <c r="OHV56" s="0"/>
      <c r="OHW56" s="0"/>
      <c r="OHX56" s="0"/>
      <c r="OHY56" s="0"/>
      <c r="OHZ56" s="0"/>
      <c r="OIA56" s="0"/>
      <c r="OIB56" s="0"/>
      <c r="OIC56" s="0"/>
      <c r="OID56" s="0"/>
      <c r="OIE56" s="0"/>
      <c r="OIF56" s="0"/>
      <c r="OIG56" s="0"/>
      <c r="OIH56" s="0"/>
      <c r="OII56" s="0"/>
      <c r="OIJ56" s="0"/>
      <c r="OIK56" s="0"/>
      <c r="OIL56" s="0"/>
      <c r="OIM56" s="0"/>
      <c r="OIN56" s="0"/>
      <c r="OIO56" s="0"/>
      <c r="OIP56" s="0"/>
      <c r="OIQ56" s="0"/>
      <c r="OIR56" s="0"/>
      <c r="OIS56" s="0"/>
      <c r="OIT56" s="0"/>
      <c r="OIU56" s="0"/>
      <c r="OIV56" s="0"/>
      <c r="OIW56" s="0"/>
      <c r="OIX56" s="0"/>
      <c r="OIY56" s="0"/>
      <c r="OIZ56" s="0"/>
      <c r="OJA56" s="0"/>
      <c r="OJB56" s="0"/>
      <c r="OJC56" s="0"/>
      <c r="OJD56" s="0"/>
      <c r="OJE56" s="0"/>
      <c r="OJF56" s="0"/>
      <c r="OJG56" s="0"/>
      <c r="OJH56" s="0"/>
      <c r="OJI56" s="0"/>
      <c r="OJJ56" s="0"/>
      <c r="OJK56" s="0"/>
      <c r="OJL56" s="0"/>
      <c r="OJM56" s="0"/>
      <c r="OJN56" s="0"/>
      <c r="OJO56" s="0"/>
      <c r="OJP56" s="0"/>
      <c r="OJQ56" s="0"/>
      <c r="OJR56" s="0"/>
      <c r="OJS56" s="0"/>
      <c r="OJT56" s="0"/>
      <c r="OJU56" s="0"/>
      <c r="OJV56" s="0"/>
      <c r="OJW56" s="0"/>
      <c r="OJX56" s="0"/>
      <c r="OJY56" s="0"/>
      <c r="OJZ56" s="0"/>
      <c r="OKA56" s="0"/>
      <c r="OKB56" s="0"/>
      <c r="OKC56" s="0"/>
      <c r="OKD56" s="0"/>
      <c r="OKE56" s="0"/>
      <c r="OKF56" s="0"/>
      <c r="OKG56" s="0"/>
      <c r="OKH56" s="0"/>
      <c r="OKI56" s="0"/>
      <c r="OKJ56" s="0"/>
      <c r="OKK56" s="0"/>
      <c r="OKL56" s="0"/>
      <c r="OKM56" s="0"/>
      <c r="OKN56" s="0"/>
      <c r="OKO56" s="0"/>
      <c r="OKP56" s="0"/>
      <c r="OKQ56" s="0"/>
      <c r="OKR56" s="0"/>
      <c r="OKS56" s="0"/>
      <c r="OKT56" s="0"/>
      <c r="OKU56" s="0"/>
      <c r="OKV56" s="0"/>
      <c r="OKW56" s="0"/>
      <c r="OKX56" s="0"/>
      <c r="OKY56" s="0"/>
      <c r="OKZ56" s="0"/>
      <c r="OLA56" s="0"/>
      <c r="OLB56" s="0"/>
      <c r="OLC56" s="0"/>
      <c r="OLD56" s="0"/>
      <c r="OLE56" s="0"/>
      <c r="OLF56" s="0"/>
      <c r="OLG56" s="0"/>
      <c r="OLH56" s="0"/>
      <c r="OLI56" s="0"/>
      <c r="OLJ56" s="0"/>
      <c r="OLK56" s="0"/>
      <c r="OLL56" s="0"/>
      <c r="OLM56" s="0"/>
      <c r="OLN56" s="0"/>
      <c r="OLO56" s="0"/>
      <c r="OLP56" s="0"/>
      <c r="OLQ56" s="0"/>
      <c r="OLR56" s="0"/>
      <c r="OLS56" s="0"/>
      <c r="OLT56" s="0"/>
      <c r="OLU56" s="0"/>
      <c r="OLV56" s="0"/>
      <c r="OLW56" s="0"/>
      <c r="OLX56" s="0"/>
      <c r="OLY56" s="0"/>
      <c r="OLZ56" s="0"/>
      <c r="OMA56" s="0"/>
      <c r="OMB56" s="0"/>
      <c r="OMC56" s="0"/>
      <c r="OMD56" s="0"/>
      <c r="OME56" s="0"/>
      <c r="OMF56" s="0"/>
      <c r="OMG56" s="0"/>
      <c r="OMH56" s="0"/>
      <c r="OMI56" s="0"/>
      <c r="OMJ56" s="0"/>
      <c r="OMK56" s="0"/>
      <c r="OML56" s="0"/>
      <c r="OMM56" s="0"/>
      <c r="OMN56" s="0"/>
      <c r="OMO56" s="0"/>
      <c r="OMP56" s="0"/>
      <c r="OMQ56" s="0"/>
      <c r="OMR56" s="0"/>
      <c r="OMS56" s="0"/>
      <c r="OMT56" s="0"/>
      <c r="OMU56" s="0"/>
      <c r="OMV56" s="0"/>
      <c r="OMW56" s="0"/>
      <c r="OMX56" s="0"/>
      <c r="OMY56" s="0"/>
      <c r="OMZ56" s="0"/>
      <c r="ONA56" s="0"/>
      <c r="ONB56" s="0"/>
      <c r="ONC56" s="0"/>
      <c r="OND56" s="0"/>
      <c r="ONE56" s="0"/>
      <c r="ONF56" s="0"/>
      <c r="ONG56" s="0"/>
      <c r="ONH56" s="0"/>
      <c r="ONI56" s="0"/>
      <c r="ONJ56" s="0"/>
      <c r="ONK56" s="0"/>
      <c r="ONL56" s="0"/>
      <c r="ONM56" s="0"/>
      <c r="ONN56" s="0"/>
      <c r="ONO56" s="0"/>
      <c r="ONP56" s="0"/>
      <c r="ONQ56" s="0"/>
      <c r="ONR56" s="0"/>
      <c r="ONS56" s="0"/>
      <c r="ONT56" s="0"/>
      <c r="ONU56" s="0"/>
      <c r="ONV56" s="0"/>
      <c r="ONW56" s="0"/>
      <c r="ONX56" s="0"/>
      <c r="ONY56" s="0"/>
      <c r="ONZ56" s="0"/>
      <c r="OOA56" s="0"/>
      <c r="OOB56" s="0"/>
      <c r="OOC56" s="0"/>
      <c r="OOD56" s="0"/>
      <c r="OOE56" s="0"/>
      <c r="OOF56" s="0"/>
      <c r="OOG56" s="0"/>
      <c r="OOH56" s="0"/>
      <c r="OOI56" s="0"/>
      <c r="OOJ56" s="0"/>
      <c r="OOK56" s="0"/>
      <c r="OOL56" s="0"/>
      <c r="OOM56" s="0"/>
      <c r="OON56" s="0"/>
      <c r="OOO56" s="0"/>
      <c r="OOP56" s="0"/>
      <c r="OOQ56" s="0"/>
      <c r="OOR56" s="0"/>
      <c r="OOS56" s="0"/>
      <c r="OOT56" s="0"/>
      <c r="OOU56" s="0"/>
      <c r="OOV56" s="0"/>
      <c r="OOW56" s="0"/>
      <c r="OOX56" s="0"/>
      <c r="OOY56" s="0"/>
      <c r="OOZ56" s="0"/>
      <c r="OPA56" s="0"/>
      <c r="OPB56" s="0"/>
      <c r="OPC56" s="0"/>
      <c r="OPD56" s="0"/>
      <c r="OPE56" s="0"/>
      <c r="OPF56" s="0"/>
      <c r="OPG56" s="0"/>
      <c r="OPH56" s="0"/>
      <c r="OPI56" s="0"/>
      <c r="OPJ56" s="0"/>
      <c r="OPK56" s="0"/>
      <c r="OPL56" s="0"/>
      <c r="OPM56" s="0"/>
      <c r="OPN56" s="0"/>
      <c r="OPO56" s="0"/>
      <c r="OPP56" s="0"/>
      <c r="OPQ56" s="0"/>
      <c r="OPR56" s="0"/>
      <c r="OPS56" s="0"/>
      <c r="OPT56" s="0"/>
      <c r="OPU56" s="0"/>
      <c r="OPV56" s="0"/>
      <c r="OPW56" s="0"/>
      <c r="OPX56" s="0"/>
      <c r="OPY56" s="0"/>
      <c r="OPZ56" s="0"/>
      <c r="OQA56" s="0"/>
      <c r="OQB56" s="0"/>
      <c r="OQC56" s="0"/>
      <c r="OQD56" s="0"/>
      <c r="OQE56" s="0"/>
      <c r="OQF56" s="0"/>
      <c r="OQG56" s="0"/>
      <c r="OQH56" s="0"/>
      <c r="OQI56" s="0"/>
      <c r="OQJ56" s="0"/>
      <c r="OQK56" s="0"/>
      <c r="OQL56" s="0"/>
      <c r="OQM56" s="0"/>
      <c r="OQN56" s="0"/>
      <c r="OQO56" s="0"/>
      <c r="OQP56" s="0"/>
      <c r="OQQ56" s="0"/>
      <c r="OQR56" s="0"/>
      <c r="OQS56" s="0"/>
      <c r="OQT56" s="0"/>
      <c r="OQU56" s="0"/>
      <c r="OQV56" s="0"/>
      <c r="OQW56" s="0"/>
      <c r="OQX56" s="0"/>
      <c r="OQY56" s="0"/>
      <c r="OQZ56" s="0"/>
      <c r="ORA56" s="0"/>
      <c r="ORB56" s="0"/>
      <c r="ORC56" s="0"/>
      <c r="ORD56" s="0"/>
      <c r="ORE56" s="0"/>
      <c r="ORF56" s="0"/>
      <c r="ORG56" s="0"/>
      <c r="ORH56" s="0"/>
      <c r="ORI56" s="0"/>
      <c r="ORJ56" s="0"/>
      <c r="ORK56" s="0"/>
      <c r="ORL56" s="0"/>
      <c r="ORM56" s="0"/>
      <c r="ORN56" s="0"/>
      <c r="ORO56" s="0"/>
      <c r="ORP56" s="0"/>
      <c r="ORQ56" s="0"/>
      <c r="ORR56" s="0"/>
      <c r="ORS56" s="0"/>
      <c r="ORT56" s="0"/>
      <c r="ORU56" s="0"/>
      <c r="ORV56" s="0"/>
      <c r="ORW56" s="0"/>
      <c r="ORX56" s="0"/>
      <c r="ORY56" s="0"/>
      <c r="ORZ56" s="0"/>
      <c r="OSA56" s="0"/>
      <c r="OSB56" s="0"/>
      <c r="OSC56" s="0"/>
      <c r="OSD56" s="0"/>
      <c r="OSE56" s="0"/>
      <c r="OSF56" s="0"/>
      <c r="OSG56" s="0"/>
      <c r="OSH56" s="0"/>
      <c r="OSI56" s="0"/>
      <c r="OSJ56" s="0"/>
      <c r="OSK56" s="0"/>
      <c r="OSL56" s="0"/>
      <c r="OSM56" s="0"/>
      <c r="OSN56" s="0"/>
      <c r="OSO56" s="0"/>
      <c r="OSP56" s="0"/>
      <c r="OSQ56" s="0"/>
      <c r="OSR56" s="0"/>
      <c r="OSS56" s="0"/>
      <c r="OST56" s="0"/>
      <c r="OSU56" s="0"/>
      <c r="OSV56" s="0"/>
      <c r="OSW56" s="0"/>
      <c r="OSX56" s="0"/>
      <c r="OSY56" s="0"/>
      <c r="OSZ56" s="0"/>
      <c r="OTA56" s="0"/>
      <c r="OTB56" s="0"/>
      <c r="OTC56" s="0"/>
      <c r="OTD56" s="0"/>
      <c r="OTE56" s="0"/>
      <c r="OTF56" s="0"/>
      <c r="OTG56" s="0"/>
      <c r="OTH56" s="0"/>
      <c r="OTI56" s="0"/>
      <c r="OTJ56" s="0"/>
      <c r="OTK56" s="0"/>
      <c r="OTL56" s="0"/>
      <c r="OTM56" s="0"/>
      <c r="OTN56" s="0"/>
      <c r="OTO56" s="0"/>
      <c r="OTP56" s="0"/>
      <c r="OTQ56" s="0"/>
      <c r="OTR56" s="0"/>
      <c r="OTS56" s="0"/>
      <c r="OTT56" s="0"/>
      <c r="OTU56" s="0"/>
      <c r="OTV56" s="0"/>
      <c r="OTW56" s="0"/>
      <c r="OTX56" s="0"/>
      <c r="OTY56" s="0"/>
      <c r="OTZ56" s="0"/>
      <c r="OUA56" s="0"/>
      <c r="OUB56" s="0"/>
      <c r="OUC56" s="0"/>
      <c r="OUD56" s="0"/>
      <c r="OUE56" s="0"/>
      <c r="OUF56" s="0"/>
      <c r="OUG56" s="0"/>
      <c r="OUH56" s="0"/>
      <c r="OUI56" s="0"/>
      <c r="OUJ56" s="0"/>
      <c r="OUK56" s="0"/>
      <c r="OUL56" s="0"/>
      <c r="OUM56" s="0"/>
      <c r="OUN56" s="0"/>
      <c r="OUO56" s="0"/>
      <c r="OUP56" s="0"/>
      <c r="OUQ56" s="0"/>
      <c r="OUR56" s="0"/>
      <c r="OUS56" s="0"/>
      <c r="OUT56" s="0"/>
      <c r="OUU56" s="0"/>
      <c r="OUV56" s="0"/>
      <c r="OUW56" s="0"/>
      <c r="OUX56" s="0"/>
      <c r="OUY56" s="0"/>
      <c r="OUZ56" s="0"/>
      <c r="OVA56" s="0"/>
      <c r="OVB56" s="0"/>
      <c r="OVC56" s="0"/>
      <c r="OVD56" s="0"/>
      <c r="OVE56" s="0"/>
      <c r="OVF56" s="0"/>
      <c r="OVG56" s="0"/>
      <c r="OVH56" s="0"/>
      <c r="OVI56" s="0"/>
      <c r="OVJ56" s="0"/>
      <c r="OVK56" s="0"/>
      <c r="OVL56" s="0"/>
      <c r="OVM56" s="0"/>
      <c r="OVN56" s="0"/>
      <c r="OVO56" s="0"/>
      <c r="OVP56" s="0"/>
      <c r="OVQ56" s="0"/>
      <c r="OVR56" s="0"/>
      <c r="OVS56" s="0"/>
      <c r="OVT56" s="0"/>
      <c r="OVU56" s="0"/>
      <c r="OVV56" s="0"/>
      <c r="OVW56" s="0"/>
      <c r="OVX56" s="0"/>
      <c r="OVY56" s="0"/>
      <c r="OVZ56" s="0"/>
      <c r="OWA56" s="0"/>
      <c r="OWB56" s="0"/>
      <c r="OWC56" s="0"/>
      <c r="OWD56" s="0"/>
      <c r="OWE56" s="0"/>
      <c r="OWF56" s="0"/>
      <c r="OWG56" s="0"/>
      <c r="OWH56" s="0"/>
      <c r="OWI56" s="0"/>
      <c r="OWJ56" s="0"/>
      <c r="OWK56" s="0"/>
      <c r="OWL56" s="0"/>
      <c r="OWM56" s="0"/>
      <c r="OWN56" s="0"/>
      <c r="OWO56" s="0"/>
      <c r="OWP56" s="0"/>
      <c r="OWQ56" s="0"/>
      <c r="OWR56" s="0"/>
      <c r="OWS56" s="0"/>
      <c r="OWT56" s="0"/>
      <c r="OWU56" s="0"/>
      <c r="OWV56" s="0"/>
      <c r="OWW56" s="0"/>
      <c r="OWX56" s="0"/>
      <c r="OWY56" s="0"/>
      <c r="OWZ56" s="0"/>
      <c r="OXA56" s="0"/>
      <c r="OXB56" s="0"/>
      <c r="OXC56" s="0"/>
      <c r="OXD56" s="0"/>
      <c r="OXE56" s="0"/>
      <c r="OXF56" s="0"/>
      <c r="OXG56" s="0"/>
      <c r="OXH56" s="0"/>
      <c r="OXI56" s="0"/>
      <c r="OXJ56" s="0"/>
      <c r="OXK56" s="0"/>
      <c r="OXL56" s="0"/>
      <c r="OXM56" s="0"/>
      <c r="OXN56" s="0"/>
      <c r="OXO56" s="0"/>
      <c r="OXP56" s="0"/>
      <c r="OXQ56" s="0"/>
      <c r="OXR56" s="0"/>
      <c r="OXS56" s="0"/>
      <c r="OXT56" s="0"/>
      <c r="OXU56" s="0"/>
      <c r="OXV56" s="0"/>
      <c r="OXW56" s="0"/>
      <c r="OXX56" s="0"/>
      <c r="OXY56" s="0"/>
      <c r="OXZ56" s="0"/>
      <c r="OYA56" s="0"/>
      <c r="OYB56" s="0"/>
      <c r="OYC56" s="0"/>
      <c r="OYD56" s="0"/>
      <c r="OYE56" s="0"/>
      <c r="OYF56" s="0"/>
      <c r="OYG56" s="0"/>
      <c r="OYH56" s="0"/>
      <c r="OYI56" s="0"/>
      <c r="OYJ56" s="0"/>
      <c r="OYK56" s="0"/>
      <c r="OYL56" s="0"/>
      <c r="OYM56" s="0"/>
      <c r="OYN56" s="0"/>
      <c r="OYO56" s="0"/>
      <c r="OYP56" s="0"/>
      <c r="OYQ56" s="0"/>
      <c r="OYR56" s="0"/>
      <c r="OYS56" s="0"/>
      <c r="OYT56" s="0"/>
      <c r="OYU56" s="0"/>
      <c r="OYV56" s="0"/>
      <c r="OYW56" s="0"/>
      <c r="OYX56" s="0"/>
      <c r="OYY56" s="0"/>
      <c r="OYZ56" s="0"/>
      <c r="OZA56" s="0"/>
      <c r="OZB56" s="0"/>
      <c r="OZC56" s="0"/>
      <c r="OZD56" s="0"/>
      <c r="OZE56" s="0"/>
      <c r="OZF56" s="0"/>
      <c r="OZG56" s="0"/>
      <c r="OZH56" s="0"/>
      <c r="OZI56" s="0"/>
      <c r="OZJ56" s="0"/>
      <c r="OZK56" s="0"/>
      <c r="OZL56" s="0"/>
      <c r="OZM56" s="0"/>
      <c r="OZN56" s="0"/>
      <c r="OZO56" s="0"/>
      <c r="OZP56" s="0"/>
      <c r="OZQ56" s="0"/>
      <c r="OZR56" s="0"/>
      <c r="OZS56" s="0"/>
      <c r="OZT56" s="0"/>
      <c r="OZU56" s="0"/>
      <c r="OZV56" s="0"/>
      <c r="OZW56" s="0"/>
      <c r="OZX56" s="0"/>
      <c r="OZY56" s="0"/>
      <c r="OZZ56" s="0"/>
      <c r="PAA56" s="0"/>
      <c r="PAB56" s="0"/>
      <c r="PAC56" s="0"/>
      <c r="PAD56" s="0"/>
      <c r="PAE56" s="0"/>
      <c r="PAF56" s="0"/>
      <c r="PAG56" s="0"/>
      <c r="PAH56" s="0"/>
      <c r="PAI56" s="0"/>
      <c r="PAJ56" s="0"/>
      <c r="PAK56" s="0"/>
      <c r="PAL56" s="0"/>
      <c r="PAM56" s="0"/>
      <c r="PAN56" s="0"/>
      <c r="PAO56" s="0"/>
      <c r="PAP56" s="0"/>
      <c r="PAQ56" s="0"/>
      <c r="PAR56" s="0"/>
      <c r="PAS56" s="0"/>
      <c r="PAT56" s="0"/>
      <c r="PAU56" s="0"/>
      <c r="PAV56" s="0"/>
      <c r="PAW56" s="0"/>
      <c r="PAX56" s="0"/>
      <c r="PAY56" s="0"/>
      <c r="PAZ56" s="0"/>
      <c r="PBA56" s="0"/>
      <c r="PBB56" s="0"/>
      <c r="PBC56" s="0"/>
      <c r="PBD56" s="0"/>
      <c r="PBE56" s="0"/>
      <c r="PBF56" s="0"/>
      <c r="PBG56" s="0"/>
      <c r="PBH56" s="0"/>
      <c r="PBI56" s="0"/>
      <c r="PBJ56" s="0"/>
      <c r="PBK56" s="0"/>
      <c r="PBL56" s="0"/>
      <c r="PBM56" s="0"/>
      <c r="PBN56" s="0"/>
      <c r="PBO56" s="0"/>
      <c r="PBP56" s="0"/>
      <c r="PBQ56" s="0"/>
      <c r="PBR56" s="0"/>
      <c r="PBS56" s="0"/>
      <c r="PBT56" s="0"/>
      <c r="PBU56" s="0"/>
      <c r="PBV56" s="0"/>
      <c r="PBW56" s="0"/>
      <c r="PBX56" s="0"/>
      <c r="PBY56" s="0"/>
      <c r="PBZ56" s="0"/>
      <c r="PCA56" s="0"/>
      <c r="PCB56" s="0"/>
      <c r="PCC56" s="0"/>
      <c r="PCD56" s="0"/>
      <c r="PCE56" s="0"/>
      <c r="PCF56" s="0"/>
      <c r="PCG56" s="0"/>
      <c r="PCH56" s="0"/>
      <c r="PCI56" s="0"/>
      <c r="PCJ56" s="0"/>
      <c r="PCK56" s="0"/>
      <c r="PCL56" s="0"/>
      <c r="PCM56" s="0"/>
      <c r="PCN56" s="0"/>
      <c r="PCO56" s="0"/>
      <c r="PCP56" s="0"/>
      <c r="PCQ56" s="0"/>
      <c r="PCR56" s="0"/>
      <c r="PCS56" s="0"/>
      <c r="PCT56" s="0"/>
      <c r="PCU56" s="0"/>
      <c r="PCV56" s="0"/>
      <c r="PCW56" s="0"/>
      <c r="PCX56" s="0"/>
      <c r="PCY56" s="0"/>
      <c r="PCZ56" s="0"/>
      <c r="PDA56" s="0"/>
      <c r="PDB56" s="0"/>
      <c r="PDC56" s="0"/>
      <c r="PDD56" s="0"/>
      <c r="PDE56" s="0"/>
      <c r="PDF56" s="0"/>
      <c r="PDG56" s="0"/>
      <c r="PDH56" s="0"/>
      <c r="PDI56" s="0"/>
      <c r="PDJ56" s="0"/>
      <c r="PDK56" s="0"/>
      <c r="PDL56" s="0"/>
      <c r="PDM56" s="0"/>
      <c r="PDN56" s="0"/>
      <c r="PDO56" s="0"/>
      <c r="PDP56" s="0"/>
      <c r="PDQ56" s="0"/>
      <c r="PDR56" s="0"/>
      <c r="PDS56" s="0"/>
      <c r="PDT56" s="0"/>
      <c r="PDU56" s="0"/>
      <c r="PDV56" s="0"/>
      <c r="PDW56" s="0"/>
      <c r="PDX56" s="0"/>
      <c r="PDY56" s="0"/>
      <c r="PDZ56" s="0"/>
      <c r="PEA56" s="0"/>
      <c r="PEB56" s="0"/>
      <c r="PEC56" s="0"/>
      <c r="PED56" s="0"/>
      <c r="PEE56" s="0"/>
      <c r="PEF56" s="0"/>
      <c r="PEG56" s="0"/>
      <c r="PEH56" s="0"/>
      <c r="PEI56" s="0"/>
      <c r="PEJ56" s="0"/>
      <c r="PEK56" s="0"/>
      <c r="PEL56" s="0"/>
      <c r="PEM56" s="0"/>
      <c r="PEN56" s="0"/>
      <c r="PEO56" s="0"/>
      <c r="PEP56" s="0"/>
      <c r="PEQ56" s="0"/>
      <c r="PER56" s="0"/>
      <c r="PES56" s="0"/>
      <c r="PET56" s="0"/>
      <c r="PEU56" s="0"/>
      <c r="PEV56" s="0"/>
      <c r="PEW56" s="0"/>
      <c r="PEX56" s="0"/>
      <c r="PEY56" s="0"/>
      <c r="PEZ56" s="0"/>
      <c r="PFA56" s="0"/>
      <c r="PFB56" s="0"/>
      <c r="PFC56" s="0"/>
      <c r="PFD56" s="0"/>
      <c r="PFE56" s="0"/>
      <c r="PFF56" s="0"/>
      <c r="PFG56" s="0"/>
      <c r="PFH56" s="0"/>
      <c r="PFI56" s="0"/>
      <c r="PFJ56" s="0"/>
      <c r="PFK56" s="0"/>
      <c r="PFL56" s="0"/>
      <c r="PFM56" s="0"/>
      <c r="PFN56" s="0"/>
      <c r="PFO56" s="0"/>
      <c r="PFP56" s="0"/>
      <c r="PFQ56" s="0"/>
      <c r="PFR56" s="0"/>
      <c r="PFS56" s="0"/>
      <c r="PFT56" s="0"/>
      <c r="PFU56" s="0"/>
      <c r="PFV56" s="0"/>
      <c r="PFW56" s="0"/>
      <c r="PFX56" s="0"/>
      <c r="PFY56" s="0"/>
      <c r="PFZ56" s="0"/>
      <c r="PGA56" s="0"/>
      <c r="PGB56" s="0"/>
      <c r="PGC56" s="0"/>
      <c r="PGD56" s="0"/>
      <c r="PGE56" s="0"/>
      <c r="PGF56" s="0"/>
      <c r="PGG56" s="0"/>
      <c r="PGH56" s="0"/>
      <c r="PGI56" s="0"/>
      <c r="PGJ56" s="0"/>
      <c r="PGK56" s="0"/>
      <c r="PGL56" s="0"/>
      <c r="PGM56" s="0"/>
      <c r="PGN56" s="0"/>
      <c r="PGO56" s="0"/>
      <c r="PGP56" s="0"/>
      <c r="PGQ56" s="0"/>
      <c r="PGR56" s="0"/>
      <c r="PGS56" s="0"/>
      <c r="PGT56" s="0"/>
      <c r="PGU56" s="0"/>
      <c r="PGV56" s="0"/>
      <c r="PGW56" s="0"/>
      <c r="PGX56" s="0"/>
      <c r="PGY56" s="0"/>
      <c r="PGZ56" s="0"/>
      <c r="PHA56" s="0"/>
      <c r="PHB56" s="0"/>
      <c r="PHC56" s="0"/>
      <c r="PHD56" s="0"/>
      <c r="PHE56" s="0"/>
      <c r="PHF56" s="0"/>
      <c r="PHG56" s="0"/>
      <c r="PHH56" s="0"/>
      <c r="PHI56" s="0"/>
      <c r="PHJ56" s="0"/>
      <c r="PHK56" s="0"/>
      <c r="PHL56" s="0"/>
      <c r="PHM56" s="0"/>
      <c r="PHN56" s="0"/>
      <c r="PHO56" s="0"/>
      <c r="PHP56" s="0"/>
      <c r="PHQ56" s="0"/>
      <c r="PHR56" s="0"/>
      <c r="PHS56" s="0"/>
      <c r="PHT56" s="0"/>
      <c r="PHU56" s="0"/>
      <c r="PHV56" s="0"/>
      <c r="PHW56" s="0"/>
      <c r="PHX56" s="0"/>
      <c r="PHY56" s="0"/>
      <c r="PHZ56" s="0"/>
      <c r="PIA56" s="0"/>
      <c r="PIB56" s="0"/>
      <c r="PIC56" s="0"/>
      <c r="PID56" s="0"/>
      <c r="PIE56" s="0"/>
      <c r="PIF56" s="0"/>
      <c r="PIG56" s="0"/>
      <c r="PIH56" s="0"/>
      <c r="PII56" s="0"/>
      <c r="PIJ56" s="0"/>
      <c r="PIK56" s="0"/>
      <c r="PIL56" s="0"/>
      <c r="PIM56" s="0"/>
      <c r="PIN56" s="0"/>
      <c r="PIO56" s="0"/>
      <c r="PIP56" s="0"/>
      <c r="PIQ56" s="0"/>
      <c r="PIR56" s="0"/>
      <c r="PIS56" s="0"/>
      <c r="PIT56" s="0"/>
      <c r="PIU56" s="0"/>
      <c r="PIV56" s="0"/>
      <c r="PIW56" s="0"/>
      <c r="PIX56" s="0"/>
      <c r="PIY56" s="0"/>
      <c r="PIZ56" s="0"/>
      <c r="PJA56" s="0"/>
      <c r="PJB56" s="0"/>
      <c r="PJC56" s="0"/>
      <c r="PJD56" s="0"/>
      <c r="PJE56" s="0"/>
      <c r="PJF56" s="0"/>
      <c r="PJG56" s="0"/>
      <c r="PJH56" s="0"/>
      <c r="PJI56" s="0"/>
      <c r="PJJ56" s="0"/>
      <c r="PJK56" s="0"/>
      <c r="PJL56" s="0"/>
      <c r="PJM56" s="0"/>
      <c r="PJN56" s="0"/>
      <c r="PJO56" s="0"/>
      <c r="PJP56" s="0"/>
      <c r="PJQ56" s="0"/>
      <c r="PJR56" s="0"/>
      <c r="PJS56" s="0"/>
      <c r="PJT56" s="0"/>
      <c r="PJU56" s="0"/>
      <c r="PJV56" s="0"/>
      <c r="PJW56" s="0"/>
      <c r="PJX56" s="0"/>
      <c r="PJY56" s="0"/>
      <c r="PJZ56" s="0"/>
      <c r="PKA56" s="0"/>
      <c r="PKB56" s="0"/>
      <c r="PKC56" s="0"/>
      <c r="PKD56" s="0"/>
      <c r="PKE56" s="0"/>
      <c r="PKF56" s="0"/>
      <c r="PKG56" s="0"/>
      <c r="PKH56" s="0"/>
      <c r="PKI56" s="0"/>
      <c r="PKJ56" s="0"/>
      <c r="PKK56" s="0"/>
      <c r="PKL56" s="0"/>
      <c r="PKM56" s="0"/>
      <c r="PKN56" s="0"/>
      <c r="PKO56" s="0"/>
      <c r="PKP56" s="0"/>
      <c r="PKQ56" s="0"/>
      <c r="PKR56" s="0"/>
      <c r="PKS56" s="0"/>
      <c r="PKT56" s="0"/>
      <c r="PKU56" s="0"/>
      <c r="PKV56" s="0"/>
      <c r="PKW56" s="0"/>
      <c r="PKX56" s="0"/>
      <c r="PKY56" s="0"/>
      <c r="PKZ56" s="0"/>
      <c r="PLA56" s="0"/>
      <c r="PLB56" s="0"/>
      <c r="PLC56" s="0"/>
      <c r="PLD56" s="0"/>
      <c r="PLE56" s="0"/>
      <c r="PLF56" s="0"/>
      <c r="PLG56" s="0"/>
      <c r="PLH56" s="0"/>
      <c r="PLI56" s="0"/>
      <c r="PLJ56" s="0"/>
      <c r="PLK56" s="0"/>
      <c r="PLL56" s="0"/>
      <c r="PLM56" s="0"/>
      <c r="PLN56" s="0"/>
      <c r="PLO56" s="0"/>
      <c r="PLP56" s="0"/>
      <c r="PLQ56" s="0"/>
      <c r="PLR56" s="0"/>
      <c r="PLS56" s="0"/>
      <c r="PLT56" s="0"/>
      <c r="PLU56" s="0"/>
      <c r="PLV56" s="0"/>
      <c r="PLW56" s="0"/>
      <c r="PLX56" s="0"/>
      <c r="PLY56" s="0"/>
      <c r="PLZ56" s="0"/>
      <c r="PMA56" s="0"/>
      <c r="PMB56" s="0"/>
      <c r="PMC56" s="0"/>
      <c r="PMD56" s="0"/>
      <c r="PME56" s="0"/>
      <c r="PMF56" s="0"/>
      <c r="PMG56" s="0"/>
      <c r="PMH56" s="0"/>
      <c r="PMI56" s="0"/>
      <c r="PMJ56" s="0"/>
      <c r="PMK56" s="0"/>
      <c r="PML56" s="0"/>
      <c r="PMM56" s="0"/>
      <c r="PMN56" s="0"/>
      <c r="PMO56" s="0"/>
      <c r="PMP56" s="0"/>
      <c r="PMQ56" s="0"/>
      <c r="PMR56" s="0"/>
      <c r="PMS56" s="0"/>
      <c r="PMT56" s="0"/>
      <c r="PMU56" s="0"/>
      <c r="PMV56" s="0"/>
      <c r="PMW56" s="0"/>
      <c r="PMX56" s="0"/>
      <c r="PMY56" s="0"/>
      <c r="PMZ56" s="0"/>
      <c r="PNA56" s="0"/>
      <c r="PNB56" s="0"/>
      <c r="PNC56" s="0"/>
      <c r="PND56" s="0"/>
      <c r="PNE56" s="0"/>
      <c r="PNF56" s="0"/>
      <c r="PNG56" s="0"/>
      <c r="PNH56" s="0"/>
      <c r="PNI56" s="0"/>
      <c r="PNJ56" s="0"/>
      <c r="PNK56" s="0"/>
      <c r="PNL56" s="0"/>
      <c r="PNM56" s="0"/>
      <c r="PNN56" s="0"/>
      <c r="PNO56" s="0"/>
      <c r="PNP56" s="0"/>
      <c r="PNQ56" s="0"/>
      <c r="PNR56" s="0"/>
      <c r="PNS56" s="0"/>
      <c r="PNT56" s="0"/>
      <c r="PNU56" s="0"/>
      <c r="PNV56" s="0"/>
      <c r="PNW56" s="0"/>
      <c r="PNX56" s="0"/>
      <c r="PNY56" s="0"/>
      <c r="PNZ56" s="0"/>
      <c r="POA56" s="0"/>
      <c r="POB56" s="0"/>
      <c r="POC56" s="0"/>
      <c r="POD56" s="0"/>
      <c r="POE56" s="0"/>
      <c r="POF56" s="0"/>
      <c r="POG56" s="0"/>
      <c r="POH56" s="0"/>
      <c r="POI56" s="0"/>
      <c r="POJ56" s="0"/>
      <c r="POK56" s="0"/>
      <c r="POL56" s="0"/>
      <c r="POM56" s="0"/>
      <c r="PON56" s="0"/>
      <c r="POO56" s="0"/>
      <c r="POP56" s="0"/>
      <c r="POQ56" s="0"/>
      <c r="POR56" s="0"/>
      <c r="POS56" s="0"/>
      <c r="POT56" s="0"/>
      <c r="POU56" s="0"/>
      <c r="POV56" s="0"/>
      <c r="POW56" s="0"/>
      <c r="POX56" s="0"/>
      <c r="POY56" s="0"/>
      <c r="POZ56" s="0"/>
      <c r="PPA56" s="0"/>
      <c r="PPB56" s="0"/>
      <c r="PPC56" s="0"/>
      <c r="PPD56" s="0"/>
      <c r="PPE56" s="0"/>
      <c r="PPF56" s="0"/>
      <c r="PPG56" s="0"/>
      <c r="PPH56" s="0"/>
      <c r="PPI56" s="0"/>
      <c r="PPJ56" s="0"/>
      <c r="PPK56" s="0"/>
      <c r="PPL56" s="0"/>
      <c r="PPM56" s="0"/>
      <c r="PPN56" s="0"/>
      <c r="PPO56" s="0"/>
      <c r="PPP56" s="0"/>
      <c r="PPQ56" s="0"/>
      <c r="PPR56" s="0"/>
      <c r="PPS56" s="0"/>
      <c r="PPT56" s="0"/>
      <c r="PPU56" s="0"/>
      <c r="PPV56" s="0"/>
      <c r="PPW56" s="0"/>
      <c r="PPX56" s="0"/>
      <c r="PPY56" s="0"/>
      <c r="PPZ56" s="0"/>
      <c r="PQA56" s="0"/>
      <c r="PQB56" s="0"/>
      <c r="PQC56" s="0"/>
      <c r="PQD56" s="0"/>
      <c r="PQE56" s="0"/>
      <c r="PQF56" s="0"/>
      <c r="PQG56" s="0"/>
      <c r="PQH56" s="0"/>
      <c r="PQI56" s="0"/>
      <c r="PQJ56" s="0"/>
      <c r="PQK56" s="0"/>
      <c r="PQL56" s="0"/>
      <c r="PQM56" s="0"/>
      <c r="PQN56" s="0"/>
      <c r="PQO56" s="0"/>
      <c r="PQP56" s="0"/>
      <c r="PQQ56" s="0"/>
      <c r="PQR56" s="0"/>
      <c r="PQS56" s="0"/>
      <c r="PQT56" s="0"/>
      <c r="PQU56" s="0"/>
      <c r="PQV56" s="0"/>
      <c r="PQW56" s="0"/>
      <c r="PQX56" s="0"/>
      <c r="PQY56" s="0"/>
      <c r="PQZ56" s="0"/>
      <c r="PRA56" s="0"/>
      <c r="PRB56" s="0"/>
      <c r="PRC56" s="0"/>
      <c r="PRD56" s="0"/>
      <c r="PRE56" s="0"/>
      <c r="PRF56" s="0"/>
      <c r="PRG56" s="0"/>
      <c r="PRH56" s="0"/>
      <c r="PRI56" s="0"/>
      <c r="PRJ56" s="0"/>
      <c r="PRK56" s="0"/>
      <c r="PRL56" s="0"/>
      <c r="PRM56" s="0"/>
      <c r="PRN56" s="0"/>
      <c r="PRO56" s="0"/>
      <c r="PRP56" s="0"/>
      <c r="PRQ56" s="0"/>
      <c r="PRR56" s="0"/>
      <c r="PRS56" s="0"/>
      <c r="PRT56" s="0"/>
      <c r="PRU56" s="0"/>
      <c r="PRV56" s="0"/>
      <c r="PRW56" s="0"/>
      <c r="PRX56" s="0"/>
      <c r="PRY56" s="0"/>
      <c r="PRZ56" s="0"/>
      <c r="PSA56" s="0"/>
      <c r="PSB56" s="0"/>
      <c r="PSC56" s="0"/>
      <c r="PSD56" s="0"/>
      <c r="PSE56" s="0"/>
      <c r="PSF56" s="0"/>
      <c r="PSG56" s="0"/>
      <c r="PSH56" s="0"/>
      <c r="PSI56" s="0"/>
      <c r="PSJ56" s="0"/>
      <c r="PSK56" s="0"/>
      <c r="PSL56" s="0"/>
      <c r="PSM56" s="0"/>
      <c r="PSN56" s="0"/>
      <c r="PSO56" s="0"/>
      <c r="PSP56" s="0"/>
      <c r="PSQ56" s="0"/>
      <c r="PSR56" s="0"/>
      <c r="PSS56" s="0"/>
      <c r="PST56" s="0"/>
      <c r="PSU56" s="0"/>
      <c r="PSV56" s="0"/>
      <c r="PSW56" s="0"/>
      <c r="PSX56" s="0"/>
      <c r="PSY56" s="0"/>
      <c r="PSZ56" s="0"/>
      <c r="PTA56" s="0"/>
      <c r="PTB56" s="0"/>
      <c r="PTC56" s="0"/>
      <c r="PTD56" s="0"/>
      <c r="PTE56" s="0"/>
      <c r="PTF56" s="0"/>
      <c r="PTG56" s="0"/>
      <c r="PTH56" s="0"/>
      <c r="PTI56" s="0"/>
      <c r="PTJ56" s="0"/>
      <c r="PTK56" s="0"/>
      <c r="PTL56" s="0"/>
      <c r="PTM56" s="0"/>
      <c r="PTN56" s="0"/>
      <c r="PTO56" s="0"/>
      <c r="PTP56" s="0"/>
      <c r="PTQ56" s="0"/>
      <c r="PTR56" s="0"/>
      <c r="PTS56" s="0"/>
      <c r="PTT56" s="0"/>
      <c r="PTU56" s="0"/>
      <c r="PTV56" s="0"/>
      <c r="PTW56" s="0"/>
      <c r="PTX56" s="0"/>
      <c r="PTY56" s="0"/>
      <c r="PTZ56" s="0"/>
      <c r="PUA56" s="0"/>
      <c r="PUB56" s="0"/>
      <c r="PUC56" s="0"/>
      <c r="PUD56" s="0"/>
      <c r="PUE56" s="0"/>
      <c r="PUF56" s="0"/>
      <c r="PUG56" s="0"/>
      <c r="PUH56" s="0"/>
      <c r="PUI56" s="0"/>
      <c r="PUJ56" s="0"/>
      <c r="PUK56" s="0"/>
      <c r="PUL56" s="0"/>
      <c r="PUM56" s="0"/>
      <c r="PUN56" s="0"/>
      <c r="PUO56" s="0"/>
      <c r="PUP56" s="0"/>
      <c r="PUQ56" s="0"/>
      <c r="PUR56" s="0"/>
      <c r="PUS56" s="0"/>
      <c r="PUT56" s="0"/>
      <c r="PUU56" s="0"/>
      <c r="PUV56" s="0"/>
      <c r="PUW56" s="0"/>
      <c r="PUX56" s="0"/>
      <c r="PUY56" s="0"/>
      <c r="PUZ56" s="0"/>
      <c r="PVA56" s="0"/>
      <c r="PVB56" s="0"/>
      <c r="PVC56" s="0"/>
      <c r="PVD56" s="0"/>
      <c r="PVE56" s="0"/>
      <c r="PVF56" s="0"/>
      <c r="PVG56" s="0"/>
      <c r="PVH56" s="0"/>
      <c r="PVI56" s="0"/>
      <c r="PVJ56" s="0"/>
      <c r="PVK56" s="0"/>
      <c r="PVL56" s="0"/>
      <c r="PVM56" s="0"/>
      <c r="PVN56" s="0"/>
      <c r="PVO56" s="0"/>
      <c r="PVP56" s="0"/>
      <c r="PVQ56" s="0"/>
      <c r="PVR56" s="0"/>
      <c r="PVS56" s="0"/>
      <c r="PVT56" s="0"/>
      <c r="PVU56" s="0"/>
      <c r="PVV56" s="0"/>
      <c r="PVW56" s="0"/>
      <c r="PVX56" s="0"/>
      <c r="PVY56" s="0"/>
      <c r="PVZ56" s="0"/>
      <c r="PWA56" s="0"/>
      <c r="PWB56" s="0"/>
      <c r="PWC56" s="0"/>
      <c r="PWD56" s="0"/>
      <c r="PWE56" s="0"/>
      <c r="PWF56" s="0"/>
      <c r="PWG56" s="0"/>
      <c r="PWH56" s="0"/>
      <c r="PWI56" s="0"/>
      <c r="PWJ56" s="0"/>
      <c r="PWK56" s="0"/>
      <c r="PWL56" s="0"/>
      <c r="PWM56" s="0"/>
      <c r="PWN56" s="0"/>
      <c r="PWO56" s="0"/>
      <c r="PWP56" s="0"/>
      <c r="PWQ56" s="0"/>
      <c r="PWR56" s="0"/>
      <c r="PWS56" s="0"/>
      <c r="PWT56" s="0"/>
      <c r="PWU56" s="0"/>
      <c r="PWV56" s="0"/>
      <c r="PWW56" s="0"/>
      <c r="PWX56" s="0"/>
      <c r="PWY56" s="0"/>
      <c r="PWZ56" s="0"/>
      <c r="PXA56" s="0"/>
      <c r="PXB56" s="0"/>
      <c r="PXC56" s="0"/>
      <c r="PXD56" s="0"/>
      <c r="PXE56" s="0"/>
      <c r="PXF56" s="0"/>
      <c r="PXG56" s="0"/>
      <c r="PXH56" s="0"/>
      <c r="PXI56" s="0"/>
      <c r="PXJ56" s="0"/>
      <c r="PXK56" s="0"/>
      <c r="PXL56" s="0"/>
      <c r="PXM56" s="0"/>
      <c r="PXN56" s="0"/>
      <c r="PXO56" s="0"/>
      <c r="PXP56" s="0"/>
      <c r="PXQ56" s="0"/>
      <c r="PXR56" s="0"/>
      <c r="PXS56" s="0"/>
      <c r="PXT56" s="0"/>
      <c r="PXU56" s="0"/>
      <c r="PXV56" s="0"/>
      <c r="PXW56" s="0"/>
      <c r="PXX56" s="0"/>
      <c r="PXY56" s="0"/>
      <c r="PXZ56" s="0"/>
      <c r="PYA56" s="0"/>
      <c r="PYB56" s="0"/>
      <c r="PYC56" s="0"/>
      <c r="PYD56" s="0"/>
      <c r="PYE56" s="0"/>
      <c r="PYF56" s="0"/>
      <c r="PYG56" s="0"/>
      <c r="PYH56" s="0"/>
      <c r="PYI56" s="0"/>
      <c r="PYJ56" s="0"/>
      <c r="PYK56" s="0"/>
      <c r="PYL56" s="0"/>
      <c r="PYM56" s="0"/>
      <c r="PYN56" s="0"/>
      <c r="PYO56" s="0"/>
      <c r="PYP56" s="0"/>
      <c r="PYQ56" s="0"/>
      <c r="PYR56" s="0"/>
      <c r="PYS56" s="0"/>
      <c r="PYT56" s="0"/>
      <c r="PYU56" s="0"/>
      <c r="PYV56" s="0"/>
      <c r="PYW56" s="0"/>
      <c r="PYX56" s="0"/>
      <c r="PYY56" s="0"/>
      <c r="PYZ56" s="0"/>
      <c r="PZA56" s="0"/>
      <c r="PZB56" s="0"/>
      <c r="PZC56" s="0"/>
      <c r="PZD56" s="0"/>
      <c r="PZE56" s="0"/>
      <c r="PZF56" s="0"/>
      <c r="PZG56" s="0"/>
      <c r="PZH56" s="0"/>
      <c r="PZI56" s="0"/>
      <c r="PZJ56" s="0"/>
      <c r="PZK56" s="0"/>
      <c r="PZL56" s="0"/>
      <c r="PZM56" s="0"/>
      <c r="PZN56" s="0"/>
      <c r="PZO56" s="0"/>
      <c r="PZP56" s="0"/>
      <c r="PZQ56" s="0"/>
      <c r="PZR56" s="0"/>
      <c r="PZS56" s="0"/>
      <c r="PZT56" s="0"/>
      <c r="PZU56" s="0"/>
      <c r="PZV56" s="0"/>
      <c r="PZW56" s="0"/>
      <c r="PZX56" s="0"/>
      <c r="PZY56" s="0"/>
      <c r="PZZ56" s="0"/>
      <c r="QAA56" s="0"/>
      <c r="QAB56" s="0"/>
      <c r="QAC56" s="0"/>
      <c r="QAD56" s="0"/>
      <c r="QAE56" s="0"/>
      <c r="QAF56" s="0"/>
      <c r="QAG56" s="0"/>
      <c r="QAH56" s="0"/>
      <c r="QAI56" s="0"/>
      <c r="QAJ56" s="0"/>
      <c r="QAK56" s="0"/>
      <c r="QAL56" s="0"/>
      <c r="QAM56" s="0"/>
      <c r="QAN56" s="0"/>
      <c r="QAO56" s="0"/>
      <c r="QAP56" s="0"/>
      <c r="QAQ56" s="0"/>
      <c r="QAR56" s="0"/>
      <c r="QAS56" s="0"/>
      <c r="QAT56" s="0"/>
      <c r="QAU56" s="0"/>
      <c r="QAV56" s="0"/>
      <c r="QAW56" s="0"/>
      <c r="QAX56" s="0"/>
      <c r="QAY56" s="0"/>
      <c r="QAZ56" s="0"/>
      <c r="QBA56" s="0"/>
      <c r="QBB56" s="0"/>
      <c r="QBC56" s="0"/>
      <c r="QBD56" s="0"/>
      <c r="QBE56" s="0"/>
      <c r="QBF56" s="0"/>
      <c r="QBG56" s="0"/>
      <c r="QBH56" s="0"/>
      <c r="QBI56" s="0"/>
      <c r="QBJ56" s="0"/>
      <c r="QBK56" s="0"/>
      <c r="QBL56" s="0"/>
      <c r="QBM56" s="0"/>
      <c r="QBN56" s="0"/>
      <c r="QBO56" s="0"/>
      <c r="QBP56" s="0"/>
      <c r="QBQ56" s="0"/>
      <c r="QBR56" s="0"/>
      <c r="QBS56" s="0"/>
      <c r="QBT56" s="0"/>
      <c r="QBU56" s="0"/>
      <c r="QBV56" s="0"/>
      <c r="QBW56" s="0"/>
      <c r="QBX56" s="0"/>
      <c r="QBY56" s="0"/>
      <c r="QBZ56" s="0"/>
      <c r="QCA56" s="0"/>
      <c r="QCB56" s="0"/>
      <c r="QCC56" s="0"/>
      <c r="QCD56" s="0"/>
      <c r="QCE56" s="0"/>
      <c r="QCF56" s="0"/>
      <c r="QCG56" s="0"/>
      <c r="QCH56" s="0"/>
      <c r="QCI56" s="0"/>
      <c r="QCJ56" s="0"/>
      <c r="QCK56" s="0"/>
      <c r="QCL56" s="0"/>
      <c r="QCM56" s="0"/>
      <c r="QCN56" s="0"/>
      <c r="QCO56" s="0"/>
      <c r="QCP56" s="0"/>
      <c r="QCQ56" s="0"/>
      <c r="QCR56" s="0"/>
      <c r="QCS56" s="0"/>
      <c r="QCT56" s="0"/>
      <c r="QCU56" s="0"/>
      <c r="QCV56" s="0"/>
      <c r="QCW56" s="0"/>
      <c r="QCX56" s="0"/>
      <c r="QCY56" s="0"/>
      <c r="QCZ56" s="0"/>
      <c r="QDA56" s="0"/>
      <c r="QDB56" s="0"/>
      <c r="QDC56" s="0"/>
      <c r="QDD56" s="0"/>
      <c r="QDE56" s="0"/>
      <c r="QDF56" s="0"/>
      <c r="QDG56" s="0"/>
      <c r="QDH56" s="0"/>
      <c r="QDI56" s="0"/>
      <c r="QDJ56" s="0"/>
      <c r="QDK56" s="0"/>
      <c r="QDL56" s="0"/>
      <c r="QDM56" s="0"/>
      <c r="QDN56" s="0"/>
      <c r="QDO56" s="0"/>
      <c r="QDP56" s="0"/>
      <c r="QDQ56" s="0"/>
      <c r="QDR56" s="0"/>
      <c r="QDS56" s="0"/>
      <c r="QDT56" s="0"/>
      <c r="QDU56" s="0"/>
      <c r="QDV56" s="0"/>
      <c r="QDW56" s="0"/>
      <c r="QDX56" s="0"/>
      <c r="QDY56" s="0"/>
      <c r="QDZ56" s="0"/>
      <c r="QEA56" s="0"/>
      <c r="QEB56" s="0"/>
      <c r="QEC56" s="0"/>
      <c r="QED56" s="0"/>
      <c r="QEE56" s="0"/>
      <c r="QEF56" s="0"/>
      <c r="QEG56" s="0"/>
      <c r="QEH56" s="0"/>
      <c r="QEI56" s="0"/>
      <c r="QEJ56" s="0"/>
      <c r="QEK56" s="0"/>
      <c r="QEL56" s="0"/>
      <c r="QEM56" s="0"/>
      <c r="QEN56" s="0"/>
      <c r="QEO56" s="0"/>
      <c r="QEP56" s="0"/>
      <c r="QEQ56" s="0"/>
      <c r="QER56" s="0"/>
      <c r="QES56" s="0"/>
      <c r="QET56" s="0"/>
      <c r="QEU56" s="0"/>
      <c r="QEV56" s="0"/>
      <c r="QEW56" s="0"/>
      <c r="QEX56" s="0"/>
      <c r="QEY56" s="0"/>
      <c r="QEZ56" s="0"/>
      <c r="QFA56" s="0"/>
      <c r="QFB56" s="0"/>
      <c r="QFC56" s="0"/>
      <c r="QFD56" s="0"/>
      <c r="QFE56" s="0"/>
      <c r="QFF56" s="0"/>
      <c r="QFG56" s="0"/>
      <c r="QFH56" s="0"/>
      <c r="QFI56" s="0"/>
      <c r="QFJ56" s="0"/>
      <c r="QFK56" s="0"/>
      <c r="QFL56" s="0"/>
      <c r="QFM56" s="0"/>
      <c r="QFN56" s="0"/>
      <c r="QFO56" s="0"/>
      <c r="QFP56" s="0"/>
      <c r="QFQ56" s="0"/>
      <c r="QFR56" s="0"/>
      <c r="QFS56" s="0"/>
      <c r="QFT56" s="0"/>
      <c r="QFU56" s="0"/>
      <c r="QFV56" s="0"/>
      <c r="QFW56" s="0"/>
      <c r="QFX56" s="0"/>
      <c r="QFY56" s="0"/>
      <c r="QFZ56" s="0"/>
      <c r="QGA56" s="0"/>
      <c r="QGB56" s="0"/>
      <c r="QGC56" s="0"/>
      <c r="QGD56" s="0"/>
      <c r="QGE56" s="0"/>
      <c r="QGF56" s="0"/>
      <c r="QGG56" s="0"/>
      <c r="QGH56" s="0"/>
      <c r="QGI56" s="0"/>
      <c r="QGJ56" s="0"/>
      <c r="QGK56" s="0"/>
      <c r="QGL56" s="0"/>
      <c r="QGM56" s="0"/>
      <c r="QGN56" s="0"/>
      <c r="QGO56" s="0"/>
      <c r="QGP56" s="0"/>
      <c r="QGQ56" s="0"/>
      <c r="QGR56" s="0"/>
      <c r="QGS56" s="0"/>
      <c r="QGT56" s="0"/>
      <c r="QGU56" s="0"/>
      <c r="QGV56" s="0"/>
      <c r="QGW56" s="0"/>
      <c r="QGX56" s="0"/>
      <c r="QGY56" s="0"/>
      <c r="QGZ56" s="0"/>
      <c r="QHA56" s="0"/>
      <c r="QHB56" s="0"/>
      <c r="QHC56" s="0"/>
      <c r="QHD56" s="0"/>
      <c r="QHE56" s="0"/>
      <c r="QHF56" s="0"/>
      <c r="QHG56" s="0"/>
      <c r="QHH56" s="0"/>
      <c r="QHI56" s="0"/>
      <c r="QHJ56" s="0"/>
      <c r="QHK56" s="0"/>
      <c r="QHL56" s="0"/>
      <c r="QHM56" s="0"/>
      <c r="QHN56" s="0"/>
      <c r="QHO56" s="0"/>
      <c r="QHP56" s="0"/>
      <c r="QHQ56" s="0"/>
      <c r="QHR56" s="0"/>
      <c r="QHS56" s="0"/>
      <c r="QHT56" s="0"/>
      <c r="QHU56" s="0"/>
      <c r="QHV56" s="0"/>
      <c r="QHW56" s="0"/>
      <c r="QHX56" s="0"/>
      <c r="QHY56" s="0"/>
      <c r="QHZ56" s="0"/>
      <c r="QIA56" s="0"/>
      <c r="QIB56" s="0"/>
      <c r="QIC56" s="0"/>
      <c r="QID56" s="0"/>
      <c r="QIE56" s="0"/>
      <c r="QIF56" s="0"/>
      <c r="QIG56" s="0"/>
      <c r="QIH56" s="0"/>
      <c r="QII56" s="0"/>
      <c r="QIJ56" s="0"/>
      <c r="QIK56" s="0"/>
      <c r="QIL56" s="0"/>
      <c r="QIM56" s="0"/>
      <c r="QIN56" s="0"/>
      <c r="QIO56" s="0"/>
      <c r="QIP56" s="0"/>
      <c r="QIQ56" s="0"/>
      <c r="QIR56" s="0"/>
      <c r="QIS56" s="0"/>
      <c r="QIT56" s="0"/>
      <c r="QIU56" s="0"/>
      <c r="QIV56" s="0"/>
      <c r="QIW56" s="0"/>
      <c r="QIX56" s="0"/>
      <c r="QIY56" s="0"/>
      <c r="QIZ56" s="0"/>
      <c r="QJA56" s="0"/>
      <c r="QJB56" s="0"/>
      <c r="QJC56" s="0"/>
      <c r="QJD56" s="0"/>
      <c r="QJE56" s="0"/>
      <c r="QJF56" s="0"/>
      <c r="QJG56" s="0"/>
      <c r="QJH56" s="0"/>
      <c r="QJI56" s="0"/>
      <c r="QJJ56" s="0"/>
      <c r="QJK56" s="0"/>
      <c r="QJL56" s="0"/>
      <c r="QJM56" s="0"/>
      <c r="QJN56" s="0"/>
      <c r="QJO56" s="0"/>
      <c r="QJP56" s="0"/>
      <c r="QJQ56" s="0"/>
      <c r="QJR56" s="0"/>
      <c r="QJS56" s="0"/>
      <c r="QJT56" s="0"/>
      <c r="QJU56" s="0"/>
      <c r="QJV56" s="0"/>
      <c r="QJW56" s="0"/>
      <c r="QJX56" s="0"/>
      <c r="QJY56" s="0"/>
      <c r="QJZ56" s="0"/>
      <c r="QKA56" s="0"/>
      <c r="QKB56" s="0"/>
      <c r="QKC56" s="0"/>
      <c r="QKD56" s="0"/>
      <c r="QKE56" s="0"/>
      <c r="QKF56" s="0"/>
      <c r="QKG56" s="0"/>
      <c r="QKH56" s="0"/>
      <c r="QKI56" s="0"/>
      <c r="QKJ56" s="0"/>
      <c r="QKK56" s="0"/>
      <c r="QKL56" s="0"/>
      <c r="QKM56" s="0"/>
      <c r="QKN56" s="0"/>
      <c r="QKO56" s="0"/>
      <c r="QKP56" s="0"/>
      <c r="QKQ56" s="0"/>
      <c r="QKR56" s="0"/>
      <c r="QKS56" s="0"/>
      <c r="QKT56" s="0"/>
      <c r="QKU56" s="0"/>
      <c r="QKV56" s="0"/>
      <c r="QKW56" s="0"/>
      <c r="QKX56" s="0"/>
      <c r="QKY56" s="0"/>
      <c r="QKZ56" s="0"/>
      <c r="QLA56" s="0"/>
      <c r="QLB56" s="0"/>
      <c r="QLC56" s="0"/>
      <c r="QLD56" s="0"/>
      <c r="QLE56" s="0"/>
      <c r="QLF56" s="0"/>
      <c r="QLG56" s="0"/>
      <c r="QLH56" s="0"/>
      <c r="QLI56" s="0"/>
      <c r="QLJ56" s="0"/>
      <c r="QLK56" s="0"/>
      <c r="QLL56" s="0"/>
      <c r="QLM56" s="0"/>
      <c r="QLN56" s="0"/>
      <c r="QLO56" s="0"/>
      <c r="QLP56" s="0"/>
      <c r="QLQ56" s="0"/>
      <c r="QLR56" s="0"/>
      <c r="QLS56" s="0"/>
      <c r="QLT56" s="0"/>
      <c r="QLU56" s="0"/>
      <c r="QLV56" s="0"/>
      <c r="QLW56" s="0"/>
      <c r="QLX56" s="0"/>
      <c r="QLY56" s="0"/>
      <c r="QLZ56" s="0"/>
      <c r="QMA56" s="0"/>
      <c r="QMB56" s="0"/>
      <c r="QMC56" s="0"/>
      <c r="QMD56" s="0"/>
      <c r="QME56" s="0"/>
      <c r="QMF56" s="0"/>
      <c r="QMG56" s="0"/>
      <c r="QMH56" s="0"/>
      <c r="QMI56" s="0"/>
      <c r="QMJ56" s="0"/>
      <c r="QMK56" s="0"/>
      <c r="QML56" s="0"/>
      <c r="QMM56" s="0"/>
      <c r="QMN56" s="0"/>
      <c r="QMO56" s="0"/>
      <c r="QMP56" s="0"/>
      <c r="QMQ56" s="0"/>
      <c r="QMR56" s="0"/>
      <c r="QMS56" s="0"/>
      <c r="QMT56" s="0"/>
      <c r="QMU56" s="0"/>
      <c r="QMV56" s="0"/>
      <c r="QMW56" s="0"/>
      <c r="QMX56" s="0"/>
      <c r="QMY56" s="0"/>
      <c r="QMZ56" s="0"/>
      <c r="QNA56" s="0"/>
      <c r="QNB56" s="0"/>
      <c r="QNC56" s="0"/>
      <c r="QND56" s="0"/>
      <c r="QNE56" s="0"/>
      <c r="QNF56" s="0"/>
      <c r="QNG56" s="0"/>
      <c r="QNH56" s="0"/>
      <c r="QNI56" s="0"/>
      <c r="QNJ56" s="0"/>
      <c r="QNK56" s="0"/>
      <c r="QNL56" s="0"/>
      <c r="QNM56" s="0"/>
      <c r="QNN56" s="0"/>
      <c r="QNO56" s="0"/>
      <c r="QNP56" s="0"/>
      <c r="QNQ56" s="0"/>
      <c r="QNR56" s="0"/>
      <c r="QNS56" s="0"/>
      <c r="QNT56" s="0"/>
      <c r="QNU56" s="0"/>
      <c r="QNV56" s="0"/>
      <c r="QNW56" s="0"/>
      <c r="QNX56" s="0"/>
      <c r="QNY56" s="0"/>
      <c r="QNZ56" s="0"/>
      <c r="QOA56" s="0"/>
      <c r="QOB56" s="0"/>
      <c r="QOC56" s="0"/>
      <c r="QOD56" s="0"/>
      <c r="QOE56" s="0"/>
      <c r="QOF56" s="0"/>
      <c r="QOG56" s="0"/>
      <c r="QOH56" s="0"/>
      <c r="QOI56" s="0"/>
      <c r="QOJ56" s="0"/>
      <c r="QOK56" s="0"/>
      <c r="QOL56" s="0"/>
      <c r="QOM56" s="0"/>
      <c r="QON56" s="0"/>
      <c r="QOO56" s="0"/>
      <c r="QOP56" s="0"/>
      <c r="QOQ56" s="0"/>
      <c r="QOR56" s="0"/>
      <c r="QOS56" s="0"/>
      <c r="QOT56" s="0"/>
      <c r="QOU56" s="0"/>
      <c r="QOV56" s="0"/>
      <c r="QOW56" s="0"/>
      <c r="QOX56" s="0"/>
      <c r="QOY56" s="0"/>
      <c r="QOZ56" s="0"/>
      <c r="QPA56" s="0"/>
      <c r="QPB56" s="0"/>
      <c r="QPC56" s="0"/>
      <c r="QPD56" s="0"/>
      <c r="QPE56" s="0"/>
      <c r="QPF56" s="0"/>
      <c r="QPG56" s="0"/>
      <c r="QPH56" s="0"/>
      <c r="QPI56" s="0"/>
      <c r="QPJ56" s="0"/>
      <c r="QPK56" s="0"/>
      <c r="QPL56" s="0"/>
      <c r="QPM56" s="0"/>
      <c r="QPN56" s="0"/>
      <c r="QPO56" s="0"/>
      <c r="QPP56" s="0"/>
      <c r="QPQ56" s="0"/>
      <c r="QPR56" s="0"/>
      <c r="QPS56" s="0"/>
      <c r="QPT56" s="0"/>
      <c r="QPU56" s="0"/>
      <c r="QPV56" s="0"/>
      <c r="QPW56" s="0"/>
      <c r="QPX56" s="0"/>
      <c r="QPY56" s="0"/>
      <c r="QPZ56" s="0"/>
      <c r="QQA56" s="0"/>
      <c r="QQB56" s="0"/>
      <c r="QQC56" s="0"/>
      <c r="QQD56" s="0"/>
      <c r="QQE56" s="0"/>
      <c r="QQF56" s="0"/>
      <c r="QQG56" s="0"/>
      <c r="QQH56" s="0"/>
      <c r="QQI56" s="0"/>
      <c r="QQJ56" s="0"/>
      <c r="QQK56" s="0"/>
      <c r="QQL56" s="0"/>
      <c r="QQM56" s="0"/>
      <c r="QQN56" s="0"/>
      <c r="QQO56" s="0"/>
      <c r="QQP56" s="0"/>
      <c r="QQQ56" s="0"/>
      <c r="QQR56" s="0"/>
      <c r="QQS56" s="0"/>
      <c r="QQT56" s="0"/>
      <c r="QQU56" s="0"/>
      <c r="QQV56" s="0"/>
      <c r="QQW56" s="0"/>
      <c r="QQX56" s="0"/>
      <c r="QQY56" s="0"/>
      <c r="QQZ56" s="0"/>
      <c r="QRA56" s="0"/>
      <c r="QRB56" s="0"/>
      <c r="QRC56" s="0"/>
      <c r="QRD56" s="0"/>
      <c r="QRE56" s="0"/>
      <c r="QRF56" s="0"/>
      <c r="QRG56" s="0"/>
      <c r="QRH56" s="0"/>
      <c r="QRI56" s="0"/>
      <c r="QRJ56" s="0"/>
      <c r="QRK56" s="0"/>
      <c r="QRL56" s="0"/>
      <c r="QRM56" s="0"/>
      <c r="QRN56" s="0"/>
      <c r="QRO56" s="0"/>
      <c r="QRP56" s="0"/>
      <c r="QRQ56" s="0"/>
      <c r="QRR56" s="0"/>
      <c r="QRS56" s="0"/>
      <c r="QRT56" s="0"/>
      <c r="QRU56" s="0"/>
      <c r="QRV56" s="0"/>
      <c r="QRW56" s="0"/>
      <c r="QRX56" s="0"/>
      <c r="QRY56" s="0"/>
      <c r="QRZ56" s="0"/>
      <c r="QSA56" s="0"/>
      <c r="QSB56" s="0"/>
      <c r="QSC56" s="0"/>
      <c r="QSD56" s="0"/>
      <c r="QSE56" s="0"/>
      <c r="QSF56" s="0"/>
      <c r="QSG56" s="0"/>
      <c r="QSH56" s="0"/>
      <c r="QSI56" s="0"/>
      <c r="QSJ56" s="0"/>
      <c r="QSK56" s="0"/>
      <c r="QSL56" s="0"/>
      <c r="QSM56" s="0"/>
      <c r="QSN56" s="0"/>
      <c r="QSO56" s="0"/>
      <c r="QSP56" s="0"/>
      <c r="QSQ56" s="0"/>
      <c r="QSR56" s="0"/>
      <c r="QSS56" s="0"/>
      <c r="QST56" s="0"/>
      <c r="QSU56" s="0"/>
      <c r="QSV56" s="0"/>
      <c r="QSW56" s="0"/>
      <c r="QSX56" s="0"/>
      <c r="QSY56" s="0"/>
      <c r="QSZ56" s="0"/>
      <c r="QTA56" s="0"/>
      <c r="QTB56" s="0"/>
      <c r="QTC56" s="0"/>
      <c r="QTD56" s="0"/>
      <c r="QTE56" s="0"/>
      <c r="QTF56" s="0"/>
      <c r="QTG56" s="0"/>
      <c r="QTH56" s="0"/>
      <c r="QTI56" s="0"/>
      <c r="QTJ56" s="0"/>
      <c r="QTK56" s="0"/>
      <c r="QTL56" s="0"/>
      <c r="QTM56" s="0"/>
      <c r="QTN56" s="0"/>
      <c r="QTO56" s="0"/>
      <c r="QTP56" s="0"/>
      <c r="QTQ56" s="0"/>
      <c r="QTR56" s="0"/>
      <c r="QTS56" s="0"/>
      <c r="QTT56" s="0"/>
      <c r="QTU56" s="0"/>
      <c r="QTV56" s="0"/>
      <c r="QTW56" s="0"/>
      <c r="QTX56" s="0"/>
      <c r="QTY56" s="0"/>
      <c r="QTZ56" s="0"/>
      <c r="QUA56" s="0"/>
      <c r="QUB56" s="0"/>
      <c r="QUC56" s="0"/>
      <c r="QUD56" s="0"/>
      <c r="QUE56" s="0"/>
      <c r="QUF56" s="0"/>
      <c r="QUG56" s="0"/>
      <c r="QUH56" s="0"/>
      <c r="QUI56" s="0"/>
      <c r="QUJ56" s="0"/>
      <c r="QUK56" s="0"/>
      <c r="QUL56" s="0"/>
      <c r="QUM56" s="0"/>
      <c r="QUN56" s="0"/>
      <c r="QUO56" s="0"/>
      <c r="QUP56" s="0"/>
      <c r="QUQ56" s="0"/>
      <c r="QUR56" s="0"/>
      <c r="QUS56" s="0"/>
      <c r="QUT56" s="0"/>
      <c r="QUU56" s="0"/>
      <c r="QUV56" s="0"/>
      <c r="QUW56" s="0"/>
      <c r="QUX56" s="0"/>
      <c r="QUY56" s="0"/>
      <c r="QUZ56" s="0"/>
      <c r="QVA56" s="0"/>
      <c r="QVB56" s="0"/>
      <c r="QVC56" s="0"/>
      <c r="QVD56" s="0"/>
      <c r="QVE56" s="0"/>
      <c r="QVF56" s="0"/>
      <c r="QVG56" s="0"/>
      <c r="QVH56" s="0"/>
      <c r="QVI56" s="0"/>
      <c r="QVJ56" s="0"/>
      <c r="QVK56" s="0"/>
      <c r="QVL56" s="0"/>
      <c r="QVM56" s="0"/>
      <c r="QVN56" s="0"/>
      <c r="QVO56" s="0"/>
      <c r="QVP56" s="0"/>
      <c r="QVQ56" s="0"/>
      <c r="QVR56" s="0"/>
      <c r="QVS56" s="0"/>
      <c r="QVT56" s="0"/>
      <c r="QVU56" s="0"/>
      <c r="QVV56" s="0"/>
      <c r="QVW56" s="0"/>
      <c r="QVX56" s="0"/>
      <c r="QVY56" s="0"/>
      <c r="QVZ56" s="0"/>
      <c r="QWA56" s="0"/>
      <c r="QWB56" s="0"/>
      <c r="QWC56" s="0"/>
      <c r="QWD56" s="0"/>
      <c r="QWE56" s="0"/>
      <c r="QWF56" s="0"/>
      <c r="QWG56" s="0"/>
      <c r="QWH56" s="0"/>
      <c r="QWI56" s="0"/>
      <c r="QWJ56" s="0"/>
      <c r="QWK56" s="0"/>
      <c r="QWL56" s="0"/>
      <c r="QWM56" s="0"/>
      <c r="QWN56" s="0"/>
      <c r="QWO56" s="0"/>
      <c r="QWP56" s="0"/>
      <c r="QWQ56" s="0"/>
      <c r="QWR56" s="0"/>
      <c r="QWS56" s="0"/>
      <c r="QWT56" s="0"/>
      <c r="QWU56" s="0"/>
      <c r="QWV56" s="0"/>
      <c r="QWW56" s="0"/>
      <c r="QWX56" s="0"/>
      <c r="QWY56" s="0"/>
      <c r="QWZ56" s="0"/>
      <c r="QXA56" s="0"/>
      <c r="QXB56" s="0"/>
      <c r="QXC56" s="0"/>
      <c r="QXD56" s="0"/>
      <c r="QXE56" s="0"/>
      <c r="QXF56" s="0"/>
      <c r="QXG56" s="0"/>
      <c r="QXH56" s="0"/>
      <c r="QXI56" s="0"/>
      <c r="QXJ56" s="0"/>
      <c r="QXK56" s="0"/>
      <c r="QXL56" s="0"/>
      <c r="QXM56" s="0"/>
      <c r="QXN56" s="0"/>
      <c r="QXO56" s="0"/>
      <c r="QXP56" s="0"/>
      <c r="QXQ56" s="0"/>
      <c r="QXR56" s="0"/>
      <c r="QXS56" s="0"/>
      <c r="QXT56" s="0"/>
      <c r="QXU56" s="0"/>
      <c r="QXV56" s="0"/>
      <c r="QXW56" s="0"/>
      <c r="QXX56" s="0"/>
      <c r="QXY56" s="0"/>
      <c r="QXZ56" s="0"/>
      <c r="QYA56" s="0"/>
      <c r="QYB56" s="0"/>
      <c r="QYC56" s="0"/>
      <c r="QYD56" s="0"/>
      <c r="QYE56" s="0"/>
      <c r="QYF56" s="0"/>
      <c r="QYG56" s="0"/>
      <c r="QYH56" s="0"/>
      <c r="QYI56" s="0"/>
      <c r="QYJ56" s="0"/>
      <c r="QYK56" s="0"/>
      <c r="QYL56" s="0"/>
      <c r="QYM56" s="0"/>
      <c r="QYN56" s="0"/>
      <c r="QYO56" s="0"/>
      <c r="QYP56" s="0"/>
      <c r="QYQ56" s="0"/>
      <c r="QYR56" s="0"/>
      <c r="QYS56" s="0"/>
      <c r="QYT56" s="0"/>
      <c r="QYU56" s="0"/>
      <c r="QYV56" s="0"/>
      <c r="QYW56" s="0"/>
      <c r="QYX56" s="0"/>
      <c r="QYY56" s="0"/>
      <c r="QYZ56" s="0"/>
      <c r="QZA56" s="0"/>
      <c r="QZB56" s="0"/>
      <c r="QZC56" s="0"/>
      <c r="QZD56" s="0"/>
      <c r="QZE56" s="0"/>
      <c r="QZF56" s="0"/>
      <c r="QZG56" s="0"/>
      <c r="QZH56" s="0"/>
      <c r="QZI56" s="0"/>
      <c r="QZJ56" s="0"/>
      <c r="QZK56" s="0"/>
      <c r="QZL56" s="0"/>
      <c r="QZM56" s="0"/>
      <c r="QZN56" s="0"/>
      <c r="QZO56" s="0"/>
      <c r="QZP56" s="0"/>
      <c r="QZQ56" s="0"/>
      <c r="QZR56" s="0"/>
      <c r="QZS56" s="0"/>
      <c r="QZT56" s="0"/>
      <c r="QZU56" s="0"/>
      <c r="QZV56" s="0"/>
      <c r="QZW56" s="0"/>
      <c r="QZX56" s="0"/>
      <c r="QZY56" s="0"/>
      <c r="QZZ56" s="0"/>
      <c r="RAA56" s="0"/>
      <c r="RAB56" s="0"/>
      <c r="RAC56" s="0"/>
      <c r="RAD56" s="0"/>
      <c r="RAE56" s="0"/>
      <c r="RAF56" s="0"/>
      <c r="RAG56" s="0"/>
      <c r="RAH56" s="0"/>
      <c r="RAI56" s="0"/>
      <c r="RAJ56" s="0"/>
      <c r="RAK56" s="0"/>
      <c r="RAL56" s="0"/>
      <c r="RAM56" s="0"/>
      <c r="RAN56" s="0"/>
      <c r="RAO56" s="0"/>
      <c r="RAP56" s="0"/>
      <c r="RAQ56" s="0"/>
      <c r="RAR56" s="0"/>
      <c r="RAS56" s="0"/>
      <c r="RAT56" s="0"/>
      <c r="RAU56" s="0"/>
      <c r="RAV56" s="0"/>
      <c r="RAW56" s="0"/>
      <c r="RAX56" s="0"/>
      <c r="RAY56" s="0"/>
      <c r="RAZ56" s="0"/>
      <c r="RBA56" s="0"/>
      <c r="RBB56" s="0"/>
      <c r="RBC56" s="0"/>
      <c r="RBD56" s="0"/>
      <c r="RBE56" s="0"/>
      <c r="RBF56" s="0"/>
      <c r="RBG56" s="0"/>
      <c r="RBH56" s="0"/>
      <c r="RBI56" s="0"/>
      <c r="RBJ56" s="0"/>
      <c r="RBK56" s="0"/>
      <c r="RBL56" s="0"/>
      <c r="RBM56" s="0"/>
      <c r="RBN56" s="0"/>
      <c r="RBO56" s="0"/>
      <c r="RBP56" s="0"/>
      <c r="RBQ56" s="0"/>
      <c r="RBR56" s="0"/>
      <c r="RBS56" s="0"/>
      <c r="RBT56" s="0"/>
      <c r="RBU56" s="0"/>
      <c r="RBV56" s="0"/>
      <c r="RBW56" s="0"/>
      <c r="RBX56" s="0"/>
      <c r="RBY56" s="0"/>
      <c r="RBZ56" s="0"/>
      <c r="RCA56" s="0"/>
      <c r="RCB56" s="0"/>
      <c r="RCC56" s="0"/>
      <c r="RCD56" s="0"/>
      <c r="RCE56" s="0"/>
      <c r="RCF56" s="0"/>
      <c r="RCG56" s="0"/>
      <c r="RCH56" s="0"/>
      <c r="RCI56" s="0"/>
      <c r="RCJ56" s="0"/>
      <c r="RCK56" s="0"/>
      <c r="RCL56" s="0"/>
      <c r="RCM56" s="0"/>
      <c r="RCN56" s="0"/>
      <c r="RCO56" s="0"/>
      <c r="RCP56" s="0"/>
      <c r="RCQ56" s="0"/>
      <c r="RCR56" s="0"/>
      <c r="RCS56" s="0"/>
      <c r="RCT56" s="0"/>
      <c r="RCU56" s="0"/>
      <c r="RCV56" s="0"/>
      <c r="RCW56" s="0"/>
      <c r="RCX56" s="0"/>
      <c r="RCY56" s="0"/>
      <c r="RCZ56" s="0"/>
      <c r="RDA56" s="0"/>
      <c r="RDB56" s="0"/>
      <c r="RDC56" s="0"/>
      <c r="RDD56" s="0"/>
      <c r="RDE56" s="0"/>
      <c r="RDF56" s="0"/>
      <c r="RDG56" s="0"/>
      <c r="RDH56" s="0"/>
      <c r="RDI56" s="0"/>
      <c r="RDJ56" s="0"/>
      <c r="RDK56" s="0"/>
      <c r="RDL56" s="0"/>
      <c r="RDM56" s="0"/>
      <c r="RDN56" s="0"/>
      <c r="RDO56" s="0"/>
      <c r="RDP56" s="0"/>
      <c r="RDQ56" s="0"/>
      <c r="RDR56" s="0"/>
      <c r="RDS56" s="0"/>
      <c r="RDT56" s="0"/>
      <c r="RDU56" s="0"/>
      <c r="RDV56" s="0"/>
      <c r="RDW56" s="0"/>
      <c r="RDX56" s="0"/>
      <c r="RDY56" s="0"/>
      <c r="RDZ56" s="0"/>
      <c r="REA56" s="0"/>
      <c r="REB56" s="0"/>
      <c r="REC56" s="0"/>
      <c r="RED56" s="0"/>
      <c r="REE56" s="0"/>
      <c r="REF56" s="0"/>
      <c r="REG56" s="0"/>
      <c r="REH56" s="0"/>
      <c r="REI56" s="0"/>
      <c r="REJ56" s="0"/>
      <c r="REK56" s="0"/>
      <c r="REL56" s="0"/>
      <c r="REM56" s="0"/>
      <c r="REN56" s="0"/>
      <c r="REO56" s="0"/>
      <c r="REP56" s="0"/>
      <c r="REQ56" s="0"/>
      <c r="RER56" s="0"/>
      <c r="RES56" s="0"/>
      <c r="RET56" s="0"/>
      <c r="REU56" s="0"/>
      <c r="REV56" s="0"/>
      <c r="REW56" s="0"/>
      <c r="REX56" s="0"/>
      <c r="REY56" s="0"/>
      <c r="REZ56" s="0"/>
      <c r="RFA56" s="0"/>
      <c r="RFB56" s="0"/>
      <c r="RFC56" s="0"/>
      <c r="RFD56" s="0"/>
      <c r="RFE56" s="0"/>
      <c r="RFF56" s="0"/>
      <c r="RFG56" s="0"/>
      <c r="RFH56" s="0"/>
      <c r="RFI56" s="0"/>
      <c r="RFJ56" s="0"/>
      <c r="RFK56" s="0"/>
      <c r="RFL56" s="0"/>
      <c r="RFM56" s="0"/>
      <c r="RFN56" s="0"/>
      <c r="RFO56" s="0"/>
      <c r="RFP56" s="0"/>
      <c r="RFQ56" s="0"/>
      <c r="RFR56" s="0"/>
      <c r="RFS56" s="0"/>
      <c r="RFT56" s="0"/>
      <c r="RFU56" s="0"/>
      <c r="RFV56" s="0"/>
      <c r="RFW56" s="0"/>
      <c r="RFX56" s="0"/>
      <c r="RFY56" s="0"/>
      <c r="RFZ56" s="0"/>
      <c r="RGA56" s="0"/>
      <c r="RGB56" s="0"/>
      <c r="RGC56" s="0"/>
      <c r="RGD56" s="0"/>
      <c r="RGE56" s="0"/>
      <c r="RGF56" s="0"/>
      <c r="RGG56" s="0"/>
      <c r="RGH56" s="0"/>
      <c r="RGI56" s="0"/>
      <c r="RGJ56" s="0"/>
      <c r="RGK56" s="0"/>
      <c r="RGL56" s="0"/>
      <c r="RGM56" s="0"/>
      <c r="RGN56" s="0"/>
      <c r="RGO56" s="0"/>
      <c r="RGP56" s="0"/>
      <c r="RGQ56" s="0"/>
      <c r="RGR56" s="0"/>
      <c r="RGS56" s="0"/>
      <c r="RGT56" s="0"/>
      <c r="RGU56" s="0"/>
      <c r="RGV56" s="0"/>
      <c r="RGW56" s="0"/>
      <c r="RGX56" s="0"/>
      <c r="RGY56" s="0"/>
      <c r="RGZ56" s="0"/>
      <c r="RHA56" s="0"/>
      <c r="RHB56" s="0"/>
      <c r="RHC56" s="0"/>
      <c r="RHD56" s="0"/>
      <c r="RHE56" s="0"/>
      <c r="RHF56" s="0"/>
      <c r="RHG56" s="0"/>
      <c r="RHH56" s="0"/>
      <c r="RHI56" s="0"/>
      <c r="RHJ56" s="0"/>
      <c r="RHK56" s="0"/>
      <c r="RHL56" s="0"/>
      <c r="RHM56" s="0"/>
      <c r="RHN56" s="0"/>
      <c r="RHO56" s="0"/>
      <c r="RHP56" s="0"/>
      <c r="RHQ56" s="0"/>
      <c r="RHR56" s="0"/>
      <c r="RHS56" s="0"/>
      <c r="RHT56" s="0"/>
      <c r="RHU56" s="0"/>
      <c r="RHV56" s="0"/>
      <c r="RHW56" s="0"/>
      <c r="RHX56" s="0"/>
      <c r="RHY56" s="0"/>
      <c r="RHZ56" s="0"/>
      <c r="RIA56" s="0"/>
      <c r="RIB56" s="0"/>
      <c r="RIC56" s="0"/>
      <c r="RID56" s="0"/>
      <c r="RIE56" s="0"/>
      <c r="RIF56" s="0"/>
      <c r="RIG56" s="0"/>
      <c r="RIH56" s="0"/>
      <c r="RII56" s="0"/>
      <c r="RIJ56" s="0"/>
      <c r="RIK56" s="0"/>
      <c r="RIL56" s="0"/>
      <c r="RIM56" s="0"/>
      <c r="RIN56" s="0"/>
      <c r="RIO56" s="0"/>
      <c r="RIP56" s="0"/>
      <c r="RIQ56" s="0"/>
      <c r="RIR56" s="0"/>
      <c r="RIS56" s="0"/>
      <c r="RIT56" s="0"/>
      <c r="RIU56" s="0"/>
      <c r="RIV56" s="0"/>
      <c r="RIW56" s="0"/>
      <c r="RIX56" s="0"/>
      <c r="RIY56" s="0"/>
      <c r="RIZ56" s="0"/>
      <c r="RJA56" s="0"/>
      <c r="RJB56" s="0"/>
      <c r="RJC56" s="0"/>
      <c r="RJD56" s="0"/>
      <c r="RJE56" s="0"/>
      <c r="RJF56" s="0"/>
      <c r="RJG56" s="0"/>
      <c r="RJH56" s="0"/>
      <c r="RJI56" s="0"/>
      <c r="RJJ56" s="0"/>
      <c r="RJK56" s="0"/>
      <c r="RJL56" s="0"/>
      <c r="RJM56" s="0"/>
      <c r="RJN56" s="0"/>
      <c r="RJO56" s="0"/>
      <c r="RJP56" s="0"/>
      <c r="RJQ56" s="0"/>
      <c r="RJR56" s="0"/>
      <c r="RJS56" s="0"/>
      <c r="RJT56" s="0"/>
      <c r="RJU56" s="0"/>
      <c r="RJV56" s="0"/>
      <c r="RJW56" s="0"/>
      <c r="RJX56" s="0"/>
      <c r="RJY56" s="0"/>
      <c r="RJZ56" s="0"/>
      <c r="RKA56" s="0"/>
      <c r="RKB56" s="0"/>
      <c r="RKC56" s="0"/>
      <c r="RKD56" s="0"/>
      <c r="RKE56" s="0"/>
      <c r="RKF56" s="0"/>
      <c r="RKG56" s="0"/>
      <c r="RKH56" s="0"/>
      <c r="RKI56" s="0"/>
      <c r="RKJ56" s="0"/>
      <c r="RKK56" s="0"/>
      <c r="RKL56" s="0"/>
      <c r="RKM56" s="0"/>
      <c r="RKN56" s="0"/>
      <c r="RKO56" s="0"/>
      <c r="RKP56" s="0"/>
      <c r="RKQ56" s="0"/>
      <c r="RKR56" s="0"/>
      <c r="RKS56" s="0"/>
      <c r="RKT56" s="0"/>
      <c r="RKU56" s="0"/>
      <c r="RKV56" s="0"/>
      <c r="RKW56" s="0"/>
      <c r="RKX56" s="0"/>
      <c r="RKY56" s="0"/>
      <c r="RKZ56" s="0"/>
      <c r="RLA56" s="0"/>
      <c r="RLB56" s="0"/>
      <c r="RLC56" s="0"/>
      <c r="RLD56" s="0"/>
      <c r="RLE56" s="0"/>
      <c r="RLF56" s="0"/>
      <c r="RLG56" s="0"/>
      <c r="RLH56" s="0"/>
      <c r="RLI56" s="0"/>
      <c r="RLJ56" s="0"/>
      <c r="RLK56" s="0"/>
      <c r="RLL56" s="0"/>
      <c r="RLM56" s="0"/>
      <c r="RLN56" s="0"/>
      <c r="RLO56" s="0"/>
      <c r="RLP56" s="0"/>
      <c r="RLQ56" s="0"/>
      <c r="RLR56" s="0"/>
      <c r="RLS56" s="0"/>
      <c r="RLT56" s="0"/>
      <c r="RLU56" s="0"/>
      <c r="RLV56" s="0"/>
      <c r="RLW56" s="0"/>
      <c r="RLX56" s="0"/>
      <c r="RLY56" s="0"/>
      <c r="RLZ56" s="0"/>
      <c r="RMA56" s="0"/>
      <c r="RMB56" s="0"/>
      <c r="RMC56" s="0"/>
      <c r="RMD56" s="0"/>
      <c r="RME56" s="0"/>
      <c r="RMF56" s="0"/>
      <c r="RMG56" s="0"/>
      <c r="RMH56" s="0"/>
      <c r="RMI56" s="0"/>
      <c r="RMJ56" s="0"/>
      <c r="RMK56" s="0"/>
      <c r="RML56" s="0"/>
      <c r="RMM56" s="0"/>
      <c r="RMN56" s="0"/>
      <c r="RMO56" s="0"/>
      <c r="RMP56" s="0"/>
      <c r="RMQ56" s="0"/>
      <c r="RMR56" s="0"/>
      <c r="RMS56" s="0"/>
      <c r="RMT56" s="0"/>
      <c r="RMU56" s="0"/>
      <c r="RMV56" s="0"/>
      <c r="RMW56" s="0"/>
      <c r="RMX56" s="0"/>
      <c r="RMY56" s="0"/>
      <c r="RMZ56" s="0"/>
      <c r="RNA56" s="0"/>
      <c r="RNB56" s="0"/>
      <c r="RNC56" s="0"/>
      <c r="RND56" s="0"/>
      <c r="RNE56" s="0"/>
      <c r="RNF56" s="0"/>
      <c r="RNG56" s="0"/>
      <c r="RNH56" s="0"/>
      <c r="RNI56" s="0"/>
      <c r="RNJ56" s="0"/>
      <c r="RNK56" s="0"/>
      <c r="RNL56" s="0"/>
      <c r="RNM56" s="0"/>
      <c r="RNN56" s="0"/>
      <c r="RNO56" s="0"/>
      <c r="RNP56" s="0"/>
      <c r="RNQ56" s="0"/>
      <c r="RNR56" s="0"/>
      <c r="RNS56" s="0"/>
      <c r="RNT56" s="0"/>
      <c r="RNU56" s="0"/>
      <c r="RNV56" s="0"/>
      <c r="RNW56" s="0"/>
      <c r="RNX56" s="0"/>
      <c r="RNY56" s="0"/>
      <c r="RNZ56" s="0"/>
      <c r="ROA56" s="0"/>
      <c r="ROB56" s="0"/>
      <c r="ROC56" s="0"/>
      <c r="ROD56" s="0"/>
      <c r="ROE56" s="0"/>
      <c r="ROF56" s="0"/>
      <c r="ROG56" s="0"/>
      <c r="ROH56" s="0"/>
      <c r="ROI56" s="0"/>
      <c r="ROJ56" s="0"/>
      <c r="ROK56" s="0"/>
      <c r="ROL56" s="0"/>
      <c r="ROM56" s="0"/>
      <c r="RON56" s="0"/>
      <c r="ROO56" s="0"/>
      <c r="ROP56" s="0"/>
      <c r="ROQ56" s="0"/>
      <c r="ROR56" s="0"/>
      <c r="ROS56" s="0"/>
      <c r="ROT56" s="0"/>
      <c r="ROU56" s="0"/>
      <c r="ROV56" s="0"/>
      <c r="ROW56" s="0"/>
      <c r="ROX56" s="0"/>
      <c r="ROY56" s="0"/>
      <c r="ROZ56" s="0"/>
      <c r="RPA56" s="0"/>
      <c r="RPB56" s="0"/>
      <c r="RPC56" s="0"/>
      <c r="RPD56" s="0"/>
      <c r="RPE56" s="0"/>
      <c r="RPF56" s="0"/>
      <c r="RPG56" s="0"/>
      <c r="RPH56" s="0"/>
      <c r="RPI56" s="0"/>
      <c r="RPJ56" s="0"/>
      <c r="RPK56" s="0"/>
      <c r="RPL56" s="0"/>
      <c r="RPM56" s="0"/>
      <c r="RPN56" s="0"/>
      <c r="RPO56" s="0"/>
      <c r="RPP56" s="0"/>
      <c r="RPQ56" s="0"/>
      <c r="RPR56" s="0"/>
      <c r="RPS56" s="0"/>
      <c r="RPT56" s="0"/>
      <c r="RPU56" s="0"/>
      <c r="RPV56" s="0"/>
      <c r="RPW56" s="0"/>
      <c r="RPX56" s="0"/>
      <c r="RPY56" s="0"/>
      <c r="RPZ56" s="0"/>
      <c r="RQA56" s="0"/>
      <c r="RQB56" s="0"/>
      <c r="RQC56" s="0"/>
      <c r="RQD56" s="0"/>
      <c r="RQE56" s="0"/>
      <c r="RQF56" s="0"/>
      <c r="RQG56" s="0"/>
      <c r="RQH56" s="0"/>
      <c r="RQI56" s="0"/>
      <c r="RQJ56" s="0"/>
      <c r="RQK56" s="0"/>
      <c r="RQL56" s="0"/>
      <c r="RQM56" s="0"/>
      <c r="RQN56" s="0"/>
      <c r="RQO56" s="0"/>
      <c r="RQP56" s="0"/>
      <c r="RQQ56" s="0"/>
      <c r="RQR56" s="0"/>
      <c r="RQS56" s="0"/>
      <c r="RQT56" s="0"/>
      <c r="RQU56" s="0"/>
      <c r="RQV56" s="0"/>
      <c r="RQW56" s="0"/>
      <c r="RQX56" s="0"/>
      <c r="RQY56" s="0"/>
      <c r="RQZ56" s="0"/>
      <c r="RRA56" s="0"/>
      <c r="RRB56" s="0"/>
      <c r="RRC56" s="0"/>
      <c r="RRD56" s="0"/>
      <c r="RRE56" s="0"/>
      <c r="RRF56" s="0"/>
      <c r="RRG56" s="0"/>
      <c r="RRH56" s="0"/>
      <c r="RRI56" s="0"/>
      <c r="RRJ56" s="0"/>
      <c r="RRK56" s="0"/>
      <c r="RRL56" s="0"/>
      <c r="RRM56" s="0"/>
      <c r="RRN56" s="0"/>
      <c r="RRO56" s="0"/>
      <c r="RRP56" s="0"/>
      <c r="RRQ56" s="0"/>
      <c r="RRR56" s="0"/>
      <c r="RRS56" s="0"/>
      <c r="RRT56" s="0"/>
      <c r="RRU56" s="0"/>
      <c r="RRV56" s="0"/>
      <c r="RRW56" s="0"/>
      <c r="RRX56" s="0"/>
      <c r="RRY56" s="0"/>
      <c r="RRZ56" s="0"/>
      <c r="RSA56" s="0"/>
      <c r="RSB56" s="0"/>
      <c r="RSC56" s="0"/>
      <c r="RSD56" s="0"/>
      <c r="RSE56" s="0"/>
      <c r="RSF56" s="0"/>
      <c r="RSG56" s="0"/>
      <c r="RSH56" s="0"/>
      <c r="RSI56" s="0"/>
      <c r="RSJ56" s="0"/>
      <c r="RSK56" s="0"/>
      <c r="RSL56" s="0"/>
      <c r="RSM56" s="0"/>
      <c r="RSN56" s="0"/>
      <c r="RSO56" s="0"/>
      <c r="RSP56" s="0"/>
      <c r="RSQ56" s="0"/>
      <c r="RSR56" s="0"/>
      <c r="RSS56" s="0"/>
      <c r="RST56" s="0"/>
      <c r="RSU56" s="0"/>
      <c r="RSV56" s="0"/>
      <c r="RSW56" s="0"/>
      <c r="RSX56" s="0"/>
      <c r="RSY56" s="0"/>
      <c r="RSZ56" s="0"/>
      <c r="RTA56" s="0"/>
      <c r="RTB56" s="0"/>
      <c r="RTC56" s="0"/>
      <c r="RTD56" s="0"/>
      <c r="RTE56" s="0"/>
      <c r="RTF56" s="0"/>
      <c r="RTG56" s="0"/>
      <c r="RTH56" s="0"/>
      <c r="RTI56" s="0"/>
      <c r="RTJ56" s="0"/>
      <c r="RTK56" s="0"/>
      <c r="RTL56" s="0"/>
      <c r="RTM56" s="0"/>
      <c r="RTN56" s="0"/>
      <c r="RTO56" s="0"/>
      <c r="RTP56" s="0"/>
      <c r="RTQ56" s="0"/>
      <c r="RTR56" s="0"/>
      <c r="RTS56" s="0"/>
      <c r="RTT56" s="0"/>
      <c r="RTU56" s="0"/>
      <c r="RTV56" s="0"/>
      <c r="RTW56" s="0"/>
      <c r="RTX56" s="0"/>
      <c r="RTY56" s="0"/>
      <c r="RTZ56" s="0"/>
      <c r="RUA56" s="0"/>
      <c r="RUB56" s="0"/>
      <c r="RUC56" s="0"/>
      <c r="RUD56" s="0"/>
      <c r="RUE56" s="0"/>
      <c r="RUF56" s="0"/>
      <c r="RUG56" s="0"/>
      <c r="RUH56" s="0"/>
      <c r="RUI56" s="0"/>
      <c r="RUJ56" s="0"/>
      <c r="RUK56" s="0"/>
      <c r="RUL56" s="0"/>
      <c r="RUM56" s="0"/>
      <c r="RUN56" s="0"/>
      <c r="RUO56" s="0"/>
      <c r="RUP56" s="0"/>
      <c r="RUQ56" s="0"/>
      <c r="RUR56" s="0"/>
      <c r="RUS56" s="0"/>
      <c r="RUT56" s="0"/>
      <c r="RUU56" s="0"/>
      <c r="RUV56" s="0"/>
      <c r="RUW56" s="0"/>
      <c r="RUX56" s="0"/>
      <c r="RUY56" s="0"/>
      <c r="RUZ56" s="0"/>
      <c r="RVA56" s="0"/>
      <c r="RVB56" s="0"/>
      <c r="RVC56" s="0"/>
      <c r="RVD56" s="0"/>
      <c r="RVE56" s="0"/>
      <c r="RVF56" s="0"/>
      <c r="RVG56" s="0"/>
      <c r="RVH56" s="0"/>
      <c r="RVI56" s="0"/>
      <c r="RVJ56" s="0"/>
      <c r="RVK56" s="0"/>
      <c r="RVL56" s="0"/>
      <c r="RVM56" s="0"/>
      <c r="RVN56" s="0"/>
      <c r="RVO56" s="0"/>
      <c r="RVP56" s="0"/>
      <c r="RVQ56" s="0"/>
      <c r="RVR56" s="0"/>
      <c r="RVS56" s="0"/>
      <c r="RVT56" s="0"/>
      <c r="RVU56" s="0"/>
      <c r="RVV56" s="0"/>
      <c r="RVW56" s="0"/>
      <c r="RVX56" s="0"/>
      <c r="RVY56" s="0"/>
      <c r="RVZ56" s="0"/>
      <c r="RWA56" s="0"/>
      <c r="RWB56" s="0"/>
      <c r="RWC56" s="0"/>
      <c r="RWD56" s="0"/>
      <c r="RWE56" s="0"/>
      <c r="RWF56" s="0"/>
      <c r="RWG56" s="0"/>
      <c r="RWH56" s="0"/>
      <c r="RWI56" s="0"/>
      <c r="RWJ56" s="0"/>
      <c r="RWK56" s="0"/>
      <c r="RWL56" s="0"/>
      <c r="RWM56" s="0"/>
      <c r="RWN56" s="0"/>
      <c r="RWO56" s="0"/>
      <c r="RWP56" s="0"/>
      <c r="RWQ56" s="0"/>
      <c r="RWR56" s="0"/>
      <c r="RWS56" s="0"/>
      <c r="RWT56" s="0"/>
      <c r="RWU56" s="0"/>
      <c r="RWV56" s="0"/>
      <c r="RWW56" s="0"/>
      <c r="RWX56" s="0"/>
      <c r="RWY56" s="0"/>
      <c r="RWZ56" s="0"/>
      <c r="RXA56" s="0"/>
      <c r="RXB56" s="0"/>
      <c r="RXC56" s="0"/>
      <c r="RXD56" s="0"/>
      <c r="RXE56" s="0"/>
      <c r="RXF56" s="0"/>
      <c r="RXG56" s="0"/>
      <c r="RXH56" s="0"/>
      <c r="RXI56" s="0"/>
      <c r="RXJ56" s="0"/>
      <c r="RXK56" s="0"/>
      <c r="RXL56" s="0"/>
      <c r="RXM56" s="0"/>
      <c r="RXN56" s="0"/>
      <c r="RXO56" s="0"/>
      <c r="RXP56" s="0"/>
      <c r="RXQ56" s="0"/>
      <c r="RXR56" s="0"/>
      <c r="RXS56" s="0"/>
      <c r="RXT56" s="0"/>
      <c r="RXU56" s="0"/>
      <c r="RXV56" s="0"/>
      <c r="RXW56" s="0"/>
      <c r="RXX56" s="0"/>
      <c r="RXY56" s="0"/>
      <c r="RXZ56" s="0"/>
      <c r="RYA56" s="0"/>
      <c r="RYB56" s="0"/>
      <c r="RYC56" s="0"/>
      <c r="RYD56" s="0"/>
      <c r="RYE56" s="0"/>
      <c r="RYF56" s="0"/>
      <c r="RYG56" s="0"/>
      <c r="RYH56" s="0"/>
      <c r="RYI56" s="0"/>
      <c r="RYJ56" s="0"/>
      <c r="RYK56" s="0"/>
      <c r="RYL56" s="0"/>
      <c r="RYM56" s="0"/>
      <c r="RYN56" s="0"/>
      <c r="RYO56" s="0"/>
      <c r="RYP56" s="0"/>
      <c r="RYQ56" s="0"/>
      <c r="RYR56" s="0"/>
      <c r="RYS56" s="0"/>
      <c r="RYT56" s="0"/>
      <c r="RYU56" s="0"/>
      <c r="RYV56" s="0"/>
      <c r="RYW56" s="0"/>
      <c r="RYX56" s="0"/>
      <c r="RYY56" s="0"/>
      <c r="RYZ56" s="0"/>
      <c r="RZA56" s="0"/>
      <c r="RZB56" s="0"/>
      <c r="RZC56" s="0"/>
      <c r="RZD56" s="0"/>
      <c r="RZE56" s="0"/>
      <c r="RZF56" s="0"/>
      <c r="RZG56" s="0"/>
      <c r="RZH56" s="0"/>
      <c r="RZI56" s="0"/>
      <c r="RZJ56" s="0"/>
      <c r="RZK56" s="0"/>
      <c r="RZL56" s="0"/>
      <c r="RZM56" s="0"/>
      <c r="RZN56" s="0"/>
      <c r="RZO56" s="0"/>
      <c r="RZP56" s="0"/>
      <c r="RZQ56" s="0"/>
      <c r="RZR56" s="0"/>
      <c r="RZS56" s="0"/>
      <c r="RZT56" s="0"/>
      <c r="RZU56" s="0"/>
      <c r="RZV56" s="0"/>
      <c r="RZW56" s="0"/>
      <c r="RZX56" s="0"/>
      <c r="RZY56" s="0"/>
      <c r="RZZ56" s="0"/>
      <c r="SAA56" s="0"/>
      <c r="SAB56" s="0"/>
      <c r="SAC56" s="0"/>
      <c r="SAD56" s="0"/>
      <c r="SAE56" s="0"/>
      <c r="SAF56" s="0"/>
      <c r="SAG56" s="0"/>
      <c r="SAH56" s="0"/>
      <c r="SAI56" s="0"/>
      <c r="SAJ56" s="0"/>
      <c r="SAK56" s="0"/>
      <c r="SAL56" s="0"/>
      <c r="SAM56" s="0"/>
      <c r="SAN56" s="0"/>
      <c r="SAO56" s="0"/>
      <c r="SAP56" s="0"/>
      <c r="SAQ56" s="0"/>
      <c r="SAR56" s="0"/>
      <c r="SAS56" s="0"/>
      <c r="SAT56" s="0"/>
      <c r="SAU56" s="0"/>
      <c r="SAV56" s="0"/>
      <c r="SAW56" s="0"/>
      <c r="SAX56" s="0"/>
      <c r="SAY56" s="0"/>
      <c r="SAZ56" s="0"/>
      <c r="SBA56" s="0"/>
      <c r="SBB56" s="0"/>
      <c r="SBC56" s="0"/>
      <c r="SBD56" s="0"/>
      <c r="SBE56" s="0"/>
      <c r="SBF56" s="0"/>
      <c r="SBG56" s="0"/>
      <c r="SBH56" s="0"/>
      <c r="SBI56" s="0"/>
      <c r="SBJ56" s="0"/>
      <c r="SBK56" s="0"/>
      <c r="SBL56" s="0"/>
      <c r="SBM56" s="0"/>
      <c r="SBN56" s="0"/>
      <c r="SBO56" s="0"/>
      <c r="SBP56" s="0"/>
      <c r="SBQ56" s="0"/>
      <c r="SBR56" s="0"/>
      <c r="SBS56" s="0"/>
      <c r="SBT56" s="0"/>
      <c r="SBU56" s="0"/>
      <c r="SBV56" s="0"/>
      <c r="SBW56" s="0"/>
      <c r="SBX56" s="0"/>
      <c r="SBY56" s="0"/>
      <c r="SBZ56" s="0"/>
      <c r="SCA56" s="0"/>
      <c r="SCB56" s="0"/>
      <c r="SCC56" s="0"/>
      <c r="SCD56" s="0"/>
      <c r="SCE56" s="0"/>
      <c r="SCF56" s="0"/>
      <c r="SCG56" s="0"/>
      <c r="SCH56" s="0"/>
      <c r="SCI56" s="0"/>
      <c r="SCJ56" s="0"/>
      <c r="SCK56" s="0"/>
      <c r="SCL56" s="0"/>
      <c r="SCM56" s="0"/>
      <c r="SCN56" s="0"/>
      <c r="SCO56" s="0"/>
      <c r="SCP56" s="0"/>
      <c r="SCQ56" s="0"/>
      <c r="SCR56" s="0"/>
      <c r="SCS56" s="0"/>
      <c r="SCT56" s="0"/>
      <c r="SCU56" s="0"/>
      <c r="SCV56" s="0"/>
      <c r="SCW56" s="0"/>
      <c r="SCX56" s="0"/>
      <c r="SCY56" s="0"/>
      <c r="SCZ56" s="0"/>
      <c r="SDA56" s="0"/>
      <c r="SDB56" s="0"/>
      <c r="SDC56" s="0"/>
      <c r="SDD56" s="0"/>
      <c r="SDE56" s="0"/>
      <c r="SDF56" s="0"/>
      <c r="SDG56" s="0"/>
      <c r="SDH56" s="0"/>
      <c r="SDI56" s="0"/>
      <c r="SDJ56" s="0"/>
      <c r="SDK56" s="0"/>
      <c r="SDL56" s="0"/>
      <c r="SDM56" s="0"/>
      <c r="SDN56" s="0"/>
      <c r="SDO56" s="0"/>
      <c r="SDP56" s="0"/>
      <c r="SDQ56" s="0"/>
      <c r="SDR56" s="0"/>
      <c r="SDS56" s="0"/>
      <c r="SDT56" s="0"/>
      <c r="SDU56" s="0"/>
      <c r="SDV56" s="0"/>
      <c r="SDW56" s="0"/>
      <c r="SDX56" s="0"/>
      <c r="SDY56" s="0"/>
      <c r="SDZ56" s="0"/>
      <c r="SEA56" s="0"/>
      <c r="SEB56" s="0"/>
      <c r="SEC56" s="0"/>
      <c r="SED56" s="0"/>
      <c r="SEE56" s="0"/>
      <c r="SEF56" s="0"/>
      <c r="SEG56" s="0"/>
      <c r="SEH56" s="0"/>
      <c r="SEI56" s="0"/>
      <c r="SEJ56" s="0"/>
      <c r="SEK56" s="0"/>
      <c r="SEL56" s="0"/>
      <c r="SEM56" s="0"/>
      <c r="SEN56" s="0"/>
      <c r="SEO56" s="0"/>
      <c r="SEP56" s="0"/>
      <c r="SEQ56" s="0"/>
      <c r="SER56" s="0"/>
      <c r="SES56" s="0"/>
      <c r="SET56" s="0"/>
      <c r="SEU56" s="0"/>
      <c r="SEV56" s="0"/>
      <c r="SEW56" s="0"/>
      <c r="SEX56" s="0"/>
      <c r="SEY56" s="0"/>
      <c r="SEZ56" s="0"/>
      <c r="SFA56" s="0"/>
      <c r="SFB56" s="0"/>
      <c r="SFC56" s="0"/>
      <c r="SFD56" s="0"/>
      <c r="SFE56" s="0"/>
      <c r="SFF56" s="0"/>
      <c r="SFG56" s="0"/>
      <c r="SFH56" s="0"/>
      <c r="SFI56" s="0"/>
      <c r="SFJ56" s="0"/>
      <c r="SFK56" s="0"/>
      <c r="SFL56" s="0"/>
      <c r="SFM56" s="0"/>
      <c r="SFN56" s="0"/>
      <c r="SFO56" s="0"/>
      <c r="SFP56" s="0"/>
      <c r="SFQ56" s="0"/>
      <c r="SFR56" s="0"/>
      <c r="SFS56" s="0"/>
      <c r="SFT56" s="0"/>
      <c r="SFU56" s="0"/>
      <c r="SFV56" s="0"/>
      <c r="SFW56" s="0"/>
      <c r="SFX56" s="0"/>
      <c r="SFY56" s="0"/>
      <c r="SFZ56" s="0"/>
      <c r="SGA56" s="0"/>
      <c r="SGB56" s="0"/>
      <c r="SGC56" s="0"/>
      <c r="SGD56" s="0"/>
      <c r="SGE56" s="0"/>
      <c r="SGF56" s="0"/>
      <c r="SGG56" s="0"/>
      <c r="SGH56" s="0"/>
      <c r="SGI56" s="0"/>
      <c r="SGJ56" s="0"/>
      <c r="SGK56" s="0"/>
      <c r="SGL56" s="0"/>
      <c r="SGM56" s="0"/>
      <c r="SGN56" s="0"/>
      <c r="SGO56" s="0"/>
      <c r="SGP56" s="0"/>
      <c r="SGQ56" s="0"/>
      <c r="SGR56" s="0"/>
      <c r="SGS56" s="0"/>
      <c r="SGT56" s="0"/>
      <c r="SGU56" s="0"/>
      <c r="SGV56" s="0"/>
      <c r="SGW56" s="0"/>
      <c r="SGX56" s="0"/>
      <c r="SGY56" s="0"/>
      <c r="SGZ56" s="0"/>
      <c r="SHA56" s="0"/>
      <c r="SHB56" s="0"/>
      <c r="SHC56" s="0"/>
      <c r="SHD56" s="0"/>
      <c r="SHE56" s="0"/>
      <c r="SHF56" s="0"/>
      <c r="SHG56" s="0"/>
      <c r="SHH56" s="0"/>
      <c r="SHI56" s="0"/>
      <c r="SHJ56" s="0"/>
      <c r="SHK56" s="0"/>
      <c r="SHL56" s="0"/>
      <c r="SHM56" s="0"/>
      <c r="SHN56" s="0"/>
      <c r="SHO56" s="0"/>
      <c r="SHP56" s="0"/>
      <c r="SHQ56" s="0"/>
      <c r="SHR56" s="0"/>
      <c r="SHS56" s="0"/>
      <c r="SHT56" s="0"/>
      <c r="SHU56" s="0"/>
      <c r="SHV56" s="0"/>
      <c r="SHW56" s="0"/>
      <c r="SHX56" s="0"/>
      <c r="SHY56" s="0"/>
      <c r="SHZ56" s="0"/>
      <c r="SIA56" s="0"/>
      <c r="SIB56" s="0"/>
      <c r="SIC56" s="0"/>
      <c r="SID56" s="0"/>
      <c r="SIE56" s="0"/>
      <c r="SIF56" s="0"/>
      <c r="SIG56" s="0"/>
      <c r="SIH56" s="0"/>
      <c r="SII56" s="0"/>
      <c r="SIJ56" s="0"/>
      <c r="SIK56" s="0"/>
      <c r="SIL56" s="0"/>
      <c r="SIM56" s="0"/>
      <c r="SIN56" s="0"/>
      <c r="SIO56" s="0"/>
      <c r="SIP56" s="0"/>
      <c r="SIQ56" s="0"/>
      <c r="SIR56" s="0"/>
      <c r="SIS56" s="0"/>
      <c r="SIT56" s="0"/>
      <c r="SIU56" s="0"/>
      <c r="SIV56" s="0"/>
      <c r="SIW56" s="0"/>
      <c r="SIX56" s="0"/>
      <c r="SIY56" s="0"/>
      <c r="SIZ56" s="0"/>
      <c r="SJA56" s="0"/>
      <c r="SJB56" s="0"/>
      <c r="SJC56" s="0"/>
      <c r="SJD56" s="0"/>
      <c r="SJE56" s="0"/>
      <c r="SJF56" s="0"/>
      <c r="SJG56" s="0"/>
      <c r="SJH56" s="0"/>
      <c r="SJI56" s="0"/>
      <c r="SJJ56" s="0"/>
      <c r="SJK56" s="0"/>
      <c r="SJL56" s="0"/>
      <c r="SJM56" s="0"/>
      <c r="SJN56" s="0"/>
      <c r="SJO56" s="0"/>
      <c r="SJP56" s="0"/>
      <c r="SJQ56" s="0"/>
      <c r="SJR56" s="0"/>
      <c r="SJS56" s="0"/>
      <c r="SJT56" s="0"/>
      <c r="SJU56" s="0"/>
      <c r="SJV56" s="0"/>
      <c r="SJW56" s="0"/>
      <c r="SJX56" s="0"/>
      <c r="SJY56" s="0"/>
      <c r="SJZ56" s="0"/>
      <c r="SKA56" s="0"/>
      <c r="SKB56" s="0"/>
      <c r="SKC56" s="0"/>
      <c r="SKD56" s="0"/>
      <c r="SKE56" s="0"/>
      <c r="SKF56" s="0"/>
      <c r="SKG56" s="0"/>
      <c r="SKH56" s="0"/>
      <c r="SKI56" s="0"/>
      <c r="SKJ56" s="0"/>
      <c r="SKK56" s="0"/>
      <c r="SKL56" s="0"/>
      <c r="SKM56" s="0"/>
      <c r="SKN56" s="0"/>
      <c r="SKO56" s="0"/>
      <c r="SKP56" s="0"/>
      <c r="SKQ56" s="0"/>
      <c r="SKR56" s="0"/>
      <c r="SKS56" s="0"/>
      <c r="SKT56" s="0"/>
      <c r="SKU56" s="0"/>
      <c r="SKV56" s="0"/>
      <c r="SKW56" s="0"/>
      <c r="SKX56" s="0"/>
      <c r="SKY56" s="0"/>
      <c r="SKZ56" s="0"/>
      <c r="SLA56" s="0"/>
      <c r="SLB56" s="0"/>
      <c r="SLC56" s="0"/>
      <c r="SLD56" s="0"/>
      <c r="SLE56" s="0"/>
      <c r="SLF56" s="0"/>
      <c r="SLG56" s="0"/>
      <c r="SLH56" s="0"/>
      <c r="SLI56" s="0"/>
      <c r="SLJ56" s="0"/>
      <c r="SLK56" s="0"/>
      <c r="SLL56" s="0"/>
      <c r="SLM56" s="0"/>
      <c r="SLN56" s="0"/>
      <c r="SLO56" s="0"/>
      <c r="SLP56" s="0"/>
      <c r="SLQ56" s="0"/>
      <c r="SLR56" s="0"/>
      <c r="SLS56" s="0"/>
      <c r="SLT56" s="0"/>
      <c r="SLU56" s="0"/>
      <c r="SLV56" s="0"/>
      <c r="SLW56" s="0"/>
      <c r="SLX56" s="0"/>
      <c r="SLY56" s="0"/>
      <c r="SLZ56" s="0"/>
      <c r="SMA56" s="0"/>
      <c r="SMB56" s="0"/>
      <c r="SMC56" s="0"/>
      <c r="SMD56" s="0"/>
      <c r="SME56" s="0"/>
      <c r="SMF56" s="0"/>
      <c r="SMG56" s="0"/>
      <c r="SMH56" s="0"/>
      <c r="SMI56" s="0"/>
      <c r="SMJ56" s="0"/>
      <c r="SMK56" s="0"/>
      <c r="SML56" s="0"/>
      <c r="SMM56" s="0"/>
      <c r="SMN56" s="0"/>
      <c r="SMO56" s="0"/>
      <c r="SMP56" s="0"/>
      <c r="SMQ56" s="0"/>
      <c r="SMR56" s="0"/>
      <c r="SMS56" s="0"/>
      <c r="SMT56" s="0"/>
      <c r="SMU56" s="0"/>
      <c r="SMV56" s="0"/>
      <c r="SMW56" s="0"/>
      <c r="SMX56" s="0"/>
      <c r="SMY56" s="0"/>
      <c r="SMZ56" s="0"/>
      <c r="SNA56" s="0"/>
      <c r="SNB56" s="0"/>
      <c r="SNC56" s="0"/>
      <c r="SND56" s="0"/>
      <c r="SNE56" s="0"/>
      <c r="SNF56" s="0"/>
      <c r="SNG56" s="0"/>
      <c r="SNH56" s="0"/>
      <c r="SNI56" s="0"/>
      <c r="SNJ56" s="0"/>
      <c r="SNK56" s="0"/>
      <c r="SNL56" s="0"/>
      <c r="SNM56" s="0"/>
      <c r="SNN56" s="0"/>
      <c r="SNO56" s="0"/>
      <c r="SNP56" s="0"/>
      <c r="SNQ56" s="0"/>
      <c r="SNR56" s="0"/>
      <c r="SNS56" s="0"/>
      <c r="SNT56" s="0"/>
      <c r="SNU56" s="0"/>
      <c r="SNV56" s="0"/>
      <c r="SNW56" s="0"/>
      <c r="SNX56" s="0"/>
      <c r="SNY56" s="0"/>
      <c r="SNZ56" s="0"/>
      <c r="SOA56" s="0"/>
      <c r="SOB56" s="0"/>
      <c r="SOC56" s="0"/>
      <c r="SOD56" s="0"/>
      <c r="SOE56" s="0"/>
      <c r="SOF56" s="0"/>
      <c r="SOG56" s="0"/>
      <c r="SOH56" s="0"/>
      <c r="SOI56" s="0"/>
      <c r="SOJ56" s="0"/>
      <c r="SOK56" s="0"/>
      <c r="SOL56" s="0"/>
      <c r="SOM56" s="0"/>
      <c r="SON56" s="0"/>
      <c r="SOO56" s="0"/>
      <c r="SOP56" s="0"/>
      <c r="SOQ56" s="0"/>
      <c r="SOR56" s="0"/>
      <c r="SOS56" s="0"/>
      <c r="SOT56" s="0"/>
      <c r="SOU56" s="0"/>
      <c r="SOV56" s="0"/>
      <c r="SOW56" s="0"/>
      <c r="SOX56" s="0"/>
      <c r="SOY56" s="0"/>
      <c r="SOZ56" s="0"/>
      <c r="SPA56" s="0"/>
      <c r="SPB56" s="0"/>
      <c r="SPC56" s="0"/>
      <c r="SPD56" s="0"/>
      <c r="SPE56" s="0"/>
      <c r="SPF56" s="0"/>
      <c r="SPG56" s="0"/>
      <c r="SPH56" s="0"/>
      <c r="SPI56" s="0"/>
      <c r="SPJ56" s="0"/>
      <c r="SPK56" s="0"/>
      <c r="SPL56" s="0"/>
      <c r="SPM56" s="0"/>
      <c r="SPN56" s="0"/>
      <c r="SPO56" s="0"/>
      <c r="SPP56" s="0"/>
      <c r="SPQ56" s="0"/>
      <c r="SPR56" s="0"/>
      <c r="SPS56" s="0"/>
      <c r="SPT56" s="0"/>
      <c r="SPU56" s="0"/>
      <c r="SPV56" s="0"/>
      <c r="SPW56" s="0"/>
      <c r="SPX56" s="0"/>
      <c r="SPY56" s="0"/>
      <c r="SPZ56" s="0"/>
      <c r="SQA56" s="0"/>
      <c r="SQB56" s="0"/>
      <c r="SQC56" s="0"/>
      <c r="SQD56" s="0"/>
      <c r="SQE56" s="0"/>
      <c r="SQF56" s="0"/>
      <c r="SQG56" s="0"/>
      <c r="SQH56" s="0"/>
      <c r="SQI56" s="0"/>
      <c r="SQJ56" s="0"/>
      <c r="SQK56" s="0"/>
      <c r="SQL56" s="0"/>
      <c r="SQM56" s="0"/>
      <c r="SQN56" s="0"/>
      <c r="SQO56" s="0"/>
      <c r="SQP56" s="0"/>
      <c r="SQQ56" s="0"/>
      <c r="SQR56" s="0"/>
      <c r="SQS56" s="0"/>
      <c r="SQT56" s="0"/>
      <c r="SQU56" s="0"/>
      <c r="SQV56" s="0"/>
      <c r="SQW56" s="0"/>
      <c r="SQX56" s="0"/>
      <c r="SQY56" s="0"/>
      <c r="SQZ56" s="0"/>
      <c r="SRA56" s="0"/>
      <c r="SRB56" s="0"/>
      <c r="SRC56" s="0"/>
      <c r="SRD56" s="0"/>
      <c r="SRE56" s="0"/>
      <c r="SRF56" s="0"/>
      <c r="SRG56" s="0"/>
      <c r="SRH56" s="0"/>
      <c r="SRI56" s="0"/>
      <c r="SRJ56" s="0"/>
      <c r="SRK56" s="0"/>
      <c r="SRL56" s="0"/>
      <c r="SRM56" s="0"/>
      <c r="SRN56" s="0"/>
      <c r="SRO56" s="0"/>
      <c r="SRP56" s="0"/>
      <c r="SRQ56" s="0"/>
      <c r="SRR56" s="0"/>
      <c r="SRS56" s="0"/>
      <c r="SRT56" s="0"/>
      <c r="SRU56" s="0"/>
      <c r="SRV56" s="0"/>
      <c r="SRW56" s="0"/>
      <c r="SRX56" s="0"/>
      <c r="SRY56" s="0"/>
      <c r="SRZ56" s="0"/>
      <c r="SSA56" s="0"/>
      <c r="SSB56" s="0"/>
      <c r="SSC56" s="0"/>
      <c r="SSD56" s="0"/>
      <c r="SSE56" s="0"/>
      <c r="SSF56" s="0"/>
      <c r="SSG56" s="0"/>
      <c r="SSH56" s="0"/>
      <c r="SSI56" s="0"/>
      <c r="SSJ56" s="0"/>
      <c r="SSK56" s="0"/>
      <c r="SSL56" s="0"/>
      <c r="SSM56" s="0"/>
      <c r="SSN56" s="0"/>
      <c r="SSO56" s="0"/>
      <c r="SSP56" s="0"/>
      <c r="SSQ56" s="0"/>
      <c r="SSR56" s="0"/>
      <c r="SSS56" s="0"/>
      <c r="SST56" s="0"/>
      <c r="SSU56" s="0"/>
      <c r="SSV56" s="0"/>
      <c r="SSW56" s="0"/>
      <c r="SSX56" s="0"/>
      <c r="SSY56" s="0"/>
      <c r="SSZ56" s="0"/>
      <c r="STA56" s="0"/>
      <c r="STB56" s="0"/>
      <c r="STC56" s="0"/>
      <c r="STD56" s="0"/>
      <c r="STE56" s="0"/>
      <c r="STF56" s="0"/>
      <c r="STG56" s="0"/>
      <c r="STH56" s="0"/>
      <c r="STI56" s="0"/>
      <c r="STJ56" s="0"/>
      <c r="STK56" s="0"/>
      <c r="STL56" s="0"/>
      <c r="STM56" s="0"/>
      <c r="STN56" s="0"/>
      <c r="STO56" s="0"/>
      <c r="STP56" s="0"/>
      <c r="STQ56" s="0"/>
      <c r="STR56" s="0"/>
      <c r="STS56" s="0"/>
      <c r="STT56" s="0"/>
      <c r="STU56" s="0"/>
      <c r="STV56" s="0"/>
      <c r="STW56" s="0"/>
      <c r="STX56" s="0"/>
      <c r="STY56" s="0"/>
      <c r="STZ56" s="0"/>
      <c r="SUA56" s="0"/>
      <c r="SUB56" s="0"/>
      <c r="SUC56" s="0"/>
      <c r="SUD56" s="0"/>
      <c r="SUE56" s="0"/>
      <c r="SUF56" s="0"/>
      <c r="SUG56" s="0"/>
      <c r="SUH56" s="0"/>
      <c r="SUI56" s="0"/>
      <c r="SUJ56" s="0"/>
      <c r="SUK56" s="0"/>
      <c r="SUL56" s="0"/>
      <c r="SUM56" s="0"/>
      <c r="SUN56" s="0"/>
      <c r="SUO56" s="0"/>
      <c r="SUP56" s="0"/>
      <c r="SUQ56" s="0"/>
      <c r="SUR56" s="0"/>
      <c r="SUS56" s="0"/>
      <c r="SUT56" s="0"/>
      <c r="SUU56" s="0"/>
      <c r="SUV56" s="0"/>
      <c r="SUW56" s="0"/>
      <c r="SUX56" s="0"/>
      <c r="SUY56" s="0"/>
      <c r="SUZ56" s="0"/>
      <c r="SVA56" s="0"/>
      <c r="SVB56" s="0"/>
      <c r="SVC56" s="0"/>
      <c r="SVD56" s="0"/>
      <c r="SVE56" s="0"/>
      <c r="SVF56" s="0"/>
      <c r="SVG56" s="0"/>
      <c r="SVH56" s="0"/>
      <c r="SVI56" s="0"/>
      <c r="SVJ56" s="0"/>
      <c r="SVK56" s="0"/>
      <c r="SVL56" s="0"/>
      <c r="SVM56" s="0"/>
      <c r="SVN56" s="0"/>
      <c r="SVO56" s="0"/>
      <c r="SVP56" s="0"/>
      <c r="SVQ56" s="0"/>
      <c r="SVR56" s="0"/>
      <c r="SVS56" s="0"/>
      <c r="SVT56" s="0"/>
      <c r="SVU56" s="0"/>
      <c r="SVV56" s="0"/>
      <c r="SVW56" s="0"/>
      <c r="SVX56" s="0"/>
      <c r="SVY56" s="0"/>
      <c r="SVZ56" s="0"/>
      <c r="SWA56" s="0"/>
      <c r="SWB56" s="0"/>
      <c r="SWC56" s="0"/>
      <c r="SWD56" s="0"/>
      <c r="SWE56" s="0"/>
      <c r="SWF56" s="0"/>
      <c r="SWG56" s="0"/>
      <c r="SWH56" s="0"/>
      <c r="SWI56" s="0"/>
      <c r="SWJ56" s="0"/>
      <c r="SWK56" s="0"/>
      <c r="SWL56" s="0"/>
      <c r="SWM56" s="0"/>
      <c r="SWN56" s="0"/>
      <c r="SWO56" s="0"/>
      <c r="SWP56" s="0"/>
      <c r="SWQ56" s="0"/>
      <c r="SWR56" s="0"/>
      <c r="SWS56" s="0"/>
      <c r="SWT56" s="0"/>
      <c r="SWU56" s="0"/>
      <c r="SWV56" s="0"/>
      <c r="SWW56" s="0"/>
      <c r="SWX56" s="0"/>
      <c r="SWY56" s="0"/>
      <c r="SWZ56" s="0"/>
      <c r="SXA56" s="0"/>
      <c r="SXB56" s="0"/>
      <c r="SXC56" s="0"/>
      <c r="SXD56" s="0"/>
      <c r="SXE56" s="0"/>
      <c r="SXF56" s="0"/>
      <c r="SXG56" s="0"/>
      <c r="SXH56" s="0"/>
      <c r="SXI56" s="0"/>
      <c r="SXJ56" s="0"/>
      <c r="SXK56" s="0"/>
      <c r="SXL56" s="0"/>
      <c r="SXM56" s="0"/>
      <c r="SXN56" s="0"/>
      <c r="SXO56" s="0"/>
      <c r="SXP56" s="0"/>
      <c r="SXQ56" s="0"/>
      <c r="SXR56" s="0"/>
      <c r="SXS56" s="0"/>
      <c r="SXT56" s="0"/>
      <c r="SXU56" s="0"/>
      <c r="SXV56" s="0"/>
      <c r="SXW56" s="0"/>
      <c r="SXX56" s="0"/>
      <c r="SXY56" s="0"/>
      <c r="SXZ56" s="0"/>
      <c r="SYA56" s="0"/>
      <c r="SYB56" s="0"/>
      <c r="SYC56" s="0"/>
      <c r="SYD56" s="0"/>
      <c r="SYE56" s="0"/>
      <c r="SYF56" s="0"/>
      <c r="SYG56" s="0"/>
      <c r="SYH56" s="0"/>
      <c r="SYI56" s="0"/>
      <c r="SYJ56" s="0"/>
      <c r="SYK56" s="0"/>
      <c r="SYL56" s="0"/>
      <c r="SYM56" s="0"/>
      <c r="SYN56" s="0"/>
      <c r="SYO56" s="0"/>
      <c r="SYP56" s="0"/>
      <c r="SYQ56" s="0"/>
      <c r="SYR56" s="0"/>
      <c r="SYS56" s="0"/>
      <c r="SYT56" s="0"/>
      <c r="SYU56" s="0"/>
      <c r="SYV56" s="0"/>
      <c r="SYW56" s="0"/>
      <c r="SYX56" s="0"/>
      <c r="SYY56" s="0"/>
      <c r="SYZ56" s="0"/>
      <c r="SZA56" s="0"/>
      <c r="SZB56" s="0"/>
      <c r="SZC56" s="0"/>
      <c r="SZD56" s="0"/>
      <c r="SZE56" s="0"/>
      <c r="SZF56" s="0"/>
      <c r="SZG56" s="0"/>
      <c r="SZH56" s="0"/>
      <c r="SZI56" s="0"/>
      <c r="SZJ56" s="0"/>
      <c r="SZK56" s="0"/>
      <c r="SZL56" s="0"/>
      <c r="SZM56" s="0"/>
      <c r="SZN56" s="0"/>
      <c r="SZO56" s="0"/>
      <c r="SZP56" s="0"/>
      <c r="SZQ56" s="0"/>
      <c r="SZR56" s="0"/>
      <c r="SZS56" s="0"/>
      <c r="SZT56" s="0"/>
      <c r="SZU56" s="0"/>
      <c r="SZV56" s="0"/>
      <c r="SZW56" s="0"/>
      <c r="SZX56" s="0"/>
      <c r="SZY56" s="0"/>
      <c r="SZZ56" s="0"/>
      <c r="TAA56" s="0"/>
      <c r="TAB56" s="0"/>
      <c r="TAC56" s="0"/>
      <c r="TAD56" s="0"/>
      <c r="TAE56" s="0"/>
      <c r="TAF56" s="0"/>
      <c r="TAG56" s="0"/>
      <c r="TAH56" s="0"/>
      <c r="TAI56" s="0"/>
      <c r="TAJ56" s="0"/>
      <c r="TAK56" s="0"/>
      <c r="TAL56" s="0"/>
      <c r="TAM56" s="0"/>
      <c r="TAN56" s="0"/>
      <c r="TAO56" s="0"/>
      <c r="TAP56" s="0"/>
      <c r="TAQ56" s="0"/>
      <c r="TAR56" s="0"/>
      <c r="TAS56" s="0"/>
      <c r="TAT56" s="0"/>
      <c r="TAU56" s="0"/>
      <c r="TAV56" s="0"/>
      <c r="TAW56" s="0"/>
      <c r="TAX56" s="0"/>
      <c r="TAY56" s="0"/>
      <c r="TAZ56" s="0"/>
      <c r="TBA56" s="0"/>
      <c r="TBB56" s="0"/>
      <c r="TBC56" s="0"/>
      <c r="TBD56" s="0"/>
      <c r="TBE56" s="0"/>
      <c r="TBF56" s="0"/>
      <c r="TBG56" s="0"/>
      <c r="TBH56" s="0"/>
      <c r="TBI56" s="0"/>
      <c r="TBJ56" s="0"/>
      <c r="TBK56" s="0"/>
      <c r="TBL56" s="0"/>
      <c r="TBM56" s="0"/>
      <c r="TBN56" s="0"/>
      <c r="TBO56" s="0"/>
      <c r="TBP56" s="0"/>
      <c r="TBQ56" s="0"/>
      <c r="TBR56" s="0"/>
      <c r="TBS56" s="0"/>
      <c r="TBT56" s="0"/>
      <c r="TBU56" s="0"/>
      <c r="TBV56" s="0"/>
      <c r="TBW56" s="0"/>
      <c r="TBX56" s="0"/>
      <c r="TBY56" s="0"/>
      <c r="TBZ56" s="0"/>
      <c r="TCA56" s="0"/>
      <c r="TCB56" s="0"/>
      <c r="TCC56" s="0"/>
      <c r="TCD56" s="0"/>
      <c r="TCE56" s="0"/>
      <c r="TCF56" s="0"/>
      <c r="TCG56" s="0"/>
      <c r="TCH56" s="0"/>
      <c r="TCI56" s="0"/>
      <c r="TCJ56" s="0"/>
      <c r="TCK56" s="0"/>
      <c r="TCL56" s="0"/>
      <c r="TCM56" s="0"/>
      <c r="TCN56" s="0"/>
      <c r="TCO56" s="0"/>
      <c r="TCP56" s="0"/>
      <c r="TCQ56" s="0"/>
      <c r="TCR56" s="0"/>
      <c r="TCS56" s="0"/>
      <c r="TCT56" s="0"/>
      <c r="TCU56" s="0"/>
      <c r="TCV56" s="0"/>
      <c r="TCW56" s="0"/>
      <c r="TCX56" s="0"/>
      <c r="TCY56" s="0"/>
      <c r="TCZ56" s="0"/>
      <c r="TDA56" s="0"/>
      <c r="TDB56" s="0"/>
      <c r="TDC56" s="0"/>
      <c r="TDD56" s="0"/>
      <c r="TDE56" s="0"/>
      <c r="TDF56" s="0"/>
      <c r="TDG56" s="0"/>
      <c r="TDH56" s="0"/>
      <c r="TDI56" s="0"/>
      <c r="TDJ56" s="0"/>
      <c r="TDK56" s="0"/>
      <c r="TDL56" s="0"/>
      <c r="TDM56" s="0"/>
      <c r="TDN56" s="0"/>
      <c r="TDO56" s="0"/>
      <c r="TDP56" s="0"/>
      <c r="TDQ56" s="0"/>
      <c r="TDR56" s="0"/>
      <c r="TDS56" s="0"/>
      <c r="TDT56" s="0"/>
      <c r="TDU56" s="0"/>
      <c r="TDV56" s="0"/>
      <c r="TDW56" s="0"/>
      <c r="TDX56" s="0"/>
      <c r="TDY56" s="0"/>
      <c r="TDZ56" s="0"/>
      <c r="TEA56" s="0"/>
      <c r="TEB56" s="0"/>
      <c r="TEC56" s="0"/>
      <c r="TED56" s="0"/>
      <c r="TEE56" s="0"/>
      <c r="TEF56" s="0"/>
      <c r="TEG56" s="0"/>
      <c r="TEH56" s="0"/>
      <c r="TEI56" s="0"/>
      <c r="TEJ56" s="0"/>
      <c r="TEK56" s="0"/>
      <c r="TEL56" s="0"/>
      <c r="TEM56" s="0"/>
      <c r="TEN56" s="0"/>
      <c r="TEO56" s="0"/>
      <c r="TEP56" s="0"/>
      <c r="TEQ56" s="0"/>
      <c r="TER56" s="0"/>
      <c r="TES56" s="0"/>
      <c r="TET56" s="0"/>
      <c r="TEU56" s="0"/>
      <c r="TEV56" s="0"/>
      <c r="TEW56" s="0"/>
      <c r="TEX56" s="0"/>
      <c r="TEY56" s="0"/>
      <c r="TEZ56" s="0"/>
      <c r="TFA56" s="0"/>
      <c r="TFB56" s="0"/>
      <c r="TFC56" s="0"/>
      <c r="TFD56" s="0"/>
      <c r="TFE56" s="0"/>
      <c r="TFF56" s="0"/>
      <c r="TFG56" s="0"/>
      <c r="TFH56" s="0"/>
      <c r="TFI56" s="0"/>
      <c r="TFJ56" s="0"/>
      <c r="TFK56" s="0"/>
      <c r="TFL56" s="0"/>
      <c r="TFM56" s="0"/>
      <c r="TFN56" s="0"/>
      <c r="TFO56" s="0"/>
      <c r="TFP56" s="0"/>
      <c r="TFQ56" s="0"/>
      <c r="TFR56" s="0"/>
      <c r="TFS56" s="0"/>
      <c r="TFT56" s="0"/>
      <c r="TFU56" s="0"/>
      <c r="TFV56" s="0"/>
      <c r="TFW56" s="0"/>
      <c r="TFX56" s="0"/>
      <c r="TFY56" s="0"/>
      <c r="TFZ56" s="0"/>
      <c r="TGA56" s="0"/>
      <c r="TGB56" s="0"/>
      <c r="TGC56" s="0"/>
      <c r="TGD56" s="0"/>
      <c r="TGE56" s="0"/>
      <c r="TGF56" s="0"/>
      <c r="TGG56" s="0"/>
      <c r="TGH56" s="0"/>
      <c r="TGI56" s="0"/>
      <c r="TGJ56" s="0"/>
      <c r="TGK56" s="0"/>
      <c r="TGL56" s="0"/>
      <c r="TGM56" s="0"/>
      <c r="TGN56" s="0"/>
      <c r="TGO56" s="0"/>
      <c r="TGP56" s="0"/>
      <c r="TGQ56" s="0"/>
      <c r="TGR56" s="0"/>
      <c r="TGS56" s="0"/>
      <c r="TGT56" s="0"/>
      <c r="TGU56" s="0"/>
      <c r="TGV56" s="0"/>
      <c r="TGW56" s="0"/>
      <c r="TGX56" s="0"/>
      <c r="TGY56" s="0"/>
      <c r="TGZ56" s="0"/>
      <c r="THA56" s="0"/>
      <c r="THB56" s="0"/>
      <c r="THC56" s="0"/>
      <c r="THD56" s="0"/>
      <c r="THE56" s="0"/>
      <c r="THF56" s="0"/>
      <c r="THG56" s="0"/>
      <c r="THH56" s="0"/>
      <c r="THI56" s="0"/>
      <c r="THJ56" s="0"/>
      <c r="THK56" s="0"/>
      <c r="THL56" s="0"/>
      <c r="THM56" s="0"/>
      <c r="THN56" s="0"/>
      <c r="THO56" s="0"/>
      <c r="THP56" s="0"/>
      <c r="THQ56" s="0"/>
      <c r="THR56" s="0"/>
      <c r="THS56" s="0"/>
      <c r="THT56" s="0"/>
      <c r="THU56" s="0"/>
      <c r="THV56" s="0"/>
      <c r="THW56" s="0"/>
      <c r="THX56" s="0"/>
      <c r="THY56" s="0"/>
      <c r="THZ56" s="0"/>
      <c r="TIA56" s="0"/>
      <c r="TIB56" s="0"/>
      <c r="TIC56" s="0"/>
      <c r="TID56" s="0"/>
      <c r="TIE56" s="0"/>
      <c r="TIF56" s="0"/>
      <c r="TIG56" s="0"/>
      <c r="TIH56" s="0"/>
      <c r="TII56" s="0"/>
      <c r="TIJ56" s="0"/>
      <c r="TIK56" s="0"/>
      <c r="TIL56" s="0"/>
      <c r="TIM56" s="0"/>
      <c r="TIN56" s="0"/>
      <c r="TIO56" s="0"/>
      <c r="TIP56" s="0"/>
      <c r="TIQ56" s="0"/>
      <c r="TIR56" s="0"/>
      <c r="TIS56" s="0"/>
      <c r="TIT56" s="0"/>
      <c r="TIU56" s="0"/>
      <c r="TIV56" s="0"/>
      <c r="TIW56" s="0"/>
      <c r="TIX56" s="0"/>
      <c r="TIY56" s="0"/>
      <c r="TIZ56" s="0"/>
      <c r="TJA56" s="0"/>
      <c r="TJB56" s="0"/>
      <c r="TJC56" s="0"/>
      <c r="TJD56" s="0"/>
      <c r="TJE56" s="0"/>
      <c r="TJF56" s="0"/>
      <c r="TJG56" s="0"/>
      <c r="TJH56" s="0"/>
      <c r="TJI56" s="0"/>
      <c r="TJJ56" s="0"/>
      <c r="TJK56" s="0"/>
      <c r="TJL56" s="0"/>
      <c r="TJM56" s="0"/>
      <c r="TJN56" s="0"/>
      <c r="TJO56" s="0"/>
      <c r="TJP56" s="0"/>
      <c r="TJQ56" s="0"/>
      <c r="TJR56" s="0"/>
      <c r="TJS56" s="0"/>
      <c r="TJT56" s="0"/>
      <c r="TJU56" s="0"/>
      <c r="TJV56" s="0"/>
      <c r="TJW56" s="0"/>
      <c r="TJX56" s="0"/>
      <c r="TJY56" s="0"/>
      <c r="TJZ56" s="0"/>
      <c r="TKA56" s="0"/>
      <c r="TKB56" s="0"/>
      <c r="TKC56" s="0"/>
      <c r="TKD56" s="0"/>
      <c r="TKE56" s="0"/>
      <c r="TKF56" s="0"/>
      <c r="TKG56" s="0"/>
      <c r="TKH56" s="0"/>
      <c r="TKI56" s="0"/>
      <c r="TKJ56" s="0"/>
      <c r="TKK56" s="0"/>
      <c r="TKL56" s="0"/>
      <c r="TKM56" s="0"/>
      <c r="TKN56" s="0"/>
      <c r="TKO56" s="0"/>
      <c r="TKP56" s="0"/>
      <c r="TKQ56" s="0"/>
      <c r="TKR56" s="0"/>
      <c r="TKS56" s="0"/>
      <c r="TKT56" s="0"/>
      <c r="TKU56" s="0"/>
      <c r="TKV56" s="0"/>
      <c r="TKW56" s="0"/>
      <c r="TKX56" s="0"/>
      <c r="TKY56" s="0"/>
      <c r="TKZ56" s="0"/>
      <c r="TLA56" s="0"/>
      <c r="TLB56" s="0"/>
      <c r="TLC56" s="0"/>
      <c r="TLD56" s="0"/>
      <c r="TLE56" s="0"/>
      <c r="TLF56" s="0"/>
      <c r="TLG56" s="0"/>
      <c r="TLH56" s="0"/>
      <c r="TLI56" s="0"/>
      <c r="TLJ56" s="0"/>
      <c r="TLK56" s="0"/>
      <c r="TLL56" s="0"/>
      <c r="TLM56" s="0"/>
      <c r="TLN56" s="0"/>
      <c r="TLO56" s="0"/>
      <c r="TLP56" s="0"/>
      <c r="TLQ56" s="0"/>
      <c r="TLR56" s="0"/>
      <c r="TLS56" s="0"/>
      <c r="TLT56" s="0"/>
      <c r="TLU56" s="0"/>
      <c r="TLV56" s="0"/>
      <c r="TLW56" s="0"/>
      <c r="TLX56" s="0"/>
      <c r="TLY56" s="0"/>
      <c r="TLZ56" s="0"/>
      <c r="TMA56" s="0"/>
      <c r="TMB56" s="0"/>
      <c r="TMC56" s="0"/>
      <c r="TMD56" s="0"/>
      <c r="TME56" s="0"/>
      <c r="TMF56" s="0"/>
      <c r="TMG56" s="0"/>
      <c r="TMH56" s="0"/>
      <c r="TMI56" s="0"/>
      <c r="TMJ56" s="0"/>
      <c r="TMK56" s="0"/>
      <c r="TML56" s="0"/>
      <c r="TMM56" s="0"/>
      <c r="TMN56" s="0"/>
      <c r="TMO56" s="0"/>
      <c r="TMP56" s="0"/>
      <c r="TMQ56" s="0"/>
      <c r="TMR56" s="0"/>
      <c r="TMS56" s="0"/>
      <c r="TMT56" s="0"/>
      <c r="TMU56" s="0"/>
      <c r="TMV56" s="0"/>
      <c r="TMW56" s="0"/>
      <c r="TMX56" s="0"/>
      <c r="TMY56" s="0"/>
      <c r="TMZ56" s="0"/>
      <c r="TNA56" s="0"/>
      <c r="TNB56" s="0"/>
      <c r="TNC56" s="0"/>
      <c r="TND56" s="0"/>
      <c r="TNE56" s="0"/>
      <c r="TNF56" s="0"/>
      <c r="TNG56" s="0"/>
      <c r="TNH56" s="0"/>
      <c r="TNI56" s="0"/>
      <c r="TNJ56" s="0"/>
      <c r="TNK56" s="0"/>
      <c r="TNL56" s="0"/>
      <c r="TNM56" s="0"/>
      <c r="TNN56" s="0"/>
      <c r="TNO56" s="0"/>
      <c r="TNP56" s="0"/>
      <c r="TNQ56" s="0"/>
      <c r="TNR56" s="0"/>
      <c r="TNS56" s="0"/>
      <c r="TNT56" s="0"/>
      <c r="TNU56" s="0"/>
      <c r="TNV56" s="0"/>
      <c r="TNW56" s="0"/>
      <c r="TNX56" s="0"/>
      <c r="TNY56" s="0"/>
      <c r="TNZ56" s="0"/>
      <c r="TOA56" s="0"/>
      <c r="TOB56" s="0"/>
      <c r="TOC56" s="0"/>
      <c r="TOD56" s="0"/>
      <c r="TOE56" s="0"/>
      <c r="TOF56" s="0"/>
      <c r="TOG56" s="0"/>
      <c r="TOH56" s="0"/>
      <c r="TOI56" s="0"/>
      <c r="TOJ56" s="0"/>
      <c r="TOK56" s="0"/>
      <c r="TOL56" s="0"/>
      <c r="TOM56" s="0"/>
      <c r="TON56" s="0"/>
      <c r="TOO56" s="0"/>
      <c r="TOP56" s="0"/>
      <c r="TOQ56" s="0"/>
      <c r="TOR56" s="0"/>
      <c r="TOS56" s="0"/>
      <c r="TOT56" s="0"/>
      <c r="TOU56" s="0"/>
      <c r="TOV56" s="0"/>
      <c r="TOW56" s="0"/>
      <c r="TOX56" s="0"/>
      <c r="TOY56" s="0"/>
      <c r="TOZ56" s="0"/>
      <c r="TPA56" s="0"/>
      <c r="TPB56" s="0"/>
      <c r="TPC56" s="0"/>
      <c r="TPD56" s="0"/>
      <c r="TPE56" s="0"/>
      <c r="TPF56" s="0"/>
      <c r="TPG56" s="0"/>
      <c r="TPH56" s="0"/>
      <c r="TPI56" s="0"/>
      <c r="TPJ56" s="0"/>
      <c r="TPK56" s="0"/>
      <c r="TPL56" s="0"/>
      <c r="TPM56" s="0"/>
      <c r="TPN56" s="0"/>
      <c r="TPO56" s="0"/>
      <c r="TPP56" s="0"/>
      <c r="TPQ56" s="0"/>
      <c r="TPR56" s="0"/>
      <c r="TPS56" s="0"/>
      <c r="TPT56" s="0"/>
      <c r="TPU56" s="0"/>
      <c r="TPV56" s="0"/>
      <c r="TPW56" s="0"/>
      <c r="TPX56" s="0"/>
      <c r="TPY56" s="0"/>
      <c r="TPZ56" s="0"/>
      <c r="TQA56" s="0"/>
      <c r="TQB56" s="0"/>
      <c r="TQC56" s="0"/>
      <c r="TQD56" s="0"/>
      <c r="TQE56" s="0"/>
      <c r="TQF56" s="0"/>
      <c r="TQG56" s="0"/>
      <c r="TQH56" s="0"/>
      <c r="TQI56" s="0"/>
      <c r="TQJ56" s="0"/>
      <c r="TQK56" s="0"/>
      <c r="TQL56" s="0"/>
      <c r="TQM56" s="0"/>
      <c r="TQN56" s="0"/>
      <c r="TQO56" s="0"/>
      <c r="TQP56" s="0"/>
      <c r="TQQ56" s="0"/>
      <c r="TQR56" s="0"/>
      <c r="TQS56" s="0"/>
      <c r="TQT56" s="0"/>
      <c r="TQU56" s="0"/>
      <c r="TQV56" s="0"/>
      <c r="TQW56" s="0"/>
      <c r="TQX56" s="0"/>
      <c r="TQY56" s="0"/>
      <c r="TQZ56" s="0"/>
      <c r="TRA56" s="0"/>
      <c r="TRB56" s="0"/>
      <c r="TRC56" s="0"/>
      <c r="TRD56" s="0"/>
      <c r="TRE56" s="0"/>
      <c r="TRF56" s="0"/>
      <c r="TRG56" s="0"/>
      <c r="TRH56" s="0"/>
      <c r="TRI56" s="0"/>
      <c r="TRJ56" s="0"/>
      <c r="TRK56" s="0"/>
      <c r="TRL56" s="0"/>
      <c r="TRM56" s="0"/>
      <c r="TRN56" s="0"/>
      <c r="TRO56" s="0"/>
      <c r="TRP56" s="0"/>
      <c r="TRQ56" s="0"/>
      <c r="TRR56" s="0"/>
      <c r="TRS56" s="0"/>
      <c r="TRT56" s="0"/>
      <c r="TRU56" s="0"/>
      <c r="TRV56" s="0"/>
      <c r="TRW56" s="0"/>
      <c r="TRX56" s="0"/>
      <c r="TRY56" s="0"/>
      <c r="TRZ56" s="0"/>
      <c r="TSA56" s="0"/>
      <c r="TSB56" s="0"/>
      <c r="TSC56" s="0"/>
      <c r="TSD56" s="0"/>
      <c r="TSE56" s="0"/>
      <c r="TSF56" s="0"/>
      <c r="TSG56" s="0"/>
      <c r="TSH56" s="0"/>
      <c r="TSI56" s="0"/>
      <c r="TSJ56" s="0"/>
      <c r="TSK56" s="0"/>
      <c r="TSL56" s="0"/>
      <c r="TSM56" s="0"/>
      <c r="TSN56" s="0"/>
      <c r="TSO56" s="0"/>
      <c r="TSP56" s="0"/>
      <c r="TSQ56" s="0"/>
      <c r="TSR56" s="0"/>
      <c r="TSS56" s="0"/>
      <c r="TST56" s="0"/>
      <c r="TSU56" s="0"/>
      <c r="TSV56" s="0"/>
      <c r="TSW56" s="0"/>
      <c r="TSX56" s="0"/>
      <c r="TSY56" s="0"/>
      <c r="TSZ56" s="0"/>
      <c r="TTA56" s="0"/>
      <c r="TTB56" s="0"/>
      <c r="TTC56" s="0"/>
      <c r="TTD56" s="0"/>
      <c r="TTE56" s="0"/>
      <c r="TTF56" s="0"/>
      <c r="TTG56" s="0"/>
      <c r="TTH56" s="0"/>
      <c r="TTI56" s="0"/>
      <c r="TTJ56" s="0"/>
      <c r="TTK56" s="0"/>
      <c r="TTL56" s="0"/>
      <c r="TTM56" s="0"/>
      <c r="TTN56" s="0"/>
      <c r="TTO56" s="0"/>
      <c r="TTP56" s="0"/>
      <c r="TTQ56" s="0"/>
      <c r="TTR56" s="0"/>
      <c r="TTS56" s="0"/>
      <c r="TTT56" s="0"/>
      <c r="TTU56" s="0"/>
      <c r="TTV56" s="0"/>
      <c r="TTW56" s="0"/>
      <c r="TTX56" s="0"/>
      <c r="TTY56" s="0"/>
      <c r="TTZ56" s="0"/>
      <c r="TUA56" s="0"/>
      <c r="TUB56" s="0"/>
      <c r="TUC56" s="0"/>
      <c r="TUD56" s="0"/>
      <c r="TUE56" s="0"/>
      <c r="TUF56" s="0"/>
      <c r="TUG56" s="0"/>
      <c r="TUH56" s="0"/>
      <c r="TUI56" s="0"/>
      <c r="TUJ56" s="0"/>
      <c r="TUK56" s="0"/>
      <c r="TUL56" s="0"/>
      <c r="TUM56" s="0"/>
      <c r="TUN56" s="0"/>
      <c r="TUO56" s="0"/>
      <c r="TUP56" s="0"/>
      <c r="TUQ56" s="0"/>
      <c r="TUR56" s="0"/>
      <c r="TUS56" s="0"/>
      <c r="TUT56" s="0"/>
      <c r="TUU56" s="0"/>
      <c r="TUV56" s="0"/>
      <c r="TUW56" s="0"/>
      <c r="TUX56" s="0"/>
      <c r="TUY56" s="0"/>
      <c r="TUZ56" s="0"/>
      <c r="TVA56" s="0"/>
      <c r="TVB56" s="0"/>
      <c r="TVC56" s="0"/>
      <c r="TVD56" s="0"/>
      <c r="TVE56" s="0"/>
      <c r="TVF56" s="0"/>
      <c r="TVG56" s="0"/>
      <c r="TVH56" s="0"/>
      <c r="TVI56" s="0"/>
      <c r="TVJ56" s="0"/>
      <c r="TVK56" s="0"/>
      <c r="TVL56" s="0"/>
      <c r="TVM56" s="0"/>
      <c r="TVN56" s="0"/>
      <c r="TVO56" s="0"/>
      <c r="TVP56" s="0"/>
      <c r="TVQ56" s="0"/>
      <c r="TVR56" s="0"/>
      <c r="TVS56" s="0"/>
      <c r="TVT56" s="0"/>
      <c r="TVU56" s="0"/>
      <c r="TVV56" s="0"/>
      <c r="TVW56" s="0"/>
      <c r="TVX56" s="0"/>
      <c r="TVY56" s="0"/>
      <c r="TVZ56" s="0"/>
      <c r="TWA56" s="0"/>
      <c r="TWB56" s="0"/>
      <c r="TWC56" s="0"/>
      <c r="TWD56" s="0"/>
      <c r="TWE56" s="0"/>
      <c r="TWF56" s="0"/>
      <c r="TWG56" s="0"/>
      <c r="TWH56" s="0"/>
      <c r="TWI56" s="0"/>
      <c r="TWJ56" s="0"/>
      <c r="TWK56" s="0"/>
      <c r="TWL56" s="0"/>
      <c r="TWM56" s="0"/>
      <c r="TWN56" s="0"/>
      <c r="TWO56" s="0"/>
      <c r="TWP56" s="0"/>
      <c r="TWQ56" s="0"/>
      <c r="TWR56" s="0"/>
      <c r="TWS56" s="0"/>
      <c r="TWT56" s="0"/>
      <c r="TWU56" s="0"/>
      <c r="TWV56" s="0"/>
      <c r="TWW56" s="0"/>
      <c r="TWX56" s="0"/>
      <c r="TWY56" s="0"/>
      <c r="TWZ56" s="0"/>
      <c r="TXA56" s="0"/>
      <c r="TXB56" s="0"/>
      <c r="TXC56" s="0"/>
      <c r="TXD56" s="0"/>
      <c r="TXE56" s="0"/>
      <c r="TXF56" s="0"/>
      <c r="TXG56" s="0"/>
      <c r="TXH56" s="0"/>
      <c r="TXI56" s="0"/>
      <c r="TXJ56" s="0"/>
      <c r="TXK56" s="0"/>
      <c r="TXL56" s="0"/>
      <c r="TXM56" s="0"/>
      <c r="TXN56" s="0"/>
      <c r="TXO56" s="0"/>
      <c r="TXP56" s="0"/>
      <c r="TXQ56" s="0"/>
      <c r="TXR56" s="0"/>
      <c r="TXS56" s="0"/>
      <c r="TXT56" s="0"/>
      <c r="TXU56" s="0"/>
      <c r="TXV56" s="0"/>
      <c r="TXW56" s="0"/>
      <c r="TXX56" s="0"/>
      <c r="TXY56" s="0"/>
      <c r="TXZ56" s="0"/>
      <c r="TYA56" s="0"/>
      <c r="TYB56" s="0"/>
      <c r="TYC56" s="0"/>
      <c r="TYD56" s="0"/>
      <c r="TYE56" s="0"/>
      <c r="TYF56" s="0"/>
      <c r="TYG56" s="0"/>
      <c r="TYH56" s="0"/>
      <c r="TYI56" s="0"/>
      <c r="TYJ56" s="0"/>
      <c r="TYK56" s="0"/>
      <c r="TYL56" s="0"/>
      <c r="TYM56" s="0"/>
      <c r="TYN56" s="0"/>
      <c r="TYO56" s="0"/>
      <c r="TYP56" s="0"/>
      <c r="TYQ56" s="0"/>
      <c r="TYR56" s="0"/>
      <c r="TYS56" s="0"/>
      <c r="TYT56" s="0"/>
      <c r="TYU56" s="0"/>
      <c r="TYV56" s="0"/>
      <c r="TYW56" s="0"/>
      <c r="TYX56" s="0"/>
      <c r="TYY56" s="0"/>
      <c r="TYZ56" s="0"/>
      <c r="TZA56" s="0"/>
      <c r="TZB56" s="0"/>
      <c r="TZC56" s="0"/>
      <c r="TZD56" s="0"/>
      <c r="TZE56" s="0"/>
      <c r="TZF56" s="0"/>
      <c r="TZG56" s="0"/>
      <c r="TZH56" s="0"/>
      <c r="TZI56" s="0"/>
      <c r="TZJ56" s="0"/>
      <c r="TZK56" s="0"/>
      <c r="TZL56" s="0"/>
      <c r="TZM56" s="0"/>
      <c r="TZN56" s="0"/>
      <c r="TZO56" s="0"/>
      <c r="TZP56" s="0"/>
      <c r="TZQ56" s="0"/>
      <c r="TZR56" s="0"/>
      <c r="TZS56" s="0"/>
      <c r="TZT56" s="0"/>
      <c r="TZU56" s="0"/>
      <c r="TZV56" s="0"/>
      <c r="TZW56" s="0"/>
      <c r="TZX56" s="0"/>
      <c r="TZY56" s="0"/>
      <c r="TZZ56" s="0"/>
      <c r="UAA56" s="0"/>
      <c r="UAB56" s="0"/>
      <c r="UAC56" s="0"/>
      <c r="UAD56" s="0"/>
      <c r="UAE56" s="0"/>
      <c r="UAF56" s="0"/>
      <c r="UAG56" s="0"/>
      <c r="UAH56" s="0"/>
      <c r="UAI56" s="0"/>
      <c r="UAJ56" s="0"/>
      <c r="UAK56" s="0"/>
      <c r="UAL56" s="0"/>
      <c r="UAM56" s="0"/>
      <c r="UAN56" s="0"/>
      <c r="UAO56" s="0"/>
      <c r="UAP56" s="0"/>
      <c r="UAQ56" s="0"/>
      <c r="UAR56" s="0"/>
      <c r="UAS56" s="0"/>
      <c r="UAT56" s="0"/>
      <c r="UAU56" s="0"/>
      <c r="UAV56" s="0"/>
      <c r="UAW56" s="0"/>
      <c r="UAX56" s="0"/>
      <c r="UAY56" s="0"/>
      <c r="UAZ56" s="0"/>
      <c r="UBA56" s="0"/>
      <c r="UBB56" s="0"/>
      <c r="UBC56" s="0"/>
      <c r="UBD56" s="0"/>
      <c r="UBE56" s="0"/>
      <c r="UBF56" s="0"/>
      <c r="UBG56" s="0"/>
      <c r="UBH56" s="0"/>
      <c r="UBI56" s="0"/>
      <c r="UBJ56" s="0"/>
      <c r="UBK56" s="0"/>
      <c r="UBL56" s="0"/>
      <c r="UBM56" s="0"/>
      <c r="UBN56" s="0"/>
      <c r="UBO56" s="0"/>
      <c r="UBP56" s="0"/>
      <c r="UBQ56" s="0"/>
      <c r="UBR56" s="0"/>
      <c r="UBS56" s="0"/>
      <c r="UBT56" s="0"/>
      <c r="UBU56" s="0"/>
      <c r="UBV56" s="0"/>
      <c r="UBW56" s="0"/>
      <c r="UBX56" s="0"/>
      <c r="UBY56" s="0"/>
      <c r="UBZ56" s="0"/>
      <c r="UCA56" s="0"/>
      <c r="UCB56" s="0"/>
      <c r="UCC56" s="0"/>
      <c r="UCD56" s="0"/>
      <c r="UCE56" s="0"/>
      <c r="UCF56" s="0"/>
      <c r="UCG56" s="0"/>
      <c r="UCH56" s="0"/>
      <c r="UCI56" s="0"/>
      <c r="UCJ56" s="0"/>
      <c r="UCK56" s="0"/>
      <c r="UCL56" s="0"/>
      <c r="UCM56" s="0"/>
      <c r="UCN56" s="0"/>
      <c r="UCO56" s="0"/>
      <c r="UCP56" s="0"/>
      <c r="UCQ56" s="0"/>
      <c r="UCR56" s="0"/>
      <c r="UCS56" s="0"/>
      <c r="UCT56" s="0"/>
      <c r="UCU56" s="0"/>
      <c r="UCV56" s="0"/>
      <c r="UCW56" s="0"/>
      <c r="UCX56" s="0"/>
      <c r="UCY56" s="0"/>
      <c r="UCZ56" s="0"/>
      <c r="UDA56" s="0"/>
      <c r="UDB56" s="0"/>
      <c r="UDC56" s="0"/>
      <c r="UDD56" s="0"/>
      <c r="UDE56" s="0"/>
      <c r="UDF56" s="0"/>
      <c r="UDG56" s="0"/>
      <c r="UDH56" s="0"/>
      <c r="UDI56" s="0"/>
      <c r="UDJ56" s="0"/>
      <c r="UDK56" s="0"/>
      <c r="UDL56" s="0"/>
      <c r="UDM56" s="0"/>
      <c r="UDN56" s="0"/>
      <c r="UDO56" s="0"/>
      <c r="UDP56" s="0"/>
      <c r="UDQ56" s="0"/>
      <c r="UDR56" s="0"/>
      <c r="UDS56" s="0"/>
      <c r="UDT56" s="0"/>
      <c r="UDU56" s="0"/>
      <c r="UDV56" s="0"/>
      <c r="UDW56" s="0"/>
      <c r="UDX56" s="0"/>
      <c r="UDY56" s="0"/>
      <c r="UDZ56" s="0"/>
      <c r="UEA56" s="0"/>
      <c r="UEB56" s="0"/>
      <c r="UEC56" s="0"/>
      <c r="UED56" s="0"/>
      <c r="UEE56" s="0"/>
      <c r="UEF56" s="0"/>
      <c r="UEG56" s="0"/>
      <c r="UEH56" s="0"/>
      <c r="UEI56" s="0"/>
      <c r="UEJ56" s="0"/>
      <c r="UEK56" s="0"/>
      <c r="UEL56" s="0"/>
      <c r="UEM56" s="0"/>
      <c r="UEN56" s="0"/>
      <c r="UEO56" s="0"/>
      <c r="UEP56" s="0"/>
      <c r="UEQ56" s="0"/>
      <c r="UER56" s="0"/>
      <c r="UES56" s="0"/>
      <c r="UET56" s="0"/>
      <c r="UEU56" s="0"/>
      <c r="UEV56" s="0"/>
      <c r="UEW56" s="0"/>
      <c r="UEX56" s="0"/>
      <c r="UEY56" s="0"/>
      <c r="UEZ56" s="0"/>
      <c r="UFA56" s="0"/>
      <c r="UFB56" s="0"/>
      <c r="UFC56" s="0"/>
      <c r="UFD56" s="0"/>
      <c r="UFE56" s="0"/>
      <c r="UFF56" s="0"/>
      <c r="UFG56" s="0"/>
      <c r="UFH56" s="0"/>
      <c r="UFI56" s="0"/>
      <c r="UFJ56" s="0"/>
      <c r="UFK56" s="0"/>
      <c r="UFL56" s="0"/>
      <c r="UFM56" s="0"/>
      <c r="UFN56" s="0"/>
      <c r="UFO56" s="0"/>
      <c r="UFP56" s="0"/>
      <c r="UFQ56" s="0"/>
      <c r="UFR56" s="0"/>
      <c r="UFS56" s="0"/>
      <c r="UFT56" s="0"/>
      <c r="UFU56" s="0"/>
      <c r="UFV56" s="0"/>
      <c r="UFW56" s="0"/>
      <c r="UFX56" s="0"/>
      <c r="UFY56" s="0"/>
      <c r="UFZ56" s="0"/>
      <c r="UGA56" s="0"/>
      <c r="UGB56" s="0"/>
      <c r="UGC56" s="0"/>
      <c r="UGD56" s="0"/>
      <c r="UGE56" s="0"/>
      <c r="UGF56" s="0"/>
      <c r="UGG56" s="0"/>
      <c r="UGH56" s="0"/>
      <c r="UGI56" s="0"/>
      <c r="UGJ56" s="0"/>
      <c r="UGK56" s="0"/>
      <c r="UGL56" s="0"/>
      <c r="UGM56" s="0"/>
      <c r="UGN56" s="0"/>
      <c r="UGO56" s="0"/>
      <c r="UGP56" s="0"/>
      <c r="UGQ56" s="0"/>
      <c r="UGR56" s="0"/>
      <c r="UGS56" s="0"/>
      <c r="UGT56" s="0"/>
      <c r="UGU56" s="0"/>
      <c r="UGV56" s="0"/>
      <c r="UGW56" s="0"/>
      <c r="UGX56" s="0"/>
      <c r="UGY56" s="0"/>
      <c r="UGZ56" s="0"/>
      <c r="UHA56" s="0"/>
      <c r="UHB56" s="0"/>
      <c r="UHC56" s="0"/>
      <c r="UHD56" s="0"/>
      <c r="UHE56" s="0"/>
      <c r="UHF56" s="0"/>
      <c r="UHG56" s="0"/>
      <c r="UHH56" s="0"/>
      <c r="UHI56" s="0"/>
      <c r="UHJ56" s="0"/>
      <c r="UHK56" s="0"/>
      <c r="UHL56" s="0"/>
      <c r="UHM56" s="0"/>
      <c r="UHN56" s="0"/>
      <c r="UHO56" s="0"/>
      <c r="UHP56" s="0"/>
      <c r="UHQ56" s="0"/>
      <c r="UHR56" s="0"/>
      <c r="UHS56" s="0"/>
      <c r="UHT56" s="0"/>
      <c r="UHU56" s="0"/>
      <c r="UHV56" s="0"/>
      <c r="UHW56" s="0"/>
      <c r="UHX56" s="0"/>
      <c r="UHY56" s="0"/>
      <c r="UHZ56" s="0"/>
      <c r="UIA56" s="0"/>
      <c r="UIB56" s="0"/>
      <c r="UIC56" s="0"/>
      <c r="UID56" s="0"/>
      <c r="UIE56" s="0"/>
      <c r="UIF56" s="0"/>
      <c r="UIG56" s="0"/>
      <c r="UIH56" s="0"/>
      <c r="UII56" s="0"/>
      <c r="UIJ56" s="0"/>
      <c r="UIK56" s="0"/>
      <c r="UIL56" s="0"/>
      <c r="UIM56" s="0"/>
      <c r="UIN56" s="0"/>
      <c r="UIO56" s="0"/>
      <c r="UIP56" s="0"/>
      <c r="UIQ56" s="0"/>
      <c r="UIR56" s="0"/>
      <c r="UIS56" s="0"/>
      <c r="UIT56" s="0"/>
      <c r="UIU56" s="0"/>
      <c r="UIV56" s="0"/>
      <c r="UIW56" s="0"/>
      <c r="UIX56" s="0"/>
      <c r="UIY56" s="0"/>
      <c r="UIZ56" s="0"/>
      <c r="UJA56" s="0"/>
      <c r="UJB56" s="0"/>
      <c r="UJC56" s="0"/>
      <c r="UJD56" s="0"/>
      <c r="UJE56" s="0"/>
      <c r="UJF56" s="0"/>
      <c r="UJG56" s="0"/>
      <c r="UJH56" s="0"/>
      <c r="UJI56" s="0"/>
      <c r="UJJ56" s="0"/>
      <c r="UJK56" s="0"/>
      <c r="UJL56" s="0"/>
      <c r="UJM56" s="0"/>
      <c r="UJN56" s="0"/>
      <c r="UJO56" s="0"/>
      <c r="UJP56" s="0"/>
      <c r="UJQ56" s="0"/>
      <c r="UJR56" s="0"/>
      <c r="UJS56" s="0"/>
      <c r="UJT56" s="0"/>
      <c r="UJU56" s="0"/>
      <c r="UJV56" s="0"/>
      <c r="UJW56" s="0"/>
      <c r="UJX56" s="0"/>
      <c r="UJY56" s="0"/>
      <c r="UJZ56" s="0"/>
      <c r="UKA56" s="0"/>
      <c r="UKB56" s="0"/>
      <c r="UKC56" s="0"/>
      <c r="UKD56" s="0"/>
      <c r="UKE56" s="0"/>
      <c r="UKF56" s="0"/>
      <c r="UKG56" s="0"/>
      <c r="UKH56" s="0"/>
      <c r="UKI56" s="0"/>
      <c r="UKJ56" s="0"/>
      <c r="UKK56" s="0"/>
      <c r="UKL56" s="0"/>
      <c r="UKM56" s="0"/>
      <c r="UKN56" s="0"/>
      <c r="UKO56" s="0"/>
      <c r="UKP56" s="0"/>
      <c r="UKQ56" s="0"/>
      <c r="UKR56" s="0"/>
      <c r="UKS56" s="0"/>
      <c r="UKT56" s="0"/>
      <c r="UKU56" s="0"/>
      <c r="UKV56" s="0"/>
      <c r="UKW56" s="0"/>
      <c r="UKX56" s="0"/>
      <c r="UKY56" s="0"/>
      <c r="UKZ56" s="0"/>
      <c r="ULA56" s="0"/>
      <c r="ULB56" s="0"/>
      <c r="ULC56" s="0"/>
      <c r="ULD56" s="0"/>
      <c r="ULE56" s="0"/>
      <c r="ULF56" s="0"/>
      <c r="ULG56" s="0"/>
      <c r="ULH56" s="0"/>
      <c r="ULI56" s="0"/>
      <c r="ULJ56" s="0"/>
      <c r="ULK56" s="0"/>
      <c r="ULL56" s="0"/>
      <c r="ULM56" s="0"/>
      <c r="ULN56" s="0"/>
      <c r="ULO56" s="0"/>
      <c r="ULP56" s="0"/>
      <c r="ULQ56" s="0"/>
      <c r="ULR56" s="0"/>
      <c r="ULS56" s="0"/>
      <c r="ULT56" s="0"/>
      <c r="ULU56" s="0"/>
      <c r="ULV56" s="0"/>
      <c r="ULW56" s="0"/>
      <c r="ULX56" s="0"/>
      <c r="ULY56" s="0"/>
      <c r="ULZ56" s="0"/>
      <c r="UMA56" s="0"/>
      <c r="UMB56" s="0"/>
      <c r="UMC56" s="0"/>
      <c r="UMD56" s="0"/>
      <c r="UME56" s="0"/>
      <c r="UMF56" s="0"/>
      <c r="UMG56" s="0"/>
      <c r="UMH56" s="0"/>
      <c r="UMI56" s="0"/>
      <c r="UMJ56" s="0"/>
      <c r="UMK56" s="0"/>
      <c r="UML56" s="0"/>
      <c r="UMM56" s="0"/>
      <c r="UMN56" s="0"/>
      <c r="UMO56" s="0"/>
      <c r="UMP56" s="0"/>
      <c r="UMQ56" s="0"/>
      <c r="UMR56" s="0"/>
      <c r="UMS56" s="0"/>
      <c r="UMT56" s="0"/>
      <c r="UMU56" s="0"/>
      <c r="UMV56" s="0"/>
      <c r="UMW56" s="0"/>
      <c r="UMX56" s="0"/>
      <c r="UMY56" s="0"/>
      <c r="UMZ56" s="0"/>
      <c r="UNA56" s="0"/>
      <c r="UNB56" s="0"/>
      <c r="UNC56" s="0"/>
      <c r="UND56" s="0"/>
      <c r="UNE56" s="0"/>
      <c r="UNF56" s="0"/>
      <c r="UNG56" s="0"/>
      <c r="UNH56" s="0"/>
      <c r="UNI56" s="0"/>
      <c r="UNJ56" s="0"/>
      <c r="UNK56" s="0"/>
      <c r="UNL56" s="0"/>
      <c r="UNM56" s="0"/>
      <c r="UNN56" s="0"/>
      <c r="UNO56" s="0"/>
      <c r="UNP56" s="0"/>
      <c r="UNQ56" s="0"/>
      <c r="UNR56" s="0"/>
      <c r="UNS56" s="0"/>
      <c r="UNT56" s="0"/>
      <c r="UNU56" s="0"/>
      <c r="UNV56" s="0"/>
      <c r="UNW56" s="0"/>
      <c r="UNX56" s="0"/>
      <c r="UNY56" s="0"/>
      <c r="UNZ56" s="0"/>
      <c r="UOA56" s="0"/>
      <c r="UOB56" s="0"/>
      <c r="UOC56" s="0"/>
      <c r="UOD56" s="0"/>
      <c r="UOE56" s="0"/>
      <c r="UOF56" s="0"/>
      <c r="UOG56" s="0"/>
      <c r="UOH56" s="0"/>
      <c r="UOI56" s="0"/>
      <c r="UOJ56" s="0"/>
      <c r="UOK56" s="0"/>
      <c r="UOL56" s="0"/>
      <c r="UOM56" s="0"/>
      <c r="UON56" s="0"/>
      <c r="UOO56" s="0"/>
      <c r="UOP56" s="0"/>
      <c r="UOQ56" s="0"/>
      <c r="UOR56" s="0"/>
      <c r="UOS56" s="0"/>
      <c r="UOT56" s="0"/>
      <c r="UOU56" s="0"/>
      <c r="UOV56" s="0"/>
      <c r="UOW56" s="0"/>
      <c r="UOX56" s="0"/>
      <c r="UOY56" s="0"/>
      <c r="UOZ56" s="0"/>
      <c r="UPA56" s="0"/>
      <c r="UPB56" s="0"/>
      <c r="UPC56" s="0"/>
      <c r="UPD56" s="0"/>
      <c r="UPE56" s="0"/>
      <c r="UPF56" s="0"/>
      <c r="UPG56" s="0"/>
      <c r="UPH56" s="0"/>
      <c r="UPI56" s="0"/>
      <c r="UPJ56" s="0"/>
      <c r="UPK56" s="0"/>
      <c r="UPL56" s="0"/>
      <c r="UPM56" s="0"/>
      <c r="UPN56" s="0"/>
      <c r="UPO56" s="0"/>
      <c r="UPP56" s="0"/>
      <c r="UPQ56" s="0"/>
      <c r="UPR56" s="0"/>
      <c r="UPS56" s="0"/>
      <c r="UPT56" s="0"/>
      <c r="UPU56" s="0"/>
      <c r="UPV56" s="0"/>
      <c r="UPW56" s="0"/>
      <c r="UPX56" s="0"/>
      <c r="UPY56" s="0"/>
      <c r="UPZ56" s="0"/>
      <c r="UQA56" s="0"/>
      <c r="UQB56" s="0"/>
      <c r="UQC56" s="0"/>
      <c r="UQD56" s="0"/>
      <c r="UQE56" s="0"/>
      <c r="UQF56" s="0"/>
      <c r="UQG56" s="0"/>
      <c r="UQH56" s="0"/>
      <c r="UQI56" s="0"/>
      <c r="UQJ56" s="0"/>
      <c r="UQK56" s="0"/>
      <c r="UQL56" s="0"/>
      <c r="UQM56" s="0"/>
      <c r="UQN56" s="0"/>
      <c r="UQO56" s="0"/>
      <c r="UQP56" s="0"/>
      <c r="UQQ56" s="0"/>
      <c r="UQR56" s="0"/>
      <c r="UQS56" s="0"/>
      <c r="UQT56" s="0"/>
      <c r="UQU56" s="0"/>
      <c r="UQV56" s="0"/>
      <c r="UQW56" s="0"/>
      <c r="UQX56" s="0"/>
      <c r="UQY56" s="0"/>
      <c r="UQZ56" s="0"/>
      <c r="URA56" s="0"/>
      <c r="URB56" s="0"/>
      <c r="URC56" s="0"/>
      <c r="URD56" s="0"/>
      <c r="URE56" s="0"/>
      <c r="URF56" s="0"/>
      <c r="URG56" s="0"/>
      <c r="URH56" s="0"/>
      <c r="URI56" s="0"/>
      <c r="URJ56" s="0"/>
      <c r="URK56" s="0"/>
      <c r="URL56" s="0"/>
      <c r="URM56" s="0"/>
      <c r="URN56" s="0"/>
      <c r="URO56" s="0"/>
      <c r="URP56" s="0"/>
      <c r="URQ56" s="0"/>
      <c r="URR56" s="0"/>
      <c r="URS56" s="0"/>
      <c r="URT56" s="0"/>
      <c r="URU56" s="0"/>
      <c r="URV56" s="0"/>
      <c r="URW56" s="0"/>
      <c r="URX56" s="0"/>
      <c r="URY56" s="0"/>
      <c r="URZ56" s="0"/>
      <c r="USA56" s="0"/>
      <c r="USB56" s="0"/>
      <c r="USC56" s="0"/>
      <c r="USD56" s="0"/>
      <c r="USE56" s="0"/>
      <c r="USF56" s="0"/>
      <c r="USG56" s="0"/>
      <c r="USH56" s="0"/>
      <c r="USI56" s="0"/>
      <c r="USJ56" s="0"/>
      <c r="USK56" s="0"/>
      <c r="USL56" s="0"/>
      <c r="USM56" s="0"/>
      <c r="USN56" s="0"/>
      <c r="USO56" s="0"/>
      <c r="USP56" s="0"/>
      <c r="USQ56" s="0"/>
      <c r="USR56" s="0"/>
      <c r="USS56" s="0"/>
      <c r="UST56" s="0"/>
      <c r="USU56" s="0"/>
      <c r="USV56" s="0"/>
      <c r="USW56" s="0"/>
      <c r="USX56" s="0"/>
      <c r="USY56" s="0"/>
      <c r="USZ56" s="0"/>
      <c r="UTA56" s="0"/>
      <c r="UTB56" s="0"/>
      <c r="UTC56" s="0"/>
      <c r="UTD56" s="0"/>
      <c r="UTE56" s="0"/>
      <c r="UTF56" s="0"/>
      <c r="UTG56" s="0"/>
      <c r="UTH56" s="0"/>
      <c r="UTI56" s="0"/>
      <c r="UTJ56" s="0"/>
      <c r="UTK56" s="0"/>
      <c r="UTL56" s="0"/>
      <c r="UTM56" s="0"/>
      <c r="UTN56" s="0"/>
      <c r="UTO56" s="0"/>
      <c r="UTP56" s="0"/>
      <c r="UTQ56" s="0"/>
      <c r="UTR56" s="0"/>
      <c r="UTS56" s="0"/>
      <c r="UTT56" s="0"/>
      <c r="UTU56" s="0"/>
      <c r="UTV56" s="0"/>
      <c r="UTW56" s="0"/>
      <c r="UTX56" s="0"/>
      <c r="UTY56" s="0"/>
      <c r="UTZ56" s="0"/>
      <c r="UUA56" s="0"/>
      <c r="UUB56" s="0"/>
      <c r="UUC56" s="0"/>
      <c r="UUD56" s="0"/>
      <c r="UUE56" s="0"/>
      <c r="UUF56" s="0"/>
      <c r="UUG56" s="0"/>
      <c r="UUH56" s="0"/>
      <c r="UUI56" s="0"/>
      <c r="UUJ56" s="0"/>
      <c r="UUK56" s="0"/>
      <c r="UUL56" s="0"/>
      <c r="UUM56" s="0"/>
      <c r="UUN56" s="0"/>
      <c r="UUO56" s="0"/>
      <c r="UUP56" s="0"/>
      <c r="UUQ56" s="0"/>
      <c r="UUR56" s="0"/>
      <c r="UUS56" s="0"/>
      <c r="UUT56" s="0"/>
      <c r="UUU56" s="0"/>
      <c r="UUV56" s="0"/>
      <c r="UUW56" s="0"/>
      <c r="UUX56" s="0"/>
      <c r="UUY56" s="0"/>
      <c r="UUZ56" s="0"/>
      <c r="UVA56" s="0"/>
      <c r="UVB56" s="0"/>
      <c r="UVC56" s="0"/>
      <c r="UVD56" s="0"/>
      <c r="UVE56" s="0"/>
      <c r="UVF56" s="0"/>
      <c r="UVG56" s="0"/>
      <c r="UVH56" s="0"/>
      <c r="UVI56" s="0"/>
      <c r="UVJ56" s="0"/>
      <c r="UVK56" s="0"/>
      <c r="UVL56" s="0"/>
      <c r="UVM56" s="0"/>
      <c r="UVN56" s="0"/>
      <c r="UVO56" s="0"/>
      <c r="UVP56" s="0"/>
      <c r="UVQ56" s="0"/>
      <c r="UVR56" s="0"/>
      <c r="UVS56" s="0"/>
      <c r="UVT56" s="0"/>
      <c r="UVU56" s="0"/>
      <c r="UVV56" s="0"/>
      <c r="UVW56" s="0"/>
      <c r="UVX56" s="0"/>
      <c r="UVY56" s="0"/>
      <c r="UVZ56" s="0"/>
      <c r="UWA56" s="0"/>
      <c r="UWB56" s="0"/>
      <c r="UWC56" s="0"/>
      <c r="UWD56" s="0"/>
      <c r="UWE56" s="0"/>
      <c r="UWF56" s="0"/>
      <c r="UWG56" s="0"/>
      <c r="UWH56" s="0"/>
      <c r="UWI56" s="0"/>
      <c r="UWJ56" s="0"/>
      <c r="UWK56" s="0"/>
      <c r="UWL56" s="0"/>
      <c r="UWM56" s="0"/>
      <c r="UWN56" s="0"/>
      <c r="UWO56" s="0"/>
      <c r="UWP56" s="0"/>
      <c r="UWQ56" s="0"/>
      <c r="UWR56" s="0"/>
      <c r="UWS56" s="0"/>
      <c r="UWT56" s="0"/>
      <c r="UWU56" s="0"/>
      <c r="UWV56" s="0"/>
      <c r="UWW56" s="0"/>
      <c r="UWX56" s="0"/>
      <c r="UWY56" s="0"/>
      <c r="UWZ56" s="0"/>
      <c r="UXA56" s="0"/>
      <c r="UXB56" s="0"/>
      <c r="UXC56" s="0"/>
      <c r="UXD56" s="0"/>
      <c r="UXE56" s="0"/>
      <c r="UXF56" s="0"/>
      <c r="UXG56" s="0"/>
      <c r="UXH56" s="0"/>
      <c r="UXI56" s="0"/>
      <c r="UXJ56" s="0"/>
      <c r="UXK56" s="0"/>
      <c r="UXL56" s="0"/>
      <c r="UXM56" s="0"/>
      <c r="UXN56" s="0"/>
      <c r="UXO56" s="0"/>
      <c r="UXP56" s="0"/>
      <c r="UXQ56" s="0"/>
      <c r="UXR56" s="0"/>
      <c r="UXS56" s="0"/>
      <c r="UXT56" s="0"/>
      <c r="UXU56" s="0"/>
      <c r="UXV56" s="0"/>
      <c r="UXW56" s="0"/>
      <c r="UXX56" s="0"/>
      <c r="UXY56" s="0"/>
      <c r="UXZ56" s="0"/>
      <c r="UYA56" s="0"/>
      <c r="UYB56" s="0"/>
      <c r="UYC56" s="0"/>
      <c r="UYD56" s="0"/>
      <c r="UYE56" s="0"/>
      <c r="UYF56" s="0"/>
      <c r="UYG56" s="0"/>
      <c r="UYH56" s="0"/>
      <c r="UYI56" s="0"/>
      <c r="UYJ56" s="0"/>
      <c r="UYK56" s="0"/>
      <c r="UYL56" s="0"/>
      <c r="UYM56" s="0"/>
      <c r="UYN56" s="0"/>
      <c r="UYO56" s="0"/>
      <c r="UYP56" s="0"/>
      <c r="UYQ56" s="0"/>
      <c r="UYR56" s="0"/>
      <c r="UYS56" s="0"/>
      <c r="UYT56" s="0"/>
      <c r="UYU56" s="0"/>
      <c r="UYV56" s="0"/>
      <c r="UYW56" s="0"/>
      <c r="UYX56" s="0"/>
      <c r="UYY56" s="0"/>
      <c r="UYZ56" s="0"/>
      <c r="UZA56" s="0"/>
      <c r="UZB56" s="0"/>
      <c r="UZC56" s="0"/>
      <c r="UZD56" s="0"/>
      <c r="UZE56" s="0"/>
      <c r="UZF56" s="0"/>
      <c r="UZG56" s="0"/>
      <c r="UZH56" s="0"/>
      <c r="UZI56" s="0"/>
      <c r="UZJ56" s="0"/>
      <c r="UZK56" s="0"/>
      <c r="UZL56" s="0"/>
      <c r="UZM56" s="0"/>
      <c r="UZN56" s="0"/>
      <c r="UZO56" s="0"/>
      <c r="UZP56" s="0"/>
      <c r="UZQ56" s="0"/>
      <c r="UZR56" s="0"/>
      <c r="UZS56" s="0"/>
      <c r="UZT56" s="0"/>
      <c r="UZU56" s="0"/>
      <c r="UZV56" s="0"/>
      <c r="UZW56" s="0"/>
      <c r="UZX56" s="0"/>
      <c r="UZY56" s="0"/>
      <c r="UZZ56" s="0"/>
      <c r="VAA56" s="0"/>
      <c r="VAB56" s="0"/>
      <c r="VAC56" s="0"/>
      <c r="VAD56" s="0"/>
      <c r="VAE56" s="0"/>
      <c r="VAF56" s="0"/>
      <c r="VAG56" s="0"/>
      <c r="VAH56" s="0"/>
      <c r="VAI56" s="0"/>
      <c r="VAJ56" s="0"/>
      <c r="VAK56" s="0"/>
      <c r="VAL56" s="0"/>
      <c r="VAM56" s="0"/>
      <c r="VAN56" s="0"/>
      <c r="VAO56" s="0"/>
      <c r="VAP56" s="0"/>
      <c r="VAQ56" s="0"/>
      <c r="VAR56" s="0"/>
      <c r="VAS56" s="0"/>
      <c r="VAT56" s="0"/>
      <c r="VAU56" s="0"/>
      <c r="VAV56" s="0"/>
      <c r="VAW56" s="0"/>
      <c r="VAX56" s="0"/>
      <c r="VAY56" s="0"/>
      <c r="VAZ56" s="0"/>
      <c r="VBA56" s="0"/>
      <c r="VBB56" s="0"/>
      <c r="VBC56" s="0"/>
      <c r="VBD56" s="0"/>
      <c r="VBE56" s="0"/>
      <c r="VBF56" s="0"/>
      <c r="VBG56" s="0"/>
      <c r="VBH56" s="0"/>
      <c r="VBI56" s="0"/>
      <c r="VBJ56" s="0"/>
      <c r="VBK56" s="0"/>
      <c r="VBL56" s="0"/>
      <c r="VBM56" s="0"/>
      <c r="VBN56" s="0"/>
      <c r="VBO56" s="0"/>
      <c r="VBP56" s="0"/>
      <c r="VBQ56" s="0"/>
      <c r="VBR56" s="0"/>
      <c r="VBS56" s="0"/>
      <c r="VBT56" s="0"/>
      <c r="VBU56" s="0"/>
      <c r="VBV56" s="0"/>
      <c r="VBW56" s="0"/>
      <c r="VBX56" s="0"/>
      <c r="VBY56" s="0"/>
      <c r="VBZ56" s="0"/>
      <c r="VCA56" s="0"/>
      <c r="VCB56" s="0"/>
      <c r="VCC56" s="0"/>
      <c r="VCD56" s="0"/>
      <c r="VCE56" s="0"/>
      <c r="VCF56" s="0"/>
      <c r="VCG56" s="0"/>
      <c r="VCH56" s="0"/>
      <c r="VCI56" s="0"/>
      <c r="VCJ56" s="0"/>
      <c r="VCK56" s="0"/>
      <c r="VCL56" s="0"/>
      <c r="VCM56" s="0"/>
      <c r="VCN56" s="0"/>
      <c r="VCO56" s="0"/>
      <c r="VCP56" s="0"/>
      <c r="VCQ56" s="0"/>
      <c r="VCR56" s="0"/>
      <c r="VCS56" s="0"/>
      <c r="VCT56" s="0"/>
      <c r="VCU56" s="0"/>
      <c r="VCV56" s="0"/>
      <c r="VCW56" s="0"/>
      <c r="VCX56" s="0"/>
      <c r="VCY56" s="0"/>
      <c r="VCZ56" s="0"/>
      <c r="VDA56" s="0"/>
      <c r="VDB56" s="0"/>
      <c r="VDC56" s="0"/>
      <c r="VDD56" s="0"/>
      <c r="VDE56" s="0"/>
      <c r="VDF56" s="0"/>
      <c r="VDG56" s="0"/>
      <c r="VDH56" s="0"/>
      <c r="VDI56" s="0"/>
      <c r="VDJ56" s="0"/>
      <c r="VDK56" s="0"/>
      <c r="VDL56" s="0"/>
      <c r="VDM56" s="0"/>
      <c r="VDN56" s="0"/>
      <c r="VDO56" s="0"/>
      <c r="VDP56" s="0"/>
      <c r="VDQ56" s="0"/>
      <c r="VDR56" s="0"/>
      <c r="VDS56" s="0"/>
      <c r="VDT56" s="0"/>
      <c r="VDU56" s="0"/>
      <c r="VDV56" s="0"/>
      <c r="VDW56" s="0"/>
      <c r="VDX56" s="0"/>
      <c r="VDY56" s="0"/>
      <c r="VDZ56" s="0"/>
      <c r="VEA56" s="0"/>
      <c r="VEB56" s="0"/>
      <c r="VEC56" s="0"/>
      <c r="VED56" s="0"/>
      <c r="VEE56" s="0"/>
      <c r="VEF56" s="0"/>
      <c r="VEG56" s="0"/>
      <c r="VEH56" s="0"/>
      <c r="VEI56" s="0"/>
      <c r="VEJ56" s="0"/>
      <c r="VEK56" s="0"/>
      <c r="VEL56" s="0"/>
      <c r="VEM56" s="0"/>
      <c r="VEN56" s="0"/>
      <c r="VEO56" s="0"/>
      <c r="VEP56" s="0"/>
      <c r="VEQ56" s="0"/>
      <c r="VER56" s="0"/>
      <c r="VES56" s="0"/>
      <c r="VET56" s="0"/>
      <c r="VEU56" s="0"/>
      <c r="VEV56" s="0"/>
      <c r="VEW56" s="0"/>
      <c r="VEX56" s="0"/>
      <c r="VEY56" s="0"/>
      <c r="VEZ56" s="0"/>
      <c r="VFA56" s="0"/>
      <c r="VFB56" s="0"/>
      <c r="VFC56" s="0"/>
      <c r="VFD56" s="0"/>
      <c r="VFE56" s="0"/>
      <c r="VFF56" s="0"/>
      <c r="VFG56" s="0"/>
      <c r="VFH56" s="0"/>
      <c r="VFI56" s="0"/>
      <c r="VFJ56" s="0"/>
      <c r="VFK56" s="0"/>
      <c r="VFL56" s="0"/>
      <c r="VFM56" s="0"/>
      <c r="VFN56" s="0"/>
      <c r="VFO56" s="0"/>
      <c r="VFP56" s="0"/>
      <c r="VFQ56" s="0"/>
      <c r="VFR56" s="0"/>
      <c r="VFS56" s="0"/>
      <c r="VFT56" s="0"/>
      <c r="VFU56" s="0"/>
      <c r="VFV56" s="0"/>
      <c r="VFW56" s="0"/>
      <c r="VFX56" s="0"/>
      <c r="VFY56" s="0"/>
      <c r="VFZ56" s="0"/>
      <c r="VGA56" s="0"/>
      <c r="VGB56" s="0"/>
      <c r="VGC56" s="0"/>
      <c r="VGD56" s="0"/>
      <c r="VGE56" s="0"/>
      <c r="VGF56" s="0"/>
      <c r="VGG56" s="0"/>
      <c r="VGH56" s="0"/>
      <c r="VGI56" s="0"/>
      <c r="VGJ56" s="0"/>
      <c r="VGK56" s="0"/>
      <c r="VGL56" s="0"/>
      <c r="VGM56" s="0"/>
      <c r="VGN56" s="0"/>
      <c r="VGO56" s="0"/>
      <c r="VGP56" s="0"/>
      <c r="VGQ56" s="0"/>
      <c r="VGR56" s="0"/>
      <c r="VGS56" s="0"/>
      <c r="VGT56" s="0"/>
      <c r="VGU56" s="0"/>
      <c r="VGV56" s="0"/>
      <c r="VGW56" s="0"/>
      <c r="VGX56" s="0"/>
      <c r="VGY56" s="0"/>
      <c r="VGZ56" s="0"/>
      <c r="VHA56" s="0"/>
      <c r="VHB56" s="0"/>
      <c r="VHC56" s="0"/>
      <c r="VHD56" s="0"/>
      <c r="VHE56" s="0"/>
      <c r="VHF56" s="0"/>
      <c r="VHG56" s="0"/>
      <c r="VHH56" s="0"/>
      <c r="VHI56" s="0"/>
      <c r="VHJ56" s="0"/>
      <c r="VHK56" s="0"/>
      <c r="VHL56" s="0"/>
      <c r="VHM56" s="0"/>
      <c r="VHN56" s="0"/>
      <c r="VHO56" s="0"/>
      <c r="VHP56" s="0"/>
      <c r="VHQ56" s="0"/>
      <c r="VHR56" s="0"/>
      <c r="VHS56" s="0"/>
      <c r="VHT56" s="0"/>
      <c r="VHU56" s="0"/>
      <c r="VHV56" s="0"/>
      <c r="VHW56" s="0"/>
      <c r="VHX56" s="0"/>
      <c r="VHY56" s="0"/>
      <c r="VHZ56" s="0"/>
      <c r="VIA56" s="0"/>
      <c r="VIB56" s="0"/>
      <c r="VIC56" s="0"/>
      <c r="VID56" s="0"/>
      <c r="VIE56" s="0"/>
      <c r="VIF56" s="0"/>
      <c r="VIG56" s="0"/>
      <c r="VIH56" s="0"/>
      <c r="VII56" s="0"/>
      <c r="VIJ56" s="0"/>
      <c r="VIK56" s="0"/>
      <c r="VIL56" s="0"/>
      <c r="VIM56" s="0"/>
      <c r="VIN56" s="0"/>
      <c r="VIO56" s="0"/>
      <c r="VIP56" s="0"/>
      <c r="VIQ56" s="0"/>
      <c r="VIR56" s="0"/>
      <c r="VIS56" s="0"/>
      <c r="VIT56" s="0"/>
      <c r="VIU56" s="0"/>
      <c r="VIV56" s="0"/>
      <c r="VIW56" s="0"/>
      <c r="VIX56" s="0"/>
      <c r="VIY56" s="0"/>
      <c r="VIZ56" s="0"/>
      <c r="VJA56" s="0"/>
      <c r="VJB56" s="0"/>
      <c r="VJC56" s="0"/>
      <c r="VJD56" s="0"/>
      <c r="VJE56" s="0"/>
      <c r="VJF56" s="0"/>
      <c r="VJG56" s="0"/>
      <c r="VJH56" s="0"/>
      <c r="VJI56" s="0"/>
      <c r="VJJ56" s="0"/>
      <c r="VJK56" s="0"/>
      <c r="VJL56" s="0"/>
      <c r="VJM56" s="0"/>
      <c r="VJN56" s="0"/>
      <c r="VJO56" s="0"/>
      <c r="VJP56" s="0"/>
      <c r="VJQ56" s="0"/>
      <c r="VJR56" s="0"/>
      <c r="VJS56" s="0"/>
      <c r="VJT56" s="0"/>
      <c r="VJU56" s="0"/>
      <c r="VJV56" s="0"/>
      <c r="VJW56" s="0"/>
      <c r="VJX56" s="0"/>
      <c r="VJY56" s="0"/>
      <c r="VJZ56" s="0"/>
      <c r="VKA56" s="0"/>
      <c r="VKB56" s="0"/>
      <c r="VKC56" s="0"/>
      <c r="VKD56" s="0"/>
      <c r="VKE56" s="0"/>
      <c r="VKF56" s="0"/>
      <c r="VKG56" s="0"/>
      <c r="VKH56" s="0"/>
      <c r="VKI56" s="0"/>
      <c r="VKJ56" s="0"/>
      <c r="VKK56" s="0"/>
      <c r="VKL56" s="0"/>
      <c r="VKM56" s="0"/>
      <c r="VKN56" s="0"/>
      <c r="VKO56" s="0"/>
      <c r="VKP56" s="0"/>
      <c r="VKQ56" s="0"/>
      <c r="VKR56" s="0"/>
      <c r="VKS56" s="0"/>
      <c r="VKT56" s="0"/>
      <c r="VKU56" s="0"/>
      <c r="VKV56" s="0"/>
      <c r="VKW56" s="0"/>
      <c r="VKX56" s="0"/>
      <c r="VKY56" s="0"/>
      <c r="VKZ56" s="0"/>
      <c r="VLA56" s="0"/>
      <c r="VLB56" s="0"/>
      <c r="VLC56" s="0"/>
      <c r="VLD56" s="0"/>
      <c r="VLE56" s="0"/>
      <c r="VLF56" s="0"/>
      <c r="VLG56" s="0"/>
      <c r="VLH56" s="0"/>
      <c r="VLI56" s="0"/>
      <c r="VLJ56" s="0"/>
      <c r="VLK56" s="0"/>
      <c r="VLL56" s="0"/>
      <c r="VLM56" s="0"/>
      <c r="VLN56" s="0"/>
      <c r="VLO56" s="0"/>
      <c r="VLP56" s="0"/>
      <c r="VLQ56" s="0"/>
      <c r="VLR56" s="0"/>
      <c r="VLS56" s="0"/>
      <c r="VLT56" s="0"/>
      <c r="VLU56" s="0"/>
      <c r="VLV56" s="0"/>
      <c r="VLW56" s="0"/>
      <c r="VLX56" s="0"/>
      <c r="VLY56" s="0"/>
      <c r="VLZ56" s="0"/>
      <c r="VMA56" s="0"/>
      <c r="VMB56" s="0"/>
      <c r="VMC56" s="0"/>
      <c r="VMD56" s="0"/>
      <c r="VME56" s="0"/>
      <c r="VMF56" s="0"/>
      <c r="VMG56" s="0"/>
      <c r="VMH56" s="0"/>
      <c r="VMI56" s="0"/>
      <c r="VMJ56" s="0"/>
      <c r="VMK56" s="0"/>
      <c r="VML56" s="0"/>
      <c r="VMM56" s="0"/>
      <c r="VMN56" s="0"/>
      <c r="VMO56" s="0"/>
      <c r="VMP56" s="0"/>
      <c r="VMQ56" s="0"/>
      <c r="VMR56" s="0"/>
      <c r="VMS56" s="0"/>
      <c r="VMT56" s="0"/>
      <c r="VMU56" s="0"/>
      <c r="VMV56" s="0"/>
      <c r="VMW56" s="0"/>
      <c r="VMX56" s="0"/>
      <c r="VMY56" s="0"/>
      <c r="VMZ56" s="0"/>
      <c r="VNA56" s="0"/>
      <c r="VNB56" s="0"/>
      <c r="VNC56" s="0"/>
      <c r="VND56" s="0"/>
      <c r="VNE56" s="0"/>
      <c r="VNF56" s="0"/>
      <c r="VNG56" s="0"/>
      <c r="VNH56" s="0"/>
      <c r="VNI56" s="0"/>
      <c r="VNJ56" s="0"/>
      <c r="VNK56" s="0"/>
      <c r="VNL56" s="0"/>
      <c r="VNM56" s="0"/>
      <c r="VNN56" s="0"/>
      <c r="VNO56" s="0"/>
      <c r="VNP56" s="0"/>
      <c r="VNQ56" s="0"/>
      <c r="VNR56" s="0"/>
      <c r="VNS56" s="0"/>
      <c r="VNT56" s="0"/>
      <c r="VNU56" s="0"/>
      <c r="VNV56" s="0"/>
      <c r="VNW56" s="0"/>
      <c r="VNX56" s="0"/>
      <c r="VNY56" s="0"/>
      <c r="VNZ56" s="0"/>
      <c r="VOA56" s="0"/>
      <c r="VOB56" s="0"/>
      <c r="VOC56" s="0"/>
      <c r="VOD56" s="0"/>
      <c r="VOE56" s="0"/>
      <c r="VOF56" s="0"/>
      <c r="VOG56" s="0"/>
      <c r="VOH56" s="0"/>
      <c r="VOI56" s="0"/>
      <c r="VOJ56" s="0"/>
      <c r="VOK56" s="0"/>
      <c r="VOL56" s="0"/>
      <c r="VOM56" s="0"/>
      <c r="VON56" s="0"/>
      <c r="VOO56" s="0"/>
      <c r="VOP56" s="0"/>
      <c r="VOQ56" s="0"/>
      <c r="VOR56" s="0"/>
      <c r="VOS56" s="0"/>
      <c r="VOT56" s="0"/>
      <c r="VOU56" s="0"/>
      <c r="VOV56" s="0"/>
      <c r="VOW56" s="0"/>
      <c r="VOX56" s="0"/>
      <c r="VOY56" s="0"/>
      <c r="VOZ56" s="0"/>
      <c r="VPA56" s="0"/>
      <c r="VPB56" s="0"/>
      <c r="VPC56" s="0"/>
      <c r="VPD56" s="0"/>
      <c r="VPE56" s="0"/>
      <c r="VPF56" s="0"/>
      <c r="VPG56" s="0"/>
      <c r="VPH56" s="0"/>
      <c r="VPI56" s="0"/>
      <c r="VPJ56" s="0"/>
      <c r="VPK56" s="0"/>
      <c r="VPL56" s="0"/>
      <c r="VPM56" s="0"/>
      <c r="VPN56" s="0"/>
      <c r="VPO56" s="0"/>
      <c r="VPP56" s="0"/>
      <c r="VPQ56" s="0"/>
      <c r="VPR56" s="0"/>
      <c r="VPS56" s="0"/>
      <c r="VPT56" s="0"/>
      <c r="VPU56" s="0"/>
      <c r="VPV56" s="0"/>
      <c r="VPW56" s="0"/>
      <c r="VPX56" s="0"/>
      <c r="VPY56" s="0"/>
      <c r="VPZ56" s="0"/>
      <c r="VQA56" s="0"/>
      <c r="VQB56" s="0"/>
      <c r="VQC56" s="0"/>
      <c r="VQD56" s="0"/>
      <c r="VQE56" s="0"/>
      <c r="VQF56" s="0"/>
      <c r="VQG56" s="0"/>
      <c r="VQH56" s="0"/>
      <c r="VQI56" s="0"/>
      <c r="VQJ56" s="0"/>
      <c r="VQK56" s="0"/>
      <c r="VQL56" s="0"/>
      <c r="VQM56" s="0"/>
      <c r="VQN56" s="0"/>
      <c r="VQO56" s="0"/>
      <c r="VQP56" s="0"/>
      <c r="VQQ56" s="0"/>
      <c r="VQR56" s="0"/>
      <c r="VQS56" s="0"/>
      <c r="VQT56" s="0"/>
      <c r="VQU56" s="0"/>
      <c r="VQV56" s="0"/>
      <c r="VQW56" s="0"/>
      <c r="VQX56" s="0"/>
      <c r="VQY56" s="0"/>
      <c r="VQZ56" s="0"/>
      <c r="VRA56" s="0"/>
      <c r="VRB56" s="0"/>
      <c r="VRC56" s="0"/>
      <c r="VRD56" s="0"/>
      <c r="VRE56" s="0"/>
      <c r="VRF56" s="0"/>
      <c r="VRG56" s="0"/>
      <c r="VRH56" s="0"/>
      <c r="VRI56" s="0"/>
      <c r="VRJ56" s="0"/>
      <c r="VRK56" s="0"/>
      <c r="VRL56" s="0"/>
      <c r="VRM56" s="0"/>
      <c r="VRN56" s="0"/>
      <c r="VRO56" s="0"/>
      <c r="VRP56" s="0"/>
      <c r="VRQ56" s="0"/>
      <c r="VRR56" s="0"/>
      <c r="VRS56" s="0"/>
      <c r="VRT56" s="0"/>
      <c r="VRU56" s="0"/>
      <c r="VRV56" s="0"/>
      <c r="VRW56" s="0"/>
      <c r="VRX56" s="0"/>
      <c r="VRY56" s="0"/>
      <c r="VRZ56" s="0"/>
      <c r="VSA56" s="0"/>
      <c r="VSB56" s="0"/>
      <c r="VSC56" s="0"/>
      <c r="VSD56" s="0"/>
      <c r="VSE56" s="0"/>
      <c r="VSF56" s="0"/>
      <c r="VSG56" s="0"/>
      <c r="VSH56" s="0"/>
      <c r="VSI56" s="0"/>
      <c r="VSJ56" s="0"/>
      <c r="VSK56" s="0"/>
      <c r="VSL56" s="0"/>
      <c r="VSM56" s="0"/>
      <c r="VSN56" s="0"/>
      <c r="VSO56" s="0"/>
      <c r="VSP56" s="0"/>
      <c r="VSQ56" s="0"/>
      <c r="VSR56" s="0"/>
      <c r="VSS56" s="0"/>
      <c r="VST56" s="0"/>
      <c r="VSU56" s="0"/>
      <c r="VSV56" s="0"/>
      <c r="VSW56" s="0"/>
      <c r="VSX56" s="0"/>
      <c r="VSY56" s="0"/>
      <c r="VSZ56" s="0"/>
      <c r="VTA56" s="0"/>
      <c r="VTB56" s="0"/>
      <c r="VTC56" s="0"/>
      <c r="VTD56" s="0"/>
      <c r="VTE56" s="0"/>
      <c r="VTF56" s="0"/>
      <c r="VTG56" s="0"/>
      <c r="VTH56" s="0"/>
      <c r="VTI56" s="0"/>
      <c r="VTJ56" s="0"/>
      <c r="VTK56" s="0"/>
      <c r="VTL56" s="0"/>
      <c r="VTM56" s="0"/>
      <c r="VTN56" s="0"/>
      <c r="VTO56" s="0"/>
      <c r="VTP56" s="0"/>
      <c r="VTQ56" s="0"/>
      <c r="VTR56" s="0"/>
      <c r="VTS56" s="0"/>
      <c r="VTT56" s="0"/>
      <c r="VTU56" s="0"/>
      <c r="VTV56" s="0"/>
      <c r="VTW56" s="0"/>
      <c r="VTX56" s="0"/>
      <c r="VTY56" s="0"/>
      <c r="VTZ56" s="0"/>
      <c r="VUA56" s="0"/>
      <c r="VUB56" s="0"/>
      <c r="VUC56" s="0"/>
      <c r="VUD56" s="0"/>
      <c r="VUE56" s="0"/>
      <c r="VUF56" s="0"/>
      <c r="VUG56" s="0"/>
      <c r="VUH56" s="0"/>
      <c r="VUI56" s="0"/>
      <c r="VUJ56" s="0"/>
      <c r="VUK56" s="0"/>
      <c r="VUL56" s="0"/>
      <c r="VUM56" s="0"/>
      <c r="VUN56" s="0"/>
      <c r="VUO56" s="0"/>
      <c r="VUP56" s="0"/>
      <c r="VUQ56" s="0"/>
      <c r="VUR56" s="0"/>
      <c r="VUS56" s="0"/>
      <c r="VUT56" s="0"/>
      <c r="VUU56" s="0"/>
      <c r="VUV56" s="0"/>
      <c r="VUW56" s="0"/>
      <c r="VUX56" s="0"/>
      <c r="VUY56" s="0"/>
      <c r="VUZ56" s="0"/>
      <c r="VVA56" s="0"/>
      <c r="VVB56" s="0"/>
      <c r="VVC56" s="0"/>
      <c r="VVD56" s="0"/>
      <c r="VVE56" s="0"/>
      <c r="VVF56" s="0"/>
      <c r="VVG56" s="0"/>
      <c r="VVH56" s="0"/>
      <c r="VVI56" s="0"/>
      <c r="VVJ56" s="0"/>
      <c r="VVK56" s="0"/>
      <c r="VVL56" s="0"/>
      <c r="VVM56" s="0"/>
      <c r="VVN56" s="0"/>
      <c r="VVO56" s="0"/>
      <c r="VVP56" s="0"/>
      <c r="VVQ56" s="0"/>
      <c r="VVR56" s="0"/>
      <c r="VVS56" s="0"/>
      <c r="VVT56" s="0"/>
      <c r="VVU56" s="0"/>
      <c r="VVV56" s="0"/>
      <c r="VVW56" s="0"/>
      <c r="VVX56" s="0"/>
      <c r="VVY56" s="0"/>
      <c r="VVZ56" s="0"/>
      <c r="VWA56" s="0"/>
      <c r="VWB56" s="0"/>
      <c r="VWC56" s="0"/>
      <c r="VWD56" s="0"/>
      <c r="VWE56" s="0"/>
      <c r="VWF56" s="0"/>
      <c r="VWG56" s="0"/>
      <c r="VWH56" s="0"/>
      <c r="VWI56" s="0"/>
      <c r="VWJ56" s="0"/>
      <c r="VWK56" s="0"/>
      <c r="VWL56" s="0"/>
      <c r="VWM56" s="0"/>
      <c r="VWN56" s="0"/>
      <c r="VWO56" s="0"/>
      <c r="VWP56" s="0"/>
      <c r="VWQ56" s="0"/>
      <c r="VWR56" s="0"/>
      <c r="VWS56" s="0"/>
      <c r="VWT56" s="0"/>
      <c r="VWU56" s="0"/>
      <c r="VWV56" s="0"/>
      <c r="VWW56" s="0"/>
      <c r="VWX56" s="0"/>
      <c r="VWY56" s="0"/>
      <c r="VWZ56" s="0"/>
      <c r="VXA56" s="0"/>
      <c r="VXB56" s="0"/>
      <c r="VXC56" s="0"/>
      <c r="VXD56" s="0"/>
      <c r="VXE56" s="0"/>
      <c r="VXF56" s="0"/>
      <c r="VXG56" s="0"/>
      <c r="VXH56" s="0"/>
      <c r="VXI56" s="0"/>
      <c r="VXJ56" s="0"/>
      <c r="VXK56" s="0"/>
      <c r="VXL56" s="0"/>
      <c r="VXM56" s="0"/>
      <c r="VXN56" s="0"/>
      <c r="VXO56" s="0"/>
      <c r="VXP56" s="0"/>
      <c r="VXQ56" s="0"/>
      <c r="VXR56" s="0"/>
      <c r="VXS56" s="0"/>
      <c r="VXT56" s="0"/>
      <c r="VXU56" s="0"/>
      <c r="VXV56" s="0"/>
      <c r="VXW56" s="0"/>
      <c r="VXX56" s="0"/>
      <c r="VXY56" s="0"/>
      <c r="VXZ56" s="0"/>
      <c r="VYA56" s="0"/>
      <c r="VYB56" s="0"/>
      <c r="VYC56" s="0"/>
      <c r="VYD56" s="0"/>
      <c r="VYE56" s="0"/>
      <c r="VYF56" s="0"/>
      <c r="VYG56" s="0"/>
      <c r="VYH56" s="0"/>
      <c r="VYI56" s="0"/>
      <c r="VYJ56" s="0"/>
      <c r="VYK56" s="0"/>
      <c r="VYL56" s="0"/>
      <c r="VYM56" s="0"/>
      <c r="VYN56" s="0"/>
      <c r="VYO56" s="0"/>
      <c r="VYP56" s="0"/>
      <c r="VYQ56" s="0"/>
      <c r="VYR56" s="0"/>
      <c r="VYS56" s="0"/>
      <c r="VYT56" s="0"/>
      <c r="VYU56" s="0"/>
      <c r="VYV56" s="0"/>
      <c r="VYW56" s="0"/>
      <c r="VYX56" s="0"/>
      <c r="VYY56" s="0"/>
      <c r="VYZ56" s="0"/>
      <c r="VZA56" s="0"/>
      <c r="VZB56" s="0"/>
      <c r="VZC56" s="0"/>
      <c r="VZD56" s="0"/>
      <c r="VZE56" s="0"/>
      <c r="VZF56" s="0"/>
      <c r="VZG56" s="0"/>
      <c r="VZH56" s="0"/>
      <c r="VZI56" s="0"/>
      <c r="VZJ56" s="0"/>
      <c r="VZK56" s="0"/>
      <c r="VZL56" s="0"/>
      <c r="VZM56" s="0"/>
      <c r="VZN56" s="0"/>
      <c r="VZO56" s="0"/>
      <c r="VZP56" s="0"/>
      <c r="VZQ56" s="0"/>
      <c r="VZR56" s="0"/>
      <c r="VZS56" s="0"/>
      <c r="VZT56" s="0"/>
      <c r="VZU56" s="0"/>
      <c r="VZV56" s="0"/>
      <c r="VZW56" s="0"/>
      <c r="VZX56" s="0"/>
      <c r="VZY56" s="0"/>
      <c r="VZZ56" s="0"/>
      <c r="WAA56" s="0"/>
      <c r="WAB56" s="0"/>
      <c r="WAC56" s="0"/>
      <c r="WAD56" s="0"/>
      <c r="WAE56" s="0"/>
      <c r="WAF56" s="0"/>
      <c r="WAG56" s="0"/>
      <c r="WAH56" s="0"/>
      <c r="WAI56" s="0"/>
      <c r="WAJ56" s="0"/>
      <c r="WAK56" s="0"/>
      <c r="WAL56" s="0"/>
      <c r="WAM56" s="0"/>
      <c r="WAN56" s="0"/>
      <c r="WAO56" s="0"/>
      <c r="WAP56" s="0"/>
      <c r="WAQ56" s="0"/>
      <c r="WAR56" s="0"/>
      <c r="WAS56" s="0"/>
      <c r="WAT56" s="0"/>
      <c r="WAU56" s="0"/>
      <c r="WAV56" s="0"/>
      <c r="WAW56" s="0"/>
      <c r="WAX56" s="0"/>
      <c r="WAY56" s="0"/>
      <c r="WAZ56" s="0"/>
      <c r="WBA56" s="0"/>
      <c r="WBB56" s="0"/>
      <c r="WBC56" s="0"/>
      <c r="WBD56" s="0"/>
      <c r="WBE56" s="0"/>
      <c r="WBF56" s="0"/>
      <c r="WBG56" s="0"/>
      <c r="WBH56" s="0"/>
      <c r="WBI56" s="0"/>
      <c r="WBJ56" s="0"/>
      <c r="WBK56" s="0"/>
      <c r="WBL56" s="0"/>
      <c r="WBM56" s="0"/>
      <c r="WBN56" s="0"/>
      <c r="WBO56" s="0"/>
      <c r="WBP56" s="0"/>
      <c r="WBQ56" s="0"/>
      <c r="WBR56" s="0"/>
      <c r="WBS56" s="0"/>
      <c r="WBT56" s="0"/>
      <c r="WBU56" s="0"/>
      <c r="WBV56" s="0"/>
      <c r="WBW56" s="0"/>
      <c r="WBX56" s="0"/>
      <c r="WBY56" s="0"/>
      <c r="WBZ56" s="0"/>
      <c r="WCA56" s="0"/>
      <c r="WCB56" s="0"/>
      <c r="WCC56" s="0"/>
      <c r="WCD56" s="0"/>
      <c r="WCE56" s="0"/>
      <c r="WCF56" s="0"/>
      <c r="WCG56" s="0"/>
      <c r="WCH56" s="0"/>
      <c r="WCI56" s="0"/>
      <c r="WCJ56" s="0"/>
      <c r="WCK56" s="0"/>
      <c r="WCL56" s="0"/>
      <c r="WCM56" s="0"/>
      <c r="WCN56" s="0"/>
      <c r="WCO56" s="0"/>
      <c r="WCP56" s="0"/>
      <c r="WCQ56" s="0"/>
      <c r="WCR56" s="0"/>
      <c r="WCS56" s="0"/>
      <c r="WCT56" s="0"/>
      <c r="WCU56" s="0"/>
      <c r="WCV56" s="0"/>
      <c r="WCW56" s="0"/>
      <c r="WCX56" s="0"/>
      <c r="WCY56" s="0"/>
      <c r="WCZ56" s="0"/>
      <c r="WDA56" s="0"/>
      <c r="WDB56" s="0"/>
      <c r="WDC56" s="0"/>
      <c r="WDD56" s="0"/>
      <c r="WDE56" s="0"/>
      <c r="WDF56" s="0"/>
      <c r="WDG56" s="0"/>
      <c r="WDH56" s="0"/>
      <c r="WDI56" s="0"/>
      <c r="WDJ56" s="0"/>
      <c r="WDK56" s="0"/>
      <c r="WDL56" s="0"/>
      <c r="WDM56" s="0"/>
      <c r="WDN56" s="0"/>
      <c r="WDO56" s="0"/>
      <c r="WDP56" s="0"/>
      <c r="WDQ56" s="0"/>
      <c r="WDR56" s="0"/>
      <c r="WDS56" s="0"/>
      <c r="WDT56" s="0"/>
      <c r="WDU56" s="0"/>
      <c r="WDV56" s="0"/>
      <c r="WDW56" s="0"/>
      <c r="WDX56" s="0"/>
      <c r="WDY56" s="0"/>
      <c r="WDZ56" s="0"/>
      <c r="WEA56" s="0"/>
      <c r="WEB56" s="0"/>
      <c r="WEC56" s="0"/>
      <c r="WED56" s="0"/>
      <c r="WEE56" s="0"/>
      <c r="WEF56" s="0"/>
      <c r="WEG56" s="0"/>
      <c r="WEH56" s="0"/>
      <c r="WEI56" s="0"/>
      <c r="WEJ56" s="0"/>
      <c r="WEK56" s="0"/>
      <c r="WEL56" s="0"/>
      <c r="WEM56" s="0"/>
      <c r="WEN56" s="0"/>
      <c r="WEO56" s="0"/>
      <c r="WEP56" s="0"/>
      <c r="WEQ56" s="0"/>
      <c r="WER56" s="0"/>
      <c r="WES56" s="0"/>
      <c r="WET56" s="0"/>
      <c r="WEU56" s="0"/>
      <c r="WEV56" s="0"/>
      <c r="WEW56" s="0"/>
      <c r="WEX56" s="0"/>
      <c r="WEY56" s="0"/>
      <c r="WEZ56" s="0"/>
      <c r="WFA56" s="0"/>
      <c r="WFB56" s="0"/>
      <c r="WFC56" s="0"/>
      <c r="WFD56" s="0"/>
      <c r="WFE56" s="0"/>
      <c r="WFF56" s="0"/>
      <c r="WFG56" s="0"/>
      <c r="WFH56" s="0"/>
      <c r="WFI56" s="0"/>
      <c r="WFJ56" s="0"/>
      <c r="WFK56" s="0"/>
      <c r="WFL56" s="0"/>
      <c r="WFM56" s="0"/>
      <c r="WFN56" s="0"/>
      <c r="WFO56" s="0"/>
      <c r="WFP56" s="0"/>
      <c r="WFQ56" s="0"/>
      <c r="WFR56" s="0"/>
      <c r="WFS56" s="0"/>
      <c r="WFT56" s="0"/>
      <c r="WFU56" s="0"/>
      <c r="WFV56" s="0"/>
      <c r="WFW56" s="0"/>
      <c r="WFX56" s="0"/>
      <c r="WFY56" s="0"/>
      <c r="WFZ56" s="0"/>
      <c r="WGA56" s="0"/>
      <c r="WGB56" s="0"/>
      <c r="WGC56" s="0"/>
      <c r="WGD56" s="0"/>
      <c r="WGE56" s="0"/>
      <c r="WGF56" s="0"/>
      <c r="WGG56" s="0"/>
      <c r="WGH56" s="0"/>
      <c r="WGI56" s="0"/>
      <c r="WGJ56" s="0"/>
      <c r="WGK56" s="0"/>
      <c r="WGL56" s="0"/>
      <c r="WGM56" s="0"/>
      <c r="WGN56" s="0"/>
      <c r="WGO56" s="0"/>
      <c r="WGP56" s="0"/>
      <c r="WGQ56" s="0"/>
      <c r="WGR56" s="0"/>
      <c r="WGS56" s="0"/>
      <c r="WGT56" s="0"/>
      <c r="WGU56" s="0"/>
      <c r="WGV56" s="0"/>
      <c r="WGW56" s="0"/>
      <c r="WGX56" s="0"/>
      <c r="WGY56" s="0"/>
      <c r="WGZ56" s="0"/>
      <c r="WHA56" s="0"/>
      <c r="WHB56" s="0"/>
      <c r="WHC56" s="0"/>
      <c r="WHD56" s="0"/>
      <c r="WHE56" s="0"/>
      <c r="WHF56" s="0"/>
      <c r="WHG56" s="0"/>
      <c r="WHH56" s="0"/>
      <c r="WHI56" s="0"/>
      <c r="WHJ56" s="0"/>
      <c r="WHK56" s="0"/>
      <c r="WHL56" s="0"/>
      <c r="WHM56" s="0"/>
      <c r="WHN56" s="0"/>
      <c r="WHO56" s="0"/>
      <c r="WHP56" s="0"/>
      <c r="WHQ56" s="0"/>
      <c r="WHR56" s="0"/>
      <c r="WHS56" s="0"/>
      <c r="WHT56" s="0"/>
      <c r="WHU56" s="0"/>
      <c r="WHV56" s="0"/>
      <c r="WHW56" s="0"/>
      <c r="WHX56" s="0"/>
      <c r="WHY56" s="0"/>
      <c r="WHZ56" s="0"/>
      <c r="WIA56" s="0"/>
      <c r="WIB56" s="0"/>
      <c r="WIC56" s="0"/>
      <c r="WID56" s="0"/>
      <c r="WIE56" s="0"/>
      <c r="WIF56" s="0"/>
      <c r="WIG56" s="0"/>
      <c r="WIH56" s="0"/>
      <c r="WII56" s="0"/>
      <c r="WIJ56" s="0"/>
      <c r="WIK56" s="0"/>
      <c r="WIL56" s="0"/>
      <c r="WIM56" s="0"/>
      <c r="WIN56" s="0"/>
      <c r="WIO56" s="0"/>
      <c r="WIP56" s="0"/>
      <c r="WIQ56" s="0"/>
      <c r="WIR56" s="0"/>
      <c r="WIS56" s="0"/>
      <c r="WIT56" s="0"/>
      <c r="WIU56" s="0"/>
      <c r="WIV56" s="0"/>
      <c r="WIW56" s="0"/>
      <c r="WIX56" s="0"/>
      <c r="WIY56" s="0"/>
      <c r="WIZ56" s="0"/>
      <c r="WJA56" s="0"/>
      <c r="WJB56" s="0"/>
      <c r="WJC56" s="0"/>
      <c r="WJD56" s="0"/>
      <c r="WJE56" s="0"/>
      <c r="WJF56" s="0"/>
      <c r="WJG56" s="0"/>
      <c r="WJH56" s="0"/>
      <c r="WJI56" s="0"/>
      <c r="WJJ56" s="0"/>
      <c r="WJK56" s="0"/>
      <c r="WJL56" s="0"/>
      <c r="WJM56" s="0"/>
      <c r="WJN56" s="0"/>
      <c r="WJO56" s="0"/>
      <c r="WJP56" s="0"/>
      <c r="WJQ56" s="0"/>
      <c r="WJR56" s="0"/>
      <c r="WJS56" s="0"/>
      <c r="WJT56" s="0"/>
      <c r="WJU56" s="0"/>
      <c r="WJV56" s="0"/>
      <c r="WJW56" s="0"/>
      <c r="WJX56" s="0"/>
      <c r="WJY56" s="0"/>
      <c r="WJZ56" s="0"/>
      <c r="WKA56" s="0"/>
      <c r="WKB56" s="0"/>
      <c r="WKC56" s="0"/>
      <c r="WKD56" s="0"/>
      <c r="WKE56" s="0"/>
      <c r="WKF56" s="0"/>
      <c r="WKG56" s="0"/>
      <c r="WKH56" s="0"/>
      <c r="WKI56" s="0"/>
      <c r="WKJ56" s="0"/>
      <c r="WKK56" s="0"/>
      <c r="WKL56" s="0"/>
      <c r="WKM56" s="0"/>
      <c r="WKN56" s="0"/>
      <c r="WKO56" s="0"/>
      <c r="WKP56" s="0"/>
      <c r="WKQ56" s="0"/>
      <c r="WKR56" s="0"/>
      <c r="WKS56" s="0"/>
      <c r="WKT56" s="0"/>
      <c r="WKU56" s="0"/>
      <c r="WKV56" s="0"/>
      <c r="WKW56" s="0"/>
      <c r="WKX56" s="0"/>
      <c r="WKY56" s="0"/>
      <c r="WKZ56" s="0"/>
      <c r="WLA56" s="0"/>
      <c r="WLB56" s="0"/>
      <c r="WLC56" s="0"/>
      <c r="WLD56" s="0"/>
      <c r="WLE56" s="0"/>
      <c r="WLF56" s="0"/>
      <c r="WLG56" s="0"/>
      <c r="WLH56" s="0"/>
      <c r="WLI56" s="0"/>
      <c r="WLJ56" s="0"/>
      <c r="WLK56" s="0"/>
      <c r="WLL56" s="0"/>
      <c r="WLM56" s="0"/>
      <c r="WLN56" s="0"/>
      <c r="WLO56" s="0"/>
      <c r="WLP56" s="0"/>
      <c r="WLQ56" s="0"/>
      <c r="WLR56" s="0"/>
      <c r="WLS56" s="0"/>
      <c r="WLT56" s="0"/>
      <c r="WLU56" s="0"/>
      <c r="WLV56" s="0"/>
      <c r="WLW56" s="0"/>
      <c r="WLX56" s="0"/>
      <c r="WLY56" s="0"/>
      <c r="WLZ56" s="0"/>
      <c r="WMA56" s="0"/>
      <c r="WMB56" s="0"/>
      <c r="WMC56" s="0"/>
      <c r="WMD56" s="0"/>
      <c r="WME56" s="0"/>
      <c r="WMF56" s="0"/>
      <c r="WMG56" s="0"/>
      <c r="WMH56" s="0"/>
      <c r="WMI56" s="0"/>
      <c r="WMJ56" s="0"/>
      <c r="WMK56" s="0"/>
      <c r="WML56" s="0"/>
      <c r="WMM56" s="0"/>
      <c r="WMN56" s="0"/>
      <c r="WMO56" s="0"/>
      <c r="WMP56" s="0"/>
      <c r="WMQ56" s="0"/>
      <c r="WMR56" s="0"/>
      <c r="WMS56" s="0"/>
      <c r="WMT56" s="0"/>
      <c r="WMU56" s="0"/>
      <c r="WMV56" s="0"/>
      <c r="WMW56" s="0"/>
      <c r="WMX56" s="0"/>
      <c r="WMY56" s="0"/>
      <c r="WMZ56" s="0"/>
      <c r="WNA56" s="0"/>
      <c r="WNB56" s="0"/>
      <c r="WNC56" s="0"/>
      <c r="WND56" s="0"/>
      <c r="WNE56" s="0"/>
      <c r="WNF56" s="0"/>
      <c r="WNG56" s="0"/>
      <c r="WNH56" s="0"/>
      <c r="WNI56" s="0"/>
      <c r="WNJ56" s="0"/>
      <c r="WNK56" s="0"/>
      <c r="WNL56" s="0"/>
      <c r="WNM56" s="0"/>
      <c r="WNN56" s="0"/>
      <c r="WNO56" s="0"/>
      <c r="WNP56" s="0"/>
      <c r="WNQ56" s="0"/>
      <c r="WNR56" s="0"/>
      <c r="WNS56" s="0"/>
      <c r="WNT56" s="0"/>
      <c r="WNU56" s="0"/>
      <c r="WNV56" s="0"/>
      <c r="WNW56" s="0"/>
      <c r="WNX56" s="0"/>
      <c r="WNY56" s="0"/>
      <c r="WNZ56" s="0"/>
      <c r="WOA56" s="0"/>
      <c r="WOB56" s="0"/>
      <c r="WOC56" s="0"/>
      <c r="WOD56" s="0"/>
      <c r="WOE56" s="0"/>
      <c r="WOF56" s="0"/>
      <c r="WOG56" s="0"/>
      <c r="WOH56" s="0"/>
      <c r="WOI56" s="0"/>
      <c r="WOJ56" s="0"/>
      <c r="WOK56" s="0"/>
      <c r="WOL56" s="0"/>
      <c r="WOM56" s="0"/>
      <c r="WON56" s="0"/>
      <c r="WOO56" s="0"/>
      <c r="WOP56" s="0"/>
      <c r="WOQ56" s="0"/>
      <c r="WOR56" s="0"/>
      <c r="WOS56" s="0"/>
      <c r="WOT56" s="0"/>
      <c r="WOU56" s="0"/>
      <c r="WOV56" s="0"/>
      <c r="WOW56" s="0"/>
      <c r="WOX56" s="0"/>
      <c r="WOY56" s="0"/>
      <c r="WOZ56" s="0"/>
      <c r="WPA56" s="0"/>
      <c r="WPB56" s="0"/>
      <c r="WPC56" s="0"/>
      <c r="WPD56" s="0"/>
      <c r="WPE56" s="0"/>
      <c r="WPF56" s="0"/>
      <c r="WPG56" s="0"/>
      <c r="WPH56" s="0"/>
      <c r="WPI56" s="0"/>
      <c r="WPJ56" s="0"/>
      <c r="WPK56" s="0"/>
      <c r="WPL56" s="0"/>
      <c r="WPM56" s="0"/>
      <c r="WPN56" s="0"/>
      <c r="WPO56" s="0"/>
      <c r="WPP56" s="0"/>
      <c r="WPQ56" s="0"/>
      <c r="WPR56" s="0"/>
      <c r="WPS56" s="0"/>
      <c r="WPT56" s="0"/>
      <c r="WPU56" s="0"/>
      <c r="WPV56" s="0"/>
      <c r="WPW56" s="0"/>
      <c r="WPX56" s="0"/>
      <c r="WPY56" s="0"/>
      <c r="WPZ56" s="0"/>
      <c r="WQA56" s="0"/>
      <c r="WQB56" s="0"/>
      <c r="WQC56" s="0"/>
      <c r="WQD56" s="0"/>
      <c r="WQE56" s="0"/>
      <c r="WQF56" s="0"/>
      <c r="WQG56" s="0"/>
      <c r="WQH56" s="0"/>
      <c r="WQI56" s="0"/>
      <c r="WQJ56" s="0"/>
      <c r="WQK56" s="0"/>
      <c r="WQL56" s="0"/>
      <c r="WQM56" s="0"/>
      <c r="WQN56" s="0"/>
      <c r="WQO56" s="0"/>
      <c r="WQP56" s="0"/>
      <c r="WQQ56" s="0"/>
      <c r="WQR56" s="0"/>
      <c r="WQS56" s="0"/>
      <c r="WQT56" s="0"/>
      <c r="WQU56" s="0"/>
      <c r="WQV56" s="0"/>
      <c r="WQW56" s="0"/>
      <c r="WQX56" s="0"/>
      <c r="WQY56" s="0"/>
      <c r="WQZ56" s="0"/>
      <c r="WRA56" s="0"/>
      <c r="WRB56" s="0"/>
      <c r="WRC56" s="0"/>
      <c r="WRD56" s="0"/>
      <c r="WRE56" s="0"/>
      <c r="WRF56" s="0"/>
      <c r="WRG56" s="0"/>
      <c r="WRH56" s="0"/>
      <c r="WRI56" s="0"/>
      <c r="WRJ56" s="0"/>
      <c r="WRK56" s="0"/>
      <c r="WRL56" s="0"/>
      <c r="WRM56" s="0"/>
      <c r="WRN56" s="0"/>
      <c r="WRO56" s="0"/>
      <c r="WRP56" s="0"/>
      <c r="WRQ56" s="0"/>
      <c r="WRR56" s="0"/>
      <c r="WRS56" s="0"/>
      <c r="WRT56" s="0"/>
      <c r="WRU56" s="0"/>
      <c r="WRV56" s="0"/>
      <c r="WRW56" s="0"/>
      <c r="WRX56" s="0"/>
      <c r="WRY56" s="0"/>
      <c r="WRZ56" s="0"/>
      <c r="WSA56" s="0"/>
      <c r="WSB56" s="0"/>
      <c r="WSC56" s="0"/>
      <c r="WSD56" s="0"/>
      <c r="WSE56" s="0"/>
      <c r="WSF56" s="0"/>
      <c r="WSG56" s="0"/>
      <c r="WSH56" s="0"/>
      <c r="WSI56" s="0"/>
      <c r="WSJ56" s="0"/>
      <c r="WSK56" s="0"/>
      <c r="WSL56" s="0"/>
      <c r="WSM56" s="0"/>
      <c r="WSN56" s="0"/>
      <c r="WSO56" s="0"/>
      <c r="WSP56" s="0"/>
      <c r="WSQ56" s="0"/>
      <c r="WSR56" s="0"/>
      <c r="WSS56" s="0"/>
      <c r="WST56" s="0"/>
      <c r="WSU56" s="0"/>
      <c r="WSV56" s="0"/>
      <c r="WSW56" s="0"/>
      <c r="WSX56" s="0"/>
      <c r="WSY56" s="0"/>
      <c r="WSZ56" s="0"/>
      <c r="WTA56" s="0"/>
      <c r="WTB56" s="0"/>
      <c r="WTC56" s="0"/>
      <c r="WTD56" s="0"/>
      <c r="WTE56" s="0"/>
      <c r="WTF56" s="0"/>
      <c r="WTG56" s="0"/>
      <c r="WTH56" s="0"/>
      <c r="WTI56" s="0"/>
      <c r="WTJ56" s="0"/>
      <c r="WTK56" s="0"/>
      <c r="WTL56" s="0"/>
      <c r="WTM56" s="0"/>
      <c r="WTN56" s="0"/>
      <c r="WTO56" s="0"/>
      <c r="WTP56" s="0"/>
      <c r="WTQ56" s="0"/>
      <c r="WTR56" s="0"/>
      <c r="WTS56" s="0"/>
      <c r="WTT56" s="0"/>
      <c r="WTU56" s="0"/>
      <c r="WTV56" s="0"/>
      <c r="WTW56" s="0"/>
      <c r="WTX56" s="0"/>
      <c r="WTY56" s="0"/>
      <c r="WTZ56" s="0"/>
      <c r="WUA56" s="0"/>
      <c r="WUB56" s="0"/>
      <c r="WUC56" s="0"/>
      <c r="WUD56" s="0"/>
      <c r="WUE56" s="0"/>
      <c r="WUF56" s="0"/>
      <c r="WUG56" s="0"/>
      <c r="WUH56" s="0"/>
      <c r="WUI56" s="0"/>
      <c r="WUJ56" s="0"/>
      <c r="WUK56" s="0"/>
      <c r="WUL56" s="0"/>
      <c r="WUM56" s="0"/>
      <c r="WUN56" s="0"/>
      <c r="WUO56" s="0"/>
      <c r="WUP56" s="0"/>
      <c r="WUQ56" s="0"/>
      <c r="WUR56" s="0"/>
      <c r="WUS56" s="0"/>
      <c r="WUT56" s="0"/>
      <c r="WUU56" s="0"/>
      <c r="WUV56" s="0"/>
      <c r="WUW56" s="0"/>
      <c r="WUX56" s="0"/>
      <c r="WUY56" s="0"/>
      <c r="WUZ56" s="0"/>
      <c r="WVA56" s="0"/>
      <c r="WVB56" s="0"/>
      <c r="WVC56" s="0"/>
      <c r="WVD56" s="0"/>
      <c r="WVE56" s="0"/>
      <c r="WVF56" s="0"/>
      <c r="WVG56" s="0"/>
      <c r="WVH56" s="0"/>
      <c r="WVI56" s="0"/>
      <c r="WVJ56" s="0"/>
      <c r="WVK56" s="0"/>
      <c r="WVL56" s="0"/>
      <c r="WVM56" s="0"/>
      <c r="WVN56" s="0"/>
      <c r="WVO56" s="0"/>
      <c r="WVP56" s="0"/>
      <c r="WVQ56" s="0"/>
      <c r="WVR56" s="0"/>
      <c r="WVS56" s="0"/>
      <c r="WVT56" s="0"/>
      <c r="WVU56" s="0"/>
      <c r="WVV56" s="0"/>
      <c r="WVW56" s="0"/>
      <c r="WVX56" s="0"/>
      <c r="WVY56" s="0"/>
      <c r="WVZ56" s="0"/>
      <c r="WWA56" s="0"/>
      <c r="WWB56" s="0"/>
      <c r="WWC56" s="0"/>
      <c r="WWD56" s="0"/>
      <c r="WWE56" s="0"/>
      <c r="WWF56" s="0"/>
      <c r="WWG56" s="0"/>
      <c r="WWH56" s="0"/>
      <c r="WWI56" s="0"/>
      <c r="WWJ56" s="0"/>
      <c r="WWK56" s="0"/>
      <c r="WWL56" s="0"/>
      <c r="WWM56" s="0"/>
      <c r="WWN56" s="0"/>
      <c r="WWO56" s="0"/>
      <c r="WWP56" s="0"/>
      <c r="WWQ56" s="0"/>
      <c r="WWR56" s="0"/>
      <c r="WWS56" s="0"/>
      <c r="WWT56" s="0"/>
      <c r="WWU56" s="0"/>
      <c r="WWV56" s="0"/>
      <c r="WWW56" s="0"/>
      <c r="WWX56" s="0"/>
      <c r="WWY56" s="0"/>
      <c r="WWZ56" s="0"/>
      <c r="WXA56" s="0"/>
      <c r="WXB56" s="0"/>
      <c r="WXC56" s="0"/>
      <c r="WXD56" s="0"/>
      <c r="WXE56" s="0"/>
      <c r="WXF56" s="0"/>
      <c r="WXG56" s="0"/>
      <c r="WXH56" s="0"/>
      <c r="WXI56" s="0"/>
      <c r="WXJ56" s="0"/>
      <c r="WXK56" s="0"/>
      <c r="WXL56" s="0"/>
      <c r="WXM56" s="0"/>
      <c r="WXN56" s="0"/>
      <c r="WXO56" s="0"/>
      <c r="WXP56" s="0"/>
      <c r="WXQ56" s="0"/>
      <c r="WXR56" s="0"/>
      <c r="WXS56" s="0"/>
      <c r="WXT56" s="0"/>
      <c r="WXU56" s="0"/>
      <c r="WXV56" s="0"/>
      <c r="WXW56" s="0"/>
      <c r="WXX56" s="0"/>
      <c r="WXY56" s="0"/>
      <c r="WXZ56" s="0"/>
      <c r="WYA56" s="0"/>
      <c r="WYB56" s="0"/>
      <c r="WYC56" s="0"/>
      <c r="WYD56" s="0"/>
      <c r="WYE56" s="0"/>
      <c r="WYF56" s="0"/>
      <c r="WYG56" s="0"/>
      <c r="WYH56" s="0"/>
      <c r="WYI56" s="0"/>
      <c r="WYJ56" s="0"/>
      <c r="WYK56" s="0"/>
      <c r="WYL56" s="0"/>
      <c r="WYM56" s="0"/>
      <c r="WYN56" s="0"/>
      <c r="WYO56" s="0"/>
      <c r="WYP56" s="0"/>
      <c r="WYQ56" s="0"/>
      <c r="WYR56" s="0"/>
      <c r="WYS56" s="0"/>
      <c r="WYT56" s="0"/>
      <c r="WYU56" s="0"/>
      <c r="WYV56" s="0"/>
      <c r="WYW56" s="0"/>
      <c r="WYX56" s="0"/>
      <c r="WYY56" s="0"/>
      <c r="WYZ56" s="0"/>
      <c r="WZA56" s="0"/>
      <c r="WZB56" s="0"/>
      <c r="WZC56" s="0"/>
      <c r="WZD56" s="0"/>
      <c r="WZE56" s="0"/>
      <c r="WZF56" s="0"/>
      <c r="WZG56" s="0"/>
      <c r="WZH56" s="0"/>
      <c r="WZI56" s="0"/>
      <c r="WZJ56" s="0"/>
      <c r="WZK56" s="0"/>
      <c r="WZL56" s="0"/>
      <c r="WZM56" s="0"/>
      <c r="WZN56" s="0"/>
      <c r="WZO56" s="0"/>
      <c r="WZP56" s="0"/>
      <c r="WZQ56" s="0"/>
      <c r="WZR56" s="0"/>
      <c r="WZS56" s="0"/>
      <c r="WZT56" s="0"/>
      <c r="WZU56" s="0"/>
      <c r="WZV56" s="0"/>
      <c r="WZW56" s="0"/>
      <c r="WZX56" s="0"/>
      <c r="WZY56" s="0"/>
      <c r="WZZ56" s="0"/>
      <c r="XAA56" s="0"/>
      <c r="XAB56" s="0"/>
      <c r="XAC56" s="0"/>
      <c r="XAD56" s="0"/>
      <c r="XAE56" s="0"/>
      <c r="XAF56" s="0"/>
      <c r="XAG56" s="0"/>
      <c r="XAH56" s="0"/>
      <c r="XAI56" s="0"/>
      <c r="XAJ56" s="0"/>
      <c r="XAK56" s="0"/>
      <c r="XAL56" s="0"/>
      <c r="XAM56" s="0"/>
      <c r="XAN56" s="0"/>
      <c r="XAO56" s="0"/>
      <c r="XAP56" s="0"/>
      <c r="XAQ56" s="0"/>
      <c r="XAR56" s="0"/>
      <c r="XAS56" s="0"/>
      <c r="XAT56" s="0"/>
      <c r="XAU56" s="0"/>
      <c r="XAV56" s="0"/>
      <c r="XAW56" s="0"/>
      <c r="XAX56" s="0"/>
      <c r="XAY56" s="0"/>
      <c r="XAZ56" s="0"/>
      <c r="XBA56" s="0"/>
      <c r="XBB56" s="0"/>
      <c r="XBC56" s="0"/>
      <c r="XBD56" s="0"/>
      <c r="XBE56" s="0"/>
      <c r="XBF56" s="0"/>
      <c r="XBG56" s="0"/>
      <c r="XBH56" s="0"/>
      <c r="XBI56" s="0"/>
      <c r="XBJ56" s="0"/>
      <c r="XBK56" s="0"/>
      <c r="XBL56" s="0"/>
      <c r="XBM56" s="0"/>
      <c r="XBN56" s="0"/>
      <c r="XBO56" s="0"/>
      <c r="XBP56" s="0"/>
      <c r="XBQ56" s="0"/>
      <c r="XBR56" s="0"/>
      <c r="XBS56" s="0"/>
      <c r="XBT56" s="0"/>
      <c r="XBU56" s="0"/>
      <c r="XBV56" s="0"/>
      <c r="XBW56" s="0"/>
      <c r="XBX56" s="0"/>
      <c r="XBY56" s="0"/>
      <c r="XBZ56" s="0"/>
      <c r="XCA56" s="0"/>
      <c r="XCB56" s="0"/>
      <c r="XCC56" s="0"/>
      <c r="XCD56" s="0"/>
      <c r="XCE56" s="0"/>
      <c r="XCF56" s="0"/>
      <c r="XCG56" s="0"/>
      <c r="XCH56" s="0"/>
      <c r="XCI56" s="0"/>
      <c r="XCJ56" s="0"/>
      <c r="XCK56" s="0"/>
      <c r="XCL56" s="0"/>
      <c r="XCM56" s="0"/>
      <c r="XCN56" s="0"/>
      <c r="XCO56" s="0"/>
      <c r="XCP56" s="0"/>
      <c r="XCQ56" s="0"/>
      <c r="XCR56" s="0"/>
      <c r="XCS56" s="0"/>
      <c r="XCT56" s="0"/>
      <c r="XCU56" s="0"/>
      <c r="XCV56" s="0"/>
      <c r="XCW56" s="0"/>
      <c r="XCX56" s="0"/>
      <c r="XCY56" s="0"/>
      <c r="XCZ56" s="0"/>
      <c r="XDA56" s="0"/>
      <c r="XDB56" s="0"/>
      <c r="XDC56" s="0"/>
      <c r="XDD56" s="0"/>
      <c r="XDE56" s="0"/>
      <c r="XDF56" s="0"/>
      <c r="XDG56" s="0"/>
      <c r="XDH56" s="0"/>
      <c r="XDI56" s="0"/>
      <c r="XDJ56" s="0"/>
      <c r="XDK56" s="0"/>
      <c r="XDL56" s="0"/>
      <c r="XDM56" s="0"/>
      <c r="XDN56" s="0"/>
      <c r="XDO56" s="0"/>
      <c r="XDP56" s="0"/>
      <c r="XDQ56" s="0"/>
      <c r="XDR56" s="0"/>
      <c r="XDS56" s="0"/>
      <c r="XDT56" s="0"/>
      <c r="XDU56" s="0"/>
      <c r="XDV56" s="0"/>
      <c r="XDW56" s="0"/>
      <c r="XDX56" s="0"/>
      <c r="XDY56" s="0"/>
      <c r="XDZ56" s="0"/>
      <c r="XEA56" s="0"/>
      <c r="XEB56" s="0"/>
      <c r="XEC56" s="0"/>
      <c r="XED56" s="0"/>
      <c r="XEE56" s="0"/>
      <c r="XEF56" s="0"/>
      <c r="XEG56" s="0"/>
      <c r="XEH56" s="0"/>
      <c r="XEI56" s="0"/>
      <c r="XEJ56" s="0"/>
      <c r="XEK56" s="0"/>
      <c r="XEL56" s="0"/>
      <c r="XEM56" s="0"/>
      <c r="XEN56" s="0"/>
      <c r="XEO56" s="0"/>
      <c r="XEP56" s="0"/>
      <c r="XEQ56" s="0"/>
      <c r="XER56" s="0"/>
      <c r="XES56" s="0"/>
      <c r="XET56" s="0"/>
      <c r="XEU56" s="0"/>
      <c r="XEV56" s="0"/>
      <c r="XEW56" s="0"/>
      <c r="XEX56" s="0"/>
      <c r="XEY56" s="0"/>
      <c r="XEZ56" s="0"/>
      <c r="XFA56" s="0"/>
      <c r="XFB56" s="0"/>
      <c r="XFC56" s="0"/>
      <c r="XFD56" s="0"/>
    </row>
    <row r="57" s="384" customFormat="true" ht="15" hidden="false" customHeight="false" outlineLevel="0" collapsed="false">
      <c r="A57" s="443" t="s">
        <v>277</v>
      </c>
      <c r="B57" s="444"/>
      <c r="C57" s="444"/>
      <c r="D57" s="444"/>
      <c r="E57" s="445"/>
      <c r="F57" s="446" t="str">
        <f aca="false">IF(AND(F32="是",F33="是"),"允许液沫夹带时一般不安装破沫网","")</f>
        <v/>
      </c>
      <c r="G57" s="446" t="str">
        <f aca="false">IF(AND(G32="是",G33="是"),"允许液沫夹带时一般不安装破沫网","")</f>
        <v/>
      </c>
      <c r="H57" s="446" t="str">
        <f aca="false">IF(AND(H32="是",H33="是"),"允许液沫夹带时一般不安装破沫网","")</f>
        <v/>
      </c>
      <c r="K57" s="445"/>
      <c r="CE57" s="385"/>
    </row>
    <row r="58" customFormat="false" ht="15" hidden="false" customHeight="false" outlineLevel="0" collapsed="false">
      <c r="B58" s="281"/>
      <c r="C58" s="281"/>
      <c r="D58" s="281"/>
      <c r="F58" s="281"/>
      <c r="G58" s="281"/>
      <c r="H58" s="281"/>
    </row>
    <row r="59" customFormat="false" ht="15" hidden="false" customHeight="false" outlineLevel="0" collapsed="false">
      <c r="A59" s="380" t="s">
        <v>426</v>
      </c>
      <c r="B59" s="447" t="n">
        <f aca="false">B7/B6</f>
        <v>3.075</v>
      </c>
      <c r="C59" s="447" t="n">
        <f aca="false">C7/C6</f>
        <v>3.075</v>
      </c>
      <c r="D59" s="447" t="n">
        <f aca="false">D7/D6</f>
        <v>2.85714285714286</v>
      </c>
      <c r="E59" s="447" t="n">
        <f aca="false">E7/E6</f>
        <v>2</v>
      </c>
      <c r="F59" s="447" t="n">
        <f aca="false">F7/F6</f>
        <v>3.16666666666667</v>
      </c>
      <c r="G59" s="447" t="n">
        <f aca="false">G7/G6</f>
        <v>3</v>
      </c>
      <c r="H59" s="447" t="n">
        <f aca="false">H7/H6</f>
        <v>2.72727272727273</v>
      </c>
      <c r="I59" s="447" t="n">
        <f aca="false">I7/I6</f>
        <v>1.3175</v>
      </c>
      <c r="J59" s="447" t="n">
        <f aca="false">J7/J6</f>
        <v>2.22222222222222</v>
      </c>
      <c r="K59" s="447" t="n">
        <f aca="false">K7/K6</f>
        <v>2.5</v>
      </c>
      <c r="L59" s="447" t="n">
        <f aca="false">L7/L6</f>
        <v>3.61111111111111</v>
      </c>
      <c r="M59" s="447" t="n">
        <f aca="false">M7/M6</f>
        <v>3.54166666666667</v>
      </c>
      <c r="N59" s="447" t="n">
        <f aca="false">N7/N6</f>
        <v>3.97826086956522</v>
      </c>
      <c r="O59" s="447" t="n">
        <f aca="false">O7/O6</f>
        <v>3</v>
      </c>
      <c r="P59" s="447" t="n">
        <f aca="false">P7/P6</f>
        <v>3.05</v>
      </c>
      <c r="Q59" s="447" t="n">
        <f aca="false">Q7/Q6</f>
        <v>3</v>
      </c>
      <c r="R59" s="447" t="n">
        <f aca="false">R7/R6</f>
        <v>2.85714285714286</v>
      </c>
      <c r="S59" s="447" t="n">
        <f aca="false">S7/S6</f>
        <v>2.85714285714286</v>
      </c>
      <c r="T59" s="447" t="n">
        <f aca="false">T7/T6</f>
        <v>2.55</v>
      </c>
      <c r="U59" s="447" t="n">
        <f aca="false">U7/U6</f>
        <v>2.22222222222222</v>
      </c>
      <c r="V59" s="447" t="n">
        <f aca="false">V7/V6</f>
        <v>1.81818181818182</v>
      </c>
      <c r="W59" s="447" t="n">
        <f aca="false">W7/W6</f>
        <v>1.81818181818182</v>
      </c>
      <c r="X59" s="447" t="n">
        <f aca="false">X7/X6</f>
        <v>4.125</v>
      </c>
      <c r="Y59" s="447" t="n">
        <f aca="false">Y7/Y6</f>
        <v>4.06666666666667</v>
      </c>
      <c r="Z59" s="447" t="n">
        <f aca="false">Z7/Z6</f>
        <v>2.66666666666667</v>
      </c>
    </row>
    <row r="60" customFormat="false" ht="15" hidden="false" customHeight="false" outlineLevel="0" collapsed="false">
      <c r="B60" s="281"/>
      <c r="C60" s="281"/>
      <c r="D60" s="281"/>
      <c r="F60" s="281"/>
      <c r="G60" s="281"/>
      <c r="H60" s="281"/>
    </row>
    <row r="61" s="380" customFormat="true" ht="15" hidden="false" customHeight="false" outlineLevel="0" collapsed="false">
      <c r="A61" s="448" t="s">
        <v>759</v>
      </c>
      <c r="B61" s="379" t="n">
        <v>107</v>
      </c>
      <c r="C61" s="379" t="n">
        <v>105</v>
      </c>
      <c r="D61" s="379" t="n">
        <v>317</v>
      </c>
      <c r="E61" s="380" t="n">
        <v>107</v>
      </c>
      <c r="F61" s="379" t="n">
        <v>523</v>
      </c>
      <c r="G61" s="380" t="n">
        <v>701</v>
      </c>
      <c r="H61" s="380" t="n">
        <v>523</v>
      </c>
      <c r="I61" s="380" t="n">
        <v>407</v>
      </c>
      <c r="J61" s="380" t="n">
        <v>504</v>
      </c>
      <c r="K61" s="380" t="n">
        <v>416</v>
      </c>
      <c r="L61" s="380" t="n">
        <v>415</v>
      </c>
      <c r="M61" s="380" t="n">
        <v>503</v>
      </c>
    </row>
    <row r="62" customFormat="false" ht="15" hidden="false" customHeight="false" outlineLevel="0" collapsed="false">
      <c r="B62" s="384"/>
      <c r="C62" s="384"/>
      <c r="D62" s="384"/>
      <c r="E62" s="384"/>
      <c r="F62" s="384"/>
      <c r="G62" s="384"/>
      <c r="H62" s="384"/>
      <c r="K62" s="384"/>
    </row>
    <row r="63" customFormat="false" ht="15" hidden="false" customHeight="false" outlineLevel="0" collapsed="false">
      <c r="J63" s="380" t="s">
        <v>604</v>
      </c>
      <c r="K63" s="379" t="s">
        <v>604</v>
      </c>
      <c r="L63" s="380" t="s">
        <v>604</v>
      </c>
      <c r="M63" s="379" t="s">
        <v>604</v>
      </c>
      <c r="T63" s="379" t="s">
        <v>760</v>
      </c>
      <c r="U63" s="379" t="s">
        <v>604</v>
      </c>
      <c r="V63" s="379" t="s">
        <v>604</v>
      </c>
      <c r="W63" s="379" t="s">
        <v>604</v>
      </c>
      <c r="X63" s="379" t="s">
        <v>760</v>
      </c>
      <c r="Y63" s="379" t="s">
        <v>760</v>
      </c>
      <c r="Z63" s="379" t="s">
        <v>760</v>
      </c>
    </row>
    <row r="64" customFormat="false" ht="15" hidden="false" customHeight="false" outlineLevel="0" collapsed="false">
      <c r="A64" s="371" t="s">
        <v>697</v>
      </c>
      <c r="B64" s="278" t="n">
        <v>10</v>
      </c>
      <c r="C64" s="278" t="n">
        <v>10</v>
      </c>
      <c r="D64" s="278" t="n">
        <v>3.4</v>
      </c>
      <c r="E64" s="278" t="n">
        <v>3.2</v>
      </c>
      <c r="F64" s="278" t="n">
        <v>4.5</v>
      </c>
      <c r="G64" s="278" t="n">
        <v>8</v>
      </c>
      <c r="H64" s="278" t="n">
        <v>5.4</v>
      </c>
      <c r="I64" s="278" t="n">
        <v>1.1</v>
      </c>
      <c r="J64" s="278" t="n">
        <v>1.5</v>
      </c>
      <c r="K64" s="278" t="n">
        <v>0.7</v>
      </c>
      <c r="L64" s="278" t="n">
        <v>1.4</v>
      </c>
      <c r="M64" s="278" t="n">
        <v>2</v>
      </c>
      <c r="N64" s="278" t="n">
        <v>12.8</v>
      </c>
      <c r="O64" s="278" t="n">
        <v>1.22</v>
      </c>
      <c r="P64" s="278" t="n">
        <v>9.8</v>
      </c>
      <c r="Q64" s="278" t="n">
        <v>1.5</v>
      </c>
      <c r="R64" s="278" t="n">
        <v>1.05</v>
      </c>
      <c r="S64" s="278" t="n">
        <v>1.05</v>
      </c>
      <c r="T64" s="278" t="n">
        <v>0.8</v>
      </c>
      <c r="U64" s="278" t="n">
        <v>3.1</v>
      </c>
      <c r="V64" s="278" t="n">
        <v>1.9</v>
      </c>
      <c r="W64" s="278" t="n">
        <v>1.9</v>
      </c>
      <c r="X64" s="278" t="n">
        <v>0.775</v>
      </c>
      <c r="Y64" s="278" t="n">
        <v>0.775</v>
      </c>
      <c r="Z64" s="278" t="n">
        <v>0.775</v>
      </c>
    </row>
    <row r="65" customFormat="false" ht="15" hidden="false" customHeight="false" outlineLevel="0" collapsed="false">
      <c r="A65" s="371" t="s">
        <v>698</v>
      </c>
      <c r="B65" s="278" t="n">
        <v>1.35</v>
      </c>
      <c r="C65" s="278" t="n">
        <v>1.35</v>
      </c>
      <c r="D65" s="278" t="n">
        <v>0.8</v>
      </c>
      <c r="E65" s="278" t="n">
        <v>0.4</v>
      </c>
      <c r="F65" s="278" t="n">
        <v>0.55</v>
      </c>
      <c r="G65" s="278" t="n">
        <v>0.3</v>
      </c>
      <c r="H65" s="278" t="n">
        <v>0.4</v>
      </c>
      <c r="I65" s="278" t="n">
        <v>0.4</v>
      </c>
      <c r="J65" s="278" t="n">
        <v>0.3</v>
      </c>
      <c r="K65" s="278" t="n">
        <v>0.3</v>
      </c>
      <c r="L65" s="278" t="n">
        <v>0.4</v>
      </c>
      <c r="M65" s="278" t="n">
        <v>0.4</v>
      </c>
      <c r="N65" s="278" t="n">
        <v>1.2</v>
      </c>
      <c r="O65" s="278" t="n">
        <v>0.4</v>
      </c>
      <c r="P65" s="278" t="n">
        <v>0.4</v>
      </c>
      <c r="Q65" s="278" t="n">
        <v>0.4</v>
      </c>
      <c r="R65" s="278" t="n">
        <v>0.45</v>
      </c>
      <c r="S65" s="278" t="n">
        <v>0.45</v>
      </c>
      <c r="T65" s="278" t="n">
        <v>0.3</v>
      </c>
      <c r="U65" s="278" t="n">
        <v>0.5</v>
      </c>
      <c r="V65" s="278" t="n">
        <v>0.3</v>
      </c>
      <c r="W65" s="278" t="n">
        <v>0.3</v>
      </c>
      <c r="X65" s="278" t="n">
        <v>0.625</v>
      </c>
      <c r="Y65" s="278" t="n">
        <v>0.625</v>
      </c>
      <c r="Z65" s="278" t="n">
        <v>0.625</v>
      </c>
    </row>
    <row r="66" customFormat="false" ht="15" hidden="false" customHeight="false" outlineLevel="0" collapsed="false">
      <c r="A66" s="371" t="s">
        <v>699</v>
      </c>
      <c r="B66" s="278" t="n">
        <f aca="false">B64-B65</f>
        <v>8.65</v>
      </c>
      <c r="C66" s="278" t="n">
        <f aca="false">C64-C65</f>
        <v>8.65</v>
      </c>
      <c r="D66" s="278" t="n">
        <f aca="false">D64-D65</f>
        <v>2.6</v>
      </c>
      <c r="E66" s="278" t="n">
        <f aca="false">E64-E65</f>
        <v>2.8</v>
      </c>
      <c r="F66" s="278" t="n">
        <f aca="false">F64-F65</f>
        <v>3.95</v>
      </c>
      <c r="G66" s="278" t="n">
        <f aca="false">G64-G65</f>
        <v>7.7</v>
      </c>
      <c r="H66" s="278" t="n">
        <f aca="false">H64-H65</f>
        <v>5</v>
      </c>
      <c r="I66" s="278" t="n">
        <f aca="false">I64-I65</f>
        <v>0.7</v>
      </c>
      <c r="J66" s="278" t="n">
        <f aca="false">J64-J65</f>
        <v>1.2</v>
      </c>
      <c r="K66" s="278" t="n">
        <f aca="false">K64-K65</f>
        <v>0.4</v>
      </c>
      <c r="L66" s="278" t="n">
        <f aca="false">L64-L65</f>
        <v>1</v>
      </c>
      <c r="M66" s="278" t="n">
        <f aca="false">M64-M65</f>
        <v>1.6</v>
      </c>
      <c r="N66" s="278" t="n">
        <f aca="false">N64-N65</f>
        <v>11.6</v>
      </c>
      <c r="O66" s="278" t="n">
        <f aca="false">O64-O65</f>
        <v>0.82</v>
      </c>
      <c r="P66" s="278" t="n">
        <f aca="false">P64-P65</f>
        <v>9.4</v>
      </c>
      <c r="Q66" s="278" t="n">
        <f aca="false">Q64-Q65</f>
        <v>1.1</v>
      </c>
      <c r="R66" s="278" t="n">
        <f aca="false">R64-R65</f>
        <v>0.6</v>
      </c>
      <c r="S66" s="278" t="n">
        <f aca="false">S64-S65</f>
        <v>0.6</v>
      </c>
      <c r="T66" s="278" t="n">
        <f aca="false">T64-T65</f>
        <v>0.5</v>
      </c>
      <c r="U66" s="278" t="n">
        <f aca="false">U64-U65</f>
        <v>2.6</v>
      </c>
      <c r="V66" s="278" t="n">
        <f aca="false">V64-V65</f>
        <v>1.6</v>
      </c>
      <c r="W66" s="278" t="n">
        <f aca="false">W64-W65</f>
        <v>1.6</v>
      </c>
      <c r="X66" s="278"/>
      <c r="Y66" s="278"/>
      <c r="Z66" s="278"/>
    </row>
    <row r="67" customFormat="false" ht="15" hidden="false" customHeight="false" outlineLevel="0" collapsed="false">
      <c r="A67" s="371" t="s">
        <v>701</v>
      </c>
      <c r="B67" s="372" t="n">
        <f aca="false">B66*B42/B29/60</f>
        <v>15.2418473174646</v>
      </c>
      <c r="C67" s="372" t="n">
        <f aca="false">C66*C42/C29/60</f>
        <v>15.2418473174646</v>
      </c>
      <c r="D67" s="372" t="n">
        <f aca="false">D66*D42/D29/60</f>
        <v>15.8853990229008</v>
      </c>
      <c r="E67" s="372" t="n">
        <f aca="false">E66*E42/E29/60</f>
        <v>12.3769389715633</v>
      </c>
      <c r="F67" s="372" t="n">
        <f aca="false">F66*F42/F29/60</f>
        <v>49.3188381818182</v>
      </c>
      <c r="G67" s="372" t="n">
        <f aca="false">G66*G42/G29/60</f>
        <v>18.2706069512195</v>
      </c>
      <c r="H67" s="372" t="n">
        <f aca="false">H66*H42/H29/60</f>
        <v>176.154</v>
      </c>
      <c r="I67" s="372" t="n">
        <f aca="false">I66*I42/I29/60</f>
        <v>6.31615368826422</v>
      </c>
      <c r="J67" s="372" t="n">
        <f aca="false">0.785*J6^2*J71*J7/J29/60</f>
        <v>22.4189149090909</v>
      </c>
      <c r="K67" s="372" t="n">
        <f aca="false">0.785*K6^2*K71*K7/K29/60</f>
        <v>454.943181818182</v>
      </c>
      <c r="L67" s="372" t="n">
        <f aca="false">0.785*L6^2*L71*L7/L29/60</f>
        <v>25.6890017329733</v>
      </c>
      <c r="M67" s="372" t="n">
        <f aca="false">0.785*M6^2*M71*M7/M29/60</f>
        <v>18.5605721966234</v>
      </c>
      <c r="N67" s="372" t="n">
        <f aca="false">N66*N42/N29/60</f>
        <v>23.0590166596172</v>
      </c>
      <c r="O67" s="372" t="n">
        <f aca="false">O66*O42/O29/60</f>
        <v>734.174216982029</v>
      </c>
      <c r="P67" s="372" t="n">
        <f aca="false">P66*P42/P29/60</f>
        <v>13.9074731121079</v>
      </c>
      <c r="Q67" s="372" t="n">
        <f aca="false">Q66*Q42/Q29/60</f>
        <v>23182.62</v>
      </c>
      <c r="R67" s="372" t="n">
        <f aca="false">R66*R42/R29/60</f>
        <v>1495.95826375041</v>
      </c>
      <c r="S67" s="372" t="n">
        <f aca="false">S66*S42/S29/60</f>
        <v>4659.96381875659</v>
      </c>
      <c r="T67" s="372" t="n">
        <f aca="false">0.785*T6^2*(T71-T76)*T7/T29/60</f>
        <v>12.9649392307692</v>
      </c>
      <c r="U67" s="372" t="n">
        <f aca="false">0.785*U6^2*U71*U7/U29/60</f>
        <v>294.775435636364</v>
      </c>
      <c r="V67" s="372" t="n">
        <f aca="false">0.785*V6^2*V71*V7/V29/60</f>
        <v>27.521472</v>
      </c>
      <c r="W67" s="372" t="n">
        <f aca="false">0.785*W6^2*W71*W7/W29/60</f>
        <v>29.241564</v>
      </c>
      <c r="X67" s="372" t="n">
        <f aca="false">0.3294*8.25*60/(26881*1.1/865.34)</f>
        <v>4.77174763587664</v>
      </c>
      <c r="Y67" s="372" t="n">
        <f aca="false">0.224*6.1*60/(5736.5/899.38)</f>
        <v>12.8536163026236</v>
      </c>
      <c r="Z67" s="372" t="n">
        <f aca="false">0.224*4*60/(4499.3/902)</f>
        <v>10.777569844198</v>
      </c>
    </row>
    <row r="68" customFormat="false" ht="15" hidden="false" customHeight="false" outlineLevel="0" collapsed="false">
      <c r="J68" s="380" t="s">
        <v>761</v>
      </c>
      <c r="K68" s="380" t="s">
        <v>761</v>
      </c>
      <c r="L68" s="380" t="s">
        <v>761</v>
      </c>
      <c r="M68" s="380" t="s">
        <v>761</v>
      </c>
      <c r="T68" s="380" t="s">
        <v>762</v>
      </c>
      <c r="U68" s="380" t="s">
        <v>761</v>
      </c>
      <c r="V68" s="380" t="s">
        <v>761</v>
      </c>
      <c r="W68" s="380" t="s">
        <v>761</v>
      </c>
      <c r="X68" s="380" t="s">
        <v>762</v>
      </c>
      <c r="Y68" s="380" t="s">
        <v>762</v>
      </c>
      <c r="Z68" s="380" t="s">
        <v>762</v>
      </c>
    </row>
    <row r="69" customFormat="false" ht="15" hidden="false" customHeight="false" outlineLevel="0" collapsed="false">
      <c r="E69" s="449"/>
      <c r="J69" s="450" t="n">
        <f aca="false">0.3/J6</f>
        <v>0.166666666666667</v>
      </c>
      <c r="K69" s="450" t="n">
        <f aca="false">0.3/K6</f>
        <v>0.3</v>
      </c>
      <c r="L69" s="451" t="n">
        <f aca="false">L65/L6</f>
        <v>0.222222222222222</v>
      </c>
      <c r="M69" s="451" t="n">
        <f aca="false">M65/M6</f>
        <v>0.166666666666667</v>
      </c>
      <c r="T69" s="451" t="n">
        <f aca="false">T64/T6</f>
        <v>0.4</v>
      </c>
      <c r="U69" s="450" t="n">
        <f aca="false">0.5/U6</f>
        <v>0.138888888888889</v>
      </c>
      <c r="V69" s="450" t="n">
        <f aca="false">0.3/V6</f>
        <v>0.136363636363636</v>
      </c>
      <c r="W69" s="450" t="n">
        <f aca="false">0.3/W6</f>
        <v>0.136363636363636</v>
      </c>
      <c r="X69" s="450" t="n">
        <f aca="false">0.95/X6</f>
        <v>0.475</v>
      </c>
      <c r="Y69" s="450" t="n">
        <f aca="false">0.6/Y6</f>
        <v>0.4</v>
      </c>
      <c r="Z69" s="450" t="n">
        <f aca="false">0.6/Z6</f>
        <v>0.4</v>
      </c>
    </row>
    <row r="70" customFormat="false" ht="15" hidden="false" customHeight="false" outlineLevel="0" collapsed="false">
      <c r="J70" s="380" t="s">
        <v>763</v>
      </c>
      <c r="K70" s="380" t="s">
        <v>763</v>
      </c>
      <c r="L70" s="380" t="s">
        <v>763</v>
      </c>
      <c r="M70" s="380" t="s">
        <v>763</v>
      </c>
      <c r="T70" s="380" t="s">
        <v>764</v>
      </c>
      <c r="U70" s="380" t="s">
        <v>763</v>
      </c>
      <c r="V70" s="380" t="s">
        <v>763</v>
      </c>
      <c r="W70" s="380" t="s">
        <v>763</v>
      </c>
      <c r="X70" s="380" t="s">
        <v>763</v>
      </c>
      <c r="Y70" s="380" t="s">
        <v>763</v>
      </c>
      <c r="Z70" s="380" t="s">
        <v>763</v>
      </c>
    </row>
    <row r="71" customFormat="false" ht="15" hidden="false" customHeight="false" outlineLevel="0" collapsed="false">
      <c r="J71" s="380" t="n">
        <f aca="false">1-0.1*2</f>
        <v>0.8</v>
      </c>
      <c r="K71" s="380" t="n">
        <f aca="false">1-0.25*2</f>
        <v>0.5</v>
      </c>
      <c r="L71" s="381" t="n">
        <f aca="false">1-0.155*2</f>
        <v>0.69</v>
      </c>
      <c r="M71" s="451" t="n">
        <f aca="false">1-0.1*2</f>
        <v>0.8</v>
      </c>
      <c r="T71" s="381" t="n">
        <v>0.41</v>
      </c>
      <c r="U71" s="380" t="n">
        <f aca="false">1-0.085*2</f>
        <v>0.83</v>
      </c>
      <c r="V71" s="380" t="n">
        <f aca="false">1-0.085*2</f>
        <v>0.83</v>
      </c>
      <c r="W71" s="380" t="n">
        <f aca="false">1-0.085*2</f>
        <v>0.83</v>
      </c>
      <c r="X71" s="380" t="n">
        <f aca="false">0.41</f>
        <v>0.41</v>
      </c>
      <c r="Y71" s="380" t="n">
        <f aca="false">0.365</f>
        <v>0.365</v>
      </c>
      <c r="Z71" s="380" t="n">
        <f aca="false">0.365</f>
        <v>0.365</v>
      </c>
    </row>
    <row r="72" customFormat="false" ht="15" hidden="false" customHeight="false" outlineLevel="0" collapsed="false"/>
    <row r="73" customFormat="false" ht="15" hidden="false" customHeight="false" outlineLevel="0" collapsed="false">
      <c r="T73" s="380" t="s">
        <v>765</v>
      </c>
      <c r="X73" s="380" t="s">
        <v>762</v>
      </c>
      <c r="Y73" s="380" t="s">
        <v>762</v>
      </c>
      <c r="Z73" s="380" t="s">
        <v>762</v>
      </c>
    </row>
    <row r="74" customFormat="false" ht="15" hidden="false" customHeight="false" outlineLevel="0" collapsed="false">
      <c r="T74" s="450" t="n">
        <f aca="false">T65/T6</f>
        <v>0.15</v>
      </c>
      <c r="X74" s="450" t="n">
        <f aca="false">0.85/X6</f>
        <v>0.425</v>
      </c>
      <c r="Y74" s="450" t="n">
        <f aca="false">0.5/Y6</f>
        <v>0.333333333333333</v>
      </c>
      <c r="Z74" s="450" t="n">
        <f aca="false">0.5/Z6</f>
        <v>0.333333333333333</v>
      </c>
    </row>
    <row r="75" customFormat="false" ht="15" hidden="false" customHeight="false" outlineLevel="0" collapsed="false">
      <c r="T75" s="380" t="s">
        <v>766</v>
      </c>
      <c r="X75" s="380" t="s">
        <v>763</v>
      </c>
      <c r="Y75" s="380" t="s">
        <v>763</v>
      </c>
      <c r="Z75" s="380" t="s">
        <v>763</v>
      </c>
    </row>
    <row r="76" customFormat="false" ht="15" hidden="false" customHeight="false" outlineLevel="0" collapsed="false">
      <c r="T76" s="380" t="n">
        <v>0.1</v>
      </c>
      <c r="X76" s="380" t="n">
        <f aca="false">0.375</f>
        <v>0.375</v>
      </c>
      <c r="Y76" s="380" t="n">
        <f aca="false">0.28</f>
        <v>0.28</v>
      </c>
      <c r="Z76" s="380" t="n">
        <f aca="false">0.28</f>
        <v>0.28</v>
      </c>
    </row>
    <row r="77" customFormat="false" ht="15" hidden="false" customHeight="false" outlineLevel="0" collapsed="false"/>
    <row r="78" customFormat="false" ht="15" hidden="false" customHeight="false" outlineLevel="0" collapsed="false">
      <c r="X78" s="380" t="s">
        <v>767</v>
      </c>
      <c r="Y78" s="380" t="s">
        <v>767</v>
      </c>
      <c r="Z78" s="380" t="s">
        <v>767</v>
      </c>
    </row>
    <row r="79" customFormat="false" ht="15" hidden="false" customHeight="false" outlineLevel="0" collapsed="false">
      <c r="X79" s="380" t="s">
        <v>768</v>
      </c>
      <c r="Y79" s="380" t="s">
        <v>768</v>
      </c>
      <c r="Z79" s="380" t="s">
        <v>768</v>
      </c>
    </row>
    <row r="80" customFormat="false" ht="15" hidden="false" customHeight="false" outlineLevel="0" collapsed="false">
      <c r="X80" s="452" t="n">
        <v>6</v>
      </c>
      <c r="Y80" s="452" t="n">
        <v>4.1</v>
      </c>
      <c r="Z80" s="452" t="n">
        <v>2.7</v>
      </c>
    </row>
    <row r="81" customFormat="false" ht="15" hidden="false" customHeight="false" outlineLevel="0" collapsed="false">
      <c r="X81" s="452" t="s">
        <v>769</v>
      </c>
      <c r="Y81" s="452" t="s">
        <v>769</v>
      </c>
      <c r="Z81" s="452" t="s">
        <v>769</v>
      </c>
    </row>
    <row r="82" customFormat="false" ht="15" hidden="false" customHeight="false" outlineLevel="0" collapsed="false">
      <c r="X82" s="452" t="n">
        <v>0.2</v>
      </c>
      <c r="Y82" s="452" t="n">
        <v>0.2</v>
      </c>
      <c r="Z82" s="452" t="n">
        <v>0.2</v>
      </c>
    </row>
    <row r="83" customFormat="false" ht="15" hidden="false" customHeight="false" outlineLevel="0" collapsed="false">
      <c r="X83" s="453" t="n">
        <f aca="false">X22/X26/3600/X80/X82</f>
        <v>0.884328045746004</v>
      </c>
      <c r="Y83" s="453" t="n">
        <f aca="false">Y22/Y26/3600/Y80/Y82</f>
        <v>0.496997137490557</v>
      </c>
      <c r="Z83" s="453" t="n">
        <f aca="false">Z22/Z26/3600/Z80/Z82</f>
        <v>0.293741559532544</v>
      </c>
    </row>
  </sheetData>
  <conditionalFormatting sqref="X17:Z18">
    <cfRule type="expression" priority="2" aboveAverage="0" equalAverage="0" bottom="0" percent="0" rank="0" text="" dxfId="113">
      <formula>OR(X$3="缓冲罐",X$3="缓冲罐")</formula>
    </cfRule>
  </conditionalFormatting>
  <conditionalFormatting sqref="X25:Z25">
    <cfRule type="expression" priority="3" aboveAverage="0" equalAverage="0" bottom="0" percent="0" rank="0" text="" dxfId="114">
      <formula>OR(X9="",X10="")</formula>
    </cfRule>
  </conditionalFormatting>
  <conditionalFormatting sqref="X22:Z24">
    <cfRule type="expression" priority="4" aboveAverage="0" equalAverage="0" bottom="0" percent="0" rank="0" text="" dxfId="115">
      <formula>OR(X$3="缓冲罐",X$3="缓冲罐")</formula>
    </cfRule>
  </conditionalFormatting>
  <conditionalFormatting sqref="X24:Z24">
    <cfRule type="expression" priority="5" aboveAverage="0" equalAverage="0" bottom="0" percent="0" rank="0" text="" dxfId="116">
      <formula>OR(X$3="汽液分离罐",X$3="汽液分离罐")</formula>
    </cfRule>
  </conditionalFormatting>
  <conditionalFormatting sqref="X30:Z30">
    <cfRule type="expression" priority="6" aboveAverage="0" equalAverage="0" bottom="0" percent="0" rank="0" text="" dxfId="117">
      <formula>OR(X$3="缓冲罐",X$3="缓冲罐")</formula>
    </cfRule>
    <cfRule type="expression" priority="7" aboveAverage="0" equalAverage="0" bottom="0" percent="0" rank="0" text="" dxfId="118">
      <formula>OR(X$3="汽液分离罐",X$3="汽液分离罐")</formula>
    </cfRule>
  </conditionalFormatting>
  <conditionalFormatting sqref="X54:Z54">
    <cfRule type="expression" priority="8" aboveAverage="0" equalAverage="0" bottom="0" percent="0" rank="0" text="" dxfId="119">
      <formula>OR(X9="",X10="")</formula>
    </cfRule>
  </conditionalFormatting>
  <conditionalFormatting sqref="X52:Z53">
    <cfRule type="expression" priority="9" aboveAverage="0" equalAverage="0" bottom="0" percent="0" rank="0" text="" dxfId="120">
      <formula>OR(X9="",X10="")</formula>
    </cfRule>
  </conditionalFormatting>
  <conditionalFormatting sqref="X46:Z46">
    <cfRule type="expression" priority="10" aboveAverage="0" equalAverage="0" bottom="0" percent="0" rank="0" text="" dxfId="121">
      <formula>X$3&lt;&gt;"缓冲罐"</formula>
    </cfRule>
  </conditionalFormatting>
  <conditionalFormatting sqref="X44:Z45">
    <cfRule type="expression" priority="11" aboveAverage="0" equalAverage="0" bottom="0" percent="0" rank="0" text="" dxfId="122">
      <formula>OR(X$3="卧式回流罐",X$3="卧式回流罐")</formula>
    </cfRule>
  </conditionalFormatting>
  <conditionalFormatting sqref="X49:Z49">
    <cfRule type="expression" priority="12" aboveAverage="0" equalAverage="0" bottom="0" percent="0" rank="0" text="" dxfId="123">
      <formula>OR(X$3="缓冲罐",X$3="缓冲罐")</formula>
    </cfRule>
  </conditionalFormatting>
  <conditionalFormatting sqref="X44:Z45 X49:Z49">
    <cfRule type="expression" priority="13" aboveAverage="0" equalAverage="0" bottom="0" percent="0" rank="0" text="" dxfId="124">
      <formula>OR(X$3="汽液分离罐",X$3="汽液分离罐")</formula>
    </cfRule>
  </conditionalFormatting>
  <conditionalFormatting sqref="X26:Z26 X28:Z28">
    <cfRule type="expression" priority="14" aboveAverage="0" equalAverage="0" bottom="0" percent="0" rank="0" text="" dxfId="125">
      <formula>OR(X$3="缓冲罐",X$3="缓冲罐")</formula>
    </cfRule>
  </conditionalFormatting>
  <conditionalFormatting sqref="X31:Z31">
    <cfRule type="expression" priority="15" aboveAverage="0" equalAverage="0" bottom="0" percent="0" rank="0" text="" dxfId="126">
      <formula>OR(X$3="缓冲罐",X$3="缓冲罐")</formula>
    </cfRule>
  </conditionalFormatting>
  <conditionalFormatting sqref="X40:Z41">
    <cfRule type="expression" priority="16" aboveAverage="0" equalAverage="0" bottom="0" percent="0" rank="0" text="" dxfId="127">
      <formula>OR(X$3="卧式回流罐",X$3="卧式回流罐")</formula>
    </cfRule>
  </conditionalFormatting>
  <conditionalFormatting sqref="X34:Z34 X37:Z41">
    <cfRule type="expression" priority="17" aboveAverage="0" equalAverage="0" bottom="0" percent="0" rank="0" text="" dxfId="128">
      <formula>OR(X$3="缓冲罐",X$3="缓冲罐")</formula>
    </cfRule>
  </conditionalFormatting>
  <conditionalFormatting sqref="X39:Z39">
    <cfRule type="cellIs" priority="18" operator="equal" aboveAverage="0" equalAverage="0" bottom="0" percent="0" rank="0" text="" dxfId="129">
      <formula>"否"</formula>
    </cfRule>
  </conditionalFormatting>
  <conditionalFormatting sqref="X55:Z55">
    <cfRule type="cellIs" priority="19" operator="notEqual" aboveAverage="0" equalAverage="0" bottom="0" percent="0" rank="0" text="" dxfId="130">
      <formula>"核算通过"</formula>
    </cfRule>
  </conditionalFormatting>
  <conditionalFormatting sqref="X47:Z47">
    <cfRule type="expression" priority="20" aboveAverage="0" equalAverage="0" bottom="0" percent="0" rank="0" text="" dxfId="131">
      <formula>OR(X$3="缓冲罐",X$3="缓冲罐")</formula>
    </cfRule>
  </conditionalFormatting>
  <conditionalFormatting sqref="X32:Z33">
    <cfRule type="expression" priority="21" aboveAverage="0" equalAverage="0" bottom="0" percent="0" rank="0" text="" dxfId="132">
      <formula>OR(X$3="缓冲罐",X$3="缓冲罐")</formula>
    </cfRule>
  </conditionalFormatting>
  <conditionalFormatting sqref="V17:W18">
    <cfRule type="expression" priority="22" aboveAverage="0" equalAverage="0" bottom="0" percent="0" rank="0" text="" dxfId="133">
      <formula>OR(V$3="缓冲罐",V$3="缓冲罐")</formula>
    </cfRule>
  </conditionalFormatting>
  <conditionalFormatting sqref="V25:W25">
    <cfRule type="expression" priority="23" aboveAverage="0" equalAverage="0" bottom="0" percent="0" rank="0" text="" dxfId="134">
      <formula>OR(V9="",V10="")</formula>
    </cfRule>
  </conditionalFormatting>
  <conditionalFormatting sqref="V22:W24">
    <cfRule type="expression" priority="24" aboveAverage="0" equalAverage="0" bottom="0" percent="0" rank="0" text="" dxfId="135">
      <formula>OR(V$3="缓冲罐",V$3="缓冲罐")</formula>
    </cfRule>
  </conditionalFormatting>
  <conditionalFormatting sqref="V24:W24">
    <cfRule type="expression" priority="25" aboveAverage="0" equalAverage="0" bottom="0" percent="0" rank="0" text="" dxfId="136">
      <formula>OR(V$3="汽液分离罐",V$3="汽液分离罐")</formula>
    </cfRule>
  </conditionalFormatting>
  <conditionalFormatting sqref="V30:W30">
    <cfRule type="expression" priority="26" aboveAverage="0" equalAverage="0" bottom="0" percent="0" rank="0" text="" dxfId="137">
      <formula>OR(V$3="缓冲罐",V$3="缓冲罐")</formula>
    </cfRule>
    <cfRule type="expression" priority="27" aboveAverage="0" equalAverage="0" bottom="0" percent="0" rank="0" text="" dxfId="138">
      <formula>OR(V$3="汽液分离罐",V$3="汽液分离罐")</formula>
    </cfRule>
  </conditionalFormatting>
  <conditionalFormatting sqref="V54:W54">
    <cfRule type="expression" priority="28" aboveAverage="0" equalAverage="0" bottom="0" percent="0" rank="0" text="" dxfId="139">
      <formula>OR(V9="",V10="")</formula>
    </cfRule>
  </conditionalFormatting>
  <conditionalFormatting sqref="V52:W53">
    <cfRule type="expression" priority="29" aboveAverage="0" equalAverage="0" bottom="0" percent="0" rank="0" text="" dxfId="140">
      <formula>OR(V9="",V10="")</formula>
    </cfRule>
  </conditionalFormatting>
  <conditionalFormatting sqref="V46:W46">
    <cfRule type="expression" priority="30" aboveAverage="0" equalAverage="0" bottom="0" percent="0" rank="0" text="" dxfId="141">
      <formula>V$3&lt;&gt;"缓冲罐"</formula>
    </cfRule>
  </conditionalFormatting>
  <conditionalFormatting sqref="V44:W45">
    <cfRule type="expression" priority="31" aboveAverage="0" equalAverage="0" bottom="0" percent="0" rank="0" text="" dxfId="142">
      <formula>OR(V$3="卧式回流罐",V$3="卧式回流罐")</formula>
    </cfRule>
  </conditionalFormatting>
  <conditionalFormatting sqref="V49:W49">
    <cfRule type="expression" priority="32" aboveAverage="0" equalAverage="0" bottom="0" percent="0" rank="0" text="" dxfId="143">
      <formula>OR(V$3="缓冲罐",V$3="缓冲罐")</formula>
    </cfRule>
  </conditionalFormatting>
  <conditionalFormatting sqref="V44:W45 V49:W49">
    <cfRule type="expression" priority="33" aboveAverage="0" equalAverage="0" bottom="0" percent="0" rank="0" text="" dxfId="144">
      <formula>OR(V$3="汽液分离罐",V$3="汽液分离罐")</formula>
    </cfRule>
  </conditionalFormatting>
  <conditionalFormatting sqref="V26:W26 V28:W28">
    <cfRule type="expression" priority="34" aboveAverage="0" equalAverage="0" bottom="0" percent="0" rank="0" text="" dxfId="145">
      <formula>OR(V$3="缓冲罐",V$3="缓冲罐")</formula>
    </cfRule>
  </conditionalFormatting>
  <conditionalFormatting sqref="V31:W31">
    <cfRule type="expression" priority="35" aboveAverage="0" equalAverage="0" bottom="0" percent="0" rank="0" text="" dxfId="146">
      <formula>OR(V$3="缓冲罐",V$3="缓冲罐")</formula>
    </cfRule>
  </conditionalFormatting>
  <conditionalFormatting sqref="V40:W41">
    <cfRule type="expression" priority="36" aboveAverage="0" equalAverage="0" bottom="0" percent="0" rank="0" text="" dxfId="147">
      <formula>OR(V$3="卧式回流罐",V$3="卧式回流罐")</formula>
    </cfRule>
  </conditionalFormatting>
  <conditionalFormatting sqref="V34:W34 V37:W41">
    <cfRule type="expression" priority="37" aboveAverage="0" equalAverage="0" bottom="0" percent="0" rank="0" text="" dxfId="148">
      <formula>OR(V$3="缓冲罐",V$3="缓冲罐")</formula>
    </cfRule>
  </conditionalFormatting>
  <conditionalFormatting sqref="V39:W39">
    <cfRule type="cellIs" priority="38" operator="equal" aboveAverage="0" equalAverage="0" bottom="0" percent="0" rank="0" text="" dxfId="149">
      <formula>"否"</formula>
    </cfRule>
  </conditionalFormatting>
  <conditionalFormatting sqref="V55:W55">
    <cfRule type="cellIs" priority="39" operator="notEqual" aboveAverage="0" equalAverage="0" bottom="0" percent="0" rank="0" text="" dxfId="150">
      <formula>"核算通过"</formula>
    </cfRule>
  </conditionalFormatting>
  <conditionalFormatting sqref="V47:W47">
    <cfRule type="expression" priority="40" aboveAverage="0" equalAverage="0" bottom="0" percent="0" rank="0" text="" dxfId="151">
      <formula>OR(V$3="缓冲罐",V$3="缓冲罐")</formula>
    </cfRule>
  </conditionalFormatting>
  <conditionalFormatting sqref="V32:W33">
    <cfRule type="expression" priority="41" aboveAverage="0" equalAverage="0" bottom="0" percent="0" rank="0" text="" dxfId="152">
      <formula>OR(V$3="缓冲罐",V$3="缓冲罐")</formula>
    </cfRule>
  </conditionalFormatting>
  <conditionalFormatting sqref="U17:U18">
    <cfRule type="expression" priority="42" aboveAverage="0" equalAverage="0" bottom="0" percent="0" rank="0" text="" dxfId="153">
      <formula>OR(U$3="缓冲罐",U$3="缓冲罐")</formula>
    </cfRule>
  </conditionalFormatting>
  <conditionalFormatting sqref="U25">
    <cfRule type="expression" priority="43" aboveAverage="0" equalAverage="0" bottom="0" percent="0" rank="0" text="" dxfId="154">
      <formula>OR(U9="",U10="")</formula>
    </cfRule>
  </conditionalFormatting>
  <conditionalFormatting sqref="U22:U24">
    <cfRule type="expression" priority="44" aboveAverage="0" equalAverage="0" bottom="0" percent="0" rank="0" text="" dxfId="155">
      <formula>OR(U$3="缓冲罐",U$3="缓冲罐")</formula>
    </cfRule>
  </conditionalFormatting>
  <conditionalFormatting sqref="U24">
    <cfRule type="expression" priority="45" aboveAverage="0" equalAverage="0" bottom="0" percent="0" rank="0" text="" dxfId="156">
      <formula>OR(U$3="汽液分离罐",U$3="汽液分离罐")</formula>
    </cfRule>
  </conditionalFormatting>
  <conditionalFormatting sqref="U30">
    <cfRule type="expression" priority="46" aboveAverage="0" equalAverage="0" bottom="0" percent="0" rank="0" text="" dxfId="157">
      <formula>OR(U$3="缓冲罐",U$3="缓冲罐")</formula>
    </cfRule>
  </conditionalFormatting>
  <conditionalFormatting sqref="U30">
    <cfRule type="expression" priority="47" aboveAverage="0" equalAverage="0" bottom="0" percent="0" rank="0" text="" dxfId="158">
      <formula>OR(U$3="汽液分离罐",U$3="汽液分离罐")</formula>
    </cfRule>
  </conditionalFormatting>
  <conditionalFormatting sqref="U54">
    <cfRule type="expression" priority="48" aboveAverage="0" equalAverage="0" bottom="0" percent="0" rank="0" text="" dxfId="159">
      <formula>OR(U9="",U10="")</formula>
    </cfRule>
  </conditionalFormatting>
  <conditionalFormatting sqref="U52:U53">
    <cfRule type="expression" priority="49" aboveAverage="0" equalAverage="0" bottom="0" percent="0" rank="0" text="" dxfId="160">
      <formula>OR(U9="",U10="")</formula>
    </cfRule>
  </conditionalFormatting>
  <conditionalFormatting sqref="U46">
    <cfRule type="expression" priority="50" aboveAverage="0" equalAverage="0" bottom="0" percent="0" rank="0" text="" dxfId="161">
      <formula>U$3&lt;&gt;"缓冲罐"</formula>
    </cfRule>
  </conditionalFormatting>
  <conditionalFormatting sqref="U44:U45">
    <cfRule type="expression" priority="51" aboveAverage="0" equalAverage="0" bottom="0" percent="0" rank="0" text="" dxfId="162">
      <formula>OR(U$3="卧式回流罐",U$3="卧式回流罐")</formula>
    </cfRule>
  </conditionalFormatting>
  <conditionalFormatting sqref="U49">
    <cfRule type="expression" priority="52" aboveAverage="0" equalAverage="0" bottom="0" percent="0" rank="0" text="" dxfId="163">
      <formula>OR(U$3="缓冲罐",U$3="缓冲罐")</formula>
    </cfRule>
  </conditionalFormatting>
  <conditionalFormatting sqref="U44:U45 U49">
    <cfRule type="expression" priority="53" aboveAverage="0" equalAverage="0" bottom="0" percent="0" rank="0" text="" dxfId="164">
      <formula>OR(U$3="汽液分离罐",U$3="汽液分离罐")</formula>
    </cfRule>
  </conditionalFormatting>
  <conditionalFormatting sqref="U26 U28">
    <cfRule type="expression" priority="54" aboveAverage="0" equalAverage="0" bottom="0" percent="0" rank="0" text="" dxfId="165">
      <formula>OR(U$3="缓冲罐",U$3="缓冲罐")</formula>
    </cfRule>
  </conditionalFormatting>
  <conditionalFormatting sqref="U31">
    <cfRule type="expression" priority="55" aboveAverage="0" equalAverage="0" bottom="0" percent="0" rank="0" text="" dxfId="166">
      <formula>OR(U$3="缓冲罐",U$3="缓冲罐")</formula>
    </cfRule>
  </conditionalFormatting>
  <conditionalFormatting sqref="U40:U41">
    <cfRule type="expression" priority="56" aboveAverage="0" equalAverage="0" bottom="0" percent="0" rank="0" text="" dxfId="167">
      <formula>OR(U$3="卧式回流罐",U$3="卧式回流罐")</formula>
    </cfRule>
  </conditionalFormatting>
  <conditionalFormatting sqref="U34 U37:U41">
    <cfRule type="expression" priority="57" aboveAverage="0" equalAverage="0" bottom="0" percent="0" rank="0" text="" dxfId="168">
      <formula>OR(U$3="缓冲罐",U$3="缓冲罐")</formula>
    </cfRule>
  </conditionalFormatting>
  <conditionalFormatting sqref="U39">
    <cfRule type="cellIs" priority="58" operator="equal" aboveAverage="0" equalAverage="0" bottom="0" percent="0" rank="0" text="" dxfId="169">
      <formula>"否"</formula>
    </cfRule>
  </conditionalFormatting>
  <conditionalFormatting sqref="U55">
    <cfRule type="cellIs" priority="59" operator="notEqual" aboveAverage="0" equalAverage="0" bottom="0" percent="0" rank="0" text="" dxfId="170">
      <formula>"核算通过"</formula>
    </cfRule>
  </conditionalFormatting>
  <conditionalFormatting sqref="U47">
    <cfRule type="expression" priority="60" aboveAverage="0" equalAverage="0" bottom="0" percent="0" rank="0" text="" dxfId="171">
      <formula>OR(U$3="缓冲罐",U$3="缓冲罐")</formula>
    </cfRule>
  </conditionalFormatting>
  <conditionalFormatting sqref="U32:U33">
    <cfRule type="expression" priority="61" aboveAverage="0" equalAverage="0" bottom="0" percent="0" rank="0" text="" dxfId="172">
      <formula>OR(U$3="缓冲罐",U$3="缓冲罐")</formula>
    </cfRule>
  </conditionalFormatting>
  <conditionalFormatting sqref="T17:T18">
    <cfRule type="expression" priority="62" aboveAverage="0" equalAverage="0" bottom="0" percent="0" rank="0" text="" dxfId="173">
      <formula>OR(T$3="缓冲罐",T$3="缓冲罐")</formula>
    </cfRule>
  </conditionalFormatting>
  <conditionalFormatting sqref="T25">
    <cfRule type="expression" priority="63" aboveAverage="0" equalAverage="0" bottom="0" percent="0" rank="0" text="" dxfId="174">
      <formula>OR(T9="",T10="")</formula>
    </cfRule>
  </conditionalFormatting>
  <conditionalFormatting sqref="T22:T24">
    <cfRule type="expression" priority="64" aboveAverage="0" equalAverage="0" bottom="0" percent="0" rank="0" text="" dxfId="175">
      <formula>OR(T$3="缓冲罐",T$3="缓冲罐")</formula>
    </cfRule>
  </conditionalFormatting>
  <conditionalFormatting sqref="T24">
    <cfRule type="expression" priority="65" aboveAverage="0" equalAverage="0" bottom="0" percent="0" rank="0" text="" dxfId="176">
      <formula>OR(T$3="汽液分离罐",T$3="汽液分离罐")</formula>
    </cfRule>
  </conditionalFormatting>
  <conditionalFormatting sqref="T30">
    <cfRule type="expression" priority="66" aboveAverage="0" equalAverage="0" bottom="0" percent="0" rank="0" text="" dxfId="177">
      <formula>OR(T$3="缓冲罐",T$3="缓冲罐")</formula>
    </cfRule>
  </conditionalFormatting>
  <conditionalFormatting sqref="T30">
    <cfRule type="expression" priority="67" aboveAverage="0" equalAverage="0" bottom="0" percent="0" rank="0" text="" dxfId="178">
      <formula>OR(T$3="汽液分离罐",T$3="汽液分离罐")</formula>
    </cfRule>
  </conditionalFormatting>
  <conditionalFormatting sqref="T54">
    <cfRule type="expression" priority="68" aboveAverage="0" equalAverage="0" bottom="0" percent="0" rank="0" text="" dxfId="179">
      <formula>OR(T9="",T10="")</formula>
    </cfRule>
  </conditionalFormatting>
  <conditionalFormatting sqref="T52:T53">
    <cfRule type="expression" priority="69" aboveAverage="0" equalAverage="0" bottom="0" percent="0" rank="0" text="" dxfId="180">
      <formula>OR(T9="",T10="")</formula>
    </cfRule>
  </conditionalFormatting>
  <conditionalFormatting sqref="T46">
    <cfRule type="expression" priority="70" aboveAverage="0" equalAverage="0" bottom="0" percent="0" rank="0" text="" dxfId="181">
      <formula>T$3&lt;&gt;"缓冲罐"</formula>
    </cfRule>
  </conditionalFormatting>
  <conditionalFormatting sqref="T44:T45">
    <cfRule type="expression" priority="71" aboveAverage="0" equalAverage="0" bottom="0" percent="0" rank="0" text="" dxfId="182">
      <formula>OR(T$3="卧式回流罐",T$3="卧式回流罐")</formula>
    </cfRule>
  </conditionalFormatting>
  <conditionalFormatting sqref="T49">
    <cfRule type="expression" priority="72" aboveAverage="0" equalAverage="0" bottom="0" percent="0" rank="0" text="" dxfId="183">
      <formula>OR(T$3="缓冲罐",T$3="缓冲罐")</formula>
    </cfRule>
  </conditionalFormatting>
  <conditionalFormatting sqref="T44:T45 T49">
    <cfRule type="expression" priority="73" aboveAverage="0" equalAverage="0" bottom="0" percent="0" rank="0" text="" dxfId="184">
      <formula>OR(T$3="汽液分离罐",T$3="汽液分离罐")</formula>
    </cfRule>
  </conditionalFormatting>
  <conditionalFormatting sqref="T26 T28">
    <cfRule type="expression" priority="74" aboveAverage="0" equalAverage="0" bottom="0" percent="0" rank="0" text="" dxfId="185">
      <formula>OR(T$3="缓冲罐",T$3="缓冲罐")</formula>
    </cfRule>
  </conditionalFormatting>
  <conditionalFormatting sqref="T31">
    <cfRule type="expression" priority="75" aboveAverage="0" equalAverage="0" bottom="0" percent="0" rank="0" text="" dxfId="186">
      <formula>OR(T$3="缓冲罐",T$3="缓冲罐")</formula>
    </cfRule>
  </conditionalFormatting>
  <conditionalFormatting sqref="T40:T41">
    <cfRule type="expression" priority="76" aboveAverage="0" equalAverage="0" bottom="0" percent="0" rank="0" text="" dxfId="187">
      <formula>OR(T$3="卧式回流罐",T$3="卧式回流罐")</formula>
    </cfRule>
  </conditionalFormatting>
  <conditionalFormatting sqref="T34 T37:T41">
    <cfRule type="expression" priority="77" aboveAverage="0" equalAverage="0" bottom="0" percent="0" rank="0" text="" dxfId="188">
      <formula>OR(T$3="缓冲罐",T$3="缓冲罐")</formula>
    </cfRule>
  </conditionalFormatting>
  <conditionalFormatting sqref="T39">
    <cfRule type="cellIs" priority="78" operator="equal" aboveAverage="0" equalAverage="0" bottom="0" percent="0" rank="0" text="" dxfId="189">
      <formula>"否"</formula>
    </cfRule>
  </conditionalFormatting>
  <conditionalFormatting sqref="T55">
    <cfRule type="cellIs" priority="79" operator="notEqual" aboveAverage="0" equalAverage="0" bottom="0" percent="0" rank="0" text="" dxfId="190">
      <formula>"核算通过"</formula>
    </cfRule>
  </conditionalFormatting>
  <conditionalFormatting sqref="S17:S18">
    <cfRule type="expression" priority="80" aboveAverage="0" equalAverage="0" bottom="0" percent="0" rank="0" text="" dxfId="191">
      <formula>OR(S$3="缓冲罐",S$3="缓冲罐")</formula>
    </cfRule>
  </conditionalFormatting>
  <conditionalFormatting sqref="S25">
    <cfRule type="expression" priority="81" aboveAverage="0" equalAverage="0" bottom="0" percent="0" rank="0" text="" dxfId="192">
      <formula>OR(S9="",S10="")</formula>
    </cfRule>
  </conditionalFormatting>
  <conditionalFormatting sqref="S22:S24">
    <cfRule type="expression" priority="82" aboveAverage="0" equalAverage="0" bottom="0" percent="0" rank="0" text="" dxfId="193">
      <formula>OR(S$3="缓冲罐",S$3="缓冲罐")</formula>
    </cfRule>
  </conditionalFormatting>
  <conditionalFormatting sqref="S24">
    <cfRule type="expression" priority="83" aboveAverage="0" equalAverage="0" bottom="0" percent="0" rank="0" text="" dxfId="194">
      <formula>OR(S$3="汽液分离罐",S$3="汽液分离罐")</formula>
    </cfRule>
  </conditionalFormatting>
  <conditionalFormatting sqref="S30">
    <cfRule type="expression" priority="84" aboveAverage="0" equalAverage="0" bottom="0" percent="0" rank="0" text="" dxfId="195">
      <formula>OR(S$3="缓冲罐",S$3="缓冲罐")</formula>
    </cfRule>
  </conditionalFormatting>
  <conditionalFormatting sqref="S30">
    <cfRule type="expression" priority="85" aboveAverage="0" equalAverage="0" bottom="0" percent="0" rank="0" text="" dxfId="196">
      <formula>OR(S$3="汽液分离罐",S$3="汽液分离罐")</formula>
    </cfRule>
  </conditionalFormatting>
  <conditionalFormatting sqref="S47:T47">
    <cfRule type="expression" priority="86" aboveAverage="0" equalAverage="0" bottom="0" percent="0" rank="0" text="" dxfId="197">
      <formula>OR(S$3="缓冲罐",S$3="缓冲罐")</formula>
    </cfRule>
  </conditionalFormatting>
  <conditionalFormatting sqref="S54">
    <cfRule type="expression" priority="87" aboveAverage="0" equalAverage="0" bottom="0" percent="0" rank="0" text="" dxfId="198">
      <formula>OR(S9="",S10="")</formula>
    </cfRule>
  </conditionalFormatting>
  <conditionalFormatting sqref="S52:S53">
    <cfRule type="expression" priority="88" aboveAverage="0" equalAverage="0" bottom="0" percent="0" rank="0" text="" dxfId="199">
      <formula>OR(S9="",S10="")</formula>
    </cfRule>
  </conditionalFormatting>
  <conditionalFormatting sqref="S46">
    <cfRule type="expression" priority="89" aboveAverage="0" equalAverage="0" bottom="0" percent="0" rank="0" text="" dxfId="200">
      <formula>S$3&lt;&gt;"缓冲罐"</formula>
    </cfRule>
  </conditionalFormatting>
  <conditionalFormatting sqref="S44:S45">
    <cfRule type="expression" priority="90" aboveAverage="0" equalAverage="0" bottom="0" percent="0" rank="0" text="" dxfId="201">
      <formula>OR(S$3="卧式回流罐",S$3="卧式回流罐")</formula>
    </cfRule>
  </conditionalFormatting>
  <conditionalFormatting sqref="S49">
    <cfRule type="expression" priority="91" aboveAverage="0" equalAverage="0" bottom="0" percent="0" rank="0" text="" dxfId="202">
      <formula>OR(S$3="缓冲罐",S$3="缓冲罐")</formula>
    </cfRule>
  </conditionalFormatting>
  <conditionalFormatting sqref="S44:S45 S49">
    <cfRule type="expression" priority="92" aboveAverage="0" equalAverage="0" bottom="0" percent="0" rank="0" text="" dxfId="203">
      <formula>OR(S$3="汽液分离罐",S$3="汽液分离罐")</formula>
    </cfRule>
  </conditionalFormatting>
  <conditionalFormatting sqref="S26 S28">
    <cfRule type="expression" priority="93" aboveAverage="0" equalAverage="0" bottom="0" percent="0" rank="0" text="" dxfId="204">
      <formula>OR(S$3="缓冲罐",S$3="缓冲罐")</formula>
    </cfRule>
  </conditionalFormatting>
  <conditionalFormatting sqref="S31">
    <cfRule type="expression" priority="94" aboveAverage="0" equalAverage="0" bottom="0" percent="0" rank="0" text="" dxfId="205">
      <formula>OR(S$3="缓冲罐",S$3="缓冲罐")</formula>
    </cfRule>
  </conditionalFormatting>
  <conditionalFormatting sqref="S40:S41">
    <cfRule type="expression" priority="95" aboveAverage="0" equalAverage="0" bottom="0" percent="0" rank="0" text="" dxfId="206">
      <formula>OR(S$3="卧式回流罐",S$3="卧式回流罐")</formula>
    </cfRule>
  </conditionalFormatting>
  <conditionalFormatting sqref="S34 S37:S41">
    <cfRule type="expression" priority="96" aboveAverage="0" equalAverage="0" bottom="0" percent="0" rank="0" text="" dxfId="207">
      <formula>OR(S$3="缓冲罐",S$3="缓冲罐")</formula>
    </cfRule>
  </conditionalFormatting>
  <conditionalFormatting sqref="S39">
    <cfRule type="cellIs" priority="97" operator="equal" aboveAverage="0" equalAverage="0" bottom="0" percent="0" rank="0" text="" dxfId="208">
      <formula>"否"</formula>
    </cfRule>
  </conditionalFormatting>
  <conditionalFormatting sqref="S55">
    <cfRule type="cellIs" priority="98" operator="notEqual" aboveAverage="0" equalAverage="0" bottom="0" percent="0" rank="0" text="" dxfId="209">
      <formula>"核算通过"</formula>
    </cfRule>
  </conditionalFormatting>
  <conditionalFormatting sqref="S32:T33">
    <cfRule type="expression" priority="99" aboveAverage="0" equalAverage="0" bottom="0" percent="0" rank="0" text="" dxfId="210">
      <formula>OR(S$3="缓冲罐",S$3="缓冲罐")</formula>
    </cfRule>
  </conditionalFormatting>
  <conditionalFormatting sqref="R17:R18">
    <cfRule type="expression" priority="100" aboveAverage="0" equalAverage="0" bottom="0" percent="0" rank="0" text="" dxfId="211">
      <formula>OR(R$3="缓冲罐",R$3="缓冲罐")</formula>
    </cfRule>
  </conditionalFormatting>
  <conditionalFormatting sqref="R25">
    <cfRule type="expression" priority="101" aboveAverage="0" equalAverage="0" bottom="0" percent="0" rank="0" text="" dxfId="212">
      <formula>OR(R9="",R10="")</formula>
    </cfRule>
  </conditionalFormatting>
  <conditionalFormatting sqref="R22:R24">
    <cfRule type="expression" priority="102" aboveAverage="0" equalAverage="0" bottom="0" percent="0" rank="0" text="" dxfId="213">
      <formula>OR(R$3="缓冲罐",R$3="缓冲罐")</formula>
    </cfRule>
  </conditionalFormatting>
  <conditionalFormatting sqref="R24">
    <cfRule type="expression" priority="103" aboveAverage="0" equalAverage="0" bottom="0" percent="0" rank="0" text="" dxfId="214">
      <formula>OR(R$3="汽液分离罐",R$3="汽液分离罐")</formula>
    </cfRule>
  </conditionalFormatting>
  <conditionalFormatting sqref="R30">
    <cfRule type="expression" priority="104" aboveAverage="0" equalAverage="0" bottom="0" percent="0" rank="0" text="" dxfId="215">
      <formula>OR(R$3="缓冲罐",R$3="缓冲罐")</formula>
    </cfRule>
  </conditionalFormatting>
  <conditionalFormatting sqref="R30">
    <cfRule type="expression" priority="105" aboveAverage="0" equalAverage="0" bottom="0" percent="0" rank="0" text="" dxfId="216">
      <formula>OR(R$3="汽液分离罐",R$3="汽液分离罐")</formula>
    </cfRule>
  </conditionalFormatting>
  <conditionalFormatting sqref="R47">
    <cfRule type="expression" priority="106" aboveAverage="0" equalAverage="0" bottom="0" percent="0" rank="0" text="" dxfId="217">
      <formula>OR(R$3="缓冲罐",R$3="缓冲罐")</formula>
    </cfRule>
  </conditionalFormatting>
  <conditionalFormatting sqref="R54">
    <cfRule type="expression" priority="107" aboveAverage="0" equalAverage="0" bottom="0" percent="0" rank="0" text="" dxfId="218">
      <formula>OR(R9="",R10="")</formula>
    </cfRule>
  </conditionalFormatting>
  <conditionalFormatting sqref="R52:R53">
    <cfRule type="expression" priority="108" aboveAverage="0" equalAverage="0" bottom="0" percent="0" rank="0" text="" dxfId="219">
      <formula>OR(R9="",R10="")</formula>
    </cfRule>
  </conditionalFormatting>
  <conditionalFormatting sqref="R46">
    <cfRule type="expression" priority="109" aboveAverage="0" equalAverage="0" bottom="0" percent="0" rank="0" text="" dxfId="220">
      <formula>R$3&lt;&gt;"缓冲罐"</formula>
    </cfRule>
  </conditionalFormatting>
  <conditionalFormatting sqref="R44:R45">
    <cfRule type="expression" priority="110" aboveAverage="0" equalAverage="0" bottom="0" percent="0" rank="0" text="" dxfId="221">
      <formula>OR(R$3="卧式回流罐",R$3="卧式回流罐")</formula>
    </cfRule>
  </conditionalFormatting>
  <conditionalFormatting sqref="R49">
    <cfRule type="expression" priority="111" aboveAverage="0" equalAverage="0" bottom="0" percent="0" rank="0" text="" dxfId="222">
      <formula>OR(R$3="缓冲罐",R$3="缓冲罐")</formula>
    </cfRule>
  </conditionalFormatting>
  <conditionalFormatting sqref="R44:R45 R49">
    <cfRule type="expression" priority="112" aboveAverage="0" equalAverage="0" bottom="0" percent="0" rank="0" text="" dxfId="223">
      <formula>OR(R$3="汽液分离罐",R$3="汽液分离罐")</formula>
    </cfRule>
  </conditionalFormatting>
  <conditionalFormatting sqref="R26 R28">
    <cfRule type="expression" priority="113" aboveAverage="0" equalAverage="0" bottom="0" percent="0" rank="0" text="" dxfId="224">
      <formula>OR(R$3="缓冲罐",R$3="缓冲罐")</formula>
    </cfRule>
  </conditionalFormatting>
  <conditionalFormatting sqref="R31">
    <cfRule type="expression" priority="114" aboveAverage="0" equalAverage="0" bottom="0" percent="0" rank="0" text="" dxfId="225">
      <formula>OR(R$3="缓冲罐",R$3="缓冲罐")</formula>
    </cfRule>
  </conditionalFormatting>
  <conditionalFormatting sqref="R40:R41">
    <cfRule type="expression" priority="115" aboveAverage="0" equalAverage="0" bottom="0" percent="0" rank="0" text="" dxfId="226">
      <formula>OR(R$3="卧式回流罐",R$3="卧式回流罐")</formula>
    </cfRule>
  </conditionalFormatting>
  <conditionalFormatting sqref="R34 R37:R41">
    <cfRule type="expression" priority="116" aboveAverage="0" equalAverage="0" bottom="0" percent="0" rank="0" text="" dxfId="227">
      <formula>OR(R$3="缓冲罐",R$3="缓冲罐")</formula>
    </cfRule>
  </conditionalFormatting>
  <conditionalFormatting sqref="R39">
    <cfRule type="cellIs" priority="117" operator="equal" aboveAverage="0" equalAverage="0" bottom="0" percent="0" rank="0" text="" dxfId="228">
      <formula>"否"</formula>
    </cfRule>
  </conditionalFormatting>
  <conditionalFormatting sqref="R55">
    <cfRule type="cellIs" priority="118" operator="notEqual" aboveAverage="0" equalAverage="0" bottom="0" percent="0" rank="0" text="" dxfId="229">
      <formula>"核算通过"</formula>
    </cfRule>
  </conditionalFormatting>
  <conditionalFormatting sqref="R32:R33">
    <cfRule type="expression" priority="119" aboveAverage="0" equalAverage="0" bottom="0" percent="0" rank="0" text="" dxfId="230">
      <formula>OR(R$3="缓冲罐",R$3="缓冲罐")</formula>
    </cfRule>
  </conditionalFormatting>
  <conditionalFormatting sqref="Q17:Q18">
    <cfRule type="expression" priority="120" aboveAverage="0" equalAverage="0" bottom="0" percent="0" rank="0" text="" dxfId="231">
      <formula>OR(Q$3="缓冲罐",Q$3="缓冲罐")</formula>
    </cfRule>
  </conditionalFormatting>
  <conditionalFormatting sqref="Q25">
    <cfRule type="expression" priority="121" aboveAverage="0" equalAverage="0" bottom="0" percent="0" rank="0" text="" dxfId="232">
      <formula>OR(Q9="",Q10="")</formula>
    </cfRule>
  </conditionalFormatting>
  <conditionalFormatting sqref="Q22:Q24">
    <cfRule type="expression" priority="122" aboveAverage="0" equalAverage="0" bottom="0" percent="0" rank="0" text="" dxfId="233">
      <formula>OR(Q$3="缓冲罐",Q$3="缓冲罐")</formula>
    </cfRule>
  </conditionalFormatting>
  <conditionalFormatting sqref="Q24">
    <cfRule type="expression" priority="123" aboveAverage="0" equalAverage="0" bottom="0" percent="0" rank="0" text="" dxfId="234">
      <formula>OR(Q$3="汽液分离罐",Q$3="汽液分离罐")</formula>
    </cfRule>
  </conditionalFormatting>
  <conditionalFormatting sqref="Q30">
    <cfRule type="expression" priority="124" aboveAverage="0" equalAverage="0" bottom="0" percent="0" rank="0" text="" dxfId="235">
      <formula>OR(Q$3="缓冲罐",Q$3="缓冲罐")</formula>
    </cfRule>
  </conditionalFormatting>
  <conditionalFormatting sqref="Q30">
    <cfRule type="expression" priority="125" aboveAverage="0" equalAverage="0" bottom="0" percent="0" rank="0" text="" dxfId="236">
      <formula>OR(Q$3="汽液分离罐",Q$3="汽液分离罐")</formula>
    </cfRule>
  </conditionalFormatting>
  <conditionalFormatting sqref="Q47">
    <cfRule type="expression" priority="126" aboveAverage="0" equalAverage="0" bottom="0" percent="0" rank="0" text="" dxfId="237">
      <formula>OR(Q$3="缓冲罐",Q$3="缓冲罐")</formula>
    </cfRule>
  </conditionalFormatting>
  <conditionalFormatting sqref="Q54">
    <cfRule type="expression" priority="127" aboveAverage="0" equalAverage="0" bottom="0" percent="0" rank="0" text="" dxfId="238">
      <formula>OR(Q9="",Q10="")</formula>
    </cfRule>
  </conditionalFormatting>
  <conditionalFormatting sqref="Q52:Q53">
    <cfRule type="expression" priority="128" aboveAverage="0" equalAverage="0" bottom="0" percent="0" rank="0" text="" dxfId="239">
      <formula>OR(Q9="",Q10="")</formula>
    </cfRule>
  </conditionalFormatting>
  <conditionalFormatting sqref="Q46">
    <cfRule type="expression" priority="129" aboveAverage="0" equalAverage="0" bottom="0" percent="0" rank="0" text="" dxfId="240">
      <formula>Q$3&lt;&gt;"缓冲罐"</formula>
    </cfRule>
  </conditionalFormatting>
  <conditionalFormatting sqref="Q44:Q45">
    <cfRule type="expression" priority="130" aboveAverage="0" equalAverage="0" bottom="0" percent="0" rank="0" text="" dxfId="241">
      <formula>OR(Q$3="卧式回流罐",Q$3="卧式回流罐")</formula>
    </cfRule>
  </conditionalFormatting>
  <conditionalFormatting sqref="Q49">
    <cfRule type="expression" priority="131" aboveAverage="0" equalAverage="0" bottom="0" percent="0" rank="0" text="" dxfId="242">
      <formula>OR(Q$3="缓冲罐",Q$3="缓冲罐")</formula>
    </cfRule>
  </conditionalFormatting>
  <conditionalFormatting sqref="Q44:Q45 Q49">
    <cfRule type="expression" priority="132" aboveAverage="0" equalAverage="0" bottom="0" percent="0" rank="0" text="" dxfId="243">
      <formula>OR(Q$3="汽液分离罐",Q$3="汽液分离罐")</formula>
    </cfRule>
  </conditionalFormatting>
  <conditionalFormatting sqref="Q26 Q28">
    <cfRule type="expression" priority="133" aboveAverage="0" equalAverage="0" bottom="0" percent="0" rank="0" text="" dxfId="244">
      <formula>OR(Q$3="缓冲罐",Q$3="缓冲罐")</formula>
    </cfRule>
  </conditionalFormatting>
  <conditionalFormatting sqref="Q31">
    <cfRule type="expression" priority="134" aboveAverage="0" equalAverage="0" bottom="0" percent="0" rank="0" text="" dxfId="245">
      <formula>OR(Q$3="缓冲罐",Q$3="缓冲罐")</formula>
    </cfRule>
  </conditionalFormatting>
  <conditionalFormatting sqref="Q40:Q41">
    <cfRule type="expression" priority="135" aboveAverage="0" equalAverage="0" bottom="0" percent="0" rank="0" text="" dxfId="246">
      <formula>OR(Q$3="卧式回流罐",Q$3="卧式回流罐")</formula>
    </cfRule>
  </conditionalFormatting>
  <conditionalFormatting sqref="Q34 Q37:Q41">
    <cfRule type="expression" priority="136" aboveAverage="0" equalAverage="0" bottom="0" percent="0" rank="0" text="" dxfId="247">
      <formula>OR(Q$3="缓冲罐",Q$3="缓冲罐")</formula>
    </cfRule>
  </conditionalFormatting>
  <conditionalFormatting sqref="Q39">
    <cfRule type="cellIs" priority="137" operator="equal" aboveAverage="0" equalAverage="0" bottom="0" percent="0" rank="0" text="" dxfId="248">
      <formula>"否"</formula>
    </cfRule>
  </conditionalFormatting>
  <conditionalFormatting sqref="Q55">
    <cfRule type="cellIs" priority="138" operator="notEqual" aboveAverage="0" equalAverage="0" bottom="0" percent="0" rank="0" text="" dxfId="249">
      <formula>"核算通过"</formula>
    </cfRule>
  </conditionalFormatting>
  <conditionalFormatting sqref="P17:P18">
    <cfRule type="expression" priority="139" aboveAverage="0" equalAverage="0" bottom="0" percent="0" rank="0" text="" dxfId="250">
      <formula>OR(P$3="缓冲罐",P$3="缓冲罐")</formula>
    </cfRule>
  </conditionalFormatting>
  <conditionalFormatting sqref="P25">
    <cfRule type="expression" priority="140" aboveAverage="0" equalAverage="0" bottom="0" percent="0" rank="0" text="" dxfId="251">
      <formula>OR(P9="",P10="")</formula>
    </cfRule>
  </conditionalFormatting>
  <conditionalFormatting sqref="P22:P24">
    <cfRule type="expression" priority="141" aboveAverage="0" equalAverage="0" bottom="0" percent="0" rank="0" text="" dxfId="252">
      <formula>OR(P$3="缓冲罐",P$3="缓冲罐")</formula>
    </cfRule>
  </conditionalFormatting>
  <conditionalFormatting sqref="P24">
    <cfRule type="expression" priority="142" aboveAverage="0" equalAverage="0" bottom="0" percent="0" rank="0" text="" dxfId="253">
      <formula>OR(P$3="汽液分离罐",P$3="汽液分离罐")</formula>
    </cfRule>
  </conditionalFormatting>
  <conditionalFormatting sqref="P30">
    <cfRule type="expression" priority="143" aboveAverage="0" equalAverage="0" bottom="0" percent="0" rank="0" text="" dxfId="254">
      <formula>OR(P$3="缓冲罐",P$3="缓冲罐")</formula>
    </cfRule>
  </conditionalFormatting>
  <conditionalFormatting sqref="P30">
    <cfRule type="expression" priority="144" aboveAverage="0" equalAverage="0" bottom="0" percent="0" rank="0" text="" dxfId="255">
      <formula>OR(P$3="汽液分离罐",P$3="汽液分离罐")</formula>
    </cfRule>
  </conditionalFormatting>
  <conditionalFormatting sqref="P47 P32:Q33">
    <cfRule type="expression" priority="145" aboveAverage="0" equalAverage="0" bottom="0" percent="0" rank="0" text="" dxfId="256">
      <formula>OR(P$3="缓冲罐",P$3="缓冲罐")</formula>
    </cfRule>
  </conditionalFormatting>
  <conditionalFormatting sqref="P54">
    <cfRule type="expression" priority="146" aboveAverage="0" equalAverage="0" bottom="0" percent="0" rank="0" text="" dxfId="257">
      <formula>OR(P9="",P10="")</formula>
    </cfRule>
  </conditionalFormatting>
  <conditionalFormatting sqref="P52:P53">
    <cfRule type="expression" priority="147" aboveAverage="0" equalAverage="0" bottom="0" percent="0" rank="0" text="" dxfId="258">
      <formula>OR(P9="",P10="")</formula>
    </cfRule>
  </conditionalFormatting>
  <conditionalFormatting sqref="P46">
    <cfRule type="expression" priority="148" aboveAverage="0" equalAverage="0" bottom="0" percent="0" rank="0" text="" dxfId="259">
      <formula>P$3&lt;&gt;"缓冲罐"</formula>
    </cfRule>
  </conditionalFormatting>
  <conditionalFormatting sqref="P44:P45">
    <cfRule type="expression" priority="149" aboveAverage="0" equalAverage="0" bottom="0" percent="0" rank="0" text="" dxfId="260">
      <formula>OR(P$3="卧式回流罐",P$3="卧式回流罐")</formula>
    </cfRule>
  </conditionalFormatting>
  <conditionalFormatting sqref="P49">
    <cfRule type="expression" priority="150" aboveAverage="0" equalAverage="0" bottom="0" percent="0" rank="0" text="" dxfId="261">
      <formula>OR(P$3="缓冲罐",P$3="缓冲罐")</formula>
    </cfRule>
  </conditionalFormatting>
  <conditionalFormatting sqref="P44:P45 P49">
    <cfRule type="expression" priority="151" aboveAverage="0" equalAverage="0" bottom="0" percent="0" rank="0" text="" dxfId="262">
      <formula>OR(P$3="汽液分离罐",P$3="汽液分离罐")</formula>
    </cfRule>
  </conditionalFormatting>
  <conditionalFormatting sqref="N17:O18">
    <cfRule type="expression" priority="152" aboveAverage="0" equalAverage="0" bottom="0" percent="0" rank="0" text="" dxfId="263">
      <formula>OR(N$3="缓冲罐",N$3="缓冲罐")</formula>
    </cfRule>
  </conditionalFormatting>
  <conditionalFormatting sqref="O25">
    <cfRule type="expression" priority="153" aboveAverage="0" equalAverage="0" bottom="0" percent="0" rank="0" text="" dxfId="264">
      <formula>OR(O9="",O10="")</formula>
    </cfRule>
  </conditionalFormatting>
  <conditionalFormatting sqref="O22:O24 O26:P26 O28:P28">
    <cfRule type="expression" priority="154" aboveAverage="0" equalAverage="0" bottom="0" percent="0" rank="0" text="" dxfId="265">
      <formula>OR(O$3="缓冲罐",O$3="缓冲罐")</formula>
    </cfRule>
  </conditionalFormatting>
  <conditionalFormatting sqref="O24">
    <cfRule type="expression" priority="155" aboveAverage="0" equalAverage="0" bottom="0" percent="0" rank="0" text="" dxfId="266">
      <formula>OR(O$3="汽液分离罐",O$3="汽液分离罐")</formula>
    </cfRule>
  </conditionalFormatting>
  <conditionalFormatting sqref="O30:O31 P31">
    <cfRule type="expression" priority="156" aboveAverage="0" equalAverage="0" bottom="0" percent="0" rank="0" text="" dxfId="267">
      <formula>OR(O$3="缓冲罐",O$3="缓冲罐")</formula>
    </cfRule>
  </conditionalFormatting>
  <conditionalFormatting sqref="O30">
    <cfRule type="expression" priority="157" aboveAverage="0" equalAverage="0" bottom="0" percent="0" rank="0" text="" dxfId="268">
      <formula>OR(O$3="汽液分离罐",O$3="汽液分离罐")</formula>
    </cfRule>
  </conditionalFormatting>
  <conditionalFormatting sqref="O32:O33 O47">
    <cfRule type="expression" priority="158" aboveAverage="0" equalAverage="0" bottom="0" percent="0" rank="0" text="" dxfId="269">
      <formula>OR(O$3="缓冲罐",O$3="缓冲罐")</formula>
    </cfRule>
  </conditionalFormatting>
  <conditionalFormatting sqref="O54">
    <cfRule type="expression" priority="159" aboveAverage="0" equalAverage="0" bottom="0" percent="0" rank="0" text="" dxfId="270">
      <formula>OR(O9="",O10="")</formula>
    </cfRule>
  </conditionalFormatting>
  <conditionalFormatting sqref="O52:O53">
    <cfRule type="expression" priority="160" aboveAverage="0" equalAverage="0" bottom="0" percent="0" rank="0" text="" dxfId="271">
      <formula>OR(O9="",O10="")</formula>
    </cfRule>
  </conditionalFormatting>
  <conditionalFormatting sqref="O46">
    <cfRule type="expression" priority="161" aboveAverage="0" equalAverage="0" bottom="0" percent="0" rank="0" text="" dxfId="272">
      <formula>O$3&lt;&gt;"缓冲罐"</formula>
    </cfRule>
  </conditionalFormatting>
  <conditionalFormatting sqref="O44:O45 O40:P41">
    <cfRule type="expression" priority="162" aboveAverage="0" equalAverage="0" bottom="0" percent="0" rank="0" text="" dxfId="273">
      <formula>OR(O$3="卧式回流罐",O$3="卧式回流罐")</formula>
    </cfRule>
  </conditionalFormatting>
  <conditionalFormatting sqref="O49 O34:P34 O37:P41">
    <cfRule type="expression" priority="163" aboveAverage="0" equalAverage="0" bottom="0" percent="0" rank="0" text="" dxfId="274">
      <formula>OR(O$3="缓冲罐",O$3="缓冲罐")</formula>
    </cfRule>
  </conditionalFormatting>
  <conditionalFormatting sqref="O44:O45 O49">
    <cfRule type="expression" priority="164" aboveAverage="0" equalAverage="0" bottom="0" percent="0" rank="0" text="" dxfId="275">
      <formula>OR(O$3="汽液分离罐",O$3="汽液分离罐")</formula>
    </cfRule>
  </conditionalFormatting>
  <conditionalFormatting sqref="O39:P39">
    <cfRule type="cellIs" priority="165" operator="equal" aboveAverage="0" equalAverage="0" bottom="0" percent="0" rank="0" text="" dxfId="276">
      <formula>"否"</formula>
    </cfRule>
  </conditionalFormatting>
  <conditionalFormatting sqref="O55:P55">
    <cfRule type="cellIs" priority="166" operator="notEqual" aboveAverage="0" equalAverage="0" bottom="0" percent="0" rank="0" text="" dxfId="277">
      <formula>"核算通过"</formula>
    </cfRule>
  </conditionalFormatting>
  <conditionalFormatting sqref="N25">
    <cfRule type="expression" priority="167" aboveAverage="0" equalAverage="0" bottom="0" percent="0" rank="0" text="" dxfId="278">
      <formula>OR(N9="",N10="")</formula>
    </cfRule>
  </conditionalFormatting>
  <conditionalFormatting sqref="N26 N22 N24 N28">
    <cfRule type="expression" priority="168" aboveAverage="0" equalAverage="0" bottom="0" percent="0" rank="0" text="" dxfId="279">
      <formula>OR(N$3="缓冲罐",N$3="缓冲罐")</formula>
    </cfRule>
  </conditionalFormatting>
  <conditionalFormatting sqref="N24">
    <cfRule type="expression" priority="169" aboveAverage="0" equalAverage="0" bottom="0" percent="0" rank="0" text="" dxfId="280">
      <formula>OR(N$3="汽液分离罐",N$3="汽液分离罐")</formula>
    </cfRule>
  </conditionalFormatting>
  <conditionalFormatting sqref="N30:N31">
    <cfRule type="expression" priority="170" aboveAverage="0" equalAverage="0" bottom="0" percent="0" rank="0" text="" dxfId="281">
      <formula>OR(N$3="缓冲罐",N$3="缓冲罐")</formula>
    </cfRule>
  </conditionalFormatting>
  <conditionalFormatting sqref="N30">
    <cfRule type="expression" priority="171" aboveAverage="0" equalAverage="0" bottom="0" percent="0" rank="0" text="" dxfId="282">
      <formula>OR(N$3="汽液分离罐",N$3="汽液分离罐")</formula>
    </cfRule>
  </conditionalFormatting>
  <conditionalFormatting sqref="L22">
    <cfRule type="expression" priority="172" aboveAverage="0" equalAverage="0" bottom="0" percent="0" rank="0" text="" dxfId="283">
      <formula>OR(L$3="缓冲罐",L$3="缓冲罐")</formula>
    </cfRule>
  </conditionalFormatting>
  <conditionalFormatting sqref="M25">
    <cfRule type="expression" priority="173" aboveAverage="0" equalAverage="0" bottom="0" percent="0" rank="0" text="" dxfId="284">
      <formula>OR(M9="",M10="")</formula>
    </cfRule>
  </conditionalFormatting>
  <conditionalFormatting sqref="M20">
    <cfRule type="expression" priority="174" aboveAverage="0" equalAverage="0" bottom="0" percent="0" rank="0" text="" dxfId="285">
      <formula>OR(M9="",M10="")</formula>
    </cfRule>
  </conditionalFormatting>
  <conditionalFormatting sqref="M17 M26 M19 M22 M24 M28 M32:N33 M47:N47">
    <cfRule type="expression" priority="175" aboveAverage="0" equalAverage="0" bottom="0" percent="0" rank="0" text="" dxfId="286">
      <formula>OR(M$3="缓冲罐",M$3="缓冲罐")</formula>
    </cfRule>
  </conditionalFormatting>
  <conditionalFormatting sqref="M19 M24">
    <cfRule type="expression" priority="176" aboveAverage="0" equalAverage="0" bottom="0" percent="0" rank="0" text="" dxfId="287">
      <formula>OR(M$3="汽液分离罐",M$3="汽液分离罐")</formula>
    </cfRule>
  </conditionalFormatting>
  <conditionalFormatting sqref="M54">
    <cfRule type="expression" priority="177" aboveAverage="0" equalAverage="0" bottom="0" percent="0" rank="0" text="" dxfId="288">
      <formula>OR(M9="",M10="")</formula>
    </cfRule>
  </conditionalFormatting>
  <conditionalFormatting sqref="M52:M53">
    <cfRule type="expression" priority="178" aboveAverage="0" equalAverage="0" bottom="0" percent="0" rank="0" text="" dxfId="289">
      <formula>OR(M9="",M10="")</formula>
    </cfRule>
  </conditionalFormatting>
  <conditionalFormatting sqref="M46">
    <cfRule type="expression" priority="179" aboveAverage="0" equalAverage="0" bottom="0" percent="0" rank="0" text="" dxfId="290">
      <formula>M$3&lt;&gt;"缓冲罐"</formula>
    </cfRule>
  </conditionalFormatting>
  <conditionalFormatting sqref="M44 M40:M41">
    <cfRule type="expression" priority="180" aboveAverage="0" equalAverage="0" bottom="0" percent="0" rank="0" text="" dxfId="291">
      <formula>OR(M$3="卧式回流罐",M$3="卧式回流罐")</formula>
    </cfRule>
  </conditionalFormatting>
  <conditionalFormatting sqref="M30:M31 M34 M49 M37:M41">
    <cfRule type="expression" priority="181" aboveAverage="0" equalAverage="0" bottom="0" percent="0" rank="0" text="" dxfId="292">
      <formula>OR(M$3="缓冲罐",M$3="缓冲罐")</formula>
    </cfRule>
  </conditionalFormatting>
  <conditionalFormatting sqref="M30 M44 M49">
    <cfRule type="expression" priority="182" aboveAverage="0" equalAverage="0" bottom="0" percent="0" rank="0" text="" dxfId="293">
      <formula>OR(M$3="汽液分离罐",M$3="汽液分离罐")</formula>
    </cfRule>
  </conditionalFormatting>
  <conditionalFormatting sqref="M39">
    <cfRule type="cellIs" priority="183" operator="equal" aboveAverage="0" equalAverage="0" bottom="0" percent="0" rank="0" text="" dxfId="294">
      <formula>"否"</formula>
    </cfRule>
  </conditionalFormatting>
  <conditionalFormatting sqref="M55">
    <cfRule type="cellIs" priority="184" operator="notEqual" aboveAverage="0" equalAverage="0" bottom="0" percent="0" rank="0" text="" dxfId="295">
      <formula>"核算通过"</formula>
    </cfRule>
  </conditionalFormatting>
  <conditionalFormatting sqref="M45">
    <cfRule type="expression" priority="185" aboveAverage="0" equalAverage="0" bottom="0" percent="0" rank="0" text="" dxfId="296">
      <formula>OR(M$3="卧式回流罐",M$3="卧式回流罐")</formula>
    </cfRule>
  </conditionalFormatting>
  <conditionalFormatting sqref="M45">
    <cfRule type="expression" priority="186" aboveAverage="0" equalAverage="0" bottom="0" percent="0" rank="0" text="" dxfId="297">
      <formula>OR(M$3="汽液分离罐",M$3="汽液分离罐")</formula>
    </cfRule>
  </conditionalFormatting>
  <conditionalFormatting sqref="L25">
    <cfRule type="expression" priority="187" aboveAverage="0" equalAverage="0" bottom="0" percent="0" rank="0" text="" dxfId="298">
      <formula>OR(L9="",L10="")</formula>
    </cfRule>
  </conditionalFormatting>
  <conditionalFormatting sqref="L20">
    <cfRule type="expression" priority="188" aboveAverage="0" equalAverage="0" bottom="0" percent="0" rank="0" text="" dxfId="299">
      <formula>OR(L9="",L10="")</formula>
    </cfRule>
  </conditionalFormatting>
  <conditionalFormatting sqref="L47 L32:L33 L17 L26 L19 L24 L28">
    <cfRule type="expression" priority="189" aboveAverage="0" equalAverage="0" bottom="0" percent="0" rank="0" text="" dxfId="300">
      <formula>OR(L$3="缓冲罐",L$3="缓冲罐")</formula>
    </cfRule>
  </conditionalFormatting>
  <conditionalFormatting sqref="L19 L24">
    <cfRule type="expression" priority="190" aboveAverage="0" equalAverage="0" bottom="0" percent="0" rank="0" text="" dxfId="301">
      <formula>OR(L$3="汽液分离罐",L$3="汽液分离罐")</formula>
    </cfRule>
  </conditionalFormatting>
  <conditionalFormatting sqref="L54">
    <cfRule type="expression" priority="191" aboveAverage="0" equalAverage="0" bottom="0" percent="0" rank="0" text="" dxfId="302">
      <formula>OR(L9="",L10="")</formula>
    </cfRule>
  </conditionalFormatting>
  <conditionalFormatting sqref="L52:L53">
    <cfRule type="expression" priority="192" aboveAverage="0" equalAverage="0" bottom="0" percent="0" rank="0" text="" dxfId="303">
      <formula>OR(L9="",L10="")</formula>
    </cfRule>
  </conditionalFormatting>
  <conditionalFormatting sqref="L46">
    <cfRule type="expression" priority="193" aboveAverage="0" equalAverage="0" bottom="0" percent="0" rank="0" text="" dxfId="304">
      <formula>L$3&lt;&gt;"缓冲罐"</formula>
    </cfRule>
  </conditionalFormatting>
  <conditionalFormatting sqref="L44 L40:L41">
    <cfRule type="expression" priority="194" aboveAverage="0" equalAverage="0" bottom="0" percent="0" rank="0" text="" dxfId="305">
      <formula>OR(L$3="卧式回流罐",L$3="卧式回流罐")</formula>
    </cfRule>
  </conditionalFormatting>
  <conditionalFormatting sqref="L30:L31 L34 L49 L37:L41">
    <cfRule type="expression" priority="195" aboveAverage="0" equalAverage="0" bottom="0" percent="0" rank="0" text="" dxfId="306">
      <formula>OR(L$3="缓冲罐",L$3="缓冲罐")</formula>
    </cfRule>
  </conditionalFormatting>
  <conditionalFormatting sqref="L30 L44 L49">
    <cfRule type="expression" priority="196" aboveAverage="0" equalAverage="0" bottom="0" percent="0" rank="0" text="" dxfId="307">
      <formula>OR(L$3="汽液分离罐",L$3="汽液分离罐")</formula>
    </cfRule>
  </conditionalFormatting>
  <conditionalFormatting sqref="L39">
    <cfRule type="cellIs" priority="197" operator="equal" aboveAverage="0" equalAverage="0" bottom="0" percent="0" rank="0" text="" dxfId="308">
      <formula>"否"</formula>
    </cfRule>
  </conditionalFormatting>
  <conditionalFormatting sqref="L55">
    <cfRule type="cellIs" priority="198" operator="notEqual" aboveAverage="0" equalAverage="0" bottom="0" percent="0" rank="0" text="" dxfId="309">
      <formula>"核算通过"</formula>
    </cfRule>
  </conditionalFormatting>
  <conditionalFormatting sqref="L45">
    <cfRule type="expression" priority="199" aboveAverage="0" equalAverage="0" bottom="0" percent="0" rank="0" text="" dxfId="310">
      <formula>OR(L$3="卧式回流罐",L$3="卧式回流罐")</formula>
    </cfRule>
  </conditionalFormatting>
  <conditionalFormatting sqref="L45">
    <cfRule type="expression" priority="200" aboveAverage="0" equalAverage="0" bottom="0" percent="0" rank="0" text="" dxfId="311">
      <formula>OR(L$3="汽液分离罐",L$3="汽液分离罐")</formula>
    </cfRule>
  </conditionalFormatting>
  <conditionalFormatting sqref="J25">
    <cfRule type="expression" priority="201" aboveAverage="0" equalAverage="0" bottom="0" percent="0" rank="0" text="" dxfId="312">
      <formula>OR(J9="",J10="")</formula>
    </cfRule>
  </conditionalFormatting>
  <conditionalFormatting sqref="J20">
    <cfRule type="expression" priority="202" aboveAverage="0" equalAverage="0" bottom="0" percent="0" rank="0" text="" dxfId="313">
      <formula>OR(J9="",J10="")</formula>
    </cfRule>
  </conditionalFormatting>
  <conditionalFormatting sqref="J54">
    <cfRule type="expression" priority="203" aboveAverage="0" equalAverage="0" bottom="0" percent="0" rank="0" text="" dxfId="314">
      <formula>OR(J9="",J10="")</formula>
    </cfRule>
  </conditionalFormatting>
  <conditionalFormatting sqref="J52:J53">
    <cfRule type="expression" priority="204" aboveAverage="0" equalAverage="0" bottom="0" percent="0" rank="0" text="" dxfId="315">
      <formula>OR(J9="",J10="")</formula>
    </cfRule>
  </conditionalFormatting>
  <conditionalFormatting sqref="J39">
    <cfRule type="cellIs" priority="205" operator="equal" aboveAverage="0" equalAverage="0" bottom="0" percent="0" rank="0" text="" dxfId="316">
      <formula>"否"</formula>
    </cfRule>
  </conditionalFormatting>
  <conditionalFormatting sqref="J55">
    <cfRule type="cellIs" priority="206" operator="notEqual" aboveAverage="0" equalAverage="0" bottom="0" percent="0" rank="0" text="" dxfId="317">
      <formula>"核算通过"</formula>
    </cfRule>
  </conditionalFormatting>
  <conditionalFormatting sqref="I25">
    <cfRule type="expression" priority="207" aboveAverage="0" equalAverage="0" bottom="0" percent="0" rank="0" text="" dxfId="318">
      <formula>OR(I9="",I10="")</formula>
    </cfRule>
  </conditionalFormatting>
  <conditionalFormatting sqref="I20">
    <cfRule type="expression" priority="208" aboveAverage="0" equalAverage="0" bottom="0" percent="0" rank="0" text="" dxfId="319">
      <formula>OR(I9="",I10="")</formula>
    </cfRule>
  </conditionalFormatting>
  <conditionalFormatting sqref="I54">
    <cfRule type="expression" priority="209" aboveAverage="0" equalAverage="0" bottom="0" percent="0" rank="0" text="" dxfId="320">
      <formula>OR(I9="",I10="")</formula>
    </cfRule>
  </conditionalFormatting>
  <conditionalFormatting sqref="I52:I53">
    <cfRule type="expression" priority="210" aboveAverage="0" equalAverage="0" bottom="0" percent="0" rank="0" text="" dxfId="321">
      <formula>OR(I9="",I10="")</formula>
    </cfRule>
  </conditionalFormatting>
  <conditionalFormatting sqref="I39">
    <cfRule type="cellIs" priority="211" operator="equal" aboveAverage="0" equalAverage="0" bottom="0" percent="0" rank="0" text="" dxfId="322">
      <formula>"否"</formula>
    </cfRule>
  </conditionalFormatting>
  <conditionalFormatting sqref="I55">
    <cfRule type="cellIs" priority="212" operator="notEqual" aboveAverage="0" equalAverage="0" bottom="0" percent="0" rank="0" text="" dxfId="323">
      <formula>"核算通过"</formula>
    </cfRule>
  </conditionalFormatting>
  <conditionalFormatting sqref="K25">
    <cfRule type="expression" priority="213" aboveAverage="0" equalAverage="0" bottom="0" percent="0" rank="0" text="" dxfId="324">
      <formula>OR(K9="",K10="")</formula>
    </cfRule>
  </conditionalFormatting>
  <conditionalFormatting sqref="K20">
    <cfRule type="expression" priority="214" aboveAverage="0" equalAverage="0" bottom="0" percent="0" rank="0" text="" dxfId="325">
      <formula>OR(K9="",K10="")</formula>
    </cfRule>
  </conditionalFormatting>
  <conditionalFormatting sqref="K47 K32:K33 K17 K26 K19 K22 K24 K28">
    <cfRule type="expression" priority="215" aboveAverage="0" equalAverage="0" bottom="0" percent="0" rank="0" text="" dxfId="326">
      <formula>OR(K$3="缓冲罐",K$3="缓冲罐")</formula>
    </cfRule>
  </conditionalFormatting>
  <conditionalFormatting sqref="K19 K24">
    <cfRule type="expression" priority="216" aboveAverage="0" equalAverage="0" bottom="0" percent="0" rank="0" text="" dxfId="327">
      <formula>OR(K$3="汽液分离罐",K$3="汽液分离罐")</formula>
    </cfRule>
  </conditionalFormatting>
  <conditionalFormatting sqref="K57">
    <cfRule type="cellIs" priority="217" operator="equal" aboveAverage="0" equalAverage="0" bottom="0" percent="0" rank="0" text="" dxfId="328">
      <formula>"核算未通过"</formula>
    </cfRule>
  </conditionalFormatting>
  <conditionalFormatting sqref="H25">
    <cfRule type="expression" priority="218" aboveAverage="0" equalAverage="0" bottom="0" percent="0" rank="0" text="" dxfId="329">
      <formula>OR(H9="",H10="")</formula>
    </cfRule>
  </conditionalFormatting>
  <conditionalFormatting sqref="H20">
    <cfRule type="expression" priority="219" aboveAverage="0" equalAverage="0" bottom="0" percent="0" rank="0" text="" dxfId="330">
      <formula>OR(H9="",H10="")</formula>
    </cfRule>
  </conditionalFormatting>
  <conditionalFormatting sqref="D20">
    <cfRule type="expression" priority="220" aboveAverage="0" equalAverage="0" bottom="0" percent="0" rank="0" text="" dxfId="331">
      <formula>OR(D9="",D10="")</formula>
    </cfRule>
  </conditionalFormatting>
  <conditionalFormatting sqref="D17 D22 D24 D28 D32:D33 D47 D19 D26">
    <cfRule type="expression" priority="221" aboveAverage="0" equalAverage="0" bottom="0" percent="0" rank="0" text="" dxfId="332">
      <formula>OR(D$3="缓冲罐",D$3="缓冲罐")</formula>
    </cfRule>
  </conditionalFormatting>
  <conditionalFormatting sqref="D24 D19">
    <cfRule type="expression" priority="222" aboveAverage="0" equalAverage="0" bottom="0" percent="0" rank="0" text="" dxfId="333">
      <formula>OR(D$3="汽液分离罐",D$3="汽液分离罐")</formula>
    </cfRule>
  </conditionalFormatting>
  <conditionalFormatting sqref="B20">
    <cfRule type="expression" priority="223" aboveAverage="0" equalAverage="0" bottom="0" percent="0" rank="0" text="" dxfId="334">
      <formula>OR(B9="",B10="")</formula>
    </cfRule>
  </conditionalFormatting>
  <conditionalFormatting sqref="K54 B54:H54 N54 AA54:CD54">
    <cfRule type="expression" priority="224" aboveAverage="0" equalAverage="0" bottom="0" percent="0" rank="0" text="" dxfId="335">
      <formula>OR(B9="",B10="")</formula>
    </cfRule>
  </conditionalFormatting>
  <conditionalFormatting sqref="K52:K53 B52:H53 N52:N53 AA52:CD53">
    <cfRule type="expression" priority="225" aboveAverage="0" equalAverage="0" bottom="0" percent="0" rank="0" text="" dxfId="336">
      <formula>OR(B9="",B10="")</formula>
    </cfRule>
  </conditionalFormatting>
  <conditionalFormatting sqref="B25:G25">
    <cfRule type="expression" priority="226" aboveAverage="0" equalAverage="0" bottom="0" percent="0" rank="0" text="" dxfId="337">
      <formula>OR(B9="",B10="")</formula>
    </cfRule>
  </conditionalFormatting>
  <conditionalFormatting sqref="C20 E20:G20">
    <cfRule type="expression" priority="227" aboveAverage="0" equalAverage="0" bottom="0" percent="0" rank="0" text="" dxfId="338">
      <formula>OR(C9="",C10="")</formula>
    </cfRule>
  </conditionalFormatting>
  <conditionalFormatting sqref="B46:K46 N46 AA46:CD46">
    <cfRule type="expression" priority="228" aboveAverage="0" equalAverage="0" bottom="0" percent="0" rank="0" text="" dxfId="339">
      <formula>B$3&lt;&gt;"缓冲罐"</formula>
    </cfRule>
  </conditionalFormatting>
  <conditionalFormatting sqref="B40:K41 B44:K45 N44:N45 N40:N41 AA40:CD41 AA44:CD45">
    <cfRule type="expression" priority="229" aboveAverage="0" equalAverage="0" bottom="0" percent="0" rank="0" text="" dxfId="340">
      <formula>OR(B$3="卧式回流罐",B$3="卧式回流罐")</formula>
    </cfRule>
  </conditionalFormatting>
  <conditionalFormatting sqref="B17:C17 B22:C22 B24:C24 B28:C28 B30:C34 B47:C47 B19:C19 B26:C26 K34 K30:K31 F26:J26 D30:D31 D34 E30:J34 B49:K49 B37:K41 E19:J19 E17:J17 E22:J22 E24:J24 E28:J28 E47:J47 AA30:CD31 N34 N49 N37:N41 AA22:CD22 AA24:CD24 AA28:CD28 AA37:CD41 AA49:CD49 AA34:CD34">
    <cfRule type="expression" priority="230" aboveAverage="0" equalAverage="0" bottom="0" percent="0" rank="0" text="" dxfId="341">
      <formula>OR(B$3="缓冲罐",B$3="缓冲罐")</formula>
    </cfRule>
  </conditionalFormatting>
  <conditionalFormatting sqref="B24:C24 B19:C19 B30:K30 B49:K49 B44:K45 E19:J19 E24:J24 AA30:CD30 N44:N45 N49 AA24:CD24 AA49:CD49 AA44:CD45">
    <cfRule type="expression" priority="231" aboveAverage="0" equalAverage="0" bottom="0" percent="0" rank="0" text="" dxfId="342">
      <formula>OR(B$3="汽液分离罐",B$3="汽液分离罐")</formula>
    </cfRule>
  </conditionalFormatting>
  <conditionalFormatting sqref="K39 B39:H39 N39 AA39:CD39">
    <cfRule type="cellIs" priority="232" operator="equal" aboveAverage="0" equalAverage="0" bottom="0" percent="0" rank="0" text="" dxfId="343">
      <formula>"否"</formula>
    </cfRule>
  </conditionalFormatting>
  <conditionalFormatting sqref="E57">
    <cfRule type="cellIs" priority="233" operator="equal" aboveAverage="0" equalAverage="0" bottom="0" percent="0" rank="0" text="" dxfId="344">
      <formula>"核算未通过"</formula>
    </cfRule>
  </conditionalFormatting>
  <conditionalFormatting sqref="K55 B55:H55 N55 AA55:CD55">
    <cfRule type="cellIs" priority="234" operator="notEqual" aboveAverage="0" equalAverage="0" bottom="0" percent="0" rank="0" text="" dxfId="345">
      <formula>"核算通过"</formula>
    </cfRule>
  </conditionalFormatting>
  <dataValidations count="5">
    <dataValidation allowBlank="true" errorStyle="stop" operator="equal" showDropDown="false" showErrorMessage="true" showInputMessage="true" sqref="B3:CD3" type="list">
      <formula1>"缓冲罐,卧式回流罐,汽液分离罐"</formula1>
      <formula2>0</formula2>
    </dataValidation>
    <dataValidation allowBlank="true" errorStyle="stop" operator="equal" showDropDown="false" showErrorMessage="true" showInputMessage="true" sqref="4:4" type="list">
      <formula1>"卧式,立式"</formula1>
      <formula2>0</formula2>
    </dataValidation>
    <dataValidation allowBlank="true" errorStyle="stop" operator="equal" showDropDown="false" showErrorMessage="true" showInputMessage="true" sqref="B32:Z32 E33:Z33" type="list">
      <formula1>"是,否"</formula1>
      <formula2>0</formula2>
    </dataValidation>
    <dataValidation allowBlank="true" errorStyle="stop" operator="equal" showDropDown="false" showErrorMessage="true" showInputMessage="true" sqref="B33:D33" type="list">
      <formula1>",,是,否"</formula1>
      <formula2>0</formula2>
    </dataValidation>
    <dataValidation allowBlank="true" errorStyle="stop" operator="equal" showDropDown="false" showErrorMessage="true" showInputMessage="true" sqref="B47:Z47" type="list">
      <formula1>"下一工序,储罐,其他装置进料"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-950400</xdr:colOff>
                    <xdr:row>1</xdr:row>
                    <xdr:rowOff>-53280</xdr:rowOff>
                  </to>
                </anchor>
              </controlPr>
            </control>
          </mc:Choice>
        </mc:AlternateContent>
        <mc:AlternateContent xmlns:mc="http://schemas.openxmlformats.org/markup-compatibility/2006">
          <mc:Choice Requires="x14">
            <control shapeId="1002" r:id="rId5" name="Button 2">
              <controlPr defaultSize="0" print="false" autoFill="0" autoPict="0">
                <anchor moveWithCells="true" sizeWithCells="false">
                  <from>
                    <xdr:col>0</xdr:col>
                    <xdr:colOff>1104840</xdr:colOff>
                    <xdr:row>1</xdr:row>
                    <xdr:rowOff>112680</xdr:rowOff>
                  </from>
                  <to>
                    <xdr:col>1</xdr:col>
                    <xdr:colOff>-691560</xdr:colOff>
                    <xdr:row>3</xdr:row>
                    <xdr:rowOff>78120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18"/>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F38" activeCellId="0" sqref="F38"/>
    </sheetView>
  </sheetViews>
  <sheetFormatPr defaultColWidth="9.00390625" defaultRowHeight="15" zeroHeight="false" outlineLevelRow="0" outlineLevelCol="0"/>
  <cols>
    <col collapsed="false" customWidth="true" hidden="false" outlineLevel="0" max="1" min="1" style="379" width="38.5"/>
    <col collapsed="false" customWidth="true" hidden="false" outlineLevel="0" max="2" min="2" style="449" width="13.63"/>
    <col collapsed="false" customWidth="true" hidden="false" outlineLevel="0" max="3" min="3" style="449" width="14.88"/>
    <col collapsed="false" customWidth="true" hidden="false" outlineLevel="0" max="9" min="4" style="449" width="13.63"/>
    <col collapsed="false" customWidth="true" hidden="false" outlineLevel="0" max="10" min="10" style="449" width="15.37"/>
    <col collapsed="false" customWidth="true" hidden="false" outlineLevel="0" max="11" min="11" style="449" width="15.5"/>
    <col collapsed="false" customWidth="true" hidden="false" outlineLevel="0" max="16" min="12" style="449" width="13.63"/>
    <col collapsed="false" customWidth="true" hidden="false" outlineLevel="0" max="17" min="17" style="449" width="15.5"/>
    <col collapsed="false" customWidth="true" hidden="false" outlineLevel="0" max="18" min="18" style="379" width="14.25"/>
    <col collapsed="false" customWidth="true" hidden="false" outlineLevel="0" max="19" min="19" style="379" width="18.87"/>
    <col collapsed="false" customWidth="true" hidden="false" outlineLevel="0" max="20" min="20" style="379" width="17.88"/>
    <col collapsed="false" customWidth="true" hidden="false" outlineLevel="0" max="21" min="21" style="379" width="20.25"/>
    <col collapsed="false" customWidth="true" hidden="false" outlineLevel="0" max="22" min="22" style="379" width="16.75"/>
    <col collapsed="false" customWidth="true" hidden="false" outlineLevel="0" max="23" min="23" style="379" width="15.75"/>
    <col collapsed="false" customWidth="true" hidden="false" outlineLevel="0" max="24" min="24" style="379" width="14.25"/>
    <col collapsed="false" customWidth="true" hidden="false" outlineLevel="0" max="25" min="25" style="379" width="13.63"/>
    <col collapsed="false" customWidth="true" hidden="false" outlineLevel="0" max="26" min="26" style="379" width="14.25"/>
    <col collapsed="false" customWidth="true" hidden="false" outlineLevel="0" max="27" min="27" style="379" width="13.63"/>
    <col collapsed="false" customWidth="true" hidden="false" outlineLevel="0" max="28" min="28" style="379" width="14.25"/>
    <col collapsed="false" customWidth="true" hidden="false" outlineLevel="0" max="29" min="29" style="379" width="13.63"/>
    <col collapsed="false" customWidth="true" hidden="false" outlineLevel="0" max="30" min="30" style="379" width="14.25"/>
    <col collapsed="false" customWidth="true" hidden="false" outlineLevel="0" max="31" min="31" style="379" width="13.63"/>
    <col collapsed="false" customWidth="true" hidden="false" outlineLevel="0" max="32" min="32" style="379" width="14.25"/>
    <col collapsed="false" customWidth="true" hidden="false" outlineLevel="0" max="33" min="33" style="379" width="13.63"/>
    <col collapsed="false" customWidth="true" hidden="false" outlineLevel="0" max="34" min="34" style="379" width="14.25"/>
    <col collapsed="false" customWidth="true" hidden="false" outlineLevel="0" max="35" min="35" style="379" width="13.63"/>
    <col collapsed="false" customWidth="true" hidden="false" outlineLevel="0" max="36" min="36" style="454" width="14.25"/>
    <col collapsed="false" customWidth="true" hidden="false" outlineLevel="0" max="37" min="37" style="454" width="13.63"/>
    <col collapsed="false" customWidth="true" hidden="false" outlineLevel="0" max="38" min="38" style="379" width="14.25"/>
    <col collapsed="false" customWidth="true" hidden="false" outlineLevel="0" max="39" min="39" style="379" width="13.63"/>
    <col collapsed="false" customWidth="true" hidden="false" outlineLevel="0" max="40" min="40" style="379" width="14.25"/>
    <col collapsed="false" customWidth="true" hidden="false" outlineLevel="0" max="41" min="41" style="379" width="13.63"/>
    <col collapsed="false" customWidth="true" hidden="false" outlineLevel="0" max="42" min="42" style="379" width="14.25"/>
    <col collapsed="false" customWidth="true" hidden="false" outlineLevel="0" max="43" min="43" style="379" width="13.63"/>
    <col collapsed="false" customWidth="true" hidden="false" outlineLevel="0" max="44" min="44" style="379" width="14.25"/>
    <col collapsed="false" customWidth="true" hidden="false" outlineLevel="0" max="45" min="45" style="379" width="13.63"/>
    <col collapsed="false" customWidth="true" hidden="false" outlineLevel="0" max="46" min="46" style="379" width="14.25"/>
    <col collapsed="false" customWidth="true" hidden="false" outlineLevel="0" max="47" min="47" style="379" width="13.63"/>
    <col collapsed="false" customWidth="true" hidden="false" outlineLevel="0" max="48" min="48" style="379" width="14.25"/>
    <col collapsed="false" customWidth="true" hidden="false" outlineLevel="0" max="49" min="49" style="379" width="13.63"/>
    <col collapsed="false" customWidth="true" hidden="false" outlineLevel="0" max="50" min="50" style="379" width="14.25"/>
    <col collapsed="false" customWidth="true" hidden="false" outlineLevel="0" max="51" min="51" style="379" width="13.63"/>
    <col collapsed="false" customWidth="true" hidden="false" outlineLevel="0" max="52" min="52" style="379" width="14.25"/>
    <col collapsed="false" customWidth="true" hidden="false" outlineLevel="0" max="53" min="53" style="379" width="13.63"/>
    <col collapsed="false" customWidth="true" hidden="false" outlineLevel="0" max="54" min="54" style="379" width="14.25"/>
    <col collapsed="false" customWidth="true" hidden="false" outlineLevel="0" max="55" min="55" style="379" width="13.63"/>
    <col collapsed="false" customWidth="true" hidden="false" outlineLevel="0" max="56" min="56" style="379" width="14.25"/>
    <col collapsed="false" customWidth="true" hidden="false" outlineLevel="0" max="57" min="57" style="379" width="13.63"/>
    <col collapsed="false" customWidth="true" hidden="false" outlineLevel="0" max="58" min="58" style="379" width="14.25"/>
    <col collapsed="false" customWidth="true" hidden="false" outlineLevel="0" max="59" min="59" style="379" width="13.63"/>
    <col collapsed="false" customWidth="true" hidden="false" outlineLevel="0" max="60" min="60" style="379" width="14.25"/>
    <col collapsed="false" customWidth="true" hidden="false" outlineLevel="0" max="61" min="61" style="379" width="13.63"/>
    <col collapsed="false" customWidth="true" hidden="false" outlineLevel="0" max="62" min="62" style="379" width="14.25"/>
    <col collapsed="false" customWidth="true" hidden="false" outlineLevel="0" max="63" min="63" style="379" width="13.63"/>
    <col collapsed="false" customWidth="true" hidden="false" outlineLevel="0" max="64" min="64" style="379" width="14.25"/>
    <col collapsed="false" customWidth="true" hidden="false" outlineLevel="0" max="65" min="65" style="379" width="13.63"/>
    <col collapsed="false" customWidth="true" hidden="false" outlineLevel="0" max="66" min="66" style="379" width="14.25"/>
    <col collapsed="false" customWidth="true" hidden="false" outlineLevel="0" max="67" min="67" style="379" width="13.63"/>
    <col collapsed="false" customWidth="true" hidden="false" outlineLevel="0" max="68" min="68" style="379" width="14.25"/>
    <col collapsed="false" customWidth="true" hidden="false" outlineLevel="0" max="69" min="69" style="379" width="13.63"/>
    <col collapsed="false" customWidth="true" hidden="false" outlineLevel="0" max="70" min="70" style="379" width="14.25"/>
    <col collapsed="false" customWidth="true" hidden="false" outlineLevel="0" max="71" min="71" style="379" width="13.63"/>
    <col collapsed="false" customWidth="true" hidden="false" outlineLevel="0" max="72" min="72" style="379" width="14.25"/>
    <col collapsed="false" customWidth="true" hidden="false" outlineLevel="0" max="73" min="73" style="379" width="13.63"/>
    <col collapsed="false" customWidth="true" hidden="false" outlineLevel="0" max="74" min="74" style="379" width="14.25"/>
    <col collapsed="false" customWidth="true" hidden="false" outlineLevel="0" max="75" min="75" style="379" width="13.63"/>
    <col collapsed="false" customWidth="true" hidden="false" outlineLevel="0" max="76" min="76" style="379" width="14.25"/>
    <col collapsed="false" customWidth="true" hidden="false" outlineLevel="0" max="77" min="77" style="379" width="13.63"/>
    <col collapsed="false" customWidth="true" hidden="false" outlineLevel="0" max="78" min="78" style="379" width="14.25"/>
    <col collapsed="false" customWidth="true" hidden="false" outlineLevel="0" max="79" min="79" style="379" width="13.63"/>
    <col collapsed="false" customWidth="true" hidden="false" outlineLevel="0" max="80" min="80" style="379" width="14.25"/>
    <col collapsed="false" customWidth="true" hidden="false" outlineLevel="0" max="81" min="81" style="379" width="13.63"/>
    <col collapsed="false" customWidth="true" hidden="false" outlineLevel="0" max="82" min="82" style="379" width="14.25"/>
    <col collapsed="false" customWidth="true" hidden="false" outlineLevel="0" max="83" min="83" style="379" width="13.63"/>
    <col collapsed="false" customWidth="true" hidden="false" outlineLevel="0" max="84" min="84" style="379" width="14.25"/>
    <col collapsed="false" customWidth="true" hidden="false" outlineLevel="0" max="85" min="85" style="379" width="13.63"/>
    <col collapsed="false" customWidth="true" hidden="false" outlineLevel="0" max="86" min="86" style="379" width="14.25"/>
    <col collapsed="false" customWidth="true" hidden="false" outlineLevel="0" max="87" min="87" style="379" width="13.63"/>
    <col collapsed="false" customWidth="true" hidden="false" outlineLevel="0" max="88" min="88" style="379" width="14.25"/>
    <col collapsed="false" customWidth="true" hidden="false" outlineLevel="0" max="89" min="89" style="379" width="13.63"/>
    <col collapsed="false" customWidth="false" hidden="false" outlineLevel="0" max="90" min="90" style="381" width="9"/>
    <col collapsed="false" customWidth="false" hidden="false" outlineLevel="0" max="16384" min="91" style="379" width="9"/>
  </cols>
  <sheetData>
    <row r="1" s="460" customFormat="true" ht="15" hidden="false" customHeight="false" outlineLevel="0" collapsed="false">
      <c r="A1" s="444" t="s">
        <v>389</v>
      </c>
      <c r="B1" s="455" t="str">
        <f aca="false">'安全阀选型(基础设计)'!B2:C2</f>
        <v>132-PSV-0701A/B</v>
      </c>
      <c r="C1" s="455"/>
      <c r="D1" s="455" t="s">
        <v>770</v>
      </c>
      <c r="E1" s="455"/>
      <c r="F1" s="455" t="str">
        <f aca="false">'安全阀选型(基础设计)'!F2:G2</f>
        <v>132-PSV-1101A/B</v>
      </c>
      <c r="G1" s="455"/>
      <c r="H1" s="455" t="str">
        <f aca="false">'安全阀选型(基础设计)'!H2:I2</f>
        <v>132-PSV-1301A/B</v>
      </c>
      <c r="I1" s="455"/>
      <c r="J1" s="455" t="str">
        <f aca="false">'安全阀选型(基础设计)'!J2:K2</f>
        <v>132-PSV-1801A/B</v>
      </c>
      <c r="K1" s="455"/>
      <c r="L1" s="455" t="str">
        <f aca="false">'安全阀选型(基础设计)'!L2:M2</f>
        <v>132-PSV-2001A/B</v>
      </c>
      <c r="M1" s="455"/>
      <c r="N1" s="455" t="str">
        <f aca="false">'安全阀选型(基础设计)'!N2:O2</f>
        <v>132-PSV-2101A/B</v>
      </c>
      <c r="O1" s="455"/>
      <c r="P1" s="455" t="str">
        <f aca="false">'安全阀选型(基础设计)'!P2:Q2</f>
        <v>132-PSV-2401A/B</v>
      </c>
      <c r="Q1" s="455"/>
      <c r="R1" s="455" t="str">
        <f aca="false">'安全阀选型(基础设计)'!R2:S2</f>
        <v>132-PSV-2501</v>
      </c>
      <c r="S1" s="455"/>
      <c r="T1" s="455" t="str">
        <f aca="false">'安全阀选型(基础设计)'!T2:U2</f>
        <v>132-PSV-2502</v>
      </c>
      <c r="U1" s="455"/>
      <c r="V1" s="455" t="str">
        <f aca="false">'安全阀选型(基础设计)'!V2:W2</f>
        <v>132-PSV-2601</v>
      </c>
      <c r="W1" s="455"/>
      <c r="X1" s="455" t="str">
        <f aca="false">'安全阀选型(基础设计)'!X2:Y2</f>
        <v>132-PSV-2602</v>
      </c>
      <c r="Y1" s="455"/>
      <c r="Z1" s="455" t="s">
        <v>771</v>
      </c>
      <c r="AA1" s="455"/>
      <c r="AB1" s="456" t="str">
        <f aca="false">'安全阀选型(基础设计)'!AB2:AC2</f>
        <v>132-PSV-2801</v>
      </c>
      <c r="AC1" s="456"/>
      <c r="AD1" s="455" t="str">
        <f aca="false">'安全阀选型(基础设计)'!AD2:AE2</f>
        <v>132-PSV-3001</v>
      </c>
      <c r="AE1" s="455"/>
      <c r="AF1" s="455" t="str">
        <f aca="false">'安全阀选型(基础设计)'!AF2:AG2</f>
        <v>132-PSV-3002</v>
      </c>
      <c r="AG1" s="455"/>
      <c r="AH1" s="455" t="s">
        <v>772</v>
      </c>
      <c r="AI1" s="455"/>
      <c r="AJ1" s="457" t="s">
        <v>772</v>
      </c>
      <c r="AK1" s="457"/>
      <c r="AL1" s="455" t="e">
        <f aca="false">'安全阀选型(基础设计)'!AJ2:AK2</f>
        <v>#VALUE!</v>
      </c>
      <c r="AM1" s="455"/>
      <c r="AN1" s="455" t="e">
        <f aca="false">'安全阀选型(基础设计)'!AL2:AM2</f>
        <v>#VALUE!</v>
      </c>
      <c r="AO1" s="455"/>
      <c r="AP1" s="455" t="e">
        <f aca="false">'安全阀选型(基础设计)'!AN2:AO2</f>
        <v>#VALUE!</v>
      </c>
      <c r="AQ1" s="455"/>
      <c r="AR1" s="455" t="e">
        <f aca="false">'安全阀选型(基础设计)'!AP2:AQ2</f>
        <v>#VALUE!</v>
      </c>
      <c r="AS1" s="455"/>
      <c r="AT1" s="455" t="e">
        <f aca="false">'安全阀选型(基础设计)'!AR2:AS2</f>
        <v>#VALUE!</v>
      </c>
      <c r="AU1" s="455"/>
      <c r="AV1" s="455" t="s">
        <v>773</v>
      </c>
      <c r="AW1" s="455"/>
      <c r="AX1" s="455" t="e">
        <f aca="false">'安全阀选型(基础设计)'!AV2:AW2</f>
        <v>#VALUE!</v>
      </c>
      <c r="AY1" s="455"/>
      <c r="AZ1" s="455" t="s">
        <v>774</v>
      </c>
      <c r="BA1" s="455"/>
      <c r="BB1" s="458" t="s">
        <v>775</v>
      </c>
      <c r="BC1" s="458"/>
      <c r="BD1" s="455" t="s">
        <v>776</v>
      </c>
      <c r="BE1" s="455"/>
      <c r="BF1" s="455" t="s">
        <v>777</v>
      </c>
      <c r="BG1" s="455"/>
      <c r="BH1" s="455" t="s">
        <v>778</v>
      </c>
      <c r="BI1" s="455"/>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row>
    <row r="2" s="460" customFormat="true" ht="15" hidden="false" customHeight="false" outlineLevel="0" collapsed="false">
      <c r="A2" s="444" t="s">
        <v>779</v>
      </c>
      <c r="B2" s="459" t="s">
        <v>780</v>
      </c>
      <c r="C2" s="459"/>
      <c r="D2" s="459" t="s">
        <v>781</v>
      </c>
      <c r="E2" s="459"/>
      <c r="F2" s="459" t="s">
        <v>782</v>
      </c>
      <c r="G2" s="459"/>
      <c r="H2" s="459" t="s">
        <v>783</v>
      </c>
      <c r="I2" s="459"/>
      <c r="J2" s="459" t="s">
        <v>784</v>
      </c>
      <c r="K2" s="459"/>
      <c r="L2" s="459" t="s">
        <v>785</v>
      </c>
      <c r="M2" s="459"/>
      <c r="N2" s="459" t="s">
        <v>786</v>
      </c>
      <c r="O2" s="459"/>
      <c r="P2" s="459" t="s">
        <v>787</v>
      </c>
      <c r="Q2" s="459"/>
      <c r="R2" s="459" t="s">
        <v>788</v>
      </c>
      <c r="S2" s="459"/>
      <c r="T2" s="459" t="s">
        <v>789</v>
      </c>
      <c r="U2" s="459"/>
      <c r="V2" s="459" t="s">
        <v>790</v>
      </c>
      <c r="W2" s="459"/>
      <c r="X2" s="459" t="s">
        <v>791</v>
      </c>
      <c r="Y2" s="459"/>
      <c r="Z2" s="459" t="s">
        <v>792</v>
      </c>
      <c r="AA2" s="459"/>
      <c r="AB2" s="456" t="s">
        <v>793</v>
      </c>
      <c r="AC2" s="456"/>
      <c r="AD2" s="459" t="s">
        <v>794</v>
      </c>
      <c r="AE2" s="459"/>
      <c r="AF2" s="459" t="s">
        <v>795</v>
      </c>
      <c r="AG2" s="459"/>
      <c r="AH2" s="459" t="s">
        <v>796</v>
      </c>
      <c r="AI2" s="459"/>
      <c r="AJ2" s="461" t="s">
        <v>796</v>
      </c>
      <c r="AK2" s="461"/>
      <c r="AL2" s="459" t="s">
        <v>797</v>
      </c>
      <c r="AM2" s="459"/>
      <c r="AN2" s="459" t="s">
        <v>798</v>
      </c>
      <c r="AO2" s="459"/>
      <c r="AP2" s="459" t="s">
        <v>799</v>
      </c>
      <c r="AQ2" s="459"/>
      <c r="AR2" s="459" t="s">
        <v>800</v>
      </c>
      <c r="AS2" s="459"/>
      <c r="AT2" s="459" t="s">
        <v>801</v>
      </c>
      <c r="AU2" s="459"/>
      <c r="AV2" s="459" t="s">
        <v>802</v>
      </c>
      <c r="AW2" s="459"/>
      <c r="AX2" s="459" t="s">
        <v>803</v>
      </c>
      <c r="AY2" s="459"/>
      <c r="AZ2" s="459" t="s">
        <v>804</v>
      </c>
      <c r="BA2" s="459"/>
      <c r="BB2" s="462" t="s">
        <v>805</v>
      </c>
      <c r="BC2" s="462"/>
      <c r="BD2" s="459"/>
      <c r="BE2" s="459"/>
      <c r="BF2" s="459"/>
      <c r="BG2" s="459"/>
      <c r="BH2" s="459"/>
      <c r="BI2" s="459"/>
      <c r="BJ2" s="459"/>
      <c r="BK2" s="459"/>
      <c r="BL2" s="459"/>
      <c r="BM2" s="459"/>
      <c r="BN2" s="459"/>
      <c r="BO2" s="459"/>
      <c r="BP2" s="459"/>
      <c r="BQ2" s="459"/>
      <c r="BR2" s="459"/>
      <c r="BS2" s="459"/>
      <c r="BT2" s="459"/>
      <c r="BU2" s="459"/>
      <c r="BV2" s="459"/>
      <c r="BW2" s="459"/>
      <c r="BX2" s="459"/>
      <c r="BY2" s="459"/>
      <c r="BZ2" s="459"/>
      <c r="CA2" s="459"/>
      <c r="CB2" s="459"/>
      <c r="CC2" s="459"/>
      <c r="CD2" s="459"/>
      <c r="CE2" s="459"/>
      <c r="CF2" s="459"/>
      <c r="CG2" s="459"/>
      <c r="CH2" s="459"/>
      <c r="CI2" s="459"/>
      <c r="CJ2" s="459"/>
      <c r="CK2" s="459"/>
    </row>
    <row r="3" s="460" customFormat="true" ht="15" hidden="false" customHeight="false" outlineLevel="0" collapsed="false">
      <c r="A3" s="444" t="s">
        <v>806</v>
      </c>
      <c r="B3" s="459" t="s">
        <v>807</v>
      </c>
      <c r="C3" s="459"/>
      <c r="D3" s="459" t="s">
        <v>808</v>
      </c>
      <c r="E3" s="459"/>
      <c r="F3" s="459" t="s">
        <v>809</v>
      </c>
      <c r="G3" s="459"/>
      <c r="H3" s="459" t="s">
        <v>810</v>
      </c>
      <c r="I3" s="459"/>
      <c r="J3" s="459" t="s">
        <v>811</v>
      </c>
      <c r="K3" s="459"/>
      <c r="L3" s="459" t="s">
        <v>812</v>
      </c>
      <c r="M3" s="459"/>
      <c r="N3" s="459" t="s">
        <v>813</v>
      </c>
      <c r="O3" s="459"/>
      <c r="P3" s="459" t="s">
        <v>814</v>
      </c>
      <c r="Q3" s="459"/>
      <c r="R3" s="459" t="s">
        <v>815</v>
      </c>
      <c r="S3" s="459"/>
      <c r="T3" s="459" t="s">
        <v>816</v>
      </c>
      <c r="U3" s="459"/>
      <c r="V3" s="459" t="s">
        <v>817</v>
      </c>
      <c r="W3" s="459"/>
      <c r="X3" s="459" t="s">
        <v>818</v>
      </c>
      <c r="Y3" s="459"/>
      <c r="Z3" s="459" t="s">
        <v>819</v>
      </c>
      <c r="AA3" s="459"/>
      <c r="AB3" s="456" t="s">
        <v>820</v>
      </c>
      <c r="AC3" s="456"/>
      <c r="AD3" s="459" t="s">
        <v>821</v>
      </c>
      <c r="AE3" s="459"/>
      <c r="AF3" s="459" t="s">
        <v>822</v>
      </c>
      <c r="AG3" s="459"/>
      <c r="AH3" s="459" t="s">
        <v>823</v>
      </c>
      <c r="AI3" s="459"/>
      <c r="AJ3" s="461" t="s">
        <v>823</v>
      </c>
      <c r="AK3" s="461"/>
      <c r="AL3" s="459" t="s">
        <v>824</v>
      </c>
      <c r="AM3" s="459"/>
      <c r="AN3" s="459" t="s">
        <v>825</v>
      </c>
      <c r="AO3" s="459"/>
      <c r="AP3" s="459" t="s">
        <v>826</v>
      </c>
      <c r="AQ3" s="459"/>
      <c r="AR3" s="459" t="s">
        <v>827</v>
      </c>
      <c r="AS3" s="459"/>
      <c r="AT3" s="459" t="e">
        <f aca="false">'安全阀选型(基础设计)'!AR4:AS4</f>
        <v>#VALUE!</v>
      </c>
      <c r="AU3" s="459"/>
      <c r="AV3" s="459" t="e">
        <f aca="false">'安全阀选型(基础设计)'!AT4:AU4</f>
        <v>#VALUE!</v>
      </c>
      <c r="AW3" s="459"/>
      <c r="AX3" s="459" t="e">
        <f aca="false">'安全阀选型(基础设计)'!AV4:AW4</f>
        <v>#VALUE!</v>
      </c>
      <c r="AY3" s="459"/>
      <c r="AZ3" s="459" t="s">
        <v>828</v>
      </c>
      <c r="BA3" s="459"/>
      <c r="BB3" s="462" t="s">
        <v>829</v>
      </c>
      <c r="BC3" s="462"/>
      <c r="BD3" s="459"/>
      <c r="BE3" s="459"/>
      <c r="BF3" s="459"/>
      <c r="BG3" s="459"/>
      <c r="BH3" s="459"/>
      <c r="BI3" s="459"/>
      <c r="BJ3" s="459"/>
      <c r="BK3" s="459"/>
      <c r="BL3" s="459"/>
      <c r="BM3" s="459"/>
      <c r="BN3" s="459"/>
      <c r="BO3" s="459"/>
      <c r="BP3" s="459"/>
      <c r="BQ3" s="459"/>
      <c r="BR3" s="459"/>
      <c r="BS3" s="459"/>
      <c r="BT3" s="459"/>
      <c r="BU3" s="459"/>
      <c r="BV3" s="459"/>
      <c r="BW3" s="459"/>
      <c r="BX3" s="459"/>
      <c r="BY3" s="459"/>
      <c r="BZ3" s="459"/>
      <c r="CA3" s="459"/>
      <c r="CB3" s="459"/>
      <c r="CC3" s="459"/>
      <c r="CD3" s="459"/>
      <c r="CE3" s="459"/>
      <c r="CF3" s="459"/>
      <c r="CG3" s="459"/>
      <c r="CH3" s="459"/>
      <c r="CI3" s="459"/>
      <c r="CJ3" s="459"/>
      <c r="CK3" s="459"/>
      <c r="CL3" s="463"/>
    </row>
    <row r="4" s="460" customFormat="true" ht="15" hidden="false" customHeight="false" outlineLevel="0" collapsed="false">
      <c r="A4" s="444" t="s">
        <v>830</v>
      </c>
      <c r="B4" s="459" t="s">
        <v>831</v>
      </c>
      <c r="C4" s="459"/>
      <c r="D4" s="459" t="s">
        <v>676</v>
      </c>
      <c r="E4" s="459"/>
      <c r="F4" s="459" t="s">
        <v>832</v>
      </c>
      <c r="G4" s="459"/>
      <c r="H4" s="459" t="s">
        <v>832</v>
      </c>
      <c r="I4" s="459"/>
      <c r="J4" s="459" t="s">
        <v>833</v>
      </c>
      <c r="K4" s="459"/>
      <c r="L4" s="459" t="s">
        <v>834</v>
      </c>
      <c r="M4" s="459"/>
      <c r="N4" s="459" t="s">
        <v>832</v>
      </c>
      <c r="O4" s="459"/>
      <c r="P4" s="459" t="s">
        <v>832</v>
      </c>
      <c r="Q4" s="459"/>
      <c r="R4" s="464" t="s">
        <v>835</v>
      </c>
      <c r="S4" s="464"/>
      <c r="T4" s="459" t="s">
        <v>835</v>
      </c>
      <c r="U4" s="459"/>
      <c r="V4" s="459" t="s">
        <v>836</v>
      </c>
      <c r="W4" s="459"/>
      <c r="X4" s="459" t="s">
        <v>836</v>
      </c>
      <c r="Y4" s="459"/>
      <c r="Z4" s="459" t="s">
        <v>836</v>
      </c>
      <c r="AA4" s="459"/>
      <c r="AB4" s="456" t="s">
        <v>837</v>
      </c>
      <c r="AC4" s="456"/>
      <c r="AD4" s="459" t="s">
        <v>835</v>
      </c>
      <c r="AE4" s="459"/>
      <c r="AF4" s="459" t="s">
        <v>835</v>
      </c>
      <c r="AG4" s="459"/>
      <c r="AH4" s="459" t="s">
        <v>838</v>
      </c>
      <c r="AI4" s="459"/>
      <c r="AJ4" s="461" t="s">
        <v>838</v>
      </c>
      <c r="AK4" s="461"/>
      <c r="AL4" s="459" t="s">
        <v>831</v>
      </c>
      <c r="AM4" s="459"/>
      <c r="AN4" s="459" t="s">
        <v>832</v>
      </c>
      <c r="AO4" s="459"/>
      <c r="AP4" s="459" t="s">
        <v>839</v>
      </c>
      <c r="AQ4" s="459"/>
      <c r="AR4" s="459" t="s">
        <v>840</v>
      </c>
      <c r="AS4" s="459"/>
      <c r="AT4" s="459" t="s">
        <v>841</v>
      </c>
      <c r="AU4" s="459"/>
      <c r="AV4" s="459" t="s">
        <v>842</v>
      </c>
      <c r="AW4" s="459"/>
      <c r="AX4" s="459" t="s">
        <v>608</v>
      </c>
      <c r="AY4" s="459"/>
      <c r="AZ4" s="459" t="s">
        <v>843</v>
      </c>
      <c r="BA4" s="459"/>
      <c r="BB4" s="462" t="s">
        <v>844</v>
      </c>
      <c r="BC4" s="462"/>
      <c r="BD4" s="459" t="s">
        <v>676</v>
      </c>
      <c r="BE4" s="459"/>
      <c r="BF4" s="459" t="s">
        <v>678</v>
      </c>
      <c r="BG4" s="459"/>
      <c r="BH4" s="459" t="s">
        <v>845</v>
      </c>
      <c r="BI4" s="459"/>
      <c r="BJ4" s="459"/>
      <c r="BK4" s="459"/>
      <c r="BL4" s="459"/>
      <c r="BM4" s="459"/>
      <c r="BN4" s="459"/>
      <c r="BO4" s="459"/>
      <c r="BP4" s="459"/>
      <c r="BQ4" s="459"/>
      <c r="BR4" s="459"/>
      <c r="BS4" s="459"/>
      <c r="BT4" s="459"/>
      <c r="BU4" s="459"/>
      <c r="BV4" s="459"/>
      <c r="BW4" s="459"/>
      <c r="BX4" s="459"/>
      <c r="BY4" s="459"/>
      <c r="BZ4" s="459"/>
      <c r="CA4" s="459"/>
      <c r="CB4" s="459"/>
      <c r="CC4" s="459"/>
      <c r="CD4" s="459"/>
      <c r="CE4" s="459"/>
      <c r="CF4" s="459"/>
      <c r="CG4" s="459"/>
      <c r="CH4" s="459"/>
      <c r="CI4" s="459"/>
      <c r="CJ4" s="459"/>
      <c r="CK4" s="459"/>
      <c r="CL4" s="463"/>
    </row>
    <row r="5" s="465" customFormat="true" ht="15" hidden="false" customHeight="false" outlineLevel="0" collapsed="false">
      <c r="A5" s="465" t="s">
        <v>846</v>
      </c>
      <c r="B5" s="466" t="n">
        <v>185</v>
      </c>
      <c r="C5" s="466"/>
      <c r="D5" s="466" t="n">
        <v>185</v>
      </c>
      <c r="E5" s="466"/>
      <c r="F5" s="467" t="n">
        <v>401</v>
      </c>
      <c r="G5" s="467"/>
      <c r="H5" s="466" t="n">
        <v>50</v>
      </c>
      <c r="I5" s="466"/>
      <c r="J5" s="466" t="n">
        <v>40</v>
      </c>
      <c r="K5" s="466"/>
      <c r="L5" s="466" t="n">
        <v>40</v>
      </c>
      <c r="M5" s="466"/>
      <c r="N5" s="468" t="n">
        <v>335</v>
      </c>
      <c r="O5" s="468"/>
      <c r="P5" s="466" t="n">
        <v>92</v>
      </c>
      <c r="Q5" s="466"/>
      <c r="R5" s="466" t="n">
        <v>199</v>
      </c>
      <c r="S5" s="466"/>
      <c r="T5" s="466" t="n">
        <v>199</v>
      </c>
      <c r="U5" s="466"/>
      <c r="V5" s="466" t="n">
        <v>168</v>
      </c>
      <c r="W5" s="466"/>
      <c r="X5" s="466" t="n">
        <v>168</v>
      </c>
      <c r="Y5" s="466"/>
      <c r="Z5" s="466" t="n">
        <v>199</v>
      </c>
      <c r="AA5" s="466"/>
      <c r="AB5" s="469" t="n">
        <v>200</v>
      </c>
      <c r="AC5" s="469"/>
      <c r="AD5" s="466" t="n">
        <v>199</v>
      </c>
      <c r="AE5" s="466"/>
      <c r="AF5" s="466" t="n">
        <v>199</v>
      </c>
      <c r="AG5" s="466"/>
      <c r="AH5" s="466" t="n">
        <v>95</v>
      </c>
      <c r="AI5" s="466"/>
      <c r="AJ5" s="470" t="n">
        <v>95</v>
      </c>
      <c r="AK5" s="470"/>
      <c r="AL5" s="466" t="n">
        <v>40</v>
      </c>
      <c r="AM5" s="466"/>
      <c r="AN5" s="466" t="n">
        <v>45</v>
      </c>
      <c r="AO5" s="466"/>
      <c r="AP5" s="466" t="n">
        <v>40</v>
      </c>
      <c r="AQ5" s="466"/>
      <c r="AR5" s="466" t="n">
        <v>110</v>
      </c>
      <c r="AS5" s="466"/>
      <c r="AT5" s="466" t="n">
        <v>70</v>
      </c>
      <c r="AU5" s="466"/>
      <c r="AV5" s="466" t="n">
        <v>40</v>
      </c>
      <c r="AW5" s="466"/>
      <c r="AX5" s="466" t="n">
        <v>40</v>
      </c>
      <c r="AY5" s="466"/>
      <c r="AZ5" s="466" t="n">
        <v>40</v>
      </c>
      <c r="BA5" s="466"/>
      <c r="BB5" s="466" t="n">
        <v>285</v>
      </c>
      <c r="BC5" s="466"/>
      <c r="BD5" s="468" t="n">
        <v>185</v>
      </c>
      <c r="BE5" s="468"/>
      <c r="BF5" s="466" t="n">
        <v>50</v>
      </c>
      <c r="BG5" s="466"/>
      <c r="BH5" s="466" t="n">
        <v>130</v>
      </c>
      <c r="BI5" s="466"/>
      <c r="BJ5" s="466"/>
      <c r="BK5" s="466"/>
      <c r="BL5" s="466"/>
      <c r="BM5" s="466"/>
      <c r="BN5" s="466"/>
      <c r="BO5" s="466"/>
      <c r="BP5" s="466"/>
      <c r="BQ5" s="466"/>
      <c r="BR5" s="466"/>
      <c r="BS5" s="466"/>
      <c r="BT5" s="466"/>
      <c r="BU5" s="466"/>
      <c r="BV5" s="466"/>
      <c r="BW5" s="466"/>
      <c r="BX5" s="466"/>
      <c r="BY5" s="466"/>
      <c r="BZ5" s="466"/>
      <c r="CA5" s="466"/>
      <c r="CB5" s="466"/>
      <c r="CC5" s="466"/>
      <c r="CD5" s="466"/>
      <c r="CE5" s="466"/>
      <c r="CF5" s="466"/>
      <c r="CG5" s="466"/>
      <c r="CH5" s="466"/>
      <c r="CI5" s="466"/>
      <c r="CJ5" s="466"/>
      <c r="CK5" s="466"/>
      <c r="CL5" s="471"/>
    </row>
    <row r="6" s="477" customFormat="true" ht="15" hidden="false" customHeight="false" outlineLevel="0" collapsed="false">
      <c r="A6" s="472" t="s">
        <v>847</v>
      </c>
      <c r="B6" s="473" t="n">
        <v>0.4</v>
      </c>
      <c r="C6" s="473"/>
      <c r="D6" s="473" t="n">
        <v>0.4</v>
      </c>
      <c r="E6" s="473"/>
      <c r="F6" s="473" t="n">
        <v>14.18</v>
      </c>
      <c r="G6" s="473"/>
      <c r="H6" s="473" t="n">
        <v>0.2</v>
      </c>
      <c r="I6" s="473"/>
      <c r="J6" s="473" t="n">
        <v>2.81</v>
      </c>
      <c r="K6" s="473"/>
      <c r="L6" s="473" t="n">
        <v>0.99</v>
      </c>
      <c r="M6" s="473"/>
      <c r="N6" s="473" t="n">
        <v>0.2</v>
      </c>
      <c r="O6" s="473"/>
      <c r="P6" s="473" t="n">
        <v>0.04</v>
      </c>
      <c r="Q6" s="473"/>
      <c r="R6" s="473" t="n">
        <v>1.43</v>
      </c>
      <c r="S6" s="473"/>
      <c r="T6" s="473" t="n">
        <v>1.43</v>
      </c>
      <c r="U6" s="473"/>
      <c r="V6" s="473" t="n">
        <v>0.65</v>
      </c>
      <c r="W6" s="473"/>
      <c r="X6" s="473" t="n">
        <v>0.65</v>
      </c>
      <c r="Y6" s="473"/>
      <c r="Z6" s="473" t="n">
        <v>0.52</v>
      </c>
      <c r="AA6" s="473"/>
      <c r="AB6" s="474" t="n">
        <v>2.6</v>
      </c>
      <c r="AC6" s="474"/>
      <c r="AD6" s="473" t="n">
        <v>1.43</v>
      </c>
      <c r="AE6" s="473"/>
      <c r="AF6" s="473" t="n">
        <v>1.43</v>
      </c>
      <c r="AG6" s="473"/>
      <c r="AH6" s="473" t="n">
        <v>0.4</v>
      </c>
      <c r="AI6" s="473"/>
      <c r="AJ6" s="475" t="n">
        <v>0.4</v>
      </c>
      <c r="AK6" s="475"/>
      <c r="AL6" s="473" t="n">
        <v>2.38</v>
      </c>
      <c r="AM6" s="473"/>
      <c r="AN6" s="473" t="n">
        <v>2.78</v>
      </c>
      <c r="AO6" s="473"/>
      <c r="AP6" s="473" t="n">
        <v>0.4</v>
      </c>
      <c r="AQ6" s="473"/>
      <c r="AR6" s="473" t="n">
        <v>0.3</v>
      </c>
      <c r="AS6" s="473"/>
      <c r="AT6" s="473" t="n">
        <v>0.8</v>
      </c>
      <c r="AU6" s="473"/>
      <c r="AV6" s="473" t="n">
        <v>0.8</v>
      </c>
      <c r="AW6" s="473"/>
      <c r="AX6" s="473" t="n">
        <v>0.55</v>
      </c>
      <c r="AY6" s="473"/>
      <c r="AZ6" s="473" t="n">
        <v>0.8</v>
      </c>
      <c r="BA6" s="473"/>
      <c r="BB6" s="459" t="n">
        <v>3.1</v>
      </c>
      <c r="BC6" s="459"/>
      <c r="BD6" s="459"/>
      <c r="BE6" s="459"/>
      <c r="BF6" s="459"/>
      <c r="BG6" s="459"/>
      <c r="BH6" s="459"/>
      <c r="BI6" s="459"/>
      <c r="BJ6" s="459"/>
      <c r="BK6" s="459"/>
      <c r="BL6" s="459"/>
      <c r="BM6" s="459"/>
      <c r="BN6" s="459"/>
      <c r="BO6" s="459"/>
      <c r="BP6" s="459"/>
      <c r="BQ6" s="459"/>
      <c r="BR6" s="459"/>
      <c r="BS6" s="459"/>
      <c r="BT6" s="459"/>
      <c r="BU6" s="459"/>
      <c r="BV6" s="459"/>
      <c r="BW6" s="459"/>
      <c r="BX6" s="459"/>
      <c r="BY6" s="459"/>
      <c r="BZ6" s="459"/>
      <c r="CA6" s="459"/>
      <c r="CB6" s="459"/>
      <c r="CC6" s="459"/>
      <c r="CD6" s="459"/>
      <c r="CE6" s="459"/>
      <c r="CF6" s="459"/>
      <c r="CG6" s="459"/>
      <c r="CH6" s="459"/>
      <c r="CI6" s="459"/>
      <c r="CJ6" s="459"/>
      <c r="CK6" s="459"/>
      <c r="CL6" s="476"/>
    </row>
    <row r="7" s="478" customFormat="true" ht="15" hidden="false" customHeight="false" outlineLevel="0" collapsed="false">
      <c r="A7" s="478" t="s">
        <v>848</v>
      </c>
      <c r="B7" s="479" t="n">
        <f aca="false">'安全阀选型(基础设计)'!B7:C7</f>
        <v>1.8</v>
      </c>
      <c r="C7" s="479"/>
      <c r="D7" s="479" t="n">
        <f aca="false">'安全阀选型(基础设计)'!D7:E7</f>
        <v>1.8</v>
      </c>
      <c r="E7" s="479"/>
      <c r="F7" s="479" t="n">
        <f aca="false">'安全阀选型(基础设计)'!F7:G7</f>
        <v>15.7</v>
      </c>
      <c r="G7" s="479"/>
      <c r="H7" s="479" t="n">
        <f aca="false">'安全阀选型(基础设计)'!H7:I7</f>
        <v>1.6</v>
      </c>
      <c r="I7" s="479"/>
      <c r="J7" s="480" t="n">
        <v>3.4</v>
      </c>
      <c r="K7" s="480"/>
      <c r="L7" s="479" t="n">
        <v>1.2</v>
      </c>
      <c r="M7" s="479"/>
      <c r="N7" s="479" t="n">
        <f aca="false">'安全阀选型(基础设计)'!N7:O7</f>
        <v>0.4</v>
      </c>
      <c r="O7" s="479"/>
      <c r="P7" s="479" t="n">
        <f aca="false">'安全阀选型(基础设计)'!P7:Q7</f>
        <v>0.4</v>
      </c>
      <c r="Q7" s="479"/>
      <c r="R7" s="479" t="n">
        <v>1.8</v>
      </c>
      <c r="S7" s="479"/>
      <c r="T7" s="481" t="n">
        <v>1.8</v>
      </c>
      <c r="U7" s="481"/>
      <c r="V7" s="482" t="n">
        <v>0.88</v>
      </c>
      <c r="W7" s="482"/>
      <c r="X7" s="482" t="n">
        <v>0.88</v>
      </c>
      <c r="Y7" s="482"/>
      <c r="Z7" s="482" t="n">
        <v>0.7</v>
      </c>
      <c r="AA7" s="482"/>
      <c r="AB7" s="483" t="n">
        <f aca="false">'安全阀选型(基础设计)'!AB7:AC7</f>
        <v>2.8</v>
      </c>
      <c r="AC7" s="483"/>
      <c r="AD7" s="479" t="n">
        <v>1.8</v>
      </c>
      <c r="AE7" s="479"/>
      <c r="AF7" s="479" t="n">
        <v>1.8</v>
      </c>
      <c r="AG7" s="479"/>
      <c r="AH7" s="479" t="n">
        <v>0.9</v>
      </c>
      <c r="AI7" s="479"/>
      <c r="AJ7" s="484" t="n">
        <v>0.9</v>
      </c>
      <c r="AK7" s="484"/>
      <c r="AL7" s="479" t="e">
        <f aca="false">'安全阀选型(基础设计)'!AJ7:AK7</f>
        <v>#VALUE!</v>
      </c>
      <c r="AM7" s="479"/>
      <c r="AN7" s="479" t="e">
        <f aca="false">'安全阀选型(基础设计)'!AL7:AM7</f>
        <v>#VALUE!</v>
      </c>
      <c r="AO7" s="479"/>
      <c r="AP7" s="479" t="e">
        <f aca="false">'安全阀选型(基础设计)'!AN7:AO7</f>
        <v>#VALUE!</v>
      </c>
      <c r="AQ7" s="479"/>
      <c r="AR7" s="485" t="n">
        <v>0.6</v>
      </c>
      <c r="AS7" s="485"/>
      <c r="AT7" s="479" t="e">
        <f aca="false">'安全阀选型(基础设计)'!AR7:AS7</f>
        <v>#VALUE!</v>
      </c>
      <c r="AU7" s="479"/>
      <c r="AV7" s="479" t="e">
        <f aca="false">'安全阀选型(基础设计)'!AT7:AU7</f>
        <v>#VALUE!</v>
      </c>
      <c r="AW7" s="479"/>
      <c r="AX7" s="479" t="e">
        <f aca="false">'安全阀选型(基础设计)'!AV7:AW7</f>
        <v>#VALUE!</v>
      </c>
      <c r="AY7" s="479"/>
      <c r="AZ7" s="479" t="n">
        <v>1</v>
      </c>
      <c r="BA7" s="479"/>
      <c r="BB7" s="486" t="n">
        <v>3.6</v>
      </c>
      <c r="BC7" s="486"/>
      <c r="BD7" s="479" t="n">
        <v>1.8</v>
      </c>
      <c r="BE7" s="479"/>
      <c r="BF7" s="479" t="n">
        <v>1.6</v>
      </c>
      <c r="BG7" s="479"/>
      <c r="BH7" s="479" t="n">
        <v>0.4</v>
      </c>
      <c r="BI7" s="479"/>
      <c r="BJ7" s="479" t="str">
        <f aca="false">IF(BJ6&lt;&gt;"",IF(RIGHT(BJ4,2)="蒸汽",IF(BJ6&lt;=0.8,BJ6+0.05,IF(BJ6&lt;=5.9,BJ6*1.06,BJ6*1.08)),IF(BJ6&lt;=1.8,BJ6+0.18,IF(BJ6&lt;4,BJ6*1.1,IF(BJ6&lt;8,BJ6+0.4,BJ6*1.05)))),"")</f>
        <v/>
      </c>
      <c r="BK7" s="479"/>
      <c r="BL7" s="479" t="str">
        <f aca="false">IF(BL6&lt;&gt;"",IF(RIGHT(BL4,2)="蒸汽",IF(BL6&lt;=0.8,BL6+0.05,IF(BL6&lt;=5.9,BL6*1.06,BL6*1.08)),IF(BL6&lt;=1.8,BL6+0.18,IF(BL6&lt;4,BL6*1.1,IF(BL6&lt;8,BL6+0.4,BL6*1.05)))),"")</f>
        <v/>
      </c>
      <c r="BM7" s="479"/>
      <c r="BN7" s="479" t="str">
        <f aca="false">IF(BN6&lt;&gt;"",IF(RIGHT(BN4,2)="蒸汽",IF(BN6&lt;=0.8,BN6+0.05,IF(BN6&lt;=5.9,BN6*1.06,BN6*1.08)),IF(BN6&lt;=1.8,BN6+0.18,IF(BN6&lt;4,BN6*1.1,IF(BN6&lt;8,BN6+0.4,BN6*1.05)))),"")</f>
        <v/>
      </c>
      <c r="BO7" s="479"/>
      <c r="BP7" s="479" t="str">
        <f aca="false">IF(BP6&lt;&gt;"",IF(RIGHT(BP4,2)="蒸汽",IF(BP6&lt;=0.8,BP6+0.05,IF(BP6&lt;=5.9,BP6*1.06,BP6*1.08)),IF(BP6&lt;=1.8,BP6+0.18,IF(BP6&lt;4,BP6*1.1,IF(BP6&lt;8,BP6+0.4,BP6*1.05)))),"")</f>
        <v/>
      </c>
      <c r="BQ7" s="479"/>
      <c r="BR7" s="479" t="str">
        <f aca="false">IF(BR6&lt;&gt;"",IF(RIGHT(BR4,2)="蒸汽",IF(BR6&lt;=0.8,BR6+0.05,IF(BR6&lt;=5.9,BR6*1.06,BR6*1.08)),IF(BR6&lt;=1.8,BR6+0.18,IF(BR6&lt;4,BR6*1.1,IF(BR6&lt;8,BR6+0.4,BR6*1.05)))),"")</f>
        <v/>
      </c>
      <c r="BS7" s="479"/>
      <c r="BT7" s="479" t="str">
        <f aca="false">IF(BT6&lt;&gt;"",IF(RIGHT(BT4,2)="蒸汽",IF(BT6&lt;=0.8,BT6+0.05,IF(BT6&lt;=5.9,BT6*1.06,BT6*1.08)),IF(BT6&lt;=1.8,BT6+0.18,IF(BT6&lt;4,BT6*1.1,IF(BT6&lt;8,BT6+0.4,BT6*1.05)))),"")</f>
        <v/>
      </c>
      <c r="BU7" s="479"/>
      <c r="BV7" s="479" t="str">
        <f aca="false">IF(BV6&lt;&gt;"",IF(RIGHT(BV4,2)="蒸汽",IF(BV6&lt;=0.8,BV6+0.05,IF(BV6&lt;=5.9,BV6*1.06,BV6*1.08)),IF(BV6&lt;=1.8,BV6+0.18,IF(BV6&lt;4,BV6*1.1,IF(BV6&lt;8,BV6+0.4,BV6*1.05)))),"")</f>
        <v/>
      </c>
      <c r="BW7" s="479"/>
      <c r="BX7" s="479" t="str">
        <f aca="false">IF(BX6&lt;&gt;"",IF(RIGHT(BX4,2)="蒸汽",IF(BX6&lt;=0.8,BX6+0.05,IF(BX6&lt;=5.9,BX6*1.06,BX6*1.08)),IF(BX6&lt;=1.8,BX6+0.18,IF(BX6&lt;4,BX6*1.1,IF(BX6&lt;8,BX6+0.4,BX6*1.05)))),"")</f>
        <v/>
      </c>
      <c r="BY7" s="479"/>
      <c r="BZ7" s="479" t="str">
        <f aca="false">IF(BZ6&lt;&gt;"",IF(RIGHT(BZ4,2)="蒸汽",IF(BZ6&lt;=0.8,BZ6+0.05,IF(BZ6&lt;=5.9,BZ6*1.06,BZ6*1.08)),IF(BZ6&lt;=1.8,BZ6+0.18,IF(BZ6&lt;4,BZ6*1.1,IF(BZ6&lt;8,BZ6+0.4,BZ6*1.05)))),"")</f>
        <v/>
      </c>
      <c r="CA7" s="479"/>
      <c r="CB7" s="479" t="str">
        <f aca="false">IF(CB6&lt;&gt;"",IF(RIGHT(CB4,2)="蒸汽",IF(CB6&lt;=0.8,CB6+0.05,IF(CB6&lt;=5.9,CB6*1.06,CB6*1.08)),IF(CB6&lt;=1.8,CB6+0.18,IF(CB6&lt;4,CB6*1.1,IF(CB6&lt;8,CB6+0.4,CB6*1.05)))),"")</f>
        <v/>
      </c>
      <c r="CC7" s="479"/>
      <c r="CD7" s="479" t="str">
        <f aca="false">IF(CD6&lt;&gt;"",IF(RIGHT(CD4,2)="蒸汽",IF(CD6&lt;=0.8,CD6+0.05,IF(CD6&lt;=5.9,CD6*1.06,CD6*1.08)),IF(CD6&lt;=1.8,CD6+0.18,IF(CD6&lt;4,CD6*1.1,IF(CD6&lt;8,CD6+0.4,CD6*1.05)))),"")</f>
        <v/>
      </c>
      <c r="CE7" s="479"/>
      <c r="CF7" s="479" t="str">
        <f aca="false">IF(CF6&lt;&gt;"",IF(RIGHT(CF4,2)="蒸汽",IF(CF6&lt;=0.8,CF6+0.05,IF(CF6&lt;=5.9,CF6*1.06,CF6*1.08)),IF(CF6&lt;=1.8,CF6+0.18,IF(CF6&lt;4,CF6*1.1,IF(CF6&lt;8,CF6+0.4,CF6*1.05)))),"")</f>
        <v/>
      </c>
      <c r="CG7" s="479"/>
      <c r="CH7" s="479" t="str">
        <f aca="false">IF(CH6&lt;&gt;"",IF(RIGHT(CH4,2)="蒸汽",IF(CH6&lt;=0.8,CH6+0.05,IF(CH6&lt;=5.9,CH6*1.06,CH6*1.08)),IF(CH6&lt;=1.8,CH6+0.18,IF(CH6&lt;4,CH6*1.1,IF(CH6&lt;8,CH6+0.4,CH6*1.05)))),"")</f>
        <v/>
      </c>
      <c r="CI7" s="479"/>
      <c r="CJ7" s="479" t="str">
        <f aca="false">IF(CJ6&lt;&gt;"",IF(RIGHT(CJ4,2)="蒸汽",IF(CJ6&lt;=0.8,CJ6+0.05,IF(CJ6&lt;=5.9,CJ6*1.06,CJ6*1.08)),IF(CJ6&lt;=1.8,CJ6+0.18,IF(CJ6&lt;4,CJ6*1.1,IF(CJ6&lt;8,CJ6+0.4,CJ6*1.05)))),"")</f>
        <v/>
      </c>
      <c r="CK7" s="479"/>
      <c r="CL7" s="487"/>
    </row>
    <row r="8" s="478" customFormat="true" ht="15" hidden="false" customHeight="false" outlineLevel="0" collapsed="false">
      <c r="A8" s="478" t="s">
        <v>849</v>
      </c>
      <c r="B8" s="481" t="n">
        <f aca="false">IF(B7&lt;&gt;"",B7,"")</f>
        <v>1.8</v>
      </c>
      <c r="C8" s="481"/>
      <c r="D8" s="481" t="n">
        <f aca="false">IF(D7&lt;&gt;"",D7,"")</f>
        <v>1.8</v>
      </c>
      <c r="E8" s="481"/>
      <c r="F8" s="481" t="n">
        <f aca="false">IF(F7&lt;&gt;"",F7,"")</f>
        <v>15.7</v>
      </c>
      <c r="G8" s="481"/>
      <c r="H8" s="481" t="n">
        <f aca="false">IF(H7&lt;&gt;"",H7,"")</f>
        <v>1.6</v>
      </c>
      <c r="I8" s="481"/>
      <c r="J8" s="488" t="n">
        <f aca="false">IF(J7&lt;&gt;"",J7,"")</f>
        <v>3.4</v>
      </c>
      <c r="K8" s="488"/>
      <c r="L8" s="479" t="n">
        <f aca="false">IF(L7&lt;&gt;"",L7,"")</f>
        <v>1.2</v>
      </c>
      <c r="M8" s="479"/>
      <c r="N8" s="481" t="n">
        <f aca="false">IF(N7&lt;&gt;"",N7,"")</f>
        <v>0.4</v>
      </c>
      <c r="O8" s="481"/>
      <c r="P8" s="481" t="n">
        <f aca="false">IF(P7&lt;&gt;"",P7,"")</f>
        <v>0.4</v>
      </c>
      <c r="Q8" s="481"/>
      <c r="R8" s="481" t="n">
        <f aca="false">IF(R7&lt;&gt;"",R7,"")</f>
        <v>1.8</v>
      </c>
      <c r="S8" s="481"/>
      <c r="T8" s="479" t="n">
        <f aca="false">IF(T7&lt;&gt;"",T7,"")</f>
        <v>1.8</v>
      </c>
      <c r="U8" s="479"/>
      <c r="V8" s="481" t="n">
        <f aca="false">IF(V7&lt;&gt;"",V7,"")</f>
        <v>0.88</v>
      </c>
      <c r="W8" s="481"/>
      <c r="X8" s="482" t="n">
        <f aca="false">IF(X7&lt;&gt;"",X7,"")</f>
        <v>0.88</v>
      </c>
      <c r="Y8" s="482"/>
      <c r="Z8" s="482" t="n">
        <f aca="false">IF(Z7&lt;&gt;"",Z7,"")</f>
        <v>0.7</v>
      </c>
      <c r="AA8" s="482"/>
      <c r="AB8" s="483" t="n">
        <f aca="false">IF(AB7&lt;&gt;"",AB7,"")</f>
        <v>2.8</v>
      </c>
      <c r="AC8" s="483"/>
      <c r="AD8" s="481" t="n">
        <f aca="false">IF(AD7&lt;&gt;"",AD7,"")</f>
        <v>1.8</v>
      </c>
      <c r="AE8" s="481"/>
      <c r="AF8" s="481" t="n">
        <f aca="false">IF(AF7&lt;&gt;"",AF7,"")</f>
        <v>1.8</v>
      </c>
      <c r="AG8" s="481"/>
      <c r="AH8" s="481" t="n">
        <f aca="false">IF(AH7&lt;&gt;"",AH7,"")</f>
        <v>0.9</v>
      </c>
      <c r="AI8" s="481"/>
      <c r="AJ8" s="484" t="n">
        <f aca="false">IF(AJ7&lt;&gt;"",AJ7,"")</f>
        <v>0.9</v>
      </c>
      <c r="AK8" s="484"/>
      <c r="AL8" s="481" t="e">
        <f aca="false">IF(AL7&lt;&gt;"",AL7,"")</f>
        <v>#VALUE!</v>
      </c>
      <c r="AM8" s="481"/>
      <c r="AN8" s="481" t="e">
        <f aca="false">IF(AN7&lt;&gt;"",AN7,"")</f>
        <v>#VALUE!</v>
      </c>
      <c r="AO8" s="481"/>
      <c r="AP8" s="481" t="e">
        <f aca="false">IF(AP7&lt;&gt;"",AP7,"")</f>
        <v>#VALUE!</v>
      </c>
      <c r="AQ8" s="481"/>
      <c r="AR8" s="485" t="n">
        <v>0.6</v>
      </c>
      <c r="AS8" s="485"/>
      <c r="AT8" s="481" t="e">
        <f aca="false">IF(AT7&lt;&gt;"",AT7,"")</f>
        <v>#VALUE!</v>
      </c>
      <c r="AU8" s="481"/>
      <c r="AV8" s="481" t="e">
        <f aca="false">IF(AV7&lt;&gt;"",AV7,"")</f>
        <v>#VALUE!</v>
      </c>
      <c r="AW8" s="481"/>
      <c r="AX8" s="481" t="e">
        <f aca="false">IF(AX7&lt;&gt;"",AX7,"")</f>
        <v>#VALUE!</v>
      </c>
      <c r="AY8" s="481"/>
      <c r="AZ8" s="481" t="n">
        <f aca="false">IF(AZ7&lt;&gt;"",AZ7,"")</f>
        <v>1</v>
      </c>
      <c r="BA8" s="481"/>
      <c r="BB8" s="486" t="n">
        <f aca="false">IF(BB7&lt;&gt;"",BB7,"")</f>
        <v>3.6</v>
      </c>
      <c r="BC8" s="486"/>
      <c r="BD8" s="481" t="n">
        <f aca="false">IF(BD7&lt;&gt;"",BD7,"")</f>
        <v>1.8</v>
      </c>
      <c r="BE8" s="481"/>
      <c r="BF8" s="481" t="n">
        <f aca="false">IF(BF7&lt;&gt;"",BF7,"")</f>
        <v>1.6</v>
      </c>
      <c r="BG8" s="481"/>
      <c r="BH8" s="481" t="n">
        <f aca="false">IF(BH7&lt;&gt;"",BH7,"")</f>
        <v>0.4</v>
      </c>
      <c r="BI8" s="481"/>
      <c r="BJ8" s="479" t="str">
        <f aca="false">IF(BJ7&lt;&gt;"",BJ7,"")</f>
        <v/>
      </c>
      <c r="BK8" s="479"/>
      <c r="BL8" s="479" t="str">
        <f aca="false">IF(BL7&lt;&gt;"",BL7,"")</f>
        <v/>
      </c>
      <c r="BM8" s="479"/>
      <c r="BN8" s="479" t="str">
        <f aca="false">IF(BN7&lt;&gt;"",BN7,"")</f>
        <v/>
      </c>
      <c r="BO8" s="479"/>
      <c r="BP8" s="479" t="str">
        <f aca="false">IF(BP7&lt;&gt;"",BP7,"")</f>
        <v/>
      </c>
      <c r="BQ8" s="479"/>
      <c r="BR8" s="479" t="str">
        <f aca="false">IF(BR7&lt;&gt;"",BR7,"")</f>
        <v/>
      </c>
      <c r="BS8" s="479"/>
      <c r="BT8" s="479" t="str">
        <f aca="false">IF(BT7&lt;&gt;"",BT7,"")</f>
        <v/>
      </c>
      <c r="BU8" s="479"/>
      <c r="BV8" s="479" t="str">
        <f aca="false">IF(BV7&lt;&gt;"",BV7,"")</f>
        <v/>
      </c>
      <c r="BW8" s="479"/>
      <c r="BX8" s="479" t="str">
        <f aca="false">IF(BX7&lt;&gt;"",BX7,"")</f>
        <v/>
      </c>
      <c r="BY8" s="479"/>
      <c r="BZ8" s="479" t="str">
        <f aca="false">IF(BZ7&lt;&gt;"",BZ7,"")</f>
        <v/>
      </c>
      <c r="CA8" s="479"/>
      <c r="CB8" s="479" t="str">
        <f aca="false">IF(CB7&lt;&gt;"",CB7,"")</f>
        <v/>
      </c>
      <c r="CC8" s="479"/>
      <c r="CD8" s="479" t="str">
        <f aca="false">IF(CD7&lt;&gt;"",CD7,"")</f>
        <v/>
      </c>
      <c r="CE8" s="479"/>
      <c r="CF8" s="479" t="str">
        <f aca="false">IF(CF7&lt;&gt;"",CF7,"")</f>
        <v/>
      </c>
      <c r="CG8" s="479"/>
      <c r="CH8" s="479" t="str">
        <f aca="false">IF(CH7&lt;&gt;"",CH7,"")</f>
        <v/>
      </c>
      <c r="CI8" s="479"/>
      <c r="CJ8" s="479" t="str">
        <f aca="false">IF(CJ7&lt;&gt;"",CJ7,"")</f>
        <v/>
      </c>
      <c r="CK8" s="479"/>
      <c r="CL8" s="487"/>
    </row>
    <row r="9" s="492" customFormat="true" ht="15" hidden="false" customHeight="false" outlineLevel="0" collapsed="false">
      <c r="A9" s="489" t="s">
        <v>850</v>
      </c>
      <c r="B9" s="455" t="n">
        <v>0.55</v>
      </c>
      <c r="C9" s="455"/>
      <c r="D9" s="490" t="n">
        <v>0.88</v>
      </c>
      <c r="E9" s="490"/>
      <c r="F9" s="455" t="n">
        <v>3.09</v>
      </c>
      <c r="G9" s="455"/>
      <c r="H9" s="459" t="n">
        <v>0.25</v>
      </c>
      <c r="I9" s="459"/>
      <c r="J9" s="459" t="n">
        <f aca="false">'安全阀选型(基础设计)'!J12:K12+0.1</f>
        <v>0.25</v>
      </c>
      <c r="K9" s="459"/>
      <c r="L9" s="459" t="n">
        <f aca="false">'安全阀选型(基础设计)'!L12:M12+0.1</f>
        <v>0.25</v>
      </c>
      <c r="M9" s="459"/>
      <c r="N9" s="455" t="n">
        <f aca="false">'安全阀选型(基础设计)'!N12:O12+0.1</f>
        <v>0.25</v>
      </c>
      <c r="O9" s="455"/>
      <c r="P9" s="455" t="n">
        <f aca="false">'安全阀选型(基础设计)'!P12:Q12+0.1</f>
        <v>0.25</v>
      </c>
      <c r="Q9" s="455"/>
      <c r="R9" s="455" t="n">
        <f aca="false">'安全阀选型(基础设计)'!R12:S12+0.1</f>
        <v>0.1</v>
      </c>
      <c r="S9" s="455"/>
      <c r="T9" s="455" t="n">
        <f aca="false">'安全阀选型(基础设计)'!T12:U12+0.1</f>
        <v>0.1</v>
      </c>
      <c r="U9" s="455"/>
      <c r="V9" s="455" t="n">
        <f aca="false">'安全阀选型(基础设计)'!V12:W12+0.1</f>
        <v>0.1</v>
      </c>
      <c r="W9" s="455"/>
      <c r="X9" s="455" t="n">
        <f aca="false">'安全阀选型(基础设计)'!X12:Y12+0.1</f>
        <v>0.1</v>
      </c>
      <c r="Y9" s="455"/>
      <c r="Z9" s="455" t="n">
        <f aca="false">'安全阀选型(基础设计)'!Z12:AA12+0.1</f>
        <v>0.1</v>
      </c>
      <c r="AA9" s="455"/>
      <c r="AB9" s="456" t="n">
        <f aca="false">'安全阀选型(基础设计)'!AB12:AC12+0.1</f>
        <v>0.1</v>
      </c>
      <c r="AC9" s="456"/>
      <c r="AD9" s="455" t="n">
        <f aca="false">'安全阀选型(基础设计)'!AD12:AE12+0.1</f>
        <v>0.1</v>
      </c>
      <c r="AE9" s="455"/>
      <c r="AF9" s="455" t="n">
        <f aca="false">'安全阀选型(基础设计)'!AF12:AG12+0.1</f>
        <v>0.1</v>
      </c>
      <c r="AG9" s="455"/>
      <c r="AH9" s="455" t="n">
        <f aca="false">'安全阀选型(基础设计)'!AH12:AI12+0.1</f>
        <v>0.25</v>
      </c>
      <c r="AI9" s="455"/>
      <c r="AJ9" s="457" t="n">
        <f aca="false">'安全阀选型(基础设计)'!AJ12:AK12+0.1</f>
        <v>0.5</v>
      </c>
      <c r="AK9" s="457"/>
      <c r="AL9" s="455" t="n">
        <v>0.25</v>
      </c>
      <c r="AM9" s="455"/>
      <c r="AN9" s="455" t="n">
        <v>0.25</v>
      </c>
      <c r="AO9" s="455"/>
      <c r="AP9" s="455" t="e">
        <f aca="false">'安全阀选型(基础设计)'!AN12:AO12+0.1</f>
        <v>#VALUE!</v>
      </c>
      <c r="AQ9" s="455"/>
      <c r="AR9" s="455" t="e">
        <f aca="false">'安全阀选型(基础设计)'!AP12:AQ12+0.1</f>
        <v>#VALUE!</v>
      </c>
      <c r="AS9" s="455"/>
      <c r="AT9" s="459" t="e">
        <f aca="false">'安全阀选型(基础设计)'!AR12:AS12+0.1</f>
        <v>#VALUE!</v>
      </c>
      <c r="AU9" s="459"/>
      <c r="AV9" s="459" t="e">
        <f aca="false">'安全阀选型(基础设计)'!AT12:AU12+0.1</f>
        <v>#VALUE!</v>
      </c>
      <c r="AW9" s="459"/>
      <c r="AX9" s="459" t="e">
        <f aca="false">'安全阀选型(基础设计)'!AV12:AW12+0.1</f>
        <v>#VALUE!</v>
      </c>
      <c r="AY9" s="459"/>
      <c r="AZ9" s="459" t="e">
        <f aca="false">'安全阀选型(基础设计)'!AX12:AY12+0.1</f>
        <v>#VALUE!</v>
      </c>
      <c r="BA9" s="459"/>
      <c r="BB9" s="459" t="n">
        <v>3.14</v>
      </c>
      <c r="BC9" s="459"/>
      <c r="BD9" s="455" t="n">
        <v>0.25</v>
      </c>
      <c r="BE9" s="455"/>
      <c r="BF9" s="455" t="n">
        <v>0.25</v>
      </c>
      <c r="BG9" s="455"/>
      <c r="BH9" s="455" t="n">
        <v>0.25</v>
      </c>
      <c r="BI9" s="455"/>
      <c r="BJ9" s="459"/>
      <c r="BK9" s="459"/>
      <c r="BL9" s="459"/>
      <c r="BM9" s="459"/>
      <c r="BN9" s="459"/>
      <c r="BO9" s="459"/>
      <c r="BP9" s="459"/>
      <c r="BQ9" s="459"/>
      <c r="BR9" s="459"/>
      <c r="BS9" s="459"/>
      <c r="BT9" s="459"/>
      <c r="BU9" s="459"/>
      <c r="BV9" s="459"/>
      <c r="BW9" s="459"/>
      <c r="BX9" s="459"/>
      <c r="BY9" s="459"/>
      <c r="BZ9" s="459"/>
      <c r="CA9" s="459"/>
      <c r="CB9" s="459"/>
      <c r="CC9" s="459"/>
      <c r="CD9" s="459"/>
      <c r="CE9" s="459"/>
      <c r="CF9" s="459"/>
      <c r="CG9" s="459"/>
      <c r="CH9" s="459"/>
      <c r="CI9" s="459"/>
      <c r="CJ9" s="459"/>
      <c r="CK9" s="459"/>
      <c r="CL9" s="491"/>
    </row>
    <row r="10" s="444" customFormat="true" ht="15" hidden="false" customHeight="false" outlineLevel="0" collapsed="false">
      <c r="A10" s="493" t="s">
        <v>851</v>
      </c>
      <c r="B10" s="494"/>
      <c r="C10" s="494"/>
      <c r="D10" s="494"/>
      <c r="E10" s="494"/>
      <c r="F10" s="494"/>
      <c r="G10" s="494"/>
      <c r="H10" s="494"/>
      <c r="I10" s="494"/>
      <c r="J10" s="494"/>
      <c r="K10" s="494"/>
      <c r="L10" s="494"/>
      <c r="M10" s="494"/>
      <c r="N10" s="494"/>
      <c r="O10" s="494"/>
      <c r="P10" s="494"/>
      <c r="Q10" s="494"/>
      <c r="V10" s="459"/>
      <c r="W10" s="459"/>
      <c r="X10" s="466"/>
      <c r="Y10" s="466"/>
      <c r="Z10" s="466"/>
      <c r="AA10" s="466"/>
      <c r="AB10" s="469"/>
      <c r="AC10" s="469"/>
      <c r="AD10" s="466"/>
      <c r="AE10" s="466"/>
      <c r="AF10" s="466"/>
      <c r="AG10" s="466"/>
      <c r="AH10" s="466"/>
      <c r="AI10" s="466"/>
      <c r="AJ10" s="470"/>
      <c r="AK10" s="470"/>
      <c r="AL10" s="466"/>
      <c r="AM10" s="466"/>
      <c r="AN10" s="466"/>
      <c r="AO10" s="466"/>
      <c r="AP10" s="466"/>
      <c r="AQ10" s="466"/>
      <c r="AR10" s="466"/>
      <c r="AS10" s="466"/>
      <c r="AT10" s="466"/>
      <c r="AU10" s="466"/>
      <c r="AV10" s="466"/>
      <c r="AW10" s="466"/>
      <c r="AX10" s="466"/>
      <c r="AY10" s="466"/>
      <c r="AZ10" s="466"/>
      <c r="BA10" s="466"/>
      <c r="BB10" s="466"/>
      <c r="BC10" s="466"/>
      <c r="BD10" s="466"/>
      <c r="BE10" s="466"/>
      <c r="BF10" s="466"/>
      <c r="BG10" s="466"/>
      <c r="BH10" s="466"/>
      <c r="BI10" s="466"/>
      <c r="BJ10" s="466"/>
      <c r="BK10" s="466"/>
      <c r="BL10" s="466"/>
      <c r="BM10" s="466"/>
      <c r="BN10" s="466"/>
      <c r="BO10" s="466"/>
      <c r="BP10" s="466"/>
      <c r="BQ10" s="466"/>
      <c r="BR10" s="466"/>
      <c r="BS10" s="466"/>
      <c r="BT10" s="466"/>
      <c r="BU10" s="466"/>
      <c r="BV10" s="466"/>
      <c r="BW10" s="466"/>
      <c r="BX10" s="466"/>
      <c r="BY10" s="466"/>
      <c r="BZ10" s="466"/>
      <c r="CA10" s="466"/>
      <c r="CB10" s="466"/>
      <c r="CC10" s="466"/>
      <c r="CD10" s="466"/>
      <c r="CE10" s="466"/>
      <c r="CF10" s="466"/>
      <c r="CG10" s="466"/>
      <c r="CH10" s="466"/>
      <c r="CI10" s="466"/>
      <c r="CJ10" s="466"/>
      <c r="CK10" s="466"/>
      <c r="CL10" s="385"/>
    </row>
    <row r="11" s="444" customFormat="true" ht="15" hidden="false" customHeight="false" outlineLevel="0" collapsed="false">
      <c r="A11" s="495" t="s">
        <v>852</v>
      </c>
      <c r="B11" s="496"/>
      <c r="C11" s="496"/>
      <c r="D11" s="496"/>
      <c r="E11" s="496"/>
      <c r="F11" s="496"/>
      <c r="G11" s="496"/>
      <c r="H11" s="496"/>
      <c r="I11" s="496"/>
      <c r="J11" s="496"/>
      <c r="K11" s="496"/>
      <c r="L11" s="496"/>
      <c r="M11" s="496"/>
      <c r="N11" s="496"/>
      <c r="O11" s="496"/>
      <c r="P11" s="496"/>
      <c r="Q11" s="496"/>
      <c r="AB11" s="497"/>
      <c r="AC11" s="497"/>
      <c r="AJ11" s="498"/>
      <c r="AK11" s="498"/>
      <c r="CL11" s="385"/>
    </row>
    <row r="12" s="499" customFormat="true" ht="15" hidden="false" customHeight="false" outlineLevel="0" collapsed="false">
      <c r="A12" s="499" t="s">
        <v>853</v>
      </c>
      <c r="B12" s="500" t="n">
        <v>109.18</v>
      </c>
      <c r="C12" s="500"/>
      <c r="D12" s="500" t="n">
        <v>185</v>
      </c>
      <c r="E12" s="500"/>
      <c r="F12" s="500" t="n">
        <v>400.58</v>
      </c>
      <c r="G12" s="500"/>
      <c r="H12" s="501" t="n">
        <v>456.5</v>
      </c>
      <c r="I12" s="501"/>
      <c r="J12" s="500" t="n">
        <v>40</v>
      </c>
      <c r="K12" s="500"/>
      <c r="L12" s="500" t="n">
        <v>489.91</v>
      </c>
      <c r="M12" s="500"/>
      <c r="N12" s="500" t="n">
        <v>455.7</v>
      </c>
      <c r="O12" s="500"/>
      <c r="P12" s="500" t="n">
        <v>427.39</v>
      </c>
      <c r="Q12" s="500"/>
      <c r="R12" s="500" t="n">
        <v>216.25</v>
      </c>
      <c r="S12" s="500"/>
      <c r="T12" s="500" t="n">
        <v>216.254</v>
      </c>
      <c r="U12" s="500"/>
      <c r="V12" s="502" t="n">
        <v>179</v>
      </c>
      <c r="W12" s="502"/>
      <c r="X12" s="502" t="n">
        <v>179</v>
      </c>
      <c r="Y12" s="502"/>
      <c r="Z12" s="502" t="n">
        <v>199</v>
      </c>
      <c r="AA12" s="502"/>
      <c r="AB12" s="503" t="s">
        <v>854</v>
      </c>
      <c r="AC12" s="503"/>
      <c r="AD12" s="500" t="n">
        <v>216.25</v>
      </c>
      <c r="AE12" s="500"/>
      <c r="AF12" s="501" t="n">
        <v>216.25</v>
      </c>
      <c r="AG12" s="501"/>
      <c r="AH12" s="500" t="n">
        <v>95</v>
      </c>
      <c r="AI12" s="500"/>
      <c r="AJ12" s="504" t="n">
        <v>95</v>
      </c>
      <c r="AK12" s="504"/>
      <c r="AL12" s="501" t="n">
        <v>40</v>
      </c>
      <c r="AM12" s="501"/>
      <c r="AN12" s="500" t="n">
        <v>55.88</v>
      </c>
      <c r="AO12" s="500"/>
      <c r="AP12" s="500" t="n">
        <v>192.01</v>
      </c>
      <c r="AQ12" s="500"/>
      <c r="AR12" s="502" t="n">
        <v>110</v>
      </c>
      <c r="AS12" s="502"/>
      <c r="AT12" s="501" t="n">
        <v>70</v>
      </c>
      <c r="AU12" s="501"/>
      <c r="AV12" s="501" t="n">
        <v>40</v>
      </c>
      <c r="AW12" s="501"/>
      <c r="AX12" s="501" t="n">
        <v>40</v>
      </c>
      <c r="AY12" s="501"/>
      <c r="AZ12" s="501" t="n">
        <v>40</v>
      </c>
      <c r="BA12" s="501"/>
      <c r="BB12" s="500" t="n">
        <v>285</v>
      </c>
      <c r="BC12" s="500"/>
      <c r="BD12" s="501"/>
      <c r="BE12" s="501"/>
      <c r="BF12" s="501"/>
      <c r="BG12" s="501"/>
      <c r="BH12" s="501" t="n">
        <v>130</v>
      </c>
      <c r="BI12" s="501"/>
      <c r="BJ12" s="501"/>
      <c r="BK12" s="501"/>
      <c r="BL12" s="501"/>
      <c r="BM12" s="501"/>
      <c r="BN12" s="501"/>
      <c r="BO12" s="501"/>
      <c r="BP12" s="501"/>
      <c r="BQ12" s="501"/>
      <c r="BR12" s="501"/>
      <c r="BS12" s="501"/>
      <c r="BT12" s="501"/>
      <c r="BU12" s="501"/>
      <c r="BV12" s="501"/>
      <c r="BW12" s="501"/>
      <c r="BX12" s="501"/>
      <c r="BY12" s="501"/>
      <c r="BZ12" s="501"/>
      <c r="CA12" s="501"/>
      <c r="CB12" s="501"/>
      <c r="CC12" s="501"/>
      <c r="CD12" s="501"/>
      <c r="CE12" s="501"/>
      <c r="CF12" s="501"/>
      <c r="CG12" s="501"/>
      <c r="CH12" s="501"/>
      <c r="CI12" s="501"/>
      <c r="CJ12" s="501"/>
      <c r="CK12" s="501"/>
      <c r="CL12" s="505"/>
    </row>
    <row r="13" s="506" customFormat="true" ht="15" hidden="false" customHeight="false" outlineLevel="0" collapsed="false">
      <c r="A13" s="506" t="s">
        <v>855</v>
      </c>
      <c r="B13" s="507" t="n">
        <f aca="false">IF(B12&lt;&gt;"",B12+273.15,"")</f>
        <v>382.33</v>
      </c>
      <c r="C13" s="507"/>
      <c r="D13" s="507" t="n">
        <f aca="false">IF(D12&lt;&gt;"",D12+273.15,"")</f>
        <v>458.15</v>
      </c>
      <c r="E13" s="507"/>
      <c r="F13" s="507" t="n">
        <f aca="false">IF(F12&lt;&gt;"",F12+273.15,"")</f>
        <v>673.73</v>
      </c>
      <c r="G13" s="507"/>
      <c r="H13" s="507" t="n">
        <f aca="false">IF(H12&lt;&gt;"",H12+273.15,"")</f>
        <v>729.65</v>
      </c>
      <c r="I13" s="507"/>
      <c r="J13" s="507" t="n">
        <f aca="false">IF(J12&lt;&gt;"",J12+273.15,"")</f>
        <v>313.15</v>
      </c>
      <c r="K13" s="507"/>
      <c r="L13" s="507" t="n">
        <f aca="false">IF(L12&lt;&gt;"",L12+273.15,"")</f>
        <v>763.06</v>
      </c>
      <c r="M13" s="507"/>
      <c r="N13" s="507" t="n">
        <f aca="false">IF(N12&lt;&gt;"",N12+273.15,"")</f>
        <v>728.85</v>
      </c>
      <c r="O13" s="507"/>
      <c r="P13" s="507" t="n">
        <f aca="false">IF(P12&lt;&gt;"",P12+273.15,"")</f>
        <v>700.54</v>
      </c>
      <c r="Q13" s="507"/>
      <c r="R13" s="507" t="n">
        <f aca="false">IF(R12&lt;&gt;"",R12+273.15,"")</f>
        <v>489.4</v>
      </c>
      <c r="S13" s="507"/>
      <c r="T13" s="507" t="n">
        <f aca="false">IF(T12&lt;&gt;"",T12+273.15,"")</f>
        <v>489.404</v>
      </c>
      <c r="U13" s="507"/>
      <c r="V13" s="507" t="n">
        <f aca="false">IF(V12&lt;&gt;"",V12+273.15,"")</f>
        <v>452.15</v>
      </c>
      <c r="W13" s="507"/>
      <c r="X13" s="507" t="n">
        <f aca="false">IF(X12&lt;&gt;"",X12+273.15,"")</f>
        <v>452.15</v>
      </c>
      <c r="Y13" s="507"/>
      <c r="Z13" s="507" t="n">
        <f aca="false">IF(Z12&lt;&gt;"",Z12+273.15,"")</f>
        <v>472.15</v>
      </c>
      <c r="AA13" s="507"/>
      <c r="AB13" s="508" t="n">
        <f aca="false">IF(AB12&lt;&gt;"",AB12+273.15,"")</f>
        <v>500.48</v>
      </c>
      <c r="AC13" s="508"/>
      <c r="AD13" s="507" t="n">
        <f aca="false">IF(AD12&lt;&gt;"",AD12+273.15,"")</f>
        <v>489.4</v>
      </c>
      <c r="AE13" s="507"/>
      <c r="AF13" s="507" t="n">
        <f aca="false">IF(AF12&lt;&gt;"",AF12+273.15,"")</f>
        <v>489.4</v>
      </c>
      <c r="AG13" s="507"/>
      <c r="AH13" s="507" t="n">
        <f aca="false">IF(AH12&lt;&gt;"",AH12+273.15,"")</f>
        <v>368.15</v>
      </c>
      <c r="AI13" s="507"/>
      <c r="AJ13" s="509" t="n">
        <f aca="false">IF(AJ12&lt;&gt;"",AJ12+273.15,"")</f>
        <v>368.15</v>
      </c>
      <c r="AK13" s="509"/>
      <c r="AL13" s="507" t="n">
        <f aca="false">IF(AL12&lt;&gt;"",AL12+273.15,"")</f>
        <v>313.15</v>
      </c>
      <c r="AM13" s="507"/>
      <c r="AN13" s="507" t="n">
        <f aca="false">IF(AN12&lt;&gt;"",AN12+273.15,"")</f>
        <v>329.03</v>
      </c>
      <c r="AO13" s="507"/>
      <c r="AP13" s="507" t="n">
        <f aca="false">IF(AP12&lt;&gt;"",AP12+273.15,"")</f>
        <v>465.16</v>
      </c>
      <c r="AQ13" s="507"/>
      <c r="AR13" s="507" t="n">
        <f aca="false">IF(AR12&lt;&gt;"",AR12+273.15,"")</f>
        <v>383.15</v>
      </c>
      <c r="AS13" s="507"/>
      <c r="AT13" s="507" t="n">
        <f aca="false">IF(AT12&lt;&gt;"",AT12+273.15,"")</f>
        <v>343.15</v>
      </c>
      <c r="AU13" s="507"/>
      <c r="AV13" s="507" t="n">
        <f aca="false">IF(AV12&lt;&gt;"",AV12+273.15,"")</f>
        <v>313.15</v>
      </c>
      <c r="AW13" s="507"/>
      <c r="AX13" s="507" t="n">
        <f aca="false">IF(AX12&lt;&gt;"",AX12+273.15,"")</f>
        <v>313.15</v>
      </c>
      <c r="AY13" s="507"/>
      <c r="AZ13" s="507" t="n">
        <f aca="false">IF(AZ12&lt;&gt;"",AZ12+273.15,"")</f>
        <v>313.15</v>
      </c>
      <c r="BA13" s="507"/>
      <c r="BB13" s="507" t="n">
        <f aca="false">IF(BB12&lt;&gt;"",BB12+273.15,"")</f>
        <v>558.15</v>
      </c>
      <c r="BC13" s="507"/>
      <c r="BD13" s="507" t="str">
        <f aca="false">IF(BD12&lt;&gt;"",BD12+273.15,"")</f>
        <v/>
      </c>
      <c r="BE13" s="507"/>
      <c r="BF13" s="507" t="str">
        <f aca="false">IF(BF12&lt;&gt;"",BF12+273.15,"")</f>
        <v/>
      </c>
      <c r="BG13" s="507"/>
      <c r="BH13" s="507" t="n">
        <f aca="false">IF(BH12&lt;&gt;"",BH12+273.15,"")</f>
        <v>403.15</v>
      </c>
      <c r="BI13" s="507"/>
      <c r="BJ13" s="507" t="str">
        <f aca="false">IF(BJ12&lt;&gt;"",BJ12+273.15,"")</f>
        <v/>
      </c>
      <c r="BK13" s="507"/>
      <c r="BL13" s="507" t="str">
        <f aca="false">IF(BL12&lt;&gt;"",BL12+273.15,"")</f>
        <v/>
      </c>
      <c r="BM13" s="507"/>
      <c r="BN13" s="507" t="str">
        <f aca="false">IF(BN12&lt;&gt;"",BN12+273.15,"")</f>
        <v/>
      </c>
      <c r="BO13" s="507"/>
      <c r="BP13" s="507" t="str">
        <f aca="false">IF(BP12&lt;&gt;"",BP12+273.15,"")</f>
        <v/>
      </c>
      <c r="BQ13" s="507"/>
      <c r="BR13" s="507" t="str">
        <f aca="false">IF(BR12&lt;&gt;"",BR12+273.15,"")</f>
        <v/>
      </c>
      <c r="BS13" s="507"/>
      <c r="BT13" s="507" t="str">
        <f aca="false">IF(BT12&lt;&gt;"",BT12+273.15,"")</f>
        <v/>
      </c>
      <c r="BU13" s="507"/>
      <c r="BV13" s="507" t="str">
        <f aca="false">IF(BV12&lt;&gt;"",BV12+273.15,"")</f>
        <v/>
      </c>
      <c r="BW13" s="507"/>
      <c r="BX13" s="507" t="str">
        <f aca="false">IF(BX12&lt;&gt;"",BX12+273.15,"")</f>
        <v/>
      </c>
      <c r="BY13" s="507"/>
      <c r="BZ13" s="507" t="str">
        <f aca="false">IF(BZ12&lt;&gt;"",BZ12+273.15,"")</f>
        <v/>
      </c>
      <c r="CA13" s="507"/>
      <c r="CB13" s="507" t="str">
        <f aca="false">IF(CB12&lt;&gt;"",CB12+273.15,"")</f>
        <v/>
      </c>
      <c r="CC13" s="507"/>
      <c r="CD13" s="507" t="str">
        <f aca="false">IF(CD12&lt;&gt;"",CD12+273.15,"")</f>
        <v/>
      </c>
      <c r="CE13" s="507"/>
      <c r="CF13" s="507" t="str">
        <f aca="false">IF(CF12&lt;&gt;"",CF12+273.15,"")</f>
        <v/>
      </c>
      <c r="CG13" s="507"/>
      <c r="CH13" s="507" t="str">
        <f aca="false">IF(CH12&lt;&gt;"",CH12+273.15,"")</f>
        <v/>
      </c>
      <c r="CI13" s="507"/>
      <c r="CJ13" s="507" t="str">
        <f aca="false">IF(CJ12&lt;&gt;"",CJ12+273.15,"")</f>
        <v/>
      </c>
      <c r="CK13" s="507"/>
      <c r="CL13" s="428"/>
    </row>
    <row r="14" s="487" customFormat="true" ht="15" hidden="false" customHeight="false" outlineLevel="0" collapsed="false">
      <c r="A14" s="510" t="s">
        <v>856</v>
      </c>
      <c r="B14" s="485" t="n">
        <f aca="false">IF(B8&lt;&gt;"",0.1*B8,"")</f>
        <v>0.18</v>
      </c>
      <c r="C14" s="485"/>
      <c r="D14" s="485" t="n">
        <f aca="false">IF(D8&lt;&gt;"",0.1*D8,"")</f>
        <v>0.18</v>
      </c>
      <c r="E14" s="485"/>
      <c r="F14" s="485" t="n">
        <f aca="false">IF(F8&lt;&gt;"",0.1*F8,"")</f>
        <v>1.57</v>
      </c>
      <c r="G14" s="485"/>
      <c r="H14" s="485" t="n">
        <f aca="false">H8*0.21</f>
        <v>0.336</v>
      </c>
      <c r="I14" s="485"/>
      <c r="J14" s="481" t="n">
        <f aca="false">IF(J8&lt;&gt;"",0.1*J8,"")</f>
        <v>0.34</v>
      </c>
      <c r="K14" s="481"/>
      <c r="L14" s="481" t="n">
        <f aca="false">0.1*L8</f>
        <v>0.12</v>
      </c>
      <c r="M14" s="481"/>
      <c r="N14" s="485" t="n">
        <f aca="false">0.1*N8</f>
        <v>0.04</v>
      </c>
      <c r="O14" s="485"/>
      <c r="P14" s="481" t="n">
        <f aca="false">0.21*P8</f>
        <v>0.084</v>
      </c>
      <c r="Q14" s="481"/>
      <c r="R14" s="481" t="n">
        <f aca="false">0.03*R8</f>
        <v>0.054</v>
      </c>
      <c r="S14" s="481"/>
      <c r="T14" s="481" t="n">
        <f aca="false">0.03*T8</f>
        <v>0.054</v>
      </c>
      <c r="U14" s="481"/>
      <c r="V14" s="481" t="n">
        <f aca="false">0.03*V8</f>
        <v>0.0264</v>
      </c>
      <c r="W14" s="481"/>
      <c r="X14" s="481" t="n">
        <f aca="false">0.21*X8</f>
        <v>0.1848</v>
      </c>
      <c r="Y14" s="481"/>
      <c r="Z14" s="481" t="n">
        <f aca="false">IF(Z8&lt;&gt;"",0.1*Z8,"")</f>
        <v>0.07</v>
      </c>
      <c r="AA14" s="481"/>
      <c r="AB14" s="511" t="n">
        <f aca="false">IF(AB8&lt;&gt;"",0.1*AB8,"")</f>
        <v>0.28</v>
      </c>
      <c r="AC14" s="511"/>
      <c r="AD14" s="485" t="n">
        <f aca="false">IF(AD8&lt;&gt;"",0.03*AD8,"")</f>
        <v>0.054</v>
      </c>
      <c r="AE14" s="485"/>
      <c r="AF14" s="485" t="n">
        <f aca="false">IF(AF8&lt;&gt;"",0.21*AF8,"")</f>
        <v>0.378</v>
      </c>
      <c r="AG14" s="485"/>
      <c r="AH14" s="481" t="n">
        <f aca="false">IF(AH8&lt;&gt;"",0.1*AH8,"")</f>
        <v>0.09</v>
      </c>
      <c r="AI14" s="481"/>
      <c r="AJ14" s="484" t="n">
        <f aca="false">IF(AJ8&lt;&gt;"",0.1*AJ8,"")</f>
        <v>0.09</v>
      </c>
      <c r="AK14" s="484"/>
      <c r="AL14" s="481" t="e">
        <f aca="false">0.1*AL8</f>
        <v>#VALUE!</v>
      </c>
      <c r="AM14" s="481"/>
      <c r="AN14" s="481" t="e">
        <f aca="false">IF(AN8&lt;&gt;"",0.1*AN8,"")</f>
        <v>#VALUE!</v>
      </c>
      <c r="AO14" s="481"/>
      <c r="AP14" s="481" t="e">
        <f aca="false">AP8*0.21</f>
        <v>#VALUE!</v>
      </c>
      <c r="AQ14" s="481"/>
      <c r="AR14" s="481" t="n">
        <f aca="false">IF(AR8&lt;&gt;"",0.1*AR8,"")</f>
        <v>0.06</v>
      </c>
      <c r="AS14" s="481"/>
      <c r="AT14" s="485" t="e">
        <f aca="false">IF(AT8&lt;&gt;"",0.1*AT8,"")</f>
        <v>#VALUE!</v>
      </c>
      <c r="AU14" s="485"/>
      <c r="AV14" s="485" t="e">
        <f aca="false">IF(AV8&lt;&gt;"",0.1*AV8,"")</f>
        <v>#VALUE!</v>
      </c>
      <c r="AW14" s="485"/>
      <c r="AX14" s="481" t="e">
        <f aca="false">IF(AX8&lt;&gt;"",0.1*AX8,"")</f>
        <v>#VALUE!</v>
      </c>
      <c r="AY14" s="481"/>
      <c r="AZ14" s="481" t="n">
        <f aca="false">IF(AZ8&lt;&gt;"",0.1*AZ8,"")</f>
        <v>0.1</v>
      </c>
      <c r="BA14" s="481"/>
      <c r="BB14" s="481" t="n">
        <f aca="false">IF(BB8&lt;&gt;"",0.1*BB8,"")</f>
        <v>0.36</v>
      </c>
      <c r="BC14" s="481"/>
      <c r="BD14" s="481" t="n">
        <f aca="false">IF(BD8&lt;&gt;"",0.1*BD8,"")</f>
        <v>0.18</v>
      </c>
      <c r="BE14" s="481"/>
      <c r="BF14" s="481" t="n">
        <f aca="false">IF(BF8&lt;&gt;"",0.1*BF8,"")</f>
        <v>0.16</v>
      </c>
      <c r="BG14" s="481"/>
      <c r="BH14" s="481" t="n">
        <f aca="false">IF(BH8&lt;&gt;"",0.1*BH8,"")</f>
        <v>0.04</v>
      </c>
      <c r="BI14" s="481"/>
      <c r="BJ14" s="485" t="str">
        <f aca="false">IF(BJ8&lt;&gt;"",0.1*BJ8,"")</f>
        <v/>
      </c>
      <c r="BK14" s="485"/>
      <c r="BL14" s="485" t="str">
        <f aca="false">IF(BL8&lt;&gt;"",0.1*BL8,"")</f>
        <v/>
      </c>
      <c r="BM14" s="485"/>
      <c r="BN14" s="485" t="str">
        <f aca="false">IF(BN8&lt;&gt;"",0.1*BN8,"")</f>
        <v/>
      </c>
      <c r="BO14" s="485"/>
      <c r="BP14" s="485" t="str">
        <f aca="false">IF(BP8&lt;&gt;"",0.1*BP8,"")</f>
        <v/>
      </c>
      <c r="BQ14" s="485"/>
      <c r="BR14" s="485" t="str">
        <f aca="false">IF(BR8&lt;&gt;"",0.1*BR8,"")</f>
        <v/>
      </c>
      <c r="BS14" s="485"/>
      <c r="BT14" s="485" t="str">
        <f aca="false">IF(BT8&lt;&gt;"",0.1*BT8,"")</f>
        <v/>
      </c>
      <c r="BU14" s="485"/>
      <c r="BV14" s="485" t="str">
        <f aca="false">IF(BV8&lt;&gt;"",0.1*BV8,"")</f>
        <v/>
      </c>
      <c r="BW14" s="485"/>
      <c r="BX14" s="485" t="str">
        <f aca="false">IF(BX8&lt;&gt;"",0.1*BX8,"")</f>
        <v/>
      </c>
      <c r="BY14" s="485"/>
      <c r="BZ14" s="485" t="str">
        <f aca="false">IF(BZ8&lt;&gt;"",0.1*BZ8,"")</f>
        <v/>
      </c>
      <c r="CA14" s="485"/>
      <c r="CB14" s="485" t="str">
        <f aca="false">IF(CB8&lt;&gt;"",0.1*CB8,"")</f>
        <v/>
      </c>
      <c r="CC14" s="485"/>
      <c r="CD14" s="485" t="str">
        <f aca="false">IF(CD8&lt;&gt;"",0.1*CD8,"")</f>
        <v/>
      </c>
      <c r="CE14" s="485"/>
      <c r="CF14" s="485" t="str">
        <f aca="false">IF(CF8&lt;&gt;"",0.1*CF8,"")</f>
        <v/>
      </c>
      <c r="CG14" s="485"/>
      <c r="CH14" s="485" t="str">
        <f aca="false">IF(CH8&lt;&gt;"",0.1*CH8,"")</f>
        <v/>
      </c>
      <c r="CI14" s="485"/>
      <c r="CJ14" s="485" t="str">
        <f aca="false">IF(CJ8&lt;&gt;"",0.1*CJ8,"")</f>
        <v/>
      </c>
      <c r="CK14" s="485"/>
    </row>
    <row r="15" s="487" customFormat="true" ht="15" hidden="false" customHeight="false" outlineLevel="0" collapsed="false">
      <c r="A15" s="510" t="s">
        <v>857</v>
      </c>
      <c r="B15" s="485" t="n">
        <f aca="false">IF(B8&lt;&gt;"",B8+B14+0.1,"")</f>
        <v>2.08</v>
      </c>
      <c r="C15" s="485"/>
      <c r="D15" s="485" t="n">
        <f aca="false">IF(D8&lt;&gt;"",D8+D14+0.1,"")</f>
        <v>2.08</v>
      </c>
      <c r="E15" s="485"/>
      <c r="F15" s="485" t="n">
        <f aca="false">IF(F8&lt;&gt;"",F8+F14+0.1,"")</f>
        <v>17.37</v>
      </c>
      <c r="G15" s="485"/>
      <c r="H15" s="485" t="n">
        <f aca="false">IF(H8&lt;&gt;"",H8+H14+0.1,"")</f>
        <v>2.036</v>
      </c>
      <c r="I15" s="485"/>
      <c r="J15" s="485" t="n">
        <f aca="false">IF(J8&lt;&gt;"",J8+J14+0.1,"")</f>
        <v>3.84</v>
      </c>
      <c r="K15" s="485"/>
      <c r="L15" s="485" t="n">
        <f aca="false">IF(L8&lt;&gt;"",L8+L14+0.1,"")</f>
        <v>1.42</v>
      </c>
      <c r="M15" s="485"/>
      <c r="N15" s="485" t="n">
        <f aca="false">IF(N8&lt;&gt;"",N8+N14+0.1,"")</f>
        <v>0.54</v>
      </c>
      <c r="O15" s="485"/>
      <c r="P15" s="485" t="n">
        <f aca="false">IF(P8&lt;&gt;"",P8+P14+0.1,"")</f>
        <v>0.584</v>
      </c>
      <c r="Q15" s="485"/>
      <c r="R15" s="485" t="n">
        <f aca="false">IF(R8&lt;&gt;"",R8+R14+0.1,"")</f>
        <v>1.954</v>
      </c>
      <c r="S15" s="485"/>
      <c r="T15" s="485" t="n">
        <f aca="false">IF(T8&lt;&gt;"",T8+T14+0.1,"")</f>
        <v>1.954</v>
      </c>
      <c r="U15" s="485"/>
      <c r="V15" s="485" t="n">
        <f aca="false">IF(V8&lt;&gt;"",V8+V14+0.1,"")</f>
        <v>1.0064</v>
      </c>
      <c r="W15" s="485"/>
      <c r="X15" s="485" t="n">
        <f aca="false">IF(X8&lt;&gt;"",X8+X14+0.1,"")</f>
        <v>1.1648</v>
      </c>
      <c r="Y15" s="485"/>
      <c r="Z15" s="485" t="n">
        <f aca="false">IF(Z8&lt;&gt;"",Z8+Z14+0.1,"")</f>
        <v>0.87</v>
      </c>
      <c r="AA15" s="485"/>
      <c r="AB15" s="511" t="n">
        <f aca="false">IF(AB8&lt;&gt;"",AB8+AB14+0.1,"")</f>
        <v>3.18</v>
      </c>
      <c r="AC15" s="511"/>
      <c r="AD15" s="485" t="n">
        <f aca="false">IF(AD8&lt;&gt;"",AD8+AD14+0.1,"")</f>
        <v>1.954</v>
      </c>
      <c r="AE15" s="485"/>
      <c r="AF15" s="485" t="n">
        <f aca="false">IF(AF8&lt;&gt;"",AF8+AF14+0.1,"")</f>
        <v>2.278</v>
      </c>
      <c r="AG15" s="485"/>
      <c r="AH15" s="485" t="n">
        <f aca="false">IF(AH8&lt;&gt;"",AH8+AH14+0.1,"")</f>
        <v>1.09</v>
      </c>
      <c r="AI15" s="485"/>
      <c r="AJ15" s="484" t="n">
        <f aca="false">IF(AJ8&lt;&gt;"",AJ8+AJ14+0.1,"")</f>
        <v>1.09</v>
      </c>
      <c r="AK15" s="484"/>
      <c r="AL15" s="485" t="e">
        <f aca="false">IF(AL8&lt;&gt;"",AL8+AL14+0.1,"")</f>
        <v>#VALUE!</v>
      </c>
      <c r="AM15" s="485"/>
      <c r="AN15" s="485" t="e">
        <f aca="false">IF(AN8&lt;&gt;"",AN8+AN14+0.1,"")</f>
        <v>#VALUE!</v>
      </c>
      <c r="AO15" s="485"/>
      <c r="AP15" s="485" t="e">
        <f aca="false">IF(AP8&lt;&gt;"",AP8+AP14+0.1,"")</f>
        <v>#VALUE!</v>
      </c>
      <c r="AQ15" s="485"/>
      <c r="AR15" s="485" t="n">
        <f aca="false">IF(AR8&lt;&gt;"",AR8+AR14+0.1,"")</f>
        <v>0.76</v>
      </c>
      <c r="AS15" s="485"/>
      <c r="AT15" s="485" t="e">
        <f aca="false">IF(AT8&lt;&gt;"",AT8+AT14+0.1,"")</f>
        <v>#VALUE!</v>
      </c>
      <c r="AU15" s="485"/>
      <c r="AV15" s="485" t="e">
        <f aca="false">IF(AV8&lt;&gt;"",AV8+AV14+0.1,"")</f>
        <v>#VALUE!</v>
      </c>
      <c r="AW15" s="485"/>
      <c r="AX15" s="485" t="e">
        <f aca="false">IF(AX8&lt;&gt;"",AX8+AX14+0.1,"")</f>
        <v>#VALUE!</v>
      </c>
      <c r="AY15" s="485"/>
      <c r="AZ15" s="485" t="n">
        <f aca="false">IF(AZ8&lt;&gt;"",AZ8+AZ14+0.1,"")</f>
        <v>1.2</v>
      </c>
      <c r="BA15" s="485"/>
      <c r="BB15" s="485" t="n">
        <f aca="false">IF(BB8&lt;&gt;"",BB8+BB14+0.1,"")</f>
        <v>4.06</v>
      </c>
      <c r="BC15" s="485"/>
      <c r="BD15" s="485" t="n">
        <f aca="false">IF(BD8&lt;&gt;"",BD8+BD14+0.1,"")</f>
        <v>2.08</v>
      </c>
      <c r="BE15" s="485"/>
      <c r="BF15" s="485" t="n">
        <f aca="false">IF(BF8&lt;&gt;"",BF8+BF14+0.1,"")</f>
        <v>1.86</v>
      </c>
      <c r="BG15" s="485"/>
      <c r="BH15" s="485" t="n">
        <f aca="false">IF(BH8&lt;&gt;"",BH8+BH14+0.1,"")</f>
        <v>0.54</v>
      </c>
      <c r="BI15" s="485"/>
      <c r="BJ15" s="485" t="str">
        <f aca="false">IF(BJ8&lt;&gt;"",BJ8+BJ14+0.1,"")</f>
        <v/>
      </c>
      <c r="BK15" s="485"/>
      <c r="BL15" s="485" t="str">
        <f aca="false">IF(BL8&lt;&gt;"",BL8+BL14+0.1,"")</f>
        <v/>
      </c>
      <c r="BM15" s="485"/>
      <c r="BN15" s="485" t="str">
        <f aca="false">IF(BN8&lt;&gt;"",BN8+BN14+0.1,"")</f>
        <v/>
      </c>
      <c r="BO15" s="485"/>
      <c r="BP15" s="485" t="str">
        <f aca="false">IF(BP8&lt;&gt;"",BP8+BP14+0.1,"")</f>
        <v/>
      </c>
      <c r="BQ15" s="485"/>
      <c r="BR15" s="485" t="str">
        <f aca="false">IF(BR8&lt;&gt;"",BR8+BR14+0.1,"")</f>
        <v/>
      </c>
      <c r="BS15" s="485"/>
      <c r="BT15" s="485" t="str">
        <f aca="false">IF(BT8&lt;&gt;"",BT8+BT14+0.1,"")</f>
        <v/>
      </c>
      <c r="BU15" s="485"/>
      <c r="BV15" s="485" t="str">
        <f aca="false">IF(BV8&lt;&gt;"",BV8+BV14+0.1,"")</f>
        <v/>
      </c>
      <c r="BW15" s="485"/>
      <c r="BX15" s="485" t="str">
        <f aca="false">IF(BX8&lt;&gt;"",BX8+BX14+0.1,"")</f>
        <v/>
      </c>
      <c r="BY15" s="485"/>
      <c r="BZ15" s="485" t="str">
        <f aca="false">IF(BZ8&lt;&gt;"",BZ8+BZ14+0.1,"")</f>
        <v/>
      </c>
      <c r="CA15" s="485"/>
      <c r="CB15" s="485" t="str">
        <f aca="false">IF(CB8&lt;&gt;"",CB8+CB14+0.1,"")</f>
        <v/>
      </c>
      <c r="CC15" s="485"/>
      <c r="CD15" s="485" t="str">
        <f aca="false">IF(CD8&lt;&gt;"",CD8+CD14+0.1,"")</f>
        <v/>
      </c>
      <c r="CE15" s="485"/>
      <c r="CF15" s="485" t="str">
        <f aca="false">IF(CF8&lt;&gt;"",CF8+CF14+0.1,"")</f>
        <v/>
      </c>
      <c r="CG15" s="485"/>
      <c r="CH15" s="485" t="str">
        <f aca="false">IF(CH8&lt;&gt;"",CH8+CH14+0.1,"")</f>
        <v/>
      </c>
      <c r="CI15" s="485"/>
      <c r="CJ15" s="485" t="str">
        <f aca="false">IF(CJ8&lt;&gt;"",CJ8+CJ14+0.1,"")</f>
        <v/>
      </c>
      <c r="CK15" s="485"/>
    </row>
    <row r="16" s="397" customFormat="true" ht="15" hidden="false" customHeight="false" outlineLevel="0" collapsed="false">
      <c r="A16" s="397" t="s">
        <v>858</v>
      </c>
      <c r="B16" s="512" t="str">
        <f aca="false">IF(OR(B25&lt;&gt;"",C25&lt;&gt;""),IF(B25=0,"液态 Liquid",IF(C25=0,"气态 Gas","气液混相 Gas &amp; Liquid Mixed")),"")</f>
        <v>气态 Gas</v>
      </c>
      <c r="C16" s="512"/>
      <c r="D16" s="513" t="s">
        <v>859</v>
      </c>
      <c r="E16" s="513"/>
      <c r="F16" s="513" t="str">
        <f aca="false">IF(OR(F25&lt;&gt;"",G25&lt;&gt;""),IF(F25=0,"液态 Liquid",IF(G25=0,"气态 Gas","气液混相 Gas &amp; Liquid Mixed")),"")</f>
        <v>气液混相 Gas &amp; Liquid Mixed</v>
      </c>
      <c r="G16" s="513"/>
      <c r="H16" s="513" t="str">
        <f aca="false">IF(OR(H25&lt;&gt;"",I25&lt;&gt;""),IF(H25=0,"液态 Liquid",IF(I25=0,"气态 Gas","气液混相 Gas &amp; Liquid Mixed")),"")</f>
        <v>气态 Gas</v>
      </c>
      <c r="I16" s="513"/>
      <c r="J16" s="513" t="str">
        <f aca="false">IF(OR(J25&lt;&gt;"",K25&lt;&gt;""),IF(J25=0,"液态 Liquid",IF(K25=0,"气态 Gas","气液混相 Gas &amp; Liquid Mixed")),"")</f>
        <v>气态 Gas</v>
      </c>
      <c r="K16" s="513"/>
      <c r="L16" s="513" t="str">
        <f aca="false">IF(OR(L25&lt;&gt;"",M25&lt;&gt;""),IF(L25=0,"液态 Liquid",IF(M25=0,"气态 Gas","气液混相 Gas &amp; Liquid Mixed")),"")</f>
        <v>气态 Gas</v>
      </c>
      <c r="M16" s="513"/>
      <c r="N16" s="513" t="str">
        <f aca="false">IF(OR(N25&lt;&gt;"",O25&lt;&gt;""),IF(N25=0,"液态 Liquid",IF(O25=0,"气态 Gas","气液混相 Gas &amp; Liquid Mixed")),"")</f>
        <v>气态 Gas</v>
      </c>
      <c r="O16" s="513"/>
      <c r="P16" s="513" t="str">
        <f aca="false">IF(OR(P25&lt;&gt;"",Q25&lt;&gt;""),IF(P25=0,"液态 Liquid",IF(Q25=0,"气态 Gas","气液混相 Gas &amp; Liquid Mixed")),"")</f>
        <v>气态 Gas</v>
      </c>
      <c r="Q16" s="513"/>
      <c r="R16" s="513" t="str">
        <f aca="false">IF(OR(R25&lt;&gt;"",S25&lt;&gt;""),IF(R25=0,"液态 Liquid",IF(S25=0,"气态 Gas","气液混相 Gas &amp; Liquid Mixed")),"")</f>
        <v>气态 Gas</v>
      </c>
      <c r="S16" s="513"/>
      <c r="T16" s="513" t="str">
        <f aca="false">IF(OR(T25&lt;&gt;"",U25&lt;&gt;""),IF(T25=0,"液态 Liquid",IF(U25=0,"气态 Gas","气液混相 Gas &amp; Liquid Mixed")),"")</f>
        <v>气态 Gas</v>
      </c>
      <c r="U16" s="513"/>
      <c r="V16" s="513" t="str">
        <f aca="false">IF(OR(V25&lt;&gt;"",W25&lt;&gt;""),IF(V25=0,"液态 Liquid",IF(W25=0,"气态 Gas","气液混相 Gas &amp; Liquid Mixed")),"")</f>
        <v>气态 Gas</v>
      </c>
      <c r="W16" s="513"/>
      <c r="X16" s="513" t="str">
        <f aca="false">IF(OR(X25&lt;&gt;"",Y25&lt;&gt;""),IF(X25=0,"液态 Liquid",IF(Y25=0,"气态 Gas","气液混相 Gas &amp; Liquid Mixed")),"")</f>
        <v>气态 Gas</v>
      </c>
      <c r="Y16" s="513"/>
      <c r="Z16" s="513" t="str">
        <f aca="false">IF(OR(Z25&lt;&gt;"",AA25&lt;&gt;""),IF(Z25=0,"液态 Liquid",IF(AA25=0,"气态 Gas","气液混相 Gas &amp; Liquid Mixed")),"")</f>
        <v>气态 Gas</v>
      </c>
      <c r="AA16" s="513"/>
      <c r="AB16" s="513" t="str">
        <f aca="false">IF(OR(AB25&lt;&gt;"",AC25&lt;&gt;""),IF(AB25=0,"液态 Liquid",IF(AC25=0,"气态 Gas","气液混相 Gas &amp; Liquid Mixed")),"")</f>
        <v>液态 Liquid</v>
      </c>
      <c r="AC16" s="513"/>
      <c r="AD16" s="513" t="str">
        <f aca="false">IF(OR(AD25&lt;&gt;"",AE25&lt;&gt;""),IF(AD25=0,"液态 Liquid",IF(AE25=0,"气态 Gas","气液混相 Gas &amp; Liquid Mixed")),"")</f>
        <v>气态 Gas</v>
      </c>
      <c r="AE16" s="513"/>
      <c r="AF16" s="513" t="str">
        <f aca="false">IF(OR(AF25&lt;&gt;"",AG25&lt;&gt;""),IF(AF25=0,"液态 Liquid",IF(AG25=0,"气态 Gas","气液混相 Gas &amp; Liquid Mixed")),"")</f>
        <v>气态 Gas</v>
      </c>
      <c r="AG16" s="513"/>
      <c r="AH16" s="513" t="str">
        <f aca="false">IF(OR(AH25&lt;&gt;"",AI25&lt;&gt;""),IF(AH25=0,"液态 Liquid",IF(AI25=0,"气态 Gas","气液混相 Gas &amp; Liquid Mixed")),"")</f>
        <v>液态 Liquid</v>
      </c>
      <c r="AI16" s="513"/>
      <c r="AJ16" s="514" t="str">
        <f aca="false">IF(OR(AJ25&lt;&gt;"",AK25&lt;&gt;""),IF(AJ25=0,"液态 Liquid",IF(AK25=0,"气态 Gas","气液混相 Gas &amp; Liquid Mixed")),"")</f>
        <v>气态 Gas</v>
      </c>
      <c r="AK16" s="514"/>
      <c r="AL16" s="513" t="str">
        <f aca="false">IF(OR(AL25&lt;&gt;"",AM25&lt;&gt;""),IF(AL25=0,"液态 Liquid",IF(AM25=0,"气态 Gas","气液混相 Gas &amp; Liquid Mixed")),"")</f>
        <v>气态 Gas</v>
      </c>
      <c r="AM16" s="513"/>
      <c r="AN16" s="513" t="str">
        <f aca="false">IF(OR(AN25&lt;&gt;"",AO25&lt;&gt;""),IF(AN25=0,"液态 Liquid",IF(AO25=0,"气态 Gas","气液混相 Gas &amp; Liquid Mixed")),"")</f>
        <v>气态 Gas</v>
      </c>
      <c r="AO16" s="513"/>
      <c r="AP16" s="513" t="str">
        <f aca="false">IF(OR(AP25&lt;&gt;"",AQ25&lt;&gt;""),IF(AP25=0,"液态 Liquid",IF(AQ25=0,"气态 Gas","气液混相 Gas &amp; Liquid Mixed")),"")</f>
        <v>气态 Gas</v>
      </c>
      <c r="AQ16" s="513"/>
      <c r="AR16" s="513" t="str">
        <f aca="false">IF(OR(AR25&lt;&gt;"",AS25&lt;&gt;""),IF(AR25=0,"液态 Liquid",IF(AS25=0,"气态 Gas","气液混相 Gas &amp; Liquid Mixed")),"")</f>
        <v>液态 Liquid</v>
      </c>
      <c r="AS16" s="513"/>
      <c r="AT16" s="513" t="str">
        <f aca="false">IF(OR(AT25&lt;&gt;"",AU25&lt;&gt;""),IF(AT25=0,"液态 Liquid",IF(AU25=0,"气态 Gas","气液混相 Gas &amp; Liquid Mixed")),"")</f>
        <v>气态 Gas</v>
      </c>
      <c r="AU16" s="513"/>
      <c r="AV16" s="513" t="str">
        <f aca="false">IF(OR(AV25&lt;&gt;"",AW25&lt;&gt;""),IF(AV25=0,"液态 Liquid",IF(AW25=0,"气态 Gas","气液混相 Gas &amp; Liquid Mixed")),"")</f>
        <v>气态 Gas</v>
      </c>
      <c r="AW16" s="513"/>
      <c r="AX16" s="513" t="str">
        <f aca="false">IF(OR(AX25&lt;&gt;"",AY25&lt;&gt;""),IF(AX25=0,"液态 Liquid",IF(AY25=0,"气态 Gas","气液混相 Gas &amp; Liquid Mixed")),"")</f>
        <v>气态 Gas</v>
      </c>
      <c r="AY16" s="513"/>
      <c r="AZ16" s="513" t="str">
        <f aca="false">IF(OR(AZ25&lt;&gt;"",BA25&lt;&gt;""),IF(AZ25=0,"液态 Liquid",IF(BA25=0,"气态 Gas","气液混相 Gas &amp; Liquid Mixed")),"")</f>
        <v>气态 Gas</v>
      </c>
      <c r="BA16" s="513"/>
      <c r="BB16" s="513" t="str">
        <f aca="false">IF(OR(BB25&lt;&gt;"",BC25&lt;&gt;""),IF(BB25=0,"液态 Liquid",IF(BC25=0,"气态 Gas","气液混相 Gas &amp; Liquid Mixed")),"")</f>
        <v>气液混相 Gas &amp; Liquid Mixed</v>
      </c>
      <c r="BC16" s="513"/>
      <c r="BD16" s="513" t="str">
        <f aca="false">IF(OR(BD25&lt;&gt;"",BE25&lt;&gt;""),IF(BD25=0,"液态 Liquid",IF(BE25=0,"气态 Gas","气液混相 Gas &amp; Liquid Mixed")),"")</f>
        <v>液态 Liquid</v>
      </c>
      <c r="BE16" s="513"/>
      <c r="BF16" s="513" t="str">
        <f aca="false">IF(OR(BF25&lt;&gt;"",BG25&lt;&gt;""),IF(BF25=0,"液态 Liquid",IF(BG25=0,"气态 Gas","气液混相 Gas &amp; Liquid Mixed")),"")</f>
        <v>液态 Liquid</v>
      </c>
      <c r="BG16" s="513"/>
      <c r="BH16" s="513" t="str">
        <f aca="false">IF(OR(BH25&lt;&gt;"",BI25&lt;&gt;""),IF(BH25=0,"液态 Liquid",IF(BI25=0,"气态 Gas","气液混相 Gas &amp; Liquid Mixed")),"")</f>
        <v>气态 Gas</v>
      </c>
      <c r="BI16" s="513"/>
      <c r="BJ16" s="513" t="str">
        <f aca="false">IF(OR(BJ25&lt;&gt;"",BK25&lt;&gt;""),IF(BJ25=0,"液态 Liquid",IF(BK25=0,"气态 Gas","气液混相 Gas &amp; Liquid Mixed")),"")</f>
        <v/>
      </c>
      <c r="BK16" s="513"/>
      <c r="BL16" s="513" t="str">
        <f aca="false">IF(OR(BL25&lt;&gt;"",BM25&lt;&gt;""),IF(BL25=0,"液态 Liquid",IF(BM25=0,"气态 Gas","气液混相 Gas &amp; Liquid Mixed")),"")</f>
        <v/>
      </c>
      <c r="BM16" s="513"/>
      <c r="BN16" s="513" t="str">
        <f aca="false">IF(OR(BN25&lt;&gt;"",BO25&lt;&gt;""),IF(BN25=0,"液态 Liquid",IF(BO25=0,"气态 Gas","气液混相 Gas &amp; Liquid Mixed")),"")</f>
        <v/>
      </c>
      <c r="BO16" s="513"/>
      <c r="BP16" s="513" t="str">
        <f aca="false">IF(OR(BP25&lt;&gt;"",BQ25&lt;&gt;""),IF(BP25=0,"液态 Liquid",IF(BQ25=0,"气态 Gas","气液混相 Gas &amp; Liquid Mixed")),"")</f>
        <v/>
      </c>
      <c r="BQ16" s="513"/>
      <c r="BR16" s="513" t="str">
        <f aca="false">IF(OR(BR25&lt;&gt;"",BS25&lt;&gt;""),IF(BR25=0,"液态 Liquid",IF(BS25=0,"气态 Gas","气液混相 Gas &amp; Liquid Mixed")),"")</f>
        <v/>
      </c>
      <c r="BS16" s="513"/>
      <c r="BT16" s="513" t="str">
        <f aca="false">IF(OR(BT25&lt;&gt;"",BU25&lt;&gt;""),IF(BT25=0,"液态 Liquid",IF(BU25=0,"气态 Gas","气液混相 Gas &amp; Liquid Mixed")),"")</f>
        <v/>
      </c>
      <c r="BU16" s="513"/>
      <c r="BV16" s="513" t="str">
        <f aca="false">IF(OR(BV25&lt;&gt;"",BW25&lt;&gt;""),IF(BV25=0,"液态 Liquid",IF(BW25=0,"气态 Gas","气液混相 Gas &amp; Liquid Mixed")),"")</f>
        <v/>
      </c>
      <c r="BW16" s="513"/>
      <c r="BX16" s="513" t="str">
        <f aca="false">IF(OR(BX25&lt;&gt;"",BY25&lt;&gt;""),IF(BX25=0,"液态 Liquid",IF(BY25=0,"气态 Gas","气液混相 Gas &amp; Liquid Mixed")),"")</f>
        <v/>
      </c>
      <c r="BY16" s="513"/>
      <c r="BZ16" s="513" t="str">
        <f aca="false">IF(OR(BZ25&lt;&gt;"",CA25&lt;&gt;""),IF(BZ25=0,"液态 Liquid",IF(CA25=0,"气态 Gas","气液混相 Gas &amp; Liquid Mixed")),"")</f>
        <v/>
      </c>
      <c r="CA16" s="513"/>
      <c r="CB16" s="513" t="str">
        <f aca="false">IF(OR(CB25&lt;&gt;"",CC25&lt;&gt;""),IF(CB25=0,"液态 Liquid",IF(CC25=0,"气态 Gas","气液混相 Gas &amp; Liquid Mixed")),"")</f>
        <v/>
      </c>
      <c r="CC16" s="513"/>
      <c r="CD16" s="513" t="str">
        <f aca="false">IF(OR(CD25&lt;&gt;"",CE25&lt;&gt;""),IF(CD25=0,"液态 Liquid",IF(CE25=0,"气态 Gas","气液混相 Gas &amp; Liquid Mixed")),"")</f>
        <v/>
      </c>
      <c r="CE16" s="513"/>
      <c r="CF16" s="513" t="str">
        <f aca="false">IF(OR(CF25&lt;&gt;"",CG25&lt;&gt;""),IF(CF25=0,"液态 Liquid",IF(CG25=0,"气态 Gas","气液混相 Gas &amp; Liquid Mixed")),"")</f>
        <v/>
      </c>
      <c r="CG16" s="513"/>
      <c r="CH16" s="513" t="str">
        <f aca="false">IF(OR(CH25&lt;&gt;"",CI25&lt;&gt;""),IF(CH25=0,"液态 Liquid",IF(CI25=0,"气态 Gas","气液混相 Gas &amp; Liquid Mixed")),"")</f>
        <v/>
      </c>
      <c r="CI16" s="513"/>
      <c r="CJ16" s="513" t="str">
        <f aca="false">IF(OR(CJ25&lt;&gt;"",CK25&lt;&gt;""),IF(CJ25=0,"液态 Liquid",IF(CK25=0,"气态 Gas","气液混相 Gas &amp; Liquid Mixed")),"")</f>
        <v/>
      </c>
      <c r="CK16" s="513"/>
      <c r="CL16" s="390"/>
    </row>
    <row r="17" s="444" customFormat="true" ht="15" hidden="false" customHeight="false" outlineLevel="0" collapsed="false">
      <c r="A17" s="444" t="s">
        <v>860</v>
      </c>
      <c r="B17" s="515" t="s">
        <v>861</v>
      </c>
      <c r="C17" s="515" t="s">
        <v>862</v>
      </c>
      <c r="D17" s="515" t="s">
        <v>862</v>
      </c>
      <c r="E17" s="515" t="s">
        <v>862</v>
      </c>
      <c r="F17" s="515" t="s">
        <v>861</v>
      </c>
      <c r="G17" s="515" t="s">
        <v>862</v>
      </c>
      <c r="H17" s="515" t="s">
        <v>861</v>
      </c>
      <c r="I17" s="515" t="s">
        <v>862</v>
      </c>
      <c r="J17" s="515" t="s">
        <v>861</v>
      </c>
      <c r="K17" s="515" t="s">
        <v>862</v>
      </c>
      <c r="L17" s="515" t="s">
        <v>861</v>
      </c>
      <c r="M17" s="515" t="s">
        <v>862</v>
      </c>
      <c r="N17" s="515" t="s">
        <v>861</v>
      </c>
      <c r="O17" s="515" t="s">
        <v>862</v>
      </c>
      <c r="P17" s="515" t="s">
        <v>861</v>
      </c>
      <c r="Q17" s="515" t="s">
        <v>862</v>
      </c>
      <c r="R17" s="515" t="s">
        <v>861</v>
      </c>
      <c r="S17" s="515" t="s">
        <v>862</v>
      </c>
      <c r="T17" s="515" t="s">
        <v>861</v>
      </c>
      <c r="U17" s="515" t="s">
        <v>862</v>
      </c>
      <c r="V17" s="515" t="s">
        <v>861</v>
      </c>
      <c r="W17" s="515" t="s">
        <v>862</v>
      </c>
      <c r="X17" s="515" t="s">
        <v>861</v>
      </c>
      <c r="Y17" s="515" t="s">
        <v>862</v>
      </c>
      <c r="Z17" s="515" t="s">
        <v>861</v>
      </c>
      <c r="AA17" s="515" t="s">
        <v>862</v>
      </c>
      <c r="AB17" s="515" t="s">
        <v>861</v>
      </c>
      <c r="AC17" s="515" t="s">
        <v>862</v>
      </c>
      <c r="AD17" s="515" t="s">
        <v>861</v>
      </c>
      <c r="AE17" s="515" t="s">
        <v>862</v>
      </c>
      <c r="AF17" s="515" t="s">
        <v>861</v>
      </c>
      <c r="AG17" s="515" t="s">
        <v>862</v>
      </c>
      <c r="AH17" s="515" t="s">
        <v>861</v>
      </c>
      <c r="AI17" s="515" t="s">
        <v>862</v>
      </c>
      <c r="AJ17" s="516" t="s">
        <v>861</v>
      </c>
      <c r="AK17" s="516" t="s">
        <v>862</v>
      </c>
      <c r="AL17" s="515" t="s">
        <v>861</v>
      </c>
      <c r="AM17" s="515" t="s">
        <v>862</v>
      </c>
      <c r="AN17" s="515" t="s">
        <v>861</v>
      </c>
      <c r="AO17" s="515" t="s">
        <v>862</v>
      </c>
      <c r="AP17" s="515" t="s">
        <v>861</v>
      </c>
      <c r="AQ17" s="515" t="s">
        <v>862</v>
      </c>
      <c r="AR17" s="515" t="s">
        <v>861</v>
      </c>
      <c r="AS17" s="515" t="s">
        <v>862</v>
      </c>
      <c r="AT17" s="515" t="s">
        <v>861</v>
      </c>
      <c r="AU17" s="515" t="s">
        <v>862</v>
      </c>
      <c r="AV17" s="515" t="s">
        <v>861</v>
      </c>
      <c r="AW17" s="515" t="s">
        <v>862</v>
      </c>
      <c r="AX17" s="515" t="s">
        <v>861</v>
      </c>
      <c r="AY17" s="515" t="s">
        <v>862</v>
      </c>
      <c r="AZ17" s="515" t="s">
        <v>861</v>
      </c>
      <c r="BA17" s="515" t="s">
        <v>862</v>
      </c>
      <c r="BB17" s="515" t="s">
        <v>861</v>
      </c>
      <c r="BC17" s="515" t="s">
        <v>862</v>
      </c>
      <c r="BD17" s="515" t="s">
        <v>861</v>
      </c>
      <c r="BE17" s="515" t="s">
        <v>862</v>
      </c>
      <c r="BF17" s="515"/>
      <c r="BG17" s="515" t="s">
        <v>862</v>
      </c>
      <c r="BH17" s="515" t="s">
        <v>861</v>
      </c>
      <c r="BI17" s="515"/>
      <c r="BJ17" s="515"/>
      <c r="BK17" s="515"/>
      <c r="BL17" s="515"/>
      <c r="BM17" s="515"/>
      <c r="BN17" s="515"/>
      <c r="BO17" s="515"/>
      <c r="BP17" s="515"/>
      <c r="BQ17" s="515"/>
      <c r="BR17" s="515"/>
      <c r="BS17" s="515"/>
      <c r="BT17" s="515"/>
      <c r="BU17" s="515"/>
      <c r="BV17" s="515"/>
      <c r="BW17" s="515"/>
      <c r="BX17" s="515"/>
      <c r="BY17" s="515"/>
      <c r="BZ17" s="515"/>
      <c r="CA17" s="515"/>
      <c r="CB17" s="515"/>
      <c r="CC17" s="515"/>
      <c r="CD17" s="515"/>
      <c r="CE17" s="515"/>
      <c r="CF17" s="515"/>
      <c r="CG17" s="515"/>
      <c r="CH17" s="515"/>
      <c r="CI17" s="515"/>
      <c r="CJ17" s="515"/>
      <c r="CK17" s="515"/>
      <c r="CL17" s="385"/>
    </row>
    <row r="18" s="517" customFormat="true" ht="15" hidden="false" customHeight="false" outlineLevel="0" collapsed="false">
      <c r="A18" s="517" t="s">
        <v>863</v>
      </c>
      <c r="B18" s="518" t="n">
        <v>2.03</v>
      </c>
      <c r="C18" s="519"/>
      <c r="D18" s="520"/>
      <c r="E18" s="520"/>
      <c r="F18" s="518" t="n">
        <v>14.21</v>
      </c>
      <c r="G18" s="519"/>
      <c r="H18" s="518" t="n">
        <f aca="false">'安全阀选型(基础设计)'!H6:I6</f>
        <v>219.3</v>
      </c>
      <c r="I18" s="520" t="n">
        <v>382</v>
      </c>
      <c r="J18" s="518" t="n">
        <f aca="false">'安全阀选型(基础设计)'!J6:K6</f>
        <v>13.7</v>
      </c>
      <c r="K18" s="520"/>
      <c r="L18" s="518" t="n">
        <v>34.13</v>
      </c>
      <c r="M18" s="520"/>
      <c r="N18" s="518" t="n">
        <v>75.74</v>
      </c>
      <c r="O18" s="520"/>
      <c r="P18" s="521" t="n">
        <f aca="false">'安全阀选型(基础设计)'!P6:Q6</f>
        <v>218.58</v>
      </c>
      <c r="Q18" s="522"/>
      <c r="R18" s="523" t="n">
        <f aca="false">'安全阀选型(基础设计)'!R6:S6</f>
        <v>18.02</v>
      </c>
      <c r="S18" s="524"/>
      <c r="T18" s="523" t="n">
        <f aca="false">'安全阀选型(基础设计)'!T6:U6</f>
        <v>18.02</v>
      </c>
      <c r="U18" s="525"/>
      <c r="V18" s="523" t="n">
        <f aca="false">'安全阀选型(基础设计)'!V6:W6</f>
        <v>18.02</v>
      </c>
      <c r="W18" s="525"/>
      <c r="X18" s="523" t="n">
        <f aca="false">'安全阀选型(基础设计)'!X6:Y6</f>
        <v>18.02</v>
      </c>
      <c r="Y18" s="525"/>
      <c r="Z18" s="523" t="n">
        <f aca="false">'安全阀选型(基础设计)'!Z6:AA6</f>
        <v>18.02</v>
      </c>
      <c r="AA18" s="525"/>
      <c r="AB18" s="524"/>
      <c r="AC18" s="525"/>
      <c r="AD18" s="523" t="n">
        <f aca="false">'安全阀选型(基础设计)'!AD6:AE6</f>
        <v>18.02</v>
      </c>
      <c r="AE18" s="525"/>
      <c r="AF18" s="523" t="n">
        <f aca="false">'安全阀选型(基础设计)'!AF6:AG6</f>
        <v>18.02</v>
      </c>
      <c r="AG18" s="525"/>
      <c r="AH18" s="524"/>
      <c r="AI18" s="525"/>
      <c r="AJ18" s="523" t="e">
        <f aca="false">'安全阀选型(基础设计)'!AH6:AI6</f>
        <v>#VALUE!</v>
      </c>
      <c r="AK18" s="526"/>
      <c r="AL18" s="523" t="e">
        <f aca="false">'安全阀选型(基础设计)'!AJ6:AK6</f>
        <v>#VALUE!</v>
      </c>
      <c r="AM18" s="525"/>
      <c r="AN18" s="524" t="e">
        <f aca="false">'安全阀选型(基础设计)'!AL6:AM6</f>
        <v>#VALUE!</v>
      </c>
      <c r="AO18" s="525"/>
      <c r="AP18" s="523" t="e">
        <f aca="false">'安全阀选型(基础设计)'!AN6:AO6</f>
        <v>#VALUE!</v>
      </c>
      <c r="AQ18" s="525"/>
      <c r="AR18" s="524"/>
      <c r="AS18" s="525"/>
      <c r="AT18" s="524" t="e">
        <f aca="false">'安全阀选型(基础设计)'!AR6:AS6</f>
        <v>#VALUE!</v>
      </c>
      <c r="AU18" s="525"/>
      <c r="AV18" s="524" t="e">
        <f aca="false">'安全阀选型(基础设计)'!AT6:AU6</f>
        <v>#VALUE!</v>
      </c>
      <c r="AW18" s="525"/>
      <c r="AX18" s="527" t="n">
        <v>14.99</v>
      </c>
      <c r="AY18" s="525"/>
      <c r="AZ18" s="523" t="e">
        <f aca="false">'安全阀选型(基础设计)'!AX6:AY6</f>
        <v>#VALUE!</v>
      </c>
      <c r="BA18" s="525"/>
      <c r="BB18" s="528" t="n">
        <v>25.9</v>
      </c>
      <c r="BC18" s="525"/>
      <c r="BD18" s="524"/>
      <c r="BE18" s="525"/>
      <c r="BF18" s="524"/>
      <c r="BG18" s="525"/>
      <c r="BH18" s="523" t="n">
        <v>65.7</v>
      </c>
      <c r="BI18" s="525"/>
      <c r="BJ18" s="524"/>
      <c r="BK18" s="525"/>
      <c r="BL18" s="524"/>
      <c r="BM18" s="525"/>
      <c r="BN18" s="524"/>
      <c r="BO18" s="525"/>
      <c r="BP18" s="524"/>
      <c r="BQ18" s="525"/>
      <c r="BR18" s="524"/>
      <c r="BS18" s="525"/>
      <c r="BT18" s="524"/>
      <c r="BU18" s="525"/>
      <c r="BV18" s="524"/>
      <c r="BW18" s="525"/>
      <c r="BX18" s="524"/>
      <c r="BY18" s="525"/>
      <c r="BZ18" s="524"/>
      <c r="CA18" s="525"/>
      <c r="CB18" s="524"/>
      <c r="CC18" s="525"/>
      <c r="CD18" s="524"/>
      <c r="CE18" s="525"/>
      <c r="CF18" s="524"/>
      <c r="CG18" s="525"/>
      <c r="CH18" s="524"/>
      <c r="CI18" s="525"/>
      <c r="CJ18" s="524"/>
      <c r="CK18" s="525"/>
      <c r="CL18" s="529"/>
    </row>
    <row r="19" s="530" customFormat="true" ht="15" hidden="false" customHeight="false" outlineLevel="0" collapsed="false">
      <c r="A19" s="530" t="s">
        <v>864</v>
      </c>
      <c r="B19" s="531" t="n">
        <f aca="false">'安全阀选型(基础设计)'!B19</f>
        <v>1.41</v>
      </c>
      <c r="C19" s="532"/>
      <c r="D19" s="533" t="s">
        <v>865</v>
      </c>
      <c r="E19" s="533" t="s">
        <v>866</v>
      </c>
      <c r="F19" s="531" t="n">
        <v>1.186</v>
      </c>
      <c r="G19" s="532"/>
      <c r="H19" s="534" t="n">
        <f aca="false">'安全阀选型(基础设计)'!H19</f>
        <v>1.91</v>
      </c>
      <c r="I19" s="532"/>
      <c r="J19" s="534" t="n">
        <f aca="false">'安全阀选型(基础设计)'!J19</f>
        <v>1.35</v>
      </c>
      <c r="K19" s="532"/>
      <c r="L19" s="534" t="n">
        <v>1.12</v>
      </c>
      <c r="M19" s="532"/>
      <c r="N19" s="534" t="n">
        <v>1.05</v>
      </c>
      <c r="O19" s="532"/>
      <c r="P19" s="535" t="n">
        <f aca="false">'安全阀选型(基础设计)'!P19</f>
        <v>1.03</v>
      </c>
      <c r="Q19" s="532"/>
      <c r="R19" s="534" t="n">
        <f aca="false">'安全阀选型(基础设计)'!R19</f>
        <v>1.49</v>
      </c>
      <c r="S19" s="536"/>
      <c r="T19" s="534" t="n">
        <f aca="false">'安全阀选型(基础设计)'!T19</f>
        <v>1.49</v>
      </c>
      <c r="U19" s="536"/>
      <c r="V19" s="534" t="n">
        <f aca="false">'安全阀选型(基础设计)'!V19</f>
        <v>1.41</v>
      </c>
      <c r="W19" s="536"/>
      <c r="X19" s="534" t="n">
        <f aca="false">'安全阀选型(基础设计)'!X19</f>
        <v>1.41</v>
      </c>
      <c r="Y19" s="536"/>
      <c r="Z19" s="536" t="n">
        <v>1.385</v>
      </c>
      <c r="AA19" s="536"/>
      <c r="AB19" s="536"/>
      <c r="AC19" s="536"/>
      <c r="AD19" s="534" t="n">
        <f aca="false">'安全阀选型(基础设计)'!AD19</f>
        <v>1.45</v>
      </c>
      <c r="AE19" s="536"/>
      <c r="AF19" s="534" t="n">
        <f aca="false">'安全阀选型(基础设计)'!AF19</f>
        <v>1.45</v>
      </c>
      <c r="AG19" s="536"/>
      <c r="AH19" s="536"/>
      <c r="AI19" s="536"/>
      <c r="AJ19" s="534" t="n">
        <v>1.386</v>
      </c>
      <c r="AK19" s="537"/>
      <c r="AL19" s="534" t="n">
        <f aca="false">'安全阀选型(基础设计)'!AJ19</f>
        <v>1.42</v>
      </c>
      <c r="AM19" s="536"/>
      <c r="AN19" s="534" t="n">
        <v>1.34</v>
      </c>
      <c r="AO19" s="536"/>
      <c r="AP19" s="534" t="n">
        <f aca="false">'安全阀选型(基础设计)'!AN19</f>
        <v>1.42</v>
      </c>
      <c r="AQ19" s="536"/>
      <c r="AR19" s="536"/>
      <c r="AS19" s="536"/>
      <c r="AT19" s="538" t="n">
        <v>1.399</v>
      </c>
      <c r="AU19" s="536"/>
      <c r="AV19" s="538" t="n">
        <v>1.399</v>
      </c>
      <c r="AW19" s="536"/>
      <c r="AX19" s="538" t="n">
        <v>1.284</v>
      </c>
      <c r="AY19" s="536"/>
      <c r="AZ19" s="538" t="n">
        <v>1.399</v>
      </c>
      <c r="BA19" s="536"/>
      <c r="BB19" s="539" t="n">
        <v>1.194</v>
      </c>
      <c r="BC19" s="536"/>
      <c r="BD19" s="536"/>
      <c r="BE19" s="536"/>
      <c r="BF19" s="536"/>
      <c r="BG19" s="536"/>
      <c r="BH19" s="534" t="n">
        <v>1.078</v>
      </c>
      <c r="BI19" s="536"/>
      <c r="BJ19" s="536"/>
      <c r="BK19" s="536"/>
      <c r="BL19" s="536"/>
      <c r="BM19" s="536"/>
      <c r="BN19" s="536"/>
      <c r="BO19" s="536"/>
      <c r="BP19" s="536"/>
      <c r="BQ19" s="536"/>
      <c r="BR19" s="536"/>
      <c r="BS19" s="536"/>
      <c r="BT19" s="536"/>
      <c r="BU19" s="536"/>
      <c r="BV19" s="536"/>
      <c r="BW19" s="536"/>
      <c r="BX19" s="536"/>
      <c r="BY19" s="536"/>
      <c r="BZ19" s="536"/>
      <c r="CA19" s="536"/>
      <c r="CB19" s="536"/>
      <c r="CC19" s="536"/>
      <c r="CD19" s="536"/>
      <c r="CE19" s="536"/>
      <c r="CF19" s="536"/>
      <c r="CG19" s="536"/>
      <c r="CH19" s="536"/>
      <c r="CI19" s="536"/>
      <c r="CJ19" s="536"/>
      <c r="CK19" s="536"/>
      <c r="CL19" s="540"/>
    </row>
    <row r="20" s="541" customFormat="true" ht="15" hidden="false" customHeight="false" outlineLevel="0" collapsed="false">
      <c r="A20" s="541" t="s">
        <v>867</v>
      </c>
      <c r="B20" s="542" t="n">
        <f aca="false">IF(B19&lt;&gt;"",520*SQRT(B19*(POWER(2/(B19+1),(B19+1)/(B19-1)))),"")</f>
        <v>356.93570525814</v>
      </c>
      <c r="C20" s="542"/>
      <c r="D20" s="542" t="e">
        <f aca="false">IF(D19&lt;&gt;"",520*SQRT(D19*(POWER(2/(D19+1),(D19+1)/(D19-1)))),"")</f>
        <v>#VALUE!</v>
      </c>
      <c r="E20" s="542"/>
      <c r="F20" s="542" t="n">
        <f aca="false">IF(F19&lt;&gt;"",520*SQRT(F19*(POWER(2/(F19+1),(F19+1)/(F19-1)))),"")</f>
        <v>335.815183113091</v>
      </c>
      <c r="G20" s="542"/>
      <c r="H20" s="542" t="n">
        <f aca="false">IF(H19&lt;&gt;"",520*SQRT(H19*(POWER(2/(H19+1),(H19+1)/(H19-1)))),"")</f>
        <v>394.564681887597</v>
      </c>
      <c r="I20" s="542"/>
      <c r="J20" s="542" t="n">
        <f aca="false">IF(J19&lt;&gt;"",520*SQRT(J19*(POWER(2/(J19+1),(J19+1)/(J19-1)))),"")</f>
        <v>351.595335073394</v>
      </c>
      <c r="K20" s="542"/>
      <c r="L20" s="542" t="n">
        <f aca="false">IF(L19&lt;&gt;"",520*SQRT(L19*(POWER(2/(L19+1),(L19+1)/(L19-1)))),"")</f>
        <v>328.910101531074</v>
      </c>
      <c r="M20" s="542"/>
      <c r="N20" s="542" t="n">
        <f aca="false">IF(N19&lt;&gt;"",520*SQRT(N19*(POWER(2/(N19+1),(N19+1)/(N19-1)))),"")</f>
        <v>321.187586979234</v>
      </c>
      <c r="O20" s="542"/>
      <c r="P20" s="542" t="n">
        <f aca="false">IF(P19&lt;&gt;"",520*SQRT(P19*(POWER(2/(P19+1),(P19+1)/(P19-1)))),"")</f>
        <v>318.899760604517</v>
      </c>
      <c r="Q20" s="542"/>
      <c r="R20" s="542" t="n">
        <f aca="false">IF(R19&lt;&gt;"",520*SQRT(R19*(POWER(2/(R19+1),(R19+1)/(R19-1)))),"")</f>
        <v>363.737967688476</v>
      </c>
      <c r="S20" s="542"/>
      <c r="T20" s="542" t="n">
        <f aca="false">IF(T19&lt;&gt;"",520*SQRT(T19*(POWER(2/(T19+1),(T19+1)/(T19-1)))),"")</f>
        <v>363.737967688476</v>
      </c>
      <c r="U20" s="542"/>
      <c r="V20" s="542" t="n">
        <f aca="false">IF(V19&lt;&gt;"",520*SQRT(V19*(POWER(2/(V19+1),(V19+1)/(V19-1)))),"")</f>
        <v>356.93570525814</v>
      </c>
      <c r="W20" s="542"/>
      <c r="X20" s="542" t="n">
        <f aca="false">IF(X19&lt;&gt;"",520*SQRT(X19*(POWER(2/(X19+1),(X19+1)/(X19-1)))),"")</f>
        <v>356.93570525814</v>
      </c>
      <c r="Y20" s="542"/>
      <c r="Z20" s="542" t="n">
        <f aca="false">IF(Z19&lt;&gt;"",520*SQRT(Z19*(POWER(2/(Z19+1),(Z19+1)/(Z19-1)))),"")</f>
        <v>354.736454985469</v>
      </c>
      <c r="AA20" s="542"/>
      <c r="AB20" s="542" t="str">
        <f aca="false">IF(AB19&lt;&gt;"",520*SQRT(AB19*(POWER(2/(AB19+1),(AB19+1)/(AB19-1)))),"")</f>
        <v/>
      </c>
      <c r="AC20" s="542"/>
      <c r="AD20" s="542" t="n">
        <f aca="false">IF(AD19&lt;&gt;"",520*SQRT(AD19*(POWER(2/(AD19+1),(AD19+1)/(AD19-1)))),"")</f>
        <v>360.380534865121</v>
      </c>
      <c r="AE20" s="542"/>
      <c r="AF20" s="542" t="n">
        <f aca="false">IF(AF19&lt;&gt;"",520*SQRT(AF19*(POWER(2/(AF19+1),(AF19+1)/(AF19-1)))),"")</f>
        <v>360.380534865121</v>
      </c>
      <c r="AG20" s="542"/>
      <c r="AH20" s="542" t="str">
        <f aca="false">IF(AH19&lt;&gt;"",520*SQRT(AH19*(POWER(2/(AH19+1),(AH19+1)/(AH19-1)))),"")</f>
        <v/>
      </c>
      <c r="AI20" s="542"/>
      <c r="AJ20" s="542" t="n">
        <f aca="false">IF(AJ19&lt;&gt;"",520*SQRT(AJ19*(POWER(2/(AJ19+1),(AJ19+1)/(AJ19-1)))),"")</f>
        <v>354.825125243726</v>
      </c>
      <c r="AK20" s="543"/>
      <c r="AL20" s="542" t="n">
        <f aca="false">IF(AL19&lt;&gt;"",520*SQRT(AL19*(POWER(2/(AL19+1),(AL19+1)/(AL19-1)))),"")</f>
        <v>357.805330341912</v>
      </c>
      <c r="AM20" s="542"/>
      <c r="AN20" s="542" t="n">
        <f aca="false">IF(AN19&lt;&gt;"",520*SQRT(AN19*(POWER(2/(AN19+1),(AN19+1)/(AN19-1)))),"")</f>
        <v>350.684168080492</v>
      </c>
      <c r="AO20" s="542"/>
      <c r="AP20" s="542" t="n">
        <f aca="false">IF(AP19&lt;&gt;"",520*SQRT(AP19*(POWER(2/(AP19+1),(AP19+1)/(AP19-1)))),"")</f>
        <v>357.805330341912</v>
      </c>
      <c r="AQ20" s="542"/>
      <c r="AR20" s="542" t="str">
        <f aca="false">IF(AR19&lt;&gt;"",520*SQRT(AR19*(POWER(2/(AR19+1),(AR19+1)/(AR19-1)))),"")</f>
        <v/>
      </c>
      <c r="AS20" s="542"/>
      <c r="AT20" s="542" t="n">
        <f aca="false">IF(AT19&lt;&gt;"",520*SQRT(AT19*(POWER(2/(AT19+1),(AT19+1)/(AT19-1)))),"")</f>
        <v>355.972505140378</v>
      </c>
      <c r="AU20" s="542"/>
      <c r="AV20" s="542" t="n">
        <f aca="false">IF(AV19&lt;&gt;"",520*SQRT(AV19*(POWER(2/(AV19+1),(AV19+1)/(AV19-1)))),"")</f>
        <v>355.972505140378</v>
      </c>
      <c r="AW20" s="542"/>
      <c r="AX20" s="542" t="n">
        <f aca="false">IF(AX19&lt;&gt;"",520*SQRT(AX19*(POWER(2/(AX19+1),(AX19+1)/(AX19-1)))),"")</f>
        <v>345.464274148959</v>
      </c>
      <c r="AY20" s="542"/>
      <c r="AZ20" s="542" t="n">
        <f aca="false">IF(AZ19&lt;&gt;"",520*SQRT(AZ19*(POWER(2/(AZ19+1),(AZ19+1)/(AZ19-1)))),"")</f>
        <v>355.972505140378</v>
      </c>
      <c r="BA20" s="542"/>
      <c r="BB20" s="542" t="n">
        <f aca="false">IF(BB19&lt;&gt;"",520*SQRT(BB19*(POWER(2/(BB19+1),(BB19+1)/(BB19-1)))),"")</f>
        <v>336.629006728391</v>
      </c>
      <c r="BC20" s="542"/>
      <c r="BD20" s="542" t="str">
        <f aca="false">IF(BD19&lt;&gt;"",520*SQRT(BD19*(POWER(2/(BD19+1),(BD19+1)/(BD19-1)))),"")</f>
        <v/>
      </c>
      <c r="BE20" s="542"/>
      <c r="BF20" s="542" t="str">
        <f aca="false">IF(BF19&lt;&gt;"",520*SQRT(BF19*(POWER(2/(BF19+1),(BF19+1)/(BF19-1)))),"")</f>
        <v/>
      </c>
      <c r="BG20" s="542"/>
      <c r="BH20" s="542" t="n">
        <f aca="false">IF(BH19&lt;&gt;"",520*SQRT(BH19*(POWER(2/(BH19+1),(BH19+1)/(BH19-1)))),"")</f>
        <v>324.328497250938</v>
      </c>
      <c r="BI20" s="542"/>
      <c r="BJ20" s="542" t="str">
        <f aca="false">IF(BJ19&lt;&gt;"",520*SQRT(BJ19*(POWER(2/(BJ19+1),(BJ19+1)/(BJ19-1)))),"")</f>
        <v/>
      </c>
      <c r="BK20" s="542"/>
      <c r="BL20" s="542" t="str">
        <f aca="false">IF(BL19&lt;&gt;"",520*SQRT(BL19*(POWER(2/(BL19+1),(BL19+1)/(BL19-1)))),"")</f>
        <v/>
      </c>
      <c r="BM20" s="542"/>
      <c r="BN20" s="542" t="str">
        <f aca="false">IF(BN19&lt;&gt;"",520*SQRT(BN19*(POWER(2/(BN19+1),(BN19+1)/(BN19-1)))),"")</f>
        <v/>
      </c>
      <c r="BO20" s="542"/>
      <c r="BP20" s="542" t="str">
        <f aca="false">IF(BP19&lt;&gt;"",520*SQRT(BP19*(POWER(2/(BP19+1),(BP19+1)/(BP19-1)))),"")</f>
        <v/>
      </c>
      <c r="BQ20" s="542"/>
      <c r="BR20" s="542" t="str">
        <f aca="false">IF(BR19&lt;&gt;"",520*SQRT(BR19*(POWER(2/(BR19+1),(BR19+1)/(BR19-1)))),"")</f>
        <v/>
      </c>
      <c r="BS20" s="542"/>
      <c r="BT20" s="542" t="str">
        <f aca="false">IF(BT19&lt;&gt;"",520*SQRT(BT19*(POWER(2/(BT19+1),(BT19+1)/(BT19-1)))),"")</f>
        <v/>
      </c>
      <c r="BU20" s="542"/>
      <c r="BV20" s="542" t="str">
        <f aca="false">IF(BV19&lt;&gt;"",520*SQRT(BV19*(POWER(2/(BV19+1),(BV19+1)/(BV19-1)))),"")</f>
        <v/>
      </c>
      <c r="BW20" s="542"/>
      <c r="BX20" s="542" t="str">
        <f aca="false">IF(BX19&lt;&gt;"",520*SQRT(BX19*(POWER(2/(BX19+1),(BX19+1)/(BX19-1)))),"")</f>
        <v/>
      </c>
      <c r="BY20" s="542"/>
      <c r="BZ20" s="542" t="str">
        <f aca="false">IF(BZ19&lt;&gt;"",520*SQRT(BZ19*(POWER(2/(BZ19+1),(BZ19+1)/(BZ19-1)))),"")</f>
        <v/>
      </c>
      <c r="CA20" s="542"/>
      <c r="CB20" s="542" t="str">
        <f aca="false">IF(CB19&lt;&gt;"",520*SQRT(CB19*(POWER(2/(CB19+1),(CB19+1)/(CB19-1)))),"")</f>
        <v/>
      </c>
      <c r="CC20" s="542"/>
      <c r="CD20" s="542" t="str">
        <f aca="false">IF(CD19&lt;&gt;"",520*SQRT(CD19*(POWER(2/(CD19+1),(CD19+1)/(CD19-1)))),"")</f>
        <v/>
      </c>
      <c r="CE20" s="542"/>
      <c r="CF20" s="542" t="str">
        <f aca="false">IF(CF19&lt;&gt;"",520*SQRT(CF19*(POWER(2/(CF19+1),(CF19+1)/(CF19-1)))),"")</f>
        <v/>
      </c>
      <c r="CG20" s="542"/>
      <c r="CH20" s="542" t="str">
        <f aca="false">IF(CH19&lt;&gt;"",520*SQRT(CH19*(POWER(2/(CH19+1),(CH19+1)/(CH19-1)))),"")</f>
        <v/>
      </c>
      <c r="CI20" s="542"/>
      <c r="CJ20" s="542" t="str">
        <f aca="false">IF(CJ19&lt;&gt;"",520*SQRT(CJ19*(POWER(2/(CJ19+1),(CJ19+1)/(CJ19-1)))),"")</f>
        <v/>
      </c>
      <c r="CK20" s="542"/>
      <c r="CL20" s="544"/>
    </row>
    <row r="21" s="478" customFormat="true" ht="15" hidden="false" customHeight="false" outlineLevel="0" collapsed="false">
      <c r="A21" s="545" t="s">
        <v>868</v>
      </c>
      <c r="B21" s="546" t="n">
        <f aca="false">IF(B19&lt;&gt;"",POWER(2/(B19+1),B19/(B19-1))*B15,"")</f>
        <v>1.09533484902212</v>
      </c>
      <c r="C21" s="546"/>
      <c r="D21" s="546" t="e">
        <f aca="false">IF(D19&lt;&gt;"",POWER(2/(D19+1),D19/(D19-1))*D15,"")</f>
        <v>#VALUE!</v>
      </c>
      <c r="E21" s="546"/>
      <c r="F21" s="546" t="n">
        <f aca="false">IF(F19&lt;&gt;"",POWER(2/(F19+1),F19/(F19-1))*F15,"")</f>
        <v>9.85245312267476</v>
      </c>
      <c r="G21" s="546"/>
      <c r="H21" s="546" t="n">
        <f aca="false">IF(H19&lt;&gt;"",POWER(2/(H19+1),H19/(H19-1))*H15,"")</f>
        <v>0.926711298547997</v>
      </c>
      <c r="I21" s="546"/>
      <c r="J21" s="546" t="n">
        <f aca="false">IF(J19&lt;&gt;"",POWER(2/(J19+1),J19/(J19-1))*J15,"")</f>
        <v>2.06150867862358</v>
      </c>
      <c r="K21" s="546"/>
      <c r="L21" s="546" t="n">
        <f aca="false">IF(L19&lt;&gt;"",POWER(2/(L19+1),L19/(L19-1))*L15,"")</f>
        <v>0.824328411461062</v>
      </c>
      <c r="M21" s="546"/>
      <c r="N21" s="546" t="n">
        <f aca="false">IF(N19&lt;&gt;"",POWER(2/(N19+1),N19/(N19-1))*N15,"")</f>
        <v>0.321508594286604</v>
      </c>
      <c r="O21" s="546"/>
      <c r="P21" s="546" t="n">
        <f aca="false">IF(P19&lt;&gt;"",POWER(2/(P19+1),P19/(P19-1))*P15,"")</f>
        <v>0.350277356291092</v>
      </c>
      <c r="Q21" s="546"/>
      <c r="R21" s="546" t="n">
        <f aca="false">IF(R19&lt;&gt;"",POWER(2/(R19+1),R19/(R19-1))*R15,"")</f>
        <v>1.00353388603036</v>
      </c>
      <c r="S21" s="546"/>
      <c r="T21" s="546" t="n">
        <f aca="false">IF(T19&lt;&gt;"",POWER(2/(T19+1),T19/(T19-1))*T15,"")</f>
        <v>1.00353388603036</v>
      </c>
      <c r="U21" s="546"/>
      <c r="V21" s="546" t="n">
        <f aca="false">IF(V19&lt;&gt;"",POWER(2/(V19+1),V19/(V19-1))*V15,"")</f>
        <v>0.529973553873009</v>
      </c>
      <c r="W21" s="546"/>
      <c r="X21" s="546" t="n">
        <f aca="false">IF(X19&lt;&gt;"",POWER(2/(X19+1),X19/(X19-1))*X15,"")</f>
        <v>0.613387515452386</v>
      </c>
      <c r="Y21" s="546"/>
      <c r="Z21" s="546" t="n">
        <f aca="false">IF(Z19&lt;&gt;"",POWER(2/(Z19+1),Z19/(Z19-1))*Z15,"")</f>
        <v>0.461814590753004</v>
      </c>
      <c r="AA21" s="546"/>
      <c r="AB21" s="546" t="str">
        <f aca="false">IF(AB19&lt;&gt;"",POWER(2/(AB19+1),AB19/(AB19-1))*AB15,"")</f>
        <v/>
      </c>
      <c r="AC21" s="546"/>
      <c r="AD21" s="546" t="n">
        <f aca="false">IF(AD19&lt;&gt;"",POWER(2/(AD19+1),AD19/(AD19-1))*AD15,"")</f>
        <v>1.01608606610105</v>
      </c>
      <c r="AE21" s="546"/>
      <c r="AF21" s="546" t="n">
        <f aca="false">IF(AF19&lt;&gt;"",POWER(2/(AF19+1),AF19/(AF19-1))*AF15,"")</f>
        <v>1.18456707194381</v>
      </c>
      <c r="AG21" s="546"/>
      <c r="AH21" s="546" t="str">
        <f aca="false">IF(AH19&lt;&gt;"",POWER(2/(AH19+1),AH19/(AH19-1))*AH15,"")</f>
        <v/>
      </c>
      <c r="AI21" s="546"/>
      <c r="AJ21" s="546" t="n">
        <f aca="false">IF(AJ19&lt;&gt;"",POWER(2/(AJ19+1),AJ19/(AJ19-1))*AJ15,"")</f>
        <v>0.578409852561027</v>
      </c>
      <c r="AK21" s="547"/>
      <c r="AL21" s="546" t="e">
        <f aca="false">IF(AL19&lt;&gt;"",POWER(2/(AL19+1),AL19/(AL19-1))*AL15,"")</f>
        <v>#VALUE!</v>
      </c>
      <c r="AM21" s="546"/>
      <c r="AN21" s="546" t="e">
        <f aca="false">IF(AN19&lt;&gt;"",POWER(2/(AN19+1),AN19/(AN19-1))*AN15,"")</f>
        <v>#VALUE!</v>
      </c>
      <c r="AO21" s="546"/>
      <c r="AP21" s="546" t="e">
        <f aca="false">IF(AP19&lt;&gt;"",POWER(2/(AP19+1),AP19/(AP19-1))*AP15,"")</f>
        <v>#VALUE!</v>
      </c>
      <c r="AQ21" s="546"/>
      <c r="AR21" s="546" t="str">
        <f aca="false">IF(AR19&lt;&gt;"",POWER(2/(AR19+1),AR19/(AR19-1))*AR15,"")</f>
        <v/>
      </c>
      <c r="AS21" s="546"/>
      <c r="AT21" s="546" t="e">
        <f aca="false">IF(AT19&lt;&gt;"",POWER(2/(AT19+1),AT19/(AT19-1))*AT15,"")</f>
        <v>#VALUE!</v>
      </c>
      <c r="AU21" s="546"/>
      <c r="AV21" s="546" t="e">
        <f aca="false">IF(AV19&lt;&gt;"",POWER(2/(AV19+1),AV19/(AV19-1))*AV15,"")</f>
        <v>#VALUE!</v>
      </c>
      <c r="AW21" s="546"/>
      <c r="AX21" s="546" t="e">
        <f aca="false">IF(AX19&lt;&gt;"",POWER(2/(AX19+1),AX19/(AX19-1))*AX15,"")</f>
        <v>#VALUE!</v>
      </c>
      <c r="AY21" s="546"/>
      <c r="AZ21" s="546" t="n">
        <f aca="false">IF(AZ19&lt;&gt;"",POWER(2/(AZ19+1),AZ19/(AZ19-1))*AZ15,"")</f>
        <v>0.634140329485603</v>
      </c>
      <c r="BA21" s="546"/>
      <c r="BB21" s="546" t="n">
        <f aca="false">IF(BB19&lt;&gt;"",POWER(2/(BB19+1),BB19/(BB19-1))*BB15,"")</f>
        <v>2.29651215501665</v>
      </c>
      <c r="BC21" s="546"/>
      <c r="BD21" s="546" t="str">
        <f aca="false">IF(BD19&lt;&gt;"",POWER(2/(BD19+1),BD19/(BD19-1))*BD15,"")</f>
        <v/>
      </c>
      <c r="BE21" s="546"/>
      <c r="BF21" s="546" t="str">
        <f aca="false">IF(BF19&lt;&gt;"",POWER(2/(BF19+1),BF19/(BF19-1))*BF15,"")</f>
        <v/>
      </c>
      <c r="BG21" s="546"/>
      <c r="BH21" s="546" t="n">
        <f aca="false">IF(BH19&lt;&gt;"",POWER(2/(BH19+1),BH19/(BH19-1))*BH15,"")</f>
        <v>0.318242642402912</v>
      </c>
      <c r="BI21" s="546"/>
      <c r="BJ21" s="546" t="str">
        <f aca="false">IF(BJ19&lt;&gt;"",POWER(2/(BJ19+1),BJ19/(BJ19-1))*BJ15,"")</f>
        <v/>
      </c>
      <c r="BK21" s="546"/>
      <c r="BL21" s="546" t="str">
        <f aca="false">IF(BL19&lt;&gt;"",POWER(2/(BL19+1),BL19/(BL19-1))*BL15,"")</f>
        <v/>
      </c>
      <c r="BM21" s="546"/>
      <c r="BN21" s="546" t="str">
        <f aca="false">IF(BN19&lt;&gt;"",POWER(2/(BN19+1),BN19/(BN19-1))*BN15,"")</f>
        <v/>
      </c>
      <c r="BO21" s="546"/>
      <c r="BP21" s="546" t="str">
        <f aca="false">IF(BP19&lt;&gt;"",POWER(2/(BP19+1),BP19/(BP19-1))*BP15,"")</f>
        <v/>
      </c>
      <c r="BQ21" s="546"/>
      <c r="BR21" s="546" t="str">
        <f aca="false">IF(BR19&lt;&gt;"",POWER(2/(BR19+1),BR19/(BR19-1))*BR15,"")</f>
        <v/>
      </c>
      <c r="BS21" s="546"/>
      <c r="BT21" s="546" t="str">
        <f aca="false">IF(BT19&lt;&gt;"",POWER(2/(BT19+1),BT19/(BT19-1))*BT15,"")</f>
        <v/>
      </c>
      <c r="BU21" s="546"/>
      <c r="BV21" s="546" t="str">
        <f aca="false">IF(BV19&lt;&gt;"",POWER(2/(BV19+1),BV19/(BV19-1))*BV15,"")</f>
        <v/>
      </c>
      <c r="BW21" s="546"/>
      <c r="BX21" s="546" t="str">
        <f aca="false">IF(BX19&lt;&gt;"",POWER(2/(BX19+1),BX19/(BX19-1))*BX15,"")</f>
        <v/>
      </c>
      <c r="BY21" s="546"/>
      <c r="BZ21" s="546" t="str">
        <f aca="false">IF(BZ19&lt;&gt;"",POWER(2/(BZ19+1),BZ19/(BZ19-1))*BZ15,"")</f>
        <v/>
      </c>
      <c r="CA21" s="546"/>
      <c r="CB21" s="546" t="str">
        <f aca="false">IF(CB19&lt;&gt;"",POWER(2/(CB19+1),CB19/(CB19-1))*CB15,"")</f>
        <v/>
      </c>
      <c r="CC21" s="546"/>
      <c r="CD21" s="546" t="str">
        <f aca="false">IF(CD19&lt;&gt;"",POWER(2/(CD19+1),CD19/(CD19-1))*CD15,"")</f>
        <v/>
      </c>
      <c r="CE21" s="546"/>
      <c r="CF21" s="546" t="str">
        <f aca="false">IF(CF19&lt;&gt;"",POWER(2/(CF19+1),CF19/(CF19-1))*CF15,"")</f>
        <v/>
      </c>
      <c r="CG21" s="546"/>
      <c r="CH21" s="546" t="str">
        <f aca="false">IF(CH19&lt;&gt;"",POWER(2/(CH19+1),CH19/(CH19-1))*CH15,"")</f>
        <v/>
      </c>
      <c r="CI21" s="546"/>
      <c r="CJ21" s="546" t="str">
        <f aca="false">IF(CJ19&lt;&gt;"",POWER(2/(CJ19+1),CJ19/(CJ19-1))*CJ15,"")</f>
        <v/>
      </c>
      <c r="CK21" s="546"/>
      <c r="CL21" s="487"/>
    </row>
    <row r="22" s="552" customFormat="true" ht="15" hidden="false" customHeight="false" outlineLevel="0" collapsed="false">
      <c r="A22" s="548" t="s">
        <v>869</v>
      </c>
      <c r="B22" s="534" t="n">
        <v>1.01</v>
      </c>
      <c r="C22" s="536"/>
      <c r="D22" s="536"/>
      <c r="E22" s="549"/>
      <c r="F22" s="534" t="n">
        <v>1.058</v>
      </c>
      <c r="G22" s="549"/>
      <c r="H22" s="534" t="n">
        <f aca="false">'安全阀选型(基础设计)'!H22</f>
        <v>0.35</v>
      </c>
      <c r="I22" s="549"/>
      <c r="J22" s="534" t="n">
        <f aca="false">'安全阀选型(基础设计)'!J22</f>
        <v>0.98</v>
      </c>
      <c r="K22" s="536"/>
      <c r="L22" s="534" t="n">
        <v>0.98</v>
      </c>
      <c r="M22" s="549"/>
      <c r="N22" s="534" t="n">
        <v>0.98</v>
      </c>
      <c r="O22" s="549"/>
      <c r="P22" s="550" t="n">
        <f aca="false">'安全阀选型(基础设计)'!P22</f>
        <v>0.85</v>
      </c>
      <c r="Q22" s="549"/>
      <c r="R22" s="534" t="n">
        <f aca="false">'安全阀选型(基础设计)'!R22</f>
        <v>0.88</v>
      </c>
      <c r="S22" s="536"/>
      <c r="T22" s="534" t="n">
        <f aca="false">'安全阀选型(基础设计)'!T22</f>
        <v>0.88</v>
      </c>
      <c r="U22" s="536"/>
      <c r="V22" s="534" t="n">
        <f aca="false">'安全阀选型(基础设计)'!V22</f>
        <v>0.93</v>
      </c>
      <c r="W22" s="536"/>
      <c r="X22" s="534" t="n">
        <f aca="false">'安全阀选型(基础设计)'!X22</f>
        <v>0.93</v>
      </c>
      <c r="Y22" s="536"/>
      <c r="Z22" s="536" t="n">
        <v>0.947</v>
      </c>
      <c r="AA22" s="536"/>
      <c r="AB22" s="536"/>
      <c r="AC22" s="536"/>
      <c r="AD22" s="534" t="n">
        <f aca="false">4.01*0.82*0.6*(0.1*300)^2*(7.17*9.2)^(1/2)</f>
        <v>14421.3353631606</v>
      </c>
      <c r="AE22" s="536"/>
      <c r="AF22" s="534" t="n">
        <f aca="false">'安全阀选型(基础设计)'!AF22</f>
        <v>0.91</v>
      </c>
      <c r="AG22" s="536"/>
      <c r="AH22" s="536"/>
      <c r="AI22" s="536"/>
      <c r="AJ22" s="534" t="n">
        <f aca="false">'安全阀选型(基础设计)'!AH22</f>
        <v>0</v>
      </c>
      <c r="AK22" s="537"/>
      <c r="AL22" s="534" t="n">
        <f aca="false">'安全阀选型(基础设计)'!AJ22</f>
        <v>1.01</v>
      </c>
      <c r="AM22" s="536"/>
      <c r="AN22" s="534" t="n">
        <f aca="false">'安全阀选型(基础设计)'!AL22</f>
        <v>1</v>
      </c>
      <c r="AO22" s="536"/>
      <c r="AP22" s="534" t="n">
        <f aca="false">'安全阀选型(基础设计)'!AN22</f>
        <v>0.9401</v>
      </c>
      <c r="AQ22" s="536"/>
      <c r="AR22" s="536"/>
      <c r="AS22" s="536"/>
      <c r="AT22" s="538" t="n">
        <v>1</v>
      </c>
      <c r="AU22" s="536"/>
      <c r="AV22" s="538" t="n">
        <v>1</v>
      </c>
      <c r="AW22" s="536"/>
      <c r="AX22" s="538" t="n">
        <v>1</v>
      </c>
      <c r="AY22" s="536"/>
      <c r="AZ22" s="538" t="n">
        <v>1</v>
      </c>
      <c r="BA22" s="536"/>
      <c r="BB22" s="539" t="n">
        <v>0.9944</v>
      </c>
      <c r="BC22" s="536"/>
      <c r="BD22" s="536"/>
      <c r="BE22" s="536"/>
      <c r="BF22" s="536"/>
      <c r="BG22" s="536"/>
      <c r="BH22" s="534" t="n">
        <v>0.9735</v>
      </c>
      <c r="BI22" s="536"/>
      <c r="BJ22" s="536"/>
      <c r="BK22" s="536"/>
      <c r="BL22" s="536"/>
      <c r="BM22" s="536"/>
      <c r="BN22" s="536"/>
      <c r="BO22" s="536"/>
      <c r="BP22" s="536"/>
      <c r="BQ22" s="536"/>
      <c r="BR22" s="536"/>
      <c r="BS22" s="536"/>
      <c r="BT22" s="536"/>
      <c r="BU22" s="536"/>
      <c r="BV22" s="536"/>
      <c r="BW22" s="536"/>
      <c r="BX22" s="536"/>
      <c r="BY22" s="536"/>
      <c r="BZ22" s="536"/>
      <c r="CA22" s="536"/>
      <c r="CB22" s="536"/>
      <c r="CC22" s="536"/>
      <c r="CD22" s="536"/>
      <c r="CE22" s="536"/>
      <c r="CF22" s="536"/>
      <c r="CG22" s="536"/>
      <c r="CH22" s="536"/>
      <c r="CI22" s="536"/>
      <c r="CJ22" s="536"/>
      <c r="CK22" s="536"/>
      <c r="CL22" s="551"/>
    </row>
    <row r="23" s="553" customFormat="true" ht="15" hidden="false" customHeight="false" outlineLevel="0" collapsed="false">
      <c r="A23" s="553" t="s">
        <v>870</v>
      </c>
      <c r="B23" s="554"/>
      <c r="C23" s="554"/>
      <c r="D23" s="555" t="n">
        <f aca="false">E23</f>
        <v>796.1</v>
      </c>
      <c r="E23" s="555" t="n">
        <v>796.1</v>
      </c>
      <c r="F23" s="554"/>
      <c r="G23" s="556" t="n">
        <v>524.53</v>
      </c>
      <c r="H23" s="554"/>
      <c r="I23" s="554"/>
      <c r="J23" s="554"/>
      <c r="K23" s="554"/>
      <c r="L23" s="554"/>
      <c r="M23" s="554"/>
      <c r="N23" s="554"/>
      <c r="O23" s="554"/>
      <c r="P23" s="554"/>
      <c r="Q23" s="557"/>
      <c r="X23" s="558"/>
      <c r="Z23" s="558"/>
      <c r="AB23" s="558"/>
      <c r="AC23" s="553" t="n">
        <f aca="false">'安全阀选型(基础设计)'!AC23</f>
        <v>831.01</v>
      </c>
      <c r="AD23" s="558"/>
      <c r="AF23" s="558"/>
      <c r="AH23" s="558"/>
      <c r="AI23" s="559" t="n">
        <f aca="false">'安全阀选型(基础设计)'!AI23</f>
        <v>953.71</v>
      </c>
      <c r="AJ23" s="558"/>
      <c r="AK23" s="560"/>
      <c r="AL23" s="558"/>
      <c r="AN23" s="558"/>
      <c r="AP23" s="558"/>
      <c r="AR23" s="558"/>
      <c r="AS23" s="559" t="n">
        <v>844.4</v>
      </c>
      <c r="AT23" s="558"/>
      <c r="AV23" s="558"/>
      <c r="AX23" s="558"/>
      <c r="AZ23" s="558"/>
      <c r="BB23" s="558"/>
      <c r="BC23" s="555" t="n">
        <v>656.2</v>
      </c>
      <c r="BD23" s="558"/>
      <c r="BE23" s="559" t="n">
        <v>796.1</v>
      </c>
      <c r="BF23" s="558"/>
      <c r="BG23" s="554" t="n">
        <v>735.8</v>
      </c>
      <c r="BH23" s="558"/>
      <c r="BJ23" s="558"/>
      <c r="BL23" s="558"/>
      <c r="BN23" s="558"/>
      <c r="BP23" s="558"/>
      <c r="BR23" s="558"/>
      <c r="BT23" s="558"/>
      <c r="BV23" s="558"/>
      <c r="BX23" s="558"/>
      <c r="BZ23" s="558"/>
      <c r="CB23" s="558"/>
      <c r="CD23" s="558"/>
      <c r="CF23" s="558"/>
      <c r="CH23" s="558"/>
      <c r="CJ23" s="558"/>
      <c r="CL23" s="529"/>
    </row>
    <row r="24" s="492" customFormat="true" ht="15.65" hidden="false" customHeight="false" outlineLevel="0" collapsed="false">
      <c r="A24" s="561" t="s">
        <v>871</v>
      </c>
      <c r="B24" s="459"/>
      <c r="C24" s="562"/>
      <c r="D24" s="563" t="n">
        <f aca="false">E24</f>
        <v>0.0009</v>
      </c>
      <c r="E24" s="563" t="n">
        <v>0.0009</v>
      </c>
      <c r="F24" s="562"/>
      <c r="G24" s="564" t="n">
        <f aca="false">0.06/1000</f>
        <v>6E-005</v>
      </c>
      <c r="H24" s="459"/>
      <c r="I24" s="459"/>
      <c r="J24" s="459"/>
      <c r="K24" s="459"/>
      <c r="L24" s="459"/>
      <c r="M24" s="459"/>
      <c r="N24" s="459"/>
      <c r="O24" s="459"/>
      <c r="P24" s="459"/>
      <c r="Q24" s="565"/>
      <c r="R24" s="459"/>
      <c r="S24" s="459"/>
      <c r="T24" s="459"/>
      <c r="U24" s="459"/>
      <c r="V24" s="459"/>
      <c r="W24" s="459"/>
      <c r="X24" s="459"/>
      <c r="Y24" s="459"/>
      <c r="Z24" s="459"/>
      <c r="AA24" s="459"/>
      <c r="AB24" s="459"/>
      <c r="AC24" s="459" t="n">
        <f aca="false">物流参数!BP19/1000</f>
        <v>0.00029</v>
      </c>
      <c r="AD24" s="459"/>
      <c r="AE24" s="459"/>
      <c r="AF24" s="459"/>
      <c r="AG24" s="459"/>
      <c r="AH24" s="459"/>
      <c r="AI24" s="566" t="n">
        <v>0.0002944</v>
      </c>
      <c r="AJ24" s="459"/>
      <c r="AK24" s="567"/>
      <c r="AL24" s="459"/>
      <c r="AM24" s="459"/>
      <c r="AN24" s="459"/>
      <c r="AO24" s="459"/>
      <c r="AP24" s="459"/>
      <c r="AQ24" s="459"/>
      <c r="AR24" s="459"/>
      <c r="AS24" s="459" t="n">
        <v>0.0042</v>
      </c>
      <c r="AT24" s="459"/>
      <c r="AU24" s="459"/>
      <c r="AV24" s="459"/>
      <c r="AW24" s="459"/>
      <c r="AX24" s="459"/>
      <c r="AY24" s="459"/>
      <c r="AZ24" s="459"/>
      <c r="BA24" s="459"/>
      <c r="BB24" s="459"/>
      <c r="BC24" s="455" t="n">
        <f aca="false">0.18/1000</f>
        <v>0.00018</v>
      </c>
      <c r="BD24" s="459"/>
      <c r="BE24" s="459" t="n">
        <v>0.0009</v>
      </c>
      <c r="BF24" s="459"/>
      <c r="BG24" s="459" t="n">
        <v>0.00175</v>
      </c>
      <c r="BH24" s="459"/>
      <c r="BI24" s="459"/>
      <c r="BJ24" s="459"/>
      <c r="BK24" s="459"/>
      <c r="BL24" s="459"/>
      <c r="BM24" s="459"/>
      <c r="BN24" s="459"/>
      <c r="BO24" s="459"/>
      <c r="BP24" s="459"/>
      <c r="BQ24" s="459"/>
      <c r="BR24" s="459"/>
      <c r="BS24" s="459"/>
      <c r="BT24" s="459"/>
      <c r="BU24" s="459"/>
      <c r="BV24" s="459"/>
      <c r="BW24" s="459"/>
      <c r="BX24" s="459"/>
      <c r="BY24" s="459"/>
      <c r="BZ24" s="459"/>
      <c r="CA24" s="459"/>
      <c r="CB24" s="459"/>
      <c r="CC24" s="459"/>
      <c r="CD24" s="459"/>
      <c r="CE24" s="459"/>
      <c r="CF24" s="459"/>
      <c r="CG24" s="459"/>
      <c r="CH24" s="459"/>
      <c r="CI24" s="459"/>
      <c r="CJ24" s="459"/>
      <c r="CK24" s="459"/>
      <c r="CL24" s="491"/>
    </row>
    <row r="25" s="400" customFormat="true" ht="15" hidden="false" customHeight="false" outlineLevel="0" collapsed="false">
      <c r="A25" s="400" t="s">
        <v>872</v>
      </c>
      <c r="B25" s="568" t="n">
        <f aca="false">4.01*0.82*0.6*(0.1*300)^2*(7.17*9.2)^(1/2)</f>
        <v>14421.3353631606</v>
      </c>
      <c r="C25" s="224"/>
      <c r="D25" s="224" t="n">
        <f aca="false">309524*0.9</f>
        <v>278571.6</v>
      </c>
      <c r="E25" s="224" t="n">
        <f aca="false">309524*0.1</f>
        <v>30952.4</v>
      </c>
      <c r="F25" s="569" t="n">
        <v>23733</v>
      </c>
      <c r="G25" s="569" t="n">
        <v>292116</v>
      </c>
      <c r="H25" s="568" t="n">
        <f aca="false">'安全阀选型(基础设计)'!H24</f>
        <v>19935.43</v>
      </c>
      <c r="I25" s="224"/>
      <c r="J25" s="568" t="n">
        <f aca="false">'安全阀选型(基础设计)'!J24</f>
        <v>11804.68</v>
      </c>
      <c r="K25" s="224"/>
      <c r="L25" s="568" t="n">
        <v>35771.88</v>
      </c>
      <c r="M25" s="224"/>
      <c r="N25" s="568" t="n">
        <v>38311.4</v>
      </c>
      <c r="O25" s="224"/>
      <c r="P25" s="569" t="n">
        <f aca="false">'安全阀选型(基础设计)'!P24</f>
        <v>69094.35</v>
      </c>
      <c r="Q25" s="224"/>
      <c r="R25" s="568" t="n">
        <f aca="false">'安全阀选型(基础设计)'!R24</f>
        <v>10606.54</v>
      </c>
      <c r="S25" s="224"/>
      <c r="T25" s="568" t="n">
        <f aca="false">'安全阀选型(基础设计)'!T24</f>
        <v>10606.54</v>
      </c>
      <c r="U25" s="224"/>
      <c r="V25" s="568" t="n">
        <f aca="false">'安全阀选型(基础设计)'!V24</f>
        <v>9822.897</v>
      </c>
      <c r="W25" s="224"/>
      <c r="X25" s="568" t="n">
        <f aca="false">'安全阀选型(基础设计)'!X24</f>
        <v>9822.897</v>
      </c>
      <c r="Y25" s="224"/>
      <c r="Z25" s="570" t="n">
        <f aca="false">4250+5010</f>
        <v>9260</v>
      </c>
      <c r="AA25" s="224"/>
      <c r="AB25" s="224"/>
      <c r="AC25" s="224" t="str">
        <f aca="false">'安全阀选型(基础设计)'!AC24</f>
        <v>2557.51</v>
      </c>
      <c r="AD25" s="568" t="n">
        <f aca="false">'安全阀选型(基础设计)'!AD24</f>
        <v>26881.05</v>
      </c>
      <c r="AE25" s="224"/>
      <c r="AF25" s="568" t="n">
        <f aca="false">'安全阀选型(基础设计)'!AF24</f>
        <v>26881.05</v>
      </c>
      <c r="AG25" s="224"/>
      <c r="AH25" s="224"/>
      <c r="AI25" s="568" t="n">
        <f aca="false">'安全阀选型(基础设计)'!AI24</f>
        <v>13100</v>
      </c>
      <c r="AJ25" s="570" t="n">
        <v>3370</v>
      </c>
      <c r="AK25" s="571"/>
      <c r="AL25" s="570" t="n">
        <v>3370</v>
      </c>
      <c r="AM25" s="224"/>
      <c r="AN25" s="568" t="n">
        <f aca="false">'安全阀选型(基础设计)'!AL24</f>
        <v>6034.9</v>
      </c>
      <c r="AO25" s="224"/>
      <c r="AP25" s="568" t="n">
        <f aca="false">'安全阀选型(基础设计)'!AN24</f>
        <v>3110.92</v>
      </c>
      <c r="AQ25" s="224"/>
      <c r="AR25" s="224"/>
      <c r="AS25" s="570" t="n">
        <v>309524</v>
      </c>
      <c r="AT25" s="570" t="n">
        <f aca="false">25*3600*0.785*0.04^2*9/22.4*28</f>
        <v>1271.7</v>
      </c>
      <c r="AU25" s="224"/>
      <c r="AV25" s="570" t="n">
        <f aca="false">25*3600*0.785*0.04^2*9/22.4*28</f>
        <v>1271.7</v>
      </c>
      <c r="AW25" s="224"/>
      <c r="AX25" s="224" t="n">
        <f aca="false">燃料消耗校核!I38</f>
        <v>3800.0989298351</v>
      </c>
      <c r="AY25" s="224"/>
      <c r="AZ25" s="572" t="n">
        <v>2000</v>
      </c>
      <c r="BA25" s="224"/>
      <c r="BB25" s="224" t="n">
        <f aca="false">312798-BC25</f>
        <v>11805.622</v>
      </c>
      <c r="BC25" s="224" t="n">
        <f aca="false">656.2*458.69</f>
        <v>300992.378</v>
      </c>
      <c r="BD25" s="224"/>
      <c r="BE25" s="568" t="n">
        <v>309524</v>
      </c>
      <c r="BF25" s="224"/>
      <c r="BG25" s="572" t="n">
        <f aca="false">27112</f>
        <v>27112</v>
      </c>
      <c r="BH25" s="570" t="n">
        <v>28662</v>
      </c>
      <c r="BI25" s="224"/>
      <c r="BJ25" s="224"/>
      <c r="BK25" s="224"/>
      <c r="BL25" s="224"/>
      <c r="BM25" s="224"/>
      <c r="BN25" s="224"/>
      <c r="BO25" s="224"/>
      <c r="BP25" s="224"/>
      <c r="BQ25" s="224"/>
      <c r="BR25" s="224"/>
      <c r="BS25" s="224"/>
      <c r="BT25" s="224"/>
      <c r="BU25" s="224"/>
      <c r="BV25" s="224"/>
      <c r="BW25" s="224"/>
      <c r="BX25" s="224"/>
      <c r="BY25" s="224"/>
      <c r="BZ25" s="224"/>
      <c r="CA25" s="224"/>
      <c r="CB25" s="224"/>
      <c r="CC25" s="224"/>
      <c r="CD25" s="224"/>
      <c r="CE25" s="224"/>
      <c r="CF25" s="224"/>
      <c r="CG25" s="224"/>
      <c r="CH25" s="224"/>
      <c r="CI25" s="224"/>
      <c r="CJ25" s="224"/>
      <c r="CK25" s="224"/>
      <c r="CL25" s="403"/>
    </row>
    <row r="26" s="574" customFormat="true" ht="15" hidden="false" customHeight="false" outlineLevel="0" collapsed="false">
      <c r="A26" s="444" t="s">
        <v>533</v>
      </c>
      <c r="B26" s="459" t="n">
        <v>1.1</v>
      </c>
      <c r="C26" s="459"/>
      <c r="D26" s="459" t="n">
        <v>1.1</v>
      </c>
      <c r="E26" s="459"/>
      <c r="F26" s="459" t="n">
        <v>1.1</v>
      </c>
      <c r="G26" s="459"/>
      <c r="H26" s="459" t="n">
        <v>1.1</v>
      </c>
      <c r="I26" s="459"/>
      <c r="J26" s="459" t="n">
        <v>1.1</v>
      </c>
      <c r="K26" s="459"/>
      <c r="L26" s="459" t="n">
        <v>1.1</v>
      </c>
      <c r="M26" s="459"/>
      <c r="N26" s="459" t="n">
        <v>1.1</v>
      </c>
      <c r="O26" s="459"/>
      <c r="P26" s="459" t="n">
        <v>1.1</v>
      </c>
      <c r="Q26" s="459"/>
      <c r="R26" s="459" t="n">
        <v>1.1</v>
      </c>
      <c r="S26" s="459"/>
      <c r="T26" s="459" t="n">
        <v>1.1</v>
      </c>
      <c r="U26" s="459"/>
      <c r="V26" s="459" t="n">
        <v>1.1</v>
      </c>
      <c r="W26" s="459"/>
      <c r="X26" s="459" t="n">
        <v>1.1</v>
      </c>
      <c r="Y26" s="459"/>
      <c r="Z26" s="459" t="n">
        <v>1.1</v>
      </c>
      <c r="AA26" s="459"/>
      <c r="AB26" s="459" t="n">
        <v>1.1</v>
      </c>
      <c r="AC26" s="459"/>
      <c r="AD26" s="459" t="n">
        <v>1.1</v>
      </c>
      <c r="AE26" s="459"/>
      <c r="AF26" s="459" t="n">
        <v>1.1</v>
      </c>
      <c r="AG26" s="459"/>
      <c r="AH26" s="459" t="n">
        <v>1.1</v>
      </c>
      <c r="AI26" s="459"/>
      <c r="AJ26" s="457"/>
      <c r="AK26" s="457"/>
      <c r="AL26" s="459" t="n">
        <v>2</v>
      </c>
      <c r="AM26" s="459"/>
      <c r="AN26" s="459" t="n">
        <v>1.1</v>
      </c>
      <c r="AO26" s="459"/>
      <c r="AP26" s="459" t="n">
        <v>1.1</v>
      </c>
      <c r="AQ26" s="459"/>
      <c r="AR26" s="459" t="n">
        <v>1.1</v>
      </c>
      <c r="AS26" s="459"/>
      <c r="AT26" s="459" t="n">
        <v>1.1</v>
      </c>
      <c r="AU26" s="459"/>
      <c r="AV26" s="459" t="n">
        <v>1.1</v>
      </c>
      <c r="AW26" s="459"/>
      <c r="AX26" s="459" t="n">
        <v>1</v>
      </c>
      <c r="AY26" s="459"/>
      <c r="AZ26" s="459" t="n">
        <v>1.2</v>
      </c>
      <c r="BA26" s="459"/>
      <c r="BB26" s="459" t="n">
        <v>1.1</v>
      </c>
      <c r="BC26" s="459"/>
      <c r="BD26" s="459" t="n">
        <v>1.1</v>
      </c>
      <c r="BE26" s="459"/>
      <c r="BF26" s="459" t="n">
        <v>1</v>
      </c>
      <c r="BG26" s="459"/>
      <c r="BH26" s="459" t="n">
        <v>1</v>
      </c>
      <c r="BI26" s="459"/>
      <c r="BJ26" s="459"/>
      <c r="BK26" s="459"/>
      <c r="BL26" s="459"/>
      <c r="BM26" s="459"/>
      <c r="BN26" s="459"/>
      <c r="BO26" s="459"/>
      <c r="BP26" s="459"/>
      <c r="BQ26" s="459"/>
      <c r="BR26" s="459"/>
      <c r="BS26" s="459"/>
      <c r="BT26" s="459"/>
      <c r="BU26" s="459"/>
      <c r="BV26" s="459"/>
      <c r="BW26" s="459"/>
      <c r="BX26" s="459"/>
      <c r="BY26" s="459"/>
      <c r="BZ26" s="459"/>
      <c r="CA26" s="459"/>
      <c r="CB26" s="459"/>
      <c r="CC26" s="459"/>
      <c r="CD26" s="459"/>
      <c r="CE26" s="459"/>
      <c r="CF26" s="459"/>
      <c r="CG26" s="459"/>
      <c r="CH26" s="459"/>
      <c r="CI26" s="459"/>
      <c r="CJ26" s="459"/>
      <c r="CK26" s="459"/>
      <c r="CL26" s="573"/>
    </row>
    <row r="27" s="575" customFormat="true" ht="15" hidden="false" customHeight="false" outlineLevel="0" collapsed="false">
      <c r="A27" s="575" t="s">
        <v>873</v>
      </c>
      <c r="B27" s="576" t="n">
        <f aca="false">IF(B16&lt;&gt;"",IF(B16="液态 Liquid","",B25*B26),"")</f>
        <v>15863.4688994766</v>
      </c>
      <c r="C27" s="576" t="str">
        <f aca="false">IF(B16&lt;&gt;"",IF(B16="气态 Gas","",C25*B26),"")</f>
        <v/>
      </c>
      <c r="D27" s="576" t="n">
        <f aca="false">D25*D26</f>
        <v>306428.76</v>
      </c>
      <c r="E27" s="576" t="n">
        <f aca="false">IF(D16&lt;&gt;"",IF(D16="气态 Gas","",E25*D26),"")</f>
        <v>34047.64</v>
      </c>
      <c r="F27" s="576" t="n">
        <f aca="false">IF(F16&lt;&gt;"",IF(F16="液态 Liquid","",F25*F26),"")</f>
        <v>26106.3</v>
      </c>
      <c r="G27" s="576" t="n">
        <f aca="false">IF(F16&lt;&gt;"",IF(F16="气态 Gas","",G25*F26),"")</f>
        <v>321327.6</v>
      </c>
      <c r="H27" s="576" t="n">
        <v>36818</v>
      </c>
      <c r="I27" s="576" t="str">
        <f aca="false">IF(H16&lt;&gt;"",IF(H16="气态 Gas","",I25*H26),"")</f>
        <v/>
      </c>
      <c r="J27" s="576" t="n">
        <f aca="false">IF(J16&lt;&gt;"",IF(J16="液态 Liquid","",J25*J26),"")</f>
        <v>12985.148</v>
      </c>
      <c r="K27" s="576" t="str">
        <f aca="false">IF(J16&lt;&gt;"",IF(J16="气态 Gas","",K25*J26),"")</f>
        <v/>
      </c>
      <c r="L27" s="576" t="n">
        <f aca="false">IF(L16&lt;&gt;"",IF(L16="液态 Liquid","",L25*L26),"")</f>
        <v>39349.068</v>
      </c>
      <c r="M27" s="576" t="str">
        <f aca="false">IF(L16&lt;&gt;"",IF(L16="气态 Gas","",M25*L26),"")</f>
        <v/>
      </c>
      <c r="N27" s="576" t="n">
        <f aca="false">IF(N16&lt;&gt;"",IF(N16="液态 Liquid","",N25*N26),"")</f>
        <v>42142.54</v>
      </c>
      <c r="O27" s="576" t="str">
        <f aca="false">IF(N16&lt;&gt;"",IF(N16="气态 Gas","",O25*N26),"")</f>
        <v/>
      </c>
      <c r="P27" s="576" t="n">
        <f aca="false">IF(P16&lt;&gt;"",IF(P16="液态 Liquid","",P25*P26),"")</f>
        <v>76003.785</v>
      </c>
      <c r="Q27" s="576" t="str">
        <f aca="false">IF(P16&lt;&gt;"",IF(P16="气态 Gas","",Q25*P26),"")</f>
        <v/>
      </c>
      <c r="R27" s="576" t="n">
        <f aca="false">IF(R16&lt;&gt;"",IF(R16="液态 Liquid","",R25*R26),"")</f>
        <v>11667.194</v>
      </c>
      <c r="S27" s="576" t="str">
        <f aca="false">IF(R16&lt;&gt;"",IF(R16="气态 Gas","",S25*R26),"")</f>
        <v/>
      </c>
      <c r="T27" s="576" t="n">
        <f aca="false">IF(T16&lt;&gt;"",IF(T16="液态 Liquid","",T25*T26),"")</f>
        <v>11667.194</v>
      </c>
      <c r="U27" s="576" t="str">
        <f aca="false">IF(T16&lt;&gt;"",IF(T16="气态 Gas","",U25*T26),"")</f>
        <v/>
      </c>
      <c r="V27" s="576" t="n">
        <f aca="false">IF(V16&lt;&gt;"",IF(V16="液态 Liquid","",V25*V26),"")</f>
        <v>10805.1867</v>
      </c>
      <c r="W27" s="576" t="str">
        <f aca="false">IF(V16&lt;&gt;"",IF(V16="气态 Gas","",W25*V26),"")</f>
        <v/>
      </c>
      <c r="X27" s="576" t="n">
        <f aca="false">IF(X16&lt;&gt;"",IF(X16="液态 Liquid","",X25*X26),"")</f>
        <v>10805.1867</v>
      </c>
      <c r="Y27" s="576" t="str">
        <f aca="false">IF(X16&lt;&gt;"",IF(X16="气态 Gas","",Y25*X26),"")</f>
        <v/>
      </c>
      <c r="Z27" s="576" t="n">
        <f aca="false">IF(Z16&lt;&gt;"",IF(Z16="液态 Liquid","",Z25*Z26),"")</f>
        <v>10186</v>
      </c>
      <c r="AA27" s="576" t="str">
        <f aca="false">IF(Z16&lt;&gt;"",IF(Z16="气态 Gas","",AA25*Z26),"")</f>
        <v/>
      </c>
      <c r="AB27" s="576" t="str">
        <f aca="false">IF(AB16&lt;&gt;"",IF(AB16="液态 Liquid","",AB25*AB26),"")</f>
        <v/>
      </c>
      <c r="AC27" s="576" t="n">
        <f aca="false">IF(AB16&lt;&gt;"",IF(AB16="气态 Gas","",AC25*AB26),"")</f>
        <v>2813.261</v>
      </c>
      <c r="AD27" s="576" t="n">
        <f aca="false">IF(AD16&lt;&gt;"",IF(AD16="液态 Liquid","",AD25*AD26),"")</f>
        <v>29569.155</v>
      </c>
      <c r="AE27" s="576" t="str">
        <f aca="false">IF(AD16&lt;&gt;"",IF(AD16="气态 Gas","",AE25*AD26),"")</f>
        <v/>
      </c>
      <c r="AF27" s="576" t="n">
        <f aca="false">IF(AF16&lt;&gt;"",IF(AF16="液态 Liquid","",AF25*AF26),"")</f>
        <v>29569.155</v>
      </c>
      <c r="AG27" s="576" t="str">
        <f aca="false">IF(AF16&lt;&gt;"",IF(AF16="气态 Gas","",AG25*AF26),"")</f>
        <v/>
      </c>
      <c r="AH27" s="576" t="str">
        <f aca="false">IF(AH16&lt;&gt;"",IF(AH16="液态 Liquid","",AH25*AH26),"")</f>
        <v/>
      </c>
      <c r="AI27" s="576" t="n">
        <f aca="false">IF(AH16&lt;&gt;"",IF(AH16="气态 Gas","",AI25*AH26),"")</f>
        <v>14410</v>
      </c>
      <c r="AJ27" s="577"/>
      <c r="AK27" s="577"/>
      <c r="AL27" s="576" t="n">
        <f aca="false">IF(AL16&lt;&gt;"",IF(AL16="液态 Liquid","",AL25*AL26),"")</f>
        <v>6740</v>
      </c>
      <c r="AM27" s="576" t="str">
        <f aca="false">IF(AL16&lt;&gt;"",IF(AL16="气态 Gas","",AM25*AL26),"")</f>
        <v/>
      </c>
      <c r="AN27" s="576" t="n">
        <f aca="false">IF(AN16&lt;&gt;"",IF(AN16="液态 Liquid","",AN25*AN26),"")</f>
        <v>6638.39</v>
      </c>
      <c r="AO27" s="576" t="str">
        <f aca="false">IF(AN16&lt;&gt;"",IF(AN16="气态 Gas","",AO25*AN26),"")</f>
        <v/>
      </c>
      <c r="AP27" s="576" t="n">
        <f aca="false">IF(AP16&lt;&gt;"",IF(AP16="液态 Liquid","",AP25*AP26),"")</f>
        <v>3422.012</v>
      </c>
      <c r="AQ27" s="576" t="str">
        <f aca="false">IF(AP16&lt;&gt;"",IF(AP16="气态 Gas","",AQ25*AP26),"")</f>
        <v/>
      </c>
      <c r="AR27" s="576"/>
      <c r="AS27" s="576" t="n">
        <f aca="false">IF(AR16&lt;&gt;"",IF(AR16="气态 Gas","",AS25*AR26),"")</f>
        <v>340476.4</v>
      </c>
      <c r="AT27" s="576" t="n">
        <f aca="false">IF(AT16&lt;&gt;"",IF(AT16="液态 Liquid","",AT25*AT26),"")</f>
        <v>1398.87</v>
      </c>
      <c r="AU27" s="576" t="str">
        <f aca="false">IF(AT16&lt;&gt;"",IF(AT16="气态 Gas","",AU25*AT26),"")</f>
        <v/>
      </c>
      <c r="AV27" s="576" t="n">
        <f aca="false">IF(AV16&lt;&gt;"",IF(AV16="液态 Liquid","",AV25*AV26),"")</f>
        <v>1398.87</v>
      </c>
      <c r="AW27" s="576" t="str">
        <f aca="false">IF(AV16&lt;&gt;"",IF(AV16="气态 Gas","",AW25*AV26),"")</f>
        <v/>
      </c>
      <c r="AX27" s="576" t="n">
        <f aca="false">IF(AX16&lt;&gt;"",IF(AX16="液态 Liquid","",AX25*AX26),"")</f>
        <v>3800.0989298351</v>
      </c>
      <c r="AY27" s="576" t="str">
        <f aca="false">IF(AX16&lt;&gt;"",IF(AX16="气态 Gas","",AY25*AX26),"")</f>
        <v/>
      </c>
      <c r="AZ27" s="576" t="n">
        <f aca="false">IF(AZ16&lt;&gt;"",IF(AZ16="液态 Liquid","",AZ25*AZ26),"")</f>
        <v>2400</v>
      </c>
      <c r="BA27" s="576" t="str">
        <f aca="false">IF(AZ16&lt;&gt;"",IF(AZ16="气态 Gas","",BA25*AZ26),"")</f>
        <v/>
      </c>
      <c r="BB27" s="576" t="n">
        <f aca="false">IF(BB16&lt;&gt;"",IF(BB16="液态 Liquid","",BB25*BB26),"")</f>
        <v>12986.1842</v>
      </c>
      <c r="BC27" s="576" t="n">
        <f aca="false">IF(BB16&lt;&gt;"",IF(BB16="气态 Gas","",BC25*BB26),"")</f>
        <v>331091.6158</v>
      </c>
      <c r="BD27" s="576" t="str">
        <f aca="false">IF(BD16&lt;&gt;"",IF(BD16="液态 Liquid","",BD25*BD26),"")</f>
        <v/>
      </c>
      <c r="BE27" s="576" t="n">
        <f aca="false">IF(BD16&lt;&gt;"",IF(BD16="气态 Gas","",BE25*BD26),"")</f>
        <v>340476.4</v>
      </c>
      <c r="BF27" s="576" t="str">
        <f aca="false">IF(BF16&lt;&gt;"",IF(BF16="液态 Liquid","",BF25*BF26),"")</f>
        <v/>
      </c>
      <c r="BG27" s="576" t="n">
        <f aca="false">IF(BF16&lt;&gt;"",IF(BF16="气态 Gas","",BG25*BF26),"")</f>
        <v>27112</v>
      </c>
      <c r="BH27" s="576" t="n">
        <f aca="false">IF(BH16&lt;&gt;"",IF(BH16="液态 Liquid","",BH25*BH26),"")</f>
        <v>28662</v>
      </c>
      <c r="BI27" s="576" t="str">
        <f aca="false">IF(BH16&lt;&gt;"",IF(BH16="气态 Gas","",BI25*BH26),"")</f>
        <v/>
      </c>
      <c r="BJ27" s="576" t="str">
        <f aca="false">IF(BJ16&lt;&gt;"",IF(BJ16="液态 Liquid","",BJ25*BJ26),"")</f>
        <v/>
      </c>
      <c r="BK27" s="576" t="str">
        <f aca="false">IF(BJ16&lt;&gt;"",IF(BJ16="气态 Gas","",BK25*BJ26),"")</f>
        <v/>
      </c>
      <c r="BL27" s="576" t="str">
        <f aca="false">IF(BL16&lt;&gt;"",IF(BL16="液态 Liquid","",BL25*BL26),"")</f>
        <v/>
      </c>
      <c r="BM27" s="576" t="str">
        <f aca="false">IF(BL16&lt;&gt;"",IF(BL16="气态 Gas","",BM25*BL26),"")</f>
        <v/>
      </c>
      <c r="BN27" s="576" t="str">
        <f aca="false">IF(BN16&lt;&gt;"",IF(BN16="液态 Liquid","",BN25*BN26),"")</f>
        <v/>
      </c>
      <c r="BO27" s="576" t="str">
        <f aca="false">IF(BN16&lt;&gt;"",IF(BN16="气态 Gas","",BO25*BN26),"")</f>
        <v/>
      </c>
      <c r="BP27" s="576" t="str">
        <f aca="false">IF(BP16&lt;&gt;"",IF(BP16="液态 Liquid","",BP25*BP26),"")</f>
        <v/>
      </c>
      <c r="BQ27" s="576" t="str">
        <f aca="false">IF(BP16&lt;&gt;"",IF(BP16="气态 Gas","",BQ25*BP26),"")</f>
        <v/>
      </c>
      <c r="BR27" s="576" t="str">
        <f aca="false">IF(BR16&lt;&gt;"",IF(BR16="液态 Liquid","",BR25*BR26),"")</f>
        <v/>
      </c>
      <c r="BS27" s="576" t="str">
        <f aca="false">IF(BR16&lt;&gt;"",IF(BR16="气态 Gas","",BS25*BR26),"")</f>
        <v/>
      </c>
      <c r="BT27" s="576" t="str">
        <f aca="false">IF(BT16&lt;&gt;"",IF(BT16="液态 Liquid","",BT25*BT26),"")</f>
        <v/>
      </c>
      <c r="BU27" s="576" t="str">
        <f aca="false">IF(BT16&lt;&gt;"",IF(BT16="气态 Gas","",BU25*BT26),"")</f>
        <v/>
      </c>
      <c r="BV27" s="576" t="str">
        <f aca="false">IF(BV16&lt;&gt;"",IF(BV16="液态 Liquid","",BV25*BV26),"")</f>
        <v/>
      </c>
      <c r="BW27" s="576" t="str">
        <f aca="false">IF(BV16&lt;&gt;"",IF(BV16="气态 Gas","",BW25*BV26),"")</f>
        <v/>
      </c>
      <c r="BX27" s="576" t="str">
        <f aca="false">IF(BX16&lt;&gt;"",IF(BX16="液态 Liquid","",BX25*BX26),"")</f>
        <v/>
      </c>
      <c r="BY27" s="576" t="str">
        <f aca="false">IF(BX16&lt;&gt;"",IF(BX16="气态 Gas","",BY25*BX26),"")</f>
        <v/>
      </c>
      <c r="BZ27" s="576" t="str">
        <f aca="false">IF(BZ16&lt;&gt;"",IF(BZ16="液态 Liquid","",BZ25*BZ26),"")</f>
        <v/>
      </c>
      <c r="CA27" s="576" t="str">
        <f aca="false">IF(BZ16&lt;&gt;"",IF(BZ16="气态 Gas","",CA25*BZ26),"")</f>
        <v/>
      </c>
      <c r="CB27" s="576" t="str">
        <f aca="false">IF(CB16&lt;&gt;"",IF(CB16="液态 Liquid","",CB25*CB26),"")</f>
        <v/>
      </c>
      <c r="CC27" s="576" t="str">
        <f aca="false">IF(CB16&lt;&gt;"",IF(CB16="气态 Gas","",CC25*CB26),"")</f>
        <v/>
      </c>
      <c r="CD27" s="576" t="str">
        <f aca="false">IF(CD16&lt;&gt;"",IF(CD16="液态 Liquid","",CD25*CD26),"")</f>
        <v/>
      </c>
      <c r="CE27" s="576" t="str">
        <f aca="false">IF(CD16&lt;&gt;"",IF(CD16="气态 Gas","",CE25*CD26),"")</f>
        <v/>
      </c>
      <c r="CF27" s="576" t="str">
        <f aca="false">IF(CF16&lt;&gt;"",IF(CF16="液态 Liquid","",CF25*CF26),"")</f>
        <v/>
      </c>
      <c r="CG27" s="576" t="str">
        <f aca="false">IF(CF16&lt;&gt;"",IF(CF16="气态 Gas","",CG25*CF26),"")</f>
        <v/>
      </c>
      <c r="CH27" s="576" t="str">
        <f aca="false">IF(CH16&lt;&gt;"",IF(CH16="液态 Liquid","",CH25*CH26),"")</f>
        <v/>
      </c>
      <c r="CI27" s="576" t="str">
        <f aca="false">IF(CH16&lt;&gt;"",IF(CH16="气态 Gas","",CI25*CH26),"")</f>
        <v/>
      </c>
      <c r="CJ27" s="576" t="str">
        <f aca="false">IF(CJ16&lt;&gt;"",IF(CJ16="液态 Liquid","",CJ25*CJ26),"")</f>
        <v/>
      </c>
      <c r="CK27" s="576" t="str">
        <f aca="false">IF(CJ16&lt;&gt;"",IF(CJ16="气态 Gas","",CK25*CJ26),"")</f>
        <v/>
      </c>
      <c r="CL27" s="442"/>
    </row>
    <row r="28" s="460" customFormat="true" ht="15" hidden="false" customHeight="false" outlineLevel="0" collapsed="false">
      <c r="A28" s="578" t="s">
        <v>874</v>
      </c>
      <c r="B28" s="455" t="n">
        <v>0.98</v>
      </c>
      <c r="C28" s="455"/>
      <c r="D28" s="459" t="n">
        <v>0.65</v>
      </c>
      <c r="E28" s="459"/>
      <c r="F28" s="579" t="n">
        <v>0.98</v>
      </c>
      <c r="G28" s="579"/>
      <c r="H28" s="455" t="n">
        <v>0.98</v>
      </c>
      <c r="I28" s="455"/>
      <c r="J28" s="455" t="n">
        <v>0.98</v>
      </c>
      <c r="K28" s="455"/>
      <c r="L28" s="455" t="n">
        <v>0.98</v>
      </c>
      <c r="M28" s="455"/>
      <c r="N28" s="455" t="n">
        <v>0.98</v>
      </c>
      <c r="O28" s="455"/>
      <c r="P28" s="455" t="n">
        <v>0.98</v>
      </c>
      <c r="Q28" s="455"/>
      <c r="R28" s="455" t="n">
        <v>0.98</v>
      </c>
      <c r="S28" s="455"/>
      <c r="T28" s="455" t="n">
        <v>0.98</v>
      </c>
      <c r="U28" s="455"/>
      <c r="V28" s="455" t="n">
        <v>0.98</v>
      </c>
      <c r="W28" s="455"/>
      <c r="X28" s="580" t="n">
        <v>0.98</v>
      </c>
      <c r="Y28" s="580"/>
      <c r="Z28" s="459" t="n">
        <v>0.98</v>
      </c>
      <c r="AA28" s="459"/>
      <c r="AB28" s="459" t="n">
        <f aca="false">'安全阀选型(基础设计)'!AB26:AC26</f>
        <v>0.65</v>
      </c>
      <c r="AC28" s="459"/>
      <c r="AD28" s="455" t="n">
        <v>0.98</v>
      </c>
      <c r="AE28" s="455"/>
      <c r="AF28" s="455" t="n">
        <v>0.98</v>
      </c>
      <c r="AG28" s="455"/>
      <c r="AH28" s="580" t="n">
        <f aca="false">'安全阀选型(基础设计)'!AH26:AI26</f>
        <v>0.65</v>
      </c>
      <c r="AI28" s="580"/>
      <c r="AJ28" s="457" t="n">
        <v>0.65</v>
      </c>
      <c r="AK28" s="457"/>
      <c r="AL28" s="455" t="n">
        <v>0.98</v>
      </c>
      <c r="AM28" s="455"/>
      <c r="AN28" s="455" t="n">
        <v>0.98</v>
      </c>
      <c r="AO28" s="455"/>
      <c r="AP28" s="455" t="n">
        <v>0.98</v>
      </c>
      <c r="AQ28" s="455"/>
      <c r="AR28" s="459" t="n">
        <v>0.65</v>
      </c>
      <c r="AS28" s="459"/>
      <c r="AT28" s="459" t="n">
        <v>0.98</v>
      </c>
      <c r="AU28" s="459"/>
      <c r="AV28" s="459" t="n">
        <v>0.98</v>
      </c>
      <c r="AW28" s="459"/>
      <c r="AX28" s="459" t="n">
        <v>0.98</v>
      </c>
      <c r="AY28" s="459"/>
      <c r="AZ28" s="459" t="n">
        <v>0.98</v>
      </c>
      <c r="BA28" s="459"/>
      <c r="BB28" s="459" t="n">
        <v>0.65</v>
      </c>
      <c r="BC28" s="459"/>
      <c r="BD28" s="459" t="n">
        <v>0.65</v>
      </c>
      <c r="BE28" s="459"/>
      <c r="BF28" s="459" t="n">
        <v>0.65</v>
      </c>
      <c r="BG28" s="459"/>
      <c r="BH28" s="459" t="n">
        <v>0.98</v>
      </c>
      <c r="BI28" s="459"/>
      <c r="BJ28" s="459"/>
      <c r="BK28" s="459"/>
      <c r="BL28" s="459"/>
      <c r="BM28" s="459"/>
      <c r="BN28" s="459"/>
      <c r="BO28" s="459"/>
      <c r="BP28" s="459"/>
      <c r="BQ28" s="459"/>
      <c r="BR28" s="459"/>
      <c r="BS28" s="459"/>
      <c r="BT28" s="459"/>
      <c r="BU28" s="459"/>
      <c r="BV28" s="459"/>
      <c r="BW28" s="459"/>
      <c r="BX28" s="459"/>
      <c r="BY28" s="459"/>
      <c r="BZ28" s="459"/>
      <c r="CA28" s="459"/>
      <c r="CB28" s="459"/>
      <c r="CC28" s="459"/>
      <c r="CD28" s="459"/>
      <c r="CE28" s="459"/>
      <c r="CF28" s="459"/>
      <c r="CG28" s="459"/>
      <c r="CH28" s="459"/>
      <c r="CI28" s="459"/>
      <c r="CJ28" s="459"/>
      <c r="CK28" s="459"/>
      <c r="CL28" s="463"/>
    </row>
    <row r="29" s="586" customFormat="true" ht="15" hidden="false" customHeight="false" outlineLevel="0" collapsed="false">
      <c r="A29" s="581" t="s">
        <v>875</v>
      </c>
      <c r="B29" s="582"/>
      <c r="C29" s="576" t="str">
        <f aca="false">IF(B16="液态 Liquid",0.3134*C27/C24/SQRT(C31),"")</f>
        <v/>
      </c>
      <c r="D29" s="576" t="n">
        <f aca="false">IF(D16="液态 Liquid",0.3134*D27/D24/SQRT(D31),"")</f>
        <v>1951583.35203369</v>
      </c>
      <c r="E29" s="576" t="n">
        <f aca="false">IF(D16="液态 Liquid",0.3134*E27/E24/SQRT(E31),"")</f>
        <v>650527.784011232</v>
      </c>
      <c r="F29" s="576"/>
      <c r="G29" s="583" t="n">
        <f aca="false">0.3134*G27/G24/SQRT(G31)</f>
        <v>61593005.1459468</v>
      </c>
      <c r="H29" s="583"/>
      <c r="I29" s="583" t="e">
        <f aca="false">0.3134*I27/I24/SQRT(I31)</f>
        <v>#VALUE!</v>
      </c>
      <c r="J29" s="582"/>
      <c r="K29" s="576" t="str">
        <f aca="false">IF(J16="液态 Liquid",0.3134*K27/K24/SQRT(K31),"")</f>
        <v/>
      </c>
      <c r="L29" s="582"/>
      <c r="M29" s="576" t="str">
        <f aca="false">IF(L16="液态 Liquid",0.3134*M27/M24/SQRT(M31),"")</f>
        <v/>
      </c>
      <c r="N29" s="582"/>
      <c r="O29" s="576" t="str">
        <f aca="false">IF(N16="液态 Liquid",0.3134*O27/O24/SQRT(O31),"")</f>
        <v/>
      </c>
      <c r="P29" s="582"/>
      <c r="Q29" s="576" t="str">
        <f aca="false">IF(P16="液态 Liquid",0.3134*Q27/Q24/SQRT(Q31),"")</f>
        <v/>
      </c>
      <c r="R29" s="582"/>
      <c r="S29" s="576" t="str">
        <f aca="false">IF(R16="液态 Liquid",0.3134*S27/S24/SQRT(S31),"")</f>
        <v/>
      </c>
      <c r="T29" s="582"/>
      <c r="U29" s="576" t="str">
        <f aca="false">IF(T16="液态 Liquid",0.3134*U27/U24/SQRT(U31),"")</f>
        <v/>
      </c>
      <c r="V29" s="582"/>
      <c r="W29" s="576" t="str">
        <f aca="false">IF(V16="液态 Liquid",0.3134*W27/W24/SQRT(W31),"")</f>
        <v/>
      </c>
      <c r="X29" s="582"/>
      <c r="Y29" s="576" t="str">
        <f aca="false">IF(X16="液态 Liquid",0.3134*Y27/Y24/SQRT(Y31),"")</f>
        <v/>
      </c>
      <c r="Z29" s="582"/>
      <c r="AA29" s="576" t="str">
        <f aca="false">IF(Z16="液态 Liquid",0.3134*AA27/AA24/SQRT(AA31),"")</f>
        <v/>
      </c>
      <c r="AB29" s="582"/>
      <c r="AC29" s="576" t="n">
        <f aca="false">IF(AB16="液态 Liquid",0.3134*AC27/AC24/SQRT(AC31),"")</f>
        <v>742461.419444043</v>
      </c>
      <c r="AD29" s="582"/>
      <c r="AE29" s="576" t="str">
        <f aca="false">IF(AD16="液态 Liquid",0.3134*AE27/AE24/SQRT(AE31),"")</f>
        <v/>
      </c>
      <c r="AF29" s="582"/>
      <c r="AG29" s="576" t="str">
        <f aca="false">IF(AF16="液态 Liquid",0.3134*AG27/AG24/SQRT(AG31),"")</f>
        <v/>
      </c>
      <c r="AH29" s="582"/>
      <c r="AI29" s="576" t="n">
        <f aca="false">IF(AH16="液态 Liquid",0.3134*AI27/AI24/SQRT(AI31),"")</f>
        <v>1238071.49639694</v>
      </c>
      <c r="AJ29" s="584"/>
      <c r="AK29" s="577"/>
      <c r="AL29" s="582"/>
      <c r="AM29" s="576" t="str">
        <f aca="false">IF(AL16="液态 Liquid",0.3134*AM27/AM24/SQRT(AM31),"")</f>
        <v/>
      </c>
      <c r="AN29" s="582"/>
      <c r="AO29" s="576" t="str">
        <f aca="false">IF(AN16="液态 Liquid",0.3134*AO27/AO24/SQRT(AO31),"")</f>
        <v/>
      </c>
      <c r="AP29" s="582"/>
      <c r="AQ29" s="576" t="str">
        <f aca="false">IF(AP16="液态 Liquid",0.3134*AQ27/AQ24/SQRT(AQ31),"")</f>
        <v/>
      </c>
      <c r="AR29" s="582"/>
      <c r="AS29" s="576" t="e">
        <f aca="false">0.3134*AS27/AS24/SQRT(AS31)</f>
        <v>#VALUE!</v>
      </c>
      <c r="AT29" s="582"/>
      <c r="AU29" s="576" t="str">
        <f aca="false">IF(AT16="液态 Liquid",0.3134*AU27/AU24/SQRT(AU31),"")</f>
        <v/>
      </c>
      <c r="AV29" s="582"/>
      <c r="AW29" s="576" t="str">
        <f aca="false">IF(AV16="液态 Liquid",0.3134*AW27/AW24/SQRT(AW31),"")</f>
        <v/>
      </c>
      <c r="AX29" s="582"/>
      <c r="AY29" s="576" t="str">
        <f aca="false">IF(AX16="液态 Liquid",0.3134*AY27/AY24/SQRT(AY31),"")</f>
        <v/>
      </c>
      <c r="AZ29" s="582"/>
      <c r="BA29" s="576" t="str">
        <f aca="false">IF(AZ16="液态 Liquid",0.3134*BA27/BA24/SQRT(BA31),"")</f>
        <v/>
      </c>
      <c r="BB29" s="576"/>
      <c r="BC29" s="576" t="str">
        <f aca="false">IF(BB16="液态 Liquid",0.3134*BC27/BC24/SQRT(BC31),"")</f>
        <v/>
      </c>
      <c r="BD29" s="582"/>
      <c r="BE29" s="576" t="n">
        <f aca="false">IF(BD16="液态 Liquid",0.3134*BE27/BE24/SQRT(BE31),"")</f>
        <v>2286037.29290804</v>
      </c>
      <c r="BF29" s="582"/>
      <c r="BG29" s="576" t="n">
        <f aca="false">IF(BF16="液态 Liquid",0.3134*BG27/BG24/SQRT(BG31),"")</f>
        <v>315040.783506504</v>
      </c>
      <c r="BH29" s="582"/>
      <c r="BI29" s="576" t="str">
        <f aca="false">IF(BH16="液态 Liquid",0.3134*BI27/BI24/SQRT(BI31),"")</f>
        <v/>
      </c>
      <c r="BJ29" s="582"/>
      <c r="BK29" s="576" t="str">
        <f aca="false">IF(BJ16="液态 Liquid",0.3134*BK27/BK24/SQRT(BK31),"")</f>
        <v/>
      </c>
      <c r="BL29" s="582"/>
      <c r="BM29" s="576" t="str">
        <f aca="false">IF(BL16="液态 Liquid",0.3134*BM27/BM24/SQRT(BM31),"")</f>
        <v/>
      </c>
      <c r="BN29" s="582"/>
      <c r="BO29" s="576" t="str">
        <f aca="false">IF(BN16="液态 Liquid",0.3134*BO27/BO24/SQRT(BO31),"")</f>
        <v/>
      </c>
      <c r="BP29" s="582"/>
      <c r="BQ29" s="576" t="str">
        <f aca="false">IF(BP16="液态 Liquid",0.3134*BQ27/BQ24/SQRT(BQ31),"")</f>
        <v/>
      </c>
      <c r="BR29" s="582"/>
      <c r="BS29" s="576" t="str">
        <f aca="false">IF(BR16="液态 Liquid",0.3134*BS27/BS24/SQRT(BS31),"")</f>
        <v/>
      </c>
      <c r="BT29" s="582"/>
      <c r="BU29" s="576" t="str">
        <f aca="false">IF(BT16="液态 Liquid",0.3134*BU27/BU24/SQRT(BU31),"")</f>
        <v/>
      </c>
      <c r="BV29" s="582"/>
      <c r="BW29" s="576" t="str">
        <f aca="false">IF(BV16="液态 Liquid",0.3134*BW27/BW24/SQRT(BW31),"")</f>
        <v/>
      </c>
      <c r="BX29" s="582"/>
      <c r="BY29" s="576" t="str">
        <f aca="false">IF(BX16="液态 Liquid",0.3134*BY27/BY24/SQRT(BY31),"")</f>
        <v/>
      </c>
      <c r="BZ29" s="582"/>
      <c r="CA29" s="576" t="str">
        <f aca="false">IF(BZ16="液态 Liquid",0.3134*CA27/CA24/SQRT(CA31),"")</f>
        <v/>
      </c>
      <c r="CB29" s="582"/>
      <c r="CC29" s="576" t="str">
        <f aca="false">IF(CB16="液态 Liquid",0.3134*CC27/CC24/SQRT(CC31),"")</f>
        <v/>
      </c>
      <c r="CD29" s="582"/>
      <c r="CE29" s="576" t="str">
        <f aca="false">IF(CD16="液态 Liquid",0.3134*CE27/CE24/SQRT(CE31),"")</f>
        <v/>
      </c>
      <c r="CF29" s="582"/>
      <c r="CG29" s="576" t="str">
        <f aca="false">IF(CF16="液态 Liquid",0.3134*CG27/CG24/SQRT(CG31),"")</f>
        <v/>
      </c>
      <c r="CH29" s="582"/>
      <c r="CI29" s="576" t="str">
        <f aca="false">IF(CH16="液态 Liquid",0.3134*CI27/CI24/SQRT(CI31),"")</f>
        <v/>
      </c>
      <c r="CJ29" s="582"/>
      <c r="CK29" s="576" t="str">
        <f aca="false">IF(CJ16="液态 Liquid",0.3134*CK27/CK24/SQRT(CK31),"")</f>
        <v/>
      </c>
      <c r="CL29" s="585"/>
    </row>
    <row r="30" s="460" customFormat="true" ht="15.65" hidden="false" customHeight="false" outlineLevel="0" collapsed="false">
      <c r="A30" s="587" t="s">
        <v>876</v>
      </c>
      <c r="B30" s="574" t="n">
        <v>1</v>
      </c>
      <c r="C30" s="459"/>
      <c r="D30" s="574" t="n">
        <v>1</v>
      </c>
      <c r="E30" s="459" t="n">
        <v>1</v>
      </c>
      <c r="F30" s="574"/>
      <c r="G30" s="459" t="n">
        <v>1</v>
      </c>
      <c r="H30" s="459"/>
      <c r="I30" s="588" t="n">
        <v>1</v>
      </c>
      <c r="J30" s="459"/>
      <c r="K30" s="588"/>
      <c r="L30" s="459"/>
      <c r="M30" s="588"/>
      <c r="N30" s="459"/>
      <c r="O30" s="588"/>
      <c r="P30" s="459"/>
      <c r="Q30" s="588"/>
      <c r="AC30" s="460" t="n">
        <f aca="false">'安全阀选型(基础设计)'!AC28</f>
        <v>1</v>
      </c>
      <c r="AI30" s="460" t="n">
        <f aca="false">'安全阀选型(基础设计)'!AI28</f>
        <v>1</v>
      </c>
      <c r="AJ30" s="589"/>
      <c r="AK30" s="589"/>
      <c r="AS30" s="460" t="n">
        <v>1</v>
      </c>
      <c r="BC30" s="574" t="n">
        <v>1</v>
      </c>
      <c r="BE30" s="460" t="n">
        <v>1</v>
      </c>
      <c r="BG30" s="460" t="n">
        <v>1</v>
      </c>
      <c r="CL30" s="463"/>
    </row>
    <row r="31" s="590" customFormat="true" ht="15" hidden="false" customHeight="false" outlineLevel="0" collapsed="false">
      <c r="A31" s="590" t="s">
        <v>877</v>
      </c>
      <c r="B31" s="591" t="n">
        <f aca="false">IF(B16&lt;&gt;"",IF(B16="液态 Liquid",0,IF(B4="饱和蒸汽",IF(B6&lt;=12,B27/0.235/(10.2*B6+1),B27/0.235/(10.2*B6+1)/SQRT(2.1*B23/(10.2*B6+1))),IF(B4="过热蒸汽",IF(B6&lt;=12,B27/0.235/(10.2*B6+1)/SQRT(1000/(1000+2.7*B10)),B27/0.235/(10.2*B6+1)/SQRT(2.1*B23/(10.2*B6+1))),IF(B9/B15&gt;POWER(2/(B19+1),B19/(B19-1)),0.0179*B27*SQRT(B22*B13/B18)/B28/B15/SQRT(B19/(B19-1)*(POWER(B9/B15,2/B19)-POWER(B9/B15,(B19+1)/B19))),13.16*B27/B20/B28/B15*SQRT(B22*B13/B18))))),"")</f>
        <v>3957.36859223177</v>
      </c>
      <c r="C31" s="591" t="n">
        <f aca="false">IF(B16&lt;&gt;"",IF(B16="气态 Gas",0,0.196*C27/C30/B28/SQRT(C23*(B15-B9))),"")</f>
        <v>0</v>
      </c>
      <c r="D31" s="592" t="n">
        <f aca="false">IF(D16&lt;&gt;"",IF(D16="气态 Gas",0,0.196*D27/D30/D28/SQRT(D23*(D15-D9))),"")</f>
        <v>2989.49480798739</v>
      </c>
      <c r="E31" s="591" t="n">
        <f aca="false">IF(D16&lt;&gt;"",IF(D16="气态 Gas",0,0.196*E27/E30/D28/SQRT(E23*(D15-D9))),"")</f>
        <v>332.166089776377</v>
      </c>
      <c r="F31" s="591" t="n">
        <f aca="false">IF(F16&lt;&gt;"",IF(F16="液态 Liquid",0,IF(F4="饱和蒸汽",IF(F6&lt;=12,F27/0.235/(10.2*F6+1),F27/0.235/(10.2*F6+1)/SQRT(2.1*F23/(10.2*F6+1))),IF(F4="过热蒸汽",IF(F6&lt;=12,F27/0.235/(10.2*F6+1)/SQRT(1000/(1000+2.7*F10)),F27/0.235/(10.2*F6+1)/SQRT(2.1*F23/(10.2*F6+1))),IF(F9/F15&gt;POWER(2/(F19+1),F19/(F19-1)),0.0179*F27*SQRT(F22*F13/F18)/F28/F15/SQRT(F19/(F19-1)*(POWER(F9/F15,2/F19)-POWER(F9/F15,(F19+1)/F19))),13.16*F27/F20/F28/F15*SQRT(F22*F13/F18))))),"")</f>
        <v>425.660871243372</v>
      </c>
      <c r="G31" s="591" t="n">
        <f aca="false">IF(F16&lt;&gt;"",IF(F16="气态 Gas",0,0.196*G27/G30/F28/SQRT(G23*(F15-F9))),"")</f>
        <v>742.555221117041</v>
      </c>
      <c r="H31" s="591" t="n">
        <f aca="false">IF(H16&lt;&gt;"",IF(H16="液态 Liquid",0,IF(H4="饱和蒸汽",IF(H6&lt;=12,H27/0.235/(10.2*H6+1),H27/0.235/(10.2*H6+1)/SQRT(2.1*H23/(10.2*H6+1))),IF(H4="过热蒸汽",IF(H6&lt;=12,H27/0.235/(10.2*H6+1)/SQRT(1000/(1000+2.7*H10)),H27/0.235/(10.2*H6+1)/SQRT(2.1*H23/(10.2*H6+1))),IF(H9/H15&gt;POWER(2/(H19+1),H19/(H19-1)),0.0179*H27*SQRT(H22*H13/H18)/H28/H15/SQRT(H19/(H19-1)*(POWER(H9/H15,2/H19)-POWER(H9/H15,(H19+1)/H19))),13.16*H27/H20/H28/H15*SQRT(H22*H13/H18))))),"")</f>
        <v>664.149767246365</v>
      </c>
      <c r="I31" s="591" t="n">
        <f aca="false">IF(H16&lt;&gt;"",IF(H16="气态 Gas",0,0.196*I27/I30/H28/SQRT(I23*(H15-H9))),"")</f>
        <v>0</v>
      </c>
      <c r="J31" s="591" t="n">
        <f aca="false">IF(J16&lt;&gt;"",IF(J16="液态 Liquid",0,IF(J4="饱和蒸汽",IF(J6&lt;=12,J27/0.235/(10.2*J6+1),J27/0.235/(10.2*J6+1)/SQRT(2.1*J23/(10.2*J6+1))),IF(J4="过热蒸汽",IF(J6&lt;=12,J27/0.235/(10.2*J6+1)/SQRT(1000/(1000+2.7*J10)),J27/0.235/(10.2*J6+1)/SQRT(2.1*J23/(10.2*J6+1))),IF(J9/J15&gt;POWER(2/(J19+1),J19/(J19-1)),0.0179*J27*SQRT(J22*J13/J18)/J28/J15/SQRT(J19/(J19-1)*(POWER(J9/J15,2/J19)-POWER(J9/J15,(J19+1)/J19))),13.16*J27/J20/J28/J15*SQRT(J22*J13/J18))))),"")</f>
        <v>611.267563922538</v>
      </c>
      <c r="K31" s="591" t="n">
        <f aca="false">IF(J16&lt;&gt;"",IF(J16="气态 Gas",0,0.196*K27/K30/J28/SQRT(K23*(J15-J9))),"")</f>
        <v>0</v>
      </c>
      <c r="L31" s="591" t="n">
        <f aca="false">IF(L16&lt;&gt;"",IF(L16="液态 Liquid",0,IF(L4="饱和蒸汽",IF(L6&lt;=12,L27/0.235/(10.2*L6+1),L27/0.235/(10.2*L6+1)/SQRT(2.1*L23/(10.2*L6+1))),IF(L4="过热蒸汽",IF(L6&lt;=12,L27/0.235/(10.2*L6+1)/SQRT(1000/(1000+2.7*L10)),L27/0.235/(10.2*L6+1)/SQRT(2.1*L23/(10.2*L6+1))),IF(L9/L15&gt;POWER(2/(L19+1),L19/(L19-1)),0.0179*L27*SQRT(L22*L13/L18)/L28/L15/SQRT(L19/(L19-1)*(POWER(L9/L15,2/L19)-POWER(L9/L15,(L19+1)/L19))),13.16*L27/L20/L28/L15*SQRT(L22*L13/L18))))),"")</f>
        <v>5295.69477027676</v>
      </c>
      <c r="M31" s="591" t="n">
        <f aca="false">IF(L16&lt;&gt;"",IF(L16="气态 Gas",0,0.196*M27/M30/L28/SQRT(M23*(L15-L9))),"")</f>
        <v>0</v>
      </c>
      <c r="N31" s="591" t="n">
        <f aca="false">IF(N16&lt;&gt;"",IF(N16="液态 Liquid",0,IF(N4="饱和蒸汽",IF(N6&lt;=12,N27/0.235/(10.2*N6+1),N27/0.235/(10.2*N6+1)/SQRT(2.1*N23/(10.2*N6+1))),IF(N4="过热蒸汽",IF(N6&lt;=12,N27/0.235/(10.2*N6+1)/SQRT(1000/(1000+2.7*N10)),N27/0.235/(10.2*N6+1)/SQRT(2.1*N23/(10.2*N6+1))),IF(N9/N15&gt;POWER(2/(N19+1),N19/(N19-1)),0.0179*N27*SQRT(N22*N13/N18)/N28/N15/SQRT(N19/(N19-1)*(POWER(N9/N15,2/N19)-POWER(N9/N15,(N19+1)/N19))),13.16*N27/N20/N28/N15*SQRT(N22*N13/N18))))),"")</f>
        <v>10019.994319875</v>
      </c>
      <c r="O31" s="591" t="n">
        <f aca="false">IF(N16&lt;&gt;"",IF(N16="气态 Gas",0,0.196*O27/O30/N28/SQRT(O23*(N15-N9))),"")</f>
        <v>0</v>
      </c>
      <c r="P31" s="591" t="n">
        <f aca="false">IF(P16&lt;&gt;"",IF(P16="液态 Liquid",0,IF(P4="饱和蒸汽",IF(P6&lt;=12,P27/0.235/(10.2*P6+1),P27/0.235/(10.2*P6+1)/SQRT(2.1*P23/(10.2*P6+1))),IF(P4="过热蒸汽",IF(P6&lt;=12,P27/0.235/(10.2*P6+1)/SQRT(1000/(1000+2.7*P10)),P27/0.235/(10.2*P6+1)/SQRT(2.1*P23/(10.2*P6+1))),IF(P9/P15&gt;POWER(2/(P19+1),P19/(P19-1)),0.0179*P27*SQRT(P22*P13/P18)/P28/P15/SQRT(P19/(P19-1)*(POWER(P9/P15,2/P19)-POWER(P9/P15,(P19+1)/P19))),13.16*P27/P20/P28/P15*SQRT(P22*P13/P18))))),"")</f>
        <v>9045.21126752743</v>
      </c>
      <c r="Q31" s="591"/>
      <c r="R31" s="591" t="n">
        <f aca="false">0.19*R27/R15/R28</f>
        <v>1157.62896622313</v>
      </c>
      <c r="S31" s="591"/>
      <c r="T31" s="591" t="n">
        <f aca="false">0.19*T27/T15/T28</f>
        <v>1157.62896622313</v>
      </c>
      <c r="U31" s="591"/>
      <c r="V31" s="591" t="n">
        <f aca="false">0.19*V27/V15/V28</f>
        <v>2081.56114439019</v>
      </c>
      <c r="W31" s="591"/>
      <c r="X31" s="591" t="n">
        <f aca="false">0.19*X27/X15/X28</f>
        <v>1798.49170305141</v>
      </c>
      <c r="Y31" s="591" t="n">
        <f aca="false">IF(X16&lt;&gt;"",IF(X16="气态 Gas",0,0.196*Y27/Y30/X28/SQRT(Y23*(X15-X9))),"")</f>
        <v>0</v>
      </c>
      <c r="Z31" s="591" t="n">
        <f aca="false">IF(Z16&lt;&gt;"",IF(Z16="液态 Liquid",0,IF(Z4="饱和蒸汽",IF(Z6&lt;=12,Z27/0.235/(10.2*Z6+1),Z27/0.235/(10.2*Z6+1)/SQRT(2.1*Z23/(10.2*Z6+1))),IF(Z4="过热蒸汽",IF(Z6&lt;=12,Z27/0.235/(10.2*Z6+1)/SQRT(1000/(1000+2.7*Z10)),Z27/0.235/(10.2*Z6+1)/SQRT(2.1*Z23/(10.2*Z6+1))),IF(Z9/Z15&gt;POWER(2/(Z19+1),Z19/(Z19-1)),0.0179*Z27*SQRT(Z22*Z13/Z18)/Z28/Z15/SQRT(Z19/(Z19-1)*(POWER(Z9/Z15,2/Z19)-POWER(Z9/Z15,(Z19+1)/Z19))),13.16*Z27/Z20/Z28/Z15*SQRT(Z22*Z13/Z18))))),"")</f>
        <v>2207.73022981573</v>
      </c>
      <c r="AA31" s="591" t="n">
        <f aca="false">IF(Z16&lt;&gt;"",IF(Z16="气态 Gas",0,0.196*AA27/AA30/Z28/SQRT(AA23*(Z15-Z9))),"")</f>
        <v>0</v>
      </c>
      <c r="AB31" s="591" t="n">
        <f aca="false">IF(AB16&lt;&gt;"",IF(AB16="液态 Liquid",0,IF(AB4="饱和蒸汽",IF(AB6&lt;=12,AB27/0.235/(10.2*AB6+1),AB27/0.235/(10.2*AB6+1)/SQRT(2.1*AB23/(10.2*AB6+1))),IF(AB4="过热蒸汽",IF(AB6&lt;=12,AB27/0.235/(10.2*AB6+1)/SQRT(1000/(1000+2.7*AB10)),AB27/0.235/(10.2*AB6+1)/SQRT(2.1*AB23/(10.2*AB6+1))),IF(AB9/AB15&gt;POWER(2/(AB19+1),AB19/(AB19-1)),0.0179*AB27*SQRT(AB22*AB13/AB18)/AB28/AB15/SQRT(AB19/(AB19-1)*(POWER(AB9/AB15,2/AB19)-POWER(AB9/AB15,(AB19+1)/AB19))),13.16*AB27/AB20/AB28/AB15*SQRT(AB22*AB13/AB18))))),"")</f>
        <v>0</v>
      </c>
      <c r="AC31" s="591" t="n">
        <f aca="false">IF(AB16&lt;&gt;"",IF(AB16="气态 Gas",0,0.196*AC27/AC30/AB28/SQRT(AC23*(AB15-AB9))),"")</f>
        <v>16.7677294196778</v>
      </c>
      <c r="AD31" s="591" t="n">
        <f aca="false">IF(AD16&lt;&gt;"",IF(AD16="液态 Liquid",0,IF(AD4="饱和蒸汽",IF(AD6&lt;=12,AD27/0.235/(10.2*AD6+1),AD27/0.235/(10.2*AD6+1)/SQRT(2.1*AD23/(10.2*AD6+1))),IF(AD4="过热蒸汽",IF(AD6&lt;=12,AD27/0.235/(10.2*AD6+1)/SQRT(1000/(1000+2.7*AD10)),AD27/0.235/(10.2*AD6+1)/SQRT(2.1*AD23/(10.2*AD6+1))),IF(AD9/AD15&gt;POWER(2/(AD19+1),AD19/(AD19-1)),0.0179*AD27*SQRT(AD22*AD13/AD18)/AD28/AD15/SQRT(AD19/(AD19-1)*(POWER(AD9/AD15,2/AD19)-POWER(AD9/AD15,(AD19+1)/AD19))),13.16*AD27/AD20/AD28/AD15*SQRT(AD22*AD13/AD18))))),"")</f>
        <v>352890.66478889</v>
      </c>
      <c r="AE31" s="591" t="n">
        <f aca="false">IF(AD16&lt;&gt;"",IF(AD16="气态 Gas",0,0.196*AE27/AE30/AD28/SQRT(AE23*(AD15-AD9))),"")</f>
        <v>0</v>
      </c>
      <c r="AF31" s="591" t="n">
        <f aca="false">IF(AF16&lt;&gt;"",IF(AF16="液态 Liquid",0,IF(AF4="饱和蒸汽",IF(AF6&lt;=12,AF27/0.235/(10.2*AF6+1),AF27/0.235/(10.2*AF6+1)/SQRT(2.1*AF23/(10.2*AF6+1))),IF(AF4="过热蒸汽",IF(AF6&lt;=12,AF27/0.235/(10.2*AF6+1)/SQRT(1000/(1000+2.7*AF10)),AF27/0.235/(10.2*AF6+1)/SQRT(2.1*AF23/(10.2*AF6+1))),IF(AF9/AF15&gt;POWER(2/(AF19+1),AF19/(AF19-1)),0.0179*AF27*SQRT(AF22*AF13/AF18)/AF28/AF15/SQRT(AF19/(AF19-1)*(POWER(AF9/AF15,2/AF19)-POWER(AF9/AF15,(AF19+1)/AF19))),13.16*AF27/AF20/AF28/AF15*SQRT(AF22*AF13/AF18))))),"")</f>
        <v>2404.52317675454</v>
      </c>
      <c r="AG31" s="591" t="n">
        <f aca="false">IF(AF16&lt;&gt;"",IF(AF16="气态 Gas",0,0.196*AG27/AG30/AF28/SQRT(AG23*(AF15-AF9))),"")</f>
        <v>0</v>
      </c>
      <c r="AH31" s="591" t="n">
        <f aca="false">IF(AH16&lt;&gt;"",IF(AH16="液态 Liquid",0,IF(AH4="饱和蒸汽",IF(AH6&lt;=12,AH27/0.235/(10.2*AH6+1),AH27/0.235/(10.2*AH6+1)/SQRT(2.1*AH23/(10.2*AH6+1))),IF(AH4="过热蒸汽",IF(AH6&lt;=12,AH27/0.235/(10.2*AH6+1)/SQRT(1000/(1000+2.7*AH10)),AH27/0.235/(10.2*AH6+1)/SQRT(2.1*AH23/(10.2*AH6+1))),IF(AH9/AH15&gt;POWER(2/(AH19+1),AH19/(AH19-1)),0.0179*AH27*SQRT(AH22*AH13/AH18)/AH28/AH15/SQRT(AH19/(AH19-1)*(POWER(AH9/AH15,2/AH19)-POWER(AH9/AH15,(AH19+1)/AH19))),13.16*AH27/AH20/AH28/AH15*SQRT(AH22*AH13/AH18))))),"")</f>
        <v>0</v>
      </c>
      <c r="AI31" s="591" t="n">
        <f aca="false">IF(AH16&lt;&gt;"",IF(AH16="气态 Gas",0,0.196*AI27/AI30/AH28/SQRT(AI23*(AH15-AH9))),"")</f>
        <v>153.517851687407</v>
      </c>
      <c r="AJ31" s="593"/>
      <c r="AK31" s="593"/>
      <c r="AL31" s="591" t="e">
        <f aca="false">IF(AL16&lt;&gt;"",IF(AL16="液态 Liquid",0,IF(AL4="饱和蒸汽",IF(AL6&lt;=12,AL27/0.235/(10.2*AL6+1),AL27/0.235/(10.2*AL6+1)/SQRT(2.1*AL23/(10.2*AL6+1))),IF(AL4="过热蒸汽",IF(AL6&lt;=12,AL27/0.235/(10.2*AL6+1)/SQRT(1000/(1000+2.7*AL10)),AL27/0.235/(10.2*AL6+1)/SQRT(2.1*AL23/(10.2*AL6+1))),IF(AL9/AL15&gt;POWER(2/(AL19+1),AL19/(AL19-1)),0.0179*AL27*SQRT(AL22*AL13/AL18)/AL28/AL15/SQRT(AL19/(AL19-1)*(POWER(AL9/AL15,2/AL19)-POWER(AL9/AL15,(AL19+1)/AL19))),13.16*AL27/AL20/AL28/AL15*SQRT(AL22*AL13/AL18))))),"")</f>
        <v>#VALUE!</v>
      </c>
      <c r="AM31" s="591" t="n">
        <f aca="false">IF(AL16&lt;&gt;"",IF(AL16="气态 Gas",0,0.196*AM27/AM30/AL28/SQRT(AM23*(AL15-AL9))),"")</f>
        <v>0</v>
      </c>
      <c r="AN31" s="591" t="e">
        <f aca="false">IF(AN16&lt;&gt;"",IF(AN16="液态 Liquid",0,IF(AN4="饱和蒸汽",IF(AN6&lt;=12,AN27/0.235/(10.2*AN6+1),AN27/0.235/(10.2*AN6+1)/SQRT(2.1*AN23/(10.2*AN6+1))),IF(AN4="过热蒸汽",IF(AN6&lt;=12,AN27/0.235/(10.2*AN6+1)/SQRT(1000/(1000+2.7*AN10)),AN27/0.235/(10.2*AN6+1)/SQRT(2.1*AN23/(10.2*AN6+1))),IF(AN9/AN15&gt;POWER(2/(AN19+1),AN19/(AN19-1)),0.0179*AN27*SQRT(AN22*AN13/AN18)/AN28/AN15/SQRT(AN19/(AN19-1)*(POWER(AN9/AN15,2/AN19)-POWER(AN9/AN15,(AN19+1)/AN19))),13.16*AN27/AN20/AN28/AN15*SQRT(AN22*AN13/AN18))))),"")</f>
        <v>#VALUE!</v>
      </c>
      <c r="AO31" s="591" t="n">
        <f aca="false">IF(AN16&lt;&gt;"",IF(AN16="气态 Gas",0,0.196*AO27/AO30/AN28/SQRT(AO23*(AN15-AN9))),"")</f>
        <v>0</v>
      </c>
      <c r="AP31" s="591" t="e">
        <f aca="false">IF(AP16&lt;&gt;"",IF(AP16="液态 Liquid",0,IF(AP4="饱和蒸汽",IF(AP6&lt;=12,AP27/0.235/(10.2*AP6+1),AP27/0.235/(10.2*AP6+1)/SQRT(2.1*AP23/(10.2*AP6+1))),IF(AP4="过热蒸汽",IF(AP6&lt;=12,AP27/0.235/(10.2*AP6+1)/SQRT(1000/(1000+2.7*AP10)),AP27/0.235/(10.2*AP6+1)/SQRT(2.1*AP23/(10.2*AP6+1))),IF(AP9/AP15&gt;POWER(2/(AP19+1),AP19/(AP19-1)),0.0179*AP27*SQRT(AP22*AP13/AP18)/AP28/AP15/SQRT(AP19/(AP19-1)*(POWER(AP9/AP15,2/AP19)-POWER(AP9/AP15,(AP19+1)/AP19))),13.16*AP27/AP20/AP28/AP15*SQRT(AP22*AP13/AP18))))),"")</f>
        <v>#VALUE!</v>
      </c>
      <c r="AQ31" s="591" t="n">
        <f aca="false">IF(AP16&lt;&gt;"",IF(AP16="气态 Gas",0,0.196*AQ27/AQ30/AP28/SQRT(AQ23*(AP15-AP9))),"")</f>
        <v>0</v>
      </c>
      <c r="AR31" s="591" t="n">
        <f aca="false">IF(AR16&lt;&gt;"",IF(AR16="液态 Liquid",0,IF(AR4="饱和蒸汽",IF(AR6&lt;=12,AR27/0.235/(10.2*AR6+1),AR27/0.235/(10.2*AR6+1)/SQRT(2.1*AR23/(10.2*AR6+1))),IF(AR4="过热蒸汽",IF(AR6&lt;=12,AR27/0.235/(10.2*AR6+1)/SQRT(1000/(1000+2.7*AR10)),AR27/0.235/(10.2*AR6+1)/SQRT(2.1*AR23/(10.2*AR6+1))),IF(AR9/AR15&gt;POWER(2/(AR19+1),AR19/(AR19-1)),0.0179*AR27*SQRT(AR22*AR13/AR18)/AR28/AR15/SQRT(AR19/(AR19-1)*(POWER(AR9/AR15,2/AR19)-POWER(AR9/AR15,(AR19+1)/AR19))),13.16*AR27/AR20/AR28/AR15*SQRT(AR22*AR13/AR18))))),"")</f>
        <v>0</v>
      </c>
      <c r="AS31" s="591" t="e">
        <f aca="false">IF(AR16&lt;&gt;"",IF(AR16="气态 Gas",0,0.196*AS27/AS30/AR28/SQRT(AS23*(AR15-AR9))),"")</f>
        <v>#VALUE!</v>
      </c>
      <c r="AT31" s="591" t="e">
        <f aca="false">IF(AT16&lt;&gt;"",IF(AT16="液态 Liquid",0,IF(AT4="饱和蒸汽",IF(AT6&lt;=12,AT27/0.235/(10.2*AT6+1),AT27/0.235/(10.2*AT6+1)/SQRT(2.1*AT23/(10.2*AT6+1))),IF(AT4="过热蒸汽",IF(AT6&lt;=12,AT27/0.235/(10.2*AT6+1)/SQRT(1000/(1000+2.7*AT10)),AT27/0.235/(10.2*AT6+1)/SQRT(2.1*AT23/(10.2*AT6+1))),IF(AT9/AT15&gt;POWER(2/(AT19+1),AT19/(AT19-1)),0.0179*AT27*SQRT(AT22*AT13/AT18)/AT28/AT15/SQRT(AT19/(AT19-1)*(POWER(AT9/AT15,2/AT19)-POWER(AT9/AT15,(AT19+1)/AT19))),13.16*AT27/AT20/AT28/AT15*SQRT(AT22*AT13/AT18))))),"")</f>
        <v>#VALUE!</v>
      </c>
      <c r="AU31" s="591" t="n">
        <f aca="false">IF(AT16&lt;&gt;"",IF(AT16="气态 Gas",0,0.196*AU27/AU30/AT28/SQRT(AU23*(AT15-AT9))),"")</f>
        <v>0</v>
      </c>
      <c r="AV31" s="591" t="e">
        <f aca="false">IF(AV16&lt;&gt;"",IF(AV16="液态 Liquid",0,IF(AV4="饱和蒸汽",IF(AV6&lt;=12,AV27/0.235/(10.2*AV6+1),AV27/0.235/(10.2*AV6+1)/SQRT(2.1*AV23/(10.2*AV6+1))),IF(AV4="过热蒸汽",IF(AV6&lt;=12,AV27/0.235/(10.2*AV6+1)/SQRT(1000/(1000+2.7*AV10)),AV27/0.235/(10.2*AV6+1)/SQRT(2.1*AV23/(10.2*AV6+1))),IF(AV9/AV15&gt;POWER(2/(AV19+1),AV19/(AV19-1)),0.0179*AV27*SQRT(AV22*AV13/AV18)/AV28/AV15/SQRT(AV19/(AV19-1)*(POWER(AV9/AV15,2/AV19)-POWER(AV9/AV15,(AV19+1)/AV19))),13.16*AV27/AV20/AV28/AV15*SQRT(AV22*AV13/AV18))))),"")</f>
        <v>#VALUE!</v>
      </c>
      <c r="AW31" s="591" t="n">
        <f aca="false">IF(AV16&lt;&gt;"",IF(AV16="气态 Gas",0,0.196*AW27/AW30/AV28/SQRT(AW23*(AV15-AV9))),"")</f>
        <v>0</v>
      </c>
      <c r="AX31" s="591" t="e">
        <f aca="false">IF(AX16&lt;&gt;"",IF(AX16="液态 Liquid",0,IF(AX4="饱和蒸汽",IF(AX6&lt;=12,AX27/0.235/(10.2*AX6+1),AX27/0.235/(10.2*AX6+1)/SQRT(2.1*AX23/(10.2*AX6+1))),IF(AX4="过热蒸汽",IF(AX6&lt;=12,AX27/0.235/(10.2*AX6+1)/SQRT(1000/(1000+2.7*AX10)),AX27/0.235/(10.2*AX6+1)/SQRT(2.1*AX23/(10.2*AX6+1))),IF(AX9/AX15&gt;POWER(2/(AX19+1),AX19/(AX19-1)),0.0179*AX27*SQRT(AX22*AX13/AX18)/AX28/AX15/SQRT(AX19/(AX19-1)*(POWER(AX9/AX15,2/AX19)-POWER(AX9/AX15,(AX19+1)/AX19))),13.16*AX27/AX20/AX28/AX15*SQRT(AX22*AX13/AX18))))),"")</f>
        <v>#VALUE!</v>
      </c>
      <c r="AY31" s="591" t="n">
        <f aca="false">IF(AX16&lt;&gt;"",IF(AX16="气态 Gas",0,0.196*AY27/AY30/AX28/SQRT(AY23*(AX15-AX9))),"")</f>
        <v>0</v>
      </c>
      <c r="AZ31" s="591" t="e">
        <f aca="false">IF(AZ16&lt;&gt;"",IF(AZ16="液态 Liquid",0,IF(AZ4="饱和蒸汽",IF(AZ6&lt;=12,AZ27/0.235/(10.2*AZ6+1),AZ27/0.235/(10.2*AZ6+1)/SQRT(2.1*AZ23/(10.2*AZ6+1))),IF(AZ4="过热蒸汽",IF(AZ6&lt;=12,AZ27/0.235/(10.2*AZ6+1)/SQRT(1000/(1000+2.7*AZ10)),AZ27/0.235/(10.2*AZ6+1)/SQRT(2.1*AZ23/(10.2*AZ6+1))),IF(AZ9/AZ15&gt;POWER(2/(AZ19+1),AZ19/(AZ19-1)),0.0179*AZ27*SQRT(AZ22*AZ13/AZ18)/AZ28/AZ15/SQRT(AZ19/(AZ19-1)*(POWER(AZ9/AZ15,2/AZ19)-POWER(AZ9/AZ15,(AZ19+1)/AZ19))),13.16*AZ27/AZ20/AZ28/AZ15*SQRT(AZ22*AZ13/AZ18))))),"")</f>
        <v>#VALUE!</v>
      </c>
      <c r="BA31" s="591" t="n">
        <f aca="false">IF(AZ16&lt;&gt;"",IF(AZ16="气态 Gas",0,0.196*BA27/BA30/AZ28/SQRT(BA23*(AZ15-AZ9))),"")</f>
        <v>0</v>
      </c>
      <c r="BB31" s="591" t="n">
        <f aca="false">IF(BB16&lt;&gt;"",IF(BB16="液态 Liquid",0,IF(BB4="饱和蒸汽",IF(BB6&lt;=12,BB27/0.235/(10.2*BB6+1),BB27/0.235/(10.2*BB6+1)/SQRT(2.1*BB23/(10.2*BB6+1))),IF(BB4="过热蒸汽",IF(BB6&lt;=12,BB27/0.235/(10.2*BB6+1)/SQRT(1000/(1000+2.7*BB10)),BB27/0.235/(10.2*BB6+1)/SQRT(2.1*BB23/(10.2*BB6+1))),IF(BB9/BB15&gt;POWER(2/(BB19+1),BB19/(BB19-1)),0.0179*BB27*SQRT(BB22*BB13/BB18)/BB28/BB15/SQRT(BB19/(BB19-1)*(POWER(BB9/BB15,2/BB19)-POWER(BB9/BB15,(BB19+1)/BB19))),13.16*BB27/BB20/BB28/BB15*SQRT(BB22*BB13/BB18))))),"")</f>
        <v>1007.9755286847</v>
      </c>
      <c r="BC31" s="591" t="n">
        <f aca="false">IF(BB16&lt;&gt;"",IF(BB16="气态 Gas",0,0.196*BC27/BC30/BB28/SQRT(BC23*(BB15-BB9))),"")</f>
        <v>4063.29984223968</v>
      </c>
      <c r="BD31" s="591" t="n">
        <f aca="false">IF(BD16&lt;&gt;"",IF(BD16="液态 Liquid",0,IF(BD4="饱和蒸汽",IF(BD6&lt;=12,BD27/0.235/(10.2*BD6+1),BD27/0.235/(10.2*BD6+1)/SQRT(2.1*BD23/(10.2*BD6+1))),IF(BD4="过热蒸汽",IF(BD6&lt;=12,BD27/0.235/(10.2*BD6+1)/SQRT(1000/(1000+2.7*BD10)),BD27/0.235/(10.2*BD6+1)/SQRT(2.1*BD23/(10.2*BD6+1))),IF(BD9/BD15&gt;POWER(2/(BD19+1),BD19/(BD19-1)),0.0179*BD27*SQRT(BD22*BD13/BD18)/BD28/BD15/SQRT(BD19/(BD19-1)*(POWER(BD9/BD15,2/BD19)-POWER(BD9/BD15,(BD19+1)/BD19))),13.16*BD27/BD20/BD28/BD15*SQRT(BD22*BD13/BD18))))),"")</f>
        <v>0</v>
      </c>
      <c r="BE31" s="591" t="n">
        <f aca="false">IF(BD16&lt;&gt;"",IF(BD16="气态 Gas",0,0.196*BE27/BE30/BD28/SQRT(BE23*(BD15-BD9))),"")</f>
        <v>2689.80237188995</v>
      </c>
      <c r="BF31" s="591" t="n">
        <f aca="false">IF(BF16&lt;&gt;"",IF(BF16="液态 Liquid",0,IF(BF4="饱和蒸汽",IF(BF6&lt;=12,BF27/0.235/(10.2*BF6+1),BF27/0.235/(10.2*BF6+1)/SQRT(2.1*BF23/(10.2*BF6+1))),IF(BF4="过热蒸汽",IF(BF6&lt;=12,BF27/0.235/(10.2*BF6+1)/SQRT(1000/(1000+2.7*BF10)),BF27/0.235/(10.2*BF6+1)/SQRT(2.1*BF23/(10.2*BF6+1))),IF(BF9/BF15&gt;POWER(2/(BF19+1),BF19/(BF19-1)),0.0179*BF27*SQRT(BF22*BF13/BF18)/BF28/BF15/SQRT(BF19/(BF19-1)*(POWER(BF9/BF15,2/BF19)-POWER(BF9/BF15,(BF19+1)/BF19))),13.16*BF27/BF20/BF28/BF15*SQRT(BF22*BF13/BF18))))),"")</f>
        <v>0</v>
      </c>
      <c r="BG31" s="591" t="n">
        <f aca="false">IF(BF16&lt;&gt;"",IF(BF16="气态 Gas",0,0.196*BG27/BG30/BF28/SQRT(BG23*(BF15-BF9))),"")</f>
        <v>237.526156203586</v>
      </c>
      <c r="BH31" s="591" t="n">
        <f aca="false">IF(BH16&lt;&gt;"",IF(BH16="液态 Liquid",0,IF(BH4="饱和蒸汽",IF(BH6&lt;=12,BH27/0.235/(10.2*BH6+1),BH27/0.235/(10.2*BH6+1)/SQRT(2.1*BH23/(10.2*BH6+1))),IF(BH4="过热蒸汽",IF(BH6&lt;=12,BH27/0.235/(10.2*BH6+1)/SQRT(1000/(1000+2.7*BH10)),BH27/0.235/(10.2*BH6+1)/SQRT(2.1*BH23/(10.2*BH6+1))),IF(BH9/BH15&gt;POWER(2/(BH19+1),BH19/(BH19-1)),0.0179*BH27*SQRT(BH22*BH13/BH18)/BH28/BH15/SQRT(BH19/(BH19-1)*(POWER(BH9/BH15,2/BH19)-POWER(BH9/BH15,(BH19+1)/BH19))),13.16*BH27/BH20/BH28/BH15*SQRT(BH22*BH13/BH18))))),"")</f>
        <v>5371.25858506774</v>
      </c>
      <c r="BI31" s="591" t="n">
        <f aca="false">IF(BH16&lt;&gt;"",IF(BH16="气态 Gas",0,0.196*BI27/BI30/BH28/SQRT(BI23*(BH15-BH9))),"")</f>
        <v>0</v>
      </c>
      <c r="BJ31" s="591" t="str">
        <f aca="false">IF(BJ16&lt;&gt;"",IF(BJ16="液态 Liquid",0,IF(BJ4="饱和蒸汽",IF(BJ6&lt;=12,BJ27/0.235/(10.2*BJ6+1),BJ27/0.235/(10.2*BJ6+1)/SQRT(2.1*BJ23/(10.2*BJ6+1))),IF(BJ4="过热蒸汽",IF(BJ6&lt;=12,BJ27/0.235/(10.2*BJ6+1)/SQRT(1000/(1000+2.7*BJ10)),BJ27/0.235/(10.2*BJ6+1)/SQRT(2.1*BJ23/(10.2*BJ6+1))),IF(BJ9/BJ15&gt;POWER(2/(BJ19+1),BJ19/(BJ19-1)),0.0179*BJ27*SQRT(BJ22*BJ13/BJ18)/BJ28/BJ15/SQRT(BJ19/(BJ19-1)*(POWER(BJ9/BJ15,2/BJ19)-POWER(BJ9/BJ15,(BJ19+1)/BJ19))),13.16*BJ27/BJ20/BJ28/BJ15*SQRT(BJ22*BJ13/BJ18))))),"")</f>
        <v/>
      </c>
      <c r="BK31" s="591" t="str">
        <f aca="false">IF(BJ16&lt;&gt;"",IF(BJ16="气态 Gas",0,0.196*BK27/BK30/BJ28/SQRT(BK23*(BJ15-BJ9))),"")</f>
        <v/>
      </c>
      <c r="BL31" s="591" t="str">
        <f aca="false">IF(BL16&lt;&gt;"",IF(BL16="液态 Liquid",0,IF(BL4="饱和蒸汽",IF(BL6&lt;=12,BL27/0.235/(10.2*BL6+1),BL27/0.235/(10.2*BL6+1)/SQRT(2.1*BL23/(10.2*BL6+1))),IF(BL4="过热蒸汽",IF(BL6&lt;=12,BL27/0.235/(10.2*BL6+1)/SQRT(1000/(1000+2.7*BL10)),BL27/0.235/(10.2*BL6+1)/SQRT(2.1*BL23/(10.2*BL6+1))),IF(BL9/BL15&gt;POWER(2/(BL19+1),BL19/(BL19-1)),0.0179*BL27*SQRT(BL22*BL13/BL18)/BL28/BL15/SQRT(BL19/(BL19-1)*(POWER(BL9/BL15,2/BL19)-POWER(BL9/BL15,(BL19+1)/BL19))),13.16*BL27/BL20/BL28/BL15*SQRT(BL22*BL13/BL18))))),"")</f>
        <v/>
      </c>
      <c r="BM31" s="591" t="str">
        <f aca="false">IF(BL16&lt;&gt;"",IF(BL16="气态 Gas",0,0.196*BM27/BM30/BL28/SQRT(BM23*(BL15-BL9))),"")</f>
        <v/>
      </c>
      <c r="BN31" s="591" t="str">
        <f aca="false">IF(BN16&lt;&gt;"",IF(BN16="液态 Liquid",0,IF(BN4="饱和蒸汽",IF(BN6&lt;=12,BN27/0.235/(10.2*BN6+1),BN27/0.235/(10.2*BN6+1)/SQRT(2.1*BN23/(10.2*BN6+1))),IF(BN4="过热蒸汽",IF(BN6&lt;=12,BN27/0.235/(10.2*BN6+1)/SQRT(1000/(1000+2.7*BN10)),BN27/0.235/(10.2*BN6+1)/SQRT(2.1*BN23/(10.2*BN6+1))),IF(BN9/BN15&gt;POWER(2/(BN19+1),BN19/(BN19-1)),0.0179*BN27*SQRT(BN22*BN13/BN18)/BN28/BN15/SQRT(BN19/(BN19-1)*(POWER(BN9/BN15,2/BN19)-POWER(BN9/BN15,(BN19+1)/BN19))),13.16*BN27/BN20/BN28/BN15*SQRT(BN22*BN13/BN18))))),"")</f>
        <v/>
      </c>
      <c r="BO31" s="591" t="str">
        <f aca="false">IF(BN16&lt;&gt;"",IF(BN16="气态 Gas",0,0.196*BO27/BO30/BN28/SQRT(BO23*(BN15-BN9))),"")</f>
        <v/>
      </c>
      <c r="BP31" s="591" t="str">
        <f aca="false">IF(BP16&lt;&gt;"",IF(BP16="液态 Liquid",0,IF(BP4="饱和蒸汽",IF(BP6&lt;=12,BP27/0.235/(10.2*BP6+1),BP27/0.235/(10.2*BP6+1)/SQRT(2.1*BP23/(10.2*BP6+1))),IF(BP4="过热蒸汽",IF(BP6&lt;=12,BP27/0.235/(10.2*BP6+1)/SQRT(1000/(1000+2.7*BP10)),BP27/0.235/(10.2*BP6+1)/SQRT(2.1*BP23/(10.2*BP6+1))),IF(BP9/BP15&gt;POWER(2/(BP19+1),BP19/(BP19-1)),0.0179*BP27*SQRT(BP22*BP13/BP18)/BP28/BP15/SQRT(BP19/(BP19-1)*(POWER(BP9/BP15,2/BP19)-POWER(BP9/BP15,(BP19+1)/BP19))),13.16*BP27/BP20/BP28/BP15*SQRT(BP22*BP13/BP18))))),"")</f>
        <v/>
      </c>
      <c r="BQ31" s="591" t="str">
        <f aca="false">IF(BP16&lt;&gt;"",IF(BP16="气态 Gas",0,0.196*BQ27/BQ30/BP28/SQRT(BQ23*(BP15-BP9))),"")</f>
        <v/>
      </c>
      <c r="BR31" s="591" t="str">
        <f aca="false">IF(BR16&lt;&gt;"",IF(BR16="液态 Liquid",0,IF(BR4="饱和蒸汽",IF(BR6&lt;=12,BR27/0.235/(10.2*BR6+1),BR27/0.235/(10.2*BR6+1)/SQRT(2.1*BR23/(10.2*BR6+1))),IF(BR4="过热蒸汽",IF(BR6&lt;=12,BR27/0.235/(10.2*BR6+1)/SQRT(1000/(1000+2.7*BR10)),BR27/0.235/(10.2*BR6+1)/SQRT(2.1*BR23/(10.2*BR6+1))),IF(BR9/BR15&gt;POWER(2/(BR19+1),BR19/(BR19-1)),0.0179*BR27*SQRT(BR22*BR13/BR18)/BR28/BR15/SQRT(BR19/(BR19-1)*(POWER(BR9/BR15,2/BR19)-POWER(BR9/BR15,(BR19+1)/BR19))),13.16*BR27/BR20/BR28/BR15*SQRT(BR22*BR13/BR18))))),"")</f>
        <v/>
      </c>
      <c r="BS31" s="591" t="str">
        <f aca="false">IF(BR16&lt;&gt;"",IF(BR16="气态 Gas",0,0.196*BS27/BS30/BR28/SQRT(BS23*(BR15-BR9))),"")</f>
        <v/>
      </c>
      <c r="BT31" s="591" t="str">
        <f aca="false">IF(BT16&lt;&gt;"",IF(BT16="液态 Liquid",0,IF(BT4="饱和蒸汽",IF(BT6&lt;=12,BT27/0.235/(10.2*BT6+1),BT27/0.235/(10.2*BT6+1)/SQRT(2.1*BT23/(10.2*BT6+1))),IF(BT4="过热蒸汽",IF(BT6&lt;=12,BT27/0.235/(10.2*BT6+1)/SQRT(1000/(1000+2.7*BT10)),BT27/0.235/(10.2*BT6+1)/SQRT(2.1*BT23/(10.2*BT6+1))),IF(BT9/BT15&gt;POWER(2/(BT19+1),BT19/(BT19-1)),0.0179*BT27*SQRT(BT22*BT13/BT18)/BT28/BT15/SQRT(BT19/(BT19-1)*(POWER(BT9/BT15,2/BT19)-POWER(BT9/BT15,(BT19+1)/BT19))),13.16*BT27/BT20/BT28/BT15*SQRT(BT22*BT13/BT18))))),"")</f>
        <v/>
      </c>
      <c r="BU31" s="591" t="str">
        <f aca="false">IF(BT16&lt;&gt;"",IF(BT16="气态 Gas",0,0.196*BU27/BU30/BT28/SQRT(BU23*(BT15-BT9))),"")</f>
        <v/>
      </c>
      <c r="BV31" s="591" t="str">
        <f aca="false">IF(BV16&lt;&gt;"",IF(BV16="液态 Liquid",0,IF(BV4="饱和蒸汽",IF(BV6&lt;=12,BV27/0.235/(10.2*BV6+1),BV27/0.235/(10.2*BV6+1)/SQRT(2.1*BV23/(10.2*BV6+1))),IF(BV4="过热蒸汽",IF(BV6&lt;=12,BV27/0.235/(10.2*BV6+1)/SQRT(1000/(1000+2.7*BV10)),BV27/0.235/(10.2*BV6+1)/SQRT(2.1*BV23/(10.2*BV6+1))),IF(BV9/BV15&gt;POWER(2/(BV19+1),BV19/(BV19-1)),0.0179*BV27*SQRT(BV22*BV13/BV18)/BV28/BV15/SQRT(BV19/(BV19-1)*(POWER(BV9/BV15,2/BV19)-POWER(BV9/BV15,(BV19+1)/BV19))),13.16*BV27/BV20/BV28/BV15*SQRT(BV22*BV13/BV18))))),"")</f>
        <v/>
      </c>
      <c r="BW31" s="591" t="str">
        <f aca="false">IF(BV16&lt;&gt;"",IF(BV16="气态 Gas",0,0.196*BW27/BW30/BV28/SQRT(BW23*(BV15-BV9))),"")</f>
        <v/>
      </c>
      <c r="BX31" s="591" t="str">
        <f aca="false">IF(BX16&lt;&gt;"",IF(BX16="液态 Liquid",0,IF(BX4="饱和蒸汽",IF(BX6&lt;=12,BX27/0.235/(10.2*BX6+1),BX27/0.235/(10.2*BX6+1)/SQRT(2.1*BX23/(10.2*BX6+1))),IF(BX4="过热蒸汽",IF(BX6&lt;=12,BX27/0.235/(10.2*BX6+1)/SQRT(1000/(1000+2.7*BX10)),BX27/0.235/(10.2*BX6+1)/SQRT(2.1*BX23/(10.2*BX6+1))),IF(BX9/BX15&gt;POWER(2/(BX19+1),BX19/(BX19-1)),0.0179*BX27*SQRT(BX22*BX13/BX18)/BX28/BX15/SQRT(BX19/(BX19-1)*(POWER(BX9/BX15,2/BX19)-POWER(BX9/BX15,(BX19+1)/BX19))),13.16*BX27/BX20/BX28/BX15*SQRT(BX22*BX13/BX18))))),"")</f>
        <v/>
      </c>
      <c r="BY31" s="591" t="str">
        <f aca="false">IF(BX16&lt;&gt;"",IF(BX16="气态 Gas",0,0.196*BY27/BY30/BX28/SQRT(BY23*(BX15-BX9))),"")</f>
        <v/>
      </c>
      <c r="BZ31" s="591" t="str">
        <f aca="false">IF(BZ16&lt;&gt;"",IF(BZ16="液态 Liquid",0,IF(BZ4="饱和蒸汽",IF(BZ6&lt;=12,BZ27/0.235/(10.2*BZ6+1),BZ27/0.235/(10.2*BZ6+1)/SQRT(2.1*BZ23/(10.2*BZ6+1))),IF(BZ4="过热蒸汽",IF(BZ6&lt;=12,BZ27/0.235/(10.2*BZ6+1)/SQRT(1000/(1000+2.7*BZ10)),BZ27/0.235/(10.2*BZ6+1)/SQRT(2.1*BZ23/(10.2*BZ6+1))),IF(BZ9/BZ15&gt;POWER(2/(BZ19+1),BZ19/(BZ19-1)),0.0179*BZ27*SQRT(BZ22*BZ13/BZ18)/BZ28/BZ15/SQRT(BZ19/(BZ19-1)*(POWER(BZ9/BZ15,2/BZ19)-POWER(BZ9/BZ15,(BZ19+1)/BZ19))),13.16*BZ27/BZ20/BZ28/BZ15*SQRT(BZ22*BZ13/BZ18))))),"")</f>
        <v/>
      </c>
      <c r="CA31" s="591" t="str">
        <f aca="false">IF(BZ16&lt;&gt;"",IF(BZ16="气态 Gas",0,0.196*CA27/CA30/BZ28/SQRT(CA23*(BZ15-BZ9))),"")</f>
        <v/>
      </c>
      <c r="CB31" s="591" t="str">
        <f aca="false">IF(CB16&lt;&gt;"",IF(CB16="液态 Liquid",0,IF(CB4="饱和蒸汽",IF(CB6&lt;=12,CB27/0.235/(10.2*CB6+1),CB27/0.235/(10.2*CB6+1)/SQRT(2.1*CB23/(10.2*CB6+1))),IF(CB4="过热蒸汽",IF(CB6&lt;=12,CB27/0.235/(10.2*CB6+1)/SQRT(1000/(1000+2.7*CB10)),CB27/0.235/(10.2*CB6+1)/SQRT(2.1*CB23/(10.2*CB6+1))),IF(CB9/CB15&gt;POWER(2/(CB19+1),CB19/(CB19-1)),0.0179*CB27*SQRT(CB22*CB13/CB18)/CB28/CB15/SQRT(CB19/(CB19-1)*(POWER(CB9/CB15,2/CB19)-POWER(CB9/CB15,(CB19+1)/CB19))),13.16*CB27/CB20/CB28/CB15*SQRT(CB22*CB13/CB18))))),"")</f>
        <v/>
      </c>
      <c r="CC31" s="591" t="str">
        <f aca="false">IF(CB16&lt;&gt;"",IF(CB16="气态 Gas",0,0.196*CC27/CC30/CB28/SQRT(CC23*(CB15-CB9))),"")</f>
        <v/>
      </c>
      <c r="CD31" s="591" t="str">
        <f aca="false">IF(CD16&lt;&gt;"",IF(CD16="液态 Liquid",0,IF(CD4="饱和蒸汽",IF(CD6&lt;=12,CD27/0.235/(10.2*CD6+1),CD27/0.235/(10.2*CD6+1)/SQRT(2.1*CD23/(10.2*CD6+1))),IF(CD4="过热蒸汽",IF(CD6&lt;=12,CD27/0.235/(10.2*CD6+1)/SQRT(1000/(1000+2.7*CD10)),CD27/0.235/(10.2*CD6+1)/SQRT(2.1*CD23/(10.2*CD6+1))),IF(CD9/CD15&gt;POWER(2/(CD19+1),CD19/(CD19-1)),0.0179*CD27*SQRT(CD22*CD13/CD18)/CD28/CD15/SQRT(CD19/(CD19-1)*(POWER(CD9/CD15,2/CD19)-POWER(CD9/CD15,(CD19+1)/CD19))),13.16*CD27/CD20/CD28/CD15*SQRT(CD22*CD13/CD18))))),"")</f>
        <v/>
      </c>
      <c r="CE31" s="591" t="str">
        <f aca="false">IF(CD16&lt;&gt;"",IF(CD16="气态 Gas",0,0.196*CE27/CE30/CD28/SQRT(CE23*(CD15-CD9))),"")</f>
        <v/>
      </c>
      <c r="CF31" s="591" t="str">
        <f aca="false">IF(CF16&lt;&gt;"",IF(CF16="液态 Liquid",0,IF(CF4="饱和蒸汽",IF(CF6&lt;=12,CF27/0.235/(10.2*CF6+1),CF27/0.235/(10.2*CF6+1)/SQRT(2.1*CF23/(10.2*CF6+1))),IF(CF4="过热蒸汽",IF(CF6&lt;=12,CF27/0.235/(10.2*CF6+1)/SQRT(1000/(1000+2.7*CF10)),CF27/0.235/(10.2*CF6+1)/SQRT(2.1*CF23/(10.2*CF6+1))),IF(CF9/CF15&gt;POWER(2/(CF19+1),CF19/(CF19-1)),0.0179*CF27*SQRT(CF22*CF13/CF18)/CF28/CF15/SQRT(CF19/(CF19-1)*(POWER(CF9/CF15,2/CF19)-POWER(CF9/CF15,(CF19+1)/CF19))),13.16*CF27/CF20/CF28/CF15*SQRT(CF22*CF13/CF18))))),"")</f>
        <v/>
      </c>
      <c r="CG31" s="591" t="str">
        <f aca="false">IF(CF16&lt;&gt;"",IF(CF16="气态 Gas",0,0.196*CG27/CG30/CF28/SQRT(CG23*(CF15-CF9))),"")</f>
        <v/>
      </c>
      <c r="CH31" s="591" t="str">
        <f aca="false">IF(CH16&lt;&gt;"",IF(CH16="液态 Liquid",0,IF(CH4="饱和蒸汽",IF(CH6&lt;=12,CH27/0.235/(10.2*CH6+1),CH27/0.235/(10.2*CH6+1)/SQRT(2.1*CH23/(10.2*CH6+1))),IF(CH4="过热蒸汽",IF(CH6&lt;=12,CH27/0.235/(10.2*CH6+1)/SQRT(1000/(1000+2.7*CH10)),CH27/0.235/(10.2*CH6+1)/SQRT(2.1*CH23/(10.2*CH6+1))),IF(CH9/CH15&gt;POWER(2/(CH19+1),CH19/(CH19-1)),0.0179*CH27*SQRT(CH22*CH13/CH18)/CH28/CH15/SQRT(CH19/(CH19-1)*(POWER(CH9/CH15,2/CH19)-POWER(CH9/CH15,(CH19+1)/CH19))),13.16*CH27/CH20/CH28/CH15*SQRT(CH22*CH13/CH18))))),"")</f>
        <v/>
      </c>
      <c r="CI31" s="591" t="str">
        <f aca="false">IF(CH16&lt;&gt;"",IF(CH16="气态 Gas",0,0.196*CI27/CI30/CH28/SQRT(CI23*(CH15-CH9))),"")</f>
        <v/>
      </c>
      <c r="CJ31" s="591" t="str">
        <f aca="false">IF(CJ16&lt;&gt;"",IF(CJ16="液态 Liquid",0,IF(CJ4="饱和蒸汽",IF(CJ6&lt;=12,CJ27/0.235/(10.2*CJ6+1),CJ27/0.235/(10.2*CJ6+1)/SQRT(2.1*CJ23/(10.2*CJ6+1))),IF(CJ4="过热蒸汽",IF(CJ6&lt;=12,CJ27/0.235/(10.2*CJ6+1)/SQRT(1000/(1000+2.7*CJ10)),CJ27/0.235/(10.2*CJ6+1)/SQRT(2.1*CJ23/(10.2*CJ6+1))),IF(CJ9/CJ15&gt;POWER(2/(CJ19+1),CJ19/(CJ19-1)),0.0179*CJ27*SQRT(CJ22*CJ13/CJ18)/CJ28/CJ15/SQRT(CJ19/(CJ19-1)*(POWER(CJ9/CJ15,2/CJ19)-POWER(CJ9/CJ15,(CJ19+1)/CJ19))),13.16*CJ27/CJ20/CJ28/CJ15*SQRT(CJ22*CJ13/CJ18))))),"")</f>
        <v/>
      </c>
      <c r="CK31" s="591" t="str">
        <f aca="false">IF(CJ16&lt;&gt;"",IF(CJ16="气态 Gas",0,0.196*CK27/CK30/CJ28/SQRT(CK23*(CJ15-CJ9))),"")</f>
        <v/>
      </c>
      <c r="CL31" s="594"/>
    </row>
    <row r="32" s="441" customFormat="true" ht="15" hidden="false" customHeight="false" outlineLevel="0" collapsed="false">
      <c r="A32" s="441" t="s">
        <v>878</v>
      </c>
      <c r="B32" s="595" t="n">
        <f aca="false">IF(OR(B31&lt;&gt;"",C31&lt;&gt;""),B31+C31,"")</f>
        <v>3957.36859223177</v>
      </c>
      <c r="C32" s="595"/>
      <c r="D32" s="595"/>
      <c r="E32" s="595"/>
      <c r="F32" s="595" t="n">
        <f aca="false">IF(OR(F31&lt;&gt;"",G31&lt;&gt;""),F31+G31,"")</f>
        <v>1168.21609236041</v>
      </c>
      <c r="G32" s="595"/>
      <c r="H32" s="595" t="n">
        <f aca="false">IF(OR(H31&lt;&gt;"",I31&lt;&gt;""),H31+I31,"")</f>
        <v>664.149767246365</v>
      </c>
      <c r="I32" s="595"/>
      <c r="J32" s="595" t="n">
        <f aca="false">IF(OR(J31&lt;&gt;"",K31&lt;&gt;""),J31+K31,"")</f>
        <v>611.267563922538</v>
      </c>
      <c r="K32" s="595"/>
      <c r="L32" s="595" t="n">
        <f aca="false">IF(OR(L31&lt;&gt;"",M31&lt;&gt;""),L31+M31,"")</f>
        <v>5295.69477027676</v>
      </c>
      <c r="M32" s="595"/>
      <c r="N32" s="595" t="n">
        <f aca="false">IF(OR(N31&lt;&gt;"",O31&lt;&gt;""),N31+O31,"")</f>
        <v>10019.994319875</v>
      </c>
      <c r="O32" s="595"/>
      <c r="P32" s="595" t="n">
        <f aca="false">IF(OR(P31&lt;&gt;"",Q31&lt;&gt;""),P31+Q31,"")</f>
        <v>9045.21126752743</v>
      </c>
      <c r="Q32" s="595"/>
      <c r="R32" s="595" t="n">
        <f aca="false">IF(OR(R31&lt;&gt;"",S31&lt;&gt;""),R31+S31,"")</f>
        <v>1157.62896622313</v>
      </c>
      <c r="S32" s="595"/>
      <c r="T32" s="595" t="n">
        <f aca="false">IF(OR(T31&lt;&gt;"",U31&lt;&gt;""),T31+U31,"")</f>
        <v>1157.62896622313</v>
      </c>
      <c r="U32" s="595"/>
      <c r="V32" s="595" t="n">
        <f aca="false">IF(OR(V31&lt;&gt;"",W31&lt;&gt;""),V31+W31,"")</f>
        <v>2081.56114439019</v>
      </c>
      <c r="W32" s="595"/>
      <c r="X32" s="595" t="n">
        <f aca="false">IF(OR(X31&lt;&gt;"",Y31&lt;&gt;""),X31+Y31,"")</f>
        <v>1798.49170305141</v>
      </c>
      <c r="Y32" s="595"/>
      <c r="Z32" s="595" t="n">
        <f aca="false">IF(OR(Z31&lt;&gt;"",AA31&lt;&gt;""),Z31+AA31,"")</f>
        <v>2207.73022981573</v>
      </c>
      <c r="AA32" s="595"/>
      <c r="AB32" s="595" t="n">
        <f aca="false">IF(OR(AB31&lt;&gt;"",AC31&lt;&gt;""),AB31+AC31,"")</f>
        <v>16.7677294196778</v>
      </c>
      <c r="AC32" s="595"/>
      <c r="AD32" s="595" t="n">
        <f aca="false">IF(OR(AD31&lt;&gt;"",AE31&lt;&gt;""),AD31+AE31,"")</f>
        <v>352890.66478889</v>
      </c>
      <c r="AE32" s="595"/>
      <c r="AF32" s="595" t="n">
        <f aca="false">IF(OR(AF31&lt;&gt;"",AG31&lt;&gt;""),AF31+AG31,"")</f>
        <v>2404.52317675454</v>
      </c>
      <c r="AG32" s="595"/>
      <c r="AH32" s="595" t="n">
        <f aca="false">IF(OR(AH31&lt;&gt;"",AI31&lt;&gt;""),AH31+AI31,"")</f>
        <v>153.517851687407</v>
      </c>
      <c r="AI32" s="595"/>
      <c r="AJ32" s="596"/>
      <c r="AK32" s="596"/>
      <c r="AL32" s="595" t="e">
        <f aca="false">IF(OR(AL31&lt;&gt;"",AM31&lt;&gt;""),AL31+AM31,"")</f>
        <v>#VALUE!</v>
      </c>
      <c r="AM32" s="595"/>
      <c r="AN32" s="595" t="e">
        <f aca="false">IF(OR(AN31&lt;&gt;"",AO31&lt;&gt;""),AN31+AO31,"")</f>
        <v>#VALUE!</v>
      </c>
      <c r="AO32" s="595"/>
      <c r="AP32" s="595" t="e">
        <f aca="false">IF(OR(AP31&lt;&gt;"",AQ31&lt;&gt;""),AP31+AQ31,"")</f>
        <v>#VALUE!</v>
      </c>
      <c r="AQ32" s="595"/>
      <c r="AR32" s="595" t="e">
        <f aca="false">IF(OR(AR31&lt;&gt;"",AS31&lt;&gt;""),AR31+AS31,"")</f>
        <v>#VALUE!</v>
      </c>
      <c r="AS32" s="595"/>
      <c r="AT32" s="595" t="e">
        <f aca="false">IF(OR(AT31&lt;&gt;"",AU31&lt;&gt;""),AT31+AU31,"")</f>
        <v>#VALUE!</v>
      </c>
      <c r="AU32" s="595"/>
      <c r="AV32" s="595" t="e">
        <f aca="false">IF(OR(AV31&lt;&gt;"",AW31&lt;&gt;""),AV31+AW31,"")</f>
        <v>#VALUE!</v>
      </c>
      <c r="AW32" s="595"/>
      <c r="AX32" s="595" t="e">
        <f aca="false">IF(OR(AX31&lt;&gt;"",AY31&lt;&gt;""),AX31+AY31,"")</f>
        <v>#VALUE!</v>
      </c>
      <c r="AY32" s="595"/>
      <c r="AZ32" s="595" t="e">
        <f aca="false">IF(OR(AZ31&lt;&gt;"",BA31&lt;&gt;""),AZ31+BA31,"")</f>
        <v>#VALUE!</v>
      </c>
      <c r="BA32" s="595"/>
      <c r="BB32" s="595" t="n">
        <f aca="false">IF(OR(BB31&lt;&gt;"",BC31&lt;&gt;""),BB31+BC31,"")</f>
        <v>5071.27537092438</v>
      </c>
      <c r="BC32" s="595"/>
      <c r="BD32" s="595" t="n">
        <f aca="false">IF(OR(BD31&lt;&gt;"",BE31&lt;&gt;""),BD31+BE31,"")</f>
        <v>2689.80237188995</v>
      </c>
      <c r="BE32" s="595"/>
      <c r="BF32" s="595" t="n">
        <f aca="false">IF(OR(BF31&lt;&gt;"",BG31&lt;&gt;""),BF31+BG31,"")</f>
        <v>237.526156203586</v>
      </c>
      <c r="BG32" s="595"/>
      <c r="BH32" s="595" t="n">
        <f aca="false">IF(OR(BH31&lt;&gt;"",BI31&lt;&gt;""),BH31+BI31,"")</f>
        <v>5371.25858506774</v>
      </c>
      <c r="BI32" s="595"/>
      <c r="BJ32" s="595" t="str">
        <f aca="false">IF(OR(BJ31&lt;&gt;"",BK31&lt;&gt;""),BJ31+BK31,"")</f>
        <v/>
      </c>
      <c r="BK32" s="595"/>
      <c r="BL32" s="595" t="str">
        <f aca="false">IF(OR(BL31&lt;&gt;"",BM31&lt;&gt;""),BL31+BM31,"")</f>
        <v/>
      </c>
      <c r="BM32" s="595"/>
      <c r="BN32" s="595" t="str">
        <f aca="false">IF(OR(BN31&lt;&gt;"",BO31&lt;&gt;""),BN31+BO31,"")</f>
        <v/>
      </c>
      <c r="BO32" s="595"/>
      <c r="BP32" s="595" t="str">
        <f aca="false">IF(OR(BP31&lt;&gt;"",BQ31&lt;&gt;""),BP31+BQ31,"")</f>
        <v/>
      </c>
      <c r="BQ32" s="595"/>
      <c r="BR32" s="595" t="str">
        <f aca="false">IF(OR(BR31&lt;&gt;"",BS31&lt;&gt;""),BR31+BS31,"")</f>
        <v/>
      </c>
      <c r="BS32" s="595"/>
      <c r="BT32" s="595" t="str">
        <f aca="false">IF(OR(BT31&lt;&gt;"",BU31&lt;&gt;""),BT31+BU31,"")</f>
        <v/>
      </c>
      <c r="BU32" s="595"/>
      <c r="BV32" s="595" t="str">
        <f aca="false">IF(OR(BV31&lt;&gt;"",BW31&lt;&gt;""),BV31+BW31,"")</f>
        <v/>
      </c>
      <c r="BW32" s="595"/>
      <c r="BX32" s="595" t="str">
        <f aca="false">IF(OR(BX31&lt;&gt;"",BY31&lt;&gt;""),BX31+BY31,"")</f>
        <v/>
      </c>
      <c r="BY32" s="595"/>
      <c r="BZ32" s="595" t="str">
        <f aca="false">IF(OR(BZ31&lt;&gt;"",CA31&lt;&gt;""),BZ31+CA31,"")</f>
        <v/>
      </c>
      <c r="CA32" s="595"/>
      <c r="CB32" s="595" t="str">
        <f aca="false">IF(OR(CB31&lt;&gt;"",CC31&lt;&gt;""),CB31+CC31,"")</f>
        <v/>
      </c>
      <c r="CC32" s="595"/>
      <c r="CD32" s="595" t="str">
        <f aca="false">IF(OR(CD31&lt;&gt;"",CE31&lt;&gt;""),CD31+CE31,"")</f>
        <v/>
      </c>
      <c r="CE32" s="595"/>
      <c r="CF32" s="595" t="str">
        <f aca="false">IF(OR(CF31&lt;&gt;"",CG31&lt;&gt;""),CF31+CG31,"")</f>
        <v/>
      </c>
      <c r="CG32" s="595"/>
      <c r="CH32" s="595" t="str">
        <f aca="false">IF(OR(CH31&lt;&gt;"",CI31&lt;&gt;""),CH31+CI31,"")</f>
        <v/>
      </c>
      <c r="CI32" s="595"/>
      <c r="CJ32" s="595" t="str">
        <f aca="false">IF(OR(CJ31&lt;&gt;"",CK31&lt;&gt;""),CJ31+CK31,"")</f>
        <v/>
      </c>
      <c r="CK32" s="595"/>
      <c r="CL32" s="442"/>
    </row>
    <row r="33" s="397" customFormat="true" ht="15" hidden="false" customHeight="false" outlineLevel="0" collapsed="false">
      <c r="B33" s="576"/>
      <c r="C33" s="576"/>
      <c r="D33" s="597"/>
      <c r="E33" s="597"/>
      <c r="F33" s="597"/>
      <c r="G33" s="597"/>
      <c r="H33" s="597"/>
      <c r="I33" s="597"/>
      <c r="J33" s="597"/>
      <c r="K33" s="597"/>
      <c r="L33" s="597"/>
      <c r="M33" s="597"/>
      <c r="N33" s="597"/>
      <c r="O33" s="597"/>
      <c r="P33" s="597"/>
      <c r="Q33" s="597"/>
      <c r="AJ33" s="598"/>
      <c r="AK33" s="598"/>
      <c r="CL33" s="390"/>
    </row>
    <row r="34" s="601" customFormat="true" ht="15" hidden="false" customHeight="false" outlineLevel="0" collapsed="false">
      <c r="A34" s="495" t="s">
        <v>879</v>
      </c>
      <c r="B34" s="599"/>
      <c r="C34" s="599"/>
      <c r="D34" s="600"/>
      <c r="E34" s="600"/>
      <c r="F34" s="600"/>
      <c r="G34" s="600"/>
      <c r="H34" s="600"/>
      <c r="I34" s="600"/>
      <c r="J34" s="600"/>
      <c r="K34" s="600"/>
      <c r="L34" s="600"/>
      <c r="M34" s="600"/>
      <c r="N34" s="600"/>
      <c r="O34" s="600"/>
      <c r="P34" s="600"/>
      <c r="Q34" s="600"/>
      <c r="AJ34" s="602"/>
      <c r="AK34" s="602"/>
      <c r="CL34" s="603"/>
    </row>
    <row r="35" s="444" customFormat="true" ht="15" hidden="false" customHeight="false" outlineLevel="0" collapsed="false">
      <c r="A35" s="444" t="s">
        <v>880</v>
      </c>
      <c r="B35" s="604"/>
      <c r="C35" s="604"/>
      <c r="D35" s="604"/>
      <c r="E35" s="604"/>
      <c r="F35" s="604"/>
      <c r="G35" s="604"/>
      <c r="H35" s="605" t="n">
        <v>1.8</v>
      </c>
      <c r="I35" s="605"/>
      <c r="J35" s="224"/>
      <c r="K35" s="224"/>
      <c r="L35" s="496" t="n">
        <v>2.2</v>
      </c>
      <c r="M35" s="496"/>
      <c r="N35" s="496"/>
      <c r="O35" s="496"/>
      <c r="P35" s="224"/>
      <c r="Q35" s="224"/>
      <c r="R35" s="496"/>
      <c r="S35" s="496"/>
      <c r="T35" s="496"/>
      <c r="U35" s="496"/>
      <c r="V35" s="496"/>
      <c r="W35" s="496"/>
      <c r="X35" s="496"/>
      <c r="Y35" s="496"/>
      <c r="Z35" s="496"/>
      <c r="AA35" s="496"/>
      <c r="AB35" s="496"/>
      <c r="AC35" s="496"/>
      <c r="AD35" s="496"/>
      <c r="AE35" s="496"/>
      <c r="AF35" s="496"/>
      <c r="AG35" s="496"/>
      <c r="AH35" s="496"/>
      <c r="AI35" s="496"/>
      <c r="AJ35" s="606" t="n">
        <v>1.4</v>
      </c>
      <c r="AK35" s="606"/>
      <c r="AL35" s="496" t="n">
        <v>1.4</v>
      </c>
      <c r="AM35" s="496"/>
      <c r="AN35" s="496"/>
      <c r="AO35" s="496"/>
      <c r="AP35" s="496" t="n">
        <v>3</v>
      </c>
      <c r="AQ35" s="496"/>
      <c r="AR35" s="496"/>
      <c r="AS35" s="496"/>
      <c r="AT35" s="496"/>
      <c r="AU35" s="496"/>
      <c r="AV35" s="496"/>
      <c r="AW35" s="496"/>
      <c r="AX35" s="496"/>
      <c r="AY35" s="496"/>
      <c r="AZ35" s="496"/>
      <c r="BA35" s="496"/>
      <c r="BB35" s="496"/>
      <c r="BC35" s="496"/>
      <c r="BD35" s="496"/>
      <c r="BE35" s="496"/>
      <c r="BF35" s="496"/>
      <c r="BG35" s="496"/>
      <c r="BH35" s="496"/>
      <c r="BI35" s="496"/>
      <c r="BJ35" s="496"/>
      <c r="BK35" s="496"/>
      <c r="BL35" s="496"/>
      <c r="BM35" s="496"/>
      <c r="BN35" s="496"/>
      <c r="BO35" s="496"/>
      <c r="BP35" s="496"/>
      <c r="BQ35" s="496"/>
      <c r="BR35" s="496"/>
      <c r="BS35" s="496"/>
      <c r="BT35" s="496"/>
      <c r="BU35" s="496"/>
      <c r="BV35" s="496"/>
      <c r="BW35" s="496"/>
      <c r="BX35" s="496"/>
      <c r="BY35" s="496"/>
      <c r="BZ35" s="496"/>
      <c r="CA35" s="496"/>
      <c r="CB35" s="496"/>
      <c r="CC35" s="496"/>
      <c r="CD35" s="496"/>
      <c r="CE35" s="496"/>
      <c r="CF35" s="496"/>
      <c r="CG35" s="496"/>
      <c r="CH35" s="496"/>
      <c r="CI35" s="496"/>
      <c r="CJ35" s="496"/>
      <c r="CK35" s="496"/>
      <c r="CL35" s="385"/>
    </row>
    <row r="36" s="444" customFormat="true" ht="15" hidden="false" customHeight="false" outlineLevel="0" collapsed="false">
      <c r="A36" s="444" t="s">
        <v>881</v>
      </c>
      <c r="B36" s="604"/>
      <c r="C36" s="604"/>
      <c r="D36" s="604"/>
      <c r="E36" s="604"/>
      <c r="F36" s="604"/>
      <c r="G36" s="604"/>
      <c r="H36" s="605" t="n">
        <v>5</v>
      </c>
      <c r="I36" s="605"/>
      <c r="J36" s="224"/>
      <c r="K36" s="224"/>
      <c r="L36" s="496" t="n">
        <v>3.5</v>
      </c>
      <c r="M36" s="496"/>
      <c r="N36" s="496"/>
      <c r="O36" s="496"/>
      <c r="P36" s="224"/>
      <c r="Q36" s="224"/>
      <c r="R36" s="496"/>
      <c r="S36" s="496"/>
      <c r="T36" s="496"/>
      <c r="U36" s="496"/>
      <c r="V36" s="496"/>
      <c r="W36" s="496"/>
      <c r="X36" s="496"/>
      <c r="Y36" s="496"/>
      <c r="Z36" s="496"/>
      <c r="AA36" s="496"/>
      <c r="AB36" s="496"/>
      <c r="AC36" s="496"/>
      <c r="AD36" s="496"/>
      <c r="AE36" s="496"/>
      <c r="AF36" s="496"/>
      <c r="AG36" s="496"/>
      <c r="AH36" s="605"/>
      <c r="AI36" s="605"/>
      <c r="AJ36" s="606" t="n">
        <v>4</v>
      </c>
      <c r="AK36" s="606"/>
      <c r="AL36" s="607" t="n">
        <v>1.2</v>
      </c>
      <c r="AM36" s="607"/>
      <c r="AN36" s="496"/>
      <c r="AO36" s="496"/>
      <c r="AP36" s="496" t="n">
        <v>9</v>
      </c>
      <c r="AQ36" s="496"/>
      <c r="AR36" s="496"/>
      <c r="AS36" s="496"/>
      <c r="AT36" s="496"/>
      <c r="AU36" s="496"/>
      <c r="AV36" s="496"/>
      <c r="AW36" s="496"/>
      <c r="AX36" s="496"/>
      <c r="AY36" s="496"/>
      <c r="AZ36" s="496" t="n">
        <f aca="false">500*1.293</f>
        <v>646.5</v>
      </c>
      <c r="BA36" s="496"/>
      <c r="BB36" s="496"/>
      <c r="BC36" s="496"/>
      <c r="BD36" s="496"/>
      <c r="BE36" s="496"/>
      <c r="BF36" s="496"/>
      <c r="BG36" s="496"/>
      <c r="BH36" s="496"/>
      <c r="BI36" s="496"/>
      <c r="BJ36" s="496"/>
      <c r="BK36" s="496"/>
      <c r="BL36" s="496"/>
      <c r="BM36" s="496"/>
      <c r="BN36" s="496"/>
      <c r="BO36" s="496"/>
      <c r="BP36" s="496"/>
      <c r="BQ36" s="496"/>
      <c r="BR36" s="496"/>
      <c r="BS36" s="496"/>
      <c r="BT36" s="496"/>
      <c r="BU36" s="496"/>
      <c r="BV36" s="496"/>
      <c r="BW36" s="496"/>
      <c r="BX36" s="496"/>
      <c r="BY36" s="496"/>
      <c r="BZ36" s="496"/>
      <c r="CA36" s="496"/>
      <c r="CB36" s="496"/>
      <c r="CC36" s="496"/>
      <c r="CD36" s="496"/>
      <c r="CE36" s="496"/>
      <c r="CF36" s="496"/>
      <c r="CG36" s="496"/>
      <c r="CH36" s="496"/>
      <c r="CI36" s="496"/>
      <c r="CJ36" s="496"/>
      <c r="CK36" s="496"/>
      <c r="CL36" s="385"/>
    </row>
    <row r="37" s="608" customFormat="true" ht="15" hidden="false" customHeight="false" outlineLevel="0" collapsed="false">
      <c r="A37" s="608" t="s">
        <v>882</v>
      </c>
      <c r="B37" s="507" t="str">
        <f aca="false">IF(AND(B35&lt;&gt;"",B36&lt;&gt;""),3.14*B35*(B36+B35/2+0.3*B35),"")</f>
        <v/>
      </c>
      <c r="C37" s="507"/>
      <c r="D37" s="507" t="str">
        <f aca="false">IF(AND(D35&lt;&gt;"",D36&lt;&gt;""),3.14*D35*(D36+D35/2+0.3*D35),"")</f>
        <v/>
      </c>
      <c r="E37" s="507"/>
      <c r="F37" s="507" t="str">
        <f aca="false">IF(AND(F35&lt;&gt;"",F36&lt;&gt;""),3.14*F35*(F36+F35/2+0.3*F35),"")</f>
        <v/>
      </c>
      <c r="G37" s="507"/>
      <c r="H37" s="507" t="n">
        <f aca="false">IF(AND(H35&lt;&gt;"",H36&lt;&gt;""),3.14*H35*(H36+H35/2+0.3*H35),"")</f>
        <v>36.39888</v>
      </c>
      <c r="I37" s="507"/>
      <c r="J37" s="507" t="str">
        <f aca="false">IF(AND(J35&lt;&gt;"",J36&lt;&gt;""),3.14*J35*(J36+J35/2+0.3*J35),"")</f>
        <v/>
      </c>
      <c r="K37" s="507"/>
      <c r="L37" s="507" t="n">
        <f aca="false">IF(AND(L35&lt;&gt;"",L36&lt;&gt;""),3.14*L35*(L36+L35/2+0.3*L35),"")</f>
        <v>36.33608</v>
      </c>
      <c r="M37" s="507"/>
      <c r="N37" s="507" t="str">
        <f aca="false">IF(AND(N35&lt;&gt;"",N36&lt;&gt;""),3.14*N35*(N36+N35/2+0.3*N35),"")</f>
        <v/>
      </c>
      <c r="O37" s="507"/>
      <c r="P37" s="507"/>
      <c r="Q37" s="507"/>
      <c r="R37" s="507"/>
      <c r="S37" s="507"/>
      <c r="T37" s="507" t="str">
        <f aca="false">IF(AND(T35&lt;&gt;"",T36&lt;&gt;""),3.14*T35*(T36+T35/2+0.3*T35),"")</f>
        <v/>
      </c>
      <c r="U37" s="507"/>
      <c r="V37" s="507" t="str">
        <f aca="false">IF(AND(V35&lt;&gt;"",V36&lt;&gt;""),3.14*V35*(V36+V35/2+0.3*V35),"")</f>
        <v/>
      </c>
      <c r="W37" s="507"/>
      <c r="X37" s="507" t="str">
        <f aca="false">IF(AND(X35&lt;&gt;"",X36&lt;&gt;""),3.14*X35*(X36+X35/2+0.3*X35),"")</f>
        <v/>
      </c>
      <c r="Y37" s="507"/>
      <c r="Z37" s="507" t="str">
        <f aca="false">IF(AND(Z35&lt;&gt;"",Z36&lt;&gt;""),3.14*Z35*(Z36+Z35/2+0.3*Z35),"")</f>
        <v/>
      </c>
      <c r="AA37" s="507"/>
      <c r="AB37" s="507" t="str">
        <f aca="false">IF(AND(AB35&lt;&gt;"",AB36&lt;&gt;""),3.14*AB35*(AB36+AB35/2+0.3*AB35),"")</f>
        <v/>
      </c>
      <c r="AC37" s="507"/>
      <c r="AD37" s="507" t="str">
        <f aca="false">IF(AND(AD35&lt;&gt;"",AD36&lt;&gt;""),3.14*AD35*(AD36+AD35/2+0.3*AD35),"")</f>
        <v/>
      </c>
      <c r="AE37" s="507"/>
      <c r="AF37" s="507" t="str">
        <f aca="false">IF(AND(AF35&lt;&gt;"",AF36&lt;&gt;""),3.14*AF35*(AF36+AF35/2+0.3*AF35),"")</f>
        <v/>
      </c>
      <c r="AG37" s="507"/>
      <c r="AH37" s="507"/>
      <c r="AI37" s="507"/>
      <c r="AJ37" s="509" t="n">
        <f aca="false">IF(AND(AJ35&lt;&gt;"",AJ36&lt;&gt;""),3.14*AJ35*(AJ36+0.3*AJ35),"")</f>
        <v>19.43032</v>
      </c>
      <c r="AK37" s="509"/>
      <c r="AL37" s="609" t="n">
        <f aca="false">IF(AND(AL35&lt;&gt;"",AL36&lt;&gt;""),3.14*AL35*(AL36+0.3*AL35),"")</f>
        <v>7.12152</v>
      </c>
      <c r="AM37" s="609"/>
      <c r="AN37" s="507" t="str">
        <f aca="false">IF(AND(AN35&lt;&gt;"",AN36&lt;&gt;""),3.14*AN35*(AN36+AN35/2+0.3*AN35),"")</f>
        <v/>
      </c>
      <c r="AO37" s="507"/>
      <c r="AP37" s="507" t="n">
        <f aca="false">IF(AND(AP35&lt;&gt;"",AP36&lt;&gt;""),3.14*AP35*(AP36+AN62+0.3*AP35),"")</f>
        <v>112.098</v>
      </c>
      <c r="AQ37" s="507"/>
      <c r="AR37" s="507" t="str">
        <f aca="false">IF(AND(AR35&lt;&gt;"",AR36&lt;&gt;""),3.14*AR35*(AR36+AR35/2+0.3*AR35),"")</f>
        <v/>
      </c>
      <c r="AS37" s="507"/>
      <c r="AT37" s="507" t="str">
        <f aca="false">IF(AND(AT35&lt;&gt;"",AT36&lt;&gt;""),3.14*AT35*(AT36+AT35/2+0.3*AT35),"")</f>
        <v/>
      </c>
      <c r="AU37" s="507"/>
      <c r="AV37" s="507" t="str">
        <f aca="false">IF(AND(AV35&lt;&gt;"",AV36&lt;&gt;""),3.14*AV35*(AV36+AV35/2+0.3*AV35),"")</f>
        <v/>
      </c>
      <c r="AW37" s="507"/>
      <c r="AX37" s="507" t="str">
        <f aca="false">IF(AND(AX35&lt;&gt;"",AX36&lt;&gt;""),3.14*AX35*(AX36+AX35/2+0.3*AX35),"")</f>
        <v/>
      </c>
      <c r="AY37" s="507"/>
      <c r="AZ37" s="507" t="str">
        <f aca="false">IF(AND(AZ35&lt;&gt;"",AZ36&lt;&gt;""),3.14*AZ35*(AZ36+AZ35/2+0.3*AZ35),"")</f>
        <v/>
      </c>
      <c r="BA37" s="507"/>
      <c r="BB37" s="507" t="str">
        <f aca="false">IF(AND(BB35&lt;&gt;"",BB36&lt;&gt;""),3.14*BB35*(BB36+BB35/2+0.3*BB35),"")</f>
        <v/>
      </c>
      <c r="BC37" s="507"/>
      <c r="BD37" s="507" t="str">
        <f aca="false">IF(AND(BD35&lt;&gt;"",BD36&lt;&gt;""),3.14*BD35*(BD36+BD35/2+0.3*BD35),"")</f>
        <v/>
      </c>
      <c r="BE37" s="507"/>
      <c r="BF37" s="507" t="str">
        <f aca="false">IF(AND(BF35&lt;&gt;"",BF36&lt;&gt;""),3.14*BF35*(BF36+BF35/2+0.3*BF35),"")</f>
        <v/>
      </c>
      <c r="BG37" s="507"/>
      <c r="BH37" s="507" t="str">
        <f aca="false">IF(AND(BH35&lt;&gt;"",BH36&lt;&gt;""),3.14*BH35*(BH36+BH35/2+0.3*BH35),"")</f>
        <v/>
      </c>
      <c r="BI37" s="507"/>
      <c r="BJ37" s="507" t="str">
        <f aca="false">IF(AND(BJ35&lt;&gt;"",BJ36&lt;&gt;""),3.14*BJ35*(BJ36+BJ35/2+0.3*BJ35),"")</f>
        <v/>
      </c>
      <c r="BK37" s="507"/>
      <c r="BL37" s="507" t="str">
        <f aca="false">IF(AND(BL35&lt;&gt;"",BL36&lt;&gt;""),3.14*BL35*(BL36+BL35/2+0.3*BL35),"")</f>
        <v/>
      </c>
      <c r="BM37" s="507"/>
      <c r="BN37" s="507" t="str">
        <f aca="false">IF(AND(BN35&lt;&gt;"",BN36&lt;&gt;""),3.14*BN35*(BN36+BN35/2+0.3*BN35),"")</f>
        <v/>
      </c>
      <c r="BO37" s="507"/>
      <c r="BP37" s="507" t="str">
        <f aca="false">IF(AND(BP35&lt;&gt;"",BP36&lt;&gt;""),3.14*BP35*(BP36+BP35/2+0.3*BP35),"")</f>
        <v/>
      </c>
      <c r="BQ37" s="507"/>
      <c r="BR37" s="507" t="str">
        <f aca="false">IF(AND(BR35&lt;&gt;"",BR36&lt;&gt;""),3.14*BR35*(BR36+BR35/2+0.3*BR35),"")</f>
        <v/>
      </c>
      <c r="BS37" s="507"/>
      <c r="BT37" s="507" t="str">
        <f aca="false">IF(AND(BT35&lt;&gt;"",BT36&lt;&gt;""),3.14*BT35*(BT36+BT35/2+0.3*BT35),"")</f>
        <v/>
      </c>
      <c r="BU37" s="507"/>
      <c r="BV37" s="507" t="str">
        <f aca="false">IF(AND(BV35&lt;&gt;"",BV36&lt;&gt;""),3.14*BV35*(BV36+BV35/2+0.3*BV35),"")</f>
        <v/>
      </c>
      <c r="BW37" s="507"/>
      <c r="BX37" s="507" t="str">
        <f aca="false">IF(AND(BX35&lt;&gt;"",BX36&lt;&gt;""),3.14*BX35*(BX36+BX35/2+0.3*BX35),"")</f>
        <v/>
      </c>
      <c r="BY37" s="507"/>
      <c r="BZ37" s="507" t="str">
        <f aca="false">IF(AND(BZ35&lt;&gt;"",BZ36&lt;&gt;""),3.14*BZ35*(BZ36+BZ35/2+0.3*BZ35),"")</f>
        <v/>
      </c>
      <c r="CA37" s="507"/>
      <c r="CB37" s="507" t="str">
        <f aca="false">IF(AND(CB35&lt;&gt;"",CB36&lt;&gt;""),3.14*CB35*(CB36+CB35/2+0.3*CB35),"")</f>
        <v/>
      </c>
      <c r="CC37" s="507"/>
      <c r="CD37" s="507" t="str">
        <f aca="false">IF(AND(CD35&lt;&gt;"",CD36&lt;&gt;""),3.14*CD35*(CD36+CD35/2+0.3*CD35),"")</f>
        <v/>
      </c>
      <c r="CE37" s="507"/>
      <c r="CF37" s="507" t="str">
        <f aca="false">IF(AND(CF35&lt;&gt;"",CF36&lt;&gt;""),3.14*CF35*(CF36+CF35/2+0.3*CF35),"")</f>
        <v/>
      </c>
      <c r="CG37" s="507"/>
      <c r="CH37" s="507" t="str">
        <f aca="false">IF(AND(CH35&lt;&gt;"",CH36&lt;&gt;""),3.14*CH35*(CH36+CH35/2+0.3*CH35),"")</f>
        <v/>
      </c>
      <c r="CI37" s="507"/>
      <c r="CJ37" s="507" t="str">
        <f aca="false">IF(AND(CJ35&lt;&gt;"",CJ36&lt;&gt;""),3.14*CJ35*(CJ36+CJ35/2+0.3*CJ35),"")</f>
        <v/>
      </c>
      <c r="CK37" s="507"/>
      <c r="CL37" s="428"/>
    </row>
    <row r="38" s="444" customFormat="true" ht="15" hidden="false" customHeight="false" outlineLevel="0" collapsed="false">
      <c r="A38" s="444" t="s">
        <v>883</v>
      </c>
      <c r="B38" s="459"/>
      <c r="C38" s="459"/>
      <c r="D38" s="459"/>
      <c r="E38" s="459"/>
      <c r="F38" s="459"/>
      <c r="G38" s="459"/>
      <c r="H38" s="605" t="n">
        <v>0</v>
      </c>
      <c r="I38" s="605"/>
      <c r="J38" s="459"/>
      <c r="K38" s="459"/>
      <c r="L38" s="459" t="n">
        <v>0.06</v>
      </c>
      <c r="M38" s="459"/>
      <c r="N38" s="459"/>
      <c r="O38" s="459"/>
      <c r="P38" s="459"/>
      <c r="Q38" s="459"/>
      <c r="R38" s="459"/>
      <c r="S38" s="459"/>
      <c r="T38" s="459"/>
      <c r="U38" s="459"/>
      <c r="V38" s="459"/>
      <c r="W38" s="459"/>
      <c r="X38" s="459"/>
      <c r="Y38" s="459"/>
      <c r="Z38" s="459"/>
      <c r="AA38" s="459"/>
      <c r="AB38" s="459"/>
      <c r="AC38" s="459"/>
      <c r="AD38" s="459"/>
      <c r="AE38" s="459"/>
      <c r="AF38" s="459"/>
      <c r="AG38" s="459"/>
      <c r="AH38" s="459"/>
      <c r="AI38" s="459"/>
      <c r="AJ38" s="457"/>
      <c r="AK38" s="457"/>
      <c r="AL38" s="459"/>
      <c r="AM38" s="459"/>
      <c r="AN38" s="459"/>
      <c r="AO38" s="459"/>
      <c r="AP38" s="459" t="n">
        <v>0.06</v>
      </c>
      <c r="AQ38" s="459"/>
      <c r="AR38" s="459"/>
      <c r="AS38" s="459"/>
      <c r="AT38" s="459"/>
      <c r="AU38" s="459"/>
      <c r="AV38" s="459"/>
      <c r="AW38" s="459"/>
      <c r="AX38" s="459"/>
      <c r="AY38" s="459"/>
      <c r="AZ38" s="459"/>
      <c r="BA38" s="459"/>
      <c r="BB38" s="459"/>
      <c r="BC38" s="459"/>
      <c r="BD38" s="459"/>
      <c r="BE38" s="459"/>
      <c r="BF38" s="459"/>
      <c r="BG38" s="459"/>
      <c r="BH38" s="459"/>
      <c r="BI38" s="459"/>
      <c r="BJ38" s="459"/>
      <c r="BK38" s="459"/>
      <c r="BL38" s="459"/>
      <c r="BM38" s="459"/>
      <c r="BN38" s="459"/>
      <c r="BO38" s="459"/>
      <c r="BP38" s="459"/>
      <c r="BQ38" s="459"/>
      <c r="BR38" s="459"/>
      <c r="BS38" s="459"/>
      <c r="BT38" s="459"/>
      <c r="BU38" s="459"/>
      <c r="BV38" s="459"/>
      <c r="BW38" s="459"/>
      <c r="BX38" s="459"/>
      <c r="BY38" s="459"/>
      <c r="BZ38" s="459"/>
      <c r="CA38" s="459"/>
      <c r="CB38" s="459"/>
      <c r="CC38" s="459"/>
      <c r="CD38" s="459"/>
      <c r="CE38" s="459"/>
      <c r="CF38" s="459"/>
      <c r="CG38" s="459"/>
      <c r="CH38" s="459"/>
      <c r="CI38" s="459"/>
      <c r="CJ38" s="459"/>
      <c r="CK38" s="459"/>
      <c r="CL38" s="385"/>
    </row>
    <row r="39" s="574" customFormat="true" ht="15" hidden="false" customHeight="false" outlineLevel="0" collapsed="false">
      <c r="A39" s="444" t="s">
        <v>884</v>
      </c>
      <c r="B39" s="459"/>
      <c r="C39" s="459"/>
      <c r="D39" s="459"/>
      <c r="E39" s="459"/>
      <c r="F39" s="459"/>
      <c r="G39" s="459"/>
      <c r="H39" s="580" t="n">
        <v>1</v>
      </c>
      <c r="I39" s="580"/>
      <c r="J39" s="459"/>
      <c r="K39" s="459"/>
      <c r="L39" s="459" t="n">
        <v>1</v>
      </c>
      <c r="M39" s="459"/>
      <c r="N39" s="459"/>
      <c r="O39" s="459"/>
      <c r="P39" s="459"/>
      <c r="Q39" s="459"/>
      <c r="R39" s="459"/>
      <c r="S39" s="459"/>
      <c r="T39" s="459"/>
      <c r="U39" s="459"/>
      <c r="V39" s="459"/>
      <c r="W39" s="459"/>
      <c r="X39" s="459"/>
      <c r="Y39" s="459"/>
      <c r="Z39" s="459"/>
      <c r="AA39" s="459"/>
      <c r="AB39" s="459"/>
      <c r="AC39" s="459"/>
      <c r="AD39" s="459"/>
      <c r="AE39" s="459"/>
      <c r="AF39" s="459"/>
      <c r="AG39" s="459"/>
      <c r="AH39" s="459"/>
      <c r="AI39" s="459"/>
      <c r="AJ39" s="457" t="n">
        <v>1</v>
      </c>
      <c r="AK39" s="457"/>
      <c r="AL39" s="459" t="n">
        <v>1</v>
      </c>
      <c r="AM39" s="459"/>
      <c r="AN39" s="459"/>
      <c r="AO39" s="459"/>
      <c r="AP39" s="459" t="n">
        <v>1</v>
      </c>
      <c r="AQ39" s="459"/>
      <c r="AR39" s="459"/>
      <c r="AS39" s="459"/>
      <c r="AT39" s="459"/>
      <c r="AU39" s="459"/>
      <c r="AV39" s="459"/>
      <c r="AW39" s="459"/>
      <c r="AX39" s="459"/>
      <c r="AY39" s="459"/>
      <c r="AZ39" s="459"/>
      <c r="BA39" s="459"/>
      <c r="BB39" s="459"/>
      <c r="BC39" s="459"/>
      <c r="BD39" s="459"/>
      <c r="BE39" s="459"/>
      <c r="BF39" s="459"/>
      <c r="BG39" s="459"/>
      <c r="BH39" s="459"/>
      <c r="BI39" s="459"/>
      <c r="BJ39" s="459"/>
      <c r="BK39" s="459"/>
      <c r="BL39" s="459"/>
      <c r="BM39" s="459"/>
      <c r="BN39" s="459"/>
      <c r="BO39" s="459"/>
      <c r="BP39" s="459"/>
      <c r="BQ39" s="459"/>
      <c r="BR39" s="459"/>
      <c r="BS39" s="459"/>
      <c r="BT39" s="459"/>
      <c r="BU39" s="459"/>
      <c r="BV39" s="459"/>
      <c r="BW39" s="459"/>
      <c r="BX39" s="459"/>
      <c r="BY39" s="459"/>
      <c r="BZ39" s="459"/>
      <c r="CA39" s="459"/>
      <c r="CB39" s="459"/>
      <c r="CC39" s="459"/>
      <c r="CD39" s="459"/>
      <c r="CE39" s="459"/>
      <c r="CF39" s="459"/>
      <c r="CG39" s="459"/>
      <c r="CH39" s="459"/>
      <c r="CI39" s="459"/>
      <c r="CJ39" s="459"/>
      <c r="CK39" s="459"/>
      <c r="CL39" s="573"/>
    </row>
    <row r="40" s="487" customFormat="true" ht="15" hidden="false" customHeight="false" outlineLevel="0" collapsed="false">
      <c r="A40" s="510" t="s">
        <v>856</v>
      </c>
      <c r="B40" s="485" t="str">
        <f aca="false">IF(AND(B35&lt;&gt;"",B36&lt;&gt;""),0.21*B8,"")</f>
        <v/>
      </c>
      <c r="C40" s="485"/>
      <c r="D40" s="485" t="str">
        <f aca="false">IF(AND(D35&lt;&gt;"",D36&lt;&gt;""),0.21*D8,"")</f>
        <v/>
      </c>
      <c r="E40" s="485"/>
      <c r="F40" s="485" t="str">
        <f aca="false">IF(AND(F35&lt;&gt;"",F36&lt;&gt;""),0.21*F8,"")</f>
        <v/>
      </c>
      <c r="G40" s="485"/>
      <c r="H40" s="485" t="n">
        <f aca="false">IF(AND(H35&lt;&gt;"",H36&lt;&gt;""),0.21*H8,"")</f>
        <v>0.336</v>
      </c>
      <c r="I40" s="485"/>
      <c r="J40" s="485" t="str">
        <f aca="false">IF(AND(J35&lt;&gt;"",J36&lt;&gt;""),0.21*J8,"")</f>
        <v/>
      </c>
      <c r="K40" s="485"/>
      <c r="L40" s="485" t="n">
        <f aca="false">IF(AND(L35&lt;&gt;"",L36&lt;&gt;""),0.21*L8,"")</f>
        <v>0.252</v>
      </c>
      <c r="M40" s="485"/>
      <c r="N40" s="485" t="str">
        <f aca="false">IF(AND(N35&lt;&gt;"",N36&lt;&gt;""),0.21*N8,"")</f>
        <v/>
      </c>
      <c r="O40" s="485"/>
      <c r="P40" s="485"/>
      <c r="Q40" s="485"/>
      <c r="R40" s="485"/>
      <c r="S40" s="485"/>
      <c r="T40" s="485" t="str">
        <f aca="false">IF(AND(T35&lt;&gt;"",T36&lt;&gt;""),0.21*T8,"")</f>
        <v/>
      </c>
      <c r="U40" s="485"/>
      <c r="V40" s="485" t="str">
        <f aca="false">IF(AND(V35&lt;&gt;"",V36&lt;&gt;""),0.21*V8,"")</f>
        <v/>
      </c>
      <c r="W40" s="485"/>
      <c r="X40" s="485" t="str">
        <f aca="false">IF(AND(X35&lt;&gt;"",X36&lt;&gt;""),0.21*X8,"")</f>
        <v/>
      </c>
      <c r="Y40" s="485"/>
      <c r="Z40" s="485" t="str">
        <f aca="false">IF(AND(Z35&lt;&gt;"",Z36&lt;&gt;""),0.21*Z8,"")</f>
        <v/>
      </c>
      <c r="AA40" s="485"/>
      <c r="AB40" s="485" t="str">
        <f aca="false">IF(AND(AB35&lt;&gt;"",AB36&lt;&gt;""),0.21*AB8,"")</f>
        <v/>
      </c>
      <c r="AC40" s="485"/>
      <c r="AD40" s="485" t="str">
        <f aca="false">IF(AND(AD35&lt;&gt;"",AD36&lt;&gt;""),0.21*AD8,"")</f>
        <v/>
      </c>
      <c r="AE40" s="485"/>
      <c r="AF40" s="485" t="str">
        <f aca="false">IF(AND(AF35&lt;&gt;"",AF36&lt;&gt;""),0.21*AF8,"")</f>
        <v/>
      </c>
      <c r="AG40" s="485"/>
      <c r="AH40" s="485"/>
      <c r="AI40" s="485"/>
      <c r="AJ40" s="484" t="n">
        <f aca="false">IF(AND(AJ35&lt;&gt;"",AJ36&lt;&gt;""),0.21*AJ8,"")</f>
        <v>0.189</v>
      </c>
      <c r="AK40" s="484"/>
      <c r="AL40" s="485" t="e">
        <f aca="false">IF(AND(AL35&lt;&gt;"",AL36&lt;&gt;""),0.21*AL8,"")</f>
        <v>#VALUE!</v>
      </c>
      <c r="AM40" s="485"/>
      <c r="AN40" s="485" t="str">
        <f aca="false">IF(AND(AN35&lt;&gt;"",AN36&lt;&gt;""),0.21*AN8,"")</f>
        <v/>
      </c>
      <c r="AO40" s="485"/>
      <c r="AP40" s="485" t="e">
        <f aca="false">IF(AND(AP35&lt;&gt;"",AP36&lt;&gt;""),0.21*AP8,"")</f>
        <v>#VALUE!</v>
      </c>
      <c r="AQ40" s="485"/>
      <c r="AR40" s="485" t="str">
        <f aca="false">IF(AND(AR35&lt;&gt;"",AR36&lt;&gt;""),0.21*AR8,"")</f>
        <v/>
      </c>
      <c r="AS40" s="485"/>
      <c r="AT40" s="485" t="str">
        <f aca="false">IF(AND(AT35&lt;&gt;"",AT36&lt;&gt;""),0.21*AT8,"")</f>
        <v/>
      </c>
      <c r="AU40" s="485"/>
      <c r="AV40" s="485" t="str">
        <f aca="false">IF(AND(AV35&lt;&gt;"",AV36&lt;&gt;""),0.21*AV8,"")</f>
        <v/>
      </c>
      <c r="AW40" s="485"/>
      <c r="AX40" s="485" t="str">
        <f aca="false">IF(AND(AX35&lt;&gt;"",AX36&lt;&gt;""),0.21*AX8,"")</f>
        <v/>
      </c>
      <c r="AY40" s="485"/>
      <c r="AZ40" s="485" t="str">
        <f aca="false">IF(AND(AZ35&lt;&gt;"",AZ36&lt;&gt;""),0.21*AZ8,"")</f>
        <v/>
      </c>
      <c r="BA40" s="485"/>
      <c r="BB40" s="485" t="str">
        <f aca="false">IF(AND(BB35&lt;&gt;"",BB36&lt;&gt;""),0.21*BB8,"")</f>
        <v/>
      </c>
      <c r="BC40" s="485"/>
      <c r="BD40" s="485" t="str">
        <f aca="false">IF(AND(BD35&lt;&gt;"",BD36&lt;&gt;""),0.21*BD8,"")</f>
        <v/>
      </c>
      <c r="BE40" s="485"/>
      <c r="BF40" s="485" t="str">
        <f aca="false">IF(AND(BF35&lt;&gt;"",BF36&lt;&gt;""),0.21*BF8,"")</f>
        <v/>
      </c>
      <c r="BG40" s="485"/>
      <c r="BH40" s="485" t="str">
        <f aca="false">IF(AND(BH35&lt;&gt;"",BH36&lt;&gt;""),0.21*BH8,"")</f>
        <v/>
      </c>
      <c r="BI40" s="485"/>
      <c r="BJ40" s="485" t="str">
        <f aca="false">IF(AND(BJ35&lt;&gt;"",BJ36&lt;&gt;""),0.21*BJ8,"")</f>
        <v/>
      </c>
      <c r="BK40" s="485"/>
      <c r="BL40" s="485" t="str">
        <f aca="false">IF(AND(BL35&lt;&gt;"",BL36&lt;&gt;""),0.21*BL8,"")</f>
        <v/>
      </c>
      <c r="BM40" s="485"/>
      <c r="BN40" s="485" t="str">
        <f aca="false">IF(AND(BN35&lt;&gt;"",BN36&lt;&gt;""),0.21*BN8,"")</f>
        <v/>
      </c>
      <c r="BO40" s="485"/>
      <c r="BP40" s="485" t="str">
        <f aca="false">IF(AND(BP35&lt;&gt;"",BP36&lt;&gt;""),0.21*BP8,"")</f>
        <v/>
      </c>
      <c r="BQ40" s="485"/>
      <c r="BR40" s="485" t="str">
        <f aca="false">IF(AND(BR35&lt;&gt;"",BR36&lt;&gt;""),0.21*BR8,"")</f>
        <v/>
      </c>
      <c r="BS40" s="485"/>
      <c r="BT40" s="485" t="str">
        <f aca="false">IF(AND(BT35&lt;&gt;"",BT36&lt;&gt;""),0.21*BT8,"")</f>
        <v/>
      </c>
      <c r="BU40" s="485"/>
      <c r="BV40" s="485" t="str">
        <f aca="false">IF(AND(BV35&lt;&gt;"",BV36&lt;&gt;""),0.21*BV8,"")</f>
        <v/>
      </c>
      <c r="BW40" s="485"/>
      <c r="BX40" s="485" t="str">
        <f aca="false">IF(AND(BX35&lt;&gt;"",BX36&lt;&gt;""),0.21*BX8,"")</f>
        <v/>
      </c>
      <c r="BY40" s="485"/>
      <c r="BZ40" s="485" t="str">
        <f aca="false">IF(AND(BZ35&lt;&gt;"",BZ36&lt;&gt;""),0.21*BZ8,"")</f>
        <v/>
      </c>
      <c r="CA40" s="485"/>
      <c r="CB40" s="485" t="str">
        <f aca="false">IF(AND(CB35&lt;&gt;"",CB36&lt;&gt;""),0.21*CB8,"")</f>
        <v/>
      </c>
      <c r="CC40" s="485"/>
      <c r="CD40" s="485" t="str">
        <f aca="false">IF(AND(CD35&lt;&gt;"",CD36&lt;&gt;""),0.21*CD8,"")</f>
        <v/>
      </c>
      <c r="CE40" s="485"/>
      <c r="CF40" s="485" t="str">
        <f aca="false">IF(AND(CF35&lt;&gt;"",CF36&lt;&gt;""),0.21*CF8,"")</f>
        <v/>
      </c>
      <c r="CG40" s="485"/>
      <c r="CH40" s="485" t="str">
        <f aca="false">IF(AND(CH35&lt;&gt;"",CH36&lt;&gt;""),0.21*CH8,"")</f>
        <v/>
      </c>
      <c r="CI40" s="485"/>
      <c r="CJ40" s="485" t="str">
        <f aca="false">IF(AND(CJ35&lt;&gt;"",CJ36&lt;&gt;""),0.21*CJ8,"")</f>
        <v/>
      </c>
      <c r="CK40" s="485"/>
    </row>
    <row r="41" s="487" customFormat="true" ht="15" hidden="false" customHeight="false" outlineLevel="0" collapsed="false">
      <c r="A41" s="510" t="s">
        <v>885</v>
      </c>
      <c r="B41" s="485" t="str">
        <f aca="false">IF(AND(B35&lt;&gt;"",B36&lt;&gt;""),B8+B40+0.1,"")</f>
        <v/>
      </c>
      <c r="C41" s="485"/>
      <c r="D41" s="485" t="str">
        <f aca="false">IF(AND(D35&lt;&gt;"",D36&lt;&gt;""),D8+D40+0.1,"")</f>
        <v/>
      </c>
      <c r="E41" s="485"/>
      <c r="F41" s="485" t="str">
        <f aca="false">IF(AND(F35&lt;&gt;"",F36&lt;&gt;""),F8+F40+0.1,"")</f>
        <v/>
      </c>
      <c r="G41" s="485"/>
      <c r="H41" s="485" t="n">
        <f aca="false">IF(AND(H35&lt;&gt;"",H36&lt;&gt;""),H8+H40+0.1,"")</f>
        <v>2.036</v>
      </c>
      <c r="I41" s="485"/>
      <c r="J41" s="485" t="str">
        <f aca="false">IF(AND(J35&lt;&gt;"",J36&lt;&gt;""),J8+J40+0.1,"")</f>
        <v/>
      </c>
      <c r="K41" s="485"/>
      <c r="L41" s="485" t="n">
        <f aca="false">IF(AND(L35&lt;&gt;"",L36&lt;&gt;""),L8+L40+0.1,"")</f>
        <v>1.552</v>
      </c>
      <c r="M41" s="485"/>
      <c r="N41" s="485" t="str">
        <f aca="false">IF(AND(N35&lt;&gt;"",N36&lt;&gt;""),N8+N40+0.1,"")</f>
        <v/>
      </c>
      <c r="O41" s="485"/>
      <c r="P41" s="485"/>
      <c r="Q41" s="485"/>
      <c r="R41" s="485"/>
      <c r="S41" s="485"/>
      <c r="T41" s="485" t="str">
        <f aca="false">IF(AND(T35&lt;&gt;"",T36&lt;&gt;""),T8+T40+0.1,"")</f>
        <v/>
      </c>
      <c r="U41" s="485"/>
      <c r="V41" s="485" t="str">
        <f aca="false">IF(AND(V35&lt;&gt;"",V36&lt;&gt;""),V8+V40+0.1,"")</f>
        <v/>
      </c>
      <c r="W41" s="485"/>
      <c r="X41" s="485" t="str">
        <f aca="false">IF(AND(X35&lt;&gt;"",X36&lt;&gt;""),X8+X40+0.1,"")</f>
        <v/>
      </c>
      <c r="Y41" s="485"/>
      <c r="Z41" s="485" t="str">
        <f aca="false">IF(AND(Z35&lt;&gt;"",Z36&lt;&gt;""),Z8+Z40+0.1,"")</f>
        <v/>
      </c>
      <c r="AA41" s="485"/>
      <c r="AB41" s="485" t="str">
        <f aca="false">IF(AND(AB35&lt;&gt;"",AB36&lt;&gt;""),AB8+AB40+0.1,"")</f>
        <v/>
      </c>
      <c r="AC41" s="485"/>
      <c r="AD41" s="485" t="str">
        <f aca="false">IF(AND(AD35&lt;&gt;"",AD36&lt;&gt;""),AD8+AD40+0.1,"")</f>
        <v/>
      </c>
      <c r="AE41" s="485"/>
      <c r="AF41" s="485" t="str">
        <f aca="false">IF(AND(AF35&lt;&gt;"",AF36&lt;&gt;""),AF8+AF40+0.1,"")</f>
        <v/>
      </c>
      <c r="AG41" s="485"/>
      <c r="AH41" s="485"/>
      <c r="AI41" s="485"/>
      <c r="AJ41" s="484" t="n">
        <f aca="false">IF(AND(AJ35&lt;&gt;"",AJ36&lt;&gt;""),AJ8+AJ40+0.1,"")</f>
        <v>1.189</v>
      </c>
      <c r="AK41" s="484"/>
      <c r="AL41" s="485" t="e">
        <f aca="false">IF(AND(AL35&lt;&gt;"",AL36&lt;&gt;""),AL8+AL40+0.1,"")</f>
        <v>#VALUE!</v>
      </c>
      <c r="AM41" s="485"/>
      <c r="AN41" s="485" t="str">
        <f aca="false">IF(AND(AN35&lt;&gt;"",AN36&lt;&gt;""),AN8+AN40+0.1,"")</f>
        <v/>
      </c>
      <c r="AO41" s="485"/>
      <c r="AP41" s="485" t="e">
        <f aca="false">IF(AND(AP35&lt;&gt;"",AP36&lt;&gt;""),AP8+AP40+0.1,"")</f>
        <v>#VALUE!</v>
      </c>
      <c r="AQ41" s="485"/>
      <c r="AR41" s="485" t="str">
        <f aca="false">IF(AND(AR35&lt;&gt;"",AR36&lt;&gt;""),AR8+AR40+0.1,"")</f>
        <v/>
      </c>
      <c r="AS41" s="485"/>
      <c r="AT41" s="485" t="str">
        <f aca="false">IF(AND(AT35&lt;&gt;"",AT36&lt;&gt;""),AT8+AT40+0.1,"")</f>
        <v/>
      </c>
      <c r="AU41" s="485"/>
      <c r="AV41" s="485" t="str">
        <f aca="false">IF(AND(AV35&lt;&gt;"",AV36&lt;&gt;""),AV8+AV40+0.1,"")</f>
        <v/>
      </c>
      <c r="AW41" s="485"/>
      <c r="AX41" s="485" t="str">
        <f aca="false">IF(AND(AX35&lt;&gt;"",AX36&lt;&gt;""),AX8+AX40+0.1,"")</f>
        <v/>
      </c>
      <c r="AY41" s="485"/>
      <c r="AZ41" s="485" t="str">
        <f aca="false">IF(AND(AZ35&lt;&gt;"",AZ36&lt;&gt;""),AZ8+AZ40+0.1,"")</f>
        <v/>
      </c>
      <c r="BA41" s="485"/>
      <c r="BB41" s="485" t="str">
        <f aca="false">IF(AND(BB35&lt;&gt;"",BB36&lt;&gt;""),BB8+BB40+0.1,"")</f>
        <v/>
      </c>
      <c r="BC41" s="485"/>
      <c r="BD41" s="485" t="str">
        <f aca="false">IF(AND(BD35&lt;&gt;"",BD36&lt;&gt;""),BD8+BD40+0.1,"")</f>
        <v/>
      </c>
      <c r="BE41" s="485"/>
      <c r="BF41" s="485" t="str">
        <f aca="false">IF(AND(BF35&lt;&gt;"",BF36&lt;&gt;""),BF8+BF40+0.1,"")</f>
        <v/>
      </c>
      <c r="BG41" s="485"/>
      <c r="BH41" s="485" t="str">
        <f aca="false">IF(AND(BH35&lt;&gt;"",BH36&lt;&gt;""),BH8+BH40+0.1,"")</f>
        <v/>
      </c>
      <c r="BI41" s="485"/>
      <c r="BJ41" s="485" t="str">
        <f aca="false">IF(AND(BJ35&lt;&gt;"",BJ36&lt;&gt;""),BJ8+BJ40+0.1,"")</f>
        <v/>
      </c>
      <c r="BK41" s="485"/>
      <c r="BL41" s="485" t="str">
        <f aca="false">IF(AND(BL35&lt;&gt;"",BL36&lt;&gt;""),BL8+BL40+0.1,"")</f>
        <v/>
      </c>
      <c r="BM41" s="485"/>
      <c r="BN41" s="485" t="str">
        <f aca="false">IF(AND(BN35&lt;&gt;"",BN36&lt;&gt;""),BN8+BN40+0.1,"")</f>
        <v/>
      </c>
      <c r="BO41" s="485"/>
      <c r="BP41" s="485" t="str">
        <f aca="false">IF(AND(BP35&lt;&gt;"",BP36&lt;&gt;""),BP8+BP40+0.1,"")</f>
        <v/>
      </c>
      <c r="BQ41" s="485"/>
      <c r="BR41" s="485" t="str">
        <f aca="false">IF(AND(BR35&lt;&gt;"",BR36&lt;&gt;""),BR8+BR40+0.1,"")</f>
        <v/>
      </c>
      <c r="BS41" s="485"/>
      <c r="BT41" s="485" t="str">
        <f aca="false">IF(AND(BT35&lt;&gt;"",BT36&lt;&gt;""),BT8+BT40+0.1,"")</f>
        <v/>
      </c>
      <c r="BU41" s="485"/>
      <c r="BV41" s="485" t="str">
        <f aca="false">IF(AND(BV35&lt;&gt;"",BV36&lt;&gt;""),BV8+BV40+0.1,"")</f>
        <v/>
      </c>
      <c r="BW41" s="485"/>
      <c r="BX41" s="485" t="str">
        <f aca="false">IF(AND(BX35&lt;&gt;"",BX36&lt;&gt;""),BX8+BX40+0.1,"")</f>
        <v/>
      </c>
      <c r="BY41" s="485"/>
      <c r="BZ41" s="485" t="str">
        <f aca="false">IF(AND(BZ35&lt;&gt;"",BZ36&lt;&gt;""),BZ8+BZ40+0.1,"")</f>
        <v/>
      </c>
      <c r="CA41" s="485"/>
      <c r="CB41" s="485" t="str">
        <f aca="false">IF(AND(CB35&lt;&gt;"",CB36&lt;&gt;""),CB8+CB40+0.1,"")</f>
        <v/>
      </c>
      <c r="CC41" s="485"/>
      <c r="CD41" s="485" t="str">
        <f aca="false">IF(AND(CD35&lt;&gt;"",CD36&lt;&gt;""),CD8+CD40+0.1,"")</f>
        <v/>
      </c>
      <c r="CE41" s="485"/>
      <c r="CF41" s="485" t="str">
        <f aca="false">IF(AND(CF35&lt;&gt;"",CF36&lt;&gt;""),CF8+CF40+0.1,"")</f>
        <v/>
      </c>
      <c r="CG41" s="485"/>
      <c r="CH41" s="485" t="str">
        <f aca="false">IF(AND(CH35&lt;&gt;"",CH36&lt;&gt;""),CH8+CH40+0.1,"")</f>
        <v/>
      </c>
      <c r="CI41" s="485"/>
      <c r="CJ41" s="485" t="str">
        <f aca="false">IF(AND(CJ35&lt;&gt;"",CJ36&lt;&gt;""),CJ8+CJ40+0.1,"")</f>
        <v/>
      </c>
      <c r="CK41" s="485"/>
    </row>
    <row r="42" s="611" customFormat="true" ht="15" hidden="false" customHeight="false" outlineLevel="0" collapsed="false">
      <c r="A42" s="397" t="s">
        <v>858</v>
      </c>
      <c r="B42" s="513" t="str">
        <f aca="false">IF(OR(B52&lt;&gt;"",C52&lt;&gt;""),IF(B52=0,"液态 Liquid",IF(C52=0,"气态 Gas","气液混相 Gas &amp; Liquid Mixed")),"")</f>
        <v/>
      </c>
      <c r="C42" s="513"/>
      <c r="D42" s="513" t="str">
        <f aca="false">IF(OR(D52&lt;&gt;"",E52&lt;&gt;""),IF(D52=0,"液态 Liquid",IF(E52=0,"气态 Gas","气液混相 Gas &amp; Liquid Mixed")),"")</f>
        <v/>
      </c>
      <c r="E42" s="513"/>
      <c r="F42" s="513" t="str">
        <f aca="false">IF(OR(F52&lt;&gt;"",G52&lt;&gt;""),IF(F52=0,"液态 Liquid",IF(G52=0,"气态 Gas","气液混相 Gas &amp; Liquid Mixed")),"")</f>
        <v/>
      </c>
      <c r="G42" s="513"/>
      <c r="H42" s="513" t="str">
        <f aca="false">IF(OR(H52&lt;&gt;"",I52&lt;&gt;""),IF(H52=0,"液态 Liquid",IF(I52=0,"气态 Gas","气液混相 Gas &amp; Liquid Mixed")),"")</f>
        <v>气态 Gas</v>
      </c>
      <c r="I42" s="513"/>
      <c r="J42" s="513" t="str">
        <f aca="false">IF(OR(J52&lt;&gt;"",K52&lt;&gt;""),IF(J52=0,"液态 Liquid",IF(K52=0,"气态 Gas","气液混相 Gas &amp; Liquid Mixed")),"")</f>
        <v/>
      </c>
      <c r="K42" s="513"/>
      <c r="L42" s="513" t="e">
        <f aca="false">IF(OR(L52&lt;&gt;"",M52&lt;&gt;""),IF(L52=0,"液态 Liquid",IF(M52=0,"气态 Gas","气液混相 Gas &amp; Liquid Mixed")),"")</f>
        <v>#DIV/0!</v>
      </c>
      <c r="M42" s="513"/>
      <c r="N42" s="513" t="str">
        <f aca="false">IF(OR(N52&lt;&gt;"",O52&lt;&gt;""),IF(N52=0,"液态 Liquid",IF(O52=0,"气态 Gas","气液混相 Gas &amp; Liquid Mixed")),"")</f>
        <v/>
      </c>
      <c r="O42" s="513"/>
      <c r="P42" s="513"/>
      <c r="Q42" s="513"/>
      <c r="R42" s="513"/>
      <c r="S42" s="513"/>
      <c r="T42" s="513" t="str">
        <f aca="false">IF(OR(T52&lt;&gt;"",U52&lt;&gt;""),IF(T52=0,"液态 Liquid",IF(U52=0,"气态 Gas","气液混相 Gas &amp; Liquid Mixed")),"")</f>
        <v/>
      </c>
      <c r="U42" s="513"/>
      <c r="V42" s="513" t="str">
        <f aca="false">IF(OR(V52&lt;&gt;"",W52&lt;&gt;""),IF(V52=0,"液态 Liquid",IF(W52=0,"气态 Gas","气液混相 Gas &amp; Liquid Mixed")),"")</f>
        <v/>
      </c>
      <c r="W42" s="513"/>
      <c r="X42" s="513" t="str">
        <f aca="false">IF(OR(X52&lt;&gt;"",Y52&lt;&gt;""),IF(X52=0,"液态 Liquid",IF(Y52=0,"气态 Gas","气液混相 Gas &amp; Liquid Mixed")),"")</f>
        <v/>
      </c>
      <c r="Y42" s="513"/>
      <c r="Z42" s="513" t="str">
        <f aca="false">IF(OR(Z52&lt;&gt;"",AA52&lt;&gt;""),IF(Z52=0,"液态 Liquid",IF(AA52=0,"气态 Gas","气液混相 Gas &amp; Liquid Mixed")),"")</f>
        <v/>
      </c>
      <c r="AA42" s="513"/>
      <c r="AB42" s="513" t="str">
        <f aca="false">IF(OR(AB52&lt;&gt;"",AC52&lt;&gt;""),IF(AB52=0,"液态 Liquid",IF(AC52=0,"气态 Gas","气液混相 Gas &amp; Liquid Mixed")),"")</f>
        <v/>
      </c>
      <c r="AC42" s="513"/>
      <c r="AD42" s="513" t="str">
        <f aca="false">IF(OR(AD52&lt;&gt;"",AE52&lt;&gt;""),IF(AD52=0,"液态 Liquid",IF(AE52=0,"气态 Gas","气液混相 Gas &amp; Liquid Mixed")),"")</f>
        <v/>
      </c>
      <c r="AE42" s="513"/>
      <c r="AF42" s="513" t="str">
        <f aca="false">IF(OR(AF52&lt;&gt;"",AG52&lt;&gt;""),IF(AF52=0,"液态 Liquid",IF(AG52=0,"气态 Gas","气液混相 Gas &amp; Liquid Mixed")),"")</f>
        <v/>
      </c>
      <c r="AG42" s="513"/>
      <c r="AH42" s="513"/>
      <c r="AI42" s="513"/>
      <c r="AJ42" s="514"/>
      <c r="AK42" s="514"/>
      <c r="AL42" s="513"/>
      <c r="AM42" s="513"/>
      <c r="AN42" s="513" t="str">
        <f aca="false">IF(OR(AN52&lt;&gt;"",AO52&lt;&gt;""),IF(AN52=0,"液态 Liquid",IF(AO52=0,"气态 Gas","气液混相 Gas &amp; Liquid Mixed")),"")</f>
        <v/>
      </c>
      <c r="AO42" s="513"/>
      <c r="AP42" s="513" t="str">
        <f aca="false">IF(OR(AP52&lt;&gt;"",AQ52&lt;&gt;""),IF(AP52=0,"液态 Liquid",IF(AQ52=0,"气态 Gas","气液混相 Gas &amp; Liquid Mixed")),"")</f>
        <v>气态 Gas</v>
      </c>
      <c r="AQ42" s="513"/>
      <c r="AR42" s="513" t="str">
        <f aca="false">IF(OR(AR52&lt;&gt;"",AS52&lt;&gt;""),IF(AR52=0,"液态 Liquid",IF(AS52=0,"气态 Gas","气液混相 Gas &amp; Liquid Mixed")),"")</f>
        <v/>
      </c>
      <c r="AS42" s="513"/>
      <c r="AT42" s="513" t="str">
        <f aca="false">IF(OR(AT52&lt;&gt;"",AU52&lt;&gt;""),IF(AT52=0,"液态 Liquid",IF(AU52=0,"气态 Gas","气液混相 Gas &amp; Liquid Mixed")),"")</f>
        <v/>
      </c>
      <c r="AU42" s="513"/>
      <c r="AV42" s="513" t="str">
        <f aca="false">IF(OR(AV52&lt;&gt;"",AW52&lt;&gt;""),IF(AV52=0,"液态 Liquid",IF(AW52=0,"气态 Gas","气液混相 Gas &amp; Liquid Mixed")),"")</f>
        <v/>
      </c>
      <c r="AW42" s="513"/>
      <c r="AX42" s="513" t="str">
        <f aca="false">IF(OR(AX52&lt;&gt;"",AY52&lt;&gt;""),IF(AX52=0,"液态 Liquid",IF(AY52=0,"气态 Gas","气液混相 Gas &amp; Liquid Mixed")),"")</f>
        <v/>
      </c>
      <c r="AY42" s="513"/>
      <c r="AZ42" s="513" t="str">
        <f aca="false">IF(OR(AZ52&lt;&gt;"",BA52&lt;&gt;""),IF(AZ52=0,"液态 Liquid",IF(BA52=0,"气态 Gas","气液混相 Gas &amp; Liquid Mixed")),"")</f>
        <v/>
      </c>
      <c r="BA42" s="513"/>
      <c r="BB42" s="513" t="str">
        <f aca="false">IF(OR(BB52&lt;&gt;"",BC52&lt;&gt;""),IF(BB52=0,"液态 Liquid",IF(BC52=0,"气态 Gas","气液混相 Gas &amp; Liquid Mixed")),"")</f>
        <v/>
      </c>
      <c r="BC42" s="513"/>
      <c r="BD42" s="513" t="str">
        <f aca="false">IF(OR(BD52&lt;&gt;"",BE52&lt;&gt;""),IF(BD52=0,"液态 Liquid",IF(BE52=0,"气态 Gas","气液混相 Gas &amp; Liquid Mixed")),"")</f>
        <v/>
      </c>
      <c r="BE42" s="513"/>
      <c r="BF42" s="513" t="str">
        <f aca="false">IF(OR(BF52&lt;&gt;"",BG52&lt;&gt;""),IF(BF52=0,"液态 Liquid",IF(BG52=0,"气态 Gas","气液混相 Gas &amp; Liquid Mixed")),"")</f>
        <v/>
      </c>
      <c r="BG42" s="513"/>
      <c r="BH42" s="513" t="str">
        <f aca="false">IF(OR(BH52&lt;&gt;"",BI52&lt;&gt;""),IF(BH52=0,"液态 Liquid",IF(BI52=0,"气态 Gas","气液混相 Gas &amp; Liquid Mixed")),"")</f>
        <v/>
      </c>
      <c r="BI42" s="513"/>
      <c r="BJ42" s="513" t="str">
        <f aca="false">IF(OR(BJ52&lt;&gt;"",BK52&lt;&gt;""),IF(BJ52=0,"液态 Liquid",IF(BK52=0,"气态 Gas","气液混相 Gas &amp; Liquid Mixed")),"")</f>
        <v/>
      </c>
      <c r="BK42" s="513"/>
      <c r="BL42" s="513" t="str">
        <f aca="false">IF(OR(BL52&lt;&gt;"",BM52&lt;&gt;""),IF(BL52=0,"液态 Liquid",IF(BM52=0,"气态 Gas","气液混相 Gas &amp; Liquid Mixed")),"")</f>
        <v/>
      </c>
      <c r="BM42" s="513"/>
      <c r="BN42" s="513" t="str">
        <f aca="false">IF(OR(BN52&lt;&gt;"",BO52&lt;&gt;""),IF(BN52=0,"液态 Liquid",IF(BO52=0,"气态 Gas","气液混相 Gas &amp; Liquid Mixed")),"")</f>
        <v/>
      </c>
      <c r="BO42" s="513"/>
      <c r="BP42" s="513" t="str">
        <f aca="false">IF(OR(BP52&lt;&gt;"",BQ52&lt;&gt;""),IF(BP52=0,"液态 Liquid",IF(BQ52=0,"气态 Gas","气液混相 Gas &amp; Liquid Mixed")),"")</f>
        <v/>
      </c>
      <c r="BQ42" s="513"/>
      <c r="BR42" s="513" t="str">
        <f aca="false">IF(OR(BR52&lt;&gt;"",BS52&lt;&gt;""),IF(BR52=0,"液态 Liquid",IF(BS52=0,"气态 Gas","气液混相 Gas &amp; Liquid Mixed")),"")</f>
        <v/>
      </c>
      <c r="BS42" s="513"/>
      <c r="BT42" s="513" t="str">
        <f aca="false">IF(OR(BT52&lt;&gt;"",BU52&lt;&gt;""),IF(BT52=0,"液态 Liquid",IF(BU52=0,"气态 Gas","气液混相 Gas &amp; Liquid Mixed")),"")</f>
        <v/>
      </c>
      <c r="BU42" s="513"/>
      <c r="BV42" s="513" t="str">
        <f aca="false">IF(OR(BV52&lt;&gt;"",BW52&lt;&gt;""),IF(BV52=0,"液态 Liquid",IF(BW52=0,"气态 Gas","气液混相 Gas &amp; Liquid Mixed")),"")</f>
        <v/>
      </c>
      <c r="BW42" s="513"/>
      <c r="BX42" s="513" t="str">
        <f aca="false">IF(OR(BX52&lt;&gt;"",BY52&lt;&gt;""),IF(BX52=0,"液态 Liquid",IF(BY52=0,"气态 Gas","气液混相 Gas &amp; Liquid Mixed")),"")</f>
        <v/>
      </c>
      <c r="BY42" s="513"/>
      <c r="BZ42" s="513" t="str">
        <f aca="false">IF(OR(BZ52&lt;&gt;"",CA52&lt;&gt;""),IF(BZ52=0,"液态 Liquid",IF(CA52=0,"气态 Gas","气液混相 Gas &amp; Liquid Mixed")),"")</f>
        <v/>
      </c>
      <c r="CA42" s="513"/>
      <c r="CB42" s="513" t="str">
        <f aca="false">IF(OR(CB52&lt;&gt;"",CC52&lt;&gt;""),IF(CB52=0,"液态 Liquid",IF(CC52=0,"气态 Gas","气液混相 Gas &amp; Liquid Mixed")),"")</f>
        <v/>
      </c>
      <c r="CC42" s="513"/>
      <c r="CD42" s="513" t="str">
        <f aca="false">IF(OR(CD52&lt;&gt;"",CE52&lt;&gt;""),IF(CD52=0,"液态 Liquid",IF(CE52=0,"气态 Gas","气液混相 Gas &amp; Liquid Mixed")),"")</f>
        <v/>
      </c>
      <c r="CE42" s="513"/>
      <c r="CF42" s="513" t="str">
        <f aca="false">IF(OR(CF52&lt;&gt;"",CG52&lt;&gt;""),IF(CF52=0,"液态 Liquid",IF(CG52=0,"气态 Gas","气液混相 Gas &amp; Liquid Mixed")),"")</f>
        <v/>
      </c>
      <c r="CG42" s="513"/>
      <c r="CH42" s="513" t="str">
        <f aca="false">IF(OR(CH52&lt;&gt;"",CI52&lt;&gt;""),IF(CH52=0,"液态 Liquid",IF(CI52=0,"气态 Gas","气液混相 Gas &amp; Liquid Mixed")),"")</f>
        <v/>
      </c>
      <c r="CI42" s="513"/>
      <c r="CJ42" s="513" t="str">
        <f aca="false">IF(OR(CJ52&lt;&gt;"",CK52&lt;&gt;""),IF(CJ52=0,"液态 Liquid",IF(CK52=0,"气态 Gas","气液混相 Gas &amp; Liquid Mixed")),"")</f>
        <v/>
      </c>
      <c r="CK42" s="513"/>
      <c r="CL42" s="610"/>
    </row>
    <row r="43" s="397" customFormat="true" ht="15" hidden="false" customHeight="false" outlineLevel="0" collapsed="false">
      <c r="A43" s="581" t="s">
        <v>886</v>
      </c>
      <c r="B43" s="612" t="str">
        <f aca="false">IF(AND(B35&lt;&gt;"",B36&lt;&gt;""),B12,"")</f>
        <v/>
      </c>
      <c r="C43" s="612"/>
      <c r="D43" s="612" t="str">
        <f aca="false">IF(AND(D35&lt;&gt;"",D36&lt;&gt;""),D12,"")</f>
        <v/>
      </c>
      <c r="E43" s="612"/>
      <c r="F43" s="612" t="str">
        <f aca="false">IF(AND(F35&lt;&gt;"",F36&lt;&gt;""),F12,"")</f>
        <v/>
      </c>
      <c r="G43" s="612"/>
      <c r="H43" s="612" t="n">
        <f aca="false">IF(AND(H35&lt;&gt;"",H36&lt;&gt;""),H12,"")</f>
        <v>456.5</v>
      </c>
      <c r="I43" s="612"/>
      <c r="J43" s="612" t="str">
        <f aca="false">IF(AND(J35&lt;&gt;"",J36&lt;&gt;""),J12,"")</f>
        <v/>
      </c>
      <c r="K43" s="612"/>
      <c r="L43" s="612" t="n">
        <f aca="false">IF(AND(L35&lt;&gt;"",L36&lt;&gt;""),L12,"")</f>
        <v>489.91</v>
      </c>
      <c r="M43" s="612"/>
      <c r="N43" s="612" t="str">
        <f aca="false">IF(AND(N35&lt;&gt;"",N36&lt;&gt;""),N12,"")</f>
        <v/>
      </c>
      <c r="O43" s="612"/>
      <c r="P43" s="612"/>
      <c r="Q43" s="612"/>
      <c r="R43" s="612"/>
      <c r="S43" s="612"/>
      <c r="T43" s="612" t="str">
        <f aca="false">IF(AND(T35&lt;&gt;"",T36&lt;&gt;""),T12,"")</f>
        <v/>
      </c>
      <c r="U43" s="612"/>
      <c r="V43" s="612" t="str">
        <f aca="false">IF(AND(V35&lt;&gt;"",V36&lt;&gt;""),V12,"")</f>
        <v/>
      </c>
      <c r="W43" s="612"/>
      <c r="X43" s="612" t="str">
        <f aca="false">IF(AND(X35&lt;&gt;"",X36&lt;&gt;""),X12,"")</f>
        <v/>
      </c>
      <c r="Y43" s="612"/>
      <c r="Z43" s="612" t="str">
        <f aca="false">IF(AND(Z35&lt;&gt;"",Z36&lt;&gt;""),Z12,"")</f>
        <v/>
      </c>
      <c r="AA43" s="612"/>
      <c r="AB43" s="612" t="str">
        <f aca="false">IF(AND(AB35&lt;&gt;"",AB36&lt;&gt;""),AB12,"")</f>
        <v/>
      </c>
      <c r="AC43" s="612"/>
      <c r="AD43" s="612" t="str">
        <f aca="false">IF(AND(AD35&lt;&gt;"",AD36&lt;&gt;""),AD12,"")</f>
        <v/>
      </c>
      <c r="AE43" s="612"/>
      <c r="AF43" s="612" t="str">
        <f aca="false">IF(AND(AF35&lt;&gt;"",AF36&lt;&gt;""),AF12,"")</f>
        <v/>
      </c>
      <c r="AG43" s="612"/>
      <c r="AH43" s="612"/>
      <c r="AI43" s="612"/>
      <c r="AJ43" s="613" t="n">
        <v>187.7</v>
      </c>
      <c r="AK43" s="613"/>
      <c r="AL43" s="612" t="n">
        <v>40</v>
      </c>
      <c r="AM43" s="612"/>
      <c r="AN43" s="612" t="str">
        <f aca="false">IF(AND(AN35&lt;&gt;"",AN36&lt;&gt;""),AN12,"")</f>
        <v/>
      </c>
      <c r="AO43" s="612"/>
      <c r="AP43" s="612" t="n">
        <f aca="false">IF(AND(AP35&lt;&gt;"",AP36&lt;&gt;""),AP12,"")</f>
        <v>192.01</v>
      </c>
      <c r="AQ43" s="612"/>
      <c r="AR43" s="612" t="str">
        <f aca="false">IF(AND(AR35&lt;&gt;"",AR36&lt;&gt;""),AR12,"")</f>
        <v/>
      </c>
      <c r="AS43" s="612"/>
      <c r="AT43" s="612" t="str">
        <f aca="false">IF(AND(AT35&lt;&gt;"",AT36&lt;&gt;""),AT12,"")</f>
        <v/>
      </c>
      <c r="AU43" s="612"/>
      <c r="AV43" s="612" t="str">
        <f aca="false">IF(AND(AV35&lt;&gt;"",AV36&lt;&gt;""),AV12,"")</f>
        <v/>
      </c>
      <c r="AW43" s="612"/>
      <c r="AX43" s="612" t="str">
        <f aca="false">IF(AND(AX35&lt;&gt;"",AX36&lt;&gt;""),AX12,"")</f>
        <v/>
      </c>
      <c r="AY43" s="612"/>
      <c r="AZ43" s="612" t="str">
        <f aca="false">IF(AND(AZ35&lt;&gt;"",AZ36&lt;&gt;""),AZ12,"")</f>
        <v/>
      </c>
      <c r="BA43" s="612"/>
      <c r="BB43" s="612" t="str">
        <f aca="false">IF(AND(BB35&lt;&gt;"",BB36&lt;&gt;""),BB12,"")</f>
        <v/>
      </c>
      <c r="BC43" s="612"/>
      <c r="BD43" s="612" t="str">
        <f aca="false">IF(AND(BD35&lt;&gt;"",BD36&lt;&gt;""),BD12,"")</f>
        <v/>
      </c>
      <c r="BE43" s="612"/>
      <c r="BF43" s="612" t="str">
        <f aca="false">IF(AND(BF35&lt;&gt;"",BF36&lt;&gt;""),BF12,"")</f>
        <v/>
      </c>
      <c r="BG43" s="612"/>
      <c r="BH43" s="612" t="str">
        <f aca="false">IF(AND(BH35&lt;&gt;"",BH36&lt;&gt;""),BH12,"")</f>
        <v/>
      </c>
      <c r="BI43" s="612"/>
      <c r="BJ43" s="612" t="str">
        <f aca="false">IF(AND(BJ35&lt;&gt;"",BJ36&lt;&gt;""),BJ12,"")</f>
        <v/>
      </c>
      <c r="BK43" s="612"/>
      <c r="BL43" s="612" t="str">
        <f aca="false">IF(AND(BL35&lt;&gt;"",BL36&lt;&gt;""),BL12,"")</f>
        <v/>
      </c>
      <c r="BM43" s="612"/>
      <c r="BN43" s="612" t="str">
        <f aca="false">IF(AND(BN35&lt;&gt;"",BN36&lt;&gt;""),BN12,"")</f>
        <v/>
      </c>
      <c r="BO43" s="612"/>
      <c r="BP43" s="612" t="str">
        <f aca="false">IF(AND(BP35&lt;&gt;"",BP36&lt;&gt;""),BP12,"")</f>
        <v/>
      </c>
      <c r="BQ43" s="612"/>
      <c r="BR43" s="612" t="str">
        <f aca="false">IF(AND(BR35&lt;&gt;"",BR36&lt;&gt;""),BR12,"")</f>
        <v/>
      </c>
      <c r="BS43" s="612"/>
      <c r="BT43" s="612" t="str">
        <f aca="false">IF(AND(BT35&lt;&gt;"",BT36&lt;&gt;""),BT12,"")</f>
        <v/>
      </c>
      <c r="BU43" s="612"/>
      <c r="BV43" s="612" t="str">
        <f aca="false">IF(AND(BV35&lt;&gt;"",BV36&lt;&gt;""),BV12,"")</f>
        <v/>
      </c>
      <c r="BW43" s="612"/>
      <c r="BX43" s="612" t="str">
        <f aca="false">IF(AND(BX35&lt;&gt;"",BX36&lt;&gt;""),BX12,"")</f>
        <v/>
      </c>
      <c r="BY43" s="612"/>
      <c r="BZ43" s="612" t="str">
        <f aca="false">IF(AND(BZ35&lt;&gt;"",BZ36&lt;&gt;""),BZ12,"")</f>
        <v/>
      </c>
      <c r="CA43" s="612"/>
      <c r="CB43" s="612" t="str">
        <f aca="false">IF(AND(CB35&lt;&gt;"",CB36&lt;&gt;""),CB12,"")</f>
        <v/>
      </c>
      <c r="CC43" s="612"/>
      <c r="CD43" s="612" t="str">
        <f aca="false">IF(AND(CD35&lt;&gt;"",CD36&lt;&gt;""),CD12,"")</f>
        <v/>
      </c>
      <c r="CE43" s="612"/>
      <c r="CF43" s="612" t="str">
        <f aca="false">IF(AND(CF35&lt;&gt;"",CF36&lt;&gt;""),CF12,"")</f>
        <v/>
      </c>
      <c r="CG43" s="612"/>
      <c r="CH43" s="612" t="str">
        <f aca="false">IF(AND(CH35&lt;&gt;"",CH36&lt;&gt;""),CH12,"")</f>
        <v/>
      </c>
      <c r="CI43" s="612"/>
      <c r="CJ43" s="612" t="str">
        <f aca="false">IF(AND(CJ35&lt;&gt;"",CJ36&lt;&gt;""),CJ12,"")</f>
        <v/>
      </c>
      <c r="CK43" s="612"/>
      <c r="CL43" s="390"/>
    </row>
    <row r="44" s="444" customFormat="true" ht="15" hidden="false" customHeight="false" outlineLevel="0" collapsed="false">
      <c r="A44" s="444" t="s">
        <v>860</v>
      </c>
      <c r="B44" s="515"/>
      <c r="C44" s="515"/>
      <c r="D44" s="515"/>
      <c r="E44" s="515"/>
      <c r="F44" s="515"/>
      <c r="G44" s="515"/>
      <c r="H44" s="515"/>
      <c r="I44" s="515"/>
      <c r="J44" s="515"/>
      <c r="K44" s="515"/>
      <c r="L44" s="515" t="s">
        <v>861</v>
      </c>
      <c r="M44" s="515"/>
      <c r="N44" s="515" t="s">
        <v>861</v>
      </c>
      <c r="O44" s="515"/>
      <c r="P44" s="515"/>
      <c r="Q44" s="515"/>
      <c r="R44" s="515"/>
      <c r="S44" s="515"/>
      <c r="T44" s="515"/>
      <c r="U44" s="515"/>
      <c r="V44" s="515"/>
      <c r="W44" s="515"/>
      <c r="X44" s="515"/>
      <c r="Y44" s="515"/>
      <c r="Z44" s="515"/>
      <c r="AA44" s="515"/>
      <c r="AB44" s="515"/>
      <c r="AC44" s="515"/>
      <c r="AD44" s="515"/>
      <c r="AE44" s="515"/>
      <c r="AF44" s="515"/>
      <c r="AG44" s="515"/>
      <c r="AH44" s="515"/>
      <c r="AI44" s="515"/>
      <c r="AJ44" s="516" t="s">
        <v>861</v>
      </c>
      <c r="AK44" s="516"/>
      <c r="AL44" s="515" t="s">
        <v>861</v>
      </c>
      <c r="AM44" s="515"/>
      <c r="AN44" s="515"/>
      <c r="AO44" s="515"/>
      <c r="AP44" s="515"/>
      <c r="AQ44" s="515"/>
      <c r="AR44" s="515"/>
      <c r="AS44" s="515"/>
      <c r="AT44" s="515"/>
      <c r="AU44" s="515"/>
      <c r="AV44" s="515"/>
      <c r="AW44" s="515"/>
      <c r="AX44" s="515"/>
      <c r="AY44" s="515"/>
      <c r="AZ44" s="515"/>
      <c r="BA44" s="515"/>
      <c r="BB44" s="515"/>
      <c r="BC44" s="515"/>
      <c r="BD44" s="515"/>
      <c r="BE44" s="515"/>
      <c r="BF44" s="515"/>
      <c r="BG44" s="515"/>
      <c r="BH44" s="515"/>
      <c r="BI44" s="515"/>
      <c r="BJ44" s="515"/>
      <c r="BK44" s="515"/>
      <c r="BL44" s="515"/>
      <c r="BM44" s="515"/>
      <c r="BN44" s="515"/>
      <c r="BO44" s="515"/>
      <c r="BP44" s="515"/>
      <c r="BQ44" s="515"/>
      <c r="BR44" s="515"/>
      <c r="BS44" s="515"/>
      <c r="BT44" s="515"/>
      <c r="BU44" s="515"/>
      <c r="BV44" s="515"/>
      <c r="BW44" s="515"/>
      <c r="BX44" s="515"/>
      <c r="BY44" s="515"/>
      <c r="BZ44" s="515"/>
      <c r="CA44" s="515"/>
      <c r="CB44" s="515"/>
      <c r="CC44" s="515"/>
      <c r="CD44" s="515"/>
      <c r="CE44" s="515"/>
      <c r="CF44" s="515"/>
      <c r="CG44" s="515"/>
      <c r="CH44" s="515"/>
      <c r="CI44" s="515"/>
      <c r="CJ44" s="515"/>
      <c r="CK44" s="515"/>
      <c r="CL44" s="385"/>
    </row>
    <row r="45" s="553" customFormat="true" ht="15" hidden="false" customHeight="false" outlineLevel="0" collapsed="false">
      <c r="A45" s="517" t="s">
        <v>863</v>
      </c>
      <c r="B45" s="519"/>
      <c r="C45" s="519"/>
      <c r="D45" s="519"/>
      <c r="E45" s="519"/>
      <c r="F45" s="519"/>
      <c r="G45" s="519"/>
      <c r="H45" s="614" t="n">
        <v>219.31</v>
      </c>
      <c r="I45" s="520"/>
      <c r="J45" s="520"/>
      <c r="K45" s="520"/>
      <c r="L45" s="518" t="n">
        <v>34.13</v>
      </c>
      <c r="M45" s="520"/>
      <c r="N45" s="520"/>
      <c r="O45" s="520"/>
      <c r="P45" s="520"/>
      <c r="Q45" s="520"/>
      <c r="R45" s="520"/>
      <c r="S45" s="520"/>
      <c r="T45" s="520"/>
      <c r="U45" s="520"/>
      <c r="V45" s="520"/>
      <c r="W45" s="520"/>
      <c r="X45" s="520"/>
      <c r="Y45" s="520"/>
      <c r="Z45" s="520"/>
      <c r="AA45" s="520"/>
      <c r="AB45" s="520"/>
      <c r="AC45" s="520"/>
      <c r="AD45" s="520"/>
      <c r="AE45" s="520"/>
      <c r="AF45" s="520"/>
      <c r="AG45" s="520"/>
      <c r="AH45" s="520"/>
      <c r="AI45" s="520"/>
      <c r="AJ45" s="615" t="n">
        <v>18</v>
      </c>
      <c r="AK45" s="615"/>
      <c r="AL45" s="520" t="e">
        <f aca="false">AL18</f>
        <v>#VALUE!</v>
      </c>
      <c r="AM45" s="520"/>
      <c r="AN45" s="520"/>
      <c r="AO45" s="520"/>
      <c r="AP45" s="520" t="e">
        <f aca="false">AP18</f>
        <v>#VALUE!</v>
      </c>
      <c r="AQ45" s="520"/>
      <c r="AR45" s="520"/>
      <c r="AS45" s="520"/>
      <c r="AT45" s="520"/>
      <c r="AU45" s="520"/>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9"/>
    </row>
    <row r="46" s="548" customFormat="true" ht="15" hidden="false" customHeight="false" outlineLevel="0" collapsed="false">
      <c r="A46" s="530" t="s">
        <v>864</v>
      </c>
      <c r="B46" s="616"/>
      <c r="C46" s="532"/>
      <c r="D46" s="616"/>
      <c r="E46" s="532"/>
      <c r="F46" s="616"/>
      <c r="G46" s="532"/>
      <c r="H46" s="538" t="n">
        <v>1.91</v>
      </c>
      <c r="I46" s="532"/>
      <c r="J46" s="536"/>
      <c r="K46" s="532"/>
      <c r="L46" s="534" t="n">
        <v>1.12</v>
      </c>
      <c r="M46" s="532"/>
      <c r="N46" s="536"/>
      <c r="O46" s="532"/>
      <c r="P46" s="536"/>
      <c r="Q46" s="532"/>
      <c r="R46" s="536"/>
      <c r="S46" s="532"/>
      <c r="T46" s="536"/>
      <c r="U46" s="532"/>
      <c r="V46" s="536"/>
      <c r="W46" s="532"/>
      <c r="X46" s="536"/>
      <c r="Y46" s="532"/>
      <c r="Z46" s="536"/>
      <c r="AA46" s="532"/>
      <c r="AB46" s="536"/>
      <c r="AC46" s="532"/>
      <c r="AD46" s="536"/>
      <c r="AE46" s="532"/>
      <c r="AF46" s="536"/>
      <c r="AG46" s="532"/>
      <c r="AH46" s="536"/>
      <c r="AI46" s="532"/>
      <c r="AJ46" s="537" t="n">
        <v>1.393</v>
      </c>
      <c r="AK46" s="617"/>
      <c r="AL46" s="536" t="n">
        <f aca="false">AL19</f>
        <v>1.42</v>
      </c>
      <c r="AM46" s="532"/>
      <c r="AN46" s="536"/>
      <c r="AO46" s="532"/>
      <c r="AP46" s="536" t="n">
        <f aca="false">AP19</f>
        <v>1.42</v>
      </c>
      <c r="AQ46" s="532"/>
      <c r="AR46" s="536"/>
      <c r="AS46" s="532"/>
      <c r="AT46" s="536"/>
      <c r="AU46" s="532"/>
      <c r="AV46" s="536"/>
      <c r="AW46" s="532"/>
      <c r="AX46" s="536"/>
      <c r="AY46" s="532"/>
      <c r="AZ46" s="536"/>
      <c r="BA46" s="532"/>
      <c r="BB46" s="536"/>
      <c r="BC46" s="532"/>
      <c r="BD46" s="536"/>
      <c r="BE46" s="532"/>
      <c r="BF46" s="536"/>
      <c r="BG46" s="532"/>
      <c r="BH46" s="536"/>
      <c r="BI46" s="532"/>
      <c r="BJ46" s="536"/>
      <c r="BK46" s="532"/>
      <c r="BL46" s="536"/>
      <c r="BM46" s="532"/>
      <c r="BN46" s="536"/>
      <c r="BO46" s="532"/>
      <c r="BP46" s="536"/>
      <c r="BQ46" s="532"/>
      <c r="BR46" s="536"/>
      <c r="BS46" s="532"/>
      <c r="BT46" s="536"/>
      <c r="BU46" s="532"/>
      <c r="BV46" s="536"/>
      <c r="BW46" s="532"/>
      <c r="BX46" s="536"/>
      <c r="BY46" s="532"/>
      <c r="BZ46" s="536"/>
      <c r="CA46" s="532"/>
      <c r="CB46" s="536"/>
      <c r="CC46" s="532"/>
      <c r="CD46" s="536"/>
      <c r="CE46" s="532"/>
      <c r="CF46" s="536"/>
      <c r="CG46" s="532"/>
      <c r="CH46" s="536"/>
      <c r="CI46" s="532"/>
      <c r="CJ46" s="536"/>
      <c r="CK46" s="532"/>
      <c r="CL46" s="540"/>
    </row>
    <row r="47" s="541" customFormat="true" ht="15" hidden="false" customHeight="false" outlineLevel="0" collapsed="false">
      <c r="A47" s="541" t="s">
        <v>867</v>
      </c>
      <c r="B47" s="542" t="str">
        <f aca="false">IF(B46&lt;&gt;"",520*SQRT(B46*(POWER(2/(B46+1),(B46+1)/(B46-1)))),"")</f>
        <v/>
      </c>
      <c r="C47" s="542"/>
      <c r="D47" s="542" t="str">
        <f aca="false">IF(D46&lt;&gt;"",520*SQRT(D46*(POWER(2/(D46+1),(D46+1)/(D46-1)))),"")</f>
        <v/>
      </c>
      <c r="E47" s="542"/>
      <c r="F47" s="542" t="str">
        <f aca="false">IF(F46&lt;&gt;"",520*SQRT(F46*(POWER(2/(F46+1),(F46+1)/(F46-1)))),"")</f>
        <v/>
      </c>
      <c r="G47" s="542"/>
      <c r="H47" s="542" t="n">
        <f aca="false">IF(H46&lt;&gt;"",520*SQRT(H46*(POWER(2/(H46+1),(H46+1)/(H46-1)))),"")</f>
        <v>394.564681887597</v>
      </c>
      <c r="I47" s="542"/>
      <c r="J47" s="542" t="str">
        <f aca="false">IF(J46&lt;&gt;"",520*SQRT(J46*(POWER(2/(J46+1),(J46+1)/(J46-1)))),"")</f>
        <v/>
      </c>
      <c r="K47" s="542"/>
      <c r="L47" s="542" t="n">
        <f aca="false">IF(L46&lt;&gt;"",520*SQRT(L46*(POWER(2/(L46+1),(L46+1)/(L46-1)))),"")</f>
        <v>328.910101531074</v>
      </c>
      <c r="M47" s="542"/>
      <c r="N47" s="542" t="str">
        <f aca="false">IF(N46&lt;&gt;"",520*SQRT(N46*(POWER(2/(N46+1),(N46+1)/(N46-1)))),"")</f>
        <v/>
      </c>
      <c r="O47" s="542"/>
      <c r="P47" s="542"/>
      <c r="Q47" s="542"/>
      <c r="R47" s="542"/>
      <c r="S47" s="542"/>
      <c r="T47" s="542" t="str">
        <f aca="false">IF(T46&lt;&gt;"",520*SQRT(T46*(POWER(2/(T46+1),(T46+1)/(T46-1)))),"")</f>
        <v/>
      </c>
      <c r="U47" s="542"/>
      <c r="V47" s="542" t="str">
        <f aca="false">IF(V46&lt;&gt;"",520*SQRT(V46*(POWER(2/(V46+1),(V46+1)/(V46-1)))),"")</f>
        <v/>
      </c>
      <c r="W47" s="542"/>
      <c r="X47" s="542" t="str">
        <f aca="false">IF(X46&lt;&gt;"",520*SQRT(X46*(POWER(2/(X46+1),(X46+1)/(X46-1)))),"")</f>
        <v/>
      </c>
      <c r="Y47" s="542"/>
      <c r="Z47" s="542" t="str">
        <f aca="false">IF(Z46&lt;&gt;"",520*SQRT(Z46*(POWER(2/(Z46+1),(Z46+1)/(Z46-1)))),"")</f>
        <v/>
      </c>
      <c r="AA47" s="542"/>
      <c r="AB47" s="542" t="str">
        <f aca="false">IF(AB46&lt;&gt;"",520*SQRT(AB46*(POWER(2/(AB46+1),(AB46+1)/(AB46-1)))),"")</f>
        <v/>
      </c>
      <c r="AC47" s="542"/>
      <c r="AD47" s="542" t="str">
        <f aca="false">IF(AD46&lt;&gt;"",520*SQRT(AD46*(POWER(2/(AD46+1),(AD46+1)/(AD46-1)))),"")</f>
        <v/>
      </c>
      <c r="AE47" s="542"/>
      <c r="AF47" s="542" t="str">
        <f aca="false">IF(AF46&lt;&gt;"",520*SQRT(AF46*(POWER(2/(AF46+1),(AF46+1)/(AF46-1)))),"")</f>
        <v/>
      </c>
      <c r="AG47" s="542"/>
      <c r="AH47" s="542"/>
      <c r="AI47" s="542"/>
      <c r="AJ47" s="543" t="n">
        <f aca="false">AJ20</f>
        <v>354.825125243726</v>
      </c>
      <c r="AK47" s="543"/>
      <c r="AL47" s="542" t="n">
        <f aca="false">AL20</f>
        <v>357.805330341912</v>
      </c>
      <c r="AM47" s="542"/>
      <c r="AN47" s="542" t="str">
        <f aca="false">IF(AN46&lt;&gt;"",520*SQRT(AN46*(POWER(2/(AN46+1),(AN46+1)/(AN46-1)))),"")</f>
        <v/>
      </c>
      <c r="AO47" s="542"/>
      <c r="AP47" s="542" t="n">
        <f aca="false">IF(AP46&lt;&gt;"",520*SQRT(AP46*(POWER(2/(AP46+1),(AP46+1)/(AP46-1)))),"")</f>
        <v>357.805330341912</v>
      </c>
      <c r="AQ47" s="542"/>
      <c r="AR47" s="542" t="str">
        <f aca="false">IF(AR46&lt;&gt;"",520*SQRT(AR46*(POWER(2/(AR46+1),(AR46+1)/(AR46-1)))),"")</f>
        <v/>
      </c>
      <c r="AS47" s="542"/>
      <c r="AT47" s="542" t="str">
        <f aca="false">IF(AT46&lt;&gt;"",520*SQRT(AT46*(POWER(2/(AT46+1),(AT46+1)/(AT46-1)))),"")</f>
        <v/>
      </c>
      <c r="AU47" s="542"/>
      <c r="AV47" s="542" t="str">
        <f aca="false">IF(AV46&lt;&gt;"",520*SQRT(AV46*(POWER(2/(AV46+1),(AV46+1)/(AV46-1)))),"")</f>
        <v/>
      </c>
      <c r="AW47" s="542"/>
      <c r="AX47" s="542" t="str">
        <f aca="false">IF(AX46&lt;&gt;"",520*SQRT(AX46*(POWER(2/(AX46+1),(AX46+1)/(AX46-1)))),"")</f>
        <v/>
      </c>
      <c r="AY47" s="542"/>
      <c r="AZ47" s="542" t="str">
        <f aca="false">IF(AZ46&lt;&gt;"",520*SQRT(AZ46*(POWER(2/(AZ46+1),(AZ46+1)/(AZ46-1)))),"")</f>
        <v/>
      </c>
      <c r="BA47" s="542"/>
      <c r="BB47" s="542" t="str">
        <f aca="false">IF(BB46&lt;&gt;"",520*SQRT(BB46*(POWER(2/(BB46+1),(BB46+1)/(BB46-1)))),"")</f>
        <v/>
      </c>
      <c r="BC47" s="542"/>
      <c r="BD47" s="542" t="str">
        <f aca="false">IF(BD46&lt;&gt;"",520*SQRT(BD46*(POWER(2/(BD46+1),(BD46+1)/(BD46-1)))),"")</f>
        <v/>
      </c>
      <c r="BE47" s="542"/>
      <c r="BF47" s="542" t="str">
        <f aca="false">IF(BF46&lt;&gt;"",520*SQRT(BF46*(POWER(2/(BF46+1),(BF46+1)/(BF46-1)))),"")</f>
        <v/>
      </c>
      <c r="BG47" s="542"/>
      <c r="BH47" s="542" t="str">
        <f aca="false">IF(BH46&lt;&gt;"",520*SQRT(BH46*(POWER(2/(BH46+1),(BH46+1)/(BH46-1)))),"")</f>
        <v/>
      </c>
      <c r="BI47" s="542"/>
      <c r="BJ47" s="542" t="str">
        <f aca="false">IF(BJ46&lt;&gt;"",520*SQRT(BJ46*(POWER(2/(BJ46+1),(BJ46+1)/(BJ46-1)))),"")</f>
        <v/>
      </c>
      <c r="BK47" s="542"/>
      <c r="BL47" s="542" t="str">
        <f aca="false">IF(BL46&lt;&gt;"",520*SQRT(BL46*(POWER(2/(BL46+1),(BL46+1)/(BL46-1)))),"")</f>
        <v/>
      </c>
      <c r="BM47" s="542"/>
      <c r="BN47" s="542" t="str">
        <f aca="false">IF(BN46&lt;&gt;"",520*SQRT(BN46*(POWER(2/(BN46+1),(BN46+1)/(BN46-1)))),"")</f>
        <v/>
      </c>
      <c r="BO47" s="542"/>
      <c r="BP47" s="542" t="str">
        <f aca="false">IF(BP46&lt;&gt;"",520*SQRT(BP46*(POWER(2/(BP46+1),(BP46+1)/(BP46-1)))),"")</f>
        <v/>
      </c>
      <c r="BQ47" s="542"/>
      <c r="BR47" s="542" t="str">
        <f aca="false">IF(BR46&lt;&gt;"",520*SQRT(BR46*(POWER(2/(BR46+1),(BR46+1)/(BR46-1)))),"")</f>
        <v/>
      </c>
      <c r="BS47" s="542"/>
      <c r="BT47" s="542" t="str">
        <f aca="false">IF(BT46&lt;&gt;"",520*SQRT(BT46*(POWER(2/(BT46+1),(BT46+1)/(BT46-1)))),"")</f>
        <v/>
      </c>
      <c r="BU47" s="542"/>
      <c r="BV47" s="542" t="str">
        <f aca="false">IF(BV46&lt;&gt;"",520*SQRT(BV46*(POWER(2/(BV46+1),(BV46+1)/(BV46-1)))),"")</f>
        <v/>
      </c>
      <c r="BW47" s="542"/>
      <c r="BX47" s="542" t="str">
        <f aca="false">IF(BX46&lt;&gt;"",520*SQRT(BX46*(POWER(2/(BX46+1),(BX46+1)/(BX46-1)))),"")</f>
        <v/>
      </c>
      <c r="BY47" s="542"/>
      <c r="BZ47" s="542" t="str">
        <f aca="false">IF(BZ46&lt;&gt;"",520*SQRT(BZ46*(POWER(2/(BZ46+1),(BZ46+1)/(BZ46-1)))),"")</f>
        <v/>
      </c>
      <c r="CA47" s="542"/>
      <c r="CB47" s="542" t="str">
        <f aca="false">IF(CB46&lt;&gt;"",520*SQRT(CB46*(POWER(2/(CB46+1),(CB46+1)/(CB46-1)))),"")</f>
        <v/>
      </c>
      <c r="CC47" s="542"/>
      <c r="CD47" s="542" t="str">
        <f aca="false">IF(CD46&lt;&gt;"",520*SQRT(CD46*(POWER(2/(CD46+1),(CD46+1)/(CD46-1)))),"")</f>
        <v/>
      </c>
      <c r="CE47" s="542"/>
      <c r="CF47" s="542" t="str">
        <f aca="false">IF(CF46&lt;&gt;"",520*SQRT(CF46*(POWER(2/(CF46+1),(CF46+1)/(CF46-1)))),"")</f>
        <v/>
      </c>
      <c r="CG47" s="542"/>
      <c r="CH47" s="542" t="str">
        <f aca="false">IF(CH46&lt;&gt;"",520*SQRT(CH46*(POWER(2/(CH46+1),(CH46+1)/(CH46-1)))),"")</f>
        <v/>
      </c>
      <c r="CI47" s="542"/>
      <c r="CJ47" s="542" t="str">
        <f aca="false">IF(CJ46&lt;&gt;"",520*SQRT(CJ46*(POWER(2/(CJ46+1),(CJ46+1)/(CJ46-1)))),"")</f>
        <v/>
      </c>
      <c r="CK47" s="542"/>
      <c r="CL47" s="544"/>
    </row>
    <row r="48" s="472" customFormat="true" ht="15" hidden="false" customHeight="false" outlineLevel="0" collapsed="false">
      <c r="A48" s="472" t="s">
        <v>887</v>
      </c>
      <c r="B48" s="459"/>
      <c r="C48" s="459"/>
      <c r="D48" s="459"/>
      <c r="E48" s="459"/>
      <c r="F48" s="459"/>
      <c r="G48" s="459"/>
      <c r="H48" s="459"/>
      <c r="I48" s="459"/>
      <c r="J48" s="459"/>
      <c r="K48" s="459"/>
      <c r="L48" s="459" t="s">
        <v>888</v>
      </c>
      <c r="M48" s="459"/>
      <c r="N48" s="459"/>
      <c r="O48" s="459"/>
      <c r="P48" s="459"/>
      <c r="Q48" s="459"/>
      <c r="R48" s="459"/>
      <c r="S48" s="459"/>
      <c r="T48" s="459"/>
      <c r="U48" s="459"/>
      <c r="V48" s="459"/>
      <c r="W48" s="459"/>
      <c r="X48" s="459"/>
      <c r="Y48" s="459"/>
      <c r="Z48" s="459"/>
      <c r="AA48" s="459"/>
      <c r="AB48" s="459"/>
      <c r="AC48" s="459"/>
      <c r="AD48" s="459"/>
      <c r="AE48" s="459"/>
      <c r="AF48" s="459"/>
      <c r="AG48" s="459"/>
      <c r="AH48" s="459"/>
      <c r="AI48" s="459"/>
      <c r="AJ48" s="461"/>
      <c r="AK48" s="461"/>
      <c r="AL48" s="459"/>
      <c r="AM48" s="459"/>
      <c r="AN48" s="459"/>
      <c r="AO48" s="459"/>
      <c r="AP48" s="459"/>
      <c r="AQ48" s="459"/>
      <c r="AR48" s="459"/>
      <c r="AS48" s="459"/>
      <c r="AT48" s="459"/>
      <c r="AU48" s="459"/>
      <c r="AV48" s="459"/>
      <c r="AW48" s="459"/>
      <c r="AX48" s="459"/>
      <c r="AY48" s="459"/>
      <c r="AZ48" s="459"/>
      <c r="BA48" s="459"/>
      <c r="BB48" s="459"/>
      <c r="BC48" s="459"/>
      <c r="BD48" s="459"/>
      <c r="BE48" s="459"/>
      <c r="BF48" s="459"/>
      <c r="BG48" s="459"/>
      <c r="BH48" s="459"/>
      <c r="BI48" s="459"/>
      <c r="BJ48" s="459"/>
      <c r="BK48" s="459"/>
      <c r="BL48" s="459"/>
      <c r="BM48" s="459"/>
      <c r="BN48" s="459"/>
      <c r="BO48" s="459"/>
      <c r="BP48" s="459"/>
      <c r="BQ48" s="459"/>
      <c r="BR48" s="459"/>
      <c r="BS48" s="459"/>
      <c r="BT48" s="459"/>
      <c r="BU48" s="459"/>
      <c r="BV48" s="459"/>
      <c r="BW48" s="459"/>
      <c r="BX48" s="459"/>
      <c r="BY48" s="459"/>
      <c r="BZ48" s="459"/>
      <c r="CA48" s="459"/>
      <c r="CB48" s="459"/>
      <c r="CC48" s="459"/>
      <c r="CD48" s="459"/>
      <c r="CE48" s="459"/>
      <c r="CF48" s="459"/>
      <c r="CG48" s="459"/>
      <c r="CH48" s="459"/>
      <c r="CI48" s="459"/>
      <c r="CJ48" s="459"/>
      <c r="CK48" s="459"/>
      <c r="CL48" s="618"/>
    </row>
    <row r="49" s="552" customFormat="true" ht="15" hidden="false" customHeight="false" outlineLevel="0" collapsed="false">
      <c r="A49" s="548" t="s">
        <v>869</v>
      </c>
      <c r="B49" s="536"/>
      <c r="C49" s="536"/>
      <c r="D49" s="536"/>
      <c r="E49" s="549"/>
      <c r="F49" s="536"/>
      <c r="G49" s="549"/>
      <c r="H49" s="538" t="n">
        <v>0.35</v>
      </c>
      <c r="I49" s="549"/>
      <c r="J49" s="536"/>
      <c r="K49" s="536"/>
      <c r="L49" s="536" t="n">
        <v>0.98</v>
      </c>
      <c r="M49" s="549"/>
      <c r="N49" s="536"/>
      <c r="O49" s="549"/>
      <c r="P49" s="549"/>
      <c r="Q49" s="549"/>
      <c r="R49" s="536"/>
      <c r="S49" s="536"/>
      <c r="T49" s="536"/>
      <c r="U49" s="536"/>
      <c r="V49" s="536"/>
      <c r="W49" s="536"/>
      <c r="X49" s="536"/>
      <c r="Y49" s="536"/>
      <c r="Z49" s="536"/>
      <c r="AA49" s="536"/>
      <c r="AB49" s="536"/>
      <c r="AC49" s="536"/>
      <c r="AD49" s="536"/>
      <c r="AE49" s="536"/>
      <c r="AF49" s="536"/>
      <c r="AG49" s="536"/>
      <c r="AH49" s="536"/>
      <c r="AI49" s="536"/>
      <c r="AJ49" s="537" t="n">
        <v>0.93</v>
      </c>
      <c r="AK49" s="537"/>
      <c r="AL49" s="536" t="n">
        <f aca="false">AL22</f>
        <v>1.01</v>
      </c>
      <c r="AM49" s="536"/>
      <c r="AN49" s="536"/>
      <c r="AO49" s="536"/>
      <c r="AP49" s="536" t="n">
        <f aca="false">AP22</f>
        <v>0.9401</v>
      </c>
      <c r="AQ49" s="536"/>
      <c r="AR49" s="536"/>
      <c r="AS49" s="536"/>
      <c r="AT49" s="536"/>
      <c r="AU49" s="536"/>
      <c r="AV49" s="536"/>
      <c r="AW49" s="536"/>
      <c r="AX49" s="536"/>
      <c r="AY49" s="536"/>
      <c r="AZ49" s="536"/>
      <c r="BA49" s="536"/>
      <c r="BB49" s="536"/>
      <c r="BC49" s="536"/>
      <c r="BD49" s="536"/>
      <c r="BE49" s="536"/>
      <c r="BF49" s="536"/>
      <c r="BG49" s="536"/>
      <c r="BH49" s="536"/>
      <c r="BI49" s="536"/>
      <c r="BJ49" s="536"/>
      <c r="BK49" s="536"/>
      <c r="BL49" s="536"/>
      <c r="BM49" s="536"/>
      <c r="BN49" s="536"/>
      <c r="BO49" s="536"/>
      <c r="BP49" s="536"/>
      <c r="BQ49" s="536"/>
      <c r="BR49" s="536"/>
      <c r="BS49" s="536"/>
      <c r="BT49" s="536"/>
      <c r="BU49" s="536"/>
      <c r="BV49" s="536"/>
      <c r="BW49" s="536"/>
      <c r="BX49" s="536"/>
      <c r="BY49" s="536"/>
      <c r="BZ49" s="536"/>
      <c r="CA49" s="536"/>
      <c r="CB49" s="536"/>
      <c r="CC49" s="536"/>
      <c r="CD49" s="536"/>
      <c r="CE49" s="536"/>
      <c r="CF49" s="536"/>
      <c r="CG49" s="536"/>
      <c r="CH49" s="536"/>
      <c r="CI49" s="536"/>
      <c r="CJ49" s="536"/>
      <c r="CK49" s="536"/>
      <c r="CL49" s="551"/>
    </row>
    <row r="50" s="553" customFormat="true" ht="15" hidden="false" customHeight="false" outlineLevel="0" collapsed="false">
      <c r="A50" s="553" t="s">
        <v>889</v>
      </c>
      <c r="B50" s="554"/>
      <c r="C50" s="554"/>
      <c r="D50" s="554"/>
      <c r="E50" s="554"/>
      <c r="F50" s="554"/>
      <c r="G50" s="554"/>
      <c r="H50" s="554"/>
      <c r="I50" s="554"/>
      <c r="J50" s="554"/>
      <c r="K50" s="554"/>
      <c r="L50" s="554"/>
      <c r="M50" s="554"/>
      <c r="N50" s="554"/>
      <c r="O50" s="554"/>
      <c r="P50" s="554"/>
      <c r="Q50" s="554"/>
      <c r="AH50" s="554"/>
      <c r="AJ50" s="560"/>
      <c r="AK50" s="560"/>
      <c r="CL50" s="529"/>
    </row>
    <row r="51" s="492" customFormat="true" ht="15.65" hidden="false" customHeight="false" outlineLevel="0" collapsed="false">
      <c r="A51" s="561" t="s">
        <v>871</v>
      </c>
      <c r="B51" s="459"/>
      <c r="C51" s="562"/>
      <c r="D51" s="562"/>
      <c r="E51" s="562"/>
      <c r="F51" s="562"/>
      <c r="G51" s="562"/>
      <c r="H51" s="459"/>
      <c r="I51" s="459"/>
      <c r="J51" s="459"/>
      <c r="K51" s="459"/>
      <c r="L51" s="459"/>
      <c r="M51" s="459"/>
      <c r="N51" s="459"/>
      <c r="O51" s="459"/>
      <c r="P51" s="459"/>
      <c r="Q51" s="459"/>
      <c r="R51" s="459"/>
      <c r="S51" s="459"/>
      <c r="T51" s="459"/>
      <c r="U51" s="459"/>
      <c r="V51" s="459"/>
      <c r="W51" s="459"/>
      <c r="X51" s="459"/>
      <c r="Y51" s="459"/>
      <c r="Z51" s="459"/>
      <c r="AA51" s="459"/>
      <c r="AB51" s="459"/>
      <c r="AC51" s="459"/>
      <c r="AD51" s="459"/>
      <c r="AE51" s="459"/>
      <c r="AF51" s="459"/>
      <c r="AG51" s="459"/>
      <c r="AH51" s="459"/>
      <c r="AI51" s="459"/>
      <c r="AJ51" s="461"/>
      <c r="AK51" s="461"/>
      <c r="AL51" s="459"/>
      <c r="AM51" s="459"/>
      <c r="AN51" s="459"/>
      <c r="AO51" s="459"/>
      <c r="AP51" s="459"/>
      <c r="AQ51" s="459"/>
      <c r="AR51" s="459"/>
      <c r="AS51" s="459"/>
      <c r="AT51" s="459"/>
      <c r="AU51" s="459"/>
      <c r="AV51" s="459"/>
      <c r="AW51" s="459"/>
      <c r="AX51" s="459"/>
      <c r="AY51" s="459"/>
      <c r="AZ51" s="459"/>
      <c r="BA51" s="459"/>
      <c r="BB51" s="459"/>
      <c r="BC51" s="459"/>
      <c r="BD51" s="459"/>
      <c r="BE51" s="459"/>
      <c r="BF51" s="459"/>
      <c r="BG51" s="459"/>
      <c r="BH51" s="459"/>
      <c r="BI51" s="459"/>
      <c r="BJ51" s="459"/>
      <c r="BK51" s="459"/>
      <c r="BL51" s="459"/>
      <c r="BM51" s="459"/>
      <c r="BN51" s="459"/>
      <c r="BO51" s="459"/>
      <c r="BP51" s="459"/>
      <c r="BQ51" s="459"/>
      <c r="BR51" s="459"/>
      <c r="BS51" s="459"/>
      <c r="BT51" s="459"/>
      <c r="BU51" s="459"/>
      <c r="BV51" s="459"/>
      <c r="BW51" s="459"/>
      <c r="BX51" s="459"/>
      <c r="BY51" s="459"/>
      <c r="BZ51" s="459"/>
      <c r="CA51" s="459"/>
      <c r="CB51" s="459"/>
      <c r="CC51" s="459"/>
      <c r="CD51" s="459"/>
      <c r="CE51" s="459"/>
      <c r="CF51" s="459"/>
      <c r="CG51" s="459"/>
      <c r="CH51" s="459"/>
      <c r="CI51" s="459"/>
      <c r="CJ51" s="459"/>
      <c r="CK51" s="459"/>
      <c r="CL51" s="491"/>
    </row>
    <row r="52" s="590" customFormat="true" ht="15" hidden="false" customHeight="false" outlineLevel="0" collapsed="false">
      <c r="A52" s="619" t="s">
        <v>890</v>
      </c>
      <c r="B52" s="590" t="str">
        <f aca="false">IF(AND(B35&lt;&gt;"",B36&lt;&gt;""),IF(B38=0,2.55*100000*B39*POWER(B37,0.82)/B53,IF(B48="复合硅酸铝镁板",2.61*(650-B43)*0.036*POWER(B37,0.82)/B38/B53,IF(B48="硅酸铝纤维制品",2.61*(650-B43)*0.056*POWER(B37,0.82)/B38/B53,2.61*(650-B43)*0.041*POWER(B37,0.82)/B38/B53))),"")</f>
        <v/>
      </c>
      <c r="D52" s="590" t="str">
        <f aca="false">IF(AND(D35&lt;&gt;"",D36&lt;&gt;""),IF(D38=0,2.55*100000*D39*POWER(D37,0.82)/D53,IF(D48="复合硅酸铝镁板",2.61*(650-D43)*0.036*POWER(D37,0.82)/D38/D53,IF(D48="硅酸铝纤维制品",2.61*(650-D43)*0.056*POWER(D37,0.82)/D38/D53,2.61*(650-D43)*0.041*POWER(D37,0.82)/D38/D53))),"")</f>
        <v/>
      </c>
      <c r="F52" s="590" t="str">
        <f aca="false">IF(AND(F35&lt;&gt;"",F36&lt;&gt;""),IF(F38=0,2.55*100000*F39*POWER(F37,0.82)/F53,IF(F48="复合硅酸铝镁板",2.61*(650-F43)*0.036*POWER(F37,0.82)/F38/F53,IF(F48="硅酸铝纤维制品",2.61*(650-F43)*0.056*POWER(F37,0.82)/F38/F53,2.61*(650-F43)*0.041*POWER(F37,0.82)/F38/F53))),"")</f>
        <v/>
      </c>
      <c r="H52" s="590" t="n">
        <f aca="false">IF(AND(H35&lt;&gt;"",H36&lt;&gt;""),IF(H38=0,2.55*100000*H39*POWER(H37,0.82)/H53,IF(H48="复合硅酸铝镁板",2.61*(650-H43)*0.036*POWER(H37,0.82)/H38/H53,IF(H48="硅酸铝纤维制品",2.61*(650-H43)*0.056*POWER(H37,0.82)/H38/H53,2.61*(650-H43)*0.041*POWER(H37,0.82)/H38/H53))),"")</f>
        <v>36817.8501730359</v>
      </c>
      <c r="J52" s="590" t="str">
        <f aca="false">IF(AND(J35&lt;&gt;"",J36&lt;&gt;""),IF(J38=0,2.55*100000*J39*POWER(J37,0.82)/J53,IF(J48="复合硅酸铝镁板",2.61*(650-J43)*0.036*POWER(J37,0.82)/J38/J53,IF(J48="硅酸铝纤维制品",2.61*(650-J43)*0.056*POWER(J37,0.82)/J38/J53,2.61*(650-J43)*0.041*POWER(J37,0.82)/J38/J53))),"")</f>
        <v/>
      </c>
      <c r="L52" s="590" t="e">
        <f aca="false">IF(AND(L35&lt;&gt;"",L36&lt;&gt;""),IF(L38=0,2.55*100000*L39*POWER(L37,0.82)/L53,IF(L48="复合硅酸铝镁板",2.61*(650-L43)*0.036*POWER(L37,0.82)/L38/L53,IF(L48="硅酸铝纤维制品",2.61*(650-L43)*0.056*POWER(L37,0.82)/L38/L53,2.61*(650-L43)*0.041*POWER(L37,0.82)/L38/L53))),"")</f>
        <v>#DIV/0!</v>
      </c>
      <c r="N52" s="590" t="str">
        <f aca="false">IF(AND(N35&lt;&gt;"",N36&lt;&gt;""),IF(N38=0,2.55*100000*N39*POWER(N37,0.82)/N53,IF(N48="复合硅酸铝镁板",2.61*(650-N43)*0.036*POWER(N37,0.82)/N38/N53,IF(N48="硅酸铝纤维制品",2.61*(650-N43)*0.056*POWER(N37,0.82)/N38/N53,2.61*(650-N43)*0.041*POWER(N37,0.82)/N38/N53))),"")</f>
        <v/>
      </c>
      <c r="T52" s="590" t="str">
        <f aca="false">IF(AND(T35&lt;&gt;"",T36&lt;&gt;""),IF(T38=0,2.55*100000*T39*POWER(T37,0.82)/T53,IF(T48="复合硅酸铝镁板",2.61*(650-T43)*0.036*POWER(T37,0.82)/T38/T53,IF(T48="硅酸铝纤维制品",2.61*(650-T43)*0.056*POWER(T37,0.82)/T38/T53,2.61*(650-T43)*0.041*POWER(T37,0.82)/T38/T53))),"")</f>
        <v/>
      </c>
      <c r="V52" s="590" t="str">
        <f aca="false">IF(AND(V35&lt;&gt;"",V36&lt;&gt;""),IF(V38=0,2.55*100000*V39*POWER(V37,0.82)/V53,IF(V48="复合硅酸铝镁板",2.61*(650-V43)*0.036*POWER(V37,0.82)/V38/V53,IF(V48="硅酸铝纤维制品",2.61*(650-V43)*0.056*POWER(V37,0.82)/V38/V53,2.61*(650-V43)*0.041*POWER(V37,0.82)/V38/V53))),"")</f>
        <v/>
      </c>
      <c r="X52" s="590" t="str">
        <f aca="false">IF(AND(X35&lt;&gt;"",X36&lt;&gt;""),IF(X38=0,2.55*100000*X39*POWER(X37,0.82)/X53,IF(X48="复合硅酸铝镁板",2.61*(650-X43)*0.036*POWER(X37,0.82)/X38/X53,IF(X48="硅酸铝纤维制品",2.61*(650-X43)*0.056*POWER(X37,0.82)/X38/X53,2.61*(650-X43)*0.041*POWER(X37,0.82)/X38/X53))),"")</f>
        <v/>
      </c>
      <c r="Z52" s="590" t="str">
        <f aca="false">IF(AND(Z35&lt;&gt;"",Z36&lt;&gt;""),IF(Z38=0,2.55*100000*Z39*POWER(Z37,0.82)/Z53,IF(Z48="复合硅酸铝镁板",2.61*(650-Z43)*0.036*POWER(Z37,0.82)/Z38/Z53,IF(Z48="硅酸铝纤维制品",2.61*(650-Z43)*0.056*POWER(Z37,0.82)/Z38/Z53,2.61*(650-Z43)*0.041*POWER(Z37,0.82)/Z38/Z53))),"")</f>
        <v/>
      </c>
      <c r="AB52" s="590" t="str">
        <f aca="false">IF(AND(AB35&lt;&gt;"",AB36&lt;&gt;""),IF(AB38=0,2.55*100000*AB39*POWER(AB37,0.82)/AB53,IF(AB48="复合硅酸铝镁板",2.61*(650-AB43)*0.036*POWER(AB37,0.82)/AB38/AB53,IF(AB48="硅酸铝纤维制品",2.61*(650-AB43)*0.056*POWER(AB37,0.82)/AB38/AB53,2.61*(650-AB43)*0.041*POWER(AB37,0.82)/AB38/AB53))),"")</f>
        <v/>
      </c>
      <c r="AD52" s="590" t="str">
        <f aca="false">IF(AND(AD35&lt;&gt;"",AD36&lt;&gt;""),IF(AD38=0,2.55*100000*AD39*POWER(AD37,0.82)/AD53,IF(AD48="复合硅酸铝镁板",2.61*(650-AD43)*0.036*POWER(AD37,0.82)/AD38/AD53,IF(AD48="硅酸铝纤维制品",2.61*(650-AD43)*0.056*POWER(AD37,0.82)/AD38/AD53,2.61*(650-AD43)*0.041*POWER(AD37,0.82)/AD38/AD53))),"")</f>
        <v/>
      </c>
      <c r="AF52" s="590" t="str">
        <f aca="false">IF(AND(AF35&lt;&gt;"",AF36&lt;&gt;""),IF(AF38=0,2.55*100000*AF39*POWER(AF37,0.82)/AF53,IF(AF48="复合硅酸铝镁板",2.61*(650-AF43)*0.036*POWER(AF37,0.82)/AF38/AF53,IF(AF48="硅酸铝纤维制品",2.61*(650-AF43)*0.056*POWER(AF37,0.82)/AF38/AF53,2.61*(650-AF43)*0.041*POWER(AF37,0.82)/AF38/AF53))),"")</f>
        <v/>
      </c>
      <c r="AJ52" s="620" t="n">
        <f aca="false">IF(AND(AJ35&lt;&gt;"",AJ36&lt;&gt;""),IF(AJ38=0,2.55*100000*AJ39*POWER(AJ37,0.82)/AJ53,IF(AJ48="复合硅酸铝镁板",2.61*(650-AJ43)*0.036*POWER(AJ37,0.82)/AJ38/AJ53,IF(AJ48="硅酸铝纤维制品",2.61*(650-AJ43)*0.056*POWER(AJ37,0.82)/AJ38/AJ53,2.61*(650-AJ43)*0.041*POWER(AJ37,0.82)/AJ38/AJ53))),"")</f>
        <v>1440.08406155164</v>
      </c>
      <c r="AK52" s="620"/>
      <c r="AL52" s="590" t="n">
        <f aca="false">IF(AND(AL35&lt;&gt;"",AL36&lt;&gt;""),IF(AL38=0,2.55*100000*AL39*POWER(AL37,0.82)/AL53,IF(AL48="复合硅酸铝镁板",2.61*(650-AL43)*0.036*POWER(AL37,0.82)/AL38/AL53,IF(AL48="硅酸铝纤维制品",2.61*(650-AL43)*0.056*POWER(AL37,0.82)/AL38/AL53,2.61*(650-AL43)*0.041*POWER(AL37,0.82)/AL38/AL53))),"")</f>
        <v>7322.87175181146</v>
      </c>
      <c r="AN52" s="590" t="str">
        <f aca="false">IF(AND(AN35&lt;&gt;"",AN36&lt;&gt;""),IF(AN38=0,2.55*100000*AN39*POWER(AN37,0.82)/AN53,IF(AN48="复合硅酸铝镁板",2.61*(650-AN43)*0.036*POWER(AN37,0.82)/AN38/AN53,IF(AN48="硅酸铝纤维制品",2.61*(650-AN43)*0.056*POWER(AN37,0.82)/AN38/AN53,2.61*(650-AN43)*0.041*POWER(AN37,0.82)/AN38/AN53))),"")</f>
        <v/>
      </c>
      <c r="AO52" s="590" t="str">
        <f aca="false">IF(AND(AO35&lt;&gt;"",AO36&lt;&gt;""),IF(AO38=0,2.55*100000*AO39*POWER(AO37,0.82)/AO53,IF(AO48="复合硅酸铝镁板",2.61*(650-AO43)*0.036*POWER(AO37,0.82)/AO38/AO53,IF(AO48="硅酸铝纤维制品",2.61*(650-AO43)*0.056*POWER(AO37,0.82)/AO38/AO53,2.61*(650-AO43)*0.041*POWER(AO37,0.82)/AO38/AO53))),"")</f>
        <v/>
      </c>
      <c r="AP52" s="590" t="n">
        <f aca="false">IF(AND(AP35&lt;&gt;"",AP36&lt;&gt;""),IF(AP38=0,2.55*100000*AP39*POWER(AP37,0.82)/AP53,IF(AP48="复合硅酸铝镁板",2.61*(650-AP43)*0.036*POWER(AP37,0.82)/AP38/AP53,IF(AP48="硅酸铝纤维制品",2.61*(650-AP43)*0.056*POWER(AP37,0.82)/AP38/AP53,2.61*(650-AP43)*0.041*POWER(AP37,0.82)/AP38/AP53))),"")</f>
        <v>29.6743405648515</v>
      </c>
      <c r="AR52" s="590" t="str">
        <f aca="false">IF(AND(AR35&lt;&gt;"",AR36&lt;&gt;""),IF(AR38=0,2.55*100000*AR39*POWER(AR37,0.82)/AR53,IF(AR48="复合硅酸铝镁板",2.61*(650-AR43)*0.036*POWER(AR37,0.82)/AR38/AR53,IF(AR48="硅酸铝纤维制品",2.61*(650-AR43)*0.056*POWER(AR37,0.82)/AR38/AR53,2.61*(650-AR43)*0.041*POWER(AR37,0.82)/AR38/AR53))),"")</f>
        <v/>
      </c>
      <c r="AT52" s="590" t="str">
        <f aca="false">IF(AND(AT35&lt;&gt;"",AT36&lt;&gt;""),IF(AT38=0,2.55*100000*AT39*POWER(AT37,0.82)/AT53,IF(AT48="复合硅酸铝镁板",2.61*(650-AT43)*0.036*POWER(AT37,0.82)/AT38/AT53,IF(AT48="硅酸铝纤维制品",2.61*(650-AT43)*0.056*POWER(AT37,0.82)/AT38/AT53,2.61*(650-AT43)*0.041*POWER(AT37,0.82)/AT38/AT53))),"")</f>
        <v/>
      </c>
      <c r="AV52" s="590" t="str">
        <f aca="false">IF(AND(AV35&lt;&gt;"",AV36&lt;&gt;""),IF(AV38=0,2.55*100000*AV39*POWER(AV37,0.82)/AV53,IF(AV48="复合硅酸铝镁板",2.61*(650-AV43)*0.036*POWER(AV37,0.82)/AV38/AV53,IF(AV48="硅酸铝纤维制品",2.61*(650-AV43)*0.056*POWER(AV37,0.82)/AV38/AV53,2.61*(650-AV43)*0.041*POWER(AV37,0.82)/AV38/AV53))),"")</f>
        <v/>
      </c>
      <c r="AX52" s="590" t="str">
        <f aca="false">IF(AND(AX35&lt;&gt;"",AX36&lt;&gt;""),IF(AX38=0,2.55*100000*AX39*POWER(AX37,0.82)/AX53,IF(AX48="复合硅酸铝镁板",2.61*(650-AX43)*0.036*POWER(AX37,0.82)/AX38/AX53,IF(AX48="硅酸铝纤维制品",2.61*(650-AX43)*0.056*POWER(AX37,0.82)/AX38/AX53,2.61*(650-AX43)*0.041*POWER(AX37,0.82)/AX38/AX53))),"")</f>
        <v/>
      </c>
      <c r="AZ52" s="590" t="str">
        <f aca="false">IF(AND(AZ35&lt;&gt;"",AZ36&lt;&gt;""),IF(AZ38=0,2.55*100000*AZ39*POWER(AZ37,0.82)/AZ53,IF(AZ48="复合硅酸铝镁板",2.61*(650-AZ43)*0.036*POWER(AZ37,0.82)/AZ38/AZ53,IF(AZ48="硅酸铝纤维制品",2.61*(650-AZ43)*0.056*POWER(AZ37,0.82)/AZ38/AZ53,2.61*(650-AZ43)*0.041*POWER(AZ37,0.82)/AZ38/AZ53))),"")</f>
        <v/>
      </c>
      <c r="BB52" s="590" t="str">
        <f aca="false">IF(AND(BB35&lt;&gt;"",BB36&lt;&gt;""),IF(BB38=0,2.55*100000*BB39*POWER(BB37,0.82)/BB53,IF(BB48="复合硅酸铝镁板",2.61*(650-BB43)*0.036*POWER(BB37,0.82)/BB38/BB53,IF(BB48="硅酸铝纤维制品",2.61*(650-BB43)*0.056*POWER(BB37,0.82)/BB38/BB53,2.61*(650-BB43)*0.041*POWER(BB37,0.82)/BB38/BB53))),"")</f>
        <v/>
      </c>
      <c r="BD52" s="590" t="str">
        <f aca="false">IF(AND(BD35&lt;&gt;"",BD36&lt;&gt;""),IF(BD38=0,2.55*100000*BD39*POWER(BD37,0.82)/BD53,IF(BD48="复合硅酸铝镁板",2.61*(650-BD43)*0.036*POWER(BD37,0.82)/BD38/BD53,IF(BD48="硅酸铝纤维制品",2.61*(650-BD43)*0.056*POWER(BD37,0.82)/BD38/BD53,2.61*(650-BD43)*0.041*POWER(BD37,0.82)/BD38/BD53))),"")</f>
        <v/>
      </c>
      <c r="BF52" s="590" t="str">
        <f aca="false">IF(AND(BF35&lt;&gt;"",BF36&lt;&gt;""),IF(BF38=0,2.55*100000*BF39*POWER(BF37,0.82)/BF53,IF(BF48="复合硅酸铝镁板",2.61*(650-BF43)*0.036*POWER(BF37,0.82)/BF38/BF53,IF(BF48="硅酸铝纤维制品",2.61*(650-BF43)*0.056*POWER(BF37,0.82)/BF38/BF53,2.61*(650-BF43)*0.041*POWER(BF37,0.82)/BF38/BF53))),"")</f>
        <v/>
      </c>
      <c r="BH52" s="590" t="str">
        <f aca="false">IF(AND(BH35&lt;&gt;"",BH36&lt;&gt;""),IF(BH38=0,2.55*100000*BH39*POWER(BH37,0.82)/BH53,IF(BH48="复合硅酸铝镁板",2.61*(650-BH43)*0.036*POWER(BH37,0.82)/BH38/BH53,IF(BH48="硅酸铝纤维制品",2.61*(650-BH43)*0.056*POWER(BH37,0.82)/BH38/BH53,2.61*(650-BH43)*0.041*POWER(BH37,0.82)/BH38/BH53))),"")</f>
        <v/>
      </c>
      <c r="BJ52" s="590" t="str">
        <f aca="false">IF(AND(BJ35&lt;&gt;"",BJ36&lt;&gt;""),IF(BJ38=0,2.55*100000*BJ39*POWER(BJ37,0.82)/BJ53,IF(BJ48="复合硅酸铝镁板",2.61*(650-BJ43)*0.036*POWER(BJ37,0.82)/BJ38/BJ53,IF(BJ48="硅酸铝纤维制品",2.61*(650-BJ43)*0.056*POWER(BJ37,0.82)/BJ38/BJ53,2.61*(650-BJ43)*0.041*POWER(BJ37,0.82)/BJ38/BJ53))),"")</f>
        <v/>
      </c>
      <c r="BL52" s="590" t="str">
        <f aca="false">IF(AND(BL35&lt;&gt;"",BL36&lt;&gt;""),IF(BL38=0,2.55*100000*BL39*POWER(BL37,0.82)/BL53,IF(BL48="复合硅酸铝镁板",2.61*(650-BL43)*0.036*POWER(BL37,0.82)/BL38/BL53,IF(BL48="硅酸铝纤维制品",2.61*(650-BL43)*0.056*POWER(BL37,0.82)/BL38/BL53,2.61*(650-BL43)*0.041*POWER(BL37,0.82)/BL38/BL53))),"")</f>
        <v/>
      </c>
      <c r="BN52" s="590" t="str">
        <f aca="false">IF(AND(BN35&lt;&gt;"",BN36&lt;&gt;""),IF(BN38=0,2.55*100000*BN39*POWER(BN37,0.82)/BN53,IF(BN48="复合硅酸铝镁板",2.61*(650-BN43)*0.036*POWER(BN37,0.82)/BN38/BN53,IF(BN48="硅酸铝纤维制品",2.61*(650-BN43)*0.056*POWER(BN37,0.82)/BN38/BN53,2.61*(650-BN43)*0.041*POWER(BN37,0.82)/BN38/BN53))),"")</f>
        <v/>
      </c>
      <c r="BP52" s="590" t="str">
        <f aca="false">IF(AND(BP35&lt;&gt;"",BP36&lt;&gt;""),IF(BP38=0,2.55*100000*BP39*POWER(BP37,0.82)/BP53,IF(BP48="复合硅酸铝镁板",2.61*(650-BP43)*0.036*POWER(BP37,0.82)/BP38/BP53,IF(BP48="硅酸铝纤维制品",2.61*(650-BP43)*0.056*POWER(BP37,0.82)/BP38/BP53,2.61*(650-BP43)*0.041*POWER(BP37,0.82)/BP38/BP53))),"")</f>
        <v/>
      </c>
      <c r="BR52" s="590" t="str">
        <f aca="false">IF(AND(BR35&lt;&gt;"",BR36&lt;&gt;""),IF(BR38=0,2.55*100000*BR39*POWER(BR37,0.82)/BR53,IF(BR48="复合硅酸铝镁板",2.61*(650-BR43)*0.036*POWER(BR37,0.82)/BR38/BR53,IF(BR48="硅酸铝纤维制品",2.61*(650-BR43)*0.056*POWER(BR37,0.82)/BR38/BR53,2.61*(650-BR43)*0.041*POWER(BR37,0.82)/BR38/BR53))),"")</f>
        <v/>
      </c>
      <c r="BT52" s="590" t="str">
        <f aca="false">IF(AND(BT35&lt;&gt;"",BT36&lt;&gt;""),IF(BT38=0,2.55*100000*BT39*POWER(BT37,0.82)/BT53,IF(BT48="复合硅酸铝镁板",2.61*(650-BT43)*0.036*POWER(BT37,0.82)/BT38/BT53,IF(BT48="硅酸铝纤维制品",2.61*(650-BT43)*0.056*POWER(BT37,0.82)/BT38/BT53,2.61*(650-BT43)*0.041*POWER(BT37,0.82)/BT38/BT53))),"")</f>
        <v/>
      </c>
      <c r="BV52" s="590" t="str">
        <f aca="false">IF(AND(BV35&lt;&gt;"",BV36&lt;&gt;""),IF(BV38=0,2.55*100000*BV39*POWER(BV37,0.82)/BV53,IF(BV48="复合硅酸铝镁板",2.61*(650-BV43)*0.036*POWER(BV37,0.82)/BV38/BV53,IF(BV48="硅酸铝纤维制品",2.61*(650-BV43)*0.056*POWER(BV37,0.82)/BV38/BV53,2.61*(650-BV43)*0.041*POWER(BV37,0.82)/BV38/BV53))),"")</f>
        <v/>
      </c>
      <c r="BX52" s="590" t="str">
        <f aca="false">IF(AND(BX35&lt;&gt;"",BX36&lt;&gt;""),IF(BX38=0,2.55*100000*BX39*POWER(BX37,0.82)/BX53,IF(BX48="复合硅酸铝镁板",2.61*(650-BX43)*0.036*POWER(BX37,0.82)/BX38/BX53,IF(BX48="硅酸铝纤维制品",2.61*(650-BX43)*0.056*POWER(BX37,0.82)/BX38/BX53,2.61*(650-BX43)*0.041*POWER(BX37,0.82)/BX38/BX53))),"")</f>
        <v/>
      </c>
      <c r="BZ52" s="590" t="str">
        <f aca="false">IF(AND(BZ35&lt;&gt;"",BZ36&lt;&gt;""),IF(BZ38=0,2.55*100000*BZ39*POWER(BZ37,0.82)/BZ53,IF(BZ48="复合硅酸铝镁板",2.61*(650-BZ43)*0.036*POWER(BZ37,0.82)/BZ38/BZ53,IF(BZ48="硅酸铝纤维制品",2.61*(650-BZ43)*0.056*POWER(BZ37,0.82)/BZ38/BZ53,2.61*(650-BZ43)*0.041*POWER(BZ37,0.82)/BZ38/BZ53))),"")</f>
        <v/>
      </c>
      <c r="CB52" s="590" t="str">
        <f aca="false">IF(AND(CB35&lt;&gt;"",CB36&lt;&gt;""),IF(CB38=0,2.55*100000*CB39*POWER(CB37,0.82)/CB53,IF(CB48="复合硅酸铝镁板",2.61*(650-CB43)*0.036*POWER(CB37,0.82)/CB38/CB53,IF(CB48="硅酸铝纤维制品",2.61*(650-CB43)*0.056*POWER(CB37,0.82)/CB38/CB53,2.61*(650-CB43)*0.041*POWER(CB37,0.82)/CB38/CB53))),"")</f>
        <v/>
      </c>
      <c r="CD52" s="590" t="str">
        <f aca="false">IF(AND(CD35&lt;&gt;"",CD36&lt;&gt;""),IF(CD38=0,2.55*100000*CD39*POWER(CD37,0.82)/CD53,IF(CD48="复合硅酸铝镁板",2.61*(650-CD43)*0.036*POWER(CD37,0.82)/CD38/CD53,IF(CD48="硅酸铝纤维制品",2.61*(650-CD43)*0.056*POWER(CD37,0.82)/CD38/CD53,2.61*(650-CD43)*0.041*POWER(CD37,0.82)/CD38/CD53))),"")</f>
        <v/>
      </c>
      <c r="CF52" s="590" t="str">
        <f aca="false">IF(AND(CF35&lt;&gt;"",CF36&lt;&gt;""),IF(CF38=0,2.55*100000*CF39*POWER(CF37,0.82)/CF53,IF(CF48="复合硅酸铝镁板",2.61*(650-CF43)*0.036*POWER(CF37,0.82)/CF38/CF53,IF(CF48="硅酸铝纤维制品",2.61*(650-CF43)*0.056*POWER(CF37,0.82)/CF38/CF53,2.61*(650-CF43)*0.041*POWER(CF37,0.82)/CF38/CF53))),"")</f>
        <v/>
      </c>
      <c r="CH52" s="590" t="str">
        <f aca="false">IF(AND(CH35&lt;&gt;"",CH36&lt;&gt;""),IF(CH38=0,2.55*100000*CH39*POWER(CH37,0.82)/CH53,IF(CH48="复合硅酸铝镁板",2.61*(650-CH43)*0.036*POWER(CH37,0.82)/CH38/CH53,IF(CH48="硅酸铝纤维制品",2.61*(650-CH43)*0.056*POWER(CH37,0.82)/CH38/CH53,2.61*(650-CH43)*0.041*POWER(CH37,0.82)/CH38/CH53))),"")</f>
        <v/>
      </c>
      <c r="CJ52" s="590" t="str">
        <f aca="false">IF(AND(CJ35&lt;&gt;"",CJ36&lt;&gt;""),IF(CJ38=0,2.55*100000*CJ39*POWER(CJ37,0.82)/CJ53,IF(CJ48="复合硅酸铝镁板",2.61*(650-CJ43)*0.036*POWER(CJ37,0.82)/CJ38/CJ53,IF(CJ48="硅酸铝纤维制品",2.61*(650-CJ43)*0.056*POWER(CJ37,0.82)/CJ38/CJ53,2.61*(650-CJ43)*0.041*POWER(CJ37,0.82)/CJ38/CJ53))),"")</f>
        <v/>
      </c>
      <c r="CL52" s="594"/>
    </row>
    <row r="53" s="460" customFormat="true" ht="15" hidden="false" customHeight="false" outlineLevel="0" collapsed="false">
      <c r="A53" s="444" t="s">
        <v>891</v>
      </c>
      <c r="B53" s="558"/>
      <c r="C53" s="558"/>
      <c r="D53" s="558"/>
      <c r="E53" s="558"/>
      <c r="F53" s="558"/>
      <c r="G53" s="558"/>
      <c r="H53" s="621" t="n">
        <v>132</v>
      </c>
      <c r="J53" s="558"/>
      <c r="K53" s="558"/>
      <c r="L53" s="558"/>
      <c r="M53" s="558"/>
      <c r="N53" s="558"/>
      <c r="O53" s="558"/>
      <c r="P53" s="558"/>
      <c r="Q53" s="558"/>
      <c r="R53" s="621"/>
      <c r="AJ53" s="589" t="n">
        <v>2017</v>
      </c>
      <c r="AK53" s="589"/>
      <c r="AL53" s="622" t="n">
        <v>174.168</v>
      </c>
      <c r="AP53" s="460" t="n">
        <v>1319.527</v>
      </c>
      <c r="CL53" s="463"/>
    </row>
    <row r="54" s="590" customFormat="true" ht="15" hidden="false" customHeight="false" outlineLevel="0" collapsed="false">
      <c r="A54" s="590" t="s">
        <v>892</v>
      </c>
      <c r="B54" s="590" t="str">
        <f aca="false">IF(AND(B35&lt;&gt;"",B36&lt;&gt;""),IF(B9/B15&gt;POWER(2/(B46+1),B46/(B46-1)),0.0179*B52*SQRT(B49*(B43+273)/B45)/B28/B15/SQRT(B46/(B46-1)*(POWER(B9/B15,2/B46)-POWER(B9/B15,(B46+1)/B46))),13.16*B52/B47/B28/B15*SQRT(B49*(B43+273)/B45)),"")</f>
        <v/>
      </c>
      <c r="D54" s="590" t="str">
        <f aca="false">IF(AND(D35&lt;&gt;"",D36&lt;&gt;""),IF(D9/D15&gt;POWER(2/(D46+1),D46/(D46-1)),0.0179*D52*SQRT(D49*(D43+273)/D45)/D28/D15/SQRT(D46/(D46-1)*(POWER(D9/D15,2/D46)-POWER(D9/D15,(D46+1)/D46))),13.16*D52/D47/D28/D15*SQRT(D49*(D43+273)/D45)),"")</f>
        <v/>
      </c>
      <c r="F54" s="590" t="str">
        <f aca="false">IF(AND(F35&lt;&gt;"",F36&lt;&gt;""),IF(F9/F15&gt;POWER(2/(F46+1),F46/(F46-1)),0.0179*F52*SQRT(F49*(F43+273)/F45)/F28/F15/SQRT(F46/(F46-1)*(POWER(F9/F15,2/F46)-POWER(F9/F15,(F46+1)/F46))),13.16*F52/F47/F28/F15*SQRT(F49*(F43+273)/F45)),"")</f>
        <v/>
      </c>
      <c r="H54" s="623" t="n">
        <f aca="false">IF(AND(H35&lt;&gt;"",H36&lt;&gt;""),IF(H9/H15&gt;POWER(2/(H46+1),H46/(H46-1)),0.0179*H52*SQRT(H49*(H43+273)/H45)/H28/H15/SQRT(H46/(H46-1)*(POWER(H9/H15,2/H46)-POWER(H9/H15,(H46+1)/H46))),13.16*H52/H47/H28/H15*SQRT(H49*(H43+273)/H45)),"")</f>
        <v>664.063653674292</v>
      </c>
      <c r="I54" s="624" t="s">
        <v>893</v>
      </c>
      <c r="J54" s="590" t="str">
        <f aca="false">IF(AND(J35&lt;&gt;"",J36&lt;&gt;""),IF(J9/J15&gt;POWER(2/(J46+1),J46/(J46-1)),0.0179*J52*SQRT(J49*(J43+273)/J45)/J28/J15/SQRT(J46/(J46-1)*(POWER(J9/J15,2/J46)-POWER(J9/J15,(J46+1)/J46))),13.16*J52/J47/J28/J15*SQRT(J49*(J43+273)/J45)),"")</f>
        <v/>
      </c>
      <c r="L54" s="590" t="n">
        <f aca="false">'安全阀选型(基础设计)'!L43:M43</f>
        <v>2287</v>
      </c>
      <c r="N54" s="590" t="n">
        <f aca="false">'安全阀选型(基础设计)'!N43:O43</f>
        <v>4787</v>
      </c>
      <c r="T54" s="590" t="str">
        <f aca="false">IF(AND(T35&lt;&gt;"",T36&lt;&gt;""),IF(T9/T15&gt;POWER(2/(T46+1),T46/(T46-1)),0.0179*T52*SQRT(T49*(T43+273)/T45)/T28/T15/SQRT(T46/(T46-1)*(POWER(T9/T15,2/T46)-POWER(T9/T15,(T46+1)/T46))),13.16*T52/T47/T28/T15*SQRT(T49*(T43+273)/T45)),"")</f>
        <v/>
      </c>
      <c r="V54" s="590" t="str">
        <f aca="false">IF(AND(V35&lt;&gt;"",V36&lt;&gt;""),IF(V9/V15&gt;POWER(2/(V46+1),V46/(V46-1)),0.0179*V52*SQRT(V49*(V43+273)/V45)/V28/V15/SQRT(V46/(V46-1)*(POWER(V9/V15,2/V46)-POWER(V9/V15,(V46+1)/V46))),13.16*V52/V47/V28/V15*SQRT(V49*(V43+273)/V45)),"")</f>
        <v/>
      </c>
      <c r="X54" s="590" t="str">
        <f aca="false">IF(AND(X35&lt;&gt;"",X36&lt;&gt;""),IF(X9/X15&gt;POWER(2/(X46+1),X46/(X46-1)),0.0179*X52*SQRT(X49*(X43+273)/X45)/X28/X15/SQRT(X46/(X46-1)*(POWER(X9/X15,2/X46)-POWER(X9/X15,(X46+1)/X46))),13.16*X52/X47/X28/X15*SQRT(X49*(X43+273)/X45)),"")</f>
        <v/>
      </c>
      <c r="Z54" s="590" t="str">
        <f aca="false">IF(AND(Z35&lt;&gt;"",Z36&lt;&gt;""),IF(Z9/Z15&gt;POWER(2/(Z46+1),Z46/(Z46-1)),0.0179*Z52*SQRT(Z49*(Z43+273)/Z45)/Z28/Z15/SQRT(Z46/(Z46-1)*(POWER(Z9/Z15,2/Z46)-POWER(Z9/Z15,(Z46+1)/Z46))),13.16*Z52/Z47/Z28/Z15*SQRT(Z49*(Z43+273)/Z45)),"")</f>
        <v/>
      </c>
      <c r="AB54" s="590" t="str">
        <f aca="false">IF(AND(AB35&lt;&gt;"",AB36&lt;&gt;""),IF(AB9/AB41&gt;POWER(2/(AB46+1),AB46/(AB46-1)),0.0179*AB52*SQRT(AB49*(AB43+273)/AB45)/AB28/AB41/SQRT(AB46/(AB46-1)*(POWER(AB9/AB41,2/AB46)-POWER(AB9/AB41,(AB46+1)/AB46))),13.16*AB52/AB47/AB28/AB41*SQRT(AB49*(AB43+273)/AB45)),"")</f>
        <v/>
      </c>
      <c r="AD54" s="590" t="str">
        <f aca="false">IF(AND(AD35&lt;&gt;"",AD36&lt;&gt;""),IF(AD9/AD15&gt;POWER(2/(AD46+1),AD46/(AD46-1)),0.0179*AD52*SQRT(AD49*(AD43+273)/AD45)/AD28/AD15/SQRT(AD46/(AD46-1)*(POWER(AD9/AD15,2/AD46)-POWER(AD9/AD15,(AD46+1)/AD46))),13.16*AD52/AD47/AD28/AD15*SQRT(AD49*(AD43+273)/AD45)),"")</f>
        <v/>
      </c>
      <c r="AF54" s="590" t="str">
        <f aca="false">IF(AND(AF35&lt;&gt;"",AF36&lt;&gt;""),IF(AF9/AF15&gt;POWER(2/(AF46+1),AF46/(AF46-1)),0.0179*AF52*SQRT(AF49*(AF43+273)/AF45)/AF28/AF15/SQRT(AF46/(AF46-1)*(POWER(AF9/AF15,2/AF46)-POWER(AF9/AF15,(AF46+1)/AF46))),13.16*AF52/AF47/AF28/AF15*SQRT(AF49*(AF43+273)/AF45)),"")</f>
        <v/>
      </c>
      <c r="AJ54" s="620" t="n">
        <f aca="false">IF(AND(AJ35&lt;&gt;"",AJ36&lt;&gt;""),IF(AJ9/AJ15&gt;POWER(2/(AJ46+1),AJ46/(AJ46-1)),0.0179*AJ52*SQRT(AJ49*(AJ43+273)/AJ45)/AJ28/AJ15/SQRT(AJ46/(AJ46-1)*(POWER(AJ9/AJ15,2/AJ46)-POWER(AJ9/AJ15,(AJ46+1)/AJ46))),13.16*AJ52/AJ47/AJ28/AJ15*SQRT(AJ49*(AJ43+273)/AJ45)),"")</f>
        <v>367.793323743613</v>
      </c>
      <c r="AK54" s="620"/>
      <c r="AL54" s="590" t="e">
        <f aca="false">IF(AND(AL35&lt;&gt;"",AL36&lt;&gt;""),IF(AL9/AL15&gt;POWER(2/(AL46+1),AL46/(AL46-1)),0.0179*AL52*SQRT(AL49*(AL43+273)/AL45)/AL28/AL15/SQRT(AL46/(AL46-1)*(POWER(AL9/AL15,2/AL46)-POWER(AL9/AL15,(AL46+1)/AL46))),13.16*AL52/AL47/AL28/AL15*SQRT(AL49*(AL43+273)/AL45)),"")</f>
        <v>#VALUE!</v>
      </c>
      <c r="AN54" s="590" t="e">
        <f aca="false">'安全阀选型(基础设计)'!AL43:AM43</f>
        <v>#VALUE!</v>
      </c>
      <c r="AP54" s="590" t="e">
        <f aca="false">IF(AND(AP35&lt;&gt;"",AP36&lt;&gt;""),IF(AP9/AP15&gt;POWER(2/(AP46+1),AP46/(AP46-1)),0.0179*AP52*SQRT(AP49*(AP43+273)/AP45)/AP28/AP15/SQRT(AP46/(AP46-1)*(POWER(AP9/AP15,2/AP46)-POWER(AP9/AP15,(AP46+1)/AP46))),13.16*AP52/AP47/AP28/AP15*SQRT(AP49*(AP43+273)/AP45)),"")</f>
        <v>#VALUE!</v>
      </c>
      <c r="AR54" s="590" t="str">
        <f aca="false">IF(AND(AR35&lt;&gt;"",AR36&lt;&gt;""),IF(AR9/AR15&gt;POWER(2/(AR46+1),AR46/(AR46-1)),0.0179*AR52*SQRT(AR49*(AR43+273)/AR45)/AR28/AR15/SQRT(AR46/(AR46-1)*(POWER(AR9/AR15,2/AR46)-POWER(AR9/AR15,(AR46+1)/AR46))),13.16*AR52/AR47/AR28/AR15*SQRT(AR49*(AR43+273)/AR45)),"")</f>
        <v/>
      </c>
      <c r="AT54" s="590" t="str">
        <f aca="false">IF(AND(AT35&lt;&gt;"",AT36&lt;&gt;""),IF(AT9/AT15&gt;POWER(2/(AT46+1),AT46/(AT46-1)),0.0179*AT52*SQRT(AT49*(AT43+273)/AT45)/AT28/AT15/SQRT(AT46/(AT46-1)*(POWER(AT9/AT15,2/AT46)-POWER(AT9/AT15,(AT46+1)/AT46))),13.16*AT52/AT47/AT28/AT15*SQRT(AT49*(AT43+273)/AT45)),"")</f>
        <v/>
      </c>
      <c r="AV54" s="590" t="str">
        <f aca="false">IF(AND(AV35&lt;&gt;"",AV36&lt;&gt;""),IF(AV9/AV15&gt;POWER(2/(AV46+1),AV46/(AV46-1)),0.0179*AV52*SQRT(AV49*(AV43+273)/AV45)/AV28/AV15/SQRT(AV46/(AV46-1)*(POWER(AV9/AV15,2/AV46)-POWER(AV9/AV15,(AV46+1)/AV46))),13.16*AV52/AV47/AV28/AV15*SQRT(AV49*(AV43+273)/AV45)),"")</f>
        <v/>
      </c>
      <c r="AX54" s="590" t="str">
        <f aca="false">IF(AND(AX35&lt;&gt;"",AX36&lt;&gt;""),IF(AX9/AX15&gt;POWER(2/(AX46+1),AX46/(AX46-1)),0.0179*AX52*SQRT(AX49*(AX43+273)/AX45)/AX28/AX15/SQRT(AX46/(AX46-1)*(POWER(AX9/AX15,2/AX46)-POWER(AX9/AX15,(AX46+1)/AX46))),13.16*AX52/AX47/AX28/AX15*SQRT(AX49*(AX43+273)/AX45)),"")</f>
        <v/>
      </c>
      <c r="AZ54" s="590" t="str">
        <f aca="false">IF(AND(AZ35&lt;&gt;"",AZ36&lt;&gt;""),IF(AZ9/AZ15&gt;POWER(2/(AZ46+1),AZ46/(AZ46-1)),0.0179*AZ52*SQRT(AZ49*(AZ43+273)/AZ45)/AZ28/AZ15/SQRT(AZ46/(AZ46-1)*(POWER(AZ9/AZ15,2/AZ46)-POWER(AZ9/AZ15,(AZ46+1)/AZ46))),13.16*AZ52/AZ47/AZ28/AZ15*SQRT(AZ49*(AZ43+273)/AZ45)),"")</f>
        <v/>
      </c>
      <c r="BB54" s="590" t="str">
        <f aca="false">IF(AND(BB35&lt;&gt;"",BB36&lt;&gt;""),IF(BB9/BB15&gt;POWER(2/(BB46+1),BB46/(BB46-1)),0.0179*BB52*SQRT(BB49*(BB43+273)/BB45)/BB28/BB15/SQRT(BB46/(BB46-1)*(POWER(BB9/BB15,2/BB46)-POWER(BB9/BB15,(BB46+1)/BB46))),13.16*BB52/BB47/BB28/BB15*SQRT(BB49*(BB43+273)/BB45)),"")</f>
        <v/>
      </c>
      <c r="BD54" s="590" t="str">
        <f aca="false">IF(AND(BD35&lt;&gt;"",BD36&lt;&gt;""),IF(BD9/BD15&gt;POWER(2/(BD46+1),BD46/(BD46-1)),0.0179*BD52*SQRT(BD49*(BD43+273)/BD45)/BD28/BD15/SQRT(BD46/(BD46-1)*(POWER(BD9/BD15,2/BD46)-POWER(BD9/BD15,(BD46+1)/BD46))),13.16*BD52/BD47/BD28/BD15*SQRT(BD49*(BD43+273)/BD45)),"")</f>
        <v/>
      </c>
      <c r="BF54" s="590" t="str">
        <f aca="false">IF(AND(BF35&lt;&gt;"",BF36&lt;&gt;""),IF(BF9/BF15&gt;POWER(2/(BF46+1),BF46/(BF46-1)),0.0179*BF52*SQRT(BF49*(BF43+273)/BF45)/BF28/BF15/SQRT(BF46/(BF46-1)*(POWER(BF9/BF15,2/BF46)-POWER(BF9/BF15,(BF46+1)/BF46))),13.16*BF52/BF47/BF28/BF15*SQRT(BF49*(BF43+273)/BF45)),"")</f>
        <v/>
      </c>
      <c r="BH54" s="590" t="str">
        <f aca="false">IF(AND(BH35&lt;&gt;"",BH36&lt;&gt;""),IF(BH9/BH15&gt;POWER(2/(BH46+1),BH46/(BH46-1)),0.0179*BH52*SQRT(BH49*(BH43+273)/BH45)/BH28/BH15/SQRT(BH46/(BH46-1)*(POWER(BH9/BH15,2/BH46)-POWER(BH9/BH15,(BH46+1)/BH46))),13.16*BH52/BH47/BH28/BH15*SQRT(BH49*(BH43+273)/BH45)),"")</f>
        <v/>
      </c>
      <c r="BJ54" s="590" t="str">
        <f aca="false">IF(AND(BJ35&lt;&gt;"",BJ36&lt;&gt;""),IF(BJ9/BJ15&gt;POWER(2/(BJ46+1),BJ46/(BJ46-1)),0.0179*BJ52*SQRT(BJ49*(BJ43+273)/BJ45)/BJ28/BJ15/SQRT(BJ46/(BJ46-1)*(POWER(BJ9/BJ15,2/BJ46)-POWER(BJ9/BJ15,(BJ46+1)/BJ46))),13.16*BJ52/BJ47/BJ28/BJ15*SQRT(BJ49*(BJ43+273)/BJ45)),"")</f>
        <v/>
      </c>
      <c r="BL54" s="590" t="str">
        <f aca="false">IF(AND(BL35&lt;&gt;"",BL36&lt;&gt;""),IF(BL9/BL15&gt;POWER(2/(BL46+1),BL46/(BL46-1)),0.0179*BL52*SQRT(BL49*(BL43+273)/BL45)/BL28/BL15/SQRT(BL46/(BL46-1)*(POWER(BL9/BL15,2/BL46)-POWER(BL9/BL15,(BL46+1)/BL46))),13.16*BL52/BL47/BL28/BL15*SQRT(BL49*(BL43+273)/BL45)),"")</f>
        <v/>
      </c>
      <c r="BN54" s="590" t="str">
        <f aca="false">IF(AND(BN35&lt;&gt;"",BN36&lt;&gt;""),IF(BN9/BN41&gt;POWER(2/(BN46+1),BN46/(BN46-1)),0.0179*BN52*SQRT(BN49*(BN43+273)/BN45)/BN28/BN41/SQRT(BN46/(BN46-1)*(POWER(BN9/BN41,2/BN46)-POWER(BN9/BN41,(BN46+1)/BN46))),13.16*BN52/BN47/BN28/BN41*SQRT(BN49*(BN43+273)/BN45)),"")</f>
        <v/>
      </c>
      <c r="BP54" s="590" t="str">
        <f aca="false">IF(AND(BP35&lt;&gt;"",BP36&lt;&gt;""),IF(BP9/BP15&gt;POWER(2/(BP46+1),BP46/(BP46-1)),0.0179*BP52*SQRT(BP49*(BP43+273)/BP45)/BP28/BP15/SQRT(BP46/(BP46-1)*(POWER(BP9/BP15,2/BP46)-POWER(BP9/BP15,(BP46+1)/BP46))),13.16*BP52/BP47/BP28/BP15*SQRT(BP49*(BP43+273)/BP45)),"")</f>
        <v/>
      </c>
      <c r="BR54" s="590" t="str">
        <f aca="false">IF(AND(BR35&lt;&gt;"",BR36&lt;&gt;""),IF(BR9/BR15&gt;POWER(2/(BR46+1),BR46/(BR46-1)),0.0179*BR52*SQRT(BR49*(BR43+273)/BR45)/BR28/BR15/SQRT(BR46/(BR46-1)*(POWER(BR9/BR15,2/BR46)-POWER(BR9/BR15,(BR46+1)/BR46))),13.16*BR52/BR47/BR28/BR15*SQRT(BR49*(BR43+273)/BR45)),"")</f>
        <v/>
      </c>
      <c r="BT54" s="590" t="str">
        <f aca="false">IF(AND(BT35&lt;&gt;"",BT36&lt;&gt;""),IF(BT9/BT15&gt;POWER(2/(BT46+1),BT46/(BT46-1)),0.0179*BT52*SQRT(BT49*(BT43+273)/BT45)/BT28/BT15/SQRT(BT46/(BT46-1)*(POWER(BT9/BT15,2/BT46)-POWER(BT9/BT15,(BT46+1)/BT46))),13.16*BT52/BT47/BT28/BT15*SQRT(BT49*(BT43+273)/BT45)),"")</f>
        <v/>
      </c>
      <c r="BV54" s="590" t="str">
        <f aca="false">IF(AND(BV35&lt;&gt;"",BV36&lt;&gt;""),IF(BV9/BV15&gt;POWER(2/(BV46+1),BV46/(BV46-1)),0.0179*BV52*SQRT(BV49*(BV43+273)/BV45)/BV28/BV15/SQRT(BV46/(BV46-1)*(POWER(BV9/BV15,2/BV46)-POWER(BV9/BV15,(BV46+1)/BV46))),13.16*BV52/BV47/BV28/BV15*SQRT(BV49*(BV43+273)/BV45)),"")</f>
        <v/>
      </c>
      <c r="BX54" s="590" t="str">
        <f aca="false">IF(AND(BX35&lt;&gt;"",BX36&lt;&gt;""),IF(BX9/BX15&gt;POWER(2/(BX46+1),BX46/(BX46-1)),0.0179*BX52*SQRT(BX49*(BX43+273)/BX45)/BX28/BX15/SQRT(BX46/(BX46-1)*(POWER(BX9/BX15,2/BX46)-POWER(BX9/BX15,(BX46+1)/BX46))),13.16*BX52/BX47/BX28/BX15*SQRT(BX49*(BX43+273)/BX45)),"")</f>
        <v/>
      </c>
      <c r="BZ54" s="590" t="str">
        <f aca="false">IF(AND(BZ35&lt;&gt;"",BZ36&lt;&gt;""),IF(BZ9/BZ15&gt;POWER(2/(BZ46+1),BZ46/(BZ46-1)),0.0179*BZ52*SQRT(BZ49*(BZ43+273)/BZ45)/BZ28/BZ15/SQRT(BZ46/(BZ46-1)*(POWER(BZ9/BZ15,2/BZ46)-POWER(BZ9/BZ15,(BZ46+1)/BZ46))),13.16*BZ52/BZ47/BZ28/BZ15*SQRT(BZ49*(BZ43+273)/BZ45)),"")</f>
        <v/>
      </c>
      <c r="CB54" s="590" t="str">
        <f aca="false">IF(AND(CB35&lt;&gt;"",CB36&lt;&gt;""),IF(CB9/CB15&gt;POWER(2/(CB46+1),CB46/(CB46-1)),0.0179*CB52*SQRT(CB49*(CB43+273)/CB45)/CB28/CB15/SQRT(CB46/(CB46-1)*(POWER(CB9/CB15,2/CB46)-POWER(CB9/CB15,(CB46+1)/CB46))),13.16*CB52/CB47/CB28/CB15*SQRT(CB49*(CB43+273)/CB45)),"")</f>
        <v/>
      </c>
      <c r="CD54" s="590" t="str">
        <f aca="false">IF(AND(CD35&lt;&gt;"",CD36&lt;&gt;""),IF(CD9/CD15&gt;POWER(2/(CD46+1),CD46/(CD46-1)),0.0179*CD52*SQRT(CD49*(CD43+273)/CD45)/CD28/CD15/SQRT(CD46/(CD46-1)*(POWER(CD9/CD15,2/CD46)-POWER(CD9/CD15,(CD46+1)/CD46))),13.16*CD52/CD47/CD28/CD15*SQRT(CD49*(CD43+273)/CD45)),"")</f>
        <v/>
      </c>
      <c r="CF54" s="590" t="str">
        <f aca="false">IF(AND(CF35&lt;&gt;"",CF36&lt;&gt;""),IF(CF9/CF15&gt;POWER(2/(CF46+1),CF46/(CF46-1)),0.0179*CF52*SQRT(CF49*(CF43+273)/CF45)/CF28/CF15/SQRT(CF46/(CF46-1)*(POWER(CF9/CF15,2/CF46)-POWER(CF9/CF15,(CF46+1)/CF46))),13.16*CF52/CF47/CF28/CF15*SQRT(CF49*(CF43+273)/CF45)),"")</f>
        <v/>
      </c>
      <c r="CH54" s="590" t="str">
        <f aca="false">IF(AND(CH35&lt;&gt;"",CH36&lt;&gt;""),IF(CH9/CH15&gt;POWER(2/(CH46+1),CH46/(CH46-1)),0.0179*CH52*SQRT(CH49*(CH43+273)/CH45)/CH28/CH15/SQRT(CH46/(CH46-1)*(POWER(CH9/CH15,2/CH46)-POWER(CH9/CH15,(CH46+1)/CH46))),13.16*CH52/CH47/CH28/CH15*SQRT(CH49*(CH43+273)/CH45)),"")</f>
        <v/>
      </c>
      <c r="CJ54" s="590" t="str">
        <f aca="false">IF(AND(CJ35&lt;&gt;"",CJ36&lt;&gt;""),IF(CJ9/CJ15&gt;POWER(2/(CJ46+1),CJ46/(CJ46-1)),0.0179*CJ52*SQRT(CJ49*(CJ43+273)/CJ45)/CJ28/CJ15/SQRT(CJ46/(CJ46-1)*(POWER(CJ9/CJ15,2/CJ46)-POWER(CJ9/CJ15,(CJ46+1)/CJ46))),13.16*CJ52/CJ47/CJ28/CJ15*SQRT(CJ49*(CJ43+273)/CJ45)),"")</f>
        <v/>
      </c>
    </row>
    <row r="55" s="397" customFormat="true" ht="15" hidden="false" customHeight="false" outlineLevel="0" collapsed="false">
      <c r="B55" s="597"/>
      <c r="C55" s="597"/>
      <c r="D55" s="625" t="s">
        <v>894</v>
      </c>
      <c r="E55" s="626" t="s">
        <v>895</v>
      </c>
      <c r="F55" s="597"/>
      <c r="G55" s="597"/>
      <c r="H55" s="597"/>
      <c r="I55" s="597"/>
      <c r="J55" s="597"/>
      <c r="K55" s="597"/>
      <c r="L55" s="597"/>
      <c r="M55" s="597"/>
      <c r="N55" s="597"/>
      <c r="O55" s="597"/>
      <c r="P55" s="597"/>
      <c r="Q55" s="597"/>
      <c r="AJ55" s="598"/>
      <c r="AK55" s="598"/>
      <c r="CL55" s="390"/>
    </row>
    <row r="56" s="397" customFormat="true" ht="15" hidden="false" customHeight="false" outlineLevel="0" collapsed="false">
      <c r="A56" s="397" t="s">
        <v>896</v>
      </c>
      <c r="B56" s="513" t="str">
        <f aca="false">IF(B32="","",IF(B54="","动力故障",IF(B32&gt;B54,"动力故障","火灾")))</f>
        <v>动力故障</v>
      </c>
      <c r="C56" s="513"/>
      <c r="D56" s="627" t="str">
        <f aca="false">IF(E31="","",IF(D54="","动力故障",IF(E31&gt;D54,"动力故障","火灾")))</f>
        <v>动力故障</v>
      </c>
      <c r="E56" s="627"/>
      <c r="F56" s="513" t="str">
        <f aca="false">IF(F32="","",IF(F54="","动力故障",IF(F32&gt;F54,"动力故障","火灾")))</f>
        <v>动力故障</v>
      </c>
      <c r="G56" s="513"/>
      <c r="H56" s="628" t="s">
        <v>879</v>
      </c>
      <c r="I56" s="628"/>
      <c r="J56" s="513" t="str">
        <f aca="false">IF(J32="","",IF(J54="","动力故障",IF(J32&gt;J54,"动力故障","火灾")))</f>
        <v>动力故障</v>
      </c>
      <c r="K56" s="513"/>
      <c r="L56" s="513" t="str">
        <f aca="false">IF(L32="","",IF(L54="","动力故障",IF(L32&gt;L54,"动力故障","火灾")))</f>
        <v>动力故障</v>
      </c>
      <c r="M56" s="513"/>
      <c r="N56" s="513" t="str">
        <f aca="false">IF(N32="","",IF(N54="","动力故障",IF(N32&gt;N54,"动力故障","火灾")))</f>
        <v>动力故障</v>
      </c>
      <c r="O56" s="513"/>
      <c r="P56" s="629" t="str">
        <f aca="false">IF(P32="","",IF(P54="","动力故障",IF(P32&gt;P54,"动力故障","火灾")))</f>
        <v>动力故障</v>
      </c>
      <c r="Q56" s="629"/>
      <c r="R56" s="513" t="str">
        <f aca="false">IF(R32="","",IF(R54="","动力故障",IF(R32&gt;R54,"动力故障","火灾")))</f>
        <v>动力故障</v>
      </c>
      <c r="S56" s="513"/>
      <c r="T56" s="513" t="str">
        <f aca="false">IF(T32="","",IF(T54="","动力故障",IF(T32&gt;T54,"动力故障","火灾")))</f>
        <v>动力故障</v>
      </c>
      <c r="U56" s="513"/>
      <c r="V56" s="513" t="str">
        <f aca="false">IF(V32="","",IF(V54="","动力故障",IF(V32&gt;V54,"动力故障","火灾")))</f>
        <v>动力故障</v>
      </c>
      <c r="W56" s="513"/>
      <c r="X56" s="513" t="str">
        <f aca="false">IF(X32="","",IF(X54="","动力故障",IF(X32&gt;X54,"动力故障","火灾")))</f>
        <v>动力故障</v>
      </c>
      <c r="Y56" s="513"/>
      <c r="Z56" s="513" t="str">
        <f aca="false">IF(Z32="","",IF(Z54="","动力故障",IF(Z32&gt;Z54,"动力故障","火灾")))</f>
        <v>动力故障</v>
      </c>
      <c r="AA56" s="513"/>
      <c r="AB56" s="513" t="str">
        <f aca="false">IF(AB32="","",IF(AB54="","动力故障",IF(AB32&gt;AB54,"动力故障","火灾")))</f>
        <v>动力故障</v>
      </c>
      <c r="AC56" s="513"/>
      <c r="AD56" s="513" t="str">
        <f aca="false">IF(AD32="","",IF(AD54="","动力故障",IF(AD32&gt;AD54,"动力故障","火灾")))</f>
        <v>动力故障</v>
      </c>
      <c r="AE56" s="513"/>
      <c r="AF56" s="513" t="str">
        <f aca="false">IF(AF32="","",IF(AF54="","动力故障",IF(AF32&gt;AF54,"动力故障","火灾")))</f>
        <v>动力故障</v>
      </c>
      <c r="AG56" s="513"/>
      <c r="AH56" s="513" t="str">
        <f aca="false">IF(AH32="","",IF(AH54="","动力故障",IF(AH32&gt;AH54,"动力故障","火灾")))</f>
        <v>动力故障</v>
      </c>
      <c r="AI56" s="513"/>
      <c r="AJ56" s="514" t="str">
        <f aca="false">IF(AJ32="","",IF(AJ54="","动力故障",IF(AJ32&gt;AJ54,"动力故障","火灾")))</f>
        <v/>
      </c>
      <c r="AK56" s="514"/>
      <c r="AL56" s="513" t="e">
        <f aca="false">IF(AL32="","",IF(AL54="","动力故障",IF(AL32&gt;AL54,"动力故障","火灾")))</f>
        <v>#VALUE!</v>
      </c>
      <c r="AM56" s="513"/>
      <c r="AN56" s="513" t="e">
        <f aca="false">IF(AN32="","",IF(AN54="","动力故障",IF(AN32&gt;AN54,"动力故障","火灾")))</f>
        <v>#VALUE!</v>
      </c>
      <c r="AO56" s="513"/>
      <c r="AP56" s="513" t="e">
        <f aca="false">IF(AP32="","",IF(AP54="","动力故障",IF(AP32&gt;AP54,"动力故障","火灾")))</f>
        <v>#VALUE!</v>
      </c>
      <c r="AQ56" s="513"/>
      <c r="AR56" s="513" t="e">
        <f aca="false">IF(AR32="","",IF(AR54="","动力故障",IF(AR32&gt;AR54,"动力故障","火灾")))</f>
        <v>#VALUE!</v>
      </c>
      <c r="AS56" s="513"/>
      <c r="AT56" s="513" t="e">
        <f aca="false">IF(AT32="","",IF(AT54="","动力故障",IF(AT32&gt;AT54,"动力故障","火灾")))</f>
        <v>#VALUE!</v>
      </c>
      <c r="AU56" s="513"/>
      <c r="AV56" s="513" t="e">
        <f aca="false">IF(AV32="","",IF(AV54="","动力故障",IF(AV32&gt;AV54,"动力故障","火灾")))</f>
        <v>#VALUE!</v>
      </c>
      <c r="AW56" s="513"/>
      <c r="AX56" s="513" t="e">
        <f aca="false">IF(AX32="","",IF(AX54="","动力故障",IF(AX32&gt;AX54,"动力故障","火灾")))</f>
        <v>#VALUE!</v>
      </c>
      <c r="AY56" s="513"/>
      <c r="AZ56" s="513" t="e">
        <f aca="false">IF(AZ32="","",IF(AZ54="","动力故障",IF(AZ32&gt;AZ54,"动力故障","火灾")))</f>
        <v>#VALUE!</v>
      </c>
      <c r="BA56" s="513"/>
      <c r="BB56" s="513" t="str">
        <f aca="false">IF(BB32="","",IF(BB54="","动力故障",IF(BB32&gt;BB54,"动力故障","火灾")))</f>
        <v>动力故障</v>
      </c>
      <c r="BC56" s="513"/>
      <c r="BD56" s="513" t="str">
        <f aca="false">IF(BD32="","",IF(BD54="","动力故障",IF(BD32&gt;BD54,"动力故障","火灾")))</f>
        <v>动力故障</v>
      </c>
      <c r="BE56" s="513"/>
      <c r="BF56" s="513" t="str">
        <f aca="false">IF(BF32="","",IF(BF54="","动力故障",IF(BF32&gt;BF54,"动力故障","火灾")))</f>
        <v>动力故障</v>
      </c>
      <c r="BG56" s="513"/>
      <c r="BH56" s="513" t="str">
        <f aca="false">IF(BH32="","",IF(BH54="","动力故障",IF(BH32&gt;BH54,"动力故障","火灾")))</f>
        <v>动力故障</v>
      </c>
      <c r="BI56" s="513"/>
      <c r="BJ56" s="513" t="str">
        <f aca="false">IF(BJ32="","",IF(BJ54="","动力故障",IF(BJ32&gt;BJ54,"动力故障","火灾")))</f>
        <v/>
      </c>
      <c r="BK56" s="513"/>
      <c r="BL56" s="513" t="str">
        <f aca="false">IF(BL32="","",IF(BL54="","动力故障",IF(BL32&gt;BL54,"动力故障","火灾")))</f>
        <v/>
      </c>
      <c r="BM56" s="513"/>
      <c r="BN56" s="513" t="str">
        <f aca="false">IF(BN32="","",IF(BN54="","动力故障",IF(BN32&gt;BN54,"动力故障","火灾")))</f>
        <v/>
      </c>
      <c r="BO56" s="513"/>
      <c r="BP56" s="513" t="str">
        <f aca="false">IF(BP32="","",IF(BP54="","动力故障",IF(BP32&gt;BP54,"动力故障","火灾")))</f>
        <v/>
      </c>
      <c r="BQ56" s="513"/>
      <c r="BR56" s="513" t="str">
        <f aca="false">IF(BR32="","",IF(BR54="","动力故障",IF(BR32&gt;BR54,"动力故障","火灾")))</f>
        <v/>
      </c>
      <c r="BS56" s="513"/>
      <c r="BT56" s="513" t="str">
        <f aca="false">IF(BT32="","",IF(BT54="","动力故障",IF(BT32&gt;BT54,"动力故障","火灾")))</f>
        <v/>
      </c>
      <c r="BU56" s="513"/>
      <c r="BV56" s="513" t="str">
        <f aca="false">IF(BV32="","",IF(BV54="","动力故障",IF(BV32&gt;BV54,"动力故障","火灾")))</f>
        <v/>
      </c>
      <c r="BW56" s="513"/>
      <c r="BX56" s="513" t="str">
        <f aca="false">IF(BX32="","",IF(BX54="","动力故障",IF(BX32&gt;BX54,"动力故障","火灾")))</f>
        <v/>
      </c>
      <c r="BY56" s="513"/>
      <c r="BZ56" s="513" t="str">
        <f aca="false">IF(BZ32="","",IF(BZ54="","动力故障",IF(BZ32&gt;BZ54,"动力故障","火灾")))</f>
        <v/>
      </c>
      <c r="CA56" s="513"/>
      <c r="CB56" s="513" t="str">
        <f aca="false">IF(CB32="","",IF(CB54="","动力故障",IF(CB32&gt;CB54,"动力故障","火灾")))</f>
        <v/>
      </c>
      <c r="CC56" s="513"/>
      <c r="CD56" s="513" t="str">
        <f aca="false">IF(CD32="","",IF(CD54="","动力故障",IF(CD32&gt;CD54,"动力故障","火灾")))</f>
        <v/>
      </c>
      <c r="CE56" s="513"/>
      <c r="CF56" s="513" t="str">
        <f aca="false">IF(CF32="","",IF(CF54="","动力故障",IF(CF32&gt;CF54,"动力故障","火灾")))</f>
        <v/>
      </c>
      <c r="CG56" s="513"/>
      <c r="CH56" s="513" t="str">
        <f aca="false">IF(CH32="","",IF(CH54="","动力故障",IF(CH32&gt;CH54,"动力故障","火灾")))</f>
        <v/>
      </c>
      <c r="CI56" s="513"/>
      <c r="CJ56" s="513" t="str">
        <f aca="false">IF(CJ32="","",IF(CJ54="","动力故障",IF(CJ32&gt;CJ54,"动力故障","火灾")))</f>
        <v/>
      </c>
      <c r="CK56" s="513"/>
      <c r="CL56" s="390"/>
    </row>
    <row r="57" s="397" customFormat="true" ht="15" hidden="false" customHeight="false" outlineLevel="0" collapsed="false">
      <c r="A57" s="397" t="s">
        <v>858</v>
      </c>
      <c r="B57" s="513" t="str">
        <f aca="false">IF(OR(B32&lt;&gt;"",B54&lt;&gt;""),IF(IF(B32="",0,B32)&gt;IF(B54="",0,B54),B16,B42),"")</f>
        <v>气态 Gas</v>
      </c>
      <c r="C57" s="513"/>
      <c r="D57" s="627" t="str">
        <f aca="false">IF(OR(E31&lt;&gt;"",D54&lt;&gt;""),IF(IF(E31="",0,E31)&gt;IF(D54="",0,D54),D16,D42),"")</f>
        <v>液态 Liquid</v>
      </c>
      <c r="E57" s="627"/>
      <c r="F57" s="513" t="str">
        <f aca="false">IF(OR(F32&lt;&gt;"",F54&lt;&gt;""),IF(IF(F32="",0,F32)&gt;IF(F54="",0,F54),F16,F42),"")</f>
        <v>气液混相 Gas &amp; Liquid Mixed</v>
      </c>
      <c r="G57" s="513"/>
      <c r="H57" s="513" t="str">
        <f aca="false">IF(OR(H32&lt;&gt;"",H54&lt;&gt;""),IF(IF(H32="",0,H32)&gt;IF(H54="",0,H54),H16,H42),"")</f>
        <v>气态 Gas</v>
      </c>
      <c r="I57" s="513"/>
      <c r="J57" s="513" t="str">
        <f aca="false">IF(OR(J32&lt;&gt;"",J54&lt;&gt;""),IF(IF(J32="",0,J32)&gt;IF(J54="",0,J54),J16,J42),"")</f>
        <v>气态 Gas</v>
      </c>
      <c r="K57" s="513"/>
      <c r="L57" s="513" t="str">
        <f aca="false">IF(OR(L32&lt;&gt;"",L54&lt;&gt;""),IF(IF(L32="",0,L32)&gt;IF(L54="",0,L54),L16,L42),"")</f>
        <v>气态 Gas</v>
      </c>
      <c r="M57" s="513"/>
      <c r="N57" s="513" t="str">
        <f aca="false">IF(OR(N32&lt;&gt;"",N54&lt;&gt;""),IF(IF(N32="",0,N32)&gt;IF(N54="",0,N54),N16,N42),"")</f>
        <v>气态 Gas</v>
      </c>
      <c r="O57" s="513"/>
      <c r="P57" s="513" t="str">
        <f aca="false">IF(OR(P32&lt;&gt;"",P54&lt;&gt;""),IF(IF(P32="",0,P32)&gt;IF(P54="",0,P54),P16,P42),"")</f>
        <v>气态 Gas</v>
      </c>
      <c r="Q57" s="513"/>
      <c r="R57" s="513" t="str">
        <f aca="false">IF(OR(R32&lt;&gt;"",R54&lt;&gt;""),IF(IF(R32="",0,R32)&gt;IF(R54="",0,R54),R16,R42),"")</f>
        <v>气态 Gas</v>
      </c>
      <c r="S57" s="513"/>
      <c r="T57" s="513" t="str">
        <f aca="false">IF(OR(T32&lt;&gt;"",T54&lt;&gt;""),IF(IF(T32="",0,T32)&gt;IF(T54="",0,T54),T16,T42),"")</f>
        <v>气态 Gas</v>
      </c>
      <c r="U57" s="513"/>
      <c r="V57" s="513" t="str">
        <f aca="false">IF(OR(V32&lt;&gt;"",V54&lt;&gt;""),IF(IF(V32="",0,V32)&gt;IF(V54="",0,V54),V16,V42),"")</f>
        <v>气态 Gas</v>
      </c>
      <c r="W57" s="513"/>
      <c r="X57" s="513" t="str">
        <f aca="false">IF(OR(X32&lt;&gt;"",X54&lt;&gt;""),IF(IF(X32="",0,X32)&gt;IF(X54="",0,X54),X16,X42),"")</f>
        <v>气态 Gas</v>
      </c>
      <c r="Y57" s="513"/>
      <c r="Z57" s="513" t="str">
        <f aca="false">IF(OR(Z32&lt;&gt;"",Z54&lt;&gt;""),IF(IF(Z32="",0,Z32)&gt;IF(Z54="",0,Z54),Z16,Z42),"")</f>
        <v>气态 Gas</v>
      </c>
      <c r="AA57" s="513"/>
      <c r="AB57" s="513" t="str">
        <f aca="false">IF(OR(AB32&lt;&gt;"",AB54&lt;&gt;""),IF(IF(AB32="",0,AB32)&gt;IF(AB54="",0,AB54),AB16,AB42),"")</f>
        <v>液态 Liquid</v>
      </c>
      <c r="AC57" s="513"/>
      <c r="AD57" s="513" t="str">
        <f aca="false">IF(OR(AD32&lt;&gt;"",AD54&lt;&gt;""),IF(IF(AD32="",0,AD32)&gt;IF(AD54="",0,AD54),AD16,AD42),"")</f>
        <v>气态 Gas</v>
      </c>
      <c r="AE57" s="513"/>
      <c r="AF57" s="513" t="str">
        <f aca="false">IF(OR(AF32&lt;&gt;"",AF54&lt;&gt;""),IF(IF(AF32="",0,AF32)&gt;IF(AF54="",0,AF54),AF16,AF42),"")</f>
        <v>气态 Gas</v>
      </c>
      <c r="AG57" s="513"/>
      <c r="AH57" s="513" t="str">
        <f aca="false">IF(OR(AH32&lt;&gt;"",AH54&lt;&gt;""),IF(IF(AH32="",0,AH32)&gt;IF(AH54="",0,AH54),AH16,AH42),"")</f>
        <v>液态 Liquid</v>
      </c>
      <c r="AI57" s="513"/>
      <c r="AJ57" s="514" t="n">
        <f aca="false">IF(OR(AJ32&lt;&gt;"",AJ54&lt;&gt;""),IF(IF(AJ32="",0,AJ32)&gt;IF(AJ54="",0,AJ54),AJ16,AJ42),"")</f>
        <v>0</v>
      </c>
      <c r="AK57" s="514"/>
      <c r="AL57" s="513" t="e">
        <f aca="false">IF(OR(AL32&lt;&gt;"",AL54&lt;&gt;""),IF(IF(AL32="",0,AL32)&gt;IF(AL54="",0,AL54),AL16,AL42),"")</f>
        <v>#VALUE!</v>
      </c>
      <c r="AM57" s="513"/>
      <c r="AN57" s="513" t="e">
        <f aca="false">IF(OR(AN32&lt;&gt;"",AN54&lt;&gt;""),IF(IF(AN32="",0,AN32)&gt;IF(AN54="",0,AN54),AN16,AN42),"")</f>
        <v>#VALUE!</v>
      </c>
      <c r="AO57" s="513"/>
      <c r="AP57" s="513" t="e">
        <f aca="false">IF(OR(AP32&lt;&gt;"",AP54&lt;&gt;""),IF(IF(AP32="",0,AP32)&gt;IF(AP54="",0,AP54),AP16,AP42),"")</f>
        <v>#VALUE!</v>
      </c>
      <c r="AQ57" s="513"/>
      <c r="AR57" s="513" t="e">
        <f aca="false">IF(OR(AR32&lt;&gt;"",AR54&lt;&gt;""),IF(IF(AR32="",0,AR32)&gt;IF(AR54="",0,AR54),AR16,AR42),"")</f>
        <v>#VALUE!</v>
      </c>
      <c r="AS57" s="513"/>
      <c r="AT57" s="513" t="e">
        <f aca="false">IF(OR(AT32&lt;&gt;"",AT54&lt;&gt;""),IF(IF(AT32="",0,AT32)&gt;IF(AT54="",0,AT54),AT16,AT42),"")</f>
        <v>#VALUE!</v>
      </c>
      <c r="AU57" s="513"/>
      <c r="AV57" s="513" t="e">
        <f aca="false">IF(OR(AV32&lt;&gt;"",AV54&lt;&gt;""),IF(IF(AV32="",0,AV32)&gt;IF(AV54="",0,AV54),AV16,AV42),"")</f>
        <v>#VALUE!</v>
      </c>
      <c r="AW57" s="513"/>
      <c r="AX57" s="513" t="e">
        <f aca="false">IF(OR(AX32&lt;&gt;"",AX54&lt;&gt;""),IF(IF(AX32="",0,AX32)&gt;IF(AX54="",0,AX54),AX16,AX42),"")</f>
        <v>#VALUE!</v>
      </c>
      <c r="AY57" s="513"/>
      <c r="AZ57" s="513" t="e">
        <f aca="false">IF(OR(AZ32&lt;&gt;"",AZ54&lt;&gt;""),IF(IF(AZ32="",0,AZ32)&gt;IF(AZ54="",0,AZ54),AZ16,AZ42),"")</f>
        <v>#VALUE!</v>
      </c>
      <c r="BA57" s="513"/>
      <c r="BB57" s="513" t="str">
        <f aca="false">IF(OR(BB32&lt;&gt;"",BB54&lt;&gt;""),IF(IF(BB32="",0,BB32)&gt;IF(BB54="",0,BB54),BB16,BB42),"")</f>
        <v>气液混相 Gas &amp; Liquid Mixed</v>
      </c>
      <c r="BC57" s="513"/>
      <c r="BD57" s="513" t="str">
        <f aca="false">IF(OR(BD32&lt;&gt;"",BD54&lt;&gt;""),IF(BD32&gt;BD54,BD16,BD42),"")</f>
        <v/>
      </c>
      <c r="BE57" s="513"/>
      <c r="BF57" s="513" t="str">
        <f aca="false">IF(OR(BF32&lt;&gt;"",BF54&lt;&gt;""),IF(BF32&gt;BF54,BF16,BF42),"")</f>
        <v/>
      </c>
      <c r="BG57" s="513"/>
      <c r="BH57" s="513" t="str">
        <f aca="false">IF(OR(BH32&lt;&gt;"",BH54&lt;&gt;""),IF(BH32&gt;BH54,BH16,BH42),"")</f>
        <v/>
      </c>
      <c r="BI57" s="513"/>
      <c r="BJ57" s="513" t="str">
        <f aca="false">IF(OR(BJ32&lt;&gt;"",BJ54&lt;&gt;""),IF(BJ32&gt;BJ54,BJ16,BJ42),"")</f>
        <v/>
      </c>
      <c r="BK57" s="513"/>
      <c r="BL57" s="513" t="str">
        <f aca="false">IF(OR(BL32&lt;&gt;"",BL54&lt;&gt;""),IF(BL32&gt;BL54,BL16,BL42),"")</f>
        <v/>
      </c>
      <c r="BM57" s="513"/>
      <c r="BN57" s="513" t="str">
        <f aca="false">IF(OR(BN32&lt;&gt;"",BN54&lt;&gt;""),IF(BN32&gt;BN54,BN16,BN42),"")</f>
        <v/>
      </c>
      <c r="BO57" s="513"/>
      <c r="BP57" s="513" t="str">
        <f aca="false">IF(OR(BP32&lt;&gt;"",BP54&lt;&gt;""),IF(BP32&gt;BP54,BP16,BP42),"")</f>
        <v/>
      </c>
      <c r="BQ57" s="513"/>
      <c r="BR57" s="513" t="str">
        <f aca="false">IF(OR(BR32&lt;&gt;"",BR54&lt;&gt;""),IF(BR32&gt;BR54,BR16,BR42),"")</f>
        <v/>
      </c>
      <c r="BS57" s="513"/>
      <c r="BT57" s="513" t="str">
        <f aca="false">IF(OR(BT32&lt;&gt;"",BT54&lt;&gt;""),IF(BT32&gt;BT54,BT16,BT42),"")</f>
        <v/>
      </c>
      <c r="BU57" s="513"/>
      <c r="BV57" s="513" t="str">
        <f aca="false">IF(OR(BV32&lt;&gt;"",BV54&lt;&gt;""),IF(BV32&gt;BV54,BV16,BV42),"")</f>
        <v/>
      </c>
      <c r="BW57" s="513"/>
      <c r="BX57" s="513" t="str">
        <f aca="false">IF(OR(BX32&lt;&gt;"",BX54&lt;&gt;""),IF(BX32&gt;BX54,BX16,BX42),"")</f>
        <v/>
      </c>
      <c r="BY57" s="513"/>
      <c r="BZ57" s="513" t="str">
        <f aca="false">IF(OR(BZ32&lt;&gt;"",BZ54&lt;&gt;""),IF(BZ32&gt;BZ54,BZ16,BZ42),"")</f>
        <v/>
      </c>
      <c r="CA57" s="513"/>
      <c r="CB57" s="513" t="str">
        <f aca="false">IF(OR(CB32&lt;&gt;"",CB54&lt;&gt;""),IF(CB32&gt;CB54,CB16,CB42),"")</f>
        <v/>
      </c>
      <c r="CC57" s="513"/>
      <c r="CD57" s="513" t="str">
        <f aca="false">IF(OR(CD32&lt;&gt;"",CD54&lt;&gt;""),IF(CD32&gt;CD54,CD16,CD42),"")</f>
        <v/>
      </c>
      <c r="CE57" s="513"/>
      <c r="CF57" s="513" t="str">
        <f aca="false">IF(OR(CF32&lt;&gt;"",CF54&lt;&gt;""),IF(CF32&gt;CF54,CF16,CF42),"")</f>
        <v/>
      </c>
      <c r="CG57" s="513"/>
      <c r="CH57" s="513" t="str">
        <f aca="false">IF(OR(CH32&lt;&gt;"",CH54&lt;&gt;""),IF(CH32&gt;CH54,CH16,CH42),"")</f>
        <v/>
      </c>
      <c r="CI57" s="513"/>
      <c r="CJ57" s="513" t="str">
        <f aca="false">IF(OR(CJ32&lt;&gt;"",CJ54&lt;&gt;""),IF(CJ32&gt;CJ54,CJ16,CJ42),"")</f>
        <v/>
      </c>
      <c r="CK57" s="513"/>
      <c r="CL57" s="390"/>
    </row>
    <row r="58" s="397" customFormat="true" ht="15" hidden="false" customHeight="false" outlineLevel="0" collapsed="false">
      <c r="A58" s="397" t="s">
        <v>897</v>
      </c>
      <c r="B58" s="629" t="n">
        <f aca="false">IF(OR(B32&lt;&gt;"",B54&lt;&gt;""),IF(IF(B32="",0,B32)&gt;IF(B54="",0,B54),B12,B43),"")</f>
        <v>109.18</v>
      </c>
      <c r="C58" s="629"/>
      <c r="D58" s="630" t="n">
        <f aca="false">IF(OR(E31&lt;&gt;"",D54&lt;&gt;""),IF(IF(E31="",0,E31)&gt;IF(D54="",0,D54),D12,D43),"")</f>
        <v>185</v>
      </c>
      <c r="E58" s="630"/>
      <c r="F58" s="631" t="n">
        <f aca="false">IF(OR(F32&lt;&gt;"",F54&lt;&gt;""),IF(IF(F32="",0,F32)&gt;IF(F54="",0,F54),F12,F43),"")</f>
        <v>400.58</v>
      </c>
      <c r="G58" s="631"/>
      <c r="H58" s="631" t="n">
        <f aca="false">IF(OR(H32&lt;&gt;"",H54&lt;&gt;""),IF(IF(H32="",0,H32)&gt;IF(H54="",0,H54),H12,H43),"")</f>
        <v>456.5</v>
      </c>
      <c r="I58" s="631"/>
      <c r="J58" s="631" t="n">
        <f aca="false">IF(OR(J32&lt;&gt;"",J54&lt;&gt;""),IF(IF(J32="",0,J32)&gt;IF(J54="",0,J54),J12,J43),"")</f>
        <v>40</v>
      </c>
      <c r="K58" s="631"/>
      <c r="L58" s="631" t="n">
        <f aca="false">IF(OR(L32&lt;&gt;"",L54&lt;&gt;""),IF(IF(L32="",0,L32)&gt;IF(L54="",0,L54),L12,L43),"")</f>
        <v>489.91</v>
      </c>
      <c r="M58" s="631"/>
      <c r="N58" s="631" t="n">
        <f aca="false">IF(OR(N32&lt;&gt;"",N54&lt;&gt;""),IF(IF(N32="",0,N32)&gt;IF(N54="",0,N54),N12,N43),"")</f>
        <v>455.7</v>
      </c>
      <c r="O58" s="631"/>
      <c r="P58" s="631" t="n">
        <f aca="false">IF(OR(P32&lt;&gt;"",P54&lt;&gt;""),IF(IF(P32="",0,P32)&gt;IF(P54="",0,P54),P12,P43),"")</f>
        <v>427.39</v>
      </c>
      <c r="Q58" s="631"/>
      <c r="R58" s="631" t="n">
        <f aca="false">IF(OR(R32&lt;&gt;"",R54&lt;&gt;""),IF(IF(R32="",0,R32)&gt;IF(R54="",0,R54),R12,R43),"")</f>
        <v>216.25</v>
      </c>
      <c r="S58" s="631"/>
      <c r="T58" s="631" t="n">
        <f aca="false">IF(OR(T32&lt;&gt;"",T54&lt;&gt;""),IF(IF(T32="",0,T32)&gt;IF(T54="",0,T54),T12,T43),"")</f>
        <v>216.254</v>
      </c>
      <c r="U58" s="631"/>
      <c r="V58" s="631" t="n">
        <f aca="false">IF(OR(V32&lt;&gt;"",V54&lt;&gt;""),IF(IF(V32="",0,V32)&gt;IF(V54="",0,V54),V12,V43),"")</f>
        <v>179</v>
      </c>
      <c r="W58" s="631"/>
      <c r="X58" s="631" t="n">
        <f aca="false">IF(OR(X32&lt;&gt;"",X54&lt;&gt;""),IF(IF(X32="",0,X32)&gt;IF(X54="",0,X54),X12,X43),"")</f>
        <v>179</v>
      </c>
      <c r="Y58" s="631"/>
      <c r="Z58" s="631" t="n">
        <f aca="false">IF(OR(Z32&lt;&gt;"",Z54&lt;&gt;""),IF(IF(Z32="",0,Z32)&gt;IF(Z54="",0,Z54),Z12,Z43),"")</f>
        <v>199</v>
      </c>
      <c r="AA58" s="631"/>
      <c r="AB58" s="513" t="str">
        <f aca="false">IF(OR(AB32&lt;&gt;"",AB54&lt;&gt;""),IF(IF(AB32="",0,AB32)&gt;IF(AB54="",0,AB54),AB12,AB43),"")</f>
        <v>227.33</v>
      </c>
      <c r="AC58" s="513"/>
      <c r="AD58" s="631" t="n">
        <f aca="false">IF(OR(AD32&lt;&gt;"",AD54&lt;&gt;""),IF(IF(AD32="",0,AD32)&gt;IF(AD54="",0,AD54),AD12,AD43),"")</f>
        <v>216.25</v>
      </c>
      <c r="AE58" s="631"/>
      <c r="AF58" s="631" t="n">
        <f aca="false">IF(OR(AF32&lt;&gt;"",AF54&lt;&gt;""),IF(IF(AF32="",0,AF32)&gt;IF(AF54="",0,AF54),AF12,AF43),"")</f>
        <v>216.25</v>
      </c>
      <c r="AG58" s="631"/>
      <c r="AH58" s="631" t="n">
        <f aca="false">IF(OR(AH32&lt;&gt;"",AH54&lt;&gt;""),IF(IF(AH32="",0,AH32)&gt;IF(AH54="",0,AH54),AH12,AH43),"")</f>
        <v>95</v>
      </c>
      <c r="AI58" s="631"/>
      <c r="AJ58" s="632" t="n">
        <f aca="false">IF(OR(AJ32&lt;&gt;"",AJ54&lt;&gt;""),IF(IF(AJ32="",0,AJ32)&gt;IF(AJ54="",0,AJ54),AJ12,AJ43),"")</f>
        <v>187.7</v>
      </c>
      <c r="AK58" s="632"/>
      <c r="AL58" s="513" t="e">
        <f aca="false">IF(OR(AL32&lt;&gt;"",AL54&lt;&gt;""),IF(IF(AL32="",0,AL32)&gt;IF(AL54="",0,AL54),AL12,AL43),"")</f>
        <v>#VALUE!</v>
      </c>
      <c r="AM58" s="513"/>
      <c r="AN58" s="513" t="e">
        <f aca="false">IF(OR(AN32&lt;&gt;"",AN54&lt;&gt;""),IF(IF(AN32="",0,AN32)&gt;IF(AN54="",0,AN54),AN12,AN43),"")</f>
        <v>#VALUE!</v>
      </c>
      <c r="AO58" s="513"/>
      <c r="AP58" s="513" t="e">
        <f aca="false">IF(OR(AP32&lt;&gt;"",AP54&lt;&gt;""),IF(IF(AP32="",0,AP32)&gt;IF(AP54="",0,AP54),AP12,AP43),"")</f>
        <v>#VALUE!</v>
      </c>
      <c r="AQ58" s="513"/>
      <c r="AR58" s="513" t="e">
        <f aca="false">IF(OR(AR32&lt;&gt;"",AR54&lt;&gt;""),IF(IF(AR32="",0,AR32)&gt;IF(AR54="",0,AR54),AR12,AR43),"")</f>
        <v>#VALUE!</v>
      </c>
      <c r="AS58" s="513"/>
      <c r="AT58" s="513" t="e">
        <f aca="false">IF(OR(AT32&lt;&gt;"",AT54&lt;&gt;""),IF(IF(AT32="",0,AT32)&gt;IF(AT54="",0,AT54),AT12,AT43),"")</f>
        <v>#VALUE!</v>
      </c>
      <c r="AU58" s="513"/>
      <c r="AV58" s="513" t="e">
        <f aca="false">IF(OR(AV32&lt;&gt;"",AV54&lt;&gt;""),IF(IF(AV32="",0,AV32)&gt;IF(AV54="",0,AV54),AV12,AV43),"")</f>
        <v>#VALUE!</v>
      </c>
      <c r="AW58" s="513"/>
      <c r="AX58" s="513" t="e">
        <f aca="false">IF(OR(AX32&lt;&gt;"",AX54&lt;&gt;""),IF(IF(AX32="",0,AX32)&gt;IF(AX54="",0,AX54),AX12,AX43),"")</f>
        <v>#VALUE!</v>
      </c>
      <c r="AY58" s="513"/>
      <c r="AZ58" s="513" t="e">
        <f aca="false">IF(OR(AZ32&lt;&gt;"",AZ54&lt;&gt;""),IF(IF(AZ32="",0,AZ32)&gt;IF(AZ54="",0,AZ54),AZ12,AZ43),"")</f>
        <v>#VALUE!</v>
      </c>
      <c r="BA58" s="513"/>
      <c r="BB58" s="631" t="n">
        <f aca="false">IF(OR(BB32&lt;&gt;"",BB54&lt;&gt;""),IF(IF(BB32="",0,BB32)&gt;IF(BB54="",0,BB54),BB12,BB43),"")</f>
        <v>285</v>
      </c>
      <c r="BC58" s="631"/>
      <c r="BD58" s="513" t="str">
        <f aca="false">IF(OR(BD32&lt;&gt;"",BD54&lt;&gt;""),IF(BD32&gt;BD54,BD12,BD43),"")</f>
        <v/>
      </c>
      <c r="BE58" s="513"/>
      <c r="BF58" s="513" t="str">
        <f aca="false">IF(OR(BF32&lt;&gt;"",BF54&lt;&gt;""),IF(BF32&gt;BF54,BF12,BF43),"")</f>
        <v/>
      </c>
      <c r="BG58" s="513"/>
      <c r="BH58" s="513" t="str">
        <f aca="false">IF(OR(BH32&lt;&gt;"",BH54&lt;&gt;""),IF(BH32&gt;BH54,BH12,BH43),"")</f>
        <v/>
      </c>
      <c r="BI58" s="513"/>
      <c r="BJ58" s="513" t="str">
        <f aca="false">IF(OR(BJ32&lt;&gt;"",BJ54&lt;&gt;""),IF(BJ32&gt;BJ54,BJ12,BJ43),"")</f>
        <v/>
      </c>
      <c r="BK58" s="513"/>
      <c r="BL58" s="513" t="str">
        <f aca="false">IF(OR(BL32&lt;&gt;"",BL54&lt;&gt;""),IF(BL32&gt;BL54,BL12,BL43),"")</f>
        <v/>
      </c>
      <c r="BM58" s="513"/>
      <c r="BN58" s="513" t="str">
        <f aca="false">IF(OR(BN32&lt;&gt;"",BN54&lt;&gt;""),IF(BN32&gt;BN54,BN12,BN43),"")</f>
        <v/>
      </c>
      <c r="BO58" s="513"/>
      <c r="BP58" s="513" t="str">
        <f aca="false">IF(OR(BP32&lt;&gt;"",BP54&lt;&gt;""),IF(BP32&gt;BP54,BP12,BP43),"")</f>
        <v/>
      </c>
      <c r="BQ58" s="513"/>
      <c r="BR58" s="513" t="str">
        <f aca="false">IF(OR(BR32&lt;&gt;"",BR54&lt;&gt;""),IF(BR32&gt;BR54,BR12,BR43),"")</f>
        <v/>
      </c>
      <c r="BS58" s="513"/>
      <c r="BT58" s="513" t="str">
        <f aca="false">IF(OR(BT32&lt;&gt;"",BT54&lt;&gt;""),IF(BT32&gt;BT54,BT12,BT43),"")</f>
        <v/>
      </c>
      <c r="BU58" s="513"/>
      <c r="BV58" s="513" t="str">
        <f aca="false">IF(OR(BV32&lt;&gt;"",BV54&lt;&gt;""),IF(BV32&gt;BV54,BV12,BV43),"")</f>
        <v/>
      </c>
      <c r="BW58" s="513"/>
      <c r="BX58" s="513" t="str">
        <f aca="false">IF(OR(BX32&lt;&gt;"",BX54&lt;&gt;""),IF(BX32&gt;BX54,BX12,BX43),"")</f>
        <v/>
      </c>
      <c r="BY58" s="513"/>
      <c r="BZ58" s="513" t="str">
        <f aca="false">IF(OR(BZ32&lt;&gt;"",BZ54&lt;&gt;""),IF(BZ32&gt;BZ54,BZ12,BZ43),"")</f>
        <v/>
      </c>
      <c r="CA58" s="513"/>
      <c r="CB58" s="513" t="str">
        <f aca="false">IF(OR(CB32&lt;&gt;"",CB54&lt;&gt;""),IF(CB32&gt;CB54,CB12,CB43),"")</f>
        <v/>
      </c>
      <c r="CC58" s="513"/>
      <c r="CD58" s="513" t="str">
        <f aca="false">IF(OR(CD32&lt;&gt;"",CD54&lt;&gt;""),IF(CD32&gt;CD54,CD12,CD43),"")</f>
        <v/>
      </c>
      <c r="CE58" s="513"/>
      <c r="CF58" s="513" t="str">
        <f aca="false">IF(OR(CF32&lt;&gt;"",CF54&lt;&gt;""),IF(CF32&gt;CF54,CF12,CF43),"")</f>
        <v/>
      </c>
      <c r="CG58" s="513"/>
      <c r="CH58" s="513" t="str">
        <f aca="false">IF(OR(CH32&lt;&gt;"",CH54&lt;&gt;""),IF(CH32&gt;CH54,CH12,CH43),"")</f>
        <v/>
      </c>
      <c r="CI58" s="513"/>
      <c r="CJ58" s="513" t="str">
        <f aca="false">IF(OR(CJ32&lt;&gt;"",CJ54&lt;&gt;""),IF(CJ32&gt;CJ54,CJ12,CJ43),"")</f>
        <v/>
      </c>
      <c r="CK58" s="513"/>
      <c r="CL58" s="390"/>
    </row>
    <row r="59" s="390" customFormat="true" ht="15" hidden="false" customHeight="false" outlineLevel="0" collapsed="false">
      <c r="A59" s="633" t="s">
        <v>898</v>
      </c>
      <c r="B59" s="634" t="n">
        <f aca="false">IF(OR(B32&lt;&gt;"",B54&lt;&gt;""),MAX(B32,B54),"")</f>
        <v>3957.36859223177</v>
      </c>
      <c r="C59" s="634"/>
      <c r="D59" s="635" t="n">
        <f aca="false">IF(OR(E31&lt;&gt;"",D54&lt;&gt;""),MAX(E31,D54),"")</f>
        <v>332.166089776377</v>
      </c>
      <c r="E59" s="635"/>
      <c r="F59" s="634" t="n">
        <f aca="false">IF(OR(F32&lt;&gt;"",F54&lt;&gt;""),MAX(F32,F54),"")</f>
        <v>1168.21609236041</v>
      </c>
      <c r="G59" s="634"/>
      <c r="H59" s="634" t="n">
        <f aca="false">IF(OR(H32&lt;&gt;"",H54&lt;&gt;""),MAX(H32,H54),"")</f>
        <v>664.149767246365</v>
      </c>
      <c r="I59" s="634"/>
      <c r="J59" s="634" t="n">
        <f aca="false">IF(OR(J32&lt;&gt;"",J54&lt;&gt;""),MAX(J32,J54),"")</f>
        <v>611.267563922538</v>
      </c>
      <c r="K59" s="634"/>
      <c r="L59" s="634" t="n">
        <f aca="false">IF(OR(L32&lt;&gt;"",L54&lt;&gt;""),MAX(L32,L54),"")</f>
        <v>5295.69477027676</v>
      </c>
      <c r="M59" s="634"/>
      <c r="N59" s="634" t="n">
        <f aca="false">IF(OR(N32&lt;&gt;"",N54&lt;&gt;""),MAX(N32,N54),"")</f>
        <v>10019.994319875</v>
      </c>
      <c r="O59" s="634"/>
      <c r="P59" s="634" t="n">
        <f aca="false">IF(OR(P32&lt;&gt;"",P54&lt;&gt;""),MAX(P32,P54),"")</f>
        <v>9045.21126752743</v>
      </c>
      <c r="Q59" s="634"/>
      <c r="R59" s="634" t="n">
        <f aca="false">IF(OR(R32&lt;&gt;"",R54&lt;&gt;""),MAX(R32,R54),"")</f>
        <v>1157.62896622313</v>
      </c>
      <c r="S59" s="634"/>
      <c r="T59" s="634" t="n">
        <f aca="false">IF(OR(T32&lt;&gt;"",T54&lt;&gt;""),MAX(T32,T54),"")</f>
        <v>1157.62896622313</v>
      </c>
      <c r="U59" s="634"/>
      <c r="V59" s="634" t="n">
        <f aca="false">IF(OR(V32&lt;&gt;"",V54&lt;&gt;""),MAX(V32,V54),"")</f>
        <v>2081.56114439019</v>
      </c>
      <c r="W59" s="634"/>
      <c r="X59" s="634" t="n">
        <f aca="false">IF(OR(X32&lt;&gt;"",X54&lt;&gt;""),MAX(X32,X54),"")</f>
        <v>1798.49170305141</v>
      </c>
      <c r="Y59" s="634"/>
      <c r="Z59" s="634" t="n">
        <f aca="false">IF(OR(Z32&lt;&gt;"",Z54&lt;&gt;""),MAX(Z32,Z54),"")</f>
        <v>2207.73022981573</v>
      </c>
      <c r="AA59" s="634"/>
      <c r="AB59" s="634" t="n">
        <f aca="false">IF(OR(AB32&lt;&gt;"",AB54&lt;&gt;""),MAX(AB32,AB54),"")</f>
        <v>16.7677294196778</v>
      </c>
      <c r="AC59" s="634"/>
      <c r="AD59" s="634" t="n">
        <f aca="false">IF(OR(AD32&lt;&gt;"",AD54&lt;&gt;""),MAX(AD32,AD54),"")</f>
        <v>352890.66478889</v>
      </c>
      <c r="AE59" s="634"/>
      <c r="AF59" s="634" t="n">
        <f aca="false">IF(OR(AF32&lt;&gt;"",AF54&lt;&gt;""),MAX(AF32,AF54),"")</f>
        <v>2404.52317675454</v>
      </c>
      <c r="AG59" s="634"/>
      <c r="AH59" s="634" t="n">
        <f aca="false">IF(OR(AH32&lt;&gt;"",AH54&lt;&gt;""),MAX(AH32,AH54),"")</f>
        <v>153.517851687407</v>
      </c>
      <c r="AI59" s="634"/>
      <c r="AJ59" s="636" t="n">
        <f aca="false">IF(OR(AJ32&lt;&gt;"",AJ54&lt;&gt;""),MAX(AJ32,AJ54),"")</f>
        <v>367.793323743613</v>
      </c>
      <c r="AK59" s="636"/>
      <c r="AL59" s="634" t="e">
        <f aca="false">IF(OR(AL32&lt;&gt;"",AL54&lt;&gt;""),MAX(AL32,AL54),"")</f>
        <v>#VALUE!</v>
      </c>
      <c r="AM59" s="634"/>
      <c r="AN59" s="634" t="e">
        <f aca="false">IF(OR(AN32&lt;&gt;"",AN54&lt;&gt;""),MAX(AN32,AN54),"")</f>
        <v>#VALUE!</v>
      </c>
      <c r="AO59" s="634"/>
      <c r="AP59" s="634" t="e">
        <f aca="false">IF(OR(AP32&lt;&gt;"",AP54&lt;&gt;""),MAX(AP32,AP54),"")</f>
        <v>#VALUE!</v>
      </c>
      <c r="AQ59" s="634"/>
      <c r="AR59" s="634" t="e">
        <f aca="false">IF(OR(AR32&lt;&gt;"",AR54&lt;&gt;""),MAX(AR32,AR54),"")</f>
        <v>#VALUE!</v>
      </c>
      <c r="AS59" s="634"/>
      <c r="AT59" s="634" t="e">
        <f aca="false">IF(OR(AT32&lt;&gt;"",AT54&lt;&gt;""),MAX(AT32,AT54),"")</f>
        <v>#VALUE!</v>
      </c>
      <c r="AU59" s="634"/>
      <c r="AV59" s="634" t="e">
        <f aca="false">IF(OR(AV32&lt;&gt;"",AV54&lt;&gt;""),MAX(AV32,AV54),"")</f>
        <v>#VALUE!</v>
      </c>
      <c r="AW59" s="634"/>
      <c r="AX59" s="634" t="e">
        <f aca="false">IF(OR(AX32&lt;&gt;"",AX54&lt;&gt;""),MAX(AX32,AX54),"")</f>
        <v>#VALUE!</v>
      </c>
      <c r="AY59" s="634"/>
      <c r="AZ59" s="634" t="e">
        <f aca="false">IF(OR(AZ32&lt;&gt;"",AZ54&lt;&gt;""),MAX(AZ32,AZ54),"")</f>
        <v>#VALUE!</v>
      </c>
      <c r="BA59" s="634"/>
      <c r="BB59" s="634" t="n">
        <f aca="false">IF(OR(BB32&lt;&gt;"",BB54&lt;&gt;""),MAX(BB32,BB54),"")</f>
        <v>5071.27537092438</v>
      </c>
      <c r="BC59" s="634"/>
      <c r="BD59" s="634" t="n">
        <f aca="false">IF(OR(BD32&lt;&gt;"",BD54&lt;&gt;""),MAX(BD32,BD54),"")</f>
        <v>2689.80237188995</v>
      </c>
      <c r="BE59" s="634"/>
      <c r="BF59" s="634" t="n">
        <f aca="false">IF(OR(BF32&lt;&gt;"",BF54&lt;&gt;""),MAX(BF32,BF54),"")</f>
        <v>237.526156203586</v>
      </c>
      <c r="BG59" s="634"/>
      <c r="BH59" s="634" t="n">
        <f aca="false">IF(OR(BH32&lt;&gt;"",BH54&lt;&gt;""),MAX(BH32,BH54),"")</f>
        <v>5371.25858506774</v>
      </c>
      <c r="BI59" s="634"/>
      <c r="BJ59" s="634" t="str">
        <f aca="false">IF(OR(BJ32&lt;&gt;"",BJ54&lt;&gt;""),MAX(BJ32,BJ54),"")</f>
        <v/>
      </c>
      <c r="BK59" s="634"/>
      <c r="BL59" s="634" t="str">
        <f aca="false">IF(OR(BL32&lt;&gt;"",BL54&lt;&gt;""),MAX(BL32,BL54),"")</f>
        <v/>
      </c>
      <c r="BM59" s="634"/>
      <c r="BN59" s="634" t="str">
        <f aca="false">IF(OR(BN32&lt;&gt;"",BN54&lt;&gt;""),MAX(BN32,BN54),"")</f>
        <v/>
      </c>
      <c r="BO59" s="634"/>
      <c r="BP59" s="634" t="str">
        <f aca="false">IF(OR(BP32&lt;&gt;"",BP54&lt;&gt;""),MAX(BP32,BP54),"")</f>
        <v/>
      </c>
      <c r="BQ59" s="634"/>
      <c r="BR59" s="634" t="str">
        <f aca="false">IF(OR(BR32&lt;&gt;"",BR54&lt;&gt;""),MAX(BR32,BR54),"")</f>
        <v/>
      </c>
      <c r="BS59" s="634"/>
      <c r="BT59" s="634" t="str">
        <f aca="false">IF(OR(BT32&lt;&gt;"",BT54&lt;&gt;""),MAX(BT32,BT54),"")</f>
        <v/>
      </c>
      <c r="BU59" s="634"/>
      <c r="BV59" s="634" t="str">
        <f aca="false">IF(OR(BV32&lt;&gt;"",BV54&lt;&gt;""),MAX(BV32,BV54),"")</f>
        <v/>
      </c>
      <c r="BW59" s="634"/>
      <c r="BX59" s="634" t="str">
        <f aca="false">IF(OR(BX32&lt;&gt;"",BX54&lt;&gt;""),MAX(BX32,BX54),"")</f>
        <v/>
      </c>
      <c r="BY59" s="634"/>
      <c r="BZ59" s="634" t="str">
        <f aca="false">IF(OR(BZ32&lt;&gt;"",BZ54&lt;&gt;""),MAX(BZ32,BZ54),"")</f>
        <v/>
      </c>
      <c r="CA59" s="634"/>
      <c r="CB59" s="634" t="str">
        <f aca="false">IF(OR(CB32&lt;&gt;"",CB54&lt;&gt;""),MAX(CB32,CB54),"")</f>
        <v/>
      </c>
      <c r="CC59" s="634"/>
      <c r="CD59" s="634" t="str">
        <f aca="false">IF(OR(CD32&lt;&gt;"",CD54&lt;&gt;""),MAX(CD32,CD54),"")</f>
        <v/>
      </c>
      <c r="CE59" s="634"/>
      <c r="CF59" s="634" t="str">
        <f aca="false">IF(OR(CF32&lt;&gt;"",CF54&lt;&gt;""),MAX(CF32,CF54),"")</f>
        <v/>
      </c>
      <c r="CG59" s="634"/>
      <c r="CH59" s="634" t="str">
        <f aca="false">IF(OR(CH32&lt;&gt;"",CH54&lt;&gt;""),MAX(CH32,CH54),"")</f>
        <v/>
      </c>
      <c r="CI59" s="634"/>
      <c r="CJ59" s="634" t="str">
        <f aca="false">IF(OR(CJ32&lt;&gt;"",CJ54&lt;&gt;""),MAX(CJ32,CJ54),"")</f>
        <v/>
      </c>
      <c r="CK59" s="634"/>
    </row>
    <row r="60" s="637" customFormat="true" ht="15" hidden="false" customHeight="false" outlineLevel="0" collapsed="false">
      <c r="A60" s="637" t="s">
        <v>899</v>
      </c>
      <c r="B60" s="638" t="n">
        <f aca="false">IF(B59&lt;&gt;"",SQRT(4*B59/3.14),"")</f>
        <v>71.0016469911402</v>
      </c>
      <c r="C60" s="638"/>
      <c r="D60" s="639" t="n">
        <f aca="false">IF(D59&lt;&gt;"",SQRT(4*D59/3.14),"")</f>
        <v>20.5704038764118</v>
      </c>
      <c r="E60" s="639"/>
      <c r="F60" s="638" t="n">
        <f aca="false">IF(F59&lt;&gt;"",SQRT(4*F59/3.14),"")</f>
        <v>38.5768501314483</v>
      </c>
      <c r="G60" s="638"/>
      <c r="H60" s="638" t="n">
        <f aca="false">IF(H59&lt;&gt;"",SQRT(4*H59/3.14),"")</f>
        <v>29.0869499761073</v>
      </c>
      <c r="I60" s="638"/>
      <c r="J60" s="638" t="n">
        <f aca="false">IF(J59&lt;&gt;"",SQRT(4*J59/3.14),"")</f>
        <v>27.9049242035484</v>
      </c>
      <c r="K60" s="638"/>
      <c r="L60" s="638" t="n">
        <f aca="false">IF(L59&lt;&gt;"",SQRT(4*L59/3.14),"")</f>
        <v>82.1346941773919</v>
      </c>
      <c r="M60" s="638"/>
      <c r="N60" s="638" t="n">
        <f aca="false">IF(N59&lt;&gt;"",SQRT(4*N59/3.14),"")</f>
        <v>112.979307726517</v>
      </c>
      <c r="O60" s="638"/>
      <c r="P60" s="638" t="n">
        <f aca="false">IF(P59&lt;&gt;"",SQRT(4*P59/3.14),"")</f>
        <v>107.343197848018</v>
      </c>
      <c r="Q60" s="638"/>
      <c r="R60" s="638" t="n">
        <f aca="false">IF(R59&lt;&gt;"",SQRT(4*R59/3.14),"")</f>
        <v>38.4016481570253</v>
      </c>
      <c r="S60" s="638"/>
      <c r="T60" s="638" t="n">
        <f aca="false">IF(T59&lt;&gt;"",SQRT(4*T59/3.14),"")</f>
        <v>38.4016481570253</v>
      </c>
      <c r="U60" s="638"/>
      <c r="V60" s="638" t="n">
        <f aca="false">IF(V59&lt;&gt;"",SQRT(4*V59/3.14),"")</f>
        <v>51.494371028597</v>
      </c>
      <c r="W60" s="638"/>
      <c r="X60" s="638" t="n">
        <f aca="false">IF(X59&lt;&gt;"",SQRT(4*X59/3.14),"")</f>
        <v>47.8651463299394</v>
      </c>
      <c r="Y60" s="638"/>
      <c r="Z60" s="638" t="n">
        <f aca="false">IF(Z59&lt;&gt;"",SQRT(4*Z59/3.14),"")</f>
        <v>53.0320204896767</v>
      </c>
      <c r="AA60" s="638"/>
      <c r="AB60" s="638" t="n">
        <f aca="false">IF(AB59&lt;&gt;"",SQRT(4*AB59/3.14),"")</f>
        <v>4.62170583938783</v>
      </c>
      <c r="AC60" s="638"/>
      <c r="AD60" s="638" t="n">
        <f aca="false">IF(AD59&lt;&gt;"",SQRT(4*AD59/3.14),"")</f>
        <v>670.47911834651</v>
      </c>
      <c r="AE60" s="638"/>
      <c r="AF60" s="638" t="n">
        <f aca="false">IF(AF59&lt;&gt;"",SQRT(4*AF59/3.14),"")</f>
        <v>55.3451610293876</v>
      </c>
      <c r="AG60" s="638"/>
      <c r="AH60" s="638" t="n">
        <f aca="false">IF(AH59&lt;&gt;"",SQRT(4*AH59/3.14),"")</f>
        <v>13.9844249891424</v>
      </c>
      <c r="AI60" s="638"/>
      <c r="AJ60" s="640" t="n">
        <f aca="false">IF(AJ59&lt;&gt;"",SQRT(4*AJ59/3.14),"")</f>
        <v>21.645473592923</v>
      </c>
      <c r="AK60" s="640"/>
      <c r="AL60" s="638" t="e">
        <f aca="false">IF(AL59&lt;&gt;"",SQRT(4*AL59/3.14),"")</f>
        <v>#VALUE!</v>
      </c>
      <c r="AM60" s="638"/>
      <c r="AN60" s="638" t="e">
        <f aca="false">IF(AN59&lt;&gt;"",SQRT(4*AN59/3.14),"")</f>
        <v>#VALUE!</v>
      </c>
      <c r="AO60" s="638"/>
      <c r="AP60" s="638" t="e">
        <f aca="false">IF(AP59&lt;&gt;"",SQRT(4*AP59/3.14),"")</f>
        <v>#VALUE!</v>
      </c>
      <c r="AQ60" s="638"/>
      <c r="AR60" s="638" t="e">
        <f aca="false">IF(AR59&lt;&gt;"",SQRT(4*AR59/3.14),"")</f>
        <v>#VALUE!</v>
      </c>
      <c r="AS60" s="638"/>
      <c r="AT60" s="638" t="e">
        <f aca="false">IF(AT59&lt;&gt;"",SQRT(4*AT59/3.14),"")</f>
        <v>#VALUE!</v>
      </c>
      <c r="AU60" s="638"/>
      <c r="AV60" s="638" t="e">
        <f aca="false">IF(AV59&lt;&gt;"",SQRT(4*AV59/3.14),"")</f>
        <v>#VALUE!</v>
      </c>
      <c r="AW60" s="638"/>
      <c r="AX60" s="638" t="e">
        <f aca="false">IF(AX59&lt;&gt;"",SQRT(4*AX59/3.14),"")</f>
        <v>#VALUE!</v>
      </c>
      <c r="AY60" s="638"/>
      <c r="AZ60" s="638" t="e">
        <f aca="false">IF(AZ59&lt;&gt;"",SQRT(4*AZ59/3.14),"")</f>
        <v>#VALUE!</v>
      </c>
      <c r="BA60" s="638"/>
      <c r="BB60" s="638" t="n">
        <f aca="false">IF(BB59&lt;&gt;"",SQRT(4*BB59/3.14),"")</f>
        <v>80.375514943616</v>
      </c>
      <c r="BC60" s="638"/>
      <c r="BD60" s="638" t="n">
        <f aca="false">IF(BD59&lt;&gt;"",SQRT(4*BD59/3.14),"")</f>
        <v>58.5363121216436</v>
      </c>
      <c r="BE60" s="638"/>
      <c r="BF60" s="638" t="n">
        <f aca="false">IF(BF59&lt;&gt;"",SQRT(4*BF59/3.14),"")</f>
        <v>17.3948581685855</v>
      </c>
      <c r="BG60" s="638"/>
      <c r="BH60" s="638" t="n">
        <f aca="false">IF(BH59&lt;&gt;"",SQRT(4*BH59/3.14),"")</f>
        <v>82.7186050673615</v>
      </c>
      <c r="BI60" s="638"/>
      <c r="BJ60" s="638" t="str">
        <f aca="false">IF(BJ59&lt;&gt;"",SQRT(4*BJ59/3.14),"")</f>
        <v/>
      </c>
      <c r="BK60" s="638"/>
      <c r="BL60" s="638" t="str">
        <f aca="false">IF(BL59&lt;&gt;"",SQRT(4*BL59/3.14),"")</f>
        <v/>
      </c>
      <c r="BM60" s="638"/>
      <c r="BN60" s="638" t="str">
        <f aca="false">IF(BN59&lt;&gt;"",SQRT(4*BN59/3.14),"")</f>
        <v/>
      </c>
      <c r="BO60" s="638"/>
      <c r="BP60" s="638" t="str">
        <f aca="false">IF(BP59&lt;&gt;"",SQRT(4*BP59/3.14),"")</f>
        <v/>
      </c>
      <c r="BQ60" s="638"/>
      <c r="BR60" s="638" t="str">
        <f aca="false">IF(BR59&lt;&gt;"",SQRT(4*BR59/3.14),"")</f>
        <v/>
      </c>
      <c r="BS60" s="638"/>
      <c r="BT60" s="638" t="str">
        <f aca="false">IF(BT59&lt;&gt;"",SQRT(4*BT59/3.14),"")</f>
        <v/>
      </c>
      <c r="BU60" s="638"/>
      <c r="BV60" s="638" t="str">
        <f aca="false">IF(BV59&lt;&gt;"",SQRT(4*BV59/3.14),"")</f>
        <v/>
      </c>
      <c r="BW60" s="638"/>
      <c r="BX60" s="638" t="str">
        <f aca="false">IF(BX59&lt;&gt;"",SQRT(4*BX59/3.14),"")</f>
        <v/>
      </c>
      <c r="BY60" s="638"/>
      <c r="BZ60" s="638" t="str">
        <f aca="false">IF(BZ59&lt;&gt;"",SQRT(4*BZ59/3.14),"")</f>
        <v/>
      </c>
      <c r="CA60" s="638"/>
      <c r="CB60" s="638" t="str">
        <f aca="false">IF(CB59&lt;&gt;"",SQRT(4*CB59/3.14),"")</f>
        <v/>
      </c>
      <c r="CC60" s="638"/>
      <c r="CD60" s="638" t="str">
        <f aca="false">IF(CD59&lt;&gt;"",SQRT(4*CD59/3.14),"")</f>
        <v/>
      </c>
      <c r="CE60" s="638"/>
      <c r="CF60" s="638" t="str">
        <f aca="false">IF(CF59&lt;&gt;"",SQRT(4*CF59/3.14),"")</f>
        <v/>
      </c>
      <c r="CG60" s="638"/>
      <c r="CH60" s="638" t="str">
        <f aca="false">IF(CH59&lt;&gt;"",SQRT(4*CH59/3.14),"")</f>
        <v/>
      </c>
      <c r="CI60" s="638"/>
      <c r="CJ60" s="638" t="str">
        <f aca="false">IF(CJ59&lt;&gt;"",SQRT(4*CJ59/3.14),"")</f>
        <v/>
      </c>
      <c r="CK60" s="638"/>
      <c r="CL60" s="544"/>
    </row>
    <row r="61" s="650" customFormat="true" ht="15" hidden="false" customHeight="false" outlineLevel="0" collapsed="false">
      <c r="A61" s="641" t="s">
        <v>900</v>
      </c>
      <c r="B61" s="642" t="s">
        <v>901</v>
      </c>
      <c r="C61" s="642"/>
      <c r="D61" s="643" t="s">
        <v>902</v>
      </c>
      <c r="E61" s="643"/>
      <c r="F61" s="642" t="s">
        <v>903</v>
      </c>
      <c r="G61" s="642"/>
      <c r="H61" s="644" t="s">
        <v>904</v>
      </c>
      <c r="I61" s="644"/>
      <c r="J61" s="642" t="s">
        <v>904</v>
      </c>
      <c r="K61" s="642"/>
      <c r="L61" s="642" t="s">
        <v>905</v>
      </c>
      <c r="M61" s="642"/>
      <c r="N61" s="642" t="s">
        <v>906</v>
      </c>
      <c r="O61" s="642"/>
      <c r="P61" s="642" t="s">
        <v>906</v>
      </c>
      <c r="Q61" s="642"/>
      <c r="R61" s="642" t="s">
        <v>907</v>
      </c>
      <c r="S61" s="642"/>
      <c r="T61" s="642" t="s">
        <v>907</v>
      </c>
      <c r="U61" s="642"/>
      <c r="V61" s="644" t="s">
        <v>908</v>
      </c>
      <c r="W61" s="644"/>
      <c r="X61" s="644" t="s">
        <v>908</v>
      </c>
      <c r="Y61" s="644"/>
      <c r="Z61" s="644" t="s">
        <v>908</v>
      </c>
      <c r="AA61" s="644"/>
      <c r="AB61" s="645" t="s">
        <v>909</v>
      </c>
      <c r="AC61" s="645"/>
      <c r="AD61" s="644" t="s">
        <v>910</v>
      </c>
      <c r="AE61" s="644"/>
      <c r="AF61" s="644" t="s">
        <v>910</v>
      </c>
      <c r="AG61" s="644"/>
      <c r="AH61" s="644" t="s">
        <v>911</v>
      </c>
      <c r="AI61" s="644"/>
      <c r="AJ61" s="646" t="s">
        <v>911</v>
      </c>
      <c r="AK61" s="646"/>
      <c r="AL61" s="642" t="s">
        <v>907</v>
      </c>
      <c r="AM61" s="642"/>
      <c r="AN61" s="642" t="s">
        <v>911</v>
      </c>
      <c r="AO61" s="642"/>
      <c r="AP61" s="642" t="s">
        <v>911</v>
      </c>
      <c r="AQ61" s="642"/>
      <c r="AR61" s="644" t="s">
        <v>905</v>
      </c>
      <c r="AS61" s="644"/>
      <c r="AT61" s="644" t="s">
        <v>912</v>
      </c>
      <c r="AU61" s="644"/>
      <c r="AV61" s="644" t="s">
        <v>912</v>
      </c>
      <c r="AW61" s="644"/>
      <c r="AX61" s="647" t="s">
        <v>904</v>
      </c>
      <c r="AY61" s="647"/>
      <c r="AZ61" s="644" t="s">
        <v>902</v>
      </c>
      <c r="BA61" s="644"/>
      <c r="BB61" s="642" t="s">
        <v>905</v>
      </c>
      <c r="BC61" s="642"/>
      <c r="BD61" s="648"/>
      <c r="BE61" s="648"/>
      <c r="BF61" s="648"/>
      <c r="BG61" s="648"/>
      <c r="BH61" s="644" t="s">
        <v>906</v>
      </c>
      <c r="BI61" s="644"/>
      <c r="BJ61" s="648"/>
      <c r="BK61" s="648"/>
      <c r="BL61" s="648"/>
      <c r="BM61" s="648"/>
      <c r="BN61" s="648"/>
      <c r="BO61" s="648"/>
      <c r="BP61" s="648"/>
      <c r="BQ61" s="648"/>
      <c r="BR61" s="648"/>
      <c r="BS61" s="648"/>
      <c r="BT61" s="648"/>
      <c r="BU61" s="648"/>
      <c r="BV61" s="648"/>
      <c r="BW61" s="648"/>
      <c r="BX61" s="648"/>
      <c r="BY61" s="648"/>
      <c r="BZ61" s="648"/>
      <c r="CA61" s="648"/>
      <c r="CB61" s="648"/>
      <c r="CC61" s="648"/>
      <c r="CD61" s="648"/>
      <c r="CE61" s="648"/>
      <c r="CF61" s="648"/>
      <c r="CG61" s="648"/>
      <c r="CH61" s="648"/>
      <c r="CI61" s="648"/>
      <c r="CJ61" s="648"/>
      <c r="CK61" s="648"/>
      <c r="CL61" s="649"/>
    </row>
    <row r="62" s="660" customFormat="true" ht="15" hidden="false" customHeight="false" outlineLevel="0" collapsed="false">
      <c r="A62" s="651" t="s">
        <v>913</v>
      </c>
      <c r="B62" s="652" t="n">
        <v>4</v>
      </c>
      <c r="C62" s="652"/>
      <c r="D62" s="653" t="n">
        <v>1.5</v>
      </c>
      <c r="E62" s="653"/>
      <c r="F62" s="652" t="n">
        <v>3</v>
      </c>
      <c r="G62" s="652"/>
      <c r="H62" s="654" t="n">
        <v>3</v>
      </c>
      <c r="I62" s="654"/>
      <c r="J62" s="652" t="n">
        <v>3</v>
      </c>
      <c r="K62" s="652"/>
      <c r="L62" s="652" t="n">
        <v>6</v>
      </c>
      <c r="M62" s="652"/>
      <c r="N62" s="652" t="n">
        <v>6</v>
      </c>
      <c r="O62" s="652"/>
      <c r="P62" s="652" t="n">
        <v>6</v>
      </c>
      <c r="Q62" s="652"/>
      <c r="R62" s="652" t="n">
        <v>3</v>
      </c>
      <c r="S62" s="652"/>
      <c r="T62" s="652" t="n">
        <v>3</v>
      </c>
      <c r="U62" s="652"/>
      <c r="V62" s="652" t="n">
        <v>4</v>
      </c>
      <c r="W62" s="652"/>
      <c r="X62" s="652" t="n">
        <v>4</v>
      </c>
      <c r="Y62" s="652"/>
      <c r="Z62" s="655" t="n">
        <v>4</v>
      </c>
      <c r="AA62" s="655"/>
      <c r="AB62" s="656" t="n">
        <v>1</v>
      </c>
      <c r="AC62" s="656"/>
      <c r="AD62" s="652" t="n">
        <v>4</v>
      </c>
      <c r="AE62" s="652"/>
      <c r="AF62" s="652" t="n">
        <v>4</v>
      </c>
      <c r="AG62" s="652"/>
      <c r="AH62" s="652" t="n">
        <v>1.5</v>
      </c>
      <c r="AI62" s="652"/>
      <c r="AJ62" s="657" t="n">
        <v>1.5</v>
      </c>
      <c r="AK62" s="657"/>
      <c r="AL62" s="652" t="n">
        <v>3</v>
      </c>
      <c r="AM62" s="652"/>
      <c r="AN62" s="652" t="n">
        <v>2</v>
      </c>
      <c r="AO62" s="652"/>
      <c r="AP62" s="652" t="n">
        <v>1.5</v>
      </c>
      <c r="AQ62" s="652"/>
      <c r="AR62" s="655" t="n">
        <v>6</v>
      </c>
      <c r="AS62" s="655"/>
      <c r="AT62" s="655" t="n">
        <v>1.5</v>
      </c>
      <c r="AU62" s="655"/>
      <c r="AV62" s="652" t="n">
        <v>1.5</v>
      </c>
      <c r="AW62" s="652"/>
      <c r="AX62" s="655" t="n">
        <v>3</v>
      </c>
      <c r="AY62" s="655"/>
      <c r="AZ62" s="652" t="n">
        <v>1.5</v>
      </c>
      <c r="BA62" s="652"/>
      <c r="BB62" s="652" t="n">
        <v>6</v>
      </c>
      <c r="BC62" s="652"/>
      <c r="BD62" s="658"/>
      <c r="BE62" s="658"/>
      <c r="BF62" s="658"/>
      <c r="BG62" s="658"/>
      <c r="BH62" s="655" t="n">
        <v>6</v>
      </c>
      <c r="BI62" s="655"/>
      <c r="BJ62" s="658"/>
      <c r="BK62" s="658"/>
      <c r="BL62" s="658"/>
      <c r="BM62" s="658"/>
      <c r="BN62" s="658"/>
      <c r="BO62" s="658"/>
      <c r="BP62" s="658"/>
      <c r="BQ62" s="658"/>
      <c r="BR62" s="658"/>
      <c r="BS62" s="658"/>
      <c r="BT62" s="658"/>
      <c r="BU62" s="658"/>
      <c r="BV62" s="658"/>
      <c r="BW62" s="658"/>
      <c r="BX62" s="658"/>
      <c r="BY62" s="658"/>
      <c r="BZ62" s="658"/>
      <c r="CA62" s="658"/>
      <c r="CB62" s="658"/>
      <c r="CC62" s="658"/>
      <c r="CD62" s="658"/>
      <c r="CE62" s="658"/>
      <c r="CF62" s="658"/>
      <c r="CG62" s="658"/>
      <c r="CH62" s="658"/>
      <c r="CI62" s="658"/>
      <c r="CJ62" s="658"/>
      <c r="CK62" s="658"/>
      <c r="CL62" s="659"/>
    </row>
    <row r="63" s="667" customFormat="true" ht="15" hidden="false" customHeight="false" outlineLevel="0" collapsed="false">
      <c r="A63" s="661" t="s">
        <v>914</v>
      </c>
      <c r="B63" s="662" t="n">
        <v>6</v>
      </c>
      <c r="C63" s="662"/>
      <c r="D63" s="663" t="n">
        <v>3</v>
      </c>
      <c r="E63" s="663"/>
      <c r="F63" s="662" t="n">
        <v>4</v>
      </c>
      <c r="G63" s="662"/>
      <c r="H63" s="664" t="n">
        <v>4</v>
      </c>
      <c r="I63" s="664"/>
      <c r="J63" s="662" t="n">
        <v>4</v>
      </c>
      <c r="K63" s="662"/>
      <c r="L63" s="662" t="n">
        <v>8</v>
      </c>
      <c r="M63" s="662"/>
      <c r="N63" s="662" t="n">
        <v>8</v>
      </c>
      <c r="O63" s="662"/>
      <c r="P63" s="662" t="n">
        <v>8</v>
      </c>
      <c r="Q63" s="662"/>
      <c r="R63" s="662" t="n">
        <v>4</v>
      </c>
      <c r="S63" s="662"/>
      <c r="T63" s="662" t="n">
        <v>4</v>
      </c>
      <c r="U63" s="662"/>
      <c r="V63" s="662" t="n">
        <v>6</v>
      </c>
      <c r="W63" s="662"/>
      <c r="X63" s="662" t="n">
        <v>6</v>
      </c>
      <c r="Y63" s="662"/>
      <c r="Z63" s="580" t="n">
        <v>6</v>
      </c>
      <c r="AA63" s="580"/>
      <c r="AB63" s="665" t="n">
        <v>2</v>
      </c>
      <c r="AC63" s="665"/>
      <c r="AD63" s="662" t="n">
        <v>6</v>
      </c>
      <c r="AE63" s="662"/>
      <c r="AF63" s="662" t="n">
        <v>6</v>
      </c>
      <c r="AG63" s="662"/>
      <c r="AH63" s="662" t="n">
        <v>3</v>
      </c>
      <c r="AI63" s="662"/>
      <c r="AJ63" s="457" t="n">
        <v>3</v>
      </c>
      <c r="AK63" s="457"/>
      <c r="AL63" s="662" t="n">
        <v>4</v>
      </c>
      <c r="AM63" s="662"/>
      <c r="AN63" s="662" t="n">
        <v>3</v>
      </c>
      <c r="AO63" s="662"/>
      <c r="AP63" s="662" t="n">
        <v>3</v>
      </c>
      <c r="AQ63" s="662"/>
      <c r="AR63" s="580" t="n">
        <v>8</v>
      </c>
      <c r="AS63" s="580"/>
      <c r="AT63" s="580" t="n">
        <v>3</v>
      </c>
      <c r="AU63" s="580"/>
      <c r="AV63" s="662" t="n">
        <v>3</v>
      </c>
      <c r="AW63" s="662"/>
      <c r="AX63" s="580" t="n">
        <v>4</v>
      </c>
      <c r="AY63" s="580"/>
      <c r="AZ63" s="662" t="n">
        <v>3</v>
      </c>
      <c r="BA63" s="662"/>
      <c r="BB63" s="662" t="n">
        <v>8</v>
      </c>
      <c r="BC63" s="662"/>
      <c r="BD63" s="459"/>
      <c r="BE63" s="459"/>
      <c r="BF63" s="459"/>
      <c r="BG63" s="459"/>
      <c r="BH63" s="580" t="n">
        <v>8</v>
      </c>
      <c r="BI63" s="580"/>
      <c r="BJ63" s="459"/>
      <c r="BK63" s="459"/>
      <c r="BL63" s="459"/>
      <c r="BM63" s="459"/>
      <c r="BN63" s="459"/>
      <c r="BO63" s="459"/>
      <c r="BP63" s="459"/>
      <c r="BQ63" s="459"/>
      <c r="BR63" s="459"/>
      <c r="BS63" s="459"/>
      <c r="BT63" s="459"/>
      <c r="BU63" s="459"/>
      <c r="BV63" s="459"/>
      <c r="BW63" s="459"/>
      <c r="BX63" s="459"/>
      <c r="BY63" s="459"/>
      <c r="BZ63" s="459"/>
      <c r="CA63" s="459"/>
      <c r="CB63" s="459"/>
      <c r="CC63" s="459"/>
      <c r="CD63" s="459"/>
      <c r="CE63" s="459"/>
      <c r="CF63" s="459"/>
      <c r="CG63" s="459"/>
      <c r="CH63" s="459"/>
      <c r="CI63" s="459"/>
      <c r="CJ63" s="459"/>
      <c r="CK63" s="459"/>
      <c r="CL63" s="666"/>
    </row>
    <row r="64" s="674" customFormat="true" ht="15" hidden="false" customHeight="false" outlineLevel="0" collapsed="false">
      <c r="A64" s="668" t="s">
        <v>915</v>
      </c>
      <c r="B64" s="669" t="n">
        <f aca="false">IF(B65&lt;&gt;"",SQRT(B65*4/3.14),"")</f>
        <v>72.4115977620012</v>
      </c>
      <c r="C64" s="669"/>
      <c r="D64" s="670" t="n">
        <f aca="false">IF(D65&lt;&gt;"",SQRT(D65*4/3.14),"")</f>
        <v>20.3316451911385</v>
      </c>
      <c r="E64" s="670"/>
      <c r="F64" s="669" t="n">
        <f aca="false">IF(F65&lt;&gt;"",SQRT(F65*4/3.14),"")</f>
        <v>48.4222405078098</v>
      </c>
      <c r="G64" s="669"/>
      <c r="H64" s="669" t="n">
        <f aca="false">IF(H65&lt;&gt;"",SQRT(H65*4/3.14),"")</f>
        <v>32.5224077578741</v>
      </c>
      <c r="I64" s="669"/>
      <c r="J64" s="669" t="n">
        <f aca="false">IF(J65&lt;&gt;"",SQRT(J65*4/3.14),"")</f>
        <v>32.5224077578741</v>
      </c>
      <c r="K64" s="669"/>
      <c r="L64" s="669" t="n">
        <f aca="false">IF(L65&lt;&gt;"",SQRT(L65*4/3.14),"")</f>
        <v>95.2970548465186</v>
      </c>
      <c r="M64" s="669"/>
      <c r="N64" s="669" t="n">
        <f aca="false">IF(N65&lt;&gt;"",SQRT(N65*4/3.14),"")</f>
        <v>114.672616248159</v>
      </c>
      <c r="O64" s="669"/>
      <c r="P64" s="669" t="n">
        <f aca="false">IF(P65&lt;&gt;"",SQRT(P65*4/3.14),"")</f>
        <v>114.672616248159</v>
      </c>
      <c r="Q64" s="669"/>
      <c r="R64" s="669" t="n">
        <f aca="false">IF(R65&lt;&gt;"",SQRT(R65*4/3.14),"")</f>
        <v>38.8660938146303</v>
      </c>
      <c r="S64" s="669"/>
      <c r="T64" s="669" t="n">
        <f aca="false">IF(T65&lt;&gt;"",SQRT(T65*4/3.14),"")</f>
        <v>38.8660938146303</v>
      </c>
      <c r="U64" s="669"/>
      <c r="V64" s="669" t="n">
        <f aca="false">IF(V65&lt;&gt;"",SQRT(V65*4/3.14),"")</f>
        <v>54.3941735358639</v>
      </c>
      <c r="W64" s="669"/>
      <c r="X64" s="669" t="n">
        <f aca="false">IF(X65&lt;&gt;"",SQRT(X65*4/3.14),"")</f>
        <v>54.3941735358639</v>
      </c>
      <c r="Y64" s="669"/>
      <c r="Z64" s="669" t="n">
        <f aca="false">IF(Z65&lt;&gt;"",SQRT(Z65*4/3.14),"")</f>
        <v>54.3941735358639</v>
      </c>
      <c r="AA64" s="669"/>
      <c r="AB64" s="671" t="n">
        <f aca="false">IF(AB65&lt;&gt;"",SQRT(AB65*4/3.14),"")</f>
        <v>9.51030282759763</v>
      </c>
      <c r="AC64" s="671"/>
      <c r="AD64" s="669" t="n">
        <f aca="false">IF(AD65&lt;&gt;"",SQRT(AD65*4/3.14),"")</f>
        <v>59.7233537311136</v>
      </c>
      <c r="AE64" s="669"/>
      <c r="AF64" s="669" t="n">
        <f aca="false">IF(AF65&lt;&gt;"",SQRT(AF65*4/3.14),"")</f>
        <v>59.7233537311136</v>
      </c>
      <c r="AG64" s="669"/>
      <c r="AH64" s="669" t="n">
        <f aca="false">IF(AH65&lt;&gt;"",SQRT(AH65*4/3.14),"")</f>
        <v>25.3987310982512</v>
      </c>
      <c r="AI64" s="669"/>
      <c r="AJ64" s="672" t="n">
        <f aca="false">IF(AJ65&lt;&gt;"",SQRT(AJ65*4/3.14),"")</f>
        <v>25.3987310982512</v>
      </c>
      <c r="AK64" s="672"/>
      <c r="AL64" s="669" t="n">
        <f aca="false">IF(AL65&lt;&gt;"",SQRT(AL65*4/3.14),"")</f>
        <v>38.8660938146303</v>
      </c>
      <c r="AM64" s="669"/>
      <c r="AN64" s="669" t="n">
        <f aca="false">IF(AN65&lt;&gt;"",SQRT(AN65*4/3.14),"")</f>
        <v>25.3987310982512</v>
      </c>
      <c r="AO64" s="669"/>
      <c r="AP64" s="669" t="n">
        <f aca="false">IF(AP65&lt;&gt;"",SQRT(AP65*4/3.14),"")</f>
        <v>25.3987310982512</v>
      </c>
      <c r="AQ64" s="669"/>
      <c r="AR64" s="669" t="n">
        <f aca="false">IF(AR65&lt;&gt;"",SQRT(AR65*4/3.14),"")</f>
        <v>95.2970548465186</v>
      </c>
      <c r="AS64" s="669"/>
      <c r="AT64" s="669" t="n">
        <f aca="false">IF(AT65&lt;&gt;"",SQRT(AT65*4/3.14),"")</f>
        <v>15.8857385065375</v>
      </c>
      <c r="AU64" s="669"/>
      <c r="AV64" s="669" t="n">
        <f aca="false">IF(AV65&lt;&gt;"",SQRT(AV65*4/3.14),"")</f>
        <v>15.8857385065375</v>
      </c>
      <c r="AW64" s="669"/>
      <c r="AX64" s="669" t="n">
        <f aca="false">IF(AX65&lt;&gt;"",SQRT(AX65*4/3.14),"")</f>
        <v>32.5224077578741</v>
      </c>
      <c r="AY64" s="669"/>
      <c r="AZ64" s="669" t="n">
        <f aca="false">IF(AZ65&lt;&gt;"",SQRT(AZ65*4/3.14),"")</f>
        <v>20.3316451911385</v>
      </c>
      <c r="BA64" s="669"/>
      <c r="BB64" s="669" t="n">
        <f aca="false">IF(BB65&lt;&gt;"",SQRT(BB65*4/3.14),"")</f>
        <v>95.2970548465186</v>
      </c>
      <c r="BC64" s="669"/>
      <c r="BD64" s="669" t="str">
        <f aca="false">IF(BD65&lt;&gt;"",SQRT(BD65*4/3.14),"")</f>
        <v/>
      </c>
      <c r="BE64" s="669"/>
      <c r="BF64" s="669" t="str">
        <f aca="false">IF(BF65&lt;&gt;"",SQRT(BF65*4/3.14),"")</f>
        <v/>
      </c>
      <c r="BG64" s="669"/>
      <c r="BH64" s="669" t="n">
        <f aca="false">IF(BH65&lt;&gt;"",SQRT(BH65*4/3.14),"")</f>
        <v>114.672616248159</v>
      </c>
      <c r="BI64" s="669"/>
      <c r="BJ64" s="669" t="str">
        <f aca="false">IF(BJ65&lt;&gt;"",SQRT(BJ65*4/3.14),"")</f>
        <v/>
      </c>
      <c r="BK64" s="669"/>
      <c r="BL64" s="669" t="str">
        <f aca="false">IF(BL65&lt;&gt;"",SQRT(BL65*4/3.14),"")</f>
        <v/>
      </c>
      <c r="BM64" s="669"/>
      <c r="BN64" s="669" t="str">
        <f aca="false">IF(BN65&lt;&gt;"",SQRT(BN65*4/3.14),"")</f>
        <v/>
      </c>
      <c r="BO64" s="669"/>
      <c r="BP64" s="669" t="str">
        <f aca="false">IF(BP65&lt;&gt;"",SQRT(BP65*4/3.14),"")</f>
        <v/>
      </c>
      <c r="BQ64" s="669"/>
      <c r="BR64" s="669" t="str">
        <f aca="false">IF(BR65&lt;&gt;"",SQRT(BR65*4/3.14),"")</f>
        <v/>
      </c>
      <c r="BS64" s="669"/>
      <c r="BT64" s="669" t="str">
        <f aca="false">IF(BT65&lt;&gt;"",SQRT(BT65*4/3.14),"")</f>
        <v/>
      </c>
      <c r="BU64" s="669"/>
      <c r="BV64" s="669" t="str">
        <f aca="false">IF(BV65&lt;&gt;"",SQRT(BV65*4/3.14),"")</f>
        <v/>
      </c>
      <c r="BW64" s="669"/>
      <c r="BX64" s="669" t="str">
        <f aca="false">IF(BX65&lt;&gt;"",SQRT(BX65*4/3.14),"")</f>
        <v/>
      </c>
      <c r="BY64" s="669"/>
      <c r="BZ64" s="669" t="str">
        <f aca="false">IF(BZ65&lt;&gt;"",SQRT(BZ65*4/3.14),"")</f>
        <v/>
      </c>
      <c r="CA64" s="669"/>
      <c r="CB64" s="669" t="str">
        <f aca="false">IF(CB65&lt;&gt;"",SQRT(CB65*4/3.14),"")</f>
        <v/>
      </c>
      <c r="CC64" s="669"/>
      <c r="CD64" s="669" t="str">
        <f aca="false">IF(CD65&lt;&gt;"",SQRT(CD65*4/3.14),"")</f>
        <v/>
      </c>
      <c r="CE64" s="669"/>
      <c r="CF64" s="669" t="str">
        <f aca="false">IF(CF65&lt;&gt;"",SQRT(CF65*4/3.14),"")</f>
        <v/>
      </c>
      <c r="CG64" s="669"/>
      <c r="CH64" s="669" t="str">
        <f aca="false">IF(CH65&lt;&gt;"",SQRT(CH65*4/3.14),"")</f>
        <v/>
      </c>
      <c r="CI64" s="669"/>
      <c r="CJ64" s="669" t="str">
        <f aca="false">IF(CJ65&lt;&gt;"",SQRT(CJ65*4/3.14),"")</f>
        <v/>
      </c>
      <c r="CK64" s="669"/>
      <c r="CL64" s="673"/>
    </row>
    <row r="65" s="633" customFormat="true" ht="15" hidden="false" customHeight="false" outlineLevel="0" collapsed="false">
      <c r="A65" s="633" t="s">
        <v>916</v>
      </c>
      <c r="B65" s="675" t="n">
        <f aca="false">IF(B61&lt;&gt;"",VLOOKUP(B$61,[1]安全阀型号!$B$19:$C$32,2,FALSE()),"")</f>
        <v>4116.1</v>
      </c>
      <c r="C65" s="675"/>
      <c r="D65" s="676" t="n">
        <f aca="false">IF(D61&lt;&gt;"",VLOOKUP(D$61,[1]安全阀型号!$B$19:$C$32,2,FALSE()),"")</f>
        <v>324.5</v>
      </c>
      <c r="E65" s="676"/>
      <c r="F65" s="675" t="n">
        <f aca="false">IF(F61&lt;&gt;"",VLOOKUP(F$61,[1]安全阀型号!$B$19:$C$32,2,FALSE()),"")</f>
        <v>1840.6</v>
      </c>
      <c r="G65" s="675"/>
      <c r="H65" s="675" t="n">
        <f aca="false">IF(H61&lt;&gt;"",VLOOKUP(H$61,[1]安全阀型号!$B$19:$C$32,2,FALSE()),"")</f>
        <v>830.3</v>
      </c>
      <c r="I65" s="675"/>
      <c r="J65" s="675" t="n">
        <f aca="false">IF(J61&lt;&gt;"",VLOOKUP(J$61,[1]安全阀型号!$B$19:$C$32,2,FALSE()),"")</f>
        <v>830.3</v>
      </c>
      <c r="K65" s="675"/>
      <c r="L65" s="675" t="n">
        <f aca="false">IF(L61&lt;&gt;"",VLOOKUP(L$61,[1]安全阀型号!$B$19:$C$32,2,FALSE()),"")</f>
        <v>7129</v>
      </c>
      <c r="M65" s="675"/>
      <c r="N65" s="675" t="n">
        <f aca="false">IF(N61&lt;&gt;"",VLOOKUP(N$61,[1]安全阀型号!$B$19:$C$32,2,FALSE()),"")</f>
        <v>10322.6</v>
      </c>
      <c r="O65" s="675"/>
      <c r="P65" s="675" t="n">
        <f aca="false">IF(P61&lt;&gt;"",VLOOKUP(P$61,[1]安全阀型号!$B$19:$C$32,2,FALSE()),"")</f>
        <v>10322.6</v>
      </c>
      <c r="Q65" s="675"/>
      <c r="R65" s="675" t="n">
        <f aca="false">IF(R61&lt;&gt;"",VLOOKUP(R$61,[1]安全阀型号!$B$19:$C$32,2,FALSE()),"")</f>
        <v>1185.8</v>
      </c>
      <c r="S65" s="675"/>
      <c r="T65" s="675" t="n">
        <f aca="false">IF(T61&lt;&gt;"",VLOOKUP(T$61,[1]安全阀型号!$B$19:$C$32,2,FALSE()),"")</f>
        <v>1185.8</v>
      </c>
      <c r="U65" s="675"/>
      <c r="V65" s="675" t="n">
        <f aca="false">IF(V61&lt;&gt;"",VLOOKUP(V$61,[1]安全阀型号!$B$19:$C$32,2,FALSE()),"")</f>
        <v>2322.6</v>
      </c>
      <c r="W65" s="675"/>
      <c r="X65" s="675" t="n">
        <f aca="false">IF(X61&lt;&gt;"",VLOOKUP(X$61,[1]安全阀型号!$B$19:$C$32,2,FALSE()),"")</f>
        <v>2322.6</v>
      </c>
      <c r="Y65" s="675"/>
      <c r="Z65" s="675" t="n">
        <f aca="false">IF(Z61&lt;&gt;"",VLOOKUP(Z$61,[1]安全阀型号!$B$19:$C$32,2,FALSE()),"")</f>
        <v>2322.6</v>
      </c>
      <c r="AA65" s="675"/>
      <c r="AB65" s="677" t="n">
        <f aca="false">IF(AB61&lt;&gt;"",VLOOKUP(AB$61,[1]安全阀型号!$B$19:$C$32,2,FALSE()),"")</f>
        <v>71</v>
      </c>
      <c r="AC65" s="677"/>
      <c r="AD65" s="675" t="n">
        <f aca="false">IF(AD61&lt;&gt;"",VLOOKUP(AD$61,[1]安全阀型号!$B$19:$C$32,2,FALSE()),"")</f>
        <v>2800</v>
      </c>
      <c r="AE65" s="675"/>
      <c r="AF65" s="675" t="n">
        <f aca="false">IF(AF61&lt;&gt;"",VLOOKUP(AF$61,[1]安全阀型号!$B$19:$C$32,2,FALSE()),"")</f>
        <v>2800</v>
      </c>
      <c r="AG65" s="675"/>
      <c r="AH65" s="675" t="n">
        <f aca="false">IF(AH61&lt;&gt;"",VLOOKUP(AH$61,[1]安全阀型号!$B$19:$C$32,2,FALSE()),"")</f>
        <v>506.4</v>
      </c>
      <c r="AI65" s="675"/>
      <c r="AJ65" s="678" t="n">
        <f aca="false">IF(AJ61&lt;&gt;"",VLOOKUP(AJ$61,[1]安全阀型号!$B$19:$C$32,2,FALSE()),"")</f>
        <v>506.4</v>
      </c>
      <c r="AK65" s="678"/>
      <c r="AL65" s="675" t="n">
        <f aca="false">IF(AL61&lt;&gt;"",VLOOKUP(AL$61,[1]安全阀型号!$B$19:$C$32,2,FALSE()),"")</f>
        <v>1185.8</v>
      </c>
      <c r="AM65" s="675"/>
      <c r="AN65" s="675" t="n">
        <f aca="false">IF(AN61&lt;&gt;"",VLOOKUP(AN$61,[1]安全阀型号!$B$19:$C$32,2,FALSE()),"")</f>
        <v>506.4</v>
      </c>
      <c r="AO65" s="675"/>
      <c r="AP65" s="675" t="n">
        <f aca="false">IF(AP61&lt;&gt;"",VLOOKUP(AP$61,[1]安全阀型号!$B$19:$C$32,2,FALSE()),"")</f>
        <v>506.4</v>
      </c>
      <c r="AQ65" s="675"/>
      <c r="AR65" s="675" t="n">
        <f aca="false">IF(AR61&lt;&gt;"",VLOOKUP(AR$61,[1]安全阀型号!$B$19:$C$32,2,FALSE()),"")</f>
        <v>7129</v>
      </c>
      <c r="AS65" s="675"/>
      <c r="AT65" s="675" t="n">
        <f aca="false">IF(AT61&lt;&gt;"",VLOOKUP(AT$61,[1]安全阀型号!$B$19:$C$32,2,FALSE()),"")</f>
        <v>198.1</v>
      </c>
      <c r="AU65" s="675"/>
      <c r="AV65" s="675" t="n">
        <f aca="false">IF(AV61&lt;&gt;"",VLOOKUP(AV$61,[1]安全阀型号!$B$19:$C$32,2,FALSE()),"")</f>
        <v>198.1</v>
      </c>
      <c r="AW65" s="675"/>
      <c r="AX65" s="675" t="n">
        <f aca="false">IF(AX61&lt;&gt;"",VLOOKUP(AX$61,[1]安全阀型号!$B$19:$C$32,2,FALSE()),"")</f>
        <v>830.3</v>
      </c>
      <c r="AY65" s="675"/>
      <c r="AZ65" s="675" t="n">
        <f aca="false">IF(AZ61&lt;&gt;"",VLOOKUP(AZ$61,[1]安全阀型号!$B$19:$C$32,2,FALSE()),"")</f>
        <v>324.5</v>
      </c>
      <c r="BA65" s="675"/>
      <c r="BB65" s="675" t="n">
        <f aca="false">IF(BB61&lt;&gt;"",VLOOKUP(BB$61,[1]安全阀型号!$B$19:$C$32,2,FALSE()),"")</f>
        <v>7129</v>
      </c>
      <c r="BC65" s="675"/>
      <c r="BD65" s="675" t="str">
        <f aca="false">IF(BD61&lt;&gt;"",VLOOKUP(BD$61,[1]安全阀型号!$B$19:$C$32,2,FALSE()),"")</f>
        <v/>
      </c>
      <c r="BE65" s="675"/>
      <c r="BF65" s="675" t="str">
        <f aca="false">IF(BF61&lt;&gt;"",VLOOKUP(BF$61,[1]安全阀型号!$B$19:$C$32,2,FALSE()),"")</f>
        <v/>
      </c>
      <c r="BG65" s="675"/>
      <c r="BH65" s="675" t="n">
        <f aca="false">IF(BH61&lt;&gt;"",VLOOKUP(BH$61,[1]安全阀型号!$B$19:$C$32,2,FALSE()),"")</f>
        <v>10322.6</v>
      </c>
      <c r="BI65" s="675"/>
      <c r="BJ65" s="675" t="str">
        <f aca="false">IF(BJ61&lt;&gt;"",VLOOKUP(BJ$61,[1]安全阀型号!$B$19:$C$32,2,FALSE()),"")</f>
        <v/>
      </c>
      <c r="BK65" s="675"/>
      <c r="BL65" s="675" t="str">
        <f aca="false">IF(BL61&lt;&gt;"",VLOOKUP(BL$61,[1]安全阀型号!$B$19:$C$32,2,FALSE()),"")</f>
        <v/>
      </c>
      <c r="BM65" s="675"/>
      <c r="BN65" s="675" t="str">
        <f aca="false">IF(BN61&lt;&gt;"",VLOOKUP(BN$61,[1]安全阀型号!$B$19:$C$32,2,FALSE()),"")</f>
        <v/>
      </c>
      <c r="BO65" s="675"/>
      <c r="BP65" s="675" t="str">
        <f aca="false">IF(BP61&lt;&gt;"",VLOOKUP(BP$61,[1]安全阀型号!$B$19:$C$32,2,FALSE()),"")</f>
        <v/>
      </c>
      <c r="BQ65" s="675"/>
      <c r="BR65" s="675" t="str">
        <f aca="false">IF(BR61&lt;&gt;"",VLOOKUP(BR$61,[1]安全阀型号!$B$19:$C$32,2,FALSE()),"")</f>
        <v/>
      </c>
      <c r="BS65" s="675"/>
      <c r="BT65" s="675" t="str">
        <f aca="false">IF(BT61&lt;&gt;"",VLOOKUP(BT$61,[1]安全阀型号!$B$19:$C$32,2,FALSE()),"")</f>
        <v/>
      </c>
      <c r="BU65" s="675"/>
      <c r="BV65" s="675" t="str">
        <f aca="false">IF(BV61&lt;&gt;"",VLOOKUP(BV$61,[1]安全阀型号!$B$19:$C$32,2,FALSE()),"")</f>
        <v/>
      </c>
      <c r="BW65" s="675"/>
      <c r="BX65" s="675" t="str">
        <f aca="false">IF(BX61&lt;&gt;"",VLOOKUP(BX$61,[1]安全阀型号!$B$19:$C$32,2,FALSE()),"")</f>
        <v/>
      </c>
      <c r="BY65" s="675"/>
      <c r="BZ65" s="675" t="str">
        <f aca="false">IF(BZ61&lt;&gt;"",VLOOKUP(BZ$61,[1]安全阀型号!$B$19:$C$32,2,FALSE()),"")</f>
        <v/>
      </c>
      <c r="CA65" s="675"/>
      <c r="CB65" s="675" t="str">
        <f aca="false">IF(CB61&lt;&gt;"",VLOOKUP(CB$61,[1]安全阀型号!$B$19:$C$32,2,FALSE()),"")</f>
        <v/>
      </c>
      <c r="CC65" s="675"/>
      <c r="CD65" s="675" t="str">
        <f aca="false">IF(CD61&lt;&gt;"",VLOOKUP(CD$61,[1]安全阀型号!$B$19:$C$32,2,FALSE()),"")</f>
        <v/>
      </c>
      <c r="CE65" s="675"/>
      <c r="CF65" s="675" t="str">
        <f aca="false">IF(CF61&lt;&gt;"",VLOOKUP(CF$61,[1]安全阀型号!$B$19:$C$32,2,FALSE()),"")</f>
        <v/>
      </c>
      <c r="CG65" s="675"/>
      <c r="CH65" s="675" t="str">
        <f aca="false">IF(CH61&lt;&gt;"",VLOOKUP(CH$61,[1]安全阀型号!$B$19:$C$32,2,FALSE()),"")</f>
        <v/>
      </c>
      <c r="CI65" s="675"/>
      <c r="CJ65" s="675" t="str">
        <f aca="false">IF(CJ61&lt;&gt;"",VLOOKUP(CJ$61,[1]安全阀型号!$B$19:$C$32,2,FALSE()),"")</f>
        <v/>
      </c>
      <c r="CK65" s="675"/>
    </row>
    <row r="66" s="586" customFormat="true" ht="15" hidden="false" customHeight="false" outlineLevel="0" collapsed="false">
      <c r="A66" s="397" t="s">
        <v>917</v>
      </c>
      <c r="B66" s="679" t="str">
        <f aca="false">'安全阀选型(基础设计)'!B55:C55</f>
        <v>WFO-30-4N6</v>
      </c>
      <c r="C66" s="679"/>
      <c r="D66" s="680" t="s">
        <v>918</v>
      </c>
      <c r="E66" s="680"/>
      <c r="F66" s="679" t="str">
        <f aca="false">'安全阀选型(基础设计)'!F55:G55</f>
        <v>WFB-150-3L4</v>
      </c>
      <c r="G66" s="679"/>
      <c r="H66" s="679" t="str">
        <f aca="false">'安全阀选型(基础设计)'!H55:I55</f>
        <v>WFO-30-3J4</v>
      </c>
      <c r="I66" s="679"/>
      <c r="J66" s="679" t="str">
        <f aca="false">'安全阀选型(基础设计)'!J55:K55</f>
        <v>WFO-30-3J4</v>
      </c>
      <c r="K66" s="679"/>
      <c r="L66" s="679" t="str">
        <f aca="false">'安全阀选型(基础设计)'!L55:M55</f>
        <v>WFB-30-4M6</v>
      </c>
      <c r="M66" s="679"/>
      <c r="N66" s="679" t="str">
        <f aca="false">'安全阀选型(基础设计)'!N55:O55</f>
        <v>WFB-30-6Q8</v>
      </c>
      <c r="O66" s="679"/>
      <c r="P66" s="679" t="str">
        <f aca="false">'安全阀选型(基础设计)'!P55:Q55</f>
        <v>WFB-30-6R8</v>
      </c>
      <c r="Q66" s="679"/>
      <c r="R66" s="679" t="str">
        <f aca="false">'安全阀选型(基础设计)'!R55:S55</f>
        <v>WFS-30-3K4</v>
      </c>
      <c r="S66" s="679"/>
      <c r="T66" s="679" t="str">
        <f aca="false">'安全阀选型(基础设计)'!T55:U55</f>
        <v>WFS-30-3K4</v>
      </c>
      <c r="U66" s="679"/>
      <c r="V66" s="679" t="str">
        <f aca="false">'安全阀选型(基础设计)'!V55:W55</f>
        <v>WFS-30-4M6</v>
      </c>
      <c r="W66" s="679"/>
      <c r="X66" s="679" t="str">
        <f aca="false">'安全阀选型(基础设计)'!X55:Y55</f>
        <v>WFS-30-4M6</v>
      </c>
      <c r="Y66" s="679"/>
      <c r="Z66" s="679" t="str">
        <f aca="false">'安全阀选型(基础设计)'!Z55:AA55</f>
        <v>WFS-30-11/2H3</v>
      </c>
      <c r="AA66" s="679"/>
      <c r="AB66" s="681" t="str">
        <f aca="false">'安全阀选型(基础设计)'!AB55:AC55</f>
        <v>WFO-30-1D2</v>
      </c>
      <c r="AC66" s="681"/>
      <c r="AD66" s="679" t="str">
        <f aca="false">'安全阀选型(基础设计)'!AD55:AE55</f>
        <v>WFS-30-4P6</v>
      </c>
      <c r="AE66" s="679"/>
      <c r="AF66" s="679" t="str">
        <f aca="false">'安全阀选型(基础设计)'!AF55:AG55</f>
        <v>WFS-30-4P6</v>
      </c>
      <c r="AG66" s="679"/>
      <c r="AH66" s="679" t="str">
        <f aca="false">'安全阀选型(基础设计)'!AH55:AI55</f>
        <v>WFB-15-1 1/2G3</v>
      </c>
      <c r="AI66" s="679"/>
      <c r="AJ66" s="682" t="str">
        <f aca="false">'安全阀选型(基础设计)'!AJ55:AK55</f>
        <v>WFB-30-3J4</v>
      </c>
      <c r="AK66" s="682"/>
      <c r="AL66" s="679" t="e">
        <f aca="false">'安全阀选型(基础设计)'!AJ55:AK55</f>
        <v>#VALUE!</v>
      </c>
      <c r="AM66" s="679"/>
      <c r="AN66" s="679" t="e">
        <f aca="false">'安全阀选型(基础设计)'!AL55:AM55</f>
        <v>#VALUE!</v>
      </c>
      <c r="AO66" s="679"/>
      <c r="AP66" s="679" t="e">
        <f aca="false">'安全阀选型(基础设计)'!AN55:AO55</f>
        <v>#VALUE!</v>
      </c>
      <c r="AQ66" s="679"/>
      <c r="AR66" s="679" t="e">
        <f aca="false">'安全阀选型(基础设计)'!AP55:AQ55</f>
        <v>#VALUE!</v>
      </c>
      <c r="AS66" s="679"/>
      <c r="AT66" s="679" t="e">
        <f aca="false">'安全阀选型(基础设计)'!AR55:AS55</f>
        <v>#VALUE!</v>
      </c>
      <c r="AU66" s="679"/>
      <c r="AV66" s="679" t="e">
        <f aca="false">'安全阀选型(基础设计)'!AT55:AU55</f>
        <v>#VALUE!</v>
      </c>
      <c r="AW66" s="679"/>
      <c r="AX66" s="679" t="e">
        <f aca="false">'安全阀选型(基础设计)'!AV55:AW55</f>
        <v>#VALUE!</v>
      </c>
      <c r="AY66" s="679"/>
      <c r="AZ66" s="679" t="e">
        <f aca="false">'安全阀选型(基础设计)'!AX55:AY55</f>
        <v>#VALUE!</v>
      </c>
      <c r="BA66" s="679"/>
      <c r="BB66" s="679" t="s">
        <v>919</v>
      </c>
      <c r="BC66" s="679"/>
      <c r="BD66" s="679" t="str">
        <f aca="false">IF(BD61&lt;&gt;"",CONCATENATE(IF(BD62&lt;&gt;ROUNDUP(BD62,0),TEXT(BD62,"# ?/?"),BD62),BD61,IF(BD63&lt;&gt;ROUNDUP(BD63,0),TEXT(BD63,"# ?/?"),BD63),IF(BD56="火灾",IF(BD8*0.16&lt;BD9,"-HTB-","-HTO-"),IF(BD8*0.1&lt;BD9,"-HTB-","-HTO-")),IF(BD25=0,"L",IF(BE25=0,"G","G&amp;L"))),"")</f>
        <v/>
      </c>
      <c r="BE66" s="679"/>
      <c r="BF66" s="679" t="str">
        <f aca="false">IF(BF61&lt;&gt;"",CONCATENATE(IF(BF62&lt;&gt;ROUNDUP(BF62,0),TEXT(BF62,"# ?/?"),BF62),BF61,IF(BF63&lt;&gt;ROUNDUP(BF63,0),TEXT(BF63,"# ?/?"),BF63),IF(BF56="火灾",IF(BF8*0.16&lt;BF9,"-HTB-","-HTO-"),IF(BF8*0.1&lt;BF9,"-HTB-","-HTO-")),IF(BF25=0,"L",IF(BG25=0,"G","G&amp;L"))),"")</f>
        <v/>
      </c>
      <c r="BG66" s="679"/>
      <c r="BH66" s="679" t="str">
        <f aca="false">IF(BH61&lt;&gt;"",CONCATENATE(IF(BH62&lt;&gt;ROUNDUP(BH62,0),TEXT(BH62,"# ?/?"),BH62),BH61,IF(BH63&lt;&gt;ROUNDUP(BH63,0),TEXT(BH63,"# ?/?"),BH63),IF(BH56="火灾",IF(BH8*0.16&lt;BH9,"-HTB-","-HTO-"),IF(BH8*0.1&lt;BH9,"-HTB-","-HTO-")),IF(BH25=0,"L",IF(BI25=0,"G","G&amp;L"))),"")</f>
        <v>6R8-HTB-G</v>
      </c>
      <c r="BI66" s="679"/>
      <c r="BJ66" s="679" t="str">
        <f aca="false">IF(BJ61&lt;&gt;"",CONCATENATE(IF(BJ62&lt;&gt;ROUNDUP(BJ62,0),TEXT(BJ62,"# ?/?"),BJ62),BJ61,IF(BJ63&lt;&gt;ROUNDUP(BJ63,0),TEXT(BJ63,"# ?/?"),BJ63),IF(BJ56="火灾",IF(BJ8*0.16&lt;BJ9,"-HTB-","-HTO-"),IF(BJ8*0.1&lt;BJ9,"-HTB-","-HTO-")),IF(BJ25=0,"L",IF(BK25=0,"G","G&amp;L"))),"")</f>
        <v/>
      </c>
      <c r="BK66" s="679"/>
      <c r="BL66" s="679" t="str">
        <f aca="false">IF(BL61&lt;&gt;"",CONCATENATE(IF(BL62&lt;&gt;ROUNDUP(BL62,0),TEXT(BL62,"# ?/?"),BL62),BL61,IF(BL63&lt;&gt;ROUNDUP(BL63,0),TEXT(BL63,"# ?/?"),BL63),IF(BL56="火灾",IF(BL8*0.16&lt;BL9,"-HTB-","-HTO-"),IF(BL8*0.1&lt;BL9,"-HTB-","-HTO-")),IF(BL25=0,"L",IF(BM25=0,"G","G&amp;L"))),"")</f>
        <v/>
      </c>
      <c r="BM66" s="679"/>
      <c r="BN66" s="679" t="str">
        <f aca="false">IF(BN61&lt;&gt;"",CONCATENATE(IF(BN62&lt;&gt;ROUNDUP(BN62,0),TEXT(BN62,"# ?/?"),BN62),BN61,IF(BN63&lt;&gt;ROUNDUP(BN63,0),TEXT(BN63,"# ?/?"),BN63),IF(BN56="火灾",IF(BN8*0.16&lt;BN9,"-HTB-","-HTO-"),IF(BN8*0.1&lt;BN9,"-HTB-","-HTO-")),IF(BN25=0,"L",IF(BO25=0,"G","G&amp;L"))),"")</f>
        <v/>
      </c>
      <c r="BO66" s="679"/>
      <c r="BP66" s="679" t="str">
        <f aca="false">IF(BP61&lt;&gt;"",CONCATENATE(IF(BP62&lt;&gt;ROUNDUP(BP62,0),TEXT(BP62,"# ?/?"),BP62),BP61,IF(BP63&lt;&gt;ROUNDUP(BP63,0),TEXT(BP63,"# ?/?"),BP63),IF(BP56="火灾",IF(BP8*0.16&lt;BP9,"-HTB-","-HTO-"),IF(BP8*0.1&lt;BP9,"-HTB-","-HTO-")),IF(BP25=0,"L",IF(BQ25=0,"G","G&amp;L"))),"")</f>
        <v/>
      </c>
      <c r="BQ66" s="679"/>
      <c r="BR66" s="679" t="str">
        <f aca="false">IF(BR61&lt;&gt;"",CONCATENATE(IF(BR62&lt;&gt;ROUNDUP(BR62,0),TEXT(BR62,"# ?/?"),BR62),BR61,IF(BR63&lt;&gt;ROUNDUP(BR63,0),TEXT(BR63,"# ?/?"),BR63),IF(BR56="火灾",IF(BR8*0.16&lt;BR9,"-HTB-","-HTO-"),IF(BR8*0.1&lt;BR9,"-HTB-","-HTO-")),IF(BR25=0,"L",IF(BS25=0,"G","G&amp;L"))),"")</f>
        <v/>
      </c>
      <c r="BS66" s="679"/>
      <c r="BT66" s="679" t="str">
        <f aca="false">IF(BT61&lt;&gt;"",CONCATENATE(IF(BT62&lt;&gt;ROUNDUP(BT62,0),TEXT(BT62,"# ?/?"),BT62),BT61,IF(BT63&lt;&gt;ROUNDUP(BT63,0),TEXT(BT63,"# ?/?"),BT63),IF(BT56="火灾",IF(BT8*0.16&lt;BT9,"-HTB-","-HTO-"),IF(BT8*0.1&lt;BT9,"-HTB-","-HTO-")),IF(BT25=0,"L",IF(BU25=0,"G","G&amp;L"))),"")</f>
        <v/>
      </c>
      <c r="BU66" s="679"/>
      <c r="BV66" s="679" t="str">
        <f aca="false">IF(BV61&lt;&gt;"",CONCATENATE(IF(BV62&lt;&gt;ROUNDUP(BV62,0),TEXT(BV62,"# ?/?"),BV62),BV61,IF(BV63&lt;&gt;ROUNDUP(BV63,0),TEXT(BV63,"# ?/?"),BV63),IF(BV56="火灾",IF(BV8*0.16&lt;BV9,"-HTB-","-HTO-"),IF(BV8*0.1&lt;BV9,"-HTB-","-HTO-")),IF(BV25=0,"L",IF(BW25=0,"G","G&amp;L"))),"")</f>
        <v/>
      </c>
      <c r="BW66" s="679"/>
      <c r="BX66" s="679" t="str">
        <f aca="false">IF(BX61&lt;&gt;"",CONCATENATE(IF(BX62&lt;&gt;ROUNDUP(BX62,0),TEXT(BX62,"# ?/?"),BX62),BX61,IF(BX63&lt;&gt;ROUNDUP(BX63,0),TEXT(BX63,"# ?/?"),BX63),IF(BX56="火灾",IF(BX8*0.16&lt;BX9,"-HTB-","-HTO-"),IF(BX8*0.1&lt;BX9,"-HTB-","-HTO-")),IF(BX25=0,"L",IF(BY25=0,"G","G&amp;L"))),"")</f>
        <v/>
      </c>
      <c r="BY66" s="679"/>
      <c r="BZ66" s="679" t="str">
        <f aca="false">IF(BZ61&lt;&gt;"",CONCATENATE(IF(BZ62&lt;&gt;ROUNDUP(BZ62,0),TEXT(BZ62,"# ?/?"),BZ62),BZ61,IF(BZ63&lt;&gt;ROUNDUP(BZ63,0),TEXT(BZ63,"# ?/?"),BZ63),IF(BZ56="火灾",IF(BZ8*0.16&lt;BZ9,"-HTB-","-HTO-"),IF(BZ8*0.1&lt;BZ9,"-HTB-","-HTO-")),IF(BZ25=0,"L",IF(CA25=0,"G","G&amp;L"))),"")</f>
        <v/>
      </c>
      <c r="CA66" s="679"/>
      <c r="CB66" s="679" t="str">
        <f aca="false">IF(CB61&lt;&gt;"",CONCATENATE(IF(CB62&lt;&gt;ROUNDUP(CB62,0),TEXT(CB62,"# ?/?"),CB62),CB61,IF(CB63&lt;&gt;ROUNDUP(CB63,0),TEXT(CB63,"# ?/?"),CB63),IF(CB56="火灾",IF(CB8*0.16&lt;CB9,"-HTB-","-HTO-"),IF(CB8*0.1&lt;CB9,"-HTB-","-HTO-")),IF(CB25=0,"L",IF(CC25=0,"G","G&amp;L"))),"")</f>
        <v/>
      </c>
      <c r="CC66" s="679"/>
      <c r="CD66" s="679" t="str">
        <f aca="false">IF(CD61&lt;&gt;"",CONCATENATE(IF(CD62&lt;&gt;ROUNDUP(CD62,0),TEXT(CD62,"# ?/?"),CD62),CD61,IF(CD63&lt;&gt;ROUNDUP(CD63,0),TEXT(CD63,"# ?/?"),CD63),IF(CD56="火灾",IF(CD8*0.16&lt;CD9,"-HTB-","-HTO-"),IF(CD8*0.1&lt;CD9,"-HTB-","-HTO-")),IF(CD25=0,"L",IF(CE25=0,"G","G&amp;L"))),"")</f>
        <v/>
      </c>
      <c r="CE66" s="679"/>
      <c r="CF66" s="679" t="str">
        <f aca="false">IF(CF61&lt;&gt;"",CONCATENATE(IF(CF62&lt;&gt;ROUNDUP(CF62,0),TEXT(CF62,"# ?/?"),CF62),CF61,IF(CF63&lt;&gt;ROUNDUP(CF63,0),TEXT(CF63,"# ?/?"),CF63),IF(CF56="火灾",IF(CF8*0.16&lt;CF9,"-HTB-","-HTO-"),IF(CF8*0.1&lt;CF9,"-HTB-","-HTO-")),IF(CF25=0,"L",IF(CG25=0,"G","G&amp;L"))),"")</f>
        <v/>
      </c>
      <c r="CG66" s="679"/>
      <c r="CH66" s="679" t="str">
        <f aca="false">IF(CH61&lt;&gt;"",CONCATENATE(IF(CH62&lt;&gt;ROUNDUP(CH62,0),TEXT(CH62,"# ?/?"),CH62),CH61,IF(CH63&lt;&gt;ROUNDUP(CH63,0),TEXT(CH63,"# ?/?"),CH63),IF(CH56="火灾",IF(CH8*0.16&lt;CH9,"-HTB-","-HTO-"),IF(CH8*0.1&lt;CH9,"-HTB-","-HTO-")),IF(CH25=0,"L",IF(CI25=0,"G","G&amp;L"))),"")</f>
        <v/>
      </c>
      <c r="CI66" s="679"/>
      <c r="CJ66" s="679" t="str">
        <f aca="false">IF(CJ61&lt;&gt;"",CONCATENATE(IF(CJ62&lt;&gt;ROUNDUP(CJ62,0),TEXT(CJ62,"# ?/?"),CJ62),CJ61,IF(CJ63&lt;&gt;ROUNDUP(CJ63,0),TEXT(CJ63,"# ?/?"),CJ63),IF(CJ56="火灾",IF(CJ8*0.16&lt;CJ9,"-HTB-","-HTO-"),IF(CJ8*0.1&lt;CJ9,"-HTB-","-HTO-")),IF(CJ25=0,"L",IF(CK25=0,"G","G&amp;L"))),"")</f>
        <v/>
      </c>
      <c r="CK66" s="679"/>
      <c r="CL66" s="585"/>
    </row>
    <row r="67" s="397" customFormat="true" ht="15" hidden="false" customHeight="false" outlineLevel="0" collapsed="false">
      <c r="A67" s="397" t="s">
        <v>920</v>
      </c>
      <c r="B67" s="683" t="n">
        <f aca="false">IF(B62&lt;&gt;"",VLOOKUP(B62*1,[1]安全阀型号!$B$6:$C$15,2),"")</f>
        <v>100</v>
      </c>
      <c r="C67" s="683"/>
      <c r="D67" s="676" t="n">
        <f aca="false">IF(D62&lt;&gt;"",VLOOKUP(D62*1,[1]安全阀型号!$B$6:$C$15,2),"")</f>
        <v>40</v>
      </c>
      <c r="E67" s="676"/>
      <c r="F67" s="683" t="n">
        <f aca="false">IF(F62&lt;&gt;"",VLOOKUP(F62*1,[1]安全阀型号!$B$6:$C$15,2),"")</f>
        <v>80</v>
      </c>
      <c r="G67" s="683"/>
      <c r="H67" s="683" t="n">
        <f aca="false">IF(H62&lt;&gt;"",VLOOKUP(H62*1,[1]安全阀型号!$B$6:$C$15,2),"")</f>
        <v>80</v>
      </c>
      <c r="I67" s="683"/>
      <c r="J67" s="683" t="n">
        <f aca="false">IF(J62&lt;&gt;"",VLOOKUP(J62*1,[1]安全阀型号!$B$6:$C$15,2),"")</f>
        <v>80</v>
      </c>
      <c r="K67" s="683"/>
      <c r="L67" s="683" t="n">
        <f aca="false">IF(L62&lt;&gt;"",VLOOKUP(L62*1,[1]安全阀型号!$B$6:$C$15,2),"")</f>
        <v>150</v>
      </c>
      <c r="M67" s="683"/>
      <c r="N67" s="683" t="n">
        <f aca="false">IF(N62&lt;&gt;"",VLOOKUP(N62*1,[1]安全阀型号!$B$6:$C$15,2),"")</f>
        <v>150</v>
      </c>
      <c r="O67" s="683"/>
      <c r="P67" s="683" t="n">
        <f aca="false">IF(P62&lt;&gt;"",VLOOKUP(P62*1,[1]安全阀型号!$B$6:$C$15,2),"")</f>
        <v>150</v>
      </c>
      <c r="Q67" s="683"/>
      <c r="R67" s="683" t="n">
        <f aca="false">IF(R62&lt;&gt;"",VLOOKUP(R62*1,[1]安全阀型号!$B$6:$C$15,2),"")</f>
        <v>80</v>
      </c>
      <c r="S67" s="683"/>
      <c r="T67" s="683" t="n">
        <f aca="false">IF(T62&lt;&gt;"",VLOOKUP(T62*1,[1]安全阀型号!$B$6:$C$15,2),"")</f>
        <v>80</v>
      </c>
      <c r="U67" s="683"/>
      <c r="V67" s="683" t="n">
        <f aca="false">IF(V62&lt;&gt;"",VLOOKUP(V62*1,[1]安全阀型号!$B$6:$C$15,2),"")</f>
        <v>100</v>
      </c>
      <c r="W67" s="683"/>
      <c r="X67" s="683" t="n">
        <f aca="false">IF(X62&lt;&gt;"",VLOOKUP(X62*1,[1]安全阀型号!$B$6:$C$15,2),"")</f>
        <v>100</v>
      </c>
      <c r="Y67" s="683"/>
      <c r="Z67" s="683" t="n">
        <f aca="false">IF(Z62&lt;&gt;"",VLOOKUP(Z62*1,[1]安全阀型号!$B$6:$C$15,2),"")</f>
        <v>100</v>
      </c>
      <c r="AA67" s="683"/>
      <c r="AB67" s="684" t="n">
        <f aca="false">IF(AB62&lt;&gt;"",VLOOKUP(AB62*1,[1]安全阀型号!$B$6:$C$15,2),"")</f>
        <v>25</v>
      </c>
      <c r="AC67" s="684"/>
      <c r="AD67" s="683" t="n">
        <f aca="false">IF(AD62&lt;&gt;"",VLOOKUP(AD62*1,[1]安全阀型号!$B$6:$C$15,2),"")</f>
        <v>100</v>
      </c>
      <c r="AE67" s="683"/>
      <c r="AF67" s="683" t="n">
        <f aca="false">IF(AF62&lt;&gt;"",VLOOKUP(AF62*1,[1]安全阀型号!$B$6:$C$15,2),"")</f>
        <v>100</v>
      </c>
      <c r="AG67" s="683"/>
      <c r="AH67" s="683" t="n">
        <f aca="false">IF(AH62&lt;&gt;"",VLOOKUP(AH62*1,[1]安全阀型号!$B$6:$C$15,2),"")</f>
        <v>40</v>
      </c>
      <c r="AI67" s="683"/>
      <c r="AJ67" s="678" t="n">
        <f aca="false">IF(AJ62&lt;&gt;"",VLOOKUP(AJ62*1,[1]安全阀型号!$B$6:$C$15,2),"")</f>
        <v>40</v>
      </c>
      <c r="AK67" s="678"/>
      <c r="AL67" s="683" t="n">
        <f aca="false">IF(AL62&lt;&gt;"",VLOOKUP(AL62*1,[1]安全阀型号!$B$6:$C$15,2),"")</f>
        <v>80</v>
      </c>
      <c r="AM67" s="683"/>
      <c r="AN67" s="683" t="n">
        <f aca="false">IF(AN62&lt;&gt;"",VLOOKUP(AN62*1,[1]安全阀型号!$B$6:$C$15,2),"")</f>
        <v>50</v>
      </c>
      <c r="AO67" s="683"/>
      <c r="AP67" s="683" t="n">
        <f aca="false">IF(AP62&lt;&gt;"",VLOOKUP(AP62*1,[1]安全阀型号!$B$6:$C$15,2),"")</f>
        <v>40</v>
      </c>
      <c r="AQ67" s="683"/>
      <c r="AR67" s="683" t="n">
        <f aca="false">IF(AR62&lt;&gt;"",VLOOKUP(AR62*1,[1]安全阀型号!$B$6:$C$15,2),"")</f>
        <v>150</v>
      </c>
      <c r="AS67" s="683"/>
      <c r="AT67" s="683" t="n">
        <f aca="false">IF(AT62&lt;&gt;"",VLOOKUP(AT62*1,[1]安全阀型号!$B$6:$C$15,2),"")</f>
        <v>40</v>
      </c>
      <c r="AU67" s="683"/>
      <c r="AV67" s="683" t="n">
        <f aca="false">IF(AV62&lt;&gt;"",VLOOKUP(AV62*1,[1]安全阀型号!$B$6:$C$15,2),"")</f>
        <v>40</v>
      </c>
      <c r="AW67" s="683"/>
      <c r="AX67" s="683" t="n">
        <f aca="false">IF(AX62&lt;&gt;"",VLOOKUP(AX62*1,[1]安全阀型号!$B$6:$C$15,2),"")</f>
        <v>80</v>
      </c>
      <c r="AY67" s="683"/>
      <c r="AZ67" s="683" t="n">
        <f aca="false">IF(AZ62&lt;&gt;"",VLOOKUP(AZ62*1,[1]安全阀型号!$B$6:$C$15,2),"")</f>
        <v>40</v>
      </c>
      <c r="BA67" s="683"/>
      <c r="BB67" s="683" t="n">
        <f aca="false">IF(BB62&lt;&gt;"",VLOOKUP(BB62*1,[1]安全阀型号!$B$6:$C$15,2),"")</f>
        <v>150</v>
      </c>
      <c r="BC67" s="683"/>
      <c r="BD67" s="683" t="str">
        <f aca="false">IF(BD62&lt;&gt;"",VLOOKUP(BD62*1,[1]安全阀型号!$B$6:$C$15,2),"")</f>
        <v/>
      </c>
      <c r="BE67" s="683"/>
      <c r="BF67" s="683" t="str">
        <f aca="false">IF(BF62&lt;&gt;"",VLOOKUP(BF62*1,[1]安全阀型号!$B$6:$C$15,2),"")</f>
        <v/>
      </c>
      <c r="BG67" s="683"/>
      <c r="BH67" s="683" t="n">
        <f aca="false">IF(BH62&lt;&gt;"",VLOOKUP(BH62*1,[1]安全阀型号!$B$6:$C$15,2),"")</f>
        <v>150</v>
      </c>
      <c r="BI67" s="683"/>
      <c r="BJ67" s="683" t="str">
        <f aca="false">IF(BJ62&lt;&gt;"",VLOOKUP(BJ62*1,[1]安全阀型号!$B$6:$C$15,2),"")</f>
        <v/>
      </c>
      <c r="BK67" s="683"/>
      <c r="BL67" s="683" t="str">
        <f aca="false">IF(BL62&lt;&gt;"",VLOOKUP(BL62*1,[1]安全阀型号!$B$6:$C$15,2),"")</f>
        <v/>
      </c>
      <c r="BM67" s="683"/>
      <c r="BN67" s="683" t="str">
        <f aca="false">IF(BN62&lt;&gt;"",VLOOKUP(BN62*1,[1]安全阀型号!$B$6:$C$15,2),"")</f>
        <v/>
      </c>
      <c r="BO67" s="683"/>
      <c r="BP67" s="683" t="str">
        <f aca="false">IF(BP62&lt;&gt;"",VLOOKUP(BP62*1,[1]安全阀型号!$B$6:$C$15,2),"")</f>
        <v/>
      </c>
      <c r="BQ67" s="683"/>
      <c r="BR67" s="683" t="str">
        <f aca="false">IF(BR62&lt;&gt;"",VLOOKUP(BR62*1,[1]安全阀型号!$B$6:$C$15,2),"")</f>
        <v/>
      </c>
      <c r="BS67" s="683"/>
      <c r="BT67" s="683" t="str">
        <f aca="false">IF(BT62&lt;&gt;"",VLOOKUP(BT62*1,[1]安全阀型号!$B$6:$C$15,2),"")</f>
        <v/>
      </c>
      <c r="BU67" s="683"/>
      <c r="BV67" s="683" t="str">
        <f aca="false">IF(BV62&lt;&gt;"",VLOOKUP(BV62*1,[1]安全阀型号!$B$6:$C$15,2),"")</f>
        <v/>
      </c>
      <c r="BW67" s="683"/>
      <c r="BX67" s="683" t="str">
        <f aca="false">IF(BX62&lt;&gt;"",VLOOKUP(BX62*1,[1]安全阀型号!$B$6:$C$15,2),"")</f>
        <v/>
      </c>
      <c r="BY67" s="683"/>
      <c r="BZ67" s="683" t="str">
        <f aca="false">IF(BZ62&lt;&gt;"",VLOOKUP(BZ62*1,[1]安全阀型号!$B$6:$C$15,2),"")</f>
        <v/>
      </c>
      <c r="CA67" s="683"/>
      <c r="CB67" s="683" t="str">
        <f aca="false">IF(CB62&lt;&gt;"",VLOOKUP(CB62*1,[1]安全阀型号!$B$6:$C$15,2),"")</f>
        <v/>
      </c>
      <c r="CC67" s="683"/>
      <c r="CD67" s="683" t="str">
        <f aca="false">IF(CD62&lt;&gt;"",VLOOKUP(CD62*1,[1]安全阀型号!$B$6:$C$15,2),"")</f>
        <v/>
      </c>
      <c r="CE67" s="683"/>
      <c r="CF67" s="683" t="str">
        <f aca="false">IF(CF62&lt;&gt;"",VLOOKUP(CF62*1,[1]安全阀型号!$B$6:$C$15,2),"")</f>
        <v/>
      </c>
      <c r="CG67" s="683"/>
      <c r="CH67" s="683" t="str">
        <f aca="false">IF(CH62&lt;&gt;"",VLOOKUP(CH62*1,[1]安全阀型号!$B$6:$C$15,2),"")</f>
        <v/>
      </c>
      <c r="CI67" s="683"/>
      <c r="CJ67" s="683" t="str">
        <f aca="false">IF(CJ62&lt;&gt;"",VLOOKUP(CJ62*1,[1]安全阀型号!$B$6:$C$15,2),"")</f>
        <v/>
      </c>
      <c r="CK67" s="683"/>
      <c r="CL67" s="390"/>
    </row>
    <row r="68" s="397" customFormat="true" ht="15" hidden="false" customHeight="false" outlineLevel="0" collapsed="false">
      <c r="A68" s="397" t="s">
        <v>921</v>
      </c>
      <c r="B68" s="683" t="n">
        <f aca="false">IF(B63&lt;&gt;"",VLOOKUP(B$63*1,[1]安全阀型号!$B$6:$C$15,2),"")</f>
        <v>150</v>
      </c>
      <c r="C68" s="683"/>
      <c r="D68" s="676" t="n">
        <f aca="false">IF(D63&lt;&gt;"",VLOOKUP(D$63*1,[1]安全阀型号!$B$6:$C$15,2),"")</f>
        <v>80</v>
      </c>
      <c r="E68" s="676"/>
      <c r="F68" s="683" t="n">
        <f aca="false">IF(F63&lt;&gt;"",VLOOKUP(F$63*1,[1]安全阀型号!$B$6:$C$15,2),"")</f>
        <v>100</v>
      </c>
      <c r="G68" s="683"/>
      <c r="H68" s="683" t="n">
        <f aca="false">IF(H63&lt;&gt;"",VLOOKUP(H$63*1,[1]安全阀型号!$B$6:$C$15,2),"")</f>
        <v>100</v>
      </c>
      <c r="I68" s="683"/>
      <c r="J68" s="683" t="n">
        <f aca="false">IF(J63&lt;&gt;"",VLOOKUP(J$63*1,[1]安全阀型号!$B$6:$C$15,2),"")</f>
        <v>100</v>
      </c>
      <c r="K68" s="683"/>
      <c r="L68" s="683" t="n">
        <f aca="false">IF(L63&lt;&gt;"",VLOOKUP(L$63*1,[1]安全阀型号!$B$6:$C$15,2),"")</f>
        <v>200</v>
      </c>
      <c r="M68" s="683"/>
      <c r="N68" s="683" t="n">
        <f aca="false">IF(N63&lt;&gt;"",VLOOKUP(N$63*1,[1]安全阀型号!$B$6:$C$15,2),"")</f>
        <v>200</v>
      </c>
      <c r="O68" s="683"/>
      <c r="P68" s="683" t="n">
        <f aca="false">IF(P63&lt;&gt;"",VLOOKUP(P$63*1,[1]安全阀型号!$B$6:$C$15,2),"")</f>
        <v>200</v>
      </c>
      <c r="Q68" s="683"/>
      <c r="R68" s="683" t="n">
        <f aca="false">IF(R63&lt;&gt;"",VLOOKUP(R$63*1,[1]安全阀型号!$B$6:$C$15,2),"")</f>
        <v>100</v>
      </c>
      <c r="S68" s="683"/>
      <c r="T68" s="683" t="n">
        <f aca="false">IF(T63&lt;&gt;"",VLOOKUP(T$63*1,[1]安全阀型号!$B$6:$C$15,2),"")</f>
        <v>100</v>
      </c>
      <c r="U68" s="683"/>
      <c r="V68" s="683" t="n">
        <f aca="false">IF(V63&lt;&gt;"",VLOOKUP(V$63*1,[1]安全阀型号!$B$6:$C$15,2),"")</f>
        <v>150</v>
      </c>
      <c r="W68" s="683"/>
      <c r="X68" s="683" t="n">
        <f aca="false">IF(X63&lt;&gt;"",VLOOKUP(X$63*1,[1]安全阀型号!$B$6:$C$15,2),"")</f>
        <v>150</v>
      </c>
      <c r="Y68" s="683"/>
      <c r="Z68" s="683" t="n">
        <f aca="false">IF(Z63&lt;&gt;"",VLOOKUP(Z$63*1,[1]安全阀型号!$B$6:$C$15,2),"")</f>
        <v>150</v>
      </c>
      <c r="AA68" s="683"/>
      <c r="AB68" s="684" t="n">
        <f aca="false">IF(AB63&lt;&gt;"",VLOOKUP(AB$63*1,[1]安全阀型号!$B$6:$C$15,2),"")</f>
        <v>50</v>
      </c>
      <c r="AC68" s="684"/>
      <c r="AD68" s="683" t="n">
        <f aca="false">IF(AD63&lt;&gt;"",VLOOKUP(AD$63*1,[1]安全阀型号!$B$6:$C$15,2),"")</f>
        <v>150</v>
      </c>
      <c r="AE68" s="683"/>
      <c r="AF68" s="683" t="n">
        <f aca="false">IF(AF63&lt;&gt;"",VLOOKUP(AF$63*1,[1]安全阀型号!$B$6:$C$15,2),"")</f>
        <v>150</v>
      </c>
      <c r="AG68" s="683"/>
      <c r="AH68" s="683" t="n">
        <f aca="false">IF(AH63&lt;&gt;"",VLOOKUP(AH$63*1,[1]安全阀型号!$B$6:$C$15,2),"")</f>
        <v>80</v>
      </c>
      <c r="AI68" s="683"/>
      <c r="AJ68" s="678" t="n">
        <f aca="false">IF(AJ63&lt;&gt;"",VLOOKUP(AJ$63*1,[1]安全阀型号!$B$6:$C$15,2),"")</f>
        <v>80</v>
      </c>
      <c r="AK68" s="678"/>
      <c r="AL68" s="683" t="n">
        <f aca="false">IF(AL63&lt;&gt;"",VLOOKUP(AL$63*1,[1]安全阀型号!$B$6:$C$15,2),"")</f>
        <v>100</v>
      </c>
      <c r="AM68" s="683"/>
      <c r="AN68" s="683" t="n">
        <f aca="false">IF(AN63&lt;&gt;"",VLOOKUP(AN$63*1,[1]安全阀型号!$B$6:$C$15,2),"")</f>
        <v>80</v>
      </c>
      <c r="AO68" s="683"/>
      <c r="AP68" s="683" t="n">
        <f aca="false">IF(AP63&lt;&gt;"",VLOOKUP(AP$63*1,[1]安全阀型号!$B$6:$C$15,2),"")</f>
        <v>80</v>
      </c>
      <c r="AQ68" s="683"/>
      <c r="AR68" s="683" t="n">
        <f aca="false">IF(AR63&lt;&gt;"",VLOOKUP(AR$63*1,[1]安全阀型号!$B$6:$C$15,2),"")</f>
        <v>200</v>
      </c>
      <c r="AS68" s="683"/>
      <c r="AT68" s="683" t="n">
        <f aca="false">IF(AT63&lt;&gt;"",VLOOKUP(AT$63*1,[1]安全阀型号!$B$6:$C$15,2),"")</f>
        <v>80</v>
      </c>
      <c r="AU68" s="683"/>
      <c r="AV68" s="683" t="n">
        <f aca="false">IF(AV63&lt;&gt;"",VLOOKUP(AV$63*1,[1]安全阀型号!$B$6:$C$15,2),"")</f>
        <v>80</v>
      </c>
      <c r="AW68" s="683"/>
      <c r="AX68" s="683" t="n">
        <f aca="false">IF(AX63&lt;&gt;"",VLOOKUP(AX$63*1,[1]安全阀型号!$B$6:$C$15,2),"")</f>
        <v>100</v>
      </c>
      <c r="AY68" s="683"/>
      <c r="AZ68" s="683" t="n">
        <f aca="false">IF(AZ63&lt;&gt;"",VLOOKUP(AZ$63*1,[1]安全阀型号!$B$6:$C$15,2),"")</f>
        <v>80</v>
      </c>
      <c r="BA68" s="683"/>
      <c r="BB68" s="683" t="n">
        <f aca="false">IF(BB63&lt;&gt;"",VLOOKUP(BB$63*1,[1]安全阀型号!$B$6:$C$15,2),"")</f>
        <v>200</v>
      </c>
      <c r="BC68" s="683"/>
      <c r="BD68" s="683" t="str">
        <f aca="false">IF(BD63&lt;&gt;"",VLOOKUP(BD$63*1,[1]安全阀型号!$B$6:$C$15,2),"")</f>
        <v/>
      </c>
      <c r="BE68" s="683"/>
      <c r="BF68" s="683" t="str">
        <f aca="false">IF(BF63&lt;&gt;"",VLOOKUP(BF$63*1,[1]安全阀型号!$B$6:$C$15,2),"")</f>
        <v/>
      </c>
      <c r="BG68" s="683"/>
      <c r="BH68" s="683" t="n">
        <f aca="false">IF(BH63&lt;&gt;"",VLOOKUP(BH$63*1,[1]安全阀型号!$B$6:$C$15,2),"")</f>
        <v>200</v>
      </c>
      <c r="BI68" s="683"/>
      <c r="BJ68" s="683" t="str">
        <f aca="false">IF(BJ63&lt;&gt;"",VLOOKUP(BJ$63*1,[1]安全阀型号!$B$6:$C$15,2),"")</f>
        <v/>
      </c>
      <c r="BK68" s="683"/>
      <c r="BL68" s="683" t="str">
        <f aca="false">IF(BL63&lt;&gt;"",VLOOKUP(BL$63*1,[1]安全阀型号!$B$6:$C$15,2),"")</f>
        <v/>
      </c>
      <c r="BM68" s="683"/>
      <c r="BN68" s="683" t="str">
        <f aca="false">IF(BN63&lt;&gt;"",VLOOKUP(BN$63*1,[1]安全阀型号!$B$6:$C$15,2),"")</f>
        <v/>
      </c>
      <c r="BO68" s="683"/>
      <c r="BP68" s="683" t="str">
        <f aca="false">IF(BP63&lt;&gt;"",VLOOKUP(BP$63*1,[1]安全阀型号!$B$6:$C$15,2),"")</f>
        <v/>
      </c>
      <c r="BQ68" s="683"/>
      <c r="BR68" s="683" t="str">
        <f aca="false">IF(BR63&lt;&gt;"",VLOOKUP(BR$63*1,[1]安全阀型号!$B$6:$C$15,2),"")</f>
        <v/>
      </c>
      <c r="BS68" s="683"/>
      <c r="BT68" s="683" t="str">
        <f aca="false">IF(BT63&lt;&gt;"",VLOOKUP(BT$63*1,[1]安全阀型号!$B$6:$C$15,2),"")</f>
        <v/>
      </c>
      <c r="BU68" s="683"/>
      <c r="BV68" s="683" t="str">
        <f aca="false">IF(BV63&lt;&gt;"",VLOOKUP(BV$63*1,[1]安全阀型号!$B$6:$C$15,2),"")</f>
        <v/>
      </c>
      <c r="BW68" s="683"/>
      <c r="BX68" s="683" t="str">
        <f aca="false">IF(BX63&lt;&gt;"",VLOOKUP(BX$63*1,[1]安全阀型号!$B$6:$C$15,2),"")</f>
        <v/>
      </c>
      <c r="BY68" s="683"/>
      <c r="BZ68" s="683" t="str">
        <f aca="false">IF(BZ63&lt;&gt;"",VLOOKUP(BZ$63*1,[1]安全阀型号!$B$6:$C$15,2),"")</f>
        <v/>
      </c>
      <c r="CA68" s="683"/>
      <c r="CB68" s="683" t="str">
        <f aca="false">IF(CB63&lt;&gt;"",VLOOKUP(CB$63*1,[1]安全阀型号!$B$6:$C$15,2),"")</f>
        <v/>
      </c>
      <c r="CC68" s="683"/>
      <c r="CD68" s="683" t="str">
        <f aca="false">IF(CD63&lt;&gt;"",VLOOKUP(CD$63*1,[1]安全阀型号!$B$6:$C$15,2),"")</f>
        <v/>
      </c>
      <c r="CE68" s="683"/>
      <c r="CF68" s="683" t="str">
        <f aca="false">IF(CF63&lt;&gt;"",VLOOKUP(CF$63*1,[1]安全阀型号!$B$6:$C$15,2),"")</f>
        <v/>
      </c>
      <c r="CG68" s="683"/>
      <c r="CH68" s="683" t="str">
        <f aca="false">IF(CH63&lt;&gt;"",VLOOKUP(CH$63*1,[1]安全阀型号!$B$6:$C$15,2),"")</f>
        <v/>
      </c>
      <c r="CI68" s="683"/>
      <c r="CJ68" s="683" t="str">
        <f aca="false">IF(CJ63&lt;&gt;"",VLOOKUP(CJ$63*1,[1]安全阀型号!$B$6:$C$15,2),"")</f>
        <v/>
      </c>
      <c r="CK68" s="683"/>
      <c r="CL68" s="390"/>
    </row>
    <row r="69" s="397" customFormat="true" ht="15" hidden="false" customHeight="false" outlineLevel="0" collapsed="false">
      <c r="A69" s="397" t="s">
        <v>629</v>
      </c>
      <c r="B69" s="512" t="str">
        <f aca="false">IF(OR(B59&lt;&gt;"",B65&lt;&gt;""),IF(OR(B59&gt;B65,AND(RIGHT(B4,2)="蒸汽",B62&lt;0.75)),"请重新核算","核算通过"),"")</f>
        <v>核算通过</v>
      </c>
      <c r="C69" s="512"/>
      <c r="D69" s="627" t="str">
        <f aca="false">IF(OR(D59&lt;&gt;"",D65&lt;&gt;""),IF(OR(D59&gt;D65,AND(RIGHT(D4,2)="蒸汽",D62&lt;0.75)),"请重新核算","核算通过"),"")</f>
        <v>请重新核算</v>
      </c>
      <c r="E69" s="627"/>
      <c r="F69" s="512" t="str">
        <f aca="false">IF(OR(F59&lt;&gt;"",F65&lt;&gt;""),IF(OR(F59&gt;F65,AND(RIGHT(F4,2)="蒸汽",F62&lt;0.75)),"请重新核算","核算通过"),"")</f>
        <v>核算通过</v>
      </c>
      <c r="G69" s="512"/>
      <c r="H69" s="512" t="str">
        <f aca="false">IF(OR(H59&lt;&gt;"",H65&lt;&gt;""),IF(OR(H59&gt;H65,AND(RIGHT(H4,2)="蒸汽",H62&lt;0.75)),"请重新核算","核算通过"),"")</f>
        <v>核算通过</v>
      </c>
      <c r="I69" s="512"/>
      <c r="J69" s="512" t="str">
        <f aca="false">IF(OR(J59&lt;&gt;"",J65&lt;&gt;""),IF(OR(J59&gt;J65,AND(RIGHT(J4,2)="蒸汽",J62&lt;0.75)),"请重新核算","核算通过"),"")</f>
        <v>核算通过</v>
      </c>
      <c r="K69" s="512"/>
      <c r="L69" s="512" t="str">
        <f aca="false">IF(OR(L59&lt;&gt;"",L65&lt;&gt;""),IF(OR(L59&gt;L65,AND(RIGHT(L4,2)="蒸汽",L62&lt;0.75)),"请重新核算","核算通过"),"")</f>
        <v>核算通过</v>
      </c>
      <c r="M69" s="512"/>
      <c r="N69" s="512" t="str">
        <f aca="false">IF(OR(N59&lt;&gt;"",N65&lt;&gt;""),IF(OR(N59&gt;N65,AND(RIGHT(N4,2)="蒸汽",N62&lt;0.75)),"请重新核算","核算通过"),"")</f>
        <v>核算通过</v>
      </c>
      <c r="O69" s="512"/>
      <c r="P69" s="512" t="str">
        <f aca="false">IF(OR(P59&lt;&gt;"",P65&lt;&gt;""),IF(OR(P59&gt;P65,AND(RIGHT(P4,2)="蒸汽",P62&lt;0.75)),"请重新核算","核算通过"),"")</f>
        <v>核算通过</v>
      </c>
      <c r="Q69" s="512"/>
      <c r="R69" s="512" t="str">
        <f aca="false">IF(OR(R59&lt;&gt;"",R65&lt;&gt;""),IF(OR(R59&gt;R65,AND(RIGHT(R4,2)="蒸汽",R62&lt;0.75)),"请重新核算","核算通过"),"")</f>
        <v>核算通过</v>
      </c>
      <c r="S69" s="512"/>
      <c r="T69" s="512" t="str">
        <f aca="false">IF(OR(T59&lt;&gt;"",T65&lt;&gt;""),IF(OR(T59&gt;T65,AND(RIGHT(T4,2)="蒸汽",T62&lt;0.75)),"请重新核算","核算通过"),"")</f>
        <v>核算通过</v>
      </c>
      <c r="U69" s="512"/>
      <c r="V69" s="512" t="str">
        <f aca="false">IF(OR(V59&lt;&gt;"",V65&lt;&gt;""),IF(OR(V59&gt;V65,AND(RIGHT(V4,2)="蒸汽",V62&lt;0.75)),"请重新核算","核算通过"),"")</f>
        <v>核算通过</v>
      </c>
      <c r="W69" s="512"/>
      <c r="X69" s="512" t="str">
        <f aca="false">IF(OR(X59&lt;&gt;"",X65&lt;&gt;""),IF(OR(X59&gt;X65,AND(RIGHT(X4,2)="蒸汽",X62&lt;0.75)),"请重新核算","核算通过"),"")</f>
        <v>核算通过</v>
      </c>
      <c r="Y69" s="512"/>
      <c r="Z69" s="512" t="str">
        <f aca="false">IF(OR(Z59&lt;&gt;"",Z65&lt;&gt;""),IF(OR(Z59&gt;Z65,AND(RIGHT(Z4,2)="蒸汽",Z62&lt;0.75)),"请重新核算","核算通过"),"")</f>
        <v>核算通过</v>
      </c>
      <c r="AA69" s="512"/>
      <c r="AB69" s="685" t="str">
        <f aca="false">IF(OR(AB59&lt;&gt;"",AB65&lt;&gt;""),IF(OR(AB59&gt;AB65,AND(RIGHT(AB4,2)="蒸汽",AB62&lt;0.75)),"请重新核算","核算通过"),"")</f>
        <v>核算通过</v>
      </c>
      <c r="AC69" s="685"/>
      <c r="AD69" s="512" t="str">
        <f aca="false">IF(OR(AD59&lt;&gt;"",AD65&lt;&gt;""),IF(OR(AD59&gt;AD65,AND(RIGHT(AD4,2)="蒸汽",AD62&lt;0.75)),"请重新核算","核算通过"),"")</f>
        <v>请重新核算</v>
      </c>
      <c r="AE69" s="512"/>
      <c r="AF69" s="512" t="str">
        <f aca="false">IF(OR(AF59&lt;&gt;"",AF65&lt;&gt;""),IF(OR(AF59&gt;AF65,AND(RIGHT(AF4,2)="蒸汽",AF62&lt;0.75)),"请重新核算","核算通过"),"")</f>
        <v>核算通过</v>
      </c>
      <c r="AG69" s="512"/>
      <c r="AH69" s="512" t="str">
        <f aca="false">IF(OR(AH59&lt;&gt;"",AH65&lt;&gt;""),IF(OR(AH59&gt;AH65,AND(RIGHT(AH4,2)="蒸汽",AH62&lt;0.75)),"请重新核算","核算通过"),"")</f>
        <v>核算通过</v>
      </c>
      <c r="AI69" s="512"/>
      <c r="AJ69" s="514" t="str">
        <f aca="false">IF(OR(AJ59&lt;&gt;"",AJ65&lt;&gt;""),IF(OR(AJ59&gt;AJ65,AND(RIGHT(AJ4,2)="蒸汽",AJ62&lt;0.75)),"请重新核算","核算通过"),"")</f>
        <v>核算通过</v>
      </c>
      <c r="AK69" s="514"/>
      <c r="AL69" s="512" t="e">
        <f aca="false">IF(OR(AL59&lt;&gt;"",AL65&lt;&gt;""),IF(OR(AL59&gt;AL65,AND(RIGHT(AL4,2)="蒸汽",AL62&lt;0.75)),"请重新核算","核算通过"),"")</f>
        <v>#VALUE!</v>
      </c>
      <c r="AM69" s="512"/>
      <c r="AN69" s="512" t="e">
        <f aca="false">IF(OR(AN59&lt;&gt;"",AN65&lt;&gt;""),IF(OR(AN59&gt;AN65,AND(RIGHT(AN4,2)="蒸汽",AN62&lt;0.75)),"请重新核算","核算通过"),"")</f>
        <v>#VALUE!</v>
      </c>
      <c r="AO69" s="512"/>
      <c r="AP69" s="512" t="e">
        <f aca="false">IF(OR(AP59&lt;&gt;"",AP65&lt;&gt;""),IF(OR(AP59&gt;AP65,AND(RIGHT(AP4,2)="蒸汽",AP62&lt;0.75)),"请重新核算","核算通过"),"")</f>
        <v>#VALUE!</v>
      </c>
      <c r="AQ69" s="512"/>
      <c r="AR69" s="512" t="e">
        <f aca="false">IF(OR(AR59&lt;&gt;"",AR65&lt;&gt;""),IF(OR(AR59&gt;AR65,AND(RIGHT(AR4,2)="蒸汽",AR62&lt;0.75)),"请重新核算","核算通过"),"")</f>
        <v>#VALUE!</v>
      </c>
      <c r="AS69" s="512"/>
      <c r="AT69" s="512" t="e">
        <f aca="false">IF(OR(AT59&lt;&gt;"",AT65&lt;&gt;""),IF(OR(AT59&gt;AT65,AND(RIGHT(AT4,2)="蒸汽",AT62&lt;0.75)),"请重新核算","核算通过"),"")</f>
        <v>#VALUE!</v>
      </c>
      <c r="AU69" s="512"/>
      <c r="AV69" s="512" t="e">
        <f aca="false">IF(OR(AV59&lt;&gt;"",AV65&lt;&gt;""),IF(OR(AV59&gt;AV65,AND(RIGHT(AV4,2)="蒸汽",AV62&lt;0.75)),"请重新核算","核算通过"),"")</f>
        <v>#VALUE!</v>
      </c>
      <c r="AW69" s="512"/>
      <c r="AX69" s="512" t="e">
        <f aca="false">IF(OR(AX59&lt;&gt;"",AX65&lt;&gt;""),IF(OR(AX59&gt;AX65,AND(RIGHT(AX4,2)="蒸汽",AX62&lt;0.75)),"请重新核算","核算通过"),"")</f>
        <v>#VALUE!</v>
      </c>
      <c r="AY69" s="512"/>
      <c r="AZ69" s="512" t="e">
        <f aca="false">IF(OR(AZ59&lt;&gt;"",AZ65&lt;&gt;""),IF(OR(AZ59&gt;AZ65,AND(RIGHT(AZ4,2)="蒸汽",AZ62&lt;0.75)),"请重新核算","核算通过"),"")</f>
        <v>#VALUE!</v>
      </c>
      <c r="BA69" s="512"/>
      <c r="BB69" s="512" t="str">
        <f aca="false">IF(OR(BB59&lt;&gt;"",BB65&lt;&gt;""),IF(OR(BB59&gt;BB65,AND(RIGHT(BB4,2)="蒸汽",BB62&lt;0.75)),"请重新核算","核算通过"),"")</f>
        <v>核算通过</v>
      </c>
      <c r="BC69" s="512"/>
      <c r="BD69" s="629" t="str">
        <f aca="false">IF(OR(BD59&lt;&gt;"",BD65&lt;&gt;""),IF(OR(BD59&gt;BD65,AND(RIGHT(BD4,2)="蒸汽",BD62&lt;0.75)),"请重新核算","核算通过"),"")</f>
        <v>核算通过</v>
      </c>
      <c r="BE69" s="629"/>
      <c r="BF69" s="629" t="str">
        <f aca="false">IF(OR(BF59&lt;&gt;"",BF65&lt;&gt;""),IF(OR(BF59&gt;BF65,AND(RIGHT(BF4,2)="蒸汽",BF62&lt;0.75)),"请重新核算","核算通过"),"")</f>
        <v>核算通过</v>
      </c>
      <c r="BG69" s="629"/>
      <c r="BH69" s="512" t="str">
        <f aca="false">IF(OR(BH59&lt;&gt;"",BH65&lt;&gt;""),IF(OR(BH59&gt;BH65,AND(RIGHT(BH4,2)="蒸汽",BH62&lt;0.75)),"请重新核算","核算通过"),"")</f>
        <v>核算通过</v>
      </c>
      <c r="BI69" s="512"/>
      <c r="BJ69" s="512" t="str">
        <f aca="false">IF(OR(BJ59&lt;&gt;"",BJ65&lt;&gt;""),IF(OR(BJ59&gt;BJ65,AND(RIGHT(BJ4,2)="蒸汽",BJ62&lt;0.75)),"请重新核算","核算通过"),"")</f>
        <v/>
      </c>
      <c r="BK69" s="512"/>
      <c r="BL69" s="512" t="str">
        <f aca="false">IF(OR(BL59&lt;&gt;"",BL65&lt;&gt;""),IF(OR(BL59&gt;BL65,AND(RIGHT(BL4,2)="蒸汽",BL62&lt;0.75)),"请重新核算","核算通过"),"")</f>
        <v/>
      </c>
      <c r="BM69" s="512"/>
      <c r="BN69" s="512" t="str">
        <f aca="false">IF(OR(BN59&lt;&gt;"",BN65&lt;&gt;""),IF(OR(BN59&gt;BN65,AND(RIGHT(BN4,2)="蒸汽",BN62&lt;0.75)),"请重新核算","核算通过"),"")</f>
        <v/>
      </c>
      <c r="BO69" s="512"/>
      <c r="BP69" s="512" t="str">
        <f aca="false">IF(OR(BP59&lt;&gt;"",BP65&lt;&gt;""),IF(OR(BP59&gt;BP65,AND(RIGHT(BP4,2)="蒸汽",BP62&lt;0.75)),"请重新核算","核算通过"),"")</f>
        <v/>
      </c>
      <c r="BQ69" s="512"/>
      <c r="BR69" s="512" t="str">
        <f aca="false">IF(OR(BR59&lt;&gt;"",BR65&lt;&gt;""),IF(OR(BR59&gt;BR65,AND(RIGHT(BR4,2)="蒸汽",BR62&lt;0.75)),"请重新核算","核算通过"),"")</f>
        <v/>
      </c>
      <c r="BS69" s="512"/>
      <c r="BT69" s="512" t="str">
        <f aca="false">IF(OR(BT59&lt;&gt;"",BT65&lt;&gt;""),IF(OR(BT59&gt;BT65,AND(RIGHT(BT4,2)="蒸汽",BT62&lt;0.75)),"请重新核算","核算通过"),"")</f>
        <v/>
      </c>
      <c r="BU69" s="512"/>
      <c r="BV69" s="512" t="str">
        <f aca="false">IF(OR(BV59&lt;&gt;"",BV65&lt;&gt;""),IF(OR(BV59&gt;BV65,AND(RIGHT(BV4,2)="蒸汽",BV62&lt;0.75)),"请重新核算","核算通过"),"")</f>
        <v/>
      </c>
      <c r="BW69" s="512"/>
      <c r="BX69" s="512" t="str">
        <f aca="false">IF(OR(BX59&lt;&gt;"",BX65&lt;&gt;""),IF(OR(BX59&gt;BX65,AND(RIGHT(BX4,2)="蒸汽",BX62&lt;0.75)),"请重新核算","核算通过"),"")</f>
        <v/>
      </c>
      <c r="BY69" s="512"/>
      <c r="BZ69" s="512" t="str">
        <f aca="false">IF(OR(BZ59&lt;&gt;"",BZ65&lt;&gt;""),IF(OR(BZ59&gt;BZ65,AND(RIGHT(BZ4,2)="蒸汽",BZ62&lt;0.75)),"请重新核算","核算通过"),"")</f>
        <v/>
      </c>
      <c r="CA69" s="512"/>
      <c r="CB69" s="512" t="str">
        <f aca="false">IF(OR(CB59&lt;&gt;"",CB65&lt;&gt;""),IF(OR(CB59&gt;CB65,AND(RIGHT(CB4,2)="蒸汽",CB62&lt;0.75)),"请重新核算","核算通过"),"")</f>
        <v/>
      </c>
      <c r="CC69" s="512"/>
      <c r="CD69" s="512" t="str">
        <f aca="false">IF(OR(CD59&lt;&gt;"",CD65&lt;&gt;""),IF(OR(CD59&gt;CD65,AND(RIGHT(CD4,2)="蒸汽",CD62&lt;0.75)),"请重新核算","核算通过"),"")</f>
        <v/>
      </c>
      <c r="CE69" s="512"/>
      <c r="CF69" s="512" t="str">
        <f aca="false">IF(OR(CF59&lt;&gt;"",CF65&lt;&gt;""),IF(OR(CF59&gt;CF65,AND(RIGHT(CF4,2)="蒸汽",CF62&lt;0.75)),"请重新核算","核算通过"),"")</f>
        <v/>
      </c>
      <c r="CG69" s="512"/>
      <c r="CH69" s="512" t="str">
        <f aca="false">IF(OR(CH59&lt;&gt;"",CH65&lt;&gt;""),IF(OR(CH59&gt;CH65,AND(RIGHT(CH4,2)="蒸汽",CH62&lt;0.75)),"请重新核算","核算通过"),"")</f>
        <v/>
      </c>
      <c r="CI69" s="512"/>
      <c r="CJ69" s="512" t="str">
        <f aca="false">IF(OR(CJ59&lt;&gt;"",CJ65&lt;&gt;""),IF(OR(CJ59&gt;CJ65,AND(RIGHT(CJ4,2)="蒸汽",CJ62&lt;0.75)),"请重新核算","核算通过"),"")</f>
        <v/>
      </c>
      <c r="CK69" s="512"/>
      <c r="CL69" s="390"/>
    </row>
    <row r="70" s="608" customFormat="true" ht="15" hidden="false" customHeight="false" outlineLevel="0" collapsed="false">
      <c r="A70" s="608" t="s">
        <v>922</v>
      </c>
      <c r="B70" s="507" t="n">
        <f aca="false">IF(B65&lt;&gt;"",IF(B57="液态 Liquid",B65/B32*C27,B65/B32*B27),"")</f>
        <v>16499.758062797</v>
      </c>
      <c r="C70" s="507"/>
      <c r="D70" s="686" t="n">
        <f aca="false">IF(D65&lt;&gt;"",IF(D57="液态 Liquid",D65/E31*E27,D65/E31*D27),"")</f>
        <v>33261.8515858682</v>
      </c>
      <c r="E70" s="686"/>
      <c r="F70" s="507" t="n">
        <f aca="false">IF(F65&lt;&gt;"",IF(F57="液态 Liquid",F65/F32*G27,F65/F32*F27),"")</f>
        <v>41132.1638986423</v>
      </c>
      <c r="G70" s="507"/>
      <c r="H70" s="507" t="n">
        <f aca="false">IF(H65&lt;&gt;"",IF(H57="液态 Liquid",H65/H32*I27,H65/H32*H27),"")</f>
        <v>46028.7527115253</v>
      </c>
      <c r="I70" s="507"/>
      <c r="J70" s="507" t="n">
        <f aca="false">IF(J65&lt;&gt;"",IF(J57="液态 Liquid",J65/J32*K27,J65/J32*J27),"")</f>
        <v>17638.0508646886</v>
      </c>
      <c r="K70" s="507"/>
      <c r="L70" s="507" t="n">
        <f aca="false">IF(L65&lt;&gt;"",IF(L57="液态 Liquid",L65/L32*M27,L65/L32*L27),"")</f>
        <v>52971.237569521</v>
      </c>
      <c r="M70" s="507"/>
      <c r="N70" s="507" t="n">
        <f aca="false">IF(N65&lt;&gt;"",IF(N57="液态 Liquid",N65/N32*O27,N65/N32*N27),"")</f>
        <v>43415.2524958143</v>
      </c>
      <c r="O70" s="507"/>
      <c r="P70" s="507" t="n">
        <f aca="false">IF(P65&lt;&gt;"",IF(P57="液态 Liquid",P65/P32*Q27,P65/P32*P27),"")</f>
        <v>86737.2411584881</v>
      </c>
      <c r="Q70" s="507"/>
      <c r="R70" s="507" t="n">
        <f aca="false">IF(R65&lt;&gt;"",IF(R57="液态 Liquid",R65/R32*S27,R65/R32*R27),"")</f>
        <v>11951.1165052632</v>
      </c>
      <c r="S70" s="507"/>
      <c r="T70" s="507" t="n">
        <f aca="false">IF(T65&lt;&gt;"",IF(T57="液态 Liquid",T65/T32*U27,T65/T32*T27),"")</f>
        <v>11951.1165052632</v>
      </c>
      <c r="U70" s="507"/>
      <c r="V70" s="507" t="n">
        <f aca="false">IF(V65&lt;&gt;"",IF(V57="液态 Liquid",V65/V32*W27,V65/V32*V27),"")</f>
        <v>12056.3965642105</v>
      </c>
      <c r="W70" s="507"/>
      <c r="X70" s="507" t="n">
        <f aca="false">IF(X65&lt;&gt;"",IF(X57="液态 Liquid",X65/X32*Y27,X65/X32*X27),"")</f>
        <v>13953.9852126316</v>
      </c>
      <c r="Y70" s="507"/>
      <c r="Z70" s="507" t="n">
        <f aca="false">IF(Z65&lt;&gt;"",IF(Z57="液态 Liquid",Z65/Z32*AA27,Z65/Z32*Z27),"")</f>
        <v>10715.984806701</v>
      </c>
      <c r="AA70" s="507"/>
      <c r="AB70" s="687" t="n">
        <f aca="false">IF(AB65&lt;&gt;"",IF(AB57="液态 Liquid",AB65/AB32*AC27,AB65/AB32*AB27),"")</f>
        <v>11912.2587203484</v>
      </c>
      <c r="AC70" s="687"/>
      <c r="AD70" s="507" t="n">
        <f aca="false">IF(AD65&lt;&gt;"",IF(AD57="液态 Liquid",AD65/AD32*AE27,AD65/AD32*AD27),"")</f>
        <v>234.615540338903</v>
      </c>
      <c r="AE70" s="507"/>
      <c r="AF70" s="507" t="n">
        <f aca="false">IF(AF65&lt;&gt;"",IF(AF57="液态 Liquid",AF65/AF32*AG27,AF65/AF32*AF27),"")</f>
        <v>34432.4541349396</v>
      </c>
      <c r="AG70" s="507"/>
      <c r="AH70" s="507" t="n">
        <f aca="false">IF(AH65&lt;&gt;"",IF(AH57="液态 Liquid",AH65/AH32*AI27,AH65/AH32*AH27),"")</f>
        <v>47533.3905457367</v>
      </c>
      <c r="AI70" s="507"/>
      <c r="AJ70" s="509" t="e">
        <f aca="false">IF(AJ65&lt;&gt;"",IF(AJ57="液态 Liquid",AJ65/AJ32*AK27,AJ65/AJ32*AJ27),"")</f>
        <v>#DIV/0!</v>
      </c>
      <c r="AK70" s="509"/>
      <c r="AL70" s="507" t="e">
        <f aca="false">IF(AL65&lt;&gt;"",IF(AL57="液态 Liquid",AL65/AL32*AM27,AL65/AL32*AL27),"")</f>
        <v>#VALUE!</v>
      </c>
      <c r="AM70" s="507"/>
      <c r="AN70" s="507" t="e">
        <f aca="false">IF(AN65&lt;&gt;"",IF(AN57="液态 Liquid",AN65/AN32*AO27,AN65/AN32*AN27),"")</f>
        <v>#VALUE!</v>
      </c>
      <c r="AO70" s="507"/>
      <c r="AP70" s="507" t="e">
        <f aca="false">IF(AP65&lt;&gt;"",IF(AP57="液态 Liquid",AP65/AP32*AQ27,AP65/AP32*AP27),"")</f>
        <v>#VALUE!</v>
      </c>
      <c r="AQ70" s="507"/>
      <c r="AR70" s="507" t="e">
        <f aca="false">IF(AR65&lt;&gt;"",IF(AR57="液态 Liquid",AR65/AR32*AS27,AR65/AR32*AR27),"")</f>
        <v>#VALUE!</v>
      </c>
      <c r="AS70" s="507"/>
      <c r="AT70" s="507" t="e">
        <f aca="false">IF(AT65&lt;&gt;"",IF(AT57="液态 Liquid",AT65/AT32*AU27,AT65/AT32*AT27),"")</f>
        <v>#VALUE!</v>
      </c>
      <c r="AU70" s="507"/>
      <c r="AV70" s="507" t="e">
        <f aca="false">IF(AV65&lt;&gt;"",IF(AV57="液态 Liquid",AV65/AV32*AW27,AV65/AV32*AV27),"")</f>
        <v>#VALUE!</v>
      </c>
      <c r="AW70" s="507"/>
      <c r="AX70" s="507" t="e">
        <f aca="false">IF(AX65&lt;&gt;"",IF(AX57="液态 Liquid",AX65/AX32*AY27,AX65/AX32*AX27),"")</f>
        <v>#VALUE!</v>
      </c>
      <c r="AY70" s="507"/>
      <c r="AZ70" s="507" t="e">
        <f aca="false">IF(AZ65&lt;&gt;"",IF(AZ57="液态 Liquid",AZ65/AZ32*BA27,AZ65/AZ32*AZ27),"")</f>
        <v>#VALUE!</v>
      </c>
      <c r="BA70" s="507"/>
      <c r="BB70" s="507" t="n">
        <f aca="false">IF(BB65&lt;&gt;"",IF(BB57="液态 Liquid",BB65/BB32*BC27,BB65/BB32*BB27),"")</f>
        <v>18255.4683763751</v>
      </c>
      <c r="BC70" s="507"/>
      <c r="BD70" s="507" t="str">
        <f aca="false">IF(BD65&lt;&gt;"",IF(BD57="液态 Liquid",BD65/BD32*BE27,BD65/BD32*BD27),"")</f>
        <v/>
      </c>
      <c r="BE70" s="507"/>
      <c r="BF70" s="507" t="str">
        <f aca="false">IF(BF65&lt;&gt;"",IF(BF57="液态 Liquid",BF65/BF32*BG27,BF65/BF32*BF27),"")</f>
        <v/>
      </c>
      <c r="BG70" s="507"/>
      <c r="BH70" s="507" t="n">
        <f aca="false">IF(BH65&lt;&gt;"",IF(BH57="液态 Liquid",BH65/BH32*BI27,BH65/BH32*BH27),"")</f>
        <v>55083.2466011816</v>
      </c>
      <c r="BI70" s="507"/>
      <c r="BJ70" s="507" t="str">
        <f aca="false">IF(BJ65&lt;&gt;"",IF(BJ57="液态 Liquid",BJ65/BJ32*BK27,BJ65/BJ32*BJ27),"")</f>
        <v/>
      </c>
      <c r="BK70" s="507"/>
      <c r="BL70" s="507" t="str">
        <f aca="false">IF(BL65&lt;&gt;"",IF(BL57="液态 Liquid",BL65/BL32*BM27,BL65/BL32*BL27),"")</f>
        <v/>
      </c>
      <c r="BM70" s="507"/>
      <c r="BN70" s="507" t="str">
        <f aca="false">IF(BN65&lt;&gt;"",IF(BN57="液态 Liquid",BN65/BN32*BO27,BN65/BN32*BN27),"")</f>
        <v/>
      </c>
      <c r="BO70" s="507"/>
      <c r="BP70" s="507" t="str">
        <f aca="false">IF(BP65&lt;&gt;"",IF(BP57="液态 Liquid",BP65/BP32*BQ27,BP65/BP32*BP27),"")</f>
        <v/>
      </c>
      <c r="BQ70" s="507"/>
      <c r="BR70" s="507" t="str">
        <f aca="false">IF(BR65&lt;&gt;"",IF(BR57="液态 Liquid",BR65/BR32*BS27,BR65/BR32*BR27),"")</f>
        <v/>
      </c>
      <c r="BS70" s="507"/>
      <c r="BT70" s="507" t="str">
        <f aca="false">IF(BT65&lt;&gt;"",IF(BT57="液态 Liquid",BT65/BT32*BU27,BT65/BT32*BT27),"")</f>
        <v/>
      </c>
      <c r="BU70" s="507"/>
      <c r="BV70" s="507" t="str">
        <f aca="false">IF(BV65&lt;&gt;"",IF(BV57="液态 Liquid",BV65/BV32*BW27,BV65/BV32*BV27),"")</f>
        <v/>
      </c>
      <c r="BW70" s="507"/>
      <c r="BX70" s="507" t="str">
        <f aca="false">IF(BX65&lt;&gt;"",IF(BX57="液态 Liquid",BX65/BX32*BY27,BX65/BX32*BX27),"")</f>
        <v/>
      </c>
      <c r="BY70" s="507"/>
      <c r="BZ70" s="507" t="str">
        <f aca="false">IF(BZ65&lt;&gt;"",IF(BZ57="液态 Liquid",BZ65/BZ32*CA27,BZ65/BZ32*BZ27),"")</f>
        <v/>
      </c>
      <c r="CA70" s="507"/>
      <c r="CB70" s="507" t="str">
        <f aca="false">IF(CB65&lt;&gt;"",IF(CB57="液态 Liquid",CB65/CB32*CC27,CB65/CB32*CB27),"")</f>
        <v/>
      </c>
      <c r="CC70" s="507"/>
      <c r="CD70" s="507" t="str">
        <f aca="false">IF(CD65&lt;&gt;"",IF(CD57="液态 Liquid",CD65/CD32*CE27,CD65/CD32*CD27),"")</f>
        <v/>
      </c>
      <c r="CE70" s="507"/>
      <c r="CF70" s="507" t="str">
        <f aca="false">IF(CF65&lt;&gt;"",IF(CF57="液态 Liquid",CF65/CF32*CG27,CF65/CF32*CF27),"")</f>
        <v/>
      </c>
      <c r="CG70" s="507"/>
      <c r="CH70" s="507" t="str">
        <f aca="false">IF(CH65&lt;&gt;"",IF(CH57="液态 Liquid",CH65/CH32*CI27,CH65/CH32*CH27),"")</f>
        <v/>
      </c>
      <c r="CI70" s="507"/>
      <c r="CJ70" s="507" t="str">
        <f aca="false">IF(CJ65&lt;&gt;"",IF(CJ57="液态 Liquid",CJ65/CJ32*CK27,CJ65/CJ32*CJ27),"")</f>
        <v/>
      </c>
      <c r="CK70" s="507"/>
      <c r="CL70" s="428"/>
    </row>
    <row r="71" s="608" customFormat="true" ht="15" hidden="false" customHeight="false" outlineLevel="0" collapsed="false">
      <c r="A71" s="608" t="s">
        <v>923</v>
      </c>
      <c r="B71" s="507" t="s">
        <v>924</v>
      </c>
      <c r="C71" s="507"/>
      <c r="D71" s="507" t="str">
        <f aca="false">IF(OR(D54="",D65=""),"",D65/D54*D52)</f>
        <v/>
      </c>
      <c r="E71" s="507"/>
      <c r="F71" s="507" t="str">
        <f aca="false">IF(OR(F54="",F65=""),"",F65/F54*F52)</f>
        <v/>
      </c>
      <c r="G71" s="507"/>
      <c r="H71" s="507" t="n">
        <f aca="false">IF(OR(H54="",H65=""),"",H65/H54*H52)</f>
        <v>46034.5342340714</v>
      </c>
      <c r="I71" s="507"/>
      <c r="J71" s="507" t="str">
        <f aca="false">IF(OR(J54="",J65=""),"",J65/J54*J52)</f>
        <v/>
      </c>
      <c r="K71" s="507"/>
      <c r="L71" s="507" t="e">
        <f aca="false">IF(OR(L54="",L65=""),"",L65/L54*L52)</f>
        <v>#DIV/0!</v>
      </c>
      <c r="M71" s="507"/>
      <c r="N71" s="507" t="e">
        <f aca="false">IF(OR(N54="",N65=""),"",N65/N54*N52)</f>
        <v>#VALUE!</v>
      </c>
      <c r="O71" s="507"/>
      <c r="P71" s="507" t="str">
        <f aca="false">IF(OR(P54="",P65=""),"",P65/P54*P52)</f>
        <v/>
      </c>
      <c r="Q71" s="507"/>
      <c r="R71" s="507" t="str">
        <f aca="false">IF(OR(R54="",R65=""),"",R65/R54*R52)</f>
        <v/>
      </c>
      <c r="S71" s="507"/>
      <c r="T71" s="507" t="str">
        <f aca="false">IF(OR(T54="",T65=""),"",T65/T54*T52)</f>
        <v/>
      </c>
      <c r="U71" s="507"/>
      <c r="V71" s="507" t="str">
        <f aca="false">IF(OR(V54="",V65=""),"",V65/V54*V52)</f>
        <v/>
      </c>
      <c r="W71" s="507"/>
      <c r="X71" s="507" t="str">
        <f aca="false">IF(OR(X54="",X65=""),"",X65/X54*X52)</f>
        <v/>
      </c>
      <c r="Y71" s="507"/>
      <c r="Z71" s="507" t="str">
        <f aca="false">IF(OR(Z54="",Z65=""),"",Z65/Z54*Z52)</f>
        <v/>
      </c>
      <c r="AA71" s="507"/>
      <c r="AB71" s="507" t="str">
        <f aca="false">IF(OR(AB54="",AB65=""),"",AB65/AB54*AB52)</f>
        <v/>
      </c>
      <c r="AC71" s="507"/>
      <c r="AD71" s="507" t="str">
        <f aca="false">IF(OR(AD54="",AD65=""),"",AD65/AD54*AD52)</f>
        <v/>
      </c>
      <c r="AE71" s="507"/>
      <c r="AF71" s="507" t="str">
        <f aca="false">IF(OR(AF54="",AF65=""),"",AF65/AF54*AF52)</f>
        <v/>
      </c>
      <c r="AG71" s="507"/>
      <c r="AH71" s="507" t="str">
        <f aca="false">IF(OR(AH54="",AH65=""),"",AH65/AH54*AH52)</f>
        <v/>
      </c>
      <c r="AI71" s="507"/>
      <c r="AJ71" s="509" t="n">
        <f aca="false">IF(OR(AJ54="",AJ65=""),"",AJ65/AJ54*AJ52)</f>
        <v>1982.79447094617</v>
      </c>
      <c r="AK71" s="509"/>
      <c r="AL71" s="507" t="e">
        <f aca="false">IF(OR(AL54="",AL65=""),"",AL65/AL54*AL52)</f>
        <v>#VALUE!</v>
      </c>
      <c r="AM71" s="507"/>
      <c r="AN71" s="507" t="e">
        <f aca="false">IF(OR(AN54="",AN65=""),"",AN65/AN54*AN52)</f>
        <v>#VALUE!</v>
      </c>
      <c r="AO71" s="507"/>
      <c r="AP71" s="507" t="e">
        <f aca="false">IF(OR(AP54="",AP65=""),"",AP65/AP54*AP52)</f>
        <v>#VALUE!</v>
      </c>
      <c r="AQ71" s="507"/>
      <c r="AR71" s="507" t="str">
        <f aca="false">IF(OR(AR54="",AR65=""),"",AR65/AR54*AR52)</f>
        <v/>
      </c>
      <c r="AS71" s="507"/>
      <c r="AT71" s="507" t="str">
        <f aca="false">IF(OR(AT54="",AT65=""),"",AT65/AT54*AT52)</f>
        <v/>
      </c>
      <c r="AU71" s="507"/>
      <c r="AV71" s="507" t="str">
        <f aca="false">IF(OR(AV54="",AV65=""),"",AV65/AV54*AV52)</f>
        <v/>
      </c>
      <c r="AW71" s="507"/>
      <c r="AX71" s="507" t="str">
        <f aca="false">IF(OR(AX54="",AX65=""),"",AX65/AX54*AX52)</f>
        <v/>
      </c>
      <c r="AY71" s="507"/>
      <c r="AZ71" s="507" t="str">
        <f aca="false">IF(OR(AZ54="",AZ65=""),"",AZ65/AZ54*AZ52)</f>
        <v/>
      </c>
      <c r="BA71" s="507"/>
      <c r="BB71" s="507" t="str">
        <f aca="false">IF(OR(BB54="",BB65=""),"",BB65/BB54*BB52)</f>
        <v/>
      </c>
      <c r="BC71" s="507"/>
      <c r="BD71" s="507" t="str">
        <f aca="false">IF(OR(BD54="",BD65=""),"",BD65/BD54*BD52)</f>
        <v/>
      </c>
      <c r="BE71" s="507"/>
      <c r="BF71" s="507" t="str">
        <f aca="false">IF(OR(BF54="",BF65=""),"",BF65/BF54*BF52)</f>
        <v/>
      </c>
      <c r="BG71" s="507"/>
      <c r="BH71" s="507" t="str">
        <f aca="false">IF(OR(BH54="",BH65=""),"",BH65/BH54*BH52)</f>
        <v/>
      </c>
      <c r="BI71" s="507"/>
      <c r="BJ71" s="507" t="str">
        <f aca="false">IF(OR(BJ54="",BJ65=""),"",BJ65/BJ54*BJ52)</f>
        <v/>
      </c>
      <c r="BK71" s="507"/>
      <c r="BL71" s="507" t="str">
        <f aca="false">IF(OR(BL54="",BL65=""),"",BL65/BL54*BL52)</f>
        <v/>
      </c>
      <c r="BM71" s="507"/>
      <c r="BN71" s="507" t="str">
        <f aca="false">IF(OR(BN54="",BN65=""),"",BN65/BN54*BN52)</f>
        <v/>
      </c>
      <c r="BO71" s="507"/>
      <c r="BP71" s="507" t="str">
        <f aca="false">IF(OR(BP54="",BP65=""),"",BP65/BP54*BP52)</f>
        <v/>
      </c>
      <c r="BQ71" s="507"/>
      <c r="BR71" s="507" t="str">
        <f aca="false">IF(OR(BR54="",BR65=""),"",BR65/BR54*BR52)</f>
        <v/>
      </c>
      <c r="BS71" s="507"/>
      <c r="BT71" s="507" t="str">
        <f aca="false">IF(OR(BT54="",BT65=""),"",BT65/BT54*BT52)</f>
        <v/>
      </c>
      <c r="BU71" s="507"/>
      <c r="BV71" s="507" t="str">
        <f aca="false">IF(OR(BV54="",BV65=""),"",BV65/BV54*BV52)</f>
        <v/>
      </c>
      <c r="BW71" s="507"/>
      <c r="BX71" s="507" t="str">
        <f aca="false">IF(OR(BX54="",BX65=""),"",BX65/BX54*BX52)</f>
        <v/>
      </c>
      <c r="BY71" s="507"/>
      <c r="BZ71" s="507" t="str">
        <f aca="false">IF(OR(BZ54="",BZ65=""),"",BZ65/BZ54*BZ52)</f>
        <v/>
      </c>
      <c r="CA71" s="507"/>
      <c r="CB71" s="507" t="str">
        <f aca="false">IF(OR(CB54="",CB65=""),"",CB65/CB54*CB52)</f>
        <v/>
      </c>
      <c r="CC71" s="507"/>
      <c r="CD71" s="507" t="str">
        <f aca="false">IF(OR(CD54="",CD65=""),"",CD65/CD54*CD52)</f>
        <v/>
      </c>
      <c r="CE71" s="507"/>
      <c r="CF71" s="507" t="str">
        <f aca="false">IF(OR(CF54="",CF65=""),"",CF65/CF54*CF52)</f>
        <v/>
      </c>
      <c r="CG71" s="507"/>
      <c r="CH71" s="507" t="str">
        <f aca="false">IF(OR(CH54="",CH65=""),"",CH65/CH54*CH52)</f>
        <v/>
      </c>
      <c r="CI71" s="507"/>
      <c r="CJ71" s="507" t="str">
        <f aca="false">IF(OR(CJ54="",CJ65=""),"",CJ65/CJ54*CJ52)</f>
        <v/>
      </c>
      <c r="CK71" s="507"/>
      <c r="CL71" s="428"/>
    </row>
    <row r="72" s="444" customFormat="true" ht="15" hidden="false" customHeight="false" outlineLevel="0" collapsed="false">
      <c r="A72" s="444" t="s">
        <v>277</v>
      </c>
      <c r="C72" s="397"/>
      <c r="D72" s="688" t="s">
        <v>925</v>
      </c>
      <c r="E72" s="597" t="s">
        <v>926</v>
      </c>
      <c r="F72" s="496"/>
      <c r="G72" s="496"/>
      <c r="H72" s="496"/>
      <c r="I72" s="496"/>
      <c r="J72" s="496"/>
      <c r="K72" s="496"/>
      <c r="L72" s="496"/>
      <c r="M72" s="496"/>
      <c r="N72" s="496"/>
      <c r="O72" s="496"/>
      <c r="P72" s="496"/>
      <c r="Q72" s="496"/>
      <c r="R72" s="496"/>
      <c r="S72" s="496"/>
      <c r="T72" s="496"/>
      <c r="U72" s="496"/>
      <c r="V72" s="689"/>
      <c r="W72" s="689"/>
      <c r="X72" s="689"/>
      <c r="Y72" s="689"/>
      <c r="Z72" s="689"/>
      <c r="AA72" s="689"/>
      <c r="AB72" s="689" t="s">
        <v>927</v>
      </c>
      <c r="AC72" s="689"/>
      <c r="AD72" s="689"/>
      <c r="AE72" s="689"/>
      <c r="AF72" s="689"/>
      <c r="AG72" s="689"/>
      <c r="AH72" s="689"/>
      <c r="AI72" s="689"/>
      <c r="AJ72" s="690"/>
      <c r="AK72" s="690"/>
      <c r="AL72" s="689"/>
      <c r="AM72" s="689"/>
      <c r="AN72" s="689"/>
      <c r="AO72" s="689"/>
      <c r="AP72" s="689"/>
      <c r="AQ72" s="689"/>
      <c r="AR72" s="689"/>
      <c r="AS72" s="689"/>
      <c r="AT72" s="689"/>
      <c r="AU72" s="689"/>
      <c r="AV72" s="689"/>
      <c r="AW72" s="689"/>
      <c r="AX72" s="689"/>
      <c r="AY72" s="689"/>
      <c r="AZ72" s="689"/>
      <c r="BA72" s="689"/>
      <c r="BB72" s="689"/>
      <c r="BC72" s="689"/>
      <c r="BD72" s="689"/>
      <c r="BE72" s="689"/>
      <c r="BF72" s="689"/>
      <c r="BG72" s="689"/>
      <c r="BH72" s="689"/>
      <c r="BI72" s="689"/>
      <c r="BJ72" s="689"/>
      <c r="BK72" s="689"/>
      <c r="BL72" s="689"/>
      <c r="BM72" s="689"/>
      <c r="BN72" s="689"/>
      <c r="BO72" s="689"/>
      <c r="BP72" s="689"/>
      <c r="BQ72" s="689"/>
      <c r="BR72" s="689"/>
      <c r="BS72" s="689"/>
      <c r="BT72" s="689"/>
      <c r="BU72" s="689"/>
      <c r="BV72" s="689"/>
      <c r="BW72" s="689"/>
      <c r="BX72" s="689"/>
      <c r="BY72" s="689"/>
      <c r="BZ72" s="689"/>
      <c r="CA72" s="689"/>
      <c r="CB72" s="689"/>
      <c r="CC72" s="689"/>
      <c r="CD72" s="689"/>
      <c r="CE72" s="689"/>
      <c r="CF72" s="689"/>
      <c r="CG72" s="689"/>
      <c r="CH72" s="689"/>
      <c r="CI72" s="689"/>
      <c r="CJ72" s="689"/>
      <c r="CK72" s="689"/>
      <c r="CL72" s="385"/>
    </row>
    <row r="73" customFormat="false" ht="15" hidden="false" customHeight="false" outlineLevel="0" collapsed="false">
      <c r="A73" s="691"/>
      <c r="B73" s="397" t="s">
        <v>896</v>
      </c>
      <c r="C73" s="397"/>
      <c r="D73" s="597" t="str">
        <f aca="false">IF(D54="",IF(D31="","动力故障",IF(D54&gt;D31,"动力故障","火灾")),"")</f>
        <v>动力故障</v>
      </c>
      <c r="E73" s="597"/>
      <c r="F73" s="691"/>
      <c r="G73" s="691"/>
      <c r="H73" s="692"/>
      <c r="I73" s="691"/>
      <c r="J73" s="691"/>
      <c r="K73" s="691"/>
      <c r="L73" s="693"/>
      <c r="M73" s="693"/>
      <c r="N73" s="693"/>
      <c r="O73" s="693"/>
      <c r="P73" s="691"/>
      <c r="Q73" s="691"/>
      <c r="R73" s="691"/>
      <c r="S73" s="691"/>
      <c r="T73" s="691"/>
      <c r="U73" s="691"/>
      <c r="V73" s="691"/>
      <c r="W73" s="691"/>
      <c r="X73" s="691"/>
      <c r="Y73" s="691"/>
      <c r="Z73" s="691"/>
      <c r="AA73" s="691"/>
      <c r="AB73" s="691"/>
      <c r="AC73" s="691"/>
      <c r="AD73" s="691"/>
      <c r="AE73" s="691"/>
      <c r="AF73" s="691"/>
      <c r="AG73" s="691"/>
      <c r="AH73" s="691"/>
      <c r="AI73" s="691"/>
      <c r="AJ73" s="694"/>
      <c r="AK73" s="694"/>
      <c r="AL73" s="691"/>
      <c r="AM73" s="691"/>
      <c r="AN73" s="691"/>
      <c r="AO73" s="691"/>
      <c r="AP73" s="691"/>
      <c r="AQ73" s="691"/>
      <c r="AR73" s="691"/>
      <c r="AS73" s="691"/>
      <c r="AT73" s="691"/>
      <c r="AU73" s="691"/>
      <c r="AV73" s="691"/>
      <c r="AW73" s="691"/>
      <c r="AX73" s="691"/>
      <c r="AY73" s="691"/>
      <c r="AZ73" s="691"/>
      <c r="BA73" s="691"/>
      <c r="BB73" s="691"/>
      <c r="BC73" s="691"/>
      <c r="BD73" s="691"/>
      <c r="BE73" s="691"/>
      <c r="BF73" s="691"/>
      <c r="BG73" s="691"/>
      <c r="BH73" s="691"/>
      <c r="BI73" s="691"/>
      <c r="BJ73" s="691"/>
      <c r="BK73" s="691"/>
      <c r="BL73" s="691"/>
      <c r="BM73" s="691"/>
      <c r="BN73" s="691"/>
      <c r="BO73" s="691"/>
      <c r="BP73" s="691"/>
      <c r="BQ73" s="691"/>
      <c r="BR73" s="691"/>
      <c r="BS73" s="691"/>
      <c r="BT73" s="691"/>
      <c r="BU73" s="691"/>
      <c r="BV73" s="691"/>
      <c r="BW73" s="691"/>
      <c r="BX73" s="691"/>
      <c r="BY73" s="691"/>
      <c r="BZ73" s="691"/>
      <c r="CA73" s="691"/>
      <c r="CB73" s="691"/>
      <c r="CC73" s="691"/>
      <c r="CD73" s="691"/>
      <c r="CE73" s="691"/>
      <c r="CF73" s="691"/>
      <c r="CG73" s="691"/>
      <c r="CH73" s="691"/>
      <c r="CI73" s="691"/>
      <c r="CJ73" s="691"/>
      <c r="CK73" s="691"/>
    </row>
    <row r="74" customFormat="false" ht="15" hidden="false" customHeight="false" outlineLevel="0" collapsed="false">
      <c r="A74" s="695" t="n">
        <f aca="false">[1]安全阀型号!$B8</f>
        <v>1</v>
      </c>
      <c r="B74" s="397" t="s">
        <v>858</v>
      </c>
      <c r="C74" s="397"/>
      <c r="D74" s="597" t="str">
        <f aca="false">IF(OR(D54&lt;&gt;"",D31&lt;&gt;""),IF(IF(D54="",0,D54)&gt;IF(D31="",0,D31),D42,D16),"")</f>
        <v>液态 Liquid</v>
      </c>
      <c r="E74" s="597"/>
      <c r="F74" s="696"/>
      <c r="G74" s="696"/>
      <c r="H74" s="697"/>
      <c r="J74" s="379"/>
      <c r="K74" s="379"/>
      <c r="P74" s="379"/>
      <c r="Q74" s="379"/>
    </row>
    <row r="75" customFormat="false" ht="15" hidden="false" customHeight="false" outlineLevel="0" collapsed="false">
      <c r="A75" s="695" t="n">
        <f aca="false">[1]安全阀型号!$B9</f>
        <v>1.5</v>
      </c>
      <c r="B75" s="397" t="s">
        <v>897</v>
      </c>
      <c r="C75" s="698"/>
      <c r="D75" s="699" t="n">
        <f aca="false">IF(OR(D54&lt;&gt;"",D31&lt;&gt;""),IF(IF(D54="",0,D54)&gt;IF(D31="",0,D31),D43,D12),"")</f>
        <v>185</v>
      </c>
      <c r="E75" s="597"/>
      <c r="F75" s="691"/>
      <c r="G75" s="691"/>
      <c r="H75" s="697"/>
      <c r="J75" s="379"/>
      <c r="K75" s="379"/>
      <c r="P75" s="379"/>
      <c r="Q75" s="379"/>
    </row>
    <row r="76" customFormat="false" ht="15" hidden="false" customHeight="false" outlineLevel="0" collapsed="false">
      <c r="A76" s="695" t="n">
        <f aca="false">[1]安全阀型号!$B10</f>
        <v>2</v>
      </c>
      <c r="B76" s="633" t="s">
        <v>928</v>
      </c>
      <c r="C76" s="544"/>
      <c r="D76" s="700" t="n">
        <f aca="false">IF(OR(D54&lt;&gt;"",D31&lt;&gt;""),MAX(D54,D31),"")</f>
        <v>2989.49480798739</v>
      </c>
      <c r="E76" s="700"/>
      <c r="F76" s="696"/>
      <c r="G76" s="696"/>
      <c r="H76" s="697"/>
      <c r="J76" s="379"/>
      <c r="K76" s="379"/>
      <c r="P76" s="379"/>
      <c r="Q76" s="379"/>
    </row>
    <row r="77" customFormat="false" ht="15" hidden="false" customHeight="false" outlineLevel="0" collapsed="false">
      <c r="A77" s="695" t="n">
        <f aca="false">[1]安全阀型号!$B11</f>
        <v>3</v>
      </c>
      <c r="B77" s="637" t="s">
        <v>899</v>
      </c>
      <c r="C77" s="641"/>
      <c r="D77" s="542" t="n">
        <f aca="false">IF(D76&lt;&gt;"",SQRT(4*D76/3.14),"")</f>
        <v>61.7112116292353</v>
      </c>
      <c r="E77" s="542"/>
      <c r="F77" s="691"/>
      <c r="G77" s="691"/>
      <c r="H77" s="701"/>
      <c r="J77" s="379"/>
      <c r="K77" s="379"/>
      <c r="P77" s="379"/>
      <c r="Q77" s="379"/>
    </row>
    <row r="78" customFormat="false" ht="15" hidden="false" customHeight="false" outlineLevel="0" collapsed="false">
      <c r="A78" s="695" t="n">
        <f aca="false">[1]安全阀型号!$B12</f>
        <v>4</v>
      </c>
      <c r="B78" s="641" t="s">
        <v>900</v>
      </c>
      <c r="C78" s="651"/>
      <c r="D78" s="642" t="s">
        <v>901</v>
      </c>
      <c r="E78" s="642"/>
      <c r="J78" s="379"/>
      <c r="K78" s="379"/>
      <c r="P78" s="379"/>
      <c r="Q78" s="379"/>
    </row>
    <row r="79" customFormat="false" ht="15" hidden="false" customHeight="false" outlineLevel="0" collapsed="false">
      <c r="A79" s="695" t="n">
        <f aca="false">[1]安全阀型号!$B13</f>
        <v>6</v>
      </c>
      <c r="B79" s="651" t="s">
        <v>913</v>
      </c>
      <c r="C79" s="661"/>
      <c r="D79" s="652" t="n">
        <v>4</v>
      </c>
      <c r="E79" s="652"/>
      <c r="J79" s="379"/>
      <c r="K79" s="379"/>
      <c r="P79" s="379"/>
      <c r="Q79" s="379"/>
    </row>
    <row r="80" customFormat="false" ht="15" hidden="false" customHeight="false" outlineLevel="0" collapsed="false">
      <c r="A80" s="695" t="n">
        <f aca="false">[1]安全阀型号!$B14</f>
        <v>8</v>
      </c>
      <c r="B80" s="661" t="s">
        <v>914</v>
      </c>
      <c r="C80" s="668"/>
      <c r="D80" s="459" t="n">
        <v>6</v>
      </c>
      <c r="E80" s="459"/>
      <c r="J80" s="379"/>
      <c r="K80" s="379"/>
      <c r="P80" s="379"/>
      <c r="Q80" s="379"/>
    </row>
    <row r="81" customFormat="false" ht="15" hidden="false" customHeight="false" outlineLevel="0" collapsed="false">
      <c r="A81" s="695" t="n">
        <f aca="false">[1]安全阀型号!$B15</f>
        <v>10</v>
      </c>
      <c r="B81" s="668" t="s">
        <v>915</v>
      </c>
      <c r="C81" s="698"/>
      <c r="D81" s="669" t="n">
        <f aca="false">IF(D82&lt;&gt;"",SQRT(D82*4/3.14),"")</f>
        <v>72.4115977620012</v>
      </c>
      <c r="E81" s="669"/>
      <c r="J81" s="379"/>
      <c r="K81" s="379"/>
      <c r="P81" s="379"/>
      <c r="Q81" s="379"/>
    </row>
    <row r="82" customFormat="false" ht="15" hidden="false" customHeight="false" outlineLevel="0" collapsed="false">
      <c r="A82" s="695"/>
      <c r="B82" s="633" t="s">
        <v>916</v>
      </c>
      <c r="C82" s="390"/>
      <c r="D82" s="675" t="n">
        <f aca="false">IF(D78&lt;&gt;"",VLOOKUP(D$78,[1]安全阀型号!$B$19:$C$32,2,FALSE()),"")</f>
        <v>4116.1</v>
      </c>
      <c r="E82" s="675"/>
      <c r="J82" s="379"/>
      <c r="K82" s="379"/>
      <c r="P82" s="379"/>
      <c r="Q82" s="379"/>
    </row>
    <row r="83" customFormat="false" ht="15" hidden="false" customHeight="false" outlineLevel="0" collapsed="false">
      <c r="B83" s="397" t="s">
        <v>917</v>
      </c>
      <c r="C83" s="397"/>
      <c r="D83" s="702" t="s">
        <v>929</v>
      </c>
      <c r="E83" s="703"/>
      <c r="J83" s="379"/>
      <c r="K83" s="379"/>
      <c r="P83" s="379"/>
      <c r="Q83" s="379"/>
    </row>
    <row r="84" customFormat="false" ht="15" hidden="false" customHeight="false" outlineLevel="0" collapsed="false">
      <c r="B84" s="397" t="s">
        <v>920</v>
      </c>
      <c r="C84" s="397"/>
      <c r="D84" s="683" t="n">
        <f aca="false">IF(D79&lt;&gt;"",VLOOKUP(D79*1,[1]安全阀型号!$B$6:$C$15,2),"")</f>
        <v>100</v>
      </c>
      <c r="E84" s="683"/>
      <c r="J84" s="379"/>
      <c r="K84" s="379"/>
      <c r="P84" s="379"/>
      <c r="Q84" s="379"/>
    </row>
    <row r="85" customFormat="false" ht="15" hidden="false" customHeight="false" outlineLevel="0" collapsed="false">
      <c r="B85" s="397" t="s">
        <v>921</v>
      </c>
      <c r="C85" s="397"/>
      <c r="D85" s="683" t="n">
        <f aca="false">IF(D80&lt;&gt;"",VLOOKUP(D$80*1,[1]安全阀型号!$B$6:$C$15,2),"")</f>
        <v>150</v>
      </c>
      <c r="E85" s="683"/>
      <c r="J85" s="379"/>
      <c r="K85" s="379"/>
      <c r="P85" s="379"/>
      <c r="Q85" s="379"/>
    </row>
    <row r="86" customFormat="false" ht="15" hidden="false" customHeight="false" outlineLevel="0" collapsed="false">
      <c r="B86" s="397" t="s">
        <v>629</v>
      </c>
      <c r="D86" s="597" t="e">
        <f aca="false">IF(OR(D76&lt;&gt;"",D82&lt;&gt;""),IF(OR(D76&gt;D82,AND(RIGHT(D21,2)="蒸汽",D79&lt;0.75)),"请重新核算","核算通过"),"")</f>
        <v>#VALUE!</v>
      </c>
      <c r="E86" s="597"/>
      <c r="J86" s="379"/>
      <c r="K86" s="379"/>
      <c r="M86" s="379"/>
      <c r="O86" s="379"/>
      <c r="P86" s="379"/>
      <c r="Q86" s="379"/>
    </row>
    <row r="87" customFormat="false" ht="15" hidden="false" customHeight="false" outlineLevel="0" collapsed="false">
      <c r="D87" s="704"/>
      <c r="E87" s="704"/>
      <c r="J87" s="379"/>
      <c r="K87" s="379"/>
      <c r="M87" s="379"/>
      <c r="O87" s="379"/>
      <c r="P87" s="379"/>
      <c r="Q87" s="379"/>
    </row>
    <row r="88" customFormat="false" ht="15" hidden="false" customHeight="false" outlineLevel="0" collapsed="false">
      <c r="J88" s="379"/>
      <c r="K88" s="379"/>
      <c r="M88" s="379"/>
      <c r="O88" s="379"/>
      <c r="P88" s="379"/>
      <c r="Q88" s="379"/>
    </row>
    <row r="89" customFormat="false" ht="15" hidden="false" customHeight="false" outlineLevel="0" collapsed="false">
      <c r="J89" s="379"/>
      <c r="K89" s="379"/>
      <c r="M89" s="379"/>
      <c r="O89" s="379"/>
      <c r="P89" s="379"/>
      <c r="Q89" s="379"/>
    </row>
    <row r="90" customFormat="false" ht="15" hidden="false" customHeight="false" outlineLevel="0" collapsed="false">
      <c r="J90" s="379"/>
      <c r="K90" s="379"/>
      <c r="M90" s="379"/>
      <c r="O90" s="379"/>
      <c r="P90" s="379"/>
      <c r="Q90" s="379"/>
    </row>
    <row r="91" customFormat="false" ht="15" hidden="false" customHeight="false" outlineLevel="0" collapsed="false">
      <c r="J91" s="379"/>
      <c r="K91" s="379"/>
      <c r="M91" s="379"/>
      <c r="O91" s="379"/>
      <c r="P91" s="379"/>
      <c r="Q91" s="379"/>
    </row>
    <row r="92" customFormat="false" ht="15" hidden="false" customHeight="false" outlineLevel="0" collapsed="false">
      <c r="J92" s="379"/>
      <c r="K92" s="379"/>
      <c r="M92" s="379"/>
      <c r="O92" s="379"/>
      <c r="P92" s="379"/>
      <c r="Q92" s="379"/>
    </row>
    <row r="93" customFormat="false" ht="15" hidden="false" customHeight="false" outlineLevel="0" collapsed="false">
      <c r="J93" s="379"/>
      <c r="K93" s="379"/>
      <c r="M93" s="379"/>
      <c r="O93" s="379"/>
      <c r="P93" s="379"/>
      <c r="Q93" s="379"/>
    </row>
    <row r="94" customFormat="false" ht="15" hidden="false" customHeight="false" outlineLevel="0" collapsed="false">
      <c r="J94" s="379"/>
      <c r="K94" s="379"/>
      <c r="M94" s="379"/>
      <c r="O94" s="379"/>
      <c r="P94" s="379"/>
      <c r="Q94" s="379"/>
    </row>
    <row r="95" customFormat="false" ht="15" hidden="false" customHeight="false" outlineLevel="0" collapsed="false">
      <c r="J95" s="379"/>
      <c r="K95" s="379"/>
      <c r="M95" s="379"/>
      <c r="O95" s="379"/>
      <c r="P95" s="379"/>
      <c r="Q95" s="379"/>
    </row>
    <row r="96" customFormat="false" ht="15" hidden="false" customHeight="false" outlineLevel="0" collapsed="false">
      <c r="J96" s="379"/>
      <c r="K96" s="379"/>
      <c r="M96" s="379"/>
      <c r="O96" s="379"/>
      <c r="P96" s="379"/>
      <c r="Q96" s="379"/>
    </row>
    <row r="97" customFormat="false" ht="15" hidden="false" customHeight="false" outlineLevel="0" collapsed="false">
      <c r="J97" s="379"/>
      <c r="K97" s="379"/>
      <c r="M97" s="379"/>
      <c r="O97" s="379"/>
      <c r="P97" s="379"/>
      <c r="Q97" s="379"/>
    </row>
    <row r="98" customFormat="false" ht="15" hidden="false" customHeight="false" outlineLevel="0" collapsed="false">
      <c r="J98" s="379"/>
      <c r="K98" s="379"/>
      <c r="M98" s="379"/>
      <c r="O98" s="379"/>
      <c r="P98" s="379"/>
      <c r="Q98" s="379"/>
    </row>
    <row r="99" customFormat="false" ht="15" hidden="false" customHeight="false" outlineLevel="0" collapsed="false">
      <c r="J99" s="379"/>
      <c r="K99" s="379"/>
      <c r="M99" s="379"/>
      <c r="O99" s="379"/>
      <c r="P99" s="379"/>
      <c r="Q99" s="379"/>
    </row>
    <row r="100" customFormat="false" ht="15" hidden="false" customHeight="false" outlineLevel="0" collapsed="false">
      <c r="J100" s="379"/>
      <c r="K100" s="379"/>
      <c r="M100" s="379"/>
      <c r="O100" s="379"/>
      <c r="P100" s="379"/>
      <c r="Q100" s="379"/>
    </row>
    <row r="101" customFormat="false" ht="15" hidden="false" customHeight="false" outlineLevel="0" collapsed="false">
      <c r="J101" s="379"/>
      <c r="K101" s="379"/>
      <c r="M101" s="379"/>
      <c r="O101" s="379"/>
      <c r="P101" s="379"/>
      <c r="Q101" s="379"/>
    </row>
    <row r="102" customFormat="false" ht="15" hidden="false" customHeight="false" outlineLevel="0" collapsed="false">
      <c r="J102" s="379"/>
      <c r="K102" s="379"/>
      <c r="M102" s="379"/>
      <c r="O102" s="379"/>
      <c r="P102" s="379"/>
      <c r="Q102" s="379"/>
    </row>
    <row r="103" customFormat="false" ht="15" hidden="false" customHeight="false" outlineLevel="0" collapsed="false">
      <c r="J103" s="379"/>
      <c r="K103" s="379"/>
      <c r="M103" s="379"/>
      <c r="O103" s="379"/>
      <c r="P103" s="379"/>
      <c r="Q103" s="379"/>
    </row>
    <row r="104" customFormat="false" ht="15" hidden="false" customHeight="false" outlineLevel="0" collapsed="false">
      <c r="J104" s="379"/>
      <c r="K104" s="379"/>
      <c r="M104" s="379"/>
      <c r="O104" s="379"/>
      <c r="P104" s="379"/>
      <c r="Q104" s="379"/>
    </row>
    <row r="105" customFormat="false" ht="15" hidden="false" customHeight="false" outlineLevel="0" collapsed="false">
      <c r="J105" s="379"/>
      <c r="K105" s="379"/>
      <c r="M105" s="379"/>
      <c r="O105" s="379"/>
      <c r="P105" s="379"/>
      <c r="Q105" s="379"/>
    </row>
    <row r="106" customFormat="false" ht="15" hidden="false" customHeight="false" outlineLevel="0" collapsed="false">
      <c r="J106" s="379"/>
      <c r="K106" s="379"/>
      <c r="M106" s="379"/>
      <c r="O106" s="379"/>
      <c r="P106" s="379"/>
      <c r="Q106" s="379"/>
    </row>
    <row r="107" customFormat="false" ht="15" hidden="false" customHeight="false" outlineLevel="0" collapsed="false">
      <c r="J107" s="379"/>
      <c r="K107" s="379"/>
      <c r="M107" s="379"/>
      <c r="O107" s="379"/>
      <c r="P107" s="379"/>
      <c r="Q107" s="379"/>
    </row>
    <row r="108" customFormat="false" ht="15" hidden="false" customHeight="false" outlineLevel="0" collapsed="false">
      <c r="J108" s="379"/>
      <c r="K108" s="379"/>
      <c r="M108" s="379"/>
      <c r="O108" s="379"/>
      <c r="P108" s="379"/>
      <c r="Q108" s="379"/>
    </row>
    <row r="109" customFormat="false" ht="15" hidden="false" customHeight="false" outlineLevel="0" collapsed="false">
      <c r="J109" s="379"/>
      <c r="K109" s="379"/>
      <c r="M109" s="379"/>
      <c r="O109" s="379"/>
      <c r="P109" s="379"/>
      <c r="Q109" s="379"/>
    </row>
    <row r="110" customFormat="false" ht="15" hidden="false" customHeight="false" outlineLevel="0" collapsed="false">
      <c r="J110" s="379"/>
      <c r="K110" s="379"/>
      <c r="M110" s="379"/>
      <c r="O110" s="379"/>
      <c r="P110" s="379"/>
      <c r="Q110" s="379"/>
    </row>
    <row r="111" customFormat="false" ht="15" hidden="false" customHeight="false" outlineLevel="0" collapsed="false">
      <c r="J111" s="379"/>
      <c r="K111" s="379"/>
      <c r="M111" s="379"/>
      <c r="O111" s="379"/>
      <c r="P111" s="379"/>
      <c r="Q111" s="379"/>
    </row>
    <row r="112" customFormat="false" ht="15" hidden="false" customHeight="false" outlineLevel="0" collapsed="false">
      <c r="J112" s="379"/>
      <c r="K112" s="379"/>
      <c r="M112" s="379"/>
      <c r="O112" s="379"/>
      <c r="P112" s="379"/>
      <c r="Q112" s="379"/>
    </row>
    <row r="113" customFormat="false" ht="15" hidden="false" customHeight="false" outlineLevel="0" collapsed="false">
      <c r="J113" s="379"/>
      <c r="K113" s="379"/>
      <c r="M113" s="379"/>
      <c r="O113" s="379"/>
      <c r="P113" s="379"/>
      <c r="Q113" s="379"/>
    </row>
    <row r="114" customFormat="false" ht="15" hidden="false" customHeight="false" outlineLevel="0" collapsed="false">
      <c r="J114" s="379"/>
      <c r="K114" s="379"/>
      <c r="M114" s="379"/>
      <c r="O114" s="379"/>
      <c r="P114" s="379"/>
      <c r="Q114" s="379"/>
    </row>
    <row r="115" customFormat="false" ht="15" hidden="false" customHeight="false" outlineLevel="0" collapsed="false">
      <c r="J115" s="379"/>
      <c r="K115" s="379"/>
      <c r="M115" s="379"/>
      <c r="O115" s="379"/>
      <c r="P115" s="379"/>
      <c r="Q115" s="379"/>
    </row>
    <row r="116" customFormat="false" ht="15" hidden="false" customHeight="false" outlineLevel="0" collapsed="false">
      <c r="J116" s="379"/>
      <c r="K116" s="379"/>
      <c r="M116" s="379"/>
      <c r="O116" s="379"/>
      <c r="P116" s="379"/>
      <c r="Q116" s="379"/>
    </row>
    <row r="117" customFormat="false" ht="15" hidden="false" customHeight="false" outlineLevel="0" collapsed="false">
      <c r="J117" s="379"/>
      <c r="K117" s="379"/>
      <c r="M117" s="379"/>
      <c r="O117" s="379"/>
      <c r="P117" s="379"/>
      <c r="Q117" s="379"/>
    </row>
    <row r="118" customFormat="false" ht="15" hidden="false" customHeight="false" outlineLevel="0" collapsed="false">
      <c r="J118" s="379"/>
      <c r="K118" s="379"/>
      <c r="M118" s="379"/>
      <c r="O118" s="379"/>
      <c r="P118" s="379"/>
      <c r="Q118" s="379"/>
    </row>
  </sheetData>
  <mergeCells count="198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B3:C3"/>
    <mergeCell ref="D3:E3"/>
    <mergeCell ref="F3:G3"/>
    <mergeCell ref="H3:I3"/>
    <mergeCell ref="J3:K3"/>
    <mergeCell ref="L3:M3"/>
    <mergeCell ref="N3:O3"/>
    <mergeCell ref="P3:Q3"/>
    <mergeCell ref="R3:S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F3:BG3"/>
    <mergeCell ref="BH3:BI3"/>
    <mergeCell ref="BJ3:BK3"/>
    <mergeCell ref="BL3:BM3"/>
    <mergeCell ref="BN3:BO3"/>
    <mergeCell ref="BP3:BQ3"/>
    <mergeCell ref="BR3:BS3"/>
    <mergeCell ref="BT3:BU3"/>
    <mergeCell ref="BV3:BW3"/>
    <mergeCell ref="BX3:BY3"/>
    <mergeCell ref="BZ3:CA3"/>
    <mergeCell ref="CB3:CC3"/>
    <mergeCell ref="CD3:CE3"/>
    <mergeCell ref="CF3:CG3"/>
    <mergeCell ref="CH3:CI3"/>
    <mergeCell ref="CJ3:CK3"/>
    <mergeCell ref="B4:C4"/>
    <mergeCell ref="D4:E4"/>
    <mergeCell ref="F4:G4"/>
    <mergeCell ref="H4:I4"/>
    <mergeCell ref="J4:K4"/>
    <mergeCell ref="L4:M4"/>
    <mergeCell ref="N4:O4"/>
    <mergeCell ref="P4:Q4"/>
    <mergeCell ref="R4:S4"/>
    <mergeCell ref="T4:U4"/>
    <mergeCell ref="V4:W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BF4:BG4"/>
    <mergeCell ref="BH4:BI4"/>
    <mergeCell ref="BJ4:BK4"/>
    <mergeCell ref="BL4:BM4"/>
    <mergeCell ref="BN4:BO4"/>
    <mergeCell ref="BP4:BQ4"/>
    <mergeCell ref="BR4:BS4"/>
    <mergeCell ref="BT4:BU4"/>
    <mergeCell ref="BV4:BW4"/>
    <mergeCell ref="BX4:BY4"/>
    <mergeCell ref="BZ4:CA4"/>
    <mergeCell ref="CB4:CC4"/>
    <mergeCell ref="CD4:CE4"/>
    <mergeCell ref="CF4:CG4"/>
    <mergeCell ref="CH4:CI4"/>
    <mergeCell ref="CJ4:CK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V5:BW5"/>
    <mergeCell ref="BX5:BY5"/>
    <mergeCell ref="BZ5:CA5"/>
    <mergeCell ref="CB5:CC5"/>
    <mergeCell ref="CD5:CE5"/>
    <mergeCell ref="CF5:CG5"/>
    <mergeCell ref="CH5:CI5"/>
    <mergeCell ref="CJ5:CK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V10:W10"/>
    <mergeCell ref="X10:Y10"/>
    <mergeCell ref="Z10:AA10"/>
    <mergeCell ref="AB10:AC10"/>
    <mergeCell ref="AD10:AE10"/>
    <mergeCell ref="AF10:AG10"/>
    <mergeCell ref="AH10:AI10"/>
    <mergeCell ref="AJ10:AK10"/>
    <mergeCell ref="AL10:AM10"/>
    <mergeCell ref="AN10:AO10"/>
    <mergeCell ref="AP10:AQ10"/>
    <mergeCell ref="AR10:AS10"/>
    <mergeCell ref="AT10:AU10"/>
    <mergeCell ref="AV10:AW10"/>
    <mergeCell ref="AX10:AY10"/>
    <mergeCell ref="AZ10:BA10"/>
    <mergeCell ref="BB10:BC10"/>
    <mergeCell ref="BD10:BE10"/>
    <mergeCell ref="BF10:BG10"/>
    <mergeCell ref="BH10:BI10"/>
    <mergeCell ref="BJ10:BK10"/>
    <mergeCell ref="BL10:BM10"/>
    <mergeCell ref="BN10:BO10"/>
    <mergeCell ref="BP10:BQ10"/>
    <mergeCell ref="BR10:BS10"/>
    <mergeCell ref="BT10:BU10"/>
    <mergeCell ref="BV10:BW10"/>
    <mergeCell ref="BX10:BY10"/>
    <mergeCell ref="BZ10:CA10"/>
    <mergeCell ref="CB10:CC10"/>
    <mergeCell ref="CD10:CE10"/>
    <mergeCell ref="CF10:CG10"/>
    <mergeCell ref="CH10:CI10"/>
    <mergeCell ref="CJ10:CK10"/>
    <mergeCell ref="B11:C11"/>
    <mergeCell ref="D11:E11"/>
    <mergeCell ref="F11:G11"/>
    <mergeCell ref="H11:I11"/>
    <mergeCell ref="J11:K11"/>
    <mergeCell ref="L11:M11"/>
    <mergeCell ref="N11:O11"/>
    <mergeCell ref="P11:Q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 ref="BJ12:BK12"/>
    <mergeCell ref="BL12:BM12"/>
    <mergeCell ref="BN12:BO12"/>
    <mergeCell ref="BP12:BQ12"/>
    <mergeCell ref="BR12:BS12"/>
    <mergeCell ref="BT12:BU12"/>
    <mergeCell ref="BV12:BW12"/>
    <mergeCell ref="BX12:BY12"/>
    <mergeCell ref="BZ12:CA12"/>
    <mergeCell ref="CB12:CC12"/>
    <mergeCell ref="CD12:CE12"/>
    <mergeCell ref="CF12:CG12"/>
    <mergeCell ref="CH12:CI12"/>
    <mergeCell ref="CJ12:CK12"/>
    <mergeCell ref="B13:C13"/>
    <mergeCell ref="D13:E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AX13:AY13"/>
    <mergeCell ref="AZ13:BA13"/>
    <mergeCell ref="BB13:BC13"/>
    <mergeCell ref="BD13:BE13"/>
    <mergeCell ref="BF13:BG13"/>
    <mergeCell ref="BH13:BI13"/>
    <mergeCell ref="BJ13:BK13"/>
    <mergeCell ref="BL13:BM13"/>
    <mergeCell ref="BN13:BO13"/>
    <mergeCell ref="BP13:BQ13"/>
    <mergeCell ref="BR13:BS13"/>
    <mergeCell ref="BT13:BU13"/>
    <mergeCell ref="BV13:BW13"/>
    <mergeCell ref="BX13:BY13"/>
    <mergeCell ref="BZ13:CA13"/>
    <mergeCell ref="CB13:CC13"/>
    <mergeCell ref="CD13:CE13"/>
    <mergeCell ref="CF13:CG13"/>
    <mergeCell ref="CH13:CI13"/>
    <mergeCell ref="CJ13:CK13"/>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AX14:AY14"/>
    <mergeCell ref="AZ14:BA14"/>
    <mergeCell ref="BB14:BC14"/>
    <mergeCell ref="BD14:BE14"/>
    <mergeCell ref="BF14:BG14"/>
    <mergeCell ref="BH14:BI14"/>
    <mergeCell ref="BJ14:BK14"/>
    <mergeCell ref="BL14:BM14"/>
    <mergeCell ref="BN14:BO14"/>
    <mergeCell ref="BP14:BQ14"/>
    <mergeCell ref="BR14:BS14"/>
    <mergeCell ref="BT14:BU14"/>
    <mergeCell ref="BV14:BW14"/>
    <mergeCell ref="BX14:BY14"/>
    <mergeCell ref="BZ14:CA14"/>
    <mergeCell ref="CB14:CC14"/>
    <mergeCell ref="CD14:CE14"/>
    <mergeCell ref="CF14:CG14"/>
    <mergeCell ref="CH14:CI14"/>
    <mergeCell ref="CJ14:CK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AX15:AY15"/>
    <mergeCell ref="AZ15:BA15"/>
    <mergeCell ref="BB15:BC15"/>
    <mergeCell ref="BD15:BE15"/>
    <mergeCell ref="BF15:BG15"/>
    <mergeCell ref="BH15:BI15"/>
    <mergeCell ref="BJ15:BK15"/>
    <mergeCell ref="BL15:BM15"/>
    <mergeCell ref="BN15:BO15"/>
    <mergeCell ref="BP15:BQ15"/>
    <mergeCell ref="BR15:BS15"/>
    <mergeCell ref="BT15:BU15"/>
    <mergeCell ref="BV15:BW15"/>
    <mergeCell ref="BX15:BY15"/>
    <mergeCell ref="BZ15:CA15"/>
    <mergeCell ref="CB15:CC15"/>
    <mergeCell ref="CD15:CE15"/>
    <mergeCell ref="CF15:CG15"/>
    <mergeCell ref="CH15:CI15"/>
    <mergeCell ref="CJ15:CK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AX16:AY16"/>
    <mergeCell ref="AZ16:BA16"/>
    <mergeCell ref="BB16:BC16"/>
    <mergeCell ref="BD16:BE16"/>
    <mergeCell ref="BF16:BG16"/>
    <mergeCell ref="BH16:BI16"/>
    <mergeCell ref="BJ16:BK16"/>
    <mergeCell ref="BL16:BM16"/>
    <mergeCell ref="BN16:BO16"/>
    <mergeCell ref="BP16:BQ16"/>
    <mergeCell ref="BR16:BS16"/>
    <mergeCell ref="BT16:BU16"/>
    <mergeCell ref="BV16:BW16"/>
    <mergeCell ref="BX16:BY16"/>
    <mergeCell ref="BZ16:CA16"/>
    <mergeCell ref="CB16:CC16"/>
    <mergeCell ref="CD16:CE16"/>
    <mergeCell ref="CF16:CG16"/>
    <mergeCell ref="CH16:CI16"/>
    <mergeCell ref="CJ16:CK16"/>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BF26:BG26"/>
    <mergeCell ref="BH26:BI26"/>
    <mergeCell ref="BJ26:BK26"/>
    <mergeCell ref="BL26:BM26"/>
    <mergeCell ref="BN26:BO26"/>
    <mergeCell ref="BP26:BQ26"/>
    <mergeCell ref="BR26:BS26"/>
    <mergeCell ref="BT26:BU26"/>
    <mergeCell ref="BV26:BW26"/>
    <mergeCell ref="BX26:BY26"/>
    <mergeCell ref="BZ26:CA26"/>
    <mergeCell ref="CB26:CC26"/>
    <mergeCell ref="CD26:CE26"/>
    <mergeCell ref="CF26:CG26"/>
    <mergeCell ref="CH26:CI26"/>
    <mergeCell ref="CJ26:CK26"/>
    <mergeCell ref="B28:C28"/>
    <mergeCell ref="D28:E28"/>
    <mergeCell ref="F28:G28"/>
    <mergeCell ref="H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T28:AU28"/>
    <mergeCell ref="AV28:AW28"/>
    <mergeCell ref="AX28:AY28"/>
    <mergeCell ref="AZ28:BA28"/>
    <mergeCell ref="BB28:BC28"/>
    <mergeCell ref="BD28:BE28"/>
    <mergeCell ref="BF28:BG28"/>
    <mergeCell ref="BH28:BI28"/>
    <mergeCell ref="BJ28:BK28"/>
    <mergeCell ref="BL28:BM28"/>
    <mergeCell ref="BN28:BO28"/>
    <mergeCell ref="BP28:BQ28"/>
    <mergeCell ref="BR28:BS28"/>
    <mergeCell ref="BT28:BU28"/>
    <mergeCell ref="BV28:BW28"/>
    <mergeCell ref="BX28:BY28"/>
    <mergeCell ref="BZ28:CA28"/>
    <mergeCell ref="CB28:CC28"/>
    <mergeCell ref="CD28:CE28"/>
    <mergeCell ref="CF28:CG28"/>
    <mergeCell ref="CH28:CI28"/>
    <mergeCell ref="CJ28:CK28"/>
    <mergeCell ref="B32:C32"/>
    <mergeCell ref="D32:E32"/>
    <mergeCell ref="F32:G32"/>
    <mergeCell ref="H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T32:AU32"/>
    <mergeCell ref="AV32:AW32"/>
    <mergeCell ref="AX32:AY32"/>
    <mergeCell ref="AZ32:BA32"/>
    <mergeCell ref="BB32:BC32"/>
    <mergeCell ref="BD32:BE32"/>
    <mergeCell ref="BF32:BG32"/>
    <mergeCell ref="BH32:BI32"/>
    <mergeCell ref="BJ32:BK32"/>
    <mergeCell ref="BL32:BM32"/>
    <mergeCell ref="BN32:BO32"/>
    <mergeCell ref="BP32:BQ32"/>
    <mergeCell ref="BR32:BS32"/>
    <mergeCell ref="BT32:BU32"/>
    <mergeCell ref="BV32:BW32"/>
    <mergeCell ref="BX32:BY32"/>
    <mergeCell ref="BZ32:CA32"/>
    <mergeCell ref="CB32:CC32"/>
    <mergeCell ref="CD32:CE32"/>
    <mergeCell ref="CF32:CG32"/>
    <mergeCell ref="CH32:CI32"/>
    <mergeCell ref="CJ32:CK32"/>
    <mergeCell ref="B34:C34"/>
    <mergeCell ref="D34:E34"/>
    <mergeCell ref="F34:G34"/>
    <mergeCell ref="H34:I34"/>
    <mergeCell ref="J34:K34"/>
    <mergeCell ref="L34:M34"/>
    <mergeCell ref="N34:O34"/>
    <mergeCell ref="P34:Q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D35:AE35"/>
    <mergeCell ref="AF35:AG35"/>
    <mergeCell ref="AH35:AI35"/>
    <mergeCell ref="AJ35:AK35"/>
    <mergeCell ref="AL35:AM35"/>
    <mergeCell ref="AN35:AO35"/>
    <mergeCell ref="AP35:AQ35"/>
    <mergeCell ref="AR35:AS35"/>
    <mergeCell ref="AT35:AU35"/>
    <mergeCell ref="AV35:AW35"/>
    <mergeCell ref="AX35:AY35"/>
    <mergeCell ref="AZ35:BA35"/>
    <mergeCell ref="BB35:BC35"/>
    <mergeCell ref="BD35:BE35"/>
    <mergeCell ref="BF35:BG35"/>
    <mergeCell ref="BH35:BI35"/>
    <mergeCell ref="BJ35:BK35"/>
    <mergeCell ref="BL35:BM35"/>
    <mergeCell ref="BN35:BO35"/>
    <mergeCell ref="BP35:BQ35"/>
    <mergeCell ref="BR35:BS35"/>
    <mergeCell ref="BT35:BU35"/>
    <mergeCell ref="BV35:BW35"/>
    <mergeCell ref="BX35:BY35"/>
    <mergeCell ref="BZ35:CA35"/>
    <mergeCell ref="CB35:CC35"/>
    <mergeCell ref="CD35:CE35"/>
    <mergeCell ref="CF35:CG35"/>
    <mergeCell ref="CH35:CI35"/>
    <mergeCell ref="CJ35:CK35"/>
    <mergeCell ref="B36:C36"/>
    <mergeCell ref="D36:E36"/>
    <mergeCell ref="F36:G36"/>
    <mergeCell ref="H36:I36"/>
    <mergeCell ref="J36:K36"/>
    <mergeCell ref="L36:M36"/>
    <mergeCell ref="N36:O36"/>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AT36:AU36"/>
    <mergeCell ref="AV36:AW36"/>
    <mergeCell ref="AX36:AY36"/>
    <mergeCell ref="AZ36:BA36"/>
    <mergeCell ref="BB36:BC36"/>
    <mergeCell ref="BD36:BE36"/>
    <mergeCell ref="BF36:BG36"/>
    <mergeCell ref="BH36:BI36"/>
    <mergeCell ref="BJ36:BK36"/>
    <mergeCell ref="BL36:BM36"/>
    <mergeCell ref="BN36:BO36"/>
    <mergeCell ref="BP36:BQ36"/>
    <mergeCell ref="BR36:BS36"/>
    <mergeCell ref="BT36:BU36"/>
    <mergeCell ref="BV36:BW36"/>
    <mergeCell ref="BX36:BY36"/>
    <mergeCell ref="BZ36:CA36"/>
    <mergeCell ref="CB36:CC36"/>
    <mergeCell ref="CD36:CE36"/>
    <mergeCell ref="CF36:CG36"/>
    <mergeCell ref="CH36:CI36"/>
    <mergeCell ref="CJ36:CK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T37:AU37"/>
    <mergeCell ref="AV37:AW37"/>
    <mergeCell ref="AX37:AY37"/>
    <mergeCell ref="AZ37:BA37"/>
    <mergeCell ref="BB37:BC37"/>
    <mergeCell ref="BD37:BE37"/>
    <mergeCell ref="BF37:BG37"/>
    <mergeCell ref="BH37:BI37"/>
    <mergeCell ref="BJ37:BK37"/>
    <mergeCell ref="BL37:BM37"/>
    <mergeCell ref="BN37:BO37"/>
    <mergeCell ref="BP37:BQ37"/>
    <mergeCell ref="BR37:BS37"/>
    <mergeCell ref="BT37:BU37"/>
    <mergeCell ref="BV37:BW37"/>
    <mergeCell ref="BX37:BY37"/>
    <mergeCell ref="BZ37:CA37"/>
    <mergeCell ref="CB37:CC37"/>
    <mergeCell ref="CD37:CE37"/>
    <mergeCell ref="CF37:CG37"/>
    <mergeCell ref="CH37:CI37"/>
    <mergeCell ref="CJ37:CK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T38:AU38"/>
    <mergeCell ref="AV38:AW38"/>
    <mergeCell ref="AX38:AY38"/>
    <mergeCell ref="AZ38:BA38"/>
    <mergeCell ref="BB38:BC38"/>
    <mergeCell ref="BD38:BE38"/>
    <mergeCell ref="BF38:BG38"/>
    <mergeCell ref="BH38:BI38"/>
    <mergeCell ref="BJ38:BK38"/>
    <mergeCell ref="BL38:BM38"/>
    <mergeCell ref="BN38:BO38"/>
    <mergeCell ref="BP38:BQ38"/>
    <mergeCell ref="BR38:BS38"/>
    <mergeCell ref="BT38:BU38"/>
    <mergeCell ref="BV38:BW38"/>
    <mergeCell ref="BX38:BY38"/>
    <mergeCell ref="BZ38:CA38"/>
    <mergeCell ref="CB38:CC38"/>
    <mergeCell ref="CD38:CE38"/>
    <mergeCell ref="CF38:CG38"/>
    <mergeCell ref="CH38:CI38"/>
    <mergeCell ref="CJ38:CK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AP39:AQ39"/>
    <mergeCell ref="AR39:AS39"/>
    <mergeCell ref="AT39:AU39"/>
    <mergeCell ref="AV39:AW39"/>
    <mergeCell ref="AX39:AY39"/>
    <mergeCell ref="AZ39:BA39"/>
    <mergeCell ref="BB39:BC39"/>
    <mergeCell ref="BD39:BE39"/>
    <mergeCell ref="BF39:BG39"/>
    <mergeCell ref="BH39:BI39"/>
    <mergeCell ref="BJ39:BK39"/>
    <mergeCell ref="BL39:BM39"/>
    <mergeCell ref="BN39:BO39"/>
    <mergeCell ref="BP39:BQ39"/>
    <mergeCell ref="BR39:BS39"/>
    <mergeCell ref="BT39:BU39"/>
    <mergeCell ref="BV39:BW39"/>
    <mergeCell ref="BX39:BY39"/>
    <mergeCell ref="BZ39:CA39"/>
    <mergeCell ref="CB39:CC39"/>
    <mergeCell ref="CD39:CE39"/>
    <mergeCell ref="CF39:CG39"/>
    <mergeCell ref="CH39:CI39"/>
    <mergeCell ref="CJ39:CK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AT40:AU40"/>
    <mergeCell ref="AV40:AW40"/>
    <mergeCell ref="AX40:AY40"/>
    <mergeCell ref="AZ40:BA40"/>
    <mergeCell ref="BB40:BC40"/>
    <mergeCell ref="BD40:BE40"/>
    <mergeCell ref="BF40:BG40"/>
    <mergeCell ref="BH40:BI40"/>
    <mergeCell ref="BJ40:BK40"/>
    <mergeCell ref="BL40:BM40"/>
    <mergeCell ref="BN40:BO40"/>
    <mergeCell ref="BP40:BQ40"/>
    <mergeCell ref="BR40:BS40"/>
    <mergeCell ref="BT40:BU40"/>
    <mergeCell ref="BV40:BW40"/>
    <mergeCell ref="BX40:BY40"/>
    <mergeCell ref="BZ40:CA40"/>
    <mergeCell ref="CB40:CC40"/>
    <mergeCell ref="CD40:CE40"/>
    <mergeCell ref="CF40:CG40"/>
    <mergeCell ref="CH40:CI40"/>
    <mergeCell ref="CJ40:CK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AT41:AU41"/>
    <mergeCell ref="AV41:AW41"/>
    <mergeCell ref="AX41:AY41"/>
    <mergeCell ref="AZ41:BA41"/>
    <mergeCell ref="BB41:BC41"/>
    <mergeCell ref="BD41:BE41"/>
    <mergeCell ref="BF41:BG41"/>
    <mergeCell ref="BH41:BI41"/>
    <mergeCell ref="BJ41:BK41"/>
    <mergeCell ref="BL41:BM41"/>
    <mergeCell ref="BN41:BO41"/>
    <mergeCell ref="BP41:BQ41"/>
    <mergeCell ref="BR41:BS41"/>
    <mergeCell ref="BT41:BU41"/>
    <mergeCell ref="BV41:BW41"/>
    <mergeCell ref="BX41:BY41"/>
    <mergeCell ref="BZ41:CA41"/>
    <mergeCell ref="CB41:CC41"/>
    <mergeCell ref="CD41:CE41"/>
    <mergeCell ref="CF41:CG41"/>
    <mergeCell ref="CH41:CI41"/>
    <mergeCell ref="CJ41:CK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D42:AE42"/>
    <mergeCell ref="AF42:AG42"/>
    <mergeCell ref="AH42:AI42"/>
    <mergeCell ref="AJ42:AK42"/>
    <mergeCell ref="AL42:AM42"/>
    <mergeCell ref="AN42:AO42"/>
    <mergeCell ref="AP42:AQ42"/>
    <mergeCell ref="AR42:AS42"/>
    <mergeCell ref="AT42:AU42"/>
    <mergeCell ref="AV42:AW42"/>
    <mergeCell ref="AX42:AY42"/>
    <mergeCell ref="AZ42:BA42"/>
    <mergeCell ref="BB42:BC42"/>
    <mergeCell ref="BD42:BE42"/>
    <mergeCell ref="BF42:BG42"/>
    <mergeCell ref="BH42:BI42"/>
    <mergeCell ref="BJ42:BK42"/>
    <mergeCell ref="BL42:BM42"/>
    <mergeCell ref="BN42:BO42"/>
    <mergeCell ref="BP42:BQ42"/>
    <mergeCell ref="BR42:BS42"/>
    <mergeCell ref="BT42:BU42"/>
    <mergeCell ref="BV42:BW42"/>
    <mergeCell ref="BX42:BY42"/>
    <mergeCell ref="BZ42:CA42"/>
    <mergeCell ref="CB42:CC42"/>
    <mergeCell ref="CD42:CE42"/>
    <mergeCell ref="CF42:CG42"/>
    <mergeCell ref="CH42:CI42"/>
    <mergeCell ref="CJ42:CK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F43:AG43"/>
    <mergeCell ref="AH43:AI43"/>
    <mergeCell ref="AJ43:AK43"/>
    <mergeCell ref="AL43:AM43"/>
    <mergeCell ref="AN43:AO43"/>
    <mergeCell ref="AP43:AQ43"/>
    <mergeCell ref="AR43:AS43"/>
    <mergeCell ref="AT43:AU43"/>
    <mergeCell ref="AV43:AW43"/>
    <mergeCell ref="AX43:AY43"/>
    <mergeCell ref="AZ43:BA43"/>
    <mergeCell ref="BB43:BC43"/>
    <mergeCell ref="BD43:BE43"/>
    <mergeCell ref="BF43:BG43"/>
    <mergeCell ref="BH43:BI43"/>
    <mergeCell ref="BJ43:BK43"/>
    <mergeCell ref="BL43:BM43"/>
    <mergeCell ref="BN43:BO43"/>
    <mergeCell ref="BP43:BQ43"/>
    <mergeCell ref="BR43:BS43"/>
    <mergeCell ref="BT43:BU43"/>
    <mergeCell ref="BV43:BW43"/>
    <mergeCell ref="BX43:BY43"/>
    <mergeCell ref="BZ43:CA43"/>
    <mergeCell ref="CB43:CC43"/>
    <mergeCell ref="CD43:CE43"/>
    <mergeCell ref="CF43:CG43"/>
    <mergeCell ref="CH43:CI43"/>
    <mergeCell ref="CJ43:CK43"/>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AT48:AU48"/>
    <mergeCell ref="AV48:AW48"/>
    <mergeCell ref="AX48:AY48"/>
    <mergeCell ref="AZ48:BA48"/>
    <mergeCell ref="BB48:BC48"/>
    <mergeCell ref="BD48:BE48"/>
    <mergeCell ref="BF48:BG48"/>
    <mergeCell ref="BH48:BI48"/>
    <mergeCell ref="BJ48:BK48"/>
    <mergeCell ref="BL48:BM48"/>
    <mergeCell ref="BN48:BO48"/>
    <mergeCell ref="BP48:BQ48"/>
    <mergeCell ref="BR48:BS48"/>
    <mergeCell ref="BT48:BU48"/>
    <mergeCell ref="BV48:BW48"/>
    <mergeCell ref="BX48:BY48"/>
    <mergeCell ref="BZ48:CA48"/>
    <mergeCell ref="CB48:CC48"/>
    <mergeCell ref="CD48:CE48"/>
    <mergeCell ref="CF48:CG48"/>
    <mergeCell ref="CH48:CI48"/>
    <mergeCell ref="CJ48:CK48"/>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AT56:AU56"/>
    <mergeCell ref="AV56:AW56"/>
    <mergeCell ref="AX56:AY56"/>
    <mergeCell ref="AZ56:BA56"/>
    <mergeCell ref="BB56:BC56"/>
    <mergeCell ref="BD56:BE56"/>
    <mergeCell ref="BF56:BG56"/>
    <mergeCell ref="BH56:BI56"/>
    <mergeCell ref="BJ56:BK56"/>
    <mergeCell ref="BL56:BM56"/>
    <mergeCell ref="BN56:BO56"/>
    <mergeCell ref="BP56:BQ56"/>
    <mergeCell ref="BR56:BS56"/>
    <mergeCell ref="BT56:BU56"/>
    <mergeCell ref="BV56:BW56"/>
    <mergeCell ref="BX56:BY56"/>
    <mergeCell ref="BZ56:CA56"/>
    <mergeCell ref="CB56:CC56"/>
    <mergeCell ref="CD56:CE56"/>
    <mergeCell ref="CF56:CG56"/>
    <mergeCell ref="CH56:CI56"/>
    <mergeCell ref="CJ56:CK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AT57:AU57"/>
    <mergeCell ref="AV57:AW57"/>
    <mergeCell ref="AX57:AY57"/>
    <mergeCell ref="AZ57:BA57"/>
    <mergeCell ref="BB57:BC57"/>
    <mergeCell ref="BD57:BE57"/>
    <mergeCell ref="BF57:BG57"/>
    <mergeCell ref="BH57:BI57"/>
    <mergeCell ref="BJ57:BK57"/>
    <mergeCell ref="BL57:BM57"/>
    <mergeCell ref="BN57:BO57"/>
    <mergeCell ref="BP57:BQ57"/>
    <mergeCell ref="BR57:BS57"/>
    <mergeCell ref="BT57:BU57"/>
    <mergeCell ref="BV57:BW57"/>
    <mergeCell ref="BX57:BY57"/>
    <mergeCell ref="BZ57:CA57"/>
    <mergeCell ref="CB57:CC57"/>
    <mergeCell ref="CD57:CE57"/>
    <mergeCell ref="CF57:CG57"/>
    <mergeCell ref="CH57:CI57"/>
    <mergeCell ref="CJ57:CK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8:AK58"/>
    <mergeCell ref="AL58:AM58"/>
    <mergeCell ref="AN58:AO58"/>
    <mergeCell ref="AP58:AQ58"/>
    <mergeCell ref="AR58:AS58"/>
    <mergeCell ref="AT58:AU58"/>
    <mergeCell ref="AV58:AW58"/>
    <mergeCell ref="AX58:AY58"/>
    <mergeCell ref="AZ58:BA58"/>
    <mergeCell ref="BB58:BC58"/>
    <mergeCell ref="BD58:BE58"/>
    <mergeCell ref="BF58:BG58"/>
    <mergeCell ref="BH58:BI58"/>
    <mergeCell ref="BJ58:BK58"/>
    <mergeCell ref="BL58:BM58"/>
    <mergeCell ref="BN58:BO58"/>
    <mergeCell ref="BP58:BQ58"/>
    <mergeCell ref="BR58:BS58"/>
    <mergeCell ref="BT58:BU58"/>
    <mergeCell ref="BV58:BW58"/>
    <mergeCell ref="BX58:BY58"/>
    <mergeCell ref="BZ58:CA58"/>
    <mergeCell ref="CB58:CC58"/>
    <mergeCell ref="CD58:CE58"/>
    <mergeCell ref="CF58:CG58"/>
    <mergeCell ref="CH58:CI58"/>
    <mergeCell ref="CJ58:CK58"/>
    <mergeCell ref="B59:C59"/>
    <mergeCell ref="D59:E59"/>
    <mergeCell ref="F59:G59"/>
    <mergeCell ref="H59:I59"/>
    <mergeCell ref="J59:K59"/>
    <mergeCell ref="L59:M59"/>
    <mergeCell ref="N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Q59"/>
    <mergeCell ref="AR59:AS59"/>
    <mergeCell ref="AT59:AU59"/>
    <mergeCell ref="AV59:AW59"/>
    <mergeCell ref="AX59:AY59"/>
    <mergeCell ref="AZ59:BA59"/>
    <mergeCell ref="BB59:BC59"/>
    <mergeCell ref="BD59:BE59"/>
    <mergeCell ref="BF59:BG59"/>
    <mergeCell ref="BH59:BI59"/>
    <mergeCell ref="BJ59:BK59"/>
    <mergeCell ref="BL59:BM59"/>
    <mergeCell ref="BN59:BO59"/>
    <mergeCell ref="BP59:BQ59"/>
    <mergeCell ref="BR59:BS59"/>
    <mergeCell ref="BT59:BU59"/>
    <mergeCell ref="BV59:BW59"/>
    <mergeCell ref="BX59:BY59"/>
    <mergeCell ref="BZ59:CA59"/>
    <mergeCell ref="CB59:CC59"/>
    <mergeCell ref="CD59:CE59"/>
    <mergeCell ref="CF59:CG59"/>
    <mergeCell ref="CH59:CI59"/>
    <mergeCell ref="CJ59:CK59"/>
    <mergeCell ref="B60:C60"/>
    <mergeCell ref="D60:E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F60:AG60"/>
    <mergeCell ref="AH60:AI60"/>
    <mergeCell ref="AJ60:AK60"/>
    <mergeCell ref="AL60:AM60"/>
    <mergeCell ref="AN60:AO60"/>
    <mergeCell ref="AP60:AQ60"/>
    <mergeCell ref="AR60:AS60"/>
    <mergeCell ref="AT60:AU60"/>
    <mergeCell ref="AV60:AW60"/>
    <mergeCell ref="AX60:AY60"/>
    <mergeCell ref="AZ60:BA60"/>
    <mergeCell ref="BB60:BC60"/>
    <mergeCell ref="BD60:BE60"/>
    <mergeCell ref="BF60:BG60"/>
    <mergeCell ref="BH60:BI60"/>
    <mergeCell ref="BJ60:BK60"/>
    <mergeCell ref="BL60:BM60"/>
    <mergeCell ref="BN60:BO60"/>
    <mergeCell ref="BP60:BQ60"/>
    <mergeCell ref="BR60:BS60"/>
    <mergeCell ref="BT60:BU60"/>
    <mergeCell ref="BV60:BW60"/>
    <mergeCell ref="BX60:BY60"/>
    <mergeCell ref="BZ60:CA60"/>
    <mergeCell ref="CB60:CC60"/>
    <mergeCell ref="CD60:CE60"/>
    <mergeCell ref="CF60:CG60"/>
    <mergeCell ref="CH60:CI60"/>
    <mergeCell ref="CJ60:CK60"/>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BJ61:BK61"/>
    <mergeCell ref="BL61:BM61"/>
    <mergeCell ref="BN61:BO61"/>
    <mergeCell ref="BP61:BQ61"/>
    <mergeCell ref="BR61:BS61"/>
    <mergeCell ref="BT61:BU61"/>
    <mergeCell ref="BV61:BW61"/>
    <mergeCell ref="BX61:BY61"/>
    <mergeCell ref="BZ61:CA61"/>
    <mergeCell ref="CB61:CC61"/>
    <mergeCell ref="CD61:CE61"/>
    <mergeCell ref="CF61:CG61"/>
    <mergeCell ref="CH61:CI61"/>
    <mergeCell ref="CJ61:CK61"/>
    <mergeCell ref="B62:C62"/>
    <mergeCell ref="D62:E62"/>
    <mergeCell ref="F62:G62"/>
    <mergeCell ref="H62:I62"/>
    <mergeCell ref="J62:K62"/>
    <mergeCell ref="L62:M62"/>
    <mergeCell ref="N62:O62"/>
    <mergeCell ref="P62:Q62"/>
    <mergeCell ref="R62:S62"/>
    <mergeCell ref="T62:U62"/>
    <mergeCell ref="V62:W62"/>
    <mergeCell ref="X62:Y62"/>
    <mergeCell ref="Z62:AA62"/>
    <mergeCell ref="AB62:AC62"/>
    <mergeCell ref="AD62:AE62"/>
    <mergeCell ref="AF62:AG62"/>
    <mergeCell ref="AH62:AI62"/>
    <mergeCell ref="AJ62:AK62"/>
    <mergeCell ref="AL62:AM62"/>
    <mergeCell ref="AN62:AO62"/>
    <mergeCell ref="AP62:AQ62"/>
    <mergeCell ref="AR62:AS62"/>
    <mergeCell ref="AT62:AU62"/>
    <mergeCell ref="AV62:AW62"/>
    <mergeCell ref="AX62:AY62"/>
    <mergeCell ref="AZ62:BA62"/>
    <mergeCell ref="BB62:BC62"/>
    <mergeCell ref="BD62:BE62"/>
    <mergeCell ref="BF62:BG62"/>
    <mergeCell ref="BH62:BI62"/>
    <mergeCell ref="BJ62:BK62"/>
    <mergeCell ref="BL62:BM62"/>
    <mergeCell ref="BN62:BO62"/>
    <mergeCell ref="BP62:BQ62"/>
    <mergeCell ref="BR62:BS62"/>
    <mergeCell ref="BT62:BU62"/>
    <mergeCell ref="BV62:BW62"/>
    <mergeCell ref="BX62:BY62"/>
    <mergeCell ref="BZ62:CA62"/>
    <mergeCell ref="CB62:CC62"/>
    <mergeCell ref="CD62:CE62"/>
    <mergeCell ref="CF62:CG62"/>
    <mergeCell ref="CH62:CI62"/>
    <mergeCell ref="CJ62:CK62"/>
    <mergeCell ref="B63:C63"/>
    <mergeCell ref="D63:E63"/>
    <mergeCell ref="F63:G63"/>
    <mergeCell ref="H63:I63"/>
    <mergeCell ref="J63:K63"/>
    <mergeCell ref="L63:M63"/>
    <mergeCell ref="N63:O63"/>
    <mergeCell ref="P63:Q63"/>
    <mergeCell ref="R63:S63"/>
    <mergeCell ref="T63:U63"/>
    <mergeCell ref="V63:W63"/>
    <mergeCell ref="X63:Y63"/>
    <mergeCell ref="Z63:AA63"/>
    <mergeCell ref="AB63:AC63"/>
    <mergeCell ref="AD63:AE63"/>
    <mergeCell ref="AF63:AG63"/>
    <mergeCell ref="AH63:AI63"/>
    <mergeCell ref="AJ63:AK63"/>
    <mergeCell ref="AL63:AM63"/>
    <mergeCell ref="AN63:AO63"/>
    <mergeCell ref="AP63:AQ63"/>
    <mergeCell ref="AR63:AS63"/>
    <mergeCell ref="AT63:AU63"/>
    <mergeCell ref="AV63:AW63"/>
    <mergeCell ref="AX63:AY63"/>
    <mergeCell ref="AZ63:BA63"/>
    <mergeCell ref="BB63:BC63"/>
    <mergeCell ref="BD63:BE63"/>
    <mergeCell ref="BF63:BG63"/>
    <mergeCell ref="BH63:BI63"/>
    <mergeCell ref="BJ63:BK63"/>
    <mergeCell ref="BL63:BM63"/>
    <mergeCell ref="BN63:BO63"/>
    <mergeCell ref="BP63:BQ63"/>
    <mergeCell ref="BR63:BS63"/>
    <mergeCell ref="BT63:BU63"/>
    <mergeCell ref="BV63:BW63"/>
    <mergeCell ref="BX63:BY63"/>
    <mergeCell ref="BZ63:CA63"/>
    <mergeCell ref="CB63:CC63"/>
    <mergeCell ref="CD63:CE63"/>
    <mergeCell ref="CF63:CG63"/>
    <mergeCell ref="CH63:CI63"/>
    <mergeCell ref="CJ63:CK63"/>
    <mergeCell ref="B64:C64"/>
    <mergeCell ref="D64:E64"/>
    <mergeCell ref="F64:G64"/>
    <mergeCell ref="H64:I64"/>
    <mergeCell ref="J64:K64"/>
    <mergeCell ref="L64:M64"/>
    <mergeCell ref="N64:O64"/>
    <mergeCell ref="P64:Q64"/>
    <mergeCell ref="R64:S64"/>
    <mergeCell ref="T64:U64"/>
    <mergeCell ref="V64:W64"/>
    <mergeCell ref="X64:Y64"/>
    <mergeCell ref="Z64:AA64"/>
    <mergeCell ref="AB64:AC64"/>
    <mergeCell ref="AD64:AE64"/>
    <mergeCell ref="AF64:AG64"/>
    <mergeCell ref="AH64:AI64"/>
    <mergeCell ref="AJ64:AK64"/>
    <mergeCell ref="AL64:AM64"/>
    <mergeCell ref="AN64:AO64"/>
    <mergeCell ref="AP64:AQ64"/>
    <mergeCell ref="AR64:AS64"/>
    <mergeCell ref="AT64:AU64"/>
    <mergeCell ref="AV64:AW64"/>
    <mergeCell ref="AX64:AY64"/>
    <mergeCell ref="AZ64:BA64"/>
    <mergeCell ref="BB64:BC64"/>
    <mergeCell ref="BD64:BE64"/>
    <mergeCell ref="BF64:BG64"/>
    <mergeCell ref="BH64:BI64"/>
    <mergeCell ref="BJ64:BK64"/>
    <mergeCell ref="BL64:BM64"/>
    <mergeCell ref="BN64:BO64"/>
    <mergeCell ref="BP64:BQ64"/>
    <mergeCell ref="BR64:BS64"/>
    <mergeCell ref="BT64:BU64"/>
    <mergeCell ref="BV64:BW64"/>
    <mergeCell ref="BX64:BY64"/>
    <mergeCell ref="BZ64:CA64"/>
    <mergeCell ref="CB64:CC64"/>
    <mergeCell ref="CD64:CE64"/>
    <mergeCell ref="CF64:CG64"/>
    <mergeCell ref="CH64:CI64"/>
    <mergeCell ref="CJ64:CK64"/>
    <mergeCell ref="B65:C65"/>
    <mergeCell ref="D65:E65"/>
    <mergeCell ref="F65:G65"/>
    <mergeCell ref="H65:I65"/>
    <mergeCell ref="J65:K65"/>
    <mergeCell ref="L65:M65"/>
    <mergeCell ref="N65:O65"/>
    <mergeCell ref="P65:Q65"/>
    <mergeCell ref="R65:S65"/>
    <mergeCell ref="T65:U65"/>
    <mergeCell ref="V65:W65"/>
    <mergeCell ref="X65:Y65"/>
    <mergeCell ref="Z65:AA65"/>
    <mergeCell ref="AB65:AC65"/>
    <mergeCell ref="AD65:AE65"/>
    <mergeCell ref="AF65:AG65"/>
    <mergeCell ref="AH65:AI65"/>
    <mergeCell ref="AJ65:AK65"/>
    <mergeCell ref="AL65:AM65"/>
    <mergeCell ref="AN65:AO65"/>
    <mergeCell ref="AP65:AQ65"/>
    <mergeCell ref="AR65:AS65"/>
    <mergeCell ref="AT65:AU65"/>
    <mergeCell ref="AV65:AW65"/>
    <mergeCell ref="AX65:AY65"/>
    <mergeCell ref="AZ65:BA65"/>
    <mergeCell ref="BB65:BC65"/>
    <mergeCell ref="BD65:BE65"/>
    <mergeCell ref="BF65:BG65"/>
    <mergeCell ref="BH65:BI65"/>
    <mergeCell ref="BJ65:BK65"/>
    <mergeCell ref="BL65:BM65"/>
    <mergeCell ref="BN65:BO65"/>
    <mergeCell ref="BP65:BQ65"/>
    <mergeCell ref="BR65:BS65"/>
    <mergeCell ref="BT65:BU65"/>
    <mergeCell ref="BV65:BW65"/>
    <mergeCell ref="BX65:BY65"/>
    <mergeCell ref="BZ65:CA65"/>
    <mergeCell ref="CB65:CC65"/>
    <mergeCell ref="CD65:CE65"/>
    <mergeCell ref="CF65:CG65"/>
    <mergeCell ref="CH65:CI65"/>
    <mergeCell ref="CJ65:CK65"/>
    <mergeCell ref="B66:C66"/>
    <mergeCell ref="D66:E66"/>
    <mergeCell ref="F66:G66"/>
    <mergeCell ref="H66:I66"/>
    <mergeCell ref="J66:K66"/>
    <mergeCell ref="L66:M66"/>
    <mergeCell ref="N66:O66"/>
    <mergeCell ref="P66:Q66"/>
    <mergeCell ref="R66:S66"/>
    <mergeCell ref="T66:U66"/>
    <mergeCell ref="V66:W66"/>
    <mergeCell ref="X66:Y66"/>
    <mergeCell ref="Z66:AA66"/>
    <mergeCell ref="AB66:AC66"/>
    <mergeCell ref="AD66:AE66"/>
    <mergeCell ref="AF66:AG66"/>
    <mergeCell ref="AH66:AI66"/>
    <mergeCell ref="AJ66:AK66"/>
    <mergeCell ref="AL66:AM66"/>
    <mergeCell ref="AN66:AO66"/>
    <mergeCell ref="AP66:AQ66"/>
    <mergeCell ref="AR66:AS66"/>
    <mergeCell ref="AT66:AU66"/>
    <mergeCell ref="AV66:AW66"/>
    <mergeCell ref="AX66:AY66"/>
    <mergeCell ref="AZ66:BA66"/>
    <mergeCell ref="BB66:BC66"/>
    <mergeCell ref="BD66:BE66"/>
    <mergeCell ref="BF66:BG66"/>
    <mergeCell ref="BH66:BI66"/>
    <mergeCell ref="BJ66:BK66"/>
    <mergeCell ref="BL66:BM66"/>
    <mergeCell ref="BN66:BO66"/>
    <mergeCell ref="BP66:BQ66"/>
    <mergeCell ref="BR66:BS66"/>
    <mergeCell ref="BT66:BU66"/>
    <mergeCell ref="BV66:BW66"/>
    <mergeCell ref="BX66:BY66"/>
    <mergeCell ref="BZ66:CA66"/>
    <mergeCell ref="CB66:CC66"/>
    <mergeCell ref="CD66:CE66"/>
    <mergeCell ref="CF66:CG66"/>
    <mergeCell ref="CH66:CI66"/>
    <mergeCell ref="CJ66:CK66"/>
    <mergeCell ref="B67:C67"/>
    <mergeCell ref="D67:E67"/>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H67:AI67"/>
    <mergeCell ref="AJ67:AK67"/>
    <mergeCell ref="AL67:AM67"/>
    <mergeCell ref="AN67:AO67"/>
    <mergeCell ref="AP67:AQ67"/>
    <mergeCell ref="AR67:AS67"/>
    <mergeCell ref="AT67:AU67"/>
    <mergeCell ref="AV67:AW67"/>
    <mergeCell ref="AX67:AY67"/>
    <mergeCell ref="AZ67:BA67"/>
    <mergeCell ref="BB67:BC67"/>
    <mergeCell ref="BD67:BE67"/>
    <mergeCell ref="BF67:BG67"/>
    <mergeCell ref="BH67:BI67"/>
    <mergeCell ref="BJ67:BK67"/>
    <mergeCell ref="BL67:BM67"/>
    <mergeCell ref="BN67:BO67"/>
    <mergeCell ref="BP67:BQ67"/>
    <mergeCell ref="BR67:BS67"/>
    <mergeCell ref="BT67:BU67"/>
    <mergeCell ref="BV67:BW67"/>
    <mergeCell ref="BX67:BY67"/>
    <mergeCell ref="BZ67:CA67"/>
    <mergeCell ref="CB67:CC67"/>
    <mergeCell ref="CD67:CE67"/>
    <mergeCell ref="CF67:CG67"/>
    <mergeCell ref="CH67:CI67"/>
    <mergeCell ref="CJ67:CK67"/>
    <mergeCell ref="B68:C68"/>
    <mergeCell ref="D68:E68"/>
    <mergeCell ref="F68:G68"/>
    <mergeCell ref="H68:I68"/>
    <mergeCell ref="J68:K68"/>
    <mergeCell ref="L68:M68"/>
    <mergeCell ref="N68:O68"/>
    <mergeCell ref="P68:Q68"/>
    <mergeCell ref="R68:S68"/>
    <mergeCell ref="T68:U68"/>
    <mergeCell ref="V68:W68"/>
    <mergeCell ref="X68:Y68"/>
    <mergeCell ref="Z68:AA68"/>
    <mergeCell ref="AB68:AC68"/>
    <mergeCell ref="AD68:AE68"/>
    <mergeCell ref="AF68:AG68"/>
    <mergeCell ref="AH68:AI68"/>
    <mergeCell ref="AJ68:AK68"/>
    <mergeCell ref="AL68:AM68"/>
    <mergeCell ref="AN68:AO68"/>
    <mergeCell ref="AP68:AQ68"/>
    <mergeCell ref="AR68:AS68"/>
    <mergeCell ref="AT68:AU68"/>
    <mergeCell ref="AV68:AW68"/>
    <mergeCell ref="AX68:AY68"/>
    <mergeCell ref="AZ68:BA68"/>
    <mergeCell ref="BB68:BC68"/>
    <mergeCell ref="BD68:BE68"/>
    <mergeCell ref="BF68:BG68"/>
    <mergeCell ref="BH68:BI68"/>
    <mergeCell ref="BJ68:BK68"/>
    <mergeCell ref="BL68:BM68"/>
    <mergeCell ref="BN68:BO68"/>
    <mergeCell ref="BP68:BQ68"/>
    <mergeCell ref="BR68:BS68"/>
    <mergeCell ref="BT68:BU68"/>
    <mergeCell ref="BV68:BW68"/>
    <mergeCell ref="BX68:BY68"/>
    <mergeCell ref="BZ68:CA68"/>
    <mergeCell ref="CB68:CC68"/>
    <mergeCell ref="CD68:CE68"/>
    <mergeCell ref="CF68:CG68"/>
    <mergeCell ref="CH68:CI68"/>
    <mergeCell ref="CJ68:CK68"/>
    <mergeCell ref="B69:C69"/>
    <mergeCell ref="D69:E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F69:AG69"/>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BJ69:BK69"/>
    <mergeCell ref="BL69:BM69"/>
    <mergeCell ref="BN69:BO69"/>
    <mergeCell ref="BP69:BQ69"/>
    <mergeCell ref="BR69:BS69"/>
    <mergeCell ref="BT69:BU69"/>
    <mergeCell ref="BV69:BW69"/>
    <mergeCell ref="BX69:BY69"/>
    <mergeCell ref="BZ69:CA69"/>
    <mergeCell ref="CB69:CC69"/>
    <mergeCell ref="CD69:CE69"/>
    <mergeCell ref="CF69:CG69"/>
    <mergeCell ref="CH69:CI69"/>
    <mergeCell ref="CJ69:CK69"/>
    <mergeCell ref="B70:C70"/>
    <mergeCell ref="D70:E70"/>
    <mergeCell ref="F70:G70"/>
    <mergeCell ref="H70:I70"/>
    <mergeCell ref="J70:K70"/>
    <mergeCell ref="L70:M70"/>
    <mergeCell ref="N70:O70"/>
    <mergeCell ref="P70:Q70"/>
    <mergeCell ref="R70:S70"/>
    <mergeCell ref="T70:U70"/>
    <mergeCell ref="V70:W70"/>
    <mergeCell ref="X70:Y70"/>
    <mergeCell ref="Z70:AA70"/>
    <mergeCell ref="AB70:AC70"/>
    <mergeCell ref="AD70:AE70"/>
    <mergeCell ref="AF70:AG70"/>
    <mergeCell ref="AH70:AI70"/>
    <mergeCell ref="AJ70:AK70"/>
    <mergeCell ref="AL70:AM70"/>
    <mergeCell ref="AN70:AO70"/>
    <mergeCell ref="AP70:AQ70"/>
    <mergeCell ref="AR70:AS70"/>
    <mergeCell ref="AT70:AU70"/>
    <mergeCell ref="AV70:AW70"/>
    <mergeCell ref="AX70:AY70"/>
    <mergeCell ref="AZ70:BA70"/>
    <mergeCell ref="BB70:BC70"/>
    <mergeCell ref="BD70:BE70"/>
    <mergeCell ref="BF70:BG70"/>
    <mergeCell ref="BH70:BI70"/>
    <mergeCell ref="BJ70:BK70"/>
    <mergeCell ref="BL70:BM70"/>
    <mergeCell ref="BN70:BO70"/>
    <mergeCell ref="BP70:BQ70"/>
    <mergeCell ref="BR70:BS70"/>
    <mergeCell ref="BT70:BU70"/>
    <mergeCell ref="BV70:BW70"/>
    <mergeCell ref="BX70:BY70"/>
    <mergeCell ref="BZ70:CA70"/>
    <mergeCell ref="CB70:CC70"/>
    <mergeCell ref="CD70:CE70"/>
    <mergeCell ref="CF70:CG70"/>
    <mergeCell ref="CH70:CI70"/>
    <mergeCell ref="CJ70:CK70"/>
    <mergeCell ref="B71:C71"/>
    <mergeCell ref="D71:E71"/>
    <mergeCell ref="F71:G71"/>
    <mergeCell ref="H71:I71"/>
    <mergeCell ref="J71:K71"/>
    <mergeCell ref="L71:M71"/>
    <mergeCell ref="N71:O71"/>
    <mergeCell ref="P71:Q71"/>
    <mergeCell ref="R71:S71"/>
    <mergeCell ref="T71:U71"/>
    <mergeCell ref="V71:W71"/>
    <mergeCell ref="X71:Y71"/>
    <mergeCell ref="Z71:AA71"/>
    <mergeCell ref="AB71:AC71"/>
    <mergeCell ref="AD71:AE71"/>
    <mergeCell ref="AF71:AG71"/>
    <mergeCell ref="AH71:AI71"/>
    <mergeCell ref="AJ71:AK71"/>
    <mergeCell ref="AL71:AM71"/>
    <mergeCell ref="AN71:AO71"/>
    <mergeCell ref="AP71:AQ71"/>
    <mergeCell ref="AR71:AS71"/>
    <mergeCell ref="AT71:AU71"/>
    <mergeCell ref="AV71:AW71"/>
    <mergeCell ref="AX71:AY71"/>
    <mergeCell ref="AZ71:BA71"/>
    <mergeCell ref="BB71:BC71"/>
    <mergeCell ref="BD71:BE71"/>
    <mergeCell ref="BF71:BG71"/>
    <mergeCell ref="BH71:BI71"/>
    <mergeCell ref="BJ71:BK71"/>
    <mergeCell ref="BL71:BM71"/>
    <mergeCell ref="BN71:BO71"/>
    <mergeCell ref="BP71:BQ71"/>
    <mergeCell ref="BR71:BS71"/>
    <mergeCell ref="BT71:BU71"/>
    <mergeCell ref="BV71:BW71"/>
    <mergeCell ref="BX71:BY71"/>
    <mergeCell ref="BZ71:CA71"/>
    <mergeCell ref="CB71:CC71"/>
    <mergeCell ref="CD71:CE71"/>
    <mergeCell ref="CF71:CG71"/>
    <mergeCell ref="CH71:CI71"/>
    <mergeCell ref="CJ71:CK71"/>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CH72:CI72"/>
    <mergeCell ref="CJ72:CK72"/>
  </mergeCells>
  <conditionalFormatting sqref="AJ72">
    <cfRule type="containsText" priority="2" operator="containsText" aboveAverage="0" equalAverage="0" bottom="0" percent="0" rank="0" text="请重新核算" dxfId="346">
      <formula>NOT(ISERROR(SEARCH("请重新核算",AJ72)))</formula>
    </cfRule>
  </conditionalFormatting>
  <conditionalFormatting sqref="AJ69">
    <cfRule type="containsText" priority="3" operator="containsText" aboveAverage="0" equalAverage="0" bottom="0" percent="0" rank="0" text="请重新核算" dxfId="347">
      <formula>NOT(ISERROR(SEARCH("请重新核算",AJ69)))</formula>
    </cfRule>
  </conditionalFormatting>
  <conditionalFormatting sqref="AJ70:AJ71">
    <cfRule type="containsText" priority="4" operator="containsText" aboveAverage="0" equalAverage="0" bottom="0" percent="0" rank="0" text="请重新核算" dxfId="348">
      <formula>NOT(ISERROR(SEARCH("请重新核算",AJ70)))</formula>
    </cfRule>
  </conditionalFormatting>
  <conditionalFormatting sqref="CJ72">
    <cfRule type="containsText" priority="5" operator="containsText" aboveAverage="0" equalAverage="0" bottom="0" percent="0" rank="0" text="请重新核算" dxfId="349">
      <formula>NOT(ISERROR(SEARCH("请重新核算",CJ72)))</formula>
    </cfRule>
  </conditionalFormatting>
  <conditionalFormatting sqref="CH72">
    <cfRule type="containsText" priority="6" operator="containsText" aboveAverage="0" equalAverage="0" bottom="0" percent="0" rank="0" text="请重新核算" dxfId="350">
      <formula>NOT(ISERROR(SEARCH("请重新核算",CH72)))</formula>
    </cfRule>
  </conditionalFormatting>
  <conditionalFormatting sqref="CF72">
    <cfRule type="containsText" priority="7" operator="containsText" aboveAverage="0" equalAverage="0" bottom="0" percent="0" rank="0" text="请重新核算" dxfId="351">
      <formula>NOT(ISERROR(SEARCH("请重新核算",CF72)))</formula>
    </cfRule>
  </conditionalFormatting>
  <conditionalFormatting sqref="CD72">
    <cfRule type="containsText" priority="8" operator="containsText" aboveAverage="0" equalAverage="0" bottom="0" percent="0" rank="0" text="请重新核算" dxfId="352">
      <formula>NOT(ISERROR(SEARCH("请重新核算",CD72)))</formula>
    </cfRule>
  </conditionalFormatting>
  <conditionalFormatting sqref="CB72">
    <cfRule type="containsText" priority="9" operator="containsText" aboveAverage="0" equalAverage="0" bottom="0" percent="0" rank="0" text="请重新核算" dxfId="353">
      <formula>NOT(ISERROR(SEARCH("请重新核算",CB72)))</formula>
    </cfRule>
  </conditionalFormatting>
  <conditionalFormatting sqref="BZ72">
    <cfRule type="containsText" priority="10" operator="containsText" aboveAverage="0" equalAverage="0" bottom="0" percent="0" rank="0" text="请重新核算" dxfId="354">
      <formula>NOT(ISERROR(SEARCH("请重新核算",BZ72)))</formula>
    </cfRule>
  </conditionalFormatting>
  <conditionalFormatting sqref="BX72">
    <cfRule type="containsText" priority="11" operator="containsText" aboveAverage="0" equalAverage="0" bottom="0" percent="0" rank="0" text="请重新核算" dxfId="355">
      <formula>NOT(ISERROR(SEARCH("请重新核算",BX72)))</formula>
    </cfRule>
  </conditionalFormatting>
  <conditionalFormatting sqref="BV72">
    <cfRule type="containsText" priority="12" operator="containsText" aboveAverage="0" equalAverage="0" bottom="0" percent="0" rank="0" text="请重新核算" dxfId="356">
      <formula>NOT(ISERROR(SEARCH("请重新核算",BV72)))</formula>
    </cfRule>
  </conditionalFormatting>
  <conditionalFormatting sqref="BT72">
    <cfRule type="containsText" priority="13" operator="containsText" aboveAverage="0" equalAverage="0" bottom="0" percent="0" rank="0" text="请重新核算" dxfId="357">
      <formula>NOT(ISERROR(SEARCH("请重新核算",BT72)))</formula>
    </cfRule>
  </conditionalFormatting>
  <conditionalFormatting sqref="BR72">
    <cfRule type="containsText" priority="14" operator="containsText" aboveAverage="0" equalAverage="0" bottom="0" percent="0" rank="0" text="请重新核算" dxfId="358">
      <formula>NOT(ISERROR(SEARCH("请重新核算",BR72)))</formula>
    </cfRule>
  </conditionalFormatting>
  <conditionalFormatting sqref="BP72">
    <cfRule type="containsText" priority="15" operator="containsText" aboveAverage="0" equalAverage="0" bottom="0" percent="0" rank="0" text="请重新核算" dxfId="359">
      <formula>NOT(ISERROR(SEARCH("请重新核算",BP72)))</formula>
    </cfRule>
  </conditionalFormatting>
  <conditionalFormatting sqref="BN72">
    <cfRule type="containsText" priority="16" operator="containsText" aboveAverage="0" equalAverage="0" bottom="0" percent="0" rank="0" text="请重新核算" dxfId="360">
      <formula>NOT(ISERROR(SEARCH("请重新核算",BN72)))</formula>
    </cfRule>
  </conditionalFormatting>
  <conditionalFormatting sqref="BL72">
    <cfRule type="containsText" priority="17" operator="containsText" aboveAverage="0" equalAverage="0" bottom="0" percent="0" rank="0" text="请重新核算" dxfId="361">
      <formula>NOT(ISERROR(SEARCH("请重新核算",BL72)))</formula>
    </cfRule>
  </conditionalFormatting>
  <conditionalFormatting sqref="BJ72">
    <cfRule type="containsText" priority="18" operator="containsText" aboveAverage="0" equalAverage="0" bottom="0" percent="0" rank="0" text="请重新核算" dxfId="362">
      <formula>NOT(ISERROR(SEARCH("请重新核算",BJ72)))</formula>
    </cfRule>
  </conditionalFormatting>
  <conditionalFormatting sqref="BH72">
    <cfRule type="containsText" priority="19" operator="containsText" aboveAverage="0" equalAverage="0" bottom="0" percent="0" rank="0" text="请重新核算" dxfId="363">
      <formula>NOT(ISERROR(SEARCH("请重新核算",BH72)))</formula>
    </cfRule>
  </conditionalFormatting>
  <conditionalFormatting sqref="BF72">
    <cfRule type="containsText" priority="20" operator="containsText" aboveAverage="0" equalAverage="0" bottom="0" percent="0" rank="0" text="请重新核算" dxfId="364">
      <formula>NOT(ISERROR(SEARCH("请重新核算",BF72)))</formula>
    </cfRule>
  </conditionalFormatting>
  <conditionalFormatting sqref="BD72">
    <cfRule type="containsText" priority="21" operator="containsText" aboveAverage="0" equalAverage="0" bottom="0" percent="0" rank="0" text="请重新核算" dxfId="365">
      <formula>NOT(ISERROR(SEARCH("请重新核算",BD72)))</formula>
    </cfRule>
  </conditionalFormatting>
  <conditionalFormatting sqref="BB72">
    <cfRule type="containsText" priority="22" operator="containsText" aboveAverage="0" equalAverage="0" bottom="0" percent="0" rank="0" text="请重新核算" dxfId="366">
      <formula>NOT(ISERROR(SEARCH("请重新核算",BB72)))</formula>
    </cfRule>
  </conditionalFormatting>
  <conditionalFormatting sqref="AZ72">
    <cfRule type="containsText" priority="23" operator="containsText" aboveAverage="0" equalAverage="0" bottom="0" percent="0" rank="0" text="请重新核算" dxfId="367">
      <formula>NOT(ISERROR(SEARCH("请重新核算",AZ72)))</formula>
    </cfRule>
  </conditionalFormatting>
  <conditionalFormatting sqref="AX72">
    <cfRule type="containsText" priority="24" operator="containsText" aboveAverage="0" equalAverage="0" bottom="0" percent="0" rank="0" text="请重新核算" dxfId="368">
      <formula>NOT(ISERROR(SEARCH("请重新核算",AX72)))</formula>
    </cfRule>
  </conditionalFormatting>
  <conditionalFormatting sqref="AV72">
    <cfRule type="containsText" priority="25" operator="containsText" aboveAverage="0" equalAverage="0" bottom="0" percent="0" rank="0" text="请重新核算" dxfId="369">
      <formula>NOT(ISERROR(SEARCH("请重新核算",AV72)))</formula>
    </cfRule>
  </conditionalFormatting>
  <conditionalFormatting sqref="AT72">
    <cfRule type="containsText" priority="26" operator="containsText" aboveAverage="0" equalAverage="0" bottom="0" percent="0" rank="0" text="请重新核算" dxfId="370">
      <formula>NOT(ISERROR(SEARCH("请重新核算",AT72)))</formula>
    </cfRule>
  </conditionalFormatting>
  <conditionalFormatting sqref="AR72">
    <cfRule type="containsText" priority="27" operator="containsText" aboveAverage="0" equalAverage="0" bottom="0" percent="0" rank="0" text="请重新核算" dxfId="371">
      <formula>NOT(ISERROR(SEARCH("请重新核算",AR72)))</formula>
    </cfRule>
  </conditionalFormatting>
  <conditionalFormatting sqref="AP72">
    <cfRule type="containsText" priority="28" operator="containsText" aboveAverage="0" equalAverage="0" bottom="0" percent="0" rank="0" text="请重新核算" dxfId="372">
      <formula>NOT(ISERROR(SEARCH("请重新核算",AP72)))</formula>
    </cfRule>
  </conditionalFormatting>
  <conditionalFormatting sqref="AN72">
    <cfRule type="containsText" priority="29" operator="containsText" aboveAverage="0" equalAverage="0" bottom="0" percent="0" rank="0" text="请重新核算" dxfId="373">
      <formula>NOT(ISERROR(SEARCH("请重新核算",AN72)))</formula>
    </cfRule>
  </conditionalFormatting>
  <conditionalFormatting sqref="AL72">
    <cfRule type="containsText" priority="30" operator="containsText" aboveAverage="0" equalAverage="0" bottom="0" percent="0" rank="0" text="请重新核算" dxfId="374">
      <formula>NOT(ISERROR(SEARCH("请重新核算",AL72)))</formula>
    </cfRule>
  </conditionalFormatting>
  <conditionalFormatting sqref="AH72">
    <cfRule type="containsText" priority="31" operator="containsText" aboveAverage="0" equalAverage="0" bottom="0" percent="0" rank="0" text="请重新核算" dxfId="375">
      <formula>NOT(ISERROR(SEARCH("请重新核算",AH72)))</formula>
    </cfRule>
  </conditionalFormatting>
  <conditionalFormatting sqref="AF72">
    <cfRule type="containsText" priority="32" operator="containsText" aboveAverage="0" equalAverage="0" bottom="0" percent="0" rank="0" text="请重新核算" dxfId="376">
      <formula>NOT(ISERROR(SEARCH("请重新核算",AF72)))</formula>
    </cfRule>
  </conditionalFormatting>
  <conditionalFormatting sqref="AD72">
    <cfRule type="containsText" priority="33" operator="containsText" aboveAverage="0" equalAverage="0" bottom="0" percent="0" rank="0" text="请重新核算" dxfId="377">
      <formula>NOT(ISERROR(SEARCH("请重新核算",AD72)))</formula>
    </cfRule>
  </conditionalFormatting>
  <conditionalFormatting sqref="AB72">
    <cfRule type="containsText" priority="34" operator="containsText" aboveAverage="0" equalAverage="0" bottom="0" percent="0" rank="0" text="请重新核算" dxfId="378">
      <formula>NOT(ISERROR(SEARCH("请重新核算",AB72)))</formula>
    </cfRule>
  </conditionalFormatting>
  <conditionalFormatting sqref="Z72">
    <cfRule type="containsText" priority="35" operator="containsText" aboveAverage="0" equalAverage="0" bottom="0" percent="0" rank="0" text="请重新核算" dxfId="379">
      <formula>NOT(ISERROR(SEARCH("请重新核算",Z72)))</formula>
    </cfRule>
  </conditionalFormatting>
  <conditionalFormatting sqref="X72">
    <cfRule type="containsText" priority="36" operator="containsText" aboveAverage="0" equalAverage="0" bottom="0" percent="0" rank="0" text="请重新核算" dxfId="380">
      <formula>NOT(ISERROR(SEARCH("请重新核算",X72)))</formula>
    </cfRule>
  </conditionalFormatting>
  <conditionalFormatting sqref="B69 D69 F69 H69 J69 L69 N69 P69 R69 T69 V69 X69 Z69 AB69 AD69 AF69 AH69 AL69 AN69 AP69 AR69 AT69 AV69 AX69 AZ69 BB69 BD69 BF69 BH69 BJ69 BL69 BN69 BP69 BR69 BT69 BV69 BX69 BZ69 CB69 CD69 CF69 CH69 CJ69">
    <cfRule type="containsText" priority="37" operator="containsText" aboveAverage="0" equalAverage="0" bottom="0" percent="0" rank="0" text="请重新核算" dxfId="381">
      <formula>NOT(ISERROR(SEARCH("请重新核算",B69)))</formula>
    </cfRule>
  </conditionalFormatting>
  <conditionalFormatting sqref="B70:B71 D70:D71 F70:F71 H70:H71 J70:J71 L70:L71 N70:N71 P70:P71 R70:R71 T70:T71 V70:V72 X70:X71 Z70:Z71 AB70:AB71 AD70:AD71 AF70:AF71 AH70:AH71 AL70:AL71 AN70:AN71 AP70:AP71 AR70:AR71 AT70:AT71 AV70:AV71 AX70:AX71 AZ70:AZ71 BB70:BB71 BD70:BD71 BF70:BF71 BH70:BH71 BJ70:BJ71 BL70:BL71 BN70:BN71 BP70:BP71 BR70:BR71 BT70:BT71 BV70:BV71 BX70:BX71 BZ70:BZ71 CB70:CB71 CD70:CD71 CF70:CF71 CH70:CH71 CJ70:CJ71">
    <cfRule type="containsText" priority="38" operator="containsText" aboveAverage="0" equalAverage="0" bottom="0" percent="0" rank="0" text="请重新核算" dxfId="382">
      <formula>NOT(ISERROR(SEARCH("请重新核算",B70)))</formula>
    </cfRule>
  </conditionalFormatting>
  <dataValidations count="6">
    <dataValidation allowBlank="true" errorStyle="stop" operator="equal" showDropDown="false" showErrorMessage="true" showInputMessage="true" sqref="B17:XFD17 B44:XFD44" type="list">
      <formula1>"气态,液态"</formula1>
      <formula2>0</formula2>
    </dataValidation>
    <dataValidation allowBlank="true" errorStyle="stop" operator="equal" showDropDown="false" showErrorMessage="true" showInputMessage="true" sqref="CL42:XFD42" type="list">
      <formula1>"液态 Liquid,气态 Gas,气液混相 Gas &amp; Liquid Mixed"</formula1>
      <formula2>0</formula2>
    </dataValidation>
    <dataValidation allowBlank="true" errorStyle="stop" operator="equal" showDropDown="false" showErrorMessage="true" showInputMessage="true" sqref="B48:BC48" type="list">
      <formula1>"复合硅酸铝镁管,复合硅酸铝镁板,硅酸铝纤维制品"</formula1>
      <formula2>0</formula2>
    </dataValidation>
    <dataValidation allowBlank="true" errorStyle="stop" operator="equal" showDropDown="false" showErrorMessage="true" showInputMessage="true" sqref="B61:BC61 GH61:GM63" type="list">
      <formula1>"D,E,F,G,H,J,K,L,M,N,O,P,Q,R,T"</formula1>
      <formula2>0</formula2>
    </dataValidation>
    <dataValidation allowBlank="true" errorStyle="stop" operator="equal" showDropDown="false" showErrorMessage="true" showInputMessage="true" sqref="B62:BC62" type="list">
      <formula1>IF(OR(B$61="D",B$61="E"),$A$74:$A$75,IF(OR(B$61="G",B$61="H"),$A$75:$A$76,IF(OR(B$61="M",B$61="N",B$61="P"),$A$78,IF(B$61="K",$A$77,IF(B$61="L",$A$77:$A$78,IF(OR(B$61="Q",B$61="R"),$A$79,IF(B$61="T",$A$80,IF(B$61="J",$A$76:$A$77,$A75))))))))</formula1>
      <formula2>0</formula2>
    </dataValidation>
    <dataValidation allowBlank="true" errorStyle="stop" operator="equal" showDropDown="false" showErrorMessage="true" showInputMessage="true" sqref="B63:BC63" type="list">
      <formula1>IF(OR(B$61="D",B$61="E",B$61="F"),$A$76:$A$77,IF(OR(B$61="G",B$61="H"),$A$77,IF(OR(B$61="M",B$61="N",B$61="P"),$A$79,IF(OR(B$61="K",B$61="L"),$A$78:$A$79,IF(B$61="Q",$A$80,IF(B$61="J",$A$77:$A$78,IF(B$61="R",$A$80:$A$81,$A$81)))))))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-997920</xdr:colOff>
                    <xdr:row>1</xdr:row>
                    <xdr:rowOff>-53280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XFD150"/>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15" topLeftCell="B60" activePane="bottomRight" state="frozen"/>
      <selection pane="topLeft" activeCell="A1" activeCellId="0" sqref="A1"/>
      <selection pane="topRight" activeCell="B1" activeCellId="0" sqref="B1"/>
      <selection pane="bottomLeft" activeCell="A60" activeCellId="0" sqref="A60"/>
      <selection pane="bottomRight" activeCell="A64" activeCellId="0" sqref="A64"/>
    </sheetView>
  </sheetViews>
  <sheetFormatPr defaultColWidth="9.00390625" defaultRowHeight="14.25" zeroHeight="false" outlineLevelRow="0" outlineLevelCol="0"/>
  <cols>
    <col collapsed="false" customWidth="true" hidden="false" outlineLevel="0" max="1" min="1" style="380" width="38.5"/>
    <col collapsed="false" customWidth="true" hidden="false" outlineLevel="0" max="3" min="2" style="380" width="21"/>
    <col collapsed="false" customWidth="true" hidden="false" outlineLevel="0" max="4" min="4" style="380" width="25.5"/>
    <col collapsed="false" customWidth="true" hidden="false" outlineLevel="0" max="6" min="5" style="380" width="24.25"/>
    <col collapsed="false" customWidth="true" hidden="false" outlineLevel="0" max="11" min="7" style="380" width="23"/>
    <col collapsed="false" customWidth="true" hidden="false" outlineLevel="0" max="12" min="12" style="380" width="20.5"/>
    <col collapsed="false" customWidth="true" hidden="false" outlineLevel="0" max="15" min="13" style="380" width="18.62"/>
    <col collapsed="false" customWidth="true" hidden="false" outlineLevel="0" max="20" min="16" style="380" width="14.5"/>
    <col collapsed="false" customWidth="true" hidden="false" outlineLevel="0" max="21" min="21" style="380" width="18.87"/>
    <col collapsed="false" customWidth="true" hidden="false" outlineLevel="0" max="23" min="22" style="380" width="15.12"/>
    <col collapsed="false" customWidth="true" hidden="false" outlineLevel="0" max="28" min="24" style="380" width="14.5"/>
    <col collapsed="false" customWidth="true" hidden="false" outlineLevel="0" max="29" min="29" style="705" width="14.5"/>
    <col collapsed="false" customWidth="true" hidden="false" outlineLevel="0" max="31" min="30" style="380" width="14.5"/>
    <col collapsed="false" customWidth="true" hidden="false" outlineLevel="0" max="32" min="32" style="380" width="16.75"/>
    <col collapsed="false" customWidth="true" hidden="false" outlineLevel="0" max="33" min="33" style="380" width="12.75"/>
    <col collapsed="false" customWidth="true" hidden="false" outlineLevel="0" max="34" min="34" style="380" width="14.5"/>
    <col collapsed="false" customWidth="true" hidden="false" outlineLevel="0" max="35" min="35" style="380" width="19.75"/>
    <col collapsed="false" customWidth="true" hidden="false" outlineLevel="0" max="36" min="36" style="380" width="14.5"/>
    <col collapsed="false" customWidth="true" hidden="false" outlineLevel="0" max="40" min="37" style="380" width="21.37"/>
    <col collapsed="false" customWidth="true" hidden="false" outlineLevel="0" max="41" min="41" style="380" width="25.5"/>
    <col collapsed="false" customWidth="true" hidden="false" outlineLevel="0" max="43" min="42" style="380" width="19.75"/>
    <col collapsed="false" customWidth="false" hidden="false" outlineLevel="0" max="16384" min="44" style="380" width="9"/>
  </cols>
  <sheetData>
    <row r="1" customFormat="false" ht="13.8" hidden="false" customHeight="false" outlineLevel="0" collapsed="false">
      <c r="A1" s="706" t="s">
        <v>930</v>
      </c>
      <c r="B1" s="707" t="s">
        <v>931</v>
      </c>
      <c r="C1" s="707" t="s">
        <v>932</v>
      </c>
      <c r="D1" s="707" t="s">
        <v>933</v>
      </c>
      <c r="E1" s="707" t="s">
        <v>934</v>
      </c>
      <c r="F1" s="707" t="s">
        <v>935</v>
      </c>
      <c r="G1" s="707" t="s">
        <v>936</v>
      </c>
      <c r="H1" s="707" t="s">
        <v>937</v>
      </c>
      <c r="I1" s="707" t="s">
        <v>938</v>
      </c>
      <c r="J1" s="707" t="s">
        <v>939</v>
      </c>
      <c r="K1" s="707" t="s">
        <v>940</v>
      </c>
      <c r="L1" s="707" t="s">
        <v>941</v>
      </c>
      <c r="M1" s="707" t="s">
        <v>942</v>
      </c>
      <c r="N1" s="707" t="s">
        <v>943</v>
      </c>
      <c r="O1" s="707" t="s">
        <v>944</v>
      </c>
      <c r="P1" s="707" t="s">
        <v>945</v>
      </c>
      <c r="Q1" s="707" t="s">
        <v>946</v>
      </c>
      <c r="R1" s="707" t="s">
        <v>947</v>
      </c>
      <c r="S1" s="707" t="s">
        <v>948</v>
      </c>
      <c r="T1" s="707"/>
      <c r="U1" s="707"/>
      <c r="V1" s="707"/>
      <c r="W1" s="707"/>
      <c r="X1" s="707"/>
      <c r="Y1" s="707"/>
      <c r="Z1" s="707"/>
      <c r="AA1" s="707"/>
      <c r="AB1" s="707"/>
      <c r="AC1" s="707"/>
      <c r="AD1" s="707"/>
      <c r="AE1" s="707"/>
      <c r="AF1" s="707"/>
      <c r="AG1" s="707"/>
      <c r="AH1" s="707"/>
      <c r="AI1" s="707"/>
      <c r="AJ1" s="707"/>
      <c r="AK1" s="707"/>
      <c r="AL1" s="707"/>
      <c r="AM1" s="707"/>
      <c r="AN1" s="708"/>
      <c r="AO1" s="707"/>
      <c r="AP1" s="708"/>
      <c r="AQ1" s="708"/>
    </row>
    <row r="2" customFormat="false" ht="13.8" hidden="false" customHeight="false" outlineLevel="0" collapsed="false">
      <c r="A2" s="706" t="s">
        <v>949</v>
      </c>
      <c r="B2" s="707" t="s">
        <v>950</v>
      </c>
      <c r="C2" s="707" t="s">
        <v>951</v>
      </c>
      <c r="D2" s="707" t="s">
        <v>952</v>
      </c>
      <c r="E2" s="707" t="s">
        <v>953</v>
      </c>
      <c r="F2" s="707" t="s">
        <v>954</v>
      </c>
      <c r="G2" s="707" t="s">
        <v>955</v>
      </c>
      <c r="H2" s="707" t="s">
        <v>956</v>
      </c>
      <c r="I2" s="707" t="s">
        <v>957</v>
      </c>
      <c r="J2" s="707" t="s">
        <v>958</v>
      </c>
      <c r="K2" s="707" t="s">
        <v>959</v>
      </c>
      <c r="L2" s="707" t="s">
        <v>960</v>
      </c>
      <c r="M2" s="707" t="s">
        <v>961</v>
      </c>
      <c r="N2" s="707" t="s">
        <v>962</v>
      </c>
      <c r="O2" s="707" t="s">
        <v>963</v>
      </c>
      <c r="P2" s="707" t="s">
        <v>964</v>
      </c>
      <c r="Q2" s="707" t="s">
        <v>965</v>
      </c>
      <c r="R2" s="707" t="s">
        <v>966</v>
      </c>
      <c r="S2" s="707" t="s">
        <v>967</v>
      </c>
      <c r="T2" s="707"/>
      <c r="U2" s="707"/>
      <c r="V2" s="707"/>
      <c r="W2" s="707"/>
      <c r="X2" s="707"/>
      <c r="Y2" s="709"/>
      <c r="Z2" s="709"/>
      <c r="AA2" s="707"/>
      <c r="AB2" s="707"/>
      <c r="AC2" s="707"/>
      <c r="AD2" s="707"/>
      <c r="AE2" s="707"/>
      <c r="AF2" s="707"/>
      <c r="AG2" s="707"/>
      <c r="AH2" s="707"/>
      <c r="AI2" s="707"/>
      <c r="AJ2" s="707"/>
      <c r="AK2" s="707"/>
      <c r="AL2" s="707"/>
      <c r="AM2" s="707"/>
      <c r="AN2" s="708"/>
      <c r="AO2" s="707"/>
      <c r="AP2" s="708"/>
      <c r="AQ2" s="708"/>
    </row>
    <row r="3" customFormat="false" ht="13.8" hidden="false" customHeight="false" outlineLevel="0" collapsed="false">
      <c r="A3" s="706" t="s">
        <v>968</v>
      </c>
      <c r="B3" s="707" t="s">
        <v>969</v>
      </c>
      <c r="C3" s="707" t="s">
        <v>844</v>
      </c>
      <c r="D3" s="707" t="s">
        <v>970</v>
      </c>
      <c r="E3" s="707" t="s">
        <v>971</v>
      </c>
      <c r="F3" s="707" t="s">
        <v>681</v>
      </c>
      <c r="G3" s="707" t="s">
        <v>678</v>
      </c>
      <c r="H3" s="707" t="s">
        <v>160</v>
      </c>
      <c r="I3" s="707" t="s">
        <v>972</v>
      </c>
      <c r="J3" s="710" t="s">
        <v>973</v>
      </c>
      <c r="K3" s="710" t="s">
        <v>645</v>
      </c>
      <c r="L3" s="707" t="s">
        <v>974</v>
      </c>
      <c r="M3" s="707" t="s">
        <v>678</v>
      </c>
      <c r="N3" s="707" t="s">
        <v>678</v>
      </c>
      <c r="O3" s="707" t="s">
        <v>975</v>
      </c>
      <c r="P3" s="707" t="s">
        <v>679</v>
      </c>
      <c r="Q3" s="707" t="s">
        <v>976</v>
      </c>
      <c r="R3" s="707" t="s">
        <v>977</v>
      </c>
      <c r="S3" s="707" t="s">
        <v>978</v>
      </c>
      <c r="T3" s="707"/>
      <c r="U3" s="707"/>
      <c r="V3" s="707"/>
      <c r="W3" s="707"/>
      <c r="X3" s="707"/>
      <c r="Y3" s="707"/>
      <c r="Z3" s="707"/>
      <c r="AA3" s="707"/>
      <c r="AB3" s="707"/>
      <c r="AC3" s="707"/>
      <c r="AD3" s="707"/>
      <c r="AE3" s="707"/>
      <c r="AF3" s="707"/>
      <c r="AG3" s="707"/>
      <c r="AH3" s="707"/>
      <c r="AI3" s="707"/>
      <c r="AJ3" s="707"/>
      <c r="AK3" s="707"/>
      <c r="AL3" s="707"/>
      <c r="AM3" s="707"/>
      <c r="AN3" s="708"/>
      <c r="AO3" s="707"/>
      <c r="AP3" s="708"/>
      <c r="AQ3" s="708"/>
    </row>
    <row r="4" customFormat="false" ht="13.8" hidden="false" customHeight="false" outlineLevel="0" collapsed="false">
      <c r="A4" s="711" t="s">
        <v>979</v>
      </c>
      <c r="B4" s="355" t="n">
        <f aca="false">HLOOKUP(B101,物流参数!$C$1:$GC$29,MATCH("TOTAL MASS FLOW",物流参数!$A$1:$A$29,FALSE()),FALSE())</f>
        <v>309524</v>
      </c>
      <c r="C4" s="355" t="n">
        <f aca="false">HLOOKUP(C101,物流参数!$C$1:$GC$29,MATCH("TOTAL MASS FLOW",物流参数!$A$1:$A$29,FALSE()),FALSE())</f>
        <v>312631.98</v>
      </c>
      <c r="D4" s="355" t="n">
        <f aca="false">HLOOKUP(D101,物流参数!$C$1:$GC$29,MATCH("TOTAL MASS FLOW",物流参数!$A$1:$A$29,FALSE()),FALSE())</f>
        <v>428894.98</v>
      </c>
      <c r="E4" s="355" t="n">
        <f aca="false">HLOOKUP(E101,物流参数!$C$1:$GC$29,MATCH("TOTAL MASS FLOW",物流参数!$A$1:$A$29,FALSE()),FALSE())</f>
        <v>13100</v>
      </c>
      <c r="F4" s="355" t="n">
        <v>31000</v>
      </c>
      <c r="G4" s="712" t="n">
        <v>600</v>
      </c>
      <c r="H4" s="355" t="n">
        <f aca="false">HLOOKUP(H101,物流参数!$C$1:$GC$29,MATCH("TOTAL MASS FLOW",物流参数!$A$1:$A$29,FALSE()),FALSE())</f>
        <v>309524</v>
      </c>
      <c r="I4" s="355" t="n">
        <f aca="false">HLOOKUP(I101,物流参数!$C$1:$GC$29,MATCH("TOTAL MASS FLOW",物流参数!$A$1:$A$29,FALSE()),FALSE())</f>
        <v>15182.02</v>
      </c>
      <c r="J4" s="355" t="n">
        <f aca="false">HLOOKUP(J101,物流参数!$C$1:$GC$29,MATCH("TOTAL MASS FLOW",物流参数!$A$1:$A$29,FALSE()),FALSE())</f>
        <v>293017.71</v>
      </c>
      <c r="K4" s="355" t="n">
        <f aca="false">HLOOKUP(K101,物流参数!$C$1:$GC$29,MATCH("TOTAL MASS FLOW",物流参数!$A$1:$A$29,FALSE()),FALSE())</f>
        <v>54907.02</v>
      </c>
      <c r="L4" s="355" t="n">
        <f aca="false">HLOOKUP(L101,物流参数!$C$1:$GC$29,MATCH("TOTAL MASS FLOW",物流参数!$A$1:$A$29,FALSE()),FALSE())</f>
        <v>9910.86</v>
      </c>
      <c r="M4" s="355" t="n">
        <f aca="false">HLOOKUP(M101,物流参数!$C$1:$GC$29,MATCH("TOTAL MASS FLOW",物流参数!$A$1:$A$29,FALSE()),FALSE())</f>
        <v>125000</v>
      </c>
      <c r="N4" s="355" t="n">
        <f aca="false">HLOOKUP(N101,物流参数!$C$1:$GC$29,MATCH("TOTAL MASS FLOW",物流参数!$A$1:$A$29,FALSE()),FALSE())</f>
        <v>27112</v>
      </c>
      <c r="O4" s="355" t="n">
        <f aca="false">HLOOKUP(O101,物流参数!$C$1:$GC$29,MATCH("TOTAL MASS FLOW",物流参数!$A$1:$A$29,FALSE()),FALSE())</f>
        <v>268934.3</v>
      </c>
      <c r="P4" s="355" t="n">
        <f aca="false">HLOOKUP(P101,物流参数!$C$1:$GC$29,MATCH("TOTAL MASS FLOW",物流参数!$A$1:$A$29,FALSE()),FALSE())</f>
        <v>164000</v>
      </c>
      <c r="Q4" s="712" t="n">
        <v>20000</v>
      </c>
      <c r="R4" s="712" t="n">
        <v>20000</v>
      </c>
      <c r="S4" s="712" t="n">
        <v>17700</v>
      </c>
      <c r="T4" s="713"/>
      <c r="U4" s="713"/>
      <c r="V4" s="713"/>
      <c r="W4" s="713"/>
      <c r="X4" s="713"/>
      <c r="Y4" s="713"/>
      <c r="Z4" s="713"/>
      <c r="AA4" s="713"/>
      <c r="AB4" s="713"/>
      <c r="AC4" s="713"/>
      <c r="AD4" s="713"/>
      <c r="AE4" s="520"/>
      <c r="AF4" s="520"/>
      <c r="AG4" s="520"/>
      <c r="AH4" s="713"/>
      <c r="AI4" s="713"/>
      <c r="AJ4" s="714"/>
      <c r="AK4" s="520"/>
      <c r="AL4" s="520"/>
      <c r="AM4" s="520"/>
      <c r="AN4" s="520"/>
      <c r="AO4" s="713"/>
      <c r="AP4" s="713"/>
      <c r="AQ4" s="713"/>
    </row>
    <row r="5" customFormat="false" ht="13.8" hidden="false" customHeight="false" outlineLevel="0" collapsed="false">
      <c r="A5" s="711" t="s">
        <v>980</v>
      </c>
      <c r="B5" s="715" t="n">
        <f aca="false">B4</f>
        <v>309524</v>
      </c>
      <c r="C5" s="715" t="n">
        <f aca="false">C4</f>
        <v>312631.98</v>
      </c>
      <c r="D5" s="715" t="n">
        <f aca="false">D4</f>
        <v>428894.98</v>
      </c>
      <c r="E5" s="715" t="n">
        <f aca="false">E4</f>
        <v>13100</v>
      </c>
      <c r="F5" s="715" t="n">
        <f aca="false">F4</f>
        <v>31000</v>
      </c>
      <c r="G5" s="715" t="n">
        <f aca="false">G4</f>
        <v>600</v>
      </c>
      <c r="H5" s="715" t="n">
        <f aca="false">H4</f>
        <v>309524</v>
      </c>
      <c r="I5" s="715" t="n">
        <f aca="false">I4</f>
        <v>15182.02</v>
      </c>
      <c r="J5" s="715" t="n">
        <f aca="false">J4</f>
        <v>293017.71</v>
      </c>
      <c r="K5" s="715" t="n">
        <f aca="false">K4</f>
        <v>54907.02</v>
      </c>
      <c r="L5" s="715" t="n">
        <f aca="false">L4</f>
        <v>9910.86</v>
      </c>
      <c r="M5" s="715" t="n">
        <f aca="false">M4</f>
        <v>125000</v>
      </c>
      <c r="N5" s="715" t="n">
        <f aca="false">N4</f>
        <v>27112</v>
      </c>
      <c r="O5" s="715" t="n">
        <f aca="false">O4</f>
        <v>268934.3</v>
      </c>
      <c r="P5" s="715" t="n">
        <f aca="false">P4</f>
        <v>164000</v>
      </c>
      <c r="Q5" s="715" t="n">
        <f aca="false">Q4</f>
        <v>20000</v>
      </c>
      <c r="R5" s="715" t="n">
        <f aca="false">R4</f>
        <v>20000</v>
      </c>
      <c r="S5" s="715" t="n">
        <f aca="false">S4</f>
        <v>17700</v>
      </c>
      <c r="T5" s="715"/>
      <c r="U5" s="715"/>
      <c r="V5" s="715"/>
      <c r="W5" s="715"/>
      <c r="X5" s="715"/>
      <c r="Y5" s="715"/>
      <c r="Z5" s="715"/>
      <c r="AA5" s="715"/>
      <c r="AB5" s="715"/>
      <c r="AC5" s="715"/>
      <c r="AD5" s="715"/>
      <c r="AE5" s="715"/>
      <c r="AF5" s="715"/>
      <c r="AG5" s="715"/>
      <c r="AH5" s="715"/>
      <c r="AI5" s="715"/>
      <c r="AJ5" s="715"/>
      <c r="AK5" s="715"/>
      <c r="AL5" s="715"/>
      <c r="AM5" s="715"/>
      <c r="AN5" s="715"/>
      <c r="AO5" s="715"/>
      <c r="AP5" s="707"/>
      <c r="AQ5" s="707"/>
    </row>
    <row r="6" customFormat="false" ht="13.8" hidden="false" customHeight="false" outlineLevel="0" collapsed="false">
      <c r="A6" s="716" t="s">
        <v>981</v>
      </c>
      <c r="B6" s="707" t="n">
        <v>1.1</v>
      </c>
      <c r="C6" s="707" t="n">
        <v>1.1</v>
      </c>
      <c r="D6" s="707" t="n">
        <v>1.2</v>
      </c>
      <c r="E6" s="707" t="n">
        <v>1.3</v>
      </c>
      <c r="F6" s="707" t="n">
        <v>1.1</v>
      </c>
      <c r="G6" s="707" t="n">
        <v>1.1</v>
      </c>
      <c r="H6" s="707" t="n">
        <v>1.1</v>
      </c>
      <c r="I6" s="707" t="n">
        <v>1.2</v>
      </c>
      <c r="J6" s="707" t="n">
        <v>1.1</v>
      </c>
      <c r="K6" s="707" t="n">
        <v>1.2</v>
      </c>
      <c r="L6" s="707" t="n">
        <v>1.2</v>
      </c>
      <c r="M6" s="707" t="n">
        <v>1.3</v>
      </c>
      <c r="N6" s="707" t="n">
        <v>1.1</v>
      </c>
      <c r="O6" s="707" t="n">
        <v>1.1</v>
      </c>
      <c r="P6" s="707" t="n">
        <v>1.1</v>
      </c>
      <c r="Q6" s="707" t="n">
        <v>1.1</v>
      </c>
      <c r="R6" s="707" t="n">
        <v>1.1</v>
      </c>
      <c r="S6" s="707" t="n">
        <v>1.1</v>
      </c>
      <c r="T6" s="707"/>
      <c r="U6" s="707"/>
      <c r="V6" s="707"/>
      <c r="W6" s="707"/>
      <c r="X6" s="707"/>
      <c r="Y6" s="707"/>
      <c r="Z6" s="707"/>
      <c r="AA6" s="707"/>
      <c r="AB6" s="707"/>
      <c r="AC6" s="707"/>
      <c r="AD6" s="707"/>
      <c r="AE6" s="707"/>
      <c r="AF6" s="707"/>
      <c r="AG6" s="707"/>
      <c r="AH6" s="707"/>
      <c r="AI6" s="707"/>
      <c r="AJ6" s="707"/>
      <c r="AK6" s="707"/>
      <c r="AL6" s="707"/>
      <c r="AM6" s="707"/>
      <c r="AN6" s="707"/>
      <c r="AO6" s="707"/>
      <c r="AP6" s="707"/>
      <c r="AQ6" s="707"/>
    </row>
    <row r="7" customFormat="false" ht="13.8" hidden="false" customHeight="false" outlineLevel="0" collapsed="false">
      <c r="A7" s="716" t="s">
        <v>982</v>
      </c>
      <c r="B7" s="707" t="n">
        <v>0.6</v>
      </c>
      <c r="C7" s="707" t="n">
        <v>0.6</v>
      </c>
      <c r="D7" s="707" t="n">
        <v>0.6</v>
      </c>
      <c r="E7" s="707" t="n">
        <v>0.6</v>
      </c>
      <c r="F7" s="707" t="n">
        <v>0.6</v>
      </c>
      <c r="G7" s="707" t="n">
        <v>0.6</v>
      </c>
      <c r="H7" s="707" t="n">
        <v>0.6</v>
      </c>
      <c r="I7" s="707" t="n">
        <v>0.6</v>
      </c>
      <c r="J7" s="707" t="n">
        <v>0.6</v>
      </c>
      <c r="K7" s="707" t="n">
        <v>0.6</v>
      </c>
      <c r="L7" s="707" t="n">
        <v>0.6</v>
      </c>
      <c r="M7" s="707" t="n">
        <v>0.6</v>
      </c>
      <c r="N7" s="707" t="n">
        <v>0.6</v>
      </c>
      <c r="O7" s="707" t="n">
        <v>0.6</v>
      </c>
      <c r="P7" s="707" t="n">
        <v>0.6</v>
      </c>
      <c r="Q7" s="707" t="n">
        <v>0.6</v>
      </c>
      <c r="R7" s="707" t="n">
        <v>0.6</v>
      </c>
      <c r="S7" s="707" t="n">
        <v>0.6</v>
      </c>
      <c r="T7" s="707"/>
      <c r="U7" s="707"/>
      <c r="V7" s="707"/>
      <c r="W7" s="707"/>
      <c r="X7" s="707"/>
      <c r="Y7" s="707"/>
      <c r="Z7" s="707"/>
      <c r="AA7" s="707"/>
      <c r="AB7" s="707"/>
      <c r="AC7" s="707"/>
      <c r="AD7" s="707"/>
      <c r="AE7" s="707"/>
      <c r="AF7" s="707"/>
      <c r="AG7" s="707"/>
      <c r="AH7" s="707"/>
      <c r="AI7" s="707"/>
      <c r="AJ7" s="707"/>
      <c r="AK7" s="707"/>
      <c r="AL7" s="707"/>
      <c r="AM7" s="707"/>
      <c r="AN7" s="707"/>
      <c r="AO7" s="707"/>
      <c r="AP7" s="707"/>
      <c r="AQ7" s="707"/>
    </row>
    <row r="8" customFormat="false" ht="13.8" hidden="false" customHeight="false" outlineLevel="0" collapsed="false">
      <c r="A8" s="711" t="s">
        <v>983</v>
      </c>
      <c r="B8" s="717" t="n">
        <f aca="false">B5*B6</f>
        <v>340476.4</v>
      </c>
      <c r="C8" s="717" t="n">
        <f aca="false">C5*C6</f>
        <v>343895.178</v>
      </c>
      <c r="D8" s="717" t="n">
        <f aca="false">D5*D6</f>
        <v>514673.976</v>
      </c>
      <c r="E8" s="717" t="n">
        <f aca="false">E5*E6</f>
        <v>17030</v>
      </c>
      <c r="F8" s="717" t="n">
        <f aca="false">F5*F6</f>
        <v>34100</v>
      </c>
      <c r="G8" s="717" t="n">
        <f aca="false">G5*G6</f>
        <v>660</v>
      </c>
      <c r="H8" s="717" t="n">
        <f aca="false">H5*H6</f>
        <v>340476.4</v>
      </c>
      <c r="I8" s="717" t="n">
        <f aca="false">I5*I6</f>
        <v>18218.424</v>
      </c>
      <c r="J8" s="717" t="n">
        <f aca="false">J5*J6</f>
        <v>322319.481</v>
      </c>
      <c r="K8" s="717" t="n">
        <f aca="false">K5*K6</f>
        <v>65888.424</v>
      </c>
      <c r="L8" s="717" t="n">
        <f aca="false">L5*L6</f>
        <v>11893.032</v>
      </c>
      <c r="M8" s="717" t="n">
        <f aca="false">M5*M6</f>
        <v>162500</v>
      </c>
      <c r="N8" s="717" t="n">
        <f aca="false">N5*N6</f>
        <v>29823.2</v>
      </c>
      <c r="O8" s="717" t="n">
        <f aca="false">O5*O6</f>
        <v>295827.73</v>
      </c>
      <c r="P8" s="717" t="n">
        <f aca="false">P5*P6</f>
        <v>180400</v>
      </c>
      <c r="Q8" s="717" t="n">
        <f aca="false">Q5*Q6</f>
        <v>22000</v>
      </c>
      <c r="R8" s="717" t="n">
        <f aca="false">R5*R6</f>
        <v>22000</v>
      </c>
      <c r="S8" s="717" t="n">
        <f aca="false">S5*S6</f>
        <v>19470</v>
      </c>
      <c r="T8" s="717"/>
      <c r="U8" s="717"/>
      <c r="V8" s="717"/>
      <c r="W8" s="717"/>
      <c r="X8" s="717"/>
      <c r="Y8" s="717"/>
      <c r="Z8" s="717"/>
      <c r="AA8" s="717"/>
      <c r="AB8" s="717"/>
      <c r="AC8" s="717"/>
      <c r="AD8" s="717"/>
      <c r="AE8" s="717"/>
      <c r="AF8" s="717"/>
      <c r="AG8" s="717"/>
      <c r="AH8" s="717"/>
      <c r="AI8" s="717"/>
      <c r="AJ8" s="717"/>
      <c r="AK8" s="717"/>
      <c r="AL8" s="717"/>
      <c r="AM8" s="717"/>
      <c r="AN8" s="717"/>
      <c r="AO8" s="717"/>
      <c r="AP8" s="717"/>
      <c r="AQ8" s="717"/>
    </row>
    <row r="9" customFormat="false" ht="13.8" hidden="false" customHeight="false" outlineLevel="0" collapsed="false">
      <c r="A9" s="711" t="s">
        <v>984</v>
      </c>
      <c r="B9" s="717" t="n">
        <f aca="false">B5*B7</f>
        <v>185714.4</v>
      </c>
      <c r="C9" s="717" t="n">
        <f aca="false">C5*C7</f>
        <v>187579.188</v>
      </c>
      <c r="D9" s="717" t="n">
        <f aca="false">D5*D7</f>
        <v>257336.988</v>
      </c>
      <c r="E9" s="717" t="n">
        <f aca="false">E5*E7</f>
        <v>7860</v>
      </c>
      <c r="F9" s="717" t="n">
        <f aca="false">F5*F7</f>
        <v>18600</v>
      </c>
      <c r="G9" s="717" t="n">
        <f aca="false">G5*G7</f>
        <v>360</v>
      </c>
      <c r="H9" s="717" t="n">
        <f aca="false">H5*H7</f>
        <v>185714.4</v>
      </c>
      <c r="I9" s="717" t="n">
        <f aca="false">I5*I7</f>
        <v>9109.212</v>
      </c>
      <c r="J9" s="717" t="n">
        <f aca="false">J5*J7</f>
        <v>175810.626</v>
      </c>
      <c r="K9" s="717" t="n">
        <f aca="false">K5*K7</f>
        <v>32944.212</v>
      </c>
      <c r="L9" s="717" t="n">
        <f aca="false">L5*L7</f>
        <v>5946.516</v>
      </c>
      <c r="M9" s="717" t="n">
        <f aca="false">M5*M7</f>
        <v>75000</v>
      </c>
      <c r="N9" s="717" t="n">
        <f aca="false">N5*N7</f>
        <v>16267.2</v>
      </c>
      <c r="O9" s="717" t="n">
        <f aca="false">O5*O7</f>
        <v>161360.58</v>
      </c>
      <c r="P9" s="717" t="n">
        <f aca="false">P5*P7</f>
        <v>98400</v>
      </c>
      <c r="Q9" s="717" t="n">
        <f aca="false">Q5*Q7</f>
        <v>12000</v>
      </c>
      <c r="R9" s="717" t="n">
        <f aca="false">R5*R7</f>
        <v>12000</v>
      </c>
      <c r="S9" s="717" t="n">
        <f aca="false">S5*S7</f>
        <v>10620</v>
      </c>
      <c r="T9" s="717"/>
      <c r="U9" s="717"/>
      <c r="V9" s="717"/>
      <c r="W9" s="717"/>
      <c r="X9" s="717"/>
      <c r="Y9" s="717"/>
      <c r="Z9" s="717"/>
      <c r="AA9" s="717"/>
      <c r="AB9" s="717"/>
      <c r="AC9" s="717"/>
      <c r="AD9" s="717"/>
      <c r="AE9" s="717"/>
      <c r="AF9" s="717"/>
      <c r="AG9" s="717"/>
      <c r="AH9" s="717"/>
      <c r="AI9" s="717"/>
      <c r="AJ9" s="717"/>
      <c r="AK9" s="717"/>
      <c r="AL9" s="717"/>
      <c r="AM9" s="717"/>
      <c r="AN9" s="717"/>
      <c r="AO9" s="717"/>
      <c r="AP9" s="717"/>
      <c r="AQ9" s="717"/>
    </row>
    <row r="10" customFormat="false" ht="13.8" hidden="false" customHeight="false" outlineLevel="0" collapsed="false">
      <c r="A10" s="711" t="s">
        <v>985</v>
      </c>
      <c r="B10" s="715" t="n">
        <f aca="false">B4/B19</f>
        <v>388.790634577702</v>
      </c>
      <c r="C10" s="715" t="n">
        <f aca="false">C4/C19</f>
        <v>619.907955266497</v>
      </c>
      <c r="D10" s="715" t="n">
        <f aca="false">D4/D19</f>
        <v>850.273541889695</v>
      </c>
      <c r="E10" s="715" t="n">
        <f aca="false">E4/E19</f>
        <v>13.7623835187578</v>
      </c>
      <c r="F10" s="715" t="n">
        <f aca="false">F4/F19</f>
        <v>38.75</v>
      </c>
      <c r="G10" s="715" t="n">
        <f aca="false">G4/G19</f>
        <v>0.755239473849833</v>
      </c>
      <c r="H10" s="715" t="n">
        <f aca="false">H4/H19</f>
        <v>367.867839315427</v>
      </c>
      <c r="I10" s="715" t="n">
        <f aca="false">I4/I19</f>
        <v>22.2034017286515</v>
      </c>
      <c r="J10" s="715" t="n">
        <f aca="false">J4/J19</f>
        <v>463.086068747531</v>
      </c>
      <c r="K10" s="715" t="n">
        <f aca="false">K4/K19</f>
        <v>82.8260121884994</v>
      </c>
      <c r="L10" s="715" t="n">
        <f aca="false">L4/L19</f>
        <v>10.3859115964203</v>
      </c>
      <c r="M10" s="715" t="n">
        <f aca="false">M4/M19</f>
        <v>194.250194250194</v>
      </c>
      <c r="N10" s="715" t="n">
        <f aca="false">N4/N19</f>
        <v>41.2525486138584</v>
      </c>
      <c r="O10" s="715" t="n">
        <f aca="false">O4/O19</f>
        <v>414.203887382947</v>
      </c>
      <c r="P10" s="715" t="n">
        <f aca="false">P4/P19</f>
        <v>162.405181121388</v>
      </c>
      <c r="Q10" s="715" t="n">
        <f aca="false">Q4/Q19</f>
        <v>25.1746491283278</v>
      </c>
      <c r="R10" s="715" t="n">
        <f aca="false">R4/R19</f>
        <v>19.1085845316008</v>
      </c>
      <c r="S10" s="715" t="n">
        <f aca="false">S4/S19</f>
        <v>17.8122169668914</v>
      </c>
      <c r="T10" s="715"/>
      <c r="U10" s="715"/>
      <c r="V10" s="715"/>
      <c r="W10" s="715"/>
      <c r="X10" s="715"/>
      <c r="Y10" s="715"/>
      <c r="Z10" s="715"/>
      <c r="AA10" s="715"/>
      <c r="AB10" s="715"/>
      <c r="AC10" s="715"/>
      <c r="AD10" s="715"/>
      <c r="AE10" s="715"/>
      <c r="AF10" s="715"/>
      <c r="AG10" s="715"/>
      <c r="AH10" s="715"/>
      <c r="AI10" s="715"/>
      <c r="AJ10" s="715"/>
      <c r="AK10" s="715"/>
      <c r="AL10" s="715"/>
      <c r="AM10" s="715"/>
      <c r="AN10" s="715"/>
      <c r="AO10" s="715"/>
      <c r="AP10" s="715"/>
      <c r="AQ10" s="715"/>
    </row>
    <row r="11" customFormat="false" ht="13.8" hidden="false" customHeight="false" outlineLevel="0" collapsed="false">
      <c r="A11" s="711" t="s">
        <v>986</v>
      </c>
      <c r="B11" s="715" t="n">
        <f aca="false">B5/B19</f>
        <v>388.790634577702</v>
      </c>
      <c r="C11" s="715" t="n">
        <f aca="false">C5/C19</f>
        <v>619.907955266497</v>
      </c>
      <c r="D11" s="715" t="n">
        <f aca="false">D5/D19</f>
        <v>850.273541889695</v>
      </c>
      <c r="E11" s="715" t="n">
        <f aca="false">E5/E19</f>
        <v>13.7623835187578</v>
      </c>
      <c r="F11" s="715" t="n">
        <f aca="false">F5/F19</f>
        <v>38.75</v>
      </c>
      <c r="G11" s="715" t="n">
        <f aca="false">G5/G19</f>
        <v>0.755239473849833</v>
      </c>
      <c r="H11" s="715" t="n">
        <f aca="false">H5/H19</f>
        <v>367.867839315427</v>
      </c>
      <c r="I11" s="715" t="n">
        <f aca="false">I5/I19</f>
        <v>22.2034017286515</v>
      </c>
      <c r="J11" s="715" t="n">
        <f aca="false">J5/J19</f>
        <v>463.086068747531</v>
      </c>
      <c r="K11" s="715" t="n">
        <f aca="false">K5/K19</f>
        <v>82.8260121884994</v>
      </c>
      <c r="L11" s="715" t="n">
        <f aca="false">L5/L19</f>
        <v>10.3859115964203</v>
      </c>
      <c r="M11" s="715" t="n">
        <f aca="false">M5/M19</f>
        <v>194.250194250194</v>
      </c>
      <c r="N11" s="715" t="n">
        <f aca="false">N5/N19</f>
        <v>41.2525486138584</v>
      </c>
      <c r="O11" s="715" t="n">
        <f aca="false">O5/O19</f>
        <v>414.203887382947</v>
      </c>
      <c r="P11" s="715" t="n">
        <f aca="false">P5/P19</f>
        <v>162.405181121388</v>
      </c>
      <c r="Q11" s="715" t="n">
        <f aca="false">Q5/Q19</f>
        <v>25.1746491283278</v>
      </c>
      <c r="R11" s="715" t="n">
        <f aca="false">R5/R19</f>
        <v>19.1085845316008</v>
      </c>
      <c r="S11" s="715" t="n">
        <f aca="false">S5/S19</f>
        <v>17.8122169668914</v>
      </c>
      <c r="T11" s="715"/>
      <c r="U11" s="715"/>
      <c r="V11" s="715"/>
      <c r="W11" s="715"/>
      <c r="X11" s="715"/>
      <c r="Y11" s="715"/>
      <c r="Z11" s="715"/>
      <c r="AA11" s="715"/>
      <c r="AB11" s="715"/>
      <c r="AC11" s="715"/>
      <c r="AD11" s="715"/>
      <c r="AE11" s="715"/>
      <c r="AF11" s="715"/>
      <c r="AG11" s="715"/>
      <c r="AH11" s="715"/>
      <c r="AI11" s="715"/>
      <c r="AJ11" s="715"/>
      <c r="AK11" s="715"/>
      <c r="AL11" s="715"/>
      <c r="AM11" s="715"/>
      <c r="AN11" s="715"/>
      <c r="AO11" s="715"/>
      <c r="AP11" s="715"/>
      <c r="AQ11" s="715"/>
    </row>
    <row r="12" customFormat="false" ht="13.8" hidden="false" customHeight="false" outlineLevel="0" collapsed="false">
      <c r="A12" s="711" t="s">
        <v>987</v>
      </c>
      <c r="B12" s="715" t="n">
        <f aca="false">B8/B19</f>
        <v>427.669698035472</v>
      </c>
      <c r="C12" s="715" t="n">
        <f aca="false">C8/C19</f>
        <v>681.898750793147</v>
      </c>
      <c r="D12" s="715" t="n">
        <f aca="false">D8/D19</f>
        <v>1020.32825026763</v>
      </c>
      <c r="E12" s="715" t="n">
        <f aca="false">E8/E19</f>
        <v>17.8910985743852</v>
      </c>
      <c r="F12" s="715" t="n">
        <f aca="false">F8/F19</f>
        <v>42.625</v>
      </c>
      <c r="G12" s="715" t="n">
        <f aca="false">G8/G19</f>
        <v>0.830763421234817</v>
      </c>
      <c r="H12" s="715" t="n">
        <f aca="false">H8/H19</f>
        <v>404.654623246969</v>
      </c>
      <c r="I12" s="715" t="n">
        <f aca="false">I8/I19</f>
        <v>26.6440820743817</v>
      </c>
      <c r="J12" s="715" t="n">
        <f aca="false">J8/J19</f>
        <v>509.394675622284</v>
      </c>
      <c r="K12" s="715" t="n">
        <f aca="false">K8/K19</f>
        <v>99.3912146261992</v>
      </c>
      <c r="L12" s="715" t="n">
        <f aca="false">L8/L19</f>
        <v>12.4630939157043</v>
      </c>
      <c r="M12" s="715" t="n">
        <f aca="false">M8/M19</f>
        <v>252.525252525253</v>
      </c>
      <c r="N12" s="715" t="n">
        <f aca="false">N8/N19</f>
        <v>45.3778034752442</v>
      </c>
      <c r="O12" s="715" t="n">
        <f aca="false">O8/O19</f>
        <v>455.624276121242</v>
      </c>
      <c r="P12" s="715" t="n">
        <f aca="false">P8/P19</f>
        <v>178.645699233527</v>
      </c>
      <c r="Q12" s="715" t="n">
        <f aca="false">Q8/Q19</f>
        <v>27.6921140411606</v>
      </c>
      <c r="R12" s="715" t="n">
        <f aca="false">R8/R19</f>
        <v>21.0194429847609</v>
      </c>
      <c r="S12" s="715" t="n">
        <f aca="false">S8/S19</f>
        <v>19.5934386635806</v>
      </c>
      <c r="T12" s="715"/>
      <c r="U12" s="715"/>
      <c r="V12" s="715"/>
      <c r="W12" s="715"/>
      <c r="X12" s="715"/>
      <c r="Y12" s="715"/>
      <c r="Z12" s="715"/>
      <c r="AA12" s="715"/>
      <c r="AB12" s="715"/>
      <c r="AC12" s="715"/>
      <c r="AD12" s="715"/>
      <c r="AE12" s="715"/>
      <c r="AF12" s="715"/>
      <c r="AG12" s="715"/>
      <c r="AH12" s="715"/>
      <c r="AI12" s="715"/>
      <c r="AJ12" s="715"/>
      <c r="AK12" s="715"/>
      <c r="AL12" s="715"/>
      <c r="AM12" s="715"/>
      <c r="AN12" s="715"/>
      <c r="AO12" s="715"/>
      <c r="AP12" s="715"/>
      <c r="AQ12" s="715"/>
    </row>
    <row r="13" customFormat="false" ht="13.8" hidden="false" customHeight="false" outlineLevel="0" collapsed="false">
      <c r="A13" s="711" t="s">
        <v>988</v>
      </c>
      <c r="B13" s="715" t="n">
        <f aca="false">B9/B19</f>
        <v>233.274380746621</v>
      </c>
      <c r="C13" s="715" t="n">
        <f aca="false">C9/C19</f>
        <v>371.944773159899</v>
      </c>
      <c r="D13" s="715" t="n">
        <f aca="false">D9/D19</f>
        <v>510.164125133817</v>
      </c>
      <c r="E13" s="715" t="n">
        <f aca="false">E9/E19</f>
        <v>8.25743011125469</v>
      </c>
      <c r="F13" s="715" t="n">
        <f aca="false">F9/F19</f>
        <v>23.25</v>
      </c>
      <c r="G13" s="715" t="n">
        <f aca="false">G9/G19</f>
        <v>0.4531436843099</v>
      </c>
      <c r="H13" s="715" t="n">
        <f aca="false">H9/H19</f>
        <v>220.720703589256</v>
      </c>
      <c r="I13" s="715" t="n">
        <f aca="false">I9/I19</f>
        <v>13.3220410371909</v>
      </c>
      <c r="J13" s="715" t="n">
        <f aca="false">J9/J19</f>
        <v>277.851641248518</v>
      </c>
      <c r="K13" s="715" t="n">
        <f aca="false">K9/K19</f>
        <v>49.6956073130996</v>
      </c>
      <c r="L13" s="715" t="n">
        <f aca="false">L9/L19</f>
        <v>6.23154695785216</v>
      </c>
      <c r="M13" s="715" t="n">
        <f aca="false">M9/M19</f>
        <v>116.550116550117</v>
      </c>
      <c r="N13" s="715" t="n">
        <f aca="false">N9/N19</f>
        <v>24.751529168315</v>
      </c>
      <c r="O13" s="715" t="n">
        <f aca="false">O9/O19</f>
        <v>248.522332429768</v>
      </c>
      <c r="P13" s="715" t="n">
        <f aca="false">P9/P19</f>
        <v>97.4431086728328</v>
      </c>
      <c r="Q13" s="715" t="n">
        <f aca="false">Q9/Q19</f>
        <v>15.1047894769967</v>
      </c>
      <c r="R13" s="715" t="n">
        <f aca="false">R9/R19</f>
        <v>11.4651507189605</v>
      </c>
      <c r="S13" s="715" t="n">
        <f aca="false">S9/S19</f>
        <v>10.6873301801348</v>
      </c>
      <c r="T13" s="715"/>
      <c r="U13" s="715"/>
      <c r="V13" s="715"/>
      <c r="W13" s="715"/>
      <c r="X13" s="715"/>
      <c r="Y13" s="715"/>
      <c r="Z13" s="715"/>
      <c r="AA13" s="715"/>
      <c r="AB13" s="715"/>
      <c r="AC13" s="715"/>
      <c r="AD13" s="715"/>
      <c r="AE13" s="715"/>
      <c r="AF13" s="715"/>
      <c r="AG13" s="715"/>
      <c r="AH13" s="715"/>
      <c r="AI13" s="715"/>
      <c r="AJ13" s="715"/>
      <c r="AK13" s="715"/>
      <c r="AL13" s="715"/>
      <c r="AM13" s="715"/>
      <c r="AN13" s="715"/>
      <c r="AO13" s="715"/>
      <c r="AP13" s="715"/>
      <c r="AQ13" s="715"/>
    </row>
    <row r="14" customFormat="false" ht="13.8" hidden="false" customHeight="false" outlineLevel="0" collapsed="false">
      <c r="A14" s="718" t="s">
        <v>989</v>
      </c>
      <c r="B14" s="719" t="n">
        <f aca="false">B11/B22</f>
        <v>388.790634577702</v>
      </c>
      <c r="C14" s="719" t="n">
        <f aca="false">C11/C22</f>
        <v>619.907955266497</v>
      </c>
      <c r="D14" s="719" t="n">
        <f aca="false">D11/D22</f>
        <v>850.273541889695</v>
      </c>
      <c r="E14" s="719" t="n">
        <f aca="false">E11/E22</f>
        <v>13.7623835187578</v>
      </c>
      <c r="F14" s="719" t="n">
        <f aca="false">F11/F22</f>
        <v>38.75</v>
      </c>
      <c r="G14" s="719" t="n">
        <f aca="false">G11/G22</f>
        <v>0.755239473849833</v>
      </c>
      <c r="H14" s="719" t="n">
        <f aca="false">H11/H22</f>
        <v>367.867839315427</v>
      </c>
      <c r="I14" s="719" t="n">
        <f aca="false">I11/I22</f>
        <v>22.2034017286515</v>
      </c>
      <c r="J14" s="719" t="n">
        <f aca="false">J11/J22</f>
        <v>463.086068747531</v>
      </c>
      <c r="K14" s="719" t="n">
        <f aca="false">K11/K22</f>
        <v>82.8260121884994</v>
      </c>
      <c r="L14" s="719" t="n">
        <f aca="false">L11/L22</f>
        <v>10.3859115964203</v>
      </c>
      <c r="M14" s="719" t="n">
        <f aca="false">M11/M22</f>
        <v>194.250194250194</v>
      </c>
      <c r="N14" s="719" t="n">
        <f aca="false">N11/N22</f>
        <v>41.2525486138584</v>
      </c>
      <c r="O14" s="719" t="n">
        <f aca="false">O11/O22</f>
        <v>414.203887382947</v>
      </c>
      <c r="P14" s="719" t="n">
        <f aca="false">P11/P22</f>
        <v>162.405181121388</v>
      </c>
      <c r="Q14" s="719" t="n">
        <f aca="false">Q11/Q22</f>
        <v>25.1746491283278</v>
      </c>
      <c r="R14" s="719" t="n">
        <f aca="false">R11/R22</f>
        <v>19.1085845316008</v>
      </c>
      <c r="S14" s="719" t="n">
        <f aca="false">S11/S22</f>
        <v>17.8122169668914</v>
      </c>
      <c r="T14" s="719"/>
      <c r="U14" s="719"/>
      <c r="V14" s="719"/>
      <c r="W14" s="719"/>
      <c r="X14" s="719"/>
      <c r="Y14" s="719"/>
      <c r="Z14" s="719"/>
      <c r="AA14" s="719"/>
      <c r="AB14" s="719"/>
      <c r="AC14" s="719"/>
      <c r="AD14" s="719"/>
      <c r="AE14" s="719"/>
      <c r="AF14" s="719"/>
      <c r="AG14" s="719"/>
      <c r="AH14" s="719"/>
      <c r="AI14" s="719"/>
      <c r="AJ14" s="719"/>
      <c r="AK14" s="719"/>
      <c r="AL14" s="719"/>
      <c r="AM14" s="719"/>
      <c r="AN14" s="719"/>
      <c r="AO14" s="719"/>
      <c r="AP14" s="719"/>
      <c r="AQ14" s="719"/>
    </row>
    <row r="15" customFormat="false" ht="13.8" hidden="false" customHeight="false" outlineLevel="0" collapsed="false">
      <c r="A15" s="720" t="s">
        <v>990</v>
      </c>
      <c r="B15" s="721" t="n">
        <f aca="false">B12/B22</f>
        <v>427.669698035472</v>
      </c>
      <c r="C15" s="721" t="n">
        <f aca="false">C12/C22</f>
        <v>681.898750793147</v>
      </c>
      <c r="D15" s="721" t="n">
        <f aca="false">D12/D22</f>
        <v>1020.32825026763</v>
      </c>
      <c r="E15" s="721" t="n">
        <f aca="false">E12/E22</f>
        <v>17.8910985743852</v>
      </c>
      <c r="F15" s="721" t="n">
        <f aca="false">F12/F22</f>
        <v>42.625</v>
      </c>
      <c r="G15" s="721" t="n">
        <f aca="false">G12/G22</f>
        <v>0.830763421234817</v>
      </c>
      <c r="H15" s="721" t="n">
        <f aca="false">H12/H22</f>
        <v>404.654623246969</v>
      </c>
      <c r="I15" s="721" t="n">
        <f aca="false">I12/I22</f>
        <v>26.6440820743817</v>
      </c>
      <c r="J15" s="721" t="n">
        <f aca="false">J12/J22</f>
        <v>509.394675622284</v>
      </c>
      <c r="K15" s="721" t="n">
        <f aca="false">K12/K22</f>
        <v>99.3912146261992</v>
      </c>
      <c r="L15" s="721" t="n">
        <f aca="false">L12/L22</f>
        <v>12.4630939157043</v>
      </c>
      <c r="M15" s="721" t="n">
        <f aca="false">M12/M22</f>
        <v>252.525252525253</v>
      </c>
      <c r="N15" s="721" t="n">
        <f aca="false">N12/N22</f>
        <v>45.3778034752442</v>
      </c>
      <c r="O15" s="721" t="n">
        <f aca="false">O12/O22</f>
        <v>455.624276121242</v>
      </c>
      <c r="P15" s="721" t="n">
        <f aca="false">P12/P22</f>
        <v>178.645699233527</v>
      </c>
      <c r="Q15" s="721" t="n">
        <f aca="false">Q12/Q22</f>
        <v>27.6921140411606</v>
      </c>
      <c r="R15" s="721" t="n">
        <f aca="false">R12/R22</f>
        <v>21.0194429847609</v>
      </c>
      <c r="S15" s="721" t="n">
        <f aca="false">S12/S22</f>
        <v>19.5934386635806</v>
      </c>
      <c r="T15" s="721"/>
      <c r="U15" s="721"/>
      <c r="V15" s="721"/>
      <c r="W15" s="721"/>
      <c r="X15" s="721"/>
      <c r="Y15" s="721"/>
      <c r="Z15" s="721"/>
      <c r="AA15" s="721"/>
      <c r="AB15" s="721"/>
      <c r="AC15" s="721"/>
      <c r="AD15" s="721"/>
      <c r="AE15" s="721"/>
      <c r="AF15" s="721"/>
      <c r="AG15" s="721"/>
      <c r="AH15" s="721"/>
      <c r="AI15" s="721"/>
      <c r="AJ15" s="721"/>
      <c r="AK15" s="721"/>
      <c r="AL15" s="721"/>
      <c r="AM15" s="721"/>
      <c r="AN15" s="721"/>
      <c r="AO15" s="721"/>
      <c r="AP15" s="721"/>
      <c r="AQ15" s="721"/>
    </row>
    <row r="16" customFormat="false" ht="13.8" hidden="false" customHeight="false" outlineLevel="0" collapsed="false">
      <c r="A16" s="711" t="s">
        <v>991</v>
      </c>
      <c r="B16" s="715" t="n">
        <f aca="false">B13/B22</f>
        <v>233.274380746621</v>
      </c>
      <c r="C16" s="715" t="n">
        <f aca="false">C13/C22</f>
        <v>371.944773159899</v>
      </c>
      <c r="D16" s="715" t="n">
        <f aca="false">D13/D22</f>
        <v>510.164125133817</v>
      </c>
      <c r="E16" s="715" t="n">
        <f aca="false">E13/E22</f>
        <v>8.25743011125469</v>
      </c>
      <c r="F16" s="715" t="n">
        <f aca="false">F13/F22</f>
        <v>23.25</v>
      </c>
      <c r="G16" s="715" t="n">
        <f aca="false">G13/G22</f>
        <v>0.4531436843099</v>
      </c>
      <c r="H16" s="715" t="n">
        <f aca="false">H13/H22</f>
        <v>220.720703589256</v>
      </c>
      <c r="I16" s="715" t="n">
        <f aca="false">I13/I22</f>
        <v>13.3220410371909</v>
      </c>
      <c r="J16" s="715" t="n">
        <f aca="false">J13/J22</f>
        <v>277.851641248518</v>
      </c>
      <c r="K16" s="715" t="n">
        <f aca="false">K13/K22</f>
        <v>49.6956073130996</v>
      </c>
      <c r="L16" s="715" t="n">
        <f aca="false">L13/L22</f>
        <v>6.23154695785216</v>
      </c>
      <c r="M16" s="715" t="n">
        <f aca="false">M13/M22</f>
        <v>116.550116550117</v>
      </c>
      <c r="N16" s="715" t="n">
        <f aca="false">N13/N22</f>
        <v>24.751529168315</v>
      </c>
      <c r="O16" s="715" t="n">
        <f aca="false">O13/O22</f>
        <v>248.522332429768</v>
      </c>
      <c r="P16" s="715" t="n">
        <f aca="false">P13/P22</f>
        <v>97.4431086728328</v>
      </c>
      <c r="Q16" s="715" t="n">
        <f aca="false">Q13/Q22</f>
        <v>15.1047894769967</v>
      </c>
      <c r="R16" s="715" t="n">
        <f aca="false">R13/R22</f>
        <v>11.4651507189605</v>
      </c>
      <c r="S16" s="715" t="n">
        <f aca="false">S13/S22</f>
        <v>10.6873301801348</v>
      </c>
      <c r="T16" s="715"/>
      <c r="U16" s="715"/>
      <c r="V16" s="715"/>
      <c r="W16" s="715"/>
      <c r="X16" s="715"/>
      <c r="Y16" s="715"/>
      <c r="Z16" s="715"/>
      <c r="AA16" s="715"/>
      <c r="AB16" s="715"/>
      <c r="AC16" s="715"/>
      <c r="AD16" s="715"/>
      <c r="AE16" s="715"/>
      <c r="AF16" s="715"/>
      <c r="AG16" s="715"/>
      <c r="AH16" s="715"/>
      <c r="AI16" s="715"/>
      <c r="AJ16" s="715"/>
      <c r="AK16" s="715"/>
      <c r="AL16" s="715"/>
      <c r="AM16" s="715"/>
      <c r="AN16" s="715"/>
      <c r="AO16" s="715"/>
      <c r="AP16" s="715"/>
      <c r="AQ16" s="715"/>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c r="IX16" s="0"/>
      <c r="IY16" s="0"/>
      <c r="IZ16" s="0"/>
      <c r="JA16" s="0"/>
      <c r="JB16" s="0"/>
      <c r="JC16" s="0"/>
      <c r="JD16" s="0"/>
      <c r="JE16" s="0"/>
      <c r="JF16" s="0"/>
      <c r="JG16" s="0"/>
      <c r="JH16" s="0"/>
      <c r="JI16" s="0"/>
      <c r="JJ16" s="0"/>
      <c r="JK16" s="0"/>
      <c r="JL16" s="0"/>
      <c r="JM16" s="0"/>
      <c r="JN16" s="0"/>
      <c r="JO16" s="0"/>
      <c r="JP16" s="0"/>
      <c r="JQ16" s="0"/>
      <c r="JR16" s="0"/>
      <c r="JS16" s="0"/>
      <c r="JT16" s="0"/>
      <c r="JU16" s="0"/>
      <c r="JV16" s="0"/>
      <c r="JW16" s="0"/>
      <c r="JX16" s="0"/>
      <c r="JY16" s="0"/>
      <c r="JZ16" s="0"/>
      <c r="KA16" s="0"/>
      <c r="KB16" s="0"/>
      <c r="KC16" s="0"/>
      <c r="KD16" s="0"/>
      <c r="KE16" s="0"/>
      <c r="KF16" s="0"/>
      <c r="KG16" s="0"/>
      <c r="KH16" s="0"/>
      <c r="KI16" s="0"/>
      <c r="KJ16" s="0"/>
      <c r="KK16" s="0"/>
      <c r="KL16" s="0"/>
      <c r="KM16" s="0"/>
      <c r="KN16" s="0"/>
      <c r="KO16" s="0"/>
      <c r="KP16" s="0"/>
      <c r="KQ16" s="0"/>
      <c r="KR16" s="0"/>
      <c r="KS16" s="0"/>
      <c r="KT16" s="0"/>
      <c r="KU16" s="0"/>
      <c r="KV16" s="0"/>
      <c r="KW16" s="0"/>
      <c r="KX16" s="0"/>
      <c r="KY16" s="0"/>
      <c r="KZ16" s="0"/>
      <c r="LA16" s="0"/>
      <c r="LB16" s="0"/>
      <c r="LC16" s="0"/>
      <c r="LD16" s="0"/>
      <c r="LE16" s="0"/>
      <c r="LF16" s="0"/>
      <c r="LG16" s="0"/>
      <c r="LH16" s="0"/>
      <c r="LI16" s="0"/>
      <c r="LJ16" s="0"/>
      <c r="LK16" s="0"/>
      <c r="LL16" s="0"/>
      <c r="LM16" s="0"/>
      <c r="LN16" s="0"/>
      <c r="LO16" s="0"/>
      <c r="LP16" s="0"/>
      <c r="LQ16" s="0"/>
      <c r="LR16" s="0"/>
      <c r="LS16" s="0"/>
      <c r="LT16" s="0"/>
      <c r="LU16" s="0"/>
      <c r="LV16" s="0"/>
      <c r="LW16" s="0"/>
      <c r="LX16" s="0"/>
      <c r="LY16" s="0"/>
      <c r="LZ16" s="0"/>
      <c r="MA16" s="0"/>
      <c r="MB16" s="0"/>
      <c r="MC16" s="0"/>
      <c r="MD16" s="0"/>
      <c r="ME16" s="0"/>
      <c r="MF16" s="0"/>
      <c r="MG16" s="0"/>
      <c r="MH16" s="0"/>
      <c r="MI16" s="0"/>
      <c r="MJ16" s="0"/>
      <c r="MK16" s="0"/>
      <c r="ML16" s="0"/>
      <c r="MM16" s="0"/>
      <c r="MN16" s="0"/>
      <c r="MO16" s="0"/>
      <c r="MP16" s="0"/>
      <c r="MQ16" s="0"/>
      <c r="MR16" s="0"/>
      <c r="MS16" s="0"/>
      <c r="MT16" s="0"/>
      <c r="MU16" s="0"/>
      <c r="MV16" s="0"/>
      <c r="MW16" s="0"/>
      <c r="MX16" s="0"/>
      <c r="MY16" s="0"/>
      <c r="MZ16" s="0"/>
      <c r="NA16" s="0"/>
      <c r="NB16" s="0"/>
      <c r="NC16" s="0"/>
      <c r="ND16" s="0"/>
      <c r="NE16" s="0"/>
      <c r="NF16" s="0"/>
      <c r="NG16" s="0"/>
      <c r="NH16" s="0"/>
      <c r="NI16" s="0"/>
      <c r="NJ16" s="0"/>
      <c r="NK16" s="0"/>
      <c r="NL16" s="0"/>
      <c r="NM16" s="0"/>
      <c r="NN16" s="0"/>
      <c r="NO16" s="0"/>
      <c r="NP16" s="0"/>
      <c r="NQ16" s="0"/>
      <c r="NR16" s="0"/>
      <c r="NS16" s="0"/>
      <c r="NT16" s="0"/>
      <c r="NU16" s="0"/>
      <c r="NV16" s="0"/>
      <c r="NW16" s="0"/>
      <c r="NX16" s="0"/>
      <c r="NY16" s="0"/>
      <c r="NZ16" s="0"/>
      <c r="OA16" s="0"/>
      <c r="OB16" s="0"/>
      <c r="OC16" s="0"/>
      <c r="OD16" s="0"/>
      <c r="OE16" s="0"/>
      <c r="OF16" s="0"/>
      <c r="OG16" s="0"/>
      <c r="OH16" s="0"/>
      <c r="OI16" s="0"/>
      <c r="OJ16" s="0"/>
      <c r="OK16" s="0"/>
      <c r="OL16" s="0"/>
      <c r="OM16" s="0"/>
      <c r="ON16" s="0"/>
      <c r="OO16" s="0"/>
      <c r="OP16" s="0"/>
      <c r="OQ16" s="0"/>
      <c r="OR16" s="0"/>
      <c r="OS16" s="0"/>
      <c r="OT16" s="0"/>
      <c r="OU16" s="0"/>
      <c r="OV16" s="0"/>
      <c r="OW16" s="0"/>
      <c r="OX16" s="0"/>
      <c r="OY16" s="0"/>
      <c r="OZ16" s="0"/>
      <c r="PA16" s="0"/>
      <c r="PB16" s="0"/>
      <c r="PC16" s="0"/>
      <c r="PD16" s="0"/>
      <c r="PE16" s="0"/>
      <c r="PF16" s="0"/>
      <c r="PG16" s="0"/>
      <c r="PH16" s="0"/>
      <c r="PI16" s="0"/>
      <c r="PJ16" s="0"/>
      <c r="PK16" s="0"/>
      <c r="PL16" s="0"/>
      <c r="PM16" s="0"/>
      <c r="PN16" s="0"/>
      <c r="PO16" s="0"/>
      <c r="PP16" s="0"/>
      <c r="PQ16" s="0"/>
      <c r="PR16" s="0"/>
      <c r="PS16" s="0"/>
      <c r="PT16" s="0"/>
      <c r="PU16" s="0"/>
      <c r="PV16" s="0"/>
      <c r="PW16" s="0"/>
      <c r="PX16" s="0"/>
      <c r="PY16" s="0"/>
      <c r="PZ16" s="0"/>
      <c r="QA16" s="0"/>
      <c r="QB16" s="0"/>
      <c r="QC16" s="0"/>
      <c r="QD16" s="0"/>
      <c r="QE16" s="0"/>
      <c r="QF16" s="0"/>
      <c r="QG16" s="0"/>
      <c r="QH16" s="0"/>
      <c r="QI16" s="0"/>
      <c r="QJ16" s="0"/>
      <c r="QK16" s="0"/>
      <c r="QL16" s="0"/>
      <c r="QM16" s="0"/>
      <c r="QN16" s="0"/>
      <c r="QO16" s="0"/>
      <c r="QP16" s="0"/>
      <c r="QQ16" s="0"/>
      <c r="QR16" s="0"/>
      <c r="QS16" s="0"/>
      <c r="QT16" s="0"/>
      <c r="QU16" s="0"/>
      <c r="QV16" s="0"/>
      <c r="QW16" s="0"/>
      <c r="QX16" s="0"/>
      <c r="QY16" s="0"/>
      <c r="QZ16" s="0"/>
      <c r="RA16" s="0"/>
      <c r="RB16" s="0"/>
      <c r="RC16" s="0"/>
      <c r="RD16" s="0"/>
      <c r="RE16" s="0"/>
      <c r="RF16" s="0"/>
      <c r="RG16" s="0"/>
      <c r="RH16" s="0"/>
      <c r="RI16" s="0"/>
      <c r="RJ16" s="0"/>
      <c r="RK16" s="0"/>
      <c r="RL16" s="0"/>
      <c r="RM16" s="0"/>
      <c r="RN16" s="0"/>
      <c r="RO16" s="0"/>
      <c r="RP16" s="0"/>
      <c r="RQ16" s="0"/>
      <c r="RR16" s="0"/>
      <c r="RS16" s="0"/>
      <c r="RT16" s="0"/>
      <c r="RU16" s="0"/>
      <c r="RV16" s="0"/>
      <c r="RW16" s="0"/>
      <c r="RX16" s="0"/>
      <c r="RY16" s="0"/>
      <c r="RZ16" s="0"/>
      <c r="SA16" s="0"/>
      <c r="SB16" s="0"/>
      <c r="SC16" s="0"/>
      <c r="SD16" s="0"/>
      <c r="SE16" s="0"/>
      <c r="SF16" s="0"/>
      <c r="SG16" s="0"/>
      <c r="SH16" s="0"/>
      <c r="SI16" s="0"/>
      <c r="SJ16" s="0"/>
      <c r="SK16" s="0"/>
      <c r="SL16" s="0"/>
      <c r="SM16" s="0"/>
      <c r="SN16" s="0"/>
      <c r="SO16" s="0"/>
      <c r="SP16" s="0"/>
      <c r="SQ16" s="0"/>
      <c r="SR16" s="0"/>
      <c r="SS16" s="0"/>
      <c r="ST16" s="0"/>
      <c r="SU16" s="0"/>
      <c r="SV16" s="0"/>
      <c r="SW16" s="0"/>
      <c r="SX16" s="0"/>
      <c r="SY16" s="0"/>
      <c r="SZ16" s="0"/>
      <c r="TA16" s="0"/>
      <c r="TB16" s="0"/>
      <c r="TC16" s="0"/>
      <c r="TD16" s="0"/>
      <c r="TE16" s="0"/>
      <c r="TF16" s="0"/>
      <c r="TG16" s="0"/>
      <c r="TH16" s="0"/>
      <c r="TI16" s="0"/>
      <c r="TJ16" s="0"/>
      <c r="TK16" s="0"/>
      <c r="TL16" s="0"/>
      <c r="TM16" s="0"/>
      <c r="TN16" s="0"/>
      <c r="TO16" s="0"/>
      <c r="TP16" s="0"/>
      <c r="TQ16" s="0"/>
      <c r="TR16" s="0"/>
      <c r="TS16" s="0"/>
      <c r="TT16" s="0"/>
      <c r="TU16" s="0"/>
      <c r="TV16" s="0"/>
      <c r="TW16" s="0"/>
      <c r="TX16" s="0"/>
      <c r="TY16" s="0"/>
      <c r="TZ16" s="0"/>
      <c r="UA16" s="0"/>
      <c r="UB16" s="0"/>
      <c r="UC16" s="0"/>
      <c r="UD16" s="0"/>
      <c r="UE16" s="0"/>
      <c r="UF16" s="0"/>
      <c r="UG16" s="0"/>
      <c r="UH16" s="0"/>
      <c r="UI16" s="0"/>
      <c r="UJ16" s="0"/>
      <c r="UK16" s="0"/>
      <c r="UL16" s="0"/>
      <c r="UM16" s="0"/>
      <c r="UN16" s="0"/>
      <c r="UO16" s="0"/>
      <c r="UP16" s="0"/>
      <c r="UQ16" s="0"/>
      <c r="UR16" s="0"/>
      <c r="US16" s="0"/>
      <c r="UT16" s="0"/>
      <c r="UU16" s="0"/>
      <c r="UV16" s="0"/>
      <c r="UW16" s="0"/>
      <c r="UX16" s="0"/>
      <c r="UY16" s="0"/>
      <c r="UZ16" s="0"/>
      <c r="VA16" s="0"/>
      <c r="VB16" s="0"/>
      <c r="VC16" s="0"/>
      <c r="VD16" s="0"/>
      <c r="VE16" s="0"/>
      <c r="VF16" s="0"/>
      <c r="VG16" s="0"/>
      <c r="VH16" s="0"/>
      <c r="VI16" s="0"/>
      <c r="VJ16" s="0"/>
      <c r="VK16" s="0"/>
      <c r="VL16" s="0"/>
      <c r="VM16" s="0"/>
      <c r="VN16" s="0"/>
      <c r="VO16" s="0"/>
      <c r="VP16" s="0"/>
      <c r="VQ16" s="0"/>
      <c r="VR16" s="0"/>
      <c r="VS16" s="0"/>
      <c r="VT16" s="0"/>
      <c r="VU16" s="0"/>
      <c r="VV16" s="0"/>
      <c r="VW16" s="0"/>
      <c r="VX16" s="0"/>
      <c r="VY16" s="0"/>
      <c r="VZ16" s="0"/>
      <c r="WA16" s="0"/>
      <c r="WB16" s="0"/>
      <c r="WC16" s="0"/>
      <c r="WD16" s="0"/>
      <c r="WE16" s="0"/>
      <c r="WF16" s="0"/>
      <c r="WG16" s="0"/>
      <c r="WH16" s="0"/>
      <c r="WI16" s="0"/>
      <c r="WJ16" s="0"/>
      <c r="WK16" s="0"/>
      <c r="WL16" s="0"/>
      <c r="WM16" s="0"/>
      <c r="WN16" s="0"/>
      <c r="WO16" s="0"/>
      <c r="WP16" s="0"/>
      <c r="WQ16" s="0"/>
      <c r="WR16" s="0"/>
      <c r="WS16" s="0"/>
      <c r="WT16" s="0"/>
      <c r="WU16" s="0"/>
      <c r="WV16" s="0"/>
      <c r="WW16" s="0"/>
      <c r="WX16" s="0"/>
      <c r="WY16" s="0"/>
      <c r="WZ16" s="0"/>
      <c r="XA16" s="0"/>
      <c r="XB16" s="0"/>
      <c r="XC16" s="0"/>
      <c r="XD16" s="0"/>
      <c r="XE16" s="0"/>
      <c r="XF16" s="0"/>
      <c r="XG16" s="0"/>
      <c r="XH16" s="0"/>
      <c r="XI16" s="0"/>
      <c r="XJ16" s="0"/>
      <c r="XK16" s="0"/>
      <c r="XL16" s="0"/>
      <c r="XM16" s="0"/>
      <c r="XN16" s="0"/>
      <c r="XO16" s="0"/>
      <c r="XP16" s="0"/>
      <c r="XQ16" s="0"/>
      <c r="XR16" s="0"/>
      <c r="XS16" s="0"/>
      <c r="XT16" s="0"/>
      <c r="XU16" s="0"/>
      <c r="XV16" s="0"/>
      <c r="XW16" s="0"/>
      <c r="XX16" s="0"/>
      <c r="XY16" s="0"/>
      <c r="XZ16" s="0"/>
      <c r="YA16" s="0"/>
      <c r="YB16" s="0"/>
      <c r="YC16" s="0"/>
      <c r="YD16" s="0"/>
      <c r="YE16" s="0"/>
      <c r="YF16" s="0"/>
      <c r="YG16" s="0"/>
      <c r="YH16" s="0"/>
      <c r="YI16" s="0"/>
      <c r="YJ16" s="0"/>
      <c r="YK16" s="0"/>
      <c r="YL16" s="0"/>
      <c r="YM16" s="0"/>
      <c r="YN16" s="0"/>
      <c r="YO16" s="0"/>
      <c r="YP16" s="0"/>
      <c r="YQ16" s="0"/>
      <c r="YR16" s="0"/>
      <c r="YS16" s="0"/>
      <c r="YT16" s="0"/>
      <c r="YU16" s="0"/>
      <c r="YV16" s="0"/>
      <c r="YW16" s="0"/>
      <c r="YX16" s="0"/>
      <c r="YY16" s="0"/>
      <c r="YZ16" s="0"/>
      <c r="ZA16" s="0"/>
      <c r="ZB16" s="0"/>
      <c r="ZC16" s="0"/>
      <c r="ZD16" s="0"/>
      <c r="ZE16" s="0"/>
      <c r="ZF16" s="0"/>
      <c r="ZG16" s="0"/>
      <c r="ZH16" s="0"/>
      <c r="ZI16" s="0"/>
      <c r="ZJ16" s="0"/>
      <c r="ZK16" s="0"/>
      <c r="ZL16" s="0"/>
      <c r="ZM16" s="0"/>
      <c r="ZN16" s="0"/>
      <c r="ZO16" s="0"/>
      <c r="ZP16" s="0"/>
      <c r="ZQ16" s="0"/>
      <c r="ZR16" s="0"/>
      <c r="ZS16" s="0"/>
      <c r="ZT16" s="0"/>
      <c r="ZU16" s="0"/>
      <c r="ZV16" s="0"/>
      <c r="ZW16" s="0"/>
      <c r="ZX16" s="0"/>
      <c r="ZY16" s="0"/>
      <c r="ZZ16" s="0"/>
      <c r="AAA16" s="0"/>
      <c r="AAB16" s="0"/>
      <c r="AAC16" s="0"/>
      <c r="AAD16" s="0"/>
      <c r="AAE16" s="0"/>
      <c r="AAF16" s="0"/>
      <c r="AAG16" s="0"/>
      <c r="AAH16" s="0"/>
      <c r="AAI16" s="0"/>
      <c r="AAJ16" s="0"/>
      <c r="AAK16" s="0"/>
      <c r="AAL16" s="0"/>
      <c r="AAM16" s="0"/>
      <c r="AAN16" s="0"/>
      <c r="AAO16" s="0"/>
      <c r="AAP16" s="0"/>
      <c r="AAQ16" s="0"/>
      <c r="AAR16" s="0"/>
      <c r="AAS16" s="0"/>
      <c r="AAT16" s="0"/>
      <c r="AAU16" s="0"/>
      <c r="AAV16" s="0"/>
      <c r="AAW16" s="0"/>
      <c r="AAX16" s="0"/>
      <c r="AAY16" s="0"/>
      <c r="AAZ16" s="0"/>
      <c r="ABA16" s="0"/>
      <c r="ABB16" s="0"/>
      <c r="ABC16" s="0"/>
      <c r="ABD16" s="0"/>
      <c r="ABE16" s="0"/>
      <c r="ABF16" s="0"/>
      <c r="ABG16" s="0"/>
      <c r="ABH16" s="0"/>
      <c r="ABI16" s="0"/>
      <c r="ABJ16" s="0"/>
      <c r="ABK16" s="0"/>
      <c r="ABL16" s="0"/>
      <c r="ABM16" s="0"/>
      <c r="ABN16" s="0"/>
      <c r="ABO16" s="0"/>
      <c r="ABP16" s="0"/>
      <c r="ABQ16" s="0"/>
      <c r="ABR16" s="0"/>
      <c r="ABS16" s="0"/>
      <c r="ABT16" s="0"/>
      <c r="ABU16" s="0"/>
      <c r="ABV16" s="0"/>
      <c r="ABW16" s="0"/>
      <c r="ABX16" s="0"/>
      <c r="ABY16" s="0"/>
      <c r="ABZ16" s="0"/>
      <c r="ACA16" s="0"/>
      <c r="ACB16" s="0"/>
      <c r="ACC16" s="0"/>
      <c r="ACD16" s="0"/>
      <c r="ACE16" s="0"/>
      <c r="ACF16" s="0"/>
      <c r="ACG16" s="0"/>
      <c r="ACH16" s="0"/>
      <c r="ACI16" s="0"/>
      <c r="ACJ16" s="0"/>
      <c r="ACK16" s="0"/>
      <c r="ACL16" s="0"/>
      <c r="ACM16" s="0"/>
      <c r="ACN16" s="0"/>
      <c r="ACO16" s="0"/>
      <c r="ACP16" s="0"/>
      <c r="ACQ16" s="0"/>
      <c r="ACR16" s="0"/>
      <c r="ACS16" s="0"/>
      <c r="ACT16" s="0"/>
      <c r="ACU16" s="0"/>
      <c r="ACV16" s="0"/>
      <c r="ACW16" s="0"/>
      <c r="ACX16" s="0"/>
      <c r="ACY16" s="0"/>
      <c r="ACZ16" s="0"/>
      <c r="ADA16" s="0"/>
      <c r="ADB16" s="0"/>
      <c r="ADC16" s="0"/>
      <c r="ADD16" s="0"/>
      <c r="ADE16" s="0"/>
      <c r="ADF16" s="0"/>
      <c r="ADG16" s="0"/>
      <c r="ADH16" s="0"/>
      <c r="ADI16" s="0"/>
      <c r="ADJ16" s="0"/>
      <c r="ADK16" s="0"/>
      <c r="ADL16" s="0"/>
      <c r="ADM16" s="0"/>
      <c r="ADN16" s="0"/>
      <c r="ADO16" s="0"/>
      <c r="ADP16" s="0"/>
      <c r="ADQ16" s="0"/>
      <c r="ADR16" s="0"/>
      <c r="ADS16" s="0"/>
      <c r="ADT16" s="0"/>
      <c r="ADU16" s="0"/>
      <c r="ADV16" s="0"/>
      <c r="ADW16" s="0"/>
      <c r="ADX16" s="0"/>
      <c r="ADY16" s="0"/>
      <c r="ADZ16" s="0"/>
      <c r="AEA16" s="0"/>
      <c r="AEB16" s="0"/>
      <c r="AEC16" s="0"/>
      <c r="AED16" s="0"/>
      <c r="AEE16" s="0"/>
      <c r="AEF16" s="0"/>
      <c r="AEG16" s="0"/>
      <c r="AEH16" s="0"/>
      <c r="AEI16" s="0"/>
      <c r="AEJ16" s="0"/>
      <c r="AEK16" s="0"/>
      <c r="AEL16" s="0"/>
      <c r="AEM16" s="0"/>
      <c r="AEN16" s="0"/>
      <c r="AEO16" s="0"/>
      <c r="AEP16" s="0"/>
      <c r="AEQ16" s="0"/>
      <c r="AER16" s="0"/>
      <c r="AES16" s="0"/>
      <c r="AET16" s="0"/>
      <c r="AEU16" s="0"/>
      <c r="AEV16" s="0"/>
      <c r="AEW16" s="0"/>
      <c r="AEX16" s="0"/>
      <c r="AEY16" s="0"/>
      <c r="AEZ16" s="0"/>
      <c r="AFA16" s="0"/>
      <c r="AFB16" s="0"/>
      <c r="AFC16" s="0"/>
      <c r="AFD16" s="0"/>
      <c r="AFE16" s="0"/>
      <c r="AFF16" s="0"/>
      <c r="AFG16" s="0"/>
      <c r="AFH16" s="0"/>
      <c r="AFI16" s="0"/>
      <c r="AFJ16" s="0"/>
      <c r="AFK16" s="0"/>
      <c r="AFL16" s="0"/>
      <c r="AFM16" s="0"/>
      <c r="AFN16" s="0"/>
      <c r="AFO16" s="0"/>
      <c r="AFP16" s="0"/>
      <c r="AFQ16" s="0"/>
      <c r="AFR16" s="0"/>
      <c r="AFS16" s="0"/>
      <c r="AFT16" s="0"/>
      <c r="AFU16" s="0"/>
      <c r="AFV16" s="0"/>
      <c r="AFW16" s="0"/>
      <c r="AFX16" s="0"/>
      <c r="AFY16" s="0"/>
      <c r="AFZ16" s="0"/>
      <c r="AGA16" s="0"/>
      <c r="AGB16" s="0"/>
      <c r="AGC16" s="0"/>
      <c r="AGD16" s="0"/>
      <c r="AGE16" s="0"/>
      <c r="AGF16" s="0"/>
      <c r="AGG16" s="0"/>
      <c r="AGH16" s="0"/>
      <c r="AGI16" s="0"/>
      <c r="AGJ16" s="0"/>
      <c r="AGK16" s="0"/>
      <c r="AGL16" s="0"/>
      <c r="AGM16" s="0"/>
      <c r="AGN16" s="0"/>
      <c r="AGO16" s="0"/>
      <c r="AGP16" s="0"/>
      <c r="AGQ16" s="0"/>
      <c r="AGR16" s="0"/>
      <c r="AGS16" s="0"/>
      <c r="AGT16" s="0"/>
      <c r="AGU16" s="0"/>
      <c r="AGV16" s="0"/>
      <c r="AGW16" s="0"/>
      <c r="AGX16" s="0"/>
      <c r="AGY16" s="0"/>
      <c r="AGZ16" s="0"/>
      <c r="AHA16" s="0"/>
      <c r="AHB16" s="0"/>
      <c r="AHC16" s="0"/>
      <c r="AHD16" s="0"/>
      <c r="AHE16" s="0"/>
      <c r="AHF16" s="0"/>
      <c r="AHG16" s="0"/>
      <c r="AHH16" s="0"/>
      <c r="AHI16" s="0"/>
      <c r="AHJ16" s="0"/>
      <c r="AHK16" s="0"/>
      <c r="AHL16" s="0"/>
      <c r="AHM16" s="0"/>
      <c r="AHN16" s="0"/>
      <c r="AHO16" s="0"/>
      <c r="AHP16" s="0"/>
      <c r="AHQ16" s="0"/>
      <c r="AHR16" s="0"/>
      <c r="AHS16" s="0"/>
      <c r="AHT16" s="0"/>
      <c r="AHU16" s="0"/>
      <c r="AHV16" s="0"/>
      <c r="AHW16" s="0"/>
      <c r="AHX16" s="0"/>
      <c r="AHY16" s="0"/>
      <c r="AHZ16" s="0"/>
      <c r="AIA16" s="0"/>
      <c r="AIB16" s="0"/>
      <c r="AIC16" s="0"/>
      <c r="AID16" s="0"/>
      <c r="AIE16" s="0"/>
      <c r="AIF16" s="0"/>
      <c r="AIG16" s="0"/>
      <c r="AIH16" s="0"/>
      <c r="AII16" s="0"/>
      <c r="AIJ16" s="0"/>
      <c r="AIK16" s="0"/>
      <c r="AIL16" s="0"/>
      <c r="AIM16" s="0"/>
      <c r="AIN16" s="0"/>
      <c r="AIO16" s="0"/>
      <c r="AIP16" s="0"/>
      <c r="AIQ16" s="0"/>
      <c r="AIR16" s="0"/>
      <c r="AIS16" s="0"/>
      <c r="AIT16" s="0"/>
      <c r="AIU16" s="0"/>
      <c r="AIV16" s="0"/>
      <c r="AIW16" s="0"/>
      <c r="AIX16" s="0"/>
      <c r="AIY16" s="0"/>
      <c r="AIZ16" s="0"/>
      <c r="AJA16" s="0"/>
      <c r="AJB16" s="0"/>
      <c r="AJC16" s="0"/>
      <c r="AJD16" s="0"/>
      <c r="AJE16" s="0"/>
      <c r="AJF16" s="0"/>
      <c r="AJG16" s="0"/>
      <c r="AJH16" s="0"/>
      <c r="AJI16" s="0"/>
      <c r="AJJ16" s="0"/>
      <c r="AJK16" s="0"/>
      <c r="AJL16" s="0"/>
      <c r="AJM16" s="0"/>
      <c r="AJN16" s="0"/>
      <c r="AJO16" s="0"/>
      <c r="AJP16" s="0"/>
      <c r="AJQ16" s="0"/>
      <c r="AJR16" s="0"/>
      <c r="AJS16" s="0"/>
      <c r="AJT16" s="0"/>
      <c r="AJU16" s="0"/>
      <c r="AJV16" s="0"/>
      <c r="AJW16" s="0"/>
      <c r="AJX16" s="0"/>
      <c r="AJY16" s="0"/>
      <c r="AJZ16" s="0"/>
      <c r="AKA16" s="0"/>
      <c r="AKB16" s="0"/>
      <c r="AKC16" s="0"/>
      <c r="AKD16" s="0"/>
      <c r="AKE16" s="0"/>
      <c r="AKF16" s="0"/>
      <c r="AKG16" s="0"/>
      <c r="AKH16" s="0"/>
      <c r="AKI16" s="0"/>
      <c r="AKJ16" s="0"/>
      <c r="AKK16" s="0"/>
      <c r="AKL16" s="0"/>
      <c r="AKM16" s="0"/>
      <c r="AKN16" s="0"/>
      <c r="AKO16" s="0"/>
      <c r="AKP16" s="0"/>
      <c r="AKQ16" s="0"/>
      <c r="AKR16" s="0"/>
      <c r="AKS16" s="0"/>
      <c r="AKT16" s="0"/>
      <c r="AKU16" s="0"/>
      <c r="AKV16" s="0"/>
      <c r="AKW16" s="0"/>
      <c r="AKX16" s="0"/>
      <c r="AKY16" s="0"/>
      <c r="AKZ16" s="0"/>
      <c r="ALA16" s="0"/>
      <c r="ALB16" s="0"/>
      <c r="ALC16" s="0"/>
      <c r="ALD16" s="0"/>
      <c r="ALE16" s="0"/>
      <c r="ALF16" s="0"/>
      <c r="ALG16" s="0"/>
      <c r="ALH16" s="0"/>
      <c r="ALI16" s="0"/>
      <c r="ALJ16" s="0"/>
      <c r="ALK16" s="0"/>
      <c r="ALL16" s="0"/>
      <c r="ALM16" s="0"/>
      <c r="ALN16" s="0"/>
      <c r="ALO16" s="0"/>
      <c r="ALP16" s="0"/>
      <c r="ALQ16" s="0"/>
      <c r="ALR16" s="0"/>
      <c r="ALS16" s="0"/>
      <c r="ALT16" s="0"/>
      <c r="ALU16" s="0"/>
      <c r="ALV16" s="0"/>
      <c r="ALW16" s="0"/>
      <c r="ALX16" s="0"/>
      <c r="ALY16" s="0"/>
      <c r="ALZ16" s="0"/>
      <c r="AMA16" s="0"/>
      <c r="AMB16" s="0"/>
      <c r="AMC16" s="0"/>
      <c r="AMD16" s="0"/>
      <c r="AME16" s="0"/>
      <c r="AMF16" s="0"/>
      <c r="AMG16" s="0"/>
      <c r="AMH16" s="0"/>
      <c r="AMI16" s="0"/>
      <c r="AMJ16" s="0"/>
      <c r="AMK16" s="0"/>
      <c r="AML16" s="0"/>
      <c r="AMM16" s="0"/>
      <c r="AMN16" s="0"/>
      <c r="AMO16" s="0"/>
      <c r="AMP16" s="0"/>
      <c r="AMQ16" s="0"/>
      <c r="AMR16" s="0"/>
      <c r="AMS16" s="0"/>
      <c r="AMT16" s="0"/>
      <c r="AMU16" s="0"/>
      <c r="AMV16" s="0"/>
      <c r="AMW16" s="0"/>
      <c r="AMX16" s="0"/>
      <c r="AMY16" s="0"/>
      <c r="AMZ16" s="0"/>
      <c r="ANA16" s="0"/>
      <c r="ANB16" s="0"/>
      <c r="ANC16" s="0"/>
      <c r="AND16" s="0"/>
      <c r="ANE16" s="0"/>
      <c r="ANF16" s="0"/>
      <c r="ANG16" s="0"/>
      <c r="ANH16" s="0"/>
      <c r="ANI16" s="0"/>
      <c r="ANJ16" s="0"/>
      <c r="ANK16" s="0"/>
      <c r="ANL16" s="0"/>
      <c r="ANM16" s="0"/>
      <c r="ANN16" s="0"/>
      <c r="ANO16" s="0"/>
      <c r="ANP16" s="0"/>
      <c r="ANQ16" s="0"/>
      <c r="ANR16" s="0"/>
      <c r="ANS16" s="0"/>
      <c r="ANT16" s="0"/>
      <c r="ANU16" s="0"/>
      <c r="ANV16" s="0"/>
      <c r="ANW16" s="0"/>
      <c r="ANX16" s="0"/>
      <c r="ANY16" s="0"/>
      <c r="ANZ16" s="0"/>
      <c r="AOA16" s="0"/>
      <c r="AOB16" s="0"/>
      <c r="AOC16" s="0"/>
      <c r="AOD16" s="0"/>
      <c r="AOE16" s="0"/>
      <c r="AOF16" s="0"/>
      <c r="AOG16" s="0"/>
      <c r="AOH16" s="0"/>
      <c r="AOI16" s="0"/>
      <c r="AOJ16" s="0"/>
      <c r="AOK16" s="0"/>
      <c r="AOL16" s="0"/>
      <c r="AOM16" s="0"/>
      <c r="AON16" s="0"/>
      <c r="AOO16" s="0"/>
      <c r="AOP16" s="0"/>
      <c r="AOQ16" s="0"/>
      <c r="AOR16" s="0"/>
      <c r="AOS16" s="0"/>
      <c r="AOT16" s="0"/>
      <c r="AOU16" s="0"/>
      <c r="AOV16" s="0"/>
      <c r="AOW16" s="0"/>
      <c r="AOX16" s="0"/>
      <c r="AOY16" s="0"/>
      <c r="AOZ16" s="0"/>
      <c r="APA16" s="0"/>
      <c r="APB16" s="0"/>
      <c r="APC16" s="0"/>
      <c r="APD16" s="0"/>
      <c r="APE16" s="0"/>
      <c r="APF16" s="0"/>
      <c r="APG16" s="0"/>
      <c r="APH16" s="0"/>
      <c r="API16" s="0"/>
      <c r="APJ16" s="0"/>
      <c r="APK16" s="0"/>
      <c r="APL16" s="0"/>
      <c r="APM16" s="0"/>
      <c r="APN16" s="0"/>
      <c r="APO16" s="0"/>
      <c r="APP16" s="0"/>
      <c r="APQ16" s="0"/>
      <c r="APR16" s="0"/>
      <c r="APS16" s="0"/>
      <c r="APT16" s="0"/>
      <c r="APU16" s="0"/>
      <c r="APV16" s="0"/>
      <c r="APW16" s="0"/>
      <c r="APX16" s="0"/>
      <c r="APY16" s="0"/>
      <c r="APZ16" s="0"/>
      <c r="AQA16" s="0"/>
      <c r="AQB16" s="0"/>
      <c r="AQC16" s="0"/>
      <c r="AQD16" s="0"/>
      <c r="AQE16" s="0"/>
      <c r="AQF16" s="0"/>
      <c r="AQG16" s="0"/>
      <c r="AQH16" s="0"/>
      <c r="AQI16" s="0"/>
      <c r="AQJ16" s="0"/>
      <c r="AQK16" s="0"/>
      <c r="AQL16" s="0"/>
      <c r="AQM16" s="0"/>
      <c r="AQN16" s="0"/>
      <c r="AQO16" s="0"/>
      <c r="AQP16" s="0"/>
      <c r="AQQ16" s="0"/>
      <c r="AQR16" s="0"/>
      <c r="AQS16" s="0"/>
      <c r="AQT16" s="0"/>
      <c r="AQU16" s="0"/>
      <c r="AQV16" s="0"/>
      <c r="AQW16" s="0"/>
      <c r="AQX16" s="0"/>
      <c r="AQY16" s="0"/>
      <c r="AQZ16" s="0"/>
      <c r="ARA16" s="0"/>
      <c r="ARB16" s="0"/>
      <c r="ARC16" s="0"/>
      <c r="ARD16" s="0"/>
      <c r="ARE16" s="0"/>
      <c r="ARF16" s="0"/>
      <c r="ARG16" s="0"/>
      <c r="ARH16" s="0"/>
      <c r="ARI16" s="0"/>
      <c r="ARJ16" s="0"/>
      <c r="ARK16" s="0"/>
      <c r="ARL16" s="0"/>
      <c r="ARM16" s="0"/>
      <c r="ARN16" s="0"/>
      <c r="ARO16" s="0"/>
      <c r="ARP16" s="0"/>
      <c r="ARQ16" s="0"/>
      <c r="ARR16" s="0"/>
      <c r="ARS16" s="0"/>
      <c r="ART16" s="0"/>
      <c r="ARU16" s="0"/>
      <c r="ARV16" s="0"/>
      <c r="ARW16" s="0"/>
      <c r="ARX16" s="0"/>
      <c r="ARY16" s="0"/>
      <c r="ARZ16" s="0"/>
      <c r="ASA16" s="0"/>
      <c r="ASB16" s="0"/>
      <c r="ASC16" s="0"/>
      <c r="ASD16" s="0"/>
      <c r="ASE16" s="0"/>
      <c r="ASF16" s="0"/>
      <c r="ASG16" s="0"/>
      <c r="ASH16" s="0"/>
      <c r="ASI16" s="0"/>
      <c r="ASJ16" s="0"/>
      <c r="ASK16" s="0"/>
      <c r="ASL16" s="0"/>
      <c r="ASM16" s="0"/>
      <c r="ASN16" s="0"/>
      <c r="ASO16" s="0"/>
      <c r="ASP16" s="0"/>
      <c r="ASQ16" s="0"/>
      <c r="ASR16" s="0"/>
      <c r="ASS16" s="0"/>
      <c r="AST16" s="0"/>
      <c r="ASU16" s="0"/>
      <c r="ASV16" s="0"/>
      <c r="ASW16" s="0"/>
      <c r="ASX16" s="0"/>
      <c r="ASY16" s="0"/>
      <c r="ASZ16" s="0"/>
      <c r="ATA16" s="0"/>
      <c r="ATB16" s="0"/>
      <c r="ATC16" s="0"/>
      <c r="ATD16" s="0"/>
      <c r="ATE16" s="0"/>
      <c r="ATF16" s="0"/>
      <c r="ATG16" s="0"/>
      <c r="ATH16" s="0"/>
      <c r="ATI16" s="0"/>
      <c r="ATJ16" s="0"/>
      <c r="ATK16" s="0"/>
      <c r="ATL16" s="0"/>
      <c r="ATM16" s="0"/>
      <c r="ATN16" s="0"/>
      <c r="ATO16" s="0"/>
      <c r="ATP16" s="0"/>
      <c r="ATQ16" s="0"/>
      <c r="ATR16" s="0"/>
      <c r="ATS16" s="0"/>
      <c r="ATT16" s="0"/>
      <c r="ATU16" s="0"/>
      <c r="ATV16" s="0"/>
      <c r="ATW16" s="0"/>
      <c r="ATX16" s="0"/>
      <c r="ATY16" s="0"/>
      <c r="ATZ16" s="0"/>
      <c r="AUA16" s="0"/>
      <c r="AUB16" s="0"/>
      <c r="AUC16" s="0"/>
      <c r="AUD16" s="0"/>
      <c r="AUE16" s="0"/>
      <c r="AUF16" s="0"/>
      <c r="AUG16" s="0"/>
      <c r="AUH16" s="0"/>
      <c r="AUI16" s="0"/>
      <c r="AUJ16" s="0"/>
      <c r="AUK16" s="0"/>
      <c r="AUL16" s="0"/>
      <c r="AUM16" s="0"/>
      <c r="AUN16" s="0"/>
      <c r="AUO16" s="0"/>
      <c r="AUP16" s="0"/>
      <c r="AUQ16" s="0"/>
      <c r="AUR16" s="0"/>
      <c r="AUS16" s="0"/>
      <c r="AUT16" s="0"/>
      <c r="AUU16" s="0"/>
      <c r="AUV16" s="0"/>
      <c r="AUW16" s="0"/>
      <c r="AUX16" s="0"/>
      <c r="AUY16" s="0"/>
      <c r="AUZ16" s="0"/>
      <c r="AVA16" s="0"/>
      <c r="AVB16" s="0"/>
      <c r="AVC16" s="0"/>
      <c r="AVD16" s="0"/>
      <c r="AVE16" s="0"/>
      <c r="AVF16" s="0"/>
      <c r="AVG16" s="0"/>
      <c r="AVH16" s="0"/>
      <c r="AVI16" s="0"/>
      <c r="AVJ16" s="0"/>
      <c r="AVK16" s="0"/>
      <c r="AVL16" s="0"/>
      <c r="AVM16" s="0"/>
      <c r="AVN16" s="0"/>
      <c r="AVO16" s="0"/>
      <c r="AVP16" s="0"/>
      <c r="AVQ16" s="0"/>
      <c r="AVR16" s="0"/>
      <c r="AVS16" s="0"/>
      <c r="AVT16" s="0"/>
      <c r="AVU16" s="0"/>
      <c r="AVV16" s="0"/>
      <c r="AVW16" s="0"/>
      <c r="AVX16" s="0"/>
      <c r="AVY16" s="0"/>
      <c r="AVZ16" s="0"/>
      <c r="AWA16" s="0"/>
      <c r="AWB16" s="0"/>
      <c r="AWC16" s="0"/>
      <c r="AWD16" s="0"/>
      <c r="AWE16" s="0"/>
      <c r="AWF16" s="0"/>
      <c r="AWG16" s="0"/>
      <c r="AWH16" s="0"/>
      <c r="AWI16" s="0"/>
      <c r="AWJ16" s="0"/>
      <c r="AWK16" s="0"/>
      <c r="AWL16" s="0"/>
      <c r="AWM16" s="0"/>
      <c r="AWN16" s="0"/>
      <c r="AWO16" s="0"/>
      <c r="AWP16" s="0"/>
      <c r="AWQ16" s="0"/>
      <c r="AWR16" s="0"/>
      <c r="AWS16" s="0"/>
      <c r="AWT16" s="0"/>
      <c r="AWU16" s="0"/>
      <c r="AWV16" s="0"/>
      <c r="AWW16" s="0"/>
      <c r="AWX16" s="0"/>
      <c r="AWY16" s="0"/>
      <c r="AWZ16" s="0"/>
      <c r="AXA16" s="0"/>
      <c r="AXB16" s="0"/>
      <c r="AXC16" s="0"/>
      <c r="AXD16" s="0"/>
      <c r="AXE16" s="0"/>
      <c r="AXF16" s="0"/>
      <c r="AXG16" s="0"/>
      <c r="AXH16" s="0"/>
      <c r="AXI16" s="0"/>
      <c r="AXJ16" s="0"/>
      <c r="AXK16" s="0"/>
      <c r="AXL16" s="0"/>
      <c r="AXM16" s="0"/>
      <c r="AXN16" s="0"/>
      <c r="AXO16" s="0"/>
      <c r="AXP16" s="0"/>
      <c r="AXQ16" s="0"/>
      <c r="AXR16" s="0"/>
      <c r="AXS16" s="0"/>
      <c r="AXT16" s="0"/>
      <c r="AXU16" s="0"/>
      <c r="AXV16" s="0"/>
      <c r="AXW16" s="0"/>
      <c r="AXX16" s="0"/>
      <c r="AXY16" s="0"/>
      <c r="AXZ16" s="0"/>
      <c r="AYA16" s="0"/>
      <c r="AYB16" s="0"/>
      <c r="AYC16" s="0"/>
      <c r="AYD16" s="0"/>
      <c r="AYE16" s="0"/>
      <c r="AYF16" s="0"/>
      <c r="AYG16" s="0"/>
      <c r="AYH16" s="0"/>
      <c r="AYI16" s="0"/>
      <c r="AYJ16" s="0"/>
      <c r="AYK16" s="0"/>
      <c r="AYL16" s="0"/>
      <c r="AYM16" s="0"/>
      <c r="AYN16" s="0"/>
      <c r="AYO16" s="0"/>
      <c r="AYP16" s="0"/>
      <c r="AYQ16" s="0"/>
      <c r="AYR16" s="0"/>
      <c r="AYS16" s="0"/>
      <c r="AYT16" s="0"/>
      <c r="AYU16" s="0"/>
      <c r="AYV16" s="0"/>
      <c r="AYW16" s="0"/>
      <c r="AYX16" s="0"/>
      <c r="AYY16" s="0"/>
      <c r="AYZ16" s="0"/>
      <c r="AZA16" s="0"/>
      <c r="AZB16" s="0"/>
      <c r="AZC16" s="0"/>
      <c r="AZD16" s="0"/>
      <c r="AZE16" s="0"/>
      <c r="AZF16" s="0"/>
      <c r="AZG16" s="0"/>
      <c r="AZH16" s="0"/>
      <c r="AZI16" s="0"/>
      <c r="AZJ16" s="0"/>
      <c r="AZK16" s="0"/>
      <c r="AZL16" s="0"/>
      <c r="AZM16" s="0"/>
      <c r="AZN16" s="0"/>
      <c r="AZO16" s="0"/>
      <c r="AZP16" s="0"/>
      <c r="AZQ16" s="0"/>
      <c r="AZR16" s="0"/>
      <c r="AZS16" s="0"/>
      <c r="AZT16" s="0"/>
      <c r="AZU16" s="0"/>
      <c r="AZV16" s="0"/>
      <c r="AZW16" s="0"/>
      <c r="AZX16" s="0"/>
      <c r="AZY16" s="0"/>
      <c r="AZZ16" s="0"/>
      <c r="BAA16" s="0"/>
      <c r="BAB16" s="0"/>
      <c r="BAC16" s="0"/>
      <c r="BAD16" s="0"/>
      <c r="BAE16" s="0"/>
      <c r="BAF16" s="0"/>
      <c r="BAG16" s="0"/>
      <c r="BAH16" s="0"/>
      <c r="BAI16" s="0"/>
      <c r="BAJ16" s="0"/>
      <c r="BAK16" s="0"/>
      <c r="BAL16" s="0"/>
      <c r="BAM16" s="0"/>
      <c r="BAN16" s="0"/>
      <c r="BAO16" s="0"/>
      <c r="BAP16" s="0"/>
      <c r="BAQ16" s="0"/>
      <c r="BAR16" s="0"/>
      <c r="BAS16" s="0"/>
      <c r="BAT16" s="0"/>
      <c r="BAU16" s="0"/>
      <c r="BAV16" s="0"/>
      <c r="BAW16" s="0"/>
      <c r="BAX16" s="0"/>
      <c r="BAY16" s="0"/>
      <c r="BAZ16" s="0"/>
      <c r="BBA16" s="0"/>
      <c r="BBB16" s="0"/>
      <c r="BBC16" s="0"/>
      <c r="BBD16" s="0"/>
      <c r="BBE16" s="0"/>
      <c r="BBF16" s="0"/>
      <c r="BBG16" s="0"/>
      <c r="BBH16" s="0"/>
      <c r="BBI16" s="0"/>
      <c r="BBJ16" s="0"/>
      <c r="BBK16" s="0"/>
      <c r="BBL16" s="0"/>
      <c r="BBM16" s="0"/>
      <c r="BBN16" s="0"/>
      <c r="BBO16" s="0"/>
      <c r="BBP16" s="0"/>
      <c r="BBQ16" s="0"/>
      <c r="BBR16" s="0"/>
      <c r="BBS16" s="0"/>
      <c r="BBT16" s="0"/>
      <c r="BBU16" s="0"/>
      <c r="BBV16" s="0"/>
      <c r="BBW16" s="0"/>
      <c r="BBX16" s="0"/>
      <c r="BBY16" s="0"/>
      <c r="BBZ16" s="0"/>
      <c r="BCA16" s="0"/>
      <c r="BCB16" s="0"/>
      <c r="BCC16" s="0"/>
      <c r="BCD16" s="0"/>
      <c r="BCE16" s="0"/>
      <c r="BCF16" s="0"/>
      <c r="BCG16" s="0"/>
      <c r="BCH16" s="0"/>
      <c r="BCI16" s="0"/>
      <c r="BCJ16" s="0"/>
      <c r="BCK16" s="0"/>
      <c r="BCL16" s="0"/>
      <c r="BCM16" s="0"/>
      <c r="BCN16" s="0"/>
      <c r="BCO16" s="0"/>
      <c r="BCP16" s="0"/>
      <c r="BCQ16" s="0"/>
      <c r="BCR16" s="0"/>
      <c r="BCS16" s="0"/>
      <c r="BCT16" s="0"/>
      <c r="BCU16" s="0"/>
      <c r="BCV16" s="0"/>
      <c r="BCW16" s="0"/>
      <c r="BCX16" s="0"/>
      <c r="BCY16" s="0"/>
      <c r="BCZ16" s="0"/>
      <c r="BDA16" s="0"/>
      <c r="BDB16" s="0"/>
      <c r="BDC16" s="0"/>
      <c r="BDD16" s="0"/>
      <c r="BDE16" s="0"/>
      <c r="BDF16" s="0"/>
      <c r="BDG16" s="0"/>
      <c r="BDH16" s="0"/>
      <c r="BDI16" s="0"/>
      <c r="BDJ16" s="0"/>
      <c r="BDK16" s="0"/>
      <c r="BDL16" s="0"/>
      <c r="BDM16" s="0"/>
      <c r="BDN16" s="0"/>
      <c r="BDO16" s="0"/>
      <c r="BDP16" s="0"/>
      <c r="BDQ16" s="0"/>
      <c r="BDR16" s="0"/>
      <c r="BDS16" s="0"/>
      <c r="BDT16" s="0"/>
      <c r="BDU16" s="0"/>
      <c r="BDV16" s="0"/>
      <c r="BDW16" s="0"/>
      <c r="BDX16" s="0"/>
      <c r="BDY16" s="0"/>
      <c r="BDZ16" s="0"/>
      <c r="BEA16" s="0"/>
      <c r="BEB16" s="0"/>
      <c r="BEC16" s="0"/>
      <c r="BED16" s="0"/>
      <c r="BEE16" s="0"/>
      <c r="BEF16" s="0"/>
      <c r="BEG16" s="0"/>
      <c r="BEH16" s="0"/>
      <c r="BEI16" s="0"/>
      <c r="BEJ16" s="0"/>
      <c r="BEK16" s="0"/>
      <c r="BEL16" s="0"/>
      <c r="BEM16" s="0"/>
      <c r="BEN16" s="0"/>
      <c r="BEO16" s="0"/>
      <c r="BEP16" s="0"/>
      <c r="BEQ16" s="0"/>
      <c r="BER16" s="0"/>
      <c r="BES16" s="0"/>
      <c r="BET16" s="0"/>
      <c r="BEU16" s="0"/>
      <c r="BEV16" s="0"/>
      <c r="BEW16" s="0"/>
      <c r="BEX16" s="0"/>
      <c r="BEY16" s="0"/>
      <c r="BEZ16" s="0"/>
      <c r="BFA16" s="0"/>
      <c r="BFB16" s="0"/>
      <c r="BFC16" s="0"/>
      <c r="BFD16" s="0"/>
      <c r="BFE16" s="0"/>
      <c r="BFF16" s="0"/>
      <c r="BFG16" s="0"/>
      <c r="BFH16" s="0"/>
      <c r="BFI16" s="0"/>
      <c r="BFJ16" s="0"/>
      <c r="BFK16" s="0"/>
      <c r="BFL16" s="0"/>
      <c r="BFM16" s="0"/>
      <c r="BFN16" s="0"/>
      <c r="BFO16" s="0"/>
      <c r="BFP16" s="0"/>
      <c r="BFQ16" s="0"/>
      <c r="BFR16" s="0"/>
      <c r="BFS16" s="0"/>
      <c r="BFT16" s="0"/>
      <c r="BFU16" s="0"/>
      <c r="BFV16" s="0"/>
      <c r="BFW16" s="0"/>
      <c r="BFX16" s="0"/>
      <c r="BFY16" s="0"/>
      <c r="BFZ16" s="0"/>
      <c r="BGA16" s="0"/>
      <c r="BGB16" s="0"/>
      <c r="BGC16" s="0"/>
      <c r="BGD16" s="0"/>
      <c r="BGE16" s="0"/>
      <c r="BGF16" s="0"/>
      <c r="BGG16" s="0"/>
      <c r="BGH16" s="0"/>
      <c r="BGI16" s="0"/>
      <c r="BGJ16" s="0"/>
      <c r="BGK16" s="0"/>
      <c r="BGL16" s="0"/>
      <c r="BGM16" s="0"/>
      <c r="BGN16" s="0"/>
      <c r="BGO16" s="0"/>
      <c r="BGP16" s="0"/>
      <c r="BGQ16" s="0"/>
      <c r="BGR16" s="0"/>
      <c r="BGS16" s="0"/>
      <c r="BGT16" s="0"/>
      <c r="BGU16" s="0"/>
      <c r="BGV16" s="0"/>
      <c r="BGW16" s="0"/>
      <c r="BGX16" s="0"/>
      <c r="BGY16" s="0"/>
      <c r="BGZ16" s="0"/>
      <c r="BHA16" s="0"/>
      <c r="BHB16" s="0"/>
      <c r="BHC16" s="0"/>
      <c r="BHD16" s="0"/>
      <c r="BHE16" s="0"/>
      <c r="BHF16" s="0"/>
      <c r="BHG16" s="0"/>
      <c r="BHH16" s="0"/>
      <c r="BHI16" s="0"/>
      <c r="BHJ16" s="0"/>
      <c r="BHK16" s="0"/>
      <c r="BHL16" s="0"/>
      <c r="BHM16" s="0"/>
      <c r="BHN16" s="0"/>
      <c r="BHO16" s="0"/>
      <c r="BHP16" s="0"/>
      <c r="BHQ16" s="0"/>
      <c r="BHR16" s="0"/>
      <c r="BHS16" s="0"/>
      <c r="BHT16" s="0"/>
      <c r="BHU16" s="0"/>
      <c r="BHV16" s="0"/>
      <c r="BHW16" s="0"/>
      <c r="BHX16" s="0"/>
      <c r="BHY16" s="0"/>
      <c r="BHZ16" s="0"/>
      <c r="BIA16" s="0"/>
      <c r="BIB16" s="0"/>
      <c r="BIC16" s="0"/>
      <c r="BID16" s="0"/>
      <c r="BIE16" s="0"/>
      <c r="BIF16" s="0"/>
      <c r="BIG16" s="0"/>
      <c r="BIH16" s="0"/>
      <c r="BII16" s="0"/>
      <c r="BIJ16" s="0"/>
      <c r="BIK16" s="0"/>
      <c r="BIL16" s="0"/>
      <c r="BIM16" s="0"/>
      <c r="BIN16" s="0"/>
      <c r="BIO16" s="0"/>
      <c r="BIP16" s="0"/>
      <c r="BIQ16" s="0"/>
      <c r="BIR16" s="0"/>
      <c r="BIS16" s="0"/>
      <c r="BIT16" s="0"/>
      <c r="BIU16" s="0"/>
      <c r="BIV16" s="0"/>
      <c r="BIW16" s="0"/>
      <c r="BIX16" s="0"/>
      <c r="BIY16" s="0"/>
      <c r="BIZ16" s="0"/>
      <c r="BJA16" s="0"/>
      <c r="BJB16" s="0"/>
      <c r="BJC16" s="0"/>
      <c r="BJD16" s="0"/>
      <c r="BJE16" s="0"/>
      <c r="BJF16" s="0"/>
      <c r="BJG16" s="0"/>
      <c r="BJH16" s="0"/>
      <c r="BJI16" s="0"/>
      <c r="BJJ16" s="0"/>
      <c r="BJK16" s="0"/>
      <c r="BJL16" s="0"/>
      <c r="BJM16" s="0"/>
      <c r="BJN16" s="0"/>
      <c r="BJO16" s="0"/>
      <c r="BJP16" s="0"/>
      <c r="BJQ16" s="0"/>
      <c r="BJR16" s="0"/>
      <c r="BJS16" s="0"/>
      <c r="BJT16" s="0"/>
      <c r="BJU16" s="0"/>
      <c r="BJV16" s="0"/>
      <c r="BJW16" s="0"/>
      <c r="BJX16" s="0"/>
      <c r="BJY16" s="0"/>
      <c r="BJZ16" s="0"/>
      <c r="BKA16" s="0"/>
      <c r="BKB16" s="0"/>
      <c r="BKC16" s="0"/>
      <c r="BKD16" s="0"/>
      <c r="BKE16" s="0"/>
      <c r="BKF16" s="0"/>
      <c r="BKG16" s="0"/>
      <c r="BKH16" s="0"/>
      <c r="BKI16" s="0"/>
      <c r="BKJ16" s="0"/>
      <c r="BKK16" s="0"/>
      <c r="BKL16" s="0"/>
      <c r="BKM16" s="0"/>
      <c r="BKN16" s="0"/>
      <c r="BKO16" s="0"/>
      <c r="BKP16" s="0"/>
      <c r="BKQ16" s="0"/>
      <c r="BKR16" s="0"/>
      <c r="BKS16" s="0"/>
      <c r="BKT16" s="0"/>
      <c r="BKU16" s="0"/>
      <c r="BKV16" s="0"/>
      <c r="BKW16" s="0"/>
      <c r="BKX16" s="0"/>
      <c r="BKY16" s="0"/>
      <c r="BKZ16" s="0"/>
      <c r="BLA16" s="0"/>
      <c r="BLB16" s="0"/>
      <c r="BLC16" s="0"/>
      <c r="BLD16" s="0"/>
      <c r="BLE16" s="0"/>
      <c r="BLF16" s="0"/>
      <c r="BLG16" s="0"/>
      <c r="BLH16" s="0"/>
      <c r="BLI16" s="0"/>
      <c r="BLJ16" s="0"/>
      <c r="BLK16" s="0"/>
      <c r="BLL16" s="0"/>
      <c r="BLM16" s="0"/>
      <c r="BLN16" s="0"/>
      <c r="BLO16" s="0"/>
      <c r="BLP16" s="0"/>
      <c r="BLQ16" s="0"/>
      <c r="BLR16" s="0"/>
      <c r="BLS16" s="0"/>
      <c r="BLT16" s="0"/>
      <c r="BLU16" s="0"/>
      <c r="BLV16" s="0"/>
      <c r="BLW16" s="0"/>
      <c r="BLX16" s="0"/>
      <c r="BLY16" s="0"/>
      <c r="BLZ16" s="0"/>
      <c r="BMA16" s="0"/>
      <c r="BMB16" s="0"/>
      <c r="BMC16" s="0"/>
      <c r="BMD16" s="0"/>
      <c r="BME16" s="0"/>
      <c r="BMF16" s="0"/>
      <c r="BMG16" s="0"/>
      <c r="BMH16" s="0"/>
      <c r="BMI16" s="0"/>
      <c r="BMJ16" s="0"/>
      <c r="BMK16" s="0"/>
      <c r="BML16" s="0"/>
      <c r="BMM16" s="0"/>
      <c r="BMN16" s="0"/>
      <c r="BMO16" s="0"/>
      <c r="BMP16" s="0"/>
      <c r="BMQ16" s="0"/>
      <c r="BMR16" s="0"/>
      <c r="BMS16" s="0"/>
      <c r="BMT16" s="0"/>
      <c r="BMU16" s="0"/>
      <c r="BMV16" s="0"/>
      <c r="BMW16" s="0"/>
      <c r="BMX16" s="0"/>
      <c r="BMY16" s="0"/>
      <c r="BMZ16" s="0"/>
      <c r="BNA16" s="0"/>
      <c r="BNB16" s="0"/>
      <c r="BNC16" s="0"/>
      <c r="BND16" s="0"/>
      <c r="BNE16" s="0"/>
      <c r="BNF16" s="0"/>
      <c r="BNG16" s="0"/>
      <c r="BNH16" s="0"/>
      <c r="BNI16" s="0"/>
      <c r="BNJ16" s="0"/>
      <c r="BNK16" s="0"/>
      <c r="BNL16" s="0"/>
      <c r="BNM16" s="0"/>
      <c r="BNN16" s="0"/>
      <c r="BNO16" s="0"/>
      <c r="BNP16" s="0"/>
      <c r="BNQ16" s="0"/>
      <c r="BNR16" s="0"/>
      <c r="BNS16" s="0"/>
      <c r="BNT16" s="0"/>
      <c r="BNU16" s="0"/>
      <c r="BNV16" s="0"/>
      <c r="BNW16" s="0"/>
      <c r="BNX16" s="0"/>
      <c r="BNY16" s="0"/>
      <c r="BNZ16" s="0"/>
      <c r="BOA16" s="0"/>
      <c r="BOB16" s="0"/>
      <c r="BOC16" s="0"/>
      <c r="BOD16" s="0"/>
      <c r="BOE16" s="0"/>
      <c r="BOF16" s="0"/>
      <c r="BOG16" s="0"/>
      <c r="BOH16" s="0"/>
      <c r="BOI16" s="0"/>
      <c r="BOJ16" s="0"/>
      <c r="BOK16" s="0"/>
      <c r="BOL16" s="0"/>
      <c r="BOM16" s="0"/>
      <c r="BON16" s="0"/>
      <c r="BOO16" s="0"/>
      <c r="BOP16" s="0"/>
      <c r="BOQ16" s="0"/>
      <c r="BOR16" s="0"/>
      <c r="BOS16" s="0"/>
      <c r="BOT16" s="0"/>
      <c r="BOU16" s="0"/>
      <c r="BOV16" s="0"/>
      <c r="BOW16" s="0"/>
      <c r="BOX16" s="0"/>
      <c r="BOY16" s="0"/>
      <c r="BOZ16" s="0"/>
      <c r="BPA16" s="0"/>
      <c r="BPB16" s="0"/>
      <c r="BPC16" s="0"/>
      <c r="BPD16" s="0"/>
      <c r="BPE16" s="0"/>
      <c r="BPF16" s="0"/>
      <c r="BPG16" s="0"/>
      <c r="BPH16" s="0"/>
      <c r="BPI16" s="0"/>
      <c r="BPJ16" s="0"/>
      <c r="BPK16" s="0"/>
      <c r="BPL16" s="0"/>
      <c r="BPM16" s="0"/>
      <c r="BPN16" s="0"/>
      <c r="BPO16" s="0"/>
      <c r="BPP16" s="0"/>
      <c r="BPQ16" s="0"/>
      <c r="BPR16" s="0"/>
      <c r="BPS16" s="0"/>
      <c r="BPT16" s="0"/>
      <c r="BPU16" s="0"/>
      <c r="BPV16" s="0"/>
      <c r="BPW16" s="0"/>
      <c r="BPX16" s="0"/>
      <c r="BPY16" s="0"/>
      <c r="BPZ16" s="0"/>
      <c r="BQA16" s="0"/>
      <c r="BQB16" s="0"/>
      <c r="BQC16" s="0"/>
      <c r="BQD16" s="0"/>
      <c r="BQE16" s="0"/>
      <c r="BQF16" s="0"/>
      <c r="BQG16" s="0"/>
      <c r="BQH16" s="0"/>
      <c r="BQI16" s="0"/>
      <c r="BQJ16" s="0"/>
      <c r="BQK16" s="0"/>
      <c r="BQL16" s="0"/>
      <c r="BQM16" s="0"/>
      <c r="BQN16" s="0"/>
      <c r="BQO16" s="0"/>
      <c r="BQP16" s="0"/>
      <c r="BQQ16" s="0"/>
      <c r="BQR16" s="0"/>
      <c r="BQS16" s="0"/>
      <c r="BQT16" s="0"/>
      <c r="BQU16" s="0"/>
      <c r="BQV16" s="0"/>
      <c r="BQW16" s="0"/>
      <c r="BQX16" s="0"/>
      <c r="BQY16" s="0"/>
      <c r="BQZ16" s="0"/>
      <c r="BRA16" s="0"/>
      <c r="BRB16" s="0"/>
      <c r="BRC16" s="0"/>
      <c r="BRD16" s="0"/>
      <c r="BRE16" s="0"/>
      <c r="BRF16" s="0"/>
      <c r="BRG16" s="0"/>
      <c r="BRH16" s="0"/>
      <c r="BRI16" s="0"/>
      <c r="BRJ16" s="0"/>
      <c r="BRK16" s="0"/>
      <c r="BRL16" s="0"/>
      <c r="BRM16" s="0"/>
      <c r="BRN16" s="0"/>
      <c r="BRO16" s="0"/>
      <c r="BRP16" s="0"/>
      <c r="BRQ16" s="0"/>
      <c r="BRR16" s="0"/>
      <c r="BRS16" s="0"/>
      <c r="BRT16" s="0"/>
      <c r="BRU16" s="0"/>
      <c r="BRV16" s="0"/>
      <c r="BRW16" s="0"/>
      <c r="BRX16" s="0"/>
      <c r="BRY16" s="0"/>
      <c r="BRZ16" s="0"/>
      <c r="BSA16" s="0"/>
      <c r="BSB16" s="0"/>
      <c r="BSC16" s="0"/>
      <c r="BSD16" s="0"/>
      <c r="BSE16" s="0"/>
      <c r="BSF16" s="0"/>
      <c r="BSG16" s="0"/>
      <c r="BSH16" s="0"/>
      <c r="BSI16" s="0"/>
      <c r="BSJ16" s="0"/>
      <c r="BSK16" s="0"/>
      <c r="BSL16" s="0"/>
      <c r="BSM16" s="0"/>
      <c r="BSN16" s="0"/>
      <c r="BSO16" s="0"/>
      <c r="BSP16" s="0"/>
      <c r="BSQ16" s="0"/>
      <c r="BSR16" s="0"/>
      <c r="BSS16" s="0"/>
      <c r="BST16" s="0"/>
      <c r="BSU16" s="0"/>
      <c r="BSV16" s="0"/>
      <c r="BSW16" s="0"/>
      <c r="BSX16" s="0"/>
      <c r="BSY16" s="0"/>
      <c r="BSZ16" s="0"/>
      <c r="BTA16" s="0"/>
      <c r="BTB16" s="0"/>
      <c r="BTC16" s="0"/>
      <c r="BTD16" s="0"/>
      <c r="BTE16" s="0"/>
      <c r="BTF16" s="0"/>
      <c r="BTG16" s="0"/>
      <c r="BTH16" s="0"/>
      <c r="BTI16" s="0"/>
      <c r="BTJ16" s="0"/>
      <c r="BTK16" s="0"/>
      <c r="BTL16" s="0"/>
      <c r="BTM16" s="0"/>
      <c r="BTN16" s="0"/>
      <c r="BTO16" s="0"/>
      <c r="BTP16" s="0"/>
      <c r="BTQ16" s="0"/>
      <c r="BTR16" s="0"/>
      <c r="BTS16" s="0"/>
      <c r="BTT16" s="0"/>
      <c r="BTU16" s="0"/>
      <c r="BTV16" s="0"/>
      <c r="BTW16" s="0"/>
      <c r="BTX16" s="0"/>
      <c r="BTY16" s="0"/>
      <c r="BTZ16" s="0"/>
      <c r="BUA16" s="0"/>
      <c r="BUB16" s="0"/>
      <c r="BUC16" s="0"/>
      <c r="BUD16" s="0"/>
      <c r="BUE16" s="0"/>
      <c r="BUF16" s="0"/>
      <c r="BUG16" s="0"/>
      <c r="BUH16" s="0"/>
      <c r="BUI16" s="0"/>
      <c r="BUJ16" s="0"/>
      <c r="BUK16" s="0"/>
      <c r="BUL16" s="0"/>
      <c r="BUM16" s="0"/>
      <c r="BUN16" s="0"/>
      <c r="BUO16" s="0"/>
      <c r="BUP16" s="0"/>
      <c r="BUQ16" s="0"/>
      <c r="BUR16" s="0"/>
      <c r="BUS16" s="0"/>
      <c r="BUT16" s="0"/>
      <c r="BUU16" s="0"/>
      <c r="BUV16" s="0"/>
      <c r="BUW16" s="0"/>
      <c r="BUX16" s="0"/>
      <c r="BUY16" s="0"/>
      <c r="BUZ16" s="0"/>
      <c r="BVA16" s="0"/>
      <c r="BVB16" s="0"/>
      <c r="BVC16" s="0"/>
      <c r="BVD16" s="0"/>
      <c r="BVE16" s="0"/>
      <c r="BVF16" s="0"/>
      <c r="BVG16" s="0"/>
      <c r="BVH16" s="0"/>
      <c r="BVI16" s="0"/>
      <c r="BVJ16" s="0"/>
      <c r="BVK16" s="0"/>
      <c r="BVL16" s="0"/>
      <c r="BVM16" s="0"/>
      <c r="BVN16" s="0"/>
      <c r="BVO16" s="0"/>
      <c r="BVP16" s="0"/>
      <c r="BVQ16" s="0"/>
      <c r="BVR16" s="0"/>
      <c r="BVS16" s="0"/>
      <c r="BVT16" s="0"/>
      <c r="BVU16" s="0"/>
      <c r="BVV16" s="0"/>
      <c r="BVW16" s="0"/>
      <c r="BVX16" s="0"/>
      <c r="BVY16" s="0"/>
      <c r="BVZ16" s="0"/>
      <c r="BWA16" s="0"/>
      <c r="BWB16" s="0"/>
      <c r="BWC16" s="0"/>
      <c r="BWD16" s="0"/>
      <c r="BWE16" s="0"/>
      <c r="BWF16" s="0"/>
      <c r="BWG16" s="0"/>
      <c r="BWH16" s="0"/>
      <c r="BWI16" s="0"/>
      <c r="BWJ16" s="0"/>
      <c r="BWK16" s="0"/>
      <c r="BWL16" s="0"/>
      <c r="BWM16" s="0"/>
      <c r="BWN16" s="0"/>
      <c r="BWO16" s="0"/>
      <c r="BWP16" s="0"/>
      <c r="BWQ16" s="0"/>
      <c r="BWR16" s="0"/>
      <c r="BWS16" s="0"/>
      <c r="BWT16" s="0"/>
      <c r="BWU16" s="0"/>
      <c r="BWV16" s="0"/>
      <c r="BWW16" s="0"/>
      <c r="BWX16" s="0"/>
      <c r="BWY16" s="0"/>
      <c r="BWZ16" s="0"/>
      <c r="BXA16" s="0"/>
      <c r="BXB16" s="0"/>
      <c r="BXC16" s="0"/>
      <c r="BXD16" s="0"/>
      <c r="BXE16" s="0"/>
      <c r="BXF16" s="0"/>
      <c r="BXG16" s="0"/>
      <c r="BXH16" s="0"/>
      <c r="BXI16" s="0"/>
      <c r="BXJ16" s="0"/>
      <c r="BXK16" s="0"/>
      <c r="BXL16" s="0"/>
      <c r="BXM16" s="0"/>
      <c r="BXN16" s="0"/>
      <c r="BXO16" s="0"/>
      <c r="BXP16" s="0"/>
      <c r="BXQ16" s="0"/>
      <c r="BXR16" s="0"/>
      <c r="BXS16" s="0"/>
      <c r="BXT16" s="0"/>
      <c r="BXU16" s="0"/>
      <c r="BXV16" s="0"/>
      <c r="BXW16" s="0"/>
      <c r="BXX16" s="0"/>
      <c r="BXY16" s="0"/>
      <c r="BXZ16" s="0"/>
      <c r="BYA16" s="0"/>
      <c r="BYB16" s="0"/>
      <c r="BYC16" s="0"/>
      <c r="BYD16" s="0"/>
      <c r="BYE16" s="0"/>
      <c r="BYF16" s="0"/>
      <c r="BYG16" s="0"/>
      <c r="BYH16" s="0"/>
      <c r="BYI16" s="0"/>
      <c r="BYJ16" s="0"/>
      <c r="BYK16" s="0"/>
      <c r="BYL16" s="0"/>
      <c r="BYM16" s="0"/>
      <c r="BYN16" s="0"/>
      <c r="BYO16" s="0"/>
      <c r="BYP16" s="0"/>
      <c r="BYQ16" s="0"/>
      <c r="BYR16" s="0"/>
      <c r="BYS16" s="0"/>
      <c r="BYT16" s="0"/>
      <c r="BYU16" s="0"/>
      <c r="BYV16" s="0"/>
      <c r="BYW16" s="0"/>
      <c r="BYX16" s="0"/>
      <c r="BYY16" s="0"/>
      <c r="BYZ16" s="0"/>
      <c r="BZA16" s="0"/>
      <c r="BZB16" s="0"/>
      <c r="BZC16" s="0"/>
      <c r="BZD16" s="0"/>
      <c r="BZE16" s="0"/>
      <c r="BZF16" s="0"/>
      <c r="BZG16" s="0"/>
      <c r="BZH16" s="0"/>
      <c r="BZI16" s="0"/>
      <c r="BZJ16" s="0"/>
      <c r="BZK16" s="0"/>
      <c r="BZL16" s="0"/>
      <c r="BZM16" s="0"/>
      <c r="BZN16" s="0"/>
      <c r="BZO16" s="0"/>
      <c r="BZP16" s="0"/>
      <c r="BZQ16" s="0"/>
      <c r="BZR16" s="0"/>
      <c r="BZS16" s="0"/>
      <c r="BZT16" s="0"/>
      <c r="BZU16" s="0"/>
      <c r="BZV16" s="0"/>
      <c r="BZW16" s="0"/>
      <c r="BZX16" s="0"/>
      <c r="BZY16" s="0"/>
      <c r="BZZ16" s="0"/>
      <c r="CAA16" s="0"/>
      <c r="CAB16" s="0"/>
      <c r="CAC16" s="0"/>
      <c r="CAD16" s="0"/>
      <c r="CAE16" s="0"/>
      <c r="CAF16" s="0"/>
      <c r="CAG16" s="0"/>
      <c r="CAH16" s="0"/>
      <c r="CAI16" s="0"/>
      <c r="CAJ16" s="0"/>
      <c r="CAK16" s="0"/>
      <c r="CAL16" s="0"/>
      <c r="CAM16" s="0"/>
      <c r="CAN16" s="0"/>
      <c r="CAO16" s="0"/>
      <c r="CAP16" s="0"/>
      <c r="CAQ16" s="0"/>
      <c r="CAR16" s="0"/>
      <c r="CAS16" s="0"/>
      <c r="CAT16" s="0"/>
      <c r="CAU16" s="0"/>
      <c r="CAV16" s="0"/>
      <c r="CAW16" s="0"/>
      <c r="CAX16" s="0"/>
      <c r="CAY16" s="0"/>
      <c r="CAZ16" s="0"/>
      <c r="CBA16" s="0"/>
      <c r="CBB16" s="0"/>
      <c r="CBC16" s="0"/>
      <c r="CBD16" s="0"/>
      <c r="CBE16" s="0"/>
      <c r="CBF16" s="0"/>
      <c r="CBG16" s="0"/>
      <c r="CBH16" s="0"/>
      <c r="CBI16" s="0"/>
      <c r="CBJ16" s="0"/>
      <c r="CBK16" s="0"/>
      <c r="CBL16" s="0"/>
      <c r="CBM16" s="0"/>
      <c r="CBN16" s="0"/>
      <c r="CBO16" s="0"/>
      <c r="CBP16" s="0"/>
      <c r="CBQ16" s="0"/>
      <c r="CBR16" s="0"/>
      <c r="CBS16" s="0"/>
      <c r="CBT16" s="0"/>
      <c r="CBU16" s="0"/>
      <c r="CBV16" s="0"/>
      <c r="CBW16" s="0"/>
      <c r="CBX16" s="0"/>
      <c r="CBY16" s="0"/>
      <c r="CBZ16" s="0"/>
      <c r="CCA16" s="0"/>
      <c r="CCB16" s="0"/>
      <c r="CCC16" s="0"/>
      <c r="CCD16" s="0"/>
      <c r="CCE16" s="0"/>
      <c r="CCF16" s="0"/>
      <c r="CCG16" s="0"/>
      <c r="CCH16" s="0"/>
      <c r="CCI16" s="0"/>
      <c r="CCJ16" s="0"/>
      <c r="CCK16" s="0"/>
      <c r="CCL16" s="0"/>
      <c r="CCM16" s="0"/>
      <c r="CCN16" s="0"/>
      <c r="CCO16" s="0"/>
      <c r="CCP16" s="0"/>
      <c r="CCQ16" s="0"/>
      <c r="CCR16" s="0"/>
      <c r="CCS16" s="0"/>
      <c r="CCT16" s="0"/>
      <c r="CCU16" s="0"/>
      <c r="CCV16" s="0"/>
      <c r="CCW16" s="0"/>
      <c r="CCX16" s="0"/>
      <c r="CCY16" s="0"/>
      <c r="CCZ16" s="0"/>
      <c r="CDA16" s="0"/>
      <c r="CDB16" s="0"/>
      <c r="CDC16" s="0"/>
      <c r="CDD16" s="0"/>
      <c r="CDE16" s="0"/>
      <c r="CDF16" s="0"/>
      <c r="CDG16" s="0"/>
      <c r="CDH16" s="0"/>
      <c r="CDI16" s="0"/>
      <c r="CDJ16" s="0"/>
      <c r="CDK16" s="0"/>
      <c r="CDL16" s="0"/>
      <c r="CDM16" s="0"/>
      <c r="CDN16" s="0"/>
      <c r="CDO16" s="0"/>
      <c r="CDP16" s="0"/>
      <c r="CDQ16" s="0"/>
      <c r="CDR16" s="0"/>
      <c r="CDS16" s="0"/>
      <c r="CDT16" s="0"/>
      <c r="CDU16" s="0"/>
      <c r="CDV16" s="0"/>
      <c r="CDW16" s="0"/>
      <c r="CDX16" s="0"/>
      <c r="CDY16" s="0"/>
      <c r="CDZ16" s="0"/>
      <c r="CEA16" s="0"/>
      <c r="CEB16" s="0"/>
      <c r="CEC16" s="0"/>
      <c r="CED16" s="0"/>
      <c r="CEE16" s="0"/>
      <c r="CEF16" s="0"/>
      <c r="CEG16" s="0"/>
      <c r="CEH16" s="0"/>
      <c r="CEI16" s="0"/>
      <c r="CEJ16" s="0"/>
      <c r="CEK16" s="0"/>
      <c r="CEL16" s="0"/>
      <c r="CEM16" s="0"/>
      <c r="CEN16" s="0"/>
      <c r="CEO16" s="0"/>
      <c r="CEP16" s="0"/>
      <c r="CEQ16" s="0"/>
      <c r="CER16" s="0"/>
      <c r="CES16" s="0"/>
      <c r="CET16" s="0"/>
      <c r="CEU16" s="0"/>
      <c r="CEV16" s="0"/>
      <c r="CEW16" s="0"/>
      <c r="CEX16" s="0"/>
      <c r="CEY16" s="0"/>
      <c r="CEZ16" s="0"/>
      <c r="CFA16" s="0"/>
      <c r="CFB16" s="0"/>
      <c r="CFC16" s="0"/>
      <c r="CFD16" s="0"/>
      <c r="CFE16" s="0"/>
      <c r="CFF16" s="0"/>
      <c r="CFG16" s="0"/>
      <c r="CFH16" s="0"/>
      <c r="CFI16" s="0"/>
      <c r="CFJ16" s="0"/>
      <c r="CFK16" s="0"/>
      <c r="CFL16" s="0"/>
      <c r="CFM16" s="0"/>
      <c r="CFN16" s="0"/>
      <c r="CFO16" s="0"/>
      <c r="CFP16" s="0"/>
      <c r="CFQ16" s="0"/>
      <c r="CFR16" s="0"/>
      <c r="CFS16" s="0"/>
      <c r="CFT16" s="0"/>
      <c r="CFU16" s="0"/>
      <c r="CFV16" s="0"/>
      <c r="CFW16" s="0"/>
      <c r="CFX16" s="0"/>
      <c r="CFY16" s="0"/>
      <c r="CFZ16" s="0"/>
      <c r="CGA16" s="0"/>
      <c r="CGB16" s="0"/>
      <c r="CGC16" s="0"/>
      <c r="CGD16" s="0"/>
      <c r="CGE16" s="0"/>
      <c r="CGF16" s="0"/>
      <c r="CGG16" s="0"/>
      <c r="CGH16" s="0"/>
      <c r="CGI16" s="0"/>
      <c r="CGJ16" s="0"/>
      <c r="CGK16" s="0"/>
      <c r="CGL16" s="0"/>
      <c r="CGM16" s="0"/>
      <c r="CGN16" s="0"/>
      <c r="CGO16" s="0"/>
      <c r="CGP16" s="0"/>
      <c r="CGQ16" s="0"/>
      <c r="CGR16" s="0"/>
      <c r="CGS16" s="0"/>
      <c r="CGT16" s="0"/>
      <c r="CGU16" s="0"/>
      <c r="CGV16" s="0"/>
      <c r="CGW16" s="0"/>
      <c r="CGX16" s="0"/>
      <c r="CGY16" s="0"/>
      <c r="CGZ16" s="0"/>
      <c r="CHA16" s="0"/>
      <c r="CHB16" s="0"/>
      <c r="CHC16" s="0"/>
      <c r="CHD16" s="0"/>
      <c r="CHE16" s="0"/>
      <c r="CHF16" s="0"/>
      <c r="CHG16" s="0"/>
      <c r="CHH16" s="0"/>
      <c r="CHI16" s="0"/>
      <c r="CHJ16" s="0"/>
      <c r="CHK16" s="0"/>
      <c r="CHL16" s="0"/>
      <c r="CHM16" s="0"/>
      <c r="CHN16" s="0"/>
      <c r="CHO16" s="0"/>
      <c r="CHP16" s="0"/>
      <c r="CHQ16" s="0"/>
      <c r="CHR16" s="0"/>
      <c r="CHS16" s="0"/>
      <c r="CHT16" s="0"/>
      <c r="CHU16" s="0"/>
      <c r="CHV16" s="0"/>
      <c r="CHW16" s="0"/>
      <c r="CHX16" s="0"/>
      <c r="CHY16" s="0"/>
      <c r="CHZ16" s="0"/>
      <c r="CIA16" s="0"/>
      <c r="CIB16" s="0"/>
      <c r="CIC16" s="0"/>
      <c r="CID16" s="0"/>
      <c r="CIE16" s="0"/>
      <c r="CIF16" s="0"/>
      <c r="CIG16" s="0"/>
      <c r="CIH16" s="0"/>
      <c r="CII16" s="0"/>
      <c r="CIJ16" s="0"/>
      <c r="CIK16" s="0"/>
      <c r="CIL16" s="0"/>
      <c r="CIM16" s="0"/>
      <c r="CIN16" s="0"/>
      <c r="CIO16" s="0"/>
      <c r="CIP16" s="0"/>
      <c r="CIQ16" s="0"/>
      <c r="CIR16" s="0"/>
      <c r="CIS16" s="0"/>
      <c r="CIT16" s="0"/>
      <c r="CIU16" s="0"/>
      <c r="CIV16" s="0"/>
      <c r="CIW16" s="0"/>
      <c r="CIX16" s="0"/>
      <c r="CIY16" s="0"/>
      <c r="CIZ16" s="0"/>
      <c r="CJA16" s="0"/>
      <c r="CJB16" s="0"/>
      <c r="CJC16" s="0"/>
      <c r="CJD16" s="0"/>
      <c r="CJE16" s="0"/>
      <c r="CJF16" s="0"/>
      <c r="CJG16" s="0"/>
      <c r="CJH16" s="0"/>
      <c r="CJI16" s="0"/>
      <c r="CJJ16" s="0"/>
      <c r="CJK16" s="0"/>
      <c r="CJL16" s="0"/>
      <c r="CJM16" s="0"/>
      <c r="CJN16" s="0"/>
      <c r="CJO16" s="0"/>
      <c r="CJP16" s="0"/>
      <c r="CJQ16" s="0"/>
      <c r="CJR16" s="0"/>
      <c r="CJS16" s="0"/>
      <c r="CJT16" s="0"/>
      <c r="CJU16" s="0"/>
      <c r="CJV16" s="0"/>
      <c r="CJW16" s="0"/>
      <c r="CJX16" s="0"/>
      <c r="CJY16" s="0"/>
      <c r="CJZ16" s="0"/>
      <c r="CKA16" s="0"/>
      <c r="CKB16" s="0"/>
      <c r="CKC16" s="0"/>
      <c r="CKD16" s="0"/>
      <c r="CKE16" s="0"/>
      <c r="CKF16" s="0"/>
      <c r="CKG16" s="0"/>
      <c r="CKH16" s="0"/>
      <c r="CKI16" s="0"/>
      <c r="CKJ16" s="0"/>
      <c r="CKK16" s="0"/>
      <c r="CKL16" s="0"/>
      <c r="CKM16" s="0"/>
      <c r="CKN16" s="0"/>
      <c r="CKO16" s="0"/>
      <c r="CKP16" s="0"/>
      <c r="CKQ16" s="0"/>
      <c r="CKR16" s="0"/>
      <c r="CKS16" s="0"/>
      <c r="CKT16" s="0"/>
      <c r="CKU16" s="0"/>
      <c r="CKV16" s="0"/>
      <c r="CKW16" s="0"/>
      <c r="CKX16" s="0"/>
      <c r="CKY16" s="0"/>
      <c r="CKZ16" s="0"/>
      <c r="CLA16" s="0"/>
      <c r="CLB16" s="0"/>
      <c r="CLC16" s="0"/>
      <c r="CLD16" s="0"/>
      <c r="CLE16" s="0"/>
      <c r="CLF16" s="0"/>
      <c r="CLG16" s="0"/>
      <c r="CLH16" s="0"/>
      <c r="CLI16" s="0"/>
      <c r="CLJ16" s="0"/>
      <c r="CLK16" s="0"/>
      <c r="CLL16" s="0"/>
      <c r="CLM16" s="0"/>
      <c r="CLN16" s="0"/>
      <c r="CLO16" s="0"/>
      <c r="CLP16" s="0"/>
      <c r="CLQ16" s="0"/>
      <c r="CLR16" s="0"/>
      <c r="CLS16" s="0"/>
      <c r="CLT16" s="0"/>
      <c r="CLU16" s="0"/>
      <c r="CLV16" s="0"/>
      <c r="CLW16" s="0"/>
      <c r="CLX16" s="0"/>
      <c r="CLY16" s="0"/>
      <c r="CLZ16" s="0"/>
      <c r="CMA16" s="0"/>
      <c r="CMB16" s="0"/>
      <c r="CMC16" s="0"/>
      <c r="CMD16" s="0"/>
      <c r="CME16" s="0"/>
      <c r="CMF16" s="0"/>
      <c r="CMG16" s="0"/>
      <c r="CMH16" s="0"/>
      <c r="CMI16" s="0"/>
      <c r="CMJ16" s="0"/>
      <c r="CMK16" s="0"/>
      <c r="CML16" s="0"/>
      <c r="CMM16" s="0"/>
      <c r="CMN16" s="0"/>
      <c r="CMO16" s="0"/>
      <c r="CMP16" s="0"/>
      <c r="CMQ16" s="0"/>
      <c r="CMR16" s="0"/>
      <c r="CMS16" s="0"/>
      <c r="CMT16" s="0"/>
      <c r="CMU16" s="0"/>
      <c r="CMV16" s="0"/>
      <c r="CMW16" s="0"/>
      <c r="CMX16" s="0"/>
      <c r="CMY16" s="0"/>
      <c r="CMZ16" s="0"/>
      <c r="CNA16" s="0"/>
      <c r="CNB16" s="0"/>
      <c r="CNC16" s="0"/>
      <c r="CND16" s="0"/>
      <c r="CNE16" s="0"/>
      <c r="CNF16" s="0"/>
      <c r="CNG16" s="0"/>
      <c r="CNH16" s="0"/>
      <c r="CNI16" s="0"/>
      <c r="CNJ16" s="0"/>
      <c r="CNK16" s="0"/>
      <c r="CNL16" s="0"/>
      <c r="CNM16" s="0"/>
      <c r="CNN16" s="0"/>
      <c r="CNO16" s="0"/>
      <c r="CNP16" s="0"/>
      <c r="CNQ16" s="0"/>
      <c r="CNR16" s="0"/>
      <c r="CNS16" s="0"/>
      <c r="CNT16" s="0"/>
      <c r="CNU16" s="0"/>
      <c r="CNV16" s="0"/>
      <c r="CNW16" s="0"/>
      <c r="CNX16" s="0"/>
      <c r="CNY16" s="0"/>
      <c r="CNZ16" s="0"/>
      <c r="COA16" s="0"/>
      <c r="COB16" s="0"/>
      <c r="COC16" s="0"/>
      <c r="COD16" s="0"/>
      <c r="COE16" s="0"/>
      <c r="COF16" s="0"/>
      <c r="COG16" s="0"/>
      <c r="COH16" s="0"/>
      <c r="COI16" s="0"/>
      <c r="COJ16" s="0"/>
      <c r="COK16" s="0"/>
      <c r="COL16" s="0"/>
      <c r="COM16" s="0"/>
      <c r="CON16" s="0"/>
      <c r="COO16" s="0"/>
      <c r="COP16" s="0"/>
      <c r="COQ16" s="0"/>
      <c r="COR16" s="0"/>
      <c r="COS16" s="0"/>
      <c r="COT16" s="0"/>
      <c r="COU16" s="0"/>
      <c r="COV16" s="0"/>
      <c r="COW16" s="0"/>
      <c r="COX16" s="0"/>
      <c r="COY16" s="0"/>
      <c r="COZ16" s="0"/>
      <c r="CPA16" s="0"/>
      <c r="CPB16" s="0"/>
      <c r="CPC16" s="0"/>
      <c r="CPD16" s="0"/>
      <c r="CPE16" s="0"/>
      <c r="CPF16" s="0"/>
      <c r="CPG16" s="0"/>
      <c r="CPH16" s="0"/>
      <c r="CPI16" s="0"/>
      <c r="CPJ16" s="0"/>
      <c r="CPK16" s="0"/>
      <c r="CPL16" s="0"/>
      <c r="CPM16" s="0"/>
      <c r="CPN16" s="0"/>
      <c r="CPO16" s="0"/>
      <c r="CPP16" s="0"/>
      <c r="CPQ16" s="0"/>
      <c r="CPR16" s="0"/>
      <c r="CPS16" s="0"/>
      <c r="CPT16" s="0"/>
      <c r="CPU16" s="0"/>
      <c r="CPV16" s="0"/>
      <c r="CPW16" s="0"/>
      <c r="CPX16" s="0"/>
      <c r="CPY16" s="0"/>
      <c r="CPZ16" s="0"/>
      <c r="CQA16" s="0"/>
      <c r="CQB16" s="0"/>
      <c r="CQC16" s="0"/>
      <c r="CQD16" s="0"/>
      <c r="CQE16" s="0"/>
      <c r="CQF16" s="0"/>
      <c r="CQG16" s="0"/>
      <c r="CQH16" s="0"/>
      <c r="CQI16" s="0"/>
      <c r="CQJ16" s="0"/>
      <c r="CQK16" s="0"/>
      <c r="CQL16" s="0"/>
      <c r="CQM16" s="0"/>
      <c r="CQN16" s="0"/>
      <c r="CQO16" s="0"/>
      <c r="CQP16" s="0"/>
      <c r="CQQ16" s="0"/>
      <c r="CQR16" s="0"/>
      <c r="CQS16" s="0"/>
      <c r="CQT16" s="0"/>
      <c r="CQU16" s="0"/>
      <c r="CQV16" s="0"/>
      <c r="CQW16" s="0"/>
      <c r="CQX16" s="0"/>
      <c r="CQY16" s="0"/>
      <c r="CQZ16" s="0"/>
      <c r="CRA16" s="0"/>
      <c r="CRB16" s="0"/>
      <c r="CRC16" s="0"/>
      <c r="CRD16" s="0"/>
      <c r="CRE16" s="0"/>
      <c r="CRF16" s="0"/>
      <c r="CRG16" s="0"/>
      <c r="CRH16" s="0"/>
      <c r="CRI16" s="0"/>
      <c r="CRJ16" s="0"/>
      <c r="CRK16" s="0"/>
      <c r="CRL16" s="0"/>
      <c r="CRM16" s="0"/>
      <c r="CRN16" s="0"/>
      <c r="CRO16" s="0"/>
      <c r="CRP16" s="0"/>
      <c r="CRQ16" s="0"/>
      <c r="CRR16" s="0"/>
      <c r="CRS16" s="0"/>
      <c r="CRT16" s="0"/>
      <c r="CRU16" s="0"/>
      <c r="CRV16" s="0"/>
      <c r="CRW16" s="0"/>
      <c r="CRX16" s="0"/>
      <c r="CRY16" s="0"/>
      <c r="CRZ16" s="0"/>
      <c r="CSA16" s="0"/>
      <c r="CSB16" s="0"/>
      <c r="CSC16" s="0"/>
      <c r="CSD16" s="0"/>
      <c r="CSE16" s="0"/>
      <c r="CSF16" s="0"/>
      <c r="CSG16" s="0"/>
      <c r="CSH16" s="0"/>
      <c r="CSI16" s="0"/>
      <c r="CSJ16" s="0"/>
      <c r="CSK16" s="0"/>
      <c r="CSL16" s="0"/>
      <c r="CSM16" s="0"/>
      <c r="CSN16" s="0"/>
      <c r="CSO16" s="0"/>
      <c r="CSP16" s="0"/>
      <c r="CSQ16" s="0"/>
      <c r="CSR16" s="0"/>
      <c r="CSS16" s="0"/>
      <c r="CST16" s="0"/>
      <c r="CSU16" s="0"/>
      <c r="CSV16" s="0"/>
      <c r="CSW16" s="0"/>
      <c r="CSX16" s="0"/>
      <c r="CSY16" s="0"/>
      <c r="CSZ16" s="0"/>
      <c r="CTA16" s="0"/>
      <c r="CTB16" s="0"/>
      <c r="CTC16" s="0"/>
      <c r="CTD16" s="0"/>
      <c r="CTE16" s="0"/>
      <c r="CTF16" s="0"/>
      <c r="CTG16" s="0"/>
      <c r="CTH16" s="0"/>
      <c r="CTI16" s="0"/>
      <c r="CTJ16" s="0"/>
      <c r="CTK16" s="0"/>
      <c r="CTL16" s="0"/>
      <c r="CTM16" s="0"/>
      <c r="CTN16" s="0"/>
      <c r="CTO16" s="0"/>
      <c r="CTP16" s="0"/>
      <c r="CTQ16" s="0"/>
      <c r="CTR16" s="0"/>
      <c r="CTS16" s="0"/>
      <c r="CTT16" s="0"/>
      <c r="CTU16" s="0"/>
      <c r="CTV16" s="0"/>
      <c r="CTW16" s="0"/>
      <c r="CTX16" s="0"/>
      <c r="CTY16" s="0"/>
      <c r="CTZ16" s="0"/>
      <c r="CUA16" s="0"/>
      <c r="CUB16" s="0"/>
      <c r="CUC16" s="0"/>
      <c r="CUD16" s="0"/>
      <c r="CUE16" s="0"/>
      <c r="CUF16" s="0"/>
      <c r="CUG16" s="0"/>
      <c r="CUH16" s="0"/>
      <c r="CUI16" s="0"/>
      <c r="CUJ16" s="0"/>
      <c r="CUK16" s="0"/>
      <c r="CUL16" s="0"/>
      <c r="CUM16" s="0"/>
      <c r="CUN16" s="0"/>
      <c r="CUO16" s="0"/>
      <c r="CUP16" s="0"/>
      <c r="CUQ16" s="0"/>
      <c r="CUR16" s="0"/>
      <c r="CUS16" s="0"/>
      <c r="CUT16" s="0"/>
      <c r="CUU16" s="0"/>
      <c r="CUV16" s="0"/>
      <c r="CUW16" s="0"/>
      <c r="CUX16" s="0"/>
      <c r="CUY16" s="0"/>
      <c r="CUZ16" s="0"/>
      <c r="CVA16" s="0"/>
      <c r="CVB16" s="0"/>
      <c r="CVC16" s="0"/>
      <c r="CVD16" s="0"/>
      <c r="CVE16" s="0"/>
      <c r="CVF16" s="0"/>
      <c r="CVG16" s="0"/>
      <c r="CVH16" s="0"/>
      <c r="CVI16" s="0"/>
      <c r="CVJ16" s="0"/>
      <c r="CVK16" s="0"/>
      <c r="CVL16" s="0"/>
      <c r="CVM16" s="0"/>
      <c r="CVN16" s="0"/>
      <c r="CVO16" s="0"/>
      <c r="CVP16" s="0"/>
      <c r="CVQ16" s="0"/>
      <c r="CVR16" s="0"/>
      <c r="CVS16" s="0"/>
      <c r="CVT16" s="0"/>
      <c r="CVU16" s="0"/>
      <c r="CVV16" s="0"/>
      <c r="CVW16" s="0"/>
      <c r="CVX16" s="0"/>
      <c r="CVY16" s="0"/>
      <c r="CVZ16" s="0"/>
      <c r="CWA16" s="0"/>
      <c r="CWB16" s="0"/>
      <c r="CWC16" s="0"/>
      <c r="CWD16" s="0"/>
      <c r="CWE16" s="0"/>
      <c r="CWF16" s="0"/>
      <c r="CWG16" s="0"/>
      <c r="CWH16" s="0"/>
      <c r="CWI16" s="0"/>
      <c r="CWJ16" s="0"/>
      <c r="CWK16" s="0"/>
      <c r="CWL16" s="0"/>
      <c r="CWM16" s="0"/>
      <c r="CWN16" s="0"/>
      <c r="CWO16" s="0"/>
      <c r="CWP16" s="0"/>
      <c r="CWQ16" s="0"/>
      <c r="CWR16" s="0"/>
      <c r="CWS16" s="0"/>
      <c r="CWT16" s="0"/>
      <c r="CWU16" s="0"/>
      <c r="CWV16" s="0"/>
      <c r="CWW16" s="0"/>
      <c r="CWX16" s="0"/>
      <c r="CWY16" s="0"/>
      <c r="CWZ16" s="0"/>
      <c r="CXA16" s="0"/>
      <c r="CXB16" s="0"/>
      <c r="CXC16" s="0"/>
      <c r="CXD16" s="0"/>
      <c r="CXE16" s="0"/>
      <c r="CXF16" s="0"/>
      <c r="CXG16" s="0"/>
      <c r="CXH16" s="0"/>
      <c r="CXI16" s="0"/>
      <c r="CXJ16" s="0"/>
      <c r="CXK16" s="0"/>
      <c r="CXL16" s="0"/>
      <c r="CXM16" s="0"/>
      <c r="CXN16" s="0"/>
      <c r="CXO16" s="0"/>
      <c r="CXP16" s="0"/>
      <c r="CXQ16" s="0"/>
      <c r="CXR16" s="0"/>
      <c r="CXS16" s="0"/>
      <c r="CXT16" s="0"/>
      <c r="CXU16" s="0"/>
      <c r="CXV16" s="0"/>
      <c r="CXW16" s="0"/>
      <c r="CXX16" s="0"/>
      <c r="CXY16" s="0"/>
      <c r="CXZ16" s="0"/>
      <c r="CYA16" s="0"/>
      <c r="CYB16" s="0"/>
      <c r="CYC16" s="0"/>
      <c r="CYD16" s="0"/>
      <c r="CYE16" s="0"/>
      <c r="CYF16" s="0"/>
      <c r="CYG16" s="0"/>
      <c r="CYH16" s="0"/>
      <c r="CYI16" s="0"/>
      <c r="CYJ16" s="0"/>
      <c r="CYK16" s="0"/>
      <c r="CYL16" s="0"/>
      <c r="CYM16" s="0"/>
      <c r="CYN16" s="0"/>
      <c r="CYO16" s="0"/>
      <c r="CYP16" s="0"/>
      <c r="CYQ16" s="0"/>
      <c r="CYR16" s="0"/>
      <c r="CYS16" s="0"/>
      <c r="CYT16" s="0"/>
      <c r="CYU16" s="0"/>
      <c r="CYV16" s="0"/>
      <c r="CYW16" s="0"/>
      <c r="CYX16" s="0"/>
      <c r="CYY16" s="0"/>
      <c r="CYZ16" s="0"/>
      <c r="CZA16" s="0"/>
      <c r="CZB16" s="0"/>
      <c r="CZC16" s="0"/>
      <c r="CZD16" s="0"/>
      <c r="CZE16" s="0"/>
      <c r="CZF16" s="0"/>
      <c r="CZG16" s="0"/>
      <c r="CZH16" s="0"/>
      <c r="CZI16" s="0"/>
      <c r="CZJ16" s="0"/>
      <c r="CZK16" s="0"/>
      <c r="CZL16" s="0"/>
      <c r="CZM16" s="0"/>
      <c r="CZN16" s="0"/>
      <c r="CZO16" s="0"/>
      <c r="CZP16" s="0"/>
      <c r="CZQ16" s="0"/>
      <c r="CZR16" s="0"/>
      <c r="CZS16" s="0"/>
      <c r="CZT16" s="0"/>
      <c r="CZU16" s="0"/>
      <c r="CZV16" s="0"/>
      <c r="CZW16" s="0"/>
      <c r="CZX16" s="0"/>
      <c r="CZY16" s="0"/>
      <c r="CZZ16" s="0"/>
      <c r="DAA16" s="0"/>
      <c r="DAB16" s="0"/>
      <c r="DAC16" s="0"/>
      <c r="DAD16" s="0"/>
      <c r="DAE16" s="0"/>
      <c r="DAF16" s="0"/>
      <c r="DAG16" s="0"/>
      <c r="DAH16" s="0"/>
      <c r="DAI16" s="0"/>
      <c r="DAJ16" s="0"/>
      <c r="DAK16" s="0"/>
      <c r="DAL16" s="0"/>
      <c r="DAM16" s="0"/>
      <c r="DAN16" s="0"/>
      <c r="DAO16" s="0"/>
      <c r="DAP16" s="0"/>
      <c r="DAQ16" s="0"/>
      <c r="DAR16" s="0"/>
      <c r="DAS16" s="0"/>
      <c r="DAT16" s="0"/>
      <c r="DAU16" s="0"/>
      <c r="DAV16" s="0"/>
      <c r="DAW16" s="0"/>
      <c r="DAX16" s="0"/>
      <c r="DAY16" s="0"/>
      <c r="DAZ16" s="0"/>
      <c r="DBA16" s="0"/>
      <c r="DBB16" s="0"/>
      <c r="DBC16" s="0"/>
      <c r="DBD16" s="0"/>
      <c r="DBE16" s="0"/>
      <c r="DBF16" s="0"/>
      <c r="DBG16" s="0"/>
      <c r="DBH16" s="0"/>
      <c r="DBI16" s="0"/>
      <c r="DBJ16" s="0"/>
      <c r="DBK16" s="0"/>
      <c r="DBL16" s="0"/>
      <c r="DBM16" s="0"/>
      <c r="DBN16" s="0"/>
      <c r="DBO16" s="0"/>
      <c r="DBP16" s="0"/>
      <c r="DBQ16" s="0"/>
      <c r="DBR16" s="0"/>
      <c r="DBS16" s="0"/>
      <c r="DBT16" s="0"/>
      <c r="DBU16" s="0"/>
      <c r="DBV16" s="0"/>
      <c r="DBW16" s="0"/>
      <c r="DBX16" s="0"/>
      <c r="DBY16" s="0"/>
      <c r="DBZ16" s="0"/>
      <c r="DCA16" s="0"/>
      <c r="DCB16" s="0"/>
      <c r="DCC16" s="0"/>
      <c r="DCD16" s="0"/>
      <c r="DCE16" s="0"/>
      <c r="DCF16" s="0"/>
      <c r="DCG16" s="0"/>
      <c r="DCH16" s="0"/>
      <c r="DCI16" s="0"/>
      <c r="DCJ16" s="0"/>
      <c r="DCK16" s="0"/>
      <c r="DCL16" s="0"/>
      <c r="DCM16" s="0"/>
      <c r="DCN16" s="0"/>
      <c r="DCO16" s="0"/>
      <c r="DCP16" s="0"/>
      <c r="DCQ16" s="0"/>
      <c r="DCR16" s="0"/>
      <c r="DCS16" s="0"/>
      <c r="DCT16" s="0"/>
      <c r="DCU16" s="0"/>
      <c r="DCV16" s="0"/>
      <c r="DCW16" s="0"/>
      <c r="DCX16" s="0"/>
      <c r="DCY16" s="0"/>
      <c r="DCZ16" s="0"/>
      <c r="DDA16" s="0"/>
      <c r="DDB16" s="0"/>
      <c r="DDC16" s="0"/>
      <c r="DDD16" s="0"/>
      <c r="DDE16" s="0"/>
      <c r="DDF16" s="0"/>
      <c r="DDG16" s="0"/>
      <c r="DDH16" s="0"/>
      <c r="DDI16" s="0"/>
      <c r="DDJ16" s="0"/>
      <c r="DDK16" s="0"/>
      <c r="DDL16" s="0"/>
      <c r="DDM16" s="0"/>
      <c r="DDN16" s="0"/>
      <c r="DDO16" s="0"/>
      <c r="DDP16" s="0"/>
      <c r="DDQ16" s="0"/>
      <c r="DDR16" s="0"/>
      <c r="DDS16" s="0"/>
      <c r="DDT16" s="0"/>
      <c r="DDU16" s="0"/>
      <c r="DDV16" s="0"/>
      <c r="DDW16" s="0"/>
      <c r="DDX16" s="0"/>
      <c r="DDY16" s="0"/>
      <c r="DDZ16" s="0"/>
      <c r="DEA16" s="0"/>
      <c r="DEB16" s="0"/>
      <c r="DEC16" s="0"/>
      <c r="DED16" s="0"/>
      <c r="DEE16" s="0"/>
      <c r="DEF16" s="0"/>
      <c r="DEG16" s="0"/>
      <c r="DEH16" s="0"/>
      <c r="DEI16" s="0"/>
      <c r="DEJ16" s="0"/>
      <c r="DEK16" s="0"/>
      <c r="DEL16" s="0"/>
      <c r="DEM16" s="0"/>
      <c r="DEN16" s="0"/>
      <c r="DEO16" s="0"/>
      <c r="DEP16" s="0"/>
      <c r="DEQ16" s="0"/>
      <c r="DER16" s="0"/>
      <c r="DES16" s="0"/>
      <c r="DET16" s="0"/>
      <c r="DEU16" s="0"/>
      <c r="DEV16" s="0"/>
      <c r="DEW16" s="0"/>
      <c r="DEX16" s="0"/>
      <c r="DEY16" s="0"/>
      <c r="DEZ16" s="0"/>
      <c r="DFA16" s="0"/>
      <c r="DFB16" s="0"/>
      <c r="DFC16" s="0"/>
      <c r="DFD16" s="0"/>
      <c r="DFE16" s="0"/>
      <c r="DFF16" s="0"/>
      <c r="DFG16" s="0"/>
      <c r="DFH16" s="0"/>
      <c r="DFI16" s="0"/>
      <c r="DFJ16" s="0"/>
      <c r="DFK16" s="0"/>
      <c r="DFL16" s="0"/>
      <c r="DFM16" s="0"/>
      <c r="DFN16" s="0"/>
      <c r="DFO16" s="0"/>
      <c r="DFP16" s="0"/>
      <c r="DFQ16" s="0"/>
      <c r="DFR16" s="0"/>
      <c r="DFS16" s="0"/>
      <c r="DFT16" s="0"/>
      <c r="DFU16" s="0"/>
      <c r="DFV16" s="0"/>
      <c r="DFW16" s="0"/>
      <c r="DFX16" s="0"/>
      <c r="DFY16" s="0"/>
      <c r="DFZ16" s="0"/>
      <c r="DGA16" s="0"/>
      <c r="DGB16" s="0"/>
      <c r="DGC16" s="0"/>
      <c r="DGD16" s="0"/>
      <c r="DGE16" s="0"/>
      <c r="DGF16" s="0"/>
      <c r="DGG16" s="0"/>
      <c r="DGH16" s="0"/>
      <c r="DGI16" s="0"/>
      <c r="DGJ16" s="0"/>
      <c r="DGK16" s="0"/>
      <c r="DGL16" s="0"/>
      <c r="DGM16" s="0"/>
      <c r="DGN16" s="0"/>
      <c r="DGO16" s="0"/>
      <c r="DGP16" s="0"/>
      <c r="DGQ16" s="0"/>
      <c r="DGR16" s="0"/>
      <c r="DGS16" s="0"/>
      <c r="DGT16" s="0"/>
      <c r="DGU16" s="0"/>
      <c r="DGV16" s="0"/>
      <c r="DGW16" s="0"/>
      <c r="DGX16" s="0"/>
      <c r="DGY16" s="0"/>
      <c r="DGZ16" s="0"/>
      <c r="DHA16" s="0"/>
      <c r="DHB16" s="0"/>
      <c r="DHC16" s="0"/>
      <c r="DHD16" s="0"/>
      <c r="DHE16" s="0"/>
      <c r="DHF16" s="0"/>
      <c r="DHG16" s="0"/>
      <c r="DHH16" s="0"/>
      <c r="DHI16" s="0"/>
      <c r="DHJ16" s="0"/>
      <c r="DHK16" s="0"/>
      <c r="DHL16" s="0"/>
      <c r="DHM16" s="0"/>
      <c r="DHN16" s="0"/>
      <c r="DHO16" s="0"/>
      <c r="DHP16" s="0"/>
      <c r="DHQ16" s="0"/>
      <c r="DHR16" s="0"/>
      <c r="DHS16" s="0"/>
      <c r="DHT16" s="0"/>
      <c r="DHU16" s="0"/>
      <c r="DHV16" s="0"/>
      <c r="DHW16" s="0"/>
      <c r="DHX16" s="0"/>
      <c r="DHY16" s="0"/>
      <c r="DHZ16" s="0"/>
      <c r="DIA16" s="0"/>
      <c r="DIB16" s="0"/>
      <c r="DIC16" s="0"/>
      <c r="DID16" s="0"/>
      <c r="DIE16" s="0"/>
      <c r="DIF16" s="0"/>
      <c r="DIG16" s="0"/>
      <c r="DIH16" s="0"/>
      <c r="DII16" s="0"/>
      <c r="DIJ16" s="0"/>
      <c r="DIK16" s="0"/>
      <c r="DIL16" s="0"/>
      <c r="DIM16" s="0"/>
      <c r="DIN16" s="0"/>
      <c r="DIO16" s="0"/>
      <c r="DIP16" s="0"/>
      <c r="DIQ16" s="0"/>
      <c r="DIR16" s="0"/>
      <c r="DIS16" s="0"/>
      <c r="DIT16" s="0"/>
      <c r="DIU16" s="0"/>
      <c r="DIV16" s="0"/>
      <c r="DIW16" s="0"/>
      <c r="DIX16" s="0"/>
      <c r="DIY16" s="0"/>
      <c r="DIZ16" s="0"/>
      <c r="DJA16" s="0"/>
      <c r="DJB16" s="0"/>
      <c r="DJC16" s="0"/>
      <c r="DJD16" s="0"/>
      <c r="DJE16" s="0"/>
      <c r="DJF16" s="0"/>
      <c r="DJG16" s="0"/>
      <c r="DJH16" s="0"/>
      <c r="DJI16" s="0"/>
      <c r="DJJ16" s="0"/>
      <c r="DJK16" s="0"/>
      <c r="DJL16" s="0"/>
      <c r="DJM16" s="0"/>
      <c r="DJN16" s="0"/>
      <c r="DJO16" s="0"/>
      <c r="DJP16" s="0"/>
      <c r="DJQ16" s="0"/>
      <c r="DJR16" s="0"/>
      <c r="DJS16" s="0"/>
      <c r="DJT16" s="0"/>
      <c r="DJU16" s="0"/>
      <c r="DJV16" s="0"/>
      <c r="DJW16" s="0"/>
      <c r="DJX16" s="0"/>
      <c r="DJY16" s="0"/>
      <c r="DJZ16" s="0"/>
      <c r="DKA16" s="0"/>
      <c r="DKB16" s="0"/>
      <c r="DKC16" s="0"/>
      <c r="DKD16" s="0"/>
      <c r="DKE16" s="0"/>
      <c r="DKF16" s="0"/>
      <c r="DKG16" s="0"/>
      <c r="DKH16" s="0"/>
      <c r="DKI16" s="0"/>
      <c r="DKJ16" s="0"/>
      <c r="DKK16" s="0"/>
      <c r="DKL16" s="0"/>
      <c r="DKM16" s="0"/>
      <c r="DKN16" s="0"/>
      <c r="DKO16" s="0"/>
      <c r="DKP16" s="0"/>
      <c r="DKQ16" s="0"/>
      <c r="DKR16" s="0"/>
      <c r="DKS16" s="0"/>
      <c r="DKT16" s="0"/>
      <c r="DKU16" s="0"/>
      <c r="DKV16" s="0"/>
      <c r="DKW16" s="0"/>
      <c r="DKX16" s="0"/>
      <c r="DKY16" s="0"/>
      <c r="DKZ16" s="0"/>
      <c r="DLA16" s="0"/>
      <c r="DLB16" s="0"/>
      <c r="DLC16" s="0"/>
      <c r="DLD16" s="0"/>
      <c r="DLE16" s="0"/>
      <c r="DLF16" s="0"/>
      <c r="DLG16" s="0"/>
      <c r="DLH16" s="0"/>
      <c r="DLI16" s="0"/>
      <c r="DLJ16" s="0"/>
      <c r="DLK16" s="0"/>
      <c r="DLL16" s="0"/>
      <c r="DLM16" s="0"/>
      <c r="DLN16" s="0"/>
      <c r="DLO16" s="0"/>
      <c r="DLP16" s="0"/>
      <c r="DLQ16" s="0"/>
      <c r="DLR16" s="0"/>
      <c r="DLS16" s="0"/>
      <c r="DLT16" s="0"/>
      <c r="DLU16" s="0"/>
      <c r="DLV16" s="0"/>
      <c r="DLW16" s="0"/>
      <c r="DLX16" s="0"/>
      <c r="DLY16" s="0"/>
      <c r="DLZ16" s="0"/>
      <c r="DMA16" s="0"/>
      <c r="DMB16" s="0"/>
      <c r="DMC16" s="0"/>
      <c r="DMD16" s="0"/>
      <c r="DME16" s="0"/>
      <c r="DMF16" s="0"/>
      <c r="DMG16" s="0"/>
      <c r="DMH16" s="0"/>
      <c r="DMI16" s="0"/>
      <c r="DMJ16" s="0"/>
      <c r="DMK16" s="0"/>
      <c r="DML16" s="0"/>
      <c r="DMM16" s="0"/>
      <c r="DMN16" s="0"/>
      <c r="DMO16" s="0"/>
      <c r="DMP16" s="0"/>
      <c r="DMQ16" s="0"/>
      <c r="DMR16" s="0"/>
      <c r="DMS16" s="0"/>
      <c r="DMT16" s="0"/>
      <c r="DMU16" s="0"/>
      <c r="DMV16" s="0"/>
      <c r="DMW16" s="0"/>
      <c r="DMX16" s="0"/>
      <c r="DMY16" s="0"/>
      <c r="DMZ16" s="0"/>
      <c r="DNA16" s="0"/>
      <c r="DNB16" s="0"/>
      <c r="DNC16" s="0"/>
      <c r="DND16" s="0"/>
      <c r="DNE16" s="0"/>
      <c r="DNF16" s="0"/>
      <c r="DNG16" s="0"/>
      <c r="DNH16" s="0"/>
      <c r="DNI16" s="0"/>
      <c r="DNJ16" s="0"/>
      <c r="DNK16" s="0"/>
      <c r="DNL16" s="0"/>
      <c r="DNM16" s="0"/>
      <c r="DNN16" s="0"/>
      <c r="DNO16" s="0"/>
      <c r="DNP16" s="0"/>
      <c r="DNQ16" s="0"/>
      <c r="DNR16" s="0"/>
      <c r="DNS16" s="0"/>
      <c r="DNT16" s="0"/>
      <c r="DNU16" s="0"/>
      <c r="DNV16" s="0"/>
      <c r="DNW16" s="0"/>
      <c r="DNX16" s="0"/>
      <c r="DNY16" s="0"/>
      <c r="DNZ16" s="0"/>
      <c r="DOA16" s="0"/>
      <c r="DOB16" s="0"/>
      <c r="DOC16" s="0"/>
      <c r="DOD16" s="0"/>
      <c r="DOE16" s="0"/>
      <c r="DOF16" s="0"/>
      <c r="DOG16" s="0"/>
      <c r="DOH16" s="0"/>
      <c r="DOI16" s="0"/>
      <c r="DOJ16" s="0"/>
      <c r="DOK16" s="0"/>
      <c r="DOL16" s="0"/>
      <c r="DOM16" s="0"/>
      <c r="DON16" s="0"/>
      <c r="DOO16" s="0"/>
      <c r="DOP16" s="0"/>
      <c r="DOQ16" s="0"/>
      <c r="DOR16" s="0"/>
      <c r="DOS16" s="0"/>
      <c r="DOT16" s="0"/>
      <c r="DOU16" s="0"/>
      <c r="DOV16" s="0"/>
      <c r="DOW16" s="0"/>
      <c r="DOX16" s="0"/>
      <c r="DOY16" s="0"/>
      <c r="DOZ16" s="0"/>
      <c r="DPA16" s="0"/>
      <c r="DPB16" s="0"/>
      <c r="DPC16" s="0"/>
      <c r="DPD16" s="0"/>
      <c r="DPE16" s="0"/>
      <c r="DPF16" s="0"/>
      <c r="DPG16" s="0"/>
      <c r="DPH16" s="0"/>
      <c r="DPI16" s="0"/>
      <c r="DPJ16" s="0"/>
      <c r="DPK16" s="0"/>
      <c r="DPL16" s="0"/>
      <c r="DPM16" s="0"/>
      <c r="DPN16" s="0"/>
      <c r="DPO16" s="0"/>
      <c r="DPP16" s="0"/>
      <c r="DPQ16" s="0"/>
      <c r="DPR16" s="0"/>
      <c r="DPS16" s="0"/>
      <c r="DPT16" s="0"/>
      <c r="DPU16" s="0"/>
      <c r="DPV16" s="0"/>
      <c r="DPW16" s="0"/>
      <c r="DPX16" s="0"/>
      <c r="DPY16" s="0"/>
      <c r="DPZ16" s="0"/>
      <c r="DQA16" s="0"/>
      <c r="DQB16" s="0"/>
      <c r="DQC16" s="0"/>
      <c r="DQD16" s="0"/>
      <c r="DQE16" s="0"/>
      <c r="DQF16" s="0"/>
      <c r="DQG16" s="0"/>
      <c r="DQH16" s="0"/>
      <c r="DQI16" s="0"/>
      <c r="DQJ16" s="0"/>
      <c r="DQK16" s="0"/>
      <c r="DQL16" s="0"/>
      <c r="DQM16" s="0"/>
      <c r="DQN16" s="0"/>
      <c r="DQO16" s="0"/>
      <c r="DQP16" s="0"/>
      <c r="DQQ16" s="0"/>
      <c r="DQR16" s="0"/>
      <c r="DQS16" s="0"/>
      <c r="DQT16" s="0"/>
      <c r="DQU16" s="0"/>
      <c r="DQV16" s="0"/>
      <c r="DQW16" s="0"/>
      <c r="DQX16" s="0"/>
      <c r="DQY16" s="0"/>
      <c r="DQZ16" s="0"/>
      <c r="DRA16" s="0"/>
      <c r="DRB16" s="0"/>
      <c r="DRC16" s="0"/>
      <c r="DRD16" s="0"/>
      <c r="DRE16" s="0"/>
      <c r="DRF16" s="0"/>
      <c r="DRG16" s="0"/>
      <c r="DRH16" s="0"/>
      <c r="DRI16" s="0"/>
      <c r="DRJ16" s="0"/>
      <c r="DRK16" s="0"/>
      <c r="DRL16" s="0"/>
      <c r="DRM16" s="0"/>
      <c r="DRN16" s="0"/>
      <c r="DRO16" s="0"/>
      <c r="DRP16" s="0"/>
      <c r="DRQ16" s="0"/>
      <c r="DRR16" s="0"/>
      <c r="DRS16" s="0"/>
      <c r="DRT16" s="0"/>
      <c r="DRU16" s="0"/>
      <c r="DRV16" s="0"/>
      <c r="DRW16" s="0"/>
      <c r="DRX16" s="0"/>
      <c r="DRY16" s="0"/>
      <c r="DRZ16" s="0"/>
      <c r="DSA16" s="0"/>
      <c r="DSB16" s="0"/>
      <c r="DSC16" s="0"/>
      <c r="DSD16" s="0"/>
      <c r="DSE16" s="0"/>
      <c r="DSF16" s="0"/>
      <c r="DSG16" s="0"/>
      <c r="DSH16" s="0"/>
      <c r="DSI16" s="0"/>
      <c r="DSJ16" s="0"/>
      <c r="DSK16" s="0"/>
      <c r="DSL16" s="0"/>
      <c r="DSM16" s="0"/>
      <c r="DSN16" s="0"/>
      <c r="DSO16" s="0"/>
      <c r="DSP16" s="0"/>
      <c r="DSQ16" s="0"/>
      <c r="DSR16" s="0"/>
      <c r="DSS16" s="0"/>
      <c r="DST16" s="0"/>
      <c r="DSU16" s="0"/>
      <c r="DSV16" s="0"/>
      <c r="DSW16" s="0"/>
      <c r="DSX16" s="0"/>
      <c r="DSY16" s="0"/>
      <c r="DSZ16" s="0"/>
      <c r="DTA16" s="0"/>
      <c r="DTB16" s="0"/>
      <c r="DTC16" s="0"/>
      <c r="DTD16" s="0"/>
      <c r="DTE16" s="0"/>
      <c r="DTF16" s="0"/>
      <c r="DTG16" s="0"/>
      <c r="DTH16" s="0"/>
      <c r="DTI16" s="0"/>
      <c r="DTJ16" s="0"/>
      <c r="DTK16" s="0"/>
      <c r="DTL16" s="0"/>
      <c r="DTM16" s="0"/>
      <c r="DTN16" s="0"/>
      <c r="DTO16" s="0"/>
      <c r="DTP16" s="0"/>
      <c r="DTQ16" s="0"/>
      <c r="DTR16" s="0"/>
      <c r="DTS16" s="0"/>
      <c r="DTT16" s="0"/>
      <c r="DTU16" s="0"/>
      <c r="DTV16" s="0"/>
      <c r="DTW16" s="0"/>
      <c r="DTX16" s="0"/>
      <c r="DTY16" s="0"/>
      <c r="DTZ16" s="0"/>
      <c r="DUA16" s="0"/>
      <c r="DUB16" s="0"/>
      <c r="DUC16" s="0"/>
      <c r="DUD16" s="0"/>
      <c r="DUE16" s="0"/>
      <c r="DUF16" s="0"/>
      <c r="DUG16" s="0"/>
      <c r="DUH16" s="0"/>
      <c r="DUI16" s="0"/>
      <c r="DUJ16" s="0"/>
      <c r="DUK16" s="0"/>
      <c r="DUL16" s="0"/>
      <c r="DUM16" s="0"/>
      <c r="DUN16" s="0"/>
      <c r="DUO16" s="0"/>
      <c r="DUP16" s="0"/>
      <c r="DUQ16" s="0"/>
      <c r="DUR16" s="0"/>
      <c r="DUS16" s="0"/>
      <c r="DUT16" s="0"/>
      <c r="DUU16" s="0"/>
      <c r="DUV16" s="0"/>
      <c r="DUW16" s="0"/>
      <c r="DUX16" s="0"/>
      <c r="DUY16" s="0"/>
      <c r="DUZ16" s="0"/>
      <c r="DVA16" s="0"/>
      <c r="DVB16" s="0"/>
      <c r="DVC16" s="0"/>
      <c r="DVD16" s="0"/>
      <c r="DVE16" s="0"/>
      <c r="DVF16" s="0"/>
      <c r="DVG16" s="0"/>
      <c r="DVH16" s="0"/>
      <c r="DVI16" s="0"/>
      <c r="DVJ16" s="0"/>
      <c r="DVK16" s="0"/>
      <c r="DVL16" s="0"/>
      <c r="DVM16" s="0"/>
      <c r="DVN16" s="0"/>
      <c r="DVO16" s="0"/>
      <c r="DVP16" s="0"/>
      <c r="DVQ16" s="0"/>
      <c r="DVR16" s="0"/>
      <c r="DVS16" s="0"/>
      <c r="DVT16" s="0"/>
      <c r="DVU16" s="0"/>
      <c r="DVV16" s="0"/>
      <c r="DVW16" s="0"/>
      <c r="DVX16" s="0"/>
      <c r="DVY16" s="0"/>
      <c r="DVZ16" s="0"/>
      <c r="DWA16" s="0"/>
      <c r="DWB16" s="0"/>
      <c r="DWC16" s="0"/>
      <c r="DWD16" s="0"/>
      <c r="DWE16" s="0"/>
      <c r="DWF16" s="0"/>
      <c r="DWG16" s="0"/>
      <c r="DWH16" s="0"/>
      <c r="DWI16" s="0"/>
      <c r="DWJ16" s="0"/>
      <c r="DWK16" s="0"/>
      <c r="DWL16" s="0"/>
      <c r="DWM16" s="0"/>
      <c r="DWN16" s="0"/>
      <c r="DWO16" s="0"/>
      <c r="DWP16" s="0"/>
      <c r="DWQ16" s="0"/>
      <c r="DWR16" s="0"/>
      <c r="DWS16" s="0"/>
      <c r="DWT16" s="0"/>
      <c r="DWU16" s="0"/>
      <c r="DWV16" s="0"/>
      <c r="DWW16" s="0"/>
      <c r="DWX16" s="0"/>
      <c r="DWY16" s="0"/>
      <c r="DWZ16" s="0"/>
      <c r="DXA16" s="0"/>
      <c r="DXB16" s="0"/>
      <c r="DXC16" s="0"/>
      <c r="DXD16" s="0"/>
      <c r="DXE16" s="0"/>
      <c r="DXF16" s="0"/>
      <c r="DXG16" s="0"/>
      <c r="DXH16" s="0"/>
      <c r="DXI16" s="0"/>
      <c r="DXJ16" s="0"/>
      <c r="DXK16" s="0"/>
      <c r="DXL16" s="0"/>
      <c r="DXM16" s="0"/>
      <c r="DXN16" s="0"/>
      <c r="DXO16" s="0"/>
      <c r="DXP16" s="0"/>
      <c r="DXQ16" s="0"/>
      <c r="DXR16" s="0"/>
      <c r="DXS16" s="0"/>
      <c r="DXT16" s="0"/>
      <c r="DXU16" s="0"/>
      <c r="DXV16" s="0"/>
      <c r="DXW16" s="0"/>
      <c r="DXX16" s="0"/>
      <c r="DXY16" s="0"/>
      <c r="DXZ16" s="0"/>
      <c r="DYA16" s="0"/>
      <c r="DYB16" s="0"/>
      <c r="DYC16" s="0"/>
      <c r="DYD16" s="0"/>
      <c r="DYE16" s="0"/>
      <c r="DYF16" s="0"/>
      <c r="DYG16" s="0"/>
      <c r="DYH16" s="0"/>
      <c r="DYI16" s="0"/>
      <c r="DYJ16" s="0"/>
      <c r="DYK16" s="0"/>
      <c r="DYL16" s="0"/>
      <c r="DYM16" s="0"/>
      <c r="DYN16" s="0"/>
      <c r="DYO16" s="0"/>
      <c r="DYP16" s="0"/>
      <c r="DYQ16" s="0"/>
      <c r="DYR16" s="0"/>
      <c r="DYS16" s="0"/>
      <c r="DYT16" s="0"/>
      <c r="DYU16" s="0"/>
      <c r="DYV16" s="0"/>
      <c r="DYW16" s="0"/>
      <c r="DYX16" s="0"/>
      <c r="DYY16" s="0"/>
      <c r="DYZ16" s="0"/>
      <c r="DZA16" s="0"/>
      <c r="DZB16" s="0"/>
      <c r="DZC16" s="0"/>
      <c r="DZD16" s="0"/>
      <c r="DZE16" s="0"/>
      <c r="DZF16" s="0"/>
      <c r="DZG16" s="0"/>
      <c r="DZH16" s="0"/>
      <c r="DZI16" s="0"/>
      <c r="DZJ16" s="0"/>
      <c r="DZK16" s="0"/>
      <c r="DZL16" s="0"/>
      <c r="DZM16" s="0"/>
      <c r="DZN16" s="0"/>
      <c r="DZO16" s="0"/>
      <c r="DZP16" s="0"/>
      <c r="DZQ16" s="0"/>
      <c r="DZR16" s="0"/>
      <c r="DZS16" s="0"/>
      <c r="DZT16" s="0"/>
      <c r="DZU16" s="0"/>
      <c r="DZV16" s="0"/>
      <c r="DZW16" s="0"/>
      <c r="DZX16" s="0"/>
      <c r="DZY16" s="0"/>
      <c r="DZZ16" s="0"/>
      <c r="EAA16" s="0"/>
      <c r="EAB16" s="0"/>
      <c r="EAC16" s="0"/>
      <c r="EAD16" s="0"/>
      <c r="EAE16" s="0"/>
      <c r="EAF16" s="0"/>
      <c r="EAG16" s="0"/>
      <c r="EAH16" s="0"/>
      <c r="EAI16" s="0"/>
      <c r="EAJ16" s="0"/>
      <c r="EAK16" s="0"/>
      <c r="EAL16" s="0"/>
      <c r="EAM16" s="0"/>
      <c r="EAN16" s="0"/>
      <c r="EAO16" s="0"/>
      <c r="EAP16" s="0"/>
      <c r="EAQ16" s="0"/>
      <c r="EAR16" s="0"/>
      <c r="EAS16" s="0"/>
      <c r="EAT16" s="0"/>
      <c r="EAU16" s="0"/>
      <c r="EAV16" s="0"/>
      <c r="EAW16" s="0"/>
      <c r="EAX16" s="0"/>
      <c r="EAY16" s="0"/>
      <c r="EAZ16" s="0"/>
      <c r="EBA16" s="0"/>
      <c r="EBB16" s="0"/>
      <c r="EBC16" s="0"/>
      <c r="EBD16" s="0"/>
      <c r="EBE16" s="0"/>
      <c r="EBF16" s="0"/>
      <c r="EBG16" s="0"/>
      <c r="EBH16" s="0"/>
      <c r="EBI16" s="0"/>
      <c r="EBJ16" s="0"/>
      <c r="EBK16" s="0"/>
      <c r="EBL16" s="0"/>
      <c r="EBM16" s="0"/>
      <c r="EBN16" s="0"/>
      <c r="EBO16" s="0"/>
      <c r="EBP16" s="0"/>
      <c r="EBQ16" s="0"/>
      <c r="EBR16" s="0"/>
      <c r="EBS16" s="0"/>
      <c r="EBT16" s="0"/>
      <c r="EBU16" s="0"/>
      <c r="EBV16" s="0"/>
      <c r="EBW16" s="0"/>
      <c r="EBX16" s="0"/>
      <c r="EBY16" s="0"/>
      <c r="EBZ16" s="0"/>
      <c r="ECA16" s="0"/>
      <c r="ECB16" s="0"/>
      <c r="ECC16" s="0"/>
      <c r="ECD16" s="0"/>
      <c r="ECE16" s="0"/>
      <c r="ECF16" s="0"/>
      <c r="ECG16" s="0"/>
      <c r="ECH16" s="0"/>
      <c r="ECI16" s="0"/>
      <c r="ECJ16" s="0"/>
      <c r="ECK16" s="0"/>
      <c r="ECL16" s="0"/>
      <c r="ECM16" s="0"/>
      <c r="ECN16" s="0"/>
      <c r="ECO16" s="0"/>
      <c r="ECP16" s="0"/>
      <c r="ECQ16" s="0"/>
      <c r="ECR16" s="0"/>
      <c r="ECS16" s="0"/>
      <c r="ECT16" s="0"/>
      <c r="ECU16" s="0"/>
      <c r="ECV16" s="0"/>
      <c r="ECW16" s="0"/>
      <c r="ECX16" s="0"/>
      <c r="ECY16" s="0"/>
      <c r="ECZ16" s="0"/>
      <c r="EDA16" s="0"/>
      <c r="EDB16" s="0"/>
      <c r="EDC16" s="0"/>
      <c r="EDD16" s="0"/>
      <c r="EDE16" s="0"/>
      <c r="EDF16" s="0"/>
      <c r="EDG16" s="0"/>
      <c r="EDH16" s="0"/>
      <c r="EDI16" s="0"/>
      <c r="EDJ16" s="0"/>
      <c r="EDK16" s="0"/>
      <c r="EDL16" s="0"/>
      <c r="EDM16" s="0"/>
      <c r="EDN16" s="0"/>
      <c r="EDO16" s="0"/>
      <c r="EDP16" s="0"/>
      <c r="EDQ16" s="0"/>
      <c r="EDR16" s="0"/>
      <c r="EDS16" s="0"/>
      <c r="EDT16" s="0"/>
      <c r="EDU16" s="0"/>
      <c r="EDV16" s="0"/>
      <c r="EDW16" s="0"/>
      <c r="EDX16" s="0"/>
      <c r="EDY16" s="0"/>
      <c r="EDZ16" s="0"/>
      <c r="EEA16" s="0"/>
      <c r="EEB16" s="0"/>
      <c r="EEC16" s="0"/>
      <c r="EED16" s="0"/>
      <c r="EEE16" s="0"/>
      <c r="EEF16" s="0"/>
      <c r="EEG16" s="0"/>
      <c r="EEH16" s="0"/>
      <c r="EEI16" s="0"/>
      <c r="EEJ16" s="0"/>
      <c r="EEK16" s="0"/>
      <c r="EEL16" s="0"/>
      <c r="EEM16" s="0"/>
      <c r="EEN16" s="0"/>
      <c r="EEO16" s="0"/>
      <c r="EEP16" s="0"/>
      <c r="EEQ16" s="0"/>
      <c r="EER16" s="0"/>
      <c r="EES16" s="0"/>
      <c r="EET16" s="0"/>
      <c r="EEU16" s="0"/>
      <c r="EEV16" s="0"/>
      <c r="EEW16" s="0"/>
      <c r="EEX16" s="0"/>
      <c r="EEY16" s="0"/>
      <c r="EEZ16" s="0"/>
      <c r="EFA16" s="0"/>
      <c r="EFB16" s="0"/>
      <c r="EFC16" s="0"/>
      <c r="EFD16" s="0"/>
      <c r="EFE16" s="0"/>
      <c r="EFF16" s="0"/>
      <c r="EFG16" s="0"/>
      <c r="EFH16" s="0"/>
      <c r="EFI16" s="0"/>
      <c r="EFJ16" s="0"/>
      <c r="EFK16" s="0"/>
      <c r="EFL16" s="0"/>
      <c r="EFM16" s="0"/>
      <c r="EFN16" s="0"/>
      <c r="EFO16" s="0"/>
      <c r="EFP16" s="0"/>
      <c r="EFQ16" s="0"/>
      <c r="EFR16" s="0"/>
      <c r="EFS16" s="0"/>
      <c r="EFT16" s="0"/>
      <c r="EFU16" s="0"/>
      <c r="EFV16" s="0"/>
      <c r="EFW16" s="0"/>
      <c r="EFX16" s="0"/>
      <c r="EFY16" s="0"/>
      <c r="EFZ16" s="0"/>
      <c r="EGA16" s="0"/>
      <c r="EGB16" s="0"/>
      <c r="EGC16" s="0"/>
      <c r="EGD16" s="0"/>
      <c r="EGE16" s="0"/>
      <c r="EGF16" s="0"/>
      <c r="EGG16" s="0"/>
      <c r="EGH16" s="0"/>
      <c r="EGI16" s="0"/>
      <c r="EGJ16" s="0"/>
      <c r="EGK16" s="0"/>
      <c r="EGL16" s="0"/>
      <c r="EGM16" s="0"/>
      <c r="EGN16" s="0"/>
      <c r="EGO16" s="0"/>
      <c r="EGP16" s="0"/>
      <c r="EGQ16" s="0"/>
      <c r="EGR16" s="0"/>
      <c r="EGS16" s="0"/>
      <c r="EGT16" s="0"/>
      <c r="EGU16" s="0"/>
      <c r="EGV16" s="0"/>
      <c r="EGW16" s="0"/>
      <c r="EGX16" s="0"/>
      <c r="EGY16" s="0"/>
      <c r="EGZ16" s="0"/>
      <c r="EHA16" s="0"/>
      <c r="EHB16" s="0"/>
      <c r="EHC16" s="0"/>
      <c r="EHD16" s="0"/>
      <c r="EHE16" s="0"/>
      <c r="EHF16" s="0"/>
      <c r="EHG16" s="0"/>
      <c r="EHH16" s="0"/>
      <c r="EHI16" s="0"/>
      <c r="EHJ16" s="0"/>
      <c r="EHK16" s="0"/>
      <c r="EHL16" s="0"/>
      <c r="EHM16" s="0"/>
      <c r="EHN16" s="0"/>
      <c r="EHO16" s="0"/>
      <c r="EHP16" s="0"/>
      <c r="EHQ16" s="0"/>
      <c r="EHR16" s="0"/>
      <c r="EHS16" s="0"/>
      <c r="EHT16" s="0"/>
      <c r="EHU16" s="0"/>
      <c r="EHV16" s="0"/>
      <c r="EHW16" s="0"/>
      <c r="EHX16" s="0"/>
      <c r="EHY16" s="0"/>
      <c r="EHZ16" s="0"/>
      <c r="EIA16" s="0"/>
      <c r="EIB16" s="0"/>
      <c r="EIC16" s="0"/>
      <c r="EID16" s="0"/>
      <c r="EIE16" s="0"/>
      <c r="EIF16" s="0"/>
      <c r="EIG16" s="0"/>
      <c r="EIH16" s="0"/>
      <c r="EII16" s="0"/>
      <c r="EIJ16" s="0"/>
      <c r="EIK16" s="0"/>
      <c r="EIL16" s="0"/>
      <c r="EIM16" s="0"/>
      <c r="EIN16" s="0"/>
      <c r="EIO16" s="0"/>
      <c r="EIP16" s="0"/>
      <c r="EIQ16" s="0"/>
      <c r="EIR16" s="0"/>
      <c r="EIS16" s="0"/>
      <c r="EIT16" s="0"/>
      <c r="EIU16" s="0"/>
      <c r="EIV16" s="0"/>
      <c r="EIW16" s="0"/>
      <c r="EIX16" s="0"/>
      <c r="EIY16" s="0"/>
      <c r="EIZ16" s="0"/>
      <c r="EJA16" s="0"/>
      <c r="EJB16" s="0"/>
      <c r="EJC16" s="0"/>
      <c r="EJD16" s="0"/>
      <c r="EJE16" s="0"/>
      <c r="EJF16" s="0"/>
      <c r="EJG16" s="0"/>
      <c r="EJH16" s="0"/>
      <c r="EJI16" s="0"/>
      <c r="EJJ16" s="0"/>
      <c r="EJK16" s="0"/>
      <c r="EJL16" s="0"/>
      <c r="EJM16" s="0"/>
      <c r="EJN16" s="0"/>
      <c r="EJO16" s="0"/>
      <c r="EJP16" s="0"/>
      <c r="EJQ16" s="0"/>
      <c r="EJR16" s="0"/>
      <c r="EJS16" s="0"/>
      <c r="EJT16" s="0"/>
      <c r="EJU16" s="0"/>
      <c r="EJV16" s="0"/>
      <c r="EJW16" s="0"/>
      <c r="EJX16" s="0"/>
      <c r="EJY16" s="0"/>
      <c r="EJZ16" s="0"/>
      <c r="EKA16" s="0"/>
      <c r="EKB16" s="0"/>
      <c r="EKC16" s="0"/>
      <c r="EKD16" s="0"/>
      <c r="EKE16" s="0"/>
      <c r="EKF16" s="0"/>
      <c r="EKG16" s="0"/>
      <c r="EKH16" s="0"/>
      <c r="EKI16" s="0"/>
      <c r="EKJ16" s="0"/>
      <c r="EKK16" s="0"/>
      <c r="EKL16" s="0"/>
      <c r="EKM16" s="0"/>
      <c r="EKN16" s="0"/>
      <c r="EKO16" s="0"/>
      <c r="EKP16" s="0"/>
      <c r="EKQ16" s="0"/>
      <c r="EKR16" s="0"/>
      <c r="EKS16" s="0"/>
      <c r="EKT16" s="0"/>
      <c r="EKU16" s="0"/>
      <c r="EKV16" s="0"/>
      <c r="EKW16" s="0"/>
      <c r="EKX16" s="0"/>
      <c r="EKY16" s="0"/>
      <c r="EKZ16" s="0"/>
      <c r="ELA16" s="0"/>
      <c r="ELB16" s="0"/>
      <c r="ELC16" s="0"/>
      <c r="ELD16" s="0"/>
      <c r="ELE16" s="0"/>
      <c r="ELF16" s="0"/>
      <c r="ELG16" s="0"/>
      <c r="ELH16" s="0"/>
      <c r="ELI16" s="0"/>
      <c r="ELJ16" s="0"/>
      <c r="ELK16" s="0"/>
      <c r="ELL16" s="0"/>
      <c r="ELM16" s="0"/>
      <c r="ELN16" s="0"/>
      <c r="ELO16" s="0"/>
      <c r="ELP16" s="0"/>
      <c r="ELQ16" s="0"/>
      <c r="ELR16" s="0"/>
      <c r="ELS16" s="0"/>
      <c r="ELT16" s="0"/>
      <c r="ELU16" s="0"/>
      <c r="ELV16" s="0"/>
      <c r="ELW16" s="0"/>
      <c r="ELX16" s="0"/>
      <c r="ELY16" s="0"/>
      <c r="ELZ16" s="0"/>
      <c r="EMA16" s="0"/>
      <c r="EMB16" s="0"/>
      <c r="EMC16" s="0"/>
      <c r="EMD16" s="0"/>
      <c r="EME16" s="0"/>
      <c r="EMF16" s="0"/>
      <c r="EMG16" s="0"/>
      <c r="EMH16" s="0"/>
      <c r="EMI16" s="0"/>
      <c r="EMJ16" s="0"/>
      <c r="EMK16" s="0"/>
      <c r="EML16" s="0"/>
      <c r="EMM16" s="0"/>
      <c r="EMN16" s="0"/>
      <c r="EMO16" s="0"/>
      <c r="EMP16" s="0"/>
      <c r="EMQ16" s="0"/>
      <c r="EMR16" s="0"/>
      <c r="EMS16" s="0"/>
      <c r="EMT16" s="0"/>
      <c r="EMU16" s="0"/>
      <c r="EMV16" s="0"/>
      <c r="EMW16" s="0"/>
      <c r="EMX16" s="0"/>
      <c r="EMY16" s="0"/>
      <c r="EMZ16" s="0"/>
      <c r="ENA16" s="0"/>
      <c r="ENB16" s="0"/>
      <c r="ENC16" s="0"/>
      <c r="END16" s="0"/>
      <c r="ENE16" s="0"/>
      <c r="ENF16" s="0"/>
      <c r="ENG16" s="0"/>
      <c r="ENH16" s="0"/>
      <c r="ENI16" s="0"/>
      <c r="ENJ16" s="0"/>
      <c r="ENK16" s="0"/>
      <c r="ENL16" s="0"/>
      <c r="ENM16" s="0"/>
      <c r="ENN16" s="0"/>
      <c r="ENO16" s="0"/>
      <c r="ENP16" s="0"/>
      <c r="ENQ16" s="0"/>
      <c r="ENR16" s="0"/>
      <c r="ENS16" s="0"/>
      <c r="ENT16" s="0"/>
      <c r="ENU16" s="0"/>
      <c r="ENV16" s="0"/>
      <c r="ENW16" s="0"/>
      <c r="ENX16" s="0"/>
      <c r="ENY16" s="0"/>
      <c r="ENZ16" s="0"/>
      <c r="EOA16" s="0"/>
      <c r="EOB16" s="0"/>
      <c r="EOC16" s="0"/>
      <c r="EOD16" s="0"/>
      <c r="EOE16" s="0"/>
      <c r="EOF16" s="0"/>
      <c r="EOG16" s="0"/>
      <c r="EOH16" s="0"/>
      <c r="EOI16" s="0"/>
      <c r="EOJ16" s="0"/>
      <c r="EOK16" s="0"/>
      <c r="EOL16" s="0"/>
      <c r="EOM16" s="0"/>
      <c r="EON16" s="0"/>
      <c r="EOO16" s="0"/>
      <c r="EOP16" s="0"/>
      <c r="EOQ16" s="0"/>
      <c r="EOR16" s="0"/>
      <c r="EOS16" s="0"/>
      <c r="EOT16" s="0"/>
      <c r="EOU16" s="0"/>
      <c r="EOV16" s="0"/>
      <c r="EOW16" s="0"/>
      <c r="EOX16" s="0"/>
      <c r="EOY16" s="0"/>
      <c r="EOZ16" s="0"/>
      <c r="EPA16" s="0"/>
      <c r="EPB16" s="0"/>
      <c r="EPC16" s="0"/>
      <c r="EPD16" s="0"/>
      <c r="EPE16" s="0"/>
      <c r="EPF16" s="0"/>
      <c r="EPG16" s="0"/>
      <c r="EPH16" s="0"/>
      <c r="EPI16" s="0"/>
      <c r="EPJ16" s="0"/>
      <c r="EPK16" s="0"/>
      <c r="EPL16" s="0"/>
      <c r="EPM16" s="0"/>
      <c r="EPN16" s="0"/>
      <c r="EPO16" s="0"/>
      <c r="EPP16" s="0"/>
      <c r="EPQ16" s="0"/>
      <c r="EPR16" s="0"/>
      <c r="EPS16" s="0"/>
      <c r="EPT16" s="0"/>
      <c r="EPU16" s="0"/>
      <c r="EPV16" s="0"/>
      <c r="EPW16" s="0"/>
      <c r="EPX16" s="0"/>
      <c r="EPY16" s="0"/>
      <c r="EPZ16" s="0"/>
      <c r="EQA16" s="0"/>
      <c r="EQB16" s="0"/>
      <c r="EQC16" s="0"/>
      <c r="EQD16" s="0"/>
      <c r="EQE16" s="0"/>
      <c r="EQF16" s="0"/>
      <c r="EQG16" s="0"/>
      <c r="EQH16" s="0"/>
      <c r="EQI16" s="0"/>
      <c r="EQJ16" s="0"/>
      <c r="EQK16" s="0"/>
      <c r="EQL16" s="0"/>
      <c r="EQM16" s="0"/>
      <c r="EQN16" s="0"/>
      <c r="EQO16" s="0"/>
      <c r="EQP16" s="0"/>
      <c r="EQQ16" s="0"/>
      <c r="EQR16" s="0"/>
      <c r="EQS16" s="0"/>
      <c r="EQT16" s="0"/>
      <c r="EQU16" s="0"/>
      <c r="EQV16" s="0"/>
      <c r="EQW16" s="0"/>
      <c r="EQX16" s="0"/>
      <c r="EQY16" s="0"/>
      <c r="EQZ16" s="0"/>
      <c r="ERA16" s="0"/>
      <c r="ERB16" s="0"/>
      <c r="ERC16" s="0"/>
      <c r="ERD16" s="0"/>
      <c r="ERE16" s="0"/>
      <c r="ERF16" s="0"/>
      <c r="ERG16" s="0"/>
      <c r="ERH16" s="0"/>
      <c r="ERI16" s="0"/>
      <c r="ERJ16" s="0"/>
      <c r="ERK16" s="0"/>
      <c r="ERL16" s="0"/>
      <c r="ERM16" s="0"/>
      <c r="ERN16" s="0"/>
      <c r="ERO16" s="0"/>
      <c r="ERP16" s="0"/>
      <c r="ERQ16" s="0"/>
      <c r="ERR16" s="0"/>
      <c r="ERS16" s="0"/>
      <c r="ERT16" s="0"/>
      <c r="ERU16" s="0"/>
      <c r="ERV16" s="0"/>
      <c r="ERW16" s="0"/>
      <c r="ERX16" s="0"/>
      <c r="ERY16" s="0"/>
      <c r="ERZ16" s="0"/>
      <c r="ESA16" s="0"/>
      <c r="ESB16" s="0"/>
      <c r="ESC16" s="0"/>
      <c r="ESD16" s="0"/>
      <c r="ESE16" s="0"/>
      <c r="ESF16" s="0"/>
      <c r="ESG16" s="0"/>
      <c r="ESH16" s="0"/>
      <c r="ESI16" s="0"/>
      <c r="ESJ16" s="0"/>
      <c r="ESK16" s="0"/>
      <c r="ESL16" s="0"/>
      <c r="ESM16" s="0"/>
      <c r="ESN16" s="0"/>
      <c r="ESO16" s="0"/>
      <c r="ESP16" s="0"/>
      <c r="ESQ16" s="0"/>
      <c r="ESR16" s="0"/>
      <c r="ESS16" s="0"/>
      <c r="EST16" s="0"/>
      <c r="ESU16" s="0"/>
      <c r="ESV16" s="0"/>
      <c r="ESW16" s="0"/>
      <c r="ESX16" s="0"/>
      <c r="ESY16" s="0"/>
      <c r="ESZ16" s="0"/>
      <c r="ETA16" s="0"/>
      <c r="ETB16" s="0"/>
      <c r="ETC16" s="0"/>
      <c r="ETD16" s="0"/>
      <c r="ETE16" s="0"/>
      <c r="ETF16" s="0"/>
      <c r="ETG16" s="0"/>
      <c r="ETH16" s="0"/>
      <c r="ETI16" s="0"/>
      <c r="ETJ16" s="0"/>
      <c r="ETK16" s="0"/>
      <c r="ETL16" s="0"/>
      <c r="ETM16" s="0"/>
      <c r="ETN16" s="0"/>
      <c r="ETO16" s="0"/>
      <c r="ETP16" s="0"/>
      <c r="ETQ16" s="0"/>
      <c r="ETR16" s="0"/>
      <c r="ETS16" s="0"/>
      <c r="ETT16" s="0"/>
      <c r="ETU16" s="0"/>
      <c r="ETV16" s="0"/>
      <c r="ETW16" s="0"/>
      <c r="ETX16" s="0"/>
      <c r="ETY16" s="0"/>
      <c r="ETZ16" s="0"/>
      <c r="EUA16" s="0"/>
      <c r="EUB16" s="0"/>
      <c r="EUC16" s="0"/>
      <c r="EUD16" s="0"/>
      <c r="EUE16" s="0"/>
      <c r="EUF16" s="0"/>
      <c r="EUG16" s="0"/>
      <c r="EUH16" s="0"/>
      <c r="EUI16" s="0"/>
      <c r="EUJ16" s="0"/>
      <c r="EUK16" s="0"/>
      <c r="EUL16" s="0"/>
      <c r="EUM16" s="0"/>
      <c r="EUN16" s="0"/>
      <c r="EUO16" s="0"/>
      <c r="EUP16" s="0"/>
      <c r="EUQ16" s="0"/>
      <c r="EUR16" s="0"/>
      <c r="EUS16" s="0"/>
      <c r="EUT16" s="0"/>
      <c r="EUU16" s="0"/>
      <c r="EUV16" s="0"/>
      <c r="EUW16" s="0"/>
      <c r="EUX16" s="0"/>
      <c r="EUY16" s="0"/>
      <c r="EUZ16" s="0"/>
      <c r="EVA16" s="0"/>
      <c r="EVB16" s="0"/>
      <c r="EVC16" s="0"/>
      <c r="EVD16" s="0"/>
      <c r="EVE16" s="0"/>
      <c r="EVF16" s="0"/>
      <c r="EVG16" s="0"/>
      <c r="EVH16" s="0"/>
      <c r="EVI16" s="0"/>
      <c r="EVJ16" s="0"/>
      <c r="EVK16" s="0"/>
      <c r="EVL16" s="0"/>
      <c r="EVM16" s="0"/>
      <c r="EVN16" s="0"/>
      <c r="EVO16" s="0"/>
      <c r="EVP16" s="0"/>
      <c r="EVQ16" s="0"/>
      <c r="EVR16" s="0"/>
      <c r="EVS16" s="0"/>
      <c r="EVT16" s="0"/>
      <c r="EVU16" s="0"/>
      <c r="EVV16" s="0"/>
      <c r="EVW16" s="0"/>
      <c r="EVX16" s="0"/>
      <c r="EVY16" s="0"/>
      <c r="EVZ16" s="0"/>
      <c r="EWA16" s="0"/>
      <c r="EWB16" s="0"/>
      <c r="EWC16" s="0"/>
      <c r="EWD16" s="0"/>
      <c r="EWE16" s="0"/>
      <c r="EWF16" s="0"/>
      <c r="EWG16" s="0"/>
      <c r="EWH16" s="0"/>
      <c r="EWI16" s="0"/>
      <c r="EWJ16" s="0"/>
      <c r="EWK16" s="0"/>
      <c r="EWL16" s="0"/>
      <c r="EWM16" s="0"/>
      <c r="EWN16" s="0"/>
      <c r="EWO16" s="0"/>
      <c r="EWP16" s="0"/>
      <c r="EWQ16" s="0"/>
      <c r="EWR16" s="0"/>
      <c r="EWS16" s="0"/>
      <c r="EWT16" s="0"/>
      <c r="EWU16" s="0"/>
      <c r="EWV16" s="0"/>
      <c r="EWW16" s="0"/>
      <c r="EWX16" s="0"/>
      <c r="EWY16" s="0"/>
      <c r="EWZ16" s="0"/>
      <c r="EXA16" s="0"/>
      <c r="EXB16" s="0"/>
      <c r="EXC16" s="0"/>
      <c r="EXD16" s="0"/>
      <c r="EXE16" s="0"/>
      <c r="EXF16" s="0"/>
      <c r="EXG16" s="0"/>
      <c r="EXH16" s="0"/>
      <c r="EXI16" s="0"/>
      <c r="EXJ16" s="0"/>
      <c r="EXK16" s="0"/>
      <c r="EXL16" s="0"/>
      <c r="EXM16" s="0"/>
      <c r="EXN16" s="0"/>
      <c r="EXO16" s="0"/>
      <c r="EXP16" s="0"/>
      <c r="EXQ16" s="0"/>
      <c r="EXR16" s="0"/>
      <c r="EXS16" s="0"/>
      <c r="EXT16" s="0"/>
      <c r="EXU16" s="0"/>
      <c r="EXV16" s="0"/>
      <c r="EXW16" s="0"/>
      <c r="EXX16" s="0"/>
      <c r="EXY16" s="0"/>
      <c r="EXZ16" s="0"/>
      <c r="EYA16" s="0"/>
      <c r="EYB16" s="0"/>
      <c r="EYC16" s="0"/>
      <c r="EYD16" s="0"/>
      <c r="EYE16" s="0"/>
      <c r="EYF16" s="0"/>
      <c r="EYG16" s="0"/>
      <c r="EYH16" s="0"/>
      <c r="EYI16" s="0"/>
      <c r="EYJ16" s="0"/>
      <c r="EYK16" s="0"/>
      <c r="EYL16" s="0"/>
      <c r="EYM16" s="0"/>
      <c r="EYN16" s="0"/>
      <c r="EYO16" s="0"/>
      <c r="EYP16" s="0"/>
      <c r="EYQ16" s="0"/>
      <c r="EYR16" s="0"/>
      <c r="EYS16" s="0"/>
      <c r="EYT16" s="0"/>
      <c r="EYU16" s="0"/>
      <c r="EYV16" s="0"/>
      <c r="EYW16" s="0"/>
      <c r="EYX16" s="0"/>
      <c r="EYY16" s="0"/>
      <c r="EYZ16" s="0"/>
      <c r="EZA16" s="0"/>
      <c r="EZB16" s="0"/>
      <c r="EZC16" s="0"/>
      <c r="EZD16" s="0"/>
      <c r="EZE16" s="0"/>
      <c r="EZF16" s="0"/>
      <c r="EZG16" s="0"/>
      <c r="EZH16" s="0"/>
      <c r="EZI16" s="0"/>
      <c r="EZJ16" s="0"/>
      <c r="EZK16" s="0"/>
      <c r="EZL16" s="0"/>
      <c r="EZM16" s="0"/>
      <c r="EZN16" s="0"/>
      <c r="EZO16" s="0"/>
      <c r="EZP16" s="0"/>
      <c r="EZQ16" s="0"/>
      <c r="EZR16" s="0"/>
      <c r="EZS16" s="0"/>
      <c r="EZT16" s="0"/>
      <c r="EZU16" s="0"/>
      <c r="EZV16" s="0"/>
      <c r="EZW16" s="0"/>
      <c r="EZX16" s="0"/>
      <c r="EZY16" s="0"/>
      <c r="EZZ16" s="0"/>
      <c r="FAA16" s="0"/>
      <c r="FAB16" s="0"/>
      <c r="FAC16" s="0"/>
      <c r="FAD16" s="0"/>
      <c r="FAE16" s="0"/>
      <c r="FAF16" s="0"/>
      <c r="FAG16" s="0"/>
      <c r="FAH16" s="0"/>
      <c r="FAI16" s="0"/>
      <c r="FAJ16" s="0"/>
      <c r="FAK16" s="0"/>
      <c r="FAL16" s="0"/>
      <c r="FAM16" s="0"/>
      <c r="FAN16" s="0"/>
      <c r="FAO16" s="0"/>
      <c r="FAP16" s="0"/>
      <c r="FAQ16" s="0"/>
      <c r="FAR16" s="0"/>
      <c r="FAS16" s="0"/>
      <c r="FAT16" s="0"/>
      <c r="FAU16" s="0"/>
      <c r="FAV16" s="0"/>
      <c r="FAW16" s="0"/>
      <c r="FAX16" s="0"/>
      <c r="FAY16" s="0"/>
      <c r="FAZ16" s="0"/>
      <c r="FBA16" s="0"/>
      <c r="FBB16" s="0"/>
      <c r="FBC16" s="0"/>
      <c r="FBD16" s="0"/>
      <c r="FBE16" s="0"/>
      <c r="FBF16" s="0"/>
      <c r="FBG16" s="0"/>
      <c r="FBH16" s="0"/>
      <c r="FBI16" s="0"/>
      <c r="FBJ16" s="0"/>
      <c r="FBK16" s="0"/>
      <c r="FBL16" s="0"/>
      <c r="FBM16" s="0"/>
      <c r="FBN16" s="0"/>
      <c r="FBO16" s="0"/>
      <c r="FBP16" s="0"/>
      <c r="FBQ16" s="0"/>
      <c r="FBR16" s="0"/>
      <c r="FBS16" s="0"/>
      <c r="FBT16" s="0"/>
      <c r="FBU16" s="0"/>
      <c r="FBV16" s="0"/>
      <c r="FBW16" s="0"/>
      <c r="FBX16" s="0"/>
      <c r="FBY16" s="0"/>
      <c r="FBZ16" s="0"/>
      <c r="FCA16" s="0"/>
      <c r="FCB16" s="0"/>
      <c r="FCC16" s="0"/>
      <c r="FCD16" s="0"/>
      <c r="FCE16" s="0"/>
      <c r="FCF16" s="0"/>
      <c r="FCG16" s="0"/>
      <c r="FCH16" s="0"/>
      <c r="FCI16" s="0"/>
      <c r="FCJ16" s="0"/>
      <c r="FCK16" s="0"/>
      <c r="FCL16" s="0"/>
      <c r="FCM16" s="0"/>
      <c r="FCN16" s="0"/>
      <c r="FCO16" s="0"/>
      <c r="FCP16" s="0"/>
      <c r="FCQ16" s="0"/>
      <c r="FCR16" s="0"/>
      <c r="FCS16" s="0"/>
      <c r="FCT16" s="0"/>
      <c r="FCU16" s="0"/>
      <c r="FCV16" s="0"/>
      <c r="FCW16" s="0"/>
      <c r="FCX16" s="0"/>
      <c r="FCY16" s="0"/>
      <c r="FCZ16" s="0"/>
      <c r="FDA16" s="0"/>
      <c r="FDB16" s="0"/>
      <c r="FDC16" s="0"/>
      <c r="FDD16" s="0"/>
      <c r="FDE16" s="0"/>
      <c r="FDF16" s="0"/>
      <c r="FDG16" s="0"/>
      <c r="FDH16" s="0"/>
      <c r="FDI16" s="0"/>
      <c r="FDJ16" s="0"/>
      <c r="FDK16" s="0"/>
      <c r="FDL16" s="0"/>
      <c r="FDM16" s="0"/>
      <c r="FDN16" s="0"/>
      <c r="FDO16" s="0"/>
      <c r="FDP16" s="0"/>
      <c r="FDQ16" s="0"/>
      <c r="FDR16" s="0"/>
      <c r="FDS16" s="0"/>
      <c r="FDT16" s="0"/>
      <c r="FDU16" s="0"/>
      <c r="FDV16" s="0"/>
      <c r="FDW16" s="0"/>
      <c r="FDX16" s="0"/>
      <c r="FDY16" s="0"/>
      <c r="FDZ16" s="0"/>
      <c r="FEA16" s="0"/>
      <c r="FEB16" s="0"/>
      <c r="FEC16" s="0"/>
      <c r="FED16" s="0"/>
      <c r="FEE16" s="0"/>
      <c r="FEF16" s="0"/>
      <c r="FEG16" s="0"/>
      <c r="FEH16" s="0"/>
      <c r="FEI16" s="0"/>
      <c r="FEJ16" s="0"/>
      <c r="FEK16" s="0"/>
      <c r="FEL16" s="0"/>
      <c r="FEM16" s="0"/>
      <c r="FEN16" s="0"/>
      <c r="FEO16" s="0"/>
      <c r="FEP16" s="0"/>
      <c r="FEQ16" s="0"/>
      <c r="FER16" s="0"/>
      <c r="FES16" s="0"/>
      <c r="FET16" s="0"/>
      <c r="FEU16" s="0"/>
      <c r="FEV16" s="0"/>
      <c r="FEW16" s="0"/>
      <c r="FEX16" s="0"/>
      <c r="FEY16" s="0"/>
      <c r="FEZ16" s="0"/>
      <c r="FFA16" s="0"/>
      <c r="FFB16" s="0"/>
      <c r="FFC16" s="0"/>
      <c r="FFD16" s="0"/>
      <c r="FFE16" s="0"/>
      <c r="FFF16" s="0"/>
      <c r="FFG16" s="0"/>
      <c r="FFH16" s="0"/>
      <c r="FFI16" s="0"/>
      <c r="FFJ16" s="0"/>
      <c r="FFK16" s="0"/>
      <c r="FFL16" s="0"/>
      <c r="FFM16" s="0"/>
      <c r="FFN16" s="0"/>
      <c r="FFO16" s="0"/>
      <c r="FFP16" s="0"/>
      <c r="FFQ16" s="0"/>
      <c r="FFR16" s="0"/>
      <c r="FFS16" s="0"/>
      <c r="FFT16" s="0"/>
      <c r="FFU16" s="0"/>
      <c r="FFV16" s="0"/>
      <c r="FFW16" s="0"/>
      <c r="FFX16" s="0"/>
      <c r="FFY16" s="0"/>
      <c r="FFZ16" s="0"/>
      <c r="FGA16" s="0"/>
      <c r="FGB16" s="0"/>
      <c r="FGC16" s="0"/>
      <c r="FGD16" s="0"/>
      <c r="FGE16" s="0"/>
      <c r="FGF16" s="0"/>
      <c r="FGG16" s="0"/>
      <c r="FGH16" s="0"/>
      <c r="FGI16" s="0"/>
      <c r="FGJ16" s="0"/>
      <c r="FGK16" s="0"/>
      <c r="FGL16" s="0"/>
      <c r="FGM16" s="0"/>
      <c r="FGN16" s="0"/>
      <c r="FGO16" s="0"/>
      <c r="FGP16" s="0"/>
      <c r="FGQ16" s="0"/>
      <c r="FGR16" s="0"/>
      <c r="FGS16" s="0"/>
      <c r="FGT16" s="0"/>
      <c r="FGU16" s="0"/>
      <c r="FGV16" s="0"/>
      <c r="FGW16" s="0"/>
      <c r="FGX16" s="0"/>
      <c r="FGY16" s="0"/>
      <c r="FGZ16" s="0"/>
      <c r="FHA16" s="0"/>
      <c r="FHB16" s="0"/>
      <c r="FHC16" s="0"/>
      <c r="FHD16" s="0"/>
      <c r="FHE16" s="0"/>
      <c r="FHF16" s="0"/>
      <c r="FHG16" s="0"/>
      <c r="FHH16" s="0"/>
      <c r="FHI16" s="0"/>
      <c r="FHJ16" s="0"/>
      <c r="FHK16" s="0"/>
      <c r="FHL16" s="0"/>
      <c r="FHM16" s="0"/>
      <c r="FHN16" s="0"/>
      <c r="FHO16" s="0"/>
      <c r="FHP16" s="0"/>
      <c r="FHQ16" s="0"/>
      <c r="FHR16" s="0"/>
      <c r="FHS16" s="0"/>
      <c r="FHT16" s="0"/>
      <c r="FHU16" s="0"/>
      <c r="FHV16" s="0"/>
      <c r="FHW16" s="0"/>
      <c r="FHX16" s="0"/>
      <c r="FHY16" s="0"/>
      <c r="FHZ16" s="0"/>
      <c r="FIA16" s="0"/>
      <c r="FIB16" s="0"/>
      <c r="FIC16" s="0"/>
      <c r="FID16" s="0"/>
      <c r="FIE16" s="0"/>
      <c r="FIF16" s="0"/>
      <c r="FIG16" s="0"/>
      <c r="FIH16" s="0"/>
      <c r="FII16" s="0"/>
      <c r="FIJ16" s="0"/>
      <c r="FIK16" s="0"/>
      <c r="FIL16" s="0"/>
      <c r="FIM16" s="0"/>
      <c r="FIN16" s="0"/>
      <c r="FIO16" s="0"/>
      <c r="FIP16" s="0"/>
      <c r="FIQ16" s="0"/>
      <c r="FIR16" s="0"/>
      <c r="FIS16" s="0"/>
      <c r="FIT16" s="0"/>
      <c r="FIU16" s="0"/>
      <c r="FIV16" s="0"/>
      <c r="FIW16" s="0"/>
      <c r="FIX16" s="0"/>
      <c r="FIY16" s="0"/>
      <c r="FIZ16" s="0"/>
      <c r="FJA16" s="0"/>
      <c r="FJB16" s="0"/>
      <c r="FJC16" s="0"/>
      <c r="FJD16" s="0"/>
      <c r="FJE16" s="0"/>
      <c r="FJF16" s="0"/>
      <c r="FJG16" s="0"/>
      <c r="FJH16" s="0"/>
      <c r="FJI16" s="0"/>
      <c r="FJJ16" s="0"/>
      <c r="FJK16" s="0"/>
      <c r="FJL16" s="0"/>
      <c r="FJM16" s="0"/>
      <c r="FJN16" s="0"/>
      <c r="FJO16" s="0"/>
      <c r="FJP16" s="0"/>
      <c r="FJQ16" s="0"/>
      <c r="FJR16" s="0"/>
      <c r="FJS16" s="0"/>
      <c r="FJT16" s="0"/>
      <c r="FJU16" s="0"/>
      <c r="FJV16" s="0"/>
      <c r="FJW16" s="0"/>
      <c r="FJX16" s="0"/>
      <c r="FJY16" s="0"/>
      <c r="FJZ16" s="0"/>
      <c r="FKA16" s="0"/>
      <c r="FKB16" s="0"/>
      <c r="FKC16" s="0"/>
      <c r="FKD16" s="0"/>
      <c r="FKE16" s="0"/>
      <c r="FKF16" s="0"/>
      <c r="FKG16" s="0"/>
      <c r="FKH16" s="0"/>
      <c r="FKI16" s="0"/>
      <c r="FKJ16" s="0"/>
      <c r="FKK16" s="0"/>
      <c r="FKL16" s="0"/>
      <c r="FKM16" s="0"/>
      <c r="FKN16" s="0"/>
      <c r="FKO16" s="0"/>
      <c r="FKP16" s="0"/>
      <c r="FKQ16" s="0"/>
      <c r="FKR16" s="0"/>
      <c r="FKS16" s="0"/>
      <c r="FKT16" s="0"/>
      <c r="FKU16" s="0"/>
      <c r="FKV16" s="0"/>
      <c r="FKW16" s="0"/>
      <c r="FKX16" s="0"/>
      <c r="FKY16" s="0"/>
      <c r="FKZ16" s="0"/>
      <c r="FLA16" s="0"/>
      <c r="FLB16" s="0"/>
      <c r="FLC16" s="0"/>
      <c r="FLD16" s="0"/>
      <c r="FLE16" s="0"/>
      <c r="FLF16" s="0"/>
      <c r="FLG16" s="0"/>
      <c r="FLH16" s="0"/>
      <c r="FLI16" s="0"/>
      <c r="FLJ16" s="0"/>
      <c r="FLK16" s="0"/>
      <c r="FLL16" s="0"/>
      <c r="FLM16" s="0"/>
      <c r="FLN16" s="0"/>
      <c r="FLO16" s="0"/>
      <c r="FLP16" s="0"/>
      <c r="FLQ16" s="0"/>
      <c r="FLR16" s="0"/>
      <c r="FLS16" s="0"/>
      <c r="FLT16" s="0"/>
      <c r="FLU16" s="0"/>
      <c r="FLV16" s="0"/>
      <c r="FLW16" s="0"/>
      <c r="FLX16" s="0"/>
      <c r="FLY16" s="0"/>
      <c r="FLZ16" s="0"/>
      <c r="FMA16" s="0"/>
      <c r="FMB16" s="0"/>
      <c r="FMC16" s="0"/>
      <c r="FMD16" s="0"/>
      <c r="FME16" s="0"/>
      <c r="FMF16" s="0"/>
      <c r="FMG16" s="0"/>
      <c r="FMH16" s="0"/>
      <c r="FMI16" s="0"/>
      <c r="FMJ16" s="0"/>
      <c r="FMK16" s="0"/>
      <c r="FML16" s="0"/>
      <c r="FMM16" s="0"/>
      <c r="FMN16" s="0"/>
      <c r="FMO16" s="0"/>
      <c r="FMP16" s="0"/>
      <c r="FMQ16" s="0"/>
      <c r="FMR16" s="0"/>
      <c r="FMS16" s="0"/>
      <c r="FMT16" s="0"/>
      <c r="FMU16" s="0"/>
      <c r="FMV16" s="0"/>
      <c r="FMW16" s="0"/>
      <c r="FMX16" s="0"/>
      <c r="FMY16" s="0"/>
      <c r="FMZ16" s="0"/>
      <c r="FNA16" s="0"/>
      <c r="FNB16" s="0"/>
      <c r="FNC16" s="0"/>
      <c r="FND16" s="0"/>
      <c r="FNE16" s="0"/>
      <c r="FNF16" s="0"/>
      <c r="FNG16" s="0"/>
      <c r="FNH16" s="0"/>
      <c r="FNI16" s="0"/>
      <c r="FNJ16" s="0"/>
      <c r="FNK16" s="0"/>
      <c r="FNL16" s="0"/>
      <c r="FNM16" s="0"/>
      <c r="FNN16" s="0"/>
      <c r="FNO16" s="0"/>
      <c r="FNP16" s="0"/>
      <c r="FNQ16" s="0"/>
      <c r="FNR16" s="0"/>
      <c r="FNS16" s="0"/>
      <c r="FNT16" s="0"/>
      <c r="FNU16" s="0"/>
      <c r="FNV16" s="0"/>
      <c r="FNW16" s="0"/>
      <c r="FNX16" s="0"/>
      <c r="FNY16" s="0"/>
      <c r="FNZ16" s="0"/>
      <c r="FOA16" s="0"/>
      <c r="FOB16" s="0"/>
      <c r="FOC16" s="0"/>
      <c r="FOD16" s="0"/>
      <c r="FOE16" s="0"/>
      <c r="FOF16" s="0"/>
      <c r="FOG16" s="0"/>
      <c r="FOH16" s="0"/>
      <c r="FOI16" s="0"/>
      <c r="FOJ16" s="0"/>
      <c r="FOK16" s="0"/>
      <c r="FOL16" s="0"/>
      <c r="FOM16" s="0"/>
      <c r="FON16" s="0"/>
      <c r="FOO16" s="0"/>
      <c r="FOP16" s="0"/>
      <c r="FOQ16" s="0"/>
      <c r="FOR16" s="0"/>
      <c r="FOS16" s="0"/>
      <c r="FOT16" s="0"/>
      <c r="FOU16" s="0"/>
      <c r="FOV16" s="0"/>
      <c r="FOW16" s="0"/>
      <c r="FOX16" s="0"/>
      <c r="FOY16" s="0"/>
      <c r="FOZ16" s="0"/>
      <c r="FPA16" s="0"/>
      <c r="FPB16" s="0"/>
      <c r="FPC16" s="0"/>
      <c r="FPD16" s="0"/>
      <c r="FPE16" s="0"/>
      <c r="FPF16" s="0"/>
      <c r="FPG16" s="0"/>
      <c r="FPH16" s="0"/>
      <c r="FPI16" s="0"/>
      <c r="FPJ16" s="0"/>
      <c r="FPK16" s="0"/>
      <c r="FPL16" s="0"/>
      <c r="FPM16" s="0"/>
      <c r="FPN16" s="0"/>
      <c r="FPO16" s="0"/>
      <c r="FPP16" s="0"/>
      <c r="FPQ16" s="0"/>
      <c r="FPR16" s="0"/>
      <c r="FPS16" s="0"/>
      <c r="FPT16" s="0"/>
      <c r="FPU16" s="0"/>
      <c r="FPV16" s="0"/>
      <c r="FPW16" s="0"/>
      <c r="FPX16" s="0"/>
      <c r="FPY16" s="0"/>
      <c r="FPZ16" s="0"/>
      <c r="FQA16" s="0"/>
      <c r="FQB16" s="0"/>
      <c r="FQC16" s="0"/>
      <c r="FQD16" s="0"/>
      <c r="FQE16" s="0"/>
      <c r="FQF16" s="0"/>
      <c r="FQG16" s="0"/>
      <c r="FQH16" s="0"/>
      <c r="FQI16" s="0"/>
      <c r="FQJ16" s="0"/>
      <c r="FQK16" s="0"/>
      <c r="FQL16" s="0"/>
      <c r="FQM16" s="0"/>
      <c r="FQN16" s="0"/>
      <c r="FQO16" s="0"/>
      <c r="FQP16" s="0"/>
      <c r="FQQ16" s="0"/>
      <c r="FQR16" s="0"/>
      <c r="FQS16" s="0"/>
      <c r="FQT16" s="0"/>
      <c r="FQU16" s="0"/>
      <c r="FQV16" s="0"/>
      <c r="FQW16" s="0"/>
      <c r="FQX16" s="0"/>
      <c r="FQY16" s="0"/>
      <c r="FQZ16" s="0"/>
      <c r="FRA16" s="0"/>
      <c r="FRB16" s="0"/>
      <c r="FRC16" s="0"/>
      <c r="FRD16" s="0"/>
      <c r="FRE16" s="0"/>
      <c r="FRF16" s="0"/>
      <c r="FRG16" s="0"/>
      <c r="FRH16" s="0"/>
      <c r="FRI16" s="0"/>
      <c r="FRJ16" s="0"/>
      <c r="FRK16" s="0"/>
      <c r="FRL16" s="0"/>
      <c r="FRM16" s="0"/>
      <c r="FRN16" s="0"/>
      <c r="FRO16" s="0"/>
      <c r="FRP16" s="0"/>
      <c r="FRQ16" s="0"/>
      <c r="FRR16" s="0"/>
      <c r="FRS16" s="0"/>
      <c r="FRT16" s="0"/>
      <c r="FRU16" s="0"/>
      <c r="FRV16" s="0"/>
      <c r="FRW16" s="0"/>
      <c r="FRX16" s="0"/>
      <c r="FRY16" s="0"/>
      <c r="FRZ16" s="0"/>
      <c r="FSA16" s="0"/>
      <c r="FSB16" s="0"/>
      <c r="FSC16" s="0"/>
      <c r="FSD16" s="0"/>
      <c r="FSE16" s="0"/>
      <c r="FSF16" s="0"/>
      <c r="FSG16" s="0"/>
      <c r="FSH16" s="0"/>
      <c r="FSI16" s="0"/>
      <c r="FSJ16" s="0"/>
      <c r="FSK16" s="0"/>
      <c r="FSL16" s="0"/>
      <c r="FSM16" s="0"/>
      <c r="FSN16" s="0"/>
      <c r="FSO16" s="0"/>
      <c r="FSP16" s="0"/>
      <c r="FSQ16" s="0"/>
      <c r="FSR16" s="0"/>
      <c r="FSS16" s="0"/>
      <c r="FST16" s="0"/>
      <c r="FSU16" s="0"/>
      <c r="FSV16" s="0"/>
      <c r="FSW16" s="0"/>
      <c r="FSX16" s="0"/>
      <c r="FSY16" s="0"/>
      <c r="FSZ16" s="0"/>
      <c r="FTA16" s="0"/>
      <c r="FTB16" s="0"/>
      <c r="FTC16" s="0"/>
      <c r="FTD16" s="0"/>
      <c r="FTE16" s="0"/>
      <c r="FTF16" s="0"/>
      <c r="FTG16" s="0"/>
      <c r="FTH16" s="0"/>
      <c r="FTI16" s="0"/>
      <c r="FTJ16" s="0"/>
      <c r="FTK16" s="0"/>
      <c r="FTL16" s="0"/>
      <c r="FTM16" s="0"/>
      <c r="FTN16" s="0"/>
      <c r="FTO16" s="0"/>
      <c r="FTP16" s="0"/>
      <c r="FTQ16" s="0"/>
      <c r="FTR16" s="0"/>
      <c r="FTS16" s="0"/>
      <c r="FTT16" s="0"/>
      <c r="FTU16" s="0"/>
      <c r="FTV16" s="0"/>
      <c r="FTW16" s="0"/>
      <c r="FTX16" s="0"/>
      <c r="FTY16" s="0"/>
      <c r="FTZ16" s="0"/>
      <c r="FUA16" s="0"/>
      <c r="FUB16" s="0"/>
      <c r="FUC16" s="0"/>
      <c r="FUD16" s="0"/>
      <c r="FUE16" s="0"/>
      <c r="FUF16" s="0"/>
      <c r="FUG16" s="0"/>
      <c r="FUH16" s="0"/>
      <c r="FUI16" s="0"/>
      <c r="FUJ16" s="0"/>
      <c r="FUK16" s="0"/>
      <c r="FUL16" s="0"/>
      <c r="FUM16" s="0"/>
      <c r="FUN16" s="0"/>
      <c r="FUO16" s="0"/>
      <c r="FUP16" s="0"/>
      <c r="FUQ16" s="0"/>
      <c r="FUR16" s="0"/>
      <c r="FUS16" s="0"/>
      <c r="FUT16" s="0"/>
      <c r="FUU16" s="0"/>
      <c r="FUV16" s="0"/>
      <c r="FUW16" s="0"/>
      <c r="FUX16" s="0"/>
      <c r="FUY16" s="0"/>
      <c r="FUZ16" s="0"/>
      <c r="FVA16" s="0"/>
      <c r="FVB16" s="0"/>
      <c r="FVC16" s="0"/>
      <c r="FVD16" s="0"/>
      <c r="FVE16" s="0"/>
      <c r="FVF16" s="0"/>
      <c r="FVG16" s="0"/>
      <c r="FVH16" s="0"/>
      <c r="FVI16" s="0"/>
      <c r="FVJ16" s="0"/>
      <c r="FVK16" s="0"/>
      <c r="FVL16" s="0"/>
      <c r="FVM16" s="0"/>
      <c r="FVN16" s="0"/>
      <c r="FVO16" s="0"/>
      <c r="FVP16" s="0"/>
      <c r="FVQ16" s="0"/>
      <c r="FVR16" s="0"/>
      <c r="FVS16" s="0"/>
      <c r="FVT16" s="0"/>
      <c r="FVU16" s="0"/>
      <c r="FVV16" s="0"/>
      <c r="FVW16" s="0"/>
      <c r="FVX16" s="0"/>
      <c r="FVY16" s="0"/>
      <c r="FVZ16" s="0"/>
      <c r="FWA16" s="0"/>
      <c r="FWB16" s="0"/>
      <c r="FWC16" s="0"/>
      <c r="FWD16" s="0"/>
      <c r="FWE16" s="0"/>
      <c r="FWF16" s="0"/>
      <c r="FWG16" s="0"/>
      <c r="FWH16" s="0"/>
      <c r="FWI16" s="0"/>
      <c r="FWJ16" s="0"/>
      <c r="FWK16" s="0"/>
      <c r="FWL16" s="0"/>
      <c r="FWM16" s="0"/>
      <c r="FWN16" s="0"/>
      <c r="FWO16" s="0"/>
      <c r="FWP16" s="0"/>
      <c r="FWQ16" s="0"/>
      <c r="FWR16" s="0"/>
      <c r="FWS16" s="0"/>
      <c r="FWT16" s="0"/>
      <c r="FWU16" s="0"/>
      <c r="FWV16" s="0"/>
      <c r="FWW16" s="0"/>
      <c r="FWX16" s="0"/>
      <c r="FWY16" s="0"/>
      <c r="FWZ16" s="0"/>
      <c r="FXA16" s="0"/>
      <c r="FXB16" s="0"/>
      <c r="FXC16" s="0"/>
      <c r="FXD16" s="0"/>
      <c r="FXE16" s="0"/>
      <c r="FXF16" s="0"/>
      <c r="FXG16" s="0"/>
      <c r="FXH16" s="0"/>
      <c r="FXI16" s="0"/>
      <c r="FXJ16" s="0"/>
      <c r="FXK16" s="0"/>
      <c r="FXL16" s="0"/>
      <c r="FXM16" s="0"/>
      <c r="FXN16" s="0"/>
      <c r="FXO16" s="0"/>
      <c r="FXP16" s="0"/>
      <c r="FXQ16" s="0"/>
      <c r="FXR16" s="0"/>
      <c r="FXS16" s="0"/>
      <c r="FXT16" s="0"/>
      <c r="FXU16" s="0"/>
      <c r="FXV16" s="0"/>
      <c r="FXW16" s="0"/>
      <c r="FXX16" s="0"/>
      <c r="FXY16" s="0"/>
      <c r="FXZ16" s="0"/>
      <c r="FYA16" s="0"/>
      <c r="FYB16" s="0"/>
      <c r="FYC16" s="0"/>
      <c r="FYD16" s="0"/>
      <c r="FYE16" s="0"/>
      <c r="FYF16" s="0"/>
      <c r="FYG16" s="0"/>
      <c r="FYH16" s="0"/>
      <c r="FYI16" s="0"/>
      <c r="FYJ16" s="0"/>
      <c r="FYK16" s="0"/>
      <c r="FYL16" s="0"/>
      <c r="FYM16" s="0"/>
      <c r="FYN16" s="0"/>
      <c r="FYO16" s="0"/>
      <c r="FYP16" s="0"/>
      <c r="FYQ16" s="0"/>
      <c r="FYR16" s="0"/>
      <c r="FYS16" s="0"/>
      <c r="FYT16" s="0"/>
      <c r="FYU16" s="0"/>
      <c r="FYV16" s="0"/>
      <c r="FYW16" s="0"/>
      <c r="FYX16" s="0"/>
      <c r="FYY16" s="0"/>
      <c r="FYZ16" s="0"/>
      <c r="FZA16" s="0"/>
      <c r="FZB16" s="0"/>
      <c r="FZC16" s="0"/>
      <c r="FZD16" s="0"/>
      <c r="FZE16" s="0"/>
      <c r="FZF16" s="0"/>
      <c r="FZG16" s="0"/>
      <c r="FZH16" s="0"/>
      <c r="FZI16" s="0"/>
      <c r="FZJ16" s="0"/>
      <c r="FZK16" s="0"/>
      <c r="FZL16" s="0"/>
      <c r="FZM16" s="0"/>
      <c r="FZN16" s="0"/>
      <c r="FZO16" s="0"/>
      <c r="FZP16" s="0"/>
      <c r="FZQ16" s="0"/>
      <c r="FZR16" s="0"/>
      <c r="FZS16" s="0"/>
      <c r="FZT16" s="0"/>
      <c r="FZU16" s="0"/>
      <c r="FZV16" s="0"/>
      <c r="FZW16" s="0"/>
      <c r="FZX16" s="0"/>
      <c r="FZY16" s="0"/>
      <c r="FZZ16" s="0"/>
      <c r="GAA16" s="0"/>
      <c r="GAB16" s="0"/>
      <c r="GAC16" s="0"/>
      <c r="GAD16" s="0"/>
      <c r="GAE16" s="0"/>
      <c r="GAF16" s="0"/>
      <c r="GAG16" s="0"/>
      <c r="GAH16" s="0"/>
      <c r="GAI16" s="0"/>
      <c r="GAJ16" s="0"/>
      <c r="GAK16" s="0"/>
      <c r="GAL16" s="0"/>
      <c r="GAM16" s="0"/>
      <c r="GAN16" s="0"/>
      <c r="GAO16" s="0"/>
      <c r="GAP16" s="0"/>
      <c r="GAQ16" s="0"/>
      <c r="GAR16" s="0"/>
      <c r="GAS16" s="0"/>
      <c r="GAT16" s="0"/>
      <c r="GAU16" s="0"/>
      <c r="GAV16" s="0"/>
      <c r="GAW16" s="0"/>
      <c r="GAX16" s="0"/>
      <c r="GAY16" s="0"/>
      <c r="GAZ16" s="0"/>
      <c r="GBA16" s="0"/>
      <c r="GBB16" s="0"/>
      <c r="GBC16" s="0"/>
      <c r="GBD16" s="0"/>
      <c r="GBE16" s="0"/>
      <c r="GBF16" s="0"/>
      <c r="GBG16" s="0"/>
      <c r="GBH16" s="0"/>
      <c r="GBI16" s="0"/>
      <c r="GBJ16" s="0"/>
      <c r="GBK16" s="0"/>
      <c r="GBL16" s="0"/>
      <c r="GBM16" s="0"/>
      <c r="GBN16" s="0"/>
      <c r="GBO16" s="0"/>
      <c r="GBP16" s="0"/>
      <c r="GBQ16" s="0"/>
      <c r="GBR16" s="0"/>
      <c r="GBS16" s="0"/>
      <c r="GBT16" s="0"/>
      <c r="GBU16" s="0"/>
      <c r="GBV16" s="0"/>
      <c r="GBW16" s="0"/>
      <c r="GBX16" s="0"/>
      <c r="GBY16" s="0"/>
      <c r="GBZ16" s="0"/>
      <c r="GCA16" s="0"/>
      <c r="GCB16" s="0"/>
      <c r="GCC16" s="0"/>
      <c r="GCD16" s="0"/>
      <c r="GCE16" s="0"/>
      <c r="GCF16" s="0"/>
      <c r="GCG16" s="0"/>
      <c r="GCH16" s="0"/>
      <c r="GCI16" s="0"/>
      <c r="GCJ16" s="0"/>
      <c r="GCK16" s="0"/>
      <c r="GCL16" s="0"/>
      <c r="GCM16" s="0"/>
      <c r="GCN16" s="0"/>
      <c r="GCO16" s="0"/>
      <c r="GCP16" s="0"/>
      <c r="GCQ16" s="0"/>
      <c r="GCR16" s="0"/>
      <c r="GCS16" s="0"/>
      <c r="GCT16" s="0"/>
      <c r="GCU16" s="0"/>
      <c r="GCV16" s="0"/>
      <c r="GCW16" s="0"/>
      <c r="GCX16" s="0"/>
      <c r="GCY16" s="0"/>
      <c r="GCZ16" s="0"/>
      <c r="GDA16" s="0"/>
      <c r="GDB16" s="0"/>
      <c r="GDC16" s="0"/>
      <c r="GDD16" s="0"/>
      <c r="GDE16" s="0"/>
      <c r="GDF16" s="0"/>
      <c r="GDG16" s="0"/>
      <c r="GDH16" s="0"/>
      <c r="GDI16" s="0"/>
      <c r="GDJ16" s="0"/>
      <c r="GDK16" s="0"/>
      <c r="GDL16" s="0"/>
      <c r="GDM16" s="0"/>
      <c r="GDN16" s="0"/>
      <c r="GDO16" s="0"/>
      <c r="GDP16" s="0"/>
      <c r="GDQ16" s="0"/>
      <c r="GDR16" s="0"/>
      <c r="GDS16" s="0"/>
      <c r="GDT16" s="0"/>
      <c r="GDU16" s="0"/>
      <c r="GDV16" s="0"/>
      <c r="GDW16" s="0"/>
      <c r="GDX16" s="0"/>
      <c r="GDY16" s="0"/>
      <c r="GDZ16" s="0"/>
      <c r="GEA16" s="0"/>
      <c r="GEB16" s="0"/>
      <c r="GEC16" s="0"/>
      <c r="GED16" s="0"/>
      <c r="GEE16" s="0"/>
      <c r="GEF16" s="0"/>
      <c r="GEG16" s="0"/>
      <c r="GEH16" s="0"/>
      <c r="GEI16" s="0"/>
      <c r="GEJ16" s="0"/>
      <c r="GEK16" s="0"/>
      <c r="GEL16" s="0"/>
      <c r="GEM16" s="0"/>
      <c r="GEN16" s="0"/>
      <c r="GEO16" s="0"/>
      <c r="GEP16" s="0"/>
      <c r="GEQ16" s="0"/>
      <c r="GER16" s="0"/>
      <c r="GES16" s="0"/>
      <c r="GET16" s="0"/>
      <c r="GEU16" s="0"/>
      <c r="GEV16" s="0"/>
      <c r="GEW16" s="0"/>
      <c r="GEX16" s="0"/>
      <c r="GEY16" s="0"/>
      <c r="GEZ16" s="0"/>
      <c r="GFA16" s="0"/>
      <c r="GFB16" s="0"/>
      <c r="GFC16" s="0"/>
      <c r="GFD16" s="0"/>
      <c r="GFE16" s="0"/>
      <c r="GFF16" s="0"/>
      <c r="GFG16" s="0"/>
      <c r="GFH16" s="0"/>
      <c r="GFI16" s="0"/>
      <c r="GFJ16" s="0"/>
      <c r="GFK16" s="0"/>
      <c r="GFL16" s="0"/>
      <c r="GFM16" s="0"/>
      <c r="GFN16" s="0"/>
      <c r="GFO16" s="0"/>
      <c r="GFP16" s="0"/>
      <c r="GFQ16" s="0"/>
      <c r="GFR16" s="0"/>
      <c r="GFS16" s="0"/>
      <c r="GFT16" s="0"/>
      <c r="GFU16" s="0"/>
      <c r="GFV16" s="0"/>
      <c r="GFW16" s="0"/>
      <c r="GFX16" s="0"/>
      <c r="GFY16" s="0"/>
      <c r="GFZ16" s="0"/>
      <c r="GGA16" s="0"/>
      <c r="GGB16" s="0"/>
      <c r="GGC16" s="0"/>
      <c r="GGD16" s="0"/>
      <c r="GGE16" s="0"/>
      <c r="GGF16" s="0"/>
      <c r="GGG16" s="0"/>
      <c r="GGH16" s="0"/>
      <c r="GGI16" s="0"/>
      <c r="GGJ16" s="0"/>
      <c r="GGK16" s="0"/>
      <c r="GGL16" s="0"/>
      <c r="GGM16" s="0"/>
      <c r="GGN16" s="0"/>
      <c r="GGO16" s="0"/>
      <c r="GGP16" s="0"/>
      <c r="GGQ16" s="0"/>
      <c r="GGR16" s="0"/>
      <c r="GGS16" s="0"/>
      <c r="GGT16" s="0"/>
      <c r="GGU16" s="0"/>
      <c r="GGV16" s="0"/>
      <c r="GGW16" s="0"/>
      <c r="GGX16" s="0"/>
      <c r="GGY16" s="0"/>
      <c r="GGZ16" s="0"/>
      <c r="GHA16" s="0"/>
      <c r="GHB16" s="0"/>
      <c r="GHC16" s="0"/>
      <c r="GHD16" s="0"/>
      <c r="GHE16" s="0"/>
      <c r="GHF16" s="0"/>
      <c r="GHG16" s="0"/>
      <c r="GHH16" s="0"/>
      <c r="GHI16" s="0"/>
      <c r="GHJ16" s="0"/>
      <c r="GHK16" s="0"/>
      <c r="GHL16" s="0"/>
      <c r="GHM16" s="0"/>
      <c r="GHN16" s="0"/>
      <c r="GHO16" s="0"/>
      <c r="GHP16" s="0"/>
      <c r="GHQ16" s="0"/>
      <c r="GHR16" s="0"/>
      <c r="GHS16" s="0"/>
      <c r="GHT16" s="0"/>
      <c r="GHU16" s="0"/>
      <c r="GHV16" s="0"/>
      <c r="GHW16" s="0"/>
      <c r="GHX16" s="0"/>
      <c r="GHY16" s="0"/>
      <c r="GHZ16" s="0"/>
      <c r="GIA16" s="0"/>
      <c r="GIB16" s="0"/>
      <c r="GIC16" s="0"/>
      <c r="GID16" s="0"/>
      <c r="GIE16" s="0"/>
      <c r="GIF16" s="0"/>
      <c r="GIG16" s="0"/>
      <c r="GIH16" s="0"/>
      <c r="GII16" s="0"/>
      <c r="GIJ16" s="0"/>
      <c r="GIK16" s="0"/>
      <c r="GIL16" s="0"/>
      <c r="GIM16" s="0"/>
      <c r="GIN16" s="0"/>
      <c r="GIO16" s="0"/>
      <c r="GIP16" s="0"/>
      <c r="GIQ16" s="0"/>
      <c r="GIR16" s="0"/>
      <c r="GIS16" s="0"/>
      <c r="GIT16" s="0"/>
      <c r="GIU16" s="0"/>
      <c r="GIV16" s="0"/>
      <c r="GIW16" s="0"/>
      <c r="GIX16" s="0"/>
      <c r="GIY16" s="0"/>
      <c r="GIZ16" s="0"/>
      <c r="GJA16" s="0"/>
      <c r="GJB16" s="0"/>
      <c r="GJC16" s="0"/>
      <c r="GJD16" s="0"/>
      <c r="GJE16" s="0"/>
      <c r="GJF16" s="0"/>
      <c r="GJG16" s="0"/>
      <c r="GJH16" s="0"/>
      <c r="GJI16" s="0"/>
      <c r="GJJ16" s="0"/>
      <c r="GJK16" s="0"/>
      <c r="GJL16" s="0"/>
      <c r="GJM16" s="0"/>
      <c r="GJN16" s="0"/>
      <c r="GJO16" s="0"/>
      <c r="GJP16" s="0"/>
      <c r="GJQ16" s="0"/>
      <c r="GJR16" s="0"/>
      <c r="GJS16" s="0"/>
      <c r="GJT16" s="0"/>
      <c r="GJU16" s="0"/>
      <c r="GJV16" s="0"/>
      <c r="GJW16" s="0"/>
      <c r="GJX16" s="0"/>
      <c r="GJY16" s="0"/>
      <c r="GJZ16" s="0"/>
      <c r="GKA16" s="0"/>
      <c r="GKB16" s="0"/>
      <c r="GKC16" s="0"/>
      <c r="GKD16" s="0"/>
      <c r="GKE16" s="0"/>
      <c r="GKF16" s="0"/>
      <c r="GKG16" s="0"/>
      <c r="GKH16" s="0"/>
      <c r="GKI16" s="0"/>
      <c r="GKJ16" s="0"/>
      <c r="GKK16" s="0"/>
      <c r="GKL16" s="0"/>
      <c r="GKM16" s="0"/>
      <c r="GKN16" s="0"/>
      <c r="GKO16" s="0"/>
      <c r="GKP16" s="0"/>
      <c r="GKQ16" s="0"/>
      <c r="GKR16" s="0"/>
      <c r="GKS16" s="0"/>
      <c r="GKT16" s="0"/>
      <c r="GKU16" s="0"/>
      <c r="GKV16" s="0"/>
      <c r="GKW16" s="0"/>
      <c r="GKX16" s="0"/>
      <c r="GKY16" s="0"/>
      <c r="GKZ16" s="0"/>
      <c r="GLA16" s="0"/>
      <c r="GLB16" s="0"/>
      <c r="GLC16" s="0"/>
      <c r="GLD16" s="0"/>
      <c r="GLE16" s="0"/>
      <c r="GLF16" s="0"/>
      <c r="GLG16" s="0"/>
      <c r="GLH16" s="0"/>
      <c r="GLI16" s="0"/>
      <c r="GLJ16" s="0"/>
      <c r="GLK16" s="0"/>
      <c r="GLL16" s="0"/>
      <c r="GLM16" s="0"/>
      <c r="GLN16" s="0"/>
      <c r="GLO16" s="0"/>
      <c r="GLP16" s="0"/>
      <c r="GLQ16" s="0"/>
      <c r="GLR16" s="0"/>
      <c r="GLS16" s="0"/>
      <c r="GLT16" s="0"/>
      <c r="GLU16" s="0"/>
      <c r="GLV16" s="0"/>
      <c r="GLW16" s="0"/>
      <c r="GLX16" s="0"/>
      <c r="GLY16" s="0"/>
      <c r="GLZ16" s="0"/>
      <c r="GMA16" s="0"/>
      <c r="GMB16" s="0"/>
      <c r="GMC16" s="0"/>
      <c r="GMD16" s="0"/>
      <c r="GME16" s="0"/>
      <c r="GMF16" s="0"/>
      <c r="GMG16" s="0"/>
      <c r="GMH16" s="0"/>
      <c r="GMI16" s="0"/>
      <c r="GMJ16" s="0"/>
      <c r="GMK16" s="0"/>
      <c r="GML16" s="0"/>
      <c r="GMM16" s="0"/>
      <c r="GMN16" s="0"/>
      <c r="GMO16" s="0"/>
      <c r="GMP16" s="0"/>
      <c r="GMQ16" s="0"/>
      <c r="GMR16" s="0"/>
      <c r="GMS16" s="0"/>
      <c r="GMT16" s="0"/>
      <c r="GMU16" s="0"/>
      <c r="GMV16" s="0"/>
      <c r="GMW16" s="0"/>
      <c r="GMX16" s="0"/>
      <c r="GMY16" s="0"/>
      <c r="GMZ16" s="0"/>
      <c r="GNA16" s="0"/>
      <c r="GNB16" s="0"/>
      <c r="GNC16" s="0"/>
      <c r="GND16" s="0"/>
      <c r="GNE16" s="0"/>
      <c r="GNF16" s="0"/>
      <c r="GNG16" s="0"/>
      <c r="GNH16" s="0"/>
      <c r="GNI16" s="0"/>
      <c r="GNJ16" s="0"/>
      <c r="GNK16" s="0"/>
      <c r="GNL16" s="0"/>
      <c r="GNM16" s="0"/>
      <c r="GNN16" s="0"/>
      <c r="GNO16" s="0"/>
      <c r="GNP16" s="0"/>
      <c r="GNQ16" s="0"/>
      <c r="GNR16" s="0"/>
      <c r="GNS16" s="0"/>
      <c r="GNT16" s="0"/>
      <c r="GNU16" s="0"/>
      <c r="GNV16" s="0"/>
      <c r="GNW16" s="0"/>
      <c r="GNX16" s="0"/>
      <c r="GNY16" s="0"/>
      <c r="GNZ16" s="0"/>
      <c r="GOA16" s="0"/>
      <c r="GOB16" s="0"/>
      <c r="GOC16" s="0"/>
      <c r="GOD16" s="0"/>
      <c r="GOE16" s="0"/>
      <c r="GOF16" s="0"/>
      <c r="GOG16" s="0"/>
      <c r="GOH16" s="0"/>
      <c r="GOI16" s="0"/>
      <c r="GOJ16" s="0"/>
      <c r="GOK16" s="0"/>
      <c r="GOL16" s="0"/>
      <c r="GOM16" s="0"/>
      <c r="GON16" s="0"/>
      <c r="GOO16" s="0"/>
      <c r="GOP16" s="0"/>
      <c r="GOQ16" s="0"/>
      <c r="GOR16" s="0"/>
      <c r="GOS16" s="0"/>
      <c r="GOT16" s="0"/>
      <c r="GOU16" s="0"/>
      <c r="GOV16" s="0"/>
      <c r="GOW16" s="0"/>
      <c r="GOX16" s="0"/>
      <c r="GOY16" s="0"/>
      <c r="GOZ16" s="0"/>
      <c r="GPA16" s="0"/>
      <c r="GPB16" s="0"/>
      <c r="GPC16" s="0"/>
      <c r="GPD16" s="0"/>
      <c r="GPE16" s="0"/>
      <c r="GPF16" s="0"/>
      <c r="GPG16" s="0"/>
      <c r="GPH16" s="0"/>
      <c r="GPI16" s="0"/>
      <c r="GPJ16" s="0"/>
      <c r="GPK16" s="0"/>
      <c r="GPL16" s="0"/>
      <c r="GPM16" s="0"/>
      <c r="GPN16" s="0"/>
      <c r="GPO16" s="0"/>
      <c r="GPP16" s="0"/>
      <c r="GPQ16" s="0"/>
      <c r="GPR16" s="0"/>
      <c r="GPS16" s="0"/>
      <c r="GPT16" s="0"/>
      <c r="GPU16" s="0"/>
      <c r="GPV16" s="0"/>
      <c r="GPW16" s="0"/>
      <c r="GPX16" s="0"/>
      <c r="GPY16" s="0"/>
      <c r="GPZ16" s="0"/>
      <c r="GQA16" s="0"/>
      <c r="GQB16" s="0"/>
      <c r="GQC16" s="0"/>
      <c r="GQD16" s="0"/>
      <c r="GQE16" s="0"/>
      <c r="GQF16" s="0"/>
      <c r="GQG16" s="0"/>
      <c r="GQH16" s="0"/>
      <c r="GQI16" s="0"/>
      <c r="GQJ16" s="0"/>
      <c r="GQK16" s="0"/>
      <c r="GQL16" s="0"/>
      <c r="GQM16" s="0"/>
      <c r="GQN16" s="0"/>
      <c r="GQO16" s="0"/>
      <c r="GQP16" s="0"/>
      <c r="GQQ16" s="0"/>
      <c r="GQR16" s="0"/>
      <c r="GQS16" s="0"/>
      <c r="GQT16" s="0"/>
      <c r="GQU16" s="0"/>
      <c r="GQV16" s="0"/>
      <c r="GQW16" s="0"/>
      <c r="GQX16" s="0"/>
      <c r="GQY16" s="0"/>
      <c r="GQZ16" s="0"/>
      <c r="GRA16" s="0"/>
      <c r="GRB16" s="0"/>
      <c r="GRC16" s="0"/>
      <c r="GRD16" s="0"/>
      <c r="GRE16" s="0"/>
      <c r="GRF16" s="0"/>
      <c r="GRG16" s="0"/>
      <c r="GRH16" s="0"/>
      <c r="GRI16" s="0"/>
      <c r="GRJ16" s="0"/>
      <c r="GRK16" s="0"/>
      <c r="GRL16" s="0"/>
      <c r="GRM16" s="0"/>
      <c r="GRN16" s="0"/>
      <c r="GRO16" s="0"/>
      <c r="GRP16" s="0"/>
      <c r="GRQ16" s="0"/>
      <c r="GRR16" s="0"/>
      <c r="GRS16" s="0"/>
      <c r="GRT16" s="0"/>
      <c r="GRU16" s="0"/>
      <c r="GRV16" s="0"/>
      <c r="GRW16" s="0"/>
      <c r="GRX16" s="0"/>
      <c r="GRY16" s="0"/>
      <c r="GRZ16" s="0"/>
      <c r="GSA16" s="0"/>
      <c r="GSB16" s="0"/>
      <c r="GSC16" s="0"/>
      <c r="GSD16" s="0"/>
      <c r="GSE16" s="0"/>
      <c r="GSF16" s="0"/>
      <c r="GSG16" s="0"/>
      <c r="GSH16" s="0"/>
      <c r="GSI16" s="0"/>
      <c r="GSJ16" s="0"/>
      <c r="GSK16" s="0"/>
      <c r="GSL16" s="0"/>
      <c r="GSM16" s="0"/>
      <c r="GSN16" s="0"/>
      <c r="GSO16" s="0"/>
      <c r="GSP16" s="0"/>
      <c r="GSQ16" s="0"/>
      <c r="GSR16" s="0"/>
      <c r="GSS16" s="0"/>
      <c r="GST16" s="0"/>
      <c r="GSU16" s="0"/>
      <c r="GSV16" s="0"/>
      <c r="GSW16" s="0"/>
      <c r="GSX16" s="0"/>
      <c r="GSY16" s="0"/>
      <c r="GSZ16" s="0"/>
      <c r="GTA16" s="0"/>
      <c r="GTB16" s="0"/>
      <c r="GTC16" s="0"/>
      <c r="GTD16" s="0"/>
      <c r="GTE16" s="0"/>
      <c r="GTF16" s="0"/>
      <c r="GTG16" s="0"/>
      <c r="GTH16" s="0"/>
      <c r="GTI16" s="0"/>
      <c r="GTJ16" s="0"/>
      <c r="GTK16" s="0"/>
      <c r="GTL16" s="0"/>
      <c r="GTM16" s="0"/>
      <c r="GTN16" s="0"/>
      <c r="GTO16" s="0"/>
      <c r="GTP16" s="0"/>
      <c r="GTQ16" s="0"/>
      <c r="GTR16" s="0"/>
      <c r="GTS16" s="0"/>
      <c r="GTT16" s="0"/>
      <c r="GTU16" s="0"/>
      <c r="GTV16" s="0"/>
      <c r="GTW16" s="0"/>
      <c r="GTX16" s="0"/>
      <c r="GTY16" s="0"/>
      <c r="GTZ16" s="0"/>
      <c r="GUA16" s="0"/>
      <c r="GUB16" s="0"/>
      <c r="GUC16" s="0"/>
      <c r="GUD16" s="0"/>
      <c r="GUE16" s="0"/>
      <c r="GUF16" s="0"/>
      <c r="GUG16" s="0"/>
      <c r="GUH16" s="0"/>
      <c r="GUI16" s="0"/>
      <c r="GUJ16" s="0"/>
      <c r="GUK16" s="0"/>
      <c r="GUL16" s="0"/>
      <c r="GUM16" s="0"/>
      <c r="GUN16" s="0"/>
      <c r="GUO16" s="0"/>
      <c r="GUP16" s="0"/>
      <c r="GUQ16" s="0"/>
      <c r="GUR16" s="0"/>
      <c r="GUS16" s="0"/>
      <c r="GUT16" s="0"/>
      <c r="GUU16" s="0"/>
      <c r="GUV16" s="0"/>
      <c r="GUW16" s="0"/>
      <c r="GUX16" s="0"/>
      <c r="GUY16" s="0"/>
      <c r="GUZ16" s="0"/>
      <c r="GVA16" s="0"/>
      <c r="GVB16" s="0"/>
      <c r="GVC16" s="0"/>
      <c r="GVD16" s="0"/>
      <c r="GVE16" s="0"/>
      <c r="GVF16" s="0"/>
      <c r="GVG16" s="0"/>
      <c r="GVH16" s="0"/>
      <c r="GVI16" s="0"/>
      <c r="GVJ16" s="0"/>
      <c r="GVK16" s="0"/>
      <c r="GVL16" s="0"/>
      <c r="GVM16" s="0"/>
      <c r="GVN16" s="0"/>
      <c r="GVO16" s="0"/>
      <c r="GVP16" s="0"/>
      <c r="GVQ16" s="0"/>
      <c r="GVR16" s="0"/>
      <c r="GVS16" s="0"/>
      <c r="GVT16" s="0"/>
      <c r="GVU16" s="0"/>
      <c r="GVV16" s="0"/>
      <c r="GVW16" s="0"/>
      <c r="GVX16" s="0"/>
      <c r="GVY16" s="0"/>
      <c r="GVZ16" s="0"/>
      <c r="GWA16" s="0"/>
      <c r="GWB16" s="0"/>
      <c r="GWC16" s="0"/>
      <c r="GWD16" s="0"/>
      <c r="GWE16" s="0"/>
      <c r="GWF16" s="0"/>
      <c r="GWG16" s="0"/>
      <c r="GWH16" s="0"/>
      <c r="GWI16" s="0"/>
      <c r="GWJ16" s="0"/>
      <c r="GWK16" s="0"/>
      <c r="GWL16" s="0"/>
      <c r="GWM16" s="0"/>
      <c r="GWN16" s="0"/>
      <c r="GWO16" s="0"/>
      <c r="GWP16" s="0"/>
      <c r="GWQ16" s="0"/>
      <c r="GWR16" s="0"/>
      <c r="GWS16" s="0"/>
      <c r="GWT16" s="0"/>
      <c r="GWU16" s="0"/>
      <c r="GWV16" s="0"/>
      <c r="GWW16" s="0"/>
      <c r="GWX16" s="0"/>
      <c r="GWY16" s="0"/>
      <c r="GWZ16" s="0"/>
      <c r="GXA16" s="0"/>
      <c r="GXB16" s="0"/>
      <c r="GXC16" s="0"/>
      <c r="GXD16" s="0"/>
      <c r="GXE16" s="0"/>
      <c r="GXF16" s="0"/>
      <c r="GXG16" s="0"/>
      <c r="GXH16" s="0"/>
      <c r="GXI16" s="0"/>
      <c r="GXJ16" s="0"/>
      <c r="GXK16" s="0"/>
      <c r="GXL16" s="0"/>
      <c r="GXM16" s="0"/>
      <c r="GXN16" s="0"/>
      <c r="GXO16" s="0"/>
      <c r="GXP16" s="0"/>
      <c r="GXQ16" s="0"/>
      <c r="GXR16" s="0"/>
      <c r="GXS16" s="0"/>
      <c r="GXT16" s="0"/>
      <c r="GXU16" s="0"/>
      <c r="GXV16" s="0"/>
      <c r="GXW16" s="0"/>
      <c r="GXX16" s="0"/>
      <c r="GXY16" s="0"/>
      <c r="GXZ16" s="0"/>
      <c r="GYA16" s="0"/>
      <c r="GYB16" s="0"/>
      <c r="GYC16" s="0"/>
      <c r="GYD16" s="0"/>
      <c r="GYE16" s="0"/>
      <c r="GYF16" s="0"/>
      <c r="GYG16" s="0"/>
      <c r="GYH16" s="0"/>
      <c r="GYI16" s="0"/>
      <c r="GYJ16" s="0"/>
      <c r="GYK16" s="0"/>
      <c r="GYL16" s="0"/>
      <c r="GYM16" s="0"/>
      <c r="GYN16" s="0"/>
      <c r="GYO16" s="0"/>
      <c r="GYP16" s="0"/>
      <c r="GYQ16" s="0"/>
      <c r="GYR16" s="0"/>
      <c r="GYS16" s="0"/>
      <c r="GYT16" s="0"/>
      <c r="GYU16" s="0"/>
      <c r="GYV16" s="0"/>
      <c r="GYW16" s="0"/>
      <c r="GYX16" s="0"/>
      <c r="GYY16" s="0"/>
      <c r="GYZ16" s="0"/>
      <c r="GZA16" s="0"/>
      <c r="GZB16" s="0"/>
      <c r="GZC16" s="0"/>
      <c r="GZD16" s="0"/>
      <c r="GZE16" s="0"/>
      <c r="GZF16" s="0"/>
      <c r="GZG16" s="0"/>
      <c r="GZH16" s="0"/>
      <c r="GZI16" s="0"/>
      <c r="GZJ16" s="0"/>
      <c r="GZK16" s="0"/>
      <c r="GZL16" s="0"/>
      <c r="GZM16" s="0"/>
      <c r="GZN16" s="0"/>
      <c r="GZO16" s="0"/>
      <c r="GZP16" s="0"/>
      <c r="GZQ16" s="0"/>
      <c r="GZR16" s="0"/>
      <c r="GZS16" s="0"/>
      <c r="GZT16" s="0"/>
      <c r="GZU16" s="0"/>
      <c r="GZV16" s="0"/>
      <c r="GZW16" s="0"/>
      <c r="GZX16" s="0"/>
      <c r="GZY16" s="0"/>
      <c r="GZZ16" s="0"/>
      <c r="HAA16" s="0"/>
      <c r="HAB16" s="0"/>
      <c r="HAC16" s="0"/>
      <c r="HAD16" s="0"/>
      <c r="HAE16" s="0"/>
      <c r="HAF16" s="0"/>
      <c r="HAG16" s="0"/>
      <c r="HAH16" s="0"/>
      <c r="HAI16" s="0"/>
      <c r="HAJ16" s="0"/>
      <c r="HAK16" s="0"/>
      <c r="HAL16" s="0"/>
      <c r="HAM16" s="0"/>
      <c r="HAN16" s="0"/>
      <c r="HAO16" s="0"/>
      <c r="HAP16" s="0"/>
      <c r="HAQ16" s="0"/>
      <c r="HAR16" s="0"/>
      <c r="HAS16" s="0"/>
      <c r="HAT16" s="0"/>
      <c r="HAU16" s="0"/>
      <c r="HAV16" s="0"/>
      <c r="HAW16" s="0"/>
      <c r="HAX16" s="0"/>
      <c r="HAY16" s="0"/>
      <c r="HAZ16" s="0"/>
      <c r="HBA16" s="0"/>
      <c r="HBB16" s="0"/>
      <c r="HBC16" s="0"/>
      <c r="HBD16" s="0"/>
      <c r="HBE16" s="0"/>
      <c r="HBF16" s="0"/>
      <c r="HBG16" s="0"/>
      <c r="HBH16" s="0"/>
      <c r="HBI16" s="0"/>
      <c r="HBJ16" s="0"/>
      <c r="HBK16" s="0"/>
      <c r="HBL16" s="0"/>
      <c r="HBM16" s="0"/>
      <c r="HBN16" s="0"/>
      <c r="HBO16" s="0"/>
      <c r="HBP16" s="0"/>
      <c r="HBQ16" s="0"/>
      <c r="HBR16" s="0"/>
      <c r="HBS16" s="0"/>
      <c r="HBT16" s="0"/>
      <c r="HBU16" s="0"/>
      <c r="HBV16" s="0"/>
      <c r="HBW16" s="0"/>
      <c r="HBX16" s="0"/>
      <c r="HBY16" s="0"/>
      <c r="HBZ16" s="0"/>
      <c r="HCA16" s="0"/>
      <c r="HCB16" s="0"/>
      <c r="HCC16" s="0"/>
      <c r="HCD16" s="0"/>
      <c r="HCE16" s="0"/>
      <c r="HCF16" s="0"/>
      <c r="HCG16" s="0"/>
      <c r="HCH16" s="0"/>
      <c r="HCI16" s="0"/>
      <c r="HCJ16" s="0"/>
      <c r="HCK16" s="0"/>
      <c r="HCL16" s="0"/>
      <c r="HCM16" s="0"/>
      <c r="HCN16" s="0"/>
      <c r="HCO16" s="0"/>
      <c r="HCP16" s="0"/>
      <c r="HCQ16" s="0"/>
      <c r="HCR16" s="0"/>
      <c r="HCS16" s="0"/>
      <c r="HCT16" s="0"/>
      <c r="HCU16" s="0"/>
      <c r="HCV16" s="0"/>
      <c r="HCW16" s="0"/>
      <c r="HCX16" s="0"/>
      <c r="HCY16" s="0"/>
      <c r="HCZ16" s="0"/>
      <c r="HDA16" s="0"/>
      <c r="HDB16" s="0"/>
      <c r="HDC16" s="0"/>
      <c r="HDD16" s="0"/>
      <c r="HDE16" s="0"/>
      <c r="HDF16" s="0"/>
      <c r="HDG16" s="0"/>
      <c r="HDH16" s="0"/>
      <c r="HDI16" s="0"/>
      <c r="HDJ16" s="0"/>
      <c r="HDK16" s="0"/>
      <c r="HDL16" s="0"/>
      <c r="HDM16" s="0"/>
      <c r="HDN16" s="0"/>
      <c r="HDO16" s="0"/>
      <c r="HDP16" s="0"/>
      <c r="HDQ16" s="0"/>
      <c r="HDR16" s="0"/>
      <c r="HDS16" s="0"/>
      <c r="HDT16" s="0"/>
      <c r="HDU16" s="0"/>
      <c r="HDV16" s="0"/>
      <c r="HDW16" s="0"/>
      <c r="HDX16" s="0"/>
      <c r="HDY16" s="0"/>
      <c r="HDZ16" s="0"/>
      <c r="HEA16" s="0"/>
      <c r="HEB16" s="0"/>
      <c r="HEC16" s="0"/>
      <c r="HED16" s="0"/>
      <c r="HEE16" s="0"/>
      <c r="HEF16" s="0"/>
      <c r="HEG16" s="0"/>
      <c r="HEH16" s="0"/>
      <c r="HEI16" s="0"/>
      <c r="HEJ16" s="0"/>
      <c r="HEK16" s="0"/>
      <c r="HEL16" s="0"/>
      <c r="HEM16" s="0"/>
      <c r="HEN16" s="0"/>
      <c r="HEO16" s="0"/>
      <c r="HEP16" s="0"/>
      <c r="HEQ16" s="0"/>
      <c r="HER16" s="0"/>
      <c r="HES16" s="0"/>
      <c r="HET16" s="0"/>
      <c r="HEU16" s="0"/>
      <c r="HEV16" s="0"/>
      <c r="HEW16" s="0"/>
      <c r="HEX16" s="0"/>
      <c r="HEY16" s="0"/>
      <c r="HEZ16" s="0"/>
      <c r="HFA16" s="0"/>
      <c r="HFB16" s="0"/>
      <c r="HFC16" s="0"/>
      <c r="HFD16" s="0"/>
      <c r="HFE16" s="0"/>
      <c r="HFF16" s="0"/>
      <c r="HFG16" s="0"/>
      <c r="HFH16" s="0"/>
      <c r="HFI16" s="0"/>
      <c r="HFJ16" s="0"/>
      <c r="HFK16" s="0"/>
      <c r="HFL16" s="0"/>
      <c r="HFM16" s="0"/>
      <c r="HFN16" s="0"/>
      <c r="HFO16" s="0"/>
      <c r="HFP16" s="0"/>
      <c r="HFQ16" s="0"/>
      <c r="HFR16" s="0"/>
      <c r="HFS16" s="0"/>
      <c r="HFT16" s="0"/>
      <c r="HFU16" s="0"/>
      <c r="HFV16" s="0"/>
      <c r="HFW16" s="0"/>
      <c r="HFX16" s="0"/>
      <c r="HFY16" s="0"/>
      <c r="HFZ16" s="0"/>
      <c r="HGA16" s="0"/>
      <c r="HGB16" s="0"/>
      <c r="HGC16" s="0"/>
      <c r="HGD16" s="0"/>
      <c r="HGE16" s="0"/>
      <c r="HGF16" s="0"/>
      <c r="HGG16" s="0"/>
      <c r="HGH16" s="0"/>
      <c r="HGI16" s="0"/>
      <c r="HGJ16" s="0"/>
      <c r="HGK16" s="0"/>
      <c r="HGL16" s="0"/>
      <c r="HGM16" s="0"/>
      <c r="HGN16" s="0"/>
      <c r="HGO16" s="0"/>
      <c r="HGP16" s="0"/>
      <c r="HGQ16" s="0"/>
      <c r="HGR16" s="0"/>
      <c r="HGS16" s="0"/>
      <c r="HGT16" s="0"/>
      <c r="HGU16" s="0"/>
      <c r="HGV16" s="0"/>
      <c r="HGW16" s="0"/>
      <c r="HGX16" s="0"/>
      <c r="HGY16" s="0"/>
      <c r="HGZ16" s="0"/>
      <c r="HHA16" s="0"/>
      <c r="HHB16" s="0"/>
      <c r="HHC16" s="0"/>
      <c r="HHD16" s="0"/>
      <c r="HHE16" s="0"/>
      <c r="HHF16" s="0"/>
      <c r="HHG16" s="0"/>
      <c r="HHH16" s="0"/>
      <c r="HHI16" s="0"/>
      <c r="HHJ16" s="0"/>
      <c r="HHK16" s="0"/>
      <c r="HHL16" s="0"/>
      <c r="HHM16" s="0"/>
      <c r="HHN16" s="0"/>
      <c r="HHO16" s="0"/>
      <c r="HHP16" s="0"/>
      <c r="HHQ16" s="0"/>
      <c r="HHR16" s="0"/>
      <c r="HHS16" s="0"/>
      <c r="HHT16" s="0"/>
      <c r="HHU16" s="0"/>
      <c r="HHV16" s="0"/>
      <c r="HHW16" s="0"/>
      <c r="HHX16" s="0"/>
      <c r="HHY16" s="0"/>
      <c r="HHZ16" s="0"/>
      <c r="HIA16" s="0"/>
      <c r="HIB16" s="0"/>
      <c r="HIC16" s="0"/>
      <c r="HID16" s="0"/>
      <c r="HIE16" s="0"/>
      <c r="HIF16" s="0"/>
      <c r="HIG16" s="0"/>
      <c r="HIH16" s="0"/>
      <c r="HII16" s="0"/>
      <c r="HIJ16" s="0"/>
      <c r="HIK16" s="0"/>
      <c r="HIL16" s="0"/>
      <c r="HIM16" s="0"/>
      <c r="HIN16" s="0"/>
      <c r="HIO16" s="0"/>
      <c r="HIP16" s="0"/>
      <c r="HIQ16" s="0"/>
      <c r="HIR16" s="0"/>
      <c r="HIS16" s="0"/>
      <c r="HIT16" s="0"/>
      <c r="HIU16" s="0"/>
      <c r="HIV16" s="0"/>
      <c r="HIW16" s="0"/>
      <c r="HIX16" s="0"/>
      <c r="HIY16" s="0"/>
      <c r="HIZ16" s="0"/>
      <c r="HJA16" s="0"/>
      <c r="HJB16" s="0"/>
      <c r="HJC16" s="0"/>
      <c r="HJD16" s="0"/>
      <c r="HJE16" s="0"/>
      <c r="HJF16" s="0"/>
      <c r="HJG16" s="0"/>
      <c r="HJH16" s="0"/>
      <c r="HJI16" s="0"/>
      <c r="HJJ16" s="0"/>
      <c r="HJK16" s="0"/>
      <c r="HJL16" s="0"/>
      <c r="HJM16" s="0"/>
      <c r="HJN16" s="0"/>
      <c r="HJO16" s="0"/>
      <c r="HJP16" s="0"/>
      <c r="HJQ16" s="0"/>
      <c r="HJR16" s="0"/>
      <c r="HJS16" s="0"/>
      <c r="HJT16" s="0"/>
      <c r="HJU16" s="0"/>
      <c r="HJV16" s="0"/>
      <c r="HJW16" s="0"/>
      <c r="HJX16" s="0"/>
      <c r="HJY16" s="0"/>
      <c r="HJZ16" s="0"/>
      <c r="HKA16" s="0"/>
      <c r="HKB16" s="0"/>
      <c r="HKC16" s="0"/>
      <c r="HKD16" s="0"/>
      <c r="HKE16" s="0"/>
      <c r="HKF16" s="0"/>
      <c r="HKG16" s="0"/>
      <c r="HKH16" s="0"/>
      <c r="HKI16" s="0"/>
      <c r="HKJ16" s="0"/>
      <c r="HKK16" s="0"/>
      <c r="HKL16" s="0"/>
      <c r="HKM16" s="0"/>
      <c r="HKN16" s="0"/>
      <c r="HKO16" s="0"/>
      <c r="HKP16" s="0"/>
      <c r="HKQ16" s="0"/>
      <c r="HKR16" s="0"/>
      <c r="HKS16" s="0"/>
      <c r="HKT16" s="0"/>
      <c r="HKU16" s="0"/>
      <c r="HKV16" s="0"/>
      <c r="HKW16" s="0"/>
      <c r="HKX16" s="0"/>
      <c r="HKY16" s="0"/>
      <c r="HKZ16" s="0"/>
      <c r="HLA16" s="0"/>
      <c r="HLB16" s="0"/>
      <c r="HLC16" s="0"/>
      <c r="HLD16" s="0"/>
      <c r="HLE16" s="0"/>
      <c r="HLF16" s="0"/>
      <c r="HLG16" s="0"/>
      <c r="HLH16" s="0"/>
      <c r="HLI16" s="0"/>
      <c r="HLJ16" s="0"/>
      <c r="HLK16" s="0"/>
      <c r="HLL16" s="0"/>
      <c r="HLM16" s="0"/>
      <c r="HLN16" s="0"/>
      <c r="HLO16" s="0"/>
      <c r="HLP16" s="0"/>
      <c r="HLQ16" s="0"/>
      <c r="HLR16" s="0"/>
      <c r="HLS16" s="0"/>
      <c r="HLT16" s="0"/>
      <c r="HLU16" s="0"/>
      <c r="HLV16" s="0"/>
      <c r="HLW16" s="0"/>
      <c r="HLX16" s="0"/>
      <c r="HLY16" s="0"/>
      <c r="HLZ16" s="0"/>
      <c r="HMA16" s="0"/>
      <c r="HMB16" s="0"/>
      <c r="HMC16" s="0"/>
      <c r="HMD16" s="0"/>
      <c r="HME16" s="0"/>
      <c r="HMF16" s="0"/>
      <c r="HMG16" s="0"/>
      <c r="HMH16" s="0"/>
      <c r="HMI16" s="0"/>
      <c r="HMJ16" s="0"/>
      <c r="HMK16" s="0"/>
      <c r="HML16" s="0"/>
      <c r="HMM16" s="0"/>
      <c r="HMN16" s="0"/>
      <c r="HMO16" s="0"/>
      <c r="HMP16" s="0"/>
      <c r="HMQ16" s="0"/>
      <c r="HMR16" s="0"/>
      <c r="HMS16" s="0"/>
      <c r="HMT16" s="0"/>
      <c r="HMU16" s="0"/>
      <c r="HMV16" s="0"/>
      <c r="HMW16" s="0"/>
      <c r="HMX16" s="0"/>
      <c r="HMY16" s="0"/>
      <c r="HMZ16" s="0"/>
      <c r="HNA16" s="0"/>
      <c r="HNB16" s="0"/>
      <c r="HNC16" s="0"/>
      <c r="HND16" s="0"/>
      <c r="HNE16" s="0"/>
      <c r="HNF16" s="0"/>
      <c r="HNG16" s="0"/>
      <c r="HNH16" s="0"/>
      <c r="HNI16" s="0"/>
      <c r="HNJ16" s="0"/>
      <c r="HNK16" s="0"/>
      <c r="HNL16" s="0"/>
      <c r="HNM16" s="0"/>
      <c r="HNN16" s="0"/>
      <c r="HNO16" s="0"/>
      <c r="HNP16" s="0"/>
      <c r="HNQ16" s="0"/>
      <c r="HNR16" s="0"/>
      <c r="HNS16" s="0"/>
      <c r="HNT16" s="0"/>
      <c r="HNU16" s="0"/>
      <c r="HNV16" s="0"/>
      <c r="HNW16" s="0"/>
      <c r="HNX16" s="0"/>
      <c r="HNY16" s="0"/>
      <c r="HNZ16" s="0"/>
      <c r="HOA16" s="0"/>
      <c r="HOB16" s="0"/>
      <c r="HOC16" s="0"/>
      <c r="HOD16" s="0"/>
      <c r="HOE16" s="0"/>
      <c r="HOF16" s="0"/>
      <c r="HOG16" s="0"/>
      <c r="HOH16" s="0"/>
      <c r="HOI16" s="0"/>
      <c r="HOJ16" s="0"/>
      <c r="HOK16" s="0"/>
      <c r="HOL16" s="0"/>
      <c r="HOM16" s="0"/>
      <c r="HON16" s="0"/>
      <c r="HOO16" s="0"/>
      <c r="HOP16" s="0"/>
      <c r="HOQ16" s="0"/>
      <c r="HOR16" s="0"/>
      <c r="HOS16" s="0"/>
      <c r="HOT16" s="0"/>
      <c r="HOU16" s="0"/>
      <c r="HOV16" s="0"/>
      <c r="HOW16" s="0"/>
      <c r="HOX16" s="0"/>
      <c r="HOY16" s="0"/>
      <c r="HOZ16" s="0"/>
      <c r="HPA16" s="0"/>
      <c r="HPB16" s="0"/>
      <c r="HPC16" s="0"/>
      <c r="HPD16" s="0"/>
      <c r="HPE16" s="0"/>
      <c r="HPF16" s="0"/>
      <c r="HPG16" s="0"/>
      <c r="HPH16" s="0"/>
      <c r="HPI16" s="0"/>
      <c r="HPJ16" s="0"/>
      <c r="HPK16" s="0"/>
      <c r="HPL16" s="0"/>
      <c r="HPM16" s="0"/>
      <c r="HPN16" s="0"/>
      <c r="HPO16" s="0"/>
      <c r="HPP16" s="0"/>
      <c r="HPQ16" s="0"/>
      <c r="HPR16" s="0"/>
      <c r="HPS16" s="0"/>
      <c r="HPT16" s="0"/>
      <c r="HPU16" s="0"/>
      <c r="HPV16" s="0"/>
      <c r="HPW16" s="0"/>
      <c r="HPX16" s="0"/>
      <c r="HPY16" s="0"/>
      <c r="HPZ16" s="0"/>
      <c r="HQA16" s="0"/>
      <c r="HQB16" s="0"/>
      <c r="HQC16" s="0"/>
      <c r="HQD16" s="0"/>
      <c r="HQE16" s="0"/>
      <c r="HQF16" s="0"/>
      <c r="HQG16" s="0"/>
      <c r="HQH16" s="0"/>
      <c r="HQI16" s="0"/>
      <c r="HQJ16" s="0"/>
      <c r="HQK16" s="0"/>
      <c r="HQL16" s="0"/>
      <c r="HQM16" s="0"/>
      <c r="HQN16" s="0"/>
      <c r="HQO16" s="0"/>
      <c r="HQP16" s="0"/>
      <c r="HQQ16" s="0"/>
      <c r="HQR16" s="0"/>
      <c r="HQS16" s="0"/>
      <c r="HQT16" s="0"/>
      <c r="HQU16" s="0"/>
      <c r="HQV16" s="0"/>
      <c r="HQW16" s="0"/>
      <c r="HQX16" s="0"/>
      <c r="HQY16" s="0"/>
      <c r="HQZ16" s="0"/>
      <c r="HRA16" s="0"/>
      <c r="HRB16" s="0"/>
      <c r="HRC16" s="0"/>
      <c r="HRD16" s="0"/>
      <c r="HRE16" s="0"/>
      <c r="HRF16" s="0"/>
      <c r="HRG16" s="0"/>
      <c r="HRH16" s="0"/>
      <c r="HRI16" s="0"/>
      <c r="HRJ16" s="0"/>
      <c r="HRK16" s="0"/>
      <c r="HRL16" s="0"/>
      <c r="HRM16" s="0"/>
      <c r="HRN16" s="0"/>
      <c r="HRO16" s="0"/>
      <c r="HRP16" s="0"/>
      <c r="HRQ16" s="0"/>
      <c r="HRR16" s="0"/>
      <c r="HRS16" s="0"/>
      <c r="HRT16" s="0"/>
      <c r="HRU16" s="0"/>
      <c r="HRV16" s="0"/>
      <c r="HRW16" s="0"/>
      <c r="HRX16" s="0"/>
      <c r="HRY16" s="0"/>
      <c r="HRZ16" s="0"/>
      <c r="HSA16" s="0"/>
      <c r="HSB16" s="0"/>
      <c r="HSC16" s="0"/>
      <c r="HSD16" s="0"/>
      <c r="HSE16" s="0"/>
      <c r="HSF16" s="0"/>
      <c r="HSG16" s="0"/>
      <c r="HSH16" s="0"/>
      <c r="HSI16" s="0"/>
      <c r="HSJ16" s="0"/>
      <c r="HSK16" s="0"/>
      <c r="HSL16" s="0"/>
      <c r="HSM16" s="0"/>
      <c r="HSN16" s="0"/>
      <c r="HSO16" s="0"/>
      <c r="HSP16" s="0"/>
      <c r="HSQ16" s="0"/>
      <c r="HSR16" s="0"/>
      <c r="HSS16" s="0"/>
      <c r="HST16" s="0"/>
      <c r="HSU16" s="0"/>
      <c r="HSV16" s="0"/>
      <c r="HSW16" s="0"/>
      <c r="HSX16" s="0"/>
      <c r="HSY16" s="0"/>
      <c r="HSZ16" s="0"/>
      <c r="HTA16" s="0"/>
      <c r="HTB16" s="0"/>
      <c r="HTC16" s="0"/>
      <c r="HTD16" s="0"/>
      <c r="HTE16" s="0"/>
      <c r="HTF16" s="0"/>
      <c r="HTG16" s="0"/>
      <c r="HTH16" s="0"/>
      <c r="HTI16" s="0"/>
      <c r="HTJ16" s="0"/>
      <c r="HTK16" s="0"/>
      <c r="HTL16" s="0"/>
      <c r="HTM16" s="0"/>
      <c r="HTN16" s="0"/>
      <c r="HTO16" s="0"/>
      <c r="HTP16" s="0"/>
      <c r="HTQ16" s="0"/>
      <c r="HTR16" s="0"/>
      <c r="HTS16" s="0"/>
      <c r="HTT16" s="0"/>
      <c r="HTU16" s="0"/>
      <c r="HTV16" s="0"/>
      <c r="HTW16" s="0"/>
      <c r="HTX16" s="0"/>
      <c r="HTY16" s="0"/>
      <c r="HTZ16" s="0"/>
      <c r="HUA16" s="0"/>
      <c r="HUB16" s="0"/>
      <c r="HUC16" s="0"/>
      <c r="HUD16" s="0"/>
      <c r="HUE16" s="0"/>
      <c r="HUF16" s="0"/>
      <c r="HUG16" s="0"/>
      <c r="HUH16" s="0"/>
      <c r="HUI16" s="0"/>
      <c r="HUJ16" s="0"/>
      <c r="HUK16" s="0"/>
      <c r="HUL16" s="0"/>
      <c r="HUM16" s="0"/>
      <c r="HUN16" s="0"/>
      <c r="HUO16" s="0"/>
      <c r="HUP16" s="0"/>
      <c r="HUQ16" s="0"/>
      <c r="HUR16" s="0"/>
      <c r="HUS16" s="0"/>
      <c r="HUT16" s="0"/>
      <c r="HUU16" s="0"/>
      <c r="HUV16" s="0"/>
      <c r="HUW16" s="0"/>
      <c r="HUX16" s="0"/>
      <c r="HUY16" s="0"/>
      <c r="HUZ16" s="0"/>
      <c r="HVA16" s="0"/>
      <c r="HVB16" s="0"/>
      <c r="HVC16" s="0"/>
      <c r="HVD16" s="0"/>
      <c r="HVE16" s="0"/>
      <c r="HVF16" s="0"/>
      <c r="HVG16" s="0"/>
      <c r="HVH16" s="0"/>
      <c r="HVI16" s="0"/>
      <c r="HVJ16" s="0"/>
      <c r="HVK16" s="0"/>
      <c r="HVL16" s="0"/>
      <c r="HVM16" s="0"/>
      <c r="HVN16" s="0"/>
      <c r="HVO16" s="0"/>
      <c r="HVP16" s="0"/>
      <c r="HVQ16" s="0"/>
      <c r="HVR16" s="0"/>
      <c r="HVS16" s="0"/>
      <c r="HVT16" s="0"/>
      <c r="HVU16" s="0"/>
      <c r="HVV16" s="0"/>
      <c r="HVW16" s="0"/>
      <c r="HVX16" s="0"/>
      <c r="HVY16" s="0"/>
      <c r="HVZ16" s="0"/>
      <c r="HWA16" s="0"/>
      <c r="HWB16" s="0"/>
      <c r="HWC16" s="0"/>
      <c r="HWD16" s="0"/>
      <c r="HWE16" s="0"/>
      <c r="HWF16" s="0"/>
      <c r="HWG16" s="0"/>
      <c r="HWH16" s="0"/>
      <c r="HWI16" s="0"/>
      <c r="HWJ16" s="0"/>
      <c r="HWK16" s="0"/>
      <c r="HWL16" s="0"/>
      <c r="HWM16" s="0"/>
      <c r="HWN16" s="0"/>
      <c r="HWO16" s="0"/>
      <c r="HWP16" s="0"/>
      <c r="HWQ16" s="0"/>
      <c r="HWR16" s="0"/>
      <c r="HWS16" s="0"/>
      <c r="HWT16" s="0"/>
      <c r="HWU16" s="0"/>
      <c r="HWV16" s="0"/>
      <c r="HWW16" s="0"/>
      <c r="HWX16" s="0"/>
      <c r="HWY16" s="0"/>
      <c r="HWZ16" s="0"/>
      <c r="HXA16" s="0"/>
      <c r="HXB16" s="0"/>
      <c r="HXC16" s="0"/>
      <c r="HXD16" s="0"/>
      <c r="HXE16" s="0"/>
      <c r="HXF16" s="0"/>
      <c r="HXG16" s="0"/>
      <c r="HXH16" s="0"/>
      <c r="HXI16" s="0"/>
      <c r="HXJ16" s="0"/>
      <c r="HXK16" s="0"/>
      <c r="HXL16" s="0"/>
      <c r="HXM16" s="0"/>
      <c r="HXN16" s="0"/>
      <c r="HXO16" s="0"/>
      <c r="HXP16" s="0"/>
      <c r="HXQ16" s="0"/>
      <c r="HXR16" s="0"/>
      <c r="HXS16" s="0"/>
      <c r="HXT16" s="0"/>
      <c r="HXU16" s="0"/>
      <c r="HXV16" s="0"/>
      <c r="HXW16" s="0"/>
      <c r="HXX16" s="0"/>
      <c r="HXY16" s="0"/>
      <c r="HXZ16" s="0"/>
      <c r="HYA16" s="0"/>
      <c r="HYB16" s="0"/>
      <c r="HYC16" s="0"/>
      <c r="HYD16" s="0"/>
      <c r="HYE16" s="0"/>
      <c r="HYF16" s="0"/>
      <c r="HYG16" s="0"/>
      <c r="HYH16" s="0"/>
      <c r="HYI16" s="0"/>
      <c r="HYJ16" s="0"/>
      <c r="HYK16" s="0"/>
      <c r="HYL16" s="0"/>
      <c r="HYM16" s="0"/>
      <c r="HYN16" s="0"/>
      <c r="HYO16" s="0"/>
      <c r="HYP16" s="0"/>
      <c r="HYQ16" s="0"/>
      <c r="HYR16" s="0"/>
      <c r="HYS16" s="0"/>
      <c r="HYT16" s="0"/>
      <c r="HYU16" s="0"/>
      <c r="HYV16" s="0"/>
      <c r="HYW16" s="0"/>
      <c r="HYX16" s="0"/>
      <c r="HYY16" s="0"/>
      <c r="HYZ16" s="0"/>
      <c r="HZA16" s="0"/>
      <c r="HZB16" s="0"/>
      <c r="HZC16" s="0"/>
      <c r="HZD16" s="0"/>
      <c r="HZE16" s="0"/>
      <c r="HZF16" s="0"/>
      <c r="HZG16" s="0"/>
      <c r="HZH16" s="0"/>
      <c r="HZI16" s="0"/>
      <c r="HZJ16" s="0"/>
      <c r="HZK16" s="0"/>
      <c r="HZL16" s="0"/>
      <c r="HZM16" s="0"/>
      <c r="HZN16" s="0"/>
      <c r="HZO16" s="0"/>
      <c r="HZP16" s="0"/>
      <c r="HZQ16" s="0"/>
      <c r="HZR16" s="0"/>
      <c r="HZS16" s="0"/>
      <c r="HZT16" s="0"/>
      <c r="HZU16" s="0"/>
      <c r="HZV16" s="0"/>
      <c r="HZW16" s="0"/>
      <c r="HZX16" s="0"/>
      <c r="HZY16" s="0"/>
      <c r="HZZ16" s="0"/>
      <c r="IAA16" s="0"/>
      <c r="IAB16" s="0"/>
      <c r="IAC16" s="0"/>
      <c r="IAD16" s="0"/>
      <c r="IAE16" s="0"/>
      <c r="IAF16" s="0"/>
      <c r="IAG16" s="0"/>
      <c r="IAH16" s="0"/>
      <c r="IAI16" s="0"/>
      <c r="IAJ16" s="0"/>
      <c r="IAK16" s="0"/>
      <c r="IAL16" s="0"/>
      <c r="IAM16" s="0"/>
      <c r="IAN16" s="0"/>
      <c r="IAO16" s="0"/>
      <c r="IAP16" s="0"/>
      <c r="IAQ16" s="0"/>
      <c r="IAR16" s="0"/>
      <c r="IAS16" s="0"/>
      <c r="IAT16" s="0"/>
      <c r="IAU16" s="0"/>
      <c r="IAV16" s="0"/>
      <c r="IAW16" s="0"/>
      <c r="IAX16" s="0"/>
      <c r="IAY16" s="0"/>
      <c r="IAZ16" s="0"/>
      <c r="IBA16" s="0"/>
      <c r="IBB16" s="0"/>
      <c r="IBC16" s="0"/>
      <c r="IBD16" s="0"/>
      <c r="IBE16" s="0"/>
      <c r="IBF16" s="0"/>
      <c r="IBG16" s="0"/>
      <c r="IBH16" s="0"/>
      <c r="IBI16" s="0"/>
      <c r="IBJ16" s="0"/>
      <c r="IBK16" s="0"/>
      <c r="IBL16" s="0"/>
      <c r="IBM16" s="0"/>
      <c r="IBN16" s="0"/>
      <c r="IBO16" s="0"/>
      <c r="IBP16" s="0"/>
      <c r="IBQ16" s="0"/>
      <c r="IBR16" s="0"/>
      <c r="IBS16" s="0"/>
      <c r="IBT16" s="0"/>
      <c r="IBU16" s="0"/>
      <c r="IBV16" s="0"/>
      <c r="IBW16" s="0"/>
      <c r="IBX16" s="0"/>
      <c r="IBY16" s="0"/>
      <c r="IBZ16" s="0"/>
      <c r="ICA16" s="0"/>
      <c r="ICB16" s="0"/>
      <c r="ICC16" s="0"/>
      <c r="ICD16" s="0"/>
      <c r="ICE16" s="0"/>
      <c r="ICF16" s="0"/>
      <c r="ICG16" s="0"/>
      <c r="ICH16" s="0"/>
      <c r="ICI16" s="0"/>
      <c r="ICJ16" s="0"/>
      <c r="ICK16" s="0"/>
      <c r="ICL16" s="0"/>
      <c r="ICM16" s="0"/>
      <c r="ICN16" s="0"/>
      <c r="ICO16" s="0"/>
      <c r="ICP16" s="0"/>
      <c r="ICQ16" s="0"/>
      <c r="ICR16" s="0"/>
      <c r="ICS16" s="0"/>
      <c r="ICT16" s="0"/>
      <c r="ICU16" s="0"/>
      <c r="ICV16" s="0"/>
      <c r="ICW16" s="0"/>
      <c r="ICX16" s="0"/>
      <c r="ICY16" s="0"/>
      <c r="ICZ16" s="0"/>
      <c r="IDA16" s="0"/>
      <c r="IDB16" s="0"/>
      <c r="IDC16" s="0"/>
      <c r="IDD16" s="0"/>
      <c r="IDE16" s="0"/>
      <c r="IDF16" s="0"/>
      <c r="IDG16" s="0"/>
      <c r="IDH16" s="0"/>
      <c r="IDI16" s="0"/>
      <c r="IDJ16" s="0"/>
      <c r="IDK16" s="0"/>
      <c r="IDL16" s="0"/>
      <c r="IDM16" s="0"/>
      <c r="IDN16" s="0"/>
      <c r="IDO16" s="0"/>
      <c r="IDP16" s="0"/>
      <c r="IDQ16" s="0"/>
      <c r="IDR16" s="0"/>
      <c r="IDS16" s="0"/>
      <c r="IDT16" s="0"/>
      <c r="IDU16" s="0"/>
      <c r="IDV16" s="0"/>
      <c r="IDW16" s="0"/>
      <c r="IDX16" s="0"/>
      <c r="IDY16" s="0"/>
      <c r="IDZ16" s="0"/>
      <c r="IEA16" s="0"/>
      <c r="IEB16" s="0"/>
      <c r="IEC16" s="0"/>
      <c r="IED16" s="0"/>
      <c r="IEE16" s="0"/>
      <c r="IEF16" s="0"/>
      <c r="IEG16" s="0"/>
      <c r="IEH16" s="0"/>
      <c r="IEI16" s="0"/>
      <c r="IEJ16" s="0"/>
      <c r="IEK16" s="0"/>
      <c r="IEL16" s="0"/>
      <c r="IEM16" s="0"/>
      <c r="IEN16" s="0"/>
      <c r="IEO16" s="0"/>
      <c r="IEP16" s="0"/>
      <c r="IEQ16" s="0"/>
      <c r="IER16" s="0"/>
      <c r="IES16" s="0"/>
      <c r="IET16" s="0"/>
      <c r="IEU16" s="0"/>
      <c r="IEV16" s="0"/>
      <c r="IEW16" s="0"/>
      <c r="IEX16" s="0"/>
      <c r="IEY16" s="0"/>
      <c r="IEZ16" s="0"/>
      <c r="IFA16" s="0"/>
      <c r="IFB16" s="0"/>
      <c r="IFC16" s="0"/>
      <c r="IFD16" s="0"/>
      <c r="IFE16" s="0"/>
      <c r="IFF16" s="0"/>
      <c r="IFG16" s="0"/>
      <c r="IFH16" s="0"/>
      <c r="IFI16" s="0"/>
      <c r="IFJ16" s="0"/>
      <c r="IFK16" s="0"/>
      <c r="IFL16" s="0"/>
      <c r="IFM16" s="0"/>
      <c r="IFN16" s="0"/>
      <c r="IFO16" s="0"/>
      <c r="IFP16" s="0"/>
      <c r="IFQ16" s="0"/>
      <c r="IFR16" s="0"/>
      <c r="IFS16" s="0"/>
      <c r="IFT16" s="0"/>
      <c r="IFU16" s="0"/>
      <c r="IFV16" s="0"/>
      <c r="IFW16" s="0"/>
      <c r="IFX16" s="0"/>
      <c r="IFY16" s="0"/>
      <c r="IFZ16" s="0"/>
      <c r="IGA16" s="0"/>
      <c r="IGB16" s="0"/>
      <c r="IGC16" s="0"/>
      <c r="IGD16" s="0"/>
      <c r="IGE16" s="0"/>
      <c r="IGF16" s="0"/>
      <c r="IGG16" s="0"/>
      <c r="IGH16" s="0"/>
      <c r="IGI16" s="0"/>
      <c r="IGJ16" s="0"/>
      <c r="IGK16" s="0"/>
      <c r="IGL16" s="0"/>
      <c r="IGM16" s="0"/>
      <c r="IGN16" s="0"/>
      <c r="IGO16" s="0"/>
      <c r="IGP16" s="0"/>
      <c r="IGQ16" s="0"/>
      <c r="IGR16" s="0"/>
      <c r="IGS16" s="0"/>
      <c r="IGT16" s="0"/>
      <c r="IGU16" s="0"/>
      <c r="IGV16" s="0"/>
      <c r="IGW16" s="0"/>
      <c r="IGX16" s="0"/>
      <c r="IGY16" s="0"/>
      <c r="IGZ16" s="0"/>
      <c r="IHA16" s="0"/>
      <c r="IHB16" s="0"/>
      <c r="IHC16" s="0"/>
      <c r="IHD16" s="0"/>
      <c r="IHE16" s="0"/>
      <c r="IHF16" s="0"/>
      <c r="IHG16" s="0"/>
      <c r="IHH16" s="0"/>
      <c r="IHI16" s="0"/>
      <c r="IHJ16" s="0"/>
      <c r="IHK16" s="0"/>
      <c r="IHL16" s="0"/>
      <c r="IHM16" s="0"/>
      <c r="IHN16" s="0"/>
      <c r="IHO16" s="0"/>
      <c r="IHP16" s="0"/>
      <c r="IHQ16" s="0"/>
      <c r="IHR16" s="0"/>
      <c r="IHS16" s="0"/>
      <c r="IHT16" s="0"/>
      <c r="IHU16" s="0"/>
      <c r="IHV16" s="0"/>
      <c r="IHW16" s="0"/>
      <c r="IHX16" s="0"/>
      <c r="IHY16" s="0"/>
      <c r="IHZ16" s="0"/>
      <c r="IIA16" s="0"/>
      <c r="IIB16" s="0"/>
      <c r="IIC16" s="0"/>
      <c r="IID16" s="0"/>
      <c r="IIE16" s="0"/>
      <c r="IIF16" s="0"/>
      <c r="IIG16" s="0"/>
      <c r="IIH16" s="0"/>
      <c r="III16" s="0"/>
      <c r="IIJ16" s="0"/>
      <c r="IIK16" s="0"/>
      <c r="IIL16" s="0"/>
      <c r="IIM16" s="0"/>
      <c r="IIN16" s="0"/>
      <c r="IIO16" s="0"/>
      <c r="IIP16" s="0"/>
      <c r="IIQ16" s="0"/>
      <c r="IIR16" s="0"/>
      <c r="IIS16" s="0"/>
      <c r="IIT16" s="0"/>
      <c r="IIU16" s="0"/>
      <c r="IIV16" s="0"/>
      <c r="IIW16" s="0"/>
      <c r="IIX16" s="0"/>
      <c r="IIY16" s="0"/>
      <c r="IIZ16" s="0"/>
      <c r="IJA16" s="0"/>
      <c r="IJB16" s="0"/>
      <c r="IJC16" s="0"/>
      <c r="IJD16" s="0"/>
      <c r="IJE16" s="0"/>
      <c r="IJF16" s="0"/>
      <c r="IJG16" s="0"/>
      <c r="IJH16" s="0"/>
      <c r="IJI16" s="0"/>
      <c r="IJJ16" s="0"/>
      <c r="IJK16" s="0"/>
      <c r="IJL16" s="0"/>
      <c r="IJM16" s="0"/>
      <c r="IJN16" s="0"/>
      <c r="IJO16" s="0"/>
      <c r="IJP16" s="0"/>
      <c r="IJQ16" s="0"/>
      <c r="IJR16" s="0"/>
      <c r="IJS16" s="0"/>
      <c r="IJT16" s="0"/>
      <c r="IJU16" s="0"/>
      <c r="IJV16" s="0"/>
      <c r="IJW16" s="0"/>
      <c r="IJX16" s="0"/>
      <c r="IJY16" s="0"/>
      <c r="IJZ16" s="0"/>
      <c r="IKA16" s="0"/>
      <c r="IKB16" s="0"/>
      <c r="IKC16" s="0"/>
      <c r="IKD16" s="0"/>
      <c r="IKE16" s="0"/>
      <c r="IKF16" s="0"/>
      <c r="IKG16" s="0"/>
      <c r="IKH16" s="0"/>
      <c r="IKI16" s="0"/>
      <c r="IKJ16" s="0"/>
      <c r="IKK16" s="0"/>
      <c r="IKL16" s="0"/>
      <c r="IKM16" s="0"/>
      <c r="IKN16" s="0"/>
      <c r="IKO16" s="0"/>
      <c r="IKP16" s="0"/>
      <c r="IKQ16" s="0"/>
      <c r="IKR16" s="0"/>
      <c r="IKS16" s="0"/>
      <c r="IKT16" s="0"/>
      <c r="IKU16" s="0"/>
      <c r="IKV16" s="0"/>
      <c r="IKW16" s="0"/>
      <c r="IKX16" s="0"/>
      <c r="IKY16" s="0"/>
      <c r="IKZ16" s="0"/>
      <c r="ILA16" s="0"/>
      <c r="ILB16" s="0"/>
      <c r="ILC16" s="0"/>
      <c r="ILD16" s="0"/>
      <c r="ILE16" s="0"/>
      <c r="ILF16" s="0"/>
      <c r="ILG16" s="0"/>
      <c r="ILH16" s="0"/>
      <c r="ILI16" s="0"/>
      <c r="ILJ16" s="0"/>
      <c r="ILK16" s="0"/>
      <c r="ILL16" s="0"/>
      <c r="ILM16" s="0"/>
      <c r="ILN16" s="0"/>
      <c r="ILO16" s="0"/>
      <c r="ILP16" s="0"/>
      <c r="ILQ16" s="0"/>
      <c r="ILR16" s="0"/>
      <c r="ILS16" s="0"/>
      <c r="ILT16" s="0"/>
      <c r="ILU16" s="0"/>
      <c r="ILV16" s="0"/>
      <c r="ILW16" s="0"/>
      <c r="ILX16" s="0"/>
      <c r="ILY16" s="0"/>
      <c r="ILZ16" s="0"/>
      <c r="IMA16" s="0"/>
      <c r="IMB16" s="0"/>
      <c r="IMC16" s="0"/>
      <c r="IMD16" s="0"/>
      <c r="IME16" s="0"/>
      <c r="IMF16" s="0"/>
      <c r="IMG16" s="0"/>
      <c r="IMH16" s="0"/>
      <c r="IMI16" s="0"/>
      <c r="IMJ16" s="0"/>
      <c r="IMK16" s="0"/>
      <c r="IML16" s="0"/>
      <c r="IMM16" s="0"/>
      <c r="IMN16" s="0"/>
      <c r="IMO16" s="0"/>
      <c r="IMP16" s="0"/>
      <c r="IMQ16" s="0"/>
      <c r="IMR16" s="0"/>
      <c r="IMS16" s="0"/>
      <c r="IMT16" s="0"/>
      <c r="IMU16" s="0"/>
      <c r="IMV16" s="0"/>
      <c r="IMW16" s="0"/>
      <c r="IMX16" s="0"/>
      <c r="IMY16" s="0"/>
      <c r="IMZ16" s="0"/>
      <c r="INA16" s="0"/>
      <c r="INB16" s="0"/>
      <c r="INC16" s="0"/>
      <c r="IND16" s="0"/>
      <c r="INE16" s="0"/>
      <c r="INF16" s="0"/>
      <c r="ING16" s="0"/>
      <c r="INH16" s="0"/>
      <c r="INI16" s="0"/>
      <c r="INJ16" s="0"/>
      <c r="INK16" s="0"/>
      <c r="INL16" s="0"/>
      <c r="INM16" s="0"/>
      <c r="INN16" s="0"/>
      <c r="INO16" s="0"/>
      <c r="INP16" s="0"/>
      <c r="INQ16" s="0"/>
      <c r="INR16" s="0"/>
      <c r="INS16" s="0"/>
      <c r="INT16" s="0"/>
      <c r="INU16" s="0"/>
      <c r="INV16" s="0"/>
      <c r="INW16" s="0"/>
      <c r="INX16" s="0"/>
      <c r="INY16" s="0"/>
      <c r="INZ16" s="0"/>
      <c r="IOA16" s="0"/>
      <c r="IOB16" s="0"/>
      <c r="IOC16" s="0"/>
      <c r="IOD16" s="0"/>
      <c r="IOE16" s="0"/>
      <c r="IOF16" s="0"/>
      <c r="IOG16" s="0"/>
      <c r="IOH16" s="0"/>
      <c r="IOI16" s="0"/>
      <c r="IOJ16" s="0"/>
      <c r="IOK16" s="0"/>
      <c r="IOL16" s="0"/>
      <c r="IOM16" s="0"/>
      <c r="ION16" s="0"/>
      <c r="IOO16" s="0"/>
      <c r="IOP16" s="0"/>
      <c r="IOQ16" s="0"/>
      <c r="IOR16" s="0"/>
      <c r="IOS16" s="0"/>
      <c r="IOT16" s="0"/>
      <c r="IOU16" s="0"/>
      <c r="IOV16" s="0"/>
      <c r="IOW16" s="0"/>
      <c r="IOX16" s="0"/>
      <c r="IOY16" s="0"/>
      <c r="IOZ16" s="0"/>
      <c r="IPA16" s="0"/>
      <c r="IPB16" s="0"/>
      <c r="IPC16" s="0"/>
      <c r="IPD16" s="0"/>
      <c r="IPE16" s="0"/>
      <c r="IPF16" s="0"/>
      <c r="IPG16" s="0"/>
      <c r="IPH16" s="0"/>
      <c r="IPI16" s="0"/>
      <c r="IPJ16" s="0"/>
      <c r="IPK16" s="0"/>
      <c r="IPL16" s="0"/>
      <c r="IPM16" s="0"/>
      <c r="IPN16" s="0"/>
      <c r="IPO16" s="0"/>
      <c r="IPP16" s="0"/>
      <c r="IPQ16" s="0"/>
      <c r="IPR16" s="0"/>
      <c r="IPS16" s="0"/>
      <c r="IPT16" s="0"/>
      <c r="IPU16" s="0"/>
      <c r="IPV16" s="0"/>
      <c r="IPW16" s="0"/>
      <c r="IPX16" s="0"/>
      <c r="IPY16" s="0"/>
      <c r="IPZ16" s="0"/>
      <c r="IQA16" s="0"/>
      <c r="IQB16" s="0"/>
      <c r="IQC16" s="0"/>
      <c r="IQD16" s="0"/>
      <c r="IQE16" s="0"/>
      <c r="IQF16" s="0"/>
      <c r="IQG16" s="0"/>
      <c r="IQH16" s="0"/>
      <c r="IQI16" s="0"/>
      <c r="IQJ16" s="0"/>
      <c r="IQK16" s="0"/>
      <c r="IQL16" s="0"/>
      <c r="IQM16" s="0"/>
      <c r="IQN16" s="0"/>
      <c r="IQO16" s="0"/>
      <c r="IQP16" s="0"/>
      <c r="IQQ16" s="0"/>
      <c r="IQR16" s="0"/>
      <c r="IQS16" s="0"/>
      <c r="IQT16" s="0"/>
      <c r="IQU16" s="0"/>
      <c r="IQV16" s="0"/>
      <c r="IQW16" s="0"/>
      <c r="IQX16" s="0"/>
      <c r="IQY16" s="0"/>
      <c r="IQZ16" s="0"/>
      <c r="IRA16" s="0"/>
      <c r="IRB16" s="0"/>
      <c r="IRC16" s="0"/>
      <c r="IRD16" s="0"/>
      <c r="IRE16" s="0"/>
      <c r="IRF16" s="0"/>
      <c r="IRG16" s="0"/>
      <c r="IRH16" s="0"/>
      <c r="IRI16" s="0"/>
      <c r="IRJ16" s="0"/>
      <c r="IRK16" s="0"/>
      <c r="IRL16" s="0"/>
      <c r="IRM16" s="0"/>
      <c r="IRN16" s="0"/>
      <c r="IRO16" s="0"/>
      <c r="IRP16" s="0"/>
      <c r="IRQ16" s="0"/>
      <c r="IRR16" s="0"/>
      <c r="IRS16" s="0"/>
      <c r="IRT16" s="0"/>
      <c r="IRU16" s="0"/>
      <c r="IRV16" s="0"/>
      <c r="IRW16" s="0"/>
      <c r="IRX16" s="0"/>
      <c r="IRY16" s="0"/>
      <c r="IRZ16" s="0"/>
      <c r="ISA16" s="0"/>
      <c r="ISB16" s="0"/>
      <c r="ISC16" s="0"/>
      <c r="ISD16" s="0"/>
      <c r="ISE16" s="0"/>
      <c r="ISF16" s="0"/>
      <c r="ISG16" s="0"/>
      <c r="ISH16" s="0"/>
      <c r="ISI16" s="0"/>
      <c r="ISJ16" s="0"/>
      <c r="ISK16" s="0"/>
      <c r="ISL16" s="0"/>
      <c r="ISM16" s="0"/>
      <c r="ISN16" s="0"/>
      <c r="ISO16" s="0"/>
      <c r="ISP16" s="0"/>
      <c r="ISQ16" s="0"/>
      <c r="ISR16" s="0"/>
      <c r="ISS16" s="0"/>
      <c r="IST16" s="0"/>
      <c r="ISU16" s="0"/>
      <c r="ISV16" s="0"/>
      <c r="ISW16" s="0"/>
      <c r="ISX16" s="0"/>
      <c r="ISY16" s="0"/>
      <c r="ISZ16" s="0"/>
      <c r="ITA16" s="0"/>
      <c r="ITB16" s="0"/>
      <c r="ITC16" s="0"/>
      <c r="ITD16" s="0"/>
      <c r="ITE16" s="0"/>
      <c r="ITF16" s="0"/>
      <c r="ITG16" s="0"/>
      <c r="ITH16" s="0"/>
      <c r="ITI16" s="0"/>
      <c r="ITJ16" s="0"/>
      <c r="ITK16" s="0"/>
      <c r="ITL16" s="0"/>
      <c r="ITM16" s="0"/>
      <c r="ITN16" s="0"/>
      <c r="ITO16" s="0"/>
      <c r="ITP16" s="0"/>
      <c r="ITQ16" s="0"/>
      <c r="ITR16" s="0"/>
      <c r="ITS16" s="0"/>
      <c r="ITT16" s="0"/>
      <c r="ITU16" s="0"/>
      <c r="ITV16" s="0"/>
      <c r="ITW16" s="0"/>
      <c r="ITX16" s="0"/>
      <c r="ITY16" s="0"/>
      <c r="ITZ16" s="0"/>
      <c r="IUA16" s="0"/>
      <c r="IUB16" s="0"/>
      <c r="IUC16" s="0"/>
      <c r="IUD16" s="0"/>
      <c r="IUE16" s="0"/>
      <c r="IUF16" s="0"/>
      <c r="IUG16" s="0"/>
      <c r="IUH16" s="0"/>
      <c r="IUI16" s="0"/>
      <c r="IUJ16" s="0"/>
      <c r="IUK16" s="0"/>
      <c r="IUL16" s="0"/>
      <c r="IUM16" s="0"/>
      <c r="IUN16" s="0"/>
      <c r="IUO16" s="0"/>
      <c r="IUP16" s="0"/>
      <c r="IUQ16" s="0"/>
      <c r="IUR16" s="0"/>
      <c r="IUS16" s="0"/>
      <c r="IUT16" s="0"/>
      <c r="IUU16" s="0"/>
      <c r="IUV16" s="0"/>
      <c r="IUW16" s="0"/>
      <c r="IUX16" s="0"/>
      <c r="IUY16" s="0"/>
      <c r="IUZ16" s="0"/>
      <c r="IVA16" s="0"/>
      <c r="IVB16" s="0"/>
      <c r="IVC16" s="0"/>
      <c r="IVD16" s="0"/>
      <c r="IVE16" s="0"/>
      <c r="IVF16" s="0"/>
      <c r="IVG16" s="0"/>
      <c r="IVH16" s="0"/>
      <c r="IVI16" s="0"/>
      <c r="IVJ16" s="0"/>
      <c r="IVK16" s="0"/>
      <c r="IVL16" s="0"/>
      <c r="IVM16" s="0"/>
      <c r="IVN16" s="0"/>
      <c r="IVO16" s="0"/>
      <c r="IVP16" s="0"/>
      <c r="IVQ16" s="0"/>
      <c r="IVR16" s="0"/>
      <c r="IVS16" s="0"/>
      <c r="IVT16" s="0"/>
      <c r="IVU16" s="0"/>
      <c r="IVV16" s="0"/>
      <c r="IVW16" s="0"/>
      <c r="IVX16" s="0"/>
      <c r="IVY16" s="0"/>
      <c r="IVZ16" s="0"/>
      <c r="IWA16" s="0"/>
      <c r="IWB16" s="0"/>
      <c r="IWC16" s="0"/>
      <c r="IWD16" s="0"/>
      <c r="IWE16" s="0"/>
      <c r="IWF16" s="0"/>
      <c r="IWG16" s="0"/>
      <c r="IWH16" s="0"/>
      <c r="IWI16" s="0"/>
      <c r="IWJ16" s="0"/>
      <c r="IWK16" s="0"/>
      <c r="IWL16" s="0"/>
      <c r="IWM16" s="0"/>
      <c r="IWN16" s="0"/>
      <c r="IWO16" s="0"/>
      <c r="IWP16" s="0"/>
      <c r="IWQ16" s="0"/>
      <c r="IWR16" s="0"/>
      <c r="IWS16" s="0"/>
      <c r="IWT16" s="0"/>
      <c r="IWU16" s="0"/>
      <c r="IWV16" s="0"/>
      <c r="IWW16" s="0"/>
      <c r="IWX16" s="0"/>
      <c r="IWY16" s="0"/>
      <c r="IWZ16" s="0"/>
      <c r="IXA16" s="0"/>
      <c r="IXB16" s="0"/>
      <c r="IXC16" s="0"/>
      <c r="IXD16" s="0"/>
      <c r="IXE16" s="0"/>
      <c r="IXF16" s="0"/>
      <c r="IXG16" s="0"/>
      <c r="IXH16" s="0"/>
      <c r="IXI16" s="0"/>
      <c r="IXJ16" s="0"/>
      <c r="IXK16" s="0"/>
      <c r="IXL16" s="0"/>
      <c r="IXM16" s="0"/>
      <c r="IXN16" s="0"/>
      <c r="IXO16" s="0"/>
      <c r="IXP16" s="0"/>
      <c r="IXQ16" s="0"/>
      <c r="IXR16" s="0"/>
      <c r="IXS16" s="0"/>
      <c r="IXT16" s="0"/>
      <c r="IXU16" s="0"/>
      <c r="IXV16" s="0"/>
      <c r="IXW16" s="0"/>
      <c r="IXX16" s="0"/>
      <c r="IXY16" s="0"/>
      <c r="IXZ16" s="0"/>
      <c r="IYA16" s="0"/>
      <c r="IYB16" s="0"/>
      <c r="IYC16" s="0"/>
      <c r="IYD16" s="0"/>
      <c r="IYE16" s="0"/>
      <c r="IYF16" s="0"/>
      <c r="IYG16" s="0"/>
      <c r="IYH16" s="0"/>
      <c r="IYI16" s="0"/>
      <c r="IYJ16" s="0"/>
      <c r="IYK16" s="0"/>
      <c r="IYL16" s="0"/>
      <c r="IYM16" s="0"/>
      <c r="IYN16" s="0"/>
      <c r="IYO16" s="0"/>
      <c r="IYP16" s="0"/>
      <c r="IYQ16" s="0"/>
      <c r="IYR16" s="0"/>
      <c r="IYS16" s="0"/>
      <c r="IYT16" s="0"/>
      <c r="IYU16" s="0"/>
      <c r="IYV16" s="0"/>
      <c r="IYW16" s="0"/>
      <c r="IYX16" s="0"/>
      <c r="IYY16" s="0"/>
      <c r="IYZ16" s="0"/>
      <c r="IZA16" s="0"/>
      <c r="IZB16" s="0"/>
      <c r="IZC16" s="0"/>
      <c r="IZD16" s="0"/>
      <c r="IZE16" s="0"/>
      <c r="IZF16" s="0"/>
      <c r="IZG16" s="0"/>
      <c r="IZH16" s="0"/>
      <c r="IZI16" s="0"/>
      <c r="IZJ16" s="0"/>
      <c r="IZK16" s="0"/>
      <c r="IZL16" s="0"/>
      <c r="IZM16" s="0"/>
      <c r="IZN16" s="0"/>
      <c r="IZO16" s="0"/>
      <c r="IZP16" s="0"/>
      <c r="IZQ16" s="0"/>
      <c r="IZR16" s="0"/>
      <c r="IZS16" s="0"/>
      <c r="IZT16" s="0"/>
      <c r="IZU16" s="0"/>
      <c r="IZV16" s="0"/>
      <c r="IZW16" s="0"/>
      <c r="IZX16" s="0"/>
      <c r="IZY16" s="0"/>
      <c r="IZZ16" s="0"/>
      <c r="JAA16" s="0"/>
      <c r="JAB16" s="0"/>
      <c r="JAC16" s="0"/>
      <c r="JAD16" s="0"/>
      <c r="JAE16" s="0"/>
      <c r="JAF16" s="0"/>
      <c r="JAG16" s="0"/>
      <c r="JAH16" s="0"/>
      <c r="JAI16" s="0"/>
      <c r="JAJ16" s="0"/>
      <c r="JAK16" s="0"/>
      <c r="JAL16" s="0"/>
      <c r="JAM16" s="0"/>
      <c r="JAN16" s="0"/>
      <c r="JAO16" s="0"/>
      <c r="JAP16" s="0"/>
      <c r="JAQ16" s="0"/>
      <c r="JAR16" s="0"/>
      <c r="JAS16" s="0"/>
      <c r="JAT16" s="0"/>
      <c r="JAU16" s="0"/>
      <c r="JAV16" s="0"/>
      <c r="JAW16" s="0"/>
      <c r="JAX16" s="0"/>
      <c r="JAY16" s="0"/>
      <c r="JAZ16" s="0"/>
      <c r="JBA16" s="0"/>
      <c r="JBB16" s="0"/>
      <c r="JBC16" s="0"/>
      <c r="JBD16" s="0"/>
      <c r="JBE16" s="0"/>
      <c r="JBF16" s="0"/>
      <c r="JBG16" s="0"/>
      <c r="JBH16" s="0"/>
      <c r="JBI16" s="0"/>
      <c r="JBJ16" s="0"/>
      <c r="JBK16" s="0"/>
      <c r="JBL16" s="0"/>
      <c r="JBM16" s="0"/>
      <c r="JBN16" s="0"/>
      <c r="JBO16" s="0"/>
      <c r="JBP16" s="0"/>
      <c r="JBQ16" s="0"/>
      <c r="JBR16" s="0"/>
      <c r="JBS16" s="0"/>
      <c r="JBT16" s="0"/>
      <c r="JBU16" s="0"/>
      <c r="JBV16" s="0"/>
      <c r="JBW16" s="0"/>
      <c r="JBX16" s="0"/>
      <c r="JBY16" s="0"/>
      <c r="JBZ16" s="0"/>
      <c r="JCA16" s="0"/>
      <c r="JCB16" s="0"/>
      <c r="JCC16" s="0"/>
      <c r="JCD16" s="0"/>
      <c r="JCE16" s="0"/>
      <c r="JCF16" s="0"/>
      <c r="JCG16" s="0"/>
      <c r="JCH16" s="0"/>
      <c r="JCI16" s="0"/>
      <c r="JCJ16" s="0"/>
      <c r="JCK16" s="0"/>
      <c r="JCL16" s="0"/>
      <c r="JCM16" s="0"/>
      <c r="JCN16" s="0"/>
      <c r="JCO16" s="0"/>
      <c r="JCP16" s="0"/>
      <c r="JCQ16" s="0"/>
      <c r="JCR16" s="0"/>
      <c r="JCS16" s="0"/>
      <c r="JCT16" s="0"/>
      <c r="JCU16" s="0"/>
      <c r="JCV16" s="0"/>
      <c r="JCW16" s="0"/>
      <c r="JCX16" s="0"/>
      <c r="JCY16" s="0"/>
      <c r="JCZ16" s="0"/>
      <c r="JDA16" s="0"/>
      <c r="JDB16" s="0"/>
      <c r="JDC16" s="0"/>
      <c r="JDD16" s="0"/>
      <c r="JDE16" s="0"/>
      <c r="JDF16" s="0"/>
      <c r="JDG16" s="0"/>
      <c r="JDH16" s="0"/>
      <c r="JDI16" s="0"/>
      <c r="JDJ16" s="0"/>
      <c r="JDK16" s="0"/>
      <c r="JDL16" s="0"/>
      <c r="JDM16" s="0"/>
      <c r="JDN16" s="0"/>
      <c r="JDO16" s="0"/>
      <c r="JDP16" s="0"/>
      <c r="JDQ16" s="0"/>
      <c r="JDR16" s="0"/>
      <c r="JDS16" s="0"/>
      <c r="JDT16" s="0"/>
      <c r="JDU16" s="0"/>
      <c r="JDV16" s="0"/>
      <c r="JDW16" s="0"/>
      <c r="JDX16" s="0"/>
      <c r="JDY16" s="0"/>
      <c r="JDZ16" s="0"/>
      <c r="JEA16" s="0"/>
      <c r="JEB16" s="0"/>
      <c r="JEC16" s="0"/>
      <c r="JED16" s="0"/>
      <c r="JEE16" s="0"/>
      <c r="JEF16" s="0"/>
      <c r="JEG16" s="0"/>
      <c r="JEH16" s="0"/>
      <c r="JEI16" s="0"/>
      <c r="JEJ16" s="0"/>
      <c r="JEK16" s="0"/>
      <c r="JEL16" s="0"/>
      <c r="JEM16" s="0"/>
      <c r="JEN16" s="0"/>
      <c r="JEO16" s="0"/>
      <c r="JEP16" s="0"/>
      <c r="JEQ16" s="0"/>
      <c r="JER16" s="0"/>
      <c r="JES16" s="0"/>
      <c r="JET16" s="0"/>
      <c r="JEU16" s="0"/>
      <c r="JEV16" s="0"/>
      <c r="JEW16" s="0"/>
      <c r="JEX16" s="0"/>
      <c r="JEY16" s="0"/>
      <c r="JEZ16" s="0"/>
      <c r="JFA16" s="0"/>
      <c r="JFB16" s="0"/>
      <c r="JFC16" s="0"/>
      <c r="JFD16" s="0"/>
      <c r="JFE16" s="0"/>
      <c r="JFF16" s="0"/>
      <c r="JFG16" s="0"/>
      <c r="JFH16" s="0"/>
      <c r="JFI16" s="0"/>
      <c r="JFJ16" s="0"/>
      <c r="JFK16" s="0"/>
      <c r="JFL16" s="0"/>
      <c r="JFM16" s="0"/>
      <c r="JFN16" s="0"/>
      <c r="JFO16" s="0"/>
      <c r="JFP16" s="0"/>
      <c r="JFQ16" s="0"/>
      <c r="JFR16" s="0"/>
      <c r="JFS16" s="0"/>
      <c r="JFT16" s="0"/>
      <c r="JFU16" s="0"/>
      <c r="JFV16" s="0"/>
      <c r="JFW16" s="0"/>
      <c r="JFX16" s="0"/>
      <c r="JFY16" s="0"/>
      <c r="JFZ16" s="0"/>
      <c r="JGA16" s="0"/>
      <c r="JGB16" s="0"/>
      <c r="JGC16" s="0"/>
      <c r="JGD16" s="0"/>
      <c r="JGE16" s="0"/>
      <c r="JGF16" s="0"/>
      <c r="JGG16" s="0"/>
      <c r="JGH16" s="0"/>
      <c r="JGI16" s="0"/>
      <c r="JGJ16" s="0"/>
      <c r="JGK16" s="0"/>
      <c r="JGL16" s="0"/>
      <c r="JGM16" s="0"/>
      <c r="JGN16" s="0"/>
      <c r="JGO16" s="0"/>
      <c r="JGP16" s="0"/>
      <c r="JGQ16" s="0"/>
      <c r="JGR16" s="0"/>
      <c r="JGS16" s="0"/>
      <c r="JGT16" s="0"/>
      <c r="JGU16" s="0"/>
      <c r="JGV16" s="0"/>
      <c r="JGW16" s="0"/>
      <c r="JGX16" s="0"/>
      <c r="JGY16" s="0"/>
      <c r="JGZ16" s="0"/>
      <c r="JHA16" s="0"/>
      <c r="JHB16" s="0"/>
      <c r="JHC16" s="0"/>
      <c r="JHD16" s="0"/>
      <c r="JHE16" s="0"/>
      <c r="JHF16" s="0"/>
      <c r="JHG16" s="0"/>
      <c r="JHH16" s="0"/>
      <c r="JHI16" s="0"/>
      <c r="JHJ16" s="0"/>
      <c r="JHK16" s="0"/>
      <c r="JHL16" s="0"/>
      <c r="JHM16" s="0"/>
      <c r="JHN16" s="0"/>
      <c r="JHO16" s="0"/>
      <c r="JHP16" s="0"/>
      <c r="JHQ16" s="0"/>
      <c r="JHR16" s="0"/>
      <c r="JHS16" s="0"/>
      <c r="JHT16" s="0"/>
      <c r="JHU16" s="0"/>
      <c r="JHV16" s="0"/>
      <c r="JHW16" s="0"/>
      <c r="JHX16" s="0"/>
      <c r="JHY16" s="0"/>
      <c r="JHZ16" s="0"/>
      <c r="JIA16" s="0"/>
      <c r="JIB16" s="0"/>
      <c r="JIC16" s="0"/>
      <c r="JID16" s="0"/>
      <c r="JIE16" s="0"/>
      <c r="JIF16" s="0"/>
      <c r="JIG16" s="0"/>
      <c r="JIH16" s="0"/>
      <c r="JII16" s="0"/>
      <c r="JIJ16" s="0"/>
      <c r="JIK16" s="0"/>
      <c r="JIL16" s="0"/>
      <c r="JIM16" s="0"/>
      <c r="JIN16" s="0"/>
      <c r="JIO16" s="0"/>
      <c r="JIP16" s="0"/>
      <c r="JIQ16" s="0"/>
      <c r="JIR16" s="0"/>
      <c r="JIS16" s="0"/>
      <c r="JIT16" s="0"/>
      <c r="JIU16" s="0"/>
      <c r="JIV16" s="0"/>
      <c r="JIW16" s="0"/>
      <c r="JIX16" s="0"/>
      <c r="JIY16" s="0"/>
      <c r="JIZ16" s="0"/>
      <c r="JJA16" s="0"/>
      <c r="JJB16" s="0"/>
      <c r="JJC16" s="0"/>
      <c r="JJD16" s="0"/>
      <c r="JJE16" s="0"/>
      <c r="JJF16" s="0"/>
      <c r="JJG16" s="0"/>
      <c r="JJH16" s="0"/>
      <c r="JJI16" s="0"/>
      <c r="JJJ16" s="0"/>
      <c r="JJK16" s="0"/>
      <c r="JJL16" s="0"/>
      <c r="JJM16" s="0"/>
      <c r="JJN16" s="0"/>
      <c r="JJO16" s="0"/>
      <c r="JJP16" s="0"/>
      <c r="JJQ16" s="0"/>
      <c r="JJR16" s="0"/>
      <c r="JJS16" s="0"/>
      <c r="JJT16" s="0"/>
      <c r="JJU16" s="0"/>
      <c r="JJV16" s="0"/>
      <c r="JJW16" s="0"/>
      <c r="JJX16" s="0"/>
      <c r="JJY16" s="0"/>
      <c r="JJZ16" s="0"/>
      <c r="JKA16" s="0"/>
      <c r="JKB16" s="0"/>
      <c r="JKC16" s="0"/>
      <c r="JKD16" s="0"/>
      <c r="JKE16" s="0"/>
      <c r="JKF16" s="0"/>
      <c r="JKG16" s="0"/>
      <c r="JKH16" s="0"/>
      <c r="JKI16" s="0"/>
      <c r="JKJ16" s="0"/>
      <c r="JKK16" s="0"/>
      <c r="JKL16" s="0"/>
      <c r="JKM16" s="0"/>
      <c r="JKN16" s="0"/>
      <c r="JKO16" s="0"/>
      <c r="JKP16" s="0"/>
      <c r="JKQ16" s="0"/>
      <c r="JKR16" s="0"/>
      <c r="JKS16" s="0"/>
      <c r="JKT16" s="0"/>
      <c r="JKU16" s="0"/>
      <c r="JKV16" s="0"/>
      <c r="JKW16" s="0"/>
      <c r="JKX16" s="0"/>
      <c r="JKY16" s="0"/>
      <c r="JKZ16" s="0"/>
      <c r="JLA16" s="0"/>
      <c r="JLB16" s="0"/>
      <c r="JLC16" s="0"/>
      <c r="JLD16" s="0"/>
      <c r="JLE16" s="0"/>
      <c r="JLF16" s="0"/>
      <c r="JLG16" s="0"/>
      <c r="JLH16" s="0"/>
      <c r="JLI16" s="0"/>
      <c r="JLJ16" s="0"/>
      <c r="JLK16" s="0"/>
      <c r="JLL16" s="0"/>
      <c r="JLM16" s="0"/>
      <c r="JLN16" s="0"/>
      <c r="JLO16" s="0"/>
      <c r="JLP16" s="0"/>
      <c r="JLQ16" s="0"/>
      <c r="JLR16" s="0"/>
      <c r="JLS16" s="0"/>
      <c r="JLT16" s="0"/>
      <c r="JLU16" s="0"/>
      <c r="JLV16" s="0"/>
      <c r="JLW16" s="0"/>
      <c r="JLX16" s="0"/>
      <c r="JLY16" s="0"/>
      <c r="JLZ16" s="0"/>
      <c r="JMA16" s="0"/>
      <c r="JMB16" s="0"/>
      <c r="JMC16" s="0"/>
      <c r="JMD16" s="0"/>
      <c r="JME16" s="0"/>
      <c r="JMF16" s="0"/>
      <c r="JMG16" s="0"/>
      <c r="JMH16" s="0"/>
      <c r="JMI16" s="0"/>
      <c r="JMJ16" s="0"/>
      <c r="JMK16" s="0"/>
      <c r="JML16" s="0"/>
      <c r="JMM16" s="0"/>
      <c r="JMN16" s="0"/>
      <c r="JMO16" s="0"/>
      <c r="JMP16" s="0"/>
      <c r="JMQ16" s="0"/>
      <c r="JMR16" s="0"/>
      <c r="JMS16" s="0"/>
      <c r="JMT16" s="0"/>
      <c r="JMU16" s="0"/>
      <c r="JMV16" s="0"/>
      <c r="JMW16" s="0"/>
      <c r="JMX16" s="0"/>
      <c r="JMY16" s="0"/>
      <c r="JMZ16" s="0"/>
      <c r="JNA16" s="0"/>
      <c r="JNB16" s="0"/>
      <c r="JNC16" s="0"/>
      <c r="JND16" s="0"/>
      <c r="JNE16" s="0"/>
      <c r="JNF16" s="0"/>
      <c r="JNG16" s="0"/>
      <c r="JNH16" s="0"/>
      <c r="JNI16" s="0"/>
      <c r="JNJ16" s="0"/>
      <c r="JNK16" s="0"/>
      <c r="JNL16" s="0"/>
      <c r="JNM16" s="0"/>
      <c r="JNN16" s="0"/>
      <c r="JNO16" s="0"/>
      <c r="JNP16" s="0"/>
      <c r="JNQ16" s="0"/>
      <c r="JNR16" s="0"/>
      <c r="JNS16" s="0"/>
      <c r="JNT16" s="0"/>
      <c r="JNU16" s="0"/>
      <c r="JNV16" s="0"/>
      <c r="JNW16" s="0"/>
      <c r="JNX16" s="0"/>
      <c r="JNY16" s="0"/>
      <c r="JNZ16" s="0"/>
      <c r="JOA16" s="0"/>
      <c r="JOB16" s="0"/>
      <c r="JOC16" s="0"/>
      <c r="JOD16" s="0"/>
      <c r="JOE16" s="0"/>
      <c r="JOF16" s="0"/>
      <c r="JOG16" s="0"/>
      <c r="JOH16" s="0"/>
      <c r="JOI16" s="0"/>
      <c r="JOJ16" s="0"/>
      <c r="JOK16" s="0"/>
      <c r="JOL16" s="0"/>
      <c r="JOM16" s="0"/>
      <c r="JON16" s="0"/>
      <c r="JOO16" s="0"/>
      <c r="JOP16" s="0"/>
      <c r="JOQ16" s="0"/>
      <c r="JOR16" s="0"/>
      <c r="JOS16" s="0"/>
      <c r="JOT16" s="0"/>
      <c r="JOU16" s="0"/>
      <c r="JOV16" s="0"/>
      <c r="JOW16" s="0"/>
      <c r="JOX16" s="0"/>
      <c r="JOY16" s="0"/>
      <c r="JOZ16" s="0"/>
      <c r="JPA16" s="0"/>
      <c r="JPB16" s="0"/>
      <c r="JPC16" s="0"/>
      <c r="JPD16" s="0"/>
      <c r="JPE16" s="0"/>
      <c r="JPF16" s="0"/>
      <c r="JPG16" s="0"/>
      <c r="JPH16" s="0"/>
      <c r="JPI16" s="0"/>
      <c r="JPJ16" s="0"/>
      <c r="JPK16" s="0"/>
      <c r="JPL16" s="0"/>
      <c r="JPM16" s="0"/>
      <c r="JPN16" s="0"/>
      <c r="JPO16" s="0"/>
      <c r="JPP16" s="0"/>
      <c r="JPQ16" s="0"/>
      <c r="JPR16" s="0"/>
      <c r="JPS16" s="0"/>
      <c r="JPT16" s="0"/>
      <c r="JPU16" s="0"/>
      <c r="JPV16" s="0"/>
      <c r="JPW16" s="0"/>
      <c r="JPX16" s="0"/>
      <c r="JPY16" s="0"/>
      <c r="JPZ16" s="0"/>
      <c r="JQA16" s="0"/>
      <c r="JQB16" s="0"/>
      <c r="JQC16" s="0"/>
      <c r="JQD16" s="0"/>
      <c r="JQE16" s="0"/>
      <c r="JQF16" s="0"/>
      <c r="JQG16" s="0"/>
      <c r="JQH16" s="0"/>
      <c r="JQI16" s="0"/>
      <c r="JQJ16" s="0"/>
      <c r="JQK16" s="0"/>
      <c r="JQL16" s="0"/>
      <c r="JQM16" s="0"/>
      <c r="JQN16" s="0"/>
      <c r="JQO16" s="0"/>
      <c r="JQP16" s="0"/>
      <c r="JQQ16" s="0"/>
      <c r="JQR16" s="0"/>
      <c r="JQS16" s="0"/>
      <c r="JQT16" s="0"/>
      <c r="JQU16" s="0"/>
      <c r="JQV16" s="0"/>
      <c r="JQW16" s="0"/>
      <c r="JQX16" s="0"/>
      <c r="JQY16" s="0"/>
      <c r="JQZ16" s="0"/>
      <c r="JRA16" s="0"/>
      <c r="JRB16" s="0"/>
      <c r="JRC16" s="0"/>
      <c r="JRD16" s="0"/>
      <c r="JRE16" s="0"/>
      <c r="JRF16" s="0"/>
      <c r="JRG16" s="0"/>
      <c r="JRH16" s="0"/>
      <c r="JRI16" s="0"/>
      <c r="JRJ16" s="0"/>
      <c r="JRK16" s="0"/>
      <c r="JRL16" s="0"/>
      <c r="JRM16" s="0"/>
      <c r="JRN16" s="0"/>
      <c r="JRO16" s="0"/>
      <c r="JRP16" s="0"/>
      <c r="JRQ16" s="0"/>
      <c r="JRR16" s="0"/>
      <c r="JRS16" s="0"/>
      <c r="JRT16" s="0"/>
      <c r="JRU16" s="0"/>
      <c r="JRV16" s="0"/>
      <c r="JRW16" s="0"/>
      <c r="JRX16" s="0"/>
      <c r="JRY16" s="0"/>
      <c r="JRZ16" s="0"/>
      <c r="JSA16" s="0"/>
      <c r="JSB16" s="0"/>
      <c r="JSC16" s="0"/>
      <c r="JSD16" s="0"/>
      <c r="JSE16" s="0"/>
      <c r="JSF16" s="0"/>
      <c r="JSG16" s="0"/>
      <c r="JSH16" s="0"/>
      <c r="JSI16" s="0"/>
      <c r="JSJ16" s="0"/>
      <c r="JSK16" s="0"/>
      <c r="JSL16" s="0"/>
      <c r="JSM16" s="0"/>
      <c r="JSN16" s="0"/>
      <c r="JSO16" s="0"/>
      <c r="JSP16" s="0"/>
      <c r="JSQ16" s="0"/>
      <c r="JSR16" s="0"/>
      <c r="JSS16" s="0"/>
      <c r="JST16" s="0"/>
      <c r="JSU16" s="0"/>
      <c r="JSV16" s="0"/>
      <c r="JSW16" s="0"/>
      <c r="JSX16" s="0"/>
      <c r="JSY16" s="0"/>
      <c r="JSZ16" s="0"/>
      <c r="JTA16" s="0"/>
      <c r="JTB16" s="0"/>
      <c r="JTC16" s="0"/>
      <c r="JTD16" s="0"/>
      <c r="JTE16" s="0"/>
      <c r="JTF16" s="0"/>
      <c r="JTG16" s="0"/>
      <c r="JTH16" s="0"/>
      <c r="JTI16" s="0"/>
      <c r="JTJ16" s="0"/>
      <c r="JTK16" s="0"/>
      <c r="JTL16" s="0"/>
      <c r="JTM16" s="0"/>
      <c r="JTN16" s="0"/>
      <c r="JTO16" s="0"/>
      <c r="JTP16" s="0"/>
      <c r="JTQ16" s="0"/>
      <c r="JTR16" s="0"/>
      <c r="JTS16" s="0"/>
      <c r="JTT16" s="0"/>
      <c r="JTU16" s="0"/>
      <c r="JTV16" s="0"/>
      <c r="JTW16" s="0"/>
      <c r="JTX16" s="0"/>
      <c r="JTY16" s="0"/>
      <c r="JTZ16" s="0"/>
      <c r="JUA16" s="0"/>
      <c r="JUB16" s="0"/>
      <c r="JUC16" s="0"/>
      <c r="JUD16" s="0"/>
      <c r="JUE16" s="0"/>
      <c r="JUF16" s="0"/>
      <c r="JUG16" s="0"/>
      <c r="JUH16" s="0"/>
      <c r="JUI16" s="0"/>
      <c r="JUJ16" s="0"/>
      <c r="JUK16" s="0"/>
      <c r="JUL16" s="0"/>
      <c r="JUM16" s="0"/>
      <c r="JUN16" s="0"/>
      <c r="JUO16" s="0"/>
      <c r="JUP16" s="0"/>
      <c r="JUQ16" s="0"/>
      <c r="JUR16" s="0"/>
      <c r="JUS16" s="0"/>
      <c r="JUT16" s="0"/>
      <c r="JUU16" s="0"/>
      <c r="JUV16" s="0"/>
      <c r="JUW16" s="0"/>
      <c r="JUX16" s="0"/>
      <c r="JUY16" s="0"/>
      <c r="JUZ16" s="0"/>
      <c r="JVA16" s="0"/>
      <c r="JVB16" s="0"/>
      <c r="JVC16" s="0"/>
      <c r="JVD16" s="0"/>
      <c r="JVE16" s="0"/>
      <c r="JVF16" s="0"/>
      <c r="JVG16" s="0"/>
      <c r="JVH16" s="0"/>
      <c r="JVI16" s="0"/>
      <c r="JVJ16" s="0"/>
      <c r="JVK16" s="0"/>
      <c r="JVL16" s="0"/>
      <c r="JVM16" s="0"/>
      <c r="JVN16" s="0"/>
      <c r="JVO16" s="0"/>
      <c r="JVP16" s="0"/>
      <c r="JVQ16" s="0"/>
      <c r="JVR16" s="0"/>
      <c r="JVS16" s="0"/>
      <c r="JVT16" s="0"/>
      <c r="JVU16" s="0"/>
      <c r="JVV16" s="0"/>
      <c r="JVW16" s="0"/>
      <c r="JVX16" s="0"/>
      <c r="JVY16" s="0"/>
      <c r="JVZ16" s="0"/>
      <c r="JWA16" s="0"/>
      <c r="JWB16" s="0"/>
      <c r="JWC16" s="0"/>
      <c r="JWD16" s="0"/>
      <c r="JWE16" s="0"/>
      <c r="JWF16" s="0"/>
      <c r="JWG16" s="0"/>
      <c r="JWH16" s="0"/>
      <c r="JWI16" s="0"/>
      <c r="JWJ16" s="0"/>
      <c r="JWK16" s="0"/>
      <c r="JWL16" s="0"/>
      <c r="JWM16" s="0"/>
      <c r="JWN16" s="0"/>
      <c r="JWO16" s="0"/>
      <c r="JWP16" s="0"/>
      <c r="JWQ16" s="0"/>
      <c r="JWR16" s="0"/>
      <c r="JWS16" s="0"/>
      <c r="JWT16" s="0"/>
      <c r="JWU16" s="0"/>
      <c r="JWV16" s="0"/>
      <c r="JWW16" s="0"/>
      <c r="JWX16" s="0"/>
      <c r="JWY16" s="0"/>
      <c r="JWZ16" s="0"/>
      <c r="JXA16" s="0"/>
      <c r="JXB16" s="0"/>
      <c r="JXC16" s="0"/>
      <c r="JXD16" s="0"/>
      <c r="JXE16" s="0"/>
      <c r="JXF16" s="0"/>
      <c r="JXG16" s="0"/>
      <c r="JXH16" s="0"/>
      <c r="JXI16" s="0"/>
      <c r="JXJ16" s="0"/>
      <c r="JXK16" s="0"/>
      <c r="JXL16" s="0"/>
      <c r="JXM16" s="0"/>
      <c r="JXN16" s="0"/>
      <c r="JXO16" s="0"/>
      <c r="JXP16" s="0"/>
      <c r="JXQ16" s="0"/>
      <c r="JXR16" s="0"/>
      <c r="JXS16" s="0"/>
      <c r="JXT16" s="0"/>
      <c r="JXU16" s="0"/>
      <c r="JXV16" s="0"/>
      <c r="JXW16" s="0"/>
      <c r="JXX16" s="0"/>
      <c r="JXY16" s="0"/>
      <c r="JXZ16" s="0"/>
      <c r="JYA16" s="0"/>
      <c r="JYB16" s="0"/>
      <c r="JYC16" s="0"/>
      <c r="JYD16" s="0"/>
      <c r="JYE16" s="0"/>
      <c r="JYF16" s="0"/>
      <c r="JYG16" s="0"/>
      <c r="JYH16" s="0"/>
      <c r="JYI16" s="0"/>
      <c r="JYJ16" s="0"/>
      <c r="JYK16" s="0"/>
      <c r="JYL16" s="0"/>
      <c r="JYM16" s="0"/>
      <c r="JYN16" s="0"/>
      <c r="JYO16" s="0"/>
      <c r="JYP16" s="0"/>
      <c r="JYQ16" s="0"/>
      <c r="JYR16" s="0"/>
      <c r="JYS16" s="0"/>
      <c r="JYT16" s="0"/>
      <c r="JYU16" s="0"/>
      <c r="JYV16" s="0"/>
      <c r="JYW16" s="0"/>
      <c r="JYX16" s="0"/>
      <c r="JYY16" s="0"/>
      <c r="JYZ16" s="0"/>
      <c r="JZA16" s="0"/>
      <c r="JZB16" s="0"/>
      <c r="JZC16" s="0"/>
      <c r="JZD16" s="0"/>
      <c r="JZE16" s="0"/>
      <c r="JZF16" s="0"/>
      <c r="JZG16" s="0"/>
      <c r="JZH16" s="0"/>
      <c r="JZI16" s="0"/>
      <c r="JZJ16" s="0"/>
      <c r="JZK16" s="0"/>
      <c r="JZL16" s="0"/>
      <c r="JZM16" s="0"/>
      <c r="JZN16" s="0"/>
      <c r="JZO16" s="0"/>
      <c r="JZP16" s="0"/>
      <c r="JZQ16" s="0"/>
      <c r="JZR16" s="0"/>
      <c r="JZS16" s="0"/>
      <c r="JZT16" s="0"/>
      <c r="JZU16" s="0"/>
      <c r="JZV16" s="0"/>
      <c r="JZW16" s="0"/>
      <c r="JZX16" s="0"/>
      <c r="JZY16" s="0"/>
      <c r="JZZ16" s="0"/>
      <c r="KAA16" s="0"/>
      <c r="KAB16" s="0"/>
      <c r="KAC16" s="0"/>
      <c r="KAD16" s="0"/>
      <c r="KAE16" s="0"/>
      <c r="KAF16" s="0"/>
      <c r="KAG16" s="0"/>
      <c r="KAH16" s="0"/>
      <c r="KAI16" s="0"/>
      <c r="KAJ16" s="0"/>
      <c r="KAK16" s="0"/>
      <c r="KAL16" s="0"/>
      <c r="KAM16" s="0"/>
      <c r="KAN16" s="0"/>
      <c r="KAO16" s="0"/>
      <c r="KAP16" s="0"/>
      <c r="KAQ16" s="0"/>
      <c r="KAR16" s="0"/>
      <c r="KAS16" s="0"/>
      <c r="KAT16" s="0"/>
      <c r="KAU16" s="0"/>
      <c r="KAV16" s="0"/>
      <c r="KAW16" s="0"/>
      <c r="KAX16" s="0"/>
      <c r="KAY16" s="0"/>
      <c r="KAZ16" s="0"/>
      <c r="KBA16" s="0"/>
      <c r="KBB16" s="0"/>
      <c r="KBC16" s="0"/>
      <c r="KBD16" s="0"/>
      <c r="KBE16" s="0"/>
      <c r="KBF16" s="0"/>
      <c r="KBG16" s="0"/>
      <c r="KBH16" s="0"/>
      <c r="KBI16" s="0"/>
      <c r="KBJ16" s="0"/>
      <c r="KBK16" s="0"/>
      <c r="KBL16" s="0"/>
      <c r="KBM16" s="0"/>
      <c r="KBN16" s="0"/>
      <c r="KBO16" s="0"/>
      <c r="KBP16" s="0"/>
      <c r="KBQ16" s="0"/>
      <c r="KBR16" s="0"/>
      <c r="KBS16" s="0"/>
      <c r="KBT16" s="0"/>
      <c r="KBU16" s="0"/>
      <c r="KBV16" s="0"/>
      <c r="KBW16" s="0"/>
      <c r="KBX16" s="0"/>
      <c r="KBY16" s="0"/>
      <c r="KBZ16" s="0"/>
      <c r="KCA16" s="0"/>
      <c r="KCB16" s="0"/>
      <c r="KCC16" s="0"/>
      <c r="KCD16" s="0"/>
      <c r="KCE16" s="0"/>
      <c r="KCF16" s="0"/>
      <c r="KCG16" s="0"/>
      <c r="KCH16" s="0"/>
      <c r="KCI16" s="0"/>
      <c r="KCJ16" s="0"/>
      <c r="KCK16" s="0"/>
      <c r="KCL16" s="0"/>
      <c r="KCM16" s="0"/>
      <c r="KCN16" s="0"/>
      <c r="KCO16" s="0"/>
      <c r="KCP16" s="0"/>
      <c r="KCQ16" s="0"/>
      <c r="KCR16" s="0"/>
      <c r="KCS16" s="0"/>
      <c r="KCT16" s="0"/>
      <c r="KCU16" s="0"/>
      <c r="KCV16" s="0"/>
      <c r="KCW16" s="0"/>
      <c r="KCX16" s="0"/>
      <c r="KCY16" s="0"/>
      <c r="KCZ16" s="0"/>
      <c r="KDA16" s="0"/>
      <c r="KDB16" s="0"/>
      <c r="KDC16" s="0"/>
      <c r="KDD16" s="0"/>
      <c r="KDE16" s="0"/>
      <c r="KDF16" s="0"/>
      <c r="KDG16" s="0"/>
      <c r="KDH16" s="0"/>
      <c r="KDI16" s="0"/>
      <c r="KDJ16" s="0"/>
      <c r="KDK16" s="0"/>
      <c r="KDL16" s="0"/>
      <c r="KDM16" s="0"/>
      <c r="KDN16" s="0"/>
      <c r="KDO16" s="0"/>
      <c r="KDP16" s="0"/>
      <c r="KDQ16" s="0"/>
      <c r="KDR16" s="0"/>
      <c r="KDS16" s="0"/>
      <c r="KDT16" s="0"/>
      <c r="KDU16" s="0"/>
      <c r="KDV16" s="0"/>
      <c r="KDW16" s="0"/>
      <c r="KDX16" s="0"/>
      <c r="KDY16" s="0"/>
      <c r="KDZ16" s="0"/>
      <c r="KEA16" s="0"/>
      <c r="KEB16" s="0"/>
      <c r="KEC16" s="0"/>
      <c r="KED16" s="0"/>
      <c r="KEE16" s="0"/>
      <c r="KEF16" s="0"/>
      <c r="KEG16" s="0"/>
      <c r="KEH16" s="0"/>
      <c r="KEI16" s="0"/>
      <c r="KEJ16" s="0"/>
      <c r="KEK16" s="0"/>
      <c r="KEL16" s="0"/>
      <c r="KEM16" s="0"/>
      <c r="KEN16" s="0"/>
      <c r="KEO16" s="0"/>
      <c r="KEP16" s="0"/>
      <c r="KEQ16" s="0"/>
      <c r="KER16" s="0"/>
      <c r="KES16" s="0"/>
      <c r="KET16" s="0"/>
      <c r="KEU16" s="0"/>
      <c r="KEV16" s="0"/>
      <c r="KEW16" s="0"/>
      <c r="KEX16" s="0"/>
      <c r="KEY16" s="0"/>
      <c r="KEZ16" s="0"/>
      <c r="KFA16" s="0"/>
      <c r="KFB16" s="0"/>
      <c r="KFC16" s="0"/>
      <c r="KFD16" s="0"/>
      <c r="KFE16" s="0"/>
      <c r="KFF16" s="0"/>
      <c r="KFG16" s="0"/>
      <c r="KFH16" s="0"/>
      <c r="KFI16" s="0"/>
      <c r="KFJ16" s="0"/>
      <c r="KFK16" s="0"/>
      <c r="KFL16" s="0"/>
      <c r="KFM16" s="0"/>
      <c r="KFN16" s="0"/>
      <c r="KFO16" s="0"/>
      <c r="KFP16" s="0"/>
      <c r="KFQ16" s="0"/>
      <c r="KFR16" s="0"/>
      <c r="KFS16" s="0"/>
      <c r="KFT16" s="0"/>
      <c r="KFU16" s="0"/>
      <c r="KFV16" s="0"/>
      <c r="KFW16" s="0"/>
      <c r="KFX16" s="0"/>
      <c r="KFY16" s="0"/>
      <c r="KFZ16" s="0"/>
      <c r="KGA16" s="0"/>
      <c r="KGB16" s="0"/>
      <c r="KGC16" s="0"/>
      <c r="KGD16" s="0"/>
      <c r="KGE16" s="0"/>
      <c r="KGF16" s="0"/>
      <c r="KGG16" s="0"/>
      <c r="KGH16" s="0"/>
      <c r="KGI16" s="0"/>
      <c r="KGJ16" s="0"/>
      <c r="KGK16" s="0"/>
      <c r="KGL16" s="0"/>
      <c r="KGM16" s="0"/>
      <c r="KGN16" s="0"/>
      <c r="KGO16" s="0"/>
      <c r="KGP16" s="0"/>
      <c r="KGQ16" s="0"/>
      <c r="KGR16" s="0"/>
      <c r="KGS16" s="0"/>
      <c r="KGT16" s="0"/>
      <c r="KGU16" s="0"/>
      <c r="KGV16" s="0"/>
      <c r="KGW16" s="0"/>
      <c r="KGX16" s="0"/>
      <c r="KGY16" s="0"/>
      <c r="KGZ16" s="0"/>
      <c r="KHA16" s="0"/>
      <c r="KHB16" s="0"/>
      <c r="KHC16" s="0"/>
      <c r="KHD16" s="0"/>
      <c r="KHE16" s="0"/>
      <c r="KHF16" s="0"/>
      <c r="KHG16" s="0"/>
      <c r="KHH16" s="0"/>
      <c r="KHI16" s="0"/>
      <c r="KHJ16" s="0"/>
      <c r="KHK16" s="0"/>
      <c r="KHL16" s="0"/>
      <c r="KHM16" s="0"/>
      <c r="KHN16" s="0"/>
      <c r="KHO16" s="0"/>
      <c r="KHP16" s="0"/>
      <c r="KHQ16" s="0"/>
      <c r="KHR16" s="0"/>
      <c r="KHS16" s="0"/>
      <c r="KHT16" s="0"/>
      <c r="KHU16" s="0"/>
      <c r="KHV16" s="0"/>
      <c r="KHW16" s="0"/>
      <c r="KHX16" s="0"/>
      <c r="KHY16" s="0"/>
      <c r="KHZ16" s="0"/>
      <c r="KIA16" s="0"/>
      <c r="KIB16" s="0"/>
      <c r="KIC16" s="0"/>
      <c r="KID16" s="0"/>
      <c r="KIE16" s="0"/>
      <c r="KIF16" s="0"/>
      <c r="KIG16" s="0"/>
      <c r="KIH16" s="0"/>
      <c r="KII16" s="0"/>
      <c r="KIJ16" s="0"/>
      <c r="KIK16" s="0"/>
      <c r="KIL16" s="0"/>
      <c r="KIM16" s="0"/>
      <c r="KIN16" s="0"/>
      <c r="KIO16" s="0"/>
      <c r="KIP16" s="0"/>
      <c r="KIQ16" s="0"/>
      <c r="KIR16" s="0"/>
      <c r="KIS16" s="0"/>
      <c r="KIT16" s="0"/>
      <c r="KIU16" s="0"/>
      <c r="KIV16" s="0"/>
      <c r="KIW16" s="0"/>
      <c r="KIX16" s="0"/>
      <c r="KIY16" s="0"/>
      <c r="KIZ16" s="0"/>
      <c r="KJA16" s="0"/>
      <c r="KJB16" s="0"/>
      <c r="KJC16" s="0"/>
      <c r="KJD16" s="0"/>
      <c r="KJE16" s="0"/>
      <c r="KJF16" s="0"/>
      <c r="KJG16" s="0"/>
      <c r="KJH16" s="0"/>
      <c r="KJI16" s="0"/>
      <c r="KJJ16" s="0"/>
      <c r="KJK16" s="0"/>
      <c r="KJL16" s="0"/>
      <c r="KJM16" s="0"/>
      <c r="KJN16" s="0"/>
      <c r="KJO16" s="0"/>
      <c r="KJP16" s="0"/>
      <c r="KJQ16" s="0"/>
      <c r="KJR16" s="0"/>
      <c r="KJS16" s="0"/>
      <c r="KJT16" s="0"/>
      <c r="KJU16" s="0"/>
      <c r="KJV16" s="0"/>
      <c r="KJW16" s="0"/>
      <c r="KJX16" s="0"/>
      <c r="KJY16" s="0"/>
      <c r="KJZ16" s="0"/>
      <c r="KKA16" s="0"/>
      <c r="KKB16" s="0"/>
      <c r="KKC16" s="0"/>
      <c r="KKD16" s="0"/>
      <c r="KKE16" s="0"/>
      <c r="KKF16" s="0"/>
      <c r="KKG16" s="0"/>
      <c r="KKH16" s="0"/>
      <c r="KKI16" s="0"/>
      <c r="KKJ16" s="0"/>
      <c r="KKK16" s="0"/>
      <c r="KKL16" s="0"/>
      <c r="KKM16" s="0"/>
      <c r="KKN16" s="0"/>
      <c r="KKO16" s="0"/>
      <c r="KKP16" s="0"/>
      <c r="KKQ16" s="0"/>
      <c r="KKR16" s="0"/>
      <c r="KKS16" s="0"/>
      <c r="KKT16" s="0"/>
      <c r="KKU16" s="0"/>
      <c r="KKV16" s="0"/>
      <c r="KKW16" s="0"/>
      <c r="KKX16" s="0"/>
      <c r="KKY16" s="0"/>
      <c r="KKZ16" s="0"/>
      <c r="KLA16" s="0"/>
      <c r="KLB16" s="0"/>
      <c r="KLC16" s="0"/>
      <c r="KLD16" s="0"/>
      <c r="KLE16" s="0"/>
      <c r="KLF16" s="0"/>
      <c r="KLG16" s="0"/>
      <c r="KLH16" s="0"/>
      <c r="KLI16" s="0"/>
      <c r="KLJ16" s="0"/>
      <c r="KLK16" s="0"/>
      <c r="KLL16" s="0"/>
      <c r="KLM16" s="0"/>
      <c r="KLN16" s="0"/>
      <c r="KLO16" s="0"/>
      <c r="KLP16" s="0"/>
      <c r="KLQ16" s="0"/>
      <c r="KLR16" s="0"/>
      <c r="KLS16" s="0"/>
      <c r="KLT16" s="0"/>
      <c r="KLU16" s="0"/>
      <c r="KLV16" s="0"/>
      <c r="KLW16" s="0"/>
      <c r="KLX16" s="0"/>
      <c r="KLY16" s="0"/>
      <c r="KLZ16" s="0"/>
      <c r="KMA16" s="0"/>
      <c r="KMB16" s="0"/>
      <c r="KMC16" s="0"/>
      <c r="KMD16" s="0"/>
      <c r="KME16" s="0"/>
      <c r="KMF16" s="0"/>
      <c r="KMG16" s="0"/>
      <c r="KMH16" s="0"/>
      <c r="KMI16" s="0"/>
      <c r="KMJ16" s="0"/>
      <c r="KMK16" s="0"/>
      <c r="KML16" s="0"/>
      <c r="KMM16" s="0"/>
      <c r="KMN16" s="0"/>
      <c r="KMO16" s="0"/>
      <c r="KMP16" s="0"/>
      <c r="KMQ16" s="0"/>
      <c r="KMR16" s="0"/>
      <c r="KMS16" s="0"/>
      <c r="KMT16" s="0"/>
      <c r="KMU16" s="0"/>
      <c r="KMV16" s="0"/>
      <c r="KMW16" s="0"/>
      <c r="KMX16" s="0"/>
      <c r="KMY16" s="0"/>
      <c r="KMZ16" s="0"/>
      <c r="KNA16" s="0"/>
      <c r="KNB16" s="0"/>
      <c r="KNC16" s="0"/>
      <c r="KND16" s="0"/>
      <c r="KNE16" s="0"/>
      <c r="KNF16" s="0"/>
      <c r="KNG16" s="0"/>
      <c r="KNH16" s="0"/>
      <c r="KNI16" s="0"/>
      <c r="KNJ16" s="0"/>
      <c r="KNK16" s="0"/>
      <c r="KNL16" s="0"/>
      <c r="KNM16" s="0"/>
      <c r="KNN16" s="0"/>
      <c r="KNO16" s="0"/>
      <c r="KNP16" s="0"/>
      <c r="KNQ16" s="0"/>
      <c r="KNR16" s="0"/>
      <c r="KNS16" s="0"/>
      <c r="KNT16" s="0"/>
      <c r="KNU16" s="0"/>
      <c r="KNV16" s="0"/>
      <c r="KNW16" s="0"/>
      <c r="KNX16" s="0"/>
      <c r="KNY16" s="0"/>
      <c r="KNZ16" s="0"/>
      <c r="KOA16" s="0"/>
      <c r="KOB16" s="0"/>
      <c r="KOC16" s="0"/>
      <c r="KOD16" s="0"/>
      <c r="KOE16" s="0"/>
      <c r="KOF16" s="0"/>
      <c r="KOG16" s="0"/>
      <c r="KOH16" s="0"/>
      <c r="KOI16" s="0"/>
      <c r="KOJ16" s="0"/>
      <c r="KOK16" s="0"/>
      <c r="KOL16" s="0"/>
      <c r="KOM16" s="0"/>
      <c r="KON16" s="0"/>
      <c r="KOO16" s="0"/>
      <c r="KOP16" s="0"/>
      <c r="KOQ16" s="0"/>
      <c r="KOR16" s="0"/>
      <c r="KOS16" s="0"/>
      <c r="KOT16" s="0"/>
      <c r="KOU16" s="0"/>
      <c r="KOV16" s="0"/>
      <c r="KOW16" s="0"/>
      <c r="KOX16" s="0"/>
      <c r="KOY16" s="0"/>
      <c r="KOZ16" s="0"/>
      <c r="KPA16" s="0"/>
      <c r="KPB16" s="0"/>
      <c r="KPC16" s="0"/>
      <c r="KPD16" s="0"/>
      <c r="KPE16" s="0"/>
      <c r="KPF16" s="0"/>
      <c r="KPG16" s="0"/>
      <c r="KPH16" s="0"/>
      <c r="KPI16" s="0"/>
      <c r="KPJ16" s="0"/>
      <c r="KPK16" s="0"/>
      <c r="KPL16" s="0"/>
      <c r="KPM16" s="0"/>
      <c r="KPN16" s="0"/>
      <c r="KPO16" s="0"/>
      <c r="KPP16" s="0"/>
      <c r="KPQ16" s="0"/>
      <c r="KPR16" s="0"/>
      <c r="KPS16" s="0"/>
      <c r="KPT16" s="0"/>
      <c r="KPU16" s="0"/>
      <c r="KPV16" s="0"/>
      <c r="KPW16" s="0"/>
      <c r="KPX16" s="0"/>
      <c r="KPY16" s="0"/>
      <c r="KPZ16" s="0"/>
      <c r="KQA16" s="0"/>
      <c r="KQB16" s="0"/>
      <c r="KQC16" s="0"/>
      <c r="KQD16" s="0"/>
      <c r="KQE16" s="0"/>
      <c r="KQF16" s="0"/>
      <c r="KQG16" s="0"/>
      <c r="KQH16" s="0"/>
      <c r="KQI16" s="0"/>
      <c r="KQJ16" s="0"/>
      <c r="KQK16" s="0"/>
      <c r="KQL16" s="0"/>
      <c r="KQM16" s="0"/>
      <c r="KQN16" s="0"/>
      <c r="KQO16" s="0"/>
      <c r="KQP16" s="0"/>
      <c r="KQQ16" s="0"/>
      <c r="KQR16" s="0"/>
      <c r="KQS16" s="0"/>
      <c r="KQT16" s="0"/>
      <c r="KQU16" s="0"/>
      <c r="KQV16" s="0"/>
      <c r="KQW16" s="0"/>
      <c r="KQX16" s="0"/>
      <c r="KQY16" s="0"/>
      <c r="KQZ16" s="0"/>
      <c r="KRA16" s="0"/>
      <c r="KRB16" s="0"/>
      <c r="KRC16" s="0"/>
      <c r="KRD16" s="0"/>
      <c r="KRE16" s="0"/>
      <c r="KRF16" s="0"/>
      <c r="KRG16" s="0"/>
      <c r="KRH16" s="0"/>
      <c r="KRI16" s="0"/>
      <c r="KRJ16" s="0"/>
      <c r="KRK16" s="0"/>
      <c r="KRL16" s="0"/>
      <c r="KRM16" s="0"/>
      <c r="KRN16" s="0"/>
      <c r="KRO16" s="0"/>
      <c r="KRP16" s="0"/>
      <c r="KRQ16" s="0"/>
      <c r="KRR16" s="0"/>
      <c r="KRS16" s="0"/>
      <c r="KRT16" s="0"/>
      <c r="KRU16" s="0"/>
      <c r="KRV16" s="0"/>
      <c r="KRW16" s="0"/>
      <c r="KRX16" s="0"/>
      <c r="KRY16" s="0"/>
      <c r="KRZ16" s="0"/>
      <c r="KSA16" s="0"/>
      <c r="KSB16" s="0"/>
      <c r="KSC16" s="0"/>
      <c r="KSD16" s="0"/>
      <c r="KSE16" s="0"/>
      <c r="KSF16" s="0"/>
      <c r="KSG16" s="0"/>
      <c r="KSH16" s="0"/>
      <c r="KSI16" s="0"/>
      <c r="KSJ16" s="0"/>
      <c r="KSK16" s="0"/>
      <c r="KSL16" s="0"/>
      <c r="KSM16" s="0"/>
      <c r="KSN16" s="0"/>
      <c r="KSO16" s="0"/>
      <c r="KSP16" s="0"/>
      <c r="KSQ16" s="0"/>
      <c r="KSR16" s="0"/>
      <c r="KSS16" s="0"/>
      <c r="KST16" s="0"/>
      <c r="KSU16" s="0"/>
      <c r="KSV16" s="0"/>
      <c r="KSW16" s="0"/>
      <c r="KSX16" s="0"/>
      <c r="KSY16" s="0"/>
      <c r="KSZ16" s="0"/>
      <c r="KTA16" s="0"/>
      <c r="KTB16" s="0"/>
      <c r="KTC16" s="0"/>
      <c r="KTD16" s="0"/>
      <c r="KTE16" s="0"/>
      <c r="KTF16" s="0"/>
      <c r="KTG16" s="0"/>
      <c r="KTH16" s="0"/>
      <c r="KTI16" s="0"/>
      <c r="KTJ16" s="0"/>
      <c r="KTK16" s="0"/>
      <c r="KTL16" s="0"/>
      <c r="KTM16" s="0"/>
      <c r="KTN16" s="0"/>
      <c r="KTO16" s="0"/>
      <c r="KTP16" s="0"/>
      <c r="KTQ16" s="0"/>
      <c r="KTR16" s="0"/>
      <c r="KTS16" s="0"/>
      <c r="KTT16" s="0"/>
      <c r="KTU16" s="0"/>
      <c r="KTV16" s="0"/>
      <c r="KTW16" s="0"/>
      <c r="KTX16" s="0"/>
      <c r="KTY16" s="0"/>
      <c r="KTZ16" s="0"/>
      <c r="KUA16" s="0"/>
      <c r="KUB16" s="0"/>
      <c r="KUC16" s="0"/>
      <c r="KUD16" s="0"/>
      <c r="KUE16" s="0"/>
      <c r="KUF16" s="0"/>
      <c r="KUG16" s="0"/>
      <c r="KUH16" s="0"/>
      <c r="KUI16" s="0"/>
      <c r="KUJ16" s="0"/>
      <c r="KUK16" s="0"/>
      <c r="KUL16" s="0"/>
      <c r="KUM16" s="0"/>
      <c r="KUN16" s="0"/>
      <c r="KUO16" s="0"/>
      <c r="KUP16" s="0"/>
      <c r="KUQ16" s="0"/>
      <c r="KUR16" s="0"/>
      <c r="KUS16" s="0"/>
      <c r="KUT16" s="0"/>
      <c r="KUU16" s="0"/>
      <c r="KUV16" s="0"/>
      <c r="KUW16" s="0"/>
      <c r="KUX16" s="0"/>
      <c r="KUY16" s="0"/>
      <c r="KUZ16" s="0"/>
      <c r="KVA16" s="0"/>
      <c r="KVB16" s="0"/>
      <c r="KVC16" s="0"/>
      <c r="KVD16" s="0"/>
      <c r="KVE16" s="0"/>
      <c r="KVF16" s="0"/>
      <c r="KVG16" s="0"/>
      <c r="KVH16" s="0"/>
      <c r="KVI16" s="0"/>
      <c r="KVJ16" s="0"/>
      <c r="KVK16" s="0"/>
      <c r="KVL16" s="0"/>
      <c r="KVM16" s="0"/>
      <c r="KVN16" s="0"/>
      <c r="KVO16" s="0"/>
      <c r="KVP16" s="0"/>
      <c r="KVQ16" s="0"/>
      <c r="KVR16" s="0"/>
      <c r="KVS16" s="0"/>
      <c r="KVT16" s="0"/>
      <c r="KVU16" s="0"/>
      <c r="KVV16" s="0"/>
      <c r="KVW16" s="0"/>
      <c r="KVX16" s="0"/>
      <c r="KVY16" s="0"/>
      <c r="KVZ16" s="0"/>
      <c r="KWA16" s="0"/>
      <c r="KWB16" s="0"/>
      <c r="KWC16" s="0"/>
      <c r="KWD16" s="0"/>
      <c r="KWE16" s="0"/>
      <c r="KWF16" s="0"/>
      <c r="KWG16" s="0"/>
      <c r="KWH16" s="0"/>
      <c r="KWI16" s="0"/>
      <c r="KWJ16" s="0"/>
      <c r="KWK16" s="0"/>
      <c r="KWL16" s="0"/>
      <c r="KWM16" s="0"/>
      <c r="KWN16" s="0"/>
      <c r="KWO16" s="0"/>
      <c r="KWP16" s="0"/>
      <c r="KWQ16" s="0"/>
      <c r="KWR16" s="0"/>
      <c r="KWS16" s="0"/>
      <c r="KWT16" s="0"/>
      <c r="KWU16" s="0"/>
      <c r="KWV16" s="0"/>
      <c r="KWW16" s="0"/>
      <c r="KWX16" s="0"/>
      <c r="KWY16" s="0"/>
      <c r="KWZ16" s="0"/>
      <c r="KXA16" s="0"/>
      <c r="KXB16" s="0"/>
      <c r="KXC16" s="0"/>
      <c r="KXD16" s="0"/>
      <c r="KXE16" s="0"/>
      <c r="KXF16" s="0"/>
      <c r="KXG16" s="0"/>
      <c r="KXH16" s="0"/>
      <c r="KXI16" s="0"/>
      <c r="KXJ16" s="0"/>
      <c r="KXK16" s="0"/>
      <c r="KXL16" s="0"/>
      <c r="KXM16" s="0"/>
      <c r="KXN16" s="0"/>
      <c r="KXO16" s="0"/>
      <c r="KXP16" s="0"/>
      <c r="KXQ16" s="0"/>
      <c r="KXR16" s="0"/>
      <c r="KXS16" s="0"/>
      <c r="KXT16" s="0"/>
      <c r="KXU16" s="0"/>
      <c r="KXV16" s="0"/>
      <c r="KXW16" s="0"/>
      <c r="KXX16" s="0"/>
      <c r="KXY16" s="0"/>
      <c r="KXZ16" s="0"/>
      <c r="KYA16" s="0"/>
      <c r="KYB16" s="0"/>
      <c r="KYC16" s="0"/>
      <c r="KYD16" s="0"/>
      <c r="KYE16" s="0"/>
      <c r="KYF16" s="0"/>
      <c r="KYG16" s="0"/>
      <c r="KYH16" s="0"/>
      <c r="KYI16" s="0"/>
      <c r="KYJ16" s="0"/>
      <c r="KYK16" s="0"/>
      <c r="KYL16" s="0"/>
      <c r="KYM16" s="0"/>
      <c r="KYN16" s="0"/>
      <c r="KYO16" s="0"/>
      <c r="KYP16" s="0"/>
      <c r="KYQ16" s="0"/>
      <c r="KYR16" s="0"/>
      <c r="KYS16" s="0"/>
      <c r="KYT16" s="0"/>
      <c r="KYU16" s="0"/>
      <c r="KYV16" s="0"/>
      <c r="KYW16" s="0"/>
      <c r="KYX16" s="0"/>
      <c r="KYY16" s="0"/>
      <c r="KYZ16" s="0"/>
      <c r="KZA16" s="0"/>
      <c r="KZB16" s="0"/>
      <c r="KZC16" s="0"/>
      <c r="KZD16" s="0"/>
      <c r="KZE16" s="0"/>
      <c r="KZF16" s="0"/>
      <c r="KZG16" s="0"/>
      <c r="KZH16" s="0"/>
      <c r="KZI16" s="0"/>
      <c r="KZJ16" s="0"/>
      <c r="KZK16" s="0"/>
      <c r="KZL16" s="0"/>
      <c r="KZM16" s="0"/>
      <c r="KZN16" s="0"/>
      <c r="KZO16" s="0"/>
      <c r="KZP16" s="0"/>
      <c r="KZQ16" s="0"/>
      <c r="KZR16" s="0"/>
      <c r="KZS16" s="0"/>
      <c r="KZT16" s="0"/>
      <c r="KZU16" s="0"/>
      <c r="KZV16" s="0"/>
      <c r="KZW16" s="0"/>
      <c r="KZX16" s="0"/>
      <c r="KZY16" s="0"/>
      <c r="KZZ16" s="0"/>
      <c r="LAA16" s="0"/>
      <c r="LAB16" s="0"/>
      <c r="LAC16" s="0"/>
      <c r="LAD16" s="0"/>
      <c r="LAE16" s="0"/>
      <c r="LAF16" s="0"/>
      <c r="LAG16" s="0"/>
      <c r="LAH16" s="0"/>
      <c r="LAI16" s="0"/>
      <c r="LAJ16" s="0"/>
      <c r="LAK16" s="0"/>
      <c r="LAL16" s="0"/>
      <c r="LAM16" s="0"/>
      <c r="LAN16" s="0"/>
      <c r="LAO16" s="0"/>
      <c r="LAP16" s="0"/>
      <c r="LAQ16" s="0"/>
      <c r="LAR16" s="0"/>
      <c r="LAS16" s="0"/>
      <c r="LAT16" s="0"/>
      <c r="LAU16" s="0"/>
      <c r="LAV16" s="0"/>
      <c r="LAW16" s="0"/>
      <c r="LAX16" s="0"/>
      <c r="LAY16" s="0"/>
      <c r="LAZ16" s="0"/>
      <c r="LBA16" s="0"/>
      <c r="LBB16" s="0"/>
      <c r="LBC16" s="0"/>
      <c r="LBD16" s="0"/>
      <c r="LBE16" s="0"/>
      <c r="LBF16" s="0"/>
      <c r="LBG16" s="0"/>
      <c r="LBH16" s="0"/>
      <c r="LBI16" s="0"/>
      <c r="LBJ16" s="0"/>
      <c r="LBK16" s="0"/>
      <c r="LBL16" s="0"/>
      <c r="LBM16" s="0"/>
      <c r="LBN16" s="0"/>
      <c r="LBO16" s="0"/>
      <c r="LBP16" s="0"/>
      <c r="LBQ16" s="0"/>
      <c r="LBR16" s="0"/>
      <c r="LBS16" s="0"/>
      <c r="LBT16" s="0"/>
      <c r="LBU16" s="0"/>
      <c r="LBV16" s="0"/>
      <c r="LBW16" s="0"/>
      <c r="LBX16" s="0"/>
      <c r="LBY16" s="0"/>
      <c r="LBZ16" s="0"/>
      <c r="LCA16" s="0"/>
      <c r="LCB16" s="0"/>
      <c r="LCC16" s="0"/>
      <c r="LCD16" s="0"/>
      <c r="LCE16" s="0"/>
      <c r="LCF16" s="0"/>
      <c r="LCG16" s="0"/>
      <c r="LCH16" s="0"/>
      <c r="LCI16" s="0"/>
      <c r="LCJ16" s="0"/>
      <c r="LCK16" s="0"/>
      <c r="LCL16" s="0"/>
      <c r="LCM16" s="0"/>
      <c r="LCN16" s="0"/>
      <c r="LCO16" s="0"/>
      <c r="LCP16" s="0"/>
      <c r="LCQ16" s="0"/>
      <c r="LCR16" s="0"/>
      <c r="LCS16" s="0"/>
      <c r="LCT16" s="0"/>
      <c r="LCU16" s="0"/>
      <c r="LCV16" s="0"/>
      <c r="LCW16" s="0"/>
      <c r="LCX16" s="0"/>
      <c r="LCY16" s="0"/>
      <c r="LCZ16" s="0"/>
      <c r="LDA16" s="0"/>
      <c r="LDB16" s="0"/>
      <c r="LDC16" s="0"/>
      <c r="LDD16" s="0"/>
      <c r="LDE16" s="0"/>
      <c r="LDF16" s="0"/>
      <c r="LDG16" s="0"/>
      <c r="LDH16" s="0"/>
      <c r="LDI16" s="0"/>
      <c r="LDJ16" s="0"/>
      <c r="LDK16" s="0"/>
      <c r="LDL16" s="0"/>
      <c r="LDM16" s="0"/>
      <c r="LDN16" s="0"/>
      <c r="LDO16" s="0"/>
      <c r="LDP16" s="0"/>
      <c r="LDQ16" s="0"/>
      <c r="LDR16" s="0"/>
      <c r="LDS16" s="0"/>
      <c r="LDT16" s="0"/>
      <c r="LDU16" s="0"/>
      <c r="LDV16" s="0"/>
      <c r="LDW16" s="0"/>
      <c r="LDX16" s="0"/>
      <c r="LDY16" s="0"/>
      <c r="LDZ16" s="0"/>
      <c r="LEA16" s="0"/>
      <c r="LEB16" s="0"/>
      <c r="LEC16" s="0"/>
      <c r="LED16" s="0"/>
      <c r="LEE16" s="0"/>
      <c r="LEF16" s="0"/>
      <c r="LEG16" s="0"/>
      <c r="LEH16" s="0"/>
      <c r="LEI16" s="0"/>
      <c r="LEJ16" s="0"/>
      <c r="LEK16" s="0"/>
      <c r="LEL16" s="0"/>
      <c r="LEM16" s="0"/>
      <c r="LEN16" s="0"/>
      <c r="LEO16" s="0"/>
      <c r="LEP16" s="0"/>
      <c r="LEQ16" s="0"/>
      <c r="LER16" s="0"/>
      <c r="LES16" s="0"/>
      <c r="LET16" s="0"/>
      <c r="LEU16" s="0"/>
      <c r="LEV16" s="0"/>
      <c r="LEW16" s="0"/>
      <c r="LEX16" s="0"/>
      <c r="LEY16" s="0"/>
      <c r="LEZ16" s="0"/>
      <c r="LFA16" s="0"/>
      <c r="LFB16" s="0"/>
      <c r="LFC16" s="0"/>
      <c r="LFD16" s="0"/>
      <c r="LFE16" s="0"/>
      <c r="LFF16" s="0"/>
      <c r="LFG16" s="0"/>
      <c r="LFH16" s="0"/>
      <c r="LFI16" s="0"/>
      <c r="LFJ16" s="0"/>
      <c r="LFK16" s="0"/>
      <c r="LFL16" s="0"/>
      <c r="LFM16" s="0"/>
      <c r="LFN16" s="0"/>
      <c r="LFO16" s="0"/>
      <c r="LFP16" s="0"/>
      <c r="LFQ16" s="0"/>
      <c r="LFR16" s="0"/>
      <c r="LFS16" s="0"/>
      <c r="LFT16" s="0"/>
      <c r="LFU16" s="0"/>
      <c r="LFV16" s="0"/>
      <c r="LFW16" s="0"/>
      <c r="LFX16" s="0"/>
      <c r="LFY16" s="0"/>
      <c r="LFZ16" s="0"/>
      <c r="LGA16" s="0"/>
      <c r="LGB16" s="0"/>
      <c r="LGC16" s="0"/>
      <c r="LGD16" s="0"/>
      <c r="LGE16" s="0"/>
      <c r="LGF16" s="0"/>
      <c r="LGG16" s="0"/>
      <c r="LGH16" s="0"/>
      <c r="LGI16" s="0"/>
      <c r="LGJ16" s="0"/>
      <c r="LGK16" s="0"/>
      <c r="LGL16" s="0"/>
      <c r="LGM16" s="0"/>
      <c r="LGN16" s="0"/>
      <c r="LGO16" s="0"/>
      <c r="LGP16" s="0"/>
      <c r="LGQ16" s="0"/>
      <c r="LGR16" s="0"/>
      <c r="LGS16" s="0"/>
      <c r="LGT16" s="0"/>
      <c r="LGU16" s="0"/>
      <c r="LGV16" s="0"/>
      <c r="LGW16" s="0"/>
      <c r="LGX16" s="0"/>
      <c r="LGY16" s="0"/>
      <c r="LGZ16" s="0"/>
      <c r="LHA16" s="0"/>
      <c r="LHB16" s="0"/>
      <c r="LHC16" s="0"/>
      <c r="LHD16" s="0"/>
      <c r="LHE16" s="0"/>
      <c r="LHF16" s="0"/>
      <c r="LHG16" s="0"/>
      <c r="LHH16" s="0"/>
      <c r="LHI16" s="0"/>
      <c r="LHJ16" s="0"/>
      <c r="LHK16" s="0"/>
      <c r="LHL16" s="0"/>
      <c r="LHM16" s="0"/>
      <c r="LHN16" s="0"/>
      <c r="LHO16" s="0"/>
      <c r="LHP16" s="0"/>
      <c r="LHQ16" s="0"/>
      <c r="LHR16" s="0"/>
      <c r="LHS16" s="0"/>
      <c r="LHT16" s="0"/>
      <c r="LHU16" s="0"/>
      <c r="LHV16" s="0"/>
      <c r="LHW16" s="0"/>
      <c r="LHX16" s="0"/>
      <c r="LHY16" s="0"/>
      <c r="LHZ16" s="0"/>
      <c r="LIA16" s="0"/>
      <c r="LIB16" s="0"/>
      <c r="LIC16" s="0"/>
      <c r="LID16" s="0"/>
      <c r="LIE16" s="0"/>
      <c r="LIF16" s="0"/>
      <c r="LIG16" s="0"/>
      <c r="LIH16" s="0"/>
      <c r="LII16" s="0"/>
      <c r="LIJ16" s="0"/>
      <c r="LIK16" s="0"/>
      <c r="LIL16" s="0"/>
      <c r="LIM16" s="0"/>
      <c r="LIN16" s="0"/>
      <c r="LIO16" s="0"/>
      <c r="LIP16" s="0"/>
      <c r="LIQ16" s="0"/>
      <c r="LIR16" s="0"/>
      <c r="LIS16" s="0"/>
      <c r="LIT16" s="0"/>
      <c r="LIU16" s="0"/>
      <c r="LIV16" s="0"/>
      <c r="LIW16" s="0"/>
      <c r="LIX16" s="0"/>
      <c r="LIY16" s="0"/>
      <c r="LIZ16" s="0"/>
      <c r="LJA16" s="0"/>
      <c r="LJB16" s="0"/>
      <c r="LJC16" s="0"/>
      <c r="LJD16" s="0"/>
      <c r="LJE16" s="0"/>
      <c r="LJF16" s="0"/>
      <c r="LJG16" s="0"/>
      <c r="LJH16" s="0"/>
      <c r="LJI16" s="0"/>
      <c r="LJJ16" s="0"/>
      <c r="LJK16" s="0"/>
      <c r="LJL16" s="0"/>
      <c r="LJM16" s="0"/>
      <c r="LJN16" s="0"/>
      <c r="LJO16" s="0"/>
      <c r="LJP16" s="0"/>
      <c r="LJQ16" s="0"/>
      <c r="LJR16" s="0"/>
      <c r="LJS16" s="0"/>
      <c r="LJT16" s="0"/>
      <c r="LJU16" s="0"/>
      <c r="LJV16" s="0"/>
      <c r="LJW16" s="0"/>
      <c r="LJX16" s="0"/>
      <c r="LJY16" s="0"/>
      <c r="LJZ16" s="0"/>
      <c r="LKA16" s="0"/>
      <c r="LKB16" s="0"/>
      <c r="LKC16" s="0"/>
      <c r="LKD16" s="0"/>
      <c r="LKE16" s="0"/>
      <c r="LKF16" s="0"/>
      <c r="LKG16" s="0"/>
      <c r="LKH16" s="0"/>
      <c r="LKI16" s="0"/>
      <c r="LKJ16" s="0"/>
      <c r="LKK16" s="0"/>
      <c r="LKL16" s="0"/>
      <c r="LKM16" s="0"/>
      <c r="LKN16" s="0"/>
      <c r="LKO16" s="0"/>
      <c r="LKP16" s="0"/>
      <c r="LKQ16" s="0"/>
      <c r="LKR16" s="0"/>
      <c r="LKS16" s="0"/>
      <c r="LKT16" s="0"/>
      <c r="LKU16" s="0"/>
      <c r="LKV16" s="0"/>
      <c r="LKW16" s="0"/>
      <c r="LKX16" s="0"/>
      <c r="LKY16" s="0"/>
      <c r="LKZ16" s="0"/>
      <c r="LLA16" s="0"/>
      <c r="LLB16" s="0"/>
      <c r="LLC16" s="0"/>
      <c r="LLD16" s="0"/>
      <c r="LLE16" s="0"/>
      <c r="LLF16" s="0"/>
      <c r="LLG16" s="0"/>
      <c r="LLH16" s="0"/>
      <c r="LLI16" s="0"/>
      <c r="LLJ16" s="0"/>
      <c r="LLK16" s="0"/>
      <c r="LLL16" s="0"/>
      <c r="LLM16" s="0"/>
      <c r="LLN16" s="0"/>
      <c r="LLO16" s="0"/>
      <c r="LLP16" s="0"/>
      <c r="LLQ16" s="0"/>
      <c r="LLR16" s="0"/>
      <c r="LLS16" s="0"/>
      <c r="LLT16" s="0"/>
      <c r="LLU16" s="0"/>
      <c r="LLV16" s="0"/>
      <c r="LLW16" s="0"/>
      <c r="LLX16" s="0"/>
      <c r="LLY16" s="0"/>
      <c r="LLZ16" s="0"/>
      <c r="LMA16" s="0"/>
      <c r="LMB16" s="0"/>
      <c r="LMC16" s="0"/>
      <c r="LMD16" s="0"/>
      <c r="LME16" s="0"/>
      <c r="LMF16" s="0"/>
      <c r="LMG16" s="0"/>
      <c r="LMH16" s="0"/>
      <c r="LMI16" s="0"/>
      <c r="LMJ16" s="0"/>
      <c r="LMK16" s="0"/>
      <c r="LML16" s="0"/>
      <c r="LMM16" s="0"/>
      <c r="LMN16" s="0"/>
      <c r="LMO16" s="0"/>
      <c r="LMP16" s="0"/>
      <c r="LMQ16" s="0"/>
      <c r="LMR16" s="0"/>
      <c r="LMS16" s="0"/>
      <c r="LMT16" s="0"/>
      <c r="LMU16" s="0"/>
      <c r="LMV16" s="0"/>
      <c r="LMW16" s="0"/>
      <c r="LMX16" s="0"/>
      <c r="LMY16" s="0"/>
      <c r="LMZ16" s="0"/>
      <c r="LNA16" s="0"/>
      <c r="LNB16" s="0"/>
      <c r="LNC16" s="0"/>
      <c r="LND16" s="0"/>
      <c r="LNE16" s="0"/>
      <c r="LNF16" s="0"/>
      <c r="LNG16" s="0"/>
      <c r="LNH16" s="0"/>
      <c r="LNI16" s="0"/>
      <c r="LNJ16" s="0"/>
      <c r="LNK16" s="0"/>
      <c r="LNL16" s="0"/>
      <c r="LNM16" s="0"/>
      <c r="LNN16" s="0"/>
      <c r="LNO16" s="0"/>
      <c r="LNP16" s="0"/>
      <c r="LNQ16" s="0"/>
      <c r="LNR16" s="0"/>
      <c r="LNS16" s="0"/>
      <c r="LNT16" s="0"/>
      <c r="LNU16" s="0"/>
      <c r="LNV16" s="0"/>
      <c r="LNW16" s="0"/>
      <c r="LNX16" s="0"/>
      <c r="LNY16" s="0"/>
      <c r="LNZ16" s="0"/>
      <c r="LOA16" s="0"/>
      <c r="LOB16" s="0"/>
      <c r="LOC16" s="0"/>
      <c r="LOD16" s="0"/>
      <c r="LOE16" s="0"/>
      <c r="LOF16" s="0"/>
      <c r="LOG16" s="0"/>
      <c r="LOH16" s="0"/>
      <c r="LOI16" s="0"/>
      <c r="LOJ16" s="0"/>
      <c r="LOK16" s="0"/>
      <c r="LOL16" s="0"/>
      <c r="LOM16" s="0"/>
      <c r="LON16" s="0"/>
      <c r="LOO16" s="0"/>
      <c r="LOP16" s="0"/>
      <c r="LOQ16" s="0"/>
      <c r="LOR16" s="0"/>
      <c r="LOS16" s="0"/>
      <c r="LOT16" s="0"/>
      <c r="LOU16" s="0"/>
      <c r="LOV16" s="0"/>
      <c r="LOW16" s="0"/>
      <c r="LOX16" s="0"/>
      <c r="LOY16" s="0"/>
      <c r="LOZ16" s="0"/>
      <c r="LPA16" s="0"/>
      <c r="LPB16" s="0"/>
      <c r="LPC16" s="0"/>
      <c r="LPD16" s="0"/>
      <c r="LPE16" s="0"/>
      <c r="LPF16" s="0"/>
      <c r="LPG16" s="0"/>
      <c r="LPH16" s="0"/>
      <c r="LPI16" s="0"/>
      <c r="LPJ16" s="0"/>
      <c r="LPK16" s="0"/>
      <c r="LPL16" s="0"/>
      <c r="LPM16" s="0"/>
      <c r="LPN16" s="0"/>
      <c r="LPO16" s="0"/>
      <c r="LPP16" s="0"/>
      <c r="LPQ16" s="0"/>
      <c r="LPR16" s="0"/>
      <c r="LPS16" s="0"/>
      <c r="LPT16" s="0"/>
      <c r="LPU16" s="0"/>
      <c r="LPV16" s="0"/>
      <c r="LPW16" s="0"/>
      <c r="LPX16" s="0"/>
      <c r="LPY16" s="0"/>
      <c r="LPZ16" s="0"/>
      <c r="LQA16" s="0"/>
      <c r="LQB16" s="0"/>
      <c r="LQC16" s="0"/>
      <c r="LQD16" s="0"/>
      <c r="LQE16" s="0"/>
      <c r="LQF16" s="0"/>
      <c r="LQG16" s="0"/>
      <c r="LQH16" s="0"/>
      <c r="LQI16" s="0"/>
      <c r="LQJ16" s="0"/>
      <c r="LQK16" s="0"/>
      <c r="LQL16" s="0"/>
      <c r="LQM16" s="0"/>
      <c r="LQN16" s="0"/>
      <c r="LQO16" s="0"/>
      <c r="LQP16" s="0"/>
      <c r="LQQ16" s="0"/>
      <c r="LQR16" s="0"/>
      <c r="LQS16" s="0"/>
      <c r="LQT16" s="0"/>
      <c r="LQU16" s="0"/>
      <c r="LQV16" s="0"/>
      <c r="LQW16" s="0"/>
      <c r="LQX16" s="0"/>
      <c r="LQY16" s="0"/>
      <c r="LQZ16" s="0"/>
      <c r="LRA16" s="0"/>
      <c r="LRB16" s="0"/>
      <c r="LRC16" s="0"/>
      <c r="LRD16" s="0"/>
      <c r="LRE16" s="0"/>
      <c r="LRF16" s="0"/>
      <c r="LRG16" s="0"/>
      <c r="LRH16" s="0"/>
      <c r="LRI16" s="0"/>
      <c r="LRJ16" s="0"/>
      <c r="LRK16" s="0"/>
      <c r="LRL16" s="0"/>
      <c r="LRM16" s="0"/>
      <c r="LRN16" s="0"/>
      <c r="LRO16" s="0"/>
      <c r="LRP16" s="0"/>
      <c r="LRQ16" s="0"/>
      <c r="LRR16" s="0"/>
      <c r="LRS16" s="0"/>
      <c r="LRT16" s="0"/>
      <c r="LRU16" s="0"/>
      <c r="LRV16" s="0"/>
      <c r="LRW16" s="0"/>
      <c r="LRX16" s="0"/>
      <c r="LRY16" s="0"/>
      <c r="LRZ16" s="0"/>
      <c r="LSA16" s="0"/>
      <c r="LSB16" s="0"/>
      <c r="LSC16" s="0"/>
      <c r="LSD16" s="0"/>
      <c r="LSE16" s="0"/>
      <c r="LSF16" s="0"/>
      <c r="LSG16" s="0"/>
      <c r="LSH16" s="0"/>
      <c r="LSI16" s="0"/>
      <c r="LSJ16" s="0"/>
      <c r="LSK16" s="0"/>
      <c r="LSL16" s="0"/>
      <c r="LSM16" s="0"/>
      <c r="LSN16" s="0"/>
      <c r="LSO16" s="0"/>
      <c r="LSP16" s="0"/>
      <c r="LSQ16" s="0"/>
      <c r="LSR16" s="0"/>
      <c r="LSS16" s="0"/>
      <c r="LST16" s="0"/>
      <c r="LSU16" s="0"/>
      <c r="LSV16" s="0"/>
      <c r="LSW16" s="0"/>
      <c r="LSX16" s="0"/>
      <c r="LSY16" s="0"/>
      <c r="LSZ16" s="0"/>
      <c r="LTA16" s="0"/>
      <c r="LTB16" s="0"/>
      <c r="LTC16" s="0"/>
      <c r="LTD16" s="0"/>
      <c r="LTE16" s="0"/>
      <c r="LTF16" s="0"/>
      <c r="LTG16" s="0"/>
      <c r="LTH16" s="0"/>
      <c r="LTI16" s="0"/>
      <c r="LTJ16" s="0"/>
      <c r="LTK16" s="0"/>
      <c r="LTL16" s="0"/>
      <c r="LTM16" s="0"/>
      <c r="LTN16" s="0"/>
      <c r="LTO16" s="0"/>
      <c r="LTP16" s="0"/>
      <c r="LTQ16" s="0"/>
      <c r="LTR16" s="0"/>
      <c r="LTS16" s="0"/>
      <c r="LTT16" s="0"/>
      <c r="LTU16" s="0"/>
      <c r="LTV16" s="0"/>
      <c r="LTW16" s="0"/>
      <c r="LTX16" s="0"/>
      <c r="LTY16" s="0"/>
      <c r="LTZ16" s="0"/>
      <c r="LUA16" s="0"/>
      <c r="LUB16" s="0"/>
      <c r="LUC16" s="0"/>
      <c r="LUD16" s="0"/>
      <c r="LUE16" s="0"/>
      <c r="LUF16" s="0"/>
      <c r="LUG16" s="0"/>
      <c r="LUH16" s="0"/>
      <c r="LUI16" s="0"/>
      <c r="LUJ16" s="0"/>
      <c r="LUK16" s="0"/>
      <c r="LUL16" s="0"/>
      <c r="LUM16" s="0"/>
      <c r="LUN16" s="0"/>
      <c r="LUO16" s="0"/>
      <c r="LUP16" s="0"/>
      <c r="LUQ16" s="0"/>
      <c r="LUR16" s="0"/>
      <c r="LUS16" s="0"/>
      <c r="LUT16" s="0"/>
      <c r="LUU16" s="0"/>
      <c r="LUV16" s="0"/>
      <c r="LUW16" s="0"/>
      <c r="LUX16" s="0"/>
      <c r="LUY16" s="0"/>
      <c r="LUZ16" s="0"/>
      <c r="LVA16" s="0"/>
      <c r="LVB16" s="0"/>
      <c r="LVC16" s="0"/>
      <c r="LVD16" s="0"/>
      <c r="LVE16" s="0"/>
      <c r="LVF16" s="0"/>
      <c r="LVG16" s="0"/>
      <c r="LVH16" s="0"/>
      <c r="LVI16" s="0"/>
      <c r="LVJ16" s="0"/>
      <c r="LVK16" s="0"/>
      <c r="LVL16" s="0"/>
      <c r="LVM16" s="0"/>
      <c r="LVN16" s="0"/>
      <c r="LVO16" s="0"/>
      <c r="LVP16" s="0"/>
      <c r="LVQ16" s="0"/>
      <c r="LVR16" s="0"/>
      <c r="LVS16" s="0"/>
      <c r="LVT16" s="0"/>
      <c r="LVU16" s="0"/>
      <c r="LVV16" s="0"/>
      <c r="LVW16" s="0"/>
      <c r="LVX16" s="0"/>
      <c r="LVY16" s="0"/>
      <c r="LVZ16" s="0"/>
      <c r="LWA16" s="0"/>
      <c r="LWB16" s="0"/>
      <c r="LWC16" s="0"/>
      <c r="LWD16" s="0"/>
      <c r="LWE16" s="0"/>
      <c r="LWF16" s="0"/>
      <c r="LWG16" s="0"/>
      <c r="LWH16" s="0"/>
      <c r="LWI16" s="0"/>
      <c r="LWJ16" s="0"/>
      <c r="LWK16" s="0"/>
      <c r="LWL16" s="0"/>
      <c r="LWM16" s="0"/>
      <c r="LWN16" s="0"/>
      <c r="LWO16" s="0"/>
      <c r="LWP16" s="0"/>
      <c r="LWQ16" s="0"/>
      <c r="LWR16" s="0"/>
      <c r="LWS16" s="0"/>
      <c r="LWT16" s="0"/>
      <c r="LWU16" s="0"/>
      <c r="LWV16" s="0"/>
      <c r="LWW16" s="0"/>
      <c r="LWX16" s="0"/>
      <c r="LWY16" s="0"/>
      <c r="LWZ16" s="0"/>
      <c r="LXA16" s="0"/>
      <c r="LXB16" s="0"/>
      <c r="LXC16" s="0"/>
      <c r="LXD16" s="0"/>
      <c r="LXE16" s="0"/>
      <c r="LXF16" s="0"/>
      <c r="LXG16" s="0"/>
      <c r="LXH16" s="0"/>
      <c r="LXI16" s="0"/>
      <c r="LXJ16" s="0"/>
      <c r="LXK16" s="0"/>
      <c r="LXL16" s="0"/>
      <c r="LXM16" s="0"/>
      <c r="LXN16" s="0"/>
      <c r="LXO16" s="0"/>
      <c r="LXP16" s="0"/>
      <c r="LXQ16" s="0"/>
      <c r="LXR16" s="0"/>
      <c r="LXS16" s="0"/>
      <c r="LXT16" s="0"/>
      <c r="LXU16" s="0"/>
      <c r="LXV16" s="0"/>
      <c r="LXW16" s="0"/>
      <c r="LXX16" s="0"/>
      <c r="LXY16" s="0"/>
      <c r="LXZ16" s="0"/>
      <c r="LYA16" s="0"/>
      <c r="LYB16" s="0"/>
      <c r="LYC16" s="0"/>
      <c r="LYD16" s="0"/>
      <c r="LYE16" s="0"/>
      <c r="LYF16" s="0"/>
      <c r="LYG16" s="0"/>
      <c r="LYH16" s="0"/>
      <c r="LYI16" s="0"/>
      <c r="LYJ16" s="0"/>
      <c r="LYK16" s="0"/>
      <c r="LYL16" s="0"/>
      <c r="LYM16" s="0"/>
      <c r="LYN16" s="0"/>
      <c r="LYO16" s="0"/>
      <c r="LYP16" s="0"/>
      <c r="LYQ16" s="0"/>
      <c r="LYR16" s="0"/>
      <c r="LYS16" s="0"/>
      <c r="LYT16" s="0"/>
      <c r="LYU16" s="0"/>
      <c r="LYV16" s="0"/>
      <c r="LYW16" s="0"/>
      <c r="LYX16" s="0"/>
      <c r="LYY16" s="0"/>
      <c r="LYZ16" s="0"/>
      <c r="LZA16" s="0"/>
      <c r="LZB16" s="0"/>
      <c r="LZC16" s="0"/>
      <c r="LZD16" s="0"/>
      <c r="LZE16" s="0"/>
      <c r="LZF16" s="0"/>
      <c r="LZG16" s="0"/>
      <c r="LZH16" s="0"/>
      <c r="LZI16" s="0"/>
      <c r="LZJ16" s="0"/>
      <c r="LZK16" s="0"/>
      <c r="LZL16" s="0"/>
      <c r="LZM16" s="0"/>
      <c r="LZN16" s="0"/>
      <c r="LZO16" s="0"/>
      <c r="LZP16" s="0"/>
      <c r="LZQ16" s="0"/>
      <c r="LZR16" s="0"/>
      <c r="LZS16" s="0"/>
      <c r="LZT16" s="0"/>
      <c r="LZU16" s="0"/>
      <c r="LZV16" s="0"/>
      <c r="LZW16" s="0"/>
      <c r="LZX16" s="0"/>
      <c r="LZY16" s="0"/>
      <c r="LZZ16" s="0"/>
      <c r="MAA16" s="0"/>
      <c r="MAB16" s="0"/>
      <c r="MAC16" s="0"/>
      <c r="MAD16" s="0"/>
      <c r="MAE16" s="0"/>
      <c r="MAF16" s="0"/>
      <c r="MAG16" s="0"/>
      <c r="MAH16" s="0"/>
      <c r="MAI16" s="0"/>
      <c r="MAJ16" s="0"/>
      <c r="MAK16" s="0"/>
      <c r="MAL16" s="0"/>
      <c r="MAM16" s="0"/>
      <c r="MAN16" s="0"/>
      <c r="MAO16" s="0"/>
      <c r="MAP16" s="0"/>
      <c r="MAQ16" s="0"/>
      <c r="MAR16" s="0"/>
      <c r="MAS16" s="0"/>
      <c r="MAT16" s="0"/>
      <c r="MAU16" s="0"/>
      <c r="MAV16" s="0"/>
      <c r="MAW16" s="0"/>
      <c r="MAX16" s="0"/>
      <c r="MAY16" s="0"/>
      <c r="MAZ16" s="0"/>
      <c r="MBA16" s="0"/>
      <c r="MBB16" s="0"/>
      <c r="MBC16" s="0"/>
      <c r="MBD16" s="0"/>
      <c r="MBE16" s="0"/>
      <c r="MBF16" s="0"/>
      <c r="MBG16" s="0"/>
      <c r="MBH16" s="0"/>
      <c r="MBI16" s="0"/>
      <c r="MBJ16" s="0"/>
      <c r="MBK16" s="0"/>
      <c r="MBL16" s="0"/>
      <c r="MBM16" s="0"/>
      <c r="MBN16" s="0"/>
      <c r="MBO16" s="0"/>
      <c r="MBP16" s="0"/>
      <c r="MBQ16" s="0"/>
      <c r="MBR16" s="0"/>
      <c r="MBS16" s="0"/>
      <c r="MBT16" s="0"/>
      <c r="MBU16" s="0"/>
      <c r="MBV16" s="0"/>
      <c r="MBW16" s="0"/>
      <c r="MBX16" s="0"/>
      <c r="MBY16" s="0"/>
      <c r="MBZ16" s="0"/>
      <c r="MCA16" s="0"/>
      <c r="MCB16" s="0"/>
      <c r="MCC16" s="0"/>
      <c r="MCD16" s="0"/>
      <c r="MCE16" s="0"/>
      <c r="MCF16" s="0"/>
      <c r="MCG16" s="0"/>
      <c r="MCH16" s="0"/>
      <c r="MCI16" s="0"/>
      <c r="MCJ16" s="0"/>
      <c r="MCK16" s="0"/>
      <c r="MCL16" s="0"/>
      <c r="MCM16" s="0"/>
      <c r="MCN16" s="0"/>
      <c r="MCO16" s="0"/>
      <c r="MCP16" s="0"/>
      <c r="MCQ16" s="0"/>
      <c r="MCR16" s="0"/>
      <c r="MCS16" s="0"/>
      <c r="MCT16" s="0"/>
      <c r="MCU16" s="0"/>
      <c r="MCV16" s="0"/>
      <c r="MCW16" s="0"/>
      <c r="MCX16" s="0"/>
      <c r="MCY16" s="0"/>
      <c r="MCZ16" s="0"/>
      <c r="MDA16" s="0"/>
      <c r="MDB16" s="0"/>
      <c r="MDC16" s="0"/>
      <c r="MDD16" s="0"/>
      <c r="MDE16" s="0"/>
      <c r="MDF16" s="0"/>
      <c r="MDG16" s="0"/>
      <c r="MDH16" s="0"/>
      <c r="MDI16" s="0"/>
      <c r="MDJ16" s="0"/>
      <c r="MDK16" s="0"/>
      <c r="MDL16" s="0"/>
      <c r="MDM16" s="0"/>
      <c r="MDN16" s="0"/>
      <c r="MDO16" s="0"/>
      <c r="MDP16" s="0"/>
      <c r="MDQ16" s="0"/>
      <c r="MDR16" s="0"/>
      <c r="MDS16" s="0"/>
      <c r="MDT16" s="0"/>
      <c r="MDU16" s="0"/>
      <c r="MDV16" s="0"/>
      <c r="MDW16" s="0"/>
      <c r="MDX16" s="0"/>
      <c r="MDY16" s="0"/>
      <c r="MDZ16" s="0"/>
      <c r="MEA16" s="0"/>
      <c r="MEB16" s="0"/>
      <c r="MEC16" s="0"/>
      <c r="MED16" s="0"/>
      <c r="MEE16" s="0"/>
      <c r="MEF16" s="0"/>
      <c r="MEG16" s="0"/>
      <c r="MEH16" s="0"/>
      <c r="MEI16" s="0"/>
      <c r="MEJ16" s="0"/>
      <c r="MEK16" s="0"/>
      <c r="MEL16" s="0"/>
      <c r="MEM16" s="0"/>
      <c r="MEN16" s="0"/>
      <c r="MEO16" s="0"/>
      <c r="MEP16" s="0"/>
      <c r="MEQ16" s="0"/>
      <c r="MER16" s="0"/>
      <c r="MES16" s="0"/>
      <c r="MET16" s="0"/>
      <c r="MEU16" s="0"/>
      <c r="MEV16" s="0"/>
      <c r="MEW16" s="0"/>
      <c r="MEX16" s="0"/>
      <c r="MEY16" s="0"/>
      <c r="MEZ16" s="0"/>
      <c r="MFA16" s="0"/>
      <c r="MFB16" s="0"/>
      <c r="MFC16" s="0"/>
      <c r="MFD16" s="0"/>
      <c r="MFE16" s="0"/>
      <c r="MFF16" s="0"/>
      <c r="MFG16" s="0"/>
      <c r="MFH16" s="0"/>
      <c r="MFI16" s="0"/>
      <c r="MFJ16" s="0"/>
      <c r="MFK16" s="0"/>
      <c r="MFL16" s="0"/>
      <c r="MFM16" s="0"/>
      <c r="MFN16" s="0"/>
      <c r="MFO16" s="0"/>
      <c r="MFP16" s="0"/>
      <c r="MFQ16" s="0"/>
      <c r="MFR16" s="0"/>
      <c r="MFS16" s="0"/>
      <c r="MFT16" s="0"/>
      <c r="MFU16" s="0"/>
      <c r="MFV16" s="0"/>
      <c r="MFW16" s="0"/>
      <c r="MFX16" s="0"/>
      <c r="MFY16" s="0"/>
      <c r="MFZ16" s="0"/>
      <c r="MGA16" s="0"/>
      <c r="MGB16" s="0"/>
      <c r="MGC16" s="0"/>
      <c r="MGD16" s="0"/>
      <c r="MGE16" s="0"/>
      <c r="MGF16" s="0"/>
      <c r="MGG16" s="0"/>
      <c r="MGH16" s="0"/>
      <c r="MGI16" s="0"/>
      <c r="MGJ16" s="0"/>
      <c r="MGK16" s="0"/>
      <c r="MGL16" s="0"/>
      <c r="MGM16" s="0"/>
      <c r="MGN16" s="0"/>
      <c r="MGO16" s="0"/>
      <c r="MGP16" s="0"/>
      <c r="MGQ16" s="0"/>
      <c r="MGR16" s="0"/>
      <c r="MGS16" s="0"/>
      <c r="MGT16" s="0"/>
      <c r="MGU16" s="0"/>
      <c r="MGV16" s="0"/>
      <c r="MGW16" s="0"/>
      <c r="MGX16" s="0"/>
      <c r="MGY16" s="0"/>
      <c r="MGZ16" s="0"/>
      <c r="MHA16" s="0"/>
      <c r="MHB16" s="0"/>
      <c r="MHC16" s="0"/>
      <c r="MHD16" s="0"/>
      <c r="MHE16" s="0"/>
      <c r="MHF16" s="0"/>
      <c r="MHG16" s="0"/>
      <c r="MHH16" s="0"/>
      <c r="MHI16" s="0"/>
      <c r="MHJ16" s="0"/>
      <c r="MHK16" s="0"/>
      <c r="MHL16" s="0"/>
      <c r="MHM16" s="0"/>
      <c r="MHN16" s="0"/>
      <c r="MHO16" s="0"/>
      <c r="MHP16" s="0"/>
      <c r="MHQ16" s="0"/>
      <c r="MHR16" s="0"/>
      <c r="MHS16" s="0"/>
      <c r="MHT16" s="0"/>
      <c r="MHU16" s="0"/>
      <c r="MHV16" s="0"/>
      <c r="MHW16" s="0"/>
      <c r="MHX16" s="0"/>
      <c r="MHY16" s="0"/>
      <c r="MHZ16" s="0"/>
      <c r="MIA16" s="0"/>
      <c r="MIB16" s="0"/>
      <c r="MIC16" s="0"/>
      <c r="MID16" s="0"/>
      <c r="MIE16" s="0"/>
      <c r="MIF16" s="0"/>
      <c r="MIG16" s="0"/>
      <c r="MIH16" s="0"/>
      <c r="MII16" s="0"/>
      <c r="MIJ16" s="0"/>
      <c r="MIK16" s="0"/>
      <c r="MIL16" s="0"/>
      <c r="MIM16" s="0"/>
      <c r="MIN16" s="0"/>
      <c r="MIO16" s="0"/>
      <c r="MIP16" s="0"/>
      <c r="MIQ16" s="0"/>
      <c r="MIR16" s="0"/>
      <c r="MIS16" s="0"/>
      <c r="MIT16" s="0"/>
      <c r="MIU16" s="0"/>
      <c r="MIV16" s="0"/>
      <c r="MIW16" s="0"/>
      <c r="MIX16" s="0"/>
      <c r="MIY16" s="0"/>
      <c r="MIZ16" s="0"/>
      <c r="MJA16" s="0"/>
      <c r="MJB16" s="0"/>
      <c r="MJC16" s="0"/>
      <c r="MJD16" s="0"/>
      <c r="MJE16" s="0"/>
      <c r="MJF16" s="0"/>
      <c r="MJG16" s="0"/>
      <c r="MJH16" s="0"/>
      <c r="MJI16" s="0"/>
      <c r="MJJ16" s="0"/>
      <c r="MJK16" s="0"/>
      <c r="MJL16" s="0"/>
      <c r="MJM16" s="0"/>
      <c r="MJN16" s="0"/>
      <c r="MJO16" s="0"/>
      <c r="MJP16" s="0"/>
      <c r="MJQ16" s="0"/>
      <c r="MJR16" s="0"/>
      <c r="MJS16" s="0"/>
      <c r="MJT16" s="0"/>
      <c r="MJU16" s="0"/>
      <c r="MJV16" s="0"/>
      <c r="MJW16" s="0"/>
      <c r="MJX16" s="0"/>
      <c r="MJY16" s="0"/>
      <c r="MJZ16" s="0"/>
      <c r="MKA16" s="0"/>
      <c r="MKB16" s="0"/>
      <c r="MKC16" s="0"/>
      <c r="MKD16" s="0"/>
      <c r="MKE16" s="0"/>
      <c r="MKF16" s="0"/>
      <c r="MKG16" s="0"/>
      <c r="MKH16" s="0"/>
      <c r="MKI16" s="0"/>
      <c r="MKJ16" s="0"/>
      <c r="MKK16" s="0"/>
      <c r="MKL16" s="0"/>
      <c r="MKM16" s="0"/>
      <c r="MKN16" s="0"/>
      <c r="MKO16" s="0"/>
      <c r="MKP16" s="0"/>
      <c r="MKQ16" s="0"/>
      <c r="MKR16" s="0"/>
      <c r="MKS16" s="0"/>
      <c r="MKT16" s="0"/>
      <c r="MKU16" s="0"/>
      <c r="MKV16" s="0"/>
      <c r="MKW16" s="0"/>
      <c r="MKX16" s="0"/>
      <c r="MKY16" s="0"/>
      <c r="MKZ16" s="0"/>
      <c r="MLA16" s="0"/>
      <c r="MLB16" s="0"/>
      <c r="MLC16" s="0"/>
      <c r="MLD16" s="0"/>
      <c r="MLE16" s="0"/>
      <c r="MLF16" s="0"/>
      <c r="MLG16" s="0"/>
      <c r="MLH16" s="0"/>
      <c r="MLI16" s="0"/>
      <c r="MLJ16" s="0"/>
      <c r="MLK16" s="0"/>
      <c r="MLL16" s="0"/>
      <c r="MLM16" s="0"/>
      <c r="MLN16" s="0"/>
      <c r="MLO16" s="0"/>
      <c r="MLP16" s="0"/>
      <c r="MLQ16" s="0"/>
      <c r="MLR16" s="0"/>
      <c r="MLS16" s="0"/>
      <c r="MLT16" s="0"/>
      <c r="MLU16" s="0"/>
      <c r="MLV16" s="0"/>
      <c r="MLW16" s="0"/>
      <c r="MLX16" s="0"/>
      <c r="MLY16" s="0"/>
      <c r="MLZ16" s="0"/>
      <c r="MMA16" s="0"/>
      <c r="MMB16" s="0"/>
      <c r="MMC16" s="0"/>
      <c r="MMD16" s="0"/>
      <c r="MME16" s="0"/>
      <c r="MMF16" s="0"/>
      <c r="MMG16" s="0"/>
      <c r="MMH16" s="0"/>
      <c r="MMI16" s="0"/>
      <c r="MMJ16" s="0"/>
      <c r="MMK16" s="0"/>
      <c r="MML16" s="0"/>
      <c r="MMM16" s="0"/>
      <c r="MMN16" s="0"/>
      <c r="MMO16" s="0"/>
      <c r="MMP16" s="0"/>
      <c r="MMQ16" s="0"/>
      <c r="MMR16" s="0"/>
      <c r="MMS16" s="0"/>
      <c r="MMT16" s="0"/>
      <c r="MMU16" s="0"/>
      <c r="MMV16" s="0"/>
      <c r="MMW16" s="0"/>
      <c r="MMX16" s="0"/>
      <c r="MMY16" s="0"/>
      <c r="MMZ16" s="0"/>
      <c r="MNA16" s="0"/>
      <c r="MNB16" s="0"/>
      <c r="MNC16" s="0"/>
      <c r="MND16" s="0"/>
      <c r="MNE16" s="0"/>
      <c r="MNF16" s="0"/>
      <c r="MNG16" s="0"/>
      <c r="MNH16" s="0"/>
      <c r="MNI16" s="0"/>
      <c r="MNJ16" s="0"/>
      <c r="MNK16" s="0"/>
      <c r="MNL16" s="0"/>
      <c r="MNM16" s="0"/>
      <c r="MNN16" s="0"/>
      <c r="MNO16" s="0"/>
      <c r="MNP16" s="0"/>
      <c r="MNQ16" s="0"/>
      <c r="MNR16" s="0"/>
      <c r="MNS16" s="0"/>
      <c r="MNT16" s="0"/>
      <c r="MNU16" s="0"/>
      <c r="MNV16" s="0"/>
      <c r="MNW16" s="0"/>
      <c r="MNX16" s="0"/>
      <c r="MNY16" s="0"/>
      <c r="MNZ16" s="0"/>
      <c r="MOA16" s="0"/>
      <c r="MOB16" s="0"/>
      <c r="MOC16" s="0"/>
      <c r="MOD16" s="0"/>
      <c r="MOE16" s="0"/>
      <c r="MOF16" s="0"/>
      <c r="MOG16" s="0"/>
      <c r="MOH16" s="0"/>
      <c r="MOI16" s="0"/>
      <c r="MOJ16" s="0"/>
      <c r="MOK16" s="0"/>
      <c r="MOL16" s="0"/>
      <c r="MOM16" s="0"/>
      <c r="MON16" s="0"/>
      <c r="MOO16" s="0"/>
      <c r="MOP16" s="0"/>
      <c r="MOQ16" s="0"/>
      <c r="MOR16" s="0"/>
      <c r="MOS16" s="0"/>
      <c r="MOT16" s="0"/>
      <c r="MOU16" s="0"/>
      <c r="MOV16" s="0"/>
      <c r="MOW16" s="0"/>
      <c r="MOX16" s="0"/>
      <c r="MOY16" s="0"/>
      <c r="MOZ16" s="0"/>
      <c r="MPA16" s="0"/>
      <c r="MPB16" s="0"/>
      <c r="MPC16" s="0"/>
      <c r="MPD16" s="0"/>
      <c r="MPE16" s="0"/>
      <c r="MPF16" s="0"/>
      <c r="MPG16" s="0"/>
      <c r="MPH16" s="0"/>
      <c r="MPI16" s="0"/>
      <c r="MPJ16" s="0"/>
      <c r="MPK16" s="0"/>
      <c r="MPL16" s="0"/>
      <c r="MPM16" s="0"/>
      <c r="MPN16" s="0"/>
      <c r="MPO16" s="0"/>
      <c r="MPP16" s="0"/>
      <c r="MPQ16" s="0"/>
      <c r="MPR16" s="0"/>
      <c r="MPS16" s="0"/>
      <c r="MPT16" s="0"/>
      <c r="MPU16" s="0"/>
      <c r="MPV16" s="0"/>
      <c r="MPW16" s="0"/>
      <c r="MPX16" s="0"/>
      <c r="MPY16" s="0"/>
      <c r="MPZ16" s="0"/>
      <c r="MQA16" s="0"/>
      <c r="MQB16" s="0"/>
      <c r="MQC16" s="0"/>
      <c r="MQD16" s="0"/>
      <c r="MQE16" s="0"/>
      <c r="MQF16" s="0"/>
      <c r="MQG16" s="0"/>
      <c r="MQH16" s="0"/>
      <c r="MQI16" s="0"/>
      <c r="MQJ16" s="0"/>
      <c r="MQK16" s="0"/>
      <c r="MQL16" s="0"/>
      <c r="MQM16" s="0"/>
      <c r="MQN16" s="0"/>
      <c r="MQO16" s="0"/>
      <c r="MQP16" s="0"/>
      <c r="MQQ16" s="0"/>
      <c r="MQR16" s="0"/>
      <c r="MQS16" s="0"/>
      <c r="MQT16" s="0"/>
      <c r="MQU16" s="0"/>
      <c r="MQV16" s="0"/>
      <c r="MQW16" s="0"/>
      <c r="MQX16" s="0"/>
      <c r="MQY16" s="0"/>
      <c r="MQZ16" s="0"/>
      <c r="MRA16" s="0"/>
      <c r="MRB16" s="0"/>
      <c r="MRC16" s="0"/>
      <c r="MRD16" s="0"/>
      <c r="MRE16" s="0"/>
      <c r="MRF16" s="0"/>
      <c r="MRG16" s="0"/>
      <c r="MRH16" s="0"/>
      <c r="MRI16" s="0"/>
      <c r="MRJ16" s="0"/>
      <c r="MRK16" s="0"/>
      <c r="MRL16" s="0"/>
      <c r="MRM16" s="0"/>
      <c r="MRN16" s="0"/>
      <c r="MRO16" s="0"/>
      <c r="MRP16" s="0"/>
      <c r="MRQ16" s="0"/>
      <c r="MRR16" s="0"/>
      <c r="MRS16" s="0"/>
      <c r="MRT16" s="0"/>
      <c r="MRU16" s="0"/>
      <c r="MRV16" s="0"/>
      <c r="MRW16" s="0"/>
      <c r="MRX16" s="0"/>
      <c r="MRY16" s="0"/>
      <c r="MRZ16" s="0"/>
      <c r="MSA16" s="0"/>
      <c r="MSB16" s="0"/>
      <c r="MSC16" s="0"/>
      <c r="MSD16" s="0"/>
      <c r="MSE16" s="0"/>
      <c r="MSF16" s="0"/>
      <c r="MSG16" s="0"/>
      <c r="MSH16" s="0"/>
      <c r="MSI16" s="0"/>
      <c r="MSJ16" s="0"/>
      <c r="MSK16" s="0"/>
      <c r="MSL16" s="0"/>
      <c r="MSM16" s="0"/>
      <c r="MSN16" s="0"/>
      <c r="MSO16" s="0"/>
      <c r="MSP16" s="0"/>
      <c r="MSQ16" s="0"/>
      <c r="MSR16" s="0"/>
      <c r="MSS16" s="0"/>
      <c r="MST16" s="0"/>
      <c r="MSU16" s="0"/>
      <c r="MSV16" s="0"/>
      <c r="MSW16" s="0"/>
      <c r="MSX16" s="0"/>
      <c r="MSY16" s="0"/>
      <c r="MSZ16" s="0"/>
      <c r="MTA16" s="0"/>
      <c r="MTB16" s="0"/>
      <c r="MTC16" s="0"/>
      <c r="MTD16" s="0"/>
      <c r="MTE16" s="0"/>
      <c r="MTF16" s="0"/>
      <c r="MTG16" s="0"/>
      <c r="MTH16" s="0"/>
      <c r="MTI16" s="0"/>
      <c r="MTJ16" s="0"/>
      <c r="MTK16" s="0"/>
      <c r="MTL16" s="0"/>
      <c r="MTM16" s="0"/>
      <c r="MTN16" s="0"/>
      <c r="MTO16" s="0"/>
      <c r="MTP16" s="0"/>
      <c r="MTQ16" s="0"/>
      <c r="MTR16" s="0"/>
      <c r="MTS16" s="0"/>
      <c r="MTT16" s="0"/>
      <c r="MTU16" s="0"/>
      <c r="MTV16" s="0"/>
      <c r="MTW16" s="0"/>
      <c r="MTX16" s="0"/>
      <c r="MTY16" s="0"/>
      <c r="MTZ16" s="0"/>
      <c r="MUA16" s="0"/>
      <c r="MUB16" s="0"/>
      <c r="MUC16" s="0"/>
      <c r="MUD16" s="0"/>
      <c r="MUE16" s="0"/>
      <c r="MUF16" s="0"/>
      <c r="MUG16" s="0"/>
      <c r="MUH16" s="0"/>
      <c r="MUI16" s="0"/>
      <c r="MUJ16" s="0"/>
      <c r="MUK16" s="0"/>
      <c r="MUL16" s="0"/>
      <c r="MUM16" s="0"/>
      <c r="MUN16" s="0"/>
      <c r="MUO16" s="0"/>
      <c r="MUP16" s="0"/>
      <c r="MUQ16" s="0"/>
      <c r="MUR16" s="0"/>
      <c r="MUS16" s="0"/>
      <c r="MUT16" s="0"/>
      <c r="MUU16" s="0"/>
      <c r="MUV16" s="0"/>
      <c r="MUW16" s="0"/>
      <c r="MUX16" s="0"/>
      <c r="MUY16" s="0"/>
      <c r="MUZ16" s="0"/>
      <c r="MVA16" s="0"/>
      <c r="MVB16" s="0"/>
      <c r="MVC16" s="0"/>
      <c r="MVD16" s="0"/>
      <c r="MVE16" s="0"/>
      <c r="MVF16" s="0"/>
      <c r="MVG16" s="0"/>
      <c r="MVH16" s="0"/>
      <c r="MVI16" s="0"/>
      <c r="MVJ16" s="0"/>
      <c r="MVK16" s="0"/>
      <c r="MVL16" s="0"/>
      <c r="MVM16" s="0"/>
      <c r="MVN16" s="0"/>
      <c r="MVO16" s="0"/>
      <c r="MVP16" s="0"/>
      <c r="MVQ16" s="0"/>
      <c r="MVR16" s="0"/>
      <c r="MVS16" s="0"/>
      <c r="MVT16" s="0"/>
      <c r="MVU16" s="0"/>
      <c r="MVV16" s="0"/>
      <c r="MVW16" s="0"/>
      <c r="MVX16" s="0"/>
      <c r="MVY16" s="0"/>
      <c r="MVZ16" s="0"/>
      <c r="MWA16" s="0"/>
      <c r="MWB16" s="0"/>
      <c r="MWC16" s="0"/>
      <c r="MWD16" s="0"/>
      <c r="MWE16" s="0"/>
      <c r="MWF16" s="0"/>
      <c r="MWG16" s="0"/>
      <c r="MWH16" s="0"/>
      <c r="MWI16" s="0"/>
      <c r="MWJ16" s="0"/>
      <c r="MWK16" s="0"/>
      <c r="MWL16" s="0"/>
      <c r="MWM16" s="0"/>
      <c r="MWN16" s="0"/>
      <c r="MWO16" s="0"/>
      <c r="MWP16" s="0"/>
      <c r="MWQ16" s="0"/>
      <c r="MWR16" s="0"/>
      <c r="MWS16" s="0"/>
      <c r="MWT16" s="0"/>
      <c r="MWU16" s="0"/>
      <c r="MWV16" s="0"/>
      <c r="MWW16" s="0"/>
      <c r="MWX16" s="0"/>
      <c r="MWY16" s="0"/>
      <c r="MWZ16" s="0"/>
      <c r="MXA16" s="0"/>
      <c r="MXB16" s="0"/>
      <c r="MXC16" s="0"/>
      <c r="MXD16" s="0"/>
      <c r="MXE16" s="0"/>
      <c r="MXF16" s="0"/>
      <c r="MXG16" s="0"/>
      <c r="MXH16" s="0"/>
      <c r="MXI16" s="0"/>
      <c r="MXJ16" s="0"/>
      <c r="MXK16" s="0"/>
      <c r="MXL16" s="0"/>
      <c r="MXM16" s="0"/>
      <c r="MXN16" s="0"/>
      <c r="MXO16" s="0"/>
      <c r="MXP16" s="0"/>
      <c r="MXQ16" s="0"/>
      <c r="MXR16" s="0"/>
      <c r="MXS16" s="0"/>
      <c r="MXT16" s="0"/>
      <c r="MXU16" s="0"/>
      <c r="MXV16" s="0"/>
      <c r="MXW16" s="0"/>
      <c r="MXX16" s="0"/>
      <c r="MXY16" s="0"/>
      <c r="MXZ16" s="0"/>
      <c r="MYA16" s="0"/>
      <c r="MYB16" s="0"/>
      <c r="MYC16" s="0"/>
      <c r="MYD16" s="0"/>
      <c r="MYE16" s="0"/>
      <c r="MYF16" s="0"/>
      <c r="MYG16" s="0"/>
      <c r="MYH16" s="0"/>
      <c r="MYI16" s="0"/>
      <c r="MYJ16" s="0"/>
      <c r="MYK16" s="0"/>
      <c r="MYL16" s="0"/>
      <c r="MYM16" s="0"/>
      <c r="MYN16" s="0"/>
      <c r="MYO16" s="0"/>
      <c r="MYP16" s="0"/>
      <c r="MYQ16" s="0"/>
      <c r="MYR16" s="0"/>
      <c r="MYS16" s="0"/>
      <c r="MYT16" s="0"/>
      <c r="MYU16" s="0"/>
      <c r="MYV16" s="0"/>
      <c r="MYW16" s="0"/>
      <c r="MYX16" s="0"/>
      <c r="MYY16" s="0"/>
      <c r="MYZ16" s="0"/>
      <c r="MZA16" s="0"/>
      <c r="MZB16" s="0"/>
      <c r="MZC16" s="0"/>
      <c r="MZD16" s="0"/>
      <c r="MZE16" s="0"/>
      <c r="MZF16" s="0"/>
      <c r="MZG16" s="0"/>
      <c r="MZH16" s="0"/>
      <c r="MZI16" s="0"/>
      <c r="MZJ16" s="0"/>
      <c r="MZK16" s="0"/>
      <c r="MZL16" s="0"/>
      <c r="MZM16" s="0"/>
      <c r="MZN16" s="0"/>
      <c r="MZO16" s="0"/>
      <c r="MZP16" s="0"/>
      <c r="MZQ16" s="0"/>
      <c r="MZR16" s="0"/>
      <c r="MZS16" s="0"/>
      <c r="MZT16" s="0"/>
      <c r="MZU16" s="0"/>
      <c r="MZV16" s="0"/>
      <c r="MZW16" s="0"/>
      <c r="MZX16" s="0"/>
      <c r="MZY16" s="0"/>
      <c r="MZZ16" s="0"/>
      <c r="NAA16" s="0"/>
      <c r="NAB16" s="0"/>
      <c r="NAC16" s="0"/>
      <c r="NAD16" s="0"/>
      <c r="NAE16" s="0"/>
      <c r="NAF16" s="0"/>
      <c r="NAG16" s="0"/>
      <c r="NAH16" s="0"/>
      <c r="NAI16" s="0"/>
      <c r="NAJ16" s="0"/>
      <c r="NAK16" s="0"/>
      <c r="NAL16" s="0"/>
      <c r="NAM16" s="0"/>
      <c r="NAN16" s="0"/>
      <c r="NAO16" s="0"/>
      <c r="NAP16" s="0"/>
      <c r="NAQ16" s="0"/>
      <c r="NAR16" s="0"/>
      <c r="NAS16" s="0"/>
      <c r="NAT16" s="0"/>
      <c r="NAU16" s="0"/>
      <c r="NAV16" s="0"/>
      <c r="NAW16" s="0"/>
      <c r="NAX16" s="0"/>
      <c r="NAY16" s="0"/>
      <c r="NAZ16" s="0"/>
      <c r="NBA16" s="0"/>
      <c r="NBB16" s="0"/>
      <c r="NBC16" s="0"/>
      <c r="NBD16" s="0"/>
      <c r="NBE16" s="0"/>
      <c r="NBF16" s="0"/>
      <c r="NBG16" s="0"/>
      <c r="NBH16" s="0"/>
      <c r="NBI16" s="0"/>
      <c r="NBJ16" s="0"/>
      <c r="NBK16" s="0"/>
      <c r="NBL16" s="0"/>
      <c r="NBM16" s="0"/>
      <c r="NBN16" s="0"/>
      <c r="NBO16" s="0"/>
      <c r="NBP16" s="0"/>
      <c r="NBQ16" s="0"/>
      <c r="NBR16" s="0"/>
      <c r="NBS16" s="0"/>
      <c r="NBT16" s="0"/>
      <c r="NBU16" s="0"/>
      <c r="NBV16" s="0"/>
      <c r="NBW16" s="0"/>
      <c r="NBX16" s="0"/>
      <c r="NBY16" s="0"/>
      <c r="NBZ16" s="0"/>
      <c r="NCA16" s="0"/>
      <c r="NCB16" s="0"/>
      <c r="NCC16" s="0"/>
      <c r="NCD16" s="0"/>
      <c r="NCE16" s="0"/>
      <c r="NCF16" s="0"/>
      <c r="NCG16" s="0"/>
      <c r="NCH16" s="0"/>
      <c r="NCI16" s="0"/>
      <c r="NCJ16" s="0"/>
      <c r="NCK16" s="0"/>
      <c r="NCL16" s="0"/>
      <c r="NCM16" s="0"/>
      <c r="NCN16" s="0"/>
      <c r="NCO16" s="0"/>
      <c r="NCP16" s="0"/>
      <c r="NCQ16" s="0"/>
      <c r="NCR16" s="0"/>
      <c r="NCS16" s="0"/>
      <c r="NCT16" s="0"/>
      <c r="NCU16" s="0"/>
      <c r="NCV16" s="0"/>
      <c r="NCW16" s="0"/>
      <c r="NCX16" s="0"/>
      <c r="NCY16" s="0"/>
      <c r="NCZ16" s="0"/>
      <c r="NDA16" s="0"/>
      <c r="NDB16" s="0"/>
      <c r="NDC16" s="0"/>
      <c r="NDD16" s="0"/>
      <c r="NDE16" s="0"/>
      <c r="NDF16" s="0"/>
      <c r="NDG16" s="0"/>
      <c r="NDH16" s="0"/>
      <c r="NDI16" s="0"/>
      <c r="NDJ16" s="0"/>
      <c r="NDK16" s="0"/>
      <c r="NDL16" s="0"/>
      <c r="NDM16" s="0"/>
      <c r="NDN16" s="0"/>
      <c r="NDO16" s="0"/>
      <c r="NDP16" s="0"/>
      <c r="NDQ16" s="0"/>
      <c r="NDR16" s="0"/>
      <c r="NDS16" s="0"/>
      <c r="NDT16" s="0"/>
      <c r="NDU16" s="0"/>
      <c r="NDV16" s="0"/>
      <c r="NDW16" s="0"/>
      <c r="NDX16" s="0"/>
      <c r="NDY16" s="0"/>
      <c r="NDZ16" s="0"/>
      <c r="NEA16" s="0"/>
      <c r="NEB16" s="0"/>
      <c r="NEC16" s="0"/>
      <c r="NED16" s="0"/>
      <c r="NEE16" s="0"/>
      <c r="NEF16" s="0"/>
      <c r="NEG16" s="0"/>
      <c r="NEH16" s="0"/>
      <c r="NEI16" s="0"/>
      <c r="NEJ16" s="0"/>
      <c r="NEK16" s="0"/>
      <c r="NEL16" s="0"/>
      <c r="NEM16" s="0"/>
      <c r="NEN16" s="0"/>
      <c r="NEO16" s="0"/>
      <c r="NEP16" s="0"/>
      <c r="NEQ16" s="0"/>
      <c r="NER16" s="0"/>
      <c r="NES16" s="0"/>
      <c r="NET16" s="0"/>
      <c r="NEU16" s="0"/>
      <c r="NEV16" s="0"/>
      <c r="NEW16" s="0"/>
      <c r="NEX16" s="0"/>
      <c r="NEY16" s="0"/>
      <c r="NEZ16" s="0"/>
      <c r="NFA16" s="0"/>
      <c r="NFB16" s="0"/>
      <c r="NFC16" s="0"/>
      <c r="NFD16" s="0"/>
      <c r="NFE16" s="0"/>
      <c r="NFF16" s="0"/>
      <c r="NFG16" s="0"/>
      <c r="NFH16" s="0"/>
      <c r="NFI16" s="0"/>
      <c r="NFJ16" s="0"/>
      <c r="NFK16" s="0"/>
      <c r="NFL16" s="0"/>
      <c r="NFM16" s="0"/>
      <c r="NFN16" s="0"/>
      <c r="NFO16" s="0"/>
      <c r="NFP16" s="0"/>
      <c r="NFQ16" s="0"/>
      <c r="NFR16" s="0"/>
      <c r="NFS16" s="0"/>
      <c r="NFT16" s="0"/>
      <c r="NFU16" s="0"/>
      <c r="NFV16" s="0"/>
      <c r="NFW16" s="0"/>
      <c r="NFX16" s="0"/>
      <c r="NFY16" s="0"/>
      <c r="NFZ16" s="0"/>
      <c r="NGA16" s="0"/>
      <c r="NGB16" s="0"/>
      <c r="NGC16" s="0"/>
      <c r="NGD16" s="0"/>
      <c r="NGE16" s="0"/>
      <c r="NGF16" s="0"/>
      <c r="NGG16" s="0"/>
      <c r="NGH16" s="0"/>
      <c r="NGI16" s="0"/>
      <c r="NGJ16" s="0"/>
      <c r="NGK16" s="0"/>
      <c r="NGL16" s="0"/>
      <c r="NGM16" s="0"/>
      <c r="NGN16" s="0"/>
      <c r="NGO16" s="0"/>
      <c r="NGP16" s="0"/>
      <c r="NGQ16" s="0"/>
      <c r="NGR16" s="0"/>
      <c r="NGS16" s="0"/>
      <c r="NGT16" s="0"/>
      <c r="NGU16" s="0"/>
      <c r="NGV16" s="0"/>
      <c r="NGW16" s="0"/>
      <c r="NGX16" s="0"/>
      <c r="NGY16" s="0"/>
      <c r="NGZ16" s="0"/>
      <c r="NHA16" s="0"/>
      <c r="NHB16" s="0"/>
      <c r="NHC16" s="0"/>
      <c r="NHD16" s="0"/>
      <c r="NHE16" s="0"/>
      <c r="NHF16" s="0"/>
      <c r="NHG16" s="0"/>
      <c r="NHH16" s="0"/>
      <c r="NHI16" s="0"/>
      <c r="NHJ16" s="0"/>
      <c r="NHK16" s="0"/>
      <c r="NHL16" s="0"/>
      <c r="NHM16" s="0"/>
      <c r="NHN16" s="0"/>
      <c r="NHO16" s="0"/>
      <c r="NHP16" s="0"/>
      <c r="NHQ16" s="0"/>
      <c r="NHR16" s="0"/>
      <c r="NHS16" s="0"/>
      <c r="NHT16" s="0"/>
      <c r="NHU16" s="0"/>
      <c r="NHV16" s="0"/>
      <c r="NHW16" s="0"/>
      <c r="NHX16" s="0"/>
      <c r="NHY16" s="0"/>
      <c r="NHZ16" s="0"/>
      <c r="NIA16" s="0"/>
      <c r="NIB16" s="0"/>
      <c r="NIC16" s="0"/>
      <c r="NID16" s="0"/>
      <c r="NIE16" s="0"/>
      <c r="NIF16" s="0"/>
      <c r="NIG16" s="0"/>
      <c r="NIH16" s="0"/>
      <c r="NII16" s="0"/>
      <c r="NIJ16" s="0"/>
      <c r="NIK16" s="0"/>
      <c r="NIL16" s="0"/>
      <c r="NIM16" s="0"/>
      <c r="NIN16" s="0"/>
      <c r="NIO16" s="0"/>
      <c r="NIP16" s="0"/>
      <c r="NIQ16" s="0"/>
      <c r="NIR16" s="0"/>
      <c r="NIS16" s="0"/>
      <c r="NIT16" s="0"/>
      <c r="NIU16" s="0"/>
      <c r="NIV16" s="0"/>
      <c r="NIW16" s="0"/>
      <c r="NIX16" s="0"/>
      <c r="NIY16" s="0"/>
      <c r="NIZ16" s="0"/>
      <c r="NJA16" s="0"/>
      <c r="NJB16" s="0"/>
      <c r="NJC16" s="0"/>
      <c r="NJD16" s="0"/>
      <c r="NJE16" s="0"/>
      <c r="NJF16" s="0"/>
      <c r="NJG16" s="0"/>
      <c r="NJH16" s="0"/>
      <c r="NJI16" s="0"/>
      <c r="NJJ16" s="0"/>
      <c r="NJK16" s="0"/>
      <c r="NJL16" s="0"/>
      <c r="NJM16" s="0"/>
      <c r="NJN16" s="0"/>
      <c r="NJO16" s="0"/>
      <c r="NJP16" s="0"/>
      <c r="NJQ16" s="0"/>
      <c r="NJR16" s="0"/>
      <c r="NJS16" s="0"/>
      <c r="NJT16" s="0"/>
      <c r="NJU16" s="0"/>
      <c r="NJV16" s="0"/>
      <c r="NJW16" s="0"/>
      <c r="NJX16" s="0"/>
      <c r="NJY16" s="0"/>
      <c r="NJZ16" s="0"/>
      <c r="NKA16" s="0"/>
      <c r="NKB16" s="0"/>
      <c r="NKC16" s="0"/>
      <c r="NKD16" s="0"/>
      <c r="NKE16" s="0"/>
      <c r="NKF16" s="0"/>
      <c r="NKG16" s="0"/>
      <c r="NKH16" s="0"/>
      <c r="NKI16" s="0"/>
      <c r="NKJ16" s="0"/>
      <c r="NKK16" s="0"/>
      <c r="NKL16" s="0"/>
      <c r="NKM16" s="0"/>
      <c r="NKN16" s="0"/>
      <c r="NKO16" s="0"/>
      <c r="NKP16" s="0"/>
      <c r="NKQ16" s="0"/>
      <c r="NKR16" s="0"/>
      <c r="NKS16" s="0"/>
      <c r="NKT16" s="0"/>
      <c r="NKU16" s="0"/>
      <c r="NKV16" s="0"/>
      <c r="NKW16" s="0"/>
      <c r="NKX16" s="0"/>
      <c r="NKY16" s="0"/>
      <c r="NKZ16" s="0"/>
      <c r="NLA16" s="0"/>
      <c r="NLB16" s="0"/>
      <c r="NLC16" s="0"/>
      <c r="NLD16" s="0"/>
      <c r="NLE16" s="0"/>
      <c r="NLF16" s="0"/>
      <c r="NLG16" s="0"/>
      <c r="NLH16" s="0"/>
      <c r="NLI16" s="0"/>
      <c r="NLJ16" s="0"/>
      <c r="NLK16" s="0"/>
      <c r="NLL16" s="0"/>
      <c r="NLM16" s="0"/>
      <c r="NLN16" s="0"/>
      <c r="NLO16" s="0"/>
      <c r="NLP16" s="0"/>
      <c r="NLQ16" s="0"/>
      <c r="NLR16" s="0"/>
      <c r="NLS16" s="0"/>
      <c r="NLT16" s="0"/>
      <c r="NLU16" s="0"/>
      <c r="NLV16" s="0"/>
      <c r="NLW16" s="0"/>
      <c r="NLX16" s="0"/>
      <c r="NLY16" s="0"/>
      <c r="NLZ16" s="0"/>
      <c r="NMA16" s="0"/>
      <c r="NMB16" s="0"/>
      <c r="NMC16" s="0"/>
      <c r="NMD16" s="0"/>
      <c r="NME16" s="0"/>
      <c r="NMF16" s="0"/>
      <c r="NMG16" s="0"/>
      <c r="NMH16" s="0"/>
      <c r="NMI16" s="0"/>
      <c r="NMJ16" s="0"/>
      <c r="NMK16" s="0"/>
      <c r="NML16" s="0"/>
      <c r="NMM16" s="0"/>
      <c r="NMN16" s="0"/>
      <c r="NMO16" s="0"/>
      <c r="NMP16" s="0"/>
      <c r="NMQ16" s="0"/>
      <c r="NMR16" s="0"/>
      <c r="NMS16" s="0"/>
      <c r="NMT16" s="0"/>
      <c r="NMU16" s="0"/>
      <c r="NMV16" s="0"/>
      <c r="NMW16" s="0"/>
      <c r="NMX16" s="0"/>
      <c r="NMY16" s="0"/>
      <c r="NMZ16" s="0"/>
      <c r="NNA16" s="0"/>
      <c r="NNB16" s="0"/>
      <c r="NNC16" s="0"/>
      <c r="NND16" s="0"/>
      <c r="NNE16" s="0"/>
      <c r="NNF16" s="0"/>
      <c r="NNG16" s="0"/>
      <c r="NNH16" s="0"/>
      <c r="NNI16" s="0"/>
      <c r="NNJ16" s="0"/>
      <c r="NNK16" s="0"/>
      <c r="NNL16" s="0"/>
      <c r="NNM16" s="0"/>
      <c r="NNN16" s="0"/>
      <c r="NNO16" s="0"/>
      <c r="NNP16" s="0"/>
      <c r="NNQ16" s="0"/>
      <c r="NNR16" s="0"/>
      <c r="NNS16" s="0"/>
      <c r="NNT16" s="0"/>
      <c r="NNU16" s="0"/>
      <c r="NNV16" s="0"/>
      <c r="NNW16" s="0"/>
      <c r="NNX16" s="0"/>
      <c r="NNY16" s="0"/>
      <c r="NNZ16" s="0"/>
      <c r="NOA16" s="0"/>
      <c r="NOB16" s="0"/>
      <c r="NOC16" s="0"/>
      <c r="NOD16" s="0"/>
      <c r="NOE16" s="0"/>
      <c r="NOF16" s="0"/>
      <c r="NOG16" s="0"/>
      <c r="NOH16" s="0"/>
      <c r="NOI16" s="0"/>
      <c r="NOJ16" s="0"/>
      <c r="NOK16" s="0"/>
      <c r="NOL16" s="0"/>
      <c r="NOM16" s="0"/>
      <c r="NON16" s="0"/>
      <c r="NOO16" s="0"/>
      <c r="NOP16" s="0"/>
      <c r="NOQ16" s="0"/>
      <c r="NOR16" s="0"/>
      <c r="NOS16" s="0"/>
      <c r="NOT16" s="0"/>
      <c r="NOU16" s="0"/>
      <c r="NOV16" s="0"/>
      <c r="NOW16" s="0"/>
      <c r="NOX16" s="0"/>
      <c r="NOY16" s="0"/>
      <c r="NOZ16" s="0"/>
      <c r="NPA16" s="0"/>
      <c r="NPB16" s="0"/>
      <c r="NPC16" s="0"/>
      <c r="NPD16" s="0"/>
      <c r="NPE16" s="0"/>
      <c r="NPF16" s="0"/>
      <c r="NPG16" s="0"/>
      <c r="NPH16" s="0"/>
      <c r="NPI16" s="0"/>
      <c r="NPJ16" s="0"/>
      <c r="NPK16" s="0"/>
      <c r="NPL16" s="0"/>
      <c r="NPM16" s="0"/>
      <c r="NPN16" s="0"/>
      <c r="NPO16" s="0"/>
      <c r="NPP16" s="0"/>
      <c r="NPQ16" s="0"/>
      <c r="NPR16" s="0"/>
      <c r="NPS16" s="0"/>
      <c r="NPT16" s="0"/>
      <c r="NPU16" s="0"/>
      <c r="NPV16" s="0"/>
      <c r="NPW16" s="0"/>
      <c r="NPX16" s="0"/>
      <c r="NPY16" s="0"/>
      <c r="NPZ16" s="0"/>
      <c r="NQA16" s="0"/>
      <c r="NQB16" s="0"/>
      <c r="NQC16" s="0"/>
      <c r="NQD16" s="0"/>
      <c r="NQE16" s="0"/>
      <c r="NQF16" s="0"/>
      <c r="NQG16" s="0"/>
      <c r="NQH16" s="0"/>
      <c r="NQI16" s="0"/>
      <c r="NQJ16" s="0"/>
      <c r="NQK16" s="0"/>
      <c r="NQL16" s="0"/>
      <c r="NQM16" s="0"/>
      <c r="NQN16" s="0"/>
      <c r="NQO16" s="0"/>
      <c r="NQP16" s="0"/>
      <c r="NQQ16" s="0"/>
      <c r="NQR16" s="0"/>
      <c r="NQS16" s="0"/>
      <c r="NQT16" s="0"/>
      <c r="NQU16" s="0"/>
      <c r="NQV16" s="0"/>
      <c r="NQW16" s="0"/>
      <c r="NQX16" s="0"/>
      <c r="NQY16" s="0"/>
      <c r="NQZ16" s="0"/>
      <c r="NRA16" s="0"/>
      <c r="NRB16" s="0"/>
      <c r="NRC16" s="0"/>
      <c r="NRD16" s="0"/>
      <c r="NRE16" s="0"/>
      <c r="NRF16" s="0"/>
      <c r="NRG16" s="0"/>
      <c r="NRH16" s="0"/>
      <c r="NRI16" s="0"/>
      <c r="NRJ16" s="0"/>
      <c r="NRK16" s="0"/>
      <c r="NRL16" s="0"/>
      <c r="NRM16" s="0"/>
      <c r="NRN16" s="0"/>
      <c r="NRO16" s="0"/>
      <c r="NRP16" s="0"/>
      <c r="NRQ16" s="0"/>
      <c r="NRR16" s="0"/>
      <c r="NRS16" s="0"/>
      <c r="NRT16" s="0"/>
      <c r="NRU16" s="0"/>
      <c r="NRV16" s="0"/>
      <c r="NRW16" s="0"/>
      <c r="NRX16" s="0"/>
      <c r="NRY16" s="0"/>
      <c r="NRZ16" s="0"/>
      <c r="NSA16" s="0"/>
      <c r="NSB16" s="0"/>
      <c r="NSC16" s="0"/>
      <c r="NSD16" s="0"/>
      <c r="NSE16" s="0"/>
      <c r="NSF16" s="0"/>
      <c r="NSG16" s="0"/>
      <c r="NSH16" s="0"/>
      <c r="NSI16" s="0"/>
      <c r="NSJ16" s="0"/>
      <c r="NSK16" s="0"/>
      <c r="NSL16" s="0"/>
      <c r="NSM16" s="0"/>
      <c r="NSN16" s="0"/>
      <c r="NSO16" s="0"/>
      <c r="NSP16" s="0"/>
      <c r="NSQ16" s="0"/>
      <c r="NSR16" s="0"/>
      <c r="NSS16" s="0"/>
      <c r="NST16" s="0"/>
      <c r="NSU16" s="0"/>
      <c r="NSV16" s="0"/>
      <c r="NSW16" s="0"/>
      <c r="NSX16" s="0"/>
      <c r="NSY16" s="0"/>
      <c r="NSZ16" s="0"/>
      <c r="NTA16" s="0"/>
      <c r="NTB16" s="0"/>
      <c r="NTC16" s="0"/>
      <c r="NTD16" s="0"/>
      <c r="NTE16" s="0"/>
      <c r="NTF16" s="0"/>
      <c r="NTG16" s="0"/>
      <c r="NTH16" s="0"/>
      <c r="NTI16" s="0"/>
      <c r="NTJ16" s="0"/>
      <c r="NTK16" s="0"/>
      <c r="NTL16" s="0"/>
      <c r="NTM16" s="0"/>
      <c r="NTN16" s="0"/>
      <c r="NTO16" s="0"/>
      <c r="NTP16" s="0"/>
      <c r="NTQ16" s="0"/>
      <c r="NTR16" s="0"/>
      <c r="NTS16" s="0"/>
      <c r="NTT16" s="0"/>
      <c r="NTU16" s="0"/>
      <c r="NTV16" s="0"/>
      <c r="NTW16" s="0"/>
      <c r="NTX16" s="0"/>
      <c r="NTY16" s="0"/>
      <c r="NTZ16" s="0"/>
      <c r="NUA16" s="0"/>
      <c r="NUB16" s="0"/>
      <c r="NUC16" s="0"/>
      <c r="NUD16" s="0"/>
      <c r="NUE16" s="0"/>
      <c r="NUF16" s="0"/>
      <c r="NUG16" s="0"/>
      <c r="NUH16" s="0"/>
      <c r="NUI16" s="0"/>
      <c r="NUJ16" s="0"/>
      <c r="NUK16" s="0"/>
      <c r="NUL16" s="0"/>
      <c r="NUM16" s="0"/>
      <c r="NUN16" s="0"/>
      <c r="NUO16" s="0"/>
      <c r="NUP16" s="0"/>
      <c r="NUQ16" s="0"/>
      <c r="NUR16" s="0"/>
      <c r="NUS16" s="0"/>
      <c r="NUT16" s="0"/>
      <c r="NUU16" s="0"/>
      <c r="NUV16" s="0"/>
      <c r="NUW16" s="0"/>
      <c r="NUX16" s="0"/>
      <c r="NUY16" s="0"/>
      <c r="NUZ16" s="0"/>
      <c r="NVA16" s="0"/>
      <c r="NVB16" s="0"/>
      <c r="NVC16" s="0"/>
      <c r="NVD16" s="0"/>
      <c r="NVE16" s="0"/>
      <c r="NVF16" s="0"/>
      <c r="NVG16" s="0"/>
      <c r="NVH16" s="0"/>
      <c r="NVI16" s="0"/>
      <c r="NVJ16" s="0"/>
      <c r="NVK16" s="0"/>
      <c r="NVL16" s="0"/>
      <c r="NVM16" s="0"/>
      <c r="NVN16" s="0"/>
      <c r="NVO16" s="0"/>
      <c r="NVP16" s="0"/>
      <c r="NVQ16" s="0"/>
      <c r="NVR16" s="0"/>
      <c r="NVS16" s="0"/>
      <c r="NVT16" s="0"/>
      <c r="NVU16" s="0"/>
      <c r="NVV16" s="0"/>
      <c r="NVW16" s="0"/>
      <c r="NVX16" s="0"/>
      <c r="NVY16" s="0"/>
      <c r="NVZ16" s="0"/>
      <c r="NWA16" s="0"/>
      <c r="NWB16" s="0"/>
      <c r="NWC16" s="0"/>
      <c r="NWD16" s="0"/>
      <c r="NWE16" s="0"/>
      <c r="NWF16" s="0"/>
      <c r="NWG16" s="0"/>
      <c r="NWH16" s="0"/>
      <c r="NWI16" s="0"/>
      <c r="NWJ16" s="0"/>
      <c r="NWK16" s="0"/>
      <c r="NWL16" s="0"/>
      <c r="NWM16" s="0"/>
      <c r="NWN16" s="0"/>
      <c r="NWO16" s="0"/>
      <c r="NWP16" s="0"/>
      <c r="NWQ16" s="0"/>
      <c r="NWR16" s="0"/>
      <c r="NWS16" s="0"/>
      <c r="NWT16" s="0"/>
      <c r="NWU16" s="0"/>
      <c r="NWV16" s="0"/>
      <c r="NWW16" s="0"/>
      <c r="NWX16" s="0"/>
      <c r="NWY16" s="0"/>
      <c r="NWZ16" s="0"/>
      <c r="NXA16" s="0"/>
      <c r="NXB16" s="0"/>
      <c r="NXC16" s="0"/>
      <c r="NXD16" s="0"/>
      <c r="NXE16" s="0"/>
      <c r="NXF16" s="0"/>
      <c r="NXG16" s="0"/>
      <c r="NXH16" s="0"/>
      <c r="NXI16" s="0"/>
      <c r="NXJ16" s="0"/>
      <c r="NXK16" s="0"/>
      <c r="NXL16" s="0"/>
      <c r="NXM16" s="0"/>
      <c r="NXN16" s="0"/>
      <c r="NXO16" s="0"/>
      <c r="NXP16" s="0"/>
      <c r="NXQ16" s="0"/>
      <c r="NXR16" s="0"/>
      <c r="NXS16" s="0"/>
      <c r="NXT16" s="0"/>
      <c r="NXU16" s="0"/>
      <c r="NXV16" s="0"/>
      <c r="NXW16" s="0"/>
      <c r="NXX16" s="0"/>
      <c r="NXY16" s="0"/>
      <c r="NXZ16" s="0"/>
      <c r="NYA16" s="0"/>
      <c r="NYB16" s="0"/>
      <c r="NYC16" s="0"/>
      <c r="NYD16" s="0"/>
      <c r="NYE16" s="0"/>
      <c r="NYF16" s="0"/>
      <c r="NYG16" s="0"/>
      <c r="NYH16" s="0"/>
      <c r="NYI16" s="0"/>
      <c r="NYJ16" s="0"/>
      <c r="NYK16" s="0"/>
      <c r="NYL16" s="0"/>
      <c r="NYM16" s="0"/>
      <c r="NYN16" s="0"/>
      <c r="NYO16" s="0"/>
      <c r="NYP16" s="0"/>
      <c r="NYQ16" s="0"/>
      <c r="NYR16" s="0"/>
      <c r="NYS16" s="0"/>
      <c r="NYT16" s="0"/>
      <c r="NYU16" s="0"/>
      <c r="NYV16" s="0"/>
      <c r="NYW16" s="0"/>
      <c r="NYX16" s="0"/>
      <c r="NYY16" s="0"/>
      <c r="NYZ16" s="0"/>
      <c r="NZA16" s="0"/>
      <c r="NZB16" s="0"/>
      <c r="NZC16" s="0"/>
      <c r="NZD16" s="0"/>
      <c r="NZE16" s="0"/>
      <c r="NZF16" s="0"/>
      <c r="NZG16" s="0"/>
      <c r="NZH16" s="0"/>
      <c r="NZI16" s="0"/>
      <c r="NZJ16" s="0"/>
      <c r="NZK16" s="0"/>
      <c r="NZL16" s="0"/>
      <c r="NZM16" s="0"/>
      <c r="NZN16" s="0"/>
      <c r="NZO16" s="0"/>
      <c r="NZP16" s="0"/>
      <c r="NZQ16" s="0"/>
      <c r="NZR16" s="0"/>
      <c r="NZS16" s="0"/>
      <c r="NZT16" s="0"/>
      <c r="NZU16" s="0"/>
      <c r="NZV16" s="0"/>
      <c r="NZW16" s="0"/>
      <c r="NZX16" s="0"/>
      <c r="NZY16" s="0"/>
      <c r="NZZ16" s="0"/>
      <c r="OAA16" s="0"/>
      <c r="OAB16" s="0"/>
      <c r="OAC16" s="0"/>
      <c r="OAD16" s="0"/>
      <c r="OAE16" s="0"/>
      <c r="OAF16" s="0"/>
      <c r="OAG16" s="0"/>
      <c r="OAH16" s="0"/>
      <c r="OAI16" s="0"/>
      <c r="OAJ16" s="0"/>
      <c r="OAK16" s="0"/>
      <c r="OAL16" s="0"/>
      <c r="OAM16" s="0"/>
      <c r="OAN16" s="0"/>
      <c r="OAO16" s="0"/>
      <c r="OAP16" s="0"/>
      <c r="OAQ16" s="0"/>
      <c r="OAR16" s="0"/>
      <c r="OAS16" s="0"/>
      <c r="OAT16" s="0"/>
      <c r="OAU16" s="0"/>
      <c r="OAV16" s="0"/>
      <c r="OAW16" s="0"/>
      <c r="OAX16" s="0"/>
      <c r="OAY16" s="0"/>
      <c r="OAZ16" s="0"/>
      <c r="OBA16" s="0"/>
      <c r="OBB16" s="0"/>
      <c r="OBC16" s="0"/>
      <c r="OBD16" s="0"/>
      <c r="OBE16" s="0"/>
      <c r="OBF16" s="0"/>
      <c r="OBG16" s="0"/>
      <c r="OBH16" s="0"/>
      <c r="OBI16" s="0"/>
      <c r="OBJ16" s="0"/>
      <c r="OBK16" s="0"/>
      <c r="OBL16" s="0"/>
      <c r="OBM16" s="0"/>
      <c r="OBN16" s="0"/>
      <c r="OBO16" s="0"/>
      <c r="OBP16" s="0"/>
      <c r="OBQ16" s="0"/>
      <c r="OBR16" s="0"/>
      <c r="OBS16" s="0"/>
      <c r="OBT16" s="0"/>
      <c r="OBU16" s="0"/>
      <c r="OBV16" s="0"/>
      <c r="OBW16" s="0"/>
      <c r="OBX16" s="0"/>
      <c r="OBY16" s="0"/>
      <c r="OBZ16" s="0"/>
      <c r="OCA16" s="0"/>
      <c r="OCB16" s="0"/>
      <c r="OCC16" s="0"/>
      <c r="OCD16" s="0"/>
      <c r="OCE16" s="0"/>
      <c r="OCF16" s="0"/>
      <c r="OCG16" s="0"/>
      <c r="OCH16" s="0"/>
      <c r="OCI16" s="0"/>
      <c r="OCJ16" s="0"/>
      <c r="OCK16" s="0"/>
      <c r="OCL16" s="0"/>
      <c r="OCM16" s="0"/>
      <c r="OCN16" s="0"/>
      <c r="OCO16" s="0"/>
      <c r="OCP16" s="0"/>
      <c r="OCQ16" s="0"/>
      <c r="OCR16" s="0"/>
      <c r="OCS16" s="0"/>
      <c r="OCT16" s="0"/>
      <c r="OCU16" s="0"/>
      <c r="OCV16" s="0"/>
      <c r="OCW16" s="0"/>
      <c r="OCX16" s="0"/>
      <c r="OCY16" s="0"/>
      <c r="OCZ16" s="0"/>
      <c r="ODA16" s="0"/>
      <c r="ODB16" s="0"/>
      <c r="ODC16" s="0"/>
      <c r="ODD16" s="0"/>
      <c r="ODE16" s="0"/>
      <c r="ODF16" s="0"/>
      <c r="ODG16" s="0"/>
      <c r="ODH16" s="0"/>
      <c r="ODI16" s="0"/>
      <c r="ODJ16" s="0"/>
      <c r="ODK16" s="0"/>
      <c r="ODL16" s="0"/>
      <c r="ODM16" s="0"/>
      <c r="ODN16" s="0"/>
      <c r="ODO16" s="0"/>
      <c r="ODP16" s="0"/>
      <c r="ODQ16" s="0"/>
      <c r="ODR16" s="0"/>
      <c r="ODS16" s="0"/>
      <c r="ODT16" s="0"/>
      <c r="ODU16" s="0"/>
      <c r="ODV16" s="0"/>
      <c r="ODW16" s="0"/>
      <c r="ODX16" s="0"/>
      <c r="ODY16" s="0"/>
      <c r="ODZ16" s="0"/>
      <c r="OEA16" s="0"/>
      <c r="OEB16" s="0"/>
      <c r="OEC16" s="0"/>
      <c r="OED16" s="0"/>
      <c r="OEE16" s="0"/>
      <c r="OEF16" s="0"/>
      <c r="OEG16" s="0"/>
      <c r="OEH16" s="0"/>
      <c r="OEI16" s="0"/>
      <c r="OEJ16" s="0"/>
      <c r="OEK16" s="0"/>
      <c r="OEL16" s="0"/>
      <c r="OEM16" s="0"/>
      <c r="OEN16" s="0"/>
      <c r="OEO16" s="0"/>
      <c r="OEP16" s="0"/>
      <c r="OEQ16" s="0"/>
      <c r="OER16" s="0"/>
      <c r="OES16" s="0"/>
      <c r="OET16" s="0"/>
      <c r="OEU16" s="0"/>
      <c r="OEV16" s="0"/>
      <c r="OEW16" s="0"/>
      <c r="OEX16" s="0"/>
      <c r="OEY16" s="0"/>
      <c r="OEZ16" s="0"/>
      <c r="OFA16" s="0"/>
      <c r="OFB16" s="0"/>
      <c r="OFC16" s="0"/>
      <c r="OFD16" s="0"/>
      <c r="OFE16" s="0"/>
      <c r="OFF16" s="0"/>
      <c r="OFG16" s="0"/>
      <c r="OFH16" s="0"/>
      <c r="OFI16" s="0"/>
      <c r="OFJ16" s="0"/>
      <c r="OFK16" s="0"/>
      <c r="OFL16" s="0"/>
      <c r="OFM16" s="0"/>
      <c r="OFN16" s="0"/>
      <c r="OFO16" s="0"/>
      <c r="OFP16" s="0"/>
      <c r="OFQ16" s="0"/>
      <c r="OFR16" s="0"/>
      <c r="OFS16" s="0"/>
      <c r="OFT16" s="0"/>
      <c r="OFU16" s="0"/>
      <c r="OFV16" s="0"/>
      <c r="OFW16" s="0"/>
      <c r="OFX16" s="0"/>
      <c r="OFY16" s="0"/>
      <c r="OFZ16" s="0"/>
      <c r="OGA16" s="0"/>
      <c r="OGB16" s="0"/>
      <c r="OGC16" s="0"/>
      <c r="OGD16" s="0"/>
      <c r="OGE16" s="0"/>
      <c r="OGF16" s="0"/>
      <c r="OGG16" s="0"/>
      <c r="OGH16" s="0"/>
      <c r="OGI16" s="0"/>
      <c r="OGJ16" s="0"/>
      <c r="OGK16" s="0"/>
      <c r="OGL16" s="0"/>
      <c r="OGM16" s="0"/>
      <c r="OGN16" s="0"/>
      <c r="OGO16" s="0"/>
      <c r="OGP16" s="0"/>
      <c r="OGQ16" s="0"/>
      <c r="OGR16" s="0"/>
      <c r="OGS16" s="0"/>
      <c r="OGT16" s="0"/>
      <c r="OGU16" s="0"/>
      <c r="OGV16" s="0"/>
      <c r="OGW16" s="0"/>
      <c r="OGX16" s="0"/>
      <c r="OGY16" s="0"/>
      <c r="OGZ16" s="0"/>
      <c r="OHA16" s="0"/>
      <c r="OHB16" s="0"/>
      <c r="OHC16" s="0"/>
      <c r="OHD16" s="0"/>
      <c r="OHE16" s="0"/>
      <c r="OHF16" s="0"/>
      <c r="OHG16" s="0"/>
      <c r="OHH16" s="0"/>
      <c r="OHI16" s="0"/>
      <c r="OHJ16" s="0"/>
      <c r="OHK16" s="0"/>
      <c r="OHL16" s="0"/>
      <c r="OHM16" s="0"/>
      <c r="OHN16" s="0"/>
      <c r="OHO16" s="0"/>
      <c r="OHP16" s="0"/>
      <c r="OHQ16" s="0"/>
      <c r="OHR16" s="0"/>
      <c r="OHS16" s="0"/>
      <c r="OHT16" s="0"/>
      <c r="OHU16" s="0"/>
      <c r="OHV16" s="0"/>
      <c r="OHW16" s="0"/>
      <c r="OHX16" s="0"/>
      <c r="OHY16" s="0"/>
      <c r="OHZ16" s="0"/>
      <c r="OIA16" s="0"/>
      <c r="OIB16" s="0"/>
      <c r="OIC16" s="0"/>
      <c r="OID16" s="0"/>
      <c r="OIE16" s="0"/>
      <c r="OIF16" s="0"/>
      <c r="OIG16" s="0"/>
      <c r="OIH16" s="0"/>
      <c r="OII16" s="0"/>
      <c r="OIJ16" s="0"/>
      <c r="OIK16" s="0"/>
      <c r="OIL16" s="0"/>
      <c r="OIM16" s="0"/>
      <c r="OIN16" s="0"/>
      <c r="OIO16" s="0"/>
      <c r="OIP16" s="0"/>
      <c r="OIQ16" s="0"/>
      <c r="OIR16" s="0"/>
      <c r="OIS16" s="0"/>
      <c r="OIT16" s="0"/>
      <c r="OIU16" s="0"/>
      <c r="OIV16" s="0"/>
      <c r="OIW16" s="0"/>
      <c r="OIX16" s="0"/>
      <c r="OIY16" s="0"/>
      <c r="OIZ16" s="0"/>
      <c r="OJA16" s="0"/>
      <c r="OJB16" s="0"/>
      <c r="OJC16" s="0"/>
      <c r="OJD16" s="0"/>
      <c r="OJE16" s="0"/>
      <c r="OJF16" s="0"/>
      <c r="OJG16" s="0"/>
      <c r="OJH16" s="0"/>
      <c r="OJI16" s="0"/>
      <c r="OJJ16" s="0"/>
      <c r="OJK16" s="0"/>
      <c r="OJL16" s="0"/>
      <c r="OJM16" s="0"/>
      <c r="OJN16" s="0"/>
      <c r="OJO16" s="0"/>
      <c r="OJP16" s="0"/>
      <c r="OJQ16" s="0"/>
      <c r="OJR16" s="0"/>
      <c r="OJS16" s="0"/>
      <c r="OJT16" s="0"/>
      <c r="OJU16" s="0"/>
      <c r="OJV16" s="0"/>
      <c r="OJW16" s="0"/>
      <c r="OJX16" s="0"/>
      <c r="OJY16" s="0"/>
      <c r="OJZ16" s="0"/>
      <c r="OKA16" s="0"/>
      <c r="OKB16" s="0"/>
      <c r="OKC16" s="0"/>
      <c r="OKD16" s="0"/>
      <c r="OKE16" s="0"/>
      <c r="OKF16" s="0"/>
      <c r="OKG16" s="0"/>
      <c r="OKH16" s="0"/>
      <c r="OKI16" s="0"/>
      <c r="OKJ16" s="0"/>
      <c r="OKK16" s="0"/>
      <c r="OKL16" s="0"/>
      <c r="OKM16" s="0"/>
      <c r="OKN16" s="0"/>
      <c r="OKO16" s="0"/>
      <c r="OKP16" s="0"/>
      <c r="OKQ16" s="0"/>
      <c r="OKR16" s="0"/>
      <c r="OKS16" s="0"/>
      <c r="OKT16" s="0"/>
      <c r="OKU16" s="0"/>
      <c r="OKV16" s="0"/>
      <c r="OKW16" s="0"/>
      <c r="OKX16" s="0"/>
      <c r="OKY16" s="0"/>
      <c r="OKZ16" s="0"/>
      <c r="OLA16" s="0"/>
      <c r="OLB16" s="0"/>
      <c r="OLC16" s="0"/>
      <c r="OLD16" s="0"/>
      <c r="OLE16" s="0"/>
      <c r="OLF16" s="0"/>
      <c r="OLG16" s="0"/>
      <c r="OLH16" s="0"/>
      <c r="OLI16" s="0"/>
      <c r="OLJ16" s="0"/>
      <c r="OLK16" s="0"/>
      <c r="OLL16" s="0"/>
      <c r="OLM16" s="0"/>
      <c r="OLN16" s="0"/>
      <c r="OLO16" s="0"/>
      <c r="OLP16" s="0"/>
      <c r="OLQ16" s="0"/>
      <c r="OLR16" s="0"/>
      <c r="OLS16" s="0"/>
      <c r="OLT16" s="0"/>
      <c r="OLU16" s="0"/>
      <c r="OLV16" s="0"/>
      <c r="OLW16" s="0"/>
      <c r="OLX16" s="0"/>
      <c r="OLY16" s="0"/>
      <c r="OLZ16" s="0"/>
      <c r="OMA16" s="0"/>
      <c r="OMB16" s="0"/>
      <c r="OMC16" s="0"/>
      <c r="OMD16" s="0"/>
      <c r="OME16" s="0"/>
      <c r="OMF16" s="0"/>
      <c r="OMG16" s="0"/>
      <c r="OMH16" s="0"/>
      <c r="OMI16" s="0"/>
      <c r="OMJ16" s="0"/>
      <c r="OMK16" s="0"/>
      <c r="OML16" s="0"/>
      <c r="OMM16" s="0"/>
      <c r="OMN16" s="0"/>
      <c r="OMO16" s="0"/>
      <c r="OMP16" s="0"/>
      <c r="OMQ16" s="0"/>
      <c r="OMR16" s="0"/>
      <c r="OMS16" s="0"/>
      <c r="OMT16" s="0"/>
      <c r="OMU16" s="0"/>
      <c r="OMV16" s="0"/>
      <c r="OMW16" s="0"/>
      <c r="OMX16" s="0"/>
      <c r="OMY16" s="0"/>
      <c r="OMZ16" s="0"/>
      <c r="ONA16" s="0"/>
      <c r="ONB16" s="0"/>
      <c r="ONC16" s="0"/>
      <c r="OND16" s="0"/>
      <c r="ONE16" s="0"/>
      <c r="ONF16" s="0"/>
      <c r="ONG16" s="0"/>
      <c r="ONH16" s="0"/>
      <c r="ONI16" s="0"/>
      <c r="ONJ16" s="0"/>
      <c r="ONK16" s="0"/>
      <c r="ONL16" s="0"/>
      <c r="ONM16" s="0"/>
      <c r="ONN16" s="0"/>
      <c r="ONO16" s="0"/>
      <c r="ONP16" s="0"/>
      <c r="ONQ16" s="0"/>
      <c r="ONR16" s="0"/>
      <c r="ONS16" s="0"/>
      <c r="ONT16" s="0"/>
      <c r="ONU16" s="0"/>
      <c r="ONV16" s="0"/>
      <c r="ONW16" s="0"/>
      <c r="ONX16" s="0"/>
      <c r="ONY16" s="0"/>
      <c r="ONZ16" s="0"/>
      <c r="OOA16" s="0"/>
      <c r="OOB16" s="0"/>
      <c r="OOC16" s="0"/>
      <c r="OOD16" s="0"/>
      <c r="OOE16" s="0"/>
      <c r="OOF16" s="0"/>
      <c r="OOG16" s="0"/>
      <c r="OOH16" s="0"/>
      <c r="OOI16" s="0"/>
      <c r="OOJ16" s="0"/>
      <c r="OOK16" s="0"/>
      <c r="OOL16" s="0"/>
      <c r="OOM16" s="0"/>
      <c r="OON16" s="0"/>
      <c r="OOO16" s="0"/>
      <c r="OOP16" s="0"/>
      <c r="OOQ16" s="0"/>
      <c r="OOR16" s="0"/>
      <c r="OOS16" s="0"/>
      <c r="OOT16" s="0"/>
      <c r="OOU16" s="0"/>
      <c r="OOV16" s="0"/>
      <c r="OOW16" s="0"/>
      <c r="OOX16" s="0"/>
      <c r="OOY16" s="0"/>
      <c r="OOZ16" s="0"/>
      <c r="OPA16" s="0"/>
      <c r="OPB16" s="0"/>
      <c r="OPC16" s="0"/>
      <c r="OPD16" s="0"/>
      <c r="OPE16" s="0"/>
      <c r="OPF16" s="0"/>
      <c r="OPG16" s="0"/>
      <c r="OPH16" s="0"/>
      <c r="OPI16" s="0"/>
      <c r="OPJ16" s="0"/>
      <c r="OPK16" s="0"/>
      <c r="OPL16" s="0"/>
      <c r="OPM16" s="0"/>
      <c r="OPN16" s="0"/>
      <c r="OPO16" s="0"/>
      <c r="OPP16" s="0"/>
      <c r="OPQ16" s="0"/>
      <c r="OPR16" s="0"/>
      <c r="OPS16" s="0"/>
      <c r="OPT16" s="0"/>
      <c r="OPU16" s="0"/>
      <c r="OPV16" s="0"/>
      <c r="OPW16" s="0"/>
      <c r="OPX16" s="0"/>
      <c r="OPY16" s="0"/>
      <c r="OPZ16" s="0"/>
      <c r="OQA16" s="0"/>
      <c r="OQB16" s="0"/>
      <c r="OQC16" s="0"/>
      <c r="OQD16" s="0"/>
      <c r="OQE16" s="0"/>
      <c r="OQF16" s="0"/>
      <c r="OQG16" s="0"/>
      <c r="OQH16" s="0"/>
      <c r="OQI16" s="0"/>
      <c r="OQJ16" s="0"/>
      <c r="OQK16" s="0"/>
      <c r="OQL16" s="0"/>
      <c r="OQM16" s="0"/>
      <c r="OQN16" s="0"/>
      <c r="OQO16" s="0"/>
      <c r="OQP16" s="0"/>
      <c r="OQQ16" s="0"/>
      <c r="OQR16" s="0"/>
      <c r="OQS16" s="0"/>
      <c r="OQT16" s="0"/>
      <c r="OQU16" s="0"/>
      <c r="OQV16" s="0"/>
      <c r="OQW16" s="0"/>
      <c r="OQX16" s="0"/>
      <c r="OQY16" s="0"/>
      <c r="OQZ16" s="0"/>
      <c r="ORA16" s="0"/>
      <c r="ORB16" s="0"/>
      <c r="ORC16" s="0"/>
      <c r="ORD16" s="0"/>
      <c r="ORE16" s="0"/>
      <c r="ORF16" s="0"/>
      <c r="ORG16" s="0"/>
      <c r="ORH16" s="0"/>
      <c r="ORI16" s="0"/>
      <c r="ORJ16" s="0"/>
      <c r="ORK16" s="0"/>
      <c r="ORL16" s="0"/>
      <c r="ORM16" s="0"/>
      <c r="ORN16" s="0"/>
      <c r="ORO16" s="0"/>
      <c r="ORP16" s="0"/>
      <c r="ORQ16" s="0"/>
      <c r="ORR16" s="0"/>
      <c r="ORS16" s="0"/>
      <c r="ORT16" s="0"/>
      <c r="ORU16" s="0"/>
      <c r="ORV16" s="0"/>
      <c r="ORW16" s="0"/>
      <c r="ORX16" s="0"/>
      <c r="ORY16" s="0"/>
      <c r="ORZ16" s="0"/>
      <c r="OSA16" s="0"/>
      <c r="OSB16" s="0"/>
      <c r="OSC16" s="0"/>
      <c r="OSD16" s="0"/>
      <c r="OSE16" s="0"/>
      <c r="OSF16" s="0"/>
      <c r="OSG16" s="0"/>
      <c r="OSH16" s="0"/>
      <c r="OSI16" s="0"/>
      <c r="OSJ16" s="0"/>
      <c r="OSK16" s="0"/>
      <c r="OSL16" s="0"/>
      <c r="OSM16" s="0"/>
      <c r="OSN16" s="0"/>
      <c r="OSO16" s="0"/>
      <c r="OSP16" s="0"/>
      <c r="OSQ16" s="0"/>
      <c r="OSR16" s="0"/>
      <c r="OSS16" s="0"/>
      <c r="OST16" s="0"/>
      <c r="OSU16" s="0"/>
      <c r="OSV16" s="0"/>
      <c r="OSW16" s="0"/>
      <c r="OSX16" s="0"/>
      <c r="OSY16" s="0"/>
      <c r="OSZ16" s="0"/>
      <c r="OTA16" s="0"/>
      <c r="OTB16" s="0"/>
      <c r="OTC16" s="0"/>
      <c r="OTD16" s="0"/>
      <c r="OTE16" s="0"/>
      <c r="OTF16" s="0"/>
      <c r="OTG16" s="0"/>
      <c r="OTH16" s="0"/>
      <c r="OTI16" s="0"/>
      <c r="OTJ16" s="0"/>
      <c r="OTK16" s="0"/>
      <c r="OTL16" s="0"/>
      <c r="OTM16" s="0"/>
      <c r="OTN16" s="0"/>
      <c r="OTO16" s="0"/>
      <c r="OTP16" s="0"/>
      <c r="OTQ16" s="0"/>
      <c r="OTR16" s="0"/>
      <c r="OTS16" s="0"/>
      <c r="OTT16" s="0"/>
      <c r="OTU16" s="0"/>
      <c r="OTV16" s="0"/>
      <c r="OTW16" s="0"/>
      <c r="OTX16" s="0"/>
      <c r="OTY16" s="0"/>
      <c r="OTZ16" s="0"/>
      <c r="OUA16" s="0"/>
      <c r="OUB16" s="0"/>
      <c r="OUC16" s="0"/>
      <c r="OUD16" s="0"/>
      <c r="OUE16" s="0"/>
      <c r="OUF16" s="0"/>
      <c r="OUG16" s="0"/>
      <c r="OUH16" s="0"/>
      <c r="OUI16" s="0"/>
      <c r="OUJ16" s="0"/>
      <c r="OUK16" s="0"/>
      <c r="OUL16" s="0"/>
      <c r="OUM16" s="0"/>
      <c r="OUN16" s="0"/>
      <c r="OUO16" s="0"/>
      <c r="OUP16" s="0"/>
      <c r="OUQ16" s="0"/>
      <c r="OUR16" s="0"/>
      <c r="OUS16" s="0"/>
      <c r="OUT16" s="0"/>
      <c r="OUU16" s="0"/>
      <c r="OUV16" s="0"/>
      <c r="OUW16" s="0"/>
      <c r="OUX16" s="0"/>
      <c r="OUY16" s="0"/>
      <c r="OUZ16" s="0"/>
      <c r="OVA16" s="0"/>
      <c r="OVB16" s="0"/>
      <c r="OVC16" s="0"/>
      <c r="OVD16" s="0"/>
      <c r="OVE16" s="0"/>
      <c r="OVF16" s="0"/>
      <c r="OVG16" s="0"/>
      <c r="OVH16" s="0"/>
      <c r="OVI16" s="0"/>
      <c r="OVJ16" s="0"/>
      <c r="OVK16" s="0"/>
      <c r="OVL16" s="0"/>
      <c r="OVM16" s="0"/>
      <c r="OVN16" s="0"/>
      <c r="OVO16" s="0"/>
      <c r="OVP16" s="0"/>
      <c r="OVQ16" s="0"/>
      <c r="OVR16" s="0"/>
      <c r="OVS16" s="0"/>
      <c r="OVT16" s="0"/>
      <c r="OVU16" s="0"/>
      <c r="OVV16" s="0"/>
      <c r="OVW16" s="0"/>
      <c r="OVX16" s="0"/>
      <c r="OVY16" s="0"/>
      <c r="OVZ16" s="0"/>
      <c r="OWA16" s="0"/>
      <c r="OWB16" s="0"/>
      <c r="OWC16" s="0"/>
      <c r="OWD16" s="0"/>
      <c r="OWE16" s="0"/>
      <c r="OWF16" s="0"/>
      <c r="OWG16" s="0"/>
      <c r="OWH16" s="0"/>
      <c r="OWI16" s="0"/>
      <c r="OWJ16" s="0"/>
      <c r="OWK16" s="0"/>
      <c r="OWL16" s="0"/>
      <c r="OWM16" s="0"/>
      <c r="OWN16" s="0"/>
      <c r="OWO16" s="0"/>
      <c r="OWP16" s="0"/>
      <c r="OWQ16" s="0"/>
      <c r="OWR16" s="0"/>
      <c r="OWS16" s="0"/>
      <c r="OWT16" s="0"/>
      <c r="OWU16" s="0"/>
      <c r="OWV16" s="0"/>
      <c r="OWW16" s="0"/>
      <c r="OWX16" s="0"/>
      <c r="OWY16" s="0"/>
      <c r="OWZ16" s="0"/>
      <c r="OXA16" s="0"/>
      <c r="OXB16" s="0"/>
      <c r="OXC16" s="0"/>
      <c r="OXD16" s="0"/>
      <c r="OXE16" s="0"/>
      <c r="OXF16" s="0"/>
      <c r="OXG16" s="0"/>
      <c r="OXH16" s="0"/>
      <c r="OXI16" s="0"/>
      <c r="OXJ16" s="0"/>
      <c r="OXK16" s="0"/>
      <c r="OXL16" s="0"/>
      <c r="OXM16" s="0"/>
      <c r="OXN16" s="0"/>
      <c r="OXO16" s="0"/>
      <c r="OXP16" s="0"/>
      <c r="OXQ16" s="0"/>
      <c r="OXR16" s="0"/>
      <c r="OXS16" s="0"/>
      <c r="OXT16" s="0"/>
      <c r="OXU16" s="0"/>
      <c r="OXV16" s="0"/>
      <c r="OXW16" s="0"/>
      <c r="OXX16" s="0"/>
      <c r="OXY16" s="0"/>
      <c r="OXZ16" s="0"/>
      <c r="OYA16" s="0"/>
      <c r="OYB16" s="0"/>
      <c r="OYC16" s="0"/>
      <c r="OYD16" s="0"/>
      <c r="OYE16" s="0"/>
      <c r="OYF16" s="0"/>
      <c r="OYG16" s="0"/>
      <c r="OYH16" s="0"/>
      <c r="OYI16" s="0"/>
      <c r="OYJ16" s="0"/>
      <c r="OYK16" s="0"/>
      <c r="OYL16" s="0"/>
      <c r="OYM16" s="0"/>
      <c r="OYN16" s="0"/>
      <c r="OYO16" s="0"/>
      <c r="OYP16" s="0"/>
      <c r="OYQ16" s="0"/>
      <c r="OYR16" s="0"/>
      <c r="OYS16" s="0"/>
      <c r="OYT16" s="0"/>
      <c r="OYU16" s="0"/>
      <c r="OYV16" s="0"/>
      <c r="OYW16" s="0"/>
      <c r="OYX16" s="0"/>
      <c r="OYY16" s="0"/>
      <c r="OYZ16" s="0"/>
      <c r="OZA16" s="0"/>
      <c r="OZB16" s="0"/>
      <c r="OZC16" s="0"/>
      <c r="OZD16" s="0"/>
      <c r="OZE16" s="0"/>
      <c r="OZF16" s="0"/>
      <c r="OZG16" s="0"/>
      <c r="OZH16" s="0"/>
      <c r="OZI16" s="0"/>
      <c r="OZJ16" s="0"/>
      <c r="OZK16" s="0"/>
      <c r="OZL16" s="0"/>
      <c r="OZM16" s="0"/>
      <c r="OZN16" s="0"/>
      <c r="OZO16" s="0"/>
      <c r="OZP16" s="0"/>
      <c r="OZQ16" s="0"/>
      <c r="OZR16" s="0"/>
      <c r="OZS16" s="0"/>
      <c r="OZT16" s="0"/>
      <c r="OZU16" s="0"/>
      <c r="OZV16" s="0"/>
      <c r="OZW16" s="0"/>
      <c r="OZX16" s="0"/>
      <c r="OZY16" s="0"/>
      <c r="OZZ16" s="0"/>
      <c r="PAA16" s="0"/>
      <c r="PAB16" s="0"/>
      <c r="PAC16" s="0"/>
      <c r="PAD16" s="0"/>
      <c r="PAE16" s="0"/>
      <c r="PAF16" s="0"/>
      <c r="PAG16" s="0"/>
      <c r="PAH16" s="0"/>
      <c r="PAI16" s="0"/>
      <c r="PAJ16" s="0"/>
      <c r="PAK16" s="0"/>
      <c r="PAL16" s="0"/>
      <c r="PAM16" s="0"/>
      <c r="PAN16" s="0"/>
      <c r="PAO16" s="0"/>
      <c r="PAP16" s="0"/>
      <c r="PAQ16" s="0"/>
      <c r="PAR16" s="0"/>
      <c r="PAS16" s="0"/>
      <c r="PAT16" s="0"/>
      <c r="PAU16" s="0"/>
      <c r="PAV16" s="0"/>
      <c r="PAW16" s="0"/>
      <c r="PAX16" s="0"/>
      <c r="PAY16" s="0"/>
      <c r="PAZ16" s="0"/>
      <c r="PBA16" s="0"/>
      <c r="PBB16" s="0"/>
      <c r="PBC16" s="0"/>
      <c r="PBD16" s="0"/>
      <c r="PBE16" s="0"/>
      <c r="PBF16" s="0"/>
      <c r="PBG16" s="0"/>
      <c r="PBH16" s="0"/>
      <c r="PBI16" s="0"/>
      <c r="PBJ16" s="0"/>
      <c r="PBK16" s="0"/>
      <c r="PBL16" s="0"/>
      <c r="PBM16" s="0"/>
      <c r="PBN16" s="0"/>
      <c r="PBO16" s="0"/>
      <c r="PBP16" s="0"/>
      <c r="PBQ16" s="0"/>
      <c r="PBR16" s="0"/>
      <c r="PBS16" s="0"/>
      <c r="PBT16" s="0"/>
      <c r="PBU16" s="0"/>
      <c r="PBV16" s="0"/>
      <c r="PBW16" s="0"/>
      <c r="PBX16" s="0"/>
      <c r="PBY16" s="0"/>
      <c r="PBZ16" s="0"/>
      <c r="PCA16" s="0"/>
      <c r="PCB16" s="0"/>
      <c r="PCC16" s="0"/>
      <c r="PCD16" s="0"/>
      <c r="PCE16" s="0"/>
      <c r="PCF16" s="0"/>
      <c r="PCG16" s="0"/>
      <c r="PCH16" s="0"/>
      <c r="PCI16" s="0"/>
      <c r="PCJ16" s="0"/>
      <c r="PCK16" s="0"/>
      <c r="PCL16" s="0"/>
      <c r="PCM16" s="0"/>
      <c r="PCN16" s="0"/>
      <c r="PCO16" s="0"/>
      <c r="PCP16" s="0"/>
      <c r="PCQ16" s="0"/>
      <c r="PCR16" s="0"/>
      <c r="PCS16" s="0"/>
      <c r="PCT16" s="0"/>
      <c r="PCU16" s="0"/>
      <c r="PCV16" s="0"/>
      <c r="PCW16" s="0"/>
      <c r="PCX16" s="0"/>
      <c r="PCY16" s="0"/>
      <c r="PCZ16" s="0"/>
      <c r="PDA16" s="0"/>
      <c r="PDB16" s="0"/>
      <c r="PDC16" s="0"/>
      <c r="PDD16" s="0"/>
      <c r="PDE16" s="0"/>
      <c r="PDF16" s="0"/>
      <c r="PDG16" s="0"/>
      <c r="PDH16" s="0"/>
      <c r="PDI16" s="0"/>
      <c r="PDJ16" s="0"/>
      <c r="PDK16" s="0"/>
      <c r="PDL16" s="0"/>
      <c r="PDM16" s="0"/>
      <c r="PDN16" s="0"/>
      <c r="PDO16" s="0"/>
      <c r="PDP16" s="0"/>
      <c r="PDQ16" s="0"/>
      <c r="PDR16" s="0"/>
      <c r="PDS16" s="0"/>
      <c r="PDT16" s="0"/>
      <c r="PDU16" s="0"/>
      <c r="PDV16" s="0"/>
      <c r="PDW16" s="0"/>
      <c r="PDX16" s="0"/>
      <c r="PDY16" s="0"/>
      <c r="PDZ16" s="0"/>
      <c r="PEA16" s="0"/>
      <c r="PEB16" s="0"/>
      <c r="PEC16" s="0"/>
      <c r="PED16" s="0"/>
      <c r="PEE16" s="0"/>
      <c r="PEF16" s="0"/>
      <c r="PEG16" s="0"/>
      <c r="PEH16" s="0"/>
      <c r="PEI16" s="0"/>
      <c r="PEJ16" s="0"/>
      <c r="PEK16" s="0"/>
      <c r="PEL16" s="0"/>
      <c r="PEM16" s="0"/>
      <c r="PEN16" s="0"/>
      <c r="PEO16" s="0"/>
      <c r="PEP16" s="0"/>
      <c r="PEQ16" s="0"/>
      <c r="PER16" s="0"/>
      <c r="PES16" s="0"/>
      <c r="PET16" s="0"/>
      <c r="PEU16" s="0"/>
      <c r="PEV16" s="0"/>
      <c r="PEW16" s="0"/>
      <c r="PEX16" s="0"/>
      <c r="PEY16" s="0"/>
      <c r="PEZ16" s="0"/>
      <c r="PFA16" s="0"/>
      <c r="PFB16" s="0"/>
      <c r="PFC16" s="0"/>
      <c r="PFD16" s="0"/>
      <c r="PFE16" s="0"/>
      <c r="PFF16" s="0"/>
      <c r="PFG16" s="0"/>
      <c r="PFH16" s="0"/>
      <c r="PFI16" s="0"/>
      <c r="PFJ16" s="0"/>
      <c r="PFK16" s="0"/>
      <c r="PFL16" s="0"/>
      <c r="PFM16" s="0"/>
      <c r="PFN16" s="0"/>
      <c r="PFO16" s="0"/>
      <c r="PFP16" s="0"/>
      <c r="PFQ16" s="0"/>
      <c r="PFR16" s="0"/>
      <c r="PFS16" s="0"/>
      <c r="PFT16" s="0"/>
      <c r="PFU16" s="0"/>
      <c r="PFV16" s="0"/>
      <c r="PFW16" s="0"/>
      <c r="PFX16" s="0"/>
      <c r="PFY16" s="0"/>
      <c r="PFZ16" s="0"/>
      <c r="PGA16" s="0"/>
      <c r="PGB16" s="0"/>
      <c r="PGC16" s="0"/>
      <c r="PGD16" s="0"/>
      <c r="PGE16" s="0"/>
      <c r="PGF16" s="0"/>
      <c r="PGG16" s="0"/>
      <c r="PGH16" s="0"/>
      <c r="PGI16" s="0"/>
      <c r="PGJ16" s="0"/>
      <c r="PGK16" s="0"/>
      <c r="PGL16" s="0"/>
      <c r="PGM16" s="0"/>
      <c r="PGN16" s="0"/>
      <c r="PGO16" s="0"/>
      <c r="PGP16" s="0"/>
      <c r="PGQ16" s="0"/>
      <c r="PGR16" s="0"/>
      <c r="PGS16" s="0"/>
      <c r="PGT16" s="0"/>
      <c r="PGU16" s="0"/>
      <c r="PGV16" s="0"/>
      <c r="PGW16" s="0"/>
      <c r="PGX16" s="0"/>
      <c r="PGY16" s="0"/>
      <c r="PGZ16" s="0"/>
      <c r="PHA16" s="0"/>
      <c r="PHB16" s="0"/>
      <c r="PHC16" s="0"/>
      <c r="PHD16" s="0"/>
      <c r="PHE16" s="0"/>
      <c r="PHF16" s="0"/>
      <c r="PHG16" s="0"/>
      <c r="PHH16" s="0"/>
      <c r="PHI16" s="0"/>
      <c r="PHJ16" s="0"/>
      <c r="PHK16" s="0"/>
      <c r="PHL16" s="0"/>
      <c r="PHM16" s="0"/>
      <c r="PHN16" s="0"/>
      <c r="PHO16" s="0"/>
      <c r="PHP16" s="0"/>
      <c r="PHQ16" s="0"/>
      <c r="PHR16" s="0"/>
      <c r="PHS16" s="0"/>
      <c r="PHT16" s="0"/>
      <c r="PHU16" s="0"/>
      <c r="PHV16" s="0"/>
      <c r="PHW16" s="0"/>
      <c r="PHX16" s="0"/>
      <c r="PHY16" s="0"/>
      <c r="PHZ16" s="0"/>
      <c r="PIA16" s="0"/>
      <c r="PIB16" s="0"/>
      <c r="PIC16" s="0"/>
      <c r="PID16" s="0"/>
      <c r="PIE16" s="0"/>
      <c r="PIF16" s="0"/>
      <c r="PIG16" s="0"/>
      <c r="PIH16" s="0"/>
      <c r="PII16" s="0"/>
      <c r="PIJ16" s="0"/>
      <c r="PIK16" s="0"/>
      <c r="PIL16" s="0"/>
      <c r="PIM16" s="0"/>
      <c r="PIN16" s="0"/>
      <c r="PIO16" s="0"/>
      <c r="PIP16" s="0"/>
      <c r="PIQ16" s="0"/>
      <c r="PIR16" s="0"/>
      <c r="PIS16" s="0"/>
      <c r="PIT16" s="0"/>
      <c r="PIU16" s="0"/>
      <c r="PIV16" s="0"/>
      <c r="PIW16" s="0"/>
      <c r="PIX16" s="0"/>
      <c r="PIY16" s="0"/>
      <c r="PIZ16" s="0"/>
      <c r="PJA16" s="0"/>
      <c r="PJB16" s="0"/>
      <c r="PJC16" s="0"/>
      <c r="PJD16" s="0"/>
      <c r="PJE16" s="0"/>
      <c r="PJF16" s="0"/>
      <c r="PJG16" s="0"/>
      <c r="PJH16" s="0"/>
      <c r="PJI16" s="0"/>
      <c r="PJJ16" s="0"/>
      <c r="PJK16" s="0"/>
      <c r="PJL16" s="0"/>
      <c r="PJM16" s="0"/>
      <c r="PJN16" s="0"/>
      <c r="PJO16" s="0"/>
      <c r="PJP16" s="0"/>
      <c r="PJQ16" s="0"/>
      <c r="PJR16" s="0"/>
      <c r="PJS16" s="0"/>
      <c r="PJT16" s="0"/>
      <c r="PJU16" s="0"/>
      <c r="PJV16" s="0"/>
      <c r="PJW16" s="0"/>
      <c r="PJX16" s="0"/>
      <c r="PJY16" s="0"/>
      <c r="PJZ16" s="0"/>
      <c r="PKA16" s="0"/>
      <c r="PKB16" s="0"/>
      <c r="PKC16" s="0"/>
      <c r="PKD16" s="0"/>
      <c r="PKE16" s="0"/>
      <c r="PKF16" s="0"/>
      <c r="PKG16" s="0"/>
      <c r="PKH16" s="0"/>
      <c r="PKI16" s="0"/>
      <c r="PKJ16" s="0"/>
      <c r="PKK16" s="0"/>
      <c r="PKL16" s="0"/>
      <c r="PKM16" s="0"/>
      <c r="PKN16" s="0"/>
      <c r="PKO16" s="0"/>
      <c r="PKP16" s="0"/>
      <c r="PKQ16" s="0"/>
      <c r="PKR16" s="0"/>
      <c r="PKS16" s="0"/>
      <c r="PKT16" s="0"/>
      <c r="PKU16" s="0"/>
      <c r="PKV16" s="0"/>
      <c r="PKW16" s="0"/>
      <c r="PKX16" s="0"/>
      <c r="PKY16" s="0"/>
      <c r="PKZ16" s="0"/>
      <c r="PLA16" s="0"/>
      <c r="PLB16" s="0"/>
      <c r="PLC16" s="0"/>
      <c r="PLD16" s="0"/>
      <c r="PLE16" s="0"/>
      <c r="PLF16" s="0"/>
      <c r="PLG16" s="0"/>
      <c r="PLH16" s="0"/>
      <c r="PLI16" s="0"/>
      <c r="PLJ16" s="0"/>
      <c r="PLK16" s="0"/>
      <c r="PLL16" s="0"/>
      <c r="PLM16" s="0"/>
      <c r="PLN16" s="0"/>
      <c r="PLO16" s="0"/>
      <c r="PLP16" s="0"/>
      <c r="PLQ16" s="0"/>
      <c r="PLR16" s="0"/>
      <c r="PLS16" s="0"/>
      <c r="PLT16" s="0"/>
      <c r="PLU16" s="0"/>
      <c r="PLV16" s="0"/>
      <c r="PLW16" s="0"/>
      <c r="PLX16" s="0"/>
      <c r="PLY16" s="0"/>
      <c r="PLZ16" s="0"/>
      <c r="PMA16" s="0"/>
      <c r="PMB16" s="0"/>
      <c r="PMC16" s="0"/>
      <c r="PMD16" s="0"/>
      <c r="PME16" s="0"/>
      <c r="PMF16" s="0"/>
      <c r="PMG16" s="0"/>
      <c r="PMH16" s="0"/>
      <c r="PMI16" s="0"/>
      <c r="PMJ16" s="0"/>
      <c r="PMK16" s="0"/>
      <c r="PML16" s="0"/>
      <c r="PMM16" s="0"/>
      <c r="PMN16" s="0"/>
      <c r="PMO16" s="0"/>
      <c r="PMP16" s="0"/>
      <c r="PMQ16" s="0"/>
      <c r="PMR16" s="0"/>
      <c r="PMS16" s="0"/>
      <c r="PMT16" s="0"/>
      <c r="PMU16" s="0"/>
      <c r="PMV16" s="0"/>
      <c r="PMW16" s="0"/>
      <c r="PMX16" s="0"/>
      <c r="PMY16" s="0"/>
      <c r="PMZ16" s="0"/>
      <c r="PNA16" s="0"/>
      <c r="PNB16" s="0"/>
      <c r="PNC16" s="0"/>
      <c r="PND16" s="0"/>
      <c r="PNE16" s="0"/>
      <c r="PNF16" s="0"/>
      <c r="PNG16" s="0"/>
      <c r="PNH16" s="0"/>
      <c r="PNI16" s="0"/>
      <c r="PNJ16" s="0"/>
      <c r="PNK16" s="0"/>
      <c r="PNL16" s="0"/>
      <c r="PNM16" s="0"/>
      <c r="PNN16" s="0"/>
      <c r="PNO16" s="0"/>
      <c r="PNP16" s="0"/>
      <c r="PNQ16" s="0"/>
      <c r="PNR16" s="0"/>
      <c r="PNS16" s="0"/>
      <c r="PNT16" s="0"/>
      <c r="PNU16" s="0"/>
      <c r="PNV16" s="0"/>
      <c r="PNW16" s="0"/>
      <c r="PNX16" s="0"/>
      <c r="PNY16" s="0"/>
      <c r="PNZ16" s="0"/>
      <c r="POA16" s="0"/>
      <c r="POB16" s="0"/>
      <c r="POC16" s="0"/>
      <c r="POD16" s="0"/>
      <c r="POE16" s="0"/>
      <c r="POF16" s="0"/>
      <c r="POG16" s="0"/>
      <c r="POH16" s="0"/>
      <c r="POI16" s="0"/>
      <c r="POJ16" s="0"/>
      <c r="POK16" s="0"/>
      <c r="POL16" s="0"/>
      <c r="POM16" s="0"/>
      <c r="PON16" s="0"/>
      <c r="POO16" s="0"/>
      <c r="POP16" s="0"/>
      <c r="POQ16" s="0"/>
      <c r="POR16" s="0"/>
      <c r="POS16" s="0"/>
      <c r="POT16" s="0"/>
      <c r="POU16" s="0"/>
      <c r="POV16" s="0"/>
      <c r="POW16" s="0"/>
      <c r="POX16" s="0"/>
      <c r="POY16" s="0"/>
      <c r="POZ16" s="0"/>
      <c r="PPA16" s="0"/>
      <c r="PPB16" s="0"/>
      <c r="PPC16" s="0"/>
      <c r="PPD16" s="0"/>
      <c r="PPE16" s="0"/>
      <c r="PPF16" s="0"/>
      <c r="PPG16" s="0"/>
      <c r="PPH16" s="0"/>
      <c r="PPI16" s="0"/>
      <c r="PPJ16" s="0"/>
      <c r="PPK16" s="0"/>
      <c r="PPL16" s="0"/>
      <c r="PPM16" s="0"/>
      <c r="PPN16" s="0"/>
      <c r="PPO16" s="0"/>
      <c r="PPP16" s="0"/>
      <c r="PPQ16" s="0"/>
      <c r="PPR16" s="0"/>
      <c r="PPS16" s="0"/>
      <c r="PPT16" s="0"/>
      <c r="PPU16" s="0"/>
      <c r="PPV16" s="0"/>
      <c r="PPW16" s="0"/>
      <c r="PPX16" s="0"/>
      <c r="PPY16" s="0"/>
      <c r="PPZ16" s="0"/>
      <c r="PQA16" s="0"/>
      <c r="PQB16" s="0"/>
      <c r="PQC16" s="0"/>
      <c r="PQD16" s="0"/>
      <c r="PQE16" s="0"/>
      <c r="PQF16" s="0"/>
      <c r="PQG16" s="0"/>
      <c r="PQH16" s="0"/>
      <c r="PQI16" s="0"/>
      <c r="PQJ16" s="0"/>
      <c r="PQK16" s="0"/>
      <c r="PQL16" s="0"/>
      <c r="PQM16" s="0"/>
      <c r="PQN16" s="0"/>
      <c r="PQO16" s="0"/>
      <c r="PQP16" s="0"/>
      <c r="PQQ16" s="0"/>
      <c r="PQR16" s="0"/>
      <c r="PQS16" s="0"/>
      <c r="PQT16" s="0"/>
      <c r="PQU16" s="0"/>
      <c r="PQV16" s="0"/>
      <c r="PQW16" s="0"/>
      <c r="PQX16" s="0"/>
      <c r="PQY16" s="0"/>
      <c r="PQZ16" s="0"/>
      <c r="PRA16" s="0"/>
      <c r="PRB16" s="0"/>
      <c r="PRC16" s="0"/>
      <c r="PRD16" s="0"/>
      <c r="PRE16" s="0"/>
      <c r="PRF16" s="0"/>
      <c r="PRG16" s="0"/>
      <c r="PRH16" s="0"/>
      <c r="PRI16" s="0"/>
      <c r="PRJ16" s="0"/>
      <c r="PRK16" s="0"/>
      <c r="PRL16" s="0"/>
      <c r="PRM16" s="0"/>
      <c r="PRN16" s="0"/>
      <c r="PRO16" s="0"/>
      <c r="PRP16" s="0"/>
      <c r="PRQ16" s="0"/>
      <c r="PRR16" s="0"/>
      <c r="PRS16" s="0"/>
      <c r="PRT16" s="0"/>
      <c r="PRU16" s="0"/>
      <c r="PRV16" s="0"/>
      <c r="PRW16" s="0"/>
      <c r="PRX16" s="0"/>
      <c r="PRY16" s="0"/>
      <c r="PRZ16" s="0"/>
      <c r="PSA16" s="0"/>
      <c r="PSB16" s="0"/>
      <c r="PSC16" s="0"/>
      <c r="PSD16" s="0"/>
      <c r="PSE16" s="0"/>
      <c r="PSF16" s="0"/>
      <c r="PSG16" s="0"/>
      <c r="PSH16" s="0"/>
      <c r="PSI16" s="0"/>
      <c r="PSJ16" s="0"/>
      <c r="PSK16" s="0"/>
      <c r="PSL16" s="0"/>
      <c r="PSM16" s="0"/>
      <c r="PSN16" s="0"/>
      <c r="PSO16" s="0"/>
      <c r="PSP16" s="0"/>
      <c r="PSQ16" s="0"/>
      <c r="PSR16" s="0"/>
      <c r="PSS16" s="0"/>
      <c r="PST16" s="0"/>
      <c r="PSU16" s="0"/>
      <c r="PSV16" s="0"/>
      <c r="PSW16" s="0"/>
      <c r="PSX16" s="0"/>
      <c r="PSY16" s="0"/>
      <c r="PSZ16" s="0"/>
      <c r="PTA16" s="0"/>
      <c r="PTB16" s="0"/>
      <c r="PTC16" s="0"/>
      <c r="PTD16" s="0"/>
      <c r="PTE16" s="0"/>
      <c r="PTF16" s="0"/>
      <c r="PTG16" s="0"/>
      <c r="PTH16" s="0"/>
      <c r="PTI16" s="0"/>
      <c r="PTJ16" s="0"/>
      <c r="PTK16" s="0"/>
      <c r="PTL16" s="0"/>
      <c r="PTM16" s="0"/>
      <c r="PTN16" s="0"/>
      <c r="PTO16" s="0"/>
      <c r="PTP16" s="0"/>
      <c r="PTQ16" s="0"/>
      <c r="PTR16" s="0"/>
      <c r="PTS16" s="0"/>
      <c r="PTT16" s="0"/>
      <c r="PTU16" s="0"/>
      <c r="PTV16" s="0"/>
      <c r="PTW16" s="0"/>
      <c r="PTX16" s="0"/>
      <c r="PTY16" s="0"/>
      <c r="PTZ16" s="0"/>
      <c r="PUA16" s="0"/>
      <c r="PUB16" s="0"/>
      <c r="PUC16" s="0"/>
      <c r="PUD16" s="0"/>
      <c r="PUE16" s="0"/>
      <c r="PUF16" s="0"/>
      <c r="PUG16" s="0"/>
      <c r="PUH16" s="0"/>
      <c r="PUI16" s="0"/>
      <c r="PUJ16" s="0"/>
      <c r="PUK16" s="0"/>
      <c r="PUL16" s="0"/>
      <c r="PUM16" s="0"/>
      <c r="PUN16" s="0"/>
      <c r="PUO16" s="0"/>
      <c r="PUP16" s="0"/>
      <c r="PUQ16" s="0"/>
      <c r="PUR16" s="0"/>
      <c r="PUS16" s="0"/>
      <c r="PUT16" s="0"/>
      <c r="PUU16" s="0"/>
      <c r="PUV16" s="0"/>
      <c r="PUW16" s="0"/>
      <c r="PUX16" s="0"/>
      <c r="PUY16" s="0"/>
      <c r="PUZ16" s="0"/>
      <c r="PVA16" s="0"/>
      <c r="PVB16" s="0"/>
      <c r="PVC16" s="0"/>
      <c r="PVD16" s="0"/>
      <c r="PVE16" s="0"/>
      <c r="PVF16" s="0"/>
      <c r="PVG16" s="0"/>
      <c r="PVH16" s="0"/>
      <c r="PVI16" s="0"/>
      <c r="PVJ16" s="0"/>
      <c r="PVK16" s="0"/>
      <c r="PVL16" s="0"/>
      <c r="PVM16" s="0"/>
      <c r="PVN16" s="0"/>
      <c r="PVO16" s="0"/>
      <c r="PVP16" s="0"/>
      <c r="PVQ16" s="0"/>
      <c r="PVR16" s="0"/>
      <c r="PVS16" s="0"/>
      <c r="PVT16" s="0"/>
      <c r="PVU16" s="0"/>
      <c r="PVV16" s="0"/>
      <c r="PVW16" s="0"/>
      <c r="PVX16" s="0"/>
      <c r="PVY16" s="0"/>
      <c r="PVZ16" s="0"/>
      <c r="PWA16" s="0"/>
      <c r="PWB16" s="0"/>
      <c r="PWC16" s="0"/>
      <c r="PWD16" s="0"/>
      <c r="PWE16" s="0"/>
      <c r="PWF16" s="0"/>
      <c r="PWG16" s="0"/>
      <c r="PWH16" s="0"/>
      <c r="PWI16" s="0"/>
      <c r="PWJ16" s="0"/>
      <c r="PWK16" s="0"/>
      <c r="PWL16" s="0"/>
      <c r="PWM16" s="0"/>
      <c r="PWN16" s="0"/>
      <c r="PWO16" s="0"/>
      <c r="PWP16" s="0"/>
      <c r="PWQ16" s="0"/>
      <c r="PWR16" s="0"/>
      <c r="PWS16" s="0"/>
      <c r="PWT16" s="0"/>
      <c r="PWU16" s="0"/>
      <c r="PWV16" s="0"/>
      <c r="PWW16" s="0"/>
      <c r="PWX16" s="0"/>
      <c r="PWY16" s="0"/>
      <c r="PWZ16" s="0"/>
      <c r="PXA16" s="0"/>
      <c r="PXB16" s="0"/>
      <c r="PXC16" s="0"/>
      <c r="PXD16" s="0"/>
      <c r="PXE16" s="0"/>
      <c r="PXF16" s="0"/>
      <c r="PXG16" s="0"/>
      <c r="PXH16" s="0"/>
      <c r="PXI16" s="0"/>
      <c r="PXJ16" s="0"/>
      <c r="PXK16" s="0"/>
      <c r="PXL16" s="0"/>
      <c r="PXM16" s="0"/>
      <c r="PXN16" s="0"/>
      <c r="PXO16" s="0"/>
      <c r="PXP16" s="0"/>
      <c r="PXQ16" s="0"/>
      <c r="PXR16" s="0"/>
      <c r="PXS16" s="0"/>
      <c r="PXT16" s="0"/>
      <c r="PXU16" s="0"/>
      <c r="PXV16" s="0"/>
      <c r="PXW16" s="0"/>
      <c r="PXX16" s="0"/>
      <c r="PXY16" s="0"/>
      <c r="PXZ16" s="0"/>
      <c r="PYA16" s="0"/>
      <c r="PYB16" s="0"/>
      <c r="PYC16" s="0"/>
      <c r="PYD16" s="0"/>
      <c r="PYE16" s="0"/>
      <c r="PYF16" s="0"/>
      <c r="PYG16" s="0"/>
      <c r="PYH16" s="0"/>
      <c r="PYI16" s="0"/>
      <c r="PYJ16" s="0"/>
      <c r="PYK16" s="0"/>
      <c r="PYL16" s="0"/>
      <c r="PYM16" s="0"/>
      <c r="PYN16" s="0"/>
      <c r="PYO16" s="0"/>
      <c r="PYP16" s="0"/>
      <c r="PYQ16" s="0"/>
      <c r="PYR16" s="0"/>
      <c r="PYS16" s="0"/>
      <c r="PYT16" s="0"/>
      <c r="PYU16" s="0"/>
      <c r="PYV16" s="0"/>
      <c r="PYW16" s="0"/>
      <c r="PYX16" s="0"/>
      <c r="PYY16" s="0"/>
      <c r="PYZ16" s="0"/>
      <c r="PZA16" s="0"/>
      <c r="PZB16" s="0"/>
      <c r="PZC16" s="0"/>
      <c r="PZD16" s="0"/>
      <c r="PZE16" s="0"/>
      <c r="PZF16" s="0"/>
      <c r="PZG16" s="0"/>
      <c r="PZH16" s="0"/>
      <c r="PZI16" s="0"/>
      <c r="PZJ16" s="0"/>
      <c r="PZK16" s="0"/>
      <c r="PZL16" s="0"/>
      <c r="PZM16" s="0"/>
      <c r="PZN16" s="0"/>
      <c r="PZO16" s="0"/>
      <c r="PZP16" s="0"/>
      <c r="PZQ16" s="0"/>
      <c r="PZR16" s="0"/>
      <c r="PZS16" s="0"/>
      <c r="PZT16" s="0"/>
      <c r="PZU16" s="0"/>
      <c r="PZV16" s="0"/>
      <c r="PZW16" s="0"/>
      <c r="PZX16" s="0"/>
      <c r="PZY16" s="0"/>
      <c r="PZZ16" s="0"/>
      <c r="QAA16" s="0"/>
      <c r="QAB16" s="0"/>
      <c r="QAC16" s="0"/>
      <c r="QAD16" s="0"/>
      <c r="QAE16" s="0"/>
      <c r="QAF16" s="0"/>
      <c r="QAG16" s="0"/>
      <c r="QAH16" s="0"/>
      <c r="QAI16" s="0"/>
      <c r="QAJ16" s="0"/>
      <c r="QAK16" s="0"/>
      <c r="QAL16" s="0"/>
      <c r="QAM16" s="0"/>
      <c r="QAN16" s="0"/>
      <c r="QAO16" s="0"/>
      <c r="QAP16" s="0"/>
      <c r="QAQ16" s="0"/>
      <c r="QAR16" s="0"/>
      <c r="QAS16" s="0"/>
      <c r="QAT16" s="0"/>
      <c r="QAU16" s="0"/>
      <c r="QAV16" s="0"/>
      <c r="QAW16" s="0"/>
      <c r="QAX16" s="0"/>
      <c r="QAY16" s="0"/>
      <c r="QAZ16" s="0"/>
      <c r="QBA16" s="0"/>
      <c r="QBB16" s="0"/>
      <c r="QBC16" s="0"/>
      <c r="QBD16" s="0"/>
      <c r="QBE16" s="0"/>
      <c r="QBF16" s="0"/>
      <c r="QBG16" s="0"/>
      <c r="QBH16" s="0"/>
      <c r="QBI16" s="0"/>
      <c r="QBJ16" s="0"/>
      <c r="QBK16" s="0"/>
      <c r="QBL16" s="0"/>
      <c r="QBM16" s="0"/>
      <c r="QBN16" s="0"/>
      <c r="QBO16" s="0"/>
      <c r="QBP16" s="0"/>
      <c r="QBQ16" s="0"/>
      <c r="QBR16" s="0"/>
      <c r="QBS16" s="0"/>
      <c r="QBT16" s="0"/>
      <c r="QBU16" s="0"/>
      <c r="QBV16" s="0"/>
      <c r="QBW16" s="0"/>
      <c r="QBX16" s="0"/>
      <c r="QBY16" s="0"/>
      <c r="QBZ16" s="0"/>
      <c r="QCA16" s="0"/>
      <c r="QCB16" s="0"/>
      <c r="QCC16" s="0"/>
      <c r="QCD16" s="0"/>
      <c r="QCE16" s="0"/>
      <c r="QCF16" s="0"/>
      <c r="QCG16" s="0"/>
      <c r="QCH16" s="0"/>
      <c r="QCI16" s="0"/>
      <c r="QCJ16" s="0"/>
      <c r="QCK16" s="0"/>
      <c r="QCL16" s="0"/>
      <c r="QCM16" s="0"/>
      <c r="QCN16" s="0"/>
      <c r="QCO16" s="0"/>
      <c r="QCP16" s="0"/>
      <c r="QCQ16" s="0"/>
      <c r="QCR16" s="0"/>
      <c r="QCS16" s="0"/>
      <c r="QCT16" s="0"/>
      <c r="QCU16" s="0"/>
      <c r="QCV16" s="0"/>
      <c r="QCW16" s="0"/>
      <c r="QCX16" s="0"/>
      <c r="QCY16" s="0"/>
      <c r="QCZ16" s="0"/>
      <c r="QDA16" s="0"/>
      <c r="QDB16" s="0"/>
      <c r="QDC16" s="0"/>
      <c r="QDD16" s="0"/>
      <c r="QDE16" s="0"/>
      <c r="QDF16" s="0"/>
      <c r="QDG16" s="0"/>
      <c r="QDH16" s="0"/>
      <c r="QDI16" s="0"/>
      <c r="QDJ16" s="0"/>
      <c r="QDK16" s="0"/>
      <c r="QDL16" s="0"/>
      <c r="QDM16" s="0"/>
      <c r="QDN16" s="0"/>
      <c r="QDO16" s="0"/>
      <c r="QDP16" s="0"/>
      <c r="QDQ16" s="0"/>
      <c r="QDR16" s="0"/>
      <c r="QDS16" s="0"/>
      <c r="QDT16" s="0"/>
      <c r="QDU16" s="0"/>
      <c r="QDV16" s="0"/>
      <c r="QDW16" s="0"/>
      <c r="QDX16" s="0"/>
      <c r="QDY16" s="0"/>
      <c r="QDZ16" s="0"/>
      <c r="QEA16" s="0"/>
      <c r="QEB16" s="0"/>
      <c r="QEC16" s="0"/>
      <c r="QED16" s="0"/>
      <c r="QEE16" s="0"/>
      <c r="QEF16" s="0"/>
      <c r="QEG16" s="0"/>
      <c r="QEH16" s="0"/>
      <c r="QEI16" s="0"/>
      <c r="QEJ16" s="0"/>
      <c r="QEK16" s="0"/>
      <c r="QEL16" s="0"/>
      <c r="QEM16" s="0"/>
      <c r="QEN16" s="0"/>
      <c r="QEO16" s="0"/>
      <c r="QEP16" s="0"/>
      <c r="QEQ16" s="0"/>
      <c r="QER16" s="0"/>
      <c r="QES16" s="0"/>
      <c r="QET16" s="0"/>
      <c r="QEU16" s="0"/>
      <c r="QEV16" s="0"/>
      <c r="QEW16" s="0"/>
      <c r="QEX16" s="0"/>
      <c r="QEY16" s="0"/>
      <c r="QEZ16" s="0"/>
      <c r="QFA16" s="0"/>
      <c r="QFB16" s="0"/>
      <c r="QFC16" s="0"/>
      <c r="QFD16" s="0"/>
      <c r="QFE16" s="0"/>
      <c r="QFF16" s="0"/>
      <c r="QFG16" s="0"/>
      <c r="QFH16" s="0"/>
      <c r="QFI16" s="0"/>
      <c r="QFJ16" s="0"/>
      <c r="QFK16" s="0"/>
      <c r="QFL16" s="0"/>
      <c r="QFM16" s="0"/>
      <c r="QFN16" s="0"/>
      <c r="QFO16" s="0"/>
      <c r="QFP16" s="0"/>
      <c r="QFQ16" s="0"/>
      <c r="QFR16" s="0"/>
      <c r="QFS16" s="0"/>
      <c r="QFT16" s="0"/>
      <c r="QFU16" s="0"/>
      <c r="QFV16" s="0"/>
      <c r="QFW16" s="0"/>
      <c r="QFX16" s="0"/>
      <c r="QFY16" s="0"/>
      <c r="QFZ16" s="0"/>
      <c r="QGA16" s="0"/>
      <c r="QGB16" s="0"/>
      <c r="QGC16" s="0"/>
      <c r="QGD16" s="0"/>
      <c r="QGE16" s="0"/>
      <c r="QGF16" s="0"/>
      <c r="QGG16" s="0"/>
      <c r="QGH16" s="0"/>
      <c r="QGI16" s="0"/>
      <c r="QGJ16" s="0"/>
      <c r="QGK16" s="0"/>
      <c r="QGL16" s="0"/>
      <c r="QGM16" s="0"/>
      <c r="QGN16" s="0"/>
      <c r="QGO16" s="0"/>
      <c r="QGP16" s="0"/>
      <c r="QGQ16" s="0"/>
      <c r="QGR16" s="0"/>
      <c r="QGS16" s="0"/>
      <c r="QGT16" s="0"/>
      <c r="QGU16" s="0"/>
      <c r="QGV16" s="0"/>
      <c r="QGW16" s="0"/>
      <c r="QGX16" s="0"/>
      <c r="QGY16" s="0"/>
      <c r="QGZ16" s="0"/>
      <c r="QHA16" s="0"/>
      <c r="QHB16" s="0"/>
      <c r="QHC16" s="0"/>
      <c r="QHD16" s="0"/>
      <c r="QHE16" s="0"/>
      <c r="QHF16" s="0"/>
      <c r="QHG16" s="0"/>
      <c r="QHH16" s="0"/>
      <c r="QHI16" s="0"/>
      <c r="QHJ16" s="0"/>
      <c r="QHK16" s="0"/>
      <c r="QHL16" s="0"/>
      <c r="QHM16" s="0"/>
      <c r="QHN16" s="0"/>
      <c r="QHO16" s="0"/>
      <c r="QHP16" s="0"/>
      <c r="QHQ16" s="0"/>
      <c r="QHR16" s="0"/>
      <c r="QHS16" s="0"/>
      <c r="QHT16" s="0"/>
      <c r="QHU16" s="0"/>
      <c r="QHV16" s="0"/>
      <c r="QHW16" s="0"/>
      <c r="QHX16" s="0"/>
      <c r="QHY16" s="0"/>
      <c r="QHZ16" s="0"/>
      <c r="QIA16" s="0"/>
      <c r="QIB16" s="0"/>
      <c r="QIC16" s="0"/>
      <c r="QID16" s="0"/>
      <c r="QIE16" s="0"/>
      <c r="QIF16" s="0"/>
      <c r="QIG16" s="0"/>
      <c r="QIH16" s="0"/>
      <c r="QII16" s="0"/>
      <c r="QIJ16" s="0"/>
      <c r="QIK16" s="0"/>
      <c r="QIL16" s="0"/>
      <c r="QIM16" s="0"/>
      <c r="QIN16" s="0"/>
      <c r="QIO16" s="0"/>
      <c r="QIP16" s="0"/>
      <c r="QIQ16" s="0"/>
      <c r="QIR16" s="0"/>
      <c r="QIS16" s="0"/>
      <c r="QIT16" s="0"/>
      <c r="QIU16" s="0"/>
      <c r="QIV16" s="0"/>
      <c r="QIW16" s="0"/>
      <c r="QIX16" s="0"/>
      <c r="QIY16" s="0"/>
      <c r="QIZ16" s="0"/>
      <c r="QJA16" s="0"/>
      <c r="QJB16" s="0"/>
      <c r="QJC16" s="0"/>
      <c r="QJD16" s="0"/>
      <c r="QJE16" s="0"/>
      <c r="QJF16" s="0"/>
      <c r="QJG16" s="0"/>
      <c r="QJH16" s="0"/>
      <c r="QJI16" s="0"/>
      <c r="QJJ16" s="0"/>
      <c r="QJK16" s="0"/>
      <c r="QJL16" s="0"/>
      <c r="QJM16" s="0"/>
      <c r="QJN16" s="0"/>
      <c r="QJO16" s="0"/>
      <c r="QJP16" s="0"/>
      <c r="QJQ16" s="0"/>
      <c r="QJR16" s="0"/>
      <c r="QJS16" s="0"/>
      <c r="QJT16" s="0"/>
      <c r="QJU16" s="0"/>
      <c r="QJV16" s="0"/>
      <c r="QJW16" s="0"/>
      <c r="QJX16" s="0"/>
      <c r="QJY16" s="0"/>
      <c r="QJZ16" s="0"/>
      <c r="QKA16" s="0"/>
      <c r="QKB16" s="0"/>
      <c r="QKC16" s="0"/>
      <c r="QKD16" s="0"/>
      <c r="QKE16" s="0"/>
      <c r="QKF16" s="0"/>
      <c r="QKG16" s="0"/>
      <c r="QKH16" s="0"/>
      <c r="QKI16" s="0"/>
      <c r="QKJ16" s="0"/>
      <c r="QKK16" s="0"/>
      <c r="QKL16" s="0"/>
      <c r="QKM16" s="0"/>
      <c r="QKN16" s="0"/>
      <c r="QKO16" s="0"/>
      <c r="QKP16" s="0"/>
      <c r="QKQ16" s="0"/>
      <c r="QKR16" s="0"/>
      <c r="QKS16" s="0"/>
      <c r="QKT16" s="0"/>
      <c r="QKU16" s="0"/>
      <c r="QKV16" s="0"/>
      <c r="QKW16" s="0"/>
      <c r="QKX16" s="0"/>
      <c r="QKY16" s="0"/>
      <c r="QKZ16" s="0"/>
      <c r="QLA16" s="0"/>
      <c r="QLB16" s="0"/>
      <c r="QLC16" s="0"/>
      <c r="QLD16" s="0"/>
      <c r="QLE16" s="0"/>
      <c r="QLF16" s="0"/>
      <c r="QLG16" s="0"/>
      <c r="QLH16" s="0"/>
      <c r="QLI16" s="0"/>
      <c r="QLJ16" s="0"/>
      <c r="QLK16" s="0"/>
      <c r="QLL16" s="0"/>
      <c r="QLM16" s="0"/>
      <c r="QLN16" s="0"/>
      <c r="QLO16" s="0"/>
      <c r="QLP16" s="0"/>
      <c r="QLQ16" s="0"/>
      <c r="QLR16" s="0"/>
      <c r="QLS16" s="0"/>
      <c r="QLT16" s="0"/>
      <c r="QLU16" s="0"/>
      <c r="QLV16" s="0"/>
      <c r="QLW16" s="0"/>
      <c r="QLX16" s="0"/>
      <c r="QLY16" s="0"/>
      <c r="QLZ16" s="0"/>
      <c r="QMA16" s="0"/>
      <c r="QMB16" s="0"/>
      <c r="QMC16" s="0"/>
      <c r="QMD16" s="0"/>
      <c r="QME16" s="0"/>
      <c r="QMF16" s="0"/>
      <c r="QMG16" s="0"/>
      <c r="QMH16" s="0"/>
      <c r="QMI16" s="0"/>
      <c r="QMJ16" s="0"/>
      <c r="QMK16" s="0"/>
      <c r="QML16" s="0"/>
      <c r="QMM16" s="0"/>
      <c r="QMN16" s="0"/>
      <c r="QMO16" s="0"/>
      <c r="QMP16" s="0"/>
      <c r="QMQ16" s="0"/>
      <c r="QMR16" s="0"/>
      <c r="QMS16" s="0"/>
      <c r="QMT16" s="0"/>
      <c r="QMU16" s="0"/>
      <c r="QMV16" s="0"/>
      <c r="QMW16" s="0"/>
      <c r="QMX16" s="0"/>
      <c r="QMY16" s="0"/>
      <c r="QMZ16" s="0"/>
      <c r="QNA16" s="0"/>
      <c r="QNB16" s="0"/>
      <c r="QNC16" s="0"/>
      <c r="QND16" s="0"/>
      <c r="QNE16" s="0"/>
      <c r="QNF16" s="0"/>
      <c r="QNG16" s="0"/>
      <c r="QNH16" s="0"/>
      <c r="QNI16" s="0"/>
      <c r="QNJ16" s="0"/>
      <c r="QNK16" s="0"/>
      <c r="QNL16" s="0"/>
      <c r="QNM16" s="0"/>
      <c r="QNN16" s="0"/>
      <c r="QNO16" s="0"/>
      <c r="QNP16" s="0"/>
      <c r="QNQ16" s="0"/>
      <c r="QNR16" s="0"/>
      <c r="QNS16" s="0"/>
      <c r="QNT16" s="0"/>
      <c r="QNU16" s="0"/>
      <c r="QNV16" s="0"/>
      <c r="QNW16" s="0"/>
      <c r="QNX16" s="0"/>
      <c r="QNY16" s="0"/>
      <c r="QNZ16" s="0"/>
      <c r="QOA16" s="0"/>
      <c r="QOB16" s="0"/>
      <c r="QOC16" s="0"/>
      <c r="QOD16" s="0"/>
      <c r="QOE16" s="0"/>
      <c r="QOF16" s="0"/>
      <c r="QOG16" s="0"/>
      <c r="QOH16" s="0"/>
      <c r="QOI16" s="0"/>
      <c r="QOJ16" s="0"/>
      <c r="QOK16" s="0"/>
      <c r="QOL16" s="0"/>
      <c r="QOM16" s="0"/>
      <c r="QON16" s="0"/>
      <c r="QOO16" s="0"/>
      <c r="QOP16" s="0"/>
      <c r="QOQ16" s="0"/>
      <c r="QOR16" s="0"/>
      <c r="QOS16" s="0"/>
      <c r="QOT16" s="0"/>
      <c r="QOU16" s="0"/>
      <c r="QOV16" s="0"/>
      <c r="QOW16" s="0"/>
      <c r="QOX16" s="0"/>
      <c r="QOY16" s="0"/>
      <c r="QOZ16" s="0"/>
      <c r="QPA16" s="0"/>
      <c r="QPB16" s="0"/>
      <c r="QPC16" s="0"/>
      <c r="QPD16" s="0"/>
      <c r="QPE16" s="0"/>
      <c r="QPF16" s="0"/>
      <c r="QPG16" s="0"/>
      <c r="QPH16" s="0"/>
      <c r="QPI16" s="0"/>
      <c r="QPJ16" s="0"/>
      <c r="QPK16" s="0"/>
      <c r="QPL16" s="0"/>
      <c r="QPM16" s="0"/>
      <c r="QPN16" s="0"/>
      <c r="QPO16" s="0"/>
      <c r="QPP16" s="0"/>
      <c r="QPQ16" s="0"/>
      <c r="QPR16" s="0"/>
      <c r="QPS16" s="0"/>
      <c r="QPT16" s="0"/>
      <c r="QPU16" s="0"/>
      <c r="QPV16" s="0"/>
      <c r="QPW16" s="0"/>
      <c r="QPX16" s="0"/>
      <c r="QPY16" s="0"/>
      <c r="QPZ16" s="0"/>
      <c r="QQA16" s="0"/>
      <c r="QQB16" s="0"/>
      <c r="QQC16" s="0"/>
      <c r="QQD16" s="0"/>
      <c r="QQE16" s="0"/>
      <c r="QQF16" s="0"/>
      <c r="QQG16" s="0"/>
      <c r="QQH16" s="0"/>
      <c r="QQI16" s="0"/>
      <c r="QQJ16" s="0"/>
      <c r="QQK16" s="0"/>
      <c r="QQL16" s="0"/>
      <c r="QQM16" s="0"/>
      <c r="QQN16" s="0"/>
      <c r="QQO16" s="0"/>
      <c r="QQP16" s="0"/>
      <c r="QQQ16" s="0"/>
      <c r="QQR16" s="0"/>
      <c r="QQS16" s="0"/>
      <c r="QQT16" s="0"/>
      <c r="QQU16" s="0"/>
      <c r="QQV16" s="0"/>
      <c r="QQW16" s="0"/>
      <c r="QQX16" s="0"/>
      <c r="QQY16" s="0"/>
      <c r="QQZ16" s="0"/>
      <c r="QRA16" s="0"/>
      <c r="QRB16" s="0"/>
      <c r="QRC16" s="0"/>
      <c r="QRD16" s="0"/>
      <c r="QRE16" s="0"/>
      <c r="QRF16" s="0"/>
      <c r="QRG16" s="0"/>
      <c r="QRH16" s="0"/>
      <c r="QRI16" s="0"/>
      <c r="QRJ16" s="0"/>
      <c r="QRK16" s="0"/>
      <c r="QRL16" s="0"/>
      <c r="QRM16" s="0"/>
      <c r="QRN16" s="0"/>
      <c r="QRO16" s="0"/>
      <c r="QRP16" s="0"/>
      <c r="QRQ16" s="0"/>
      <c r="QRR16" s="0"/>
      <c r="QRS16" s="0"/>
      <c r="QRT16" s="0"/>
      <c r="QRU16" s="0"/>
      <c r="QRV16" s="0"/>
      <c r="QRW16" s="0"/>
      <c r="QRX16" s="0"/>
      <c r="QRY16" s="0"/>
      <c r="QRZ16" s="0"/>
      <c r="QSA16" s="0"/>
      <c r="QSB16" s="0"/>
      <c r="QSC16" s="0"/>
      <c r="QSD16" s="0"/>
      <c r="QSE16" s="0"/>
      <c r="QSF16" s="0"/>
      <c r="QSG16" s="0"/>
      <c r="QSH16" s="0"/>
      <c r="QSI16" s="0"/>
      <c r="QSJ16" s="0"/>
      <c r="QSK16" s="0"/>
      <c r="QSL16" s="0"/>
      <c r="QSM16" s="0"/>
      <c r="QSN16" s="0"/>
      <c r="QSO16" s="0"/>
      <c r="QSP16" s="0"/>
      <c r="QSQ16" s="0"/>
      <c r="QSR16" s="0"/>
      <c r="QSS16" s="0"/>
      <c r="QST16" s="0"/>
      <c r="QSU16" s="0"/>
      <c r="QSV16" s="0"/>
      <c r="QSW16" s="0"/>
      <c r="QSX16" s="0"/>
      <c r="QSY16" s="0"/>
      <c r="QSZ16" s="0"/>
      <c r="QTA16" s="0"/>
      <c r="QTB16" s="0"/>
      <c r="QTC16" s="0"/>
      <c r="QTD16" s="0"/>
      <c r="QTE16" s="0"/>
      <c r="QTF16" s="0"/>
      <c r="QTG16" s="0"/>
      <c r="QTH16" s="0"/>
      <c r="QTI16" s="0"/>
      <c r="QTJ16" s="0"/>
      <c r="QTK16" s="0"/>
      <c r="QTL16" s="0"/>
      <c r="QTM16" s="0"/>
      <c r="QTN16" s="0"/>
      <c r="QTO16" s="0"/>
      <c r="QTP16" s="0"/>
      <c r="QTQ16" s="0"/>
      <c r="QTR16" s="0"/>
      <c r="QTS16" s="0"/>
      <c r="QTT16" s="0"/>
      <c r="QTU16" s="0"/>
      <c r="QTV16" s="0"/>
      <c r="QTW16" s="0"/>
      <c r="QTX16" s="0"/>
      <c r="QTY16" s="0"/>
      <c r="QTZ16" s="0"/>
      <c r="QUA16" s="0"/>
      <c r="QUB16" s="0"/>
      <c r="QUC16" s="0"/>
      <c r="QUD16" s="0"/>
      <c r="QUE16" s="0"/>
      <c r="QUF16" s="0"/>
      <c r="QUG16" s="0"/>
      <c r="QUH16" s="0"/>
      <c r="QUI16" s="0"/>
      <c r="QUJ16" s="0"/>
      <c r="QUK16" s="0"/>
      <c r="QUL16" s="0"/>
      <c r="QUM16" s="0"/>
      <c r="QUN16" s="0"/>
      <c r="QUO16" s="0"/>
      <c r="QUP16" s="0"/>
      <c r="QUQ16" s="0"/>
      <c r="QUR16" s="0"/>
      <c r="QUS16" s="0"/>
      <c r="QUT16" s="0"/>
      <c r="QUU16" s="0"/>
      <c r="QUV16" s="0"/>
      <c r="QUW16" s="0"/>
      <c r="QUX16" s="0"/>
      <c r="QUY16" s="0"/>
      <c r="QUZ16" s="0"/>
      <c r="QVA16" s="0"/>
      <c r="QVB16" s="0"/>
      <c r="QVC16" s="0"/>
      <c r="QVD16" s="0"/>
      <c r="QVE16" s="0"/>
      <c r="QVF16" s="0"/>
      <c r="QVG16" s="0"/>
      <c r="QVH16" s="0"/>
      <c r="QVI16" s="0"/>
      <c r="QVJ16" s="0"/>
      <c r="QVK16" s="0"/>
      <c r="QVL16" s="0"/>
      <c r="QVM16" s="0"/>
      <c r="QVN16" s="0"/>
      <c r="QVO16" s="0"/>
      <c r="QVP16" s="0"/>
      <c r="QVQ16" s="0"/>
      <c r="QVR16" s="0"/>
      <c r="QVS16" s="0"/>
      <c r="QVT16" s="0"/>
      <c r="QVU16" s="0"/>
      <c r="QVV16" s="0"/>
      <c r="QVW16" s="0"/>
      <c r="QVX16" s="0"/>
      <c r="QVY16" s="0"/>
      <c r="QVZ16" s="0"/>
      <c r="QWA16" s="0"/>
      <c r="QWB16" s="0"/>
      <c r="QWC16" s="0"/>
      <c r="QWD16" s="0"/>
      <c r="QWE16" s="0"/>
      <c r="QWF16" s="0"/>
      <c r="QWG16" s="0"/>
      <c r="QWH16" s="0"/>
      <c r="QWI16" s="0"/>
      <c r="QWJ16" s="0"/>
      <c r="QWK16" s="0"/>
      <c r="QWL16" s="0"/>
      <c r="QWM16" s="0"/>
      <c r="QWN16" s="0"/>
      <c r="QWO16" s="0"/>
      <c r="QWP16" s="0"/>
      <c r="QWQ16" s="0"/>
      <c r="QWR16" s="0"/>
      <c r="QWS16" s="0"/>
      <c r="QWT16" s="0"/>
      <c r="QWU16" s="0"/>
      <c r="QWV16" s="0"/>
      <c r="QWW16" s="0"/>
      <c r="QWX16" s="0"/>
      <c r="QWY16" s="0"/>
      <c r="QWZ16" s="0"/>
      <c r="QXA16" s="0"/>
      <c r="QXB16" s="0"/>
      <c r="QXC16" s="0"/>
      <c r="QXD16" s="0"/>
      <c r="QXE16" s="0"/>
      <c r="QXF16" s="0"/>
      <c r="QXG16" s="0"/>
      <c r="QXH16" s="0"/>
      <c r="QXI16" s="0"/>
      <c r="QXJ16" s="0"/>
      <c r="QXK16" s="0"/>
      <c r="QXL16" s="0"/>
      <c r="QXM16" s="0"/>
      <c r="QXN16" s="0"/>
      <c r="QXO16" s="0"/>
      <c r="QXP16" s="0"/>
      <c r="QXQ16" s="0"/>
      <c r="QXR16" s="0"/>
      <c r="QXS16" s="0"/>
      <c r="QXT16" s="0"/>
      <c r="QXU16" s="0"/>
      <c r="QXV16" s="0"/>
      <c r="QXW16" s="0"/>
      <c r="QXX16" s="0"/>
      <c r="QXY16" s="0"/>
      <c r="QXZ16" s="0"/>
      <c r="QYA16" s="0"/>
      <c r="QYB16" s="0"/>
      <c r="QYC16" s="0"/>
      <c r="QYD16" s="0"/>
      <c r="QYE16" s="0"/>
      <c r="QYF16" s="0"/>
      <c r="QYG16" s="0"/>
      <c r="QYH16" s="0"/>
      <c r="QYI16" s="0"/>
      <c r="QYJ16" s="0"/>
      <c r="QYK16" s="0"/>
      <c r="QYL16" s="0"/>
      <c r="QYM16" s="0"/>
      <c r="QYN16" s="0"/>
      <c r="QYO16" s="0"/>
      <c r="QYP16" s="0"/>
      <c r="QYQ16" s="0"/>
      <c r="QYR16" s="0"/>
      <c r="QYS16" s="0"/>
      <c r="QYT16" s="0"/>
      <c r="QYU16" s="0"/>
      <c r="QYV16" s="0"/>
      <c r="QYW16" s="0"/>
      <c r="QYX16" s="0"/>
      <c r="QYY16" s="0"/>
      <c r="QYZ16" s="0"/>
      <c r="QZA16" s="0"/>
      <c r="QZB16" s="0"/>
      <c r="QZC16" s="0"/>
      <c r="QZD16" s="0"/>
      <c r="QZE16" s="0"/>
      <c r="QZF16" s="0"/>
      <c r="QZG16" s="0"/>
      <c r="QZH16" s="0"/>
      <c r="QZI16" s="0"/>
      <c r="QZJ16" s="0"/>
      <c r="QZK16" s="0"/>
      <c r="QZL16" s="0"/>
      <c r="QZM16" s="0"/>
      <c r="QZN16" s="0"/>
      <c r="QZO16" s="0"/>
      <c r="QZP16" s="0"/>
      <c r="QZQ16" s="0"/>
      <c r="QZR16" s="0"/>
      <c r="QZS16" s="0"/>
      <c r="QZT16" s="0"/>
      <c r="QZU16" s="0"/>
      <c r="QZV16" s="0"/>
      <c r="QZW16" s="0"/>
      <c r="QZX16" s="0"/>
      <c r="QZY16" s="0"/>
      <c r="QZZ16" s="0"/>
      <c r="RAA16" s="0"/>
      <c r="RAB16" s="0"/>
      <c r="RAC16" s="0"/>
      <c r="RAD16" s="0"/>
      <c r="RAE16" s="0"/>
      <c r="RAF16" s="0"/>
      <c r="RAG16" s="0"/>
      <c r="RAH16" s="0"/>
      <c r="RAI16" s="0"/>
      <c r="RAJ16" s="0"/>
      <c r="RAK16" s="0"/>
      <c r="RAL16" s="0"/>
      <c r="RAM16" s="0"/>
      <c r="RAN16" s="0"/>
      <c r="RAO16" s="0"/>
      <c r="RAP16" s="0"/>
      <c r="RAQ16" s="0"/>
      <c r="RAR16" s="0"/>
      <c r="RAS16" s="0"/>
      <c r="RAT16" s="0"/>
      <c r="RAU16" s="0"/>
      <c r="RAV16" s="0"/>
      <c r="RAW16" s="0"/>
      <c r="RAX16" s="0"/>
      <c r="RAY16" s="0"/>
      <c r="RAZ16" s="0"/>
      <c r="RBA16" s="0"/>
      <c r="RBB16" s="0"/>
      <c r="RBC16" s="0"/>
      <c r="RBD16" s="0"/>
      <c r="RBE16" s="0"/>
      <c r="RBF16" s="0"/>
      <c r="RBG16" s="0"/>
      <c r="RBH16" s="0"/>
      <c r="RBI16" s="0"/>
      <c r="RBJ16" s="0"/>
      <c r="RBK16" s="0"/>
      <c r="RBL16" s="0"/>
      <c r="RBM16" s="0"/>
      <c r="RBN16" s="0"/>
      <c r="RBO16" s="0"/>
      <c r="RBP16" s="0"/>
      <c r="RBQ16" s="0"/>
      <c r="RBR16" s="0"/>
      <c r="RBS16" s="0"/>
      <c r="RBT16" s="0"/>
      <c r="RBU16" s="0"/>
      <c r="RBV16" s="0"/>
      <c r="RBW16" s="0"/>
      <c r="RBX16" s="0"/>
      <c r="RBY16" s="0"/>
      <c r="RBZ16" s="0"/>
      <c r="RCA16" s="0"/>
      <c r="RCB16" s="0"/>
      <c r="RCC16" s="0"/>
      <c r="RCD16" s="0"/>
      <c r="RCE16" s="0"/>
      <c r="RCF16" s="0"/>
      <c r="RCG16" s="0"/>
      <c r="RCH16" s="0"/>
      <c r="RCI16" s="0"/>
      <c r="RCJ16" s="0"/>
      <c r="RCK16" s="0"/>
      <c r="RCL16" s="0"/>
      <c r="RCM16" s="0"/>
      <c r="RCN16" s="0"/>
      <c r="RCO16" s="0"/>
      <c r="RCP16" s="0"/>
      <c r="RCQ16" s="0"/>
      <c r="RCR16" s="0"/>
      <c r="RCS16" s="0"/>
      <c r="RCT16" s="0"/>
      <c r="RCU16" s="0"/>
      <c r="RCV16" s="0"/>
      <c r="RCW16" s="0"/>
      <c r="RCX16" s="0"/>
      <c r="RCY16" s="0"/>
      <c r="RCZ16" s="0"/>
      <c r="RDA16" s="0"/>
      <c r="RDB16" s="0"/>
      <c r="RDC16" s="0"/>
      <c r="RDD16" s="0"/>
      <c r="RDE16" s="0"/>
      <c r="RDF16" s="0"/>
      <c r="RDG16" s="0"/>
      <c r="RDH16" s="0"/>
      <c r="RDI16" s="0"/>
      <c r="RDJ16" s="0"/>
      <c r="RDK16" s="0"/>
      <c r="RDL16" s="0"/>
      <c r="RDM16" s="0"/>
      <c r="RDN16" s="0"/>
      <c r="RDO16" s="0"/>
      <c r="RDP16" s="0"/>
      <c r="RDQ16" s="0"/>
      <c r="RDR16" s="0"/>
      <c r="RDS16" s="0"/>
      <c r="RDT16" s="0"/>
      <c r="RDU16" s="0"/>
      <c r="RDV16" s="0"/>
      <c r="RDW16" s="0"/>
      <c r="RDX16" s="0"/>
      <c r="RDY16" s="0"/>
      <c r="RDZ16" s="0"/>
      <c r="REA16" s="0"/>
      <c r="REB16" s="0"/>
      <c r="REC16" s="0"/>
      <c r="RED16" s="0"/>
      <c r="REE16" s="0"/>
      <c r="REF16" s="0"/>
      <c r="REG16" s="0"/>
      <c r="REH16" s="0"/>
      <c r="REI16" s="0"/>
      <c r="REJ16" s="0"/>
      <c r="REK16" s="0"/>
      <c r="REL16" s="0"/>
      <c r="REM16" s="0"/>
      <c r="REN16" s="0"/>
      <c r="REO16" s="0"/>
      <c r="REP16" s="0"/>
      <c r="REQ16" s="0"/>
      <c r="RER16" s="0"/>
      <c r="RES16" s="0"/>
      <c r="RET16" s="0"/>
      <c r="REU16" s="0"/>
      <c r="REV16" s="0"/>
      <c r="REW16" s="0"/>
      <c r="REX16" s="0"/>
      <c r="REY16" s="0"/>
      <c r="REZ16" s="0"/>
      <c r="RFA16" s="0"/>
      <c r="RFB16" s="0"/>
      <c r="RFC16" s="0"/>
      <c r="RFD16" s="0"/>
      <c r="RFE16" s="0"/>
      <c r="RFF16" s="0"/>
      <c r="RFG16" s="0"/>
      <c r="RFH16" s="0"/>
      <c r="RFI16" s="0"/>
      <c r="RFJ16" s="0"/>
      <c r="RFK16" s="0"/>
      <c r="RFL16" s="0"/>
      <c r="RFM16" s="0"/>
      <c r="RFN16" s="0"/>
      <c r="RFO16" s="0"/>
      <c r="RFP16" s="0"/>
      <c r="RFQ16" s="0"/>
      <c r="RFR16" s="0"/>
      <c r="RFS16" s="0"/>
      <c r="RFT16" s="0"/>
      <c r="RFU16" s="0"/>
      <c r="RFV16" s="0"/>
      <c r="RFW16" s="0"/>
      <c r="RFX16" s="0"/>
      <c r="RFY16" s="0"/>
      <c r="RFZ16" s="0"/>
      <c r="RGA16" s="0"/>
      <c r="RGB16" s="0"/>
      <c r="RGC16" s="0"/>
      <c r="RGD16" s="0"/>
      <c r="RGE16" s="0"/>
      <c r="RGF16" s="0"/>
      <c r="RGG16" s="0"/>
      <c r="RGH16" s="0"/>
      <c r="RGI16" s="0"/>
      <c r="RGJ16" s="0"/>
      <c r="RGK16" s="0"/>
      <c r="RGL16" s="0"/>
      <c r="RGM16" s="0"/>
      <c r="RGN16" s="0"/>
      <c r="RGO16" s="0"/>
      <c r="RGP16" s="0"/>
      <c r="RGQ16" s="0"/>
      <c r="RGR16" s="0"/>
      <c r="RGS16" s="0"/>
      <c r="RGT16" s="0"/>
      <c r="RGU16" s="0"/>
      <c r="RGV16" s="0"/>
      <c r="RGW16" s="0"/>
      <c r="RGX16" s="0"/>
      <c r="RGY16" s="0"/>
      <c r="RGZ16" s="0"/>
      <c r="RHA16" s="0"/>
      <c r="RHB16" s="0"/>
      <c r="RHC16" s="0"/>
      <c r="RHD16" s="0"/>
      <c r="RHE16" s="0"/>
      <c r="RHF16" s="0"/>
      <c r="RHG16" s="0"/>
      <c r="RHH16" s="0"/>
      <c r="RHI16" s="0"/>
      <c r="RHJ16" s="0"/>
      <c r="RHK16" s="0"/>
      <c r="RHL16" s="0"/>
      <c r="RHM16" s="0"/>
      <c r="RHN16" s="0"/>
      <c r="RHO16" s="0"/>
      <c r="RHP16" s="0"/>
      <c r="RHQ16" s="0"/>
      <c r="RHR16" s="0"/>
      <c r="RHS16" s="0"/>
      <c r="RHT16" s="0"/>
      <c r="RHU16" s="0"/>
      <c r="RHV16" s="0"/>
      <c r="RHW16" s="0"/>
      <c r="RHX16" s="0"/>
      <c r="RHY16" s="0"/>
      <c r="RHZ16" s="0"/>
      <c r="RIA16" s="0"/>
      <c r="RIB16" s="0"/>
      <c r="RIC16" s="0"/>
      <c r="RID16" s="0"/>
      <c r="RIE16" s="0"/>
      <c r="RIF16" s="0"/>
      <c r="RIG16" s="0"/>
      <c r="RIH16" s="0"/>
      <c r="RII16" s="0"/>
      <c r="RIJ16" s="0"/>
      <c r="RIK16" s="0"/>
      <c r="RIL16" s="0"/>
      <c r="RIM16" s="0"/>
      <c r="RIN16" s="0"/>
      <c r="RIO16" s="0"/>
      <c r="RIP16" s="0"/>
      <c r="RIQ16" s="0"/>
      <c r="RIR16" s="0"/>
      <c r="RIS16" s="0"/>
      <c r="RIT16" s="0"/>
      <c r="RIU16" s="0"/>
      <c r="RIV16" s="0"/>
      <c r="RIW16" s="0"/>
      <c r="RIX16" s="0"/>
      <c r="RIY16" s="0"/>
      <c r="RIZ16" s="0"/>
      <c r="RJA16" s="0"/>
      <c r="RJB16" s="0"/>
      <c r="RJC16" s="0"/>
      <c r="RJD16" s="0"/>
      <c r="RJE16" s="0"/>
      <c r="RJF16" s="0"/>
      <c r="RJG16" s="0"/>
      <c r="RJH16" s="0"/>
      <c r="RJI16" s="0"/>
      <c r="RJJ16" s="0"/>
      <c r="RJK16" s="0"/>
      <c r="RJL16" s="0"/>
      <c r="RJM16" s="0"/>
      <c r="RJN16" s="0"/>
      <c r="RJO16" s="0"/>
      <c r="RJP16" s="0"/>
      <c r="RJQ16" s="0"/>
      <c r="RJR16" s="0"/>
      <c r="RJS16" s="0"/>
      <c r="RJT16" s="0"/>
      <c r="RJU16" s="0"/>
      <c r="RJV16" s="0"/>
      <c r="RJW16" s="0"/>
      <c r="RJX16" s="0"/>
      <c r="RJY16" s="0"/>
      <c r="RJZ16" s="0"/>
      <c r="RKA16" s="0"/>
      <c r="RKB16" s="0"/>
      <c r="RKC16" s="0"/>
      <c r="RKD16" s="0"/>
      <c r="RKE16" s="0"/>
      <c r="RKF16" s="0"/>
      <c r="RKG16" s="0"/>
      <c r="RKH16" s="0"/>
      <c r="RKI16" s="0"/>
      <c r="RKJ16" s="0"/>
      <c r="RKK16" s="0"/>
      <c r="RKL16" s="0"/>
      <c r="RKM16" s="0"/>
      <c r="RKN16" s="0"/>
      <c r="RKO16" s="0"/>
      <c r="RKP16" s="0"/>
      <c r="RKQ16" s="0"/>
      <c r="RKR16" s="0"/>
      <c r="RKS16" s="0"/>
      <c r="RKT16" s="0"/>
      <c r="RKU16" s="0"/>
      <c r="RKV16" s="0"/>
      <c r="RKW16" s="0"/>
      <c r="RKX16" s="0"/>
      <c r="RKY16" s="0"/>
      <c r="RKZ16" s="0"/>
      <c r="RLA16" s="0"/>
      <c r="RLB16" s="0"/>
      <c r="RLC16" s="0"/>
      <c r="RLD16" s="0"/>
      <c r="RLE16" s="0"/>
      <c r="RLF16" s="0"/>
      <c r="RLG16" s="0"/>
      <c r="RLH16" s="0"/>
      <c r="RLI16" s="0"/>
      <c r="RLJ16" s="0"/>
      <c r="RLK16" s="0"/>
      <c r="RLL16" s="0"/>
      <c r="RLM16" s="0"/>
      <c r="RLN16" s="0"/>
      <c r="RLO16" s="0"/>
      <c r="RLP16" s="0"/>
      <c r="RLQ16" s="0"/>
      <c r="RLR16" s="0"/>
      <c r="RLS16" s="0"/>
      <c r="RLT16" s="0"/>
      <c r="RLU16" s="0"/>
      <c r="RLV16" s="0"/>
      <c r="RLW16" s="0"/>
      <c r="RLX16" s="0"/>
      <c r="RLY16" s="0"/>
      <c r="RLZ16" s="0"/>
      <c r="RMA16" s="0"/>
      <c r="RMB16" s="0"/>
      <c r="RMC16" s="0"/>
      <c r="RMD16" s="0"/>
      <c r="RME16" s="0"/>
      <c r="RMF16" s="0"/>
      <c r="RMG16" s="0"/>
      <c r="RMH16" s="0"/>
      <c r="RMI16" s="0"/>
      <c r="RMJ16" s="0"/>
      <c r="RMK16" s="0"/>
      <c r="RML16" s="0"/>
      <c r="RMM16" s="0"/>
      <c r="RMN16" s="0"/>
      <c r="RMO16" s="0"/>
      <c r="RMP16" s="0"/>
      <c r="RMQ16" s="0"/>
      <c r="RMR16" s="0"/>
      <c r="RMS16" s="0"/>
      <c r="RMT16" s="0"/>
      <c r="RMU16" s="0"/>
      <c r="RMV16" s="0"/>
      <c r="RMW16" s="0"/>
      <c r="RMX16" s="0"/>
      <c r="RMY16" s="0"/>
      <c r="RMZ16" s="0"/>
      <c r="RNA16" s="0"/>
      <c r="RNB16" s="0"/>
      <c r="RNC16" s="0"/>
      <c r="RND16" s="0"/>
      <c r="RNE16" s="0"/>
      <c r="RNF16" s="0"/>
      <c r="RNG16" s="0"/>
      <c r="RNH16" s="0"/>
      <c r="RNI16" s="0"/>
      <c r="RNJ16" s="0"/>
      <c r="RNK16" s="0"/>
      <c r="RNL16" s="0"/>
      <c r="RNM16" s="0"/>
      <c r="RNN16" s="0"/>
      <c r="RNO16" s="0"/>
      <c r="RNP16" s="0"/>
      <c r="RNQ16" s="0"/>
      <c r="RNR16" s="0"/>
      <c r="RNS16" s="0"/>
      <c r="RNT16" s="0"/>
      <c r="RNU16" s="0"/>
      <c r="RNV16" s="0"/>
      <c r="RNW16" s="0"/>
      <c r="RNX16" s="0"/>
      <c r="RNY16" s="0"/>
      <c r="RNZ16" s="0"/>
      <c r="ROA16" s="0"/>
      <c r="ROB16" s="0"/>
      <c r="ROC16" s="0"/>
      <c r="ROD16" s="0"/>
      <c r="ROE16" s="0"/>
      <c r="ROF16" s="0"/>
      <c r="ROG16" s="0"/>
      <c r="ROH16" s="0"/>
      <c r="ROI16" s="0"/>
      <c r="ROJ16" s="0"/>
      <c r="ROK16" s="0"/>
      <c r="ROL16" s="0"/>
      <c r="ROM16" s="0"/>
      <c r="RON16" s="0"/>
      <c r="ROO16" s="0"/>
      <c r="ROP16" s="0"/>
      <c r="ROQ16" s="0"/>
      <c r="ROR16" s="0"/>
      <c r="ROS16" s="0"/>
      <c r="ROT16" s="0"/>
      <c r="ROU16" s="0"/>
      <c r="ROV16" s="0"/>
      <c r="ROW16" s="0"/>
      <c r="ROX16" s="0"/>
      <c r="ROY16" s="0"/>
      <c r="ROZ16" s="0"/>
      <c r="RPA16" s="0"/>
      <c r="RPB16" s="0"/>
      <c r="RPC16" s="0"/>
      <c r="RPD16" s="0"/>
      <c r="RPE16" s="0"/>
      <c r="RPF16" s="0"/>
      <c r="RPG16" s="0"/>
      <c r="RPH16" s="0"/>
      <c r="RPI16" s="0"/>
      <c r="RPJ16" s="0"/>
      <c r="RPK16" s="0"/>
      <c r="RPL16" s="0"/>
      <c r="RPM16" s="0"/>
      <c r="RPN16" s="0"/>
      <c r="RPO16" s="0"/>
      <c r="RPP16" s="0"/>
      <c r="RPQ16" s="0"/>
      <c r="RPR16" s="0"/>
      <c r="RPS16" s="0"/>
      <c r="RPT16" s="0"/>
      <c r="RPU16" s="0"/>
      <c r="RPV16" s="0"/>
      <c r="RPW16" s="0"/>
      <c r="RPX16" s="0"/>
      <c r="RPY16" s="0"/>
      <c r="RPZ16" s="0"/>
      <c r="RQA16" s="0"/>
      <c r="RQB16" s="0"/>
      <c r="RQC16" s="0"/>
      <c r="RQD16" s="0"/>
      <c r="RQE16" s="0"/>
      <c r="RQF16" s="0"/>
      <c r="RQG16" s="0"/>
      <c r="RQH16" s="0"/>
      <c r="RQI16" s="0"/>
      <c r="RQJ16" s="0"/>
      <c r="RQK16" s="0"/>
      <c r="RQL16" s="0"/>
      <c r="RQM16" s="0"/>
      <c r="RQN16" s="0"/>
      <c r="RQO16" s="0"/>
      <c r="RQP16" s="0"/>
      <c r="RQQ16" s="0"/>
      <c r="RQR16" s="0"/>
      <c r="RQS16" s="0"/>
      <c r="RQT16" s="0"/>
      <c r="RQU16" s="0"/>
      <c r="RQV16" s="0"/>
      <c r="RQW16" s="0"/>
      <c r="RQX16" s="0"/>
      <c r="RQY16" s="0"/>
      <c r="RQZ16" s="0"/>
      <c r="RRA16" s="0"/>
      <c r="RRB16" s="0"/>
      <c r="RRC16" s="0"/>
      <c r="RRD16" s="0"/>
      <c r="RRE16" s="0"/>
      <c r="RRF16" s="0"/>
      <c r="RRG16" s="0"/>
      <c r="RRH16" s="0"/>
      <c r="RRI16" s="0"/>
      <c r="RRJ16" s="0"/>
      <c r="RRK16" s="0"/>
      <c r="RRL16" s="0"/>
      <c r="RRM16" s="0"/>
      <c r="RRN16" s="0"/>
      <c r="RRO16" s="0"/>
      <c r="RRP16" s="0"/>
      <c r="RRQ16" s="0"/>
      <c r="RRR16" s="0"/>
      <c r="RRS16" s="0"/>
      <c r="RRT16" s="0"/>
      <c r="RRU16" s="0"/>
      <c r="RRV16" s="0"/>
      <c r="RRW16" s="0"/>
      <c r="RRX16" s="0"/>
      <c r="RRY16" s="0"/>
      <c r="RRZ16" s="0"/>
      <c r="RSA16" s="0"/>
      <c r="RSB16" s="0"/>
      <c r="RSC16" s="0"/>
      <c r="RSD16" s="0"/>
      <c r="RSE16" s="0"/>
      <c r="RSF16" s="0"/>
      <c r="RSG16" s="0"/>
      <c r="RSH16" s="0"/>
      <c r="RSI16" s="0"/>
      <c r="RSJ16" s="0"/>
      <c r="RSK16" s="0"/>
      <c r="RSL16" s="0"/>
      <c r="RSM16" s="0"/>
      <c r="RSN16" s="0"/>
      <c r="RSO16" s="0"/>
      <c r="RSP16" s="0"/>
      <c r="RSQ16" s="0"/>
      <c r="RSR16" s="0"/>
      <c r="RSS16" s="0"/>
      <c r="RST16" s="0"/>
      <c r="RSU16" s="0"/>
      <c r="RSV16" s="0"/>
      <c r="RSW16" s="0"/>
      <c r="RSX16" s="0"/>
      <c r="RSY16" s="0"/>
      <c r="RSZ16" s="0"/>
      <c r="RTA16" s="0"/>
      <c r="RTB16" s="0"/>
      <c r="RTC16" s="0"/>
      <c r="RTD16" s="0"/>
      <c r="RTE16" s="0"/>
      <c r="RTF16" s="0"/>
      <c r="RTG16" s="0"/>
      <c r="RTH16" s="0"/>
      <c r="RTI16" s="0"/>
      <c r="RTJ16" s="0"/>
      <c r="RTK16" s="0"/>
      <c r="RTL16" s="0"/>
      <c r="RTM16" s="0"/>
      <c r="RTN16" s="0"/>
      <c r="RTO16" s="0"/>
      <c r="RTP16" s="0"/>
      <c r="RTQ16" s="0"/>
      <c r="RTR16" s="0"/>
      <c r="RTS16" s="0"/>
      <c r="RTT16" s="0"/>
      <c r="RTU16" s="0"/>
      <c r="RTV16" s="0"/>
      <c r="RTW16" s="0"/>
      <c r="RTX16" s="0"/>
      <c r="RTY16" s="0"/>
      <c r="RTZ16" s="0"/>
      <c r="RUA16" s="0"/>
      <c r="RUB16" s="0"/>
      <c r="RUC16" s="0"/>
      <c r="RUD16" s="0"/>
      <c r="RUE16" s="0"/>
      <c r="RUF16" s="0"/>
      <c r="RUG16" s="0"/>
      <c r="RUH16" s="0"/>
      <c r="RUI16" s="0"/>
      <c r="RUJ16" s="0"/>
      <c r="RUK16" s="0"/>
      <c r="RUL16" s="0"/>
      <c r="RUM16" s="0"/>
      <c r="RUN16" s="0"/>
      <c r="RUO16" s="0"/>
      <c r="RUP16" s="0"/>
      <c r="RUQ16" s="0"/>
      <c r="RUR16" s="0"/>
      <c r="RUS16" s="0"/>
      <c r="RUT16" s="0"/>
      <c r="RUU16" s="0"/>
      <c r="RUV16" s="0"/>
      <c r="RUW16" s="0"/>
      <c r="RUX16" s="0"/>
      <c r="RUY16" s="0"/>
      <c r="RUZ16" s="0"/>
      <c r="RVA16" s="0"/>
      <c r="RVB16" s="0"/>
      <c r="RVC16" s="0"/>
      <c r="RVD16" s="0"/>
      <c r="RVE16" s="0"/>
      <c r="RVF16" s="0"/>
      <c r="RVG16" s="0"/>
      <c r="RVH16" s="0"/>
      <c r="RVI16" s="0"/>
      <c r="RVJ16" s="0"/>
      <c r="RVK16" s="0"/>
      <c r="RVL16" s="0"/>
      <c r="RVM16" s="0"/>
      <c r="RVN16" s="0"/>
      <c r="RVO16" s="0"/>
      <c r="RVP16" s="0"/>
      <c r="RVQ16" s="0"/>
      <c r="RVR16" s="0"/>
      <c r="RVS16" s="0"/>
      <c r="RVT16" s="0"/>
      <c r="RVU16" s="0"/>
      <c r="RVV16" s="0"/>
      <c r="RVW16" s="0"/>
      <c r="RVX16" s="0"/>
      <c r="RVY16" s="0"/>
      <c r="RVZ16" s="0"/>
      <c r="RWA16" s="0"/>
      <c r="RWB16" s="0"/>
      <c r="RWC16" s="0"/>
      <c r="RWD16" s="0"/>
      <c r="RWE16" s="0"/>
      <c r="RWF16" s="0"/>
      <c r="RWG16" s="0"/>
      <c r="RWH16" s="0"/>
      <c r="RWI16" s="0"/>
      <c r="RWJ16" s="0"/>
      <c r="RWK16" s="0"/>
      <c r="RWL16" s="0"/>
      <c r="RWM16" s="0"/>
      <c r="RWN16" s="0"/>
      <c r="RWO16" s="0"/>
      <c r="RWP16" s="0"/>
      <c r="RWQ16" s="0"/>
      <c r="RWR16" s="0"/>
      <c r="RWS16" s="0"/>
      <c r="RWT16" s="0"/>
      <c r="RWU16" s="0"/>
      <c r="RWV16" s="0"/>
      <c r="RWW16" s="0"/>
      <c r="RWX16" s="0"/>
      <c r="RWY16" s="0"/>
      <c r="RWZ16" s="0"/>
      <c r="RXA16" s="0"/>
      <c r="RXB16" s="0"/>
      <c r="RXC16" s="0"/>
      <c r="RXD16" s="0"/>
      <c r="RXE16" s="0"/>
      <c r="RXF16" s="0"/>
      <c r="RXG16" s="0"/>
      <c r="RXH16" s="0"/>
      <c r="RXI16" s="0"/>
      <c r="RXJ16" s="0"/>
      <c r="RXK16" s="0"/>
      <c r="RXL16" s="0"/>
      <c r="RXM16" s="0"/>
      <c r="RXN16" s="0"/>
      <c r="RXO16" s="0"/>
      <c r="RXP16" s="0"/>
      <c r="RXQ16" s="0"/>
      <c r="RXR16" s="0"/>
      <c r="RXS16" s="0"/>
      <c r="RXT16" s="0"/>
      <c r="RXU16" s="0"/>
      <c r="RXV16" s="0"/>
      <c r="RXW16" s="0"/>
      <c r="RXX16" s="0"/>
      <c r="RXY16" s="0"/>
      <c r="RXZ16" s="0"/>
      <c r="RYA16" s="0"/>
      <c r="RYB16" s="0"/>
      <c r="RYC16" s="0"/>
      <c r="RYD16" s="0"/>
      <c r="RYE16" s="0"/>
      <c r="RYF16" s="0"/>
      <c r="RYG16" s="0"/>
      <c r="RYH16" s="0"/>
      <c r="RYI16" s="0"/>
      <c r="RYJ16" s="0"/>
      <c r="RYK16" s="0"/>
      <c r="RYL16" s="0"/>
      <c r="RYM16" s="0"/>
      <c r="RYN16" s="0"/>
      <c r="RYO16" s="0"/>
      <c r="RYP16" s="0"/>
      <c r="RYQ16" s="0"/>
      <c r="RYR16" s="0"/>
      <c r="RYS16" s="0"/>
      <c r="RYT16" s="0"/>
      <c r="RYU16" s="0"/>
      <c r="RYV16" s="0"/>
      <c r="RYW16" s="0"/>
      <c r="RYX16" s="0"/>
      <c r="RYY16" s="0"/>
      <c r="RYZ16" s="0"/>
      <c r="RZA16" s="0"/>
      <c r="RZB16" s="0"/>
      <c r="RZC16" s="0"/>
      <c r="RZD16" s="0"/>
      <c r="RZE16" s="0"/>
      <c r="RZF16" s="0"/>
      <c r="RZG16" s="0"/>
      <c r="RZH16" s="0"/>
      <c r="RZI16" s="0"/>
      <c r="RZJ16" s="0"/>
      <c r="RZK16" s="0"/>
      <c r="RZL16" s="0"/>
      <c r="RZM16" s="0"/>
      <c r="RZN16" s="0"/>
      <c r="RZO16" s="0"/>
      <c r="RZP16" s="0"/>
      <c r="RZQ16" s="0"/>
      <c r="RZR16" s="0"/>
      <c r="RZS16" s="0"/>
      <c r="RZT16" s="0"/>
      <c r="RZU16" s="0"/>
      <c r="RZV16" s="0"/>
      <c r="RZW16" s="0"/>
      <c r="RZX16" s="0"/>
      <c r="RZY16" s="0"/>
      <c r="RZZ16" s="0"/>
      <c r="SAA16" s="0"/>
      <c r="SAB16" s="0"/>
      <c r="SAC16" s="0"/>
      <c r="SAD16" s="0"/>
      <c r="SAE16" s="0"/>
      <c r="SAF16" s="0"/>
      <c r="SAG16" s="0"/>
      <c r="SAH16" s="0"/>
      <c r="SAI16" s="0"/>
      <c r="SAJ16" s="0"/>
      <c r="SAK16" s="0"/>
      <c r="SAL16" s="0"/>
      <c r="SAM16" s="0"/>
      <c r="SAN16" s="0"/>
      <c r="SAO16" s="0"/>
      <c r="SAP16" s="0"/>
      <c r="SAQ16" s="0"/>
      <c r="SAR16" s="0"/>
      <c r="SAS16" s="0"/>
      <c r="SAT16" s="0"/>
      <c r="SAU16" s="0"/>
      <c r="SAV16" s="0"/>
      <c r="SAW16" s="0"/>
      <c r="SAX16" s="0"/>
      <c r="SAY16" s="0"/>
      <c r="SAZ16" s="0"/>
      <c r="SBA16" s="0"/>
      <c r="SBB16" s="0"/>
      <c r="SBC16" s="0"/>
      <c r="SBD16" s="0"/>
      <c r="SBE16" s="0"/>
      <c r="SBF16" s="0"/>
      <c r="SBG16" s="0"/>
      <c r="SBH16" s="0"/>
      <c r="SBI16" s="0"/>
      <c r="SBJ16" s="0"/>
      <c r="SBK16" s="0"/>
      <c r="SBL16" s="0"/>
      <c r="SBM16" s="0"/>
      <c r="SBN16" s="0"/>
      <c r="SBO16" s="0"/>
      <c r="SBP16" s="0"/>
      <c r="SBQ16" s="0"/>
      <c r="SBR16" s="0"/>
      <c r="SBS16" s="0"/>
      <c r="SBT16" s="0"/>
      <c r="SBU16" s="0"/>
      <c r="SBV16" s="0"/>
      <c r="SBW16" s="0"/>
      <c r="SBX16" s="0"/>
      <c r="SBY16" s="0"/>
      <c r="SBZ16" s="0"/>
      <c r="SCA16" s="0"/>
      <c r="SCB16" s="0"/>
      <c r="SCC16" s="0"/>
      <c r="SCD16" s="0"/>
      <c r="SCE16" s="0"/>
      <c r="SCF16" s="0"/>
      <c r="SCG16" s="0"/>
      <c r="SCH16" s="0"/>
      <c r="SCI16" s="0"/>
      <c r="SCJ16" s="0"/>
      <c r="SCK16" s="0"/>
      <c r="SCL16" s="0"/>
      <c r="SCM16" s="0"/>
      <c r="SCN16" s="0"/>
      <c r="SCO16" s="0"/>
      <c r="SCP16" s="0"/>
      <c r="SCQ16" s="0"/>
      <c r="SCR16" s="0"/>
      <c r="SCS16" s="0"/>
      <c r="SCT16" s="0"/>
      <c r="SCU16" s="0"/>
      <c r="SCV16" s="0"/>
      <c r="SCW16" s="0"/>
      <c r="SCX16" s="0"/>
      <c r="SCY16" s="0"/>
      <c r="SCZ16" s="0"/>
      <c r="SDA16" s="0"/>
      <c r="SDB16" s="0"/>
      <c r="SDC16" s="0"/>
      <c r="SDD16" s="0"/>
      <c r="SDE16" s="0"/>
      <c r="SDF16" s="0"/>
      <c r="SDG16" s="0"/>
      <c r="SDH16" s="0"/>
      <c r="SDI16" s="0"/>
      <c r="SDJ16" s="0"/>
      <c r="SDK16" s="0"/>
      <c r="SDL16" s="0"/>
      <c r="SDM16" s="0"/>
      <c r="SDN16" s="0"/>
      <c r="SDO16" s="0"/>
      <c r="SDP16" s="0"/>
      <c r="SDQ16" s="0"/>
      <c r="SDR16" s="0"/>
      <c r="SDS16" s="0"/>
      <c r="SDT16" s="0"/>
      <c r="SDU16" s="0"/>
      <c r="SDV16" s="0"/>
      <c r="SDW16" s="0"/>
      <c r="SDX16" s="0"/>
      <c r="SDY16" s="0"/>
      <c r="SDZ16" s="0"/>
      <c r="SEA16" s="0"/>
      <c r="SEB16" s="0"/>
      <c r="SEC16" s="0"/>
      <c r="SED16" s="0"/>
      <c r="SEE16" s="0"/>
      <c r="SEF16" s="0"/>
      <c r="SEG16" s="0"/>
      <c r="SEH16" s="0"/>
      <c r="SEI16" s="0"/>
      <c r="SEJ16" s="0"/>
      <c r="SEK16" s="0"/>
      <c r="SEL16" s="0"/>
      <c r="SEM16" s="0"/>
      <c r="SEN16" s="0"/>
      <c r="SEO16" s="0"/>
      <c r="SEP16" s="0"/>
      <c r="SEQ16" s="0"/>
      <c r="SER16" s="0"/>
      <c r="SES16" s="0"/>
      <c r="SET16" s="0"/>
      <c r="SEU16" s="0"/>
      <c r="SEV16" s="0"/>
      <c r="SEW16" s="0"/>
      <c r="SEX16" s="0"/>
      <c r="SEY16" s="0"/>
      <c r="SEZ16" s="0"/>
      <c r="SFA16" s="0"/>
      <c r="SFB16" s="0"/>
      <c r="SFC16" s="0"/>
      <c r="SFD16" s="0"/>
      <c r="SFE16" s="0"/>
      <c r="SFF16" s="0"/>
      <c r="SFG16" s="0"/>
      <c r="SFH16" s="0"/>
      <c r="SFI16" s="0"/>
      <c r="SFJ16" s="0"/>
      <c r="SFK16" s="0"/>
      <c r="SFL16" s="0"/>
      <c r="SFM16" s="0"/>
      <c r="SFN16" s="0"/>
      <c r="SFO16" s="0"/>
      <c r="SFP16" s="0"/>
      <c r="SFQ16" s="0"/>
      <c r="SFR16" s="0"/>
      <c r="SFS16" s="0"/>
      <c r="SFT16" s="0"/>
      <c r="SFU16" s="0"/>
      <c r="SFV16" s="0"/>
      <c r="SFW16" s="0"/>
      <c r="SFX16" s="0"/>
      <c r="SFY16" s="0"/>
      <c r="SFZ16" s="0"/>
      <c r="SGA16" s="0"/>
      <c r="SGB16" s="0"/>
      <c r="SGC16" s="0"/>
      <c r="SGD16" s="0"/>
      <c r="SGE16" s="0"/>
      <c r="SGF16" s="0"/>
      <c r="SGG16" s="0"/>
      <c r="SGH16" s="0"/>
      <c r="SGI16" s="0"/>
      <c r="SGJ16" s="0"/>
      <c r="SGK16" s="0"/>
      <c r="SGL16" s="0"/>
      <c r="SGM16" s="0"/>
      <c r="SGN16" s="0"/>
      <c r="SGO16" s="0"/>
      <c r="SGP16" s="0"/>
      <c r="SGQ16" s="0"/>
      <c r="SGR16" s="0"/>
      <c r="SGS16" s="0"/>
      <c r="SGT16" s="0"/>
      <c r="SGU16" s="0"/>
      <c r="SGV16" s="0"/>
      <c r="SGW16" s="0"/>
      <c r="SGX16" s="0"/>
      <c r="SGY16" s="0"/>
      <c r="SGZ16" s="0"/>
      <c r="SHA16" s="0"/>
      <c r="SHB16" s="0"/>
      <c r="SHC16" s="0"/>
      <c r="SHD16" s="0"/>
      <c r="SHE16" s="0"/>
      <c r="SHF16" s="0"/>
      <c r="SHG16" s="0"/>
      <c r="SHH16" s="0"/>
      <c r="SHI16" s="0"/>
      <c r="SHJ16" s="0"/>
      <c r="SHK16" s="0"/>
      <c r="SHL16" s="0"/>
      <c r="SHM16" s="0"/>
      <c r="SHN16" s="0"/>
      <c r="SHO16" s="0"/>
      <c r="SHP16" s="0"/>
      <c r="SHQ16" s="0"/>
      <c r="SHR16" s="0"/>
      <c r="SHS16" s="0"/>
      <c r="SHT16" s="0"/>
      <c r="SHU16" s="0"/>
      <c r="SHV16" s="0"/>
      <c r="SHW16" s="0"/>
      <c r="SHX16" s="0"/>
      <c r="SHY16" s="0"/>
      <c r="SHZ16" s="0"/>
      <c r="SIA16" s="0"/>
      <c r="SIB16" s="0"/>
      <c r="SIC16" s="0"/>
      <c r="SID16" s="0"/>
      <c r="SIE16" s="0"/>
      <c r="SIF16" s="0"/>
      <c r="SIG16" s="0"/>
      <c r="SIH16" s="0"/>
      <c r="SII16" s="0"/>
      <c r="SIJ16" s="0"/>
      <c r="SIK16" s="0"/>
      <c r="SIL16" s="0"/>
      <c r="SIM16" s="0"/>
      <c r="SIN16" s="0"/>
      <c r="SIO16" s="0"/>
      <c r="SIP16" s="0"/>
      <c r="SIQ16" s="0"/>
      <c r="SIR16" s="0"/>
      <c r="SIS16" s="0"/>
      <c r="SIT16" s="0"/>
      <c r="SIU16" s="0"/>
      <c r="SIV16" s="0"/>
      <c r="SIW16" s="0"/>
      <c r="SIX16" s="0"/>
      <c r="SIY16" s="0"/>
      <c r="SIZ16" s="0"/>
      <c r="SJA16" s="0"/>
      <c r="SJB16" s="0"/>
      <c r="SJC16" s="0"/>
      <c r="SJD16" s="0"/>
      <c r="SJE16" s="0"/>
      <c r="SJF16" s="0"/>
      <c r="SJG16" s="0"/>
      <c r="SJH16" s="0"/>
      <c r="SJI16" s="0"/>
      <c r="SJJ16" s="0"/>
      <c r="SJK16" s="0"/>
      <c r="SJL16" s="0"/>
      <c r="SJM16" s="0"/>
      <c r="SJN16" s="0"/>
      <c r="SJO16" s="0"/>
      <c r="SJP16" s="0"/>
      <c r="SJQ16" s="0"/>
      <c r="SJR16" s="0"/>
      <c r="SJS16" s="0"/>
      <c r="SJT16" s="0"/>
      <c r="SJU16" s="0"/>
      <c r="SJV16" s="0"/>
      <c r="SJW16" s="0"/>
      <c r="SJX16" s="0"/>
      <c r="SJY16" s="0"/>
      <c r="SJZ16" s="0"/>
      <c r="SKA16" s="0"/>
      <c r="SKB16" s="0"/>
      <c r="SKC16" s="0"/>
      <c r="SKD16" s="0"/>
      <c r="SKE16" s="0"/>
      <c r="SKF16" s="0"/>
      <c r="SKG16" s="0"/>
      <c r="SKH16" s="0"/>
      <c r="SKI16" s="0"/>
      <c r="SKJ16" s="0"/>
      <c r="SKK16" s="0"/>
      <c r="SKL16" s="0"/>
      <c r="SKM16" s="0"/>
      <c r="SKN16" s="0"/>
      <c r="SKO16" s="0"/>
      <c r="SKP16" s="0"/>
      <c r="SKQ16" s="0"/>
      <c r="SKR16" s="0"/>
      <c r="SKS16" s="0"/>
      <c r="SKT16" s="0"/>
      <c r="SKU16" s="0"/>
      <c r="SKV16" s="0"/>
      <c r="SKW16" s="0"/>
      <c r="SKX16" s="0"/>
      <c r="SKY16" s="0"/>
      <c r="SKZ16" s="0"/>
      <c r="SLA16" s="0"/>
      <c r="SLB16" s="0"/>
      <c r="SLC16" s="0"/>
      <c r="SLD16" s="0"/>
      <c r="SLE16" s="0"/>
      <c r="SLF16" s="0"/>
      <c r="SLG16" s="0"/>
      <c r="SLH16" s="0"/>
      <c r="SLI16" s="0"/>
      <c r="SLJ16" s="0"/>
      <c r="SLK16" s="0"/>
      <c r="SLL16" s="0"/>
      <c r="SLM16" s="0"/>
      <c r="SLN16" s="0"/>
      <c r="SLO16" s="0"/>
      <c r="SLP16" s="0"/>
      <c r="SLQ16" s="0"/>
      <c r="SLR16" s="0"/>
      <c r="SLS16" s="0"/>
      <c r="SLT16" s="0"/>
      <c r="SLU16" s="0"/>
      <c r="SLV16" s="0"/>
      <c r="SLW16" s="0"/>
      <c r="SLX16" s="0"/>
      <c r="SLY16" s="0"/>
      <c r="SLZ16" s="0"/>
      <c r="SMA16" s="0"/>
      <c r="SMB16" s="0"/>
      <c r="SMC16" s="0"/>
      <c r="SMD16" s="0"/>
      <c r="SME16" s="0"/>
      <c r="SMF16" s="0"/>
      <c r="SMG16" s="0"/>
      <c r="SMH16" s="0"/>
      <c r="SMI16" s="0"/>
      <c r="SMJ16" s="0"/>
      <c r="SMK16" s="0"/>
      <c r="SML16" s="0"/>
      <c r="SMM16" s="0"/>
      <c r="SMN16" s="0"/>
      <c r="SMO16" s="0"/>
      <c r="SMP16" s="0"/>
      <c r="SMQ16" s="0"/>
      <c r="SMR16" s="0"/>
      <c r="SMS16" s="0"/>
      <c r="SMT16" s="0"/>
      <c r="SMU16" s="0"/>
      <c r="SMV16" s="0"/>
      <c r="SMW16" s="0"/>
      <c r="SMX16" s="0"/>
      <c r="SMY16" s="0"/>
      <c r="SMZ16" s="0"/>
      <c r="SNA16" s="0"/>
      <c r="SNB16" s="0"/>
      <c r="SNC16" s="0"/>
      <c r="SND16" s="0"/>
      <c r="SNE16" s="0"/>
      <c r="SNF16" s="0"/>
      <c r="SNG16" s="0"/>
      <c r="SNH16" s="0"/>
      <c r="SNI16" s="0"/>
      <c r="SNJ16" s="0"/>
      <c r="SNK16" s="0"/>
      <c r="SNL16" s="0"/>
      <c r="SNM16" s="0"/>
      <c r="SNN16" s="0"/>
      <c r="SNO16" s="0"/>
      <c r="SNP16" s="0"/>
      <c r="SNQ16" s="0"/>
      <c r="SNR16" s="0"/>
      <c r="SNS16" s="0"/>
      <c r="SNT16" s="0"/>
      <c r="SNU16" s="0"/>
      <c r="SNV16" s="0"/>
      <c r="SNW16" s="0"/>
      <c r="SNX16" s="0"/>
      <c r="SNY16" s="0"/>
      <c r="SNZ16" s="0"/>
      <c r="SOA16" s="0"/>
      <c r="SOB16" s="0"/>
      <c r="SOC16" s="0"/>
      <c r="SOD16" s="0"/>
      <c r="SOE16" s="0"/>
      <c r="SOF16" s="0"/>
      <c r="SOG16" s="0"/>
      <c r="SOH16" s="0"/>
      <c r="SOI16" s="0"/>
      <c r="SOJ16" s="0"/>
      <c r="SOK16" s="0"/>
      <c r="SOL16" s="0"/>
      <c r="SOM16" s="0"/>
      <c r="SON16" s="0"/>
      <c r="SOO16" s="0"/>
      <c r="SOP16" s="0"/>
      <c r="SOQ16" s="0"/>
      <c r="SOR16" s="0"/>
      <c r="SOS16" s="0"/>
      <c r="SOT16" s="0"/>
      <c r="SOU16" s="0"/>
      <c r="SOV16" s="0"/>
      <c r="SOW16" s="0"/>
      <c r="SOX16" s="0"/>
      <c r="SOY16" s="0"/>
      <c r="SOZ16" s="0"/>
      <c r="SPA16" s="0"/>
      <c r="SPB16" s="0"/>
      <c r="SPC16" s="0"/>
      <c r="SPD16" s="0"/>
      <c r="SPE16" s="0"/>
      <c r="SPF16" s="0"/>
      <c r="SPG16" s="0"/>
      <c r="SPH16" s="0"/>
      <c r="SPI16" s="0"/>
      <c r="SPJ16" s="0"/>
      <c r="SPK16" s="0"/>
      <c r="SPL16" s="0"/>
      <c r="SPM16" s="0"/>
      <c r="SPN16" s="0"/>
      <c r="SPO16" s="0"/>
      <c r="SPP16" s="0"/>
      <c r="SPQ16" s="0"/>
      <c r="SPR16" s="0"/>
      <c r="SPS16" s="0"/>
      <c r="SPT16" s="0"/>
      <c r="SPU16" s="0"/>
      <c r="SPV16" s="0"/>
      <c r="SPW16" s="0"/>
      <c r="SPX16" s="0"/>
      <c r="SPY16" s="0"/>
      <c r="SPZ16" s="0"/>
      <c r="SQA16" s="0"/>
      <c r="SQB16" s="0"/>
      <c r="SQC16" s="0"/>
      <c r="SQD16" s="0"/>
      <c r="SQE16" s="0"/>
      <c r="SQF16" s="0"/>
      <c r="SQG16" s="0"/>
      <c r="SQH16" s="0"/>
      <c r="SQI16" s="0"/>
      <c r="SQJ16" s="0"/>
      <c r="SQK16" s="0"/>
      <c r="SQL16" s="0"/>
      <c r="SQM16" s="0"/>
      <c r="SQN16" s="0"/>
      <c r="SQO16" s="0"/>
      <c r="SQP16" s="0"/>
      <c r="SQQ16" s="0"/>
      <c r="SQR16" s="0"/>
      <c r="SQS16" s="0"/>
      <c r="SQT16" s="0"/>
      <c r="SQU16" s="0"/>
      <c r="SQV16" s="0"/>
      <c r="SQW16" s="0"/>
      <c r="SQX16" s="0"/>
      <c r="SQY16" s="0"/>
      <c r="SQZ16" s="0"/>
      <c r="SRA16" s="0"/>
      <c r="SRB16" s="0"/>
      <c r="SRC16" s="0"/>
      <c r="SRD16" s="0"/>
      <c r="SRE16" s="0"/>
      <c r="SRF16" s="0"/>
      <c r="SRG16" s="0"/>
      <c r="SRH16" s="0"/>
      <c r="SRI16" s="0"/>
      <c r="SRJ16" s="0"/>
      <c r="SRK16" s="0"/>
      <c r="SRL16" s="0"/>
      <c r="SRM16" s="0"/>
      <c r="SRN16" s="0"/>
      <c r="SRO16" s="0"/>
      <c r="SRP16" s="0"/>
      <c r="SRQ16" s="0"/>
      <c r="SRR16" s="0"/>
      <c r="SRS16" s="0"/>
      <c r="SRT16" s="0"/>
      <c r="SRU16" s="0"/>
      <c r="SRV16" s="0"/>
      <c r="SRW16" s="0"/>
      <c r="SRX16" s="0"/>
      <c r="SRY16" s="0"/>
      <c r="SRZ16" s="0"/>
      <c r="SSA16" s="0"/>
      <c r="SSB16" s="0"/>
      <c r="SSC16" s="0"/>
      <c r="SSD16" s="0"/>
      <c r="SSE16" s="0"/>
      <c r="SSF16" s="0"/>
      <c r="SSG16" s="0"/>
      <c r="SSH16" s="0"/>
      <c r="SSI16" s="0"/>
      <c r="SSJ16" s="0"/>
      <c r="SSK16" s="0"/>
      <c r="SSL16" s="0"/>
      <c r="SSM16" s="0"/>
      <c r="SSN16" s="0"/>
      <c r="SSO16" s="0"/>
      <c r="SSP16" s="0"/>
      <c r="SSQ16" s="0"/>
      <c r="SSR16" s="0"/>
      <c r="SSS16" s="0"/>
      <c r="SST16" s="0"/>
      <c r="SSU16" s="0"/>
      <c r="SSV16" s="0"/>
      <c r="SSW16" s="0"/>
      <c r="SSX16" s="0"/>
      <c r="SSY16" s="0"/>
      <c r="SSZ16" s="0"/>
      <c r="STA16" s="0"/>
      <c r="STB16" s="0"/>
      <c r="STC16" s="0"/>
      <c r="STD16" s="0"/>
      <c r="STE16" s="0"/>
      <c r="STF16" s="0"/>
      <c r="STG16" s="0"/>
      <c r="STH16" s="0"/>
      <c r="STI16" s="0"/>
      <c r="STJ16" s="0"/>
      <c r="STK16" s="0"/>
      <c r="STL16" s="0"/>
      <c r="STM16" s="0"/>
      <c r="STN16" s="0"/>
      <c r="STO16" s="0"/>
      <c r="STP16" s="0"/>
      <c r="STQ16" s="0"/>
      <c r="STR16" s="0"/>
      <c r="STS16" s="0"/>
      <c r="STT16" s="0"/>
      <c r="STU16" s="0"/>
      <c r="STV16" s="0"/>
      <c r="STW16" s="0"/>
      <c r="STX16" s="0"/>
      <c r="STY16" s="0"/>
      <c r="STZ16" s="0"/>
      <c r="SUA16" s="0"/>
      <c r="SUB16" s="0"/>
      <c r="SUC16" s="0"/>
      <c r="SUD16" s="0"/>
      <c r="SUE16" s="0"/>
      <c r="SUF16" s="0"/>
      <c r="SUG16" s="0"/>
      <c r="SUH16" s="0"/>
      <c r="SUI16" s="0"/>
      <c r="SUJ16" s="0"/>
      <c r="SUK16" s="0"/>
      <c r="SUL16" s="0"/>
      <c r="SUM16" s="0"/>
      <c r="SUN16" s="0"/>
      <c r="SUO16" s="0"/>
      <c r="SUP16" s="0"/>
      <c r="SUQ16" s="0"/>
      <c r="SUR16" s="0"/>
      <c r="SUS16" s="0"/>
      <c r="SUT16" s="0"/>
      <c r="SUU16" s="0"/>
      <c r="SUV16" s="0"/>
      <c r="SUW16" s="0"/>
      <c r="SUX16" s="0"/>
      <c r="SUY16" s="0"/>
      <c r="SUZ16" s="0"/>
      <c r="SVA16" s="0"/>
      <c r="SVB16" s="0"/>
      <c r="SVC16" s="0"/>
      <c r="SVD16" s="0"/>
      <c r="SVE16" s="0"/>
      <c r="SVF16" s="0"/>
      <c r="SVG16" s="0"/>
      <c r="SVH16" s="0"/>
      <c r="SVI16" s="0"/>
      <c r="SVJ16" s="0"/>
      <c r="SVK16" s="0"/>
      <c r="SVL16" s="0"/>
      <c r="SVM16" s="0"/>
      <c r="SVN16" s="0"/>
      <c r="SVO16" s="0"/>
      <c r="SVP16" s="0"/>
      <c r="SVQ16" s="0"/>
      <c r="SVR16" s="0"/>
      <c r="SVS16" s="0"/>
      <c r="SVT16" s="0"/>
      <c r="SVU16" s="0"/>
      <c r="SVV16" s="0"/>
      <c r="SVW16" s="0"/>
      <c r="SVX16" s="0"/>
      <c r="SVY16" s="0"/>
      <c r="SVZ16" s="0"/>
      <c r="SWA16" s="0"/>
      <c r="SWB16" s="0"/>
      <c r="SWC16" s="0"/>
      <c r="SWD16" s="0"/>
      <c r="SWE16" s="0"/>
      <c r="SWF16" s="0"/>
      <c r="SWG16" s="0"/>
      <c r="SWH16" s="0"/>
      <c r="SWI16" s="0"/>
      <c r="SWJ16" s="0"/>
      <c r="SWK16" s="0"/>
      <c r="SWL16" s="0"/>
      <c r="SWM16" s="0"/>
      <c r="SWN16" s="0"/>
      <c r="SWO16" s="0"/>
      <c r="SWP16" s="0"/>
      <c r="SWQ16" s="0"/>
      <c r="SWR16" s="0"/>
      <c r="SWS16" s="0"/>
      <c r="SWT16" s="0"/>
      <c r="SWU16" s="0"/>
      <c r="SWV16" s="0"/>
      <c r="SWW16" s="0"/>
      <c r="SWX16" s="0"/>
      <c r="SWY16" s="0"/>
      <c r="SWZ16" s="0"/>
      <c r="SXA16" s="0"/>
      <c r="SXB16" s="0"/>
      <c r="SXC16" s="0"/>
      <c r="SXD16" s="0"/>
      <c r="SXE16" s="0"/>
      <c r="SXF16" s="0"/>
      <c r="SXG16" s="0"/>
      <c r="SXH16" s="0"/>
      <c r="SXI16" s="0"/>
      <c r="SXJ16" s="0"/>
      <c r="SXK16" s="0"/>
      <c r="SXL16" s="0"/>
      <c r="SXM16" s="0"/>
      <c r="SXN16" s="0"/>
      <c r="SXO16" s="0"/>
      <c r="SXP16" s="0"/>
      <c r="SXQ16" s="0"/>
      <c r="SXR16" s="0"/>
      <c r="SXS16" s="0"/>
      <c r="SXT16" s="0"/>
      <c r="SXU16" s="0"/>
      <c r="SXV16" s="0"/>
      <c r="SXW16" s="0"/>
      <c r="SXX16" s="0"/>
      <c r="SXY16" s="0"/>
      <c r="SXZ16" s="0"/>
      <c r="SYA16" s="0"/>
      <c r="SYB16" s="0"/>
      <c r="SYC16" s="0"/>
      <c r="SYD16" s="0"/>
      <c r="SYE16" s="0"/>
      <c r="SYF16" s="0"/>
      <c r="SYG16" s="0"/>
      <c r="SYH16" s="0"/>
      <c r="SYI16" s="0"/>
      <c r="SYJ16" s="0"/>
      <c r="SYK16" s="0"/>
      <c r="SYL16" s="0"/>
      <c r="SYM16" s="0"/>
      <c r="SYN16" s="0"/>
      <c r="SYO16" s="0"/>
      <c r="SYP16" s="0"/>
      <c r="SYQ16" s="0"/>
      <c r="SYR16" s="0"/>
      <c r="SYS16" s="0"/>
      <c r="SYT16" s="0"/>
      <c r="SYU16" s="0"/>
      <c r="SYV16" s="0"/>
      <c r="SYW16" s="0"/>
      <c r="SYX16" s="0"/>
      <c r="SYY16" s="0"/>
      <c r="SYZ16" s="0"/>
      <c r="SZA16" s="0"/>
      <c r="SZB16" s="0"/>
      <c r="SZC16" s="0"/>
      <c r="SZD16" s="0"/>
      <c r="SZE16" s="0"/>
      <c r="SZF16" s="0"/>
      <c r="SZG16" s="0"/>
      <c r="SZH16" s="0"/>
      <c r="SZI16" s="0"/>
      <c r="SZJ16" s="0"/>
      <c r="SZK16" s="0"/>
      <c r="SZL16" s="0"/>
      <c r="SZM16" s="0"/>
      <c r="SZN16" s="0"/>
      <c r="SZO16" s="0"/>
      <c r="SZP16" s="0"/>
      <c r="SZQ16" s="0"/>
      <c r="SZR16" s="0"/>
      <c r="SZS16" s="0"/>
      <c r="SZT16" s="0"/>
      <c r="SZU16" s="0"/>
      <c r="SZV16" s="0"/>
      <c r="SZW16" s="0"/>
      <c r="SZX16" s="0"/>
      <c r="SZY16" s="0"/>
      <c r="SZZ16" s="0"/>
      <c r="TAA16" s="0"/>
      <c r="TAB16" s="0"/>
      <c r="TAC16" s="0"/>
      <c r="TAD16" s="0"/>
      <c r="TAE16" s="0"/>
      <c r="TAF16" s="0"/>
      <c r="TAG16" s="0"/>
      <c r="TAH16" s="0"/>
      <c r="TAI16" s="0"/>
      <c r="TAJ16" s="0"/>
      <c r="TAK16" s="0"/>
      <c r="TAL16" s="0"/>
      <c r="TAM16" s="0"/>
      <c r="TAN16" s="0"/>
      <c r="TAO16" s="0"/>
      <c r="TAP16" s="0"/>
      <c r="TAQ16" s="0"/>
      <c r="TAR16" s="0"/>
      <c r="TAS16" s="0"/>
      <c r="TAT16" s="0"/>
      <c r="TAU16" s="0"/>
      <c r="TAV16" s="0"/>
      <c r="TAW16" s="0"/>
      <c r="TAX16" s="0"/>
      <c r="TAY16" s="0"/>
      <c r="TAZ16" s="0"/>
      <c r="TBA16" s="0"/>
      <c r="TBB16" s="0"/>
      <c r="TBC16" s="0"/>
      <c r="TBD16" s="0"/>
      <c r="TBE16" s="0"/>
      <c r="TBF16" s="0"/>
      <c r="TBG16" s="0"/>
      <c r="TBH16" s="0"/>
      <c r="TBI16" s="0"/>
      <c r="TBJ16" s="0"/>
      <c r="TBK16" s="0"/>
      <c r="TBL16" s="0"/>
      <c r="TBM16" s="0"/>
      <c r="TBN16" s="0"/>
      <c r="TBO16" s="0"/>
      <c r="TBP16" s="0"/>
      <c r="TBQ16" s="0"/>
      <c r="TBR16" s="0"/>
      <c r="TBS16" s="0"/>
      <c r="TBT16" s="0"/>
      <c r="TBU16" s="0"/>
      <c r="TBV16" s="0"/>
      <c r="TBW16" s="0"/>
      <c r="TBX16" s="0"/>
      <c r="TBY16" s="0"/>
      <c r="TBZ16" s="0"/>
      <c r="TCA16" s="0"/>
      <c r="TCB16" s="0"/>
      <c r="TCC16" s="0"/>
      <c r="TCD16" s="0"/>
      <c r="TCE16" s="0"/>
      <c r="TCF16" s="0"/>
      <c r="TCG16" s="0"/>
      <c r="TCH16" s="0"/>
      <c r="TCI16" s="0"/>
      <c r="TCJ16" s="0"/>
      <c r="TCK16" s="0"/>
      <c r="TCL16" s="0"/>
      <c r="TCM16" s="0"/>
      <c r="TCN16" s="0"/>
      <c r="TCO16" s="0"/>
      <c r="TCP16" s="0"/>
      <c r="TCQ16" s="0"/>
      <c r="TCR16" s="0"/>
      <c r="TCS16" s="0"/>
      <c r="TCT16" s="0"/>
      <c r="TCU16" s="0"/>
      <c r="TCV16" s="0"/>
      <c r="TCW16" s="0"/>
      <c r="TCX16" s="0"/>
      <c r="TCY16" s="0"/>
      <c r="TCZ16" s="0"/>
      <c r="TDA16" s="0"/>
      <c r="TDB16" s="0"/>
      <c r="TDC16" s="0"/>
      <c r="TDD16" s="0"/>
      <c r="TDE16" s="0"/>
      <c r="TDF16" s="0"/>
      <c r="TDG16" s="0"/>
      <c r="TDH16" s="0"/>
      <c r="TDI16" s="0"/>
      <c r="TDJ16" s="0"/>
      <c r="TDK16" s="0"/>
      <c r="TDL16" s="0"/>
      <c r="TDM16" s="0"/>
      <c r="TDN16" s="0"/>
      <c r="TDO16" s="0"/>
      <c r="TDP16" s="0"/>
      <c r="TDQ16" s="0"/>
      <c r="TDR16" s="0"/>
      <c r="TDS16" s="0"/>
      <c r="TDT16" s="0"/>
      <c r="TDU16" s="0"/>
      <c r="TDV16" s="0"/>
      <c r="TDW16" s="0"/>
      <c r="TDX16" s="0"/>
      <c r="TDY16" s="0"/>
      <c r="TDZ16" s="0"/>
      <c r="TEA16" s="0"/>
      <c r="TEB16" s="0"/>
      <c r="TEC16" s="0"/>
      <c r="TED16" s="0"/>
      <c r="TEE16" s="0"/>
      <c r="TEF16" s="0"/>
      <c r="TEG16" s="0"/>
      <c r="TEH16" s="0"/>
      <c r="TEI16" s="0"/>
      <c r="TEJ16" s="0"/>
      <c r="TEK16" s="0"/>
      <c r="TEL16" s="0"/>
      <c r="TEM16" s="0"/>
      <c r="TEN16" s="0"/>
      <c r="TEO16" s="0"/>
      <c r="TEP16" s="0"/>
      <c r="TEQ16" s="0"/>
      <c r="TER16" s="0"/>
      <c r="TES16" s="0"/>
      <c r="TET16" s="0"/>
      <c r="TEU16" s="0"/>
      <c r="TEV16" s="0"/>
      <c r="TEW16" s="0"/>
      <c r="TEX16" s="0"/>
      <c r="TEY16" s="0"/>
      <c r="TEZ16" s="0"/>
      <c r="TFA16" s="0"/>
      <c r="TFB16" s="0"/>
      <c r="TFC16" s="0"/>
      <c r="TFD16" s="0"/>
      <c r="TFE16" s="0"/>
      <c r="TFF16" s="0"/>
      <c r="TFG16" s="0"/>
      <c r="TFH16" s="0"/>
      <c r="TFI16" s="0"/>
      <c r="TFJ16" s="0"/>
      <c r="TFK16" s="0"/>
      <c r="TFL16" s="0"/>
      <c r="TFM16" s="0"/>
      <c r="TFN16" s="0"/>
      <c r="TFO16" s="0"/>
      <c r="TFP16" s="0"/>
      <c r="TFQ16" s="0"/>
      <c r="TFR16" s="0"/>
      <c r="TFS16" s="0"/>
      <c r="TFT16" s="0"/>
      <c r="TFU16" s="0"/>
      <c r="TFV16" s="0"/>
      <c r="TFW16" s="0"/>
      <c r="TFX16" s="0"/>
      <c r="TFY16" s="0"/>
      <c r="TFZ16" s="0"/>
      <c r="TGA16" s="0"/>
      <c r="TGB16" s="0"/>
      <c r="TGC16" s="0"/>
      <c r="TGD16" s="0"/>
      <c r="TGE16" s="0"/>
      <c r="TGF16" s="0"/>
      <c r="TGG16" s="0"/>
      <c r="TGH16" s="0"/>
      <c r="TGI16" s="0"/>
      <c r="TGJ16" s="0"/>
      <c r="TGK16" s="0"/>
      <c r="TGL16" s="0"/>
      <c r="TGM16" s="0"/>
      <c r="TGN16" s="0"/>
      <c r="TGO16" s="0"/>
      <c r="TGP16" s="0"/>
      <c r="TGQ16" s="0"/>
      <c r="TGR16" s="0"/>
      <c r="TGS16" s="0"/>
      <c r="TGT16" s="0"/>
      <c r="TGU16" s="0"/>
      <c r="TGV16" s="0"/>
      <c r="TGW16" s="0"/>
      <c r="TGX16" s="0"/>
      <c r="TGY16" s="0"/>
      <c r="TGZ16" s="0"/>
      <c r="THA16" s="0"/>
      <c r="THB16" s="0"/>
      <c r="THC16" s="0"/>
      <c r="THD16" s="0"/>
      <c r="THE16" s="0"/>
      <c r="THF16" s="0"/>
      <c r="THG16" s="0"/>
      <c r="THH16" s="0"/>
      <c r="THI16" s="0"/>
      <c r="THJ16" s="0"/>
      <c r="THK16" s="0"/>
      <c r="THL16" s="0"/>
      <c r="THM16" s="0"/>
      <c r="THN16" s="0"/>
      <c r="THO16" s="0"/>
      <c r="THP16" s="0"/>
      <c r="THQ16" s="0"/>
      <c r="THR16" s="0"/>
      <c r="THS16" s="0"/>
      <c r="THT16" s="0"/>
      <c r="THU16" s="0"/>
      <c r="THV16" s="0"/>
      <c r="THW16" s="0"/>
      <c r="THX16" s="0"/>
      <c r="THY16" s="0"/>
      <c r="THZ16" s="0"/>
      <c r="TIA16" s="0"/>
      <c r="TIB16" s="0"/>
      <c r="TIC16" s="0"/>
      <c r="TID16" s="0"/>
      <c r="TIE16" s="0"/>
      <c r="TIF16" s="0"/>
      <c r="TIG16" s="0"/>
      <c r="TIH16" s="0"/>
      <c r="TII16" s="0"/>
      <c r="TIJ16" s="0"/>
      <c r="TIK16" s="0"/>
      <c r="TIL16" s="0"/>
      <c r="TIM16" s="0"/>
      <c r="TIN16" s="0"/>
      <c r="TIO16" s="0"/>
      <c r="TIP16" s="0"/>
      <c r="TIQ16" s="0"/>
      <c r="TIR16" s="0"/>
      <c r="TIS16" s="0"/>
      <c r="TIT16" s="0"/>
      <c r="TIU16" s="0"/>
      <c r="TIV16" s="0"/>
      <c r="TIW16" s="0"/>
      <c r="TIX16" s="0"/>
      <c r="TIY16" s="0"/>
      <c r="TIZ16" s="0"/>
      <c r="TJA16" s="0"/>
      <c r="TJB16" s="0"/>
      <c r="TJC16" s="0"/>
      <c r="TJD16" s="0"/>
      <c r="TJE16" s="0"/>
      <c r="TJF16" s="0"/>
      <c r="TJG16" s="0"/>
      <c r="TJH16" s="0"/>
      <c r="TJI16" s="0"/>
      <c r="TJJ16" s="0"/>
      <c r="TJK16" s="0"/>
      <c r="TJL16" s="0"/>
      <c r="TJM16" s="0"/>
      <c r="TJN16" s="0"/>
      <c r="TJO16" s="0"/>
      <c r="TJP16" s="0"/>
      <c r="TJQ16" s="0"/>
      <c r="TJR16" s="0"/>
      <c r="TJS16" s="0"/>
      <c r="TJT16" s="0"/>
      <c r="TJU16" s="0"/>
      <c r="TJV16" s="0"/>
      <c r="TJW16" s="0"/>
      <c r="TJX16" s="0"/>
      <c r="TJY16" s="0"/>
      <c r="TJZ16" s="0"/>
      <c r="TKA16" s="0"/>
      <c r="TKB16" s="0"/>
      <c r="TKC16" s="0"/>
      <c r="TKD16" s="0"/>
      <c r="TKE16" s="0"/>
      <c r="TKF16" s="0"/>
      <c r="TKG16" s="0"/>
      <c r="TKH16" s="0"/>
      <c r="TKI16" s="0"/>
      <c r="TKJ16" s="0"/>
      <c r="TKK16" s="0"/>
      <c r="TKL16" s="0"/>
      <c r="TKM16" s="0"/>
      <c r="TKN16" s="0"/>
      <c r="TKO16" s="0"/>
      <c r="TKP16" s="0"/>
      <c r="TKQ16" s="0"/>
      <c r="TKR16" s="0"/>
      <c r="TKS16" s="0"/>
      <c r="TKT16" s="0"/>
      <c r="TKU16" s="0"/>
      <c r="TKV16" s="0"/>
      <c r="TKW16" s="0"/>
      <c r="TKX16" s="0"/>
      <c r="TKY16" s="0"/>
      <c r="TKZ16" s="0"/>
      <c r="TLA16" s="0"/>
      <c r="TLB16" s="0"/>
      <c r="TLC16" s="0"/>
      <c r="TLD16" s="0"/>
      <c r="TLE16" s="0"/>
      <c r="TLF16" s="0"/>
      <c r="TLG16" s="0"/>
      <c r="TLH16" s="0"/>
      <c r="TLI16" s="0"/>
      <c r="TLJ16" s="0"/>
      <c r="TLK16" s="0"/>
      <c r="TLL16" s="0"/>
      <c r="TLM16" s="0"/>
      <c r="TLN16" s="0"/>
      <c r="TLO16" s="0"/>
      <c r="TLP16" s="0"/>
      <c r="TLQ16" s="0"/>
      <c r="TLR16" s="0"/>
      <c r="TLS16" s="0"/>
      <c r="TLT16" s="0"/>
      <c r="TLU16" s="0"/>
      <c r="TLV16" s="0"/>
      <c r="TLW16" s="0"/>
      <c r="TLX16" s="0"/>
      <c r="TLY16" s="0"/>
      <c r="TLZ16" s="0"/>
      <c r="TMA16" s="0"/>
      <c r="TMB16" s="0"/>
      <c r="TMC16" s="0"/>
      <c r="TMD16" s="0"/>
      <c r="TME16" s="0"/>
      <c r="TMF16" s="0"/>
      <c r="TMG16" s="0"/>
      <c r="TMH16" s="0"/>
      <c r="TMI16" s="0"/>
      <c r="TMJ16" s="0"/>
      <c r="TMK16" s="0"/>
      <c r="TML16" s="0"/>
      <c r="TMM16" s="0"/>
      <c r="TMN16" s="0"/>
      <c r="TMO16" s="0"/>
      <c r="TMP16" s="0"/>
      <c r="TMQ16" s="0"/>
      <c r="TMR16" s="0"/>
      <c r="TMS16" s="0"/>
      <c r="TMT16" s="0"/>
      <c r="TMU16" s="0"/>
      <c r="TMV16" s="0"/>
      <c r="TMW16" s="0"/>
      <c r="TMX16" s="0"/>
      <c r="TMY16" s="0"/>
      <c r="TMZ16" s="0"/>
      <c r="TNA16" s="0"/>
      <c r="TNB16" s="0"/>
      <c r="TNC16" s="0"/>
      <c r="TND16" s="0"/>
      <c r="TNE16" s="0"/>
      <c r="TNF16" s="0"/>
      <c r="TNG16" s="0"/>
      <c r="TNH16" s="0"/>
      <c r="TNI16" s="0"/>
      <c r="TNJ16" s="0"/>
      <c r="TNK16" s="0"/>
      <c r="TNL16" s="0"/>
      <c r="TNM16" s="0"/>
      <c r="TNN16" s="0"/>
      <c r="TNO16" s="0"/>
      <c r="TNP16" s="0"/>
      <c r="TNQ16" s="0"/>
      <c r="TNR16" s="0"/>
      <c r="TNS16" s="0"/>
      <c r="TNT16" s="0"/>
      <c r="TNU16" s="0"/>
      <c r="TNV16" s="0"/>
      <c r="TNW16" s="0"/>
      <c r="TNX16" s="0"/>
      <c r="TNY16" s="0"/>
      <c r="TNZ16" s="0"/>
      <c r="TOA16" s="0"/>
      <c r="TOB16" s="0"/>
      <c r="TOC16" s="0"/>
      <c r="TOD16" s="0"/>
      <c r="TOE16" s="0"/>
      <c r="TOF16" s="0"/>
      <c r="TOG16" s="0"/>
      <c r="TOH16" s="0"/>
      <c r="TOI16" s="0"/>
      <c r="TOJ16" s="0"/>
      <c r="TOK16" s="0"/>
      <c r="TOL16" s="0"/>
      <c r="TOM16" s="0"/>
      <c r="TON16" s="0"/>
      <c r="TOO16" s="0"/>
      <c r="TOP16" s="0"/>
      <c r="TOQ16" s="0"/>
      <c r="TOR16" s="0"/>
      <c r="TOS16" s="0"/>
      <c r="TOT16" s="0"/>
      <c r="TOU16" s="0"/>
      <c r="TOV16" s="0"/>
      <c r="TOW16" s="0"/>
      <c r="TOX16" s="0"/>
      <c r="TOY16" s="0"/>
      <c r="TOZ16" s="0"/>
      <c r="TPA16" s="0"/>
      <c r="TPB16" s="0"/>
      <c r="TPC16" s="0"/>
      <c r="TPD16" s="0"/>
      <c r="TPE16" s="0"/>
      <c r="TPF16" s="0"/>
      <c r="TPG16" s="0"/>
      <c r="TPH16" s="0"/>
      <c r="TPI16" s="0"/>
      <c r="TPJ16" s="0"/>
      <c r="TPK16" s="0"/>
      <c r="TPL16" s="0"/>
      <c r="TPM16" s="0"/>
      <c r="TPN16" s="0"/>
      <c r="TPO16" s="0"/>
      <c r="TPP16" s="0"/>
      <c r="TPQ16" s="0"/>
      <c r="TPR16" s="0"/>
      <c r="TPS16" s="0"/>
      <c r="TPT16" s="0"/>
      <c r="TPU16" s="0"/>
      <c r="TPV16" s="0"/>
      <c r="TPW16" s="0"/>
      <c r="TPX16" s="0"/>
      <c r="TPY16" s="0"/>
      <c r="TPZ16" s="0"/>
      <c r="TQA16" s="0"/>
      <c r="TQB16" s="0"/>
      <c r="TQC16" s="0"/>
      <c r="TQD16" s="0"/>
      <c r="TQE16" s="0"/>
      <c r="TQF16" s="0"/>
      <c r="TQG16" s="0"/>
      <c r="TQH16" s="0"/>
      <c r="TQI16" s="0"/>
      <c r="TQJ16" s="0"/>
      <c r="TQK16" s="0"/>
      <c r="TQL16" s="0"/>
      <c r="TQM16" s="0"/>
      <c r="TQN16" s="0"/>
      <c r="TQO16" s="0"/>
      <c r="TQP16" s="0"/>
      <c r="TQQ16" s="0"/>
      <c r="TQR16" s="0"/>
      <c r="TQS16" s="0"/>
      <c r="TQT16" s="0"/>
      <c r="TQU16" s="0"/>
      <c r="TQV16" s="0"/>
      <c r="TQW16" s="0"/>
      <c r="TQX16" s="0"/>
      <c r="TQY16" s="0"/>
      <c r="TQZ16" s="0"/>
      <c r="TRA16" s="0"/>
      <c r="TRB16" s="0"/>
      <c r="TRC16" s="0"/>
      <c r="TRD16" s="0"/>
      <c r="TRE16" s="0"/>
      <c r="TRF16" s="0"/>
      <c r="TRG16" s="0"/>
      <c r="TRH16" s="0"/>
      <c r="TRI16" s="0"/>
      <c r="TRJ16" s="0"/>
      <c r="TRK16" s="0"/>
      <c r="TRL16" s="0"/>
      <c r="TRM16" s="0"/>
      <c r="TRN16" s="0"/>
      <c r="TRO16" s="0"/>
      <c r="TRP16" s="0"/>
      <c r="TRQ16" s="0"/>
      <c r="TRR16" s="0"/>
      <c r="TRS16" s="0"/>
      <c r="TRT16" s="0"/>
      <c r="TRU16" s="0"/>
      <c r="TRV16" s="0"/>
      <c r="TRW16" s="0"/>
      <c r="TRX16" s="0"/>
      <c r="TRY16" s="0"/>
      <c r="TRZ16" s="0"/>
      <c r="TSA16" s="0"/>
      <c r="TSB16" s="0"/>
      <c r="TSC16" s="0"/>
      <c r="TSD16" s="0"/>
      <c r="TSE16" s="0"/>
      <c r="TSF16" s="0"/>
      <c r="TSG16" s="0"/>
      <c r="TSH16" s="0"/>
      <c r="TSI16" s="0"/>
      <c r="TSJ16" s="0"/>
      <c r="TSK16" s="0"/>
      <c r="TSL16" s="0"/>
      <c r="TSM16" s="0"/>
      <c r="TSN16" s="0"/>
      <c r="TSO16" s="0"/>
      <c r="TSP16" s="0"/>
      <c r="TSQ16" s="0"/>
      <c r="TSR16" s="0"/>
      <c r="TSS16" s="0"/>
      <c r="TST16" s="0"/>
      <c r="TSU16" s="0"/>
      <c r="TSV16" s="0"/>
      <c r="TSW16" s="0"/>
      <c r="TSX16" s="0"/>
      <c r="TSY16" s="0"/>
      <c r="TSZ16" s="0"/>
      <c r="TTA16" s="0"/>
      <c r="TTB16" s="0"/>
      <c r="TTC16" s="0"/>
      <c r="TTD16" s="0"/>
      <c r="TTE16" s="0"/>
      <c r="TTF16" s="0"/>
      <c r="TTG16" s="0"/>
      <c r="TTH16" s="0"/>
      <c r="TTI16" s="0"/>
      <c r="TTJ16" s="0"/>
      <c r="TTK16" s="0"/>
      <c r="TTL16" s="0"/>
      <c r="TTM16" s="0"/>
      <c r="TTN16" s="0"/>
      <c r="TTO16" s="0"/>
      <c r="TTP16" s="0"/>
      <c r="TTQ16" s="0"/>
      <c r="TTR16" s="0"/>
      <c r="TTS16" s="0"/>
      <c r="TTT16" s="0"/>
      <c r="TTU16" s="0"/>
      <c r="TTV16" s="0"/>
      <c r="TTW16" s="0"/>
      <c r="TTX16" s="0"/>
      <c r="TTY16" s="0"/>
      <c r="TTZ16" s="0"/>
      <c r="TUA16" s="0"/>
      <c r="TUB16" s="0"/>
      <c r="TUC16" s="0"/>
      <c r="TUD16" s="0"/>
      <c r="TUE16" s="0"/>
      <c r="TUF16" s="0"/>
      <c r="TUG16" s="0"/>
      <c r="TUH16" s="0"/>
      <c r="TUI16" s="0"/>
      <c r="TUJ16" s="0"/>
      <c r="TUK16" s="0"/>
      <c r="TUL16" s="0"/>
      <c r="TUM16" s="0"/>
      <c r="TUN16" s="0"/>
      <c r="TUO16" s="0"/>
      <c r="TUP16" s="0"/>
      <c r="TUQ16" s="0"/>
      <c r="TUR16" s="0"/>
      <c r="TUS16" s="0"/>
      <c r="TUT16" s="0"/>
      <c r="TUU16" s="0"/>
      <c r="TUV16" s="0"/>
      <c r="TUW16" s="0"/>
      <c r="TUX16" s="0"/>
      <c r="TUY16" s="0"/>
      <c r="TUZ16" s="0"/>
      <c r="TVA16" s="0"/>
      <c r="TVB16" s="0"/>
      <c r="TVC16" s="0"/>
      <c r="TVD16" s="0"/>
      <c r="TVE16" s="0"/>
      <c r="TVF16" s="0"/>
      <c r="TVG16" s="0"/>
      <c r="TVH16" s="0"/>
      <c r="TVI16" s="0"/>
      <c r="TVJ16" s="0"/>
      <c r="TVK16" s="0"/>
      <c r="TVL16" s="0"/>
      <c r="TVM16" s="0"/>
      <c r="TVN16" s="0"/>
      <c r="TVO16" s="0"/>
      <c r="TVP16" s="0"/>
      <c r="TVQ16" s="0"/>
      <c r="TVR16" s="0"/>
      <c r="TVS16" s="0"/>
      <c r="TVT16" s="0"/>
      <c r="TVU16" s="0"/>
      <c r="TVV16" s="0"/>
      <c r="TVW16" s="0"/>
      <c r="TVX16" s="0"/>
      <c r="TVY16" s="0"/>
      <c r="TVZ16" s="0"/>
      <c r="TWA16" s="0"/>
      <c r="TWB16" s="0"/>
      <c r="TWC16" s="0"/>
      <c r="TWD16" s="0"/>
      <c r="TWE16" s="0"/>
      <c r="TWF16" s="0"/>
      <c r="TWG16" s="0"/>
      <c r="TWH16" s="0"/>
      <c r="TWI16" s="0"/>
      <c r="TWJ16" s="0"/>
      <c r="TWK16" s="0"/>
      <c r="TWL16" s="0"/>
      <c r="TWM16" s="0"/>
      <c r="TWN16" s="0"/>
      <c r="TWO16" s="0"/>
      <c r="TWP16" s="0"/>
      <c r="TWQ16" s="0"/>
      <c r="TWR16" s="0"/>
      <c r="TWS16" s="0"/>
      <c r="TWT16" s="0"/>
      <c r="TWU16" s="0"/>
      <c r="TWV16" s="0"/>
      <c r="TWW16" s="0"/>
      <c r="TWX16" s="0"/>
      <c r="TWY16" s="0"/>
      <c r="TWZ16" s="0"/>
      <c r="TXA16" s="0"/>
      <c r="TXB16" s="0"/>
      <c r="TXC16" s="0"/>
      <c r="TXD16" s="0"/>
      <c r="TXE16" s="0"/>
      <c r="TXF16" s="0"/>
      <c r="TXG16" s="0"/>
      <c r="TXH16" s="0"/>
      <c r="TXI16" s="0"/>
      <c r="TXJ16" s="0"/>
      <c r="TXK16" s="0"/>
      <c r="TXL16" s="0"/>
      <c r="TXM16" s="0"/>
      <c r="TXN16" s="0"/>
      <c r="TXO16" s="0"/>
      <c r="TXP16" s="0"/>
      <c r="TXQ16" s="0"/>
      <c r="TXR16" s="0"/>
      <c r="TXS16" s="0"/>
      <c r="TXT16" s="0"/>
      <c r="TXU16" s="0"/>
      <c r="TXV16" s="0"/>
      <c r="TXW16" s="0"/>
      <c r="TXX16" s="0"/>
      <c r="TXY16" s="0"/>
      <c r="TXZ16" s="0"/>
      <c r="TYA16" s="0"/>
      <c r="TYB16" s="0"/>
      <c r="TYC16" s="0"/>
      <c r="TYD16" s="0"/>
      <c r="TYE16" s="0"/>
      <c r="TYF16" s="0"/>
      <c r="TYG16" s="0"/>
      <c r="TYH16" s="0"/>
      <c r="TYI16" s="0"/>
      <c r="TYJ16" s="0"/>
      <c r="TYK16" s="0"/>
      <c r="TYL16" s="0"/>
      <c r="TYM16" s="0"/>
      <c r="TYN16" s="0"/>
      <c r="TYO16" s="0"/>
      <c r="TYP16" s="0"/>
      <c r="TYQ16" s="0"/>
      <c r="TYR16" s="0"/>
      <c r="TYS16" s="0"/>
      <c r="TYT16" s="0"/>
      <c r="TYU16" s="0"/>
      <c r="TYV16" s="0"/>
      <c r="TYW16" s="0"/>
      <c r="TYX16" s="0"/>
      <c r="TYY16" s="0"/>
      <c r="TYZ16" s="0"/>
      <c r="TZA16" s="0"/>
      <c r="TZB16" s="0"/>
      <c r="TZC16" s="0"/>
      <c r="TZD16" s="0"/>
      <c r="TZE16" s="0"/>
      <c r="TZF16" s="0"/>
      <c r="TZG16" s="0"/>
      <c r="TZH16" s="0"/>
      <c r="TZI16" s="0"/>
      <c r="TZJ16" s="0"/>
      <c r="TZK16" s="0"/>
      <c r="TZL16" s="0"/>
      <c r="TZM16" s="0"/>
      <c r="TZN16" s="0"/>
      <c r="TZO16" s="0"/>
      <c r="TZP16" s="0"/>
      <c r="TZQ16" s="0"/>
      <c r="TZR16" s="0"/>
      <c r="TZS16" s="0"/>
      <c r="TZT16" s="0"/>
      <c r="TZU16" s="0"/>
      <c r="TZV16" s="0"/>
      <c r="TZW16" s="0"/>
      <c r="TZX16" s="0"/>
      <c r="TZY16" s="0"/>
      <c r="TZZ16" s="0"/>
      <c r="UAA16" s="0"/>
      <c r="UAB16" s="0"/>
      <c r="UAC16" s="0"/>
      <c r="UAD16" s="0"/>
      <c r="UAE16" s="0"/>
      <c r="UAF16" s="0"/>
      <c r="UAG16" s="0"/>
      <c r="UAH16" s="0"/>
      <c r="UAI16" s="0"/>
      <c r="UAJ16" s="0"/>
      <c r="UAK16" s="0"/>
      <c r="UAL16" s="0"/>
      <c r="UAM16" s="0"/>
      <c r="UAN16" s="0"/>
      <c r="UAO16" s="0"/>
      <c r="UAP16" s="0"/>
      <c r="UAQ16" s="0"/>
      <c r="UAR16" s="0"/>
      <c r="UAS16" s="0"/>
      <c r="UAT16" s="0"/>
      <c r="UAU16" s="0"/>
      <c r="UAV16" s="0"/>
      <c r="UAW16" s="0"/>
      <c r="UAX16" s="0"/>
      <c r="UAY16" s="0"/>
      <c r="UAZ16" s="0"/>
      <c r="UBA16" s="0"/>
      <c r="UBB16" s="0"/>
      <c r="UBC16" s="0"/>
      <c r="UBD16" s="0"/>
      <c r="UBE16" s="0"/>
      <c r="UBF16" s="0"/>
      <c r="UBG16" s="0"/>
      <c r="UBH16" s="0"/>
      <c r="UBI16" s="0"/>
      <c r="UBJ16" s="0"/>
      <c r="UBK16" s="0"/>
      <c r="UBL16" s="0"/>
      <c r="UBM16" s="0"/>
      <c r="UBN16" s="0"/>
      <c r="UBO16" s="0"/>
      <c r="UBP16" s="0"/>
      <c r="UBQ16" s="0"/>
      <c r="UBR16" s="0"/>
      <c r="UBS16" s="0"/>
      <c r="UBT16" s="0"/>
      <c r="UBU16" s="0"/>
      <c r="UBV16" s="0"/>
      <c r="UBW16" s="0"/>
      <c r="UBX16" s="0"/>
      <c r="UBY16" s="0"/>
      <c r="UBZ16" s="0"/>
      <c r="UCA16" s="0"/>
      <c r="UCB16" s="0"/>
      <c r="UCC16" s="0"/>
      <c r="UCD16" s="0"/>
      <c r="UCE16" s="0"/>
      <c r="UCF16" s="0"/>
      <c r="UCG16" s="0"/>
      <c r="UCH16" s="0"/>
      <c r="UCI16" s="0"/>
      <c r="UCJ16" s="0"/>
      <c r="UCK16" s="0"/>
      <c r="UCL16" s="0"/>
      <c r="UCM16" s="0"/>
      <c r="UCN16" s="0"/>
      <c r="UCO16" s="0"/>
      <c r="UCP16" s="0"/>
      <c r="UCQ16" s="0"/>
      <c r="UCR16" s="0"/>
      <c r="UCS16" s="0"/>
      <c r="UCT16" s="0"/>
      <c r="UCU16" s="0"/>
      <c r="UCV16" s="0"/>
      <c r="UCW16" s="0"/>
      <c r="UCX16" s="0"/>
      <c r="UCY16" s="0"/>
      <c r="UCZ16" s="0"/>
      <c r="UDA16" s="0"/>
      <c r="UDB16" s="0"/>
      <c r="UDC16" s="0"/>
      <c r="UDD16" s="0"/>
      <c r="UDE16" s="0"/>
      <c r="UDF16" s="0"/>
      <c r="UDG16" s="0"/>
      <c r="UDH16" s="0"/>
      <c r="UDI16" s="0"/>
      <c r="UDJ16" s="0"/>
      <c r="UDK16" s="0"/>
      <c r="UDL16" s="0"/>
      <c r="UDM16" s="0"/>
      <c r="UDN16" s="0"/>
      <c r="UDO16" s="0"/>
      <c r="UDP16" s="0"/>
      <c r="UDQ16" s="0"/>
      <c r="UDR16" s="0"/>
      <c r="UDS16" s="0"/>
      <c r="UDT16" s="0"/>
      <c r="UDU16" s="0"/>
      <c r="UDV16" s="0"/>
      <c r="UDW16" s="0"/>
      <c r="UDX16" s="0"/>
      <c r="UDY16" s="0"/>
      <c r="UDZ16" s="0"/>
      <c r="UEA16" s="0"/>
      <c r="UEB16" s="0"/>
      <c r="UEC16" s="0"/>
      <c r="UED16" s="0"/>
      <c r="UEE16" s="0"/>
      <c r="UEF16" s="0"/>
      <c r="UEG16" s="0"/>
      <c r="UEH16" s="0"/>
      <c r="UEI16" s="0"/>
      <c r="UEJ16" s="0"/>
      <c r="UEK16" s="0"/>
      <c r="UEL16" s="0"/>
      <c r="UEM16" s="0"/>
      <c r="UEN16" s="0"/>
      <c r="UEO16" s="0"/>
      <c r="UEP16" s="0"/>
      <c r="UEQ16" s="0"/>
      <c r="UER16" s="0"/>
      <c r="UES16" s="0"/>
      <c r="UET16" s="0"/>
      <c r="UEU16" s="0"/>
      <c r="UEV16" s="0"/>
      <c r="UEW16" s="0"/>
      <c r="UEX16" s="0"/>
      <c r="UEY16" s="0"/>
      <c r="UEZ16" s="0"/>
      <c r="UFA16" s="0"/>
      <c r="UFB16" s="0"/>
      <c r="UFC16" s="0"/>
      <c r="UFD16" s="0"/>
      <c r="UFE16" s="0"/>
      <c r="UFF16" s="0"/>
      <c r="UFG16" s="0"/>
      <c r="UFH16" s="0"/>
      <c r="UFI16" s="0"/>
      <c r="UFJ16" s="0"/>
      <c r="UFK16" s="0"/>
      <c r="UFL16" s="0"/>
      <c r="UFM16" s="0"/>
      <c r="UFN16" s="0"/>
      <c r="UFO16" s="0"/>
      <c r="UFP16" s="0"/>
      <c r="UFQ16" s="0"/>
      <c r="UFR16" s="0"/>
      <c r="UFS16" s="0"/>
      <c r="UFT16" s="0"/>
      <c r="UFU16" s="0"/>
      <c r="UFV16" s="0"/>
      <c r="UFW16" s="0"/>
      <c r="UFX16" s="0"/>
      <c r="UFY16" s="0"/>
      <c r="UFZ16" s="0"/>
      <c r="UGA16" s="0"/>
      <c r="UGB16" s="0"/>
      <c r="UGC16" s="0"/>
      <c r="UGD16" s="0"/>
      <c r="UGE16" s="0"/>
      <c r="UGF16" s="0"/>
      <c r="UGG16" s="0"/>
      <c r="UGH16" s="0"/>
      <c r="UGI16" s="0"/>
      <c r="UGJ16" s="0"/>
      <c r="UGK16" s="0"/>
      <c r="UGL16" s="0"/>
      <c r="UGM16" s="0"/>
      <c r="UGN16" s="0"/>
      <c r="UGO16" s="0"/>
      <c r="UGP16" s="0"/>
      <c r="UGQ16" s="0"/>
      <c r="UGR16" s="0"/>
      <c r="UGS16" s="0"/>
      <c r="UGT16" s="0"/>
      <c r="UGU16" s="0"/>
      <c r="UGV16" s="0"/>
      <c r="UGW16" s="0"/>
      <c r="UGX16" s="0"/>
      <c r="UGY16" s="0"/>
      <c r="UGZ16" s="0"/>
      <c r="UHA16" s="0"/>
      <c r="UHB16" s="0"/>
      <c r="UHC16" s="0"/>
      <c r="UHD16" s="0"/>
      <c r="UHE16" s="0"/>
      <c r="UHF16" s="0"/>
      <c r="UHG16" s="0"/>
      <c r="UHH16" s="0"/>
      <c r="UHI16" s="0"/>
      <c r="UHJ16" s="0"/>
      <c r="UHK16" s="0"/>
      <c r="UHL16" s="0"/>
      <c r="UHM16" s="0"/>
      <c r="UHN16" s="0"/>
      <c r="UHO16" s="0"/>
      <c r="UHP16" s="0"/>
      <c r="UHQ16" s="0"/>
      <c r="UHR16" s="0"/>
      <c r="UHS16" s="0"/>
      <c r="UHT16" s="0"/>
      <c r="UHU16" s="0"/>
      <c r="UHV16" s="0"/>
      <c r="UHW16" s="0"/>
      <c r="UHX16" s="0"/>
      <c r="UHY16" s="0"/>
      <c r="UHZ16" s="0"/>
      <c r="UIA16" s="0"/>
      <c r="UIB16" s="0"/>
      <c r="UIC16" s="0"/>
      <c r="UID16" s="0"/>
      <c r="UIE16" s="0"/>
      <c r="UIF16" s="0"/>
      <c r="UIG16" s="0"/>
      <c r="UIH16" s="0"/>
      <c r="UII16" s="0"/>
      <c r="UIJ16" s="0"/>
      <c r="UIK16" s="0"/>
      <c r="UIL16" s="0"/>
      <c r="UIM16" s="0"/>
      <c r="UIN16" s="0"/>
      <c r="UIO16" s="0"/>
      <c r="UIP16" s="0"/>
      <c r="UIQ16" s="0"/>
      <c r="UIR16" s="0"/>
      <c r="UIS16" s="0"/>
      <c r="UIT16" s="0"/>
      <c r="UIU16" s="0"/>
      <c r="UIV16" s="0"/>
      <c r="UIW16" s="0"/>
      <c r="UIX16" s="0"/>
      <c r="UIY16" s="0"/>
      <c r="UIZ16" s="0"/>
      <c r="UJA16" s="0"/>
      <c r="UJB16" s="0"/>
      <c r="UJC16" s="0"/>
      <c r="UJD16" s="0"/>
      <c r="UJE16" s="0"/>
      <c r="UJF16" s="0"/>
      <c r="UJG16" s="0"/>
      <c r="UJH16" s="0"/>
      <c r="UJI16" s="0"/>
      <c r="UJJ16" s="0"/>
      <c r="UJK16" s="0"/>
      <c r="UJL16" s="0"/>
      <c r="UJM16" s="0"/>
      <c r="UJN16" s="0"/>
      <c r="UJO16" s="0"/>
      <c r="UJP16" s="0"/>
      <c r="UJQ16" s="0"/>
      <c r="UJR16" s="0"/>
      <c r="UJS16" s="0"/>
      <c r="UJT16" s="0"/>
      <c r="UJU16" s="0"/>
      <c r="UJV16" s="0"/>
      <c r="UJW16" s="0"/>
      <c r="UJX16" s="0"/>
      <c r="UJY16" s="0"/>
      <c r="UJZ16" s="0"/>
      <c r="UKA16" s="0"/>
      <c r="UKB16" s="0"/>
      <c r="UKC16" s="0"/>
      <c r="UKD16" s="0"/>
      <c r="UKE16" s="0"/>
      <c r="UKF16" s="0"/>
      <c r="UKG16" s="0"/>
      <c r="UKH16" s="0"/>
      <c r="UKI16" s="0"/>
      <c r="UKJ16" s="0"/>
      <c r="UKK16" s="0"/>
      <c r="UKL16" s="0"/>
      <c r="UKM16" s="0"/>
      <c r="UKN16" s="0"/>
      <c r="UKO16" s="0"/>
      <c r="UKP16" s="0"/>
      <c r="UKQ16" s="0"/>
      <c r="UKR16" s="0"/>
      <c r="UKS16" s="0"/>
      <c r="UKT16" s="0"/>
      <c r="UKU16" s="0"/>
      <c r="UKV16" s="0"/>
      <c r="UKW16" s="0"/>
      <c r="UKX16" s="0"/>
      <c r="UKY16" s="0"/>
      <c r="UKZ16" s="0"/>
      <c r="ULA16" s="0"/>
      <c r="ULB16" s="0"/>
      <c r="ULC16" s="0"/>
      <c r="ULD16" s="0"/>
      <c r="ULE16" s="0"/>
      <c r="ULF16" s="0"/>
      <c r="ULG16" s="0"/>
      <c r="ULH16" s="0"/>
      <c r="ULI16" s="0"/>
      <c r="ULJ16" s="0"/>
      <c r="ULK16" s="0"/>
      <c r="ULL16" s="0"/>
      <c r="ULM16" s="0"/>
      <c r="ULN16" s="0"/>
      <c r="ULO16" s="0"/>
      <c r="ULP16" s="0"/>
      <c r="ULQ16" s="0"/>
      <c r="ULR16" s="0"/>
      <c r="ULS16" s="0"/>
      <c r="ULT16" s="0"/>
      <c r="ULU16" s="0"/>
      <c r="ULV16" s="0"/>
      <c r="ULW16" s="0"/>
      <c r="ULX16" s="0"/>
      <c r="ULY16" s="0"/>
      <c r="ULZ16" s="0"/>
      <c r="UMA16" s="0"/>
      <c r="UMB16" s="0"/>
      <c r="UMC16" s="0"/>
      <c r="UMD16" s="0"/>
      <c r="UME16" s="0"/>
      <c r="UMF16" s="0"/>
      <c r="UMG16" s="0"/>
      <c r="UMH16" s="0"/>
      <c r="UMI16" s="0"/>
      <c r="UMJ16" s="0"/>
      <c r="UMK16" s="0"/>
      <c r="UML16" s="0"/>
      <c r="UMM16" s="0"/>
      <c r="UMN16" s="0"/>
      <c r="UMO16" s="0"/>
      <c r="UMP16" s="0"/>
      <c r="UMQ16" s="0"/>
      <c r="UMR16" s="0"/>
      <c r="UMS16" s="0"/>
      <c r="UMT16" s="0"/>
      <c r="UMU16" s="0"/>
      <c r="UMV16" s="0"/>
      <c r="UMW16" s="0"/>
      <c r="UMX16" s="0"/>
      <c r="UMY16" s="0"/>
      <c r="UMZ16" s="0"/>
      <c r="UNA16" s="0"/>
      <c r="UNB16" s="0"/>
      <c r="UNC16" s="0"/>
      <c r="UND16" s="0"/>
      <c r="UNE16" s="0"/>
      <c r="UNF16" s="0"/>
      <c r="UNG16" s="0"/>
      <c r="UNH16" s="0"/>
      <c r="UNI16" s="0"/>
      <c r="UNJ16" s="0"/>
      <c r="UNK16" s="0"/>
      <c r="UNL16" s="0"/>
      <c r="UNM16" s="0"/>
      <c r="UNN16" s="0"/>
      <c r="UNO16" s="0"/>
      <c r="UNP16" s="0"/>
      <c r="UNQ16" s="0"/>
      <c r="UNR16" s="0"/>
      <c r="UNS16" s="0"/>
      <c r="UNT16" s="0"/>
      <c r="UNU16" s="0"/>
      <c r="UNV16" s="0"/>
      <c r="UNW16" s="0"/>
      <c r="UNX16" s="0"/>
      <c r="UNY16" s="0"/>
      <c r="UNZ16" s="0"/>
      <c r="UOA16" s="0"/>
      <c r="UOB16" s="0"/>
      <c r="UOC16" s="0"/>
      <c r="UOD16" s="0"/>
      <c r="UOE16" s="0"/>
      <c r="UOF16" s="0"/>
      <c r="UOG16" s="0"/>
      <c r="UOH16" s="0"/>
      <c r="UOI16" s="0"/>
      <c r="UOJ16" s="0"/>
      <c r="UOK16" s="0"/>
      <c r="UOL16" s="0"/>
      <c r="UOM16" s="0"/>
      <c r="UON16" s="0"/>
      <c r="UOO16" s="0"/>
      <c r="UOP16" s="0"/>
      <c r="UOQ16" s="0"/>
      <c r="UOR16" s="0"/>
      <c r="UOS16" s="0"/>
      <c r="UOT16" s="0"/>
      <c r="UOU16" s="0"/>
      <c r="UOV16" s="0"/>
      <c r="UOW16" s="0"/>
      <c r="UOX16" s="0"/>
      <c r="UOY16" s="0"/>
      <c r="UOZ16" s="0"/>
      <c r="UPA16" s="0"/>
      <c r="UPB16" s="0"/>
      <c r="UPC16" s="0"/>
      <c r="UPD16" s="0"/>
      <c r="UPE16" s="0"/>
      <c r="UPF16" s="0"/>
      <c r="UPG16" s="0"/>
      <c r="UPH16" s="0"/>
      <c r="UPI16" s="0"/>
      <c r="UPJ16" s="0"/>
      <c r="UPK16" s="0"/>
      <c r="UPL16" s="0"/>
      <c r="UPM16" s="0"/>
      <c r="UPN16" s="0"/>
      <c r="UPO16" s="0"/>
      <c r="UPP16" s="0"/>
      <c r="UPQ16" s="0"/>
      <c r="UPR16" s="0"/>
      <c r="UPS16" s="0"/>
      <c r="UPT16" s="0"/>
      <c r="UPU16" s="0"/>
      <c r="UPV16" s="0"/>
      <c r="UPW16" s="0"/>
      <c r="UPX16" s="0"/>
      <c r="UPY16" s="0"/>
      <c r="UPZ16" s="0"/>
      <c r="UQA16" s="0"/>
      <c r="UQB16" s="0"/>
      <c r="UQC16" s="0"/>
      <c r="UQD16" s="0"/>
      <c r="UQE16" s="0"/>
      <c r="UQF16" s="0"/>
      <c r="UQG16" s="0"/>
      <c r="UQH16" s="0"/>
      <c r="UQI16" s="0"/>
      <c r="UQJ16" s="0"/>
      <c r="UQK16" s="0"/>
      <c r="UQL16" s="0"/>
      <c r="UQM16" s="0"/>
      <c r="UQN16" s="0"/>
      <c r="UQO16" s="0"/>
      <c r="UQP16" s="0"/>
      <c r="UQQ16" s="0"/>
      <c r="UQR16" s="0"/>
      <c r="UQS16" s="0"/>
      <c r="UQT16" s="0"/>
      <c r="UQU16" s="0"/>
      <c r="UQV16" s="0"/>
      <c r="UQW16" s="0"/>
      <c r="UQX16" s="0"/>
      <c r="UQY16" s="0"/>
      <c r="UQZ16" s="0"/>
      <c r="URA16" s="0"/>
      <c r="URB16" s="0"/>
      <c r="URC16" s="0"/>
      <c r="URD16" s="0"/>
      <c r="URE16" s="0"/>
      <c r="URF16" s="0"/>
      <c r="URG16" s="0"/>
      <c r="URH16" s="0"/>
      <c r="URI16" s="0"/>
      <c r="URJ16" s="0"/>
      <c r="URK16" s="0"/>
      <c r="URL16" s="0"/>
      <c r="URM16" s="0"/>
      <c r="URN16" s="0"/>
      <c r="URO16" s="0"/>
      <c r="URP16" s="0"/>
      <c r="URQ16" s="0"/>
      <c r="URR16" s="0"/>
      <c r="URS16" s="0"/>
      <c r="URT16" s="0"/>
      <c r="URU16" s="0"/>
      <c r="URV16" s="0"/>
      <c r="URW16" s="0"/>
      <c r="URX16" s="0"/>
      <c r="URY16" s="0"/>
      <c r="URZ16" s="0"/>
      <c r="USA16" s="0"/>
      <c r="USB16" s="0"/>
      <c r="USC16" s="0"/>
      <c r="USD16" s="0"/>
      <c r="USE16" s="0"/>
      <c r="USF16" s="0"/>
      <c r="USG16" s="0"/>
      <c r="USH16" s="0"/>
      <c r="USI16" s="0"/>
      <c r="USJ16" s="0"/>
      <c r="USK16" s="0"/>
      <c r="USL16" s="0"/>
      <c r="USM16" s="0"/>
      <c r="USN16" s="0"/>
      <c r="USO16" s="0"/>
      <c r="USP16" s="0"/>
      <c r="USQ16" s="0"/>
      <c r="USR16" s="0"/>
      <c r="USS16" s="0"/>
      <c r="UST16" s="0"/>
      <c r="USU16" s="0"/>
      <c r="USV16" s="0"/>
      <c r="USW16" s="0"/>
      <c r="USX16" s="0"/>
      <c r="USY16" s="0"/>
      <c r="USZ16" s="0"/>
      <c r="UTA16" s="0"/>
      <c r="UTB16" s="0"/>
      <c r="UTC16" s="0"/>
      <c r="UTD16" s="0"/>
      <c r="UTE16" s="0"/>
      <c r="UTF16" s="0"/>
      <c r="UTG16" s="0"/>
      <c r="UTH16" s="0"/>
      <c r="UTI16" s="0"/>
      <c r="UTJ16" s="0"/>
      <c r="UTK16" s="0"/>
      <c r="UTL16" s="0"/>
      <c r="UTM16" s="0"/>
      <c r="UTN16" s="0"/>
      <c r="UTO16" s="0"/>
      <c r="UTP16" s="0"/>
      <c r="UTQ16" s="0"/>
      <c r="UTR16" s="0"/>
      <c r="UTS16" s="0"/>
      <c r="UTT16" s="0"/>
      <c r="UTU16" s="0"/>
      <c r="UTV16" s="0"/>
      <c r="UTW16" s="0"/>
      <c r="UTX16" s="0"/>
      <c r="UTY16" s="0"/>
      <c r="UTZ16" s="0"/>
      <c r="UUA16" s="0"/>
      <c r="UUB16" s="0"/>
      <c r="UUC16" s="0"/>
      <c r="UUD16" s="0"/>
      <c r="UUE16" s="0"/>
      <c r="UUF16" s="0"/>
      <c r="UUG16" s="0"/>
      <c r="UUH16" s="0"/>
      <c r="UUI16" s="0"/>
      <c r="UUJ16" s="0"/>
      <c r="UUK16" s="0"/>
      <c r="UUL16" s="0"/>
      <c r="UUM16" s="0"/>
      <c r="UUN16" s="0"/>
      <c r="UUO16" s="0"/>
      <c r="UUP16" s="0"/>
      <c r="UUQ16" s="0"/>
      <c r="UUR16" s="0"/>
      <c r="UUS16" s="0"/>
      <c r="UUT16" s="0"/>
      <c r="UUU16" s="0"/>
      <c r="UUV16" s="0"/>
      <c r="UUW16" s="0"/>
      <c r="UUX16" s="0"/>
      <c r="UUY16" s="0"/>
      <c r="UUZ16" s="0"/>
      <c r="UVA16" s="0"/>
      <c r="UVB16" s="0"/>
      <c r="UVC16" s="0"/>
      <c r="UVD16" s="0"/>
      <c r="UVE16" s="0"/>
      <c r="UVF16" s="0"/>
      <c r="UVG16" s="0"/>
      <c r="UVH16" s="0"/>
      <c r="UVI16" s="0"/>
      <c r="UVJ16" s="0"/>
      <c r="UVK16" s="0"/>
      <c r="UVL16" s="0"/>
      <c r="UVM16" s="0"/>
      <c r="UVN16" s="0"/>
      <c r="UVO16" s="0"/>
      <c r="UVP16" s="0"/>
      <c r="UVQ16" s="0"/>
      <c r="UVR16" s="0"/>
      <c r="UVS16" s="0"/>
      <c r="UVT16" s="0"/>
      <c r="UVU16" s="0"/>
      <c r="UVV16" s="0"/>
      <c r="UVW16" s="0"/>
      <c r="UVX16" s="0"/>
      <c r="UVY16" s="0"/>
      <c r="UVZ16" s="0"/>
      <c r="UWA16" s="0"/>
      <c r="UWB16" s="0"/>
      <c r="UWC16" s="0"/>
      <c r="UWD16" s="0"/>
      <c r="UWE16" s="0"/>
      <c r="UWF16" s="0"/>
      <c r="UWG16" s="0"/>
      <c r="UWH16" s="0"/>
      <c r="UWI16" s="0"/>
      <c r="UWJ16" s="0"/>
      <c r="UWK16" s="0"/>
      <c r="UWL16" s="0"/>
      <c r="UWM16" s="0"/>
      <c r="UWN16" s="0"/>
      <c r="UWO16" s="0"/>
      <c r="UWP16" s="0"/>
      <c r="UWQ16" s="0"/>
      <c r="UWR16" s="0"/>
      <c r="UWS16" s="0"/>
      <c r="UWT16" s="0"/>
      <c r="UWU16" s="0"/>
      <c r="UWV16" s="0"/>
      <c r="UWW16" s="0"/>
      <c r="UWX16" s="0"/>
      <c r="UWY16" s="0"/>
      <c r="UWZ16" s="0"/>
      <c r="UXA16" s="0"/>
      <c r="UXB16" s="0"/>
      <c r="UXC16" s="0"/>
      <c r="UXD16" s="0"/>
      <c r="UXE16" s="0"/>
      <c r="UXF16" s="0"/>
      <c r="UXG16" s="0"/>
      <c r="UXH16" s="0"/>
      <c r="UXI16" s="0"/>
      <c r="UXJ16" s="0"/>
      <c r="UXK16" s="0"/>
      <c r="UXL16" s="0"/>
      <c r="UXM16" s="0"/>
      <c r="UXN16" s="0"/>
      <c r="UXO16" s="0"/>
      <c r="UXP16" s="0"/>
      <c r="UXQ16" s="0"/>
      <c r="UXR16" s="0"/>
      <c r="UXS16" s="0"/>
      <c r="UXT16" s="0"/>
      <c r="UXU16" s="0"/>
      <c r="UXV16" s="0"/>
      <c r="UXW16" s="0"/>
      <c r="UXX16" s="0"/>
      <c r="UXY16" s="0"/>
      <c r="UXZ16" s="0"/>
      <c r="UYA16" s="0"/>
      <c r="UYB16" s="0"/>
      <c r="UYC16" s="0"/>
      <c r="UYD16" s="0"/>
      <c r="UYE16" s="0"/>
      <c r="UYF16" s="0"/>
      <c r="UYG16" s="0"/>
      <c r="UYH16" s="0"/>
      <c r="UYI16" s="0"/>
      <c r="UYJ16" s="0"/>
      <c r="UYK16" s="0"/>
      <c r="UYL16" s="0"/>
      <c r="UYM16" s="0"/>
      <c r="UYN16" s="0"/>
      <c r="UYO16" s="0"/>
      <c r="UYP16" s="0"/>
      <c r="UYQ16" s="0"/>
      <c r="UYR16" s="0"/>
      <c r="UYS16" s="0"/>
      <c r="UYT16" s="0"/>
      <c r="UYU16" s="0"/>
      <c r="UYV16" s="0"/>
      <c r="UYW16" s="0"/>
      <c r="UYX16" s="0"/>
      <c r="UYY16" s="0"/>
      <c r="UYZ16" s="0"/>
      <c r="UZA16" s="0"/>
      <c r="UZB16" s="0"/>
      <c r="UZC16" s="0"/>
      <c r="UZD16" s="0"/>
      <c r="UZE16" s="0"/>
      <c r="UZF16" s="0"/>
      <c r="UZG16" s="0"/>
      <c r="UZH16" s="0"/>
      <c r="UZI16" s="0"/>
      <c r="UZJ16" s="0"/>
      <c r="UZK16" s="0"/>
      <c r="UZL16" s="0"/>
      <c r="UZM16" s="0"/>
      <c r="UZN16" s="0"/>
      <c r="UZO16" s="0"/>
      <c r="UZP16" s="0"/>
      <c r="UZQ16" s="0"/>
      <c r="UZR16" s="0"/>
      <c r="UZS16" s="0"/>
      <c r="UZT16" s="0"/>
      <c r="UZU16" s="0"/>
      <c r="UZV16" s="0"/>
      <c r="UZW16" s="0"/>
      <c r="UZX16" s="0"/>
      <c r="UZY16" s="0"/>
      <c r="UZZ16" s="0"/>
      <c r="VAA16" s="0"/>
      <c r="VAB16" s="0"/>
      <c r="VAC16" s="0"/>
      <c r="VAD16" s="0"/>
      <c r="VAE16" s="0"/>
      <c r="VAF16" s="0"/>
      <c r="VAG16" s="0"/>
      <c r="VAH16" s="0"/>
      <c r="VAI16" s="0"/>
      <c r="VAJ16" s="0"/>
      <c r="VAK16" s="0"/>
      <c r="VAL16" s="0"/>
      <c r="VAM16" s="0"/>
      <c r="VAN16" s="0"/>
      <c r="VAO16" s="0"/>
      <c r="VAP16" s="0"/>
      <c r="VAQ16" s="0"/>
      <c r="VAR16" s="0"/>
      <c r="VAS16" s="0"/>
      <c r="VAT16" s="0"/>
      <c r="VAU16" s="0"/>
      <c r="VAV16" s="0"/>
      <c r="VAW16" s="0"/>
      <c r="VAX16" s="0"/>
      <c r="VAY16" s="0"/>
      <c r="VAZ16" s="0"/>
      <c r="VBA16" s="0"/>
      <c r="VBB16" s="0"/>
      <c r="VBC16" s="0"/>
      <c r="VBD16" s="0"/>
      <c r="VBE16" s="0"/>
      <c r="VBF16" s="0"/>
      <c r="VBG16" s="0"/>
      <c r="VBH16" s="0"/>
      <c r="VBI16" s="0"/>
      <c r="VBJ16" s="0"/>
      <c r="VBK16" s="0"/>
      <c r="VBL16" s="0"/>
      <c r="VBM16" s="0"/>
      <c r="VBN16" s="0"/>
      <c r="VBO16" s="0"/>
      <c r="VBP16" s="0"/>
      <c r="VBQ16" s="0"/>
      <c r="VBR16" s="0"/>
      <c r="VBS16" s="0"/>
      <c r="VBT16" s="0"/>
      <c r="VBU16" s="0"/>
      <c r="VBV16" s="0"/>
      <c r="VBW16" s="0"/>
      <c r="VBX16" s="0"/>
      <c r="VBY16" s="0"/>
      <c r="VBZ16" s="0"/>
      <c r="VCA16" s="0"/>
      <c r="VCB16" s="0"/>
      <c r="VCC16" s="0"/>
      <c r="VCD16" s="0"/>
      <c r="VCE16" s="0"/>
      <c r="VCF16" s="0"/>
      <c r="VCG16" s="0"/>
      <c r="VCH16" s="0"/>
      <c r="VCI16" s="0"/>
      <c r="VCJ16" s="0"/>
      <c r="VCK16" s="0"/>
      <c r="VCL16" s="0"/>
      <c r="VCM16" s="0"/>
      <c r="VCN16" s="0"/>
      <c r="VCO16" s="0"/>
      <c r="VCP16" s="0"/>
      <c r="VCQ16" s="0"/>
      <c r="VCR16" s="0"/>
      <c r="VCS16" s="0"/>
      <c r="VCT16" s="0"/>
      <c r="VCU16" s="0"/>
      <c r="VCV16" s="0"/>
      <c r="VCW16" s="0"/>
      <c r="VCX16" s="0"/>
      <c r="VCY16" s="0"/>
      <c r="VCZ16" s="0"/>
      <c r="VDA16" s="0"/>
      <c r="VDB16" s="0"/>
      <c r="VDC16" s="0"/>
      <c r="VDD16" s="0"/>
      <c r="VDE16" s="0"/>
      <c r="VDF16" s="0"/>
      <c r="VDG16" s="0"/>
      <c r="VDH16" s="0"/>
      <c r="VDI16" s="0"/>
      <c r="VDJ16" s="0"/>
      <c r="VDK16" s="0"/>
      <c r="VDL16" s="0"/>
      <c r="VDM16" s="0"/>
      <c r="VDN16" s="0"/>
      <c r="VDO16" s="0"/>
      <c r="VDP16" s="0"/>
      <c r="VDQ16" s="0"/>
      <c r="VDR16" s="0"/>
      <c r="VDS16" s="0"/>
      <c r="VDT16" s="0"/>
      <c r="VDU16" s="0"/>
      <c r="VDV16" s="0"/>
      <c r="VDW16" s="0"/>
      <c r="VDX16" s="0"/>
      <c r="VDY16" s="0"/>
      <c r="VDZ16" s="0"/>
      <c r="VEA16" s="0"/>
      <c r="VEB16" s="0"/>
      <c r="VEC16" s="0"/>
      <c r="VED16" s="0"/>
      <c r="VEE16" s="0"/>
      <c r="VEF16" s="0"/>
      <c r="VEG16" s="0"/>
      <c r="VEH16" s="0"/>
      <c r="VEI16" s="0"/>
      <c r="VEJ16" s="0"/>
      <c r="VEK16" s="0"/>
      <c r="VEL16" s="0"/>
      <c r="VEM16" s="0"/>
      <c r="VEN16" s="0"/>
      <c r="VEO16" s="0"/>
      <c r="VEP16" s="0"/>
      <c r="VEQ16" s="0"/>
      <c r="VER16" s="0"/>
      <c r="VES16" s="0"/>
      <c r="VET16" s="0"/>
      <c r="VEU16" s="0"/>
      <c r="VEV16" s="0"/>
      <c r="VEW16" s="0"/>
      <c r="VEX16" s="0"/>
      <c r="VEY16" s="0"/>
      <c r="VEZ16" s="0"/>
      <c r="VFA16" s="0"/>
      <c r="VFB16" s="0"/>
      <c r="VFC16" s="0"/>
      <c r="VFD16" s="0"/>
      <c r="VFE16" s="0"/>
      <c r="VFF16" s="0"/>
      <c r="VFG16" s="0"/>
      <c r="VFH16" s="0"/>
      <c r="VFI16" s="0"/>
      <c r="VFJ16" s="0"/>
      <c r="VFK16" s="0"/>
      <c r="VFL16" s="0"/>
      <c r="VFM16" s="0"/>
      <c r="VFN16" s="0"/>
      <c r="VFO16" s="0"/>
      <c r="VFP16" s="0"/>
      <c r="VFQ16" s="0"/>
      <c r="VFR16" s="0"/>
      <c r="VFS16" s="0"/>
      <c r="VFT16" s="0"/>
      <c r="VFU16" s="0"/>
      <c r="VFV16" s="0"/>
      <c r="VFW16" s="0"/>
      <c r="VFX16" s="0"/>
      <c r="VFY16" s="0"/>
      <c r="VFZ16" s="0"/>
      <c r="VGA16" s="0"/>
      <c r="VGB16" s="0"/>
      <c r="VGC16" s="0"/>
      <c r="VGD16" s="0"/>
      <c r="VGE16" s="0"/>
      <c r="VGF16" s="0"/>
      <c r="VGG16" s="0"/>
      <c r="VGH16" s="0"/>
      <c r="VGI16" s="0"/>
      <c r="VGJ16" s="0"/>
      <c r="VGK16" s="0"/>
      <c r="VGL16" s="0"/>
      <c r="VGM16" s="0"/>
      <c r="VGN16" s="0"/>
      <c r="VGO16" s="0"/>
      <c r="VGP16" s="0"/>
      <c r="VGQ16" s="0"/>
      <c r="VGR16" s="0"/>
      <c r="VGS16" s="0"/>
      <c r="VGT16" s="0"/>
      <c r="VGU16" s="0"/>
      <c r="VGV16" s="0"/>
      <c r="VGW16" s="0"/>
      <c r="VGX16" s="0"/>
      <c r="VGY16" s="0"/>
      <c r="VGZ16" s="0"/>
      <c r="VHA16" s="0"/>
      <c r="VHB16" s="0"/>
      <c r="VHC16" s="0"/>
      <c r="VHD16" s="0"/>
      <c r="VHE16" s="0"/>
      <c r="VHF16" s="0"/>
      <c r="VHG16" s="0"/>
      <c r="VHH16" s="0"/>
      <c r="VHI16" s="0"/>
      <c r="VHJ16" s="0"/>
      <c r="VHK16" s="0"/>
      <c r="VHL16" s="0"/>
      <c r="VHM16" s="0"/>
      <c r="VHN16" s="0"/>
      <c r="VHO16" s="0"/>
      <c r="VHP16" s="0"/>
      <c r="VHQ16" s="0"/>
      <c r="VHR16" s="0"/>
      <c r="VHS16" s="0"/>
      <c r="VHT16" s="0"/>
      <c r="VHU16" s="0"/>
      <c r="VHV16" s="0"/>
      <c r="VHW16" s="0"/>
      <c r="VHX16" s="0"/>
      <c r="VHY16" s="0"/>
      <c r="VHZ16" s="0"/>
      <c r="VIA16" s="0"/>
      <c r="VIB16" s="0"/>
      <c r="VIC16" s="0"/>
      <c r="VID16" s="0"/>
      <c r="VIE16" s="0"/>
      <c r="VIF16" s="0"/>
      <c r="VIG16" s="0"/>
      <c r="VIH16" s="0"/>
      <c r="VII16" s="0"/>
      <c r="VIJ16" s="0"/>
      <c r="VIK16" s="0"/>
      <c r="VIL16" s="0"/>
      <c r="VIM16" s="0"/>
      <c r="VIN16" s="0"/>
      <c r="VIO16" s="0"/>
      <c r="VIP16" s="0"/>
      <c r="VIQ16" s="0"/>
      <c r="VIR16" s="0"/>
      <c r="VIS16" s="0"/>
      <c r="VIT16" s="0"/>
      <c r="VIU16" s="0"/>
      <c r="VIV16" s="0"/>
      <c r="VIW16" s="0"/>
      <c r="VIX16" s="0"/>
      <c r="VIY16" s="0"/>
      <c r="VIZ16" s="0"/>
      <c r="VJA16" s="0"/>
      <c r="VJB16" s="0"/>
      <c r="VJC16" s="0"/>
      <c r="VJD16" s="0"/>
      <c r="VJE16" s="0"/>
      <c r="VJF16" s="0"/>
      <c r="VJG16" s="0"/>
      <c r="VJH16" s="0"/>
      <c r="VJI16" s="0"/>
      <c r="VJJ16" s="0"/>
      <c r="VJK16" s="0"/>
      <c r="VJL16" s="0"/>
      <c r="VJM16" s="0"/>
      <c r="VJN16" s="0"/>
      <c r="VJO16" s="0"/>
      <c r="VJP16" s="0"/>
      <c r="VJQ16" s="0"/>
      <c r="VJR16" s="0"/>
      <c r="VJS16" s="0"/>
      <c r="VJT16" s="0"/>
      <c r="VJU16" s="0"/>
      <c r="VJV16" s="0"/>
      <c r="VJW16" s="0"/>
      <c r="VJX16" s="0"/>
      <c r="VJY16" s="0"/>
      <c r="VJZ16" s="0"/>
      <c r="VKA16" s="0"/>
      <c r="VKB16" s="0"/>
      <c r="VKC16" s="0"/>
      <c r="VKD16" s="0"/>
      <c r="VKE16" s="0"/>
      <c r="VKF16" s="0"/>
      <c r="VKG16" s="0"/>
      <c r="VKH16" s="0"/>
      <c r="VKI16" s="0"/>
      <c r="VKJ16" s="0"/>
      <c r="VKK16" s="0"/>
      <c r="VKL16" s="0"/>
      <c r="VKM16" s="0"/>
      <c r="VKN16" s="0"/>
      <c r="VKO16" s="0"/>
      <c r="VKP16" s="0"/>
      <c r="VKQ16" s="0"/>
      <c r="VKR16" s="0"/>
      <c r="VKS16" s="0"/>
      <c r="VKT16" s="0"/>
      <c r="VKU16" s="0"/>
      <c r="VKV16" s="0"/>
      <c r="VKW16" s="0"/>
      <c r="VKX16" s="0"/>
      <c r="VKY16" s="0"/>
      <c r="VKZ16" s="0"/>
      <c r="VLA16" s="0"/>
      <c r="VLB16" s="0"/>
      <c r="VLC16" s="0"/>
      <c r="VLD16" s="0"/>
      <c r="VLE16" s="0"/>
      <c r="VLF16" s="0"/>
      <c r="VLG16" s="0"/>
      <c r="VLH16" s="0"/>
      <c r="VLI16" s="0"/>
      <c r="VLJ16" s="0"/>
      <c r="VLK16" s="0"/>
      <c r="VLL16" s="0"/>
      <c r="VLM16" s="0"/>
      <c r="VLN16" s="0"/>
      <c r="VLO16" s="0"/>
      <c r="VLP16" s="0"/>
      <c r="VLQ16" s="0"/>
      <c r="VLR16" s="0"/>
      <c r="VLS16" s="0"/>
      <c r="VLT16" s="0"/>
      <c r="VLU16" s="0"/>
      <c r="VLV16" s="0"/>
      <c r="VLW16" s="0"/>
      <c r="VLX16" s="0"/>
      <c r="VLY16" s="0"/>
      <c r="VLZ16" s="0"/>
      <c r="VMA16" s="0"/>
      <c r="VMB16" s="0"/>
      <c r="VMC16" s="0"/>
      <c r="VMD16" s="0"/>
      <c r="VME16" s="0"/>
      <c r="VMF16" s="0"/>
      <c r="VMG16" s="0"/>
      <c r="VMH16" s="0"/>
      <c r="VMI16" s="0"/>
      <c r="VMJ16" s="0"/>
      <c r="VMK16" s="0"/>
      <c r="VML16" s="0"/>
      <c r="VMM16" s="0"/>
      <c r="VMN16" s="0"/>
      <c r="VMO16" s="0"/>
      <c r="VMP16" s="0"/>
      <c r="VMQ16" s="0"/>
      <c r="VMR16" s="0"/>
      <c r="VMS16" s="0"/>
      <c r="VMT16" s="0"/>
      <c r="VMU16" s="0"/>
      <c r="VMV16" s="0"/>
      <c r="VMW16" s="0"/>
      <c r="VMX16" s="0"/>
      <c r="VMY16" s="0"/>
      <c r="VMZ16" s="0"/>
      <c r="VNA16" s="0"/>
      <c r="VNB16" s="0"/>
      <c r="VNC16" s="0"/>
      <c r="VND16" s="0"/>
      <c r="VNE16" s="0"/>
      <c r="VNF16" s="0"/>
      <c r="VNG16" s="0"/>
      <c r="VNH16" s="0"/>
      <c r="VNI16" s="0"/>
      <c r="VNJ16" s="0"/>
      <c r="VNK16" s="0"/>
      <c r="VNL16" s="0"/>
      <c r="VNM16" s="0"/>
      <c r="VNN16" s="0"/>
      <c r="VNO16" s="0"/>
      <c r="VNP16" s="0"/>
      <c r="VNQ16" s="0"/>
      <c r="VNR16" s="0"/>
      <c r="VNS16" s="0"/>
      <c r="VNT16" s="0"/>
      <c r="VNU16" s="0"/>
      <c r="VNV16" s="0"/>
      <c r="VNW16" s="0"/>
      <c r="VNX16" s="0"/>
      <c r="VNY16" s="0"/>
      <c r="VNZ16" s="0"/>
      <c r="VOA16" s="0"/>
      <c r="VOB16" s="0"/>
      <c r="VOC16" s="0"/>
      <c r="VOD16" s="0"/>
      <c r="VOE16" s="0"/>
      <c r="VOF16" s="0"/>
      <c r="VOG16" s="0"/>
      <c r="VOH16" s="0"/>
      <c r="VOI16" s="0"/>
      <c r="VOJ16" s="0"/>
      <c r="VOK16" s="0"/>
      <c r="VOL16" s="0"/>
      <c r="VOM16" s="0"/>
      <c r="VON16" s="0"/>
      <c r="VOO16" s="0"/>
      <c r="VOP16" s="0"/>
      <c r="VOQ16" s="0"/>
      <c r="VOR16" s="0"/>
      <c r="VOS16" s="0"/>
      <c r="VOT16" s="0"/>
      <c r="VOU16" s="0"/>
      <c r="VOV16" s="0"/>
      <c r="VOW16" s="0"/>
      <c r="VOX16" s="0"/>
      <c r="VOY16" s="0"/>
      <c r="VOZ16" s="0"/>
      <c r="VPA16" s="0"/>
      <c r="VPB16" s="0"/>
      <c r="VPC16" s="0"/>
      <c r="VPD16" s="0"/>
      <c r="VPE16" s="0"/>
      <c r="VPF16" s="0"/>
      <c r="VPG16" s="0"/>
      <c r="VPH16" s="0"/>
      <c r="VPI16" s="0"/>
      <c r="VPJ16" s="0"/>
      <c r="VPK16" s="0"/>
      <c r="VPL16" s="0"/>
      <c r="VPM16" s="0"/>
      <c r="VPN16" s="0"/>
      <c r="VPO16" s="0"/>
      <c r="VPP16" s="0"/>
      <c r="VPQ16" s="0"/>
      <c r="VPR16" s="0"/>
      <c r="VPS16" s="0"/>
      <c r="VPT16" s="0"/>
      <c r="VPU16" s="0"/>
      <c r="VPV16" s="0"/>
      <c r="VPW16" s="0"/>
      <c r="VPX16" s="0"/>
      <c r="VPY16" s="0"/>
      <c r="VPZ16" s="0"/>
      <c r="VQA16" s="0"/>
      <c r="VQB16" s="0"/>
      <c r="VQC16" s="0"/>
      <c r="VQD16" s="0"/>
      <c r="VQE16" s="0"/>
      <c r="VQF16" s="0"/>
      <c r="VQG16" s="0"/>
      <c r="VQH16" s="0"/>
      <c r="VQI16" s="0"/>
      <c r="VQJ16" s="0"/>
      <c r="VQK16" s="0"/>
      <c r="VQL16" s="0"/>
      <c r="VQM16" s="0"/>
      <c r="VQN16" s="0"/>
      <c r="VQO16" s="0"/>
      <c r="VQP16" s="0"/>
      <c r="VQQ16" s="0"/>
      <c r="VQR16" s="0"/>
      <c r="VQS16" s="0"/>
      <c r="VQT16" s="0"/>
      <c r="VQU16" s="0"/>
      <c r="VQV16" s="0"/>
      <c r="VQW16" s="0"/>
      <c r="VQX16" s="0"/>
      <c r="VQY16" s="0"/>
      <c r="VQZ16" s="0"/>
      <c r="VRA16" s="0"/>
      <c r="VRB16" s="0"/>
      <c r="VRC16" s="0"/>
      <c r="VRD16" s="0"/>
      <c r="VRE16" s="0"/>
      <c r="VRF16" s="0"/>
      <c r="VRG16" s="0"/>
      <c r="VRH16" s="0"/>
      <c r="VRI16" s="0"/>
      <c r="VRJ16" s="0"/>
      <c r="VRK16" s="0"/>
      <c r="VRL16" s="0"/>
      <c r="VRM16" s="0"/>
      <c r="VRN16" s="0"/>
      <c r="VRO16" s="0"/>
      <c r="VRP16" s="0"/>
      <c r="VRQ16" s="0"/>
      <c r="VRR16" s="0"/>
      <c r="VRS16" s="0"/>
      <c r="VRT16" s="0"/>
      <c r="VRU16" s="0"/>
      <c r="VRV16" s="0"/>
      <c r="VRW16" s="0"/>
      <c r="VRX16" s="0"/>
      <c r="VRY16" s="0"/>
      <c r="VRZ16" s="0"/>
      <c r="VSA16" s="0"/>
      <c r="VSB16" s="0"/>
      <c r="VSC16" s="0"/>
      <c r="VSD16" s="0"/>
      <c r="VSE16" s="0"/>
      <c r="VSF16" s="0"/>
      <c r="VSG16" s="0"/>
      <c r="VSH16" s="0"/>
      <c r="VSI16" s="0"/>
      <c r="VSJ16" s="0"/>
      <c r="VSK16" s="0"/>
      <c r="VSL16" s="0"/>
      <c r="VSM16" s="0"/>
      <c r="VSN16" s="0"/>
      <c r="VSO16" s="0"/>
      <c r="VSP16" s="0"/>
      <c r="VSQ16" s="0"/>
      <c r="VSR16" s="0"/>
      <c r="VSS16" s="0"/>
      <c r="VST16" s="0"/>
      <c r="VSU16" s="0"/>
      <c r="VSV16" s="0"/>
      <c r="VSW16" s="0"/>
      <c r="VSX16" s="0"/>
      <c r="VSY16" s="0"/>
      <c r="VSZ16" s="0"/>
      <c r="VTA16" s="0"/>
      <c r="VTB16" s="0"/>
      <c r="VTC16" s="0"/>
      <c r="VTD16" s="0"/>
      <c r="VTE16" s="0"/>
      <c r="VTF16" s="0"/>
      <c r="VTG16" s="0"/>
      <c r="VTH16" s="0"/>
      <c r="VTI16" s="0"/>
      <c r="VTJ16" s="0"/>
      <c r="VTK16" s="0"/>
      <c r="VTL16" s="0"/>
      <c r="VTM16" s="0"/>
      <c r="VTN16" s="0"/>
      <c r="VTO16" s="0"/>
      <c r="VTP16" s="0"/>
      <c r="VTQ16" s="0"/>
      <c r="VTR16" s="0"/>
      <c r="VTS16" s="0"/>
      <c r="VTT16" s="0"/>
      <c r="VTU16" s="0"/>
      <c r="VTV16" s="0"/>
      <c r="VTW16" s="0"/>
      <c r="VTX16" s="0"/>
      <c r="VTY16" s="0"/>
      <c r="VTZ16" s="0"/>
      <c r="VUA16" s="0"/>
      <c r="VUB16" s="0"/>
      <c r="VUC16" s="0"/>
      <c r="VUD16" s="0"/>
      <c r="VUE16" s="0"/>
      <c r="VUF16" s="0"/>
      <c r="VUG16" s="0"/>
      <c r="VUH16" s="0"/>
      <c r="VUI16" s="0"/>
      <c r="VUJ16" s="0"/>
      <c r="VUK16" s="0"/>
      <c r="VUL16" s="0"/>
      <c r="VUM16" s="0"/>
      <c r="VUN16" s="0"/>
      <c r="VUO16" s="0"/>
      <c r="VUP16" s="0"/>
      <c r="VUQ16" s="0"/>
      <c r="VUR16" s="0"/>
      <c r="VUS16" s="0"/>
      <c r="VUT16" s="0"/>
      <c r="VUU16" s="0"/>
      <c r="VUV16" s="0"/>
      <c r="VUW16" s="0"/>
      <c r="VUX16" s="0"/>
      <c r="VUY16" s="0"/>
      <c r="VUZ16" s="0"/>
      <c r="VVA16" s="0"/>
      <c r="VVB16" s="0"/>
      <c r="VVC16" s="0"/>
      <c r="VVD16" s="0"/>
      <c r="VVE16" s="0"/>
      <c r="VVF16" s="0"/>
      <c r="VVG16" s="0"/>
      <c r="VVH16" s="0"/>
      <c r="VVI16" s="0"/>
      <c r="VVJ16" s="0"/>
      <c r="VVK16" s="0"/>
      <c r="VVL16" s="0"/>
      <c r="VVM16" s="0"/>
      <c r="VVN16" s="0"/>
      <c r="VVO16" s="0"/>
      <c r="VVP16" s="0"/>
      <c r="VVQ16" s="0"/>
      <c r="VVR16" s="0"/>
      <c r="VVS16" s="0"/>
      <c r="VVT16" s="0"/>
      <c r="VVU16" s="0"/>
      <c r="VVV16" s="0"/>
      <c r="VVW16" s="0"/>
      <c r="VVX16" s="0"/>
      <c r="VVY16" s="0"/>
      <c r="VVZ16" s="0"/>
      <c r="VWA16" s="0"/>
      <c r="VWB16" s="0"/>
      <c r="VWC16" s="0"/>
      <c r="VWD16" s="0"/>
      <c r="VWE16" s="0"/>
      <c r="VWF16" s="0"/>
      <c r="VWG16" s="0"/>
      <c r="VWH16" s="0"/>
      <c r="VWI16" s="0"/>
      <c r="VWJ16" s="0"/>
      <c r="VWK16" s="0"/>
      <c r="VWL16" s="0"/>
      <c r="VWM16" s="0"/>
      <c r="VWN16" s="0"/>
      <c r="VWO16" s="0"/>
      <c r="VWP16" s="0"/>
      <c r="VWQ16" s="0"/>
      <c r="VWR16" s="0"/>
      <c r="VWS16" s="0"/>
      <c r="VWT16" s="0"/>
      <c r="VWU16" s="0"/>
      <c r="VWV16" s="0"/>
      <c r="VWW16" s="0"/>
      <c r="VWX16" s="0"/>
      <c r="VWY16" s="0"/>
      <c r="VWZ16" s="0"/>
      <c r="VXA16" s="0"/>
      <c r="VXB16" s="0"/>
      <c r="VXC16" s="0"/>
      <c r="VXD16" s="0"/>
      <c r="VXE16" s="0"/>
      <c r="VXF16" s="0"/>
      <c r="VXG16" s="0"/>
      <c r="VXH16" s="0"/>
      <c r="VXI16" s="0"/>
      <c r="VXJ16" s="0"/>
      <c r="VXK16" s="0"/>
      <c r="VXL16" s="0"/>
      <c r="VXM16" s="0"/>
      <c r="VXN16" s="0"/>
      <c r="VXO16" s="0"/>
      <c r="VXP16" s="0"/>
      <c r="VXQ16" s="0"/>
      <c r="VXR16" s="0"/>
      <c r="VXS16" s="0"/>
      <c r="VXT16" s="0"/>
      <c r="VXU16" s="0"/>
      <c r="VXV16" s="0"/>
      <c r="VXW16" s="0"/>
      <c r="VXX16" s="0"/>
      <c r="VXY16" s="0"/>
      <c r="VXZ16" s="0"/>
      <c r="VYA16" s="0"/>
      <c r="VYB16" s="0"/>
      <c r="VYC16" s="0"/>
      <c r="VYD16" s="0"/>
      <c r="VYE16" s="0"/>
      <c r="VYF16" s="0"/>
      <c r="VYG16" s="0"/>
      <c r="VYH16" s="0"/>
      <c r="VYI16" s="0"/>
      <c r="VYJ16" s="0"/>
      <c r="VYK16" s="0"/>
      <c r="VYL16" s="0"/>
      <c r="VYM16" s="0"/>
      <c r="VYN16" s="0"/>
      <c r="VYO16" s="0"/>
      <c r="VYP16" s="0"/>
      <c r="VYQ16" s="0"/>
      <c r="VYR16" s="0"/>
      <c r="VYS16" s="0"/>
      <c r="VYT16" s="0"/>
      <c r="VYU16" s="0"/>
      <c r="VYV16" s="0"/>
      <c r="VYW16" s="0"/>
      <c r="VYX16" s="0"/>
      <c r="VYY16" s="0"/>
      <c r="VYZ16" s="0"/>
      <c r="VZA16" s="0"/>
      <c r="VZB16" s="0"/>
      <c r="VZC16" s="0"/>
      <c r="VZD16" s="0"/>
      <c r="VZE16" s="0"/>
      <c r="VZF16" s="0"/>
      <c r="VZG16" s="0"/>
      <c r="VZH16" s="0"/>
      <c r="VZI16" s="0"/>
      <c r="VZJ16" s="0"/>
      <c r="VZK16" s="0"/>
      <c r="VZL16" s="0"/>
      <c r="VZM16" s="0"/>
      <c r="VZN16" s="0"/>
      <c r="VZO16" s="0"/>
      <c r="VZP16" s="0"/>
      <c r="VZQ16" s="0"/>
      <c r="VZR16" s="0"/>
      <c r="VZS16" s="0"/>
      <c r="VZT16" s="0"/>
      <c r="VZU16" s="0"/>
      <c r="VZV16" s="0"/>
      <c r="VZW16" s="0"/>
      <c r="VZX16" s="0"/>
      <c r="VZY16" s="0"/>
      <c r="VZZ16" s="0"/>
      <c r="WAA16" s="0"/>
      <c r="WAB16" s="0"/>
      <c r="WAC16" s="0"/>
      <c r="WAD16" s="0"/>
      <c r="WAE16" s="0"/>
      <c r="WAF16" s="0"/>
      <c r="WAG16" s="0"/>
      <c r="WAH16" s="0"/>
      <c r="WAI16" s="0"/>
      <c r="WAJ16" s="0"/>
      <c r="WAK16" s="0"/>
      <c r="WAL16" s="0"/>
      <c r="WAM16" s="0"/>
      <c r="WAN16" s="0"/>
      <c r="WAO16" s="0"/>
      <c r="WAP16" s="0"/>
      <c r="WAQ16" s="0"/>
      <c r="WAR16" s="0"/>
      <c r="WAS16" s="0"/>
      <c r="WAT16" s="0"/>
      <c r="WAU16" s="0"/>
      <c r="WAV16" s="0"/>
      <c r="WAW16" s="0"/>
      <c r="WAX16" s="0"/>
      <c r="WAY16" s="0"/>
      <c r="WAZ16" s="0"/>
      <c r="WBA16" s="0"/>
      <c r="WBB16" s="0"/>
      <c r="WBC16" s="0"/>
      <c r="WBD16" s="0"/>
      <c r="WBE16" s="0"/>
      <c r="WBF16" s="0"/>
      <c r="WBG16" s="0"/>
      <c r="WBH16" s="0"/>
      <c r="WBI16" s="0"/>
      <c r="WBJ16" s="0"/>
      <c r="WBK16" s="0"/>
      <c r="WBL16" s="0"/>
      <c r="WBM16" s="0"/>
      <c r="WBN16" s="0"/>
      <c r="WBO16" s="0"/>
      <c r="WBP16" s="0"/>
      <c r="WBQ16" s="0"/>
      <c r="WBR16" s="0"/>
      <c r="WBS16" s="0"/>
      <c r="WBT16" s="0"/>
      <c r="WBU16" s="0"/>
      <c r="WBV16" s="0"/>
      <c r="WBW16" s="0"/>
      <c r="WBX16" s="0"/>
      <c r="WBY16" s="0"/>
      <c r="WBZ16" s="0"/>
      <c r="WCA16" s="0"/>
      <c r="WCB16" s="0"/>
      <c r="WCC16" s="0"/>
      <c r="WCD16" s="0"/>
      <c r="WCE16" s="0"/>
      <c r="WCF16" s="0"/>
      <c r="WCG16" s="0"/>
      <c r="WCH16" s="0"/>
      <c r="WCI16" s="0"/>
      <c r="WCJ16" s="0"/>
      <c r="WCK16" s="0"/>
      <c r="WCL16" s="0"/>
      <c r="WCM16" s="0"/>
      <c r="WCN16" s="0"/>
      <c r="WCO16" s="0"/>
      <c r="WCP16" s="0"/>
      <c r="WCQ16" s="0"/>
      <c r="WCR16" s="0"/>
      <c r="WCS16" s="0"/>
      <c r="WCT16" s="0"/>
      <c r="WCU16" s="0"/>
      <c r="WCV16" s="0"/>
      <c r="WCW16" s="0"/>
      <c r="WCX16" s="0"/>
      <c r="WCY16" s="0"/>
      <c r="WCZ16" s="0"/>
      <c r="WDA16" s="0"/>
      <c r="WDB16" s="0"/>
      <c r="WDC16" s="0"/>
      <c r="WDD16" s="0"/>
      <c r="WDE16" s="0"/>
      <c r="WDF16" s="0"/>
      <c r="WDG16" s="0"/>
      <c r="WDH16" s="0"/>
      <c r="WDI16" s="0"/>
      <c r="WDJ16" s="0"/>
      <c r="WDK16" s="0"/>
      <c r="WDL16" s="0"/>
      <c r="WDM16" s="0"/>
      <c r="WDN16" s="0"/>
      <c r="WDO16" s="0"/>
      <c r="WDP16" s="0"/>
      <c r="WDQ16" s="0"/>
      <c r="WDR16" s="0"/>
      <c r="WDS16" s="0"/>
      <c r="WDT16" s="0"/>
      <c r="WDU16" s="0"/>
      <c r="WDV16" s="0"/>
      <c r="WDW16" s="0"/>
      <c r="WDX16" s="0"/>
      <c r="WDY16" s="0"/>
      <c r="WDZ16" s="0"/>
      <c r="WEA16" s="0"/>
      <c r="WEB16" s="0"/>
      <c r="WEC16" s="0"/>
      <c r="WED16" s="0"/>
      <c r="WEE16" s="0"/>
      <c r="WEF16" s="0"/>
      <c r="WEG16" s="0"/>
      <c r="WEH16" s="0"/>
      <c r="WEI16" s="0"/>
      <c r="WEJ16" s="0"/>
      <c r="WEK16" s="0"/>
      <c r="WEL16" s="0"/>
      <c r="WEM16" s="0"/>
      <c r="WEN16" s="0"/>
      <c r="WEO16" s="0"/>
      <c r="WEP16" s="0"/>
      <c r="WEQ16" s="0"/>
      <c r="WER16" s="0"/>
      <c r="WES16" s="0"/>
      <c r="WET16" s="0"/>
      <c r="WEU16" s="0"/>
      <c r="WEV16" s="0"/>
      <c r="WEW16" s="0"/>
      <c r="WEX16" s="0"/>
      <c r="WEY16" s="0"/>
      <c r="WEZ16" s="0"/>
      <c r="WFA16" s="0"/>
      <c r="WFB16" s="0"/>
      <c r="WFC16" s="0"/>
      <c r="WFD16" s="0"/>
      <c r="WFE16" s="0"/>
      <c r="WFF16" s="0"/>
      <c r="WFG16" s="0"/>
      <c r="WFH16" s="0"/>
      <c r="WFI16" s="0"/>
      <c r="WFJ16" s="0"/>
      <c r="WFK16" s="0"/>
      <c r="WFL16" s="0"/>
      <c r="WFM16" s="0"/>
      <c r="WFN16" s="0"/>
      <c r="WFO16" s="0"/>
      <c r="WFP16" s="0"/>
      <c r="WFQ16" s="0"/>
      <c r="WFR16" s="0"/>
      <c r="WFS16" s="0"/>
      <c r="WFT16" s="0"/>
      <c r="WFU16" s="0"/>
      <c r="WFV16" s="0"/>
      <c r="WFW16" s="0"/>
      <c r="WFX16" s="0"/>
      <c r="WFY16" s="0"/>
      <c r="WFZ16" s="0"/>
      <c r="WGA16" s="0"/>
      <c r="WGB16" s="0"/>
      <c r="WGC16" s="0"/>
      <c r="WGD16" s="0"/>
      <c r="WGE16" s="0"/>
      <c r="WGF16" s="0"/>
      <c r="WGG16" s="0"/>
      <c r="WGH16" s="0"/>
      <c r="WGI16" s="0"/>
      <c r="WGJ16" s="0"/>
      <c r="WGK16" s="0"/>
      <c r="WGL16" s="0"/>
      <c r="WGM16" s="0"/>
      <c r="WGN16" s="0"/>
      <c r="WGO16" s="0"/>
      <c r="WGP16" s="0"/>
      <c r="WGQ16" s="0"/>
      <c r="WGR16" s="0"/>
      <c r="WGS16" s="0"/>
      <c r="WGT16" s="0"/>
      <c r="WGU16" s="0"/>
      <c r="WGV16" s="0"/>
      <c r="WGW16" s="0"/>
      <c r="WGX16" s="0"/>
      <c r="WGY16" s="0"/>
      <c r="WGZ16" s="0"/>
      <c r="WHA16" s="0"/>
      <c r="WHB16" s="0"/>
      <c r="WHC16" s="0"/>
      <c r="WHD16" s="0"/>
      <c r="WHE16" s="0"/>
      <c r="WHF16" s="0"/>
      <c r="WHG16" s="0"/>
      <c r="WHH16" s="0"/>
      <c r="WHI16" s="0"/>
      <c r="WHJ16" s="0"/>
      <c r="WHK16" s="0"/>
      <c r="WHL16" s="0"/>
      <c r="WHM16" s="0"/>
      <c r="WHN16" s="0"/>
      <c r="WHO16" s="0"/>
      <c r="WHP16" s="0"/>
      <c r="WHQ16" s="0"/>
      <c r="WHR16" s="0"/>
      <c r="WHS16" s="0"/>
      <c r="WHT16" s="0"/>
      <c r="WHU16" s="0"/>
      <c r="WHV16" s="0"/>
      <c r="WHW16" s="0"/>
      <c r="WHX16" s="0"/>
      <c r="WHY16" s="0"/>
      <c r="WHZ16" s="0"/>
      <c r="WIA16" s="0"/>
      <c r="WIB16" s="0"/>
      <c r="WIC16" s="0"/>
      <c r="WID16" s="0"/>
      <c r="WIE16" s="0"/>
      <c r="WIF16" s="0"/>
      <c r="WIG16" s="0"/>
      <c r="WIH16" s="0"/>
      <c r="WII16" s="0"/>
      <c r="WIJ16" s="0"/>
      <c r="WIK16" s="0"/>
      <c r="WIL16" s="0"/>
      <c r="WIM16" s="0"/>
      <c r="WIN16" s="0"/>
      <c r="WIO16" s="0"/>
      <c r="WIP16" s="0"/>
      <c r="WIQ16" s="0"/>
      <c r="WIR16" s="0"/>
      <c r="WIS16" s="0"/>
      <c r="WIT16" s="0"/>
      <c r="WIU16" s="0"/>
      <c r="WIV16" s="0"/>
      <c r="WIW16" s="0"/>
      <c r="WIX16" s="0"/>
      <c r="WIY16" s="0"/>
      <c r="WIZ16" s="0"/>
      <c r="WJA16" s="0"/>
      <c r="WJB16" s="0"/>
      <c r="WJC16" s="0"/>
      <c r="WJD16" s="0"/>
      <c r="WJE16" s="0"/>
      <c r="WJF16" s="0"/>
      <c r="WJG16" s="0"/>
      <c r="WJH16" s="0"/>
      <c r="WJI16" s="0"/>
      <c r="WJJ16" s="0"/>
      <c r="WJK16" s="0"/>
      <c r="WJL16" s="0"/>
      <c r="WJM16" s="0"/>
      <c r="WJN16" s="0"/>
      <c r="WJO16" s="0"/>
      <c r="WJP16" s="0"/>
      <c r="WJQ16" s="0"/>
      <c r="WJR16" s="0"/>
      <c r="WJS16" s="0"/>
      <c r="WJT16" s="0"/>
      <c r="WJU16" s="0"/>
      <c r="WJV16" s="0"/>
      <c r="WJW16" s="0"/>
      <c r="WJX16" s="0"/>
      <c r="WJY16" s="0"/>
      <c r="WJZ16" s="0"/>
      <c r="WKA16" s="0"/>
      <c r="WKB16" s="0"/>
      <c r="WKC16" s="0"/>
      <c r="WKD16" s="0"/>
      <c r="WKE16" s="0"/>
      <c r="WKF16" s="0"/>
      <c r="WKG16" s="0"/>
      <c r="WKH16" s="0"/>
      <c r="WKI16" s="0"/>
      <c r="WKJ16" s="0"/>
      <c r="WKK16" s="0"/>
      <c r="WKL16" s="0"/>
      <c r="WKM16" s="0"/>
      <c r="WKN16" s="0"/>
      <c r="WKO16" s="0"/>
      <c r="WKP16" s="0"/>
      <c r="WKQ16" s="0"/>
      <c r="WKR16" s="0"/>
      <c r="WKS16" s="0"/>
      <c r="WKT16" s="0"/>
      <c r="WKU16" s="0"/>
      <c r="WKV16" s="0"/>
      <c r="WKW16" s="0"/>
      <c r="WKX16" s="0"/>
      <c r="WKY16" s="0"/>
      <c r="WKZ16" s="0"/>
      <c r="WLA16" s="0"/>
      <c r="WLB16" s="0"/>
      <c r="WLC16" s="0"/>
      <c r="WLD16" s="0"/>
      <c r="WLE16" s="0"/>
      <c r="WLF16" s="0"/>
      <c r="WLG16" s="0"/>
      <c r="WLH16" s="0"/>
      <c r="WLI16" s="0"/>
      <c r="WLJ16" s="0"/>
      <c r="WLK16" s="0"/>
      <c r="WLL16" s="0"/>
      <c r="WLM16" s="0"/>
      <c r="WLN16" s="0"/>
      <c r="WLO16" s="0"/>
      <c r="WLP16" s="0"/>
      <c r="WLQ16" s="0"/>
      <c r="WLR16" s="0"/>
      <c r="WLS16" s="0"/>
      <c r="WLT16" s="0"/>
      <c r="WLU16" s="0"/>
      <c r="WLV16" s="0"/>
      <c r="WLW16" s="0"/>
      <c r="WLX16" s="0"/>
      <c r="WLY16" s="0"/>
      <c r="WLZ16" s="0"/>
      <c r="WMA16" s="0"/>
      <c r="WMB16" s="0"/>
      <c r="WMC16" s="0"/>
      <c r="WMD16" s="0"/>
      <c r="WME16" s="0"/>
      <c r="WMF16" s="0"/>
      <c r="WMG16" s="0"/>
      <c r="WMH16" s="0"/>
      <c r="WMI16" s="0"/>
      <c r="WMJ16" s="0"/>
      <c r="WMK16" s="0"/>
      <c r="WML16" s="0"/>
      <c r="WMM16" s="0"/>
      <c r="WMN16" s="0"/>
      <c r="WMO16" s="0"/>
      <c r="WMP16" s="0"/>
      <c r="WMQ16" s="0"/>
      <c r="WMR16" s="0"/>
      <c r="WMS16" s="0"/>
      <c r="WMT16" s="0"/>
      <c r="WMU16" s="0"/>
      <c r="WMV16" s="0"/>
      <c r="WMW16" s="0"/>
      <c r="WMX16" s="0"/>
      <c r="WMY16" s="0"/>
      <c r="WMZ16" s="0"/>
      <c r="WNA16" s="0"/>
      <c r="WNB16" s="0"/>
      <c r="WNC16" s="0"/>
      <c r="WND16" s="0"/>
      <c r="WNE16" s="0"/>
      <c r="WNF16" s="0"/>
      <c r="WNG16" s="0"/>
      <c r="WNH16" s="0"/>
      <c r="WNI16" s="0"/>
      <c r="WNJ16" s="0"/>
      <c r="WNK16" s="0"/>
      <c r="WNL16" s="0"/>
      <c r="WNM16" s="0"/>
      <c r="WNN16" s="0"/>
      <c r="WNO16" s="0"/>
      <c r="WNP16" s="0"/>
      <c r="WNQ16" s="0"/>
      <c r="WNR16" s="0"/>
      <c r="WNS16" s="0"/>
      <c r="WNT16" s="0"/>
      <c r="WNU16" s="0"/>
      <c r="WNV16" s="0"/>
      <c r="WNW16" s="0"/>
      <c r="WNX16" s="0"/>
      <c r="WNY16" s="0"/>
      <c r="WNZ16" s="0"/>
      <c r="WOA16" s="0"/>
      <c r="WOB16" s="0"/>
      <c r="WOC16" s="0"/>
      <c r="WOD16" s="0"/>
      <c r="WOE16" s="0"/>
      <c r="WOF16" s="0"/>
      <c r="WOG16" s="0"/>
      <c r="WOH16" s="0"/>
      <c r="WOI16" s="0"/>
      <c r="WOJ16" s="0"/>
      <c r="WOK16" s="0"/>
      <c r="WOL16" s="0"/>
      <c r="WOM16" s="0"/>
      <c r="WON16" s="0"/>
      <c r="WOO16" s="0"/>
      <c r="WOP16" s="0"/>
      <c r="WOQ16" s="0"/>
      <c r="WOR16" s="0"/>
      <c r="WOS16" s="0"/>
      <c r="WOT16" s="0"/>
      <c r="WOU16" s="0"/>
      <c r="WOV16" s="0"/>
      <c r="WOW16" s="0"/>
      <c r="WOX16" s="0"/>
      <c r="WOY16" s="0"/>
      <c r="WOZ16" s="0"/>
      <c r="WPA16" s="0"/>
      <c r="WPB16" s="0"/>
      <c r="WPC16" s="0"/>
      <c r="WPD16" s="0"/>
      <c r="WPE16" s="0"/>
      <c r="WPF16" s="0"/>
      <c r="WPG16" s="0"/>
      <c r="WPH16" s="0"/>
      <c r="WPI16" s="0"/>
      <c r="WPJ16" s="0"/>
      <c r="WPK16" s="0"/>
      <c r="WPL16" s="0"/>
      <c r="WPM16" s="0"/>
      <c r="WPN16" s="0"/>
      <c r="WPO16" s="0"/>
      <c r="WPP16" s="0"/>
      <c r="WPQ16" s="0"/>
      <c r="WPR16" s="0"/>
      <c r="WPS16" s="0"/>
      <c r="WPT16" s="0"/>
      <c r="WPU16" s="0"/>
      <c r="WPV16" s="0"/>
      <c r="WPW16" s="0"/>
      <c r="WPX16" s="0"/>
      <c r="WPY16" s="0"/>
      <c r="WPZ16" s="0"/>
      <c r="WQA16" s="0"/>
      <c r="WQB16" s="0"/>
      <c r="WQC16" s="0"/>
      <c r="WQD16" s="0"/>
      <c r="WQE16" s="0"/>
      <c r="WQF16" s="0"/>
      <c r="WQG16" s="0"/>
      <c r="WQH16" s="0"/>
      <c r="WQI16" s="0"/>
      <c r="WQJ16" s="0"/>
      <c r="WQK16" s="0"/>
      <c r="WQL16" s="0"/>
      <c r="WQM16" s="0"/>
      <c r="WQN16" s="0"/>
      <c r="WQO16" s="0"/>
      <c r="WQP16" s="0"/>
      <c r="WQQ16" s="0"/>
      <c r="WQR16" s="0"/>
      <c r="WQS16" s="0"/>
      <c r="WQT16" s="0"/>
      <c r="WQU16" s="0"/>
      <c r="WQV16" s="0"/>
      <c r="WQW16" s="0"/>
      <c r="WQX16" s="0"/>
      <c r="WQY16" s="0"/>
      <c r="WQZ16" s="0"/>
      <c r="WRA16" s="0"/>
      <c r="WRB16" s="0"/>
      <c r="WRC16" s="0"/>
      <c r="WRD16" s="0"/>
      <c r="WRE16" s="0"/>
      <c r="WRF16" s="0"/>
      <c r="WRG16" s="0"/>
      <c r="WRH16" s="0"/>
      <c r="WRI16" s="0"/>
      <c r="WRJ16" s="0"/>
      <c r="WRK16" s="0"/>
      <c r="WRL16" s="0"/>
      <c r="WRM16" s="0"/>
      <c r="WRN16" s="0"/>
      <c r="WRO16" s="0"/>
      <c r="WRP16" s="0"/>
      <c r="WRQ16" s="0"/>
      <c r="WRR16" s="0"/>
      <c r="WRS16" s="0"/>
      <c r="WRT16" s="0"/>
      <c r="WRU16" s="0"/>
      <c r="WRV16" s="0"/>
      <c r="WRW16" s="0"/>
      <c r="WRX16" s="0"/>
      <c r="WRY16" s="0"/>
      <c r="WRZ16" s="0"/>
      <c r="WSA16" s="0"/>
      <c r="WSB16" s="0"/>
      <c r="WSC16" s="0"/>
      <c r="WSD16" s="0"/>
      <c r="WSE16" s="0"/>
      <c r="WSF16" s="0"/>
      <c r="WSG16" s="0"/>
      <c r="WSH16" s="0"/>
      <c r="WSI16" s="0"/>
      <c r="WSJ16" s="0"/>
      <c r="WSK16" s="0"/>
      <c r="WSL16" s="0"/>
      <c r="WSM16" s="0"/>
      <c r="WSN16" s="0"/>
      <c r="WSO16" s="0"/>
      <c r="WSP16" s="0"/>
      <c r="WSQ16" s="0"/>
      <c r="WSR16" s="0"/>
      <c r="WSS16" s="0"/>
      <c r="WST16" s="0"/>
      <c r="WSU16" s="0"/>
      <c r="WSV16" s="0"/>
      <c r="WSW16" s="0"/>
      <c r="WSX16" s="0"/>
      <c r="WSY16" s="0"/>
      <c r="WSZ16" s="0"/>
      <c r="WTA16" s="0"/>
      <c r="WTB16" s="0"/>
      <c r="WTC16" s="0"/>
      <c r="WTD16" s="0"/>
      <c r="WTE16" s="0"/>
      <c r="WTF16" s="0"/>
      <c r="WTG16" s="0"/>
      <c r="WTH16" s="0"/>
      <c r="WTI16" s="0"/>
      <c r="WTJ16" s="0"/>
      <c r="WTK16" s="0"/>
      <c r="WTL16" s="0"/>
      <c r="WTM16" s="0"/>
      <c r="WTN16" s="0"/>
      <c r="WTO16" s="0"/>
      <c r="WTP16" s="0"/>
      <c r="WTQ16" s="0"/>
      <c r="WTR16" s="0"/>
      <c r="WTS16" s="0"/>
      <c r="WTT16" s="0"/>
      <c r="WTU16" s="0"/>
      <c r="WTV16" s="0"/>
      <c r="WTW16" s="0"/>
      <c r="WTX16" s="0"/>
      <c r="WTY16" s="0"/>
      <c r="WTZ16" s="0"/>
      <c r="WUA16" s="0"/>
      <c r="WUB16" s="0"/>
      <c r="WUC16" s="0"/>
      <c r="WUD16" s="0"/>
      <c r="WUE16" s="0"/>
      <c r="WUF16" s="0"/>
      <c r="WUG16" s="0"/>
      <c r="WUH16" s="0"/>
      <c r="WUI16" s="0"/>
      <c r="WUJ16" s="0"/>
      <c r="WUK16" s="0"/>
      <c r="WUL16" s="0"/>
      <c r="WUM16" s="0"/>
      <c r="WUN16" s="0"/>
      <c r="WUO16" s="0"/>
      <c r="WUP16" s="0"/>
      <c r="WUQ16" s="0"/>
      <c r="WUR16" s="0"/>
      <c r="WUS16" s="0"/>
      <c r="WUT16" s="0"/>
      <c r="WUU16" s="0"/>
      <c r="WUV16" s="0"/>
      <c r="WUW16" s="0"/>
      <c r="WUX16" s="0"/>
      <c r="WUY16" s="0"/>
      <c r="WUZ16" s="0"/>
      <c r="WVA16" s="0"/>
      <c r="WVB16" s="0"/>
      <c r="WVC16" s="0"/>
      <c r="WVD16" s="0"/>
      <c r="WVE16" s="0"/>
      <c r="WVF16" s="0"/>
      <c r="WVG16" s="0"/>
      <c r="WVH16" s="0"/>
      <c r="WVI16" s="0"/>
      <c r="WVJ16" s="0"/>
      <c r="WVK16" s="0"/>
      <c r="WVL16" s="0"/>
      <c r="WVM16" s="0"/>
      <c r="WVN16" s="0"/>
      <c r="WVO16" s="0"/>
      <c r="WVP16" s="0"/>
      <c r="WVQ16" s="0"/>
      <c r="WVR16" s="0"/>
      <c r="WVS16" s="0"/>
      <c r="WVT16" s="0"/>
      <c r="WVU16" s="0"/>
      <c r="WVV16" s="0"/>
      <c r="WVW16" s="0"/>
      <c r="WVX16" s="0"/>
      <c r="WVY16" s="0"/>
      <c r="WVZ16" s="0"/>
      <c r="WWA16" s="0"/>
      <c r="WWB16" s="0"/>
      <c r="WWC16" s="0"/>
      <c r="WWD16" s="0"/>
      <c r="WWE16" s="0"/>
      <c r="WWF16" s="0"/>
      <c r="WWG16" s="0"/>
      <c r="WWH16" s="0"/>
      <c r="WWI16" s="0"/>
      <c r="WWJ16" s="0"/>
      <c r="WWK16" s="0"/>
      <c r="WWL16" s="0"/>
      <c r="WWM16" s="0"/>
      <c r="WWN16" s="0"/>
      <c r="WWO16" s="0"/>
      <c r="WWP16" s="0"/>
      <c r="WWQ16" s="0"/>
      <c r="WWR16" s="0"/>
      <c r="WWS16" s="0"/>
      <c r="WWT16" s="0"/>
      <c r="WWU16" s="0"/>
      <c r="WWV16" s="0"/>
      <c r="WWW16" s="0"/>
      <c r="WWX16" s="0"/>
      <c r="WWY16" s="0"/>
      <c r="WWZ16" s="0"/>
      <c r="WXA16" s="0"/>
      <c r="WXB16" s="0"/>
      <c r="WXC16" s="0"/>
      <c r="WXD16" s="0"/>
      <c r="WXE16" s="0"/>
      <c r="WXF16" s="0"/>
      <c r="WXG16" s="0"/>
      <c r="WXH16" s="0"/>
      <c r="WXI16" s="0"/>
      <c r="WXJ16" s="0"/>
      <c r="WXK16" s="0"/>
      <c r="WXL16" s="0"/>
      <c r="WXM16" s="0"/>
      <c r="WXN16" s="0"/>
      <c r="WXO16" s="0"/>
      <c r="WXP16" s="0"/>
      <c r="WXQ16" s="0"/>
      <c r="WXR16" s="0"/>
      <c r="WXS16" s="0"/>
      <c r="WXT16" s="0"/>
      <c r="WXU16" s="0"/>
      <c r="WXV16" s="0"/>
      <c r="WXW16" s="0"/>
      <c r="WXX16" s="0"/>
      <c r="WXY16" s="0"/>
      <c r="WXZ16" s="0"/>
      <c r="WYA16" s="0"/>
      <c r="WYB16" s="0"/>
      <c r="WYC16" s="0"/>
      <c r="WYD16" s="0"/>
      <c r="WYE16" s="0"/>
      <c r="WYF16" s="0"/>
      <c r="WYG16" s="0"/>
      <c r="WYH16" s="0"/>
      <c r="WYI16" s="0"/>
      <c r="WYJ16" s="0"/>
      <c r="WYK16" s="0"/>
      <c r="WYL16" s="0"/>
      <c r="WYM16" s="0"/>
      <c r="WYN16" s="0"/>
      <c r="WYO16" s="0"/>
      <c r="WYP16" s="0"/>
      <c r="WYQ16" s="0"/>
      <c r="WYR16" s="0"/>
      <c r="WYS16" s="0"/>
      <c r="WYT16" s="0"/>
      <c r="WYU16" s="0"/>
      <c r="WYV16" s="0"/>
      <c r="WYW16" s="0"/>
      <c r="WYX16" s="0"/>
      <c r="WYY16" s="0"/>
      <c r="WYZ16" s="0"/>
      <c r="WZA16" s="0"/>
      <c r="WZB16" s="0"/>
      <c r="WZC16" s="0"/>
      <c r="WZD16" s="0"/>
      <c r="WZE16" s="0"/>
      <c r="WZF16" s="0"/>
      <c r="WZG16" s="0"/>
      <c r="WZH16" s="0"/>
      <c r="WZI16" s="0"/>
      <c r="WZJ16" s="0"/>
      <c r="WZK16" s="0"/>
      <c r="WZL16" s="0"/>
      <c r="WZM16" s="0"/>
      <c r="WZN16" s="0"/>
      <c r="WZO16" s="0"/>
      <c r="WZP16" s="0"/>
      <c r="WZQ16" s="0"/>
      <c r="WZR16" s="0"/>
      <c r="WZS16" s="0"/>
      <c r="WZT16" s="0"/>
      <c r="WZU16" s="0"/>
      <c r="WZV16" s="0"/>
      <c r="WZW16" s="0"/>
      <c r="WZX16" s="0"/>
      <c r="WZY16" s="0"/>
      <c r="WZZ16" s="0"/>
      <c r="XAA16" s="0"/>
      <c r="XAB16" s="0"/>
      <c r="XAC16" s="0"/>
      <c r="XAD16" s="0"/>
      <c r="XAE16" s="0"/>
      <c r="XAF16" s="0"/>
      <c r="XAG16" s="0"/>
      <c r="XAH16" s="0"/>
      <c r="XAI16" s="0"/>
      <c r="XAJ16" s="0"/>
      <c r="XAK16" s="0"/>
      <c r="XAL16" s="0"/>
      <c r="XAM16" s="0"/>
      <c r="XAN16" s="0"/>
      <c r="XAO16" s="0"/>
      <c r="XAP16" s="0"/>
      <c r="XAQ16" s="0"/>
      <c r="XAR16" s="0"/>
      <c r="XAS16" s="0"/>
      <c r="XAT16" s="0"/>
      <c r="XAU16" s="0"/>
      <c r="XAV16" s="0"/>
      <c r="XAW16" s="0"/>
      <c r="XAX16" s="0"/>
      <c r="XAY16" s="0"/>
      <c r="XAZ16" s="0"/>
      <c r="XBA16" s="0"/>
      <c r="XBB16" s="0"/>
      <c r="XBC16" s="0"/>
      <c r="XBD16" s="0"/>
      <c r="XBE16" s="0"/>
      <c r="XBF16" s="0"/>
      <c r="XBG16" s="0"/>
      <c r="XBH16" s="0"/>
      <c r="XBI16" s="0"/>
      <c r="XBJ16" s="0"/>
      <c r="XBK16" s="0"/>
      <c r="XBL16" s="0"/>
      <c r="XBM16" s="0"/>
      <c r="XBN16" s="0"/>
      <c r="XBO16" s="0"/>
      <c r="XBP16" s="0"/>
      <c r="XBQ16" s="0"/>
      <c r="XBR16" s="0"/>
      <c r="XBS16" s="0"/>
      <c r="XBT16" s="0"/>
      <c r="XBU16" s="0"/>
      <c r="XBV16" s="0"/>
      <c r="XBW16" s="0"/>
      <c r="XBX16" s="0"/>
      <c r="XBY16" s="0"/>
      <c r="XBZ16" s="0"/>
      <c r="XCA16" s="0"/>
      <c r="XCB16" s="0"/>
      <c r="XCC16" s="0"/>
      <c r="XCD16" s="0"/>
      <c r="XCE16" s="0"/>
      <c r="XCF16" s="0"/>
      <c r="XCG16" s="0"/>
      <c r="XCH16" s="0"/>
      <c r="XCI16" s="0"/>
      <c r="XCJ16" s="0"/>
      <c r="XCK16" s="0"/>
      <c r="XCL16" s="0"/>
      <c r="XCM16" s="0"/>
      <c r="XCN16" s="0"/>
      <c r="XCO16" s="0"/>
      <c r="XCP16" s="0"/>
      <c r="XCQ16" s="0"/>
      <c r="XCR16" s="0"/>
      <c r="XCS16" s="0"/>
      <c r="XCT16" s="0"/>
      <c r="XCU16" s="0"/>
      <c r="XCV16" s="0"/>
      <c r="XCW16" s="0"/>
      <c r="XCX16" s="0"/>
      <c r="XCY16" s="0"/>
      <c r="XCZ16" s="0"/>
      <c r="XDA16" s="0"/>
      <c r="XDB16" s="0"/>
      <c r="XDC16" s="0"/>
      <c r="XDD16" s="0"/>
      <c r="XDE16" s="0"/>
      <c r="XDF16" s="0"/>
      <c r="XDG16" s="0"/>
      <c r="XDH16" s="0"/>
      <c r="XDI16" s="0"/>
      <c r="XDJ16" s="0"/>
      <c r="XDK16" s="0"/>
      <c r="XDL16" s="0"/>
      <c r="XDM16" s="0"/>
      <c r="XDN16" s="0"/>
      <c r="XDO16" s="0"/>
      <c r="XDP16" s="0"/>
      <c r="XDQ16" s="0"/>
      <c r="XDR16" s="0"/>
      <c r="XDS16" s="0"/>
      <c r="XDT16" s="0"/>
      <c r="XDU16" s="0"/>
      <c r="XDV16" s="0"/>
      <c r="XDW16" s="0"/>
      <c r="XDX16" s="0"/>
      <c r="XDY16" s="0"/>
      <c r="XDZ16" s="0"/>
      <c r="XEA16" s="0"/>
      <c r="XEB16" s="0"/>
      <c r="XEC16" s="0"/>
      <c r="XED16" s="0"/>
      <c r="XEE16" s="0"/>
      <c r="XEF16" s="0"/>
      <c r="XEG16" s="0"/>
      <c r="XEH16" s="0"/>
      <c r="XEI16" s="0"/>
      <c r="XEJ16" s="0"/>
      <c r="XEK16" s="0"/>
      <c r="XEL16" s="0"/>
      <c r="XEM16" s="0"/>
      <c r="XEN16" s="0"/>
      <c r="XEO16" s="0"/>
      <c r="XEP16" s="0"/>
      <c r="XEQ16" s="0"/>
      <c r="XER16" s="0"/>
      <c r="XES16" s="0"/>
      <c r="XET16" s="0"/>
      <c r="XEU16" s="0"/>
      <c r="XEV16" s="0"/>
      <c r="XEW16" s="0"/>
      <c r="XEX16" s="0"/>
      <c r="XEY16" s="0"/>
      <c r="XEZ16" s="0"/>
      <c r="XFA16" s="0"/>
      <c r="XFB16" s="0"/>
      <c r="XFC16" s="0"/>
      <c r="XFD16" s="0"/>
    </row>
    <row r="17" customFormat="false" ht="13.8" hidden="false" customHeight="false" outlineLevel="0" collapsed="false">
      <c r="A17" s="711" t="s">
        <v>992</v>
      </c>
      <c r="B17" s="715" t="n">
        <f aca="false">B12*0.4</f>
        <v>171.067879214189</v>
      </c>
      <c r="C17" s="715" t="n">
        <f aca="false">C12*0.4</f>
        <v>272.759500317259</v>
      </c>
      <c r="D17" s="715" t="n">
        <f aca="false">D12*0.4</f>
        <v>408.131300107054</v>
      </c>
      <c r="E17" s="715" t="n">
        <f aca="false">E12*0.4</f>
        <v>7.15643942975406</v>
      </c>
      <c r="F17" s="715" t="n">
        <f aca="false">F12*0.4</f>
        <v>17.05</v>
      </c>
      <c r="G17" s="715" t="n">
        <f aca="false">G12*0.4</f>
        <v>0.332305368493927</v>
      </c>
      <c r="H17" s="715" t="n">
        <f aca="false">H12*0.4</f>
        <v>161.861849298788</v>
      </c>
      <c r="I17" s="715" t="n">
        <f aca="false">I12*0.4</f>
        <v>10.6576328297527</v>
      </c>
      <c r="J17" s="715" t="n">
        <f aca="false">J12*0.4</f>
        <v>203.757870248914</v>
      </c>
      <c r="K17" s="715" t="n">
        <f aca="false">K12*0.4</f>
        <v>39.7564858504797</v>
      </c>
      <c r="L17" s="715" t="n">
        <f aca="false">L12*0.4</f>
        <v>4.98523756628173</v>
      </c>
      <c r="M17" s="715" t="n">
        <f aca="false">M12*0.4</f>
        <v>101.010101010101</v>
      </c>
      <c r="N17" s="715" t="n">
        <f aca="false">N12*0.4</f>
        <v>18.1511213900977</v>
      </c>
      <c r="O17" s="715" t="n">
        <f aca="false">O12*0.4</f>
        <v>182.249710448497</v>
      </c>
      <c r="P17" s="715" t="n">
        <f aca="false">P12*0.4</f>
        <v>71.4582796934107</v>
      </c>
      <c r="Q17" s="715" t="n">
        <f aca="false">Q12*0.4</f>
        <v>11.0768456164642</v>
      </c>
      <c r="R17" s="715" t="n">
        <f aca="false">R12*0.4</f>
        <v>8.40777719390436</v>
      </c>
      <c r="S17" s="715" t="n">
        <f aca="false">S12*0.4</f>
        <v>7.83737546543222</v>
      </c>
      <c r="T17" s="715"/>
      <c r="U17" s="715"/>
      <c r="V17" s="715"/>
      <c r="W17" s="715"/>
      <c r="X17" s="715"/>
      <c r="Y17" s="715"/>
      <c r="Z17" s="715"/>
      <c r="AA17" s="715"/>
      <c r="AB17" s="715"/>
      <c r="AC17" s="715"/>
      <c r="AD17" s="715"/>
      <c r="AE17" s="715"/>
      <c r="AF17" s="715"/>
      <c r="AG17" s="715"/>
      <c r="AH17" s="715"/>
      <c r="AI17" s="715"/>
      <c r="AJ17" s="715"/>
      <c r="AK17" s="715"/>
      <c r="AL17" s="715"/>
      <c r="AM17" s="715"/>
      <c r="AN17" s="715"/>
      <c r="AO17" s="715"/>
      <c r="AP17" s="715"/>
      <c r="AQ17" s="715"/>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c r="IX17" s="0"/>
      <c r="IY17" s="0"/>
      <c r="IZ17" s="0"/>
      <c r="JA17" s="0"/>
      <c r="JB17" s="0"/>
      <c r="JC17" s="0"/>
      <c r="JD17" s="0"/>
      <c r="JE17" s="0"/>
      <c r="JF17" s="0"/>
      <c r="JG17" s="0"/>
      <c r="JH17" s="0"/>
      <c r="JI17" s="0"/>
      <c r="JJ17" s="0"/>
      <c r="JK17" s="0"/>
      <c r="JL17" s="0"/>
      <c r="JM17" s="0"/>
      <c r="JN17" s="0"/>
      <c r="JO17" s="0"/>
      <c r="JP17" s="0"/>
      <c r="JQ17" s="0"/>
      <c r="JR17" s="0"/>
      <c r="JS17" s="0"/>
      <c r="JT17" s="0"/>
      <c r="JU17" s="0"/>
      <c r="JV17" s="0"/>
      <c r="JW17" s="0"/>
      <c r="JX17" s="0"/>
      <c r="JY17" s="0"/>
      <c r="JZ17" s="0"/>
      <c r="KA17" s="0"/>
      <c r="KB17" s="0"/>
      <c r="KC17" s="0"/>
      <c r="KD17" s="0"/>
      <c r="KE17" s="0"/>
      <c r="KF17" s="0"/>
      <c r="KG17" s="0"/>
      <c r="KH17" s="0"/>
      <c r="KI17" s="0"/>
      <c r="KJ17" s="0"/>
      <c r="KK17" s="0"/>
      <c r="KL17" s="0"/>
      <c r="KM17" s="0"/>
      <c r="KN17" s="0"/>
      <c r="KO17" s="0"/>
      <c r="KP17" s="0"/>
      <c r="KQ17" s="0"/>
      <c r="KR17" s="0"/>
      <c r="KS17" s="0"/>
      <c r="KT17" s="0"/>
      <c r="KU17" s="0"/>
      <c r="KV17" s="0"/>
      <c r="KW17" s="0"/>
      <c r="KX17" s="0"/>
      <c r="KY17" s="0"/>
      <c r="KZ17" s="0"/>
      <c r="LA17" s="0"/>
      <c r="LB17" s="0"/>
      <c r="LC17" s="0"/>
      <c r="LD17" s="0"/>
      <c r="LE17" s="0"/>
      <c r="LF17" s="0"/>
      <c r="LG17" s="0"/>
      <c r="LH17" s="0"/>
      <c r="LI17" s="0"/>
      <c r="LJ17" s="0"/>
      <c r="LK17" s="0"/>
      <c r="LL17" s="0"/>
      <c r="LM17" s="0"/>
      <c r="LN17" s="0"/>
      <c r="LO17" s="0"/>
      <c r="LP17" s="0"/>
      <c r="LQ17" s="0"/>
      <c r="LR17" s="0"/>
      <c r="LS17" s="0"/>
      <c r="LT17" s="0"/>
      <c r="LU17" s="0"/>
      <c r="LV17" s="0"/>
      <c r="LW17" s="0"/>
      <c r="LX17" s="0"/>
      <c r="LY17" s="0"/>
      <c r="LZ17" s="0"/>
      <c r="MA17" s="0"/>
      <c r="MB17" s="0"/>
      <c r="MC17" s="0"/>
      <c r="MD17" s="0"/>
      <c r="ME17" s="0"/>
      <c r="MF17" s="0"/>
      <c r="MG17" s="0"/>
      <c r="MH17" s="0"/>
      <c r="MI17" s="0"/>
      <c r="MJ17" s="0"/>
      <c r="MK17" s="0"/>
      <c r="ML17" s="0"/>
      <c r="MM17" s="0"/>
      <c r="MN17" s="0"/>
      <c r="MO17" s="0"/>
      <c r="MP17" s="0"/>
      <c r="MQ17" s="0"/>
      <c r="MR17" s="0"/>
      <c r="MS17" s="0"/>
      <c r="MT17" s="0"/>
      <c r="MU17" s="0"/>
      <c r="MV17" s="0"/>
      <c r="MW17" s="0"/>
      <c r="MX17" s="0"/>
      <c r="MY17" s="0"/>
      <c r="MZ17" s="0"/>
      <c r="NA17" s="0"/>
      <c r="NB17" s="0"/>
      <c r="NC17" s="0"/>
      <c r="ND17" s="0"/>
      <c r="NE17" s="0"/>
      <c r="NF17" s="0"/>
      <c r="NG17" s="0"/>
      <c r="NH17" s="0"/>
      <c r="NI17" s="0"/>
      <c r="NJ17" s="0"/>
      <c r="NK17" s="0"/>
      <c r="NL17" s="0"/>
      <c r="NM17" s="0"/>
      <c r="NN17" s="0"/>
      <c r="NO17" s="0"/>
      <c r="NP17" s="0"/>
      <c r="NQ17" s="0"/>
      <c r="NR17" s="0"/>
      <c r="NS17" s="0"/>
      <c r="NT17" s="0"/>
      <c r="NU17" s="0"/>
      <c r="NV17" s="0"/>
      <c r="NW17" s="0"/>
      <c r="NX17" s="0"/>
      <c r="NY17" s="0"/>
      <c r="NZ17" s="0"/>
      <c r="OA17" s="0"/>
      <c r="OB17" s="0"/>
      <c r="OC17" s="0"/>
      <c r="OD17" s="0"/>
      <c r="OE17" s="0"/>
      <c r="OF17" s="0"/>
      <c r="OG17" s="0"/>
      <c r="OH17" s="0"/>
      <c r="OI17" s="0"/>
      <c r="OJ17" s="0"/>
      <c r="OK17" s="0"/>
      <c r="OL17" s="0"/>
      <c r="OM17" s="0"/>
      <c r="ON17" s="0"/>
      <c r="OO17" s="0"/>
      <c r="OP17" s="0"/>
      <c r="OQ17" s="0"/>
      <c r="OR17" s="0"/>
      <c r="OS17" s="0"/>
      <c r="OT17" s="0"/>
      <c r="OU17" s="0"/>
      <c r="OV17" s="0"/>
      <c r="OW17" s="0"/>
      <c r="OX17" s="0"/>
      <c r="OY17" s="0"/>
      <c r="OZ17" s="0"/>
      <c r="PA17" s="0"/>
      <c r="PB17" s="0"/>
      <c r="PC17" s="0"/>
      <c r="PD17" s="0"/>
      <c r="PE17" s="0"/>
      <c r="PF17" s="0"/>
      <c r="PG17" s="0"/>
      <c r="PH17" s="0"/>
      <c r="PI17" s="0"/>
      <c r="PJ17" s="0"/>
      <c r="PK17" s="0"/>
      <c r="PL17" s="0"/>
      <c r="PM17" s="0"/>
      <c r="PN17" s="0"/>
      <c r="PO17" s="0"/>
      <c r="PP17" s="0"/>
      <c r="PQ17" s="0"/>
      <c r="PR17" s="0"/>
      <c r="PS17" s="0"/>
      <c r="PT17" s="0"/>
      <c r="PU17" s="0"/>
      <c r="PV17" s="0"/>
      <c r="PW17" s="0"/>
      <c r="PX17" s="0"/>
      <c r="PY17" s="0"/>
      <c r="PZ17" s="0"/>
      <c r="QA17" s="0"/>
      <c r="QB17" s="0"/>
      <c r="QC17" s="0"/>
      <c r="QD17" s="0"/>
      <c r="QE17" s="0"/>
      <c r="QF17" s="0"/>
      <c r="QG17" s="0"/>
      <c r="QH17" s="0"/>
      <c r="QI17" s="0"/>
      <c r="QJ17" s="0"/>
      <c r="QK17" s="0"/>
      <c r="QL17" s="0"/>
      <c r="QM17" s="0"/>
      <c r="QN17" s="0"/>
      <c r="QO17" s="0"/>
      <c r="QP17" s="0"/>
      <c r="QQ17" s="0"/>
      <c r="QR17" s="0"/>
      <c r="QS17" s="0"/>
      <c r="QT17" s="0"/>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Q17" s="0"/>
      <c r="TR17" s="0"/>
      <c r="TS17" s="0"/>
      <c r="TT17" s="0"/>
      <c r="TU17" s="0"/>
      <c r="TV17" s="0"/>
      <c r="TW17" s="0"/>
      <c r="TX17" s="0"/>
      <c r="TY17" s="0"/>
      <c r="TZ17" s="0"/>
      <c r="UA17" s="0"/>
      <c r="UB17" s="0"/>
      <c r="UC17" s="0"/>
      <c r="UD17" s="0"/>
      <c r="UE17" s="0"/>
      <c r="UF17" s="0"/>
      <c r="UG17" s="0"/>
      <c r="UH17" s="0"/>
      <c r="UI17" s="0"/>
      <c r="UJ17" s="0"/>
      <c r="UK17" s="0"/>
      <c r="UL17" s="0"/>
      <c r="UM17" s="0"/>
      <c r="UN17" s="0"/>
      <c r="UO17" s="0"/>
      <c r="UP17" s="0"/>
      <c r="UQ17" s="0"/>
      <c r="UR17" s="0"/>
      <c r="US17" s="0"/>
      <c r="UT17" s="0"/>
      <c r="UU17" s="0"/>
      <c r="UV17" s="0"/>
      <c r="UW17" s="0"/>
      <c r="UX17" s="0"/>
      <c r="UY17" s="0"/>
      <c r="UZ17" s="0"/>
      <c r="VA17" s="0"/>
      <c r="VB17" s="0"/>
      <c r="VC17" s="0"/>
      <c r="VD17" s="0"/>
      <c r="VE17" s="0"/>
      <c r="VF17" s="0"/>
      <c r="VG17" s="0"/>
      <c r="VH17" s="0"/>
      <c r="VI17" s="0"/>
      <c r="VJ17" s="0"/>
      <c r="VK17" s="0"/>
      <c r="VL17" s="0"/>
      <c r="VM17" s="0"/>
      <c r="VN17" s="0"/>
      <c r="VO17" s="0"/>
      <c r="VP17" s="0"/>
      <c r="VQ17" s="0"/>
      <c r="VR17" s="0"/>
      <c r="VS17" s="0"/>
      <c r="VT17" s="0"/>
      <c r="VU17" s="0"/>
      <c r="VV17" s="0"/>
      <c r="VW17" s="0"/>
      <c r="VX17" s="0"/>
      <c r="VY17" s="0"/>
      <c r="VZ17" s="0"/>
      <c r="WA17" s="0"/>
      <c r="WB17" s="0"/>
      <c r="WC17" s="0"/>
      <c r="WD17" s="0"/>
      <c r="WE17" s="0"/>
      <c r="WF17" s="0"/>
      <c r="WG17" s="0"/>
      <c r="WH17" s="0"/>
      <c r="WI17" s="0"/>
      <c r="WJ17" s="0"/>
      <c r="WK17" s="0"/>
      <c r="WL17" s="0"/>
      <c r="WM17" s="0"/>
      <c r="WN17" s="0"/>
      <c r="WO17" s="0"/>
      <c r="WP17" s="0"/>
      <c r="WQ17" s="0"/>
      <c r="WR17" s="0"/>
      <c r="WS17" s="0"/>
      <c r="WT17" s="0"/>
      <c r="WU17" s="0"/>
      <c r="WV17" s="0"/>
      <c r="WW17" s="0"/>
      <c r="WX17" s="0"/>
      <c r="WY17" s="0"/>
      <c r="WZ17" s="0"/>
      <c r="XA17" s="0"/>
      <c r="XB17" s="0"/>
      <c r="XC17" s="0"/>
      <c r="XD17" s="0"/>
      <c r="XE17" s="0"/>
      <c r="XF17" s="0"/>
      <c r="XG17" s="0"/>
      <c r="XH17" s="0"/>
      <c r="XI17" s="0"/>
      <c r="XJ17" s="0"/>
      <c r="XK17" s="0"/>
      <c r="XL17" s="0"/>
      <c r="XM17" s="0"/>
      <c r="XN17" s="0"/>
      <c r="XO17" s="0"/>
      <c r="XP17" s="0"/>
      <c r="XQ17" s="0"/>
      <c r="XR17" s="0"/>
      <c r="XS17" s="0"/>
      <c r="XT17" s="0"/>
      <c r="XU17" s="0"/>
      <c r="XV17" s="0"/>
      <c r="XW17" s="0"/>
      <c r="XX17" s="0"/>
      <c r="XY17" s="0"/>
      <c r="XZ17" s="0"/>
      <c r="YA17" s="0"/>
      <c r="YB17" s="0"/>
      <c r="YC17" s="0"/>
      <c r="YD17" s="0"/>
      <c r="YE17" s="0"/>
      <c r="YF17" s="0"/>
      <c r="YG17" s="0"/>
      <c r="YH17" s="0"/>
      <c r="YI17" s="0"/>
      <c r="YJ17" s="0"/>
      <c r="YK17" s="0"/>
      <c r="YL17" s="0"/>
      <c r="YM17" s="0"/>
      <c r="YN17" s="0"/>
      <c r="YO17" s="0"/>
      <c r="YP17" s="0"/>
      <c r="YQ17" s="0"/>
      <c r="YR17" s="0"/>
      <c r="YS17" s="0"/>
      <c r="YT17" s="0"/>
      <c r="YU17" s="0"/>
      <c r="YV17" s="0"/>
      <c r="YW17" s="0"/>
      <c r="YX17" s="0"/>
      <c r="YY17" s="0"/>
      <c r="YZ17" s="0"/>
      <c r="ZA17" s="0"/>
      <c r="ZB17" s="0"/>
      <c r="ZC17" s="0"/>
      <c r="ZD17" s="0"/>
      <c r="ZE17" s="0"/>
      <c r="ZF17" s="0"/>
      <c r="ZG17" s="0"/>
      <c r="ZH17" s="0"/>
      <c r="ZI17" s="0"/>
      <c r="ZJ17" s="0"/>
      <c r="ZK17" s="0"/>
      <c r="ZL17" s="0"/>
      <c r="ZM17" s="0"/>
      <c r="ZN17" s="0"/>
      <c r="ZO17" s="0"/>
      <c r="ZP17" s="0"/>
      <c r="ZQ17" s="0"/>
      <c r="ZR17" s="0"/>
      <c r="ZS17" s="0"/>
      <c r="ZT17" s="0"/>
      <c r="ZU17" s="0"/>
      <c r="ZV17" s="0"/>
      <c r="ZW17" s="0"/>
      <c r="ZX17" s="0"/>
      <c r="ZY17" s="0"/>
      <c r="ZZ17" s="0"/>
      <c r="AAA17" s="0"/>
      <c r="AAB17" s="0"/>
      <c r="AAC17" s="0"/>
      <c r="AAD17" s="0"/>
      <c r="AAE17" s="0"/>
      <c r="AAF17" s="0"/>
      <c r="AAG17" s="0"/>
      <c r="AAH17" s="0"/>
      <c r="AAI17" s="0"/>
      <c r="AAJ17" s="0"/>
      <c r="AAK17" s="0"/>
      <c r="AAL17" s="0"/>
      <c r="AAM17" s="0"/>
      <c r="AAN17" s="0"/>
      <c r="AAO17" s="0"/>
      <c r="AAP17" s="0"/>
      <c r="AAQ17" s="0"/>
      <c r="AAR17" s="0"/>
      <c r="AAS17" s="0"/>
      <c r="AAT17" s="0"/>
      <c r="AAU17" s="0"/>
      <c r="AAV17" s="0"/>
      <c r="AAW17" s="0"/>
      <c r="AAX17" s="0"/>
      <c r="AAY17" s="0"/>
      <c r="AAZ17" s="0"/>
      <c r="ABA17" s="0"/>
      <c r="ABB17" s="0"/>
      <c r="ABC17" s="0"/>
      <c r="ABD17" s="0"/>
      <c r="ABE17" s="0"/>
      <c r="ABF17" s="0"/>
      <c r="ABG17" s="0"/>
      <c r="ABH17" s="0"/>
      <c r="ABI17" s="0"/>
      <c r="ABJ17" s="0"/>
      <c r="ABK17" s="0"/>
      <c r="ABL17" s="0"/>
      <c r="ABM17" s="0"/>
      <c r="ABN17" s="0"/>
      <c r="ABO17" s="0"/>
      <c r="ABP17" s="0"/>
      <c r="ABQ17" s="0"/>
      <c r="ABR17" s="0"/>
      <c r="ABS17" s="0"/>
      <c r="ABT17" s="0"/>
      <c r="ABU17" s="0"/>
      <c r="ABV17" s="0"/>
      <c r="ABW17" s="0"/>
      <c r="ABX17" s="0"/>
      <c r="ABY17" s="0"/>
      <c r="ABZ17" s="0"/>
      <c r="ACA17" s="0"/>
      <c r="ACB17" s="0"/>
      <c r="ACC17" s="0"/>
      <c r="ACD17" s="0"/>
      <c r="ACE17" s="0"/>
      <c r="ACF17" s="0"/>
      <c r="ACG17" s="0"/>
      <c r="ACH17" s="0"/>
      <c r="ACI17" s="0"/>
      <c r="ACJ17" s="0"/>
      <c r="ACK17" s="0"/>
      <c r="ACL17" s="0"/>
      <c r="ACM17" s="0"/>
      <c r="ACN17" s="0"/>
      <c r="ACO17" s="0"/>
      <c r="ACP17" s="0"/>
      <c r="ACQ17" s="0"/>
      <c r="ACR17" s="0"/>
      <c r="ACS17" s="0"/>
      <c r="ACT17" s="0"/>
      <c r="ACU17" s="0"/>
      <c r="ACV17" s="0"/>
      <c r="ACW17" s="0"/>
      <c r="ACX17" s="0"/>
      <c r="ACY17" s="0"/>
      <c r="ACZ17" s="0"/>
      <c r="ADA17" s="0"/>
      <c r="ADB17" s="0"/>
      <c r="ADC17" s="0"/>
      <c r="ADD17" s="0"/>
      <c r="ADE17" s="0"/>
      <c r="ADF17" s="0"/>
      <c r="ADG17" s="0"/>
      <c r="ADH17" s="0"/>
      <c r="ADI17" s="0"/>
      <c r="ADJ17" s="0"/>
      <c r="ADK17" s="0"/>
      <c r="ADL17" s="0"/>
      <c r="ADM17" s="0"/>
      <c r="ADN17" s="0"/>
      <c r="ADO17" s="0"/>
      <c r="ADP17" s="0"/>
      <c r="ADQ17" s="0"/>
      <c r="ADR17" s="0"/>
      <c r="ADS17" s="0"/>
      <c r="ADT17" s="0"/>
      <c r="ADU17" s="0"/>
      <c r="ADV17" s="0"/>
      <c r="ADW17" s="0"/>
      <c r="ADX17" s="0"/>
      <c r="ADY17" s="0"/>
      <c r="ADZ17" s="0"/>
      <c r="AEA17" s="0"/>
      <c r="AEB17" s="0"/>
      <c r="AEC17" s="0"/>
      <c r="AED17" s="0"/>
      <c r="AEE17" s="0"/>
      <c r="AEF17" s="0"/>
      <c r="AEG17" s="0"/>
      <c r="AEH17" s="0"/>
      <c r="AEI17" s="0"/>
      <c r="AEJ17" s="0"/>
      <c r="AEK17" s="0"/>
      <c r="AEL17" s="0"/>
      <c r="AEM17" s="0"/>
      <c r="AEN17" s="0"/>
      <c r="AEO17" s="0"/>
      <c r="AEP17" s="0"/>
      <c r="AEQ17" s="0"/>
      <c r="AER17" s="0"/>
      <c r="AES17" s="0"/>
      <c r="AET17" s="0"/>
      <c r="AEU17" s="0"/>
      <c r="AEV17" s="0"/>
      <c r="AEW17" s="0"/>
      <c r="AEX17" s="0"/>
      <c r="AEY17" s="0"/>
      <c r="AEZ17" s="0"/>
      <c r="AFA17" s="0"/>
      <c r="AFB17" s="0"/>
      <c r="AFC17" s="0"/>
      <c r="AFD17" s="0"/>
      <c r="AFE17" s="0"/>
      <c r="AFF17" s="0"/>
      <c r="AFG17" s="0"/>
      <c r="AFH17" s="0"/>
      <c r="AFI17" s="0"/>
      <c r="AFJ17" s="0"/>
      <c r="AFK17" s="0"/>
      <c r="AFL17" s="0"/>
      <c r="AFM17" s="0"/>
      <c r="AFN17" s="0"/>
      <c r="AFO17" s="0"/>
      <c r="AFP17" s="0"/>
      <c r="AFQ17" s="0"/>
      <c r="AFR17" s="0"/>
      <c r="AFS17" s="0"/>
      <c r="AFT17" s="0"/>
      <c r="AFU17" s="0"/>
      <c r="AFV17" s="0"/>
      <c r="AFW17" s="0"/>
      <c r="AFX17" s="0"/>
      <c r="AFY17" s="0"/>
      <c r="AFZ17" s="0"/>
      <c r="AGA17" s="0"/>
      <c r="AGB17" s="0"/>
      <c r="AGC17" s="0"/>
      <c r="AGD17" s="0"/>
      <c r="AGE17" s="0"/>
      <c r="AGF17" s="0"/>
      <c r="AGG17" s="0"/>
      <c r="AGH17" s="0"/>
      <c r="AGI17" s="0"/>
      <c r="AGJ17" s="0"/>
      <c r="AGK17" s="0"/>
      <c r="AGL17" s="0"/>
      <c r="AGM17" s="0"/>
      <c r="AGN17" s="0"/>
      <c r="AGO17" s="0"/>
      <c r="AGP17" s="0"/>
      <c r="AGQ17" s="0"/>
      <c r="AGR17" s="0"/>
      <c r="AGS17" s="0"/>
      <c r="AGT17" s="0"/>
      <c r="AGU17" s="0"/>
      <c r="AGV17" s="0"/>
      <c r="AGW17" s="0"/>
      <c r="AGX17" s="0"/>
      <c r="AGY17" s="0"/>
      <c r="AGZ17" s="0"/>
      <c r="AHA17" s="0"/>
      <c r="AHB17" s="0"/>
      <c r="AHC17" s="0"/>
      <c r="AHD17" s="0"/>
      <c r="AHE17" s="0"/>
      <c r="AHF17" s="0"/>
      <c r="AHG17" s="0"/>
      <c r="AHH17" s="0"/>
      <c r="AHI17" s="0"/>
      <c r="AHJ17" s="0"/>
      <c r="AHK17" s="0"/>
      <c r="AHL17" s="0"/>
      <c r="AHM17" s="0"/>
      <c r="AHN17" s="0"/>
      <c r="AHO17" s="0"/>
      <c r="AHP17" s="0"/>
      <c r="AHQ17" s="0"/>
      <c r="AHR17" s="0"/>
      <c r="AHS17" s="0"/>
      <c r="AHT17" s="0"/>
      <c r="AHU17" s="0"/>
      <c r="AHV17" s="0"/>
      <c r="AHW17" s="0"/>
      <c r="AHX17" s="0"/>
      <c r="AHY17" s="0"/>
      <c r="AHZ17" s="0"/>
      <c r="AIA17" s="0"/>
      <c r="AIB17" s="0"/>
      <c r="AIC17" s="0"/>
      <c r="AID17" s="0"/>
      <c r="AIE17" s="0"/>
      <c r="AIF17" s="0"/>
      <c r="AIG17" s="0"/>
      <c r="AIH17" s="0"/>
      <c r="AII17" s="0"/>
      <c r="AIJ17" s="0"/>
      <c r="AIK17" s="0"/>
      <c r="AIL17" s="0"/>
      <c r="AIM17" s="0"/>
      <c r="AIN17" s="0"/>
      <c r="AIO17" s="0"/>
      <c r="AIP17" s="0"/>
      <c r="AIQ17" s="0"/>
      <c r="AIR17" s="0"/>
      <c r="AIS17" s="0"/>
      <c r="AIT17" s="0"/>
      <c r="AIU17" s="0"/>
      <c r="AIV17" s="0"/>
      <c r="AIW17" s="0"/>
      <c r="AIX17" s="0"/>
      <c r="AIY17" s="0"/>
      <c r="AIZ17" s="0"/>
      <c r="AJA17" s="0"/>
      <c r="AJB17" s="0"/>
      <c r="AJC17" s="0"/>
      <c r="AJD17" s="0"/>
      <c r="AJE17" s="0"/>
      <c r="AJF17" s="0"/>
      <c r="AJG17" s="0"/>
      <c r="AJH17" s="0"/>
      <c r="AJI17" s="0"/>
      <c r="AJJ17" s="0"/>
      <c r="AJK17" s="0"/>
      <c r="AJL17" s="0"/>
      <c r="AJM17" s="0"/>
      <c r="AJN17" s="0"/>
      <c r="AJO17" s="0"/>
      <c r="AJP17" s="0"/>
      <c r="AJQ17" s="0"/>
      <c r="AJR17" s="0"/>
      <c r="AJS17" s="0"/>
      <c r="AJT17" s="0"/>
      <c r="AJU17" s="0"/>
      <c r="AJV17" s="0"/>
      <c r="AJW17" s="0"/>
      <c r="AJX17" s="0"/>
      <c r="AJY17" s="0"/>
      <c r="AJZ17" s="0"/>
      <c r="AKA17" s="0"/>
      <c r="AKB17" s="0"/>
      <c r="AKC17" s="0"/>
      <c r="AKD17" s="0"/>
      <c r="AKE17" s="0"/>
      <c r="AKF17" s="0"/>
      <c r="AKG17" s="0"/>
      <c r="AKH17" s="0"/>
      <c r="AKI17" s="0"/>
      <c r="AKJ17" s="0"/>
      <c r="AKK17" s="0"/>
      <c r="AKL17" s="0"/>
      <c r="AKM17" s="0"/>
      <c r="AKN17" s="0"/>
      <c r="AKO17" s="0"/>
      <c r="AKP17" s="0"/>
      <c r="AKQ17" s="0"/>
      <c r="AKR17" s="0"/>
      <c r="AKS17" s="0"/>
      <c r="AKT17" s="0"/>
      <c r="AKU17" s="0"/>
      <c r="AKV17" s="0"/>
      <c r="AKW17" s="0"/>
      <c r="AKX17" s="0"/>
      <c r="AKY17" s="0"/>
      <c r="AKZ17" s="0"/>
      <c r="ALA17" s="0"/>
      <c r="ALB17" s="0"/>
      <c r="ALC17" s="0"/>
      <c r="ALD17" s="0"/>
      <c r="ALE17" s="0"/>
      <c r="ALF17" s="0"/>
      <c r="ALG17" s="0"/>
      <c r="ALH17" s="0"/>
      <c r="ALI17" s="0"/>
      <c r="ALJ17" s="0"/>
      <c r="ALK17" s="0"/>
      <c r="ALL17" s="0"/>
      <c r="ALM17" s="0"/>
      <c r="ALN17" s="0"/>
      <c r="ALO17" s="0"/>
      <c r="ALP17" s="0"/>
      <c r="ALQ17" s="0"/>
      <c r="ALR17" s="0"/>
      <c r="ALS17" s="0"/>
      <c r="ALT17" s="0"/>
      <c r="ALU17" s="0"/>
      <c r="ALV17" s="0"/>
      <c r="ALW17" s="0"/>
      <c r="ALX17" s="0"/>
      <c r="ALY17" s="0"/>
      <c r="ALZ17" s="0"/>
      <c r="AMA17" s="0"/>
      <c r="AMB17" s="0"/>
      <c r="AMC17" s="0"/>
      <c r="AMD17" s="0"/>
      <c r="AME17" s="0"/>
      <c r="AMF17" s="0"/>
      <c r="AMG17" s="0"/>
      <c r="AMH17" s="0"/>
      <c r="AMI17" s="0"/>
      <c r="AMJ17" s="0"/>
      <c r="AMK17" s="0"/>
      <c r="AML17" s="0"/>
      <c r="AMM17" s="0"/>
      <c r="AMN17" s="0"/>
      <c r="AMO17" s="0"/>
      <c r="AMP17" s="0"/>
      <c r="AMQ17" s="0"/>
      <c r="AMR17" s="0"/>
      <c r="AMS17" s="0"/>
      <c r="AMT17" s="0"/>
      <c r="AMU17" s="0"/>
      <c r="AMV17" s="0"/>
      <c r="AMW17" s="0"/>
      <c r="AMX17" s="0"/>
      <c r="AMY17" s="0"/>
      <c r="AMZ17" s="0"/>
      <c r="ANA17" s="0"/>
      <c r="ANB17" s="0"/>
      <c r="ANC17" s="0"/>
      <c r="AND17" s="0"/>
      <c r="ANE17" s="0"/>
      <c r="ANF17" s="0"/>
      <c r="ANG17" s="0"/>
      <c r="ANH17" s="0"/>
      <c r="ANI17" s="0"/>
      <c r="ANJ17" s="0"/>
      <c r="ANK17" s="0"/>
      <c r="ANL17" s="0"/>
      <c r="ANM17" s="0"/>
      <c r="ANN17" s="0"/>
      <c r="ANO17" s="0"/>
      <c r="ANP17" s="0"/>
      <c r="ANQ17" s="0"/>
      <c r="ANR17" s="0"/>
      <c r="ANS17" s="0"/>
      <c r="ANT17" s="0"/>
      <c r="ANU17" s="0"/>
      <c r="ANV17" s="0"/>
      <c r="ANW17" s="0"/>
      <c r="ANX17" s="0"/>
      <c r="ANY17" s="0"/>
      <c r="ANZ17" s="0"/>
      <c r="AOA17" s="0"/>
      <c r="AOB17" s="0"/>
      <c r="AOC17" s="0"/>
      <c r="AOD17" s="0"/>
      <c r="AOE17" s="0"/>
      <c r="AOF17" s="0"/>
      <c r="AOG17" s="0"/>
      <c r="AOH17" s="0"/>
      <c r="AOI17" s="0"/>
      <c r="AOJ17" s="0"/>
      <c r="AOK17" s="0"/>
      <c r="AOL17" s="0"/>
      <c r="AOM17" s="0"/>
      <c r="AON17" s="0"/>
      <c r="AOO17" s="0"/>
      <c r="AOP17" s="0"/>
      <c r="AOQ17" s="0"/>
      <c r="AOR17" s="0"/>
      <c r="AOS17" s="0"/>
      <c r="AOT17" s="0"/>
      <c r="AOU17" s="0"/>
      <c r="AOV17" s="0"/>
      <c r="AOW17" s="0"/>
      <c r="AOX17" s="0"/>
      <c r="AOY17" s="0"/>
      <c r="AOZ17" s="0"/>
      <c r="APA17" s="0"/>
      <c r="APB17" s="0"/>
      <c r="APC17" s="0"/>
      <c r="APD17" s="0"/>
      <c r="APE17" s="0"/>
      <c r="APF17" s="0"/>
      <c r="APG17" s="0"/>
      <c r="APH17" s="0"/>
      <c r="API17" s="0"/>
      <c r="APJ17" s="0"/>
      <c r="APK17" s="0"/>
      <c r="APL17" s="0"/>
      <c r="APM17" s="0"/>
      <c r="APN17" s="0"/>
      <c r="APO17" s="0"/>
      <c r="APP17" s="0"/>
      <c r="APQ17" s="0"/>
      <c r="APR17" s="0"/>
      <c r="APS17" s="0"/>
      <c r="APT17" s="0"/>
      <c r="APU17" s="0"/>
      <c r="APV17" s="0"/>
      <c r="APW17" s="0"/>
      <c r="APX17" s="0"/>
      <c r="APY17" s="0"/>
      <c r="APZ17" s="0"/>
      <c r="AQA17" s="0"/>
      <c r="AQB17" s="0"/>
      <c r="AQC17" s="0"/>
      <c r="AQD17" s="0"/>
      <c r="AQE17" s="0"/>
      <c r="AQF17" s="0"/>
      <c r="AQG17" s="0"/>
      <c r="AQH17" s="0"/>
      <c r="AQI17" s="0"/>
      <c r="AQJ17" s="0"/>
      <c r="AQK17" s="0"/>
      <c r="AQL17" s="0"/>
      <c r="AQM17" s="0"/>
      <c r="AQN17" s="0"/>
      <c r="AQO17" s="0"/>
      <c r="AQP17" s="0"/>
      <c r="AQQ17" s="0"/>
      <c r="AQR17" s="0"/>
      <c r="AQS17" s="0"/>
      <c r="AQT17" s="0"/>
      <c r="AQU17" s="0"/>
      <c r="AQV17" s="0"/>
      <c r="AQW17" s="0"/>
      <c r="AQX17" s="0"/>
      <c r="AQY17" s="0"/>
      <c r="AQZ17" s="0"/>
      <c r="ARA17" s="0"/>
      <c r="ARB17" s="0"/>
      <c r="ARC17" s="0"/>
      <c r="ARD17" s="0"/>
      <c r="ARE17" s="0"/>
      <c r="ARF17" s="0"/>
      <c r="ARG17" s="0"/>
      <c r="ARH17" s="0"/>
      <c r="ARI17" s="0"/>
      <c r="ARJ17" s="0"/>
      <c r="ARK17" s="0"/>
      <c r="ARL17" s="0"/>
      <c r="ARM17" s="0"/>
      <c r="ARN17" s="0"/>
      <c r="ARO17" s="0"/>
      <c r="ARP17" s="0"/>
      <c r="ARQ17" s="0"/>
      <c r="ARR17" s="0"/>
      <c r="ARS17" s="0"/>
      <c r="ART17" s="0"/>
      <c r="ARU17" s="0"/>
      <c r="ARV17" s="0"/>
      <c r="ARW17" s="0"/>
      <c r="ARX17" s="0"/>
      <c r="ARY17" s="0"/>
      <c r="ARZ17" s="0"/>
      <c r="ASA17" s="0"/>
      <c r="ASB17" s="0"/>
      <c r="ASC17" s="0"/>
      <c r="ASD17" s="0"/>
      <c r="ASE17" s="0"/>
      <c r="ASF17" s="0"/>
      <c r="ASG17" s="0"/>
      <c r="ASH17" s="0"/>
      <c r="ASI17" s="0"/>
      <c r="ASJ17" s="0"/>
      <c r="ASK17" s="0"/>
      <c r="ASL17" s="0"/>
      <c r="ASM17" s="0"/>
      <c r="ASN17" s="0"/>
      <c r="ASO17" s="0"/>
      <c r="ASP17" s="0"/>
      <c r="ASQ17" s="0"/>
      <c r="ASR17" s="0"/>
      <c r="ASS17" s="0"/>
      <c r="AST17" s="0"/>
      <c r="ASU17" s="0"/>
      <c r="ASV17" s="0"/>
      <c r="ASW17" s="0"/>
      <c r="ASX17" s="0"/>
      <c r="ASY17" s="0"/>
      <c r="ASZ17" s="0"/>
      <c r="ATA17" s="0"/>
      <c r="ATB17" s="0"/>
      <c r="ATC17" s="0"/>
      <c r="ATD17" s="0"/>
      <c r="ATE17" s="0"/>
      <c r="ATF17" s="0"/>
      <c r="ATG17" s="0"/>
      <c r="ATH17" s="0"/>
      <c r="ATI17" s="0"/>
      <c r="ATJ17" s="0"/>
      <c r="ATK17" s="0"/>
      <c r="ATL17" s="0"/>
      <c r="ATM17" s="0"/>
      <c r="ATN17" s="0"/>
      <c r="ATO17" s="0"/>
      <c r="ATP17" s="0"/>
      <c r="ATQ17" s="0"/>
      <c r="ATR17" s="0"/>
      <c r="ATS17" s="0"/>
      <c r="ATT17" s="0"/>
      <c r="ATU17" s="0"/>
      <c r="ATV17" s="0"/>
      <c r="ATW17" s="0"/>
      <c r="ATX17" s="0"/>
      <c r="ATY17" s="0"/>
      <c r="ATZ17" s="0"/>
      <c r="AUA17" s="0"/>
      <c r="AUB17" s="0"/>
      <c r="AUC17" s="0"/>
      <c r="AUD17" s="0"/>
      <c r="AUE17" s="0"/>
      <c r="AUF17" s="0"/>
      <c r="AUG17" s="0"/>
      <c r="AUH17" s="0"/>
      <c r="AUI17" s="0"/>
      <c r="AUJ17" s="0"/>
      <c r="AUK17" s="0"/>
      <c r="AUL17" s="0"/>
      <c r="AUM17" s="0"/>
      <c r="AUN17" s="0"/>
      <c r="AUO17" s="0"/>
      <c r="AUP17" s="0"/>
      <c r="AUQ17" s="0"/>
      <c r="AUR17" s="0"/>
      <c r="AUS17" s="0"/>
      <c r="AUT17" s="0"/>
      <c r="AUU17" s="0"/>
      <c r="AUV17" s="0"/>
      <c r="AUW17" s="0"/>
      <c r="AUX17" s="0"/>
      <c r="AUY17" s="0"/>
      <c r="AUZ17" s="0"/>
      <c r="AVA17" s="0"/>
      <c r="AVB17" s="0"/>
      <c r="AVC17" s="0"/>
      <c r="AVD17" s="0"/>
      <c r="AVE17" s="0"/>
      <c r="AVF17" s="0"/>
      <c r="AVG17" s="0"/>
      <c r="AVH17" s="0"/>
      <c r="AVI17" s="0"/>
      <c r="AVJ17" s="0"/>
      <c r="AVK17" s="0"/>
      <c r="AVL17" s="0"/>
      <c r="AVM17" s="0"/>
      <c r="AVN17" s="0"/>
      <c r="AVO17" s="0"/>
      <c r="AVP17" s="0"/>
      <c r="AVQ17" s="0"/>
      <c r="AVR17" s="0"/>
      <c r="AVS17" s="0"/>
      <c r="AVT17" s="0"/>
      <c r="AVU17" s="0"/>
      <c r="AVV17" s="0"/>
      <c r="AVW17" s="0"/>
      <c r="AVX17" s="0"/>
      <c r="AVY17" s="0"/>
      <c r="AVZ17" s="0"/>
      <c r="AWA17" s="0"/>
      <c r="AWB17" s="0"/>
      <c r="AWC17" s="0"/>
      <c r="AWD17" s="0"/>
      <c r="AWE17" s="0"/>
      <c r="AWF17" s="0"/>
      <c r="AWG17" s="0"/>
      <c r="AWH17" s="0"/>
      <c r="AWI17" s="0"/>
      <c r="AWJ17" s="0"/>
      <c r="AWK17" s="0"/>
      <c r="AWL17" s="0"/>
      <c r="AWM17" s="0"/>
      <c r="AWN17" s="0"/>
      <c r="AWO17" s="0"/>
      <c r="AWP17" s="0"/>
      <c r="AWQ17" s="0"/>
      <c r="AWR17" s="0"/>
      <c r="AWS17" s="0"/>
      <c r="AWT17" s="0"/>
      <c r="AWU17" s="0"/>
      <c r="AWV17" s="0"/>
      <c r="AWW17" s="0"/>
      <c r="AWX17" s="0"/>
      <c r="AWY17" s="0"/>
      <c r="AWZ17" s="0"/>
      <c r="AXA17" s="0"/>
      <c r="AXB17" s="0"/>
      <c r="AXC17" s="0"/>
      <c r="AXD17" s="0"/>
      <c r="AXE17" s="0"/>
      <c r="AXF17" s="0"/>
      <c r="AXG17" s="0"/>
      <c r="AXH17" s="0"/>
      <c r="AXI17" s="0"/>
      <c r="AXJ17" s="0"/>
      <c r="AXK17" s="0"/>
      <c r="AXL17" s="0"/>
      <c r="AXM17" s="0"/>
      <c r="AXN17" s="0"/>
      <c r="AXO17" s="0"/>
      <c r="AXP17" s="0"/>
      <c r="AXQ17" s="0"/>
      <c r="AXR17" s="0"/>
      <c r="AXS17" s="0"/>
      <c r="AXT17" s="0"/>
      <c r="AXU17" s="0"/>
      <c r="AXV17" s="0"/>
      <c r="AXW17" s="0"/>
      <c r="AXX17" s="0"/>
      <c r="AXY17" s="0"/>
      <c r="AXZ17" s="0"/>
      <c r="AYA17" s="0"/>
      <c r="AYB17" s="0"/>
      <c r="AYC17" s="0"/>
      <c r="AYD17" s="0"/>
      <c r="AYE17" s="0"/>
      <c r="AYF17" s="0"/>
      <c r="AYG17" s="0"/>
      <c r="AYH17" s="0"/>
      <c r="AYI17" s="0"/>
      <c r="AYJ17" s="0"/>
      <c r="AYK17" s="0"/>
      <c r="AYL17" s="0"/>
      <c r="AYM17" s="0"/>
      <c r="AYN17" s="0"/>
      <c r="AYO17" s="0"/>
      <c r="AYP17" s="0"/>
      <c r="AYQ17" s="0"/>
      <c r="AYR17" s="0"/>
      <c r="AYS17" s="0"/>
      <c r="AYT17" s="0"/>
      <c r="AYU17" s="0"/>
      <c r="AYV17" s="0"/>
      <c r="AYW17" s="0"/>
      <c r="AYX17" s="0"/>
      <c r="AYY17" s="0"/>
      <c r="AYZ17" s="0"/>
      <c r="AZA17" s="0"/>
      <c r="AZB17" s="0"/>
      <c r="AZC17" s="0"/>
      <c r="AZD17" s="0"/>
      <c r="AZE17" s="0"/>
      <c r="AZF17" s="0"/>
      <c r="AZG17" s="0"/>
      <c r="AZH17" s="0"/>
      <c r="AZI17" s="0"/>
      <c r="AZJ17" s="0"/>
      <c r="AZK17" s="0"/>
      <c r="AZL17" s="0"/>
      <c r="AZM17" s="0"/>
      <c r="AZN17" s="0"/>
      <c r="AZO17" s="0"/>
      <c r="AZP17" s="0"/>
      <c r="AZQ17" s="0"/>
      <c r="AZR17" s="0"/>
      <c r="AZS17" s="0"/>
      <c r="AZT17" s="0"/>
      <c r="AZU17" s="0"/>
      <c r="AZV17" s="0"/>
      <c r="AZW17" s="0"/>
      <c r="AZX17" s="0"/>
      <c r="AZY17" s="0"/>
      <c r="AZZ17" s="0"/>
      <c r="BAA17" s="0"/>
      <c r="BAB17" s="0"/>
      <c r="BAC17" s="0"/>
      <c r="BAD17" s="0"/>
      <c r="BAE17" s="0"/>
      <c r="BAF17" s="0"/>
      <c r="BAG17" s="0"/>
      <c r="BAH17" s="0"/>
      <c r="BAI17" s="0"/>
      <c r="BAJ17" s="0"/>
      <c r="BAK17" s="0"/>
      <c r="BAL17" s="0"/>
      <c r="BAM17" s="0"/>
      <c r="BAN17" s="0"/>
      <c r="BAO17" s="0"/>
      <c r="BAP17" s="0"/>
      <c r="BAQ17" s="0"/>
      <c r="BAR17" s="0"/>
      <c r="BAS17" s="0"/>
      <c r="BAT17" s="0"/>
      <c r="BAU17" s="0"/>
      <c r="BAV17" s="0"/>
      <c r="BAW17" s="0"/>
      <c r="BAX17" s="0"/>
      <c r="BAY17" s="0"/>
      <c r="BAZ17" s="0"/>
      <c r="BBA17" s="0"/>
      <c r="BBB17" s="0"/>
      <c r="BBC17" s="0"/>
      <c r="BBD17" s="0"/>
      <c r="BBE17" s="0"/>
      <c r="BBF17" s="0"/>
      <c r="BBG17" s="0"/>
      <c r="BBH17" s="0"/>
      <c r="BBI17" s="0"/>
      <c r="BBJ17" s="0"/>
      <c r="BBK17" s="0"/>
      <c r="BBL17" s="0"/>
      <c r="BBM17" s="0"/>
      <c r="BBN17" s="0"/>
      <c r="BBO17" s="0"/>
      <c r="BBP17" s="0"/>
      <c r="BBQ17" s="0"/>
      <c r="BBR17" s="0"/>
      <c r="BBS17" s="0"/>
      <c r="BBT17" s="0"/>
      <c r="BBU17" s="0"/>
      <c r="BBV17" s="0"/>
      <c r="BBW17" s="0"/>
      <c r="BBX17" s="0"/>
      <c r="BBY17" s="0"/>
      <c r="BBZ17" s="0"/>
      <c r="BCA17" s="0"/>
      <c r="BCB17" s="0"/>
      <c r="BCC17" s="0"/>
      <c r="BCD17" s="0"/>
      <c r="BCE17" s="0"/>
      <c r="BCF17" s="0"/>
      <c r="BCG17" s="0"/>
      <c r="BCH17" s="0"/>
      <c r="BCI17" s="0"/>
      <c r="BCJ17" s="0"/>
      <c r="BCK17" s="0"/>
      <c r="BCL17" s="0"/>
      <c r="BCM17" s="0"/>
      <c r="BCN17" s="0"/>
      <c r="BCO17" s="0"/>
      <c r="BCP17" s="0"/>
      <c r="BCQ17" s="0"/>
      <c r="BCR17" s="0"/>
      <c r="BCS17" s="0"/>
      <c r="BCT17" s="0"/>
      <c r="BCU17" s="0"/>
      <c r="BCV17" s="0"/>
      <c r="BCW17" s="0"/>
      <c r="BCX17" s="0"/>
      <c r="BCY17" s="0"/>
      <c r="BCZ17" s="0"/>
      <c r="BDA17" s="0"/>
      <c r="BDB17" s="0"/>
      <c r="BDC17" s="0"/>
      <c r="BDD17" s="0"/>
      <c r="BDE17" s="0"/>
      <c r="BDF17" s="0"/>
      <c r="BDG17" s="0"/>
      <c r="BDH17" s="0"/>
      <c r="BDI17" s="0"/>
      <c r="BDJ17" s="0"/>
      <c r="BDK17" s="0"/>
      <c r="BDL17" s="0"/>
      <c r="BDM17" s="0"/>
      <c r="BDN17" s="0"/>
      <c r="BDO17" s="0"/>
      <c r="BDP17" s="0"/>
      <c r="BDQ17" s="0"/>
      <c r="BDR17" s="0"/>
      <c r="BDS17" s="0"/>
      <c r="BDT17" s="0"/>
      <c r="BDU17" s="0"/>
      <c r="BDV17" s="0"/>
      <c r="BDW17" s="0"/>
      <c r="BDX17" s="0"/>
      <c r="BDY17" s="0"/>
      <c r="BDZ17" s="0"/>
      <c r="BEA17" s="0"/>
      <c r="BEB17" s="0"/>
      <c r="BEC17" s="0"/>
      <c r="BED17" s="0"/>
      <c r="BEE17" s="0"/>
      <c r="BEF17" s="0"/>
      <c r="BEG17" s="0"/>
      <c r="BEH17" s="0"/>
      <c r="BEI17" s="0"/>
      <c r="BEJ17" s="0"/>
      <c r="BEK17" s="0"/>
      <c r="BEL17" s="0"/>
      <c r="BEM17" s="0"/>
      <c r="BEN17" s="0"/>
      <c r="BEO17" s="0"/>
      <c r="BEP17" s="0"/>
      <c r="BEQ17" s="0"/>
      <c r="BER17" s="0"/>
      <c r="BES17" s="0"/>
      <c r="BET17" s="0"/>
      <c r="BEU17" s="0"/>
      <c r="BEV17" s="0"/>
      <c r="BEW17" s="0"/>
      <c r="BEX17" s="0"/>
      <c r="BEY17" s="0"/>
      <c r="BEZ17" s="0"/>
      <c r="BFA17" s="0"/>
      <c r="BFB17" s="0"/>
      <c r="BFC17" s="0"/>
      <c r="BFD17" s="0"/>
      <c r="BFE17" s="0"/>
      <c r="BFF17" s="0"/>
      <c r="BFG17" s="0"/>
      <c r="BFH17" s="0"/>
      <c r="BFI17" s="0"/>
      <c r="BFJ17" s="0"/>
      <c r="BFK17" s="0"/>
      <c r="BFL17" s="0"/>
      <c r="BFM17" s="0"/>
      <c r="BFN17" s="0"/>
      <c r="BFO17" s="0"/>
      <c r="BFP17" s="0"/>
      <c r="BFQ17" s="0"/>
      <c r="BFR17" s="0"/>
      <c r="BFS17" s="0"/>
      <c r="BFT17" s="0"/>
      <c r="BFU17" s="0"/>
      <c r="BFV17" s="0"/>
      <c r="BFW17" s="0"/>
      <c r="BFX17" s="0"/>
      <c r="BFY17" s="0"/>
      <c r="BFZ17" s="0"/>
      <c r="BGA17" s="0"/>
      <c r="BGB17" s="0"/>
      <c r="BGC17" s="0"/>
      <c r="BGD17" s="0"/>
      <c r="BGE17" s="0"/>
      <c r="BGF17" s="0"/>
      <c r="BGG17" s="0"/>
      <c r="BGH17" s="0"/>
      <c r="BGI17" s="0"/>
      <c r="BGJ17" s="0"/>
      <c r="BGK17" s="0"/>
      <c r="BGL17" s="0"/>
      <c r="BGM17" s="0"/>
      <c r="BGN17" s="0"/>
      <c r="BGO17" s="0"/>
      <c r="BGP17" s="0"/>
      <c r="BGQ17" s="0"/>
      <c r="BGR17" s="0"/>
      <c r="BGS17" s="0"/>
      <c r="BGT17" s="0"/>
      <c r="BGU17" s="0"/>
      <c r="BGV17" s="0"/>
      <c r="BGW17" s="0"/>
      <c r="BGX17" s="0"/>
      <c r="BGY17" s="0"/>
      <c r="BGZ17" s="0"/>
      <c r="BHA17" s="0"/>
      <c r="BHB17" s="0"/>
      <c r="BHC17" s="0"/>
      <c r="BHD17" s="0"/>
      <c r="BHE17" s="0"/>
      <c r="BHF17" s="0"/>
      <c r="BHG17" s="0"/>
      <c r="BHH17" s="0"/>
      <c r="BHI17" s="0"/>
      <c r="BHJ17" s="0"/>
      <c r="BHK17" s="0"/>
      <c r="BHL17" s="0"/>
      <c r="BHM17" s="0"/>
      <c r="BHN17" s="0"/>
      <c r="BHO17" s="0"/>
      <c r="BHP17" s="0"/>
      <c r="BHQ17" s="0"/>
      <c r="BHR17" s="0"/>
      <c r="BHS17" s="0"/>
      <c r="BHT17" s="0"/>
      <c r="BHU17" s="0"/>
      <c r="BHV17" s="0"/>
      <c r="BHW17" s="0"/>
      <c r="BHX17" s="0"/>
      <c r="BHY17" s="0"/>
      <c r="BHZ17" s="0"/>
      <c r="BIA17" s="0"/>
      <c r="BIB17" s="0"/>
      <c r="BIC17" s="0"/>
      <c r="BID17" s="0"/>
      <c r="BIE17" s="0"/>
      <c r="BIF17" s="0"/>
      <c r="BIG17" s="0"/>
      <c r="BIH17" s="0"/>
      <c r="BII17" s="0"/>
      <c r="BIJ17" s="0"/>
      <c r="BIK17" s="0"/>
      <c r="BIL17" s="0"/>
      <c r="BIM17" s="0"/>
      <c r="BIN17" s="0"/>
      <c r="BIO17" s="0"/>
      <c r="BIP17" s="0"/>
      <c r="BIQ17" s="0"/>
      <c r="BIR17" s="0"/>
      <c r="BIS17" s="0"/>
      <c r="BIT17" s="0"/>
      <c r="BIU17" s="0"/>
      <c r="BIV17" s="0"/>
      <c r="BIW17" s="0"/>
      <c r="BIX17" s="0"/>
      <c r="BIY17" s="0"/>
      <c r="BIZ17" s="0"/>
      <c r="BJA17" s="0"/>
      <c r="BJB17" s="0"/>
      <c r="BJC17" s="0"/>
      <c r="BJD17" s="0"/>
      <c r="BJE17" s="0"/>
      <c r="BJF17" s="0"/>
      <c r="BJG17" s="0"/>
      <c r="BJH17" s="0"/>
      <c r="BJI17" s="0"/>
      <c r="BJJ17" s="0"/>
      <c r="BJK17" s="0"/>
      <c r="BJL17" s="0"/>
      <c r="BJM17" s="0"/>
      <c r="BJN17" s="0"/>
      <c r="BJO17" s="0"/>
      <c r="BJP17" s="0"/>
      <c r="BJQ17" s="0"/>
      <c r="BJR17" s="0"/>
      <c r="BJS17" s="0"/>
      <c r="BJT17" s="0"/>
      <c r="BJU17" s="0"/>
      <c r="BJV17" s="0"/>
      <c r="BJW17" s="0"/>
      <c r="BJX17" s="0"/>
      <c r="BJY17" s="0"/>
      <c r="BJZ17" s="0"/>
      <c r="BKA17" s="0"/>
      <c r="BKB17" s="0"/>
      <c r="BKC17" s="0"/>
      <c r="BKD17" s="0"/>
      <c r="BKE17" s="0"/>
      <c r="BKF17" s="0"/>
      <c r="BKG17" s="0"/>
      <c r="BKH17" s="0"/>
      <c r="BKI17" s="0"/>
      <c r="BKJ17" s="0"/>
      <c r="BKK17" s="0"/>
      <c r="BKL17" s="0"/>
      <c r="BKM17" s="0"/>
      <c r="BKN17" s="0"/>
      <c r="BKO17" s="0"/>
      <c r="BKP17" s="0"/>
      <c r="BKQ17" s="0"/>
      <c r="BKR17" s="0"/>
      <c r="BKS17" s="0"/>
      <c r="BKT17" s="0"/>
      <c r="BKU17" s="0"/>
      <c r="BKV17" s="0"/>
      <c r="BKW17" s="0"/>
      <c r="BKX17" s="0"/>
      <c r="BKY17" s="0"/>
      <c r="BKZ17" s="0"/>
      <c r="BLA17" s="0"/>
      <c r="BLB17" s="0"/>
      <c r="BLC17" s="0"/>
      <c r="BLD17" s="0"/>
      <c r="BLE17" s="0"/>
      <c r="BLF17" s="0"/>
      <c r="BLG17" s="0"/>
      <c r="BLH17" s="0"/>
      <c r="BLI17" s="0"/>
      <c r="BLJ17" s="0"/>
      <c r="BLK17" s="0"/>
      <c r="BLL17" s="0"/>
      <c r="BLM17" s="0"/>
      <c r="BLN17" s="0"/>
      <c r="BLO17" s="0"/>
      <c r="BLP17" s="0"/>
      <c r="BLQ17" s="0"/>
      <c r="BLR17" s="0"/>
      <c r="BLS17" s="0"/>
      <c r="BLT17" s="0"/>
      <c r="BLU17" s="0"/>
      <c r="BLV17" s="0"/>
      <c r="BLW17" s="0"/>
      <c r="BLX17" s="0"/>
      <c r="BLY17" s="0"/>
      <c r="BLZ17" s="0"/>
      <c r="BMA17" s="0"/>
      <c r="BMB17" s="0"/>
      <c r="BMC17" s="0"/>
      <c r="BMD17" s="0"/>
      <c r="BME17" s="0"/>
      <c r="BMF17" s="0"/>
      <c r="BMG17" s="0"/>
      <c r="BMH17" s="0"/>
      <c r="BMI17" s="0"/>
      <c r="BMJ17" s="0"/>
      <c r="BMK17" s="0"/>
      <c r="BML17" s="0"/>
      <c r="BMM17" s="0"/>
      <c r="BMN17" s="0"/>
      <c r="BMO17" s="0"/>
      <c r="BMP17" s="0"/>
      <c r="BMQ17" s="0"/>
      <c r="BMR17" s="0"/>
      <c r="BMS17" s="0"/>
      <c r="BMT17" s="0"/>
      <c r="BMU17" s="0"/>
      <c r="BMV17" s="0"/>
      <c r="BMW17" s="0"/>
      <c r="BMX17" s="0"/>
      <c r="BMY17" s="0"/>
      <c r="BMZ17" s="0"/>
      <c r="BNA17" s="0"/>
      <c r="BNB17" s="0"/>
      <c r="BNC17" s="0"/>
      <c r="BND17" s="0"/>
      <c r="BNE17" s="0"/>
      <c r="BNF17" s="0"/>
      <c r="BNG17" s="0"/>
      <c r="BNH17" s="0"/>
      <c r="BNI17" s="0"/>
      <c r="BNJ17" s="0"/>
      <c r="BNK17" s="0"/>
      <c r="BNL17" s="0"/>
      <c r="BNM17" s="0"/>
      <c r="BNN17" s="0"/>
      <c r="BNO17" s="0"/>
      <c r="BNP17" s="0"/>
      <c r="BNQ17" s="0"/>
      <c r="BNR17" s="0"/>
      <c r="BNS17" s="0"/>
      <c r="BNT17" s="0"/>
      <c r="BNU17" s="0"/>
      <c r="BNV17" s="0"/>
      <c r="BNW17" s="0"/>
      <c r="BNX17" s="0"/>
      <c r="BNY17" s="0"/>
      <c r="BNZ17" s="0"/>
      <c r="BOA17" s="0"/>
      <c r="BOB17" s="0"/>
      <c r="BOC17" s="0"/>
      <c r="BOD17" s="0"/>
      <c r="BOE17" s="0"/>
      <c r="BOF17" s="0"/>
      <c r="BOG17" s="0"/>
      <c r="BOH17" s="0"/>
      <c r="BOI17" s="0"/>
      <c r="BOJ17" s="0"/>
      <c r="BOK17" s="0"/>
      <c r="BOL17" s="0"/>
      <c r="BOM17" s="0"/>
      <c r="BON17" s="0"/>
      <c r="BOO17" s="0"/>
      <c r="BOP17" s="0"/>
      <c r="BOQ17" s="0"/>
      <c r="BOR17" s="0"/>
      <c r="BOS17" s="0"/>
      <c r="BOT17" s="0"/>
      <c r="BOU17" s="0"/>
      <c r="BOV17" s="0"/>
      <c r="BOW17" s="0"/>
      <c r="BOX17" s="0"/>
      <c r="BOY17" s="0"/>
      <c r="BOZ17" s="0"/>
      <c r="BPA17" s="0"/>
      <c r="BPB17" s="0"/>
      <c r="BPC17" s="0"/>
      <c r="BPD17" s="0"/>
      <c r="BPE17" s="0"/>
      <c r="BPF17" s="0"/>
      <c r="BPG17" s="0"/>
      <c r="BPH17" s="0"/>
      <c r="BPI17" s="0"/>
      <c r="BPJ17" s="0"/>
      <c r="BPK17" s="0"/>
      <c r="BPL17" s="0"/>
      <c r="BPM17" s="0"/>
      <c r="BPN17" s="0"/>
      <c r="BPO17" s="0"/>
      <c r="BPP17" s="0"/>
      <c r="BPQ17" s="0"/>
      <c r="BPR17" s="0"/>
      <c r="BPS17" s="0"/>
      <c r="BPT17" s="0"/>
      <c r="BPU17" s="0"/>
      <c r="BPV17" s="0"/>
      <c r="BPW17" s="0"/>
      <c r="BPX17" s="0"/>
      <c r="BPY17" s="0"/>
      <c r="BPZ17" s="0"/>
      <c r="BQA17" s="0"/>
      <c r="BQB17" s="0"/>
      <c r="BQC17" s="0"/>
      <c r="BQD17" s="0"/>
      <c r="BQE17" s="0"/>
      <c r="BQF17" s="0"/>
      <c r="BQG17" s="0"/>
      <c r="BQH17" s="0"/>
      <c r="BQI17" s="0"/>
      <c r="BQJ17" s="0"/>
      <c r="BQK17" s="0"/>
      <c r="BQL17" s="0"/>
      <c r="BQM17" s="0"/>
      <c r="BQN17" s="0"/>
      <c r="BQO17" s="0"/>
      <c r="BQP17" s="0"/>
      <c r="BQQ17" s="0"/>
      <c r="BQR17" s="0"/>
      <c r="BQS17" s="0"/>
      <c r="BQT17" s="0"/>
      <c r="BQU17" s="0"/>
      <c r="BQV17" s="0"/>
      <c r="BQW17" s="0"/>
      <c r="BQX17" s="0"/>
      <c r="BQY17" s="0"/>
      <c r="BQZ17" s="0"/>
      <c r="BRA17" s="0"/>
      <c r="BRB17" s="0"/>
      <c r="BRC17" s="0"/>
      <c r="BRD17" s="0"/>
      <c r="BRE17" s="0"/>
      <c r="BRF17" s="0"/>
      <c r="BRG17" s="0"/>
      <c r="BRH17" s="0"/>
      <c r="BRI17" s="0"/>
      <c r="BRJ17" s="0"/>
      <c r="BRK17" s="0"/>
      <c r="BRL17" s="0"/>
      <c r="BRM17" s="0"/>
      <c r="BRN17" s="0"/>
      <c r="BRO17" s="0"/>
      <c r="BRP17" s="0"/>
      <c r="BRQ17" s="0"/>
      <c r="BRR17" s="0"/>
      <c r="BRS17" s="0"/>
      <c r="BRT17" s="0"/>
      <c r="BRU17" s="0"/>
      <c r="BRV17" s="0"/>
      <c r="BRW17" s="0"/>
      <c r="BRX17" s="0"/>
      <c r="BRY17" s="0"/>
      <c r="BRZ17" s="0"/>
      <c r="BSA17" s="0"/>
      <c r="BSB17" s="0"/>
      <c r="BSC17" s="0"/>
      <c r="BSD17" s="0"/>
      <c r="BSE17" s="0"/>
      <c r="BSF17" s="0"/>
      <c r="BSG17" s="0"/>
      <c r="BSH17" s="0"/>
      <c r="BSI17" s="0"/>
      <c r="BSJ17" s="0"/>
      <c r="BSK17" s="0"/>
      <c r="BSL17" s="0"/>
      <c r="BSM17" s="0"/>
      <c r="BSN17" s="0"/>
      <c r="BSO17" s="0"/>
      <c r="BSP17" s="0"/>
      <c r="BSQ17" s="0"/>
      <c r="BSR17" s="0"/>
      <c r="BSS17" s="0"/>
      <c r="BST17" s="0"/>
      <c r="BSU17" s="0"/>
      <c r="BSV17" s="0"/>
      <c r="BSW17" s="0"/>
      <c r="BSX17" s="0"/>
      <c r="BSY17" s="0"/>
      <c r="BSZ17" s="0"/>
      <c r="BTA17" s="0"/>
      <c r="BTB17" s="0"/>
      <c r="BTC17" s="0"/>
      <c r="BTD17" s="0"/>
      <c r="BTE17" s="0"/>
      <c r="BTF17" s="0"/>
      <c r="BTG17" s="0"/>
      <c r="BTH17" s="0"/>
      <c r="BTI17" s="0"/>
      <c r="BTJ17" s="0"/>
      <c r="BTK17" s="0"/>
      <c r="BTL17" s="0"/>
      <c r="BTM17" s="0"/>
      <c r="BTN17" s="0"/>
      <c r="BTO17" s="0"/>
      <c r="BTP17" s="0"/>
      <c r="BTQ17" s="0"/>
      <c r="BTR17" s="0"/>
      <c r="BTS17" s="0"/>
      <c r="BTT17" s="0"/>
      <c r="BTU17" s="0"/>
      <c r="BTV17" s="0"/>
      <c r="BTW17" s="0"/>
      <c r="BTX17" s="0"/>
      <c r="BTY17" s="0"/>
      <c r="BTZ17" s="0"/>
      <c r="BUA17" s="0"/>
      <c r="BUB17" s="0"/>
      <c r="BUC17" s="0"/>
      <c r="BUD17" s="0"/>
      <c r="BUE17" s="0"/>
      <c r="BUF17" s="0"/>
      <c r="BUG17" s="0"/>
      <c r="BUH17" s="0"/>
      <c r="BUI17" s="0"/>
      <c r="BUJ17" s="0"/>
      <c r="BUK17" s="0"/>
      <c r="BUL17" s="0"/>
      <c r="BUM17" s="0"/>
      <c r="BUN17" s="0"/>
      <c r="BUO17" s="0"/>
      <c r="BUP17" s="0"/>
      <c r="BUQ17" s="0"/>
      <c r="BUR17" s="0"/>
      <c r="BUS17" s="0"/>
      <c r="BUT17" s="0"/>
      <c r="BUU17" s="0"/>
      <c r="BUV17" s="0"/>
      <c r="BUW17" s="0"/>
      <c r="BUX17" s="0"/>
      <c r="BUY17" s="0"/>
      <c r="BUZ17" s="0"/>
      <c r="BVA17" s="0"/>
      <c r="BVB17" s="0"/>
      <c r="BVC17" s="0"/>
      <c r="BVD17" s="0"/>
      <c r="BVE17" s="0"/>
      <c r="BVF17" s="0"/>
      <c r="BVG17" s="0"/>
      <c r="BVH17" s="0"/>
      <c r="BVI17" s="0"/>
      <c r="BVJ17" s="0"/>
      <c r="BVK17" s="0"/>
      <c r="BVL17" s="0"/>
      <c r="BVM17" s="0"/>
      <c r="BVN17" s="0"/>
      <c r="BVO17" s="0"/>
      <c r="BVP17" s="0"/>
      <c r="BVQ17" s="0"/>
      <c r="BVR17" s="0"/>
      <c r="BVS17" s="0"/>
      <c r="BVT17" s="0"/>
      <c r="BVU17" s="0"/>
      <c r="BVV17" s="0"/>
      <c r="BVW17" s="0"/>
      <c r="BVX17" s="0"/>
      <c r="BVY17" s="0"/>
      <c r="BVZ17" s="0"/>
      <c r="BWA17" s="0"/>
      <c r="BWB17" s="0"/>
      <c r="BWC17" s="0"/>
      <c r="BWD17" s="0"/>
      <c r="BWE17" s="0"/>
      <c r="BWF17" s="0"/>
      <c r="BWG17" s="0"/>
      <c r="BWH17" s="0"/>
      <c r="BWI17" s="0"/>
      <c r="BWJ17" s="0"/>
      <c r="BWK17" s="0"/>
      <c r="BWL17" s="0"/>
      <c r="BWM17" s="0"/>
      <c r="BWN17" s="0"/>
      <c r="BWO17" s="0"/>
      <c r="BWP17" s="0"/>
      <c r="BWQ17" s="0"/>
      <c r="BWR17" s="0"/>
      <c r="BWS17" s="0"/>
      <c r="BWT17" s="0"/>
      <c r="BWU17" s="0"/>
      <c r="BWV17" s="0"/>
      <c r="BWW17" s="0"/>
      <c r="BWX17" s="0"/>
      <c r="BWY17" s="0"/>
      <c r="BWZ17" s="0"/>
      <c r="BXA17" s="0"/>
      <c r="BXB17" s="0"/>
      <c r="BXC17" s="0"/>
      <c r="BXD17" s="0"/>
      <c r="BXE17" s="0"/>
      <c r="BXF17" s="0"/>
      <c r="BXG17" s="0"/>
      <c r="BXH17" s="0"/>
      <c r="BXI17" s="0"/>
      <c r="BXJ17" s="0"/>
      <c r="BXK17" s="0"/>
      <c r="BXL17" s="0"/>
      <c r="BXM17" s="0"/>
      <c r="BXN17" s="0"/>
      <c r="BXO17" s="0"/>
      <c r="BXP17" s="0"/>
      <c r="BXQ17" s="0"/>
      <c r="BXR17" s="0"/>
      <c r="BXS17" s="0"/>
      <c r="BXT17" s="0"/>
      <c r="BXU17" s="0"/>
      <c r="BXV17" s="0"/>
      <c r="BXW17" s="0"/>
      <c r="BXX17" s="0"/>
      <c r="BXY17" s="0"/>
      <c r="BXZ17" s="0"/>
      <c r="BYA17" s="0"/>
      <c r="BYB17" s="0"/>
      <c r="BYC17" s="0"/>
      <c r="BYD17" s="0"/>
      <c r="BYE17" s="0"/>
      <c r="BYF17" s="0"/>
      <c r="BYG17" s="0"/>
      <c r="BYH17" s="0"/>
      <c r="BYI17" s="0"/>
      <c r="BYJ17" s="0"/>
      <c r="BYK17" s="0"/>
      <c r="BYL17" s="0"/>
      <c r="BYM17" s="0"/>
      <c r="BYN17" s="0"/>
      <c r="BYO17" s="0"/>
      <c r="BYP17" s="0"/>
      <c r="BYQ17" s="0"/>
      <c r="BYR17" s="0"/>
      <c r="BYS17" s="0"/>
      <c r="BYT17" s="0"/>
      <c r="BYU17" s="0"/>
      <c r="BYV17" s="0"/>
      <c r="BYW17" s="0"/>
      <c r="BYX17" s="0"/>
      <c r="BYY17" s="0"/>
      <c r="BYZ17" s="0"/>
      <c r="BZA17" s="0"/>
      <c r="BZB17" s="0"/>
      <c r="BZC17" s="0"/>
      <c r="BZD17" s="0"/>
      <c r="BZE17" s="0"/>
      <c r="BZF17" s="0"/>
      <c r="BZG17" s="0"/>
      <c r="BZH17" s="0"/>
      <c r="BZI17" s="0"/>
      <c r="BZJ17" s="0"/>
      <c r="BZK17" s="0"/>
      <c r="BZL17" s="0"/>
      <c r="BZM17" s="0"/>
      <c r="BZN17" s="0"/>
      <c r="BZO17" s="0"/>
      <c r="BZP17" s="0"/>
      <c r="BZQ17" s="0"/>
      <c r="BZR17" s="0"/>
      <c r="BZS17" s="0"/>
      <c r="BZT17" s="0"/>
      <c r="BZU17" s="0"/>
      <c r="BZV17" s="0"/>
      <c r="BZW17" s="0"/>
      <c r="BZX17" s="0"/>
      <c r="BZY17" s="0"/>
      <c r="BZZ17" s="0"/>
      <c r="CAA17" s="0"/>
      <c r="CAB17" s="0"/>
      <c r="CAC17" s="0"/>
      <c r="CAD17" s="0"/>
      <c r="CAE17" s="0"/>
      <c r="CAF17" s="0"/>
      <c r="CAG17" s="0"/>
      <c r="CAH17" s="0"/>
      <c r="CAI17" s="0"/>
      <c r="CAJ17" s="0"/>
      <c r="CAK17" s="0"/>
      <c r="CAL17" s="0"/>
      <c r="CAM17" s="0"/>
      <c r="CAN17" s="0"/>
      <c r="CAO17" s="0"/>
      <c r="CAP17" s="0"/>
      <c r="CAQ17" s="0"/>
      <c r="CAR17" s="0"/>
      <c r="CAS17" s="0"/>
      <c r="CAT17" s="0"/>
      <c r="CAU17" s="0"/>
      <c r="CAV17" s="0"/>
      <c r="CAW17" s="0"/>
      <c r="CAX17" s="0"/>
      <c r="CAY17" s="0"/>
      <c r="CAZ17" s="0"/>
      <c r="CBA17" s="0"/>
      <c r="CBB17" s="0"/>
      <c r="CBC17" s="0"/>
      <c r="CBD17" s="0"/>
      <c r="CBE17" s="0"/>
      <c r="CBF17" s="0"/>
      <c r="CBG17" s="0"/>
      <c r="CBH17" s="0"/>
      <c r="CBI17" s="0"/>
      <c r="CBJ17" s="0"/>
      <c r="CBK17" s="0"/>
      <c r="CBL17" s="0"/>
      <c r="CBM17" s="0"/>
      <c r="CBN17" s="0"/>
      <c r="CBO17" s="0"/>
      <c r="CBP17" s="0"/>
      <c r="CBQ17" s="0"/>
      <c r="CBR17" s="0"/>
      <c r="CBS17" s="0"/>
      <c r="CBT17" s="0"/>
      <c r="CBU17" s="0"/>
      <c r="CBV17" s="0"/>
      <c r="CBW17" s="0"/>
      <c r="CBX17" s="0"/>
      <c r="CBY17" s="0"/>
      <c r="CBZ17" s="0"/>
      <c r="CCA17" s="0"/>
      <c r="CCB17" s="0"/>
      <c r="CCC17" s="0"/>
      <c r="CCD17" s="0"/>
      <c r="CCE17" s="0"/>
      <c r="CCF17" s="0"/>
      <c r="CCG17" s="0"/>
      <c r="CCH17" s="0"/>
      <c r="CCI17" s="0"/>
      <c r="CCJ17" s="0"/>
      <c r="CCK17" s="0"/>
      <c r="CCL17" s="0"/>
      <c r="CCM17" s="0"/>
      <c r="CCN17" s="0"/>
      <c r="CCO17" s="0"/>
      <c r="CCP17" s="0"/>
      <c r="CCQ17" s="0"/>
      <c r="CCR17" s="0"/>
      <c r="CCS17" s="0"/>
      <c r="CCT17" s="0"/>
      <c r="CCU17" s="0"/>
      <c r="CCV17" s="0"/>
      <c r="CCW17" s="0"/>
      <c r="CCX17" s="0"/>
      <c r="CCY17" s="0"/>
      <c r="CCZ17" s="0"/>
      <c r="CDA17" s="0"/>
      <c r="CDB17" s="0"/>
      <c r="CDC17" s="0"/>
      <c r="CDD17" s="0"/>
      <c r="CDE17" s="0"/>
      <c r="CDF17" s="0"/>
      <c r="CDG17" s="0"/>
      <c r="CDH17" s="0"/>
      <c r="CDI17" s="0"/>
      <c r="CDJ17" s="0"/>
      <c r="CDK17" s="0"/>
      <c r="CDL17" s="0"/>
      <c r="CDM17" s="0"/>
      <c r="CDN17" s="0"/>
      <c r="CDO17" s="0"/>
      <c r="CDP17" s="0"/>
      <c r="CDQ17" s="0"/>
      <c r="CDR17" s="0"/>
      <c r="CDS17" s="0"/>
      <c r="CDT17" s="0"/>
      <c r="CDU17" s="0"/>
      <c r="CDV17" s="0"/>
      <c r="CDW17" s="0"/>
      <c r="CDX17" s="0"/>
      <c r="CDY17" s="0"/>
      <c r="CDZ17" s="0"/>
      <c r="CEA17" s="0"/>
      <c r="CEB17" s="0"/>
      <c r="CEC17" s="0"/>
      <c r="CED17" s="0"/>
      <c r="CEE17" s="0"/>
      <c r="CEF17" s="0"/>
      <c r="CEG17" s="0"/>
      <c r="CEH17" s="0"/>
      <c r="CEI17" s="0"/>
      <c r="CEJ17" s="0"/>
      <c r="CEK17" s="0"/>
      <c r="CEL17" s="0"/>
      <c r="CEM17" s="0"/>
      <c r="CEN17" s="0"/>
      <c r="CEO17" s="0"/>
      <c r="CEP17" s="0"/>
      <c r="CEQ17" s="0"/>
      <c r="CER17" s="0"/>
      <c r="CES17" s="0"/>
      <c r="CET17" s="0"/>
      <c r="CEU17" s="0"/>
      <c r="CEV17" s="0"/>
      <c r="CEW17" s="0"/>
      <c r="CEX17" s="0"/>
      <c r="CEY17" s="0"/>
      <c r="CEZ17" s="0"/>
      <c r="CFA17" s="0"/>
      <c r="CFB17" s="0"/>
      <c r="CFC17" s="0"/>
      <c r="CFD17" s="0"/>
      <c r="CFE17" s="0"/>
      <c r="CFF17" s="0"/>
      <c r="CFG17" s="0"/>
      <c r="CFH17" s="0"/>
      <c r="CFI17" s="0"/>
      <c r="CFJ17" s="0"/>
      <c r="CFK17" s="0"/>
      <c r="CFL17" s="0"/>
      <c r="CFM17" s="0"/>
      <c r="CFN17" s="0"/>
      <c r="CFO17" s="0"/>
      <c r="CFP17" s="0"/>
      <c r="CFQ17" s="0"/>
      <c r="CFR17" s="0"/>
      <c r="CFS17" s="0"/>
      <c r="CFT17" s="0"/>
      <c r="CFU17" s="0"/>
      <c r="CFV17" s="0"/>
      <c r="CFW17" s="0"/>
      <c r="CFX17" s="0"/>
      <c r="CFY17" s="0"/>
      <c r="CFZ17" s="0"/>
      <c r="CGA17" s="0"/>
      <c r="CGB17" s="0"/>
      <c r="CGC17" s="0"/>
      <c r="CGD17" s="0"/>
      <c r="CGE17" s="0"/>
      <c r="CGF17" s="0"/>
      <c r="CGG17" s="0"/>
      <c r="CGH17" s="0"/>
      <c r="CGI17" s="0"/>
      <c r="CGJ17" s="0"/>
      <c r="CGK17" s="0"/>
      <c r="CGL17" s="0"/>
      <c r="CGM17" s="0"/>
      <c r="CGN17" s="0"/>
      <c r="CGO17" s="0"/>
      <c r="CGP17" s="0"/>
      <c r="CGQ17" s="0"/>
      <c r="CGR17" s="0"/>
      <c r="CGS17" s="0"/>
      <c r="CGT17" s="0"/>
      <c r="CGU17" s="0"/>
      <c r="CGV17" s="0"/>
      <c r="CGW17" s="0"/>
      <c r="CGX17" s="0"/>
      <c r="CGY17" s="0"/>
      <c r="CGZ17" s="0"/>
      <c r="CHA17" s="0"/>
      <c r="CHB17" s="0"/>
      <c r="CHC17" s="0"/>
      <c r="CHD17" s="0"/>
      <c r="CHE17" s="0"/>
      <c r="CHF17" s="0"/>
      <c r="CHG17" s="0"/>
      <c r="CHH17" s="0"/>
      <c r="CHI17" s="0"/>
      <c r="CHJ17" s="0"/>
      <c r="CHK17" s="0"/>
      <c r="CHL17" s="0"/>
      <c r="CHM17" s="0"/>
      <c r="CHN17" s="0"/>
      <c r="CHO17" s="0"/>
      <c r="CHP17" s="0"/>
      <c r="CHQ17" s="0"/>
      <c r="CHR17" s="0"/>
      <c r="CHS17" s="0"/>
      <c r="CHT17" s="0"/>
      <c r="CHU17" s="0"/>
      <c r="CHV17" s="0"/>
      <c r="CHW17" s="0"/>
      <c r="CHX17" s="0"/>
      <c r="CHY17" s="0"/>
      <c r="CHZ17" s="0"/>
      <c r="CIA17" s="0"/>
      <c r="CIB17" s="0"/>
      <c r="CIC17" s="0"/>
      <c r="CID17" s="0"/>
      <c r="CIE17" s="0"/>
      <c r="CIF17" s="0"/>
      <c r="CIG17" s="0"/>
      <c r="CIH17" s="0"/>
      <c r="CII17" s="0"/>
      <c r="CIJ17" s="0"/>
      <c r="CIK17" s="0"/>
      <c r="CIL17" s="0"/>
      <c r="CIM17" s="0"/>
      <c r="CIN17" s="0"/>
      <c r="CIO17" s="0"/>
      <c r="CIP17" s="0"/>
      <c r="CIQ17" s="0"/>
      <c r="CIR17" s="0"/>
      <c r="CIS17" s="0"/>
      <c r="CIT17" s="0"/>
      <c r="CIU17" s="0"/>
      <c r="CIV17" s="0"/>
      <c r="CIW17" s="0"/>
      <c r="CIX17" s="0"/>
      <c r="CIY17" s="0"/>
      <c r="CIZ17" s="0"/>
      <c r="CJA17" s="0"/>
      <c r="CJB17" s="0"/>
      <c r="CJC17" s="0"/>
      <c r="CJD17" s="0"/>
      <c r="CJE17" s="0"/>
      <c r="CJF17" s="0"/>
      <c r="CJG17" s="0"/>
      <c r="CJH17" s="0"/>
      <c r="CJI17" s="0"/>
      <c r="CJJ17" s="0"/>
      <c r="CJK17" s="0"/>
      <c r="CJL17" s="0"/>
      <c r="CJM17" s="0"/>
      <c r="CJN17" s="0"/>
      <c r="CJO17" s="0"/>
      <c r="CJP17" s="0"/>
      <c r="CJQ17" s="0"/>
      <c r="CJR17" s="0"/>
      <c r="CJS17" s="0"/>
      <c r="CJT17" s="0"/>
      <c r="CJU17" s="0"/>
      <c r="CJV17" s="0"/>
      <c r="CJW17" s="0"/>
      <c r="CJX17" s="0"/>
      <c r="CJY17" s="0"/>
      <c r="CJZ17" s="0"/>
      <c r="CKA17" s="0"/>
      <c r="CKB17" s="0"/>
      <c r="CKC17" s="0"/>
      <c r="CKD17" s="0"/>
      <c r="CKE17" s="0"/>
      <c r="CKF17" s="0"/>
      <c r="CKG17" s="0"/>
      <c r="CKH17" s="0"/>
      <c r="CKI17" s="0"/>
      <c r="CKJ17" s="0"/>
      <c r="CKK17" s="0"/>
      <c r="CKL17" s="0"/>
      <c r="CKM17" s="0"/>
      <c r="CKN17" s="0"/>
      <c r="CKO17" s="0"/>
      <c r="CKP17" s="0"/>
      <c r="CKQ17" s="0"/>
      <c r="CKR17" s="0"/>
      <c r="CKS17" s="0"/>
      <c r="CKT17" s="0"/>
      <c r="CKU17" s="0"/>
      <c r="CKV17" s="0"/>
      <c r="CKW17" s="0"/>
      <c r="CKX17" s="0"/>
      <c r="CKY17" s="0"/>
      <c r="CKZ17" s="0"/>
      <c r="CLA17" s="0"/>
      <c r="CLB17" s="0"/>
      <c r="CLC17" s="0"/>
      <c r="CLD17" s="0"/>
      <c r="CLE17" s="0"/>
      <c r="CLF17" s="0"/>
      <c r="CLG17" s="0"/>
      <c r="CLH17" s="0"/>
      <c r="CLI17" s="0"/>
      <c r="CLJ17" s="0"/>
      <c r="CLK17" s="0"/>
      <c r="CLL17" s="0"/>
      <c r="CLM17" s="0"/>
      <c r="CLN17" s="0"/>
      <c r="CLO17" s="0"/>
      <c r="CLP17" s="0"/>
      <c r="CLQ17" s="0"/>
      <c r="CLR17" s="0"/>
      <c r="CLS17" s="0"/>
      <c r="CLT17" s="0"/>
      <c r="CLU17" s="0"/>
      <c r="CLV17" s="0"/>
      <c r="CLW17" s="0"/>
      <c r="CLX17" s="0"/>
      <c r="CLY17" s="0"/>
      <c r="CLZ17" s="0"/>
      <c r="CMA17" s="0"/>
      <c r="CMB17" s="0"/>
      <c r="CMC17" s="0"/>
      <c r="CMD17" s="0"/>
      <c r="CME17" s="0"/>
      <c r="CMF17" s="0"/>
      <c r="CMG17" s="0"/>
      <c r="CMH17" s="0"/>
      <c r="CMI17" s="0"/>
      <c r="CMJ17" s="0"/>
      <c r="CMK17" s="0"/>
      <c r="CML17" s="0"/>
      <c r="CMM17" s="0"/>
      <c r="CMN17" s="0"/>
      <c r="CMO17" s="0"/>
      <c r="CMP17" s="0"/>
      <c r="CMQ17" s="0"/>
      <c r="CMR17" s="0"/>
      <c r="CMS17" s="0"/>
      <c r="CMT17" s="0"/>
      <c r="CMU17" s="0"/>
      <c r="CMV17" s="0"/>
      <c r="CMW17" s="0"/>
      <c r="CMX17" s="0"/>
      <c r="CMY17" s="0"/>
      <c r="CMZ17" s="0"/>
      <c r="CNA17" s="0"/>
      <c r="CNB17" s="0"/>
      <c r="CNC17" s="0"/>
      <c r="CND17" s="0"/>
      <c r="CNE17" s="0"/>
      <c r="CNF17" s="0"/>
      <c r="CNG17" s="0"/>
      <c r="CNH17" s="0"/>
      <c r="CNI17" s="0"/>
      <c r="CNJ17" s="0"/>
      <c r="CNK17" s="0"/>
      <c r="CNL17" s="0"/>
      <c r="CNM17" s="0"/>
      <c r="CNN17" s="0"/>
      <c r="CNO17" s="0"/>
      <c r="CNP17" s="0"/>
      <c r="CNQ17" s="0"/>
      <c r="CNR17" s="0"/>
      <c r="CNS17" s="0"/>
      <c r="CNT17" s="0"/>
      <c r="CNU17" s="0"/>
      <c r="CNV17" s="0"/>
      <c r="CNW17" s="0"/>
      <c r="CNX17" s="0"/>
      <c r="CNY17" s="0"/>
      <c r="CNZ17" s="0"/>
      <c r="COA17" s="0"/>
      <c r="COB17" s="0"/>
      <c r="COC17" s="0"/>
      <c r="COD17" s="0"/>
      <c r="COE17" s="0"/>
      <c r="COF17" s="0"/>
      <c r="COG17" s="0"/>
      <c r="COH17" s="0"/>
      <c r="COI17" s="0"/>
      <c r="COJ17" s="0"/>
      <c r="COK17" s="0"/>
      <c r="COL17" s="0"/>
      <c r="COM17" s="0"/>
      <c r="CON17" s="0"/>
      <c r="COO17" s="0"/>
      <c r="COP17" s="0"/>
      <c r="COQ17" s="0"/>
      <c r="COR17" s="0"/>
      <c r="COS17" s="0"/>
      <c r="COT17" s="0"/>
      <c r="COU17" s="0"/>
      <c r="COV17" s="0"/>
      <c r="COW17" s="0"/>
      <c r="COX17" s="0"/>
      <c r="COY17" s="0"/>
      <c r="COZ17" s="0"/>
      <c r="CPA17" s="0"/>
      <c r="CPB17" s="0"/>
      <c r="CPC17" s="0"/>
      <c r="CPD17" s="0"/>
      <c r="CPE17" s="0"/>
      <c r="CPF17" s="0"/>
      <c r="CPG17" s="0"/>
      <c r="CPH17" s="0"/>
      <c r="CPI17" s="0"/>
      <c r="CPJ17" s="0"/>
      <c r="CPK17" s="0"/>
      <c r="CPL17" s="0"/>
      <c r="CPM17" s="0"/>
      <c r="CPN17" s="0"/>
      <c r="CPO17" s="0"/>
      <c r="CPP17" s="0"/>
      <c r="CPQ17" s="0"/>
      <c r="CPR17" s="0"/>
      <c r="CPS17" s="0"/>
      <c r="CPT17" s="0"/>
      <c r="CPU17" s="0"/>
      <c r="CPV17" s="0"/>
      <c r="CPW17" s="0"/>
      <c r="CPX17" s="0"/>
      <c r="CPY17" s="0"/>
      <c r="CPZ17" s="0"/>
      <c r="CQA17" s="0"/>
      <c r="CQB17" s="0"/>
      <c r="CQC17" s="0"/>
      <c r="CQD17" s="0"/>
      <c r="CQE17" s="0"/>
      <c r="CQF17" s="0"/>
      <c r="CQG17" s="0"/>
      <c r="CQH17" s="0"/>
      <c r="CQI17" s="0"/>
      <c r="CQJ17" s="0"/>
      <c r="CQK17" s="0"/>
      <c r="CQL17" s="0"/>
      <c r="CQM17" s="0"/>
      <c r="CQN17" s="0"/>
      <c r="CQO17" s="0"/>
      <c r="CQP17" s="0"/>
      <c r="CQQ17" s="0"/>
      <c r="CQR17" s="0"/>
      <c r="CQS17" s="0"/>
      <c r="CQT17" s="0"/>
      <c r="CQU17" s="0"/>
      <c r="CQV17" s="0"/>
      <c r="CQW17" s="0"/>
      <c r="CQX17" s="0"/>
      <c r="CQY17" s="0"/>
      <c r="CQZ17" s="0"/>
      <c r="CRA17" s="0"/>
      <c r="CRB17" s="0"/>
      <c r="CRC17" s="0"/>
      <c r="CRD17" s="0"/>
      <c r="CRE17" s="0"/>
      <c r="CRF17" s="0"/>
      <c r="CRG17" s="0"/>
      <c r="CRH17" s="0"/>
      <c r="CRI17" s="0"/>
      <c r="CRJ17" s="0"/>
      <c r="CRK17" s="0"/>
      <c r="CRL17" s="0"/>
      <c r="CRM17" s="0"/>
      <c r="CRN17" s="0"/>
      <c r="CRO17" s="0"/>
      <c r="CRP17" s="0"/>
      <c r="CRQ17" s="0"/>
      <c r="CRR17" s="0"/>
      <c r="CRS17" s="0"/>
      <c r="CRT17" s="0"/>
      <c r="CRU17" s="0"/>
      <c r="CRV17" s="0"/>
      <c r="CRW17" s="0"/>
      <c r="CRX17" s="0"/>
      <c r="CRY17" s="0"/>
      <c r="CRZ17" s="0"/>
      <c r="CSA17" s="0"/>
      <c r="CSB17" s="0"/>
      <c r="CSC17" s="0"/>
      <c r="CSD17" s="0"/>
      <c r="CSE17" s="0"/>
      <c r="CSF17" s="0"/>
      <c r="CSG17" s="0"/>
      <c r="CSH17" s="0"/>
      <c r="CSI17" s="0"/>
      <c r="CSJ17" s="0"/>
      <c r="CSK17" s="0"/>
      <c r="CSL17" s="0"/>
      <c r="CSM17" s="0"/>
      <c r="CSN17" s="0"/>
      <c r="CSO17" s="0"/>
      <c r="CSP17" s="0"/>
      <c r="CSQ17" s="0"/>
      <c r="CSR17" s="0"/>
      <c r="CSS17" s="0"/>
      <c r="CST17" s="0"/>
      <c r="CSU17" s="0"/>
      <c r="CSV17" s="0"/>
      <c r="CSW17" s="0"/>
      <c r="CSX17" s="0"/>
      <c r="CSY17" s="0"/>
      <c r="CSZ17" s="0"/>
      <c r="CTA17" s="0"/>
      <c r="CTB17" s="0"/>
      <c r="CTC17" s="0"/>
      <c r="CTD17" s="0"/>
      <c r="CTE17" s="0"/>
      <c r="CTF17" s="0"/>
      <c r="CTG17" s="0"/>
      <c r="CTH17" s="0"/>
      <c r="CTI17" s="0"/>
      <c r="CTJ17" s="0"/>
      <c r="CTK17" s="0"/>
      <c r="CTL17" s="0"/>
      <c r="CTM17" s="0"/>
      <c r="CTN17" s="0"/>
      <c r="CTO17" s="0"/>
      <c r="CTP17" s="0"/>
      <c r="CTQ17" s="0"/>
      <c r="CTR17" s="0"/>
      <c r="CTS17" s="0"/>
      <c r="CTT17" s="0"/>
      <c r="CTU17" s="0"/>
      <c r="CTV17" s="0"/>
      <c r="CTW17" s="0"/>
      <c r="CTX17" s="0"/>
      <c r="CTY17" s="0"/>
      <c r="CTZ17" s="0"/>
      <c r="CUA17" s="0"/>
      <c r="CUB17" s="0"/>
      <c r="CUC17" s="0"/>
      <c r="CUD17" s="0"/>
      <c r="CUE17" s="0"/>
      <c r="CUF17" s="0"/>
      <c r="CUG17" s="0"/>
      <c r="CUH17" s="0"/>
      <c r="CUI17" s="0"/>
      <c r="CUJ17" s="0"/>
      <c r="CUK17" s="0"/>
      <c r="CUL17" s="0"/>
      <c r="CUM17" s="0"/>
      <c r="CUN17" s="0"/>
      <c r="CUO17" s="0"/>
      <c r="CUP17" s="0"/>
      <c r="CUQ17" s="0"/>
      <c r="CUR17" s="0"/>
      <c r="CUS17" s="0"/>
      <c r="CUT17" s="0"/>
      <c r="CUU17" s="0"/>
      <c r="CUV17" s="0"/>
      <c r="CUW17" s="0"/>
      <c r="CUX17" s="0"/>
      <c r="CUY17" s="0"/>
      <c r="CUZ17" s="0"/>
      <c r="CVA17" s="0"/>
      <c r="CVB17" s="0"/>
      <c r="CVC17" s="0"/>
      <c r="CVD17" s="0"/>
      <c r="CVE17" s="0"/>
      <c r="CVF17" s="0"/>
      <c r="CVG17" s="0"/>
      <c r="CVH17" s="0"/>
      <c r="CVI17" s="0"/>
      <c r="CVJ17" s="0"/>
      <c r="CVK17" s="0"/>
      <c r="CVL17" s="0"/>
      <c r="CVM17" s="0"/>
      <c r="CVN17" s="0"/>
      <c r="CVO17" s="0"/>
      <c r="CVP17" s="0"/>
      <c r="CVQ17" s="0"/>
      <c r="CVR17" s="0"/>
      <c r="CVS17" s="0"/>
      <c r="CVT17" s="0"/>
      <c r="CVU17" s="0"/>
      <c r="CVV17" s="0"/>
      <c r="CVW17" s="0"/>
      <c r="CVX17" s="0"/>
      <c r="CVY17" s="0"/>
      <c r="CVZ17" s="0"/>
      <c r="CWA17" s="0"/>
      <c r="CWB17" s="0"/>
      <c r="CWC17" s="0"/>
      <c r="CWD17" s="0"/>
      <c r="CWE17" s="0"/>
      <c r="CWF17" s="0"/>
      <c r="CWG17" s="0"/>
      <c r="CWH17" s="0"/>
      <c r="CWI17" s="0"/>
      <c r="CWJ17" s="0"/>
      <c r="CWK17" s="0"/>
      <c r="CWL17" s="0"/>
      <c r="CWM17" s="0"/>
      <c r="CWN17" s="0"/>
      <c r="CWO17" s="0"/>
      <c r="CWP17" s="0"/>
      <c r="CWQ17" s="0"/>
      <c r="CWR17" s="0"/>
      <c r="CWS17" s="0"/>
      <c r="CWT17" s="0"/>
      <c r="CWU17" s="0"/>
      <c r="CWV17" s="0"/>
      <c r="CWW17" s="0"/>
      <c r="CWX17" s="0"/>
      <c r="CWY17" s="0"/>
      <c r="CWZ17" s="0"/>
      <c r="CXA17" s="0"/>
      <c r="CXB17" s="0"/>
      <c r="CXC17" s="0"/>
      <c r="CXD17" s="0"/>
      <c r="CXE17" s="0"/>
      <c r="CXF17" s="0"/>
      <c r="CXG17" s="0"/>
      <c r="CXH17" s="0"/>
      <c r="CXI17" s="0"/>
      <c r="CXJ17" s="0"/>
      <c r="CXK17" s="0"/>
      <c r="CXL17" s="0"/>
      <c r="CXM17" s="0"/>
      <c r="CXN17" s="0"/>
      <c r="CXO17" s="0"/>
      <c r="CXP17" s="0"/>
      <c r="CXQ17" s="0"/>
      <c r="CXR17" s="0"/>
      <c r="CXS17" s="0"/>
      <c r="CXT17" s="0"/>
      <c r="CXU17" s="0"/>
      <c r="CXV17" s="0"/>
      <c r="CXW17" s="0"/>
      <c r="CXX17" s="0"/>
      <c r="CXY17" s="0"/>
      <c r="CXZ17" s="0"/>
      <c r="CYA17" s="0"/>
      <c r="CYB17" s="0"/>
      <c r="CYC17" s="0"/>
      <c r="CYD17" s="0"/>
      <c r="CYE17" s="0"/>
      <c r="CYF17" s="0"/>
      <c r="CYG17" s="0"/>
      <c r="CYH17" s="0"/>
      <c r="CYI17" s="0"/>
      <c r="CYJ17" s="0"/>
      <c r="CYK17" s="0"/>
      <c r="CYL17" s="0"/>
      <c r="CYM17" s="0"/>
      <c r="CYN17" s="0"/>
      <c r="CYO17" s="0"/>
      <c r="CYP17" s="0"/>
      <c r="CYQ17" s="0"/>
      <c r="CYR17" s="0"/>
      <c r="CYS17" s="0"/>
      <c r="CYT17" s="0"/>
      <c r="CYU17" s="0"/>
      <c r="CYV17" s="0"/>
      <c r="CYW17" s="0"/>
      <c r="CYX17" s="0"/>
      <c r="CYY17" s="0"/>
      <c r="CYZ17" s="0"/>
      <c r="CZA17" s="0"/>
      <c r="CZB17" s="0"/>
      <c r="CZC17" s="0"/>
      <c r="CZD17" s="0"/>
      <c r="CZE17" s="0"/>
      <c r="CZF17" s="0"/>
      <c r="CZG17" s="0"/>
      <c r="CZH17" s="0"/>
      <c r="CZI17" s="0"/>
      <c r="CZJ17" s="0"/>
      <c r="CZK17" s="0"/>
      <c r="CZL17" s="0"/>
      <c r="CZM17" s="0"/>
      <c r="CZN17" s="0"/>
      <c r="CZO17" s="0"/>
      <c r="CZP17" s="0"/>
      <c r="CZQ17" s="0"/>
      <c r="CZR17" s="0"/>
      <c r="CZS17" s="0"/>
      <c r="CZT17" s="0"/>
      <c r="CZU17" s="0"/>
      <c r="CZV17" s="0"/>
      <c r="CZW17" s="0"/>
      <c r="CZX17" s="0"/>
      <c r="CZY17" s="0"/>
      <c r="CZZ17" s="0"/>
      <c r="DAA17" s="0"/>
      <c r="DAB17" s="0"/>
      <c r="DAC17" s="0"/>
      <c r="DAD17" s="0"/>
      <c r="DAE17" s="0"/>
      <c r="DAF17" s="0"/>
      <c r="DAG17" s="0"/>
      <c r="DAH17" s="0"/>
      <c r="DAI17" s="0"/>
      <c r="DAJ17" s="0"/>
      <c r="DAK17" s="0"/>
      <c r="DAL17" s="0"/>
      <c r="DAM17" s="0"/>
      <c r="DAN17" s="0"/>
      <c r="DAO17" s="0"/>
      <c r="DAP17" s="0"/>
      <c r="DAQ17" s="0"/>
      <c r="DAR17" s="0"/>
      <c r="DAS17" s="0"/>
      <c r="DAT17" s="0"/>
      <c r="DAU17" s="0"/>
      <c r="DAV17" s="0"/>
      <c r="DAW17" s="0"/>
      <c r="DAX17" s="0"/>
      <c r="DAY17" s="0"/>
      <c r="DAZ17" s="0"/>
      <c r="DBA17" s="0"/>
      <c r="DBB17" s="0"/>
      <c r="DBC17" s="0"/>
      <c r="DBD17" s="0"/>
      <c r="DBE17" s="0"/>
      <c r="DBF17" s="0"/>
      <c r="DBG17" s="0"/>
      <c r="DBH17" s="0"/>
      <c r="DBI17" s="0"/>
      <c r="DBJ17" s="0"/>
      <c r="DBK17" s="0"/>
      <c r="DBL17" s="0"/>
      <c r="DBM17" s="0"/>
      <c r="DBN17" s="0"/>
      <c r="DBO17" s="0"/>
      <c r="DBP17" s="0"/>
      <c r="DBQ17" s="0"/>
      <c r="DBR17" s="0"/>
      <c r="DBS17" s="0"/>
      <c r="DBT17" s="0"/>
      <c r="DBU17" s="0"/>
      <c r="DBV17" s="0"/>
      <c r="DBW17" s="0"/>
      <c r="DBX17" s="0"/>
      <c r="DBY17" s="0"/>
      <c r="DBZ17" s="0"/>
      <c r="DCA17" s="0"/>
      <c r="DCB17" s="0"/>
      <c r="DCC17" s="0"/>
      <c r="DCD17" s="0"/>
      <c r="DCE17" s="0"/>
      <c r="DCF17" s="0"/>
      <c r="DCG17" s="0"/>
      <c r="DCH17" s="0"/>
      <c r="DCI17" s="0"/>
      <c r="DCJ17" s="0"/>
      <c r="DCK17" s="0"/>
      <c r="DCL17" s="0"/>
      <c r="DCM17" s="0"/>
      <c r="DCN17" s="0"/>
      <c r="DCO17" s="0"/>
      <c r="DCP17" s="0"/>
      <c r="DCQ17" s="0"/>
      <c r="DCR17" s="0"/>
      <c r="DCS17" s="0"/>
      <c r="DCT17" s="0"/>
      <c r="DCU17" s="0"/>
      <c r="DCV17" s="0"/>
      <c r="DCW17" s="0"/>
      <c r="DCX17" s="0"/>
      <c r="DCY17" s="0"/>
      <c r="DCZ17" s="0"/>
      <c r="DDA17" s="0"/>
      <c r="DDB17" s="0"/>
      <c r="DDC17" s="0"/>
      <c r="DDD17" s="0"/>
      <c r="DDE17" s="0"/>
      <c r="DDF17" s="0"/>
      <c r="DDG17" s="0"/>
      <c r="DDH17" s="0"/>
      <c r="DDI17" s="0"/>
      <c r="DDJ17" s="0"/>
      <c r="DDK17" s="0"/>
      <c r="DDL17" s="0"/>
      <c r="DDM17" s="0"/>
      <c r="DDN17" s="0"/>
      <c r="DDO17" s="0"/>
      <c r="DDP17" s="0"/>
      <c r="DDQ17" s="0"/>
      <c r="DDR17" s="0"/>
      <c r="DDS17" s="0"/>
      <c r="DDT17" s="0"/>
      <c r="DDU17" s="0"/>
      <c r="DDV17" s="0"/>
      <c r="DDW17" s="0"/>
      <c r="DDX17" s="0"/>
      <c r="DDY17" s="0"/>
      <c r="DDZ17" s="0"/>
      <c r="DEA17" s="0"/>
      <c r="DEB17" s="0"/>
      <c r="DEC17" s="0"/>
      <c r="DED17" s="0"/>
      <c r="DEE17" s="0"/>
      <c r="DEF17" s="0"/>
      <c r="DEG17" s="0"/>
      <c r="DEH17" s="0"/>
      <c r="DEI17" s="0"/>
      <c r="DEJ17" s="0"/>
      <c r="DEK17" s="0"/>
      <c r="DEL17" s="0"/>
      <c r="DEM17" s="0"/>
      <c r="DEN17" s="0"/>
      <c r="DEO17" s="0"/>
      <c r="DEP17" s="0"/>
      <c r="DEQ17" s="0"/>
      <c r="DER17" s="0"/>
      <c r="DES17" s="0"/>
      <c r="DET17" s="0"/>
      <c r="DEU17" s="0"/>
      <c r="DEV17" s="0"/>
      <c r="DEW17" s="0"/>
      <c r="DEX17" s="0"/>
      <c r="DEY17" s="0"/>
      <c r="DEZ17" s="0"/>
      <c r="DFA17" s="0"/>
      <c r="DFB17" s="0"/>
      <c r="DFC17" s="0"/>
      <c r="DFD17" s="0"/>
      <c r="DFE17" s="0"/>
      <c r="DFF17" s="0"/>
      <c r="DFG17" s="0"/>
      <c r="DFH17" s="0"/>
      <c r="DFI17" s="0"/>
      <c r="DFJ17" s="0"/>
      <c r="DFK17" s="0"/>
      <c r="DFL17" s="0"/>
      <c r="DFM17" s="0"/>
      <c r="DFN17" s="0"/>
      <c r="DFO17" s="0"/>
      <c r="DFP17" s="0"/>
      <c r="DFQ17" s="0"/>
      <c r="DFR17" s="0"/>
      <c r="DFS17" s="0"/>
      <c r="DFT17" s="0"/>
      <c r="DFU17" s="0"/>
      <c r="DFV17" s="0"/>
      <c r="DFW17" s="0"/>
      <c r="DFX17" s="0"/>
      <c r="DFY17" s="0"/>
      <c r="DFZ17" s="0"/>
      <c r="DGA17" s="0"/>
      <c r="DGB17" s="0"/>
      <c r="DGC17" s="0"/>
      <c r="DGD17" s="0"/>
      <c r="DGE17" s="0"/>
      <c r="DGF17" s="0"/>
      <c r="DGG17" s="0"/>
      <c r="DGH17" s="0"/>
      <c r="DGI17" s="0"/>
      <c r="DGJ17" s="0"/>
      <c r="DGK17" s="0"/>
      <c r="DGL17" s="0"/>
      <c r="DGM17" s="0"/>
      <c r="DGN17" s="0"/>
      <c r="DGO17" s="0"/>
      <c r="DGP17" s="0"/>
      <c r="DGQ17" s="0"/>
      <c r="DGR17" s="0"/>
      <c r="DGS17" s="0"/>
      <c r="DGT17" s="0"/>
      <c r="DGU17" s="0"/>
      <c r="DGV17" s="0"/>
      <c r="DGW17" s="0"/>
      <c r="DGX17" s="0"/>
      <c r="DGY17" s="0"/>
      <c r="DGZ17" s="0"/>
      <c r="DHA17" s="0"/>
      <c r="DHB17" s="0"/>
      <c r="DHC17" s="0"/>
      <c r="DHD17" s="0"/>
      <c r="DHE17" s="0"/>
      <c r="DHF17" s="0"/>
      <c r="DHG17" s="0"/>
      <c r="DHH17" s="0"/>
      <c r="DHI17" s="0"/>
      <c r="DHJ17" s="0"/>
      <c r="DHK17" s="0"/>
      <c r="DHL17" s="0"/>
      <c r="DHM17" s="0"/>
      <c r="DHN17" s="0"/>
      <c r="DHO17" s="0"/>
      <c r="DHP17" s="0"/>
      <c r="DHQ17" s="0"/>
      <c r="DHR17" s="0"/>
      <c r="DHS17" s="0"/>
      <c r="DHT17" s="0"/>
      <c r="DHU17" s="0"/>
      <c r="DHV17" s="0"/>
      <c r="DHW17" s="0"/>
      <c r="DHX17" s="0"/>
      <c r="DHY17" s="0"/>
      <c r="DHZ17" s="0"/>
      <c r="DIA17" s="0"/>
      <c r="DIB17" s="0"/>
      <c r="DIC17" s="0"/>
      <c r="DID17" s="0"/>
      <c r="DIE17" s="0"/>
      <c r="DIF17" s="0"/>
      <c r="DIG17" s="0"/>
      <c r="DIH17" s="0"/>
      <c r="DII17" s="0"/>
      <c r="DIJ17" s="0"/>
      <c r="DIK17" s="0"/>
      <c r="DIL17" s="0"/>
      <c r="DIM17" s="0"/>
      <c r="DIN17" s="0"/>
      <c r="DIO17" s="0"/>
      <c r="DIP17" s="0"/>
      <c r="DIQ17" s="0"/>
      <c r="DIR17" s="0"/>
      <c r="DIS17" s="0"/>
      <c r="DIT17" s="0"/>
      <c r="DIU17" s="0"/>
      <c r="DIV17" s="0"/>
      <c r="DIW17" s="0"/>
      <c r="DIX17" s="0"/>
      <c r="DIY17" s="0"/>
      <c r="DIZ17" s="0"/>
      <c r="DJA17" s="0"/>
      <c r="DJB17" s="0"/>
      <c r="DJC17" s="0"/>
      <c r="DJD17" s="0"/>
      <c r="DJE17" s="0"/>
      <c r="DJF17" s="0"/>
      <c r="DJG17" s="0"/>
      <c r="DJH17" s="0"/>
      <c r="DJI17" s="0"/>
      <c r="DJJ17" s="0"/>
      <c r="DJK17" s="0"/>
      <c r="DJL17" s="0"/>
      <c r="DJM17" s="0"/>
      <c r="DJN17" s="0"/>
      <c r="DJO17" s="0"/>
      <c r="DJP17" s="0"/>
      <c r="DJQ17" s="0"/>
      <c r="DJR17" s="0"/>
      <c r="DJS17" s="0"/>
      <c r="DJT17" s="0"/>
      <c r="DJU17" s="0"/>
      <c r="DJV17" s="0"/>
      <c r="DJW17" s="0"/>
      <c r="DJX17" s="0"/>
      <c r="DJY17" s="0"/>
      <c r="DJZ17" s="0"/>
      <c r="DKA17" s="0"/>
      <c r="DKB17" s="0"/>
      <c r="DKC17" s="0"/>
      <c r="DKD17" s="0"/>
      <c r="DKE17" s="0"/>
      <c r="DKF17" s="0"/>
      <c r="DKG17" s="0"/>
      <c r="DKH17" s="0"/>
      <c r="DKI17" s="0"/>
      <c r="DKJ17" s="0"/>
      <c r="DKK17" s="0"/>
      <c r="DKL17" s="0"/>
      <c r="DKM17" s="0"/>
      <c r="DKN17" s="0"/>
      <c r="DKO17" s="0"/>
      <c r="DKP17" s="0"/>
      <c r="DKQ17" s="0"/>
      <c r="DKR17" s="0"/>
      <c r="DKS17" s="0"/>
      <c r="DKT17" s="0"/>
      <c r="DKU17" s="0"/>
      <c r="DKV17" s="0"/>
      <c r="DKW17" s="0"/>
      <c r="DKX17" s="0"/>
      <c r="DKY17" s="0"/>
      <c r="DKZ17" s="0"/>
      <c r="DLA17" s="0"/>
      <c r="DLB17" s="0"/>
      <c r="DLC17" s="0"/>
      <c r="DLD17" s="0"/>
      <c r="DLE17" s="0"/>
      <c r="DLF17" s="0"/>
      <c r="DLG17" s="0"/>
      <c r="DLH17" s="0"/>
      <c r="DLI17" s="0"/>
      <c r="DLJ17" s="0"/>
      <c r="DLK17" s="0"/>
      <c r="DLL17" s="0"/>
      <c r="DLM17" s="0"/>
      <c r="DLN17" s="0"/>
      <c r="DLO17" s="0"/>
      <c r="DLP17" s="0"/>
      <c r="DLQ17" s="0"/>
      <c r="DLR17" s="0"/>
      <c r="DLS17" s="0"/>
      <c r="DLT17" s="0"/>
      <c r="DLU17" s="0"/>
      <c r="DLV17" s="0"/>
      <c r="DLW17" s="0"/>
      <c r="DLX17" s="0"/>
      <c r="DLY17" s="0"/>
      <c r="DLZ17" s="0"/>
      <c r="DMA17" s="0"/>
      <c r="DMB17" s="0"/>
      <c r="DMC17" s="0"/>
      <c r="DMD17" s="0"/>
      <c r="DME17" s="0"/>
      <c r="DMF17" s="0"/>
      <c r="DMG17" s="0"/>
      <c r="DMH17" s="0"/>
      <c r="DMI17" s="0"/>
      <c r="DMJ17" s="0"/>
      <c r="DMK17" s="0"/>
      <c r="DML17" s="0"/>
      <c r="DMM17" s="0"/>
      <c r="DMN17" s="0"/>
      <c r="DMO17" s="0"/>
      <c r="DMP17" s="0"/>
      <c r="DMQ17" s="0"/>
      <c r="DMR17" s="0"/>
      <c r="DMS17" s="0"/>
      <c r="DMT17" s="0"/>
      <c r="DMU17" s="0"/>
      <c r="DMV17" s="0"/>
      <c r="DMW17" s="0"/>
      <c r="DMX17" s="0"/>
      <c r="DMY17" s="0"/>
      <c r="DMZ17" s="0"/>
      <c r="DNA17" s="0"/>
      <c r="DNB17" s="0"/>
      <c r="DNC17" s="0"/>
      <c r="DND17" s="0"/>
      <c r="DNE17" s="0"/>
      <c r="DNF17" s="0"/>
      <c r="DNG17" s="0"/>
      <c r="DNH17" s="0"/>
      <c r="DNI17" s="0"/>
      <c r="DNJ17" s="0"/>
      <c r="DNK17" s="0"/>
      <c r="DNL17" s="0"/>
      <c r="DNM17" s="0"/>
      <c r="DNN17" s="0"/>
      <c r="DNO17" s="0"/>
      <c r="DNP17" s="0"/>
      <c r="DNQ17" s="0"/>
      <c r="DNR17" s="0"/>
      <c r="DNS17" s="0"/>
      <c r="DNT17" s="0"/>
      <c r="DNU17" s="0"/>
      <c r="DNV17" s="0"/>
      <c r="DNW17" s="0"/>
      <c r="DNX17" s="0"/>
      <c r="DNY17" s="0"/>
      <c r="DNZ17" s="0"/>
      <c r="DOA17" s="0"/>
      <c r="DOB17" s="0"/>
      <c r="DOC17" s="0"/>
      <c r="DOD17" s="0"/>
      <c r="DOE17" s="0"/>
      <c r="DOF17" s="0"/>
      <c r="DOG17" s="0"/>
      <c r="DOH17" s="0"/>
      <c r="DOI17" s="0"/>
      <c r="DOJ17" s="0"/>
      <c r="DOK17" s="0"/>
      <c r="DOL17" s="0"/>
      <c r="DOM17" s="0"/>
      <c r="DON17" s="0"/>
      <c r="DOO17" s="0"/>
      <c r="DOP17" s="0"/>
      <c r="DOQ17" s="0"/>
      <c r="DOR17" s="0"/>
      <c r="DOS17" s="0"/>
      <c r="DOT17" s="0"/>
      <c r="DOU17" s="0"/>
      <c r="DOV17" s="0"/>
      <c r="DOW17" s="0"/>
      <c r="DOX17" s="0"/>
      <c r="DOY17" s="0"/>
      <c r="DOZ17" s="0"/>
      <c r="DPA17" s="0"/>
      <c r="DPB17" s="0"/>
      <c r="DPC17" s="0"/>
      <c r="DPD17" s="0"/>
      <c r="DPE17" s="0"/>
      <c r="DPF17" s="0"/>
      <c r="DPG17" s="0"/>
      <c r="DPH17" s="0"/>
      <c r="DPI17" s="0"/>
      <c r="DPJ17" s="0"/>
      <c r="DPK17" s="0"/>
      <c r="DPL17" s="0"/>
      <c r="DPM17" s="0"/>
      <c r="DPN17" s="0"/>
      <c r="DPO17" s="0"/>
      <c r="DPP17" s="0"/>
      <c r="DPQ17" s="0"/>
      <c r="DPR17" s="0"/>
      <c r="DPS17" s="0"/>
      <c r="DPT17" s="0"/>
      <c r="DPU17" s="0"/>
      <c r="DPV17" s="0"/>
      <c r="DPW17" s="0"/>
      <c r="DPX17" s="0"/>
      <c r="DPY17" s="0"/>
      <c r="DPZ17" s="0"/>
      <c r="DQA17" s="0"/>
      <c r="DQB17" s="0"/>
      <c r="DQC17" s="0"/>
      <c r="DQD17" s="0"/>
      <c r="DQE17" s="0"/>
      <c r="DQF17" s="0"/>
      <c r="DQG17" s="0"/>
      <c r="DQH17" s="0"/>
      <c r="DQI17" s="0"/>
      <c r="DQJ17" s="0"/>
      <c r="DQK17" s="0"/>
      <c r="DQL17" s="0"/>
      <c r="DQM17" s="0"/>
      <c r="DQN17" s="0"/>
      <c r="DQO17" s="0"/>
      <c r="DQP17" s="0"/>
      <c r="DQQ17" s="0"/>
      <c r="DQR17" s="0"/>
      <c r="DQS17" s="0"/>
      <c r="DQT17" s="0"/>
      <c r="DQU17" s="0"/>
      <c r="DQV17" s="0"/>
      <c r="DQW17" s="0"/>
      <c r="DQX17" s="0"/>
      <c r="DQY17" s="0"/>
      <c r="DQZ17" s="0"/>
      <c r="DRA17" s="0"/>
      <c r="DRB17" s="0"/>
      <c r="DRC17" s="0"/>
      <c r="DRD17" s="0"/>
      <c r="DRE17" s="0"/>
      <c r="DRF17" s="0"/>
      <c r="DRG17" s="0"/>
      <c r="DRH17" s="0"/>
      <c r="DRI17" s="0"/>
      <c r="DRJ17" s="0"/>
      <c r="DRK17" s="0"/>
      <c r="DRL17" s="0"/>
      <c r="DRM17" s="0"/>
      <c r="DRN17" s="0"/>
      <c r="DRO17" s="0"/>
      <c r="DRP17" s="0"/>
      <c r="DRQ17" s="0"/>
      <c r="DRR17" s="0"/>
      <c r="DRS17" s="0"/>
      <c r="DRT17" s="0"/>
      <c r="DRU17" s="0"/>
      <c r="DRV17" s="0"/>
      <c r="DRW17" s="0"/>
      <c r="DRX17" s="0"/>
      <c r="DRY17" s="0"/>
      <c r="DRZ17" s="0"/>
      <c r="DSA17" s="0"/>
      <c r="DSB17" s="0"/>
      <c r="DSC17" s="0"/>
      <c r="DSD17" s="0"/>
      <c r="DSE17" s="0"/>
      <c r="DSF17" s="0"/>
      <c r="DSG17" s="0"/>
      <c r="DSH17" s="0"/>
      <c r="DSI17" s="0"/>
      <c r="DSJ17" s="0"/>
      <c r="DSK17" s="0"/>
      <c r="DSL17" s="0"/>
      <c r="DSM17" s="0"/>
      <c r="DSN17" s="0"/>
      <c r="DSO17" s="0"/>
      <c r="DSP17" s="0"/>
      <c r="DSQ17" s="0"/>
      <c r="DSR17" s="0"/>
      <c r="DSS17" s="0"/>
      <c r="DST17" s="0"/>
      <c r="DSU17" s="0"/>
      <c r="DSV17" s="0"/>
      <c r="DSW17" s="0"/>
      <c r="DSX17" s="0"/>
      <c r="DSY17" s="0"/>
      <c r="DSZ17" s="0"/>
      <c r="DTA17" s="0"/>
      <c r="DTB17" s="0"/>
      <c r="DTC17" s="0"/>
      <c r="DTD17" s="0"/>
      <c r="DTE17" s="0"/>
      <c r="DTF17" s="0"/>
      <c r="DTG17" s="0"/>
      <c r="DTH17" s="0"/>
      <c r="DTI17" s="0"/>
      <c r="DTJ17" s="0"/>
      <c r="DTK17" s="0"/>
      <c r="DTL17" s="0"/>
      <c r="DTM17" s="0"/>
      <c r="DTN17" s="0"/>
      <c r="DTO17" s="0"/>
      <c r="DTP17" s="0"/>
      <c r="DTQ17" s="0"/>
      <c r="DTR17" s="0"/>
      <c r="DTS17" s="0"/>
      <c r="DTT17" s="0"/>
      <c r="DTU17" s="0"/>
      <c r="DTV17" s="0"/>
      <c r="DTW17" s="0"/>
      <c r="DTX17" s="0"/>
      <c r="DTY17" s="0"/>
      <c r="DTZ17" s="0"/>
      <c r="DUA17" s="0"/>
      <c r="DUB17" s="0"/>
      <c r="DUC17" s="0"/>
      <c r="DUD17" s="0"/>
      <c r="DUE17" s="0"/>
      <c r="DUF17" s="0"/>
      <c r="DUG17" s="0"/>
      <c r="DUH17" s="0"/>
      <c r="DUI17" s="0"/>
      <c r="DUJ17" s="0"/>
      <c r="DUK17" s="0"/>
      <c r="DUL17" s="0"/>
      <c r="DUM17" s="0"/>
      <c r="DUN17" s="0"/>
      <c r="DUO17" s="0"/>
      <c r="DUP17" s="0"/>
      <c r="DUQ17" s="0"/>
      <c r="DUR17" s="0"/>
      <c r="DUS17" s="0"/>
      <c r="DUT17" s="0"/>
      <c r="DUU17" s="0"/>
      <c r="DUV17" s="0"/>
      <c r="DUW17" s="0"/>
      <c r="DUX17" s="0"/>
      <c r="DUY17" s="0"/>
      <c r="DUZ17" s="0"/>
      <c r="DVA17" s="0"/>
      <c r="DVB17" s="0"/>
      <c r="DVC17" s="0"/>
      <c r="DVD17" s="0"/>
      <c r="DVE17" s="0"/>
      <c r="DVF17" s="0"/>
      <c r="DVG17" s="0"/>
      <c r="DVH17" s="0"/>
      <c r="DVI17" s="0"/>
      <c r="DVJ17" s="0"/>
      <c r="DVK17" s="0"/>
      <c r="DVL17" s="0"/>
      <c r="DVM17" s="0"/>
      <c r="DVN17" s="0"/>
      <c r="DVO17" s="0"/>
      <c r="DVP17" s="0"/>
      <c r="DVQ17" s="0"/>
      <c r="DVR17" s="0"/>
      <c r="DVS17" s="0"/>
      <c r="DVT17" s="0"/>
      <c r="DVU17" s="0"/>
      <c r="DVV17" s="0"/>
      <c r="DVW17" s="0"/>
      <c r="DVX17" s="0"/>
      <c r="DVY17" s="0"/>
      <c r="DVZ17" s="0"/>
      <c r="DWA17" s="0"/>
      <c r="DWB17" s="0"/>
      <c r="DWC17" s="0"/>
      <c r="DWD17" s="0"/>
      <c r="DWE17" s="0"/>
      <c r="DWF17" s="0"/>
      <c r="DWG17" s="0"/>
      <c r="DWH17" s="0"/>
      <c r="DWI17" s="0"/>
      <c r="DWJ17" s="0"/>
      <c r="DWK17" s="0"/>
      <c r="DWL17" s="0"/>
      <c r="DWM17" s="0"/>
      <c r="DWN17" s="0"/>
      <c r="DWO17" s="0"/>
      <c r="DWP17" s="0"/>
      <c r="DWQ17" s="0"/>
      <c r="DWR17" s="0"/>
      <c r="DWS17" s="0"/>
      <c r="DWT17" s="0"/>
      <c r="DWU17" s="0"/>
      <c r="DWV17" s="0"/>
      <c r="DWW17" s="0"/>
      <c r="DWX17" s="0"/>
      <c r="DWY17" s="0"/>
      <c r="DWZ17" s="0"/>
      <c r="DXA17" s="0"/>
      <c r="DXB17" s="0"/>
      <c r="DXC17" s="0"/>
      <c r="DXD17" s="0"/>
      <c r="DXE17" s="0"/>
      <c r="DXF17" s="0"/>
      <c r="DXG17" s="0"/>
      <c r="DXH17" s="0"/>
      <c r="DXI17" s="0"/>
      <c r="DXJ17" s="0"/>
      <c r="DXK17" s="0"/>
      <c r="DXL17" s="0"/>
      <c r="DXM17" s="0"/>
      <c r="DXN17" s="0"/>
      <c r="DXO17" s="0"/>
      <c r="DXP17" s="0"/>
      <c r="DXQ17" s="0"/>
      <c r="DXR17" s="0"/>
      <c r="DXS17" s="0"/>
      <c r="DXT17" s="0"/>
      <c r="DXU17" s="0"/>
      <c r="DXV17" s="0"/>
      <c r="DXW17" s="0"/>
      <c r="DXX17" s="0"/>
      <c r="DXY17" s="0"/>
      <c r="DXZ17" s="0"/>
      <c r="DYA17" s="0"/>
      <c r="DYB17" s="0"/>
      <c r="DYC17" s="0"/>
      <c r="DYD17" s="0"/>
      <c r="DYE17" s="0"/>
      <c r="DYF17" s="0"/>
      <c r="DYG17" s="0"/>
      <c r="DYH17" s="0"/>
      <c r="DYI17" s="0"/>
      <c r="DYJ17" s="0"/>
      <c r="DYK17" s="0"/>
      <c r="DYL17" s="0"/>
      <c r="DYM17" s="0"/>
      <c r="DYN17" s="0"/>
      <c r="DYO17" s="0"/>
      <c r="DYP17" s="0"/>
      <c r="DYQ17" s="0"/>
      <c r="DYR17" s="0"/>
      <c r="DYS17" s="0"/>
      <c r="DYT17" s="0"/>
      <c r="DYU17" s="0"/>
      <c r="DYV17" s="0"/>
      <c r="DYW17" s="0"/>
      <c r="DYX17" s="0"/>
      <c r="DYY17" s="0"/>
      <c r="DYZ17" s="0"/>
      <c r="DZA17" s="0"/>
      <c r="DZB17" s="0"/>
      <c r="DZC17" s="0"/>
      <c r="DZD17" s="0"/>
      <c r="DZE17" s="0"/>
      <c r="DZF17" s="0"/>
      <c r="DZG17" s="0"/>
      <c r="DZH17" s="0"/>
      <c r="DZI17" s="0"/>
      <c r="DZJ17" s="0"/>
      <c r="DZK17" s="0"/>
      <c r="DZL17" s="0"/>
      <c r="DZM17" s="0"/>
      <c r="DZN17" s="0"/>
      <c r="DZO17" s="0"/>
      <c r="DZP17" s="0"/>
      <c r="DZQ17" s="0"/>
      <c r="DZR17" s="0"/>
      <c r="DZS17" s="0"/>
      <c r="DZT17" s="0"/>
      <c r="DZU17" s="0"/>
      <c r="DZV17" s="0"/>
      <c r="DZW17" s="0"/>
      <c r="DZX17" s="0"/>
      <c r="DZY17" s="0"/>
      <c r="DZZ17" s="0"/>
      <c r="EAA17" s="0"/>
      <c r="EAB17" s="0"/>
      <c r="EAC17" s="0"/>
      <c r="EAD17" s="0"/>
      <c r="EAE17" s="0"/>
      <c r="EAF17" s="0"/>
      <c r="EAG17" s="0"/>
      <c r="EAH17" s="0"/>
      <c r="EAI17" s="0"/>
      <c r="EAJ17" s="0"/>
      <c r="EAK17" s="0"/>
      <c r="EAL17" s="0"/>
      <c r="EAM17" s="0"/>
      <c r="EAN17" s="0"/>
      <c r="EAO17" s="0"/>
      <c r="EAP17" s="0"/>
      <c r="EAQ17" s="0"/>
      <c r="EAR17" s="0"/>
      <c r="EAS17" s="0"/>
      <c r="EAT17" s="0"/>
      <c r="EAU17" s="0"/>
      <c r="EAV17" s="0"/>
      <c r="EAW17" s="0"/>
      <c r="EAX17" s="0"/>
      <c r="EAY17" s="0"/>
      <c r="EAZ17" s="0"/>
      <c r="EBA17" s="0"/>
      <c r="EBB17" s="0"/>
      <c r="EBC17" s="0"/>
      <c r="EBD17" s="0"/>
      <c r="EBE17" s="0"/>
      <c r="EBF17" s="0"/>
      <c r="EBG17" s="0"/>
      <c r="EBH17" s="0"/>
      <c r="EBI17" s="0"/>
      <c r="EBJ17" s="0"/>
      <c r="EBK17" s="0"/>
      <c r="EBL17" s="0"/>
      <c r="EBM17" s="0"/>
      <c r="EBN17" s="0"/>
      <c r="EBO17" s="0"/>
      <c r="EBP17" s="0"/>
      <c r="EBQ17" s="0"/>
      <c r="EBR17" s="0"/>
      <c r="EBS17" s="0"/>
      <c r="EBT17" s="0"/>
      <c r="EBU17" s="0"/>
      <c r="EBV17" s="0"/>
      <c r="EBW17" s="0"/>
      <c r="EBX17" s="0"/>
      <c r="EBY17" s="0"/>
      <c r="EBZ17" s="0"/>
      <c r="ECA17" s="0"/>
      <c r="ECB17" s="0"/>
      <c r="ECC17" s="0"/>
      <c r="ECD17" s="0"/>
      <c r="ECE17" s="0"/>
      <c r="ECF17" s="0"/>
      <c r="ECG17" s="0"/>
      <c r="ECH17" s="0"/>
      <c r="ECI17" s="0"/>
      <c r="ECJ17" s="0"/>
      <c r="ECK17" s="0"/>
      <c r="ECL17" s="0"/>
      <c r="ECM17" s="0"/>
      <c r="ECN17" s="0"/>
      <c r="ECO17" s="0"/>
      <c r="ECP17" s="0"/>
      <c r="ECQ17" s="0"/>
      <c r="ECR17" s="0"/>
      <c r="ECS17" s="0"/>
      <c r="ECT17" s="0"/>
      <c r="ECU17" s="0"/>
      <c r="ECV17" s="0"/>
      <c r="ECW17" s="0"/>
      <c r="ECX17" s="0"/>
      <c r="ECY17" s="0"/>
      <c r="ECZ17" s="0"/>
      <c r="EDA17" s="0"/>
      <c r="EDB17" s="0"/>
      <c r="EDC17" s="0"/>
      <c r="EDD17" s="0"/>
      <c r="EDE17" s="0"/>
      <c r="EDF17" s="0"/>
      <c r="EDG17" s="0"/>
      <c r="EDH17" s="0"/>
      <c r="EDI17" s="0"/>
      <c r="EDJ17" s="0"/>
      <c r="EDK17" s="0"/>
      <c r="EDL17" s="0"/>
      <c r="EDM17" s="0"/>
      <c r="EDN17" s="0"/>
      <c r="EDO17" s="0"/>
      <c r="EDP17" s="0"/>
      <c r="EDQ17" s="0"/>
      <c r="EDR17" s="0"/>
      <c r="EDS17" s="0"/>
      <c r="EDT17" s="0"/>
      <c r="EDU17" s="0"/>
      <c r="EDV17" s="0"/>
      <c r="EDW17" s="0"/>
      <c r="EDX17" s="0"/>
      <c r="EDY17" s="0"/>
      <c r="EDZ17" s="0"/>
      <c r="EEA17" s="0"/>
      <c r="EEB17" s="0"/>
      <c r="EEC17" s="0"/>
      <c r="EED17" s="0"/>
      <c r="EEE17" s="0"/>
      <c r="EEF17" s="0"/>
      <c r="EEG17" s="0"/>
      <c r="EEH17" s="0"/>
      <c r="EEI17" s="0"/>
      <c r="EEJ17" s="0"/>
      <c r="EEK17" s="0"/>
      <c r="EEL17" s="0"/>
      <c r="EEM17" s="0"/>
      <c r="EEN17" s="0"/>
      <c r="EEO17" s="0"/>
      <c r="EEP17" s="0"/>
      <c r="EEQ17" s="0"/>
      <c r="EER17" s="0"/>
      <c r="EES17" s="0"/>
      <c r="EET17" s="0"/>
      <c r="EEU17" s="0"/>
      <c r="EEV17" s="0"/>
      <c r="EEW17" s="0"/>
      <c r="EEX17" s="0"/>
      <c r="EEY17" s="0"/>
      <c r="EEZ17" s="0"/>
      <c r="EFA17" s="0"/>
      <c r="EFB17" s="0"/>
      <c r="EFC17" s="0"/>
      <c r="EFD17" s="0"/>
      <c r="EFE17" s="0"/>
      <c r="EFF17" s="0"/>
      <c r="EFG17" s="0"/>
      <c r="EFH17" s="0"/>
      <c r="EFI17" s="0"/>
      <c r="EFJ17" s="0"/>
      <c r="EFK17" s="0"/>
      <c r="EFL17" s="0"/>
      <c r="EFM17" s="0"/>
      <c r="EFN17" s="0"/>
      <c r="EFO17" s="0"/>
      <c r="EFP17" s="0"/>
      <c r="EFQ17" s="0"/>
      <c r="EFR17" s="0"/>
      <c r="EFS17" s="0"/>
      <c r="EFT17" s="0"/>
      <c r="EFU17" s="0"/>
      <c r="EFV17" s="0"/>
      <c r="EFW17" s="0"/>
      <c r="EFX17" s="0"/>
      <c r="EFY17" s="0"/>
      <c r="EFZ17" s="0"/>
      <c r="EGA17" s="0"/>
      <c r="EGB17" s="0"/>
      <c r="EGC17" s="0"/>
      <c r="EGD17" s="0"/>
      <c r="EGE17" s="0"/>
      <c r="EGF17" s="0"/>
      <c r="EGG17" s="0"/>
      <c r="EGH17" s="0"/>
      <c r="EGI17" s="0"/>
      <c r="EGJ17" s="0"/>
      <c r="EGK17" s="0"/>
      <c r="EGL17" s="0"/>
      <c r="EGM17" s="0"/>
      <c r="EGN17" s="0"/>
      <c r="EGO17" s="0"/>
      <c r="EGP17" s="0"/>
      <c r="EGQ17" s="0"/>
      <c r="EGR17" s="0"/>
      <c r="EGS17" s="0"/>
      <c r="EGT17" s="0"/>
      <c r="EGU17" s="0"/>
      <c r="EGV17" s="0"/>
      <c r="EGW17" s="0"/>
      <c r="EGX17" s="0"/>
      <c r="EGY17" s="0"/>
      <c r="EGZ17" s="0"/>
      <c r="EHA17" s="0"/>
      <c r="EHB17" s="0"/>
      <c r="EHC17" s="0"/>
      <c r="EHD17" s="0"/>
      <c r="EHE17" s="0"/>
      <c r="EHF17" s="0"/>
      <c r="EHG17" s="0"/>
      <c r="EHH17" s="0"/>
      <c r="EHI17" s="0"/>
      <c r="EHJ17" s="0"/>
      <c r="EHK17" s="0"/>
      <c r="EHL17" s="0"/>
      <c r="EHM17" s="0"/>
      <c r="EHN17" s="0"/>
      <c r="EHO17" s="0"/>
      <c r="EHP17" s="0"/>
      <c r="EHQ17" s="0"/>
      <c r="EHR17" s="0"/>
      <c r="EHS17" s="0"/>
      <c r="EHT17" s="0"/>
      <c r="EHU17" s="0"/>
      <c r="EHV17" s="0"/>
      <c r="EHW17" s="0"/>
      <c r="EHX17" s="0"/>
      <c r="EHY17" s="0"/>
      <c r="EHZ17" s="0"/>
      <c r="EIA17" s="0"/>
      <c r="EIB17" s="0"/>
      <c r="EIC17" s="0"/>
      <c r="EID17" s="0"/>
      <c r="EIE17" s="0"/>
      <c r="EIF17" s="0"/>
      <c r="EIG17" s="0"/>
      <c r="EIH17" s="0"/>
      <c r="EII17" s="0"/>
      <c r="EIJ17" s="0"/>
      <c r="EIK17" s="0"/>
      <c r="EIL17" s="0"/>
      <c r="EIM17" s="0"/>
      <c r="EIN17" s="0"/>
      <c r="EIO17" s="0"/>
      <c r="EIP17" s="0"/>
      <c r="EIQ17" s="0"/>
      <c r="EIR17" s="0"/>
      <c r="EIS17" s="0"/>
      <c r="EIT17" s="0"/>
      <c r="EIU17" s="0"/>
      <c r="EIV17" s="0"/>
      <c r="EIW17" s="0"/>
      <c r="EIX17" s="0"/>
      <c r="EIY17" s="0"/>
      <c r="EIZ17" s="0"/>
      <c r="EJA17" s="0"/>
      <c r="EJB17" s="0"/>
      <c r="EJC17" s="0"/>
      <c r="EJD17" s="0"/>
      <c r="EJE17" s="0"/>
      <c r="EJF17" s="0"/>
      <c r="EJG17" s="0"/>
      <c r="EJH17" s="0"/>
      <c r="EJI17" s="0"/>
      <c r="EJJ17" s="0"/>
      <c r="EJK17" s="0"/>
      <c r="EJL17" s="0"/>
      <c r="EJM17" s="0"/>
      <c r="EJN17" s="0"/>
      <c r="EJO17" s="0"/>
      <c r="EJP17" s="0"/>
      <c r="EJQ17" s="0"/>
      <c r="EJR17" s="0"/>
      <c r="EJS17" s="0"/>
      <c r="EJT17" s="0"/>
      <c r="EJU17" s="0"/>
      <c r="EJV17" s="0"/>
      <c r="EJW17" s="0"/>
      <c r="EJX17" s="0"/>
      <c r="EJY17" s="0"/>
      <c r="EJZ17" s="0"/>
      <c r="EKA17" s="0"/>
      <c r="EKB17" s="0"/>
      <c r="EKC17" s="0"/>
      <c r="EKD17" s="0"/>
      <c r="EKE17" s="0"/>
      <c r="EKF17" s="0"/>
      <c r="EKG17" s="0"/>
      <c r="EKH17" s="0"/>
      <c r="EKI17" s="0"/>
      <c r="EKJ17" s="0"/>
      <c r="EKK17" s="0"/>
      <c r="EKL17" s="0"/>
      <c r="EKM17" s="0"/>
      <c r="EKN17" s="0"/>
      <c r="EKO17" s="0"/>
      <c r="EKP17" s="0"/>
      <c r="EKQ17" s="0"/>
      <c r="EKR17" s="0"/>
      <c r="EKS17" s="0"/>
      <c r="EKT17" s="0"/>
      <c r="EKU17" s="0"/>
      <c r="EKV17" s="0"/>
      <c r="EKW17" s="0"/>
      <c r="EKX17" s="0"/>
      <c r="EKY17" s="0"/>
      <c r="EKZ17" s="0"/>
      <c r="ELA17" s="0"/>
      <c r="ELB17" s="0"/>
      <c r="ELC17" s="0"/>
      <c r="ELD17" s="0"/>
      <c r="ELE17" s="0"/>
      <c r="ELF17" s="0"/>
      <c r="ELG17" s="0"/>
      <c r="ELH17" s="0"/>
      <c r="ELI17" s="0"/>
      <c r="ELJ17" s="0"/>
      <c r="ELK17" s="0"/>
      <c r="ELL17" s="0"/>
      <c r="ELM17" s="0"/>
      <c r="ELN17" s="0"/>
      <c r="ELO17" s="0"/>
      <c r="ELP17" s="0"/>
      <c r="ELQ17" s="0"/>
      <c r="ELR17" s="0"/>
      <c r="ELS17" s="0"/>
      <c r="ELT17" s="0"/>
      <c r="ELU17" s="0"/>
      <c r="ELV17" s="0"/>
      <c r="ELW17" s="0"/>
      <c r="ELX17" s="0"/>
      <c r="ELY17" s="0"/>
      <c r="ELZ17" s="0"/>
      <c r="EMA17" s="0"/>
      <c r="EMB17" s="0"/>
      <c r="EMC17" s="0"/>
      <c r="EMD17" s="0"/>
      <c r="EME17" s="0"/>
      <c r="EMF17" s="0"/>
      <c r="EMG17" s="0"/>
      <c r="EMH17" s="0"/>
      <c r="EMI17" s="0"/>
      <c r="EMJ17" s="0"/>
      <c r="EMK17" s="0"/>
      <c r="EML17" s="0"/>
      <c r="EMM17" s="0"/>
      <c r="EMN17" s="0"/>
      <c r="EMO17" s="0"/>
      <c r="EMP17" s="0"/>
      <c r="EMQ17" s="0"/>
      <c r="EMR17" s="0"/>
      <c r="EMS17" s="0"/>
      <c r="EMT17" s="0"/>
      <c r="EMU17" s="0"/>
      <c r="EMV17" s="0"/>
      <c r="EMW17" s="0"/>
      <c r="EMX17" s="0"/>
      <c r="EMY17" s="0"/>
      <c r="EMZ17" s="0"/>
      <c r="ENA17" s="0"/>
      <c r="ENB17" s="0"/>
      <c r="ENC17" s="0"/>
      <c r="END17" s="0"/>
      <c r="ENE17" s="0"/>
      <c r="ENF17" s="0"/>
      <c r="ENG17" s="0"/>
      <c r="ENH17" s="0"/>
      <c r="ENI17" s="0"/>
      <c r="ENJ17" s="0"/>
      <c r="ENK17" s="0"/>
      <c r="ENL17" s="0"/>
      <c r="ENM17" s="0"/>
      <c r="ENN17" s="0"/>
      <c r="ENO17" s="0"/>
      <c r="ENP17" s="0"/>
      <c r="ENQ17" s="0"/>
      <c r="ENR17" s="0"/>
      <c r="ENS17" s="0"/>
      <c r="ENT17" s="0"/>
      <c r="ENU17" s="0"/>
      <c r="ENV17" s="0"/>
      <c r="ENW17" s="0"/>
      <c r="ENX17" s="0"/>
      <c r="ENY17" s="0"/>
      <c r="ENZ17" s="0"/>
      <c r="EOA17" s="0"/>
      <c r="EOB17" s="0"/>
      <c r="EOC17" s="0"/>
      <c r="EOD17" s="0"/>
      <c r="EOE17" s="0"/>
      <c r="EOF17" s="0"/>
      <c r="EOG17" s="0"/>
      <c r="EOH17" s="0"/>
      <c r="EOI17" s="0"/>
      <c r="EOJ17" s="0"/>
      <c r="EOK17" s="0"/>
      <c r="EOL17" s="0"/>
      <c r="EOM17" s="0"/>
      <c r="EON17" s="0"/>
      <c r="EOO17" s="0"/>
      <c r="EOP17" s="0"/>
      <c r="EOQ17" s="0"/>
      <c r="EOR17" s="0"/>
      <c r="EOS17" s="0"/>
      <c r="EOT17" s="0"/>
      <c r="EOU17" s="0"/>
      <c r="EOV17" s="0"/>
      <c r="EOW17" s="0"/>
      <c r="EOX17" s="0"/>
      <c r="EOY17" s="0"/>
      <c r="EOZ17" s="0"/>
      <c r="EPA17" s="0"/>
      <c r="EPB17" s="0"/>
      <c r="EPC17" s="0"/>
      <c r="EPD17" s="0"/>
      <c r="EPE17" s="0"/>
      <c r="EPF17" s="0"/>
      <c r="EPG17" s="0"/>
      <c r="EPH17" s="0"/>
      <c r="EPI17" s="0"/>
      <c r="EPJ17" s="0"/>
      <c r="EPK17" s="0"/>
      <c r="EPL17" s="0"/>
      <c r="EPM17" s="0"/>
      <c r="EPN17" s="0"/>
      <c r="EPO17" s="0"/>
      <c r="EPP17" s="0"/>
      <c r="EPQ17" s="0"/>
      <c r="EPR17" s="0"/>
      <c r="EPS17" s="0"/>
      <c r="EPT17" s="0"/>
      <c r="EPU17" s="0"/>
      <c r="EPV17" s="0"/>
      <c r="EPW17" s="0"/>
      <c r="EPX17" s="0"/>
      <c r="EPY17" s="0"/>
      <c r="EPZ17" s="0"/>
      <c r="EQA17" s="0"/>
      <c r="EQB17" s="0"/>
      <c r="EQC17" s="0"/>
      <c r="EQD17" s="0"/>
      <c r="EQE17" s="0"/>
      <c r="EQF17" s="0"/>
      <c r="EQG17" s="0"/>
      <c r="EQH17" s="0"/>
      <c r="EQI17" s="0"/>
      <c r="EQJ17" s="0"/>
      <c r="EQK17" s="0"/>
      <c r="EQL17" s="0"/>
      <c r="EQM17" s="0"/>
      <c r="EQN17" s="0"/>
      <c r="EQO17" s="0"/>
      <c r="EQP17" s="0"/>
      <c r="EQQ17" s="0"/>
      <c r="EQR17" s="0"/>
      <c r="EQS17" s="0"/>
      <c r="EQT17" s="0"/>
      <c r="EQU17" s="0"/>
      <c r="EQV17" s="0"/>
      <c r="EQW17" s="0"/>
      <c r="EQX17" s="0"/>
      <c r="EQY17" s="0"/>
      <c r="EQZ17" s="0"/>
      <c r="ERA17" s="0"/>
      <c r="ERB17" s="0"/>
      <c r="ERC17" s="0"/>
      <c r="ERD17" s="0"/>
      <c r="ERE17" s="0"/>
      <c r="ERF17" s="0"/>
      <c r="ERG17" s="0"/>
      <c r="ERH17" s="0"/>
      <c r="ERI17" s="0"/>
      <c r="ERJ17" s="0"/>
      <c r="ERK17" s="0"/>
      <c r="ERL17" s="0"/>
      <c r="ERM17" s="0"/>
      <c r="ERN17" s="0"/>
      <c r="ERO17" s="0"/>
      <c r="ERP17" s="0"/>
      <c r="ERQ17" s="0"/>
      <c r="ERR17" s="0"/>
      <c r="ERS17" s="0"/>
      <c r="ERT17" s="0"/>
      <c r="ERU17" s="0"/>
      <c r="ERV17" s="0"/>
      <c r="ERW17" s="0"/>
      <c r="ERX17" s="0"/>
      <c r="ERY17" s="0"/>
      <c r="ERZ17" s="0"/>
      <c r="ESA17" s="0"/>
      <c r="ESB17" s="0"/>
      <c r="ESC17" s="0"/>
      <c r="ESD17" s="0"/>
      <c r="ESE17" s="0"/>
      <c r="ESF17" s="0"/>
      <c r="ESG17" s="0"/>
      <c r="ESH17" s="0"/>
      <c r="ESI17" s="0"/>
      <c r="ESJ17" s="0"/>
      <c r="ESK17" s="0"/>
      <c r="ESL17" s="0"/>
      <c r="ESM17" s="0"/>
      <c r="ESN17" s="0"/>
      <c r="ESO17" s="0"/>
      <c r="ESP17" s="0"/>
      <c r="ESQ17" s="0"/>
      <c r="ESR17" s="0"/>
      <c r="ESS17" s="0"/>
      <c r="EST17" s="0"/>
      <c r="ESU17" s="0"/>
      <c r="ESV17" s="0"/>
      <c r="ESW17" s="0"/>
      <c r="ESX17" s="0"/>
      <c r="ESY17" s="0"/>
      <c r="ESZ17" s="0"/>
      <c r="ETA17" s="0"/>
      <c r="ETB17" s="0"/>
      <c r="ETC17" s="0"/>
      <c r="ETD17" s="0"/>
      <c r="ETE17" s="0"/>
      <c r="ETF17" s="0"/>
      <c r="ETG17" s="0"/>
      <c r="ETH17" s="0"/>
      <c r="ETI17" s="0"/>
      <c r="ETJ17" s="0"/>
      <c r="ETK17" s="0"/>
      <c r="ETL17" s="0"/>
      <c r="ETM17" s="0"/>
      <c r="ETN17" s="0"/>
      <c r="ETO17" s="0"/>
      <c r="ETP17" s="0"/>
      <c r="ETQ17" s="0"/>
      <c r="ETR17" s="0"/>
      <c r="ETS17" s="0"/>
      <c r="ETT17" s="0"/>
      <c r="ETU17" s="0"/>
      <c r="ETV17" s="0"/>
      <c r="ETW17" s="0"/>
      <c r="ETX17" s="0"/>
      <c r="ETY17" s="0"/>
      <c r="ETZ17" s="0"/>
      <c r="EUA17" s="0"/>
      <c r="EUB17" s="0"/>
      <c r="EUC17" s="0"/>
      <c r="EUD17" s="0"/>
      <c r="EUE17" s="0"/>
      <c r="EUF17" s="0"/>
      <c r="EUG17" s="0"/>
      <c r="EUH17" s="0"/>
      <c r="EUI17" s="0"/>
      <c r="EUJ17" s="0"/>
      <c r="EUK17" s="0"/>
      <c r="EUL17" s="0"/>
      <c r="EUM17" s="0"/>
      <c r="EUN17" s="0"/>
      <c r="EUO17" s="0"/>
      <c r="EUP17" s="0"/>
      <c r="EUQ17" s="0"/>
      <c r="EUR17" s="0"/>
      <c r="EUS17" s="0"/>
      <c r="EUT17" s="0"/>
      <c r="EUU17" s="0"/>
      <c r="EUV17" s="0"/>
      <c r="EUW17" s="0"/>
      <c r="EUX17" s="0"/>
      <c r="EUY17" s="0"/>
      <c r="EUZ17" s="0"/>
      <c r="EVA17" s="0"/>
      <c r="EVB17" s="0"/>
      <c r="EVC17" s="0"/>
      <c r="EVD17" s="0"/>
      <c r="EVE17" s="0"/>
      <c r="EVF17" s="0"/>
      <c r="EVG17" s="0"/>
      <c r="EVH17" s="0"/>
      <c r="EVI17" s="0"/>
      <c r="EVJ17" s="0"/>
      <c r="EVK17" s="0"/>
      <c r="EVL17" s="0"/>
      <c r="EVM17" s="0"/>
      <c r="EVN17" s="0"/>
      <c r="EVO17" s="0"/>
      <c r="EVP17" s="0"/>
      <c r="EVQ17" s="0"/>
      <c r="EVR17" s="0"/>
      <c r="EVS17" s="0"/>
      <c r="EVT17" s="0"/>
      <c r="EVU17" s="0"/>
      <c r="EVV17" s="0"/>
      <c r="EVW17" s="0"/>
      <c r="EVX17" s="0"/>
      <c r="EVY17" s="0"/>
      <c r="EVZ17" s="0"/>
      <c r="EWA17" s="0"/>
      <c r="EWB17" s="0"/>
      <c r="EWC17" s="0"/>
      <c r="EWD17" s="0"/>
      <c r="EWE17" s="0"/>
      <c r="EWF17" s="0"/>
      <c r="EWG17" s="0"/>
      <c r="EWH17" s="0"/>
      <c r="EWI17" s="0"/>
      <c r="EWJ17" s="0"/>
      <c r="EWK17" s="0"/>
      <c r="EWL17" s="0"/>
      <c r="EWM17" s="0"/>
      <c r="EWN17" s="0"/>
      <c r="EWO17" s="0"/>
      <c r="EWP17" s="0"/>
      <c r="EWQ17" s="0"/>
      <c r="EWR17" s="0"/>
      <c r="EWS17" s="0"/>
      <c r="EWT17" s="0"/>
      <c r="EWU17" s="0"/>
      <c r="EWV17" s="0"/>
      <c r="EWW17" s="0"/>
      <c r="EWX17" s="0"/>
      <c r="EWY17" s="0"/>
      <c r="EWZ17" s="0"/>
      <c r="EXA17" s="0"/>
      <c r="EXB17" s="0"/>
      <c r="EXC17" s="0"/>
      <c r="EXD17" s="0"/>
      <c r="EXE17" s="0"/>
      <c r="EXF17" s="0"/>
      <c r="EXG17" s="0"/>
      <c r="EXH17" s="0"/>
      <c r="EXI17" s="0"/>
      <c r="EXJ17" s="0"/>
      <c r="EXK17" s="0"/>
      <c r="EXL17" s="0"/>
      <c r="EXM17" s="0"/>
      <c r="EXN17" s="0"/>
      <c r="EXO17" s="0"/>
      <c r="EXP17" s="0"/>
      <c r="EXQ17" s="0"/>
      <c r="EXR17" s="0"/>
      <c r="EXS17" s="0"/>
      <c r="EXT17" s="0"/>
      <c r="EXU17" s="0"/>
      <c r="EXV17" s="0"/>
      <c r="EXW17" s="0"/>
      <c r="EXX17" s="0"/>
      <c r="EXY17" s="0"/>
      <c r="EXZ17" s="0"/>
      <c r="EYA17" s="0"/>
      <c r="EYB17" s="0"/>
      <c r="EYC17" s="0"/>
      <c r="EYD17" s="0"/>
      <c r="EYE17" s="0"/>
      <c r="EYF17" s="0"/>
      <c r="EYG17" s="0"/>
      <c r="EYH17" s="0"/>
      <c r="EYI17" s="0"/>
      <c r="EYJ17" s="0"/>
      <c r="EYK17" s="0"/>
      <c r="EYL17" s="0"/>
      <c r="EYM17" s="0"/>
      <c r="EYN17" s="0"/>
      <c r="EYO17" s="0"/>
      <c r="EYP17" s="0"/>
      <c r="EYQ17" s="0"/>
      <c r="EYR17" s="0"/>
      <c r="EYS17" s="0"/>
      <c r="EYT17" s="0"/>
      <c r="EYU17" s="0"/>
      <c r="EYV17" s="0"/>
      <c r="EYW17" s="0"/>
      <c r="EYX17" s="0"/>
      <c r="EYY17" s="0"/>
      <c r="EYZ17" s="0"/>
      <c r="EZA17" s="0"/>
      <c r="EZB17" s="0"/>
      <c r="EZC17" s="0"/>
      <c r="EZD17" s="0"/>
      <c r="EZE17" s="0"/>
      <c r="EZF17" s="0"/>
      <c r="EZG17" s="0"/>
      <c r="EZH17" s="0"/>
      <c r="EZI17" s="0"/>
      <c r="EZJ17" s="0"/>
      <c r="EZK17" s="0"/>
      <c r="EZL17" s="0"/>
      <c r="EZM17" s="0"/>
      <c r="EZN17" s="0"/>
      <c r="EZO17" s="0"/>
      <c r="EZP17" s="0"/>
      <c r="EZQ17" s="0"/>
      <c r="EZR17" s="0"/>
      <c r="EZS17" s="0"/>
      <c r="EZT17" s="0"/>
      <c r="EZU17" s="0"/>
      <c r="EZV17" s="0"/>
      <c r="EZW17" s="0"/>
      <c r="EZX17" s="0"/>
      <c r="EZY17" s="0"/>
      <c r="EZZ17" s="0"/>
      <c r="FAA17" s="0"/>
      <c r="FAB17" s="0"/>
      <c r="FAC17" s="0"/>
      <c r="FAD17" s="0"/>
      <c r="FAE17" s="0"/>
      <c r="FAF17" s="0"/>
      <c r="FAG17" s="0"/>
      <c r="FAH17" s="0"/>
      <c r="FAI17" s="0"/>
      <c r="FAJ17" s="0"/>
      <c r="FAK17" s="0"/>
      <c r="FAL17" s="0"/>
      <c r="FAM17" s="0"/>
      <c r="FAN17" s="0"/>
      <c r="FAO17" s="0"/>
      <c r="FAP17" s="0"/>
      <c r="FAQ17" s="0"/>
      <c r="FAR17" s="0"/>
      <c r="FAS17" s="0"/>
      <c r="FAT17" s="0"/>
      <c r="FAU17" s="0"/>
      <c r="FAV17" s="0"/>
      <c r="FAW17" s="0"/>
      <c r="FAX17" s="0"/>
      <c r="FAY17" s="0"/>
      <c r="FAZ17" s="0"/>
      <c r="FBA17" s="0"/>
      <c r="FBB17" s="0"/>
      <c r="FBC17" s="0"/>
      <c r="FBD17" s="0"/>
      <c r="FBE17" s="0"/>
      <c r="FBF17" s="0"/>
      <c r="FBG17" s="0"/>
      <c r="FBH17" s="0"/>
      <c r="FBI17" s="0"/>
      <c r="FBJ17" s="0"/>
      <c r="FBK17" s="0"/>
      <c r="FBL17" s="0"/>
      <c r="FBM17" s="0"/>
      <c r="FBN17" s="0"/>
      <c r="FBO17" s="0"/>
      <c r="FBP17" s="0"/>
      <c r="FBQ17" s="0"/>
      <c r="FBR17" s="0"/>
      <c r="FBS17" s="0"/>
      <c r="FBT17" s="0"/>
      <c r="FBU17" s="0"/>
      <c r="FBV17" s="0"/>
      <c r="FBW17" s="0"/>
      <c r="FBX17" s="0"/>
      <c r="FBY17" s="0"/>
      <c r="FBZ17" s="0"/>
      <c r="FCA17" s="0"/>
      <c r="FCB17" s="0"/>
      <c r="FCC17" s="0"/>
      <c r="FCD17" s="0"/>
      <c r="FCE17" s="0"/>
      <c r="FCF17" s="0"/>
      <c r="FCG17" s="0"/>
      <c r="FCH17" s="0"/>
      <c r="FCI17" s="0"/>
      <c r="FCJ17" s="0"/>
      <c r="FCK17" s="0"/>
      <c r="FCL17" s="0"/>
      <c r="FCM17" s="0"/>
      <c r="FCN17" s="0"/>
      <c r="FCO17" s="0"/>
      <c r="FCP17" s="0"/>
      <c r="FCQ17" s="0"/>
      <c r="FCR17" s="0"/>
      <c r="FCS17" s="0"/>
      <c r="FCT17" s="0"/>
      <c r="FCU17" s="0"/>
      <c r="FCV17" s="0"/>
      <c r="FCW17" s="0"/>
      <c r="FCX17" s="0"/>
      <c r="FCY17" s="0"/>
      <c r="FCZ17" s="0"/>
      <c r="FDA17" s="0"/>
      <c r="FDB17" s="0"/>
      <c r="FDC17" s="0"/>
      <c r="FDD17" s="0"/>
      <c r="FDE17" s="0"/>
      <c r="FDF17" s="0"/>
      <c r="FDG17" s="0"/>
      <c r="FDH17" s="0"/>
      <c r="FDI17" s="0"/>
      <c r="FDJ17" s="0"/>
      <c r="FDK17" s="0"/>
      <c r="FDL17" s="0"/>
      <c r="FDM17" s="0"/>
      <c r="FDN17" s="0"/>
      <c r="FDO17" s="0"/>
      <c r="FDP17" s="0"/>
      <c r="FDQ17" s="0"/>
      <c r="FDR17" s="0"/>
      <c r="FDS17" s="0"/>
      <c r="FDT17" s="0"/>
      <c r="FDU17" s="0"/>
      <c r="FDV17" s="0"/>
      <c r="FDW17" s="0"/>
      <c r="FDX17" s="0"/>
      <c r="FDY17" s="0"/>
      <c r="FDZ17" s="0"/>
      <c r="FEA17" s="0"/>
      <c r="FEB17" s="0"/>
      <c r="FEC17" s="0"/>
      <c r="FED17" s="0"/>
      <c r="FEE17" s="0"/>
      <c r="FEF17" s="0"/>
      <c r="FEG17" s="0"/>
      <c r="FEH17" s="0"/>
      <c r="FEI17" s="0"/>
      <c r="FEJ17" s="0"/>
      <c r="FEK17" s="0"/>
      <c r="FEL17" s="0"/>
      <c r="FEM17" s="0"/>
      <c r="FEN17" s="0"/>
      <c r="FEO17" s="0"/>
      <c r="FEP17" s="0"/>
      <c r="FEQ17" s="0"/>
      <c r="FER17" s="0"/>
      <c r="FES17" s="0"/>
      <c r="FET17" s="0"/>
      <c r="FEU17" s="0"/>
      <c r="FEV17" s="0"/>
      <c r="FEW17" s="0"/>
      <c r="FEX17" s="0"/>
      <c r="FEY17" s="0"/>
      <c r="FEZ17" s="0"/>
      <c r="FFA17" s="0"/>
      <c r="FFB17" s="0"/>
      <c r="FFC17" s="0"/>
      <c r="FFD17" s="0"/>
      <c r="FFE17" s="0"/>
      <c r="FFF17" s="0"/>
      <c r="FFG17" s="0"/>
      <c r="FFH17" s="0"/>
      <c r="FFI17" s="0"/>
      <c r="FFJ17" s="0"/>
      <c r="FFK17" s="0"/>
      <c r="FFL17" s="0"/>
      <c r="FFM17" s="0"/>
      <c r="FFN17" s="0"/>
      <c r="FFO17" s="0"/>
      <c r="FFP17" s="0"/>
      <c r="FFQ17" s="0"/>
      <c r="FFR17" s="0"/>
      <c r="FFS17" s="0"/>
      <c r="FFT17" s="0"/>
      <c r="FFU17" s="0"/>
      <c r="FFV17" s="0"/>
      <c r="FFW17" s="0"/>
      <c r="FFX17" s="0"/>
      <c r="FFY17" s="0"/>
      <c r="FFZ17" s="0"/>
      <c r="FGA17" s="0"/>
      <c r="FGB17" s="0"/>
      <c r="FGC17" s="0"/>
      <c r="FGD17" s="0"/>
      <c r="FGE17" s="0"/>
      <c r="FGF17" s="0"/>
      <c r="FGG17" s="0"/>
      <c r="FGH17" s="0"/>
      <c r="FGI17" s="0"/>
      <c r="FGJ17" s="0"/>
      <c r="FGK17" s="0"/>
      <c r="FGL17" s="0"/>
      <c r="FGM17" s="0"/>
      <c r="FGN17" s="0"/>
      <c r="FGO17" s="0"/>
      <c r="FGP17" s="0"/>
      <c r="FGQ17" s="0"/>
      <c r="FGR17" s="0"/>
      <c r="FGS17" s="0"/>
      <c r="FGT17" s="0"/>
      <c r="FGU17" s="0"/>
      <c r="FGV17" s="0"/>
      <c r="FGW17" s="0"/>
      <c r="FGX17" s="0"/>
      <c r="FGY17" s="0"/>
      <c r="FGZ17" s="0"/>
      <c r="FHA17" s="0"/>
      <c r="FHB17" s="0"/>
      <c r="FHC17" s="0"/>
      <c r="FHD17" s="0"/>
      <c r="FHE17" s="0"/>
      <c r="FHF17" s="0"/>
      <c r="FHG17" s="0"/>
      <c r="FHH17" s="0"/>
      <c r="FHI17" s="0"/>
      <c r="FHJ17" s="0"/>
      <c r="FHK17" s="0"/>
      <c r="FHL17" s="0"/>
      <c r="FHM17" s="0"/>
      <c r="FHN17" s="0"/>
      <c r="FHO17" s="0"/>
      <c r="FHP17" s="0"/>
      <c r="FHQ17" s="0"/>
      <c r="FHR17" s="0"/>
      <c r="FHS17" s="0"/>
      <c r="FHT17" s="0"/>
      <c r="FHU17" s="0"/>
      <c r="FHV17" s="0"/>
      <c r="FHW17" s="0"/>
      <c r="FHX17" s="0"/>
      <c r="FHY17" s="0"/>
      <c r="FHZ17" s="0"/>
      <c r="FIA17" s="0"/>
      <c r="FIB17" s="0"/>
      <c r="FIC17" s="0"/>
      <c r="FID17" s="0"/>
      <c r="FIE17" s="0"/>
      <c r="FIF17" s="0"/>
      <c r="FIG17" s="0"/>
      <c r="FIH17" s="0"/>
      <c r="FII17" s="0"/>
      <c r="FIJ17" s="0"/>
      <c r="FIK17" s="0"/>
      <c r="FIL17" s="0"/>
      <c r="FIM17" s="0"/>
      <c r="FIN17" s="0"/>
      <c r="FIO17" s="0"/>
      <c r="FIP17" s="0"/>
      <c r="FIQ17" s="0"/>
      <c r="FIR17" s="0"/>
      <c r="FIS17" s="0"/>
      <c r="FIT17" s="0"/>
      <c r="FIU17" s="0"/>
      <c r="FIV17" s="0"/>
      <c r="FIW17" s="0"/>
      <c r="FIX17" s="0"/>
      <c r="FIY17" s="0"/>
      <c r="FIZ17" s="0"/>
      <c r="FJA17" s="0"/>
      <c r="FJB17" s="0"/>
      <c r="FJC17" s="0"/>
      <c r="FJD17" s="0"/>
      <c r="FJE17" s="0"/>
      <c r="FJF17" s="0"/>
      <c r="FJG17" s="0"/>
      <c r="FJH17" s="0"/>
      <c r="FJI17" s="0"/>
      <c r="FJJ17" s="0"/>
      <c r="FJK17" s="0"/>
      <c r="FJL17" s="0"/>
      <c r="FJM17" s="0"/>
      <c r="FJN17" s="0"/>
      <c r="FJO17" s="0"/>
      <c r="FJP17" s="0"/>
      <c r="FJQ17" s="0"/>
      <c r="FJR17" s="0"/>
      <c r="FJS17" s="0"/>
      <c r="FJT17" s="0"/>
      <c r="FJU17" s="0"/>
      <c r="FJV17" s="0"/>
      <c r="FJW17" s="0"/>
      <c r="FJX17" s="0"/>
      <c r="FJY17" s="0"/>
      <c r="FJZ17" s="0"/>
      <c r="FKA17" s="0"/>
      <c r="FKB17" s="0"/>
      <c r="FKC17" s="0"/>
      <c r="FKD17" s="0"/>
      <c r="FKE17" s="0"/>
      <c r="FKF17" s="0"/>
      <c r="FKG17" s="0"/>
      <c r="FKH17" s="0"/>
      <c r="FKI17" s="0"/>
      <c r="FKJ17" s="0"/>
      <c r="FKK17" s="0"/>
      <c r="FKL17" s="0"/>
      <c r="FKM17" s="0"/>
      <c r="FKN17" s="0"/>
      <c r="FKO17" s="0"/>
      <c r="FKP17" s="0"/>
      <c r="FKQ17" s="0"/>
      <c r="FKR17" s="0"/>
      <c r="FKS17" s="0"/>
      <c r="FKT17" s="0"/>
      <c r="FKU17" s="0"/>
      <c r="FKV17" s="0"/>
      <c r="FKW17" s="0"/>
      <c r="FKX17" s="0"/>
      <c r="FKY17" s="0"/>
      <c r="FKZ17" s="0"/>
      <c r="FLA17" s="0"/>
      <c r="FLB17" s="0"/>
      <c r="FLC17" s="0"/>
      <c r="FLD17" s="0"/>
      <c r="FLE17" s="0"/>
      <c r="FLF17" s="0"/>
      <c r="FLG17" s="0"/>
      <c r="FLH17" s="0"/>
      <c r="FLI17" s="0"/>
      <c r="FLJ17" s="0"/>
      <c r="FLK17" s="0"/>
      <c r="FLL17" s="0"/>
      <c r="FLM17" s="0"/>
      <c r="FLN17" s="0"/>
      <c r="FLO17" s="0"/>
      <c r="FLP17" s="0"/>
      <c r="FLQ17" s="0"/>
      <c r="FLR17" s="0"/>
      <c r="FLS17" s="0"/>
      <c r="FLT17" s="0"/>
      <c r="FLU17" s="0"/>
      <c r="FLV17" s="0"/>
      <c r="FLW17" s="0"/>
      <c r="FLX17" s="0"/>
      <c r="FLY17" s="0"/>
      <c r="FLZ17" s="0"/>
      <c r="FMA17" s="0"/>
      <c r="FMB17" s="0"/>
      <c r="FMC17" s="0"/>
      <c r="FMD17" s="0"/>
      <c r="FME17" s="0"/>
      <c r="FMF17" s="0"/>
      <c r="FMG17" s="0"/>
      <c r="FMH17" s="0"/>
      <c r="FMI17" s="0"/>
      <c r="FMJ17" s="0"/>
      <c r="FMK17" s="0"/>
      <c r="FML17" s="0"/>
      <c r="FMM17" s="0"/>
      <c r="FMN17" s="0"/>
      <c r="FMO17" s="0"/>
      <c r="FMP17" s="0"/>
      <c r="FMQ17" s="0"/>
      <c r="FMR17" s="0"/>
      <c r="FMS17" s="0"/>
      <c r="FMT17" s="0"/>
      <c r="FMU17" s="0"/>
      <c r="FMV17" s="0"/>
      <c r="FMW17" s="0"/>
      <c r="FMX17" s="0"/>
      <c r="FMY17" s="0"/>
      <c r="FMZ17" s="0"/>
      <c r="FNA17" s="0"/>
      <c r="FNB17" s="0"/>
      <c r="FNC17" s="0"/>
      <c r="FND17" s="0"/>
      <c r="FNE17" s="0"/>
      <c r="FNF17" s="0"/>
      <c r="FNG17" s="0"/>
      <c r="FNH17" s="0"/>
      <c r="FNI17" s="0"/>
      <c r="FNJ17" s="0"/>
      <c r="FNK17" s="0"/>
      <c r="FNL17" s="0"/>
      <c r="FNM17" s="0"/>
      <c r="FNN17" s="0"/>
      <c r="FNO17" s="0"/>
      <c r="FNP17" s="0"/>
      <c r="FNQ17" s="0"/>
      <c r="FNR17" s="0"/>
      <c r="FNS17" s="0"/>
      <c r="FNT17" s="0"/>
      <c r="FNU17" s="0"/>
      <c r="FNV17" s="0"/>
      <c r="FNW17" s="0"/>
      <c r="FNX17" s="0"/>
      <c r="FNY17" s="0"/>
      <c r="FNZ17" s="0"/>
      <c r="FOA17" s="0"/>
      <c r="FOB17" s="0"/>
      <c r="FOC17" s="0"/>
      <c r="FOD17" s="0"/>
      <c r="FOE17" s="0"/>
      <c r="FOF17" s="0"/>
      <c r="FOG17" s="0"/>
      <c r="FOH17" s="0"/>
      <c r="FOI17" s="0"/>
      <c r="FOJ17" s="0"/>
      <c r="FOK17" s="0"/>
      <c r="FOL17" s="0"/>
      <c r="FOM17" s="0"/>
      <c r="FON17" s="0"/>
      <c r="FOO17" s="0"/>
      <c r="FOP17" s="0"/>
      <c r="FOQ17" s="0"/>
      <c r="FOR17" s="0"/>
      <c r="FOS17" s="0"/>
      <c r="FOT17" s="0"/>
      <c r="FOU17" s="0"/>
      <c r="FOV17" s="0"/>
      <c r="FOW17" s="0"/>
      <c r="FOX17" s="0"/>
      <c r="FOY17" s="0"/>
      <c r="FOZ17" s="0"/>
      <c r="FPA17" s="0"/>
      <c r="FPB17" s="0"/>
      <c r="FPC17" s="0"/>
      <c r="FPD17" s="0"/>
      <c r="FPE17" s="0"/>
      <c r="FPF17" s="0"/>
      <c r="FPG17" s="0"/>
      <c r="FPH17" s="0"/>
      <c r="FPI17" s="0"/>
      <c r="FPJ17" s="0"/>
      <c r="FPK17" s="0"/>
      <c r="FPL17" s="0"/>
      <c r="FPM17" s="0"/>
      <c r="FPN17" s="0"/>
      <c r="FPO17" s="0"/>
      <c r="FPP17" s="0"/>
      <c r="FPQ17" s="0"/>
      <c r="FPR17" s="0"/>
      <c r="FPS17" s="0"/>
      <c r="FPT17" s="0"/>
      <c r="FPU17" s="0"/>
      <c r="FPV17" s="0"/>
      <c r="FPW17" s="0"/>
      <c r="FPX17" s="0"/>
      <c r="FPY17" s="0"/>
      <c r="FPZ17" s="0"/>
      <c r="FQA17" s="0"/>
      <c r="FQB17" s="0"/>
      <c r="FQC17" s="0"/>
      <c r="FQD17" s="0"/>
      <c r="FQE17" s="0"/>
      <c r="FQF17" s="0"/>
      <c r="FQG17" s="0"/>
      <c r="FQH17" s="0"/>
      <c r="FQI17" s="0"/>
      <c r="FQJ17" s="0"/>
      <c r="FQK17" s="0"/>
      <c r="FQL17" s="0"/>
      <c r="FQM17" s="0"/>
      <c r="FQN17" s="0"/>
      <c r="FQO17" s="0"/>
      <c r="FQP17" s="0"/>
      <c r="FQQ17" s="0"/>
      <c r="FQR17" s="0"/>
      <c r="FQS17" s="0"/>
      <c r="FQT17" s="0"/>
      <c r="FQU17" s="0"/>
      <c r="FQV17" s="0"/>
      <c r="FQW17" s="0"/>
      <c r="FQX17" s="0"/>
      <c r="FQY17" s="0"/>
      <c r="FQZ17" s="0"/>
      <c r="FRA17" s="0"/>
      <c r="FRB17" s="0"/>
      <c r="FRC17" s="0"/>
      <c r="FRD17" s="0"/>
      <c r="FRE17" s="0"/>
      <c r="FRF17" s="0"/>
      <c r="FRG17" s="0"/>
      <c r="FRH17" s="0"/>
      <c r="FRI17" s="0"/>
      <c r="FRJ17" s="0"/>
      <c r="FRK17" s="0"/>
      <c r="FRL17" s="0"/>
      <c r="FRM17" s="0"/>
      <c r="FRN17" s="0"/>
      <c r="FRO17" s="0"/>
      <c r="FRP17" s="0"/>
      <c r="FRQ17" s="0"/>
      <c r="FRR17" s="0"/>
      <c r="FRS17" s="0"/>
      <c r="FRT17" s="0"/>
      <c r="FRU17" s="0"/>
      <c r="FRV17" s="0"/>
      <c r="FRW17" s="0"/>
      <c r="FRX17" s="0"/>
      <c r="FRY17" s="0"/>
      <c r="FRZ17" s="0"/>
      <c r="FSA17" s="0"/>
      <c r="FSB17" s="0"/>
      <c r="FSC17" s="0"/>
      <c r="FSD17" s="0"/>
      <c r="FSE17" s="0"/>
      <c r="FSF17" s="0"/>
      <c r="FSG17" s="0"/>
      <c r="FSH17" s="0"/>
      <c r="FSI17" s="0"/>
      <c r="FSJ17" s="0"/>
      <c r="FSK17" s="0"/>
      <c r="FSL17" s="0"/>
      <c r="FSM17" s="0"/>
      <c r="FSN17" s="0"/>
      <c r="FSO17" s="0"/>
      <c r="FSP17" s="0"/>
      <c r="FSQ17" s="0"/>
      <c r="FSR17" s="0"/>
      <c r="FSS17" s="0"/>
      <c r="FST17" s="0"/>
      <c r="FSU17" s="0"/>
      <c r="FSV17" s="0"/>
      <c r="FSW17" s="0"/>
      <c r="FSX17" s="0"/>
      <c r="FSY17" s="0"/>
      <c r="FSZ17" s="0"/>
      <c r="FTA17" s="0"/>
      <c r="FTB17" s="0"/>
      <c r="FTC17" s="0"/>
      <c r="FTD17" s="0"/>
      <c r="FTE17" s="0"/>
      <c r="FTF17" s="0"/>
      <c r="FTG17" s="0"/>
      <c r="FTH17" s="0"/>
      <c r="FTI17" s="0"/>
      <c r="FTJ17" s="0"/>
      <c r="FTK17" s="0"/>
      <c r="FTL17" s="0"/>
      <c r="FTM17" s="0"/>
      <c r="FTN17" s="0"/>
      <c r="FTO17" s="0"/>
      <c r="FTP17" s="0"/>
      <c r="FTQ17" s="0"/>
      <c r="FTR17" s="0"/>
      <c r="FTS17" s="0"/>
      <c r="FTT17" s="0"/>
      <c r="FTU17" s="0"/>
      <c r="FTV17" s="0"/>
      <c r="FTW17" s="0"/>
      <c r="FTX17" s="0"/>
      <c r="FTY17" s="0"/>
      <c r="FTZ17" s="0"/>
      <c r="FUA17" s="0"/>
      <c r="FUB17" s="0"/>
      <c r="FUC17" s="0"/>
      <c r="FUD17" s="0"/>
      <c r="FUE17" s="0"/>
      <c r="FUF17" s="0"/>
      <c r="FUG17" s="0"/>
      <c r="FUH17" s="0"/>
      <c r="FUI17" s="0"/>
      <c r="FUJ17" s="0"/>
      <c r="FUK17" s="0"/>
      <c r="FUL17" s="0"/>
      <c r="FUM17" s="0"/>
      <c r="FUN17" s="0"/>
      <c r="FUO17" s="0"/>
      <c r="FUP17" s="0"/>
      <c r="FUQ17" s="0"/>
      <c r="FUR17" s="0"/>
      <c r="FUS17" s="0"/>
      <c r="FUT17" s="0"/>
      <c r="FUU17" s="0"/>
      <c r="FUV17" s="0"/>
      <c r="FUW17" s="0"/>
      <c r="FUX17" s="0"/>
      <c r="FUY17" s="0"/>
      <c r="FUZ17" s="0"/>
      <c r="FVA17" s="0"/>
      <c r="FVB17" s="0"/>
      <c r="FVC17" s="0"/>
      <c r="FVD17" s="0"/>
      <c r="FVE17" s="0"/>
      <c r="FVF17" s="0"/>
      <c r="FVG17" s="0"/>
      <c r="FVH17" s="0"/>
      <c r="FVI17" s="0"/>
      <c r="FVJ17" s="0"/>
      <c r="FVK17" s="0"/>
      <c r="FVL17" s="0"/>
      <c r="FVM17" s="0"/>
      <c r="FVN17" s="0"/>
      <c r="FVO17" s="0"/>
      <c r="FVP17" s="0"/>
      <c r="FVQ17" s="0"/>
      <c r="FVR17" s="0"/>
      <c r="FVS17" s="0"/>
      <c r="FVT17" s="0"/>
      <c r="FVU17" s="0"/>
      <c r="FVV17" s="0"/>
      <c r="FVW17" s="0"/>
      <c r="FVX17" s="0"/>
      <c r="FVY17" s="0"/>
      <c r="FVZ17" s="0"/>
      <c r="FWA17" s="0"/>
      <c r="FWB17" s="0"/>
      <c r="FWC17" s="0"/>
      <c r="FWD17" s="0"/>
      <c r="FWE17" s="0"/>
      <c r="FWF17" s="0"/>
      <c r="FWG17" s="0"/>
      <c r="FWH17" s="0"/>
      <c r="FWI17" s="0"/>
      <c r="FWJ17" s="0"/>
      <c r="FWK17" s="0"/>
      <c r="FWL17" s="0"/>
      <c r="FWM17" s="0"/>
      <c r="FWN17" s="0"/>
      <c r="FWO17" s="0"/>
      <c r="FWP17" s="0"/>
      <c r="FWQ17" s="0"/>
      <c r="FWR17" s="0"/>
      <c r="FWS17" s="0"/>
      <c r="FWT17" s="0"/>
      <c r="FWU17" s="0"/>
      <c r="FWV17" s="0"/>
      <c r="FWW17" s="0"/>
      <c r="FWX17" s="0"/>
      <c r="FWY17" s="0"/>
      <c r="FWZ17" s="0"/>
      <c r="FXA17" s="0"/>
      <c r="FXB17" s="0"/>
      <c r="FXC17" s="0"/>
      <c r="FXD17" s="0"/>
      <c r="FXE17" s="0"/>
      <c r="FXF17" s="0"/>
      <c r="FXG17" s="0"/>
      <c r="FXH17" s="0"/>
      <c r="FXI17" s="0"/>
      <c r="FXJ17" s="0"/>
      <c r="FXK17" s="0"/>
      <c r="FXL17" s="0"/>
      <c r="FXM17" s="0"/>
      <c r="FXN17" s="0"/>
      <c r="FXO17" s="0"/>
      <c r="FXP17" s="0"/>
      <c r="FXQ17" s="0"/>
      <c r="FXR17" s="0"/>
      <c r="FXS17" s="0"/>
      <c r="FXT17" s="0"/>
      <c r="FXU17" s="0"/>
      <c r="FXV17" s="0"/>
      <c r="FXW17" s="0"/>
      <c r="FXX17" s="0"/>
      <c r="FXY17" s="0"/>
      <c r="FXZ17" s="0"/>
      <c r="FYA17" s="0"/>
      <c r="FYB17" s="0"/>
      <c r="FYC17" s="0"/>
      <c r="FYD17" s="0"/>
      <c r="FYE17" s="0"/>
      <c r="FYF17" s="0"/>
      <c r="FYG17" s="0"/>
      <c r="FYH17" s="0"/>
      <c r="FYI17" s="0"/>
      <c r="FYJ17" s="0"/>
      <c r="FYK17" s="0"/>
      <c r="FYL17" s="0"/>
      <c r="FYM17" s="0"/>
      <c r="FYN17" s="0"/>
      <c r="FYO17" s="0"/>
      <c r="FYP17" s="0"/>
      <c r="FYQ17" s="0"/>
      <c r="FYR17" s="0"/>
      <c r="FYS17" s="0"/>
      <c r="FYT17" s="0"/>
      <c r="FYU17" s="0"/>
      <c r="FYV17" s="0"/>
      <c r="FYW17" s="0"/>
      <c r="FYX17" s="0"/>
      <c r="FYY17" s="0"/>
      <c r="FYZ17" s="0"/>
      <c r="FZA17" s="0"/>
      <c r="FZB17" s="0"/>
      <c r="FZC17" s="0"/>
      <c r="FZD17" s="0"/>
      <c r="FZE17" s="0"/>
      <c r="FZF17" s="0"/>
      <c r="FZG17" s="0"/>
      <c r="FZH17" s="0"/>
      <c r="FZI17" s="0"/>
      <c r="FZJ17" s="0"/>
      <c r="FZK17" s="0"/>
      <c r="FZL17" s="0"/>
      <c r="FZM17" s="0"/>
      <c r="FZN17" s="0"/>
      <c r="FZO17" s="0"/>
      <c r="FZP17" s="0"/>
      <c r="FZQ17" s="0"/>
      <c r="FZR17" s="0"/>
      <c r="FZS17" s="0"/>
      <c r="FZT17" s="0"/>
      <c r="FZU17" s="0"/>
      <c r="FZV17" s="0"/>
      <c r="FZW17" s="0"/>
      <c r="FZX17" s="0"/>
      <c r="FZY17" s="0"/>
      <c r="FZZ17" s="0"/>
      <c r="GAA17" s="0"/>
      <c r="GAB17" s="0"/>
      <c r="GAC17" s="0"/>
      <c r="GAD17" s="0"/>
      <c r="GAE17" s="0"/>
      <c r="GAF17" s="0"/>
      <c r="GAG17" s="0"/>
      <c r="GAH17" s="0"/>
      <c r="GAI17" s="0"/>
      <c r="GAJ17" s="0"/>
      <c r="GAK17" s="0"/>
      <c r="GAL17" s="0"/>
      <c r="GAM17" s="0"/>
      <c r="GAN17" s="0"/>
      <c r="GAO17" s="0"/>
      <c r="GAP17" s="0"/>
      <c r="GAQ17" s="0"/>
      <c r="GAR17" s="0"/>
      <c r="GAS17" s="0"/>
      <c r="GAT17" s="0"/>
      <c r="GAU17" s="0"/>
      <c r="GAV17" s="0"/>
      <c r="GAW17" s="0"/>
      <c r="GAX17" s="0"/>
      <c r="GAY17" s="0"/>
      <c r="GAZ17" s="0"/>
      <c r="GBA17" s="0"/>
      <c r="GBB17" s="0"/>
      <c r="GBC17" s="0"/>
      <c r="GBD17" s="0"/>
      <c r="GBE17" s="0"/>
      <c r="GBF17" s="0"/>
      <c r="GBG17" s="0"/>
      <c r="GBH17" s="0"/>
      <c r="GBI17" s="0"/>
      <c r="GBJ17" s="0"/>
      <c r="GBK17" s="0"/>
      <c r="GBL17" s="0"/>
      <c r="GBM17" s="0"/>
      <c r="GBN17" s="0"/>
      <c r="GBO17" s="0"/>
      <c r="GBP17" s="0"/>
      <c r="GBQ17" s="0"/>
      <c r="GBR17" s="0"/>
      <c r="GBS17" s="0"/>
      <c r="GBT17" s="0"/>
      <c r="GBU17" s="0"/>
      <c r="GBV17" s="0"/>
      <c r="GBW17" s="0"/>
      <c r="GBX17" s="0"/>
      <c r="GBY17" s="0"/>
      <c r="GBZ17" s="0"/>
      <c r="GCA17" s="0"/>
      <c r="GCB17" s="0"/>
      <c r="GCC17" s="0"/>
      <c r="GCD17" s="0"/>
      <c r="GCE17" s="0"/>
      <c r="GCF17" s="0"/>
      <c r="GCG17" s="0"/>
      <c r="GCH17" s="0"/>
      <c r="GCI17" s="0"/>
      <c r="GCJ17" s="0"/>
      <c r="GCK17" s="0"/>
      <c r="GCL17" s="0"/>
      <c r="GCM17" s="0"/>
      <c r="GCN17" s="0"/>
      <c r="GCO17" s="0"/>
      <c r="GCP17" s="0"/>
      <c r="GCQ17" s="0"/>
      <c r="GCR17" s="0"/>
      <c r="GCS17" s="0"/>
      <c r="GCT17" s="0"/>
      <c r="GCU17" s="0"/>
      <c r="GCV17" s="0"/>
      <c r="GCW17" s="0"/>
      <c r="GCX17" s="0"/>
      <c r="GCY17" s="0"/>
      <c r="GCZ17" s="0"/>
      <c r="GDA17" s="0"/>
      <c r="GDB17" s="0"/>
      <c r="GDC17" s="0"/>
      <c r="GDD17" s="0"/>
      <c r="GDE17" s="0"/>
      <c r="GDF17" s="0"/>
      <c r="GDG17" s="0"/>
      <c r="GDH17" s="0"/>
      <c r="GDI17" s="0"/>
      <c r="GDJ17" s="0"/>
      <c r="GDK17" s="0"/>
      <c r="GDL17" s="0"/>
      <c r="GDM17" s="0"/>
      <c r="GDN17" s="0"/>
      <c r="GDO17" s="0"/>
      <c r="GDP17" s="0"/>
      <c r="GDQ17" s="0"/>
      <c r="GDR17" s="0"/>
      <c r="GDS17" s="0"/>
      <c r="GDT17" s="0"/>
      <c r="GDU17" s="0"/>
      <c r="GDV17" s="0"/>
      <c r="GDW17" s="0"/>
      <c r="GDX17" s="0"/>
      <c r="GDY17" s="0"/>
      <c r="GDZ17" s="0"/>
      <c r="GEA17" s="0"/>
      <c r="GEB17" s="0"/>
      <c r="GEC17" s="0"/>
      <c r="GED17" s="0"/>
      <c r="GEE17" s="0"/>
      <c r="GEF17" s="0"/>
      <c r="GEG17" s="0"/>
      <c r="GEH17" s="0"/>
      <c r="GEI17" s="0"/>
      <c r="GEJ17" s="0"/>
      <c r="GEK17" s="0"/>
      <c r="GEL17" s="0"/>
      <c r="GEM17" s="0"/>
      <c r="GEN17" s="0"/>
      <c r="GEO17" s="0"/>
      <c r="GEP17" s="0"/>
      <c r="GEQ17" s="0"/>
      <c r="GER17" s="0"/>
      <c r="GES17" s="0"/>
      <c r="GET17" s="0"/>
      <c r="GEU17" s="0"/>
      <c r="GEV17" s="0"/>
      <c r="GEW17" s="0"/>
      <c r="GEX17" s="0"/>
      <c r="GEY17" s="0"/>
      <c r="GEZ17" s="0"/>
      <c r="GFA17" s="0"/>
      <c r="GFB17" s="0"/>
      <c r="GFC17" s="0"/>
      <c r="GFD17" s="0"/>
      <c r="GFE17" s="0"/>
      <c r="GFF17" s="0"/>
      <c r="GFG17" s="0"/>
      <c r="GFH17" s="0"/>
      <c r="GFI17" s="0"/>
      <c r="GFJ17" s="0"/>
      <c r="GFK17" s="0"/>
      <c r="GFL17" s="0"/>
      <c r="GFM17" s="0"/>
      <c r="GFN17" s="0"/>
      <c r="GFO17" s="0"/>
      <c r="GFP17" s="0"/>
      <c r="GFQ17" s="0"/>
      <c r="GFR17" s="0"/>
      <c r="GFS17" s="0"/>
      <c r="GFT17" s="0"/>
      <c r="GFU17" s="0"/>
      <c r="GFV17" s="0"/>
      <c r="GFW17" s="0"/>
      <c r="GFX17" s="0"/>
      <c r="GFY17" s="0"/>
      <c r="GFZ17" s="0"/>
      <c r="GGA17" s="0"/>
      <c r="GGB17" s="0"/>
      <c r="GGC17" s="0"/>
      <c r="GGD17" s="0"/>
      <c r="GGE17" s="0"/>
      <c r="GGF17" s="0"/>
      <c r="GGG17" s="0"/>
      <c r="GGH17" s="0"/>
      <c r="GGI17" s="0"/>
      <c r="GGJ17" s="0"/>
      <c r="GGK17" s="0"/>
      <c r="GGL17" s="0"/>
      <c r="GGM17" s="0"/>
      <c r="GGN17" s="0"/>
      <c r="GGO17" s="0"/>
      <c r="GGP17" s="0"/>
      <c r="GGQ17" s="0"/>
      <c r="GGR17" s="0"/>
      <c r="GGS17" s="0"/>
      <c r="GGT17" s="0"/>
      <c r="GGU17" s="0"/>
      <c r="GGV17" s="0"/>
      <c r="GGW17" s="0"/>
      <c r="GGX17" s="0"/>
      <c r="GGY17" s="0"/>
      <c r="GGZ17" s="0"/>
      <c r="GHA17" s="0"/>
      <c r="GHB17" s="0"/>
      <c r="GHC17" s="0"/>
      <c r="GHD17" s="0"/>
      <c r="GHE17" s="0"/>
      <c r="GHF17" s="0"/>
      <c r="GHG17" s="0"/>
      <c r="GHH17" s="0"/>
      <c r="GHI17" s="0"/>
      <c r="GHJ17" s="0"/>
      <c r="GHK17" s="0"/>
      <c r="GHL17" s="0"/>
      <c r="GHM17" s="0"/>
      <c r="GHN17" s="0"/>
      <c r="GHO17" s="0"/>
      <c r="GHP17" s="0"/>
      <c r="GHQ17" s="0"/>
      <c r="GHR17" s="0"/>
      <c r="GHS17" s="0"/>
      <c r="GHT17" s="0"/>
      <c r="GHU17" s="0"/>
      <c r="GHV17" s="0"/>
      <c r="GHW17" s="0"/>
      <c r="GHX17" s="0"/>
      <c r="GHY17" s="0"/>
      <c r="GHZ17" s="0"/>
      <c r="GIA17" s="0"/>
      <c r="GIB17" s="0"/>
      <c r="GIC17" s="0"/>
      <c r="GID17" s="0"/>
      <c r="GIE17" s="0"/>
      <c r="GIF17" s="0"/>
      <c r="GIG17" s="0"/>
      <c r="GIH17" s="0"/>
      <c r="GII17" s="0"/>
      <c r="GIJ17" s="0"/>
      <c r="GIK17" s="0"/>
      <c r="GIL17" s="0"/>
      <c r="GIM17" s="0"/>
      <c r="GIN17" s="0"/>
      <c r="GIO17" s="0"/>
      <c r="GIP17" s="0"/>
      <c r="GIQ17" s="0"/>
      <c r="GIR17" s="0"/>
      <c r="GIS17" s="0"/>
      <c r="GIT17" s="0"/>
      <c r="GIU17" s="0"/>
      <c r="GIV17" s="0"/>
      <c r="GIW17" s="0"/>
      <c r="GIX17" s="0"/>
      <c r="GIY17" s="0"/>
      <c r="GIZ17" s="0"/>
      <c r="GJA17" s="0"/>
      <c r="GJB17" s="0"/>
      <c r="GJC17" s="0"/>
      <c r="GJD17" s="0"/>
      <c r="GJE17" s="0"/>
      <c r="GJF17" s="0"/>
      <c r="GJG17" s="0"/>
      <c r="GJH17" s="0"/>
      <c r="GJI17" s="0"/>
      <c r="GJJ17" s="0"/>
      <c r="GJK17" s="0"/>
      <c r="GJL17" s="0"/>
      <c r="GJM17" s="0"/>
      <c r="GJN17" s="0"/>
      <c r="GJO17" s="0"/>
      <c r="GJP17" s="0"/>
      <c r="GJQ17" s="0"/>
      <c r="GJR17" s="0"/>
      <c r="GJS17" s="0"/>
      <c r="GJT17" s="0"/>
      <c r="GJU17" s="0"/>
      <c r="GJV17" s="0"/>
      <c r="GJW17" s="0"/>
      <c r="GJX17" s="0"/>
      <c r="GJY17" s="0"/>
      <c r="GJZ17" s="0"/>
      <c r="GKA17" s="0"/>
      <c r="GKB17" s="0"/>
      <c r="GKC17" s="0"/>
      <c r="GKD17" s="0"/>
      <c r="GKE17" s="0"/>
      <c r="GKF17" s="0"/>
      <c r="GKG17" s="0"/>
      <c r="GKH17" s="0"/>
      <c r="GKI17" s="0"/>
      <c r="GKJ17" s="0"/>
      <c r="GKK17" s="0"/>
      <c r="GKL17" s="0"/>
      <c r="GKM17" s="0"/>
      <c r="GKN17" s="0"/>
      <c r="GKO17" s="0"/>
      <c r="GKP17" s="0"/>
      <c r="GKQ17" s="0"/>
      <c r="GKR17" s="0"/>
      <c r="GKS17" s="0"/>
      <c r="GKT17" s="0"/>
      <c r="GKU17" s="0"/>
      <c r="GKV17" s="0"/>
      <c r="GKW17" s="0"/>
      <c r="GKX17" s="0"/>
      <c r="GKY17" s="0"/>
      <c r="GKZ17" s="0"/>
      <c r="GLA17" s="0"/>
      <c r="GLB17" s="0"/>
      <c r="GLC17" s="0"/>
      <c r="GLD17" s="0"/>
      <c r="GLE17" s="0"/>
      <c r="GLF17" s="0"/>
      <c r="GLG17" s="0"/>
      <c r="GLH17" s="0"/>
      <c r="GLI17" s="0"/>
      <c r="GLJ17" s="0"/>
      <c r="GLK17" s="0"/>
      <c r="GLL17" s="0"/>
      <c r="GLM17" s="0"/>
      <c r="GLN17" s="0"/>
      <c r="GLO17" s="0"/>
      <c r="GLP17" s="0"/>
      <c r="GLQ17" s="0"/>
      <c r="GLR17" s="0"/>
      <c r="GLS17" s="0"/>
      <c r="GLT17" s="0"/>
      <c r="GLU17" s="0"/>
      <c r="GLV17" s="0"/>
      <c r="GLW17" s="0"/>
      <c r="GLX17" s="0"/>
      <c r="GLY17" s="0"/>
      <c r="GLZ17" s="0"/>
      <c r="GMA17" s="0"/>
      <c r="GMB17" s="0"/>
      <c r="GMC17" s="0"/>
      <c r="GMD17" s="0"/>
      <c r="GME17" s="0"/>
      <c r="GMF17" s="0"/>
      <c r="GMG17" s="0"/>
      <c r="GMH17" s="0"/>
      <c r="GMI17" s="0"/>
      <c r="GMJ17" s="0"/>
      <c r="GMK17" s="0"/>
      <c r="GML17" s="0"/>
      <c r="GMM17" s="0"/>
      <c r="GMN17" s="0"/>
      <c r="GMO17" s="0"/>
      <c r="GMP17" s="0"/>
      <c r="GMQ17" s="0"/>
      <c r="GMR17" s="0"/>
      <c r="GMS17" s="0"/>
      <c r="GMT17" s="0"/>
      <c r="GMU17" s="0"/>
      <c r="GMV17" s="0"/>
      <c r="GMW17" s="0"/>
      <c r="GMX17" s="0"/>
      <c r="GMY17" s="0"/>
      <c r="GMZ17" s="0"/>
      <c r="GNA17" s="0"/>
      <c r="GNB17" s="0"/>
      <c r="GNC17" s="0"/>
      <c r="GND17" s="0"/>
      <c r="GNE17" s="0"/>
      <c r="GNF17" s="0"/>
      <c r="GNG17" s="0"/>
      <c r="GNH17" s="0"/>
      <c r="GNI17" s="0"/>
      <c r="GNJ17" s="0"/>
      <c r="GNK17" s="0"/>
      <c r="GNL17" s="0"/>
      <c r="GNM17" s="0"/>
      <c r="GNN17" s="0"/>
      <c r="GNO17" s="0"/>
      <c r="GNP17" s="0"/>
      <c r="GNQ17" s="0"/>
      <c r="GNR17" s="0"/>
      <c r="GNS17" s="0"/>
      <c r="GNT17" s="0"/>
      <c r="GNU17" s="0"/>
      <c r="GNV17" s="0"/>
      <c r="GNW17" s="0"/>
      <c r="GNX17" s="0"/>
      <c r="GNY17" s="0"/>
      <c r="GNZ17" s="0"/>
      <c r="GOA17" s="0"/>
      <c r="GOB17" s="0"/>
      <c r="GOC17" s="0"/>
      <c r="GOD17" s="0"/>
      <c r="GOE17" s="0"/>
      <c r="GOF17" s="0"/>
      <c r="GOG17" s="0"/>
      <c r="GOH17" s="0"/>
      <c r="GOI17" s="0"/>
      <c r="GOJ17" s="0"/>
      <c r="GOK17" s="0"/>
      <c r="GOL17" s="0"/>
      <c r="GOM17" s="0"/>
      <c r="GON17" s="0"/>
      <c r="GOO17" s="0"/>
      <c r="GOP17" s="0"/>
      <c r="GOQ17" s="0"/>
      <c r="GOR17" s="0"/>
      <c r="GOS17" s="0"/>
      <c r="GOT17" s="0"/>
      <c r="GOU17" s="0"/>
      <c r="GOV17" s="0"/>
      <c r="GOW17" s="0"/>
      <c r="GOX17" s="0"/>
      <c r="GOY17" s="0"/>
      <c r="GOZ17" s="0"/>
      <c r="GPA17" s="0"/>
      <c r="GPB17" s="0"/>
      <c r="GPC17" s="0"/>
      <c r="GPD17" s="0"/>
      <c r="GPE17" s="0"/>
      <c r="GPF17" s="0"/>
      <c r="GPG17" s="0"/>
      <c r="GPH17" s="0"/>
      <c r="GPI17" s="0"/>
      <c r="GPJ17" s="0"/>
      <c r="GPK17" s="0"/>
      <c r="GPL17" s="0"/>
      <c r="GPM17" s="0"/>
      <c r="GPN17" s="0"/>
      <c r="GPO17" s="0"/>
      <c r="GPP17" s="0"/>
      <c r="GPQ17" s="0"/>
      <c r="GPR17" s="0"/>
      <c r="GPS17" s="0"/>
      <c r="GPT17" s="0"/>
      <c r="GPU17" s="0"/>
      <c r="GPV17" s="0"/>
      <c r="GPW17" s="0"/>
      <c r="GPX17" s="0"/>
      <c r="GPY17" s="0"/>
      <c r="GPZ17" s="0"/>
      <c r="GQA17" s="0"/>
      <c r="GQB17" s="0"/>
      <c r="GQC17" s="0"/>
      <c r="GQD17" s="0"/>
      <c r="GQE17" s="0"/>
      <c r="GQF17" s="0"/>
      <c r="GQG17" s="0"/>
      <c r="GQH17" s="0"/>
      <c r="GQI17" s="0"/>
      <c r="GQJ17" s="0"/>
      <c r="GQK17" s="0"/>
      <c r="GQL17" s="0"/>
      <c r="GQM17" s="0"/>
      <c r="GQN17" s="0"/>
      <c r="GQO17" s="0"/>
      <c r="GQP17" s="0"/>
      <c r="GQQ17" s="0"/>
      <c r="GQR17" s="0"/>
      <c r="GQS17" s="0"/>
      <c r="GQT17" s="0"/>
      <c r="GQU17" s="0"/>
      <c r="GQV17" s="0"/>
      <c r="GQW17" s="0"/>
      <c r="GQX17" s="0"/>
      <c r="GQY17" s="0"/>
      <c r="GQZ17" s="0"/>
      <c r="GRA17" s="0"/>
      <c r="GRB17" s="0"/>
      <c r="GRC17" s="0"/>
      <c r="GRD17" s="0"/>
      <c r="GRE17" s="0"/>
      <c r="GRF17" s="0"/>
      <c r="GRG17" s="0"/>
      <c r="GRH17" s="0"/>
      <c r="GRI17" s="0"/>
      <c r="GRJ17" s="0"/>
      <c r="GRK17" s="0"/>
      <c r="GRL17" s="0"/>
      <c r="GRM17" s="0"/>
      <c r="GRN17" s="0"/>
      <c r="GRO17" s="0"/>
      <c r="GRP17" s="0"/>
      <c r="GRQ17" s="0"/>
      <c r="GRR17" s="0"/>
      <c r="GRS17" s="0"/>
      <c r="GRT17" s="0"/>
      <c r="GRU17" s="0"/>
      <c r="GRV17" s="0"/>
      <c r="GRW17" s="0"/>
      <c r="GRX17" s="0"/>
      <c r="GRY17" s="0"/>
      <c r="GRZ17" s="0"/>
      <c r="GSA17" s="0"/>
      <c r="GSB17" s="0"/>
      <c r="GSC17" s="0"/>
      <c r="GSD17" s="0"/>
      <c r="GSE17" s="0"/>
      <c r="GSF17" s="0"/>
      <c r="GSG17" s="0"/>
      <c r="GSH17" s="0"/>
      <c r="GSI17" s="0"/>
      <c r="GSJ17" s="0"/>
      <c r="GSK17" s="0"/>
      <c r="GSL17" s="0"/>
      <c r="GSM17" s="0"/>
      <c r="GSN17" s="0"/>
      <c r="GSO17" s="0"/>
      <c r="GSP17" s="0"/>
      <c r="GSQ17" s="0"/>
      <c r="GSR17" s="0"/>
      <c r="GSS17" s="0"/>
      <c r="GST17" s="0"/>
      <c r="GSU17" s="0"/>
      <c r="GSV17" s="0"/>
      <c r="GSW17" s="0"/>
      <c r="GSX17" s="0"/>
      <c r="GSY17" s="0"/>
      <c r="GSZ17" s="0"/>
      <c r="GTA17" s="0"/>
      <c r="GTB17" s="0"/>
      <c r="GTC17" s="0"/>
      <c r="GTD17" s="0"/>
      <c r="GTE17" s="0"/>
      <c r="GTF17" s="0"/>
      <c r="GTG17" s="0"/>
      <c r="GTH17" s="0"/>
      <c r="GTI17" s="0"/>
      <c r="GTJ17" s="0"/>
      <c r="GTK17" s="0"/>
      <c r="GTL17" s="0"/>
      <c r="GTM17" s="0"/>
      <c r="GTN17" s="0"/>
      <c r="GTO17" s="0"/>
      <c r="GTP17" s="0"/>
      <c r="GTQ17" s="0"/>
      <c r="GTR17" s="0"/>
      <c r="GTS17" s="0"/>
      <c r="GTT17" s="0"/>
      <c r="GTU17" s="0"/>
      <c r="GTV17" s="0"/>
      <c r="GTW17" s="0"/>
      <c r="GTX17" s="0"/>
      <c r="GTY17" s="0"/>
      <c r="GTZ17" s="0"/>
      <c r="GUA17" s="0"/>
      <c r="GUB17" s="0"/>
      <c r="GUC17" s="0"/>
      <c r="GUD17" s="0"/>
      <c r="GUE17" s="0"/>
      <c r="GUF17" s="0"/>
      <c r="GUG17" s="0"/>
      <c r="GUH17" s="0"/>
      <c r="GUI17" s="0"/>
      <c r="GUJ17" s="0"/>
      <c r="GUK17" s="0"/>
      <c r="GUL17" s="0"/>
      <c r="GUM17" s="0"/>
      <c r="GUN17" s="0"/>
      <c r="GUO17" s="0"/>
      <c r="GUP17" s="0"/>
      <c r="GUQ17" s="0"/>
      <c r="GUR17" s="0"/>
      <c r="GUS17" s="0"/>
      <c r="GUT17" s="0"/>
      <c r="GUU17" s="0"/>
      <c r="GUV17" s="0"/>
      <c r="GUW17" s="0"/>
      <c r="GUX17" s="0"/>
      <c r="GUY17" s="0"/>
      <c r="GUZ17" s="0"/>
      <c r="GVA17" s="0"/>
      <c r="GVB17" s="0"/>
      <c r="GVC17" s="0"/>
      <c r="GVD17" s="0"/>
      <c r="GVE17" s="0"/>
      <c r="GVF17" s="0"/>
      <c r="GVG17" s="0"/>
      <c r="GVH17" s="0"/>
      <c r="GVI17" s="0"/>
      <c r="GVJ17" s="0"/>
      <c r="GVK17" s="0"/>
      <c r="GVL17" s="0"/>
      <c r="GVM17" s="0"/>
      <c r="GVN17" s="0"/>
      <c r="GVO17" s="0"/>
      <c r="GVP17" s="0"/>
      <c r="GVQ17" s="0"/>
      <c r="GVR17" s="0"/>
      <c r="GVS17" s="0"/>
      <c r="GVT17" s="0"/>
      <c r="GVU17" s="0"/>
      <c r="GVV17" s="0"/>
      <c r="GVW17" s="0"/>
      <c r="GVX17" s="0"/>
      <c r="GVY17" s="0"/>
      <c r="GVZ17" s="0"/>
      <c r="GWA17" s="0"/>
      <c r="GWB17" s="0"/>
      <c r="GWC17" s="0"/>
      <c r="GWD17" s="0"/>
      <c r="GWE17" s="0"/>
      <c r="GWF17" s="0"/>
      <c r="GWG17" s="0"/>
      <c r="GWH17" s="0"/>
      <c r="GWI17" s="0"/>
      <c r="GWJ17" s="0"/>
      <c r="GWK17" s="0"/>
      <c r="GWL17" s="0"/>
      <c r="GWM17" s="0"/>
      <c r="GWN17" s="0"/>
      <c r="GWO17" s="0"/>
      <c r="GWP17" s="0"/>
      <c r="GWQ17" s="0"/>
      <c r="GWR17" s="0"/>
      <c r="GWS17" s="0"/>
      <c r="GWT17" s="0"/>
      <c r="GWU17" s="0"/>
      <c r="GWV17" s="0"/>
      <c r="GWW17" s="0"/>
      <c r="GWX17" s="0"/>
      <c r="GWY17" s="0"/>
      <c r="GWZ17" s="0"/>
      <c r="GXA17" s="0"/>
      <c r="GXB17" s="0"/>
      <c r="GXC17" s="0"/>
      <c r="GXD17" s="0"/>
      <c r="GXE17" s="0"/>
      <c r="GXF17" s="0"/>
      <c r="GXG17" s="0"/>
      <c r="GXH17" s="0"/>
      <c r="GXI17" s="0"/>
      <c r="GXJ17" s="0"/>
      <c r="GXK17" s="0"/>
      <c r="GXL17" s="0"/>
      <c r="GXM17" s="0"/>
      <c r="GXN17" s="0"/>
      <c r="GXO17" s="0"/>
      <c r="GXP17" s="0"/>
      <c r="GXQ17" s="0"/>
      <c r="GXR17" s="0"/>
      <c r="GXS17" s="0"/>
      <c r="GXT17" s="0"/>
      <c r="GXU17" s="0"/>
      <c r="GXV17" s="0"/>
      <c r="GXW17" s="0"/>
      <c r="GXX17" s="0"/>
      <c r="GXY17" s="0"/>
      <c r="GXZ17" s="0"/>
      <c r="GYA17" s="0"/>
      <c r="GYB17" s="0"/>
      <c r="GYC17" s="0"/>
      <c r="GYD17" s="0"/>
      <c r="GYE17" s="0"/>
      <c r="GYF17" s="0"/>
      <c r="GYG17" s="0"/>
      <c r="GYH17" s="0"/>
      <c r="GYI17" s="0"/>
      <c r="GYJ17" s="0"/>
      <c r="GYK17" s="0"/>
      <c r="GYL17" s="0"/>
      <c r="GYM17" s="0"/>
      <c r="GYN17" s="0"/>
      <c r="GYO17" s="0"/>
      <c r="GYP17" s="0"/>
      <c r="GYQ17" s="0"/>
      <c r="GYR17" s="0"/>
      <c r="GYS17" s="0"/>
      <c r="GYT17" s="0"/>
      <c r="GYU17" s="0"/>
      <c r="GYV17" s="0"/>
      <c r="GYW17" s="0"/>
      <c r="GYX17" s="0"/>
      <c r="GYY17" s="0"/>
      <c r="GYZ17" s="0"/>
      <c r="GZA17" s="0"/>
      <c r="GZB17" s="0"/>
      <c r="GZC17" s="0"/>
      <c r="GZD17" s="0"/>
      <c r="GZE17" s="0"/>
      <c r="GZF17" s="0"/>
      <c r="GZG17" s="0"/>
      <c r="GZH17" s="0"/>
      <c r="GZI17" s="0"/>
      <c r="GZJ17" s="0"/>
      <c r="GZK17" s="0"/>
      <c r="GZL17" s="0"/>
      <c r="GZM17" s="0"/>
      <c r="GZN17" s="0"/>
      <c r="GZO17" s="0"/>
      <c r="GZP17" s="0"/>
      <c r="GZQ17" s="0"/>
      <c r="GZR17" s="0"/>
      <c r="GZS17" s="0"/>
      <c r="GZT17" s="0"/>
      <c r="GZU17" s="0"/>
      <c r="GZV17" s="0"/>
      <c r="GZW17" s="0"/>
      <c r="GZX17" s="0"/>
      <c r="GZY17" s="0"/>
      <c r="GZZ17" s="0"/>
      <c r="HAA17" s="0"/>
      <c r="HAB17" s="0"/>
      <c r="HAC17" s="0"/>
      <c r="HAD17" s="0"/>
      <c r="HAE17" s="0"/>
      <c r="HAF17" s="0"/>
      <c r="HAG17" s="0"/>
      <c r="HAH17" s="0"/>
      <c r="HAI17" s="0"/>
      <c r="HAJ17" s="0"/>
      <c r="HAK17" s="0"/>
      <c r="HAL17" s="0"/>
      <c r="HAM17" s="0"/>
      <c r="HAN17" s="0"/>
      <c r="HAO17" s="0"/>
      <c r="HAP17" s="0"/>
      <c r="HAQ17" s="0"/>
      <c r="HAR17" s="0"/>
      <c r="HAS17" s="0"/>
      <c r="HAT17" s="0"/>
      <c r="HAU17" s="0"/>
      <c r="HAV17" s="0"/>
      <c r="HAW17" s="0"/>
      <c r="HAX17" s="0"/>
      <c r="HAY17" s="0"/>
      <c r="HAZ17" s="0"/>
      <c r="HBA17" s="0"/>
      <c r="HBB17" s="0"/>
      <c r="HBC17" s="0"/>
      <c r="HBD17" s="0"/>
      <c r="HBE17" s="0"/>
      <c r="HBF17" s="0"/>
      <c r="HBG17" s="0"/>
      <c r="HBH17" s="0"/>
      <c r="HBI17" s="0"/>
      <c r="HBJ17" s="0"/>
      <c r="HBK17" s="0"/>
      <c r="HBL17" s="0"/>
      <c r="HBM17" s="0"/>
      <c r="HBN17" s="0"/>
      <c r="HBO17" s="0"/>
      <c r="HBP17" s="0"/>
      <c r="HBQ17" s="0"/>
      <c r="HBR17" s="0"/>
      <c r="HBS17" s="0"/>
      <c r="HBT17" s="0"/>
      <c r="HBU17" s="0"/>
      <c r="HBV17" s="0"/>
      <c r="HBW17" s="0"/>
      <c r="HBX17" s="0"/>
      <c r="HBY17" s="0"/>
      <c r="HBZ17" s="0"/>
      <c r="HCA17" s="0"/>
      <c r="HCB17" s="0"/>
      <c r="HCC17" s="0"/>
      <c r="HCD17" s="0"/>
      <c r="HCE17" s="0"/>
      <c r="HCF17" s="0"/>
      <c r="HCG17" s="0"/>
      <c r="HCH17" s="0"/>
      <c r="HCI17" s="0"/>
      <c r="HCJ17" s="0"/>
      <c r="HCK17" s="0"/>
      <c r="HCL17" s="0"/>
      <c r="HCM17" s="0"/>
      <c r="HCN17" s="0"/>
      <c r="HCO17" s="0"/>
      <c r="HCP17" s="0"/>
      <c r="HCQ17" s="0"/>
      <c r="HCR17" s="0"/>
      <c r="HCS17" s="0"/>
      <c r="HCT17" s="0"/>
      <c r="HCU17" s="0"/>
      <c r="HCV17" s="0"/>
      <c r="HCW17" s="0"/>
      <c r="HCX17" s="0"/>
      <c r="HCY17" s="0"/>
      <c r="HCZ17" s="0"/>
      <c r="HDA17" s="0"/>
      <c r="HDB17" s="0"/>
      <c r="HDC17" s="0"/>
      <c r="HDD17" s="0"/>
      <c r="HDE17" s="0"/>
      <c r="HDF17" s="0"/>
      <c r="HDG17" s="0"/>
      <c r="HDH17" s="0"/>
      <c r="HDI17" s="0"/>
      <c r="HDJ17" s="0"/>
      <c r="HDK17" s="0"/>
      <c r="HDL17" s="0"/>
      <c r="HDM17" s="0"/>
      <c r="HDN17" s="0"/>
      <c r="HDO17" s="0"/>
      <c r="HDP17" s="0"/>
      <c r="HDQ17" s="0"/>
      <c r="HDR17" s="0"/>
      <c r="HDS17" s="0"/>
      <c r="HDT17" s="0"/>
      <c r="HDU17" s="0"/>
      <c r="HDV17" s="0"/>
      <c r="HDW17" s="0"/>
      <c r="HDX17" s="0"/>
      <c r="HDY17" s="0"/>
      <c r="HDZ17" s="0"/>
      <c r="HEA17" s="0"/>
      <c r="HEB17" s="0"/>
      <c r="HEC17" s="0"/>
      <c r="HED17" s="0"/>
      <c r="HEE17" s="0"/>
      <c r="HEF17" s="0"/>
      <c r="HEG17" s="0"/>
      <c r="HEH17" s="0"/>
      <c r="HEI17" s="0"/>
      <c r="HEJ17" s="0"/>
      <c r="HEK17" s="0"/>
      <c r="HEL17" s="0"/>
      <c r="HEM17" s="0"/>
      <c r="HEN17" s="0"/>
      <c r="HEO17" s="0"/>
      <c r="HEP17" s="0"/>
      <c r="HEQ17" s="0"/>
      <c r="HER17" s="0"/>
      <c r="HES17" s="0"/>
      <c r="HET17" s="0"/>
      <c r="HEU17" s="0"/>
      <c r="HEV17" s="0"/>
      <c r="HEW17" s="0"/>
      <c r="HEX17" s="0"/>
      <c r="HEY17" s="0"/>
      <c r="HEZ17" s="0"/>
      <c r="HFA17" s="0"/>
      <c r="HFB17" s="0"/>
      <c r="HFC17" s="0"/>
      <c r="HFD17" s="0"/>
      <c r="HFE17" s="0"/>
      <c r="HFF17" s="0"/>
      <c r="HFG17" s="0"/>
      <c r="HFH17" s="0"/>
      <c r="HFI17" s="0"/>
      <c r="HFJ17" s="0"/>
      <c r="HFK17" s="0"/>
      <c r="HFL17" s="0"/>
      <c r="HFM17" s="0"/>
      <c r="HFN17" s="0"/>
      <c r="HFO17" s="0"/>
      <c r="HFP17" s="0"/>
      <c r="HFQ17" s="0"/>
      <c r="HFR17" s="0"/>
      <c r="HFS17" s="0"/>
      <c r="HFT17" s="0"/>
      <c r="HFU17" s="0"/>
      <c r="HFV17" s="0"/>
      <c r="HFW17" s="0"/>
      <c r="HFX17" s="0"/>
      <c r="HFY17" s="0"/>
      <c r="HFZ17" s="0"/>
      <c r="HGA17" s="0"/>
      <c r="HGB17" s="0"/>
      <c r="HGC17" s="0"/>
      <c r="HGD17" s="0"/>
      <c r="HGE17" s="0"/>
      <c r="HGF17" s="0"/>
      <c r="HGG17" s="0"/>
      <c r="HGH17" s="0"/>
      <c r="HGI17" s="0"/>
      <c r="HGJ17" s="0"/>
      <c r="HGK17" s="0"/>
      <c r="HGL17" s="0"/>
      <c r="HGM17" s="0"/>
      <c r="HGN17" s="0"/>
      <c r="HGO17" s="0"/>
      <c r="HGP17" s="0"/>
      <c r="HGQ17" s="0"/>
      <c r="HGR17" s="0"/>
      <c r="HGS17" s="0"/>
      <c r="HGT17" s="0"/>
      <c r="HGU17" s="0"/>
      <c r="HGV17" s="0"/>
      <c r="HGW17" s="0"/>
      <c r="HGX17" s="0"/>
      <c r="HGY17" s="0"/>
      <c r="HGZ17" s="0"/>
      <c r="HHA17" s="0"/>
      <c r="HHB17" s="0"/>
      <c r="HHC17" s="0"/>
      <c r="HHD17" s="0"/>
      <c r="HHE17" s="0"/>
      <c r="HHF17" s="0"/>
      <c r="HHG17" s="0"/>
      <c r="HHH17" s="0"/>
      <c r="HHI17" s="0"/>
      <c r="HHJ17" s="0"/>
      <c r="HHK17" s="0"/>
      <c r="HHL17" s="0"/>
      <c r="HHM17" s="0"/>
      <c r="HHN17" s="0"/>
      <c r="HHO17" s="0"/>
      <c r="HHP17" s="0"/>
      <c r="HHQ17" s="0"/>
      <c r="HHR17" s="0"/>
      <c r="HHS17" s="0"/>
      <c r="HHT17" s="0"/>
      <c r="HHU17" s="0"/>
      <c r="HHV17" s="0"/>
      <c r="HHW17" s="0"/>
      <c r="HHX17" s="0"/>
      <c r="HHY17" s="0"/>
      <c r="HHZ17" s="0"/>
      <c r="HIA17" s="0"/>
      <c r="HIB17" s="0"/>
      <c r="HIC17" s="0"/>
      <c r="HID17" s="0"/>
      <c r="HIE17" s="0"/>
      <c r="HIF17" s="0"/>
      <c r="HIG17" s="0"/>
      <c r="HIH17" s="0"/>
      <c r="HII17" s="0"/>
      <c r="HIJ17" s="0"/>
      <c r="HIK17" s="0"/>
      <c r="HIL17" s="0"/>
      <c r="HIM17" s="0"/>
      <c r="HIN17" s="0"/>
      <c r="HIO17" s="0"/>
      <c r="HIP17" s="0"/>
      <c r="HIQ17" s="0"/>
      <c r="HIR17" s="0"/>
      <c r="HIS17" s="0"/>
      <c r="HIT17" s="0"/>
      <c r="HIU17" s="0"/>
      <c r="HIV17" s="0"/>
      <c r="HIW17" s="0"/>
      <c r="HIX17" s="0"/>
      <c r="HIY17" s="0"/>
      <c r="HIZ17" s="0"/>
      <c r="HJA17" s="0"/>
      <c r="HJB17" s="0"/>
      <c r="HJC17" s="0"/>
      <c r="HJD17" s="0"/>
      <c r="HJE17" s="0"/>
      <c r="HJF17" s="0"/>
      <c r="HJG17" s="0"/>
      <c r="HJH17" s="0"/>
      <c r="HJI17" s="0"/>
      <c r="HJJ17" s="0"/>
      <c r="HJK17" s="0"/>
      <c r="HJL17" s="0"/>
      <c r="HJM17" s="0"/>
      <c r="HJN17" s="0"/>
      <c r="HJO17" s="0"/>
      <c r="HJP17" s="0"/>
      <c r="HJQ17" s="0"/>
      <c r="HJR17" s="0"/>
      <c r="HJS17" s="0"/>
      <c r="HJT17" s="0"/>
      <c r="HJU17" s="0"/>
      <c r="HJV17" s="0"/>
      <c r="HJW17" s="0"/>
      <c r="HJX17" s="0"/>
      <c r="HJY17" s="0"/>
      <c r="HJZ17" s="0"/>
      <c r="HKA17" s="0"/>
      <c r="HKB17" s="0"/>
      <c r="HKC17" s="0"/>
      <c r="HKD17" s="0"/>
      <c r="HKE17" s="0"/>
      <c r="HKF17" s="0"/>
      <c r="HKG17" s="0"/>
      <c r="HKH17" s="0"/>
      <c r="HKI17" s="0"/>
      <c r="HKJ17" s="0"/>
      <c r="HKK17" s="0"/>
      <c r="HKL17" s="0"/>
      <c r="HKM17" s="0"/>
      <c r="HKN17" s="0"/>
      <c r="HKO17" s="0"/>
      <c r="HKP17" s="0"/>
      <c r="HKQ17" s="0"/>
      <c r="HKR17" s="0"/>
      <c r="HKS17" s="0"/>
      <c r="HKT17" s="0"/>
      <c r="HKU17" s="0"/>
      <c r="HKV17" s="0"/>
      <c r="HKW17" s="0"/>
      <c r="HKX17" s="0"/>
      <c r="HKY17" s="0"/>
      <c r="HKZ17" s="0"/>
      <c r="HLA17" s="0"/>
      <c r="HLB17" s="0"/>
      <c r="HLC17" s="0"/>
      <c r="HLD17" s="0"/>
      <c r="HLE17" s="0"/>
      <c r="HLF17" s="0"/>
      <c r="HLG17" s="0"/>
      <c r="HLH17" s="0"/>
      <c r="HLI17" s="0"/>
      <c r="HLJ17" s="0"/>
      <c r="HLK17" s="0"/>
      <c r="HLL17" s="0"/>
      <c r="HLM17" s="0"/>
      <c r="HLN17" s="0"/>
      <c r="HLO17" s="0"/>
      <c r="HLP17" s="0"/>
      <c r="HLQ17" s="0"/>
      <c r="HLR17" s="0"/>
      <c r="HLS17" s="0"/>
      <c r="HLT17" s="0"/>
      <c r="HLU17" s="0"/>
      <c r="HLV17" s="0"/>
      <c r="HLW17" s="0"/>
      <c r="HLX17" s="0"/>
      <c r="HLY17" s="0"/>
      <c r="HLZ17" s="0"/>
      <c r="HMA17" s="0"/>
      <c r="HMB17" s="0"/>
      <c r="HMC17" s="0"/>
      <c r="HMD17" s="0"/>
      <c r="HME17" s="0"/>
      <c r="HMF17" s="0"/>
      <c r="HMG17" s="0"/>
      <c r="HMH17" s="0"/>
      <c r="HMI17" s="0"/>
      <c r="HMJ17" s="0"/>
      <c r="HMK17" s="0"/>
      <c r="HML17" s="0"/>
      <c r="HMM17" s="0"/>
      <c r="HMN17" s="0"/>
      <c r="HMO17" s="0"/>
      <c r="HMP17" s="0"/>
      <c r="HMQ17" s="0"/>
      <c r="HMR17" s="0"/>
      <c r="HMS17" s="0"/>
      <c r="HMT17" s="0"/>
      <c r="HMU17" s="0"/>
      <c r="HMV17" s="0"/>
      <c r="HMW17" s="0"/>
      <c r="HMX17" s="0"/>
      <c r="HMY17" s="0"/>
      <c r="HMZ17" s="0"/>
      <c r="HNA17" s="0"/>
      <c r="HNB17" s="0"/>
      <c r="HNC17" s="0"/>
      <c r="HND17" s="0"/>
      <c r="HNE17" s="0"/>
      <c r="HNF17" s="0"/>
      <c r="HNG17" s="0"/>
      <c r="HNH17" s="0"/>
      <c r="HNI17" s="0"/>
      <c r="HNJ17" s="0"/>
      <c r="HNK17" s="0"/>
      <c r="HNL17" s="0"/>
      <c r="HNM17" s="0"/>
      <c r="HNN17" s="0"/>
      <c r="HNO17" s="0"/>
      <c r="HNP17" s="0"/>
      <c r="HNQ17" s="0"/>
      <c r="HNR17" s="0"/>
      <c r="HNS17" s="0"/>
      <c r="HNT17" s="0"/>
      <c r="HNU17" s="0"/>
      <c r="HNV17" s="0"/>
      <c r="HNW17" s="0"/>
      <c r="HNX17" s="0"/>
      <c r="HNY17" s="0"/>
      <c r="HNZ17" s="0"/>
      <c r="HOA17" s="0"/>
      <c r="HOB17" s="0"/>
      <c r="HOC17" s="0"/>
      <c r="HOD17" s="0"/>
      <c r="HOE17" s="0"/>
      <c r="HOF17" s="0"/>
      <c r="HOG17" s="0"/>
      <c r="HOH17" s="0"/>
      <c r="HOI17" s="0"/>
      <c r="HOJ17" s="0"/>
      <c r="HOK17" s="0"/>
      <c r="HOL17" s="0"/>
      <c r="HOM17" s="0"/>
      <c r="HON17" s="0"/>
      <c r="HOO17" s="0"/>
      <c r="HOP17" s="0"/>
      <c r="HOQ17" s="0"/>
      <c r="HOR17" s="0"/>
      <c r="HOS17" s="0"/>
      <c r="HOT17" s="0"/>
      <c r="HOU17" s="0"/>
      <c r="HOV17" s="0"/>
      <c r="HOW17" s="0"/>
      <c r="HOX17" s="0"/>
      <c r="HOY17" s="0"/>
      <c r="HOZ17" s="0"/>
      <c r="HPA17" s="0"/>
      <c r="HPB17" s="0"/>
      <c r="HPC17" s="0"/>
      <c r="HPD17" s="0"/>
      <c r="HPE17" s="0"/>
      <c r="HPF17" s="0"/>
      <c r="HPG17" s="0"/>
      <c r="HPH17" s="0"/>
      <c r="HPI17" s="0"/>
      <c r="HPJ17" s="0"/>
      <c r="HPK17" s="0"/>
      <c r="HPL17" s="0"/>
      <c r="HPM17" s="0"/>
      <c r="HPN17" s="0"/>
      <c r="HPO17" s="0"/>
      <c r="HPP17" s="0"/>
      <c r="HPQ17" s="0"/>
      <c r="HPR17" s="0"/>
      <c r="HPS17" s="0"/>
      <c r="HPT17" s="0"/>
      <c r="HPU17" s="0"/>
      <c r="HPV17" s="0"/>
      <c r="HPW17" s="0"/>
      <c r="HPX17" s="0"/>
      <c r="HPY17" s="0"/>
      <c r="HPZ17" s="0"/>
      <c r="HQA17" s="0"/>
      <c r="HQB17" s="0"/>
      <c r="HQC17" s="0"/>
      <c r="HQD17" s="0"/>
      <c r="HQE17" s="0"/>
      <c r="HQF17" s="0"/>
      <c r="HQG17" s="0"/>
      <c r="HQH17" s="0"/>
      <c r="HQI17" s="0"/>
      <c r="HQJ17" s="0"/>
      <c r="HQK17" s="0"/>
      <c r="HQL17" s="0"/>
      <c r="HQM17" s="0"/>
      <c r="HQN17" s="0"/>
      <c r="HQO17" s="0"/>
      <c r="HQP17" s="0"/>
      <c r="HQQ17" s="0"/>
      <c r="HQR17" s="0"/>
      <c r="HQS17" s="0"/>
      <c r="HQT17" s="0"/>
      <c r="HQU17" s="0"/>
      <c r="HQV17" s="0"/>
      <c r="HQW17" s="0"/>
      <c r="HQX17" s="0"/>
      <c r="HQY17" s="0"/>
      <c r="HQZ17" s="0"/>
      <c r="HRA17" s="0"/>
      <c r="HRB17" s="0"/>
      <c r="HRC17" s="0"/>
      <c r="HRD17" s="0"/>
      <c r="HRE17" s="0"/>
      <c r="HRF17" s="0"/>
      <c r="HRG17" s="0"/>
      <c r="HRH17" s="0"/>
      <c r="HRI17" s="0"/>
      <c r="HRJ17" s="0"/>
      <c r="HRK17" s="0"/>
      <c r="HRL17" s="0"/>
      <c r="HRM17" s="0"/>
      <c r="HRN17" s="0"/>
      <c r="HRO17" s="0"/>
      <c r="HRP17" s="0"/>
      <c r="HRQ17" s="0"/>
      <c r="HRR17" s="0"/>
      <c r="HRS17" s="0"/>
      <c r="HRT17" s="0"/>
      <c r="HRU17" s="0"/>
      <c r="HRV17" s="0"/>
      <c r="HRW17" s="0"/>
      <c r="HRX17" s="0"/>
      <c r="HRY17" s="0"/>
      <c r="HRZ17" s="0"/>
      <c r="HSA17" s="0"/>
      <c r="HSB17" s="0"/>
      <c r="HSC17" s="0"/>
      <c r="HSD17" s="0"/>
      <c r="HSE17" s="0"/>
      <c r="HSF17" s="0"/>
      <c r="HSG17" s="0"/>
      <c r="HSH17" s="0"/>
      <c r="HSI17" s="0"/>
      <c r="HSJ17" s="0"/>
      <c r="HSK17" s="0"/>
      <c r="HSL17" s="0"/>
      <c r="HSM17" s="0"/>
      <c r="HSN17" s="0"/>
      <c r="HSO17" s="0"/>
      <c r="HSP17" s="0"/>
      <c r="HSQ17" s="0"/>
      <c r="HSR17" s="0"/>
      <c r="HSS17" s="0"/>
      <c r="HST17" s="0"/>
      <c r="HSU17" s="0"/>
      <c r="HSV17" s="0"/>
      <c r="HSW17" s="0"/>
      <c r="HSX17" s="0"/>
      <c r="HSY17" s="0"/>
      <c r="HSZ17" s="0"/>
      <c r="HTA17" s="0"/>
      <c r="HTB17" s="0"/>
      <c r="HTC17" s="0"/>
      <c r="HTD17" s="0"/>
      <c r="HTE17" s="0"/>
      <c r="HTF17" s="0"/>
      <c r="HTG17" s="0"/>
      <c r="HTH17" s="0"/>
      <c r="HTI17" s="0"/>
      <c r="HTJ17" s="0"/>
      <c r="HTK17" s="0"/>
      <c r="HTL17" s="0"/>
      <c r="HTM17" s="0"/>
      <c r="HTN17" s="0"/>
      <c r="HTO17" s="0"/>
      <c r="HTP17" s="0"/>
      <c r="HTQ17" s="0"/>
      <c r="HTR17" s="0"/>
      <c r="HTS17" s="0"/>
      <c r="HTT17" s="0"/>
      <c r="HTU17" s="0"/>
      <c r="HTV17" s="0"/>
      <c r="HTW17" s="0"/>
      <c r="HTX17" s="0"/>
      <c r="HTY17" s="0"/>
      <c r="HTZ17" s="0"/>
      <c r="HUA17" s="0"/>
      <c r="HUB17" s="0"/>
      <c r="HUC17" s="0"/>
      <c r="HUD17" s="0"/>
      <c r="HUE17" s="0"/>
      <c r="HUF17" s="0"/>
      <c r="HUG17" s="0"/>
      <c r="HUH17" s="0"/>
      <c r="HUI17" s="0"/>
      <c r="HUJ17" s="0"/>
      <c r="HUK17" s="0"/>
      <c r="HUL17" s="0"/>
      <c r="HUM17" s="0"/>
      <c r="HUN17" s="0"/>
      <c r="HUO17" s="0"/>
      <c r="HUP17" s="0"/>
      <c r="HUQ17" s="0"/>
      <c r="HUR17" s="0"/>
      <c r="HUS17" s="0"/>
      <c r="HUT17" s="0"/>
      <c r="HUU17" s="0"/>
      <c r="HUV17" s="0"/>
      <c r="HUW17" s="0"/>
      <c r="HUX17" s="0"/>
      <c r="HUY17" s="0"/>
      <c r="HUZ17" s="0"/>
      <c r="HVA17" s="0"/>
      <c r="HVB17" s="0"/>
      <c r="HVC17" s="0"/>
      <c r="HVD17" s="0"/>
      <c r="HVE17" s="0"/>
      <c r="HVF17" s="0"/>
      <c r="HVG17" s="0"/>
      <c r="HVH17" s="0"/>
      <c r="HVI17" s="0"/>
      <c r="HVJ17" s="0"/>
      <c r="HVK17" s="0"/>
      <c r="HVL17" s="0"/>
      <c r="HVM17" s="0"/>
      <c r="HVN17" s="0"/>
      <c r="HVO17" s="0"/>
      <c r="HVP17" s="0"/>
      <c r="HVQ17" s="0"/>
      <c r="HVR17" s="0"/>
      <c r="HVS17" s="0"/>
      <c r="HVT17" s="0"/>
      <c r="HVU17" s="0"/>
      <c r="HVV17" s="0"/>
      <c r="HVW17" s="0"/>
      <c r="HVX17" s="0"/>
      <c r="HVY17" s="0"/>
      <c r="HVZ17" s="0"/>
      <c r="HWA17" s="0"/>
      <c r="HWB17" s="0"/>
      <c r="HWC17" s="0"/>
      <c r="HWD17" s="0"/>
      <c r="HWE17" s="0"/>
      <c r="HWF17" s="0"/>
      <c r="HWG17" s="0"/>
      <c r="HWH17" s="0"/>
      <c r="HWI17" s="0"/>
      <c r="HWJ17" s="0"/>
      <c r="HWK17" s="0"/>
      <c r="HWL17" s="0"/>
      <c r="HWM17" s="0"/>
      <c r="HWN17" s="0"/>
      <c r="HWO17" s="0"/>
      <c r="HWP17" s="0"/>
      <c r="HWQ17" s="0"/>
      <c r="HWR17" s="0"/>
      <c r="HWS17" s="0"/>
      <c r="HWT17" s="0"/>
      <c r="HWU17" s="0"/>
      <c r="HWV17" s="0"/>
      <c r="HWW17" s="0"/>
      <c r="HWX17" s="0"/>
      <c r="HWY17" s="0"/>
      <c r="HWZ17" s="0"/>
      <c r="HXA17" s="0"/>
      <c r="HXB17" s="0"/>
      <c r="HXC17" s="0"/>
      <c r="HXD17" s="0"/>
      <c r="HXE17" s="0"/>
      <c r="HXF17" s="0"/>
      <c r="HXG17" s="0"/>
      <c r="HXH17" s="0"/>
      <c r="HXI17" s="0"/>
      <c r="HXJ17" s="0"/>
      <c r="HXK17" s="0"/>
      <c r="HXL17" s="0"/>
      <c r="HXM17" s="0"/>
      <c r="HXN17" s="0"/>
      <c r="HXO17" s="0"/>
      <c r="HXP17" s="0"/>
      <c r="HXQ17" s="0"/>
      <c r="HXR17" s="0"/>
      <c r="HXS17" s="0"/>
      <c r="HXT17" s="0"/>
      <c r="HXU17" s="0"/>
      <c r="HXV17" s="0"/>
      <c r="HXW17" s="0"/>
      <c r="HXX17" s="0"/>
      <c r="HXY17" s="0"/>
      <c r="HXZ17" s="0"/>
      <c r="HYA17" s="0"/>
      <c r="HYB17" s="0"/>
      <c r="HYC17" s="0"/>
      <c r="HYD17" s="0"/>
      <c r="HYE17" s="0"/>
      <c r="HYF17" s="0"/>
      <c r="HYG17" s="0"/>
      <c r="HYH17" s="0"/>
      <c r="HYI17" s="0"/>
      <c r="HYJ17" s="0"/>
      <c r="HYK17" s="0"/>
      <c r="HYL17" s="0"/>
      <c r="HYM17" s="0"/>
      <c r="HYN17" s="0"/>
      <c r="HYO17" s="0"/>
      <c r="HYP17" s="0"/>
      <c r="HYQ17" s="0"/>
      <c r="HYR17" s="0"/>
      <c r="HYS17" s="0"/>
      <c r="HYT17" s="0"/>
      <c r="HYU17" s="0"/>
      <c r="HYV17" s="0"/>
      <c r="HYW17" s="0"/>
      <c r="HYX17" s="0"/>
      <c r="HYY17" s="0"/>
      <c r="HYZ17" s="0"/>
      <c r="HZA17" s="0"/>
      <c r="HZB17" s="0"/>
      <c r="HZC17" s="0"/>
      <c r="HZD17" s="0"/>
      <c r="HZE17" s="0"/>
      <c r="HZF17" s="0"/>
      <c r="HZG17" s="0"/>
      <c r="HZH17" s="0"/>
      <c r="HZI17" s="0"/>
      <c r="HZJ17" s="0"/>
      <c r="HZK17" s="0"/>
      <c r="HZL17" s="0"/>
      <c r="HZM17" s="0"/>
      <c r="HZN17" s="0"/>
      <c r="HZO17" s="0"/>
      <c r="HZP17" s="0"/>
      <c r="HZQ17" s="0"/>
      <c r="HZR17" s="0"/>
      <c r="HZS17" s="0"/>
      <c r="HZT17" s="0"/>
      <c r="HZU17" s="0"/>
      <c r="HZV17" s="0"/>
      <c r="HZW17" s="0"/>
      <c r="HZX17" s="0"/>
      <c r="HZY17" s="0"/>
      <c r="HZZ17" s="0"/>
      <c r="IAA17" s="0"/>
      <c r="IAB17" s="0"/>
      <c r="IAC17" s="0"/>
      <c r="IAD17" s="0"/>
      <c r="IAE17" s="0"/>
      <c r="IAF17" s="0"/>
      <c r="IAG17" s="0"/>
      <c r="IAH17" s="0"/>
      <c r="IAI17" s="0"/>
      <c r="IAJ17" s="0"/>
      <c r="IAK17" s="0"/>
      <c r="IAL17" s="0"/>
      <c r="IAM17" s="0"/>
      <c r="IAN17" s="0"/>
      <c r="IAO17" s="0"/>
      <c r="IAP17" s="0"/>
      <c r="IAQ17" s="0"/>
      <c r="IAR17" s="0"/>
      <c r="IAS17" s="0"/>
      <c r="IAT17" s="0"/>
      <c r="IAU17" s="0"/>
      <c r="IAV17" s="0"/>
      <c r="IAW17" s="0"/>
      <c r="IAX17" s="0"/>
      <c r="IAY17" s="0"/>
      <c r="IAZ17" s="0"/>
      <c r="IBA17" s="0"/>
      <c r="IBB17" s="0"/>
      <c r="IBC17" s="0"/>
      <c r="IBD17" s="0"/>
      <c r="IBE17" s="0"/>
      <c r="IBF17" s="0"/>
      <c r="IBG17" s="0"/>
      <c r="IBH17" s="0"/>
      <c r="IBI17" s="0"/>
      <c r="IBJ17" s="0"/>
      <c r="IBK17" s="0"/>
      <c r="IBL17" s="0"/>
      <c r="IBM17" s="0"/>
      <c r="IBN17" s="0"/>
      <c r="IBO17" s="0"/>
      <c r="IBP17" s="0"/>
      <c r="IBQ17" s="0"/>
      <c r="IBR17" s="0"/>
      <c r="IBS17" s="0"/>
      <c r="IBT17" s="0"/>
      <c r="IBU17" s="0"/>
      <c r="IBV17" s="0"/>
      <c r="IBW17" s="0"/>
      <c r="IBX17" s="0"/>
      <c r="IBY17" s="0"/>
      <c r="IBZ17" s="0"/>
      <c r="ICA17" s="0"/>
      <c r="ICB17" s="0"/>
      <c r="ICC17" s="0"/>
      <c r="ICD17" s="0"/>
      <c r="ICE17" s="0"/>
      <c r="ICF17" s="0"/>
      <c r="ICG17" s="0"/>
      <c r="ICH17" s="0"/>
      <c r="ICI17" s="0"/>
      <c r="ICJ17" s="0"/>
      <c r="ICK17" s="0"/>
      <c r="ICL17" s="0"/>
      <c r="ICM17" s="0"/>
      <c r="ICN17" s="0"/>
      <c r="ICO17" s="0"/>
      <c r="ICP17" s="0"/>
      <c r="ICQ17" s="0"/>
      <c r="ICR17" s="0"/>
      <c r="ICS17" s="0"/>
      <c r="ICT17" s="0"/>
      <c r="ICU17" s="0"/>
      <c r="ICV17" s="0"/>
      <c r="ICW17" s="0"/>
      <c r="ICX17" s="0"/>
      <c r="ICY17" s="0"/>
      <c r="ICZ17" s="0"/>
      <c r="IDA17" s="0"/>
      <c r="IDB17" s="0"/>
      <c r="IDC17" s="0"/>
      <c r="IDD17" s="0"/>
      <c r="IDE17" s="0"/>
      <c r="IDF17" s="0"/>
      <c r="IDG17" s="0"/>
      <c r="IDH17" s="0"/>
      <c r="IDI17" s="0"/>
      <c r="IDJ17" s="0"/>
      <c r="IDK17" s="0"/>
      <c r="IDL17" s="0"/>
      <c r="IDM17" s="0"/>
      <c r="IDN17" s="0"/>
      <c r="IDO17" s="0"/>
      <c r="IDP17" s="0"/>
      <c r="IDQ17" s="0"/>
      <c r="IDR17" s="0"/>
      <c r="IDS17" s="0"/>
      <c r="IDT17" s="0"/>
      <c r="IDU17" s="0"/>
      <c r="IDV17" s="0"/>
      <c r="IDW17" s="0"/>
      <c r="IDX17" s="0"/>
      <c r="IDY17" s="0"/>
      <c r="IDZ17" s="0"/>
      <c r="IEA17" s="0"/>
      <c r="IEB17" s="0"/>
      <c r="IEC17" s="0"/>
      <c r="IED17" s="0"/>
      <c r="IEE17" s="0"/>
      <c r="IEF17" s="0"/>
      <c r="IEG17" s="0"/>
      <c r="IEH17" s="0"/>
      <c r="IEI17" s="0"/>
      <c r="IEJ17" s="0"/>
      <c r="IEK17" s="0"/>
      <c r="IEL17" s="0"/>
      <c r="IEM17" s="0"/>
      <c r="IEN17" s="0"/>
      <c r="IEO17" s="0"/>
      <c r="IEP17" s="0"/>
      <c r="IEQ17" s="0"/>
      <c r="IER17" s="0"/>
      <c r="IES17" s="0"/>
      <c r="IET17" s="0"/>
      <c r="IEU17" s="0"/>
      <c r="IEV17" s="0"/>
      <c r="IEW17" s="0"/>
      <c r="IEX17" s="0"/>
      <c r="IEY17" s="0"/>
      <c r="IEZ17" s="0"/>
      <c r="IFA17" s="0"/>
      <c r="IFB17" s="0"/>
      <c r="IFC17" s="0"/>
      <c r="IFD17" s="0"/>
      <c r="IFE17" s="0"/>
      <c r="IFF17" s="0"/>
      <c r="IFG17" s="0"/>
      <c r="IFH17" s="0"/>
      <c r="IFI17" s="0"/>
      <c r="IFJ17" s="0"/>
      <c r="IFK17" s="0"/>
      <c r="IFL17" s="0"/>
      <c r="IFM17" s="0"/>
      <c r="IFN17" s="0"/>
      <c r="IFO17" s="0"/>
      <c r="IFP17" s="0"/>
      <c r="IFQ17" s="0"/>
      <c r="IFR17" s="0"/>
      <c r="IFS17" s="0"/>
      <c r="IFT17" s="0"/>
      <c r="IFU17" s="0"/>
      <c r="IFV17" s="0"/>
      <c r="IFW17" s="0"/>
      <c r="IFX17" s="0"/>
      <c r="IFY17" s="0"/>
      <c r="IFZ17" s="0"/>
      <c r="IGA17" s="0"/>
      <c r="IGB17" s="0"/>
      <c r="IGC17" s="0"/>
      <c r="IGD17" s="0"/>
      <c r="IGE17" s="0"/>
      <c r="IGF17" s="0"/>
      <c r="IGG17" s="0"/>
      <c r="IGH17" s="0"/>
      <c r="IGI17" s="0"/>
      <c r="IGJ17" s="0"/>
      <c r="IGK17" s="0"/>
      <c r="IGL17" s="0"/>
      <c r="IGM17" s="0"/>
      <c r="IGN17" s="0"/>
      <c r="IGO17" s="0"/>
      <c r="IGP17" s="0"/>
      <c r="IGQ17" s="0"/>
      <c r="IGR17" s="0"/>
      <c r="IGS17" s="0"/>
      <c r="IGT17" s="0"/>
      <c r="IGU17" s="0"/>
      <c r="IGV17" s="0"/>
      <c r="IGW17" s="0"/>
      <c r="IGX17" s="0"/>
      <c r="IGY17" s="0"/>
      <c r="IGZ17" s="0"/>
      <c r="IHA17" s="0"/>
      <c r="IHB17" s="0"/>
      <c r="IHC17" s="0"/>
      <c r="IHD17" s="0"/>
      <c r="IHE17" s="0"/>
      <c r="IHF17" s="0"/>
      <c r="IHG17" s="0"/>
      <c r="IHH17" s="0"/>
      <c r="IHI17" s="0"/>
      <c r="IHJ17" s="0"/>
      <c r="IHK17" s="0"/>
      <c r="IHL17" s="0"/>
      <c r="IHM17" s="0"/>
      <c r="IHN17" s="0"/>
      <c r="IHO17" s="0"/>
      <c r="IHP17" s="0"/>
      <c r="IHQ17" s="0"/>
      <c r="IHR17" s="0"/>
      <c r="IHS17" s="0"/>
      <c r="IHT17" s="0"/>
      <c r="IHU17" s="0"/>
      <c r="IHV17" s="0"/>
      <c r="IHW17" s="0"/>
      <c r="IHX17" s="0"/>
      <c r="IHY17" s="0"/>
      <c r="IHZ17" s="0"/>
      <c r="IIA17" s="0"/>
      <c r="IIB17" s="0"/>
      <c r="IIC17" s="0"/>
      <c r="IID17" s="0"/>
      <c r="IIE17" s="0"/>
      <c r="IIF17" s="0"/>
      <c r="IIG17" s="0"/>
      <c r="IIH17" s="0"/>
      <c r="III17" s="0"/>
      <c r="IIJ17" s="0"/>
      <c r="IIK17" s="0"/>
      <c r="IIL17" s="0"/>
      <c r="IIM17" s="0"/>
      <c r="IIN17" s="0"/>
      <c r="IIO17" s="0"/>
      <c r="IIP17" s="0"/>
      <c r="IIQ17" s="0"/>
      <c r="IIR17" s="0"/>
      <c r="IIS17" s="0"/>
      <c r="IIT17" s="0"/>
      <c r="IIU17" s="0"/>
      <c r="IIV17" s="0"/>
      <c r="IIW17" s="0"/>
      <c r="IIX17" s="0"/>
      <c r="IIY17" s="0"/>
      <c r="IIZ17" s="0"/>
      <c r="IJA17" s="0"/>
      <c r="IJB17" s="0"/>
      <c r="IJC17" s="0"/>
      <c r="IJD17" s="0"/>
      <c r="IJE17" s="0"/>
      <c r="IJF17" s="0"/>
      <c r="IJG17" s="0"/>
      <c r="IJH17" s="0"/>
      <c r="IJI17" s="0"/>
      <c r="IJJ17" s="0"/>
      <c r="IJK17" s="0"/>
      <c r="IJL17" s="0"/>
      <c r="IJM17" s="0"/>
      <c r="IJN17" s="0"/>
      <c r="IJO17" s="0"/>
      <c r="IJP17" s="0"/>
      <c r="IJQ17" s="0"/>
      <c r="IJR17" s="0"/>
      <c r="IJS17" s="0"/>
      <c r="IJT17" s="0"/>
      <c r="IJU17" s="0"/>
      <c r="IJV17" s="0"/>
      <c r="IJW17" s="0"/>
      <c r="IJX17" s="0"/>
      <c r="IJY17" s="0"/>
      <c r="IJZ17" s="0"/>
      <c r="IKA17" s="0"/>
      <c r="IKB17" s="0"/>
      <c r="IKC17" s="0"/>
      <c r="IKD17" s="0"/>
      <c r="IKE17" s="0"/>
      <c r="IKF17" s="0"/>
      <c r="IKG17" s="0"/>
      <c r="IKH17" s="0"/>
      <c r="IKI17" s="0"/>
      <c r="IKJ17" s="0"/>
      <c r="IKK17" s="0"/>
      <c r="IKL17" s="0"/>
      <c r="IKM17" s="0"/>
      <c r="IKN17" s="0"/>
      <c r="IKO17" s="0"/>
      <c r="IKP17" s="0"/>
      <c r="IKQ17" s="0"/>
      <c r="IKR17" s="0"/>
      <c r="IKS17" s="0"/>
      <c r="IKT17" s="0"/>
      <c r="IKU17" s="0"/>
      <c r="IKV17" s="0"/>
      <c r="IKW17" s="0"/>
      <c r="IKX17" s="0"/>
      <c r="IKY17" s="0"/>
      <c r="IKZ17" s="0"/>
      <c r="ILA17" s="0"/>
      <c r="ILB17" s="0"/>
      <c r="ILC17" s="0"/>
      <c r="ILD17" s="0"/>
      <c r="ILE17" s="0"/>
      <c r="ILF17" s="0"/>
      <c r="ILG17" s="0"/>
      <c r="ILH17" s="0"/>
      <c r="ILI17" s="0"/>
      <c r="ILJ17" s="0"/>
      <c r="ILK17" s="0"/>
      <c r="ILL17" s="0"/>
      <c r="ILM17" s="0"/>
      <c r="ILN17" s="0"/>
      <c r="ILO17" s="0"/>
      <c r="ILP17" s="0"/>
      <c r="ILQ17" s="0"/>
      <c r="ILR17" s="0"/>
      <c r="ILS17" s="0"/>
      <c r="ILT17" s="0"/>
      <c r="ILU17" s="0"/>
      <c r="ILV17" s="0"/>
      <c r="ILW17" s="0"/>
      <c r="ILX17" s="0"/>
      <c r="ILY17" s="0"/>
      <c r="ILZ17" s="0"/>
      <c r="IMA17" s="0"/>
      <c r="IMB17" s="0"/>
      <c r="IMC17" s="0"/>
      <c r="IMD17" s="0"/>
      <c r="IME17" s="0"/>
      <c r="IMF17" s="0"/>
      <c r="IMG17" s="0"/>
      <c r="IMH17" s="0"/>
      <c r="IMI17" s="0"/>
      <c r="IMJ17" s="0"/>
      <c r="IMK17" s="0"/>
      <c r="IML17" s="0"/>
      <c r="IMM17" s="0"/>
      <c r="IMN17" s="0"/>
      <c r="IMO17" s="0"/>
      <c r="IMP17" s="0"/>
      <c r="IMQ17" s="0"/>
      <c r="IMR17" s="0"/>
      <c r="IMS17" s="0"/>
      <c r="IMT17" s="0"/>
      <c r="IMU17" s="0"/>
      <c r="IMV17" s="0"/>
      <c r="IMW17" s="0"/>
      <c r="IMX17" s="0"/>
      <c r="IMY17" s="0"/>
      <c r="IMZ17" s="0"/>
      <c r="INA17" s="0"/>
      <c r="INB17" s="0"/>
      <c r="INC17" s="0"/>
      <c r="IND17" s="0"/>
      <c r="INE17" s="0"/>
      <c r="INF17" s="0"/>
      <c r="ING17" s="0"/>
      <c r="INH17" s="0"/>
      <c r="INI17" s="0"/>
      <c r="INJ17" s="0"/>
      <c r="INK17" s="0"/>
      <c r="INL17" s="0"/>
      <c r="INM17" s="0"/>
      <c r="INN17" s="0"/>
      <c r="INO17" s="0"/>
      <c r="INP17" s="0"/>
      <c r="INQ17" s="0"/>
      <c r="INR17" s="0"/>
      <c r="INS17" s="0"/>
      <c r="INT17" s="0"/>
      <c r="INU17" s="0"/>
      <c r="INV17" s="0"/>
      <c r="INW17" s="0"/>
      <c r="INX17" s="0"/>
      <c r="INY17" s="0"/>
      <c r="INZ17" s="0"/>
      <c r="IOA17" s="0"/>
      <c r="IOB17" s="0"/>
      <c r="IOC17" s="0"/>
      <c r="IOD17" s="0"/>
      <c r="IOE17" s="0"/>
      <c r="IOF17" s="0"/>
      <c r="IOG17" s="0"/>
      <c r="IOH17" s="0"/>
      <c r="IOI17" s="0"/>
      <c r="IOJ17" s="0"/>
      <c r="IOK17" s="0"/>
      <c r="IOL17" s="0"/>
      <c r="IOM17" s="0"/>
      <c r="ION17" s="0"/>
      <c r="IOO17" s="0"/>
      <c r="IOP17" s="0"/>
      <c r="IOQ17" s="0"/>
      <c r="IOR17" s="0"/>
      <c r="IOS17" s="0"/>
      <c r="IOT17" s="0"/>
      <c r="IOU17" s="0"/>
      <c r="IOV17" s="0"/>
      <c r="IOW17" s="0"/>
      <c r="IOX17" s="0"/>
      <c r="IOY17" s="0"/>
      <c r="IOZ17" s="0"/>
      <c r="IPA17" s="0"/>
      <c r="IPB17" s="0"/>
      <c r="IPC17" s="0"/>
      <c r="IPD17" s="0"/>
      <c r="IPE17" s="0"/>
      <c r="IPF17" s="0"/>
      <c r="IPG17" s="0"/>
      <c r="IPH17" s="0"/>
      <c r="IPI17" s="0"/>
      <c r="IPJ17" s="0"/>
      <c r="IPK17" s="0"/>
      <c r="IPL17" s="0"/>
      <c r="IPM17" s="0"/>
      <c r="IPN17" s="0"/>
      <c r="IPO17" s="0"/>
      <c r="IPP17" s="0"/>
      <c r="IPQ17" s="0"/>
      <c r="IPR17" s="0"/>
      <c r="IPS17" s="0"/>
      <c r="IPT17" s="0"/>
      <c r="IPU17" s="0"/>
      <c r="IPV17" s="0"/>
      <c r="IPW17" s="0"/>
      <c r="IPX17" s="0"/>
      <c r="IPY17" s="0"/>
      <c r="IPZ17" s="0"/>
      <c r="IQA17" s="0"/>
      <c r="IQB17" s="0"/>
      <c r="IQC17" s="0"/>
      <c r="IQD17" s="0"/>
      <c r="IQE17" s="0"/>
      <c r="IQF17" s="0"/>
      <c r="IQG17" s="0"/>
      <c r="IQH17" s="0"/>
      <c r="IQI17" s="0"/>
      <c r="IQJ17" s="0"/>
      <c r="IQK17" s="0"/>
      <c r="IQL17" s="0"/>
      <c r="IQM17" s="0"/>
      <c r="IQN17" s="0"/>
      <c r="IQO17" s="0"/>
      <c r="IQP17" s="0"/>
      <c r="IQQ17" s="0"/>
      <c r="IQR17" s="0"/>
      <c r="IQS17" s="0"/>
      <c r="IQT17" s="0"/>
      <c r="IQU17" s="0"/>
      <c r="IQV17" s="0"/>
      <c r="IQW17" s="0"/>
      <c r="IQX17" s="0"/>
      <c r="IQY17" s="0"/>
      <c r="IQZ17" s="0"/>
      <c r="IRA17" s="0"/>
      <c r="IRB17" s="0"/>
      <c r="IRC17" s="0"/>
      <c r="IRD17" s="0"/>
      <c r="IRE17" s="0"/>
      <c r="IRF17" s="0"/>
      <c r="IRG17" s="0"/>
      <c r="IRH17" s="0"/>
      <c r="IRI17" s="0"/>
      <c r="IRJ17" s="0"/>
      <c r="IRK17" s="0"/>
      <c r="IRL17" s="0"/>
      <c r="IRM17" s="0"/>
      <c r="IRN17" s="0"/>
      <c r="IRO17" s="0"/>
      <c r="IRP17" s="0"/>
      <c r="IRQ17" s="0"/>
      <c r="IRR17" s="0"/>
      <c r="IRS17" s="0"/>
      <c r="IRT17" s="0"/>
      <c r="IRU17" s="0"/>
      <c r="IRV17" s="0"/>
      <c r="IRW17" s="0"/>
      <c r="IRX17" s="0"/>
      <c r="IRY17" s="0"/>
      <c r="IRZ17" s="0"/>
      <c r="ISA17" s="0"/>
      <c r="ISB17" s="0"/>
      <c r="ISC17" s="0"/>
      <c r="ISD17" s="0"/>
      <c r="ISE17" s="0"/>
      <c r="ISF17" s="0"/>
      <c r="ISG17" s="0"/>
      <c r="ISH17" s="0"/>
      <c r="ISI17" s="0"/>
      <c r="ISJ17" s="0"/>
      <c r="ISK17" s="0"/>
      <c r="ISL17" s="0"/>
      <c r="ISM17" s="0"/>
      <c r="ISN17" s="0"/>
      <c r="ISO17" s="0"/>
      <c r="ISP17" s="0"/>
      <c r="ISQ17" s="0"/>
      <c r="ISR17" s="0"/>
      <c r="ISS17" s="0"/>
      <c r="IST17" s="0"/>
      <c r="ISU17" s="0"/>
      <c r="ISV17" s="0"/>
      <c r="ISW17" s="0"/>
      <c r="ISX17" s="0"/>
      <c r="ISY17" s="0"/>
      <c r="ISZ17" s="0"/>
      <c r="ITA17" s="0"/>
      <c r="ITB17" s="0"/>
      <c r="ITC17" s="0"/>
      <c r="ITD17" s="0"/>
      <c r="ITE17" s="0"/>
      <c r="ITF17" s="0"/>
      <c r="ITG17" s="0"/>
      <c r="ITH17" s="0"/>
      <c r="ITI17" s="0"/>
      <c r="ITJ17" s="0"/>
      <c r="ITK17" s="0"/>
      <c r="ITL17" s="0"/>
      <c r="ITM17" s="0"/>
      <c r="ITN17" s="0"/>
      <c r="ITO17" s="0"/>
      <c r="ITP17" s="0"/>
      <c r="ITQ17" s="0"/>
      <c r="ITR17" s="0"/>
      <c r="ITS17" s="0"/>
      <c r="ITT17" s="0"/>
      <c r="ITU17" s="0"/>
      <c r="ITV17" s="0"/>
      <c r="ITW17" s="0"/>
      <c r="ITX17" s="0"/>
      <c r="ITY17" s="0"/>
      <c r="ITZ17" s="0"/>
      <c r="IUA17" s="0"/>
      <c r="IUB17" s="0"/>
      <c r="IUC17" s="0"/>
      <c r="IUD17" s="0"/>
      <c r="IUE17" s="0"/>
      <c r="IUF17" s="0"/>
      <c r="IUG17" s="0"/>
      <c r="IUH17" s="0"/>
      <c r="IUI17" s="0"/>
      <c r="IUJ17" s="0"/>
      <c r="IUK17" s="0"/>
      <c r="IUL17" s="0"/>
      <c r="IUM17" s="0"/>
      <c r="IUN17" s="0"/>
      <c r="IUO17" s="0"/>
      <c r="IUP17" s="0"/>
      <c r="IUQ17" s="0"/>
      <c r="IUR17" s="0"/>
      <c r="IUS17" s="0"/>
      <c r="IUT17" s="0"/>
      <c r="IUU17" s="0"/>
      <c r="IUV17" s="0"/>
      <c r="IUW17" s="0"/>
      <c r="IUX17" s="0"/>
      <c r="IUY17" s="0"/>
      <c r="IUZ17" s="0"/>
      <c r="IVA17" s="0"/>
      <c r="IVB17" s="0"/>
      <c r="IVC17" s="0"/>
      <c r="IVD17" s="0"/>
      <c r="IVE17" s="0"/>
      <c r="IVF17" s="0"/>
      <c r="IVG17" s="0"/>
      <c r="IVH17" s="0"/>
      <c r="IVI17" s="0"/>
      <c r="IVJ17" s="0"/>
      <c r="IVK17" s="0"/>
      <c r="IVL17" s="0"/>
      <c r="IVM17" s="0"/>
      <c r="IVN17" s="0"/>
      <c r="IVO17" s="0"/>
      <c r="IVP17" s="0"/>
      <c r="IVQ17" s="0"/>
      <c r="IVR17" s="0"/>
      <c r="IVS17" s="0"/>
      <c r="IVT17" s="0"/>
      <c r="IVU17" s="0"/>
      <c r="IVV17" s="0"/>
      <c r="IVW17" s="0"/>
      <c r="IVX17" s="0"/>
      <c r="IVY17" s="0"/>
      <c r="IVZ17" s="0"/>
      <c r="IWA17" s="0"/>
      <c r="IWB17" s="0"/>
      <c r="IWC17" s="0"/>
      <c r="IWD17" s="0"/>
      <c r="IWE17" s="0"/>
      <c r="IWF17" s="0"/>
      <c r="IWG17" s="0"/>
      <c r="IWH17" s="0"/>
      <c r="IWI17" s="0"/>
      <c r="IWJ17" s="0"/>
      <c r="IWK17" s="0"/>
      <c r="IWL17" s="0"/>
      <c r="IWM17" s="0"/>
      <c r="IWN17" s="0"/>
      <c r="IWO17" s="0"/>
      <c r="IWP17" s="0"/>
      <c r="IWQ17" s="0"/>
      <c r="IWR17" s="0"/>
      <c r="IWS17" s="0"/>
      <c r="IWT17" s="0"/>
      <c r="IWU17" s="0"/>
      <c r="IWV17" s="0"/>
      <c r="IWW17" s="0"/>
      <c r="IWX17" s="0"/>
      <c r="IWY17" s="0"/>
      <c r="IWZ17" s="0"/>
      <c r="IXA17" s="0"/>
      <c r="IXB17" s="0"/>
      <c r="IXC17" s="0"/>
      <c r="IXD17" s="0"/>
      <c r="IXE17" s="0"/>
      <c r="IXF17" s="0"/>
      <c r="IXG17" s="0"/>
      <c r="IXH17" s="0"/>
      <c r="IXI17" s="0"/>
      <c r="IXJ17" s="0"/>
      <c r="IXK17" s="0"/>
      <c r="IXL17" s="0"/>
      <c r="IXM17" s="0"/>
      <c r="IXN17" s="0"/>
      <c r="IXO17" s="0"/>
      <c r="IXP17" s="0"/>
      <c r="IXQ17" s="0"/>
      <c r="IXR17" s="0"/>
      <c r="IXS17" s="0"/>
      <c r="IXT17" s="0"/>
      <c r="IXU17" s="0"/>
      <c r="IXV17" s="0"/>
      <c r="IXW17" s="0"/>
      <c r="IXX17" s="0"/>
      <c r="IXY17" s="0"/>
      <c r="IXZ17" s="0"/>
      <c r="IYA17" s="0"/>
      <c r="IYB17" s="0"/>
      <c r="IYC17" s="0"/>
      <c r="IYD17" s="0"/>
      <c r="IYE17" s="0"/>
      <c r="IYF17" s="0"/>
      <c r="IYG17" s="0"/>
      <c r="IYH17" s="0"/>
      <c r="IYI17" s="0"/>
      <c r="IYJ17" s="0"/>
      <c r="IYK17" s="0"/>
      <c r="IYL17" s="0"/>
      <c r="IYM17" s="0"/>
      <c r="IYN17" s="0"/>
      <c r="IYO17" s="0"/>
      <c r="IYP17" s="0"/>
      <c r="IYQ17" s="0"/>
      <c r="IYR17" s="0"/>
      <c r="IYS17" s="0"/>
      <c r="IYT17" s="0"/>
      <c r="IYU17" s="0"/>
      <c r="IYV17" s="0"/>
      <c r="IYW17" s="0"/>
      <c r="IYX17" s="0"/>
      <c r="IYY17" s="0"/>
      <c r="IYZ17" s="0"/>
      <c r="IZA17" s="0"/>
      <c r="IZB17" s="0"/>
      <c r="IZC17" s="0"/>
      <c r="IZD17" s="0"/>
      <c r="IZE17" s="0"/>
      <c r="IZF17" s="0"/>
      <c r="IZG17" s="0"/>
      <c r="IZH17" s="0"/>
      <c r="IZI17" s="0"/>
      <c r="IZJ17" s="0"/>
      <c r="IZK17" s="0"/>
      <c r="IZL17" s="0"/>
      <c r="IZM17" s="0"/>
      <c r="IZN17" s="0"/>
      <c r="IZO17" s="0"/>
      <c r="IZP17" s="0"/>
      <c r="IZQ17" s="0"/>
      <c r="IZR17" s="0"/>
      <c r="IZS17" s="0"/>
      <c r="IZT17" s="0"/>
      <c r="IZU17" s="0"/>
      <c r="IZV17" s="0"/>
      <c r="IZW17" s="0"/>
      <c r="IZX17" s="0"/>
      <c r="IZY17" s="0"/>
      <c r="IZZ17" s="0"/>
      <c r="JAA17" s="0"/>
      <c r="JAB17" s="0"/>
      <c r="JAC17" s="0"/>
      <c r="JAD17" s="0"/>
      <c r="JAE17" s="0"/>
      <c r="JAF17" s="0"/>
      <c r="JAG17" s="0"/>
      <c r="JAH17" s="0"/>
      <c r="JAI17" s="0"/>
      <c r="JAJ17" s="0"/>
      <c r="JAK17" s="0"/>
      <c r="JAL17" s="0"/>
      <c r="JAM17" s="0"/>
      <c r="JAN17" s="0"/>
      <c r="JAO17" s="0"/>
      <c r="JAP17" s="0"/>
      <c r="JAQ17" s="0"/>
      <c r="JAR17" s="0"/>
      <c r="JAS17" s="0"/>
      <c r="JAT17" s="0"/>
      <c r="JAU17" s="0"/>
      <c r="JAV17" s="0"/>
      <c r="JAW17" s="0"/>
      <c r="JAX17" s="0"/>
      <c r="JAY17" s="0"/>
      <c r="JAZ17" s="0"/>
      <c r="JBA17" s="0"/>
      <c r="JBB17" s="0"/>
      <c r="JBC17" s="0"/>
      <c r="JBD17" s="0"/>
      <c r="JBE17" s="0"/>
      <c r="JBF17" s="0"/>
      <c r="JBG17" s="0"/>
      <c r="JBH17" s="0"/>
      <c r="JBI17" s="0"/>
      <c r="JBJ17" s="0"/>
      <c r="JBK17" s="0"/>
      <c r="JBL17" s="0"/>
      <c r="JBM17" s="0"/>
      <c r="JBN17" s="0"/>
      <c r="JBO17" s="0"/>
      <c r="JBP17" s="0"/>
      <c r="JBQ17" s="0"/>
      <c r="JBR17" s="0"/>
      <c r="JBS17" s="0"/>
      <c r="JBT17" s="0"/>
      <c r="JBU17" s="0"/>
      <c r="JBV17" s="0"/>
      <c r="JBW17" s="0"/>
      <c r="JBX17" s="0"/>
      <c r="JBY17" s="0"/>
      <c r="JBZ17" s="0"/>
      <c r="JCA17" s="0"/>
      <c r="JCB17" s="0"/>
      <c r="JCC17" s="0"/>
      <c r="JCD17" s="0"/>
      <c r="JCE17" s="0"/>
      <c r="JCF17" s="0"/>
      <c r="JCG17" s="0"/>
      <c r="JCH17" s="0"/>
      <c r="JCI17" s="0"/>
      <c r="JCJ17" s="0"/>
      <c r="JCK17" s="0"/>
      <c r="JCL17" s="0"/>
      <c r="JCM17" s="0"/>
      <c r="JCN17" s="0"/>
      <c r="JCO17" s="0"/>
      <c r="JCP17" s="0"/>
      <c r="JCQ17" s="0"/>
      <c r="JCR17" s="0"/>
      <c r="JCS17" s="0"/>
      <c r="JCT17" s="0"/>
      <c r="JCU17" s="0"/>
      <c r="JCV17" s="0"/>
      <c r="JCW17" s="0"/>
      <c r="JCX17" s="0"/>
      <c r="JCY17" s="0"/>
      <c r="JCZ17" s="0"/>
      <c r="JDA17" s="0"/>
      <c r="JDB17" s="0"/>
      <c r="JDC17" s="0"/>
      <c r="JDD17" s="0"/>
      <c r="JDE17" s="0"/>
      <c r="JDF17" s="0"/>
      <c r="JDG17" s="0"/>
      <c r="JDH17" s="0"/>
      <c r="JDI17" s="0"/>
      <c r="JDJ17" s="0"/>
      <c r="JDK17" s="0"/>
      <c r="JDL17" s="0"/>
      <c r="JDM17" s="0"/>
      <c r="JDN17" s="0"/>
      <c r="JDO17" s="0"/>
      <c r="JDP17" s="0"/>
      <c r="JDQ17" s="0"/>
      <c r="JDR17" s="0"/>
      <c r="JDS17" s="0"/>
      <c r="JDT17" s="0"/>
      <c r="JDU17" s="0"/>
      <c r="JDV17" s="0"/>
      <c r="JDW17" s="0"/>
      <c r="JDX17" s="0"/>
      <c r="JDY17" s="0"/>
      <c r="JDZ17" s="0"/>
      <c r="JEA17" s="0"/>
      <c r="JEB17" s="0"/>
      <c r="JEC17" s="0"/>
      <c r="JED17" s="0"/>
      <c r="JEE17" s="0"/>
      <c r="JEF17" s="0"/>
      <c r="JEG17" s="0"/>
      <c r="JEH17" s="0"/>
      <c r="JEI17" s="0"/>
      <c r="JEJ17" s="0"/>
      <c r="JEK17" s="0"/>
      <c r="JEL17" s="0"/>
      <c r="JEM17" s="0"/>
      <c r="JEN17" s="0"/>
      <c r="JEO17" s="0"/>
      <c r="JEP17" s="0"/>
      <c r="JEQ17" s="0"/>
      <c r="JER17" s="0"/>
      <c r="JES17" s="0"/>
      <c r="JET17" s="0"/>
      <c r="JEU17" s="0"/>
      <c r="JEV17" s="0"/>
      <c r="JEW17" s="0"/>
      <c r="JEX17" s="0"/>
      <c r="JEY17" s="0"/>
      <c r="JEZ17" s="0"/>
      <c r="JFA17" s="0"/>
      <c r="JFB17" s="0"/>
      <c r="JFC17" s="0"/>
      <c r="JFD17" s="0"/>
      <c r="JFE17" s="0"/>
      <c r="JFF17" s="0"/>
      <c r="JFG17" s="0"/>
      <c r="JFH17" s="0"/>
      <c r="JFI17" s="0"/>
      <c r="JFJ17" s="0"/>
      <c r="JFK17" s="0"/>
      <c r="JFL17" s="0"/>
      <c r="JFM17" s="0"/>
      <c r="JFN17" s="0"/>
      <c r="JFO17" s="0"/>
      <c r="JFP17" s="0"/>
      <c r="JFQ17" s="0"/>
      <c r="JFR17" s="0"/>
      <c r="JFS17" s="0"/>
      <c r="JFT17" s="0"/>
      <c r="JFU17" s="0"/>
      <c r="JFV17" s="0"/>
      <c r="JFW17" s="0"/>
      <c r="JFX17" s="0"/>
      <c r="JFY17" s="0"/>
      <c r="JFZ17" s="0"/>
      <c r="JGA17" s="0"/>
      <c r="JGB17" s="0"/>
      <c r="JGC17" s="0"/>
      <c r="JGD17" s="0"/>
      <c r="JGE17" s="0"/>
      <c r="JGF17" s="0"/>
      <c r="JGG17" s="0"/>
      <c r="JGH17" s="0"/>
      <c r="JGI17" s="0"/>
      <c r="JGJ17" s="0"/>
      <c r="JGK17" s="0"/>
      <c r="JGL17" s="0"/>
      <c r="JGM17" s="0"/>
      <c r="JGN17" s="0"/>
      <c r="JGO17" s="0"/>
      <c r="JGP17" s="0"/>
      <c r="JGQ17" s="0"/>
      <c r="JGR17" s="0"/>
      <c r="JGS17" s="0"/>
      <c r="JGT17" s="0"/>
      <c r="JGU17" s="0"/>
      <c r="JGV17" s="0"/>
      <c r="JGW17" s="0"/>
      <c r="JGX17" s="0"/>
      <c r="JGY17" s="0"/>
      <c r="JGZ17" s="0"/>
      <c r="JHA17" s="0"/>
      <c r="JHB17" s="0"/>
      <c r="JHC17" s="0"/>
      <c r="JHD17" s="0"/>
      <c r="JHE17" s="0"/>
      <c r="JHF17" s="0"/>
      <c r="JHG17" s="0"/>
      <c r="JHH17" s="0"/>
      <c r="JHI17" s="0"/>
      <c r="JHJ17" s="0"/>
      <c r="JHK17" s="0"/>
      <c r="JHL17" s="0"/>
      <c r="JHM17" s="0"/>
      <c r="JHN17" s="0"/>
      <c r="JHO17" s="0"/>
      <c r="JHP17" s="0"/>
      <c r="JHQ17" s="0"/>
      <c r="JHR17" s="0"/>
      <c r="JHS17" s="0"/>
      <c r="JHT17" s="0"/>
      <c r="JHU17" s="0"/>
      <c r="JHV17" s="0"/>
      <c r="JHW17" s="0"/>
      <c r="JHX17" s="0"/>
      <c r="JHY17" s="0"/>
      <c r="JHZ17" s="0"/>
      <c r="JIA17" s="0"/>
      <c r="JIB17" s="0"/>
      <c r="JIC17" s="0"/>
      <c r="JID17" s="0"/>
      <c r="JIE17" s="0"/>
      <c r="JIF17" s="0"/>
      <c r="JIG17" s="0"/>
      <c r="JIH17" s="0"/>
      <c r="JII17" s="0"/>
      <c r="JIJ17" s="0"/>
      <c r="JIK17" s="0"/>
      <c r="JIL17" s="0"/>
      <c r="JIM17" s="0"/>
      <c r="JIN17" s="0"/>
      <c r="JIO17" s="0"/>
      <c r="JIP17" s="0"/>
      <c r="JIQ17" s="0"/>
      <c r="JIR17" s="0"/>
      <c r="JIS17" s="0"/>
      <c r="JIT17" s="0"/>
      <c r="JIU17" s="0"/>
      <c r="JIV17" s="0"/>
      <c r="JIW17" s="0"/>
      <c r="JIX17" s="0"/>
      <c r="JIY17" s="0"/>
      <c r="JIZ17" s="0"/>
      <c r="JJA17" s="0"/>
      <c r="JJB17" s="0"/>
      <c r="JJC17" s="0"/>
      <c r="JJD17" s="0"/>
      <c r="JJE17" s="0"/>
      <c r="JJF17" s="0"/>
      <c r="JJG17" s="0"/>
      <c r="JJH17" s="0"/>
      <c r="JJI17" s="0"/>
      <c r="JJJ17" s="0"/>
      <c r="JJK17" s="0"/>
      <c r="JJL17" s="0"/>
      <c r="JJM17" s="0"/>
      <c r="JJN17" s="0"/>
      <c r="JJO17" s="0"/>
      <c r="JJP17" s="0"/>
      <c r="JJQ17" s="0"/>
      <c r="JJR17" s="0"/>
      <c r="JJS17" s="0"/>
      <c r="JJT17" s="0"/>
      <c r="JJU17" s="0"/>
      <c r="JJV17" s="0"/>
      <c r="JJW17" s="0"/>
      <c r="JJX17" s="0"/>
      <c r="JJY17" s="0"/>
      <c r="JJZ17" s="0"/>
      <c r="JKA17" s="0"/>
      <c r="JKB17" s="0"/>
      <c r="JKC17" s="0"/>
      <c r="JKD17" s="0"/>
      <c r="JKE17" s="0"/>
      <c r="JKF17" s="0"/>
      <c r="JKG17" s="0"/>
      <c r="JKH17" s="0"/>
      <c r="JKI17" s="0"/>
      <c r="JKJ17" s="0"/>
      <c r="JKK17" s="0"/>
      <c r="JKL17" s="0"/>
      <c r="JKM17" s="0"/>
      <c r="JKN17" s="0"/>
      <c r="JKO17" s="0"/>
      <c r="JKP17" s="0"/>
      <c r="JKQ17" s="0"/>
      <c r="JKR17" s="0"/>
      <c r="JKS17" s="0"/>
      <c r="JKT17" s="0"/>
      <c r="JKU17" s="0"/>
      <c r="JKV17" s="0"/>
      <c r="JKW17" s="0"/>
      <c r="JKX17" s="0"/>
      <c r="JKY17" s="0"/>
      <c r="JKZ17" s="0"/>
      <c r="JLA17" s="0"/>
      <c r="JLB17" s="0"/>
      <c r="JLC17" s="0"/>
      <c r="JLD17" s="0"/>
      <c r="JLE17" s="0"/>
      <c r="JLF17" s="0"/>
      <c r="JLG17" s="0"/>
      <c r="JLH17" s="0"/>
      <c r="JLI17" s="0"/>
      <c r="JLJ17" s="0"/>
      <c r="JLK17" s="0"/>
      <c r="JLL17" s="0"/>
      <c r="JLM17" s="0"/>
      <c r="JLN17" s="0"/>
      <c r="JLO17" s="0"/>
      <c r="JLP17" s="0"/>
      <c r="JLQ17" s="0"/>
      <c r="JLR17" s="0"/>
      <c r="JLS17" s="0"/>
      <c r="JLT17" s="0"/>
      <c r="JLU17" s="0"/>
      <c r="JLV17" s="0"/>
      <c r="JLW17" s="0"/>
      <c r="JLX17" s="0"/>
      <c r="JLY17" s="0"/>
      <c r="JLZ17" s="0"/>
      <c r="JMA17" s="0"/>
      <c r="JMB17" s="0"/>
      <c r="JMC17" s="0"/>
      <c r="JMD17" s="0"/>
      <c r="JME17" s="0"/>
      <c r="JMF17" s="0"/>
      <c r="JMG17" s="0"/>
      <c r="JMH17" s="0"/>
      <c r="JMI17" s="0"/>
      <c r="JMJ17" s="0"/>
      <c r="JMK17" s="0"/>
      <c r="JML17" s="0"/>
      <c r="JMM17" s="0"/>
      <c r="JMN17" s="0"/>
      <c r="JMO17" s="0"/>
      <c r="JMP17" s="0"/>
      <c r="JMQ17" s="0"/>
      <c r="JMR17" s="0"/>
      <c r="JMS17" s="0"/>
      <c r="JMT17" s="0"/>
      <c r="JMU17" s="0"/>
      <c r="JMV17" s="0"/>
      <c r="JMW17" s="0"/>
      <c r="JMX17" s="0"/>
      <c r="JMY17" s="0"/>
      <c r="JMZ17" s="0"/>
      <c r="JNA17" s="0"/>
      <c r="JNB17" s="0"/>
      <c r="JNC17" s="0"/>
      <c r="JND17" s="0"/>
      <c r="JNE17" s="0"/>
      <c r="JNF17" s="0"/>
      <c r="JNG17" s="0"/>
      <c r="JNH17" s="0"/>
      <c r="JNI17" s="0"/>
      <c r="JNJ17" s="0"/>
      <c r="JNK17" s="0"/>
      <c r="JNL17" s="0"/>
      <c r="JNM17" s="0"/>
      <c r="JNN17" s="0"/>
      <c r="JNO17" s="0"/>
      <c r="JNP17" s="0"/>
      <c r="JNQ17" s="0"/>
      <c r="JNR17" s="0"/>
      <c r="JNS17" s="0"/>
      <c r="JNT17" s="0"/>
      <c r="JNU17" s="0"/>
      <c r="JNV17" s="0"/>
      <c r="JNW17" s="0"/>
      <c r="JNX17" s="0"/>
      <c r="JNY17" s="0"/>
      <c r="JNZ17" s="0"/>
      <c r="JOA17" s="0"/>
      <c r="JOB17" s="0"/>
      <c r="JOC17" s="0"/>
      <c r="JOD17" s="0"/>
      <c r="JOE17" s="0"/>
      <c r="JOF17" s="0"/>
      <c r="JOG17" s="0"/>
      <c r="JOH17" s="0"/>
      <c r="JOI17" s="0"/>
      <c r="JOJ17" s="0"/>
      <c r="JOK17" s="0"/>
      <c r="JOL17" s="0"/>
      <c r="JOM17" s="0"/>
      <c r="JON17" s="0"/>
      <c r="JOO17" s="0"/>
      <c r="JOP17" s="0"/>
      <c r="JOQ17" s="0"/>
      <c r="JOR17" s="0"/>
      <c r="JOS17" s="0"/>
      <c r="JOT17" s="0"/>
      <c r="JOU17" s="0"/>
      <c r="JOV17" s="0"/>
      <c r="JOW17" s="0"/>
      <c r="JOX17" s="0"/>
      <c r="JOY17" s="0"/>
      <c r="JOZ17" s="0"/>
      <c r="JPA17" s="0"/>
      <c r="JPB17" s="0"/>
      <c r="JPC17" s="0"/>
      <c r="JPD17" s="0"/>
      <c r="JPE17" s="0"/>
      <c r="JPF17" s="0"/>
      <c r="JPG17" s="0"/>
      <c r="JPH17" s="0"/>
      <c r="JPI17" s="0"/>
      <c r="JPJ17" s="0"/>
      <c r="JPK17" s="0"/>
      <c r="JPL17" s="0"/>
      <c r="JPM17" s="0"/>
      <c r="JPN17" s="0"/>
      <c r="JPO17" s="0"/>
      <c r="JPP17" s="0"/>
      <c r="JPQ17" s="0"/>
      <c r="JPR17" s="0"/>
      <c r="JPS17" s="0"/>
      <c r="JPT17" s="0"/>
      <c r="JPU17" s="0"/>
      <c r="JPV17" s="0"/>
      <c r="JPW17" s="0"/>
      <c r="JPX17" s="0"/>
      <c r="JPY17" s="0"/>
      <c r="JPZ17" s="0"/>
      <c r="JQA17" s="0"/>
      <c r="JQB17" s="0"/>
      <c r="JQC17" s="0"/>
      <c r="JQD17" s="0"/>
      <c r="JQE17" s="0"/>
      <c r="JQF17" s="0"/>
      <c r="JQG17" s="0"/>
      <c r="JQH17" s="0"/>
      <c r="JQI17" s="0"/>
      <c r="JQJ17" s="0"/>
      <c r="JQK17" s="0"/>
      <c r="JQL17" s="0"/>
      <c r="JQM17" s="0"/>
      <c r="JQN17" s="0"/>
      <c r="JQO17" s="0"/>
      <c r="JQP17" s="0"/>
      <c r="JQQ17" s="0"/>
      <c r="JQR17" s="0"/>
      <c r="JQS17" s="0"/>
      <c r="JQT17" s="0"/>
      <c r="JQU17" s="0"/>
      <c r="JQV17" s="0"/>
      <c r="JQW17" s="0"/>
      <c r="JQX17" s="0"/>
      <c r="JQY17" s="0"/>
      <c r="JQZ17" s="0"/>
      <c r="JRA17" s="0"/>
      <c r="JRB17" s="0"/>
      <c r="JRC17" s="0"/>
      <c r="JRD17" s="0"/>
      <c r="JRE17" s="0"/>
      <c r="JRF17" s="0"/>
      <c r="JRG17" s="0"/>
      <c r="JRH17" s="0"/>
      <c r="JRI17" s="0"/>
      <c r="JRJ17" s="0"/>
      <c r="JRK17" s="0"/>
      <c r="JRL17" s="0"/>
      <c r="JRM17" s="0"/>
      <c r="JRN17" s="0"/>
      <c r="JRO17" s="0"/>
      <c r="JRP17" s="0"/>
      <c r="JRQ17" s="0"/>
      <c r="JRR17" s="0"/>
      <c r="JRS17" s="0"/>
      <c r="JRT17" s="0"/>
      <c r="JRU17" s="0"/>
      <c r="JRV17" s="0"/>
      <c r="JRW17" s="0"/>
      <c r="JRX17" s="0"/>
      <c r="JRY17" s="0"/>
      <c r="JRZ17" s="0"/>
      <c r="JSA17" s="0"/>
      <c r="JSB17" s="0"/>
      <c r="JSC17" s="0"/>
      <c r="JSD17" s="0"/>
      <c r="JSE17" s="0"/>
      <c r="JSF17" s="0"/>
      <c r="JSG17" s="0"/>
      <c r="JSH17" s="0"/>
      <c r="JSI17" s="0"/>
      <c r="JSJ17" s="0"/>
      <c r="JSK17" s="0"/>
      <c r="JSL17" s="0"/>
      <c r="JSM17" s="0"/>
      <c r="JSN17" s="0"/>
      <c r="JSO17" s="0"/>
      <c r="JSP17" s="0"/>
      <c r="JSQ17" s="0"/>
      <c r="JSR17" s="0"/>
      <c r="JSS17" s="0"/>
      <c r="JST17" s="0"/>
      <c r="JSU17" s="0"/>
      <c r="JSV17" s="0"/>
      <c r="JSW17" s="0"/>
      <c r="JSX17" s="0"/>
      <c r="JSY17" s="0"/>
      <c r="JSZ17" s="0"/>
      <c r="JTA17" s="0"/>
      <c r="JTB17" s="0"/>
      <c r="JTC17" s="0"/>
      <c r="JTD17" s="0"/>
      <c r="JTE17" s="0"/>
      <c r="JTF17" s="0"/>
      <c r="JTG17" s="0"/>
      <c r="JTH17" s="0"/>
      <c r="JTI17" s="0"/>
      <c r="JTJ17" s="0"/>
      <c r="JTK17" s="0"/>
      <c r="JTL17" s="0"/>
      <c r="JTM17" s="0"/>
      <c r="JTN17" s="0"/>
      <c r="JTO17" s="0"/>
      <c r="JTP17" s="0"/>
      <c r="JTQ17" s="0"/>
      <c r="JTR17" s="0"/>
      <c r="JTS17" s="0"/>
      <c r="JTT17" s="0"/>
      <c r="JTU17" s="0"/>
      <c r="JTV17" s="0"/>
      <c r="JTW17" s="0"/>
      <c r="JTX17" s="0"/>
      <c r="JTY17" s="0"/>
      <c r="JTZ17" s="0"/>
      <c r="JUA17" s="0"/>
      <c r="JUB17" s="0"/>
      <c r="JUC17" s="0"/>
      <c r="JUD17" s="0"/>
      <c r="JUE17" s="0"/>
      <c r="JUF17" s="0"/>
      <c r="JUG17" s="0"/>
      <c r="JUH17" s="0"/>
      <c r="JUI17" s="0"/>
      <c r="JUJ17" s="0"/>
      <c r="JUK17" s="0"/>
      <c r="JUL17" s="0"/>
      <c r="JUM17" s="0"/>
      <c r="JUN17" s="0"/>
      <c r="JUO17" s="0"/>
      <c r="JUP17" s="0"/>
      <c r="JUQ17" s="0"/>
      <c r="JUR17" s="0"/>
      <c r="JUS17" s="0"/>
      <c r="JUT17" s="0"/>
      <c r="JUU17" s="0"/>
      <c r="JUV17" s="0"/>
      <c r="JUW17" s="0"/>
      <c r="JUX17" s="0"/>
      <c r="JUY17" s="0"/>
      <c r="JUZ17" s="0"/>
      <c r="JVA17" s="0"/>
      <c r="JVB17" s="0"/>
      <c r="JVC17" s="0"/>
      <c r="JVD17" s="0"/>
      <c r="JVE17" s="0"/>
      <c r="JVF17" s="0"/>
      <c r="JVG17" s="0"/>
      <c r="JVH17" s="0"/>
      <c r="JVI17" s="0"/>
      <c r="JVJ17" s="0"/>
      <c r="JVK17" s="0"/>
      <c r="JVL17" s="0"/>
      <c r="JVM17" s="0"/>
      <c r="JVN17" s="0"/>
      <c r="JVO17" s="0"/>
      <c r="JVP17" s="0"/>
      <c r="JVQ17" s="0"/>
      <c r="JVR17" s="0"/>
      <c r="JVS17" s="0"/>
      <c r="JVT17" s="0"/>
      <c r="JVU17" s="0"/>
      <c r="JVV17" s="0"/>
      <c r="JVW17" s="0"/>
      <c r="JVX17" s="0"/>
      <c r="JVY17" s="0"/>
      <c r="JVZ17" s="0"/>
      <c r="JWA17" s="0"/>
      <c r="JWB17" s="0"/>
      <c r="JWC17" s="0"/>
      <c r="JWD17" s="0"/>
      <c r="JWE17" s="0"/>
      <c r="JWF17" s="0"/>
      <c r="JWG17" s="0"/>
      <c r="JWH17" s="0"/>
      <c r="JWI17" s="0"/>
      <c r="JWJ17" s="0"/>
      <c r="JWK17" s="0"/>
      <c r="JWL17" s="0"/>
      <c r="JWM17" s="0"/>
      <c r="JWN17" s="0"/>
      <c r="JWO17" s="0"/>
      <c r="JWP17" s="0"/>
      <c r="JWQ17" s="0"/>
      <c r="JWR17" s="0"/>
      <c r="JWS17" s="0"/>
      <c r="JWT17" s="0"/>
      <c r="JWU17" s="0"/>
      <c r="JWV17" s="0"/>
      <c r="JWW17" s="0"/>
      <c r="JWX17" s="0"/>
      <c r="JWY17" s="0"/>
      <c r="JWZ17" s="0"/>
      <c r="JXA17" s="0"/>
      <c r="JXB17" s="0"/>
      <c r="JXC17" s="0"/>
      <c r="JXD17" s="0"/>
      <c r="JXE17" s="0"/>
      <c r="JXF17" s="0"/>
      <c r="JXG17" s="0"/>
      <c r="JXH17" s="0"/>
      <c r="JXI17" s="0"/>
      <c r="JXJ17" s="0"/>
      <c r="JXK17" s="0"/>
      <c r="JXL17" s="0"/>
      <c r="JXM17" s="0"/>
      <c r="JXN17" s="0"/>
      <c r="JXO17" s="0"/>
      <c r="JXP17" s="0"/>
      <c r="JXQ17" s="0"/>
      <c r="JXR17" s="0"/>
      <c r="JXS17" s="0"/>
      <c r="JXT17" s="0"/>
      <c r="JXU17" s="0"/>
      <c r="JXV17" s="0"/>
      <c r="JXW17" s="0"/>
      <c r="JXX17" s="0"/>
      <c r="JXY17" s="0"/>
      <c r="JXZ17" s="0"/>
      <c r="JYA17" s="0"/>
      <c r="JYB17" s="0"/>
      <c r="JYC17" s="0"/>
      <c r="JYD17" s="0"/>
      <c r="JYE17" s="0"/>
      <c r="JYF17" s="0"/>
      <c r="JYG17" s="0"/>
      <c r="JYH17" s="0"/>
      <c r="JYI17" s="0"/>
      <c r="JYJ17" s="0"/>
      <c r="JYK17" s="0"/>
      <c r="JYL17" s="0"/>
      <c r="JYM17" s="0"/>
      <c r="JYN17" s="0"/>
      <c r="JYO17" s="0"/>
      <c r="JYP17" s="0"/>
      <c r="JYQ17" s="0"/>
      <c r="JYR17" s="0"/>
      <c r="JYS17" s="0"/>
      <c r="JYT17" s="0"/>
      <c r="JYU17" s="0"/>
      <c r="JYV17" s="0"/>
      <c r="JYW17" s="0"/>
      <c r="JYX17" s="0"/>
      <c r="JYY17" s="0"/>
      <c r="JYZ17" s="0"/>
      <c r="JZA17" s="0"/>
      <c r="JZB17" s="0"/>
      <c r="JZC17" s="0"/>
      <c r="JZD17" s="0"/>
      <c r="JZE17" s="0"/>
      <c r="JZF17" s="0"/>
      <c r="JZG17" s="0"/>
      <c r="JZH17" s="0"/>
      <c r="JZI17" s="0"/>
      <c r="JZJ17" s="0"/>
      <c r="JZK17" s="0"/>
      <c r="JZL17" s="0"/>
      <c r="JZM17" s="0"/>
      <c r="JZN17" s="0"/>
      <c r="JZO17" s="0"/>
      <c r="JZP17" s="0"/>
      <c r="JZQ17" s="0"/>
      <c r="JZR17" s="0"/>
      <c r="JZS17" s="0"/>
      <c r="JZT17" s="0"/>
      <c r="JZU17" s="0"/>
      <c r="JZV17" s="0"/>
      <c r="JZW17" s="0"/>
      <c r="JZX17" s="0"/>
      <c r="JZY17" s="0"/>
      <c r="JZZ17" s="0"/>
      <c r="KAA17" s="0"/>
      <c r="KAB17" s="0"/>
      <c r="KAC17" s="0"/>
      <c r="KAD17" s="0"/>
      <c r="KAE17" s="0"/>
      <c r="KAF17" s="0"/>
      <c r="KAG17" s="0"/>
      <c r="KAH17" s="0"/>
      <c r="KAI17" s="0"/>
      <c r="KAJ17" s="0"/>
      <c r="KAK17" s="0"/>
      <c r="KAL17" s="0"/>
      <c r="KAM17" s="0"/>
      <c r="KAN17" s="0"/>
      <c r="KAO17" s="0"/>
      <c r="KAP17" s="0"/>
      <c r="KAQ17" s="0"/>
      <c r="KAR17" s="0"/>
      <c r="KAS17" s="0"/>
      <c r="KAT17" s="0"/>
      <c r="KAU17" s="0"/>
      <c r="KAV17" s="0"/>
      <c r="KAW17" s="0"/>
      <c r="KAX17" s="0"/>
      <c r="KAY17" s="0"/>
      <c r="KAZ17" s="0"/>
      <c r="KBA17" s="0"/>
      <c r="KBB17" s="0"/>
      <c r="KBC17" s="0"/>
      <c r="KBD17" s="0"/>
      <c r="KBE17" s="0"/>
      <c r="KBF17" s="0"/>
      <c r="KBG17" s="0"/>
      <c r="KBH17" s="0"/>
      <c r="KBI17" s="0"/>
      <c r="KBJ17" s="0"/>
      <c r="KBK17" s="0"/>
      <c r="KBL17" s="0"/>
      <c r="KBM17" s="0"/>
      <c r="KBN17" s="0"/>
      <c r="KBO17" s="0"/>
      <c r="KBP17" s="0"/>
      <c r="KBQ17" s="0"/>
      <c r="KBR17" s="0"/>
      <c r="KBS17" s="0"/>
      <c r="KBT17" s="0"/>
      <c r="KBU17" s="0"/>
      <c r="KBV17" s="0"/>
      <c r="KBW17" s="0"/>
      <c r="KBX17" s="0"/>
      <c r="KBY17" s="0"/>
      <c r="KBZ17" s="0"/>
      <c r="KCA17" s="0"/>
      <c r="KCB17" s="0"/>
      <c r="KCC17" s="0"/>
      <c r="KCD17" s="0"/>
      <c r="KCE17" s="0"/>
      <c r="KCF17" s="0"/>
      <c r="KCG17" s="0"/>
      <c r="KCH17" s="0"/>
      <c r="KCI17" s="0"/>
      <c r="KCJ17" s="0"/>
      <c r="KCK17" s="0"/>
      <c r="KCL17" s="0"/>
      <c r="KCM17" s="0"/>
      <c r="KCN17" s="0"/>
      <c r="KCO17" s="0"/>
      <c r="KCP17" s="0"/>
      <c r="KCQ17" s="0"/>
      <c r="KCR17" s="0"/>
      <c r="KCS17" s="0"/>
      <c r="KCT17" s="0"/>
      <c r="KCU17" s="0"/>
      <c r="KCV17" s="0"/>
      <c r="KCW17" s="0"/>
      <c r="KCX17" s="0"/>
      <c r="KCY17" s="0"/>
      <c r="KCZ17" s="0"/>
      <c r="KDA17" s="0"/>
      <c r="KDB17" s="0"/>
      <c r="KDC17" s="0"/>
      <c r="KDD17" s="0"/>
      <c r="KDE17" s="0"/>
      <c r="KDF17" s="0"/>
      <c r="KDG17" s="0"/>
      <c r="KDH17" s="0"/>
      <c r="KDI17" s="0"/>
      <c r="KDJ17" s="0"/>
      <c r="KDK17" s="0"/>
      <c r="KDL17" s="0"/>
      <c r="KDM17" s="0"/>
      <c r="KDN17" s="0"/>
      <c r="KDO17" s="0"/>
      <c r="KDP17" s="0"/>
      <c r="KDQ17" s="0"/>
      <c r="KDR17" s="0"/>
      <c r="KDS17" s="0"/>
      <c r="KDT17" s="0"/>
      <c r="KDU17" s="0"/>
      <c r="KDV17" s="0"/>
      <c r="KDW17" s="0"/>
      <c r="KDX17" s="0"/>
      <c r="KDY17" s="0"/>
      <c r="KDZ17" s="0"/>
      <c r="KEA17" s="0"/>
      <c r="KEB17" s="0"/>
      <c r="KEC17" s="0"/>
      <c r="KED17" s="0"/>
      <c r="KEE17" s="0"/>
      <c r="KEF17" s="0"/>
      <c r="KEG17" s="0"/>
      <c r="KEH17" s="0"/>
      <c r="KEI17" s="0"/>
      <c r="KEJ17" s="0"/>
      <c r="KEK17" s="0"/>
      <c r="KEL17" s="0"/>
      <c r="KEM17" s="0"/>
      <c r="KEN17" s="0"/>
      <c r="KEO17" s="0"/>
      <c r="KEP17" s="0"/>
      <c r="KEQ17" s="0"/>
      <c r="KER17" s="0"/>
      <c r="KES17" s="0"/>
      <c r="KET17" s="0"/>
      <c r="KEU17" s="0"/>
      <c r="KEV17" s="0"/>
      <c r="KEW17" s="0"/>
      <c r="KEX17" s="0"/>
      <c r="KEY17" s="0"/>
      <c r="KEZ17" s="0"/>
      <c r="KFA17" s="0"/>
      <c r="KFB17" s="0"/>
      <c r="KFC17" s="0"/>
      <c r="KFD17" s="0"/>
      <c r="KFE17" s="0"/>
      <c r="KFF17" s="0"/>
      <c r="KFG17" s="0"/>
      <c r="KFH17" s="0"/>
      <c r="KFI17" s="0"/>
      <c r="KFJ17" s="0"/>
      <c r="KFK17" s="0"/>
      <c r="KFL17" s="0"/>
      <c r="KFM17" s="0"/>
      <c r="KFN17" s="0"/>
      <c r="KFO17" s="0"/>
      <c r="KFP17" s="0"/>
      <c r="KFQ17" s="0"/>
      <c r="KFR17" s="0"/>
      <c r="KFS17" s="0"/>
      <c r="KFT17" s="0"/>
      <c r="KFU17" s="0"/>
      <c r="KFV17" s="0"/>
      <c r="KFW17" s="0"/>
      <c r="KFX17" s="0"/>
      <c r="KFY17" s="0"/>
      <c r="KFZ17" s="0"/>
      <c r="KGA17" s="0"/>
      <c r="KGB17" s="0"/>
      <c r="KGC17" s="0"/>
      <c r="KGD17" s="0"/>
      <c r="KGE17" s="0"/>
      <c r="KGF17" s="0"/>
      <c r="KGG17" s="0"/>
      <c r="KGH17" s="0"/>
      <c r="KGI17" s="0"/>
      <c r="KGJ17" s="0"/>
      <c r="KGK17" s="0"/>
      <c r="KGL17" s="0"/>
      <c r="KGM17" s="0"/>
      <c r="KGN17" s="0"/>
      <c r="KGO17" s="0"/>
      <c r="KGP17" s="0"/>
      <c r="KGQ17" s="0"/>
      <c r="KGR17" s="0"/>
      <c r="KGS17" s="0"/>
      <c r="KGT17" s="0"/>
      <c r="KGU17" s="0"/>
      <c r="KGV17" s="0"/>
      <c r="KGW17" s="0"/>
      <c r="KGX17" s="0"/>
      <c r="KGY17" s="0"/>
      <c r="KGZ17" s="0"/>
      <c r="KHA17" s="0"/>
      <c r="KHB17" s="0"/>
      <c r="KHC17" s="0"/>
      <c r="KHD17" s="0"/>
      <c r="KHE17" s="0"/>
      <c r="KHF17" s="0"/>
      <c r="KHG17" s="0"/>
      <c r="KHH17" s="0"/>
      <c r="KHI17" s="0"/>
      <c r="KHJ17" s="0"/>
      <c r="KHK17" s="0"/>
      <c r="KHL17" s="0"/>
      <c r="KHM17" s="0"/>
      <c r="KHN17" s="0"/>
      <c r="KHO17" s="0"/>
      <c r="KHP17" s="0"/>
      <c r="KHQ17" s="0"/>
      <c r="KHR17" s="0"/>
      <c r="KHS17" s="0"/>
      <c r="KHT17" s="0"/>
      <c r="KHU17" s="0"/>
      <c r="KHV17" s="0"/>
      <c r="KHW17" s="0"/>
      <c r="KHX17" s="0"/>
      <c r="KHY17" s="0"/>
      <c r="KHZ17" s="0"/>
      <c r="KIA17" s="0"/>
      <c r="KIB17" s="0"/>
      <c r="KIC17" s="0"/>
      <c r="KID17" s="0"/>
      <c r="KIE17" s="0"/>
      <c r="KIF17" s="0"/>
      <c r="KIG17" s="0"/>
      <c r="KIH17" s="0"/>
      <c r="KII17" s="0"/>
      <c r="KIJ17" s="0"/>
      <c r="KIK17" s="0"/>
      <c r="KIL17" s="0"/>
      <c r="KIM17" s="0"/>
      <c r="KIN17" s="0"/>
      <c r="KIO17" s="0"/>
      <c r="KIP17" s="0"/>
      <c r="KIQ17" s="0"/>
      <c r="KIR17" s="0"/>
      <c r="KIS17" s="0"/>
      <c r="KIT17" s="0"/>
      <c r="KIU17" s="0"/>
      <c r="KIV17" s="0"/>
      <c r="KIW17" s="0"/>
      <c r="KIX17" s="0"/>
      <c r="KIY17" s="0"/>
      <c r="KIZ17" s="0"/>
      <c r="KJA17" s="0"/>
      <c r="KJB17" s="0"/>
      <c r="KJC17" s="0"/>
      <c r="KJD17" s="0"/>
      <c r="KJE17" s="0"/>
      <c r="KJF17" s="0"/>
      <c r="KJG17" s="0"/>
      <c r="KJH17" s="0"/>
      <c r="KJI17" s="0"/>
      <c r="KJJ17" s="0"/>
      <c r="KJK17" s="0"/>
      <c r="KJL17" s="0"/>
      <c r="KJM17" s="0"/>
      <c r="KJN17" s="0"/>
      <c r="KJO17" s="0"/>
      <c r="KJP17" s="0"/>
      <c r="KJQ17" s="0"/>
      <c r="KJR17" s="0"/>
      <c r="KJS17" s="0"/>
      <c r="KJT17" s="0"/>
      <c r="KJU17" s="0"/>
      <c r="KJV17" s="0"/>
      <c r="KJW17" s="0"/>
      <c r="KJX17" s="0"/>
      <c r="KJY17" s="0"/>
      <c r="KJZ17" s="0"/>
      <c r="KKA17" s="0"/>
      <c r="KKB17" s="0"/>
      <c r="KKC17" s="0"/>
      <c r="KKD17" s="0"/>
      <c r="KKE17" s="0"/>
      <c r="KKF17" s="0"/>
      <c r="KKG17" s="0"/>
      <c r="KKH17" s="0"/>
      <c r="KKI17" s="0"/>
      <c r="KKJ17" s="0"/>
      <c r="KKK17" s="0"/>
      <c r="KKL17" s="0"/>
      <c r="KKM17" s="0"/>
      <c r="KKN17" s="0"/>
      <c r="KKO17" s="0"/>
      <c r="KKP17" s="0"/>
      <c r="KKQ17" s="0"/>
      <c r="KKR17" s="0"/>
      <c r="KKS17" s="0"/>
      <c r="KKT17" s="0"/>
      <c r="KKU17" s="0"/>
      <c r="KKV17" s="0"/>
      <c r="KKW17" s="0"/>
      <c r="KKX17" s="0"/>
      <c r="KKY17" s="0"/>
      <c r="KKZ17" s="0"/>
      <c r="KLA17" s="0"/>
      <c r="KLB17" s="0"/>
      <c r="KLC17" s="0"/>
      <c r="KLD17" s="0"/>
      <c r="KLE17" s="0"/>
      <c r="KLF17" s="0"/>
      <c r="KLG17" s="0"/>
      <c r="KLH17" s="0"/>
      <c r="KLI17" s="0"/>
      <c r="KLJ17" s="0"/>
      <c r="KLK17" s="0"/>
      <c r="KLL17" s="0"/>
      <c r="KLM17" s="0"/>
      <c r="KLN17" s="0"/>
      <c r="KLO17" s="0"/>
      <c r="KLP17" s="0"/>
      <c r="KLQ17" s="0"/>
      <c r="KLR17" s="0"/>
      <c r="KLS17" s="0"/>
      <c r="KLT17" s="0"/>
      <c r="KLU17" s="0"/>
      <c r="KLV17" s="0"/>
      <c r="KLW17" s="0"/>
      <c r="KLX17" s="0"/>
      <c r="KLY17" s="0"/>
      <c r="KLZ17" s="0"/>
      <c r="KMA17" s="0"/>
      <c r="KMB17" s="0"/>
      <c r="KMC17" s="0"/>
      <c r="KMD17" s="0"/>
      <c r="KME17" s="0"/>
      <c r="KMF17" s="0"/>
      <c r="KMG17" s="0"/>
      <c r="KMH17" s="0"/>
      <c r="KMI17" s="0"/>
      <c r="KMJ17" s="0"/>
      <c r="KMK17" s="0"/>
      <c r="KML17" s="0"/>
      <c r="KMM17" s="0"/>
      <c r="KMN17" s="0"/>
      <c r="KMO17" s="0"/>
      <c r="KMP17" s="0"/>
      <c r="KMQ17" s="0"/>
      <c r="KMR17" s="0"/>
      <c r="KMS17" s="0"/>
      <c r="KMT17" s="0"/>
      <c r="KMU17" s="0"/>
      <c r="KMV17" s="0"/>
      <c r="KMW17" s="0"/>
      <c r="KMX17" s="0"/>
      <c r="KMY17" s="0"/>
      <c r="KMZ17" s="0"/>
      <c r="KNA17" s="0"/>
      <c r="KNB17" s="0"/>
      <c r="KNC17" s="0"/>
      <c r="KND17" s="0"/>
      <c r="KNE17" s="0"/>
      <c r="KNF17" s="0"/>
      <c r="KNG17" s="0"/>
      <c r="KNH17" s="0"/>
      <c r="KNI17" s="0"/>
      <c r="KNJ17" s="0"/>
      <c r="KNK17" s="0"/>
      <c r="KNL17" s="0"/>
      <c r="KNM17" s="0"/>
      <c r="KNN17" s="0"/>
      <c r="KNO17" s="0"/>
      <c r="KNP17" s="0"/>
      <c r="KNQ17" s="0"/>
      <c r="KNR17" s="0"/>
      <c r="KNS17" s="0"/>
      <c r="KNT17" s="0"/>
      <c r="KNU17" s="0"/>
      <c r="KNV17" s="0"/>
      <c r="KNW17" s="0"/>
      <c r="KNX17" s="0"/>
      <c r="KNY17" s="0"/>
      <c r="KNZ17" s="0"/>
      <c r="KOA17" s="0"/>
      <c r="KOB17" s="0"/>
      <c r="KOC17" s="0"/>
      <c r="KOD17" s="0"/>
      <c r="KOE17" s="0"/>
      <c r="KOF17" s="0"/>
      <c r="KOG17" s="0"/>
      <c r="KOH17" s="0"/>
      <c r="KOI17" s="0"/>
      <c r="KOJ17" s="0"/>
      <c r="KOK17" s="0"/>
      <c r="KOL17" s="0"/>
      <c r="KOM17" s="0"/>
      <c r="KON17" s="0"/>
      <c r="KOO17" s="0"/>
      <c r="KOP17" s="0"/>
      <c r="KOQ17" s="0"/>
      <c r="KOR17" s="0"/>
      <c r="KOS17" s="0"/>
      <c r="KOT17" s="0"/>
      <c r="KOU17" s="0"/>
      <c r="KOV17" s="0"/>
      <c r="KOW17" s="0"/>
      <c r="KOX17" s="0"/>
      <c r="KOY17" s="0"/>
      <c r="KOZ17" s="0"/>
      <c r="KPA17" s="0"/>
      <c r="KPB17" s="0"/>
      <c r="KPC17" s="0"/>
      <c r="KPD17" s="0"/>
      <c r="KPE17" s="0"/>
      <c r="KPF17" s="0"/>
      <c r="KPG17" s="0"/>
      <c r="KPH17" s="0"/>
      <c r="KPI17" s="0"/>
      <c r="KPJ17" s="0"/>
      <c r="KPK17" s="0"/>
      <c r="KPL17" s="0"/>
      <c r="KPM17" s="0"/>
      <c r="KPN17" s="0"/>
      <c r="KPO17" s="0"/>
      <c r="KPP17" s="0"/>
      <c r="KPQ17" s="0"/>
      <c r="KPR17" s="0"/>
      <c r="KPS17" s="0"/>
      <c r="KPT17" s="0"/>
      <c r="KPU17" s="0"/>
      <c r="KPV17" s="0"/>
      <c r="KPW17" s="0"/>
      <c r="KPX17" s="0"/>
      <c r="KPY17" s="0"/>
      <c r="KPZ17" s="0"/>
      <c r="KQA17" s="0"/>
      <c r="KQB17" s="0"/>
      <c r="KQC17" s="0"/>
      <c r="KQD17" s="0"/>
      <c r="KQE17" s="0"/>
      <c r="KQF17" s="0"/>
      <c r="KQG17" s="0"/>
      <c r="KQH17" s="0"/>
      <c r="KQI17" s="0"/>
      <c r="KQJ17" s="0"/>
      <c r="KQK17" s="0"/>
      <c r="KQL17" s="0"/>
      <c r="KQM17" s="0"/>
      <c r="KQN17" s="0"/>
      <c r="KQO17" s="0"/>
      <c r="KQP17" s="0"/>
      <c r="KQQ17" s="0"/>
      <c r="KQR17" s="0"/>
      <c r="KQS17" s="0"/>
      <c r="KQT17" s="0"/>
      <c r="KQU17" s="0"/>
      <c r="KQV17" s="0"/>
      <c r="KQW17" s="0"/>
      <c r="KQX17" s="0"/>
      <c r="KQY17" s="0"/>
      <c r="KQZ17" s="0"/>
      <c r="KRA17" s="0"/>
      <c r="KRB17" s="0"/>
      <c r="KRC17" s="0"/>
      <c r="KRD17" s="0"/>
      <c r="KRE17" s="0"/>
      <c r="KRF17" s="0"/>
      <c r="KRG17" s="0"/>
      <c r="KRH17" s="0"/>
      <c r="KRI17" s="0"/>
      <c r="KRJ17" s="0"/>
      <c r="KRK17" s="0"/>
      <c r="KRL17" s="0"/>
      <c r="KRM17" s="0"/>
      <c r="KRN17" s="0"/>
      <c r="KRO17" s="0"/>
      <c r="KRP17" s="0"/>
      <c r="KRQ17" s="0"/>
      <c r="KRR17" s="0"/>
      <c r="KRS17" s="0"/>
      <c r="KRT17" s="0"/>
      <c r="KRU17" s="0"/>
      <c r="KRV17" s="0"/>
      <c r="KRW17" s="0"/>
      <c r="KRX17" s="0"/>
      <c r="KRY17" s="0"/>
      <c r="KRZ17" s="0"/>
      <c r="KSA17" s="0"/>
      <c r="KSB17" s="0"/>
      <c r="KSC17" s="0"/>
      <c r="KSD17" s="0"/>
      <c r="KSE17" s="0"/>
      <c r="KSF17" s="0"/>
      <c r="KSG17" s="0"/>
      <c r="KSH17" s="0"/>
      <c r="KSI17" s="0"/>
      <c r="KSJ17" s="0"/>
      <c r="KSK17" s="0"/>
      <c r="KSL17" s="0"/>
      <c r="KSM17" s="0"/>
      <c r="KSN17" s="0"/>
      <c r="KSO17" s="0"/>
      <c r="KSP17" s="0"/>
      <c r="KSQ17" s="0"/>
      <c r="KSR17" s="0"/>
      <c r="KSS17" s="0"/>
      <c r="KST17" s="0"/>
      <c r="KSU17" s="0"/>
      <c r="KSV17" s="0"/>
      <c r="KSW17" s="0"/>
      <c r="KSX17" s="0"/>
      <c r="KSY17" s="0"/>
      <c r="KSZ17" s="0"/>
      <c r="KTA17" s="0"/>
      <c r="KTB17" s="0"/>
      <c r="KTC17" s="0"/>
      <c r="KTD17" s="0"/>
      <c r="KTE17" s="0"/>
      <c r="KTF17" s="0"/>
      <c r="KTG17" s="0"/>
      <c r="KTH17" s="0"/>
      <c r="KTI17" s="0"/>
      <c r="KTJ17" s="0"/>
      <c r="KTK17" s="0"/>
      <c r="KTL17" s="0"/>
      <c r="KTM17" s="0"/>
      <c r="KTN17" s="0"/>
      <c r="KTO17" s="0"/>
      <c r="KTP17" s="0"/>
      <c r="KTQ17" s="0"/>
      <c r="KTR17" s="0"/>
      <c r="KTS17" s="0"/>
      <c r="KTT17" s="0"/>
      <c r="KTU17" s="0"/>
      <c r="KTV17" s="0"/>
      <c r="KTW17" s="0"/>
      <c r="KTX17" s="0"/>
      <c r="KTY17" s="0"/>
      <c r="KTZ17" s="0"/>
      <c r="KUA17" s="0"/>
      <c r="KUB17" s="0"/>
      <c r="KUC17" s="0"/>
      <c r="KUD17" s="0"/>
      <c r="KUE17" s="0"/>
      <c r="KUF17" s="0"/>
      <c r="KUG17" s="0"/>
      <c r="KUH17" s="0"/>
      <c r="KUI17" s="0"/>
      <c r="KUJ17" s="0"/>
      <c r="KUK17" s="0"/>
      <c r="KUL17" s="0"/>
      <c r="KUM17" s="0"/>
      <c r="KUN17" s="0"/>
      <c r="KUO17" s="0"/>
      <c r="KUP17" s="0"/>
      <c r="KUQ17" s="0"/>
      <c r="KUR17" s="0"/>
      <c r="KUS17" s="0"/>
      <c r="KUT17" s="0"/>
      <c r="KUU17" s="0"/>
      <c r="KUV17" s="0"/>
      <c r="KUW17" s="0"/>
      <c r="KUX17" s="0"/>
      <c r="KUY17" s="0"/>
      <c r="KUZ17" s="0"/>
      <c r="KVA17" s="0"/>
      <c r="KVB17" s="0"/>
      <c r="KVC17" s="0"/>
      <c r="KVD17" s="0"/>
      <c r="KVE17" s="0"/>
      <c r="KVF17" s="0"/>
      <c r="KVG17" s="0"/>
      <c r="KVH17" s="0"/>
      <c r="KVI17" s="0"/>
      <c r="KVJ17" s="0"/>
      <c r="KVK17" s="0"/>
      <c r="KVL17" s="0"/>
      <c r="KVM17" s="0"/>
      <c r="KVN17" s="0"/>
      <c r="KVO17" s="0"/>
      <c r="KVP17" s="0"/>
      <c r="KVQ17" s="0"/>
      <c r="KVR17" s="0"/>
      <c r="KVS17" s="0"/>
      <c r="KVT17" s="0"/>
      <c r="KVU17" s="0"/>
      <c r="KVV17" s="0"/>
      <c r="KVW17" s="0"/>
      <c r="KVX17" s="0"/>
      <c r="KVY17" s="0"/>
      <c r="KVZ17" s="0"/>
      <c r="KWA17" s="0"/>
      <c r="KWB17" s="0"/>
      <c r="KWC17" s="0"/>
      <c r="KWD17" s="0"/>
      <c r="KWE17" s="0"/>
      <c r="KWF17" s="0"/>
      <c r="KWG17" s="0"/>
      <c r="KWH17" s="0"/>
      <c r="KWI17" s="0"/>
      <c r="KWJ17" s="0"/>
      <c r="KWK17" s="0"/>
      <c r="KWL17" s="0"/>
      <c r="KWM17" s="0"/>
      <c r="KWN17" s="0"/>
      <c r="KWO17" s="0"/>
      <c r="KWP17" s="0"/>
      <c r="KWQ17" s="0"/>
      <c r="KWR17" s="0"/>
      <c r="KWS17" s="0"/>
      <c r="KWT17" s="0"/>
      <c r="KWU17" s="0"/>
      <c r="KWV17" s="0"/>
      <c r="KWW17" s="0"/>
      <c r="KWX17" s="0"/>
      <c r="KWY17" s="0"/>
      <c r="KWZ17" s="0"/>
      <c r="KXA17" s="0"/>
      <c r="KXB17" s="0"/>
      <c r="KXC17" s="0"/>
      <c r="KXD17" s="0"/>
      <c r="KXE17" s="0"/>
      <c r="KXF17" s="0"/>
      <c r="KXG17" s="0"/>
      <c r="KXH17" s="0"/>
      <c r="KXI17" s="0"/>
      <c r="KXJ17" s="0"/>
      <c r="KXK17" s="0"/>
      <c r="KXL17" s="0"/>
      <c r="KXM17" s="0"/>
      <c r="KXN17" s="0"/>
      <c r="KXO17" s="0"/>
      <c r="KXP17" s="0"/>
      <c r="KXQ17" s="0"/>
      <c r="KXR17" s="0"/>
      <c r="KXS17" s="0"/>
      <c r="KXT17" s="0"/>
      <c r="KXU17" s="0"/>
      <c r="KXV17" s="0"/>
      <c r="KXW17" s="0"/>
      <c r="KXX17" s="0"/>
      <c r="KXY17" s="0"/>
      <c r="KXZ17" s="0"/>
      <c r="KYA17" s="0"/>
      <c r="KYB17" s="0"/>
      <c r="KYC17" s="0"/>
      <c r="KYD17" s="0"/>
      <c r="KYE17" s="0"/>
      <c r="KYF17" s="0"/>
      <c r="KYG17" s="0"/>
      <c r="KYH17" s="0"/>
      <c r="KYI17" s="0"/>
      <c r="KYJ17" s="0"/>
      <c r="KYK17" s="0"/>
      <c r="KYL17" s="0"/>
      <c r="KYM17" s="0"/>
      <c r="KYN17" s="0"/>
      <c r="KYO17" s="0"/>
      <c r="KYP17" s="0"/>
      <c r="KYQ17" s="0"/>
      <c r="KYR17" s="0"/>
      <c r="KYS17" s="0"/>
      <c r="KYT17" s="0"/>
      <c r="KYU17" s="0"/>
      <c r="KYV17" s="0"/>
      <c r="KYW17" s="0"/>
      <c r="KYX17" s="0"/>
      <c r="KYY17" s="0"/>
      <c r="KYZ17" s="0"/>
      <c r="KZA17" s="0"/>
      <c r="KZB17" s="0"/>
      <c r="KZC17" s="0"/>
      <c r="KZD17" s="0"/>
      <c r="KZE17" s="0"/>
      <c r="KZF17" s="0"/>
      <c r="KZG17" s="0"/>
      <c r="KZH17" s="0"/>
      <c r="KZI17" s="0"/>
      <c r="KZJ17" s="0"/>
      <c r="KZK17" s="0"/>
      <c r="KZL17" s="0"/>
      <c r="KZM17" s="0"/>
      <c r="KZN17" s="0"/>
      <c r="KZO17" s="0"/>
      <c r="KZP17" s="0"/>
      <c r="KZQ17" s="0"/>
      <c r="KZR17" s="0"/>
      <c r="KZS17" s="0"/>
      <c r="KZT17" s="0"/>
      <c r="KZU17" s="0"/>
      <c r="KZV17" s="0"/>
      <c r="KZW17" s="0"/>
      <c r="KZX17" s="0"/>
      <c r="KZY17" s="0"/>
      <c r="KZZ17" s="0"/>
      <c r="LAA17" s="0"/>
      <c r="LAB17" s="0"/>
      <c r="LAC17" s="0"/>
      <c r="LAD17" s="0"/>
      <c r="LAE17" s="0"/>
      <c r="LAF17" s="0"/>
      <c r="LAG17" s="0"/>
      <c r="LAH17" s="0"/>
      <c r="LAI17" s="0"/>
      <c r="LAJ17" s="0"/>
      <c r="LAK17" s="0"/>
      <c r="LAL17" s="0"/>
      <c r="LAM17" s="0"/>
      <c r="LAN17" s="0"/>
      <c r="LAO17" s="0"/>
      <c r="LAP17" s="0"/>
      <c r="LAQ17" s="0"/>
      <c r="LAR17" s="0"/>
      <c r="LAS17" s="0"/>
      <c r="LAT17" s="0"/>
      <c r="LAU17" s="0"/>
      <c r="LAV17" s="0"/>
      <c r="LAW17" s="0"/>
      <c r="LAX17" s="0"/>
      <c r="LAY17" s="0"/>
      <c r="LAZ17" s="0"/>
      <c r="LBA17" s="0"/>
      <c r="LBB17" s="0"/>
      <c r="LBC17" s="0"/>
      <c r="LBD17" s="0"/>
      <c r="LBE17" s="0"/>
      <c r="LBF17" s="0"/>
      <c r="LBG17" s="0"/>
      <c r="LBH17" s="0"/>
      <c r="LBI17" s="0"/>
      <c r="LBJ17" s="0"/>
      <c r="LBK17" s="0"/>
      <c r="LBL17" s="0"/>
      <c r="LBM17" s="0"/>
      <c r="LBN17" s="0"/>
      <c r="LBO17" s="0"/>
      <c r="LBP17" s="0"/>
      <c r="LBQ17" s="0"/>
      <c r="LBR17" s="0"/>
      <c r="LBS17" s="0"/>
      <c r="LBT17" s="0"/>
      <c r="LBU17" s="0"/>
      <c r="LBV17" s="0"/>
      <c r="LBW17" s="0"/>
      <c r="LBX17" s="0"/>
      <c r="LBY17" s="0"/>
      <c r="LBZ17" s="0"/>
      <c r="LCA17" s="0"/>
      <c r="LCB17" s="0"/>
      <c r="LCC17" s="0"/>
      <c r="LCD17" s="0"/>
      <c r="LCE17" s="0"/>
      <c r="LCF17" s="0"/>
      <c r="LCG17" s="0"/>
      <c r="LCH17" s="0"/>
      <c r="LCI17" s="0"/>
      <c r="LCJ17" s="0"/>
      <c r="LCK17" s="0"/>
      <c r="LCL17" s="0"/>
      <c r="LCM17" s="0"/>
      <c r="LCN17" s="0"/>
      <c r="LCO17" s="0"/>
      <c r="LCP17" s="0"/>
      <c r="LCQ17" s="0"/>
      <c r="LCR17" s="0"/>
      <c r="LCS17" s="0"/>
      <c r="LCT17" s="0"/>
      <c r="LCU17" s="0"/>
      <c r="LCV17" s="0"/>
      <c r="LCW17" s="0"/>
      <c r="LCX17" s="0"/>
      <c r="LCY17" s="0"/>
      <c r="LCZ17" s="0"/>
      <c r="LDA17" s="0"/>
      <c r="LDB17" s="0"/>
      <c r="LDC17" s="0"/>
      <c r="LDD17" s="0"/>
      <c r="LDE17" s="0"/>
      <c r="LDF17" s="0"/>
      <c r="LDG17" s="0"/>
      <c r="LDH17" s="0"/>
      <c r="LDI17" s="0"/>
      <c r="LDJ17" s="0"/>
      <c r="LDK17" s="0"/>
      <c r="LDL17" s="0"/>
      <c r="LDM17" s="0"/>
      <c r="LDN17" s="0"/>
      <c r="LDO17" s="0"/>
      <c r="LDP17" s="0"/>
      <c r="LDQ17" s="0"/>
      <c r="LDR17" s="0"/>
      <c r="LDS17" s="0"/>
      <c r="LDT17" s="0"/>
      <c r="LDU17" s="0"/>
      <c r="LDV17" s="0"/>
      <c r="LDW17" s="0"/>
      <c r="LDX17" s="0"/>
      <c r="LDY17" s="0"/>
      <c r="LDZ17" s="0"/>
      <c r="LEA17" s="0"/>
      <c r="LEB17" s="0"/>
      <c r="LEC17" s="0"/>
      <c r="LED17" s="0"/>
      <c r="LEE17" s="0"/>
      <c r="LEF17" s="0"/>
      <c r="LEG17" s="0"/>
      <c r="LEH17" s="0"/>
      <c r="LEI17" s="0"/>
      <c r="LEJ17" s="0"/>
      <c r="LEK17" s="0"/>
      <c r="LEL17" s="0"/>
      <c r="LEM17" s="0"/>
      <c r="LEN17" s="0"/>
      <c r="LEO17" s="0"/>
      <c r="LEP17" s="0"/>
      <c r="LEQ17" s="0"/>
      <c r="LER17" s="0"/>
      <c r="LES17" s="0"/>
      <c r="LET17" s="0"/>
      <c r="LEU17" s="0"/>
      <c r="LEV17" s="0"/>
      <c r="LEW17" s="0"/>
      <c r="LEX17" s="0"/>
      <c r="LEY17" s="0"/>
      <c r="LEZ17" s="0"/>
      <c r="LFA17" s="0"/>
      <c r="LFB17" s="0"/>
      <c r="LFC17" s="0"/>
      <c r="LFD17" s="0"/>
      <c r="LFE17" s="0"/>
      <c r="LFF17" s="0"/>
      <c r="LFG17" s="0"/>
      <c r="LFH17" s="0"/>
      <c r="LFI17" s="0"/>
      <c r="LFJ17" s="0"/>
      <c r="LFK17" s="0"/>
      <c r="LFL17" s="0"/>
      <c r="LFM17" s="0"/>
      <c r="LFN17" s="0"/>
      <c r="LFO17" s="0"/>
      <c r="LFP17" s="0"/>
      <c r="LFQ17" s="0"/>
      <c r="LFR17" s="0"/>
      <c r="LFS17" s="0"/>
      <c r="LFT17" s="0"/>
      <c r="LFU17" s="0"/>
      <c r="LFV17" s="0"/>
      <c r="LFW17" s="0"/>
      <c r="LFX17" s="0"/>
      <c r="LFY17" s="0"/>
      <c r="LFZ17" s="0"/>
      <c r="LGA17" s="0"/>
      <c r="LGB17" s="0"/>
      <c r="LGC17" s="0"/>
      <c r="LGD17" s="0"/>
      <c r="LGE17" s="0"/>
      <c r="LGF17" s="0"/>
      <c r="LGG17" s="0"/>
      <c r="LGH17" s="0"/>
      <c r="LGI17" s="0"/>
      <c r="LGJ17" s="0"/>
      <c r="LGK17" s="0"/>
      <c r="LGL17" s="0"/>
      <c r="LGM17" s="0"/>
      <c r="LGN17" s="0"/>
      <c r="LGO17" s="0"/>
      <c r="LGP17" s="0"/>
      <c r="LGQ17" s="0"/>
      <c r="LGR17" s="0"/>
      <c r="LGS17" s="0"/>
      <c r="LGT17" s="0"/>
      <c r="LGU17" s="0"/>
      <c r="LGV17" s="0"/>
      <c r="LGW17" s="0"/>
      <c r="LGX17" s="0"/>
      <c r="LGY17" s="0"/>
      <c r="LGZ17" s="0"/>
      <c r="LHA17" s="0"/>
      <c r="LHB17" s="0"/>
      <c r="LHC17" s="0"/>
      <c r="LHD17" s="0"/>
      <c r="LHE17" s="0"/>
      <c r="LHF17" s="0"/>
      <c r="LHG17" s="0"/>
      <c r="LHH17" s="0"/>
      <c r="LHI17" s="0"/>
      <c r="LHJ17" s="0"/>
      <c r="LHK17" s="0"/>
      <c r="LHL17" s="0"/>
      <c r="LHM17" s="0"/>
      <c r="LHN17" s="0"/>
      <c r="LHO17" s="0"/>
      <c r="LHP17" s="0"/>
      <c r="LHQ17" s="0"/>
      <c r="LHR17" s="0"/>
      <c r="LHS17" s="0"/>
      <c r="LHT17" s="0"/>
      <c r="LHU17" s="0"/>
      <c r="LHV17" s="0"/>
      <c r="LHW17" s="0"/>
      <c r="LHX17" s="0"/>
      <c r="LHY17" s="0"/>
      <c r="LHZ17" s="0"/>
      <c r="LIA17" s="0"/>
      <c r="LIB17" s="0"/>
      <c r="LIC17" s="0"/>
      <c r="LID17" s="0"/>
      <c r="LIE17" s="0"/>
      <c r="LIF17" s="0"/>
      <c r="LIG17" s="0"/>
      <c r="LIH17" s="0"/>
      <c r="LII17" s="0"/>
      <c r="LIJ17" s="0"/>
      <c r="LIK17" s="0"/>
      <c r="LIL17" s="0"/>
      <c r="LIM17" s="0"/>
      <c r="LIN17" s="0"/>
      <c r="LIO17" s="0"/>
      <c r="LIP17" s="0"/>
      <c r="LIQ17" s="0"/>
      <c r="LIR17" s="0"/>
      <c r="LIS17" s="0"/>
      <c r="LIT17" s="0"/>
      <c r="LIU17" s="0"/>
      <c r="LIV17" s="0"/>
      <c r="LIW17" s="0"/>
      <c r="LIX17" s="0"/>
      <c r="LIY17" s="0"/>
      <c r="LIZ17" s="0"/>
      <c r="LJA17" s="0"/>
      <c r="LJB17" s="0"/>
      <c r="LJC17" s="0"/>
      <c r="LJD17" s="0"/>
      <c r="LJE17" s="0"/>
      <c r="LJF17" s="0"/>
      <c r="LJG17" s="0"/>
      <c r="LJH17" s="0"/>
      <c r="LJI17" s="0"/>
      <c r="LJJ17" s="0"/>
      <c r="LJK17" s="0"/>
      <c r="LJL17" s="0"/>
      <c r="LJM17" s="0"/>
      <c r="LJN17" s="0"/>
      <c r="LJO17" s="0"/>
      <c r="LJP17" s="0"/>
      <c r="LJQ17" s="0"/>
      <c r="LJR17" s="0"/>
      <c r="LJS17" s="0"/>
      <c r="LJT17" s="0"/>
      <c r="LJU17" s="0"/>
      <c r="LJV17" s="0"/>
      <c r="LJW17" s="0"/>
      <c r="LJX17" s="0"/>
      <c r="LJY17" s="0"/>
      <c r="LJZ17" s="0"/>
      <c r="LKA17" s="0"/>
      <c r="LKB17" s="0"/>
      <c r="LKC17" s="0"/>
      <c r="LKD17" s="0"/>
      <c r="LKE17" s="0"/>
      <c r="LKF17" s="0"/>
      <c r="LKG17" s="0"/>
      <c r="LKH17" s="0"/>
      <c r="LKI17" s="0"/>
      <c r="LKJ17" s="0"/>
      <c r="LKK17" s="0"/>
      <c r="LKL17" s="0"/>
      <c r="LKM17" s="0"/>
      <c r="LKN17" s="0"/>
      <c r="LKO17" s="0"/>
      <c r="LKP17" s="0"/>
      <c r="LKQ17" s="0"/>
      <c r="LKR17" s="0"/>
      <c r="LKS17" s="0"/>
      <c r="LKT17" s="0"/>
      <c r="LKU17" s="0"/>
      <c r="LKV17" s="0"/>
      <c r="LKW17" s="0"/>
      <c r="LKX17" s="0"/>
      <c r="LKY17" s="0"/>
      <c r="LKZ17" s="0"/>
      <c r="LLA17" s="0"/>
      <c r="LLB17" s="0"/>
      <c r="LLC17" s="0"/>
      <c r="LLD17" s="0"/>
      <c r="LLE17" s="0"/>
      <c r="LLF17" s="0"/>
      <c r="LLG17" s="0"/>
      <c r="LLH17" s="0"/>
      <c r="LLI17" s="0"/>
      <c r="LLJ17" s="0"/>
      <c r="LLK17" s="0"/>
      <c r="LLL17" s="0"/>
      <c r="LLM17" s="0"/>
      <c r="LLN17" s="0"/>
      <c r="LLO17" s="0"/>
      <c r="LLP17" s="0"/>
      <c r="LLQ17" s="0"/>
      <c r="LLR17" s="0"/>
      <c r="LLS17" s="0"/>
      <c r="LLT17" s="0"/>
      <c r="LLU17" s="0"/>
      <c r="LLV17" s="0"/>
      <c r="LLW17" s="0"/>
      <c r="LLX17" s="0"/>
      <c r="LLY17" s="0"/>
      <c r="LLZ17" s="0"/>
      <c r="LMA17" s="0"/>
      <c r="LMB17" s="0"/>
      <c r="LMC17" s="0"/>
      <c r="LMD17" s="0"/>
      <c r="LME17" s="0"/>
      <c r="LMF17" s="0"/>
      <c r="LMG17" s="0"/>
      <c r="LMH17" s="0"/>
      <c r="LMI17" s="0"/>
      <c r="LMJ17" s="0"/>
      <c r="LMK17" s="0"/>
      <c r="LML17" s="0"/>
      <c r="LMM17" s="0"/>
      <c r="LMN17" s="0"/>
      <c r="LMO17" s="0"/>
      <c r="LMP17" s="0"/>
      <c r="LMQ17" s="0"/>
      <c r="LMR17" s="0"/>
      <c r="LMS17" s="0"/>
      <c r="LMT17" s="0"/>
      <c r="LMU17" s="0"/>
      <c r="LMV17" s="0"/>
      <c r="LMW17" s="0"/>
      <c r="LMX17" s="0"/>
      <c r="LMY17" s="0"/>
      <c r="LMZ17" s="0"/>
      <c r="LNA17" s="0"/>
      <c r="LNB17" s="0"/>
      <c r="LNC17" s="0"/>
      <c r="LND17" s="0"/>
      <c r="LNE17" s="0"/>
      <c r="LNF17" s="0"/>
      <c r="LNG17" s="0"/>
      <c r="LNH17" s="0"/>
      <c r="LNI17" s="0"/>
      <c r="LNJ17" s="0"/>
      <c r="LNK17" s="0"/>
      <c r="LNL17" s="0"/>
      <c r="LNM17" s="0"/>
      <c r="LNN17" s="0"/>
      <c r="LNO17" s="0"/>
      <c r="LNP17" s="0"/>
      <c r="LNQ17" s="0"/>
      <c r="LNR17" s="0"/>
      <c r="LNS17" s="0"/>
      <c r="LNT17" s="0"/>
      <c r="LNU17" s="0"/>
      <c r="LNV17" s="0"/>
      <c r="LNW17" s="0"/>
      <c r="LNX17" s="0"/>
      <c r="LNY17" s="0"/>
      <c r="LNZ17" s="0"/>
      <c r="LOA17" s="0"/>
      <c r="LOB17" s="0"/>
      <c r="LOC17" s="0"/>
      <c r="LOD17" s="0"/>
      <c r="LOE17" s="0"/>
      <c r="LOF17" s="0"/>
      <c r="LOG17" s="0"/>
      <c r="LOH17" s="0"/>
      <c r="LOI17" s="0"/>
      <c r="LOJ17" s="0"/>
      <c r="LOK17" s="0"/>
      <c r="LOL17" s="0"/>
      <c r="LOM17" s="0"/>
      <c r="LON17" s="0"/>
      <c r="LOO17" s="0"/>
      <c r="LOP17" s="0"/>
      <c r="LOQ17" s="0"/>
      <c r="LOR17" s="0"/>
      <c r="LOS17" s="0"/>
      <c r="LOT17" s="0"/>
      <c r="LOU17" s="0"/>
      <c r="LOV17" s="0"/>
      <c r="LOW17" s="0"/>
      <c r="LOX17" s="0"/>
      <c r="LOY17" s="0"/>
      <c r="LOZ17" s="0"/>
      <c r="LPA17" s="0"/>
      <c r="LPB17" s="0"/>
      <c r="LPC17" s="0"/>
      <c r="LPD17" s="0"/>
      <c r="LPE17" s="0"/>
      <c r="LPF17" s="0"/>
      <c r="LPG17" s="0"/>
      <c r="LPH17" s="0"/>
      <c r="LPI17" s="0"/>
      <c r="LPJ17" s="0"/>
      <c r="LPK17" s="0"/>
      <c r="LPL17" s="0"/>
      <c r="LPM17" s="0"/>
      <c r="LPN17" s="0"/>
      <c r="LPO17" s="0"/>
      <c r="LPP17" s="0"/>
      <c r="LPQ17" s="0"/>
      <c r="LPR17" s="0"/>
      <c r="LPS17" s="0"/>
      <c r="LPT17" s="0"/>
      <c r="LPU17" s="0"/>
      <c r="LPV17" s="0"/>
      <c r="LPW17" s="0"/>
      <c r="LPX17" s="0"/>
      <c r="LPY17" s="0"/>
      <c r="LPZ17" s="0"/>
      <c r="LQA17" s="0"/>
      <c r="LQB17" s="0"/>
      <c r="LQC17" s="0"/>
      <c r="LQD17" s="0"/>
      <c r="LQE17" s="0"/>
      <c r="LQF17" s="0"/>
      <c r="LQG17" s="0"/>
      <c r="LQH17" s="0"/>
      <c r="LQI17" s="0"/>
      <c r="LQJ17" s="0"/>
      <c r="LQK17" s="0"/>
      <c r="LQL17" s="0"/>
      <c r="LQM17" s="0"/>
      <c r="LQN17" s="0"/>
      <c r="LQO17" s="0"/>
      <c r="LQP17" s="0"/>
      <c r="LQQ17" s="0"/>
      <c r="LQR17" s="0"/>
      <c r="LQS17" s="0"/>
      <c r="LQT17" s="0"/>
      <c r="LQU17" s="0"/>
      <c r="LQV17" s="0"/>
      <c r="LQW17" s="0"/>
      <c r="LQX17" s="0"/>
      <c r="LQY17" s="0"/>
      <c r="LQZ17" s="0"/>
      <c r="LRA17" s="0"/>
      <c r="LRB17" s="0"/>
      <c r="LRC17" s="0"/>
      <c r="LRD17" s="0"/>
      <c r="LRE17" s="0"/>
      <c r="LRF17" s="0"/>
      <c r="LRG17" s="0"/>
      <c r="LRH17" s="0"/>
      <c r="LRI17" s="0"/>
      <c r="LRJ17" s="0"/>
      <c r="LRK17" s="0"/>
      <c r="LRL17" s="0"/>
      <c r="LRM17" s="0"/>
      <c r="LRN17" s="0"/>
      <c r="LRO17" s="0"/>
      <c r="LRP17" s="0"/>
      <c r="LRQ17" s="0"/>
      <c r="LRR17" s="0"/>
      <c r="LRS17" s="0"/>
      <c r="LRT17" s="0"/>
      <c r="LRU17" s="0"/>
      <c r="LRV17" s="0"/>
      <c r="LRW17" s="0"/>
      <c r="LRX17" s="0"/>
      <c r="LRY17" s="0"/>
      <c r="LRZ17" s="0"/>
      <c r="LSA17" s="0"/>
      <c r="LSB17" s="0"/>
      <c r="LSC17" s="0"/>
      <c r="LSD17" s="0"/>
      <c r="LSE17" s="0"/>
      <c r="LSF17" s="0"/>
      <c r="LSG17" s="0"/>
      <c r="LSH17" s="0"/>
      <c r="LSI17" s="0"/>
      <c r="LSJ17" s="0"/>
      <c r="LSK17" s="0"/>
      <c r="LSL17" s="0"/>
      <c r="LSM17" s="0"/>
      <c r="LSN17" s="0"/>
      <c r="LSO17" s="0"/>
      <c r="LSP17" s="0"/>
      <c r="LSQ17" s="0"/>
      <c r="LSR17" s="0"/>
      <c r="LSS17" s="0"/>
      <c r="LST17" s="0"/>
      <c r="LSU17" s="0"/>
      <c r="LSV17" s="0"/>
      <c r="LSW17" s="0"/>
      <c r="LSX17" s="0"/>
      <c r="LSY17" s="0"/>
      <c r="LSZ17" s="0"/>
      <c r="LTA17" s="0"/>
      <c r="LTB17" s="0"/>
      <c r="LTC17" s="0"/>
      <c r="LTD17" s="0"/>
      <c r="LTE17" s="0"/>
      <c r="LTF17" s="0"/>
      <c r="LTG17" s="0"/>
      <c r="LTH17" s="0"/>
      <c r="LTI17" s="0"/>
      <c r="LTJ17" s="0"/>
      <c r="LTK17" s="0"/>
      <c r="LTL17" s="0"/>
      <c r="LTM17" s="0"/>
      <c r="LTN17" s="0"/>
      <c r="LTO17" s="0"/>
      <c r="LTP17" s="0"/>
      <c r="LTQ17" s="0"/>
      <c r="LTR17" s="0"/>
      <c r="LTS17" s="0"/>
      <c r="LTT17" s="0"/>
      <c r="LTU17" s="0"/>
      <c r="LTV17" s="0"/>
      <c r="LTW17" s="0"/>
      <c r="LTX17" s="0"/>
      <c r="LTY17" s="0"/>
      <c r="LTZ17" s="0"/>
      <c r="LUA17" s="0"/>
      <c r="LUB17" s="0"/>
      <c r="LUC17" s="0"/>
      <c r="LUD17" s="0"/>
      <c r="LUE17" s="0"/>
      <c r="LUF17" s="0"/>
      <c r="LUG17" s="0"/>
      <c r="LUH17" s="0"/>
      <c r="LUI17" s="0"/>
      <c r="LUJ17" s="0"/>
      <c r="LUK17" s="0"/>
      <c r="LUL17" s="0"/>
      <c r="LUM17" s="0"/>
      <c r="LUN17" s="0"/>
      <c r="LUO17" s="0"/>
      <c r="LUP17" s="0"/>
      <c r="LUQ17" s="0"/>
      <c r="LUR17" s="0"/>
      <c r="LUS17" s="0"/>
      <c r="LUT17" s="0"/>
      <c r="LUU17" s="0"/>
      <c r="LUV17" s="0"/>
      <c r="LUW17" s="0"/>
      <c r="LUX17" s="0"/>
      <c r="LUY17" s="0"/>
      <c r="LUZ17" s="0"/>
      <c r="LVA17" s="0"/>
      <c r="LVB17" s="0"/>
      <c r="LVC17" s="0"/>
      <c r="LVD17" s="0"/>
      <c r="LVE17" s="0"/>
      <c r="LVF17" s="0"/>
      <c r="LVG17" s="0"/>
      <c r="LVH17" s="0"/>
      <c r="LVI17" s="0"/>
      <c r="LVJ17" s="0"/>
      <c r="LVK17" s="0"/>
      <c r="LVL17" s="0"/>
      <c r="LVM17" s="0"/>
      <c r="LVN17" s="0"/>
      <c r="LVO17" s="0"/>
      <c r="LVP17" s="0"/>
      <c r="LVQ17" s="0"/>
      <c r="LVR17" s="0"/>
      <c r="LVS17" s="0"/>
      <c r="LVT17" s="0"/>
      <c r="LVU17" s="0"/>
      <c r="LVV17" s="0"/>
      <c r="LVW17" s="0"/>
      <c r="LVX17" s="0"/>
      <c r="LVY17" s="0"/>
      <c r="LVZ17" s="0"/>
      <c r="LWA17" s="0"/>
      <c r="LWB17" s="0"/>
      <c r="LWC17" s="0"/>
      <c r="LWD17" s="0"/>
      <c r="LWE17" s="0"/>
      <c r="LWF17" s="0"/>
      <c r="LWG17" s="0"/>
      <c r="LWH17" s="0"/>
      <c r="LWI17" s="0"/>
      <c r="LWJ17" s="0"/>
      <c r="LWK17" s="0"/>
      <c r="LWL17" s="0"/>
      <c r="LWM17" s="0"/>
      <c r="LWN17" s="0"/>
      <c r="LWO17" s="0"/>
      <c r="LWP17" s="0"/>
      <c r="LWQ17" s="0"/>
      <c r="LWR17" s="0"/>
      <c r="LWS17" s="0"/>
      <c r="LWT17" s="0"/>
      <c r="LWU17" s="0"/>
      <c r="LWV17" s="0"/>
      <c r="LWW17" s="0"/>
      <c r="LWX17" s="0"/>
      <c r="LWY17" s="0"/>
      <c r="LWZ17" s="0"/>
      <c r="LXA17" s="0"/>
      <c r="LXB17" s="0"/>
      <c r="LXC17" s="0"/>
      <c r="LXD17" s="0"/>
      <c r="LXE17" s="0"/>
      <c r="LXF17" s="0"/>
      <c r="LXG17" s="0"/>
      <c r="LXH17" s="0"/>
      <c r="LXI17" s="0"/>
      <c r="LXJ17" s="0"/>
      <c r="LXK17" s="0"/>
      <c r="LXL17" s="0"/>
      <c r="LXM17" s="0"/>
      <c r="LXN17" s="0"/>
      <c r="LXO17" s="0"/>
      <c r="LXP17" s="0"/>
      <c r="LXQ17" s="0"/>
      <c r="LXR17" s="0"/>
      <c r="LXS17" s="0"/>
      <c r="LXT17" s="0"/>
      <c r="LXU17" s="0"/>
      <c r="LXV17" s="0"/>
      <c r="LXW17" s="0"/>
      <c r="LXX17" s="0"/>
      <c r="LXY17" s="0"/>
      <c r="LXZ17" s="0"/>
      <c r="LYA17" s="0"/>
      <c r="LYB17" s="0"/>
      <c r="LYC17" s="0"/>
      <c r="LYD17" s="0"/>
      <c r="LYE17" s="0"/>
      <c r="LYF17" s="0"/>
      <c r="LYG17" s="0"/>
      <c r="LYH17" s="0"/>
      <c r="LYI17" s="0"/>
      <c r="LYJ17" s="0"/>
      <c r="LYK17" s="0"/>
      <c r="LYL17" s="0"/>
      <c r="LYM17" s="0"/>
      <c r="LYN17" s="0"/>
      <c r="LYO17" s="0"/>
      <c r="LYP17" s="0"/>
      <c r="LYQ17" s="0"/>
      <c r="LYR17" s="0"/>
      <c r="LYS17" s="0"/>
      <c r="LYT17" s="0"/>
      <c r="LYU17" s="0"/>
      <c r="LYV17" s="0"/>
      <c r="LYW17" s="0"/>
      <c r="LYX17" s="0"/>
      <c r="LYY17" s="0"/>
      <c r="LYZ17" s="0"/>
      <c r="LZA17" s="0"/>
      <c r="LZB17" s="0"/>
      <c r="LZC17" s="0"/>
      <c r="LZD17" s="0"/>
      <c r="LZE17" s="0"/>
      <c r="LZF17" s="0"/>
      <c r="LZG17" s="0"/>
      <c r="LZH17" s="0"/>
      <c r="LZI17" s="0"/>
      <c r="LZJ17" s="0"/>
      <c r="LZK17" s="0"/>
      <c r="LZL17" s="0"/>
      <c r="LZM17" s="0"/>
      <c r="LZN17" s="0"/>
      <c r="LZO17" s="0"/>
      <c r="LZP17" s="0"/>
      <c r="LZQ17" s="0"/>
      <c r="LZR17" s="0"/>
      <c r="LZS17" s="0"/>
      <c r="LZT17" s="0"/>
      <c r="LZU17" s="0"/>
      <c r="LZV17" s="0"/>
      <c r="LZW17" s="0"/>
      <c r="LZX17" s="0"/>
      <c r="LZY17" s="0"/>
      <c r="LZZ17" s="0"/>
      <c r="MAA17" s="0"/>
      <c r="MAB17" s="0"/>
      <c r="MAC17" s="0"/>
      <c r="MAD17" s="0"/>
      <c r="MAE17" s="0"/>
      <c r="MAF17" s="0"/>
      <c r="MAG17" s="0"/>
      <c r="MAH17" s="0"/>
      <c r="MAI17" s="0"/>
      <c r="MAJ17" s="0"/>
      <c r="MAK17" s="0"/>
      <c r="MAL17" s="0"/>
      <c r="MAM17" s="0"/>
      <c r="MAN17" s="0"/>
      <c r="MAO17" s="0"/>
      <c r="MAP17" s="0"/>
      <c r="MAQ17" s="0"/>
      <c r="MAR17" s="0"/>
      <c r="MAS17" s="0"/>
      <c r="MAT17" s="0"/>
      <c r="MAU17" s="0"/>
      <c r="MAV17" s="0"/>
      <c r="MAW17" s="0"/>
      <c r="MAX17" s="0"/>
      <c r="MAY17" s="0"/>
      <c r="MAZ17" s="0"/>
      <c r="MBA17" s="0"/>
      <c r="MBB17" s="0"/>
      <c r="MBC17" s="0"/>
      <c r="MBD17" s="0"/>
      <c r="MBE17" s="0"/>
      <c r="MBF17" s="0"/>
      <c r="MBG17" s="0"/>
      <c r="MBH17" s="0"/>
      <c r="MBI17" s="0"/>
      <c r="MBJ17" s="0"/>
      <c r="MBK17" s="0"/>
      <c r="MBL17" s="0"/>
      <c r="MBM17" s="0"/>
      <c r="MBN17" s="0"/>
      <c r="MBO17" s="0"/>
      <c r="MBP17" s="0"/>
      <c r="MBQ17" s="0"/>
      <c r="MBR17" s="0"/>
      <c r="MBS17" s="0"/>
      <c r="MBT17" s="0"/>
      <c r="MBU17" s="0"/>
      <c r="MBV17" s="0"/>
      <c r="MBW17" s="0"/>
      <c r="MBX17" s="0"/>
      <c r="MBY17" s="0"/>
      <c r="MBZ17" s="0"/>
      <c r="MCA17" s="0"/>
      <c r="MCB17" s="0"/>
      <c r="MCC17" s="0"/>
      <c r="MCD17" s="0"/>
      <c r="MCE17" s="0"/>
      <c r="MCF17" s="0"/>
      <c r="MCG17" s="0"/>
      <c r="MCH17" s="0"/>
      <c r="MCI17" s="0"/>
      <c r="MCJ17" s="0"/>
      <c r="MCK17" s="0"/>
      <c r="MCL17" s="0"/>
      <c r="MCM17" s="0"/>
      <c r="MCN17" s="0"/>
      <c r="MCO17" s="0"/>
      <c r="MCP17" s="0"/>
      <c r="MCQ17" s="0"/>
      <c r="MCR17" s="0"/>
      <c r="MCS17" s="0"/>
      <c r="MCT17" s="0"/>
      <c r="MCU17" s="0"/>
      <c r="MCV17" s="0"/>
      <c r="MCW17" s="0"/>
      <c r="MCX17" s="0"/>
      <c r="MCY17" s="0"/>
      <c r="MCZ17" s="0"/>
      <c r="MDA17" s="0"/>
      <c r="MDB17" s="0"/>
      <c r="MDC17" s="0"/>
      <c r="MDD17" s="0"/>
      <c r="MDE17" s="0"/>
      <c r="MDF17" s="0"/>
      <c r="MDG17" s="0"/>
      <c r="MDH17" s="0"/>
      <c r="MDI17" s="0"/>
      <c r="MDJ17" s="0"/>
      <c r="MDK17" s="0"/>
      <c r="MDL17" s="0"/>
      <c r="MDM17" s="0"/>
      <c r="MDN17" s="0"/>
      <c r="MDO17" s="0"/>
      <c r="MDP17" s="0"/>
      <c r="MDQ17" s="0"/>
      <c r="MDR17" s="0"/>
      <c r="MDS17" s="0"/>
      <c r="MDT17" s="0"/>
      <c r="MDU17" s="0"/>
      <c r="MDV17" s="0"/>
      <c r="MDW17" s="0"/>
      <c r="MDX17" s="0"/>
      <c r="MDY17" s="0"/>
      <c r="MDZ17" s="0"/>
      <c r="MEA17" s="0"/>
      <c r="MEB17" s="0"/>
      <c r="MEC17" s="0"/>
      <c r="MED17" s="0"/>
      <c r="MEE17" s="0"/>
      <c r="MEF17" s="0"/>
      <c r="MEG17" s="0"/>
      <c r="MEH17" s="0"/>
      <c r="MEI17" s="0"/>
      <c r="MEJ17" s="0"/>
      <c r="MEK17" s="0"/>
      <c r="MEL17" s="0"/>
      <c r="MEM17" s="0"/>
      <c r="MEN17" s="0"/>
      <c r="MEO17" s="0"/>
      <c r="MEP17" s="0"/>
      <c r="MEQ17" s="0"/>
      <c r="MER17" s="0"/>
      <c r="MES17" s="0"/>
      <c r="MET17" s="0"/>
      <c r="MEU17" s="0"/>
      <c r="MEV17" s="0"/>
      <c r="MEW17" s="0"/>
      <c r="MEX17" s="0"/>
      <c r="MEY17" s="0"/>
      <c r="MEZ17" s="0"/>
      <c r="MFA17" s="0"/>
      <c r="MFB17" s="0"/>
      <c r="MFC17" s="0"/>
      <c r="MFD17" s="0"/>
      <c r="MFE17" s="0"/>
      <c r="MFF17" s="0"/>
      <c r="MFG17" s="0"/>
      <c r="MFH17" s="0"/>
      <c r="MFI17" s="0"/>
      <c r="MFJ17" s="0"/>
      <c r="MFK17" s="0"/>
      <c r="MFL17" s="0"/>
      <c r="MFM17" s="0"/>
      <c r="MFN17" s="0"/>
      <c r="MFO17" s="0"/>
      <c r="MFP17" s="0"/>
      <c r="MFQ17" s="0"/>
      <c r="MFR17" s="0"/>
      <c r="MFS17" s="0"/>
      <c r="MFT17" s="0"/>
      <c r="MFU17" s="0"/>
      <c r="MFV17" s="0"/>
      <c r="MFW17" s="0"/>
      <c r="MFX17" s="0"/>
      <c r="MFY17" s="0"/>
      <c r="MFZ17" s="0"/>
      <c r="MGA17" s="0"/>
      <c r="MGB17" s="0"/>
      <c r="MGC17" s="0"/>
      <c r="MGD17" s="0"/>
      <c r="MGE17" s="0"/>
      <c r="MGF17" s="0"/>
      <c r="MGG17" s="0"/>
      <c r="MGH17" s="0"/>
      <c r="MGI17" s="0"/>
      <c r="MGJ17" s="0"/>
      <c r="MGK17" s="0"/>
      <c r="MGL17" s="0"/>
      <c r="MGM17" s="0"/>
      <c r="MGN17" s="0"/>
      <c r="MGO17" s="0"/>
      <c r="MGP17" s="0"/>
      <c r="MGQ17" s="0"/>
      <c r="MGR17" s="0"/>
      <c r="MGS17" s="0"/>
      <c r="MGT17" s="0"/>
      <c r="MGU17" s="0"/>
      <c r="MGV17" s="0"/>
      <c r="MGW17" s="0"/>
      <c r="MGX17" s="0"/>
      <c r="MGY17" s="0"/>
      <c r="MGZ17" s="0"/>
      <c r="MHA17" s="0"/>
      <c r="MHB17" s="0"/>
      <c r="MHC17" s="0"/>
      <c r="MHD17" s="0"/>
      <c r="MHE17" s="0"/>
      <c r="MHF17" s="0"/>
      <c r="MHG17" s="0"/>
      <c r="MHH17" s="0"/>
      <c r="MHI17" s="0"/>
      <c r="MHJ17" s="0"/>
      <c r="MHK17" s="0"/>
      <c r="MHL17" s="0"/>
      <c r="MHM17" s="0"/>
      <c r="MHN17" s="0"/>
      <c r="MHO17" s="0"/>
      <c r="MHP17" s="0"/>
      <c r="MHQ17" s="0"/>
      <c r="MHR17" s="0"/>
      <c r="MHS17" s="0"/>
      <c r="MHT17" s="0"/>
      <c r="MHU17" s="0"/>
      <c r="MHV17" s="0"/>
      <c r="MHW17" s="0"/>
      <c r="MHX17" s="0"/>
      <c r="MHY17" s="0"/>
      <c r="MHZ17" s="0"/>
      <c r="MIA17" s="0"/>
      <c r="MIB17" s="0"/>
      <c r="MIC17" s="0"/>
      <c r="MID17" s="0"/>
      <c r="MIE17" s="0"/>
      <c r="MIF17" s="0"/>
      <c r="MIG17" s="0"/>
      <c r="MIH17" s="0"/>
      <c r="MII17" s="0"/>
      <c r="MIJ17" s="0"/>
      <c r="MIK17" s="0"/>
      <c r="MIL17" s="0"/>
      <c r="MIM17" s="0"/>
      <c r="MIN17" s="0"/>
      <c r="MIO17" s="0"/>
      <c r="MIP17" s="0"/>
      <c r="MIQ17" s="0"/>
      <c r="MIR17" s="0"/>
      <c r="MIS17" s="0"/>
      <c r="MIT17" s="0"/>
      <c r="MIU17" s="0"/>
      <c r="MIV17" s="0"/>
      <c r="MIW17" s="0"/>
      <c r="MIX17" s="0"/>
      <c r="MIY17" s="0"/>
      <c r="MIZ17" s="0"/>
      <c r="MJA17" s="0"/>
      <c r="MJB17" s="0"/>
      <c r="MJC17" s="0"/>
      <c r="MJD17" s="0"/>
      <c r="MJE17" s="0"/>
      <c r="MJF17" s="0"/>
      <c r="MJG17" s="0"/>
      <c r="MJH17" s="0"/>
      <c r="MJI17" s="0"/>
      <c r="MJJ17" s="0"/>
      <c r="MJK17" s="0"/>
      <c r="MJL17" s="0"/>
      <c r="MJM17" s="0"/>
      <c r="MJN17" s="0"/>
      <c r="MJO17" s="0"/>
      <c r="MJP17" s="0"/>
      <c r="MJQ17" s="0"/>
      <c r="MJR17" s="0"/>
      <c r="MJS17" s="0"/>
      <c r="MJT17" s="0"/>
      <c r="MJU17" s="0"/>
      <c r="MJV17" s="0"/>
      <c r="MJW17" s="0"/>
      <c r="MJX17" s="0"/>
      <c r="MJY17" s="0"/>
      <c r="MJZ17" s="0"/>
      <c r="MKA17" s="0"/>
      <c r="MKB17" s="0"/>
      <c r="MKC17" s="0"/>
      <c r="MKD17" s="0"/>
      <c r="MKE17" s="0"/>
      <c r="MKF17" s="0"/>
      <c r="MKG17" s="0"/>
      <c r="MKH17" s="0"/>
      <c r="MKI17" s="0"/>
      <c r="MKJ17" s="0"/>
      <c r="MKK17" s="0"/>
      <c r="MKL17" s="0"/>
      <c r="MKM17" s="0"/>
      <c r="MKN17" s="0"/>
      <c r="MKO17" s="0"/>
      <c r="MKP17" s="0"/>
      <c r="MKQ17" s="0"/>
      <c r="MKR17" s="0"/>
      <c r="MKS17" s="0"/>
      <c r="MKT17" s="0"/>
      <c r="MKU17" s="0"/>
      <c r="MKV17" s="0"/>
      <c r="MKW17" s="0"/>
      <c r="MKX17" s="0"/>
      <c r="MKY17" s="0"/>
      <c r="MKZ17" s="0"/>
      <c r="MLA17" s="0"/>
      <c r="MLB17" s="0"/>
      <c r="MLC17" s="0"/>
      <c r="MLD17" s="0"/>
      <c r="MLE17" s="0"/>
      <c r="MLF17" s="0"/>
      <c r="MLG17" s="0"/>
      <c r="MLH17" s="0"/>
      <c r="MLI17" s="0"/>
      <c r="MLJ17" s="0"/>
      <c r="MLK17" s="0"/>
      <c r="MLL17" s="0"/>
      <c r="MLM17" s="0"/>
      <c r="MLN17" s="0"/>
      <c r="MLO17" s="0"/>
      <c r="MLP17" s="0"/>
      <c r="MLQ17" s="0"/>
      <c r="MLR17" s="0"/>
      <c r="MLS17" s="0"/>
      <c r="MLT17" s="0"/>
      <c r="MLU17" s="0"/>
      <c r="MLV17" s="0"/>
      <c r="MLW17" s="0"/>
      <c r="MLX17" s="0"/>
      <c r="MLY17" s="0"/>
      <c r="MLZ17" s="0"/>
      <c r="MMA17" s="0"/>
      <c r="MMB17" s="0"/>
      <c r="MMC17" s="0"/>
      <c r="MMD17" s="0"/>
      <c r="MME17" s="0"/>
      <c r="MMF17" s="0"/>
      <c r="MMG17" s="0"/>
      <c r="MMH17" s="0"/>
      <c r="MMI17" s="0"/>
      <c r="MMJ17" s="0"/>
      <c r="MMK17" s="0"/>
      <c r="MML17" s="0"/>
      <c r="MMM17" s="0"/>
      <c r="MMN17" s="0"/>
      <c r="MMO17" s="0"/>
      <c r="MMP17" s="0"/>
      <c r="MMQ17" s="0"/>
      <c r="MMR17" s="0"/>
      <c r="MMS17" s="0"/>
      <c r="MMT17" s="0"/>
      <c r="MMU17" s="0"/>
      <c r="MMV17" s="0"/>
      <c r="MMW17" s="0"/>
      <c r="MMX17" s="0"/>
      <c r="MMY17" s="0"/>
      <c r="MMZ17" s="0"/>
      <c r="MNA17" s="0"/>
      <c r="MNB17" s="0"/>
      <c r="MNC17" s="0"/>
      <c r="MND17" s="0"/>
      <c r="MNE17" s="0"/>
      <c r="MNF17" s="0"/>
      <c r="MNG17" s="0"/>
      <c r="MNH17" s="0"/>
      <c r="MNI17" s="0"/>
      <c r="MNJ17" s="0"/>
      <c r="MNK17" s="0"/>
      <c r="MNL17" s="0"/>
      <c r="MNM17" s="0"/>
      <c r="MNN17" s="0"/>
      <c r="MNO17" s="0"/>
      <c r="MNP17" s="0"/>
      <c r="MNQ17" s="0"/>
      <c r="MNR17" s="0"/>
      <c r="MNS17" s="0"/>
      <c r="MNT17" s="0"/>
      <c r="MNU17" s="0"/>
      <c r="MNV17" s="0"/>
      <c r="MNW17" s="0"/>
      <c r="MNX17" s="0"/>
      <c r="MNY17" s="0"/>
      <c r="MNZ17" s="0"/>
      <c r="MOA17" s="0"/>
      <c r="MOB17" s="0"/>
      <c r="MOC17" s="0"/>
      <c r="MOD17" s="0"/>
      <c r="MOE17" s="0"/>
      <c r="MOF17" s="0"/>
      <c r="MOG17" s="0"/>
      <c r="MOH17" s="0"/>
      <c r="MOI17" s="0"/>
      <c r="MOJ17" s="0"/>
      <c r="MOK17" s="0"/>
      <c r="MOL17" s="0"/>
      <c r="MOM17" s="0"/>
      <c r="MON17" s="0"/>
      <c r="MOO17" s="0"/>
      <c r="MOP17" s="0"/>
      <c r="MOQ17" s="0"/>
      <c r="MOR17" s="0"/>
      <c r="MOS17" s="0"/>
      <c r="MOT17" s="0"/>
      <c r="MOU17" s="0"/>
      <c r="MOV17" s="0"/>
      <c r="MOW17" s="0"/>
      <c r="MOX17" s="0"/>
      <c r="MOY17" s="0"/>
      <c r="MOZ17" s="0"/>
      <c r="MPA17" s="0"/>
      <c r="MPB17" s="0"/>
      <c r="MPC17" s="0"/>
      <c r="MPD17" s="0"/>
      <c r="MPE17" s="0"/>
      <c r="MPF17" s="0"/>
      <c r="MPG17" s="0"/>
      <c r="MPH17" s="0"/>
      <c r="MPI17" s="0"/>
      <c r="MPJ17" s="0"/>
      <c r="MPK17" s="0"/>
      <c r="MPL17" s="0"/>
      <c r="MPM17" s="0"/>
      <c r="MPN17" s="0"/>
      <c r="MPO17" s="0"/>
      <c r="MPP17" s="0"/>
      <c r="MPQ17" s="0"/>
      <c r="MPR17" s="0"/>
      <c r="MPS17" s="0"/>
      <c r="MPT17" s="0"/>
      <c r="MPU17" s="0"/>
      <c r="MPV17" s="0"/>
      <c r="MPW17" s="0"/>
      <c r="MPX17" s="0"/>
      <c r="MPY17" s="0"/>
      <c r="MPZ17" s="0"/>
      <c r="MQA17" s="0"/>
      <c r="MQB17" s="0"/>
      <c r="MQC17" s="0"/>
      <c r="MQD17" s="0"/>
      <c r="MQE17" s="0"/>
      <c r="MQF17" s="0"/>
      <c r="MQG17" s="0"/>
      <c r="MQH17" s="0"/>
      <c r="MQI17" s="0"/>
      <c r="MQJ17" s="0"/>
      <c r="MQK17" s="0"/>
      <c r="MQL17" s="0"/>
      <c r="MQM17" s="0"/>
      <c r="MQN17" s="0"/>
      <c r="MQO17" s="0"/>
      <c r="MQP17" s="0"/>
      <c r="MQQ17" s="0"/>
      <c r="MQR17" s="0"/>
      <c r="MQS17" s="0"/>
      <c r="MQT17" s="0"/>
      <c r="MQU17" s="0"/>
      <c r="MQV17" s="0"/>
      <c r="MQW17" s="0"/>
      <c r="MQX17" s="0"/>
      <c r="MQY17" s="0"/>
      <c r="MQZ17" s="0"/>
      <c r="MRA17" s="0"/>
      <c r="MRB17" s="0"/>
      <c r="MRC17" s="0"/>
      <c r="MRD17" s="0"/>
      <c r="MRE17" s="0"/>
      <c r="MRF17" s="0"/>
      <c r="MRG17" s="0"/>
      <c r="MRH17" s="0"/>
      <c r="MRI17" s="0"/>
      <c r="MRJ17" s="0"/>
      <c r="MRK17" s="0"/>
      <c r="MRL17" s="0"/>
      <c r="MRM17" s="0"/>
      <c r="MRN17" s="0"/>
      <c r="MRO17" s="0"/>
      <c r="MRP17" s="0"/>
      <c r="MRQ17" s="0"/>
      <c r="MRR17" s="0"/>
      <c r="MRS17" s="0"/>
      <c r="MRT17" s="0"/>
      <c r="MRU17" s="0"/>
      <c r="MRV17" s="0"/>
      <c r="MRW17" s="0"/>
      <c r="MRX17" s="0"/>
      <c r="MRY17" s="0"/>
      <c r="MRZ17" s="0"/>
      <c r="MSA17" s="0"/>
      <c r="MSB17" s="0"/>
      <c r="MSC17" s="0"/>
      <c r="MSD17" s="0"/>
      <c r="MSE17" s="0"/>
      <c r="MSF17" s="0"/>
      <c r="MSG17" s="0"/>
      <c r="MSH17" s="0"/>
      <c r="MSI17" s="0"/>
      <c r="MSJ17" s="0"/>
      <c r="MSK17" s="0"/>
      <c r="MSL17" s="0"/>
      <c r="MSM17" s="0"/>
      <c r="MSN17" s="0"/>
      <c r="MSO17" s="0"/>
      <c r="MSP17" s="0"/>
      <c r="MSQ17" s="0"/>
      <c r="MSR17" s="0"/>
      <c r="MSS17" s="0"/>
      <c r="MST17" s="0"/>
      <c r="MSU17" s="0"/>
      <c r="MSV17" s="0"/>
      <c r="MSW17" s="0"/>
      <c r="MSX17" s="0"/>
      <c r="MSY17" s="0"/>
      <c r="MSZ17" s="0"/>
      <c r="MTA17" s="0"/>
      <c r="MTB17" s="0"/>
      <c r="MTC17" s="0"/>
      <c r="MTD17" s="0"/>
      <c r="MTE17" s="0"/>
      <c r="MTF17" s="0"/>
      <c r="MTG17" s="0"/>
      <c r="MTH17" s="0"/>
      <c r="MTI17" s="0"/>
      <c r="MTJ17" s="0"/>
      <c r="MTK17" s="0"/>
      <c r="MTL17" s="0"/>
      <c r="MTM17" s="0"/>
      <c r="MTN17" s="0"/>
      <c r="MTO17" s="0"/>
      <c r="MTP17" s="0"/>
      <c r="MTQ17" s="0"/>
      <c r="MTR17" s="0"/>
      <c r="MTS17" s="0"/>
      <c r="MTT17" s="0"/>
      <c r="MTU17" s="0"/>
      <c r="MTV17" s="0"/>
      <c r="MTW17" s="0"/>
      <c r="MTX17" s="0"/>
      <c r="MTY17" s="0"/>
      <c r="MTZ17" s="0"/>
      <c r="MUA17" s="0"/>
      <c r="MUB17" s="0"/>
      <c r="MUC17" s="0"/>
      <c r="MUD17" s="0"/>
      <c r="MUE17" s="0"/>
      <c r="MUF17" s="0"/>
      <c r="MUG17" s="0"/>
      <c r="MUH17" s="0"/>
      <c r="MUI17" s="0"/>
      <c r="MUJ17" s="0"/>
      <c r="MUK17" s="0"/>
      <c r="MUL17" s="0"/>
      <c r="MUM17" s="0"/>
      <c r="MUN17" s="0"/>
      <c r="MUO17" s="0"/>
      <c r="MUP17" s="0"/>
      <c r="MUQ17" s="0"/>
      <c r="MUR17" s="0"/>
      <c r="MUS17" s="0"/>
      <c r="MUT17" s="0"/>
      <c r="MUU17" s="0"/>
      <c r="MUV17" s="0"/>
      <c r="MUW17" s="0"/>
      <c r="MUX17" s="0"/>
      <c r="MUY17" s="0"/>
      <c r="MUZ17" s="0"/>
      <c r="MVA17" s="0"/>
      <c r="MVB17" s="0"/>
      <c r="MVC17" s="0"/>
      <c r="MVD17" s="0"/>
      <c r="MVE17" s="0"/>
      <c r="MVF17" s="0"/>
      <c r="MVG17" s="0"/>
      <c r="MVH17" s="0"/>
      <c r="MVI17" s="0"/>
      <c r="MVJ17" s="0"/>
      <c r="MVK17" s="0"/>
      <c r="MVL17" s="0"/>
      <c r="MVM17" s="0"/>
      <c r="MVN17" s="0"/>
      <c r="MVO17" s="0"/>
      <c r="MVP17" s="0"/>
      <c r="MVQ17" s="0"/>
      <c r="MVR17" s="0"/>
      <c r="MVS17" s="0"/>
      <c r="MVT17" s="0"/>
      <c r="MVU17" s="0"/>
      <c r="MVV17" s="0"/>
      <c r="MVW17" s="0"/>
      <c r="MVX17" s="0"/>
      <c r="MVY17" s="0"/>
      <c r="MVZ17" s="0"/>
      <c r="MWA17" s="0"/>
      <c r="MWB17" s="0"/>
      <c r="MWC17" s="0"/>
      <c r="MWD17" s="0"/>
      <c r="MWE17" s="0"/>
      <c r="MWF17" s="0"/>
      <c r="MWG17" s="0"/>
      <c r="MWH17" s="0"/>
      <c r="MWI17" s="0"/>
      <c r="MWJ17" s="0"/>
      <c r="MWK17" s="0"/>
      <c r="MWL17" s="0"/>
      <c r="MWM17" s="0"/>
      <c r="MWN17" s="0"/>
      <c r="MWO17" s="0"/>
      <c r="MWP17" s="0"/>
      <c r="MWQ17" s="0"/>
      <c r="MWR17" s="0"/>
      <c r="MWS17" s="0"/>
      <c r="MWT17" s="0"/>
      <c r="MWU17" s="0"/>
      <c r="MWV17" s="0"/>
      <c r="MWW17" s="0"/>
      <c r="MWX17" s="0"/>
      <c r="MWY17" s="0"/>
      <c r="MWZ17" s="0"/>
      <c r="MXA17" s="0"/>
      <c r="MXB17" s="0"/>
      <c r="MXC17" s="0"/>
      <c r="MXD17" s="0"/>
      <c r="MXE17" s="0"/>
      <c r="MXF17" s="0"/>
      <c r="MXG17" s="0"/>
      <c r="MXH17" s="0"/>
      <c r="MXI17" s="0"/>
      <c r="MXJ17" s="0"/>
      <c r="MXK17" s="0"/>
      <c r="MXL17" s="0"/>
      <c r="MXM17" s="0"/>
      <c r="MXN17" s="0"/>
      <c r="MXO17" s="0"/>
      <c r="MXP17" s="0"/>
      <c r="MXQ17" s="0"/>
      <c r="MXR17" s="0"/>
      <c r="MXS17" s="0"/>
      <c r="MXT17" s="0"/>
      <c r="MXU17" s="0"/>
      <c r="MXV17" s="0"/>
      <c r="MXW17" s="0"/>
      <c r="MXX17" s="0"/>
      <c r="MXY17" s="0"/>
      <c r="MXZ17" s="0"/>
      <c r="MYA17" s="0"/>
      <c r="MYB17" s="0"/>
      <c r="MYC17" s="0"/>
      <c r="MYD17" s="0"/>
      <c r="MYE17" s="0"/>
      <c r="MYF17" s="0"/>
      <c r="MYG17" s="0"/>
      <c r="MYH17" s="0"/>
      <c r="MYI17" s="0"/>
      <c r="MYJ17" s="0"/>
      <c r="MYK17" s="0"/>
      <c r="MYL17" s="0"/>
      <c r="MYM17" s="0"/>
      <c r="MYN17" s="0"/>
      <c r="MYO17" s="0"/>
      <c r="MYP17" s="0"/>
      <c r="MYQ17" s="0"/>
      <c r="MYR17" s="0"/>
      <c r="MYS17" s="0"/>
      <c r="MYT17" s="0"/>
      <c r="MYU17" s="0"/>
      <c r="MYV17" s="0"/>
      <c r="MYW17" s="0"/>
      <c r="MYX17" s="0"/>
      <c r="MYY17" s="0"/>
      <c r="MYZ17" s="0"/>
      <c r="MZA17" s="0"/>
      <c r="MZB17" s="0"/>
      <c r="MZC17" s="0"/>
      <c r="MZD17" s="0"/>
      <c r="MZE17" s="0"/>
      <c r="MZF17" s="0"/>
      <c r="MZG17" s="0"/>
      <c r="MZH17" s="0"/>
      <c r="MZI17" s="0"/>
      <c r="MZJ17" s="0"/>
      <c r="MZK17" s="0"/>
      <c r="MZL17" s="0"/>
      <c r="MZM17" s="0"/>
      <c r="MZN17" s="0"/>
      <c r="MZO17" s="0"/>
      <c r="MZP17" s="0"/>
      <c r="MZQ17" s="0"/>
      <c r="MZR17" s="0"/>
      <c r="MZS17" s="0"/>
      <c r="MZT17" s="0"/>
      <c r="MZU17" s="0"/>
      <c r="MZV17" s="0"/>
      <c r="MZW17" s="0"/>
      <c r="MZX17" s="0"/>
      <c r="MZY17" s="0"/>
      <c r="MZZ17" s="0"/>
      <c r="NAA17" s="0"/>
      <c r="NAB17" s="0"/>
      <c r="NAC17" s="0"/>
      <c r="NAD17" s="0"/>
      <c r="NAE17" s="0"/>
      <c r="NAF17" s="0"/>
      <c r="NAG17" s="0"/>
      <c r="NAH17" s="0"/>
      <c r="NAI17" s="0"/>
      <c r="NAJ17" s="0"/>
      <c r="NAK17" s="0"/>
      <c r="NAL17" s="0"/>
      <c r="NAM17" s="0"/>
      <c r="NAN17" s="0"/>
      <c r="NAO17" s="0"/>
      <c r="NAP17" s="0"/>
      <c r="NAQ17" s="0"/>
      <c r="NAR17" s="0"/>
      <c r="NAS17" s="0"/>
      <c r="NAT17" s="0"/>
      <c r="NAU17" s="0"/>
      <c r="NAV17" s="0"/>
      <c r="NAW17" s="0"/>
      <c r="NAX17" s="0"/>
      <c r="NAY17" s="0"/>
      <c r="NAZ17" s="0"/>
      <c r="NBA17" s="0"/>
      <c r="NBB17" s="0"/>
      <c r="NBC17" s="0"/>
      <c r="NBD17" s="0"/>
      <c r="NBE17" s="0"/>
      <c r="NBF17" s="0"/>
      <c r="NBG17" s="0"/>
      <c r="NBH17" s="0"/>
      <c r="NBI17" s="0"/>
      <c r="NBJ17" s="0"/>
      <c r="NBK17" s="0"/>
      <c r="NBL17" s="0"/>
      <c r="NBM17" s="0"/>
      <c r="NBN17" s="0"/>
      <c r="NBO17" s="0"/>
      <c r="NBP17" s="0"/>
      <c r="NBQ17" s="0"/>
      <c r="NBR17" s="0"/>
      <c r="NBS17" s="0"/>
      <c r="NBT17" s="0"/>
      <c r="NBU17" s="0"/>
      <c r="NBV17" s="0"/>
      <c r="NBW17" s="0"/>
      <c r="NBX17" s="0"/>
      <c r="NBY17" s="0"/>
      <c r="NBZ17" s="0"/>
      <c r="NCA17" s="0"/>
      <c r="NCB17" s="0"/>
      <c r="NCC17" s="0"/>
      <c r="NCD17" s="0"/>
      <c r="NCE17" s="0"/>
      <c r="NCF17" s="0"/>
      <c r="NCG17" s="0"/>
      <c r="NCH17" s="0"/>
      <c r="NCI17" s="0"/>
      <c r="NCJ17" s="0"/>
      <c r="NCK17" s="0"/>
      <c r="NCL17" s="0"/>
      <c r="NCM17" s="0"/>
      <c r="NCN17" s="0"/>
      <c r="NCO17" s="0"/>
      <c r="NCP17" s="0"/>
      <c r="NCQ17" s="0"/>
      <c r="NCR17" s="0"/>
      <c r="NCS17" s="0"/>
      <c r="NCT17" s="0"/>
      <c r="NCU17" s="0"/>
      <c r="NCV17" s="0"/>
      <c r="NCW17" s="0"/>
      <c r="NCX17" s="0"/>
      <c r="NCY17" s="0"/>
      <c r="NCZ17" s="0"/>
      <c r="NDA17" s="0"/>
      <c r="NDB17" s="0"/>
      <c r="NDC17" s="0"/>
      <c r="NDD17" s="0"/>
      <c r="NDE17" s="0"/>
      <c r="NDF17" s="0"/>
      <c r="NDG17" s="0"/>
      <c r="NDH17" s="0"/>
      <c r="NDI17" s="0"/>
      <c r="NDJ17" s="0"/>
      <c r="NDK17" s="0"/>
      <c r="NDL17" s="0"/>
      <c r="NDM17" s="0"/>
      <c r="NDN17" s="0"/>
      <c r="NDO17" s="0"/>
      <c r="NDP17" s="0"/>
      <c r="NDQ17" s="0"/>
      <c r="NDR17" s="0"/>
      <c r="NDS17" s="0"/>
      <c r="NDT17" s="0"/>
      <c r="NDU17" s="0"/>
      <c r="NDV17" s="0"/>
      <c r="NDW17" s="0"/>
      <c r="NDX17" s="0"/>
      <c r="NDY17" s="0"/>
      <c r="NDZ17" s="0"/>
      <c r="NEA17" s="0"/>
      <c r="NEB17" s="0"/>
      <c r="NEC17" s="0"/>
      <c r="NED17" s="0"/>
      <c r="NEE17" s="0"/>
      <c r="NEF17" s="0"/>
      <c r="NEG17" s="0"/>
      <c r="NEH17" s="0"/>
      <c r="NEI17" s="0"/>
      <c r="NEJ17" s="0"/>
      <c r="NEK17" s="0"/>
      <c r="NEL17" s="0"/>
      <c r="NEM17" s="0"/>
      <c r="NEN17" s="0"/>
      <c r="NEO17" s="0"/>
      <c r="NEP17" s="0"/>
      <c r="NEQ17" s="0"/>
      <c r="NER17" s="0"/>
      <c r="NES17" s="0"/>
      <c r="NET17" s="0"/>
      <c r="NEU17" s="0"/>
      <c r="NEV17" s="0"/>
      <c r="NEW17" s="0"/>
      <c r="NEX17" s="0"/>
      <c r="NEY17" s="0"/>
      <c r="NEZ17" s="0"/>
      <c r="NFA17" s="0"/>
      <c r="NFB17" s="0"/>
      <c r="NFC17" s="0"/>
      <c r="NFD17" s="0"/>
      <c r="NFE17" s="0"/>
      <c r="NFF17" s="0"/>
      <c r="NFG17" s="0"/>
      <c r="NFH17" s="0"/>
      <c r="NFI17" s="0"/>
      <c r="NFJ17" s="0"/>
      <c r="NFK17" s="0"/>
      <c r="NFL17" s="0"/>
      <c r="NFM17" s="0"/>
      <c r="NFN17" s="0"/>
      <c r="NFO17" s="0"/>
      <c r="NFP17" s="0"/>
      <c r="NFQ17" s="0"/>
      <c r="NFR17" s="0"/>
      <c r="NFS17" s="0"/>
      <c r="NFT17" s="0"/>
      <c r="NFU17" s="0"/>
      <c r="NFV17" s="0"/>
      <c r="NFW17" s="0"/>
      <c r="NFX17" s="0"/>
      <c r="NFY17" s="0"/>
      <c r="NFZ17" s="0"/>
      <c r="NGA17" s="0"/>
      <c r="NGB17" s="0"/>
      <c r="NGC17" s="0"/>
      <c r="NGD17" s="0"/>
      <c r="NGE17" s="0"/>
      <c r="NGF17" s="0"/>
      <c r="NGG17" s="0"/>
      <c r="NGH17" s="0"/>
      <c r="NGI17" s="0"/>
      <c r="NGJ17" s="0"/>
      <c r="NGK17" s="0"/>
      <c r="NGL17" s="0"/>
      <c r="NGM17" s="0"/>
      <c r="NGN17" s="0"/>
      <c r="NGO17" s="0"/>
      <c r="NGP17" s="0"/>
      <c r="NGQ17" s="0"/>
      <c r="NGR17" s="0"/>
      <c r="NGS17" s="0"/>
      <c r="NGT17" s="0"/>
      <c r="NGU17" s="0"/>
      <c r="NGV17" s="0"/>
      <c r="NGW17" s="0"/>
      <c r="NGX17" s="0"/>
      <c r="NGY17" s="0"/>
      <c r="NGZ17" s="0"/>
      <c r="NHA17" s="0"/>
      <c r="NHB17" s="0"/>
      <c r="NHC17" s="0"/>
      <c r="NHD17" s="0"/>
      <c r="NHE17" s="0"/>
      <c r="NHF17" s="0"/>
      <c r="NHG17" s="0"/>
      <c r="NHH17" s="0"/>
      <c r="NHI17" s="0"/>
      <c r="NHJ17" s="0"/>
      <c r="NHK17" s="0"/>
      <c r="NHL17" s="0"/>
      <c r="NHM17" s="0"/>
      <c r="NHN17" s="0"/>
      <c r="NHO17" s="0"/>
      <c r="NHP17" s="0"/>
      <c r="NHQ17" s="0"/>
      <c r="NHR17" s="0"/>
      <c r="NHS17" s="0"/>
      <c r="NHT17" s="0"/>
      <c r="NHU17" s="0"/>
      <c r="NHV17" s="0"/>
      <c r="NHW17" s="0"/>
      <c r="NHX17" s="0"/>
      <c r="NHY17" s="0"/>
      <c r="NHZ17" s="0"/>
      <c r="NIA17" s="0"/>
      <c r="NIB17" s="0"/>
      <c r="NIC17" s="0"/>
      <c r="NID17" s="0"/>
      <c r="NIE17" s="0"/>
      <c r="NIF17" s="0"/>
      <c r="NIG17" s="0"/>
      <c r="NIH17" s="0"/>
      <c r="NII17" s="0"/>
      <c r="NIJ17" s="0"/>
      <c r="NIK17" s="0"/>
      <c r="NIL17" s="0"/>
      <c r="NIM17" s="0"/>
      <c r="NIN17" s="0"/>
      <c r="NIO17" s="0"/>
      <c r="NIP17" s="0"/>
      <c r="NIQ17" s="0"/>
      <c r="NIR17" s="0"/>
      <c r="NIS17" s="0"/>
      <c r="NIT17" s="0"/>
      <c r="NIU17" s="0"/>
      <c r="NIV17" s="0"/>
      <c r="NIW17" s="0"/>
      <c r="NIX17" s="0"/>
      <c r="NIY17" s="0"/>
      <c r="NIZ17" s="0"/>
      <c r="NJA17" s="0"/>
      <c r="NJB17" s="0"/>
      <c r="NJC17" s="0"/>
      <c r="NJD17" s="0"/>
      <c r="NJE17" s="0"/>
      <c r="NJF17" s="0"/>
      <c r="NJG17" s="0"/>
      <c r="NJH17" s="0"/>
      <c r="NJI17" s="0"/>
      <c r="NJJ17" s="0"/>
      <c r="NJK17" s="0"/>
      <c r="NJL17" s="0"/>
      <c r="NJM17" s="0"/>
      <c r="NJN17" s="0"/>
      <c r="NJO17" s="0"/>
      <c r="NJP17" s="0"/>
      <c r="NJQ17" s="0"/>
      <c r="NJR17" s="0"/>
      <c r="NJS17" s="0"/>
      <c r="NJT17" s="0"/>
      <c r="NJU17" s="0"/>
      <c r="NJV17" s="0"/>
      <c r="NJW17" s="0"/>
      <c r="NJX17" s="0"/>
      <c r="NJY17" s="0"/>
      <c r="NJZ17" s="0"/>
      <c r="NKA17" s="0"/>
      <c r="NKB17" s="0"/>
      <c r="NKC17" s="0"/>
      <c r="NKD17" s="0"/>
      <c r="NKE17" s="0"/>
      <c r="NKF17" s="0"/>
      <c r="NKG17" s="0"/>
      <c r="NKH17" s="0"/>
      <c r="NKI17" s="0"/>
      <c r="NKJ17" s="0"/>
      <c r="NKK17" s="0"/>
      <c r="NKL17" s="0"/>
      <c r="NKM17" s="0"/>
      <c r="NKN17" s="0"/>
      <c r="NKO17" s="0"/>
      <c r="NKP17" s="0"/>
      <c r="NKQ17" s="0"/>
      <c r="NKR17" s="0"/>
      <c r="NKS17" s="0"/>
      <c r="NKT17" s="0"/>
      <c r="NKU17" s="0"/>
      <c r="NKV17" s="0"/>
      <c r="NKW17" s="0"/>
      <c r="NKX17" s="0"/>
      <c r="NKY17" s="0"/>
      <c r="NKZ17" s="0"/>
      <c r="NLA17" s="0"/>
      <c r="NLB17" s="0"/>
      <c r="NLC17" s="0"/>
      <c r="NLD17" s="0"/>
      <c r="NLE17" s="0"/>
      <c r="NLF17" s="0"/>
      <c r="NLG17" s="0"/>
      <c r="NLH17" s="0"/>
      <c r="NLI17" s="0"/>
      <c r="NLJ17" s="0"/>
      <c r="NLK17" s="0"/>
      <c r="NLL17" s="0"/>
      <c r="NLM17" s="0"/>
      <c r="NLN17" s="0"/>
      <c r="NLO17" s="0"/>
      <c r="NLP17" s="0"/>
      <c r="NLQ17" s="0"/>
      <c r="NLR17" s="0"/>
      <c r="NLS17" s="0"/>
      <c r="NLT17" s="0"/>
      <c r="NLU17" s="0"/>
      <c r="NLV17" s="0"/>
      <c r="NLW17" s="0"/>
      <c r="NLX17" s="0"/>
      <c r="NLY17" s="0"/>
      <c r="NLZ17" s="0"/>
      <c r="NMA17" s="0"/>
      <c r="NMB17" s="0"/>
      <c r="NMC17" s="0"/>
      <c r="NMD17" s="0"/>
      <c r="NME17" s="0"/>
      <c r="NMF17" s="0"/>
      <c r="NMG17" s="0"/>
      <c r="NMH17" s="0"/>
      <c r="NMI17" s="0"/>
      <c r="NMJ17" s="0"/>
      <c r="NMK17" s="0"/>
      <c r="NML17" s="0"/>
      <c r="NMM17" s="0"/>
      <c r="NMN17" s="0"/>
      <c r="NMO17" s="0"/>
      <c r="NMP17" s="0"/>
      <c r="NMQ17" s="0"/>
      <c r="NMR17" s="0"/>
      <c r="NMS17" s="0"/>
      <c r="NMT17" s="0"/>
      <c r="NMU17" s="0"/>
      <c r="NMV17" s="0"/>
      <c r="NMW17" s="0"/>
      <c r="NMX17" s="0"/>
      <c r="NMY17" s="0"/>
      <c r="NMZ17" s="0"/>
      <c r="NNA17" s="0"/>
      <c r="NNB17" s="0"/>
      <c r="NNC17" s="0"/>
      <c r="NND17" s="0"/>
      <c r="NNE17" s="0"/>
      <c r="NNF17" s="0"/>
      <c r="NNG17" s="0"/>
      <c r="NNH17" s="0"/>
      <c r="NNI17" s="0"/>
      <c r="NNJ17" s="0"/>
      <c r="NNK17" s="0"/>
      <c r="NNL17" s="0"/>
      <c r="NNM17" s="0"/>
      <c r="NNN17" s="0"/>
      <c r="NNO17" s="0"/>
      <c r="NNP17" s="0"/>
      <c r="NNQ17" s="0"/>
      <c r="NNR17" s="0"/>
      <c r="NNS17" s="0"/>
      <c r="NNT17" s="0"/>
      <c r="NNU17" s="0"/>
      <c r="NNV17" s="0"/>
      <c r="NNW17" s="0"/>
      <c r="NNX17" s="0"/>
      <c r="NNY17" s="0"/>
      <c r="NNZ17" s="0"/>
      <c r="NOA17" s="0"/>
      <c r="NOB17" s="0"/>
      <c r="NOC17" s="0"/>
      <c r="NOD17" s="0"/>
      <c r="NOE17" s="0"/>
      <c r="NOF17" s="0"/>
      <c r="NOG17" s="0"/>
      <c r="NOH17" s="0"/>
      <c r="NOI17" s="0"/>
      <c r="NOJ17" s="0"/>
      <c r="NOK17" s="0"/>
      <c r="NOL17" s="0"/>
      <c r="NOM17" s="0"/>
      <c r="NON17" s="0"/>
      <c r="NOO17" s="0"/>
      <c r="NOP17" s="0"/>
      <c r="NOQ17" s="0"/>
      <c r="NOR17" s="0"/>
      <c r="NOS17" s="0"/>
      <c r="NOT17" s="0"/>
      <c r="NOU17" s="0"/>
      <c r="NOV17" s="0"/>
      <c r="NOW17" s="0"/>
      <c r="NOX17" s="0"/>
      <c r="NOY17" s="0"/>
      <c r="NOZ17" s="0"/>
      <c r="NPA17" s="0"/>
      <c r="NPB17" s="0"/>
      <c r="NPC17" s="0"/>
      <c r="NPD17" s="0"/>
      <c r="NPE17" s="0"/>
      <c r="NPF17" s="0"/>
      <c r="NPG17" s="0"/>
      <c r="NPH17" s="0"/>
      <c r="NPI17" s="0"/>
      <c r="NPJ17" s="0"/>
      <c r="NPK17" s="0"/>
      <c r="NPL17" s="0"/>
      <c r="NPM17" s="0"/>
      <c r="NPN17" s="0"/>
      <c r="NPO17" s="0"/>
      <c r="NPP17" s="0"/>
      <c r="NPQ17" s="0"/>
      <c r="NPR17" s="0"/>
      <c r="NPS17" s="0"/>
      <c r="NPT17" s="0"/>
      <c r="NPU17" s="0"/>
      <c r="NPV17" s="0"/>
      <c r="NPW17" s="0"/>
      <c r="NPX17" s="0"/>
      <c r="NPY17" s="0"/>
      <c r="NPZ17" s="0"/>
      <c r="NQA17" s="0"/>
      <c r="NQB17" s="0"/>
      <c r="NQC17" s="0"/>
      <c r="NQD17" s="0"/>
      <c r="NQE17" s="0"/>
      <c r="NQF17" s="0"/>
      <c r="NQG17" s="0"/>
      <c r="NQH17" s="0"/>
      <c r="NQI17" s="0"/>
      <c r="NQJ17" s="0"/>
      <c r="NQK17" s="0"/>
      <c r="NQL17" s="0"/>
      <c r="NQM17" s="0"/>
      <c r="NQN17" s="0"/>
      <c r="NQO17" s="0"/>
      <c r="NQP17" s="0"/>
      <c r="NQQ17" s="0"/>
      <c r="NQR17" s="0"/>
      <c r="NQS17" s="0"/>
      <c r="NQT17" s="0"/>
      <c r="NQU17" s="0"/>
      <c r="NQV17" s="0"/>
      <c r="NQW17" s="0"/>
      <c r="NQX17" s="0"/>
      <c r="NQY17" s="0"/>
      <c r="NQZ17" s="0"/>
      <c r="NRA17" s="0"/>
      <c r="NRB17" s="0"/>
      <c r="NRC17" s="0"/>
      <c r="NRD17" s="0"/>
      <c r="NRE17" s="0"/>
      <c r="NRF17" s="0"/>
      <c r="NRG17" s="0"/>
      <c r="NRH17" s="0"/>
      <c r="NRI17" s="0"/>
      <c r="NRJ17" s="0"/>
      <c r="NRK17" s="0"/>
      <c r="NRL17" s="0"/>
      <c r="NRM17" s="0"/>
      <c r="NRN17" s="0"/>
      <c r="NRO17" s="0"/>
      <c r="NRP17" s="0"/>
      <c r="NRQ17" s="0"/>
      <c r="NRR17" s="0"/>
      <c r="NRS17" s="0"/>
      <c r="NRT17" s="0"/>
      <c r="NRU17" s="0"/>
      <c r="NRV17" s="0"/>
      <c r="NRW17" s="0"/>
      <c r="NRX17" s="0"/>
      <c r="NRY17" s="0"/>
      <c r="NRZ17" s="0"/>
      <c r="NSA17" s="0"/>
      <c r="NSB17" s="0"/>
      <c r="NSC17" s="0"/>
      <c r="NSD17" s="0"/>
      <c r="NSE17" s="0"/>
      <c r="NSF17" s="0"/>
      <c r="NSG17" s="0"/>
      <c r="NSH17" s="0"/>
      <c r="NSI17" s="0"/>
      <c r="NSJ17" s="0"/>
      <c r="NSK17" s="0"/>
      <c r="NSL17" s="0"/>
      <c r="NSM17" s="0"/>
      <c r="NSN17" s="0"/>
      <c r="NSO17" s="0"/>
      <c r="NSP17" s="0"/>
      <c r="NSQ17" s="0"/>
      <c r="NSR17" s="0"/>
      <c r="NSS17" s="0"/>
      <c r="NST17" s="0"/>
      <c r="NSU17" s="0"/>
      <c r="NSV17" s="0"/>
      <c r="NSW17" s="0"/>
      <c r="NSX17" s="0"/>
      <c r="NSY17" s="0"/>
      <c r="NSZ17" s="0"/>
      <c r="NTA17" s="0"/>
      <c r="NTB17" s="0"/>
      <c r="NTC17" s="0"/>
      <c r="NTD17" s="0"/>
      <c r="NTE17" s="0"/>
      <c r="NTF17" s="0"/>
      <c r="NTG17" s="0"/>
      <c r="NTH17" s="0"/>
      <c r="NTI17" s="0"/>
      <c r="NTJ17" s="0"/>
      <c r="NTK17" s="0"/>
      <c r="NTL17" s="0"/>
      <c r="NTM17" s="0"/>
      <c r="NTN17" s="0"/>
      <c r="NTO17" s="0"/>
      <c r="NTP17" s="0"/>
      <c r="NTQ17" s="0"/>
      <c r="NTR17" s="0"/>
      <c r="NTS17" s="0"/>
      <c r="NTT17" s="0"/>
      <c r="NTU17" s="0"/>
      <c r="NTV17" s="0"/>
      <c r="NTW17" s="0"/>
      <c r="NTX17" s="0"/>
      <c r="NTY17" s="0"/>
      <c r="NTZ17" s="0"/>
      <c r="NUA17" s="0"/>
      <c r="NUB17" s="0"/>
      <c r="NUC17" s="0"/>
      <c r="NUD17" s="0"/>
      <c r="NUE17" s="0"/>
      <c r="NUF17" s="0"/>
      <c r="NUG17" s="0"/>
      <c r="NUH17" s="0"/>
      <c r="NUI17" s="0"/>
      <c r="NUJ17" s="0"/>
      <c r="NUK17" s="0"/>
      <c r="NUL17" s="0"/>
      <c r="NUM17" s="0"/>
      <c r="NUN17" s="0"/>
      <c r="NUO17" s="0"/>
      <c r="NUP17" s="0"/>
      <c r="NUQ17" s="0"/>
      <c r="NUR17" s="0"/>
      <c r="NUS17" s="0"/>
      <c r="NUT17" s="0"/>
      <c r="NUU17" s="0"/>
      <c r="NUV17" s="0"/>
      <c r="NUW17" s="0"/>
      <c r="NUX17" s="0"/>
      <c r="NUY17" s="0"/>
      <c r="NUZ17" s="0"/>
      <c r="NVA17" s="0"/>
      <c r="NVB17" s="0"/>
      <c r="NVC17" s="0"/>
      <c r="NVD17" s="0"/>
      <c r="NVE17" s="0"/>
      <c r="NVF17" s="0"/>
      <c r="NVG17" s="0"/>
      <c r="NVH17" s="0"/>
      <c r="NVI17" s="0"/>
      <c r="NVJ17" s="0"/>
      <c r="NVK17" s="0"/>
      <c r="NVL17" s="0"/>
      <c r="NVM17" s="0"/>
      <c r="NVN17" s="0"/>
      <c r="NVO17" s="0"/>
      <c r="NVP17" s="0"/>
      <c r="NVQ17" s="0"/>
      <c r="NVR17" s="0"/>
      <c r="NVS17" s="0"/>
      <c r="NVT17" s="0"/>
      <c r="NVU17" s="0"/>
      <c r="NVV17" s="0"/>
      <c r="NVW17" s="0"/>
      <c r="NVX17" s="0"/>
      <c r="NVY17" s="0"/>
      <c r="NVZ17" s="0"/>
      <c r="NWA17" s="0"/>
      <c r="NWB17" s="0"/>
      <c r="NWC17" s="0"/>
      <c r="NWD17" s="0"/>
      <c r="NWE17" s="0"/>
      <c r="NWF17" s="0"/>
      <c r="NWG17" s="0"/>
      <c r="NWH17" s="0"/>
      <c r="NWI17" s="0"/>
      <c r="NWJ17" s="0"/>
      <c r="NWK17" s="0"/>
      <c r="NWL17" s="0"/>
      <c r="NWM17" s="0"/>
      <c r="NWN17" s="0"/>
      <c r="NWO17" s="0"/>
      <c r="NWP17" s="0"/>
      <c r="NWQ17" s="0"/>
      <c r="NWR17" s="0"/>
      <c r="NWS17" s="0"/>
      <c r="NWT17" s="0"/>
      <c r="NWU17" s="0"/>
      <c r="NWV17" s="0"/>
      <c r="NWW17" s="0"/>
      <c r="NWX17" s="0"/>
      <c r="NWY17" s="0"/>
      <c r="NWZ17" s="0"/>
      <c r="NXA17" s="0"/>
      <c r="NXB17" s="0"/>
      <c r="NXC17" s="0"/>
      <c r="NXD17" s="0"/>
      <c r="NXE17" s="0"/>
      <c r="NXF17" s="0"/>
      <c r="NXG17" s="0"/>
      <c r="NXH17" s="0"/>
      <c r="NXI17" s="0"/>
      <c r="NXJ17" s="0"/>
      <c r="NXK17" s="0"/>
      <c r="NXL17" s="0"/>
      <c r="NXM17" s="0"/>
      <c r="NXN17" s="0"/>
      <c r="NXO17" s="0"/>
      <c r="NXP17" s="0"/>
      <c r="NXQ17" s="0"/>
      <c r="NXR17" s="0"/>
      <c r="NXS17" s="0"/>
      <c r="NXT17" s="0"/>
      <c r="NXU17" s="0"/>
      <c r="NXV17" s="0"/>
      <c r="NXW17" s="0"/>
      <c r="NXX17" s="0"/>
      <c r="NXY17" s="0"/>
      <c r="NXZ17" s="0"/>
      <c r="NYA17" s="0"/>
      <c r="NYB17" s="0"/>
      <c r="NYC17" s="0"/>
      <c r="NYD17" s="0"/>
      <c r="NYE17" s="0"/>
      <c r="NYF17" s="0"/>
      <c r="NYG17" s="0"/>
      <c r="NYH17" s="0"/>
      <c r="NYI17" s="0"/>
      <c r="NYJ17" s="0"/>
      <c r="NYK17" s="0"/>
      <c r="NYL17" s="0"/>
      <c r="NYM17" s="0"/>
      <c r="NYN17" s="0"/>
      <c r="NYO17" s="0"/>
      <c r="NYP17" s="0"/>
      <c r="NYQ17" s="0"/>
      <c r="NYR17" s="0"/>
      <c r="NYS17" s="0"/>
      <c r="NYT17" s="0"/>
      <c r="NYU17" s="0"/>
      <c r="NYV17" s="0"/>
      <c r="NYW17" s="0"/>
      <c r="NYX17" s="0"/>
      <c r="NYY17" s="0"/>
      <c r="NYZ17" s="0"/>
      <c r="NZA17" s="0"/>
      <c r="NZB17" s="0"/>
      <c r="NZC17" s="0"/>
      <c r="NZD17" s="0"/>
      <c r="NZE17" s="0"/>
      <c r="NZF17" s="0"/>
      <c r="NZG17" s="0"/>
      <c r="NZH17" s="0"/>
      <c r="NZI17" s="0"/>
      <c r="NZJ17" s="0"/>
      <c r="NZK17" s="0"/>
      <c r="NZL17" s="0"/>
      <c r="NZM17" s="0"/>
      <c r="NZN17" s="0"/>
      <c r="NZO17" s="0"/>
      <c r="NZP17" s="0"/>
      <c r="NZQ17" s="0"/>
      <c r="NZR17" s="0"/>
      <c r="NZS17" s="0"/>
      <c r="NZT17" s="0"/>
      <c r="NZU17" s="0"/>
      <c r="NZV17" s="0"/>
      <c r="NZW17" s="0"/>
      <c r="NZX17" s="0"/>
      <c r="NZY17" s="0"/>
      <c r="NZZ17" s="0"/>
      <c r="OAA17" s="0"/>
      <c r="OAB17" s="0"/>
      <c r="OAC17" s="0"/>
      <c r="OAD17" s="0"/>
      <c r="OAE17" s="0"/>
      <c r="OAF17" s="0"/>
      <c r="OAG17" s="0"/>
      <c r="OAH17" s="0"/>
      <c r="OAI17" s="0"/>
      <c r="OAJ17" s="0"/>
      <c r="OAK17" s="0"/>
      <c r="OAL17" s="0"/>
      <c r="OAM17" s="0"/>
      <c r="OAN17" s="0"/>
      <c r="OAO17" s="0"/>
      <c r="OAP17" s="0"/>
      <c r="OAQ17" s="0"/>
      <c r="OAR17" s="0"/>
      <c r="OAS17" s="0"/>
      <c r="OAT17" s="0"/>
      <c r="OAU17" s="0"/>
      <c r="OAV17" s="0"/>
      <c r="OAW17" s="0"/>
      <c r="OAX17" s="0"/>
      <c r="OAY17" s="0"/>
      <c r="OAZ17" s="0"/>
      <c r="OBA17" s="0"/>
      <c r="OBB17" s="0"/>
      <c r="OBC17" s="0"/>
      <c r="OBD17" s="0"/>
      <c r="OBE17" s="0"/>
      <c r="OBF17" s="0"/>
      <c r="OBG17" s="0"/>
      <c r="OBH17" s="0"/>
      <c r="OBI17" s="0"/>
      <c r="OBJ17" s="0"/>
      <c r="OBK17" s="0"/>
      <c r="OBL17" s="0"/>
      <c r="OBM17" s="0"/>
      <c r="OBN17" s="0"/>
      <c r="OBO17" s="0"/>
      <c r="OBP17" s="0"/>
      <c r="OBQ17" s="0"/>
      <c r="OBR17" s="0"/>
      <c r="OBS17" s="0"/>
      <c r="OBT17" s="0"/>
      <c r="OBU17" s="0"/>
      <c r="OBV17" s="0"/>
      <c r="OBW17" s="0"/>
      <c r="OBX17" s="0"/>
      <c r="OBY17" s="0"/>
      <c r="OBZ17" s="0"/>
      <c r="OCA17" s="0"/>
      <c r="OCB17" s="0"/>
      <c r="OCC17" s="0"/>
      <c r="OCD17" s="0"/>
      <c r="OCE17" s="0"/>
      <c r="OCF17" s="0"/>
      <c r="OCG17" s="0"/>
      <c r="OCH17" s="0"/>
      <c r="OCI17" s="0"/>
      <c r="OCJ17" s="0"/>
      <c r="OCK17" s="0"/>
      <c r="OCL17" s="0"/>
      <c r="OCM17" s="0"/>
      <c r="OCN17" s="0"/>
      <c r="OCO17" s="0"/>
      <c r="OCP17" s="0"/>
      <c r="OCQ17" s="0"/>
      <c r="OCR17" s="0"/>
      <c r="OCS17" s="0"/>
      <c r="OCT17" s="0"/>
      <c r="OCU17" s="0"/>
      <c r="OCV17" s="0"/>
      <c r="OCW17" s="0"/>
      <c r="OCX17" s="0"/>
      <c r="OCY17" s="0"/>
      <c r="OCZ17" s="0"/>
      <c r="ODA17" s="0"/>
      <c r="ODB17" s="0"/>
      <c r="ODC17" s="0"/>
      <c r="ODD17" s="0"/>
      <c r="ODE17" s="0"/>
      <c r="ODF17" s="0"/>
      <c r="ODG17" s="0"/>
      <c r="ODH17" s="0"/>
      <c r="ODI17" s="0"/>
      <c r="ODJ17" s="0"/>
      <c r="ODK17" s="0"/>
      <c r="ODL17" s="0"/>
      <c r="ODM17" s="0"/>
      <c r="ODN17" s="0"/>
      <c r="ODO17" s="0"/>
      <c r="ODP17" s="0"/>
      <c r="ODQ17" s="0"/>
      <c r="ODR17" s="0"/>
      <c r="ODS17" s="0"/>
      <c r="ODT17" s="0"/>
      <c r="ODU17" s="0"/>
      <c r="ODV17" s="0"/>
      <c r="ODW17" s="0"/>
      <c r="ODX17" s="0"/>
      <c r="ODY17" s="0"/>
      <c r="ODZ17" s="0"/>
      <c r="OEA17" s="0"/>
      <c r="OEB17" s="0"/>
      <c r="OEC17" s="0"/>
      <c r="OED17" s="0"/>
      <c r="OEE17" s="0"/>
      <c r="OEF17" s="0"/>
      <c r="OEG17" s="0"/>
      <c r="OEH17" s="0"/>
      <c r="OEI17" s="0"/>
      <c r="OEJ17" s="0"/>
      <c r="OEK17" s="0"/>
      <c r="OEL17" s="0"/>
      <c r="OEM17" s="0"/>
      <c r="OEN17" s="0"/>
      <c r="OEO17" s="0"/>
      <c r="OEP17" s="0"/>
      <c r="OEQ17" s="0"/>
      <c r="OER17" s="0"/>
      <c r="OES17" s="0"/>
      <c r="OET17" s="0"/>
      <c r="OEU17" s="0"/>
      <c r="OEV17" s="0"/>
      <c r="OEW17" s="0"/>
      <c r="OEX17" s="0"/>
      <c r="OEY17" s="0"/>
      <c r="OEZ17" s="0"/>
      <c r="OFA17" s="0"/>
      <c r="OFB17" s="0"/>
      <c r="OFC17" s="0"/>
      <c r="OFD17" s="0"/>
      <c r="OFE17" s="0"/>
      <c r="OFF17" s="0"/>
      <c r="OFG17" s="0"/>
      <c r="OFH17" s="0"/>
      <c r="OFI17" s="0"/>
      <c r="OFJ17" s="0"/>
      <c r="OFK17" s="0"/>
      <c r="OFL17" s="0"/>
      <c r="OFM17" s="0"/>
      <c r="OFN17" s="0"/>
      <c r="OFO17" s="0"/>
      <c r="OFP17" s="0"/>
      <c r="OFQ17" s="0"/>
      <c r="OFR17" s="0"/>
      <c r="OFS17" s="0"/>
      <c r="OFT17" s="0"/>
      <c r="OFU17" s="0"/>
      <c r="OFV17" s="0"/>
      <c r="OFW17" s="0"/>
      <c r="OFX17" s="0"/>
      <c r="OFY17" s="0"/>
      <c r="OFZ17" s="0"/>
      <c r="OGA17" s="0"/>
      <c r="OGB17" s="0"/>
      <c r="OGC17" s="0"/>
      <c r="OGD17" s="0"/>
      <c r="OGE17" s="0"/>
      <c r="OGF17" s="0"/>
      <c r="OGG17" s="0"/>
      <c r="OGH17" s="0"/>
      <c r="OGI17" s="0"/>
      <c r="OGJ17" s="0"/>
      <c r="OGK17" s="0"/>
      <c r="OGL17" s="0"/>
      <c r="OGM17" s="0"/>
      <c r="OGN17" s="0"/>
      <c r="OGO17" s="0"/>
      <c r="OGP17" s="0"/>
      <c r="OGQ17" s="0"/>
      <c r="OGR17" s="0"/>
      <c r="OGS17" s="0"/>
      <c r="OGT17" s="0"/>
      <c r="OGU17" s="0"/>
      <c r="OGV17" s="0"/>
      <c r="OGW17" s="0"/>
      <c r="OGX17" s="0"/>
      <c r="OGY17" s="0"/>
      <c r="OGZ17" s="0"/>
      <c r="OHA17" s="0"/>
      <c r="OHB17" s="0"/>
      <c r="OHC17" s="0"/>
      <c r="OHD17" s="0"/>
      <c r="OHE17" s="0"/>
      <c r="OHF17" s="0"/>
      <c r="OHG17" s="0"/>
      <c r="OHH17" s="0"/>
      <c r="OHI17" s="0"/>
      <c r="OHJ17" s="0"/>
      <c r="OHK17" s="0"/>
      <c r="OHL17" s="0"/>
      <c r="OHM17" s="0"/>
      <c r="OHN17" s="0"/>
      <c r="OHO17" s="0"/>
      <c r="OHP17" s="0"/>
      <c r="OHQ17" s="0"/>
      <c r="OHR17" s="0"/>
      <c r="OHS17" s="0"/>
      <c r="OHT17" s="0"/>
      <c r="OHU17" s="0"/>
      <c r="OHV17" s="0"/>
      <c r="OHW17" s="0"/>
      <c r="OHX17" s="0"/>
      <c r="OHY17" s="0"/>
      <c r="OHZ17" s="0"/>
      <c r="OIA17" s="0"/>
      <c r="OIB17" s="0"/>
      <c r="OIC17" s="0"/>
      <c r="OID17" s="0"/>
      <c r="OIE17" s="0"/>
      <c r="OIF17" s="0"/>
      <c r="OIG17" s="0"/>
      <c r="OIH17" s="0"/>
      <c r="OII17" s="0"/>
      <c r="OIJ17" s="0"/>
      <c r="OIK17" s="0"/>
      <c r="OIL17" s="0"/>
      <c r="OIM17" s="0"/>
      <c r="OIN17" s="0"/>
      <c r="OIO17" s="0"/>
      <c r="OIP17" s="0"/>
      <c r="OIQ17" s="0"/>
      <c r="OIR17" s="0"/>
      <c r="OIS17" s="0"/>
      <c r="OIT17" s="0"/>
      <c r="OIU17" s="0"/>
      <c r="OIV17" s="0"/>
      <c r="OIW17" s="0"/>
      <c r="OIX17" s="0"/>
      <c r="OIY17" s="0"/>
      <c r="OIZ17" s="0"/>
      <c r="OJA17" s="0"/>
      <c r="OJB17" s="0"/>
      <c r="OJC17" s="0"/>
      <c r="OJD17" s="0"/>
      <c r="OJE17" s="0"/>
      <c r="OJF17" s="0"/>
      <c r="OJG17" s="0"/>
      <c r="OJH17" s="0"/>
      <c r="OJI17" s="0"/>
      <c r="OJJ17" s="0"/>
      <c r="OJK17" s="0"/>
      <c r="OJL17" s="0"/>
      <c r="OJM17" s="0"/>
      <c r="OJN17" s="0"/>
      <c r="OJO17" s="0"/>
      <c r="OJP17" s="0"/>
      <c r="OJQ17" s="0"/>
      <c r="OJR17" s="0"/>
      <c r="OJS17" s="0"/>
      <c r="OJT17" s="0"/>
      <c r="OJU17" s="0"/>
      <c r="OJV17" s="0"/>
      <c r="OJW17" s="0"/>
      <c r="OJX17" s="0"/>
      <c r="OJY17" s="0"/>
      <c r="OJZ17" s="0"/>
      <c r="OKA17" s="0"/>
      <c r="OKB17" s="0"/>
      <c r="OKC17" s="0"/>
      <c r="OKD17" s="0"/>
      <c r="OKE17" s="0"/>
      <c r="OKF17" s="0"/>
      <c r="OKG17" s="0"/>
      <c r="OKH17" s="0"/>
      <c r="OKI17" s="0"/>
      <c r="OKJ17" s="0"/>
      <c r="OKK17" s="0"/>
      <c r="OKL17" s="0"/>
      <c r="OKM17" s="0"/>
      <c r="OKN17" s="0"/>
      <c r="OKO17" s="0"/>
      <c r="OKP17" s="0"/>
      <c r="OKQ17" s="0"/>
      <c r="OKR17" s="0"/>
      <c r="OKS17" s="0"/>
      <c r="OKT17" s="0"/>
      <c r="OKU17" s="0"/>
      <c r="OKV17" s="0"/>
      <c r="OKW17" s="0"/>
      <c r="OKX17" s="0"/>
      <c r="OKY17" s="0"/>
      <c r="OKZ17" s="0"/>
      <c r="OLA17" s="0"/>
      <c r="OLB17" s="0"/>
      <c r="OLC17" s="0"/>
      <c r="OLD17" s="0"/>
      <c r="OLE17" s="0"/>
      <c r="OLF17" s="0"/>
      <c r="OLG17" s="0"/>
      <c r="OLH17" s="0"/>
      <c r="OLI17" s="0"/>
      <c r="OLJ17" s="0"/>
      <c r="OLK17" s="0"/>
      <c r="OLL17" s="0"/>
      <c r="OLM17" s="0"/>
      <c r="OLN17" s="0"/>
      <c r="OLO17" s="0"/>
      <c r="OLP17" s="0"/>
      <c r="OLQ17" s="0"/>
      <c r="OLR17" s="0"/>
      <c r="OLS17" s="0"/>
      <c r="OLT17" s="0"/>
      <c r="OLU17" s="0"/>
      <c r="OLV17" s="0"/>
      <c r="OLW17" s="0"/>
      <c r="OLX17" s="0"/>
      <c r="OLY17" s="0"/>
      <c r="OLZ17" s="0"/>
      <c r="OMA17" s="0"/>
      <c r="OMB17" s="0"/>
      <c r="OMC17" s="0"/>
      <c r="OMD17" s="0"/>
      <c r="OME17" s="0"/>
      <c r="OMF17" s="0"/>
      <c r="OMG17" s="0"/>
      <c r="OMH17" s="0"/>
      <c r="OMI17" s="0"/>
      <c r="OMJ17" s="0"/>
      <c r="OMK17" s="0"/>
      <c r="OML17" s="0"/>
      <c r="OMM17" s="0"/>
      <c r="OMN17" s="0"/>
      <c r="OMO17" s="0"/>
      <c r="OMP17" s="0"/>
      <c r="OMQ17" s="0"/>
      <c r="OMR17" s="0"/>
      <c r="OMS17" s="0"/>
      <c r="OMT17" s="0"/>
      <c r="OMU17" s="0"/>
      <c r="OMV17" s="0"/>
      <c r="OMW17" s="0"/>
      <c r="OMX17" s="0"/>
      <c r="OMY17" s="0"/>
      <c r="OMZ17" s="0"/>
      <c r="ONA17" s="0"/>
      <c r="ONB17" s="0"/>
      <c r="ONC17" s="0"/>
      <c r="OND17" s="0"/>
      <c r="ONE17" s="0"/>
      <c r="ONF17" s="0"/>
      <c r="ONG17" s="0"/>
      <c r="ONH17" s="0"/>
      <c r="ONI17" s="0"/>
      <c r="ONJ17" s="0"/>
      <c r="ONK17" s="0"/>
      <c r="ONL17" s="0"/>
      <c r="ONM17" s="0"/>
      <c r="ONN17" s="0"/>
      <c r="ONO17" s="0"/>
      <c r="ONP17" s="0"/>
      <c r="ONQ17" s="0"/>
      <c r="ONR17" s="0"/>
      <c r="ONS17" s="0"/>
      <c r="ONT17" s="0"/>
      <c r="ONU17" s="0"/>
      <c r="ONV17" s="0"/>
      <c r="ONW17" s="0"/>
      <c r="ONX17" s="0"/>
      <c r="ONY17" s="0"/>
      <c r="ONZ17" s="0"/>
      <c r="OOA17" s="0"/>
      <c r="OOB17" s="0"/>
      <c r="OOC17" s="0"/>
      <c r="OOD17" s="0"/>
      <c r="OOE17" s="0"/>
      <c r="OOF17" s="0"/>
      <c r="OOG17" s="0"/>
      <c r="OOH17" s="0"/>
      <c r="OOI17" s="0"/>
      <c r="OOJ17" s="0"/>
      <c r="OOK17" s="0"/>
      <c r="OOL17" s="0"/>
      <c r="OOM17" s="0"/>
      <c r="OON17" s="0"/>
      <c r="OOO17" s="0"/>
      <c r="OOP17" s="0"/>
      <c r="OOQ17" s="0"/>
      <c r="OOR17" s="0"/>
      <c r="OOS17" s="0"/>
      <c r="OOT17" s="0"/>
      <c r="OOU17" s="0"/>
      <c r="OOV17" s="0"/>
      <c r="OOW17" s="0"/>
      <c r="OOX17" s="0"/>
      <c r="OOY17" s="0"/>
      <c r="OOZ17" s="0"/>
      <c r="OPA17" s="0"/>
      <c r="OPB17" s="0"/>
      <c r="OPC17" s="0"/>
      <c r="OPD17" s="0"/>
      <c r="OPE17" s="0"/>
      <c r="OPF17" s="0"/>
      <c r="OPG17" s="0"/>
      <c r="OPH17" s="0"/>
      <c r="OPI17" s="0"/>
      <c r="OPJ17" s="0"/>
      <c r="OPK17" s="0"/>
      <c r="OPL17" s="0"/>
      <c r="OPM17" s="0"/>
      <c r="OPN17" s="0"/>
      <c r="OPO17" s="0"/>
      <c r="OPP17" s="0"/>
      <c r="OPQ17" s="0"/>
      <c r="OPR17" s="0"/>
      <c r="OPS17" s="0"/>
      <c r="OPT17" s="0"/>
      <c r="OPU17" s="0"/>
      <c r="OPV17" s="0"/>
      <c r="OPW17" s="0"/>
      <c r="OPX17" s="0"/>
      <c r="OPY17" s="0"/>
      <c r="OPZ17" s="0"/>
      <c r="OQA17" s="0"/>
      <c r="OQB17" s="0"/>
      <c r="OQC17" s="0"/>
      <c r="OQD17" s="0"/>
      <c r="OQE17" s="0"/>
      <c r="OQF17" s="0"/>
      <c r="OQG17" s="0"/>
      <c r="OQH17" s="0"/>
      <c r="OQI17" s="0"/>
      <c r="OQJ17" s="0"/>
      <c r="OQK17" s="0"/>
      <c r="OQL17" s="0"/>
      <c r="OQM17" s="0"/>
      <c r="OQN17" s="0"/>
      <c r="OQO17" s="0"/>
      <c r="OQP17" s="0"/>
      <c r="OQQ17" s="0"/>
      <c r="OQR17" s="0"/>
      <c r="OQS17" s="0"/>
      <c r="OQT17" s="0"/>
      <c r="OQU17" s="0"/>
      <c r="OQV17" s="0"/>
      <c r="OQW17" s="0"/>
      <c r="OQX17" s="0"/>
      <c r="OQY17" s="0"/>
      <c r="OQZ17" s="0"/>
      <c r="ORA17" s="0"/>
      <c r="ORB17" s="0"/>
      <c r="ORC17" s="0"/>
      <c r="ORD17" s="0"/>
      <c r="ORE17" s="0"/>
      <c r="ORF17" s="0"/>
      <c r="ORG17" s="0"/>
      <c r="ORH17" s="0"/>
      <c r="ORI17" s="0"/>
      <c r="ORJ17" s="0"/>
      <c r="ORK17" s="0"/>
      <c r="ORL17" s="0"/>
      <c r="ORM17" s="0"/>
      <c r="ORN17" s="0"/>
      <c r="ORO17" s="0"/>
      <c r="ORP17" s="0"/>
      <c r="ORQ17" s="0"/>
      <c r="ORR17" s="0"/>
      <c r="ORS17" s="0"/>
      <c r="ORT17" s="0"/>
      <c r="ORU17" s="0"/>
      <c r="ORV17" s="0"/>
      <c r="ORW17" s="0"/>
      <c r="ORX17" s="0"/>
      <c r="ORY17" s="0"/>
      <c r="ORZ17" s="0"/>
      <c r="OSA17" s="0"/>
      <c r="OSB17" s="0"/>
      <c r="OSC17" s="0"/>
      <c r="OSD17" s="0"/>
      <c r="OSE17" s="0"/>
      <c r="OSF17" s="0"/>
      <c r="OSG17" s="0"/>
      <c r="OSH17" s="0"/>
      <c r="OSI17" s="0"/>
      <c r="OSJ17" s="0"/>
      <c r="OSK17" s="0"/>
      <c r="OSL17" s="0"/>
      <c r="OSM17" s="0"/>
      <c r="OSN17" s="0"/>
      <c r="OSO17" s="0"/>
      <c r="OSP17" s="0"/>
      <c r="OSQ17" s="0"/>
      <c r="OSR17" s="0"/>
      <c r="OSS17" s="0"/>
      <c r="OST17" s="0"/>
      <c r="OSU17" s="0"/>
      <c r="OSV17" s="0"/>
      <c r="OSW17" s="0"/>
      <c r="OSX17" s="0"/>
      <c r="OSY17" s="0"/>
      <c r="OSZ17" s="0"/>
      <c r="OTA17" s="0"/>
      <c r="OTB17" s="0"/>
      <c r="OTC17" s="0"/>
      <c r="OTD17" s="0"/>
      <c r="OTE17" s="0"/>
      <c r="OTF17" s="0"/>
      <c r="OTG17" s="0"/>
      <c r="OTH17" s="0"/>
      <c r="OTI17" s="0"/>
      <c r="OTJ17" s="0"/>
      <c r="OTK17" s="0"/>
      <c r="OTL17" s="0"/>
      <c r="OTM17" s="0"/>
      <c r="OTN17" s="0"/>
      <c r="OTO17" s="0"/>
      <c r="OTP17" s="0"/>
      <c r="OTQ17" s="0"/>
      <c r="OTR17" s="0"/>
      <c r="OTS17" s="0"/>
      <c r="OTT17" s="0"/>
      <c r="OTU17" s="0"/>
      <c r="OTV17" s="0"/>
      <c r="OTW17" s="0"/>
      <c r="OTX17" s="0"/>
      <c r="OTY17" s="0"/>
      <c r="OTZ17" s="0"/>
      <c r="OUA17" s="0"/>
      <c r="OUB17" s="0"/>
      <c r="OUC17" s="0"/>
      <c r="OUD17" s="0"/>
      <c r="OUE17" s="0"/>
      <c r="OUF17" s="0"/>
      <c r="OUG17" s="0"/>
      <c r="OUH17" s="0"/>
      <c r="OUI17" s="0"/>
      <c r="OUJ17" s="0"/>
      <c r="OUK17" s="0"/>
      <c r="OUL17" s="0"/>
      <c r="OUM17" s="0"/>
      <c r="OUN17" s="0"/>
      <c r="OUO17" s="0"/>
      <c r="OUP17" s="0"/>
      <c r="OUQ17" s="0"/>
      <c r="OUR17" s="0"/>
      <c r="OUS17" s="0"/>
      <c r="OUT17" s="0"/>
      <c r="OUU17" s="0"/>
      <c r="OUV17" s="0"/>
      <c r="OUW17" s="0"/>
      <c r="OUX17" s="0"/>
      <c r="OUY17" s="0"/>
      <c r="OUZ17" s="0"/>
      <c r="OVA17" s="0"/>
      <c r="OVB17" s="0"/>
      <c r="OVC17" s="0"/>
      <c r="OVD17" s="0"/>
      <c r="OVE17" s="0"/>
      <c r="OVF17" s="0"/>
      <c r="OVG17" s="0"/>
      <c r="OVH17" s="0"/>
      <c r="OVI17" s="0"/>
      <c r="OVJ17" s="0"/>
      <c r="OVK17" s="0"/>
      <c r="OVL17" s="0"/>
      <c r="OVM17" s="0"/>
      <c r="OVN17" s="0"/>
      <c r="OVO17" s="0"/>
      <c r="OVP17" s="0"/>
      <c r="OVQ17" s="0"/>
      <c r="OVR17" s="0"/>
      <c r="OVS17" s="0"/>
      <c r="OVT17" s="0"/>
      <c r="OVU17" s="0"/>
      <c r="OVV17" s="0"/>
      <c r="OVW17" s="0"/>
      <c r="OVX17" s="0"/>
      <c r="OVY17" s="0"/>
      <c r="OVZ17" s="0"/>
      <c r="OWA17" s="0"/>
      <c r="OWB17" s="0"/>
      <c r="OWC17" s="0"/>
      <c r="OWD17" s="0"/>
      <c r="OWE17" s="0"/>
      <c r="OWF17" s="0"/>
      <c r="OWG17" s="0"/>
      <c r="OWH17" s="0"/>
      <c r="OWI17" s="0"/>
      <c r="OWJ17" s="0"/>
      <c r="OWK17" s="0"/>
      <c r="OWL17" s="0"/>
      <c r="OWM17" s="0"/>
      <c r="OWN17" s="0"/>
      <c r="OWO17" s="0"/>
      <c r="OWP17" s="0"/>
      <c r="OWQ17" s="0"/>
      <c r="OWR17" s="0"/>
      <c r="OWS17" s="0"/>
      <c r="OWT17" s="0"/>
      <c r="OWU17" s="0"/>
      <c r="OWV17" s="0"/>
      <c r="OWW17" s="0"/>
      <c r="OWX17" s="0"/>
      <c r="OWY17" s="0"/>
      <c r="OWZ17" s="0"/>
      <c r="OXA17" s="0"/>
      <c r="OXB17" s="0"/>
      <c r="OXC17" s="0"/>
      <c r="OXD17" s="0"/>
      <c r="OXE17" s="0"/>
      <c r="OXF17" s="0"/>
      <c r="OXG17" s="0"/>
      <c r="OXH17" s="0"/>
      <c r="OXI17" s="0"/>
      <c r="OXJ17" s="0"/>
      <c r="OXK17" s="0"/>
      <c r="OXL17" s="0"/>
      <c r="OXM17" s="0"/>
      <c r="OXN17" s="0"/>
      <c r="OXO17" s="0"/>
      <c r="OXP17" s="0"/>
      <c r="OXQ17" s="0"/>
      <c r="OXR17" s="0"/>
      <c r="OXS17" s="0"/>
      <c r="OXT17" s="0"/>
      <c r="OXU17" s="0"/>
      <c r="OXV17" s="0"/>
      <c r="OXW17" s="0"/>
      <c r="OXX17" s="0"/>
      <c r="OXY17" s="0"/>
      <c r="OXZ17" s="0"/>
      <c r="OYA17" s="0"/>
      <c r="OYB17" s="0"/>
      <c r="OYC17" s="0"/>
      <c r="OYD17" s="0"/>
      <c r="OYE17" s="0"/>
      <c r="OYF17" s="0"/>
      <c r="OYG17" s="0"/>
      <c r="OYH17" s="0"/>
      <c r="OYI17" s="0"/>
      <c r="OYJ17" s="0"/>
      <c r="OYK17" s="0"/>
      <c r="OYL17" s="0"/>
      <c r="OYM17" s="0"/>
      <c r="OYN17" s="0"/>
      <c r="OYO17" s="0"/>
      <c r="OYP17" s="0"/>
      <c r="OYQ17" s="0"/>
      <c r="OYR17" s="0"/>
      <c r="OYS17" s="0"/>
      <c r="OYT17" s="0"/>
      <c r="OYU17" s="0"/>
      <c r="OYV17" s="0"/>
      <c r="OYW17" s="0"/>
      <c r="OYX17" s="0"/>
      <c r="OYY17" s="0"/>
      <c r="OYZ17" s="0"/>
      <c r="OZA17" s="0"/>
      <c r="OZB17" s="0"/>
      <c r="OZC17" s="0"/>
      <c r="OZD17" s="0"/>
      <c r="OZE17" s="0"/>
      <c r="OZF17" s="0"/>
      <c r="OZG17" s="0"/>
      <c r="OZH17" s="0"/>
      <c r="OZI17" s="0"/>
      <c r="OZJ17" s="0"/>
      <c r="OZK17" s="0"/>
      <c r="OZL17" s="0"/>
      <c r="OZM17" s="0"/>
      <c r="OZN17" s="0"/>
      <c r="OZO17" s="0"/>
      <c r="OZP17" s="0"/>
      <c r="OZQ17" s="0"/>
      <c r="OZR17" s="0"/>
      <c r="OZS17" s="0"/>
      <c r="OZT17" s="0"/>
      <c r="OZU17" s="0"/>
      <c r="OZV17" s="0"/>
      <c r="OZW17" s="0"/>
      <c r="OZX17" s="0"/>
      <c r="OZY17" s="0"/>
      <c r="OZZ17" s="0"/>
      <c r="PAA17" s="0"/>
      <c r="PAB17" s="0"/>
      <c r="PAC17" s="0"/>
      <c r="PAD17" s="0"/>
      <c r="PAE17" s="0"/>
      <c r="PAF17" s="0"/>
      <c r="PAG17" s="0"/>
      <c r="PAH17" s="0"/>
      <c r="PAI17" s="0"/>
      <c r="PAJ17" s="0"/>
      <c r="PAK17" s="0"/>
      <c r="PAL17" s="0"/>
      <c r="PAM17" s="0"/>
      <c r="PAN17" s="0"/>
      <c r="PAO17" s="0"/>
      <c r="PAP17" s="0"/>
      <c r="PAQ17" s="0"/>
      <c r="PAR17" s="0"/>
      <c r="PAS17" s="0"/>
      <c r="PAT17" s="0"/>
      <c r="PAU17" s="0"/>
      <c r="PAV17" s="0"/>
      <c r="PAW17" s="0"/>
      <c r="PAX17" s="0"/>
      <c r="PAY17" s="0"/>
      <c r="PAZ17" s="0"/>
      <c r="PBA17" s="0"/>
      <c r="PBB17" s="0"/>
      <c r="PBC17" s="0"/>
      <c r="PBD17" s="0"/>
      <c r="PBE17" s="0"/>
      <c r="PBF17" s="0"/>
      <c r="PBG17" s="0"/>
      <c r="PBH17" s="0"/>
      <c r="PBI17" s="0"/>
      <c r="PBJ17" s="0"/>
      <c r="PBK17" s="0"/>
      <c r="PBL17" s="0"/>
      <c r="PBM17" s="0"/>
      <c r="PBN17" s="0"/>
      <c r="PBO17" s="0"/>
      <c r="PBP17" s="0"/>
      <c r="PBQ17" s="0"/>
      <c r="PBR17" s="0"/>
      <c r="PBS17" s="0"/>
      <c r="PBT17" s="0"/>
      <c r="PBU17" s="0"/>
      <c r="PBV17" s="0"/>
      <c r="PBW17" s="0"/>
      <c r="PBX17" s="0"/>
      <c r="PBY17" s="0"/>
      <c r="PBZ17" s="0"/>
      <c r="PCA17" s="0"/>
      <c r="PCB17" s="0"/>
      <c r="PCC17" s="0"/>
      <c r="PCD17" s="0"/>
      <c r="PCE17" s="0"/>
      <c r="PCF17" s="0"/>
      <c r="PCG17" s="0"/>
      <c r="PCH17" s="0"/>
      <c r="PCI17" s="0"/>
      <c r="PCJ17" s="0"/>
      <c r="PCK17" s="0"/>
      <c r="PCL17" s="0"/>
      <c r="PCM17" s="0"/>
      <c r="PCN17" s="0"/>
      <c r="PCO17" s="0"/>
      <c r="PCP17" s="0"/>
      <c r="PCQ17" s="0"/>
      <c r="PCR17" s="0"/>
      <c r="PCS17" s="0"/>
      <c r="PCT17" s="0"/>
      <c r="PCU17" s="0"/>
      <c r="PCV17" s="0"/>
      <c r="PCW17" s="0"/>
      <c r="PCX17" s="0"/>
      <c r="PCY17" s="0"/>
      <c r="PCZ17" s="0"/>
      <c r="PDA17" s="0"/>
      <c r="PDB17" s="0"/>
      <c r="PDC17" s="0"/>
      <c r="PDD17" s="0"/>
      <c r="PDE17" s="0"/>
      <c r="PDF17" s="0"/>
      <c r="PDG17" s="0"/>
      <c r="PDH17" s="0"/>
      <c r="PDI17" s="0"/>
      <c r="PDJ17" s="0"/>
      <c r="PDK17" s="0"/>
      <c r="PDL17" s="0"/>
      <c r="PDM17" s="0"/>
      <c r="PDN17" s="0"/>
      <c r="PDO17" s="0"/>
      <c r="PDP17" s="0"/>
      <c r="PDQ17" s="0"/>
      <c r="PDR17" s="0"/>
      <c r="PDS17" s="0"/>
      <c r="PDT17" s="0"/>
      <c r="PDU17" s="0"/>
      <c r="PDV17" s="0"/>
      <c r="PDW17" s="0"/>
      <c r="PDX17" s="0"/>
      <c r="PDY17" s="0"/>
      <c r="PDZ17" s="0"/>
      <c r="PEA17" s="0"/>
      <c r="PEB17" s="0"/>
      <c r="PEC17" s="0"/>
      <c r="PED17" s="0"/>
      <c r="PEE17" s="0"/>
      <c r="PEF17" s="0"/>
      <c r="PEG17" s="0"/>
      <c r="PEH17" s="0"/>
      <c r="PEI17" s="0"/>
      <c r="PEJ17" s="0"/>
      <c r="PEK17" s="0"/>
      <c r="PEL17" s="0"/>
      <c r="PEM17" s="0"/>
      <c r="PEN17" s="0"/>
      <c r="PEO17" s="0"/>
      <c r="PEP17" s="0"/>
      <c r="PEQ17" s="0"/>
      <c r="PER17" s="0"/>
      <c r="PES17" s="0"/>
      <c r="PET17" s="0"/>
      <c r="PEU17" s="0"/>
      <c r="PEV17" s="0"/>
      <c r="PEW17" s="0"/>
      <c r="PEX17" s="0"/>
      <c r="PEY17" s="0"/>
      <c r="PEZ17" s="0"/>
      <c r="PFA17" s="0"/>
      <c r="PFB17" s="0"/>
      <c r="PFC17" s="0"/>
      <c r="PFD17" s="0"/>
      <c r="PFE17" s="0"/>
      <c r="PFF17" s="0"/>
      <c r="PFG17" s="0"/>
      <c r="PFH17" s="0"/>
      <c r="PFI17" s="0"/>
      <c r="PFJ17" s="0"/>
      <c r="PFK17" s="0"/>
      <c r="PFL17" s="0"/>
      <c r="PFM17" s="0"/>
      <c r="PFN17" s="0"/>
      <c r="PFO17" s="0"/>
      <c r="PFP17" s="0"/>
      <c r="PFQ17" s="0"/>
      <c r="PFR17" s="0"/>
      <c r="PFS17" s="0"/>
      <c r="PFT17" s="0"/>
      <c r="PFU17" s="0"/>
      <c r="PFV17" s="0"/>
      <c r="PFW17" s="0"/>
      <c r="PFX17" s="0"/>
      <c r="PFY17" s="0"/>
      <c r="PFZ17" s="0"/>
      <c r="PGA17" s="0"/>
      <c r="PGB17" s="0"/>
      <c r="PGC17" s="0"/>
      <c r="PGD17" s="0"/>
      <c r="PGE17" s="0"/>
      <c r="PGF17" s="0"/>
      <c r="PGG17" s="0"/>
      <c r="PGH17" s="0"/>
      <c r="PGI17" s="0"/>
      <c r="PGJ17" s="0"/>
      <c r="PGK17" s="0"/>
      <c r="PGL17" s="0"/>
      <c r="PGM17" s="0"/>
      <c r="PGN17" s="0"/>
      <c r="PGO17" s="0"/>
      <c r="PGP17" s="0"/>
      <c r="PGQ17" s="0"/>
      <c r="PGR17" s="0"/>
      <c r="PGS17" s="0"/>
      <c r="PGT17" s="0"/>
      <c r="PGU17" s="0"/>
      <c r="PGV17" s="0"/>
      <c r="PGW17" s="0"/>
      <c r="PGX17" s="0"/>
      <c r="PGY17" s="0"/>
      <c r="PGZ17" s="0"/>
      <c r="PHA17" s="0"/>
      <c r="PHB17" s="0"/>
      <c r="PHC17" s="0"/>
      <c r="PHD17" s="0"/>
      <c r="PHE17" s="0"/>
      <c r="PHF17" s="0"/>
      <c r="PHG17" s="0"/>
      <c r="PHH17" s="0"/>
      <c r="PHI17" s="0"/>
      <c r="PHJ17" s="0"/>
      <c r="PHK17" s="0"/>
      <c r="PHL17" s="0"/>
      <c r="PHM17" s="0"/>
      <c r="PHN17" s="0"/>
      <c r="PHO17" s="0"/>
      <c r="PHP17" s="0"/>
      <c r="PHQ17" s="0"/>
      <c r="PHR17" s="0"/>
      <c r="PHS17" s="0"/>
      <c r="PHT17" s="0"/>
      <c r="PHU17" s="0"/>
      <c r="PHV17" s="0"/>
      <c r="PHW17" s="0"/>
      <c r="PHX17" s="0"/>
      <c r="PHY17" s="0"/>
      <c r="PHZ17" s="0"/>
      <c r="PIA17" s="0"/>
      <c r="PIB17" s="0"/>
      <c r="PIC17" s="0"/>
      <c r="PID17" s="0"/>
      <c r="PIE17" s="0"/>
      <c r="PIF17" s="0"/>
      <c r="PIG17" s="0"/>
      <c r="PIH17" s="0"/>
      <c r="PII17" s="0"/>
      <c r="PIJ17" s="0"/>
      <c r="PIK17" s="0"/>
      <c r="PIL17" s="0"/>
      <c r="PIM17" s="0"/>
      <c r="PIN17" s="0"/>
      <c r="PIO17" s="0"/>
      <c r="PIP17" s="0"/>
      <c r="PIQ17" s="0"/>
      <c r="PIR17" s="0"/>
      <c r="PIS17" s="0"/>
      <c r="PIT17" s="0"/>
      <c r="PIU17" s="0"/>
      <c r="PIV17" s="0"/>
      <c r="PIW17" s="0"/>
      <c r="PIX17" s="0"/>
      <c r="PIY17" s="0"/>
      <c r="PIZ17" s="0"/>
      <c r="PJA17" s="0"/>
      <c r="PJB17" s="0"/>
      <c r="PJC17" s="0"/>
      <c r="PJD17" s="0"/>
      <c r="PJE17" s="0"/>
      <c r="PJF17" s="0"/>
      <c r="PJG17" s="0"/>
      <c r="PJH17" s="0"/>
      <c r="PJI17" s="0"/>
      <c r="PJJ17" s="0"/>
      <c r="PJK17" s="0"/>
      <c r="PJL17" s="0"/>
      <c r="PJM17" s="0"/>
      <c r="PJN17" s="0"/>
      <c r="PJO17" s="0"/>
      <c r="PJP17" s="0"/>
      <c r="PJQ17" s="0"/>
      <c r="PJR17" s="0"/>
      <c r="PJS17" s="0"/>
      <c r="PJT17" s="0"/>
      <c r="PJU17" s="0"/>
      <c r="PJV17" s="0"/>
      <c r="PJW17" s="0"/>
      <c r="PJX17" s="0"/>
      <c r="PJY17" s="0"/>
      <c r="PJZ17" s="0"/>
      <c r="PKA17" s="0"/>
      <c r="PKB17" s="0"/>
      <c r="PKC17" s="0"/>
      <c r="PKD17" s="0"/>
      <c r="PKE17" s="0"/>
      <c r="PKF17" s="0"/>
      <c r="PKG17" s="0"/>
      <c r="PKH17" s="0"/>
      <c r="PKI17" s="0"/>
      <c r="PKJ17" s="0"/>
      <c r="PKK17" s="0"/>
      <c r="PKL17" s="0"/>
      <c r="PKM17" s="0"/>
      <c r="PKN17" s="0"/>
      <c r="PKO17" s="0"/>
      <c r="PKP17" s="0"/>
      <c r="PKQ17" s="0"/>
      <c r="PKR17" s="0"/>
      <c r="PKS17" s="0"/>
      <c r="PKT17" s="0"/>
      <c r="PKU17" s="0"/>
      <c r="PKV17" s="0"/>
      <c r="PKW17" s="0"/>
      <c r="PKX17" s="0"/>
      <c r="PKY17" s="0"/>
      <c r="PKZ17" s="0"/>
      <c r="PLA17" s="0"/>
      <c r="PLB17" s="0"/>
      <c r="PLC17" s="0"/>
      <c r="PLD17" s="0"/>
      <c r="PLE17" s="0"/>
      <c r="PLF17" s="0"/>
      <c r="PLG17" s="0"/>
      <c r="PLH17" s="0"/>
      <c r="PLI17" s="0"/>
      <c r="PLJ17" s="0"/>
      <c r="PLK17" s="0"/>
      <c r="PLL17" s="0"/>
      <c r="PLM17" s="0"/>
      <c r="PLN17" s="0"/>
      <c r="PLO17" s="0"/>
      <c r="PLP17" s="0"/>
      <c r="PLQ17" s="0"/>
      <c r="PLR17" s="0"/>
      <c r="PLS17" s="0"/>
      <c r="PLT17" s="0"/>
      <c r="PLU17" s="0"/>
      <c r="PLV17" s="0"/>
      <c r="PLW17" s="0"/>
      <c r="PLX17" s="0"/>
      <c r="PLY17" s="0"/>
      <c r="PLZ17" s="0"/>
      <c r="PMA17" s="0"/>
      <c r="PMB17" s="0"/>
      <c r="PMC17" s="0"/>
      <c r="PMD17" s="0"/>
      <c r="PME17" s="0"/>
      <c r="PMF17" s="0"/>
      <c r="PMG17" s="0"/>
      <c r="PMH17" s="0"/>
      <c r="PMI17" s="0"/>
      <c r="PMJ17" s="0"/>
      <c r="PMK17" s="0"/>
      <c r="PML17" s="0"/>
      <c r="PMM17" s="0"/>
      <c r="PMN17" s="0"/>
      <c r="PMO17" s="0"/>
      <c r="PMP17" s="0"/>
      <c r="PMQ17" s="0"/>
      <c r="PMR17" s="0"/>
      <c r="PMS17" s="0"/>
      <c r="PMT17" s="0"/>
      <c r="PMU17" s="0"/>
      <c r="PMV17" s="0"/>
      <c r="PMW17" s="0"/>
      <c r="PMX17" s="0"/>
      <c r="PMY17" s="0"/>
      <c r="PMZ17" s="0"/>
      <c r="PNA17" s="0"/>
      <c r="PNB17" s="0"/>
      <c r="PNC17" s="0"/>
      <c r="PND17" s="0"/>
      <c r="PNE17" s="0"/>
      <c r="PNF17" s="0"/>
      <c r="PNG17" s="0"/>
      <c r="PNH17" s="0"/>
      <c r="PNI17" s="0"/>
      <c r="PNJ17" s="0"/>
      <c r="PNK17" s="0"/>
      <c r="PNL17" s="0"/>
      <c r="PNM17" s="0"/>
      <c r="PNN17" s="0"/>
      <c r="PNO17" s="0"/>
      <c r="PNP17" s="0"/>
      <c r="PNQ17" s="0"/>
      <c r="PNR17" s="0"/>
      <c r="PNS17" s="0"/>
      <c r="PNT17" s="0"/>
      <c r="PNU17" s="0"/>
      <c r="PNV17" s="0"/>
      <c r="PNW17" s="0"/>
      <c r="PNX17" s="0"/>
      <c r="PNY17" s="0"/>
      <c r="PNZ17" s="0"/>
      <c r="POA17" s="0"/>
      <c r="POB17" s="0"/>
      <c r="POC17" s="0"/>
      <c r="POD17" s="0"/>
      <c r="POE17" s="0"/>
      <c r="POF17" s="0"/>
      <c r="POG17" s="0"/>
      <c r="POH17" s="0"/>
      <c r="POI17" s="0"/>
      <c r="POJ17" s="0"/>
      <c r="POK17" s="0"/>
      <c r="POL17" s="0"/>
      <c r="POM17" s="0"/>
      <c r="PON17" s="0"/>
      <c r="POO17" s="0"/>
      <c r="POP17" s="0"/>
      <c r="POQ17" s="0"/>
      <c r="POR17" s="0"/>
      <c r="POS17" s="0"/>
      <c r="POT17" s="0"/>
      <c r="POU17" s="0"/>
      <c r="POV17" s="0"/>
      <c r="POW17" s="0"/>
      <c r="POX17" s="0"/>
      <c r="POY17" s="0"/>
      <c r="POZ17" s="0"/>
      <c r="PPA17" s="0"/>
      <c r="PPB17" s="0"/>
      <c r="PPC17" s="0"/>
      <c r="PPD17" s="0"/>
      <c r="PPE17" s="0"/>
      <c r="PPF17" s="0"/>
      <c r="PPG17" s="0"/>
      <c r="PPH17" s="0"/>
      <c r="PPI17" s="0"/>
      <c r="PPJ17" s="0"/>
      <c r="PPK17" s="0"/>
      <c r="PPL17" s="0"/>
      <c r="PPM17" s="0"/>
      <c r="PPN17" s="0"/>
      <c r="PPO17" s="0"/>
      <c r="PPP17" s="0"/>
      <c r="PPQ17" s="0"/>
      <c r="PPR17" s="0"/>
      <c r="PPS17" s="0"/>
      <c r="PPT17" s="0"/>
      <c r="PPU17" s="0"/>
      <c r="PPV17" s="0"/>
      <c r="PPW17" s="0"/>
      <c r="PPX17" s="0"/>
      <c r="PPY17" s="0"/>
      <c r="PPZ17" s="0"/>
      <c r="PQA17" s="0"/>
      <c r="PQB17" s="0"/>
      <c r="PQC17" s="0"/>
      <c r="PQD17" s="0"/>
      <c r="PQE17" s="0"/>
      <c r="PQF17" s="0"/>
      <c r="PQG17" s="0"/>
      <c r="PQH17" s="0"/>
      <c r="PQI17" s="0"/>
      <c r="PQJ17" s="0"/>
      <c r="PQK17" s="0"/>
      <c r="PQL17" s="0"/>
      <c r="PQM17" s="0"/>
      <c r="PQN17" s="0"/>
      <c r="PQO17" s="0"/>
      <c r="PQP17" s="0"/>
      <c r="PQQ17" s="0"/>
      <c r="PQR17" s="0"/>
      <c r="PQS17" s="0"/>
      <c r="PQT17" s="0"/>
      <c r="PQU17" s="0"/>
      <c r="PQV17" s="0"/>
      <c r="PQW17" s="0"/>
      <c r="PQX17" s="0"/>
      <c r="PQY17" s="0"/>
      <c r="PQZ17" s="0"/>
      <c r="PRA17" s="0"/>
      <c r="PRB17" s="0"/>
      <c r="PRC17" s="0"/>
      <c r="PRD17" s="0"/>
      <c r="PRE17" s="0"/>
      <c r="PRF17" s="0"/>
      <c r="PRG17" s="0"/>
      <c r="PRH17" s="0"/>
      <c r="PRI17" s="0"/>
      <c r="PRJ17" s="0"/>
      <c r="PRK17" s="0"/>
      <c r="PRL17" s="0"/>
      <c r="PRM17" s="0"/>
      <c r="PRN17" s="0"/>
      <c r="PRO17" s="0"/>
      <c r="PRP17" s="0"/>
      <c r="PRQ17" s="0"/>
      <c r="PRR17" s="0"/>
      <c r="PRS17" s="0"/>
      <c r="PRT17" s="0"/>
      <c r="PRU17" s="0"/>
      <c r="PRV17" s="0"/>
      <c r="PRW17" s="0"/>
      <c r="PRX17" s="0"/>
      <c r="PRY17" s="0"/>
      <c r="PRZ17" s="0"/>
      <c r="PSA17" s="0"/>
      <c r="PSB17" s="0"/>
      <c r="PSC17" s="0"/>
      <c r="PSD17" s="0"/>
      <c r="PSE17" s="0"/>
      <c r="PSF17" s="0"/>
      <c r="PSG17" s="0"/>
      <c r="PSH17" s="0"/>
      <c r="PSI17" s="0"/>
      <c r="PSJ17" s="0"/>
      <c r="PSK17" s="0"/>
      <c r="PSL17" s="0"/>
      <c r="PSM17" s="0"/>
      <c r="PSN17" s="0"/>
      <c r="PSO17" s="0"/>
      <c r="PSP17" s="0"/>
      <c r="PSQ17" s="0"/>
      <c r="PSR17" s="0"/>
      <c r="PSS17" s="0"/>
      <c r="PST17" s="0"/>
      <c r="PSU17" s="0"/>
      <c r="PSV17" s="0"/>
      <c r="PSW17" s="0"/>
      <c r="PSX17" s="0"/>
      <c r="PSY17" s="0"/>
      <c r="PSZ17" s="0"/>
      <c r="PTA17" s="0"/>
      <c r="PTB17" s="0"/>
      <c r="PTC17" s="0"/>
      <c r="PTD17" s="0"/>
      <c r="PTE17" s="0"/>
      <c r="PTF17" s="0"/>
      <c r="PTG17" s="0"/>
      <c r="PTH17" s="0"/>
      <c r="PTI17" s="0"/>
      <c r="PTJ17" s="0"/>
      <c r="PTK17" s="0"/>
      <c r="PTL17" s="0"/>
      <c r="PTM17" s="0"/>
      <c r="PTN17" s="0"/>
      <c r="PTO17" s="0"/>
      <c r="PTP17" s="0"/>
      <c r="PTQ17" s="0"/>
      <c r="PTR17" s="0"/>
      <c r="PTS17" s="0"/>
      <c r="PTT17" s="0"/>
      <c r="PTU17" s="0"/>
      <c r="PTV17" s="0"/>
      <c r="PTW17" s="0"/>
      <c r="PTX17" s="0"/>
      <c r="PTY17" s="0"/>
      <c r="PTZ17" s="0"/>
      <c r="PUA17" s="0"/>
      <c r="PUB17" s="0"/>
      <c r="PUC17" s="0"/>
      <c r="PUD17" s="0"/>
      <c r="PUE17" s="0"/>
      <c r="PUF17" s="0"/>
      <c r="PUG17" s="0"/>
      <c r="PUH17" s="0"/>
      <c r="PUI17" s="0"/>
      <c r="PUJ17" s="0"/>
      <c r="PUK17" s="0"/>
      <c r="PUL17" s="0"/>
      <c r="PUM17" s="0"/>
      <c r="PUN17" s="0"/>
      <c r="PUO17" s="0"/>
      <c r="PUP17" s="0"/>
      <c r="PUQ17" s="0"/>
      <c r="PUR17" s="0"/>
      <c r="PUS17" s="0"/>
      <c r="PUT17" s="0"/>
      <c r="PUU17" s="0"/>
      <c r="PUV17" s="0"/>
      <c r="PUW17" s="0"/>
      <c r="PUX17" s="0"/>
      <c r="PUY17" s="0"/>
      <c r="PUZ17" s="0"/>
      <c r="PVA17" s="0"/>
      <c r="PVB17" s="0"/>
      <c r="PVC17" s="0"/>
      <c r="PVD17" s="0"/>
      <c r="PVE17" s="0"/>
      <c r="PVF17" s="0"/>
      <c r="PVG17" s="0"/>
      <c r="PVH17" s="0"/>
      <c r="PVI17" s="0"/>
      <c r="PVJ17" s="0"/>
      <c r="PVK17" s="0"/>
      <c r="PVL17" s="0"/>
      <c r="PVM17" s="0"/>
      <c r="PVN17" s="0"/>
      <c r="PVO17" s="0"/>
      <c r="PVP17" s="0"/>
      <c r="PVQ17" s="0"/>
      <c r="PVR17" s="0"/>
      <c r="PVS17" s="0"/>
      <c r="PVT17" s="0"/>
      <c r="PVU17" s="0"/>
      <c r="PVV17" s="0"/>
      <c r="PVW17" s="0"/>
      <c r="PVX17" s="0"/>
      <c r="PVY17" s="0"/>
      <c r="PVZ17" s="0"/>
      <c r="PWA17" s="0"/>
      <c r="PWB17" s="0"/>
      <c r="PWC17" s="0"/>
      <c r="PWD17" s="0"/>
      <c r="PWE17" s="0"/>
      <c r="PWF17" s="0"/>
      <c r="PWG17" s="0"/>
      <c r="PWH17" s="0"/>
      <c r="PWI17" s="0"/>
      <c r="PWJ17" s="0"/>
      <c r="PWK17" s="0"/>
      <c r="PWL17" s="0"/>
      <c r="PWM17" s="0"/>
      <c r="PWN17" s="0"/>
      <c r="PWO17" s="0"/>
      <c r="PWP17" s="0"/>
      <c r="PWQ17" s="0"/>
      <c r="PWR17" s="0"/>
      <c r="PWS17" s="0"/>
      <c r="PWT17" s="0"/>
      <c r="PWU17" s="0"/>
      <c r="PWV17" s="0"/>
      <c r="PWW17" s="0"/>
      <c r="PWX17" s="0"/>
      <c r="PWY17" s="0"/>
      <c r="PWZ17" s="0"/>
      <c r="PXA17" s="0"/>
      <c r="PXB17" s="0"/>
      <c r="PXC17" s="0"/>
      <c r="PXD17" s="0"/>
      <c r="PXE17" s="0"/>
      <c r="PXF17" s="0"/>
      <c r="PXG17" s="0"/>
      <c r="PXH17" s="0"/>
      <c r="PXI17" s="0"/>
      <c r="PXJ17" s="0"/>
      <c r="PXK17" s="0"/>
      <c r="PXL17" s="0"/>
      <c r="PXM17" s="0"/>
      <c r="PXN17" s="0"/>
      <c r="PXO17" s="0"/>
      <c r="PXP17" s="0"/>
      <c r="PXQ17" s="0"/>
      <c r="PXR17" s="0"/>
      <c r="PXS17" s="0"/>
      <c r="PXT17" s="0"/>
      <c r="PXU17" s="0"/>
      <c r="PXV17" s="0"/>
      <c r="PXW17" s="0"/>
      <c r="PXX17" s="0"/>
      <c r="PXY17" s="0"/>
      <c r="PXZ17" s="0"/>
      <c r="PYA17" s="0"/>
      <c r="PYB17" s="0"/>
      <c r="PYC17" s="0"/>
      <c r="PYD17" s="0"/>
      <c r="PYE17" s="0"/>
      <c r="PYF17" s="0"/>
      <c r="PYG17" s="0"/>
      <c r="PYH17" s="0"/>
      <c r="PYI17" s="0"/>
      <c r="PYJ17" s="0"/>
      <c r="PYK17" s="0"/>
      <c r="PYL17" s="0"/>
      <c r="PYM17" s="0"/>
      <c r="PYN17" s="0"/>
      <c r="PYO17" s="0"/>
      <c r="PYP17" s="0"/>
      <c r="PYQ17" s="0"/>
      <c r="PYR17" s="0"/>
      <c r="PYS17" s="0"/>
      <c r="PYT17" s="0"/>
      <c r="PYU17" s="0"/>
      <c r="PYV17" s="0"/>
      <c r="PYW17" s="0"/>
      <c r="PYX17" s="0"/>
      <c r="PYY17" s="0"/>
      <c r="PYZ17" s="0"/>
      <c r="PZA17" s="0"/>
      <c r="PZB17" s="0"/>
      <c r="PZC17" s="0"/>
      <c r="PZD17" s="0"/>
      <c r="PZE17" s="0"/>
      <c r="PZF17" s="0"/>
      <c r="PZG17" s="0"/>
      <c r="PZH17" s="0"/>
      <c r="PZI17" s="0"/>
      <c r="PZJ17" s="0"/>
      <c r="PZK17" s="0"/>
      <c r="PZL17" s="0"/>
      <c r="PZM17" s="0"/>
      <c r="PZN17" s="0"/>
      <c r="PZO17" s="0"/>
      <c r="PZP17" s="0"/>
      <c r="PZQ17" s="0"/>
      <c r="PZR17" s="0"/>
      <c r="PZS17" s="0"/>
      <c r="PZT17" s="0"/>
      <c r="PZU17" s="0"/>
      <c r="PZV17" s="0"/>
      <c r="PZW17" s="0"/>
      <c r="PZX17" s="0"/>
      <c r="PZY17" s="0"/>
      <c r="PZZ17" s="0"/>
      <c r="QAA17" s="0"/>
      <c r="QAB17" s="0"/>
      <c r="QAC17" s="0"/>
      <c r="QAD17" s="0"/>
      <c r="QAE17" s="0"/>
      <c r="QAF17" s="0"/>
      <c r="QAG17" s="0"/>
      <c r="QAH17" s="0"/>
      <c r="QAI17" s="0"/>
      <c r="QAJ17" s="0"/>
      <c r="QAK17" s="0"/>
      <c r="QAL17" s="0"/>
      <c r="QAM17" s="0"/>
      <c r="QAN17" s="0"/>
      <c r="QAO17" s="0"/>
      <c r="QAP17" s="0"/>
      <c r="QAQ17" s="0"/>
      <c r="QAR17" s="0"/>
      <c r="QAS17" s="0"/>
      <c r="QAT17" s="0"/>
      <c r="QAU17" s="0"/>
      <c r="QAV17" s="0"/>
      <c r="QAW17" s="0"/>
      <c r="QAX17" s="0"/>
      <c r="QAY17" s="0"/>
      <c r="QAZ17" s="0"/>
      <c r="QBA17" s="0"/>
      <c r="QBB17" s="0"/>
      <c r="QBC17" s="0"/>
      <c r="QBD17" s="0"/>
      <c r="QBE17" s="0"/>
      <c r="QBF17" s="0"/>
      <c r="QBG17" s="0"/>
      <c r="QBH17" s="0"/>
      <c r="QBI17" s="0"/>
      <c r="QBJ17" s="0"/>
      <c r="QBK17" s="0"/>
      <c r="QBL17" s="0"/>
      <c r="QBM17" s="0"/>
      <c r="QBN17" s="0"/>
      <c r="QBO17" s="0"/>
      <c r="QBP17" s="0"/>
      <c r="QBQ17" s="0"/>
      <c r="QBR17" s="0"/>
      <c r="QBS17" s="0"/>
      <c r="QBT17" s="0"/>
      <c r="QBU17" s="0"/>
      <c r="QBV17" s="0"/>
      <c r="QBW17" s="0"/>
      <c r="QBX17" s="0"/>
      <c r="QBY17" s="0"/>
      <c r="QBZ17" s="0"/>
      <c r="QCA17" s="0"/>
      <c r="QCB17" s="0"/>
      <c r="QCC17" s="0"/>
      <c r="QCD17" s="0"/>
      <c r="QCE17" s="0"/>
      <c r="QCF17" s="0"/>
      <c r="QCG17" s="0"/>
      <c r="QCH17" s="0"/>
      <c r="QCI17" s="0"/>
      <c r="QCJ17" s="0"/>
      <c r="QCK17" s="0"/>
      <c r="QCL17" s="0"/>
      <c r="QCM17" s="0"/>
      <c r="QCN17" s="0"/>
      <c r="QCO17" s="0"/>
      <c r="QCP17" s="0"/>
      <c r="QCQ17" s="0"/>
      <c r="QCR17" s="0"/>
      <c r="QCS17" s="0"/>
      <c r="QCT17" s="0"/>
      <c r="QCU17" s="0"/>
      <c r="QCV17" s="0"/>
      <c r="QCW17" s="0"/>
      <c r="QCX17" s="0"/>
      <c r="QCY17" s="0"/>
      <c r="QCZ17" s="0"/>
      <c r="QDA17" s="0"/>
      <c r="QDB17" s="0"/>
      <c r="QDC17" s="0"/>
      <c r="QDD17" s="0"/>
      <c r="QDE17" s="0"/>
      <c r="QDF17" s="0"/>
      <c r="QDG17" s="0"/>
      <c r="QDH17" s="0"/>
      <c r="QDI17" s="0"/>
      <c r="QDJ17" s="0"/>
      <c r="QDK17" s="0"/>
      <c r="QDL17" s="0"/>
      <c r="QDM17" s="0"/>
      <c r="QDN17" s="0"/>
      <c r="QDO17" s="0"/>
      <c r="QDP17" s="0"/>
      <c r="QDQ17" s="0"/>
      <c r="QDR17" s="0"/>
      <c r="QDS17" s="0"/>
      <c r="QDT17" s="0"/>
      <c r="QDU17" s="0"/>
      <c r="QDV17" s="0"/>
      <c r="QDW17" s="0"/>
      <c r="QDX17" s="0"/>
      <c r="QDY17" s="0"/>
      <c r="QDZ17" s="0"/>
      <c r="QEA17" s="0"/>
      <c r="QEB17" s="0"/>
      <c r="QEC17" s="0"/>
      <c r="QED17" s="0"/>
      <c r="QEE17" s="0"/>
      <c r="QEF17" s="0"/>
      <c r="QEG17" s="0"/>
      <c r="QEH17" s="0"/>
      <c r="QEI17" s="0"/>
      <c r="QEJ17" s="0"/>
      <c r="QEK17" s="0"/>
      <c r="QEL17" s="0"/>
      <c r="QEM17" s="0"/>
      <c r="QEN17" s="0"/>
      <c r="QEO17" s="0"/>
      <c r="QEP17" s="0"/>
      <c r="QEQ17" s="0"/>
      <c r="QER17" s="0"/>
      <c r="QES17" s="0"/>
      <c r="QET17" s="0"/>
      <c r="QEU17" s="0"/>
      <c r="QEV17" s="0"/>
      <c r="QEW17" s="0"/>
      <c r="QEX17" s="0"/>
      <c r="QEY17" s="0"/>
      <c r="QEZ17" s="0"/>
      <c r="QFA17" s="0"/>
      <c r="QFB17" s="0"/>
      <c r="QFC17" s="0"/>
      <c r="QFD17" s="0"/>
      <c r="QFE17" s="0"/>
      <c r="QFF17" s="0"/>
      <c r="QFG17" s="0"/>
      <c r="QFH17" s="0"/>
      <c r="QFI17" s="0"/>
      <c r="QFJ17" s="0"/>
      <c r="QFK17" s="0"/>
      <c r="QFL17" s="0"/>
      <c r="QFM17" s="0"/>
      <c r="QFN17" s="0"/>
      <c r="QFO17" s="0"/>
      <c r="QFP17" s="0"/>
      <c r="QFQ17" s="0"/>
      <c r="QFR17" s="0"/>
      <c r="QFS17" s="0"/>
      <c r="QFT17" s="0"/>
      <c r="QFU17" s="0"/>
      <c r="QFV17" s="0"/>
      <c r="QFW17" s="0"/>
      <c r="QFX17" s="0"/>
      <c r="QFY17" s="0"/>
      <c r="QFZ17" s="0"/>
      <c r="QGA17" s="0"/>
      <c r="QGB17" s="0"/>
      <c r="QGC17" s="0"/>
      <c r="QGD17" s="0"/>
      <c r="QGE17" s="0"/>
      <c r="QGF17" s="0"/>
      <c r="QGG17" s="0"/>
      <c r="QGH17" s="0"/>
      <c r="QGI17" s="0"/>
      <c r="QGJ17" s="0"/>
      <c r="QGK17" s="0"/>
      <c r="QGL17" s="0"/>
      <c r="QGM17" s="0"/>
      <c r="QGN17" s="0"/>
      <c r="QGO17" s="0"/>
      <c r="QGP17" s="0"/>
      <c r="QGQ17" s="0"/>
      <c r="QGR17" s="0"/>
      <c r="QGS17" s="0"/>
      <c r="QGT17" s="0"/>
      <c r="QGU17" s="0"/>
      <c r="QGV17" s="0"/>
      <c r="QGW17" s="0"/>
      <c r="QGX17" s="0"/>
      <c r="QGY17" s="0"/>
      <c r="QGZ17" s="0"/>
      <c r="QHA17" s="0"/>
      <c r="QHB17" s="0"/>
      <c r="QHC17" s="0"/>
      <c r="QHD17" s="0"/>
      <c r="QHE17" s="0"/>
      <c r="QHF17" s="0"/>
      <c r="QHG17" s="0"/>
      <c r="QHH17" s="0"/>
      <c r="QHI17" s="0"/>
      <c r="QHJ17" s="0"/>
      <c r="QHK17" s="0"/>
      <c r="QHL17" s="0"/>
      <c r="QHM17" s="0"/>
      <c r="QHN17" s="0"/>
      <c r="QHO17" s="0"/>
      <c r="QHP17" s="0"/>
      <c r="QHQ17" s="0"/>
      <c r="QHR17" s="0"/>
      <c r="QHS17" s="0"/>
      <c r="QHT17" s="0"/>
      <c r="QHU17" s="0"/>
      <c r="QHV17" s="0"/>
      <c r="QHW17" s="0"/>
      <c r="QHX17" s="0"/>
      <c r="QHY17" s="0"/>
      <c r="QHZ17" s="0"/>
      <c r="QIA17" s="0"/>
      <c r="QIB17" s="0"/>
      <c r="QIC17" s="0"/>
      <c r="QID17" s="0"/>
      <c r="QIE17" s="0"/>
      <c r="QIF17" s="0"/>
      <c r="QIG17" s="0"/>
      <c r="QIH17" s="0"/>
      <c r="QII17" s="0"/>
      <c r="QIJ17" s="0"/>
      <c r="QIK17" s="0"/>
      <c r="QIL17" s="0"/>
      <c r="QIM17" s="0"/>
      <c r="QIN17" s="0"/>
      <c r="QIO17" s="0"/>
      <c r="QIP17" s="0"/>
      <c r="QIQ17" s="0"/>
      <c r="QIR17" s="0"/>
      <c r="QIS17" s="0"/>
      <c r="QIT17" s="0"/>
      <c r="QIU17" s="0"/>
      <c r="QIV17" s="0"/>
      <c r="QIW17" s="0"/>
      <c r="QIX17" s="0"/>
      <c r="QIY17" s="0"/>
      <c r="QIZ17" s="0"/>
      <c r="QJA17" s="0"/>
      <c r="QJB17" s="0"/>
      <c r="QJC17" s="0"/>
      <c r="QJD17" s="0"/>
      <c r="QJE17" s="0"/>
      <c r="QJF17" s="0"/>
      <c r="QJG17" s="0"/>
      <c r="QJH17" s="0"/>
      <c r="QJI17" s="0"/>
      <c r="QJJ17" s="0"/>
      <c r="QJK17" s="0"/>
      <c r="QJL17" s="0"/>
      <c r="QJM17" s="0"/>
      <c r="QJN17" s="0"/>
      <c r="QJO17" s="0"/>
      <c r="QJP17" s="0"/>
      <c r="QJQ17" s="0"/>
      <c r="QJR17" s="0"/>
      <c r="QJS17" s="0"/>
      <c r="QJT17" s="0"/>
      <c r="QJU17" s="0"/>
      <c r="QJV17" s="0"/>
      <c r="QJW17" s="0"/>
      <c r="QJX17" s="0"/>
      <c r="QJY17" s="0"/>
      <c r="QJZ17" s="0"/>
      <c r="QKA17" s="0"/>
      <c r="QKB17" s="0"/>
      <c r="QKC17" s="0"/>
      <c r="QKD17" s="0"/>
      <c r="QKE17" s="0"/>
      <c r="QKF17" s="0"/>
      <c r="QKG17" s="0"/>
      <c r="QKH17" s="0"/>
      <c r="QKI17" s="0"/>
      <c r="QKJ17" s="0"/>
      <c r="QKK17" s="0"/>
      <c r="QKL17" s="0"/>
      <c r="QKM17" s="0"/>
      <c r="QKN17" s="0"/>
      <c r="QKO17" s="0"/>
      <c r="QKP17" s="0"/>
      <c r="QKQ17" s="0"/>
      <c r="QKR17" s="0"/>
      <c r="QKS17" s="0"/>
      <c r="QKT17" s="0"/>
      <c r="QKU17" s="0"/>
      <c r="QKV17" s="0"/>
      <c r="QKW17" s="0"/>
      <c r="QKX17" s="0"/>
      <c r="QKY17" s="0"/>
      <c r="QKZ17" s="0"/>
      <c r="QLA17" s="0"/>
      <c r="QLB17" s="0"/>
      <c r="QLC17" s="0"/>
      <c r="QLD17" s="0"/>
      <c r="QLE17" s="0"/>
      <c r="QLF17" s="0"/>
      <c r="QLG17" s="0"/>
      <c r="QLH17" s="0"/>
      <c r="QLI17" s="0"/>
      <c r="QLJ17" s="0"/>
      <c r="QLK17" s="0"/>
      <c r="QLL17" s="0"/>
      <c r="QLM17" s="0"/>
      <c r="QLN17" s="0"/>
      <c r="QLO17" s="0"/>
      <c r="QLP17" s="0"/>
      <c r="QLQ17" s="0"/>
      <c r="QLR17" s="0"/>
      <c r="QLS17" s="0"/>
      <c r="QLT17" s="0"/>
      <c r="QLU17" s="0"/>
      <c r="QLV17" s="0"/>
      <c r="QLW17" s="0"/>
      <c r="QLX17" s="0"/>
      <c r="QLY17" s="0"/>
      <c r="QLZ17" s="0"/>
      <c r="QMA17" s="0"/>
      <c r="QMB17" s="0"/>
      <c r="QMC17" s="0"/>
      <c r="QMD17" s="0"/>
      <c r="QME17" s="0"/>
      <c r="QMF17" s="0"/>
      <c r="QMG17" s="0"/>
      <c r="QMH17" s="0"/>
      <c r="QMI17" s="0"/>
      <c r="QMJ17" s="0"/>
      <c r="QMK17" s="0"/>
      <c r="QML17" s="0"/>
      <c r="QMM17" s="0"/>
      <c r="QMN17" s="0"/>
      <c r="QMO17" s="0"/>
      <c r="QMP17" s="0"/>
      <c r="QMQ17" s="0"/>
      <c r="QMR17" s="0"/>
      <c r="QMS17" s="0"/>
      <c r="QMT17" s="0"/>
      <c r="QMU17" s="0"/>
      <c r="QMV17" s="0"/>
      <c r="QMW17" s="0"/>
      <c r="QMX17" s="0"/>
      <c r="QMY17" s="0"/>
      <c r="QMZ17" s="0"/>
      <c r="QNA17" s="0"/>
      <c r="QNB17" s="0"/>
      <c r="QNC17" s="0"/>
      <c r="QND17" s="0"/>
      <c r="QNE17" s="0"/>
      <c r="QNF17" s="0"/>
      <c r="QNG17" s="0"/>
      <c r="QNH17" s="0"/>
      <c r="QNI17" s="0"/>
      <c r="QNJ17" s="0"/>
      <c r="QNK17" s="0"/>
      <c r="QNL17" s="0"/>
      <c r="QNM17" s="0"/>
      <c r="QNN17" s="0"/>
      <c r="QNO17" s="0"/>
      <c r="QNP17" s="0"/>
      <c r="QNQ17" s="0"/>
      <c r="QNR17" s="0"/>
      <c r="QNS17" s="0"/>
      <c r="QNT17" s="0"/>
      <c r="QNU17" s="0"/>
      <c r="QNV17" s="0"/>
      <c r="QNW17" s="0"/>
      <c r="QNX17" s="0"/>
      <c r="QNY17" s="0"/>
      <c r="QNZ17" s="0"/>
      <c r="QOA17" s="0"/>
      <c r="QOB17" s="0"/>
      <c r="QOC17" s="0"/>
      <c r="QOD17" s="0"/>
      <c r="QOE17" s="0"/>
      <c r="QOF17" s="0"/>
      <c r="QOG17" s="0"/>
      <c r="QOH17" s="0"/>
      <c r="QOI17" s="0"/>
      <c r="QOJ17" s="0"/>
      <c r="QOK17" s="0"/>
      <c r="QOL17" s="0"/>
      <c r="QOM17" s="0"/>
      <c r="QON17" s="0"/>
      <c r="QOO17" s="0"/>
      <c r="QOP17" s="0"/>
      <c r="QOQ17" s="0"/>
      <c r="QOR17" s="0"/>
      <c r="QOS17" s="0"/>
      <c r="QOT17" s="0"/>
      <c r="QOU17" s="0"/>
      <c r="QOV17" s="0"/>
      <c r="QOW17" s="0"/>
      <c r="QOX17" s="0"/>
      <c r="QOY17" s="0"/>
      <c r="QOZ17" s="0"/>
      <c r="QPA17" s="0"/>
      <c r="QPB17" s="0"/>
      <c r="QPC17" s="0"/>
      <c r="QPD17" s="0"/>
      <c r="QPE17" s="0"/>
      <c r="QPF17" s="0"/>
      <c r="QPG17" s="0"/>
      <c r="QPH17" s="0"/>
      <c r="QPI17" s="0"/>
      <c r="QPJ17" s="0"/>
      <c r="QPK17" s="0"/>
      <c r="QPL17" s="0"/>
      <c r="QPM17" s="0"/>
      <c r="QPN17" s="0"/>
      <c r="QPO17" s="0"/>
      <c r="QPP17" s="0"/>
      <c r="QPQ17" s="0"/>
      <c r="QPR17" s="0"/>
      <c r="QPS17" s="0"/>
      <c r="QPT17" s="0"/>
      <c r="QPU17" s="0"/>
      <c r="QPV17" s="0"/>
      <c r="QPW17" s="0"/>
      <c r="QPX17" s="0"/>
      <c r="QPY17" s="0"/>
      <c r="QPZ17" s="0"/>
      <c r="QQA17" s="0"/>
      <c r="QQB17" s="0"/>
      <c r="QQC17" s="0"/>
      <c r="QQD17" s="0"/>
      <c r="QQE17" s="0"/>
      <c r="QQF17" s="0"/>
      <c r="QQG17" s="0"/>
      <c r="QQH17" s="0"/>
      <c r="QQI17" s="0"/>
      <c r="QQJ17" s="0"/>
      <c r="QQK17" s="0"/>
      <c r="QQL17" s="0"/>
      <c r="QQM17" s="0"/>
      <c r="QQN17" s="0"/>
      <c r="QQO17" s="0"/>
      <c r="QQP17" s="0"/>
      <c r="QQQ17" s="0"/>
      <c r="QQR17" s="0"/>
      <c r="QQS17" s="0"/>
      <c r="QQT17" s="0"/>
      <c r="QQU17" s="0"/>
      <c r="QQV17" s="0"/>
      <c r="QQW17" s="0"/>
      <c r="QQX17" s="0"/>
      <c r="QQY17" s="0"/>
      <c r="QQZ17" s="0"/>
      <c r="QRA17" s="0"/>
      <c r="QRB17" s="0"/>
      <c r="QRC17" s="0"/>
      <c r="QRD17" s="0"/>
      <c r="QRE17" s="0"/>
      <c r="QRF17" s="0"/>
      <c r="QRG17" s="0"/>
      <c r="QRH17" s="0"/>
      <c r="QRI17" s="0"/>
      <c r="QRJ17" s="0"/>
      <c r="QRK17" s="0"/>
      <c r="QRL17" s="0"/>
      <c r="QRM17" s="0"/>
      <c r="QRN17" s="0"/>
      <c r="QRO17" s="0"/>
      <c r="QRP17" s="0"/>
      <c r="QRQ17" s="0"/>
      <c r="QRR17" s="0"/>
      <c r="QRS17" s="0"/>
      <c r="QRT17" s="0"/>
      <c r="QRU17" s="0"/>
      <c r="QRV17" s="0"/>
      <c r="QRW17" s="0"/>
      <c r="QRX17" s="0"/>
      <c r="QRY17" s="0"/>
      <c r="QRZ17" s="0"/>
      <c r="QSA17" s="0"/>
      <c r="QSB17" s="0"/>
      <c r="QSC17" s="0"/>
      <c r="QSD17" s="0"/>
      <c r="QSE17" s="0"/>
      <c r="QSF17" s="0"/>
      <c r="QSG17" s="0"/>
      <c r="QSH17" s="0"/>
      <c r="QSI17" s="0"/>
      <c r="QSJ17" s="0"/>
      <c r="QSK17" s="0"/>
      <c r="QSL17" s="0"/>
      <c r="QSM17" s="0"/>
      <c r="QSN17" s="0"/>
      <c r="QSO17" s="0"/>
      <c r="QSP17" s="0"/>
      <c r="QSQ17" s="0"/>
      <c r="QSR17" s="0"/>
      <c r="QSS17" s="0"/>
      <c r="QST17" s="0"/>
      <c r="QSU17" s="0"/>
      <c r="QSV17" s="0"/>
      <c r="QSW17" s="0"/>
      <c r="QSX17" s="0"/>
      <c r="QSY17" s="0"/>
      <c r="QSZ17" s="0"/>
      <c r="QTA17" s="0"/>
      <c r="QTB17" s="0"/>
      <c r="QTC17" s="0"/>
      <c r="QTD17" s="0"/>
      <c r="QTE17" s="0"/>
      <c r="QTF17" s="0"/>
      <c r="QTG17" s="0"/>
      <c r="QTH17" s="0"/>
      <c r="QTI17" s="0"/>
      <c r="QTJ17" s="0"/>
      <c r="QTK17" s="0"/>
      <c r="QTL17" s="0"/>
      <c r="QTM17" s="0"/>
      <c r="QTN17" s="0"/>
      <c r="QTO17" s="0"/>
      <c r="QTP17" s="0"/>
      <c r="QTQ17" s="0"/>
      <c r="QTR17" s="0"/>
      <c r="QTS17" s="0"/>
      <c r="QTT17" s="0"/>
      <c r="QTU17" s="0"/>
      <c r="QTV17" s="0"/>
      <c r="QTW17" s="0"/>
      <c r="QTX17" s="0"/>
      <c r="QTY17" s="0"/>
      <c r="QTZ17" s="0"/>
      <c r="QUA17" s="0"/>
      <c r="QUB17" s="0"/>
      <c r="QUC17" s="0"/>
      <c r="QUD17" s="0"/>
      <c r="QUE17" s="0"/>
      <c r="QUF17" s="0"/>
      <c r="QUG17" s="0"/>
      <c r="QUH17" s="0"/>
      <c r="QUI17" s="0"/>
      <c r="QUJ17" s="0"/>
      <c r="QUK17" s="0"/>
      <c r="QUL17" s="0"/>
      <c r="QUM17" s="0"/>
      <c r="QUN17" s="0"/>
      <c r="QUO17" s="0"/>
      <c r="QUP17" s="0"/>
      <c r="QUQ17" s="0"/>
      <c r="QUR17" s="0"/>
      <c r="QUS17" s="0"/>
      <c r="QUT17" s="0"/>
      <c r="QUU17" s="0"/>
      <c r="QUV17" s="0"/>
      <c r="QUW17" s="0"/>
      <c r="QUX17" s="0"/>
      <c r="QUY17" s="0"/>
      <c r="QUZ17" s="0"/>
      <c r="QVA17" s="0"/>
      <c r="QVB17" s="0"/>
      <c r="QVC17" s="0"/>
      <c r="QVD17" s="0"/>
      <c r="QVE17" s="0"/>
      <c r="QVF17" s="0"/>
      <c r="QVG17" s="0"/>
      <c r="QVH17" s="0"/>
      <c r="QVI17" s="0"/>
      <c r="QVJ17" s="0"/>
      <c r="QVK17" s="0"/>
      <c r="QVL17" s="0"/>
      <c r="QVM17" s="0"/>
      <c r="QVN17" s="0"/>
      <c r="QVO17" s="0"/>
      <c r="QVP17" s="0"/>
      <c r="QVQ17" s="0"/>
      <c r="QVR17" s="0"/>
      <c r="QVS17" s="0"/>
      <c r="QVT17" s="0"/>
      <c r="QVU17" s="0"/>
      <c r="QVV17" s="0"/>
      <c r="QVW17" s="0"/>
      <c r="QVX17" s="0"/>
      <c r="QVY17" s="0"/>
      <c r="QVZ17" s="0"/>
      <c r="QWA17" s="0"/>
      <c r="QWB17" s="0"/>
      <c r="QWC17" s="0"/>
      <c r="QWD17" s="0"/>
      <c r="QWE17" s="0"/>
      <c r="QWF17" s="0"/>
      <c r="QWG17" s="0"/>
      <c r="QWH17" s="0"/>
      <c r="QWI17" s="0"/>
      <c r="QWJ17" s="0"/>
      <c r="QWK17" s="0"/>
      <c r="QWL17" s="0"/>
      <c r="QWM17" s="0"/>
      <c r="QWN17" s="0"/>
      <c r="QWO17" s="0"/>
      <c r="QWP17" s="0"/>
      <c r="QWQ17" s="0"/>
      <c r="QWR17" s="0"/>
      <c r="QWS17" s="0"/>
      <c r="QWT17" s="0"/>
      <c r="QWU17" s="0"/>
      <c r="QWV17" s="0"/>
      <c r="QWW17" s="0"/>
      <c r="QWX17" s="0"/>
      <c r="QWY17" s="0"/>
      <c r="QWZ17" s="0"/>
      <c r="QXA17" s="0"/>
      <c r="QXB17" s="0"/>
      <c r="QXC17" s="0"/>
      <c r="QXD17" s="0"/>
      <c r="QXE17" s="0"/>
      <c r="QXF17" s="0"/>
      <c r="QXG17" s="0"/>
      <c r="QXH17" s="0"/>
      <c r="QXI17" s="0"/>
      <c r="QXJ17" s="0"/>
      <c r="QXK17" s="0"/>
      <c r="QXL17" s="0"/>
      <c r="QXM17" s="0"/>
      <c r="QXN17" s="0"/>
      <c r="QXO17" s="0"/>
      <c r="QXP17" s="0"/>
      <c r="QXQ17" s="0"/>
      <c r="QXR17" s="0"/>
      <c r="QXS17" s="0"/>
      <c r="QXT17" s="0"/>
      <c r="QXU17" s="0"/>
      <c r="QXV17" s="0"/>
      <c r="QXW17" s="0"/>
      <c r="QXX17" s="0"/>
      <c r="QXY17" s="0"/>
      <c r="QXZ17" s="0"/>
      <c r="QYA17" s="0"/>
      <c r="QYB17" s="0"/>
      <c r="QYC17" s="0"/>
      <c r="QYD17" s="0"/>
      <c r="QYE17" s="0"/>
      <c r="QYF17" s="0"/>
      <c r="QYG17" s="0"/>
      <c r="QYH17" s="0"/>
      <c r="QYI17" s="0"/>
      <c r="QYJ17" s="0"/>
      <c r="QYK17" s="0"/>
      <c r="QYL17" s="0"/>
      <c r="QYM17" s="0"/>
      <c r="QYN17" s="0"/>
      <c r="QYO17" s="0"/>
      <c r="QYP17" s="0"/>
      <c r="QYQ17" s="0"/>
      <c r="QYR17" s="0"/>
      <c r="QYS17" s="0"/>
      <c r="QYT17" s="0"/>
      <c r="QYU17" s="0"/>
      <c r="QYV17" s="0"/>
      <c r="QYW17" s="0"/>
      <c r="QYX17" s="0"/>
      <c r="QYY17" s="0"/>
      <c r="QYZ17" s="0"/>
      <c r="QZA17" s="0"/>
      <c r="QZB17" s="0"/>
      <c r="QZC17" s="0"/>
      <c r="QZD17" s="0"/>
      <c r="QZE17" s="0"/>
      <c r="QZF17" s="0"/>
      <c r="QZG17" s="0"/>
      <c r="QZH17" s="0"/>
      <c r="QZI17" s="0"/>
      <c r="QZJ17" s="0"/>
      <c r="QZK17" s="0"/>
      <c r="QZL17" s="0"/>
      <c r="QZM17" s="0"/>
      <c r="QZN17" s="0"/>
      <c r="QZO17" s="0"/>
      <c r="QZP17" s="0"/>
      <c r="QZQ17" s="0"/>
      <c r="QZR17" s="0"/>
      <c r="QZS17" s="0"/>
      <c r="QZT17" s="0"/>
      <c r="QZU17" s="0"/>
      <c r="QZV17" s="0"/>
      <c r="QZW17" s="0"/>
      <c r="QZX17" s="0"/>
      <c r="QZY17" s="0"/>
      <c r="QZZ17" s="0"/>
      <c r="RAA17" s="0"/>
      <c r="RAB17" s="0"/>
      <c r="RAC17" s="0"/>
      <c r="RAD17" s="0"/>
      <c r="RAE17" s="0"/>
      <c r="RAF17" s="0"/>
      <c r="RAG17" s="0"/>
      <c r="RAH17" s="0"/>
      <c r="RAI17" s="0"/>
      <c r="RAJ17" s="0"/>
      <c r="RAK17" s="0"/>
      <c r="RAL17" s="0"/>
      <c r="RAM17" s="0"/>
      <c r="RAN17" s="0"/>
      <c r="RAO17" s="0"/>
      <c r="RAP17" s="0"/>
      <c r="RAQ17" s="0"/>
      <c r="RAR17" s="0"/>
      <c r="RAS17" s="0"/>
      <c r="RAT17" s="0"/>
      <c r="RAU17" s="0"/>
      <c r="RAV17" s="0"/>
      <c r="RAW17" s="0"/>
      <c r="RAX17" s="0"/>
      <c r="RAY17" s="0"/>
      <c r="RAZ17" s="0"/>
      <c r="RBA17" s="0"/>
      <c r="RBB17" s="0"/>
      <c r="RBC17" s="0"/>
      <c r="RBD17" s="0"/>
      <c r="RBE17" s="0"/>
      <c r="RBF17" s="0"/>
      <c r="RBG17" s="0"/>
      <c r="RBH17" s="0"/>
      <c r="RBI17" s="0"/>
      <c r="RBJ17" s="0"/>
      <c r="RBK17" s="0"/>
      <c r="RBL17" s="0"/>
      <c r="RBM17" s="0"/>
      <c r="RBN17" s="0"/>
      <c r="RBO17" s="0"/>
      <c r="RBP17" s="0"/>
      <c r="RBQ17" s="0"/>
      <c r="RBR17" s="0"/>
      <c r="RBS17" s="0"/>
      <c r="RBT17" s="0"/>
      <c r="RBU17" s="0"/>
      <c r="RBV17" s="0"/>
      <c r="RBW17" s="0"/>
      <c r="RBX17" s="0"/>
      <c r="RBY17" s="0"/>
      <c r="RBZ17" s="0"/>
      <c r="RCA17" s="0"/>
      <c r="RCB17" s="0"/>
      <c r="RCC17" s="0"/>
      <c r="RCD17" s="0"/>
      <c r="RCE17" s="0"/>
      <c r="RCF17" s="0"/>
      <c r="RCG17" s="0"/>
      <c r="RCH17" s="0"/>
      <c r="RCI17" s="0"/>
      <c r="RCJ17" s="0"/>
      <c r="RCK17" s="0"/>
      <c r="RCL17" s="0"/>
      <c r="RCM17" s="0"/>
      <c r="RCN17" s="0"/>
      <c r="RCO17" s="0"/>
      <c r="RCP17" s="0"/>
      <c r="RCQ17" s="0"/>
      <c r="RCR17" s="0"/>
      <c r="RCS17" s="0"/>
      <c r="RCT17" s="0"/>
      <c r="RCU17" s="0"/>
      <c r="RCV17" s="0"/>
      <c r="RCW17" s="0"/>
      <c r="RCX17" s="0"/>
      <c r="RCY17" s="0"/>
      <c r="RCZ17" s="0"/>
      <c r="RDA17" s="0"/>
      <c r="RDB17" s="0"/>
      <c r="RDC17" s="0"/>
      <c r="RDD17" s="0"/>
      <c r="RDE17" s="0"/>
      <c r="RDF17" s="0"/>
      <c r="RDG17" s="0"/>
      <c r="RDH17" s="0"/>
      <c r="RDI17" s="0"/>
      <c r="RDJ17" s="0"/>
      <c r="RDK17" s="0"/>
      <c r="RDL17" s="0"/>
      <c r="RDM17" s="0"/>
      <c r="RDN17" s="0"/>
      <c r="RDO17" s="0"/>
      <c r="RDP17" s="0"/>
      <c r="RDQ17" s="0"/>
      <c r="RDR17" s="0"/>
      <c r="RDS17" s="0"/>
      <c r="RDT17" s="0"/>
      <c r="RDU17" s="0"/>
      <c r="RDV17" s="0"/>
      <c r="RDW17" s="0"/>
      <c r="RDX17" s="0"/>
      <c r="RDY17" s="0"/>
      <c r="RDZ17" s="0"/>
      <c r="REA17" s="0"/>
      <c r="REB17" s="0"/>
      <c r="REC17" s="0"/>
      <c r="RED17" s="0"/>
      <c r="REE17" s="0"/>
      <c r="REF17" s="0"/>
      <c r="REG17" s="0"/>
      <c r="REH17" s="0"/>
      <c r="REI17" s="0"/>
      <c r="REJ17" s="0"/>
      <c r="REK17" s="0"/>
      <c r="REL17" s="0"/>
      <c r="REM17" s="0"/>
      <c r="REN17" s="0"/>
      <c r="REO17" s="0"/>
      <c r="REP17" s="0"/>
      <c r="REQ17" s="0"/>
      <c r="RER17" s="0"/>
      <c r="RES17" s="0"/>
      <c r="RET17" s="0"/>
      <c r="REU17" s="0"/>
      <c r="REV17" s="0"/>
      <c r="REW17" s="0"/>
      <c r="REX17" s="0"/>
      <c r="REY17" s="0"/>
      <c r="REZ17" s="0"/>
      <c r="RFA17" s="0"/>
      <c r="RFB17" s="0"/>
      <c r="RFC17" s="0"/>
      <c r="RFD17" s="0"/>
      <c r="RFE17" s="0"/>
      <c r="RFF17" s="0"/>
      <c r="RFG17" s="0"/>
      <c r="RFH17" s="0"/>
      <c r="RFI17" s="0"/>
      <c r="RFJ17" s="0"/>
      <c r="RFK17" s="0"/>
      <c r="RFL17" s="0"/>
      <c r="RFM17" s="0"/>
      <c r="RFN17" s="0"/>
      <c r="RFO17" s="0"/>
      <c r="RFP17" s="0"/>
      <c r="RFQ17" s="0"/>
      <c r="RFR17" s="0"/>
      <c r="RFS17" s="0"/>
      <c r="RFT17" s="0"/>
      <c r="RFU17" s="0"/>
      <c r="RFV17" s="0"/>
      <c r="RFW17" s="0"/>
      <c r="RFX17" s="0"/>
      <c r="RFY17" s="0"/>
      <c r="RFZ17" s="0"/>
      <c r="RGA17" s="0"/>
      <c r="RGB17" s="0"/>
      <c r="RGC17" s="0"/>
      <c r="RGD17" s="0"/>
      <c r="RGE17" s="0"/>
      <c r="RGF17" s="0"/>
      <c r="RGG17" s="0"/>
      <c r="RGH17" s="0"/>
      <c r="RGI17" s="0"/>
      <c r="RGJ17" s="0"/>
      <c r="RGK17" s="0"/>
      <c r="RGL17" s="0"/>
      <c r="RGM17" s="0"/>
      <c r="RGN17" s="0"/>
      <c r="RGO17" s="0"/>
      <c r="RGP17" s="0"/>
      <c r="RGQ17" s="0"/>
      <c r="RGR17" s="0"/>
      <c r="RGS17" s="0"/>
      <c r="RGT17" s="0"/>
      <c r="RGU17" s="0"/>
      <c r="RGV17" s="0"/>
      <c r="RGW17" s="0"/>
      <c r="RGX17" s="0"/>
      <c r="RGY17" s="0"/>
      <c r="RGZ17" s="0"/>
      <c r="RHA17" s="0"/>
      <c r="RHB17" s="0"/>
      <c r="RHC17" s="0"/>
      <c r="RHD17" s="0"/>
      <c r="RHE17" s="0"/>
      <c r="RHF17" s="0"/>
      <c r="RHG17" s="0"/>
      <c r="RHH17" s="0"/>
      <c r="RHI17" s="0"/>
      <c r="RHJ17" s="0"/>
      <c r="RHK17" s="0"/>
      <c r="RHL17" s="0"/>
      <c r="RHM17" s="0"/>
      <c r="RHN17" s="0"/>
      <c r="RHO17" s="0"/>
      <c r="RHP17" s="0"/>
      <c r="RHQ17" s="0"/>
      <c r="RHR17" s="0"/>
      <c r="RHS17" s="0"/>
      <c r="RHT17" s="0"/>
      <c r="RHU17" s="0"/>
      <c r="RHV17" s="0"/>
      <c r="RHW17" s="0"/>
      <c r="RHX17" s="0"/>
      <c r="RHY17" s="0"/>
      <c r="RHZ17" s="0"/>
      <c r="RIA17" s="0"/>
      <c r="RIB17" s="0"/>
      <c r="RIC17" s="0"/>
      <c r="RID17" s="0"/>
      <c r="RIE17" s="0"/>
      <c r="RIF17" s="0"/>
      <c r="RIG17" s="0"/>
      <c r="RIH17" s="0"/>
      <c r="RII17" s="0"/>
      <c r="RIJ17" s="0"/>
      <c r="RIK17" s="0"/>
      <c r="RIL17" s="0"/>
      <c r="RIM17" s="0"/>
      <c r="RIN17" s="0"/>
      <c r="RIO17" s="0"/>
      <c r="RIP17" s="0"/>
      <c r="RIQ17" s="0"/>
      <c r="RIR17" s="0"/>
      <c r="RIS17" s="0"/>
      <c r="RIT17" s="0"/>
      <c r="RIU17" s="0"/>
      <c r="RIV17" s="0"/>
      <c r="RIW17" s="0"/>
      <c r="RIX17" s="0"/>
      <c r="RIY17" s="0"/>
      <c r="RIZ17" s="0"/>
      <c r="RJA17" s="0"/>
      <c r="RJB17" s="0"/>
      <c r="RJC17" s="0"/>
      <c r="RJD17" s="0"/>
      <c r="RJE17" s="0"/>
      <c r="RJF17" s="0"/>
      <c r="RJG17" s="0"/>
      <c r="RJH17" s="0"/>
      <c r="RJI17" s="0"/>
      <c r="RJJ17" s="0"/>
      <c r="RJK17" s="0"/>
      <c r="RJL17" s="0"/>
      <c r="RJM17" s="0"/>
      <c r="RJN17" s="0"/>
      <c r="RJO17" s="0"/>
      <c r="RJP17" s="0"/>
      <c r="RJQ17" s="0"/>
      <c r="RJR17" s="0"/>
      <c r="RJS17" s="0"/>
      <c r="RJT17" s="0"/>
      <c r="RJU17" s="0"/>
      <c r="RJV17" s="0"/>
      <c r="RJW17" s="0"/>
      <c r="RJX17" s="0"/>
      <c r="RJY17" s="0"/>
      <c r="RJZ17" s="0"/>
      <c r="RKA17" s="0"/>
      <c r="RKB17" s="0"/>
      <c r="RKC17" s="0"/>
      <c r="RKD17" s="0"/>
      <c r="RKE17" s="0"/>
      <c r="RKF17" s="0"/>
      <c r="RKG17" s="0"/>
      <c r="RKH17" s="0"/>
      <c r="RKI17" s="0"/>
      <c r="RKJ17" s="0"/>
      <c r="RKK17" s="0"/>
      <c r="RKL17" s="0"/>
      <c r="RKM17" s="0"/>
      <c r="RKN17" s="0"/>
      <c r="RKO17" s="0"/>
      <c r="RKP17" s="0"/>
      <c r="RKQ17" s="0"/>
      <c r="RKR17" s="0"/>
      <c r="RKS17" s="0"/>
      <c r="RKT17" s="0"/>
      <c r="RKU17" s="0"/>
      <c r="RKV17" s="0"/>
      <c r="RKW17" s="0"/>
      <c r="RKX17" s="0"/>
      <c r="RKY17" s="0"/>
      <c r="RKZ17" s="0"/>
      <c r="RLA17" s="0"/>
      <c r="RLB17" s="0"/>
      <c r="RLC17" s="0"/>
      <c r="RLD17" s="0"/>
      <c r="RLE17" s="0"/>
      <c r="RLF17" s="0"/>
      <c r="RLG17" s="0"/>
      <c r="RLH17" s="0"/>
      <c r="RLI17" s="0"/>
      <c r="RLJ17" s="0"/>
      <c r="RLK17" s="0"/>
      <c r="RLL17" s="0"/>
      <c r="RLM17" s="0"/>
      <c r="RLN17" s="0"/>
      <c r="RLO17" s="0"/>
      <c r="RLP17" s="0"/>
      <c r="RLQ17" s="0"/>
      <c r="RLR17" s="0"/>
      <c r="RLS17" s="0"/>
      <c r="RLT17" s="0"/>
      <c r="RLU17" s="0"/>
      <c r="RLV17" s="0"/>
      <c r="RLW17" s="0"/>
      <c r="RLX17" s="0"/>
      <c r="RLY17" s="0"/>
      <c r="RLZ17" s="0"/>
      <c r="RMA17" s="0"/>
      <c r="RMB17" s="0"/>
      <c r="RMC17" s="0"/>
      <c r="RMD17" s="0"/>
      <c r="RME17" s="0"/>
      <c r="RMF17" s="0"/>
      <c r="RMG17" s="0"/>
      <c r="RMH17" s="0"/>
      <c r="RMI17" s="0"/>
      <c r="RMJ17" s="0"/>
      <c r="RMK17" s="0"/>
      <c r="RML17" s="0"/>
      <c r="RMM17" s="0"/>
      <c r="RMN17" s="0"/>
      <c r="RMO17" s="0"/>
      <c r="RMP17" s="0"/>
      <c r="RMQ17" s="0"/>
      <c r="RMR17" s="0"/>
      <c r="RMS17" s="0"/>
      <c r="RMT17" s="0"/>
      <c r="RMU17" s="0"/>
      <c r="RMV17" s="0"/>
      <c r="RMW17" s="0"/>
      <c r="RMX17" s="0"/>
      <c r="RMY17" s="0"/>
      <c r="RMZ17" s="0"/>
      <c r="RNA17" s="0"/>
      <c r="RNB17" s="0"/>
      <c r="RNC17" s="0"/>
      <c r="RND17" s="0"/>
      <c r="RNE17" s="0"/>
      <c r="RNF17" s="0"/>
      <c r="RNG17" s="0"/>
      <c r="RNH17" s="0"/>
      <c r="RNI17" s="0"/>
      <c r="RNJ17" s="0"/>
      <c r="RNK17" s="0"/>
      <c r="RNL17" s="0"/>
      <c r="RNM17" s="0"/>
      <c r="RNN17" s="0"/>
      <c r="RNO17" s="0"/>
      <c r="RNP17" s="0"/>
      <c r="RNQ17" s="0"/>
      <c r="RNR17" s="0"/>
      <c r="RNS17" s="0"/>
      <c r="RNT17" s="0"/>
      <c r="RNU17" s="0"/>
      <c r="RNV17" s="0"/>
      <c r="RNW17" s="0"/>
      <c r="RNX17" s="0"/>
      <c r="RNY17" s="0"/>
      <c r="RNZ17" s="0"/>
      <c r="ROA17" s="0"/>
      <c r="ROB17" s="0"/>
      <c r="ROC17" s="0"/>
      <c r="ROD17" s="0"/>
      <c r="ROE17" s="0"/>
      <c r="ROF17" s="0"/>
      <c r="ROG17" s="0"/>
      <c r="ROH17" s="0"/>
      <c r="ROI17" s="0"/>
      <c r="ROJ17" s="0"/>
      <c r="ROK17" s="0"/>
      <c r="ROL17" s="0"/>
      <c r="ROM17" s="0"/>
      <c r="RON17" s="0"/>
      <c r="ROO17" s="0"/>
      <c r="ROP17" s="0"/>
      <c r="ROQ17" s="0"/>
      <c r="ROR17" s="0"/>
      <c r="ROS17" s="0"/>
      <c r="ROT17" s="0"/>
      <c r="ROU17" s="0"/>
      <c r="ROV17" s="0"/>
      <c r="ROW17" s="0"/>
      <c r="ROX17" s="0"/>
      <c r="ROY17" s="0"/>
      <c r="ROZ17" s="0"/>
      <c r="RPA17" s="0"/>
      <c r="RPB17" s="0"/>
      <c r="RPC17" s="0"/>
      <c r="RPD17" s="0"/>
      <c r="RPE17" s="0"/>
      <c r="RPF17" s="0"/>
      <c r="RPG17" s="0"/>
      <c r="RPH17" s="0"/>
      <c r="RPI17" s="0"/>
      <c r="RPJ17" s="0"/>
      <c r="RPK17" s="0"/>
      <c r="RPL17" s="0"/>
      <c r="RPM17" s="0"/>
      <c r="RPN17" s="0"/>
      <c r="RPO17" s="0"/>
      <c r="RPP17" s="0"/>
      <c r="RPQ17" s="0"/>
      <c r="RPR17" s="0"/>
      <c r="RPS17" s="0"/>
      <c r="RPT17" s="0"/>
      <c r="RPU17" s="0"/>
      <c r="RPV17" s="0"/>
      <c r="RPW17" s="0"/>
      <c r="RPX17" s="0"/>
      <c r="RPY17" s="0"/>
      <c r="RPZ17" s="0"/>
      <c r="RQA17" s="0"/>
      <c r="RQB17" s="0"/>
      <c r="RQC17" s="0"/>
      <c r="RQD17" s="0"/>
      <c r="RQE17" s="0"/>
      <c r="RQF17" s="0"/>
      <c r="RQG17" s="0"/>
      <c r="RQH17" s="0"/>
      <c r="RQI17" s="0"/>
      <c r="RQJ17" s="0"/>
      <c r="RQK17" s="0"/>
      <c r="RQL17" s="0"/>
      <c r="RQM17" s="0"/>
      <c r="RQN17" s="0"/>
      <c r="RQO17" s="0"/>
      <c r="RQP17" s="0"/>
      <c r="RQQ17" s="0"/>
      <c r="RQR17" s="0"/>
      <c r="RQS17" s="0"/>
      <c r="RQT17" s="0"/>
      <c r="RQU17" s="0"/>
      <c r="RQV17" s="0"/>
      <c r="RQW17" s="0"/>
      <c r="RQX17" s="0"/>
      <c r="RQY17" s="0"/>
      <c r="RQZ17" s="0"/>
      <c r="RRA17" s="0"/>
      <c r="RRB17" s="0"/>
      <c r="RRC17" s="0"/>
      <c r="RRD17" s="0"/>
      <c r="RRE17" s="0"/>
      <c r="RRF17" s="0"/>
      <c r="RRG17" s="0"/>
      <c r="RRH17" s="0"/>
      <c r="RRI17" s="0"/>
      <c r="RRJ17" s="0"/>
      <c r="RRK17" s="0"/>
      <c r="RRL17" s="0"/>
      <c r="RRM17" s="0"/>
      <c r="RRN17" s="0"/>
      <c r="RRO17" s="0"/>
      <c r="RRP17" s="0"/>
      <c r="RRQ17" s="0"/>
      <c r="RRR17" s="0"/>
      <c r="RRS17" s="0"/>
      <c r="RRT17" s="0"/>
      <c r="RRU17" s="0"/>
      <c r="RRV17" s="0"/>
      <c r="RRW17" s="0"/>
      <c r="RRX17" s="0"/>
      <c r="RRY17" s="0"/>
      <c r="RRZ17" s="0"/>
      <c r="RSA17" s="0"/>
      <c r="RSB17" s="0"/>
      <c r="RSC17" s="0"/>
      <c r="RSD17" s="0"/>
      <c r="RSE17" s="0"/>
      <c r="RSF17" s="0"/>
      <c r="RSG17" s="0"/>
      <c r="RSH17" s="0"/>
      <c r="RSI17" s="0"/>
      <c r="RSJ17" s="0"/>
      <c r="RSK17" s="0"/>
      <c r="RSL17" s="0"/>
      <c r="RSM17" s="0"/>
      <c r="RSN17" s="0"/>
      <c r="RSO17" s="0"/>
      <c r="RSP17" s="0"/>
      <c r="RSQ17" s="0"/>
      <c r="RSR17" s="0"/>
      <c r="RSS17" s="0"/>
      <c r="RST17" s="0"/>
      <c r="RSU17" s="0"/>
      <c r="RSV17" s="0"/>
      <c r="RSW17" s="0"/>
      <c r="RSX17" s="0"/>
      <c r="RSY17" s="0"/>
      <c r="RSZ17" s="0"/>
      <c r="RTA17" s="0"/>
      <c r="RTB17" s="0"/>
      <c r="RTC17" s="0"/>
      <c r="RTD17" s="0"/>
      <c r="RTE17" s="0"/>
      <c r="RTF17" s="0"/>
      <c r="RTG17" s="0"/>
      <c r="RTH17" s="0"/>
      <c r="RTI17" s="0"/>
      <c r="RTJ17" s="0"/>
      <c r="RTK17" s="0"/>
      <c r="RTL17" s="0"/>
      <c r="RTM17" s="0"/>
      <c r="RTN17" s="0"/>
      <c r="RTO17" s="0"/>
      <c r="RTP17" s="0"/>
      <c r="RTQ17" s="0"/>
      <c r="RTR17" s="0"/>
      <c r="RTS17" s="0"/>
      <c r="RTT17" s="0"/>
      <c r="RTU17" s="0"/>
      <c r="RTV17" s="0"/>
      <c r="RTW17" s="0"/>
      <c r="RTX17" s="0"/>
      <c r="RTY17" s="0"/>
      <c r="RTZ17" s="0"/>
      <c r="RUA17" s="0"/>
      <c r="RUB17" s="0"/>
      <c r="RUC17" s="0"/>
      <c r="RUD17" s="0"/>
      <c r="RUE17" s="0"/>
      <c r="RUF17" s="0"/>
      <c r="RUG17" s="0"/>
      <c r="RUH17" s="0"/>
      <c r="RUI17" s="0"/>
      <c r="RUJ17" s="0"/>
      <c r="RUK17" s="0"/>
      <c r="RUL17" s="0"/>
      <c r="RUM17" s="0"/>
      <c r="RUN17" s="0"/>
      <c r="RUO17" s="0"/>
      <c r="RUP17" s="0"/>
      <c r="RUQ17" s="0"/>
      <c r="RUR17" s="0"/>
      <c r="RUS17" s="0"/>
      <c r="RUT17" s="0"/>
      <c r="RUU17" s="0"/>
      <c r="RUV17" s="0"/>
      <c r="RUW17" s="0"/>
      <c r="RUX17" s="0"/>
      <c r="RUY17" s="0"/>
      <c r="RUZ17" s="0"/>
      <c r="RVA17" s="0"/>
      <c r="RVB17" s="0"/>
      <c r="RVC17" s="0"/>
      <c r="RVD17" s="0"/>
      <c r="RVE17" s="0"/>
      <c r="RVF17" s="0"/>
      <c r="RVG17" s="0"/>
      <c r="RVH17" s="0"/>
      <c r="RVI17" s="0"/>
      <c r="RVJ17" s="0"/>
      <c r="RVK17" s="0"/>
      <c r="RVL17" s="0"/>
      <c r="RVM17" s="0"/>
      <c r="RVN17" s="0"/>
      <c r="RVO17" s="0"/>
      <c r="RVP17" s="0"/>
      <c r="RVQ17" s="0"/>
      <c r="RVR17" s="0"/>
      <c r="RVS17" s="0"/>
      <c r="RVT17" s="0"/>
      <c r="RVU17" s="0"/>
      <c r="RVV17" s="0"/>
      <c r="RVW17" s="0"/>
      <c r="RVX17" s="0"/>
      <c r="RVY17" s="0"/>
      <c r="RVZ17" s="0"/>
      <c r="RWA17" s="0"/>
      <c r="RWB17" s="0"/>
      <c r="RWC17" s="0"/>
      <c r="RWD17" s="0"/>
      <c r="RWE17" s="0"/>
      <c r="RWF17" s="0"/>
      <c r="RWG17" s="0"/>
      <c r="RWH17" s="0"/>
      <c r="RWI17" s="0"/>
      <c r="RWJ17" s="0"/>
      <c r="RWK17" s="0"/>
      <c r="RWL17" s="0"/>
      <c r="RWM17" s="0"/>
      <c r="RWN17" s="0"/>
      <c r="RWO17" s="0"/>
      <c r="RWP17" s="0"/>
      <c r="RWQ17" s="0"/>
      <c r="RWR17" s="0"/>
      <c r="RWS17" s="0"/>
      <c r="RWT17" s="0"/>
      <c r="RWU17" s="0"/>
      <c r="RWV17" s="0"/>
      <c r="RWW17" s="0"/>
      <c r="RWX17" s="0"/>
      <c r="RWY17" s="0"/>
      <c r="RWZ17" s="0"/>
      <c r="RXA17" s="0"/>
      <c r="RXB17" s="0"/>
      <c r="RXC17" s="0"/>
      <c r="RXD17" s="0"/>
      <c r="RXE17" s="0"/>
      <c r="RXF17" s="0"/>
      <c r="RXG17" s="0"/>
      <c r="RXH17" s="0"/>
      <c r="RXI17" s="0"/>
      <c r="RXJ17" s="0"/>
      <c r="RXK17" s="0"/>
      <c r="RXL17" s="0"/>
      <c r="RXM17" s="0"/>
      <c r="RXN17" s="0"/>
      <c r="RXO17" s="0"/>
      <c r="RXP17" s="0"/>
      <c r="RXQ17" s="0"/>
      <c r="RXR17" s="0"/>
      <c r="RXS17" s="0"/>
      <c r="RXT17" s="0"/>
      <c r="RXU17" s="0"/>
      <c r="RXV17" s="0"/>
      <c r="RXW17" s="0"/>
      <c r="RXX17" s="0"/>
      <c r="RXY17" s="0"/>
      <c r="RXZ17" s="0"/>
      <c r="RYA17" s="0"/>
      <c r="RYB17" s="0"/>
      <c r="RYC17" s="0"/>
      <c r="RYD17" s="0"/>
      <c r="RYE17" s="0"/>
      <c r="RYF17" s="0"/>
      <c r="RYG17" s="0"/>
      <c r="RYH17" s="0"/>
      <c r="RYI17" s="0"/>
      <c r="RYJ17" s="0"/>
      <c r="RYK17" s="0"/>
      <c r="RYL17" s="0"/>
      <c r="RYM17" s="0"/>
      <c r="RYN17" s="0"/>
      <c r="RYO17" s="0"/>
      <c r="RYP17" s="0"/>
      <c r="RYQ17" s="0"/>
      <c r="RYR17" s="0"/>
      <c r="RYS17" s="0"/>
      <c r="RYT17" s="0"/>
      <c r="RYU17" s="0"/>
      <c r="RYV17" s="0"/>
      <c r="RYW17" s="0"/>
      <c r="RYX17" s="0"/>
      <c r="RYY17" s="0"/>
      <c r="RYZ17" s="0"/>
      <c r="RZA17" s="0"/>
      <c r="RZB17" s="0"/>
      <c r="RZC17" s="0"/>
      <c r="RZD17" s="0"/>
      <c r="RZE17" s="0"/>
      <c r="RZF17" s="0"/>
      <c r="RZG17" s="0"/>
      <c r="RZH17" s="0"/>
      <c r="RZI17" s="0"/>
      <c r="RZJ17" s="0"/>
      <c r="RZK17" s="0"/>
      <c r="RZL17" s="0"/>
      <c r="RZM17" s="0"/>
      <c r="RZN17" s="0"/>
      <c r="RZO17" s="0"/>
      <c r="RZP17" s="0"/>
      <c r="RZQ17" s="0"/>
      <c r="RZR17" s="0"/>
      <c r="RZS17" s="0"/>
      <c r="RZT17" s="0"/>
      <c r="RZU17" s="0"/>
      <c r="RZV17" s="0"/>
      <c r="RZW17" s="0"/>
      <c r="RZX17" s="0"/>
      <c r="RZY17" s="0"/>
      <c r="RZZ17" s="0"/>
      <c r="SAA17" s="0"/>
      <c r="SAB17" s="0"/>
      <c r="SAC17" s="0"/>
      <c r="SAD17" s="0"/>
      <c r="SAE17" s="0"/>
      <c r="SAF17" s="0"/>
      <c r="SAG17" s="0"/>
      <c r="SAH17" s="0"/>
      <c r="SAI17" s="0"/>
      <c r="SAJ17" s="0"/>
      <c r="SAK17" s="0"/>
      <c r="SAL17" s="0"/>
      <c r="SAM17" s="0"/>
      <c r="SAN17" s="0"/>
      <c r="SAO17" s="0"/>
      <c r="SAP17" s="0"/>
      <c r="SAQ17" s="0"/>
      <c r="SAR17" s="0"/>
      <c r="SAS17" s="0"/>
      <c r="SAT17" s="0"/>
      <c r="SAU17" s="0"/>
      <c r="SAV17" s="0"/>
      <c r="SAW17" s="0"/>
      <c r="SAX17" s="0"/>
      <c r="SAY17" s="0"/>
      <c r="SAZ17" s="0"/>
      <c r="SBA17" s="0"/>
      <c r="SBB17" s="0"/>
      <c r="SBC17" s="0"/>
      <c r="SBD17" s="0"/>
      <c r="SBE17" s="0"/>
      <c r="SBF17" s="0"/>
      <c r="SBG17" s="0"/>
      <c r="SBH17" s="0"/>
      <c r="SBI17" s="0"/>
      <c r="SBJ17" s="0"/>
      <c r="SBK17" s="0"/>
      <c r="SBL17" s="0"/>
      <c r="SBM17" s="0"/>
      <c r="SBN17" s="0"/>
      <c r="SBO17" s="0"/>
      <c r="SBP17" s="0"/>
      <c r="SBQ17" s="0"/>
      <c r="SBR17" s="0"/>
      <c r="SBS17" s="0"/>
      <c r="SBT17" s="0"/>
      <c r="SBU17" s="0"/>
      <c r="SBV17" s="0"/>
      <c r="SBW17" s="0"/>
      <c r="SBX17" s="0"/>
      <c r="SBY17" s="0"/>
      <c r="SBZ17" s="0"/>
      <c r="SCA17" s="0"/>
      <c r="SCB17" s="0"/>
      <c r="SCC17" s="0"/>
      <c r="SCD17" s="0"/>
      <c r="SCE17" s="0"/>
      <c r="SCF17" s="0"/>
      <c r="SCG17" s="0"/>
      <c r="SCH17" s="0"/>
      <c r="SCI17" s="0"/>
      <c r="SCJ17" s="0"/>
      <c r="SCK17" s="0"/>
      <c r="SCL17" s="0"/>
      <c r="SCM17" s="0"/>
      <c r="SCN17" s="0"/>
      <c r="SCO17" s="0"/>
      <c r="SCP17" s="0"/>
      <c r="SCQ17" s="0"/>
      <c r="SCR17" s="0"/>
      <c r="SCS17" s="0"/>
      <c r="SCT17" s="0"/>
      <c r="SCU17" s="0"/>
      <c r="SCV17" s="0"/>
      <c r="SCW17" s="0"/>
      <c r="SCX17" s="0"/>
      <c r="SCY17" s="0"/>
      <c r="SCZ17" s="0"/>
      <c r="SDA17" s="0"/>
      <c r="SDB17" s="0"/>
      <c r="SDC17" s="0"/>
      <c r="SDD17" s="0"/>
      <c r="SDE17" s="0"/>
      <c r="SDF17" s="0"/>
      <c r="SDG17" s="0"/>
      <c r="SDH17" s="0"/>
      <c r="SDI17" s="0"/>
      <c r="SDJ17" s="0"/>
      <c r="SDK17" s="0"/>
      <c r="SDL17" s="0"/>
      <c r="SDM17" s="0"/>
      <c r="SDN17" s="0"/>
      <c r="SDO17" s="0"/>
      <c r="SDP17" s="0"/>
      <c r="SDQ17" s="0"/>
      <c r="SDR17" s="0"/>
      <c r="SDS17" s="0"/>
      <c r="SDT17" s="0"/>
      <c r="SDU17" s="0"/>
      <c r="SDV17" s="0"/>
      <c r="SDW17" s="0"/>
      <c r="SDX17" s="0"/>
      <c r="SDY17" s="0"/>
      <c r="SDZ17" s="0"/>
      <c r="SEA17" s="0"/>
      <c r="SEB17" s="0"/>
      <c r="SEC17" s="0"/>
      <c r="SED17" s="0"/>
      <c r="SEE17" s="0"/>
      <c r="SEF17" s="0"/>
      <c r="SEG17" s="0"/>
      <c r="SEH17" s="0"/>
      <c r="SEI17" s="0"/>
      <c r="SEJ17" s="0"/>
      <c r="SEK17" s="0"/>
      <c r="SEL17" s="0"/>
      <c r="SEM17" s="0"/>
      <c r="SEN17" s="0"/>
      <c r="SEO17" s="0"/>
      <c r="SEP17" s="0"/>
      <c r="SEQ17" s="0"/>
      <c r="SER17" s="0"/>
      <c r="SES17" s="0"/>
      <c r="SET17" s="0"/>
      <c r="SEU17" s="0"/>
      <c r="SEV17" s="0"/>
      <c r="SEW17" s="0"/>
      <c r="SEX17" s="0"/>
      <c r="SEY17" s="0"/>
      <c r="SEZ17" s="0"/>
      <c r="SFA17" s="0"/>
      <c r="SFB17" s="0"/>
      <c r="SFC17" s="0"/>
      <c r="SFD17" s="0"/>
      <c r="SFE17" s="0"/>
      <c r="SFF17" s="0"/>
      <c r="SFG17" s="0"/>
      <c r="SFH17" s="0"/>
      <c r="SFI17" s="0"/>
      <c r="SFJ17" s="0"/>
      <c r="SFK17" s="0"/>
      <c r="SFL17" s="0"/>
      <c r="SFM17" s="0"/>
      <c r="SFN17" s="0"/>
      <c r="SFO17" s="0"/>
      <c r="SFP17" s="0"/>
      <c r="SFQ17" s="0"/>
      <c r="SFR17" s="0"/>
      <c r="SFS17" s="0"/>
      <c r="SFT17" s="0"/>
      <c r="SFU17" s="0"/>
      <c r="SFV17" s="0"/>
      <c r="SFW17" s="0"/>
      <c r="SFX17" s="0"/>
      <c r="SFY17" s="0"/>
      <c r="SFZ17" s="0"/>
      <c r="SGA17" s="0"/>
      <c r="SGB17" s="0"/>
      <c r="SGC17" s="0"/>
      <c r="SGD17" s="0"/>
      <c r="SGE17" s="0"/>
      <c r="SGF17" s="0"/>
      <c r="SGG17" s="0"/>
      <c r="SGH17" s="0"/>
      <c r="SGI17" s="0"/>
      <c r="SGJ17" s="0"/>
      <c r="SGK17" s="0"/>
      <c r="SGL17" s="0"/>
      <c r="SGM17" s="0"/>
      <c r="SGN17" s="0"/>
      <c r="SGO17" s="0"/>
      <c r="SGP17" s="0"/>
      <c r="SGQ17" s="0"/>
      <c r="SGR17" s="0"/>
      <c r="SGS17" s="0"/>
      <c r="SGT17" s="0"/>
      <c r="SGU17" s="0"/>
      <c r="SGV17" s="0"/>
      <c r="SGW17" s="0"/>
      <c r="SGX17" s="0"/>
      <c r="SGY17" s="0"/>
      <c r="SGZ17" s="0"/>
      <c r="SHA17" s="0"/>
      <c r="SHB17" s="0"/>
      <c r="SHC17" s="0"/>
      <c r="SHD17" s="0"/>
      <c r="SHE17" s="0"/>
      <c r="SHF17" s="0"/>
      <c r="SHG17" s="0"/>
      <c r="SHH17" s="0"/>
      <c r="SHI17" s="0"/>
      <c r="SHJ17" s="0"/>
      <c r="SHK17" s="0"/>
      <c r="SHL17" s="0"/>
      <c r="SHM17" s="0"/>
      <c r="SHN17" s="0"/>
      <c r="SHO17" s="0"/>
      <c r="SHP17" s="0"/>
      <c r="SHQ17" s="0"/>
      <c r="SHR17" s="0"/>
      <c r="SHS17" s="0"/>
      <c r="SHT17" s="0"/>
      <c r="SHU17" s="0"/>
      <c r="SHV17" s="0"/>
      <c r="SHW17" s="0"/>
      <c r="SHX17" s="0"/>
      <c r="SHY17" s="0"/>
      <c r="SHZ17" s="0"/>
      <c r="SIA17" s="0"/>
      <c r="SIB17" s="0"/>
      <c r="SIC17" s="0"/>
      <c r="SID17" s="0"/>
      <c r="SIE17" s="0"/>
      <c r="SIF17" s="0"/>
      <c r="SIG17" s="0"/>
      <c r="SIH17" s="0"/>
      <c r="SII17" s="0"/>
      <c r="SIJ17" s="0"/>
      <c r="SIK17" s="0"/>
      <c r="SIL17" s="0"/>
      <c r="SIM17" s="0"/>
      <c r="SIN17" s="0"/>
      <c r="SIO17" s="0"/>
      <c r="SIP17" s="0"/>
      <c r="SIQ17" s="0"/>
      <c r="SIR17" s="0"/>
      <c r="SIS17" s="0"/>
      <c r="SIT17" s="0"/>
      <c r="SIU17" s="0"/>
      <c r="SIV17" s="0"/>
      <c r="SIW17" s="0"/>
      <c r="SIX17" s="0"/>
      <c r="SIY17" s="0"/>
      <c r="SIZ17" s="0"/>
      <c r="SJA17" s="0"/>
      <c r="SJB17" s="0"/>
      <c r="SJC17" s="0"/>
      <c r="SJD17" s="0"/>
      <c r="SJE17" s="0"/>
      <c r="SJF17" s="0"/>
      <c r="SJG17" s="0"/>
      <c r="SJH17" s="0"/>
      <c r="SJI17" s="0"/>
      <c r="SJJ17" s="0"/>
      <c r="SJK17" s="0"/>
      <c r="SJL17" s="0"/>
      <c r="SJM17" s="0"/>
      <c r="SJN17" s="0"/>
      <c r="SJO17" s="0"/>
      <c r="SJP17" s="0"/>
      <c r="SJQ17" s="0"/>
      <c r="SJR17" s="0"/>
      <c r="SJS17" s="0"/>
      <c r="SJT17" s="0"/>
      <c r="SJU17" s="0"/>
      <c r="SJV17" s="0"/>
      <c r="SJW17" s="0"/>
      <c r="SJX17" s="0"/>
      <c r="SJY17" s="0"/>
      <c r="SJZ17" s="0"/>
      <c r="SKA17" s="0"/>
      <c r="SKB17" s="0"/>
      <c r="SKC17" s="0"/>
      <c r="SKD17" s="0"/>
      <c r="SKE17" s="0"/>
      <c r="SKF17" s="0"/>
      <c r="SKG17" s="0"/>
      <c r="SKH17" s="0"/>
      <c r="SKI17" s="0"/>
      <c r="SKJ17" s="0"/>
      <c r="SKK17" s="0"/>
      <c r="SKL17" s="0"/>
      <c r="SKM17" s="0"/>
      <c r="SKN17" s="0"/>
      <c r="SKO17" s="0"/>
      <c r="SKP17" s="0"/>
      <c r="SKQ17" s="0"/>
      <c r="SKR17" s="0"/>
      <c r="SKS17" s="0"/>
      <c r="SKT17" s="0"/>
      <c r="SKU17" s="0"/>
      <c r="SKV17" s="0"/>
      <c r="SKW17" s="0"/>
      <c r="SKX17" s="0"/>
      <c r="SKY17" s="0"/>
      <c r="SKZ17" s="0"/>
      <c r="SLA17" s="0"/>
      <c r="SLB17" s="0"/>
      <c r="SLC17" s="0"/>
      <c r="SLD17" s="0"/>
      <c r="SLE17" s="0"/>
      <c r="SLF17" s="0"/>
      <c r="SLG17" s="0"/>
      <c r="SLH17" s="0"/>
      <c r="SLI17" s="0"/>
      <c r="SLJ17" s="0"/>
      <c r="SLK17" s="0"/>
      <c r="SLL17" s="0"/>
      <c r="SLM17" s="0"/>
      <c r="SLN17" s="0"/>
      <c r="SLO17" s="0"/>
      <c r="SLP17" s="0"/>
      <c r="SLQ17" s="0"/>
      <c r="SLR17" s="0"/>
      <c r="SLS17" s="0"/>
      <c r="SLT17" s="0"/>
      <c r="SLU17" s="0"/>
      <c r="SLV17" s="0"/>
      <c r="SLW17" s="0"/>
      <c r="SLX17" s="0"/>
      <c r="SLY17" s="0"/>
      <c r="SLZ17" s="0"/>
      <c r="SMA17" s="0"/>
      <c r="SMB17" s="0"/>
      <c r="SMC17" s="0"/>
      <c r="SMD17" s="0"/>
      <c r="SME17" s="0"/>
      <c r="SMF17" s="0"/>
      <c r="SMG17" s="0"/>
      <c r="SMH17" s="0"/>
      <c r="SMI17" s="0"/>
      <c r="SMJ17" s="0"/>
      <c r="SMK17" s="0"/>
      <c r="SML17" s="0"/>
      <c r="SMM17" s="0"/>
      <c r="SMN17" s="0"/>
      <c r="SMO17" s="0"/>
      <c r="SMP17" s="0"/>
      <c r="SMQ17" s="0"/>
      <c r="SMR17" s="0"/>
      <c r="SMS17" s="0"/>
      <c r="SMT17" s="0"/>
      <c r="SMU17" s="0"/>
      <c r="SMV17" s="0"/>
      <c r="SMW17" s="0"/>
      <c r="SMX17" s="0"/>
      <c r="SMY17" s="0"/>
      <c r="SMZ17" s="0"/>
      <c r="SNA17" s="0"/>
      <c r="SNB17" s="0"/>
      <c r="SNC17" s="0"/>
      <c r="SND17" s="0"/>
      <c r="SNE17" s="0"/>
      <c r="SNF17" s="0"/>
      <c r="SNG17" s="0"/>
      <c r="SNH17" s="0"/>
      <c r="SNI17" s="0"/>
      <c r="SNJ17" s="0"/>
      <c r="SNK17" s="0"/>
      <c r="SNL17" s="0"/>
      <c r="SNM17" s="0"/>
      <c r="SNN17" s="0"/>
      <c r="SNO17" s="0"/>
      <c r="SNP17" s="0"/>
      <c r="SNQ17" s="0"/>
      <c r="SNR17" s="0"/>
      <c r="SNS17" s="0"/>
      <c r="SNT17" s="0"/>
      <c r="SNU17" s="0"/>
      <c r="SNV17" s="0"/>
      <c r="SNW17" s="0"/>
      <c r="SNX17" s="0"/>
      <c r="SNY17" s="0"/>
      <c r="SNZ17" s="0"/>
      <c r="SOA17" s="0"/>
      <c r="SOB17" s="0"/>
      <c r="SOC17" s="0"/>
      <c r="SOD17" s="0"/>
      <c r="SOE17" s="0"/>
      <c r="SOF17" s="0"/>
      <c r="SOG17" s="0"/>
      <c r="SOH17" s="0"/>
      <c r="SOI17" s="0"/>
      <c r="SOJ17" s="0"/>
      <c r="SOK17" s="0"/>
      <c r="SOL17" s="0"/>
      <c r="SOM17" s="0"/>
      <c r="SON17" s="0"/>
      <c r="SOO17" s="0"/>
      <c r="SOP17" s="0"/>
      <c r="SOQ17" s="0"/>
      <c r="SOR17" s="0"/>
      <c r="SOS17" s="0"/>
      <c r="SOT17" s="0"/>
      <c r="SOU17" s="0"/>
      <c r="SOV17" s="0"/>
      <c r="SOW17" s="0"/>
      <c r="SOX17" s="0"/>
      <c r="SOY17" s="0"/>
      <c r="SOZ17" s="0"/>
      <c r="SPA17" s="0"/>
      <c r="SPB17" s="0"/>
      <c r="SPC17" s="0"/>
      <c r="SPD17" s="0"/>
      <c r="SPE17" s="0"/>
      <c r="SPF17" s="0"/>
      <c r="SPG17" s="0"/>
      <c r="SPH17" s="0"/>
      <c r="SPI17" s="0"/>
      <c r="SPJ17" s="0"/>
      <c r="SPK17" s="0"/>
      <c r="SPL17" s="0"/>
      <c r="SPM17" s="0"/>
      <c r="SPN17" s="0"/>
      <c r="SPO17" s="0"/>
      <c r="SPP17" s="0"/>
      <c r="SPQ17" s="0"/>
      <c r="SPR17" s="0"/>
      <c r="SPS17" s="0"/>
      <c r="SPT17" s="0"/>
      <c r="SPU17" s="0"/>
      <c r="SPV17" s="0"/>
      <c r="SPW17" s="0"/>
      <c r="SPX17" s="0"/>
      <c r="SPY17" s="0"/>
      <c r="SPZ17" s="0"/>
      <c r="SQA17" s="0"/>
      <c r="SQB17" s="0"/>
      <c r="SQC17" s="0"/>
      <c r="SQD17" s="0"/>
      <c r="SQE17" s="0"/>
      <c r="SQF17" s="0"/>
      <c r="SQG17" s="0"/>
      <c r="SQH17" s="0"/>
      <c r="SQI17" s="0"/>
      <c r="SQJ17" s="0"/>
      <c r="SQK17" s="0"/>
      <c r="SQL17" s="0"/>
      <c r="SQM17" s="0"/>
      <c r="SQN17" s="0"/>
      <c r="SQO17" s="0"/>
      <c r="SQP17" s="0"/>
      <c r="SQQ17" s="0"/>
      <c r="SQR17" s="0"/>
      <c r="SQS17" s="0"/>
      <c r="SQT17" s="0"/>
      <c r="SQU17" s="0"/>
      <c r="SQV17" s="0"/>
      <c r="SQW17" s="0"/>
      <c r="SQX17" s="0"/>
      <c r="SQY17" s="0"/>
      <c r="SQZ17" s="0"/>
      <c r="SRA17" s="0"/>
      <c r="SRB17" s="0"/>
      <c r="SRC17" s="0"/>
      <c r="SRD17" s="0"/>
      <c r="SRE17" s="0"/>
      <c r="SRF17" s="0"/>
      <c r="SRG17" s="0"/>
      <c r="SRH17" s="0"/>
      <c r="SRI17" s="0"/>
      <c r="SRJ17" s="0"/>
      <c r="SRK17" s="0"/>
      <c r="SRL17" s="0"/>
      <c r="SRM17" s="0"/>
      <c r="SRN17" s="0"/>
      <c r="SRO17" s="0"/>
      <c r="SRP17" s="0"/>
      <c r="SRQ17" s="0"/>
      <c r="SRR17" s="0"/>
      <c r="SRS17" s="0"/>
      <c r="SRT17" s="0"/>
      <c r="SRU17" s="0"/>
      <c r="SRV17" s="0"/>
      <c r="SRW17" s="0"/>
      <c r="SRX17" s="0"/>
      <c r="SRY17" s="0"/>
      <c r="SRZ17" s="0"/>
      <c r="SSA17" s="0"/>
      <c r="SSB17" s="0"/>
      <c r="SSC17" s="0"/>
      <c r="SSD17" s="0"/>
      <c r="SSE17" s="0"/>
      <c r="SSF17" s="0"/>
      <c r="SSG17" s="0"/>
      <c r="SSH17" s="0"/>
      <c r="SSI17" s="0"/>
      <c r="SSJ17" s="0"/>
      <c r="SSK17" s="0"/>
      <c r="SSL17" s="0"/>
      <c r="SSM17" s="0"/>
      <c r="SSN17" s="0"/>
      <c r="SSO17" s="0"/>
      <c r="SSP17" s="0"/>
      <c r="SSQ17" s="0"/>
      <c r="SSR17" s="0"/>
      <c r="SSS17" s="0"/>
      <c r="SST17" s="0"/>
      <c r="SSU17" s="0"/>
      <c r="SSV17" s="0"/>
      <c r="SSW17" s="0"/>
      <c r="SSX17" s="0"/>
      <c r="SSY17" s="0"/>
      <c r="SSZ17" s="0"/>
      <c r="STA17" s="0"/>
      <c r="STB17" s="0"/>
      <c r="STC17" s="0"/>
      <c r="STD17" s="0"/>
      <c r="STE17" s="0"/>
      <c r="STF17" s="0"/>
      <c r="STG17" s="0"/>
      <c r="STH17" s="0"/>
      <c r="STI17" s="0"/>
      <c r="STJ17" s="0"/>
      <c r="STK17" s="0"/>
      <c r="STL17" s="0"/>
      <c r="STM17" s="0"/>
      <c r="STN17" s="0"/>
      <c r="STO17" s="0"/>
      <c r="STP17" s="0"/>
      <c r="STQ17" s="0"/>
      <c r="STR17" s="0"/>
      <c r="STS17" s="0"/>
      <c r="STT17" s="0"/>
      <c r="STU17" s="0"/>
      <c r="STV17" s="0"/>
      <c r="STW17" s="0"/>
      <c r="STX17" s="0"/>
      <c r="STY17" s="0"/>
      <c r="STZ17" s="0"/>
      <c r="SUA17" s="0"/>
      <c r="SUB17" s="0"/>
      <c r="SUC17" s="0"/>
      <c r="SUD17" s="0"/>
      <c r="SUE17" s="0"/>
      <c r="SUF17" s="0"/>
      <c r="SUG17" s="0"/>
      <c r="SUH17" s="0"/>
      <c r="SUI17" s="0"/>
      <c r="SUJ17" s="0"/>
      <c r="SUK17" s="0"/>
      <c r="SUL17" s="0"/>
      <c r="SUM17" s="0"/>
      <c r="SUN17" s="0"/>
      <c r="SUO17" s="0"/>
      <c r="SUP17" s="0"/>
      <c r="SUQ17" s="0"/>
      <c r="SUR17" s="0"/>
      <c r="SUS17" s="0"/>
      <c r="SUT17" s="0"/>
      <c r="SUU17" s="0"/>
      <c r="SUV17" s="0"/>
      <c r="SUW17" s="0"/>
      <c r="SUX17" s="0"/>
      <c r="SUY17" s="0"/>
      <c r="SUZ17" s="0"/>
      <c r="SVA17" s="0"/>
      <c r="SVB17" s="0"/>
      <c r="SVC17" s="0"/>
      <c r="SVD17" s="0"/>
      <c r="SVE17" s="0"/>
      <c r="SVF17" s="0"/>
      <c r="SVG17" s="0"/>
      <c r="SVH17" s="0"/>
      <c r="SVI17" s="0"/>
      <c r="SVJ17" s="0"/>
      <c r="SVK17" s="0"/>
      <c r="SVL17" s="0"/>
      <c r="SVM17" s="0"/>
      <c r="SVN17" s="0"/>
      <c r="SVO17" s="0"/>
      <c r="SVP17" s="0"/>
      <c r="SVQ17" s="0"/>
      <c r="SVR17" s="0"/>
      <c r="SVS17" s="0"/>
      <c r="SVT17" s="0"/>
      <c r="SVU17" s="0"/>
      <c r="SVV17" s="0"/>
      <c r="SVW17" s="0"/>
      <c r="SVX17" s="0"/>
      <c r="SVY17" s="0"/>
      <c r="SVZ17" s="0"/>
      <c r="SWA17" s="0"/>
      <c r="SWB17" s="0"/>
      <c r="SWC17" s="0"/>
      <c r="SWD17" s="0"/>
      <c r="SWE17" s="0"/>
      <c r="SWF17" s="0"/>
      <c r="SWG17" s="0"/>
      <c r="SWH17" s="0"/>
      <c r="SWI17" s="0"/>
      <c r="SWJ17" s="0"/>
      <c r="SWK17" s="0"/>
      <c r="SWL17" s="0"/>
      <c r="SWM17" s="0"/>
      <c r="SWN17" s="0"/>
      <c r="SWO17" s="0"/>
      <c r="SWP17" s="0"/>
      <c r="SWQ17" s="0"/>
      <c r="SWR17" s="0"/>
      <c r="SWS17" s="0"/>
      <c r="SWT17" s="0"/>
      <c r="SWU17" s="0"/>
      <c r="SWV17" s="0"/>
      <c r="SWW17" s="0"/>
      <c r="SWX17" s="0"/>
      <c r="SWY17" s="0"/>
      <c r="SWZ17" s="0"/>
      <c r="SXA17" s="0"/>
      <c r="SXB17" s="0"/>
      <c r="SXC17" s="0"/>
      <c r="SXD17" s="0"/>
      <c r="SXE17" s="0"/>
      <c r="SXF17" s="0"/>
      <c r="SXG17" s="0"/>
      <c r="SXH17" s="0"/>
      <c r="SXI17" s="0"/>
      <c r="SXJ17" s="0"/>
      <c r="SXK17" s="0"/>
      <c r="SXL17" s="0"/>
      <c r="SXM17" s="0"/>
      <c r="SXN17" s="0"/>
      <c r="SXO17" s="0"/>
      <c r="SXP17" s="0"/>
      <c r="SXQ17" s="0"/>
      <c r="SXR17" s="0"/>
      <c r="SXS17" s="0"/>
      <c r="SXT17" s="0"/>
      <c r="SXU17" s="0"/>
      <c r="SXV17" s="0"/>
      <c r="SXW17" s="0"/>
      <c r="SXX17" s="0"/>
      <c r="SXY17" s="0"/>
      <c r="SXZ17" s="0"/>
      <c r="SYA17" s="0"/>
      <c r="SYB17" s="0"/>
      <c r="SYC17" s="0"/>
      <c r="SYD17" s="0"/>
      <c r="SYE17" s="0"/>
      <c r="SYF17" s="0"/>
      <c r="SYG17" s="0"/>
      <c r="SYH17" s="0"/>
      <c r="SYI17" s="0"/>
      <c r="SYJ17" s="0"/>
      <c r="SYK17" s="0"/>
      <c r="SYL17" s="0"/>
      <c r="SYM17" s="0"/>
      <c r="SYN17" s="0"/>
      <c r="SYO17" s="0"/>
      <c r="SYP17" s="0"/>
      <c r="SYQ17" s="0"/>
      <c r="SYR17" s="0"/>
      <c r="SYS17" s="0"/>
      <c r="SYT17" s="0"/>
      <c r="SYU17" s="0"/>
      <c r="SYV17" s="0"/>
      <c r="SYW17" s="0"/>
      <c r="SYX17" s="0"/>
      <c r="SYY17" s="0"/>
      <c r="SYZ17" s="0"/>
      <c r="SZA17" s="0"/>
      <c r="SZB17" s="0"/>
      <c r="SZC17" s="0"/>
      <c r="SZD17" s="0"/>
      <c r="SZE17" s="0"/>
      <c r="SZF17" s="0"/>
      <c r="SZG17" s="0"/>
      <c r="SZH17" s="0"/>
      <c r="SZI17" s="0"/>
      <c r="SZJ17" s="0"/>
      <c r="SZK17" s="0"/>
      <c r="SZL17" s="0"/>
      <c r="SZM17" s="0"/>
      <c r="SZN17" s="0"/>
      <c r="SZO17" s="0"/>
      <c r="SZP17" s="0"/>
      <c r="SZQ17" s="0"/>
      <c r="SZR17" s="0"/>
      <c r="SZS17" s="0"/>
      <c r="SZT17" s="0"/>
      <c r="SZU17" s="0"/>
      <c r="SZV17" s="0"/>
      <c r="SZW17" s="0"/>
      <c r="SZX17" s="0"/>
      <c r="SZY17" s="0"/>
      <c r="SZZ17" s="0"/>
      <c r="TAA17" s="0"/>
      <c r="TAB17" s="0"/>
      <c r="TAC17" s="0"/>
      <c r="TAD17" s="0"/>
      <c r="TAE17" s="0"/>
      <c r="TAF17" s="0"/>
      <c r="TAG17" s="0"/>
      <c r="TAH17" s="0"/>
      <c r="TAI17" s="0"/>
      <c r="TAJ17" s="0"/>
      <c r="TAK17" s="0"/>
      <c r="TAL17" s="0"/>
      <c r="TAM17" s="0"/>
      <c r="TAN17" s="0"/>
      <c r="TAO17" s="0"/>
      <c r="TAP17" s="0"/>
      <c r="TAQ17" s="0"/>
      <c r="TAR17" s="0"/>
      <c r="TAS17" s="0"/>
      <c r="TAT17" s="0"/>
      <c r="TAU17" s="0"/>
      <c r="TAV17" s="0"/>
      <c r="TAW17" s="0"/>
      <c r="TAX17" s="0"/>
      <c r="TAY17" s="0"/>
      <c r="TAZ17" s="0"/>
      <c r="TBA17" s="0"/>
      <c r="TBB17" s="0"/>
      <c r="TBC17" s="0"/>
      <c r="TBD17" s="0"/>
      <c r="TBE17" s="0"/>
      <c r="TBF17" s="0"/>
      <c r="TBG17" s="0"/>
      <c r="TBH17" s="0"/>
      <c r="TBI17" s="0"/>
      <c r="TBJ17" s="0"/>
      <c r="TBK17" s="0"/>
      <c r="TBL17" s="0"/>
      <c r="TBM17" s="0"/>
      <c r="TBN17" s="0"/>
      <c r="TBO17" s="0"/>
      <c r="TBP17" s="0"/>
      <c r="TBQ17" s="0"/>
      <c r="TBR17" s="0"/>
      <c r="TBS17" s="0"/>
      <c r="TBT17" s="0"/>
      <c r="TBU17" s="0"/>
      <c r="TBV17" s="0"/>
      <c r="TBW17" s="0"/>
      <c r="TBX17" s="0"/>
      <c r="TBY17" s="0"/>
      <c r="TBZ17" s="0"/>
      <c r="TCA17" s="0"/>
      <c r="TCB17" s="0"/>
      <c r="TCC17" s="0"/>
      <c r="TCD17" s="0"/>
      <c r="TCE17" s="0"/>
      <c r="TCF17" s="0"/>
      <c r="TCG17" s="0"/>
      <c r="TCH17" s="0"/>
      <c r="TCI17" s="0"/>
      <c r="TCJ17" s="0"/>
      <c r="TCK17" s="0"/>
      <c r="TCL17" s="0"/>
      <c r="TCM17" s="0"/>
      <c r="TCN17" s="0"/>
      <c r="TCO17" s="0"/>
      <c r="TCP17" s="0"/>
      <c r="TCQ17" s="0"/>
      <c r="TCR17" s="0"/>
      <c r="TCS17" s="0"/>
      <c r="TCT17" s="0"/>
      <c r="TCU17" s="0"/>
      <c r="TCV17" s="0"/>
      <c r="TCW17" s="0"/>
      <c r="TCX17" s="0"/>
      <c r="TCY17" s="0"/>
      <c r="TCZ17" s="0"/>
      <c r="TDA17" s="0"/>
      <c r="TDB17" s="0"/>
      <c r="TDC17" s="0"/>
      <c r="TDD17" s="0"/>
      <c r="TDE17" s="0"/>
      <c r="TDF17" s="0"/>
      <c r="TDG17" s="0"/>
      <c r="TDH17" s="0"/>
      <c r="TDI17" s="0"/>
      <c r="TDJ17" s="0"/>
      <c r="TDK17" s="0"/>
      <c r="TDL17" s="0"/>
      <c r="TDM17" s="0"/>
      <c r="TDN17" s="0"/>
      <c r="TDO17" s="0"/>
      <c r="TDP17" s="0"/>
      <c r="TDQ17" s="0"/>
      <c r="TDR17" s="0"/>
      <c r="TDS17" s="0"/>
      <c r="TDT17" s="0"/>
      <c r="TDU17" s="0"/>
      <c r="TDV17" s="0"/>
      <c r="TDW17" s="0"/>
      <c r="TDX17" s="0"/>
      <c r="TDY17" s="0"/>
      <c r="TDZ17" s="0"/>
      <c r="TEA17" s="0"/>
      <c r="TEB17" s="0"/>
      <c r="TEC17" s="0"/>
      <c r="TED17" s="0"/>
      <c r="TEE17" s="0"/>
      <c r="TEF17" s="0"/>
      <c r="TEG17" s="0"/>
      <c r="TEH17" s="0"/>
      <c r="TEI17" s="0"/>
      <c r="TEJ17" s="0"/>
      <c r="TEK17" s="0"/>
      <c r="TEL17" s="0"/>
      <c r="TEM17" s="0"/>
      <c r="TEN17" s="0"/>
      <c r="TEO17" s="0"/>
      <c r="TEP17" s="0"/>
      <c r="TEQ17" s="0"/>
      <c r="TER17" s="0"/>
      <c r="TES17" s="0"/>
      <c r="TET17" s="0"/>
      <c r="TEU17" s="0"/>
      <c r="TEV17" s="0"/>
      <c r="TEW17" s="0"/>
      <c r="TEX17" s="0"/>
      <c r="TEY17" s="0"/>
      <c r="TEZ17" s="0"/>
      <c r="TFA17" s="0"/>
      <c r="TFB17" s="0"/>
      <c r="TFC17" s="0"/>
      <c r="TFD17" s="0"/>
      <c r="TFE17" s="0"/>
      <c r="TFF17" s="0"/>
      <c r="TFG17" s="0"/>
      <c r="TFH17" s="0"/>
      <c r="TFI17" s="0"/>
      <c r="TFJ17" s="0"/>
      <c r="TFK17" s="0"/>
      <c r="TFL17" s="0"/>
      <c r="TFM17" s="0"/>
      <c r="TFN17" s="0"/>
      <c r="TFO17" s="0"/>
      <c r="TFP17" s="0"/>
      <c r="TFQ17" s="0"/>
      <c r="TFR17" s="0"/>
      <c r="TFS17" s="0"/>
      <c r="TFT17" s="0"/>
      <c r="TFU17" s="0"/>
      <c r="TFV17" s="0"/>
      <c r="TFW17" s="0"/>
      <c r="TFX17" s="0"/>
      <c r="TFY17" s="0"/>
      <c r="TFZ17" s="0"/>
      <c r="TGA17" s="0"/>
      <c r="TGB17" s="0"/>
      <c r="TGC17" s="0"/>
      <c r="TGD17" s="0"/>
      <c r="TGE17" s="0"/>
      <c r="TGF17" s="0"/>
      <c r="TGG17" s="0"/>
      <c r="TGH17" s="0"/>
      <c r="TGI17" s="0"/>
      <c r="TGJ17" s="0"/>
      <c r="TGK17" s="0"/>
      <c r="TGL17" s="0"/>
      <c r="TGM17" s="0"/>
      <c r="TGN17" s="0"/>
      <c r="TGO17" s="0"/>
      <c r="TGP17" s="0"/>
      <c r="TGQ17" s="0"/>
      <c r="TGR17" s="0"/>
      <c r="TGS17" s="0"/>
      <c r="TGT17" s="0"/>
      <c r="TGU17" s="0"/>
      <c r="TGV17" s="0"/>
      <c r="TGW17" s="0"/>
      <c r="TGX17" s="0"/>
      <c r="TGY17" s="0"/>
      <c r="TGZ17" s="0"/>
      <c r="THA17" s="0"/>
      <c r="THB17" s="0"/>
      <c r="THC17" s="0"/>
      <c r="THD17" s="0"/>
      <c r="THE17" s="0"/>
      <c r="THF17" s="0"/>
      <c r="THG17" s="0"/>
      <c r="THH17" s="0"/>
      <c r="THI17" s="0"/>
      <c r="THJ17" s="0"/>
      <c r="THK17" s="0"/>
      <c r="THL17" s="0"/>
      <c r="THM17" s="0"/>
      <c r="THN17" s="0"/>
      <c r="THO17" s="0"/>
      <c r="THP17" s="0"/>
      <c r="THQ17" s="0"/>
      <c r="THR17" s="0"/>
      <c r="THS17" s="0"/>
      <c r="THT17" s="0"/>
      <c r="THU17" s="0"/>
      <c r="THV17" s="0"/>
      <c r="THW17" s="0"/>
      <c r="THX17" s="0"/>
      <c r="THY17" s="0"/>
      <c r="THZ17" s="0"/>
      <c r="TIA17" s="0"/>
      <c r="TIB17" s="0"/>
      <c r="TIC17" s="0"/>
      <c r="TID17" s="0"/>
      <c r="TIE17" s="0"/>
      <c r="TIF17" s="0"/>
      <c r="TIG17" s="0"/>
      <c r="TIH17" s="0"/>
      <c r="TII17" s="0"/>
      <c r="TIJ17" s="0"/>
      <c r="TIK17" s="0"/>
      <c r="TIL17" s="0"/>
      <c r="TIM17" s="0"/>
      <c r="TIN17" s="0"/>
      <c r="TIO17" s="0"/>
      <c r="TIP17" s="0"/>
      <c r="TIQ17" s="0"/>
      <c r="TIR17" s="0"/>
      <c r="TIS17" s="0"/>
      <c r="TIT17" s="0"/>
      <c r="TIU17" s="0"/>
      <c r="TIV17" s="0"/>
      <c r="TIW17" s="0"/>
      <c r="TIX17" s="0"/>
      <c r="TIY17" s="0"/>
      <c r="TIZ17" s="0"/>
      <c r="TJA17" s="0"/>
      <c r="TJB17" s="0"/>
      <c r="TJC17" s="0"/>
      <c r="TJD17" s="0"/>
      <c r="TJE17" s="0"/>
      <c r="TJF17" s="0"/>
      <c r="TJG17" s="0"/>
      <c r="TJH17" s="0"/>
      <c r="TJI17" s="0"/>
      <c r="TJJ17" s="0"/>
      <c r="TJK17" s="0"/>
      <c r="TJL17" s="0"/>
      <c r="TJM17" s="0"/>
      <c r="TJN17" s="0"/>
      <c r="TJO17" s="0"/>
      <c r="TJP17" s="0"/>
      <c r="TJQ17" s="0"/>
      <c r="TJR17" s="0"/>
      <c r="TJS17" s="0"/>
      <c r="TJT17" s="0"/>
      <c r="TJU17" s="0"/>
      <c r="TJV17" s="0"/>
      <c r="TJW17" s="0"/>
      <c r="TJX17" s="0"/>
      <c r="TJY17" s="0"/>
      <c r="TJZ17" s="0"/>
      <c r="TKA17" s="0"/>
      <c r="TKB17" s="0"/>
      <c r="TKC17" s="0"/>
      <c r="TKD17" s="0"/>
      <c r="TKE17" s="0"/>
      <c r="TKF17" s="0"/>
      <c r="TKG17" s="0"/>
      <c r="TKH17" s="0"/>
      <c r="TKI17" s="0"/>
      <c r="TKJ17" s="0"/>
      <c r="TKK17" s="0"/>
      <c r="TKL17" s="0"/>
      <c r="TKM17" s="0"/>
      <c r="TKN17" s="0"/>
      <c r="TKO17" s="0"/>
      <c r="TKP17" s="0"/>
      <c r="TKQ17" s="0"/>
      <c r="TKR17" s="0"/>
      <c r="TKS17" s="0"/>
      <c r="TKT17" s="0"/>
      <c r="TKU17" s="0"/>
      <c r="TKV17" s="0"/>
      <c r="TKW17" s="0"/>
      <c r="TKX17" s="0"/>
      <c r="TKY17" s="0"/>
      <c r="TKZ17" s="0"/>
      <c r="TLA17" s="0"/>
      <c r="TLB17" s="0"/>
      <c r="TLC17" s="0"/>
      <c r="TLD17" s="0"/>
      <c r="TLE17" s="0"/>
      <c r="TLF17" s="0"/>
      <c r="TLG17" s="0"/>
      <c r="TLH17" s="0"/>
      <c r="TLI17" s="0"/>
      <c r="TLJ17" s="0"/>
      <c r="TLK17" s="0"/>
      <c r="TLL17" s="0"/>
      <c r="TLM17" s="0"/>
      <c r="TLN17" s="0"/>
      <c r="TLO17" s="0"/>
      <c r="TLP17" s="0"/>
      <c r="TLQ17" s="0"/>
      <c r="TLR17" s="0"/>
      <c r="TLS17" s="0"/>
      <c r="TLT17" s="0"/>
      <c r="TLU17" s="0"/>
      <c r="TLV17" s="0"/>
      <c r="TLW17" s="0"/>
      <c r="TLX17" s="0"/>
      <c r="TLY17" s="0"/>
      <c r="TLZ17" s="0"/>
      <c r="TMA17" s="0"/>
      <c r="TMB17" s="0"/>
      <c r="TMC17" s="0"/>
      <c r="TMD17" s="0"/>
      <c r="TME17" s="0"/>
      <c r="TMF17" s="0"/>
      <c r="TMG17" s="0"/>
      <c r="TMH17" s="0"/>
      <c r="TMI17" s="0"/>
      <c r="TMJ17" s="0"/>
      <c r="TMK17" s="0"/>
      <c r="TML17" s="0"/>
      <c r="TMM17" s="0"/>
      <c r="TMN17" s="0"/>
      <c r="TMO17" s="0"/>
      <c r="TMP17" s="0"/>
      <c r="TMQ17" s="0"/>
      <c r="TMR17" s="0"/>
      <c r="TMS17" s="0"/>
      <c r="TMT17" s="0"/>
      <c r="TMU17" s="0"/>
      <c r="TMV17" s="0"/>
      <c r="TMW17" s="0"/>
      <c r="TMX17" s="0"/>
      <c r="TMY17" s="0"/>
      <c r="TMZ17" s="0"/>
      <c r="TNA17" s="0"/>
      <c r="TNB17" s="0"/>
      <c r="TNC17" s="0"/>
      <c r="TND17" s="0"/>
      <c r="TNE17" s="0"/>
      <c r="TNF17" s="0"/>
      <c r="TNG17" s="0"/>
      <c r="TNH17" s="0"/>
      <c r="TNI17" s="0"/>
      <c r="TNJ17" s="0"/>
      <c r="TNK17" s="0"/>
      <c r="TNL17" s="0"/>
      <c r="TNM17" s="0"/>
      <c r="TNN17" s="0"/>
      <c r="TNO17" s="0"/>
      <c r="TNP17" s="0"/>
      <c r="TNQ17" s="0"/>
      <c r="TNR17" s="0"/>
      <c r="TNS17" s="0"/>
      <c r="TNT17" s="0"/>
      <c r="TNU17" s="0"/>
      <c r="TNV17" s="0"/>
      <c r="TNW17" s="0"/>
      <c r="TNX17" s="0"/>
      <c r="TNY17" s="0"/>
      <c r="TNZ17" s="0"/>
      <c r="TOA17" s="0"/>
      <c r="TOB17" s="0"/>
      <c r="TOC17" s="0"/>
      <c r="TOD17" s="0"/>
      <c r="TOE17" s="0"/>
      <c r="TOF17" s="0"/>
      <c r="TOG17" s="0"/>
      <c r="TOH17" s="0"/>
      <c r="TOI17" s="0"/>
      <c r="TOJ17" s="0"/>
      <c r="TOK17" s="0"/>
      <c r="TOL17" s="0"/>
      <c r="TOM17" s="0"/>
      <c r="TON17" s="0"/>
      <c r="TOO17" s="0"/>
      <c r="TOP17" s="0"/>
      <c r="TOQ17" s="0"/>
      <c r="TOR17" s="0"/>
      <c r="TOS17" s="0"/>
      <c r="TOT17" s="0"/>
      <c r="TOU17" s="0"/>
      <c r="TOV17" s="0"/>
      <c r="TOW17" s="0"/>
      <c r="TOX17" s="0"/>
      <c r="TOY17" s="0"/>
      <c r="TOZ17" s="0"/>
      <c r="TPA17" s="0"/>
      <c r="TPB17" s="0"/>
      <c r="TPC17" s="0"/>
      <c r="TPD17" s="0"/>
      <c r="TPE17" s="0"/>
      <c r="TPF17" s="0"/>
      <c r="TPG17" s="0"/>
      <c r="TPH17" s="0"/>
      <c r="TPI17" s="0"/>
      <c r="TPJ17" s="0"/>
      <c r="TPK17" s="0"/>
      <c r="TPL17" s="0"/>
      <c r="TPM17" s="0"/>
      <c r="TPN17" s="0"/>
      <c r="TPO17" s="0"/>
      <c r="TPP17" s="0"/>
      <c r="TPQ17" s="0"/>
      <c r="TPR17" s="0"/>
      <c r="TPS17" s="0"/>
      <c r="TPT17" s="0"/>
      <c r="TPU17" s="0"/>
      <c r="TPV17" s="0"/>
      <c r="TPW17" s="0"/>
      <c r="TPX17" s="0"/>
      <c r="TPY17" s="0"/>
      <c r="TPZ17" s="0"/>
      <c r="TQA17" s="0"/>
      <c r="TQB17" s="0"/>
      <c r="TQC17" s="0"/>
      <c r="TQD17" s="0"/>
      <c r="TQE17" s="0"/>
      <c r="TQF17" s="0"/>
      <c r="TQG17" s="0"/>
      <c r="TQH17" s="0"/>
      <c r="TQI17" s="0"/>
      <c r="TQJ17" s="0"/>
      <c r="TQK17" s="0"/>
      <c r="TQL17" s="0"/>
      <c r="TQM17" s="0"/>
      <c r="TQN17" s="0"/>
      <c r="TQO17" s="0"/>
      <c r="TQP17" s="0"/>
      <c r="TQQ17" s="0"/>
      <c r="TQR17" s="0"/>
      <c r="TQS17" s="0"/>
      <c r="TQT17" s="0"/>
      <c r="TQU17" s="0"/>
      <c r="TQV17" s="0"/>
      <c r="TQW17" s="0"/>
      <c r="TQX17" s="0"/>
      <c r="TQY17" s="0"/>
      <c r="TQZ17" s="0"/>
      <c r="TRA17" s="0"/>
      <c r="TRB17" s="0"/>
      <c r="TRC17" s="0"/>
      <c r="TRD17" s="0"/>
      <c r="TRE17" s="0"/>
      <c r="TRF17" s="0"/>
      <c r="TRG17" s="0"/>
      <c r="TRH17" s="0"/>
      <c r="TRI17" s="0"/>
      <c r="TRJ17" s="0"/>
      <c r="TRK17" s="0"/>
      <c r="TRL17" s="0"/>
      <c r="TRM17" s="0"/>
      <c r="TRN17" s="0"/>
      <c r="TRO17" s="0"/>
      <c r="TRP17" s="0"/>
      <c r="TRQ17" s="0"/>
      <c r="TRR17" s="0"/>
      <c r="TRS17" s="0"/>
      <c r="TRT17" s="0"/>
      <c r="TRU17" s="0"/>
      <c r="TRV17" s="0"/>
      <c r="TRW17" s="0"/>
      <c r="TRX17" s="0"/>
      <c r="TRY17" s="0"/>
      <c r="TRZ17" s="0"/>
      <c r="TSA17" s="0"/>
      <c r="TSB17" s="0"/>
      <c r="TSC17" s="0"/>
      <c r="TSD17" s="0"/>
      <c r="TSE17" s="0"/>
      <c r="TSF17" s="0"/>
      <c r="TSG17" s="0"/>
      <c r="TSH17" s="0"/>
      <c r="TSI17" s="0"/>
      <c r="TSJ17" s="0"/>
      <c r="TSK17" s="0"/>
      <c r="TSL17" s="0"/>
      <c r="TSM17" s="0"/>
      <c r="TSN17" s="0"/>
      <c r="TSO17" s="0"/>
      <c r="TSP17" s="0"/>
      <c r="TSQ17" s="0"/>
      <c r="TSR17" s="0"/>
      <c r="TSS17" s="0"/>
      <c r="TST17" s="0"/>
      <c r="TSU17" s="0"/>
      <c r="TSV17" s="0"/>
      <c r="TSW17" s="0"/>
      <c r="TSX17" s="0"/>
      <c r="TSY17" s="0"/>
      <c r="TSZ17" s="0"/>
      <c r="TTA17" s="0"/>
      <c r="TTB17" s="0"/>
      <c r="TTC17" s="0"/>
      <c r="TTD17" s="0"/>
      <c r="TTE17" s="0"/>
      <c r="TTF17" s="0"/>
      <c r="TTG17" s="0"/>
      <c r="TTH17" s="0"/>
      <c r="TTI17" s="0"/>
      <c r="TTJ17" s="0"/>
      <c r="TTK17" s="0"/>
      <c r="TTL17" s="0"/>
      <c r="TTM17" s="0"/>
      <c r="TTN17" s="0"/>
      <c r="TTO17" s="0"/>
      <c r="TTP17" s="0"/>
      <c r="TTQ17" s="0"/>
      <c r="TTR17" s="0"/>
      <c r="TTS17" s="0"/>
      <c r="TTT17" s="0"/>
      <c r="TTU17" s="0"/>
      <c r="TTV17" s="0"/>
      <c r="TTW17" s="0"/>
      <c r="TTX17" s="0"/>
      <c r="TTY17" s="0"/>
      <c r="TTZ17" s="0"/>
      <c r="TUA17" s="0"/>
      <c r="TUB17" s="0"/>
      <c r="TUC17" s="0"/>
      <c r="TUD17" s="0"/>
      <c r="TUE17" s="0"/>
      <c r="TUF17" s="0"/>
      <c r="TUG17" s="0"/>
      <c r="TUH17" s="0"/>
      <c r="TUI17" s="0"/>
      <c r="TUJ17" s="0"/>
      <c r="TUK17" s="0"/>
      <c r="TUL17" s="0"/>
      <c r="TUM17" s="0"/>
      <c r="TUN17" s="0"/>
      <c r="TUO17" s="0"/>
      <c r="TUP17" s="0"/>
      <c r="TUQ17" s="0"/>
      <c r="TUR17" s="0"/>
      <c r="TUS17" s="0"/>
      <c r="TUT17" s="0"/>
      <c r="TUU17" s="0"/>
      <c r="TUV17" s="0"/>
      <c r="TUW17" s="0"/>
      <c r="TUX17" s="0"/>
      <c r="TUY17" s="0"/>
      <c r="TUZ17" s="0"/>
      <c r="TVA17" s="0"/>
      <c r="TVB17" s="0"/>
      <c r="TVC17" s="0"/>
      <c r="TVD17" s="0"/>
      <c r="TVE17" s="0"/>
      <c r="TVF17" s="0"/>
      <c r="TVG17" s="0"/>
      <c r="TVH17" s="0"/>
      <c r="TVI17" s="0"/>
      <c r="TVJ17" s="0"/>
      <c r="TVK17" s="0"/>
      <c r="TVL17" s="0"/>
      <c r="TVM17" s="0"/>
      <c r="TVN17" s="0"/>
      <c r="TVO17" s="0"/>
      <c r="TVP17" s="0"/>
      <c r="TVQ17" s="0"/>
      <c r="TVR17" s="0"/>
      <c r="TVS17" s="0"/>
      <c r="TVT17" s="0"/>
      <c r="TVU17" s="0"/>
      <c r="TVV17" s="0"/>
      <c r="TVW17" s="0"/>
      <c r="TVX17" s="0"/>
      <c r="TVY17" s="0"/>
      <c r="TVZ17" s="0"/>
      <c r="TWA17" s="0"/>
      <c r="TWB17" s="0"/>
      <c r="TWC17" s="0"/>
      <c r="TWD17" s="0"/>
      <c r="TWE17" s="0"/>
      <c r="TWF17" s="0"/>
      <c r="TWG17" s="0"/>
      <c r="TWH17" s="0"/>
      <c r="TWI17" s="0"/>
      <c r="TWJ17" s="0"/>
      <c r="TWK17" s="0"/>
      <c r="TWL17" s="0"/>
      <c r="TWM17" s="0"/>
      <c r="TWN17" s="0"/>
      <c r="TWO17" s="0"/>
      <c r="TWP17" s="0"/>
      <c r="TWQ17" s="0"/>
      <c r="TWR17" s="0"/>
      <c r="TWS17" s="0"/>
      <c r="TWT17" s="0"/>
      <c r="TWU17" s="0"/>
      <c r="TWV17" s="0"/>
      <c r="TWW17" s="0"/>
      <c r="TWX17" s="0"/>
      <c r="TWY17" s="0"/>
      <c r="TWZ17" s="0"/>
      <c r="TXA17" s="0"/>
      <c r="TXB17" s="0"/>
      <c r="TXC17" s="0"/>
      <c r="TXD17" s="0"/>
      <c r="TXE17" s="0"/>
      <c r="TXF17" s="0"/>
      <c r="TXG17" s="0"/>
      <c r="TXH17" s="0"/>
      <c r="TXI17" s="0"/>
      <c r="TXJ17" s="0"/>
      <c r="TXK17" s="0"/>
      <c r="TXL17" s="0"/>
      <c r="TXM17" s="0"/>
      <c r="TXN17" s="0"/>
      <c r="TXO17" s="0"/>
      <c r="TXP17" s="0"/>
      <c r="TXQ17" s="0"/>
      <c r="TXR17" s="0"/>
      <c r="TXS17" s="0"/>
      <c r="TXT17" s="0"/>
      <c r="TXU17" s="0"/>
      <c r="TXV17" s="0"/>
      <c r="TXW17" s="0"/>
      <c r="TXX17" s="0"/>
      <c r="TXY17" s="0"/>
      <c r="TXZ17" s="0"/>
      <c r="TYA17" s="0"/>
      <c r="TYB17" s="0"/>
      <c r="TYC17" s="0"/>
      <c r="TYD17" s="0"/>
      <c r="TYE17" s="0"/>
      <c r="TYF17" s="0"/>
      <c r="TYG17" s="0"/>
      <c r="TYH17" s="0"/>
      <c r="TYI17" s="0"/>
      <c r="TYJ17" s="0"/>
      <c r="TYK17" s="0"/>
      <c r="TYL17" s="0"/>
      <c r="TYM17" s="0"/>
      <c r="TYN17" s="0"/>
      <c r="TYO17" s="0"/>
      <c r="TYP17" s="0"/>
      <c r="TYQ17" s="0"/>
      <c r="TYR17" s="0"/>
      <c r="TYS17" s="0"/>
      <c r="TYT17" s="0"/>
      <c r="TYU17" s="0"/>
      <c r="TYV17" s="0"/>
      <c r="TYW17" s="0"/>
      <c r="TYX17" s="0"/>
      <c r="TYY17" s="0"/>
      <c r="TYZ17" s="0"/>
      <c r="TZA17" s="0"/>
      <c r="TZB17" s="0"/>
      <c r="TZC17" s="0"/>
      <c r="TZD17" s="0"/>
      <c r="TZE17" s="0"/>
      <c r="TZF17" s="0"/>
      <c r="TZG17" s="0"/>
      <c r="TZH17" s="0"/>
      <c r="TZI17" s="0"/>
      <c r="TZJ17" s="0"/>
      <c r="TZK17" s="0"/>
      <c r="TZL17" s="0"/>
      <c r="TZM17" s="0"/>
      <c r="TZN17" s="0"/>
      <c r="TZO17" s="0"/>
      <c r="TZP17" s="0"/>
      <c r="TZQ17" s="0"/>
      <c r="TZR17" s="0"/>
      <c r="TZS17" s="0"/>
      <c r="TZT17" s="0"/>
      <c r="TZU17" s="0"/>
      <c r="TZV17" s="0"/>
      <c r="TZW17" s="0"/>
      <c r="TZX17" s="0"/>
      <c r="TZY17" s="0"/>
      <c r="TZZ17" s="0"/>
      <c r="UAA17" s="0"/>
      <c r="UAB17" s="0"/>
      <c r="UAC17" s="0"/>
      <c r="UAD17" s="0"/>
      <c r="UAE17" s="0"/>
      <c r="UAF17" s="0"/>
      <c r="UAG17" s="0"/>
      <c r="UAH17" s="0"/>
      <c r="UAI17" s="0"/>
      <c r="UAJ17" s="0"/>
      <c r="UAK17" s="0"/>
      <c r="UAL17" s="0"/>
      <c r="UAM17" s="0"/>
      <c r="UAN17" s="0"/>
      <c r="UAO17" s="0"/>
      <c r="UAP17" s="0"/>
      <c r="UAQ17" s="0"/>
      <c r="UAR17" s="0"/>
      <c r="UAS17" s="0"/>
      <c r="UAT17" s="0"/>
      <c r="UAU17" s="0"/>
      <c r="UAV17" s="0"/>
      <c r="UAW17" s="0"/>
      <c r="UAX17" s="0"/>
      <c r="UAY17" s="0"/>
      <c r="UAZ17" s="0"/>
      <c r="UBA17" s="0"/>
      <c r="UBB17" s="0"/>
      <c r="UBC17" s="0"/>
      <c r="UBD17" s="0"/>
      <c r="UBE17" s="0"/>
      <c r="UBF17" s="0"/>
      <c r="UBG17" s="0"/>
      <c r="UBH17" s="0"/>
      <c r="UBI17" s="0"/>
      <c r="UBJ17" s="0"/>
      <c r="UBK17" s="0"/>
      <c r="UBL17" s="0"/>
      <c r="UBM17" s="0"/>
      <c r="UBN17" s="0"/>
      <c r="UBO17" s="0"/>
      <c r="UBP17" s="0"/>
      <c r="UBQ17" s="0"/>
      <c r="UBR17" s="0"/>
      <c r="UBS17" s="0"/>
      <c r="UBT17" s="0"/>
      <c r="UBU17" s="0"/>
      <c r="UBV17" s="0"/>
      <c r="UBW17" s="0"/>
      <c r="UBX17" s="0"/>
      <c r="UBY17" s="0"/>
      <c r="UBZ17" s="0"/>
      <c r="UCA17" s="0"/>
      <c r="UCB17" s="0"/>
      <c r="UCC17" s="0"/>
      <c r="UCD17" s="0"/>
      <c r="UCE17" s="0"/>
      <c r="UCF17" s="0"/>
      <c r="UCG17" s="0"/>
      <c r="UCH17" s="0"/>
      <c r="UCI17" s="0"/>
      <c r="UCJ17" s="0"/>
      <c r="UCK17" s="0"/>
      <c r="UCL17" s="0"/>
      <c r="UCM17" s="0"/>
      <c r="UCN17" s="0"/>
      <c r="UCO17" s="0"/>
      <c r="UCP17" s="0"/>
      <c r="UCQ17" s="0"/>
      <c r="UCR17" s="0"/>
      <c r="UCS17" s="0"/>
      <c r="UCT17" s="0"/>
      <c r="UCU17" s="0"/>
      <c r="UCV17" s="0"/>
      <c r="UCW17" s="0"/>
      <c r="UCX17" s="0"/>
      <c r="UCY17" s="0"/>
      <c r="UCZ17" s="0"/>
      <c r="UDA17" s="0"/>
      <c r="UDB17" s="0"/>
      <c r="UDC17" s="0"/>
      <c r="UDD17" s="0"/>
      <c r="UDE17" s="0"/>
      <c r="UDF17" s="0"/>
      <c r="UDG17" s="0"/>
      <c r="UDH17" s="0"/>
      <c r="UDI17" s="0"/>
      <c r="UDJ17" s="0"/>
      <c r="UDK17" s="0"/>
      <c r="UDL17" s="0"/>
      <c r="UDM17" s="0"/>
      <c r="UDN17" s="0"/>
      <c r="UDO17" s="0"/>
      <c r="UDP17" s="0"/>
      <c r="UDQ17" s="0"/>
      <c r="UDR17" s="0"/>
      <c r="UDS17" s="0"/>
      <c r="UDT17" s="0"/>
      <c r="UDU17" s="0"/>
      <c r="UDV17" s="0"/>
      <c r="UDW17" s="0"/>
      <c r="UDX17" s="0"/>
      <c r="UDY17" s="0"/>
      <c r="UDZ17" s="0"/>
      <c r="UEA17" s="0"/>
      <c r="UEB17" s="0"/>
      <c r="UEC17" s="0"/>
      <c r="UED17" s="0"/>
      <c r="UEE17" s="0"/>
      <c r="UEF17" s="0"/>
      <c r="UEG17" s="0"/>
      <c r="UEH17" s="0"/>
      <c r="UEI17" s="0"/>
      <c r="UEJ17" s="0"/>
      <c r="UEK17" s="0"/>
      <c r="UEL17" s="0"/>
      <c r="UEM17" s="0"/>
      <c r="UEN17" s="0"/>
      <c r="UEO17" s="0"/>
      <c r="UEP17" s="0"/>
      <c r="UEQ17" s="0"/>
      <c r="UER17" s="0"/>
      <c r="UES17" s="0"/>
      <c r="UET17" s="0"/>
      <c r="UEU17" s="0"/>
      <c r="UEV17" s="0"/>
      <c r="UEW17" s="0"/>
      <c r="UEX17" s="0"/>
      <c r="UEY17" s="0"/>
      <c r="UEZ17" s="0"/>
      <c r="UFA17" s="0"/>
      <c r="UFB17" s="0"/>
      <c r="UFC17" s="0"/>
      <c r="UFD17" s="0"/>
      <c r="UFE17" s="0"/>
      <c r="UFF17" s="0"/>
      <c r="UFG17" s="0"/>
      <c r="UFH17" s="0"/>
      <c r="UFI17" s="0"/>
      <c r="UFJ17" s="0"/>
      <c r="UFK17" s="0"/>
      <c r="UFL17" s="0"/>
      <c r="UFM17" s="0"/>
      <c r="UFN17" s="0"/>
      <c r="UFO17" s="0"/>
      <c r="UFP17" s="0"/>
      <c r="UFQ17" s="0"/>
      <c r="UFR17" s="0"/>
      <c r="UFS17" s="0"/>
      <c r="UFT17" s="0"/>
      <c r="UFU17" s="0"/>
      <c r="UFV17" s="0"/>
      <c r="UFW17" s="0"/>
      <c r="UFX17" s="0"/>
      <c r="UFY17" s="0"/>
      <c r="UFZ17" s="0"/>
      <c r="UGA17" s="0"/>
      <c r="UGB17" s="0"/>
      <c r="UGC17" s="0"/>
      <c r="UGD17" s="0"/>
      <c r="UGE17" s="0"/>
      <c r="UGF17" s="0"/>
      <c r="UGG17" s="0"/>
      <c r="UGH17" s="0"/>
      <c r="UGI17" s="0"/>
      <c r="UGJ17" s="0"/>
      <c r="UGK17" s="0"/>
      <c r="UGL17" s="0"/>
      <c r="UGM17" s="0"/>
      <c r="UGN17" s="0"/>
      <c r="UGO17" s="0"/>
      <c r="UGP17" s="0"/>
      <c r="UGQ17" s="0"/>
      <c r="UGR17" s="0"/>
      <c r="UGS17" s="0"/>
      <c r="UGT17" s="0"/>
      <c r="UGU17" s="0"/>
      <c r="UGV17" s="0"/>
      <c r="UGW17" s="0"/>
      <c r="UGX17" s="0"/>
      <c r="UGY17" s="0"/>
      <c r="UGZ17" s="0"/>
      <c r="UHA17" s="0"/>
      <c r="UHB17" s="0"/>
      <c r="UHC17" s="0"/>
      <c r="UHD17" s="0"/>
      <c r="UHE17" s="0"/>
      <c r="UHF17" s="0"/>
      <c r="UHG17" s="0"/>
      <c r="UHH17" s="0"/>
      <c r="UHI17" s="0"/>
      <c r="UHJ17" s="0"/>
      <c r="UHK17" s="0"/>
      <c r="UHL17" s="0"/>
      <c r="UHM17" s="0"/>
      <c r="UHN17" s="0"/>
      <c r="UHO17" s="0"/>
      <c r="UHP17" s="0"/>
      <c r="UHQ17" s="0"/>
      <c r="UHR17" s="0"/>
      <c r="UHS17" s="0"/>
      <c r="UHT17" s="0"/>
      <c r="UHU17" s="0"/>
      <c r="UHV17" s="0"/>
      <c r="UHW17" s="0"/>
      <c r="UHX17" s="0"/>
      <c r="UHY17" s="0"/>
      <c r="UHZ17" s="0"/>
      <c r="UIA17" s="0"/>
      <c r="UIB17" s="0"/>
      <c r="UIC17" s="0"/>
      <c r="UID17" s="0"/>
      <c r="UIE17" s="0"/>
      <c r="UIF17" s="0"/>
      <c r="UIG17" s="0"/>
      <c r="UIH17" s="0"/>
      <c r="UII17" s="0"/>
      <c r="UIJ17" s="0"/>
      <c r="UIK17" s="0"/>
      <c r="UIL17" s="0"/>
      <c r="UIM17" s="0"/>
      <c r="UIN17" s="0"/>
      <c r="UIO17" s="0"/>
      <c r="UIP17" s="0"/>
      <c r="UIQ17" s="0"/>
      <c r="UIR17" s="0"/>
      <c r="UIS17" s="0"/>
      <c r="UIT17" s="0"/>
      <c r="UIU17" s="0"/>
      <c r="UIV17" s="0"/>
      <c r="UIW17" s="0"/>
      <c r="UIX17" s="0"/>
      <c r="UIY17" s="0"/>
      <c r="UIZ17" s="0"/>
      <c r="UJA17" s="0"/>
      <c r="UJB17" s="0"/>
      <c r="UJC17" s="0"/>
      <c r="UJD17" s="0"/>
      <c r="UJE17" s="0"/>
      <c r="UJF17" s="0"/>
      <c r="UJG17" s="0"/>
      <c r="UJH17" s="0"/>
      <c r="UJI17" s="0"/>
      <c r="UJJ17" s="0"/>
      <c r="UJK17" s="0"/>
      <c r="UJL17" s="0"/>
      <c r="UJM17" s="0"/>
      <c r="UJN17" s="0"/>
      <c r="UJO17" s="0"/>
      <c r="UJP17" s="0"/>
      <c r="UJQ17" s="0"/>
      <c r="UJR17" s="0"/>
      <c r="UJS17" s="0"/>
      <c r="UJT17" s="0"/>
      <c r="UJU17" s="0"/>
      <c r="UJV17" s="0"/>
      <c r="UJW17" s="0"/>
      <c r="UJX17" s="0"/>
      <c r="UJY17" s="0"/>
      <c r="UJZ17" s="0"/>
      <c r="UKA17" s="0"/>
      <c r="UKB17" s="0"/>
      <c r="UKC17" s="0"/>
      <c r="UKD17" s="0"/>
      <c r="UKE17" s="0"/>
      <c r="UKF17" s="0"/>
      <c r="UKG17" s="0"/>
      <c r="UKH17" s="0"/>
      <c r="UKI17" s="0"/>
      <c r="UKJ17" s="0"/>
      <c r="UKK17" s="0"/>
      <c r="UKL17" s="0"/>
      <c r="UKM17" s="0"/>
      <c r="UKN17" s="0"/>
      <c r="UKO17" s="0"/>
      <c r="UKP17" s="0"/>
      <c r="UKQ17" s="0"/>
      <c r="UKR17" s="0"/>
      <c r="UKS17" s="0"/>
      <c r="UKT17" s="0"/>
      <c r="UKU17" s="0"/>
      <c r="UKV17" s="0"/>
      <c r="UKW17" s="0"/>
      <c r="UKX17" s="0"/>
      <c r="UKY17" s="0"/>
      <c r="UKZ17" s="0"/>
      <c r="ULA17" s="0"/>
      <c r="ULB17" s="0"/>
      <c r="ULC17" s="0"/>
      <c r="ULD17" s="0"/>
      <c r="ULE17" s="0"/>
      <c r="ULF17" s="0"/>
      <c r="ULG17" s="0"/>
      <c r="ULH17" s="0"/>
      <c r="ULI17" s="0"/>
      <c r="ULJ17" s="0"/>
      <c r="ULK17" s="0"/>
      <c r="ULL17" s="0"/>
      <c r="ULM17" s="0"/>
      <c r="ULN17" s="0"/>
      <c r="ULO17" s="0"/>
      <c r="ULP17" s="0"/>
      <c r="ULQ17" s="0"/>
      <c r="ULR17" s="0"/>
      <c r="ULS17" s="0"/>
      <c r="ULT17" s="0"/>
      <c r="ULU17" s="0"/>
      <c r="ULV17" s="0"/>
      <c r="ULW17" s="0"/>
      <c r="ULX17" s="0"/>
      <c r="ULY17" s="0"/>
      <c r="ULZ17" s="0"/>
      <c r="UMA17" s="0"/>
      <c r="UMB17" s="0"/>
      <c r="UMC17" s="0"/>
      <c r="UMD17" s="0"/>
      <c r="UME17" s="0"/>
      <c r="UMF17" s="0"/>
      <c r="UMG17" s="0"/>
      <c r="UMH17" s="0"/>
      <c r="UMI17" s="0"/>
      <c r="UMJ17" s="0"/>
      <c r="UMK17" s="0"/>
      <c r="UML17" s="0"/>
      <c r="UMM17" s="0"/>
      <c r="UMN17" s="0"/>
      <c r="UMO17" s="0"/>
      <c r="UMP17" s="0"/>
      <c r="UMQ17" s="0"/>
      <c r="UMR17" s="0"/>
      <c r="UMS17" s="0"/>
      <c r="UMT17" s="0"/>
      <c r="UMU17" s="0"/>
      <c r="UMV17" s="0"/>
      <c r="UMW17" s="0"/>
      <c r="UMX17" s="0"/>
      <c r="UMY17" s="0"/>
      <c r="UMZ17" s="0"/>
      <c r="UNA17" s="0"/>
      <c r="UNB17" s="0"/>
      <c r="UNC17" s="0"/>
      <c r="UND17" s="0"/>
      <c r="UNE17" s="0"/>
      <c r="UNF17" s="0"/>
      <c r="UNG17" s="0"/>
      <c r="UNH17" s="0"/>
      <c r="UNI17" s="0"/>
      <c r="UNJ17" s="0"/>
      <c r="UNK17" s="0"/>
      <c r="UNL17" s="0"/>
      <c r="UNM17" s="0"/>
      <c r="UNN17" s="0"/>
      <c r="UNO17" s="0"/>
      <c r="UNP17" s="0"/>
      <c r="UNQ17" s="0"/>
      <c r="UNR17" s="0"/>
      <c r="UNS17" s="0"/>
      <c r="UNT17" s="0"/>
      <c r="UNU17" s="0"/>
      <c r="UNV17" s="0"/>
      <c r="UNW17" s="0"/>
      <c r="UNX17" s="0"/>
      <c r="UNY17" s="0"/>
      <c r="UNZ17" s="0"/>
      <c r="UOA17" s="0"/>
      <c r="UOB17" s="0"/>
      <c r="UOC17" s="0"/>
      <c r="UOD17" s="0"/>
      <c r="UOE17" s="0"/>
      <c r="UOF17" s="0"/>
      <c r="UOG17" s="0"/>
      <c r="UOH17" s="0"/>
      <c r="UOI17" s="0"/>
      <c r="UOJ17" s="0"/>
      <c r="UOK17" s="0"/>
      <c r="UOL17" s="0"/>
      <c r="UOM17" s="0"/>
      <c r="UON17" s="0"/>
      <c r="UOO17" s="0"/>
      <c r="UOP17" s="0"/>
      <c r="UOQ17" s="0"/>
      <c r="UOR17" s="0"/>
      <c r="UOS17" s="0"/>
      <c r="UOT17" s="0"/>
      <c r="UOU17" s="0"/>
      <c r="UOV17" s="0"/>
      <c r="UOW17" s="0"/>
      <c r="UOX17" s="0"/>
      <c r="UOY17" s="0"/>
      <c r="UOZ17" s="0"/>
      <c r="UPA17" s="0"/>
      <c r="UPB17" s="0"/>
      <c r="UPC17" s="0"/>
      <c r="UPD17" s="0"/>
      <c r="UPE17" s="0"/>
      <c r="UPF17" s="0"/>
      <c r="UPG17" s="0"/>
      <c r="UPH17" s="0"/>
      <c r="UPI17" s="0"/>
      <c r="UPJ17" s="0"/>
      <c r="UPK17" s="0"/>
      <c r="UPL17" s="0"/>
      <c r="UPM17" s="0"/>
      <c r="UPN17" s="0"/>
      <c r="UPO17" s="0"/>
      <c r="UPP17" s="0"/>
      <c r="UPQ17" s="0"/>
      <c r="UPR17" s="0"/>
      <c r="UPS17" s="0"/>
      <c r="UPT17" s="0"/>
      <c r="UPU17" s="0"/>
      <c r="UPV17" s="0"/>
      <c r="UPW17" s="0"/>
      <c r="UPX17" s="0"/>
      <c r="UPY17" s="0"/>
      <c r="UPZ17" s="0"/>
      <c r="UQA17" s="0"/>
      <c r="UQB17" s="0"/>
      <c r="UQC17" s="0"/>
      <c r="UQD17" s="0"/>
      <c r="UQE17" s="0"/>
      <c r="UQF17" s="0"/>
      <c r="UQG17" s="0"/>
      <c r="UQH17" s="0"/>
      <c r="UQI17" s="0"/>
      <c r="UQJ17" s="0"/>
      <c r="UQK17" s="0"/>
      <c r="UQL17" s="0"/>
      <c r="UQM17" s="0"/>
      <c r="UQN17" s="0"/>
      <c r="UQO17" s="0"/>
      <c r="UQP17" s="0"/>
      <c r="UQQ17" s="0"/>
      <c r="UQR17" s="0"/>
      <c r="UQS17" s="0"/>
      <c r="UQT17" s="0"/>
      <c r="UQU17" s="0"/>
      <c r="UQV17" s="0"/>
      <c r="UQW17" s="0"/>
      <c r="UQX17" s="0"/>
      <c r="UQY17" s="0"/>
      <c r="UQZ17" s="0"/>
      <c r="URA17" s="0"/>
      <c r="URB17" s="0"/>
      <c r="URC17" s="0"/>
      <c r="URD17" s="0"/>
      <c r="URE17" s="0"/>
      <c r="URF17" s="0"/>
      <c r="URG17" s="0"/>
      <c r="URH17" s="0"/>
      <c r="URI17" s="0"/>
      <c r="URJ17" s="0"/>
      <c r="URK17" s="0"/>
      <c r="URL17" s="0"/>
      <c r="URM17" s="0"/>
      <c r="URN17" s="0"/>
      <c r="URO17" s="0"/>
      <c r="URP17" s="0"/>
      <c r="URQ17" s="0"/>
      <c r="URR17" s="0"/>
      <c r="URS17" s="0"/>
      <c r="URT17" s="0"/>
      <c r="URU17" s="0"/>
      <c r="URV17" s="0"/>
      <c r="URW17" s="0"/>
      <c r="URX17" s="0"/>
      <c r="URY17" s="0"/>
      <c r="URZ17" s="0"/>
      <c r="USA17" s="0"/>
      <c r="USB17" s="0"/>
      <c r="USC17" s="0"/>
      <c r="USD17" s="0"/>
      <c r="USE17" s="0"/>
      <c r="USF17" s="0"/>
      <c r="USG17" s="0"/>
      <c r="USH17" s="0"/>
      <c r="USI17" s="0"/>
      <c r="USJ17" s="0"/>
      <c r="USK17" s="0"/>
      <c r="USL17" s="0"/>
      <c r="USM17" s="0"/>
      <c r="USN17" s="0"/>
      <c r="USO17" s="0"/>
      <c r="USP17" s="0"/>
      <c r="USQ17" s="0"/>
      <c r="USR17" s="0"/>
      <c r="USS17" s="0"/>
      <c r="UST17" s="0"/>
      <c r="USU17" s="0"/>
      <c r="USV17" s="0"/>
      <c r="USW17" s="0"/>
      <c r="USX17" s="0"/>
      <c r="USY17" s="0"/>
      <c r="USZ17" s="0"/>
      <c r="UTA17" s="0"/>
      <c r="UTB17" s="0"/>
      <c r="UTC17" s="0"/>
      <c r="UTD17" s="0"/>
      <c r="UTE17" s="0"/>
      <c r="UTF17" s="0"/>
      <c r="UTG17" s="0"/>
      <c r="UTH17" s="0"/>
      <c r="UTI17" s="0"/>
      <c r="UTJ17" s="0"/>
      <c r="UTK17" s="0"/>
      <c r="UTL17" s="0"/>
      <c r="UTM17" s="0"/>
      <c r="UTN17" s="0"/>
      <c r="UTO17" s="0"/>
      <c r="UTP17" s="0"/>
      <c r="UTQ17" s="0"/>
      <c r="UTR17" s="0"/>
      <c r="UTS17" s="0"/>
      <c r="UTT17" s="0"/>
      <c r="UTU17" s="0"/>
      <c r="UTV17" s="0"/>
      <c r="UTW17" s="0"/>
      <c r="UTX17" s="0"/>
      <c r="UTY17" s="0"/>
      <c r="UTZ17" s="0"/>
      <c r="UUA17" s="0"/>
      <c r="UUB17" s="0"/>
      <c r="UUC17" s="0"/>
      <c r="UUD17" s="0"/>
      <c r="UUE17" s="0"/>
      <c r="UUF17" s="0"/>
      <c r="UUG17" s="0"/>
      <c r="UUH17" s="0"/>
      <c r="UUI17" s="0"/>
      <c r="UUJ17" s="0"/>
      <c r="UUK17" s="0"/>
      <c r="UUL17" s="0"/>
      <c r="UUM17" s="0"/>
      <c r="UUN17" s="0"/>
      <c r="UUO17" s="0"/>
      <c r="UUP17" s="0"/>
      <c r="UUQ17" s="0"/>
      <c r="UUR17" s="0"/>
      <c r="UUS17" s="0"/>
      <c r="UUT17" s="0"/>
      <c r="UUU17" s="0"/>
      <c r="UUV17" s="0"/>
      <c r="UUW17" s="0"/>
      <c r="UUX17" s="0"/>
      <c r="UUY17" s="0"/>
      <c r="UUZ17" s="0"/>
      <c r="UVA17" s="0"/>
      <c r="UVB17" s="0"/>
      <c r="UVC17" s="0"/>
      <c r="UVD17" s="0"/>
      <c r="UVE17" s="0"/>
      <c r="UVF17" s="0"/>
      <c r="UVG17" s="0"/>
      <c r="UVH17" s="0"/>
      <c r="UVI17" s="0"/>
      <c r="UVJ17" s="0"/>
      <c r="UVK17" s="0"/>
      <c r="UVL17" s="0"/>
      <c r="UVM17" s="0"/>
      <c r="UVN17" s="0"/>
      <c r="UVO17" s="0"/>
      <c r="UVP17" s="0"/>
      <c r="UVQ17" s="0"/>
      <c r="UVR17" s="0"/>
      <c r="UVS17" s="0"/>
      <c r="UVT17" s="0"/>
      <c r="UVU17" s="0"/>
      <c r="UVV17" s="0"/>
      <c r="UVW17" s="0"/>
      <c r="UVX17" s="0"/>
      <c r="UVY17" s="0"/>
      <c r="UVZ17" s="0"/>
      <c r="UWA17" s="0"/>
      <c r="UWB17" s="0"/>
      <c r="UWC17" s="0"/>
      <c r="UWD17" s="0"/>
      <c r="UWE17" s="0"/>
      <c r="UWF17" s="0"/>
      <c r="UWG17" s="0"/>
      <c r="UWH17" s="0"/>
      <c r="UWI17" s="0"/>
      <c r="UWJ17" s="0"/>
      <c r="UWK17" s="0"/>
      <c r="UWL17" s="0"/>
      <c r="UWM17" s="0"/>
      <c r="UWN17" s="0"/>
      <c r="UWO17" s="0"/>
      <c r="UWP17" s="0"/>
      <c r="UWQ17" s="0"/>
      <c r="UWR17" s="0"/>
      <c r="UWS17" s="0"/>
      <c r="UWT17" s="0"/>
      <c r="UWU17" s="0"/>
      <c r="UWV17" s="0"/>
      <c r="UWW17" s="0"/>
      <c r="UWX17" s="0"/>
      <c r="UWY17" s="0"/>
      <c r="UWZ17" s="0"/>
      <c r="UXA17" s="0"/>
      <c r="UXB17" s="0"/>
      <c r="UXC17" s="0"/>
      <c r="UXD17" s="0"/>
      <c r="UXE17" s="0"/>
      <c r="UXF17" s="0"/>
      <c r="UXG17" s="0"/>
      <c r="UXH17" s="0"/>
      <c r="UXI17" s="0"/>
      <c r="UXJ17" s="0"/>
      <c r="UXK17" s="0"/>
      <c r="UXL17" s="0"/>
      <c r="UXM17" s="0"/>
      <c r="UXN17" s="0"/>
      <c r="UXO17" s="0"/>
      <c r="UXP17" s="0"/>
      <c r="UXQ17" s="0"/>
      <c r="UXR17" s="0"/>
      <c r="UXS17" s="0"/>
      <c r="UXT17" s="0"/>
      <c r="UXU17" s="0"/>
      <c r="UXV17" s="0"/>
      <c r="UXW17" s="0"/>
      <c r="UXX17" s="0"/>
      <c r="UXY17" s="0"/>
      <c r="UXZ17" s="0"/>
      <c r="UYA17" s="0"/>
      <c r="UYB17" s="0"/>
      <c r="UYC17" s="0"/>
      <c r="UYD17" s="0"/>
      <c r="UYE17" s="0"/>
      <c r="UYF17" s="0"/>
      <c r="UYG17" s="0"/>
      <c r="UYH17" s="0"/>
      <c r="UYI17" s="0"/>
      <c r="UYJ17" s="0"/>
      <c r="UYK17" s="0"/>
      <c r="UYL17" s="0"/>
      <c r="UYM17" s="0"/>
      <c r="UYN17" s="0"/>
      <c r="UYO17" s="0"/>
      <c r="UYP17" s="0"/>
      <c r="UYQ17" s="0"/>
      <c r="UYR17" s="0"/>
      <c r="UYS17" s="0"/>
      <c r="UYT17" s="0"/>
      <c r="UYU17" s="0"/>
      <c r="UYV17" s="0"/>
      <c r="UYW17" s="0"/>
      <c r="UYX17" s="0"/>
      <c r="UYY17" s="0"/>
      <c r="UYZ17" s="0"/>
      <c r="UZA17" s="0"/>
      <c r="UZB17" s="0"/>
      <c r="UZC17" s="0"/>
      <c r="UZD17" s="0"/>
      <c r="UZE17" s="0"/>
      <c r="UZF17" s="0"/>
      <c r="UZG17" s="0"/>
      <c r="UZH17" s="0"/>
      <c r="UZI17" s="0"/>
      <c r="UZJ17" s="0"/>
      <c r="UZK17" s="0"/>
      <c r="UZL17" s="0"/>
      <c r="UZM17" s="0"/>
      <c r="UZN17" s="0"/>
      <c r="UZO17" s="0"/>
      <c r="UZP17" s="0"/>
      <c r="UZQ17" s="0"/>
      <c r="UZR17" s="0"/>
      <c r="UZS17" s="0"/>
      <c r="UZT17" s="0"/>
      <c r="UZU17" s="0"/>
      <c r="UZV17" s="0"/>
      <c r="UZW17" s="0"/>
      <c r="UZX17" s="0"/>
      <c r="UZY17" s="0"/>
      <c r="UZZ17" s="0"/>
      <c r="VAA17" s="0"/>
      <c r="VAB17" s="0"/>
      <c r="VAC17" s="0"/>
      <c r="VAD17" s="0"/>
      <c r="VAE17" s="0"/>
      <c r="VAF17" s="0"/>
      <c r="VAG17" s="0"/>
      <c r="VAH17" s="0"/>
      <c r="VAI17" s="0"/>
      <c r="VAJ17" s="0"/>
      <c r="VAK17" s="0"/>
      <c r="VAL17" s="0"/>
      <c r="VAM17" s="0"/>
      <c r="VAN17" s="0"/>
      <c r="VAO17" s="0"/>
      <c r="VAP17" s="0"/>
      <c r="VAQ17" s="0"/>
      <c r="VAR17" s="0"/>
      <c r="VAS17" s="0"/>
      <c r="VAT17" s="0"/>
      <c r="VAU17" s="0"/>
      <c r="VAV17" s="0"/>
      <c r="VAW17" s="0"/>
      <c r="VAX17" s="0"/>
      <c r="VAY17" s="0"/>
      <c r="VAZ17" s="0"/>
      <c r="VBA17" s="0"/>
      <c r="VBB17" s="0"/>
      <c r="VBC17" s="0"/>
      <c r="VBD17" s="0"/>
      <c r="VBE17" s="0"/>
      <c r="VBF17" s="0"/>
      <c r="VBG17" s="0"/>
      <c r="VBH17" s="0"/>
      <c r="VBI17" s="0"/>
      <c r="VBJ17" s="0"/>
      <c r="VBK17" s="0"/>
      <c r="VBL17" s="0"/>
      <c r="VBM17" s="0"/>
      <c r="VBN17" s="0"/>
      <c r="VBO17" s="0"/>
      <c r="VBP17" s="0"/>
      <c r="VBQ17" s="0"/>
      <c r="VBR17" s="0"/>
      <c r="VBS17" s="0"/>
      <c r="VBT17" s="0"/>
      <c r="VBU17" s="0"/>
      <c r="VBV17" s="0"/>
      <c r="VBW17" s="0"/>
      <c r="VBX17" s="0"/>
      <c r="VBY17" s="0"/>
      <c r="VBZ17" s="0"/>
      <c r="VCA17" s="0"/>
      <c r="VCB17" s="0"/>
      <c r="VCC17" s="0"/>
      <c r="VCD17" s="0"/>
      <c r="VCE17" s="0"/>
      <c r="VCF17" s="0"/>
      <c r="VCG17" s="0"/>
      <c r="VCH17" s="0"/>
      <c r="VCI17" s="0"/>
      <c r="VCJ17" s="0"/>
      <c r="VCK17" s="0"/>
      <c r="VCL17" s="0"/>
      <c r="VCM17" s="0"/>
      <c r="VCN17" s="0"/>
      <c r="VCO17" s="0"/>
      <c r="VCP17" s="0"/>
      <c r="VCQ17" s="0"/>
      <c r="VCR17" s="0"/>
      <c r="VCS17" s="0"/>
      <c r="VCT17" s="0"/>
      <c r="VCU17" s="0"/>
      <c r="VCV17" s="0"/>
      <c r="VCW17" s="0"/>
      <c r="VCX17" s="0"/>
      <c r="VCY17" s="0"/>
      <c r="VCZ17" s="0"/>
      <c r="VDA17" s="0"/>
      <c r="VDB17" s="0"/>
      <c r="VDC17" s="0"/>
      <c r="VDD17" s="0"/>
      <c r="VDE17" s="0"/>
      <c r="VDF17" s="0"/>
      <c r="VDG17" s="0"/>
      <c r="VDH17" s="0"/>
      <c r="VDI17" s="0"/>
      <c r="VDJ17" s="0"/>
      <c r="VDK17" s="0"/>
      <c r="VDL17" s="0"/>
      <c r="VDM17" s="0"/>
      <c r="VDN17" s="0"/>
      <c r="VDO17" s="0"/>
      <c r="VDP17" s="0"/>
      <c r="VDQ17" s="0"/>
      <c r="VDR17" s="0"/>
      <c r="VDS17" s="0"/>
      <c r="VDT17" s="0"/>
      <c r="VDU17" s="0"/>
      <c r="VDV17" s="0"/>
      <c r="VDW17" s="0"/>
      <c r="VDX17" s="0"/>
      <c r="VDY17" s="0"/>
      <c r="VDZ17" s="0"/>
      <c r="VEA17" s="0"/>
      <c r="VEB17" s="0"/>
      <c r="VEC17" s="0"/>
      <c r="VED17" s="0"/>
      <c r="VEE17" s="0"/>
      <c r="VEF17" s="0"/>
      <c r="VEG17" s="0"/>
      <c r="VEH17" s="0"/>
      <c r="VEI17" s="0"/>
      <c r="VEJ17" s="0"/>
      <c r="VEK17" s="0"/>
      <c r="VEL17" s="0"/>
      <c r="VEM17" s="0"/>
      <c r="VEN17" s="0"/>
      <c r="VEO17" s="0"/>
      <c r="VEP17" s="0"/>
      <c r="VEQ17" s="0"/>
      <c r="VER17" s="0"/>
      <c r="VES17" s="0"/>
      <c r="VET17" s="0"/>
      <c r="VEU17" s="0"/>
      <c r="VEV17" s="0"/>
      <c r="VEW17" s="0"/>
      <c r="VEX17" s="0"/>
      <c r="VEY17" s="0"/>
      <c r="VEZ17" s="0"/>
      <c r="VFA17" s="0"/>
      <c r="VFB17" s="0"/>
      <c r="VFC17" s="0"/>
      <c r="VFD17" s="0"/>
      <c r="VFE17" s="0"/>
      <c r="VFF17" s="0"/>
      <c r="VFG17" s="0"/>
      <c r="VFH17" s="0"/>
      <c r="VFI17" s="0"/>
      <c r="VFJ17" s="0"/>
      <c r="VFK17" s="0"/>
      <c r="VFL17" s="0"/>
      <c r="VFM17" s="0"/>
      <c r="VFN17" s="0"/>
      <c r="VFO17" s="0"/>
      <c r="VFP17" s="0"/>
      <c r="VFQ17" s="0"/>
      <c r="VFR17" s="0"/>
      <c r="VFS17" s="0"/>
      <c r="VFT17" s="0"/>
      <c r="VFU17" s="0"/>
      <c r="VFV17" s="0"/>
      <c r="VFW17" s="0"/>
      <c r="VFX17" s="0"/>
      <c r="VFY17" s="0"/>
      <c r="VFZ17" s="0"/>
      <c r="VGA17" s="0"/>
      <c r="VGB17" s="0"/>
      <c r="VGC17" s="0"/>
      <c r="VGD17" s="0"/>
      <c r="VGE17" s="0"/>
      <c r="VGF17" s="0"/>
      <c r="VGG17" s="0"/>
      <c r="VGH17" s="0"/>
      <c r="VGI17" s="0"/>
      <c r="VGJ17" s="0"/>
      <c r="VGK17" s="0"/>
      <c r="VGL17" s="0"/>
      <c r="VGM17" s="0"/>
      <c r="VGN17" s="0"/>
      <c r="VGO17" s="0"/>
      <c r="VGP17" s="0"/>
      <c r="VGQ17" s="0"/>
      <c r="VGR17" s="0"/>
      <c r="VGS17" s="0"/>
      <c r="VGT17" s="0"/>
      <c r="VGU17" s="0"/>
      <c r="VGV17" s="0"/>
      <c r="VGW17" s="0"/>
      <c r="VGX17" s="0"/>
      <c r="VGY17" s="0"/>
      <c r="VGZ17" s="0"/>
      <c r="VHA17" s="0"/>
      <c r="VHB17" s="0"/>
      <c r="VHC17" s="0"/>
      <c r="VHD17" s="0"/>
      <c r="VHE17" s="0"/>
      <c r="VHF17" s="0"/>
      <c r="VHG17" s="0"/>
      <c r="VHH17" s="0"/>
      <c r="VHI17" s="0"/>
      <c r="VHJ17" s="0"/>
      <c r="VHK17" s="0"/>
      <c r="VHL17" s="0"/>
      <c r="VHM17" s="0"/>
      <c r="VHN17" s="0"/>
      <c r="VHO17" s="0"/>
      <c r="VHP17" s="0"/>
      <c r="VHQ17" s="0"/>
      <c r="VHR17" s="0"/>
      <c r="VHS17" s="0"/>
      <c r="VHT17" s="0"/>
      <c r="VHU17" s="0"/>
      <c r="VHV17" s="0"/>
      <c r="VHW17" s="0"/>
      <c r="VHX17" s="0"/>
      <c r="VHY17" s="0"/>
      <c r="VHZ17" s="0"/>
      <c r="VIA17" s="0"/>
      <c r="VIB17" s="0"/>
      <c r="VIC17" s="0"/>
      <c r="VID17" s="0"/>
      <c r="VIE17" s="0"/>
      <c r="VIF17" s="0"/>
      <c r="VIG17" s="0"/>
      <c r="VIH17" s="0"/>
      <c r="VII17" s="0"/>
      <c r="VIJ17" s="0"/>
      <c r="VIK17" s="0"/>
      <c r="VIL17" s="0"/>
      <c r="VIM17" s="0"/>
      <c r="VIN17" s="0"/>
      <c r="VIO17" s="0"/>
      <c r="VIP17" s="0"/>
      <c r="VIQ17" s="0"/>
      <c r="VIR17" s="0"/>
      <c r="VIS17" s="0"/>
      <c r="VIT17" s="0"/>
      <c r="VIU17" s="0"/>
      <c r="VIV17" s="0"/>
      <c r="VIW17" s="0"/>
      <c r="VIX17" s="0"/>
      <c r="VIY17" s="0"/>
      <c r="VIZ17" s="0"/>
      <c r="VJA17" s="0"/>
      <c r="VJB17" s="0"/>
      <c r="VJC17" s="0"/>
      <c r="VJD17" s="0"/>
      <c r="VJE17" s="0"/>
      <c r="VJF17" s="0"/>
      <c r="VJG17" s="0"/>
      <c r="VJH17" s="0"/>
      <c r="VJI17" s="0"/>
      <c r="VJJ17" s="0"/>
      <c r="VJK17" s="0"/>
      <c r="VJL17" s="0"/>
      <c r="VJM17" s="0"/>
      <c r="VJN17" s="0"/>
      <c r="VJO17" s="0"/>
      <c r="VJP17" s="0"/>
      <c r="VJQ17" s="0"/>
      <c r="VJR17" s="0"/>
      <c r="VJS17" s="0"/>
      <c r="VJT17" s="0"/>
      <c r="VJU17" s="0"/>
      <c r="VJV17" s="0"/>
      <c r="VJW17" s="0"/>
      <c r="VJX17" s="0"/>
      <c r="VJY17" s="0"/>
      <c r="VJZ17" s="0"/>
      <c r="VKA17" s="0"/>
      <c r="VKB17" s="0"/>
      <c r="VKC17" s="0"/>
      <c r="VKD17" s="0"/>
      <c r="VKE17" s="0"/>
      <c r="VKF17" s="0"/>
      <c r="VKG17" s="0"/>
      <c r="VKH17" s="0"/>
      <c r="VKI17" s="0"/>
      <c r="VKJ17" s="0"/>
      <c r="VKK17" s="0"/>
      <c r="VKL17" s="0"/>
      <c r="VKM17" s="0"/>
      <c r="VKN17" s="0"/>
      <c r="VKO17" s="0"/>
      <c r="VKP17" s="0"/>
      <c r="VKQ17" s="0"/>
      <c r="VKR17" s="0"/>
      <c r="VKS17" s="0"/>
      <c r="VKT17" s="0"/>
      <c r="VKU17" s="0"/>
      <c r="VKV17" s="0"/>
      <c r="VKW17" s="0"/>
      <c r="VKX17" s="0"/>
      <c r="VKY17" s="0"/>
      <c r="VKZ17" s="0"/>
      <c r="VLA17" s="0"/>
      <c r="VLB17" s="0"/>
      <c r="VLC17" s="0"/>
      <c r="VLD17" s="0"/>
      <c r="VLE17" s="0"/>
      <c r="VLF17" s="0"/>
      <c r="VLG17" s="0"/>
      <c r="VLH17" s="0"/>
      <c r="VLI17" s="0"/>
      <c r="VLJ17" s="0"/>
      <c r="VLK17" s="0"/>
      <c r="VLL17" s="0"/>
      <c r="VLM17" s="0"/>
      <c r="VLN17" s="0"/>
      <c r="VLO17" s="0"/>
      <c r="VLP17" s="0"/>
      <c r="VLQ17" s="0"/>
      <c r="VLR17" s="0"/>
      <c r="VLS17" s="0"/>
      <c r="VLT17" s="0"/>
      <c r="VLU17" s="0"/>
      <c r="VLV17" s="0"/>
      <c r="VLW17" s="0"/>
      <c r="VLX17" s="0"/>
      <c r="VLY17" s="0"/>
      <c r="VLZ17" s="0"/>
      <c r="VMA17" s="0"/>
      <c r="VMB17" s="0"/>
      <c r="VMC17" s="0"/>
      <c r="VMD17" s="0"/>
      <c r="VME17" s="0"/>
      <c r="VMF17" s="0"/>
      <c r="VMG17" s="0"/>
      <c r="VMH17" s="0"/>
      <c r="VMI17" s="0"/>
      <c r="VMJ17" s="0"/>
      <c r="VMK17" s="0"/>
      <c r="VML17" s="0"/>
      <c r="VMM17" s="0"/>
      <c r="VMN17" s="0"/>
      <c r="VMO17" s="0"/>
      <c r="VMP17" s="0"/>
      <c r="VMQ17" s="0"/>
      <c r="VMR17" s="0"/>
      <c r="VMS17" s="0"/>
      <c r="VMT17" s="0"/>
      <c r="VMU17" s="0"/>
      <c r="VMV17" s="0"/>
      <c r="VMW17" s="0"/>
      <c r="VMX17" s="0"/>
      <c r="VMY17" s="0"/>
      <c r="VMZ17" s="0"/>
      <c r="VNA17" s="0"/>
      <c r="VNB17" s="0"/>
      <c r="VNC17" s="0"/>
      <c r="VND17" s="0"/>
      <c r="VNE17" s="0"/>
      <c r="VNF17" s="0"/>
      <c r="VNG17" s="0"/>
      <c r="VNH17" s="0"/>
      <c r="VNI17" s="0"/>
      <c r="VNJ17" s="0"/>
      <c r="VNK17" s="0"/>
      <c r="VNL17" s="0"/>
      <c r="VNM17" s="0"/>
      <c r="VNN17" s="0"/>
      <c r="VNO17" s="0"/>
      <c r="VNP17" s="0"/>
      <c r="VNQ17" s="0"/>
      <c r="VNR17" s="0"/>
      <c r="VNS17" s="0"/>
      <c r="VNT17" s="0"/>
      <c r="VNU17" s="0"/>
      <c r="VNV17" s="0"/>
      <c r="VNW17" s="0"/>
      <c r="VNX17" s="0"/>
      <c r="VNY17" s="0"/>
      <c r="VNZ17" s="0"/>
      <c r="VOA17" s="0"/>
      <c r="VOB17" s="0"/>
      <c r="VOC17" s="0"/>
      <c r="VOD17" s="0"/>
      <c r="VOE17" s="0"/>
      <c r="VOF17" s="0"/>
      <c r="VOG17" s="0"/>
      <c r="VOH17" s="0"/>
      <c r="VOI17" s="0"/>
      <c r="VOJ17" s="0"/>
      <c r="VOK17" s="0"/>
      <c r="VOL17" s="0"/>
      <c r="VOM17" s="0"/>
      <c r="VON17" s="0"/>
      <c r="VOO17" s="0"/>
      <c r="VOP17" s="0"/>
      <c r="VOQ17" s="0"/>
      <c r="VOR17" s="0"/>
      <c r="VOS17" s="0"/>
      <c r="VOT17" s="0"/>
      <c r="VOU17" s="0"/>
      <c r="VOV17" s="0"/>
      <c r="VOW17" s="0"/>
      <c r="VOX17" s="0"/>
      <c r="VOY17" s="0"/>
      <c r="VOZ17" s="0"/>
      <c r="VPA17" s="0"/>
      <c r="VPB17" s="0"/>
      <c r="VPC17" s="0"/>
      <c r="VPD17" s="0"/>
      <c r="VPE17" s="0"/>
      <c r="VPF17" s="0"/>
      <c r="VPG17" s="0"/>
      <c r="VPH17" s="0"/>
      <c r="VPI17" s="0"/>
      <c r="VPJ17" s="0"/>
      <c r="VPK17" s="0"/>
      <c r="VPL17" s="0"/>
      <c r="VPM17" s="0"/>
      <c r="VPN17" s="0"/>
      <c r="VPO17" s="0"/>
      <c r="VPP17" s="0"/>
      <c r="VPQ17" s="0"/>
      <c r="VPR17" s="0"/>
      <c r="VPS17" s="0"/>
      <c r="VPT17" s="0"/>
      <c r="VPU17" s="0"/>
      <c r="VPV17" s="0"/>
      <c r="VPW17" s="0"/>
      <c r="VPX17" s="0"/>
      <c r="VPY17" s="0"/>
      <c r="VPZ17" s="0"/>
      <c r="VQA17" s="0"/>
      <c r="VQB17" s="0"/>
      <c r="VQC17" s="0"/>
      <c r="VQD17" s="0"/>
      <c r="VQE17" s="0"/>
      <c r="VQF17" s="0"/>
      <c r="VQG17" s="0"/>
      <c r="VQH17" s="0"/>
      <c r="VQI17" s="0"/>
      <c r="VQJ17" s="0"/>
      <c r="VQK17" s="0"/>
      <c r="VQL17" s="0"/>
      <c r="VQM17" s="0"/>
      <c r="VQN17" s="0"/>
      <c r="VQO17" s="0"/>
      <c r="VQP17" s="0"/>
      <c r="VQQ17" s="0"/>
      <c r="VQR17" s="0"/>
      <c r="VQS17" s="0"/>
      <c r="VQT17" s="0"/>
      <c r="VQU17" s="0"/>
      <c r="VQV17" s="0"/>
      <c r="VQW17" s="0"/>
      <c r="VQX17" s="0"/>
      <c r="VQY17" s="0"/>
      <c r="VQZ17" s="0"/>
      <c r="VRA17" s="0"/>
      <c r="VRB17" s="0"/>
      <c r="VRC17" s="0"/>
      <c r="VRD17" s="0"/>
      <c r="VRE17" s="0"/>
      <c r="VRF17" s="0"/>
      <c r="VRG17" s="0"/>
      <c r="VRH17" s="0"/>
      <c r="VRI17" s="0"/>
      <c r="VRJ17" s="0"/>
      <c r="VRK17" s="0"/>
      <c r="VRL17" s="0"/>
      <c r="VRM17" s="0"/>
      <c r="VRN17" s="0"/>
      <c r="VRO17" s="0"/>
      <c r="VRP17" s="0"/>
      <c r="VRQ17" s="0"/>
      <c r="VRR17" s="0"/>
      <c r="VRS17" s="0"/>
      <c r="VRT17" s="0"/>
      <c r="VRU17" s="0"/>
      <c r="VRV17" s="0"/>
      <c r="VRW17" s="0"/>
      <c r="VRX17" s="0"/>
      <c r="VRY17" s="0"/>
      <c r="VRZ17" s="0"/>
      <c r="VSA17" s="0"/>
      <c r="VSB17" s="0"/>
      <c r="VSC17" s="0"/>
      <c r="VSD17" s="0"/>
      <c r="VSE17" s="0"/>
      <c r="VSF17" s="0"/>
      <c r="VSG17" s="0"/>
      <c r="VSH17" s="0"/>
      <c r="VSI17" s="0"/>
      <c r="VSJ17" s="0"/>
      <c r="VSK17" s="0"/>
      <c r="VSL17" s="0"/>
      <c r="VSM17" s="0"/>
      <c r="VSN17" s="0"/>
      <c r="VSO17" s="0"/>
      <c r="VSP17" s="0"/>
      <c r="VSQ17" s="0"/>
      <c r="VSR17" s="0"/>
      <c r="VSS17" s="0"/>
      <c r="VST17" s="0"/>
      <c r="VSU17" s="0"/>
      <c r="VSV17" s="0"/>
      <c r="VSW17" s="0"/>
      <c r="VSX17" s="0"/>
      <c r="VSY17" s="0"/>
      <c r="VSZ17" s="0"/>
      <c r="VTA17" s="0"/>
      <c r="VTB17" s="0"/>
      <c r="VTC17" s="0"/>
      <c r="VTD17" s="0"/>
      <c r="VTE17" s="0"/>
      <c r="VTF17" s="0"/>
      <c r="VTG17" s="0"/>
      <c r="VTH17" s="0"/>
      <c r="VTI17" s="0"/>
      <c r="VTJ17" s="0"/>
      <c r="VTK17" s="0"/>
      <c r="VTL17" s="0"/>
      <c r="VTM17" s="0"/>
      <c r="VTN17" s="0"/>
      <c r="VTO17" s="0"/>
      <c r="VTP17" s="0"/>
      <c r="VTQ17" s="0"/>
      <c r="VTR17" s="0"/>
      <c r="VTS17" s="0"/>
      <c r="VTT17" s="0"/>
      <c r="VTU17" s="0"/>
      <c r="VTV17" s="0"/>
      <c r="VTW17" s="0"/>
      <c r="VTX17" s="0"/>
      <c r="VTY17" s="0"/>
      <c r="VTZ17" s="0"/>
      <c r="VUA17" s="0"/>
      <c r="VUB17" s="0"/>
      <c r="VUC17" s="0"/>
      <c r="VUD17" s="0"/>
      <c r="VUE17" s="0"/>
      <c r="VUF17" s="0"/>
      <c r="VUG17" s="0"/>
      <c r="VUH17" s="0"/>
      <c r="VUI17" s="0"/>
      <c r="VUJ17" s="0"/>
      <c r="VUK17" s="0"/>
      <c r="VUL17" s="0"/>
      <c r="VUM17" s="0"/>
      <c r="VUN17" s="0"/>
      <c r="VUO17" s="0"/>
      <c r="VUP17" s="0"/>
      <c r="VUQ17" s="0"/>
      <c r="VUR17" s="0"/>
      <c r="VUS17" s="0"/>
      <c r="VUT17" s="0"/>
      <c r="VUU17" s="0"/>
      <c r="VUV17" s="0"/>
      <c r="VUW17" s="0"/>
      <c r="VUX17" s="0"/>
      <c r="VUY17" s="0"/>
      <c r="VUZ17" s="0"/>
      <c r="VVA17" s="0"/>
      <c r="VVB17" s="0"/>
      <c r="VVC17" s="0"/>
      <c r="VVD17" s="0"/>
      <c r="VVE17" s="0"/>
      <c r="VVF17" s="0"/>
      <c r="VVG17" s="0"/>
      <c r="VVH17" s="0"/>
      <c r="VVI17" s="0"/>
      <c r="VVJ17" s="0"/>
      <c r="VVK17" s="0"/>
      <c r="VVL17" s="0"/>
      <c r="VVM17" s="0"/>
      <c r="VVN17" s="0"/>
      <c r="VVO17" s="0"/>
      <c r="VVP17" s="0"/>
      <c r="VVQ17" s="0"/>
      <c r="VVR17" s="0"/>
      <c r="VVS17" s="0"/>
      <c r="VVT17" s="0"/>
      <c r="VVU17" s="0"/>
      <c r="VVV17" s="0"/>
      <c r="VVW17" s="0"/>
      <c r="VVX17" s="0"/>
      <c r="VVY17" s="0"/>
      <c r="VVZ17" s="0"/>
      <c r="VWA17" s="0"/>
      <c r="VWB17" s="0"/>
      <c r="VWC17" s="0"/>
      <c r="VWD17" s="0"/>
      <c r="VWE17" s="0"/>
      <c r="VWF17" s="0"/>
      <c r="VWG17" s="0"/>
      <c r="VWH17" s="0"/>
      <c r="VWI17" s="0"/>
      <c r="VWJ17" s="0"/>
      <c r="VWK17" s="0"/>
      <c r="VWL17" s="0"/>
      <c r="VWM17" s="0"/>
      <c r="VWN17" s="0"/>
      <c r="VWO17" s="0"/>
      <c r="VWP17" s="0"/>
      <c r="VWQ17" s="0"/>
      <c r="VWR17" s="0"/>
      <c r="VWS17" s="0"/>
      <c r="VWT17" s="0"/>
      <c r="VWU17" s="0"/>
      <c r="VWV17" s="0"/>
      <c r="VWW17" s="0"/>
      <c r="VWX17" s="0"/>
      <c r="VWY17" s="0"/>
      <c r="VWZ17" s="0"/>
      <c r="VXA17" s="0"/>
      <c r="VXB17" s="0"/>
      <c r="VXC17" s="0"/>
      <c r="VXD17" s="0"/>
      <c r="VXE17" s="0"/>
      <c r="VXF17" s="0"/>
      <c r="VXG17" s="0"/>
      <c r="VXH17" s="0"/>
      <c r="VXI17" s="0"/>
      <c r="VXJ17" s="0"/>
      <c r="VXK17" s="0"/>
      <c r="VXL17" s="0"/>
      <c r="VXM17" s="0"/>
      <c r="VXN17" s="0"/>
      <c r="VXO17" s="0"/>
      <c r="VXP17" s="0"/>
      <c r="VXQ17" s="0"/>
      <c r="VXR17" s="0"/>
      <c r="VXS17" s="0"/>
      <c r="VXT17" s="0"/>
      <c r="VXU17" s="0"/>
      <c r="VXV17" s="0"/>
      <c r="VXW17" s="0"/>
      <c r="VXX17" s="0"/>
      <c r="VXY17" s="0"/>
      <c r="VXZ17" s="0"/>
      <c r="VYA17" s="0"/>
      <c r="VYB17" s="0"/>
      <c r="VYC17" s="0"/>
      <c r="VYD17" s="0"/>
      <c r="VYE17" s="0"/>
      <c r="VYF17" s="0"/>
      <c r="VYG17" s="0"/>
      <c r="VYH17" s="0"/>
      <c r="VYI17" s="0"/>
      <c r="VYJ17" s="0"/>
      <c r="VYK17" s="0"/>
      <c r="VYL17" s="0"/>
      <c r="VYM17" s="0"/>
      <c r="VYN17" s="0"/>
      <c r="VYO17" s="0"/>
      <c r="VYP17" s="0"/>
      <c r="VYQ17" s="0"/>
      <c r="VYR17" s="0"/>
      <c r="VYS17" s="0"/>
      <c r="VYT17" s="0"/>
      <c r="VYU17" s="0"/>
      <c r="VYV17" s="0"/>
      <c r="VYW17" s="0"/>
      <c r="VYX17" s="0"/>
      <c r="VYY17" s="0"/>
      <c r="VYZ17" s="0"/>
      <c r="VZA17" s="0"/>
      <c r="VZB17" s="0"/>
      <c r="VZC17" s="0"/>
      <c r="VZD17" s="0"/>
      <c r="VZE17" s="0"/>
      <c r="VZF17" s="0"/>
      <c r="VZG17" s="0"/>
      <c r="VZH17" s="0"/>
      <c r="VZI17" s="0"/>
      <c r="VZJ17" s="0"/>
      <c r="VZK17" s="0"/>
      <c r="VZL17" s="0"/>
      <c r="VZM17" s="0"/>
      <c r="VZN17" s="0"/>
      <c r="VZO17" s="0"/>
      <c r="VZP17" s="0"/>
      <c r="VZQ17" s="0"/>
      <c r="VZR17" s="0"/>
      <c r="VZS17" s="0"/>
      <c r="VZT17" s="0"/>
      <c r="VZU17" s="0"/>
      <c r="VZV17" s="0"/>
      <c r="VZW17" s="0"/>
      <c r="VZX17" s="0"/>
      <c r="VZY17" s="0"/>
      <c r="VZZ17" s="0"/>
      <c r="WAA17" s="0"/>
      <c r="WAB17" s="0"/>
      <c r="WAC17" s="0"/>
      <c r="WAD17" s="0"/>
      <c r="WAE17" s="0"/>
      <c r="WAF17" s="0"/>
      <c r="WAG17" s="0"/>
      <c r="WAH17" s="0"/>
      <c r="WAI17" s="0"/>
      <c r="WAJ17" s="0"/>
      <c r="WAK17" s="0"/>
      <c r="WAL17" s="0"/>
      <c r="WAM17" s="0"/>
      <c r="WAN17" s="0"/>
      <c r="WAO17" s="0"/>
      <c r="WAP17" s="0"/>
      <c r="WAQ17" s="0"/>
      <c r="WAR17" s="0"/>
      <c r="WAS17" s="0"/>
      <c r="WAT17" s="0"/>
      <c r="WAU17" s="0"/>
      <c r="WAV17" s="0"/>
      <c r="WAW17" s="0"/>
      <c r="WAX17" s="0"/>
      <c r="WAY17" s="0"/>
      <c r="WAZ17" s="0"/>
      <c r="WBA17" s="0"/>
      <c r="WBB17" s="0"/>
      <c r="WBC17" s="0"/>
      <c r="WBD17" s="0"/>
      <c r="WBE17" s="0"/>
      <c r="WBF17" s="0"/>
      <c r="WBG17" s="0"/>
      <c r="WBH17" s="0"/>
      <c r="WBI17" s="0"/>
      <c r="WBJ17" s="0"/>
      <c r="WBK17" s="0"/>
      <c r="WBL17" s="0"/>
      <c r="WBM17" s="0"/>
      <c r="WBN17" s="0"/>
      <c r="WBO17" s="0"/>
      <c r="WBP17" s="0"/>
      <c r="WBQ17" s="0"/>
      <c r="WBR17" s="0"/>
      <c r="WBS17" s="0"/>
      <c r="WBT17" s="0"/>
      <c r="WBU17" s="0"/>
      <c r="WBV17" s="0"/>
      <c r="WBW17" s="0"/>
      <c r="WBX17" s="0"/>
      <c r="WBY17" s="0"/>
      <c r="WBZ17" s="0"/>
      <c r="WCA17" s="0"/>
      <c r="WCB17" s="0"/>
      <c r="WCC17" s="0"/>
      <c r="WCD17" s="0"/>
      <c r="WCE17" s="0"/>
      <c r="WCF17" s="0"/>
      <c r="WCG17" s="0"/>
      <c r="WCH17" s="0"/>
      <c r="WCI17" s="0"/>
      <c r="WCJ17" s="0"/>
      <c r="WCK17" s="0"/>
      <c r="WCL17" s="0"/>
      <c r="WCM17" s="0"/>
      <c r="WCN17" s="0"/>
      <c r="WCO17" s="0"/>
      <c r="WCP17" s="0"/>
      <c r="WCQ17" s="0"/>
      <c r="WCR17" s="0"/>
      <c r="WCS17" s="0"/>
      <c r="WCT17" s="0"/>
      <c r="WCU17" s="0"/>
      <c r="WCV17" s="0"/>
      <c r="WCW17" s="0"/>
      <c r="WCX17" s="0"/>
      <c r="WCY17" s="0"/>
      <c r="WCZ17" s="0"/>
      <c r="WDA17" s="0"/>
      <c r="WDB17" s="0"/>
      <c r="WDC17" s="0"/>
      <c r="WDD17" s="0"/>
      <c r="WDE17" s="0"/>
      <c r="WDF17" s="0"/>
      <c r="WDG17" s="0"/>
      <c r="WDH17" s="0"/>
      <c r="WDI17" s="0"/>
      <c r="WDJ17" s="0"/>
      <c r="WDK17" s="0"/>
      <c r="WDL17" s="0"/>
      <c r="WDM17" s="0"/>
      <c r="WDN17" s="0"/>
      <c r="WDO17" s="0"/>
      <c r="WDP17" s="0"/>
      <c r="WDQ17" s="0"/>
      <c r="WDR17" s="0"/>
      <c r="WDS17" s="0"/>
      <c r="WDT17" s="0"/>
      <c r="WDU17" s="0"/>
      <c r="WDV17" s="0"/>
      <c r="WDW17" s="0"/>
      <c r="WDX17" s="0"/>
      <c r="WDY17" s="0"/>
      <c r="WDZ17" s="0"/>
      <c r="WEA17" s="0"/>
      <c r="WEB17" s="0"/>
      <c r="WEC17" s="0"/>
      <c r="WED17" s="0"/>
      <c r="WEE17" s="0"/>
      <c r="WEF17" s="0"/>
      <c r="WEG17" s="0"/>
      <c r="WEH17" s="0"/>
      <c r="WEI17" s="0"/>
      <c r="WEJ17" s="0"/>
      <c r="WEK17" s="0"/>
      <c r="WEL17" s="0"/>
      <c r="WEM17" s="0"/>
      <c r="WEN17" s="0"/>
      <c r="WEO17" s="0"/>
      <c r="WEP17" s="0"/>
      <c r="WEQ17" s="0"/>
      <c r="WER17" s="0"/>
      <c r="WES17" s="0"/>
      <c r="WET17" s="0"/>
      <c r="WEU17" s="0"/>
      <c r="WEV17" s="0"/>
      <c r="WEW17" s="0"/>
      <c r="WEX17" s="0"/>
      <c r="WEY17" s="0"/>
      <c r="WEZ17" s="0"/>
      <c r="WFA17" s="0"/>
      <c r="WFB17" s="0"/>
      <c r="WFC17" s="0"/>
      <c r="WFD17" s="0"/>
      <c r="WFE17" s="0"/>
      <c r="WFF17" s="0"/>
      <c r="WFG17" s="0"/>
      <c r="WFH17" s="0"/>
      <c r="WFI17" s="0"/>
      <c r="WFJ17" s="0"/>
      <c r="WFK17" s="0"/>
      <c r="WFL17" s="0"/>
      <c r="WFM17" s="0"/>
      <c r="WFN17" s="0"/>
      <c r="WFO17" s="0"/>
      <c r="WFP17" s="0"/>
      <c r="WFQ17" s="0"/>
      <c r="WFR17" s="0"/>
      <c r="WFS17" s="0"/>
      <c r="WFT17" s="0"/>
      <c r="WFU17" s="0"/>
      <c r="WFV17" s="0"/>
      <c r="WFW17" s="0"/>
      <c r="WFX17" s="0"/>
      <c r="WFY17" s="0"/>
      <c r="WFZ17" s="0"/>
      <c r="WGA17" s="0"/>
      <c r="WGB17" s="0"/>
      <c r="WGC17" s="0"/>
      <c r="WGD17" s="0"/>
      <c r="WGE17" s="0"/>
      <c r="WGF17" s="0"/>
      <c r="WGG17" s="0"/>
      <c r="WGH17" s="0"/>
      <c r="WGI17" s="0"/>
      <c r="WGJ17" s="0"/>
      <c r="WGK17" s="0"/>
      <c r="WGL17" s="0"/>
      <c r="WGM17" s="0"/>
      <c r="WGN17" s="0"/>
      <c r="WGO17" s="0"/>
      <c r="WGP17" s="0"/>
      <c r="WGQ17" s="0"/>
      <c r="WGR17" s="0"/>
      <c r="WGS17" s="0"/>
      <c r="WGT17" s="0"/>
      <c r="WGU17" s="0"/>
      <c r="WGV17" s="0"/>
      <c r="WGW17" s="0"/>
      <c r="WGX17" s="0"/>
      <c r="WGY17" s="0"/>
      <c r="WGZ17" s="0"/>
      <c r="WHA17" s="0"/>
      <c r="WHB17" s="0"/>
      <c r="WHC17" s="0"/>
      <c r="WHD17" s="0"/>
      <c r="WHE17" s="0"/>
      <c r="WHF17" s="0"/>
      <c r="WHG17" s="0"/>
      <c r="WHH17" s="0"/>
      <c r="WHI17" s="0"/>
      <c r="WHJ17" s="0"/>
      <c r="WHK17" s="0"/>
      <c r="WHL17" s="0"/>
      <c r="WHM17" s="0"/>
      <c r="WHN17" s="0"/>
      <c r="WHO17" s="0"/>
      <c r="WHP17" s="0"/>
      <c r="WHQ17" s="0"/>
      <c r="WHR17" s="0"/>
      <c r="WHS17" s="0"/>
      <c r="WHT17" s="0"/>
      <c r="WHU17" s="0"/>
      <c r="WHV17" s="0"/>
      <c r="WHW17" s="0"/>
      <c r="WHX17" s="0"/>
      <c r="WHY17" s="0"/>
      <c r="WHZ17" s="0"/>
      <c r="WIA17" s="0"/>
      <c r="WIB17" s="0"/>
      <c r="WIC17" s="0"/>
      <c r="WID17" s="0"/>
      <c r="WIE17" s="0"/>
      <c r="WIF17" s="0"/>
      <c r="WIG17" s="0"/>
      <c r="WIH17" s="0"/>
      <c r="WII17" s="0"/>
      <c r="WIJ17" s="0"/>
      <c r="WIK17" s="0"/>
      <c r="WIL17" s="0"/>
      <c r="WIM17" s="0"/>
      <c r="WIN17" s="0"/>
      <c r="WIO17" s="0"/>
      <c r="WIP17" s="0"/>
      <c r="WIQ17" s="0"/>
      <c r="WIR17" s="0"/>
      <c r="WIS17" s="0"/>
      <c r="WIT17" s="0"/>
      <c r="WIU17" s="0"/>
      <c r="WIV17" s="0"/>
      <c r="WIW17" s="0"/>
      <c r="WIX17" s="0"/>
      <c r="WIY17" s="0"/>
      <c r="WIZ17" s="0"/>
      <c r="WJA17" s="0"/>
      <c r="WJB17" s="0"/>
      <c r="WJC17" s="0"/>
      <c r="WJD17" s="0"/>
      <c r="WJE17" s="0"/>
      <c r="WJF17" s="0"/>
      <c r="WJG17" s="0"/>
      <c r="WJH17" s="0"/>
      <c r="WJI17" s="0"/>
      <c r="WJJ17" s="0"/>
      <c r="WJK17" s="0"/>
      <c r="WJL17" s="0"/>
      <c r="WJM17" s="0"/>
      <c r="WJN17" s="0"/>
      <c r="WJO17" s="0"/>
      <c r="WJP17" s="0"/>
      <c r="WJQ17" s="0"/>
      <c r="WJR17" s="0"/>
      <c r="WJS17" s="0"/>
      <c r="WJT17" s="0"/>
      <c r="WJU17" s="0"/>
      <c r="WJV17" s="0"/>
      <c r="WJW17" s="0"/>
      <c r="WJX17" s="0"/>
      <c r="WJY17" s="0"/>
      <c r="WJZ17" s="0"/>
      <c r="WKA17" s="0"/>
      <c r="WKB17" s="0"/>
      <c r="WKC17" s="0"/>
      <c r="WKD17" s="0"/>
      <c r="WKE17" s="0"/>
      <c r="WKF17" s="0"/>
      <c r="WKG17" s="0"/>
      <c r="WKH17" s="0"/>
      <c r="WKI17" s="0"/>
      <c r="WKJ17" s="0"/>
      <c r="WKK17" s="0"/>
      <c r="WKL17" s="0"/>
      <c r="WKM17" s="0"/>
      <c r="WKN17" s="0"/>
      <c r="WKO17" s="0"/>
      <c r="WKP17" s="0"/>
      <c r="WKQ17" s="0"/>
      <c r="WKR17" s="0"/>
      <c r="WKS17" s="0"/>
      <c r="WKT17" s="0"/>
      <c r="WKU17" s="0"/>
      <c r="WKV17" s="0"/>
      <c r="WKW17" s="0"/>
      <c r="WKX17" s="0"/>
      <c r="WKY17" s="0"/>
      <c r="WKZ17" s="0"/>
      <c r="WLA17" s="0"/>
      <c r="WLB17" s="0"/>
      <c r="WLC17" s="0"/>
      <c r="WLD17" s="0"/>
      <c r="WLE17" s="0"/>
      <c r="WLF17" s="0"/>
      <c r="WLG17" s="0"/>
      <c r="WLH17" s="0"/>
      <c r="WLI17" s="0"/>
      <c r="WLJ17" s="0"/>
      <c r="WLK17" s="0"/>
      <c r="WLL17" s="0"/>
      <c r="WLM17" s="0"/>
      <c r="WLN17" s="0"/>
      <c r="WLO17" s="0"/>
      <c r="WLP17" s="0"/>
      <c r="WLQ17" s="0"/>
      <c r="WLR17" s="0"/>
      <c r="WLS17" s="0"/>
      <c r="WLT17" s="0"/>
      <c r="WLU17" s="0"/>
      <c r="WLV17" s="0"/>
      <c r="WLW17" s="0"/>
      <c r="WLX17" s="0"/>
      <c r="WLY17" s="0"/>
      <c r="WLZ17" s="0"/>
      <c r="WMA17" s="0"/>
      <c r="WMB17" s="0"/>
      <c r="WMC17" s="0"/>
      <c r="WMD17" s="0"/>
      <c r="WME17" s="0"/>
      <c r="WMF17" s="0"/>
      <c r="WMG17" s="0"/>
      <c r="WMH17" s="0"/>
      <c r="WMI17" s="0"/>
      <c r="WMJ17" s="0"/>
      <c r="WMK17" s="0"/>
      <c r="WML17" s="0"/>
      <c r="WMM17" s="0"/>
      <c r="WMN17" s="0"/>
      <c r="WMO17" s="0"/>
      <c r="WMP17" s="0"/>
      <c r="WMQ17" s="0"/>
      <c r="WMR17" s="0"/>
      <c r="WMS17" s="0"/>
      <c r="WMT17" s="0"/>
      <c r="WMU17" s="0"/>
      <c r="WMV17" s="0"/>
      <c r="WMW17" s="0"/>
      <c r="WMX17" s="0"/>
      <c r="WMY17" s="0"/>
      <c r="WMZ17" s="0"/>
      <c r="WNA17" s="0"/>
      <c r="WNB17" s="0"/>
      <c r="WNC17" s="0"/>
      <c r="WND17" s="0"/>
      <c r="WNE17" s="0"/>
      <c r="WNF17" s="0"/>
      <c r="WNG17" s="0"/>
      <c r="WNH17" s="0"/>
      <c r="WNI17" s="0"/>
      <c r="WNJ17" s="0"/>
      <c r="WNK17" s="0"/>
      <c r="WNL17" s="0"/>
      <c r="WNM17" s="0"/>
      <c r="WNN17" s="0"/>
      <c r="WNO17" s="0"/>
      <c r="WNP17" s="0"/>
      <c r="WNQ17" s="0"/>
      <c r="WNR17" s="0"/>
      <c r="WNS17" s="0"/>
      <c r="WNT17" s="0"/>
      <c r="WNU17" s="0"/>
      <c r="WNV17" s="0"/>
      <c r="WNW17" s="0"/>
      <c r="WNX17" s="0"/>
      <c r="WNY17" s="0"/>
      <c r="WNZ17" s="0"/>
      <c r="WOA17" s="0"/>
      <c r="WOB17" s="0"/>
      <c r="WOC17" s="0"/>
      <c r="WOD17" s="0"/>
      <c r="WOE17" s="0"/>
      <c r="WOF17" s="0"/>
      <c r="WOG17" s="0"/>
      <c r="WOH17" s="0"/>
      <c r="WOI17" s="0"/>
      <c r="WOJ17" s="0"/>
      <c r="WOK17" s="0"/>
      <c r="WOL17" s="0"/>
      <c r="WOM17" s="0"/>
      <c r="WON17" s="0"/>
      <c r="WOO17" s="0"/>
      <c r="WOP17" s="0"/>
      <c r="WOQ17" s="0"/>
      <c r="WOR17" s="0"/>
      <c r="WOS17" s="0"/>
      <c r="WOT17" s="0"/>
      <c r="WOU17" s="0"/>
      <c r="WOV17" s="0"/>
      <c r="WOW17" s="0"/>
      <c r="WOX17" s="0"/>
      <c r="WOY17" s="0"/>
      <c r="WOZ17" s="0"/>
      <c r="WPA17" s="0"/>
      <c r="WPB17" s="0"/>
      <c r="WPC17" s="0"/>
      <c r="WPD17" s="0"/>
      <c r="WPE17" s="0"/>
      <c r="WPF17" s="0"/>
      <c r="WPG17" s="0"/>
      <c r="WPH17" s="0"/>
      <c r="WPI17" s="0"/>
      <c r="WPJ17" s="0"/>
      <c r="WPK17" s="0"/>
      <c r="WPL17" s="0"/>
      <c r="WPM17" s="0"/>
      <c r="WPN17" s="0"/>
      <c r="WPO17" s="0"/>
      <c r="WPP17" s="0"/>
      <c r="WPQ17" s="0"/>
      <c r="WPR17" s="0"/>
      <c r="WPS17" s="0"/>
      <c r="WPT17" s="0"/>
      <c r="WPU17" s="0"/>
      <c r="WPV17" s="0"/>
      <c r="WPW17" s="0"/>
      <c r="WPX17" s="0"/>
      <c r="WPY17" s="0"/>
      <c r="WPZ17" s="0"/>
      <c r="WQA17" s="0"/>
      <c r="WQB17" s="0"/>
      <c r="WQC17" s="0"/>
      <c r="WQD17" s="0"/>
      <c r="WQE17" s="0"/>
      <c r="WQF17" s="0"/>
      <c r="WQG17" s="0"/>
      <c r="WQH17" s="0"/>
      <c r="WQI17" s="0"/>
      <c r="WQJ17" s="0"/>
      <c r="WQK17" s="0"/>
      <c r="WQL17" s="0"/>
      <c r="WQM17" s="0"/>
      <c r="WQN17" s="0"/>
      <c r="WQO17" s="0"/>
      <c r="WQP17" s="0"/>
      <c r="WQQ17" s="0"/>
      <c r="WQR17" s="0"/>
      <c r="WQS17" s="0"/>
      <c r="WQT17" s="0"/>
      <c r="WQU17" s="0"/>
      <c r="WQV17" s="0"/>
      <c r="WQW17" s="0"/>
      <c r="WQX17" s="0"/>
      <c r="WQY17" s="0"/>
      <c r="WQZ17" s="0"/>
      <c r="WRA17" s="0"/>
      <c r="WRB17" s="0"/>
      <c r="WRC17" s="0"/>
      <c r="WRD17" s="0"/>
      <c r="WRE17" s="0"/>
      <c r="WRF17" s="0"/>
      <c r="WRG17" s="0"/>
      <c r="WRH17" s="0"/>
      <c r="WRI17" s="0"/>
      <c r="WRJ17" s="0"/>
      <c r="WRK17" s="0"/>
      <c r="WRL17" s="0"/>
      <c r="WRM17" s="0"/>
      <c r="WRN17" s="0"/>
      <c r="WRO17" s="0"/>
      <c r="WRP17" s="0"/>
      <c r="WRQ17" s="0"/>
      <c r="WRR17" s="0"/>
      <c r="WRS17" s="0"/>
      <c r="WRT17" s="0"/>
      <c r="WRU17" s="0"/>
      <c r="WRV17" s="0"/>
      <c r="WRW17" s="0"/>
      <c r="WRX17" s="0"/>
      <c r="WRY17" s="0"/>
      <c r="WRZ17" s="0"/>
      <c r="WSA17" s="0"/>
      <c r="WSB17" s="0"/>
      <c r="WSC17" s="0"/>
      <c r="WSD17" s="0"/>
      <c r="WSE17" s="0"/>
      <c r="WSF17" s="0"/>
      <c r="WSG17" s="0"/>
      <c r="WSH17" s="0"/>
      <c r="WSI17" s="0"/>
      <c r="WSJ17" s="0"/>
      <c r="WSK17" s="0"/>
      <c r="WSL17" s="0"/>
      <c r="WSM17" s="0"/>
      <c r="WSN17" s="0"/>
      <c r="WSO17" s="0"/>
      <c r="WSP17" s="0"/>
      <c r="WSQ17" s="0"/>
      <c r="WSR17" s="0"/>
      <c r="WSS17" s="0"/>
      <c r="WST17" s="0"/>
      <c r="WSU17" s="0"/>
      <c r="WSV17" s="0"/>
      <c r="WSW17" s="0"/>
      <c r="WSX17" s="0"/>
      <c r="WSY17" s="0"/>
      <c r="WSZ17" s="0"/>
      <c r="WTA17" s="0"/>
      <c r="WTB17" s="0"/>
      <c r="WTC17" s="0"/>
      <c r="WTD17" s="0"/>
      <c r="WTE17" s="0"/>
      <c r="WTF17" s="0"/>
      <c r="WTG17" s="0"/>
      <c r="WTH17" s="0"/>
      <c r="WTI17" s="0"/>
      <c r="WTJ17" s="0"/>
      <c r="WTK17" s="0"/>
      <c r="WTL17" s="0"/>
      <c r="WTM17" s="0"/>
      <c r="WTN17" s="0"/>
      <c r="WTO17" s="0"/>
      <c r="WTP17" s="0"/>
      <c r="WTQ17" s="0"/>
      <c r="WTR17" s="0"/>
      <c r="WTS17" s="0"/>
      <c r="WTT17" s="0"/>
      <c r="WTU17" s="0"/>
      <c r="WTV17" s="0"/>
      <c r="WTW17" s="0"/>
      <c r="WTX17" s="0"/>
      <c r="WTY17" s="0"/>
      <c r="WTZ17" s="0"/>
      <c r="WUA17" s="0"/>
      <c r="WUB17" s="0"/>
      <c r="WUC17" s="0"/>
      <c r="WUD17" s="0"/>
      <c r="WUE17" s="0"/>
      <c r="WUF17" s="0"/>
      <c r="WUG17" s="0"/>
      <c r="WUH17" s="0"/>
      <c r="WUI17" s="0"/>
      <c r="WUJ17" s="0"/>
      <c r="WUK17" s="0"/>
      <c r="WUL17" s="0"/>
      <c r="WUM17" s="0"/>
      <c r="WUN17" s="0"/>
      <c r="WUO17" s="0"/>
      <c r="WUP17" s="0"/>
      <c r="WUQ17" s="0"/>
      <c r="WUR17" s="0"/>
      <c r="WUS17" s="0"/>
      <c r="WUT17" s="0"/>
      <c r="WUU17" s="0"/>
      <c r="WUV17" s="0"/>
      <c r="WUW17" s="0"/>
      <c r="WUX17" s="0"/>
      <c r="WUY17" s="0"/>
      <c r="WUZ17" s="0"/>
      <c r="WVA17" s="0"/>
      <c r="WVB17" s="0"/>
      <c r="WVC17" s="0"/>
      <c r="WVD17" s="0"/>
      <c r="WVE17" s="0"/>
      <c r="WVF17" s="0"/>
      <c r="WVG17" s="0"/>
      <c r="WVH17" s="0"/>
      <c r="WVI17" s="0"/>
      <c r="WVJ17" s="0"/>
      <c r="WVK17" s="0"/>
      <c r="WVL17" s="0"/>
      <c r="WVM17" s="0"/>
      <c r="WVN17" s="0"/>
      <c r="WVO17" s="0"/>
      <c r="WVP17" s="0"/>
      <c r="WVQ17" s="0"/>
      <c r="WVR17" s="0"/>
      <c r="WVS17" s="0"/>
      <c r="WVT17" s="0"/>
      <c r="WVU17" s="0"/>
      <c r="WVV17" s="0"/>
      <c r="WVW17" s="0"/>
      <c r="WVX17" s="0"/>
      <c r="WVY17" s="0"/>
      <c r="WVZ17" s="0"/>
      <c r="WWA17" s="0"/>
      <c r="WWB17" s="0"/>
      <c r="WWC17" s="0"/>
      <c r="WWD17" s="0"/>
      <c r="WWE17" s="0"/>
      <c r="WWF17" s="0"/>
      <c r="WWG17" s="0"/>
      <c r="WWH17" s="0"/>
      <c r="WWI17" s="0"/>
      <c r="WWJ17" s="0"/>
      <c r="WWK17" s="0"/>
      <c r="WWL17" s="0"/>
      <c r="WWM17" s="0"/>
      <c r="WWN17" s="0"/>
      <c r="WWO17" s="0"/>
      <c r="WWP17" s="0"/>
      <c r="WWQ17" s="0"/>
      <c r="WWR17" s="0"/>
      <c r="WWS17" s="0"/>
      <c r="WWT17" s="0"/>
      <c r="WWU17" s="0"/>
      <c r="WWV17" s="0"/>
      <c r="WWW17" s="0"/>
      <c r="WWX17" s="0"/>
      <c r="WWY17" s="0"/>
      <c r="WWZ17" s="0"/>
      <c r="WXA17" s="0"/>
      <c r="WXB17" s="0"/>
      <c r="WXC17" s="0"/>
      <c r="WXD17" s="0"/>
      <c r="WXE17" s="0"/>
      <c r="WXF17" s="0"/>
      <c r="WXG17" s="0"/>
      <c r="WXH17" s="0"/>
      <c r="WXI17" s="0"/>
      <c r="WXJ17" s="0"/>
      <c r="WXK17" s="0"/>
      <c r="WXL17" s="0"/>
      <c r="WXM17" s="0"/>
      <c r="WXN17" s="0"/>
      <c r="WXO17" s="0"/>
      <c r="WXP17" s="0"/>
      <c r="WXQ17" s="0"/>
      <c r="WXR17" s="0"/>
      <c r="WXS17" s="0"/>
      <c r="WXT17" s="0"/>
      <c r="WXU17" s="0"/>
      <c r="WXV17" s="0"/>
      <c r="WXW17" s="0"/>
      <c r="WXX17" s="0"/>
      <c r="WXY17" s="0"/>
      <c r="WXZ17" s="0"/>
      <c r="WYA17" s="0"/>
      <c r="WYB17" s="0"/>
      <c r="WYC17" s="0"/>
      <c r="WYD17" s="0"/>
      <c r="WYE17" s="0"/>
      <c r="WYF17" s="0"/>
      <c r="WYG17" s="0"/>
      <c r="WYH17" s="0"/>
      <c r="WYI17" s="0"/>
      <c r="WYJ17" s="0"/>
      <c r="WYK17" s="0"/>
      <c r="WYL17" s="0"/>
      <c r="WYM17" s="0"/>
      <c r="WYN17" s="0"/>
      <c r="WYO17" s="0"/>
      <c r="WYP17" s="0"/>
      <c r="WYQ17" s="0"/>
      <c r="WYR17" s="0"/>
      <c r="WYS17" s="0"/>
      <c r="WYT17" s="0"/>
      <c r="WYU17" s="0"/>
      <c r="WYV17" s="0"/>
      <c r="WYW17" s="0"/>
      <c r="WYX17" s="0"/>
      <c r="WYY17" s="0"/>
      <c r="WYZ17" s="0"/>
      <c r="WZA17" s="0"/>
      <c r="WZB17" s="0"/>
      <c r="WZC17" s="0"/>
      <c r="WZD17" s="0"/>
      <c r="WZE17" s="0"/>
      <c r="WZF17" s="0"/>
      <c r="WZG17" s="0"/>
      <c r="WZH17" s="0"/>
      <c r="WZI17" s="0"/>
      <c r="WZJ17" s="0"/>
      <c r="WZK17" s="0"/>
      <c r="WZL17" s="0"/>
      <c r="WZM17" s="0"/>
      <c r="WZN17" s="0"/>
      <c r="WZO17" s="0"/>
      <c r="WZP17" s="0"/>
      <c r="WZQ17" s="0"/>
      <c r="WZR17" s="0"/>
      <c r="WZS17" s="0"/>
      <c r="WZT17" s="0"/>
      <c r="WZU17" s="0"/>
      <c r="WZV17" s="0"/>
      <c r="WZW17" s="0"/>
      <c r="WZX17" s="0"/>
      <c r="WZY17" s="0"/>
      <c r="WZZ17" s="0"/>
      <c r="XAA17" s="0"/>
      <c r="XAB17" s="0"/>
      <c r="XAC17" s="0"/>
      <c r="XAD17" s="0"/>
      <c r="XAE17" s="0"/>
      <c r="XAF17" s="0"/>
      <c r="XAG17" s="0"/>
      <c r="XAH17" s="0"/>
      <c r="XAI17" s="0"/>
      <c r="XAJ17" s="0"/>
      <c r="XAK17" s="0"/>
      <c r="XAL17" s="0"/>
      <c r="XAM17" s="0"/>
      <c r="XAN17" s="0"/>
      <c r="XAO17" s="0"/>
      <c r="XAP17" s="0"/>
      <c r="XAQ17" s="0"/>
      <c r="XAR17" s="0"/>
      <c r="XAS17" s="0"/>
      <c r="XAT17" s="0"/>
      <c r="XAU17" s="0"/>
      <c r="XAV17" s="0"/>
      <c r="XAW17" s="0"/>
      <c r="XAX17" s="0"/>
      <c r="XAY17" s="0"/>
      <c r="XAZ17" s="0"/>
      <c r="XBA17" s="0"/>
      <c r="XBB17" s="0"/>
      <c r="XBC17" s="0"/>
      <c r="XBD17" s="0"/>
      <c r="XBE17" s="0"/>
      <c r="XBF17" s="0"/>
      <c r="XBG17" s="0"/>
      <c r="XBH17" s="0"/>
      <c r="XBI17" s="0"/>
      <c r="XBJ17" s="0"/>
      <c r="XBK17" s="0"/>
      <c r="XBL17" s="0"/>
      <c r="XBM17" s="0"/>
      <c r="XBN17" s="0"/>
      <c r="XBO17" s="0"/>
      <c r="XBP17" s="0"/>
      <c r="XBQ17" s="0"/>
      <c r="XBR17" s="0"/>
      <c r="XBS17" s="0"/>
      <c r="XBT17" s="0"/>
      <c r="XBU17" s="0"/>
      <c r="XBV17" s="0"/>
      <c r="XBW17" s="0"/>
      <c r="XBX17" s="0"/>
      <c r="XBY17" s="0"/>
      <c r="XBZ17" s="0"/>
      <c r="XCA17" s="0"/>
      <c r="XCB17" s="0"/>
      <c r="XCC17" s="0"/>
      <c r="XCD17" s="0"/>
      <c r="XCE17" s="0"/>
      <c r="XCF17" s="0"/>
      <c r="XCG17" s="0"/>
      <c r="XCH17" s="0"/>
      <c r="XCI17" s="0"/>
      <c r="XCJ17" s="0"/>
      <c r="XCK17" s="0"/>
      <c r="XCL17" s="0"/>
      <c r="XCM17" s="0"/>
      <c r="XCN17" s="0"/>
      <c r="XCO17" s="0"/>
      <c r="XCP17" s="0"/>
      <c r="XCQ17" s="0"/>
      <c r="XCR17" s="0"/>
      <c r="XCS17" s="0"/>
      <c r="XCT17" s="0"/>
      <c r="XCU17" s="0"/>
      <c r="XCV17" s="0"/>
      <c r="XCW17" s="0"/>
      <c r="XCX17" s="0"/>
      <c r="XCY17" s="0"/>
      <c r="XCZ17" s="0"/>
      <c r="XDA17" s="0"/>
      <c r="XDB17" s="0"/>
      <c r="XDC17" s="0"/>
      <c r="XDD17" s="0"/>
      <c r="XDE17" s="0"/>
      <c r="XDF17" s="0"/>
      <c r="XDG17" s="0"/>
      <c r="XDH17" s="0"/>
      <c r="XDI17" s="0"/>
      <c r="XDJ17" s="0"/>
      <c r="XDK17" s="0"/>
      <c r="XDL17" s="0"/>
      <c r="XDM17" s="0"/>
      <c r="XDN17" s="0"/>
      <c r="XDO17" s="0"/>
      <c r="XDP17" s="0"/>
      <c r="XDQ17" s="0"/>
      <c r="XDR17" s="0"/>
      <c r="XDS17" s="0"/>
      <c r="XDT17" s="0"/>
      <c r="XDU17" s="0"/>
      <c r="XDV17" s="0"/>
      <c r="XDW17" s="0"/>
      <c r="XDX17" s="0"/>
      <c r="XDY17" s="0"/>
      <c r="XDZ17" s="0"/>
      <c r="XEA17" s="0"/>
      <c r="XEB17" s="0"/>
      <c r="XEC17" s="0"/>
      <c r="XED17" s="0"/>
      <c r="XEE17" s="0"/>
      <c r="XEF17" s="0"/>
      <c r="XEG17" s="0"/>
      <c r="XEH17" s="0"/>
      <c r="XEI17" s="0"/>
      <c r="XEJ17" s="0"/>
      <c r="XEK17" s="0"/>
      <c r="XEL17" s="0"/>
      <c r="XEM17" s="0"/>
      <c r="XEN17" s="0"/>
      <c r="XEO17" s="0"/>
      <c r="XEP17" s="0"/>
      <c r="XEQ17" s="0"/>
      <c r="XER17" s="0"/>
      <c r="XES17" s="0"/>
      <c r="XET17" s="0"/>
      <c r="XEU17" s="0"/>
      <c r="XEV17" s="0"/>
      <c r="XEW17" s="0"/>
      <c r="XEX17" s="0"/>
      <c r="XEY17" s="0"/>
      <c r="XEZ17" s="0"/>
      <c r="XFA17" s="0"/>
      <c r="XFB17" s="0"/>
      <c r="XFC17" s="0"/>
      <c r="XFD17" s="0"/>
    </row>
    <row r="18" customFormat="false" ht="13.8" hidden="false" customHeight="false" outlineLevel="0" collapsed="false">
      <c r="A18" s="711" t="s">
        <v>993</v>
      </c>
      <c r="B18" s="355" t="n">
        <f aca="false">HLOOKUP(B101,物流参数!$C$1:$GC$29,MATCH("TEMPERATURE",物流参数!$A$1:$A$29,FALSE()),FALSE())</f>
        <v>184.99</v>
      </c>
      <c r="C18" s="355" t="n">
        <f aca="false">HLOOKUP(C101,物流参数!$C$1:$GC$29,MATCH("TEMPERATURE",物流参数!$A$1:$A$29,FALSE()),FALSE())</f>
        <v>417.67</v>
      </c>
      <c r="D18" s="355" t="n">
        <f aca="false">HLOOKUP(D101,物流参数!$C$1:$GC$29,MATCH("TEMPERATURE",物流参数!$A$1:$A$29,FALSE()),FALSE())</f>
        <v>417.67</v>
      </c>
      <c r="E18" s="355" t="n">
        <f aca="false">HLOOKUP(E101,物流参数!$C$1:$GC$29,MATCH("TEMPERATURE",物流参数!$A$1:$A$29,FALSE()),FALSE())</f>
        <v>95.46</v>
      </c>
      <c r="F18" s="355" t="n">
        <v>185</v>
      </c>
      <c r="G18" s="355" t="n">
        <f aca="false">HLOOKUP(G101,物流参数!$C$1:$GC$29,MATCH("TEMPERATURE",物流参数!$A$1:$A$29,FALSE()),FALSE())</f>
        <v>50.04</v>
      </c>
      <c r="H18" s="722" t="n">
        <v>120</v>
      </c>
      <c r="I18" s="355" t="n">
        <f aca="false">HLOOKUP(I101,物流参数!$C$1:$GC$29,MATCH("TEMPERATURE",物流参数!$A$1:$A$29,FALSE()),FALSE())</f>
        <v>39.99</v>
      </c>
      <c r="J18" s="355" t="n">
        <f aca="false">HLOOKUP(J101,物流参数!$C$1:$GC$29,MATCH("TEMPERATURE",物流参数!$A$1:$A$29,FALSE()),FALSE())</f>
        <v>335</v>
      </c>
      <c r="K18" s="355" t="n">
        <f aca="false">HLOOKUP(K101,物流参数!$C$1:$GC$29,MATCH("TEMPERATURE",物流参数!$A$1:$A$29,FALSE()),FALSE())</f>
        <v>92.39</v>
      </c>
      <c r="L18" s="355" t="n">
        <f aca="false">HLOOKUP(L101,物流参数!$C$1:$GC$29,MATCH("TEMPERATURE",物流参数!$A$1:$A$29,FALSE()),FALSE())</f>
        <v>92.58</v>
      </c>
      <c r="M18" s="355" t="n">
        <f aca="false">HLOOKUP(M101,物流参数!$C$1:$GC$29,MATCH("TEMPERATURE",物流参数!$A$1:$A$29,FALSE()),FALSE())</f>
        <v>234.36</v>
      </c>
      <c r="N18" s="355" t="n">
        <f aca="false">HLOOKUP(N101,物流参数!$C$1:$GC$29,MATCH("TEMPERATURE",物流参数!$A$1:$A$29,FALSE()),FALSE())</f>
        <v>223.17</v>
      </c>
      <c r="O18" s="355" t="n">
        <f aca="false">HLOOKUP(O101,物流参数!$C$1:$GC$29,MATCH("TEMPERATURE",物流参数!$A$1:$A$29,FALSE()),FALSE())</f>
        <v>330.49</v>
      </c>
      <c r="P18" s="712" t="n">
        <v>40</v>
      </c>
      <c r="Q18" s="355" t="n">
        <f aca="false">HLOOKUP(Q101,物流参数!$C$1:$GC$29,MATCH("TEMPERATURE",物流参数!$A$1:$A$29,FALSE()),FALSE())</f>
        <v>50.04</v>
      </c>
      <c r="R18" s="712" t="n">
        <v>40</v>
      </c>
      <c r="S18" s="712" t="n">
        <v>43</v>
      </c>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row>
    <row r="19" customFormat="false" ht="13.8" hidden="false" customHeight="false" outlineLevel="0" collapsed="false">
      <c r="A19" s="711" t="s">
        <v>994</v>
      </c>
      <c r="B19" s="355" t="n">
        <f aca="false">HLOOKUP(B101,物流参数!$C$1:$GC$29,MATCH("LIQUID DENSITY",物流参数!$A$1:$A$29,FALSE()),FALSE())</f>
        <v>796.12</v>
      </c>
      <c r="C19" s="355" t="n">
        <f aca="false">HLOOKUP(C101,物流参数!$C$1:$GC$29,MATCH("LIQUID DENSITY",物流参数!$A$1:$A$29,FALSE()),FALSE())</f>
        <v>504.32</v>
      </c>
      <c r="D19" s="355" t="n">
        <f aca="false">HLOOKUP(D101,物流参数!$C$1:$GC$29,MATCH("LIQUID DENSITY",物流参数!$A$1:$A$29,FALSE()),FALSE())</f>
        <v>504.42</v>
      </c>
      <c r="E19" s="355" t="n">
        <f aca="false">HLOOKUP(E101,物流参数!$C$1:$GC$29,MATCH("LIQUID DENSITY",物流参数!$A$1:$A$29,FALSE()),FALSE())</f>
        <v>951.87</v>
      </c>
      <c r="F19" s="355" t="n">
        <v>800</v>
      </c>
      <c r="G19" s="355" t="n">
        <f aca="false">HLOOKUP(G101,物流参数!$C$1:$GC$29,MATCH("LIQUID DENSITY",物流参数!$A$1:$A$29,FALSE()),FALSE())</f>
        <v>794.45</v>
      </c>
      <c r="H19" s="722" t="n">
        <v>841.4</v>
      </c>
      <c r="I19" s="355" t="n">
        <f aca="false">HLOOKUP(I101,物流参数!$C$1:$GC$29,MATCH("LIQUID DENSITY",物流参数!$A$1:$A$29,FALSE()),FALSE())</f>
        <v>683.77</v>
      </c>
      <c r="J19" s="355" t="n">
        <f aca="false">HLOOKUP(J101,物流参数!$C$1:$GC$29,MATCH("LIQUID DENSITY",物流参数!$A$1:$A$29,FALSE()),FALSE())</f>
        <v>632.75</v>
      </c>
      <c r="K19" s="355" t="n">
        <f aca="false">HLOOKUP(K101,物流参数!$C$1:$GC$29,MATCH("LIQUID DENSITY",物流参数!$A$1:$A$29,FALSE()),FALSE())</f>
        <v>662.92</v>
      </c>
      <c r="L19" s="355" t="n">
        <f aca="false">HLOOKUP(L101,物流参数!$C$1:$GC$29,MATCH("LIQUID DENSITY",物流参数!$A$1:$A$29,FALSE()),FALSE())</f>
        <v>954.26</v>
      </c>
      <c r="M19" s="355" t="n">
        <f aca="false">HLOOKUP(M101,物流参数!$C$1:$GC$29,MATCH("LIQUID DENSITY",物流参数!$A$1:$A$29,FALSE()),FALSE())</f>
        <v>643.5</v>
      </c>
      <c r="N19" s="355" t="n">
        <f aca="false">HLOOKUP(N101,物流参数!$C$1:$GC$29,MATCH("LIQUID DENSITY",物流参数!$A$1:$A$29,FALSE()),FALSE())</f>
        <v>657.22</v>
      </c>
      <c r="O19" s="355" t="n">
        <f aca="false">HLOOKUP(O101,物流参数!$C$1:$GC$29,MATCH("LIQUID DENSITY",物流参数!$A$1:$A$29,FALSE()),FALSE())</f>
        <v>649.28</v>
      </c>
      <c r="P19" s="355" t="n">
        <f aca="false">HLOOKUP(P101,物流参数!$C$1:$GC$29,MATCH("LIQUID DENSITY",物流参数!$A$1:$A$29,FALSE()),FALSE())</f>
        <v>1009.82</v>
      </c>
      <c r="Q19" s="355" t="n">
        <f aca="false">HLOOKUP(Q101,物流参数!$C$1:$GC$29,MATCH("LIQUID DENSITY",物流参数!$A$1:$A$29,FALSE()),FALSE())</f>
        <v>794.45</v>
      </c>
      <c r="R19" s="355" t="n">
        <f aca="false">HLOOKUP(R101,物流参数!$C$1:$GC$29,MATCH("LIQUID DENSITY",物流参数!$A$1:$A$29,FALSE()),FALSE())</f>
        <v>1046.65</v>
      </c>
      <c r="S19" s="723" t="n">
        <v>993.7</v>
      </c>
      <c r="T19" s="536"/>
      <c r="U19" s="536"/>
      <c r="V19" s="536"/>
      <c r="W19" s="536"/>
      <c r="X19" s="536"/>
      <c r="Y19" s="536"/>
      <c r="Z19" s="536"/>
      <c r="AA19" s="536"/>
      <c r="AB19" s="536"/>
      <c r="AC19" s="536"/>
      <c r="AD19" s="536"/>
      <c r="AE19" s="536"/>
      <c r="AF19" s="224"/>
      <c r="AG19" s="224"/>
      <c r="AH19" s="536"/>
      <c r="AI19" s="536"/>
      <c r="AJ19" s="536"/>
      <c r="AK19" s="536"/>
      <c r="AL19" s="536"/>
      <c r="AM19" s="536"/>
      <c r="AN19" s="536"/>
      <c r="AO19" s="536"/>
      <c r="AP19" s="536"/>
      <c r="AQ19" s="536"/>
    </row>
    <row r="20" customFormat="false" ht="13.8" hidden="false" customHeight="false" outlineLevel="0" collapsed="false">
      <c r="A20" s="711" t="s">
        <v>995</v>
      </c>
      <c r="B20" s="536" t="n">
        <v>0.4</v>
      </c>
      <c r="C20" s="536" t="n">
        <v>13.95</v>
      </c>
      <c r="D20" s="536" t="n">
        <f aca="false">D27</f>
        <v>13.92</v>
      </c>
      <c r="E20" s="724" t="n">
        <v>0.2</v>
      </c>
      <c r="F20" s="536" t="n">
        <v>0.2</v>
      </c>
      <c r="G20" s="724" t="n">
        <v>0.4</v>
      </c>
      <c r="H20" s="724" t="n">
        <v>0.2</v>
      </c>
      <c r="I20" s="724" t="n">
        <v>1.1</v>
      </c>
      <c r="J20" s="724" t="n">
        <v>0.4</v>
      </c>
      <c r="K20" s="724" t="n">
        <v>0.16</v>
      </c>
      <c r="L20" s="724" t="n">
        <v>0.16</v>
      </c>
      <c r="M20" s="724" t="n">
        <v>0.34</v>
      </c>
      <c r="N20" s="724" t="n">
        <v>0.19</v>
      </c>
      <c r="O20" s="724" t="n">
        <v>0.24</v>
      </c>
      <c r="P20" s="724" t="n">
        <v>0.5</v>
      </c>
      <c r="Q20" s="724" t="n">
        <v>0.2</v>
      </c>
      <c r="R20" s="724" t="n">
        <v>0.2</v>
      </c>
      <c r="S20" s="724" t="n">
        <v>0.1</v>
      </c>
      <c r="T20" s="724"/>
      <c r="U20" s="213"/>
      <c r="V20" s="725"/>
      <c r="W20" s="724"/>
      <c r="X20" s="213"/>
      <c r="Y20" s="213"/>
      <c r="Z20" s="213"/>
      <c r="AA20" s="213"/>
      <c r="AB20" s="213"/>
      <c r="AC20" s="722"/>
      <c r="AD20" s="213"/>
      <c r="AE20" s="722"/>
      <c r="AF20" s="726"/>
      <c r="AG20" s="726"/>
      <c r="AH20" s="722"/>
      <c r="AI20" s="727"/>
      <c r="AJ20" s="727"/>
      <c r="AK20" s="722"/>
      <c r="AL20" s="707"/>
      <c r="AM20" s="707"/>
      <c r="AN20" s="213"/>
      <c r="AO20" s="213"/>
      <c r="AP20" s="213"/>
      <c r="AQ20" s="213"/>
    </row>
    <row r="21" customFormat="false" ht="13.8" hidden="false" customHeight="false" outlineLevel="0" collapsed="false">
      <c r="A21" s="711" t="s">
        <v>996</v>
      </c>
      <c r="B21" s="536" t="n">
        <f aca="false">HLOOKUP(B101,物流参数!$C$1:$GC$29,MATCH("LIQ. VISC @ P&amp;T",物流参数!$A$1:$A$29,FALSE()),FALSE())/B19*1000</f>
        <v>1.13048284178265</v>
      </c>
      <c r="C21" s="536" t="n">
        <f aca="false">HLOOKUP(C101,物流参数!$C$1:$GC$29,MATCH("LIQ. VISC @ P&amp;T",物流参数!$A$1:$A$29,FALSE()),FALSE())/C19*1000</f>
        <v>0.0991434010152284</v>
      </c>
      <c r="D21" s="536" t="n">
        <f aca="false">HLOOKUP(D101,物流参数!$C$1:$GC$29,MATCH("LIQ. VISC @ P&amp;T",物流参数!$A$1:$A$29,FALSE()),FALSE())/D19*1000</f>
        <v>0.099123746084612</v>
      </c>
      <c r="E21" s="536" t="n">
        <f aca="false">HLOOKUP(E101,物流参数!$C$1:$GC$29,MATCH("LIQ. VISC @ P&amp;T",物流参数!$A$1:$A$29,FALSE()),FALSE())/E19*1000</f>
        <v>0.304663451941967</v>
      </c>
      <c r="F21" s="536" t="n">
        <v>1.13</v>
      </c>
      <c r="G21" s="536" t="n">
        <f aca="false">HLOOKUP(G101,物流参数!$C$1:$GC$29,MATCH("LIQ. VISC @ P&amp;T",物流参数!$A$1:$A$29,FALSE()),FALSE())/G19*1000</f>
        <v>2.20278179872868</v>
      </c>
      <c r="H21" s="536" t="n">
        <f aca="false">HLOOKUP(H101,物流参数!$C$1:$GC$29,MATCH("LIQ. VISC @ P&amp;T",物流参数!$A$1:$A$29,FALSE()),FALSE())/H19*1000</f>
        <v>1.06964582838127</v>
      </c>
      <c r="I21" s="536" t="n">
        <f aca="false">HLOOKUP(I101,物流参数!$C$1:$GC$29,MATCH("LIQ. VISC @ P&amp;T",物流参数!$A$1:$A$29,FALSE()),FALSE())/I19*1000</f>
        <v>0.424119221375609</v>
      </c>
      <c r="J21" s="536" t="n">
        <f aca="false">HLOOKUP(J101,物流参数!$C$1:$GC$29,MATCH("LIQ. VISC @ P&amp;T",物流参数!$A$1:$A$29,FALSE()),FALSE())/J19*1000</f>
        <v>0.173844330304228</v>
      </c>
      <c r="K21" s="536" t="n">
        <f aca="false">HLOOKUP(K101,物流参数!$C$1:$GC$29,MATCH("LIQ. VISC @ P&amp;T",物流参数!$A$1:$A$29,FALSE()),FALSE())/K19*1000</f>
        <v>0.392204187533941</v>
      </c>
      <c r="L21" s="536" t="n">
        <f aca="false">HLOOKUP(L101,物流参数!$C$1:$GC$29,MATCH("LIQ. VISC @ P&amp;T",物流参数!$A$1:$A$29,FALSE()),FALSE())/L19*1000</f>
        <v>0.314379728795087</v>
      </c>
      <c r="M21" s="536" t="n">
        <f aca="false">HLOOKUP(M101,物流参数!$C$1:$GC$29,MATCH("LIQ. VISC @ P&amp;T",物流参数!$A$1:$A$29,FALSE()),FALSE())/M19*1000</f>
        <v>0.341880341880342</v>
      </c>
      <c r="N21" s="536" t="n">
        <f aca="false">HLOOKUP(N101,物流参数!$C$1:$GC$29,MATCH("LIQ. VISC @ P&amp;T",物流参数!$A$1:$A$29,FALSE()),FALSE())/N19*1000</f>
        <v>0.380390128115395</v>
      </c>
      <c r="O21" s="536" t="n">
        <f aca="false">HLOOKUP(O101,物流参数!$C$1:$GC$29,MATCH("LIQ. VISC @ P&amp;T",物流参数!$A$1:$A$29,FALSE()),FALSE())/O19*1000</f>
        <v>0.184820108427797</v>
      </c>
      <c r="P21" s="536" t="n">
        <f aca="false">HLOOKUP(P101,物流参数!$C$1:$GC$29,MATCH("LIQ. VISC @ P&amp;T",物流参数!$A$1:$A$29,FALSE()),FALSE())/P19*1000</f>
        <v>1.30716365292824</v>
      </c>
      <c r="Q21" s="536" t="n">
        <f aca="false">HLOOKUP(Q101,物流参数!$C$1:$GC$29,MATCH("LIQ. VISC @ P&amp;T",物流参数!$A$1:$A$29,FALSE()),FALSE())/Q19*1000</f>
        <v>2.20278179872868</v>
      </c>
      <c r="R21" s="536" t="n">
        <f aca="false">HLOOKUP(R101,物流参数!$C$1:$GC$29,MATCH("LIQ. VISC @ P&amp;T",物流参数!$A$1:$A$29,FALSE()),FALSE())/R19*1000</f>
        <v>1.05097214923805</v>
      </c>
      <c r="S21" s="707" t="n">
        <v>0.62</v>
      </c>
      <c r="T21" s="536"/>
      <c r="U21" s="536"/>
      <c r="V21" s="536"/>
      <c r="W21" s="536"/>
      <c r="X21" s="536"/>
      <c r="Y21" s="536"/>
      <c r="Z21" s="536"/>
      <c r="AA21" s="536"/>
      <c r="AB21" s="536"/>
      <c r="AC21" s="536"/>
      <c r="AD21" s="536"/>
      <c r="AE21" s="536"/>
      <c r="AF21" s="536"/>
      <c r="AG21" s="536"/>
      <c r="AH21" s="536"/>
      <c r="AI21" s="536"/>
      <c r="AJ21" s="536"/>
      <c r="AK21" s="536"/>
      <c r="AL21" s="536"/>
      <c r="AM21" s="536"/>
      <c r="AN21" s="536"/>
      <c r="AO21" s="536"/>
      <c r="AP21" s="536"/>
      <c r="AQ21" s="536"/>
    </row>
    <row r="22" customFormat="false" ht="13.8" hidden="false" customHeight="false" outlineLevel="0" collapsed="false">
      <c r="A22" s="728" t="s">
        <v>997</v>
      </c>
      <c r="B22" s="717" t="n">
        <f aca="false">IF(OR(B2="原油泵",B21&gt;10),0.98,1)</f>
        <v>1</v>
      </c>
      <c r="C22" s="717" t="n">
        <f aca="false">IF(OR(C2="原油泵",C21&gt;10),0.98,1)</f>
        <v>1</v>
      </c>
      <c r="D22" s="717" t="n">
        <f aca="false">IF(OR(D2="原油泵",D21&gt;10),0.98,1)</f>
        <v>1</v>
      </c>
      <c r="E22" s="717" t="n">
        <f aca="false">IF(OR(E2="原油泵",E21&gt;10),0.98,1)</f>
        <v>1</v>
      </c>
      <c r="F22" s="717" t="n">
        <f aca="false">IF(OR(F2="原油泵",F21&gt;10),0.98,1)</f>
        <v>1</v>
      </c>
      <c r="G22" s="717" t="n">
        <f aca="false">IF(OR(G2="原油泵",G21&gt;10),0.98,1)</f>
        <v>1</v>
      </c>
      <c r="H22" s="717" t="n">
        <f aca="false">IF(OR(H2="原油泵",H21&gt;10),0.98,1)</f>
        <v>1</v>
      </c>
      <c r="I22" s="717" t="n">
        <f aca="false">IF(OR(I2="原油泵",I21&gt;10),0.98,1)</f>
        <v>1</v>
      </c>
      <c r="J22" s="717" t="n">
        <f aca="false">IF(OR(J2="原油泵",J21&gt;10),0.98,1)</f>
        <v>1</v>
      </c>
      <c r="K22" s="717" t="n">
        <f aca="false">IF(OR(K2="原油泵",K21&gt;10),0.98,1)</f>
        <v>1</v>
      </c>
      <c r="L22" s="717" t="n">
        <f aca="false">IF(OR(L2="原油泵",L21&gt;10),0.98,1)</f>
        <v>1</v>
      </c>
      <c r="M22" s="717" t="n">
        <f aca="false">IF(OR(M2="原油泵",M21&gt;10),0.98,1)</f>
        <v>1</v>
      </c>
      <c r="N22" s="717" t="n">
        <f aca="false">IF(OR(N2="原油泵",N21&gt;10),0.98,1)</f>
        <v>1</v>
      </c>
      <c r="O22" s="717" t="n">
        <f aca="false">IF(OR(O2="原油泵",O21&gt;10),0.98,1)</f>
        <v>1</v>
      </c>
      <c r="P22" s="717" t="n">
        <f aca="false">IF(OR(P2="原油泵",P21&gt;10),0.98,1)</f>
        <v>1</v>
      </c>
      <c r="Q22" s="717" t="n">
        <f aca="false">IF(OR(Q2="原油泵",Q21&gt;10),0.98,1)</f>
        <v>1</v>
      </c>
      <c r="R22" s="717" t="n">
        <f aca="false">IF(OR(R2="原油泵",R21&gt;10),0.98,1)</f>
        <v>1</v>
      </c>
      <c r="S22" s="717" t="n">
        <f aca="false">IF(OR(S2="原油泵",S21&gt;10),0.98,1)</f>
        <v>1</v>
      </c>
      <c r="T22" s="717"/>
      <c r="U22" s="717"/>
      <c r="V22" s="717"/>
      <c r="W22" s="717"/>
      <c r="X22" s="717"/>
      <c r="Y22" s="717"/>
      <c r="Z22" s="717"/>
      <c r="AA22" s="717"/>
      <c r="AB22" s="717"/>
      <c r="AC22" s="717"/>
      <c r="AD22" s="717"/>
      <c r="AE22" s="717"/>
      <c r="AF22" s="717"/>
      <c r="AG22" s="717"/>
      <c r="AH22" s="717"/>
      <c r="AI22" s="717"/>
      <c r="AJ22" s="717"/>
      <c r="AK22" s="717"/>
      <c r="AL22" s="717"/>
      <c r="AM22" s="717"/>
      <c r="AN22" s="717"/>
      <c r="AO22" s="717"/>
      <c r="AP22" s="717"/>
      <c r="AQ22" s="717"/>
    </row>
    <row r="23" customFormat="false" ht="13.8" hidden="false" customHeight="false" outlineLevel="0" collapsed="false">
      <c r="A23" s="728" t="s">
        <v>998</v>
      </c>
      <c r="B23" s="717" t="n">
        <f aca="false">IF(OR(B2="原油泵",B21&gt;10),0.97,1)</f>
        <v>1</v>
      </c>
      <c r="C23" s="717" t="n">
        <f aca="false">IF(OR(C2="原油泵",C21&gt;10),0.97,1)</f>
        <v>1</v>
      </c>
      <c r="D23" s="717" t="n">
        <f aca="false">IF(OR(D2="原油泵",D21&gt;10),0.97,1)</f>
        <v>1</v>
      </c>
      <c r="E23" s="717" t="n">
        <f aca="false">IF(OR(E2="原油泵",E21&gt;10),0.97,1)</f>
        <v>1</v>
      </c>
      <c r="F23" s="717" t="n">
        <f aca="false">IF(OR(F2="原油泵",F21&gt;10),0.97,1)</f>
        <v>1</v>
      </c>
      <c r="G23" s="717" t="n">
        <f aca="false">IF(OR(G2="原油泵",G21&gt;10),0.97,1)</f>
        <v>1</v>
      </c>
      <c r="H23" s="717" t="n">
        <f aca="false">IF(OR(H2="原油泵",H21&gt;10),0.97,1)</f>
        <v>1</v>
      </c>
      <c r="I23" s="717" t="n">
        <f aca="false">IF(OR(I2="原油泵",I21&gt;10),0.97,1)</f>
        <v>1</v>
      </c>
      <c r="J23" s="717" t="n">
        <f aca="false">IF(OR(J2="原油泵",J21&gt;10),0.97,1)</f>
        <v>1</v>
      </c>
      <c r="K23" s="717" t="n">
        <f aca="false">IF(OR(K2="原油泵",K21&gt;10),0.97,1)</f>
        <v>1</v>
      </c>
      <c r="L23" s="717" t="n">
        <f aca="false">IF(OR(L2="原油泵",L21&gt;10),0.97,1)</f>
        <v>1</v>
      </c>
      <c r="M23" s="717" t="n">
        <f aca="false">IF(OR(M2="原油泵",M21&gt;10),0.97,1)</f>
        <v>1</v>
      </c>
      <c r="N23" s="717" t="n">
        <f aca="false">IF(OR(N2="原油泵",N21&gt;10),0.97,1)</f>
        <v>1</v>
      </c>
      <c r="O23" s="717" t="n">
        <f aca="false">IF(OR(O2="原油泵",O21&gt;10),0.97,1)</f>
        <v>1</v>
      </c>
      <c r="P23" s="717" t="n">
        <f aca="false">IF(OR(P2="原油泵",P21&gt;10),0.97,1)</f>
        <v>1</v>
      </c>
      <c r="Q23" s="717" t="n">
        <f aca="false">IF(OR(Q2="原油泵",Q21&gt;10),0.97,1)</f>
        <v>1</v>
      </c>
      <c r="R23" s="717" t="n">
        <f aca="false">IF(OR(R2="原油泵",R21&gt;10),0.97,1)</f>
        <v>1</v>
      </c>
      <c r="S23" s="717" t="n">
        <f aca="false">IF(OR(S2="原油泵",S21&gt;10),0.97,1)</f>
        <v>1</v>
      </c>
      <c r="T23" s="717"/>
      <c r="U23" s="717"/>
      <c r="V23" s="717"/>
      <c r="W23" s="717"/>
      <c r="X23" s="717"/>
      <c r="Y23" s="717"/>
      <c r="Z23" s="717"/>
      <c r="AA23" s="717"/>
      <c r="AB23" s="717"/>
      <c r="AC23" s="717"/>
      <c r="AD23" s="717"/>
      <c r="AE23" s="717"/>
      <c r="AF23" s="717"/>
      <c r="AG23" s="717"/>
      <c r="AH23" s="717"/>
      <c r="AI23" s="717"/>
      <c r="AJ23" s="717"/>
      <c r="AK23" s="717"/>
      <c r="AL23" s="717"/>
      <c r="AM23" s="717"/>
      <c r="AN23" s="717"/>
      <c r="AO23" s="717"/>
      <c r="AP23" s="717"/>
      <c r="AQ23" s="717"/>
    </row>
    <row r="24" customFormat="false" ht="13.8" hidden="false" customHeight="false" outlineLevel="0" collapsed="false">
      <c r="A24" s="728" t="s">
        <v>999</v>
      </c>
      <c r="B24" s="717" t="n">
        <f aca="false">IF(OR(B2="原油泵",B21&gt;10),0.92,1)</f>
        <v>1</v>
      </c>
      <c r="C24" s="717" t="n">
        <f aca="false">IF(OR(C2="原油泵",C21&gt;10),0.92,1)</f>
        <v>1</v>
      </c>
      <c r="D24" s="717" t="n">
        <f aca="false">IF(OR(D2="原油泵",D21&gt;10),0.92,1)</f>
        <v>1</v>
      </c>
      <c r="E24" s="717" t="n">
        <f aca="false">IF(OR(E2="原油泵",E21&gt;10),0.92,1)</f>
        <v>1</v>
      </c>
      <c r="F24" s="717" t="n">
        <f aca="false">IF(OR(F2="原油泵",F21&gt;10),0.92,1)</f>
        <v>1</v>
      </c>
      <c r="G24" s="717" t="n">
        <f aca="false">IF(OR(G2="原油泵",G21&gt;10),0.92,1)</f>
        <v>1</v>
      </c>
      <c r="H24" s="717" t="n">
        <f aca="false">IF(OR(H2="原油泵",H21&gt;10),0.92,1)</f>
        <v>1</v>
      </c>
      <c r="I24" s="717" t="n">
        <f aca="false">IF(OR(I2="原油泵",I21&gt;10),0.92,1)</f>
        <v>1</v>
      </c>
      <c r="J24" s="717" t="n">
        <f aca="false">IF(OR(J2="原油泵",J21&gt;10),0.92,1)</f>
        <v>1</v>
      </c>
      <c r="K24" s="717" t="n">
        <f aca="false">IF(OR(K2="原油泵",K21&gt;10),0.92,1)</f>
        <v>1</v>
      </c>
      <c r="L24" s="717" t="n">
        <f aca="false">IF(OR(L2="原油泵",L21&gt;10),0.92,1)</f>
        <v>1</v>
      </c>
      <c r="M24" s="717" t="n">
        <f aca="false">IF(OR(M2="原油泵",M21&gt;10),0.92,1)</f>
        <v>1</v>
      </c>
      <c r="N24" s="717" t="n">
        <f aca="false">IF(OR(N2="原油泵",N21&gt;10),0.92,1)</f>
        <v>1</v>
      </c>
      <c r="O24" s="717" t="n">
        <f aca="false">IF(OR(O2="原油泵",O21&gt;10),0.92,1)</f>
        <v>1</v>
      </c>
      <c r="P24" s="717" t="n">
        <f aca="false">IF(OR(P2="原油泵",P21&gt;10),0.92,1)</f>
        <v>1</v>
      </c>
      <c r="Q24" s="717" t="n">
        <f aca="false">IF(OR(Q2="原油泵",Q21&gt;10),0.92,1)</f>
        <v>1</v>
      </c>
      <c r="R24" s="717" t="n">
        <f aca="false">IF(OR(R2="原油泵",R21&gt;10),0.92,1)</f>
        <v>1</v>
      </c>
      <c r="S24" s="717" t="n">
        <f aca="false">IF(OR(S2="原油泵",S21&gt;10),0.92,1)</f>
        <v>1</v>
      </c>
      <c r="T24" s="717"/>
      <c r="U24" s="717"/>
      <c r="V24" s="717"/>
      <c r="W24" s="717"/>
      <c r="X24" s="717"/>
      <c r="Y24" s="717"/>
      <c r="Z24" s="717"/>
      <c r="AA24" s="717"/>
      <c r="AB24" s="717"/>
      <c r="AC24" s="717"/>
      <c r="AD24" s="717"/>
      <c r="AE24" s="717"/>
      <c r="AF24" s="717"/>
      <c r="AG24" s="717"/>
      <c r="AH24" s="717"/>
      <c r="AI24" s="717"/>
      <c r="AJ24" s="717"/>
      <c r="AK24" s="717"/>
      <c r="AL24" s="717"/>
      <c r="AM24" s="717"/>
      <c r="AN24" s="717"/>
      <c r="AO24" s="717"/>
      <c r="AP24" s="717"/>
      <c r="AQ24" s="717"/>
    </row>
    <row r="25" customFormat="false" ht="13.8" hidden="false" customHeight="false" outlineLevel="0" collapsed="false">
      <c r="A25" s="729" t="s">
        <v>1000</v>
      </c>
      <c r="B25" s="730" t="n">
        <v>1</v>
      </c>
      <c r="C25" s="730" t="n">
        <v>1</v>
      </c>
      <c r="D25" s="730" t="n">
        <v>1</v>
      </c>
      <c r="E25" s="730" t="n">
        <v>1</v>
      </c>
      <c r="F25" s="730" t="n">
        <v>1</v>
      </c>
      <c r="G25" s="730" t="n">
        <v>1</v>
      </c>
      <c r="H25" s="730" t="n">
        <v>1</v>
      </c>
      <c r="I25" s="730" t="n">
        <v>1</v>
      </c>
      <c r="J25" s="730" t="n">
        <v>1</v>
      </c>
      <c r="K25" s="730" t="n">
        <v>1</v>
      </c>
      <c r="L25" s="730" t="n">
        <v>1</v>
      </c>
      <c r="M25" s="730" t="n">
        <v>1</v>
      </c>
      <c r="N25" s="730" t="n">
        <v>1</v>
      </c>
      <c r="O25" s="730" t="n">
        <v>1</v>
      </c>
      <c r="P25" s="730" t="n">
        <v>1</v>
      </c>
      <c r="Q25" s="730" t="n">
        <v>1</v>
      </c>
      <c r="R25" s="730" t="n">
        <v>1</v>
      </c>
      <c r="S25" s="730" t="n">
        <v>1</v>
      </c>
      <c r="T25" s="730"/>
      <c r="U25" s="730"/>
      <c r="V25" s="730"/>
      <c r="W25" s="730"/>
      <c r="X25" s="730"/>
      <c r="Y25" s="730"/>
      <c r="Z25" s="730"/>
      <c r="AA25" s="730"/>
      <c r="AB25" s="730"/>
      <c r="AC25" s="730"/>
      <c r="AD25" s="730"/>
      <c r="AE25" s="730"/>
      <c r="AF25" s="730"/>
      <c r="AG25" s="730"/>
      <c r="AH25" s="730"/>
      <c r="AI25" s="730"/>
      <c r="AJ25" s="730"/>
      <c r="AK25" s="730"/>
      <c r="AL25" s="730"/>
      <c r="AM25" s="730"/>
      <c r="AN25" s="730"/>
      <c r="AO25" s="730"/>
      <c r="AP25" s="730"/>
      <c r="AQ25" s="730"/>
    </row>
    <row r="26" customFormat="false" ht="13.8" hidden="false" customHeight="false" outlineLevel="0" collapsed="false">
      <c r="A26" s="731" t="s">
        <v>1001</v>
      </c>
      <c r="B26" s="722" t="n">
        <v>0.4</v>
      </c>
      <c r="C26" s="722" t="n">
        <v>13.95</v>
      </c>
      <c r="D26" s="722" t="n">
        <v>13.92</v>
      </c>
      <c r="E26" s="722" t="n">
        <v>0.5</v>
      </c>
      <c r="F26" s="722" t="n">
        <v>0.15</v>
      </c>
      <c r="G26" s="722" t="n">
        <v>0.4</v>
      </c>
      <c r="H26" s="722" t="n">
        <v>0.4</v>
      </c>
      <c r="I26" s="722" t="n">
        <v>1.1</v>
      </c>
      <c r="J26" s="722" t="n">
        <v>0.3</v>
      </c>
      <c r="K26" s="722" t="n">
        <v>0.2</v>
      </c>
      <c r="L26" s="722" t="n">
        <v>0.2</v>
      </c>
      <c r="M26" s="722" t="n">
        <v>0.34</v>
      </c>
      <c r="N26" s="722" t="n">
        <v>0.1</v>
      </c>
      <c r="O26" s="722" t="n">
        <v>0.24</v>
      </c>
      <c r="P26" s="722" t="n">
        <v>0.5</v>
      </c>
      <c r="Q26" s="722" t="n">
        <v>0.15</v>
      </c>
      <c r="R26" s="722" t="n">
        <v>0.15</v>
      </c>
      <c r="S26" s="722" t="n">
        <v>0</v>
      </c>
      <c r="T26" s="730"/>
      <c r="U26" s="713"/>
      <c r="V26" s="713"/>
      <c r="W26" s="713"/>
      <c r="X26" s="713"/>
      <c r="Y26" s="713"/>
      <c r="Z26" s="713"/>
      <c r="AA26" s="713"/>
      <c r="AB26" s="722"/>
      <c r="AC26" s="713"/>
      <c r="AD26" s="713"/>
      <c r="AE26" s="713"/>
      <c r="AF26" s="713"/>
      <c r="AG26" s="722"/>
      <c r="AH26" s="713"/>
      <c r="AI26" s="713"/>
      <c r="AJ26" s="722"/>
      <c r="AK26" s="722"/>
      <c r="AL26" s="713"/>
      <c r="AM26" s="713"/>
      <c r="AN26" s="713"/>
      <c r="AO26" s="713"/>
      <c r="AP26" s="713"/>
      <c r="AQ26" s="713"/>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c r="AMK26" s="0"/>
      <c r="AML26" s="0"/>
      <c r="AMM26" s="0"/>
      <c r="AMN26" s="0"/>
      <c r="AMO26" s="0"/>
      <c r="AMP26" s="0"/>
      <c r="AMQ26" s="0"/>
      <c r="AMR26" s="0"/>
      <c r="AMS26" s="0"/>
      <c r="AMT26" s="0"/>
      <c r="AMU26" s="0"/>
      <c r="AMV26" s="0"/>
      <c r="AMW26" s="0"/>
      <c r="AMX26" s="0"/>
      <c r="AMY26" s="0"/>
      <c r="AMZ26" s="0"/>
      <c r="ANA26" s="0"/>
      <c r="ANB26" s="0"/>
      <c r="ANC26" s="0"/>
      <c r="AND26" s="0"/>
      <c r="ANE26" s="0"/>
      <c r="ANF26" s="0"/>
      <c r="ANG26" s="0"/>
      <c r="ANH26" s="0"/>
      <c r="ANI26" s="0"/>
      <c r="ANJ26" s="0"/>
      <c r="ANK26" s="0"/>
      <c r="ANL26" s="0"/>
      <c r="ANM26" s="0"/>
      <c r="ANN26" s="0"/>
      <c r="ANO26" s="0"/>
      <c r="ANP26" s="0"/>
      <c r="ANQ26" s="0"/>
      <c r="ANR26" s="0"/>
      <c r="ANS26" s="0"/>
      <c r="ANT26" s="0"/>
      <c r="ANU26" s="0"/>
      <c r="ANV26" s="0"/>
      <c r="ANW26" s="0"/>
      <c r="ANX26" s="0"/>
      <c r="ANY26" s="0"/>
      <c r="ANZ26" s="0"/>
      <c r="AOA26" s="0"/>
      <c r="AOB26" s="0"/>
      <c r="AOC26" s="0"/>
      <c r="AOD26" s="0"/>
      <c r="AOE26" s="0"/>
      <c r="AOF26" s="0"/>
      <c r="AOG26" s="0"/>
      <c r="AOH26" s="0"/>
      <c r="AOI26" s="0"/>
      <c r="AOJ26" s="0"/>
      <c r="AOK26" s="0"/>
      <c r="AOL26" s="0"/>
      <c r="AOM26" s="0"/>
      <c r="AON26" s="0"/>
      <c r="AOO26" s="0"/>
      <c r="AOP26" s="0"/>
      <c r="AOQ26" s="0"/>
      <c r="AOR26" s="0"/>
      <c r="AOS26" s="0"/>
      <c r="AOT26" s="0"/>
      <c r="AOU26" s="0"/>
      <c r="AOV26" s="0"/>
      <c r="AOW26" s="0"/>
      <c r="AOX26" s="0"/>
      <c r="AOY26" s="0"/>
      <c r="AOZ26" s="0"/>
      <c r="APA26" s="0"/>
      <c r="APB26" s="0"/>
      <c r="APC26" s="0"/>
      <c r="APD26" s="0"/>
      <c r="APE26" s="0"/>
      <c r="APF26" s="0"/>
      <c r="APG26" s="0"/>
      <c r="APH26" s="0"/>
      <c r="API26" s="0"/>
      <c r="APJ26" s="0"/>
      <c r="APK26" s="0"/>
      <c r="APL26" s="0"/>
      <c r="APM26" s="0"/>
      <c r="APN26" s="0"/>
      <c r="APO26" s="0"/>
      <c r="APP26" s="0"/>
      <c r="APQ26" s="0"/>
      <c r="APR26" s="0"/>
      <c r="APS26" s="0"/>
      <c r="APT26" s="0"/>
      <c r="APU26" s="0"/>
      <c r="APV26" s="0"/>
      <c r="APW26" s="0"/>
      <c r="APX26" s="0"/>
      <c r="APY26" s="0"/>
      <c r="APZ26" s="0"/>
      <c r="AQA26" s="0"/>
      <c r="AQB26" s="0"/>
      <c r="AQC26" s="0"/>
      <c r="AQD26" s="0"/>
      <c r="AQE26" s="0"/>
      <c r="AQF26" s="0"/>
      <c r="AQG26" s="0"/>
      <c r="AQH26" s="0"/>
      <c r="AQI26" s="0"/>
      <c r="AQJ26" s="0"/>
      <c r="AQK26" s="0"/>
      <c r="AQL26" s="0"/>
      <c r="AQM26" s="0"/>
      <c r="AQN26" s="0"/>
      <c r="AQO26" s="0"/>
      <c r="AQP26" s="0"/>
      <c r="AQQ26" s="0"/>
      <c r="AQR26" s="0"/>
      <c r="AQS26" s="0"/>
      <c r="AQT26" s="0"/>
      <c r="AQU26" s="0"/>
      <c r="AQV26" s="0"/>
      <c r="AQW26" s="0"/>
      <c r="AQX26" s="0"/>
      <c r="AQY26" s="0"/>
      <c r="AQZ26" s="0"/>
      <c r="ARA26" s="0"/>
      <c r="ARB26" s="0"/>
      <c r="ARC26" s="0"/>
      <c r="ARD26" s="0"/>
      <c r="ARE26" s="0"/>
      <c r="ARF26" s="0"/>
      <c r="ARG26" s="0"/>
      <c r="ARH26" s="0"/>
      <c r="ARI26" s="0"/>
      <c r="ARJ26" s="0"/>
      <c r="ARK26" s="0"/>
      <c r="ARL26" s="0"/>
      <c r="ARM26" s="0"/>
      <c r="ARN26" s="0"/>
      <c r="ARO26" s="0"/>
      <c r="ARP26" s="0"/>
      <c r="ARQ26" s="0"/>
      <c r="ARR26" s="0"/>
      <c r="ARS26" s="0"/>
      <c r="ART26" s="0"/>
      <c r="ARU26" s="0"/>
      <c r="ARV26" s="0"/>
      <c r="ARW26" s="0"/>
      <c r="ARX26" s="0"/>
      <c r="ARY26" s="0"/>
      <c r="ARZ26" s="0"/>
      <c r="ASA26" s="0"/>
      <c r="ASB26" s="0"/>
      <c r="ASC26" s="0"/>
      <c r="ASD26" s="0"/>
      <c r="ASE26" s="0"/>
      <c r="ASF26" s="0"/>
      <c r="ASG26" s="0"/>
      <c r="ASH26" s="0"/>
      <c r="ASI26" s="0"/>
      <c r="ASJ26" s="0"/>
      <c r="ASK26" s="0"/>
      <c r="ASL26" s="0"/>
      <c r="ASM26" s="0"/>
      <c r="ASN26" s="0"/>
      <c r="ASO26" s="0"/>
      <c r="ASP26" s="0"/>
      <c r="ASQ26" s="0"/>
      <c r="ASR26" s="0"/>
      <c r="ASS26" s="0"/>
      <c r="AST26" s="0"/>
      <c r="ASU26" s="0"/>
      <c r="ASV26" s="0"/>
      <c r="ASW26" s="0"/>
      <c r="ASX26" s="0"/>
      <c r="ASY26" s="0"/>
      <c r="ASZ26" s="0"/>
      <c r="ATA26" s="0"/>
      <c r="ATB26" s="0"/>
      <c r="ATC26" s="0"/>
      <c r="ATD26" s="0"/>
      <c r="ATE26" s="0"/>
      <c r="ATF26" s="0"/>
      <c r="ATG26" s="0"/>
      <c r="ATH26" s="0"/>
      <c r="ATI26" s="0"/>
      <c r="ATJ26" s="0"/>
      <c r="ATK26" s="0"/>
      <c r="ATL26" s="0"/>
      <c r="ATM26" s="0"/>
      <c r="ATN26" s="0"/>
      <c r="ATO26" s="0"/>
      <c r="ATP26" s="0"/>
      <c r="ATQ26" s="0"/>
      <c r="ATR26" s="0"/>
      <c r="ATS26" s="0"/>
      <c r="ATT26" s="0"/>
      <c r="ATU26" s="0"/>
      <c r="ATV26" s="0"/>
      <c r="ATW26" s="0"/>
      <c r="ATX26" s="0"/>
      <c r="ATY26" s="0"/>
      <c r="ATZ26" s="0"/>
      <c r="AUA26" s="0"/>
      <c r="AUB26" s="0"/>
      <c r="AUC26" s="0"/>
      <c r="AUD26" s="0"/>
      <c r="AUE26" s="0"/>
      <c r="AUF26" s="0"/>
      <c r="AUG26" s="0"/>
      <c r="AUH26" s="0"/>
      <c r="AUI26" s="0"/>
      <c r="AUJ26" s="0"/>
      <c r="AUK26" s="0"/>
      <c r="AUL26" s="0"/>
      <c r="AUM26" s="0"/>
      <c r="AUN26" s="0"/>
      <c r="AUO26" s="0"/>
      <c r="AUP26" s="0"/>
      <c r="AUQ26" s="0"/>
      <c r="AUR26" s="0"/>
      <c r="AUS26" s="0"/>
      <c r="AUT26" s="0"/>
      <c r="AUU26" s="0"/>
      <c r="AUV26" s="0"/>
      <c r="AUW26" s="0"/>
      <c r="AUX26" s="0"/>
      <c r="AUY26" s="0"/>
      <c r="AUZ26" s="0"/>
      <c r="AVA26" s="0"/>
      <c r="AVB26" s="0"/>
      <c r="AVC26" s="0"/>
      <c r="AVD26" s="0"/>
      <c r="AVE26" s="0"/>
      <c r="AVF26" s="0"/>
      <c r="AVG26" s="0"/>
      <c r="AVH26" s="0"/>
      <c r="AVI26" s="0"/>
      <c r="AVJ26" s="0"/>
      <c r="AVK26" s="0"/>
      <c r="AVL26" s="0"/>
      <c r="AVM26" s="0"/>
      <c r="AVN26" s="0"/>
      <c r="AVO26" s="0"/>
      <c r="AVP26" s="0"/>
      <c r="AVQ26" s="0"/>
      <c r="AVR26" s="0"/>
      <c r="AVS26" s="0"/>
      <c r="AVT26" s="0"/>
      <c r="AVU26" s="0"/>
      <c r="AVV26" s="0"/>
      <c r="AVW26" s="0"/>
      <c r="AVX26" s="0"/>
      <c r="AVY26" s="0"/>
      <c r="AVZ26" s="0"/>
      <c r="AWA26" s="0"/>
      <c r="AWB26" s="0"/>
      <c r="AWC26" s="0"/>
      <c r="AWD26" s="0"/>
      <c r="AWE26" s="0"/>
      <c r="AWF26" s="0"/>
      <c r="AWG26" s="0"/>
      <c r="AWH26" s="0"/>
      <c r="AWI26" s="0"/>
      <c r="AWJ26" s="0"/>
      <c r="AWK26" s="0"/>
      <c r="AWL26" s="0"/>
      <c r="AWM26" s="0"/>
      <c r="AWN26" s="0"/>
      <c r="AWO26" s="0"/>
      <c r="AWP26" s="0"/>
      <c r="AWQ26" s="0"/>
      <c r="AWR26" s="0"/>
      <c r="AWS26" s="0"/>
      <c r="AWT26" s="0"/>
      <c r="AWU26" s="0"/>
      <c r="AWV26" s="0"/>
      <c r="AWW26" s="0"/>
      <c r="AWX26" s="0"/>
      <c r="AWY26" s="0"/>
      <c r="AWZ26" s="0"/>
      <c r="AXA26" s="0"/>
      <c r="AXB26" s="0"/>
      <c r="AXC26" s="0"/>
      <c r="AXD26" s="0"/>
      <c r="AXE26" s="0"/>
      <c r="AXF26" s="0"/>
      <c r="AXG26" s="0"/>
      <c r="AXH26" s="0"/>
      <c r="AXI26" s="0"/>
      <c r="AXJ26" s="0"/>
      <c r="AXK26" s="0"/>
      <c r="AXL26" s="0"/>
      <c r="AXM26" s="0"/>
      <c r="AXN26" s="0"/>
      <c r="AXO26" s="0"/>
      <c r="AXP26" s="0"/>
      <c r="AXQ26" s="0"/>
      <c r="AXR26" s="0"/>
      <c r="AXS26" s="0"/>
      <c r="AXT26" s="0"/>
      <c r="AXU26" s="0"/>
      <c r="AXV26" s="0"/>
      <c r="AXW26" s="0"/>
      <c r="AXX26" s="0"/>
      <c r="AXY26" s="0"/>
      <c r="AXZ26" s="0"/>
      <c r="AYA26" s="0"/>
      <c r="AYB26" s="0"/>
      <c r="AYC26" s="0"/>
      <c r="AYD26" s="0"/>
      <c r="AYE26" s="0"/>
      <c r="AYF26" s="0"/>
      <c r="AYG26" s="0"/>
      <c r="AYH26" s="0"/>
      <c r="AYI26" s="0"/>
      <c r="AYJ26" s="0"/>
      <c r="AYK26" s="0"/>
      <c r="AYL26" s="0"/>
      <c r="AYM26" s="0"/>
      <c r="AYN26" s="0"/>
      <c r="AYO26" s="0"/>
      <c r="AYP26" s="0"/>
      <c r="AYQ26" s="0"/>
      <c r="AYR26" s="0"/>
      <c r="AYS26" s="0"/>
      <c r="AYT26" s="0"/>
      <c r="AYU26" s="0"/>
      <c r="AYV26" s="0"/>
      <c r="AYW26" s="0"/>
      <c r="AYX26" s="0"/>
      <c r="AYY26" s="0"/>
      <c r="AYZ26" s="0"/>
      <c r="AZA26" s="0"/>
      <c r="AZB26" s="0"/>
      <c r="AZC26" s="0"/>
      <c r="AZD26" s="0"/>
      <c r="AZE26" s="0"/>
      <c r="AZF26" s="0"/>
      <c r="AZG26" s="0"/>
      <c r="AZH26" s="0"/>
      <c r="AZI26" s="0"/>
      <c r="AZJ26" s="0"/>
      <c r="AZK26" s="0"/>
      <c r="AZL26" s="0"/>
      <c r="AZM26" s="0"/>
      <c r="AZN26" s="0"/>
      <c r="AZO26" s="0"/>
      <c r="AZP26" s="0"/>
      <c r="AZQ26" s="0"/>
      <c r="AZR26" s="0"/>
      <c r="AZS26" s="0"/>
      <c r="AZT26" s="0"/>
      <c r="AZU26" s="0"/>
      <c r="AZV26" s="0"/>
      <c r="AZW26" s="0"/>
      <c r="AZX26" s="0"/>
      <c r="AZY26" s="0"/>
      <c r="AZZ26" s="0"/>
      <c r="BAA26" s="0"/>
      <c r="BAB26" s="0"/>
      <c r="BAC26" s="0"/>
      <c r="BAD26" s="0"/>
      <c r="BAE26" s="0"/>
      <c r="BAF26" s="0"/>
      <c r="BAG26" s="0"/>
      <c r="BAH26" s="0"/>
      <c r="BAI26" s="0"/>
      <c r="BAJ26" s="0"/>
      <c r="BAK26" s="0"/>
      <c r="BAL26" s="0"/>
      <c r="BAM26" s="0"/>
      <c r="BAN26" s="0"/>
      <c r="BAO26" s="0"/>
      <c r="BAP26" s="0"/>
      <c r="BAQ26" s="0"/>
      <c r="BAR26" s="0"/>
      <c r="BAS26" s="0"/>
      <c r="BAT26" s="0"/>
      <c r="BAU26" s="0"/>
      <c r="BAV26" s="0"/>
      <c r="BAW26" s="0"/>
      <c r="BAX26" s="0"/>
      <c r="BAY26" s="0"/>
      <c r="BAZ26" s="0"/>
      <c r="BBA26" s="0"/>
      <c r="BBB26" s="0"/>
      <c r="BBC26" s="0"/>
      <c r="BBD26" s="0"/>
      <c r="BBE26" s="0"/>
      <c r="BBF26" s="0"/>
      <c r="BBG26" s="0"/>
      <c r="BBH26" s="0"/>
      <c r="BBI26" s="0"/>
      <c r="BBJ26" s="0"/>
      <c r="BBK26" s="0"/>
      <c r="BBL26" s="0"/>
      <c r="BBM26" s="0"/>
      <c r="BBN26" s="0"/>
      <c r="BBO26" s="0"/>
      <c r="BBP26" s="0"/>
      <c r="BBQ26" s="0"/>
      <c r="BBR26" s="0"/>
      <c r="BBS26" s="0"/>
      <c r="BBT26" s="0"/>
      <c r="BBU26" s="0"/>
      <c r="BBV26" s="0"/>
      <c r="BBW26" s="0"/>
      <c r="BBX26" s="0"/>
      <c r="BBY26" s="0"/>
      <c r="BBZ26" s="0"/>
      <c r="BCA26" s="0"/>
      <c r="BCB26" s="0"/>
      <c r="BCC26" s="0"/>
      <c r="BCD26" s="0"/>
      <c r="BCE26" s="0"/>
      <c r="BCF26" s="0"/>
      <c r="BCG26" s="0"/>
      <c r="BCH26" s="0"/>
      <c r="BCI26" s="0"/>
      <c r="BCJ26" s="0"/>
      <c r="BCK26" s="0"/>
      <c r="BCL26" s="0"/>
      <c r="BCM26" s="0"/>
      <c r="BCN26" s="0"/>
      <c r="BCO26" s="0"/>
      <c r="BCP26" s="0"/>
      <c r="BCQ26" s="0"/>
      <c r="BCR26" s="0"/>
      <c r="BCS26" s="0"/>
      <c r="BCT26" s="0"/>
      <c r="BCU26" s="0"/>
      <c r="BCV26" s="0"/>
      <c r="BCW26" s="0"/>
      <c r="BCX26" s="0"/>
      <c r="BCY26" s="0"/>
      <c r="BCZ26" s="0"/>
      <c r="BDA26" s="0"/>
      <c r="BDB26" s="0"/>
      <c r="BDC26" s="0"/>
      <c r="BDD26" s="0"/>
      <c r="BDE26" s="0"/>
      <c r="BDF26" s="0"/>
      <c r="BDG26" s="0"/>
      <c r="BDH26" s="0"/>
      <c r="BDI26" s="0"/>
      <c r="BDJ26" s="0"/>
      <c r="BDK26" s="0"/>
      <c r="BDL26" s="0"/>
      <c r="BDM26" s="0"/>
      <c r="BDN26" s="0"/>
      <c r="BDO26" s="0"/>
      <c r="BDP26" s="0"/>
      <c r="BDQ26" s="0"/>
      <c r="BDR26" s="0"/>
      <c r="BDS26" s="0"/>
      <c r="BDT26" s="0"/>
      <c r="BDU26" s="0"/>
      <c r="BDV26" s="0"/>
      <c r="BDW26" s="0"/>
      <c r="BDX26" s="0"/>
      <c r="BDY26" s="0"/>
      <c r="BDZ26" s="0"/>
      <c r="BEA26" s="0"/>
      <c r="BEB26" s="0"/>
      <c r="BEC26" s="0"/>
      <c r="BED26" s="0"/>
      <c r="BEE26" s="0"/>
      <c r="BEF26" s="0"/>
      <c r="BEG26" s="0"/>
      <c r="BEH26" s="0"/>
      <c r="BEI26" s="0"/>
      <c r="BEJ26" s="0"/>
      <c r="BEK26" s="0"/>
      <c r="BEL26" s="0"/>
      <c r="BEM26" s="0"/>
      <c r="BEN26" s="0"/>
      <c r="BEO26" s="0"/>
      <c r="BEP26" s="0"/>
      <c r="BEQ26" s="0"/>
      <c r="BER26" s="0"/>
      <c r="BES26" s="0"/>
      <c r="BET26" s="0"/>
      <c r="BEU26" s="0"/>
      <c r="BEV26" s="0"/>
      <c r="BEW26" s="0"/>
      <c r="BEX26" s="0"/>
      <c r="BEY26" s="0"/>
      <c r="BEZ26" s="0"/>
      <c r="BFA26" s="0"/>
      <c r="BFB26" s="0"/>
      <c r="BFC26" s="0"/>
      <c r="BFD26" s="0"/>
      <c r="BFE26" s="0"/>
      <c r="BFF26" s="0"/>
      <c r="BFG26" s="0"/>
      <c r="BFH26" s="0"/>
      <c r="BFI26" s="0"/>
      <c r="BFJ26" s="0"/>
      <c r="BFK26" s="0"/>
      <c r="BFL26" s="0"/>
      <c r="BFM26" s="0"/>
      <c r="BFN26" s="0"/>
      <c r="BFO26" s="0"/>
      <c r="BFP26" s="0"/>
      <c r="BFQ26" s="0"/>
      <c r="BFR26" s="0"/>
      <c r="BFS26" s="0"/>
      <c r="BFT26" s="0"/>
      <c r="BFU26" s="0"/>
      <c r="BFV26" s="0"/>
      <c r="BFW26" s="0"/>
      <c r="BFX26" s="0"/>
      <c r="BFY26" s="0"/>
      <c r="BFZ26" s="0"/>
      <c r="BGA26" s="0"/>
      <c r="BGB26" s="0"/>
      <c r="BGC26" s="0"/>
      <c r="BGD26" s="0"/>
      <c r="BGE26" s="0"/>
      <c r="BGF26" s="0"/>
      <c r="BGG26" s="0"/>
      <c r="BGH26" s="0"/>
      <c r="BGI26" s="0"/>
      <c r="BGJ26" s="0"/>
      <c r="BGK26" s="0"/>
      <c r="BGL26" s="0"/>
      <c r="BGM26" s="0"/>
      <c r="BGN26" s="0"/>
      <c r="BGO26" s="0"/>
      <c r="BGP26" s="0"/>
      <c r="BGQ26" s="0"/>
      <c r="BGR26" s="0"/>
      <c r="BGS26" s="0"/>
      <c r="BGT26" s="0"/>
      <c r="BGU26" s="0"/>
      <c r="BGV26" s="0"/>
      <c r="BGW26" s="0"/>
      <c r="BGX26" s="0"/>
      <c r="BGY26" s="0"/>
      <c r="BGZ26" s="0"/>
      <c r="BHA26" s="0"/>
      <c r="BHB26" s="0"/>
      <c r="BHC26" s="0"/>
      <c r="BHD26" s="0"/>
      <c r="BHE26" s="0"/>
      <c r="BHF26" s="0"/>
      <c r="BHG26" s="0"/>
      <c r="BHH26" s="0"/>
      <c r="BHI26" s="0"/>
      <c r="BHJ26" s="0"/>
      <c r="BHK26" s="0"/>
      <c r="BHL26" s="0"/>
      <c r="BHM26" s="0"/>
      <c r="BHN26" s="0"/>
      <c r="BHO26" s="0"/>
      <c r="BHP26" s="0"/>
      <c r="BHQ26" s="0"/>
      <c r="BHR26" s="0"/>
      <c r="BHS26" s="0"/>
      <c r="BHT26" s="0"/>
      <c r="BHU26" s="0"/>
      <c r="BHV26" s="0"/>
      <c r="BHW26" s="0"/>
      <c r="BHX26" s="0"/>
      <c r="BHY26" s="0"/>
      <c r="BHZ26" s="0"/>
      <c r="BIA26" s="0"/>
      <c r="BIB26" s="0"/>
      <c r="BIC26" s="0"/>
      <c r="BID26" s="0"/>
      <c r="BIE26" s="0"/>
      <c r="BIF26" s="0"/>
      <c r="BIG26" s="0"/>
      <c r="BIH26" s="0"/>
      <c r="BII26" s="0"/>
      <c r="BIJ26" s="0"/>
      <c r="BIK26" s="0"/>
      <c r="BIL26" s="0"/>
      <c r="BIM26" s="0"/>
      <c r="BIN26" s="0"/>
      <c r="BIO26" s="0"/>
      <c r="BIP26" s="0"/>
      <c r="BIQ26" s="0"/>
      <c r="BIR26" s="0"/>
      <c r="BIS26" s="0"/>
      <c r="BIT26" s="0"/>
      <c r="BIU26" s="0"/>
      <c r="BIV26" s="0"/>
      <c r="BIW26" s="0"/>
      <c r="BIX26" s="0"/>
      <c r="BIY26" s="0"/>
      <c r="BIZ26" s="0"/>
      <c r="BJA26" s="0"/>
      <c r="BJB26" s="0"/>
      <c r="BJC26" s="0"/>
      <c r="BJD26" s="0"/>
      <c r="BJE26" s="0"/>
      <c r="BJF26" s="0"/>
      <c r="BJG26" s="0"/>
      <c r="BJH26" s="0"/>
      <c r="BJI26" s="0"/>
      <c r="BJJ26" s="0"/>
      <c r="BJK26" s="0"/>
      <c r="BJL26" s="0"/>
      <c r="BJM26" s="0"/>
      <c r="BJN26" s="0"/>
      <c r="BJO26" s="0"/>
      <c r="BJP26" s="0"/>
      <c r="BJQ26" s="0"/>
      <c r="BJR26" s="0"/>
      <c r="BJS26" s="0"/>
      <c r="BJT26" s="0"/>
      <c r="BJU26" s="0"/>
      <c r="BJV26" s="0"/>
      <c r="BJW26" s="0"/>
      <c r="BJX26" s="0"/>
      <c r="BJY26" s="0"/>
      <c r="BJZ26" s="0"/>
      <c r="BKA26" s="0"/>
      <c r="BKB26" s="0"/>
      <c r="BKC26" s="0"/>
      <c r="BKD26" s="0"/>
      <c r="BKE26" s="0"/>
      <c r="BKF26" s="0"/>
      <c r="BKG26" s="0"/>
      <c r="BKH26" s="0"/>
      <c r="BKI26" s="0"/>
      <c r="BKJ26" s="0"/>
      <c r="BKK26" s="0"/>
      <c r="BKL26" s="0"/>
      <c r="BKM26" s="0"/>
      <c r="BKN26" s="0"/>
      <c r="BKO26" s="0"/>
      <c r="BKP26" s="0"/>
      <c r="BKQ26" s="0"/>
      <c r="BKR26" s="0"/>
      <c r="BKS26" s="0"/>
      <c r="BKT26" s="0"/>
      <c r="BKU26" s="0"/>
      <c r="BKV26" s="0"/>
      <c r="BKW26" s="0"/>
      <c r="BKX26" s="0"/>
      <c r="BKY26" s="0"/>
      <c r="BKZ26" s="0"/>
      <c r="BLA26" s="0"/>
      <c r="BLB26" s="0"/>
      <c r="BLC26" s="0"/>
      <c r="BLD26" s="0"/>
      <c r="BLE26" s="0"/>
      <c r="BLF26" s="0"/>
      <c r="BLG26" s="0"/>
      <c r="BLH26" s="0"/>
      <c r="BLI26" s="0"/>
      <c r="BLJ26" s="0"/>
      <c r="BLK26" s="0"/>
      <c r="BLL26" s="0"/>
      <c r="BLM26" s="0"/>
      <c r="BLN26" s="0"/>
      <c r="BLO26" s="0"/>
      <c r="BLP26" s="0"/>
      <c r="BLQ26" s="0"/>
      <c r="BLR26" s="0"/>
      <c r="BLS26" s="0"/>
      <c r="BLT26" s="0"/>
      <c r="BLU26" s="0"/>
      <c r="BLV26" s="0"/>
      <c r="BLW26" s="0"/>
      <c r="BLX26" s="0"/>
      <c r="BLY26" s="0"/>
      <c r="BLZ26" s="0"/>
      <c r="BMA26" s="0"/>
      <c r="BMB26" s="0"/>
      <c r="BMC26" s="0"/>
      <c r="BMD26" s="0"/>
      <c r="BME26" s="0"/>
      <c r="BMF26" s="0"/>
      <c r="BMG26" s="0"/>
      <c r="BMH26" s="0"/>
      <c r="BMI26" s="0"/>
      <c r="BMJ26" s="0"/>
      <c r="BMK26" s="0"/>
      <c r="BML26" s="0"/>
      <c r="BMM26" s="0"/>
      <c r="BMN26" s="0"/>
      <c r="BMO26" s="0"/>
      <c r="BMP26" s="0"/>
      <c r="BMQ26" s="0"/>
      <c r="BMR26" s="0"/>
      <c r="BMS26" s="0"/>
      <c r="BMT26" s="0"/>
      <c r="BMU26" s="0"/>
      <c r="BMV26" s="0"/>
      <c r="BMW26" s="0"/>
      <c r="BMX26" s="0"/>
      <c r="BMY26" s="0"/>
      <c r="BMZ26" s="0"/>
      <c r="BNA26" s="0"/>
      <c r="BNB26" s="0"/>
      <c r="BNC26" s="0"/>
      <c r="BND26" s="0"/>
      <c r="BNE26" s="0"/>
      <c r="BNF26" s="0"/>
      <c r="BNG26" s="0"/>
      <c r="BNH26" s="0"/>
      <c r="BNI26" s="0"/>
      <c r="BNJ26" s="0"/>
      <c r="BNK26" s="0"/>
      <c r="BNL26" s="0"/>
      <c r="BNM26" s="0"/>
      <c r="BNN26" s="0"/>
      <c r="BNO26" s="0"/>
      <c r="BNP26" s="0"/>
      <c r="BNQ26" s="0"/>
      <c r="BNR26" s="0"/>
      <c r="BNS26" s="0"/>
      <c r="BNT26" s="0"/>
      <c r="BNU26" s="0"/>
      <c r="BNV26" s="0"/>
      <c r="BNW26" s="0"/>
      <c r="BNX26" s="0"/>
      <c r="BNY26" s="0"/>
      <c r="BNZ26" s="0"/>
      <c r="BOA26" s="0"/>
      <c r="BOB26" s="0"/>
      <c r="BOC26" s="0"/>
      <c r="BOD26" s="0"/>
      <c r="BOE26" s="0"/>
      <c r="BOF26" s="0"/>
      <c r="BOG26" s="0"/>
      <c r="BOH26" s="0"/>
      <c r="BOI26" s="0"/>
      <c r="BOJ26" s="0"/>
      <c r="BOK26" s="0"/>
      <c r="BOL26" s="0"/>
      <c r="BOM26" s="0"/>
      <c r="BON26" s="0"/>
      <c r="BOO26" s="0"/>
      <c r="BOP26" s="0"/>
      <c r="BOQ26" s="0"/>
      <c r="BOR26" s="0"/>
      <c r="BOS26" s="0"/>
      <c r="BOT26" s="0"/>
      <c r="BOU26" s="0"/>
      <c r="BOV26" s="0"/>
      <c r="BOW26" s="0"/>
      <c r="BOX26" s="0"/>
      <c r="BOY26" s="0"/>
      <c r="BOZ26" s="0"/>
      <c r="BPA26" s="0"/>
      <c r="BPB26" s="0"/>
      <c r="BPC26" s="0"/>
      <c r="BPD26" s="0"/>
      <c r="BPE26" s="0"/>
      <c r="BPF26" s="0"/>
      <c r="BPG26" s="0"/>
      <c r="BPH26" s="0"/>
      <c r="BPI26" s="0"/>
      <c r="BPJ26" s="0"/>
      <c r="BPK26" s="0"/>
      <c r="BPL26" s="0"/>
      <c r="BPM26" s="0"/>
      <c r="BPN26" s="0"/>
      <c r="BPO26" s="0"/>
      <c r="BPP26" s="0"/>
      <c r="BPQ26" s="0"/>
      <c r="BPR26" s="0"/>
      <c r="BPS26" s="0"/>
      <c r="BPT26" s="0"/>
      <c r="BPU26" s="0"/>
      <c r="BPV26" s="0"/>
      <c r="BPW26" s="0"/>
      <c r="BPX26" s="0"/>
      <c r="BPY26" s="0"/>
      <c r="BPZ26" s="0"/>
      <c r="BQA26" s="0"/>
      <c r="BQB26" s="0"/>
      <c r="BQC26" s="0"/>
      <c r="BQD26" s="0"/>
      <c r="BQE26" s="0"/>
      <c r="BQF26" s="0"/>
      <c r="BQG26" s="0"/>
      <c r="BQH26" s="0"/>
      <c r="BQI26" s="0"/>
      <c r="BQJ26" s="0"/>
      <c r="BQK26" s="0"/>
      <c r="BQL26" s="0"/>
      <c r="BQM26" s="0"/>
      <c r="BQN26" s="0"/>
      <c r="BQO26" s="0"/>
      <c r="BQP26" s="0"/>
      <c r="BQQ26" s="0"/>
      <c r="BQR26" s="0"/>
      <c r="BQS26" s="0"/>
      <c r="BQT26" s="0"/>
      <c r="BQU26" s="0"/>
      <c r="BQV26" s="0"/>
      <c r="BQW26" s="0"/>
      <c r="BQX26" s="0"/>
      <c r="BQY26" s="0"/>
      <c r="BQZ26" s="0"/>
      <c r="BRA26" s="0"/>
      <c r="BRB26" s="0"/>
      <c r="BRC26" s="0"/>
      <c r="BRD26" s="0"/>
      <c r="BRE26" s="0"/>
      <c r="BRF26" s="0"/>
      <c r="BRG26" s="0"/>
      <c r="BRH26" s="0"/>
      <c r="BRI26" s="0"/>
      <c r="BRJ26" s="0"/>
      <c r="BRK26" s="0"/>
      <c r="BRL26" s="0"/>
      <c r="BRM26" s="0"/>
      <c r="BRN26" s="0"/>
      <c r="BRO26" s="0"/>
      <c r="BRP26" s="0"/>
      <c r="BRQ26" s="0"/>
      <c r="BRR26" s="0"/>
      <c r="BRS26" s="0"/>
      <c r="BRT26" s="0"/>
      <c r="BRU26" s="0"/>
      <c r="BRV26" s="0"/>
      <c r="BRW26" s="0"/>
      <c r="BRX26" s="0"/>
      <c r="BRY26" s="0"/>
      <c r="BRZ26" s="0"/>
      <c r="BSA26" s="0"/>
      <c r="BSB26" s="0"/>
      <c r="BSC26" s="0"/>
      <c r="BSD26" s="0"/>
      <c r="BSE26" s="0"/>
      <c r="BSF26" s="0"/>
      <c r="BSG26" s="0"/>
      <c r="BSH26" s="0"/>
      <c r="BSI26" s="0"/>
      <c r="BSJ26" s="0"/>
      <c r="BSK26" s="0"/>
      <c r="BSL26" s="0"/>
      <c r="BSM26" s="0"/>
      <c r="BSN26" s="0"/>
      <c r="BSO26" s="0"/>
      <c r="BSP26" s="0"/>
      <c r="BSQ26" s="0"/>
      <c r="BSR26" s="0"/>
      <c r="BSS26" s="0"/>
      <c r="BST26" s="0"/>
      <c r="BSU26" s="0"/>
      <c r="BSV26" s="0"/>
      <c r="BSW26" s="0"/>
      <c r="BSX26" s="0"/>
      <c r="BSY26" s="0"/>
      <c r="BSZ26" s="0"/>
      <c r="BTA26" s="0"/>
      <c r="BTB26" s="0"/>
      <c r="BTC26" s="0"/>
      <c r="BTD26" s="0"/>
      <c r="BTE26" s="0"/>
      <c r="BTF26" s="0"/>
      <c r="BTG26" s="0"/>
      <c r="BTH26" s="0"/>
      <c r="BTI26" s="0"/>
      <c r="BTJ26" s="0"/>
      <c r="BTK26" s="0"/>
      <c r="BTL26" s="0"/>
      <c r="BTM26" s="0"/>
      <c r="BTN26" s="0"/>
      <c r="BTO26" s="0"/>
      <c r="BTP26" s="0"/>
      <c r="BTQ26" s="0"/>
      <c r="BTR26" s="0"/>
      <c r="BTS26" s="0"/>
      <c r="BTT26" s="0"/>
      <c r="BTU26" s="0"/>
      <c r="BTV26" s="0"/>
      <c r="BTW26" s="0"/>
      <c r="BTX26" s="0"/>
      <c r="BTY26" s="0"/>
      <c r="BTZ26" s="0"/>
      <c r="BUA26" s="0"/>
      <c r="BUB26" s="0"/>
      <c r="BUC26" s="0"/>
      <c r="BUD26" s="0"/>
      <c r="BUE26" s="0"/>
      <c r="BUF26" s="0"/>
      <c r="BUG26" s="0"/>
      <c r="BUH26" s="0"/>
      <c r="BUI26" s="0"/>
      <c r="BUJ26" s="0"/>
      <c r="BUK26" s="0"/>
      <c r="BUL26" s="0"/>
      <c r="BUM26" s="0"/>
      <c r="BUN26" s="0"/>
      <c r="BUO26" s="0"/>
      <c r="BUP26" s="0"/>
      <c r="BUQ26" s="0"/>
      <c r="BUR26" s="0"/>
      <c r="BUS26" s="0"/>
      <c r="BUT26" s="0"/>
      <c r="BUU26" s="0"/>
      <c r="BUV26" s="0"/>
      <c r="BUW26" s="0"/>
      <c r="BUX26" s="0"/>
      <c r="BUY26" s="0"/>
      <c r="BUZ26" s="0"/>
      <c r="BVA26" s="0"/>
      <c r="BVB26" s="0"/>
      <c r="BVC26" s="0"/>
      <c r="BVD26" s="0"/>
      <c r="BVE26" s="0"/>
      <c r="BVF26" s="0"/>
      <c r="BVG26" s="0"/>
      <c r="BVH26" s="0"/>
      <c r="BVI26" s="0"/>
      <c r="BVJ26" s="0"/>
      <c r="BVK26" s="0"/>
      <c r="BVL26" s="0"/>
      <c r="BVM26" s="0"/>
      <c r="BVN26" s="0"/>
      <c r="BVO26" s="0"/>
      <c r="BVP26" s="0"/>
      <c r="BVQ26" s="0"/>
      <c r="BVR26" s="0"/>
      <c r="BVS26" s="0"/>
      <c r="BVT26" s="0"/>
      <c r="BVU26" s="0"/>
      <c r="BVV26" s="0"/>
      <c r="BVW26" s="0"/>
      <c r="BVX26" s="0"/>
      <c r="BVY26" s="0"/>
      <c r="BVZ26" s="0"/>
      <c r="BWA26" s="0"/>
      <c r="BWB26" s="0"/>
      <c r="BWC26" s="0"/>
      <c r="BWD26" s="0"/>
      <c r="BWE26" s="0"/>
      <c r="BWF26" s="0"/>
      <c r="BWG26" s="0"/>
      <c r="BWH26" s="0"/>
      <c r="BWI26" s="0"/>
      <c r="BWJ26" s="0"/>
      <c r="BWK26" s="0"/>
      <c r="BWL26" s="0"/>
      <c r="BWM26" s="0"/>
      <c r="BWN26" s="0"/>
      <c r="BWO26" s="0"/>
      <c r="BWP26" s="0"/>
      <c r="BWQ26" s="0"/>
      <c r="BWR26" s="0"/>
      <c r="BWS26" s="0"/>
      <c r="BWT26" s="0"/>
      <c r="BWU26" s="0"/>
      <c r="BWV26" s="0"/>
      <c r="BWW26" s="0"/>
      <c r="BWX26" s="0"/>
      <c r="BWY26" s="0"/>
      <c r="BWZ26" s="0"/>
      <c r="BXA26" s="0"/>
      <c r="BXB26" s="0"/>
      <c r="BXC26" s="0"/>
      <c r="BXD26" s="0"/>
      <c r="BXE26" s="0"/>
      <c r="BXF26" s="0"/>
      <c r="BXG26" s="0"/>
      <c r="BXH26" s="0"/>
      <c r="BXI26" s="0"/>
      <c r="BXJ26" s="0"/>
      <c r="BXK26" s="0"/>
      <c r="BXL26" s="0"/>
      <c r="BXM26" s="0"/>
      <c r="BXN26" s="0"/>
      <c r="BXO26" s="0"/>
      <c r="BXP26" s="0"/>
      <c r="BXQ26" s="0"/>
      <c r="BXR26" s="0"/>
      <c r="BXS26" s="0"/>
      <c r="BXT26" s="0"/>
      <c r="BXU26" s="0"/>
      <c r="BXV26" s="0"/>
      <c r="BXW26" s="0"/>
      <c r="BXX26" s="0"/>
      <c r="BXY26" s="0"/>
      <c r="BXZ26" s="0"/>
      <c r="BYA26" s="0"/>
      <c r="BYB26" s="0"/>
      <c r="BYC26" s="0"/>
      <c r="BYD26" s="0"/>
      <c r="BYE26" s="0"/>
      <c r="BYF26" s="0"/>
      <c r="BYG26" s="0"/>
      <c r="BYH26" s="0"/>
      <c r="BYI26" s="0"/>
      <c r="BYJ26" s="0"/>
      <c r="BYK26" s="0"/>
      <c r="BYL26" s="0"/>
      <c r="BYM26" s="0"/>
      <c r="BYN26" s="0"/>
      <c r="BYO26" s="0"/>
      <c r="BYP26" s="0"/>
      <c r="BYQ26" s="0"/>
      <c r="BYR26" s="0"/>
      <c r="BYS26" s="0"/>
      <c r="BYT26" s="0"/>
      <c r="BYU26" s="0"/>
      <c r="BYV26" s="0"/>
      <c r="BYW26" s="0"/>
      <c r="BYX26" s="0"/>
      <c r="BYY26" s="0"/>
      <c r="BYZ26" s="0"/>
      <c r="BZA26" s="0"/>
      <c r="BZB26" s="0"/>
      <c r="BZC26" s="0"/>
      <c r="BZD26" s="0"/>
      <c r="BZE26" s="0"/>
      <c r="BZF26" s="0"/>
      <c r="BZG26" s="0"/>
      <c r="BZH26" s="0"/>
      <c r="BZI26" s="0"/>
      <c r="BZJ26" s="0"/>
      <c r="BZK26" s="0"/>
      <c r="BZL26" s="0"/>
      <c r="BZM26" s="0"/>
      <c r="BZN26" s="0"/>
      <c r="BZO26" s="0"/>
      <c r="BZP26" s="0"/>
      <c r="BZQ26" s="0"/>
      <c r="BZR26" s="0"/>
      <c r="BZS26" s="0"/>
      <c r="BZT26" s="0"/>
      <c r="BZU26" s="0"/>
      <c r="BZV26" s="0"/>
      <c r="BZW26" s="0"/>
      <c r="BZX26" s="0"/>
      <c r="BZY26" s="0"/>
      <c r="BZZ26" s="0"/>
      <c r="CAA26" s="0"/>
      <c r="CAB26" s="0"/>
      <c r="CAC26" s="0"/>
      <c r="CAD26" s="0"/>
      <c r="CAE26" s="0"/>
      <c r="CAF26" s="0"/>
      <c r="CAG26" s="0"/>
      <c r="CAH26" s="0"/>
      <c r="CAI26" s="0"/>
      <c r="CAJ26" s="0"/>
      <c r="CAK26" s="0"/>
      <c r="CAL26" s="0"/>
      <c r="CAM26" s="0"/>
      <c r="CAN26" s="0"/>
      <c r="CAO26" s="0"/>
      <c r="CAP26" s="0"/>
      <c r="CAQ26" s="0"/>
      <c r="CAR26" s="0"/>
      <c r="CAS26" s="0"/>
      <c r="CAT26" s="0"/>
      <c r="CAU26" s="0"/>
      <c r="CAV26" s="0"/>
      <c r="CAW26" s="0"/>
      <c r="CAX26" s="0"/>
      <c r="CAY26" s="0"/>
      <c r="CAZ26" s="0"/>
      <c r="CBA26" s="0"/>
      <c r="CBB26" s="0"/>
      <c r="CBC26" s="0"/>
      <c r="CBD26" s="0"/>
      <c r="CBE26" s="0"/>
      <c r="CBF26" s="0"/>
      <c r="CBG26" s="0"/>
      <c r="CBH26" s="0"/>
      <c r="CBI26" s="0"/>
      <c r="CBJ26" s="0"/>
      <c r="CBK26" s="0"/>
      <c r="CBL26" s="0"/>
      <c r="CBM26" s="0"/>
      <c r="CBN26" s="0"/>
      <c r="CBO26" s="0"/>
      <c r="CBP26" s="0"/>
      <c r="CBQ26" s="0"/>
      <c r="CBR26" s="0"/>
      <c r="CBS26" s="0"/>
      <c r="CBT26" s="0"/>
      <c r="CBU26" s="0"/>
      <c r="CBV26" s="0"/>
      <c r="CBW26" s="0"/>
      <c r="CBX26" s="0"/>
      <c r="CBY26" s="0"/>
      <c r="CBZ26" s="0"/>
      <c r="CCA26" s="0"/>
      <c r="CCB26" s="0"/>
      <c r="CCC26" s="0"/>
      <c r="CCD26" s="0"/>
      <c r="CCE26" s="0"/>
      <c r="CCF26" s="0"/>
      <c r="CCG26" s="0"/>
      <c r="CCH26" s="0"/>
      <c r="CCI26" s="0"/>
      <c r="CCJ26" s="0"/>
      <c r="CCK26" s="0"/>
      <c r="CCL26" s="0"/>
      <c r="CCM26" s="0"/>
      <c r="CCN26" s="0"/>
      <c r="CCO26" s="0"/>
      <c r="CCP26" s="0"/>
      <c r="CCQ26" s="0"/>
      <c r="CCR26" s="0"/>
      <c r="CCS26" s="0"/>
      <c r="CCT26" s="0"/>
      <c r="CCU26" s="0"/>
      <c r="CCV26" s="0"/>
      <c r="CCW26" s="0"/>
      <c r="CCX26" s="0"/>
      <c r="CCY26" s="0"/>
      <c r="CCZ26" s="0"/>
      <c r="CDA26" s="0"/>
      <c r="CDB26" s="0"/>
      <c r="CDC26" s="0"/>
      <c r="CDD26" s="0"/>
      <c r="CDE26" s="0"/>
      <c r="CDF26" s="0"/>
      <c r="CDG26" s="0"/>
      <c r="CDH26" s="0"/>
      <c r="CDI26" s="0"/>
      <c r="CDJ26" s="0"/>
      <c r="CDK26" s="0"/>
      <c r="CDL26" s="0"/>
      <c r="CDM26" s="0"/>
      <c r="CDN26" s="0"/>
      <c r="CDO26" s="0"/>
      <c r="CDP26" s="0"/>
      <c r="CDQ26" s="0"/>
      <c r="CDR26" s="0"/>
      <c r="CDS26" s="0"/>
      <c r="CDT26" s="0"/>
      <c r="CDU26" s="0"/>
      <c r="CDV26" s="0"/>
      <c r="CDW26" s="0"/>
      <c r="CDX26" s="0"/>
      <c r="CDY26" s="0"/>
      <c r="CDZ26" s="0"/>
      <c r="CEA26" s="0"/>
      <c r="CEB26" s="0"/>
      <c r="CEC26" s="0"/>
      <c r="CED26" s="0"/>
      <c r="CEE26" s="0"/>
      <c r="CEF26" s="0"/>
      <c r="CEG26" s="0"/>
      <c r="CEH26" s="0"/>
      <c r="CEI26" s="0"/>
      <c r="CEJ26" s="0"/>
      <c r="CEK26" s="0"/>
      <c r="CEL26" s="0"/>
      <c r="CEM26" s="0"/>
      <c r="CEN26" s="0"/>
      <c r="CEO26" s="0"/>
      <c r="CEP26" s="0"/>
      <c r="CEQ26" s="0"/>
      <c r="CER26" s="0"/>
      <c r="CES26" s="0"/>
      <c r="CET26" s="0"/>
      <c r="CEU26" s="0"/>
      <c r="CEV26" s="0"/>
      <c r="CEW26" s="0"/>
      <c r="CEX26" s="0"/>
      <c r="CEY26" s="0"/>
      <c r="CEZ26" s="0"/>
      <c r="CFA26" s="0"/>
      <c r="CFB26" s="0"/>
      <c r="CFC26" s="0"/>
      <c r="CFD26" s="0"/>
      <c r="CFE26" s="0"/>
      <c r="CFF26" s="0"/>
      <c r="CFG26" s="0"/>
      <c r="CFH26" s="0"/>
      <c r="CFI26" s="0"/>
      <c r="CFJ26" s="0"/>
      <c r="CFK26" s="0"/>
      <c r="CFL26" s="0"/>
      <c r="CFM26" s="0"/>
      <c r="CFN26" s="0"/>
      <c r="CFO26" s="0"/>
      <c r="CFP26" s="0"/>
      <c r="CFQ26" s="0"/>
      <c r="CFR26" s="0"/>
      <c r="CFS26" s="0"/>
      <c r="CFT26" s="0"/>
      <c r="CFU26" s="0"/>
      <c r="CFV26" s="0"/>
      <c r="CFW26" s="0"/>
      <c r="CFX26" s="0"/>
      <c r="CFY26" s="0"/>
      <c r="CFZ26" s="0"/>
      <c r="CGA26" s="0"/>
      <c r="CGB26" s="0"/>
      <c r="CGC26" s="0"/>
      <c r="CGD26" s="0"/>
      <c r="CGE26" s="0"/>
      <c r="CGF26" s="0"/>
      <c r="CGG26" s="0"/>
      <c r="CGH26" s="0"/>
      <c r="CGI26" s="0"/>
      <c r="CGJ26" s="0"/>
      <c r="CGK26" s="0"/>
      <c r="CGL26" s="0"/>
      <c r="CGM26" s="0"/>
      <c r="CGN26" s="0"/>
      <c r="CGO26" s="0"/>
      <c r="CGP26" s="0"/>
      <c r="CGQ26" s="0"/>
      <c r="CGR26" s="0"/>
      <c r="CGS26" s="0"/>
      <c r="CGT26" s="0"/>
      <c r="CGU26" s="0"/>
      <c r="CGV26" s="0"/>
      <c r="CGW26" s="0"/>
      <c r="CGX26" s="0"/>
      <c r="CGY26" s="0"/>
      <c r="CGZ26" s="0"/>
      <c r="CHA26" s="0"/>
      <c r="CHB26" s="0"/>
      <c r="CHC26" s="0"/>
      <c r="CHD26" s="0"/>
      <c r="CHE26" s="0"/>
      <c r="CHF26" s="0"/>
      <c r="CHG26" s="0"/>
      <c r="CHH26" s="0"/>
      <c r="CHI26" s="0"/>
      <c r="CHJ26" s="0"/>
      <c r="CHK26" s="0"/>
      <c r="CHL26" s="0"/>
      <c r="CHM26" s="0"/>
      <c r="CHN26" s="0"/>
      <c r="CHO26" s="0"/>
      <c r="CHP26" s="0"/>
      <c r="CHQ26" s="0"/>
      <c r="CHR26" s="0"/>
      <c r="CHS26" s="0"/>
      <c r="CHT26" s="0"/>
      <c r="CHU26" s="0"/>
      <c r="CHV26" s="0"/>
      <c r="CHW26" s="0"/>
      <c r="CHX26" s="0"/>
      <c r="CHY26" s="0"/>
      <c r="CHZ26" s="0"/>
      <c r="CIA26" s="0"/>
      <c r="CIB26" s="0"/>
      <c r="CIC26" s="0"/>
      <c r="CID26" s="0"/>
      <c r="CIE26" s="0"/>
      <c r="CIF26" s="0"/>
      <c r="CIG26" s="0"/>
      <c r="CIH26" s="0"/>
      <c r="CII26" s="0"/>
      <c r="CIJ26" s="0"/>
      <c r="CIK26" s="0"/>
      <c r="CIL26" s="0"/>
      <c r="CIM26" s="0"/>
      <c r="CIN26" s="0"/>
      <c r="CIO26" s="0"/>
      <c r="CIP26" s="0"/>
      <c r="CIQ26" s="0"/>
      <c r="CIR26" s="0"/>
      <c r="CIS26" s="0"/>
      <c r="CIT26" s="0"/>
      <c r="CIU26" s="0"/>
      <c r="CIV26" s="0"/>
      <c r="CIW26" s="0"/>
      <c r="CIX26" s="0"/>
      <c r="CIY26" s="0"/>
      <c r="CIZ26" s="0"/>
      <c r="CJA26" s="0"/>
      <c r="CJB26" s="0"/>
      <c r="CJC26" s="0"/>
      <c r="CJD26" s="0"/>
      <c r="CJE26" s="0"/>
      <c r="CJF26" s="0"/>
      <c r="CJG26" s="0"/>
      <c r="CJH26" s="0"/>
      <c r="CJI26" s="0"/>
      <c r="CJJ26" s="0"/>
      <c r="CJK26" s="0"/>
      <c r="CJL26" s="0"/>
      <c r="CJM26" s="0"/>
      <c r="CJN26" s="0"/>
      <c r="CJO26" s="0"/>
      <c r="CJP26" s="0"/>
      <c r="CJQ26" s="0"/>
      <c r="CJR26" s="0"/>
      <c r="CJS26" s="0"/>
      <c r="CJT26" s="0"/>
      <c r="CJU26" s="0"/>
      <c r="CJV26" s="0"/>
      <c r="CJW26" s="0"/>
      <c r="CJX26" s="0"/>
      <c r="CJY26" s="0"/>
      <c r="CJZ26" s="0"/>
      <c r="CKA26" s="0"/>
      <c r="CKB26" s="0"/>
      <c r="CKC26" s="0"/>
      <c r="CKD26" s="0"/>
      <c r="CKE26" s="0"/>
      <c r="CKF26" s="0"/>
      <c r="CKG26" s="0"/>
      <c r="CKH26" s="0"/>
      <c r="CKI26" s="0"/>
      <c r="CKJ26" s="0"/>
      <c r="CKK26" s="0"/>
      <c r="CKL26" s="0"/>
      <c r="CKM26" s="0"/>
      <c r="CKN26" s="0"/>
      <c r="CKO26" s="0"/>
      <c r="CKP26" s="0"/>
      <c r="CKQ26" s="0"/>
      <c r="CKR26" s="0"/>
      <c r="CKS26" s="0"/>
      <c r="CKT26" s="0"/>
      <c r="CKU26" s="0"/>
      <c r="CKV26" s="0"/>
      <c r="CKW26" s="0"/>
      <c r="CKX26" s="0"/>
      <c r="CKY26" s="0"/>
      <c r="CKZ26" s="0"/>
      <c r="CLA26" s="0"/>
      <c r="CLB26" s="0"/>
      <c r="CLC26" s="0"/>
      <c r="CLD26" s="0"/>
      <c r="CLE26" s="0"/>
      <c r="CLF26" s="0"/>
      <c r="CLG26" s="0"/>
      <c r="CLH26" s="0"/>
      <c r="CLI26" s="0"/>
      <c r="CLJ26" s="0"/>
      <c r="CLK26" s="0"/>
      <c r="CLL26" s="0"/>
      <c r="CLM26" s="0"/>
      <c r="CLN26" s="0"/>
      <c r="CLO26" s="0"/>
      <c r="CLP26" s="0"/>
      <c r="CLQ26" s="0"/>
      <c r="CLR26" s="0"/>
      <c r="CLS26" s="0"/>
      <c r="CLT26" s="0"/>
      <c r="CLU26" s="0"/>
      <c r="CLV26" s="0"/>
      <c r="CLW26" s="0"/>
      <c r="CLX26" s="0"/>
      <c r="CLY26" s="0"/>
      <c r="CLZ26" s="0"/>
      <c r="CMA26" s="0"/>
      <c r="CMB26" s="0"/>
      <c r="CMC26" s="0"/>
      <c r="CMD26" s="0"/>
      <c r="CME26" s="0"/>
      <c r="CMF26" s="0"/>
      <c r="CMG26" s="0"/>
      <c r="CMH26" s="0"/>
      <c r="CMI26" s="0"/>
      <c r="CMJ26" s="0"/>
      <c r="CMK26" s="0"/>
      <c r="CML26" s="0"/>
      <c r="CMM26" s="0"/>
      <c r="CMN26" s="0"/>
      <c r="CMO26" s="0"/>
      <c r="CMP26" s="0"/>
      <c r="CMQ26" s="0"/>
      <c r="CMR26" s="0"/>
      <c r="CMS26" s="0"/>
      <c r="CMT26" s="0"/>
      <c r="CMU26" s="0"/>
      <c r="CMV26" s="0"/>
      <c r="CMW26" s="0"/>
      <c r="CMX26" s="0"/>
      <c r="CMY26" s="0"/>
      <c r="CMZ26" s="0"/>
      <c r="CNA26" s="0"/>
      <c r="CNB26" s="0"/>
      <c r="CNC26" s="0"/>
      <c r="CND26" s="0"/>
      <c r="CNE26" s="0"/>
      <c r="CNF26" s="0"/>
      <c r="CNG26" s="0"/>
      <c r="CNH26" s="0"/>
      <c r="CNI26" s="0"/>
      <c r="CNJ26" s="0"/>
      <c r="CNK26" s="0"/>
      <c r="CNL26" s="0"/>
      <c r="CNM26" s="0"/>
      <c r="CNN26" s="0"/>
      <c r="CNO26" s="0"/>
      <c r="CNP26" s="0"/>
      <c r="CNQ26" s="0"/>
      <c r="CNR26" s="0"/>
      <c r="CNS26" s="0"/>
      <c r="CNT26" s="0"/>
      <c r="CNU26" s="0"/>
      <c r="CNV26" s="0"/>
      <c r="CNW26" s="0"/>
      <c r="CNX26" s="0"/>
      <c r="CNY26" s="0"/>
      <c r="CNZ26" s="0"/>
      <c r="COA26" s="0"/>
      <c r="COB26" s="0"/>
      <c r="COC26" s="0"/>
      <c r="COD26" s="0"/>
      <c r="COE26" s="0"/>
      <c r="COF26" s="0"/>
      <c r="COG26" s="0"/>
      <c r="COH26" s="0"/>
      <c r="COI26" s="0"/>
      <c r="COJ26" s="0"/>
      <c r="COK26" s="0"/>
      <c r="COL26" s="0"/>
      <c r="COM26" s="0"/>
      <c r="CON26" s="0"/>
      <c r="COO26" s="0"/>
      <c r="COP26" s="0"/>
      <c r="COQ26" s="0"/>
      <c r="COR26" s="0"/>
      <c r="COS26" s="0"/>
      <c r="COT26" s="0"/>
      <c r="COU26" s="0"/>
      <c r="COV26" s="0"/>
      <c r="COW26" s="0"/>
      <c r="COX26" s="0"/>
      <c r="COY26" s="0"/>
      <c r="COZ26" s="0"/>
      <c r="CPA26" s="0"/>
      <c r="CPB26" s="0"/>
      <c r="CPC26" s="0"/>
      <c r="CPD26" s="0"/>
      <c r="CPE26" s="0"/>
      <c r="CPF26" s="0"/>
      <c r="CPG26" s="0"/>
      <c r="CPH26" s="0"/>
      <c r="CPI26" s="0"/>
      <c r="CPJ26" s="0"/>
      <c r="CPK26" s="0"/>
      <c r="CPL26" s="0"/>
      <c r="CPM26" s="0"/>
      <c r="CPN26" s="0"/>
      <c r="CPO26" s="0"/>
      <c r="CPP26" s="0"/>
      <c r="CPQ26" s="0"/>
      <c r="CPR26" s="0"/>
      <c r="CPS26" s="0"/>
      <c r="CPT26" s="0"/>
      <c r="CPU26" s="0"/>
      <c r="CPV26" s="0"/>
      <c r="CPW26" s="0"/>
      <c r="CPX26" s="0"/>
      <c r="CPY26" s="0"/>
      <c r="CPZ26" s="0"/>
      <c r="CQA26" s="0"/>
      <c r="CQB26" s="0"/>
      <c r="CQC26" s="0"/>
      <c r="CQD26" s="0"/>
      <c r="CQE26" s="0"/>
      <c r="CQF26" s="0"/>
      <c r="CQG26" s="0"/>
      <c r="CQH26" s="0"/>
      <c r="CQI26" s="0"/>
      <c r="CQJ26" s="0"/>
      <c r="CQK26" s="0"/>
      <c r="CQL26" s="0"/>
      <c r="CQM26" s="0"/>
      <c r="CQN26" s="0"/>
      <c r="CQO26" s="0"/>
      <c r="CQP26" s="0"/>
      <c r="CQQ26" s="0"/>
      <c r="CQR26" s="0"/>
      <c r="CQS26" s="0"/>
      <c r="CQT26" s="0"/>
      <c r="CQU26" s="0"/>
      <c r="CQV26" s="0"/>
      <c r="CQW26" s="0"/>
      <c r="CQX26" s="0"/>
      <c r="CQY26" s="0"/>
      <c r="CQZ26" s="0"/>
      <c r="CRA26" s="0"/>
      <c r="CRB26" s="0"/>
      <c r="CRC26" s="0"/>
      <c r="CRD26" s="0"/>
      <c r="CRE26" s="0"/>
      <c r="CRF26" s="0"/>
      <c r="CRG26" s="0"/>
      <c r="CRH26" s="0"/>
      <c r="CRI26" s="0"/>
      <c r="CRJ26" s="0"/>
      <c r="CRK26" s="0"/>
      <c r="CRL26" s="0"/>
      <c r="CRM26" s="0"/>
      <c r="CRN26" s="0"/>
      <c r="CRO26" s="0"/>
      <c r="CRP26" s="0"/>
      <c r="CRQ26" s="0"/>
      <c r="CRR26" s="0"/>
      <c r="CRS26" s="0"/>
      <c r="CRT26" s="0"/>
      <c r="CRU26" s="0"/>
      <c r="CRV26" s="0"/>
      <c r="CRW26" s="0"/>
      <c r="CRX26" s="0"/>
      <c r="CRY26" s="0"/>
      <c r="CRZ26" s="0"/>
      <c r="CSA26" s="0"/>
      <c r="CSB26" s="0"/>
      <c r="CSC26" s="0"/>
      <c r="CSD26" s="0"/>
      <c r="CSE26" s="0"/>
      <c r="CSF26" s="0"/>
      <c r="CSG26" s="0"/>
      <c r="CSH26" s="0"/>
      <c r="CSI26" s="0"/>
      <c r="CSJ26" s="0"/>
      <c r="CSK26" s="0"/>
      <c r="CSL26" s="0"/>
      <c r="CSM26" s="0"/>
      <c r="CSN26" s="0"/>
      <c r="CSO26" s="0"/>
      <c r="CSP26" s="0"/>
      <c r="CSQ26" s="0"/>
      <c r="CSR26" s="0"/>
      <c r="CSS26" s="0"/>
      <c r="CST26" s="0"/>
      <c r="CSU26" s="0"/>
      <c r="CSV26" s="0"/>
      <c r="CSW26" s="0"/>
      <c r="CSX26" s="0"/>
      <c r="CSY26" s="0"/>
      <c r="CSZ26" s="0"/>
      <c r="CTA26" s="0"/>
      <c r="CTB26" s="0"/>
      <c r="CTC26" s="0"/>
      <c r="CTD26" s="0"/>
      <c r="CTE26" s="0"/>
      <c r="CTF26" s="0"/>
      <c r="CTG26" s="0"/>
      <c r="CTH26" s="0"/>
      <c r="CTI26" s="0"/>
      <c r="CTJ26" s="0"/>
      <c r="CTK26" s="0"/>
      <c r="CTL26" s="0"/>
      <c r="CTM26" s="0"/>
      <c r="CTN26" s="0"/>
      <c r="CTO26" s="0"/>
      <c r="CTP26" s="0"/>
      <c r="CTQ26" s="0"/>
      <c r="CTR26" s="0"/>
      <c r="CTS26" s="0"/>
      <c r="CTT26" s="0"/>
      <c r="CTU26" s="0"/>
      <c r="CTV26" s="0"/>
      <c r="CTW26" s="0"/>
      <c r="CTX26" s="0"/>
      <c r="CTY26" s="0"/>
      <c r="CTZ26" s="0"/>
      <c r="CUA26" s="0"/>
      <c r="CUB26" s="0"/>
      <c r="CUC26" s="0"/>
      <c r="CUD26" s="0"/>
      <c r="CUE26" s="0"/>
      <c r="CUF26" s="0"/>
      <c r="CUG26" s="0"/>
      <c r="CUH26" s="0"/>
      <c r="CUI26" s="0"/>
      <c r="CUJ26" s="0"/>
      <c r="CUK26" s="0"/>
      <c r="CUL26" s="0"/>
      <c r="CUM26" s="0"/>
      <c r="CUN26" s="0"/>
      <c r="CUO26" s="0"/>
      <c r="CUP26" s="0"/>
      <c r="CUQ26" s="0"/>
      <c r="CUR26" s="0"/>
      <c r="CUS26" s="0"/>
      <c r="CUT26" s="0"/>
      <c r="CUU26" s="0"/>
      <c r="CUV26" s="0"/>
      <c r="CUW26" s="0"/>
      <c r="CUX26" s="0"/>
      <c r="CUY26" s="0"/>
      <c r="CUZ26" s="0"/>
      <c r="CVA26" s="0"/>
      <c r="CVB26" s="0"/>
      <c r="CVC26" s="0"/>
      <c r="CVD26" s="0"/>
      <c r="CVE26" s="0"/>
      <c r="CVF26" s="0"/>
      <c r="CVG26" s="0"/>
      <c r="CVH26" s="0"/>
      <c r="CVI26" s="0"/>
      <c r="CVJ26" s="0"/>
      <c r="CVK26" s="0"/>
      <c r="CVL26" s="0"/>
      <c r="CVM26" s="0"/>
      <c r="CVN26" s="0"/>
      <c r="CVO26" s="0"/>
      <c r="CVP26" s="0"/>
      <c r="CVQ26" s="0"/>
      <c r="CVR26" s="0"/>
      <c r="CVS26" s="0"/>
      <c r="CVT26" s="0"/>
      <c r="CVU26" s="0"/>
      <c r="CVV26" s="0"/>
      <c r="CVW26" s="0"/>
      <c r="CVX26" s="0"/>
      <c r="CVY26" s="0"/>
      <c r="CVZ26" s="0"/>
      <c r="CWA26" s="0"/>
      <c r="CWB26" s="0"/>
      <c r="CWC26" s="0"/>
      <c r="CWD26" s="0"/>
      <c r="CWE26" s="0"/>
      <c r="CWF26" s="0"/>
      <c r="CWG26" s="0"/>
      <c r="CWH26" s="0"/>
      <c r="CWI26" s="0"/>
      <c r="CWJ26" s="0"/>
      <c r="CWK26" s="0"/>
      <c r="CWL26" s="0"/>
      <c r="CWM26" s="0"/>
      <c r="CWN26" s="0"/>
      <c r="CWO26" s="0"/>
      <c r="CWP26" s="0"/>
      <c r="CWQ26" s="0"/>
      <c r="CWR26" s="0"/>
      <c r="CWS26" s="0"/>
      <c r="CWT26" s="0"/>
      <c r="CWU26" s="0"/>
      <c r="CWV26" s="0"/>
      <c r="CWW26" s="0"/>
      <c r="CWX26" s="0"/>
      <c r="CWY26" s="0"/>
      <c r="CWZ26" s="0"/>
      <c r="CXA26" s="0"/>
      <c r="CXB26" s="0"/>
      <c r="CXC26" s="0"/>
      <c r="CXD26" s="0"/>
      <c r="CXE26" s="0"/>
      <c r="CXF26" s="0"/>
      <c r="CXG26" s="0"/>
      <c r="CXH26" s="0"/>
      <c r="CXI26" s="0"/>
      <c r="CXJ26" s="0"/>
      <c r="CXK26" s="0"/>
      <c r="CXL26" s="0"/>
      <c r="CXM26" s="0"/>
      <c r="CXN26" s="0"/>
      <c r="CXO26" s="0"/>
      <c r="CXP26" s="0"/>
      <c r="CXQ26" s="0"/>
      <c r="CXR26" s="0"/>
      <c r="CXS26" s="0"/>
      <c r="CXT26" s="0"/>
      <c r="CXU26" s="0"/>
      <c r="CXV26" s="0"/>
      <c r="CXW26" s="0"/>
      <c r="CXX26" s="0"/>
      <c r="CXY26" s="0"/>
      <c r="CXZ26" s="0"/>
      <c r="CYA26" s="0"/>
      <c r="CYB26" s="0"/>
      <c r="CYC26" s="0"/>
      <c r="CYD26" s="0"/>
      <c r="CYE26" s="0"/>
      <c r="CYF26" s="0"/>
      <c r="CYG26" s="0"/>
      <c r="CYH26" s="0"/>
      <c r="CYI26" s="0"/>
      <c r="CYJ26" s="0"/>
      <c r="CYK26" s="0"/>
      <c r="CYL26" s="0"/>
      <c r="CYM26" s="0"/>
      <c r="CYN26" s="0"/>
      <c r="CYO26" s="0"/>
      <c r="CYP26" s="0"/>
      <c r="CYQ26" s="0"/>
      <c r="CYR26" s="0"/>
      <c r="CYS26" s="0"/>
      <c r="CYT26" s="0"/>
      <c r="CYU26" s="0"/>
      <c r="CYV26" s="0"/>
      <c r="CYW26" s="0"/>
      <c r="CYX26" s="0"/>
      <c r="CYY26" s="0"/>
      <c r="CYZ26" s="0"/>
      <c r="CZA26" s="0"/>
      <c r="CZB26" s="0"/>
      <c r="CZC26" s="0"/>
      <c r="CZD26" s="0"/>
      <c r="CZE26" s="0"/>
      <c r="CZF26" s="0"/>
      <c r="CZG26" s="0"/>
      <c r="CZH26" s="0"/>
      <c r="CZI26" s="0"/>
      <c r="CZJ26" s="0"/>
      <c r="CZK26" s="0"/>
      <c r="CZL26" s="0"/>
      <c r="CZM26" s="0"/>
      <c r="CZN26" s="0"/>
      <c r="CZO26" s="0"/>
      <c r="CZP26" s="0"/>
      <c r="CZQ26" s="0"/>
      <c r="CZR26" s="0"/>
      <c r="CZS26" s="0"/>
      <c r="CZT26" s="0"/>
      <c r="CZU26" s="0"/>
      <c r="CZV26" s="0"/>
      <c r="CZW26" s="0"/>
      <c r="CZX26" s="0"/>
      <c r="CZY26" s="0"/>
      <c r="CZZ26" s="0"/>
      <c r="DAA26" s="0"/>
      <c r="DAB26" s="0"/>
      <c r="DAC26" s="0"/>
      <c r="DAD26" s="0"/>
      <c r="DAE26" s="0"/>
      <c r="DAF26" s="0"/>
      <c r="DAG26" s="0"/>
      <c r="DAH26" s="0"/>
      <c r="DAI26" s="0"/>
      <c r="DAJ26" s="0"/>
      <c r="DAK26" s="0"/>
      <c r="DAL26" s="0"/>
      <c r="DAM26" s="0"/>
      <c r="DAN26" s="0"/>
      <c r="DAO26" s="0"/>
      <c r="DAP26" s="0"/>
      <c r="DAQ26" s="0"/>
      <c r="DAR26" s="0"/>
      <c r="DAS26" s="0"/>
      <c r="DAT26" s="0"/>
      <c r="DAU26" s="0"/>
      <c r="DAV26" s="0"/>
      <c r="DAW26" s="0"/>
      <c r="DAX26" s="0"/>
      <c r="DAY26" s="0"/>
      <c r="DAZ26" s="0"/>
      <c r="DBA26" s="0"/>
      <c r="DBB26" s="0"/>
      <c r="DBC26" s="0"/>
      <c r="DBD26" s="0"/>
      <c r="DBE26" s="0"/>
      <c r="DBF26" s="0"/>
      <c r="DBG26" s="0"/>
      <c r="DBH26" s="0"/>
      <c r="DBI26" s="0"/>
      <c r="DBJ26" s="0"/>
      <c r="DBK26" s="0"/>
      <c r="DBL26" s="0"/>
      <c r="DBM26" s="0"/>
      <c r="DBN26" s="0"/>
      <c r="DBO26" s="0"/>
      <c r="DBP26" s="0"/>
      <c r="DBQ26" s="0"/>
      <c r="DBR26" s="0"/>
      <c r="DBS26" s="0"/>
      <c r="DBT26" s="0"/>
      <c r="DBU26" s="0"/>
      <c r="DBV26" s="0"/>
      <c r="DBW26" s="0"/>
      <c r="DBX26" s="0"/>
      <c r="DBY26" s="0"/>
      <c r="DBZ26" s="0"/>
      <c r="DCA26" s="0"/>
      <c r="DCB26" s="0"/>
      <c r="DCC26" s="0"/>
      <c r="DCD26" s="0"/>
      <c r="DCE26" s="0"/>
      <c r="DCF26" s="0"/>
      <c r="DCG26" s="0"/>
      <c r="DCH26" s="0"/>
      <c r="DCI26" s="0"/>
      <c r="DCJ26" s="0"/>
      <c r="DCK26" s="0"/>
      <c r="DCL26" s="0"/>
      <c r="DCM26" s="0"/>
      <c r="DCN26" s="0"/>
      <c r="DCO26" s="0"/>
      <c r="DCP26" s="0"/>
      <c r="DCQ26" s="0"/>
      <c r="DCR26" s="0"/>
      <c r="DCS26" s="0"/>
      <c r="DCT26" s="0"/>
      <c r="DCU26" s="0"/>
      <c r="DCV26" s="0"/>
      <c r="DCW26" s="0"/>
      <c r="DCX26" s="0"/>
      <c r="DCY26" s="0"/>
      <c r="DCZ26" s="0"/>
      <c r="DDA26" s="0"/>
      <c r="DDB26" s="0"/>
      <c r="DDC26" s="0"/>
      <c r="DDD26" s="0"/>
      <c r="DDE26" s="0"/>
      <c r="DDF26" s="0"/>
      <c r="DDG26" s="0"/>
      <c r="DDH26" s="0"/>
      <c r="DDI26" s="0"/>
      <c r="DDJ26" s="0"/>
      <c r="DDK26" s="0"/>
      <c r="DDL26" s="0"/>
      <c r="DDM26" s="0"/>
      <c r="DDN26" s="0"/>
      <c r="DDO26" s="0"/>
      <c r="DDP26" s="0"/>
      <c r="DDQ26" s="0"/>
      <c r="DDR26" s="0"/>
      <c r="DDS26" s="0"/>
      <c r="DDT26" s="0"/>
      <c r="DDU26" s="0"/>
      <c r="DDV26" s="0"/>
      <c r="DDW26" s="0"/>
      <c r="DDX26" s="0"/>
      <c r="DDY26" s="0"/>
      <c r="DDZ26" s="0"/>
      <c r="DEA26" s="0"/>
      <c r="DEB26" s="0"/>
      <c r="DEC26" s="0"/>
      <c r="DED26" s="0"/>
      <c r="DEE26" s="0"/>
      <c r="DEF26" s="0"/>
      <c r="DEG26" s="0"/>
      <c r="DEH26" s="0"/>
      <c r="DEI26" s="0"/>
      <c r="DEJ26" s="0"/>
      <c r="DEK26" s="0"/>
      <c r="DEL26" s="0"/>
      <c r="DEM26" s="0"/>
      <c r="DEN26" s="0"/>
      <c r="DEO26" s="0"/>
      <c r="DEP26" s="0"/>
      <c r="DEQ26" s="0"/>
      <c r="DER26" s="0"/>
      <c r="DES26" s="0"/>
      <c r="DET26" s="0"/>
      <c r="DEU26" s="0"/>
      <c r="DEV26" s="0"/>
      <c r="DEW26" s="0"/>
      <c r="DEX26" s="0"/>
      <c r="DEY26" s="0"/>
      <c r="DEZ26" s="0"/>
      <c r="DFA26" s="0"/>
      <c r="DFB26" s="0"/>
      <c r="DFC26" s="0"/>
      <c r="DFD26" s="0"/>
      <c r="DFE26" s="0"/>
      <c r="DFF26" s="0"/>
      <c r="DFG26" s="0"/>
      <c r="DFH26" s="0"/>
      <c r="DFI26" s="0"/>
      <c r="DFJ26" s="0"/>
      <c r="DFK26" s="0"/>
      <c r="DFL26" s="0"/>
      <c r="DFM26" s="0"/>
      <c r="DFN26" s="0"/>
      <c r="DFO26" s="0"/>
      <c r="DFP26" s="0"/>
      <c r="DFQ26" s="0"/>
      <c r="DFR26" s="0"/>
      <c r="DFS26" s="0"/>
      <c r="DFT26" s="0"/>
      <c r="DFU26" s="0"/>
      <c r="DFV26" s="0"/>
      <c r="DFW26" s="0"/>
      <c r="DFX26" s="0"/>
      <c r="DFY26" s="0"/>
      <c r="DFZ26" s="0"/>
      <c r="DGA26" s="0"/>
      <c r="DGB26" s="0"/>
      <c r="DGC26" s="0"/>
      <c r="DGD26" s="0"/>
      <c r="DGE26" s="0"/>
      <c r="DGF26" s="0"/>
      <c r="DGG26" s="0"/>
      <c r="DGH26" s="0"/>
      <c r="DGI26" s="0"/>
      <c r="DGJ26" s="0"/>
      <c r="DGK26" s="0"/>
      <c r="DGL26" s="0"/>
      <c r="DGM26" s="0"/>
      <c r="DGN26" s="0"/>
      <c r="DGO26" s="0"/>
      <c r="DGP26" s="0"/>
      <c r="DGQ26" s="0"/>
      <c r="DGR26" s="0"/>
      <c r="DGS26" s="0"/>
      <c r="DGT26" s="0"/>
      <c r="DGU26" s="0"/>
      <c r="DGV26" s="0"/>
      <c r="DGW26" s="0"/>
      <c r="DGX26" s="0"/>
      <c r="DGY26" s="0"/>
      <c r="DGZ26" s="0"/>
      <c r="DHA26" s="0"/>
      <c r="DHB26" s="0"/>
      <c r="DHC26" s="0"/>
      <c r="DHD26" s="0"/>
      <c r="DHE26" s="0"/>
      <c r="DHF26" s="0"/>
      <c r="DHG26" s="0"/>
      <c r="DHH26" s="0"/>
      <c r="DHI26" s="0"/>
      <c r="DHJ26" s="0"/>
      <c r="DHK26" s="0"/>
      <c r="DHL26" s="0"/>
      <c r="DHM26" s="0"/>
      <c r="DHN26" s="0"/>
      <c r="DHO26" s="0"/>
      <c r="DHP26" s="0"/>
      <c r="DHQ26" s="0"/>
      <c r="DHR26" s="0"/>
      <c r="DHS26" s="0"/>
      <c r="DHT26" s="0"/>
      <c r="DHU26" s="0"/>
      <c r="DHV26" s="0"/>
      <c r="DHW26" s="0"/>
      <c r="DHX26" s="0"/>
      <c r="DHY26" s="0"/>
      <c r="DHZ26" s="0"/>
      <c r="DIA26" s="0"/>
      <c r="DIB26" s="0"/>
      <c r="DIC26" s="0"/>
      <c r="DID26" s="0"/>
      <c r="DIE26" s="0"/>
      <c r="DIF26" s="0"/>
      <c r="DIG26" s="0"/>
      <c r="DIH26" s="0"/>
      <c r="DII26" s="0"/>
      <c r="DIJ26" s="0"/>
      <c r="DIK26" s="0"/>
      <c r="DIL26" s="0"/>
      <c r="DIM26" s="0"/>
      <c r="DIN26" s="0"/>
      <c r="DIO26" s="0"/>
      <c r="DIP26" s="0"/>
      <c r="DIQ26" s="0"/>
      <c r="DIR26" s="0"/>
      <c r="DIS26" s="0"/>
      <c r="DIT26" s="0"/>
      <c r="DIU26" s="0"/>
      <c r="DIV26" s="0"/>
      <c r="DIW26" s="0"/>
      <c r="DIX26" s="0"/>
      <c r="DIY26" s="0"/>
      <c r="DIZ26" s="0"/>
      <c r="DJA26" s="0"/>
      <c r="DJB26" s="0"/>
      <c r="DJC26" s="0"/>
      <c r="DJD26" s="0"/>
      <c r="DJE26" s="0"/>
      <c r="DJF26" s="0"/>
      <c r="DJG26" s="0"/>
      <c r="DJH26" s="0"/>
      <c r="DJI26" s="0"/>
      <c r="DJJ26" s="0"/>
      <c r="DJK26" s="0"/>
      <c r="DJL26" s="0"/>
      <c r="DJM26" s="0"/>
      <c r="DJN26" s="0"/>
      <c r="DJO26" s="0"/>
      <c r="DJP26" s="0"/>
      <c r="DJQ26" s="0"/>
      <c r="DJR26" s="0"/>
      <c r="DJS26" s="0"/>
      <c r="DJT26" s="0"/>
      <c r="DJU26" s="0"/>
      <c r="DJV26" s="0"/>
      <c r="DJW26" s="0"/>
      <c r="DJX26" s="0"/>
      <c r="DJY26" s="0"/>
      <c r="DJZ26" s="0"/>
      <c r="DKA26" s="0"/>
      <c r="DKB26" s="0"/>
      <c r="DKC26" s="0"/>
      <c r="DKD26" s="0"/>
      <c r="DKE26" s="0"/>
      <c r="DKF26" s="0"/>
      <c r="DKG26" s="0"/>
      <c r="DKH26" s="0"/>
      <c r="DKI26" s="0"/>
      <c r="DKJ26" s="0"/>
      <c r="DKK26" s="0"/>
      <c r="DKL26" s="0"/>
      <c r="DKM26" s="0"/>
      <c r="DKN26" s="0"/>
      <c r="DKO26" s="0"/>
      <c r="DKP26" s="0"/>
      <c r="DKQ26" s="0"/>
      <c r="DKR26" s="0"/>
      <c r="DKS26" s="0"/>
      <c r="DKT26" s="0"/>
      <c r="DKU26" s="0"/>
      <c r="DKV26" s="0"/>
      <c r="DKW26" s="0"/>
      <c r="DKX26" s="0"/>
      <c r="DKY26" s="0"/>
      <c r="DKZ26" s="0"/>
      <c r="DLA26" s="0"/>
      <c r="DLB26" s="0"/>
      <c r="DLC26" s="0"/>
      <c r="DLD26" s="0"/>
      <c r="DLE26" s="0"/>
      <c r="DLF26" s="0"/>
      <c r="DLG26" s="0"/>
      <c r="DLH26" s="0"/>
      <c r="DLI26" s="0"/>
      <c r="DLJ26" s="0"/>
      <c r="DLK26" s="0"/>
      <c r="DLL26" s="0"/>
      <c r="DLM26" s="0"/>
      <c r="DLN26" s="0"/>
      <c r="DLO26" s="0"/>
      <c r="DLP26" s="0"/>
      <c r="DLQ26" s="0"/>
      <c r="DLR26" s="0"/>
      <c r="DLS26" s="0"/>
      <c r="DLT26" s="0"/>
      <c r="DLU26" s="0"/>
      <c r="DLV26" s="0"/>
      <c r="DLW26" s="0"/>
      <c r="DLX26" s="0"/>
      <c r="DLY26" s="0"/>
      <c r="DLZ26" s="0"/>
      <c r="DMA26" s="0"/>
      <c r="DMB26" s="0"/>
      <c r="DMC26" s="0"/>
      <c r="DMD26" s="0"/>
      <c r="DME26" s="0"/>
      <c r="DMF26" s="0"/>
      <c r="DMG26" s="0"/>
      <c r="DMH26" s="0"/>
      <c r="DMI26" s="0"/>
      <c r="DMJ26" s="0"/>
      <c r="DMK26" s="0"/>
      <c r="DML26" s="0"/>
      <c r="DMM26" s="0"/>
      <c r="DMN26" s="0"/>
      <c r="DMO26" s="0"/>
      <c r="DMP26" s="0"/>
      <c r="DMQ26" s="0"/>
      <c r="DMR26" s="0"/>
      <c r="DMS26" s="0"/>
      <c r="DMT26" s="0"/>
      <c r="DMU26" s="0"/>
      <c r="DMV26" s="0"/>
      <c r="DMW26" s="0"/>
      <c r="DMX26" s="0"/>
      <c r="DMY26" s="0"/>
      <c r="DMZ26" s="0"/>
      <c r="DNA26" s="0"/>
      <c r="DNB26" s="0"/>
      <c r="DNC26" s="0"/>
      <c r="DND26" s="0"/>
      <c r="DNE26" s="0"/>
      <c r="DNF26" s="0"/>
      <c r="DNG26" s="0"/>
      <c r="DNH26" s="0"/>
      <c r="DNI26" s="0"/>
      <c r="DNJ26" s="0"/>
      <c r="DNK26" s="0"/>
      <c r="DNL26" s="0"/>
      <c r="DNM26" s="0"/>
      <c r="DNN26" s="0"/>
      <c r="DNO26" s="0"/>
      <c r="DNP26" s="0"/>
      <c r="DNQ26" s="0"/>
      <c r="DNR26" s="0"/>
      <c r="DNS26" s="0"/>
      <c r="DNT26" s="0"/>
      <c r="DNU26" s="0"/>
      <c r="DNV26" s="0"/>
      <c r="DNW26" s="0"/>
      <c r="DNX26" s="0"/>
      <c r="DNY26" s="0"/>
      <c r="DNZ26" s="0"/>
      <c r="DOA26" s="0"/>
      <c r="DOB26" s="0"/>
      <c r="DOC26" s="0"/>
      <c r="DOD26" s="0"/>
      <c r="DOE26" s="0"/>
      <c r="DOF26" s="0"/>
      <c r="DOG26" s="0"/>
      <c r="DOH26" s="0"/>
      <c r="DOI26" s="0"/>
      <c r="DOJ26" s="0"/>
      <c r="DOK26" s="0"/>
      <c r="DOL26" s="0"/>
      <c r="DOM26" s="0"/>
      <c r="DON26" s="0"/>
      <c r="DOO26" s="0"/>
      <c r="DOP26" s="0"/>
      <c r="DOQ26" s="0"/>
      <c r="DOR26" s="0"/>
      <c r="DOS26" s="0"/>
      <c r="DOT26" s="0"/>
      <c r="DOU26" s="0"/>
      <c r="DOV26" s="0"/>
      <c r="DOW26" s="0"/>
      <c r="DOX26" s="0"/>
      <c r="DOY26" s="0"/>
      <c r="DOZ26" s="0"/>
      <c r="DPA26" s="0"/>
      <c r="DPB26" s="0"/>
      <c r="DPC26" s="0"/>
      <c r="DPD26" s="0"/>
      <c r="DPE26" s="0"/>
      <c r="DPF26" s="0"/>
      <c r="DPG26" s="0"/>
      <c r="DPH26" s="0"/>
      <c r="DPI26" s="0"/>
      <c r="DPJ26" s="0"/>
      <c r="DPK26" s="0"/>
      <c r="DPL26" s="0"/>
      <c r="DPM26" s="0"/>
      <c r="DPN26" s="0"/>
      <c r="DPO26" s="0"/>
      <c r="DPP26" s="0"/>
      <c r="DPQ26" s="0"/>
      <c r="DPR26" s="0"/>
      <c r="DPS26" s="0"/>
      <c r="DPT26" s="0"/>
      <c r="DPU26" s="0"/>
      <c r="DPV26" s="0"/>
      <c r="DPW26" s="0"/>
      <c r="DPX26" s="0"/>
      <c r="DPY26" s="0"/>
      <c r="DPZ26" s="0"/>
      <c r="DQA26" s="0"/>
      <c r="DQB26" s="0"/>
      <c r="DQC26" s="0"/>
      <c r="DQD26" s="0"/>
      <c r="DQE26" s="0"/>
      <c r="DQF26" s="0"/>
      <c r="DQG26" s="0"/>
      <c r="DQH26" s="0"/>
      <c r="DQI26" s="0"/>
      <c r="DQJ26" s="0"/>
      <c r="DQK26" s="0"/>
      <c r="DQL26" s="0"/>
      <c r="DQM26" s="0"/>
      <c r="DQN26" s="0"/>
      <c r="DQO26" s="0"/>
      <c r="DQP26" s="0"/>
      <c r="DQQ26" s="0"/>
      <c r="DQR26" s="0"/>
      <c r="DQS26" s="0"/>
      <c r="DQT26" s="0"/>
      <c r="DQU26" s="0"/>
      <c r="DQV26" s="0"/>
      <c r="DQW26" s="0"/>
      <c r="DQX26" s="0"/>
      <c r="DQY26" s="0"/>
      <c r="DQZ26" s="0"/>
      <c r="DRA26" s="0"/>
      <c r="DRB26" s="0"/>
      <c r="DRC26" s="0"/>
      <c r="DRD26" s="0"/>
      <c r="DRE26" s="0"/>
      <c r="DRF26" s="0"/>
      <c r="DRG26" s="0"/>
      <c r="DRH26" s="0"/>
      <c r="DRI26" s="0"/>
      <c r="DRJ26" s="0"/>
      <c r="DRK26" s="0"/>
      <c r="DRL26" s="0"/>
      <c r="DRM26" s="0"/>
      <c r="DRN26" s="0"/>
      <c r="DRO26" s="0"/>
      <c r="DRP26" s="0"/>
      <c r="DRQ26" s="0"/>
      <c r="DRR26" s="0"/>
      <c r="DRS26" s="0"/>
      <c r="DRT26" s="0"/>
      <c r="DRU26" s="0"/>
      <c r="DRV26" s="0"/>
      <c r="DRW26" s="0"/>
      <c r="DRX26" s="0"/>
      <c r="DRY26" s="0"/>
      <c r="DRZ26" s="0"/>
      <c r="DSA26" s="0"/>
      <c r="DSB26" s="0"/>
      <c r="DSC26" s="0"/>
      <c r="DSD26" s="0"/>
      <c r="DSE26" s="0"/>
      <c r="DSF26" s="0"/>
      <c r="DSG26" s="0"/>
      <c r="DSH26" s="0"/>
      <c r="DSI26" s="0"/>
      <c r="DSJ26" s="0"/>
      <c r="DSK26" s="0"/>
      <c r="DSL26" s="0"/>
      <c r="DSM26" s="0"/>
      <c r="DSN26" s="0"/>
      <c r="DSO26" s="0"/>
      <c r="DSP26" s="0"/>
      <c r="DSQ26" s="0"/>
      <c r="DSR26" s="0"/>
      <c r="DSS26" s="0"/>
      <c r="DST26" s="0"/>
      <c r="DSU26" s="0"/>
      <c r="DSV26" s="0"/>
      <c r="DSW26" s="0"/>
      <c r="DSX26" s="0"/>
      <c r="DSY26" s="0"/>
      <c r="DSZ26" s="0"/>
      <c r="DTA26" s="0"/>
      <c r="DTB26" s="0"/>
      <c r="DTC26" s="0"/>
      <c r="DTD26" s="0"/>
      <c r="DTE26" s="0"/>
      <c r="DTF26" s="0"/>
      <c r="DTG26" s="0"/>
      <c r="DTH26" s="0"/>
      <c r="DTI26" s="0"/>
      <c r="DTJ26" s="0"/>
      <c r="DTK26" s="0"/>
      <c r="DTL26" s="0"/>
      <c r="DTM26" s="0"/>
      <c r="DTN26" s="0"/>
      <c r="DTO26" s="0"/>
      <c r="DTP26" s="0"/>
      <c r="DTQ26" s="0"/>
      <c r="DTR26" s="0"/>
      <c r="DTS26" s="0"/>
      <c r="DTT26" s="0"/>
      <c r="DTU26" s="0"/>
      <c r="DTV26" s="0"/>
      <c r="DTW26" s="0"/>
      <c r="DTX26" s="0"/>
      <c r="DTY26" s="0"/>
      <c r="DTZ26" s="0"/>
      <c r="DUA26" s="0"/>
      <c r="DUB26" s="0"/>
      <c r="DUC26" s="0"/>
      <c r="DUD26" s="0"/>
      <c r="DUE26" s="0"/>
      <c r="DUF26" s="0"/>
      <c r="DUG26" s="0"/>
      <c r="DUH26" s="0"/>
      <c r="DUI26" s="0"/>
      <c r="DUJ26" s="0"/>
      <c r="DUK26" s="0"/>
      <c r="DUL26" s="0"/>
      <c r="DUM26" s="0"/>
      <c r="DUN26" s="0"/>
      <c r="DUO26" s="0"/>
      <c r="DUP26" s="0"/>
      <c r="DUQ26" s="0"/>
      <c r="DUR26" s="0"/>
      <c r="DUS26" s="0"/>
      <c r="DUT26" s="0"/>
      <c r="DUU26" s="0"/>
      <c r="DUV26" s="0"/>
      <c r="DUW26" s="0"/>
      <c r="DUX26" s="0"/>
      <c r="DUY26" s="0"/>
      <c r="DUZ26" s="0"/>
      <c r="DVA26" s="0"/>
      <c r="DVB26" s="0"/>
      <c r="DVC26" s="0"/>
      <c r="DVD26" s="0"/>
      <c r="DVE26" s="0"/>
      <c r="DVF26" s="0"/>
      <c r="DVG26" s="0"/>
      <c r="DVH26" s="0"/>
      <c r="DVI26" s="0"/>
      <c r="DVJ26" s="0"/>
      <c r="DVK26" s="0"/>
      <c r="DVL26" s="0"/>
      <c r="DVM26" s="0"/>
      <c r="DVN26" s="0"/>
      <c r="DVO26" s="0"/>
      <c r="DVP26" s="0"/>
      <c r="DVQ26" s="0"/>
      <c r="DVR26" s="0"/>
      <c r="DVS26" s="0"/>
      <c r="DVT26" s="0"/>
      <c r="DVU26" s="0"/>
      <c r="DVV26" s="0"/>
      <c r="DVW26" s="0"/>
      <c r="DVX26" s="0"/>
      <c r="DVY26" s="0"/>
      <c r="DVZ26" s="0"/>
      <c r="DWA26" s="0"/>
      <c r="DWB26" s="0"/>
      <c r="DWC26" s="0"/>
      <c r="DWD26" s="0"/>
      <c r="DWE26" s="0"/>
      <c r="DWF26" s="0"/>
      <c r="DWG26" s="0"/>
      <c r="DWH26" s="0"/>
      <c r="DWI26" s="0"/>
      <c r="DWJ26" s="0"/>
      <c r="DWK26" s="0"/>
      <c r="DWL26" s="0"/>
      <c r="DWM26" s="0"/>
      <c r="DWN26" s="0"/>
      <c r="DWO26" s="0"/>
      <c r="DWP26" s="0"/>
      <c r="DWQ26" s="0"/>
      <c r="DWR26" s="0"/>
      <c r="DWS26" s="0"/>
      <c r="DWT26" s="0"/>
      <c r="DWU26" s="0"/>
      <c r="DWV26" s="0"/>
      <c r="DWW26" s="0"/>
      <c r="DWX26" s="0"/>
      <c r="DWY26" s="0"/>
      <c r="DWZ26" s="0"/>
      <c r="DXA26" s="0"/>
      <c r="DXB26" s="0"/>
      <c r="DXC26" s="0"/>
      <c r="DXD26" s="0"/>
      <c r="DXE26" s="0"/>
      <c r="DXF26" s="0"/>
      <c r="DXG26" s="0"/>
      <c r="DXH26" s="0"/>
      <c r="DXI26" s="0"/>
      <c r="DXJ26" s="0"/>
      <c r="DXK26" s="0"/>
      <c r="DXL26" s="0"/>
      <c r="DXM26" s="0"/>
      <c r="DXN26" s="0"/>
      <c r="DXO26" s="0"/>
      <c r="DXP26" s="0"/>
      <c r="DXQ26" s="0"/>
      <c r="DXR26" s="0"/>
      <c r="DXS26" s="0"/>
      <c r="DXT26" s="0"/>
      <c r="DXU26" s="0"/>
      <c r="DXV26" s="0"/>
      <c r="DXW26" s="0"/>
      <c r="DXX26" s="0"/>
      <c r="DXY26" s="0"/>
      <c r="DXZ26" s="0"/>
      <c r="DYA26" s="0"/>
      <c r="DYB26" s="0"/>
      <c r="DYC26" s="0"/>
      <c r="DYD26" s="0"/>
      <c r="DYE26" s="0"/>
      <c r="DYF26" s="0"/>
      <c r="DYG26" s="0"/>
      <c r="DYH26" s="0"/>
      <c r="DYI26" s="0"/>
      <c r="DYJ26" s="0"/>
      <c r="DYK26" s="0"/>
      <c r="DYL26" s="0"/>
      <c r="DYM26" s="0"/>
      <c r="DYN26" s="0"/>
      <c r="DYO26" s="0"/>
      <c r="DYP26" s="0"/>
      <c r="DYQ26" s="0"/>
      <c r="DYR26" s="0"/>
      <c r="DYS26" s="0"/>
      <c r="DYT26" s="0"/>
      <c r="DYU26" s="0"/>
      <c r="DYV26" s="0"/>
      <c r="DYW26" s="0"/>
      <c r="DYX26" s="0"/>
      <c r="DYY26" s="0"/>
      <c r="DYZ26" s="0"/>
      <c r="DZA26" s="0"/>
      <c r="DZB26" s="0"/>
      <c r="DZC26" s="0"/>
      <c r="DZD26" s="0"/>
      <c r="DZE26" s="0"/>
      <c r="DZF26" s="0"/>
      <c r="DZG26" s="0"/>
      <c r="DZH26" s="0"/>
      <c r="DZI26" s="0"/>
      <c r="DZJ26" s="0"/>
      <c r="DZK26" s="0"/>
      <c r="DZL26" s="0"/>
      <c r="DZM26" s="0"/>
      <c r="DZN26" s="0"/>
      <c r="DZO26" s="0"/>
      <c r="DZP26" s="0"/>
      <c r="DZQ26" s="0"/>
      <c r="DZR26" s="0"/>
      <c r="DZS26" s="0"/>
      <c r="DZT26" s="0"/>
      <c r="DZU26" s="0"/>
      <c r="DZV26" s="0"/>
      <c r="DZW26" s="0"/>
      <c r="DZX26" s="0"/>
      <c r="DZY26" s="0"/>
      <c r="DZZ26" s="0"/>
      <c r="EAA26" s="0"/>
      <c r="EAB26" s="0"/>
      <c r="EAC26" s="0"/>
      <c r="EAD26" s="0"/>
      <c r="EAE26" s="0"/>
      <c r="EAF26" s="0"/>
      <c r="EAG26" s="0"/>
      <c r="EAH26" s="0"/>
      <c r="EAI26" s="0"/>
      <c r="EAJ26" s="0"/>
      <c r="EAK26" s="0"/>
      <c r="EAL26" s="0"/>
      <c r="EAM26" s="0"/>
      <c r="EAN26" s="0"/>
      <c r="EAO26" s="0"/>
      <c r="EAP26" s="0"/>
      <c r="EAQ26" s="0"/>
      <c r="EAR26" s="0"/>
      <c r="EAS26" s="0"/>
      <c r="EAT26" s="0"/>
      <c r="EAU26" s="0"/>
      <c r="EAV26" s="0"/>
      <c r="EAW26" s="0"/>
      <c r="EAX26" s="0"/>
      <c r="EAY26" s="0"/>
      <c r="EAZ26" s="0"/>
      <c r="EBA26" s="0"/>
      <c r="EBB26" s="0"/>
      <c r="EBC26" s="0"/>
      <c r="EBD26" s="0"/>
      <c r="EBE26" s="0"/>
      <c r="EBF26" s="0"/>
      <c r="EBG26" s="0"/>
      <c r="EBH26" s="0"/>
      <c r="EBI26" s="0"/>
      <c r="EBJ26" s="0"/>
      <c r="EBK26" s="0"/>
      <c r="EBL26" s="0"/>
      <c r="EBM26" s="0"/>
      <c r="EBN26" s="0"/>
      <c r="EBO26" s="0"/>
      <c r="EBP26" s="0"/>
      <c r="EBQ26" s="0"/>
      <c r="EBR26" s="0"/>
      <c r="EBS26" s="0"/>
      <c r="EBT26" s="0"/>
      <c r="EBU26" s="0"/>
      <c r="EBV26" s="0"/>
      <c r="EBW26" s="0"/>
      <c r="EBX26" s="0"/>
      <c r="EBY26" s="0"/>
      <c r="EBZ26" s="0"/>
      <c r="ECA26" s="0"/>
      <c r="ECB26" s="0"/>
      <c r="ECC26" s="0"/>
      <c r="ECD26" s="0"/>
      <c r="ECE26" s="0"/>
      <c r="ECF26" s="0"/>
      <c r="ECG26" s="0"/>
      <c r="ECH26" s="0"/>
      <c r="ECI26" s="0"/>
      <c r="ECJ26" s="0"/>
      <c r="ECK26" s="0"/>
      <c r="ECL26" s="0"/>
      <c r="ECM26" s="0"/>
      <c r="ECN26" s="0"/>
      <c r="ECO26" s="0"/>
      <c r="ECP26" s="0"/>
      <c r="ECQ26" s="0"/>
      <c r="ECR26" s="0"/>
      <c r="ECS26" s="0"/>
      <c r="ECT26" s="0"/>
      <c r="ECU26" s="0"/>
      <c r="ECV26" s="0"/>
      <c r="ECW26" s="0"/>
      <c r="ECX26" s="0"/>
      <c r="ECY26" s="0"/>
      <c r="ECZ26" s="0"/>
      <c r="EDA26" s="0"/>
      <c r="EDB26" s="0"/>
      <c r="EDC26" s="0"/>
      <c r="EDD26" s="0"/>
      <c r="EDE26" s="0"/>
      <c r="EDF26" s="0"/>
      <c r="EDG26" s="0"/>
      <c r="EDH26" s="0"/>
      <c r="EDI26" s="0"/>
      <c r="EDJ26" s="0"/>
      <c r="EDK26" s="0"/>
      <c r="EDL26" s="0"/>
      <c r="EDM26" s="0"/>
      <c r="EDN26" s="0"/>
      <c r="EDO26" s="0"/>
      <c r="EDP26" s="0"/>
      <c r="EDQ26" s="0"/>
      <c r="EDR26" s="0"/>
      <c r="EDS26" s="0"/>
      <c r="EDT26" s="0"/>
      <c r="EDU26" s="0"/>
      <c r="EDV26" s="0"/>
      <c r="EDW26" s="0"/>
      <c r="EDX26" s="0"/>
      <c r="EDY26" s="0"/>
      <c r="EDZ26" s="0"/>
      <c r="EEA26" s="0"/>
      <c r="EEB26" s="0"/>
      <c r="EEC26" s="0"/>
      <c r="EED26" s="0"/>
      <c r="EEE26" s="0"/>
      <c r="EEF26" s="0"/>
      <c r="EEG26" s="0"/>
      <c r="EEH26" s="0"/>
      <c r="EEI26" s="0"/>
      <c r="EEJ26" s="0"/>
      <c r="EEK26" s="0"/>
      <c r="EEL26" s="0"/>
      <c r="EEM26" s="0"/>
      <c r="EEN26" s="0"/>
      <c r="EEO26" s="0"/>
      <c r="EEP26" s="0"/>
      <c r="EEQ26" s="0"/>
      <c r="EER26" s="0"/>
      <c r="EES26" s="0"/>
      <c r="EET26" s="0"/>
      <c r="EEU26" s="0"/>
      <c r="EEV26" s="0"/>
      <c r="EEW26" s="0"/>
      <c r="EEX26" s="0"/>
      <c r="EEY26" s="0"/>
      <c r="EEZ26" s="0"/>
      <c r="EFA26" s="0"/>
      <c r="EFB26" s="0"/>
      <c r="EFC26" s="0"/>
      <c r="EFD26" s="0"/>
      <c r="EFE26" s="0"/>
      <c r="EFF26" s="0"/>
      <c r="EFG26" s="0"/>
      <c r="EFH26" s="0"/>
      <c r="EFI26" s="0"/>
      <c r="EFJ26" s="0"/>
      <c r="EFK26" s="0"/>
      <c r="EFL26" s="0"/>
      <c r="EFM26" s="0"/>
      <c r="EFN26" s="0"/>
      <c r="EFO26" s="0"/>
      <c r="EFP26" s="0"/>
      <c r="EFQ26" s="0"/>
      <c r="EFR26" s="0"/>
      <c r="EFS26" s="0"/>
      <c r="EFT26" s="0"/>
      <c r="EFU26" s="0"/>
      <c r="EFV26" s="0"/>
      <c r="EFW26" s="0"/>
      <c r="EFX26" s="0"/>
      <c r="EFY26" s="0"/>
      <c r="EFZ26" s="0"/>
      <c r="EGA26" s="0"/>
      <c r="EGB26" s="0"/>
      <c r="EGC26" s="0"/>
      <c r="EGD26" s="0"/>
      <c r="EGE26" s="0"/>
      <c r="EGF26" s="0"/>
      <c r="EGG26" s="0"/>
      <c r="EGH26" s="0"/>
      <c r="EGI26" s="0"/>
      <c r="EGJ26" s="0"/>
      <c r="EGK26" s="0"/>
      <c r="EGL26" s="0"/>
      <c r="EGM26" s="0"/>
      <c r="EGN26" s="0"/>
      <c r="EGO26" s="0"/>
      <c r="EGP26" s="0"/>
      <c r="EGQ26" s="0"/>
      <c r="EGR26" s="0"/>
      <c r="EGS26" s="0"/>
      <c r="EGT26" s="0"/>
      <c r="EGU26" s="0"/>
      <c r="EGV26" s="0"/>
      <c r="EGW26" s="0"/>
      <c r="EGX26" s="0"/>
      <c r="EGY26" s="0"/>
      <c r="EGZ26" s="0"/>
      <c r="EHA26" s="0"/>
      <c r="EHB26" s="0"/>
      <c r="EHC26" s="0"/>
      <c r="EHD26" s="0"/>
      <c r="EHE26" s="0"/>
      <c r="EHF26" s="0"/>
      <c r="EHG26" s="0"/>
      <c r="EHH26" s="0"/>
      <c r="EHI26" s="0"/>
      <c r="EHJ26" s="0"/>
      <c r="EHK26" s="0"/>
      <c r="EHL26" s="0"/>
      <c r="EHM26" s="0"/>
      <c r="EHN26" s="0"/>
      <c r="EHO26" s="0"/>
      <c r="EHP26" s="0"/>
      <c r="EHQ26" s="0"/>
      <c r="EHR26" s="0"/>
      <c r="EHS26" s="0"/>
      <c r="EHT26" s="0"/>
      <c r="EHU26" s="0"/>
      <c r="EHV26" s="0"/>
      <c r="EHW26" s="0"/>
      <c r="EHX26" s="0"/>
      <c r="EHY26" s="0"/>
      <c r="EHZ26" s="0"/>
      <c r="EIA26" s="0"/>
      <c r="EIB26" s="0"/>
      <c r="EIC26" s="0"/>
      <c r="EID26" s="0"/>
      <c r="EIE26" s="0"/>
      <c r="EIF26" s="0"/>
      <c r="EIG26" s="0"/>
      <c r="EIH26" s="0"/>
      <c r="EII26" s="0"/>
      <c r="EIJ26" s="0"/>
      <c r="EIK26" s="0"/>
      <c r="EIL26" s="0"/>
      <c r="EIM26" s="0"/>
      <c r="EIN26" s="0"/>
      <c r="EIO26" s="0"/>
      <c r="EIP26" s="0"/>
      <c r="EIQ26" s="0"/>
      <c r="EIR26" s="0"/>
      <c r="EIS26" s="0"/>
      <c r="EIT26" s="0"/>
      <c r="EIU26" s="0"/>
      <c r="EIV26" s="0"/>
      <c r="EIW26" s="0"/>
      <c r="EIX26" s="0"/>
      <c r="EIY26" s="0"/>
      <c r="EIZ26" s="0"/>
      <c r="EJA26" s="0"/>
      <c r="EJB26" s="0"/>
      <c r="EJC26" s="0"/>
      <c r="EJD26" s="0"/>
      <c r="EJE26" s="0"/>
      <c r="EJF26" s="0"/>
      <c r="EJG26" s="0"/>
      <c r="EJH26" s="0"/>
      <c r="EJI26" s="0"/>
      <c r="EJJ26" s="0"/>
      <c r="EJK26" s="0"/>
      <c r="EJL26" s="0"/>
      <c r="EJM26" s="0"/>
      <c r="EJN26" s="0"/>
      <c r="EJO26" s="0"/>
      <c r="EJP26" s="0"/>
      <c r="EJQ26" s="0"/>
      <c r="EJR26" s="0"/>
      <c r="EJS26" s="0"/>
      <c r="EJT26" s="0"/>
      <c r="EJU26" s="0"/>
      <c r="EJV26" s="0"/>
      <c r="EJW26" s="0"/>
      <c r="EJX26" s="0"/>
      <c r="EJY26" s="0"/>
      <c r="EJZ26" s="0"/>
      <c r="EKA26" s="0"/>
      <c r="EKB26" s="0"/>
      <c r="EKC26" s="0"/>
      <c r="EKD26" s="0"/>
      <c r="EKE26" s="0"/>
      <c r="EKF26" s="0"/>
      <c r="EKG26" s="0"/>
      <c r="EKH26" s="0"/>
      <c r="EKI26" s="0"/>
      <c r="EKJ26" s="0"/>
      <c r="EKK26" s="0"/>
      <c r="EKL26" s="0"/>
      <c r="EKM26" s="0"/>
      <c r="EKN26" s="0"/>
      <c r="EKO26" s="0"/>
      <c r="EKP26" s="0"/>
      <c r="EKQ26" s="0"/>
      <c r="EKR26" s="0"/>
      <c r="EKS26" s="0"/>
      <c r="EKT26" s="0"/>
      <c r="EKU26" s="0"/>
      <c r="EKV26" s="0"/>
      <c r="EKW26" s="0"/>
      <c r="EKX26" s="0"/>
      <c r="EKY26" s="0"/>
      <c r="EKZ26" s="0"/>
      <c r="ELA26" s="0"/>
      <c r="ELB26" s="0"/>
      <c r="ELC26" s="0"/>
      <c r="ELD26" s="0"/>
      <c r="ELE26" s="0"/>
      <c r="ELF26" s="0"/>
      <c r="ELG26" s="0"/>
      <c r="ELH26" s="0"/>
      <c r="ELI26" s="0"/>
      <c r="ELJ26" s="0"/>
      <c r="ELK26" s="0"/>
      <c r="ELL26" s="0"/>
      <c r="ELM26" s="0"/>
      <c r="ELN26" s="0"/>
      <c r="ELO26" s="0"/>
      <c r="ELP26" s="0"/>
      <c r="ELQ26" s="0"/>
      <c r="ELR26" s="0"/>
      <c r="ELS26" s="0"/>
      <c r="ELT26" s="0"/>
      <c r="ELU26" s="0"/>
      <c r="ELV26" s="0"/>
      <c r="ELW26" s="0"/>
      <c r="ELX26" s="0"/>
      <c r="ELY26" s="0"/>
      <c r="ELZ26" s="0"/>
      <c r="EMA26" s="0"/>
      <c r="EMB26" s="0"/>
      <c r="EMC26" s="0"/>
      <c r="EMD26" s="0"/>
      <c r="EME26" s="0"/>
      <c r="EMF26" s="0"/>
      <c r="EMG26" s="0"/>
      <c r="EMH26" s="0"/>
      <c r="EMI26" s="0"/>
      <c r="EMJ26" s="0"/>
      <c r="EMK26" s="0"/>
      <c r="EML26" s="0"/>
      <c r="EMM26" s="0"/>
      <c r="EMN26" s="0"/>
      <c r="EMO26" s="0"/>
      <c r="EMP26" s="0"/>
      <c r="EMQ26" s="0"/>
      <c r="EMR26" s="0"/>
      <c r="EMS26" s="0"/>
      <c r="EMT26" s="0"/>
      <c r="EMU26" s="0"/>
      <c r="EMV26" s="0"/>
      <c r="EMW26" s="0"/>
      <c r="EMX26" s="0"/>
      <c r="EMY26" s="0"/>
      <c r="EMZ26" s="0"/>
      <c r="ENA26" s="0"/>
      <c r="ENB26" s="0"/>
      <c r="ENC26" s="0"/>
      <c r="END26" s="0"/>
      <c r="ENE26" s="0"/>
      <c r="ENF26" s="0"/>
      <c r="ENG26" s="0"/>
      <c r="ENH26" s="0"/>
      <c r="ENI26" s="0"/>
      <c r="ENJ26" s="0"/>
      <c r="ENK26" s="0"/>
      <c r="ENL26" s="0"/>
      <c r="ENM26" s="0"/>
      <c r="ENN26" s="0"/>
      <c r="ENO26" s="0"/>
      <c r="ENP26" s="0"/>
      <c r="ENQ26" s="0"/>
      <c r="ENR26" s="0"/>
      <c r="ENS26" s="0"/>
      <c r="ENT26" s="0"/>
      <c r="ENU26" s="0"/>
      <c r="ENV26" s="0"/>
      <c r="ENW26" s="0"/>
      <c r="ENX26" s="0"/>
      <c r="ENY26" s="0"/>
      <c r="ENZ26" s="0"/>
      <c r="EOA26" s="0"/>
      <c r="EOB26" s="0"/>
      <c r="EOC26" s="0"/>
      <c r="EOD26" s="0"/>
      <c r="EOE26" s="0"/>
      <c r="EOF26" s="0"/>
      <c r="EOG26" s="0"/>
      <c r="EOH26" s="0"/>
      <c r="EOI26" s="0"/>
      <c r="EOJ26" s="0"/>
      <c r="EOK26" s="0"/>
      <c r="EOL26" s="0"/>
      <c r="EOM26" s="0"/>
      <c r="EON26" s="0"/>
      <c r="EOO26" s="0"/>
      <c r="EOP26" s="0"/>
      <c r="EOQ26" s="0"/>
      <c r="EOR26" s="0"/>
      <c r="EOS26" s="0"/>
      <c r="EOT26" s="0"/>
      <c r="EOU26" s="0"/>
      <c r="EOV26" s="0"/>
      <c r="EOW26" s="0"/>
      <c r="EOX26" s="0"/>
      <c r="EOY26" s="0"/>
      <c r="EOZ26" s="0"/>
      <c r="EPA26" s="0"/>
      <c r="EPB26" s="0"/>
      <c r="EPC26" s="0"/>
      <c r="EPD26" s="0"/>
      <c r="EPE26" s="0"/>
      <c r="EPF26" s="0"/>
      <c r="EPG26" s="0"/>
      <c r="EPH26" s="0"/>
      <c r="EPI26" s="0"/>
      <c r="EPJ26" s="0"/>
      <c r="EPK26" s="0"/>
      <c r="EPL26" s="0"/>
      <c r="EPM26" s="0"/>
      <c r="EPN26" s="0"/>
      <c r="EPO26" s="0"/>
      <c r="EPP26" s="0"/>
      <c r="EPQ26" s="0"/>
      <c r="EPR26" s="0"/>
      <c r="EPS26" s="0"/>
      <c r="EPT26" s="0"/>
      <c r="EPU26" s="0"/>
      <c r="EPV26" s="0"/>
      <c r="EPW26" s="0"/>
      <c r="EPX26" s="0"/>
      <c r="EPY26" s="0"/>
      <c r="EPZ26" s="0"/>
      <c r="EQA26" s="0"/>
      <c r="EQB26" s="0"/>
      <c r="EQC26" s="0"/>
      <c r="EQD26" s="0"/>
      <c r="EQE26" s="0"/>
      <c r="EQF26" s="0"/>
      <c r="EQG26" s="0"/>
      <c r="EQH26" s="0"/>
      <c r="EQI26" s="0"/>
      <c r="EQJ26" s="0"/>
      <c r="EQK26" s="0"/>
      <c r="EQL26" s="0"/>
      <c r="EQM26" s="0"/>
      <c r="EQN26" s="0"/>
      <c r="EQO26" s="0"/>
      <c r="EQP26" s="0"/>
      <c r="EQQ26" s="0"/>
      <c r="EQR26" s="0"/>
      <c r="EQS26" s="0"/>
      <c r="EQT26" s="0"/>
      <c r="EQU26" s="0"/>
      <c r="EQV26" s="0"/>
      <c r="EQW26" s="0"/>
      <c r="EQX26" s="0"/>
      <c r="EQY26" s="0"/>
      <c r="EQZ26" s="0"/>
      <c r="ERA26" s="0"/>
      <c r="ERB26" s="0"/>
      <c r="ERC26" s="0"/>
      <c r="ERD26" s="0"/>
      <c r="ERE26" s="0"/>
      <c r="ERF26" s="0"/>
      <c r="ERG26" s="0"/>
      <c r="ERH26" s="0"/>
      <c r="ERI26" s="0"/>
      <c r="ERJ26" s="0"/>
      <c r="ERK26" s="0"/>
      <c r="ERL26" s="0"/>
      <c r="ERM26" s="0"/>
      <c r="ERN26" s="0"/>
      <c r="ERO26" s="0"/>
      <c r="ERP26" s="0"/>
      <c r="ERQ26" s="0"/>
      <c r="ERR26" s="0"/>
      <c r="ERS26" s="0"/>
      <c r="ERT26" s="0"/>
      <c r="ERU26" s="0"/>
      <c r="ERV26" s="0"/>
      <c r="ERW26" s="0"/>
      <c r="ERX26" s="0"/>
      <c r="ERY26" s="0"/>
      <c r="ERZ26" s="0"/>
      <c r="ESA26" s="0"/>
      <c r="ESB26" s="0"/>
      <c r="ESC26" s="0"/>
      <c r="ESD26" s="0"/>
      <c r="ESE26" s="0"/>
      <c r="ESF26" s="0"/>
      <c r="ESG26" s="0"/>
      <c r="ESH26" s="0"/>
      <c r="ESI26" s="0"/>
      <c r="ESJ26" s="0"/>
      <c r="ESK26" s="0"/>
      <c r="ESL26" s="0"/>
      <c r="ESM26" s="0"/>
      <c r="ESN26" s="0"/>
      <c r="ESO26" s="0"/>
      <c r="ESP26" s="0"/>
      <c r="ESQ26" s="0"/>
      <c r="ESR26" s="0"/>
      <c r="ESS26" s="0"/>
      <c r="EST26" s="0"/>
      <c r="ESU26" s="0"/>
      <c r="ESV26" s="0"/>
      <c r="ESW26" s="0"/>
      <c r="ESX26" s="0"/>
      <c r="ESY26" s="0"/>
      <c r="ESZ26" s="0"/>
      <c r="ETA26" s="0"/>
      <c r="ETB26" s="0"/>
      <c r="ETC26" s="0"/>
      <c r="ETD26" s="0"/>
      <c r="ETE26" s="0"/>
      <c r="ETF26" s="0"/>
      <c r="ETG26" s="0"/>
      <c r="ETH26" s="0"/>
      <c r="ETI26" s="0"/>
      <c r="ETJ26" s="0"/>
      <c r="ETK26" s="0"/>
      <c r="ETL26" s="0"/>
      <c r="ETM26" s="0"/>
      <c r="ETN26" s="0"/>
      <c r="ETO26" s="0"/>
      <c r="ETP26" s="0"/>
      <c r="ETQ26" s="0"/>
      <c r="ETR26" s="0"/>
      <c r="ETS26" s="0"/>
      <c r="ETT26" s="0"/>
      <c r="ETU26" s="0"/>
      <c r="ETV26" s="0"/>
      <c r="ETW26" s="0"/>
      <c r="ETX26" s="0"/>
      <c r="ETY26" s="0"/>
      <c r="ETZ26" s="0"/>
      <c r="EUA26" s="0"/>
      <c r="EUB26" s="0"/>
      <c r="EUC26" s="0"/>
      <c r="EUD26" s="0"/>
      <c r="EUE26" s="0"/>
      <c r="EUF26" s="0"/>
      <c r="EUG26" s="0"/>
      <c r="EUH26" s="0"/>
      <c r="EUI26" s="0"/>
      <c r="EUJ26" s="0"/>
      <c r="EUK26" s="0"/>
      <c r="EUL26" s="0"/>
      <c r="EUM26" s="0"/>
      <c r="EUN26" s="0"/>
      <c r="EUO26" s="0"/>
      <c r="EUP26" s="0"/>
      <c r="EUQ26" s="0"/>
      <c r="EUR26" s="0"/>
      <c r="EUS26" s="0"/>
      <c r="EUT26" s="0"/>
      <c r="EUU26" s="0"/>
      <c r="EUV26" s="0"/>
      <c r="EUW26" s="0"/>
      <c r="EUX26" s="0"/>
      <c r="EUY26" s="0"/>
      <c r="EUZ26" s="0"/>
      <c r="EVA26" s="0"/>
      <c r="EVB26" s="0"/>
      <c r="EVC26" s="0"/>
      <c r="EVD26" s="0"/>
      <c r="EVE26" s="0"/>
      <c r="EVF26" s="0"/>
      <c r="EVG26" s="0"/>
      <c r="EVH26" s="0"/>
      <c r="EVI26" s="0"/>
      <c r="EVJ26" s="0"/>
      <c r="EVK26" s="0"/>
      <c r="EVL26" s="0"/>
      <c r="EVM26" s="0"/>
      <c r="EVN26" s="0"/>
      <c r="EVO26" s="0"/>
      <c r="EVP26" s="0"/>
      <c r="EVQ26" s="0"/>
      <c r="EVR26" s="0"/>
      <c r="EVS26" s="0"/>
      <c r="EVT26" s="0"/>
      <c r="EVU26" s="0"/>
      <c r="EVV26" s="0"/>
      <c r="EVW26" s="0"/>
      <c r="EVX26" s="0"/>
      <c r="EVY26" s="0"/>
      <c r="EVZ26" s="0"/>
      <c r="EWA26" s="0"/>
      <c r="EWB26" s="0"/>
      <c r="EWC26" s="0"/>
      <c r="EWD26" s="0"/>
      <c r="EWE26" s="0"/>
      <c r="EWF26" s="0"/>
      <c r="EWG26" s="0"/>
      <c r="EWH26" s="0"/>
      <c r="EWI26" s="0"/>
      <c r="EWJ26" s="0"/>
      <c r="EWK26" s="0"/>
      <c r="EWL26" s="0"/>
      <c r="EWM26" s="0"/>
      <c r="EWN26" s="0"/>
      <c r="EWO26" s="0"/>
      <c r="EWP26" s="0"/>
      <c r="EWQ26" s="0"/>
      <c r="EWR26" s="0"/>
      <c r="EWS26" s="0"/>
      <c r="EWT26" s="0"/>
      <c r="EWU26" s="0"/>
      <c r="EWV26" s="0"/>
      <c r="EWW26" s="0"/>
      <c r="EWX26" s="0"/>
      <c r="EWY26" s="0"/>
      <c r="EWZ26" s="0"/>
      <c r="EXA26" s="0"/>
      <c r="EXB26" s="0"/>
      <c r="EXC26" s="0"/>
      <c r="EXD26" s="0"/>
      <c r="EXE26" s="0"/>
      <c r="EXF26" s="0"/>
      <c r="EXG26" s="0"/>
      <c r="EXH26" s="0"/>
      <c r="EXI26" s="0"/>
      <c r="EXJ26" s="0"/>
      <c r="EXK26" s="0"/>
      <c r="EXL26" s="0"/>
      <c r="EXM26" s="0"/>
      <c r="EXN26" s="0"/>
      <c r="EXO26" s="0"/>
      <c r="EXP26" s="0"/>
      <c r="EXQ26" s="0"/>
      <c r="EXR26" s="0"/>
      <c r="EXS26" s="0"/>
      <c r="EXT26" s="0"/>
      <c r="EXU26" s="0"/>
      <c r="EXV26" s="0"/>
      <c r="EXW26" s="0"/>
      <c r="EXX26" s="0"/>
      <c r="EXY26" s="0"/>
      <c r="EXZ26" s="0"/>
      <c r="EYA26" s="0"/>
      <c r="EYB26" s="0"/>
      <c r="EYC26" s="0"/>
      <c r="EYD26" s="0"/>
      <c r="EYE26" s="0"/>
      <c r="EYF26" s="0"/>
      <c r="EYG26" s="0"/>
      <c r="EYH26" s="0"/>
      <c r="EYI26" s="0"/>
      <c r="EYJ26" s="0"/>
      <c r="EYK26" s="0"/>
      <c r="EYL26" s="0"/>
      <c r="EYM26" s="0"/>
      <c r="EYN26" s="0"/>
      <c r="EYO26" s="0"/>
      <c r="EYP26" s="0"/>
      <c r="EYQ26" s="0"/>
      <c r="EYR26" s="0"/>
      <c r="EYS26" s="0"/>
      <c r="EYT26" s="0"/>
      <c r="EYU26" s="0"/>
      <c r="EYV26" s="0"/>
      <c r="EYW26" s="0"/>
      <c r="EYX26" s="0"/>
      <c r="EYY26" s="0"/>
      <c r="EYZ26" s="0"/>
      <c r="EZA26" s="0"/>
      <c r="EZB26" s="0"/>
      <c r="EZC26" s="0"/>
      <c r="EZD26" s="0"/>
      <c r="EZE26" s="0"/>
      <c r="EZF26" s="0"/>
      <c r="EZG26" s="0"/>
      <c r="EZH26" s="0"/>
      <c r="EZI26" s="0"/>
      <c r="EZJ26" s="0"/>
      <c r="EZK26" s="0"/>
      <c r="EZL26" s="0"/>
      <c r="EZM26" s="0"/>
      <c r="EZN26" s="0"/>
      <c r="EZO26" s="0"/>
      <c r="EZP26" s="0"/>
      <c r="EZQ26" s="0"/>
      <c r="EZR26" s="0"/>
      <c r="EZS26" s="0"/>
      <c r="EZT26" s="0"/>
      <c r="EZU26" s="0"/>
      <c r="EZV26" s="0"/>
      <c r="EZW26" s="0"/>
      <c r="EZX26" s="0"/>
      <c r="EZY26" s="0"/>
      <c r="EZZ26" s="0"/>
      <c r="FAA26" s="0"/>
      <c r="FAB26" s="0"/>
      <c r="FAC26" s="0"/>
      <c r="FAD26" s="0"/>
      <c r="FAE26" s="0"/>
      <c r="FAF26" s="0"/>
      <c r="FAG26" s="0"/>
      <c r="FAH26" s="0"/>
      <c r="FAI26" s="0"/>
      <c r="FAJ26" s="0"/>
      <c r="FAK26" s="0"/>
      <c r="FAL26" s="0"/>
      <c r="FAM26" s="0"/>
      <c r="FAN26" s="0"/>
      <c r="FAO26" s="0"/>
      <c r="FAP26" s="0"/>
      <c r="FAQ26" s="0"/>
      <c r="FAR26" s="0"/>
      <c r="FAS26" s="0"/>
      <c r="FAT26" s="0"/>
      <c r="FAU26" s="0"/>
      <c r="FAV26" s="0"/>
      <c r="FAW26" s="0"/>
      <c r="FAX26" s="0"/>
      <c r="FAY26" s="0"/>
      <c r="FAZ26" s="0"/>
      <c r="FBA26" s="0"/>
      <c r="FBB26" s="0"/>
      <c r="FBC26" s="0"/>
      <c r="FBD26" s="0"/>
      <c r="FBE26" s="0"/>
      <c r="FBF26" s="0"/>
      <c r="FBG26" s="0"/>
      <c r="FBH26" s="0"/>
      <c r="FBI26" s="0"/>
      <c r="FBJ26" s="0"/>
      <c r="FBK26" s="0"/>
      <c r="FBL26" s="0"/>
      <c r="FBM26" s="0"/>
      <c r="FBN26" s="0"/>
      <c r="FBO26" s="0"/>
      <c r="FBP26" s="0"/>
      <c r="FBQ26" s="0"/>
      <c r="FBR26" s="0"/>
      <c r="FBS26" s="0"/>
      <c r="FBT26" s="0"/>
      <c r="FBU26" s="0"/>
      <c r="FBV26" s="0"/>
      <c r="FBW26" s="0"/>
      <c r="FBX26" s="0"/>
      <c r="FBY26" s="0"/>
      <c r="FBZ26" s="0"/>
      <c r="FCA26" s="0"/>
      <c r="FCB26" s="0"/>
      <c r="FCC26" s="0"/>
      <c r="FCD26" s="0"/>
      <c r="FCE26" s="0"/>
      <c r="FCF26" s="0"/>
      <c r="FCG26" s="0"/>
      <c r="FCH26" s="0"/>
      <c r="FCI26" s="0"/>
      <c r="FCJ26" s="0"/>
      <c r="FCK26" s="0"/>
      <c r="FCL26" s="0"/>
      <c r="FCM26" s="0"/>
      <c r="FCN26" s="0"/>
      <c r="FCO26" s="0"/>
      <c r="FCP26" s="0"/>
      <c r="FCQ26" s="0"/>
      <c r="FCR26" s="0"/>
      <c r="FCS26" s="0"/>
      <c r="FCT26" s="0"/>
      <c r="FCU26" s="0"/>
      <c r="FCV26" s="0"/>
      <c r="FCW26" s="0"/>
      <c r="FCX26" s="0"/>
      <c r="FCY26" s="0"/>
      <c r="FCZ26" s="0"/>
      <c r="FDA26" s="0"/>
      <c r="FDB26" s="0"/>
      <c r="FDC26" s="0"/>
      <c r="FDD26" s="0"/>
      <c r="FDE26" s="0"/>
      <c r="FDF26" s="0"/>
      <c r="FDG26" s="0"/>
      <c r="FDH26" s="0"/>
      <c r="FDI26" s="0"/>
      <c r="FDJ26" s="0"/>
      <c r="FDK26" s="0"/>
      <c r="FDL26" s="0"/>
      <c r="FDM26" s="0"/>
      <c r="FDN26" s="0"/>
      <c r="FDO26" s="0"/>
      <c r="FDP26" s="0"/>
      <c r="FDQ26" s="0"/>
      <c r="FDR26" s="0"/>
      <c r="FDS26" s="0"/>
      <c r="FDT26" s="0"/>
      <c r="FDU26" s="0"/>
      <c r="FDV26" s="0"/>
      <c r="FDW26" s="0"/>
      <c r="FDX26" s="0"/>
      <c r="FDY26" s="0"/>
      <c r="FDZ26" s="0"/>
      <c r="FEA26" s="0"/>
      <c r="FEB26" s="0"/>
      <c r="FEC26" s="0"/>
      <c r="FED26" s="0"/>
      <c r="FEE26" s="0"/>
      <c r="FEF26" s="0"/>
      <c r="FEG26" s="0"/>
      <c r="FEH26" s="0"/>
      <c r="FEI26" s="0"/>
      <c r="FEJ26" s="0"/>
      <c r="FEK26" s="0"/>
      <c r="FEL26" s="0"/>
      <c r="FEM26" s="0"/>
      <c r="FEN26" s="0"/>
      <c r="FEO26" s="0"/>
      <c r="FEP26" s="0"/>
      <c r="FEQ26" s="0"/>
      <c r="FER26" s="0"/>
      <c r="FES26" s="0"/>
      <c r="FET26" s="0"/>
      <c r="FEU26" s="0"/>
      <c r="FEV26" s="0"/>
      <c r="FEW26" s="0"/>
      <c r="FEX26" s="0"/>
      <c r="FEY26" s="0"/>
      <c r="FEZ26" s="0"/>
      <c r="FFA26" s="0"/>
      <c r="FFB26" s="0"/>
      <c r="FFC26" s="0"/>
      <c r="FFD26" s="0"/>
      <c r="FFE26" s="0"/>
      <c r="FFF26" s="0"/>
      <c r="FFG26" s="0"/>
      <c r="FFH26" s="0"/>
      <c r="FFI26" s="0"/>
      <c r="FFJ26" s="0"/>
      <c r="FFK26" s="0"/>
      <c r="FFL26" s="0"/>
      <c r="FFM26" s="0"/>
      <c r="FFN26" s="0"/>
      <c r="FFO26" s="0"/>
      <c r="FFP26" s="0"/>
      <c r="FFQ26" s="0"/>
      <c r="FFR26" s="0"/>
      <c r="FFS26" s="0"/>
      <c r="FFT26" s="0"/>
      <c r="FFU26" s="0"/>
      <c r="FFV26" s="0"/>
      <c r="FFW26" s="0"/>
      <c r="FFX26" s="0"/>
      <c r="FFY26" s="0"/>
      <c r="FFZ26" s="0"/>
      <c r="FGA26" s="0"/>
      <c r="FGB26" s="0"/>
      <c r="FGC26" s="0"/>
      <c r="FGD26" s="0"/>
      <c r="FGE26" s="0"/>
      <c r="FGF26" s="0"/>
      <c r="FGG26" s="0"/>
      <c r="FGH26" s="0"/>
      <c r="FGI26" s="0"/>
      <c r="FGJ26" s="0"/>
      <c r="FGK26" s="0"/>
      <c r="FGL26" s="0"/>
      <c r="FGM26" s="0"/>
      <c r="FGN26" s="0"/>
      <c r="FGO26" s="0"/>
      <c r="FGP26" s="0"/>
      <c r="FGQ26" s="0"/>
      <c r="FGR26" s="0"/>
      <c r="FGS26" s="0"/>
      <c r="FGT26" s="0"/>
      <c r="FGU26" s="0"/>
      <c r="FGV26" s="0"/>
      <c r="FGW26" s="0"/>
      <c r="FGX26" s="0"/>
      <c r="FGY26" s="0"/>
      <c r="FGZ26" s="0"/>
      <c r="FHA26" s="0"/>
      <c r="FHB26" s="0"/>
      <c r="FHC26" s="0"/>
      <c r="FHD26" s="0"/>
      <c r="FHE26" s="0"/>
      <c r="FHF26" s="0"/>
      <c r="FHG26" s="0"/>
      <c r="FHH26" s="0"/>
      <c r="FHI26" s="0"/>
      <c r="FHJ26" s="0"/>
      <c r="FHK26" s="0"/>
      <c r="FHL26" s="0"/>
      <c r="FHM26" s="0"/>
      <c r="FHN26" s="0"/>
      <c r="FHO26" s="0"/>
      <c r="FHP26" s="0"/>
      <c r="FHQ26" s="0"/>
      <c r="FHR26" s="0"/>
      <c r="FHS26" s="0"/>
      <c r="FHT26" s="0"/>
      <c r="FHU26" s="0"/>
      <c r="FHV26" s="0"/>
      <c r="FHW26" s="0"/>
      <c r="FHX26" s="0"/>
      <c r="FHY26" s="0"/>
      <c r="FHZ26" s="0"/>
      <c r="FIA26" s="0"/>
      <c r="FIB26" s="0"/>
      <c r="FIC26" s="0"/>
      <c r="FID26" s="0"/>
      <c r="FIE26" s="0"/>
      <c r="FIF26" s="0"/>
      <c r="FIG26" s="0"/>
      <c r="FIH26" s="0"/>
      <c r="FII26" s="0"/>
      <c r="FIJ26" s="0"/>
      <c r="FIK26" s="0"/>
      <c r="FIL26" s="0"/>
      <c r="FIM26" s="0"/>
      <c r="FIN26" s="0"/>
      <c r="FIO26" s="0"/>
      <c r="FIP26" s="0"/>
      <c r="FIQ26" s="0"/>
      <c r="FIR26" s="0"/>
      <c r="FIS26" s="0"/>
      <c r="FIT26" s="0"/>
      <c r="FIU26" s="0"/>
      <c r="FIV26" s="0"/>
      <c r="FIW26" s="0"/>
      <c r="FIX26" s="0"/>
      <c r="FIY26" s="0"/>
      <c r="FIZ26" s="0"/>
      <c r="FJA26" s="0"/>
      <c r="FJB26" s="0"/>
      <c r="FJC26" s="0"/>
      <c r="FJD26" s="0"/>
      <c r="FJE26" s="0"/>
      <c r="FJF26" s="0"/>
      <c r="FJG26" s="0"/>
      <c r="FJH26" s="0"/>
      <c r="FJI26" s="0"/>
      <c r="FJJ26" s="0"/>
      <c r="FJK26" s="0"/>
      <c r="FJL26" s="0"/>
      <c r="FJM26" s="0"/>
      <c r="FJN26" s="0"/>
      <c r="FJO26" s="0"/>
      <c r="FJP26" s="0"/>
      <c r="FJQ26" s="0"/>
      <c r="FJR26" s="0"/>
      <c r="FJS26" s="0"/>
      <c r="FJT26" s="0"/>
      <c r="FJU26" s="0"/>
      <c r="FJV26" s="0"/>
      <c r="FJW26" s="0"/>
      <c r="FJX26" s="0"/>
      <c r="FJY26" s="0"/>
      <c r="FJZ26" s="0"/>
      <c r="FKA26" s="0"/>
      <c r="FKB26" s="0"/>
      <c r="FKC26" s="0"/>
      <c r="FKD26" s="0"/>
      <c r="FKE26" s="0"/>
      <c r="FKF26" s="0"/>
      <c r="FKG26" s="0"/>
      <c r="FKH26" s="0"/>
      <c r="FKI26" s="0"/>
      <c r="FKJ26" s="0"/>
      <c r="FKK26" s="0"/>
      <c r="FKL26" s="0"/>
      <c r="FKM26" s="0"/>
      <c r="FKN26" s="0"/>
      <c r="FKO26" s="0"/>
      <c r="FKP26" s="0"/>
      <c r="FKQ26" s="0"/>
      <c r="FKR26" s="0"/>
      <c r="FKS26" s="0"/>
      <c r="FKT26" s="0"/>
      <c r="FKU26" s="0"/>
      <c r="FKV26" s="0"/>
      <c r="FKW26" s="0"/>
      <c r="FKX26" s="0"/>
      <c r="FKY26" s="0"/>
      <c r="FKZ26" s="0"/>
      <c r="FLA26" s="0"/>
      <c r="FLB26" s="0"/>
      <c r="FLC26" s="0"/>
      <c r="FLD26" s="0"/>
      <c r="FLE26" s="0"/>
      <c r="FLF26" s="0"/>
      <c r="FLG26" s="0"/>
      <c r="FLH26" s="0"/>
      <c r="FLI26" s="0"/>
      <c r="FLJ26" s="0"/>
      <c r="FLK26" s="0"/>
      <c r="FLL26" s="0"/>
      <c r="FLM26" s="0"/>
      <c r="FLN26" s="0"/>
      <c r="FLO26" s="0"/>
      <c r="FLP26" s="0"/>
      <c r="FLQ26" s="0"/>
      <c r="FLR26" s="0"/>
      <c r="FLS26" s="0"/>
      <c r="FLT26" s="0"/>
      <c r="FLU26" s="0"/>
      <c r="FLV26" s="0"/>
      <c r="FLW26" s="0"/>
      <c r="FLX26" s="0"/>
      <c r="FLY26" s="0"/>
      <c r="FLZ26" s="0"/>
      <c r="FMA26" s="0"/>
      <c r="FMB26" s="0"/>
      <c r="FMC26" s="0"/>
      <c r="FMD26" s="0"/>
      <c r="FME26" s="0"/>
      <c r="FMF26" s="0"/>
      <c r="FMG26" s="0"/>
      <c r="FMH26" s="0"/>
      <c r="FMI26" s="0"/>
      <c r="FMJ26" s="0"/>
      <c r="FMK26" s="0"/>
      <c r="FML26" s="0"/>
      <c r="FMM26" s="0"/>
      <c r="FMN26" s="0"/>
      <c r="FMO26" s="0"/>
      <c r="FMP26" s="0"/>
      <c r="FMQ26" s="0"/>
      <c r="FMR26" s="0"/>
      <c r="FMS26" s="0"/>
      <c r="FMT26" s="0"/>
      <c r="FMU26" s="0"/>
      <c r="FMV26" s="0"/>
      <c r="FMW26" s="0"/>
      <c r="FMX26" s="0"/>
      <c r="FMY26" s="0"/>
      <c r="FMZ26" s="0"/>
      <c r="FNA26" s="0"/>
      <c r="FNB26" s="0"/>
      <c r="FNC26" s="0"/>
      <c r="FND26" s="0"/>
      <c r="FNE26" s="0"/>
      <c r="FNF26" s="0"/>
      <c r="FNG26" s="0"/>
      <c r="FNH26" s="0"/>
      <c r="FNI26" s="0"/>
      <c r="FNJ26" s="0"/>
      <c r="FNK26" s="0"/>
      <c r="FNL26" s="0"/>
      <c r="FNM26" s="0"/>
      <c r="FNN26" s="0"/>
      <c r="FNO26" s="0"/>
      <c r="FNP26" s="0"/>
      <c r="FNQ26" s="0"/>
      <c r="FNR26" s="0"/>
      <c r="FNS26" s="0"/>
      <c r="FNT26" s="0"/>
      <c r="FNU26" s="0"/>
      <c r="FNV26" s="0"/>
      <c r="FNW26" s="0"/>
      <c r="FNX26" s="0"/>
      <c r="FNY26" s="0"/>
      <c r="FNZ26" s="0"/>
      <c r="FOA26" s="0"/>
      <c r="FOB26" s="0"/>
      <c r="FOC26" s="0"/>
      <c r="FOD26" s="0"/>
      <c r="FOE26" s="0"/>
      <c r="FOF26" s="0"/>
      <c r="FOG26" s="0"/>
      <c r="FOH26" s="0"/>
      <c r="FOI26" s="0"/>
      <c r="FOJ26" s="0"/>
      <c r="FOK26" s="0"/>
      <c r="FOL26" s="0"/>
      <c r="FOM26" s="0"/>
      <c r="FON26" s="0"/>
      <c r="FOO26" s="0"/>
      <c r="FOP26" s="0"/>
      <c r="FOQ26" s="0"/>
      <c r="FOR26" s="0"/>
      <c r="FOS26" s="0"/>
      <c r="FOT26" s="0"/>
      <c r="FOU26" s="0"/>
      <c r="FOV26" s="0"/>
      <c r="FOW26" s="0"/>
      <c r="FOX26" s="0"/>
      <c r="FOY26" s="0"/>
      <c r="FOZ26" s="0"/>
      <c r="FPA26" s="0"/>
      <c r="FPB26" s="0"/>
      <c r="FPC26" s="0"/>
      <c r="FPD26" s="0"/>
      <c r="FPE26" s="0"/>
      <c r="FPF26" s="0"/>
      <c r="FPG26" s="0"/>
      <c r="FPH26" s="0"/>
      <c r="FPI26" s="0"/>
      <c r="FPJ26" s="0"/>
      <c r="FPK26" s="0"/>
      <c r="FPL26" s="0"/>
      <c r="FPM26" s="0"/>
      <c r="FPN26" s="0"/>
      <c r="FPO26" s="0"/>
      <c r="FPP26" s="0"/>
      <c r="FPQ26" s="0"/>
      <c r="FPR26" s="0"/>
      <c r="FPS26" s="0"/>
      <c r="FPT26" s="0"/>
      <c r="FPU26" s="0"/>
      <c r="FPV26" s="0"/>
      <c r="FPW26" s="0"/>
      <c r="FPX26" s="0"/>
      <c r="FPY26" s="0"/>
      <c r="FPZ26" s="0"/>
      <c r="FQA26" s="0"/>
      <c r="FQB26" s="0"/>
      <c r="FQC26" s="0"/>
      <c r="FQD26" s="0"/>
      <c r="FQE26" s="0"/>
      <c r="FQF26" s="0"/>
      <c r="FQG26" s="0"/>
      <c r="FQH26" s="0"/>
      <c r="FQI26" s="0"/>
      <c r="FQJ26" s="0"/>
      <c r="FQK26" s="0"/>
      <c r="FQL26" s="0"/>
      <c r="FQM26" s="0"/>
      <c r="FQN26" s="0"/>
      <c r="FQO26" s="0"/>
      <c r="FQP26" s="0"/>
      <c r="FQQ26" s="0"/>
      <c r="FQR26" s="0"/>
      <c r="FQS26" s="0"/>
      <c r="FQT26" s="0"/>
      <c r="FQU26" s="0"/>
      <c r="FQV26" s="0"/>
      <c r="FQW26" s="0"/>
      <c r="FQX26" s="0"/>
      <c r="FQY26" s="0"/>
      <c r="FQZ26" s="0"/>
      <c r="FRA26" s="0"/>
      <c r="FRB26" s="0"/>
      <c r="FRC26" s="0"/>
      <c r="FRD26" s="0"/>
      <c r="FRE26" s="0"/>
      <c r="FRF26" s="0"/>
      <c r="FRG26" s="0"/>
      <c r="FRH26" s="0"/>
      <c r="FRI26" s="0"/>
      <c r="FRJ26" s="0"/>
      <c r="FRK26" s="0"/>
      <c r="FRL26" s="0"/>
      <c r="FRM26" s="0"/>
      <c r="FRN26" s="0"/>
      <c r="FRO26" s="0"/>
      <c r="FRP26" s="0"/>
      <c r="FRQ26" s="0"/>
      <c r="FRR26" s="0"/>
      <c r="FRS26" s="0"/>
      <c r="FRT26" s="0"/>
      <c r="FRU26" s="0"/>
      <c r="FRV26" s="0"/>
      <c r="FRW26" s="0"/>
      <c r="FRX26" s="0"/>
      <c r="FRY26" s="0"/>
      <c r="FRZ26" s="0"/>
      <c r="FSA26" s="0"/>
      <c r="FSB26" s="0"/>
      <c r="FSC26" s="0"/>
      <c r="FSD26" s="0"/>
      <c r="FSE26" s="0"/>
      <c r="FSF26" s="0"/>
      <c r="FSG26" s="0"/>
      <c r="FSH26" s="0"/>
      <c r="FSI26" s="0"/>
      <c r="FSJ26" s="0"/>
      <c r="FSK26" s="0"/>
      <c r="FSL26" s="0"/>
      <c r="FSM26" s="0"/>
      <c r="FSN26" s="0"/>
      <c r="FSO26" s="0"/>
      <c r="FSP26" s="0"/>
      <c r="FSQ26" s="0"/>
      <c r="FSR26" s="0"/>
      <c r="FSS26" s="0"/>
      <c r="FST26" s="0"/>
      <c r="FSU26" s="0"/>
      <c r="FSV26" s="0"/>
      <c r="FSW26" s="0"/>
      <c r="FSX26" s="0"/>
      <c r="FSY26" s="0"/>
      <c r="FSZ26" s="0"/>
      <c r="FTA26" s="0"/>
      <c r="FTB26" s="0"/>
      <c r="FTC26" s="0"/>
      <c r="FTD26" s="0"/>
      <c r="FTE26" s="0"/>
      <c r="FTF26" s="0"/>
      <c r="FTG26" s="0"/>
      <c r="FTH26" s="0"/>
      <c r="FTI26" s="0"/>
      <c r="FTJ26" s="0"/>
      <c r="FTK26" s="0"/>
      <c r="FTL26" s="0"/>
      <c r="FTM26" s="0"/>
      <c r="FTN26" s="0"/>
      <c r="FTO26" s="0"/>
      <c r="FTP26" s="0"/>
      <c r="FTQ26" s="0"/>
      <c r="FTR26" s="0"/>
      <c r="FTS26" s="0"/>
      <c r="FTT26" s="0"/>
      <c r="FTU26" s="0"/>
      <c r="FTV26" s="0"/>
      <c r="FTW26" s="0"/>
      <c r="FTX26" s="0"/>
      <c r="FTY26" s="0"/>
      <c r="FTZ26" s="0"/>
      <c r="FUA26" s="0"/>
      <c r="FUB26" s="0"/>
      <c r="FUC26" s="0"/>
      <c r="FUD26" s="0"/>
      <c r="FUE26" s="0"/>
      <c r="FUF26" s="0"/>
      <c r="FUG26" s="0"/>
      <c r="FUH26" s="0"/>
      <c r="FUI26" s="0"/>
      <c r="FUJ26" s="0"/>
      <c r="FUK26" s="0"/>
      <c r="FUL26" s="0"/>
      <c r="FUM26" s="0"/>
      <c r="FUN26" s="0"/>
      <c r="FUO26" s="0"/>
      <c r="FUP26" s="0"/>
      <c r="FUQ26" s="0"/>
      <c r="FUR26" s="0"/>
      <c r="FUS26" s="0"/>
      <c r="FUT26" s="0"/>
      <c r="FUU26" s="0"/>
      <c r="FUV26" s="0"/>
      <c r="FUW26" s="0"/>
      <c r="FUX26" s="0"/>
      <c r="FUY26" s="0"/>
      <c r="FUZ26" s="0"/>
      <c r="FVA26" s="0"/>
      <c r="FVB26" s="0"/>
      <c r="FVC26" s="0"/>
      <c r="FVD26" s="0"/>
      <c r="FVE26" s="0"/>
      <c r="FVF26" s="0"/>
      <c r="FVG26" s="0"/>
      <c r="FVH26" s="0"/>
      <c r="FVI26" s="0"/>
      <c r="FVJ26" s="0"/>
      <c r="FVK26" s="0"/>
      <c r="FVL26" s="0"/>
      <c r="FVM26" s="0"/>
      <c r="FVN26" s="0"/>
      <c r="FVO26" s="0"/>
      <c r="FVP26" s="0"/>
      <c r="FVQ26" s="0"/>
      <c r="FVR26" s="0"/>
      <c r="FVS26" s="0"/>
      <c r="FVT26" s="0"/>
      <c r="FVU26" s="0"/>
      <c r="FVV26" s="0"/>
      <c r="FVW26" s="0"/>
      <c r="FVX26" s="0"/>
      <c r="FVY26" s="0"/>
      <c r="FVZ26" s="0"/>
      <c r="FWA26" s="0"/>
      <c r="FWB26" s="0"/>
      <c r="FWC26" s="0"/>
      <c r="FWD26" s="0"/>
      <c r="FWE26" s="0"/>
      <c r="FWF26" s="0"/>
      <c r="FWG26" s="0"/>
      <c r="FWH26" s="0"/>
      <c r="FWI26" s="0"/>
      <c r="FWJ26" s="0"/>
      <c r="FWK26" s="0"/>
      <c r="FWL26" s="0"/>
      <c r="FWM26" s="0"/>
      <c r="FWN26" s="0"/>
      <c r="FWO26" s="0"/>
      <c r="FWP26" s="0"/>
      <c r="FWQ26" s="0"/>
      <c r="FWR26" s="0"/>
      <c r="FWS26" s="0"/>
      <c r="FWT26" s="0"/>
      <c r="FWU26" s="0"/>
      <c r="FWV26" s="0"/>
      <c r="FWW26" s="0"/>
      <c r="FWX26" s="0"/>
      <c r="FWY26" s="0"/>
      <c r="FWZ26" s="0"/>
      <c r="FXA26" s="0"/>
      <c r="FXB26" s="0"/>
      <c r="FXC26" s="0"/>
      <c r="FXD26" s="0"/>
      <c r="FXE26" s="0"/>
      <c r="FXF26" s="0"/>
      <c r="FXG26" s="0"/>
      <c r="FXH26" s="0"/>
      <c r="FXI26" s="0"/>
      <c r="FXJ26" s="0"/>
      <c r="FXK26" s="0"/>
      <c r="FXL26" s="0"/>
      <c r="FXM26" s="0"/>
      <c r="FXN26" s="0"/>
      <c r="FXO26" s="0"/>
      <c r="FXP26" s="0"/>
      <c r="FXQ26" s="0"/>
      <c r="FXR26" s="0"/>
      <c r="FXS26" s="0"/>
      <c r="FXT26" s="0"/>
      <c r="FXU26" s="0"/>
      <c r="FXV26" s="0"/>
      <c r="FXW26" s="0"/>
      <c r="FXX26" s="0"/>
      <c r="FXY26" s="0"/>
      <c r="FXZ26" s="0"/>
      <c r="FYA26" s="0"/>
      <c r="FYB26" s="0"/>
      <c r="FYC26" s="0"/>
      <c r="FYD26" s="0"/>
      <c r="FYE26" s="0"/>
      <c r="FYF26" s="0"/>
      <c r="FYG26" s="0"/>
      <c r="FYH26" s="0"/>
      <c r="FYI26" s="0"/>
      <c r="FYJ26" s="0"/>
      <c r="FYK26" s="0"/>
      <c r="FYL26" s="0"/>
      <c r="FYM26" s="0"/>
      <c r="FYN26" s="0"/>
      <c r="FYO26" s="0"/>
      <c r="FYP26" s="0"/>
      <c r="FYQ26" s="0"/>
      <c r="FYR26" s="0"/>
      <c r="FYS26" s="0"/>
      <c r="FYT26" s="0"/>
      <c r="FYU26" s="0"/>
      <c r="FYV26" s="0"/>
      <c r="FYW26" s="0"/>
      <c r="FYX26" s="0"/>
      <c r="FYY26" s="0"/>
      <c r="FYZ26" s="0"/>
      <c r="FZA26" s="0"/>
      <c r="FZB26" s="0"/>
      <c r="FZC26" s="0"/>
      <c r="FZD26" s="0"/>
      <c r="FZE26" s="0"/>
      <c r="FZF26" s="0"/>
      <c r="FZG26" s="0"/>
      <c r="FZH26" s="0"/>
      <c r="FZI26" s="0"/>
      <c r="FZJ26" s="0"/>
      <c r="FZK26" s="0"/>
      <c r="FZL26" s="0"/>
      <c r="FZM26" s="0"/>
      <c r="FZN26" s="0"/>
      <c r="FZO26" s="0"/>
      <c r="FZP26" s="0"/>
      <c r="FZQ26" s="0"/>
      <c r="FZR26" s="0"/>
      <c r="FZS26" s="0"/>
      <c r="FZT26" s="0"/>
      <c r="FZU26" s="0"/>
      <c r="FZV26" s="0"/>
      <c r="FZW26" s="0"/>
      <c r="FZX26" s="0"/>
      <c r="FZY26" s="0"/>
      <c r="FZZ26" s="0"/>
      <c r="GAA26" s="0"/>
      <c r="GAB26" s="0"/>
      <c r="GAC26" s="0"/>
      <c r="GAD26" s="0"/>
      <c r="GAE26" s="0"/>
      <c r="GAF26" s="0"/>
      <c r="GAG26" s="0"/>
      <c r="GAH26" s="0"/>
      <c r="GAI26" s="0"/>
      <c r="GAJ26" s="0"/>
      <c r="GAK26" s="0"/>
      <c r="GAL26" s="0"/>
      <c r="GAM26" s="0"/>
      <c r="GAN26" s="0"/>
      <c r="GAO26" s="0"/>
      <c r="GAP26" s="0"/>
      <c r="GAQ26" s="0"/>
      <c r="GAR26" s="0"/>
      <c r="GAS26" s="0"/>
      <c r="GAT26" s="0"/>
      <c r="GAU26" s="0"/>
      <c r="GAV26" s="0"/>
      <c r="GAW26" s="0"/>
      <c r="GAX26" s="0"/>
      <c r="GAY26" s="0"/>
      <c r="GAZ26" s="0"/>
      <c r="GBA26" s="0"/>
      <c r="GBB26" s="0"/>
      <c r="GBC26" s="0"/>
      <c r="GBD26" s="0"/>
      <c r="GBE26" s="0"/>
      <c r="GBF26" s="0"/>
      <c r="GBG26" s="0"/>
      <c r="GBH26" s="0"/>
      <c r="GBI26" s="0"/>
      <c r="GBJ26" s="0"/>
      <c r="GBK26" s="0"/>
      <c r="GBL26" s="0"/>
      <c r="GBM26" s="0"/>
      <c r="GBN26" s="0"/>
      <c r="GBO26" s="0"/>
      <c r="GBP26" s="0"/>
      <c r="GBQ26" s="0"/>
      <c r="GBR26" s="0"/>
      <c r="GBS26" s="0"/>
      <c r="GBT26" s="0"/>
      <c r="GBU26" s="0"/>
      <c r="GBV26" s="0"/>
      <c r="GBW26" s="0"/>
      <c r="GBX26" s="0"/>
      <c r="GBY26" s="0"/>
      <c r="GBZ26" s="0"/>
      <c r="GCA26" s="0"/>
      <c r="GCB26" s="0"/>
      <c r="GCC26" s="0"/>
      <c r="GCD26" s="0"/>
      <c r="GCE26" s="0"/>
      <c r="GCF26" s="0"/>
      <c r="GCG26" s="0"/>
      <c r="GCH26" s="0"/>
      <c r="GCI26" s="0"/>
      <c r="GCJ26" s="0"/>
      <c r="GCK26" s="0"/>
      <c r="GCL26" s="0"/>
      <c r="GCM26" s="0"/>
      <c r="GCN26" s="0"/>
      <c r="GCO26" s="0"/>
      <c r="GCP26" s="0"/>
      <c r="GCQ26" s="0"/>
      <c r="GCR26" s="0"/>
      <c r="GCS26" s="0"/>
      <c r="GCT26" s="0"/>
      <c r="GCU26" s="0"/>
      <c r="GCV26" s="0"/>
      <c r="GCW26" s="0"/>
      <c r="GCX26" s="0"/>
      <c r="GCY26" s="0"/>
      <c r="GCZ26" s="0"/>
      <c r="GDA26" s="0"/>
      <c r="GDB26" s="0"/>
      <c r="GDC26" s="0"/>
      <c r="GDD26" s="0"/>
      <c r="GDE26" s="0"/>
      <c r="GDF26" s="0"/>
      <c r="GDG26" s="0"/>
      <c r="GDH26" s="0"/>
      <c r="GDI26" s="0"/>
      <c r="GDJ26" s="0"/>
      <c r="GDK26" s="0"/>
      <c r="GDL26" s="0"/>
      <c r="GDM26" s="0"/>
      <c r="GDN26" s="0"/>
      <c r="GDO26" s="0"/>
      <c r="GDP26" s="0"/>
      <c r="GDQ26" s="0"/>
      <c r="GDR26" s="0"/>
      <c r="GDS26" s="0"/>
      <c r="GDT26" s="0"/>
      <c r="GDU26" s="0"/>
      <c r="GDV26" s="0"/>
      <c r="GDW26" s="0"/>
      <c r="GDX26" s="0"/>
      <c r="GDY26" s="0"/>
      <c r="GDZ26" s="0"/>
      <c r="GEA26" s="0"/>
      <c r="GEB26" s="0"/>
      <c r="GEC26" s="0"/>
      <c r="GED26" s="0"/>
      <c r="GEE26" s="0"/>
      <c r="GEF26" s="0"/>
      <c r="GEG26" s="0"/>
      <c r="GEH26" s="0"/>
      <c r="GEI26" s="0"/>
      <c r="GEJ26" s="0"/>
      <c r="GEK26" s="0"/>
      <c r="GEL26" s="0"/>
      <c r="GEM26" s="0"/>
      <c r="GEN26" s="0"/>
      <c r="GEO26" s="0"/>
      <c r="GEP26" s="0"/>
      <c r="GEQ26" s="0"/>
      <c r="GER26" s="0"/>
      <c r="GES26" s="0"/>
      <c r="GET26" s="0"/>
      <c r="GEU26" s="0"/>
      <c r="GEV26" s="0"/>
      <c r="GEW26" s="0"/>
      <c r="GEX26" s="0"/>
      <c r="GEY26" s="0"/>
      <c r="GEZ26" s="0"/>
      <c r="GFA26" s="0"/>
      <c r="GFB26" s="0"/>
      <c r="GFC26" s="0"/>
      <c r="GFD26" s="0"/>
      <c r="GFE26" s="0"/>
      <c r="GFF26" s="0"/>
      <c r="GFG26" s="0"/>
      <c r="GFH26" s="0"/>
      <c r="GFI26" s="0"/>
      <c r="GFJ26" s="0"/>
      <c r="GFK26" s="0"/>
      <c r="GFL26" s="0"/>
      <c r="GFM26" s="0"/>
      <c r="GFN26" s="0"/>
      <c r="GFO26" s="0"/>
      <c r="GFP26" s="0"/>
      <c r="GFQ26" s="0"/>
      <c r="GFR26" s="0"/>
      <c r="GFS26" s="0"/>
      <c r="GFT26" s="0"/>
      <c r="GFU26" s="0"/>
      <c r="GFV26" s="0"/>
      <c r="GFW26" s="0"/>
      <c r="GFX26" s="0"/>
      <c r="GFY26" s="0"/>
      <c r="GFZ26" s="0"/>
      <c r="GGA26" s="0"/>
      <c r="GGB26" s="0"/>
      <c r="GGC26" s="0"/>
      <c r="GGD26" s="0"/>
      <c r="GGE26" s="0"/>
      <c r="GGF26" s="0"/>
      <c r="GGG26" s="0"/>
      <c r="GGH26" s="0"/>
      <c r="GGI26" s="0"/>
      <c r="GGJ26" s="0"/>
      <c r="GGK26" s="0"/>
      <c r="GGL26" s="0"/>
      <c r="GGM26" s="0"/>
      <c r="GGN26" s="0"/>
      <c r="GGO26" s="0"/>
      <c r="GGP26" s="0"/>
      <c r="GGQ26" s="0"/>
      <c r="GGR26" s="0"/>
      <c r="GGS26" s="0"/>
      <c r="GGT26" s="0"/>
      <c r="GGU26" s="0"/>
      <c r="GGV26" s="0"/>
      <c r="GGW26" s="0"/>
      <c r="GGX26" s="0"/>
      <c r="GGY26" s="0"/>
      <c r="GGZ26" s="0"/>
      <c r="GHA26" s="0"/>
      <c r="GHB26" s="0"/>
      <c r="GHC26" s="0"/>
      <c r="GHD26" s="0"/>
      <c r="GHE26" s="0"/>
      <c r="GHF26" s="0"/>
      <c r="GHG26" s="0"/>
      <c r="GHH26" s="0"/>
      <c r="GHI26" s="0"/>
      <c r="GHJ26" s="0"/>
      <c r="GHK26" s="0"/>
      <c r="GHL26" s="0"/>
      <c r="GHM26" s="0"/>
      <c r="GHN26" s="0"/>
      <c r="GHO26" s="0"/>
      <c r="GHP26" s="0"/>
      <c r="GHQ26" s="0"/>
      <c r="GHR26" s="0"/>
      <c r="GHS26" s="0"/>
      <c r="GHT26" s="0"/>
      <c r="GHU26" s="0"/>
      <c r="GHV26" s="0"/>
      <c r="GHW26" s="0"/>
      <c r="GHX26" s="0"/>
      <c r="GHY26" s="0"/>
      <c r="GHZ26" s="0"/>
      <c r="GIA26" s="0"/>
      <c r="GIB26" s="0"/>
      <c r="GIC26" s="0"/>
      <c r="GID26" s="0"/>
      <c r="GIE26" s="0"/>
      <c r="GIF26" s="0"/>
      <c r="GIG26" s="0"/>
      <c r="GIH26" s="0"/>
      <c r="GII26" s="0"/>
      <c r="GIJ26" s="0"/>
      <c r="GIK26" s="0"/>
      <c r="GIL26" s="0"/>
      <c r="GIM26" s="0"/>
      <c r="GIN26" s="0"/>
      <c r="GIO26" s="0"/>
      <c r="GIP26" s="0"/>
      <c r="GIQ26" s="0"/>
      <c r="GIR26" s="0"/>
      <c r="GIS26" s="0"/>
      <c r="GIT26" s="0"/>
      <c r="GIU26" s="0"/>
      <c r="GIV26" s="0"/>
      <c r="GIW26" s="0"/>
      <c r="GIX26" s="0"/>
      <c r="GIY26" s="0"/>
      <c r="GIZ26" s="0"/>
      <c r="GJA26" s="0"/>
      <c r="GJB26" s="0"/>
      <c r="GJC26" s="0"/>
      <c r="GJD26" s="0"/>
      <c r="GJE26" s="0"/>
      <c r="GJF26" s="0"/>
      <c r="GJG26" s="0"/>
      <c r="GJH26" s="0"/>
      <c r="GJI26" s="0"/>
      <c r="GJJ26" s="0"/>
      <c r="GJK26" s="0"/>
      <c r="GJL26" s="0"/>
      <c r="GJM26" s="0"/>
      <c r="GJN26" s="0"/>
      <c r="GJO26" s="0"/>
      <c r="GJP26" s="0"/>
      <c r="GJQ26" s="0"/>
      <c r="GJR26" s="0"/>
      <c r="GJS26" s="0"/>
      <c r="GJT26" s="0"/>
      <c r="GJU26" s="0"/>
      <c r="GJV26" s="0"/>
      <c r="GJW26" s="0"/>
      <c r="GJX26" s="0"/>
      <c r="GJY26" s="0"/>
      <c r="GJZ26" s="0"/>
      <c r="GKA26" s="0"/>
      <c r="GKB26" s="0"/>
      <c r="GKC26" s="0"/>
      <c r="GKD26" s="0"/>
      <c r="GKE26" s="0"/>
      <c r="GKF26" s="0"/>
      <c r="GKG26" s="0"/>
      <c r="GKH26" s="0"/>
      <c r="GKI26" s="0"/>
      <c r="GKJ26" s="0"/>
      <c r="GKK26" s="0"/>
      <c r="GKL26" s="0"/>
      <c r="GKM26" s="0"/>
      <c r="GKN26" s="0"/>
      <c r="GKO26" s="0"/>
      <c r="GKP26" s="0"/>
      <c r="GKQ26" s="0"/>
      <c r="GKR26" s="0"/>
      <c r="GKS26" s="0"/>
      <c r="GKT26" s="0"/>
      <c r="GKU26" s="0"/>
      <c r="GKV26" s="0"/>
      <c r="GKW26" s="0"/>
      <c r="GKX26" s="0"/>
      <c r="GKY26" s="0"/>
      <c r="GKZ26" s="0"/>
      <c r="GLA26" s="0"/>
      <c r="GLB26" s="0"/>
      <c r="GLC26" s="0"/>
      <c r="GLD26" s="0"/>
      <c r="GLE26" s="0"/>
      <c r="GLF26" s="0"/>
      <c r="GLG26" s="0"/>
      <c r="GLH26" s="0"/>
      <c r="GLI26" s="0"/>
      <c r="GLJ26" s="0"/>
      <c r="GLK26" s="0"/>
      <c r="GLL26" s="0"/>
      <c r="GLM26" s="0"/>
      <c r="GLN26" s="0"/>
      <c r="GLO26" s="0"/>
      <c r="GLP26" s="0"/>
      <c r="GLQ26" s="0"/>
      <c r="GLR26" s="0"/>
      <c r="GLS26" s="0"/>
      <c r="GLT26" s="0"/>
      <c r="GLU26" s="0"/>
      <c r="GLV26" s="0"/>
      <c r="GLW26" s="0"/>
      <c r="GLX26" s="0"/>
      <c r="GLY26" s="0"/>
      <c r="GLZ26" s="0"/>
      <c r="GMA26" s="0"/>
      <c r="GMB26" s="0"/>
      <c r="GMC26" s="0"/>
      <c r="GMD26" s="0"/>
      <c r="GME26" s="0"/>
      <c r="GMF26" s="0"/>
      <c r="GMG26" s="0"/>
      <c r="GMH26" s="0"/>
      <c r="GMI26" s="0"/>
      <c r="GMJ26" s="0"/>
      <c r="GMK26" s="0"/>
      <c r="GML26" s="0"/>
      <c r="GMM26" s="0"/>
      <c r="GMN26" s="0"/>
      <c r="GMO26" s="0"/>
      <c r="GMP26" s="0"/>
      <c r="GMQ26" s="0"/>
      <c r="GMR26" s="0"/>
      <c r="GMS26" s="0"/>
      <c r="GMT26" s="0"/>
      <c r="GMU26" s="0"/>
      <c r="GMV26" s="0"/>
      <c r="GMW26" s="0"/>
      <c r="GMX26" s="0"/>
      <c r="GMY26" s="0"/>
      <c r="GMZ26" s="0"/>
      <c r="GNA26" s="0"/>
      <c r="GNB26" s="0"/>
      <c r="GNC26" s="0"/>
      <c r="GND26" s="0"/>
      <c r="GNE26" s="0"/>
      <c r="GNF26" s="0"/>
      <c r="GNG26" s="0"/>
      <c r="GNH26" s="0"/>
      <c r="GNI26" s="0"/>
      <c r="GNJ26" s="0"/>
      <c r="GNK26" s="0"/>
      <c r="GNL26" s="0"/>
      <c r="GNM26" s="0"/>
      <c r="GNN26" s="0"/>
      <c r="GNO26" s="0"/>
      <c r="GNP26" s="0"/>
      <c r="GNQ26" s="0"/>
      <c r="GNR26" s="0"/>
      <c r="GNS26" s="0"/>
      <c r="GNT26" s="0"/>
      <c r="GNU26" s="0"/>
      <c r="GNV26" s="0"/>
      <c r="GNW26" s="0"/>
      <c r="GNX26" s="0"/>
      <c r="GNY26" s="0"/>
      <c r="GNZ26" s="0"/>
      <c r="GOA26" s="0"/>
      <c r="GOB26" s="0"/>
      <c r="GOC26" s="0"/>
      <c r="GOD26" s="0"/>
      <c r="GOE26" s="0"/>
      <c r="GOF26" s="0"/>
      <c r="GOG26" s="0"/>
      <c r="GOH26" s="0"/>
      <c r="GOI26" s="0"/>
      <c r="GOJ26" s="0"/>
      <c r="GOK26" s="0"/>
      <c r="GOL26" s="0"/>
      <c r="GOM26" s="0"/>
      <c r="GON26" s="0"/>
      <c r="GOO26" s="0"/>
      <c r="GOP26" s="0"/>
      <c r="GOQ26" s="0"/>
      <c r="GOR26" s="0"/>
      <c r="GOS26" s="0"/>
      <c r="GOT26" s="0"/>
      <c r="GOU26" s="0"/>
      <c r="GOV26" s="0"/>
      <c r="GOW26" s="0"/>
      <c r="GOX26" s="0"/>
      <c r="GOY26" s="0"/>
      <c r="GOZ26" s="0"/>
      <c r="GPA26" s="0"/>
      <c r="GPB26" s="0"/>
      <c r="GPC26" s="0"/>
      <c r="GPD26" s="0"/>
      <c r="GPE26" s="0"/>
      <c r="GPF26" s="0"/>
      <c r="GPG26" s="0"/>
      <c r="GPH26" s="0"/>
      <c r="GPI26" s="0"/>
      <c r="GPJ26" s="0"/>
      <c r="GPK26" s="0"/>
      <c r="GPL26" s="0"/>
      <c r="GPM26" s="0"/>
      <c r="GPN26" s="0"/>
      <c r="GPO26" s="0"/>
      <c r="GPP26" s="0"/>
      <c r="GPQ26" s="0"/>
      <c r="GPR26" s="0"/>
      <c r="GPS26" s="0"/>
      <c r="GPT26" s="0"/>
      <c r="GPU26" s="0"/>
      <c r="GPV26" s="0"/>
      <c r="GPW26" s="0"/>
      <c r="GPX26" s="0"/>
      <c r="GPY26" s="0"/>
      <c r="GPZ26" s="0"/>
      <c r="GQA26" s="0"/>
      <c r="GQB26" s="0"/>
      <c r="GQC26" s="0"/>
      <c r="GQD26" s="0"/>
      <c r="GQE26" s="0"/>
      <c r="GQF26" s="0"/>
      <c r="GQG26" s="0"/>
      <c r="GQH26" s="0"/>
      <c r="GQI26" s="0"/>
      <c r="GQJ26" s="0"/>
      <c r="GQK26" s="0"/>
      <c r="GQL26" s="0"/>
      <c r="GQM26" s="0"/>
      <c r="GQN26" s="0"/>
      <c r="GQO26" s="0"/>
      <c r="GQP26" s="0"/>
      <c r="GQQ26" s="0"/>
      <c r="GQR26" s="0"/>
      <c r="GQS26" s="0"/>
      <c r="GQT26" s="0"/>
      <c r="GQU26" s="0"/>
      <c r="GQV26" s="0"/>
      <c r="GQW26" s="0"/>
      <c r="GQX26" s="0"/>
      <c r="GQY26" s="0"/>
      <c r="GQZ26" s="0"/>
      <c r="GRA26" s="0"/>
      <c r="GRB26" s="0"/>
      <c r="GRC26" s="0"/>
      <c r="GRD26" s="0"/>
      <c r="GRE26" s="0"/>
      <c r="GRF26" s="0"/>
      <c r="GRG26" s="0"/>
      <c r="GRH26" s="0"/>
      <c r="GRI26" s="0"/>
      <c r="GRJ26" s="0"/>
      <c r="GRK26" s="0"/>
      <c r="GRL26" s="0"/>
      <c r="GRM26" s="0"/>
      <c r="GRN26" s="0"/>
      <c r="GRO26" s="0"/>
      <c r="GRP26" s="0"/>
      <c r="GRQ26" s="0"/>
      <c r="GRR26" s="0"/>
      <c r="GRS26" s="0"/>
      <c r="GRT26" s="0"/>
      <c r="GRU26" s="0"/>
      <c r="GRV26" s="0"/>
      <c r="GRW26" s="0"/>
      <c r="GRX26" s="0"/>
      <c r="GRY26" s="0"/>
      <c r="GRZ26" s="0"/>
      <c r="GSA26" s="0"/>
      <c r="GSB26" s="0"/>
      <c r="GSC26" s="0"/>
      <c r="GSD26" s="0"/>
      <c r="GSE26" s="0"/>
      <c r="GSF26" s="0"/>
      <c r="GSG26" s="0"/>
      <c r="GSH26" s="0"/>
      <c r="GSI26" s="0"/>
      <c r="GSJ26" s="0"/>
      <c r="GSK26" s="0"/>
      <c r="GSL26" s="0"/>
      <c r="GSM26" s="0"/>
      <c r="GSN26" s="0"/>
      <c r="GSO26" s="0"/>
      <c r="GSP26" s="0"/>
      <c r="GSQ26" s="0"/>
      <c r="GSR26" s="0"/>
      <c r="GSS26" s="0"/>
      <c r="GST26" s="0"/>
      <c r="GSU26" s="0"/>
      <c r="GSV26" s="0"/>
      <c r="GSW26" s="0"/>
      <c r="GSX26" s="0"/>
      <c r="GSY26" s="0"/>
      <c r="GSZ26" s="0"/>
      <c r="GTA26" s="0"/>
      <c r="GTB26" s="0"/>
      <c r="GTC26" s="0"/>
      <c r="GTD26" s="0"/>
      <c r="GTE26" s="0"/>
      <c r="GTF26" s="0"/>
      <c r="GTG26" s="0"/>
      <c r="GTH26" s="0"/>
      <c r="GTI26" s="0"/>
      <c r="GTJ26" s="0"/>
      <c r="GTK26" s="0"/>
      <c r="GTL26" s="0"/>
      <c r="GTM26" s="0"/>
      <c r="GTN26" s="0"/>
      <c r="GTO26" s="0"/>
      <c r="GTP26" s="0"/>
      <c r="GTQ26" s="0"/>
      <c r="GTR26" s="0"/>
      <c r="GTS26" s="0"/>
      <c r="GTT26" s="0"/>
      <c r="GTU26" s="0"/>
      <c r="GTV26" s="0"/>
      <c r="GTW26" s="0"/>
      <c r="GTX26" s="0"/>
      <c r="GTY26" s="0"/>
      <c r="GTZ26" s="0"/>
      <c r="GUA26" s="0"/>
      <c r="GUB26" s="0"/>
      <c r="GUC26" s="0"/>
      <c r="GUD26" s="0"/>
      <c r="GUE26" s="0"/>
      <c r="GUF26" s="0"/>
      <c r="GUG26" s="0"/>
      <c r="GUH26" s="0"/>
      <c r="GUI26" s="0"/>
      <c r="GUJ26" s="0"/>
      <c r="GUK26" s="0"/>
      <c r="GUL26" s="0"/>
      <c r="GUM26" s="0"/>
      <c r="GUN26" s="0"/>
      <c r="GUO26" s="0"/>
      <c r="GUP26" s="0"/>
      <c r="GUQ26" s="0"/>
      <c r="GUR26" s="0"/>
      <c r="GUS26" s="0"/>
      <c r="GUT26" s="0"/>
      <c r="GUU26" s="0"/>
      <c r="GUV26" s="0"/>
      <c r="GUW26" s="0"/>
      <c r="GUX26" s="0"/>
      <c r="GUY26" s="0"/>
      <c r="GUZ26" s="0"/>
      <c r="GVA26" s="0"/>
      <c r="GVB26" s="0"/>
      <c r="GVC26" s="0"/>
      <c r="GVD26" s="0"/>
      <c r="GVE26" s="0"/>
      <c r="GVF26" s="0"/>
      <c r="GVG26" s="0"/>
      <c r="GVH26" s="0"/>
      <c r="GVI26" s="0"/>
      <c r="GVJ26" s="0"/>
      <c r="GVK26" s="0"/>
      <c r="GVL26" s="0"/>
      <c r="GVM26" s="0"/>
      <c r="GVN26" s="0"/>
      <c r="GVO26" s="0"/>
      <c r="GVP26" s="0"/>
      <c r="GVQ26" s="0"/>
      <c r="GVR26" s="0"/>
      <c r="GVS26" s="0"/>
      <c r="GVT26" s="0"/>
      <c r="GVU26" s="0"/>
      <c r="GVV26" s="0"/>
      <c r="GVW26" s="0"/>
      <c r="GVX26" s="0"/>
      <c r="GVY26" s="0"/>
      <c r="GVZ26" s="0"/>
      <c r="GWA26" s="0"/>
      <c r="GWB26" s="0"/>
      <c r="GWC26" s="0"/>
      <c r="GWD26" s="0"/>
      <c r="GWE26" s="0"/>
      <c r="GWF26" s="0"/>
      <c r="GWG26" s="0"/>
      <c r="GWH26" s="0"/>
      <c r="GWI26" s="0"/>
      <c r="GWJ26" s="0"/>
      <c r="GWK26" s="0"/>
      <c r="GWL26" s="0"/>
      <c r="GWM26" s="0"/>
      <c r="GWN26" s="0"/>
      <c r="GWO26" s="0"/>
      <c r="GWP26" s="0"/>
      <c r="GWQ26" s="0"/>
      <c r="GWR26" s="0"/>
      <c r="GWS26" s="0"/>
      <c r="GWT26" s="0"/>
      <c r="GWU26" s="0"/>
      <c r="GWV26" s="0"/>
      <c r="GWW26" s="0"/>
      <c r="GWX26" s="0"/>
      <c r="GWY26" s="0"/>
      <c r="GWZ26" s="0"/>
      <c r="GXA26" s="0"/>
      <c r="GXB26" s="0"/>
      <c r="GXC26" s="0"/>
      <c r="GXD26" s="0"/>
      <c r="GXE26" s="0"/>
      <c r="GXF26" s="0"/>
      <c r="GXG26" s="0"/>
      <c r="GXH26" s="0"/>
      <c r="GXI26" s="0"/>
      <c r="GXJ26" s="0"/>
      <c r="GXK26" s="0"/>
      <c r="GXL26" s="0"/>
      <c r="GXM26" s="0"/>
      <c r="GXN26" s="0"/>
      <c r="GXO26" s="0"/>
      <c r="GXP26" s="0"/>
      <c r="GXQ26" s="0"/>
      <c r="GXR26" s="0"/>
      <c r="GXS26" s="0"/>
      <c r="GXT26" s="0"/>
      <c r="GXU26" s="0"/>
      <c r="GXV26" s="0"/>
      <c r="GXW26" s="0"/>
      <c r="GXX26" s="0"/>
      <c r="GXY26" s="0"/>
      <c r="GXZ26" s="0"/>
      <c r="GYA26" s="0"/>
      <c r="GYB26" s="0"/>
      <c r="GYC26" s="0"/>
      <c r="GYD26" s="0"/>
      <c r="GYE26" s="0"/>
      <c r="GYF26" s="0"/>
      <c r="GYG26" s="0"/>
      <c r="GYH26" s="0"/>
      <c r="GYI26" s="0"/>
      <c r="GYJ26" s="0"/>
      <c r="GYK26" s="0"/>
      <c r="GYL26" s="0"/>
      <c r="GYM26" s="0"/>
      <c r="GYN26" s="0"/>
      <c r="GYO26" s="0"/>
      <c r="GYP26" s="0"/>
      <c r="GYQ26" s="0"/>
      <c r="GYR26" s="0"/>
      <c r="GYS26" s="0"/>
      <c r="GYT26" s="0"/>
      <c r="GYU26" s="0"/>
      <c r="GYV26" s="0"/>
      <c r="GYW26" s="0"/>
      <c r="GYX26" s="0"/>
      <c r="GYY26" s="0"/>
      <c r="GYZ26" s="0"/>
      <c r="GZA26" s="0"/>
      <c r="GZB26" s="0"/>
      <c r="GZC26" s="0"/>
      <c r="GZD26" s="0"/>
      <c r="GZE26" s="0"/>
      <c r="GZF26" s="0"/>
      <c r="GZG26" s="0"/>
      <c r="GZH26" s="0"/>
      <c r="GZI26" s="0"/>
      <c r="GZJ26" s="0"/>
      <c r="GZK26" s="0"/>
      <c r="GZL26" s="0"/>
      <c r="GZM26" s="0"/>
      <c r="GZN26" s="0"/>
      <c r="GZO26" s="0"/>
      <c r="GZP26" s="0"/>
      <c r="GZQ26" s="0"/>
      <c r="GZR26" s="0"/>
      <c r="GZS26" s="0"/>
      <c r="GZT26" s="0"/>
      <c r="GZU26" s="0"/>
      <c r="GZV26" s="0"/>
      <c r="GZW26" s="0"/>
      <c r="GZX26" s="0"/>
      <c r="GZY26" s="0"/>
      <c r="GZZ26" s="0"/>
      <c r="HAA26" s="0"/>
      <c r="HAB26" s="0"/>
      <c r="HAC26" s="0"/>
      <c r="HAD26" s="0"/>
      <c r="HAE26" s="0"/>
      <c r="HAF26" s="0"/>
      <c r="HAG26" s="0"/>
      <c r="HAH26" s="0"/>
      <c r="HAI26" s="0"/>
      <c r="HAJ26" s="0"/>
      <c r="HAK26" s="0"/>
      <c r="HAL26" s="0"/>
      <c r="HAM26" s="0"/>
      <c r="HAN26" s="0"/>
      <c r="HAO26" s="0"/>
      <c r="HAP26" s="0"/>
      <c r="HAQ26" s="0"/>
      <c r="HAR26" s="0"/>
      <c r="HAS26" s="0"/>
      <c r="HAT26" s="0"/>
      <c r="HAU26" s="0"/>
      <c r="HAV26" s="0"/>
      <c r="HAW26" s="0"/>
      <c r="HAX26" s="0"/>
      <c r="HAY26" s="0"/>
      <c r="HAZ26" s="0"/>
      <c r="HBA26" s="0"/>
      <c r="HBB26" s="0"/>
      <c r="HBC26" s="0"/>
      <c r="HBD26" s="0"/>
      <c r="HBE26" s="0"/>
      <c r="HBF26" s="0"/>
      <c r="HBG26" s="0"/>
      <c r="HBH26" s="0"/>
      <c r="HBI26" s="0"/>
      <c r="HBJ26" s="0"/>
      <c r="HBK26" s="0"/>
      <c r="HBL26" s="0"/>
      <c r="HBM26" s="0"/>
      <c r="HBN26" s="0"/>
      <c r="HBO26" s="0"/>
      <c r="HBP26" s="0"/>
      <c r="HBQ26" s="0"/>
      <c r="HBR26" s="0"/>
      <c r="HBS26" s="0"/>
      <c r="HBT26" s="0"/>
      <c r="HBU26" s="0"/>
      <c r="HBV26" s="0"/>
      <c r="HBW26" s="0"/>
      <c r="HBX26" s="0"/>
      <c r="HBY26" s="0"/>
      <c r="HBZ26" s="0"/>
      <c r="HCA26" s="0"/>
      <c r="HCB26" s="0"/>
      <c r="HCC26" s="0"/>
      <c r="HCD26" s="0"/>
      <c r="HCE26" s="0"/>
      <c r="HCF26" s="0"/>
      <c r="HCG26" s="0"/>
      <c r="HCH26" s="0"/>
      <c r="HCI26" s="0"/>
      <c r="HCJ26" s="0"/>
      <c r="HCK26" s="0"/>
      <c r="HCL26" s="0"/>
      <c r="HCM26" s="0"/>
      <c r="HCN26" s="0"/>
      <c r="HCO26" s="0"/>
      <c r="HCP26" s="0"/>
      <c r="HCQ26" s="0"/>
      <c r="HCR26" s="0"/>
      <c r="HCS26" s="0"/>
      <c r="HCT26" s="0"/>
      <c r="HCU26" s="0"/>
      <c r="HCV26" s="0"/>
      <c r="HCW26" s="0"/>
      <c r="HCX26" s="0"/>
      <c r="HCY26" s="0"/>
      <c r="HCZ26" s="0"/>
      <c r="HDA26" s="0"/>
      <c r="HDB26" s="0"/>
      <c r="HDC26" s="0"/>
      <c r="HDD26" s="0"/>
      <c r="HDE26" s="0"/>
      <c r="HDF26" s="0"/>
      <c r="HDG26" s="0"/>
      <c r="HDH26" s="0"/>
      <c r="HDI26" s="0"/>
      <c r="HDJ26" s="0"/>
      <c r="HDK26" s="0"/>
      <c r="HDL26" s="0"/>
      <c r="HDM26" s="0"/>
      <c r="HDN26" s="0"/>
      <c r="HDO26" s="0"/>
      <c r="HDP26" s="0"/>
      <c r="HDQ26" s="0"/>
      <c r="HDR26" s="0"/>
      <c r="HDS26" s="0"/>
      <c r="HDT26" s="0"/>
      <c r="HDU26" s="0"/>
      <c r="HDV26" s="0"/>
      <c r="HDW26" s="0"/>
      <c r="HDX26" s="0"/>
      <c r="HDY26" s="0"/>
      <c r="HDZ26" s="0"/>
      <c r="HEA26" s="0"/>
      <c r="HEB26" s="0"/>
      <c r="HEC26" s="0"/>
      <c r="HED26" s="0"/>
      <c r="HEE26" s="0"/>
      <c r="HEF26" s="0"/>
      <c r="HEG26" s="0"/>
      <c r="HEH26" s="0"/>
      <c r="HEI26" s="0"/>
      <c r="HEJ26" s="0"/>
      <c r="HEK26" s="0"/>
      <c r="HEL26" s="0"/>
      <c r="HEM26" s="0"/>
      <c r="HEN26" s="0"/>
      <c r="HEO26" s="0"/>
      <c r="HEP26" s="0"/>
      <c r="HEQ26" s="0"/>
      <c r="HER26" s="0"/>
      <c r="HES26" s="0"/>
      <c r="HET26" s="0"/>
      <c r="HEU26" s="0"/>
      <c r="HEV26" s="0"/>
      <c r="HEW26" s="0"/>
      <c r="HEX26" s="0"/>
      <c r="HEY26" s="0"/>
      <c r="HEZ26" s="0"/>
      <c r="HFA26" s="0"/>
      <c r="HFB26" s="0"/>
      <c r="HFC26" s="0"/>
      <c r="HFD26" s="0"/>
      <c r="HFE26" s="0"/>
      <c r="HFF26" s="0"/>
      <c r="HFG26" s="0"/>
      <c r="HFH26" s="0"/>
      <c r="HFI26" s="0"/>
      <c r="HFJ26" s="0"/>
      <c r="HFK26" s="0"/>
      <c r="HFL26" s="0"/>
      <c r="HFM26" s="0"/>
      <c r="HFN26" s="0"/>
      <c r="HFO26" s="0"/>
      <c r="HFP26" s="0"/>
      <c r="HFQ26" s="0"/>
      <c r="HFR26" s="0"/>
      <c r="HFS26" s="0"/>
      <c r="HFT26" s="0"/>
      <c r="HFU26" s="0"/>
      <c r="HFV26" s="0"/>
      <c r="HFW26" s="0"/>
      <c r="HFX26" s="0"/>
      <c r="HFY26" s="0"/>
      <c r="HFZ26" s="0"/>
      <c r="HGA26" s="0"/>
      <c r="HGB26" s="0"/>
      <c r="HGC26" s="0"/>
      <c r="HGD26" s="0"/>
      <c r="HGE26" s="0"/>
      <c r="HGF26" s="0"/>
      <c r="HGG26" s="0"/>
      <c r="HGH26" s="0"/>
      <c r="HGI26" s="0"/>
      <c r="HGJ26" s="0"/>
      <c r="HGK26" s="0"/>
      <c r="HGL26" s="0"/>
      <c r="HGM26" s="0"/>
      <c r="HGN26" s="0"/>
      <c r="HGO26" s="0"/>
      <c r="HGP26" s="0"/>
      <c r="HGQ26" s="0"/>
      <c r="HGR26" s="0"/>
      <c r="HGS26" s="0"/>
      <c r="HGT26" s="0"/>
      <c r="HGU26" s="0"/>
      <c r="HGV26" s="0"/>
      <c r="HGW26" s="0"/>
      <c r="HGX26" s="0"/>
      <c r="HGY26" s="0"/>
      <c r="HGZ26" s="0"/>
      <c r="HHA26" s="0"/>
      <c r="HHB26" s="0"/>
      <c r="HHC26" s="0"/>
      <c r="HHD26" s="0"/>
      <c r="HHE26" s="0"/>
      <c r="HHF26" s="0"/>
      <c r="HHG26" s="0"/>
      <c r="HHH26" s="0"/>
      <c r="HHI26" s="0"/>
      <c r="HHJ26" s="0"/>
      <c r="HHK26" s="0"/>
      <c r="HHL26" s="0"/>
      <c r="HHM26" s="0"/>
      <c r="HHN26" s="0"/>
      <c r="HHO26" s="0"/>
      <c r="HHP26" s="0"/>
      <c r="HHQ26" s="0"/>
      <c r="HHR26" s="0"/>
      <c r="HHS26" s="0"/>
      <c r="HHT26" s="0"/>
      <c r="HHU26" s="0"/>
      <c r="HHV26" s="0"/>
      <c r="HHW26" s="0"/>
      <c r="HHX26" s="0"/>
      <c r="HHY26" s="0"/>
      <c r="HHZ26" s="0"/>
      <c r="HIA26" s="0"/>
      <c r="HIB26" s="0"/>
      <c r="HIC26" s="0"/>
      <c r="HID26" s="0"/>
      <c r="HIE26" s="0"/>
      <c r="HIF26" s="0"/>
      <c r="HIG26" s="0"/>
      <c r="HIH26" s="0"/>
      <c r="HII26" s="0"/>
      <c r="HIJ26" s="0"/>
      <c r="HIK26" s="0"/>
      <c r="HIL26" s="0"/>
      <c r="HIM26" s="0"/>
      <c r="HIN26" s="0"/>
      <c r="HIO26" s="0"/>
      <c r="HIP26" s="0"/>
      <c r="HIQ26" s="0"/>
      <c r="HIR26" s="0"/>
      <c r="HIS26" s="0"/>
      <c r="HIT26" s="0"/>
      <c r="HIU26" s="0"/>
      <c r="HIV26" s="0"/>
      <c r="HIW26" s="0"/>
      <c r="HIX26" s="0"/>
      <c r="HIY26" s="0"/>
      <c r="HIZ26" s="0"/>
      <c r="HJA26" s="0"/>
      <c r="HJB26" s="0"/>
      <c r="HJC26" s="0"/>
      <c r="HJD26" s="0"/>
      <c r="HJE26" s="0"/>
      <c r="HJF26" s="0"/>
      <c r="HJG26" s="0"/>
      <c r="HJH26" s="0"/>
      <c r="HJI26" s="0"/>
      <c r="HJJ26" s="0"/>
      <c r="HJK26" s="0"/>
      <c r="HJL26" s="0"/>
      <c r="HJM26" s="0"/>
      <c r="HJN26" s="0"/>
      <c r="HJO26" s="0"/>
      <c r="HJP26" s="0"/>
      <c r="HJQ26" s="0"/>
      <c r="HJR26" s="0"/>
      <c r="HJS26" s="0"/>
      <c r="HJT26" s="0"/>
      <c r="HJU26" s="0"/>
      <c r="HJV26" s="0"/>
      <c r="HJW26" s="0"/>
      <c r="HJX26" s="0"/>
      <c r="HJY26" s="0"/>
      <c r="HJZ26" s="0"/>
      <c r="HKA26" s="0"/>
      <c r="HKB26" s="0"/>
      <c r="HKC26" s="0"/>
      <c r="HKD26" s="0"/>
      <c r="HKE26" s="0"/>
      <c r="HKF26" s="0"/>
      <c r="HKG26" s="0"/>
      <c r="HKH26" s="0"/>
      <c r="HKI26" s="0"/>
      <c r="HKJ26" s="0"/>
      <c r="HKK26" s="0"/>
      <c r="HKL26" s="0"/>
      <c r="HKM26" s="0"/>
      <c r="HKN26" s="0"/>
      <c r="HKO26" s="0"/>
      <c r="HKP26" s="0"/>
      <c r="HKQ26" s="0"/>
      <c r="HKR26" s="0"/>
      <c r="HKS26" s="0"/>
      <c r="HKT26" s="0"/>
      <c r="HKU26" s="0"/>
      <c r="HKV26" s="0"/>
      <c r="HKW26" s="0"/>
      <c r="HKX26" s="0"/>
      <c r="HKY26" s="0"/>
      <c r="HKZ26" s="0"/>
      <c r="HLA26" s="0"/>
      <c r="HLB26" s="0"/>
      <c r="HLC26" s="0"/>
      <c r="HLD26" s="0"/>
      <c r="HLE26" s="0"/>
      <c r="HLF26" s="0"/>
      <c r="HLG26" s="0"/>
      <c r="HLH26" s="0"/>
      <c r="HLI26" s="0"/>
      <c r="HLJ26" s="0"/>
      <c r="HLK26" s="0"/>
      <c r="HLL26" s="0"/>
      <c r="HLM26" s="0"/>
      <c r="HLN26" s="0"/>
      <c r="HLO26" s="0"/>
      <c r="HLP26" s="0"/>
      <c r="HLQ26" s="0"/>
      <c r="HLR26" s="0"/>
      <c r="HLS26" s="0"/>
      <c r="HLT26" s="0"/>
      <c r="HLU26" s="0"/>
      <c r="HLV26" s="0"/>
      <c r="HLW26" s="0"/>
      <c r="HLX26" s="0"/>
      <c r="HLY26" s="0"/>
      <c r="HLZ26" s="0"/>
      <c r="HMA26" s="0"/>
      <c r="HMB26" s="0"/>
      <c r="HMC26" s="0"/>
      <c r="HMD26" s="0"/>
      <c r="HME26" s="0"/>
      <c r="HMF26" s="0"/>
      <c r="HMG26" s="0"/>
      <c r="HMH26" s="0"/>
      <c r="HMI26" s="0"/>
      <c r="HMJ26" s="0"/>
      <c r="HMK26" s="0"/>
      <c r="HML26" s="0"/>
      <c r="HMM26" s="0"/>
      <c r="HMN26" s="0"/>
      <c r="HMO26" s="0"/>
      <c r="HMP26" s="0"/>
      <c r="HMQ26" s="0"/>
      <c r="HMR26" s="0"/>
      <c r="HMS26" s="0"/>
      <c r="HMT26" s="0"/>
      <c r="HMU26" s="0"/>
      <c r="HMV26" s="0"/>
      <c r="HMW26" s="0"/>
      <c r="HMX26" s="0"/>
      <c r="HMY26" s="0"/>
      <c r="HMZ26" s="0"/>
      <c r="HNA26" s="0"/>
      <c r="HNB26" s="0"/>
      <c r="HNC26" s="0"/>
      <c r="HND26" s="0"/>
      <c r="HNE26" s="0"/>
      <c r="HNF26" s="0"/>
      <c r="HNG26" s="0"/>
      <c r="HNH26" s="0"/>
      <c r="HNI26" s="0"/>
      <c r="HNJ26" s="0"/>
      <c r="HNK26" s="0"/>
      <c r="HNL26" s="0"/>
      <c r="HNM26" s="0"/>
      <c r="HNN26" s="0"/>
      <c r="HNO26" s="0"/>
      <c r="HNP26" s="0"/>
      <c r="HNQ26" s="0"/>
      <c r="HNR26" s="0"/>
      <c r="HNS26" s="0"/>
      <c r="HNT26" s="0"/>
      <c r="HNU26" s="0"/>
      <c r="HNV26" s="0"/>
      <c r="HNW26" s="0"/>
      <c r="HNX26" s="0"/>
      <c r="HNY26" s="0"/>
      <c r="HNZ26" s="0"/>
      <c r="HOA26" s="0"/>
      <c r="HOB26" s="0"/>
      <c r="HOC26" s="0"/>
      <c r="HOD26" s="0"/>
      <c r="HOE26" s="0"/>
      <c r="HOF26" s="0"/>
      <c r="HOG26" s="0"/>
      <c r="HOH26" s="0"/>
      <c r="HOI26" s="0"/>
      <c r="HOJ26" s="0"/>
      <c r="HOK26" s="0"/>
      <c r="HOL26" s="0"/>
      <c r="HOM26" s="0"/>
      <c r="HON26" s="0"/>
      <c r="HOO26" s="0"/>
      <c r="HOP26" s="0"/>
      <c r="HOQ26" s="0"/>
      <c r="HOR26" s="0"/>
      <c r="HOS26" s="0"/>
      <c r="HOT26" s="0"/>
      <c r="HOU26" s="0"/>
      <c r="HOV26" s="0"/>
      <c r="HOW26" s="0"/>
      <c r="HOX26" s="0"/>
      <c r="HOY26" s="0"/>
      <c r="HOZ26" s="0"/>
      <c r="HPA26" s="0"/>
      <c r="HPB26" s="0"/>
      <c r="HPC26" s="0"/>
      <c r="HPD26" s="0"/>
      <c r="HPE26" s="0"/>
      <c r="HPF26" s="0"/>
      <c r="HPG26" s="0"/>
      <c r="HPH26" s="0"/>
      <c r="HPI26" s="0"/>
      <c r="HPJ26" s="0"/>
      <c r="HPK26" s="0"/>
      <c r="HPL26" s="0"/>
      <c r="HPM26" s="0"/>
      <c r="HPN26" s="0"/>
      <c r="HPO26" s="0"/>
      <c r="HPP26" s="0"/>
      <c r="HPQ26" s="0"/>
      <c r="HPR26" s="0"/>
      <c r="HPS26" s="0"/>
      <c r="HPT26" s="0"/>
      <c r="HPU26" s="0"/>
      <c r="HPV26" s="0"/>
      <c r="HPW26" s="0"/>
      <c r="HPX26" s="0"/>
      <c r="HPY26" s="0"/>
      <c r="HPZ26" s="0"/>
      <c r="HQA26" s="0"/>
      <c r="HQB26" s="0"/>
      <c r="HQC26" s="0"/>
      <c r="HQD26" s="0"/>
      <c r="HQE26" s="0"/>
      <c r="HQF26" s="0"/>
      <c r="HQG26" s="0"/>
      <c r="HQH26" s="0"/>
      <c r="HQI26" s="0"/>
      <c r="HQJ26" s="0"/>
      <c r="HQK26" s="0"/>
      <c r="HQL26" s="0"/>
      <c r="HQM26" s="0"/>
      <c r="HQN26" s="0"/>
      <c r="HQO26" s="0"/>
      <c r="HQP26" s="0"/>
      <c r="HQQ26" s="0"/>
      <c r="HQR26" s="0"/>
      <c r="HQS26" s="0"/>
      <c r="HQT26" s="0"/>
      <c r="HQU26" s="0"/>
      <c r="HQV26" s="0"/>
      <c r="HQW26" s="0"/>
      <c r="HQX26" s="0"/>
      <c r="HQY26" s="0"/>
      <c r="HQZ26" s="0"/>
      <c r="HRA26" s="0"/>
      <c r="HRB26" s="0"/>
      <c r="HRC26" s="0"/>
      <c r="HRD26" s="0"/>
      <c r="HRE26" s="0"/>
      <c r="HRF26" s="0"/>
      <c r="HRG26" s="0"/>
      <c r="HRH26" s="0"/>
      <c r="HRI26" s="0"/>
      <c r="HRJ26" s="0"/>
      <c r="HRK26" s="0"/>
      <c r="HRL26" s="0"/>
      <c r="HRM26" s="0"/>
      <c r="HRN26" s="0"/>
      <c r="HRO26" s="0"/>
      <c r="HRP26" s="0"/>
      <c r="HRQ26" s="0"/>
      <c r="HRR26" s="0"/>
      <c r="HRS26" s="0"/>
      <c r="HRT26" s="0"/>
      <c r="HRU26" s="0"/>
      <c r="HRV26" s="0"/>
      <c r="HRW26" s="0"/>
      <c r="HRX26" s="0"/>
      <c r="HRY26" s="0"/>
      <c r="HRZ26" s="0"/>
      <c r="HSA26" s="0"/>
      <c r="HSB26" s="0"/>
      <c r="HSC26" s="0"/>
      <c r="HSD26" s="0"/>
      <c r="HSE26" s="0"/>
      <c r="HSF26" s="0"/>
      <c r="HSG26" s="0"/>
      <c r="HSH26" s="0"/>
      <c r="HSI26" s="0"/>
      <c r="HSJ26" s="0"/>
      <c r="HSK26" s="0"/>
      <c r="HSL26" s="0"/>
      <c r="HSM26" s="0"/>
      <c r="HSN26" s="0"/>
      <c r="HSO26" s="0"/>
      <c r="HSP26" s="0"/>
      <c r="HSQ26" s="0"/>
      <c r="HSR26" s="0"/>
      <c r="HSS26" s="0"/>
      <c r="HST26" s="0"/>
      <c r="HSU26" s="0"/>
      <c r="HSV26" s="0"/>
      <c r="HSW26" s="0"/>
      <c r="HSX26" s="0"/>
      <c r="HSY26" s="0"/>
      <c r="HSZ26" s="0"/>
      <c r="HTA26" s="0"/>
      <c r="HTB26" s="0"/>
      <c r="HTC26" s="0"/>
      <c r="HTD26" s="0"/>
      <c r="HTE26" s="0"/>
      <c r="HTF26" s="0"/>
      <c r="HTG26" s="0"/>
      <c r="HTH26" s="0"/>
      <c r="HTI26" s="0"/>
      <c r="HTJ26" s="0"/>
      <c r="HTK26" s="0"/>
      <c r="HTL26" s="0"/>
      <c r="HTM26" s="0"/>
      <c r="HTN26" s="0"/>
      <c r="HTO26" s="0"/>
      <c r="HTP26" s="0"/>
      <c r="HTQ26" s="0"/>
      <c r="HTR26" s="0"/>
      <c r="HTS26" s="0"/>
      <c r="HTT26" s="0"/>
      <c r="HTU26" s="0"/>
      <c r="HTV26" s="0"/>
      <c r="HTW26" s="0"/>
      <c r="HTX26" s="0"/>
      <c r="HTY26" s="0"/>
      <c r="HTZ26" s="0"/>
      <c r="HUA26" s="0"/>
      <c r="HUB26" s="0"/>
      <c r="HUC26" s="0"/>
      <c r="HUD26" s="0"/>
      <c r="HUE26" s="0"/>
      <c r="HUF26" s="0"/>
      <c r="HUG26" s="0"/>
      <c r="HUH26" s="0"/>
      <c r="HUI26" s="0"/>
      <c r="HUJ26" s="0"/>
      <c r="HUK26" s="0"/>
      <c r="HUL26" s="0"/>
      <c r="HUM26" s="0"/>
      <c r="HUN26" s="0"/>
      <c r="HUO26" s="0"/>
      <c r="HUP26" s="0"/>
      <c r="HUQ26" s="0"/>
      <c r="HUR26" s="0"/>
      <c r="HUS26" s="0"/>
      <c r="HUT26" s="0"/>
      <c r="HUU26" s="0"/>
      <c r="HUV26" s="0"/>
      <c r="HUW26" s="0"/>
      <c r="HUX26" s="0"/>
      <c r="HUY26" s="0"/>
      <c r="HUZ26" s="0"/>
      <c r="HVA26" s="0"/>
      <c r="HVB26" s="0"/>
      <c r="HVC26" s="0"/>
      <c r="HVD26" s="0"/>
      <c r="HVE26" s="0"/>
      <c r="HVF26" s="0"/>
      <c r="HVG26" s="0"/>
      <c r="HVH26" s="0"/>
      <c r="HVI26" s="0"/>
      <c r="HVJ26" s="0"/>
      <c r="HVK26" s="0"/>
      <c r="HVL26" s="0"/>
      <c r="HVM26" s="0"/>
      <c r="HVN26" s="0"/>
      <c r="HVO26" s="0"/>
      <c r="HVP26" s="0"/>
      <c r="HVQ26" s="0"/>
      <c r="HVR26" s="0"/>
      <c r="HVS26" s="0"/>
      <c r="HVT26" s="0"/>
      <c r="HVU26" s="0"/>
      <c r="HVV26" s="0"/>
      <c r="HVW26" s="0"/>
      <c r="HVX26" s="0"/>
      <c r="HVY26" s="0"/>
      <c r="HVZ26" s="0"/>
      <c r="HWA26" s="0"/>
      <c r="HWB26" s="0"/>
      <c r="HWC26" s="0"/>
      <c r="HWD26" s="0"/>
      <c r="HWE26" s="0"/>
      <c r="HWF26" s="0"/>
      <c r="HWG26" s="0"/>
      <c r="HWH26" s="0"/>
      <c r="HWI26" s="0"/>
      <c r="HWJ26" s="0"/>
      <c r="HWK26" s="0"/>
      <c r="HWL26" s="0"/>
      <c r="HWM26" s="0"/>
      <c r="HWN26" s="0"/>
      <c r="HWO26" s="0"/>
      <c r="HWP26" s="0"/>
      <c r="HWQ26" s="0"/>
      <c r="HWR26" s="0"/>
      <c r="HWS26" s="0"/>
      <c r="HWT26" s="0"/>
      <c r="HWU26" s="0"/>
      <c r="HWV26" s="0"/>
      <c r="HWW26" s="0"/>
      <c r="HWX26" s="0"/>
      <c r="HWY26" s="0"/>
      <c r="HWZ26" s="0"/>
      <c r="HXA26" s="0"/>
      <c r="HXB26" s="0"/>
      <c r="HXC26" s="0"/>
      <c r="HXD26" s="0"/>
      <c r="HXE26" s="0"/>
      <c r="HXF26" s="0"/>
      <c r="HXG26" s="0"/>
      <c r="HXH26" s="0"/>
      <c r="HXI26" s="0"/>
      <c r="HXJ26" s="0"/>
      <c r="HXK26" s="0"/>
      <c r="HXL26" s="0"/>
      <c r="HXM26" s="0"/>
      <c r="HXN26" s="0"/>
      <c r="HXO26" s="0"/>
      <c r="HXP26" s="0"/>
      <c r="HXQ26" s="0"/>
      <c r="HXR26" s="0"/>
      <c r="HXS26" s="0"/>
      <c r="HXT26" s="0"/>
      <c r="HXU26" s="0"/>
      <c r="HXV26" s="0"/>
      <c r="HXW26" s="0"/>
      <c r="HXX26" s="0"/>
      <c r="HXY26" s="0"/>
      <c r="HXZ26" s="0"/>
      <c r="HYA26" s="0"/>
      <c r="HYB26" s="0"/>
      <c r="HYC26" s="0"/>
      <c r="HYD26" s="0"/>
      <c r="HYE26" s="0"/>
      <c r="HYF26" s="0"/>
      <c r="HYG26" s="0"/>
      <c r="HYH26" s="0"/>
      <c r="HYI26" s="0"/>
      <c r="HYJ26" s="0"/>
      <c r="HYK26" s="0"/>
      <c r="HYL26" s="0"/>
      <c r="HYM26" s="0"/>
      <c r="HYN26" s="0"/>
      <c r="HYO26" s="0"/>
      <c r="HYP26" s="0"/>
      <c r="HYQ26" s="0"/>
      <c r="HYR26" s="0"/>
      <c r="HYS26" s="0"/>
      <c r="HYT26" s="0"/>
      <c r="HYU26" s="0"/>
      <c r="HYV26" s="0"/>
      <c r="HYW26" s="0"/>
      <c r="HYX26" s="0"/>
      <c r="HYY26" s="0"/>
      <c r="HYZ26" s="0"/>
      <c r="HZA26" s="0"/>
      <c r="HZB26" s="0"/>
      <c r="HZC26" s="0"/>
      <c r="HZD26" s="0"/>
      <c r="HZE26" s="0"/>
      <c r="HZF26" s="0"/>
      <c r="HZG26" s="0"/>
      <c r="HZH26" s="0"/>
      <c r="HZI26" s="0"/>
      <c r="HZJ26" s="0"/>
      <c r="HZK26" s="0"/>
      <c r="HZL26" s="0"/>
      <c r="HZM26" s="0"/>
      <c r="HZN26" s="0"/>
      <c r="HZO26" s="0"/>
      <c r="HZP26" s="0"/>
      <c r="HZQ26" s="0"/>
      <c r="HZR26" s="0"/>
      <c r="HZS26" s="0"/>
      <c r="HZT26" s="0"/>
      <c r="HZU26" s="0"/>
      <c r="HZV26" s="0"/>
      <c r="HZW26" s="0"/>
      <c r="HZX26" s="0"/>
      <c r="HZY26" s="0"/>
      <c r="HZZ26" s="0"/>
      <c r="IAA26" s="0"/>
      <c r="IAB26" s="0"/>
      <c r="IAC26" s="0"/>
      <c r="IAD26" s="0"/>
      <c r="IAE26" s="0"/>
      <c r="IAF26" s="0"/>
      <c r="IAG26" s="0"/>
      <c r="IAH26" s="0"/>
      <c r="IAI26" s="0"/>
      <c r="IAJ26" s="0"/>
      <c r="IAK26" s="0"/>
      <c r="IAL26" s="0"/>
      <c r="IAM26" s="0"/>
      <c r="IAN26" s="0"/>
      <c r="IAO26" s="0"/>
      <c r="IAP26" s="0"/>
      <c r="IAQ26" s="0"/>
      <c r="IAR26" s="0"/>
      <c r="IAS26" s="0"/>
      <c r="IAT26" s="0"/>
      <c r="IAU26" s="0"/>
      <c r="IAV26" s="0"/>
      <c r="IAW26" s="0"/>
      <c r="IAX26" s="0"/>
      <c r="IAY26" s="0"/>
      <c r="IAZ26" s="0"/>
      <c r="IBA26" s="0"/>
      <c r="IBB26" s="0"/>
      <c r="IBC26" s="0"/>
      <c r="IBD26" s="0"/>
      <c r="IBE26" s="0"/>
      <c r="IBF26" s="0"/>
      <c r="IBG26" s="0"/>
      <c r="IBH26" s="0"/>
      <c r="IBI26" s="0"/>
      <c r="IBJ26" s="0"/>
      <c r="IBK26" s="0"/>
      <c r="IBL26" s="0"/>
      <c r="IBM26" s="0"/>
      <c r="IBN26" s="0"/>
      <c r="IBO26" s="0"/>
      <c r="IBP26" s="0"/>
      <c r="IBQ26" s="0"/>
      <c r="IBR26" s="0"/>
      <c r="IBS26" s="0"/>
      <c r="IBT26" s="0"/>
      <c r="IBU26" s="0"/>
      <c r="IBV26" s="0"/>
      <c r="IBW26" s="0"/>
      <c r="IBX26" s="0"/>
      <c r="IBY26" s="0"/>
      <c r="IBZ26" s="0"/>
      <c r="ICA26" s="0"/>
      <c r="ICB26" s="0"/>
      <c r="ICC26" s="0"/>
      <c r="ICD26" s="0"/>
      <c r="ICE26" s="0"/>
      <c r="ICF26" s="0"/>
      <c r="ICG26" s="0"/>
      <c r="ICH26" s="0"/>
      <c r="ICI26" s="0"/>
      <c r="ICJ26" s="0"/>
      <c r="ICK26" s="0"/>
      <c r="ICL26" s="0"/>
      <c r="ICM26" s="0"/>
      <c r="ICN26" s="0"/>
      <c r="ICO26" s="0"/>
      <c r="ICP26" s="0"/>
      <c r="ICQ26" s="0"/>
      <c r="ICR26" s="0"/>
      <c r="ICS26" s="0"/>
      <c r="ICT26" s="0"/>
      <c r="ICU26" s="0"/>
      <c r="ICV26" s="0"/>
      <c r="ICW26" s="0"/>
      <c r="ICX26" s="0"/>
      <c r="ICY26" s="0"/>
      <c r="ICZ26" s="0"/>
      <c r="IDA26" s="0"/>
      <c r="IDB26" s="0"/>
      <c r="IDC26" s="0"/>
      <c r="IDD26" s="0"/>
      <c r="IDE26" s="0"/>
      <c r="IDF26" s="0"/>
      <c r="IDG26" s="0"/>
      <c r="IDH26" s="0"/>
      <c r="IDI26" s="0"/>
      <c r="IDJ26" s="0"/>
      <c r="IDK26" s="0"/>
      <c r="IDL26" s="0"/>
      <c r="IDM26" s="0"/>
      <c r="IDN26" s="0"/>
      <c r="IDO26" s="0"/>
      <c r="IDP26" s="0"/>
      <c r="IDQ26" s="0"/>
      <c r="IDR26" s="0"/>
      <c r="IDS26" s="0"/>
      <c r="IDT26" s="0"/>
      <c r="IDU26" s="0"/>
      <c r="IDV26" s="0"/>
      <c r="IDW26" s="0"/>
      <c r="IDX26" s="0"/>
      <c r="IDY26" s="0"/>
      <c r="IDZ26" s="0"/>
      <c r="IEA26" s="0"/>
      <c r="IEB26" s="0"/>
      <c r="IEC26" s="0"/>
      <c r="IED26" s="0"/>
      <c r="IEE26" s="0"/>
      <c r="IEF26" s="0"/>
      <c r="IEG26" s="0"/>
      <c r="IEH26" s="0"/>
      <c r="IEI26" s="0"/>
      <c r="IEJ26" s="0"/>
      <c r="IEK26" s="0"/>
      <c r="IEL26" s="0"/>
      <c r="IEM26" s="0"/>
      <c r="IEN26" s="0"/>
      <c r="IEO26" s="0"/>
      <c r="IEP26" s="0"/>
      <c r="IEQ26" s="0"/>
      <c r="IER26" s="0"/>
      <c r="IES26" s="0"/>
      <c r="IET26" s="0"/>
      <c r="IEU26" s="0"/>
      <c r="IEV26" s="0"/>
      <c r="IEW26" s="0"/>
      <c r="IEX26" s="0"/>
      <c r="IEY26" s="0"/>
      <c r="IEZ26" s="0"/>
      <c r="IFA26" s="0"/>
      <c r="IFB26" s="0"/>
      <c r="IFC26" s="0"/>
      <c r="IFD26" s="0"/>
      <c r="IFE26" s="0"/>
      <c r="IFF26" s="0"/>
      <c r="IFG26" s="0"/>
      <c r="IFH26" s="0"/>
      <c r="IFI26" s="0"/>
      <c r="IFJ26" s="0"/>
      <c r="IFK26" s="0"/>
      <c r="IFL26" s="0"/>
      <c r="IFM26" s="0"/>
      <c r="IFN26" s="0"/>
      <c r="IFO26" s="0"/>
      <c r="IFP26" s="0"/>
      <c r="IFQ26" s="0"/>
      <c r="IFR26" s="0"/>
      <c r="IFS26" s="0"/>
      <c r="IFT26" s="0"/>
      <c r="IFU26" s="0"/>
      <c r="IFV26" s="0"/>
      <c r="IFW26" s="0"/>
      <c r="IFX26" s="0"/>
      <c r="IFY26" s="0"/>
      <c r="IFZ26" s="0"/>
      <c r="IGA26" s="0"/>
      <c r="IGB26" s="0"/>
      <c r="IGC26" s="0"/>
      <c r="IGD26" s="0"/>
      <c r="IGE26" s="0"/>
      <c r="IGF26" s="0"/>
      <c r="IGG26" s="0"/>
      <c r="IGH26" s="0"/>
      <c r="IGI26" s="0"/>
      <c r="IGJ26" s="0"/>
      <c r="IGK26" s="0"/>
      <c r="IGL26" s="0"/>
      <c r="IGM26" s="0"/>
      <c r="IGN26" s="0"/>
      <c r="IGO26" s="0"/>
      <c r="IGP26" s="0"/>
      <c r="IGQ26" s="0"/>
      <c r="IGR26" s="0"/>
      <c r="IGS26" s="0"/>
      <c r="IGT26" s="0"/>
      <c r="IGU26" s="0"/>
      <c r="IGV26" s="0"/>
      <c r="IGW26" s="0"/>
      <c r="IGX26" s="0"/>
      <c r="IGY26" s="0"/>
      <c r="IGZ26" s="0"/>
      <c r="IHA26" s="0"/>
      <c r="IHB26" s="0"/>
      <c r="IHC26" s="0"/>
      <c r="IHD26" s="0"/>
      <c r="IHE26" s="0"/>
      <c r="IHF26" s="0"/>
      <c r="IHG26" s="0"/>
      <c r="IHH26" s="0"/>
      <c r="IHI26" s="0"/>
      <c r="IHJ26" s="0"/>
      <c r="IHK26" s="0"/>
      <c r="IHL26" s="0"/>
      <c r="IHM26" s="0"/>
      <c r="IHN26" s="0"/>
      <c r="IHO26" s="0"/>
      <c r="IHP26" s="0"/>
      <c r="IHQ26" s="0"/>
      <c r="IHR26" s="0"/>
      <c r="IHS26" s="0"/>
      <c r="IHT26" s="0"/>
      <c r="IHU26" s="0"/>
      <c r="IHV26" s="0"/>
      <c r="IHW26" s="0"/>
      <c r="IHX26" s="0"/>
      <c r="IHY26" s="0"/>
      <c r="IHZ26" s="0"/>
      <c r="IIA26" s="0"/>
      <c r="IIB26" s="0"/>
      <c r="IIC26" s="0"/>
      <c r="IID26" s="0"/>
      <c r="IIE26" s="0"/>
      <c r="IIF26" s="0"/>
      <c r="IIG26" s="0"/>
      <c r="IIH26" s="0"/>
      <c r="III26" s="0"/>
      <c r="IIJ26" s="0"/>
      <c r="IIK26" s="0"/>
      <c r="IIL26" s="0"/>
      <c r="IIM26" s="0"/>
      <c r="IIN26" s="0"/>
      <c r="IIO26" s="0"/>
      <c r="IIP26" s="0"/>
      <c r="IIQ26" s="0"/>
      <c r="IIR26" s="0"/>
      <c r="IIS26" s="0"/>
      <c r="IIT26" s="0"/>
      <c r="IIU26" s="0"/>
      <c r="IIV26" s="0"/>
      <c r="IIW26" s="0"/>
      <c r="IIX26" s="0"/>
      <c r="IIY26" s="0"/>
      <c r="IIZ26" s="0"/>
      <c r="IJA26" s="0"/>
      <c r="IJB26" s="0"/>
      <c r="IJC26" s="0"/>
      <c r="IJD26" s="0"/>
      <c r="IJE26" s="0"/>
      <c r="IJF26" s="0"/>
      <c r="IJG26" s="0"/>
      <c r="IJH26" s="0"/>
      <c r="IJI26" s="0"/>
      <c r="IJJ26" s="0"/>
      <c r="IJK26" s="0"/>
      <c r="IJL26" s="0"/>
      <c r="IJM26" s="0"/>
      <c r="IJN26" s="0"/>
      <c r="IJO26" s="0"/>
      <c r="IJP26" s="0"/>
      <c r="IJQ26" s="0"/>
      <c r="IJR26" s="0"/>
      <c r="IJS26" s="0"/>
      <c r="IJT26" s="0"/>
      <c r="IJU26" s="0"/>
      <c r="IJV26" s="0"/>
      <c r="IJW26" s="0"/>
      <c r="IJX26" s="0"/>
      <c r="IJY26" s="0"/>
      <c r="IJZ26" s="0"/>
      <c r="IKA26" s="0"/>
      <c r="IKB26" s="0"/>
      <c r="IKC26" s="0"/>
      <c r="IKD26" s="0"/>
      <c r="IKE26" s="0"/>
      <c r="IKF26" s="0"/>
      <c r="IKG26" s="0"/>
      <c r="IKH26" s="0"/>
      <c r="IKI26" s="0"/>
      <c r="IKJ26" s="0"/>
      <c r="IKK26" s="0"/>
      <c r="IKL26" s="0"/>
      <c r="IKM26" s="0"/>
      <c r="IKN26" s="0"/>
      <c r="IKO26" s="0"/>
      <c r="IKP26" s="0"/>
      <c r="IKQ26" s="0"/>
      <c r="IKR26" s="0"/>
      <c r="IKS26" s="0"/>
      <c r="IKT26" s="0"/>
      <c r="IKU26" s="0"/>
      <c r="IKV26" s="0"/>
      <c r="IKW26" s="0"/>
      <c r="IKX26" s="0"/>
      <c r="IKY26" s="0"/>
      <c r="IKZ26" s="0"/>
      <c r="ILA26" s="0"/>
      <c r="ILB26" s="0"/>
      <c r="ILC26" s="0"/>
      <c r="ILD26" s="0"/>
      <c r="ILE26" s="0"/>
      <c r="ILF26" s="0"/>
      <c r="ILG26" s="0"/>
      <c r="ILH26" s="0"/>
      <c r="ILI26" s="0"/>
      <c r="ILJ26" s="0"/>
      <c r="ILK26" s="0"/>
      <c r="ILL26" s="0"/>
      <c r="ILM26" s="0"/>
      <c r="ILN26" s="0"/>
      <c r="ILO26" s="0"/>
      <c r="ILP26" s="0"/>
      <c r="ILQ26" s="0"/>
      <c r="ILR26" s="0"/>
      <c r="ILS26" s="0"/>
      <c r="ILT26" s="0"/>
      <c r="ILU26" s="0"/>
      <c r="ILV26" s="0"/>
      <c r="ILW26" s="0"/>
      <c r="ILX26" s="0"/>
      <c r="ILY26" s="0"/>
      <c r="ILZ26" s="0"/>
      <c r="IMA26" s="0"/>
      <c r="IMB26" s="0"/>
      <c r="IMC26" s="0"/>
      <c r="IMD26" s="0"/>
      <c r="IME26" s="0"/>
      <c r="IMF26" s="0"/>
      <c r="IMG26" s="0"/>
      <c r="IMH26" s="0"/>
      <c r="IMI26" s="0"/>
      <c r="IMJ26" s="0"/>
      <c r="IMK26" s="0"/>
      <c r="IML26" s="0"/>
      <c r="IMM26" s="0"/>
      <c r="IMN26" s="0"/>
      <c r="IMO26" s="0"/>
      <c r="IMP26" s="0"/>
      <c r="IMQ26" s="0"/>
      <c r="IMR26" s="0"/>
      <c r="IMS26" s="0"/>
      <c r="IMT26" s="0"/>
      <c r="IMU26" s="0"/>
      <c r="IMV26" s="0"/>
      <c r="IMW26" s="0"/>
      <c r="IMX26" s="0"/>
      <c r="IMY26" s="0"/>
      <c r="IMZ26" s="0"/>
      <c r="INA26" s="0"/>
      <c r="INB26" s="0"/>
      <c r="INC26" s="0"/>
      <c r="IND26" s="0"/>
      <c r="INE26" s="0"/>
      <c r="INF26" s="0"/>
      <c r="ING26" s="0"/>
      <c r="INH26" s="0"/>
      <c r="INI26" s="0"/>
      <c r="INJ26" s="0"/>
      <c r="INK26" s="0"/>
      <c r="INL26" s="0"/>
      <c r="INM26" s="0"/>
      <c r="INN26" s="0"/>
      <c r="INO26" s="0"/>
      <c r="INP26" s="0"/>
      <c r="INQ26" s="0"/>
      <c r="INR26" s="0"/>
      <c r="INS26" s="0"/>
      <c r="INT26" s="0"/>
      <c r="INU26" s="0"/>
      <c r="INV26" s="0"/>
      <c r="INW26" s="0"/>
      <c r="INX26" s="0"/>
      <c r="INY26" s="0"/>
      <c r="INZ26" s="0"/>
      <c r="IOA26" s="0"/>
      <c r="IOB26" s="0"/>
      <c r="IOC26" s="0"/>
      <c r="IOD26" s="0"/>
      <c r="IOE26" s="0"/>
      <c r="IOF26" s="0"/>
      <c r="IOG26" s="0"/>
      <c r="IOH26" s="0"/>
      <c r="IOI26" s="0"/>
      <c r="IOJ26" s="0"/>
      <c r="IOK26" s="0"/>
      <c r="IOL26" s="0"/>
      <c r="IOM26" s="0"/>
      <c r="ION26" s="0"/>
      <c r="IOO26" s="0"/>
      <c r="IOP26" s="0"/>
      <c r="IOQ26" s="0"/>
      <c r="IOR26" s="0"/>
      <c r="IOS26" s="0"/>
      <c r="IOT26" s="0"/>
      <c r="IOU26" s="0"/>
      <c r="IOV26" s="0"/>
      <c r="IOW26" s="0"/>
      <c r="IOX26" s="0"/>
      <c r="IOY26" s="0"/>
      <c r="IOZ26" s="0"/>
      <c r="IPA26" s="0"/>
      <c r="IPB26" s="0"/>
      <c r="IPC26" s="0"/>
      <c r="IPD26" s="0"/>
      <c r="IPE26" s="0"/>
      <c r="IPF26" s="0"/>
      <c r="IPG26" s="0"/>
      <c r="IPH26" s="0"/>
      <c r="IPI26" s="0"/>
      <c r="IPJ26" s="0"/>
      <c r="IPK26" s="0"/>
      <c r="IPL26" s="0"/>
      <c r="IPM26" s="0"/>
      <c r="IPN26" s="0"/>
      <c r="IPO26" s="0"/>
      <c r="IPP26" s="0"/>
      <c r="IPQ26" s="0"/>
      <c r="IPR26" s="0"/>
      <c r="IPS26" s="0"/>
      <c r="IPT26" s="0"/>
      <c r="IPU26" s="0"/>
      <c r="IPV26" s="0"/>
      <c r="IPW26" s="0"/>
      <c r="IPX26" s="0"/>
      <c r="IPY26" s="0"/>
      <c r="IPZ26" s="0"/>
      <c r="IQA26" s="0"/>
      <c r="IQB26" s="0"/>
      <c r="IQC26" s="0"/>
      <c r="IQD26" s="0"/>
      <c r="IQE26" s="0"/>
      <c r="IQF26" s="0"/>
      <c r="IQG26" s="0"/>
      <c r="IQH26" s="0"/>
      <c r="IQI26" s="0"/>
      <c r="IQJ26" s="0"/>
      <c r="IQK26" s="0"/>
      <c r="IQL26" s="0"/>
      <c r="IQM26" s="0"/>
      <c r="IQN26" s="0"/>
      <c r="IQO26" s="0"/>
      <c r="IQP26" s="0"/>
      <c r="IQQ26" s="0"/>
      <c r="IQR26" s="0"/>
      <c r="IQS26" s="0"/>
      <c r="IQT26" s="0"/>
      <c r="IQU26" s="0"/>
      <c r="IQV26" s="0"/>
      <c r="IQW26" s="0"/>
      <c r="IQX26" s="0"/>
      <c r="IQY26" s="0"/>
      <c r="IQZ26" s="0"/>
      <c r="IRA26" s="0"/>
      <c r="IRB26" s="0"/>
      <c r="IRC26" s="0"/>
      <c r="IRD26" s="0"/>
      <c r="IRE26" s="0"/>
      <c r="IRF26" s="0"/>
      <c r="IRG26" s="0"/>
      <c r="IRH26" s="0"/>
      <c r="IRI26" s="0"/>
      <c r="IRJ26" s="0"/>
      <c r="IRK26" s="0"/>
      <c r="IRL26" s="0"/>
      <c r="IRM26" s="0"/>
      <c r="IRN26" s="0"/>
      <c r="IRO26" s="0"/>
      <c r="IRP26" s="0"/>
      <c r="IRQ26" s="0"/>
      <c r="IRR26" s="0"/>
      <c r="IRS26" s="0"/>
      <c r="IRT26" s="0"/>
      <c r="IRU26" s="0"/>
      <c r="IRV26" s="0"/>
      <c r="IRW26" s="0"/>
      <c r="IRX26" s="0"/>
      <c r="IRY26" s="0"/>
      <c r="IRZ26" s="0"/>
      <c r="ISA26" s="0"/>
      <c r="ISB26" s="0"/>
      <c r="ISC26" s="0"/>
      <c r="ISD26" s="0"/>
      <c r="ISE26" s="0"/>
      <c r="ISF26" s="0"/>
      <c r="ISG26" s="0"/>
      <c r="ISH26" s="0"/>
      <c r="ISI26" s="0"/>
      <c r="ISJ26" s="0"/>
      <c r="ISK26" s="0"/>
      <c r="ISL26" s="0"/>
      <c r="ISM26" s="0"/>
      <c r="ISN26" s="0"/>
      <c r="ISO26" s="0"/>
      <c r="ISP26" s="0"/>
      <c r="ISQ26" s="0"/>
      <c r="ISR26" s="0"/>
      <c r="ISS26" s="0"/>
      <c r="IST26" s="0"/>
      <c r="ISU26" s="0"/>
      <c r="ISV26" s="0"/>
      <c r="ISW26" s="0"/>
      <c r="ISX26" s="0"/>
      <c r="ISY26" s="0"/>
      <c r="ISZ26" s="0"/>
      <c r="ITA26" s="0"/>
      <c r="ITB26" s="0"/>
      <c r="ITC26" s="0"/>
      <c r="ITD26" s="0"/>
      <c r="ITE26" s="0"/>
      <c r="ITF26" s="0"/>
      <c r="ITG26" s="0"/>
      <c r="ITH26" s="0"/>
      <c r="ITI26" s="0"/>
      <c r="ITJ26" s="0"/>
      <c r="ITK26" s="0"/>
      <c r="ITL26" s="0"/>
      <c r="ITM26" s="0"/>
      <c r="ITN26" s="0"/>
      <c r="ITO26" s="0"/>
      <c r="ITP26" s="0"/>
      <c r="ITQ26" s="0"/>
      <c r="ITR26" s="0"/>
      <c r="ITS26" s="0"/>
      <c r="ITT26" s="0"/>
      <c r="ITU26" s="0"/>
      <c r="ITV26" s="0"/>
      <c r="ITW26" s="0"/>
      <c r="ITX26" s="0"/>
      <c r="ITY26" s="0"/>
      <c r="ITZ26" s="0"/>
      <c r="IUA26" s="0"/>
      <c r="IUB26" s="0"/>
      <c r="IUC26" s="0"/>
      <c r="IUD26" s="0"/>
      <c r="IUE26" s="0"/>
      <c r="IUF26" s="0"/>
      <c r="IUG26" s="0"/>
      <c r="IUH26" s="0"/>
      <c r="IUI26" s="0"/>
      <c r="IUJ26" s="0"/>
      <c r="IUK26" s="0"/>
      <c r="IUL26" s="0"/>
      <c r="IUM26" s="0"/>
      <c r="IUN26" s="0"/>
      <c r="IUO26" s="0"/>
      <c r="IUP26" s="0"/>
      <c r="IUQ26" s="0"/>
      <c r="IUR26" s="0"/>
      <c r="IUS26" s="0"/>
      <c r="IUT26" s="0"/>
      <c r="IUU26" s="0"/>
      <c r="IUV26" s="0"/>
      <c r="IUW26" s="0"/>
      <c r="IUX26" s="0"/>
      <c r="IUY26" s="0"/>
      <c r="IUZ26" s="0"/>
      <c r="IVA26" s="0"/>
      <c r="IVB26" s="0"/>
      <c r="IVC26" s="0"/>
      <c r="IVD26" s="0"/>
      <c r="IVE26" s="0"/>
      <c r="IVF26" s="0"/>
      <c r="IVG26" s="0"/>
      <c r="IVH26" s="0"/>
      <c r="IVI26" s="0"/>
      <c r="IVJ26" s="0"/>
      <c r="IVK26" s="0"/>
      <c r="IVL26" s="0"/>
      <c r="IVM26" s="0"/>
      <c r="IVN26" s="0"/>
      <c r="IVO26" s="0"/>
      <c r="IVP26" s="0"/>
      <c r="IVQ26" s="0"/>
      <c r="IVR26" s="0"/>
      <c r="IVS26" s="0"/>
      <c r="IVT26" s="0"/>
      <c r="IVU26" s="0"/>
      <c r="IVV26" s="0"/>
      <c r="IVW26" s="0"/>
      <c r="IVX26" s="0"/>
      <c r="IVY26" s="0"/>
      <c r="IVZ26" s="0"/>
      <c r="IWA26" s="0"/>
      <c r="IWB26" s="0"/>
      <c r="IWC26" s="0"/>
      <c r="IWD26" s="0"/>
      <c r="IWE26" s="0"/>
      <c r="IWF26" s="0"/>
      <c r="IWG26" s="0"/>
      <c r="IWH26" s="0"/>
      <c r="IWI26" s="0"/>
      <c r="IWJ26" s="0"/>
      <c r="IWK26" s="0"/>
      <c r="IWL26" s="0"/>
      <c r="IWM26" s="0"/>
      <c r="IWN26" s="0"/>
      <c r="IWO26" s="0"/>
      <c r="IWP26" s="0"/>
      <c r="IWQ26" s="0"/>
      <c r="IWR26" s="0"/>
      <c r="IWS26" s="0"/>
      <c r="IWT26" s="0"/>
      <c r="IWU26" s="0"/>
      <c r="IWV26" s="0"/>
      <c r="IWW26" s="0"/>
      <c r="IWX26" s="0"/>
      <c r="IWY26" s="0"/>
      <c r="IWZ26" s="0"/>
      <c r="IXA26" s="0"/>
      <c r="IXB26" s="0"/>
      <c r="IXC26" s="0"/>
      <c r="IXD26" s="0"/>
      <c r="IXE26" s="0"/>
      <c r="IXF26" s="0"/>
      <c r="IXG26" s="0"/>
      <c r="IXH26" s="0"/>
      <c r="IXI26" s="0"/>
      <c r="IXJ26" s="0"/>
      <c r="IXK26" s="0"/>
      <c r="IXL26" s="0"/>
      <c r="IXM26" s="0"/>
      <c r="IXN26" s="0"/>
      <c r="IXO26" s="0"/>
      <c r="IXP26" s="0"/>
      <c r="IXQ26" s="0"/>
      <c r="IXR26" s="0"/>
      <c r="IXS26" s="0"/>
      <c r="IXT26" s="0"/>
      <c r="IXU26" s="0"/>
      <c r="IXV26" s="0"/>
      <c r="IXW26" s="0"/>
      <c r="IXX26" s="0"/>
      <c r="IXY26" s="0"/>
      <c r="IXZ26" s="0"/>
      <c r="IYA26" s="0"/>
      <c r="IYB26" s="0"/>
      <c r="IYC26" s="0"/>
      <c r="IYD26" s="0"/>
      <c r="IYE26" s="0"/>
      <c r="IYF26" s="0"/>
      <c r="IYG26" s="0"/>
      <c r="IYH26" s="0"/>
      <c r="IYI26" s="0"/>
      <c r="IYJ26" s="0"/>
      <c r="IYK26" s="0"/>
      <c r="IYL26" s="0"/>
      <c r="IYM26" s="0"/>
      <c r="IYN26" s="0"/>
      <c r="IYO26" s="0"/>
      <c r="IYP26" s="0"/>
      <c r="IYQ26" s="0"/>
      <c r="IYR26" s="0"/>
      <c r="IYS26" s="0"/>
      <c r="IYT26" s="0"/>
      <c r="IYU26" s="0"/>
      <c r="IYV26" s="0"/>
      <c r="IYW26" s="0"/>
      <c r="IYX26" s="0"/>
      <c r="IYY26" s="0"/>
      <c r="IYZ26" s="0"/>
      <c r="IZA26" s="0"/>
      <c r="IZB26" s="0"/>
      <c r="IZC26" s="0"/>
      <c r="IZD26" s="0"/>
      <c r="IZE26" s="0"/>
      <c r="IZF26" s="0"/>
      <c r="IZG26" s="0"/>
      <c r="IZH26" s="0"/>
      <c r="IZI26" s="0"/>
      <c r="IZJ26" s="0"/>
      <c r="IZK26" s="0"/>
      <c r="IZL26" s="0"/>
      <c r="IZM26" s="0"/>
      <c r="IZN26" s="0"/>
      <c r="IZO26" s="0"/>
      <c r="IZP26" s="0"/>
      <c r="IZQ26" s="0"/>
      <c r="IZR26" s="0"/>
      <c r="IZS26" s="0"/>
      <c r="IZT26" s="0"/>
      <c r="IZU26" s="0"/>
      <c r="IZV26" s="0"/>
      <c r="IZW26" s="0"/>
      <c r="IZX26" s="0"/>
      <c r="IZY26" s="0"/>
      <c r="IZZ26" s="0"/>
      <c r="JAA26" s="0"/>
      <c r="JAB26" s="0"/>
      <c r="JAC26" s="0"/>
      <c r="JAD26" s="0"/>
      <c r="JAE26" s="0"/>
      <c r="JAF26" s="0"/>
      <c r="JAG26" s="0"/>
      <c r="JAH26" s="0"/>
      <c r="JAI26" s="0"/>
      <c r="JAJ26" s="0"/>
      <c r="JAK26" s="0"/>
      <c r="JAL26" s="0"/>
      <c r="JAM26" s="0"/>
      <c r="JAN26" s="0"/>
      <c r="JAO26" s="0"/>
      <c r="JAP26" s="0"/>
      <c r="JAQ26" s="0"/>
      <c r="JAR26" s="0"/>
      <c r="JAS26" s="0"/>
      <c r="JAT26" s="0"/>
      <c r="JAU26" s="0"/>
      <c r="JAV26" s="0"/>
      <c r="JAW26" s="0"/>
      <c r="JAX26" s="0"/>
      <c r="JAY26" s="0"/>
      <c r="JAZ26" s="0"/>
      <c r="JBA26" s="0"/>
      <c r="JBB26" s="0"/>
      <c r="JBC26" s="0"/>
      <c r="JBD26" s="0"/>
      <c r="JBE26" s="0"/>
      <c r="JBF26" s="0"/>
      <c r="JBG26" s="0"/>
      <c r="JBH26" s="0"/>
      <c r="JBI26" s="0"/>
      <c r="JBJ26" s="0"/>
      <c r="JBK26" s="0"/>
      <c r="JBL26" s="0"/>
      <c r="JBM26" s="0"/>
      <c r="JBN26" s="0"/>
      <c r="JBO26" s="0"/>
      <c r="JBP26" s="0"/>
      <c r="JBQ26" s="0"/>
      <c r="JBR26" s="0"/>
      <c r="JBS26" s="0"/>
      <c r="JBT26" s="0"/>
      <c r="JBU26" s="0"/>
      <c r="JBV26" s="0"/>
      <c r="JBW26" s="0"/>
      <c r="JBX26" s="0"/>
      <c r="JBY26" s="0"/>
      <c r="JBZ26" s="0"/>
      <c r="JCA26" s="0"/>
      <c r="JCB26" s="0"/>
      <c r="JCC26" s="0"/>
      <c r="JCD26" s="0"/>
      <c r="JCE26" s="0"/>
      <c r="JCF26" s="0"/>
      <c r="JCG26" s="0"/>
      <c r="JCH26" s="0"/>
      <c r="JCI26" s="0"/>
      <c r="JCJ26" s="0"/>
      <c r="JCK26" s="0"/>
      <c r="JCL26" s="0"/>
      <c r="JCM26" s="0"/>
      <c r="JCN26" s="0"/>
      <c r="JCO26" s="0"/>
      <c r="JCP26" s="0"/>
      <c r="JCQ26" s="0"/>
      <c r="JCR26" s="0"/>
      <c r="JCS26" s="0"/>
      <c r="JCT26" s="0"/>
      <c r="JCU26" s="0"/>
      <c r="JCV26" s="0"/>
      <c r="JCW26" s="0"/>
      <c r="JCX26" s="0"/>
      <c r="JCY26" s="0"/>
      <c r="JCZ26" s="0"/>
      <c r="JDA26" s="0"/>
      <c r="JDB26" s="0"/>
      <c r="JDC26" s="0"/>
      <c r="JDD26" s="0"/>
      <c r="JDE26" s="0"/>
      <c r="JDF26" s="0"/>
      <c r="JDG26" s="0"/>
      <c r="JDH26" s="0"/>
      <c r="JDI26" s="0"/>
      <c r="JDJ26" s="0"/>
      <c r="JDK26" s="0"/>
      <c r="JDL26" s="0"/>
      <c r="JDM26" s="0"/>
      <c r="JDN26" s="0"/>
      <c r="JDO26" s="0"/>
      <c r="JDP26" s="0"/>
      <c r="JDQ26" s="0"/>
      <c r="JDR26" s="0"/>
      <c r="JDS26" s="0"/>
      <c r="JDT26" s="0"/>
      <c r="JDU26" s="0"/>
      <c r="JDV26" s="0"/>
      <c r="JDW26" s="0"/>
      <c r="JDX26" s="0"/>
      <c r="JDY26" s="0"/>
      <c r="JDZ26" s="0"/>
      <c r="JEA26" s="0"/>
      <c r="JEB26" s="0"/>
      <c r="JEC26" s="0"/>
      <c r="JED26" s="0"/>
      <c r="JEE26" s="0"/>
      <c r="JEF26" s="0"/>
      <c r="JEG26" s="0"/>
      <c r="JEH26" s="0"/>
      <c r="JEI26" s="0"/>
      <c r="JEJ26" s="0"/>
      <c r="JEK26" s="0"/>
      <c r="JEL26" s="0"/>
      <c r="JEM26" s="0"/>
      <c r="JEN26" s="0"/>
      <c r="JEO26" s="0"/>
      <c r="JEP26" s="0"/>
      <c r="JEQ26" s="0"/>
      <c r="JER26" s="0"/>
      <c r="JES26" s="0"/>
      <c r="JET26" s="0"/>
      <c r="JEU26" s="0"/>
      <c r="JEV26" s="0"/>
      <c r="JEW26" s="0"/>
      <c r="JEX26" s="0"/>
      <c r="JEY26" s="0"/>
      <c r="JEZ26" s="0"/>
      <c r="JFA26" s="0"/>
      <c r="JFB26" s="0"/>
      <c r="JFC26" s="0"/>
      <c r="JFD26" s="0"/>
      <c r="JFE26" s="0"/>
      <c r="JFF26" s="0"/>
      <c r="JFG26" s="0"/>
      <c r="JFH26" s="0"/>
      <c r="JFI26" s="0"/>
      <c r="JFJ26" s="0"/>
      <c r="JFK26" s="0"/>
      <c r="JFL26" s="0"/>
      <c r="JFM26" s="0"/>
      <c r="JFN26" s="0"/>
      <c r="JFO26" s="0"/>
      <c r="JFP26" s="0"/>
      <c r="JFQ26" s="0"/>
      <c r="JFR26" s="0"/>
      <c r="JFS26" s="0"/>
      <c r="JFT26" s="0"/>
      <c r="JFU26" s="0"/>
      <c r="JFV26" s="0"/>
      <c r="JFW26" s="0"/>
      <c r="JFX26" s="0"/>
      <c r="JFY26" s="0"/>
      <c r="JFZ26" s="0"/>
      <c r="JGA26" s="0"/>
      <c r="JGB26" s="0"/>
      <c r="JGC26" s="0"/>
      <c r="JGD26" s="0"/>
      <c r="JGE26" s="0"/>
      <c r="JGF26" s="0"/>
      <c r="JGG26" s="0"/>
      <c r="JGH26" s="0"/>
      <c r="JGI26" s="0"/>
      <c r="JGJ26" s="0"/>
      <c r="JGK26" s="0"/>
      <c r="JGL26" s="0"/>
      <c r="JGM26" s="0"/>
      <c r="JGN26" s="0"/>
      <c r="JGO26" s="0"/>
      <c r="JGP26" s="0"/>
      <c r="JGQ26" s="0"/>
      <c r="JGR26" s="0"/>
      <c r="JGS26" s="0"/>
      <c r="JGT26" s="0"/>
      <c r="JGU26" s="0"/>
      <c r="JGV26" s="0"/>
      <c r="JGW26" s="0"/>
      <c r="JGX26" s="0"/>
      <c r="JGY26" s="0"/>
      <c r="JGZ26" s="0"/>
      <c r="JHA26" s="0"/>
      <c r="JHB26" s="0"/>
      <c r="JHC26" s="0"/>
      <c r="JHD26" s="0"/>
      <c r="JHE26" s="0"/>
      <c r="JHF26" s="0"/>
      <c r="JHG26" s="0"/>
      <c r="JHH26" s="0"/>
      <c r="JHI26" s="0"/>
      <c r="JHJ26" s="0"/>
      <c r="JHK26" s="0"/>
      <c r="JHL26" s="0"/>
      <c r="JHM26" s="0"/>
      <c r="JHN26" s="0"/>
      <c r="JHO26" s="0"/>
      <c r="JHP26" s="0"/>
      <c r="JHQ26" s="0"/>
      <c r="JHR26" s="0"/>
      <c r="JHS26" s="0"/>
      <c r="JHT26" s="0"/>
      <c r="JHU26" s="0"/>
      <c r="JHV26" s="0"/>
      <c r="JHW26" s="0"/>
      <c r="JHX26" s="0"/>
      <c r="JHY26" s="0"/>
      <c r="JHZ26" s="0"/>
      <c r="JIA26" s="0"/>
      <c r="JIB26" s="0"/>
      <c r="JIC26" s="0"/>
      <c r="JID26" s="0"/>
      <c r="JIE26" s="0"/>
      <c r="JIF26" s="0"/>
      <c r="JIG26" s="0"/>
      <c r="JIH26" s="0"/>
      <c r="JII26" s="0"/>
      <c r="JIJ26" s="0"/>
      <c r="JIK26" s="0"/>
      <c r="JIL26" s="0"/>
      <c r="JIM26" s="0"/>
      <c r="JIN26" s="0"/>
      <c r="JIO26" s="0"/>
      <c r="JIP26" s="0"/>
      <c r="JIQ26" s="0"/>
      <c r="JIR26" s="0"/>
      <c r="JIS26" s="0"/>
      <c r="JIT26" s="0"/>
      <c r="JIU26" s="0"/>
      <c r="JIV26" s="0"/>
      <c r="JIW26" s="0"/>
      <c r="JIX26" s="0"/>
      <c r="JIY26" s="0"/>
      <c r="JIZ26" s="0"/>
      <c r="JJA26" s="0"/>
      <c r="JJB26" s="0"/>
      <c r="JJC26" s="0"/>
      <c r="JJD26" s="0"/>
      <c r="JJE26" s="0"/>
      <c r="JJF26" s="0"/>
      <c r="JJG26" s="0"/>
      <c r="JJH26" s="0"/>
      <c r="JJI26" s="0"/>
      <c r="JJJ26" s="0"/>
      <c r="JJK26" s="0"/>
      <c r="JJL26" s="0"/>
      <c r="JJM26" s="0"/>
      <c r="JJN26" s="0"/>
      <c r="JJO26" s="0"/>
      <c r="JJP26" s="0"/>
      <c r="JJQ26" s="0"/>
      <c r="JJR26" s="0"/>
      <c r="JJS26" s="0"/>
      <c r="JJT26" s="0"/>
      <c r="JJU26" s="0"/>
      <c r="JJV26" s="0"/>
      <c r="JJW26" s="0"/>
      <c r="JJX26" s="0"/>
      <c r="JJY26" s="0"/>
      <c r="JJZ26" s="0"/>
      <c r="JKA26" s="0"/>
      <c r="JKB26" s="0"/>
      <c r="JKC26" s="0"/>
      <c r="JKD26" s="0"/>
      <c r="JKE26" s="0"/>
      <c r="JKF26" s="0"/>
      <c r="JKG26" s="0"/>
      <c r="JKH26" s="0"/>
      <c r="JKI26" s="0"/>
      <c r="JKJ26" s="0"/>
      <c r="JKK26" s="0"/>
      <c r="JKL26" s="0"/>
      <c r="JKM26" s="0"/>
      <c r="JKN26" s="0"/>
      <c r="JKO26" s="0"/>
      <c r="JKP26" s="0"/>
      <c r="JKQ26" s="0"/>
      <c r="JKR26" s="0"/>
      <c r="JKS26" s="0"/>
      <c r="JKT26" s="0"/>
      <c r="JKU26" s="0"/>
      <c r="JKV26" s="0"/>
      <c r="JKW26" s="0"/>
      <c r="JKX26" s="0"/>
      <c r="JKY26" s="0"/>
      <c r="JKZ26" s="0"/>
      <c r="JLA26" s="0"/>
      <c r="JLB26" s="0"/>
      <c r="JLC26" s="0"/>
      <c r="JLD26" s="0"/>
      <c r="JLE26" s="0"/>
      <c r="JLF26" s="0"/>
      <c r="JLG26" s="0"/>
      <c r="JLH26" s="0"/>
      <c r="JLI26" s="0"/>
      <c r="JLJ26" s="0"/>
      <c r="JLK26" s="0"/>
      <c r="JLL26" s="0"/>
      <c r="JLM26" s="0"/>
      <c r="JLN26" s="0"/>
      <c r="JLO26" s="0"/>
      <c r="JLP26" s="0"/>
      <c r="JLQ26" s="0"/>
      <c r="JLR26" s="0"/>
      <c r="JLS26" s="0"/>
      <c r="JLT26" s="0"/>
      <c r="JLU26" s="0"/>
      <c r="JLV26" s="0"/>
      <c r="JLW26" s="0"/>
      <c r="JLX26" s="0"/>
      <c r="JLY26" s="0"/>
      <c r="JLZ26" s="0"/>
      <c r="JMA26" s="0"/>
      <c r="JMB26" s="0"/>
      <c r="JMC26" s="0"/>
      <c r="JMD26" s="0"/>
      <c r="JME26" s="0"/>
      <c r="JMF26" s="0"/>
      <c r="JMG26" s="0"/>
      <c r="JMH26" s="0"/>
      <c r="JMI26" s="0"/>
      <c r="JMJ26" s="0"/>
      <c r="JMK26" s="0"/>
      <c r="JML26" s="0"/>
      <c r="JMM26" s="0"/>
      <c r="JMN26" s="0"/>
      <c r="JMO26" s="0"/>
      <c r="JMP26" s="0"/>
      <c r="JMQ26" s="0"/>
      <c r="JMR26" s="0"/>
      <c r="JMS26" s="0"/>
      <c r="JMT26" s="0"/>
      <c r="JMU26" s="0"/>
      <c r="JMV26" s="0"/>
      <c r="JMW26" s="0"/>
      <c r="JMX26" s="0"/>
      <c r="JMY26" s="0"/>
      <c r="JMZ26" s="0"/>
      <c r="JNA26" s="0"/>
      <c r="JNB26" s="0"/>
      <c r="JNC26" s="0"/>
      <c r="JND26" s="0"/>
      <c r="JNE26" s="0"/>
      <c r="JNF26" s="0"/>
      <c r="JNG26" s="0"/>
      <c r="JNH26" s="0"/>
      <c r="JNI26" s="0"/>
      <c r="JNJ26" s="0"/>
      <c r="JNK26" s="0"/>
      <c r="JNL26" s="0"/>
      <c r="JNM26" s="0"/>
      <c r="JNN26" s="0"/>
      <c r="JNO26" s="0"/>
      <c r="JNP26" s="0"/>
      <c r="JNQ26" s="0"/>
      <c r="JNR26" s="0"/>
      <c r="JNS26" s="0"/>
      <c r="JNT26" s="0"/>
      <c r="JNU26" s="0"/>
      <c r="JNV26" s="0"/>
      <c r="JNW26" s="0"/>
      <c r="JNX26" s="0"/>
      <c r="JNY26" s="0"/>
      <c r="JNZ26" s="0"/>
      <c r="JOA26" s="0"/>
      <c r="JOB26" s="0"/>
      <c r="JOC26" s="0"/>
      <c r="JOD26" s="0"/>
      <c r="JOE26" s="0"/>
      <c r="JOF26" s="0"/>
      <c r="JOG26" s="0"/>
      <c r="JOH26" s="0"/>
      <c r="JOI26" s="0"/>
      <c r="JOJ26" s="0"/>
      <c r="JOK26" s="0"/>
      <c r="JOL26" s="0"/>
      <c r="JOM26" s="0"/>
      <c r="JON26" s="0"/>
      <c r="JOO26" s="0"/>
      <c r="JOP26" s="0"/>
      <c r="JOQ26" s="0"/>
      <c r="JOR26" s="0"/>
      <c r="JOS26" s="0"/>
      <c r="JOT26" s="0"/>
      <c r="JOU26" s="0"/>
      <c r="JOV26" s="0"/>
      <c r="JOW26" s="0"/>
      <c r="JOX26" s="0"/>
      <c r="JOY26" s="0"/>
      <c r="JOZ26" s="0"/>
      <c r="JPA26" s="0"/>
      <c r="JPB26" s="0"/>
      <c r="JPC26" s="0"/>
      <c r="JPD26" s="0"/>
      <c r="JPE26" s="0"/>
      <c r="JPF26" s="0"/>
      <c r="JPG26" s="0"/>
      <c r="JPH26" s="0"/>
      <c r="JPI26" s="0"/>
      <c r="JPJ26" s="0"/>
      <c r="JPK26" s="0"/>
      <c r="JPL26" s="0"/>
      <c r="JPM26" s="0"/>
      <c r="JPN26" s="0"/>
      <c r="JPO26" s="0"/>
      <c r="JPP26" s="0"/>
      <c r="JPQ26" s="0"/>
      <c r="JPR26" s="0"/>
      <c r="JPS26" s="0"/>
      <c r="JPT26" s="0"/>
      <c r="JPU26" s="0"/>
      <c r="JPV26" s="0"/>
      <c r="JPW26" s="0"/>
      <c r="JPX26" s="0"/>
      <c r="JPY26" s="0"/>
      <c r="JPZ26" s="0"/>
      <c r="JQA26" s="0"/>
      <c r="JQB26" s="0"/>
      <c r="JQC26" s="0"/>
      <c r="JQD26" s="0"/>
      <c r="JQE26" s="0"/>
      <c r="JQF26" s="0"/>
      <c r="JQG26" s="0"/>
      <c r="JQH26" s="0"/>
      <c r="JQI26" s="0"/>
      <c r="JQJ26" s="0"/>
      <c r="JQK26" s="0"/>
      <c r="JQL26" s="0"/>
      <c r="JQM26" s="0"/>
      <c r="JQN26" s="0"/>
      <c r="JQO26" s="0"/>
      <c r="JQP26" s="0"/>
      <c r="JQQ26" s="0"/>
      <c r="JQR26" s="0"/>
      <c r="JQS26" s="0"/>
      <c r="JQT26" s="0"/>
      <c r="JQU26" s="0"/>
      <c r="JQV26" s="0"/>
      <c r="JQW26" s="0"/>
      <c r="JQX26" s="0"/>
      <c r="JQY26" s="0"/>
      <c r="JQZ26" s="0"/>
      <c r="JRA26" s="0"/>
      <c r="JRB26" s="0"/>
      <c r="JRC26" s="0"/>
      <c r="JRD26" s="0"/>
      <c r="JRE26" s="0"/>
      <c r="JRF26" s="0"/>
      <c r="JRG26" s="0"/>
      <c r="JRH26" s="0"/>
      <c r="JRI26" s="0"/>
      <c r="JRJ26" s="0"/>
      <c r="JRK26" s="0"/>
      <c r="JRL26" s="0"/>
      <c r="JRM26" s="0"/>
      <c r="JRN26" s="0"/>
      <c r="JRO26" s="0"/>
      <c r="JRP26" s="0"/>
      <c r="JRQ26" s="0"/>
      <c r="JRR26" s="0"/>
      <c r="JRS26" s="0"/>
      <c r="JRT26" s="0"/>
      <c r="JRU26" s="0"/>
      <c r="JRV26" s="0"/>
      <c r="JRW26" s="0"/>
      <c r="JRX26" s="0"/>
      <c r="JRY26" s="0"/>
      <c r="JRZ26" s="0"/>
      <c r="JSA26" s="0"/>
      <c r="JSB26" s="0"/>
      <c r="JSC26" s="0"/>
      <c r="JSD26" s="0"/>
      <c r="JSE26" s="0"/>
      <c r="JSF26" s="0"/>
      <c r="JSG26" s="0"/>
      <c r="JSH26" s="0"/>
      <c r="JSI26" s="0"/>
      <c r="JSJ26" s="0"/>
      <c r="JSK26" s="0"/>
      <c r="JSL26" s="0"/>
      <c r="JSM26" s="0"/>
      <c r="JSN26" s="0"/>
      <c r="JSO26" s="0"/>
      <c r="JSP26" s="0"/>
      <c r="JSQ26" s="0"/>
      <c r="JSR26" s="0"/>
      <c r="JSS26" s="0"/>
      <c r="JST26" s="0"/>
      <c r="JSU26" s="0"/>
      <c r="JSV26" s="0"/>
      <c r="JSW26" s="0"/>
      <c r="JSX26" s="0"/>
      <c r="JSY26" s="0"/>
      <c r="JSZ26" s="0"/>
      <c r="JTA26" s="0"/>
      <c r="JTB26" s="0"/>
      <c r="JTC26" s="0"/>
      <c r="JTD26" s="0"/>
      <c r="JTE26" s="0"/>
      <c r="JTF26" s="0"/>
      <c r="JTG26" s="0"/>
      <c r="JTH26" s="0"/>
      <c r="JTI26" s="0"/>
      <c r="JTJ26" s="0"/>
      <c r="JTK26" s="0"/>
      <c r="JTL26" s="0"/>
      <c r="JTM26" s="0"/>
      <c r="JTN26" s="0"/>
      <c r="JTO26" s="0"/>
      <c r="JTP26" s="0"/>
      <c r="JTQ26" s="0"/>
      <c r="JTR26" s="0"/>
      <c r="JTS26" s="0"/>
      <c r="JTT26" s="0"/>
      <c r="JTU26" s="0"/>
      <c r="JTV26" s="0"/>
      <c r="JTW26" s="0"/>
      <c r="JTX26" s="0"/>
      <c r="JTY26" s="0"/>
      <c r="JTZ26" s="0"/>
      <c r="JUA26" s="0"/>
      <c r="JUB26" s="0"/>
      <c r="JUC26" s="0"/>
      <c r="JUD26" s="0"/>
      <c r="JUE26" s="0"/>
      <c r="JUF26" s="0"/>
      <c r="JUG26" s="0"/>
      <c r="JUH26" s="0"/>
      <c r="JUI26" s="0"/>
      <c r="JUJ26" s="0"/>
      <c r="JUK26" s="0"/>
      <c r="JUL26" s="0"/>
      <c r="JUM26" s="0"/>
      <c r="JUN26" s="0"/>
      <c r="JUO26" s="0"/>
      <c r="JUP26" s="0"/>
      <c r="JUQ26" s="0"/>
      <c r="JUR26" s="0"/>
      <c r="JUS26" s="0"/>
      <c r="JUT26" s="0"/>
      <c r="JUU26" s="0"/>
      <c r="JUV26" s="0"/>
      <c r="JUW26" s="0"/>
      <c r="JUX26" s="0"/>
      <c r="JUY26" s="0"/>
      <c r="JUZ26" s="0"/>
      <c r="JVA26" s="0"/>
      <c r="JVB26" s="0"/>
      <c r="JVC26" s="0"/>
      <c r="JVD26" s="0"/>
      <c r="JVE26" s="0"/>
      <c r="JVF26" s="0"/>
      <c r="JVG26" s="0"/>
      <c r="JVH26" s="0"/>
      <c r="JVI26" s="0"/>
      <c r="JVJ26" s="0"/>
      <c r="JVK26" s="0"/>
      <c r="JVL26" s="0"/>
      <c r="JVM26" s="0"/>
      <c r="JVN26" s="0"/>
      <c r="JVO26" s="0"/>
      <c r="JVP26" s="0"/>
      <c r="JVQ26" s="0"/>
      <c r="JVR26" s="0"/>
      <c r="JVS26" s="0"/>
      <c r="JVT26" s="0"/>
      <c r="JVU26" s="0"/>
      <c r="JVV26" s="0"/>
      <c r="JVW26" s="0"/>
      <c r="JVX26" s="0"/>
      <c r="JVY26" s="0"/>
      <c r="JVZ26" s="0"/>
      <c r="JWA26" s="0"/>
      <c r="JWB26" s="0"/>
      <c r="JWC26" s="0"/>
      <c r="JWD26" s="0"/>
      <c r="JWE26" s="0"/>
      <c r="JWF26" s="0"/>
      <c r="JWG26" s="0"/>
      <c r="JWH26" s="0"/>
      <c r="JWI26" s="0"/>
      <c r="JWJ26" s="0"/>
      <c r="JWK26" s="0"/>
      <c r="JWL26" s="0"/>
      <c r="JWM26" s="0"/>
      <c r="JWN26" s="0"/>
      <c r="JWO26" s="0"/>
      <c r="JWP26" s="0"/>
      <c r="JWQ26" s="0"/>
      <c r="JWR26" s="0"/>
      <c r="JWS26" s="0"/>
      <c r="JWT26" s="0"/>
      <c r="JWU26" s="0"/>
      <c r="JWV26" s="0"/>
      <c r="JWW26" s="0"/>
      <c r="JWX26" s="0"/>
      <c r="JWY26" s="0"/>
      <c r="JWZ26" s="0"/>
      <c r="JXA26" s="0"/>
      <c r="JXB26" s="0"/>
      <c r="JXC26" s="0"/>
      <c r="JXD26" s="0"/>
      <c r="JXE26" s="0"/>
      <c r="JXF26" s="0"/>
      <c r="JXG26" s="0"/>
      <c r="JXH26" s="0"/>
      <c r="JXI26" s="0"/>
      <c r="JXJ26" s="0"/>
      <c r="JXK26" s="0"/>
      <c r="JXL26" s="0"/>
      <c r="JXM26" s="0"/>
      <c r="JXN26" s="0"/>
      <c r="JXO26" s="0"/>
      <c r="JXP26" s="0"/>
      <c r="JXQ26" s="0"/>
      <c r="JXR26" s="0"/>
      <c r="JXS26" s="0"/>
      <c r="JXT26" s="0"/>
      <c r="JXU26" s="0"/>
      <c r="JXV26" s="0"/>
      <c r="JXW26" s="0"/>
      <c r="JXX26" s="0"/>
      <c r="JXY26" s="0"/>
      <c r="JXZ26" s="0"/>
      <c r="JYA26" s="0"/>
      <c r="JYB26" s="0"/>
      <c r="JYC26" s="0"/>
      <c r="JYD26" s="0"/>
      <c r="JYE26" s="0"/>
      <c r="JYF26" s="0"/>
      <c r="JYG26" s="0"/>
      <c r="JYH26" s="0"/>
      <c r="JYI26" s="0"/>
      <c r="JYJ26" s="0"/>
      <c r="JYK26" s="0"/>
      <c r="JYL26" s="0"/>
      <c r="JYM26" s="0"/>
      <c r="JYN26" s="0"/>
      <c r="JYO26" s="0"/>
      <c r="JYP26" s="0"/>
      <c r="JYQ26" s="0"/>
      <c r="JYR26" s="0"/>
      <c r="JYS26" s="0"/>
      <c r="JYT26" s="0"/>
      <c r="JYU26" s="0"/>
      <c r="JYV26" s="0"/>
      <c r="JYW26" s="0"/>
      <c r="JYX26" s="0"/>
      <c r="JYY26" s="0"/>
      <c r="JYZ26" s="0"/>
      <c r="JZA26" s="0"/>
      <c r="JZB26" s="0"/>
      <c r="JZC26" s="0"/>
      <c r="JZD26" s="0"/>
      <c r="JZE26" s="0"/>
      <c r="JZF26" s="0"/>
      <c r="JZG26" s="0"/>
      <c r="JZH26" s="0"/>
      <c r="JZI26" s="0"/>
      <c r="JZJ26" s="0"/>
      <c r="JZK26" s="0"/>
      <c r="JZL26" s="0"/>
      <c r="JZM26" s="0"/>
      <c r="JZN26" s="0"/>
      <c r="JZO26" s="0"/>
      <c r="JZP26" s="0"/>
      <c r="JZQ26" s="0"/>
      <c r="JZR26" s="0"/>
      <c r="JZS26" s="0"/>
      <c r="JZT26" s="0"/>
      <c r="JZU26" s="0"/>
      <c r="JZV26" s="0"/>
      <c r="JZW26" s="0"/>
      <c r="JZX26" s="0"/>
      <c r="JZY26" s="0"/>
      <c r="JZZ26" s="0"/>
      <c r="KAA26" s="0"/>
      <c r="KAB26" s="0"/>
      <c r="KAC26" s="0"/>
      <c r="KAD26" s="0"/>
      <c r="KAE26" s="0"/>
      <c r="KAF26" s="0"/>
      <c r="KAG26" s="0"/>
      <c r="KAH26" s="0"/>
      <c r="KAI26" s="0"/>
      <c r="KAJ26" s="0"/>
      <c r="KAK26" s="0"/>
      <c r="KAL26" s="0"/>
      <c r="KAM26" s="0"/>
      <c r="KAN26" s="0"/>
      <c r="KAO26" s="0"/>
      <c r="KAP26" s="0"/>
      <c r="KAQ26" s="0"/>
      <c r="KAR26" s="0"/>
      <c r="KAS26" s="0"/>
      <c r="KAT26" s="0"/>
      <c r="KAU26" s="0"/>
      <c r="KAV26" s="0"/>
      <c r="KAW26" s="0"/>
      <c r="KAX26" s="0"/>
      <c r="KAY26" s="0"/>
      <c r="KAZ26" s="0"/>
      <c r="KBA26" s="0"/>
      <c r="KBB26" s="0"/>
      <c r="KBC26" s="0"/>
      <c r="KBD26" s="0"/>
      <c r="KBE26" s="0"/>
      <c r="KBF26" s="0"/>
      <c r="KBG26" s="0"/>
      <c r="KBH26" s="0"/>
      <c r="KBI26" s="0"/>
      <c r="KBJ26" s="0"/>
      <c r="KBK26" s="0"/>
      <c r="KBL26" s="0"/>
      <c r="KBM26" s="0"/>
      <c r="KBN26" s="0"/>
      <c r="KBO26" s="0"/>
      <c r="KBP26" s="0"/>
      <c r="KBQ26" s="0"/>
      <c r="KBR26" s="0"/>
      <c r="KBS26" s="0"/>
      <c r="KBT26" s="0"/>
      <c r="KBU26" s="0"/>
      <c r="KBV26" s="0"/>
      <c r="KBW26" s="0"/>
      <c r="KBX26" s="0"/>
      <c r="KBY26" s="0"/>
      <c r="KBZ26" s="0"/>
      <c r="KCA26" s="0"/>
      <c r="KCB26" s="0"/>
      <c r="KCC26" s="0"/>
      <c r="KCD26" s="0"/>
      <c r="KCE26" s="0"/>
      <c r="KCF26" s="0"/>
      <c r="KCG26" s="0"/>
      <c r="KCH26" s="0"/>
      <c r="KCI26" s="0"/>
      <c r="KCJ26" s="0"/>
      <c r="KCK26" s="0"/>
      <c r="KCL26" s="0"/>
      <c r="KCM26" s="0"/>
      <c r="KCN26" s="0"/>
      <c r="KCO26" s="0"/>
      <c r="KCP26" s="0"/>
      <c r="KCQ26" s="0"/>
      <c r="KCR26" s="0"/>
      <c r="KCS26" s="0"/>
      <c r="KCT26" s="0"/>
      <c r="KCU26" s="0"/>
      <c r="KCV26" s="0"/>
      <c r="KCW26" s="0"/>
      <c r="KCX26" s="0"/>
      <c r="KCY26" s="0"/>
      <c r="KCZ26" s="0"/>
      <c r="KDA26" s="0"/>
      <c r="KDB26" s="0"/>
      <c r="KDC26" s="0"/>
      <c r="KDD26" s="0"/>
      <c r="KDE26" s="0"/>
      <c r="KDF26" s="0"/>
      <c r="KDG26" s="0"/>
      <c r="KDH26" s="0"/>
      <c r="KDI26" s="0"/>
      <c r="KDJ26" s="0"/>
      <c r="KDK26" s="0"/>
      <c r="KDL26" s="0"/>
      <c r="KDM26" s="0"/>
      <c r="KDN26" s="0"/>
      <c r="KDO26" s="0"/>
      <c r="KDP26" s="0"/>
      <c r="KDQ26" s="0"/>
      <c r="KDR26" s="0"/>
      <c r="KDS26" s="0"/>
      <c r="KDT26" s="0"/>
      <c r="KDU26" s="0"/>
      <c r="KDV26" s="0"/>
      <c r="KDW26" s="0"/>
      <c r="KDX26" s="0"/>
      <c r="KDY26" s="0"/>
      <c r="KDZ26" s="0"/>
      <c r="KEA26" s="0"/>
      <c r="KEB26" s="0"/>
      <c r="KEC26" s="0"/>
      <c r="KED26" s="0"/>
      <c r="KEE26" s="0"/>
      <c r="KEF26" s="0"/>
      <c r="KEG26" s="0"/>
      <c r="KEH26" s="0"/>
      <c r="KEI26" s="0"/>
      <c r="KEJ26" s="0"/>
      <c r="KEK26" s="0"/>
      <c r="KEL26" s="0"/>
      <c r="KEM26" s="0"/>
      <c r="KEN26" s="0"/>
      <c r="KEO26" s="0"/>
      <c r="KEP26" s="0"/>
      <c r="KEQ26" s="0"/>
      <c r="KER26" s="0"/>
      <c r="KES26" s="0"/>
      <c r="KET26" s="0"/>
      <c r="KEU26" s="0"/>
      <c r="KEV26" s="0"/>
      <c r="KEW26" s="0"/>
      <c r="KEX26" s="0"/>
      <c r="KEY26" s="0"/>
      <c r="KEZ26" s="0"/>
      <c r="KFA26" s="0"/>
      <c r="KFB26" s="0"/>
      <c r="KFC26" s="0"/>
      <c r="KFD26" s="0"/>
      <c r="KFE26" s="0"/>
      <c r="KFF26" s="0"/>
      <c r="KFG26" s="0"/>
      <c r="KFH26" s="0"/>
      <c r="KFI26" s="0"/>
      <c r="KFJ26" s="0"/>
      <c r="KFK26" s="0"/>
      <c r="KFL26" s="0"/>
      <c r="KFM26" s="0"/>
      <c r="KFN26" s="0"/>
      <c r="KFO26" s="0"/>
      <c r="KFP26" s="0"/>
      <c r="KFQ26" s="0"/>
      <c r="KFR26" s="0"/>
      <c r="KFS26" s="0"/>
      <c r="KFT26" s="0"/>
      <c r="KFU26" s="0"/>
      <c r="KFV26" s="0"/>
      <c r="KFW26" s="0"/>
      <c r="KFX26" s="0"/>
      <c r="KFY26" s="0"/>
      <c r="KFZ26" s="0"/>
      <c r="KGA26" s="0"/>
      <c r="KGB26" s="0"/>
      <c r="KGC26" s="0"/>
      <c r="KGD26" s="0"/>
      <c r="KGE26" s="0"/>
      <c r="KGF26" s="0"/>
      <c r="KGG26" s="0"/>
      <c r="KGH26" s="0"/>
      <c r="KGI26" s="0"/>
      <c r="KGJ26" s="0"/>
      <c r="KGK26" s="0"/>
      <c r="KGL26" s="0"/>
      <c r="KGM26" s="0"/>
      <c r="KGN26" s="0"/>
      <c r="KGO26" s="0"/>
      <c r="KGP26" s="0"/>
      <c r="KGQ26" s="0"/>
      <c r="KGR26" s="0"/>
      <c r="KGS26" s="0"/>
      <c r="KGT26" s="0"/>
      <c r="KGU26" s="0"/>
      <c r="KGV26" s="0"/>
      <c r="KGW26" s="0"/>
      <c r="KGX26" s="0"/>
      <c r="KGY26" s="0"/>
      <c r="KGZ26" s="0"/>
      <c r="KHA26" s="0"/>
      <c r="KHB26" s="0"/>
      <c r="KHC26" s="0"/>
      <c r="KHD26" s="0"/>
      <c r="KHE26" s="0"/>
      <c r="KHF26" s="0"/>
      <c r="KHG26" s="0"/>
      <c r="KHH26" s="0"/>
      <c r="KHI26" s="0"/>
      <c r="KHJ26" s="0"/>
      <c r="KHK26" s="0"/>
      <c r="KHL26" s="0"/>
      <c r="KHM26" s="0"/>
      <c r="KHN26" s="0"/>
      <c r="KHO26" s="0"/>
      <c r="KHP26" s="0"/>
      <c r="KHQ26" s="0"/>
      <c r="KHR26" s="0"/>
      <c r="KHS26" s="0"/>
      <c r="KHT26" s="0"/>
      <c r="KHU26" s="0"/>
      <c r="KHV26" s="0"/>
      <c r="KHW26" s="0"/>
      <c r="KHX26" s="0"/>
      <c r="KHY26" s="0"/>
      <c r="KHZ26" s="0"/>
      <c r="KIA26" s="0"/>
      <c r="KIB26" s="0"/>
      <c r="KIC26" s="0"/>
      <c r="KID26" s="0"/>
      <c r="KIE26" s="0"/>
      <c r="KIF26" s="0"/>
      <c r="KIG26" s="0"/>
      <c r="KIH26" s="0"/>
      <c r="KII26" s="0"/>
      <c r="KIJ26" s="0"/>
      <c r="KIK26" s="0"/>
      <c r="KIL26" s="0"/>
      <c r="KIM26" s="0"/>
      <c r="KIN26" s="0"/>
      <c r="KIO26" s="0"/>
      <c r="KIP26" s="0"/>
      <c r="KIQ26" s="0"/>
      <c r="KIR26" s="0"/>
      <c r="KIS26" s="0"/>
      <c r="KIT26" s="0"/>
      <c r="KIU26" s="0"/>
      <c r="KIV26" s="0"/>
      <c r="KIW26" s="0"/>
      <c r="KIX26" s="0"/>
      <c r="KIY26" s="0"/>
      <c r="KIZ26" s="0"/>
      <c r="KJA26" s="0"/>
      <c r="KJB26" s="0"/>
      <c r="KJC26" s="0"/>
      <c r="KJD26" s="0"/>
      <c r="KJE26" s="0"/>
      <c r="KJF26" s="0"/>
      <c r="KJG26" s="0"/>
      <c r="KJH26" s="0"/>
      <c r="KJI26" s="0"/>
      <c r="KJJ26" s="0"/>
      <c r="KJK26" s="0"/>
      <c r="KJL26" s="0"/>
      <c r="KJM26" s="0"/>
      <c r="KJN26" s="0"/>
      <c r="KJO26" s="0"/>
      <c r="KJP26" s="0"/>
      <c r="KJQ26" s="0"/>
      <c r="KJR26" s="0"/>
      <c r="KJS26" s="0"/>
      <c r="KJT26" s="0"/>
      <c r="KJU26" s="0"/>
      <c r="KJV26" s="0"/>
      <c r="KJW26" s="0"/>
      <c r="KJX26" s="0"/>
      <c r="KJY26" s="0"/>
      <c r="KJZ26" s="0"/>
      <c r="KKA26" s="0"/>
      <c r="KKB26" s="0"/>
      <c r="KKC26" s="0"/>
      <c r="KKD26" s="0"/>
      <c r="KKE26" s="0"/>
      <c r="KKF26" s="0"/>
      <c r="KKG26" s="0"/>
      <c r="KKH26" s="0"/>
      <c r="KKI26" s="0"/>
      <c r="KKJ26" s="0"/>
      <c r="KKK26" s="0"/>
      <c r="KKL26" s="0"/>
      <c r="KKM26" s="0"/>
      <c r="KKN26" s="0"/>
      <c r="KKO26" s="0"/>
      <c r="KKP26" s="0"/>
      <c r="KKQ26" s="0"/>
      <c r="KKR26" s="0"/>
      <c r="KKS26" s="0"/>
      <c r="KKT26" s="0"/>
      <c r="KKU26" s="0"/>
      <c r="KKV26" s="0"/>
      <c r="KKW26" s="0"/>
      <c r="KKX26" s="0"/>
      <c r="KKY26" s="0"/>
      <c r="KKZ26" s="0"/>
      <c r="KLA26" s="0"/>
      <c r="KLB26" s="0"/>
      <c r="KLC26" s="0"/>
      <c r="KLD26" s="0"/>
      <c r="KLE26" s="0"/>
      <c r="KLF26" s="0"/>
      <c r="KLG26" s="0"/>
      <c r="KLH26" s="0"/>
      <c r="KLI26" s="0"/>
      <c r="KLJ26" s="0"/>
      <c r="KLK26" s="0"/>
      <c r="KLL26" s="0"/>
      <c r="KLM26" s="0"/>
      <c r="KLN26" s="0"/>
      <c r="KLO26" s="0"/>
      <c r="KLP26" s="0"/>
      <c r="KLQ26" s="0"/>
      <c r="KLR26" s="0"/>
      <c r="KLS26" s="0"/>
      <c r="KLT26" s="0"/>
      <c r="KLU26" s="0"/>
      <c r="KLV26" s="0"/>
      <c r="KLW26" s="0"/>
      <c r="KLX26" s="0"/>
      <c r="KLY26" s="0"/>
      <c r="KLZ26" s="0"/>
      <c r="KMA26" s="0"/>
      <c r="KMB26" s="0"/>
      <c r="KMC26" s="0"/>
      <c r="KMD26" s="0"/>
      <c r="KME26" s="0"/>
      <c r="KMF26" s="0"/>
      <c r="KMG26" s="0"/>
      <c r="KMH26" s="0"/>
      <c r="KMI26" s="0"/>
      <c r="KMJ26" s="0"/>
      <c r="KMK26" s="0"/>
      <c r="KML26" s="0"/>
      <c r="KMM26" s="0"/>
      <c r="KMN26" s="0"/>
      <c r="KMO26" s="0"/>
      <c r="KMP26" s="0"/>
      <c r="KMQ26" s="0"/>
      <c r="KMR26" s="0"/>
      <c r="KMS26" s="0"/>
      <c r="KMT26" s="0"/>
      <c r="KMU26" s="0"/>
      <c r="KMV26" s="0"/>
      <c r="KMW26" s="0"/>
      <c r="KMX26" s="0"/>
      <c r="KMY26" s="0"/>
      <c r="KMZ26" s="0"/>
      <c r="KNA26" s="0"/>
      <c r="KNB26" s="0"/>
      <c r="KNC26" s="0"/>
      <c r="KND26" s="0"/>
      <c r="KNE26" s="0"/>
      <c r="KNF26" s="0"/>
      <c r="KNG26" s="0"/>
      <c r="KNH26" s="0"/>
      <c r="KNI26" s="0"/>
      <c r="KNJ26" s="0"/>
      <c r="KNK26" s="0"/>
      <c r="KNL26" s="0"/>
      <c r="KNM26" s="0"/>
      <c r="KNN26" s="0"/>
      <c r="KNO26" s="0"/>
      <c r="KNP26" s="0"/>
      <c r="KNQ26" s="0"/>
      <c r="KNR26" s="0"/>
      <c r="KNS26" s="0"/>
      <c r="KNT26" s="0"/>
      <c r="KNU26" s="0"/>
      <c r="KNV26" s="0"/>
      <c r="KNW26" s="0"/>
      <c r="KNX26" s="0"/>
      <c r="KNY26" s="0"/>
      <c r="KNZ26" s="0"/>
      <c r="KOA26" s="0"/>
      <c r="KOB26" s="0"/>
      <c r="KOC26" s="0"/>
      <c r="KOD26" s="0"/>
      <c r="KOE26" s="0"/>
      <c r="KOF26" s="0"/>
      <c r="KOG26" s="0"/>
      <c r="KOH26" s="0"/>
      <c r="KOI26" s="0"/>
      <c r="KOJ26" s="0"/>
      <c r="KOK26" s="0"/>
      <c r="KOL26" s="0"/>
      <c r="KOM26" s="0"/>
      <c r="KON26" s="0"/>
      <c r="KOO26" s="0"/>
      <c r="KOP26" s="0"/>
      <c r="KOQ26" s="0"/>
      <c r="KOR26" s="0"/>
      <c r="KOS26" s="0"/>
      <c r="KOT26" s="0"/>
      <c r="KOU26" s="0"/>
      <c r="KOV26" s="0"/>
      <c r="KOW26" s="0"/>
      <c r="KOX26" s="0"/>
      <c r="KOY26" s="0"/>
      <c r="KOZ26" s="0"/>
      <c r="KPA26" s="0"/>
      <c r="KPB26" s="0"/>
      <c r="KPC26" s="0"/>
      <c r="KPD26" s="0"/>
      <c r="KPE26" s="0"/>
      <c r="KPF26" s="0"/>
      <c r="KPG26" s="0"/>
      <c r="KPH26" s="0"/>
      <c r="KPI26" s="0"/>
      <c r="KPJ26" s="0"/>
      <c r="KPK26" s="0"/>
      <c r="KPL26" s="0"/>
      <c r="KPM26" s="0"/>
      <c r="KPN26" s="0"/>
      <c r="KPO26" s="0"/>
      <c r="KPP26" s="0"/>
      <c r="KPQ26" s="0"/>
      <c r="KPR26" s="0"/>
      <c r="KPS26" s="0"/>
      <c r="KPT26" s="0"/>
      <c r="KPU26" s="0"/>
      <c r="KPV26" s="0"/>
      <c r="KPW26" s="0"/>
      <c r="KPX26" s="0"/>
      <c r="KPY26" s="0"/>
      <c r="KPZ26" s="0"/>
      <c r="KQA26" s="0"/>
      <c r="KQB26" s="0"/>
      <c r="KQC26" s="0"/>
      <c r="KQD26" s="0"/>
      <c r="KQE26" s="0"/>
      <c r="KQF26" s="0"/>
      <c r="KQG26" s="0"/>
      <c r="KQH26" s="0"/>
      <c r="KQI26" s="0"/>
      <c r="KQJ26" s="0"/>
      <c r="KQK26" s="0"/>
      <c r="KQL26" s="0"/>
      <c r="KQM26" s="0"/>
      <c r="KQN26" s="0"/>
      <c r="KQO26" s="0"/>
      <c r="KQP26" s="0"/>
      <c r="KQQ26" s="0"/>
      <c r="KQR26" s="0"/>
      <c r="KQS26" s="0"/>
      <c r="KQT26" s="0"/>
      <c r="KQU26" s="0"/>
      <c r="KQV26" s="0"/>
      <c r="KQW26" s="0"/>
      <c r="KQX26" s="0"/>
      <c r="KQY26" s="0"/>
      <c r="KQZ26" s="0"/>
      <c r="KRA26" s="0"/>
      <c r="KRB26" s="0"/>
      <c r="KRC26" s="0"/>
      <c r="KRD26" s="0"/>
      <c r="KRE26" s="0"/>
      <c r="KRF26" s="0"/>
      <c r="KRG26" s="0"/>
      <c r="KRH26" s="0"/>
      <c r="KRI26" s="0"/>
      <c r="KRJ26" s="0"/>
      <c r="KRK26" s="0"/>
      <c r="KRL26" s="0"/>
      <c r="KRM26" s="0"/>
      <c r="KRN26" s="0"/>
      <c r="KRO26" s="0"/>
      <c r="KRP26" s="0"/>
      <c r="KRQ26" s="0"/>
      <c r="KRR26" s="0"/>
      <c r="KRS26" s="0"/>
      <c r="KRT26" s="0"/>
      <c r="KRU26" s="0"/>
      <c r="KRV26" s="0"/>
      <c r="KRW26" s="0"/>
      <c r="KRX26" s="0"/>
      <c r="KRY26" s="0"/>
      <c r="KRZ26" s="0"/>
      <c r="KSA26" s="0"/>
      <c r="KSB26" s="0"/>
      <c r="KSC26" s="0"/>
      <c r="KSD26" s="0"/>
      <c r="KSE26" s="0"/>
      <c r="KSF26" s="0"/>
      <c r="KSG26" s="0"/>
      <c r="KSH26" s="0"/>
      <c r="KSI26" s="0"/>
      <c r="KSJ26" s="0"/>
      <c r="KSK26" s="0"/>
      <c r="KSL26" s="0"/>
      <c r="KSM26" s="0"/>
      <c r="KSN26" s="0"/>
      <c r="KSO26" s="0"/>
      <c r="KSP26" s="0"/>
      <c r="KSQ26" s="0"/>
      <c r="KSR26" s="0"/>
      <c r="KSS26" s="0"/>
      <c r="KST26" s="0"/>
      <c r="KSU26" s="0"/>
      <c r="KSV26" s="0"/>
      <c r="KSW26" s="0"/>
      <c r="KSX26" s="0"/>
      <c r="KSY26" s="0"/>
      <c r="KSZ26" s="0"/>
      <c r="KTA26" s="0"/>
      <c r="KTB26" s="0"/>
      <c r="KTC26" s="0"/>
      <c r="KTD26" s="0"/>
      <c r="KTE26" s="0"/>
      <c r="KTF26" s="0"/>
      <c r="KTG26" s="0"/>
      <c r="KTH26" s="0"/>
      <c r="KTI26" s="0"/>
      <c r="KTJ26" s="0"/>
      <c r="KTK26" s="0"/>
      <c r="KTL26" s="0"/>
      <c r="KTM26" s="0"/>
      <c r="KTN26" s="0"/>
      <c r="KTO26" s="0"/>
      <c r="KTP26" s="0"/>
      <c r="KTQ26" s="0"/>
      <c r="KTR26" s="0"/>
      <c r="KTS26" s="0"/>
      <c r="KTT26" s="0"/>
      <c r="KTU26" s="0"/>
      <c r="KTV26" s="0"/>
      <c r="KTW26" s="0"/>
      <c r="KTX26" s="0"/>
      <c r="KTY26" s="0"/>
      <c r="KTZ26" s="0"/>
      <c r="KUA26" s="0"/>
      <c r="KUB26" s="0"/>
      <c r="KUC26" s="0"/>
      <c r="KUD26" s="0"/>
      <c r="KUE26" s="0"/>
      <c r="KUF26" s="0"/>
      <c r="KUG26" s="0"/>
      <c r="KUH26" s="0"/>
      <c r="KUI26" s="0"/>
      <c r="KUJ26" s="0"/>
      <c r="KUK26" s="0"/>
      <c r="KUL26" s="0"/>
      <c r="KUM26" s="0"/>
      <c r="KUN26" s="0"/>
      <c r="KUO26" s="0"/>
      <c r="KUP26" s="0"/>
      <c r="KUQ26" s="0"/>
      <c r="KUR26" s="0"/>
      <c r="KUS26" s="0"/>
      <c r="KUT26" s="0"/>
      <c r="KUU26" s="0"/>
      <c r="KUV26" s="0"/>
      <c r="KUW26" s="0"/>
      <c r="KUX26" s="0"/>
      <c r="KUY26" s="0"/>
      <c r="KUZ26" s="0"/>
      <c r="KVA26" s="0"/>
      <c r="KVB26" s="0"/>
      <c r="KVC26" s="0"/>
      <c r="KVD26" s="0"/>
      <c r="KVE26" s="0"/>
      <c r="KVF26" s="0"/>
      <c r="KVG26" s="0"/>
      <c r="KVH26" s="0"/>
      <c r="KVI26" s="0"/>
      <c r="KVJ26" s="0"/>
      <c r="KVK26" s="0"/>
      <c r="KVL26" s="0"/>
      <c r="KVM26" s="0"/>
      <c r="KVN26" s="0"/>
      <c r="KVO26" s="0"/>
      <c r="KVP26" s="0"/>
      <c r="KVQ26" s="0"/>
      <c r="KVR26" s="0"/>
      <c r="KVS26" s="0"/>
      <c r="KVT26" s="0"/>
      <c r="KVU26" s="0"/>
      <c r="KVV26" s="0"/>
      <c r="KVW26" s="0"/>
      <c r="KVX26" s="0"/>
      <c r="KVY26" s="0"/>
      <c r="KVZ26" s="0"/>
      <c r="KWA26" s="0"/>
      <c r="KWB26" s="0"/>
      <c r="KWC26" s="0"/>
      <c r="KWD26" s="0"/>
      <c r="KWE26" s="0"/>
      <c r="KWF26" s="0"/>
      <c r="KWG26" s="0"/>
      <c r="KWH26" s="0"/>
      <c r="KWI26" s="0"/>
      <c r="KWJ26" s="0"/>
      <c r="KWK26" s="0"/>
      <c r="KWL26" s="0"/>
      <c r="KWM26" s="0"/>
      <c r="KWN26" s="0"/>
      <c r="KWO26" s="0"/>
      <c r="KWP26" s="0"/>
      <c r="KWQ26" s="0"/>
      <c r="KWR26" s="0"/>
      <c r="KWS26" s="0"/>
      <c r="KWT26" s="0"/>
      <c r="KWU26" s="0"/>
      <c r="KWV26" s="0"/>
      <c r="KWW26" s="0"/>
      <c r="KWX26" s="0"/>
      <c r="KWY26" s="0"/>
      <c r="KWZ26" s="0"/>
      <c r="KXA26" s="0"/>
      <c r="KXB26" s="0"/>
      <c r="KXC26" s="0"/>
      <c r="KXD26" s="0"/>
      <c r="KXE26" s="0"/>
      <c r="KXF26" s="0"/>
      <c r="KXG26" s="0"/>
      <c r="KXH26" s="0"/>
      <c r="KXI26" s="0"/>
      <c r="KXJ26" s="0"/>
      <c r="KXK26" s="0"/>
      <c r="KXL26" s="0"/>
      <c r="KXM26" s="0"/>
      <c r="KXN26" s="0"/>
      <c r="KXO26" s="0"/>
      <c r="KXP26" s="0"/>
      <c r="KXQ26" s="0"/>
      <c r="KXR26" s="0"/>
      <c r="KXS26" s="0"/>
      <c r="KXT26" s="0"/>
      <c r="KXU26" s="0"/>
      <c r="KXV26" s="0"/>
      <c r="KXW26" s="0"/>
      <c r="KXX26" s="0"/>
      <c r="KXY26" s="0"/>
      <c r="KXZ26" s="0"/>
      <c r="KYA26" s="0"/>
      <c r="KYB26" s="0"/>
      <c r="KYC26" s="0"/>
      <c r="KYD26" s="0"/>
      <c r="KYE26" s="0"/>
      <c r="KYF26" s="0"/>
      <c r="KYG26" s="0"/>
      <c r="KYH26" s="0"/>
      <c r="KYI26" s="0"/>
      <c r="KYJ26" s="0"/>
      <c r="KYK26" s="0"/>
      <c r="KYL26" s="0"/>
      <c r="KYM26" s="0"/>
      <c r="KYN26" s="0"/>
      <c r="KYO26" s="0"/>
      <c r="KYP26" s="0"/>
      <c r="KYQ26" s="0"/>
      <c r="KYR26" s="0"/>
      <c r="KYS26" s="0"/>
      <c r="KYT26" s="0"/>
      <c r="KYU26" s="0"/>
      <c r="KYV26" s="0"/>
      <c r="KYW26" s="0"/>
      <c r="KYX26" s="0"/>
      <c r="KYY26" s="0"/>
      <c r="KYZ26" s="0"/>
      <c r="KZA26" s="0"/>
      <c r="KZB26" s="0"/>
      <c r="KZC26" s="0"/>
      <c r="KZD26" s="0"/>
      <c r="KZE26" s="0"/>
      <c r="KZF26" s="0"/>
      <c r="KZG26" s="0"/>
      <c r="KZH26" s="0"/>
      <c r="KZI26" s="0"/>
      <c r="KZJ26" s="0"/>
      <c r="KZK26" s="0"/>
      <c r="KZL26" s="0"/>
      <c r="KZM26" s="0"/>
      <c r="KZN26" s="0"/>
      <c r="KZO26" s="0"/>
      <c r="KZP26" s="0"/>
      <c r="KZQ26" s="0"/>
      <c r="KZR26" s="0"/>
      <c r="KZS26" s="0"/>
      <c r="KZT26" s="0"/>
      <c r="KZU26" s="0"/>
      <c r="KZV26" s="0"/>
      <c r="KZW26" s="0"/>
      <c r="KZX26" s="0"/>
      <c r="KZY26" s="0"/>
      <c r="KZZ26" s="0"/>
      <c r="LAA26" s="0"/>
      <c r="LAB26" s="0"/>
      <c r="LAC26" s="0"/>
      <c r="LAD26" s="0"/>
      <c r="LAE26" s="0"/>
      <c r="LAF26" s="0"/>
      <c r="LAG26" s="0"/>
      <c r="LAH26" s="0"/>
      <c r="LAI26" s="0"/>
      <c r="LAJ26" s="0"/>
      <c r="LAK26" s="0"/>
      <c r="LAL26" s="0"/>
      <c r="LAM26" s="0"/>
      <c r="LAN26" s="0"/>
      <c r="LAO26" s="0"/>
      <c r="LAP26" s="0"/>
      <c r="LAQ26" s="0"/>
      <c r="LAR26" s="0"/>
      <c r="LAS26" s="0"/>
      <c r="LAT26" s="0"/>
      <c r="LAU26" s="0"/>
      <c r="LAV26" s="0"/>
      <c r="LAW26" s="0"/>
      <c r="LAX26" s="0"/>
      <c r="LAY26" s="0"/>
      <c r="LAZ26" s="0"/>
      <c r="LBA26" s="0"/>
      <c r="LBB26" s="0"/>
      <c r="LBC26" s="0"/>
      <c r="LBD26" s="0"/>
      <c r="LBE26" s="0"/>
      <c r="LBF26" s="0"/>
      <c r="LBG26" s="0"/>
      <c r="LBH26" s="0"/>
      <c r="LBI26" s="0"/>
      <c r="LBJ26" s="0"/>
      <c r="LBK26" s="0"/>
      <c r="LBL26" s="0"/>
      <c r="LBM26" s="0"/>
      <c r="LBN26" s="0"/>
      <c r="LBO26" s="0"/>
      <c r="LBP26" s="0"/>
      <c r="LBQ26" s="0"/>
      <c r="LBR26" s="0"/>
      <c r="LBS26" s="0"/>
      <c r="LBT26" s="0"/>
      <c r="LBU26" s="0"/>
      <c r="LBV26" s="0"/>
      <c r="LBW26" s="0"/>
      <c r="LBX26" s="0"/>
      <c r="LBY26" s="0"/>
      <c r="LBZ26" s="0"/>
      <c r="LCA26" s="0"/>
      <c r="LCB26" s="0"/>
      <c r="LCC26" s="0"/>
      <c r="LCD26" s="0"/>
      <c r="LCE26" s="0"/>
      <c r="LCF26" s="0"/>
      <c r="LCG26" s="0"/>
      <c r="LCH26" s="0"/>
      <c r="LCI26" s="0"/>
      <c r="LCJ26" s="0"/>
      <c r="LCK26" s="0"/>
      <c r="LCL26" s="0"/>
      <c r="LCM26" s="0"/>
      <c r="LCN26" s="0"/>
      <c r="LCO26" s="0"/>
      <c r="LCP26" s="0"/>
      <c r="LCQ26" s="0"/>
      <c r="LCR26" s="0"/>
      <c r="LCS26" s="0"/>
      <c r="LCT26" s="0"/>
      <c r="LCU26" s="0"/>
      <c r="LCV26" s="0"/>
      <c r="LCW26" s="0"/>
      <c r="LCX26" s="0"/>
      <c r="LCY26" s="0"/>
      <c r="LCZ26" s="0"/>
      <c r="LDA26" s="0"/>
      <c r="LDB26" s="0"/>
      <c r="LDC26" s="0"/>
      <c r="LDD26" s="0"/>
      <c r="LDE26" s="0"/>
      <c r="LDF26" s="0"/>
      <c r="LDG26" s="0"/>
      <c r="LDH26" s="0"/>
      <c r="LDI26" s="0"/>
      <c r="LDJ26" s="0"/>
      <c r="LDK26" s="0"/>
      <c r="LDL26" s="0"/>
      <c r="LDM26" s="0"/>
      <c r="LDN26" s="0"/>
      <c r="LDO26" s="0"/>
      <c r="LDP26" s="0"/>
      <c r="LDQ26" s="0"/>
      <c r="LDR26" s="0"/>
      <c r="LDS26" s="0"/>
      <c r="LDT26" s="0"/>
      <c r="LDU26" s="0"/>
      <c r="LDV26" s="0"/>
      <c r="LDW26" s="0"/>
      <c r="LDX26" s="0"/>
      <c r="LDY26" s="0"/>
      <c r="LDZ26" s="0"/>
      <c r="LEA26" s="0"/>
      <c r="LEB26" s="0"/>
      <c r="LEC26" s="0"/>
      <c r="LED26" s="0"/>
      <c r="LEE26" s="0"/>
      <c r="LEF26" s="0"/>
      <c r="LEG26" s="0"/>
      <c r="LEH26" s="0"/>
      <c r="LEI26" s="0"/>
      <c r="LEJ26" s="0"/>
      <c r="LEK26" s="0"/>
      <c r="LEL26" s="0"/>
      <c r="LEM26" s="0"/>
      <c r="LEN26" s="0"/>
      <c r="LEO26" s="0"/>
      <c r="LEP26" s="0"/>
      <c r="LEQ26" s="0"/>
      <c r="LER26" s="0"/>
      <c r="LES26" s="0"/>
      <c r="LET26" s="0"/>
      <c r="LEU26" s="0"/>
      <c r="LEV26" s="0"/>
      <c r="LEW26" s="0"/>
      <c r="LEX26" s="0"/>
      <c r="LEY26" s="0"/>
      <c r="LEZ26" s="0"/>
      <c r="LFA26" s="0"/>
      <c r="LFB26" s="0"/>
      <c r="LFC26" s="0"/>
      <c r="LFD26" s="0"/>
      <c r="LFE26" s="0"/>
      <c r="LFF26" s="0"/>
      <c r="LFG26" s="0"/>
      <c r="LFH26" s="0"/>
      <c r="LFI26" s="0"/>
      <c r="LFJ26" s="0"/>
      <c r="LFK26" s="0"/>
      <c r="LFL26" s="0"/>
      <c r="LFM26" s="0"/>
      <c r="LFN26" s="0"/>
      <c r="LFO26" s="0"/>
      <c r="LFP26" s="0"/>
      <c r="LFQ26" s="0"/>
      <c r="LFR26" s="0"/>
      <c r="LFS26" s="0"/>
      <c r="LFT26" s="0"/>
      <c r="LFU26" s="0"/>
      <c r="LFV26" s="0"/>
      <c r="LFW26" s="0"/>
      <c r="LFX26" s="0"/>
      <c r="LFY26" s="0"/>
      <c r="LFZ26" s="0"/>
      <c r="LGA26" s="0"/>
      <c r="LGB26" s="0"/>
      <c r="LGC26" s="0"/>
      <c r="LGD26" s="0"/>
      <c r="LGE26" s="0"/>
      <c r="LGF26" s="0"/>
      <c r="LGG26" s="0"/>
      <c r="LGH26" s="0"/>
      <c r="LGI26" s="0"/>
      <c r="LGJ26" s="0"/>
      <c r="LGK26" s="0"/>
      <c r="LGL26" s="0"/>
      <c r="LGM26" s="0"/>
      <c r="LGN26" s="0"/>
      <c r="LGO26" s="0"/>
      <c r="LGP26" s="0"/>
      <c r="LGQ26" s="0"/>
      <c r="LGR26" s="0"/>
      <c r="LGS26" s="0"/>
      <c r="LGT26" s="0"/>
      <c r="LGU26" s="0"/>
      <c r="LGV26" s="0"/>
      <c r="LGW26" s="0"/>
      <c r="LGX26" s="0"/>
      <c r="LGY26" s="0"/>
      <c r="LGZ26" s="0"/>
      <c r="LHA26" s="0"/>
      <c r="LHB26" s="0"/>
      <c r="LHC26" s="0"/>
      <c r="LHD26" s="0"/>
      <c r="LHE26" s="0"/>
      <c r="LHF26" s="0"/>
      <c r="LHG26" s="0"/>
      <c r="LHH26" s="0"/>
      <c r="LHI26" s="0"/>
      <c r="LHJ26" s="0"/>
      <c r="LHK26" s="0"/>
      <c r="LHL26" s="0"/>
      <c r="LHM26" s="0"/>
      <c r="LHN26" s="0"/>
      <c r="LHO26" s="0"/>
      <c r="LHP26" s="0"/>
      <c r="LHQ26" s="0"/>
      <c r="LHR26" s="0"/>
      <c r="LHS26" s="0"/>
      <c r="LHT26" s="0"/>
      <c r="LHU26" s="0"/>
      <c r="LHV26" s="0"/>
      <c r="LHW26" s="0"/>
      <c r="LHX26" s="0"/>
      <c r="LHY26" s="0"/>
      <c r="LHZ26" s="0"/>
      <c r="LIA26" s="0"/>
      <c r="LIB26" s="0"/>
      <c r="LIC26" s="0"/>
      <c r="LID26" s="0"/>
      <c r="LIE26" s="0"/>
      <c r="LIF26" s="0"/>
      <c r="LIG26" s="0"/>
      <c r="LIH26" s="0"/>
      <c r="LII26" s="0"/>
      <c r="LIJ26" s="0"/>
      <c r="LIK26" s="0"/>
      <c r="LIL26" s="0"/>
      <c r="LIM26" s="0"/>
      <c r="LIN26" s="0"/>
      <c r="LIO26" s="0"/>
      <c r="LIP26" s="0"/>
      <c r="LIQ26" s="0"/>
      <c r="LIR26" s="0"/>
      <c r="LIS26" s="0"/>
      <c r="LIT26" s="0"/>
      <c r="LIU26" s="0"/>
      <c r="LIV26" s="0"/>
      <c r="LIW26" s="0"/>
      <c r="LIX26" s="0"/>
      <c r="LIY26" s="0"/>
      <c r="LIZ26" s="0"/>
      <c r="LJA26" s="0"/>
      <c r="LJB26" s="0"/>
      <c r="LJC26" s="0"/>
      <c r="LJD26" s="0"/>
      <c r="LJE26" s="0"/>
      <c r="LJF26" s="0"/>
      <c r="LJG26" s="0"/>
      <c r="LJH26" s="0"/>
      <c r="LJI26" s="0"/>
      <c r="LJJ26" s="0"/>
      <c r="LJK26" s="0"/>
      <c r="LJL26" s="0"/>
      <c r="LJM26" s="0"/>
      <c r="LJN26" s="0"/>
      <c r="LJO26" s="0"/>
      <c r="LJP26" s="0"/>
      <c r="LJQ26" s="0"/>
      <c r="LJR26" s="0"/>
      <c r="LJS26" s="0"/>
      <c r="LJT26" s="0"/>
      <c r="LJU26" s="0"/>
      <c r="LJV26" s="0"/>
      <c r="LJW26" s="0"/>
      <c r="LJX26" s="0"/>
      <c r="LJY26" s="0"/>
      <c r="LJZ26" s="0"/>
      <c r="LKA26" s="0"/>
      <c r="LKB26" s="0"/>
      <c r="LKC26" s="0"/>
      <c r="LKD26" s="0"/>
      <c r="LKE26" s="0"/>
      <c r="LKF26" s="0"/>
      <c r="LKG26" s="0"/>
      <c r="LKH26" s="0"/>
      <c r="LKI26" s="0"/>
      <c r="LKJ26" s="0"/>
      <c r="LKK26" s="0"/>
      <c r="LKL26" s="0"/>
      <c r="LKM26" s="0"/>
      <c r="LKN26" s="0"/>
      <c r="LKO26" s="0"/>
      <c r="LKP26" s="0"/>
      <c r="LKQ26" s="0"/>
      <c r="LKR26" s="0"/>
      <c r="LKS26" s="0"/>
      <c r="LKT26" s="0"/>
      <c r="LKU26" s="0"/>
      <c r="LKV26" s="0"/>
      <c r="LKW26" s="0"/>
      <c r="LKX26" s="0"/>
      <c r="LKY26" s="0"/>
      <c r="LKZ26" s="0"/>
      <c r="LLA26" s="0"/>
      <c r="LLB26" s="0"/>
      <c r="LLC26" s="0"/>
      <c r="LLD26" s="0"/>
      <c r="LLE26" s="0"/>
      <c r="LLF26" s="0"/>
      <c r="LLG26" s="0"/>
      <c r="LLH26" s="0"/>
      <c r="LLI26" s="0"/>
      <c r="LLJ26" s="0"/>
      <c r="LLK26" s="0"/>
      <c r="LLL26" s="0"/>
      <c r="LLM26" s="0"/>
      <c r="LLN26" s="0"/>
      <c r="LLO26" s="0"/>
      <c r="LLP26" s="0"/>
      <c r="LLQ26" s="0"/>
      <c r="LLR26" s="0"/>
      <c r="LLS26" s="0"/>
      <c r="LLT26" s="0"/>
      <c r="LLU26" s="0"/>
      <c r="LLV26" s="0"/>
      <c r="LLW26" s="0"/>
      <c r="LLX26" s="0"/>
      <c r="LLY26" s="0"/>
      <c r="LLZ26" s="0"/>
      <c r="LMA26" s="0"/>
      <c r="LMB26" s="0"/>
      <c r="LMC26" s="0"/>
      <c r="LMD26" s="0"/>
      <c r="LME26" s="0"/>
      <c r="LMF26" s="0"/>
      <c r="LMG26" s="0"/>
      <c r="LMH26" s="0"/>
      <c r="LMI26" s="0"/>
      <c r="LMJ26" s="0"/>
      <c r="LMK26" s="0"/>
      <c r="LML26" s="0"/>
      <c r="LMM26" s="0"/>
      <c r="LMN26" s="0"/>
      <c r="LMO26" s="0"/>
      <c r="LMP26" s="0"/>
      <c r="LMQ26" s="0"/>
      <c r="LMR26" s="0"/>
      <c r="LMS26" s="0"/>
      <c r="LMT26" s="0"/>
      <c r="LMU26" s="0"/>
      <c r="LMV26" s="0"/>
      <c r="LMW26" s="0"/>
      <c r="LMX26" s="0"/>
      <c r="LMY26" s="0"/>
      <c r="LMZ26" s="0"/>
      <c r="LNA26" s="0"/>
      <c r="LNB26" s="0"/>
      <c r="LNC26" s="0"/>
      <c r="LND26" s="0"/>
      <c r="LNE26" s="0"/>
      <c r="LNF26" s="0"/>
      <c r="LNG26" s="0"/>
      <c r="LNH26" s="0"/>
      <c r="LNI26" s="0"/>
      <c r="LNJ26" s="0"/>
      <c r="LNK26" s="0"/>
      <c r="LNL26" s="0"/>
      <c r="LNM26" s="0"/>
      <c r="LNN26" s="0"/>
      <c r="LNO26" s="0"/>
      <c r="LNP26" s="0"/>
      <c r="LNQ26" s="0"/>
      <c r="LNR26" s="0"/>
      <c r="LNS26" s="0"/>
      <c r="LNT26" s="0"/>
      <c r="LNU26" s="0"/>
      <c r="LNV26" s="0"/>
      <c r="LNW26" s="0"/>
      <c r="LNX26" s="0"/>
      <c r="LNY26" s="0"/>
      <c r="LNZ26" s="0"/>
      <c r="LOA26" s="0"/>
      <c r="LOB26" s="0"/>
      <c r="LOC26" s="0"/>
      <c r="LOD26" s="0"/>
      <c r="LOE26" s="0"/>
      <c r="LOF26" s="0"/>
      <c r="LOG26" s="0"/>
      <c r="LOH26" s="0"/>
      <c r="LOI26" s="0"/>
      <c r="LOJ26" s="0"/>
      <c r="LOK26" s="0"/>
      <c r="LOL26" s="0"/>
      <c r="LOM26" s="0"/>
      <c r="LON26" s="0"/>
      <c r="LOO26" s="0"/>
      <c r="LOP26" s="0"/>
      <c r="LOQ26" s="0"/>
      <c r="LOR26" s="0"/>
      <c r="LOS26" s="0"/>
      <c r="LOT26" s="0"/>
      <c r="LOU26" s="0"/>
      <c r="LOV26" s="0"/>
      <c r="LOW26" s="0"/>
      <c r="LOX26" s="0"/>
      <c r="LOY26" s="0"/>
      <c r="LOZ26" s="0"/>
      <c r="LPA26" s="0"/>
      <c r="LPB26" s="0"/>
      <c r="LPC26" s="0"/>
      <c r="LPD26" s="0"/>
      <c r="LPE26" s="0"/>
      <c r="LPF26" s="0"/>
      <c r="LPG26" s="0"/>
      <c r="LPH26" s="0"/>
      <c r="LPI26" s="0"/>
      <c r="LPJ26" s="0"/>
      <c r="LPK26" s="0"/>
      <c r="LPL26" s="0"/>
      <c r="LPM26" s="0"/>
      <c r="LPN26" s="0"/>
      <c r="LPO26" s="0"/>
      <c r="LPP26" s="0"/>
      <c r="LPQ26" s="0"/>
      <c r="LPR26" s="0"/>
      <c r="LPS26" s="0"/>
      <c r="LPT26" s="0"/>
      <c r="LPU26" s="0"/>
      <c r="LPV26" s="0"/>
      <c r="LPW26" s="0"/>
      <c r="LPX26" s="0"/>
      <c r="LPY26" s="0"/>
      <c r="LPZ26" s="0"/>
      <c r="LQA26" s="0"/>
      <c r="LQB26" s="0"/>
      <c r="LQC26" s="0"/>
      <c r="LQD26" s="0"/>
      <c r="LQE26" s="0"/>
      <c r="LQF26" s="0"/>
      <c r="LQG26" s="0"/>
      <c r="LQH26" s="0"/>
      <c r="LQI26" s="0"/>
      <c r="LQJ26" s="0"/>
      <c r="LQK26" s="0"/>
      <c r="LQL26" s="0"/>
      <c r="LQM26" s="0"/>
      <c r="LQN26" s="0"/>
      <c r="LQO26" s="0"/>
      <c r="LQP26" s="0"/>
      <c r="LQQ26" s="0"/>
      <c r="LQR26" s="0"/>
      <c r="LQS26" s="0"/>
      <c r="LQT26" s="0"/>
      <c r="LQU26" s="0"/>
      <c r="LQV26" s="0"/>
      <c r="LQW26" s="0"/>
      <c r="LQX26" s="0"/>
      <c r="LQY26" s="0"/>
      <c r="LQZ26" s="0"/>
      <c r="LRA26" s="0"/>
      <c r="LRB26" s="0"/>
      <c r="LRC26" s="0"/>
      <c r="LRD26" s="0"/>
      <c r="LRE26" s="0"/>
      <c r="LRF26" s="0"/>
      <c r="LRG26" s="0"/>
      <c r="LRH26" s="0"/>
      <c r="LRI26" s="0"/>
      <c r="LRJ26" s="0"/>
      <c r="LRK26" s="0"/>
      <c r="LRL26" s="0"/>
      <c r="LRM26" s="0"/>
      <c r="LRN26" s="0"/>
      <c r="LRO26" s="0"/>
      <c r="LRP26" s="0"/>
      <c r="LRQ26" s="0"/>
      <c r="LRR26" s="0"/>
      <c r="LRS26" s="0"/>
      <c r="LRT26" s="0"/>
      <c r="LRU26" s="0"/>
      <c r="LRV26" s="0"/>
      <c r="LRW26" s="0"/>
      <c r="LRX26" s="0"/>
      <c r="LRY26" s="0"/>
      <c r="LRZ26" s="0"/>
      <c r="LSA26" s="0"/>
      <c r="LSB26" s="0"/>
      <c r="LSC26" s="0"/>
      <c r="LSD26" s="0"/>
      <c r="LSE26" s="0"/>
      <c r="LSF26" s="0"/>
      <c r="LSG26" s="0"/>
      <c r="LSH26" s="0"/>
      <c r="LSI26" s="0"/>
      <c r="LSJ26" s="0"/>
      <c r="LSK26" s="0"/>
      <c r="LSL26" s="0"/>
      <c r="LSM26" s="0"/>
      <c r="LSN26" s="0"/>
      <c r="LSO26" s="0"/>
      <c r="LSP26" s="0"/>
      <c r="LSQ26" s="0"/>
      <c r="LSR26" s="0"/>
      <c r="LSS26" s="0"/>
      <c r="LST26" s="0"/>
      <c r="LSU26" s="0"/>
      <c r="LSV26" s="0"/>
      <c r="LSW26" s="0"/>
      <c r="LSX26" s="0"/>
      <c r="LSY26" s="0"/>
      <c r="LSZ26" s="0"/>
      <c r="LTA26" s="0"/>
      <c r="LTB26" s="0"/>
      <c r="LTC26" s="0"/>
      <c r="LTD26" s="0"/>
      <c r="LTE26" s="0"/>
      <c r="LTF26" s="0"/>
      <c r="LTG26" s="0"/>
      <c r="LTH26" s="0"/>
      <c r="LTI26" s="0"/>
      <c r="LTJ26" s="0"/>
      <c r="LTK26" s="0"/>
      <c r="LTL26" s="0"/>
      <c r="LTM26" s="0"/>
      <c r="LTN26" s="0"/>
      <c r="LTO26" s="0"/>
      <c r="LTP26" s="0"/>
      <c r="LTQ26" s="0"/>
      <c r="LTR26" s="0"/>
      <c r="LTS26" s="0"/>
      <c r="LTT26" s="0"/>
      <c r="LTU26" s="0"/>
      <c r="LTV26" s="0"/>
      <c r="LTW26" s="0"/>
      <c r="LTX26" s="0"/>
      <c r="LTY26" s="0"/>
      <c r="LTZ26" s="0"/>
      <c r="LUA26" s="0"/>
      <c r="LUB26" s="0"/>
      <c r="LUC26" s="0"/>
      <c r="LUD26" s="0"/>
      <c r="LUE26" s="0"/>
      <c r="LUF26" s="0"/>
      <c r="LUG26" s="0"/>
      <c r="LUH26" s="0"/>
      <c r="LUI26" s="0"/>
      <c r="LUJ26" s="0"/>
      <c r="LUK26" s="0"/>
      <c r="LUL26" s="0"/>
      <c r="LUM26" s="0"/>
      <c r="LUN26" s="0"/>
      <c r="LUO26" s="0"/>
      <c r="LUP26" s="0"/>
      <c r="LUQ26" s="0"/>
      <c r="LUR26" s="0"/>
      <c r="LUS26" s="0"/>
      <c r="LUT26" s="0"/>
      <c r="LUU26" s="0"/>
      <c r="LUV26" s="0"/>
      <c r="LUW26" s="0"/>
      <c r="LUX26" s="0"/>
      <c r="LUY26" s="0"/>
      <c r="LUZ26" s="0"/>
      <c r="LVA26" s="0"/>
      <c r="LVB26" s="0"/>
      <c r="LVC26" s="0"/>
      <c r="LVD26" s="0"/>
      <c r="LVE26" s="0"/>
      <c r="LVF26" s="0"/>
      <c r="LVG26" s="0"/>
      <c r="LVH26" s="0"/>
      <c r="LVI26" s="0"/>
      <c r="LVJ26" s="0"/>
      <c r="LVK26" s="0"/>
      <c r="LVL26" s="0"/>
      <c r="LVM26" s="0"/>
      <c r="LVN26" s="0"/>
      <c r="LVO26" s="0"/>
      <c r="LVP26" s="0"/>
      <c r="LVQ26" s="0"/>
      <c r="LVR26" s="0"/>
      <c r="LVS26" s="0"/>
      <c r="LVT26" s="0"/>
      <c r="LVU26" s="0"/>
      <c r="LVV26" s="0"/>
      <c r="LVW26" s="0"/>
      <c r="LVX26" s="0"/>
      <c r="LVY26" s="0"/>
      <c r="LVZ26" s="0"/>
      <c r="LWA26" s="0"/>
      <c r="LWB26" s="0"/>
      <c r="LWC26" s="0"/>
      <c r="LWD26" s="0"/>
      <c r="LWE26" s="0"/>
      <c r="LWF26" s="0"/>
      <c r="LWG26" s="0"/>
      <c r="LWH26" s="0"/>
      <c r="LWI26" s="0"/>
      <c r="LWJ26" s="0"/>
      <c r="LWK26" s="0"/>
      <c r="LWL26" s="0"/>
      <c r="LWM26" s="0"/>
      <c r="LWN26" s="0"/>
      <c r="LWO26" s="0"/>
      <c r="LWP26" s="0"/>
      <c r="LWQ26" s="0"/>
      <c r="LWR26" s="0"/>
      <c r="LWS26" s="0"/>
      <c r="LWT26" s="0"/>
      <c r="LWU26" s="0"/>
      <c r="LWV26" s="0"/>
      <c r="LWW26" s="0"/>
      <c r="LWX26" s="0"/>
      <c r="LWY26" s="0"/>
      <c r="LWZ26" s="0"/>
      <c r="LXA26" s="0"/>
      <c r="LXB26" s="0"/>
      <c r="LXC26" s="0"/>
      <c r="LXD26" s="0"/>
      <c r="LXE26" s="0"/>
      <c r="LXF26" s="0"/>
      <c r="LXG26" s="0"/>
      <c r="LXH26" s="0"/>
      <c r="LXI26" s="0"/>
      <c r="LXJ26" s="0"/>
      <c r="LXK26" s="0"/>
      <c r="LXL26" s="0"/>
      <c r="LXM26" s="0"/>
      <c r="LXN26" s="0"/>
      <c r="LXO26" s="0"/>
      <c r="LXP26" s="0"/>
      <c r="LXQ26" s="0"/>
      <c r="LXR26" s="0"/>
      <c r="LXS26" s="0"/>
      <c r="LXT26" s="0"/>
      <c r="LXU26" s="0"/>
      <c r="LXV26" s="0"/>
      <c r="LXW26" s="0"/>
      <c r="LXX26" s="0"/>
      <c r="LXY26" s="0"/>
      <c r="LXZ26" s="0"/>
      <c r="LYA26" s="0"/>
      <c r="LYB26" s="0"/>
      <c r="LYC26" s="0"/>
      <c r="LYD26" s="0"/>
      <c r="LYE26" s="0"/>
      <c r="LYF26" s="0"/>
      <c r="LYG26" s="0"/>
      <c r="LYH26" s="0"/>
      <c r="LYI26" s="0"/>
      <c r="LYJ26" s="0"/>
      <c r="LYK26" s="0"/>
      <c r="LYL26" s="0"/>
      <c r="LYM26" s="0"/>
      <c r="LYN26" s="0"/>
      <c r="LYO26" s="0"/>
      <c r="LYP26" s="0"/>
      <c r="LYQ26" s="0"/>
      <c r="LYR26" s="0"/>
      <c r="LYS26" s="0"/>
      <c r="LYT26" s="0"/>
      <c r="LYU26" s="0"/>
      <c r="LYV26" s="0"/>
      <c r="LYW26" s="0"/>
      <c r="LYX26" s="0"/>
      <c r="LYY26" s="0"/>
      <c r="LYZ26" s="0"/>
      <c r="LZA26" s="0"/>
      <c r="LZB26" s="0"/>
      <c r="LZC26" s="0"/>
      <c r="LZD26" s="0"/>
      <c r="LZE26" s="0"/>
      <c r="LZF26" s="0"/>
      <c r="LZG26" s="0"/>
      <c r="LZH26" s="0"/>
      <c r="LZI26" s="0"/>
      <c r="LZJ26" s="0"/>
      <c r="LZK26" s="0"/>
      <c r="LZL26" s="0"/>
      <c r="LZM26" s="0"/>
      <c r="LZN26" s="0"/>
      <c r="LZO26" s="0"/>
      <c r="LZP26" s="0"/>
      <c r="LZQ26" s="0"/>
      <c r="LZR26" s="0"/>
      <c r="LZS26" s="0"/>
      <c r="LZT26" s="0"/>
      <c r="LZU26" s="0"/>
      <c r="LZV26" s="0"/>
      <c r="LZW26" s="0"/>
      <c r="LZX26" s="0"/>
      <c r="LZY26" s="0"/>
      <c r="LZZ26" s="0"/>
      <c r="MAA26" s="0"/>
      <c r="MAB26" s="0"/>
      <c r="MAC26" s="0"/>
      <c r="MAD26" s="0"/>
      <c r="MAE26" s="0"/>
      <c r="MAF26" s="0"/>
      <c r="MAG26" s="0"/>
      <c r="MAH26" s="0"/>
      <c r="MAI26" s="0"/>
      <c r="MAJ26" s="0"/>
      <c r="MAK26" s="0"/>
      <c r="MAL26" s="0"/>
      <c r="MAM26" s="0"/>
      <c r="MAN26" s="0"/>
      <c r="MAO26" s="0"/>
      <c r="MAP26" s="0"/>
      <c r="MAQ26" s="0"/>
      <c r="MAR26" s="0"/>
      <c r="MAS26" s="0"/>
      <c r="MAT26" s="0"/>
      <c r="MAU26" s="0"/>
      <c r="MAV26" s="0"/>
      <c r="MAW26" s="0"/>
      <c r="MAX26" s="0"/>
      <c r="MAY26" s="0"/>
      <c r="MAZ26" s="0"/>
      <c r="MBA26" s="0"/>
      <c r="MBB26" s="0"/>
      <c r="MBC26" s="0"/>
      <c r="MBD26" s="0"/>
      <c r="MBE26" s="0"/>
      <c r="MBF26" s="0"/>
      <c r="MBG26" s="0"/>
      <c r="MBH26" s="0"/>
      <c r="MBI26" s="0"/>
      <c r="MBJ26" s="0"/>
      <c r="MBK26" s="0"/>
      <c r="MBL26" s="0"/>
      <c r="MBM26" s="0"/>
      <c r="MBN26" s="0"/>
      <c r="MBO26" s="0"/>
      <c r="MBP26" s="0"/>
      <c r="MBQ26" s="0"/>
      <c r="MBR26" s="0"/>
      <c r="MBS26" s="0"/>
      <c r="MBT26" s="0"/>
      <c r="MBU26" s="0"/>
      <c r="MBV26" s="0"/>
      <c r="MBW26" s="0"/>
      <c r="MBX26" s="0"/>
      <c r="MBY26" s="0"/>
      <c r="MBZ26" s="0"/>
      <c r="MCA26" s="0"/>
      <c r="MCB26" s="0"/>
      <c r="MCC26" s="0"/>
      <c r="MCD26" s="0"/>
      <c r="MCE26" s="0"/>
      <c r="MCF26" s="0"/>
      <c r="MCG26" s="0"/>
      <c r="MCH26" s="0"/>
      <c r="MCI26" s="0"/>
      <c r="MCJ26" s="0"/>
      <c r="MCK26" s="0"/>
      <c r="MCL26" s="0"/>
      <c r="MCM26" s="0"/>
      <c r="MCN26" s="0"/>
      <c r="MCO26" s="0"/>
      <c r="MCP26" s="0"/>
      <c r="MCQ26" s="0"/>
      <c r="MCR26" s="0"/>
      <c r="MCS26" s="0"/>
      <c r="MCT26" s="0"/>
      <c r="MCU26" s="0"/>
      <c r="MCV26" s="0"/>
      <c r="MCW26" s="0"/>
      <c r="MCX26" s="0"/>
      <c r="MCY26" s="0"/>
      <c r="MCZ26" s="0"/>
      <c r="MDA26" s="0"/>
      <c r="MDB26" s="0"/>
      <c r="MDC26" s="0"/>
      <c r="MDD26" s="0"/>
      <c r="MDE26" s="0"/>
      <c r="MDF26" s="0"/>
      <c r="MDG26" s="0"/>
      <c r="MDH26" s="0"/>
      <c r="MDI26" s="0"/>
      <c r="MDJ26" s="0"/>
      <c r="MDK26" s="0"/>
      <c r="MDL26" s="0"/>
      <c r="MDM26" s="0"/>
      <c r="MDN26" s="0"/>
      <c r="MDO26" s="0"/>
      <c r="MDP26" s="0"/>
      <c r="MDQ26" s="0"/>
      <c r="MDR26" s="0"/>
      <c r="MDS26" s="0"/>
      <c r="MDT26" s="0"/>
      <c r="MDU26" s="0"/>
      <c r="MDV26" s="0"/>
      <c r="MDW26" s="0"/>
      <c r="MDX26" s="0"/>
      <c r="MDY26" s="0"/>
      <c r="MDZ26" s="0"/>
      <c r="MEA26" s="0"/>
      <c r="MEB26" s="0"/>
      <c r="MEC26" s="0"/>
      <c r="MED26" s="0"/>
      <c r="MEE26" s="0"/>
      <c r="MEF26" s="0"/>
      <c r="MEG26" s="0"/>
      <c r="MEH26" s="0"/>
      <c r="MEI26" s="0"/>
      <c r="MEJ26" s="0"/>
      <c r="MEK26" s="0"/>
      <c r="MEL26" s="0"/>
      <c r="MEM26" s="0"/>
      <c r="MEN26" s="0"/>
      <c r="MEO26" s="0"/>
      <c r="MEP26" s="0"/>
      <c r="MEQ26" s="0"/>
      <c r="MER26" s="0"/>
      <c r="MES26" s="0"/>
      <c r="MET26" s="0"/>
      <c r="MEU26" s="0"/>
      <c r="MEV26" s="0"/>
      <c r="MEW26" s="0"/>
      <c r="MEX26" s="0"/>
      <c r="MEY26" s="0"/>
      <c r="MEZ26" s="0"/>
      <c r="MFA26" s="0"/>
      <c r="MFB26" s="0"/>
      <c r="MFC26" s="0"/>
      <c r="MFD26" s="0"/>
      <c r="MFE26" s="0"/>
      <c r="MFF26" s="0"/>
      <c r="MFG26" s="0"/>
      <c r="MFH26" s="0"/>
      <c r="MFI26" s="0"/>
      <c r="MFJ26" s="0"/>
      <c r="MFK26" s="0"/>
      <c r="MFL26" s="0"/>
      <c r="MFM26" s="0"/>
      <c r="MFN26" s="0"/>
      <c r="MFO26" s="0"/>
      <c r="MFP26" s="0"/>
      <c r="MFQ26" s="0"/>
      <c r="MFR26" s="0"/>
      <c r="MFS26" s="0"/>
      <c r="MFT26" s="0"/>
      <c r="MFU26" s="0"/>
      <c r="MFV26" s="0"/>
      <c r="MFW26" s="0"/>
      <c r="MFX26" s="0"/>
      <c r="MFY26" s="0"/>
      <c r="MFZ26" s="0"/>
      <c r="MGA26" s="0"/>
      <c r="MGB26" s="0"/>
      <c r="MGC26" s="0"/>
      <c r="MGD26" s="0"/>
      <c r="MGE26" s="0"/>
      <c r="MGF26" s="0"/>
      <c r="MGG26" s="0"/>
      <c r="MGH26" s="0"/>
      <c r="MGI26" s="0"/>
      <c r="MGJ26" s="0"/>
      <c r="MGK26" s="0"/>
      <c r="MGL26" s="0"/>
      <c r="MGM26" s="0"/>
      <c r="MGN26" s="0"/>
      <c r="MGO26" s="0"/>
      <c r="MGP26" s="0"/>
      <c r="MGQ26" s="0"/>
      <c r="MGR26" s="0"/>
      <c r="MGS26" s="0"/>
      <c r="MGT26" s="0"/>
      <c r="MGU26" s="0"/>
      <c r="MGV26" s="0"/>
      <c r="MGW26" s="0"/>
      <c r="MGX26" s="0"/>
      <c r="MGY26" s="0"/>
      <c r="MGZ26" s="0"/>
      <c r="MHA26" s="0"/>
      <c r="MHB26" s="0"/>
      <c r="MHC26" s="0"/>
      <c r="MHD26" s="0"/>
      <c r="MHE26" s="0"/>
      <c r="MHF26" s="0"/>
      <c r="MHG26" s="0"/>
      <c r="MHH26" s="0"/>
      <c r="MHI26" s="0"/>
      <c r="MHJ26" s="0"/>
      <c r="MHK26" s="0"/>
      <c r="MHL26" s="0"/>
      <c r="MHM26" s="0"/>
      <c r="MHN26" s="0"/>
      <c r="MHO26" s="0"/>
      <c r="MHP26" s="0"/>
      <c r="MHQ26" s="0"/>
      <c r="MHR26" s="0"/>
      <c r="MHS26" s="0"/>
      <c r="MHT26" s="0"/>
      <c r="MHU26" s="0"/>
      <c r="MHV26" s="0"/>
      <c r="MHW26" s="0"/>
      <c r="MHX26" s="0"/>
      <c r="MHY26" s="0"/>
      <c r="MHZ26" s="0"/>
      <c r="MIA26" s="0"/>
      <c r="MIB26" s="0"/>
      <c r="MIC26" s="0"/>
      <c r="MID26" s="0"/>
      <c r="MIE26" s="0"/>
      <c r="MIF26" s="0"/>
      <c r="MIG26" s="0"/>
      <c r="MIH26" s="0"/>
      <c r="MII26" s="0"/>
      <c r="MIJ26" s="0"/>
      <c r="MIK26" s="0"/>
      <c r="MIL26" s="0"/>
      <c r="MIM26" s="0"/>
      <c r="MIN26" s="0"/>
      <c r="MIO26" s="0"/>
      <c r="MIP26" s="0"/>
      <c r="MIQ26" s="0"/>
      <c r="MIR26" s="0"/>
      <c r="MIS26" s="0"/>
      <c r="MIT26" s="0"/>
      <c r="MIU26" s="0"/>
      <c r="MIV26" s="0"/>
      <c r="MIW26" s="0"/>
      <c r="MIX26" s="0"/>
      <c r="MIY26" s="0"/>
      <c r="MIZ26" s="0"/>
      <c r="MJA26" s="0"/>
      <c r="MJB26" s="0"/>
      <c r="MJC26" s="0"/>
      <c r="MJD26" s="0"/>
      <c r="MJE26" s="0"/>
      <c r="MJF26" s="0"/>
      <c r="MJG26" s="0"/>
      <c r="MJH26" s="0"/>
      <c r="MJI26" s="0"/>
      <c r="MJJ26" s="0"/>
      <c r="MJK26" s="0"/>
      <c r="MJL26" s="0"/>
      <c r="MJM26" s="0"/>
      <c r="MJN26" s="0"/>
      <c r="MJO26" s="0"/>
      <c r="MJP26" s="0"/>
      <c r="MJQ26" s="0"/>
      <c r="MJR26" s="0"/>
      <c r="MJS26" s="0"/>
      <c r="MJT26" s="0"/>
      <c r="MJU26" s="0"/>
      <c r="MJV26" s="0"/>
      <c r="MJW26" s="0"/>
      <c r="MJX26" s="0"/>
      <c r="MJY26" s="0"/>
      <c r="MJZ26" s="0"/>
      <c r="MKA26" s="0"/>
      <c r="MKB26" s="0"/>
      <c r="MKC26" s="0"/>
      <c r="MKD26" s="0"/>
      <c r="MKE26" s="0"/>
      <c r="MKF26" s="0"/>
      <c r="MKG26" s="0"/>
      <c r="MKH26" s="0"/>
      <c r="MKI26" s="0"/>
      <c r="MKJ26" s="0"/>
      <c r="MKK26" s="0"/>
      <c r="MKL26" s="0"/>
      <c r="MKM26" s="0"/>
      <c r="MKN26" s="0"/>
      <c r="MKO26" s="0"/>
      <c r="MKP26" s="0"/>
      <c r="MKQ26" s="0"/>
      <c r="MKR26" s="0"/>
      <c r="MKS26" s="0"/>
      <c r="MKT26" s="0"/>
      <c r="MKU26" s="0"/>
      <c r="MKV26" s="0"/>
      <c r="MKW26" s="0"/>
      <c r="MKX26" s="0"/>
      <c r="MKY26" s="0"/>
      <c r="MKZ26" s="0"/>
      <c r="MLA26" s="0"/>
      <c r="MLB26" s="0"/>
      <c r="MLC26" s="0"/>
      <c r="MLD26" s="0"/>
      <c r="MLE26" s="0"/>
      <c r="MLF26" s="0"/>
      <c r="MLG26" s="0"/>
      <c r="MLH26" s="0"/>
      <c r="MLI26" s="0"/>
      <c r="MLJ26" s="0"/>
      <c r="MLK26" s="0"/>
      <c r="MLL26" s="0"/>
      <c r="MLM26" s="0"/>
      <c r="MLN26" s="0"/>
      <c r="MLO26" s="0"/>
      <c r="MLP26" s="0"/>
      <c r="MLQ26" s="0"/>
      <c r="MLR26" s="0"/>
      <c r="MLS26" s="0"/>
      <c r="MLT26" s="0"/>
      <c r="MLU26" s="0"/>
      <c r="MLV26" s="0"/>
      <c r="MLW26" s="0"/>
      <c r="MLX26" s="0"/>
      <c r="MLY26" s="0"/>
      <c r="MLZ26" s="0"/>
      <c r="MMA26" s="0"/>
      <c r="MMB26" s="0"/>
      <c r="MMC26" s="0"/>
      <c r="MMD26" s="0"/>
      <c r="MME26" s="0"/>
      <c r="MMF26" s="0"/>
      <c r="MMG26" s="0"/>
      <c r="MMH26" s="0"/>
      <c r="MMI26" s="0"/>
      <c r="MMJ26" s="0"/>
      <c r="MMK26" s="0"/>
      <c r="MML26" s="0"/>
      <c r="MMM26" s="0"/>
      <c r="MMN26" s="0"/>
      <c r="MMO26" s="0"/>
      <c r="MMP26" s="0"/>
      <c r="MMQ26" s="0"/>
      <c r="MMR26" s="0"/>
      <c r="MMS26" s="0"/>
      <c r="MMT26" s="0"/>
      <c r="MMU26" s="0"/>
      <c r="MMV26" s="0"/>
      <c r="MMW26" s="0"/>
      <c r="MMX26" s="0"/>
      <c r="MMY26" s="0"/>
      <c r="MMZ26" s="0"/>
      <c r="MNA26" s="0"/>
      <c r="MNB26" s="0"/>
      <c r="MNC26" s="0"/>
      <c r="MND26" s="0"/>
      <c r="MNE26" s="0"/>
      <c r="MNF26" s="0"/>
      <c r="MNG26" s="0"/>
      <c r="MNH26" s="0"/>
      <c r="MNI26" s="0"/>
      <c r="MNJ26" s="0"/>
      <c r="MNK26" s="0"/>
      <c r="MNL26" s="0"/>
      <c r="MNM26" s="0"/>
      <c r="MNN26" s="0"/>
      <c r="MNO26" s="0"/>
      <c r="MNP26" s="0"/>
      <c r="MNQ26" s="0"/>
      <c r="MNR26" s="0"/>
      <c r="MNS26" s="0"/>
      <c r="MNT26" s="0"/>
      <c r="MNU26" s="0"/>
      <c r="MNV26" s="0"/>
      <c r="MNW26" s="0"/>
      <c r="MNX26" s="0"/>
      <c r="MNY26" s="0"/>
      <c r="MNZ26" s="0"/>
      <c r="MOA26" s="0"/>
      <c r="MOB26" s="0"/>
      <c r="MOC26" s="0"/>
      <c r="MOD26" s="0"/>
      <c r="MOE26" s="0"/>
      <c r="MOF26" s="0"/>
      <c r="MOG26" s="0"/>
      <c r="MOH26" s="0"/>
      <c r="MOI26" s="0"/>
      <c r="MOJ26" s="0"/>
      <c r="MOK26" s="0"/>
      <c r="MOL26" s="0"/>
      <c r="MOM26" s="0"/>
      <c r="MON26" s="0"/>
      <c r="MOO26" s="0"/>
      <c r="MOP26" s="0"/>
      <c r="MOQ26" s="0"/>
      <c r="MOR26" s="0"/>
      <c r="MOS26" s="0"/>
      <c r="MOT26" s="0"/>
      <c r="MOU26" s="0"/>
      <c r="MOV26" s="0"/>
      <c r="MOW26" s="0"/>
      <c r="MOX26" s="0"/>
      <c r="MOY26" s="0"/>
      <c r="MOZ26" s="0"/>
      <c r="MPA26" s="0"/>
      <c r="MPB26" s="0"/>
      <c r="MPC26" s="0"/>
      <c r="MPD26" s="0"/>
      <c r="MPE26" s="0"/>
      <c r="MPF26" s="0"/>
      <c r="MPG26" s="0"/>
      <c r="MPH26" s="0"/>
      <c r="MPI26" s="0"/>
      <c r="MPJ26" s="0"/>
      <c r="MPK26" s="0"/>
      <c r="MPL26" s="0"/>
      <c r="MPM26" s="0"/>
      <c r="MPN26" s="0"/>
      <c r="MPO26" s="0"/>
      <c r="MPP26" s="0"/>
      <c r="MPQ26" s="0"/>
      <c r="MPR26" s="0"/>
      <c r="MPS26" s="0"/>
      <c r="MPT26" s="0"/>
      <c r="MPU26" s="0"/>
      <c r="MPV26" s="0"/>
      <c r="MPW26" s="0"/>
      <c r="MPX26" s="0"/>
      <c r="MPY26" s="0"/>
      <c r="MPZ26" s="0"/>
      <c r="MQA26" s="0"/>
      <c r="MQB26" s="0"/>
      <c r="MQC26" s="0"/>
      <c r="MQD26" s="0"/>
      <c r="MQE26" s="0"/>
      <c r="MQF26" s="0"/>
      <c r="MQG26" s="0"/>
      <c r="MQH26" s="0"/>
      <c r="MQI26" s="0"/>
      <c r="MQJ26" s="0"/>
      <c r="MQK26" s="0"/>
      <c r="MQL26" s="0"/>
      <c r="MQM26" s="0"/>
      <c r="MQN26" s="0"/>
      <c r="MQO26" s="0"/>
      <c r="MQP26" s="0"/>
      <c r="MQQ26" s="0"/>
      <c r="MQR26" s="0"/>
      <c r="MQS26" s="0"/>
      <c r="MQT26" s="0"/>
      <c r="MQU26" s="0"/>
      <c r="MQV26" s="0"/>
      <c r="MQW26" s="0"/>
      <c r="MQX26" s="0"/>
      <c r="MQY26" s="0"/>
      <c r="MQZ26" s="0"/>
      <c r="MRA26" s="0"/>
      <c r="MRB26" s="0"/>
      <c r="MRC26" s="0"/>
      <c r="MRD26" s="0"/>
      <c r="MRE26" s="0"/>
      <c r="MRF26" s="0"/>
      <c r="MRG26" s="0"/>
      <c r="MRH26" s="0"/>
      <c r="MRI26" s="0"/>
      <c r="MRJ26" s="0"/>
      <c r="MRK26" s="0"/>
      <c r="MRL26" s="0"/>
      <c r="MRM26" s="0"/>
      <c r="MRN26" s="0"/>
      <c r="MRO26" s="0"/>
      <c r="MRP26" s="0"/>
      <c r="MRQ26" s="0"/>
      <c r="MRR26" s="0"/>
      <c r="MRS26" s="0"/>
      <c r="MRT26" s="0"/>
      <c r="MRU26" s="0"/>
      <c r="MRV26" s="0"/>
      <c r="MRW26" s="0"/>
      <c r="MRX26" s="0"/>
      <c r="MRY26" s="0"/>
      <c r="MRZ26" s="0"/>
      <c r="MSA26" s="0"/>
      <c r="MSB26" s="0"/>
      <c r="MSC26" s="0"/>
      <c r="MSD26" s="0"/>
      <c r="MSE26" s="0"/>
      <c r="MSF26" s="0"/>
      <c r="MSG26" s="0"/>
      <c r="MSH26" s="0"/>
      <c r="MSI26" s="0"/>
      <c r="MSJ26" s="0"/>
      <c r="MSK26" s="0"/>
      <c r="MSL26" s="0"/>
      <c r="MSM26" s="0"/>
      <c r="MSN26" s="0"/>
      <c r="MSO26" s="0"/>
      <c r="MSP26" s="0"/>
      <c r="MSQ26" s="0"/>
      <c r="MSR26" s="0"/>
      <c r="MSS26" s="0"/>
      <c r="MST26" s="0"/>
      <c r="MSU26" s="0"/>
      <c r="MSV26" s="0"/>
      <c r="MSW26" s="0"/>
      <c r="MSX26" s="0"/>
      <c r="MSY26" s="0"/>
      <c r="MSZ26" s="0"/>
      <c r="MTA26" s="0"/>
      <c r="MTB26" s="0"/>
      <c r="MTC26" s="0"/>
      <c r="MTD26" s="0"/>
      <c r="MTE26" s="0"/>
      <c r="MTF26" s="0"/>
      <c r="MTG26" s="0"/>
      <c r="MTH26" s="0"/>
      <c r="MTI26" s="0"/>
      <c r="MTJ26" s="0"/>
      <c r="MTK26" s="0"/>
      <c r="MTL26" s="0"/>
      <c r="MTM26" s="0"/>
      <c r="MTN26" s="0"/>
      <c r="MTO26" s="0"/>
      <c r="MTP26" s="0"/>
      <c r="MTQ26" s="0"/>
      <c r="MTR26" s="0"/>
      <c r="MTS26" s="0"/>
      <c r="MTT26" s="0"/>
      <c r="MTU26" s="0"/>
      <c r="MTV26" s="0"/>
      <c r="MTW26" s="0"/>
      <c r="MTX26" s="0"/>
      <c r="MTY26" s="0"/>
      <c r="MTZ26" s="0"/>
      <c r="MUA26" s="0"/>
      <c r="MUB26" s="0"/>
      <c r="MUC26" s="0"/>
      <c r="MUD26" s="0"/>
      <c r="MUE26" s="0"/>
      <c r="MUF26" s="0"/>
      <c r="MUG26" s="0"/>
      <c r="MUH26" s="0"/>
      <c r="MUI26" s="0"/>
      <c r="MUJ26" s="0"/>
      <c r="MUK26" s="0"/>
      <c r="MUL26" s="0"/>
      <c r="MUM26" s="0"/>
      <c r="MUN26" s="0"/>
      <c r="MUO26" s="0"/>
      <c r="MUP26" s="0"/>
      <c r="MUQ26" s="0"/>
      <c r="MUR26" s="0"/>
      <c r="MUS26" s="0"/>
      <c r="MUT26" s="0"/>
      <c r="MUU26" s="0"/>
      <c r="MUV26" s="0"/>
      <c r="MUW26" s="0"/>
      <c r="MUX26" s="0"/>
      <c r="MUY26" s="0"/>
      <c r="MUZ26" s="0"/>
      <c r="MVA26" s="0"/>
      <c r="MVB26" s="0"/>
      <c r="MVC26" s="0"/>
      <c r="MVD26" s="0"/>
      <c r="MVE26" s="0"/>
      <c r="MVF26" s="0"/>
      <c r="MVG26" s="0"/>
      <c r="MVH26" s="0"/>
      <c r="MVI26" s="0"/>
      <c r="MVJ26" s="0"/>
      <c r="MVK26" s="0"/>
      <c r="MVL26" s="0"/>
      <c r="MVM26" s="0"/>
      <c r="MVN26" s="0"/>
      <c r="MVO26" s="0"/>
      <c r="MVP26" s="0"/>
      <c r="MVQ26" s="0"/>
      <c r="MVR26" s="0"/>
      <c r="MVS26" s="0"/>
      <c r="MVT26" s="0"/>
      <c r="MVU26" s="0"/>
      <c r="MVV26" s="0"/>
      <c r="MVW26" s="0"/>
      <c r="MVX26" s="0"/>
      <c r="MVY26" s="0"/>
      <c r="MVZ26" s="0"/>
      <c r="MWA26" s="0"/>
      <c r="MWB26" s="0"/>
      <c r="MWC26" s="0"/>
      <c r="MWD26" s="0"/>
      <c r="MWE26" s="0"/>
      <c r="MWF26" s="0"/>
      <c r="MWG26" s="0"/>
      <c r="MWH26" s="0"/>
      <c r="MWI26" s="0"/>
      <c r="MWJ26" s="0"/>
      <c r="MWK26" s="0"/>
      <c r="MWL26" s="0"/>
      <c r="MWM26" s="0"/>
      <c r="MWN26" s="0"/>
      <c r="MWO26" s="0"/>
      <c r="MWP26" s="0"/>
      <c r="MWQ26" s="0"/>
      <c r="MWR26" s="0"/>
      <c r="MWS26" s="0"/>
      <c r="MWT26" s="0"/>
      <c r="MWU26" s="0"/>
      <c r="MWV26" s="0"/>
      <c r="MWW26" s="0"/>
      <c r="MWX26" s="0"/>
      <c r="MWY26" s="0"/>
      <c r="MWZ26" s="0"/>
      <c r="MXA26" s="0"/>
      <c r="MXB26" s="0"/>
      <c r="MXC26" s="0"/>
      <c r="MXD26" s="0"/>
      <c r="MXE26" s="0"/>
      <c r="MXF26" s="0"/>
      <c r="MXG26" s="0"/>
      <c r="MXH26" s="0"/>
      <c r="MXI26" s="0"/>
      <c r="MXJ26" s="0"/>
      <c r="MXK26" s="0"/>
      <c r="MXL26" s="0"/>
      <c r="MXM26" s="0"/>
      <c r="MXN26" s="0"/>
      <c r="MXO26" s="0"/>
      <c r="MXP26" s="0"/>
      <c r="MXQ26" s="0"/>
      <c r="MXR26" s="0"/>
      <c r="MXS26" s="0"/>
      <c r="MXT26" s="0"/>
      <c r="MXU26" s="0"/>
      <c r="MXV26" s="0"/>
      <c r="MXW26" s="0"/>
      <c r="MXX26" s="0"/>
      <c r="MXY26" s="0"/>
      <c r="MXZ26" s="0"/>
      <c r="MYA26" s="0"/>
      <c r="MYB26" s="0"/>
      <c r="MYC26" s="0"/>
      <c r="MYD26" s="0"/>
      <c r="MYE26" s="0"/>
      <c r="MYF26" s="0"/>
      <c r="MYG26" s="0"/>
      <c r="MYH26" s="0"/>
      <c r="MYI26" s="0"/>
      <c r="MYJ26" s="0"/>
      <c r="MYK26" s="0"/>
      <c r="MYL26" s="0"/>
      <c r="MYM26" s="0"/>
      <c r="MYN26" s="0"/>
      <c r="MYO26" s="0"/>
      <c r="MYP26" s="0"/>
      <c r="MYQ26" s="0"/>
      <c r="MYR26" s="0"/>
      <c r="MYS26" s="0"/>
      <c r="MYT26" s="0"/>
      <c r="MYU26" s="0"/>
      <c r="MYV26" s="0"/>
      <c r="MYW26" s="0"/>
      <c r="MYX26" s="0"/>
      <c r="MYY26" s="0"/>
      <c r="MYZ26" s="0"/>
      <c r="MZA26" s="0"/>
      <c r="MZB26" s="0"/>
      <c r="MZC26" s="0"/>
      <c r="MZD26" s="0"/>
      <c r="MZE26" s="0"/>
      <c r="MZF26" s="0"/>
      <c r="MZG26" s="0"/>
      <c r="MZH26" s="0"/>
      <c r="MZI26" s="0"/>
      <c r="MZJ26" s="0"/>
      <c r="MZK26" s="0"/>
      <c r="MZL26" s="0"/>
      <c r="MZM26" s="0"/>
      <c r="MZN26" s="0"/>
      <c r="MZO26" s="0"/>
      <c r="MZP26" s="0"/>
      <c r="MZQ26" s="0"/>
      <c r="MZR26" s="0"/>
      <c r="MZS26" s="0"/>
      <c r="MZT26" s="0"/>
      <c r="MZU26" s="0"/>
      <c r="MZV26" s="0"/>
      <c r="MZW26" s="0"/>
      <c r="MZX26" s="0"/>
      <c r="MZY26" s="0"/>
      <c r="MZZ26" s="0"/>
      <c r="NAA26" s="0"/>
      <c r="NAB26" s="0"/>
      <c r="NAC26" s="0"/>
      <c r="NAD26" s="0"/>
      <c r="NAE26" s="0"/>
      <c r="NAF26" s="0"/>
      <c r="NAG26" s="0"/>
      <c r="NAH26" s="0"/>
      <c r="NAI26" s="0"/>
      <c r="NAJ26" s="0"/>
      <c r="NAK26" s="0"/>
      <c r="NAL26" s="0"/>
      <c r="NAM26" s="0"/>
      <c r="NAN26" s="0"/>
      <c r="NAO26" s="0"/>
      <c r="NAP26" s="0"/>
      <c r="NAQ26" s="0"/>
      <c r="NAR26" s="0"/>
      <c r="NAS26" s="0"/>
      <c r="NAT26" s="0"/>
      <c r="NAU26" s="0"/>
      <c r="NAV26" s="0"/>
      <c r="NAW26" s="0"/>
      <c r="NAX26" s="0"/>
      <c r="NAY26" s="0"/>
      <c r="NAZ26" s="0"/>
      <c r="NBA26" s="0"/>
      <c r="NBB26" s="0"/>
      <c r="NBC26" s="0"/>
      <c r="NBD26" s="0"/>
      <c r="NBE26" s="0"/>
      <c r="NBF26" s="0"/>
      <c r="NBG26" s="0"/>
      <c r="NBH26" s="0"/>
      <c r="NBI26" s="0"/>
      <c r="NBJ26" s="0"/>
      <c r="NBK26" s="0"/>
      <c r="NBL26" s="0"/>
      <c r="NBM26" s="0"/>
      <c r="NBN26" s="0"/>
      <c r="NBO26" s="0"/>
      <c r="NBP26" s="0"/>
      <c r="NBQ26" s="0"/>
      <c r="NBR26" s="0"/>
      <c r="NBS26" s="0"/>
      <c r="NBT26" s="0"/>
      <c r="NBU26" s="0"/>
      <c r="NBV26" s="0"/>
      <c r="NBW26" s="0"/>
      <c r="NBX26" s="0"/>
      <c r="NBY26" s="0"/>
      <c r="NBZ26" s="0"/>
      <c r="NCA26" s="0"/>
      <c r="NCB26" s="0"/>
      <c r="NCC26" s="0"/>
      <c r="NCD26" s="0"/>
      <c r="NCE26" s="0"/>
      <c r="NCF26" s="0"/>
      <c r="NCG26" s="0"/>
      <c r="NCH26" s="0"/>
      <c r="NCI26" s="0"/>
      <c r="NCJ26" s="0"/>
      <c r="NCK26" s="0"/>
      <c r="NCL26" s="0"/>
      <c r="NCM26" s="0"/>
      <c r="NCN26" s="0"/>
      <c r="NCO26" s="0"/>
      <c r="NCP26" s="0"/>
      <c r="NCQ26" s="0"/>
      <c r="NCR26" s="0"/>
      <c r="NCS26" s="0"/>
      <c r="NCT26" s="0"/>
      <c r="NCU26" s="0"/>
      <c r="NCV26" s="0"/>
      <c r="NCW26" s="0"/>
      <c r="NCX26" s="0"/>
      <c r="NCY26" s="0"/>
      <c r="NCZ26" s="0"/>
      <c r="NDA26" s="0"/>
      <c r="NDB26" s="0"/>
      <c r="NDC26" s="0"/>
      <c r="NDD26" s="0"/>
      <c r="NDE26" s="0"/>
      <c r="NDF26" s="0"/>
      <c r="NDG26" s="0"/>
      <c r="NDH26" s="0"/>
      <c r="NDI26" s="0"/>
      <c r="NDJ26" s="0"/>
      <c r="NDK26" s="0"/>
      <c r="NDL26" s="0"/>
      <c r="NDM26" s="0"/>
      <c r="NDN26" s="0"/>
      <c r="NDO26" s="0"/>
      <c r="NDP26" s="0"/>
      <c r="NDQ26" s="0"/>
      <c r="NDR26" s="0"/>
      <c r="NDS26" s="0"/>
      <c r="NDT26" s="0"/>
      <c r="NDU26" s="0"/>
      <c r="NDV26" s="0"/>
      <c r="NDW26" s="0"/>
      <c r="NDX26" s="0"/>
      <c r="NDY26" s="0"/>
      <c r="NDZ26" s="0"/>
      <c r="NEA26" s="0"/>
      <c r="NEB26" s="0"/>
      <c r="NEC26" s="0"/>
      <c r="NED26" s="0"/>
      <c r="NEE26" s="0"/>
      <c r="NEF26" s="0"/>
      <c r="NEG26" s="0"/>
      <c r="NEH26" s="0"/>
      <c r="NEI26" s="0"/>
      <c r="NEJ26" s="0"/>
      <c r="NEK26" s="0"/>
      <c r="NEL26" s="0"/>
      <c r="NEM26" s="0"/>
      <c r="NEN26" s="0"/>
      <c r="NEO26" s="0"/>
      <c r="NEP26" s="0"/>
      <c r="NEQ26" s="0"/>
      <c r="NER26" s="0"/>
      <c r="NES26" s="0"/>
      <c r="NET26" s="0"/>
      <c r="NEU26" s="0"/>
      <c r="NEV26" s="0"/>
      <c r="NEW26" s="0"/>
      <c r="NEX26" s="0"/>
      <c r="NEY26" s="0"/>
      <c r="NEZ26" s="0"/>
      <c r="NFA26" s="0"/>
      <c r="NFB26" s="0"/>
      <c r="NFC26" s="0"/>
      <c r="NFD26" s="0"/>
      <c r="NFE26" s="0"/>
      <c r="NFF26" s="0"/>
      <c r="NFG26" s="0"/>
      <c r="NFH26" s="0"/>
      <c r="NFI26" s="0"/>
      <c r="NFJ26" s="0"/>
      <c r="NFK26" s="0"/>
      <c r="NFL26" s="0"/>
      <c r="NFM26" s="0"/>
      <c r="NFN26" s="0"/>
      <c r="NFO26" s="0"/>
      <c r="NFP26" s="0"/>
      <c r="NFQ26" s="0"/>
      <c r="NFR26" s="0"/>
      <c r="NFS26" s="0"/>
      <c r="NFT26" s="0"/>
      <c r="NFU26" s="0"/>
      <c r="NFV26" s="0"/>
      <c r="NFW26" s="0"/>
      <c r="NFX26" s="0"/>
      <c r="NFY26" s="0"/>
      <c r="NFZ26" s="0"/>
      <c r="NGA26" s="0"/>
      <c r="NGB26" s="0"/>
      <c r="NGC26" s="0"/>
      <c r="NGD26" s="0"/>
      <c r="NGE26" s="0"/>
      <c r="NGF26" s="0"/>
      <c r="NGG26" s="0"/>
      <c r="NGH26" s="0"/>
      <c r="NGI26" s="0"/>
      <c r="NGJ26" s="0"/>
      <c r="NGK26" s="0"/>
      <c r="NGL26" s="0"/>
      <c r="NGM26" s="0"/>
      <c r="NGN26" s="0"/>
      <c r="NGO26" s="0"/>
      <c r="NGP26" s="0"/>
      <c r="NGQ26" s="0"/>
      <c r="NGR26" s="0"/>
      <c r="NGS26" s="0"/>
      <c r="NGT26" s="0"/>
      <c r="NGU26" s="0"/>
      <c r="NGV26" s="0"/>
      <c r="NGW26" s="0"/>
      <c r="NGX26" s="0"/>
      <c r="NGY26" s="0"/>
      <c r="NGZ26" s="0"/>
      <c r="NHA26" s="0"/>
      <c r="NHB26" s="0"/>
      <c r="NHC26" s="0"/>
      <c r="NHD26" s="0"/>
      <c r="NHE26" s="0"/>
      <c r="NHF26" s="0"/>
      <c r="NHG26" s="0"/>
      <c r="NHH26" s="0"/>
      <c r="NHI26" s="0"/>
      <c r="NHJ26" s="0"/>
      <c r="NHK26" s="0"/>
      <c r="NHL26" s="0"/>
      <c r="NHM26" s="0"/>
      <c r="NHN26" s="0"/>
      <c r="NHO26" s="0"/>
      <c r="NHP26" s="0"/>
      <c r="NHQ26" s="0"/>
      <c r="NHR26" s="0"/>
      <c r="NHS26" s="0"/>
      <c r="NHT26" s="0"/>
      <c r="NHU26" s="0"/>
      <c r="NHV26" s="0"/>
      <c r="NHW26" s="0"/>
      <c r="NHX26" s="0"/>
      <c r="NHY26" s="0"/>
      <c r="NHZ26" s="0"/>
      <c r="NIA26" s="0"/>
      <c r="NIB26" s="0"/>
      <c r="NIC26" s="0"/>
      <c r="NID26" s="0"/>
      <c r="NIE26" s="0"/>
      <c r="NIF26" s="0"/>
      <c r="NIG26" s="0"/>
      <c r="NIH26" s="0"/>
      <c r="NII26" s="0"/>
      <c r="NIJ26" s="0"/>
      <c r="NIK26" s="0"/>
      <c r="NIL26" s="0"/>
      <c r="NIM26" s="0"/>
      <c r="NIN26" s="0"/>
      <c r="NIO26" s="0"/>
      <c r="NIP26" s="0"/>
      <c r="NIQ26" s="0"/>
      <c r="NIR26" s="0"/>
      <c r="NIS26" s="0"/>
      <c r="NIT26" s="0"/>
      <c r="NIU26" s="0"/>
      <c r="NIV26" s="0"/>
      <c r="NIW26" s="0"/>
      <c r="NIX26" s="0"/>
      <c r="NIY26" s="0"/>
      <c r="NIZ26" s="0"/>
      <c r="NJA26" s="0"/>
      <c r="NJB26" s="0"/>
      <c r="NJC26" s="0"/>
      <c r="NJD26" s="0"/>
      <c r="NJE26" s="0"/>
      <c r="NJF26" s="0"/>
      <c r="NJG26" s="0"/>
      <c r="NJH26" s="0"/>
      <c r="NJI26" s="0"/>
      <c r="NJJ26" s="0"/>
      <c r="NJK26" s="0"/>
      <c r="NJL26" s="0"/>
      <c r="NJM26" s="0"/>
      <c r="NJN26" s="0"/>
      <c r="NJO26" s="0"/>
      <c r="NJP26" s="0"/>
      <c r="NJQ26" s="0"/>
      <c r="NJR26" s="0"/>
      <c r="NJS26" s="0"/>
      <c r="NJT26" s="0"/>
      <c r="NJU26" s="0"/>
      <c r="NJV26" s="0"/>
      <c r="NJW26" s="0"/>
      <c r="NJX26" s="0"/>
      <c r="NJY26" s="0"/>
      <c r="NJZ26" s="0"/>
      <c r="NKA26" s="0"/>
      <c r="NKB26" s="0"/>
      <c r="NKC26" s="0"/>
      <c r="NKD26" s="0"/>
      <c r="NKE26" s="0"/>
      <c r="NKF26" s="0"/>
      <c r="NKG26" s="0"/>
      <c r="NKH26" s="0"/>
      <c r="NKI26" s="0"/>
      <c r="NKJ26" s="0"/>
      <c r="NKK26" s="0"/>
      <c r="NKL26" s="0"/>
      <c r="NKM26" s="0"/>
      <c r="NKN26" s="0"/>
      <c r="NKO26" s="0"/>
      <c r="NKP26" s="0"/>
      <c r="NKQ26" s="0"/>
      <c r="NKR26" s="0"/>
      <c r="NKS26" s="0"/>
      <c r="NKT26" s="0"/>
      <c r="NKU26" s="0"/>
      <c r="NKV26" s="0"/>
      <c r="NKW26" s="0"/>
      <c r="NKX26" s="0"/>
      <c r="NKY26" s="0"/>
      <c r="NKZ26" s="0"/>
      <c r="NLA26" s="0"/>
      <c r="NLB26" s="0"/>
      <c r="NLC26" s="0"/>
      <c r="NLD26" s="0"/>
      <c r="NLE26" s="0"/>
      <c r="NLF26" s="0"/>
      <c r="NLG26" s="0"/>
      <c r="NLH26" s="0"/>
      <c r="NLI26" s="0"/>
      <c r="NLJ26" s="0"/>
      <c r="NLK26" s="0"/>
      <c r="NLL26" s="0"/>
      <c r="NLM26" s="0"/>
      <c r="NLN26" s="0"/>
      <c r="NLO26" s="0"/>
      <c r="NLP26" s="0"/>
      <c r="NLQ26" s="0"/>
      <c r="NLR26" s="0"/>
      <c r="NLS26" s="0"/>
      <c r="NLT26" s="0"/>
      <c r="NLU26" s="0"/>
      <c r="NLV26" s="0"/>
      <c r="NLW26" s="0"/>
      <c r="NLX26" s="0"/>
      <c r="NLY26" s="0"/>
      <c r="NLZ26" s="0"/>
      <c r="NMA26" s="0"/>
      <c r="NMB26" s="0"/>
      <c r="NMC26" s="0"/>
      <c r="NMD26" s="0"/>
      <c r="NME26" s="0"/>
      <c r="NMF26" s="0"/>
      <c r="NMG26" s="0"/>
      <c r="NMH26" s="0"/>
      <c r="NMI26" s="0"/>
      <c r="NMJ26" s="0"/>
      <c r="NMK26" s="0"/>
      <c r="NML26" s="0"/>
      <c r="NMM26" s="0"/>
      <c r="NMN26" s="0"/>
      <c r="NMO26" s="0"/>
      <c r="NMP26" s="0"/>
      <c r="NMQ26" s="0"/>
      <c r="NMR26" s="0"/>
      <c r="NMS26" s="0"/>
      <c r="NMT26" s="0"/>
      <c r="NMU26" s="0"/>
      <c r="NMV26" s="0"/>
      <c r="NMW26" s="0"/>
      <c r="NMX26" s="0"/>
      <c r="NMY26" s="0"/>
      <c r="NMZ26" s="0"/>
      <c r="NNA26" s="0"/>
      <c r="NNB26" s="0"/>
      <c r="NNC26" s="0"/>
      <c r="NND26" s="0"/>
      <c r="NNE26" s="0"/>
      <c r="NNF26" s="0"/>
      <c r="NNG26" s="0"/>
      <c r="NNH26" s="0"/>
      <c r="NNI26" s="0"/>
      <c r="NNJ26" s="0"/>
      <c r="NNK26" s="0"/>
      <c r="NNL26" s="0"/>
      <c r="NNM26" s="0"/>
      <c r="NNN26" s="0"/>
      <c r="NNO26" s="0"/>
      <c r="NNP26" s="0"/>
      <c r="NNQ26" s="0"/>
      <c r="NNR26" s="0"/>
      <c r="NNS26" s="0"/>
      <c r="NNT26" s="0"/>
      <c r="NNU26" s="0"/>
      <c r="NNV26" s="0"/>
      <c r="NNW26" s="0"/>
      <c r="NNX26" s="0"/>
      <c r="NNY26" s="0"/>
      <c r="NNZ26" s="0"/>
      <c r="NOA26" s="0"/>
      <c r="NOB26" s="0"/>
      <c r="NOC26" s="0"/>
      <c r="NOD26" s="0"/>
      <c r="NOE26" s="0"/>
      <c r="NOF26" s="0"/>
      <c r="NOG26" s="0"/>
      <c r="NOH26" s="0"/>
      <c r="NOI26" s="0"/>
      <c r="NOJ26" s="0"/>
      <c r="NOK26" s="0"/>
      <c r="NOL26" s="0"/>
      <c r="NOM26" s="0"/>
      <c r="NON26" s="0"/>
      <c r="NOO26" s="0"/>
      <c r="NOP26" s="0"/>
      <c r="NOQ26" s="0"/>
      <c r="NOR26" s="0"/>
      <c r="NOS26" s="0"/>
      <c r="NOT26" s="0"/>
      <c r="NOU26" s="0"/>
      <c r="NOV26" s="0"/>
      <c r="NOW26" s="0"/>
      <c r="NOX26" s="0"/>
      <c r="NOY26" s="0"/>
      <c r="NOZ26" s="0"/>
      <c r="NPA26" s="0"/>
      <c r="NPB26" s="0"/>
      <c r="NPC26" s="0"/>
      <c r="NPD26" s="0"/>
      <c r="NPE26" s="0"/>
      <c r="NPF26" s="0"/>
      <c r="NPG26" s="0"/>
      <c r="NPH26" s="0"/>
      <c r="NPI26" s="0"/>
      <c r="NPJ26" s="0"/>
      <c r="NPK26" s="0"/>
      <c r="NPL26" s="0"/>
      <c r="NPM26" s="0"/>
      <c r="NPN26" s="0"/>
      <c r="NPO26" s="0"/>
      <c r="NPP26" s="0"/>
      <c r="NPQ26" s="0"/>
      <c r="NPR26" s="0"/>
      <c r="NPS26" s="0"/>
      <c r="NPT26" s="0"/>
      <c r="NPU26" s="0"/>
      <c r="NPV26" s="0"/>
      <c r="NPW26" s="0"/>
      <c r="NPX26" s="0"/>
      <c r="NPY26" s="0"/>
      <c r="NPZ26" s="0"/>
      <c r="NQA26" s="0"/>
      <c r="NQB26" s="0"/>
      <c r="NQC26" s="0"/>
      <c r="NQD26" s="0"/>
      <c r="NQE26" s="0"/>
      <c r="NQF26" s="0"/>
      <c r="NQG26" s="0"/>
      <c r="NQH26" s="0"/>
      <c r="NQI26" s="0"/>
      <c r="NQJ26" s="0"/>
      <c r="NQK26" s="0"/>
      <c r="NQL26" s="0"/>
      <c r="NQM26" s="0"/>
      <c r="NQN26" s="0"/>
      <c r="NQO26" s="0"/>
      <c r="NQP26" s="0"/>
      <c r="NQQ26" s="0"/>
      <c r="NQR26" s="0"/>
      <c r="NQS26" s="0"/>
      <c r="NQT26" s="0"/>
      <c r="NQU26" s="0"/>
      <c r="NQV26" s="0"/>
      <c r="NQW26" s="0"/>
      <c r="NQX26" s="0"/>
      <c r="NQY26" s="0"/>
      <c r="NQZ26" s="0"/>
      <c r="NRA26" s="0"/>
      <c r="NRB26" s="0"/>
      <c r="NRC26" s="0"/>
      <c r="NRD26" s="0"/>
      <c r="NRE26" s="0"/>
      <c r="NRF26" s="0"/>
      <c r="NRG26" s="0"/>
      <c r="NRH26" s="0"/>
      <c r="NRI26" s="0"/>
      <c r="NRJ26" s="0"/>
      <c r="NRK26" s="0"/>
      <c r="NRL26" s="0"/>
      <c r="NRM26" s="0"/>
      <c r="NRN26" s="0"/>
      <c r="NRO26" s="0"/>
      <c r="NRP26" s="0"/>
      <c r="NRQ26" s="0"/>
      <c r="NRR26" s="0"/>
      <c r="NRS26" s="0"/>
      <c r="NRT26" s="0"/>
      <c r="NRU26" s="0"/>
      <c r="NRV26" s="0"/>
      <c r="NRW26" s="0"/>
      <c r="NRX26" s="0"/>
      <c r="NRY26" s="0"/>
      <c r="NRZ26" s="0"/>
      <c r="NSA26" s="0"/>
      <c r="NSB26" s="0"/>
      <c r="NSC26" s="0"/>
      <c r="NSD26" s="0"/>
      <c r="NSE26" s="0"/>
      <c r="NSF26" s="0"/>
      <c r="NSG26" s="0"/>
      <c r="NSH26" s="0"/>
      <c r="NSI26" s="0"/>
      <c r="NSJ26" s="0"/>
      <c r="NSK26" s="0"/>
      <c r="NSL26" s="0"/>
      <c r="NSM26" s="0"/>
      <c r="NSN26" s="0"/>
      <c r="NSO26" s="0"/>
      <c r="NSP26" s="0"/>
      <c r="NSQ26" s="0"/>
      <c r="NSR26" s="0"/>
      <c r="NSS26" s="0"/>
      <c r="NST26" s="0"/>
      <c r="NSU26" s="0"/>
      <c r="NSV26" s="0"/>
      <c r="NSW26" s="0"/>
      <c r="NSX26" s="0"/>
      <c r="NSY26" s="0"/>
      <c r="NSZ26" s="0"/>
      <c r="NTA26" s="0"/>
      <c r="NTB26" s="0"/>
      <c r="NTC26" s="0"/>
      <c r="NTD26" s="0"/>
      <c r="NTE26" s="0"/>
      <c r="NTF26" s="0"/>
      <c r="NTG26" s="0"/>
      <c r="NTH26" s="0"/>
      <c r="NTI26" s="0"/>
      <c r="NTJ26" s="0"/>
      <c r="NTK26" s="0"/>
      <c r="NTL26" s="0"/>
      <c r="NTM26" s="0"/>
      <c r="NTN26" s="0"/>
      <c r="NTO26" s="0"/>
      <c r="NTP26" s="0"/>
      <c r="NTQ26" s="0"/>
      <c r="NTR26" s="0"/>
      <c r="NTS26" s="0"/>
      <c r="NTT26" s="0"/>
      <c r="NTU26" s="0"/>
      <c r="NTV26" s="0"/>
      <c r="NTW26" s="0"/>
      <c r="NTX26" s="0"/>
      <c r="NTY26" s="0"/>
      <c r="NTZ26" s="0"/>
      <c r="NUA26" s="0"/>
      <c r="NUB26" s="0"/>
      <c r="NUC26" s="0"/>
      <c r="NUD26" s="0"/>
      <c r="NUE26" s="0"/>
      <c r="NUF26" s="0"/>
      <c r="NUG26" s="0"/>
      <c r="NUH26" s="0"/>
      <c r="NUI26" s="0"/>
      <c r="NUJ26" s="0"/>
      <c r="NUK26" s="0"/>
      <c r="NUL26" s="0"/>
      <c r="NUM26" s="0"/>
      <c r="NUN26" s="0"/>
      <c r="NUO26" s="0"/>
      <c r="NUP26" s="0"/>
      <c r="NUQ26" s="0"/>
      <c r="NUR26" s="0"/>
      <c r="NUS26" s="0"/>
      <c r="NUT26" s="0"/>
      <c r="NUU26" s="0"/>
      <c r="NUV26" s="0"/>
      <c r="NUW26" s="0"/>
      <c r="NUX26" s="0"/>
      <c r="NUY26" s="0"/>
      <c r="NUZ26" s="0"/>
      <c r="NVA26" s="0"/>
      <c r="NVB26" s="0"/>
      <c r="NVC26" s="0"/>
      <c r="NVD26" s="0"/>
      <c r="NVE26" s="0"/>
      <c r="NVF26" s="0"/>
      <c r="NVG26" s="0"/>
      <c r="NVH26" s="0"/>
      <c r="NVI26" s="0"/>
      <c r="NVJ26" s="0"/>
      <c r="NVK26" s="0"/>
      <c r="NVL26" s="0"/>
      <c r="NVM26" s="0"/>
      <c r="NVN26" s="0"/>
      <c r="NVO26" s="0"/>
      <c r="NVP26" s="0"/>
      <c r="NVQ26" s="0"/>
      <c r="NVR26" s="0"/>
      <c r="NVS26" s="0"/>
      <c r="NVT26" s="0"/>
      <c r="NVU26" s="0"/>
      <c r="NVV26" s="0"/>
      <c r="NVW26" s="0"/>
      <c r="NVX26" s="0"/>
      <c r="NVY26" s="0"/>
      <c r="NVZ26" s="0"/>
      <c r="NWA26" s="0"/>
      <c r="NWB26" s="0"/>
      <c r="NWC26" s="0"/>
      <c r="NWD26" s="0"/>
      <c r="NWE26" s="0"/>
      <c r="NWF26" s="0"/>
      <c r="NWG26" s="0"/>
      <c r="NWH26" s="0"/>
      <c r="NWI26" s="0"/>
      <c r="NWJ26" s="0"/>
      <c r="NWK26" s="0"/>
      <c r="NWL26" s="0"/>
      <c r="NWM26" s="0"/>
      <c r="NWN26" s="0"/>
      <c r="NWO26" s="0"/>
      <c r="NWP26" s="0"/>
      <c r="NWQ26" s="0"/>
      <c r="NWR26" s="0"/>
      <c r="NWS26" s="0"/>
      <c r="NWT26" s="0"/>
      <c r="NWU26" s="0"/>
      <c r="NWV26" s="0"/>
      <c r="NWW26" s="0"/>
      <c r="NWX26" s="0"/>
      <c r="NWY26" s="0"/>
      <c r="NWZ26" s="0"/>
      <c r="NXA26" s="0"/>
      <c r="NXB26" s="0"/>
      <c r="NXC26" s="0"/>
      <c r="NXD26" s="0"/>
      <c r="NXE26" s="0"/>
      <c r="NXF26" s="0"/>
      <c r="NXG26" s="0"/>
      <c r="NXH26" s="0"/>
      <c r="NXI26" s="0"/>
      <c r="NXJ26" s="0"/>
      <c r="NXK26" s="0"/>
      <c r="NXL26" s="0"/>
      <c r="NXM26" s="0"/>
      <c r="NXN26" s="0"/>
      <c r="NXO26" s="0"/>
      <c r="NXP26" s="0"/>
      <c r="NXQ26" s="0"/>
      <c r="NXR26" s="0"/>
      <c r="NXS26" s="0"/>
      <c r="NXT26" s="0"/>
      <c r="NXU26" s="0"/>
      <c r="NXV26" s="0"/>
      <c r="NXW26" s="0"/>
      <c r="NXX26" s="0"/>
      <c r="NXY26" s="0"/>
      <c r="NXZ26" s="0"/>
      <c r="NYA26" s="0"/>
      <c r="NYB26" s="0"/>
      <c r="NYC26" s="0"/>
      <c r="NYD26" s="0"/>
      <c r="NYE26" s="0"/>
      <c r="NYF26" s="0"/>
      <c r="NYG26" s="0"/>
      <c r="NYH26" s="0"/>
      <c r="NYI26" s="0"/>
      <c r="NYJ26" s="0"/>
      <c r="NYK26" s="0"/>
      <c r="NYL26" s="0"/>
      <c r="NYM26" s="0"/>
      <c r="NYN26" s="0"/>
      <c r="NYO26" s="0"/>
      <c r="NYP26" s="0"/>
      <c r="NYQ26" s="0"/>
      <c r="NYR26" s="0"/>
      <c r="NYS26" s="0"/>
      <c r="NYT26" s="0"/>
      <c r="NYU26" s="0"/>
      <c r="NYV26" s="0"/>
      <c r="NYW26" s="0"/>
      <c r="NYX26" s="0"/>
      <c r="NYY26" s="0"/>
      <c r="NYZ26" s="0"/>
      <c r="NZA26" s="0"/>
      <c r="NZB26" s="0"/>
      <c r="NZC26" s="0"/>
      <c r="NZD26" s="0"/>
      <c r="NZE26" s="0"/>
      <c r="NZF26" s="0"/>
      <c r="NZG26" s="0"/>
      <c r="NZH26" s="0"/>
      <c r="NZI26" s="0"/>
      <c r="NZJ26" s="0"/>
      <c r="NZK26" s="0"/>
      <c r="NZL26" s="0"/>
      <c r="NZM26" s="0"/>
      <c r="NZN26" s="0"/>
      <c r="NZO26" s="0"/>
      <c r="NZP26" s="0"/>
      <c r="NZQ26" s="0"/>
      <c r="NZR26" s="0"/>
      <c r="NZS26" s="0"/>
      <c r="NZT26" s="0"/>
      <c r="NZU26" s="0"/>
      <c r="NZV26" s="0"/>
      <c r="NZW26" s="0"/>
      <c r="NZX26" s="0"/>
      <c r="NZY26" s="0"/>
      <c r="NZZ26" s="0"/>
      <c r="OAA26" s="0"/>
      <c r="OAB26" s="0"/>
      <c r="OAC26" s="0"/>
      <c r="OAD26" s="0"/>
      <c r="OAE26" s="0"/>
      <c r="OAF26" s="0"/>
      <c r="OAG26" s="0"/>
      <c r="OAH26" s="0"/>
      <c r="OAI26" s="0"/>
      <c r="OAJ26" s="0"/>
      <c r="OAK26" s="0"/>
      <c r="OAL26" s="0"/>
      <c r="OAM26" s="0"/>
      <c r="OAN26" s="0"/>
      <c r="OAO26" s="0"/>
      <c r="OAP26" s="0"/>
      <c r="OAQ26" s="0"/>
      <c r="OAR26" s="0"/>
      <c r="OAS26" s="0"/>
      <c r="OAT26" s="0"/>
      <c r="OAU26" s="0"/>
      <c r="OAV26" s="0"/>
      <c r="OAW26" s="0"/>
      <c r="OAX26" s="0"/>
      <c r="OAY26" s="0"/>
      <c r="OAZ26" s="0"/>
      <c r="OBA26" s="0"/>
      <c r="OBB26" s="0"/>
      <c r="OBC26" s="0"/>
      <c r="OBD26" s="0"/>
      <c r="OBE26" s="0"/>
      <c r="OBF26" s="0"/>
      <c r="OBG26" s="0"/>
      <c r="OBH26" s="0"/>
      <c r="OBI26" s="0"/>
      <c r="OBJ26" s="0"/>
      <c r="OBK26" s="0"/>
      <c r="OBL26" s="0"/>
      <c r="OBM26" s="0"/>
      <c r="OBN26" s="0"/>
      <c r="OBO26" s="0"/>
      <c r="OBP26" s="0"/>
      <c r="OBQ26" s="0"/>
      <c r="OBR26" s="0"/>
      <c r="OBS26" s="0"/>
      <c r="OBT26" s="0"/>
      <c r="OBU26" s="0"/>
      <c r="OBV26" s="0"/>
      <c r="OBW26" s="0"/>
      <c r="OBX26" s="0"/>
      <c r="OBY26" s="0"/>
      <c r="OBZ26" s="0"/>
      <c r="OCA26" s="0"/>
      <c r="OCB26" s="0"/>
      <c r="OCC26" s="0"/>
      <c r="OCD26" s="0"/>
      <c r="OCE26" s="0"/>
      <c r="OCF26" s="0"/>
      <c r="OCG26" s="0"/>
      <c r="OCH26" s="0"/>
      <c r="OCI26" s="0"/>
      <c r="OCJ26" s="0"/>
      <c r="OCK26" s="0"/>
      <c r="OCL26" s="0"/>
      <c r="OCM26" s="0"/>
      <c r="OCN26" s="0"/>
      <c r="OCO26" s="0"/>
      <c r="OCP26" s="0"/>
      <c r="OCQ26" s="0"/>
      <c r="OCR26" s="0"/>
      <c r="OCS26" s="0"/>
      <c r="OCT26" s="0"/>
      <c r="OCU26" s="0"/>
      <c r="OCV26" s="0"/>
      <c r="OCW26" s="0"/>
      <c r="OCX26" s="0"/>
      <c r="OCY26" s="0"/>
      <c r="OCZ26" s="0"/>
      <c r="ODA26" s="0"/>
      <c r="ODB26" s="0"/>
      <c r="ODC26" s="0"/>
      <c r="ODD26" s="0"/>
      <c r="ODE26" s="0"/>
      <c r="ODF26" s="0"/>
      <c r="ODG26" s="0"/>
      <c r="ODH26" s="0"/>
      <c r="ODI26" s="0"/>
      <c r="ODJ26" s="0"/>
      <c r="ODK26" s="0"/>
      <c r="ODL26" s="0"/>
      <c r="ODM26" s="0"/>
      <c r="ODN26" s="0"/>
      <c r="ODO26" s="0"/>
      <c r="ODP26" s="0"/>
      <c r="ODQ26" s="0"/>
      <c r="ODR26" s="0"/>
      <c r="ODS26" s="0"/>
      <c r="ODT26" s="0"/>
      <c r="ODU26" s="0"/>
      <c r="ODV26" s="0"/>
      <c r="ODW26" s="0"/>
      <c r="ODX26" s="0"/>
      <c r="ODY26" s="0"/>
      <c r="ODZ26" s="0"/>
      <c r="OEA26" s="0"/>
      <c r="OEB26" s="0"/>
      <c r="OEC26" s="0"/>
      <c r="OED26" s="0"/>
      <c r="OEE26" s="0"/>
      <c r="OEF26" s="0"/>
      <c r="OEG26" s="0"/>
      <c r="OEH26" s="0"/>
      <c r="OEI26" s="0"/>
      <c r="OEJ26" s="0"/>
      <c r="OEK26" s="0"/>
      <c r="OEL26" s="0"/>
      <c r="OEM26" s="0"/>
      <c r="OEN26" s="0"/>
      <c r="OEO26" s="0"/>
      <c r="OEP26" s="0"/>
      <c r="OEQ26" s="0"/>
      <c r="OER26" s="0"/>
      <c r="OES26" s="0"/>
      <c r="OET26" s="0"/>
      <c r="OEU26" s="0"/>
      <c r="OEV26" s="0"/>
      <c r="OEW26" s="0"/>
      <c r="OEX26" s="0"/>
      <c r="OEY26" s="0"/>
      <c r="OEZ26" s="0"/>
      <c r="OFA26" s="0"/>
      <c r="OFB26" s="0"/>
      <c r="OFC26" s="0"/>
      <c r="OFD26" s="0"/>
      <c r="OFE26" s="0"/>
      <c r="OFF26" s="0"/>
      <c r="OFG26" s="0"/>
      <c r="OFH26" s="0"/>
      <c r="OFI26" s="0"/>
      <c r="OFJ26" s="0"/>
      <c r="OFK26" s="0"/>
      <c r="OFL26" s="0"/>
      <c r="OFM26" s="0"/>
      <c r="OFN26" s="0"/>
      <c r="OFO26" s="0"/>
      <c r="OFP26" s="0"/>
      <c r="OFQ26" s="0"/>
      <c r="OFR26" s="0"/>
      <c r="OFS26" s="0"/>
      <c r="OFT26" s="0"/>
      <c r="OFU26" s="0"/>
      <c r="OFV26" s="0"/>
      <c r="OFW26" s="0"/>
      <c r="OFX26" s="0"/>
      <c r="OFY26" s="0"/>
      <c r="OFZ26" s="0"/>
      <c r="OGA26" s="0"/>
      <c r="OGB26" s="0"/>
      <c r="OGC26" s="0"/>
      <c r="OGD26" s="0"/>
      <c r="OGE26" s="0"/>
      <c r="OGF26" s="0"/>
      <c r="OGG26" s="0"/>
      <c r="OGH26" s="0"/>
      <c r="OGI26" s="0"/>
      <c r="OGJ26" s="0"/>
      <c r="OGK26" s="0"/>
      <c r="OGL26" s="0"/>
      <c r="OGM26" s="0"/>
      <c r="OGN26" s="0"/>
      <c r="OGO26" s="0"/>
      <c r="OGP26" s="0"/>
      <c r="OGQ26" s="0"/>
      <c r="OGR26" s="0"/>
      <c r="OGS26" s="0"/>
      <c r="OGT26" s="0"/>
      <c r="OGU26" s="0"/>
      <c r="OGV26" s="0"/>
      <c r="OGW26" s="0"/>
      <c r="OGX26" s="0"/>
      <c r="OGY26" s="0"/>
      <c r="OGZ26" s="0"/>
      <c r="OHA26" s="0"/>
      <c r="OHB26" s="0"/>
      <c r="OHC26" s="0"/>
      <c r="OHD26" s="0"/>
      <c r="OHE26" s="0"/>
      <c r="OHF26" s="0"/>
      <c r="OHG26" s="0"/>
      <c r="OHH26" s="0"/>
      <c r="OHI26" s="0"/>
      <c r="OHJ26" s="0"/>
      <c r="OHK26" s="0"/>
      <c r="OHL26" s="0"/>
      <c r="OHM26" s="0"/>
      <c r="OHN26" s="0"/>
      <c r="OHO26" s="0"/>
      <c r="OHP26" s="0"/>
      <c r="OHQ26" s="0"/>
      <c r="OHR26" s="0"/>
      <c r="OHS26" s="0"/>
      <c r="OHT26" s="0"/>
      <c r="OHU26" s="0"/>
      <c r="OHV26" s="0"/>
      <c r="OHW26" s="0"/>
      <c r="OHX26" s="0"/>
      <c r="OHY26" s="0"/>
      <c r="OHZ26" s="0"/>
      <c r="OIA26" s="0"/>
      <c r="OIB26" s="0"/>
      <c r="OIC26" s="0"/>
      <c r="OID26" s="0"/>
      <c r="OIE26" s="0"/>
      <c r="OIF26" s="0"/>
      <c r="OIG26" s="0"/>
      <c r="OIH26" s="0"/>
      <c r="OII26" s="0"/>
      <c r="OIJ26" s="0"/>
      <c r="OIK26" s="0"/>
      <c r="OIL26" s="0"/>
      <c r="OIM26" s="0"/>
      <c r="OIN26" s="0"/>
      <c r="OIO26" s="0"/>
      <c r="OIP26" s="0"/>
      <c r="OIQ26" s="0"/>
      <c r="OIR26" s="0"/>
      <c r="OIS26" s="0"/>
      <c r="OIT26" s="0"/>
      <c r="OIU26" s="0"/>
      <c r="OIV26" s="0"/>
      <c r="OIW26" s="0"/>
      <c r="OIX26" s="0"/>
      <c r="OIY26" s="0"/>
      <c r="OIZ26" s="0"/>
      <c r="OJA26" s="0"/>
      <c r="OJB26" s="0"/>
      <c r="OJC26" s="0"/>
      <c r="OJD26" s="0"/>
      <c r="OJE26" s="0"/>
      <c r="OJF26" s="0"/>
      <c r="OJG26" s="0"/>
      <c r="OJH26" s="0"/>
      <c r="OJI26" s="0"/>
      <c r="OJJ26" s="0"/>
      <c r="OJK26" s="0"/>
      <c r="OJL26" s="0"/>
      <c r="OJM26" s="0"/>
      <c r="OJN26" s="0"/>
      <c r="OJO26" s="0"/>
      <c r="OJP26" s="0"/>
      <c r="OJQ26" s="0"/>
      <c r="OJR26" s="0"/>
      <c r="OJS26" s="0"/>
      <c r="OJT26" s="0"/>
      <c r="OJU26" s="0"/>
      <c r="OJV26" s="0"/>
      <c r="OJW26" s="0"/>
      <c r="OJX26" s="0"/>
      <c r="OJY26" s="0"/>
      <c r="OJZ26" s="0"/>
      <c r="OKA26" s="0"/>
      <c r="OKB26" s="0"/>
      <c r="OKC26" s="0"/>
      <c r="OKD26" s="0"/>
      <c r="OKE26" s="0"/>
      <c r="OKF26" s="0"/>
      <c r="OKG26" s="0"/>
      <c r="OKH26" s="0"/>
      <c r="OKI26" s="0"/>
      <c r="OKJ26" s="0"/>
      <c r="OKK26" s="0"/>
      <c r="OKL26" s="0"/>
      <c r="OKM26" s="0"/>
      <c r="OKN26" s="0"/>
      <c r="OKO26" s="0"/>
      <c r="OKP26" s="0"/>
      <c r="OKQ26" s="0"/>
      <c r="OKR26" s="0"/>
      <c r="OKS26" s="0"/>
      <c r="OKT26" s="0"/>
      <c r="OKU26" s="0"/>
      <c r="OKV26" s="0"/>
      <c r="OKW26" s="0"/>
      <c r="OKX26" s="0"/>
      <c r="OKY26" s="0"/>
      <c r="OKZ26" s="0"/>
      <c r="OLA26" s="0"/>
      <c r="OLB26" s="0"/>
      <c r="OLC26" s="0"/>
      <c r="OLD26" s="0"/>
      <c r="OLE26" s="0"/>
      <c r="OLF26" s="0"/>
      <c r="OLG26" s="0"/>
      <c r="OLH26" s="0"/>
      <c r="OLI26" s="0"/>
      <c r="OLJ26" s="0"/>
      <c r="OLK26" s="0"/>
      <c r="OLL26" s="0"/>
      <c r="OLM26" s="0"/>
      <c r="OLN26" s="0"/>
      <c r="OLO26" s="0"/>
      <c r="OLP26" s="0"/>
      <c r="OLQ26" s="0"/>
      <c r="OLR26" s="0"/>
      <c r="OLS26" s="0"/>
      <c r="OLT26" s="0"/>
      <c r="OLU26" s="0"/>
      <c r="OLV26" s="0"/>
      <c r="OLW26" s="0"/>
      <c r="OLX26" s="0"/>
      <c r="OLY26" s="0"/>
      <c r="OLZ26" s="0"/>
      <c r="OMA26" s="0"/>
      <c r="OMB26" s="0"/>
      <c r="OMC26" s="0"/>
      <c r="OMD26" s="0"/>
      <c r="OME26" s="0"/>
      <c r="OMF26" s="0"/>
      <c r="OMG26" s="0"/>
      <c r="OMH26" s="0"/>
      <c r="OMI26" s="0"/>
      <c r="OMJ26" s="0"/>
      <c r="OMK26" s="0"/>
      <c r="OML26" s="0"/>
      <c r="OMM26" s="0"/>
      <c r="OMN26" s="0"/>
      <c r="OMO26" s="0"/>
      <c r="OMP26" s="0"/>
      <c r="OMQ26" s="0"/>
      <c r="OMR26" s="0"/>
      <c r="OMS26" s="0"/>
      <c r="OMT26" s="0"/>
      <c r="OMU26" s="0"/>
      <c r="OMV26" s="0"/>
      <c r="OMW26" s="0"/>
      <c r="OMX26" s="0"/>
      <c r="OMY26" s="0"/>
      <c r="OMZ26" s="0"/>
      <c r="ONA26" s="0"/>
      <c r="ONB26" s="0"/>
      <c r="ONC26" s="0"/>
      <c r="OND26" s="0"/>
      <c r="ONE26" s="0"/>
      <c r="ONF26" s="0"/>
      <c r="ONG26" s="0"/>
      <c r="ONH26" s="0"/>
      <c r="ONI26" s="0"/>
      <c r="ONJ26" s="0"/>
      <c r="ONK26" s="0"/>
      <c r="ONL26" s="0"/>
      <c r="ONM26" s="0"/>
      <c r="ONN26" s="0"/>
      <c r="ONO26" s="0"/>
      <c r="ONP26" s="0"/>
      <c r="ONQ26" s="0"/>
      <c r="ONR26" s="0"/>
      <c r="ONS26" s="0"/>
      <c r="ONT26" s="0"/>
      <c r="ONU26" s="0"/>
      <c r="ONV26" s="0"/>
      <c r="ONW26" s="0"/>
      <c r="ONX26" s="0"/>
      <c r="ONY26" s="0"/>
      <c r="ONZ26" s="0"/>
      <c r="OOA26" s="0"/>
      <c r="OOB26" s="0"/>
      <c r="OOC26" s="0"/>
      <c r="OOD26" s="0"/>
      <c r="OOE26" s="0"/>
      <c r="OOF26" s="0"/>
      <c r="OOG26" s="0"/>
      <c r="OOH26" s="0"/>
      <c r="OOI26" s="0"/>
      <c r="OOJ26" s="0"/>
      <c r="OOK26" s="0"/>
      <c r="OOL26" s="0"/>
      <c r="OOM26" s="0"/>
      <c r="OON26" s="0"/>
      <c r="OOO26" s="0"/>
      <c r="OOP26" s="0"/>
      <c r="OOQ26" s="0"/>
      <c r="OOR26" s="0"/>
      <c r="OOS26" s="0"/>
      <c r="OOT26" s="0"/>
      <c r="OOU26" s="0"/>
      <c r="OOV26" s="0"/>
      <c r="OOW26" s="0"/>
      <c r="OOX26" s="0"/>
      <c r="OOY26" s="0"/>
      <c r="OOZ26" s="0"/>
      <c r="OPA26" s="0"/>
      <c r="OPB26" s="0"/>
      <c r="OPC26" s="0"/>
      <c r="OPD26" s="0"/>
      <c r="OPE26" s="0"/>
      <c r="OPF26" s="0"/>
      <c r="OPG26" s="0"/>
      <c r="OPH26" s="0"/>
      <c r="OPI26" s="0"/>
      <c r="OPJ26" s="0"/>
      <c r="OPK26" s="0"/>
      <c r="OPL26" s="0"/>
      <c r="OPM26" s="0"/>
      <c r="OPN26" s="0"/>
      <c r="OPO26" s="0"/>
      <c r="OPP26" s="0"/>
      <c r="OPQ26" s="0"/>
      <c r="OPR26" s="0"/>
      <c r="OPS26" s="0"/>
      <c r="OPT26" s="0"/>
      <c r="OPU26" s="0"/>
      <c r="OPV26" s="0"/>
      <c r="OPW26" s="0"/>
      <c r="OPX26" s="0"/>
      <c r="OPY26" s="0"/>
      <c r="OPZ26" s="0"/>
      <c r="OQA26" s="0"/>
      <c r="OQB26" s="0"/>
      <c r="OQC26" s="0"/>
      <c r="OQD26" s="0"/>
      <c r="OQE26" s="0"/>
      <c r="OQF26" s="0"/>
      <c r="OQG26" s="0"/>
      <c r="OQH26" s="0"/>
      <c r="OQI26" s="0"/>
      <c r="OQJ26" s="0"/>
      <c r="OQK26" s="0"/>
      <c r="OQL26" s="0"/>
      <c r="OQM26" s="0"/>
      <c r="OQN26" s="0"/>
      <c r="OQO26" s="0"/>
      <c r="OQP26" s="0"/>
      <c r="OQQ26" s="0"/>
      <c r="OQR26" s="0"/>
      <c r="OQS26" s="0"/>
      <c r="OQT26" s="0"/>
      <c r="OQU26" s="0"/>
      <c r="OQV26" s="0"/>
      <c r="OQW26" s="0"/>
      <c r="OQX26" s="0"/>
      <c r="OQY26" s="0"/>
      <c r="OQZ26" s="0"/>
      <c r="ORA26" s="0"/>
      <c r="ORB26" s="0"/>
      <c r="ORC26" s="0"/>
      <c r="ORD26" s="0"/>
      <c r="ORE26" s="0"/>
      <c r="ORF26" s="0"/>
      <c r="ORG26" s="0"/>
      <c r="ORH26" s="0"/>
      <c r="ORI26" s="0"/>
      <c r="ORJ26" s="0"/>
      <c r="ORK26" s="0"/>
      <c r="ORL26" s="0"/>
      <c r="ORM26" s="0"/>
      <c r="ORN26" s="0"/>
      <c r="ORO26" s="0"/>
      <c r="ORP26" s="0"/>
      <c r="ORQ26" s="0"/>
      <c r="ORR26" s="0"/>
      <c r="ORS26" s="0"/>
      <c r="ORT26" s="0"/>
      <c r="ORU26" s="0"/>
      <c r="ORV26" s="0"/>
      <c r="ORW26" s="0"/>
      <c r="ORX26" s="0"/>
      <c r="ORY26" s="0"/>
      <c r="ORZ26" s="0"/>
      <c r="OSA26" s="0"/>
      <c r="OSB26" s="0"/>
      <c r="OSC26" s="0"/>
      <c r="OSD26" s="0"/>
      <c r="OSE26" s="0"/>
      <c r="OSF26" s="0"/>
      <c r="OSG26" s="0"/>
      <c r="OSH26" s="0"/>
      <c r="OSI26" s="0"/>
      <c r="OSJ26" s="0"/>
      <c r="OSK26" s="0"/>
      <c r="OSL26" s="0"/>
      <c r="OSM26" s="0"/>
      <c r="OSN26" s="0"/>
      <c r="OSO26" s="0"/>
      <c r="OSP26" s="0"/>
      <c r="OSQ26" s="0"/>
      <c r="OSR26" s="0"/>
      <c r="OSS26" s="0"/>
      <c r="OST26" s="0"/>
      <c r="OSU26" s="0"/>
      <c r="OSV26" s="0"/>
      <c r="OSW26" s="0"/>
      <c r="OSX26" s="0"/>
      <c r="OSY26" s="0"/>
      <c r="OSZ26" s="0"/>
      <c r="OTA26" s="0"/>
      <c r="OTB26" s="0"/>
      <c r="OTC26" s="0"/>
      <c r="OTD26" s="0"/>
      <c r="OTE26" s="0"/>
      <c r="OTF26" s="0"/>
      <c r="OTG26" s="0"/>
      <c r="OTH26" s="0"/>
      <c r="OTI26" s="0"/>
      <c r="OTJ26" s="0"/>
      <c r="OTK26" s="0"/>
      <c r="OTL26" s="0"/>
      <c r="OTM26" s="0"/>
      <c r="OTN26" s="0"/>
      <c r="OTO26" s="0"/>
      <c r="OTP26" s="0"/>
      <c r="OTQ26" s="0"/>
      <c r="OTR26" s="0"/>
      <c r="OTS26" s="0"/>
      <c r="OTT26" s="0"/>
      <c r="OTU26" s="0"/>
      <c r="OTV26" s="0"/>
      <c r="OTW26" s="0"/>
      <c r="OTX26" s="0"/>
      <c r="OTY26" s="0"/>
      <c r="OTZ26" s="0"/>
      <c r="OUA26" s="0"/>
      <c r="OUB26" s="0"/>
      <c r="OUC26" s="0"/>
      <c r="OUD26" s="0"/>
      <c r="OUE26" s="0"/>
      <c r="OUF26" s="0"/>
      <c r="OUG26" s="0"/>
      <c r="OUH26" s="0"/>
      <c r="OUI26" s="0"/>
      <c r="OUJ26" s="0"/>
      <c r="OUK26" s="0"/>
      <c r="OUL26" s="0"/>
      <c r="OUM26" s="0"/>
      <c r="OUN26" s="0"/>
      <c r="OUO26" s="0"/>
      <c r="OUP26" s="0"/>
      <c r="OUQ26" s="0"/>
      <c r="OUR26" s="0"/>
      <c r="OUS26" s="0"/>
      <c r="OUT26" s="0"/>
      <c r="OUU26" s="0"/>
      <c r="OUV26" s="0"/>
      <c r="OUW26" s="0"/>
      <c r="OUX26" s="0"/>
      <c r="OUY26" s="0"/>
      <c r="OUZ26" s="0"/>
      <c r="OVA26" s="0"/>
      <c r="OVB26" s="0"/>
      <c r="OVC26" s="0"/>
      <c r="OVD26" s="0"/>
      <c r="OVE26" s="0"/>
      <c r="OVF26" s="0"/>
      <c r="OVG26" s="0"/>
      <c r="OVH26" s="0"/>
      <c r="OVI26" s="0"/>
      <c r="OVJ26" s="0"/>
      <c r="OVK26" s="0"/>
      <c r="OVL26" s="0"/>
      <c r="OVM26" s="0"/>
      <c r="OVN26" s="0"/>
      <c r="OVO26" s="0"/>
      <c r="OVP26" s="0"/>
      <c r="OVQ26" s="0"/>
      <c r="OVR26" s="0"/>
      <c r="OVS26" s="0"/>
      <c r="OVT26" s="0"/>
      <c r="OVU26" s="0"/>
      <c r="OVV26" s="0"/>
      <c r="OVW26" s="0"/>
      <c r="OVX26" s="0"/>
      <c r="OVY26" s="0"/>
      <c r="OVZ26" s="0"/>
      <c r="OWA26" s="0"/>
      <c r="OWB26" s="0"/>
      <c r="OWC26" s="0"/>
      <c r="OWD26" s="0"/>
      <c r="OWE26" s="0"/>
      <c r="OWF26" s="0"/>
      <c r="OWG26" s="0"/>
      <c r="OWH26" s="0"/>
      <c r="OWI26" s="0"/>
      <c r="OWJ26" s="0"/>
      <c r="OWK26" s="0"/>
      <c r="OWL26" s="0"/>
      <c r="OWM26" s="0"/>
      <c r="OWN26" s="0"/>
      <c r="OWO26" s="0"/>
      <c r="OWP26" s="0"/>
      <c r="OWQ26" s="0"/>
      <c r="OWR26" s="0"/>
      <c r="OWS26" s="0"/>
      <c r="OWT26" s="0"/>
      <c r="OWU26" s="0"/>
      <c r="OWV26" s="0"/>
      <c r="OWW26" s="0"/>
      <c r="OWX26" s="0"/>
      <c r="OWY26" s="0"/>
      <c r="OWZ26" s="0"/>
      <c r="OXA26" s="0"/>
      <c r="OXB26" s="0"/>
      <c r="OXC26" s="0"/>
      <c r="OXD26" s="0"/>
      <c r="OXE26" s="0"/>
      <c r="OXF26" s="0"/>
      <c r="OXG26" s="0"/>
      <c r="OXH26" s="0"/>
      <c r="OXI26" s="0"/>
      <c r="OXJ26" s="0"/>
      <c r="OXK26" s="0"/>
      <c r="OXL26" s="0"/>
      <c r="OXM26" s="0"/>
      <c r="OXN26" s="0"/>
      <c r="OXO26" s="0"/>
      <c r="OXP26" s="0"/>
      <c r="OXQ26" s="0"/>
      <c r="OXR26" s="0"/>
      <c r="OXS26" s="0"/>
      <c r="OXT26" s="0"/>
      <c r="OXU26" s="0"/>
      <c r="OXV26" s="0"/>
      <c r="OXW26" s="0"/>
      <c r="OXX26" s="0"/>
      <c r="OXY26" s="0"/>
      <c r="OXZ26" s="0"/>
      <c r="OYA26" s="0"/>
      <c r="OYB26" s="0"/>
      <c r="OYC26" s="0"/>
      <c r="OYD26" s="0"/>
      <c r="OYE26" s="0"/>
      <c r="OYF26" s="0"/>
      <c r="OYG26" s="0"/>
      <c r="OYH26" s="0"/>
      <c r="OYI26" s="0"/>
      <c r="OYJ26" s="0"/>
      <c r="OYK26" s="0"/>
      <c r="OYL26" s="0"/>
      <c r="OYM26" s="0"/>
      <c r="OYN26" s="0"/>
      <c r="OYO26" s="0"/>
      <c r="OYP26" s="0"/>
      <c r="OYQ26" s="0"/>
      <c r="OYR26" s="0"/>
      <c r="OYS26" s="0"/>
      <c r="OYT26" s="0"/>
      <c r="OYU26" s="0"/>
      <c r="OYV26" s="0"/>
      <c r="OYW26" s="0"/>
      <c r="OYX26" s="0"/>
      <c r="OYY26" s="0"/>
      <c r="OYZ26" s="0"/>
      <c r="OZA26" s="0"/>
      <c r="OZB26" s="0"/>
      <c r="OZC26" s="0"/>
      <c r="OZD26" s="0"/>
      <c r="OZE26" s="0"/>
      <c r="OZF26" s="0"/>
      <c r="OZG26" s="0"/>
      <c r="OZH26" s="0"/>
      <c r="OZI26" s="0"/>
      <c r="OZJ26" s="0"/>
      <c r="OZK26" s="0"/>
      <c r="OZL26" s="0"/>
      <c r="OZM26" s="0"/>
      <c r="OZN26" s="0"/>
      <c r="OZO26" s="0"/>
      <c r="OZP26" s="0"/>
      <c r="OZQ26" s="0"/>
      <c r="OZR26" s="0"/>
      <c r="OZS26" s="0"/>
      <c r="OZT26" s="0"/>
      <c r="OZU26" s="0"/>
      <c r="OZV26" s="0"/>
      <c r="OZW26" s="0"/>
      <c r="OZX26" s="0"/>
      <c r="OZY26" s="0"/>
      <c r="OZZ26" s="0"/>
      <c r="PAA26" s="0"/>
      <c r="PAB26" s="0"/>
      <c r="PAC26" s="0"/>
      <c r="PAD26" s="0"/>
      <c r="PAE26" s="0"/>
      <c r="PAF26" s="0"/>
      <c r="PAG26" s="0"/>
      <c r="PAH26" s="0"/>
      <c r="PAI26" s="0"/>
      <c r="PAJ26" s="0"/>
      <c r="PAK26" s="0"/>
      <c r="PAL26" s="0"/>
      <c r="PAM26" s="0"/>
      <c r="PAN26" s="0"/>
      <c r="PAO26" s="0"/>
      <c r="PAP26" s="0"/>
      <c r="PAQ26" s="0"/>
      <c r="PAR26" s="0"/>
      <c r="PAS26" s="0"/>
      <c r="PAT26" s="0"/>
      <c r="PAU26" s="0"/>
      <c r="PAV26" s="0"/>
      <c r="PAW26" s="0"/>
      <c r="PAX26" s="0"/>
      <c r="PAY26" s="0"/>
      <c r="PAZ26" s="0"/>
      <c r="PBA26" s="0"/>
      <c r="PBB26" s="0"/>
      <c r="PBC26" s="0"/>
      <c r="PBD26" s="0"/>
      <c r="PBE26" s="0"/>
      <c r="PBF26" s="0"/>
      <c r="PBG26" s="0"/>
      <c r="PBH26" s="0"/>
      <c r="PBI26" s="0"/>
      <c r="PBJ26" s="0"/>
      <c r="PBK26" s="0"/>
      <c r="PBL26" s="0"/>
      <c r="PBM26" s="0"/>
      <c r="PBN26" s="0"/>
      <c r="PBO26" s="0"/>
      <c r="PBP26" s="0"/>
      <c r="PBQ26" s="0"/>
      <c r="PBR26" s="0"/>
      <c r="PBS26" s="0"/>
      <c r="PBT26" s="0"/>
      <c r="PBU26" s="0"/>
      <c r="PBV26" s="0"/>
      <c r="PBW26" s="0"/>
      <c r="PBX26" s="0"/>
      <c r="PBY26" s="0"/>
      <c r="PBZ26" s="0"/>
      <c r="PCA26" s="0"/>
      <c r="PCB26" s="0"/>
      <c r="PCC26" s="0"/>
      <c r="PCD26" s="0"/>
      <c r="PCE26" s="0"/>
      <c r="PCF26" s="0"/>
      <c r="PCG26" s="0"/>
      <c r="PCH26" s="0"/>
      <c r="PCI26" s="0"/>
      <c r="PCJ26" s="0"/>
      <c r="PCK26" s="0"/>
      <c r="PCL26" s="0"/>
      <c r="PCM26" s="0"/>
      <c r="PCN26" s="0"/>
      <c r="PCO26" s="0"/>
      <c r="PCP26" s="0"/>
      <c r="PCQ26" s="0"/>
      <c r="PCR26" s="0"/>
      <c r="PCS26" s="0"/>
      <c r="PCT26" s="0"/>
      <c r="PCU26" s="0"/>
      <c r="PCV26" s="0"/>
      <c r="PCW26" s="0"/>
      <c r="PCX26" s="0"/>
      <c r="PCY26" s="0"/>
      <c r="PCZ26" s="0"/>
      <c r="PDA26" s="0"/>
      <c r="PDB26" s="0"/>
      <c r="PDC26" s="0"/>
      <c r="PDD26" s="0"/>
      <c r="PDE26" s="0"/>
      <c r="PDF26" s="0"/>
      <c r="PDG26" s="0"/>
      <c r="PDH26" s="0"/>
      <c r="PDI26" s="0"/>
      <c r="PDJ26" s="0"/>
      <c r="PDK26" s="0"/>
      <c r="PDL26" s="0"/>
      <c r="PDM26" s="0"/>
      <c r="PDN26" s="0"/>
      <c r="PDO26" s="0"/>
      <c r="PDP26" s="0"/>
      <c r="PDQ26" s="0"/>
      <c r="PDR26" s="0"/>
      <c r="PDS26" s="0"/>
      <c r="PDT26" s="0"/>
      <c r="PDU26" s="0"/>
      <c r="PDV26" s="0"/>
      <c r="PDW26" s="0"/>
      <c r="PDX26" s="0"/>
      <c r="PDY26" s="0"/>
      <c r="PDZ26" s="0"/>
      <c r="PEA26" s="0"/>
      <c r="PEB26" s="0"/>
      <c r="PEC26" s="0"/>
      <c r="PED26" s="0"/>
      <c r="PEE26" s="0"/>
      <c r="PEF26" s="0"/>
      <c r="PEG26" s="0"/>
      <c r="PEH26" s="0"/>
      <c r="PEI26" s="0"/>
      <c r="PEJ26" s="0"/>
      <c r="PEK26" s="0"/>
      <c r="PEL26" s="0"/>
      <c r="PEM26" s="0"/>
      <c r="PEN26" s="0"/>
      <c r="PEO26" s="0"/>
      <c r="PEP26" s="0"/>
      <c r="PEQ26" s="0"/>
      <c r="PER26" s="0"/>
      <c r="PES26" s="0"/>
      <c r="PET26" s="0"/>
      <c r="PEU26" s="0"/>
      <c r="PEV26" s="0"/>
      <c r="PEW26" s="0"/>
      <c r="PEX26" s="0"/>
      <c r="PEY26" s="0"/>
      <c r="PEZ26" s="0"/>
      <c r="PFA26" s="0"/>
      <c r="PFB26" s="0"/>
      <c r="PFC26" s="0"/>
      <c r="PFD26" s="0"/>
      <c r="PFE26" s="0"/>
      <c r="PFF26" s="0"/>
      <c r="PFG26" s="0"/>
      <c r="PFH26" s="0"/>
      <c r="PFI26" s="0"/>
      <c r="PFJ26" s="0"/>
      <c r="PFK26" s="0"/>
      <c r="PFL26" s="0"/>
      <c r="PFM26" s="0"/>
      <c r="PFN26" s="0"/>
      <c r="PFO26" s="0"/>
      <c r="PFP26" s="0"/>
      <c r="PFQ26" s="0"/>
      <c r="PFR26" s="0"/>
      <c r="PFS26" s="0"/>
      <c r="PFT26" s="0"/>
      <c r="PFU26" s="0"/>
      <c r="PFV26" s="0"/>
      <c r="PFW26" s="0"/>
      <c r="PFX26" s="0"/>
      <c r="PFY26" s="0"/>
      <c r="PFZ26" s="0"/>
      <c r="PGA26" s="0"/>
      <c r="PGB26" s="0"/>
      <c r="PGC26" s="0"/>
      <c r="PGD26" s="0"/>
      <c r="PGE26" s="0"/>
      <c r="PGF26" s="0"/>
      <c r="PGG26" s="0"/>
      <c r="PGH26" s="0"/>
      <c r="PGI26" s="0"/>
      <c r="PGJ26" s="0"/>
      <c r="PGK26" s="0"/>
      <c r="PGL26" s="0"/>
      <c r="PGM26" s="0"/>
      <c r="PGN26" s="0"/>
      <c r="PGO26" s="0"/>
      <c r="PGP26" s="0"/>
      <c r="PGQ26" s="0"/>
      <c r="PGR26" s="0"/>
      <c r="PGS26" s="0"/>
      <c r="PGT26" s="0"/>
      <c r="PGU26" s="0"/>
      <c r="PGV26" s="0"/>
      <c r="PGW26" s="0"/>
      <c r="PGX26" s="0"/>
      <c r="PGY26" s="0"/>
      <c r="PGZ26" s="0"/>
      <c r="PHA26" s="0"/>
      <c r="PHB26" s="0"/>
      <c r="PHC26" s="0"/>
      <c r="PHD26" s="0"/>
      <c r="PHE26" s="0"/>
      <c r="PHF26" s="0"/>
      <c r="PHG26" s="0"/>
      <c r="PHH26" s="0"/>
      <c r="PHI26" s="0"/>
      <c r="PHJ26" s="0"/>
      <c r="PHK26" s="0"/>
      <c r="PHL26" s="0"/>
      <c r="PHM26" s="0"/>
      <c r="PHN26" s="0"/>
      <c r="PHO26" s="0"/>
      <c r="PHP26" s="0"/>
      <c r="PHQ26" s="0"/>
      <c r="PHR26" s="0"/>
      <c r="PHS26" s="0"/>
      <c r="PHT26" s="0"/>
      <c r="PHU26" s="0"/>
      <c r="PHV26" s="0"/>
      <c r="PHW26" s="0"/>
      <c r="PHX26" s="0"/>
      <c r="PHY26" s="0"/>
      <c r="PHZ26" s="0"/>
      <c r="PIA26" s="0"/>
      <c r="PIB26" s="0"/>
      <c r="PIC26" s="0"/>
      <c r="PID26" s="0"/>
      <c r="PIE26" s="0"/>
      <c r="PIF26" s="0"/>
      <c r="PIG26" s="0"/>
      <c r="PIH26" s="0"/>
      <c r="PII26" s="0"/>
      <c r="PIJ26" s="0"/>
      <c r="PIK26" s="0"/>
      <c r="PIL26" s="0"/>
      <c r="PIM26" s="0"/>
      <c r="PIN26" s="0"/>
      <c r="PIO26" s="0"/>
      <c r="PIP26" s="0"/>
      <c r="PIQ26" s="0"/>
      <c r="PIR26" s="0"/>
      <c r="PIS26" s="0"/>
      <c r="PIT26" s="0"/>
      <c r="PIU26" s="0"/>
      <c r="PIV26" s="0"/>
      <c r="PIW26" s="0"/>
      <c r="PIX26" s="0"/>
      <c r="PIY26" s="0"/>
      <c r="PIZ26" s="0"/>
      <c r="PJA26" s="0"/>
      <c r="PJB26" s="0"/>
      <c r="PJC26" s="0"/>
      <c r="PJD26" s="0"/>
      <c r="PJE26" s="0"/>
      <c r="PJF26" s="0"/>
      <c r="PJG26" s="0"/>
      <c r="PJH26" s="0"/>
      <c r="PJI26" s="0"/>
      <c r="PJJ26" s="0"/>
      <c r="PJK26" s="0"/>
      <c r="PJL26" s="0"/>
      <c r="PJM26" s="0"/>
      <c r="PJN26" s="0"/>
      <c r="PJO26" s="0"/>
      <c r="PJP26" s="0"/>
      <c r="PJQ26" s="0"/>
      <c r="PJR26" s="0"/>
      <c r="PJS26" s="0"/>
      <c r="PJT26" s="0"/>
      <c r="PJU26" s="0"/>
      <c r="PJV26" s="0"/>
      <c r="PJW26" s="0"/>
      <c r="PJX26" s="0"/>
      <c r="PJY26" s="0"/>
      <c r="PJZ26" s="0"/>
      <c r="PKA26" s="0"/>
      <c r="PKB26" s="0"/>
      <c r="PKC26" s="0"/>
      <c r="PKD26" s="0"/>
      <c r="PKE26" s="0"/>
      <c r="PKF26" s="0"/>
      <c r="PKG26" s="0"/>
      <c r="PKH26" s="0"/>
      <c r="PKI26" s="0"/>
      <c r="PKJ26" s="0"/>
      <c r="PKK26" s="0"/>
      <c r="PKL26" s="0"/>
      <c r="PKM26" s="0"/>
      <c r="PKN26" s="0"/>
      <c r="PKO26" s="0"/>
      <c r="PKP26" s="0"/>
      <c r="PKQ26" s="0"/>
      <c r="PKR26" s="0"/>
      <c r="PKS26" s="0"/>
      <c r="PKT26" s="0"/>
      <c r="PKU26" s="0"/>
      <c r="PKV26" s="0"/>
      <c r="PKW26" s="0"/>
      <c r="PKX26" s="0"/>
      <c r="PKY26" s="0"/>
      <c r="PKZ26" s="0"/>
      <c r="PLA26" s="0"/>
      <c r="PLB26" s="0"/>
      <c r="PLC26" s="0"/>
      <c r="PLD26" s="0"/>
      <c r="PLE26" s="0"/>
      <c r="PLF26" s="0"/>
      <c r="PLG26" s="0"/>
      <c r="PLH26" s="0"/>
      <c r="PLI26" s="0"/>
      <c r="PLJ26" s="0"/>
      <c r="PLK26" s="0"/>
      <c r="PLL26" s="0"/>
      <c r="PLM26" s="0"/>
      <c r="PLN26" s="0"/>
      <c r="PLO26" s="0"/>
      <c r="PLP26" s="0"/>
      <c r="PLQ26" s="0"/>
      <c r="PLR26" s="0"/>
      <c r="PLS26" s="0"/>
      <c r="PLT26" s="0"/>
      <c r="PLU26" s="0"/>
      <c r="PLV26" s="0"/>
      <c r="PLW26" s="0"/>
      <c r="PLX26" s="0"/>
      <c r="PLY26" s="0"/>
      <c r="PLZ26" s="0"/>
      <c r="PMA26" s="0"/>
      <c r="PMB26" s="0"/>
      <c r="PMC26" s="0"/>
      <c r="PMD26" s="0"/>
      <c r="PME26" s="0"/>
      <c r="PMF26" s="0"/>
      <c r="PMG26" s="0"/>
      <c r="PMH26" s="0"/>
      <c r="PMI26" s="0"/>
      <c r="PMJ26" s="0"/>
      <c r="PMK26" s="0"/>
      <c r="PML26" s="0"/>
      <c r="PMM26" s="0"/>
      <c r="PMN26" s="0"/>
      <c r="PMO26" s="0"/>
      <c r="PMP26" s="0"/>
      <c r="PMQ26" s="0"/>
      <c r="PMR26" s="0"/>
      <c r="PMS26" s="0"/>
      <c r="PMT26" s="0"/>
      <c r="PMU26" s="0"/>
      <c r="PMV26" s="0"/>
      <c r="PMW26" s="0"/>
      <c r="PMX26" s="0"/>
      <c r="PMY26" s="0"/>
      <c r="PMZ26" s="0"/>
      <c r="PNA26" s="0"/>
      <c r="PNB26" s="0"/>
      <c r="PNC26" s="0"/>
      <c r="PND26" s="0"/>
      <c r="PNE26" s="0"/>
      <c r="PNF26" s="0"/>
      <c r="PNG26" s="0"/>
      <c r="PNH26" s="0"/>
      <c r="PNI26" s="0"/>
      <c r="PNJ26" s="0"/>
      <c r="PNK26" s="0"/>
      <c r="PNL26" s="0"/>
      <c r="PNM26" s="0"/>
      <c r="PNN26" s="0"/>
      <c r="PNO26" s="0"/>
      <c r="PNP26" s="0"/>
      <c r="PNQ26" s="0"/>
      <c r="PNR26" s="0"/>
      <c r="PNS26" s="0"/>
      <c r="PNT26" s="0"/>
      <c r="PNU26" s="0"/>
      <c r="PNV26" s="0"/>
      <c r="PNW26" s="0"/>
      <c r="PNX26" s="0"/>
      <c r="PNY26" s="0"/>
      <c r="PNZ26" s="0"/>
      <c r="POA26" s="0"/>
      <c r="POB26" s="0"/>
      <c r="POC26" s="0"/>
      <c r="POD26" s="0"/>
      <c r="POE26" s="0"/>
      <c r="POF26" s="0"/>
      <c r="POG26" s="0"/>
      <c r="POH26" s="0"/>
      <c r="POI26" s="0"/>
      <c r="POJ26" s="0"/>
      <c r="POK26" s="0"/>
      <c r="POL26" s="0"/>
      <c r="POM26" s="0"/>
      <c r="PON26" s="0"/>
      <c r="POO26" s="0"/>
      <c r="POP26" s="0"/>
      <c r="POQ26" s="0"/>
      <c r="POR26" s="0"/>
      <c r="POS26" s="0"/>
      <c r="POT26" s="0"/>
      <c r="POU26" s="0"/>
      <c r="POV26" s="0"/>
      <c r="POW26" s="0"/>
      <c r="POX26" s="0"/>
      <c r="POY26" s="0"/>
      <c r="POZ26" s="0"/>
      <c r="PPA26" s="0"/>
      <c r="PPB26" s="0"/>
      <c r="PPC26" s="0"/>
      <c r="PPD26" s="0"/>
      <c r="PPE26" s="0"/>
      <c r="PPF26" s="0"/>
      <c r="PPG26" s="0"/>
      <c r="PPH26" s="0"/>
      <c r="PPI26" s="0"/>
      <c r="PPJ26" s="0"/>
      <c r="PPK26" s="0"/>
      <c r="PPL26" s="0"/>
      <c r="PPM26" s="0"/>
      <c r="PPN26" s="0"/>
      <c r="PPO26" s="0"/>
      <c r="PPP26" s="0"/>
      <c r="PPQ26" s="0"/>
      <c r="PPR26" s="0"/>
      <c r="PPS26" s="0"/>
      <c r="PPT26" s="0"/>
      <c r="PPU26" s="0"/>
      <c r="PPV26" s="0"/>
      <c r="PPW26" s="0"/>
      <c r="PPX26" s="0"/>
      <c r="PPY26" s="0"/>
      <c r="PPZ26" s="0"/>
      <c r="PQA26" s="0"/>
      <c r="PQB26" s="0"/>
      <c r="PQC26" s="0"/>
      <c r="PQD26" s="0"/>
      <c r="PQE26" s="0"/>
      <c r="PQF26" s="0"/>
      <c r="PQG26" s="0"/>
      <c r="PQH26" s="0"/>
      <c r="PQI26" s="0"/>
      <c r="PQJ26" s="0"/>
      <c r="PQK26" s="0"/>
      <c r="PQL26" s="0"/>
      <c r="PQM26" s="0"/>
      <c r="PQN26" s="0"/>
      <c r="PQO26" s="0"/>
      <c r="PQP26" s="0"/>
      <c r="PQQ26" s="0"/>
      <c r="PQR26" s="0"/>
      <c r="PQS26" s="0"/>
      <c r="PQT26" s="0"/>
      <c r="PQU26" s="0"/>
      <c r="PQV26" s="0"/>
      <c r="PQW26" s="0"/>
      <c r="PQX26" s="0"/>
      <c r="PQY26" s="0"/>
      <c r="PQZ26" s="0"/>
      <c r="PRA26" s="0"/>
      <c r="PRB26" s="0"/>
      <c r="PRC26" s="0"/>
      <c r="PRD26" s="0"/>
      <c r="PRE26" s="0"/>
      <c r="PRF26" s="0"/>
      <c r="PRG26" s="0"/>
      <c r="PRH26" s="0"/>
      <c r="PRI26" s="0"/>
      <c r="PRJ26" s="0"/>
      <c r="PRK26" s="0"/>
      <c r="PRL26" s="0"/>
      <c r="PRM26" s="0"/>
      <c r="PRN26" s="0"/>
      <c r="PRO26" s="0"/>
      <c r="PRP26" s="0"/>
      <c r="PRQ26" s="0"/>
      <c r="PRR26" s="0"/>
      <c r="PRS26" s="0"/>
      <c r="PRT26" s="0"/>
      <c r="PRU26" s="0"/>
      <c r="PRV26" s="0"/>
      <c r="PRW26" s="0"/>
      <c r="PRX26" s="0"/>
      <c r="PRY26" s="0"/>
      <c r="PRZ26" s="0"/>
      <c r="PSA26" s="0"/>
      <c r="PSB26" s="0"/>
      <c r="PSC26" s="0"/>
      <c r="PSD26" s="0"/>
      <c r="PSE26" s="0"/>
      <c r="PSF26" s="0"/>
      <c r="PSG26" s="0"/>
      <c r="PSH26" s="0"/>
      <c r="PSI26" s="0"/>
      <c r="PSJ26" s="0"/>
      <c r="PSK26" s="0"/>
      <c r="PSL26" s="0"/>
      <c r="PSM26" s="0"/>
      <c r="PSN26" s="0"/>
      <c r="PSO26" s="0"/>
      <c r="PSP26" s="0"/>
      <c r="PSQ26" s="0"/>
      <c r="PSR26" s="0"/>
      <c r="PSS26" s="0"/>
      <c r="PST26" s="0"/>
      <c r="PSU26" s="0"/>
      <c r="PSV26" s="0"/>
      <c r="PSW26" s="0"/>
      <c r="PSX26" s="0"/>
      <c r="PSY26" s="0"/>
      <c r="PSZ26" s="0"/>
      <c r="PTA26" s="0"/>
      <c r="PTB26" s="0"/>
      <c r="PTC26" s="0"/>
      <c r="PTD26" s="0"/>
      <c r="PTE26" s="0"/>
      <c r="PTF26" s="0"/>
      <c r="PTG26" s="0"/>
      <c r="PTH26" s="0"/>
      <c r="PTI26" s="0"/>
      <c r="PTJ26" s="0"/>
      <c r="PTK26" s="0"/>
      <c r="PTL26" s="0"/>
      <c r="PTM26" s="0"/>
      <c r="PTN26" s="0"/>
      <c r="PTO26" s="0"/>
      <c r="PTP26" s="0"/>
      <c r="PTQ26" s="0"/>
      <c r="PTR26" s="0"/>
      <c r="PTS26" s="0"/>
      <c r="PTT26" s="0"/>
      <c r="PTU26" s="0"/>
      <c r="PTV26" s="0"/>
      <c r="PTW26" s="0"/>
      <c r="PTX26" s="0"/>
      <c r="PTY26" s="0"/>
      <c r="PTZ26" s="0"/>
      <c r="PUA26" s="0"/>
      <c r="PUB26" s="0"/>
      <c r="PUC26" s="0"/>
      <c r="PUD26" s="0"/>
      <c r="PUE26" s="0"/>
      <c r="PUF26" s="0"/>
      <c r="PUG26" s="0"/>
      <c r="PUH26" s="0"/>
      <c r="PUI26" s="0"/>
      <c r="PUJ26" s="0"/>
      <c r="PUK26" s="0"/>
      <c r="PUL26" s="0"/>
      <c r="PUM26" s="0"/>
      <c r="PUN26" s="0"/>
      <c r="PUO26" s="0"/>
      <c r="PUP26" s="0"/>
      <c r="PUQ26" s="0"/>
      <c r="PUR26" s="0"/>
      <c r="PUS26" s="0"/>
      <c r="PUT26" s="0"/>
      <c r="PUU26" s="0"/>
      <c r="PUV26" s="0"/>
      <c r="PUW26" s="0"/>
      <c r="PUX26" s="0"/>
      <c r="PUY26" s="0"/>
      <c r="PUZ26" s="0"/>
      <c r="PVA26" s="0"/>
      <c r="PVB26" s="0"/>
      <c r="PVC26" s="0"/>
      <c r="PVD26" s="0"/>
      <c r="PVE26" s="0"/>
      <c r="PVF26" s="0"/>
      <c r="PVG26" s="0"/>
      <c r="PVH26" s="0"/>
      <c r="PVI26" s="0"/>
      <c r="PVJ26" s="0"/>
      <c r="PVK26" s="0"/>
      <c r="PVL26" s="0"/>
      <c r="PVM26" s="0"/>
      <c r="PVN26" s="0"/>
      <c r="PVO26" s="0"/>
      <c r="PVP26" s="0"/>
      <c r="PVQ26" s="0"/>
      <c r="PVR26" s="0"/>
      <c r="PVS26" s="0"/>
      <c r="PVT26" s="0"/>
      <c r="PVU26" s="0"/>
      <c r="PVV26" s="0"/>
      <c r="PVW26" s="0"/>
      <c r="PVX26" s="0"/>
      <c r="PVY26" s="0"/>
      <c r="PVZ26" s="0"/>
      <c r="PWA26" s="0"/>
      <c r="PWB26" s="0"/>
      <c r="PWC26" s="0"/>
      <c r="PWD26" s="0"/>
      <c r="PWE26" s="0"/>
      <c r="PWF26" s="0"/>
      <c r="PWG26" s="0"/>
      <c r="PWH26" s="0"/>
      <c r="PWI26" s="0"/>
      <c r="PWJ26" s="0"/>
      <c r="PWK26" s="0"/>
      <c r="PWL26" s="0"/>
      <c r="PWM26" s="0"/>
      <c r="PWN26" s="0"/>
      <c r="PWO26" s="0"/>
      <c r="PWP26" s="0"/>
      <c r="PWQ26" s="0"/>
      <c r="PWR26" s="0"/>
      <c r="PWS26" s="0"/>
      <c r="PWT26" s="0"/>
      <c r="PWU26" s="0"/>
      <c r="PWV26" s="0"/>
      <c r="PWW26" s="0"/>
      <c r="PWX26" s="0"/>
      <c r="PWY26" s="0"/>
      <c r="PWZ26" s="0"/>
      <c r="PXA26" s="0"/>
      <c r="PXB26" s="0"/>
      <c r="PXC26" s="0"/>
      <c r="PXD26" s="0"/>
      <c r="PXE26" s="0"/>
      <c r="PXF26" s="0"/>
      <c r="PXG26" s="0"/>
      <c r="PXH26" s="0"/>
      <c r="PXI26" s="0"/>
      <c r="PXJ26" s="0"/>
      <c r="PXK26" s="0"/>
      <c r="PXL26" s="0"/>
      <c r="PXM26" s="0"/>
      <c r="PXN26" s="0"/>
      <c r="PXO26" s="0"/>
      <c r="PXP26" s="0"/>
      <c r="PXQ26" s="0"/>
      <c r="PXR26" s="0"/>
      <c r="PXS26" s="0"/>
      <c r="PXT26" s="0"/>
      <c r="PXU26" s="0"/>
      <c r="PXV26" s="0"/>
      <c r="PXW26" s="0"/>
      <c r="PXX26" s="0"/>
      <c r="PXY26" s="0"/>
      <c r="PXZ26" s="0"/>
      <c r="PYA26" s="0"/>
      <c r="PYB26" s="0"/>
      <c r="PYC26" s="0"/>
      <c r="PYD26" s="0"/>
      <c r="PYE26" s="0"/>
      <c r="PYF26" s="0"/>
      <c r="PYG26" s="0"/>
      <c r="PYH26" s="0"/>
      <c r="PYI26" s="0"/>
      <c r="PYJ26" s="0"/>
      <c r="PYK26" s="0"/>
      <c r="PYL26" s="0"/>
      <c r="PYM26" s="0"/>
      <c r="PYN26" s="0"/>
      <c r="PYO26" s="0"/>
      <c r="PYP26" s="0"/>
      <c r="PYQ26" s="0"/>
      <c r="PYR26" s="0"/>
      <c r="PYS26" s="0"/>
      <c r="PYT26" s="0"/>
      <c r="PYU26" s="0"/>
      <c r="PYV26" s="0"/>
      <c r="PYW26" s="0"/>
      <c r="PYX26" s="0"/>
      <c r="PYY26" s="0"/>
      <c r="PYZ26" s="0"/>
      <c r="PZA26" s="0"/>
      <c r="PZB26" s="0"/>
      <c r="PZC26" s="0"/>
      <c r="PZD26" s="0"/>
      <c r="PZE26" s="0"/>
      <c r="PZF26" s="0"/>
      <c r="PZG26" s="0"/>
      <c r="PZH26" s="0"/>
      <c r="PZI26" s="0"/>
      <c r="PZJ26" s="0"/>
      <c r="PZK26" s="0"/>
      <c r="PZL26" s="0"/>
      <c r="PZM26" s="0"/>
      <c r="PZN26" s="0"/>
      <c r="PZO26" s="0"/>
      <c r="PZP26" s="0"/>
      <c r="PZQ26" s="0"/>
      <c r="PZR26" s="0"/>
      <c r="PZS26" s="0"/>
      <c r="PZT26" s="0"/>
      <c r="PZU26" s="0"/>
      <c r="PZV26" s="0"/>
      <c r="PZW26" s="0"/>
      <c r="PZX26" s="0"/>
      <c r="PZY26" s="0"/>
      <c r="PZZ26" s="0"/>
      <c r="QAA26" s="0"/>
      <c r="QAB26" s="0"/>
      <c r="QAC26" s="0"/>
      <c r="QAD26" s="0"/>
      <c r="QAE26" s="0"/>
      <c r="QAF26" s="0"/>
      <c r="QAG26" s="0"/>
      <c r="QAH26" s="0"/>
      <c r="QAI26" s="0"/>
      <c r="QAJ26" s="0"/>
      <c r="QAK26" s="0"/>
      <c r="QAL26" s="0"/>
      <c r="QAM26" s="0"/>
      <c r="QAN26" s="0"/>
      <c r="QAO26" s="0"/>
      <c r="QAP26" s="0"/>
      <c r="QAQ26" s="0"/>
      <c r="QAR26" s="0"/>
      <c r="QAS26" s="0"/>
      <c r="QAT26" s="0"/>
      <c r="QAU26" s="0"/>
      <c r="QAV26" s="0"/>
      <c r="QAW26" s="0"/>
      <c r="QAX26" s="0"/>
      <c r="QAY26" s="0"/>
      <c r="QAZ26" s="0"/>
      <c r="QBA26" s="0"/>
      <c r="QBB26" s="0"/>
      <c r="QBC26" s="0"/>
      <c r="QBD26" s="0"/>
      <c r="QBE26" s="0"/>
      <c r="QBF26" s="0"/>
      <c r="QBG26" s="0"/>
      <c r="QBH26" s="0"/>
      <c r="QBI26" s="0"/>
      <c r="QBJ26" s="0"/>
      <c r="QBK26" s="0"/>
      <c r="QBL26" s="0"/>
      <c r="QBM26" s="0"/>
      <c r="QBN26" s="0"/>
      <c r="QBO26" s="0"/>
      <c r="QBP26" s="0"/>
      <c r="QBQ26" s="0"/>
      <c r="QBR26" s="0"/>
      <c r="QBS26" s="0"/>
      <c r="QBT26" s="0"/>
      <c r="QBU26" s="0"/>
      <c r="QBV26" s="0"/>
      <c r="QBW26" s="0"/>
      <c r="QBX26" s="0"/>
      <c r="QBY26" s="0"/>
      <c r="QBZ26" s="0"/>
      <c r="QCA26" s="0"/>
      <c r="QCB26" s="0"/>
      <c r="QCC26" s="0"/>
      <c r="QCD26" s="0"/>
      <c r="QCE26" s="0"/>
      <c r="QCF26" s="0"/>
      <c r="QCG26" s="0"/>
      <c r="QCH26" s="0"/>
      <c r="QCI26" s="0"/>
      <c r="QCJ26" s="0"/>
      <c r="QCK26" s="0"/>
      <c r="QCL26" s="0"/>
      <c r="QCM26" s="0"/>
      <c r="QCN26" s="0"/>
      <c r="QCO26" s="0"/>
      <c r="QCP26" s="0"/>
      <c r="QCQ26" s="0"/>
      <c r="QCR26" s="0"/>
      <c r="QCS26" s="0"/>
      <c r="QCT26" s="0"/>
      <c r="QCU26" s="0"/>
      <c r="QCV26" s="0"/>
      <c r="QCW26" s="0"/>
      <c r="QCX26" s="0"/>
      <c r="QCY26" s="0"/>
      <c r="QCZ26" s="0"/>
      <c r="QDA26" s="0"/>
      <c r="QDB26" s="0"/>
      <c r="QDC26" s="0"/>
      <c r="QDD26" s="0"/>
      <c r="QDE26" s="0"/>
      <c r="QDF26" s="0"/>
      <c r="QDG26" s="0"/>
      <c r="QDH26" s="0"/>
      <c r="QDI26" s="0"/>
      <c r="QDJ26" s="0"/>
      <c r="QDK26" s="0"/>
      <c r="QDL26" s="0"/>
      <c r="QDM26" s="0"/>
      <c r="QDN26" s="0"/>
      <c r="QDO26" s="0"/>
      <c r="QDP26" s="0"/>
      <c r="QDQ26" s="0"/>
      <c r="QDR26" s="0"/>
      <c r="QDS26" s="0"/>
      <c r="QDT26" s="0"/>
      <c r="QDU26" s="0"/>
      <c r="QDV26" s="0"/>
      <c r="QDW26" s="0"/>
      <c r="QDX26" s="0"/>
      <c r="QDY26" s="0"/>
      <c r="QDZ26" s="0"/>
      <c r="QEA26" s="0"/>
      <c r="QEB26" s="0"/>
      <c r="QEC26" s="0"/>
      <c r="QED26" s="0"/>
      <c r="QEE26" s="0"/>
      <c r="QEF26" s="0"/>
      <c r="QEG26" s="0"/>
      <c r="QEH26" s="0"/>
      <c r="QEI26" s="0"/>
      <c r="QEJ26" s="0"/>
      <c r="QEK26" s="0"/>
      <c r="QEL26" s="0"/>
      <c r="QEM26" s="0"/>
      <c r="QEN26" s="0"/>
      <c r="QEO26" s="0"/>
      <c r="QEP26" s="0"/>
      <c r="QEQ26" s="0"/>
      <c r="QER26" s="0"/>
      <c r="QES26" s="0"/>
      <c r="QET26" s="0"/>
      <c r="QEU26" s="0"/>
      <c r="QEV26" s="0"/>
      <c r="QEW26" s="0"/>
      <c r="QEX26" s="0"/>
      <c r="QEY26" s="0"/>
      <c r="QEZ26" s="0"/>
      <c r="QFA26" s="0"/>
      <c r="QFB26" s="0"/>
      <c r="QFC26" s="0"/>
      <c r="QFD26" s="0"/>
      <c r="QFE26" s="0"/>
      <c r="QFF26" s="0"/>
      <c r="QFG26" s="0"/>
      <c r="QFH26" s="0"/>
      <c r="QFI26" s="0"/>
      <c r="QFJ26" s="0"/>
      <c r="QFK26" s="0"/>
      <c r="QFL26" s="0"/>
      <c r="QFM26" s="0"/>
      <c r="QFN26" s="0"/>
      <c r="QFO26" s="0"/>
      <c r="QFP26" s="0"/>
      <c r="QFQ26" s="0"/>
      <c r="QFR26" s="0"/>
      <c r="QFS26" s="0"/>
      <c r="QFT26" s="0"/>
      <c r="QFU26" s="0"/>
      <c r="QFV26" s="0"/>
      <c r="QFW26" s="0"/>
      <c r="QFX26" s="0"/>
      <c r="QFY26" s="0"/>
      <c r="QFZ26" s="0"/>
      <c r="QGA26" s="0"/>
      <c r="QGB26" s="0"/>
      <c r="QGC26" s="0"/>
      <c r="QGD26" s="0"/>
      <c r="QGE26" s="0"/>
      <c r="QGF26" s="0"/>
      <c r="QGG26" s="0"/>
      <c r="QGH26" s="0"/>
      <c r="QGI26" s="0"/>
      <c r="QGJ26" s="0"/>
      <c r="QGK26" s="0"/>
      <c r="QGL26" s="0"/>
      <c r="QGM26" s="0"/>
      <c r="QGN26" s="0"/>
      <c r="QGO26" s="0"/>
      <c r="QGP26" s="0"/>
      <c r="QGQ26" s="0"/>
      <c r="QGR26" s="0"/>
      <c r="QGS26" s="0"/>
      <c r="QGT26" s="0"/>
      <c r="QGU26" s="0"/>
      <c r="QGV26" s="0"/>
      <c r="QGW26" s="0"/>
      <c r="QGX26" s="0"/>
      <c r="QGY26" s="0"/>
      <c r="QGZ26" s="0"/>
      <c r="QHA26" s="0"/>
      <c r="QHB26" s="0"/>
      <c r="QHC26" s="0"/>
      <c r="QHD26" s="0"/>
      <c r="QHE26" s="0"/>
      <c r="QHF26" s="0"/>
      <c r="QHG26" s="0"/>
      <c r="QHH26" s="0"/>
      <c r="QHI26" s="0"/>
      <c r="QHJ26" s="0"/>
      <c r="QHK26" s="0"/>
      <c r="QHL26" s="0"/>
      <c r="QHM26" s="0"/>
      <c r="QHN26" s="0"/>
      <c r="QHO26" s="0"/>
      <c r="QHP26" s="0"/>
      <c r="QHQ26" s="0"/>
      <c r="QHR26" s="0"/>
      <c r="QHS26" s="0"/>
      <c r="QHT26" s="0"/>
      <c r="QHU26" s="0"/>
      <c r="QHV26" s="0"/>
      <c r="QHW26" s="0"/>
      <c r="QHX26" s="0"/>
      <c r="QHY26" s="0"/>
      <c r="QHZ26" s="0"/>
      <c r="QIA26" s="0"/>
      <c r="QIB26" s="0"/>
      <c r="QIC26" s="0"/>
      <c r="QID26" s="0"/>
      <c r="QIE26" s="0"/>
      <c r="QIF26" s="0"/>
      <c r="QIG26" s="0"/>
      <c r="QIH26" s="0"/>
      <c r="QII26" s="0"/>
      <c r="QIJ26" s="0"/>
      <c r="QIK26" s="0"/>
      <c r="QIL26" s="0"/>
      <c r="QIM26" s="0"/>
      <c r="QIN26" s="0"/>
      <c r="QIO26" s="0"/>
      <c r="QIP26" s="0"/>
      <c r="QIQ26" s="0"/>
      <c r="QIR26" s="0"/>
      <c r="QIS26" s="0"/>
      <c r="QIT26" s="0"/>
      <c r="QIU26" s="0"/>
      <c r="QIV26" s="0"/>
      <c r="QIW26" s="0"/>
      <c r="QIX26" s="0"/>
      <c r="QIY26" s="0"/>
      <c r="QIZ26" s="0"/>
      <c r="QJA26" s="0"/>
      <c r="QJB26" s="0"/>
      <c r="QJC26" s="0"/>
      <c r="QJD26" s="0"/>
      <c r="QJE26" s="0"/>
      <c r="QJF26" s="0"/>
      <c r="QJG26" s="0"/>
      <c r="QJH26" s="0"/>
      <c r="QJI26" s="0"/>
      <c r="QJJ26" s="0"/>
      <c r="QJK26" s="0"/>
      <c r="QJL26" s="0"/>
      <c r="QJM26" s="0"/>
      <c r="QJN26" s="0"/>
      <c r="QJO26" s="0"/>
      <c r="QJP26" s="0"/>
      <c r="QJQ26" s="0"/>
      <c r="QJR26" s="0"/>
      <c r="QJS26" s="0"/>
      <c r="QJT26" s="0"/>
      <c r="QJU26" s="0"/>
      <c r="QJV26" s="0"/>
      <c r="QJW26" s="0"/>
      <c r="QJX26" s="0"/>
      <c r="QJY26" s="0"/>
      <c r="QJZ26" s="0"/>
      <c r="QKA26" s="0"/>
      <c r="QKB26" s="0"/>
      <c r="QKC26" s="0"/>
      <c r="QKD26" s="0"/>
      <c r="QKE26" s="0"/>
      <c r="QKF26" s="0"/>
      <c r="QKG26" s="0"/>
      <c r="QKH26" s="0"/>
      <c r="QKI26" s="0"/>
      <c r="QKJ26" s="0"/>
      <c r="QKK26" s="0"/>
      <c r="QKL26" s="0"/>
      <c r="QKM26" s="0"/>
      <c r="QKN26" s="0"/>
      <c r="QKO26" s="0"/>
      <c r="QKP26" s="0"/>
      <c r="QKQ26" s="0"/>
      <c r="QKR26" s="0"/>
      <c r="QKS26" s="0"/>
      <c r="QKT26" s="0"/>
      <c r="QKU26" s="0"/>
      <c r="QKV26" s="0"/>
      <c r="QKW26" s="0"/>
      <c r="QKX26" s="0"/>
      <c r="QKY26" s="0"/>
      <c r="QKZ26" s="0"/>
      <c r="QLA26" s="0"/>
      <c r="QLB26" s="0"/>
      <c r="QLC26" s="0"/>
      <c r="QLD26" s="0"/>
      <c r="QLE26" s="0"/>
      <c r="QLF26" s="0"/>
      <c r="QLG26" s="0"/>
      <c r="QLH26" s="0"/>
      <c r="QLI26" s="0"/>
      <c r="QLJ26" s="0"/>
      <c r="QLK26" s="0"/>
      <c r="QLL26" s="0"/>
      <c r="QLM26" s="0"/>
      <c r="QLN26" s="0"/>
      <c r="QLO26" s="0"/>
      <c r="QLP26" s="0"/>
      <c r="QLQ26" s="0"/>
      <c r="QLR26" s="0"/>
      <c r="QLS26" s="0"/>
      <c r="QLT26" s="0"/>
      <c r="QLU26" s="0"/>
      <c r="QLV26" s="0"/>
      <c r="QLW26" s="0"/>
      <c r="QLX26" s="0"/>
      <c r="QLY26" s="0"/>
      <c r="QLZ26" s="0"/>
      <c r="QMA26" s="0"/>
      <c r="QMB26" s="0"/>
      <c r="QMC26" s="0"/>
      <c r="QMD26" s="0"/>
      <c r="QME26" s="0"/>
      <c r="QMF26" s="0"/>
      <c r="QMG26" s="0"/>
      <c r="QMH26" s="0"/>
      <c r="QMI26" s="0"/>
      <c r="QMJ26" s="0"/>
      <c r="QMK26" s="0"/>
      <c r="QML26" s="0"/>
      <c r="QMM26" s="0"/>
      <c r="QMN26" s="0"/>
      <c r="QMO26" s="0"/>
      <c r="QMP26" s="0"/>
      <c r="QMQ26" s="0"/>
      <c r="QMR26" s="0"/>
      <c r="QMS26" s="0"/>
      <c r="QMT26" s="0"/>
      <c r="QMU26" s="0"/>
      <c r="QMV26" s="0"/>
      <c r="QMW26" s="0"/>
      <c r="QMX26" s="0"/>
      <c r="QMY26" s="0"/>
      <c r="QMZ26" s="0"/>
      <c r="QNA26" s="0"/>
      <c r="QNB26" s="0"/>
      <c r="QNC26" s="0"/>
      <c r="QND26" s="0"/>
      <c r="QNE26" s="0"/>
      <c r="QNF26" s="0"/>
      <c r="QNG26" s="0"/>
      <c r="QNH26" s="0"/>
      <c r="QNI26" s="0"/>
      <c r="QNJ26" s="0"/>
      <c r="QNK26" s="0"/>
      <c r="QNL26" s="0"/>
      <c r="QNM26" s="0"/>
      <c r="QNN26" s="0"/>
      <c r="QNO26" s="0"/>
      <c r="QNP26" s="0"/>
      <c r="QNQ26" s="0"/>
      <c r="QNR26" s="0"/>
      <c r="QNS26" s="0"/>
      <c r="QNT26" s="0"/>
      <c r="QNU26" s="0"/>
      <c r="QNV26" s="0"/>
      <c r="QNW26" s="0"/>
      <c r="QNX26" s="0"/>
      <c r="QNY26" s="0"/>
      <c r="QNZ26" s="0"/>
      <c r="QOA26" s="0"/>
      <c r="QOB26" s="0"/>
      <c r="QOC26" s="0"/>
      <c r="QOD26" s="0"/>
      <c r="QOE26" s="0"/>
      <c r="QOF26" s="0"/>
      <c r="QOG26" s="0"/>
      <c r="QOH26" s="0"/>
      <c r="QOI26" s="0"/>
      <c r="QOJ26" s="0"/>
      <c r="QOK26" s="0"/>
      <c r="QOL26" s="0"/>
      <c r="QOM26" s="0"/>
      <c r="QON26" s="0"/>
      <c r="QOO26" s="0"/>
      <c r="QOP26" s="0"/>
      <c r="QOQ26" s="0"/>
      <c r="QOR26" s="0"/>
      <c r="QOS26" s="0"/>
      <c r="QOT26" s="0"/>
      <c r="QOU26" s="0"/>
      <c r="QOV26" s="0"/>
      <c r="QOW26" s="0"/>
      <c r="QOX26" s="0"/>
      <c r="QOY26" s="0"/>
      <c r="QOZ26" s="0"/>
      <c r="QPA26" s="0"/>
      <c r="QPB26" s="0"/>
      <c r="QPC26" s="0"/>
      <c r="QPD26" s="0"/>
      <c r="QPE26" s="0"/>
      <c r="QPF26" s="0"/>
      <c r="QPG26" s="0"/>
      <c r="QPH26" s="0"/>
      <c r="QPI26" s="0"/>
      <c r="QPJ26" s="0"/>
      <c r="QPK26" s="0"/>
      <c r="QPL26" s="0"/>
      <c r="QPM26" s="0"/>
      <c r="QPN26" s="0"/>
      <c r="QPO26" s="0"/>
      <c r="QPP26" s="0"/>
      <c r="QPQ26" s="0"/>
      <c r="QPR26" s="0"/>
      <c r="QPS26" s="0"/>
      <c r="QPT26" s="0"/>
      <c r="QPU26" s="0"/>
      <c r="QPV26" s="0"/>
      <c r="QPW26" s="0"/>
      <c r="QPX26" s="0"/>
      <c r="QPY26" s="0"/>
      <c r="QPZ26" s="0"/>
      <c r="QQA26" s="0"/>
      <c r="QQB26" s="0"/>
      <c r="QQC26" s="0"/>
      <c r="QQD26" s="0"/>
      <c r="QQE26" s="0"/>
      <c r="QQF26" s="0"/>
      <c r="QQG26" s="0"/>
      <c r="QQH26" s="0"/>
      <c r="QQI26" s="0"/>
      <c r="QQJ26" s="0"/>
      <c r="QQK26" s="0"/>
      <c r="QQL26" s="0"/>
      <c r="QQM26" s="0"/>
      <c r="QQN26" s="0"/>
      <c r="QQO26" s="0"/>
      <c r="QQP26" s="0"/>
      <c r="QQQ26" s="0"/>
      <c r="QQR26" s="0"/>
      <c r="QQS26" s="0"/>
      <c r="QQT26" s="0"/>
      <c r="QQU26" s="0"/>
      <c r="QQV26" s="0"/>
      <c r="QQW26" s="0"/>
      <c r="QQX26" s="0"/>
      <c r="QQY26" s="0"/>
      <c r="QQZ26" s="0"/>
      <c r="QRA26" s="0"/>
      <c r="QRB26" s="0"/>
      <c r="QRC26" s="0"/>
      <c r="QRD26" s="0"/>
      <c r="QRE26" s="0"/>
      <c r="QRF26" s="0"/>
      <c r="QRG26" s="0"/>
      <c r="QRH26" s="0"/>
      <c r="QRI26" s="0"/>
      <c r="QRJ26" s="0"/>
      <c r="QRK26" s="0"/>
      <c r="QRL26" s="0"/>
      <c r="QRM26" s="0"/>
      <c r="QRN26" s="0"/>
      <c r="QRO26" s="0"/>
      <c r="QRP26" s="0"/>
      <c r="QRQ26" s="0"/>
      <c r="QRR26" s="0"/>
      <c r="QRS26" s="0"/>
      <c r="QRT26" s="0"/>
      <c r="QRU26" s="0"/>
      <c r="QRV26" s="0"/>
      <c r="QRW26" s="0"/>
      <c r="QRX26" s="0"/>
      <c r="QRY26" s="0"/>
      <c r="QRZ26" s="0"/>
      <c r="QSA26" s="0"/>
      <c r="QSB26" s="0"/>
      <c r="QSC26" s="0"/>
      <c r="QSD26" s="0"/>
      <c r="QSE26" s="0"/>
      <c r="QSF26" s="0"/>
      <c r="QSG26" s="0"/>
      <c r="QSH26" s="0"/>
      <c r="QSI26" s="0"/>
      <c r="QSJ26" s="0"/>
      <c r="QSK26" s="0"/>
      <c r="QSL26" s="0"/>
      <c r="QSM26" s="0"/>
      <c r="QSN26" s="0"/>
      <c r="QSO26" s="0"/>
      <c r="QSP26" s="0"/>
      <c r="QSQ26" s="0"/>
      <c r="QSR26" s="0"/>
      <c r="QSS26" s="0"/>
      <c r="QST26" s="0"/>
      <c r="QSU26" s="0"/>
      <c r="QSV26" s="0"/>
      <c r="QSW26" s="0"/>
      <c r="QSX26" s="0"/>
      <c r="QSY26" s="0"/>
      <c r="QSZ26" s="0"/>
      <c r="QTA26" s="0"/>
      <c r="QTB26" s="0"/>
      <c r="QTC26" s="0"/>
      <c r="QTD26" s="0"/>
      <c r="QTE26" s="0"/>
      <c r="QTF26" s="0"/>
      <c r="QTG26" s="0"/>
      <c r="QTH26" s="0"/>
      <c r="QTI26" s="0"/>
      <c r="QTJ26" s="0"/>
      <c r="QTK26" s="0"/>
      <c r="QTL26" s="0"/>
      <c r="QTM26" s="0"/>
      <c r="QTN26" s="0"/>
      <c r="QTO26" s="0"/>
      <c r="QTP26" s="0"/>
      <c r="QTQ26" s="0"/>
      <c r="QTR26" s="0"/>
      <c r="QTS26" s="0"/>
      <c r="QTT26" s="0"/>
      <c r="QTU26" s="0"/>
      <c r="QTV26" s="0"/>
      <c r="QTW26" s="0"/>
      <c r="QTX26" s="0"/>
      <c r="QTY26" s="0"/>
      <c r="QTZ26" s="0"/>
      <c r="QUA26" s="0"/>
      <c r="QUB26" s="0"/>
      <c r="QUC26" s="0"/>
      <c r="QUD26" s="0"/>
      <c r="QUE26" s="0"/>
      <c r="QUF26" s="0"/>
      <c r="QUG26" s="0"/>
      <c r="QUH26" s="0"/>
      <c r="QUI26" s="0"/>
      <c r="QUJ26" s="0"/>
      <c r="QUK26" s="0"/>
      <c r="QUL26" s="0"/>
      <c r="QUM26" s="0"/>
      <c r="QUN26" s="0"/>
      <c r="QUO26" s="0"/>
      <c r="QUP26" s="0"/>
      <c r="QUQ26" s="0"/>
      <c r="QUR26" s="0"/>
      <c r="QUS26" s="0"/>
      <c r="QUT26" s="0"/>
      <c r="QUU26" s="0"/>
      <c r="QUV26" s="0"/>
      <c r="QUW26" s="0"/>
      <c r="QUX26" s="0"/>
      <c r="QUY26" s="0"/>
      <c r="QUZ26" s="0"/>
      <c r="QVA26" s="0"/>
      <c r="QVB26" s="0"/>
      <c r="QVC26" s="0"/>
      <c r="QVD26" s="0"/>
      <c r="QVE26" s="0"/>
      <c r="QVF26" s="0"/>
      <c r="QVG26" s="0"/>
      <c r="QVH26" s="0"/>
      <c r="QVI26" s="0"/>
      <c r="QVJ26" s="0"/>
      <c r="QVK26" s="0"/>
      <c r="QVL26" s="0"/>
      <c r="QVM26" s="0"/>
      <c r="QVN26" s="0"/>
      <c r="QVO26" s="0"/>
      <c r="QVP26" s="0"/>
      <c r="QVQ26" s="0"/>
      <c r="QVR26" s="0"/>
      <c r="QVS26" s="0"/>
      <c r="QVT26" s="0"/>
      <c r="QVU26" s="0"/>
      <c r="QVV26" s="0"/>
      <c r="QVW26" s="0"/>
      <c r="QVX26" s="0"/>
      <c r="QVY26" s="0"/>
      <c r="QVZ26" s="0"/>
      <c r="QWA26" s="0"/>
      <c r="QWB26" s="0"/>
      <c r="QWC26" s="0"/>
      <c r="QWD26" s="0"/>
      <c r="QWE26" s="0"/>
      <c r="QWF26" s="0"/>
      <c r="QWG26" s="0"/>
      <c r="QWH26" s="0"/>
      <c r="QWI26" s="0"/>
      <c r="QWJ26" s="0"/>
      <c r="QWK26" s="0"/>
      <c r="QWL26" s="0"/>
      <c r="QWM26" s="0"/>
      <c r="QWN26" s="0"/>
      <c r="QWO26" s="0"/>
      <c r="QWP26" s="0"/>
      <c r="QWQ26" s="0"/>
      <c r="QWR26" s="0"/>
      <c r="QWS26" s="0"/>
      <c r="QWT26" s="0"/>
      <c r="QWU26" s="0"/>
      <c r="QWV26" s="0"/>
      <c r="QWW26" s="0"/>
      <c r="QWX26" s="0"/>
      <c r="QWY26" s="0"/>
      <c r="QWZ26" s="0"/>
      <c r="QXA26" s="0"/>
      <c r="QXB26" s="0"/>
      <c r="QXC26" s="0"/>
      <c r="QXD26" s="0"/>
      <c r="QXE26" s="0"/>
      <c r="QXF26" s="0"/>
      <c r="QXG26" s="0"/>
      <c r="QXH26" s="0"/>
      <c r="QXI26" s="0"/>
      <c r="QXJ26" s="0"/>
      <c r="QXK26" s="0"/>
      <c r="QXL26" s="0"/>
      <c r="QXM26" s="0"/>
      <c r="QXN26" s="0"/>
      <c r="QXO26" s="0"/>
      <c r="QXP26" s="0"/>
      <c r="QXQ26" s="0"/>
      <c r="QXR26" s="0"/>
      <c r="QXS26" s="0"/>
      <c r="QXT26" s="0"/>
      <c r="QXU26" s="0"/>
      <c r="QXV26" s="0"/>
      <c r="QXW26" s="0"/>
      <c r="QXX26" s="0"/>
      <c r="QXY26" s="0"/>
      <c r="QXZ26" s="0"/>
      <c r="QYA26" s="0"/>
      <c r="QYB26" s="0"/>
      <c r="QYC26" s="0"/>
      <c r="QYD26" s="0"/>
      <c r="QYE26" s="0"/>
      <c r="QYF26" s="0"/>
      <c r="QYG26" s="0"/>
      <c r="QYH26" s="0"/>
      <c r="QYI26" s="0"/>
      <c r="QYJ26" s="0"/>
      <c r="QYK26" s="0"/>
      <c r="QYL26" s="0"/>
      <c r="QYM26" s="0"/>
      <c r="QYN26" s="0"/>
      <c r="QYO26" s="0"/>
      <c r="QYP26" s="0"/>
      <c r="QYQ26" s="0"/>
      <c r="QYR26" s="0"/>
      <c r="QYS26" s="0"/>
      <c r="QYT26" s="0"/>
      <c r="QYU26" s="0"/>
      <c r="QYV26" s="0"/>
      <c r="QYW26" s="0"/>
      <c r="QYX26" s="0"/>
      <c r="QYY26" s="0"/>
      <c r="QYZ26" s="0"/>
      <c r="QZA26" s="0"/>
      <c r="QZB26" s="0"/>
      <c r="QZC26" s="0"/>
      <c r="QZD26" s="0"/>
      <c r="QZE26" s="0"/>
      <c r="QZF26" s="0"/>
      <c r="QZG26" s="0"/>
      <c r="QZH26" s="0"/>
      <c r="QZI26" s="0"/>
      <c r="QZJ26" s="0"/>
      <c r="QZK26" s="0"/>
      <c r="QZL26" s="0"/>
      <c r="QZM26" s="0"/>
      <c r="QZN26" s="0"/>
      <c r="QZO26" s="0"/>
      <c r="QZP26" s="0"/>
      <c r="QZQ26" s="0"/>
      <c r="QZR26" s="0"/>
      <c r="QZS26" s="0"/>
      <c r="QZT26" s="0"/>
      <c r="QZU26" s="0"/>
      <c r="QZV26" s="0"/>
      <c r="QZW26" s="0"/>
      <c r="QZX26" s="0"/>
      <c r="QZY26" s="0"/>
      <c r="QZZ26" s="0"/>
      <c r="RAA26" s="0"/>
      <c r="RAB26" s="0"/>
      <c r="RAC26" s="0"/>
      <c r="RAD26" s="0"/>
      <c r="RAE26" s="0"/>
      <c r="RAF26" s="0"/>
      <c r="RAG26" s="0"/>
      <c r="RAH26" s="0"/>
      <c r="RAI26" s="0"/>
      <c r="RAJ26" s="0"/>
      <c r="RAK26" s="0"/>
      <c r="RAL26" s="0"/>
      <c r="RAM26" s="0"/>
      <c r="RAN26" s="0"/>
      <c r="RAO26" s="0"/>
      <c r="RAP26" s="0"/>
      <c r="RAQ26" s="0"/>
      <c r="RAR26" s="0"/>
      <c r="RAS26" s="0"/>
      <c r="RAT26" s="0"/>
      <c r="RAU26" s="0"/>
      <c r="RAV26" s="0"/>
      <c r="RAW26" s="0"/>
      <c r="RAX26" s="0"/>
      <c r="RAY26" s="0"/>
      <c r="RAZ26" s="0"/>
      <c r="RBA26" s="0"/>
      <c r="RBB26" s="0"/>
      <c r="RBC26" s="0"/>
      <c r="RBD26" s="0"/>
      <c r="RBE26" s="0"/>
      <c r="RBF26" s="0"/>
      <c r="RBG26" s="0"/>
      <c r="RBH26" s="0"/>
      <c r="RBI26" s="0"/>
      <c r="RBJ26" s="0"/>
      <c r="RBK26" s="0"/>
      <c r="RBL26" s="0"/>
      <c r="RBM26" s="0"/>
      <c r="RBN26" s="0"/>
      <c r="RBO26" s="0"/>
      <c r="RBP26" s="0"/>
      <c r="RBQ26" s="0"/>
      <c r="RBR26" s="0"/>
      <c r="RBS26" s="0"/>
      <c r="RBT26" s="0"/>
      <c r="RBU26" s="0"/>
      <c r="RBV26" s="0"/>
      <c r="RBW26" s="0"/>
      <c r="RBX26" s="0"/>
      <c r="RBY26" s="0"/>
      <c r="RBZ26" s="0"/>
      <c r="RCA26" s="0"/>
      <c r="RCB26" s="0"/>
      <c r="RCC26" s="0"/>
      <c r="RCD26" s="0"/>
      <c r="RCE26" s="0"/>
      <c r="RCF26" s="0"/>
      <c r="RCG26" s="0"/>
      <c r="RCH26" s="0"/>
      <c r="RCI26" s="0"/>
      <c r="RCJ26" s="0"/>
      <c r="RCK26" s="0"/>
      <c r="RCL26" s="0"/>
      <c r="RCM26" s="0"/>
      <c r="RCN26" s="0"/>
      <c r="RCO26" s="0"/>
      <c r="RCP26" s="0"/>
      <c r="RCQ26" s="0"/>
      <c r="RCR26" s="0"/>
      <c r="RCS26" s="0"/>
      <c r="RCT26" s="0"/>
      <c r="RCU26" s="0"/>
      <c r="RCV26" s="0"/>
      <c r="RCW26" s="0"/>
      <c r="RCX26" s="0"/>
      <c r="RCY26" s="0"/>
      <c r="RCZ26" s="0"/>
      <c r="RDA26" s="0"/>
      <c r="RDB26" s="0"/>
      <c r="RDC26" s="0"/>
      <c r="RDD26" s="0"/>
      <c r="RDE26" s="0"/>
      <c r="RDF26" s="0"/>
      <c r="RDG26" s="0"/>
      <c r="RDH26" s="0"/>
      <c r="RDI26" s="0"/>
      <c r="RDJ26" s="0"/>
      <c r="RDK26" s="0"/>
      <c r="RDL26" s="0"/>
      <c r="RDM26" s="0"/>
      <c r="RDN26" s="0"/>
      <c r="RDO26" s="0"/>
      <c r="RDP26" s="0"/>
      <c r="RDQ26" s="0"/>
      <c r="RDR26" s="0"/>
      <c r="RDS26" s="0"/>
      <c r="RDT26" s="0"/>
      <c r="RDU26" s="0"/>
      <c r="RDV26" s="0"/>
      <c r="RDW26" s="0"/>
      <c r="RDX26" s="0"/>
      <c r="RDY26" s="0"/>
      <c r="RDZ26" s="0"/>
      <c r="REA26" s="0"/>
      <c r="REB26" s="0"/>
      <c r="REC26" s="0"/>
      <c r="RED26" s="0"/>
      <c r="REE26" s="0"/>
      <c r="REF26" s="0"/>
      <c r="REG26" s="0"/>
      <c r="REH26" s="0"/>
      <c r="REI26" s="0"/>
      <c r="REJ26" s="0"/>
      <c r="REK26" s="0"/>
      <c r="REL26" s="0"/>
      <c r="REM26" s="0"/>
      <c r="REN26" s="0"/>
      <c r="REO26" s="0"/>
      <c r="REP26" s="0"/>
      <c r="REQ26" s="0"/>
      <c r="RER26" s="0"/>
      <c r="RES26" s="0"/>
      <c r="RET26" s="0"/>
      <c r="REU26" s="0"/>
      <c r="REV26" s="0"/>
      <c r="REW26" s="0"/>
      <c r="REX26" s="0"/>
      <c r="REY26" s="0"/>
      <c r="REZ26" s="0"/>
      <c r="RFA26" s="0"/>
      <c r="RFB26" s="0"/>
      <c r="RFC26" s="0"/>
      <c r="RFD26" s="0"/>
      <c r="RFE26" s="0"/>
      <c r="RFF26" s="0"/>
      <c r="RFG26" s="0"/>
      <c r="RFH26" s="0"/>
      <c r="RFI26" s="0"/>
      <c r="RFJ26" s="0"/>
      <c r="RFK26" s="0"/>
      <c r="RFL26" s="0"/>
      <c r="RFM26" s="0"/>
      <c r="RFN26" s="0"/>
      <c r="RFO26" s="0"/>
      <c r="RFP26" s="0"/>
      <c r="RFQ26" s="0"/>
      <c r="RFR26" s="0"/>
      <c r="RFS26" s="0"/>
      <c r="RFT26" s="0"/>
      <c r="RFU26" s="0"/>
      <c r="RFV26" s="0"/>
      <c r="RFW26" s="0"/>
      <c r="RFX26" s="0"/>
      <c r="RFY26" s="0"/>
      <c r="RFZ26" s="0"/>
      <c r="RGA26" s="0"/>
      <c r="RGB26" s="0"/>
      <c r="RGC26" s="0"/>
      <c r="RGD26" s="0"/>
      <c r="RGE26" s="0"/>
      <c r="RGF26" s="0"/>
      <c r="RGG26" s="0"/>
      <c r="RGH26" s="0"/>
      <c r="RGI26" s="0"/>
      <c r="RGJ26" s="0"/>
      <c r="RGK26" s="0"/>
      <c r="RGL26" s="0"/>
      <c r="RGM26" s="0"/>
      <c r="RGN26" s="0"/>
      <c r="RGO26" s="0"/>
      <c r="RGP26" s="0"/>
      <c r="RGQ26" s="0"/>
      <c r="RGR26" s="0"/>
      <c r="RGS26" s="0"/>
      <c r="RGT26" s="0"/>
      <c r="RGU26" s="0"/>
      <c r="RGV26" s="0"/>
      <c r="RGW26" s="0"/>
      <c r="RGX26" s="0"/>
      <c r="RGY26" s="0"/>
      <c r="RGZ26" s="0"/>
      <c r="RHA26" s="0"/>
      <c r="RHB26" s="0"/>
      <c r="RHC26" s="0"/>
      <c r="RHD26" s="0"/>
      <c r="RHE26" s="0"/>
      <c r="RHF26" s="0"/>
      <c r="RHG26" s="0"/>
      <c r="RHH26" s="0"/>
      <c r="RHI26" s="0"/>
      <c r="RHJ26" s="0"/>
      <c r="RHK26" s="0"/>
      <c r="RHL26" s="0"/>
      <c r="RHM26" s="0"/>
      <c r="RHN26" s="0"/>
      <c r="RHO26" s="0"/>
      <c r="RHP26" s="0"/>
      <c r="RHQ26" s="0"/>
      <c r="RHR26" s="0"/>
      <c r="RHS26" s="0"/>
      <c r="RHT26" s="0"/>
      <c r="RHU26" s="0"/>
      <c r="RHV26" s="0"/>
      <c r="RHW26" s="0"/>
      <c r="RHX26" s="0"/>
      <c r="RHY26" s="0"/>
      <c r="RHZ26" s="0"/>
      <c r="RIA26" s="0"/>
      <c r="RIB26" s="0"/>
      <c r="RIC26" s="0"/>
      <c r="RID26" s="0"/>
      <c r="RIE26" s="0"/>
      <c r="RIF26" s="0"/>
      <c r="RIG26" s="0"/>
      <c r="RIH26" s="0"/>
      <c r="RII26" s="0"/>
      <c r="RIJ26" s="0"/>
      <c r="RIK26" s="0"/>
      <c r="RIL26" s="0"/>
      <c r="RIM26" s="0"/>
      <c r="RIN26" s="0"/>
      <c r="RIO26" s="0"/>
      <c r="RIP26" s="0"/>
      <c r="RIQ26" s="0"/>
      <c r="RIR26" s="0"/>
      <c r="RIS26" s="0"/>
      <c r="RIT26" s="0"/>
      <c r="RIU26" s="0"/>
      <c r="RIV26" s="0"/>
      <c r="RIW26" s="0"/>
      <c r="RIX26" s="0"/>
      <c r="RIY26" s="0"/>
      <c r="RIZ26" s="0"/>
      <c r="RJA26" s="0"/>
      <c r="RJB26" s="0"/>
      <c r="RJC26" s="0"/>
      <c r="RJD26" s="0"/>
      <c r="RJE26" s="0"/>
      <c r="RJF26" s="0"/>
      <c r="RJG26" s="0"/>
      <c r="RJH26" s="0"/>
      <c r="RJI26" s="0"/>
      <c r="RJJ26" s="0"/>
      <c r="RJK26" s="0"/>
      <c r="RJL26" s="0"/>
      <c r="RJM26" s="0"/>
      <c r="RJN26" s="0"/>
      <c r="RJO26" s="0"/>
      <c r="RJP26" s="0"/>
      <c r="RJQ26" s="0"/>
      <c r="RJR26" s="0"/>
      <c r="RJS26" s="0"/>
      <c r="RJT26" s="0"/>
      <c r="RJU26" s="0"/>
      <c r="RJV26" s="0"/>
      <c r="RJW26" s="0"/>
      <c r="RJX26" s="0"/>
      <c r="RJY26" s="0"/>
      <c r="RJZ26" s="0"/>
      <c r="RKA26" s="0"/>
      <c r="RKB26" s="0"/>
      <c r="RKC26" s="0"/>
      <c r="RKD26" s="0"/>
      <c r="RKE26" s="0"/>
      <c r="RKF26" s="0"/>
      <c r="RKG26" s="0"/>
      <c r="RKH26" s="0"/>
      <c r="RKI26" s="0"/>
      <c r="RKJ26" s="0"/>
      <c r="RKK26" s="0"/>
      <c r="RKL26" s="0"/>
      <c r="RKM26" s="0"/>
      <c r="RKN26" s="0"/>
      <c r="RKO26" s="0"/>
      <c r="RKP26" s="0"/>
      <c r="RKQ26" s="0"/>
      <c r="RKR26" s="0"/>
      <c r="RKS26" s="0"/>
      <c r="RKT26" s="0"/>
      <c r="RKU26" s="0"/>
      <c r="RKV26" s="0"/>
      <c r="RKW26" s="0"/>
      <c r="RKX26" s="0"/>
      <c r="RKY26" s="0"/>
      <c r="RKZ26" s="0"/>
      <c r="RLA26" s="0"/>
      <c r="RLB26" s="0"/>
      <c r="RLC26" s="0"/>
      <c r="RLD26" s="0"/>
      <c r="RLE26" s="0"/>
      <c r="RLF26" s="0"/>
      <c r="RLG26" s="0"/>
      <c r="RLH26" s="0"/>
      <c r="RLI26" s="0"/>
      <c r="RLJ26" s="0"/>
      <c r="RLK26" s="0"/>
      <c r="RLL26" s="0"/>
      <c r="RLM26" s="0"/>
      <c r="RLN26" s="0"/>
      <c r="RLO26" s="0"/>
      <c r="RLP26" s="0"/>
      <c r="RLQ26" s="0"/>
      <c r="RLR26" s="0"/>
      <c r="RLS26" s="0"/>
      <c r="RLT26" s="0"/>
      <c r="RLU26" s="0"/>
      <c r="RLV26" s="0"/>
      <c r="RLW26" s="0"/>
      <c r="RLX26" s="0"/>
      <c r="RLY26" s="0"/>
      <c r="RLZ26" s="0"/>
      <c r="RMA26" s="0"/>
      <c r="RMB26" s="0"/>
      <c r="RMC26" s="0"/>
      <c r="RMD26" s="0"/>
      <c r="RME26" s="0"/>
      <c r="RMF26" s="0"/>
      <c r="RMG26" s="0"/>
      <c r="RMH26" s="0"/>
      <c r="RMI26" s="0"/>
      <c r="RMJ26" s="0"/>
      <c r="RMK26" s="0"/>
      <c r="RML26" s="0"/>
      <c r="RMM26" s="0"/>
      <c r="RMN26" s="0"/>
      <c r="RMO26" s="0"/>
      <c r="RMP26" s="0"/>
      <c r="RMQ26" s="0"/>
      <c r="RMR26" s="0"/>
      <c r="RMS26" s="0"/>
      <c r="RMT26" s="0"/>
      <c r="RMU26" s="0"/>
      <c r="RMV26" s="0"/>
      <c r="RMW26" s="0"/>
      <c r="RMX26" s="0"/>
      <c r="RMY26" s="0"/>
      <c r="RMZ26" s="0"/>
      <c r="RNA26" s="0"/>
      <c r="RNB26" s="0"/>
      <c r="RNC26" s="0"/>
      <c r="RND26" s="0"/>
      <c r="RNE26" s="0"/>
      <c r="RNF26" s="0"/>
      <c r="RNG26" s="0"/>
      <c r="RNH26" s="0"/>
      <c r="RNI26" s="0"/>
      <c r="RNJ26" s="0"/>
      <c r="RNK26" s="0"/>
      <c r="RNL26" s="0"/>
      <c r="RNM26" s="0"/>
      <c r="RNN26" s="0"/>
      <c r="RNO26" s="0"/>
      <c r="RNP26" s="0"/>
      <c r="RNQ26" s="0"/>
      <c r="RNR26" s="0"/>
      <c r="RNS26" s="0"/>
      <c r="RNT26" s="0"/>
      <c r="RNU26" s="0"/>
      <c r="RNV26" s="0"/>
      <c r="RNW26" s="0"/>
      <c r="RNX26" s="0"/>
      <c r="RNY26" s="0"/>
      <c r="RNZ26" s="0"/>
      <c r="ROA26" s="0"/>
      <c r="ROB26" s="0"/>
      <c r="ROC26" s="0"/>
      <c r="ROD26" s="0"/>
      <c r="ROE26" s="0"/>
      <c r="ROF26" s="0"/>
      <c r="ROG26" s="0"/>
      <c r="ROH26" s="0"/>
      <c r="ROI26" s="0"/>
      <c r="ROJ26" s="0"/>
      <c r="ROK26" s="0"/>
      <c r="ROL26" s="0"/>
      <c r="ROM26" s="0"/>
      <c r="RON26" s="0"/>
      <c r="ROO26" s="0"/>
      <c r="ROP26" s="0"/>
      <c r="ROQ26" s="0"/>
      <c r="ROR26" s="0"/>
      <c r="ROS26" s="0"/>
      <c r="ROT26" s="0"/>
      <c r="ROU26" s="0"/>
      <c r="ROV26" s="0"/>
      <c r="ROW26" s="0"/>
      <c r="ROX26" s="0"/>
      <c r="ROY26" s="0"/>
      <c r="ROZ26" s="0"/>
      <c r="RPA26" s="0"/>
      <c r="RPB26" s="0"/>
      <c r="RPC26" s="0"/>
      <c r="RPD26" s="0"/>
      <c r="RPE26" s="0"/>
      <c r="RPF26" s="0"/>
      <c r="RPG26" s="0"/>
      <c r="RPH26" s="0"/>
      <c r="RPI26" s="0"/>
      <c r="RPJ26" s="0"/>
      <c r="RPK26" s="0"/>
      <c r="RPL26" s="0"/>
      <c r="RPM26" s="0"/>
      <c r="RPN26" s="0"/>
      <c r="RPO26" s="0"/>
      <c r="RPP26" s="0"/>
      <c r="RPQ26" s="0"/>
      <c r="RPR26" s="0"/>
      <c r="RPS26" s="0"/>
      <c r="RPT26" s="0"/>
      <c r="RPU26" s="0"/>
      <c r="RPV26" s="0"/>
      <c r="RPW26" s="0"/>
      <c r="RPX26" s="0"/>
      <c r="RPY26" s="0"/>
      <c r="RPZ26" s="0"/>
      <c r="RQA26" s="0"/>
      <c r="RQB26" s="0"/>
      <c r="RQC26" s="0"/>
      <c r="RQD26" s="0"/>
      <c r="RQE26" s="0"/>
      <c r="RQF26" s="0"/>
      <c r="RQG26" s="0"/>
      <c r="RQH26" s="0"/>
      <c r="RQI26" s="0"/>
      <c r="RQJ26" s="0"/>
      <c r="RQK26" s="0"/>
      <c r="RQL26" s="0"/>
      <c r="RQM26" s="0"/>
      <c r="RQN26" s="0"/>
      <c r="RQO26" s="0"/>
      <c r="RQP26" s="0"/>
      <c r="RQQ26" s="0"/>
      <c r="RQR26" s="0"/>
      <c r="RQS26" s="0"/>
      <c r="RQT26" s="0"/>
      <c r="RQU26" s="0"/>
      <c r="RQV26" s="0"/>
      <c r="RQW26" s="0"/>
      <c r="RQX26" s="0"/>
      <c r="RQY26" s="0"/>
      <c r="RQZ26" s="0"/>
      <c r="RRA26" s="0"/>
      <c r="RRB26" s="0"/>
      <c r="RRC26" s="0"/>
      <c r="RRD26" s="0"/>
      <c r="RRE26" s="0"/>
      <c r="RRF26" s="0"/>
      <c r="RRG26" s="0"/>
      <c r="RRH26" s="0"/>
      <c r="RRI26" s="0"/>
      <c r="RRJ26" s="0"/>
      <c r="RRK26" s="0"/>
      <c r="RRL26" s="0"/>
      <c r="RRM26" s="0"/>
      <c r="RRN26" s="0"/>
      <c r="RRO26" s="0"/>
      <c r="RRP26" s="0"/>
      <c r="RRQ26" s="0"/>
      <c r="RRR26" s="0"/>
      <c r="RRS26" s="0"/>
      <c r="RRT26" s="0"/>
      <c r="RRU26" s="0"/>
      <c r="RRV26" s="0"/>
      <c r="RRW26" s="0"/>
      <c r="RRX26" s="0"/>
      <c r="RRY26" s="0"/>
      <c r="RRZ26" s="0"/>
      <c r="RSA26" s="0"/>
      <c r="RSB26" s="0"/>
      <c r="RSC26" s="0"/>
      <c r="RSD26" s="0"/>
      <c r="RSE26" s="0"/>
      <c r="RSF26" s="0"/>
      <c r="RSG26" s="0"/>
      <c r="RSH26" s="0"/>
      <c r="RSI26" s="0"/>
      <c r="RSJ26" s="0"/>
      <c r="RSK26" s="0"/>
      <c r="RSL26" s="0"/>
      <c r="RSM26" s="0"/>
      <c r="RSN26" s="0"/>
      <c r="RSO26" s="0"/>
      <c r="RSP26" s="0"/>
      <c r="RSQ26" s="0"/>
      <c r="RSR26" s="0"/>
      <c r="RSS26" s="0"/>
      <c r="RST26" s="0"/>
      <c r="RSU26" s="0"/>
      <c r="RSV26" s="0"/>
      <c r="RSW26" s="0"/>
      <c r="RSX26" s="0"/>
      <c r="RSY26" s="0"/>
      <c r="RSZ26" s="0"/>
      <c r="RTA26" s="0"/>
      <c r="RTB26" s="0"/>
      <c r="RTC26" s="0"/>
      <c r="RTD26" s="0"/>
      <c r="RTE26" s="0"/>
      <c r="RTF26" s="0"/>
      <c r="RTG26" s="0"/>
      <c r="RTH26" s="0"/>
      <c r="RTI26" s="0"/>
      <c r="RTJ26" s="0"/>
      <c r="RTK26" s="0"/>
      <c r="RTL26" s="0"/>
      <c r="RTM26" s="0"/>
      <c r="RTN26" s="0"/>
      <c r="RTO26" s="0"/>
      <c r="RTP26" s="0"/>
      <c r="RTQ26" s="0"/>
      <c r="RTR26" s="0"/>
      <c r="RTS26" s="0"/>
      <c r="RTT26" s="0"/>
      <c r="RTU26" s="0"/>
      <c r="RTV26" s="0"/>
      <c r="RTW26" s="0"/>
      <c r="RTX26" s="0"/>
      <c r="RTY26" s="0"/>
      <c r="RTZ26" s="0"/>
      <c r="RUA26" s="0"/>
      <c r="RUB26" s="0"/>
      <c r="RUC26" s="0"/>
      <c r="RUD26" s="0"/>
      <c r="RUE26" s="0"/>
      <c r="RUF26" s="0"/>
      <c r="RUG26" s="0"/>
      <c r="RUH26" s="0"/>
      <c r="RUI26" s="0"/>
      <c r="RUJ26" s="0"/>
      <c r="RUK26" s="0"/>
      <c r="RUL26" s="0"/>
      <c r="RUM26" s="0"/>
      <c r="RUN26" s="0"/>
      <c r="RUO26" s="0"/>
      <c r="RUP26" s="0"/>
      <c r="RUQ26" s="0"/>
      <c r="RUR26" s="0"/>
      <c r="RUS26" s="0"/>
      <c r="RUT26" s="0"/>
      <c r="RUU26" s="0"/>
      <c r="RUV26" s="0"/>
      <c r="RUW26" s="0"/>
      <c r="RUX26" s="0"/>
      <c r="RUY26" s="0"/>
      <c r="RUZ26" s="0"/>
      <c r="RVA26" s="0"/>
      <c r="RVB26" s="0"/>
      <c r="RVC26" s="0"/>
      <c r="RVD26" s="0"/>
      <c r="RVE26" s="0"/>
      <c r="RVF26" s="0"/>
      <c r="RVG26" s="0"/>
      <c r="RVH26" s="0"/>
      <c r="RVI26" s="0"/>
      <c r="RVJ26" s="0"/>
      <c r="RVK26" s="0"/>
      <c r="RVL26" s="0"/>
      <c r="RVM26" s="0"/>
      <c r="RVN26" s="0"/>
      <c r="RVO26" s="0"/>
      <c r="RVP26" s="0"/>
      <c r="RVQ26" s="0"/>
      <c r="RVR26" s="0"/>
      <c r="RVS26" s="0"/>
      <c r="RVT26" s="0"/>
      <c r="RVU26" s="0"/>
      <c r="RVV26" s="0"/>
      <c r="RVW26" s="0"/>
      <c r="RVX26" s="0"/>
      <c r="RVY26" s="0"/>
      <c r="RVZ26" s="0"/>
      <c r="RWA26" s="0"/>
      <c r="RWB26" s="0"/>
      <c r="RWC26" s="0"/>
      <c r="RWD26" s="0"/>
      <c r="RWE26" s="0"/>
      <c r="RWF26" s="0"/>
      <c r="RWG26" s="0"/>
      <c r="RWH26" s="0"/>
      <c r="RWI26" s="0"/>
      <c r="RWJ26" s="0"/>
      <c r="RWK26" s="0"/>
      <c r="RWL26" s="0"/>
      <c r="RWM26" s="0"/>
      <c r="RWN26" s="0"/>
      <c r="RWO26" s="0"/>
      <c r="RWP26" s="0"/>
      <c r="RWQ26" s="0"/>
      <c r="RWR26" s="0"/>
      <c r="RWS26" s="0"/>
      <c r="RWT26" s="0"/>
      <c r="RWU26" s="0"/>
      <c r="RWV26" s="0"/>
      <c r="RWW26" s="0"/>
      <c r="RWX26" s="0"/>
      <c r="RWY26" s="0"/>
      <c r="RWZ26" s="0"/>
      <c r="RXA26" s="0"/>
      <c r="RXB26" s="0"/>
      <c r="RXC26" s="0"/>
      <c r="RXD26" s="0"/>
      <c r="RXE26" s="0"/>
      <c r="RXF26" s="0"/>
      <c r="RXG26" s="0"/>
      <c r="RXH26" s="0"/>
      <c r="RXI26" s="0"/>
      <c r="RXJ26" s="0"/>
      <c r="RXK26" s="0"/>
      <c r="RXL26" s="0"/>
      <c r="RXM26" s="0"/>
      <c r="RXN26" s="0"/>
      <c r="RXO26" s="0"/>
      <c r="RXP26" s="0"/>
      <c r="RXQ26" s="0"/>
      <c r="RXR26" s="0"/>
      <c r="RXS26" s="0"/>
      <c r="RXT26" s="0"/>
      <c r="RXU26" s="0"/>
      <c r="RXV26" s="0"/>
      <c r="RXW26" s="0"/>
      <c r="RXX26" s="0"/>
      <c r="RXY26" s="0"/>
      <c r="RXZ26" s="0"/>
      <c r="RYA26" s="0"/>
      <c r="RYB26" s="0"/>
      <c r="RYC26" s="0"/>
      <c r="RYD26" s="0"/>
      <c r="RYE26" s="0"/>
      <c r="RYF26" s="0"/>
      <c r="RYG26" s="0"/>
      <c r="RYH26" s="0"/>
      <c r="RYI26" s="0"/>
      <c r="RYJ26" s="0"/>
      <c r="RYK26" s="0"/>
      <c r="RYL26" s="0"/>
      <c r="RYM26" s="0"/>
      <c r="RYN26" s="0"/>
      <c r="RYO26" s="0"/>
      <c r="RYP26" s="0"/>
      <c r="RYQ26" s="0"/>
      <c r="RYR26" s="0"/>
      <c r="RYS26" s="0"/>
      <c r="RYT26" s="0"/>
      <c r="RYU26" s="0"/>
      <c r="RYV26" s="0"/>
      <c r="RYW26" s="0"/>
      <c r="RYX26" s="0"/>
      <c r="RYY26" s="0"/>
      <c r="RYZ26" s="0"/>
      <c r="RZA26" s="0"/>
      <c r="RZB26" s="0"/>
      <c r="RZC26" s="0"/>
      <c r="RZD26" s="0"/>
      <c r="RZE26" s="0"/>
      <c r="RZF26" s="0"/>
      <c r="RZG26" s="0"/>
      <c r="RZH26" s="0"/>
      <c r="RZI26" s="0"/>
      <c r="RZJ26" s="0"/>
      <c r="RZK26" s="0"/>
      <c r="RZL26" s="0"/>
      <c r="RZM26" s="0"/>
      <c r="RZN26" s="0"/>
      <c r="RZO26" s="0"/>
      <c r="RZP26" s="0"/>
      <c r="RZQ26" s="0"/>
      <c r="RZR26" s="0"/>
      <c r="RZS26" s="0"/>
      <c r="RZT26" s="0"/>
      <c r="RZU26" s="0"/>
      <c r="RZV26" s="0"/>
      <c r="RZW26" s="0"/>
      <c r="RZX26" s="0"/>
      <c r="RZY26" s="0"/>
      <c r="RZZ26" s="0"/>
      <c r="SAA26" s="0"/>
      <c r="SAB26" s="0"/>
      <c r="SAC26" s="0"/>
      <c r="SAD26" s="0"/>
      <c r="SAE26" s="0"/>
      <c r="SAF26" s="0"/>
      <c r="SAG26" s="0"/>
      <c r="SAH26" s="0"/>
      <c r="SAI26" s="0"/>
      <c r="SAJ26" s="0"/>
      <c r="SAK26" s="0"/>
      <c r="SAL26" s="0"/>
      <c r="SAM26" s="0"/>
      <c r="SAN26" s="0"/>
      <c r="SAO26" s="0"/>
      <c r="SAP26" s="0"/>
      <c r="SAQ26" s="0"/>
      <c r="SAR26" s="0"/>
      <c r="SAS26" s="0"/>
      <c r="SAT26" s="0"/>
      <c r="SAU26" s="0"/>
      <c r="SAV26" s="0"/>
      <c r="SAW26" s="0"/>
      <c r="SAX26" s="0"/>
      <c r="SAY26" s="0"/>
      <c r="SAZ26" s="0"/>
      <c r="SBA26" s="0"/>
      <c r="SBB26" s="0"/>
      <c r="SBC26" s="0"/>
      <c r="SBD26" s="0"/>
      <c r="SBE26" s="0"/>
      <c r="SBF26" s="0"/>
      <c r="SBG26" s="0"/>
      <c r="SBH26" s="0"/>
      <c r="SBI26" s="0"/>
      <c r="SBJ26" s="0"/>
      <c r="SBK26" s="0"/>
      <c r="SBL26" s="0"/>
      <c r="SBM26" s="0"/>
      <c r="SBN26" s="0"/>
      <c r="SBO26" s="0"/>
      <c r="SBP26" s="0"/>
      <c r="SBQ26" s="0"/>
      <c r="SBR26" s="0"/>
      <c r="SBS26" s="0"/>
      <c r="SBT26" s="0"/>
      <c r="SBU26" s="0"/>
      <c r="SBV26" s="0"/>
      <c r="SBW26" s="0"/>
      <c r="SBX26" s="0"/>
      <c r="SBY26" s="0"/>
      <c r="SBZ26" s="0"/>
      <c r="SCA26" s="0"/>
      <c r="SCB26" s="0"/>
      <c r="SCC26" s="0"/>
      <c r="SCD26" s="0"/>
      <c r="SCE26" s="0"/>
      <c r="SCF26" s="0"/>
      <c r="SCG26" s="0"/>
      <c r="SCH26" s="0"/>
      <c r="SCI26" s="0"/>
      <c r="SCJ26" s="0"/>
      <c r="SCK26" s="0"/>
      <c r="SCL26" s="0"/>
      <c r="SCM26" s="0"/>
      <c r="SCN26" s="0"/>
      <c r="SCO26" s="0"/>
      <c r="SCP26" s="0"/>
      <c r="SCQ26" s="0"/>
      <c r="SCR26" s="0"/>
      <c r="SCS26" s="0"/>
      <c r="SCT26" s="0"/>
      <c r="SCU26" s="0"/>
      <c r="SCV26" s="0"/>
      <c r="SCW26" s="0"/>
      <c r="SCX26" s="0"/>
      <c r="SCY26" s="0"/>
      <c r="SCZ26" s="0"/>
      <c r="SDA26" s="0"/>
      <c r="SDB26" s="0"/>
      <c r="SDC26" s="0"/>
      <c r="SDD26" s="0"/>
      <c r="SDE26" s="0"/>
      <c r="SDF26" s="0"/>
      <c r="SDG26" s="0"/>
      <c r="SDH26" s="0"/>
      <c r="SDI26" s="0"/>
      <c r="SDJ26" s="0"/>
      <c r="SDK26" s="0"/>
      <c r="SDL26" s="0"/>
      <c r="SDM26" s="0"/>
      <c r="SDN26" s="0"/>
      <c r="SDO26" s="0"/>
      <c r="SDP26" s="0"/>
      <c r="SDQ26" s="0"/>
      <c r="SDR26" s="0"/>
      <c r="SDS26" s="0"/>
      <c r="SDT26" s="0"/>
      <c r="SDU26" s="0"/>
      <c r="SDV26" s="0"/>
      <c r="SDW26" s="0"/>
      <c r="SDX26" s="0"/>
      <c r="SDY26" s="0"/>
      <c r="SDZ26" s="0"/>
      <c r="SEA26" s="0"/>
      <c r="SEB26" s="0"/>
      <c r="SEC26" s="0"/>
      <c r="SED26" s="0"/>
      <c r="SEE26" s="0"/>
      <c r="SEF26" s="0"/>
      <c r="SEG26" s="0"/>
      <c r="SEH26" s="0"/>
      <c r="SEI26" s="0"/>
      <c r="SEJ26" s="0"/>
      <c r="SEK26" s="0"/>
      <c r="SEL26" s="0"/>
      <c r="SEM26" s="0"/>
      <c r="SEN26" s="0"/>
      <c r="SEO26" s="0"/>
      <c r="SEP26" s="0"/>
      <c r="SEQ26" s="0"/>
      <c r="SER26" s="0"/>
      <c r="SES26" s="0"/>
      <c r="SET26" s="0"/>
      <c r="SEU26" s="0"/>
      <c r="SEV26" s="0"/>
      <c r="SEW26" s="0"/>
      <c r="SEX26" s="0"/>
      <c r="SEY26" s="0"/>
      <c r="SEZ26" s="0"/>
      <c r="SFA26" s="0"/>
      <c r="SFB26" s="0"/>
      <c r="SFC26" s="0"/>
      <c r="SFD26" s="0"/>
      <c r="SFE26" s="0"/>
      <c r="SFF26" s="0"/>
      <c r="SFG26" s="0"/>
      <c r="SFH26" s="0"/>
      <c r="SFI26" s="0"/>
      <c r="SFJ26" s="0"/>
      <c r="SFK26" s="0"/>
      <c r="SFL26" s="0"/>
      <c r="SFM26" s="0"/>
      <c r="SFN26" s="0"/>
      <c r="SFO26" s="0"/>
      <c r="SFP26" s="0"/>
      <c r="SFQ26" s="0"/>
      <c r="SFR26" s="0"/>
      <c r="SFS26" s="0"/>
      <c r="SFT26" s="0"/>
      <c r="SFU26" s="0"/>
      <c r="SFV26" s="0"/>
      <c r="SFW26" s="0"/>
      <c r="SFX26" s="0"/>
      <c r="SFY26" s="0"/>
      <c r="SFZ26" s="0"/>
      <c r="SGA26" s="0"/>
      <c r="SGB26" s="0"/>
      <c r="SGC26" s="0"/>
      <c r="SGD26" s="0"/>
      <c r="SGE26" s="0"/>
      <c r="SGF26" s="0"/>
      <c r="SGG26" s="0"/>
      <c r="SGH26" s="0"/>
      <c r="SGI26" s="0"/>
      <c r="SGJ26" s="0"/>
      <c r="SGK26" s="0"/>
      <c r="SGL26" s="0"/>
      <c r="SGM26" s="0"/>
      <c r="SGN26" s="0"/>
      <c r="SGO26" s="0"/>
      <c r="SGP26" s="0"/>
      <c r="SGQ26" s="0"/>
      <c r="SGR26" s="0"/>
      <c r="SGS26" s="0"/>
      <c r="SGT26" s="0"/>
      <c r="SGU26" s="0"/>
      <c r="SGV26" s="0"/>
      <c r="SGW26" s="0"/>
      <c r="SGX26" s="0"/>
      <c r="SGY26" s="0"/>
      <c r="SGZ26" s="0"/>
      <c r="SHA26" s="0"/>
      <c r="SHB26" s="0"/>
      <c r="SHC26" s="0"/>
      <c r="SHD26" s="0"/>
      <c r="SHE26" s="0"/>
      <c r="SHF26" s="0"/>
      <c r="SHG26" s="0"/>
      <c r="SHH26" s="0"/>
      <c r="SHI26" s="0"/>
      <c r="SHJ26" s="0"/>
      <c r="SHK26" s="0"/>
      <c r="SHL26" s="0"/>
      <c r="SHM26" s="0"/>
      <c r="SHN26" s="0"/>
      <c r="SHO26" s="0"/>
      <c r="SHP26" s="0"/>
      <c r="SHQ26" s="0"/>
      <c r="SHR26" s="0"/>
      <c r="SHS26" s="0"/>
      <c r="SHT26" s="0"/>
      <c r="SHU26" s="0"/>
      <c r="SHV26" s="0"/>
      <c r="SHW26" s="0"/>
      <c r="SHX26" s="0"/>
      <c r="SHY26" s="0"/>
      <c r="SHZ26" s="0"/>
      <c r="SIA26" s="0"/>
      <c r="SIB26" s="0"/>
      <c r="SIC26" s="0"/>
      <c r="SID26" s="0"/>
      <c r="SIE26" s="0"/>
      <c r="SIF26" s="0"/>
      <c r="SIG26" s="0"/>
      <c r="SIH26" s="0"/>
      <c r="SII26" s="0"/>
      <c r="SIJ26" s="0"/>
      <c r="SIK26" s="0"/>
      <c r="SIL26" s="0"/>
      <c r="SIM26" s="0"/>
      <c r="SIN26" s="0"/>
      <c r="SIO26" s="0"/>
      <c r="SIP26" s="0"/>
      <c r="SIQ26" s="0"/>
      <c r="SIR26" s="0"/>
      <c r="SIS26" s="0"/>
      <c r="SIT26" s="0"/>
      <c r="SIU26" s="0"/>
      <c r="SIV26" s="0"/>
      <c r="SIW26" s="0"/>
      <c r="SIX26" s="0"/>
      <c r="SIY26" s="0"/>
      <c r="SIZ26" s="0"/>
      <c r="SJA26" s="0"/>
      <c r="SJB26" s="0"/>
      <c r="SJC26" s="0"/>
      <c r="SJD26" s="0"/>
      <c r="SJE26" s="0"/>
      <c r="SJF26" s="0"/>
      <c r="SJG26" s="0"/>
      <c r="SJH26" s="0"/>
      <c r="SJI26" s="0"/>
      <c r="SJJ26" s="0"/>
      <c r="SJK26" s="0"/>
      <c r="SJL26" s="0"/>
      <c r="SJM26" s="0"/>
      <c r="SJN26" s="0"/>
      <c r="SJO26" s="0"/>
      <c r="SJP26" s="0"/>
      <c r="SJQ26" s="0"/>
      <c r="SJR26" s="0"/>
      <c r="SJS26" s="0"/>
      <c r="SJT26" s="0"/>
      <c r="SJU26" s="0"/>
      <c r="SJV26" s="0"/>
      <c r="SJW26" s="0"/>
      <c r="SJX26" s="0"/>
      <c r="SJY26" s="0"/>
      <c r="SJZ26" s="0"/>
      <c r="SKA26" s="0"/>
      <c r="SKB26" s="0"/>
      <c r="SKC26" s="0"/>
      <c r="SKD26" s="0"/>
      <c r="SKE26" s="0"/>
      <c r="SKF26" s="0"/>
      <c r="SKG26" s="0"/>
      <c r="SKH26" s="0"/>
      <c r="SKI26" s="0"/>
      <c r="SKJ26" s="0"/>
      <c r="SKK26" s="0"/>
      <c r="SKL26" s="0"/>
      <c r="SKM26" s="0"/>
      <c r="SKN26" s="0"/>
      <c r="SKO26" s="0"/>
      <c r="SKP26" s="0"/>
      <c r="SKQ26" s="0"/>
      <c r="SKR26" s="0"/>
      <c r="SKS26" s="0"/>
      <c r="SKT26" s="0"/>
      <c r="SKU26" s="0"/>
      <c r="SKV26" s="0"/>
      <c r="SKW26" s="0"/>
      <c r="SKX26" s="0"/>
      <c r="SKY26" s="0"/>
      <c r="SKZ26" s="0"/>
      <c r="SLA26" s="0"/>
      <c r="SLB26" s="0"/>
      <c r="SLC26" s="0"/>
      <c r="SLD26" s="0"/>
      <c r="SLE26" s="0"/>
      <c r="SLF26" s="0"/>
      <c r="SLG26" s="0"/>
      <c r="SLH26" s="0"/>
      <c r="SLI26" s="0"/>
      <c r="SLJ26" s="0"/>
      <c r="SLK26" s="0"/>
      <c r="SLL26" s="0"/>
      <c r="SLM26" s="0"/>
      <c r="SLN26" s="0"/>
      <c r="SLO26" s="0"/>
      <c r="SLP26" s="0"/>
      <c r="SLQ26" s="0"/>
      <c r="SLR26" s="0"/>
      <c r="SLS26" s="0"/>
      <c r="SLT26" s="0"/>
      <c r="SLU26" s="0"/>
      <c r="SLV26" s="0"/>
      <c r="SLW26" s="0"/>
      <c r="SLX26" s="0"/>
      <c r="SLY26" s="0"/>
      <c r="SLZ26" s="0"/>
      <c r="SMA26" s="0"/>
      <c r="SMB26" s="0"/>
      <c r="SMC26" s="0"/>
      <c r="SMD26" s="0"/>
      <c r="SME26" s="0"/>
      <c r="SMF26" s="0"/>
      <c r="SMG26" s="0"/>
      <c r="SMH26" s="0"/>
      <c r="SMI26" s="0"/>
      <c r="SMJ26" s="0"/>
      <c r="SMK26" s="0"/>
      <c r="SML26" s="0"/>
      <c r="SMM26" s="0"/>
      <c r="SMN26" s="0"/>
      <c r="SMO26" s="0"/>
      <c r="SMP26" s="0"/>
      <c r="SMQ26" s="0"/>
      <c r="SMR26" s="0"/>
      <c r="SMS26" s="0"/>
      <c r="SMT26" s="0"/>
      <c r="SMU26" s="0"/>
      <c r="SMV26" s="0"/>
      <c r="SMW26" s="0"/>
      <c r="SMX26" s="0"/>
      <c r="SMY26" s="0"/>
      <c r="SMZ26" s="0"/>
      <c r="SNA26" s="0"/>
      <c r="SNB26" s="0"/>
      <c r="SNC26" s="0"/>
      <c r="SND26" s="0"/>
      <c r="SNE26" s="0"/>
      <c r="SNF26" s="0"/>
      <c r="SNG26" s="0"/>
      <c r="SNH26" s="0"/>
      <c r="SNI26" s="0"/>
      <c r="SNJ26" s="0"/>
      <c r="SNK26" s="0"/>
      <c r="SNL26" s="0"/>
      <c r="SNM26" s="0"/>
      <c r="SNN26" s="0"/>
      <c r="SNO26" s="0"/>
      <c r="SNP26" s="0"/>
      <c r="SNQ26" s="0"/>
      <c r="SNR26" s="0"/>
      <c r="SNS26" s="0"/>
      <c r="SNT26" s="0"/>
      <c r="SNU26" s="0"/>
      <c r="SNV26" s="0"/>
      <c r="SNW26" s="0"/>
      <c r="SNX26" s="0"/>
      <c r="SNY26" s="0"/>
      <c r="SNZ26" s="0"/>
      <c r="SOA26" s="0"/>
      <c r="SOB26" s="0"/>
      <c r="SOC26" s="0"/>
      <c r="SOD26" s="0"/>
      <c r="SOE26" s="0"/>
      <c r="SOF26" s="0"/>
      <c r="SOG26" s="0"/>
      <c r="SOH26" s="0"/>
      <c r="SOI26" s="0"/>
      <c r="SOJ26" s="0"/>
      <c r="SOK26" s="0"/>
      <c r="SOL26" s="0"/>
      <c r="SOM26" s="0"/>
      <c r="SON26" s="0"/>
      <c r="SOO26" s="0"/>
      <c r="SOP26" s="0"/>
      <c r="SOQ26" s="0"/>
      <c r="SOR26" s="0"/>
      <c r="SOS26" s="0"/>
      <c r="SOT26" s="0"/>
      <c r="SOU26" s="0"/>
      <c r="SOV26" s="0"/>
      <c r="SOW26" s="0"/>
      <c r="SOX26" s="0"/>
      <c r="SOY26" s="0"/>
      <c r="SOZ26" s="0"/>
      <c r="SPA26" s="0"/>
      <c r="SPB26" s="0"/>
      <c r="SPC26" s="0"/>
      <c r="SPD26" s="0"/>
      <c r="SPE26" s="0"/>
      <c r="SPF26" s="0"/>
      <c r="SPG26" s="0"/>
      <c r="SPH26" s="0"/>
      <c r="SPI26" s="0"/>
      <c r="SPJ26" s="0"/>
      <c r="SPK26" s="0"/>
      <c r="SPL26" s="0"/>
      <c r="SPM26" s="0"/>
      <c r="SPN26" s="0"/>
      <c r="SPO26" s="0"/>
      <c r="SPP26" s="0"/>
      <c r="SPQ26" s="0"/>
      <c r="SPR26" s="0"/>
      <c r="SPS26" s="0"/>
      <c r="SPT26" s="0"/>
      <c r="SPU26" s="0"/>
      <c r="SPV26" s="0"/>
      <c r="SPW26" s="0"/>
      <c r="SPX26" s="0"/>
      <c r="SPY26" s="0"/>
      <c r="SPZ26" s="0"/>
      <c r="SQA26" s="0"/>
      <c r="SQB26" s="0"/>
      <c r="SQC26" s="0"/>
      <c r="SQD26" s="0"/>
      <c r="SQE26" s="0"/>
      <c r="SQF26" s="0"/>
      <c r="SQG26" s="0"/>
      <c r="SQH26" s="0"/>
      <c r="SQI26" s="0"/>
      <c r="SQJ26" s="0"/>
      <c r="SQK26" s="0"/>
      <c r="SQL26" s="0"/>
      <c r="SQM26" s="0"/>
      <c r="SQN26" s="0"/>
      <c r="SQO26" s="0"/>
      <c r="SQP26" s="0"/>
      <c r="SQQ26" s="0"/>
      <c r="SQR26" s="0"/>
      <c r="SQS26" s="0"/>
      <c r="SQT26" s="0"/>
      <c r="SQU26" s="0"/>
      <c r="SQV26" s="0"/>
      <c r="SQW26" s="0"/>
      <c r="SQX26" s="0"/>
      <c r="SQY26" s="0"/>
      <c r="SQZ26" s="0"/>
      <c r="SRA26" s="0"/>
      <c r="SRB26" s="0"/>
      <c r="SRC26" s="0"/>
      <c r="SRD26" s="0"/>
      <c r="SRE26" s="0"/>
      <c r="SRF26" s="0"/>
      <c r="SRG26" s="0"/>
      <c r="SRH26" s="0"/>
      <c r="SRI26" s="0"/>
      <c r="SRJ26" s="0"/>
      <c r="SRK26" s="0"/>
      <c r="SRL26" s="0"/>
      <c r="SRM26" s="0"/>
      <c r="SRN26" s="0"/>
      <c r="SRO26" s="0"/>
      <c r="SRP26" s="0"/>
      <c r="SRQ26" s="0"/>
      <c r="SRR26" s="0"/>
      <c r="SRS26" s="0"/>
      <c r="SRT26" s="0"/>
      <c r="SRU26" s="0"/>
      <c r="SRV26" s="0"/>
      <c r="SRW26" s="0"/>
      <c r="SRX26" s="0"/>
      <c r="SRY26" s="0"/>
      <c r="SRZ26" s="0"/>
      <c r="SSA26" s="0"/>
      <c r="SSB26" s="0"/>
      <c r="SSC26" s="0"/>
      <c r="SSD26" s="0"/>
      <c r="SSE26" s="0"/>
      <c r="SSF26" s="0"/>
      <c r="SSG26" s="0"/>
      <c r="SSH26" s="0"/>
      <c r="SSI26" s="0"/>
      <c r="SSJ26" s="0"/>
      <c r="SSK26" s="0"/>
      <c r="SSL26" s="0"/>
      <c r="SSM26" s="0"/>
      <c r="SSN26" s="0"/>
      <c r="SSO26" s="0"/>
      <c r="SSP26" s="0"/>
      <c r="SSQ26" s="0"/>
      <c r="SSR26" s="0"/>
      <c r="SSS26" s="0"/>
      <c r="SST26" s="0"/>
      <c r="SSU26" s="0"/>
      <c r="SSV26" s="0"/>
      <c r="SSW26" s="0"/>
      <c r="SSX26" s="0"/>
      <c r="SSY26" s="0"/>
      <c r="SSZ26" s="0"/>
      <c r="STA26" s="0"/>
      <c r="STB26" s="0"/>
      <c r="STC26" s="0"/>
      <c r="STD26" s="0"/>
      <c r="STE26" s="0"/>
      <c r="STF26" s="0"/>
      <c r="STG26" s="0"/>
      <c r="STH26" s="0"/>
      <c r="STI26" s="0"/>
      <c r="STJ26" s="0"/>
      <c r="STK26" s="0"/>
      <c r="STL26" s="0"/>
      <c r="STM26" s="0"/>
      <c r="STN26" s="0"/>
      <c r="STO26" s="0"/>
      <c r="STP26" s="0"/>
      <c r="STQ26" s="0"/>
      <c r="STR26" s="0"/>
      <c r="STS26" s="0"/>
      <c r="STT26" s="0"/>
      <c r="STU26" s="0"/>
      <c r="STV26" s="0"/>
      <c r="STW26" s="0"/>
      <c r="STX26" s="0"/>
      <c r="STY26" s="0"/>
      <c r="STZ26" s="0"/>
      <c r="SUA26" s="0"/>
      <c r="SUB26" s="0"/>
      <c r="SUC26" s="0"/>
      <c r="SUD26" s="0"/>
      <c r="SUE26" s="0"/>
      <c r="SUF26" s="0"/>
      <c r="SUG26" s="0"/>
      <c r="SUH26" s="0"/>
      <c r="SUI26" s="0"/>
      <c r="SUJ26" s="0"/>
      <c r="SUK26" s="0"/>
      <c r="SUL26" s="0"/>
      <c r="SUM26" s="0"/>
      <c r="SUN26" s="0"/>
      <c r="SUO26" s="0"/>
      <c r="SUP26" s="0"/>
      <c r="SUQ26" s="0"/>
      <c r="SUR26" s="0"/>
      <c r="SUS26" s="0"/>
      <c r="SUT26" s="0"/>
      <c r="SUU26" s="0"/>
      <c r="SUV26" s="0"/>
      <c r="SUW26" s="0"/>
      <c r="SUX26" s="0"/>
      <c r="SUY26" s="0"/>
      <c r="SUZ26" s="0"/>
      <c r="SVA26" s="0"/>
      <c r="SVB26" s="0"/>
      <c r="SVC26" s="0"/>
      <c r="SVD26" s="0"/>
      <c r="SVE26" s="0"/>
      <c r="SVF26" s="0"/>
      <c r="SVG26" s="0"/>
      <c r="SVH26" s="0"/>
      <c r="SVI26" s="0"/>
      <c r="SVJ26" s="0"/>
      <c r="SVK26" s="0"/>
      <c r="SVL26" s="0"/>
      <c r="SVM26" s="0"/>
      <c r="SVN26" s="0"/>
      <c r="SVO26" s="0"/>
      <c r="SVP26" s="0"/>
      <c r="SVQ26" s="0"/>
      <c r="SVR26" s="0"/>
      <c r="SVS26" s="0"/>
      <c r="SVT26" s="0"/>
      <c r="SVU26" s="0"/>
      <c r="SVV26" s="0"/>
      <c r="SVW26" s="0"/>
      <c r="SVX26" s="0"/>
      <c r="SVY26" s="0"/>
      <c r="SVZ26" s="0"/>
      <c r="SWA26" s="0"/>
      <c r="SWB26" s="0"/>
      <c r="SWC26" s="0"/>
      <c r="SWD26" s="0"/>
      <c r="SWE26" s="0"/>
      <c r="SWF26" s="0"/>
      <c r="SWG26" s="0"/>
      <c r="SWH26" s="0"/>
      <c r="SWI26" s="0"/>
      <c r="SWJ26" s="0"/>
      <c r="SWK26" s="0"/>
      <c r="SWL26" s="0"/>
      <c r="SWM26" s="0"/>
      <c r="SWN26" s="0"/>
      <c r="SWO26" s="0"/>
      <c r="SWP26" s="0"/>
      <c r="SWQ26" s="0"/>
      <c r="SWR26" s="0"/>
      <c r="SWS26" s="0"/>
      <c r="SWT26" s="0"/>
      <c r="SWU26" s="0"/>
      <c r="SWV26" s="0"/>
      <c r="SWW26" s="0"/>
      <c r="SWX26" s="0"/>
      <c r="SWY26" s="0"/>
      <c r="SWZ26" s="0"/>
      <c r="SXA26" s="0"/>
      <c r="SXB26" s="0"/>
      <c r="SXC26" s="0"/>
      <c r="SXD26" s="0"/>
      <c r="SXE26" s="0"/>
      <c r="SXF26" s="0"/>
      <c r="SXG26" s="0"/>
      <c r="SXH26" s="0"/>
      <c r="SXI26" s="0"/>
      <c r="SXJ26" s="0"/>
      <c r="SXK26" s="0"/>
      <c r="SXL26" s="0"/>
      <c r="SXM26" s="0"/>
      <c r="SXN26" s="0"/>
      <c r="SXO26" s="0"/>
      <c r="SXP26" s="0"/>
      <c r="SXQ26" s="0"/>
      <c r="SXR26" s="0"/>
      <c r="SXS26" s="0"/>
      <c r="SXT26" s="0"/>
      <c r="SXU26" s="0"/>
      <c r="SXV26" s="0"/>
      <c r="SXW26" s="0"/>
      <c r="SXX26" s="0"/>
      <c r="SXY26" s="0"/>
      <c r="SXZ26" s="0"/>
      <c r="SYA26" s="0"/>
      <c r="SYB26" s="0"/>
      <c r="SYC26" s="0"/>
      <c r="SYD26" s="0"/>
      <c r="SYE26" s="0"/>
      <c r="SYF26" s="0"/>
      <c r="SYG26" s="0"/>
      <c r="SYH26" s="0"/>
      <c r="SYI26" s="0"/>
      <c r="SYJ26" s="0"/>
      <c r="SYK26" s="0"/>
      <c r="SYL26" s="0"/>
      <c r="SYM26" s="0"/>
      <c r="SYN26" s="0"/>
      <c r="SYO26" s="0"/>
      <c r="SYP26" s="0"/>
      <c r="SYQ26" s="0"/>
      <c r="SYR26" s="0"/>
      <c r="SYS26" s="0"/>
      <c r="SYT26" s="0"/>
      <c r="SYU26" s="0"/>
      <c r="SYV26" s="0"/>
      <c r="SYW26" s="0"/>
      <c r="SYX26" s="0"/>
      <c r="SYY26" s="0"/>
      <c r="SYZ26" s="0"/>
      <c r="SZA26" s="0"/>
      <c r="SZB26" s="0"/>
      <c r="SZC26" s="0"/>
      <c r="SZD26" s="0"/>
      <c r="SZE26" s="0"/>
      <c r="SZF26" s="0"/>
      <c r="SZG26" s="0"/>
      <c r="SZH26" s="0"/>
      <c r="SZI26" s="0"/>
      <c r="SZJ26" s="0"/>
      <c r="SZK26" s="0"/>
      <c r="SZL26" s="0"/>
      <c r="SZM26" s="0"/>
      <c r="SZN26" s="0"/>
      <c r="SZO26" s="0"/>
      <c r="SZP26" s="0"/>
      <c r="SZQ26" s="0"/>
      <c r="SZR26" s="0"/>
      <c r="SZS26" s="0"/>
      <c r="SZT26" s="0"/>
      <c r="SZU26" s="0"/>
      <c r="SZV26" s="0"/>
      <c r="SZW26" s="0"/>
      <c r="SZX26" s="0"/>
      <c r="SZY26" s="0"/>
      <c r="SZZ26" s="0"/>
      <c r="TAA26" s="0"/>
      <c r="TAB26" s="0"/>
      <c r="TAC26" s="0"/>
      <c r="TAD26" s="0"/>
      <c r="TAE26" s="0"/>
      <c r="TAF26" s="0"/>
      <c r="TAG26" s="0"/>
      <c r="TAH26" s="0"/>
      <c r="TAI26" s="0"/>
      <c r="TAJ26" s="0"/>
      <c r="TAK26" s="0"/>
      <c r="TAL26" s="0"/>
      <c r="TAM26" s="0"/>
      <c r="TAN26" s="0"/>
      <c r="TAO26" s="0"/>
      <c r="TAP26" s="0"/>
      <c r="TAQ26" s="0"/>
      <c r="TAR26" s="0"/>
      <c r="TAS26" s="0"/>
      <c r="TAT26" s="0"/>
      <c r="TAU26" s="0"/>
      <c r="TAV26" s="0"/>
      <c r="TAW26" s="0"/>
      <c r="TAX26" s="0"/>
      <c r="TAY26" s="0"/>
      <c r="TAZ26" s="0"/>
      <c r="TBA26" s="0"/>
      <c r="TBB26" s="0"/>
      <c r="TBC26" s="0"/>
      <c r="TBD26" s="0"/>
      <c r="TBE26" s="0"/>
      <c r="TBF26" s="0"/>
      <c r="TBG26" s="0"/>
      <c r="TBH26" s="0"/>
      <c r="TBI26" s="0"/>
      <c r="TBJ26" s="0"/>
      <c r="TBK26" s="0"/>
      <c r="TBL26" s="0"/>
      <c r="TBM26" s="0"/>
      <c r="TBN26" s="0"/>
      <c r="TBO26" s="0"/>
      <c r="TBP26" s="0"/>
      <c r="TBQ26" s="0"/>
      <c r="TBR26" s="0"/>
      <c r="TBS26" s="0"/>
      <c r="TBT26" s="0"/>
      <c r="TBU26" s="0"/>
      <c r="TBV26" s="0"/>
      <c r="TBW26" s="0"/>
      <c r="TBX26" s="0"/>
      <c r="TBY26" s="0"/>
      <c r="TBZ26" s="0"/>
      <c r="TCA26" s="0"/>
      <c r="TCB26" s="0"/>
      <c r="TCC26" s="0"/>
      <c r="TCD26" s="0"/>
      <c r="TCE26" s="0"/>
      <c r="TCF26" s="0"/>
      <c r="TCG26" s="0"/>
      <c r="TCH26" s="0"/>
      <c r="TCI26" s="0"/>
      <c r="TCJ26" s="0"/>
      <c r="TCK26" s="0"/>
      <c r="TCL26" s="0"/>
      <c r="TCM26" s="0"/>
      <c r="TCN26" s="0"/>
      <c r="TCO26" s="0"/>
      <c r="TCP26" s="0"/>
      <c r="TCQ26" s="0"/>
      <c r="TCR26" s="0"/>
      <c r="TCS26" s="0"/>
      <c r="TCT26" s="0"/>
      <c r="TCU26" s="0"/>
      <c r="TCV26" s="0"/>
      <c r="TCW26" s="0"/>
      <c r="TCX26" s="0"/>
      <c r="TCY26" s="0"/>
      <c r="TCZ26" s="0"/>
      <c r="TDA26" s="0"/>
      <c r="TDB26" s="0"/>
      <c r="TDC26" s="0"/>
      <c r="TDD26" s="0"/>
      <c r="TDE26" s="0"/>
      <c r="TDF26" s="0"/>
      <c r="TDG26" s="0"/>
      <c r="TDH26" s="0"/>
      <c r="TDI26" s="0"/>
      <c r="TDJ26" s="0"/>
      <c r="TDK26" s="0"/>
      <c r="TDL26" s="0"/>
      <c r="TDM26" s="0"/>
      <c r="TDN26" s="0"/>
      <c r="TDO26" s="0"/>
      <c r="TDP26" s="0"/>
      <c r="TDQ26" s="0"/>
      <c r="TDR26" s="0"/>
      <c r="TDS26" s="0"/>
      <c r="TDT26" s="0"/>
      <c r="TDU26" s="0"/>
      <c r="TDV26" s="0"/>
      <c r="TDW26" s="0"/>
      <c r="TDX26" s="0"/>
      <c r="TDY26" s="0"/>
      <c r="TDZ26" s="0"/>
      <c r="TEA26" s="0"/>
      <c r="TEB26" s="0"/>
      <c r="TEC26" s="0"/>
      <c r="TED26" s="0"/>
      <c r="TEE26" s="0"/>
      <c r="TEF26" s="0"/>
      <c r="TEG26" s="0"/>
      <c r="TEH26" s="0"/>
      <c r="TEI26" s="0"/>
      <c r="TEJ26" s="0"/>
      <c r="TEK26" s="0"/>
      <c r="TEL26" s="0"/>
      <c r="TEM26" s="0"/>
      <c r="TEN26" s="0"/>
      <c r="TEO26" s="0"/>
      <c r="TEP26" s="0"/>
      <c r="TEQ26" s="0"/>
      <c r="TER26" s="0"/>
      <c r="TES26" s="0"/>
      <c r="TET26" s="0"/>
      <c r="TEU26" s="0"/>
      <c r="TEV26" s="0"/>
      <c r="TEW26" s="0"/>
      <c r="TEX26" s="0"/>
      <c r="TEY26" s="0"/>
      <c r="TEZ26" s="0"/>
      <c r="TFA26" s="0"/>
      <c r="TFB26" s="0"/>
      <c r="TFC26" s="0"/>
      <c r="TFD26" s="0"/>
      <c r="TFE26" s="0"/>
      <c r="TFF26" s="0"/>
      <c r="TFG26" s="0"/>
      <c r="TFH26" s="0"/>
      <c r="TFI26" s="0"/>
      <c r="TFJ26" s="0"/>
      <c r="TFK26" s="0"/>
      <c r="TFL26" s="0"/>
      <c r="TFM26" s="0"/>
      <c r="TFN26" s="0"/>
      <c r="TFO26" s="0"/>
      <c r="TFP26" s="0"/>
      <c r="TFQ26" s="0"/>
      <c r="TFR26" s="0"/>
      <c r="TFS26" s="0"/>
      <c r="TFT26" s="0"/>
      <c r="TFU26" s="0"/>
      <c r="TFV26" s="0"/>
      <c r="TFW26" s="0"/>
      <c r="TFX26" s="0"/>
      <c r="TFY26" s="0"/>
      <c r="TFZ26" s="0"/>
      <c r="TGA26" s="0"/>
      <c r="TGB26" s="0"/>
      <c r="TGC26" s="0"/>
      <c r="TGD26" s="0"/>
      <c r="TGE26" s="0"/>
      <c r="TGF26" s="0"/>
      <c r="TGG26" s="0"/>
      <c r="TGH26" s="0"/>
      <c r="TGI26" s="0"/>
      <c r="TGJ26" s="0"/>
      <c r="TGK26" s="0"/>
      <c r="TGL26" s="0"/>
      <c r="TGM26" s="0"/>
      <c r="TGN26" s="0"/>
      <c r="TGO26" s="0"/>
      <c r="TGP26" s="0"/>
      <c r="TGQ26" s="0"/>
      <c r="TGR26" s="0"/>
      <c r="TGS26" s="0"/>
      <c r="TGT26" s="0"/>
      <c r="TGU26" s="0"/>
      <c r="TGV26" s="0"/>
      <c r="TGW26" s="0"/>
      <c r="TGX26" s="0"/>
      <c r="TGY26" s="0"/>
      <c r="TGZ26" s="0"/>
      <c r="THA26" s="0"/>
      <c r="THB26" s="0"/>
      <c r="THC26" s="0"/>
      <c r="THD26" s="0"/>
      <c r="THE26" s="0"/>
      <c r="THF26" s="0"/>
      <c r="THG26" s="0"/>
      <c r="THH26" s="0"/>
      <c r="THI26" s="0"/>
      <c r="THJ26" s="0"/>
      <c r="THK26" s="0"/>
      <c r="THL26" s="0"/>
      <c r="THM26" s="0"/>
      <c r="THN26" s="0"/>
      <c r="THO26" s="0"/>
      <c r="THP26" s="0"/>
      <c r="THQ26" s="0"/>
      <c r="THR26" s="0"/>
      <c r="THS26" s="0"/>
      <c r="THT26" s="0"/>
      <c r="THU26" s="0"/>
      <c r="THV26" s="0"/>
      <c r="THW26" s="0"/>
      <c r="THX26" s="0"/>
      <c r="THY26" s="0"/>
      <c r="THZ26" s="0"/>
      <c r="TIA26" s="0"/>
      <c r="TIB26" s="0"/>
      <c r="TIC26" s="0"/>
      <c r="TID26" s="0"/>
      <c r="TIE26" s="0"/>
      <c r="TIF26" s="0"/>
      <c r="TIG26" s="0"/>
      <c r="TIH26" s="0"/>
      <c r="TII26" s="0"/>
      <c r="TIJ26" s="0"/>
      <c r="TIK26" s="0"/>
      <c r="TIL26" s="0"/>
      <c r="TIM26" s="0"/>
      <c r="TIN26" s="0"/>
      <c r="TIO26" s="0"/>
      <c r="TIP26" s="0"/>
      <c r="TIQ26" s="0"/>
      <c r="TIR26" s="0"/>
      <c r="TIS26" s="0"/>
      <c r="TIT26" s="0"/>
      <c r="TIU26" s="0"/>
      <c r="TIV26" s="0"/>
      <c r="TIW26" s="0"/>
      <c r="TIX26" s="0"/>
      <c r="TIY26" s="0"/>
      <c r="TIZ26" s="0"/>
      <c r="TJA26" s="0"/>
      <c r="TJB26" s="0"/>
      <c r="TJC26" s="0"/>
      <c r="TJD26" s="0"/>
      <c r="TJE26" s="0"/>
      <c r="TJF26" s="0"/>
      <c r="TJG26" s="0"/>
      <c r="TJH26" s="0"/>
      <c r="TJI26" s="0"/>
      <c r="TJJ26" s="0"/>
      <c r="TJK26" s="0"/>
      <c r="TJL26" s="0"/>
      <c r="TJM26" s="0"/>
      <c r="TJN26" s="0"/>
      <c r="TJO26" s="0"/>
      <c r="TJP26" s="0"/>
      <c r="TJQ26" s="0"/>
      <c r="TJR26" s="0"/>
      <c r="TJS26" s="0"/>
      <c r="TJT26" s="0"/>
      <c r="TJU26" s="0"/>
      <c r="TJV26" s="0"/>
      <c r="TJW26" s="0"/>
      <c r="TJX26" s="0"/>
      <c r="TJY26" s="0"/>
      <c r="TJZ26" s="0"/>
      <c r="TKA26" s="0"/>
      <c r="TKB26" s="0"/>
      <c r="TKC26" s="0"/>
      <c r="TKD26" s="0"/>
      <c r="TKE26" s="0"/>
      <c r="TKF26" s="0"/>
      <c r="TKG26" s="0"/>
      <c r="TKH26" s="0"/>
      <c r="TKI26" s="0"/>
      <c r="TKJ26" s="0"/>
      <c r="TKK26" s="0"/>
      <c r="TKL26" s="0"/>
      <c r="TKM26" s="0"/>
      <c r="TKN26" s="0"/>
      <c r="TKO26" s="0"/>
      <c r="TKP26" s="0"/>
      <c r="TKQ26" s="0"/>
      <c r="TKR26" s="0"/>
      <c r="TKS26" s="0"/>
      <c r="TKT26" s="0"/>
      <c r="TKU26" s="0"/>
      <c r="TKV26" s="0"/>
      <c r="TKW26" s="0"/>
      <c r="TKX26" s="0"/>
      <c r="TKY26" s="0"/>
      <c r="TKZ26" s="0"/>
      <c r="TLA26" s="0"/>
      <c r="TLB26" s="0"/>
      <c r="TLC26" s="0"/>
      <c r="TLD26" s="0"/>
      <c r="TLE26" s="0"/>
      <c r="TLF26" s="0"/>
      <c r="TLG26" s="0"/>
      <c r="TLH26" s="0"/>
      <c r="TLI26" s="0"/>
      <c r="TLJ26" s="0"/>
      <c r="TLK26" s="0"/>
      <c r="TLL26" s="0"/>
      <c r="TLM26" s="0"/>
      <c r="TLN26" s="0"/>
      <c r="TLO26" s="0"/>
      <c r="TLP26" s="0"/>
      <c r="TLQ26" s="0"/>
      <c r="TLR26" s="0"/>
      <c r="TLS26" s="0"/>
      <c r="TLT26" s="0"/>
      <c r="TLU26" s="0"/>
      <c r="TLV26" s="0"/>
      <c r="TLW26" s="0"/>
      <c r="TLX26" s="0"/>
      <c r="TLY26" s="0"/>
      <c r="TLZ26" s="0"/>
      <c r="TMA26" s="0"/>
      <c r="TMB26" s="0"/>
      <c r="TMC26" s="0"/>
      <c r="TMD26" s="0"/>
      <c r="TME26" s="0"/>
      <c r="TMF26" s="0"/>
      <c r="TMG26" s="0"/>
      <c r="TMH26" s="0"/>
      <c r="TMI26" s="0"/>
      <c r="TMJ26" s="0"/>
      <c r="TMK26" s="0"/>
      <c r="TML26" s="0"/>
      <c r="TMM26" s="0"/>
      <c r="TMN26" s="0"/>
      <c r="TMO26" s="0"/>
      <c r="TMP26" s="0"/>
      <c r="TMQ26" s="0"/>
      <c r="TMR26" s="0"/>
      <c r="TMS26" s="0"/>
      <c r="TMT26" s="0"/>
      <c r="TMU26" s="0"/>
      <c r="TMV26" s="0"/>
      <c r="TMW26" s="0"/>
      <c r="TMX26" s="0"/>
      <c r="TMY26" s="0"/>
      <c r="TMZ26" s="0"/>
      <c r="TNA26" s="0"/>
      <c r="TNB26" s="0"/>
      <c r="TNC26" s="0"/>
      <c r="TND26" s="0"/>
      <c r="TNE26" s="0"/>
      <c r="TNF26" s="0"/>
      <c r="TNG26" s="0"/>
      <c r="TNH26" s="0"/>
      <c r="TNI26" s="0"/>
      <c r="TNJ26" s="0"/>
      <c r="TNK26" s="0"/>
      <c r="TNL26" s="0"/>
      <c r="TNM26" s="0"/>
      <c r="TNN26" s="0"/>
      <c r="TNO26" s="0"/>
      <c r="TNP26" s="0"/>
      <c r="TNQ26" s="0"/>
      <c r="TNR26" s="0"/>
      <c r="TNS26" s="0"/>
      <c r="TNT26" s="0"/>
      <c r="TNU26" s="0"/>
      <c r="TNV26" s="0"/>
      <c r="TNW26" s="0"/>
      <c r="TNX26" s="0"/>
      <c r="TNY26" s="0"/>
      <c r="TNZ26" s="0"/>
      <c r="TOA26" s="0"/>
      <c r="TOB26" s="0"/>
      <c r="TOC26" s="0"/>
      <c r="TOD26" s="0"/>
      <c r="TOE26" s="0"/>
      <c r="TOF26" s="0"/>
      <c r="TOG26" s="0"/>
      <c r="TOH26" s="0"/>
      <c r="TOI26" s="0"/>
      <c r="TOJ26" s="0"/>
      <c r="TOK26" s="0"/>
      <c r="TOL26" s="0"/>
      <c r="TOM26" s="0"/>
      <c r="TON26" s="0"/>
      <c r="TOO26" s="0"/>
      <c r="TOP26" s="0"/>
      <c r="TOQ26" s="0"/>
      <c r="TOR26" s="0"/>
      <c r="TOS26" s="0"/>
      <c r="TOT26" s="0"/>
      <c r="TOU26" s="0"/>
      <c r="TOV26" s="0"/>
      <c r="TOW26" s="0"/>
      <c r="TOX26" s="0"/>
      <c r="TOY26" s="0"/>
      <c r="TOZ26" s="0"/>
      <c r="TPA26" s="0"/>
      <c r="TPB26" s="0"/>
      <c r="TPC26" s="0"/>
      <c r="TPD26" s="0"/>
      <c r="TPE26" s="0"/>
      <c r="TPF26" s="0"/>
      <c r="TPG26" s="0"/>
      <c r="TPH26" s="0"/>
      <c r="TPI26" s="0"/>
      <c r="TPJ26" s="0"/>
      <c r="TPK26" s="0"/>
      <c r="TPL26" s="0"/>
      <c r="TPM26" s="0"/>
      <c r="TPN26" s="0"/>
      <c r="TPO26" s="0"/>
      <c r="TPP26" s="0"/>
      <c r="TPQ26" s="0"/>
      <c r="TPR26" s="0"/>
      <c r="TPS26" s="0"/>
      <c r="TPT26" s="0"/>
      <c r="TPU26" s="0"/>
      <c r="TPV26" s="0"/>
      <c r="TPW26" s="0"/>
      <c r="TPX26" s="0"/>
      <c r="TPY26" s="0"/>
      <c r="TPZ26" s="0"/>
      <c r="TQA26" s="0"/>
      <c r="TQB26" s="0"/>
      <c r="TQC26" s="0"/>
      <c r="TQD26" s="0"/>
      <c r="TQE26" s="0"/>
      <c r="TQF26" s="0"/>
      <c r="TQG26" s="0"/>
      <c r="TQH26" s="0"/>
      <c r="TQI26" s="0"/>
      <c r="TQJ26" s="0"/>
      <c r="TQK26" s="0"/>
      <c r="TQL26" s="0"/>
      <c r="TQM26" s="0"/>
      <c r="TQN26" s="0"/>
      <c r="TQO26" s="0"/>
      <c r="TQP26" s="0"/>
      <c r="TQQ26" s="0"/>
      <c r="TQR26" s="0"/>
      <c r="TQS26" s="0"/>
      <c r="TQT26" s="0"/>
      <c r="TQU26" s="0"/>
      <c r="TQV26" s="0"/>
      <c r="TQW26" s="0"/>
      <c r="TQX26" s="0"/>
      <c r="TQY26" s="0"/>
      <c r="TQZ26" s="0"/>
      <c r="TRA26" s="0"/>
      <c r="TRB26" s="0"/>
      <c r="TRC26" s="0"/>
      <c r="TRD26" s="0"/>
      <c r="TRE26" s="0"/>
      <c r="TRF26" s="0"/>
      <c r="TRG26" s="0"/>
      <c r="TRH26" s="0"/>
      <c r="TRI26" s="0"/>
      <c r="TRJ26" s="0"/>
      <c r="TRK26" s="0"/>
      <c r="TRL26" s="0"/>
      <c r="TRM26" s="0"/>
      <c r="TRN26" s="0"/>
      <c r="TRO26" s="0"/>
      <c r="TRP26" s="0"/>
      <c r="TRQ26" s="0"/>
      <c r="TRR26" s="0"/>
      <c r="TRS26" s="0"/>
      <c r="TRT26" s="0"/>
      <c r="TRU26" s="0"/>
      <c r="TRV26" s="0"/>
      <c r="TRW26" s="0"/>
      <c r="TRX26" s="0"/>
      <c r="TRY26" s="0"/>
      <c r="TRZ26" s="0"/>
      <c r="TSA26" s="0"/>
      <c r="TSB26" s="0"/>
      <c r="TSC26" s="0"/>
      <c r="TSD26" s="0"/>
      <c r="TSE26" s="0"/>
      <c r="TSF26" s="0"/>
      <c r="TSG26" s="0"/>
      <c r="TSH26" s="0"/>
      <c r="TSI26" s="0"/>
      <c r="TSJ26" s="0"/>
      <c r="TSK26" s="0"/>
      <c r="TSL26" s="0"/>
      <c r="TSM26" s="0"/>
      <c r="TSN26" s="0"/>
      <c r="TSO26" s="0"/>
      <c r="TSP26" s="0"/>
      <c r="TSQ26" s="0"/>
      <c r="TSR26" s="0"/>
      <c r="TSS26" s="0"/>
      <c r="TST26" s="0"/>
      <c r="TSU26" s="0"/>
      <c r="TSV26" s="0"/>
      <c r="TSW26" s="0"/>
      <c r="TSX26" s="0"/>
      <c r="TSY26" s="0"/>
      <c r="TSZ26" s="0"/>
      <c r="TTA26" s="0"/>
      <c r="TTB26" s="0"/>
      <c r="TTC26" s="0"/>
      <c r="TTD26" s="0"/>
      <c r="TTE26" s="0"/>
      <c r="TTF26" s="0"/>
      <c r="TTG26" s="0"/>
      <c r="TTH26" s="0"/>
      <c r="TTI26" s="0"/>
      <c r="TTJ26" s="0"/>
      <c r="TTK26" s="0"/>
      <c r="TTL26" s="0"/>
      <c r="TTM26" s="0"/>
      <c r="TTN26" s="0"/>
      <c r="TTO26" s="0"/>
      <c r="TTP26" s="0"/>
      <c r="TTQ26" s="0"/>
      <c r="TTR26" s="0"/>
      <c r="TTS26" s="0"/>
      <c r="TTT26" s="0"/>
      <c r="TTU26" s="0"/>
      <c r="TTV26" s="0"/>
      <c r="TTW26" s="0"/>
      <c r="TTX26" s="0"/>
      <c r="TTY26" s="0"/>
      <c r="TTZ26" s="0"/>
      <c r="TUA26" s="0"/>
      <c r="TUB26" s="0"/>
      <c r="TUC26" s="0"/>
      <c r="TUD26" s="0"/>
      <c r="TUE26" s="0"/>
      <c r="TUF26" s="0"/>
      <c r="TUG26" s="0"/>
      <c r="TUH26" s="0"/>
      <c r="TUI26" s="0"/>
      <c r="TUJ26" s="0"/>
      <c r="TUK26" s="0"/>
      <c r="TUL26" s="0"/>
      <c r="TUM26" s="0"/>
      <c r="TUN26" s="0"/>
      <c r="TUO26" s="0"/>
      <c r="TUP26" s="0"/>
      <c r="TUQ26" s="0"/>
      <c r="TUR26" s="0"/>
      <c r="TUS26" s="0"/>
      <c r="TUT26" s="0"/>
      <c r="TUU26" s="0"/>
      <c r="TUV26" s="0"/>
      <c r="TUW26" s="0"/>
      <c r="TUX26" s="0"/>
      <c r="TUY26" s="0"/>
      <c r="TUZ26" s="0"/>
      <c r="TVA26" s="0"/>
      <c r="TVB26" s="0"/>
      <c r="TVC26" s="0"/>
      <c r="TVD26" s="0"/>
      <c r="TVE26" s="0"/>
      <c r="TVF26" s="0"/>
      <c r="TVG26" s="0"/>
      <c r="TVH26" s="0"/>
      <c r="TVI26" s="0"/>
      <c r="TVJ26" s="0"/>
      <c r="TVK26" s="0"/>
      <c r="TVL26" s="0"/>
      <c r="TVM26" s="0"/>
      <c r="TVN26" s="0"/>
      <c r="TVO26" s="0"/>
      <c r="TVP26" s="0"/>
      <c r="TVQ26" s="0"/>
      <c r="TVR26" s="0"/>
      <c r="TVS26" s="0"/>
      <c r="TVT26" s="0"/>
      <c r="TVU26" s="0"/>
      <c r="TVV26" s="0"/>
      <c r="TVW26" s="0"/>
      <c r="TVX26" s="0"/>
      <c r="TVY26" s="0"/>
      <c r="TVZ26" s="0"/>
      <c r="TWA26" s="0"/>
      <c r="TWB26" s="0"/>
      <c r="TWC26" s="0"/>
      <c r="TWD26" s="0"/>
      <c r="TWE26" s="0"/>
      <c r="TWF26" s="0"/>
      <c r="TWG26" s="0"/>
      <c r="TWH26" s="0"/>
      <c r="TWI26" s="0"/>
      <c r="TWJ26" s="0"/>
      <c r="TWK26" s="0"/>
      <c r="TWL26" s="0"/>
      <c r="TWM26" s="0"/>
      <c r="TWN26" s="0"/>
      <c r="TWO26" s="0"/>
      <c r="TWP26" s="0"/>
      <c r="TWQ26" s="0"/>
      <c r="TWR26" s="0"/>
      <c r="TWS26" s="0"/>
      <c r="TWT26" s="0"/>
      <c r="TWU26" s="0"/>
      <c r="TWV26" s="0"/>
      <c r="TWW26" s="0"/>
      <c r="TWX26" s="0"/>
      <c r="TWY26" s="0"/>
      <c r="TWZ26" s="0"/>
      <c r="TXA26" s="0"/>
      <c r="TXB26" s="0"/>
      <c r="TXC26" s="0"/>
      <c r="TXD26" s="0"/>
      <c r="TXE26" s="0"/>
      <c r="TXF26" s="0"/>
      <c r="TXG26" s="0"/>
      <c r="TXH26" s="0"/>
      <c r="TXI26" s="0"/>
      <c r="TXJ26" s="0"/>
      <c r="TXK26" s="0"/>
      <c r="TXL26" s="0"/>
      <c r="TXM26" s="0"/>
      <c r="TXN26" s="0"/>
      <c r="TXO26" s="0"/>
      <c r="TXP26" s="0"/>
      <c r="TXQ26" s="0"/>
      <c r="TXR26" s="0"/>
      <c r="TXS26" s="0"/>
      <c r="TXT26" s="0"/>
      <c r="TXU26" s="0"/>
      <c r="TXV26" s="0"/>
      <c r="TXW26" s="0"/>
      <c r="TXX26" s="0"/>
      <c r="TXY26" s="0"/>
      <c r="TXZ26" s="0"/>
      <c r="TYA26" s="0"/>
      <c r="TYB26" s="0"/>
      <c r="TYC26" s="0"/>
      <c r="TYD26" s="0"/>
      <c r="TYE26" s="0"/>
      <c r="TYF26" s="0"/>
      <c r="TYG26" s="0"/>
      <c r="TYH26" s="0"/>
      <c r="TYI26" s="0"/>
      <c r="TYJ26" s="0"/>
      <c r="TYK26" s="0"/>
      <c r="TYL26" s="0"/>
      <c r="TYM26" s="0"/>
      <c r="TYN26" s="0"/>
      <c r="TYO26" s="0"/>
      <c r="TYP26" s="0"/>
      <c r="TYQ26" s="0"/>
      <c r="TYR26" s="0"/>
      <c r="TYS26" s="0"/>
      <c r="TYT26" s="0"/>
      <c r="TYU26" s="0"/>
      <c r="TYV26" s="0"/>
      <c r="TYW26" s="0"/>
      <c r="TYX26" s="0"/>
      <c r="TYY26" s="0"/>
      <c r="TYZ26" s="0"/>
      <c r="TZA26" s="0"/>
      <c r="TZB26" s="0"/>
      <c r="TZC26" s="0"/>
      <c r="TZD26" s="0"/>
      <c r="TZE26" s="0"/>
      <c r="TZF26" s="0"/>
      <c r="TZG26" s="0"/>
      <c r="TZH26" s="0"/>
      <c r="TZI26" s="0"/>
      <c r="TZJ26" s="0"/>
      <c r="TZK26" s="0"/>
      <c r="TZL26" s="0"/>
      <c r="TZM26" s="0"/>
      <c r="TZN26" s="0"/>
      <c r="TZO26" s="0"/>
      <c r="TZP26" s="0"/>
      <c r="TZQ26" s="0"/>
      <c r="TZR26" s="0"/>
      <c r="TZS26" s="0"/>
      <c r="TZT26" s="0"/>
      <c r="TZU26" s="0"/>
      <c r="TZV26" s="0"/>
      <c r="TZW26" s="0"/>
      <c r="TZX26" s="0"/>
      <c r="TZY26" s="0"/>
      <c r="TZZ26" s="0"/>
      <c r="UAA26" s="0"/>
      <c r="UAB26" s="0"/>
      <c r="UAC26" s="0"/>
      <c r="UAD26" s="0"/>
      <c r="UAE26" s="0"/>
      <c r="UAF26" s="0"/>
      <c r="UAG26" s="0"/>
      <c r="UAH26" s="0"/>
      <c r="UAI26" s="0"/>
      <c r="UAJ26" s="0"/>
      <c r="UAK26" s="0"/>
      <c r="UAL26" s="0"/>
      <c r="UAM26" s="0"/>
      <c r="UAN26" s="0"/>
      <c r="UAO26" s="0"/>
      <c r="UAP26" s="0"/>
      <c r="UAQ26" s="0"/>
      <c r="UAR26" s="0"/>
      <c r="UAS26" s="0"/>
      <c r="UAT26" s="0"/>
      <c r="UAU26" s="0"/>
      <c r="UAV26" s="0"/>
      <c r="UAW26" s="0"/>
      <c r="UAX26" s="0"/>
      <c r="UAY26" s="0"/>
      <c r="UAZ26" s="0"/>
      <c r="UBA26" s="0"/>
      <c r="UBB26" s="0"/>
      <c r="UBC26" s="0"/>
      <c r="UBD26" s="0"/>
      <c r="UBE26" s="0"/>
      <c r="UBF26" s="0"/>
      <c r="UBG26" s="0"/>
      <c r="UBH26" s="0"/>
      <c r="UBI26" s="0"/>
      <c r="UBJ26" s="0"/>
      <c r="UBK26" s="0"/>
      <c r="UBL26" s="0"/>
      <c r="UBM26" s="0"/>
      <c r="UBN26" s="0"/>
      <c r="UBO26" s="0"/>
      <c r="UBP26" s="0"/>
      <c r="UBQ26" s="0"/>
      <c r="UBR26" s="0"/>
      <c r="UBS26" s="0"/>
      <c r="UBT26" s="0"/>
      <c r="UBU26" s="0"/>
      <c r="UBV26" s="0"/>
      <c r="UBW26" s="0"/>
      <c r="UBX26" s="0"/>
      <c r="UBY26" s="0"/>
      <c r="UBZ26" s="0"/>
      <c r="UCA26" s="0"/>
      <c r="UCB26" s="0"/>
      <c r="UCC26" s="0"/>
      <c r="UCD26" s="0"/>
      <c r="UCE26" s="0"/>
      <c r="UCF26" s="0"/>
      <c r="UCG26" s="0"/>
      <c r="UCH26" s="0"/>
      <c r="UCI26" s="0"/>
      <c r="UCJ26" s="0"/>
      <c r="UCK26" s="0"/>
      <c r="UCL26" s="0"/>
      <c r="UCM26" s="0"/>
      <c r="UCN26" s="0"/>
      <c r="UCO26" s="0"/>
      <c r="UCP26" s="0"/>
      <c r="UCQ26" s="0"/>
      <c r="UCR26" s="0"/>
      <c r="UCS26" s="0"/>
      <c r="UCT26" s="0"/>
      <c r="UCU26" s="0"/>
      <c r="UCV26" s="0"/>
      <c r="UCW26" s="0"/>
      <c r="UCX26" s="0"/>
      <c r="UCY26" s="0"/>
      <c r="UCZ26" s="0"/>
      <c r="UDA26" s="0"/>
      <c r="UDB26" s="0"/>
      <c r="UDC26" s="0"/>
      <c r="UDD26" s="0"/>
      <c r="UDE26" s="0"/>
      <c r="UDF26" s="0"/>
      <c r="UDG26" s="0"/>
      <c r="UDH26" s="0"/>
      <c r="UDI26" s="0"/>
      <c r="UDJ26" s="0"/>
      <c r="UDK26" s="0"/>
      <c r="UDL26" s="0"/>
      <c r="UDM26" s="0"/>
      <c r="UDN26" s="0"/>
      <c r="UDO26" s="0"/>
      <c r="UDP26" s="0"/>
      <c r="UDQ26" s="0"/>
      <c r="UDR26" s="0"/>
      <c r="UDS26" s="0"/>
      <c r="UDT26" s="0"/>
      <c r="UDU26" s="0"/>
      <c r="UDV26" s="0"/>
      <c r="UDW26" s="0"/>
      <c r="UDX26" s="0"/>
      <c r="UDY26" s="0"/>
      <c r="UDZ26" s="0"/>
      <c r="UEA26" s="0"/>
      <c r="UEB26" s="0"/>
      <c r="UEC26" s="0"/>
      <c r="UED26" s="0"/>
      <c r="UEE26" s="0"/>
      <c r="UEF26" s="0"/>
      <c r="UEG26" s="0"/>
      <c r="UEH26" s="0"/>
      <c r="UEI26" s="0"/>
      <c r="UEJ26" s="0"/>
      <c r="UEK26" s="0"/>
      <c r="UEL26" s="0"/>
      <c r="UEM26" s="0"/>
      <c r="UEN26" s="0"/>
      <c r="UEO26" s="0"/>
      <c r="UEP26" s="0"/>
      <c r="UEQ26" s="0"/>
      <c r="UER26" s="0"/>
      <c r="UES26" s="0"/>
      <c r="UET26" s="0"/>
      <c r="UEU26" s="0"/>
      <c r="UEV26" s="0"/>
      <c r="UEW26" s="0"/>
      <c r="UEX26" s="0"/>
      <c r="UEY26" s="0"/>
      <c r="UEZ26" s="0"/>
      <c r="UFA26" s="0"/>
      <c r="UFB26" s="0"/>
      <c r="UFC26" s="0"/>
      <c r="UFD26" s="0"/>
      <c r="UFE26" s="0"/>
      <c r="UFF26" s="0"/>
      <c r="UFG26" s="0"/>
      <c r="UFH26" s="0"/>
      <c r="UFI26" s="0"/>
      <c r="UFJ26" s="0"/>
      <c r="UFK26" s="0"/>
      <c r="UFL26" s="0"/>
      <c r="UFM26" s="0"/>
      <c r="UFN26" s="0"/>
      <c r="UFO26" s="0"/>
      <c r="UFP26" s="0"/>
      <c r="UFQ26" s="0"/>
      <c r="UFR26" s="0"/>
      <c r="UFS26" s="0"/>
      <c r="UFT26" s="0"/>
      <c r="UFU26" s="0"/>
      <c r="UFV26" s="0"/>
      <c r="UFW26" s="0"/>
      <c r="UFX26" s="0"/>
      <c r="UFY26" s="0"/>
      <c r="UFZ26" s="0"/>
      <c r="UGA26" s="0"/>
      <c r="UGB26" s="0"/>
      <c r="UGC26" s="0"/>
      <c r="UGD26" s="0"/>
      <c r="UGE26" s="0"/>
      <c r="UGF26" s="0"/>
      <c r="UGG26" s="0"/>
      <c r="UGH26" s="0"/>
      <c r="UGI26" s="0"/>
      <c r="UGJ26" s="0"/>
      <c r="UGK26" s="0"/>
      <c r="UGL26" s="0"/>
      <c r="UGM26" s="0"/>
      <c r="UGN26" s="0"/>
      <c r="UGO26" s="0"/>
      <c r="UGP26" s="0"/>
      <c r="UGQ26" s="0"/>
      <c r="UGR26" s="0"/>
      <c r="UGS26" s="0"/>
      <c r="UGT26" s="0"/>
      <c r="UGU26" s="0"/>
      <c r="UGV26" s="0"/>
      <c r="UGW26" s="0"/>
      <c r="UGX26" s="0"/>
      <c r="UGY26" s="0"/>
      <c r="UGZ26" s="0"/>
      <c r="UHA26" s="0"/>
      <c r="UHB26" s="0"/>
      <c r="UHC26" s="0"/>
      <c r="UHD26" s="0"/>
      <c r="UHE26" s="0"/>
      <c r="UHF26" s="0"/>
      <c r="UHG26" s="0"/>
      <c r="UHH26" s="0"/>
      <c r="UHI26" s="0"/>
      <c r="UHJ26" s="0"/>
      <c r="UHK26" s="0"/>
      <c r="UHL26" s="0"/>
      <c r="UHM26" s="0"/>
      <c r="UHN26" s="0"/>
      <c r="UHO26" s="0"/>
      <c r="UHP26" s="0"/>
      <c r="UHQ26" s="0"/>
      <c r="UHR26" s="0"/>
      <c r="UHS26" s="0"/>
      <c r="UHT26" s="0"/>
      <c r="UHU26" s="0"/>
      <c r="UHV26" s="0"/>
      <c r="UHW26" s="0"/>
      <c r="UHX26" s="0"/>
      <c r="UHY26" s="0"/>
      <c r="UHZ26" s="0"/>
      <c r="UIA26" s="0"/>
      <c r="UIB26" s="0"/>
      <c r="UIC26" s="0"/>
      <c r="UID26" s="0"/>
      <c r="UIE26" s="0"/>
      <c r="UIF26" s="0"/>
      <c r="UIG26" s="0"/>
      <c r="UIH26" s="0"/>
      <c r="UII26" s="0"/>
      <c r="UIJ26" s="0"/>
      <c r="UIK26" s="0"/>
      <c r="UIL26" s="0"/>
      <c r="UIM26" s="0"/>
      <c r="UIN26" s="0"/>
      <c r="UIO26" s="0"/>
      <c r="UIP26" s="0"/>
      <c r="UIQ26" s="0"/>
      <c r="UIR26" s="0"/>
      <c r="UIS26" s="0"/>
      <c r="UIT26" s="0"/>
      <c r="UIU26" s="0"/>
      <c r="UIV26" s="0"/>
      <c r="UIW26" s="0"/>
      <c r="UIX26" s="0"/>
      <c r="UIY26" s="0"/>
      <c r="UIZ26" s="0"/>
      <c r="UJA26" s="0"/>
      <c r="UJB26" s="0"/>
      <c r="UJC26" s="0"/>
      <c r="UJD26" s="0"/>
      <c r="UJE26" s="0"/>
      <c r="UJF26" s="0"/>
      <c r="UJG26" s="0"/>
      <c r="UJH26" s="0"/>
      <c r="UJI26" s="0"/>
      <c r="UJJ26" s="0"/>
      <c r="UJK26" s="0"/>
      <c r="UJL26" s="0"/>
      <c r="UJM26" s="0"/>
      <c r="UJN26" s="0"/>
      <c r="UJO26" s="0"/>
      <c r="UJP26" s="0"/>
      <c r="UJQ26" s="0"/>
      <c r="UJR26" s="0"/>
      <c r="UJS26" s="0"/>
      <c r="UJT26" s="0"/>
      <c r="UJU26" s="0"/>
      <c r="UJV26" s="0"/>
      <c r="UJW26" s="0"/>
      <c r="UJX26" s="0"/>
      <c r="UJY26" s="0"/>
      <c r="UJZ26" s="0"/>
      <c r="UKA26" s="0"/>
      <c r="UKB26" s="0"/>
      <c r="UKC26" s="0"/>
      <c r="UKD26" s="0"/>
      <c r="UKE26" s="0"/>
      <c r="UKF26" s="0"/>
      <c r="UKG26" s="0"/>
      <c r="UKH26" s="0"/>
      <c r="UKI26" s="0"/>
      <c r="UKJ26" s="0"/>
      <c r="UKK26" s="0"/>
      <c r="UKL26" s="0"/>
      <c r="UKM26" s="0"/>
      <c r="UKN26" s="0"/>
      <c r="UKO26" s="0"/>
      <c r="UKP26" s="0"/>
      <c r="UKQ26" s="0"/>
      <c r="UKR26" s="0"/>
      <c r="UKS26" s="0"/>
      <c r="UKT26" s="0"/>
      <c r="UKU26" s="0"/>
      <c r="UKV26" s="0"/>
      <c r="UKW26" s="0"/>
      <c r="UKX26" s="0"/>
      <c r="UKY26" s="0"/>
      <c r="UKZ26" s="0"/>
      <c r="ULA26" s="0"/>
      <c r="ULB26" s="0"/>
      <c r="ULC26" s="0"/>
      <c r="ULD26" s="0"/>
      <c r="ULE26" s="0"/>
      <c r="ULF26" s="0"/>
      <c r="ULG26" s="0"/>
      <c r="ULH26" s="0"/>
      <c r="ULI26" s="0"/>
      <c r="ULJ26" s="0"/>
      <c r="ULK26" s="0"/>
      <c r="ULL26" s="0"/>
      <c r="ULM26" s="0"/>
      <c r="ULN26" s="0"/>
      <c r="ULO26" s="0"/>
      <c r="ULP26" s="0"/>
      <c r="ULQ26" s="0"/>
      <c r="ULR26" s="0"/>
      <c r="ULS26" s="0"/>
      <c r="ULT26" s="0"/>
      <c r="ULU26" s="0"/>
      <c r="ULV26" s="0"/>
      <c r="ULW26" s="0"/>
      <c r="ULX26" s="0"/>
      <c r="ULY26" s="0"/>
      <c r="ULZ26" s="0"/>
      <c r="UMA26" s="0"/>
      <c r="UMB26" s="0"/>
      <c r="UMC26" s="0"/>
      <c r="UMD26" s="0"/>
      <c r="UME26" s="0"/>
      <c r="UMF26" s="0"/>
      <c r="UMG26" s="0"/>
      <c r="UMH26" s="0"/>
      <c r="UMI26" s="0"/>
      <c r="UMJ26" s="0"/>
      <c r="UMK26" s="0"/>
      <c r="UML26" s="0"/>
      <c r="UMM26" s="0"/>
      <c r="UMN26" s="0"/>
      <c r="UMO26" s="0"/>
      <c r="UMP26" s="0"/>
      <c r="UMQ26" s="0"/>
      <c r="UMR26" s="0"/>
      <c r="UMS26" s="0"/>
      <c r="UMT26" s="0"/>
      <c r="UMU26" s="0"/>
      <c r="UMV26" s="0"/>
      <c r="UMW26" s="0"/>
      <c r="UMX26" s="0"/>
      <c r="UMY26" s="0"/>
      <c r="UMZ26" s="0"/>
      <c r="UNA26" s="0"/>
      <c r="UNB26" s="0"/>
      <c r="UNC26" s="0"/>
      <c r="UND26" s="0"/>
      <c r="UNE26" s="0"/>
      <c r="UNF26" s="0"/>
      <c r="UNG26" s="0"/>
      <c r="UNH26" s="0"/>
      <c r="UNI26" s="0"/>
      <c r="UNJ26" s="0"/>
      <c r="UNK26" s="0"/>
      <c r="UNL26" s="0"/>
      <c r="UNM26" s="0"/>
      <c r="UNN26" s="0"/>
      <c r="UNO26" s="0"/>
      <c r="UNP26" s="0"/>
      <c r="UNQ26" s="0"/>
      <c r="UNR26" s="0"/>
      <c r="UNS26" s="0"/>
      <c r="UNT26" s="0"/>
      <c r="UNU26" s="0"/>
      <c r="UNV26" s="0"/>
      <c r="UNW26" s="0"/>
      <c r="UNX26" s="0"/>
      <c r="UNY26" s="0"/>
      <c r="UNZ26" s="0"/>
      <c r="UOA26" s="0"/>
      <c r="UOB26" s="0"/>
      <c r="UOC26" s="0"/>
      <c r="UOD26" s="0"/>
      <c r="UOE26" s="0"/>
      <c r="UOF26" s="0"/>
      <c r="UOG26" s="0"/>
      <c r="UOH26" s="0"/>
      <c r="UOI26" s="0"/>
      <c r="UOJ26" s="0"/>
      <c r="UOK26" s="0"/>
      <c r="UOL26" s="0"/>
      <c r="UOM26" s="0"/>
      <c r="UON26" s="0"/>
      <c r="UOO26" s="0"/>
      <c r="UOP26" s="0"/>
      <c r="UOQ26" s="0"/>
      <c r="UOR26" s="0"/>
      <c r="UOS26" s="0"/>
      <c r="UOT26" s="0"/>
      <c r="UOU26" s="0"/>
      <c r="UOV26" s="0"/>
      <c r="UOW26" s="0"/>
      <c r="UOX26" s="0"/>
      <c r="UOY26" s="0"/>
      <c r="UOZ26" s="0"/>
      <c r="UPA26" s="0"/>
      <c r="UPB26" s="0"/>
      <c r="UPC26" s="0"/>
      <c r="UPD26" s="0"/>
      <c r="UPE26" s="0"/>
      <c r="UPF26" s="0"/>
      <c r="UPG26" s="0"/>
      <c r="UPH26" s="0"/>
      <c r="UPI26" s="0"/>
      <c r="UPJ26" s="0"/>
      <c r="UPK26" s="0"/>
      <c r="UPL26" s="0"/>
      <c r="UPM26" s="0"/>
      <c r="UPN26" s="0"/>
      <c r="UPO26" s="0"/>
      <c r="UPP26" s="0"/>
      <c r="UPQ26" s="0"/>
      <c r="UPR26" s="0"/>
      <c r="UPS26" s="0"/>
      <c r="UPT26" s="0"/>
      <c r="UPU26" s="0"/>
      <c r="UPV26" s="0"/>
      <c r="UPW26" s="0"/>
      <c r="UPX26" s="0"/>
      <c r="UPY26" s="0"/>
      <c r="UPZ26" s="0"/>
      <c r="UQA26" s="0"/>
      <c r="UQB26" s="0"/>
      <c r="UQC26" s="0"/>
      <c r="UQD26" s="0"/>
      <c r="UQE26" s="0"/>
      <c r="UQF26" s="0"/>
      <c r="UQG26" s="0"/>
      <c r="UQH26" s="0"/>
      <c r="UQI26" s="0"/>
      <c r="UQJ26" s="0"/>
      <c r="UQK26" s="0"/>
      <c r="UQL26" s="0"/>
      <c r="UQM26" s="0"/>
      <c r="UQN26" s="0"/>
      <c r="UQO26" s="0"/>
      <c r="UQP26" s="0"/>
      <c r="UQQ26" s="0"/>
      <c r="UQR26" s="0"/>
      <c r="UQS26" s="0"/>
      <c r="UQT26" s="0"/>
      <c r="UQU26" s="0"/>
      <c r="UQV26" s="0"/>
      <c r="UQW26" s="0"/>
      <c r="UQX26" s="0"/>
      <c r="UQY26" s="0"/>
      <c r="UQZ26" s="0"/>
      <c r="URA26" s="0"/>
      <c r="URB26" s="0"/>
      <c r="URC26" s="0"/>
      <c r="URD26" s="0"/>
      <c r="URE26" s="0"/>
      <c r="URF26" s="0"/>
      <c r="URG26" s="0"/>
      <c r="URH26" s="0"/>
      <c r="URI26" s="0"/>
      <c r="URJ26" s="0"/>
      <c r="URK26" s="0"/>
      <c r="URL26" s="0"/>
      <c r="URM26" s="0"/>
      <c r="URN26" s="0"/>
      <c r="URO26" s="0"/>
      <c r="URP26" s="0"/>
      <c r="URQ26" s="0"/>
      <c r="URR26" s="0"/>
      <c r="URS26" s="0"/>
      <c r="URT26" s="0"/>
      <c r="URU26" s="0"/>
      <c r="URV26" s="0"/>
      <c r="URW26" s="0"/>
      <c r="URX26" s="0"/>
      <c r="URY26" s="0"/>
      <c r="URZ26" s="0"/>
      <c r="USA26" s="0"/>
      <c r="USB26" s="0"/>
      <c r="USC26" s="0"/>
      <c r="USD26" s="0"/>
      <c r="USE26" s="0"/>
      <c r="USF26" s="0"/>
      <c r="USG26" s="0"/>
      <c r="USH26" s="0"/>
      <c r="USI26" s="0"/>
      <c r="USJ26" s="0"/>
      <c r="USK26" s="0"/>
      <c r="USL26" s="0"/>
      <c r="USM26" s="0"/>
      <c r="USN26" s="0"/>
      <c r="USO26" s="0"/>
      <c r="USP26" s="0"/>
      <c r="USQ26" s="0"/>
      <c r="USR26" s="0"/>
      <c r="USS26" s="0"/>
      <c r="UST26" s="0"/>
      <c r="USU26" s="0"/>
      <c r="USV26" s="0"/>
      <c r="USW26" s="0"/>
      <c r="USX26" s="0"/>
      <c r="USY26" s="0"/>
      <c r="USZ26" s="0"/>
      <c r="UTA26" s="0"/>
      <c r="UTB26" s="0"/>
      <c r="UTC26" s="0"/>
      <c r="UTD26" s="0"/>
      <c r="UTE26" s="0"/>
      <c r="UTF26" s="0"/>
      <c r="UTG26" s="0"/>
      <c r="UTH26" s="0"/>
      <c r="UTI26" s="0"/>
      <c r="UTJ26" s="0"/>
      <c r="UTK26" s="0"/>
      <c r="UTL26" s="0"/>
      <c r="UTM26" s="0"/>
      <c r="UTN26" s="0"/>
      <c r="UTO26" s="0"/>
      <c r="UTP26" s="0"/>
      <c r="UTQ26" s="0"/>
      <c r="UTR26" s="0"/>
      <c r="UTS26" s="0"/>
      <c r="UTT26" s="0"/>
      <c r="UTU26" s="0"/>
      <c r="UTV26" s="0"/>
      <c r="UTW26" s="0"/>
      <c r="UTX26" s="0"/>
      <c r="UTY26" s="0"/>
      <c r="UTZ26" s="0"/>
      <c r="UUA26" s="0"/>
      <c r="UUB26" s="0"/>
      <c r="UUC26" s="0"/>
      <c r="UUD26" s="0"/>
      <c r="UUE26" s="0"/>
      <c r="UUF26" s="0"/>
      <c r="UUG26" s="0"/>
      <c r="UUH26" s="0"/>
      <c r="UUI26" s="0"/>
      <c r="UUJ26" s="0"/>
      <c r="UUK26" s="0"/>
      <c r="UUL26" s="0"/>
      <c r="UUM26" s="0"/>
      <c r="UUN26" s="0"/>
      <c r="UUO26" s="0"/>
      <c r="UUP26" s="0"/>
      <c r="UUQ26" s="0"/>
      <c r="UUR26" s="0"/>
      <c r="UUS26" s="0"/>
      <c r="UUT26" s="0"/>
      <c r="UUU26" s="0"/>
      <c r="UUV26" s="0"/>
      <c r="UUW26" s="0"/>
      <c r="UUX26" s="0"/>
      <c r="UUY26" s="0"/>
      <c r="UUZ26" s="0"/>
      <c r="UVA26" s="0"/>
      <c r="UVB26" s="0"/>
      <c r="UVC26" s="0"/>
      <c r="UVD26" s="0"/>
      <c r="UVE26" s="0"/>
      <c r="UVF26" s="0"/>
      <c r="UVG26" s="0"/>
      <c r="UVH26" s="0"/>
      <c r="UVI26" s="0"/>
      <c r="UVJ26" s="0"/>
      <c r="UVK26" s="0"/>
      <c r="UVL26" s="0"/>
      <c r="UVM26" s="0"/>
      <c r="UVN26" s="0"/>
      <c r="UVO26" s="0"/>
      <c r="UVP26" s="0"/>
      <c r="UVQ26" s="0"/>
      <c r="UVR26" s="0"/>
      <c r="UVS26" s="0"/>
      <c r="UVT26" s="0"/>
      <c r="UVU26" s="0"/>
      <c r="UVV26" s="0"/>
      <c r="UVW26" s="0"/>
      <c r="UVX26" s="0"/>
      <c r="UVY26" s="0"/>
      <c r="UVZ26" s="0"/>
      <c r="UWA26" s="0"/>
      <c r="UWB26" s="0"/>
      <c r="UWC26" s="0"/>
      <c r="UWD26" s="0"/>
      <c r="UWE26" s="0"/>
      <c r="UWF26" s="0"/>
      <c r="UWG26" s="0"/>
      <c r="UWH26" s="0"/>
      <c r="UWI26" s="0"/>
      <c r="UWJ26" s="0"/>
      <c r="UWK26" s="0"/>
      <c r="UWL26" s="0"/>
      <c r="UWM26" s="0"/>
      <c r="UWN26" s="0"/>
      <c r="UWO26" s="0"/>
      <c r="UWP26" s="0"/>
      <c r="UWQ26" s="0"/>
      <c r="UWR26" s="0"/>
      <c r="UWS26" s="0"/>
      <c r="UWT26" s="0"/>
      <c r="UWU26" s="0"/>
      <c r="UWV26" s="0"/>
      <c r="UWW26" s="0"/>
      <c r="UWX26" s="0"/>
      <c r="UWY26" s="0"/>
      <c r="UWZ26" s="0"/>
      <c r="UXA26" s="0"/>
      <c r="UXB26" s="0"/>
      <c r="UXC26" s="0"/>
      <c r="UXD26" s="0"/>
      <c r="UXE26" s="0"/>
      <c r="UXF26" s="0"/>
      <c r="UXG26" s="0"/>
      <c r="UXH26" s="0"/>
      <c r="UXI26" s="0"/>
      <c r="UXJ26" s="0"/>
      <c r="UXK26" s="0"/>
      <c r="UXL26" s="0"/>
      <c r="UXM26" s="0"/>
      <c r="UXN26" s="0"/>
      <c r="UXO26" s="0"/>
      <c r="UXP26" s="0"/>
      <c r="UXQ26" s="0"/>
      <c r="UXR26" s="0"/>
      <c r="UXS26" s="0"/>
      <c r="UXT26" s="0"/>
      <c r="UXU26" s="0"/>
      <c r="UXV26" s="0"/>
      <c r="UXW26" s="0"/>
      <c r="UXX26" s="0"/>
      <c r="UXY26" s="0"/>
      <c r="UXZ26" s="0"/>
      <c r="UYA26" s="0"/>
      <c r="UYB26" s="0"/>
      <c r="UYC26" s="0"/>
      <c r="UYD26" s="0"/>
      <c r="UYE26" s="0"/>
      <c r="UYF26" s="0"/>
      <c r="UYG26" s="0"/>
      <c r="UYH26" s="0"/>
      <c r="UYI26" s="0"/>
      <c r="UYJ26" s="0"/>
      <c r="UYK26" s="0"/>
      <c r="UYL26" s="0"/>
      <c r="UYM26" s="0"/>
      <c r="UYN26" s="0"/>
      <c r="UYO26" s="0"/>
      <c r="UYP26" s="0"/>
      <c r="UYQ26" s="0"/>
      <c r="UYR26" s="0"/>
      <c r="UYS26" s="0"/>
      <c r="UYT26" s="0"/>
      <c r="UYU26" s="0"/>
      <c r="UYV26" s="0"/>
      <c r="UYW26" s="0"/>
      <c r="UYX26" s="0"/>
      <c r="UYY26" s="0"/>
      <c r="UYZ26" s="0"/>
      <c r="UZA26" s="0"/>
      <c r="UZB26" s="0"/>
      <c r="UZC26" s="0"/>
      <c r="UZD26" s="0"/>
      <c r="UZE26" s="0"/>
      <c r="UZF26" s="0"/>
      <c r="UZG26" s="0"/>
      <c r="UZH26" s="0"/>
      <c r="UZI26" s="0"/>
      <c r="UZJ26" s="0"/>
      <c r="UZK26" s="0"/>
      <c r="UZL26" s="0"/>
      <c r="UZM26" s="0"/>
      <c r="UZN26" s="0"/>
      <c r="UZO26" s="0"/>
      <c r="UZP26" s="0"/>
      <c r="UZQ26" s="0"/>
      <c r="UZR26" s="0"/>
      <c r="UZS26" s="0"/>
      <c r="UZT26" s="0"/>
      <c r="UZU26" s="0"/>
      <c r="UZV26" s="0"/>
      <c r="UZW26" s="0"/>
      <c r="UZX26" s="0"/>
      <c r="UZY26" s="0"/>
      <c r="UZZ26" s="0"/>
      <c r="VAA26" s="0"/>
      <c r="VAB26" s="0"/>
      <c r="VAC26" s="0"/>
      <c r="VAD26" s="0"/>
      <c r="VAE26" s="0"/>
      <c r="VAF26" s="0"/>
      <c r="VAG26" s="0"/>
      <c r="VAH26" s="0"/>
      <c r="VAI26" s="0"/>
      <c r="VAJ26" s="0"/>
      <c r="VAK26" s="0"/>
      <c r="VAL26" s="0"/>
      <c r="VAM26" s="0"/>
      <c r="VAN26" s="0"/>
      <c r="VAO26" s="0"/>
      <c r="VAP26" s="0"/>
      <c r="VAQ26" s="0"/>
      <c r="VAR26" s="0"/>
      <c r="VAS26" s="0"/>
      <c r="VAT26" s="0"/>
      <c r="VAU26" s="0"/>
      <c r="VAV26" s="0"/>
      <c r="VAW26" s="0"/>
      <c r="VAX26" s="0"/>
      <c r="VAY26" s="0"/>
      <c r="VAZ26" s="0"/>
      <c r="VBA26" s="0"/>
      <c r="VBB26" s="0"/>
      <c r="VBC26" s="0"/>
      <c r="VBD26" s="0"/>
      <c r="VBE26" s="0"/>
      <c r="VBF26" s="0"/>
      <c r="VBG26" s="0"/>
      <c r="VBH26" s="0"/>
      <c r="VBI26" s="0"/>
      <c r="VBJ26" s="0"/>
      <c r="VBK26" s="0"/>
      <c r="VBL26" s="0"/>
      <c r="VBM26" s="0"/>
      <c r="VBN26" s="0"/>
      <c r="VBO26" s="0"/>
      <c r="VBP26" s="0"/>
      <c r="VBQ26" s="0"/>
      <c r="VBR26" s="0"/>
      <c r="VBS26" s="0"/>
      <c r="VBT26" s="0"/>
      <c r="VBU26" s="0"/>
      <c r="VBV26" s="0"/>
      <c r="VBW26" s="0"/>
      <c r="VBX26" s="0"/>
      <c r="VBY26" s="0"/>
      <c r="VBZ26" s="0"/>
      <c r="VCA26" s="0"/>
      <c r="VCB26" s="0"/>
      <c r="VCC26" s="0"/>
      <c r="VCD26" s="0"/>
      <c r="VCE26" s="0"/>
      <c r="VCF26" s="0"/>
      <c r="VCG26" s="0"/>
      <c r="VCH26" s="0"/>
      <c r="VCI26" s="0"/>
      <c r="VCJ26" s="0"/>
      <c r="VCK26" s="0"/>
      <c r="VCL26" s="0"/>
      <c r="VCM26" s="0"/>
      <c r="VCN26" s="0"/>
      <c r="VCO26" s="0"/>
      <c r="VCP26" s="0"/>
      <c r="VCQ26" s="0"/>
      <c r="VCR26" s="0"/>
      <c r="VCS26" s="0"/>
      <c r="VCT26" s="0"/>
      <c r="VCU26" s="0"/>
      <c r="VCV26" s="0"/>
      <c r="VCW26" s="0"/>
      <c r="VCX26" s="0"/>
      <c r="VCY26" s="0"/>
      <c r="VCZ26" s="0"/>
      <c r="VDA26" s="0"/>
      <c r="VDB26" s="0"/>
      <c r="VDC26" s="0"/>
      <c r="VDD26" s="0"/>
      <c r="VDE26" s="0"/>
      <c r="VDF26" s="0"/>
      <c r="VDG26" s="0"/>
      <c r="VDH26" s="0"/>
      <c r="VDI26" s="0"/>
      <c r="VDJ26" s="0"/>
      <c r="VDK26" s="0"/>
      <c r="VDL26" s="0"/>
      <c r="VDM26" s="0"/>
      <c r="VDN26" s="0"/>
      <c r="VDO26" s="0"/>
      <c r="VDP26" s="0"/>
      <c r="VDQ26" s="0"/>
      <c r="VDR26" s="0"/>
      <c r="VDS26" s="0"/>
      <c r="VDT26" s="0"/>
      <c r="VDU26" s="0"/>
      <c r="VDV26" s="0"/>
      <c r="VDW26" s="0"/>
      <c r="VDX26" s="0"/>
      <c r="VDY26" s="0"/>
      <c r="VDZ26" s="0"/>
      <c r="VEA26" s="0"/>
      <c r="VEB26" s="0"/>
      <c r="VEC26" s="0"/>
      <c r="VED26" s="0"/>
      <c r="VEE26" s="0"/>
      <c r="VEF26" s="0"/>
      <c r="VEG26" s="0"/>
      <c r="VEH26" s="0"/>
      <c r="VEI26" s="0"/>
      <c r="VEJ26" s="0"/>
      <c r="VEK26" s="0"/>
      <c r="VEL26" s="0"/>
      <c r="VEM26" s="0"/>
      <c r="VEN26" s="0"/>
      <c r="VEO26" s="0"/>
      <c r="VEP26" s="0"/>
      <c r="VEQ26" s="0"/>
      <c r="VER26" s="0"/>
      <c r="VES26" s="0"/>
      <c r="VET26" s="0"/>
      <c r="VEU26" s="0"/>
      <c r="VEV26" s="0"/>
      <c r="VEW26" s="0"/>
      <c r="VEX26" s="0"/>
      <c r="VEY26" s="0"/>
      <c r="VEZ26" s="0"/>
      <c r="VFA26" s="0"/>
      <c r="VFB26" s="0"/>
      <c r="VFC26" s="0"/>
      <c r="VFD26" s="0"/>
      <c r="VFE26" s="0"/>
      <c r="VFF26" s="0"/>
      <c r="VFG26" s="0"/>
      <c r="VFH26" s="0"/>
      <c r="VFI26" s="0"/>
      <c r="VFJ26" s="0"/>
      <c r="VFK26" s="0"/>
      <c r="VFL26" s="0"/>
      <c r="VFM26" s="0"/>
      <c r="VFN26" s="0"/>
      <c r="VFO26" s="0"/>
      <c r="VFP26" s="0"/>
      <c r="VFQ26" s="0"/>
      <c r="VFR26" s="0"/>
      <c r="VFS26" s="0"/>
      <c r="VFT26" s="0"/>
      <c r="VFU26" s="0"/>
      <c r="VFV26" s="0"/>
      <c r="VFW26" s="0"/>
      <c r="VFX26" s="0"/>
      <c r="VFY26" s="0"/>
      <c r="VFZ26" s="0"/>
      <c r="VGA26" s="0"/>
      <c r="VGB26" s="0"/>
      <c r="VGC26" s="0"/>
      <c r="VGD26" s="0"/>
      <c r="VGE26" s="0"/>
      <c r="VGF26" s="0"/>
      <c r="VGG26" s="0"/>
      <c r="VGH26" s="0"/>
      <c r="VGI26" s="0"/>
      <c r="VGJ26" s="0"/>
      <c r="VGK26" s="0"/>
      <c r="VGL26" s="0"/>
      <c r="VGM26" s="0"/>
      <c r="VGN26" s="0"/>
      <c r="VGO26" s="0"/>
      <c r="VGP26" s="0"/>
      <c r="VGQ26" s="0"/>
      <c r="VGR26" s="0"/>
      <c r="VGS26" s="0"/>
      <c r="VGT26" s="0"/>
      <c r="VGU26" s="0"/>
      <c r="VGV26" s="0"/>
      <c r="VGW26" s="0"/>
      <c r="VGX26" s="0"/>
      <c r="VGY26" s="0"/>
      <c r="VGZ26" s="0"/>
      <c r="VHA26" s="0"/>
      <c r="VHB26" s="0"/>
      <c r="VHC26" s="0"/>
      <c r="VHD26" s="0"/>
      <c r="VHE26" s="0"/>
      <c r="VHF26" s="0"/>
      <c r="VHG26" s="0"/>
      <c r="VHH26" s="0"/>
      <c r="VHI26" s="0"/>
      <c r="VHJ26" s="0"/>
      <c r="VHK26" s="0"/>
      <c r="VHL26" s="0"/>
      <c r="VHM26" s="0"/>
      <c r="VHN26" s="0"/>
      <c r="VHO26" s="0"/>
      <c r="VHP26" s="0"/>
      <c r="VHQ26" s="0"/>
      <c r="VHR26" s="0"/>
      <c r="VHS26" s="0"/>
      <c r="VHT26" s="0"/>
      <c r="VHU26" s="0"/>
      <c r="VHV26" s="0"/>
      <c r="VHW26" s="0"/>
      <c r="VHX26" s="0"/>
      <c r="VHY26" s="0"/>
      <c r="VHZ26" s="0"/>
      <c r="VIA26" s="0"/>
      <c r="VIB26" s="0"/>
      <c r="VIC26" s="0"/>
      <c r="VID26" s="0"/>
      <c r="VIE26" s="0"/>
      <c r="VIF26" s="0"/>
      <c r="VIG26" s="0"/>
      <c r="VIH26" s="0"/>
      <c r="VII26" s="0"/>
      <c r="VIJ26" s="0"/>
      <c r="VIK26" s="0"/>
      <c r="VIL26" s="0"/>
      <c r="VIM26" s="0"/>
      <c r="VIN26" s="0"/>
      <c r="VIO26" s="0"/>
      <c r="VIP26" s="0"/>
      <c r="VIQ26" s="0"/>
      <c r="VIR26" s="0"/>
      <c r="VIS26" s="0"/>
      <c r="VIT26" s="0"/>
      <c r="VIU26" s="0"/>
      <c r="VIV26" s="0"/>
      <c r="VIW26" s="0"/>
      <c r="VIX26" s="0"/>
      <c r="VIY26" s="0"/>
      <c r="VIZ26" s="0"/>
      <c r="VJA26" s="0"/>
      <c r="VJB26" s="0"/>
      <c r="VJC26" s="0"/>
      <c r="VJD26" s="0"/>
      <c r="VJE26" s="0"/>
      <c r="VJF26" s="0"/>
      <c r="VJG26" s="0"/>
      <c r="VJH26" s="0"/>
      <c r="VJI26" s="0"/>
      <c r="VJJ26" s="0"/>
      <c r="VJK26" s="0"/>
      <c r="VJL26" s="0"/>
      <c r="VJM26" s="0"/>
      <c r="VJN26" s="0"/>
      <c r="VJO26" s="0"/>
      <c r="VJP26" s="0"/>
      <c r="VJQ26" s="0"/>
      <c r="VJR26" s="0"/>
      <c r="VJS26" s="0"/>
      <c r="VJT26" s="0"/>
      <c r="VJU26" s="0"/>
      <c r="VJV26" s="0"/>
      <c r="VJW26" s="0"/>
      <c r="VJX26" s="0"/>
      <c r="VJY26" s="0"/>
      <c r="VJZ26" s="0"/>
      <c r="VKA26" s="0"/>
      <c r="VKB26" s="0"/>
      <c r="VKC26" s="0"/>
      <c r="VKD26" s="0"/>
      <c r="VKE26" s="0"/>
      <c r="VKF26" s="0"/>
      <c r="VKG26" s="0"/>
      <c r="VKH26" s="0"/>
      <c r="VKI26" s="0"/>
      <c r="VKJ26" s="0"/>
      <c r="VKK26" s="0"/>
      <c r="VKL26" s="0"/>
      <c r="VKM26" s="0"/>
      <c r="VKN26" s="0"/>
      <c r="VKO26" s="0"/>
      <c r="VKP26" s="0"/>
      <c r="VKQ26" s="0"/>
      <c r="VKR26" s="0"/>
      <c r="VKS26" s="0"/>
      <c r="VKT26" s="0"/>
      <c r="VKU26" s="0"/>
      <c r="VKV26" s="0"/>
      <c r="VKW26" s="0"/>
      <c r="VKX26" s="0"/>
      <c r="VKY26" s="0"/>
      <c r="VKZ26" s="0"/>
      <c r="VLA26" s="0"/>
      <c r="VLB26" s="0"/>
      <c r="VLC26" s="0"/>
      <c r="VLD26" s="0"/>
      <c r="VLE26" s="0"/>
      <c r="VLF26" s="0"/>
      <c r="VLG26" s="0"/>
      <c r="VLH26" s="0"/>
      <c r="VLI26" s="0"/>
      <c r="VLJ26" s="0"/>
      <c r="VLK26" s="0"/>
      <c r="VLL26" s="0"/>
      <c r="VLM26" s="0"/>
      <c r="VLN26" s="0"/>
      <c r="VLO26" s="0"/>
      <c r="VLP26" s="0"/>
      <c r="VLQ26" s="0"/>
      <c r="VLR26" s="0"/>
      <c r="VLS26" s="0"/>
      <c r="VLT26" s="0"/>
      <c r="VLU26" s="0"/>
      <c r="VLV26" s="0"/>
      <c r="VLW26" s="0"/>
      <c r="VLX26" s="0"/>
      <c r="VLY26" s="0"/>
      <c r="VLZ26" s="0"/>
      <c r="VMA26" s="0"/>
      <c r="VMB26" s="0"/>
      <c r="VMC26" s="0"/>
      <c r="VMD26" s="0"/>
      <c r="VME26" s="0"/>
      <c r="VMF26" s="0"/>
      <c r="VMG26" s="0"/>
      <c r="VMH26" s="0"/>
      <c r="VMI26" s="0"/>
      <c r="VMJ26" s="0"/>
      <c r="VMK26" s="0"/>
      <c r="VML26" s="0"/>
      <c r="VMM26" s="0"/>
      <c r="VMN26" s="0"/>
      <c r="VMO26" s="0"/>
      <c r="VMP26" s="0"/>
      <c r="VMQ26" s="0"/>
      <c r="VMR26" s="0"/>
      <c r="VMS26" s="0"/>
      <c r="VMT26" s="0"/>
      <c r="VMU26" s="0"/>
      <c r="VMV26" s="0"/>
      <c r="VMW26" s="0"/>
      <c r="VMX26" s="0"/>
      <c r="VMY26" s="0"/>
      <c r="VMZ26" s="0"/>
      <c r="VNA26" s="0"/>
      <c r="VNB26" s="0"/>
      <c r="VNC26" s="0"/>
      <c r="VND26" s="0"/>
      <c r="VNE26" s="0"/>
      <c r="VNF26" s="0"/>
      <c r="VNG26" s="0"/>
      <c r="VNH26" s="0"/>
      <c r="VNI26" s="0"/>
      <c r="VNJ26" s="0"/>
      <c r="VNK26" s="0"/>
      <c r="VNL26" s="0"/>
      <c r="VNM26" s="0"/>
      <c r="VNN26" s="0"/>
      <c r="VNO26" s="0"/>
      <c r="VNP26" s="0"/>
      <c r="VNQ26" s="0"/>
      <c r="VNR26" s="0"/>
      <c r="VNS26" s="0"/>
      <c r="VNT26" s="0"/>
      <c r="VNU26" s="0"/>
      <c r="VNV26" s="0"/>
      <c r="VNW26" s="0"/>
      <c r="VNX26" s="0"/>
      <c r="VNY26" s="0"/>
      <c r="VNZ26" s="0"/>
      <c r="VOA26" s="0"/>
      <c r="VOB26" s="0"/>
      <c r="VOC26" s="0"/>
      <c r="VOD26" s="0"/>
      <c r="VOE26" s="0"/>
      <c r="VOF26" s="0"/>
      <c r="VOG26" s="0"/>
      <c r="VOH26" s="0"/>
      <c r="VOI26" s="0"/>
      <c r="VOJ26" s="0"/>
      <c r="VOK26" s="0"/>
      <c r="VOL26" s="0"/>
      <c r="VOM26" s="0"/>
      <c r="VON26" s="0"/>
      <c r="VOO26" s="0"/>
      <c r="VOP26" s="0"/>
      <c r="VOQ26" s="0"/>
      <c r="VOR26" s="0"/>
      <c r="VOS26" s="0"/>
      <c r="VOT26" s="0"/>
      <c r="VOU26" s="0"/>
      <c r="VOV26" s="0"/>
      <c r="VOW26" s="0"/>
      <c r="VOX26" s="0"/>
      <c r="VOY26" s="0"/>
      <c r="VOZ26" s="0"/>
      <c r="VPA26" s="0"/>
      <c r="VPB26" s="0"/>
      <c r="VPC26" s="0"/>
      <c r="VPD26" s="0"/>
      <c r="VPE26" s="0"/>
      <c r="VPF26" s="0"/>
      <c r="VPG26" s="0"/>
      <c r="VPH26" s="0"/>
      <c r="VPI26" s="0"/>
      <c r="VPJ26" s="0"/>
      <c r="VPK26" s="0"/>
      <c r="VPL26" s="0"/>
      <c r="VPM26" s="0"/>
      <c r="VPN26" s="0"/>
      <c r="VPO26" s="0"/>
      <c r="VPP26" s="0"/>
      <c r="VPQ26" s="0"/>
      <c r="VPR26" s="0"/>
      <c r="VPS26" s="0"/>
      <c r="VPT26" s="0"/>
      <c r="VPU26" s="0"/>
      <c r="VPV26" s="0"/>
      <c r="VPW26" s="0"/>
      <c r="VPX26" s="0"/>
      <c r="VPY26" s="0"/>
      <c r="VPZ26" s="0"/>
      <c r="VQA26" s="0"/>
      <c r="VQB26" s="0"/>
      <c r="VQC26" s="0"/>
      <c r="VQD26" s="0"/>
      <c r="VQE26" s="0"/>
      <c r="VQF26" s="0"/>
      <c r="VQG26" s="0"/>
      <c r="VQH26" s="0"/>
      <c r="VQI26" s="0"/>
      <c r="VQJ26" s="0"/>
      <c r="VQK26" s="0"/>
      <c r="VQL26" s="0"/>
      <c r="VQM26" s="0"/>
      <c r="VQN26" s="0"/>
      <c r="VQO26" s="0"/>
      <c r="VQP26" s="0"/>
      <c r="VQQ26" s="0"/>
      <c r="VQR26" s="0"/>
      <c r="VQS26" s="0"/>
      <c r="VQT26" s="0"/>
      <c r="VQU26" s="0"/>
      <c r="VQV26" s="0"/>
      <c r="VQW26" s="0"/>
      <c r="VQX26" s="0"/>
      <c r="VQY26" s="0"/>
      <c r="VQZ26" s="0"/>
      <c r="VRA26" s="0"/>
      <c r="VRB26" s="0"/>
      <c r="VRC26" s="0"/>
      <c r="VRD26" s="0"/>
      <c r="VRE26" s="0"/>
      <c r="VRF26" s="0"/>
      <c r="VRG26" s="0"/>
      <c r="VRH26" s="0"/>
      <c r="VRI26" s="0"/>
      <c r="VRJ26" s="0"/>
      <c r="VRK26" s="0"/>
      <c r="VRL26" s="0"/>
      <c r="VRM26" s="0"/>
      <c r="VRN26" s="0"/>
      <c r="VRO26" s="0"/>
      <c r="VRP26" s="0"/>
      <c r="VRQ26" s="0"/>
      <c r="VRR26" s="0"/>
      <c r="VRS26" s="0"/>
      <c r="VRT26" s="0"/>
      <c r="VRU26" s="0"/>
      <c r="VRV26" s="0"/>
      <c r="VRW26" s="0"/>
      <c r="VRX26" s="0"/>
      <c r="VRY26" s="0"/>
      <c r="VRZ26" s="0"/>
      <c r="VSA26" s="0"/>
      <c r="VSB26" s="0"/>
      <c r="VSC26" s="0"/>
      <c r="VSD26" s="0"/>
      <c r="VSE26" s="0"/>
      <c r="VSF26" s="0"/>
      <c r="VSG26" s="0"/>
      <c r="VSH26" s="0"/>
      <c r="VSI26" s="0"/>
      <c r="VSJ26" s="0"/>
      <c r="VSK26" s="0"/>
      <c r="VSL26" s="0"/>
      <c r="VSM26" s="0"/>
      <c r="VSN26" s="0"/>
      <c r="VSO26" s="0"/>
      <c r="VSP26" s="0"/>
      <c r="VSQ26" s="0"/>
      <c r="VSR26" s="0"/>
      <c r="VSS26" s="0"/>
      <c r="VST26" s="0"/>
      <c r="VSU26" s="0"/>
      <c r="VSV26" s="0"/>
      <c r="VSW26" s="0"/>
      <c r="VSX26" s="0"/>
      <c r="VSY26" s="0"/>
      <c r="VSZ26" s="0"/>
      <c r="VTA26" s="0"/>
      <c r="VTB26" s="0"/>
      <c r="VTC26" s="0"/>
      <c r="VTD26" s="0"/>
      <c r="VTE26" s="0"/>
      <c r="VTF26" s="0"/>
      <c r="VTG26" s="0"/>
      <c r="VTH26" s="0"/>
      <c r="VTI26" s="0"/>
      <c r="VTJ26" s="0"/>
      <c r="VTK26" s="0"/>
      <c r="VTL26" s="0"/>
      <c r="VTM26" s="0"/>
      <c r="VTN26" s="0"/>
      <c r="VTO26" s="0"/>
      <c r="VTP26" s="0"/>
      <c r="VTQ26" s="0"/>
      <c r="VTR26" s="0"/>
      <c r="VTS26" s="0"/>
      <c r="VTT26" s="0"/>
      <c r="VTU26" s="0"/>
      <c r="VTV26" s="0"/>
      <c r="VTW26" s="0"/>
      <c r="VTX26" s="0"/>
      <c r="VTY26" s="0"/>
      <c r="VTZ26" s="0"/>
      <c r="VUA26" s="0"/>
      <c r="VUB26" s="0"/>
      <c r="VUC26" s="0"/>
      <c r="VUD26" s="0"/>
      <c r="VUE26" s="0"/>
      <c r="VUF26" s="0"/>
      <c r="VUG26" s="0"/>
      <c r="VUH26" s="0"/>
      <c r="VUI26" s="0"/>
      <c r="VUJ26" s="0"/>
      <c r="VUK26" s="0"/>
      <c r="VUL26" s="0"/>
      <c r="VUM26" s="0"/>
      <c r="VUN26" s="0"/>
      <c r="VUO26" s="0"/>
      <c r="VUP26" s="0"/>
      <c r="VUQ26" s="0"/>
      <c r="VUR26" s="0"/>
      <c r="VUS26" s="0"/>
      <c r="VUT26" s="0"/>
      <c r="VUU26" s="0"/>
      <c r="VUV26" s="0"/>
      <c r="VUW26" s="0"/>
      <c r="VUX26" s="0"/>
      <c r="VUY26" s="0"/>
      <c r="VUZ26" s="0"/>
      <c r="VVA26" s="0"/>
      <c r="VVB26" s="0"/>
      <c r="VVC26" s="0"/>
      <c r="VVD26" s="0"/>
      <c r="VVE26" s="0"/>
      <c r="VVF26" s="0"/>
      <c r="VVG26" s="0"/>
      <c r="VVH26" s="0"/>
      <c r="VVI26" s="0"/>
      <c r="VVJ26" s="0"/>
      <c r="VVK26" s="0"/>
      <c r="VVL26" s="0"/>
      <c r="VVM26" s="0"/>
      <c r="VVN26" s="0"/>
      <c r="VVO26" s="0"/>
      <c r="VVP26" s="0"/>
      <c r="VVQ26" s="0"/>
      <c r="VVR26" s="0"/>
      <c r="VVS26" s="0"/>
      <c r="VVT26" s="0"/>
      <c r="VVU26" s="0"/>
      <c r="VVV26" s="0"/>
      <c r="VVW26" s="0"/>
      <c r="VVX26" s="0"/>
      <c r="VVY26" s="0"/>
      <c r="VVZ26" s="0"/>
      <c r="VWA26" s="0"/>
      <c r="VWB26" s="0"/>
      <c r="VWC26" s="0"/>
      <c r="VWD26" s="0"/>
      <c r="VWE26" s="0"/>
      <c r="VWF26" s="0"/>
      <c r="VWG26" s="0"/>
      <c r="VWH26" s="0"/>
      <c r="VWI26" s="0"/>
      <c r="VWJ26" s="0"/>
      <c r="VWK26" s="0"/>
      <c r="VWL26" s="0"/>
      <c r="VWM26" s="0"/>
      <c r="VWN26" s="0"/>
      <c r="VWO26" s="0"/>
      <c r="VWP26" s="0"/>
      <c r="VWQ26" s="0"/>
      <c r="VWR26" s="0"/>
      <c r="VWS26" s="0"/>
      <c r="VWT26" s="0"/>
      <c r="VWU26" s="0"/>
      <c r="VWV26" s="0"/>
      <c r="VWW26" s="0"/>
      <c r="VWX26" s="0"/>
      <c r="VWY26" s="0"/>
      <c r="VWZ26" s="0"/>
      <c r="VXA26" s="0"/>
      <c r="VXB26" s="0"/>
      <c r="VXC26" s="0"/>
      <c r="VXD26" s="0"/>
      <c r="VXE26" s="0"/>
      <c r="VXF26" s="0"/>
      <c r="VXG26" s="0"/>
      <c r="VXH26" s="0"/>
      <c r="VXI26" s="0"/>
      <c r="VXJ26" s="0"/>
      <c r="VXK26" s="0"/>
      <c r="VXL26" s="0"/>
      <c r="VXM26" s="0"/>
      <c r="VXN26" s="0"/>
      <c r="VXO26" s="0"/>
      <c r="VXP26" s="0"/>
      <c r="VXQ26" s="0"/>
      <c r="VXR26" s="0"/>
      <c r="VXS26" s="0"/>
      <c r="VXT26" s="0"/>
      <c r="VXU26" s="0"/>
      <c r="VXV26" s="0"/>
      <c r="VXW26" s="0"/>
      <c r="VXX26" s="0"/>
      <c r="VXY26" s="0"/>
      <c r="VXZ26" s="0"/>
      <c r="VYA26" s="0"/>
      <c r="VYB26" s="0"/>
      <c r="VYC26" s="0"/>
      <c r="VYD26" s="0"/>
      <c r="VYE26" s="0"/>
      <c r="VYF26" s="0"/>
      <c r="VYG26" s="0"/>
      <c r="VYH26" s="0"/>
      <c r="VYI26" s="0"/>
      <c r="VYJ26" s="0"/>
      <c r="VYK26" s="0"/>
      <c r="VYL26" s="0"/>
      <c r="VYM26" s="0"/>
      <c r="VYN26" s="0"/>
      <c r="VYO26" s="0"/>
      <c r="VYP26" s="0"/>
      <c r="VYQ26" s="0"/>
      <c r="VYR26" s="0"/>
      <c r="VYS26" s="0"/>
      <c r="VYT26" s="0"/>
      <c r="VYU26" s="0"/>
      <c r="VYV26" s="0"/>
      <c r="VYW26" s="0"/>
      <c r="VYX26" s="0"/>
      <c r="VYY26" s="0"/>
      <c r="VYZ26" s="0"/>
      <c r="VZA26" s="0"/>
      <c r="VZB26" s="0"/>
      <c r="VZC26" s="0"/>
      <c r="VZD26" s="0"/>
      <c r="VZE26" s="0"/>
      <c r="VZF26" s="0"/>
      <c r="VZG26" s="0"/>
      <c r="VZH26" s="0"/>
      <c r="VZI26" s="0"/>
      <c r="VZJ26" s="0"/>
      <c r="VZK26" s="0"/>
      <c r="VZL26" s="0"/>
      <c r="VZM26" s="0"/>
      <c r="VZN26" s="0"/>
      <c r="VZO26" s="0"/>
      <c r="VZP26" s="0"/>
      <c r="VZQ26" s="0"/>
      <c r="VZR26" s="0"/>
      <c r="VZS26" s="0"/>
      <c r="VZT26" s="0"/>
      <c r="VZU26" s="0"/>
      <c r="VZV26" s="0"/>
      <c r="VZW26" s="0"/>
      <c r="VZX26" s="0"/>
      <c r="VZY26" s="0"/>
      <c r="VZZ26" s="0"/>
      <c r="WAA26" s="0"/>
      <c r="WAB26" s="0"/>
      <c r="WAC26" s="0"/>
      <c r="WAD26" s="0"/>
      <c r="WAE26" s="0"/>
      <c r="WAF26" s="0"/>
      <c r="WAG26" s="0"/>
      <c r="WAH26" s="0"/>
      <c r="WAI26" s="0"/>
      <c r="WAJ26" s="0"/>
      <c r="WAK26" s="0"/>
      <c r="WAL26" s="0"/>
      <c r="WAM26" s="0"/>
      <c r="WAN26" s="0"/>
      <c r="WAO26" s="0"/>
      <c r="WAP26" s="0"/>
      <c r="WAQ26" s="0"/>
      <c r="WAR26" s="0"/>
      <c r="WAS26" s="0"/>
      <c r="WAT26" s="0"/>
      <c r="WAU26" s="0"/>
      <c r="WAV26" s="0"/>
      <c r="WAW26" s="0"/>
      <c r="WAX26" s="0"/>
      <c r="WAY26" s="0"/>
      <c r="WAZ26" s="0"/>
      <c r="WBA26" s="0"/>
      <c r="WBB26" s="0"/>
      <c r="WBC26" s="0"/>
      <c r="WBD26" s="0"/>
      <c r="WBE26" s="0"/>
      <c r="WBF26" s="0"/>
      <c r="WBG26" s="0"/>
      <c r="WBH26" s="0"/>
      <c r="WBI26" s="0"/>
      <c r="WBJ26" s="0"/>
      <c r="WBK26" s="0"/>
      <c r="WBL26" s="0"/>
      <c r="WBM26" s="0"/>
      <c r="WBN26" s="0"/>
      <c r="WBO26" s="0"/>
      <c r="WBP26" s="0"/>
      <c r="WBQ26" s="0"/>
      <c r="WBR26" s="0"/>
      <c r="WBS26" s="0"/>
      <c r="WBT26" s="0"/>
      <c r="WBU26" s="0"/>
      <c r="WBV26" s="0"/>
      <c r="WBW26" s="0"/>
      <c r="WBX26" s="0"/>
      <c r="WBY26" s="0"/>
      <c r="WBZ26" s="0"/>
      <c r="WCA26" s="0"/>
      <c r="WCB26" s="0"/>
      <c r="WCC26" s="0"/>
      <c r="WCD26" s="0"/>
      <c r="WCE26" s="0"/>
      <c r="WCF26" s="0"/>
      <c r="WCG26" s="0"/>
      <c r="WCH26" s="0"/>
      <c r="WCI26" s="0"/>
      <c r="WCJ26" s="0"/>
      <c r="WCK26" s="0"/>
      <c r="WCL26" s="0"/>
      <c r="WCM26" s="0"/>
      <c r="WCN26" s="0"/>
      <c r="WCO26" s="0"/>
      <c r="WCP26" s="0"/>
      <c r="WCQ26" s="0"/>
      <c r="WCR26" s="0"/>
      <c r="WCS26" s="0"/>
      <c r="WCT26" s="0"/>
      <c r="WCU26" s="0"/>
      <c r="WCV26" s="0"/>
      <c r="WCW26" s="0"/>
      <c r="WCX26" s="0"/>
      <c r="WCY26" s="0"/>
      <c r="WCZ26" s="0"/>
      <c r="WDA26" s="0"/>
      <c r="WDB26" s="0"/>
      <c r="WDC26" s="0"/>
      <c r="WDD26" s="0"/>
      <c r="WDE26" s="0"/>
      <c r="WDF26" s="0"/>
      <c r="WDG26" s="0"/>
      <c r="WDH26" s="0"/>
      <c r="WDI26" s="0"/>
      <c r="WDJ26" s="0"/>
      <c r="WDK26" s="0"/>
      <c r="WDL26" s="0"/>
      <c r="WDM26" s="0"/>
      <c r="WDN26" s="0"/>
      <c r="WDO26" s="0"/>
      <c r="WDP26" s="0"/>
      <c r="WDQ26" s="0"/>
      <c r="WDR26" s="0"/>
      <c r="WDS26" s="0"/>
      <c r="WDT26" s="0"/>
      <c r="WDU26" s="0"/>
      <c r="WDV26" s="0"/>
      <c r="WDW26" s="0"/>
      <c r="WDX26" s="0"/>
      <c r="WDY26" s="0"/>
      <c r="WDZ26" s="0"/>
      <c r="WEA26" s="0"/>
      <c r="WEB26" s="0"/>
      <c r="WEC26" s="0"/>
      <c r="WED26" s="0"/>
      <c r="WEE26" s="0"/>
      <c r="WEF26" s="0"/>
      <c r="WEG26" s="0"/>
      <c r="WEH26" s="0"/>
      <c r="WEI26" s="0"/>
      <c r="WEJ26" s="0"/>
      <c r="WEK26" s="0"/>
      <c r="WEL26" s="0"/>
      <c r="WEM26" s="0"/>
      <c r="WEN26" s="0"/>
      <c r="WEO26" s="0"/>
      <c r="WEP26" s="0"/>
      <c r="WEQ26" s="0"/>
      <c r="WER26" s="0"/>
      <c r="WES26" s="0"/>
      <c r="WET26" s="0"/>
      <c r="WEU26" s="0"/>
      <c r="WEV26" s="0"/>
      <c r="WEW26" s="0"/>
      <c r="WEX26" s="0"/>
      <c r="WEY26" s="0"/>
      <c r="WEZ26" s="0"/>
      <c r="WFA26" s="0"/>
      <c r="WFB26" s="0"/>
      <c r="WFC26" s="0"/>
      <c r="WFD26" s="0"/>
      <c r="WFE26" s="0"/>
      <c r="WFF26" s="0"/>
      <c r="WFG26" s="0"/>
      <c r="WFH26" s="0"/>
      <c r="WFI26" s="0"/>
      <c r="WFJ26" s="0"/>
      <c r="WFK26" s="0"/>
      <c r="WFL26" s="0"/>
      <c r="WFM26" s="0"/>
      <c r="WFN26" s="0"/>
      <c r="WFO26" s="0"/>
      <c r="WFP26" s="0"/>
      <c r="WFQ26" s="0"/>
      <c r="WFR26" s="0"/>
      <c r="WFS26" s="0"/>
      <c r="WFT26" s="0"/>
      <c r="WFU26" s="0"/>
      <c r="WFV26" s="0"/>
      <c r="WFW26" s="0"/>
      <c r="WFX26" s="0"/>
      <c r="WFY26" s="0"/>
      <c r="WFZ26" s="0"/>
      <c r="WGA26" s="0"/>
      <c r="WGB26" s="0"/>
      <c r="WGC26" s="0"/>
      <c r="WGD26" s="0"/>
      <c r="WGE26" s="0"/>
      <c r="WGF26" s="0"/>
      <c r="WGG26" s="0"/>
      <c r="WGH26" s="0"/>
      <c r="WGI26" s="0"/>
      <c r="WGJ26" s="0"/>
      <c r="WGK26" s="0"/>
      <c r="WGL26" s="0"/>
      <c r="WGM26" s="0"/>
      <c r="WGN26" s="0"/>
      <c r="WGO26" s="0"/>
      <c r="WGP26" s="0"/>
      <c r="WGQ26" s="0"/>
      <c r="WGR26" s="0"/>
      <c r="WGS26" s="0"/>
      <c r="WGT26" s="0"/>
      <c r="WGU26" s="0"/>
      <c r="WGV26" s="0"/>
      <c r="WGW26" s="0"/>
      <c r="WGX26" s="0"/>
      <c r="WGY26" s="0"/>
      <c r="WGZ26" s="0"/>
      <c r="WHA26" s="0"/>
      <c r="WHB26" s="0"/>
      <c r="WHC26" s="0"/>
      <c r="WHD26" s="0"/>
      <c r="WHE26" s="0"/>
      <c r="WHF26" s="0"/>
      <c r="WHG26" s="0"/>
      <c r="WHH26" s="0"/>
      <c r="WHI26" s="0"/>
      <c r="WHJ26" s="0"/>
      <c r="WHK26" s="0"/>
      <c r="WHL26" s="0"/>
      <c r="WHM26" s="0"/>
      <c r="WHN26" s="0"/>
      <c r="WHO26" s="0"/>
      <c r="WHP26" s="0"/>
      <c r="WHQ26" s="0"/>
      <c r="WHR26" s="0"/>
      <c r="WHS26" s="0"/>
      <c r="WHT26" s="0"/>
      <c r="WHU26" s="0"/>
      <c r="WHV26" s="0"/>
      <c r="WHW26" s="0"/>
      <c r="WHX26" s="0"/>
      <c r="WHY26" s="0"/>
      <c r="WHZ26" s="0"/>
      <c r="WIA26" s="0"/>
      <c r="WIB26" s="0"/>
      <c r="WIC26" s="0"/>
      <c r="WID26" s="0"/>
      <c r="WIE26" s="0"/>
      <c r="WIF26" s="0"/>
      <c r="WIG26" s="0"/>
      <c r="WIH26" s="0"/>
      <c r="WII26" s="0"/>
      <c r="WIJ26" s="0"/>
      <c r="WIK26" s="0"/>
      <c r="WIL26" s="0"/>
      <c r="WIM26" s="0"/>
      <c r="WIN26" s="0"/>
      <c r="WIO26" s="0"/>
      <c r="WIP26" s="0"/>
      <c r="WIQ26" s="0"/>
      <c r="WIR26" s="0"/>
      <c r="WIS26" s="0"/>
      <c r="WIT26" s="0"/>
      <c r="WIU26" s="0"/>
      <c r="WIV26" s="0"/>
      <c r="WIW26" s="0"/>
      <c r="WIX26" s="0"/>
      <c r="WIY26" s="0"/>
      <c r="WIZ26" s="0"/>
      <c r="WJA26" s="0"/>
      <c r="WJB26" s="0"/>
      <c r="WJC26" s="0"/>
      <c r="WJD26" s="0"/>
      <c r="WJE26" s="0"/>
      <c r="WJF26" s="0"/>
      <c r="WJG26" s="0"/>
      <c r="WJH26" s="0"/>
      <c r="WJI26" s="0"/>
      <c r="WJJ26" s="0"/>
      <c r="WJK26" s="0"/>
      <c r="WJL26" s="0"/>
      <c r="WJM26" s="0"/>
      <c r="WJN26" s="0"/>
      <c r="WJO26" s="0"/>
      <c r="WJP26" s="0"/>
      <c r="WJQ26" s="0"/>
      <c r="WJR26" s="0"/>
      <c r="WJS26" s="0"/>
      <c r="WJT26" s="0"/>
      <c r="WJU26" s="0"/>
      <c r="WJV26" s="0"/>
      <c r="WJW26" s="0"/>
      <c r="WJX26" s="0"/>
      <c r="WJY26" s="0"/>
      <c r="WJZ26" s="0"/>
      <c r="WKA26" s="0"/>
      <c r="WKB26" s="0"/>
      <c r="WKC26" s="0"/>
      <c r="WKD26" s="0"/>
      <c r="WKE26" s="0"/>
      <c r="WKF26" s="0"/>
      <c r="WKG26" s="0"/>
      <c r="WKH26" s="0"/>
      <c r="WKI26" s="0"/>
      <c r="WKJ26" s="0"/>
      <c r="WKK26" s="0"/>
      <c r="WKL26" s="0"/>
      <c r="WKM26" s="0"/>
      <c r="WKN26" s="0"/>
      <c r="WKO26" s="0"/>
      <c r="WKP26" s="0"/>
      <c r="WKQ26" s="0"/>
      <c r="WKR26" s="0"/>
      <c r="WKS26" s="0"/>
      <c r="WKT26" s="0"/>
      <c r="WKU26" s="0"/>
      <c r="WKV26" s="0"/>
      <c r="WKW26" s="0"/>
      <c r="WKX26" s="0"/>
      <c r="WKY26" s="0"/>
      <c r="WKZ26" s="0"/>
      <c r="WLA26" s="0"/>
      <c r="WLB26" s="0"/>
      <c r="WLC26" s="0"/>
      <c r="WLD26" s="0"/>
      <c r="WLE26" s="0"/>
      <c r="WLF26" s="0"/>
      <c r="WLG26" s="0"/>
      <c r="WLH26" s="0"/>
      <c r="WLI26" s="0"/>
      <c r="WLJ26" s="0"/>
      <c r="WLK26" s="0"/>
      <c r="WLL26" s="0"/>
      <c r="WLM26" s="0"/>
      <c r="WLN26" s="0"/>
      <c r="WLO26" s="0"/>
      <c r="WLP26" s="0"/>
      <c r="WLQ26" s="0"/>
      <c r="WLR26" s="0"/>
      <c r="WLS26" s="0"/>
      <c r="WLT26" s="0"/>
      <c r="WLU26" s="0"/>
      <c r="WLV26" s="0"/>
      <c r="WLW26" s="0"/>
      <c r="WLX26" s="0"/>
      <c r="WLY26" s="0"/>
      <c r="WLZ26" s="0"/>
      <c r="WMA26" s="0"/>
      <c r="WMB26" s="0"/>
      <c r="WMC26" s="0"/>
      <c r="WMD26" s="0"/>
      <c r="WME26" s="0"/>
      <c r="WMF26" s="0"/>
      <c r="WMG26" s="0"/>
      <c r="WMH26" s="0"/>
      <c r="WMI26" s="0"/>
      <c r="WMJ26" s="0"/>
      <c r="WMK26" s="0"/>
      <c r="WML26" s="0"/>
      <c r="WMM26" s="0"/>
      <c r="WMN26" s="0"/>
      <c r="WMO26" s="0"/>
      <c r="WMP26" s="0"/>
      <c r="WMQ26" s="0"/>
      <c r="WMR26" s="0"/>
      <c r="WMS26" s="0"/>
      <c r="WMT26" s="0"/>
      <c r="WMU26" s="0"/>
      <c r="WMV26" s="0"/>
      <c r="WMW26" s="0"/>
      <c r="WMX26" s="0"/>
      <c r="WMY26" s="0"/>
      <c r="WMZ26" s="0"/>
      <c r="WNA26" s="0"/>
      <c r="WNB26" s="0"/>
      <c r="WNC26" s="0"/>
      <c r="WND26" s="0"/>
      <c r="WNE26" s="0"/>
      <c r="WNF26" s="0"/>
      <c r="WNG26" s="0"/>
      <c r="WNH26" s="0"/>
      <c r="WNI26" s="0"/>
      <c r="WNJ26" s="0"/>
      <c r="WNK26" s="0"/>
      <c r="WNL26" s="0"/>
      <c r="WNM26" s="0"/>
      <c r="WNN26" s="0"/>
      <c r="WNO26" s="0"/>
      <c r="WNP26" s="0"/>
      <c r="WNQ26" s="0"/>
      <c r="WNR26" s="0"/>
      <c r="WNS26" s="0"/>
      <c r="WNT26" s="0"/>
      <c r="WNU26" s="0"/>
      <c r="WNV26" s="0"/>
      <c r="WNW26" s="0"/>
      <c r="WNX26" s="0"/>
      <c r="WNY26" s="0"/>
      <c r="WNZ26" s="0"/>
      <c r="WOA26" s="0"/>
      <c r="WOB26" s="0"/>
      <c r="WOC26" s="0"/>
      <c r="WOD26" s="0"/>
      <c r="WOE26" s="0"/>
      <c r="WOF26" s="0"/>
      <c r="WOG26" s="0"/>
      <c r="WOH26" s="0"/>
      <c r="WOI26" s="0"/>
      <c r="WOJ26" s="0"/>
      <c r="WOK26" s="0"/>
      <c r="WOL26" s="0"/>
      <c r="WOM26" s="0"/>
      <c r="WON26" s="0"/>
      <c r="WOO26" s="0"/>
      <c r="WOP26" s="0"/>
      <c r="WOQ26" s="0"/>
      <c r="WOR26" s="0"/>
      <c r="WOS26" s="0"/>
      <c r="WOT26" s="0"/>
      <c r="WOU26" s="0"/>
      <c r="WOV26" s="0"/>
      <c r="WOW26" s="0"/>
      <c r="WOX26" s="0"/>
      <c r="WOY26" s="0"/>
      <c r="WOZ26" s="0"/>
      <c r="WPA26" s="0"/>
      <c r="WPB26" s="0"/>
      <c r="WPC26" s="0"/>
      <c r="WPD26" s="0"/>
      <c r="WPE26" s="0"/>
      <c r="WPF26" s="0"/>
      <c r="WPG26" s="0"/>
      <c r="WPH26" s="0"/>
      <c r="WPI26" s="0"/>
      <c r="WPJ26" s="0"/>
      <c r="WPK26" s="0"/>
      <c r="WPL26" s="0"/>
      <c r="WPM26" s="0"/>
      <c r="WPN26" s="0"/>
      <c r="WPO26" s="0"/>
      <c r="WPP26" s="0"/>
      <c r="WPQ26" s="0"/>
      <c r="WPR26" s="0"/>
      <c r="WPS26" s="0"/>
      <c r="WPT26" s="0"/>
      <c r="WPU26" s="0"/>
      <c r="WPV26" s="0"/>
      <c r="WPW26" s="0"/>
      <c r="WPX26" s="0"/>
      <c r="WPY26" s="0"/>
      <c r="WPZ26" s="0"/>
      <c r="WQA26" s="0"/>
      <c r="WQB26" s="0"/>
      <c r="WQC26" s="0"/>
      <c r="WQD26" s="0"/>
      <c r="WQE26" s="0"/>
      <c r="WQF26" s="0"/>
      <c r="WQG26" s="0"/>
      <c r="WQH26" s="0"/>
      <c r="WQI26" s="0"/>
      <c r="WQJ26" s="0"/>
      <c r="WQK26" s="0"/>
      <c r="WQL26" s="0"/>
      <c r="WQM26" s="0"/>
      <c r="WQN26" s="0"/>
      <c r="WQO26" s="0"/>
      <c r="WQP26" s="0"/>
      <c r="WQQ26" s="0"/>
      <c r="WQR26" s="0"/>
      <c r="WQS26" s="0"/>
      <c r="WQT26" s="0"/>
      <c r="WQU26" s="0"/>
      <c r="WQV26" s="0"/>
      <c r="WQW26" s="0"/>
      <c r="WQX26" s="0"/>
      <c r="WQY26" s="0"/>
      <c r="WQZ26" s="0"/>
      <c r="WRA26" s="0"/>
      <c r="WRB26" s="0"/>
      <c r="WRC26" s="0"/>
      <c r="WRD26" s="0"/>
      <c r="WRE26" s="0"/>
      <c r="WRF26" s="0"/>
      <c r="WRG26" s="0"/>
      <c r="WRH26" s="0"/>
      <c r="WRI26" s="0"/>
      <c r="WRJ26" s="0"/>
      <c r="WRK26" s="0"/>
      <c r="WRL26" s="0"/>
      <c r="WRM26" s="0"/>
      <c r="WRN26" s="0"/>
      <c r="WRO26" s="0"/>
      <c r="WRP26" s="0"/>
      <c r="WRQ26" s="0"/>
      <c r="WRR26" s="0"/>
      <c r="WRS26" s="0"/>
      <c r="WRT26" s="0"/>
      <c r="WRU26" s="0"/>
      <c r="WRV26" s="0"/>
      <c r="WRW26" s="0"/>
      <c r="WRX26" s="0"/>
      <c r="WRY26" s="0"/>
      <c r="WRZ26" s="0"/>
      <c r="WSA26" s="0"/>
      <c r="WSB26" s="0"/>
      <c r="WSC26" s="0"/>
      <c r="WSD26" s="0"/>
      <c r="WSE26" s="0"/>
      <c r="WSF26" s="0"/>
      <c r="WSG26" s="0"/>
      <c r="WSH26" s="0"/>
      <c r="WSI26" s="0"/>
      <c r="WSJ26" s="0"/>
      <c r="WSK26" s="0"/>
      <c r="WSL26" s="0"/>
      <c r="WSM26" s="0"/>
      <c r="WSN26" s="0"/>
      <c r="WSO26" s="0"/>
      <c r="WSP26" s="0"/>
      <c r="WSQ26" s="0"/>
      <c r="WSR26" s="0"/>
      <c r="WSS26" s="0"/>
      <c r="WST26" s="0"/>
      <c r="WSU26" s="0"/>
      <c r="WSV26" s="0"/>
      <c r="WSW26" s="0"/>
      <c r="WSX26" s="0"/>
      <c r="WSY26" s="0"/>
      <c r="WSZ26" s="0"/>
      <c r="WTA26" s="0"/>
      <c r="WTB26" s="0"/>
      <c r="WTC26" s="0"/>
      <c r="WTD26" s="0"/>
      <c r="WTE26" s="0"/>
      <c r="WTF26" s="0"/>
      <c r="WTG26" s="0"/>
      <c r="WTH26" s="0"/>
      <c r="WTI26" s="0"/>
      <c r="WTJ26" s="0"/>
      <c r="WTK26" s="0"/>
      <c r="WTL26" s="0"/>
      <c r="WTM26" s="0"/>
      <c r="WTN26" s="0"/>
      <c r="WTO26" s="0"/>
      <c r="WTP26" s="0"/>
      <c r="WTQ26" s="0"/>
      <c r="WTR26" s="0"/>
      <c r="WTS26" s="0"/>
      <c r="WTT26" s="0"/>
      <c r="WTU26" s="0"/>
      <c r="WTV26" s="0"/>
      <c r="WTW26" s="0"/>
      <c r="WTX26" s="0"/>
      <c r="WTY26" s="0"/>
      <c r="WTZ26" s="0"/>
      <c r="WUA26" s="0"/>
      <c r="WUB26" s="0"/>
      <c r="WUC26" s="0"/>
      <c r="WUD26" s="0"/>
      <c r="WUE26" s="0"/>
      <c r="WUF26" s="0"/>
      <c r="WUG26" s="0"/>
      <c r="WUH26" s="0"/>
      <c r="WUI26" s="0"/>
      <c r="WUJ26" s="0"/>
      <c r="WUK26" s="0"/>
      <c r="WUL26" s="0"/>
      <c r="WUM26" s="0"/>
      <c r="WUN26" s="0"/>
      <c r="WUO26" s="0"/>
      <c r="WUP26" s="0"/>
      <c r="WUQ26" s="0"/>
      <c r="WUR26" s="0"/>
      <c r="WUS26" s="0"/>
      <c r="WUT26" s="0"/>
      <c r="WUU26" s="0"/>
      <c r="WUV26" s="0"/>
      <c r="WUW26" s="0"/>
      <c r="WUX26" s="0"/>
      <c r="WUY26" s="0"/>
      <c r="WUZ26" s="0"/>
      <c r="WVA26" s="0"/>
      <c r="WVB26" s="0"/>
      <c r="WVC26" s="0"/>
      <c r="WVD26" s="0"/>
      <c r="WVE26" s="0"/>
      <c r="WVF26" s="0"/>
      <c r="WVG26" s="0"/>
      <c r="WVH26" s="0"/>
      <c r="WVI26" s="0"/>
      <c r="WVJ26" s="0"/>
      <c r="WVK26" s="0"/>
      <c r="WVL26" s="0"/>
      <c r="WVM26" s="0"/>
      <c r="WVN26" s="0"/>
      <c r="WVO26" s="0"/>
      <c r="WVP26" s="0"/>
      <c r="WVQ26" s="0"/>
      <c r="WVR26" s="0"/>
      <c r="WVS26" s="0"/>
      <c r="WVT26" s="0"/>
      <c r="WVU26" s="0"/>
      <c r="WVV26" s="0"/>
      <c r="WVW26" s="0"/>
      <c r="WVX26" s="0"/>
      <c r="WVY26" s="0"/>
      <c r="WVZ26" s="0"/>
      <c r="WWA26" s="0"/>
      <c r="WWB26" s="0"/>
      <c r="WWC26" s="0"/>
      <c r="WWD26" s="0"/>
      <c r="WWE26" s="0"/>
      <c r="WWF26" s="0"/>
      <c r="WWG26" s="0"/>
      <c r="WWH26" s="0"/>
      <c r="WWI26" s="0"/>
      <c r="WWJ26" s="0"/>
      <c r="WWK26" s="0"/>
      <c r="WWL26" s="0"/>
      <c r="WWM26" s="0"/>
      <c r="WWN26" s="0"/>
      <c r="WWO26" s="0"/>
      <c r="WWP26" s="0"/>
      <c r="WWQ26" s="0"/>
      <c r="WWR26" s="0"/>
      <c r="WWS26" s="0"/>
      <c r="WWT26" s="0"/>
      <c r="WWU26" s="0"/>
      <c r="WWV26" s="0"/>
      <c r="WWW26" s="0"/>
      <c r="WWX26" s="0"/>
      <c r="WWY26" s="0"/>
      <c r="WWZ26" s="0"/>
      <c r="WXA26" s="0"/>
      <c r="WXB26" s="0"/>
      <c r="WXC26" s="0"/>
      <c r="WXD26" s="0"/>
      <c r="WXE26" s="0"/>
      <c r="WXF26" s="0"/>
      <c r="WXG26" s="0"/>
      <c r="WXH26" s="0"/>
      <c r="WXI26" s="0"/>
      <c r="WXJ26" s="0"/>
      <c r="WXK26" s="0"/>
      <c r="WXL26" s="0"/>
      <c r="WXM26" s="0"/>
      <c r="WXN26" s="0"/>
      <c r="WXO26" s="0"/>
      <c r="WXP26" s="0"/>
      <c r="WXQ26" s="0"/>
      <c r="WXR26" s="0"/>
      <c r="WXS26" s="0"/>
      <c r="WXT26" s="0"/>
      <c r="WXU26" s="0"/>
      <c r="WXV26" s="0"/>
      <c r="WXW26" s="0"/>
      <c r="WXX26" s="0"/>
      <c r="WXY26" s="0"/>
      <c r="WXZ26" s="0"/>
      <c r="WYA26" s="0"/>
      <c r="WYB26" s="0"/>
      <c r="WYC26" s="0"/>
      <c r="WYD26" s="0"/>
      <c r="WYE26" s="0"/>
      <c r="WYF26" s="0"/>
      <c r="WYG26" s="0"/>
      <c r="WYH26" s="0"/>
      <c r="WYI26" s="0"/>
      <c r="WYJ26" s="0"/>
      <c r="WYK26" s="0"/>
      <c r="WYL26" s="0"/>
      <c r="WYM26" s="0"/>
      <c r="WYN26" s="0"/>
      <c r="WYO26" s="0"/>
      <c r="WYP26" s="0"/>
      <c r="WYQ26" s="0"/>
      <c r="WYR26" s="0"/>
      <c r="WYS26" s="0"/>
      <c r="WYT26" s="0"/>
      <c r="WYU26" s="0"/>
      <c r="WYV26" s="0"/>
      <c r="WYW26" s="0"/>
      <c r="WYX26" s="0"/>
      <c r="WYY26" s="0"/>
      <c r="WYZ26" s="0"/>
      <c r="WZA26" s="0"/>
      <c r="WZB26" s="0"/>
      <c r="WZC26" s="0"/>
      <c r="WZD26" s="0"/>
      <c r="WZE26" s="0"/>
      <c r="WZF26" s="0"/>
      <c r="WZG26" s="0"/>
      <c r="WZH26" s="0"/>
      <c r="WZI26" s="0"/>
      <c r="WZJ26" s="0"/>
      <c r="WZK26" s="0"/>
      <c r="WZL26" s="0"/>
      <c r="WZM26" s="0"/>
      <c r="WZN26" s="0"/>
      <c r="WZO26" s="0"/>
      <c r="WZP26" s="0"/>
      <c r="WZQ26" s="0"/>
      <c r="WZR26" s="0"/>
      <c r="WZS26" s="0"/>
      <c r="WZT26" s="0"/>
      <c r="WZU26" s="0"/>
      <c r="WZV26" s="0"/>
      <c r="WZW26" s="0"/>
      <c r="WZX26" s="0"/>
      <c r="WZY26" s="0"/>
      <c r="WZZ26" s="0"/>
      <c r="XAA26" s="0"/>
      <c r="XAB26" s="0"/>
      <c r="XAC26" s="0"/>
      <c r="XAD26" s="0"/>
      <c r="XAE26" s="0"/>
      <c r="XAF26" s="0"/>
      <c r="XAG26" s="0"/>
      <c r="XAH26" s="0"/>
      <c r="XAI26" s="0"/>
      <c r="XAJ26" s="0"/>
      <c r="XAK26" s="0"/>
      <c r="XAL26" s="0"/>
      <c r="XAM26" s="0"/>
      <c r="XAN26" s="0"/>
      <c r="XAO26" s="0"/>
      <c r="XAP26" s="0"/>
      <c r="XAQ26" s="0"/>
      <c r="XAR26" s="0"/>
      <c r="XAS26" s="0"/>
      <c r="XAT26" s="0"/>
      <c r="XAU26" s="0"/>
      <c r="XAV26" s="0"/>
      <c r="XAW26" s="0"/>
      <c r="XAX26" s="0"/>
      <c r="XAY26" s="0"/>
      <c r="XAZ26" s="0"/>
      <c r="XBA26" s="0"/>
      <c r="XBB26" s="0"/>
      <c r="XBC26" s="0"/>
      <c r="XBD26" s="0"/>
      <c r="XBE26" s="0"/>
      <c r="XBF26" s="0"/>
      <c r="XBG26" s="0"/>
      <c r="XBH26" s="0"/>
      <c r="XBI26" s="0"/>
      <c r="XBJ26" s="0"/>
      <c r="XBK26" s="0"/>
      <c r="XBL26" s="0"/>
      <c r="XBM26" s="0"/>
      <c r="XBN26" s="0"/>
      <c r="XBO26" s="0"/>
      <c r="XBP26" s="0"/>
      <c r="XBQ26" s="0"/>
      <c r="XBR26" s="0"/>
      <c r="XBS26" s="0"/>
      <c r="XBT26" s="0"/>
      <c r="XBU26" s="0"/>
      <c r="XBV26" s="0"/>
      <c r="XBW26" s="0"/>
      <c r="XBX26" s="0"/>
      <c r="XBY26" s="0"/>
      <c r="XBZ26" s="0"/>
      <c r="XCA26" s="0"/>
      <c r="XCB26" s="0"/>
      <c r="XCC26" s="0"/>
      <c r="XCD26" s="0"/>
      <c r="XCE26" s="0"/>
      <c r="XCF26" s="0"/>
      <c r="XCG26" s="0"/>
      <c r="XCH26" s="0"/>
      <c r="XCI26" s="0"/>
      <c r="XCJ26" s="0"/>
      <c r="XCK26" s="0"/>
      <c r="XCL26" s="0"/>
      <c r="XCM26" s="0"/>
      <c r="XCN26" s="0"/>
      <c r="XCO26" s="0"/>
      <c r="XCP26" s="0"/>
      <c r="XCQ26" s="0"/>
      <c r="XCR26" s="0"/>
      <c r="XCS26" s="0"/>
      <c r="XCT26" s="0"/>
      <c r="XCU26" s="0"/>
      <c r="XCV26" s="0"/>
      <c r="XCW26" s="0"/>
      <c r="XCX26" s="0"/>
      <c r="XCY26" s="0"/>
      <c r="XCZ26" s="0"/>
      <c r="XDA26" s="0"/>
      <c r="XDB26" s="0"/>
      <c r="XDC26" s="0"/>
      <c r="XDD26" s="0"/>
      <c r="XDE26" s="0"/>
      <c r="XDF26" s="0"/>
      <c r="XDG26" s="0"/>
      <c r="XDH26" s="0"/>
      <c r="XDI26" s="0"/>
      <c r="XDJ26" s="0"/>
      <c r="XDK26" s="0"/>
      <c r="XDL26" s="0"/>
      <c r="XDM26" s="0"/>
      <c r="XDN26" s="0"/>
      <c r="XDO26" s="0"/>
      <c r="XDP26" s="0"/>
      <c r="XDQ26" s="0"/>
      <c r="XDR26" s="0"/>
      <c r="XDS26" s="0"/>
      <c r="XDT26" s="0"/>
      <c r="XDU26" s="0"/>
      <c r="XDV26" s="0"/>
      <c r="XDW26" s="0"/>
      <c r="XDX26" s="0"/>
      <c r="XDY26" s="0"/>
      <c r="XDZ26" s="0"/>
      <c r="XEA26" s="0"/>
      <c r="XEB26" s="0"/>
      <c r="XEC26" s="0"/>
      <c r="XED26" s="0"/>
      <c r="XEE26" s="0"/>
      <c r="XEF26" s="0"/>
      <c r="XEG26" s="0"/>
      <c r="XEH26" s="0"/>
      <c r="XEI26" s="0"/>
      <c r="XEJ26" s="0"/>
      <c r="XEK26" s="0"/>
      <c r="XEL26" s="0"/>
      <c r="XEM26" s="0"/>
      <c r="XEN26" s="0"/>
      <c r="XEO26" s="0"/>
      <c r="XEP26" s="0"/>
      <c r="XEQ26" s="0"/>
      <c r="XER26" s="0"/>
      <c r="XES26" s="0"/>
      <c r="XET26" s="0"/>
      <c r="XEU26" s="0"/>
      <c r="XEV26" s="0"/>
      <c r="XEW26" s="0"/>
      <c r="XEX26" s="0"/>
      <c r="XEY26" s="0"/>
      <c r="XEZ26" s="0"/>
      <c r="XFA26" s="0"/>
      <c r="XFB26" s="0"/>
      <c r="XFC26" s="0"/>
      <c r="XFD26" s="0"/>
    </row>
    <row r="27" customFormat="false" ht="13.8" hidden="false" customHeight="false" outlineLevel="0" collapsed="false">
      <c r="A27" s="711" t="s">
        <v>1002</v>
      </c>
      <c r="B27" s="722" t="n">
        <v>0.4</v>
      </c>
      <c r="C27" s="722" t="n">
        <v>13.95</v>
      </c>
      <c r="D27" s="722" t="n">
        <v>13.92</v>
      </c>
      <c r="E27" s="732" t="n">
        <v>0.5</v>
      </c>
      <c r="F27" s="732" t="n">
        <v>0.25</v>
      </c>
      <c r="G27" s="713" t="n">
        <v>0.4</v>
      </c>
      <c r="H27" s="713" t="n">
        <v>0.4</v>
      </c>
      <c r="I27" s="713" t="n">
        <v>1.1</v>
      </c>
      <c r="J27" s="722" t="n">
        <v>0.3</v>
      </c>
      <c r="K27" s="722" t="n">
        <v>0.16</v>
      </c>
      <c r="L27" s="722" t="n">
        <v>0.16</v>
      </c>
      <c r="M27" s="733" t="n">
        <v>0.34</v>
      </c>
      <c r="N27" s="733" t="n">
        <v>0.19</v>
      </c>
      <c r="O27" s="733" t="n">
        <v>0.24</v>
      </c>
      <c r="P27" s="732" t="n">
        <v>0.5</v>
      </c>
      <c r="Q27" s="732" t="n">
        <v>0.2</v>
      </c>
      <c r="R27" s="732" t="n">
        <v>0.2</v>
      </c>
      <c r="S27" s="732" t="n">
        <f aca="false">S20</f>
        <v>0.1</v>
      </c>
      <c r="T27" s="730"/>
      <c r="U27" s="734"/>
      <c r="V27" s="734"/>
      <c r="W27" s="722"/>
      <c r="X27" s="213"/>
      <c r="Y27" s="213"/>
      <c r="Z27" s="213"/>
      <c r="AA27" s="213"/>
      <c r="AB27" s="213"/>
      <c r="AC27" s="213"/>
      <c r="AD27" s="213"/>
      <c r="AE27" s="734"/>
      <c r="AF27" s="734"/>
      <c r="AG27" s="722"/>
      <c r="AH27" s="734"/>
      <c r="AI27" s="713"/>
      <c r="AJ27" s="722"/>
      <c r="AK27" s="722"/>
      <c r="AL27" s="722"/>
      <c r="AM27" s="734"/>
      <c r="AN27" s="734"/>
      <c r="AO27" s="734"/>
      <c r="AP27" s="734"/>
      <c r="AQ27" s="734"/>
    </row>
    <row r="28" customFormat="false" ht="13.8" hidden="false" customHeight="false" outlineLevel="0" collapsed="false">
      <c r="A28" s="716" t="s">
        <v>1003</v>
      </c>
      <c r="B28" s="722" t="n">
        <v>14.08</v>
      </c>
      <c r="C28" s="722" t="n">
        <v>3.09</v>
      </c>
      <c r="D28" s="722" t="n">
        <v>14.31</v>
      </c>
      <c r="E28" s="724" t="n">
        <v>2.98</v>
      </c>
      <c r="F28" s="724" t="n">
        <v>1.1</v>
      </c>
      <c r="G28" s="722" t="n">
        <v>14.8</v>
      </c>
      <c r="H28" s="722" t="n">
        <v>0.5</v>
      </c>
      <c r="I28" s="722" t="n">
        <v>1.16</v>
      </c>
      <c r="J28" s="722" t="n">
        <v>0.18</v>
      </c>
      <c r="K28" s="735" t="n">
        <v>1.1</v>
      </c>
      <c r="L28" s="722" t="n">
        <v>1</v>
      </c>
      <c r="M28" s="213" t="n">
        <v>0.34</v>
      </c>
      <c r="N28" s="213" t="n">
        <v>1.2</v>
      </c>
      <c r="O28" s="213" t="n">
        <v>1.25</v>
      </c>
      <c r="P28" s="722" t="n">
        <v>2.88</v>
      </c>
      <c r="Q28" s="722" t="n">
        <v>0.7</v>
      </c>
      <c r="R28" s="722" t="n">
        <v>0.7</v>
      </c>
      <c r="S28" s="722" t="n">
        <v>0.3</v>
      </c>
      <c r="T28" s="707"/>
      <c r="U28" s="722"/>
      <c r="V28" s="722"/>
      <c r="W28" s="722"/>
      <c r="X28" s="213"/>
      <c r="Y28" s="213"/>
      <c r="Z28" s="213"/>
      <c r="AA28" s="213"/>
      <c r="AB28" s="722"/>
      <c r="AC28" s="722"/>
      <c r="AD28" s="722"/>
      <c r="AE28" s="722"/>
      <c r="AF28" s="707"/>
      <c r="AG28" s="722"/>
      <c r="AH28" s="722"/>
      <c r="AI28" s="722"/>
      <c r="AJ28" s="722"/>
      <c r="AK28" s="722"/>
      <c r="AL28" s="722"/>
      <c r="AM28" s="722"/>
      <c r="AN28" s="722"/>
      <c r="AO28" s="722"/>
      <c r="AP28" s="722"/>
      <c r="AQ28" s="722"/>
    </row>
    <row r="29" customFormat="false" ht="13.8" hidden="false" customHeight="false" outlineLevel="0" collapsed="false">
      <c r="A29" s="711" t="s">
        <v>1004</v>
      </c>
      <c r="B29" s="717" t="n">
        <f aca="false">B28-B27</f>
        <v>13.68</v>
      </c>
      <c r="C29" s="717" t="n">
        <f aca="false">C28-C27</f>
        <v>-10.86</v>
      </c>
      <c r="D29" s="717" t="n">
        <f aca="false">D28-D27</f>
        <v>0.390000000000001</v>
      </c>
      <c r="E29" s="717" t="n">
        <f aca="false">E28-E27</f>
        <v>2.48</v>
      </c>
      <c r="F29" s="717" t="n">
        <f aca="false">F28-F27</f>
        <v>0.85</v>
      </c>
      <c r="G29" s="717" t="n">
        <f aca="false">G28-G27</f>
        <v>14.4</v>
      </c>
      <c r="H29" s="717" t="n">
        <f aca="false">H28-H27</f>
        <v>0.1</v>
      </c>
      <c r="I29" s="717" t="n">
        <f aca="false">I28-I27</f>
        <v>0.0599999999999998</v>
      </c>
      <c r="J29" s="717" t="n">
        <f aca="false">J28-J27</f>
        <v>-0.12</v>
      </c>
      <c r="K29" s="717" t="n">
        <f aca="false">K28-K27</f>
        <v>0.94</v>
      </c>
      <c r="L29" s="717" t="n">
        <f aca="false">L28-L27</f>
        <v>0.84</v>
      </c>
      <c r="M29" s="717" t="n">
        <f aca="false">M28-M27</f>
        <v>0</v>
      </c>
      <c r="N29" s="717" t="n">
        <f aca="false">N28-N27</f>
        <v>1.01</v>
      </c>
      <c r="O29" s="717" t="n">
        <f aca="false">O28-O27</f>
        <v>1.01</v>
      </c>
      <c r="P29" s="717" t="n">
        <f aca="false">P28-P27</f>
        <v>2.38</v>
      </c>
      <c r="Q29" s="717" t="n">
        <f aca="false">Q28-Q27</f>
        <v>0.5</v>
      </c>
      <c r="R29" s="717" t="n">
        <f aca="false">R28-R27</f>
        <v>0.5</v>
      </c>
      <c r="S29" s="717" t="n">
        <f aca="false">S28-S27</f>
        <v>0.2</v>
      </c>
      <c r="T29" s="717"/>
      <c r="U29" s="717"/>
      <c r="V29" s="717"/>
      <c r="W29" s="717"/>
      <c r="X29" s="717"/>
      <c r="Y29" s="717"/>
      <c r="Z29" s="717"/>
      <c r="AA29" s="717"/>
      <c r="AB29" s="717"/>
      <c r="AC29" s="717"/>
      <c r="AD29" s="717"/>
      <c r="AE29" s="717"/>
      <c r="AF29" s="717"/>
      <c r="AG29" s="717"/>
      <c r="AH29" s="717"/>
      <c r="AI29" s="717"/>
      <c r="AJ29" s="717"/>
      <c r="AK29" s="717"/>
      <c r="AL29" s="717"/>
      <c r="AM29" s="717"/>
      <c r="AN29" s="717"/>
      <c r="AO29" s="717"/>
      <c r="AP29" s="717"/>
      <c r="AQ29" s="717"/>
    </row>
    <row r="30" customFormat="false" ht="13.8" hidden="false" customHeight="false" outlineLevel="0" collapsed="false">
      <c r="A30" s="716" t="s">
        <v>1005</v>
      </c>
      <c r="B30" s="722" t="n">
        <v>7</v>
      </c>
      <c r="C30" s="722" t="n">
        <v>14</v>
      </c>
      <c r="D30" s="722" t="n">
        <v>18</v>
      </c>
      <c r="E30" s="722" t="n">
        <v>3</v>
      </c>
      <c r="F30" s="722" t="n">
        <v>5</v>
      </c>
      <c r="G30" s="722" t="n">
        <v>5</v>
      </c>
      <c r="H30" s="722" t="n">
        <v>7</v>
      </c>
      <c r="I30" s="722" t="n">
        <v>6</v>
      </c>
      <c r="J30" s="722" t="n">
        <v>6</v>
      </c>
      <c r="K30" s="722" t="n">
        <v>7</v>
      </c>
      <c r="L30" s="722" t="n">
        <v>8</v>
      </c>
      <c r="M30" s="722" t="n">
        <v>20</v>
      </c>
      <c r="N30" s="722" t="n">
        <v>5</v>
      </c>
      <c r="O30" s="722" t="n">
        <v>4</v>
      </c>
      <c r="P30" s="722" t="n">
        <v>5</v>
      </c>
      <c r="Q30" s="722" t="n">
        <v>-3</v>
      </c>
      <c r="R30" s="722" t="n">
        <v>-3</v>
      </c>
      <c r="S30" s="722" t="n">
        <v>5</v>
      </c>
      <c r="T30" s="722"/>
      <c r="U30" s="722"/>
      <c r="V30" s="722"/>
      <c r="W30" s="722"/>
      <c r="X30" s="722"/>
      <c r="Y30" s="722"/>
      <c r="Z30" s="722"/>
      <c r="AA30" s="722"/>
      <c r="AB30" s="722"/>
      <c r="AC30" s="722"/>
      <c r="AD30" s="722"/>
      <c r="AE30" s="722"/>
      <c r="AF30" s="722"/>
      <c r="AG30" s="722"/>
      <c r="AH30" s="722"/>
      <c r="AI30" s="722"/>
      <c r="AJ30" s="722"/>
      <c r="AK30" s="722"/>
      <c r="AL30" s="722"/>
      <c r="AM30" s="722"/>
      <c r="AN30" s="722"/>
      <c r="AO30" s="722"/>
      <c r="AP30" s="722"/>
      <c r="AQ30" s="722"/>
    </row>
    <row r="31" customFormat="false" ht="13.8" hidden="false" customHeight="false" outlineLevel="0" collapsed="false">
      <c r="A31" s="716" t="s">
        <v>1006</v>
      </c>
      <c r="B31" s="722" t="n">
        <v>30</v>
      </c>
      <c r="C31" s="722" t="n">
        <v>10</v>
      </c>
      <c r="D31" s="722" t="n">
        <v>30</v>
      </c>
      <c r="E31" s="722" t="n">
        <v>7</v>
      </c>
      <c r="F31" s="722" t="n">
        <v>7</v>
      </c>
      <c r="G31" s="722" t="n">
        <v>5</v>
      </c>
      <c r="H31" s="722" t="n">
        <v>27</v>
      </c>
      <c r="I31" s="722" t="n">
        <v>33</v>
      </c>
      <c r="J31" s="722" t="n">
        <v>20</v>
      </c>
      <c r="K31" s="722" t="n">
        <v>12</v>
      </c>
      <c r="L31" s="722" t="n">
        <v>10</v>
      </c>
      <c r="M31" s="722" t="n">
        <v>25</v>
      </c>
      <c r="N31" s="722" t="n">
        <v>10</v>
      </c>
      <c r="O31" s="722" t="n">
        <v>10</v>
      </c>
      <c r="P31" s="722" t="n">
        <v>21</v>
      </c>
      <c r="Q31" s="722" t="n">
        <v>7</v>
      </c>
      <c r="R31" s="722" t="n">
        <v>7</v>
      </c>
      <c r="S31" s="722" t="n">
        <v>9</v>
      </c>
      <c r="T31" s="722"/>
      <c r="U31" s="722"/>
      <c r="V31" s="722"/>
      <c r="W31" s="722"/>
      <c r="X31" s="722"/>
      <c r="Y31" s="722"/>
      <c r="Z31" s="722"/>
      <c r="AA31" s="722"/>
      <c r="AB31" s="722"/>
      <c r="AC31" s="722"/>
      <c r="AD31" s="722"/>
      <c r="AE31" s="722"/>
      <c r="AF31" s="722"/>
      <c r="AG31" s="722"/>
      <c r="AH31" s="722"/>
      <c r="AI31" s="722"/>
      <c r="AJ31" s="722"/>
      <c r="AK31" s="722"/>
      <c r="AL31" s="722"/>
      <c r="AM31" s="722"/>
      <c r="AN31" s="736"/>
      <c r="AO31" s="722"/>
      <c r="AP31" s="722"/>
      <c r="AQ31" s="722"/>
    </row>
    <row r="32" customFormat="false" ht="13.8" hidden="false" customHeight="false" outlineLevel="0" collapsed="false">
      <c r="A32" s="711" t="s">
        <v>1007</v>
      </c>
      <c r="B32" s="717" t="n">
        <f aca="false">ABS(B31-B30)</f>
        <v>23</v>
      </c>
      <c r="C32" s="717" t="n">
        <f aca="false">ABS(C31-C30)</f>
        <v>4</v>
      </c>
      <c r="D32" s="717" t="n">
        <f aca="false">(D31-D30)</f>
        <v>12</v>
      </c>
      <c r="E32" s="717" t="n">
        <f aca="false">ABS(E31-E30)</f>
        <v>4</v>
      </c>
      <c r="F32" s="717" t="n">
        <f aca="false">ABS(F31-F30)</f>
        <v>2</v>
      </c>
      <c r="G32" s="717" t="n">
        <f aca="false">ABS(G31-G30)</f>
        <v>0</v>
      </c>
      <c r="H32" s="717" t="n">
        <f aca="false">ABS(H31-H30)</f>
        <v>20</v>
      </c>
      <c r="I32" s="717" t="n">
        <f aca="false">ABS(I31-I30)</f>
        <v>27</v>
      </c>
      <c r="J32" s="717" t="n">
        <f aca="false">ABS(J31-J30)</f>
        <v>14</v>
      </c>
      <c r="K32" s="717" t="n">
        <f aca="false">ABS(K31-K30)</f>
        <v>5</v>
      </c>
      <c r="L32" s="717" t="n">
        <f aca="false">ABS(L31-L30)</f>
        <v>2</v>
      </c>
      <c r="M32" s="717" t="n">
        <f aca="false">(M31-M30)</f>
        <v>5</v>
      </c>
      <c r="N32" s="717" t="n">
        <f aca="false">(N31-N30)</f>
        <v>5</v>
      </c>
      <c r="O32" s="717" t="n">
        <f aca="false">(O31-O30)</f>
        <v>6</v>
      </c>
      <c r="P32" s="717" t="n">
        <f aca="false">ABS(P31-P30)</f>
        <v>16</v>
      </c>
      <c r="Q32" s="717" t="n">
        <f aca="false">ABS(Q31-Q30)</f>
        <v>10</v>
      </c>
      <c r="R32" s="717" t="n">
        <f aca="false">ABS(R31-R30)</f>
        <v>10</v>
      </c>
      <c r="S32" s="717" t="n">
        <f aca="false">ABS(S31-S30)</f>
        <v>4</v>
      </c>
      <c r="T32" s="717"/>
      <c r="U32" s="717"/>
      <c r="V32" s="717"/>
      <c r="W32" s="717"/>
      <c r="X32" s="717"/>
      <c r="Y32" s="717"/>
      <c r="Z32" s="717"/>
      <c r="AA32" s="717"/>
      <c r="AB32" s="717"/>
      <c r="AC32" s="717"/>
      <c r="AD32" s="717"/>
      <c r="AE32" s="717"/>
      <c r="AF32" s="717"/>
      <c r="AG32" s="717"/>
      <c r="AH32" s="717"/>
      <c r="AI32" s="717"/>
      <c r="AJ32" s="717"/>
      <c r="AK32" s="717"/>
      <c r="AL32" s="717"/>
      <c r="AM32" s="717"/>
      <c r="AN32" s="717"/>
      <c r="AO32" s="717"/>
      <c r="AP32" s="717"/>
      <c r="AQ32" s="717"/>
    </row>
    <row r="33" customFormat="false" ht="13.8" hidden="false" customHeight="false" outlineLevel="0" collapsed="false">
      <c r="A33" s="716" t="s">
        <v>1008</v>
      </c>
      <c r="B33" s="722" t="n">
        <v>20</v>
      </c>
      <c r="C33" s="722" t="n">
        <v>20</v>
      </c>
      <c r="D33" s="722" t="n">
        <v>10</v>
      </c>
      <c r="E33" s="722" t="n">
        <v>20</v>
      </c>
      <c r="F33" s="722" t="n">
        <v>50</v>
      </c>
      <c r="G33" s="722" t="n">
        <v>20</v>
      </c>
      <c r="H33" s="722" t="n">
        <v>20</v>
      </c>
      <c r="I33" s="722" t="n">
        <v>20</v>
      </c>
      <c r="J33" s="722" t="n">
        <v>40</v>
      </c>
      <c r="K33" s="722" t="n">
        <v>40</v>
      </c>
      <c r="L33" s="722" t="n">
        <v>40</v>
      </c>
      <c r="M33" s="722" t="n">
        <f aca="false">24+M30</f>
        <v>44</v>
      </c>
      <c r="N33" s="722" t="n">
        <v>20</v>
      </c>
      <c r="O33" s="722" t="n">
        <v>20</v>
      </c>
      <c r="P33" s="722" t="n">
        <v>20</v>
      </c>
      <c r="Q33" s="722" t="n">
        <v>10</v>
      </c>
      <c r="R33" s="722" t="n">
        <v>10</v>
      </c>
      <c r="S33" s="722" t="n">
        <v>10</v>
      </c>
      <c r="T33" s="722"/>
      <c r="U33" s="722"/>
      <c r="V33" s="722"/>
      <c r="W33" s="722"/>
      <c r="X33" s="722"/>
      <c r="Y33" s="722"/>
      <c r="Z33" s="722"/>
      <c r="AA33" s="722"/>
      <c r="AB33" s="722"/>
      <c r="AC33" s="736"/>
      <c r="AD33" s="722"/>
      <c r="AE33" s="722"/>
      <c r="AF33" s="722"/>
      <c r="AG33" s="722"/>
      <c r="AH33" s="722"/>
      <c r="AI33" s="722"/>
      <c r="AJ33" s="722"/>
      <c r="AK33" s="722"/>
      <c r="AL33" s="722"/>
      <c r="AM33" s="722"/>
      <c r="AN33" s="722"/>
      <c r="AO33" s="722"/>
      <c r="AP33" s="722"/>
      <c r="AQ33" s="722"/>
    </row>
    <row r="34" customFormat="false" ht="13.8" hidden="false" customHeight="false" outlineLevel="0" collapsed="false">
      <c r="A34" s="716" t="s">
        <v>1009</v>
      </c>
      <c r="B34" s="722" t="n">
        <v>8</v>
      </c>
      <c r="C34" s="722" t="n">
        <v>6</v>
      </c>
      <c r="D34" s="722" t="n">
        <v>8</v>
      </c>
      <c r="E34" s="722" t="n">
        <v>8</v>
      </c>
      <c r="F34" s="722" t="n">
        <v>8</v>
      </c>
      <c r="G34" s="722" t="n">
        <v>6</v>
      </c>
      <c r="H34" s="722" t="n">
        <v>6</v>
      </c>
      <c r="I34" s="722" t="n">
        <v>6</v>
      </c>
      <c r="J34" s="722" t="n">
        <v>4</v>
      </c>
      <c r="K34" s="722" t="n">
        <v>4</v>
      </c>
      <c r="L34" s="722" t="n">
        <v>4</v>
      </c>
      <c r="M34" s="722" t="n">
        <v>4</v>
      </c>
      <c r="N34" s="722" t="n">
        <v>8</v>
      </c>
      <c r="O34" s="722" t="n">
        <v>6</v>
      </c>
      <c r="P34" s="722" t="n">
        <v>6</v>
      </c>
      <c r="Q34" s="722" t="n">
        <v>3</v>
      </c>
      <c r="R34" s="722" t="n">
        <v>3</v>
      </c>
      <c r="S34" s="722" t="n">
        <v>3</v>
      </c>
      <c r="T34" s="722"/>
      <c r="U34" s="722"/>
      <c r="V34" s="722"/>
      <c r="W34" s="722"/>
      <c r="X34" s="722"/>
      <c r="Y34" s="722"/>
      <c r="Z34" s="722"/>
      <c r="AA34" s="722"/>
      <c r="AB34" s="722"/>
      <c r="AC34" s="722"/>
      <c r="AD34" s="722"/>
      <c r="AE34" s="722"/>
      <c r="AF34" s="722"/>
      <c r="AG34" s="722"/>
      <c r="AH34" s="722"/>
      <c r="AI34" s="722"/>
      <c r="AJ34" s="722"/>
      <c r="AK34" s="722"/>
      <c r="AL34" s="722"/>
      <c r="AM34" s="722"/>
      <c r="AN34" s="722"/>
      <c r="AO34" s="722"/>
      <c r="AP34" s="722"/>
      <c r="AQ34" s="722"/>
    </row>
    <row r="35" customFormat="false" ht="13.8" hidden="false" customHeight="false" outlineLevel="0" collapsed="false">
      <c r="A35" s="716" t="s">
        <v>1010</v>
      </c>
      <c r="B35" s="722" t="n">
        <v>2</v>
      </c>
      <c r="C35" s="722" t="n">
        <v>2</v>
      </c>
      <c r="D35" s="722" t="n">
        <v>2</v>
      </c>
      <c r="E35" s="722" t="n">
        <v>2</v>
      </c>
      <c r="F35" s="722" t="n">
        <v>2</v>
      </c>
      <c r="G35" s="722" t="n">
        <v>2</v>
      </c>
      <c r="H35" s="722" t="n">
        <v>2</v>
      </c>
      <c r="I35" s="722" t="n">
        <v>2</v>
      </c>
      <c r="J35" s="722" t="n">
        <v>2</v>
      </c>
      <c r="K35" s="722" t="n">
        <v>2</v>
      </c>
      <c r="L35" s="722" t="n">
        <v>2</v>
      </c>
      <c r="M35" s="722" t="n">
        <v>4</v>
      </c>
      <c r="N35" s="722" t="n">
        <v>2</v>
      </c>
      <c r="O35" s="722" t="n">
        <v>2</v>
      </c>
      <c r="P35" s="722" t="n">
        <v>2</v>
      </c>
      <c r="Q35" s="722" t="n">
        <v>1</v>
      </c>
      <c r="R35" s="722" t="n">
        <v>1</v>
      </c>
      <c r="S35" s="722" t="n">
        <v>1</v>
      </c>
      <c r="T35" s="722"/>
      <c r="U35" s="722"/>
      <c r="V35" s="722"/>
      <c r="W35" s="722"/>
      <c r="X35" s="722"/>
      <c r="Y35" s="722"/>
      <c r="Z35" s="722"/>
      <c r="AA35" s="722"/>
      <c r="AB35" s="722"/>
      <c r="AC35" s="722"/>
      <c r="AD35" s="722"/>
      <c r="AE35" s="722"/>
      <c r="AF35" s="722"/>
      <c r="AG35" s="722"/>
      <c r="AH35" s="722"/>
      <c r="AI35" s="722"/>
      <c r="AJ35" s="722"/>
      <c r="AK35" s="722"/>
      <c r="AL35" s="722"/>
      <c r="AM35" s="722"/>
      <c r="AN35" s="722"/>
      <c r="AO35" s="722"/>
      <c r="AP35" s="722"/>
      <c r="AQ35" s="722"/>
    </row>
    <row r="36" customFormat="false" ht="13.8" hidden="false" customHeight="false" outlineLevel="0" collapsed="false">
      <c r="A36" s="711" t="s">
        <v>1011</v>
      </c>
      <c r="B36" s="213" t="n">
        <f aca="false">HLOOKUP(B101,单相流管径核算!$A$2:$GB$30,MATCH("管径选型1",单相流管径核算!$A$2:$A$30,FALSE()),FALSE())</f>
        <v>0.33</v>
      </c>
      <c r="C36" s="213" t="n">
        <f aca="false">HLOOKUP(C101,单相流管径核算!$A$2:$GB$30,MATCH("管径选型1",单相流管径核算!$A$2:$A$30,FALSE()),FALSE())</f>
        <v>0.257</v>
      </c>
      <c r="D36" s="213" t="n">
        <f aca="false">HLOOKUP(D101,单相流管径核算!$A$2:$GB$30,MATCH("管径选型1",单相流管径核算!$A$2:$A$30,FALSE()),FALSE())</f>
        <v>0.408</v>
      </c>
      <c r="E36" s="213" t="n">
        <f aca="false">HLOOKUP(E101,单相流管径核算!$A$2:$GB$30,MATCH("管径选型1",单相流管径核算!$A$2:$A$30,FALSE()),FALSE())</f>
        <v>0.08</v>
      </c>
      <c r="F36" s="213" t="n">
        <v>0.1</v>
      </c>
      <c r="G36" s="707" t="n">
        <v>0.04</v>
      </c>
      <c r="H36" s="213" t="n">
        <f aca="false">HLOOKUP(H101,单相流管径核算!$A$2:$GB$30,MATCH("管径选型1",单相流管径核算!$A$2:$A$30,FALSE()),FALSE())</f>
        <v>0.33</v>
      </c>
      <c r="I36" s="213" t="n">
        <f aca="false">HLOOKUP(I101,单相流管径核算!$A$2:$GB$30,MATCH("管径选型1",单相流管径核算!$A$2:$A$30,FALSE()),FALSE())</f>
        <v>0.1</v>
      </c>
      <c r="J36" s="213" t="n">
        <f aca="false">HLOOKUP(J101,单相流管径核算!$A$2:$GB$30,MATCH("管径选型1",单相流管径核算!$A$2:$A$30,FALSE()),FALSE())</f>
        <v>0.38</v>
      </c>
      <c r="K36" s="213" t="n">
        <f aca="false">HLOOKUP(K101,单相流管径核算!$A$2:$GB$30,MATCH("管径选型1",单相流管径核算!$A$2:$A$30,FALSE()),FALSE())</f>
        <v>0.2</v>
      </c>
      <c r="L36" s="213" t="n">
        <f aca="false">HLOOKUP(L101,单相流管径核算!$A$2:$GB$30,MATCH("管径选型1",单相流管径核算!$A$2:$A$30,FALSE()),FALSE())</f>
        <v>0.08</v>
      </c>
      <c r="M36" s="213" t="n">
        <f aca="false">HLOOKUP(M101,单相流管径核算!$A$2:$GB$30,MATCH("管径选型1",单相流管径核算!$A$2:$A$30,FALSE()),FALSE())</f>
        <v>0.25</v>
      </c>
      <c r="N36" s="213" t="n">
        <f aca="false">HLOOKUP(N101,单相流管径核算!$A$2:$GB$30,MATCH("管径选型1",单相流管径核算!$A$2:$A$30,FALSE()),FALSE())</f>
        <v>0.15</v>
      </c>
      <c r="O36" s="213" t="n">
        <f aca="false">HLOOKUP(O101,单相流管径核算!$A$2:$GB$30,MATCH("管径选型1",单相流管径核算!$A$2:$A$30,FALSE()),FALSE())</f>
        <v>0.35</v>
      </c>
      <c r="P36" s="213" t="n">
        <f aca="false">HLOOKUP(P101,单相流管径核算!$A$2:$GB$30,MATCH("管径选型1",单相流管径核算!$A$2:$A$30,FALSE()),FALSE())</f>
        <v>0.25</v>
      </c>
      <c r="Q36" s="213" t="n">
        <f aca="false">HLOOKUP(Q101,单相流管径核算!$A$2:$GB$30,MATCH("管径选型1",单相流管径核算!$A$2:$A$30,FALSE()),FALSE())</f>
        <v>0.1</v>
      </c>
      <c r="R36" s="213" t="n">
        <v>0.1</v>
      </c>
      <c r="S36" s="722" t="n">
        <v>0.05</v>
      </c>
      <c r="T36" s="713"/>
      <c r="U36" s="713"/>
      <c r="V36" s="713"/>
      <c r="W36" s="713"/>
      <c r="X36" s="713"/>
      <c r="Y36" s="713"/>
      <c r="Z36" s="713"/>
      <c r="AA36" s="713"/>
      <c r="AB36" s="713"/>
      <c r="AC36" s="713"/>
      <c r="AD36" s="713"/>
      <c r="AE36" s="713"/>
      <c r="AF36" s="713"/>
      <c r="AG36" s="713"/>
      <c r="AH36" s="713"/>
      <c r="AI36" s="713"/>
      <c r="AJ36" s="713"/>
      <c r="AK36" s="713"/>
      <c r="AL36" s="713"/>
      <c r="AM36" s="713"/>
      <c r="AN36" s="713"/>
      <c r="AO36" s="713"/>
      <c r="AP36" s="713"/>
      <c r="AQ36" s="713"/>
    </row>
    <row r="37" customFormat="false" ht="13.8" hidden="false" customHeight="false" outlineLevel="0" collapsed="false">
      <c r="A37" s="711" t="s">
        <v>1012</v>
      </c>
      <c r="B37" s="737" t="n">
        <f aca="false">B33+(B34*35+B35*300)*B36+20*B36</f>
        <v>317</v>
      </c>
      <c r="C37" s="737" t="n">
        <f aca="false">C33+(C34*35+C35*300)*C36+20*C36</f>
        <v>233.31</v>
      </c>
      <c r="D37" s="738" t="n">
        <f aca="false">D33+(D34*35+D35*7)*D36+20*D36</f>
        <v>138.112</v>
      </c>
      <c r="E37" s="737" t="n">
        <f aca="false">E33+(E34*35+E35*300)*E36+20*E36</f>
        <v>92</v>
      </c>
      <c r="F37" s="737" t="n">
        <f aca="false">F33+(F34*35+F35*300)*F36+20*F36</f>
        <v>140</v>
      </c>
      <c r="G37" s="737" t="n">
        <f aca="false">G33+(G34*35+G35*300)*G36+20*G36</f>
        <v>53.2</v>
      </c>
      <c r="H37" s="737" t="n">
        <f aca="false">H33+(H34*35+H35*300)*H36+20*H36</f>
        <v>293.9</v>
      </c>
      <c r="I37" s="737" t="n">
        <f aca="false">I33+(I34*35+I35*300)*I36+20*I36</f>
        <v>103</v>
      </c>
      <c r="J37" s="737" t="n">
        <f aca="false">J33+(J34*35+J35*300)*J36+20*J36</f>
        <v>328.8</v>
      </c>
      <c r="K37" s="737" t="n">
        <f aca="false">K33+(K34*35+K35*300)*K36+20*K36</f>
        <v>192</v>
      </c>
      <c r="L37" s="737" t="n">
        <f aca="false">L33+(L34*35+L35*300)*L36+20*L36</f>
        <v>100.8</v>
      </c>
      <c r="M37" s="737" t="n">
        <f aca="false">M33+(M34*35+M35*300)*M36+20*M36</f>
        <v>384</v>
      </c>
      <c r="N37" s="737" t="n">
        <f aca="false">N33+(N34*35+N35*300)*N36+20*N36</f>
        <v>155</v>
      </c>
      <c r="O37" s="737" t="n">
        <f aca="false">O33+(O34*35+O35*300)*O36+20*O36</f>
        <v>310.5</v>
      </c>
      <c r="P37" s="737" t="n">
        <f aca="false">P33+(P34*35+P35*300)*P36+20*P36</f>
        <v>227.5</v>
      </c>
      <c r="Q37" s="737" t="n">
        <f aca="false">Q33+(Q34*35+Q35*300)*Q36+20*Q36</f>
        <v>52.5</v>
      </c>
      <c r="R37" s="737" t="n">
        <f aca="false">R33+(R34*35+R35*300)*R36+20*R36</f>
        <v>52.5</v>
      </c>
      <c r="S37" s="737" t="n">
        <f aca="false">S33+(S34*35+S35*300)*S36+20*S36</f>
        <v>31.25</v>
      </c>
      <c r="T37" s="737"/>
      <c r="U37" s="737"/>
      <c r="V37" s="737"/>
      <c r="W37" s="737"/>
      <c r="X37" s="737"/>
      <c r="Y37" s="737"/>
      <c r="Z37" s="737"/>
      <c r="AA37" s="737"/>
      <c r="AB37" s="737"/>
      <c r="AC37" s="737"/>
      <c r="AD37" s="737"/>
      <c r="AE37" s="737"/>
      <c r="AF37" s="737"/>
      <c r="AG37" s="739"/>
      <c r="AH37" s="737"/>
      <c r="AI37" s="737"/>
      <c r="AJ37" s="737"/>
      <c r="AK37" s="739"/>
      <c r="AL37" s="737"/>
      <c r="AM37" s="737"/>
      <c r="AN37" s="737"/>
      <c r="AO37" s="737"/>
      <c r="AP37" s="737"/>
      <c r="AQ37" s="737"/>
    </row>
    <row r="38" customFormat="false" ht="13.8" hidden="false" customHeight="false" outlineLevel="0" collapsed="false">
      <c r="A38" s="711" t="s">
        <v>1013</v>
      </c>
      <c r="B38" s="713" t="n">
        <f aca="false">HLOOKUP(B101,单相流管径核算!$A$2:$GB$30,MATCH("管径选型1后100米管线压力降",单相流管径核算!$A$2:$A$30,FALSE()),FALSE())</f>
        <v>4.7217272466353</v>
      </c>
      <c r="C38" s="713" t="n">
        <f aca="false">HLOOKUP(C101,单相流管径核算!$A$2:$GB$30,MATCH("管径选型1后100米管线压力降",单相流管径核算!$A$2:$A$30,FALSE()),FALSE())</f>
        <v>16.0341035050074</v>
      </c>
      <c r="D38" s="713" t="n">
        <f aca="false">HLOOKUP(D101,单相流管径核算!$A$2:$GB$30,MATCH("管径选型1后100米管线压力降",单相流管径核算!$A$2:$A$30,FALSE()),FALSE())</f>
        <v>3.06269689288099</v>
      </c>
      <c r="E38" s="713" t="n">
        <f aca="false">HLOOKUP(E101,单相流管径核算!$A$2:$GB$30,MATCH("管径选型1后100米管线压力降",单相流管径核算!$A$2:$A$30,FALSE()),FALSE())</f>
        <v>9.31880490425075</v>
      </c>
      <c r="F38" s="713" t="n">
        <v>22.13</v>
      </c>
      <c r="G38" s="707" t="n">
        <v>1.46</v>
      </c>
      <c r="H38" s="713" t="n">
        <f aca="false">HLOOKUP(H101,单相流管径核算!$A$2:$GB$30,MATCH("管径选型1后100米管线压力降",单相流管径核算!$A$2:$A$30,FALSE()),FALSE())</f>
        <v>4.7217272466353</v>
      </c>
      <c r="I38" s="713" t="n">
        <f aca="false">HLOOKUP(I101,单相流管径核算!$A$2:$GB$30,MATCH("管径选型1后100米管线压力降",单相流管径核算!$A$2:$A$30,FALSE()),FALSE())</f>
        <v>5.77897157741898</v>
      </c>
      <c r="J38" s="713" t="n">
        <f aca="false">HLOOKUP(J101,单相流管径核算!$A$2:$GB$30,MATCH("管径选型1后100米管线压力降",单相流管径核算!$A$2:$A$30,FALSE()),FALSE())</f>
        <v>1.9384442769609</v>
      </c>
      <c r="K38" s="713" t="n">
        <f aca="false">HLOOKUP(K101,单相流管径核算!$A$2:$GB$30,MATCH("管径选型1后100米管线压力降",单相流管径核算!$A$2:$A$30,FALSE()),FALSE())</f>
        <v>2.96134142866196</v>
      </c>
      <c r="L38" s="713" t="n">
        <f aca="false">HLOOKUP(L101,单相流管径核算!$A$2:$GB$30,MATCH("管径选型1后100米管线压力降",单相流管径核算!$A$2:$A$30,FALSE()),FALSE())</f>
        <v>5.59361465481049</v>
      </c>
      <c r="M38" s="713" t="n">
        <f aca="false">HLOOKUP(M101,单相流管径核算!$A$2:$GB$30,MATCH("管径选型1后100米管线压力降",单相流管径核算!$A$2:$A$30,FALSE()),FALSE())</f>
        <v>5.25251664044914</v>
      </c>
      <c r="N38" s="713" t="n">
        <f aca="false">HLOOKUP(N101,单相流管径核算!$A$2:$GB$30,MATCH("管径选型1后100米管线压力降",单相流管径核算!$A$2:$A$30,FALSE()),FALSE())</f>
        <v>2.3978705374834</v>
      </c>
      <c r="O38" s="713" t="n">
        <f aca="false">HLOOKUP(O101,单相流管径核算!$A$2:$GB$30,MATCH("管径选型1后100米管线压力降",单相流管径核算!$A$2:$A$30,FALSE()),FALSE())</f>
        <v>2.43571893396029</v>
      </c>
      <c r="P38" s="713" t="n">
        <f aca="false">HLOOKUP(P101,单相流管径核算!$A$2:$GB$30,MATCH("管径选型1后100米管线压力降",单相流管径核算!$A$2:$A$30,FALSE()),FALSE())</f>
        <v>4.71477999260718</v>
      </c>
      <c r="Q38" s="722" t="n">
        <v>11.01</v>
      </c>
      <c r="R38" s="722" t="n">
        <v>7.76</v>
      </c>
      <c r="S38" s="722" t="n">
        <v>132</v>
      </c>
      <c r="T38" s="713"/>
      <c r="U38" s="713"/>
      <c r="V38" s="713"/>
      <c r="W38" s="713"/>
      <c r="X38" s="713"/>
      <c r="Y38" s="713"/>
      <c r="Z38" s="713"/>
      <c r="AA38" s="713"/>
      <c r="AB38" s="713"/>
      <c r="AC38" s="713"/>
      <c r="AD38" s="713"/>
      <c r="AE38" s="713"/>
      <c r="AF38" s="713"/>
      <c r="AG38" s="713"/>
      <c r="AH38" s="713"/>
      <c r="AI38" s="713"/>
      <c r="AJ38" s="713"/>
      <c r="AK38" s="713"/>
      <c r="AL38" s="713"/>
      <c r="AM38" s="713"/>
      <c r="AN38" s="713"/>
      <c r="AO38" s="713"/>
      <c r="AP38" s="713"/>
      <c r="AQ38" s="713"/>
    </row>
    <row r="39" customFormat="false" ht="13.8" hidden="false" customHeight="false" outlineLevel="0" collapsed="false">
      <c r="A39" s="711" t="s">
        <v>1014</v>
      </c>
      <c r="B39" s="737" t="n">
        <f aca="false">B38/1000/100*B37</f>
        <v>0.0149678753718339</v>
      </c>
      <c r="C39" s="737" t="n">
        <f aca="false">C38/1000/100*C37</f>
        <v>0.0374091668875328</v>
      </c>
      <c r="D39" s="737" t="n">
        <f aca="false">D38/1000/100*D37</f>
        <v>0.00422995193269579</v>
      </c>
      <c r="E39" s="737" t="n">
        <f aca="false">E38/1000/100*E37</f>
        <v>0.00857330051191069</v>
      </c>
      <c r="F39" s="737" t="n">
        <v>0.02</v>
      </c>
      <c r="G39" s="737" t="n">
        <v>0.02</v>
      </c>
      <c r="H39" s="737" t="n">
        <f aca="false">H38/1000/100*H37</f>
        <v>0.0138771563778611</v>
      </c>
      <c r="I39" s="737" t="n">
        <f aca="false">I38/1000/100*I37</f>
        <v>0.00595234072474155</v>
      </c>
      <c r="J39" s="737" t="n">
        <f aca="false">J38/1000/100*J37</f>
        <v>0.00637360478264744</v>
      </c>
      <c r="K39" s="737" t="n">
        <f aca="false">K38/1000/100*K37</f>
        <v>0.00568577554303096</v>
      </c>
      <c r="L39" s="737" t="n">
        <f aca="false">L38/1000/100*L37</f>
        <v>0.00563836357204897</v>
      </c>
      <c r="M39" s="737" t="n">
        <f aca="false">M38/1000/100*M37</f>
        <v>0.0201696638993247</v>
      </c>
      <c r="N39" s="737" t="n">
        <f aca="false">N38/1000/100*N37</f>
        <v>0.00371669933309927</v>
      </c>
      <c r="O39" s="737" t="n">
        <f aca="false">O38/1000/100*O37</f>
        <v>0.0075629072899467</v>
      </c>
      <c r="P39" s="737" t="n">
        <f aca="false">P38/1000/100*P37</f>
        <v>0.0107261244831813</v>
      </c>
      <c r="Q39" s="737" t="n">
        <f aca="false">Q38/1000/100*Q37</f>
        <v>0.00578025</v>
      </c>
      <c r="R39" s="737" t="n">
        <f aca="false">R38/1000/100*R37</f>
        <v>0.004074</v>
      </c>
      <c r="S39" s="737" t="n">
        <f aca="false">S38/1000/100*S37</f>
        <v>0.04125</v>
      </c>
      <c r="T39" s="737"/>
      <c r="U39" s="737"/>
      <c r="V39" s="737"/>
      <c r="W39" s="737"/>
      <c r="X39" s="737"/>
      <c r="Y39" s="737"/>
      <c r="Z39" s="737"/>
      <c r="AA39" s="737"/>
      <c r="AB39" s="737"/>
      <c r="AC39" s="737"/>
      <c r="AD39" s="737"/>
      <c r="AE39" s="737"/>
      <c r="AF39" s="737"/>
      <c r="AG39" s="737"/>
      <c r="AH39" s="737"/>
      <c r="AI39" s="737"/>
      <c r="AJ39" s="737"/>
      <c r="AK39" s="737"/>
      <c r="AL39" s="737"/>
      <c r="AM39" s="737"/>
      <c r="AN39" s="737"/>
      <c r="AO39" s="737"/>
      <c r="AP39" s="737"/>
      <c r="AQ39" s="737"/>
    </row>
    <row r="40" customFormat="false" ht="13.8" hidden="false" customHeight="false" outlineLevel="0" collapsed="false">
      <c r="A40" s="716" t="s">
        <v>1015</v>
      </c>
      <c r="B40" s="722" t="n">
        <v>100</v>
      </c>
      <c r="C40" s="722" t="n">
        <v>100</v>
      </c>
      <c r="D40" s="722" t="n">
        <v>50</v>
      </c>
      <c r="E40" s="722" t="n">
        <v>50</v>
      </c>
      <c r="F40" s="722" t="n">
        <v>100</v>
      </c>
      <c r="G40" s="722" t="n">
        <v>100</v>
      </c>
      <c r="H40" s="722" t="n">
        <v>100</v>
      </c>
      <c r="I40" s="722" t="n">
        <v>150</v>
      </c>
      <c r="J40" s="722" t="n">
        <v>150</v>
      </c>
      <c r="K40" s="722" t="n">
        <v>40</v>
      </c>
      <c r="L40" s="722" t="n">
        <v>100</v>
      </c>
      <c r="M40" s="722" t="n">
        <v>100</v>
      </c>
      <c r="N40" s="722" t="n">
        <v>100</v>
      </c>
      <c r="O40" s="722" t="n">
        <v>150</v>
      </c>
      <c r="P40" s="722" t="n">
        <v>50</v>
      </c>
      <c r="Q40" s="722" t="n">
        <v>50</v>
      </c>
      <c r="R40" s="722" t="n">
        <v>50</v>
      </c>
      <c r="S40" s="722" t="n">
        <v>50</v>
      </c>
      <c r="T40" s="722"/>
      <c r="U40" s="722"/>
      <c r="V40" s="722"/>
      <c r="W40" s="722"/>
      <c r="X40" s="722"/>
      <c r="Y40" s="722"/>
      <c r="Z40" s="722"/>
      <c r="AA40" s="722"/>
      <c r="AB40" s="722"/>
      <c r="AC40" s="722"/>
      <c r="AD40" s="722"/>
      <c r="AE40" s="722"/>
      <c r="AF40" s="722"/>
      <c r="AG40" s="722"/>
      <c r="AH40" s="722"/>
      <c r="AI40" s="722"/>
      <c r="AJ40" s="722"/>
      <c r="AK40" s="722"/>
      <c r="AL40" s="722"/>
      <c r="AM40" s="722"/>
      <c r="AN40" s="722"/>
      <c r="AO40" s="722"/>
      <c r="AP40" s="722"/>
      <c r="AQ40" s="722"/>
    </row>
    <row r="41" customFormat="false" ht="13.8" hidden="false" customHeight="false" outlineLevel="0" collapsed="false">
      <c r="A41" s="716" t="s">
        <v>1016</v>
      </c>
      <c r="B41" s="722" t="n">
        <v>10</v>
      </c>
      <c r="C41" s="722" t="n">
        <v>10</v>
      </c>
      <c r="D41" s="722" t="n">
        <v>6</v>
      </c>
      <c r="E41" s="722" t="n">
        <v>12</v>
      </c>
      <c r="F41" s="722" t="n">
        <v>6</v>
      </c>
      <c r="G41" s="722" t="n">
        <v>8</v>
      </c>
      <c r="H41" s="722" t="n">
        <v>8</v>
      </c>
      <c r="I41" s="722" t="n">
        <v>20</v>
      </c>
      <c r="J41" s="722" t="n">
        <v>10</v>
      </c>
      <c r="K41" s="722" t="n">
        <v>6</v>
      </c>
      <c r="L41" s="722" t="n">
        <v>6</v>
      </c>
      <c r="M41" s="722" t="n">
        <v>10</v>
      </c>
      <c r="N41" s="722" t="n">
        <v>10</v>
      </c>
      <c r="O41" s="722" t="n">
        <v>10</v>
      </c>
      <c r="P41" s="722" t="n">
        <v>8</v>
      </c>
      <c r="Q41" s="722" t="n">
        <v>8</v>
      </c>
      <c r="R41" s="722" t="n">
        <v>8</v>
      </c>
      <c r="S41" s="722" t="n">
        <v>8</v>
      </c>
      <c r="T41" s="722"/>
      <c r="U41" s="722"/>
      <c r="V41" s="722"/>
      <c r="W41" s="722"/>
      <c r="X41" s="722"/>
      <c r="Y41" s="722"/>
      <c r="Z41" s="722"/>
      <c r="AA41" s="722"/>
      <c r="AB41" s="722"/>
      <c r="AC41" s="722"/>
      <c r="AD41" s="722"/>
      <c r="AE41" s="722"/>
      <c r="AF41" s="722"/>
      <c r="AG41" s="722"/>
      <c r="AH41" s="722"/>
      <c r="AI41" s="722"/>
      <c r="AJ41" s="722"/>
      <c r="AK41" s="722"/>
      <c r="AL41" s="722"/>
      <c r="AM41" s="722"/>
      <c r="AN41" s="722"/>
      <c r="AO41" s="722"/>
      <c r="AP41" s="722"/>
      <c r="AQ41" s="722"/>
    </row>
    <row r="42" customFormat="false" ht="13.8" hidden="false" customHeight="false" outlineLevel="0" collapsed="false">
      <c r="A42" s="716" t="s">
        <v>1017</v>
      </c>
      <c r="B42" s="722" t="n">
        <v>4</v>
      </c>
      <c r="C42" s="722" t="n">
        <v>4</v>
      </c>
      <c r="D42" s="722" t="n">
        <v>2</v>
      </c>
      <c r="E42" s="722" t="n">
        <v>6</v>
      </c>
      <c r="F42" s="722" t="n">
        <v>2</v>
      </c>
      <c r="G42" s="722" t="n">
        <v>2</v>
      </c>
      <c r="H42" s="722" t="n">
        <v>2</v>
      </c>
      <c r="I42" s="722" t="n">
        <v>13</v>
      </c>
      <c r="J42" s="722" t="n">
        <v>4</v>
      </c>
      <c r="K42" s="722" t="n">
        <v>4</v>
      </c>
      <c r="L42" s="722" t="n">
        <v>4</v>
      </c>
      <c r="M42" s="722" t="n">
        <v>5</v>
      </c>
      <c r="N42" s="722" t="n">
        <v>6</v>
      </c>
      <c r="O42" s="722" t="n">
        <v>6</v>
      </c>
      <c r="P42" s="722" t="n">
        <v>2</v>
      </c>
      <c r="Q42" s="722" t="n">
        <v>2</v>
      </c>
      <c r="R42" s="722" t="n">
        <v>2</v>
      </c>
      <c r="S42" s="722" t="n">
        <v>2</v>
      </c>
      <c r="T42" s="722"/>
      <c r="U42" s="722"/>
      <c r="V42" s="722"/>
      <c r="W42" s="722"/>
      <c r="X42" s="722"/>
      <c r="Y42" s="722"/>
      <c r="Z42" s="722"/>
      <c r="AA42" s="722"/>
      <c r="AB42" s="722"/>
      <c r="AC42" s="722"/>
      <c r="AD42" s="722"/>
      <c r="AE42" s="722"/>
      <c r="AF42" s="722"/>
      <c r="AG42" s="722"/>
      <c r="AH42" s="722"/>
      <c r="AI42" s="722"/>
      <c r="AJ42" s="722"/>
      <c r="AK42" s="722"/>
      <c r="AL42" s="722"/>
      <c r="AM42" s="722"/>
      <c r="AN42" s="722"/>
      <c r="AO42" s="722"/>
      <c r="AP42" s="722"/>
      <c r="AQ42" s="722"/>
    </row>
    <row r="43" customFormat="false" ht="13.8" hidden="false" customHeight="false" outlineLevel="0" collapsed="false">
      <c r="A43" s="711" t="s">
        <v>1018</v>
      </c>
      <c r="B43" s="213" t="n">
        <f aca="false">HLOOKUP(B102,单相流管径核算!$A$2:$GB$30,MATCH("管径选型1",单相流管径核算!$A$2:$A$30,FALSE()),FALSE())</f>
        <v>0.257</v>
      </c>
      <c r="C43" s="213" t="n">
        <f aca="false">HLOOKUP(C102,单相流管径核算!$A$2:$GB$30,MATCH("管径选型1",单相流管径核算!$A$2:$A$30,FALSE()),FALSE())</f>
        <v>0.257</v>
      </c>
      <c r="D43" s="213" t="n">
        <f aca="false">HLOOKUP(D102,单相流管径核算!$A$2:$GB$30,MATCH("管径选型1",单相流管径核算!$A$2:$A$30,FALSE()),FALSE())</f>
        <v>0.325</v>
      </c>
      <c r="E43" s="213" t="n">
        <f aca="false">HLOOKUP(E102,单相流管径核算!$A$2:$GB$30,MATCH("管径选型1",单相流管径核算!$A$2:$A$30,FALSE()),FALSE())</f>
        <v>0.08</v>
      </c>
      <c r="F43" s="213" t="n">
        <v>0.1</v>
      </c>
      <c r="G43" s="724" t="n">
        <v>0.025</v>
      </c>
      <c r="H43" s="213" t="n">
        <v>0.25</v>
      </c>
      <c r="I43" s="213" t="n">
        <f aca="false">HLOOKUP(I102,单相流管径核算!$A$2:$GB$30,MATCH("管径选型1",单相流管径核算!$A$2:$A$30,FALSE()),FALSE())</f>
        <v>0.08</v>
      </c>
      <c r="J43" s="213" t="n">
        <f aca="false">HLOOKUP(J102,单相流管径核算!$A$2:$GB$30,MATCH("管径选型1",单相流管径核算!$A$2:$A$30,FALSE()),FALSE())</f>
        <v>0.35</v>
      </c>
      <c r="K43" s="213" t="n">
        <f aca="false">HLOOKUP(K102,单相流管径核算!$A$2:$GB$30,MATCH("管径选型1",单相流管径核算!$A$2:$A$30,FALSE()),FALSE())</f>
        <v>0.15</v>
      </c>
      <c r="L43" s="213" t="n">
        <f aca="false">HLOOKUP(L102,单相流管径核算!$A$2:$GB$30,MATCH("管径选型1",单相流管径核算!$A$2:$A$30,FALSE()),FALSE())</f>
        <v>0.08</v>
      </c>
      <c r="M43" s="213" t="n">
        <f aca="false">HLOOKUP(M102,单相流管径核算!$A$2:$GB$30,MATCH("管径选型1",单相流管径核算!$A$2:$A$30,FALSE()),FALSE())</f>
        <v>0.2</v>
      </c>
      <c r="N43" s="213" t="n">
        <f aca="false">HLOOKUP(N102,单相流管径核算!$A$2:$GB$30,MATCH("管径选型1",单相流管径核算!$A$2:$A$30,FALSE()),FALSE())</f>
        <v>0.1</v>
      </c>
      <c r="O43" s="213" t="n">
        <f aca="false">HLOOKUP(O102,单相流管径核算!$A$2:$GB$30,MATCH("管径选型1",单相流管径核算!$A$2:$A$30,FALSE()),FALSE())</f>
        <v>0.25</v>
      </c>
      <c r="P43" s="213" t="n">
        <f aca="false">HLOOKUP(P102,单相流管径核算!$A$2:$GB$30,MATCH("管径选型1",单相流管径核算!$A$2:$A$30,FALSE()),FALSE())</f>
        <v>0.2</v>
      </c>
      <c r="Q43" s="213" t="n">
        <f aca="false">HLOOKUP(Q102,单相流管径核算!$A$2:$GB$30,MATCH("管径选型1",单相流管径核算!$A$2:$A$30,FALSE()),FALSE())</f>
        <v>0.1</v>
      </c>
      <c r="R43" s="213" t="n">
        <v>0.1</v>
      </c>
      <c r="S43" s="722" t="n">
        <v>0.08</v>
      </c>
      <c r="T43" s="713"/>
      <c r="U43" s="713"/>
      <c r="V43" s="713"/>
      <c r="W43" s="713"/>
      <c r="X43" s="713"/>
      <c r="Y43" s="713"/>
      <c r="Z43" s="713"/>
      <c r="AA43" s="713"/>
      <c r="AB43" s="713"/>
      <c r="AC43" s="713"/>
      <c r="AD43" s="713"/>
      <c r="AE43" s="713"/>
      <c r="AF43" s="713"/>
      <c r="AG43" s="713"/>
      <c r="AH43" s="713"/>
      <c r="AI43" s="713"/>
      <c r="AJ43" s="713"/>
      <c r="AK43" s="713"/>
      <c r="AL43" s="713"/>
      <c r="AM43" s="713"/>
      <c r="AN43" s="713"/>
      <c r="AO43" s="713"/>
      <c r="AP43" s="713"/>
      <c r="AQ43" s="713"/>
    </row>
    <row r="44" customFormat="false" ht="13.8" hidden="false" customHeight="false" outlineLevel="0" collapsed="false">
      <c r="A44" s="711" t="s">
        <v>1019</v>
      </c>
      <c r="B44" s="737" t="n">
        <f aca="false">B40+(B41*35+B42*300)*B43</f>
        <v>498.35</v>
      </c>
      <c r="C44" s="737" t="n">
        <f aca="false">C40+(C41*35+C42*300)*C43</f>
        <v>498.35</v>
      </c>
      <c r="D44" s="738" t="n">
        <f aca="false">D40+(D41*35+D42*7)*D43</f>
        <v>122.8</v>
      </c>
      <c r="E44" s="737" t="n">
        <f aca="false">E40+(E41*35+E42*300)*E43</f>
        <v>227.6</v>
      </c>
      <c r="F44" s="737" t="n">
        <f aca="false">F40+(F41*35+F42*300)*F43</f>
        <v>181</v>
      </c>
      <c r="G44" s="737" t="n">
        <f aca="false">G40+(G41*35+G42*300)*G43</f>
        <v>122</v>
      </c>
      <c r="H44" s="737" t="n">
        <f aca="false">H40+(H41*35+H42*300)*H43</f>
        <v>320</v>
      </c>
      <c r="I44" s="737" t="n">
        <f aca="false">I40+(I41*35+I42*300)*I43</f>
        <v>518</v>
      </c>
      <c r="J44" s="737" t="n">
        <f aca="false">J40+(J41*35+J42*300)*J43</f>
        <v>692.5</v>
      </c>
      <c r="K44" s="737" t="n">
        <f aca="false">K40+(K41*35+K42*300)*K43</f>
        <v>251.5</v>
      </c>
      <c r="L44" s="737" t="n">
        <f aca="false">L40+(L41*35+L42*300)*L43</f>
        <v>212.8</v>
      </c>
      <c r="M44" s="737" t="n">
        <f aca="false">M40+(M41*35+M42*300)*M43</f>
        <v>470</v>
      </c>
      <c r="N44" s="737" t="n">
        <f aca="false">N40+(N41*35+N42*300)*N43</f>
        <v>315</v>
      </c>
      <c r="O44" s="737" t="n">
        <f aca="false">O40+(O41*35+O42*300)*O43</f>
        <v>687.5</v>
      </c>
      <c r="P44" s="737" t="n">
        <f aca="false">P40+(P41*35+P42*300)*P43</f>
        <v>226</v>
      </c>
      <c r="Q44" s="737" t="n">
        <f aca="false">Q40+(Q41*35+Q42*300)*Q43</f>
        <v>138</v>
      </c>
      <c r="R44" s="737" t="n">
        <f aca="false">R40+(R41*35+R42*300)*R43</f>
        <v>138</v>
      </c>
      <c r="S44" s="737" t="n">
        <f aca="false">S40+(S41*35+S42*300)*S43</f>
        <v>120.4</v>
      </c>
      <c r="T44" s="737"/>
      <c r="U44" s="737"/>
      <c r="V44" s="737"/>
      <c r="W44" s="737"/>
      <c r="X44" s="737"/>
      <c r="Y44" s="737"/>
      <c r="Z44" s="737"/>
      <c r="AA44" s="737"/>
      <c r="AB44" s="737"/>
      <c r="AC44" s="737"/>
      <c r="AD44" s="737"/>
      <c r="AE44" s="737"/>
      <c r="AF44" s="737"/>
      <c r="AG44" s="737"/>
      <c r="AH44" s="737"/>
      <c r="AI44" s="737"/>
      <c r="AJ44" s="737"/>
      <c r="AK44" s="737"/>
      <c r="AL44" s="737"/>
      <c r="AM44" s="737"/>
      <c r="AN44" s="737"/>
      <c r="AO44" s="737"/>
      <c r="AP44" s="737"/>
      <c r="AQ44" s="737"/>
    </row>
    <row r="45" customFormat="false" ht="13.8" hidden="false" customHeight="false" outlineLevel="0" collapsed="false">
      <c r="A45" s="711" t="s">
        <v>1020</v>
      </c>
      <c r="B45" s="713" t="n">
        <f aca="false">HLOOKUP(B102,单相流管径核算!$A$2:$GB$30,MATCH("管径选型1后100米管线压力降",单相流管径核算!$A$2:$A$30,FALSE()),FALSE())</f>
        <v>15.5676805389002</v>
      </c>
      <c r="C45" s="713" t="n">
        <f aca="false">HLOOKUP(C102,单相流管径核算!$A$2:$GB$30,MATCH("管径选型1后100米管线压力降",单相流管径核算!$A$2:$A$30,FALSE()),FALSE())</f>
        <v>37.4835999025761</v>
      </c>
      <c r="D45" s="713" t="n">
        <f aca="false">HLOOKUP(D102,单相流管径核算!$A$2:$GB$30,MATCH("管径选型1后100米管线压力降",单相流管径核算!$A$2:$A$30,FALSE()),FALSE())</f>
        <v>9.1517840262508</v>
      </c>
      <c r="E45" s="713" t="n">
        <f aca="false">HLOOKUP(E102,单相流管径核算!$A$2:$GB$30,MATCH("管径选型1后100米管线压力降",单相流管径核算!$A$2:$A$30,FALSE()),FALSE())</f>
        <v>9.31322794528701</v>
      </c>
      <c r="F45" s="713" t="n">
        <v>22.13</v>
      </c>
      <c r="G45" s="707" t="n">
        <v>14.26</v>
      </c>
      <c r="H45" s="713" t="n">
        <v>17.79</v>
      </c>
      <c r="I45" s="713" t="n">
        <f aca="false">HLOOKUP(I102,单相流管径核算!$A$2:$GB$30,MATCH("管径选型1后100米管线压力降",单相流管径核算!$A$2:$A$30,FALSE()),FALSE())</f>
        <v>17.0110027431938</v>
      </c>
      <c r="J45" s="713" t="n">
        <f aca="false">HLOOKUP(J102,单相流管径核算!$A$2:$GB$30,MATCH("管径选型1后100米管线压力降",单相流管径核算!$A$2:$A$30,FALSE()),FALSE())</f>
        <v>2.88408357877088</v>
      </c>
      <c r="K45" s="713" t="n">
        <f aca="false">HLOOKUP(K102,单相流管径核算!$A$2:$GB$30,MATCH("管径选型1后100米管线压力降",单相流管径核算!$A$2:$A$30,FALSE()),FALSE())</f>
        <v>11.8918552109364</v>
      </c>
      <c r="L45" s="713" t="n">
        <f aca="false">HLOOKUP(L102,单相流管径核算!$A$2:$GB$30,MATCH("管径选型1后100米管线压力降",单相流管径核算!$A$2:$A$30,FALSE()),FALSE())</f>
        <v>5.59361465481049</v>
      </c>
      <c r="M45" s="713" t="n">
        <f aca="false">HLOOKUP(M102,单相流管径核算!$A$2:$GB$30,MATCH("管径选型1后100米管线压力降",单相流管径核算!$A$2:$A$30,FALSE()),FALSE())</f>
        <v>13.4838622161848</v>
      </c>
      <c r="N45" s="713" t="n">
        <f aca="false">HLOOKUP(N102,单相流管径核算!$A$2:$GB$30,MATCH("管径选型1后100米管线压力降",单相流管径核算!$A$2:$A$30,FALSE()),FALSE())</f>
        <v>17.0197255620622</v>
      </c>
      <c r="O45" s="713" t="n">
        <f aca="false">HLOOKUP(O102,单相流管径核算!$A$2:$GB$30,MATCH("管径选型1后100米管线压力降",单相流管径核算!$A$2:$A$30,FALSE()),FALSE())</f>
        <v>12.3833452401515</v>
      </c>
      <c r="P45" s="713" t="n">
        <f aca="false">HLOOKUP(P102,单相流管径核算!$A$2:$GB$30,MATCH("管径选型1后100米管线压力降",单相流管径核算!$A$2:$A$30,FALSE()),FALSE())</f>
        <v>13.8575325989605</v>
      </c>
      <c r="Q45" s="722" t="n">
        <v>11.01</v>
      </c>
      <c r="R45" s="722" t="n">
        <v>22.85</v>
      </c>
      <c r="S45" s="722" t="n">
        <v>132</v>
      </c>
      <c r="T45" s="713"/>
      <c r="U45" s="713"/>
      <c r="V45" s="713"/>
      <c r="W45" s="713"/>
      <c r="X45" s="713"/>
      <c r="Y45" s="713"/>
      <c r="Z45" s="713"/>
      <c r="AA45" s="713"/>
      <c r="AB45" s="713"/>
      <c r="AC45" s="713"/>
      <c r="AD45" s="713"/>
      <c r="AE45" s="713"/>
      <c r="AF45" s="713"/>
      <c r="AG45" s="713"/>
      <c r="AH45" s="713"/>
      <c r="AI45" s="713"/>
      <c r="AJ45" s="713"/>
      <c r="AK45" s="713"/>
      <c r="AL45" s="713"/>
      <c r="AM45" s="713"/>
      <c r="AN45" s="713"/>
      <c r="AO45" s="713"/>
      <c r="AP45" s="713"/>
      <c r="AQ45" s="713"/>
    </row>
    <row r="46" customFormat="false" ht="13.8" hidden="false" customHeight="false" outlineLevel="0" collapsed="false">
      <c r="A46" s="711" t="s">
        <v>1021</v>
      </c>
      <c r="B46" s="717" t="n">
        <f aca="false">B45/1000/100*B44</f>
        <v>0.0775815359656092</v>
      </c>
      <c r="C46" s="717" t="n">
        <f aca="false">C45/1000/100*C44</f>
        <v>0.186799520114488</v>
      </c>
      <c r="D46" s="717" t="n">
        <f aca="false">D45/1000/100*D44</f>
        <v>0.011238390784236</v>
      </c>
      <c r="E46" s="717" t="n">
        <f aca="false">E45/1000/100*E44</f>
        <v>0.0211969068034732</v>
      </c>
      <c r="F46" s="717" t="n">
        <v>0.02</v>
      </c>
      <c r="G46" s="717" t="n">
        <f aca="false">G45/1000/100*G44</f>
        <v>0.0173972</v>
      </c>
      <c r="H46" s="717" t="n">
        <f aca="false">H45/1000/100*H44</f>
        <v>0.056928</v>
      </c>
      <c r="I46" s="717" t="n">
        <f aca="false">I45/1000/100*I44</f>
        <v>0.0881169942097439</v>
      </c>
      <c r="J46" s="717" t="n">
        <f aca="false">J45/1000/100*J44</f>
        <v>0.0199722787829883</v>
      </c>
      <c r="K46" s="717" t="n">
        <f aca="false">K45/1000/100*K44</f>
        <v>0.0299080158555051</v>
      </c>
      <c r="L46" s="717" t="n">
        <f aca="false">L45/1000/100*L44</f>
        <v>0.0119032119854367</v>
      </c>
      <c r="M46" s="717" t="n">
        <f aca="false">M45/1000/100*M44</f>
        <v>0.0633741524160686</v>
      </c>
      <c r="N46" s="717" t="n">
        <f aca="false">N45/1000/100*N44</f>
        <v>0.0536121355204959</v>
      </c>
      <c r="O46" s="717" t="n">
        <f aca="false">O45/1000/100*O44</f>
        <v>0.0851354985260416</v>
      </c>
      <c r="P46" s="717" t="n">
        <f aca="false">P45/1000/100*P44</f>
        <v>0.0313180236736507</v>
      </c>
      <c r="Q46" s="717" t="n">
        <v>0.02</v>
      </c>
      <c r="R46" s="717" t="n">
        <v>0.02</v>
      </c>
      <c r="S46" s="717" t="n">
        <v>0.02</v>
      </c>
      <c r="T46" s="717"/>
      <c r="U46" s="717"/>
      <c r="V46" s="717"/>
      <c r="W46" s="717"/>
      <c r="X46" s="717"/>
      <c r="Y46" s="717"/>
      <c r="Z46" s="717"/>
      <c r="AA46" s="717"/>
      <c r="AB46" s="717"/>
      <c r="AC46" s="717"/>
      <c r="AD46" s="717"/>
      <c r="AE46" s="717"/>
      <c r="AF46" s="717"/>
      <c r="AG46" s="717"/>
      <c r="AH46" s="717"/>
      <c r="AI46" s="717"/>
      <c r="AJ46" s="717"/>
      <c r="AK46" s="717"/>
      <c r="AL46" s="717"/>
      <c r="AM46" s="717"/>
      <c r="AN46" s="717"/>
      <c r="AO46" s="717"/>
      <c r="AP46" s="717"/>
      <c r="AQ46" s="717"/>
    </row>
    <row r="47" customFormat="false" ht="13.8" hidden="false" customHeight="false" outlineLevel="0" collapsed="false">
      <c r="A47" s="716" t="s">
        <v>1022</v>
      </c>
      <c r="B47" s="722" t="n">
        <v>0.34</v>
      </c>
      <c r="C47" s="722" t="n">
        <v>0</v>
      </c>
      <c r="D47" s="722" t="n">
        <v>0</v>
      </c>
      <c r="E47" s="722" t="n">
        <v>0</v>
      </c>
      <c r="F47" s="722" t="n">
        <v>0</v>
      </c>
      <c r="G47" s="722" t="n">
        <v>0</v>
      </c>
      <c r="H47" s="722" t="n">
        <v>0</v>
      </c>
      <c r="I47" s="722" t="n">
        <v>0</v>
      </c>
      <c r="J47" s="722" t="n">
        <v>0.43</v>
      </c>
      <c r="K47" s="722" t="n">
        <v>0</v>
      </c>
      <c r="L47" s="722" t="n">
        <v>0</v>
      </c>
      <c r="M47" s="722" t="n">
        <v>0</v>
      </c>
      <c r="N47" s="722" t="n">
        <v>0</v>
      </c>
      <c r="O47" s="722" t="n">
        <v>0</v>
      </c>
      <c r="P47" s="722" t="n">
        <v>0</v>
      </c>
      <c r="Q47" s="722" t="n">
        <v>0</v>
      </c>
      <c r="R47" s="722" t="n">
        <v>0</v>
      </c>
      <c r="S47" s="722" t="n">
        <v>0</v>
      </c>
      <c r="T47" s="722"/>
      <c r="U47" s="722"/>
      <c r="V47" s="722"/>
      <c r="W47" s="722"/>
      <c r="X47" s="722"/>
      <c r="Y47" s="722"/>
      <c r="Z47" s="722"/>
      <c r="AA47" s="722"/>
      <c r="AB47" s="722"/>
      <c r="AC47" s="722"/>
      <c r="AD47" s="722"/>
      <c r="AE47" s="722"/>
      <c r="AF47" s="722"/>
      <c r="AG47" s="722"/>
      <c r="AH47" s="722"/>
      <c r="AI47" s="722"/>
      <c r="AJ47" s="722"/>
      <c r="AK47" s="722"/>
      <c r="AL47" s="722"/>
      <c r="AM47" s="722"/>
      <c r="AN47" s="722"/>
      <c r="AO47" s="722"/>
      <c r="AP47" s="722"/>
      <c r="AQ47" s="722"/>
    </row>
    <row r="48" customFormat="false" ht="13.8" hidden="false" customHeight="false" outlineLevel="0" collapsed="false">
      <c r="A48" s="716" t="s">
        <v>1023</v>
      </c>
      <c r="B48" s="722" t="n">
        <v>0</v>
      </c>
      <c r="C48" s="722" t="n">
        <v>0</v>
      </c>
      <c r="D48" s="722" t="n">
        <v>0</v>
      </c>
      <c r="E48" s="722" t="n">
        <v>0</v>
      </c>
      <c r="F48" s="722" t="n">
        <v>0</v>
      </c>
      <c r="G48" s="722" t="n">
        <v>0</v>
      </c>
      <c r="H48" s="722" t="n">
        <v>0</v>
      </c>
      <c r="I48" s="722" t="n">
        <v>0</v>
      </c>
      <c r="J48" s="722" t="n">
        <v>0</v>
      </c>
      <c r="K48" s="722" t="n">
        <v>0</v>
      </c>
      <c r="L48" s="722" t="n">
        <v>0</v>
      </c>
      <c r="M48" s="722" t="n">
        <v>0</v>
      </c>
      <c r="N48" s="722" t="n">
        <v>0</v>
      </c>
      <c r="O48" s="722" t="n">
        <v>0</v>
      </c>
      <c r="P48" s="722" t="n">
        <v>0</v>
      </c>
      <c r="Q48" s="722" t="n">
        <v>0</v>
      </c>
      <c r="R48" s="722" t="n">
        <v>0</v>
      </c>
      <c r="S48" s="722" t="n">
        <v>0</v>
      </c>
      <c r="T48" s="722"/>
      <c r="U48" s="722"/>
      <c r="V48" s="722"/>
      <c r="W48" s="722"/>
      <c r="X48" s="722"/>
      <c r="Y48" s="722"/>
      <c r="Z48" s="722"/>
      <c r="AA48" s="722"/>
      <c r="AB48" s="722"/>
      <c r="AC48" s="722"/>
      <c r="AD48" s="722"/>
      <c r="AE48" s="722"/>
      <c r="AF48" s="722"/>
      <c r="AG48" s="722"/>
      <c r="AH48" s="722"/>
      <c r="AI48" s="722"/>
      <c r="AJ48" s="722"/>
      <c r="AK48" s="722"/>
      <c r="AL48" s="722"/>
      <c r="AM48" s="722"/>
      <c r="AN48" s="722"/>
      <c r="AO48" s="722"/>
      <c r="AP48" s="722"/>
      <c r="AQ48" s="722"/>
    </row>
    <row r="49" customFormat="false" ht="13.8" hidden="false" customHeight="false" outlineLevel="0" collapsed="false">
      <c r="A49" s="716" t="s">
        <v>1024</v>
      </c>
      <c r="B49" s="722" t="n">
        <v>0.15</v>
      </c>
      <c r="C49" s="722" t="n">
        <v>0.4</v>
      </c>
      <c r="D49" s="722" t="n">
        <v>0</v>
      </c>
      <c r="E49" s="722" t="n">
        <v>0</v>
      </c>
      <c r="F49" s="722" t="n">
        <v>0</v>
      </c>
      <c r="G49" s="722" t="n">
        <v>0</v>
      </c>
      <c r="H49" s="722" t="n">
        <v>0.05</v>
      </c>
      <c r="I49" s="722" t="n">
        <v>0</v>
      </c>
      <c r="J49" s="722" t="n">
        <v>0</v>
      </c>
      <c r="K49" s="722" t="n">
        <v>0.05</v>
      </c>
      <c r="L49" s="722" t="n">
        <v>0</v>
      </c>
      <c r="M49" s="722" t="n">
        <v>0.1</v>
      </c>
      <c r="N49" s="722" t="n">
        <v>0.1</v>
      </c>
      <c r="O49" s="722" t="n">
        <v>0.2</v>
      </c>
      <c r="P49" s="722" t="n">
        <v>0</v>
      </c>
      <c r="Q49" s="722" t="n">
        <v>0</v>
      </c>
      <c r="R49" s="722" t="n">
        <v>0</v>
      </c>
      <c r="S49" s="722" t="n">
        <v>0</v>
      </c>
      <c r="T49" s="722"/>
      <c r="U49" s="722"/>
      <c r="V49" s="722"/>
      <c r="W49" s="722"/>
      <c r="X49" s="722"/>
      <c r="Y49" s="722"/>
      <c r="Z49" s="722"/>
      <c r="AA49" s="722"/>
      <c r="AB49" s="722"/>
      <c r="AC49" s="722"/>
      <c r="AD49" s="722"/>
      <c r="AE49" s="722"/>
      <c r="AF49" s="722"/>
      <c r="AG49" s="722"/>
      <c r="AH49" s="722"/>
      <c r="AI49" s="722"/>
      <c r="AJ49" s="722"/>
      <c r="AK49" s="722"/>
      <c r="AL49" s="722"/>
      <c r="AM49" s="722"/>
      <c r="AN49" s="722"/>
      <c r="AO49" s="722"/>
      <c r="AP49" s="722"/>
      <c r="AQ49" s="722"/>
    </row>
    <row r="50" customFormat="false" ht="13.8" hidden="false" customHeight="false" outlineLevel="0" collapsed="false">
      <c r="A50" s="716" t="s">
        <v>1025</v>
      </c>
      <c r="B50" s="740" t="n">
        <v>0</v>
      </c>
      <c r="C50" s="740" t="n">
        <v>0</v>
      </c>
      <c r="D50" s="740" t="n">
        <v>0</v>
      </c>
      <c r="E50" s="740" t="n">
        <v>0</v>
      </c>
      <c r="F50" s="740" t="n">
        <v>0</v>
      </c>
      <c r="G50" s="740" t="n">
        <v>0</v>
      </c>
      <c r="H50" s="740" t="n">
        <v>0</v>
      </c>
      <c r="I50" s="740" t="n">
        <v>0</v>
      </c>
      <c r="J50" s="740" t="n">
        <v>0</v>
      </c>
      <c r="K50" s="740" t="n">
        <v>0</v>
      </c>
      <c r="L50" s="740" t="n">
        <v>0</v>
      </c>
      <c r="M50" s="740" t="n">
        <v>0</v>
      </c>
      <c r="N50" s="740" t="n">
        <v>0</v>
      </c>
      <c r="O50" s="740" t="n">
        <v>0</v>
      </c>
      <c r="P50" s="740" t="n">
        <v>0</v>
      </c>
      <c r="Q50" s="740" t="n">
        <v>0</v>
      </c>
      <c r="R50" s="740" t="n">
        <v>0</v>
      </c>
      <c r="S50" s="740" t="n">
        <v>0</v>
      </c>
      <c r="T50" s="740"/>
      <c r="U50" s="740"/>
      <c r="V50" s="740"/>
      <c r="W50" s="740"/>
      <c r="X50" s="740"/>
      <c r="Y50" s="740"/>
      <c r="Z50" s="740"/>
      <c r="AA50" s="740"/>
      <c r="AB50" s="740"/>
      <c r="AC50" s="740"/>
      <c r="AD50" s="740"/>
      <c r="AE50" s="740"/>
      <c r="AF50" s="740"/>
      <c r="AG50" s="740"/>
      <c r="AH50" s="740"/>
      <c r="AI50" s="740"/>
      <c r="AJ50" s="740"/>
      <c r="AK50" s="740"/>
      <c r="AL50" s="740"/>
      <c r="AM50" s="740"/>
      <c r="AN50" s="740"/>
      <c r="AO50" s="740"/>
      <c r="AP50" s="740"/>
      <c r="AQ50" s="740"/>
    </row>
    <row r="51" customFormat="false" ht="13.8" hidden="false" customHeight="false" outlineLevel="0" collapsed="false">
      <c r="A51" s="716" t="s">
        <v>1026</v>
      </c>
      <c r="B51" s="722" t="n">
        <v>0</v>
      </c>
      <c r="C51" s="722" t="n">
        <v>0</v>
      </c>
      <c r="D51" s="740" t="n">
        <v>0</v>
      </c>
      <c r="E51" s="740" t="n">
        <v>0</v>
      </c>
      <c r="F51" s="740" t="n">
        <v>0</v>
      </c>
      <c r="G51" s="740" t="n">
        <v>0</v>
      </c>
      <c r="H51" s="740" t="n">
        <v>0</v>
      </c>
      <c r="I51" s="740" t="n">
        <v>0</v>
      </c>
      <c r="J51" s="740" t="n">
        <v>0</v>
      </c>
      <c r="K51" s="740" t="n">
        <v>0</v>
      </c>
      <c r="L51" s="740" t="n">
        <v>0</v>
      </c>
      <c r="M51" s="740" t="n">
        <v>0</v>
      </c>
      <c r="N51" s="740" t="n">
        <v>0</v>
      </c>
      <c r="O51" s="740" t="n">
        <v>0</v>
      </c>
      <c r="P51" s="722" t="n">
        <v>0</v>
      </c>
      <c r="Q51" s="722" t="n">
        <v>0</v>
      </c>
      <c r="R51" s="722" t="n">
        <v>0</v>
      </c>
      <c r="S51" s="722" t="n">
        <v>0</v>
      </c>
      <c r="T51" s="740"/>
      <c r="U51" s="740"/>
      <c r="V51" s="740"/>
      <c r="W51" s="740"/>
      <c r="X51" s="740"/>
      <c r="Y51" s="740"/>
      <c r="Z51" s="740"/>
      <c r="AA51" s="740"/>
      <c r="AB51" s="740"/>
      <c r="AC51" s="740"/>
      <c r="AD51" s="740"/>
      <c r="AE51" s="740"/>
      <c r="AF51" s="740"/>
      <c r="AG51" s="740"/>
      <c r="AH51" s="740"/>
      <c r="AI51" s="740"/>
      <c r="AJ51" s="740"/>
      <c r="AK51" s="740"/>
      <c r="AL51" s="740"/>
      <c r="AM51" s="740"/>
      <c r="AN51" s="740"/>
      <c r="AO51" s="740"/>
      <c r="AP51" s="740"/>
      <c r="AQ51" s="740"/>
    </row>
    <row r="52" customFormat="false" ht="13.8" hidden="false" customHeight="false" outlineLevel="0" collapsed="false">
      <c r="A52" s="716" t="s">
        <v>1027</v>
      </c>
      <c r="B52" s="713" t="n">
        <v>0</v>
      </c>
      <c r="C52" s="713" t="n">
        <v>0</v>
      </c>
      <c r="D52" s="713" t="n">
        <v>0</v>
      </c>
      <c r="E52" s="713" t="n">
        <v>0</v>
      </c>
      <c r="F52" s="713" t="n">
        <v>0</v>
      </c>
      <c r="G52" s="713" t="n">
        <v>0</v>
      </c>
      <c r="H52" s="713" t="n">
        <v>0</v>
      </c>
      <c r="I52" s="713" t="n">
        <v>0</v>
      </c>
      <c r="J52" s="713" t="n">
        <v>0</v>
      </c>
      <c r="K52" s="713" t="n">
        <v>0</v>
      </c>
      <c r="L52" s="713" t="n">
        <v>0</v>
      </c>
      <c r="M52" s="713" t="n">
        <v>0</v>
      </c>
      <c r="N52" s="713" t="n">
        <v>0</v>
      </c>
      <c r="O52" s="713" t="n">
        <v>0</v>
      </c>
      <c r="P52" s="713" t="n">
        <v>0</v>
      </c>
      <c r="Q52" s="713" t="n">
        <v>0</v>
      </c>
      <c r="R52" s="713" t="n">
        <v>0</v>
      </c>
      <c r="S52" s="713" t="n">
        <v>0</v>
      </c>
      <c r="T52" s="713"/>
      <c r="U52" s="722"/>
      <c r="V52" s="713"/>
      <c r="W52" s="713"/>
      <c r="X52" s="713"/>
      <c r="Y52" s="713"/>
      <c r="Z52" s="713"/>
      <c r="AA52" s="713"/>
      <c r="AB52" s="713"/>
      <c r="AC52" s="713"/>
      <c r="AD52" s="713"/>
      <c r="AE52" s="713"/>
      <c r="AF52" s="713"/>
      <c r="AG52" s="713"/>
      <c r="AH52" s="713"/>
      <c r="AI52" s="713"/>
      <c r="AJ52" s="713"/>
      <c r="AK52" s="713"/>
      <c r="AL52" s="713"/>
      <c r="AM52" s="713"/>
      <c r="AN52" s="713"/>
      <c r="AO52" s="713"/>
      <c r="AP52" s="713"/>
      <c r="AQ52" s="713"/>
    </row>
    <row r="53" customFormat="false" ht="13.8" hidden="false" customHeight="false" outlineLevel="0" collapsed="false">
      <c r="A53" s="716" t="s">
        <v>1028</v>
      </c>
      <c r="B53" s="722" t="n">
        <v>0</v>
      </c>
      <c r="C53" s="722" t="n">
        <v>0</v>
      </c>
      <c r="D53" s="722" t="n">
        <v>0</v>
      </c>
      <c r="E53" s="722" t="n">
        <v>0</v>
      </c>
      <c r="F53" s="722" t="n">
        <v>0</v>
      </c>
      <c r="G53" s="722" t="n">
        <v>0</v>
      </c>
      <c r="H53" s="722" t="n">
        <v>0.07</v>
      </c>
      <c r="I53" s="722" t="n">
        <v>0</v>
      </c>
      <c r="J53" s="722" t="n">
        <v>0</v>
      </c>
      <c r="K53" s="722" t="n">
        <v>0</v>
      </c>
      <c r="L53" s="722" t="n">
        <v>0</v>
      </c>
      <c r="M53" s="722" t="n">
        <v>0</v>
      </c>
      <c r="N53" s="722" t="n">
        <v>0</v>
      </c>
      <c r="O53" s="722" t="n">
        <v>0</v>
      </c>
      <c r="P53" s="722" t="n">
        <v>0</v>
      </c>
      <c r="Q53" s="722" t="n">
        <v>0</v>
      </c>
      <c r="R53" s="722" t="n">
        <v>0</v>
      </c>
      <c r="S53" s="722" t="n">
        <v>0</v>
      </c>
      <c r="T53" s="722"/>
      <c r="U53" s="722"/>
      <c r="V53" s="722"/>
      <c r="W53" s="722"/>
      <c r="X53" s="722"/>
      <c r="Y53" s="722"/>
      <c r="Z53" s="722"/>
      <c r="AA53" s="722"/>
      <c r="AB53" s="722"/>
      <c r="AC53" s="722"/>
      <c r="AD53" s="722"/>
      <c r="AE53" s="722"/>
      <c r="AF53" s="722"/>
      <c r="AG53" s="722"/>
      <c r="AH53" s="722"/>
      <c r="AI53" s="722"/>
      <c r="AJ53" s="722"/>
      <c r="AK53" s="722"/>
      <c r="AL53" s="722"/>
      <c r="AM53" s="722"/>
      <c r="AN53" s="722"/>
      <c r="AO53" s="722"/>
      <c r="AP53" s="722"/>
      <c r="AQ53" s="722"/>
    </row>
    <row r="54" customFormat="false" ht="13.8" hidden="false" customHeight="false" outlineLevel="0" collapsed="false">
      <c r="A54" s="716" t="s">
        <v>1029</v>
      </c>
      <c r="B54" s="722" t="n">
        <v>0.1</v>
      </c>
      <c r="C54" s="722" t="n">
        <v>0.1</v>
      </c>
      <c r="D54" s="722" t="n">
        <v>0.05</v>
      </c>
      <c r="E54" s="722" t="n">
        <v>0</v>
      </c>
      <c r="F54" s="722" t="n">
        <v>0.05</v>
      </c>
      <c r="G54" s="722" t="n">
        <v>0.05</v>
      </c>
      <c r="H54" s="722" t="n">
        <v>0.05</v>
      </c>
      <c r="I54" s="722" t="n">
        <v>0.05</v>
      </c>
      <c r="J54" s="722" t="n">
        <v>0.05</v>
      </c>
      <c r="K54" s="722" t="n">
        <v>0.05</v>
      </c>
      <c r="L54" s="722" t="n">
        <v>0.05</v>
      </c>
      <c r="M54" s="722" t="n">
        <v>0.05</v>
      </c>
      <c r="N54" s="722" t="n">
        <v>0.05</v>
      </c>
      <c r="O54" s="722" t="n">
        <v>0.05</v>
      </c>
      <c r="P54" s="722" t="n">
        <v>0.05</v>
      </c>
      <c r="Q54" s="722" t="n">
        <v>0.05</v>
      </c>
      <c r="R54" s="722" t="n">
        <v>0.05</v>
      </c>
      <c r="S54" s="722" t="n">
        <v>0</v>
      </c>
      <c r="T54" s="722"/>
      <c r="U54" s="722"/>
      <c r="V54" s="722"/>
      <c r="W54" s="722"/>
      <c r="X54" s="722"/>
      <c r="Y54" s="722"/>
      <c r="Z54" s="722"/>
      <c r="AA54" s="722"/>
      <c r="AB54" s="722"/>
      <c r="AC54" s="722"/>
      <c r="AD54" s="722"/>
      <c r="AE54" s="722"/>
      <c r="AF54" s="722"/>
      <c r="AG54" s="722"/>
      <c r="AH54" s="722"/>
      <c r="AI54" s="722"/>
      <c r="AJ54" s="722"/>
      <c r="AK54" s="722"/>
      <c r="AL54" s="722"/>
      <c r="AM54" s="722"/>
      <c r="AN54" s="722"/>
      <c r="AO54" s="722"/>
      <c r="AP54" s="722"/>
      <c r="AQ54" s="722"/>
    </row>
    <row r="55" customFormat="false" ht="13.8" hidden="false" customHeight="false" outlineLevel="0" collapsed="false">
      <c r="A55" s="716" t="s">
        <v>1030</v>
      </c>
      <c r="B55" s="722" t="n">
        <v>0</v>
      </c>
      <c r="C55" s="722" t="n">
        <v>0</v>
      </c>
      <c r="D55" s="722" t="n">
        <v>0</v>
      </c>
      <c r="E55" s="722" t="n">
        <v>0.05</v>
      </c>
      <c r="F55" s="722" t="n">
        <v>0</v>
      </c>
      <c r="G55" s="722" t="n">
        <v>0</v>
      </c>
      <c r="H55" s="722" t="n">
        <v>0</v>
      </c>
      <c r="I55" s="722" t="n">
        <v>0</v>
      </c>
      <c r="J55" s="722" t="n">
        <v>0</v>
      </c>
      <c r="K55" s="722" t="n">
        <v>0</v>
      </c>
      <c r="L55" s="722" t="n">
        <v>0</v>
      </c>
      <c r="M55" s="722" t="n">
        <v>0</v>
      </c>
      <c r="N55" s="722" t="n">
        <v>0</v>
      </c>
      <c r="O55" s="722" t="n">
        <v>0</v>
      </c>
      <c r="P55" s="722" t="n">
        <v>0</v>
      </c>
      <c r="Q55" s="722" t="n">
        <v>0</v>
      </c>
      <c r="R55" s="722" t="n">
        <v>0</v>
      </c>
      <c r="S55" s="722" t="n">
        <v>0</v>
      </c>
      <c r="T55" s="722"/>
      <c r="U55" s="722"/>
      <c r="V55" s="722"/>
      <c r="W55" s="722"/>
      <c r="X55" s="722"/>
      <c r="Y55" s="722"/>
      <c r="Z55" s="722"/>
      <c r="AA55" s="722"/>
      <c r="AB55" s="722"/>
      <c r="AC55" s="722"/>
      <c r="AD55" s="722"/>
      <c r="AE55" s="722"/>
      <c r="AF55" s="722"/>
      <c r="AG55" s="722"/>
      <c r="AH55" s="722"/>
      <c r="AI55" s="722"/>
      <c r="AJ55" s="722"/>
      <c r="AK55" s="722"/>
      <c r="AL55" s="722"/>
      <c r="AM55" s="722"/>
      <c r="AN55" s="722"/>
      <c r="AO55" s="722"/>
      <c r="AP55" s="722"/>
      <c r="AQ55" s="722"/>
    </row>
    <row r="56" customFormat="false" ht="13.8" hidden="false" customHeight="false" outlineLevel="0" collapsed="false">
      <c r="A56" s="716" t="s">
        <v>1031</v>
      </c>
      <c r="B56" s="722" t="n">
        <v>0.1</v>
      </c>
      <c r="C56" s="722" t="n">
        <v>0.1</v>
      </c>
      <c r="D56" s="722" t="n">
        <v>0</v>
      </c>
      <c r="E56" s="722" t="n">
        <v>0.05</v>
      </c>
      <c r="F56" s="722" t="n">
        <v>0.05</v>
      </c>
      <c r="G56" s="722" t="n">
        <v>0</v>
      </c>
      <c r="H56" s="722" t="n">
        <v>0.05</v>
      </c>
      <c r="I56" s="722" t="n">
        <v>0.05</v>
      </c>
      <c r="J56" s="722" t="n">
        <v>0.05</v>
      </c>
      <c r="K56" s="722" t="n">
        <v>0.05</v>
      </c>
      <c r="L56" s="722" t="n">
        <v>0.05</v>
      </c>
      <c r="M56" s="722" t="n">
        <v>0.1</v>
      </c>
      <c r="N56" s="722" t="n">
        <v>0.05</v>
      </c>
      <c r="O56" s="722" t="n">
        <v>0.05</v>
      </c>
      <c r="P56" s="722" t="n">
        <v>0.05</v>
      </c>
      <c r="Q56" s="722" t="n">
        <v>0.05</v>
      </c>
      <c r="R56" s="722" t="n">
        <v>0.05</v>
      </c>
      <c r="S56" s="722" t="n">
        <v>0</v>
      </c>
      <c r="T56" s="722"/>
      <c r="U56" s="722"/>
      <c r="V56" s="722"/>
      <c r="W56" s="722"/>
      <c r="X56" s="722"/>
      <c r="Y56" s="722"/>
      <c r="Z56" s="722"/>
      <c r="AA56" s="722"/>
      <c r="AB56" s="722"/>
      <c r="AC56" s="722"/>
      <c r="AD56" s="722"/>
      <c r="AE56" s="722"/>
      <c r="AF56" s="722"/>
      <c r="AG56" s="722"/>
      <c r="AH56" s="722"/>
      <c r="AI56" s="722"/>
      <c r="AJ56" s="722"/>
      <c r="AK56" s="722"/>
      <c r="AL56" s="722"/>
      <c r="AM56" s="722"/>
      <c r="AN56" s="722"/>
      <c r="AO56" s="722"/>
      <c r="AP56" s="722"/>
      <c r="AQ56" s="722"/>
    </row>
    <row r="57" customFormat="false" ht="13.8" hidden="false" customHeight="false" outlineLevel="0" collapsed="false">
      <c r="A57" s="711" t="s">
        <v>1032</v>
      </c>
      <c r="B57" s="717" t="n">
        <f aca="false">SUM(B46:B56)</f>
        <v>0.767581535965609</v>
      </c>
      <c r="C57" s="717" t="n">
        <f aca="false">SUM(C46:C56)</f>
        <v>0.786799520114488</v>
      </c>
      <c r="D57" s="717" t="n">
        <f aca="false">SUM(D46:D56)</f>
        <v>0.061238390784236</v>
      </c>
      <c r="E57" s="717" t="n">
        <f aca="false">SUM(E46:E56)</f>
        <v>0.121196906803473</v>
      </c>
      <c r="F57" s="717" t="n">
        <f aca="false">SUM(F46:F56)</f>
        <v>0.12</v>
      </c>
      <c r="G57" s="717" t="n">
        <f aca="false">SUM(G46:G56)</f>
        <v>0.0673972</v>
      </c>
      <c r="H57" s="717" t="n">
        <f aca="false">SUM(H46:H56)</f>
        <v>0.276928</v>
      </c>
      <c r="I57" s="717" t="n">
        <f aca="false">SUM(I46:I56)</f>
        <v>0.188116994209744</v>
      </c>
      <c r="J57" s="717" t="n">
        <f aca="false">SUM(J46:J56)</f>
        <v>0.549972278782988</v>
      </c>
      <c r="K57" s="717" t="n">
        <f aca="false">SUM(K46:K56)</f>
        <v>0.179908015855505</v>
      </c>
      <c r="L57" s="717" t="n">
        <f aca="false">SUM(L46:L56)</f>
        <v>0.111903211985437</v>
      </c>
      <c r="M57" s="717" t="n">
        <f aca="false">SUM(M46:M56)</f>
        <v>0.313374152416069</v>
      </c>
      <c r="N57" s="717" t="n">
        <f aca="false">SUM(N46:N56)</f>
        <v>0.253612135520496</v>
      </c>
      <c r="O57" s="717" t="n">
        <f aca="false">SUM(O46:O56)</f>
        <v>0.385135498526042</v>
      </c>
      <c r="P57" s="717" t="n">
        <f aca="false">SUM(P46:P56)</f>
        <v>0.131318023673651</v>
      </c>
      <c r="Q57" s="717" t="n">
        <f aca="false">SUM(Q46:Q56)</f>
        <v>0.12</v>
      </c>
      <c r="R57" s="717" t="n">
        <f aca="false">SUM(R46:R56)</f>
        <v>0.12</v>
      </c>
      <c r="S57" s="717" t="n">
        <f aca="false">SUM(S46:S56)</f>
        <v>0.02</v>
      </c>
      <c r="T57" s="717"/>
      <c r="U57" s="717"/>
      <c r="V57" s="717"/>
      <c r="W57" s="717"/>
      <c r="X57" s="717"/>
      <c r="Y57" s="717"/>
      <c r="Z57" s="717"/>
      <c r="AA57" s="717"/>
      <c r="AB57" s="717"/>
      <c r="AC57" s="717"/>
      <c r="AD57" s="717"/>
      <c r="AE57" s="717"/>
      <c r="AF57" s="717"/>
      <c r="AG57" s="717"/>
      <c r="AH57" s="717"/>
      <c r="AI57" s="717"/>
      <c r="AJ57" s="717"/>
      <c r="AK57" s="717"/>
      <c r="AL57" s="717"/>
      <c r="AM57" s="717"/>
      <c r="AN57" s="717"/>
      <c r="AO57" s="717"/>
      <c r="AP57" s="717"/>
      <c r="AQ57" s="717"/>
    </row>
    <row r="58" customFormat="false" ht="13.8" hidden="false" customHeight="false" outlineLevel="0" collapsed="false">
      <c r="A58" s="711" t="s">
        <v>1033</v>
      </c>
      <c r="B58" s="741" t="n">
        <f aca="false">B56/B57</f>
        <v>0.130279319283262</v>
      </c>
      <c r="C58" s="741" t="n">
        <f aca="false">C56/C57</f>
        <v>0.127097179705256</v>
      </c>
      <c r="D58" s="741" t="n">
        <f aca="false">D56/D57</f>
        <v>0</v>
      </c>
      <c r="E58" s="741" t="n">
        <f aca="false">E56/E57</f>
        <v>0.412551783034178</v>
      </c>
      <c r="F58" s="741" t="n">
        <f aca="false">F56/F57</f>
        <v>0.416666666666667</v>
      </c>
      <c r="G58" s="741" t="n">
        <f aca="false">G56/G57</f>
        <v>0</v>
      </c>
      <c r="H58" s="741" t="n">
        <f aca="false">H56/H57</f>
        <v>0.180552345736076</v>
      </c>
      <c r="I58" s="741" t="n">
        <f aca="false">I56/I57</f>
        <v>0.265792041862267</v>
      </c>
      <c r="J58" s="741" t="n">
        <f aca="false">J56/J57</f>
        <v>0.0909136731593872</v>
      </c>
      <c r="K58" s="741" t="n">
        <f aca="false">K56/K57</f>
        <v>0.277919801195284</v>
      </c>
      <c r="L58" s="741" t="n">
        <f aca="false">L56/L57</f>
        <v>0.446814699175097</v>
      </c>
      <c r="M58" s="741" t="n">
        <f aca="false">M56/M57</f>
        <v>0.319107364883207</v>
      </c>
      <c r="N58" s="741" t="n">
        <f aca="false">N56/N57</f>
        <v>0.197151448992705</v>
      </c>
      <c r="O58" s="741" t="n">
        <f aca="false">O56/O57</f>
        <v>0.129824438908789</v>
      </c>
      <c r="P58" s="741" t="n">
        <f aca="false">P56/P57</f>
        <v>0.380755044899694</v>
      </c>
      <c r="Q58" s="741" t="n">
        <f aca="false">Q56/Q57</f>
        <v>0.416666666666667</v>
      </c>
      <c r="R58" s="741" t="n">
        <f aca="false">R56/R57</f>
        <v>0.416666666666667</v>
      </c>
      <c r="S58" s="741" t="n">
        <f aca="false">S56/S57</f>
        <v>0</v>
      </c>
      <c r="T58" s="741"/>
      <c r="U58" s="741"/>
      <c r="V58" s="741"/>
      <c r="W58" s="741"/>
      <c r="X58" s="741"/>
      <c r="Y58" s="741"/>
      <c r="Z58" s="741"/>
      <c r="AA58" s="741"/>
      <c r="AB58" s="741"/>
      <c r="AC58" s="741"/>
      <c r="AD58" s="741"/>
      <c r="AE58" s="741"/>
      <c r="AF58" s="741"/>
      <c r="AG58" s="741"/>
      <c r="AH58" s="741"/>
      <c r="AI58" s="741"/>
      <c r="AJ58" s="741"/>
      <c r="AK58" s="741"/>
      <c r="AL58" s="741"/>
      <c r="AM58" s="741"/>
      <c r="AN58" s="741"/>
      <c r="AO58" s="741"/>
      <c r="AP58" s="741"/>
      <c r="AQ58" s="741"/>
    </row>
    <row r="59" customFormat="false" ht="13.8" hidden="false" customHeight="false" outlineLevel="0" collapsed="false">
      <c r="A59" s="711" t="s">
        <v>1034</v>
      </c>
      <c r="B59" s="715" t="n">
        <f aca="false">B29+B32/100*B19/1000+B57+B39</f>
        <v>14.6456570113374</v>
      </c>
      <c r="C59" s="715" t="n">
        <f aca="false">C29+C32/100*C19/1000+C57+C39</f>
        <v>-10.015618512998</v>
      </c>
      <c r="D59" s="715" t="n">
        <f aca="false">D29+D32/100*D19/1000+D57+D39</f>
        <v>0.515998742716933</v>
      </c>
      <c r="E59" s="715" t="n">
        <f aca="false">E29+E32/100*E19/1000+E57+E39</f>
        <v>2.64784500731538</v>
      </c>
      <c r="F59" s="715" t="n">
        <f aca="false">F29+F32/100*F19/1000+F57+F39</f>
        <v>1.006</v>
      </c>
      <c r="G59" s="715" t="n">
        <f aca="false">G29+G32/100*G19/1000+G57+G39</f>
        <v>14.4873972</v>
      </c>
      <c r="H59" s="715" t="n">
        <f aca="false">H29+H32/100*H19/1000+H57+H39</f>
        <v>0.559085156377861</v>
      </c>
      <c r="I59" s="715" t="n">
        <f aca="false">I29+I32/100*I19/1000+I57+I39</f>
        <v>0.438687234934485</v>
      </c>
      <c r="J59" s="715" t="n">
        <f aca="false">J29+J32/100*J19/1000+J57+J39</f>
        <v>0.524930883565636</v>
      </c>
      <c r="K59" s="715" t="n">
        <f aca="false">K29+K32/100*K19/1000+K57+K39</f>
        <v>1.15873979139854</v>
      </c>
      <c r="L59" s="715" t="n">
        <f aca="false">L29+L32/100*L19/1000+L57+L39</f>
        <v>0.976626775557486</v>
      </c>
      <c r="M59" s="715" t="n">
        <f aca="false">M29+M32/100*M19/1000+M57+M39</f>
        <v>0.365718816315393</v>
      </c>
      <c r="N59" s="715" t="n">
        <f aca="false">N29+N32/100*N19/1000+N57+N39</f>
        <v>1.3001898348536</v>
      </c>
      <c r="O59" s="715" t="n">
        <f aca="false">O29+O32/100*O19/1000+O57+O39</f>
        <v>1.44165520581599</v>
      </c>
      <c r="P59" s="715" t="n">
        <f aca="false">P29+P32/100*P19/1000+P57+P39</f>
        <v>2.68361534815683</v>
      </c>
      <c r="Q59" s="715" t="n">
        <f aca="false">Q29+Q32/100*Q19/1000+Q57+Q39</f>
        <v>0.70522525</v>
      </c>
      <c r="R59" s="715" t="n">
        <f aca="false">R29+R32/100*R19/1000+R57+R39</f>
        <v>0.728739</v>
      </c>
      <c r="S59" s="715" t="n">
        <f aca="false">S29+S32/100*S19/1000+S57+S39</f>
        <v>0.300998</v>
      </c>
      <c r="T59" s="715"/>
      <c r="U59" s="715"/>
      <c r="V59" s="715"/>
      <c r="W59" s="715"/>
      <c r="X59" s="715"/>
      <c r="Y59" s="715"/>
      <c r="Z59" s="715"/>
      <c r="AA59" s="715"/>
      <c r="AB59" s="715"/>
      <c r="AC59" s="715"/>
      <c r="AD59" s="715"/>
      <c r="AE59" s="715"/>
      <c r="AF59" s="715"/>
      <c r="AG59" s="715"/>
      <c r="AH59" s="715"/>
      <c r="AI59" s="715"/>
      <c r="AJ59" s="715"/>
      <c r="AK59" s="715"/>
      <c r="AL59" s="715"/>
      <c r="AM59" s="715"/>
      <c r="AN59" s="715"/>
      <c r="AO59" s="715"/>
      <c r="AP59" s="715"/>
      <c r="AQ59" s="715"/>
    </row>
    <row r="60" customFormat="false" ht="13.8" hidden="false" customHeight="false" outlineLevel="0" collapsed="false">
      <c r="A60" s="711" t="s">
        <v>1035</v>
      </c>
      <c r="B60" s="715" t="n">
        <f aca="false">B59*1000000/B19/9.81</f>
        <v>1875.25925449662</v>
      </c>
      <c r="C60" s="715" t="n">
        <f aca="false">C59*1000000/C19/9.81</f>
        <v>-2024.42911855189</v>
      </c>
      <c r="D60" s="715" t="n">
        <f aca="false">D59*1000000/D19/9.81</f>
        <v>104.276714277375</v>
      </c>
      <c r="E60" s="715" t="n">
        <f aca="false">E59*1000000/E19/9.81</f>
        <v>283.560617292702</v>
      </c>
      <c r="F60" s="715" t="n">
        <f aca="false">F59*1000000/F19/9.81</f>
        <v>128.185524974516</v>
      </c>
      <c r="G60" s="715" t="n">
        <f aca="false">G59*1000000/G19/9.81</f>
        <v>1858.89470587522</v>
      </c>
      <c r="H60" s="715" t="n">
        <f aca="false">H59*1000000/H19/9.81</f>
        <v>67.7339568727454</v>
      </c>
      <c r="I60" s="715" t="n">
        <f aca="false">I59*1000000/I19/9.81</f>
        <v>65.3997288157168</v>
      </c>
      <c r="J60" s="715" t="n">
        <f aca="false">J59*1000000/J19/9.81</f>
        <v>84.567007607705</v>
      </c>
      <c r="K60" s="715" t="n">
        <f aca="false">K59*1000000/K19/9.81</f>
        <v>178.178702442057</v>
      </c>
      <c r="L60" s="715" t="n">
        <f aca="false">L59*1000000/L19/9.81</f>
        <v>104.326082512329</v>
      </c>
      <c r="M60" s="715" t="n">
        <f aca="false">M59*1000000/M19/9.81</f>
        <v>57.9334973375872</v>
      </c>
      <c r="N60" s="715" t="n">
        <f aca="false">N59*1000000/N19/9.81</f>
        <v>201.663354884523</v>
      </c>
      <c r="O60" s="715" t="n">
        <f aca="false">O59*1000000/O19/9.81</f>
        <v>226.339510239899</v>
      </c>
      <c r="P60" s="715" t="n">
        <f aca="false">P59*1000000/P19/9.81</f>
        <v>270.89893132788</v>
      </c>
      <c r="Q60" s="715" t="n">
        <f aca="false">Q59*1000000/Q19/9.81</f>
        <v>90.4882682221572</v>
      </c>
      <c r="R60" s="715" t="n">
        <f aca="false">R59*1000000/R19/9.81</f>
        <v>70.9743668856995</v>
      </c>
      <c r="S60" s="715" t="n">
        <f aca="false">S59*1000000/S19/9.81</f>
        <v>30.8772996688516</v>
      </c>
      <c r="T60" s="715"/>
      <c r="U60" s="715"/>
      <c r="V60" s="715"/>
      <c r="W60" s="715"/>
      <c r="X60" s="715"/>
      <c r="Y60" s="715"/>
      <c r="Z60" s="715"/>
      <c r="AA60" s="715"/>
      <c r="AB60" s="715"/>
      <c r="AC60" s="715"/>
      <c r="AD60" s="715"/>
      <c r="AE60" s="715"/>
      <c r="AF60" s="715"/>
      <c r="AG60" s="715"/>
      <c r="AH60" s="715"/>
      <c r="AI60" s="715"/>
      <c r="AJ60" s="715"/>
      <c r="AK60" s="715"/>
      <c r="AL60" s="715"/>
      <c r="AM60" s="715"/>
      <c r="AN60" s="715"/>
      <c r="AO60" s="715"/>
      <c r="AP60" s="715"/>
      <c r="AQ60" s="715"/>
    </row>
    <row r="61" customFormat="false" ht="13.8" hidden="false" customHeight="false" outlineLevel="0" collapsed="false">
      <c r="A61" s="711" t="s">
        <v>1036</v>
      </c>
      <c r="B61" s="715" t="n">
        <f aca="false">B60/B23</f>
        <v>1875.25925449662</v>
      </c>
      <c r="C61" s="715" t="n">
        <f aca="false">C60/C23</f>
        <v>-2024.42911855189</v>
      </c>
      <c r="D61" s="715" t="n">
        <f aca="false">D60/D23</f>
        <v>104.276714277375</v>
      </c>
      <c r="E61" s="715" t="n">
        <f aca="false">E60/E23</f>
        <v>283.560617292702</v>
      </c>
      <c r="F61" s="715" t="n">
        <f aca="false">F60/F23</f>
        <v>128.185524974516</v>
      </c>
      <c r="G61" s="715" t="n">
        <f aca="false">G60/G23</f>
        <v>1858.89470587522</v>
      </c>
      <c r="H61" s="715" t="n">
        <f aca="false">H60/H23</f>
        <v>67.7339568727454</v>
      </c>
      <c r="I61" s="715" t="n">
        <f aca="false">I60/I23</f>
        <v>65.3997288157168</v>
      </c>
      <c r="J61" s="715" t="n">
        <f aca="false">J60/J23</f>
        <v>84.567007607705</v>
      </c>
      <c r="K61" s="715" t="n">
        <f aca="false">K60/K23</f>
        <v>178.178702442057</v>
      </c>
      <c r="L61" s="715" t="n">
        <f aca="false">L60/L23</f>
        <v>104.326082512329</v>
      </c>
      <c r="M61" s="715" t="n">
        <f aca="false">M60/M23</f>
        <v>57.9334973375872</v>
      </c>
      <c r="N61" s="715" t="n">
        <f aca="false">N60/N23</f>
        <v>201.663354884523</v>
      </c>
      <c r="O61" s="715" t="n">
        <f aca="false">O60/O23</f>
        <v>226.339510239899</v>
      </c>
      <c r="P61" s="715" t="n">
        <f aca="false">P60/P23</f>
        <v>270.89893132788</v>
      </c>
      <c r="Q61" s="715" t="n">
        <f aca="false">Q60/Q23</f>
        <v>90.4882682221572</v>
      </c>
      <c r="R61" s="715" t="n">
        <f aca="false">R60/R23</f>
        <v>70.9743668856995</v>
      </c>
      <c r="S61" s="715" t="n">
        <f aca="false">S60/S23</f>
        <v>30.8772996688516</v>
      </c>
      <c r="T61" s="715"/>
      <c r="U61" s="715"/>
      <c r="V61" s="715"/>
      <c r="W61" s="715"/>
      <c r="X61" s="715"/>
      <c r="Y61" s="715"/>
      <c r="Z61" s="715"/>
      <c r="AA61" s="715"/>
      <c r="AB61" s="715"/>
      <c r="AC61" s="715"/>
      <c r="AD61" s="715"/>
      <c r="AE61" s="715"/>
      <c r="AF61" s="715"/>
      <c r="AG61" s="715"/>
      <c r="AH61" s="715"/>
      <c r="AI61" s="715"/>
      <c r="AJ61" s="715"/>
      <c r="AK61" s="715"/>
      <c r="AL61" s="715"/>
      <c r="AM61" s="715"/>
      <c r="AN61" s="715"/>
      <c r="AO61" s="715"/>
      <c r="AP61" s="715"/>
      <c r="AQ61" s="715"/>
    </row>
    <row r="62" customFormat="false" ht="13.8" hidden="false" customHeight="false" outlineLevel="0" collapsed="false">
      <c r="A62" s="716" t="s">
        <v>1037</v>
      </c>
      <c r="B62" s="722" t="n">
        <v>1.1</v>
      </c>
      <c r="C62" s="722" t="n">
        <v>1</v>
      </c>
      <c r="D62" s="722" t="n">
        <v>1.1</v>
      </c>
      <c r="E62" s="722" t="n">
        <v>1.1</v>
      </c>
      <c r="F62" s="722" t="n">
        <v>1.1</v>
      </c>
      <c r="G62" s="722" t="n">
        <v>1.1</v>
      </c>
      <c r="H62" s="722" t="n">
        <v>1.1</v>
      </c>
      <c r="I62" s="722" t="n">
        <v>1.1</v>
      </c>
      <c r="J62" s="722" t="n">
        <v>1.1</v>
      </c>
      <c r="K62" s="722" t="n">
        <v>1.1</v>
      </c>
      <c r="L62" s="722" t="n">
        <v>1.1</v>
      </c>
      <c r="M62" s="722" t="n">
        <v>1.1</v>
      </c>
      <c r="N62" s="722" t="n">
        <v>1.1</v>
      </c>
      <c r="O62" s="722" t="n">
        <v>1.1</v>
      </c>
      <c r="P62" s="722" t="n">
        <v>1.1</v>
      </c>
      <c r="Q62" s="722" t="n">
        <v>1.1</v>
      </c>
      <c r="R62" s="722" t="n">
        <v>1.1</v>
      </c>
      <c r="S62" s="722" t="n">
        <v>1.1</v>
      </c>
      <c r="T62" s="722"/>
      <c r="U62" s="722"/>
      <c r="V62" s="722"/>
      <c r="W62" s="722"/>
      <c r="X62" s="722"/>
      <c r="Y62" s="722"/>
      <c r="Z62" s="722"/>
      <c r="AA62" s="722"/>
      <c r="AB62" s="722"/>
      <c r="AC62" s="722"/>
      <c r="AD62" s="722"/>
      <c r="AE62" s="722"/>
      <c r="AF62" s="722"/>
      <c r="AG62" s="722"/>
      <c r="AH62" s="722"/>
      <c r="AI62" s="722"/>
      <c r="AJ62" s="722"/>
      <c r="AK62" s="722"/>
      <c r="AL62" s="722"/>
      <c r="AM62" s="722"/>
      <c r="AN62" s="722"/>
      <c r="AO62" s="722"/>
      <c r="AP62" s="722"/>
      <c r="AQ62" s="722"/>
    </row>
    <row r="63" customFormat="false" ht="13.8" hidden="false" customHeight="false" outlineLevel="0" collapsed="false">
      <c r="A63" s="718" t="s">
        <v>1038</v>
      </c>
      <c r="B63" s="719" t="n">
        <f aca="false">B61*B62</f>
        <v>2062.78517994629</v>
      </c>
      <c r="C63" s="719" t="n">
        <f aca="false">C61*C62</f>
        <v>-2024.42911855189</v>
      </c>
      <c r="D63" s="719" t="n">
        <f aca="false">D61*D62</f>
        <v>114.704385705112</v>
      </c>
      <c r="E63" s="719" t="n">
        <f aca="false">E61*E62</f>
        <v>311.916679021972</v>
      </c>
      <c r="F63" s="719" t="n">
        <f aca="false">F61*F62</f>
        <v>141.004077471967</v>
      </c>
      <c r="G63" s="719" t="n">
        <f aca="false">G61*G62</f>
        <v>2044.78417646274</v>
      </c>
      <c r="H63" s="719" t="n">
        <f aca="false">H61*H62</f>
        <v>74.5073525600199</v>
      </c>
      <c r="I63" s="719" t="n">
        <f aca="false">I61*I62</f>
        <v>71.9397016972884</v>
      </c>
      <c r="J63" s="719" t="n">
        <f aca="false">J61*J62</f>
        <v>93.0237083684755</v>
      </c>
      <c r="K63" s="719" t="n">
        <f aca="false">K61*K62</f>
        <v>195.996572686263</v>
      </c>
      <c r="L63" s="719" t="n">
        <f aca="false">L61*L62</f>
        <v>114.758690763561</v>
      </c>
      <c r="M63" s="719" t="n">
        <f aca="false">M61*M62</f>
        <v>63.7268470713459</v>
      </c>
      <c r="N63" s="719" t="n">
        <f aca="false">N61*N62</f>
        <v>221.829690372976</v>
      </c>
      <c r="O63" s="719" t="n">
        <f aca="false">O61*O62</f>
        <v>248.973461263889</v>
      </c>
      <c r="P63" s="719" t="n">
        <f aca="false">P61*P62</f>
        <v>297.988824460668</v>
      </c>
      <c r="Q63" s="719" t="n">
        <f aca="false">Q61*Q62</f>
        <v>99.5370950443729</v>
      </c>
      <c r="R63" s="719" t="n">
        <f aca="false">R61*R62</f>
        <v>78.0718035742695</v>
      </c>
      <c r="S63" s="719" t="n">
        <f aca="false">S61*S62</f>
        <v>33.9650296357367</v>
      </c>
      <c r="T63" s="719"/>
      <c r="U63" s="719"/>
      <c r="V63" s="719"/>
      <c r="W63" s="719"/>
      <c r="X63" s="719"/>
      <c r="Y63" s="719"/>
      <c r="Z63" s="719"/>
      <c r="AA63" s="719"/>
      <c r="AB63" s="719"/>
      <c r="AC63" s="719"/>
      <c r="AD63" s="719"/>
      <c r="AE63" s="719"/>
      <c r="AF63" s="719"/>
      <c r="AG63" s="719"/>
      <c r="AH63" s="719"/>
      <c r="AI63" s="719"/>
      <c r="AJ63" s="719"/>
      <c r="AK63" s="719"/>
      <c r="AL63" s="719"/>
      <c r="AM63" s="719"/>
      <c r="AN63" s="719"/>
      <c r="AO63" s="719"/>
      <c r="AP63" s="719"/>
      <c r="AQ63" s="719"/>
    </row>
    <row r="64" customFormat="false" ht="13.8" hidden="false" customHeight="false" outlineLevel="0" collapsed="false">
      <c r="A64" s="720" t="s">
        <v>1039</v>
      </c>
      <c r="B64" s="721" t="n">
        <f aca="false">IF(B56&gt;0.2,(B29+B39+B19*9.81*B32/1000000+(B57-B56-B55-B54)*B6*B6+0.1+B54+B55)*1000000/B19/9.81/B23,(IF(B56&gt;=0.1,(B29+B39+B19*9.81*B32/1000000+(B57-B56-B55-B54)*B6*B6+0.05+B54+B55)*1000000/B19/9.81/B23,(B29+B39+B19*9.81*B32/1000000+(B57-B56-B55-B54)*B6*B6+B54+B55)*1000000/B19/9.81/B23)))</f>
        <v>1883.67328862647</v>
      </c>
      <c r="C64" s="721" t="n">
        <f aca="false">IF(C56&gt;0.2,(C29+C39+C19*9.81*C32/1000000+(C57-C56-C55-C54)*C6*C6+0.1+C54+C55)*1000000/C19/9.81/C23,(IF(C56&gt;=0.1,(C29+C39+C19*9.81*C32/1000000+(C57-C56-C55-C54)*C6*C6+0.05+C54+C55)*1000000/C19/9.81/C23,(C29+C39+C19*9.81*C32/1000000+(C57-C56-C55-C54)*C6*C6+C54+C55)*1000000/C19/9.81/C23)))</f>
        <v>-2009.70523888162</v>
      </c>
      <c r="D64" s="721" t="n">
        <f aca="false">IF(D56&gt;0.2,(D29+D39+D19*9.81*D32/1000000+(D57-D56-D55-D54)*D6*D6+0.1+D54+D55)*1000000/D19/9.81/D23,(IF(D56&gt;=0.1,(D29+D39+D19*9.81*D32/1000000+(D57-D56-D55-D54)*D6*D6+0.05+D54+D55)*1000000/D19/9.81/D23,(D29+D39+D19*9.81*D32/1000000+(D57-D56-D55-D54)*D6*D6+D54+D55)*1000000/D19/9.81/D23)))</f>
        <v>105.043597485486</v>
      </c>
      <c r="E64" s="721" t="n">
        <f aca="false">IF(E56&gt;0.2,(E29+E39+E19*9.81*E32/1000000+(E57-E56-E55-E54)*E6*E6+0.1+E54+E55)*1000000/E19/9.81/E23,(IF(E56&gt;=0.1,(E29+E39+E19*9.81*E32/1000000+(E57-E56-E55-E54)*E6*E6+0.05+E54+E55)*1000000/E19/9.81/E23,(E29+E39+E19*9.81*E32/1000000+(E57-E56-E55-E54)*E6*E6+E54+E55)*1000000/E19/9.81/E23)))</f>
        <v>279.694890600374</v>
      </c>
      <c r="F64" s="721" t="n">
        <f aca="false">IF(F56&gt;0.2,(F29+F39+F19*9.81*F32/1000000+(F57-F56-F55-F54)*F6*F6+0.1+F54+F55)*1000000/F19/9.81/F23,(IF(F56&gt;=0.1,(F29+F39+F19*9.81*F32/1000000+(F57-F56-F55-F54)*F6*F6+0.05+F54+F55)*1000000/F19/9.81/F23,(F29+F39+F19*9.81*F32/1000000+(F57-F56-F55-F54)*F6*F6+F54+F55)*1000000/F19/9.81/F23)))</f>
        <v>122.310907237513</v>
      </c>
      <c r="G64" s="721" t="n">
        <f aca="false">IF(G56&gt;0.2,(G29+G39+G19*9.81*G32/1000000+(G57-G56-G55-G54)*G6*G6+0.1+G54+G55)*1000000/G19/9.81/G23,(IF(G56&gt;=0.1,(G29+G39+G19*9.81*G32/1000000+(G57-G56-G55-G54)*G6*G6+0.05+G54+G55)*1000000/G19/9.81/G23,(G29+G39+G19*9.81*G32/1000000+(G57-G56-G55-G54)*G6*G6+G54+G55)*1000000/G19/9.81/G23)))</f>
        <v>1859.36347939826</v>
      </c>
      <c r="H64" s="721" t="n">
        <f aca="false">IF(H56&gt;0.2,(H29+H39+H19*9.81*H32/1000000+(H57-H56-H55-H54)*H6*H6+0.1+H54+H55)*1000000/H19/9.81/H23,(IF(H56&gt;=0.1,(H29+H39+H19*9.81*H32/1000000+(H57-H56-H55-H54)*H6*H6+0.05+H54+H55)*1000000/H19/9.81/H23,(H29+H39+H19*9.81*H32/1000000+(H57-H56-H55-H54)*H6*H6+H54+H55)*1000000/H19/9.81/H23)))</f>
        <v>65.7903925933189</v>
      </c>
      <c r="I64" s="721" t="n">
        <f aca="false">IF(I56&gt;0.2,(I29+I39+I19*9.81*I32/1000000+(I57-I56-I55-I54)*I6*I6+0.1+I54+I55)*1000000/I19/9.81/I23,(IF(I56&gt;=0.1,(I29+I39+I19*9.81*I32/1000000+(I57-I56-I55-I54)*I6*I6+0.05+I54+I55)*1000000/I19/9.81/I23,(I29+I39+I19*9.81*I32/1000000+(I57-I56-I55-I54)*I6*I6+I54+I55)*1000000/I19/9.81/I23)))</f>
        <v>63.2028388582018</v>
      </c>
      <c r="J64" s="721" t="n">
        <f aca="false">IF(J56&gt;0.2,(J29+J39+J19*9.81*J32/1000000+(J57-J56-J55-J54)*J6*J6+0.1+J54+J55)*1000000/J19/9.81/J23,(IF(J56&gt;=0.1,(J29+J39+J19*9.81*J32/1000000+(J57-J56-J55-J54)*J6*J6+0.05+J54+J55)*1000000/J19/9.81/J23,(J29+J39+J19*9.81*J32/1000000+(J57-J56-J55-J54)*J6*J6+J54+J55)*1000000/J19/9.81/J23)))</f>
        <v>91.4639223250553</v>
      </c>
      <c r="K64" s="721" t="n">
        <f aca="false">IF(K56&gt;0.2,(K29+K39+K19*9.81*K32/1000000+(K57-K56-K55-K54)*K6*K6+0.1+K54+K55)*1000000/K19/9.81/K23,(IF(K56&gt;=0.1,(K29+K39+K19*9.81*K32/1000000+(K57-K56-K55-K54)*K6*K6+0.05+K54+K55)*1000000/K19/9.81/K23,(K29+K39+K19*9.81*K32/1000000+(K57-K56-K55-K54)*K6*K6+K54+K55)*1000000/K19/9.81/K23)))</f>
        <v>175.799852106908</v>
      </c>
      <c r="L64" s="721" t="n">
        <f aca="false">IF(L56&gt;0.2,(L29+L39+L19*9.81*L32/1000000+(L57-L56-L55-L54)*L6*L6+0.1+L54+L55)*1000000/L19/9.81/L23,(IF(L56&gt;=0.1,(L29+L39+L19*9.81*L32/1000000+(L57-L56-L55-L54)*L6*L6+0.05+L54+L55)*1000000/L19/9.81/L23,(L29+L39+L19*9.81*L32/1000000+(L57-L56-L55-L54)*L6*L6+L54+L55)*1000000/L19/9.81/L23)))</f>
        <v>99.5056782054259</v>
      </c>
      <c r="M64" s="721" t="n">
        <f aca="false">IF(M56&gt;0.2,(M29+M39+M19*9.81*M32/1000000+(M57-M56-M55-M54)*M6*M6+0.1+M54+M55)*1000000/M19/9.81/M23,(IF(M56&gt;=0.1,(M29+M39+M19*9.81*M32/1000000+(M57-M56-M55-M54)*M6*M6+0.05+M54+M55)*1000000/M19/9.81/M23,(M29+M39+M19*9.81*M32/1000000+(M57-M56-M55-M54)*M6*M6+M54+M55)*1000000/M19/9.81/M23)))</f>
        <v>67.7734225311977</v>
      </c>
      <c r="N64" s="721" t="n">
        <f aca="false">IF(N56&gt;0.2,(N29+N39+N19*9.81*N32/1000000+(N57-N56-N55-N54)*N6*N6+0.1+N54+N55)*1000000/N19/9.81/N23,(IF(N56&gt;=0.1,(N29+N39+N19*9.81*N32/1000000+(N57-N56-N55-N54)*N6*N6+0.05+N54+N55)*1000000/N19/9.81/N23,(N29+N39+N19*9.81*N32/1000000+(N57-N56-N55-N54)*N6*N6+N54+N55)*1000000/N19/9.81/N23)))</f>
        <v>198.814762417849</v>
      </c>
      <c r="O64" s="721" t="n">
        <f aca="false">IF(O56&gt;0.2,(O29+O39+O19*9.81*O32/1000000+(O57-O56-O55-O54)*O6*O6+0.1+O54+O55)*1000000/O19/9.81/O23,(IF(O56&gt;=0.1,(O29+O39+O19*9.81*O32/1000000+(O57-O56-O55-O54)*O6*O6+0.05+O54+O55)*1000000/O19/9.81/O23,(O29+O39+O19*9.81*O32/1000000+(O57-O56-O55-O54)*O6*O6+O54+O55)*1000000/O19/9.81/O23)))</f>
        <v>227.774217228509</v>
      </c>
      <c r="P64" s="721" t="n">
        <f aca="false">IF(P56&gt;0.2,(P29+P39+P19*9.81*P32/1000000+(P57-P56-P55-P54)*P6*P6+0.1+P54+P55)*1000000/P19/9.81/P23,(IF(P56&gt;=0.1,(P29+P39+P19*9.81*P32/1000000+(P57-P56-P55-P54)*P6*P6+0.05+P54+P55)*1000000/P19/9.81/P23,(P29+P39+P19*9.81*P32/1000000+(P57-P56-P55-P54)*P6*P6+P54+P55)*1000000/P19/9.81/P23)))</f>
        <v>266.205664687579</v>
      </c>
      <c r="Q64" s="721" t="n">
        <f aca="false">IF(Q56&gt;0.2,(Q29+Q39+Q19*9.81*Q32/1000000+(Q57-Q56-Q55-Q54)*Q6*Q6+0.1+Q54+Q55)*1000000/Q19/9.81/Q23,(IF(Q56&gt;=0.1,(Q29+Q39+Q19*9.81*Q32/1000000+(Q57-Q56-Q55-Q54)*Q6*Q6+0.05+Q54+Q55)*1000000/Q19/9.81/Q23,(Q29+Q39+Q19*9.81*Q32/1000000+(Q57-Q56-Q55-Q54)*Q6*Q6+Q54+Q55)*1000000/Q19/9.81/Q23)))</f>
        <v>84.4179372839441</v>
      </c>
      <c r="R64" s="721" t="n">
        <f aca="false">IF(R56&gt;0.2,(R29+R39+R19*9.81*R32/1000000+(R57-R56-R55-R54)*R6*R6+0.1+R54+R55)*1000000/R19/9.81/R23,(IF(R56&gt;=0.1,(R29+R39+R19*9.81*R32/1000000+(R57-R56-R55-R54)*R6*R6+0.05+R54+R55)*1000000/R19/9.81/R23,(R29+R39+R19*9.81*R32/1000000+(R57-R56-R55-R54)*R6*R6+R54+R55)*1000000/R19/9.81/R23)))</f>
        <v>66.3200693752647</v>
      </c>
      <c r="S64" s="721" t="n">
        <f aca="false">IF(S56&gt;0.2,(S29+S39+S19*9.81*S32/1000000+(S57-S56-S55-S54)*S6*S6+0.1+S54+S55)*1000000/S19/9.81/S23,(IF(S56&gt;=0.1,(S29+S39+S19*9.81*S32/1000000+(S57-S56-S55-S54)*S6*S6+0.05+S54+S55)*1000000/S19/9.81/S23,(S29+S39+S19*9.81*S32/1000000+(S57-S56-S55-S54)*S6*S6+S54+S55)*1000000/S19/9.81/S23)))</f>
        <v>31.2306766061457</v>
      </c>
      <c r="T64" s="721"/>
      <c r="U64" s="721"/>
      <c r="V64" s="721"/>
      <c r="W64" s="721"/>
      <c r="X64" s="721"/>
      <c r="Y64" s="721"/>
      <c r="Z64" s="721"/>
      <c r="AA64" s="721"/>
      <c r="AB64" s="721"/>
      <c r="AC64" s="721"/>
      <c r="AD64" s="721"/>
      <c r="AE64" s="721"/>
      <c r="AF64" s="721"/>
      <c r="AG64" s="721"/>
      <c r="AH64" s="721"/>
      <c r="AI64" s="721"/>
      <c r="AJ64" s="721"/>
      <c r="AK64" s="721"/>
      <c r="AL64" s="721"/>
      <c r="AM64" s="721"/>
      <c r="AN64" s="721"/>
      <c r="AO64" s="721"/>
      <c r="AP64" s="721"/>
      <c r="AQ64" s="721"/>
    </row>
    <row r="65" customFormat="false" ht="13.8" hidden="false" customHeight="false" outlineLevel="0" collapsed="false">
      <c r="A65" s="742" t="s">
        <v>1040</v>
      </c>
      <c r="B65" s="743" t="n">
        <f aca="false">B19*9.81*B30/1000000+B27-B39</f>
        <v>0.439701685028166</v>
      </c>
      <c r="C65" s="743" t="n">
        <f aca="false">C19*9.81*C30/1000000+C27-C39</f>
        <v>13.9818541419125</v>
      </c>
      <c r="D65" s="743" t="n">
        <f aca="false">D19*9.81*D30/1000000+D27-D39</f>
        <v>14.0048405316673</v>
      </c>
      <c r="E65" s="743" t="n">
        <f aca="false">E19*9.81*E30/1000000+E27-E39</f>
        <v>0.519440233588089</v>
      </c>
      <c r="F65" s="743" t="n">
        <f aca="false">F19*9.81*F30/1000000+F27-F39</f>
        <v>0.26924</v>
      </c>
      <c r="G65" s="743" t="n">
        <f aca="false">G19*9.81*G30/1000000+G27-G39</f>
        <v>0.4189677725</v>
      </c>
      <c r="H65" s="743" t="n">
        <f aca="false">H19*9.81*H30/1000000+H27-H39</f>
        <v>0.443901781622139</v>
      </c>
      <c r="I65" s="743" t="n">
        <f aca="false">I19*9.81*I30/1000000+I27-I39</f>
        <v>1.13429436147526</v>
      </c>
      <c r="J65" s="743" t="n">
        <f aca="false">J19*9.81*J30/1000000+J27-J39</f>
        <v>0.330870060217353</v>
      </c>
      <c r="K65" s="743" t="n">
        <f aca="false">K19*9.81*K30/1000000+K27-K39</f>
        <v>0.199836940856969</v>
      </c>
      <c r="L65" s="743" t="n">
        <f aca="false">L19*9.81*L30/1000000+L27-L39</f>
        <v>0.229251961227951</v>
      </c>
      <c r="M65" s="743" t="n">
        <f aca="false">M19*9.81*M30/1000000+M27-M39</f>
        <v>0.446085036100675</v>
      </c>
      <c r="N65" s="743" t="n">
        <f aca="false">N19*9.81*N30/1000000+N27-N39</f>
        <v>0.218519941666901</v>
      </c>
      <c r="O65" s="743" t="n">
        <f aca="false">O19*9.81*O30/1000000+O27-O39</f>
        <v>0.257914839910053</v>
      </c>
      <c r="P65" s="743" t="n">
        <f aca="false">P19*9.81*P30/1000000+P27-P39</f>
        <v>0.538805546516819</v>
      </c>
      <c r="Q65" s="743" t="n">
        <f aca="false">Q19*9.81*Q30/1000000+Q27-Q39</f>
        <v>0.1708390865</v>
      </c>
      <c r="R65" s="743" t="n">
        <f aca="false">R19*9.81*R30/1000000+R27-R39</f>
        <v>0.1651230905</v>
      </c>
      <c r="S65" s="743" t="n">
        <f aca="false">S19*9.81*S30/1000000+S27-S39</f>
        <v>0.107490985</v>
      </c>
      <c r="T65" s="743"/>
      <c r="U65" s="743"/>
      <c r="V65" s="743"/>
      <c r="W65" s="743"/>
      <c r="X65" s="743"/>
      <c r="Y65" s="743"/>
      <c r="Z65" s="743"/>
      <c r="AA65" s="743"/>
      <c r="AB65" s="743"/>
      <c r="AC65" s="743"/>
      <c r="AD65" s="743"/>
      <c r="AE65" s="743"/>
      <c r="AF65" s="743"/>
      <c r="AG65" s="743"/>
      <c r="AH65" s="743"/>
      <c r="AI65" s="743"/>
      <c r="AJ65" s="743"/>
      <c r="AK65" s="743"/>
      <c r="AL65" s="743"/>
      <c r="AM65" s="743"/>
      <c r="AN65" s="743"/>
      <c r="AO65" s="743"/>
      <c r="AP65" s="743"/>
      <c r="AQ65" s="743"/>
    </row>
    <row r="66" customFormat="false" ht="13.8" hidden="false" customHeight="false" outlineLevel="0" collapsed="false">
      <c r="A66" s="742" t="s">
        <v>1041</v>
      </c>
      <c r="B66" s="743" t="n">
        <f aca="false">B26+0.1+B19*9.81*B30/1000000</f>
        <v>0.5546695604</v>
      </c>
      <c r="C66" s="743" t="n">
        <f aca="false">C26+0.1+C19*9.81*C30/1000000</f>
        <v>14.1192633088</v>
      </c>
      <c r="D66" s="743" t="n">
        <f aca="false">D26+0.1+D19*9.81*D30/1000000</f>
        <v>14.1090704836</v>
      </c>
      <c r="E66" s="743" t="n">
        <f aca="false">E26+0.1+E19*9.81*E30/1000000</f>
        <v>0.6280135341</v>
      </c>
      <c r="F66" s="743" t="n">
        <f aca="false">F26+0.1+F19*9.81*F30/1000000</f>
        <v>0.28924</v>
      </c>
      <c r="G66" s="743" t="n">
        <f aca="false">G26+0.1+G19*9.81*G30/1000000</f>
        <v>0.5389677725</v>
      </c>
      <c r="H66" s="743" t="n">
        <f aca="false">H26+0.1+H19*9.81*H30/1000000</f>
        <v>0.557778938</v>
      </c>
      <c r="I66" s="743" t="n">
        <f aca="false">I26+0.1+I19*9.81*I30/1000000</f>
        <v>1.2402467022</v>
      </c>
      <c r="J66" s="743" t="n">
        <f aca="false">J26+0.1+J19*9.81*J30/1000000</f>
        <v>0.437243665</v>
      </c>
      <c r="K66" s="743" t="n">
        <f aca="false">K26+0.1+K19*9.81*K30/1000000</f>
        <v>0.3455227164</v>
      </c>
      <c r="L66" s="743" t="n">
        <f aca="false">L26+0.1+L19*9.81*L30/1000000</f>
        <v>0.3748903248</v>
      </c>
      <c r="M66" s="743" t="n">
        <f aca="false">M26+0.1+M19*9.81*M30/1000000</f>
        <v>0.5662547</v>
      </c>
      <c r="N66" s="743" t="n">
        <f aca="false">N26+0.1+N19*9.81*N30/1000000</f>
        <v>0.232236641</v>
      </c>
      <c r="O66" s="743" t="n">
        <f aca="false">O26+0.1+O19*9.81*O30/1000000</f>
        <v>0.3654777472</v>
      </c>
      <c r="P66" s="743" t="n">
        <f aca="false">P26+0.1+P19*9.81*P30/1000000</f>
        <v>0.649531671</v>
      </c>
      <c r="Q66" s="743" t="n">
        <f aca="false">Q26+0.1+Q19*9.81*Q30/1000000</f>
        <v>0.2266193365</v>
      </c>
      <c r="R66" s="743" t="n">
        <f aca="false">R26+0.1+R19*9.81*R30/1000000</f>
        <v>0.2191970905</v>
      </c>
      <c r="S66" s="743" t="n">
        <f aca="false">S26+0.1+S19*9.81*S30/1000000</f>
        <v>0.148740985</v>
      </c>
      <c r="T66" s="743"/>
      <c r="U66" s="743"/>
      <c r="V66" s="743"/>
      <c r="W66" s="743"/>
      <c r="X66" s="743"/>
      <c r="Y66" s="743"/>
      <c r="Z66" s="743"/>
      <c r="AA66" s="743"/>
      <c r="AB66" s="743"/>
      <c r="AC66" s="743"/>
      <c r="AD66" s="743"/>
      <c r="AE66" s="743"/>
      <c r="AF66" s="743"/>
      <c r="AG66" s="743"/>
      <c r="AH66" s="743"/>
      <c r="AI66" s="743"/>
      <c r="AJ66" s="743"/>
      <c r="AK66" s="743"/>
      <c r="AL66" s="743"/>
      <c r="AM66" s="743"/>
      <c r="AN66" s="743"/>
      <c r="AO66" s="743"/>
      <c r="AP66" s="743"/>
      <c r="AQ66" s="743"/>
    </row>
    <row r="67" customFormat="false" ht="13.8" hidden="false" customHeight="false" outlineLevel="0" collapsed="false">
      <c r="A67" s="742" t="s">
        <v>1042</v>
      </c>
      <c r="B67" s="743" t="n">
        <f aca="false">B19*9.81*B63/1000000+B65</f>
        <v>16.5499243974994</v>
      </c>
      <c r="C67" s="743" t="n">
        <f aca="false">C28+C57+C31*9.81*C19/1000000</f>
        <v>3.92627331211449</v>
      </c>
      <c r="D67" s="743" t="n">
        <f aca="false">D19*9.81*D63/1000000+D65</f>
        <v>14.5724391486559</v>
      </c>
      <c r="E67" s="743" t="n">
        <f aca="false">E19*9.81*E63/1000000+E65</f>
        <v>3.43206974163501</v>
      </c>
      <c r="F67" s="743" t="n">
        <f aca="false">F19*9.81*F63/1000000+F65</f>
        <v>1.37584</v>
      </c>
      <c r="G67" s="743" t="n">
        <f aca="false">G19*9.81*G63/1000000+G65</f>
        <v>16.3551046925</v>
      </c>
      <c r="H67" s="743" t="n">
        <f aca="false">H19*9.81*H63/1000000+H65</f>
        <v>1.05889545363779</v>
      </c>
      <c r="I67" s="743" t="n">
        <f aca="false">I19*9.81*I63/1000000+I65</f>
        <v>1.61685031990319</v>
      </c>
      <c r="J67" s="743" t="n">
        <f aca="false">J19*9.81*J63/1000000+J65</f>
        <v>0.908294032139552</v>
      </c>
      <c r="K67" s="743" t="n">
        <f aca="false">K19*9.81*K63/1000000+K65</f>
        <v>1.47445071139536</v>
      </c>
      <c r="L67" s="743" t="n">
        <f aca="false">L19*9.81*L63/1000000+L65</f>
        <v>1.30354141434119</v>
      </c>
      <c r="M67" s="743" t="n">
        <f aca="false">M19*9.81*M63/1000000+M65</f>
        <v>0.848375734047608</v>
      </c>
      <c r="N67" s="743" t="n">
        <f aca="false">N19*9.81*N63/1000000+N65</f>
        <v>1.64872876000586</v>
      </c>
      <c r="O67" s="743" t="n">
        <f aca="false">O19*9.81*O63/1000000+O65</f>
        <v>1.84373556630764</v>
      </c>
      <c r="P67" s="743" t="n">
        <f aca="false">P19*9.81*P63/1000000+P65</f>
        <v>3.49078242948933</v>
      </c>
      <c r="Q67" s="743" t="n">
        <f aca="false">Q19*9.81*Q63/1000000+Q65</f>
        <v>0.9465868615</v>
      </c>
      <c r="R67" s="743" t="n">
        <f aca="false">R19*9.81*R63/1000000+R65</f>
        <v>0.9667359905</v>
      </c>
      <c r="S67" s="743" t="n">
        <f aca="false">S19*9.81*S63/1000000+S65</f>
        <v>0.438588785</v>
      </c>
      <c r="T67" s="743"/>
      <c r="U67" s="743"/>
      <c r="V67" s="743"/>
      <c r="W67" s="743"/>
      <c r="X67" s="743"/>
      <c r="Y67" s="743"/>
      <c r="Z67" s="743"/>
      <c r="AA67" s="743"/>
      <c r="AB67" s="743"/>
      <c r="AC67" s="743"/>
      <c r="AD67" s="743"/>
      <c r="AE67" s="743"/>
      <c r="AF67" s="743"/>
      <c r="AG67" s="743"/>
      <c r="AH67" s="743"/>
      <c r="AI67" s="743"/>
      <c r="AJ67" s="743"/>
      <c r="AK67" s="743"/>
      <c r="AL67" s="743"/>
      <c r="AM67" s="743"/>
      <c r="AN67" s="743"/>
      <c r="AO67" s="743"/>
      <c r="AP67" s="743"/>
      <c r="AQ67" s="743"/>
    </row>
    <row r="68" customFormat="false" ht="32.25" hidden="false" customHeight="true" outlineLevel="0" collapsed="false">
      <c r="A68" s="711" t="s">
        <v>1043</v>
      </c>
      <c r="B68" s="744"/>
      <c r="C68" s="744"/>
      <c r="D68" s="744"/>
      <c r="E68" s="744" t="s">
        <v>1044</v>
      </c>
      <c r="F68" s="744" t="s">
        <v>1045</v>
      </c>
      <c r="G68" s="744"/>
      <c r="H68" s="744" t="s">
        <v>1046</v>
      </c>
      <c r="I68" s="744" t="s">
        <v>1047</v>
      </c>
      <c r="J68" s="744" t="s">
        <v>1048</v>
      </c>
      <c r="K68" s="744" t="s">
        <v>1049</v>
      </c>
      <c r="L68" s="744" t="s">
        <v>1050</v>
      </c>
      <c r="M68" s="744" t="s">
        <v>1051</v>
      </c>
      <c r="N68" s="744" t="s">
        <v>1052</v>
      </c>
      <c r="O68" s="744" t="s">
        <v>1053</v>
      </c>
      <c r="P68" s="744" t="s">
        <v>1054</v>
      </c>
      <c r="Q68" s="744" t="s">
        <v>1055</v>
      </c>
      <c r="R68" s="744" t="s">
        <v>1056</v>
      </c>
      <c r="S68" s="744" t="s">
        <v>1057</v>
      </c>
      <c r="T68" s="744"/>
      <c r="U68" s="744"/>
      <c r="V68" s="744"/>
      <c r="W68" s="744"/>
      <c r="X68" s="744"/>
      <c r="Y68" s="744"/>
      <c r="Z68" s="744"/>
      <c r="AA68" s="744"/>
      <c r="AB68" s="744"/>
      <c r="AC68" s="744"/>
      <c r="AD68" s="744"/>
      <c r="AE68" s="744"/>
      <c r="AF68" s="744"/>
      <c r="AG68" s="744"/>
      <c r="AH68" s="744"/>
      <c r="AI68" s="744"/>
      <c r="AJ68" s="744"/>
      <c r="AK68" s="744"/>
      <c r="AL68" s="744"/>
      <c r="AM68" s="744"/>
      <c r="AN68" s="744"/>
      <c r="AO68" s="744"/>
      <c r="AP68" s="744"/>
      <c r="AQ68" s="744"/>
    </row>
    <row r="69" s="380" customFormat="true" ht="15" hidden="false" customHeight="false" outlineLevel="0" collapsed="false">
      <c r="A69" s="711" t="s">
        <v>1058</v>
      </c>
    </row>
    <row r="70" customFormat="false" ht="13.8" hidden="false" customHeight="false" outlineLevel="0" collapsed="false">
      <c r="A70" s="745" t="s">
        <v>1059</v>
      </c>
      <c r="B70" s="746" t="n">
        <v>2200</v>
      </c>
      <c r="C70" s="746"/>
      <c r="D70" s="746" t="n">
        <v>130</v>
      </c>
      <c r="E70" s="746" t="n">
        <v>368</v>
      </c>
      <c r="F70" s="746" t="n">
        <v>148</v>
      </c>
      <c r="G70" s="746" t="n">
        <v>90</v>
      </c>
      <c r="H70" s="746" t="n">
        <v>90</v>
      </c>
      <c r="I70" s="746" t="n">
        <v>92</v>
      </c>
      <c r="J70" s="746" t="n">
        <v>145</v>
      </c>
      <c r="K70" s="746" t="n">
        <v>233</v>
      </c>
      <c r="L70" s="746" t="n">
        <v>136</v>
      </c>
      <c r="M70" s="746" t="n">
        <v>80</v>
      </c>
      <c r="N70" s="746" t="n">
        <v>238</v>
      </c>
      <c r="O70" s="746" t="n">
        <v>306</v>
      </c>
      <c r="P70" s="746" t="n">
        <v>364</v>
      </c>
      <c r="Q70" s="746" t="n">
        <v>137</v>
      </c>
      <c r="R70" s="746" t="n">
        <v>96</v>
      </c>
      <c r="S70" s="746" t="n">
        <v>59</v>
      </c>
      <c r="T70" s="746"/>
      <c r="U70" s="747"/>
      <c r="V70" s="747"/>
      <c r="W70" s="746"/>
      <c r="X70" s="746"/>
      <c r="Y70" s="746"/>
      <c r="Z70" s="746"/>
      <c r="AA70" s="746"/>
      <c r="AB70" s="746"/>
      <c r="AC70" s="746"/>
      <c r="AD70" s="746"/>
      <c r="AE70" s="746"/>
      <c r="AF70" s="746"/>
      <c r="AG70" s="746"/>
      <c r="AH70" s="746"/>
      <c r="AI70" s="746"/>
      <c r="AJ70" s="746"/>
      <c r="AK70" s="746"/>
      <c r="AL70" s="746"/>
      <c r="AM70" s="746"/>
      <c r="AN70" s="746"/>
      <c r="AO70" s="746"/>
      <c r="AP70" s="746"/>
      <c r="AQ70" s="746"/>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c r="AMK70" s="0"/>
      <c r="AML70" s="0"/>
      <c r="AMM70" s="0"/>
      <c r="AMN70" s="0"/>
      <c r="AMO70" s="0"/>
      <c r="AMP70" s="0"/>
      <c r="AMQ70" s="0"/>
      <c r="AMR70" s="0"/>
      <c r="AMS70" s="0"/>
      <c r="AMT70" s="0"/>
      <c r="AMU70" s="0"/>
      <c r="AMV70" s="0"/>
      <c r="AMW70" s="0"/>
      <c r="AMX70" s="0"/>
      <c r="AMY70" s="0"/>
      <c r="AMZ70" s="0"/>
      <c r="ANA70" s="0"/>
      <c r="ANB70" s="0"/>
      <c r="ANC70" s="0"/>
      <c r="AND70" s="0"/>
      <c r="ANE70" s="0"/>
      <c r="ANF70" s="0"/>
      <c r="ANG70" s="0"/>
      <c r="ANH70" s="0"/>
      <c r="ANI70" s="0"/>
      <c r="ANJ70" s="0"/>
      <c r="ANK70" s="0"/>
      <c r="ANL70" s="0"/>
      <c r="ANM70" s="0"/>
      <c r="ANN70" s="0"/>
      <c r="ANO70" s="0"/>
      <c r="ANP70" s="0"/>
      <c r="ANQ70" s="0"/>
      <c r="ANR70" s="0"/>
      <c r="ANS70" s="0"/>
      <c r="ANT70" s="0"/>
      <c r="ANU70" s="0"/>
      <c r="ANV70" s="0"/>
      <c r="ANW70" s="0"/>
      <c r="ANX70" s="0"/>
      <c r="ANY70" s="0"/>
      <c r="ANZ70" s="0"/>
      <c r="AOA70" s="0"/>
      <c r="AOB70" s="0"/>
      <c r="AOC70" s="0"/>
      <c r="AOD70" s="0"/>
      <c r="AOE70" s="0"/>
      <c r="AOF70" s="0"/>
      <c r="AOG70" s="0"/>
      <c r="AOH70" s="0"/>
      <c r="AOI70" s="0"/>
      <c r="AOJ70" s="0"/>
      <c r="AOK70" s="0"/>
      <c r="AOL70" s="0"/>
      <c r="AOM70" s="0"/>
      <c r="AON70" s="0"/>
      <c r="AOO70" s="0"/>
      <c r="AOP70" s="0"/>
      <c r="AOQ70" s="0"/>
      <c r="AOR70" s="0"/>
      <c r="AOS70" s="0"/>
      <c r="AOT70" s="0"/>
      <c r="AOU70" s="0"/>
      <c r="AOV70" s="0"/>
      <c r="AOW70" s="0"/>
      <c r="AOX70" s="0"/>
      <c r="AOY70" s="0"/>
      <c r="AOZ70" s="0"/>
      <c r="APA70" s="0"/>
      <c r="APB70" s="0"/>
      <c r="APC70" s="0"/>
      <c r="APD70" s="0"/>
      <c r="APE70" s="0"/>
      <c r="APF70" s="0"/>
      <c r="APG70" s="0"/>
      <c r="APH70" s="0"/>
      <c r="API70" s="0"/>
      <c r="APJ70" s="0"/>
      <c r="APK70" s="0"/>
      <c r="APL70" s="0"/>
      <c r="APM70" s="0"/>
      <c r="APN70" s="0"/>
      <c r="APO70" s="0"/>
      <c r="APP70" s="0"/>
      <c r="APQ70" s="0"/>
      <c r="APR70" s="0"/>
      <c r="APS70" s="0"/>
      <c r="APT70" s="0"/>
      <c r="APU70" s="0"/>
      <c r="APV70" s="0"/>
      <c r="APW70" s="0"/>
      <c r="APX70" s="0"/>
      <c r="APY70" s="0"/>
      <c r="APZ70" s="0"/>
      <c r="AQA70" s="0"/>
      <c r="AQB70" s="0"/>
      <c r="AQC70" s="0"/>
      <c r="AQD70" s="0"/>
      <c r="AQE70" s="0"/>
      <c r="AQF70" s="0"/>
      <c r="AQG70" s="0"/>
      <c r="AQH70" s="0"/>
      <c r="AQI70" s="0"/>
      <c r="AQJ70" s="0"/>
      <c r="AQK70" s="0"/>
      <c r="AQL70" s="0"/>
      <c r="AQM70" s="0"/>
      <c r="AQN70" s="0"/>
      <c r="AQO70" s="0"/>
      <c r="AQP70" s="0"/>
      <c r="AQQ70" s="0"/>
      <c r="AQR70" s="0"/>
      <c r="AQS70" s="0"/>
      <c r="AQT70" s="0"/>
      <c r="AQU70" s="0"/>
      <c r="AQV70" s="0"/>
      <c r="AQW70" s="0"/>
      <c r="AQX70" s="0"/>
      <c r="AQY70" s="0"/>
      <c r="AQZ70" s="0"/>
      <c r="ARA70" s="0"/>
      <c r="ARB70" s="0"/>
      <c r="ARC70" s="0"/>
      <c r="ARD70" s="0"/>
      <c r="ARE70" s="0"/>
      <c r="ARF70" s="0"/>
      <c r="ARG70" s="0"/>
      <c r="ARH70" s="0"/>
      <c r="ARI70" s="0"/>
      <c r="ARJ70" s="0"/>
      <c r="ARK70" s="0"/>
      <c r="ARL70" s="0"/>
      <c r="ARM70" s="0"/>
      <c r="ARN70" s="0"/>
      <c r="ARO70" s="0"/>
      <c r="ARP70" s="0"/>
      <c r="ARQ70" s="0"/>
      <c r="ARR70" s="0"/>
      <c r="ARS70" s="0"/>
      <c r="ART70" s="0"/>
      <c r="ARU70" s="0"/>
      <c r="ARV70" s="0"/>
      <c r="ARW70" s="0"/>
      <c r="ARX70" s="0"/>
      <c r="ARY70" s="0"/>
      <c r="ARZ70" s="0"/>
      <c r="ASA70" s="0"/>
      <c r="ASB70" s="0"/>
      <c r="ASC70" s="0"/>
      <c r="ASD70" s="0"/>
      <c r="ASE70" s="0"/>
      <c r="ASF70" s="0"/>
      <c r="ASG70" s="0"/>
      <c r="ASH70" s="0"/>
      <c r="ASI70" s="0"/>
      <c r="ASJ70" s="0"/>
      <c r="ASK70" s="0"/>
      <c r="ASL70" s="0"/>
      <c r="ASM70" s="0"/>
      <c r="ASN70" s="0"/>
      <c r="ASO70" s="0"/>
      <c r="ASP70" s="0"/>
      <c r="ASQ70" s="0"/>
      <c r="ASR70" s="0"/>
      <c r="ASS70" s="0"/>
      <c r="AST70" s="0"/>
      <c r="ASU70" s="0"/>
      <c r="ASV70" s="0"/>
      <c r="ASW70" s="0"/>
      <c r="ASX70" s="0"/>
      <c r="ASY70" s="0"/>
      <c r="ASZ70" s="0"/>
      <c r="ATA70" s="0"/>
      <c r="ATB70" s="0"/>
      <c r="ATC70" s="0"/>
      <c r="ATD70" s="0"/>
      <c r="ATE70" s="0"/>
      <c r="ATF70" s="0"/>
      <c r="ATG70" s="0"/>
      <c r="ATH70" s="0"/>
      <c r="ATI70" s="0"/>
      <c r="ATJ70" s="0"/>
      <c r="ATK70" s="0"/>
      <c r="ATL70" s="0"/>
      <c r="ATM70" s="0"/>
      <c r="ATN70" s="0"/>
      <c r="ATO70" s="0"/>
      <c r="ATP70" s="0"/>
      <c r="ATQ70" s="0"/>
      <c r="ATR70" s="0"/>
      <c r="ATS70" s="0"/>
      <c r="ATT70" s="0"/>
      <c r="ATU70" s="0"/>
      <c r="ATV70" s="0"/>
      <c r="ATW70" s="0"/>
      <c r="ATX70" s="0"/>
      <c r="ATY70" s="0"/>
      <c r="ATZ70" s="0"/>
      <c r="AUA70" s="0"/>
      <c r="AUB70" s="0"/>
      <c r="AUC70" s="0"/>
      <c r="AUD70" s="0"/>
      <c r="AUE70" s="0"/>
      <c r="AUF70" s="0"/>
      <c r="AUG70" s="0"/>
      <c r="AUH70" s="0"/>
      <c r="AUI70" s="0"/>
      <c r="AUJ70" s="0"/>
      <c r="AUK70" s="0"/>
      <c r="AUL70" s="0"/>
      <c r="AUM70" s="0"/>
      <c r="AUN70" s="0"/>
      <c r="AUO70" s="0"/>
      <c r="AUP70" s="0"/>
      <c r="AUQ70" s="0"/>
      <c r="AUR70" s="0"/>
      <c r="AUS70" s="0"/>
      <c r="AUT70" s="0"/>
      <c r="AUU70" s="0"/>
      <c r="AUV70" s="0"/>
      <c r="AUW70" s="0"/>
      <c r="AUX70" s="0"/>
      <c r="AUY70" s="0"/>
      <c r="AUZ70" s="0"/>
      <c r="AVA70" s="0"/>
      <c r="AVB70" s="0"/>
      <c r="AVC70" s="0"/>
      <c r="AVD70" s="0"/>
      <c r="AVE70" s="0"/>
      <c r="AVF70" s="0"/>
      <c r="AVG70" s="0"/>
      <c r="AVH70" s="0"/>
      <c r="AVI70" s="0"/>
      <c r="AVJ70" s="0"/>
      <c r="AVK70" s="0"/>
      <c r="AVL70" s="0"/>
      <c r="AVM70" s="0"/>
      <c r="AVN70" s="0"/>
      <c r="AVO70" s="0"/>
      <c r="AVP70" s="0"/>
      <c r="AVQ70" s="0"/>
      <c r="AVR70" s="0"/>
      <c r="AVS70" s="0"/>
      <c r="AVT70" s="0"/>
      <c r="AVU70" s="0"/>
      <c r="AVV70" s="0"/>
      <c r="AVW70" s="0"/>
      <c r="AVX70" s="0"/>
      <c r="AVY70" s="0"/>
      <c r="AVZ70" s="0"/>
      <c r="AWA70" s="0"/>
      <c r="AWB70" s="0"/>
      <c r="AWC70" s="0"/>
      <c r="AWD70" s="0"/>
      <c r="AWE70" s="0"/>
      <c r="AWF70" s="0"/>
      <c r="AWG70" s="0"/>
      <c r="AWH70" s="0"/>
      <c r="AWI70" s="0"/>
      <c r="AWJ70" s="0"/>
      <c r="AWK70" s="0"/>
      <c r="AWL70" s="0"/>
      <c r="AWM70" s="0"/>
      <c r="AWN70" s="0"/>
      <c r="AWO70" s="0"/>
      <c r="AWP70" s="0"/>
      <c r="AWQ70" s="0"/>
      <c r="AWR70" s="0"/>
      <c r="AWS70" s="0"/>
      <c r="AWT70" s="0"/>
      <c r="AWU70" s="0"/>
      <c r="AWV70" s="0"/>
      <c r="AWW70" s="0"/>
      <c r="AWX70" s="0"/>
      <c r="AWY70" s="0"/>
      <c r="AWZ70" s="0"/>
      <c r="AXA70" s="0"/>
      <c r="AXB70" s="0"/>
      <c r="AXC70" s="0"/>
      <c r="AXD70" s="0"/>
      <c r="AXE70" s="0"/>
      <c r="AXF70" s="0"/>
      <c r="AXG70" s="0"/>
      <c r="AXH70" s="0"/>
      <c r="AXI70" s="0"/>
      <c r="AXJ70" s="0"/>
      <c r="AXK70" s="0"/>
      <c r="AXL70" s="0"/>
      <c r="AXM70" s="0"/>
      <c r="AXN70" s="0"/>
      <c r="AXO70" s="0"/>
      <c r="AXP70" s="0"/>
      <c r="AXQ70" s="0"/>
      <c r="AXR70" s="0"/>
      <c r="AXS70" s="0"/>
      <c r="AXT70" s="0"/>
      <c r="AXU70" s="0"/>
      <c r="AXV70" s="0"/>
      <c r="AXW70" s="0"/>
      <c r="AXX70" s="0"/>
      <c r="AXY70" s="0"/>
      <c r="AXZ70" s="0"/>
      <c r="AYA70" s="0"/>
      <c r="AYB70" s="0"/>
      <c r="AYC70" s="0"/>
      <c r="AYD70" s="0"/>
      <c r="AYE70" s="0"/>
      <c r="AYF70" s="0"/>
      <c r="AYG70" s="0"/>
      <c r="AYH70" s="0"/>
      <c r="AYI70" s="0"/>
      <c r="AYJ70" s="0"/>
      <c r="AYK70" s="0"/>
      <c r="AYL70" s="0"/>
      <c r="AYM70" s="0"/>
      <c r="AYN70" s="0"/>
      <c r="AYO70" s="0"/>
      <c r="AYP70" s="0"/>
      <c r="AYQ70" s="0"/>
      <c r="AYR70" s="0"/>
      <c r="AYS70" s="0"/>
      <c r="AYT70" s="0"/>
      <c r="AYU70" s="0"/>
      <c r="AYV70" s="0"/>
      <c r="AYW70" s="0"/>
      <c r="AYX70" s="0"/>
      <c r="AYY70" s="0"/>
      <c r="AYZ70" s="0"/>
      <c r="AZA70" s="0"/>
      <c r="AZB70" s="0"/>
      <c r="AZC70" s="0"/>
      <c r="AZD70" s="0"/>
      <c r="AZE70" s="0"/>
      <c r="AZF70" s="0"/>
      <c r="AZG70" s="0"/>
      <c r="AZH70" s="0"/>
      <c r="AZI70" s="0"/>
      <c r="AZJ70" s="0"/>
      <c r="AZK70" s="0"/>
      <c r="AZL70" s="0"/>
      <c r="AZM70" s="0"/>
      <c r="AZN70" s="0"/>
      <c r="AZO70" s="0"/>
      <c r="AZP70" s="0"/>
      <c r="AZQ70" s="0"/>
      <c r="AZR70" s="0"/>
      <c r="AZS70" s="0"/>
      <c r="AZT70" s="0"/>
      <c r="AZU70" s="0"/>
      <c r="AZV70" s="0"/>
      <c r="AZW70" s="0"/>
      <c r="AZX70" s="0"/>
      <c r="AZY70" s="0"/>
      <c r="AZZ70" s="0"/>
      <c r="BAA70" s="0"/>
      <c r="BAB70" s="0"/>
      <c r="BAC70" s="0"/>
      <c r="BAD70" s="0"/>
      <c r="BAE70" s="0"/>
      <c r="BAF70" s="0"/>
      <c r="BAG70" s="0"/>
      <c r="BAH70" s="0"/>
      <c r="BAI70" s="0"/>
      <c r="BAJ70" s="0"/>
      <c r="BAK70" s="0"/>
      <c r="BAL70" s="0"/>
      <c r="BAM70" s="0"/>
      <c r="BAN70" s="0"/>
      <c r="BAO70" s="0"/>
      <c r="BAP70" s="0"/>
      <c r="BAQ70" s="0"/>
      <c r="BAR70" s="0"/>
      <c r="BAS70" s="0"/>
      <c r="BAT70" s="0"/>
      <c r="BAU70" s="0"/>
      <c r="BAV70" s="0"/>
      <c r="BAW70" s="0"/>
      <c r="BAX70" s="0"/>
      <c r="BAY70" s="0"/>
      <c r="BAZ70" s="0"/>
      <c r="BBA70" s="0"/>
      <c r="BBB70" s="0"/>
      <c r="BBC70" s="0"/>
      <c r="BBD70" s="0"/>
      <c r="BBE70" s="0"/>
      <c r="BBF70" s="0"/>
      <c r="BBG70" s="0"/>
      <c r="BBH70" s="0"/>
      <c r="BBI70" s="0"/>
      <c r="BBJ70" s="0"/>
      <c r="BBK70" s="0"/>
      <c r="BBL70" s="0"/>
      <c r="BBM70" s="0"/>
      <c r="BBN70" s="0"/>
      <c r="BBO70" s="0"/>
      <c r="BBP70" s="0"/>
      <c r="BBQ70" s="0"/>
      <c r="BBR70" s="0"/>
      <c r="BBS70" s="0"/>
      <c r="BBT70" s="0"/>
      <c r="BBU70" s="0"/>
      <c r="BBV70" s="0"/>
      <c r="BBW70" s="0"/>
      <c r="BBX70" s="0"/>
      <c r="BBY70" s="0"/>
      <c r="BBZ70" s="0"/>
      <c r="BCA70" s="0"/>
      <c r="BCB70" s="0"/>
      <c r="BCC70" s="0"/>
      <c r="BCD70" s="0"/>
      <c r="BCE70" s="0"/>
      <c r="BCF70" s="0"/>
      <c r="BCG70" s="0"/>
      <c r="BCH70" s="0"/>
      <c r="BCI70" s="0"/>
      <c r="BCJ70" s="0"/>
      <c r="BCK70" s="0"/>
      <c r="BCL70" s="0"/>
      <c r="BCM70" s="0"/>
      <c r="BCN70" s="0"/>
      <c r="BCO70" s="0"/>
      <c r="BCP70" s="0"/>
      <c r="BCQ70" s="0"/>
      <c r="BCR70" s="0"/>
      <c r="BCS70" s="0"/>
      <c r="BCT70" s="0"/>
      <c r="BCU70" s="0"/>
      <c r="BCV70" s="0"/>
      <c r="BCW70" s="0"/>
      <c r="BCX70" s="0"/>
      <c r="BCY70" s="0"/>
      <c r="BCZ70" s="0"/>
      <c r="BDA70" s="0"/>
      <c r="BDB70" s="0"/>
      <c r="BDC70" s="0"/>
      <c r="BDD70" s="0"/>
      <c r="BDE70" s="0"/>
      <c r="BDF70" s="0"/>
      <c r="BDG70" s="0"/>
      <c r="BDH70" s="0"/>
      <c r="BDI70" s="0"/>
      <c r="BDJ70" s="0"/>
      <c r="BDK70" s="0"/>
      <c r="BDL70" s="0"/>
      <c r="BDM70" s="0"/>
      <c r="BDN70" s="0"/>
      <c r="BDO70" s="0"/>
      <c r="BDP70" s="0"/>
      <c r="BDQ70" s="0"/>
      <c r="BDR70" s="0"/>
      <c r="BDS70" s="0"/>
      <c r="BDT70" s="0"/>
      <c r="BDU70" s="0"/>
      <c r="BDV70" s="0"/>
      <c r="BDW70" s="0"/>
      <c r="BDX70" s="0"/>
      <c r="BDY70" s="0"/>
      <c r="BDZ70" s="0"/>
      <c r="BEA70" s="0"/>
      <c r="BEB70" s="0"/>
      <c r="BEC70" s="0"/>
      <c r="BED70" s="0"/>
      <c r="BEE70" s="0"/>
      <c r="BEF70" s="0"/>
      <c r="BEG70" s="0"/>
      <c r="BEH70" s="0"/>
      <c r="BEI70" s="0"/>
      <c r="BEJ70" s="0"/>
      <c r="BEK70" s="0"/>
      <c r="BEL70" s="0"/>
      <c r="BEM70" s="0"/>
      <c r="BEN70" s="0"/>
      <c r="BEO70" s="0"/>
      <c r="BEP70" s="0"/>
      <c r="BEQ70" s="0"/>
      <c r="BER70" s="0"/>
      <c r="BES70" s="0"/>
      <c r="BET70" s="0"/>
      <c r="BEU70" s="0"/>
      <c r="BEV70" s="0"/>
      <c r="BEW70" s="0"/>
      <c r="BEX70" s="0"/>
      <c r="BEY70" s="0"/>
      <c r="BEZ70" s="0"/>
      <c r="BFA70" s="0"/>
      <c r="BFB70" s="0"/>
      <c r="BFC70" s="0"/>
      <c r="BFD70" s="0"/>
      <c r="BFE70" s="0"/>
      <c r="BFF70" s="0"/>
      <c r="BFG70" s="0"/>
      <c r="BFH70" s="0"/>
      <c r="BFI70" s="0"/>
      <c r="BFJ70" s="0"/>
      <c r="BFK70" s="0"/>
      <c r="BFL70" s="0"/>
      <c r="BFM70" s="0"/>
      <c r="BFN70" s="0"/>
      <c r="BFO70" s="0"/>
      <c r="BFP70" s="0"/>
      <c r="BFQ70" s="0"/>
      <c r="BFR70" s="0"/>
      <c r="BFS70" s="0"/>
      <c r="BFT70" s="0"/>
      <c r="BFU70" s="0"/>
      <c r="BFV70" s="0"/>
      <c r="BFW70" s="0"/>
      <c r="BFX70" s="0"/>
      <c r="BFY70" s="0"/>
      <c r="BFZ70" s="0"/>
      <c r="BGA70" s="0"/>
      <c r="BGB70" s="0"/>
      <c r="BGC70" s="0"/>
      <c r="BGD70" s="0"/>
      <c r="BGE70" s="0"/>
      <c r="BGF70" s="0"/>
      <c r="BGG70" s="0"/>
      <c r="BGH70" s="0"/>
      <c r="BGI70" s="0"/>
      <c r="BGJ70" s="0"/>
      <c r="BGK70" s="0"/>
      <c r="BGL70" s="0"/>
      <c r="BGM70" s="0"/>
      <c r="BGN70" s="0"/>
      <c r="BGO70" s="0"/>
      <c r="BGP70" s="0"/>
      <c r="BGQ70" s="0"/>
      <c r="BGR70" s="0"/>
      <c r="BGS70" s="0"/>
      <c r="BGT70" s="0"/>
      <c r="BGU70" s="0"/>
      <c r="BGV70" s="0"/>
      <c r="BGW70" s="0"/>
      <c r="BGX70" s="0"/>
      <c r="BGY70" s="0"/>
      <c r="BGZ70" s="0"/>
      <c r="BHA70" s="0"/>
      <c r="BHB70" s="0"/>
      <c r="BHC70" s="0"/>
      <c r="BHD70" s="0"/>
      <c r="BHE70" s="0"/>
      <c r="BHF70" s="0"/>
      <c r="BHG70" s="0"/>
      <c r="BHH70" s="0"/>
      <c r="BHI70" s="0"/>
      <c r="BHJ70" s="0"/>
      <c r="BHK70" s="0"/>
      <c r="BHL70" s="0"/>
      <c r="BHM70" s="0"/>
      <c r="BHN70" s="0"/>
      <c r="BHO70" s="0"/>
      <c r="BHP70" s="0"/>
      <c r="BHQ70" s="0"/>
      <c r="BHR70" s="0"/>
      <c r="BHS70" s="0"/>
      <c r="BHT70" s="0"/>
      <c r="BHU70" s="0"/>
      <c r="BHV70" s="0"/>
      <c r="BHW70" s="0"/>
      <c r="BHX70" s="0"/>
      <c r="BHY70" s="0"/>
      <c r="BHZ70" s="0"/>
      <c r="BIA70" s="0"/>
      <c r="BIB70" s="0"/>
      <c r="BIC70" s="0"/>
      <c r="BID70" s="0"/>
      <c r="BIE70" s="0"/>
      <c r="BIF70" s="0"/>
      <c r="BIG70" s="0"/>
      <c r="BIH70" s="0"/>
      <c r="BII70" s="0"/>
      <c r="BIJ70" s="0"/>
      <c r="BIK70" s="0"/>
      <c r="BIL70" s="0"/>
      <c r="BIM70" s="0"/>
      <c r="BIN70" s="0"/>
      <c r="BIO70" s="0"/>
      <c r="BIP70" s="0"/>
      <c r="BIQ70" s="0"/>
      <c r="BIR70" s="0"/>
      <c r="BIS70" s="0"/>
      <c r="BIT70" s="0"/>
      <c r="BIU70" s="0"/>
      <c r="BIV70" s="0"/>
      <c r="BIW70" s="0"/>
      <c r="BIX70" s="0"/>
      <c r="BIY70" s="0"/>
      <c r="BIZ70" s="0"/>
      <c r="BJA70" s="0"/>
      <c r="BJB70" s="0"/>
      <c r="BJC70" s="0"/>
      <c r="BJD70" s="0"/>
      <c r="BJE70" s="0"/>
      <c r="BJF70" s="0"/>
      <c r="BJG70" s="0"/>
      <c r="BJH70" s="0"/>
      <c r="BJI70" s="0"/>
      <c r="BJJ70" s="0"/>
      <c r="BJK70" s="0"/>
      <c r="BJL70" s="0"/>
      <c r="BJM70" s="0"/>
      <c r="BJN70" s="0"/>
      <c r="BJO70" s="0"/>
      <c r="BJP70" s="0"/>
      <c r="BJQ70" s="0"/>
      <c r="BJR70" s="0"/>
      <c r="BJS70" s="0"/>
      <c r="BJT70" s="0"/>
      <c r="BJU70" s="0"/>
      <c r="BJV70" s="0"/>
      <c r="BJW70" s="0"/>
      <c r="BJX70" s="0"/>
      <c r="BJY70" s="0"/>
      <c r="BJZ70" s="0"/>
      <c r="BKA70" s="0"/>
      <c r="BKB70" s="0"/>
      <c r="BKC70" s="0"/>
      <c r="BKD70" s="0"/>
      <c r="BKE70" s="0"/>
      <c r="BKF70" s="0"/>
      <c r="BKG70" s="0"/>
      <c r="BKH70" s="0"/>
      <c r="BKI70" s="0"/>
      <c r="BKJ70" s="0"/>
      <c r="BKK70" s="0"/>
      <c r="BKL70" s="0"/>
      <c r="BKM70" s="0"/>
      <c r="BKN70" s="0"/>
      <c r="BKO70" s="0"/>
      <c r="BKP70" s="0"/>
      <c r="BKQ70" s="0"/>
      <c r="BKR70" s="0"/>
      <c r="BKS70" s="0"/>
      <c r="BKT70" s="0"/>
      <c r="BKU70" s="0"/>
      <c r="BKV70" s="0"/>
      <c r="BKW70" s="0"/>
      <c r="BKX70" s="0"/>
      <c r="BKY70" s="0"/>
      <c r="BKZ70" s="0"/>
      <c r="BLA70" s="0"/>
      <c r="BLB70" s="0"/>
      <c r="BLC70" s="0"/>
      <c r="BLD70" s="0"/>
      <c r="BLE70" s="0"/>
      <c r="BLF70" s="0"/>
      <c r="BLG70" s="0"/>
      <c r="BLH70" s="0"/>
      <c r="BLI70" s="0"/>
      <c r="BLJ70" s="0"/>
      <c r="BLK70" s="0"/>
      <c r="BLL70" s="0"/>
      <c r="BLM70" s="0"/>
      <c r="BLN70" s="0"/>
      <c r="BLO70" s="0"/>
      <c r="BLP70" s="0"/>
      <c r="BLQ70" s="0"/>
      <c r="BLR70" s="0"/>
      <c r="BLS70" s="0"/>
      <c r="BLT70" s="0"/>
      <c r="BLU70" s="0"/>
      <c r="BLV70" s="0"/>
      <c r="BLW70" s="0"/>
      <c r="BLX70" s="0"/>
      <c r="BLY70" s="0"/>
      <c r="BLZ70" s="0"/>
      <c r="BMA70" s="0"/>
      <c r="BMB70" s="0"/>
      <c r="BMC70" s="0"/>
      <c r="BMD70" s="0"/>
      <c r="BME70" s="0"/>
      <c r="BMF70" s="0"/>
      <c r="BMG70" s="0"/>
      <c r="BMH70" s="0"/>
      <c r="BMI70" s="0"/>
      <c r="BMJ70" s="0"/>
      <c r="BMK70" s="0"/>
      <c r="BML70" s="0"/>
      <c r="BMM70" s="0"/>
      <c r="BMN70" s="0"/>
      <c r="BMO70" s="0"/>
      <c r="BMP70" s="0"/>
      <c r="BMQ70" s="0"/>
      <c r="BMR70" s="0"/>
      <c r="BMS70" s="0"/>
      <c r="BMT70" s="0"/>
      <c r="BMU70" s="0"/>
      <c r="BMV70" s="0"/>
      <c r="BMW70" s="0"/>
      <c r="BMX70" s="0"/>
      <c r="BMY70" s="0"/>
      <c r="BMZ70" s="0"/>
      <c r="BNA70" s="0"/>
      <c r="BNB70" s="0"/>
      <c r="BNC70" s="0"/>
      <c r="BND70" s="0"/>
      <c r="BNE70" s="0"/>
      <c r="BNF70" s="0"/>
      <c r="BNG70" s="0"/>
      <c r="BNH70" s="0"/>
      <c r="BNI70" s="0"/>
      <c r="BNJ70" s="0"/>
      <c r="BNK70" s="0"/>
      <c r="BNL70" s="0"/>
      <c r="BNM70" s="0"/>
      <c r="BNN70" s="0"/>
      <c r="BNO70" s="0"/>
      <c r="BNP70" s="0"/>
      <c r="BNQ70" s="0"/>
      <c r="BNR70" s="0"/>
      <c r="BNS70" s="0"/>
      <c r="BNT70" s="0"/>
      <c r="BNU70" s="0"/>
      <c r="BNV70" s="0"/>
      <c r="BNW70" s="0"/>
      <c r="BNX70" s="0"/>
      <c r="BNY70" s="0"/>
      <c r="BNZ70" s="0"/>
      <c r="BOA70" s="0"/>
      <c r="BOB70" s="0"/>
      <c r="BOC70" s="0"/>
      <c r="BOD70" s="0"/>
      <c r="BOE70" s="0"/>
      <c r="BOF70" s="0"/>
      <c r="BOG70" s="0"/>
      <c r="BOH70" s="0"/>
      <c r="BOI70" s="0"/>
      <c r="BOJ70" s="0"/>
      <c r="BOK70" s="0"/>
      <c r="BOL70" s="0"/>
      <c r="BOM70" s="0"/>
      <c r="BON70" s="0"/>
      <c r="BOO70" s="0"/>
      <c r="BOP70" s="0"/>
      <c r="BOQ70" s="0"/>
      <c r="BOR70" s="0"/>
      <c r="BOS70" s="0"/>
      <c r="BOT70" s="0"/>
      <c r="BOU70" s="0"/>
      <c r="BOV70" s="0"/>
      <c r="BOW70" s="0"/>
      <c r="BOX70" s="0"/>
      <c r="BOY70" s="0"/>
      <c r="BOZ70" s="0"/>
      <c r="BPA70" s="0"/>
      <c r="BPB70" s="0"/>
      <c r="BPC70" s="0"/>
      <c r="BPD70" s="0"/>
      <c r="BPE70" s="0"/>
      <c r="BPF70" s="0"/>
      <c r="BPG70" s="0"/>
      <c r="BPH70" s="0"/>
      <c r="BPI70" s="0"/>
      <c r="BPJ70" s="0"/>
      <c r="BPK70" s="0"/>
      <c r="BPL70" s="0"/>
      <c r="BPM70" s="0"/>
      <c r="BPN70" s="0"/>
      <c r="BPO70" s="0"/>
      <c r="BPP70" s="0"/>
      <c r="BPQ70" s="0"/>
      <c r="BPR70" s="0"/>
      <c r="BPS70" s="0"/>
      <c r="BPT70" s="0"/>
      <c r="BPU70" s="0"/>
      <c r="BPV70" s="0"/>
      <c r="BPW70" s="0"/>
      <c r="BPX70" s="0"/>
      <c r="BPY70" s="0"/>
      <c r="BPZ70" s="0"/>
      <c r="BQA70" s="0"/>
      <c r="BQB70" s="0"/>
      <c r="BQC70" s="0"/>
      <c r="BQD70" s="0"/>
      <c r="BQE70" s="0"/>
      <c r="BQF70" s="0"/>
      <c r="BQG70" s="0"/>
      <c r="BQH70" s="0"/>
      <c r="BQI70" s="0"/>
      <c r="BQJ70" s="0"/>
      <c r="BQK70" s="0"/>
      <c r="BQL70" s="0"/>
      <c r="BQM70" s="0"/>
      <c r="BQN70" s="0"/>
      <c r="BQO70" s="0"/>
      <c r="BQP70" s="0"/>
      <c r="BQQ70" s="0"/>
      <c r="BQR70" s="0"/>
      <c r="BQS70" s="0"/>
      <c r="BQT70" s="0"/>
      <c r="BQU70" s="0"/>
      <c r="BQV70" s="0"/>
      <c r="BQW70" s="0"/>
      <c r="BQX70" s="0"/>
      <c r="BQY70" s="0"/>
      <c r="BQZ70" s="0"/>
      <c r="BRA70" s="0"/>
      <c r="BRB70" s="0"/>
      <c r="BRC70" s="0"/>
      <c r="BRD70" s="0"/>
      <c r="BRE70" s="0"/>
      <c r="BRF70" s="0"/>
      <c r="BRG70" s="0"/>
      <c r="BRH70" s="0"/>
      <c r="BRI70" s="0"/>
      <c r="BRJ70" s="0"/>
      <c r="BRK70" s="0"/>
      <c r="BRL70" s="0"/>
      <c r="BRM70" s="0"/>
      <c r="BRN70" s="0"/>
      <c r="BRO70" s="0"/>
      <c r="BRP70" s="0"/>
      <c r="BRQ70" s="0"/>
      <c r="BRR70" s="0"/>
      <c r="BRS70" s="0"/>
      <c r="BRT70" s="0"/>
      <c r="BRU70" s="0"/>
      <c r="BRV70" s="0"/>
      <c r="BRW70" s="0"/>
      <c r="BRX70" s="0"/>
      <c r="BRY70" s="0"/>
      <c r="BRZ70" s="0"/>
      <c r="BSA70" s="0"/>
      <c r="BSB70" s="0"/>
      <c r="BSC70" s="0"/>
      <c r="BSD70" s="0"/>
      <c r="BSE70" s="0"/>
      <c r="BSF70" s="0"/>
      <c r="BSG70" s="0"/>
      <c r="BSH70" s="0"/>
      <c r="BSI70" s="0"/>
      <c r="BSJ70" s="0"/>
      <c r="BSK70" s="0"/>
      <c r="BSL70" s="0"/>
      <c r="BSM70" s="0"/>
      <c r="BSN70" s="0"/>
      <c r="BSO70" s="0"/>
      <c r="BSP70" s="0"/>
      <c r="BSQ70" s="0"/>
      <c r="BSR70" s="0"/>
      <c r="BSS70" s="0"/>
      <c r="BST70" s="0"/>
      <c r="BSU70" s="0"/>
      <c r="BSV70" s="0"/>
      <c r="BSW70" s="0"/>
      <c r="BSX70" s="0"/>
      <c r="BSY70" s="0"/>
      <c r="BSZ70" s="0"/>
      <c r="BTA70" s="0"/>
      <c r="BTB70" s="0"/>
      <c r="BTC70" s="0"/>
      <c r="BTD70" s="0"/>
      <c r="BTE70" s="0"/>
      <c r="BTF70" s="0"/>
      <c r="BTG70" s="0"/>
      <c r="BTH70" s="0"/>
      <c r="BTI70" s="0"/>
      <c r="BTJ70" s="0"/>
      <c r="BTK70" s="0"/>
      <c r="BTL70" s="0"/>
      <c r="BTM70" s="0"/>
      <c r="BTN70" s="0"/>
      <c r="BTO70" s="0"/>
      <c r="BTP70" s="0"/>
      <c r="BTQ70" s="0"/>
      <c r="BTR70" s="0"/>
      <c r="BTS70" s="0"/>
      <c r="BTT70" s="0"/>
      <c r="BTU70" s="0"/>
      <c r="BTV70" s="0"/>
      <c r="BTW70" s="0"/>
      <c r="BTX70" s="0"/>
      <c r="BTY70" s="0"/>
      <c r="BTZ70" s="0"/>
      <c r="BUA70" s="0"/>
      <c r="BUB70" s="0"/>
      <c r="BUC70" s="0"/>
      <c r="BUD70" s="0"/>
      <c r="BUE70" s="0"/>
      <c r="BUF70" s="0"/>
      <c r="BUG70" s="0"/>
      <c r="BUH70" s="0"/>
      <c r="BUI70" s="0"/>
      <c r="BUJ70" s="0"/>
      <c r="BUK70" s="0"/>
      <c r="BUL70" s="0"/>
      <c r="BUM70" s="0"/>
      <c r="BUN70" s="0"/>
      <c r="BUO70" s="0"/>
      <c r="BUP70" s="0"/>
      <c r="BUQ70" s="0"/>
      <c r="BUR70" s="0"/>
      <c r="BUS70" s="0"/>
      <c r="BUT70" s="0"/>
      <c r="BUU70" s="0"/>
      <c r="BUV70" s="0"/>
      <c r="BUW70" s="0"/>
      <c r="BUX70" s="0"/>
      <c r="BUY70" s="0"/>
      <c r="BUZ70" s="0"/>
      <c r="BVA70" s="0"/>
      <c r="BVB70" s="0"/>
      <c r="BVC70" s="0"/>
      <c r="BVD70" s="0"/>
      <c r="BVE70" s="0"/>
      <c r="BVF70" s="0"/>
      <c r="BVG70" s="0"/>
      <c r="BVH70" s="0"/>
      <c r="BVI70" s="0"/>
      <c r="BVJ70" s="0"/>
      <c r="BVK70" s="0"/>
      <c r="BVL70" s="0"/>
      <c r="BVM70" s="0"/>
      <c r="BVN70" s="0"/>
      <c r="BVO70" s="0"/>
      <c r="BVP70" s="0"/>
      <c r="BVQ70" s="0"/>
      <c r="BVR70" s="0"/>
      <c r="BVS70" s="0"/>
      <c r="BVT70" s="0"/>
      <c r="BVU70" s="0"/>
      <c r="BVV70" s="0"/>
      <c r="BVW70" s="0"/>
      <c r="BVX70" s="0"/>
      <c r="BVY70" s="0"/>
      <c r="BVZ70" s="0"/>
      <c r="BWA70" s="0"/>
      <c r="BWB70" s="0"/>
      <c r="BWC70" s="0"/>
      <c r="BWD70" s="0"/>
      <c r="BWE70" s="0"/>
      <c r="BWF70" s="0"/>
      <c r="BWG70" s="0"/>
      <c r="BWH70" s="0"/>
      <c r="BWI70" s="0"/>
      <c r="BWJ70" s="0"/>
      <c r="BWK70" s="0"/>
      <c r="BWL70" s="0"/>
      <c r="BWM70" s="0"/>
      <c r="BWN70" s="0"/>
      <c r="BWO70" s="0"/>
      <c r="BWP70" s="0"/>
      <c r="BWQ70" s="0"/>
      <c r="BWR70" s="0"/>
      <c r="BWS70" s="0"/>
      <c r="BWT70" s="0"/>
      <c r="BWU70" s="0"/>
      <c r="BWV70" s="0"/>
      <c r="BWW70" s="0"/>
      <c r="BWX70" s="0"/>
      <c r="BWY70" s="0"/>
      <c r="BWZ70" s="0"/>
      <c r="BXA70" s="0"/>
      <c r="BXB70" s="0"/>
      <c r="BXC70" s="0"/>
      <c r="BXD70" s="0"/>
      <c r="BXE70" s="0"/>
      <c r="BXF70" s="0"/>
      <c r="BXG70" s="0"/>
      <c r="BXH70" s="0"/>
      <c r="BXI70" s="0"/>
      <c r="BXJ70" s="0"/>
      <c r="BXK70" s="0"/>
      <c r="BXL70" s="0"/>
      <c r="BXM70" s="0"/>
      <c r="BXN70" s="0"/>
      <c r="BXO70" s="0"/>
      <c r="BXP70" s="0"/>
      <c r="BXQ70" s="0"/>
      <c r="BXR70" s="0"/>
      <c r="BXS70" s="0"/>
      <c r="BXT70" s="0"/>
      <c r="BXU70" s="0"/>
      <c r="BXV70" s="0"/>
      <c r="BXW70" s="0"/>
      <c r="BXX70" s="0"/>
      <c r="BXY70" s="0"/>
      <c r="BXZ70" s="0"/>
      <c r="BYA70" s="0"/>
      <c r="BYB70" s="0"/>
      <c r="BYC70" s="0"/>
      <c r="BYD70" s="0"/>
      <c r="BYE70" s="0"/>
      <c r="BYF70" s="0"/>
      <c r="BYG70" s="0"/>
      <c r="BYH70" s="0"/>
      <c r="BYI70" s="0"/>
      <c r="BYJ70" s="0"/>
      <c r="BYK70" s="0"/>
      <c r="BYL70" s="0"/>
      <c r="BYM70" s="0"/>
      <c r="BYN70" s="0"/>
      <c r="BYO70" s="0"/>
      <c r="BYP70" s="0"/>
      <c r="BYQ70" s="0"/>
      <c r="BYR70" s="0"/>
      <c r="BYS70" s="0"/>
      <c r="BYT70" s="0"/>
      <c r="BYU70" s="0"/>
      <c r="BYV70" s="0"/>
      <c r="BYW70" s="0"/>
      <c r="BYX70" s="0"/>
      <c r="BYY70" s="0"/>
      <c r="BYZ70" s="0"/>
      <c r="BZA70" s="0"/>
      <c r="BZB70" s="0"/>
      <c r="BZC70" s="0"/>
      <c r="BZD70" s="0"/>
      <c r="BZE70" s="0"/>
      <c r="BZF70" s="0"/>
      <c r="BZG70" s="0"/>
      <c r="BZH70" s="0"/>
      <c r="BZI70" s="0"/>
      <c r="BZJ70" s="0"/>
      <c r="BZK70" s="0"/>
      <c r="BZL70" s="0"/>
      <c r="BZM70" s="0"/>
      <c r="BZN70" s="0"/>
      <c r="BZO70" s="0"/>
      <c r="BZP70" s="0"/>
      <c r="BZQ70" s="0"/>
      <c r="BZR70" s="0"/>
      <c r="BZS70" s="0"/>
      <c r="BZT70" s="0"/>
      <c r="BZU70" s="0"/>
      <c r="BZV70" s="0"/>
      <c r="BZW70" s="0"/>
      <c r="BZX70" s="0"/>
      <c r="BZY70" s="0"/>
      <c r="BZZ70" s="0"/>
      <c r="CAA70" s="0"/>
      <c r="CAB70" s="0"/>
      <c r="CAC70" s="0"/>
      <c r="CAD70" s="0"/>
      <c r="CAE70" s="0"/>
      <c r="CAF70" s="0"/>
      <c r="CAG70" s="0"/>
      <c r="CAH70" s="0"/>
      <c r="CAI70" s="0"/>
      <c r="CAJ70" s="0"/>
      <c r="CAK70" s="0"/>
      <c r="CAL70" s="0"/>
      <c r="CAM70" s="0"/>
      <c r="CAN70" s="0"/>
      <c r="CAO70" s="0"/>
      <c r="CAP70" s="0"/>
      <c r="CAQ70" s="0"/>
      <c r="CAR70" s="0"/>
      <c r="CAS70" s="0"/>
      <c r="CAT70" s="0"/>
      <c r="CAU70" s="0"/>
      <c r="CAV70" s="0"/>
      <c r="CAW70" s="0"/>
      <c r="CAX70" s="0"/>
      <c r="CAY70" s="0"/>
      <c r="CAZ70" s="0"/>
      <c r="CBA70" s="0"/>
      <c r="CBB70" s="0"/>
      <c r="CBC70" s="0"/>
      <c r="CBD70" s="0"/>
      <c r="CBE70" s="0"/>
      <c r="CBF70" s="0"/>
      <c r="CBG70" s="0"/>
      <c r="CBH70" s="0"/>
      <c r="CBI70" s="0"/>
      <c r="CBJ70" s="0"/>
      <c r="CBK70" s="0"/>
      <c r="CBL70" s="0"/>
      <c r="CBM70" s="0"/>
      <c r="CBN70" s="0"/>
      <c r="CBO70" s="0"/>
      <c r="CBP70" s="0"/>
      <c r="CBQ70" s="0"/>
      <c r="CBR70" s="0"/>
      <c r="CBS70" s="0"/>
      <c r="CBT70" s="0"/>
      <c r="CBU70" s="0"/>
      <c r="CBV70" s="0"/>
      <c r="CBW70" s="0"/>
      <c r="CBX70" s="0"/>
      <c r="CBY70" s="0"/>
      <c r="CBZ70" s="0"/>
      <c r="CCA70" s="0"/>
      <c r="CCB70" s="0"/>
      <c r="CCC70" s="0"/>
      <c r="CCD70" s="0"/>
      <c r="CCE70" s="0"/>
      <c r="CCF70" s="0"/>
      <c r="CCG70" s="0"/>
      <c r="CCH70" s="0"/>
      <c r="CCI70" s="0"/>
      <c r="CCJ70" s="0"/>
      <c r="CCK70" s="0"/>
      <c r="CCL70" s="0"/>
      <c r="CCM70" s="0"/>
      <c r="CCN70" s="0"/>
      <c r="CCO70" s="0"/>
      <c r="CCP70" s="0"/>
      <c r="CCQ70" s="0"/>
      <c r="CCR70" s="0"/>
      <c r="CCS70" s="0"/>
      <c r="CCT70" s="0"/>
      <c r="CCU70" s="0"/>
      <c r="CCV70" s="0"/>
      <c r="CCW70" s="0"/>
      <c r="CCX70" s="0"/>
      <c r="CCY70" s="0"/>
      <c r="CCZ70" s="0"/>
      <c r="CDA70" s="0"/>
      <c r="CDB70" s="0"/>
      <c r="CDC70" s="0"/>
      <c r="CDD70" s="0"/>
      <c r="CDE70" s="0"/>
      <c r="CDF70" s="0"/>
      <c r="CDG70" s="0"/>
      <c r="CDH70" s="0"/>
      <c r="CDI70" s="0"/>
      <c r="CDJ70" s="0"/>
      <c r="CDK70" s="0"/>
      <c r="CDL70" s="0"/>
      <c r="CDM70" s="0"/>
      <c r="CDN70" s="0"/>
      <c r="CDO70" s="0"/>
      <c r="CDP70" s="0"/>
      <c r="CDQ70" s="0"/>
      <c r="CDR70" s="0"/>
      <c r="CDS70" s="0"/>
      <c r="CDT70" s="0"/>
      <c r="CDU70" s="0"/>
      <c r="CDV70" s="0"/>
      <c r="CDW70" s="0"/>
      <c r="CDX70" s="0"/>
      <c r="CDY70" s="0"/>
      <c r="CDZ70" s="0"/>
      <c r="CEA70" s="0"/>
      <c r="CEB70" s="0"/>
      <c r="CEC70" s="0"/>
      <c r="CED70" s="0"/>
      <c r="CEE70" s="0"/>
      <c r="CEF70" s="0"/>
      <c r="CEG70" s="0"/>
      <c r="CEH70" s="0"/>
      <c r="CEI70" s="0"/>
      <c r="CEJ70" s="0"/>
      <c r="CEK70" s="0"/>
      <c r="CEL70" s="0"/>
      <c r="CEM70" s="0"/>
      <c r="CEN70" s="0"/>
      <c r="CEO70" s="0"/>
      <c r="CEP70" s="0"/>
      <c r="CEQ70" s="0"/>
      <c r="CER70" s="0"/>
      <c r="CES70" s="0"/>
      <c r="CET70" s="0"/>
      <c r="CEU70" s="0"/>
      <c r="CEV70" s="0"/>
      <c r="CEW70" s="0"/>
      <c r="CEX70" s="0"/>
      <c r="CEY70" s="0"/>
      <c r="CEZ70" s="0"/>
      <c r="CFA70" s="0"/>
      <c r="CFB70" s="0"/>
      <c r="CFC70" s="0"/>
      <c r="CFD70" s="0"/>
      <c r="CFE70" s="0"/>
      <c r="CFF70" s="0"/>
      <c r="CFG70" s="0"/>
      <c r="CFH70" s="0"/>
      <c r="CFI70" s="0"/>
      <c r="CFJ70" s="0"/>
      <c r="CFK70" s="0"/>
      <c r="CFL70" s="0"/>
      <c r="CFM70" s="0"/>
      <c r="CFN70" s="0"/>
      <c r="CFO70" s="0"/>
      <c r="CFP70" s="0"/>
      <c r="CFQ70" s="0"/>
      <c r="CFR70" s="0"/>
      <c r="CFS70" s="0"/>
      <c r="CFT70" s="0"/>
      <c r="CFU70" s="0"/>
      <c r="CFV70" s="0"/>
      <c r="CFW70" s="0"/>
      <c r="CFX70" s="0"/>
      <c r="CFY70" s="0"/>
      <c r="CFZ70" s="0"/>
      <c r="CGA70" s="0"/>
      <c r="CGB70" s="0"/>
      <c r="CGC70" s="0"/>
      <c r="CGD70" s="0"/>
      <c r="CGE70" s="0"/>
      <c r="CGF70" s="0"/>
      <c r="CGG70" s="0"/>
      <c r="CGH70" s="0"/>
      <c r="CGI70" s="0"/>
      <c r="CGJ70" s="0"/>
      <c r="CGK70" s="0"/>
      <c r="CGL70" s="0"/>
      <c r="CGM70" s="0"/>
      <c r="CGN70" s="0"/>
      <c r="CGO70" s="0"/>
      <c r="CGP70" s="0"/>
      <c r="CGQ70" s="0"/>
      <c r="CGR70" s="0"/>
      <c r="CGS70" s="0"/>
      <c r="CGT70" s="0"/>
      <c r="CGU70" s="0"/>
      <c r="CGV70" s="0"/>
      <c r="CGW70" s="0"/>
      <c r="CGX70" s="0"/>
      <c r="CGY70" s="0"/>
      <c r="CGZ70" s="0"/>
      <c r="CHA70" s="0"/>
      <c r="CHB70" s="0"/>
      <c r="CHC70" s="0"/>
      <c r="CHD70" s="0"/>
      <c r="CHE70" s="0"/>
      <c r="CHF70" s="0"/>
      <c r="CHG70" s="0"/>
      <c r="CHH70" s="0"/>
      <c r="CHI70" s="0"/>
      <c r="CHJ70" s="0"/>
      <c r="CHK70" s="0"/>
      <c r="CHL70" s="0"/>
      <c r="CHM70" s="0"/>
      <c r="CHN70" s="0"/>
      <c r="CHO70" s="0"/>
      <c r="CHP70" s="0"/>
      <c r="CHQ70" s="0"/>
      <c r="CHR70" s="0"/>
      <c r="CHS70" s="0"/>
      <c r="CHT70" s="0"/>
      <c r="CHU70" s="0"/>
      <c r="CHV70" s="0"/>
      <c r="CHW70" s="0"/>
      <c r="CHX70" s="0"/>
      <c r="CHY70" s="0"/>
      <c r="CHZ70" s="0"/>
      <c r="CIA70" s="0"/>
      <c r="CIB70" s="0"/>
      <c r="CIC70" s="0"/>
      <c r="CID70" s="0"/>
      <c r="CIE70" s="0"/>
      <c r="CIF70" s="0"/>
      <c r="CIG70" s="0"/>
      <c r="CIH70" s="0"/>
      <c r="CII70" s="0"/>
      <c r="CIJ70" s="0"/>
      <c r="CIK70" s="0"/>
      <c r="CIL70" s="0"/>
      <c r="CIM70" s="0"/>
      <c r="CIN70" s="0"/>
      <c r="CIO70" s="0"/>
      <c r="CIP70" s="0"/>
      <c r="CIQ70" s="0"/>
      <c r="CIR70" s="0"/>
      <c r="CIS70" s="0"/>
      <c r="CIT70" s="0"/>
      <c r="CIU70" s="0"/>
      <c r="CIV70" s="0"/>
      <c r="CIW70" s="0"/>
      <c r="CIX70" s="0"/>
      <c r="CIY70" s="0"/>
      <c r="CIZ70" s="0"/>
      <c r="CJA70" s="0"/>
      <c r="CJB70" s="0"/>
      <c r="CJC70" s="0"/>
      <c r="CJD70" s="0"/>
      <c r="CJE70" s="0"/>
      <c r="CJF70" s="0"/>
      <c r="CJG70" s="0"/>
      <c r="CJH70" s="0"/>
      <c r="CJI70" s="0"/>
      <c r="CJJ70" s="0"/>
      <c r="CJK70" s="0"/>
      <c r="CJL70" s="0"/>
      <c r="CJM70" s="0"/>
      <c r="CJN70" s="0"/>
      <c r="CJO70" s="0"/>
      <c r="CJP70" s="0"/>
      <c r="CJQ70" s="0"/>
      <c r="CJR70" s="0"/>
      <c r="CJS70" s="0"/>
      <c r="CJT70" s="0"/>
      <c r="CJU70" s="0"/>
      <c r="CJV70" s="0"/>
      <c r="CJW70" s="0"/>
      <c r="CJX70" s="0"/>
      <c r="CJY70" s="0"/>
      <c r="CJZ70" s="0"/>
      <c r="CKA70" s="0"/>
      <c r="CKB70" s="0"/>
      <c r="CKC70" s="0"/>
      <c r="CKD70" s="0"/>
      <c r="CKE70" s="0"/>
      <c r="CKF70" s="0"/>
      <c r="CKG70" s="0"/>
      <c r="CKH70" s="0"/>
      <c r="CKI70" s="0"/>
      <c r="CKJ70" s="0"/>
      <c r="CKK70" s="0"/>
      <c r="CKL70" s="0"/>
      <c r="CKM70" s="0"/>
      <c r="CKN70" s="0"/>
      <c r="CKO70" s="0"/>
      <c r="CKP70" s="0"/>
      <c r="CKQ70" s="0"/>
      <c r="CKR70" s="0"/>
      <c r="CKS70" s="0"/>
      <c r="CKT70" s="0"/>
      <c r="CKU70" s="0"/>
      <c r="CKV70" s="0"/>
      <c r="CKW70" s="0"/>
      <c r="CKX70" s="0"/>
      <c r="CKY70" s="0"/>
      <c r="CKZ70" s="0"/>
      <c r="CLA70" s="0"/>
      <c r="CLB70" s="0"/>
      <c r="CLC70" s="0"/>
      <c r="CLD70" s="0"/>
      <c r="CLE70" s="0"/>
      <c r="CLF70" s="0"/>
      <c r="CLG70" s="0"/>
      <c r="CLH70" s="0"/>
      <c r="CLI70" s="0"/>
      <c r="CLJ70" s="0"/>
      <c r="CLK70" s="0"/>
      <c r="CLL70" s="0"/>
      <c r="CLM70" s="0"/>
      <c r="CLN70" s="0"/>
      <c r="CLO70" s="0"/>
      <c r="CLP70" s="0"/>
      <c r="CLQ70" s="0"/>
      <c r="CLR70" s="0"/>
      <c r="CLS70" s="0"/>
      <c r="CLT70" s="0"/>
      <c r="CLU70" s="0"/>
      <c r="CLV70" s="0"/>
      <c r="CLW70" s="0"/>
      <c r="CLX70" s="0"/>
      <c r="CLY70" s="0"/>
      <c r="CLZ70" s="0"/>
      <c r="CMA70" s="0"/>
      <c r="CMB70" s="0"/>
      <c r="CMC70" s="0"/>
      <c r="CMD70" s="0"/>
      <c r="CME70" s="0"/>
      <c r="CMF70" s="0"/>
      <c r="CMG70" s="0"/>
      <c r="CMH70" s="0"/>
      <c r="CMI70" s="0"/>
      <c r="CMJ70" s="0"/>
      <c r="CMK70" s="0"/>
      <c r="CML70" s="0"/>
      <c r="CMM70" s="0"/>
      <c r="CMN70" s="0"/>
      <c r="CMO70" s="0"/>
      <c r="CMP70" s="0"/>
      <c r="CMQ70" s="0"/>
      <c r="CMR70" s="0"/>
      <c r="CMS70" s="0"/>
      <c r="CMT70" s="0"/>
      <c r="CMU70" s="0"/>
      <c r="CMV70" s="0"/>
      <c r="CMW70" s="0"/>
      <c r="CMX70" s="0"/>
      <c r="CMY70" s="0"/>
      <c r="CMZ70" s="0"/>
      <c r="CNA70" s="0"/>
      <c r="CNB70" s="0"/>
      <c r="CNC70" s="0"/>
      <c r="CND70" s="0"/>
      <c r="CNE70" s="0"/>
      <c r="CNF70" s="0"/>
      <c r="CNG70" s="0"/>
      <c r="CNH70" s="0"/>
      <c r="CNI70" s="0"/>
      <c r="CNJ70" s="0"/>
      <c r="CNK70" s="0"/>
      <c r="CNL70" s="0"/>
      <c r="CNM70" s="0"/>
      <c r="CNN70" s="0"/>
      <c r="CNO70" s="0"/>
      <c r="CNP70" s="0"/>
      <c r="CNQ70" s="0"/>
      <c r="CNR70" s="0"/>
      <c r="CNS70" s="0"/>
      <c r="CNT70" s="0"/>
      <c r="CNU70" s="0"/>
      <c r="CNV70" s="0"/>
      <c r="CNW70" s="0"/>
      <c r="CNX70" s="0"/>
      <c r="CNY70" s="0"/>
      <c r="CNZ70" s="0"/>
      <c r="COA70" s="0"/>
      <c r="COB70" s="0"/>
      <c r="COC70" s="0"/>
      <c r="COD70" s="0"/>
      <c r="COE70" s="0"/>
      <c r="COF70" s="0"/>
      <c r="COG70" s="0"/>
      <c r="COH70" s="0"/>
      <c r="COI70" s="0"/>
      <c r="COJ70" s="0"/>
      <c r="COK70" s="0"/>
      <c r="COL70" s="0"/>
      <c r="COM70" s="0"/>
      <c r="CON70" s="0"/>
      <c r="COO70" s="0"/>
      <c r="COP70" s="0"/>
      <c r="COQ70" s="0"/>
      <c r="COR70" s="0"/>
      <c r="COS70" s="0"/>
      <c r="COT70" s="0"/>
      <c r="COU70" s="0"/>
      <c r="COV70" s="0"/>
      <c r="COW70" s="0"/>
      <c r="COX70" s="0"/>
      <c r="COY70" s="0"/>
      <c r="COZ70" s="0"/>
      <c r="CPA70" s="0"/>
      <c r="CPB70" s="0"/>
      <c r="CPC70" s="0"/>
      <c r="CPD70" s="0"/>
      <c r="CPE70" s="0"/>
      <c r="CPF70" s="0"/>
      <c r="CPG70" s="0"/>
      <c r="CPH70" s="0"/>
      <c r="CPI70" s="0"/>
      <c r="CPJ70" s="0"/>
      <c r="CPK70" s="0"/>
      <c r="CPL70" s="0"/>
      <c r="CPM70" s="0"/>
      <c r="CPN70" s="0"/>
      <c r="CPO70" s="0"/>
      <c r="CPP70" s="0"/>
      <c r="CPQ70" s="0"/>
      <c r="CPR70" s="0"/>
      <c r="CPS70" s="0"/>
      <c r="CPT70" s="0"/>
      <c r="CPU70" s="0"/>
      <c r="CPV70" s="0"/>
      <c r="CPW70" s="0"/>
      <c r="CPX70" s="0"/>
      <c r="CPY70" s="0"/>
      <c r="CPZ70" s="0"/>
      <c r="CQA70" s="0"/>
      <c r="CQB70" s="0"/>
      <c r="CQC70" s="0"/>
      <c r="CQD70" s="0"/>
      <c r="CQE70" s="0"/>
      <c r="CQF70" s="0"/>
      <c r="CQG70" s="0"/>
      <c r="CQH70" s="0"/>
      <c r="CQI70" s="0"/>
      <c r="CQJ70" s="0"/>
      <c r="CQK70" s="0"/>
      <c r="CQL70" s="0"/>
      <c r="CQM70" s="0"/>
      <c r="CQN70" s="0"/>
      <c r="CQO70" s="0"/>
      <c r="CQP70" s="0"/>
      <c r="CQQ70" s="0"/>
      <c r="CQR70" s="0"/>
      <c r="CQS70" s="0"/>
      <c r="CQT70" s="0"/>
      <c r="CQU70" s="0"/>
      <c r="CQV70" s="0"/>
      <c r="CQW70" s="0"/>
      <c r="CQX70" s="0"/>
      <c r="CQY70" s="0"/>
      <c r="CQZ70" s="0"/>
      <c r="CRA70" s="0"/>
      <c r="CRB70" s="0"/>
      <c r="CRC70" s="0"/>
      <c r="CRD70" s="0"/>
      <c r="CRE70" s="0"/>
      <c r="CRF70" s="0"/>
      <c r="CRG70" s="0"/>
      <c r="CRH70" s="0"/>
      <c r="CRI70" s="0"/>
      <c r="CRJ70" s="0"/>
      <c r="CRK70" s="0"/>
      <c r="CRL70" s="0"/>
      <c r="CRM70" s="0"/>
      <c r="CRN70" s="0"/>
      <c r="CRO70" s="0"/>
      <c r="CRP70" s="0"/>
      <c r="CRQ70" s="0"/>
      <c r="CRR70" s="0"/>
      <c r="CRS70" s="0"/>
      <c r="CRT70" s="0"/>
      <c r="CRU70" s="0"/>
      <c r="CRV70" s="0"/>
      <c r="CRW70" s="0"/>
      <c r="CRX70" s="0"/>
      <c r="CRY70" s="0"/>
      <c r="CRZ70" s="0"/>
      <c r="CSA70" s="0"/>
      <c r="CSB70" s="0"/>
      <c r="CSC70" s="0"/>
      <c r="CSD70" s="0"/>
      <c r="CSE70" s="0"/>
      <c r="CSF70" s="0"/>
      <c r="CSG70" s="0"/>
      <c r="CSH70" s="0"/>
      <c r="CSI70" s="0"/>
      <c r="CSJ70" s="0"/>
      <c r="CSK70" s="0"/>
      <c r="CSL70" s="0"/>
      <c r="CSM70" s="0"/>
      <c r="CSN70" s="0"/>
      <c r="CSO70" s="0"/>
      <c r="CSP70" s="0"/>
      <c r="CSQ70" s="0"/>
      <c r="CSR70" s="0"/>
      <c r="CSS70" s="0"/>
      <c r="CST70" s="0"/>
      <c r="CSU70" s="0"/>
      <c r="CSV70" s="0"/>
      <c r="CSW70" s="0"/>
      <c r="CSX70" s="0"/>
      <c r="CSY70" s="0"/>
      <c r="CSZ70" s="0"/>
      <c r="CTA70" s="0"/>
      <c r="CTB70" s="0"/>
      <c r="CTC70" s="0"/>
      <c r="CTD70" s="0"/>
      <c r="CTE70" s="0"/>
      <c r="CTF70" s="0"/>
      <c r="CTG70" s="0"/>
      <c r="CTH70" s="0"/>
      <c r="CTI70" s="0"/>
      <c r="CTJ70" s="0"/>
      <c r="CTK70" s="0"/>
      <c r="CTL70" s="0"/>
      <c r="CTM70" s="0"/>
      <c r="CTN70" s="0"/>
      <c r="CTO70" s="0"/>
      <c r="CTP70" s="0"/>
      <c r="CTQ70" s="0"/>
      <c r="CTR70" s="0"/>
      <c r="CTS70" s="0"/>
      <c r="CTT70" s="0"/>
      <c r="CTU70" s="0"/>
      <c r="CTV70" s="0"/>
      <c r="CTW70" s="0"/>
      <c r="CTX70" s="0"/>
      <c r="CTY70" s="0"/>
      <c r="CTZ70" s="0"/>
      <c r="CUA70" s="0"/>
      <c r="CUB70" s="0"/>
      <c r="CUC70" s="0"/>
      <c r="CUD70" s="0"/>
      <c r="CUE70" s="0"/>
      <c r="CUF70" s="0"/>
      <c r="CUG70" s="0"/>
      <c r="CUH70" s="0"/>
      <c r="CUI70" s="0"/>
      <c r="CUJ70" s="0"/>
      <c r="CUK70" s="0"/>
      <c r="CUL70" s="0"/>
      <c r="CUM70" s="0"/>
      <c r="CUN70" s="0"/>
      <c r="CUO70" s="0"/>
      <c r="CUP70" s="0"/>
      <c r="CUQ70" s="0"/>
      <c r="CUR70" s="0"/>
      <c r="CUS70" s="0"/>
      <c r="CUT70" s="0"/>
      <c r="CUU70" s="0"/>
      <c r="CUV70" s="0"/>
      <c r="CUW70" s="0"/>
      <c r="CUX70" s="0"/>
      <c r="CUY70" s="0"/>
      <c r="CUZ70" s="0"/>
      <c r="CVA70" s="0"/>
      <c r="CVB70" s="0"/>
      <c r="CVC70" s="0"/>
      <c r="CVD70" s="0"/>
      <c r="CVE70" s="0"/>
      <c r="CVF70" s="0"/>
      <c r="CVG70" s="0"/>
      <c r="CVH70" s="0"/>
      <c r="CVI70" s="0"/>
      <c r="CVJ70" s="0"/>
      <c r="CVK70" s="0"/>
      <c r="CVL70" s="0"/>
      <c r="CVM70" s="0"/>
      <c r="CVN70" s="0"/>
      <c r="CVO70" s="0"/>
      <c r="CVP70" s="0"/>
      <c r="CVQ70" s="0"/>
      <c r="CVR70" s="0"/>
      <c r="CVS70" s="0"/>
      <c r="CVT70" s="0"/>
      <c r="CVU70" s="0"/>
      <c r="CVV70" s="0"/>
      <c r="CVW70" s="0"/>
      <c r="CVX70" s="0"/>
      <c r="CVY70" s="0"/>
      <c r="CVZ70" s="0"/>
      <c r="CWA70" s="0"/>
      <c r="CWB70" s="0"/>
      <c r="CWC70" s="0"/>
      <c r="CWD70" s="0"/>
      <c r="CWE70" s="0"/>
      <c r="CWF70" s="0"/>
      <c r="CWG70" s="0"/>
      <c r="CWH70" s="0"/>
      <c r="CWI70" s="0"/>
      <c r="CWJ70" s="0"/>
      <c r="CWK70" s="0"/>
      <c r="CWL70" s="0"/>
      <c r="CWM70" s="0"/>
      <c r="CWN70" s="0"/>
      <c r="CWO70" s="0"/>
      <c r="CWP70" s="0"/>
      <c r="CWQ70" s="0"/>
      <c r="CWR70" s="0"/>
      <c r="CWS70" s="0"/>
      <c r="CWT70" s="0"/>
      <c r="CWU70" s="0"/>
      <c r="CWV70" s="0"/>
      <c r="CWW70" s="0"/>
      <c r="CWX70" s="0"/>
      <c r="CWY70" s="0"/>
      <c r="CWZ70" s="0"/>
      <c r="CXA70" s="0"/>
      <c r="CXB70" s="0"/>
      <c r="CXC70" s="0"/>
      <c r="CXD70" s="0"/>
      <c r="CXE70" s="0"/>
      <c r="CXF70" s="0"/>
      <c r="CXG70" s="0"/>
      <c r="CXH70" s="0"/>
      <c r="CXI70" s="0"/>
      <c r="CXJ70" s="0"/>
      <c r="CXK70" s="0"/>
      <c r="CXL70" s="0"/>
      <c r="CXM70" s="0"/>
      <c r="CXN70" s="0"/>
      <c r="CXO70" s="0"/>
      <c r="CXP70" s="0"/>
      <c r="CXQ70" s="0"/>
      <c r="CXR70" s="0"/>
      <c r="CXS70" s="0"/>
      <c r="CXT70" s="0"/>
      <c r="CXU70" s="0"/>
      <c r="CXV70" s="0"/>
      <c r="CXW70" s="0"/>
      <c r="CXX70" s="0"/>
      <c r="CXY70" s="0"/>
      <c r="CXZ70" s="0"/>
      <c r="CYA70" s="0"/>
      <c r="CYB70" s="0"/>
      <c r="CYC70" s="0"/>
      <c r="CYD70" s="0"/>
      <c r="CYE70" s="0"/>
      <c r="CYF70" s="0"/>
      <c r="CYG70" s="0"/>
      <c r="CYH70" s="0"/>
      <c r="CYI70" s="0"/>
      <c r="CYJ70" s="0"/>
      <c r="CYK70" s="0"/>
      <c r="CYL70" s="0"/>
      <c r="CYM70" s="0"/>
      <c r="CYN70" s="0"/>
      <c r="CYO70" s="0"/>
      <c r="CYP70" s="0"/>
      <c r="CYQ70" s="0"/>
      <c r="CYR70" s="0"/>
      <c r="CYS70" s="0"/>
      <c r="CYT70" s="0"/>
      <c r="CYU70" s="0"/>
      <c r="CYV70" s="0"/>
      <c r="CYW70" s="0"/>
      <c r="CYX70" s="0"/>
      <c r="CYY70" s="0"/>
      <c r="CYZ70" s="0"/>
      <c r="CZA70" s="0"/>
      <c r="CZB70" s="0"/>
      <c r="CZC70" s="0"/>
      <c r="CZD70" s="0"/>
      <c r="CZE70" s="0"/>
      <c r="CZF70" s="0"/>
      <c r="CZG70" s="0"/>
      <c r="CZH70" s="0"/>
      <c r="CZI70" s="0"/>
      <c r="CZJ70" s="0"/>
      <c r="CZK70" s="0"/>
      <c r="CZL70" s="0"/>
      <c r="CZM70" s="0"/>
      <c r="CZN70" s="0"/>
      <c r="CZO70" s="0"/>
      <c r="CZP70" s="0"/>
      <c r="CZQ70" s="0"/>
      <c r="CZR70" s="0"/>
      <c r="CZS70" s="0"/>
      <c r="CZT70" s="0"/>
      <c r="CZU70" s="0"/>
      <c r="CZV70" s="0"/>
      <c r="CZW70" s="0"/>
      <c r="CZX70" s="0"/>
      <c r="CZY70" s="0"/>
      <c r="CZZ70" s="0"/>
      <c r="DAA70" s="0"/>
      <c r="DAB70" s="0"/>
      <c r="DAC70" s="0"/>
      <c r="DAD70" s="0"/>
      <c r="DAE70" s="0"/>
      <c r="DAF70" s="0"/>
      <c r="DAG70" s="0"/>
      <c r="DAH70" s="0"/>
      <c r="DAI70" s="0"/>
      <c r="DAJ70" s="0"/>
      <c r="DAK70" s="0"/>
      <c r="DAL70" s="0"/>
      <c r="DAM70" s="0"/>
      <c r="DAN70" s="0"/>
      <c r="DAO70" s="0"/>
      <c r="DAP70" s="0"/>
      <c r="DAQ70" s="0"/>
      <c r="DAR70" s="0"/>
      <c r="DAS70" s="0"/>
      <c r="DAT70" s="0"/>
      <c r="DAU70" s="0"/>
      <c r="DAV70" s="0"/>
      <c r="DAW70" s="0"/>
      <c r="DAX70" s="0"/>
      <c r="DAY70" s="0"/>
      <c r="DAZ70" s="0"/>
      <c r="DBA70" s="0"/>
      <c r="DBB70" s="0"/>
      <c r="DBC70" s="0"/>
      <c r="DBD70" s="0"/>
      <c r="DBE70" s="0"/>
      <c r="DBF70" s="0"/>
      <c r="DBG70" s="0"/>
      <c r="DBH70" s="0"/>
      <c r="DBI70" s="0"/>
      <c r="DBJ70" s="0"/>
      <c r="DBK70" s="0"/>
      <c r="DBL70" s="0"/>
      <c r="DBM70" s="0"/>
      <c r="DBN70" s="0"/>
      <c r="DBO70" s="0"/>
      <c r="DBP70" s="0"/>
      <c r="DBQ70" s="0"/>
      <c r="DBR70" s="0"/>
      <c r="DBS70" s="0"/>
      <c r="DBT70" s="0"/>
      <c r="DBU70" s="0"/>
      <c r="DBV70" s="0"/>
      <c r="DBW70" s="0"/>
      <c r="DBX70" s="0"/>
      <c r="DBY70" s="0"/>
      <c r="DBZ70" s="0"/>
      <c r="DCA70" s="0"/>
      <c r="DCB70" s="0"/>
      <c r="DCC70" s="0"/>
      <c r="DCD70" s="0"/>
      <c r="DCE70" s="0"/>
      <c r="DCF70" s="0"/>
      <c r="DCG70" s="0"/>
      <c r="DCH70" s="0"/>
      <c r="DCI70" s="0"/>
      <c r="DCJ70" s="0"/>
      <c r="DCK70" s="0"/>
      <c r="DCL70" s="0"/>
      <c r="DCM70" s="0"/>
      <c r="DCN70" s="0"/>
      <c r="DCO70" s="0"/>
      <c r="DCP70" s="0"/>
      <c r="DCQ70" s="0"/>
      <c r="DCR70" s="0"/>
      <c r="DCS70" s="0"/>
      <c r="DCT70" s="0"/>
      <c r="DCU70" s="0"/>
      <c r="DCV70" s="0"/>
      <c r="DCW70" s="0"/>
      <c r="DCX70" s="0"/>
      <c r="DCY70" s="0"/>
      <c r="DCZ70" s="0"/>
      <c r="DDA70" s="0"/>
      <c r="DDB70" s="0"/>
      <c r="DDC70" s="0"/>
      <c r="DDD70" s="0"/>
      <c r="DDE70" s="0"/>
      <c r="DDF70" s="0"/>
      <c r="DDG70" s="0"/>
      <c r="DDH70" s="0"/>
      <c r="DDI70" s="0"/>
      <c r="DDJ70" s="0"/>
      <c r="DDK70" s="0"/>
      <c r="DDL70" s="0"/>
      <c r="DDM70" s="0"/>
      <c r="DDN70" s="0"/>
      <c r="DDO70" s="0"/>
      <c r="DDP70" s="0"/>
      <c r="DDQ70" s="0"/>
      <c r="DDR70" s="0"/>
      <c r="DDS70" s="0"/>
      <c r="DDT70" s="0"/>
      <c r="DDU70" s="0"/>
      <c r="DDV70" s="0"/>
      <c r="DDW70" s="0"/>
      <c r="DDX70" s="0"/>
      <c r="DDY70" s="0"/>
      <c r="DDZ70" s="0"/>
      <c r="DEA70" s="0"/>
      <c r="DEB70" s="0"/>
      <c r="DEC70" s="0"/>
      <c r="DED70" s="0"/>
      <c r="DEE70" s="0"/>
      <c r="DEF70" s="0"/>
      <c r="DEG70" s="0"/>
      <c r="DEH70" s="0"/>
      <c r="DEI70" s="0"/>
      <c r="DEJ70" s="0"/>
      <c r="DEK70" s="0"/>
      <c r="DEL70" s="0"/>
      <c r="DEM70" s="0"/>
      <c r="DEN70" s="0"/>
      <c r="DEO70" s="0"/>
      <c r="DEP70" s="0"/>
      <c r="DEQ70" s="0"/>
      <c r="DER70" s="0"/>
      <c r="DES70" s="0"/>
      <c r="DET70" s="0"/>
      <c r="DEU70" s="0"/>
      <c r="DEV70" s="0"/>
      <c r="DEW70" s="0"/>
      <c r="DEX70" s="0"/>
      <c r="DEY70" s="0"/>
      <c r="DEZ70" s="0"/>
      <c r="DFA70" s="0"/>
      <c r="DFB70" s="0"/>
      <c r="DFC70" s="0"/>
      <c r="DFD70" s="0"/>
      <c r="DFE70" s="0"/>
      <c r="DFF70" s="0"/>
      <c r="DFG70" s="0"/>
      <c r="DFH70" s="0"/>
      <c r="DFI70" s="0"/>
      <c r="DFJ70" s="0"/>
      <c r="DFK70" s="0"/>
      <c r="DFL70" s="0"/>
      <c r="DFM70" s="0"/>
      <c r="DFN70" s="0"/>
      <c r="DFO70" s="0"/>
      <c r="DFP70" s="0"/>
      <c r="DFQ70" s="0"/>
      <c r="DFR70" s="0"/>
      <c r="DFS70" s="0"/>
      <c r="DFT70" s="0"/>
      <c r="DFU70" s="0"/>
      <c r="DFV70" s="0"/>
      <c r="DFW70" s="0"/>
      <c r="DFX70" s="0"/>
      <c r="DFY70" s="0"/>
      <c r="DFZ70" s="0"/>
      <c r="DGA70" s="0"/>
      <c r="DGB70" s="0"/>
      <c r="DGC70" s="0"/>
      <c r="DGD70" s="0"/>
      <c r="DGE70" s="0"/>
      <c r="DGF70" s="0"/>
      <c r="DGG70" s="0"/>
      <c r="DGH70" s="0"/>
      <c r="DGI70" s="0"/>
      <c r="DGJ70" s="0"/>
      <c r="DGK70" s="0"/>
      <c r="DGL70" s="0"/>
      <c r="DGM70" s="0"/>
      <c r="DGN70" s="0"/>
      <c r="DGO70" s="0"/>
      <c r="DGP70" s="0"/>
      <c r="DGQ70" s="0"/>
      <c r="DGR70" s="0"/>
      <c r="DGS70" s="0"/>
      <c r="DGT70" s="0"/>
      <c r="DGU70" s="0"/>
      <c r="DGV70" s="0"/>
      <c r="DGW70" s="0"/>
      <c r="DGX70" s="0"/>
      <c r="DGY70" s="0"/>
      <c r="DGZ70" s="0"/>
      <c r="DHA70" s="0"/>
      <c r="DHB70" s="0"/>
      <c r="DHC70" s="0"/>
      <c r="DHD70" s="0"/>
      <c r="DHE70" s="0"/>
      <c r="DHF70" s="0"/>
      <c r="DHG70" s="0"/>
      <c r="DHH70" s="0"/>
      <c r="DHI70" s="0"/>
      <c r="DHJ70" s="0"/>
      <c r="DHK70" s="0"/>
      <c r="DHL70" s="0"/>
      <c r="DHM70" s="0"/>
      <c r="DHN70" s="0"/>
      <c r="DHO70" s="0"/>
      <c r="DHP70" s="0"/>
      <c r="DHQ70" s="0"/>
      <c r="DHR70" s="0"/>
      <c r="DHS70" s="0"/>
      <c r="DHT70" s="0"/>
      <c r="DHU70" s="0"/>
      <c r="DHV70" s="0"/>
      <c r="DHW70" s="0"/>
      <c r="DHX70" s="0"/>
      <c r="DHY70" s="0"/>
      <c r="DHZ70" s="0"/>
      <c r="DIA70" s="0"/>
      <c r="DIB70" s="0"/>
      <c r="DIC70" s="0"/>
      <c r="DID70" s="0"/>
      <c r="DIE70" s="0"/>
      <c r="DIF70" s="0"/>
      <c r="DIG70" s="0"/>
      <c r="DIH70" s="0"/>
      <c r="DII70" s="0"/>
      <c r="DIJ70" s="0"/>
      <c r="DIK70" s="0"/>
      <c r="DIL70" s="0"/>
      <c r="DIM70" s="0"/>
      <c r="DIN70" s="0"/>
      <c r="DIO70" s="0"/>
      <c r="DIP70" s="0"/>
      <c r="DIQ70" s="0"/>
      <c r="DIR70" s="0"/>
      <c r="DIS70" s="0"/>
      <c r="DIT70" s="0"/>
      <c r="DIU70" s="0"/>
      <c r="DIV70" s="0"/>
      <c r="DIW70" s="0"/>
      <c r="DIX70" s="0"/>
      <c r="DIY70" s="0"/>
      <c r="DIZ70" s="0"/>
      <c r="DJA70" s="0"/>
      <c r="DJB70" s="0"/>
      <c r="DJC70" s="0"/>
      <c r="DJD70" s="0"/>
      <c r="DJE70" s="0"/>
      <c r="DJF70" s="0"/>
      <c r="DJG70" s="0"/>
      <c r="DJH70" s="0"/>
      <c r="DJI70" s="0"/>
      <c r="DJJ70" s="0"/>
      <c r="DJK70" s="0"/>
      <c r="DJL70" s="0"/>
      <c r="DJM70" s="0"/>
      <c r="DJN70" s="0"/>
      <c r="DJO70" s="0"/>
      <c r="DJP70" s="0"/>
      <c r="DJQ70" s="0"/>
      <c r="DJR70" s="0"/>
      <c r="DJS70" s="0"/>
      <c r="DJT70" s="0"/>
      <c r="DJU70" s="0"/>
      <c r="DJV70" s="0"/>
      <c r="DJW70" s="0"/>
      <c r="DJX70" s="0"/>
      <c r="DJY70" s="0"/>
      <c r="DJZ70" s="0"/>
      <c r="DKA70" s="0"/>
      <c r="DKB70" s="0"/>
      <c r="DKC70" s="0"/>
      <c r="DKD70" s="0"/>
      <c r="DKE70" s="0"/>
      <c r="DKF70" s="0"/>
      <c r="DKG70" s="0"/>
      <c r="DKH70" s="0"/>
      <c r="DKI70" s="0"/>
      <c r="DKJ70" s="0"/>
      <c r="DKK70" s="0"/>
      <c r="DKL70" s="0"/>
      <c r="DKM70" s="0"/>
      <c r="DKN70" s="0"/>
      <c r="DKO70" s="0"/>
      <c r="DKP70" s="0"/>
      <c r="DKQ70" s="0"/>
      <c r="DKR70" s="0"/>
      <c r="DKS70" s="0"/>
      <c r="DKT70" s="0"/>
      <c r="DKU70" s="0"/>
      <c r="DKV70" s="0"/>
      <c r="DKW70" s="0"/>
      <c r="DKX70" s="0"/>
      <c r="DKY70" s="0"/>
      <c r="DKZ70" s="0"/>
      <c r="DLA70" s="0"/>
      <c r="DLB70" s="0"/>
      <c r="DLC70" s="0"/>
      <c r="DLD70" s="0"/>
      <c r="DLE70" s="0"/>
      <c r="DLF70" s="0"/>
      <c r="DLG70" s="0"/>
      <c r="DLH70" s="0"/>
      <c r="DLI70" s="0"/>
      <c r="DLJ70" s="0"/>
      <c r="DLK70" s="0"/>
      <c r="DLL70" s="0"/>
      <c r="DLM70" s="0"/>
      <c r="DLN70" s="0"/>
      <c r="DLO70" s="0"/>
      <c r="DLP70" s="0"/>
      <c r="DLQ70" s="0"/>
      <c r="DLR70" s="0"/>
      <c r="DLS70" s="0"/>
      <c r="DLT70" s="0"/>
      <c r="DLU70" s="0"/>
      <c r="DLV70" s="0"/>
      <c r="DLW70" s="0"/>
      <c r="DLX70" s="0"/>
      <c r="DLY70" s="0"/>
      <c r="DLZ70" s="0"/>
      <c r="DMA70" s="0"/>
      <c r="DMB70" s="0"/>
      <c r="DMC70" s="0"/>
      <c r="DMD70" s="0"/>
      <c r="DME70" s="0"/>
      <c r="DMF70" s="0"/>
      <c r="DMG70" s="0"/>
      <c r="DMH70" s="0"/>
      <c r="DMI70" s="0"/>
      <c r="DMJ70" s="0"/>
      <c r="DMK70" s="0"/>
      <c r="DML70" s="0"/>
      <c r="DMM70" s="0"/>
      <c r="DMN70" s="0"/>
      <c r="DMO70" s="0"/>
      <c r="DMP70" s="0"/>
      <c r="DMQ70" s="0"/>
      <c r="DMR70" s="0"/>
      <c r="DMS70" s="0"/>
      <c r="DMT70" s="0"/>
      <c r="DMU70" s="0"/>
      <c r="DMV70" s="0"/>
      <c r="DMW70" s="0"/>
      <c r="DMX70" s="0"/>
      <c r="DMY70" s="0"/>
      <c r="DMZ70" s="0"/>
      <c r="DNA70" s="0"/>
      <c r="DNB70" s="0"/>
      <c r="DNC70" s="0"/>
      <c r="DND70" s="0"/>
      <c r="DNE70" s="0"/>
      <c r="DNF70" s="0"/>
      <c r="DNG70" s="0"/>
      <c r="DNH70" s="0"/>
      <c r="DNI70" s="0"/>
      <c r="DNJ70" s="0"/>
      <c r="DNK70" s="0"/>
      <c r="DNL70" s="0"/>
      <c r="DNM70" s="0"/>
      <c r="DNN70" s="0"/>
      <c r="DNO70" s="0"/>
      <c r="DNP70" s="0"/>
      <c r="DNQ70" s="0"/>
      <c r="DNR70" s="0"/>
      <c r="DNS70" s="0"/>
      <c r="DNT70" s="0"/>
      <c r="DNU70" s="0"/>
      <c r="DNV70" s="0"/>
      <c r="DNW70" s="0"/>
      <c r="DNX70" s="0"/>
      <c r="DNY70" s="0"/>
      <c r="DNZ70" s="0"/>
      <c r="DOA70" s="0"/>
      <c r="DOB70" s="0"/>
      <c r="DOC70" s="0"/>
      <c r="DOD70" s="0"/>
      <c r="DOE70" s="0"/>
      <c r="DOF70" s="0"/>
      <c r="DOG70" s="0"/>
      <c r="DOH70" s="0"/>
      <c r="DOI70" s="0"/>
      <c r="DOJ70" s="0"/>
      <c r="DOK70" s="0"/>
      <c r="DOL70" s="0"/>
      <c r="DOM70" s="0"/>
      <c r="DON70" s="0"/>
      <c r="DOO70" s="0"/>
      <c r="DOP70" s="0"/>
      <c r="DOQ70" s="0"/>
      <c r="DOR70" s="0"/>
      <c r="DOS70" s="0"/>
      <c r="DOT70" s="0"/>
      <c r="DOU70" s="0"/>
      <c r="DOV70" s="0"/>
      <c r="DOW70" s="0"/>
      <c r="DOX70" s="0"/>
      <c r="DOY70" s="0"/>
      <c r="DOZ70" s="0"/>
      <c r="DPA70" s="0"/>
      <c r="DPB70" s="0"/>
      <c r="DPC70" s="0"/>
      <c r="DPD70" s="0"/>
      <c r="DPE70" s="0"/>
      <c r="DPF70" s="0"/>
      <c r="DPG70" s="0"/>
      <c r="DPH70" s="0"/>
      <c r="DPI70" s="0"/>
      <c r="DPJ70" s="0"/>
      <c r="DPK70" s="0"/>
      <c r="DPL70" s="0"/>
      <c r="DPM70" s="0"/>
      <c r="DPN70" s="0"/>
      <c r="DPO70" s="0"/>
      <c r="DPP70" s="0"/>
      <c r="DPQ70" s="0"/>
      <c r="DPR70" s="0"/>
      <c r="DPS70" s="0"/>
      <c r="DPT70" s="0"/>
      <c r="DPU70" s="0"/>
      <c r="DPV70" s="0"/>
      <c r="DPW70" s="0"/>
      <c r="DPX70" s="0"/>
      <c r="DPY70" s="0"/>
      <c r="DPZ70" s="0"/>
      <c r="DQA70" s="0"/>
      <c r="DQB70" s="0"/>
      <c r="DQC70" s="0"/>
      <c r="DQD70" s="0"/>
      <c r="DQE70" s="0"/>
      <c r="DQF70" s="0"/>
      <c r="DQG70" s="0"/>
      <c r="DQH70" s="0"/>
      <c r="DQI70" s="0"/>
      <c r="DQJ70" s="0"/>
      <c r="DQK70" s="0"/>
      <c r="DQL70" s="0"/>
      <c r="DQM70" s="0"/>
      <c r="DQN70" s="0"/>
      <c r="DQO70" s="0"/>
      <c r="DQP70" s="0"/>
      <c r="DQQ70" s="0"/>
      <c r="DQR70" s="0"/>
      <c r="DQS70" s="0"/>
      <c r="DQT70" s="0"/>
      <c r="DQU70" s="0"/>
      <c r="DQV70" s="0"/>
      <c r="DQW70" s="0"/>
      <c r="DQX70" s="0"/>
      <c r="DQY70" s="0"/>
      <c r="DQZ70" s="0"/>
      <c r="DRA70" s="0"/>
      <c r="DRB70" s="0"/>
      <c r="DRC70" s="0"/>
      <c r="DRD70" s="0"/>
      <c r="DRE70" s="0"/>
      <c r="DRF70" s="0"/>
      <c r="DRG70" s="0"/>
      <c r="DRH70" s="0"/>
      <c r="DRI70" s="0"/>
      <c r="DRJ70" s="0"/>
      <c r="DRK70" s="0"/>
      <c r="DRL70" s="0"/>
      <c r="DRM70" s="0"/>
      <c r="DRN70" s="0"/>
      <c r="DRO70" s="0"/>
      <c r="DRP70" s="0"/>
      <c r="DRQ70" s="0"/>
      <c r="DRR70" s="0"/>
      <c r="DRS70" s="0"/>
      <c r="DRT70" s="0"/>
      <c r="DRU70" s="0"/>
      <c r="DRV70" s="0"/>
      <c r="DRW70" s="0"/>
      <c r="DRX70" s="0"/>
      <c r="DRY70" s="0"/>
      <c r="DRZ70" s="0"/>
      <c r="DSA70" s="0"/>
      <c r="DSB70" s="0"/>
      <c r="DSC70" s="0"/>
      <c r="DSD70" s="0"/>
      <c r="DSE70" s="0"/>
      <c r="DSF70" s="0"/>
      <c r="DSG70" s="0"/>
      <c r="DSH70" s="0"/>
      <c r="DSI70" s="0"/>
      <c r="DSJ70" s="0"/>
      <c r="DSK70" s="0"/>
      <c r="DSL70" s="0"/>
      <c r="DSM70" s="0"/>
      <c r="DSN70" s="0"/>
      <c r="DSO70" s="0"/>
      <c r="DSP70" s="0"/>
      <c r="DSQ70" s="0"/>
      <c r="DSR70" s="0"/>
      <c r="DSS70" s="0"/>
      <c r="DST70" s="0"/>
      <c r="DSU70" s="0"/>
      <c r="DSV70" s="0"/>
      <c r="DSW70" s="0"/>
      <c r="DSX70" s="0"/>
      <c r="DSY70" s="0"/>
      <c r="DSZ70" s="0"/>
      <c r="DTA70" s="0"/>
      <c r="DTB70" s="0"/>
      <c r="DTC70" s="0"/>
      <c r="DTD70" s="0"/>
      <c r="DTE70" s="0"/>
      <c r="DTF70" s="0"/>
      <c r="DTG70" s="0"/>
      <c r="DTH70" s="0"/>
      <c r="DTI70" s="0"/>
      <c r="DTJ70" s="0"/>
      <c r="DTK70" s="0"/>
      <c r="DTL70" s="0"/>
      <c r="DTM70" s="0"/>
      <c r="DTN70" s="0"/>
      <c r="DTO70" s="0"/>
      <c r="DTP70" s="0"/>
      <c r="DTQ70" s="0"/>
      <c r="DTR70" s="0"/>
      <c r="DTS70" s="0"/>
      <c r="DTT70" s="0"/>
      <c r="DTU70" s="0"/>
      <c r="DTV70" s="0"/>
      <c r="DTW70" s="0"/>
      <c r="DTX70" s="0"/>
      <c r="DTY70" s="0"/>
      <c r="DTZ70" s="0"/>
      <c r="DUA70" s="0"/>
      <c r="DUB70" s="0"/>
      <c r="DUC70" s="0"/>
      <c r="DUD70" s="0"/>
      <c r="DUE70" s="0"/>
      <c r="DUF70" s="0"/>
      <c r="DUG70" s="0"/>
      <c r="DUH70" s="0"/>
      <c r="DUI70" s="0"/>
      <c r="DUJ70" s="0"/>
      <c r="DUK70" s="0"/>
      <c r="DUL70" s="0"/>
      <c r="DUM70" s="0"/>
      <c r="DUN70" s="0"/>
      <c r="DUO70" s="0"/>
      <c r="DUP70" s="0"/>
      <c r="DUQ70" s="0"/>
      <c r="DUR70" s="0"/>
      <c r="DUS70" s="0"/>
      <c r="DUT70" s="0"/>
      <c r="DUU70" s="0"/>
      <c r="DUV70" s="0"/>
      <c r="DUW70" s="0"/>
      <c r="DUX70" s="0"/>
      <c r="DUY70" s="0"/>
      <c r="DUZ70" s="0"/>
      <c r="DVA70" s="0"/>
      <c r="DVB70" s="0"/>
      <c r="DVC70" s="0"/>
      <c r="DVD70" s="0"/>
      <c r="DVE70" s="0"/>
      <c r="DVF70" s="0"/>
      <c r="DVG70" s="0"/>
      <c r="DVH70" s="0"/>
      <c r="DVI70" s="0"/>
      <c r="DVJ70" s="0"/>
      <c r="DVK70" s="0"/>
      <c r="DVL70" s="0"/>
      <c r="DVM70" s="0"/>
      <c r="DVN70" s="0"/>
      <c r="DVO70" s="0"/>
      <c r="DVP70" s="0"/>
      <c r="DVQ70" s="0"/>
      <c r="DVR70" s="0"/>
      <c r="DVS70" s="0"/>
      <c r="DVT70" s="0"/>
      <c r="DVU70" s="0"/>
      <c r="DVV70" s="0"/>
      <c r="DVW70" s="0"/>
      <c r="DVX70" s="0"/>
      <c r="DVY70" s="0"/>
      <c r="DVZ70" s="0"/>
      <c r="DWA70" s="0"/>
      <c r="DWB70" s="0"/>
      <c r="DWC70" s="0"/>
      <c r="DWD70" s="0"/>
      <c r="DWE70" s="0"/>
      <c r="DWF70" s="0"/>
      <c r="DWG70" s="0"/>
      <c r="DWH70" s="0"/>
      <c r="DWI70" s="0"/>
      <c r="DWJ70" s="0"/>
      <c r="DWK70" s="0"/>
      <c r="DWL70" s="0"/>
      <c r="DWM70" s="0"/>
      <c r="DWN70" s="0"/>
      <c r="DWO70" s="0"/>
      <c r="DWP70" s="0"/>
      <c r="DWQ70" s="0"/>
      <c r="DWR70" s="0"/>
      <c r="DWS70" s="0"/>
      <c r="DWT70" s="0"/>
      <c r="DWU70" s="0"/>
      <c r="DWV70" s="0"/>
      <c r="DWW70" s="0"/>
      <c r="DWX70" s="0"/>
      <c r="DWY70" s="0"/>
      <c r="DWZ70" s="0"/>
      <c r="DXA70" s="0"/>
      <c r="DXB70" s="0"/>
      <c r="DXC70" s="0"/>
      <c r="DXD70" s="0"/>
      <c r="DXE70" s="0"/>
      <c r="DXF70" s="0"/>
      <c r="DXG70" s="0"/>
      <c r="DXH70" s="0"/>
      <c r="DXI70" s="0"/>
      <c r="DXJ70" s="0"/>
      <c r="DXK70" s="0"/>
      <c r="DXL70" s="0"/>
      <c r="DXM70" s="0"/>
      <c r="DXN70" s="0"/>
      <c r="DXO70" s="0"/>
      <c r="DXP70" s="0"/>
      <c r="DXQ70" s="0"/>
      <c r="DXR70" s="0"/>
      <c r="DXS70" s="0"/>
      <c r="DXT70" s="0"/>
      <c r="DXU70" s="0"/>
      <c r="DXV70" s="0"/>
      <c r="DXW70" s="0"/>
      <c r="DXX70" s="0"/>
      <c r="DXY70" s="0"/>
      <c r="DXZ70" s="0"/>
      <c r="DYA70" s="0"/>
      <c r="DYB70" s="0"/>
      <c r="DYC70" s="0"/>
      <c r="DYD70" s="0"/>
      <c r="DYE70" s="0"/>
      <c r="DYF70" s="0"/>
      <c r="DYG70" s="0"/>
      <c r="DYH70" s="0"/>
      <c r="DYI70" s="0"/>
      <c r="DYJ70" s="0"/>
      <c r="DYK70" s="0"/>
      <c r="DYL70" s="0"/>
      <c r="DYM70" s="0"/>
      <c r="DYN70" s="0"/>
      <c r="DYO70" s="0"/>
      <c r="DYP70" s="0"/>
      <c r="DYQ70" s="0"/>
      <c r="DYR70" s="0"/>
      <c r="DYS70" s="0"/>
      <c r="DYT70" s="0"/>
      <c r="DYU70" s="0"/>
      <c r="DYV70" s="0"/>
      <c r="DYW70" s="0"/>
      <c r="DYX70" s="0"/>
      <c r="DYY70" s="0"/>
      <c r="DYZ70" s="0"/>
      <c r="DZA70" s="0"/>
      <c r="DZB70" s="0"/>
      <c r="DZC70" s="0"/>
      <c r="DZD70" s="0"/>
      <c r="DZE70" s="0"/>
      <c r="DZF70" s="0"/>
      <c r="DZG70" s="0"/>
      <c r="DZH70" s="0"/>
      <c r="DZI70" s="0"/>
      <c r="DZJ70" s="0"/>
      <c r="DZK70" s="0"/>
      <c r="DZL70" s="0"/>
      <c r="DZM70" s="0"/>
      <c r="DZN70" s="0"/>
      <c r="DZO70" s="0"/>
      <c r="DZP70" s="0"/>
      <c r="DZQ70" s="0"/>
      <c r="DZR70" s="0"/>
      <c r="DZS70" s="0"/>
      <c r="DZT70" s="0"/>
      <c r="DZU70" s="0"/>
      <c r="DZV70" s="0"/>
      <c r="DZW70" s="0"/>
      <c r="DZX70" s="0"/>
      <c r="DZY70" s="0"/>
      <c r="DZZ70" s="0"/>
      <c r="EAA70" s="0"/>
      <c r="EAB70" s="0"/>
      <c r="EAC70" s="0"/>
      <c r="EAD70" s="0"/>
      <c r="EAE70" s="0"/>
      <c r="EAF70" s="0"/>
      <c r="EAG70" s="0"/>
      <c r="EAH70" s="0"/>
      <c r="EAI70" s="0"/>
      <c r="EAJ70" s="0"/>
      <c r="EAK70" s="0"/>
      <c r="EAL70" s="0"/>
      <c r="EAM70" s="0"/>
      <c r="EAN70" s="0"/>
      <c r="EAO70" s="0"/>
      <c r="EAP70" s="0"/>
      <c r="EAQ70" s="0"/>
      <c r="EAR70" s="0"/>
      <c r="EAS70" s="0"/>
      <c r="EAT70" s="0"/>
      <c r="EAU70" s="0"/>
      <c r="EAV70" s="0"/>
      <c r="EAW70" s="0"/>
      <c r="EAX70" s="0"/>
      <c r="EAY70" s="0"/>
      <c r="EAZ70" s="0"/>
      <c r="EBA70" s="0"/>
      <c r="EBB70" s="0"/>
      <c r="EBC70" s="0"/>
      <c r="EBD70" s="0"/>
      <c r="EBE70" s="0"/>
      <c r="EBF70" s="0"/>
      <c r="EBG70" s="0"/>
      <c r="EBH70" s="0"/>
      <c r="EBI70" s="0"/>
      <c r="EBJ70" s="0"/>
      <c r="EBK70" s="0"/>
      <c r="EBL70" s="0"/>
      <c r="EBM70" s="0"/>
      <c r="EBN70" s="0"/>
      <c r="EBO70" s="0"/>
      <c r="EBP70" s="0"/>
      <c r="EBQ70" s="0"/>
      <c r="EBR70" s="0"/>
      <c r="EBS70" s="0"/>
      <c r="EBT70" s="0"/>
      <c r="EBU70" s="0"/>
      <c r="EBV70" s="0"/>
      <c r="EBW70" s="0"/>
      <c r="EBX70" s="0"/>
      <c r="EBY70" s="0"/>
      <c r="EBZ70" s="0"/>
      <c r="ECA70" s="0"/>
      <c r="ECB70" s="0"/>
      <c r="ECC70" s="0"/>
      <c r="ECD70" s="0"/>
      <c r="ECE70" s="0"/>
      <c r="ECF70" s="0"/>
      <c r="ECG70" s="0"/>
      <c r="ECH70" s="0"/>
      <c r="ECI70" s="0"/>
      <c r="ECJ70" s="0"/>
      <c r="ECK70" s="0"/>
      <c r="ECL70" s="0"/>
      <c r="ECM70" s="0"/>
      <c r="ECN70" s="0"/>
      <c r="ECO70" s="0"/>
      <c r="ECP70" s="0"/>
      <c r="ECQ70" s="0"/>
      <c r="ECR70" s="0"/>
      <c r="ECS70" s="0"/>
      <c r="ECT70" s="0"/>
      <c r="ECU70" s="0"/>
      <c r="ECV70" s="0"/>
      <c r="ECW70" s="0"/>
      <c r="ECX70" s="0"/>
      <c r="ECY70" s="0"/>
      <c r="ECZ70" s="0"/>
      <c r="EDA70" s="0"/>
      <c r="EDB70" s="0"/>
      <c r="EDC70" s="0"/>
      <c r="EDD70" s="0"/>
      <c r="EDE70" s="0"/>
      <c r="EDF70" s="0"/>
      <c r="EDG70" s="0"/>
      <c r="EDH70" s="0"/>
      <c r="EDI70" s="0"/>
      <c r="EDJ70" s="0"/>
      <c r="EDK70" s="0"/>
      <c r="EDL70" s="0"/>
      <c r="EDM70" s="0"/>
      <c r="EDN70" s="0"/>
      <c r="EDO70" s="0"/>
      <c r="EDP70" s="0"/>
      <c r="EDQ70" s="0"/>
      <c r="EDR70" s="0"/>
      <c r="EDS70" s="0"/>
      <c r="EDT70" s="0"/>
      <c r="EDU70" s="0"/>
      <c r="EDV70" s="0"/>
      <c r="EDW70" s="0"/>
      <c r="EDX70" s="0"/>
      <c r="EDY70" s="0"/>
      <c r="EDZ70" s="0"/>
      <c r="EEA70" s="0"/>
      <c r="EEB70" s="0"/>
      <c r="EEC70" s="0"/>
      <c r="EED70" s="0"/>
      <c r="EEE70" s="0"/>
      <c r="EEF70" s="0"/>
      <c r="EEG70" s="0"/>
      <c r="EEH70" s="0"/>
      <c r="EEI70" s="0"/>
      <c r="EEJ70" s="0"/>
      <c r="EEK70" s="0"/>
      <c r="EEL70" s="0"/>
      <c r="EEM70" s="0"/>
      <c r="EEN70" s="0"/>
      <c r="EEO70" s="0"/>
      <c r="EEP70" s="0"/>
      <c r="EEQ70" s="0"/>
      <c r="EER70" s="0"/>
      <c r="EES70" s="0"/>
      <c r="EET70" s="0"/>
      <c r="EEU70" s="0"/>
      <c r="EEV70" s="0"/>
      <c r="EEW70" s="0"/>
      <c r="EEX70" s="0"/>
      <c r="EEY70" s="0"/>
      <c r="EEZ70" s="0"/>
      <c r="EFA70" s="0"/>
      <c r="EFB70" s="0"/>
      <c r="EFC70" s="0"/>
      <c r="EFD70" s="0"/>
      <c r="EFE70" s="0"/>
      <c r="EFF70" s="0"/>
      <c r="EFG70" s="0"/>
      <c r="EFH70" s="0"/>
      <c r="EFI70" s="0"/>
      <c r="EFJ70" s="0"/>
      <c r="EFK70" s="0"/>
      <c r="EFL70" s="0"/>
      <c r="EFM70" s="0"/>
      <c r="EFN70" s="0"/>
      <c r="EFO70" s="0"/>
      <c r="EFP70" s="0"/>
      <c r="EFQ70" s="0"/>
      <c r="EFR70" s="0"/>
      <c r="EFS70" s="0"/>
      <c r="EFT70" s="0"/>
      <c r="EFU70" s="0"/>
      <c r="EFV70" s="0"/>
      <c r="EFW70" s="0"/>
      <c r="EFX70" s="0"/>
      <c r="EFY70" s="0"/>
      <c r="EFZ70" s="0"/>
      <c r="EGA70" s="0"/>
      <c r="EGB70" s="0"/>
      <c r="EGC70" s="0"/>
      <c r="EGD70" s="0"/>
      <c r="EGE70" s="0"/>
      <c r="EGF70" s="0"/>
      <c r="EGG70" s="0"/>
      <c r="EGH70" s="0"/>
      <c r="EGI70" s="0"/>
      <c r="EGJ70" s="0"/>
      <c r="EGK70" s="0"/>
      <c r="EGL70" s="0"/>
      <c r="EGM70" s="0"/>
      <c r="EGN70" s="0"/>
      <c r="EGO70" s="0"/>
      <c r="EGP70" s="0"/>
      <c r="EGQ70" s="0"/>
      <c r="EGR70" s="0"/>
      <c r="EGS70" s="0"/>
      <c r="EGT70" s="0"/>
      <c r="EGU70" s="0"/>
      <c r="EGV70" s="0"/>
      <c r="EGW70" s="0"/>
      <c r="EGX70" s="0"/>
      <c r="EGY70" s="0"/>
      <c r="EGZ70" s="0"/>
      <c r="EHA70" s="0"/>
      <c r="EHB70" s="0"/>
      <c r="EHC70" s="0"/>
      <c r="EHD70" s="0"/>
      <c r="EHE70" s="0"/>
      <c r="EHF70" s="0"/>
      <c r="EHG70" s="0"/>
      <c r="EHH70" s="0"/>
      <c r="EHI70" s="0"/>
      <c r="EHJ70" s="0"/>
      <c r="EHK70" s="0"/>
      <c r="EHL70" s="0"/>
      <c r="EHM70" s="0"/>
      <c r="EHN70" s="0"/>
      <c r="EHO70" s="0"/>
      <c r="EHP70" s="0"/>
      <c r="EHQ70" s="0"/>
      <c r="EHR70" s="0"/>
      <c r="EHS70" s="0"/>
      <c r="EHT70" s="0"/>
      <c r="EHU70" s="0"/>
      <c r="EHV70" s="0"/>
      <c r="EHW70" s="0"/>
      <c r="EHX70" s="0"/>
      <c r="EHY70" s="0"/>
      <c r="EHZ70" s="0"/>
      <c r="EIA70" s="0"/>
      <c r="EIB70" s="0"/>
      <c r="EIC70" s="0"/>
      <c r="EID70" s="0"/>
      <c r="EIE70" s="0"/>
      <c r="EIF70" s="0"/>
      <c r="EIG70" s="0"/>
      <c r="EIH70" s="0"/>
      <c r="EII70" s="0"/>
      <c r="EIJ70" s="0"/>
      <c r="EIK70" s="0"/>
      <c r="EIL70" s="0"/>
      <c r="EIM70" s="0"/>
      <c r="EIN70" s="0"/>
      <c r="EIO70" s="0"/>
      <c r="EIP70" s="0"/>
      <c r="EIQ70" s="0"/>
      <c r="EIR70" s="0"/>
      <c r="EIS70" s="0"/>
      <c r="EIT70" s="0"/>
      <c r="EIU70" s="0"/>
      <c r="EIV70" s="0"/>
      <c r="EIW70" s="0"/>
      <c r="EIX70" s="0"/>
      <c r="EIY70" s="0"/>
      <c r="EIZ70" s="0"/>
      <c r="EJA70" s="0"/>
      <c r="EJB70" s="0"/>
      <c r="EJC70" s="0"/>
      <c r="EJD70" s="0"/>
      <c r="EJE70" s="0"/>
      <c r="EJF70" s="0"/>
      <c r="EJG70" s="0"/>
      <c r="EJH70" s="0"/>
      <c r="EJI70" s="0"/>
      <c r="EJJ70" s="0"/>
      <c r="EJK70" s="0"/>
      <c r="EJL70" s="0"/>
      <c r="EJM70" s="0"/>
      <c r="EJN70" s="0"/>
      <c r="EJO70" s="0"/>
      <c r="EJP70" s="0"/>
      <c r="EJQ70" s="0"/>
      <c r="EJR70" s="0"/>
      <c r="EJS70" s="0"/>
      <c r="EJT70" s="0"/>
      <c r="EJU70" s="0"/>
      <c r="EJV70" s="0"/>
      <c r="EJW70" s="0"/>
      <c r="EJX70" s="0"/>
      <c r="EJY70" s="0"/>
      <c r="EJZ70" s="0"/>
      <c r="EKA70" s="0"/>
      <c r="EKB70" s="0"/>
      <c r="EKC70" s="0"/>
      <c r="EKD70" s="0"/>
      <c r="EKE70" s="0"/>
      <c r="EKF70" s="0"/>
      <c r="EKG70" s="0"/>
      <c r="EKH70" s="0"/>
      <c r="EKI70" s="0"/>
      <c r="EKJ70" s="0"/>
      <c r="EKK70" s="0"/>
      <c r="EKL70" s="0"/>
      <c r="EKM70" s="0"/>
      <c r="EKN70" s="0"/>
      <c r="EKO70" s="0"/>
      <c r="EKP70" s="0"/>
      <c r="EKQ70" s="0"/>
      <c r="EKR70" s="0"/>
      <c r="EKS70" s="0"/>
      <c r="EKT70" s="0"/>
      <c r="EKU70" s="0"/>
      <c r="EKV70" s="0"/>
      <c r="EKW70" s="0"/>
      <c r="EKX70" s="0"/>
      <c r="EKY70" s="0"/>
      <c r="EKZ70" s="0"/>
      <c r="ELA70" s="0"/>
      <c r="ELB70" s="0"/>
      <c r="ELC70" s="0"/>
      <c r="ELD70" s="0"/>
      <c r="ELE70" s="0"/>
      <c r="ELF70" s="0"/>
      <c r="ELG70" s="0"/>
      <c r="ELH70" s="0"/>
      <c r="ELI70" s="0"/>
      <c r="ELJ70" s="0"/>
      <c r="ELK70" s="0"/>
      <c r="ELL70" s="0"/>
      <c r="ELM70" s="0"/>
      <c r="ELN70" s="0"/>
      <c r="ELO70" s="0"/>
      <c r="ELP70" s="0"/>
      <c r="ELQ70" s="0"/>
      <c r="ELR70" s="0"/>
      <c r="ELS70" s="0"/>
      <c r="ELT70" s="0"/>
      <c r="ELU70" s="0"/>
      <c r="ELV70" s="0"/>
      <c r="ELW70" s="0"/>
      <c r="ELX70" s="0"/>
      <c r="ELY70" s="0"/>
      <c r="ELZ70" s="0"/>
      <c r="EMA70" s="0"/>
      <c r="EMB70" s="0"/>
      <c r="EMC70" s="0"/>
      <c r="EMD70" s="0"/>
      <c r="EME70" s="0"/>
      <c r="EMF70" s="0"/>
      <c r="EMG70" s="0"/>
      <c r="EMH70" s="0"/>
      <c r="EMI70" s="0"/>
      <c r="EMJ70" s="0"/>
      <c r="EMK70" s="0"/>
      <c r="EML70" s="0"/>
      <c r="EMM70" s="0"/>
      <c r="EMN70" s="0"/>
      <c r="EMO70" s="0"/>
      <c r="EMP70" s="0"/>
      <c r="EMQ70" s="0"/>
      <c r="EMR70" s="0"/>
      <c r="EMS70" s="0"/>
      <c r="EMT70" s="0"/>
      <c r="EMU70" s="0"/>
      <c r="EMV70" s="0"/>
      <c r="EMW70" s="0"/>
      <c r="EMX70" s="0"/>
      <c r="EMY70" s="0"/>
      <c r="EMZ70" s="0"/>
      <c r="ENA70" s="0"/>
      <c r="ENB70" s="0"/>
      <c r="ENC70" s="0"/>
      <c r="END70" s="0"/>
      <c r="ENE70" s="0"/>
      <c r="ENF70" s="0"/>
      <c r="ENG70" s="0"/>
      <c r="ENH70" s="0"/>
      <c r="ENI70" s="0"/>
      <c r="ENJ70" s="0"/>
      <c r="ENK70" s="0"/>
      <c r="ENL70" s="0"/>
      <c r="ENM70" s="0"/>
      <c r="ENN70" s="0"/>
      <c r="ENO70" s="0"/>
      <c r="ENP70" s="0"/>
      <c r="ENQ70" s="0"/>
      <c r="ENR70" s="0"/>
      <c r="ENS70" s="0"/>
      <c r="ENT70" s="0"/>
      <c r="ENU70" s="0"/>
      <c r="ENV70" s="0"/>
      <c r="ENW70" s="0"/>
      <c r="ENX70" s="0"/>
      <c r="ENY70" s="0"/>
      <c r="ENZ70" s="0"/>
      <c r="EOA70" s="0"/>
      <c r="EOB70" s="0"/>
      <c r="EOC70" s="0"/>
      <c r="EOD70" s="0"/>
      <c r="EOE70" s="0"/>
      <c r="EOF70" s="0"/>
      <c r="EOG70" s="0"/>
      <c r="EOH70" s="0"/>
      <c r="EOI70" s="0"/>
      <c r="EOJ70" s="0"/>
      <c r="EOK70" s="0"/>
      <c r="EOL70" s="0"/>
      <c r="EOM70" s="0"/>
      <c r="EON70" s="0"/>
      <c r="EOO70" s="0"/>
      <c r="EOP70" s="0"/>
      <c r="EOQ70" s="0"/>
      <c r="EOR70" s="0"/>
      <c r="EOS70" s="0"/>
      <c r="EOT70" s="0"/>
      <c r="EOU70" s="0"/>
      <c r="EOV70" s="0"/>
      <c r="EOW70" s="0"/>
      <c r="EOX70" s="0"/>
      <c r="EOY70" s="0"/>
      <c r="EOZ70" s="0"/>
      <c r="EPA70" s="0"/>
      <c r="EPB70" s="0"/>
      <c r="EPC70" s="0"/>
      <c r="EPD70" s="0"/>
      <c r="EPE70" s="0"/>
      <c r="EPF70" s="0"/>
      <c r="EPG70" s="0"/>
      <c r="EPH70" s="0"/>
      <c r="EPI70" s="0"/>
      <c r="EPJ70" s="0"/>
      <c r="EPK70" s="0"/>
      <c r="EPL70" s="0"/>
      <c r="EPM70" s="0"/>
      <c r="EPN70" s="0"/>
      <c r="EPO70" s="0"/>
      <c r="EPP70" s="0"/>
      <c r="EPQ70" s="0"/>
      <c r="EPR70" s="0"/>
      <c r="EPS70" s="0"/>
      <c r="EPT70" s="0"/>
      <c r="EPU70" s="0"/>
      <c r="EPV70" s="0"/>
      <c r="EPW70" s="0"/>
      <c r="EPX70" s="0"/>
      <c r="EPY70" s="0"/>
      <c r="EPZ70" s="0"/>
      <c r="EQA70" s="0"/>
      <c r="EQB70" s="0"/>
      <c r="EQC70" s="0"/>
      <c r="EQD70" s="0"/>
      <c r="EQE70" s="0"/>
      <c r="EQF70" s="0"/>
      <c r="EQG70" s="0"/>
      <c r="EQH70" s="0"/>
      <c r="EQI70" s="0"/>
      <c r="EQJ70" s="0"/>
      <c r="EQK70" s="0"/>
      <c r="EQL70" s="0"/>
      <c r="EQM70" s="0"/>
      <c r="EQN70" s="0"/>
      <c r="EQO70" s="0"/>
      <c r="EQP70" s="0"/>
      <c r="EQQ70" s="0"/>
      <c r="EQR70" s="0"/>
      <c r="EQS70" s="0"/>
      <c r="EQT70" s="0"/>
      <c r="EQU70" s="0"/>
      <c r="EQV70" s="0"/>
      <c r="EQW70" s="0"/>
      <c r="EQX70" s="0"/>
      <c r="EQY70" s="0"/>
      <c r="EQZ70" s="0"/>
      <c r="ERA70" s="0"/>
      <c r="ERB70" s="0"/>
      <c r="ERC70" s="0"/>
      <c r="ERD70" s="0"/>
      <c r="ERE70" s="0"/>
      <c r="ERF70" s="0"/>
      <c r="ERG70" s="0"/>
      <c r="ERH70" s="0"/>
      <c r="ERI70" s="0"/>
      <c r="ERJ70" s="0"/>
      <c r="ERK70" s="0"/>
      <c r="ERL70" s="0"/>
      <c r="ERM70" s="0"/>
      <c r="ERN70" s="0"/>
      <c r="ERO70" s="0"/>
      <c r="ERP70" s="0"/>
      <c r="ERQ70" s="0"/>
      <c r="ERR70" s="0"/>
      <c r="ERS70" s="0"/>
      <c r="ERT70" s="0"/>
      <c r="ERU70" s="0"/>
      <c r="ERV70" s="0"/>
      <c r="ERW70" s="0"/>
      <c r="ERX70" s="0"/>
      <c r="ERY70" s="0"/>
      <c r="ERZ70" s="0"/>
      <c r="ESA70" s="0"/>
      <c r="ESB70" s="0"/>
      <c r="ESC70" s="0"/>
      <c r="ESD70" s="0"/>
      <c r="ESE70" s="0"/>
      <c r="ESF70" s="0"/>
      <c r="ESG70" s="0"/>
      <c r="ESH70" s="0"/>
      <c r="ESI70" s="0"/>
      <c r="ESJ70" s="0"/>
      <c r="ESK70" s="0"/>
      <c r="ESL70" s="0"/>
      <c r="ESM70" s="0"/>
      <c r="ESN70" s="0"/>
      <c r="ESO70" s="0"/>
      <c r="ESP70" s="0"/>
      <c r="ESQ70" s="0"/>
      <c r="ESR70" s="0"/>
      <c r="ESS70" s="0"/>
      <c r="EST70" s="0"/>
      <c r="ESU70" s="0"/>
      <c r="ESV70" s="0"/>
      <c r="ESW70" s="0"/>
      <c r="ESX70" s="0"/>
      <c r="ESY70" s="0"/>
      <c r="ESZ70" s="0"/>
      <c r="ETA70" s="0"/>
      <c r="ETB70" s="0"/>
      <c r="ETC70" s="0"/>
      <c r="ETD70" s="0"/>
      <c r="ETE70" s="0"/>
      <c r="ETF70" s="0"/>
      <c r="ETG70" s="0"/>
      <c r="ETH70" s="0"/>
      <c r="ETI70" s="0"/>
      <c r="ETJ70" s="0"/>
      <c r="ETK70" s="0"/>
      <c r="ETL70" s="0"/>
      <c r="ETM70" s="0"/>
      <c r="ETN70" s="0"/>
      <c r="ETO70" s="0"/>
      <c r="ETP70" s="0"/>
      <c r="ETQ70" s="0"/>
      <c r="ETR70" s="0"/>
      <c r="ETS70" s="0"/>
      <c r="ETT70" s="0"/>
      <c r="ETU70" s="0"/>
      <c r="ETV70" s="0"/>
      <c r="ETW70" s="0"/>
      <c r="ETX70" s="0"/>
      <c r="ETY70" s="0"/>
      <c r="ETZ70" s="0"/>
      <c r="EUA70" s="0"/>
      <c r="EUB70" s="0"/>
      <c r="EUC70" s="0"/>
      <c r="EUD70" s="0"/>
      <c r="EUE70" s="0"/>
      <c r="EUF70" s="0"/>
      <c r="EUG70" s="0"/>
      <c r="EUH70" s="0"/>
      <c r="EUI70" s="0"/>
      <c r="EUJ70" s="0"/>
      <c r="EUK70" s="0"/>
      <c r="EUL70" s="0"/>
      <c r="EUM70" s="0"/>
      <c r="EUN70" s="0"/>
      <c r="EUO70" s="0"/>
      <c r="EUP70" s="0"/>
      <c r="EUQ70" s="0"/>
      <c r="EUR70" s="0"/>
      <c r="EUS70" s="0"/>
      <c r="EUT70" s="0"/>
      <c r="EUU70" s="0"/>
      <c r="EUV70" s="0"/>
      <c r="EUW70" s="0"/>
      <c r="EUX70" s="0"/>
      <c r="EUY70" s="0"/>
      <c r="EUZ70" s="0"/>
      <c r="EVA70" s="0"/>
      <c r="EVB70" s="0"/>
      <c r="EVC70" s="0"/>
      <c r="EVD70" s="0"/>
      <c r="EVE70" s="0"/>
      <c r="EVF70" s="0"/>
      <c r="EVG70" s="0"/>
      <c r="EVH70" s="0"/>
      <c r="EVI70" s="0"/>
      <c r="EVJ70" s="0"/>
      <c r="EVK70" s="0"/>
      <c r="EVL70" s="0"/>
      <c r="EVM70" s="0"/>
      <c r="EVN70" s="0"/>
      <c r="EVO70" s="0"/>
      <c r="EVP70" s="0"/>
      <c r="EVQ70" s="0"/>
      <c r="EVR70" s="0"/>
      <c r="EVS70" s="0"/>
      <c r="EVT70" s="0"/>
      <c r="EVU70" s="0"/>
      <c r="EVV70" s="0"/>
      <c r="EVW70" s="0"/>
      <c r="EVX70" s="0"/>
      <c r="EVY70" s="0"/>
      <c r="EVZ70" s="0"/>
      <c r="EWA70" s="0"/>
      <c r="EWB70" s="0"/>
      <c r="EWC70" s="0"/>
      <c r="EWD70" s="0"/>
      <c r="EWE70" s="0"/>
      <c r="EWF70" s="0"/>
      <c r="EWG70" s="0"/>
      <c r="EWH70" s="0"/>
      <c r="EWI70" s="0"/>
      <c r="EWJ70" s="0"/>
      <c r="EWK70" s="0"/>
      <c r="EWL70" s="0"/>
      <c r="EWM70" s="0"/>
      <c r="EWN70" s="0"/>
      <c r="EWO70" s="0"/>
      <c r="EWP70" s="0"/>
      <c r="EWQ70" s="0"/>
      <c r="EWR70" s="0"/>
      <c r="EWS70" s="0"/>
      <c r="EWT70" s="0"/>
      <c r="EWU70" s="0"/>
      <c r="EWV70" s="0"/>
      <c r="EWW70" s="0"/>
      <c r="EWX70" s="0"/>
      <c r="EWY70" s="0"/>
      <c r="EWZ70" s="0"/>
      <c r="EXA70" s="0"/>
      <c r="EXB70" s="0"/>
      <c r="EXC70" s="0"/>
      <c r="EXD70" s="0"/>
      <c r="EXE70" s="0"/>
      <c r="EXF70" s="0"/>
      <c r="EXG70" s="0"/>
      <c r="EXH70" s="0"/>
      <c r="EXI70" s="0"/>
      <c r="EXJ70" s="0"/>
      <c r="EXK70" s="0"/>
      <c r="EXL70" s="0"/>
      <c r="EXM70" s="0"/>
      <c r="EXN70" s="0"/>
      <c r="EXO70" s="0"/>
      <c r="EXP70" s="0"/>
      <c r="EXQ70" s="0"/>
      <c r="EXR70" s="0"/>
      <c r="EXS70" s="0"/>
      <c r="EXT70" s="0"/>
      <c r="EXU70" s="0"/>
      <c r="EXV70" s="0"/>
      <c r="EXW70" s="0"/>
      <c r="EXX70" s="0"/>
      <c r="EXY70" s="0"/>
      <c r="EXZ70" s="0"/>
      <c r="EYA70" s="0"/>
      <c r="EYB70" s="0"/>
      <c r="EYC70" s="0"/>
      <c r="EYD70" s="0"/>
      <c r="EYE70" s="0"/>
      <c r="EYF70" s="0"/>
      <c r="EYG70" s="0"/>
      <c r="EYH70" s="0"/>
      <c r="EYI70" s="0"/>
      <c r="EYJ70" s="0"/>
      <c r="EYK70" s="0"/>
      <c r="EYL70" s="0"/>
      <c r="EYM70" s="0"/>
      <c r="EYN70" s="0"/>
      <c r="EYO70" s="0"/>
      <c r="EYP70" s="0"/>
      <c r="EYQ70" s="0"/>
      <c r="EYR70" s="0"/>
      <c r="EYS70" s="0"/>
      <c r="EYT70" s="0"/>
      <c r="EYU70" s="0"/>
      <c r="EYV70" s="0"/>
      <c r="EYW70" s="0"/>
      <c r="EYX70" s="0"/>
      <c r="EYY70" s="0"/>
      <c r="EYZ70" s="0"/>
      <c r="EZA70" s="0"/>
      <c r="EZB70" s="0"/>
      <c r="EZC70" s="0"/>
      <c r="EZD70" s="0"/>
      <c r="EZE70" s="0"/>
      <c r="EZF70" s="0"/>
      <c r="EZG70" s="0"/>
      <c r="EZH70" s="0"/>
      <c r="EZI70" s="0"/>
      <c r="EZJ70" s="0"/>
      <c r="EZK70" s="0"/>
      <c r="EZL70" s="0"/>
      <c r="EZM70" s="0"/>
      <c r="EZN70" s="0"/>
      <c r="EZO70" s="0"/>
      <c r="EZP70" s="0"/>
      <c r="EZQ70" s="0"/>
      <c r="EZR70" s="0"/>
      <c r="EZS70" s="0"/>
      <c r="EZT70" s="0"/>
      <c r="EZU70" s="0"/>
      <c r="EZV70" s="0"/>
      <c r="EZW70" s="0"/>
      <c r="EZX70" s="0"/>
      <c r="EZY70" s="0"/>
      <c r="EZZ70" s="0"/>
      <c r="FAA70" s="0"/>
      <c r="FAB70" s="0"/>
      <c r="FAC70" s="0"/>
      <c r="FAD70" s="0"/>
      <c r="FAE70" s="0"/>
      <c r="FAF70" s="0"/>
      <c r="FAG70" s="0"/>
      <c r="FAH70" s="0"/>
      <c r="FAI70" s="0"/>
      <c r="FAJ70" s="0"/>
      <c r="FAK70" s="0"/>
      <c r="FAL70" s="0"/>
      <c r="FAM70" s="0"/>
      <c r="FAN70" s="0"/>
      <c r="FAO70" s="0"/>
      <c r="FAP70" s="0"/>
      <c r="FAQ70" s="0"/>
      <c r="FAR70" s="0"/>
      <c r="FAS70" s="0"/>
      <c r="FAT70" s="0"/>
      <c r="FAU70" s="0"/>
      <c r="FAV70" s="0"/>
      <c r="FAW70" s="0"/>
      <c r="FAX70" s="0"/>
      <c r="FAY70" s="0"/>
      <c r="FAZ70" s="0"/>
      <c r="FBA70" s="0"/>
      <c r="FBB70" s="0"/>
      <c r="FBC70" s="0"/>
      <c r="FBD70" s="0"/>
      <c r="FBE70" s="0"/>
      <c r="FBF70" s="0"/>
      <c r="FBG70" s="0"/>
      <c r="FBH70" s="0"/>
      <c r="FBI70" s="0"/>
      <c r="FBJ70" s="0"/>
      <c r="FBK70" s="0"/>
      <c r="FBL70" s="0"/>
      <c r="FBM70" s="0"/>
      <c r="FBN70" s="0"/>
      <c r="FBO70" s="0"/>
      <c r="FBP70" s="0"/>
      <c r="FBQ70" s="0"/>
      <c r="FBR70" s="0"/>
      <c r="FBS70" s="0"/>
      <c r="FBT70" s="0"/>
      <c r="FBU70" s="0"/>
      <c r="FBV70" s="0"/>
      <c r="FBW70" s="0"/>
      <c r="FBX70" s="0"/>
      <c r="FBY70" s="0"/>
      <c r="FBZ70" s="0"/>
      <c r="FCA70" s="0"/>
      <c r="FCB70" s="0"/>
      <c r="FCC70" s="0"/>
      <c r="FCD70" s="0"/>
      <c r="FCE70" s="0"/>
      <c r="FCF70" s="0"/>
      <c r="FCG70" s="0"/>
      <c r="FCH70" s="0"/>
      <c r="FCI70" s="0"/>
      <c r="FCJ70" s="0"/>
      <c r="FCK70" s="0"/>
      <c r="FCL70" s="0"/>
      <c r="FCM70" s="0"/>
      <c r="FCN70" s="0"/>
      <c r="FCO70" s="0"/>
      <c r="FCP70" s="0"/>
      <c r="FCQ70" s="0"/>
      <c r="FCR70" s="0"/>
      <c r="FCS70" s="0"/>
      <c r="FCT70" s="0"/>
      <c r="FCU70" s="0"/>
      <c r="FCV70" s="0"/>
      <c r="FCW70" s="0"/>
      <c r="FCX70" s="0"/>
      <c r="FCY70" s="0"/>
      <c r="FCZ70" s="0"/>
      <c r="FDA70" s="0"/>
      <c r="FDB70" s="0"/>
      <c r="FDC70" s="0"/>
      <c r="FDD70" s="0"/>
      <c r="FDE70" s="0"/>
      <c r="FDF70" s="0"/>
      <c r="FDG70" s="0"/>
      <c r="FDH70" s="0"/>
      <c r="FDI70" s="0"/>
      <c r="FDJ70" s="0"/>
      <c r="FDK70" s="0"/>
      <c r="FDL70" s="0"/>
      <c r="FDM70" s="0"/>
      <c r="FDN70" s="0"/>
      <c r="FDO70" s="0"/>
      <c r="FDP70" s="0"/>
      <c r="FDQ70" s="0"/>
      <c r="FDR70" s="0"/>
      <c r="FDS70" s="0"/>
      <c r="FDT70" s="0"/>
      <c r="FDU70" s="0"/>
      <c r="FDV70" s="0"/>
      <c r="FDW70" s="0"/>
      <c r="FDX70" s="0"/>
      <c r="FDY70" s="0"/>
      <c r="FDZ70" s="0"/>
      <c r="FEA70" s="0"/>
      <c r="FEB70" s="0"/>
      <c r="FEC70" s="0"/>
      <c r="FED70" s="0"/>
      <c r="FEE70" s="0"/>
      <c r="FEF70" s="0"/>
      <c r="FEG70" s="0"/>
      <c r="FEH70" s="0"/>
      <c r="FEI70" s="0"/>
      <c r="FEJ70" s="0"/>
      <c r="FEK70" s="0"/>
      <c r="FEL70" s="0"/>
      <c r="FEM70" s="0"/>
      <c r="FEN70" s="0"/>
      <c r="FEO70" s="0"/>
      <c r="FEP70" s="0"/>
      <c r="FEQ70" s="0"/>
      <c r="FER70" s="0"/>
      <c r="FES70" s="0"/>
      <c r="FET70" s="0"/>
      <c r="FEU70" s="0"/>
      <c r="FEV70" s="0"/>
      <c r="FEW70" s="0"/>
      <c r="FEX70" s="0"/>
      <c r="FEY70" s="0"/>
      <c r="FEZ70" s="0"/>
      <c r="FFA70" s="0"/>
      <c r="FFB70" s="0"/>
      <c r="FFC70" s="0"/>
      <c r="FFD70" s="0"/>
      <c r="FFE70" s="0"/>
      <c r="FFF70" s="0"/>
      <c r="FFG70" s="0"/>
      <c r="FFH70" s="0"/>
      <c r="FFI70" s="0"/>
      <c r="FFJ70" s="0"/>
      <c r="FFK70" s="0"/>
      <c r="FFL70" s="0"/>
      <c r="FFM70" s="0"/>
      <c r="FFN70" s="0"/>
      <c r="FFO70" s="0"/>
      <c r="FFP70" s="0"/>
      <c r="FFQ70" s="0"/>
      <c r="FFR70" s="0"/>
      <c r="FFS70" s="0"/>
      <c r="FFT70" s="0"/>
      <c r="FFU70" s="0"/>
      <c r="FFV70" s="0"/>
      <c r="FFW70" s="0"/>
      <c r="FFX70" s="0"/>
      <c r="FFY70" s="0"/>
      <c r="FFZ70" s="0"/>
      <c r="FGA70" s="0"/>
      <c r="FGB70" s="0"/>
      <c r="FGC70" s="0"/>
      <c r="FGD70" s="0"/>
      <c r="FGE70" s="0"/>
      <c r="FGF70" s="0"/>
      <c r="FGG70" s="0"/>
      <c r="FGH70" s="0"/>
      <c r="FGI70" s="0"/>
      <c r="FGJ70" s="0"/>
      <c r="FGK70" s="0"/>
      <c r="FGL70" s="0"/>
      <c r="FGM70" s="0"/>
      <c r="FGN70" s="0"/>
      <c r="FGO70" s="0"/>
      <c r="FGP70" s="0"/>
      <c r="FGQ70" s="0"/>
      <c r="FGR70" s="0"/>
      <c r="FGS70" s="0"/>
      <c r="FGT70" s="0"/>
      <c r="FGU70" s="0"/>
      <c r="FGV70" s="0"/>
      <c r="FGW70" s="0"/>
      <c r="FGX70" s="0"/>
      <c r="FGY70" s="0"/>
      <c r="FGZ70" s="0"/>
      <c r="FHA70" s="0"/>
      <c r="FHB70" s="0"/>
      <c r="FHC70" s="0"/>
      <c r="FHD70" s="0"/>
      <c r="FHE70" s="0"/>
      <c r="FHF70" s="0"/>
      <c r="FHG70" s="0"/>
      <c r="FHH70" s="0"/>
      <c r="FHI70" s="0"/>
      <c r="FHJ70" s="0"/>
      <c r="FHK70" s="0"/>
      <c r="FHL70" s="0"/>
      <c r="FHM70" s="0"/>
      <c r="FHN70" s="0"/>
      <c r="FHO70" s="0"/>
      <c r="FHP70" s="0"/>
      <c r="FHQ70" s="0"/>
      <c r="FHR70" s="0"/>
      <c r="FHS70" s="0"/>
      <c r="FHT70" s="0"/>
      <c r="FHU70" s="0"/>
      <c r="FHV70" s="0"/>
      <c r="FHW70" s="0"/>
      <c r="FHX70" s="0"/>
      <c r="FHY70" s="0"/>
      <c r="FHZ70" s="0"/>
      <c r="FIA70" s="0"/>
      <c r="FIB70" s="0"/>
      <c r="FIC70" s="0"/>
      <c r="FID70" s="0"/>
      <c r="FIE70" s="0"/>
      <c r="FIF70" s="0"/>
      <c r="FIG70" s="0"/>
      <c r="FIH70" s="0"/>
      <c r="FII70" s="0"/>
      <c r="FIJ70" s="0"/>
      <c r="FIK70" s="0"/>
      <c r="FIL70" s="0"/>
      <c r="FIM70" s="0"/>
      <c r="FIN70" s="0"/>
      <c r="FIO70" s="0"/>
      <c r="FIP70" s="0"/>
      <c r="FIQ70" s="0"/>
      <c r="FIR70" s="0"/>
      <c r="FIS70" s="0"/>
      <c r="FIT70" s="0"/>
      <c r="FIU70" s="0"/>
      <c r="FIV70" s="0"/>
      <c r="FIW70" s="0"/>
      <c r="FIX70" s="0"/>
      <c r="FIY70" s="0"/>
      <c r="FIZ70" s="0"/>
      <c r="FJA70" s="0"/>
      <c r="FJB70" s="0"/>
      <c r="FJC70" s="0"/>
      <c r="FJD70" s="0"/>
      <c r="FJE70" s="0"/>
      <c r="FJF70" s="0"/>
      <c r="FJG70" s="0"/>
      <c r="FJH70" s="0"/>
      <c r="FJI70" s="0"/>
      <c r="FJJ70" s="0"/>
      <c r="FJK70" s="0"/>
      <c r="FJL70" s="0"/>
      <c r="FJM70" s="0"/>
      <c r="FJN70" s="0"/>
      <c r="FJO70" s="0"/>
      <c r="FJP70" s="0"/>
      <c r="FJQ70" s="0"/>
      <c r="FJR70" s="0"/>
      <c r="FJS70" s="0"/>
      <c r="FJT70" s="0"/>
      <c r="FJU70" s="0"/>
      <c r="FJV70" s="0"/>
      <c r="FJW70" s="0"/>
      <c r="FJX70" s="0"/>
      <c r="FJY70" s="0"/>
      <c r="FJZ70" s="0"/>
      <c r="FKA70" s="0"/>
      <c r="FKB70" s="0"/>
      <c r="FKC70" s="0"/>
      <c r="FKD70" s="0"/>
      <c r="FKE70" s="0"/>
      <c r="FKF70" s="0"/>
      <c r="FKG70" s="0"/>
      <c r="FKH70" s="0"/>
      <c r="FKI70" s="0"/>
      <c r="FKJ70" s="0"/>
      <c r="FKK70" s="0"/>
      <c r="FKL70" s="0"/>
      <c r="FKM70" s="0"/>
      <c r="FKN70" s="0"/>
      <c r="FKO70" s="0"/>
      <c r="FKP70" s="0"/>
      <c r="FKQ70" s="0"/>
      <c r="FKR70" s="0"/>
      <c r="FKS70" s="0"/>
      <c r="FKT70" s="0"/>
      <c r="FKU70" s="0"/>
      <c r="FKV70" s="0"/>
      <c r="FKW70" s="0"/>
      <c r="FKX70" s="0"/>
      <c r="FKY70" s="0"/>
      <c r="FKZ70" s="0"/>
      <c r="FLA70" s="0"/>
      <c r="FLB70" s="0"/>
      <c r="FLC70" s="0"/>
      <c r="FLD70" s="0"/>
      <c r="FLE70" s="0"/>
      <c r="FLF70" s="0"/>
      <c r="FLG70" s="0"/>
      <c r="FLH70" s="0"/>
      <c r="FLI70" s="0"/>
      <c r="FLJ70" s="0"/>
      <c r="FLK70" s="0"/>
      <c r="FLL70" s="0"/>
      <c r="FLM70" s="0"/>
      <c r="FLN70" s="0"/>
      <c r="FLO70" s="0"/>
      <c r="FLP70" s="0"/>
      <c r="FLQ70" s="0"/>
      <c r="FLR70" s="0"/>
      <c r="FLS70" s="0"/>
      <c r="FLT70" s="0"/>
      <c r="FLU70" s="0"/>
      <c r="FLV70" s="0"/>
      <c r="FLW70" s="0"/>
      <c r="FLX70" s="0"/>
      <c r="FLY70" s="0"/>
      <c r="FLZ70" s="0"/>
      <c r="FMA70" s="0"/>
      <c r="FMB70" s="0"/>
      <c r="FMC70" s="0"/>
      <c r="FMD70" s="0"/>
      <c r="FME70" s="0"/>
      <c r="FMF70" s="0"/>
      <c r="FMG70" s="0"/>
      <c r="FMH70" s="0"/>
      <c r="FMI70" s="0"/>
      <c r="FMJ70" s="0"/>
      <c r="FMK70" s="0"/>
      <c r="FML70" s="0"/>
      <c r="FMM70" s="0"/>
      <c r="FMN70" s="0"/>
      <c r="FMO70" s="0"/>
      <c r="FMP70" s="0"/>
      <c r="FMQ70" s="0"/>
      <c r="FMR70" s="0"/>
      <c r="FMS70" s="0"/>
      <c r="FMT70" s="0"/>
      <c r="FMU70" s="0"/>
      <c r="FMV70" s="0"/>
      <c r="FMW70" s="0"/>
      <c r="FMX70" s="0"/>
      <c r="FMY70" s="0"/>
      <c r="FMZ70" s="0"/>
      <c r="FNA70" s="0"/>
      <c r="FNB70" s="0"/>
      <c r="FNC70" s="0"/>
      <c r="FND70" s="0"/>
      <c r="FNE70" s="0"/>
      <c r="FNF70" s="0"/>
      <c r="FNG70" s="0"/>
      <c r="FNH70" s="0"/>
      <c r="FNI70" s="0"/>
      <c r="FNJ70" s="0"/>
      <c r="FNK70" s="0"/>
      <c r="FNL70" s="0"/>
      <c r="FNM70" s="0"/>
      <c r="FNN70" s="0"/>
      <c r="FNO70" s="0"/>
      <c r="FNP70" s="0"/>
      <c r="FNQ70" s="0"/>
      <c r="FNR70" s="0"/>
      <c r="FNS70" s="0"/>
      <c r="FNT70" s="0"/>
      <c r="FNU70" s="0"/>
      <c r="FNV70" s="0"/>
      <c r="FNW70" s="0"/>
      <c r="FNX70" s="0"/>
      <c r="FNY70" s="0"/>
      <c r="FNZ70" s="0"/>
      <c r="FOA70" s="0"/>
      <c r="FOB70" s="0"/>
      <c r="FOC70" s="0"/>
      <c r="FOD70" s="0"/>
      <c r="FOE70" s="0"/>
      <c r="FOF70" s="0"/>
      <c r="FOG70" s="0"/>
      <c r="FOH70" s="0"/>
      <c r="FOI70" s="0"/>
      <c r="FOJ70" s="0"/>
      <c r="FOK70" s="0"/>
      <c r="FOL70" s="0"/>
      <c r="FOM70" s="0"/>
      <c r="FON70" s="0"/>
      <c r="FOO70" s="0"/>
      <c r="FOP70" s="0"/>
      <c r="FOQ70" s="0"/>
      <c r="FOR70" s="0"/>
      <c r="FOS70" s="0"/>
      <c r="FOT70" s="0"/>
      <c r="FOU70" s="0"/>
      <c r="FOV70" s="0"/>
      <c r="FOW70" s="0"/>
      <c r="FOX70" s="0"/>
      <c r="FOY70" s="0"/>
      <c r="FOZ70" s="0"/>
      <c r="FPA70" s="0"/>
      <c r="FPB70" s="0"/>
      <c r="FPC70" s="0"/>
      <c r="FPD70" s="0"/>
      <c r="FPE70" s="0"/>
      <c r="FPF70" s="0"/>
      <c r="FPG70" s="0"/>
      <c r="FPH70" s="0"/>
      <c r="FPI70" s="0"/>
      <c r="FPJ70" s="0"/>
      <c r="FPK70" s="0"/>
      <c r="FPL70" s="0"/>
      <c r="FPM70" s="0"/>
      <c r="FPN70" s="0"/>
      <c r="FPO70" s="0"/>
      <c r="FPP70" s="0"/>
      <c r="FPQ70" s="0"/>
      <c r="FPR70" s="0"/>
      <c r="FPS70" s="0"/>
      <c r="FPT70" s="0"/>
      <c r="FPU70" s="0"/>
      <c r="FPV70" s="0"/>
      <c r="FPW70" s="0"/>
      <c r="FPX70" s="0"/>
      <c r="FPY70" s="0"/>
      <c r="FPZ70" s="0"/>
      <c r="FQA70" s="0"/>
      <c r="FQB70" s="0"/>
      <c r="FQC70" s="0"/>
      <c r="FQD70" s="0"/>
      <c r="FQE70" s="0"/>
      <c r="FQF70" s="0"/>
      <c r="FQG70" s="0"/>
      <c r="FQH70" s="0"/>
      <c r="FQI70" s="0"/>
      <c r="FQJ70" s="0"/>
      <c r="FQK70" s="0"/>
      <c r="FQL70" s="0"/>
      <c r="FQM70" s="0"/>
      <c r="FQN70" s="0"/>
      <c r="FQO70" s="0"/>
      <c r="FQP70" s="0"/>
      <c r="FQQ70" s="0"/>
      <c r="FQR70" s="0"/>
      <c r="FQS70" s="0"/>
      <c r="FQT70" s="0"/>
      <c r="FQU70" s="0"/>
      <c r="FQV70" s="0"/>
      <c r="FQW70" s="0"/>
      <c r="FQX70" s="0"/>
      <c r="FQY70" s="0"/>
      <c r="FQZ70" s="0"/>
      <c r="FRA70" s="0"/>
      <c r="FRB70" s="0"/>
      <c r="FRC70" s="0"/>
      <c r="FRD70" s="0"/>
      <c r="FRE70" s="0"/>
      <c r="FRF70" s="0"/>
      <c r="FRG70" s="0"/>
      <c r="FRH70" s="0"/>
      <c r="FRI70" s="0"/>
      <c r="FRJ70" s="0"/>
      <c r="FRK70" s="0"/>
      <c r="FRL70" s="0"/>
      <c r="FRM70" s="0"/>
      <c r="FRN70" s="0"/>
      <c r="FRO70" s="0"/>
      <c r="FRP70" s="0"/>
      <c r="FRQ70" s="0"/>
      <c r="FRR70" s="0"/>
      <c r="FRS70" s="0"/>
      <c r="FRT70" s="0"/>
      <c r="FRU70" s="0"/>
      <c r="FRV70" s="0"/>
      <c r="FRW70" s="0"/>
      <c r="FRX70" s="0"/>
      <c r="FRY70" s="0"/>
      <c r="FRZ70" s="0"/>
      <c r="FSA70" s="0"/>
      <c r="FSB70" s="0"/>
      <c r="FSC70" s="0"/>
      <c r="FSD70" s="0"/>
      <c r="FSE70" s="0"/>
      <c r="FSF70" s="0"/>
      <c r="FSG70" s="0"/>
      <c r="FSH70" s="0"/>
      <c r="FSI70" s="0"/>
      <c r="FSJ70" s="0"/>
      <c r="FSK70" s="0"/>
      <c r="FSL70" s="0"/>
      <c r="FSM70" s="0"/>
      <c r="FSN70" s="0"/>
      <c r="FSO70" s="0"/>
      <c r="FSP70" s="0"/>
      <c r="FSQ70" s="0"/>
      <c r="FSR70" s="0"/>
      <c r="FSS70" s="0"/>
      <c r="FST70" s="0"/>
      <c r="FSU70" s="0"/>
      <c r="FSV70" s="0"/>
      <c r="FSW70" s="0"/>
      <c r="FSX70" s="0"/>
      <c r="FSY70" s="0"/>
      <c r="FSZ70" s="0"/>
      <c r="FTA70" s="0"/>
      <c r="FTB70" s="0"/>
      <c r="FTC70" s="0"/>
      <c r="FTD70" s="0"/>
      <c r="FTE70" s="0"/>
      <c r="FTF70" s="0"/>
      <c r="FTG70" s="0"/>
      <c r="FTH70" s="0"/>
      <c r="FTI70" s="0"/>
      <c r="FTJ70" s="0"/>
      <c r="FTK70" s="0"/>
      <c r="FTL70" s="0"/>
      <c r="FTM70" s="0"/>
      <c r="FTN70" s="0"/>
      <c r="FTO70" s="0"/>
      <c r="FTP70" s="0"/>
      <c r="FTQ70" s="0"/>
      <c r="FTR70" s="0"/>
      <c r="FTS70" s="0"/>
      <c r="FTT70" s="0"/>
      <c r="FTU70" s="0"/>
      <c r="FTV70" s="0"/>
      <c r="FTW70" s="0"/>
      <c r="FTX70" s="0"/>
      <c r="FTY70" s="0"/>
      <c r="FTZ70" s="0"/>
      <c r="FUA70" s="0"/>
      <c r="FUB70" s="0"/>
      <c r="FUC70" s="0"/>
      <c r="FUD70" s="0"/>
      <c r="FUE70" s="0"/>
      <c r="FUF70" s="0"/>
      <c r="FUG70" s="0"/>
      <c r="FUH70" s="0"/>
      <c r="FUI70" s="0"/>
      <c r="FUJ70" s="0"/>
      <c r="FUK70" s="0"/>
      <c r="FUL70" s="0"/>
      <c r="FUM70" s="0"/>
      <c r="FUN70" s="0"/>
      <c r="FUO70" s="0"/>
      <c r="FUP70" s="0"/>
      <c r="FUQ70" s="0"/>
      <c r="FUR70" s="0"/>
      <c r="FUS70" s="0"/>
      <c r="FUT70" s="0"/>
      <c r="FUU70" s="0"/>
      <c r="FUV70" s="0"/>
      <c r="FUW70" s="0"/>
      <c r="FUX70" s="0"/>
      <c r="FUY70" s="0"/>
      <c r="FUZ70" s="0"/>
      <c r="FVA70" s="0"/>
      <c r="FVB70" s="0"/>
      <c r="FVC70" s="0"/>
      <c r="FVD70" s="0"/>
      <c r="FVE70" s="0"/>
      <c r="FVF70" s="0"/>
      <c r="FVG70" s="0"/>
      <c r="FVH70" s="0"/>
      <c r="FVI70" s="0"/>
      <c r="FVJ70" s="0"/>
      <c r="FVK70" s="0"/>
      <c r="FVL70" s="0"/>
      <c r="FVM70" s="0"/>
      <c r="FVN70" s="0"/>
      <c r="FVO70" s="0"/>
      <c r="FVP70" s="0"/>
      <c r="FVQ70" s="0"/>
      <c r="FVR70" s="0"/>
      <c r="FVS70" s="0"/>
      <c r="FVT70" s="0"/>
      <c r="FVU70" s="0"/>
      <c r="FVV70" s="0"/>
      <c r="FVW70" s="0"/>
      <c r="FVX70" s="0"/>
      <c r="FVY70" s="0"/>
      <c r="FVZ70" s="0"/>
      <c r="FWA70" s="0"/>
      <c r="FWB70" s="0"/>
      <c r="FWC70" s="0"/>
      <c r="FWD70" s="0"/>
      <c r="FWE70" s="0"/>
      <c r="FWF70" s="0"/>
      <c r="FWG70" s="0"/>
      <c r="FWH70" s="0"/>
      <c r="FWI70" s="0"/>
      <c r="FWJ70" s="0"/>
      <c r="FWK70" s="0"/>
      <c r="FWL70" s="0"/>
      <c r="FWM70" s="0"/>
      <c r="FWN70" s="0"/>
      <c r="FWO70" s="0"/>
      <c r="FWP70" s="0"/>
      <c r="FWQ70" s="0"/>
      <c r="FWR70" s="0"/>
      <c r="FWS70" s="0"/>
      <c r="FWT70" s="0"/>
      <c r="FWU70" s="0"/>
      <c r="FWV70" s="0"/>
      <c r="FWW70" s="0"/>
      <c r="FWX70" s="0"/>
      <c r="FWY70" s="0"/>
      <c r="FWZ70" s="0"/>
      <c r="FXA70" s="0"/>
      <c r="FXB70" s="0"/>
      <c r="FXC70" s="0"/>
      <c r="FXD70" s="0"/>
      <c r="FXE70" s="0"/>
      <c r="FXF70" s="0"/>
      <c r="FXG70" s="0"/>
      <c r="FXH70" s="0"/>
      <c r="FXI70" s="0"/>
      <c r="FXJ70" s="0"/>
      <c r="FXK70" s="0"/>
      <c r="FXL70" s="0"/>
      <c r="FXM70" s="0"/>
      <c r="FXN70" s="0"/>
      <c r="FXO70" s="0"/>
      <c r="FXP70" s="0"/>
      <c r="FXQ70" s="0"/>
      <c r="FXR70" s="0"/>
      <c r="FXS70" s="0"/>
      <c r="FXT70" s="0"/>
      <c r="FXU70" s="0"/>
      <c r="FXV70" s="0"/>
      <c r="FXW70" s="0"/>
      <c r="FXX70" s="0"/>
      <c r="FXY70" s="0"/>
      <c r="FXZ70" s="0"/>
      <c r="FYA70" s="0"/>
      <c r="FYB70" s="0"/>
      <c r="FYC70" s="0"/>
      <c r="FYD70" s="0"/>
      <c r="FYE70" s="0"/>
      <c r="FYF70" s="0"/>
      <c r="FYG70" s="0"/>
      <c r="FYH70" s="0"/>
      <c r="FYI70" s="0"/>
      <c r="FYJ70" s="0"/>
      <c r="FYK70" s="0"/>
      <c r="FYL70" s="0"/>
      <c r="FYM70" s="0"/>
      <c r="FYN70" s="0"/>
      <c r="FYO70" s="0"/>
      <c r="FYP70" s="0"/>
      <c r="FYQ70" s="0"/>
      <c r="FYR70" s="0"/>
      <c r="FYS70" s="0"/>
      <c r="FYT70" s="0"/>
      <c r="FYU70" s="0"/>
      <c r="FYV70" s="0"/>
      <c r="FYW70" s="0"/>
      <c r="FYX70" s="0"/>
      <c r="FYY70" s="0"/>
      <c r="FYZ70" s="0"/>
      <c r="FZA70" s="0"/>
      <c r="FZB70" s="0"/>
      <c r="FZC70" s="0"/>
      <c r="FZD70" s="0"/>
      <c r="FZE70" s="0"/>
      <c r="FZF70" s="0"/>
      <c r="FZG70" s="0"/>
      <c r="FZH70" s="0"/>
      <c r="FZI70" s="0"/>
      <c r="FZJ70" s="0"/>
      <c r="FZK70" s="0"/>
      <c r="FZL70" s="0"/>
      <c r="FZM70" s="0"/>
      <c r="FZN70" s="0"/>
      <c r="FZO70" s="0"/>
      <c r="FZP70" s="0"/>
      <c r="FZQ70" s="0"/>
      <c r="FZR70" s="0"/>
      <c r="FZS70" s="0"/>
      <c r="FZT70" s="0"/>
      <c r="FZU70" s="0"/>
      <c r="FZV70" s="0"/>
      <c r="FZW70" s="0"/>
      <c r="FZX70" s="0"/>
      <c r="FZY70" s="0"/>
      <c r="FZZ70" s="0"/>
      <c r="GAA70" s="0"/>
      <c r="GAB70" s="0"/>
      <c r="GAC70" s="0"/>
      <c r="GAD70" s="0"/>
      <c r="GAE70" s="0"/>
      <c r="GAF70" s="0"/>
      <c r="GAG70" s="0"/>
      <c r="GAH70" s="0"/>
      <c r="GAI70" s="0"/>
      <c r="GAJ70" s="0"/>
      <c r="GAK70" s="0"/>
      <c r="GAL70" s="0"/>
      <c r="GAM70" s="0"/>
      <c r="GAN70" s="0"/>
      <c r="GAO70" s="0"/>
      <c r="GAP70" s="0"/>
      <c r="GAQ70" s="0"/>
      <c r="GAR70" s="0"/>
      <c r="GAS70" s="0"/>
      <c r="GAT70" s="0"/>
      <c r="GAU70" s="0"/>
      <c r="GAV70" s="0"/>
      <c r="GAW70" s="0"/>
      <c r="GAX70" s="0"/>
      <c r="GAY70" s="0"/>
      <c r="GAZ70" s="0"/>
      <c r="GBA70" s="0"/>
      <c r="GBB70" s="0"/>
      <c r="GBC70" s="0"/>
      <c r="GBD70" s="0"/>
      <c r="GBE70" s="0"/>
      <c r="GBF70" s="0"/>
      <c r="GBG70" s="0"/>
      <c r="GBH70" s="0"/>
      <c r="GBI70" s="0"/>
      <c r="GBJ70" s="0"/>
      <c r="GBK70" s="0"/>
      <c r="GBL70" s="0"/>
      <c r="GBM70" s="0"/>
      <c r="GBN70" s="0"/>
      <c r="GBO70" s="0"/>
      <c r="GBP70" s="0"/>
      <c r="GBQ70" s="0"/>
      <c r="GBR70" s="0"/>
      <c r="GBS70" s="0"/>
      <c r="GBT70" s="0"/>
      <c r="GBU70" s="0"/>
      <c r="GBV70" s="0"/>
      <c r="GBW70" s="0"/>
      <c r="GBX70" s="0"/>
      <c r="GBY70" s="0"/>
      <c r="GBZ70" s="0"/>
      <c r="GCA70" s="0"/>
      <c r="GCB70" s="0"/>
      <c r="GCC70" s="0"/>
      <c r="GCD70" s="0"/>
      <c r="GCE70" s="0"/>
      <c r="GCF70" s="0"/>
      <c r="GCG70" s="0"/>
      <c r="GCH70" s="0"/>
      <c r="GCI70" s="0"/>
      <c r="GCJ70" s="0"/>
      <c r="GCK70" s="0"/>
      <c r="GCL70" s="0"/>
      <c r="GCM70" s="0"/>
      <c r="GCN70" s="0"/>
      <c r="GCO70" s="0"/>
      <c r="GCP70" s="0"/>
      <c r="GCQ70" s="0"/>
      <c r="GCR70" s="0"/>
      <c r="GCS70" s="0"/>
      <c r="GCT70" s="0"/>
      <c r="GCU70" s="0"/>
      <c r="GCV70" s="0"/>
      <c r="GCW70" s="0"/>
      <c r="GCX70" s="0"/>
      <c r="GCY70" s="0"/>
      <c r="GCZ70" s="0"/>
      <c r="GDA70" s="0"/>
      <c r="GDB70" s="0"/>
      <c r="GDC70" s="0"/>
      <c r="GDD70" s="0"/>
      <c r="GDE70" s="0"/>
      <c r="GDF70" s="0"/>
      <c r="GDG70" s="0"/>
      <c r="GDH70" s="0"/>
      <c r="GDI70" s="0"/>
      <c r="GDJ70" s="0"/>
      <c r="GDK70" s="0"/>
      <c r="GDL70" s="0"/>
      <c r="GDM70" s="0"/>
      <c r="GDN70" s="0"/>
      <c r="GDO70" s="0"/>
      <c r="GDP70" s="0"/>
      <c r="GDQ70" s="0"/>
      <c r="GDR70" s="0"/>
      <c r="GDS70" s="0"/>
      <c r="GDT70" s="0"/>
      <c r="GDU70" s="0"/>
      <c r="GDV70" s="0"/>
      <c r="GDW70" s="0"/>
      <c r="GDX70" s="0"/>
      <c r="GDY70" s="0"/>
      <c r="GDZ70" s="0"/>
      <c r="GEA70" s="0"/>
      <c r="GEB70" s="0"/>
      <c r="GEC70" s="0"/>
      <c r="GED70" s="0"/>
      <c r="GEE70" s="0"/>
      <c r="GEF70" s="0"/>
      <c r="GEG70" s="0"/>
      <c r="GEH70" s="0"/>
      <c r="GEI70" s="0"/>
      <c r="GEJ70" s="0"/>
      <c r="GEK70" s="0"/>
      <c r="GEL70" s="0"/>
      <c r="GEM70" s="0"/>
      <c r="GEN70" s="0"/>
      <c r="GEO70" s="0"/>
      <c r="GEP70" s="0"/>
      <c r="GEQ70" s="0"/>
      <c r="GER70" s="0"/>
      <c r="GES70" s="0"/>
      <c r="GET70" s="0"/>
      <c r="GEU70" s="0"/>
      <c r="GEV70" s="0"/>
      <c r="GEW70" s="0"/>
      <c r="GEX70" s="0"/>
      <c r="GEY70" s="0"/>
      <c r="GEZ70" s="0"/>
      <c r="GFA70" s="0"/>
      <c r="GFB70" s="0"/>
      <c r="GFC70" s="0"/>
      <c r="GFD70" s="0"/>
      <c r="GFE70" s="0"/>
      <c r="GFF70" s="0"/>
      <c r="GFG70" s="0"/>
      <c r="GFH70" s="0"/>
      <c r="GFI70" s="0"/>
      <c r="GFJ70" s="0"/>
      <c r="GFK70" s="0"/>
      <c r="GFL70" s="0"/>
      <c r="GFM70" s="0"/>
      <c r="GFN70" s="0"/>
      <c r="GFO70" s="0"/>
      <c r="GFP70" s="0"/>
      <c r="GFQ70" s="0"/>
      <c r="GFR70" s="0"/>
      <c r="GFS70" s="0"/>
      <c r="GFT70" s="0"/>
      <c r="GFU70" s="0"/>
      <c r="GFV70" s="0"/>
      <c r="GFW70" s="0"/>
      <c r="GFX70" s="0"/>
      <c r="GFY70" s="0"/>
      <c r="GFZ70" s="0"/>
      <c r="GGA70" s="0"/>
      <c r="GGB70" s="0"/>
      <c r="GGC70" s="0"/>
      <c r="GGD70" s="0"/>
      <c r="GGE70" s="0"/>
      <c r="GGF70" s="0"/>
      <c r="GGG70" s="0"/>
      <c r="GGH70" s="0"/>
      <c r="GGI70" s="0"/>
      <c r="GGJ70" s="0"/>
      <c r="GGK70" s="0"/>
      <c r="GGL70" s="0"/>
      <c r="GGM70" s="0"/>
      <c r="GGN70" s="0"/>
      <c r="GGO70" s="0"/>
      <c r="GGP70" s="0"/>
      <c r="GGQ70" s="0"/>
      <c r="GGR70" s="0"/>
      <c r="GGS70" s="0"/>
      <c r="GGT70" s="0"/>
      <c r="GGU70" s="0"/>
      <c r="GGV70" s="0"/>
      <c r="GGW70" s="0"/>
      <c r="GGX70" s="0"/>
      <c r="GGY70" s="0"/>
      <c r="GGZ70" s="0"/>
      <c r="GHA70" s="0"/>
      <c r="GHB70" s="0"/>
      <c r="GHC70" s="0"/>
      <c r="GHD70" s="0"/>
      <c r="GHE70" s="0"/>
      <c r="GHF70" s="0"/>
      <c r="GHG70" s="0"/>
      <c r="GHH70" s="0"/>
      <c r="GHI70" s="0"/>
      <c r="GHJ70" s="0"/>
      <c r="GHK70" s="0"/>
      <c r="GHL70" s="0"/>
      <c r="GHM70" s="0"/>
      <c r="GHN70" s="0"/>
      <c r="GHO70" s="0"/>
      <c r="GHP70" s="0"/>
      <c r="GHQ70" s="0"/>
      <c r="GHR70" s="0"/>
      <c r="GHS70" s="0"/>
      <c r="GHT70" s="0"/>
      <c r="GHU70" s="0"/>
      <c r="GHV70" s="0"/>
      <c r="GHW70" s="0"/>
      <c r="GHX70" s="0"/>
      <c r="GHY70" s="0"/>
      <c r="GHZ70" s="0"/>
      <c r="GIA70" s="0"/>
      <c r="GIB70" s="0"/>
      <c r="GIC70" s="0"/>
      <c r="GID70" s="0"/>
      <c r="GIE70" s="0"/>
      <c r="GIF70" s="0"/>
      <c r="GIG70" s="0"/>
      <c r="GIH70" s="0"/>
      <c r="GII70" s="0"/>
      <c r="GIJ70" s="0"/>
      <c r="GIK70" s="0"/>
      <c r="GIL70" s="0"/>
      <c r="GIM70" s="0"/>
      <c r="GIN70" s="0"/>
      <c r="GIO70" s="0"/>
      <c r="GIP70" s="0"/>
      <c r="GIQ70" s="0"/>
      <c r="GIR70" s="0"/>
      <c r="GIS70" s="0"/>
      <c r="GIT70" s="0"/>
      <c r="GIU70" s="0"/>
      <c r="GIV70" s="0"/>
      <c r="GIW70" s="0"/>
      <c r="GIX70" s="0"/>
      <c r="GIY70" s="0"/>
      <c r="GIZ70" s="0"/>
      <c r="GJA70" s="0"/>
      <c r="GJB70" s="0"/>
      <c r="GJC70" s="0"/>
      <c r="GJD70" s="0"/>
      <c r="GJE70" s="0"/>
      <c r="GJF70" s="0"/>
      <c r="GJG70" s="0"/>
      <c r="GJH70" s="0"/>
      <c r="GJI70" s="0"/>
      <c r="GJJ70" s="0"/>
      <c r="GJK70" s="0"/>
      <c r="GJL70" s="0"/>
      <c r="GJM70" s="0"/>
      <c r="GJN70" s="0"/>
      <c r="GJO70" s="0"/>
      <c r="GJP70" s="0"/>
      <c r="GJQ70" s="0"/>
      <c r="GJR70" s="0"/>
      <c r="GJS70" s="0"/>
      <c r="GJT70" s="0"/>
      <c r="GJU70" s="0"/>
      <c r="GJV70" s="0"/>
      <c r="GJW70" s="0"/>
      <c r="GJX70" s="0"/>
      <c r="GJY70" s="0"/>
      <c r="GJZ70" s="0"/>
      <c r="GKA70" s="0"/>
      <c r="GKB70" s="0"/>
      <c r="GKC70" s="0"/>
      <c r="GKD70" s="0"/>
      <c r="GKE70" s="0"/>
      <c r="GKF70" s="0"/>
      <c r="GKG70" s="0"/>
      <c r="GKH70" s="0"/>
      <c r="GKI70" s="0"/>
      <c r="GKJ70" s="0"/>
      <c r="GKK70" s="0"/>
      <c r="GKL70" s="0"/>
      <c r="GKM70" s="0"/>
      <c r="GKN70" s="0"/>
      <c r="GKO70" s="0"/>
      <c r="GKP70" s="0"/>
      <c r="GKQ70" s="0"/>
      <c r="GKR70" s="0"/>
      <c r="GKS70" s="0"/>
      <c r="GKT70" s="0"/>
      <c r="GKU70" s="0"/>
      <c r="GKV70" s="0"/>
      <c r="GKW70" s="0"/>
      <c r="GKX70" s="0"/>
      <c r="GKY70" s="0"/>
      <c r="GKZ70" s="0"/>
      <c r="GLA70" s="0"/>
      <c r="GLB70" s="0"/>
      <c r="GLC70" s="0"/>
      <c r="GLD70" s="0"/>
      <c r="GLE70" s="0"/>
      <c r="GLF70" s="0"/>
      <c r="GLG70" s="0"/>
      <c r="GLH70" s="0"/>
      <c r="GLI70" s="0"/>
      <c r="GLJ70" s="0"/>
      <c r="GLK70" s="0"/>
      <c r="GLL70" s="0"/>
      <c r="GLM70" s="0"/>
      <c r="GLN70" s="0"/>
      <c r="GLO70" s="0"/>
      <c r="GLP70" s="0"/>
      <c r="GLQ70" s="0"/>
      <c r="GLR70" s="0"/>
      <c r="GLS70" s="0"/>
      <c r="GLT70" s="0"/>
      <c r="GLU70" s="0"/>
      <c r="GLV70" s="0"/>
      <c r="GLW70" s="0"/>
      <c r="GLX70" s="0"/>
      <c r="GLY70" s="0"/>
      <c r="GLZ70" s="0"/>
      <c r="GMA70" s="0"/>
      <c r="GMB70" s="0"/>
      <c r="GMC70" s="0"/>
      <c r="GMD70" s="0"/>
      <c r="GME70" s="0"/>
      <c r="GMF70" s="0"/>
      <c r="GMG70" s="0"/>
      <c r="GMH70" s="0"/>
      <c r="GMI70" s="0"/>
      <c r="GMJ70" s="0"/>
      <c r="GMK70" s="0"/>
      <c r="GML70" s="0"/>
      <c r="GMM70" s="0"/>
      <c r="GMN70" s="0"/>
      <c r="GMO70" s="0"/>
      <c r="GMP70" s="0"/>
      <c r="GMQ70" s="0"/>
      <c r="GMR70" s="0"/>
      <c r="GMS70" s="0"/>
      <c r="GMT70" s="0"/>
      <c r="GMU70" s="0"/>
      <c r="GMV70" s="0"/>
      <c r="GMW70" s="0"/>
      <c r="GMX70" s="0"/>
      <c r="GMY70" s="0"/>
      <c r="GMZ70" s="0"/>
      <c r="GNA70" s="0"/>
      <c r="GNB70" s="0"/>
      <c r="GNC70" s="0"/>
      <c r="GND70" s="0"/>
      <c r="GNE70" s="0"/>
      <c r="GNF70" s="0"/>
      <c r="GNG70" s="0"/>
      <c r="GNH70" s="0"/>
      <c r="GNI70" s="0"/>
      <c r="GNJ70" s="0"/>
      <c r="GNK70" s="0"/>
      <c r="GNL70" s="0"/>
      <c r="GNM70" s="0"/>
      <c r="GNN70" s="0"/>
      <c r="GNO70" s="0"/>
      <c r="GNP70" s="0"/>
      <c r="GNQ70" s="0"/>
      <c r="GNR70" s="0"/>
      <c r="GNS70" s="0"/>
      <c r="GNT70" s="0"/>
      <c r="GNU70" s="0"/>
      <c r="GNV70" s="0"/>
      <c r="GNW70" s="0"/>
      <c r="GNX70" s="0"/>
      <c r="GNY70" s="0"/>
      <c r="GNZ70" s="0"/>
      <c r="GOA70" s="0"/>
      <c r="GOB70" s="0"/>
      <c r="GOC70" s="0"/>
      <c r="GOD70" s="0"/>
      <c r="GOE70" s="0"/>
      <c r="GOF70" s="0"/>
      <c r="GOG70" s="0"/>
      <c r="GOH70" s="0"/>
      <c r="GOI70" s="0"/>
      <c r="GOJ70" s="0"/>
      <c r="GOK70" s="0"/>
      <c r="GOL70" s="0"/>
      <c r="GOM70" s="0"/>
      <c r="GON70" s="0"/>
      <c r="GOO70" s="0"/>
      <c r="GOP70" s="0"/>
      <c r="GOQ70" s="0"/>
      <c r="GOR70" s="0"/>
      <c r="GOS70" s="0"/>
      <c r="GOT70" s="0"/>
      <c r="GOU70" s="0"/>
      <c r="GOV70" s="0"/>
      <c r="GOW70" s="0"/>
      <c r="GOX70" s="0"/>
      <c r="GOY70" s="0"/>
      <c r="GOZ70" s="0"/>
      <c r="GPA70" s="0"/>
      <c r="GPB70" s="0"/>
      <c r="GPC70" s="0"/>
      <c r="GPD70" s="0"/>
      <c r="GPE70" s="0"/>
      <c r="GPF70" s="0"/>
      <c r="GPG70" s="0"/>
      <c r="GPH70" s="0"/>
      <c r="GPI70" s="0"/>
      <c r="GPJ70" s="0"/>
      <c r="GPK70" s="0"/>
      <c r="GPL70" s="0"/>
      <c r="GPM70" s="0"/>
      <c r="GPN70" s="0"/>
      <c r="GPO70" s="0"/>
      <c r="GPP70" s="0"/>
      <c r="GPQ70" s="0"/>
      <c r="GPR70" s="0"/>
      <c r="GPS70" s="0"/>
      <c r="GPT70" s="0"/>
      <c r="GPU70" s="0"/>
      <c r="GPV70" s="0"/>
      <c r="GPW70" s="0"/>
      <c r="GPX70" s="0"/>
      <c r="GPY70" s="0"/>
      <c r="GPZ70" s="0"/>
      <c r="GQA70" s="0"/>
      <c r="GQB70" s="0"/>
      <c r="GQC70" s="0"/>
      <c r="GQD70" s="0"/>
      <c r="GQE70" s="0"/>
      <c r="GQF70" s="0"/>
      <c r="GQG70" s="0"/>
      <c r="GQH70" s="0"/>
      <c r="GQI70" s="0"/>
      <c r="GQJ70" s="0"/>
      <c r="GQK70" s="0"/>
      <c r="GQL70" s="0"/>
      <c r="GQM70" s="0"/>
      <c r="GQN70" s="0"/>
      <c r="GQO70" s="0"/>
      <c r="GQP70" s="0"/>
      <c r="GQQ70" s="0"/>
      <c r="GQR70" s="0"/>
      <c r="GQS70" s="0"/>
      <c r="GQT70" s="0"/>
      <c r="GQU70" s="0"/>
      <c r="GQV70" s="0"/>
      <c r="GQW70" s="0"/>
      <c r="GQX70" s="0"/>
      <c r="GQY70" s="0"/>
      <c r="GQZ70" s="0"/>
      <c r="GRA70" s="0"/>
      <c r="GRB70" s="0"/>
      <c r="GRC70" s="0"/>
      <c r="GRD70" s="0"/>
      <c r="GRE70" s="0"/>
      <c r="GRF70" s="0"/>
      <c r="GRG70" s="0"/>
      <c r="GRH70" s="0"/>
      <c r="GRI70" s="0"/>
      <c r="GRJ70" s="0"/>
      <c r="GRK70" s="0"/>
      <c r="GRL70" s="0"/>
      <c r="GRM70" s="0"/>
      <c r="GRN70" s="0"/>
      <c r="GRO70" s="0"/>
      <c r="GRP70" s="0"/>
      <c r="GRQ70" s="0"/>
      <c r="GRR70" s="0"/>
      <c r="GRS70" s="0"/>
      <c r="GRT70" s="0"/>
      <c r="GRU70" s="0"/>
      <c r="GRV70" s="0"/>
      <c r="GRW70" s="0"/>
      <c r="GRX70" s="0"/>
      <c r="GRY70" s="0"/>
      <c r="GRZ70" s="0"/>
      <c r="GSA70" s="0"/>
      <c r="GSB70" s="0"/>
      <c r="GSC70" s="0"/>
      <c r="GSD70" s="0"/>
      <c r="GSE70" s="0"/>
      <c r="GSF70" s="0"/>
      <c r="GSG70" s="0"/>
      <c r="GSH70" s="0"/>
      <c r="GSI70" s="0"/>
      <c r="GSJ70" s="0"/>
      <c r="GSK70" s="0"/>
      <c r="GSL70" s="0"/>
      <c r="GSM70" s="0"/>
      <c r="GSN70" s="0"/>
      <c r="GSO70" s="0"/>
      <c r="GSP70" s="0"/>
      <c r="GSQ70" s="0"/>
      <c r="GSR70" s="0"/>
      <c r="GSS70" s="0"/>
      <c r="GST70" s="0"/>
      <c r="GSU70" s="0"/>
      <c r="GSV70" s="0"/>
      <c r="GSW70" s="0"/>
      <c r="GSX70" s="0"/>
      <c r="GSY70" s="0"/>
      <c r="GSZ70" s="0"/>
      <c r="GTA70" s="0"/>
      <c r="GTB70" s="0"/>
      <c r="GTC70" s="0"/>
      <c r="GTD70" s="0"/>
      <c r="GTE70" s="0"/>
      <c r="GTF70" s="0"/>
      <c r="GTG70" s="0"/>
      <c r="GTH70" s="0"/>
      <c r="GTI70" s="0"/>
      <c r="GTJ70" s="0"/>
      <c r="GTK70" s="0"/>
      <c r="GTL70" s="0"/>
      <c r="GTM70" s="0"/>
      <c r="GTN70" s="0"/>
      <c r="GTO70" s="0"/>
      <c r="GTP70" s="0"/>
      <c r="GTQ70" s="0"/>
      <c r="GTR70" s="0"/>
      <c r="GTS70" s="0"/>
      <c r="GTT70" s="0"/>
      <c r="GTU70" s="0"/>
      <c r="GTV70" s="0"/>
      <c r="GTW70" s="0"/>
      <c r="GTX70" s="0"/>
      <c r="GTY70" s="0"/>
      <c r="GTZ70" s="0"/>
      <c r="GUA70" s="0"/>
      <c r="GUB70" s="0"/>
      <c r="GUC70" s="0"/>
      <c r="GUD70" s="0"/>
      <c r="GUE70" s="0"/>
      <c r="GUF70" s="0"/>
      <c r="GUG70" s="0"/>
      <c r="GUH70" s="0"/>
      <c r="GUI70" s="0"/>
      <c r="GUJ70" s="0"/>
      <c r="GUK70" s="0"/>
      <c r="GUL70" s="0"/>
      <c r="GUM70" s="0"/>
      <c r="GUN70" s="0"/>
      <c r="GUO70" s="0"/>
      <c r="GUP70" s="0"/>
      <c r="GUQ70" s="0"/>
      <c r="GUR70" s="0"/>
      <c r="GUS70" s="0"/>
      <c r="GUT70" s="0"/>
      <c r="GUU70" s="0"/>
      <c r="GUV70" s="0"/>
      <c r="GUW70" s="0"/>
      <c r="GUX70" s="0"/>
      <c r="GUY70" s="0"/>
      <c r="GUZ70" s="0"/>
      <c r="GVA70" s="0"/>
      <c r="GVB70" s="0"/>
      <c r="GVC70" s="0"/>
      <c r="GVD70" s="0"/>
      <c r="GVE70" s="0"/>
      <c r="GVF70" s="0"/>
      <c r="GVG70" s="0"/>
      <c r="GVH70" s="0"/>
      <c r="GVI70" s="0"/>
      <c r="GVJ70" s="0"/>
      <c r="GVK70" s="0"/>
      <c r="GVL70" s="0"/>
      <c r="GVM70" s="0"/>
      <c r="GVN70" s="0"/>
      <c r="GVO70" s="0"/>
      <c r="GVP70" s="0"/>
      <c r="GVQ70" s="0"/>
      <c r="GVR70" s="0"/>
      <c r="GVS70" s="0"/>
      <c r="GVT70" s="0"/>
      <c r="GVU70" s="0"/>
      <c r="GVV70" s="0"/>
      <c r="GVW70" s="0"/>
      <c r="GVX70" s="0"/>
      <c r="GVY70" s="0"/>
      <c r="GVZ70" s="0"/>
      <c r="GWA70" s="0"/>
      <c r="GWB70" s="0"/>
      <c r="GWC70" s="0"/>
      <c r="GWD70" s="0"/>
      <c r="GWE70" s="0"/>
      <c r="GWF70" s="0"/>
      <c r="GWG70" s="0"/>
      <c r="GWH70" s="0"/>
      <c r="GWI70" s="0"/>
      <c r="GWJ70" s="0"/>
      <c r="GWK70" s="0"/>
      <c r="GWL70" s="0"/>
      <c r="GWM70" s="0"/>
      <c r="GWN70" s="0"/>
      <c r="GWO70" s="0"/>
      <c r="GWP70" s="0"/>
      <c r="GWQ70" s="0"/>
      <c r="GWR70" s="0"/>
      <c r="GWS70" s="0"/>
      <c r="GWT70" s="0"/>
      <c r="GWU70" s="0"/>
      <c r="GWV70" s="0"/>
      <c r="GWW70" s="0"/>
      <c r="GWX70" s="0"/>
      <c r="GWY70" s="0"/>
      <c r="GWZ70" s="0"/>
      <c r="GXA70" s="0"/>
      <c r="GXB70" s="0"/>
      <c r="GXC70" s="0"/>
      <c r="GXD70" s="0"/>
      <c r="GXE70" s="0"/>
      <c r="GXF70" s="0"/>
      <c r="GXG70" s="0"/>
      <c r="GXH70" s="0"/>
      <c r="GXI70" s="0"/>
      <c r="GXJ70" s="0"/>
      <c r="GXK70" s="0"/>
      <c r="GXL70" s="0"/>
      <c r="GXM70" s="0"/>
      <c r="GXN70" s="0"/>
      <c r="GXO70" s="0"/>
      <c r="GXP70" s="0"/>
      <c r="GXQ70" s="0"/>
      <c r="GXR70" s="0"/>
      <c r="GXS70" s="0"/>
      <c r="GXT70" s="0"/>
      <c r="GXU70" s="0"/>
      <c r="GXV70" s="0"/>
      <c r="GXW70" s="0"/>
      <c r="GXX70" s="0"/>
      <c r="GXY70" s="0"/>
      <c r="GXZ70" s="0"/>
      <c r="GYA70" s="0"/>
      <c r="GYB70" s="0"/>
      <c r="GYC70" s="0"/>
      <c r="GYD70" s="0"/>
      <c r="GYE70" s="0"/>
      <c r="GYF70" s="0"/>
      <c r="GYG70" s="0"/>
      <c r="GYH70" s="0"/>
      <c r="GYI70" s="0"/>
      <c r="GYJ70" s="0"/>
      <c r="GYK70" s="0"/>
      <c r="GYL70" s="0"/>
      <c r="GYM70" s="0"/>
      <c r="GYN70" s="0"/>
      <c r="GYO70" s="0"/>
      <c r="GYP70" s="0"/>
      <c r="GYQ70" s="0"/>
      <c r="GYR70" s="0"/>
      <c r="GYS70" s="0"/>
      <c r="GYT70" s="0"/>
      <c r="GYU70" s="0"/>
      <c r="GYV70" s="0"/>
      <c r="GYW70" s="0"/>
      <c r="GYX70" s="0"/>
      <c r="GYY70" s="0"/>
      <c r="GYZ70" s="0"/>
      <c r="GZA70" s="0"/>
      <c r="GZB70" s="0"/>
      <c r="GZC70" s="0"/>
      <c r="GZD70" s="0"/>
      <c r="GZE70" s="0"/>
      <c r="GZF70" s="0"/>
      <c r="GZG70" s="0"/>
      <c r="GZH70" s="0"/>
      <c r="GZI70" s="0"/>
      <c r="GZJ70" s="0"/>
      <c r="GZK70" s="0"/>
      <c r="GZL70" s="0"/>
      <c r="GZM70" s="0"/>
      <c r="GZN70" s="0"/>
      <c r="GZO70" s="0"/>
      <c r="GZP70" s="0"/>
      <c r="GZQ70" s="0"/>
      <c r="GZR70" s="0"/>
      <c r="GZS70" s="0"/>
      <c r="GZT70" s="0"/>
      <c r="GZU70" s="0"/>
      <c r="GZV70" s="0"/>
      <c r="GZW70" s="0"/>
      <c r="GZX70" s="0"/>
      <c r="GZY70" s="0"/>
      <c r="GZZ70" s="0"/>
      <c r="HAA70" s="0"/>
      <c r="HAB70" s="0"/>
      <c r="HAC70" s="0"/>
      <c r="HAD70" s="0"/>
      <c r="HAE70" s="0"/>
      <c r="HAF70" s="0"/>
      <c r="HAG70" s="0"/>
      <c r="HAH70" s="0"/>
      <c r="HAI70" s="0"/>
      <c r="HAJ70" s="0"/>
      <c r="HAK70" s="0"/>
      <c r="HAL70" s="0"/>
      <c r="HAM70" s="0"/>
      <c r="HAN70" s="0"/>
      <c r="HAO70" s="0"/>
      <c r="HAP70" s="0"/>
      <c r="HAQ70" s="0"/>
      <c r="HAR70" s="0"/>
      <c r="HAS70" s="0"/>
      <c r="HAT70" s="0"/>
      <c r="HAU70" s="0"/>
      <c r="HAV70" s="0"/>
      <c r="HAW70" s="0"/>
      <c r="HAX70" s="0"/>
      <c r="HAY70" s="0"/>
      <c r="HAZ70" s="0"/>
      <c r="HBA70" s="0"/>
      <c r="HBB70" s="0"/>
      <c r="HBC70" s="0"/>
      <c r="HBD70" s="0"/>
      <c r="HBE70" s="0"/>
      <c r="HBF70" s="0"/>
      <c r="HBG70" s="0"/>
      <c r="HBH70" s="0"/>
      <c r="HBI70" s="0"/>
      <c r="HBJ70" s="0"/>
      <c r="HBK70" s="0"/>
      <c r="HBL70" s="0"/>
      <c r="HBM70" s="0"/>
      <c r="HBN70" s="0"/>
      <c r="HBO70" s="0"/>
      <c r="HBP70" s="0"/>
      <c r="HBQ70" s="0"/>
      <c r="HBR70" s="0"/>
      <c r="HBS70" s="0"/>
      <c r="HBT70" s="0"/>
      <c r="HBU70" s="0"/>
      <c r="HBV70" s="0"/>
      <c r="HBW70" s="0"/>
      <c r="HBX70" s="0"/>
      <c r="HBY70" s="0"/>
      <c r="HBZ70" s="0"/>
      <c r="HCA70" s="0"/>
      <c r="HCB70" s="0"/>
      <c r="HCC70" s="0"/>
      <c r="HCD70" s="0"/>
      <c r="HCE70" s="0"/>
      <c r="HCF70" s="0"/>
      <c r="HCG70" s="0"/>
      <c r="HCH70" s="0"/>
      <c r="HCI70" s="0"/>
      <c r="HCJ70" s="0"/>
      <c r="HCK70" s="0"/>
      <c r="HCL70" s="0"/>
      <c r="HCM70" s="0"/>
      <c r="HCN70" s="0"/>
      <c r="HCO70" s="0"/>
      <c r="HCP70" s="0"/>
      <c r="HCQ70" s="0"/>
      <c r="HCR70" s="0"/>
      <c r="HCS70" s="0"/>
      <c r="HCT70" s="0"/>
      <c r="HCU70" s="0"/>
      <c r="HCV70" s="0"/>
      <c r="HCW70" s="0"/>
      <c r="HCX70" s="0"/>
      <c r="HCY70" s="0"/>
      <c r="HCZ70" s="0"/>
      <c r="HDA70" s="0"/>
      <c r="HDB70" s="0"/>
      <c r="HDC70" s="0"/>
      <c r="HDD70" s="0"/>
      <c r="HDE70" s="0"/>
      <c r="HDF70" s="0"/>
      <c r="HDG70" s="0"/>
      <c r="HDH70" s="0"/>
      <c r="HDI70" s="0"/>
      <c r="HDJ70" s="0"/>
      <c r="HDK70" s="0"/>
      <c r="HDL70" s="0"/>
      <c r="HDM70" s="0"/>
      <c r="HDN70" s="0"/>
      <c r="HDO70" s="0"/>
      <c r="HDP70" s="0"/>
      <c r="HDQ70" s="0"/>
      <c r="HDR70" s="0"/>
      <c r="HDS70" s="0"/>
      <c r="HDT70" s="0"/>
      <c r="HDU70" s="0"/>
      <c r="HDV70" s="0"/>
      <c r="HDW70" s="0"/>
      <c r="HDX70" s="0"/>
      <c r="HDY70" s="0"/>
      <c r="HDZ70" s="0"/>
      <c r="HEA70" s="0"/>
      <c r="HEB70" s="0"/>
      <c r="HEC70" s="0"/>
      <c r="HED70" s="0"/>
      <c r="HEE70" s="0"/>
      <c r="HEF70" s="0"/>
      <c r="HEG70" s="0"/>
      <c r="HEH70" s="0"/>
      <c r="HEI70" s="0"/>
      <c r="HEJ70" s="0"/>
      <c r="HEK70" s="0"/>
      <c r="HEL70" s="0"/>
      <c r="HEM70" s="0"/>
      <c r="HEN70" s="0"/>
      <c r="HEO70" s="0"/>
      <c r="HEP70" s="0"/>
      <c r="HEQ70" s="0"/>
      <c r="HER70" s="0"/>
      <c r="HES70" s="0"/>
      <c r="HET70" s="0"/>
      <c r="HEU70" s="0"/>
      <c r="HEV70" s="0"/>
      <c r="HEW70" s="0"/>
      <c r="HEX70" s="0"/>
      <c r="HEY70" s="0"/>
      <c r="HEZ70" s="0"/>
      <c r="HFA70" s="0"/>
      <c r="HFB70" s="0"/>
      <c r="HFC70" s="0"/>
      <c r="HFD70" s="0"/>
      <c r="HFE70" s="0"/>
      <c r="HFF70" s="0"/>
      <c r="HFG70" s="0"/>
      <c r="HFH70" s="0"/>
      <c r="HFI70" s="0"/>
      <c r="HFJ70" s="0"/>
      <c r="HFK70" s="0"/>
      <c r="HFL70" s="0"/>
      <c r="HFM70" s="0"/>
      <c r="HFN70" s="0"/>
      <c r="HFO70" s="0"/>
      <c r="HFP70" s="0"/>
      <c r="HFQ70" s="0"/>
      <c r="HFR70" s="0"/>
      <c r="HFS70" s="0"/>
      <c r="HFT70" s="0"/>
      <c r="HFU70" s="0"/>
      <c r="HFV70" s="0"/>
      <c r="HFW70" s="0"/>
      <c r="HFX70" s="0"/>
      <c r="HFY70" s="0"/>
      <c r="HFZ70" s="0"/>
      <c r="HGA70" s="0"/>
      <c r="HGB70" s="0"/>
      <c r="HGC70" s="0"/>
      <c r="HGD70" s="0"/>
      <c r="HGE70" s="0"/>
      <c r="HGF70" s="0"/>
      <c r="HGG70" s="0"/>
      <c r="HGH70" s="0"/>
      <c r="HGI70" s="0"/>
      <c r="HGJ70" s="0"/>
      <c r="HGK70" s="0"/>
      <c r="HGL70" s="0"/>
      <c r="HGM70" s="0"/>
      <c r="HGN70" s="0"/>
      <c r="HGO70" s="0"/>
      <c r="HGP70" s="0"/>
      <c r="HGQ70" s="0"/>
      <c r="HGR70" s="0"/>
      <c r="HGS70" s="0"/>
      <c r="HGT70" s="0"/>
      <c r="HGU70" s="0"/>
      <c r="HGV70" s="0"/>
      <c r="HGW70" s="0"/>
      <c r="HGX70" s="0"/>
      <c r="HGY70" s="0"/>
      <c r="HGZ70" s="0"/>
      <c r="HHA70" s="0"/>
      <c r="HHB70" s="0"/>
      <c r="HHC70" s="0"/>
      <c r="HHD70" s="0"/>
      <c r="HHE70" s="0"/>
      <c r="HHF70" s="0"/>
      <c r="HHG70" s="0"/>
      <c r="HHH70" s="0"/>
      <c r="HHI70" s="0"/>
      <c r="HHJ70" s="0"/>
      <c r="HHK70" s="0"/>
      <c r="HHL70" s="0"/>
      <c r="HHM70" s="0"/>
      <c r="HHN70" s="0"/>
      <c r="HHO70" s="0"/>
      <c r="HHP70" s="0"/>
      <c r="HHQ70" s="0"/>
      <c r="HHR70" s="0"/>
      <c r="HHS70" s="0"/>
      <c r="HHT70" s="0"/>
      <c r="HHU70" s="0"/>
      <c r="HHV70" s="0"/>
      <c r="HHW70" s="0"/>
      <c r="HHX70" s="0"/>
      <c r="HHY70" s="0"/>
      <c r="HHZ70" s="0"/>
      <c r="HIA70" s="0"/>
      <c r="HIB70" s="0"/>
      <c r="HIC70" s="0"/>
      <c r="HID70" s="0"/>
      <c r="HIE70" s="0"/>
      <c r="HIF70" s="0"/>
      <c r="HIG70" s="0"/>
      <c r="HIH70" s="0"/>
      <c r="HII70" s="0"/>
      <c r="HIJ70" s="0"/>
      <c r="HIK70" s="0"/>
      <c r="HIL70" s="0"/>
      <c r="HIM70" s="0"/>
      <c r="HIN70" s="0"/>
      <c r="HIO70" s="0"/>
      <c r="HIP70" s="0"/>
      <c r="HIQ70" s="0"/>
      <c r="HIR70" s="0"/>
      <c r="HIS70" s="0"/>
      <c r="HIT70" s="0"/>
      <c r="HIU70" s="0"/>
      <c r="HIV70" s="0"/>
      <c r="HIW70" s="0"/>
      <c r="HIX70" s="0"/>
      <c r="HIY70" s="0"/>
      <c r="HIZ70" s="0"/>
      <c r="HJA70" s="0"/>
      <c r="HJB70" s="0"/>
      <c r="HJC70" s="0"/>
      <c r="HJD70" s="0"/>
      <c r="HJE70" s="0"/>
      <c r="HJF70" s="0"/>
      <c r="HJG70" s="0"/>
      <c r="HJH70" s="0"/>
      <c r="HJI70" s="0"/>
      <c r="HJJ70" s="0"/>
      <c r="HJK70" s="0"/>
      <c r="HJL70" s="0"/>
      <c r="HJM70" s="0"/>
      <c r="HJN70" s="0"/>
      <c r="HJO70" s="0"/>
      <c r="HJP70" s="0"/>
      <c r="HJQ70" s="0"/>
      <c r="HJR70" s="0"/>
      <c r="HJS70" s="0"/>
      <c r="HJT70" s="0"/>
      <c r="HJU70" s="0"/>
      <c r="HJV70" s="0"/>
      <c r="HJW70" s="0"/>
      <c r="HJX70" s="0"/>
      <c r="HJY70" s="0"/>
      <c r="HJZ70" s="0"/>
      <c r="HKA70" s="0"/>
      <c r="HKB70" s="0"/>
      <c r="HKC70" s="0"/>
      <c r="HKD70" s="0"/>
      <c r="HKE70" s="0"/>
      <c r="HKF70" s="0"/>
      <c r="HKG70" s="0"/>
      <c r="HKH70" s="0"/>
      <c r="HKI70" s="0"/>
      <c r="HKJ70" s="0"/>
      <c r="HKK70" s="0"/>
      <c r="HKL70" s="0"/>
      <c r="HKM70" s="0"/>
      <c r="HKN70" s="0"/>
      <c r="HKO70" s="0"/>
      <c r="HKP70" s="0"/>
      <c r="HKQ70" s="0"/>
      <c r="HKR70" s="0"/>
      <c r="HKS70" s="0"/>
      <c r="HKT70" s="0"/>
      <c r="HKU70" s="0"/>
      <c r="HKV70" s="0"/>
      <c r="HKW70" s="0"/>
      <c r="HKX70" s="0"/>
      <c r="HKY70" s="0"/>
      <c r="HKZ70" s="0"/>
      <c r="HLA70" s="0"/>
      <c r="HLB70" s="0"/>
      <c r="HLC70" s="0"/>
      <c r="HLD70" s="0"/>
      <c r="HLE70" s="0"/>
      <c r="HLF70" s="0"/>
      <c r="HLG70" s="0"/>
      <c r="HLH70" s="0"/>
      <c r="HLI70" s="0"/>
      <c r="HLJ70" s="0"/>
      <c r="HLK70" s="0"/>
      <c r="HLL70" s="0"/>
      <c r="HLM70" s="0"/>
      <c r="HLN70" s="0"/>
      <c r="HLO70" s="0"/>
      <c r="HLP70" s="0"/>
      <c r="HLQ70" s="0"/>
      <c r="HLR70" s="0"/>
      <c r="HLS70" s="0"/>
      <c r="HLT70" s="0"/>
      <c r="HLU70" s="0"/>
      <c r="HLV70" s="0"/>
      <c r="HLW70" s="0"/>
      <c r="HLX70" s="0"/>
      <c r="HLY70" s="0"/>
      <c r="HLZ70" s="0"/>
      <c r="HMA70" s="0"/>
      <c r="HMB70" s="0"/>
      <c r="HMC70" s="0"/>
      <c r="HMD70" s="0"/>
      <c r="HME70" s="0"/>
      <c r="HMF70" s="0"/>
      <c r="HMG70" s="0"/>
      <c r="HMH70" s="0"/>
      <c r="HMI70" s="0"/>
      <c r="HMJ70" s="0"/>
      <c r="HMK70" s="0"/>
      <c r="HML70" s="0"/>
      <c r="HMM70" s="0"/>
      <c r="HMN70" s="0"/>
      <c r="HMO70" s="0"/>
      <c r="HMP70" s="0"/>
      <c r="HMQ70" s="0"/>
      <c r="HMR70" s="0"/>
      <c r="HMS70" s="0"/>
      <c r="HMT70" s="0"/>
      <c r="HMU70" s="0"/>
      <c r="HMV70" s="0"/>
      <c r="HMW70" s="0"/>
      <c r="HMX70" s="0"/>
      <c r="HMY70" s="0"/>
      <c r="HMZ70" s="0"/>
      <c r="HNA70" s="0"/>
      <c r="HNB70" s="0"/>
      <c r="HNC70" s="0"/>
      <c r="HND70" s="0"/>
      <c r="HNE70" s="0"/>
      <c r="HNF70" s="0"/>
      <c r="HNG70" s="0"/>
      <c r="HNH70" s="0"/>
      <c r="HNI70" s="0"/>
      <c r="HNJ70" s="0"/>
      <c r="HNK70" s="0"/>
      <c r="HNL70" s="0"/>
      <c r="HNM70" s="0"/>
      <c r="HNN70" s="0"/>
      <c r="HNO70" s="0"/>
      <c r="HNP70" s="0"/>
      <c r="HNQ70" s="0"/>
      <c r="HNR70" s="0"/>
      <c r="HNS70" s="0"/>
      <c r="HNT70" s="0"/>
      <c r="HNU70" s="0"/>
      <c r="HNV70" s="0"/>
      <c r="HNW70" s="0"/>
      <c r="HNX70" s="0"/>
      <c r="HNY70" s="0"/>
      <c r="HNZ70" s="0"/>
      <c r="HOA70" s="0"/>
      <c r="HOB70" s="0"/>
      <c r="HOC70" s="0"/>
      <c r="HOD70" s="0"/>
      <c r="HOE70" s="0"/>
      <c r="HOF70" s="0"/>
      <c r="HOG70" s="0"/>
      <c r="HOH70" s="0"/>
      <c r="HOI70" s="0"/>
      <c r="HOJ70" s="0"/>
      <c r="HOK70" s="0"/>
      <c r="HOL70" s="0"/>
      <c r="HOM70" s="0"/>
      <c r="HON70" s="0"/>
      <c r="HOO70" s="0"/>
      <c r="HOP70" s="0"/>
      <c r="HOQ70" s="0"/>
      <c r="HOR70" s="0"/>
      <c r="HOS70" s="0"/>
      <c r="HOT70" s="0"/>
      <c r="HOU70" s="0"/>
      <c r="HOV70" s="0"/>
      <c r="HOW70" s="0"/>
      <c r="HOX70" s="0"/>
      <c r="HOY70" s="0"/>
      <c r="HOZ70" s="0"/>
      <c r="HPA70" s="0"/>
      <c r="HPB70" s="0"/>
      <c r="HPC70" s="0"/>
      <c r="HPD70" s="0"/>
      <c r="HPE70" s="0"/>
      <c r="HPF70" s="0"/>
      <c r="HPG70" s="0"/>
      <c r="HPH70" s="0"/>
      <c r="HPI70" s="0"/>
      <c r="HPJ70" s="0"/>
      <c r="HPK70" s="0"/>
      <c r="HPL70" s="0"/>
      <c r="HPM70" s="0"/>
      <c r="HPN70" s="0"/>
      <c r="HPO70" s="0"/>
      <c r="HPP70" s="0"/>
      <c r="HPQ70" s="0"/>
      <c r="HPR70" s="0"/>
      <c r="HPS70" s="0"/>
      <c r="HPT70" s="0"/>
      <c r="HPU70" s="0"/>
      <c r="HPV70" s="0"/>
      <c r="HPW70" s="0"/>
      <c r="HPX70" s="0"/>
      <c r="HPY70" s="0"/>
      <c r="HPZ70" s="0"/>
      <c r="HQA70" s="0"/>
      <c r="HQB70" s="0"/>
      <c r="HQC70" s="0"/>
      <c r="HQD70" s="0"/>
      <c r="HQE70" s="0"/>
      <c r="HQF70" s="0"/>
      <c r="HQG70" s="0"/>
      <c r="HQH70" s="0"/>
      <c r="HQI70" s="0"/>
      <c r="HQJ70" s="0"/>
      <c r="HQK70" s="0"/>
      <c r="HQL70" s="0"/>
      <c r="HQM70" s="0"/>
      <c r="HQN70" s="0"/>
      <c r="HQO70" s="0"/>
      <c r="HQP70" s="0"/>
      <c r="HQQ70" s="0"/>
      <c r="HQR70" s="0"/>
      <c r="HQS70" s="0"/>
      <c r="HQT70" s="0"/>
      <c r="HQU70" s="0"/>
      <c r="HQV70" s="0"/>
      <c r="HQW70" s="0"/>
      <c r="HQX70" s="0"/>
      <c r="HQY70" s="0"/>
      <c r="HQZ70" s="0"/>
      <c r="HRA70" s="0"/>
      <c r="HRB70" s="0"/>
      <c r="HRC70" s="0"/>
      <c r="HRD70" s="0"/>
      <c r="HRE70" s="0"/>
      <c r="HRF70" s="0"/>
      <c r="HRG70" s="0"/>
      <c r="HRH70" s="0"/>
      <c r="HRI70" s="0"/>
      <c r="HRJ70" s="0"/>
      <c r="HRK70" s="0"/>
      <c r="HRL70" s="0"/>
      <c r="HRM70" s="0"/>
      <c r="HRN70" s="0"/>
      <c r="HRO70" s="0"/>
      <c r="HRP70" s="0"/>
      <c r="HRQ70" s="0"/>
      <c r="HRR70" s="0"/>
      <c r="HRS70" s="0"/>
      <c r="HRT70" s="0"/>
      <c r="HRU70" s="0"/>
      <c r="HRV70" s="0"/>
      <c r="HRW70" s="0"/>
      <c r="HRX70" s="0"/>
      <c r="HRY70" s="0"/>
      <c r="HRZ70" s="0"/>
      <c r="HSA70" s="0"/>
      <c r="HSB70" s="0"/>
      <c r="HSC70" s="0"/>
      <c r="HSD70" s="0"/>
      <c r="HSE70" s="0"/>
      <c r="HSF70" s="0"/>
      <c r="HSG70" s="0"/>
      <c r="HSH70" s="0"/>
      <c r="HSI70" s="0"/>
      <c r="HSJ70" s="0"/>
      <c r="HSK70" s="0"/>
      <c r="HSL70" s="0"/>
      <c r="HSM70" s="0"/>
      <c r="HSN70" s="0"/>
      <c r="HSO70" s="0"/>
      <c r="HSP70" s="0"/>
      <c r="HSQ70" s="0"/>
      <c r="HSR70" s="0"/>
      <c r="HSS70" s="0"/>
      <c r="HST70" s="0"/>
      <c r="HSU70" s="0"/>
      <c r="HSV70" s="0"/>
      <c r="HSW70" s="0"/>
      <c r="HSX70" s="0"/>
      <c r="HSY70" s="0"/>
      <c r="HSZ70" s="0"/>
      <c r="HTA70" s="0"/>
      <c r="HTB70" s="0"/>
      <c r="HTC70" s="0"/>
      <c r="HTD70" s="0"/>
      <c r="HTE70" s="0"/>
      <c r="HTF70" s="0"/>
      <c r="HTG70" s="0"/>
      <c r="HTH70" s="0"/>
      <c r="HTI70" s="0"/>
      <c r="HTJ70" s="0"/>
      <c r="HTK70" s="0"/>
      <c r="HTL70" s="0"/>
      <c r="HTM70" s="0"/>
      <c r="HTN70" s="0"/>
      <c r="HTO70" s="0"/>
      <c r="HTP70" s="0"/>
      <c r="HTQ70" s="0"/>
      <c r="HTR70" s="0"/>
      <c r="HTS70" s="0"/>
      <c r="HTT70" s="0"/>
      <c r="HTU70" s="0"/>
      <c r="HTV70" s="0"/>
      <c r="HTW70" s="0"/>
      <c r="HTX70" s="0"/>
      <c r="HTY70" s="0"/>
      <c r="HTZ70" s="0"/>
      <c r="HUA70" s="0"/>
      <c r="HUB70" s="0"/>
      <c r="HUC70" s="0"/>
      <c r="HUD70" s="0"/>
      <c r="HUE70" s="0"/>
      <c r="HUF70" s="0"/>
      <c r="HUG70" s="0"/>
      <c r="HUH70" s="0"/>
      <c r="HUI70" s="0"/>
      <c r="HUJ70" s="0"/>
      <c r="HUK70" s="0"/>
      <c r="HUL70" s="0"/>
      <c r="HUM70" s="0"/>
      <c r="HUN70" s="0"/>
      <c r="HUO70" s="0"/>
      <c r="HUP70" s="0"/>
      <c r="HUQ70" s="0"/>
      <c r="HUR70" s="0"/>
      <c r="HUS70" s="0"/>
      <c r="HUT70" s="0"/>
      <c r="HUU70" s="0"/>
      <c r="HUV70" s="0"/>
      <c r="HUW70" s="0"/>
      <c r="HUX70" s="0"/>
      <c r="HUY70" s="0"/>
      <c r="HUZ70" s="0"/>
      <c r="HVA70" s="0"/>
      <c r="HVB70" s="0"/>
      <c r="HVC70" s="0"/>
      <c r="HVD70" s="0"/>
      <c r="HVE70" s="0"/>
      <c r="HVF70" s="0"/>
      <c r="HVG70" s="0"/>
      <c r="HVH70" s="0"/>
      <c r="HVI70" s="0"/>
      <c r="HVJ70" s="0"/>
      <c r="HVK70" s="0"/>
      <c r="HVL70" s="0"/>
      <c r="HVM70" s="0"/>
      <c r="HVN70" s="0"/>
      <c r="HVO70" s="0"/>
      <c r="HVP70" s="0"/>
      <c r="HVQ70" s="0"/>
      <c r="HVR70" s="0"/>
      <c r="HVS70" s="0"/>
      <c r="HVT70" s="0"/>
      <c r="HVU70" s="0"/>
      <c r="HVV70" s="0"/>
      <c r="HVW70" s="0"/>
      <c r="HVX70" s="0"/>
      <c r="HVY70" s="0"/>
      <c r="HVZ70" s="0"/>
      <c r="HWA70" s="0"/>
      <c r="HWB70" s="0"/>
      <c r="HWC70" s="0"/>
      <c r="HWD70" s="0"/>
      <c r="HWE70" s="0"/>
      <c r="HWF70" s="0"/>
      <c r="HWG70" s="0"/>
      <c r="HWH70" s="0"/>
      <c r="HWI70" s="0"/>
      <c r="HWJ70" s="0"/>
      <c r="HWK70" s="0"/>
      <c r="HWL70" s="0"/>
      <c r="HWM70" s="0"/>
      <c r="HWN70" s="0"/>
      <c r="HWO70" s="0"/>
      <c r="HWP70" s="0"/>
      <c r="HWQ70" s="0"/>
      <c r="HWR70" s="0"/>
      <c r="HWS70" s="0"/>
      <c r="HWT70" s="0"/>
      <c r="HWU70" s="0"/>
      <c r="HWV70" s="0"/>
      <c r="HWW70" s="0"/>
      <c r="HWX70" s="0"/>
      <c r="HWY70" s="0"/>
      <c r="HWZ70" s="0"/>
      <c r="HXA70" s="0"/>
      <c r="HXB70" s="0"/>
      <c r="HXC70" s="0"/>
      <c r="HXD70" s="0"/>
      <c r="HXE70" s="0"/>
      <c r="HXF70" s="0"/>
      <c r="HXG70" s="0"/>
      <c r="HXH70" s="0"/>
      <c r="HXI70" s="0"/>
      <c r="HXJ70" s="0"/>
      <c r="HXK70" s="0"/>
      <c r="HXL70" s="0"/>
      <c r="HXM70" s="0"/>
      <c r="HXN70" s="0"/>
      <c r="HXO70" s="0"/>
      <c r="HXP70" s="0"/>
      <c r="HXQ70" s="0"/>
      <c r="HXR70" s="0"/>
      <c r="HXS70" s="0"/>
      <c r="HXT70" s="0"/>
      <c r="HXU70" s="0"/>
      <c r="HXV70" s="0"/>
      <c r="HXW70" s="0"/>
      <c r="HXX70" s="0"/>
      <c r="HXY70" s="0"/>
      <c r="HXZ70" s="0"/>
      <c r="HYA70" s="0"/>
      <c r="HYB70" s="0"/>
      <c r="HYC70" s="0"/>
      <c r="HYD70" s="0"/>
      <c r="HYE70" s="0"/>
      <c r="HYF70" s="0"/>
      <c r="HYG70" s="0"/>
      <c r="HYH70" s="0"/>
      <c r="HYI70" s="0"/>
      <c r="HYJ70" s="0"/>
      <c r="HYK70" s="0"/>
      <c r="HYL70" s="0"/>
      <c r="HYM70" s="0"/>
      <c r="HYN70" s="0"/>
      <c r="HYO70" s="0"/>
      <c r="HYP70" s="0"/>
      <c r="HYQ70" s="0"/>
      <c r="HYR70" s="0"/>
      <c r="HYS70" s="0"/>
      <c r="HYT70" s="0"/>
      <c r="HYU70" s="0"/>
      <c r="HYV70" s="0"/>
      <c r="HYW70" s="0"/>
      <c r="HYX70" s="0"/>
      <c r="HYY70" s="0"/>
      <c r="HYZ70" s="0"/>
      <c r="HZA70" s="0"/>
      <c r="HZB70" s="0"/>
      <c r="HZC70" s="0"/>
      <c r="HZD70" s="0"/>
      <c r="HZE70" s="0"/>
      <c r="HZF70" s="0"/>
      <c r="HZG70" s="0"/>
      <c r="HZH70" s="0"/>
      <c r="HZI70" s="0"/>
      <c r="HZJ70" s="0"/>
      <c r="HZK70" s="0"/>
      <c r="HZL70" s="0"/>
      <c r="HZM70" s="0"/>
      <c r="HZN70" s="0"/>
      <c r="HZO70" s="0"/>
      <c r="HZP70" s="0"/>
      <c r="HZQ70" s="0"/>
      <c r="HZR70" s="0"/>
      <c r="HZS70" s="0"/>
      <c r="HZT70" s="0"/>
      <c r="HZU70" s="0"/>
      <c r="HZV70" s="0"/>
      <c r="HZW70" s="0"/>
      <c r="HZX70" s="0"/>
      <c r="HZY70" s="0"/>
      <c r="HZZ70" s="0"/>
      <c r="IAA70" s="0"/>
      <c r="IAB70" s="0"/>
      <c r="IAC70" s="0"/>
      <c r="IAD70" s="0"/>
      <c r="IAE70" s="0"/>
      <c r="IAF70" s="0"/>
      <c r="IAG70" s="0"/>
      <c r="IAH70" s="0"/>
      <c r="IAI70" s="0"/>
      <c r="IAJ70" s="0"/>
      <c r="IAK70" s="0"/>
      <c r="IAL70" s="0"/>
      <c r="IAM70" s="0"/>
      <c r="IAN70" s="0"/>
      <c r="IAO70" s="0"/>
      <c r="IAP70" s="0"/>
      <c r="IAQ70" s="0"/>
      <c r="IAR70" s="0"/>
      <c r="IAS70" s="0"/>
      <c r="IAT70" s="0"/>
      <c r="IAU70" s="0"/>
      <c r="IAV70" s="0"/>
      <c r="IAW70" s="0"/>
      <c r="IAX70" s="0"/>
      <c r="IAY70" s="0"/>
      <c r="IAZ70" s="0"/>
      <c r="IBA70" s="0"/>
      <c r="IBB70" s="0"/>
      <c r="IBC70" s="0"/>
      <c r="IBD70" s="0"/>
      <c r="IBE70" s="0"/>
      <c r="IBF70" s="0"/>
      <c r="IBG70" s="0"/>
      <c r="IBH70" s="0"/>
      <c r="IBI70" s="0"/>
      <c r="IBJ70" s="0"/>
      <c r="IBK70" s="0"/>
      <c r="IBL70" s="0"/>
      <c r="IBM70" s="0"/>
      <c r="IBN70" s="0"/>
      <c r="IBO70" s="0"/>
      <c r="IBP70" s="0"/>
      <c r="IBQ70" s="0"/>
      <c r="IBR70" s="0"/>
      <c r="IBS70" s="0"/>
      <c r="IBT70" s="0"/>
      <c r="IBU70" s="0"/>
      <c r="IBV70" s="0"/>
      <c r="IBW70" s="0"/>
      <c r="IBX70" s="0"/>
      <c r="IBY70" s="0"/>
      <c r="IBZ70" s="0"/>
      <c r="ICA70" s="0"/>
      <c r="ICB70" s="0"/>
      <c r="ICC70" s="0"/>
      <c r="ICD70" s="0"/>
      <c r="ICE70" s="0"/>
      <c r="ICF70" s="0"/>
      <c r="ICG70" s="0"/>
      <c r="ICH70" s="0"/>
      <c r="ICI70" s="0"/>
      <c r="ICJ70" s="0"/>
      <c r="ICK70" s="0"/>
      <c r="ICL70" s="0"/>
      <c r="ICM70" s="0"/>
      <c r="ICN70" s="0"/>
      <c r="ICO70" s="0"/>
      <c r="ICP70" s="0"/>
      <c r="ICQ70" s="0"/>
      <c r="ICR70" s="0"/>
      <c r="ICS70" s="0"/>
      <c r="ICT70" s="0"/>
      <c r="ICU70" s="0"/>
      <c r="ICV70" s="0"/>
      <c r="ICW70" s="0"/>
      <c r="ICX70" s="0"/>
      <c r="ICY70" s="0"/>
      <c r="ICZ70" s="0"/>
      <c r="IDA70" s="0"/>
      <c r="IDB70" s="0"/>
      <c r="IDC70" s="0"/>
      <c r="IDD70" s="0"/>
      <c r="IDE70" s="0"/>
      <c r="IDF70" s="0"/>
      <c r="IDG70" s="0"/>
      <c r="IDH70" s="0"/>
      <c r="IDI70" s="0"/>
      <c r="IDJ70" s="0"/>
      <c r="IDK70" s="0"/>
      <c r="IDL70" s="0"/>
      <c r="IDM70" s="0"/>
      <c r="IDN70" s="0"/>
      <c r="IDO70" s="0"/>
      <c r="IDP70" s="0"/>
      <c r="IDQ70" s="0"/>
      <c r="IDR70" s="0"/>
      <c r="IDS70" s="0"/>
      <c r="IDT70" s="0"/>
      <c r="IDU70" s="0"/>
      <c r="IDV70" s="0"/>
      <c r="IDW70" s="0"/>
      <c r="IDX70" s="0"/>
      <c r="IDY70" s="0"/>
      <c r="IDZ70" s="0"/>
      <c r="IEA70" s="0"/>
      <c r="IEB70" s="0"/>
      <c r="IEC70" s="0"/>
      <c r="IED70" s="0"/>
      <c r="IEE70" s="0"/>
      <c r="IEF70" s="0"/>
      <c r="IEG70" s="0"/>
      <c r="IEH70" s="0"/>
      <c r="IEI70" s="0"/>
      <c r="IEJ70" s="0"/>
      <c r="IEK70" s="0"/>
      <c r="IEL70" s="0"/>
      <c r="IEM70" s="0"/>
      <c r="IEN70" s="0"/>
      <c r="IEO70" s="0"/>
      <c r="IEP70" s="0"/>
      <c r="IEQ70" s="0"/>
      <c r="IER70" s="0"/>
      <c r="IES70" s="0"/>
      <c r="IET70" s="0"/>
      <c r="IEU70" s="0"/>
      <c r="IEV70" s="0"/>
      <c r="IEW70" s="0"/>
      <c r="IEX70" s="0"/>
      <c r="IEY70" s="0"/>
      <c r="IEZ70" s="0"/>
      <c r="IFA70" s="0"/>
      <c r="IFB70" s="0"/>
      <c r="IFC70" s="0"/>
      <c r="IFD70" s="0"/>
      <c r="IFE70" s="0"/>
      <c r="IFF70" s="0"/>
      <c r="IFG70" s="0"/>
      <c r="IFH70" s="0"/>
      <c r="IFI70" s="0"/>
      <c r="IFJ70" s="0"/>
      <c r="IFK70" s="0"/>
      <c r="IFL70" s="0"/>
      <c r="IFM70" s="0"/>
      <c r="IFN70" s="0"/>
      <c r="IFO70" s="0"/>
      <c r="IFP70" s="0"/>
      <c r="IFQ70" s="0"/>
      <c r="IFR70" s="0"/>
      <c r="IFS70" s="0"/>
      <c r="IFT70" s="0"/>
      <c r="IFU70" s="0"/>
      <c r="IFV70" s="0"/>
      <c r="IFW70" s="0"/>
      <c r="IFX70" s="0"/>
      <c r="IFY70" s="0"/>
      <c r="IFZ70" s="0"/>
      <c r="IGA70" s="0"/>
      <c r="IGB70" s="0"/>
      <c r="IGC70" s="0"/>
      <c r="IGD70" s="0"/>
      <c r="IGE70" s="0"/>
      <c r="IGF70" s="0"/>
      <c r="IGG70" s="0"/>
      <c r="IGH70" s="0"/>
      <c r="IGI70" s="0"/>
      <c r="IGJ70" s="0"/>
      <c r="IGK70" s="0"/>
      <c r="IGL70" s="0"/>
      <c r="IGM70" s="0"/>
      <c r="IGN70" s="0"/>
      <c r="IGO70" s="0"/>
      <c r="IGP70" s="0"/>
      <c r="IGQ70" s="0"/>
      <c r="IGR70" s="0"/>
      <c r="IGS70" s="0"/>
      <c r="IGT70" s="0"/>
      <c r="IGU70" s="0"/>
      <c r="IGV70" s="0"/>
      <c r="IGW70" s="0"/>
      <c r="IGX70" s="0"/>
      <c r="IGY70" s="0"/>
      <c r="IGZ70" s="0"/>
      <c r="IHA70" s="0"/>
      <c r="IHB70" s="0"/>
      <c r="IHC70" s="0"/>
      <c r="IHD70" s="0"/>
      <c r="IHE70" s="0"/>
      <c r="IHF70" s="0"/>
      <c r="IHG70" s="0"/>
      <c r="IHH70" s="0"/>
      <c r="IHI70" s="0"/>
      <c r="IHJ70" s="0"/>
      <c r="IHK70" s="0"/>
      <c r="IHL70" s="0"/>
      <c r="IHM70" s="0"/>
      <c r="IHN70" s="0"/>
      <c r="IHO70" s="0"/>
      <c r="IHP70" s="0"/>
      <c r="IHQ70" s="0"/>
      <c r="IHR70" s="0"/>
      <c r="IHS70" s="0"/>
      <c r="IHT70" s="0"/>
      <c r="IHU70" s="0"/>
      <c r="IHV70" s="0"/>
      <c r="IHW70" s="0"/>
      <c r="IHX70" s="0"/>
      <c r="IHY70" s="0"/>
      <c r="IHZ70" s="0"/>
      <c r="IIA70" s="0"/>
      <c r="IIB70" s="0"/>
      <c r="IIC70" s="0"/>
      <c r="IID70" s="0"/>
      <c r="IIE70" s="0"/>
      <c r="IIF70" s="0"/>
      <c r="IIG70" s="0"/>
      <c r="IIH70" s="0"/>
      <c r="III70" s="0"/>
      <c r="IIJ70" s="0"/>
      <c r="IIK70" s="0"/>
      <c r="IIL70" s="0"/>
      <c r="IIM70" s="0"/>
      <c r="IIN70" s="0"/>
      <c r="IIO70" s="0"/>
      <c r="IIP70" s="0"/>
      <c r="IIQ70" s="0"/>
      <c r="IIR70" s="0"/>
      <c r="IIS70" s="0"/>
      <c r="IIT70" s="0"/>
      <c r="IIU70" s="0"/>
      <c r="IIV70" s="0"/>
      <c r="IIW70" s="0"/>
      <c r="IIX70" s="0"/>
      <c r="IIY70" s="0"/>
      <c r="IIZ70" s="0"/>
      <c r="IJA70" s="0"/>
      <c r="IJB70" s="0"/>
      <c r="IJC70" s="0"/>
      <c r="IJD70" s="0"/>
      <c r="IJE70" s="0"/>
      <c r="IJF70" s="0"/>
      <c r="IJG70" s="0"/>
      <c r="IJH70" s="0"/>
      <c r="IJI70" s="0"/>
      <c r="IJJ70" s="0"/>
      <c r="IJK70" s="0"/>
      <c r="IJL70" s="0"/>
      <c r="IJM70" s="0"/>
      <c r="IJN70" s="0"/>
      <c r="IJO70" s="0"/>
      <c r="IJP70" s="0"/>
      <c r="IJQ70" s="0"/>
      <c r="IJR70" s="0"/>
      <c r="IJS70" s="0"/>
      <c r="IJT70" s="0"/>
      <c r="IJU70" s="0"/>
      <c r="IJV70" s="0"/>
      <c r="IJW70" s="0"/>
      <c r="IJX70" s="0"/>
      <c r="IJY70" s="0"/>
      <c r="IJZ70" s="0"/>
      <c r="IKA70" s="0"/>
      <c r="IKB70" s="0"/>
      <c r="IKC70" s="0"/>
      <c r="IKD70" s="0"/>
      <c r="IKE70" s="0"/>
      <c r="IKF70" s="0"/>
      <c r="IKG70" s="0"/>
      <c r="IKH70" s="0"/>
      <c r="IKI70" s="0"/>
      <c r="IKJ70" s="0"/>
      <c r="IKK70" s="0"/>
      <c r="IKL70" s="0"/>
      <c r="IKM70" s="0"/>
      <c r="IKN70" s="0"/>
      <c r="IKO70" s="0"/>
      <c r="IKP70" s="0"/>
      <c r="IKQ70" s="0"/>
      <c r="IKR70" s="0"/>
      <c r="IKS70" s="0"/>
      <c r="IKT70" s="0"/>
      <c r="IKU70" s="0"/>
      <c r="IKV70" s="0"/>
      <c r="IKW70" s="0"/>
      <c r="IKX70" s="0"/>
      <c r="IKY70" s="0"/>
      <c r="IKZ70" s="0"/>
      <c r="ILA70" s="0"/>
      <c r="ILB70" s="0"/>
      <c r="ILC70" s="0"/>
      <c r="ILD70" s="0"/>
      <c r="ILE70" s="0"/>
      <c r="ILF70" s="0"/>
      <c r="ILG70" s="0"/>
      <c r="ILH70" s="0"/>
      <c r="ILI70" s="0"/>
      <c r="ILJ70" s="0"/>
      <c r="ILK70" s="0"/>
      <c r="ILL70" s="0"/>
      <c r="ILM70" s="0"/>
      <c r="ILN70" s="0"/>
      <c r="ILO70" s="0"/>
      <c r="ILP70" s="0"/>
      <c r="ILQ70" s="0"/>
      <c r="ILR70" s="0"/>
      <c r="ILS70" s="0"/>
      <c r="ILT70" s="0"/>
      <c r="ILU70" s="0"/>
      <c r="ILV70" s="0"/>
      <c r="ILW70" s="0"/>
      <c r="ILX70" s="0"/>
      <c r="ILY70" s="0"/>
      <c r="ILZ70" s="0"/>
      <c r="IMA70" s="0"/>
      <c r="IMB70" s="0"/>
      <c r="IMC70" s="0"/>
      <c r="IMD70" s="0"/>
      <c r="IME70" s="0"/>
      <c r="IMF70" s="0"/>
      <c r="IMG70" s="0"/>
      <c r="IMH70" s="0"/>
      <c r="IMI70" s="0"/>
      <c r="IMJ70" s="0"/>
      <c r="IMK70" s="0"/>
      <c r="IML70" s="0"/>
      <c r="IMM70" s="0"/>
      <c r="IMN70" s="0"/>
      <c r="IMO70" s="0"/>
      <c r="IMP70" s="0"/>
      <c r="IMQ70" s="0"/>
      <c r="IMR70" s="0"/>
      <c r="IMS70" s="0"/>
      <c r="IMT70" s="0"/>
      <c r="IMU70" s="0"/>
      <c r="IMV70" s="0"/>
      <c r="IMW70" s="0"/>
      <c r="IMX70" s="0"/>
      <c r="IMY70" s="0"/>
      <c r="IMZ70" s="0"/>
      <c r="INA70" s="0"/>
      <c r="INB70" s="0"/>
      <c r="INC70" s="0"/>
      <c r="IND70" s="0"/>
      <c r="INE70" s="0"/>
      <c r="INF70" s="0"/>
      <c r="ING70" s="0"/>
      <c r="INH70" s="0"/>
      <c r="INI70" s="0"/>
      <c r="INJ70" s="0"/>
      <c r="INK70" s="0"/>
      <c r="INL70" s="0"/>
      <c r="INM70" s="0"/>
      <c r="INN70" s="0"/>
      <c r="INO70" s="0"/>
      <c r="INP70" s="0"/>
      <c r="INQ70" s="0"/>
      <c r="INR70" s="0"/>
      <c r="INS70" s="0"/>
      <c r="INT70" s="0"/>
      <c r="INU70" s="0"/>
      <c r="INV70" s="0"/>
      <c r="INW70" s="0"/>
      <c r="INX70" s="0"/>
      <c r="INY70" s="0"/>
      <c r="INZ70" s="0"/>
      <c r="IOA70" s="0"/>
      <c r="IOB70" s="0"/>
      <c r="IOC70" s="0"/>
      <c r="IOD70" s="0"/>
      <c r="IOE70" s="0"/>
      <c r="IOF70" s="0"/>
      <c r="IOG70" s="0"/>
      <c r="IOH70" s="0"/>
      <c r="IOI70" s="0"/>
      <c r="IOJ70" s="0"/>
      <c r="IOK70" s="0"/>
      <c r="IOL70" s="0"/>
      <c r="IOM70" s="0"/>
      <c r="ION70" s="0"/>
      <c r="IOO70" s="0"/>
      <c r="IOP70" s="0"/>
      <c r="IOQ70" s="0"/>
      <c r="IOR70" s="0"/>
      <c r="IOS70" s="0"/>
      <c r="IOT70" s="0"/>
      <c r="IOU70" s="0"/>
      <c r="IOV70" s="0"/>
      <c r="IOW70" s="0"/>
      <c r="IOX70" s="0"/>
      <c r="IOY70" s="0"/>
      <c r="IOZ70" s="0"/>
      <c r="IPA70" s="0"/>
      <c r="IPB70" s="0"/>
      <c r="IPC70" s="0"/>
      <c r="IPD70" s="0"/>
      <c r="IPE70" s="0"/>
      <c r="IPF70" s="0"/>
      <c r="IPG70" s="0"/>
      <c r="IPH70" s="0"/>
      <c r="IPI70" s="0"/>
      <c r="IPJ70" s="0"/>
      <c r="IPK70" s="0"/>
      <c r="IPL70" s="0"/>
      <c r="IPM70" s="0"/>
      <c r="IPN70" s="0"/>
      <c r="IPO70" s="0"/>
      <c r="IPP70" s="0"/>
      <c r="IPQ70" s="0"/>
      <c r="IPR70" s="0"/>
      <c r="IPS70" s="0"/>
      <c r="IPT70" s="0"/>
      <c r="IPU70" s="0"/>
      <c r="IPV70" s="0"/>
      <c r="IPW70" s="0"/>
      <c r="IPX70" s="0"/>
      <c r="IPY70" s="0"/>
      <c r="IPZ70" s="0"/>
      <c r="IQA70" s="0"/>
      <c r="IQB70" s="0"/>
      <c r="IQC70" s="0"/>
      <c r="IQD70" s="0"/>
      <c r="IQE70" s="0"/>
      <c r="IQF70" s="0"/>
      <c r="IQG70" s="0"/>
      <c r="IQH70" s="0"/>
      <c r="IQI70" s="0"/>
      <c r="IQJ70" s="0"/>
      <c r="IQK70" s="0"/>
      <c r="IQL70" s="0"/>
      <c r="IQM70" s="0"/>
      <c r="IQN70" s="0"/>
      <c r="IQO70" s="0"/>
      <c r="IQP70" s="0"/>
      <c r="IQQ70" s="0"/>
      <c r="IQR70" s="0"/>
      <c r="IQS70" s="0"/>
      <c r="IQT70" s="0"/>
      <c r="IQU70" s="0"/>
      <c r="IQV70" s="0"/>
      <c r="IQW70" s="0"/>
      <c r="IQX70" s="0"/>
      <c r="IQY70" s="0"/>
      <c r="IQZ70" s="0"/>
      <c r="IRA70" s="0"/>
      <c r="IRB70" s="0"/>
      <c r="IRC70" s="0"/>
      <c r="IRD70" s="0"/>
      <c r="IRE70" s="0"/>
      <c r="IRF70" s="0"/>
      <c r="IRG70" s="0"/>
      <c r="IRH70" s="0"/>
      <c r="IRI70" s="0"/>
      <c r="IRJ70" s="0"/>
      <c r="IRK70" s="0"/>
      <c r="IRL70" s="0"/>
      <c r="IRM70" s="0"/>
      <c r="IRN70" s="0"/>
      <c r="IRO70" s="0"/>
      <c r="IRP70" s="0"/>
      <c r="IRQ70" s="0"/>
      <c r="IRR70" s="0"/>
      <c r="IRS70" s="0"/>
      <c r="IRT70" s="0"/>
      <c r="IRU70" s="0"/>
      <c r="IRV70" s="0"/>
      <c r="IRW70" s="0"/>
      <c r="IRX70" s="0"/>
      <c r="IRY70" s="0"/>
      <c r="IRZ70" s="0"/>
      <c r="ISA70" s="0"/>
      <c r="ISB70" s="0"/>
      <c r="ISC70" s="0"/>
      <c r="ISD70" s="0"/>
      <c r="ISE70" s="0"/>
      <c r="ISF70" s="0"/>
      <c r="ISG70" s="0"/>
      <c r="ISH70" s="0"/>
      <c r="ISI70" s="0"/>
      <c r="ISJ70" s="0"/>
      <c r="ISK70" s="0"/>
      <c r="ISL70" s="0"/>
      <c r="ISM70" s="0"/>
      <c r="ISN70" s="0"/>
      <c r="ISO70" s="0"/>
      <c r="ISP70" s="0"/>
      <c r="ISQ70" s="0"/>
      <c r="ISR70" s="0"/>
      <c r="ISS70" s="0"/>
      <c r="IST70" s="0"/>
      <c r="ISU70" s="0"/>
      <c r="ISV70" s="0"/>
      <c r="ISW70" s="0"/>
      <c r="ISX70" s="0"/>
      <c r="ISY70" s="0"/>
      <c r="ISZ70" s="0"/>
      <c r="ITA70" s="0"/>
      <c r="ITB70" s="0"/>
      <c r="ITC70" s="0"/>
      <c r="ITD70" s="0"/>
      <c r="ITE70" s="0"/>
      <c r="ITF70" s="0"/>
      <c r="ITG70" s="0"/>
      <c r="ITH70" s="0"/>
      <c r="ITI70" s="0"/>
      <c r="ITJ70" s="0"/>
      <c r="ITK70" s="0"/>
      <c r="ITL70" s="0"/>
      <c r="ITM70" s="0"/>
      <c r="ITN70" s="0"/>
      <c r="ITO70" s="0"/>
      <c r="ITP70" s="0"/>
      <c r="ITQ70" s="0"/>
      <c r="ITR70" s="0"/>
      <c r="ITS70" s="0"/>
      <c r="ITT70" s="0"/>
      <c r="ITU70" s="0"/>
      <c r="ITV70" s="0"/>
      <c r="ITW70" s="0"/>
      <c r="ITX70" s="0"/>
      <c r="ITY70" s="0"/>
      <c r="ITZ70" s="0"/>
      <c r="IUA70" s="0"/>
      <c r="IUB70" s="0"/>
      <c r="IUC70" s="0"/>
      <c r="IUD70" s="0"/>
      <c r="IUE70" s="0"/>
      <c r="IUF70" s="0"/>
      <c r="IUG70" s="0"/>
      <c r="IUH70" s="0"/>
      <c r="IUI70" s="0"/>
      <c r="IUJ70" s="0"/>
      <c r="IUK70" s="0"/>
      <c r="IUL70" s="0"/>
      <c r="IUM70" s="0"/>
      <c r="IUN70" s="0"/>
      <c r="IUO70" s="0"/>
      <c r="IUP70" s="0"/>
      <c r="IUQ70" s="0"/>
      <c r="IUR70" s="0"/>
      <c r="IUS70" s="0"/>
      <c r="IUT70" s="0"/>
      <c r="IUU70" s="0"/>
      <c r="IUV70" s="0"/>
      <c r="IUW70" s="0"/>
      <c r="IUX70" s="0"/>
      <c r="IUY70" s="0"/>
      <c r="IUZ70" s="0"/>
      <c r="IVA70" s="0"/>
      <c r="IVB70" s="0"/>
      <c r="IVC70" s="0"/>
      <c r="IVD70" s="0"/>
      <c r="IVE70" s="0"/>
      <c r="IVF70" s="0"/>
      <c r="IVG70" s="0"/>
      <c r="IVH70" s="0"/>
      <c r="IVI70" s="0"/>
      <c r="IVJ70" s="0"/>
      <c r="IVK70" s="0"/>
      <c r="IVL70" s="0"/>
      <c r="IVM70" s="0"/>
      <c r="IVN70" s="0"/>
      <c r="IVO70" s="0"/>
      <c r="IVP70" s="0"/>
      <c r="IVQ70" s="0"/>
      <c r="IVR70" s="0"/>
      <c r="IVS70" s="0"/>
      <c r="IVT70" s="0"/>
      <c r="IVU70" s="0"/>
      <c r="IVV70" s="0"/>
      <c r="IVW70" s="0"/>
      <c r="IVX70" s="0"/>
      <c r="IVY70" s="0"/>
      <c r="IVZ70" s="0"/>
      <c r="IWA70" s="0"/>
      <c r="IWB70" s="0"/>
      <c r="IWC70" s="0"/>
      <c r="IWD70" s="0"/>
      <c r="IWE70" s="0"/>
      <c r="IWF70" s="0"/>
      <c r="IWG70" s="0"/>
      <c r="IWH70" s="0"/>
      <c r="IWI70" s="0"/>
      <c r="IWJ70" s="0"/>
      <c r="IWK70" s="0"/>
      <c r="IWL70" s="0"/>
      <c r="IWM70" s="0"/>
      <c r="IWN70" s="0"/>
      <c r="IWO70" s="0"/>
      <c r="IWP70" s="0"/>
      <c r="IWQ70" s="0"/>
      <c r="IWR70" s="0"/>
      <c r="IWS70" s="0"/>
      <c r="IWT70" s="0"/>
      <c r="IWU70" s="0"/>
      <c r="IWV70" s="0"/>
      <c r="IWW70" s="0"/>
      <c r="IWX70" s="0"/>
      <c r="IWY70" s="0"/>
      <c r="IWZ70" s="0"/>
      <c r="IXA70" s="0"/>
      <c r="IXB70" s="0"/>
      <c r="IXC70" s="0"/>
      <c r="IXD70" s="0"/>
      <c r="IXE70" s="0"/>
      <c r="IXF70" s="0"/>
      <c r="IXG70" s="0"/>
      <c r="IXH70" s="0"/>
      <c r="IXI70" s="0"/>
      <c r="IXJ70" s="0"/>
      <c r="IXK70" s="0"/>
      <c r="IXL70" s="0"/>
      <c r="IXM70" s="0"/>
      <c r="IXN70" s="0"/>
      <c r="IXO70" s="0"/>
      <c r="IXP70" s="0"/>
      <c r="IXQ70" s="0"/>
      <c r="IXR70" s="0"/>
      <c r="IXS70" s="0"/>
      <c r="IXT70" s="0"/>
      <c r="IXU70" s="0"/>
      <c r="IXV70" s="0"/>
      <c r="IXW70" s="0"/>
      <c r="IXX70" s="0"/>
      <c r="IXY70" s="0"/>
      <c r="IXZ70" s="0"/>
      <c r="IYA70" s="0"/>
      <c r="IYB70" s="0"/>
      <c r="IYC70" s="0"/>
      <c r="IYD70" s="0"/>
      <c r="IYE70" s="0"/>
      <c r="IYF70" s="0"/>
      <c r="IYG70" s="0"/>
      <c r="IYH70" s="0"/>
      <c r="IYI70" s="0"/>
      <c r="IYJ70" s="0"/>
      <c r="IYK70" s="0"/>
      <c r="IYL70" s="0"/>
      <c r="IYM70" s="0"/>
      <c r="IYN70" s="0"/>
      <c r="IYO70" s="0"/>
      <c r="IYP70" s="0"/>
      <c r="IYQ70" s="0"/>
      <c r="IYR70" s="0"/>
      <c r="IYS70" s="0"/>
      <c r="IYT70" s="0"/>
      <c r="IYU70" s="0"/>
      <c r="IYV70" s="0"/>
      <c r="IYW70" s="0"/>
      <c r="IYX70" s="0"/>
      <c r="IYY70" s="0"/>
      <c r="IYZ70" s="0"/>
      <c r="IZA70" s="0"/>
      <c r="IZB70" s="0"/>
      <c r="IZC70" s="0"/>
      <c r="IZD70" s="0"/>
      <c r="IZE70" s="0"/>
      <c r="IZF70" s="0"/>
      <c r="IZG70" s="0"/>
      <c r="IZH70" s="0"/>
      <c r="IZI70" s="0"/>
      <c r="IZJ70" s="0"/>
      <c r="IZK70" s="0"/>
      <c r="IZL70" s="0"/>
      <c r="IZM70" s="0"/>
      <c r="IZN70" s="0"/>
      <c r="IZO70" s="0"/>
      <c r="IZP70" s="0"/>
      <c r="IZQ70" s="0"/>
      <c r="IZR70" s="0"/>
      <c r="IZS70" s="0"/>
      <c r="IZT70" s="0"/>
      <c r="IZU70" s="0"/>
      <c r="IZV70" s="0"/>
      <c r="IZW70" s="0"/>
      <c r="IZX70" s="0"/>
      <c r="IZY70" s="0"/>
      <c r="IZZ70" s="0"/>
      <c r="JAA70" s="0"/>
      <c r="JAB70" s="0"/>
      <c r="JAC70" s="0"/>
      <c r="JAD70" s="0"/>
      <c r="JAE70" s="0"/>
      <c r="JAF70" s="0"/>
      <c r="JAG70" s="0"/>
      <c r="JAH70" s="0"/>
      <c r="JAI70" s="0"/>
      <c r="JAJ70" s="0"/>
      <c r="JAK70" s="0"/>
      <c r="JAL70" s="0"/>
      <c r="JAM70" s="0"/>
      <c r="JAN70" s="0"/>
      <c r="JAO70" s="0"/>
      <c r="JAP70" s="0"/>
      <c r="JAQ70" s="0"/>
      <c r="JAR70" s="0"/>
      <c r="JAS70" s="0"/>
      <c r="JAT70" s="0"/>
      <c r="JAU70" s="0"/>
      <c r="JAV70" s="0"/>
      <c r="JAW70" s="0"/>
      <c r="JAX70" s="0"/>
      <c r="JAY70" s="0"/>
      <c r="JAZ70" s="0"/>
      <c r="JBA70" s="0"/>
      <c r="JBB70" s="0"/>
      <c r="JBC70" s="0"/>
      <c r="JBD70" s="0"/>
      <c r="JBE70" s="0"/>
      <c r="JBF70" s="0"/>
      <c r="JBG70" s="0"/>
      <c r="JBH70" s="0"/>
      <c r="JBI70" s="0"/>
      <c r="JBJ70" s="0"/>
      <c r="JBK70" s="0"/>
      <c r="JBL70" s="0"/>
      <c r="JBM70" s="0"/>
      <c r="JBN70" s="0"/>
      <c r="JBO70" s="0"/>
      <c r="JBP70" s="0"/>
      <c r="JBQ70" s="0"/>
      <c r="JBR70" s="0"/>
      <c r="JBS70" s="0"/>
      <c r="JBT70" s="0"/>
      <c r="JBU70" s="0"/>
      <c r="JBV70" s="0"/>
      <c r="JBW70" s="0"/>
      <c r="JBX70" s="0"/>
      <c r="JBY70" s="0"/>
      <c r="JBZ70" s="0"/>
      <c r="JCA70" s="0"/>
      <c r="JCB70" s="0"/>
      <c r="JCC70" s="0"/>
      <c r="JCD70" s="0"/>
      <c r="JCE70" s="0"/>
      <c r="JCF70" s="0"/>
      <c r="JCG70" s="0"/>
      <c r="JCH70" s="0"/>
      <c r="JCI70" s="0"/>
      <c r="JCJ70" s="0"/>
      <c r="JCK70" s="0"/>
      <c r="JCL70" s="0"/>
      <c r="JCM70" s="0"/>
      <c r="JCN70" s="0"/>
      <c r="JCO70" s="0"/>
      <c r="JCP70" s="0"/>
      <c r="JCQ70" s="0"/>
      <c r="JCR70" s="0"/>
      <c r="JCS70" s="0"/>
      <c r="JCT70" s="0"/>
      <c r="JCU70" s="0"/>
      <c r="JCV70" s="0"/>
      <c r="JCW70" s="0"/>
      <c r="JCX70" s="0"/>
      <c r="JCY70" s="0"/>
      <c r="JCZ70" s="0"/>
      <c r="JDA70" s="0"/>
      <c r="JDB70" s="0"/>
      <c r="JDC70" s="0"/>
      <c r="JDD70" s="0"/>
      <c r="JDE70" s="0"/>
      <c r="JDF70" s="0"/>
      <c r="JDG70" s="0"/>
      <c r="JDH70" s="0"/>
      <c r="JDI70" s="0"/>
      <c r="JDJ70" s="0"/>
      <c r="JDK70" s="0"/>
      <c r="JDL70" s="0"/>
      <c r="JDM70" s="0"/>
      <c r="JDN70" s="0"/>
      <c r="JDO70" s="0"/>
      <c r="JDP70" s="0"/>
      <c r="JDQ70" s="0"/>
      <c r="JDR70" s="0"/>
      <c r="JDS70" s="0"/>
      <c r="JDT70" s="0"/>
      <c r="JDU70" s="0"/>
      <c r="JDV70" s="0"/>
      <c r="JDW70" s="0"/>
      <c r="JDX70" s="0"/>
      <c r="JDY70" s="0"/>
      <c r="JDZ70" s="0"/>
      <c r="JEA70" s="0"/>
      <c r="JEB70" s="0"/>
      <c r="JEC70" s="0"/>
      <c r="JED70" s="0"/>
      <c r="JEE70" s="0"/>
      <c r="JEF70" s="0"/>
      <c r="JEG70" s="0"/>
      <c r="JEH70" s="0"/>
      <c r="JEI70" s="0"/>
      <c r="JEJ70" s="0"/>
      <c r="JEK70" s="0"/>
      <c r="JEL70" s="0"/>
      <c r="JEM70" s="0"/>
      <c r="JEN70" s="0"/>
      <c r="JEO70" s="0"/>
      <c r="JEP70" s="0"/>
      <c r="JEQ70" s="0"/>
      <c r="JER70" s="0"/>
      <c r="JES70" s="0"/>
      <c r="JET70" s="0"/>
      <c r="JEU70" s="0"/>
      <c r="JEV70" s="0"/>
      <c r="JEW70" s="0"/>
      <c r="JEX70" s="0"/>
      <c r="JEY70" s="0"/>
      <c r="JEZ70" s="0"/>
      <c r="JFA70" s="0"/>
      <c r="JFB70" s="0"/>
      <c r="JFC70" s="0"/>
      <c r="JFD70" s="0"/>
      <c r="JFE70" s="0"/>
      <c r="JFF70" s="0"/>
      <c r="JFG70" s="0"/>
      <c r="JFH70" s="0"/>
      <c r="JFI70" s="0"/>
      <c r="JFJ70" s="0"/>
      <c r="JFK70" s="0"/>
      <c r="JFL70" s="0"/>
      <c r="JFM70" s="0"/>
      <c r="JFN70" s="0"/>
      <c r="JFO70" s="0"/>
      <c r="JFP70" s="0"/>
      <c r="JFQ70" s="0"/>
      <c r="JFR70" s="0"/>
      <c r="JFS70" s="0"/>
      <c r="JFT70" s="0"/>
      <c r="JFU70" s="0"/>
      <c r="JFV70" s="0"/>
      <c r="JFW70" s="0"/>
      <c r="JFX70" s="0"/>
      <c r="JFY70" s="0"/>
      <c r="JFZ70" s="0"/>
      <c r="JGA70" s="0"/>
      <c r="JGB70" s="0"/>
      <c r="JGC70" s="0"/>
      <c r="JGD70" s="0"/>
      <c r="JGE70" s="0"/>
      <c r="JGF70" s="0"/>
      <c r="JGG70" s="0"/>
      <c r="JGH70" s="0"/>
      <c r="JGI70" s="0"/>
      <c r="JGJ70" s="0"/>
      <c r="JGK70" s="0"/>
      <c r="JGL70" s="0"/>
      <c r="JGM70" s="0"/>
      <c r="JGN70" s="0"/>
      <c r="JGO70" s="0"/>
      <c r="JGP70" s="0"/>
      <c r="JGQ70" s="0"/>
      <c r="JGR70" s="0"/>
      <c r="JGS70" s="0"/>
      <c r="JGT70" s="0"/>
      <c r="JGU70" s="0"/>
      <c r="JGV70" s="0"/>
      <c r="JGW70" s="0"/>
      <c r="JGX70" s="0"/>
      <c r="JGY70" s="0"/>
      <c r="JGZ70" s="0"/>
      <c r="JHA70" s="0"/>
      <c r="JHB70" s="0"/>
      <c r="JHC70" s="0"/>
      <c r="JHD70" s="0"/>
      <c r="JHE70" s="0"/>
      <c r="JHF70" s="0"/>
      <c r="JHG70" s="0"/>
      <c r="JHH70" s="0"/>
      <c r="JHI70" s="0"/>
      <c r="JHJ70" s="0"/>
      <c r="JHK70" s="0"/>
      <c r="JHL70" s="0"/>
      <c r="JHM70" s="0"/>
      <c r="JHN70" s="0"/>
      <c r="JHO70" s="0"/>
      <c r="JHP70" s="0"/>
      <c r="JHQ70" s="0"/>
      <c r="JHR70" s="0"/>
      <c r="JHS70" s="0"/>
      <c r="JHT70" s="0"/>
      <c r="JHU70" s="0"/>
      <c r="JHV70" s="0"/>
      <c r="JHW70" s="0"/>
      <c r="JHX70" s="0"/>
      <c r="JHY70" s="0"/>
      <c r="JHZ70" s="0"/>
      <c r="JIA70" s="0"/>
      <c r="JIB70" s="0"/>
      <c r="JIC70" s="0"/>
      <c r="JID70" s="0"/>
      <c r="JIE70" s="0"/>
      <c r="JIF70" s="0"/>
      <c r="JIG70" s="0"/>
      <c r="JIH70" s="0"/>
      <c r="JII70" s="0"/>
      <c r="JIJ70" s="0"/>
      <c r="JIK70" s="0"/>
      <c r="JIL70" s="0"/>
      <c r="JIM70" s="0"/>
      <c r="JIN70" s="0"/>
      <c r="JIO70" s="0"/>
      <c r="JIP70" s="0"/>
      <c r="JIQ70" s="0"/>
      <c r="JIR70" s="0"/>
      <c r="JIS70" s="0"/>
      <c r="JIT70" s="0"/>
      <c r="JIU70" s="0"/>
      <c r="JIV70" s="0"/>
      <c r="JIW70" s="0"/>
      <c r="JIX70" s="0"/>
      <c r="JIY70" s="0"/>
      <c r="JIZ70" s="0"/>
      <c r="JJA70" s="0"/>
      <c r="JJB70" s="0"/>
      <c r="JJC70" s="0"/>
      <c r="JJD70" s="0"/>
      <c r="JJE70" s="0"/>
      <c r="JJF70" s="0"/>
      <c r="JJG70" s="0"/>
      <c r="JJH70" s="0"/>
      <c r="JJI70" s="0"/>
      <c r="JJJ70" s="0"/>
      <c r="JJK70" s="0"/>
      <c r="JJL70" s="0"/>
      <c r="JJM70" s="0"/>
      <c r="JJN70" s="0"/>
      <c r="JJO70" s="0"/>
      <c r="JJP70" s="0"/>
      <c r="JJQ70" s="0"/>
      <c r="JJR70" s="0"/>
      <c r="JJS70" s="0"/>
      <c r="JJT70" s="0"/>
      <c r="JJU70" s="0"/>
      <c r="JJV70" s="0"/>
      <c r="JJW70" s="0"/>
      <c r="JJX70" s="0"/>
      <c r="JJY70" s="0"/>
      <c r="JJZ70" s="0"/>
      <c r="JKA70" s="0"/>
      <c r="JKB70" s="0"/>
      <c r="JKC70" s="0"/>
      <c r="JKD70" s="0"/>
      <c r="JKE70" s="0"/>
      <c r="JKF70" s="0"/>
      <c r="JKG70" s="0"/>
      <c r="JKH70" s="0"/>
      <c r="JKI70" s="0"/>
      <c r="JKJ70" s="0"/>
      <c r="JKK70" s="0"/>
      <c r="JKL70" s="0"/>
      <c r="JKM70" s="0"/>
      <c r="JKN70" s="0"/>
      <c r="JKO70" s="0"/>
      <c r="JKP70" s="0"/>
      <c r="JKQ70" s="0"/>
      <c r="JKR70" s="0"/>
      <c r="JKS70" s="0"/>
      <c r="JKT70" s="0"/>
      <c r="JKU70" s="0"/>
      <c r="JKV70" s="0"/>
      <c r="JKW70" s="0"/>
      <c r="JKX70" s="0"/>
      <c r="JKY70" s="0"/>
      <c r="JKZ70" s="0"/>
      <c r="JLA70" s="0"/>
      <c r="JLB70" s="0"/>
      <c r="JLC70" s="0"/>
      <c r="JLD70" s="0"/>
      <c r="JLE70" s="0"/>
      <c r="JLF70" s="0"/>
      <c r="JLG70" s="0"/>
      <c r="JLH70" s="0"/>
      <c r="JLI70" s="0"/>
      <c r="JLJ70" s="0"/>
      <c r="JLK70" s="0"/>
      <c r="JLL70" s="0"/>
      <c r="JLM70" s="0"/>
      <c r="JLN70" s="0"/>
      <c r="JLO70" s="0"/>
      <c r="JLP70" s="0"/>
      <c r="JLQ70" s="0"/>
      <c r="JLR70" s="0"/>
      <c r="JLS70" s="0"/>
      <c r="JLT70" s="0"/>
      <c r="JLU70" s="0"/>
      <c r="JLV70" s="0"/>
      <c r="JLW70" s="0"/>
      <c r="JLX70" s="0"/>
      <c r="JLY70" s="0"/>
      <c r="JLZ70" s="0"/>
      <c r="JMA70" s="0"/>
      <c r="JMB70" s="0"/>
      <c r="JMC70" s="0"/>
      <c r="JMD70" s="0"/>
      <c r="JME70" s="0"/>
      <c r="JMF70" s="0"/>
      <c r="JMG70" s="0"/>
      <c r="JMH70" s="0"/>
      <c r="JMI70" s="0"/>
      <c r="JMJ70" s="0"/>
      <c r="JMK70" s="0"/>
      <c r="JML70" s="0"/>
      <c r="JMM70" s="0"/>
      <c r="JMN70" s="0"/>
      <c r="JMO70" s="0"/>
      <c r="JMP70" s="0"/>
      <c r="JMQ70" s="0"/>
      <c r="JMR70" s="0"/>
      <c r="JMS70" s="0"/>
      <c r="JMT70" s="0"/>
      <c r="JMU70" s="0"/>
      <c r="JMV70" s="0"/>
      <c r="JMW70" s="0"/>
      <c r="JMX70" s="0"/>
      <c r="JMY70" s="0"/>
      <c r="JMZ70" s="0"/>
      <c r="JNA70" s="0"/>
      <c r="JNB70" s="0"/>
      <c r="JNC70" s="0"/>
      <c r="JND70" s="0"/>
      <c r="JNE70" s="0"/>
      <c r="JNF70" s="0"/>
      <c r="JNG70" s="0"/>
      <c r="JNH70" s="0"/>
      <c r="JNI70" s="0"/>
      <c r="JNJ70" s="0"/>
      <c r="JNK70" s="0"/>
      <c r="JNL70" s="0"/>
      <c r="JNM70" s="0"/>
      <c r="JNN70" s="0"/>
      <c r="JNO70" s="0"/>
      <c r="JNP70" s="0"/>
      <c r="JNQ70" s="0"/>
      <c r="JNR70" s="0"/>
      <c r="JNS70" s="0"/>
      <c r="JNT70" s="0"/>
      <c r="JNU70" s="0"/>
      <c r="JNV70" s="0"/>
      <c r="JNW70" s="0"/>
      <c r="JNX70" s="0"/>
      <c r="JNY70" s="0"/>
      <c r="JNZ70" s="0"/>
      <c r="JOA70" s="0"/>
      <c r="JOB70" s="0"/>
      <c r="JOC70" s="0"/>
      <c r="JOD70" s="0"/>
      <c r="JOE70" s="0"/>
      <c r="JOF70" s="0"/>
      <c r="JOG70" s="0"/>
      <c r="JOH70" s="0"/>
      <c r="JOI70" s="0"/>
      <c r="JOJ70" s="0"/>
      <c r="JOK70" s="0"/>
      <c r="JOL70" s="0"/>
      <c r="JOM70" s="0"/>
      <c r="JON70" s="0"/>
      <c r="JOO70" s="0"/>
      <c r="JOP70" s="0"/>
      <c r="JOQ70" s="0"/>
      <c r="JOR70" s="0"/>
      <c r="JOS70" s="0"/>
      <c r="JOT70" s="0"/>
      <c r="JOU70" s="0"/>
      <c r="JOV70" s="0"/>
      <c r="JOW70" s="0"/>
      <c r="JOX70" s="0"/>
      <c r="JOY70" s="0"/>
      <c r="JOZ70" s="0"/>
      <c r="JPA70" s="0"/>
      <c r="JPB70" s="0"/>
      <c r="JPC70" s="0"/>
      <c r="JPD70" s="0"/>
      <c r="JPE70" s="0"/>
      <c r="JPF70" s="0"/>
      <c r="JPG70" s="0"/>
      <c r="JPH70" s="0"/>
      <c r="JPI70" s="0"/>
      <c r="JPJ70" s="0"/>
      <c r="JPK70" s="0"/>
      <c r="JPL70" s="0"/>
      <c r="JPM70" s="0"/>
      <c r="JPN70" s="0"/>
      <c r="JPO70" s="0"/>
      <c r="JPP70" s="0"/>
      <c r="JPQ70" s="0"/>
      <c r="JPR70" s="0"/>
      <c r="JPS70" s="0"/>
      <c r="JPT70" s="0"/>
      <c r="JPU70" s="0"/>
      <c r="JPV70" s="0"/>
      <c r="JPW70" s="0"/>
      <c r="JPX70" s="0"/>
      <c r="JPY70" s="0"/>
      <c r="JPZ70" s="0"/>
      <c r="JQA70" s="0"/>
      <c r="JQB70" s="0"/>
      <c r="JQC70" s="0"/>
      <c r="JQD70" s="0"/>
      <c r="JQE70" s="0"/>
      <c r="JQF70" s="0"/>
      <c r="JQG70" s="0"/>
      <c r="JQH70" s="0"/>
      <c r="JQI70" s="0"/>
      <c r="JQJ70" s="0"/>
      <c r="JQK70" s="0"/>
      <c r="JQL70" s="0"/>
      <c r="JQM70" s="0"/>
      <c r="JQN70" s="0"/>
      <c r="JQO70" s="0"/>
      <c r="JQP70" s="0"/>
      <c r="JQQ70" s="0"/>
      <c r="JQR70" s="0"/>
      <c r="JQS70" s="0"/>
      <c r="JQT70" s="0"/>
      <c r="JQU70" s="0"/>
      <c r="JQV70" s="0"/>
      <c r="JQW70" s="0"/>
      <c r="JQX70" s="0"/>
      <c r="JQY70" s="0"/>
      <c r="JQZ70" s="0"/>
      <c r="JRA70" s="0"/>
      <c r="JRB70" s="0"/>
      <c r="JRC70" s="0"/>
      <c r="JRD70" s="0"/>
      <c r="JRE70" s="0"/>
      <c r="JRF70" s="0"/>
      <c r="JRG70" s="0"/>
      <c r="JRH70" s="0"/>
      <c r="JRI70" s="0"/>
      <c r="JRJ70" s="0"/>
      <c r="JRK70" s="0"/>
      <c r="JRL70" s="0"/>
      <c r="JRM70" s="0"/>
      <c r="JRN70" s="0"/>
      <c r="JRO70" s="0"/>
      <c r="JRP70" s="0"/>
      <c r="JRQ70" s="0"/>
      <c r="JRR70" s="0"/>
      <c r="JRS70" s="0"/>
      <c r="JRT70" s="0"/>
      <c r="JRU70" s="0"/>
      <c r="JRV70" s="0"/>
      <c r="JRW70" s="0"/>
      <c r="JRX70" s="0"/>
      <c r="JRY70" s="0"/>
      <c r="JRZ70" s="0"/>
      <c r="JSA70" s="0"/>
      <c r="JSB70" s="0"/>
      <c r="JSC70" s="0"/>
      <c r="JSD70" s="0"/>
      <c r="JSE70" s="0"/>
      <c r="JSF70" s="0"/>
      <c r="JSG70" s="0"/>
      <c r="JSH70" s="0"/>
      <c r="JSI70" s="0"/>
      <c r="JSJ70" s="0"/>
      <c r="JSK70" s="0"/>
      <c r="JSL70" s="0"/>
      <c r="JSM70" s="0"/>
      <c r="JSN70" s="0"/>
      <c r="JSO70" s="0"/>
      <c r="JSP70" s="0"/>
      <c r="JSQ70" s="0"/>
      <c r="JSR70" s="0"/>
      <c r="JSS70" s="0"/>
      <c r="JST70" s="0"/>
      <c r="JSU70" s="0"/>
      <c r="JSV70" s="0"/>
      <c r="JSW70" s="0"/>
      <c r="JSX70" s="0"/>
      <c r="JSY70" s="0"/>
      <c r="JSZ70" s="0"/>
      <c r="JTA70" s="0"/>
      <c r="JTB70" s="0"/>
      <c r="JTC70" s="0"/>
      <c r="JTD70" s="0"/>
      <c r="JTE70" s="0"/>
      <c r="JTF70" s="0"/>
      <c r="JTG70" s="0"/>
      <c r="JTH70" s="0"/>
      <c r="JTI70" s="0"/>
      <c r="JTJ70" s="0"/>
      <c r="JTK70" s="0"/>
      <c r="JTL70" s="0"/>
      <c r="JTM70" s="0"/>
      <c r="JTN70" s="0"/>
      <c r="JTO70" s="0"/>
      <c r="JTP70" s="0"/>
      <c r="JTQ70" s="0"/>
      <c r="JTR70" s="0"/>
      <c r="JTS70" s="0"/>
      <c r="JTT70" s="0"/>
      <c r="JTU70" s="0"/>
      <c r="JTV70" s="0"/>
      <c r="JTW70" s="0"/>
      <c r="JTX70" s="0"/>
      <c r="JTY70" s="0"/>
      <c r="JTZ70" s="0"/>
      <c r="JUA70" s="0"/>
      <c r="JUB70" s="0"/>
      <c r="JUC70" s="0"/>
      <c r="JUD70" s="0"/>
      <c r="JUE70" s="0"/>
      <c r="JUF70" s="0"/>
      <c r="JUG70" s="0"/>
      <c r="JUH70" s="0"/>
      <c r="JUI70" s="0"/>
      <c r="JUJ70" s="0"/>
      <c r="JUK70" s="0"/>
      <c r="JUL70" s="0"/>
      <c r="JUM70" s="0"/>
      <c r="JUN70" s="0"/>
      <c r="JUO70" s="0"/>
      <c r="JUP70" s="0"/>
      <c r="JUQ70" s="0"/>
      <c r="JUR70" s="0"/>
      <c r="JUS70" s="0"/>
      <c r="JUT70" s="0"/>
      <c r="JUU70" s="0"/>
      <c r="JUV70" s="0"/>
      <c r="JUW70" s="0"/>
      <c r="JUX70" s="0"/>
      <c r="JUY70" s="0"/>
      <c r="JUZ70" s="0"/>
      <c r="JVA70" s="0"/>
      <c r="JVB70" s="0"/>
      <c r="JVC70" s="0"/>
      <c r="JVD70" s="0"/>
      <c r="JVE70" s="0"/>
      <c r="JVF70" s="0"/>
      <c r="JVG70" s="0"/>
      <c r="JVH70" s="0"/>
      <c r="JVI70" s="0"/>
      <c r="JVJ70" s="0"/>
      <c r="JVK70" s="0"/>
      <c r="JVL70" s="0"/>
      <c r="JVM70" s="0"/>
      <c r="JVN70" s="0"/>
      <c r="JVO70" s="0"/>
      <c r="JVP70" s="0"/>
      <c r="JVQ70" s="0"/>
      <c r="JVR70" s="0"/>
      <c r="JVS70" s="0"/>
      <c r="JVT70" s="0"/>
      <c r="JVU70" s="0"/>
      <c r="JVV70" s="0"/>
      <c r="JVW70" s="0"/>
      <c r="JVX70" s="0"/>
      <c r="JVY70" s="0"/>
      <c r="JVZ70" s="0"/>
      <c r="JWA70" s="0"/>
      <c r="JWB70" s="0"/>
      <c r="JWC70" s="0"/>
      <c r="JWD70" s="0"/>
      <c r="JWE70" s="0"/>
      <c r="JWF70" s="0"/>
      <c r="JWG70" s="0"/>
      <c r="JWH70" s="0"/>
      <c r="JWI70" s="0"/>
      <c r="JWJ70" s="0"/>
      <c r="JWK70" s="0"/>
      <c r="JWL70" s="0"/>
      <c r="JWM70" s="0"/>
      <c r="JWN70" s="0"/>
      <c r="JWO70" s="0"/>
      <c r="JWP70" s="0"/>
      <c r="JWQ70" s="0"/>
      <c r="JWR70" s="0"/>
      <c r="JWS70" s="0"/>
      <c r="JWT70" s="0"/>
      <c r="JWU70" s="0"/>
      <c r="JWV70" s="0"/>
      <c r="JWW70" s="0"/>
      <c r="JWX70" s="0"/>
      <c r="JWY70" s="0"/>
      <c r="JWZ70" s="0"/>
      <c r="JXA70" s="0"/>
      <c r="JXB70" s="0"/>
      <c r="JXC70" s="0"/>
      <c r="JXD70" s="0"/>
      <c r="JXE70" s="0"/>
      <c r="JXF70" s="0"/>
      <c r="JXG70" s="0"/>
      <c r="JXH70" s="0"/>
      <c r="JXI70" s="0"/>
      <c r="JXJ70" s="0"/>
      <c r="JXK70" s="0"/>
      <c r="JXL70" s="0"/>
      <c r="JXM70" s="0"/>
      <c r="JXN70" s="0"/>
      <c r="JXO70" s="0"/>
      <c r="JXP70" s="0"/>
      <c r="JXQ70" s="0"/>
      <c r="JXR70" s="0"/>
      <c r="JXS70" s="0"/>
      <c r="JXT70" s="0"/>
      <c r="JXU70" s="0"/>
      <c r="JXV70" s="0"/>
      <c r="JXW70" s="0"/>
      <c r="JXX70" s="0"/>
      <c r="JXY70" s="0"/>
      <c r="JXZ70" s="0"/>
      <c r="JYA70" s="0"/>
      <c r="JYB70" s="0"/>
      <c r="JYC70" s="0"/>
      <c r="JYD70" s="0"/>
      <c r="JYE70" s="0"/>
      <c r="JYF70" s="0"/>
      <c r="JYG70" s="0"/>
      <c r="JYH70" s="0"/>
      <c r="JYI70" s="0"/>
      <c r="JYJ70" s="0"/>
      <c r="JYK70" s="0"/>
      <c r="JYL70" s="0"/>
      <c r="JYM70" s="0"/>
      <c r="JYN70" s="0"/>
      <c r="JYO70" s="0"/>
      <c r="JYP70" s="0"/>
      <c r="JYQ70" s="0"/>
      <c r="JYR70" s="0"/>
      <c r="JYS70" s="0"/>
      <c r="JYT70" s="0"/>
      <c r="JYU70" s="0"/>
      <c r="JYV70" s="0"/>
      <c r="JYW70" s="0"/>
      <c r="JYX70" s="0"/>
      <c r="JYY70" s="0"/>
      <c r="JYZ70" s="0"/>
      <c r="JZA70" s="0"/>
      <c r="JZB70" s="0"/>
      <c r="JZC70" s="0"/>
      <c r="JZD70" s="0"/>
      <c r="JZE70" s="0"/>
      <c r="JZF70" s="0"/>
      <c r="JZG70" s="0"/>
      <c r="JZH70" s="0"/>
      <c r="JZI70" s="0"/>
      <c r="JZJ70" s="0"/>
      <c r="JZK70" s="0"/>
      <c r="JZL70" s="0"/>
      <c r="JZM70" s="0"/>
      <c r="JZN70" s="0"/>
      <c r="JZO70" s="0"/>
      <c r="JZP70" s="0"/>
      <c r="JZQ70" s="0"/>
      <c r="JZR70" s="0"/>
      <c r="JZS70" s="0"/>
      <c r="JZT70" s="0"/>
      <c r="JZU70" s="0"/>
      <c r="JZV70" s="0"/>
      <c r="JZW70" s="0"/>
      <c r="JZX70" s="0"/>
      <c r="JZY70" s="0"/>
      <c r="JZZ70" s="0"/>
      <c r="KAA70" s="0"/>
      <c r="KAB70" s="0"/>
      <c r="KAC70" s="0"/>
      <c r="KAD70" s="0"/>
      <c r="KAE70" s="0"/>
      <c r="KAF70" s="0"/>
      <c r="KAG70" s="0"/>
      <c r="KAH70" s="0"/>
      <c r="KAI70" s="0"/>
      <c r="KAJ70" s="0"/>
      <c r="KAK70" s="0"/>
      <c r="KAL70" s="0"/>
      <c r="KAM70" s="0"/>
      <c r="KAN70" s="0"/>
      <c r="KAO70" s="0"/>
      <c r="KAP70" s="0"/>
      <c r="KAQ70" s="0"/>
      <c r="KAR70" s="0"/>
      <c r="KAS70" s="0"/>
      <c r="KAT70" s="0"/>
      <c r="KAU70" s="0"/>
      <c r="KAV70" s="0"/>
      <c r="KAW70" s="0"/>
      <c r="KAX70" s="0"/>
      <c r="KAY70" s="0"/>
      <c r="KAZ70" s="0"/>
      <c r="KBA70" s="0"/>
      <c r="KBB70" s="0"/>
      <c r="KBC70" s="0"/>
      <c r="KBD70" s="0"/>
      <c r="KBE70" s="0"/>
      <c r="KBF70" s="0"/>
      <c r="KBG70" s="0"/>
      <c r="KBH70" s="0"/>
      <c r="KBI70" s="0"/>
      <c r="KBJ70" s="0"/>
      <c r="KBK70" s="0"/>
      <c r="KBL70" s="0"/>
      <c r="KBM70" s="0"/>
      <c r="KBN70" s="0"/>
      <c r="KBO70" s="0"/>
      <c r="KBP70" s="0"/>
      <c r="KBQ70" s="0"/>
      <c r="KBR70" s="0"/>
      <c r="KBS70" s="0"/>
      <c r="KBT70" s="0"/>
      <c r="KBU70" s="0"/>
      <c r="KBV70" s="0"/>
      <c r="KBW70" s="0"/>
      <c r="KBX70" s="0"/>
      <c r="KBY70" s="0"/>
      <c r="KBZ70" s="0"/>
      <c r="KCA70" s="0"/>
      <c r="KCB70" s="0"/>
      <c r="KCC70" s="0"/>
      <c r="KCD70" s="0"/>
      <c r="KCE70" s="0"/>
      <c r="KCF70" s="0"/>
      <c r="KCG70" s="0"/>
      <c r="KCH70" s="0"/>
      <c r="KCI70" s="0"/>
      <c r="KCJ70" s="0"/>
      <c r="KCK70" s="0"/>
      <c r="KCL70" s="0"/>
      <c r="KCM70" s="0"/>
      <c r="KCN70" s="0"/>
      <c r="KCO70" s="0"/>
      <c r="KCP70" s="0"/>
      <c r="KCQ70" s="0"/>
      <c r="KCR70" s="0"/>
      <c r="KCS70" s="0"/>
      <c r="KCT70" s="0"/>
      <c r="KCU70" s="0"/>
      <c r="KCV70" s="0"/>
      <c r="KCW70" s="0"/>
      <c r="KCX70" s="0"/>
      <c r="KCY70" s="0"/>
      <c r="KCZ70" s="0"/>
      <c r="KDA70" s="0"/>
      <c r="KDB70" s="0"/>
      <c r="KDC70" s="0"/>
      <c r="KDD70" s="0"/>
      <c r="KDE70" s="0"/>
      <c r="KDF70" s="0"/>
      <c r="KDG70" s="0"/>
      <c r="KDH70" s="0"/>
      <c r="KDI70" s="0"/>
      <c r="KDJ70" s="0"/>
      <c r="KDK70" s="0"/>
      <c r="KDL70" s="0"/>
      <c r="KDM70" s="0"/>
      <c r="KDN70" s="0"/>
      <c r="KDO70" s="0"/>
      <c r="KDP70" s="0"/>
      <c r="KDQ70" s="0"/>
      <c r="KDR70" s="0"/>
      <c r="KDS70" s="0"/>
      <c r="KDT70" s="0"/>
      <c r="KDU70" s="0"/>
      <c r="KDV70" s="0"/>
      <c r="KDW70" s="0"/>
      <c r="KDX70" s="0"/>
      <c r="KDY70" s="0"/>
      <c r="KDZ70" s="0"/>
      <c r="KEA70" s="0"/>
      <c r="KEB70" s="0"/>
      <c r="KEC70" s="0"/>
      <c r="KED70" s="0"/>
      <c r="KEE70" s="0"/>
      <c r="KEF70" s="0"/>
      <c r="KEG70" s="0"/>
      <c r="KEH70" s="0"/>
      <c r="KEI70" s="0"/>
      <c r="KEJ70" s="0"/>
      <c r="KEK70" s="0"/>
      <c r="KEL70" s="0"/>
      <c r="KEM70" s="0"/>
      <c r="KEN70" s="0"/>
      <c r="KEO70" s="0"/>
      <c r="KEP70" s="0"/>
      <c r="KEQ70" s="0"/>
      <c r="KER70" s="0"/>
      <c r="KES70" s="0"/>
      <c r="KET70" s="0"/>
      <c r="KEU70" s="0"/>
      <c r="KEV70" s="0"/>
      <c r="KEW70" s="0"/>
      <c r="KEX70" s="0"/>
      <c r="KEY70" s="0"/>
      <c r="KEZ70" s="0"/>
      <c r="KFA70" s="0"/>
      <c r="KFB70" s="0"/>
      <c r="KFC70" s="0"/>
      <c r="KFD70" s="0"/>
      <c r="KFE70" s="0"/>
      <c r="KFF70" s="0"/>
      <c r="KFG70" s="0"/>
      <c r="KFH70" s="0"/>
      <c r="KFI70" s="0"/>
      <c r="KFJ70" s="0"/>
      <c r="KFK70" s="0"/>
      <c r="KFL70" s="0"/>
      <c r="KFM70" s="0"/>
      <c r="KFN70" s="0"/>
      <c r="KFO70" s="0"/>
      <c r="KFP70" s="0"/>
      <c r="KFQ70" s="0"/>
      <c r="KFR70" s="0"/>
      <c r="KFS70" s="0"/>
      <c r="KFT70" s="0"/>
      <c r="KFU70" s="0"/>
      <c r="KFV70" s="0"/>
      <c r="KFW70" s="0"/>
      <c r="KFX70" s="0"/>
      <c r="KFY70" s="0"/>
      <c r="KFZ70" s="0"/>
      <c r="KGA70" s="0"/>
      <c r="KGB70" s="0"/>
      <c r="KGC70" s="0"/>
      <c r="KGD70" s="0"/>
      <c r="KGE70" s="0"/>
      <c r="KGF70" s="0"/>
      <c r="KGG70" s="0"/>
      <c r="KGH70" s="0"/>
      <c r="KGI70" s="0"/>
      <c r="KGJ70" s="0"/>
      <c r="KGK70" s="0"/>
      <c r="KGL70" s="0"/>
      <c r="KGM70" s="0"/>
      <c r="KGN70" s="0"/>
      <c r="KGO70" s="0"/>
      <c r="KGP70" s="0"/>
      <c r="KGQ70" s="0"/>
      <c r="KGR70" s="0"/>
      <c r="KGS70" s="0"/>
      <c r="KGT70" s="0"/>
      <c r="KGU70" s="0"/>
      <c r="KGV70" s="0"/>
      <c r="KGW70" s="0"/>
      <c r="KGX70" s="0"/>
      <c r="KGY70" s="0"/>
      <c r="KGZ70" s="0"/>
      <c r="KHA70" s="0"/>
      <c r="KHB70" s="0"/>
      <c r="KHC70" s="0"/>
      <c r="KHD70" s="0"/>
      <c r="KHE70" s="0"/>
      <c r="KHF70" s="0"/>
      <c r="KHG70" s="0"/>
      <c r="KHH70" s="0"/>
      <c r="KHI70" s="0"/>
      <c r="KHJ70" s="0"/>
      <c r="KHK70" s="0"/>
      <c r="KHL70" s="0"/>
      <c r="KHM70" s="0"/>
      <c r="KHN70" s="0"/>
      <c r="KHO70" s="0"/>
      <c r="KHP70" s="0"/>
      <c r="KHQ70" s="0"/>
      <c r="KHR70" s="0"/>
      <c r="KHS70" s="0"/>
      <c r="KHT70" s="0"/>
      <c r="KHU70" s="0"/>
      <c r="KHV70" s="0"/>
      <c r="KHW70" s="0"/>
      <c r="KHX70" s="0"/>
      <c r="KHY70" s="0"/>
      <c r="KHZ70" s="0"/>
      <c r="KIA70" s="0"/>
      <c r="KIB70" s="0"/>
      <c r="KIC70" s="0"/>
      <c r="KID70" s="0"/>
      <c r="KIE70" s="0"/>
      <c r="KIF70" s="0"/>
      <c r="KIG70" s="0"/>
      <c r="KIH70" s="0"/>
      <c r="KII70" s="0"/>
      <c r="KIJ70" s="0"/>
      <c r="KIK70" s="0"/>
      <c r="KIL70" s="0"/>
      <c r="KIM70" s="0"/>
      <c r="KIN70" s="0"/>
      <c r="KIO70" s="0"/>
      <c r="KIP70" s="0"/>
      <c r="KIQ70" s="0"/>
      <c r="KIR70" s="0"/>
      <c r="KIS70" s="0"/>
      <c r="KIT70" s="0"/>
      <c r="KIU70" s="0"/>
      <c r="KIV70" s="0"/>
      <c r="KIW70" s="0"/>
      <c r="KIX70" s="0"/>
      <c r="KIY70" s="0"/>
      <c r="KIZ70" s="0"/>
      <c r="KJA70" s="0"/>
      <c r="KJB70" s="0"/>
      <c r="KJC70" s="0"/>
      <c r="KJD70" s="0"/>
      <c r="KJE70" s="0"/>
      <c r="KJF70" s="0"/>
      <c r="KJG70" s="0"/>
      <c r="KJH70" s="0"/>
      <c r="KJI70" s="0"/>
      <c r="KJJ70" s="0"/>
      <c r="KJK70" s="0"/>
      <c r="KJL70" s="0"/>
      <c r="KJM70" s="0"/>
      <c r="KJN70" s="0"/>
      <c r="KJO70" s="0"/>
      <c r="KJP70" s="0"/>
      <c r="KJQ70" s="0"/>
      <c r="KJR70" s="0"/>
      <c r="KJS70" s="0"/>
      <c r="KJT70" s="0"/>
      <c r="KJU70" s="0"/>
      <c r="KJV70" s="0"/>
      <c r="KJW70" s="0"/>
      <c r="KJX70" s="0"/>
      <c r="KJY70" s="0"/>
      <c r="KJZ70" s="0"/>
      <c r="KKA70" s="0"/>
      <c r="KKB70" s="0"/>
      <c r="KKC70" s="0"/>
      <c r="KKD70" s="0"/>
      <c r="KKE70" s="0"/>
      <c r="KKF70" s="0"/>
      <c r="KKG70" s="0"/>
      <c r="KKH70" s="0"/>
      <c r="KKI70" s="0"/>
      <c r="KKJ70" s="0"/>
      <c r="KKK70" s="0"/>
      <c r="KKL70" s="0"/>
      <c r="KKM70" s="0"/>
      <c r="KKN70" s="0"/>
      <c r="KKO70" s="0"/>
      <c r="KKP70" s="0"/>
      <c r="KKQ70" s="0"/>
      <c r="KKR70" s="0"/>
      <c r="KKS70" s="0"/>
      <c r="KKT70" s="0"/>
      <c r="KKU70" s="0"/>
      <c r="KKV70" s="0"/>
      <c r="KKW70" s="0"/>
      <c r="KKX70" s="0"/>
      <c r="KKY70" s="0"/>
      <c r="KKZ70" s="0"/>
      <c r="KLA70" s="0"/>
      <c r="KLB70" s="0"/>
      <c r="KLC70" s="0"/>
      <c r="KLD70" s="0"/>
      <c r="KLE70" s="0"/>
      <c r="KLF70" s="0"/>
      <c r="KLG70" s="0"/>
      <c r="KLH70" s="0"/>
      <c r="KLI70" s="0"/>
      <c r="KLJ70" s="0"/>
      <c r="KLK70" s="0"/>
      <c r="KLL70" s="0"/>
      <c r="KLM70" s="0"/>
      <c r="KLN70" s="0"/>
      <c r="KLO70" s="0"/>
      <c r="KLP70" s="0"/>
      <c r="KLQ70" s="0"/>
      <c r="KLR70" s="0"/>
      <c r="KLS70" s="0"/>
      <c r="KLT70" s="0"/>
      <c r="KLU70" s="0"/>
      <c r="KLV70" s="0"/>
      <c r="KLW70" s="0"/>
      <c r="KLX70" s="0"/>
      <c r="KLY70" s="0"/>
      <c r="KLZ70" s="0"/>
      <c r="KMA70" s="0"/>
      <c r="KMB70" s="0"/>
      <c r="KMC70" s="0"/>
      <c r="KMD70" s="0"/>
      <c r="KME70" s="0"/>
      <c r="KMF70" s="0"/>
      <c r="KMG70" s="0"/>
      <c r="KMH70" s="0"/>
      <c r="KMI70" s="0"/>
      <c r="KMJ70" s="0"/>
      <c r="KMK70" s="0"/>
      <c r="KML70" s="0"/>
      <c r="KMM70" s="0"/>
      <c r="KMN70" s="0"/>
      <c r="KMO70" s="0"/>
      <c r="KMP70" s="0"/>
      <c r="KMQ70" s="0"/>
      <c r="KMR70" s="0"/>
      <c r="KMS70" s="0"/>
      <c r="KMT70" s="0"/>
      <c r="KMU70" s="0"/>
      <c r="KMV70" s="0"/>
      <c r="KMW70" s="0"/>
      <c r="KMX70" s="0"/>
      <c r="KMY70" s="0"/>
      <c r="KMZ70" s="0"/>
      <c r="KNA70" s="0"/>
      <c r="KNB70" s="0"/>
      <c r="KNC70" s="0"/>
      <c r="KND70" s="0"/>
      <c r="KNE70" s="0"/>
      <c r="KNF70" s="0"/>
      <c r="KNG70" s="0"/>
      <c r="KNH70" s="0"/>
      <c r="KNI70" s="0"/>
      <c r="KNJ70" s="0"/>
      <c r="KNK70" s="0"/>
      <c r="KNL70" s="0"/>
      <c r="KNM70" s="0"/>
      <c r="KNN70" s="0"/>
      <c r="KNO70" s="0"/>
      <c r="KNP70" s="0"/>
      <c r="KNQ70" s="0"/>
      <c r="KNR70" s="0"/>
      <c r="KNS70" s="0"/>
      <c r="KNT70" s="0"/>
      <c r="KNU70" s="0"/>
      <c r="KNV70" s="0"/>
      <c r="KNW70" s="0"/>
      <c r="KNX70" s="0"/>
      <c r="KNY70" s="0"/>
      <c r="KNZ70" s="0"/>
      <c r="KOA70" s="0"/>
      <c r="KOB70" s="0"/>
      <c r="KOC70" s="0"/>
      <c r="KOD70" s="0"/>
      <c r="KOE70" s="0"/>
      <c r="KOF70" s="0"/>
      <c r="KOG70" s="0"/>
      <c r="KOH70" s="0"/>
      <c r="KOI70" s="0"/>
      <c r="KOJ70" s="0"/>
      <c r="KOK70" s="0"/>
      <c r="KOL70" s="0"/>
      <c r="KOM70" s="0"/>
      <c r="KON70" s="0"/>
      <c r="KOO70" s="0"/>
      <c r="KOP70" s="0"/>
      <c r="KOQ70" s="0"/>
      <c r="KOR70" s="0"/>
      <c r="KOS70" s="0"/>
      <c r="KOT70" s="0"/>
      <c r="KOU70" s="0"/>
      <c r="KOV70" s="0"/>
      <c r="KOW70" s="0"/>
      <c r="KOX70" s="0"/>
      <c r="KOY70" s="0"/>
      <c r="KOZ70" s="0"/>
      <c r="KPA70" s="0"/>
      <c r="KPB70" s="0"/>
      <c r="KPC70" s="0"/>
      <c r="KPD70" s="0"/>
      <c r="KPE70" s="0"/>
      <c r="KPF70" s="0"/>
      <c r="KPG70" s="0"/>
      <c r="KPH70" s="0"/>
      <c r="KPI70" s="0"/>
      <c r="KPJ70" s="0"/>
      <c r="KPK70" s="0"/>
      <c r="KPL70" s="0"/>
      <c r="KPM70" s="0"/>
      <c r="KPN70" s="0"/>
      <c r="KPO70" s="0"/>
      <c r="KPP70" s="0"/>
      <c r="KPQ70" s="0"/>
      <c r="KPR70" s="0"/>
      <c r="KPS70" s="0"/>
      <c r="KPT70" s="0"/>
      <c r="KPU70" s="0"/>
      <c r="KPV70" s="0"/>
      <c r="KPW70" s="0"/>
      <c r="KPX70" s="0"/>
      <c r="KPY70" s="0"/>
      <c r="KPZ70" s="0"/>
      <c r="KQA70" s="0"/>
      <c r="KQB70" s="0"/>
      <c r="KQC70" s="0"/>
      <c r="KQD70" s="0"/>
      <c r="KQE70" s="0"/>
      <c r="KQF70" s="0"/>
      <c r="KQG70" s="0"/>
      <c r="KQH70" s="0"/>
      <c r="KQI70" s="0"/>
      <c r="KQJ70" s="0"/>
      <c r="KQK70" s="0"/>
      <c r="KQL70" s="0"/>
      <c r="KQM70" s="0"/>
      <c r="KQN70" s="0"/>
      <c r="KQO70" s="0"/>
      <c r="KQP70" s="0"/>
      <c r="KQQ70" s="0"/>
      <c r="KQR70" s="0"/>
      <c r="KQS70" s="0"/>
      <c r="KQT70" s="0"/>
      <c r="KQU70" s="0"/>
      <c r="KQV70" s="0"/>
      <c r="KQW70" s="0"/>
      <c r="KQX70" s="0"/>
      <c r="KQY70" s="0"/>
      <c r="KQZ70" s="0"/>
      <c r="KRA70" s="0"/>
      <c r="KRB70" s="0"/>
      <c r="KRC70" s="0"/>
      <c r="KRD70" s="0"/>
      <c r="KRE70" s="0"/>
      <c r="KRF70" s="0"/>
      <c r="KRG70" s="0"/>
      <c r="KRH70" s="0"/>
      <c r="KRI70" s="0"/>
      <c r="KRJ70" s="0"/>
      <c r="KRK70" s="0"/>
      <c r="KRL70" s="0"/>
      <c r="KRM70" s="0"/>
      <c r="KRN70" s="0"/>
      <c r="KRO70" s="0"/>
      <c r="KRP70" s="0"/>
      <c r="KRQ70" s="0"/>
      <c r="KRR70" s="0"/>
      <c r="KRS70" s="0"/>
      <c r="KRT70" s="0"/>
      <c r="KRU70" s="0"/>
      <c r="KRV70" s="0"/>
      <c r="KRW70" s="0"/>
      <c r="KRX70" s="0"/>
      <c r="KRY70" s="0"/>
      <c r="KRZ70" s="0"/>
      <c r="KSA70" s="0"/>
      <c r="KSB70" s="0"/>
      <c r="KSC70" s="0"/>
      <c r="KSD70" s="0"/>
      <c r="KSE70" s="0"/>
      <c r="KSF70" s="0"/>
      <c r="KSG70" s="0"/>
      <c r="KSH70" s="0"/>
      <c r="KSI70" s="0"/>
      <c r="KSJ70" s="0"/>
      <c r="KSK70" s="0"/>
      <c r="KSL70" s="0"/>
      <c r="KSM70" s="0"/>
      <c r="KSN70" s="0"/>
      <c r="KSO70" s="0"/>
      <c r="KSP70" s="0"/>
      <c r="KSQ70" s="0"/>
      <c r="KSR70" s="0"/>
      <c r="KSS70" s="0"/>
      <c r="KST70" s="0"/>
      <c r="KSU70" s="0"/>
      <c r="KSV70" s="0"/>
      <c r="KSW70" s="0"/>
      <c r="KSX70" s="0"/>
      <c r="KSY70" s="0"/>
      <c r="KSZ70" s="0"/>
      <c r="KTA70" s="0"/>
      <c r="KTB70" s="0"/>
      <c r="KTC70" s="0"/>
      <c r="KTD70" s="0"/>
      <c r="KTE70" s="0"/>
      <c r="KTF70" s="0"/>
      <c r="KTG70" s="0"/>
      <c r="KTH70" s="0"/>
      <c r="KTI70" s="0"/>
      <c r="KTJ70" s="0"/>
      <c r="KTK70" s="0"/>
      <c r="KTL70" s="0"/>
      <c r="KTM70" s="0"/>
      <c r="KTN70" s="0"/>
      <c r="KTO70" s="0"/>
      <c r="KTP70" s="0"/>
      <c r="KTQ70" s="0"/>
      <c r="KTR70" s="0"/>
      <c r="KTS70" s="0"/>
      <c r="KTT70" s="0"/>
      <c r="KTU70" s="0"/>
      <c r="KTV70" s="0"/>
      <c r="KTW70" s="0"/>
      <c r="KTX70" s="0"/>
      <c r="KTY70" s="0"/>
      <c r="KTZ70" s="0"/>
      <c r="KUA70" s="0"/>
      <c r="KUB70" s="0"/>
      <c r="KUC70" s="0"/>
      <c r="KUD70" s="0"/>
      <c r="KUE70" s="0"/>
      <c r="KUF70" s="0"/>
      <c r="KUG70" s="0"/>
      <c r="KUH70" s="0"/>
      <c r="KUI70" s="0"/>
      <c r="KUJ70" s="0"/>
      <c r="KUK70" s="0"/>
      <c r="KUL70" s="0"/>
      <c r="KUM70" s="0"/>
      <c r="KUN70" s="0"/>
      <c r="KUO70" s="0"/>
      <c r="KUP70" s="0"/>
      <c r="KUQ70" s="0"/>
      <c r="KUR70" s="0"/>
      <c r="KUS70" s="0"/>
      <c r="KUT70" s="0"/>
      <c r="KUU70" s="0"/>
      <c r="KUV70" s="0"/>
      <c r="KUW70" s="0"/>
      <c r="KUX70" s="0"/>
      <c r="KUY70" s="0"/>
      <c r="KUZ70" s="0"/>
      <c r="KVA70" s="0"/>
      <c r="KVB70" s="0"/>
      <c r="KVC70" s="0"/>
      <c r="KVD70" s="0"/>
      <c r="KVE70" s="0"/>
      <c r="KVF70" s="0"/>
      <c r="KVG70" s="0"/>
      <c r="KVH70" s="0"/>
      <c r="KVI70" s="0"/>
      <c r="KVJ70" s="0"/>
      <c r="KVK70" s="0"/>
      <c r="KVL70" s="0"/>
      <c r="KVM70" s="0"/>
      <c r="KVN70" s="0"/>
      <c r="KVO70" s="0"/>
      <c r="KVP70" s="0"/>
      <c r="KVQ70" s="0"/>
      <c r="KVR70" s="0"/>
      <c r="KVS70" s="0"/>
      <c r="KVT70" s="0"/>
      <c r="KVU70" s="0"/>
      <c r="KVV70" s="0"/>
      <c r="KVW70" s="0"/>
      <c r="KVX70" s="0"/>
      <c r="KVY70" s="0"/>
      <c r="KVZ70" s="0"/>
      <c r="KWA70" s="0"/>
      <c r="KWB70" s="0"/>
      <c r="KWC70" s="0"/>
      <c r="KWD70" s="0"/>
      <c r="KWE70" s="0"/>
      <c r="KWF70" s="0"/>
      <c r="KWG70" s="0"/>
      <c r="KWH70" s="0"/>
      <c r="KWI70" s="0"/>
      <c r="KWJ70" s="0"/>
      <c r="KWK70" s="0"/>
      <c r="KWL70" s="0"/>
      <c r="KWM70" s="0"/>
      <c r="KWN70" s="0"/>
      <c r="KWO70" s="0"/>
      <c r="KWP70" s="0"/>
      <c r="KWQ70" s="0"/>
      <c r="KWR70" s="0"/>
      <c r="KWS70" s="0"/>
      <c r="KWT70" s="0"/>
      <c r="KWU70" s="0"/>
      <c r="KWV70" s="0"/>
      <c r="KWW70" s="0"/>
      <c r="KWX70" s="0"/>
      <c r="KWY70" s="0"/>
      <c r="KWZ70" s="0"/>
      <c r="KXA70" s="0"/>
      <c r="KXB70" s="0"/>
      <c r="KXC70" s="0"/>
      <c r="KXD70" s="0"/>
      <c r="KXE70" s="0"/>
      <c r="KXF70" s="0"/>
      <c r="KXG70" s="0"/>
      <c r="KXH70" s="0"/>
      <c r="KXI70" s="0"/>
      <c r="KXJ70" s="0"/>
      <c r="KXK70" s="0"/>
      <c r="KXL70" s="0"/>
      <c r="KXM70" s="0"/>
      <c r="KXN70" s="0"/>
      <c r="KXO70" s="0"/>
      <c r="KXP70" s="0"/>
      <c r="KXQ70" s="0"/>
      <c r="KXR70" s="0"/>
      <c r="KXS70" s="0"/>
      <c r="KXT70" s="0"/>
      <c r="KXU70" s="0"/>
      <c r="KXV70" s="0"/>
      <c r="KXW70" s="0"/>
      <c r="KXX70" s="0"/>
      <c r="KXY70" s="0"/>
      <c r="KXZ70" s="0"/>
      <c r="KYA70" s="0"/>
      <c r="KYB70" s="0"/>
      <c r="KYC70" s="0"/>
      <c r="KYD70" s="0"/>
      <c r="KYE70" s="0"/>
      <c r="KYF70" s="0"/>
      <c r="KYG70" s="0"/>
      <c r="KYH70" s="0"/>
      <c r="KYI70" s="0"/>
      <c r="KYJ70" s="0"/>
      <c r="KYK70" s="0"/>
      <c r="KYL70" s="0"/>
      <c r="KYM70" s="0"/>
      <c r="KYN70" s="0"/>
      <c r="KYO70" s="0"/>
      <c r="KYP70" s="0"/>
      <c r="KYQ70" s="0"/>
      <c r="KYR70" s="0"/>
      <c r="KYS70" s="0"/>
      <c r="KYT70" s="0"/>
      <c r="KYU70" s="0"/>
      <c r="KYV70" s="0"/>
      <c r="KYW70" s="0"/>
      <c r="KYX70" s="0"/>
      <c r="KYY70" s="0"/>
      <c r="KYZ70" s="0"/>
      <c r="KZA70" s="0"/>
      <c r="KZB70" s="0"/>
      <c r="KZC70" s="0"/>
      <c r="KZD70" s="0"/>
      <c r="KZE70" s="0"/>
      <c r="KZF70" s="0"/>
      <c r="KZG70" s="0"/>
      <c r="KZH70" s="0"/>
      <c r="KZI70" s="0"/>
      <c r="KZJ70" s="0"/>
      <c r="KZK70" s="0"/>
      <c r="KZL70" s="0"/>
      <c r="KZM70" s="0"/>
      <c r="KZN70" s="0"/>
      <c r="KZO70" s="0"/>
      <c r="KZP70" s="0"/>
      <c r="KZQ70" s="0"/>
      <c r="KZR70" s="0"/>
      <c r="KZS70" s="0"/>
      <c r="KZT70" s="0"/>
      <c r="KZU70" s="0"/>
      <c r="KZV70" s="0"/>
      <c r="KZW70" s="0"/>
      <c r="KZX70" s="0"/>
      <c r="KZY70" s="0"/>
      <c r="KZZ70" s="0"/>
      <c r="LAA70" s="0"/>
      <c r="LAB70" s="0"/>
      <c r="LAC70" s="0"/>
      <c r="LAD70" s="0"/>
      <c r="LAE70" s="0"/>
      <c r="LAF70" s="0"/>
      <c r="LAG70" s="0"/>
      <c r="LAH70" s="0"/>
      <c r="LAI70" s="0"/>
      <c r="LAJ70" s="0"/>
      <c r="LAK70" s="0"/>
      <c r="LAL70" s="0"/>
      <c r="LAM70" s="0"/>
      <c r="LAN70" s="0"/>
      <c r="LAO70" s="0"/>
      <c r="LAP70" s="0"/>
      <c r="LAQ70" s="0"/>
      <c r="LAR70" s="0"/>
      <c r="LAS70" s="0"/>
      <c r="LAT70" s="0"/>
      <c r="LAU70" s="0"/>
      <c r="LAV70" s="0"/>
      <c r="LAW70" s="0"/>
      <c r="LAX70" s="0"/>
      <c r="LAY70" s="0"/>
      <c r="LAZ70" s="0"/>
      <c r="LBA70" s="0"/>
      <c r="LBB70" s="0"/>
      <c r="LBC70" s="0"/>
      <c r="LBD70" s="0"/>
      <c r="LBE70" s="0"/>
      <c r="LBF70" s="0"/>
      <c r="LBG70" s="0"/>
      <c r="LBH70" s="0"/>
      <c r="LBI70" s="0"/>
      <c r="LBJ70" s="0"/>
      <c r="LBK70" s="0"/>
      <c r="LBL70" s="0"/>
      <c r="LBM70" s="0"/>
      <c r="LBN70" s="0"/>
      <c r="LBO70" s="0"/>
      <c r="LBP70" s="0"/>
      <c r="LBQ70" s="0"/>
      <c r="LBR70" s="0"/>
      <c r="LBS70" s="0"/>
      <c r="LBT70" s="0"/>
      <c r="LBU70" s="0"/>
      <c r="LBV70" s="0"/>
      <c r="LBW70" s="0"/>
      <c r="LBX70" s="0"/>
      <c r="LBY70" s="0"/>
      <c r="LBZ70" s="0"/>
      <c r="LCA70" s="0"/>
      <c r="LCB70" s="0"/>
      <c r="LCC70" s="0"/>
      <c r="LCD70" s="0"/>
      <c r="LCE70" s="0"/>
      <c r="LCF70" s="0"/>
      <c r="LCG70" s="0"/>
      <c r="LCH70" s="0"/>
      <c r="LCI70" s="0"/>
      <c r="LCJ70" s="0"/>
      <c r="LCK70" s="0"/>
      <c r="LCL70" s="0"/>
      <c r="LCM70" s="0"/>
      <c r="LCN70" s="0"/>
      <c r="LCO70" s="0"/>
      <c r="LCP70" s="0"/>
      <c r="LCQ70" s="0"/>
      <c r="LCR70" s="0"/>
      <c r="LCS70" s="0"/>
      <c r="LCT70" s="0"/>
      <c r="LCU70" s="0"/>
      <c r="LCV70" s="0"/>
      <c r="LCW70" s="0"/>
      <c r="LCX70" s="0"/>
      <c r="LCY70" s="0"/>
      <c r="LCZ70" s="0"/>
      <c r="LDA70" s="0"/>
      <c r="LDB70" s="0"/>
      <c r="LDC70" s="0"/>
      <c r="LDD70" s="0"/>
      <c r="LDE70" s="0"/>
      <c r="LDF70" s="0"/>
      <c r="LDG70" s="0"/>
      <c r="LDH70" s="0"/>
      <c r="LDI70" s="0"/>
      <c r="LDJ70" s="0"/>
      <c r="LDK70" s="0"/>
      <c r="LDL70" s="0"/>
      <c r="LDM70" s="0"/>
      <c r="LDN70" s="0"/>
      <c r="LDO70" s="0"/>
      <c r="LDP70" s="0"/>
      <c r="LDQ70" s="0"/>
      <c r="LDR70" s="0"/>
      <c r="LDS70" s="0"/>
      <c r="LDT70" s="0"/>
      <c r="LDU70" s="0"/>
      <c r="LDV70" s="0"/>
      <c r="LDW70" s="0"/>
      <c r="LDX70" s="0"/>
      <c r="LDY70" s="0"/>
      <c r="LDZ70" s="0"/>
      <c r="LEA70" s="0"/>
      <c r="LEB70" s="0"/>
      <c r="LEC70" s="0"/>
      <c r="LED70" s="0"/>
      <c r="LEE70" s="0"/>
      <c r="LEF70" s="0"/>
      <c r="LEG70" s="0"/>
      <c r="LEH70" s="0"/>
      <c r="LEI70" s="0"/>
      <c r="LEJ70" s="0"/>
      <c r="LEK70" s="0"/>
      <c r="LEL70" s="0"/>
      <c r="LEM70" s="0"/>
      <c r="LEN70" s="0"/>
      <c r="LEO70" s="0"/>
      <c r="LEP70" s="0"/>
      <c r="LEQ70" s="0"/>
      <c r="LER70" s="0"/>
      <c r="LES70" s="0"/>
      <c r="LET70" s="0"/>
      <c r="LEU70" s="0"/>
      <c r="LEV70" s="0"/>
      <c r="LEW70" s="0"/>
      <c r="LEX70" s="0"/>
      <c r="LEY70" s="0"/>
      <c r="LEZ70" s="0"/>
      <c r="LFA70" s="0"/>
      <c r="LFB70" s="0"/>
      <c r="LFC70" s="0"/>
      <c r="LFD70" s="0"/>
      <c r="LFE70" s="0"/>
      <c r="LFF70" s="0"/>
      <c r="LFG70" s="0"/>
      <c r="LFH70" s="0"/>
      <c r="LFI70" s="0"/>
      <c r="LFJ70" s="0"/>
      <c r="LFK70" s="0"/>
      <c r="LFL70" s="0"/>
      <c r="LFM70" s="0"/>
      <c r="LFN70" s="0"/>
      <c r="LFO70" s="0"/>
      <c r="LFP70" s="0"/>
      <c r="LFQ70" s="0"/>
      <c r="LFR70" s="0"/>
      <c r="LFS70" s="0"/>
      <c r="LFT70" s="0"/>
      <c r="LFU70" s="0"/>
      <c r="LFV70" s="0"/>
      <c r="LFW70" s="0"/>
      <c r="LFX70" s="0"/>
      <c r="LFY70" s="0"/>
      <c r="LFZ70" s="0"/>
      <c r="LGA70" s="0"/>
      <c r="LGB70" s="0"/>
      <c r="LGC70" s="0"/>
      <c r="LGD70" s="0"/>
      <c r="LGE70" s="0"/>
      <c r="LGF70" s="0"/>
      <c r="LGG70" s="0"/>
      <c r="LGH70" s="0"/>
      <c r="LGI70" s="0"/>
      <c r="LGJ70" s="0"/>
      <c r="LGK70" s="0"/>
      <c r="LGL70" s="0"/>
      <c r="LGM70" s="0"/>
      <c r="LGN70" s="0"/>
      <c r="LGO70" s="0"/>
      <c r="LGP70" s="0"/>
      <c r="LGQ70" s="0"/>
      <c r="LGR70" s="0"/>
      <c r="LGS70" s="0"/>
      <c r="LGT70" s="0"/>
      <c r="LGU70" s="0"/>
      <c r="LGV70" s="0"/>
      <c r="LGW70" s="0"/>
      <c r="LGX70" s="0"/>
      <c r="LGY70" s="0"/>
      <c r="LGZ70" s="0"/>
      <c r="LHA70" s="0"/>
      <c r="LHB70" s="0"/>
      <c r="LHC70" s="0"/>
      <c r="LHD70" s="0"/>
      <c r="LHE70" s="0"/>
      <c r="LHF70" s="0"/>
      <c r="LHG70" s="0"/>
      <c r="LHH70" s="0"/>
      <c r="LHI70" s="0"/>
      <c r="LHJ70" s="0"/>
      <c r="LHK70" s="0"/>
      <c r="LHL70" s="0"/>
      <c r="LHM70" s="0"/>
      <c r="LHN70" s="0"/>
      <c r="LHO70" s="0"/>
      <c r="LHP70" s="0"/>
      <c r="LHQ70" s="0"/>
      <c r="LHR70" s="0"/>
      <c r="LHS70" s="0"/>
      <c r="LHT70" s="0"/>
      <c r="LHU70" s="0"/>
      <c r="LHV70" s="0"/>
      <c r="LHW70" s="0"/>
      <c r="LHX70" s="0"/>
      <c r="LHY70" s="0"/>
      <c r="LHZ70" s="0"/>
      <c r="LIA70" s="0"/>
      <c r="LIB70" s="0"/>
      <c r="LIC70" s="0"/>
      <c r="LID70" s="0"/>
      <c r="LIE70" s="0"/>
      <c r="LIF70" s="0"/>
      <c r="LIG70" s="0"/>
      <c r="LIH70" s="0"/>
      <c r="LII70" s="0"/>
      <c r="LIJ70" s="0"/>
      <c r="LIK70" s="0"/>
      <c r="LIL70" s="0"/>
      <c r="LIM70" s="0"/>
      <c r="LIN70" s="0"/>
      <c r="LIO70" s="0"/>
      <c r="LIP70" s="0"/>
      <c r="LIQ70" s="0"/>
      <c r="LIR70" s="0"/>
      <c r="LIS70" s="0"/>
      <c r="LIT70" s="0"/>
      <c r="LIU70" s="0"/>
      <c r="LIV70" s="0"/>
      <c r="LIW70" s="0"/>
      <c r="LIX70" s="0"/>
      <c r="LIY70" s="0"/>
      <c r="LIZ70" s="0"/>
      <c r="LJA70" s="0"/>
      <c r="LJB70" s="0"/>
      <c r="LJC70" s="0"/>
      <c r="LJD70" s="0"/>
      <c r="LJE70" s="0"/>
      <c r="LJF70" s="0"/>
      <c r="LJG70" s="0"/>
      <c r="LJH70" s="0"/>
      <c r="LJI70" s="0"/>
      <c r="LJJ70" s="0"/>
      <c r="LJK70" s="0"/>
      <c r="LJL70" s="0"/>
      <c r="LJM70" s="0"/>
      <c r="LJN70" s="0"/>
      <c r="LJO70" s="0"/>
      <c r="LJP70" s="0"/>
      <c r="LJQ70" s="0"/>
      <c r="LJR70" s="0"/>
      <c r="LJS70" s="0"/>
      <c r="LJT70" s="0"/>
      <c r="LJU70" s="0"/>
      <c r="LJV70" s="0"/>
      <c r="LJW70" s="0"/>
      <c r="LJX70" s="0"/>
      <c r="LJY70" s="0"/>
      <c r="LJZ70" s="0"/>
      <c r="LKA70" s="0"/>
      <c r="LKB70" s="0"/>
      <c r="LKC70" s="0"/>
      <c r="LKD70" s="0"/>
      <c r="LKE70" s="0"/>
      <c r="LKF70" s="0"/>
      <c r="LKG70" s="0"/>
      <c r="LKH70" s="0"/>
      <c r="LKI70" s="0"/>
      <c r="LKJ70" s="0"/>
      <c r="LKK70" s="0"/>
      <c r="LKL70" s="0"/>
      <c r="LKM70" s="0"/>
      <c r="LKN70" s="0"/>
      <c r="LKO70" s="0"/>
      <c r="LKP70" s="0"/>
      <c r="LKQ70" s="0"/>
      <c r="LKR70" s="0"/>
      <c r="LKS70" s="0"/>
      <c r="LKT70" s="0"/>
      <c r="LKU70" s="0"/>
      <c r="LKV70" s="0"/>
      <c r="LKW70" s="0"/>
      <c r="LKX70" s="0"/>
      <c r="LKY70" s="0"/>
      <c r="LKZ70" s="0"/>
      <c r="LLA70" s="0"/>
      <c r="LLB70" s="0"/>
      <c r="LLC70" s="0"/>
      <c r="LLD70" s="0"/>
      <c r="LLE70" s="0"/>
      <c r="LLF70" s="0"/>
      <c r="LLG70" s="0"/>
      <c r="LLH70" s="0"/>
      <c r="LLI70" s="0"/>
      <c r="LLJ70" s="0"/>
      <c r="LLK70" s="0"/>
      <c r="LLL70" s="0"/>
      <c r="LLM70" s="0"/>
      <c r="LLN70" s="0"/>
      <c r="LLO70" s="0"/>
      <c r="LLP70" s="0"/>
      <c r="LLQ70" s="0"/>
      <c r="LLR70" s="0"/>
      <c r="LLS70" s="0"/>
      <c r="LLT70" s="0"/>
      <c r="LLU70" s="0"/>
      <c r="LLV70" s="0"/>
      <c r="LLW70" s="0"/>
      <c r="LLX70" s="0"/>
      <c r="LLY70" s="0"/>
      <c r="LLZ70" s="0"/>
      <c r="LMA70" s="0"/>
      <c r="LMB70" s="0"/>
      <c r="LMC70" s="0"/>
      <c r="LMD70" s="0"/>
      <c r="LME70" s="0"/>
      <c r="LMF70" s="0"/>
      <c r="LMG70" s="0"/>
      <c r="LMH70" s="0"/>
      <c r="LMI70" s="0"/>
      <c r="LMJ70" s="0"/>
      <c r="LMK70" s="0"/>
      <c r="LML70" s="0"/>
      <c r="LMM70" s="0"/>
      <c r="LMN70" s="0"/>
      <c r="LMO70" s="0"/>
      <c r="LMP70" s="0"/>
      <c r="LMQ70" s="0"/>
      <c r="LMR70" s="0"/>
      <c r="LMS70" s="0"/>
      <c r="LMT70" s="0"/>
      <c r="LMU70" s="0"/>
      <c r="LMV70" s="0"/>
      <c r="LMW70" s="0"/>
      <c r="LMX70" s="0"/>
      <c r="LMY70" s="0"/>
      <c r="LMZ70" s="0"/>
      <c r="LNA70" s="0"/>
      <c r="LNB70" s="0"/>
      <c r="LNC70" s="0"/>
      <c r="LND70" s="0"/>
      <c r="LNE70" s="0"/>
      <c r="LNF70" s="0"/>
      <c r="LNG70" s="0"/>
      <c r="LNH70" s="0"/>
      <c r="LNI70" s="0"/>
      <c r="LNJ70" s="0"/>
      <c r="LNK70" s="0"/>
      <c r="LNL70" s="0"/>
      <c r="LNM70" s="0"/>
      <c r="LNN70" s="0"/>
      <c r="LNO70" s="0"/>
      <c r="LNP70" s="0"/>
      <c r="LNQ70" s="0"/>
      <c r="LNR70" s="0"/>
      <c r="LNS70" s="0"/>
      <c r="LNT70" s="0"/>
      <c r="LNU70" s="0"/>
      <c r="LNV70" s="0"/>
      <c r="LNW70" s="0"/>
      <c r="LNX70" s="0"/>
      <c r="LNY70" s="0"/>
      <c r="LNZ70" s="0"/>
      <c r="LOA70" s="0"/>
      <c r="LOB70" s="0"/>
      <c r="LOC70" s="0"/>
      <c r="LOD70" s="0"/>
      <c r="LOE70" s="0"/>
      <c r="LOF70" s="0"/>
      <c r="LOG70" s="0"/>
      <c r="LOH70" s="0"/>
      <c r="LOI70" s="0"/>
      <c r="LOJ70" s="0"/>
      <c r="LOK70" s="0"/>
      <c r="LOL70" s="0"/>
      <c r="LOM70" s="0"/>
      <c r="LON70" s="0"/>
      <c r="LOO70" s="0"/>
      <c r="LOP70" s="0"/>
      <c r="LOQ70" s="0"/>
      <c r="LOR70" s="0"/>
      <c r="LOS70" s="0"/>
      <c r="LOT70" s="0"/>
      <c r="LOU70" s="0"/>
      <c r="LOV70" s="0"/>
      <c r="LOW70" s="0"/>
      <c r="LOX70" s="0"/>
      <c r="LOY70" s="0"/>
      <c r="LOZ70" s="0"/>
      <c r="LPA70" s="0"/>
      <c r="LPB70" s="0"/>
      <c r="LPC70" s="0"/>
      <c r="LPD70" s="0"/>
      <c r="LPE70" s="0"/>
      <c r="LPF70" s="0"/>
      <c r="LPG70" s="0"/>
      <c r="LPH70" s="0"/>
      <c r="LPI70" s="0"/>
      <c r="LPJ70" s="0"/>
      <c r="LPK70" s="0"/>
      <c r="LPL70" s="0"/>
      <c r="LPM70" s="0"/>
      <c r="LPN70" s="0"/>
      <c r="LPO70" s="0"/>
      <c r="LPP70" s="0"/>
      <c r="LPQ70" s="0"/>
      <c r="LPR70" s="0"/>
      <c r="LPS70" s="0"/>
      <c r="LPT70" s="0"/>
      <c r="LPU70" s="0"/>
      <c r="LPV70" s="0"/>
      <c r="LPW70" s="0"/>
      <c r="LPX70" s="0"/>
      <c r="LPY70" s="0"/>
      <c r="LPZ70" s="0"/>
      <c r="LQA70" s="0"/>
      <c r="LQB70" s="0"/>
      <c r="LQC70" s="0"/>
      <c r="LQD70" s="0"/>
      <c r="LQE70" s="0"/>
      <c r="LQF70" s="0"/>
      <c r="LQG70" s="0"/>
      <c r="LQH70" s="0"/>
      <c r="LQI70" s="0"/>
      <c r="LQJ70" s="0"/>
      <c r="LQK70" s="0"/>
      <c r="LQL70" s="0"/>
      <c r="LQM70" s="0"/>
      <c r="LQN70" s="0"/>
      <c r="LQO70" s="0"/>
      <c r="LQP70" s="0"/>
      <c r="LQQ70" s="0"/>
      <c r="LQR70" s="0"/>
      <c r="LQS70" s="0"/>
      <c r="LQT70" s="0"/>
      <c r="LQU70" s="0"/>
      <c r="LQV70" s="0"/>
      <c r="LQW70" s="0"/>
      <c r="LQX70" s="0"/>
      <c r="LQY70" s="0"/>
      <c r="LQZ70" s="0"/>
      <c r="LRA70" s="0"/>
      <c r="LRB70" s="0"/>
      <c r="LRC70" s="0"/>
      <c r="LRD70" s="0"/>
      <c r="LRE70" s="0"/>
      <c r="LRF70" s="0"/>
      <c r="LRG70" s="0"/>
      <c r="LRH70" s="0"/>
      <c r="LRI70" s="0"/>
      <c r="LRJ70" s="0"/>
      <c r="LRK70" s="0"/>
      <c r="LRL70" s="0"/>
      <c r="LRM70" s="0"/>
      <c r="LRN70" s="0"/>
      <c r="LRO70" s="0"/>
      <c r="LRP70" s="0"/>
      <c r="LRQ70" s="0"/>
      <c r="LRR70" s="0"/>
      <c r="LRS70" s="0"/>
      <c r="LRT70" s="0"/>
      <c r="LRU70" s="0"/>
      <c r="LRV70" s="0"/>
      <c r="LRW70" s="0"/>
      <c r="LRX70" s="0"/>
      <c r="LRY70" s="0"/>
      <c r="LRZ70" s="0"/>
      <c r="LSA70" s="0"/>
      <c r="LSB70" s="0"/>
      <c r="LSC70" s="0"/>
      <c r="LSD70" s="0"/>
      <c r="LSE70" s="0"/>
      <c r="LSF70" s="0"/>
      <c r="LSG70" s="0"/>
      <c r="LSH70" s="0"/>
      <c r="LSI70" s="0"/>
      <c r="LSJ70" s="0"/>
      <c r="LSK70" s="0"/>
      <c r="LSL70" s="0"/>
      <c r="LSM70" s="0"/>
      <c r="LSN70" s="0"/>
      <c r="LSO70" s="0"/>
      <c r="LSP70" s="0"/>
      <c r="LSQ70" s="0"/>
      <c r="LSR70" s="0"/>
      <c r="LSS70" s="0"/>
      <c r="LST70" s="0"/>
      <c r="LSU70" s="0"/>
      <c r="LSV70" s="0"/>
      <c r="LSW70" s="0"/>
      <c r="LSX70" s="0"/>
      <c r="LSY70" s="0"/>
      <c r="LSZ70" s="0"/>
      <c r="LTA70" s="0"/>
      <c r="LTB70" s="0"/>
      <c r="LTC70" s="0"/>
      <c r="LTD70" s="0"/>
      <c r="LTE70" s="0"/>
      <c r="LTF70" s="0"/>
      <c r="LTG70" s="0"/>
      <c r="LTH70" s="0"/>
      <c r="LTI70" s="0"/>
      <c r="LTJ70" s="0"/>
      <c r="LTK70" s="0"/>
      <c r="LTL70" s="0"/>
      <c r="LTM70" s="0"/>
      <c r="LTN70" s="0"/>
      <c r="LTO70" s="0"/>
      <c r="LTP70" s="0"/>
      <c r="LTQ70" s="0"/>
      <c r="LTR70" s="0"/>
      <c r="LTS70" s="0"/>
      <c r="LTT70" s="0"/>
      <c r="LTU70" s="0"/>
      <c r="LTV70" s="0"/>
      <c r="LTW70" s="0"/>
      <c r="LTX70" s="0"/>
      <c r="LTY70" s="0"/>
      <c r="LTZ70" s="0"/>
      <c r="LUA70" s="0"/>
      <c r="LUB70" s="0"/>
      <c r="LUC70" s="0"/>
      <c r="LUD70" s="0"/>
      <c r="LUE70" s="0"/>
      <c r="LUF70" s="0"/>
      <c r="LUG70" s="0"/>
      <c r="LUH70" s="0"/>
      <c r="LUI70" s="0"/>
      <c r="LUJ70" s="0"/>
      <c r="LUK70" s="0"/>
      <c r="LUL70" s="0"/>
      <c r="LUM70" s="0"/>
      <c r="LUN70" s="0"/>
      <c r="LUO70" s="0"/>
      <c r="LUP70" s="0"/>
      <c r="LUQ70" s="0"/>
      <c r="LUR70" s="0"/>
      <c r="LUS70" s="0"/>
      <c r="LUT70" s="0"/>
      <c r="LUU70" s="0"/>
      <c r="LUV70" s="0"/>
      <c r="LUW70" s="0"/>
      <c r="LUX70" s="0"/>
      <c r="LUY70" s="0"/>
      <c r="LUZ70" s="0"/>
      <c r="LVA70" s="0"/>
      <c r="LVB70" s="0"/>
      <c r="LVC70" s="0"/>
      <c r="LVD70" s="0"/>
      <c r="LVE70" s="0"/>
      <c r="LVF70" s="0"/>
      <c r="LVG70" s="0"/>
      <c r="LVH70" s="0"/>
      <c r="LVI70" s="0"/>
      <c r="LVJ70" s="0"/>
      <c r="LVK70" s="0"/>
      <c r="LVL70" s="0"/>
      <c r="LVM70" s="0"/>
      <c r="LVN70" s="0"/>
      <c r="LVO70" s="0"/>
      <c r="LVP70" s="0"/>
      <c r="LVQ70" s="0"/>
      <c r="LVR70" s="0"/>
      <c r="LVS70" s="0"/>
      <c r="LVT70" s="0"/>
      <c r="LVU70" s="0"/>
      <c r="LVV70" s="0"/>
      <c r="LVW70" s="0"/>
      <c r="LVX70" s="0"/>
      <c r="LVY70" s="0"/>
      <c r="LVZ70" s="0"/>
      <c r="LWA70" s="0"/>
      <c r="LWB70" s="0"/>
      <c r="LWC70" s="0"/>
      <c r="LWD70" s="0"/>
      <c r="LWE70" s="0"/>
      <c r="LWF70" s="0"/>
      <c r="LWG70" s="0"/>
      <c r="LWH70" s="0"/>
      <c r="LWI70" s="0"/>
      <c r="LWJ70" s="0"/>
      <c r="LWK70" s="0"/>
      <c r="LWL70" s="0"/>
      <c r="LWM70" s="0"/>
      <c r="LWN70" s="0"/>
      <c r="LWO70" s="0"/>
      <c r="LWP70" s="0"/>
      <c r="LWQ70" s="0"/>
      <c r="LWR70" s="0"/>
      <c r="LWS70" s="0"/>
      <c r="LWT70" s="0"/>
      <c r="LWU70" s="0"/>
      <c r="LWV70" s="0"/>
      <c r="LWW70" s="0"/>
      <c r="LWX70" s="0"/>
      <c r="LWY70" s="0"/>
      <c r="LWZ70" s="0"/>
      <c r="LXA70" s="0"/>
      <c r="LXB70" s="0"/>
      <c r="LXC70" s="0"/>
      <c r="LXD70" s="0"/>
      <c r="LXE70" s="0"/>
      <c r="LXF70" s="0"/>
      <c r="LXG70" s="0"/>
      <c r="LXH70" s="0"/>
      <c r="LXI70" s="0"/>
      <c r="LXJ70" s="0"/>
      <c r="LXK70" s="0"/>
      <c r="LXL70" s="0"/>
      <c r="LXM70" s="0"/>
      <c r="LXN70" s="0"/>
      <c r="LXO70" s="0"/>
      <c r="LXP70" s="0"/>
      <c r="LXQ70" s="0"/>
      <c r="LXR70" s="0"/>
      <c r="LXS70" s="0"/>
      <c r="LXT70" s="0"/>
      <c r="LXU70" s="0"/>
      <c r="LXV70" s="0"/>
      <c r="LXW70" s="0"/>
      <c r="LXX70" s="0"/>
      <c r="LXY70" s="0"/>
      <c r="LXZ70" s="0"/>
      <c r="LYA70" s="0"/>
      <c r="LYB70" s="0"/>
      <c r="LYC70" s="0"/>
      <c r="LYD70" s="0"/>
      <c r="LYE70" s="0"/>
      <c r="LYF70" s="0"/>
      <c r="LYG70" s="0"/>
      <c r="LYH70" s="0"/>
      <c r="LYI70" s="0"/>
      <c r="LYJ70" s="0"/>
      <c r="LYK70" s="0"/>
      <c r="LYL70" s="0"/>
      <c r="LYM70" s="0"/>
      <c r="LYN70" s="0"/>
      <c r="LYO70" s="0"/>
      <c r="LYP70" s="0"/>
      <c r="LYQ70" s="0"/>
      <c r="LYR70" s="0"/>
      <c r="LYS70" s="0"/>
      <c r="LYT70" s="0"/>
      <c r="LYU70" s="0"/>
      <c r="LYV70" s="0"/>
      <c r="LYW70" s="0"/>
      <c r="LYX70" s="0"/>
      <c r="LYY70" s="0"/>
      <c r="LYZ70" s="0"/>
      <c r="LZA70" s="0"/>
      <c r="LZB70" s="0"/>
      <c r="LZC70" s="0"/>
      <c r="LZD70" s="0"/>
      <c r="LZE70" s="0"/>
      <c r="LZF70" s="0"/>
      <c r="LZG70" s="0"/>
      <c r="LZH70" s="0"/>
      <c r="LZI70" s="0"/>
      <c r="LZJ70" s="0"/>
      <c r="LZK70" s="0"/>
      <c r="LZL70" s="0"/>
      <c r="LZM70" s="0"/>
      <c r="LZN70" s="0"/>
      <c r="LZO70" s="0"/>
      <c r="LZP70" s="0"/>
      <c r="LZQ70" s="0"/>
      <c r="LZR70" s="0"/>
      <c r="LZS70" s="0"/>
      <c r="LZT70" s="0"/>
      <c r="LZU70" s="0"/>
      <c r="LZV70" s="0"/>
      <c r="LZW70" s="0"/>
      <c r="LZX70" s="0"/>
      <c r="LZY70" s="0"/>
      <c r="LZZ70" s="0"/>
      <c r="MAA70" s="0"/>
      <c r="MAB70" s="0"/>
      <c r="MAC70" s="0"/>
      <c r="MAD70" s="0"/>
      <c r="MAE70" s="0"/>
      <c r="MAF70" s="0"/>
      <c r="MAG70" s="0"/>
      <c r="MAH70" s="0"/>
      <c r="MAI70" s="0"/>
      <c r="MAJ70" s="0"/>
      <c r="MAK70" s="0"/>
      <c r="MAL70" s="0"/>
      <c r="MAM70" s="0"/>
      <c r="MAN70" s="0"/>
      <c r="MAO70" s="0"/>
      <c r="MAP70" s="0"/>
      <c r="MAQ70" s="0"/>
      <c r="MAR70" s="0"/>
      <c r="MAS70" s="0"/>
      <c r="MAT70" s="0"/>
      <c r="MAU70" s="0"/>
      <c r="MAV70" s="0"/>
      <c r="MAW70" s="0"/>
      <c r="MAX70" s="0"/>
      <c r="MAY70" s="0"/>
      <c r="MAZ70" s="0"/>
      <c r="MBA70" s="0"/>
      <c r="MBB70" s="0"/>
      <c r="MBC70" s="0"/>
      <c r="MBD70" s="0"/>
      <c r="MBE70" s="0"/>
      <c r="MBF70" s="0"/>
      <c r="MBG70" s="0"/>
      <c r="MBH70" s="0"/>
      <c r="MBI70" s="0"/>
      <c r="MBJ70" s="0"/>
      <c r="MBK70" s="0"/>
      <c r="MBL70" s="0"/>
      <c r="MBM70" s="0"/>
      <c r="MBN70" s="0"/>
      <c r="MBO70" s="0"/>
      <c r="MBP70" s="0"/>
      <c r="MBQ70" s="0"/>
      <c r="MBR70" s="0"/>
      <c r="MBS70" s="0"/>
      <c r="MBT70" s="0"/>
      <c r="MBU70" s="0"/>
      <c r="MBV70" s="0"/>
      <c r="MBW70" s="0"/>
      <c r="MBX70" s="0"/>
      <c r="MBY70" s="0"/>
      <c r="MBZ70" s="0"/>
      <c r="MCA70" s="0"/>
      <c r="MCB70" s="0"/>
      <c r="MCC70" s="0"/>
      <c r="MCD70" s="0"/>
      <c r="MCE70" s="0"/>
      <c r="MCF70" s="0"/>
      <c r="MCG70" s="0"/>
      <c r="MCH70" s="0"/>
      <c r="MCI70" s="0"/>
      <c r="MCJ70" s="0"/>
      <c r="MCK70" s="0"/>
      <c r="MCL70" s="0"/>
      <c r="MCM70" s="0"/>
      <c r="MCN70" s="0"/>
      <c r="MCO70" s="0"/>
      <c r="MCP70" s="0"/>
      <c r="MCQ70" s="0"/>
      <c r="MCR70" s="0"/>
      <c r="MCS70" s="0"/>
      <c r="MCT70" s="0"/>
      <c r="MCU70" s="0"/>
      <c r="MCV70" s="0"/>
      <c r="MCW70" s="0"/>
      <c r="MCX70" s="0"/>
      <c r="MCY70" s="0"/>
      <c r="MCZ70" s="0"/>
      <c r="MDA70" s="0"/>
      <c r="MDB70" s="0"/>
      <c r="MDC70" s="0"/>
      <c r="MDD70" s="0"/>
      <c r="MDE70" s="0"/>
      <c r="MDF70" s="0"/>
      <c r="MDG70" s="0"/>
      <c r="MDH70" s="0"/>
      <c r="MDI70" s="0"/>
      <c r="MDJ70" s="0"/>
      <c r="MDK70" s="0"/>
      <c r="MDL70" s="0"/>
      <c r="MDM70" s="0"/>
      <c r="MDN70" s="0"/>
      <c r="MDO70" s="0"/>
      <c r="MDP70" s="0"/>
      <c r="MDQ70" s="0"/>
      <c r="MDR70" s="0"/>
      <c r="MDS70" s="0"/>
      <c r="MDT70" s="0"/>
      <c r="MDU70" s="0"/>
      <c r="MDV70" s="0"/>
      <c r="MDW70" s="0"/>
      <c r="MDX70" s="0"/>
      <c r="MDY70" s="0"/>
      <c r="MDZ70" s="0"/>
      <c r="MEA70" s="0"/>
      <c r="MEB70" s="0"/>
      <c r="MEC70" s="0"/>
      <c r="MED70" s="0"/>
      <c r="MEE70" s="0"/>
      <c r="MEF70" s="0"/>
      <c r="MEG70" s="0"/>
      <c r="MEH70" s="0"/>
      <c r="MEI70" s="0"/>
      <c r="MEJ70" s="0"/>
      <c r="MEK70" s="0"/>
      <c r="MEL70" s="0"/>
      <c r="MEM70" s="0"/>
      <c r="MEN70" s="0"/>
      <c r="MEO70" s="0"/>
      <c r="MEP70" s="0"/>
      <c r="MEQ70" s="0"/>
      <c r="MER70" s="0"/>
      <c r="MES70" s="0"/>
      <c r="MET70" s="0"/>
      <c r="MEU70" s="0"/>
      <c r="MEV70" s="0"/>
      <c r="MEW70" s="0"/>
      <c r="MEX70" s="0"/>
      <c r="MEY70" s="0"/>
      <c r="MEZ70" s="0"/>
      <c r="MFA70" s="0"/>
      <c r="MFB70" s="0"/>
      <c r="MFC70" s="0"/>
      <c r="MFD70" s="0"/>
      <c r="MFE70" s="0"/>
      <c r="MFF70" s="0"/>
      <c r="MFG70" s="0"/>
      <c r="MFH70" s="0"/>
      <c r="MFI70" s="0"/>
      <c r="MFJ70" s="0"/>
      <c r="MFK70" s="0"/>
      <c r="MFL70" s="0"/>
      <c r="MFM70" s="0"/>
      <c r="MFN70" s="0"/>
      <c r="MFO70" s="0"/>
      <c r="MFP70" s="0"/>
      <c r="MFQ70" s="0"/>
      <c r="MFR70" s="0"/>
      <c r="MFS70" s="0"/>
      <c r="MFT70" s="0"/>
      <c r="MFU70" s="0"/>
      <c r="MFV70" s="0"/>
      <c r="MFW70" s="0"/>
      <c r="MFX70" s="0"/>
      <c r="MFY70" s="0"/>
      <c r="MFZ70" s="0"/>
      <c r="MGA70" s="0"/>
      <c r="MGB70" s="0"/>
      <c r="MGC70" s="0"/>
      <c r="MGD70" s="0"/>
      <c r="MGE70" s="0"/>
      <c r="MGF70" s="0"/>
      <c r="MGG70" s="0"/>
      <c r="MGH70" s="0"/>
      <c r="MGI70" s="0"/>
      <c r="MGJ70" s="0"/>
      <c r="MGK70" s="0"/>
      <c r="MGL70" s="0"/>
      <c r="MGM70" s="0"/>
      <c r="MGN70" s="0"/>
      <c r="MGO70" s="0"/>
      <c r="MGP70" s="0"/>
      <c r="MGQ70" s="0"/>
      <c r="MGR70" s="0"/>
      <c r="MGS70" s="0"/>
      <c r="MGT70" s="0"/>
      <c r="MGU70" s="0"/>
      <c r="MGV70" s="0"/>
      <c r="MGW70" s="0"/>
      <c r="MGX70" s="0"/>
      <c r="MGY70" s="0"/>
      <c r="MGZ70" s="0"/>
      <c r="MHA70" s="0"/>
      <c r="MHB70" s="0"/>
      <c r="MHC70" s="0"/>
      <c r="MHD70" s="0"/>
      <c r="MHE70" s="0"/>
      <c r="MHF70" s="0"/>
      <c r="MHG70" s="0"/>
      <c r="MHH70" s="0"/>
      <c r="MHI70" s="0"/>
      <c r="MHJ70" s="0"/>
      <c r="MHK70" s="0"/>
      <c r="MHL70" s="0"/>
      <c r="MHM70" s="0"/>
      <c r="MHN70" s="0"/>
      <c r="MHO70" s="0"/>
      <c r="MHP70" s="0"/>
      <c r="MHQ70" s="0"/>
      <c r="MHR70" s="0"/>
      <c r="MHS70" s="0"/>
      <c r="MHT70" s="0"/>
      <c r="MHU70" s="0"/>
      <c r="MHV70" s="0"/>
      <c r="MHW70" s="0"/>
      <c r="MHX70" s="0"/>
      <c r="MHY70" s="0"/>
      <c r="MHZ70" s="0"/>
      <c r="MIA70" s="0"/>
      <c r="MIB70" s="0"/>
      <c r="MIC70" s="0"/>
      <c r="MID70" s="0"/>
      <c r="MIE70" s="0"/>
      <c r="MIF70" s="0"/>
      <c r="MIG70" s="0"/>
      <c r="MIH70" s="0"/>
      <c r="MII70" s="0"/>
      <c r="MIJ70" s="0"/>
      <c r="MIK70" s="0"/>
      <c r="MIL70" s="0"/>
      <c r="MIM70" s="0"/>
      <c r="MIN70" s="0"/>
      <c r="MIO70" s="0"/>
      <c r="MIP70" s="0"/>
      <c r="MIQ70" s="0"/>
      <c r="MIR70" s="0"/>
      <c r="MIS70" s="0"/>
      <c r="MIT70" s="0"/>
      <c r="MIU70" s="0"/>
      <c r="MIV70" s="0"/>
      <c r="MIW70" s="0"/>
      <c r="MIX70" s="0"/>
      <c r="MIY70" s="0"/>
      <c r="MIZ70" s="0"/>
      <c r="MJA70" s="0"/>
      <c r="MJB70" s="0"/>
      <c r="MJC70" s="0"/>
      <c r="MJD70" s="0"/>
      <c r="MJE70" s="0"/>
      <c r="MJF70" s="0"/>
      <c r="MJG70" s="0"/>
      <c r="MJH70" s="0"/>
      <c r="MJI70" s="0"/>
      <c r="MJJ70" s="0"/>
      <c r="MJK70" s="0"/>
      <c r="MJL70" s="0"/>
      <c r="MJM70" s="0"/>
      <c r="MJN70" s="0"/>
      <c r="MJO70" s="0"/>
      <c r="MJP70" s="0"/>
      <c r="MJQ70" s="0"/>
      <c r="MJR70" s="0"/>
      <c r="MJS70" s="0"/>
      <c r="MJT70" s="0"/>
      <c r="MJU70" s="0"/>
      <c r="MJV70" s="0"/>
      <c r="MJW70" s="0"/>
      <c r="MJX70" s="0"/>
      <c r="MJY70" s="0"/>
      <c r="MJZ70" s="0"/>
      <c r="MKA70" s="0"/>
      <c r="MKB70" s="0"/>
      <c r="MKC70" s="0"/>
      <c r="MKD70" s="0"/>
      <c r="MKE70" s="0"/>
      <c r="MKF70" s="0"/>
      <c r="MKG70" s="0"/>
      <c r="MKH70" s="0"/>
      <c r="MKI70" s="0"/>
      <c r="MKJ70" s="0"/>
      <c r="MKK70" s="0"/>
      <c r="MKL70" s="0"/>
      <c r="MKM70" s="0"/>
      <c r="MKN70" s="0"/>
      <c r="MKO70" s="0"/>
      <c r="MKP70" s="0"/>
      <c r="MKQ70" s="0"/>
      <c r="MKR70" s="0"/>
      <c r="MKS70" s="0"/>
      <c r="MKT70" s="0"/>
      <c r="MKU70" s="0"/>
      <c r="MKV70" s="0"/>
      <c r="MKW70" s="0"/>
      <c r="MKX70" s="0"/>
      <c r="MKY70" s="0"/>
      <c r="MKZ70" s="0"/>
      <c r="MLA70" s="0"/>
      <c r="MLB70" s="0"/>
      <c r="MLC70" s="0"/>
      <c r="MLD70" s="0"/>
      <c r="MLE70" s="0"/>
      <c r="MLF70" s="0"/>
      <c r="MLG70" s="0"/>
      <c r="MLH70" s="0"/>
      <c r="MLI70" s="0"/>
      <c r="MLJ70" s="0"/>
      <c r="MLK70" s="0"/>
      <c r="MLL70" s="0"/>
      <c r="MLM70" s="0"/>
      <c r="MLN70" s="0"/>
      <c r="MLO70" s="0"/>
      <c r="MLP70" s="0"/>
      <c r="MLQ70" s="0"/>
      <c r="MLR70" s="0"/>
      <c r="MLS70" s="0"/>
      <c r="MLT70" s="0"/>
      <c r="MLU70" s="0"/>
      <c r="MLV70" s="0"/>
      <c r="MLW70" s="0"/>
      <c r="MLX70" s="0"/>
      <c r="MLY70" s="0"/>
      <c r="MLZ70" s="0"/>
      <c r="MMA70" s="0"/>
      <c r="MMB70" s="0"/>
      <c r="MMC70" s="0"/>
      <c r="MMD70" s="0"/>
      <c r="MME70" s="0"/>
      <c r="MMF70" s="0"/>
      <c r="MMG70" s="0"/>
      <c r="MMH70" s="0"/>
      <c r="MMI70" s="0"/>
      <c r="MMJ70" s="0"/>
      <c r="MMK70" s="0"/>
      <c r="MML70" s="0"/>
      <c r="MMM70" s="0"/>
      <c r="MMN70" s="0"/>
      <c r="MMO70" s="0"/>
      <c r="MMP70" s="0"/>
      <c r="MMQ70" s="0"/>
      <c r="MMR70" s="0"/>
      <c r="MMS70" s="0"/>
      <c r="MMT70" s="0"/>
      <c r="MMU70" s="0"/>
      <c r="MMV70" s="0"/>
      <c r="MMW70" s="0"/>
      <c r="MMX70" s="0"/>
      <c r="MMY70" s="0"/>
      <c r="MMZ70" s="0"/>
      <c r="MNA70" s="0"/>
      <c r="MNB70" s="0"/>
      <c r="MNC70" s="0"/>
      <c r="MND70" s="0"/>
      <c r="MNE70" s="0"/>
      <c r="MNF70" s="0"/>
      <c r="MNG70" s="0"/>
      <c r="MNH70" s="0"/>
      <c r="MNI70" s="0"/>
      <c r="MNJ70" s="0"/>
      <c r="MNK70" s="0"/>
      <c r="MNL70" s="0"/>
      <c r="MNM70" s="0"/>
      <c r="MNN70" s="0"/>
      <c r="MNO70" s="0"/>
      <c r="MNP70" s="0"/>
      <c r="MNQ70" s="0"/>
      <c r="MNR70" s="0"/>
      <c r="MNS70" s="0"/>
      <c r="MNT70" s="0"/>
      <c r="MNU70" s="0"/>
      <c r="MNV70" s="0"/>
      <c r="MNW70" s="0"/>
      <c r="MNX70" s="0"/>
      <c r="MNY70" s="0"/>
      <c r="MNZ70" s="0"/>
      <c r="MOA70" s="0"/>
      <c r="MOB70" s="0"/>
      <c r="MOC70" s="0"/>
      <c r="MOD70" s="0"/>
      <c r="MOE70" s="0"/>
      <c r="MOF70" s="0"/>
      <c r="MOG70" s="0"/>
      <c r="MOH70" s="0"/>
      <c r="MOI70" s="0"/>
      <c r="MOJ70" s="0"/>
      <c r="MOK70" s="0"/>
      <c r="MOL70" s="0"/>
      <c r="MOM70" s="0"/>
      <c r="MON70" s="0"/>
      <c r="MOO70" s="0"/>
      <c r="MOP70" s="0"/>
      <c r="MOQ70" s="0"/>
      <c r="MOR70" s="0"/>
      <c r="MOS70" s="0"/>
      <c r="MOT70" s="0"/>
      <c r="MOU70" s="0"/>
      <c r="MOV70" s="0"/>
      <c r="MOW70" s="0"/>
      <c r="MOX70" s="0"/>
      <c r="MOY70" s="0"/>
      <c r="MOZ70" s="0"/>
      <c r="MPA70" s="0"/>
      <c r="MPB70" s="0"/>
      <c r="MPC70" s="0"/>
      <c r="MPD70" s="0"/>
      <c r="MPE70" s="0"/>
      <c r="MPF70" s="0"/>
      <c r="MPG70" s="0"/>
      <c r="MPH70" s="0"/>
      <c r="MPI70" s="0"/>
      <c r="MPJ70" s="0"/>
      <c r="MPK70" s="0"/>
      <c r="MPL70" s="0"/>
      <c r="MPM70" s="0"/>
      <c r="MPN70" s="0"/>
      <c r="MPO70" s="0"/>
      <c r="MPP70" s="0"/>
      <c r="MPQ70" s="0"/>
      <c r="MPR70" s="0"/>
      <c r="MPS70" s="0"/>
      <c r="MPT70" s="0"/>
      <c r="MPU70" s="0"/>
      <c r="MPV70" s="0"/>
      <c r="MPW70" s="0"/>
      <c r="MPX70" s="0"/>
      <c r="MPY70" s="0"/>
      <c r="MPZ70" s="0"/>
      <c r="MQA70" s="0"/>
      <c r="MQB70" s="0"/>
      <c r="MQC70" s="0"/>
      <c r="MQD70" s="0"/>
      <c r="MQE70" s="0"/>
      <c r="MQF70" s="0"/>
      <c r="MQG70" s="0"/>
      <c r="MQH70" s="0"/>
      <c r="MQI70" s="0"/>
      <c r="MQJ70" s="0"/>
      <c r="MQK70" s="0"/>
      <c r="MQL70" s="0"/>
      <c r="MQM70" s="0"/>
      <c r="MQN70" s="0"/>
      <c r="MQO70" s="0"/>
      <c r="MQP70" s="0"/>
      <c r="MQQ70" s="0"/>
      <c r="MQR70" s="0"/>
      <c r="MQS70" s="0"/>
      <c r="MQT70" s="0"/>
      <c r="MQU70" s="0"/>
      <c r="MQV70" s="0"/>
      <c r="MQW70" s="0"/>
      <c r="MQX70" s="0"/>
      <c r="MQY70" s="0"/>
      <c r="MQZ70" s="0"/>
      <c r="MRA70" s="0"/>
      <c r="MRB70" s="0"/>
      <c r="MRC70" s="0"/>
      <c r="MRD70" s="0"/>
      <c r="MRE70" s="0"/>
      <c r="MRF70" s="0"/>
      <c r="MRG70" s="0"/>
      <c r="MRH70" s="0"/>
      <c r="MRI70" s="0"/>
      <c r="MRJ70" s="0"/>
      <c r="MRK70" s="0"/>
      <c r="MRL70" s="0"/>
      <c r="MRM70" s="0"/>
      <c r="MRN70" s="0"/>
      <c r="MRO70" s="0"/>
      <c r="MRP70" s="0"/>
      <c r="MRQ70" s="0"/>
      <c r="MRR70" s="0"/>
      <c r="MRS70" s="0"/>
      <c r="MRT70" s="0"/>
      <c r="MRU70" s="0"/>
      <c r="MRV70" s="0"/>
      <c r="MRW70" s="0"/>
      <c r="MRX70" s="0"/>
      <c r="MRY70" s="0"/>
      <c r="MRZ70" s="0"/>
      <c r="MSA70" s="0"/>
      <c r="MSB70" s="0"/>
      <c r="MSC70" s="0"/>
      <c r="MSD70" s="0"/>
      <c r="MSE70" s="0"/>
      <c r="MSF70" s="0"/>
      <c r="MSG70" s="0"/>
      <c r="MSH70" s="0"/>
      <c r="MSI70" s="0"/>
      <c r="MSJ70" s="0"/>
      <c r="MSK70" s="0"/>
      <c r="MSL70" s="0"/>
      <c r="MSM70" s="0"/>
      <c r="MSN70" s="0"/>
      <c r="MSO70" s="0"/>
      <c r="MSP70" s="0"/>
      <c r="MSQ70" s="0"/>
      <c r="MSR70" s="0"/>
      <c r="MSS70" s="0"/>
      <c r="MST70" s="0"/>
      <c r="MSU70" s="0"/>
      <c r="MSV70" s="0"/>
      <c r="MSW70" s="0"/>
      <c r="MSX70" s="0"/>
      <c r="MSY70" s="0"/>
      <c r="MSZ70" s="0"/>
      <c r="MTA70" s="0"/>
      <c r="MTB70" s="0"/>
      <c r="MTC70" s="0"/>
      <c r="MTD70" s="0"/>
      <c r="MTE70" s="0"/>
      <c r="MTF70" s="0"/>
      <c r="MTG70" s="0"/>
      <c r="MTH70" s="0"/>
      <c r="MTI70" s="0"/>
      <c r="MTJ70" s="0"/>
      <c r="MTK70" s="0"/>
      <c r="MTL70" s="0"/>
      <c r="MTM70" s="0"/>
      <c r="MTN70" s="0"/>
      <c r="MTO70" s="0"/>
      <c r="MTP70" s="0"/>
      <c r="MTQ70" s="0"/>
      <c r="MTR70" s="0"/>
      <c r="MTS70" s="0"/>
      <c r="MTT70" s="0"/>
      <c r="MTU70" s="0"/>
      <c r="MTV70" s="0"/>
      <c r="MTW70" s="0"/>
      <c r="MTX70" s="0"/>
      <c r="MTY70" s="0"/>
      <c r="MTZ70" s="0"/>
      <c r="MUA70" s="0"/>
      <c r="MUB70" s="0"/>
      <c r="MUC70" s="0"/>
      <c r="MUD70" s="0"/>
      <c r="MUE70" s="0"/>
      <c r="MUF70" s="0"/>
      <c r="MUG70" s="0"/>
      <c r="MUH70" s="0"/>
      <c r="MUI70" s="0"/>
      <c r="MUJ70" s="0"/>
      <c r="MUK70" s="0"/>
      <c r="MUL70" s="0"/>
      <c r="MUM70" s="0"/>
      <c r="MUN70" s="0"/>
      <c r="MUO70" s="0"/>
      <c r="MUP70" s="0"/>
      <c r="MUQ70" s="0"/>
      <c r="MUR70" s="0"/>
      <c r="MUS70" s="0"/>
      <c r="MUT70" s="0"/>
      <c r="MUU70" s="0"/>
      <c r="MUV70" s="0"/>
      <c r="MUW70" s="0"/>
      <c r="MUX70" s="0"/>
      <c r="MUY70" s="0"/>
      <c r="MUZ70" s="0"/>
      <c r="MVA70" s="0"/>
      <c r="MVB70" s="0"/>
      <c r="MVC70" s="0"/>
      <c r="MVD70" s="0"/>
      <c r="MVE70" s="0"/>
      <c r="MVF70" s="0"/>
      <c r="MVG70" s="0"/>
      <c r="MVH70" s="0"/>
      <c r="MVI70" s="0"/>
      <c r="MVJ70" s="0"/>
      <c r="MVK70" s="0"/>
      <c r="MVL70" s="0"/>
      <c r="MVM70" s="0"/>
      <c r="MVN70" s="0"/>
      <c r="MVO70" s="0"/>
      <c r="MVP70" s="0"/>
      <c r="MVQ70" s="0"/>
      <c r="MVR70" s="0"/>
      <c r="MVS70" s="0"/>
      <c r="MVT70" s="0"/>
      <c r="MVU70" s="0"/>
      <c r="MVV70" s="0"/>
      <c r="MVW70" s="0"/>
      <c r="MVX70" s="0"/>
      <c r="MVY70" s="0"/>
      <c r="MVZ70" s="0"/>
      <c r="MWA70" s="0"/>
      <c r="MWB70" s="0"/>
      <c r="MWC70" s="0"/>
      <c r="MWD70" s="0"/>
      <c r="MWE70" s="0"/>
      <c r="MWF70" s="0"/>
      <c r="MWG70" s="0"/>
      <c r="MWH70" s="0"/>
      <c r="MWI70" s="0"/>
      <c r="MWJ70" s="0"/>
      <c r="MWK70" s="0"/>
      <c r="MWL70" s="0"/>
      <c r="MWM70" s="0"/>
      <c r="MWN70" s="0"/>
      <c r="MWO70" s="0"/>
      <c r="MWP70" s="0"/>
      <c r="MWQ70" s="0"/>
      <c r="MWR70" s="0"/>
      <c r="MWS70" s="0"/>
      <c r="MWT70" s="0"/>
      <c r="MWU70" s="0"/>
      <c r="MWV70" s="0"/>
      <c r="MWW70" s="0"/>
      <c r="MWX70" s="0"/>
      <c r="MWY70" s="0"/>
      <c r="MWZ70" s="0"/>
      <c r="MXA70" s="0"/>
      <c r="MXB70" s="0"/>
      <c r="MXC70" s="0"/>
      <c r="MXD70" s="0"/>
      <c r="MXE70" s="0"/>
      <c r="MXF70" s="0"/>
      <c r="MXG70" s="0"/>
      <c r="MXH70" s="0"/>
      <c r="MXI70" s="0"/>
      <c r="MXJ70" s="0"/>
      <c r="MXK70" s="0"/>
      <c r="MXL70" s="0"/>
      <c r="MXM70" s="0"/>
      <c r="MXN70" s="0"/>
      <c r="MXO70" s="0"/>
      <c r="MXP70" s="0"/>
      <c r="MXQ70" s="0"/>
      <c r="MXR70" s="0"/>
      <c r="MXS70" s="0"/>
      <c r="MXT70" s="0"/>
      <c r="MXU70" s="0"/>
      <c r="MXV70" s="0"/>
      <c r="MXW70" s="0"/>
      <c r="MXX70" s="0"/>
      <c r="MXY70" s="0"/>
      <c r="MXZ70" s="0"/>
      <c r="MYA70" s="0"/>
      <c r="MYB70" s="0"/>
      <c r="MYC70" s="0"/>
      <c r="MYD70" s="0"/>
      <c r="MYE70" s="0"/>
      <c r="MYF70" s="0"/>
      <c r="MYG70" s="0"/>
      <c r="MYH70" s="0"/>
      <c r="MYI70" s="0"/>
      <c r="MYJ70" s="0"/>
      <c r="MYK70" s="0"/>
      <c r="MYL70" s="0"/>
      <c r="MYM70" s="0"/>
      <c r="MYN70" s="0"/>
      <c r="MYO70" s="0"/>
      <c r="MYP70" s="0"/>
      <c r="MYQ70" s="0"/>
      <c r="MYR70" s="0"/>
      <c r="MYS70" s="0"/>
      <c r="MYT70" s="0"/>
      <c r="MYU70" s="0"/>
      <c r="MYV70" s="0"/>
      <c r="MYW70" s="0"/>
      <c r="MYX70" s="0"/>
      <c r="MYY70" s="0"/>
      <c r="MYZ70" s="0"/>
      <c r="MZA70" s="0"/>
      <c r="MZB70" s="0"/>
      <c r="MZC70" s="0"/>
      <c r="MZD70" s="0"/>
      <c r="MZE70" s="0"/>
      <c r="MZF70" s="0"/>
      <c r="MZG70" s="0"/>
      <c r="MZH70" s="0"/>
      <c r="MZI70" s="0"/>
      <c r="MZJ70" s="0"/>
      <c r="MZK70" s="0"/>
      <c r="MZL70" s="0"/>
      <c r="MZM70" s="0"/>
      <c r="MZN70" s="0"/>
      <c r="MZO70" s="0"/>
      <c r="MZP70" s="0"/>
      <c r="MZQ70" s="0"/>
      <c r="MZR70" s="0"/>
      <c r="MZS70" s="0"/>
      <c r="MZT70" s="0"/>
      <c r="MZU70" s="0"/>
      <c r="MZV70" s="0"/>
      <c r="MZW70" s="0"/>
      <c r="MZX70" s="0"/>
      <c r="MZY70" s="0"/>
      <c r="MZZ70" s="0"/>
      <c r="NAA70" s="0"/>
      <c r="NAB70" s="0"/>
      <c r="NAC70" s="0"/>
      <c r="NAD70" s="0"/>
      <c r="NAE70" s="0"/>
      <c r="NAF70" s="0"/>
      <c r="NAG70" s="0"/>
      <c r="NAH70" s="0"/>
      <c r="NAI70" s="0"/>
      <c r="NAJ70" s="0"/>
      <c r="NAK70" s="0"/>
      <c r="NAL70" s="0"/>
      <c r="NAM70" s="0"/>
      <c r="NAN70" s="0"/>
      <c r="NAO70" s="0"/>
      <c r="NAP70" s="0"/>
      <c r="NAQ70" s="0"/>
      <c r="NAR70" s="0"/>
      <c r="NAS70" s="0"/>
      <c r="NAT70" s="0"/>
      <c r="NAU70" s="0"/>
      <c r="NAV70" s="0"/>
      <c r="NAW70" s="0"/>
      <c r="NAX70" s="0"/>
      <c r="NAY70" s="0"/>
      <c r="NAZ70" s="0"/>
      <c r="NBA70" s="0"/>
      <c r="NBB70" s="0"/>
      <c r="NBC70" s="0"/>
      <c r="NBD70" s="0"/>
      <c r="NBE70" s="0"/>
      <c r="NBF70" s="0"/>
      <c r="NBG70" s="0"/>
      <c r="NBH70" s="0"/>
      <c r="NBI70" s="0"/>
      <c r="NBJ70" s="0"/>
      <c r="NBK70" s="0"/>
      <c r="NBL70" s="0"/>
      <c r="NBM70" s="0"/>
      <c r="NBN70" s="0"/>
      <c r="NBO70" s="0"/>
      <c r="NBP70" s="0"/>
      <c r="NBQ70" s="0"/>
      <c r="NBR70" s="0"/>
      <c r="NBS70" s="0"/>
      <c r="NBT70" s="0"/>
      <c r="NBU70" s="0"/>
      <c r="NBV70" s="0"/>
      <c r="NBW70" s="0"/>
      <c r="NBX70" s="0"/>
      <c r="NBY70" s="0"/>
      <c r="NBZ70" s="0"/>
      <c r="NCA70" s="0"/>
      <c r="NCB70" s="0"/>
      <c r="NCC70" s="0"/>
      <c r="NCD70" s="0"/>
      <c r="NCE70" s="0"/>
      <c r="NCF70" s="0"/>
      <c r="NCG70" s="0"/>
      <c r="NCH70" s="0"/>
      <c r="NCI70" s="0"/>
      <c r="NCJ70" s="0"/>
      <c r="NCK70" s="0"/>
      <c r="NCL70" s="0"/>
      <c r="NCM70" s="0"/>
      <c r="NCN70" s="0"/>
      <c r="NCO70" s="0"/>
      <c r="NCP70" s="0"/>
      <c r="NCQ70" s="0"/>
      <c r="NCR70" s="0"/>
      <c r="NCS70" s="0"/>
      <c r="NCT70" s="0"/>
      <c r="NCU70" s="0"/>
      <c r="NCV70" s="0"/>
      <c r="NCW70" s="0"/>
      <c r="NCX70" s="0"/>
      <c r="NCY70" s="0"/>
      <c r="NCZ70" s="0"/>
      <c r="NDA70" s="0"/>
      <c r="NDB70" s="0"/>
      <c r="NDC70" s="0"/>
      <c r="NDD70" s="0"/>
      <c r="NDE70" s="0"/>
      <c r="NDF70" s="0"/>
      <c r="NDG70" s="0"/>
      <c r="NDH70" s="0"/>
      <c r="NDI70" s="0"/>
      <c r="NDJ70" s="0"/>
      <c r="NDK70" s="0"/>
      <c r="NDL70" s="0"/>
      <c r="NDM70" s="0"/>
      <c r="NDN70" s="0"/>
      <c r="NDO70" s="0"/>
      <c r="NDP70" s="0"/>
      <c r="NDQ70" s="0"/>
      <c r="NDR70" s="0"/>
      <c r="NDS70" s="0"/>
      <c r="NDT70" s="0"/>
      <c r="NDU70" s="0"/>
      <c r="NDV70" s="0"/>
      <c r="NDW70" s="0"/>
      <c r="NDX70" s="0"/>
      <c r="NDY70" s="0"/>
      <c r="NDZ70" s="0"/>
      <c r="NEA70" s="0"/>
      <c r="NEB70" s="0"/>
      <c r="NEC70" s="0"/>
      <c r="NED70" s="0"/>
      <c r="NEE70" s="0"/>
      <c r="NEF70" s="0"/>
      <c r="NEG70" s="0"/>
      <c r="NEH70" s="0"/>
      <c r="NEI70" s="0"/>
      <c r="NEJ70" s="0"/>
      <c r="NEK70" s="0"/>
      <c r="NEL70" s="0"/>
      <c r="NEM70" s="0"/>
      <c r="NEN70" s="0"/>
      <c r="NEO70" s="0"/>
      <c r="NEP70" s="0"/>
      <c r="NEQ70" s="0"/>
      <c r="NER70" s="0"/>
      <c r="NES70" s="0"/>
      <c r="NET70" s="0"/>
      <c r="NEU70" s="0"/>
      <c r="NEV70" s="0"/>
      <c r="NEW70" s="0"/>
      <c r="NEX70" s="0"/>
      <c r="NEY70" s="0"/>
      <c r="NEZ70" s="0"/>
      <c r="NFA70" s="0"/>
      <c r="NFB70" s="0"/>
      <c r="NFC70" s="0"/>
      <c r="NFD70" s="0"/>
      <c r="NFE70" s="0"/>
      <c r="NFF70" s="0"/>
      <c r="NFG70" s="0"/>
      <c r="NFH70" s="0"/>
      <c r="NFI70" s="0"/>
      <c r="NFJ70" s="0"/>
      <c r="NFK70" s="0"/>
      <c r="NFL70" s="0"/>
      <c r="NFM70" s="0"/>
      <c r="NFN70" s="0"/>
      <c r="NFO70" s="0"/>
      <c r="NFP70" s="0"/>
      <c r="NFQ70" s="0"/>
      <c r="NFR70" s="0"/>
      <c r="NFS70" s="0"/>
      <c r="NFT70" s="0"/>
      <c r="NFU70" s="0"/>
      <c r="NFV70" s="0"/>
      <c r="NFW70" s="0"/>
      <c r="NFX70" s="0"/>
      <c r="NFY70" s="0"/>
      <c r="NFZ70" s="0"/>
      <c r="NGA70" s="0"/>
      <c r="NGB70" s="0"/>
      <c r="NGC70" s="0"/>
      <c r="NGD70" s="0"/>
      <c r="NGE70" s="0"/>
      <c r="NGF70" s="0"/>
      <c r="NGG70" s="0"/>
      <c r="NGH70" s="0"/>
      <c r="NGI70" s="0"/>
      <c r="NGJ70" s="0"/>
      <c r="NGK70" s="0"/>
      <c r="NGL70" s="0"/>
      <c r="NGM70" s="0"/>
      <c r="NGN70" s="0"/>
      <c r="NGO70" s="0"/>
      <c r="NGP70" s="0"/>
      <c r="NGQ70" s="0"/>
      <c r="NGR70" s="0"/>
      <c r="NGS70" s="0"/>
      <c r="NGT70" s="0"/>
      <c r="NGU70" s="0"/>
      <c r="NGV70" s="0"/>
      <c r="NGW70" s="0"/>
      <c r="NGX70" s="0"/>
      <c r="NGY70" s="0"/>
      <c r="NGZ70" s="0"/>
      <c r="NHA70" s="0"/>
      <c r="NHB70" s="0"/>
      <c r="NHC70" s="0"/>
      <c r="NHD70" s="0"/>
      <c r="NHE70" s="0"/>
      <c r="NHF70" s="0"/>
      <c r="NHG70" s="0"/>
      <c r="NHH70" s="0"/>
      <c r="NHI70" s="0"/>
      <c r="NHJ70" s="0"/>
      <c r="NHK70" s="0"/>
      <c r="NHL70" s="0"/>
      <c r="NHM70" s="0"/>
      <c r="NHN70" s="0"/>
      <c r="NHO70" s="0"/>
      <c r="NHP70" s="0"/>
      <c r="NHQ70" s="0"/>
      <c r="NHR70" s="0"/>
      <c r="NHS70" s="0"/>
      <c r="NHT70" s="0"/>
      <c r="NHU70" s="0"/>
      <c r="NHV70" s="0"/>
      <c r="NHW70" s="0"/>
      <c r="NHX70" s="0"/>
      <c r="NHY70" s="0"/>
      <c r="NHZ70" s="0"/>
      <c r="NIA70" s="0"/>
      <c r="NIB70" s="0"/>
      <c r="NIC70" s="0"/>
      <c r="NID70" s="0"/>
      <c r="NIE70" s="0"/>
      <c r="NIF70" s="0"/>
      <c r="NIG70" s="0"/>
      <c r="NIH70" s="0"/>
      <c r="NII70" s="0"/>
      <c r="NIJ70" s="0"/>
      <c r="NIK70" s="0"/>
      <c r="NIL70" s="0"/>
      <c r="NIM70" s="0"/>
      <c r="NIN70" s="0"/>
      <c r="NIO70" s="0"/>
      <c r="NIP70" s="0"/>
      <c r="NIQ70" s="0"/>
      <c r="NIR70" s="0"/>
      <c r="NIS70" s="0"/>
      <c r="NIT70" s="0"/>
      <c r="NIU70" s="0"/>
      <c r="NIV70" s="0"/>
      <c r="NIW70" s="0"/>
      <c r="NIX70" s="0"/>
      <c r="NIY70" s="0"/>
      <c r="NIZ70" s="0"/>
      <c r="NJA70" s="0"/>
      <c r="NJB70" s="0"/>
      <c r="NJC70" s="0"/>
      <c r="NJD70" s="0"/>
      <c r="NJE70" s="0"/>
      <c r="NJF70" s="0"/>
      <c r="NJG70" s="0"/>
      <c r="NJH70" s="0"/>
      <c r="NJI70" s="0"/>
      <c r="NJJ70" s="0"/>
      <c r="NJK70" s="0"/>
      <c r="NJL70" s="0"/>
      <c r="NJM70" s="0"/>
      <c r="NJN70" s="0"/>
      <c r="NJO70" s="0"/>
      <c r="NJP70" s="0"/>
      <c r="NJQ70" s="0"/>
      <c r="NJR70" s="0"/>
      <c r="NJS70" s="0"/>
      <c r="NJT70" s="0"/>
      <c r="NJU70" s="0"/>
      <c r="NJV70" s="0"/>
      <c r="NJW70" s="0"/>
      <c r="NJX70" s="0"/>
      <c r="NJY70" s="0"/>
      <c r="NJZ70" s="0"/>
      <c r="NKA70" s="0"/>
      <c r="NKB70" s="0"/>
      <c r="NKC70" s="0"/>
      <c r="NKD70" s="0"/>
      <c r="NKE70" s="0"/>
      <c r="NKF70" s="0"/>
      <c r="NKG70" s="0"/>
      <c r="NKH70" s="0"/>
      <c r="NKI70" s="0"/>
      <c r="NKJ70" s="0"/>
      <c r="NKK70" s="0"/>
      <c r="NKL70" s="0"/>
      <c r="NKM70" s="0"/>
      <c r="NKN70" s="0"/>
      <c r="NKO70" s="0"/>
      <c r="NKP70" s="0"/>
      <c r="NKQ70" s="0"/>
      <c r="NKR70" s="0"/>
      <c r="NKS70" s="0"/>
      <c r="NKT70" s="0"/>
      <c r="NKU70" s="0"/>
      <c r="NKV70" s="0"/>
      <c r="NKW70" s="0"/>
      <c r="NKX70" s="0"/>
      <c r="NKY70" s="0"/>
      <c r="NKZ70" s="0"/>
      <c r="NLA70" s="0"/>
      <c r="NLB70" s="0"/>
      <c r="NLC70" s="0"/>
      <c r="NLD70" s="0"/>
      <c r="NLE70" s="0"/>
      <c r="NLF70" s="0"/>
      <c r="NLG70" s="0"/>
      <c r="NLH70" s="0"/>
      <c r="NLI70" s="0"/>
      <c r="NLJ70" s="0"/>
      <c r="NLK70" s="0"/>
      <c r="NLL70" s="0"/>
      <c r="NLM70" s="0"/>
      <c r="NLN70" s="0"/>
      <c r="NLO70" s="0"/>
      <c r="NLP70" s="0"/>
      <c r="NLQ70" s="0"/>
      <c r="NLR70" s="0"/>
      <c r="NLS70" s="0"/>
      <c r="NLT70" s="0"/>
      <c r="NLU70" s="0"/>
      <c r="NLV70" s="0"/>
      <c r="NLW70" s="0"/>
      <c r="NLX70" s="0"/>
      <c r="NLY70" s="0"/>
      <c r="NLZ70" s="0"/>
      <c r="NMA70" s="0"/>
      <c r="NMB70" s="0"/>
      <c r="NMC70" s="0"/>
      <c r="NMD70" s="0"/>
      <c r="NME70" s="0"/>
      <c r="NMF70" s="0"/>
      <c r="NMG70" s="0"/>
      <c r="NMH70" s="0"/>
      <c r="NMI70" s="0"/>
      <c r="NMJ70" s="0"/>
      <c r="NMK70" s="0"/>
      <c r="NML70" s="0"/>
      <c r="NMM70" s="0"/>
      <c r="NMN70" s="0"/>
      <c r="NMO70" s="0"/>
      <c r="NMP70" s="0"/>
      <c r="NMQ70" s="0"/>
      <c r="NMR70" s="0"/>
      <c r="NMS70" s="0"/>
      <c r="NMT70" s="0"/>
      <c r="NMU70" s="0"/>
      <c r="NMV70" s="0"/>
      <c r="NMW70" s="0"/>
      <c r="NMX70" s="0"/>
      <c r="NMY70" s="0"/>
      <c r="NMZ70" s="0"/>
      <c r="NNA70" s="0"/>
      <c r="NNB70" s="0"/>
      <c r="NNC70" s="0"/>
      <c r="NND70" s="0"/>
      <c r="NNE70" s="0"/>
      <c r="NNF70" s="0"/>
      <c r="NNG70" s="0"/>
      <c r="NNH70" s="0"/>
      <c r="NNI70" s="0"/>
      <c r="NNJ70" s="0"/>
      <c r="NNK70" s="0"/>
      <c r="NNL70" s="0"/>
      <c r="NNM70" s="0"/>
      <c r="NNN70" s="0"/>
      <c r="NNO70" s="0"/>
      <c r="NNP70" s="0"/>
      <c r="NNQ70" s="0"/>
      <c r="NNR70" s="0"/>
      <c r="NNS70" s="0"/>
      <c r="NNT70" s="0"/>
      <c r="NNU70" s="0"/>
      <c r="NNV70" s="0"/>
      <c r="NNW70" s="0"/>
      <c r="NNX70" s="0"/>
      <c r="NNY70" s="0"/>
      <c r="NNZ70" s="0"/>
      <c r="NOA70" s="0"/>
      <c r="NOB70" s="0"/>
      <c r="NOC70" s="0"/>
      <c r="NOD70" s="0"/>
      <c r="NOE70" s="0"/>
      <c r="NOF70" s="0"/>
      <c r="NOG70" s="0"/>
      <c r="NOH70" s="0"/>
      <c r="NOI70" s="0"/>
      <c r="NOJ70" s="0"/>
      <c r="NOK70" s="0"/>
      <c r="NOL70" s="0"/>
      <c r="NOM70" s="0"/>
      <c r="NON70" s="0"/>
      <c r="NOO70" s="0"/>
      <c r="NOP70" s="0"/>
      <c r="NOQ70" s="0"/>
      <c r="NOR70" s="0"/>
      <c r="NOS70" s="0"/>
      <c r="NOT70" s="0"/>
      <c r="NOU70" s="0"/>
      <c r="NOV70" s="0"/>
      <c r="NOW70" s="0"/>
      <c r="NOX70" s="0"/>
      <c r="NOY70" s="0"/>
      <c r="NOZ70" s="0"/>
      <c r="NPA70" s="0"/>
      <c r="NPB70" s="0"/>
      <c r="NPC70" s="0"/>
      <c r="NPD70" s="0"/>
      <c r="NPE70" s="0"/>
      <c r="NPF70" s="0"/>
      <c r="NPG70" s="0"/>
      <c r="NPH70" s="0"/>
      <c r="NPI70" s="0"/>
      <c r="NPJ70" s="0"/>
      <c r="NPK70" s="0"/>
      <c r="NPL70" s="0"/>
      <c r="NPM70" s="0"/>
      <c r="NPN70" s="0"/>
      <c r="NPO70" s="0"/>
      <c r="NPP70" s="0"/>
      <c r="NPQ70" s="0"/>
      <c r="NPR70" s="0"/>
      <c r="NPS70" s="0"/>
      <c r="NPT70" s="0"/>
      <c r="NPU70" s="0"/>
      <c r="NPV70" s="0"/>
      <c r="NPW70" s="0"/>
      <c r="NPX70" s="0"/>
      <c r="NPY70" s="0"/>
      <c r="NPZ70" s="0"/>
      <c r="NQA70" s="0"/>
      <c r="NQB70" s="0"/>
      <c r="NQC70" s="0"/>
      <c r="NQD70" s="0"/>
      <c r="NQE70" s="0"/>
      <c r="NQF70" s="0"/>
      <c r="NQG70" s="0"/>
      <c r="NQH70" s="0"/>
      <c r="NQI70" s="0"/>
      <c r="NQJ70" s="0"/>
      <c r="NQK70" s="0"/>
      <c r="NQL70" s="0"/>
      <c r="NQM70" s="0"/>
      <c r="NQN70" s="0"/>
      <c r="NQO70" s="0"/>
      <c r="NQP70" s="0"/>
      <c r="NQQ70" s="0"/>
      <c r="NQR70" s="0"/>
      <c r="NQS70" s="0"/>
      <c r="NQT70" s="0"/>
      <c r="NQU70" s="0"/>
      <c r="NQV70" s="0"/>
      <c r="NQW70" s="0"/>
      <c r="NQX70" s="0"/>
      <c r="NQY70" s="0"/>
      <c r="NQZ70" s="0"/>
      <c r="NRA70" s="0"/>
      <c r="NRB70" s="0"/>
      <c r="NRC70" s="0"/>
      <c r="NRD70" s="0"/>
      <c r="NRE70" s="0"/>
      <c r="NRF70" s="0"/>
      <c r="NRG70" s="0"/>
      <c r="NRH70" s="0"/>
      <c r="NRI70" s="0"/>
      <c r="NRJ70" s="0"/>
      <c r="NRK70" s="0"/>
      <c r="NRL70" s="0"/>
      <c r="NRM70" s="0"/>
      <c r="NRN70" s="0"/>
      <c r="NRO70" s="0"/>
      <c r="NRP70" s="0"/>
      <c r="NRQ70" s="0"/>
      <c r="NRR70" s="0"/>
      <c r="NRS70" s="0"/>
      <c r="NRT70" s="0"/>
      <c r="NRU70" s="0"/>
      <c r="NRV70" s="0"/>
      <c r="NRW70" s="0"/>
      <c r="NRX70" s="0"/>
      <c r="NRY70" s="0"/>
      <c r="NRZ70" s="0"/>
      <c r="NSA70" s="0"/>
      <c r="NSB70" s="0"/>
      <c r="NSC70" s="0"/>
      <c r="NSD70" s="0"/>
      <c r="NSE70" s="0"/>
      <c r="NSF70" s="0"/>
      <c r="NSG70" s="0"/>
      <c r="NSH70" s="0"/>
      <c r="NSI70" s="0"/>
      <c r="NSJ70" s="0"/>
      <c r="NSK70" s="0"/>
      <c r="NSL70" s="0"/>
      <c r="NSM70" s="0"/>
      <c r="NSN70" s="0"/>
      <c r="NSO70" s="0"/>
      <c r="NSP70" s="0"/>
      <c r="NSQ70" s="0"/>
      <c r="NSR70" s="0"/>
      <c r="NSS70" s="0"/>
      <c r="NST70" s="0"/>
      <c r="NSU70" s="0"/>
      <c r="NSV70" s="0"/>
      <c r="NSW70" s="0"/>
      <c r="NSX70" s="0"/>
      <c r="NSY70" s="0"/>
      <c r="NSZ70" s="0"/>
      <c r="NTA70" s="0"/>
      <c r="NTB70" s="0"/>
      <c r="NTC70" s="0"/>
      <c r="NTD70" s="0"/>
      <c r="NTE70" s="0"/>
      <c r="NTF70" s="0"/>
      <c r="NTG70" s="0"/>
      <c r="NTH70" s="0"/>
      <c r="NTI70" s="0"/>
      <c r="NTJ70" s="0"/>
      <c r="NTK70" s="0"/>
      <c r="NTL70" s="0"/>
      <c r="NTM70" s="0"/>
      <c r="NTN70" s="0"/>
      <c r="NTO70" s="0"/>
      <c r="NTP70" s="0"/>
      <c r="NTQ70" s="0"/>
      <c r="NTR70" s="0"/>
      <c r="NTS70" s="0"/>
      <c r="NTT70" s="0"/>
      <c r="NTU70" s="0"/>
      <c r="NTV70" s="0"/>
      <c r="NTW70" s="0"/>
      <c r="NTX70" s="0"/>
      <c r="NTY70" s="0"/>
      <c r="NTZ70" s="0"/>
      <c r="NUA70" s="0"/>
      <c r="NUB70" s="0"/>
      <c r="NUC70" s="0"/>
      <c r="NUD70" s="0"/>
      <c r="NUE70" s="0"/>
      <c r="NUF70" s="0"/>
      <c r="NUG70" s="0"/>
      <c r="NUH70" s="0"/>
      <c r="NUI70" s="0"/>
      <c r="NUJ70" s="0"/>
      <c r="NUK70" s="0"/>
      <c r="NUL70" s="0"/>
      <c r="NUM70" s="0"/>
      <c r="NUN70" s="0"/>
      <c r="NUO70" s="0"/>
      <c r="NUP70" s="0"/>
      <c r="NUQ70" s="0"/>
      <c r="NUR70" s="0"/>
      <c r="NUS70" s="0"/>
      <c r="NUT70" s="0"/>
      <c r="NUU70" s="0"/>
      <c r="NUV70" s="0"/>
      <c r="NUW70" s="0"/>
      <c r="NUX70" s="0"/>
      <c r="NUY70" s="0"/>
      <c r="NUZ70" s="0"/>
      <c r="NVA70" s="0"/>
      <c r="NVB70" s="0"/>
      <c r="NVC70" s="0"/>
      <c r="NVD70" s="0"/>
      <c r="NVE70" s="0"/>
      <c r="NVF70" s="0"/>
      <c r="NVG70" s="0"/>
      <c r="NVH70" s="0"/>
      <c r="NVI70" s="0"/>
      <c r="NVJ70" s="0"/>
      <c r="NVK70" s="0"/>
      <c r="NVL70" s="0"/>
      <c r="NVM70" s="0"/>
      <c r="NVN70" s="0"/>
      <c r="NVO70" s="0"/>
      <c r="NVP70" s="0"/>
      <c r="NVQ70" s="0"/>
      <c r="NVR70" s="0"/>
      <c r="NVS70" s="0"/>
      <c r="NVT70" s="0"/>
      <c r="NVU70" s="0"/>
      <c r="NVV70" s="0"/>
      <c r="NVW70" s="0"/>
      <c r="NVX70" s="0"/>
      <c r="NVY70" s="0"/>
      <c r="NVZ70" s="0"/>
      <c r="NWA70" s="0"/>
      <c r="NWB70" s="0"/>
      <c r="NWC70" s="0"/>
      <c r="NWD70" s="0"/>
      <c r="NWE70" s="0"/>
      <c r="NWF70" s="0"/>
      <c r="NWG70" s="0"/>
      <c r="NWH70" s="0"/>
      <c r="NWI70" s="0"/>
      <c r="NWJ70" s="0"/>
      <c r="NWK70" s="0"/>
      <c r="NWL70" s="0"/>
      <c r="NWM70" s="0"/>
      <c r="NWN70" s="0"/>
      <c r="NWO70" s="0"/>
      <c r="NWP70" s="0"/>
      <c r="NWQ70" s="0"/>
      <c r="NWR70" s="0"/>
      <c r="NWS70" s="0"/>
      <c r="NWT70" s="0"/>
      <c r="NWU70" s="0"/>
      <c r="NWV70" s="0"/>
      <c r="NWW70" s="0"/>
      <c r="NWX70" s="0"/>
      <c r="NWY70" s="0"/>
      <c r="NWZ70" s="0"/>
      <c r="NXA70" s="0"/>
      <c r="NXB70" s="0"/>
      <c r="NXC70" s="0"/>
      <c r="NXD70" s="0"/>
      <c r="NXE70" s="0"/>
      <c r="NXF70" s="0"/>
      <c r="NXG70" s="0"/>
      <c r="NXH70" s="0"/>
      <c r="NXI70" s="0"/>
      <c r="NXJ70" s="0"/>
      <c r="NXK70" s="0"/>
      <c r="NXL70" s="0"/>
      <c r="NXM70" s="0"/>
      <c r="NXN70" s="0"/>
      <c r="NXO70" s="0"/>
      <c r="NXP70" s="0"/>
      <c r="NXQ70" s="0"/>
      <c r="NXR70" s="0"/>
      <c r="NXS70" s="0"/>
      <c r="NXT70" s="0"/>
      <c r="NXU70" s="0"/>
      <c r="NXV70" s="0"/>
      <c r="NXW70" s="0"/>
      <c r="NXX70" s="0"/>
      <c r="NXY70" s="0"/>
      <c r="NXZ70" s="0"/>
      <c r="NYA70" s="0"/>
      <c r="NYB70" s="0"/>
      <c r="NYC70" s="0"/>
      <c r="NYD70" s="0"/>
      <c r="NYE70" s="0"/>
      <c r="NYF70" s="0"/>
      <c r="NYG70" s="0"/>
      <c r="NYH70" s="0"/>
      <c r="NYI70" s="0"/>
      <c r="NYJ70" s="0"/>
      <c r="NYK70" s="0"/>
      <c r="NYL70" s="0"/>
      <c r="NYM70" s="0"/>
      <c r="NYN70" s="0"/>
      <c r="NYO70" s="0"/>
      <c r="NYP70" s="0"/>
      <c r="NYQ70" s="0"/>
      <c r="NYR70" s="0"/>
      <c r="NYS70" s="0"/>
      <c r="NYT70" s="0"/>
      <c r="NYU70" s="0"/>
      <c r="NYV70" s="0"/>
      <c r="NYW70" s="0"/>
      <c r="NYX70" s="0"/>
      <c r="NYY70" s="0"/>
      <c r="NYZ70" s="0"/>
      <c r="NZA70" s="0"/>
      <c r="NZB70" s="0"/>
      <c r="NZC70" s="0"/>
      <c r="NZD70" s="0"/>
      <c r="NZE70" s="0"/>
      <c r="NZF70" s="0"/>
      <c r="NZG70" s="0"/>
      <c r="NZH70" s="0"/>
      <c r="NZI70" s="0"/>
      <c r="NZJ70" s="0"/>
      <c r="NZK70" s="0"/>
      <c r="NZL70" s="0"/>
      <c r="NZM70" s="0"/>
      <c r="NZN70" s="0"/>
      <c r="NZO70" s="0"/>
      <c r="NZP70" s="0"/>
      <c r="NZQ70" s="0"/>
      <c r="NZR70" s="0"/>
      <c r="NZS70" s="0"/>
      <c r="NZT70" s="0"/>
      <c r="NZU70" s="0"/>
      <c r="NZV70" s="0"/>
      <c r="NZW70" s="0"/>
      <c r="NZX70" s="0"/>
      <c r="NZY70" s="0"/>
      <c r="NZZ70" s="0"/>
      <c r="OAA70" s="0"/>
      <c r="OAB70" s="0"/>
      <c r="OAC70" s="0"/>
      <c r="OAD70" s="0"/>
      <c r="OAE70" s="0"/>
      <c r="OAF70" s="0"/>
      <c r="OAG70" s="0"/>
      <c r="OAH70" s="0"/>
      <c r="OAI70" s="0"/>
      <c r="OAJ70" s="0"/>
      <c r="OAK70" s="0"/>
      <c r="OAL70" s="0"/>
      <c r="OAM70" s="0"/>
      <c r="OAN70" s="0"/>
      <c r="OAO70" s="0"/>
      <c r="OAP70" s="0"/>
      <c r="OAQ70" s="0"/>
      <c r="OAR70" s="0"/>
      <c r="OAS70" s="0"/>
      <c r="OAT70" s="0"/>
      <c r="OAU70" s="0"/>
      <c r="OAV70" s="0"/>
      <c r="OAW70" s="0"/>
      <c r="OAX70" s="0"/>
      <c r="OAY70" s="0"/>
      <c r="OAZ70" s="0"/>
      <c r="OBA70" s="0"/>
      <c r="OBB70" s="0"/>
      <c r="OBC70" s="0"/>
      <c r="OBD70" s="0"/>
      <c r="OBE70" s="0"/>
      <c r="OBF70" s="0"/>
      <c r="OBG70" s="0"/>
      <c r="OBH70" s="0"/>
      <c r="OBI70" s="0"/>
      <c r="OBJ70" s="0"/>
      <c r="OBK70" s="0"/>
      <c r="OBL70" s="0"/>
      <c r="OBM70" s="0"/>
      <c r="OBN70" s="0"/>
      <c r="OBO70" s="0"/>
      <c r="OBP70" s="0"/>
      <c r="OBQ70" s="0"/>
      <c r="OBR70" s="0"/>
      <c r="OBS70" s="0"/>
      <c r="OBT70" s="0"/>
      <c r="OBU70" s="0"/>
      <c r="OBV70" s="0"/>
      <c r="OBW70" s="0"/>
      <c r="OBX70" s="0"/>
      <c r="OBY70" s="0"/>
      <c r="OBZ70" s="0"/>
      <c r="OCA70" s="0"/>
      <c r="OCB70" s="0"/>
      <c r="OCC70" s="0"/>
      <c r="OCD70" s="0"/>
      <c r="OCE70" s="0"/>
      <c r="OCF70" s="0"/>
      <c r="OCG70" s="0"/>
      <c r="OCH70" s="0"/>
      <c r="OCI70" s="0"/>
      <c r="OCJ70" s="0"/>
      <c r="OCK70" s="0"/>
      <c r="OCL70" s="0"/>
      <c r="OCM70" s="0"/>
      <c r="OCN70" s="0"/>
      <c r="OCO70" s="0"/>
      <c r="OCP70" s="0"/>
      <c r="OCQ70" s="0"/>
      <c r="OCR70" s="0"/>
      <c r="OCS70" s="0"/>
      <c r="OCT70" s="0"/>
      <c r="OCU70" s="0"/>
      <c r="OCV70" s="0"/>
      <c r="OCW70" s="0"/>
      <c r="OCX70" s="0"/>
      <c r="OCY70" s="0"/>
      <c r="OCZ70" s="0"/>
      <c r="ODA70" s="0"/>
      <c r="ODB70" s="0"/>
      <c r="ODC70" s="0"/>
      <c r="ODD70" s="0"/>
      <c r="ODE70" s="0"/>
      <c r="ODF70" s="0"/>
      <c r="ODG70" s="0"/>
      <c r="ODH70" s="0"/>
      <c r="ODI70" s="0"/>
      <c r="ODJ70" s="0"/>
      <c r="ODK70" s="0"/>
      <c r="ODL70" s="0"/>
      <c r="ODM70" s="0"/>
      <c r="ODN70" s="0"/>
      <c r="ODO70" s="0"/>
      <c r="ODP70" s="0"/>
      <c r="ODQ70" s="0"/>
      <c r="ODR70" s="0"/>
      <c r="ODS70" s="0"/>
      <c r="ODT70" s="0"/>
      <c r="ODU70" s="0"/>
      <c r="ODV70" s="0"/>
      <c r="ODW70" s="0"/>
      <c r="ODX70" s="0"/>
      <c r="ODY70" s="0"/>
      <c r="ODZ70" s="0"/>
      <c r="OEA70" s="0"/>
      <c r="OEB70" s="0"/>
      <c r="OEC70" s="0"/>
      <c r="OED70" s="0"/>
      <c r="OEE70" s="0"/>
      <c r="OEF70" s="0"/>
      <c r="OEG70" s="0"/>
      <c r="OEH70" s="0"/>
      <c r="OEI70" s="0"/>
      <c r="OEJ70" s="0"/>
      <c r="OEK70" s="0"/>
      <c r="OEL70" s="0"/>
      <c r="OEM70" s="0"/>
      <c r="OEN70" s="0"/>
      <c r="OEO70" s="0"/>
      <c r="OEP70" s="0"/>
      <c r="OEQ70" s="0"/>
      <c r="OER70" s="0"/>
      <c r="OES70" s="0"/>
      <c r="OET70" s="0"/>
      <c r="OEU70" s="0"/>
      <c r="OEV70" s="0"/>
      <c r="OEW70" s="0"/>
      <c r="OEX70" s="0"/>
      <c r="OEY70" s="0"/>
      <c r="OEZ70" s="0"/>
      <c r="OFA70" s="0"/>
      <c r="OFB70" s="0"/>
      <c r="OFC70" s="0"/>
      <c r="OFD70" s="0"/>
      <c r="OFE70" s="0"/>
      <c r="OFF70" s="0"/>
      <c r="OFG70" s="0"/>
      <c r="OFH70" s="0"/>
      <c r="OFI70" s="0"/>
      <c r="OFJ70" s="0"/>
      <c r="OFK70" s="0"/>
      <c r="OFL70" s="0"/>
      <c r="OFM70" s="0"/>
      <c r="OFN70" s="0"/>
      <c r="OFO70" s="0"/>
      <c r="OFP70" s="0"/>
      <c r="OFQ70" s="0"/>
      <c r="OFR70" s="0"/>
      <c r="OFS70" s="0"/>
      <c r="OFT70" s="0"/>
      <c r="OFU70" s="0"/>
      <c r="OFV70" s="0"/>
      <c r="OFW70" s="0"/>
      <c r="OFX70" s="0"/>
      <c r="OFY70" s="0"/>
      <c r="OFZ70" s="0"/>
      <c r="OGA70" s="0"/>
      <c r="OGB70" s="0"/>
      <c r="OGC70" s="0"/>
      <c r="OGD70" s="0"/>
      <c r="OGE70" s="0"/>
      <c r="OGF70" s="0"/>
      <c r="OGG70" s="0"/>
      <c r="OGH70" s="0"/>
      <c r="OGI70" s="0"/>
      <c r="OGJ70" s="0"/>
      <c r="OGK70" s="0"/>
      <c r="OGL70" s="0"/>
      <c r="OGM70" s="0"/>
      <c r="OGN70" s="0"/>
      <c r="OGO70" s="0"/>
      <c r="OGP70" s="0"/>
      <c r="OGQ70" s="0"/>
      <c r="OGR70" s="0"/>
      <c r="OGS70" s="0"/>
      <c r="OGT70" s="0"/>
      <c r="OGU70" s="0"/>
      <c r="OGV70" s="0"/>
      <c r="OGW70" s="0"/>
      <c r="OGX70" s="0"/>
      <c r="OGY70" s="0"/>
      <c r="OGZ70" s="0"/>
      <c r="OHA70" s="0"/>
      <c r="OHB70" s="0"/>
      <c r="OHC70" s="0"/>
      <c r="OHD70" s="0"/>
      <c r="OHE70" s="0"/>
      <c r="OHF70" s="0"/>
      <c r="OHG70" s="0"/>
      <c r="OHH70" s="0"/>
      <c r="OHI70" s="0"/>
      <c r="OHJ70" s="0"/>
      <c r="OHK70" s="0"/>
      <c r="OHL70" s="0"/>
      <c r="OHM70" s="0"/>
      <c r="OHN70" s="0"/>
      <c r="OHO70" s="0"/>
      <c r="OHP70" s="0"/>
      <c r="OHQ70" s="0"/>
      <c r="OHR70" s="0"/>
      <c r="OHS70" s="0"/>
      <c r="OHT70" s="0"/>
      <c r="OHU70" s="0"/>
      <c r="OHV70" s="0"/>
      <c r="OHW70" s="0"/>
      <c r="OHX70" s="0"/>
      <c r="OHY70" s="0"/>
      <c r="OHZ70" s="0"/>
      <c r="OIA70" s="0"/>
      <c r="OIB70" s="0"/>
      <c r="OIC70" s="0"/>
      <c r="OID70" s="0"/>
      <c r="OIE70" s="0"/>
      <c r="OIF70" s="0"/>
      <c r="OIG70" s="0"/>
      <c r="OIH70" s="0"/>
      <c r="OII70" s="0"/>
      <c r="OIJ70" s="0"/>
      <c r="OIK70" s="0"/>
      <c r="OIL70" s="0"/>
      <c r="OIM70" s="0"/>
      <c r="OIN70" s="0"/>
      <c r="OIO70" s="0"/>
      <c r="OIP70" s="0"/>
      <c r="OIQ70" s="0"/>
      <c r="OIR70" s="0"/>
      <c r="OIS70" s="0"/>
      <c r="OIT70" s="0"/>
      <c r="OIU70" s="0"/>
      <c r="OIV70" s="0"/>
      <c r="OIW70" s="0"/>
      <c r="OIX70" s="0"/>
      <c r="OIY70" s="0"/>
      <c r="OIZ70" s="0"/>
      <c r="OJA70" s="0"/>
      <c r="OJB70" s="0"/>
      <c r="OJC70" s="0"/>
      <c r="OJD70" s="0"/>
      <c r="OJE70" s="0"/>
      <c r="OJF70" s="0"/>
      <c r="OJG70" s="0"/>
      <c r="OJH70" s="0"/>
      <c r="OJI70" s="0"/>
      <c r="OJJ70" s="0"/>
      <c r="OJK70" s="0"/>
      <c r="OJL70" s="0"/>
      <c r="OJM70" s="0"/>
      <c r="OJN70" s="0"/>
      <c r="OJO70" s="0"/>
      <c r="OJP70" s="0"/>
      <c r="OJQ70" s="0"/>
      <c r="OJR70" s="0"/>
      <c r="OJS70" s="0"/>
      <c r="OJT70" s="0"/>
      <c r="OJU70" s="0"/>
      <c r="OJV70" s="0"/>
      <c r="OJW70" s="0"/>
      <c r="OJX70" s="0"/>
      <c r="OJY70" s="0"/>
      <c r="OJZ70" s="0"/>
      <c r="OKA70" s="0"/>
      <c r="OKB70" s="0"/>
      <c r="OKC70" s="0"/>
      <c r="OKD70" s="0"/>
      <c r="OKE70" s="0"/>
      <c r="OKF70" s="0"/>
      <c r="OKG70" s="0"/>
      <c r="OKH70" s="0"/>
      <c r="OKI70" s="0"/>
      <c r="OKJ70" s="0"/>
      <c r="OKK70" s="0"/>
      <c r="OKL70" s="0"/>
      <c r="OKM70" s="0"/>
      <c r="OKN70" s="0"/>
      <c r="OKO70" s="0"/>
      <c r="OKP70" s="0"/>
      <c r="OKQ70" s="0"/>
      <c r="OKR70" s="0"/>
      <c r="OKS70" s="0"/>
      <c r="OKT70" s="0"/>
      <c r="OKU70" s="0"/>
      <c r="OKV70" s="0"/>
      <c r="OKW70" s="0"/>
      <c r="OKX70" s="0"/>
      <c r="OKY70" s="0"/>
      <c r="OKZ70" s="0"/>
      <c r="OLA70" s="0"/>
      <c r="OLB70" s="0"/>
      <c r="OLC70" s="0"/>
      <c r="OLD70" s="0"/>
      <c r="OLE70" s="0"/>
      <c r="OLF70" s="0"/>
      <c r="OLG70" s="0"/>
      <c r="OLH70" s="0"/>
      <c r="OLI70" s="0"/>
      <c r="OLJ70" s="0"/>
      <c r="OLK70" s="0"/>
      <c r="OLL70" s="0"/>
      <c r="OLM70" s="0"/>
      <c r="OLN70" s="0"/>
      <c r="OLO70" s="0"/>
      <c r="OLP70" s="0"/>
      <c r="OLQ70" s="0"/>
      <c r="OLR70" s="0"/>
      <c r="OLS70" s="0"/>
      <c r="OLT70" s="0"/>
      <c r="OLU70" s="0"/>
      <c r="OLV70" s="0"/>
      <c r="OLW70" s="0"/>
      <c r="OLX70" s="0"/>
      <c r="OLY70" s="0"/>
      <c r="OLZ70" s="0"/>
      <c r="OMA70" s="0"/>
      <c r="OMB70" s="0"/>
      <c r="OMC70" s="0"/>
      <c r="OMD70" s="0"/>
      <c r="OME70" s="0"/>
      <c r="OMF70" s="0"/>
      <c r="OMG70" s="0"/>
      <c r="OMH70" s="0"/>
      <c r="OMI70" s="0"/>
      <c r="OMJ70" s="0"/>
      <c r="OMK70" s="0"/>
      <c r="OML70" s="0"/>
      <c r="OMM70" s="0"/>
      <c r="OMN70" s="0"/>
      <c r="OMO70" s="0"/>
      <c r="OMP70" s="0"/>
      <c r="OMQ70" s="0"/>
      <c r="OMR70" s="0"/>
      <c r="OMS70" s="0"/>
      <c r="OMT70" s="0"/>
      <c r="OMU70" s="0"/>
      <c r="OMV70" s="0"/>
      <c r="OMW70" s="0"/>
      <c r="OMX70" s="0"/>
      <c r="OMY70" s="0"/>
      <c r="OMZ70" s="0"/>
      <c r="ONA70" s="0"/>
      <c r="ONB70" s="0"/>
      <c r="ONC70" s="0"/>
      <c r="OND70" s="0"/>
      <c r="ONE70" s="0"/>
      <c r="ONF70" s="0"/>
      <c r="ONG70" s="0"/>
      <c r="ONH70" s="0"/>
      <c r="ONI70" s="0"/>
      <c r="ONJ70" s="0"/>
      <c r="ONK70" s="0"/>
      <c r="ONL70" s="0"/>
      <c r="ONM70" s="0"/>
      <c r="ONN70" s="0"/>
      <c r="ONO70" s="0"/>
      <c r="ONP70" s="0"/>
      <c r="ONQ70" s="0"/>
      <c r="ONR70" s="0"/>
      <c r="ONS70" s="0"/>
      <c r="ONT70" s="0"/>
      <c r="ONU70" s="0"/>
      <c r="ONV70" s="0"/>
      <c r="ONW70" s="0"/>
      <c r="ONX70" s="0"/>
      <c r="ONY70" s="0"/>
      <c r="ONZ70" s="0"/>
      <c r="OOA70" s="0"/>
      <c r="OOB70" s="0"/>
      <c r="OOC70" s="0"/>
      <c r="OOD70" s="0"/>
      <c r="OOE70" s="0"/>
      <c r="OOF70" s="0"/>
      <c r="OOG70" s="0"/>
      <c r="OOH70" s="0"/>
      <c r="OOI70" s="0"/>
      <c r="OOJ70" s="0"/>
      <c r="OOK70" s="0"/>
      <c r="OOL70" s="0"/>
      <c r="OOM70" s="0"/>
      <c r="OON70" s="0"/>
      <c r="OOO70" s="0"/>
      <c r="OOP70" s="0"/>
      <c r="OOQ70" s="0"/>
      <c r="OOR70" s="0"/>
      <c r="OOS70" s="0"/>
      <c r="OOT70" s="0"/>
      <c r="OOU70" s="0"/>
      <c r="OOV70" s="0"/>
      <c r="OOW70" s="0"/>
      <c r="OOX70" s="0"/>
      <c r="OOY70" s="0"/>
      <c r="OOZ70" s="0"/>
      <c r="OPA70" s="0"/>
      <c r="OPB70" s="0"/>
      <c r="OPC70" s="0"/>
      <c r="OPD70" s="0"/>
      <c r="OPE70" s="0"/>
      <c r="OPF70" s="0"/>
      <c r="OPG70" s="0"/>
      <c r="OPH70" s="0"/>
      <c r="OPI70" s="0"/>
      <c r="OPJ70" s="0"/>
      <c r="OPK70" s="0"/>
      <c r="OPL70" s="0"/>
      <c r="OPM70" s="0"/>
      <c r="OPN70" s="0"/>
      <c r="OPO70" s="0"/>
      <c r="OPP70" s="0"/>
      <c r="OPQ70" s="0"/>
      <c r="OPR70" s="0"/>
      <c r="OPS70" s="0"/>
      <c r="OPT70" s="0"/>
      <c r="OPU70" s="0"/>
      <c r="OPV70" s="0"/>
      <c r="OPW70" s="0"/>
      <c r="OPX70" s="0"/>
      <c r="OPY70" s="0"/>
      <c r="OPZ70" s="0"/>
      <c r="OQA70" s="0"/>
      <c r="OQB70" s="0"/>
      <c r="OQC70" s="0"/>
      <c r="OQD70" s="0"/>
      <c r="OQE70" s="0"/>
      <c r="OQF70" s="0"/>
      <c r="OQG70" s="0"/>
      <c r="OQH70" s="0"/>
      <c r="OQI70" s="0"/>
      <c r="OQJ70" s="0"/>
      <c r="OQK70" s="0"/>
      <c r="OQL70" s="0"/>
      <c r="OQM70" s="0"/>
      <c r="OQN70" s="0"/>
      <c r="OQO70" s="0"/>
      <c r="OQP70" s="0"/>
      <c r="OQQ70" s="0"/>
      <c r="OQR70" s="0"/>
      <c r="OQS70" s="0"/>
      <c r="OQT70" s="0"/>
      <c r="OQU70" s="0"/>
      <c r="OQV70" s="0"/>
      <c r="OQW70" s="0"/>
      <c r="OQX70" s="0"/>
      <c r="OQY70" s="0"/>
      <c r="OQZ70" s="0"/>
      <c r="ORA70" s="0"/>
      <c r="ORB70" s="0"/>
      <c r="ORC70" s="0"/>
      <c r="ORD70" s="0"/>
      <c r="ORE70" s="0"/>
      <c r="ORF70" s="0"/>
      <c r="ORG70" s="0"/>
      <c r="ORH70" s="0"/>
      <c r="ORI70" s="0"/>
      <c r="ORJ70" s="0"/>
      <c r="ORK70" s="0"/>
      <c r="ORL70" s="0"/>
      <c r="ORM70" s="0"/>
      <c r="ORN70" s="0"/>
      <c r="ORO70" s="0"/>
      <c r="ORP70" s="0"/>
      <c r="ORQ70" s="0"/>
      <c r="ORR70" s="0"/>
      <c r="ORS70" s="0"/>
      <c r="ORT70" s="0"/>
      <c r="ORU70" s="0"/>
      <c r="ORV70" s="0"/>
      <c r="ORW70" s="0"/>
      <c r="ORX70" s="0"/>
      <c r="ORY70" s="0"/>
      <c r="ORZ70" s="0"/>
      <c r="OSA70" s="0"/>
      <c r="OSB70" s="0"/>
      <c r="OSC70" s="0"/>
      <c r="OSD70" s="0"/>
      <c r="OSE70" s="0"/>
      <c r="OSF70" s="0"/>
      <c r="OSG70" s="0"/>
      <c r="OSH70" s="0"/>
      <c r="OSI70" s="0"/>
      <c r="OSJ70" s="0"/>
      <c r="OSK70" s="0"/>
      <c r="OSL70" s="0"/>
      <c r="OSM70" s="0"/>
      <c r="OSN70" s="0"/>
      <c r="OSO70" s="0"/>
      <c r="OSP70" s="0"/>
      <c r="OSQ70" s="0"/>
      <c r="OSR70" s="0"/>
      <c r="OSS70" s="0"/>
      <c r="OST70" s="0"/>
      <c r="OSU70" s="0"/>
      <c r="OSV70" s="0"/>
      <c r="OSW70" s="0"/>
      <c r="OSX70" s="0"/>
      <c r="OSY70" s="0"/>
      <c r="OSZ70" s="0"/>
      <c r="OTA70" s="0"/>
      <c r="OTB70" s="0"/>
      <c r="OTC70" s="0"/>
      <c r="OTD70" s="0"/>
      <c r="OTE70" s="0"/>
      <c r="OTF70" s="0"/>
      <c r="OTG70" s="0"/>
      <c r="OTH70" s="0"/>
      <c r="OTI70" s="0"/>
      <c r="OTJ70" s="0"/>
      <c r="OTK70" s="0"/>
      <c r="OTL70" s="0"/>
      <c r="OTM70" s="0"/>
      <c r="OTN70" s="0"/>
      <c r="OTO70" s="0"/>
      <c r="OTP70" s="0"/>
      <c r="OTQ70" s="0"/>
      <c r="OTR70" s="0"/>
      <c r="OTS70" s="0"/>
      <c r="OTT70" s="0"/>
      <c r="OTU70" s="0"/>
      <c r="OTV70" s="0"/>
      <c r="OTW70" s="0"/>
      <c r="OTX70" s="0"/>
      <c r="OTY70" s="0"/>
      <c r="OTZ70" s="0"/>
      <c r="OUA70" s="0"/>
      <c r="OUB70" s="0"/>
      <c r="OUC70" s="0"/>
      <c r="OUD70" s="0"/>
      <c r="OUE70" s="0"/>
      <c r="OUF70" s="0"/>
      <c r="OUG70" s="0"/>
      <c r="OUH70" s="0"/>
      <c r="OUI70" s="0"/>
      <c r="OUJ70" s="0"/>
      <c r="OUK70" s="0"/>
      <c r="OUL70" s="0"/>
      <c r="OUM70" s="0"/>
      <c r="OUN70" s="0"/>
      <c r="OUO70" s="0"/>
      <c r="OUP70" s="0"/>
      <c r="OUQ70" s="0"/>
      <c r="OUR70" s="0"/>
      <c r="OUS70" s="0"/>
      <c r="OUT70" s="0"/>
      <c r="OUU70" s="0"/>
      <c r="OUV70" s="0"/>
      <c r="OUW70" s="0"/>
      <c r="OUX70" s="0"/>
      <c r="OUY70" s="0"/>
      <c r="OUZ70" s="0"/>
      <c r="OVA70" s="0"/>
      <c r="OVB70" s="0"/>
      <c r="OVC70" s="0"/>
      <c r="OVD70" s="0"/>
      <c r="OVE70" s="0"/>
      <c r="OVF70" s="0"/>
      <c r="OVG70" s="0"/>
      <c r="OVH70" s="0"/>
      <c r="OVI70" s="0"/>
      <c r="OVJ70" s="0"/>
      <c r="OVK70" s="0"/>
      <c r="OVL70" s="0"/>
      <c r="OVM70" s="0"/>
      <c r="OVN70" s="0"/>
      <c r="OVO70" s="0"/>
      <c r="OVP70" s="0"/>
      <c r="OVQ70" s="0"/>
      <c r="OVR70" s="0"/>
      <c r="OVS70" s="0"/>
      <c r="OVT70" s="0"/>
      <c r="OVU70" s="0"/>
      <c r="OVV70" s="0"/>
      <c r="OVW70" s="0"/>
      <c r="OVX70" s="0"/>
      <c r="OVY70" s="0"/>
      <c r="OVZ70" s="0"/>
      <c r="OWA70" s="0"/>
      <c r="OWB70" s="0"/>
      <c r="OWC70" s="0"/>
      <c r="OWD70" s="0"/>
      <c r="OWE70" s="0"/>
      <c r="OWF70" s="0"/>
      <c r="OWG70" s="0"/>
      <c r="OWH70" s="0"/>
      <c r="OWI70" s="0"/>
      <c r="OWJ70" s="0"/>
      <c r="OWK70" s="0"/>
      <c r="OWL70" s="0"/>
      <c r="OWM70" s="0"/>
      <c r="OWN70" s="0"/>
      <c r="OWO70" s="0"/>
      <c r="OWP70" s="0"/>
      <c r="OWQ70" s="0"/>
      <c r="OWR70" s="0"/>
      <c r="OWS70" s="0"/>
      <c r="OWT70" s="0"/>
      <c r="OWU70" s="0"/>
      <c r="OWV70" s="0"/>
      <c r="OWW70" s="0"/>
      <c r="OWX70" s="0"/>
      <c r="OWY70" s="0"/>
      <c r="OWZ70" s="0"/>
      <c r="OXA70" s="0"/>
      <c r="OXB70" s="0"/>
      <c r="OXC70" s="0"/>
      <c r="OXD70" s="0"/>
      <c r="OXE70" s="0"/>
      <c r="OXF70" s="0"/>
      <c r="OXG70" s="0"/>
      <c r="OXH70" s="0"/>
      <c r="OXI70" s="0"/>
      <c r="OXJ70" s="0"/>
      <c r="OXK70" s="0"/>
      <c r="OXL70" s="0"/>
      <c r="OXM70" s="0"/>
      <c r="OXN70" s="0"/>
      <c r="OXO70" s="0"/>
      <c r="OXP70" s="0"/>
      <c r="OXQ70" s="0"/>
      <c r="OXR70" s="0"/>
      <c r="OXS70" s="0"/>
      <c r="OXT70" s="0"/>
      <c r="OXU70" s="0"/>
      <c r="OXV70" s="0"/>
      <c r="OXW70" s="0"/>
      <c r="OXX70" s="0"/>
      <c r="OXY70" s="0"/>
      <c r="OXZ70" s="0"/>
      <c r="OYA70" s="0"/>
      <c r="OYB70" s="0"/>
      <c r="OYC70" s="0"/>
      <c r="OYD70" s="0"/>
      <c r="OYE70" s="0"/>
      <c r="OYF70" s="0"/>
      <c r="OYG70" s="0"/>
      <c r="OYH70" s="0"/>
      <c r="OYI70" s="0"/>
      <c r="OYJ70" s="0"/>
      <c r="OYK70" s="0"/>
      <c r="OYL70" s="0"/>
      <c r="OYM70" s="0"/>
      <c r="OYN70" s="0"/>
      <c r="OYO70" s="0"/>
      <c r="OYP70" s="0"/>
      <c r="OYQ70" s="0"/>
      <c r="OYR70" s="0"/>
      <c r="OYS70" s="0"/>
      <c r="OYT70" s="0"/>
      <c r="OYU70" s="0"/>
      <c r="OYV70" s="0"/>
      <c r="OYW70" s="0"/>
      <c r="OYX70" s="0"/>
      <c r="OYY70" s="0"/>
      <c r="OYZ70" s="0"/>
      <c r="OZA70" s="0"/>
      <c r="OZB70" s="0"/>
      <c r="OZC70" s="0"/>
      <c r="OZD70" s="0"/>
      <c r="OZE70" s="0"/>
      <c r="OZF70" s="0"/>
      <c r="OZG70" s="0"/>
      <c r="OZH70" s="0"/>
      <c r="OZI70" s="0"/>
      <c r="OZJ70" s="0"/>
      <c r="OZK70" s="0"/>
      <c r="OZL70" s="0"/>
      <c r="OZM70" s="0"/>
      <c r="OZN70" s="0"/>
      <c r="OZO70" s="0"/>
      <c r="OZP70" s="0"/>
      <c r="OZQ70" s="0"/>
      <c r="OZR70" s="0"/>
      <c r="OZS70" s="0"/>
      <c r="OZT70" s="0"/>
      <c r="OZU70" s="0"/>
      <c r="OZV70" s="0"/>
      <c r="OZW70" s="0"/>
      <c r="OZX70" s="0"/>
      <c r="OZY70" s="0"/>
      <c r="OZZ70" s="0"/>
      <c r="PAA70" s="0"/>
      <c r="PAB70" s="0"/>
      <c r="PAC70" s="0"/>
      <c r="PAD70" s="0"/>
      <c r="PAE70" s="0"/>
      <c r="PAF70" s="0"/>
      <c r="PAG70" s="0"/>
      <c r="PAH70" s="0"/>
      <c r="PAI70" s="0"/>
      <c r="PAJ70" s="0"/>
      <c r="PAK70" s="0"/>
      <c r="PAL70" s="0"/>
      <c r="PAM70" s="0"/>
      <c r="PAN70" s="0"/>
      <c r="PAO70" s="0"/>
      <c r="PAP70" s="0"/>
      <c r="PAQ70" s="0"/>
      <c r="PAR70" s="0"/>
      <c r="PAS70" s="0"/>
      <c r="PAT70" s="0"/>
      <c r="PAU70" s="0"/>
      <c r="PAV70" s="0"/>
      <c r="PAW70" s="0"/>
      <c r="PAX70" s="0"/>
      <c r="PAY70" s="0"/>
      <c r="PAZ70" s="0"/>
      <c r="PBA70" s="0"/>
      <c r="PBB70" s="0"/>
      <c r="PBC70" s="0"/>
      <c r="PBD70" s="0"/>
      <c r="PBE70" s="0"/>
      <c r="PBF70" s="0"/>
      <c r="PBG70" s="0"/>
      <c r="PBH70" s="0"/>
      <c r="PBI70" s="0"/>
      <c r="PBJ70" s="0"/>
      <c r="PBK70" s="0"/>
      <c r="PBL70" s="0"/>
      <c r="PBM70" s="0"/>
      <c r="PBN70" s="0"/>
      <c r="PBO70" s="0"/>
      <c r="PBP70" s="0"/>
      <c r="PBQ70" s="0"/>
      <c r="PBR70" s="0"/>
      <c r="PBS70" s="0"/>
      <c r="PBT70" s="0"/>
      <c r="PBU70" s="0"/>
      <c r="PBV70" s="0"/>
      <c r="PBW70" s="0"/>
      <c r="PBX70" s="0"/>
      <c r="PBY70" s="0"/>
      <c r="PBZ70" s="0"/>
      <c r="PCA70" s="0"/>
      <c r="PCB70" s="0"/>
      <c r="PCC70" s="0"/>
      <c r="PCD70" s="0"/>
      <c r="PCE70" s="0"/>
      <c r="PCF70" s="0"/>
      <c r="PCG70" s="0"/>
      <c r="PCH70" s="0"/>
      <c r="PCI70" s="0"/>
      <c r="PCJ70" s="0"/>
      <c r="PCK70" s="0"/>
      <c r="PCL70" s="0"/>
      <c r="PCM70" s="0"/>
      <c r="PCN70" s="0"/>
      <c r="PCO70" s="0"/>
      <c r="PCP70" s="0"/>
      <c r="PCQ70" s="0"/>
      <c r="PCR70" s="0"/>
      <c r="PCS70" s="0"/>
      <c r="PCT70" s="0"/>
      <c r="PCU70" s="0"/>
      <c r="PCV70" s="0"/>
      <c r="PCW70" s="0"/>
      <c r="PCX70" s="0"/>
      <c r="PCY70" s="0"/>
      <c r="PCZ70" s="0"/>
      <c r="PDA70" s="0"/>
      <c r="PDB70" s="0"/>
      <c r="PDC70" s="0"/>
      <c r="PDD70" s="0"/>
      <c r="PDE70" s="0"/>
      <c r="PDF70" s="0"/>
      <c r="PDG70" s="0"/>
      <c r="PDH70" s="0"/>
      <c r="PDI70" s="0"/>
      <c r="PDJ70" s="0"/>
      <c r="PDK70" s="0"/>
      <c r="PDL70" s="0"/>
      <c r="PDM70" s="0"/>
      <c r="PDN70" s="0"/>
      <c r="PDO70" s="0"/>
      <c r="PDP70" s="0"/>
      <c r="PDQ70" s="0"/>
      <c r="PDR70" s="0"/>
      <c r="PDS70" s="0"/>
      <c r="PDT70" s="0"/>
      <c r="PDU70" s="0"/>
      <c r="PDV70" s="0"/>
      <c r="PDW70" s="0"/>
      <c r="PDX70" s="0"/>
      <c r="PDY70" s="0"/>
      <c r="PDZ70" s="0"/>
      <c r="PEA70" s="0"/>
      <c r="PEB70" s="0"/>
      <c r="PEC70" s="0"/>
      <c r="PED70" s="0"/>
      <c r="PEE70" s="0"/>
      <c r="PEF70" s="0"/>
      <c r="PEG70" s="0"/>
      <c r="PEH70" s="0"/>
      <c r="PEI70" s="0"/>
      <c r="PEJ70" s="0"/>
      <c r="PEK70" s="0"/>
      <c r="PEL70" s="0"/>
      <c r="PEM70" s="0"/>
      <c r="PEN70" s="0"/>
      <c r="PEO70" s="0"/>
      <c r="PEP70" s="0"/>
      <c r="PEQ70" s="0"/>
      <c r="PER70" s="0"/>
      <c r="PES70" s="0"/>
      <c r="PET70" s="0"/>
      <c r="PEU70" s="0"/>
      <c r="PEV70" s="0"/>
      <c r="PEW70" s="0"/>
      <c r="PEX70" s="0"/>
      <c r="PEY70" s="0"/>
      <c r="PEZ70" s="0"/>
      <c r="PFA70" s="0"/>
      <c r="PFB70" s="0"/>
      <c r="PFC70" s="0"/>
      <c r="PFD70" s="0"/>
      <c r="PFE70" s="0"/>
      <c r="PFF70" s="0"/>
      <c r="PFG70" s="0"/>
      <c r="PFH70" s="0"/>
      <c r="PFI70" s="0"/>
      <c r="PFJ70" s="0"/>
      <c r="PFK70" s="0"/>
      <c r="PFL70" s="0"/>
      <c r="PFM70" s="0"/>
      <c r="PFN70" s="0"/>
      <c r="PFO70" s="0"/>
      <c r="PFP70" s="0"/>
      <c r="PFQ70" s="0"/>
      <c r="PFR70" s="0"/>
      <c r="PFS70" s="0"/>
      <c r="PFT70" s="0"/>
      <c r="PFU70" s="0"/>
      <c r="PFV70" s="0"/>
      <c r="PFW70" s="0"/>
      <c r="PFX70" s="0"/>
      <c r="PFY70" s="0"/>
      <c r="PFZ70" s="0"/>
      <c r="PGA70" s="0"/>
      <c r="PGB70" s="0"/>
      <c r="PGC70" s="0"/>
      <c r="PGD70" s="0"/>
      <c r="PGE70" s="0"/>
      <c r="PGF70" s="0"/>
      <c r="PGG70" s="0"/>
      <c r="PGH70" s="0"/>
      <c r="PGI70" s="0"/>
      <c r="PGJ70" s="0"/>
      <c r="PGK70" s="0"/>
      <c r="PGL70" s="0"/>
      <c r="PGM70" s="0"/>
      <c r="PGN70" s="0"/>
      <c r="PGO70" s="0"/>
      <c r="PGP70" s="0"/>
      <c r="PGQ70" s="0"/>
      <c r="PGR70" s="0"/>
      <c r="PGS70" s="0"/>
      <c r="PGT70" s="0"/>
      <c r="PGU70" s="0"/>
      <c r="PGV70" s="0"/>
      <c r="PGW70" s="0"/>
      <c r="PGX70" s="0"/>
      <c r="PGY70" s="0"/>
      <c r="PGZ70" s="0"/>
      <c r="PHA70" s="0"/>
      <c r="PHB70" s="0"/>
      <c r="PHC70" s="0"/>
      <c r="PHD70" s="0"/>
      <c r="PHE70" s="0"/>
      <c r="PHF70" s="0"/>
      <c r="PHG70" s="0"/>
      <c r="PHH70" s="0"/>
      <c r="PHI70" s="0"/>
      <c r="PHJ70" s="0"/>
      <c r="PHK70" s="0"/>
      <c r="PHL70" s="0"/>
      <c r="PHM70" s="0"/>
      <c r="PHN70" s="0"/>
      <c r="PHO70" s="0"/>
      <c r="PHP70" s="0"/>
      <c r="PHQ70" s="0"/>
      <c r="PHR70" s="0"/>
      <c r="PHS70" s="0"/>
      <c r="PHT70" s="0"/>
      <c r="PHU70" s="0"/>
      <c r="PHV70" s="0"/>
      <c r="PHW70" s="0"/>
      <c r="PHX70" s="0"/>
      <c r="PHY70" s="0"/>
      <c r="PHZ70" s="0"/>
      <c r="PIA70" s="0"/>
      <c r="PIB70" s="0"/>
      <c r="PIC70" s="0"/>
      <c r="PID70" s="0"/>
      <c r="PIE70" s="0"/>
      <c r="PIF70" s="0"/>
      <c r="PIG70" s="0"/>
      <c r="PIH70" s="0"/>
      <c r="PII70" s="0"/>
      <c r="PIJ70" s="0"/>
      <c r="PIK70" s="0"/>
      <c r="PIL70" s="0"/>
      <c r="PIM70" s="0"/>
      <c r="PIN70" s="0"/>
      <c r="PIO70" s="0"/>
      <c r="PIP70" s="0"/>
      <c r="PIQ70" s="0"/>
      <c r="PIR70" s="0"/>
      <c r="PIS70" s="0"/>
      <c r="PIT70" s="0"/>
      <c r="PIU70" s="0"/>
      <c r="PIV70" s="0"/>
      <c r="PIW70" s="0"/>
      <c r="PIX70" s="0"/>
      <c r="PIY70" s="0"/>
      <c r="PIZ70" s="0"/>
      <c r="PJA70" s="0"/>
      <c r="PJB70" s="0"/>
      <c r="PJC70" s="0"/>
      <c r="PJD70" s="0"/>
      <c r="PJE70" s="0"/>
      <c r="PJF70" s="0"/>
      <c r="PJG70" s="0"/>
      <c r="PJH70" s="0"/>
      <c r="PJI70" s="0"/>
      <c r="PJJ70" s="0"/>
      <c r="PJK70" s="0"/>
      <c r="PJL70" s="0"/>
      <c r="PJM70" s="0"/>
      <c r="PJN70" s="0"/>
      <c r="PJO70" s="0"/>
      <c r="PJP70" s="0"/>
      <c r="PJQ70" s="0"/>
      <c r="PJR70" s="0"/>
      <c r="PJS70" s="0"/>
      <c r="PJT70" s="0"/>
      <c r="PJU70" s="0"/>
      <c r="PJV70" s="0"/>
      <c r="PJW70" s="0"/>
      <c r="PJX70" s="0"/>
      <c r="PJY70" s="0"/>
      <c r="PJZ70" s="0"/>
      <c r="PKA70" s="0"/>
      <c r="PKB70" s="0"/>
      <c r="PKC70" s="0"/>
      <c r="PKD70" s="0"/>
      <c r="PKE70" s="0"/>
      <c r="PKF70" s="0"/>
      <c r="PKG70" s="0"/>
      <c r="PKH70" s="0"/>
      <c r="PKI70" s="0"/>
      <c r="PKJ70" s="0"/>
      <c r="PKK70" s="0"/>
      <c r="PKL70" s="0"/>
      <c r="PKM70" s="0"/>
      <c r="PKN70" s="0"/>
      <c r="PKO70" s="0"/>
      <c r="PKP70" s="0"/>
      <c r="PKQ70" s="0"/>
      <c r="PKR70" s="0"/>
      <c r="PKS70" s="0"/>
      <c r="PKT70" s="0"/>
      <c r="PKU70" s="0"/>
      <c r="PKV70" s="0"/>
      <c r="PKW70" s="0"/>
      <c r="PKX70" s="0"/>
      <c r="PKY70" s="0"/>
      <c r="PKZ70" s="0"/>
      <c r="PLA70" s="0"/>
      <c r="PLB70" s="0"/>
      <c r="PLC70" s="0"/>
      <c r="PLD70" s="0"/>
      <c r="PLE70" s="0"/>
      <c r="PLF70" s="0"/>
      <c r="PLG70" s="0"/>
      <c r="PLH70" s="0"/>
      <c r="PLI70" s="0"/>
      <c r="PLJ70" s="0"/>
      <c r="PLK70" s="0"/>
      <c r="PLL70" s="0"/>
      <c r="PLM70" s="0"/>
      <c r="PLN70" s="0"/>
      <c r="PLO70" s="0"/>
      <c r="PLP70" s="0"/>
      <c r="PLQ70" s="0"/>
      <c r="PLR70" s="0"/>
      <c r="PLS70" s="0"/>
      <c r="PLT70" s="0"/>
      <c r="PLU70" s="0"/>
      <c r="PLV70" s="0"/>
      <c r="PLW70" s="0"/>
      <c r="PLX70" s="0"/>
      <c r="PLY70" s="0"/>
      <c r="PLZ70" s="0"/>
      <c r="PMA70" s="0"/>
      <c r="PMB70" s="0"/>
      <c r="PMC70" s="0"/>
      <c r="PMD70" s="0"/>
      <c r="PME70" s="0"/>
      <c r="PMF70" s="0"/>
      <c r="PMG70" s="0"/>
      <c r="PMH70" s="0"/>
      <c r="PMI70" s="0"/>
      <c r="PMJ70" s="0"/>
      <c r="PMK70" s="0"/>
      <c r="PML70" s="0"/>
      <c r="PMM70" s="0"/>
      <c r="PMN70" s="0"/>
      <c r="PMO70" s="0"/>
      <c r="PMP70" s="0"/>
      <c r="PMQ70" s="0"/>
      <c r="PMR70" s="0"/>
      <c r="PMS70" s="0"/>
      <c r="PMT70" s="0"/>
      <c r="PMU70" s="0"/>
      <c r="PMV70" s="0"/>
      <c r="PMW70" s="0"/>
      <c r="PMX70" s="0"/>
      <c r="PMY70" s="0"/>
      <c r="PMZ70" s="0"/>
      <c r="PNA70" s="0"/>
      <c r="PNB70" s="0"/>
      <c r="PNC70" s="0"/>
      <c r="PND70" s="0"/>
      <c r="PNE70" s="0"/>
      <c r="PNF70" s="0"/>
      <c r="PNG70" s="0"/>
      <c r="PNH70" s="0"/>
      <c r="PNI70" s="0"/>
      <c r="PNJ70" s="0"/>
      <c r="PNK70" s="0"/>
      <c r="PNL70" s="0"/>
      <c r="PNM70" s="0"/>
      <c r="PNN70" s="0"/>
      <c r="PNO70" s="0"/>
      <c r="PNP70" s="0"/>
      <c r="PNQ70" s="0"/>
      <c r="PNR70" s="0"/>
      <c r="PNS70" s="0"/>
      <c r="PNT70" s="0"/>
      <c r="PNU70" s="0"/>
      <c r="PNV70" s="0"/>
      <c r="PNW70" s="0"/>
      <c r="PNX70" s="0"/>
      <c r="PNY70" s="0"/>
      <c r="PNZ70" s="0"/>
      <c r="POA70" s="0"/>
      <c r="POB70" s="0"/>
      <c r="POC70" s="0"/>
      <c r="POD70" s="0"/>
      <c r="POE70" s="0"/>
      <c r="POF70" s="0"/>
      <c r="POG70" s="0"/>
      <c r="POH70" s="0"/>
      <c r="POI70" s="0"/>
      <c r="POJ70" s="0"/>
      <c r="POK70" s="0"/>
      <c r="POL70" s="0"/>
      <c r="POM70" s="0"/>
      <c r="PON70" s="0"/>
      <c r="POO70" s="0"/>
      <c r="POP70" s="0"/>
      <c r="POQ70" s="0"/>
      <c r="POR70" s="0"/>
      <c r="POS70" s="0"/>
      <c r="POT70" s="0"/>
      <c r="POU70" s="0"/>
      <c r="POV70" s="0"/>
      <c r="POW70" s="0"/>
      <c r="POX70" s="0"/>
      <c r="POY70" s="0"/>
      <c r="POZ70" s="0"/>
      <c r="PPA70" s="0"/>
      <c r="PPB70" s="0"/>
      <c r="PPC70" s="0"/>
      <c r="PPD70" s="0"/>
      <c r="PPE70" s="0"/>
      <c r="PPF70" s="0"/>
      <c r="PPG70" s="0"/>
      <c r="PPH70" s="0"/>
      <c r="PPI70" s="0"/>
      <c r="PPJ70" s="0"/>
      <c r="PPK70" s="0"/>
      <c r="PPL70" s="0"/>
      <c r="PPM70" s="0"/>
      <c r="PPN70" s="0"/>
      <c r="PPO70" s="0"/>
      <c r="PPP70" s="0"/>
      <c r="PPQ70" s="0"/>
      <c r="PPR70" s="0"/>
      <c r="PPS70" s="0"/>
      <c r="PPT70" s="0"/>
      <c r="PPU70" s="0"/>
      <c r="PPV70" s="0"/>
      <c r="PPW70" s="0"/>
      <c r="PPX70" s="0"/>
      <c r="PPY70" s="0"/>
      <c r="PPZ70" s="0"/>
      <c r="PQA70" s="0"/>
      <c r="PQB70" s="0"/>
      <c r="PQC70" s="0"/>
      <c r="PQD70" s="0"/>
      <c r="PQE70" s="0"/>
      <c r="PQF70" s="0"/>
      <c r="PQG70" s="0"/>
      <c r="PQH70" s="0"/>
      <c r="PQI70" s="0"/>
      <c r="PQJ70" s="0"/>
      <c r="PQK70" s="0"/>
      <c r="PQL70" s="0"/>
      <c r="PQM70" s="0"/>
      <c r="PQN70" s="0"/>
      <c r="PQO70" s="0"/>
      <c r="PQP70" s="0"/>
      <c r="PQQ70" s="0"/>
      <c r="PQR70" s="0"/>
      <c r="PQS70" s="0"/>
      <c r="PQT70" s="0"/>
      <c r="PQU70" s="0"/>
      <c r="PQV70" s="0"/>
      <c r="PQW70" s="0"/>
      <c r="PQX70" s="0"/>
      <c r="PQY70" s="0"/>
      <c r="PQZ70" s="0"/>
      <c r="PRA70" s="0"/>
      <c r="PRB70" s="0"/>
      <c r="PRC70" s="0"/>
      <c r="PRD70" s="0"/>
      <c r="PRE70" s="0"/>
      <c r="PRF70" s="0"/>
      <c r="PRG70" s="0"/>
      <c r="PRH70" s="0"/>
      <c r="PRI70" s="0"/>
      <c r="PRJ70" s="0"/>
      <c r="PRK70" s="0"/>
      <c r="PRL70" s="0"/>
      <c r="PRM70" s="0"/>
      <c r="PRN70" s="0"/>
      <c r="PRO70" s="0"/>
      <c r="PRP70" s="0"/>
      <c r="PRQ70" s="0"/>
      <c r="PRR70" s="0"/>
      <c r="PRS70" s="0"/>
      <c r="PRT70" s="0"/>
      <c r="PRU70" s="0"/>
      <c r="PRV70" s="0"/>
      <c r="PRW70" s="0"/>
      <c r="PRX70" s="0"/>
      <c r="PRY70" s="0"/>
      <c r="PRZ70" s="0"/>
      <c r="PSA70" s="0"/>
      <c r="PSB70" s="0"/>
      <c r="PSC70" s="0"/>
      <c r="PSD70" s="0"/>
      <c r="PSE70" s="0"/>
      <c r="PSF70" s="0"/>
      <c r="PSG70" s="0"/>
      <c r="PSH70" s="0"/>
      <c r="PSI70" s="0"/>
      <c r="PSJ70" s="0"/>
      <c r="PSK70" s="0"/>
      <c r="PSL70" s="0"/>
      <c r="PSM70" s="0"/>
      <c r="PSN70" s="0"/>
      <c r="PSO70" s="0"/>
      <c r="PSP70" s="0"/>
      <c r="PSQ70" s="0"/>
      <c r="PSR70" s="0"/>
      <c r="PSS70" s="0"/>
      <c r="PST70" s="0"/>
      <c r="PSU70" s="0"/>
      <c r="PSV70" s="0"/>
      <c r="PSW70" s="0"/>
      <c r="PSX70" s="0"/>
      <c r="PSY70" s="0"/>
      <c r="PSZ70" s="0"/>
      <c r="PTA70" s="0"/>
      <c r="PTB70" s="0"/>
      <c r="PTC70" s="0"/>
      <c r="PTD70" s="0"/>
      <c r="PTE70" s="0"/>
      <c r="PTF70" s="0"/>
      <c r="PTG70" s="0"/>
      <c r="PTH70" s="0"/>
      <c r="PTI70" s="0"/>
      <c r="PTJ70" s="0"/>
      <c r="PTK70" s="0"/>
      <c r="PTL70" s="0"/>
      <c r="PTM70" s="0"/>
      <c r="PTN70" s="0"/>
      <c r="PTO70" s="0"/>
      <c r="PTP70" s="0"/>
      <c r="PTQ70" s="0"/>
      <c r="PTR70" s="0"/>
      <c r="PTS70" s="0"/>
      <c r="PTT70" s="0"/>
      <c r="PTU70" s="0"/>
      <c r="PTV70" s="0"/>
      <c r="PTW70" s="0"/>
      <c r="PTX70" s="0"/>
      <c r="PTY70" s="0"/>
      <c r="PTZ70" s="0"/>
      <c r="PUA70" s="0"/>
      <c r="PUB70" s="0"/>
      <c r="PUC70" s="0"/>
      <c r="PUD70" s="0"/>
      <c r="PUE70" s="0"/>
      <c r="PUF70" s="0"/>
      <c r="PUG70" s="0"/>
      <c r="PUH70" s="0"/>
      <c r="PUI70" s="0"/>
      <c r="PUJ70" s="0"/>
      <c r="PUK70" s="0"/>
      <c r="PUL70" s="0"/>
      <c r="PUM70" s="0"/>
      <c r="PUN70" s="0"/>
      <c r="PUO70" s="0"/>
      <c r="PUP70" s="0"/>
      <c r="PUQ70" s="0"/>
      <c r="PUR70" s="0"/>
      <c r="PUS70" s="0"/>
      <c r="PUT70" s="0"/>
      <c r="PUU70" s="0"/>
      <c r="PUV70" s="0"/>
      <c r="PUW70" s="0"/>
      <c r="PUX70" s="0"/>
      <c r="PUY70" s="0"/>
      <c r="PUZ70" s="0"/>
      <c r="PVA70" s="0"/>
      <c r="PVB70" s="0"/>
      <c r="PVC70" s="0"/>
      <c r="PVD70" s="0"/>
      <c r="PVE70" s="0"/>
      <c r="PVF70" s="0"/>
      <c r="PVG70" s="0"/>
      <c r="PVH70" s="0"/>
      <c r="PVI70" s="0"/>
      <c r="PVJ70" s="0"/>
      <c r="PVK70" s="0"/>
      <c r="PVL70" s="0"/>
      <c r="PVM70" s="0"/>
      <c r="PVN70" s="0"/>
      <c r="PVO70" s="0"/>
      <c r="PVP70" s="0"/>
      <c r="PVQ70" s="0"/>
      <c r="PVR70" s="0"/>
      <c r="PVS70" s="0"/>
      <c r="PVT70" s="0"/>
      <c r="PVU70" s="0"/>
      <c r="PVV70" s="0"/>
      <c r="PVW70" s="0"/>
      <c r="PVX70" s="0"/>
      <c r="PVY70" s="0"/>
      <c r="PVZ70" s="0"/>
      <c r="PWA70" s="0"/>
      <c r="PWB70" s="0"/>
      <c r="PWC70" s="0"/>
      <c r="PWD70" s="0"/>
      <c r="PWE70" s="0"/>
      <c r="PWF70" s="0"/>
      <c r="PWG70" s="0"/>
      <c r="PWH70" s="0"/>
      <c r="PWI70" s="0"/>
      <c r="PWJ70" s="0"/>
      <c r="PWK70" s="0"/>
      <c r="PWL70" s="0"/>
      <c r="PWM70" s="0"/>
      <c r="PWN70" s="0"/>
      <c r="PWO70" s="0"/>
      <c r="PWP70" s="0"/>
      <c r="PWQ70" s="0"/>
      <c r="PWR70" s="0"/>
      <c r="PWS70" s="0"/>
      <c r="PWT70" s="0"/>
      <c r="PWU70" s="0"/>
      <c r="PWV70" s="0"/>
      <c r="PWW70" s="0"/>
      <c r="PWX70" s="0"/>
      <c r="PWY70" s="0"/>
      <c r="PWZ70" s="0"/>
      <c r="PXA70" s="0"/>
      <c r="PXB70" s="0"/>
      <c r="PXC70" s="0"/>
      <c r="PXD70" s="0"/>
      <c r="PXE70" s="0"/>
      <c r="PXF70" s="0"/>
      <c r="PXG70" s="0"/>
      <c r="PXH70" s="0"/>
      <c r="PXI70" s="0"/>
      <c r="PXJ70" s="0"/>
      <c r="PXK70" s="0"/>
      <c r="PXL70" s="0"/>
      <c r="PXM70" s="0"/>
      <c r="PXN70" s="0"/>
      <c r="PXO70" s="0"/>
      <c r="PXP70" s="0"/>
      <c r="PXQ70" s="0"/>
      <c r="PXR70" s="0"/>
      <c r="PXS70" s="0"/>
      <c r="PXT70" s="0"/>
      <c r="PXU70" s="0"/>
      <c r="PXV70" s="0"/>
      <c r="PXW70" s="0"/>
      <c r="PXX70" s="0"/>
      <c r="PXY70" s="0"/>
      <c r="PXZ70" s="0"/>
      <c r="PYA70" s="0"/>
      <c r="PYB70" s="0"/>
      <c r="PYC70" s="0"/>
      <c r="PYD70" s="0"/>
      <c r="PYE70" s="0"/>
      <c r="PYF70" s="0"/>
      <c r="PYG70" s="0"/>
      <c r="PYH70" s="0"/>
      <c r="PYI70" s="0"/>
      <c r="PYJ70" s="0"/>
      <c r="PYK70" s="0"/>
      <c r="PYL70" s="0"/>
      <c r="PYM70" s="0"/>
      <c r="PYN70" s="0"/>
      <c r="PYO70" s="0"/>
      <c r="PYP70" s="0"/>
      <c r="PYQ70" s="0"/>
      <c r="PYR70" s="0"/>
      <c r="PYS70" s="0"/>
      <c r="PYT70" s="0"/>
      <c r="PYU70" s="0"/>
      <c r="PYV70" s="0"/>
      <c r="PYW70" s="0"/>
      <c r="PYX70" s="0"/>
      <c r="PYY70" s="0"/>
      <c r="PYZ70" s="0"/>
      <c r="PZA70" s="0"/>
      <c r="PZB70" s="0"/>
      <c r="PZC70" s="0"/>
      <c r="PZD70" s="0"/>
      <c r="PZE70" s="0"/>
      <c r="PZF70" s="0"/>
      <c r="PZG70" s="0"/>
      <c r="PZH70" s="0"/>
      <c r="PZI70" s="0"/>
      <c r="PZJ70" s="0"/>
      <c r="PZK70" s="0"/>
      <c r="PZL70" s="0"/>
      <c r="PZM70" s="0"/>
      <c r="PZN70" s="0"/>
      <c r="PZO70" s="0"/>
      <c r="PZP70" s="0"/>
      <c r="PZQ70" s="0"/>
      <c r="PZR70" s="0"/>
      <c r="PZS70" s="0"/>
      <c r="PZT70" s="0"/>
      <c r="PZU70" s="0"/>
      <c r="PZV70" s="0"/>
      <c r="PZW70" s="0"/>
      <c r="PZX70" s="0"/>
      <c r="PZY70" s="0"/>
      <c r="PZZ70" s="0"/>
      <c r="QAA70" s="0"/>
      <c r="QAB70" s="0"/>
      <c r="QAC70" s="0"/>
      <c r="QAD70" s="0"/>
      <c r="QAE70" s="0"/>
      <c r="QAF70" s="0"/>
      <c r="QAG70" s="0"/>
      <c r="QAH70" s="0"/>
      <c r="QAI70" s="0"/>
      <c r="QAJ70" s="0"/>
      <c r="QAK70" s="0"/>
      <c r="QAL70" s="0"/>
      <c r="QAM70" s="0"/>
      <c r="QAN70" s="0"/>
      <c r="QAO70" s="0"/>
      <c r="QAP70" s="0"/>
      <c r="QAQ70" s="0"/>
      <c r="QAR70" s="0"/>
      <c r="QAS70" s="0"/>
      <c r="QAT70" s="0"/>
      <c r="QAU70" s="0"/>
      <c r="QAV70" s="0"/>
      <c r="QAW70" s="0"/>
      <c r="QAX70" s="0"/>
      <c r="QAY70" s="0"/>
      <c r="QAZ70" s="0"/>
      <c r="QBA70" s="0"/>
      <c r="QBB70" s="0"/>
      <c r="QBC70" s="0"/>
      <c r="QBD70" s="0"/>
      <c r="QBE70" s="0"/>
      <c r="QBF70" s="0"/>
      <c r="QBG70" s="0"/>
      <c r="QBH70" s="0"/>
      <c r="QBI70" s="0"/>
      <c r="QBJ70" s="0"/>
      <c r="QBK70" s="0"/>
      <c r="QBL70" s="0"/>
      <c r="QBM70" s="0"/>
      <c r="QBN70" s="0"/>
      <c r="QBO70" s="0"/>
      <c r="QBP70" s="0"/>
      <c r="QBQ70" s="0"/>
      <c r="QBR70" s="0"/>
      <c r="QBS70" s="0"/>
      <c r="QBT70" s="0"/>
      <c r="QBU70" s="0"/>
      <c r="QBV70" s="0"/>
      <c r="QBW70" s="0"/>
      <c r="QBX70" s="0"/>
      <c r="QBY70" s="0"/>
      <c r="QBZ70" s="0"/>
      <c r="QCA70" s="0"/>
      <c r="QCB70" s="0"/>
      <c r="QCC70" s="0"/>
      <c r="QCD70" s="0"/>
      <c r="QCE70" s="0"/>
      <c r="QCF70" s="0"/>
      <c r="QCG70" s="0"/>
      <c r="QCH70" s="0"/>
      <c r="QCI70" s="0"/>
      <c r="QCJ70" s="0"/>
      <c r="QCK70" s="0"/>
      <c r="QCL70" s="0"/>
      <c r="QCM70" s="0"/>
      <c r="QCN70" s="0"/>
      <c r="QCO70" s="0"/>
      <c r="QCP70" s="0"/>
      <c r="QCQ70" s="0"/>
      <c r="QCR70" s="0"/>
      <c r="QCS70" s="0"/>
      <c r="QCT70" s="0"/>
      <c r="QCU70" s="0"/>
      <c r="QCV70" s="0"/>
      <c r="QCW70" s="0"/>
      <c r="QCX70" s="0"/>
      <c r="QCY70" s="0"/>
      <c r="QCZ70" s="0"/>
      <c r="QDA70" s="0"/>
      <c r="QDB70" s="0"/>
      <c r="QDC70" s="0"/>
      <c r="QDD70" s="0"/>
      <c r="QDE70" s="0"/>
      <c r="QDF70" s="0"/>
      <c r="QDG70" s="0"/>
      <c r="QDH70" s="0"/>
      <c r="QDI70" s="0"/>
      <c r="QDJ70" s="0"/>
      <c r="QDK70" s="0"/>
      <c r="QDL70" s="0"/>
      <c r="QDM70" s="0"/>
      <c r="QDN70" s="0"/>
      <c r="QDO70" s="0"/>
      <c r="QDP70" s="0"/>
      <c r="QDQ70" s="0"/>
      <c r="QDR70" s="0"/>
      <c r="QDS70" s="0"/>
      <c r="QDT70" s="0"/>
      <c r="QDU70" s="0"/>
      <c r="QDV70" s="0"/>
      <c r="QDW70" s="0"/>
      <c r="QDX70" s="0"/>
      <c r="QDY70" s="0"/>
      <c r="QDZ70" s="0"/>
      <c r="QEA70" s="0"/>
      <c r="QEB70" s="0"/>
      <c r="QEC70" s="0"/>
      <c r="QED70" s="0"/>
      <c r="QEE70" s="0"/>
      <c r="QEF70" s="0"/>
      <c r="QEG70" s="0"/>
      <c r="QEH70" s="0"/>
      <c r="QEI70" s="0"/>
      <c r="QEJ70" s="0"/>
      <c r="QEK70" s="0"/>
      <c r="QEL70" s="0"/>
      <c r="QEM70" s="0"/>
      <c r="QEN70" s="0"/>
      <c r="QEO70" s="0"/>
      <c r="QEP70" s="0"/>
      <c r="QEQ70" s="0"/>
      <c r="QER70" s="0"/>
      <c r="QES70" s="0"/>
      <c r="QET70" s="0"/>
      <c r="QEU70" s="0"/>
      <c r="QEV70" s="0"/>
      <c r="QEW70" s="0"/>
      <c r="QEX70" s="0"/>
      <c r="QEY70" s="0"/>
      <c r="QEZ70" s="0"/>
      <c r="QFA70" s="0"/>
      <c r="QFB70" s="0"/>
      <c r="QFC70" s="0"/>
      <c r="QFD70" s="0"/>
      <c r="QFE70" s="0"/>
      <c r="QFF70" s="0"/>
      <c r="QFG70" s="0"/>
      <c r="QFH70" s="0"/>
      <c r="QFI70" s="0"/>
      <c r="QFJ70" s="0"/>
      <c r="QFK70" s="0"/>
      <c r="QFL70" s="0"/>
      <c r="QFM70" s="0"/>
      <c r="QFN70" s="0"/>
      <c r="QFO70" s="0"/>
      <c r="QFP70" s="0"/>
      <c r="QFQ70" s="0"/>
      <c r="QFR70" s="0"/>
      <c r="QFS70" s="0"/>
      <c r="QFT70" s="0"/>
      <c r="QFU70" s="0"/>
      <c r="QFV70" s="0"/>
      <c r="QFW70" s="0"/>
      <c r="QFX70" s="0"/>
      <c r="QFY70" s="0"/>
      <c r="QFZ70" s="0"/>
      <c r="QGA70" s="0"/>
      <c r="QGB70" s="0"/>
      <c r="QGC70" s="0"/>
      <c r="QGD70" s="0"/>
      <c r="QGE70" s="0"/>
      <c r="QGF70" s="0"/>
      <c r="QGG70" s="0"/>
      <c r="QGH70" s="0"/>
      <c r="QGI70" s="0"/>
      <c r="QGJ70" s="0"/>
      <c r="QGK70" s="0"/>
      <c r="QGL70" s="0"/>
      <c r="QGM70" s="0"/>
      <c r="QGN70" s="0"/>
      <c r="QGO70" s="0"/>
      <c r="QGP70" s="0"/>
      <c r="QGQ70" s="0"/>
      <c r="QGR70" s="0"/>
      <c r="QGS70" s="0"/>
      <c r="QGT70" s="0"/>
      <c r="QGU70" s="0"/>
      <c r="QGV70" s="0"/>
      <c r="QGW70" s="0"/>
      <c r="QGX70" s="0"/>
      <c r="QGY70" s="0"/>
      <c r="QGZ70" s="0"/>
      <c r="QHA70" s="0"/>
      <c r="QHB70" s="0"/>
      <c r="QHC70" s="0"/>
      <c r="QHD70" s="0"/>
      <c r="QHE70" s="0"/>
      <c r="QHF70" s="0"/>
      <c r="QHG70" s="0"/>
      <c r="QHH70" s="0"/>
      <c r="QHI70" s="0"/>
      <c r="QHJ70" s="0"/>
      <c r="QHK70" s="0"/>
      <c r="QHL70" s="0"/>
      <c r="QHM70" s="0"/>
      <c r="QHN70" s="0"/>
      <c r="QHO70" s="0"/>
      <c r="QHP70" s="0"/>
      <c r="QHQ70" s="0"/>
      <c r="QHR70" s="0"/>
      <c r="QHS70" s="0"/>
      <c r="QHT70" s="0"/>
      <c r="QHU70" s="0"/>
      <c r="QHV70" s="0"/>
      <c r="QHW70" s="0"/>
      <c r="QHX70" s="0"/>
      <c r="QHY70" s="0"/>
      <c r="QHZ70" s="0"/>
      <c r="QIA70" s="0"/>
      <c r="QIB70" s="0"/>
      <c r="QIC70" s="0"/>
      <c r="QID70" s="0"/>
      <c r="QIE70" s="0"/>
      <c r="QIF70" s="0"/>
      <c r="QIG70" s="0"/>
      <c r="QIH70" s="0"/>
      <c r="QII70" s="0"/>
      <c r="QIJ70" s="0"/>
      <c r="QIK70" s="0"/>
      <c r="QIL70" s="0"/>
      <c r="QIM70" s="0"/>
      <c r="QIN70" s="0"/>
      <c r="QIO70" s="0"/>
      <c r="QIP70" s="0"/>
      <c r="QIQ70" s="0"/>
      <c r="QIR70" s="0"/>
      <c r="QIS70" s="0"/>
      <c r="QIT70" s="0"/>
      <c r="QIU70" s="0"/>
      <c r="QIV70" s="0"/>
      <c r="QIW70" s="0"/>
      <c r="QIX70" s="0"/>
      <c r="QIY70" s="0"/>
      <c r="QIZ70" s="0"/>
      <c r="QJA70" s="0"/>
      <c r="QJB70" s="0"/>
      <c r="QJC70" s="0"/>
      <c r="QJD70" s="0"/>
      <c r="QJE70" s="0"/>
      <c r="QJF70" s="0"/>
      <c r="QJG70" s="0"/>
      <c r="QJH70" s="0"/>
      <c r="QJI70" s="0"/>
      <c r="QJJ70" s="0"/>
      <c r="QJK70" s="0"/>
      <c r="QJL70" s="0"/>
      <c r="QJM70" s="0"/>
      <c r="QJN70" s="0"/>
      <c r="QJO70" s="0"/>
      <c r="QJP70" s="0"/>
      <c r="QJQ70" s="0"/>
      <c r="QJR70" s="0"/>
      <c r="QJS70" s="0"/>
      <c r="QJT70" s="0"/>
      <c r="QJU70" s="0"/>
      <c r="QJV70" s="0"/>
      <c r="QJW70" s="0"/>
      <c r="QJX70" s="0"/>
      <c r="QJY70" s="0"/>
      <c r="QJZ70" s="0"/>
      <c r="QKA70" s="0"/>
      <c r="QKB70" s="0"/>
      <c r="QKC70" s="0"/>
      <c r="QKD70" s="0"/>
      <c r="QKE70" s="0"/>
      <c r="QKF70" s="0"/>
      <c r="QKG70" s="0"/>
      <c r="QKH70" s="0"/>
      <c r="QKI70" s="0"/>
      <c r="QKJ70" s="0"/>
      <c r="QKK70" s="0"/>
      <c r="QKL70" s="0"/>
      <c r="QKM70" s="0"/>
      <c r="QKN70" s="0"/>
      <c r="QKO70" s="0"/>
      <c r="QKP70" s="0"/>
      <c r="QKQ70" s="0"/>
      <c r="QKR70" s="0"/>
      <c r="QKS70" s="0"/>
      <c r="QKT70" s="0"/>
      <c r="QKU70" s="0"/>
      <c r="QKV70" s="0"/>
      <c r="QKW70" s="0"/>
      <c r="QKX70" s="0"/>
      <c r="QKY70" s="0"/>
      <c r="QKZ70" s="0"/>
      <c r="QLA70" s="0"/>
      <c r="QLB70" s="0"/>
      <c r="QLC70" s="0"/>
      <c r="QLD70" s="0"/>
      <c r="QLE70" s="0"/>
      <c r="QLF70" s="0"/>
      <c r="QLG70" s="0"/>
      <c r="QLH70" s="0"/>
      <c r="QLI70" s="0"/>
      <c r="QLJ70" s="0"/>
      <c r="QLK70" s="0"/>
      <c r="QLL70" s="0"/>
      <c r="QLM70" s="0"/>
      <c r="QLN70" s="0"/>
      <c r="QLO70" s="0"/>
      <c r="QLP70" s="0"/>
      <c r="QLQ70" s="0"/>
      <c r="QLR70" s="0"/>
      <c r="QLS70" s="0"/>
      <c r="QLT70" s="0"/>
      <c r="QLU70" s="0"/>
      <c r="QLV70" s="0"/>
      <c r="QLW70" s="0"/>
      <c r="QLX70" s="0"/>
      <c r="QLY70" s="0"/>
      <c r="QLZ70" s="0"/>
      <c r="QMA70" s="0"/>
      <c r="QMB70" s="0"/>
      <c r="QMC70" s="0"/>
      <c r="QMD70" s="0"/>
      <c r="QME70" s="0"/>
      <c r="QMF70" s="0"/>
      <c r="QMG70" s="0"/>
      <c r="QMH70" s="0"/>
      <c r="QMI70" s="0"/>
      <c r="QMJ70" s="0"/>
      <c r="QMK70" s="0"/>
      <c r="QML70" s="0"/>
      <c r="QMM70" s="0"/>
      <c r="QMN70" s="0"/>
      <c r="QMO70" s="0"/>
      <c r="QMP70" s="0"/>
      <c r="QMQ70" s="0"/>
      <c r="QMR70" s="0"/>
      <c r="QMS70" s="0"/>
      <c r="QMT70" s="0"/>
      <c r="QMU70" s="0"/>
      <c r="QMV70" s="0"/>
      <c r="QMW70" s="0"/>
      <c r="QMX70" s="0"/>
      <c r="QMY70" s="0"/>
      <c r="QMZ70" s="0"/>
      <c r="QNA70" s="0"/>
      <c r="QNB70" s="0"/>
      <c r="QNC70" s="0"/>
      <c r="QND70" s="0"/>
      <c r="QNE70" s="0"/>
      <c r="QNF70" s="0"/>
      <c r="QNG70" s="0"/>
      <c r="QNH70" s="0"/>
      <c r="QNI70" s="0"/>
      <c r="QNJ70" s="0"/>
      <c r="QNK70" s="0"/>
      <c r="QNL70" s="0"/>
      <c r="QNM70" s="0"/>
      <c r="QNN70" s="0"/>
      <c r="QNO70" s="0"/>
      <c r="QNP70" s="0"/>
      <c r="QNQ70" s="0"/>
      <c r="QNR70" s="0"/>
      <c r="QNS70" s="0"/>
      <c r="QNT70" s="0"/>
      <c r="QNU70" s="0"/>
      <c r="QNV70" s="0"/>
      <c r="QNW70" s="0"/>
      <c r="QNX70" s="0"/>
      <c r="QNY70" s="0"/>
      <c r="QNZ70" s="0"/>
      <c r="QOA70" s="0"/>
      <c r="QOB70" s="0"/>
      <c r="QOC70" s="0"/>
      <c r="QOD70" s="0"/>
      <c r="QOE70" s="0"/>
      <c r="QOF70" s="0"/>
      <c r="QOG70" s="0"/>
      <c r="QOH70" s="0"/>
      <c r="QOI70" s="0"/>
      <c r="QOJ70" s="0"/>
      <c r="QOK70" s="0"/>
      <c r="QOL70" s="0"/>
      <c r="QOM70" s="0"/>
      <c r="QON70" s="0"/>
      <c r="QOO70" s="0"/>
      <c r="QOP70" s="0"/>
      <c r="QOQ70" s="0"/>
      <c r="QOR70" s="0"/>
      <c r="QOS70" s="0"/>
      <c r="QOT70" s="0"/>
      <c r="QOU70" s="0"/>
      <c r="QOV70" s="0"/>
      <c r="QOW70" s="0"/>
      <c r="QOX70" s="0"/>
      <c r="QOY70" s="0"/>
      <c r="QOZ70" s="0"/>
      <c r="QPA70" s="0"/>
      <c r="QPB70" s="0"/>
      <c r="QPC70" s="0"/>
      <c r="QPD70" s="0"/>
      <c r="QPE70" s="0"/>
      <c r="QPF70" s="0"/>
      <c r="QPG70" s="0"/>
      <c r="QPH70" s="0"/>
      <c r="QPI70" s="0"/>
      <c r="QPJ70" s="0"/>
      <c r="QPK70" s="0"/>
      <c r="QPL70" s="0"/>
      <c r="QPM70" s="0"/>
      <c r="QPN70" s="0"/>
      <c r="QPO70" s="0"/>
      <c r="QPP70" s="0"/>
      <c r="QPQ70" s="0"/>
      <c r="QPR70" s="0"/>
      <c r="QPS70" s="0"/>
      <c r="QPT70" s="0"/>
      <c r="QPU70" s="0"/>
      <c r="QPV70" s="0"/>
      <c r="QPW70" s="0"/>
      <c r="QPX70" s="0"/>
      <c r="QPY70" s="0"/>
      <c r="QPZ70" s="0"/>
      <c r="QQA70" s="0"/>
      <c r="QQB70" s="0"/>
      <c r="QQC70" s="0"/>
      <c r="QQD70" s="0"/>
      <c r="QQE70" s="0"/>
      <c r="QQF70" s="0"/>
      <c r="QQG70" s="0"/>
      <c r="QQH70" s="0"/>
      <c r="QQI70" s="0"/>
      <c r="QQJ70" s="0"/>
      <c r="QQK70" s="0"/>
      <c r="QQL70" s="0"/>
      <c r="QQM70" s="0"/>
      <c r="QQN70" s="0"/>
      <c r="QQO70" s="0"/>
      <c r="QQP70" s="0"/>
      <c r="QQQ70" s="0"/>
      <c r="QQR70" s="0"/>
      <c r="QQS70" s="0"/>
      <c r="QQT70" s="0"/>
      <c r="QQU70" s="0"/>
      <c r="QQV70" s="0"/>
      <c r="QQW70" s="0"/>
      <c r="QQX70" s="0"/>
      <c r="QQY70" s="0"/>
      <c r="QQZ70" s="0"/>
      <c r="QRA70" s="0"/>
      <c r="QRB70" s="0"/>
      <c r="QRC70" s="0"/>
      <c r="QRD70" s="0"/>
      <c r="QRE70" s="0"/>
      <c r="QRF70" s="0"/>
      <c r="QRG70" s="0"/>
      <c r="QRH70" s="0"/>
      <c r="QRI70" s="0"/>
      <c r="QRJ70" s="0"/>
      <c r="QRK70" s="0"/>
      <c r="QRL70" s="0"/>
      <c r="QRM70" s="0"/>
      <c r="QRN70" s="0"/>
      <c r="QRO70" s="0"/>
      <c r="QRP70" s="0"/>
      <c r="QRQ70" s="0"/>
      <c r="QRR70" s="0"/>
      <c r="QRS70" s="0"/>
      <c r="QRT70" s="0"/>
      <c r="QRU70" s="0"/>
      <c r="QRV70" s="0"/>
      <c r="QRW70" s="0"/>
      <c r="QRX70" s="0"/>
      <c r="QRY70" s="0"/>
      <c r="QRZ70" s="0"/>
      <c r="QSA70" s="0"/>
      <c r="QSB70" s="0"/>
      <c r="QSC70" s="0"/>
      <c r="QSD70" s="0"/>
      <c r="QSE70" s="0"/>
      <c r="QSF70" s="0"/>
      <c r="QSG70" s="0"/>
      <c r="QSH70" s="0"/>
      <c r="QSI70" s="0"/>
      <c r="QSJ70" s="0"/>
      <c r="QSK70" s="0"/>
      <c r="QSL70" s="0"/>
      <c r="QSM70" s="0"/>
      <c r="QSN70" s="0"/>
      <c r="QSO70" s="0"/>
      <c r="QSP70" s="0"/>
      <c r="QSQ70" s="0"/>
      <c r="QSR70" s="0"/>
      <c r="QSS70" s="0"/>
      <c r="QST70" s="0"/>
      <c r="QSU70" s="0"/>
      <c r="QSV70" s="0"/>
      <c r="QSW70" s="0"/>
      <c r="QSX70" s="0"/>
      <c r="QSY70" s="0"/>
      <c r="QSZ70" s="0"/>
      <c r="QTA70" s="0"/>
      <c r="QTB70" s="0"/>
      <c r="QTC70" s="0"/>
      <c r="QTD70" s="0"/>
      <c r="QTE70" s="0"/>
      <c r="QTF70" s="0"/>
      <c r="QTG70" s="0"/>
      <c r="QTH70" s="0"/>
      <c r="QTI70" s="0"/>
      <c r="QTJ70" s="0"/>
      <c r="QTK70" s="0"/>
      <c r="QTL70" s="0"/>
      <c r="QTM70" s="0"/>
      <c r="QTN70" s="0"/>
      <c r="QTO70" s="0"/>
      <c r="QTP70" s="0"/>
      <c r="QTQ70" s="0"/>
      <c r="QTR70" s="0"/>
      <c r="QTS70" s="0"/>
      <c r="QTT70" s="0"/>
      <c r="QTU70" s="0"/>
      <c r="QTV70" s="0"/>
      <c r="QTW70" s="0"/>
      <c r="QTX70" s="0"/>
      <c r="QTY70" s="0"/>
      <c r="QTZ70" s="0"/>
      <c r="QUA70" s="0"/>
      <c r="QUB70" s="0"/>
      <c r="QUC70" s="0"/>
      <c r="QUD70" s="0"/>
      <c r="QUE70" s="0"/>
      <c r="QUF70" s="0"/>
      <c r="QUG70" s="0"/>
      <c r="QUH70" s="0"/>
      <c r="QUI70" s="0"/>
      <c r="QUJ70" s="0"/>
      <c r="QUK70" s="0"/>
      <c r="QUL70" s="0"/>
      <c r="QUM70" s="0"/>
      <c r="QUN70" s="0"/>
      <c r="QUO70" s="0"/>
      <c r="QUP70" s="0"/>
      <c r="QUQ70" s="0"/>
      <c r="QUR70" s="0"/>
      <c r="QUS70" s="0"/>
      <c r="QUT70" s="0"/>
      <c r="QUU70" s="0"/>
      <c r="QUV70" s="0"/>
      <c r="QUW70" s="0"/>
      <c r="QUX70" s="0"/>
      <c r="QUY70" s="0"/>
      <c r="QUZ70" s="0"/>
      <c r="QVA70" s="0"/>
      <c r="QVB70" s="0"/>
      <c r="QVC70" s="0"/>
      <c r="QVD70" s="0"/>
      <c r="QVE70" s="0"/>
      <c r="QVF70" s="0"/>
      <c r="QVG70" s="0"/>
      <c r="QVH70" s="0"/>
      <c r="QVI70" s="0"/>
      <c r="QVJ70" s="0"/>
      <c r="QVK70" s="0"/>
      <c r="QVL70" s="0"/>
      <c r="QVM70" s="0"/>
      <c r="QVN70" s="0"/>
      <c r="QVO70" s="0"/>
      <c r="QVP70" s="0"/>
      <c r="QVQ70" s="0"/>
      <c r="QVR70" s="0"/>
      <c r="QVS70" s="0"/>
      <c r="QVT70" s="0"/>
      <c r="QVU70" s="0"/>
      <c r="QVV70" s="0"/>
      <c r="QVW70" s="0"/>
      <c r="QVX70" s="0"/>
      <c r="QVY70" s="0"/>
      <c r="QVZ70" s="0"/>
      <c r="QWA70" s="0"/>
      <c r="QWB70" s="0"/>
      <c r="QWC70" s="0"/>
      <c r="QWD70" s="0"/>
      <c r="QWE70" s="0"/>
      <c r="QWF70" s="0"/>
      <c r="QWG70" s="0"/>
      <c r="QWH70" s="0"/>
      <c r="QWI70" s="0"/>
      <c r="QWJ70" s="0"/>
      <c r="QWK70" s="0"/>
      <c r="QWL70" s="0"/>
      <c r="QWM70" s="0"/>
      <c r="QWN70" s="0"/>
      <c r="QWO70" s="0"/>
      <c r="QWP70" s="0"/>
      <c r="QWQ70" s="0"/>
      <c r="QWR70" s="0"/>
      <c r="QWS70" s="0"/>
      <c r="QWT70" s="0"/>
      <c r="QWU70" s="0"/>
      <c r="QWV70" s="0"/>
      <c r="QWW70" s="0"/>
      <c r="QWX70" s="0"/>
      <c r="QWY70" s="0"/>
      <c r="QWZ70" s="0"/>
      <c r="QXA70" s="0"/>
      <c r="QXB70" s="0"/>
      <c r="QXC70" s="0"/>
      <c r="QXD70" s="0"/>
      <c r="QXE70" s="0"/>
      <c r="QXF70" s="0"/>
      <c r="QXG70" s="0"/>
      <c r="QXH70" s="0"/>
      <c r="QXI70" s="0"/>
      <c r="QXJ70" s="0"/>
      <c r="QXK70" s="0"/>
      <c r="QXL70" s="0"/>
      <c r="QXM70" s="0"/>
      <c r="QXN70" s="0"/>
      <c r="QXO70" s="0"/>
      <c r="QXP70" s="0"/>
      <c r="QXQ70" s="0"/>
      <c r="QXR70" s="0"/>
      <c r="QXS70" s="0"/>
      <c r="QXT70" s="0"/>
      <c r="QXU70" s="0"/>
      <c r="QXV70" s="0"/>
      <c r="QXW70" s="0"/>
      <c r="QXX70" s="0"/>
      <c r="QXY70" s="0"/>
      <c r="QXZ70" s="0"/>
      <c r="QYA70" s="0"/>
      <c r="QYB70" s="0"/>
      <c r="QYC70" s="0"/>
      <c r="QYD70" s="0"/>
      <c r="QYE70" s="0"/>
      <c r="QYF70" s="0"/>
      <c r="QYG70" s="0"/>
      <c r="QYH70" s="0"/>
      <c r="QYI70" s="0"/>
      <c r="QYJ70" s="0"/>
      <c r="QYK70" s="0"/>
      <c r="QYL70" s="0"/>
      <c r="QYM70" s="0"/>
      <c r="QYN70" s="0"/>
      <c r="QYO70" s="0"/>
      <c r="QYP70" s="0"/>
      <c r="QYQ70" s="0"/>
      <c r="QYR70" s="0"/>
      <c r="QYS70" s="0"/>
      <c r="QYT70" s="0"/>
      <c r="QYU70" s="0"/>
      <c r="QYV70" s="0"/>
      <c r="QYW70" s="0"/>
      <c r="QYX70" s="0"/>
      <c r="QYY70" s="0"/>
      <c r="QYZ70" s="0"/>
      <c r="QZA70" s="0"/>
      <c r="QZB70" s="0"/>
      <c r="QZC70" s="0"/>
      <c r="QZD70" s="0"/>
      <c r="QZE70" s="0"/>
      <c r="QZF70" s="0"/>
      <c r="QZG70" s="0"/>
      <c r="QZH70" s="0"/>
      <c r="QZI70" s="0"/>
      <c r="QZJ70" s="0"/>
      <c r="QZK70" s="0"/>
      <c r="QZL70" s="0"/>
      <c r="QZM70" s="0"/>
      <c r="QZN70" s="0"/>
      <c r="QZO70" s="0"/>
      <c r="QZP70" s="0"/>
      <c r="QZQ70" s="0"/>
      <c r="QZR70" s="0"/>
      <c r="QZS70" s="0"/>
      <c r="QZT70" s="0"/>
      <c r="QZU70" s="0"/>
      <c r="QZV70" s="0"/>
      <c r="QZW70" s="0"/>
      <c r="QZX70" s="0"/>
      <c r="QZY70" s="0"/>
      <c r="QZZ70" s="0"/>
      <c r="RAA70" s="0"/>
      <c r="RAB70" s="0"/>
      <c r="RAC70" s="0"/>
      <c r="RAD70" s="0"/>
      <c r="RAE70" s="0"/>
      <c r="RAF70" s="0"/>
      <c r="RAG70" s="0"/>
      <c r="RAH70" s="0"/>
      <c r="RAI70" s="0"/>
      <c r="RAJ70" s="0"/>
      <c r="RAK70" s="0"/>
      <c r="RAL70" s="0"/>
      <c r="RAM70" s="0"/>
      <c r="RAN70" s="0"/>
      <c r="RAO70" s="0"/>
      <c r="RAP70" s="0"/>
      <c r="RAQ70" s="0"/>
      <c r="RAR70" s="0"/>
      <c r="RAS70" s="0"/>
      <c r="RAT70" s="0"/>
      <c r="RAU70" s="0"/>
      <c r="RAV70" s="0"/>
      <c r="RAW70" s="0"/>
      <c r="RAX70" s="0"/>
      <c r="RAY70" s="0"/>
      <c r="RAZ70" s="0"/>
      <c r="RBA70" s="0"/>
      <c r="RBB70" s="0"/>
      <c r="RBC70" s="0"/>
      <c r="RBD70" s="0"/>
      <c r="RBE70" s="0"/>
      <c r="RBF70" s="0"/>
      <c r="RBG70" s="0"/>
      <c r="RBH70" s="0"/>
      <c r="RBI70" s="0"/>
      <c r="RBJ70" s="0"/>
      <c r="RBK70" s="0"/>
      <c r="RBL70" s="0"/>
      <c r="RBM70" s="0"/>
      <c r="RBN70" s="0"/>
      <c r="RBO70" s="0"/>
      <c r="RBP70" s="0"/>
      <c r="RBQ70" s="0"/>
      <c r="RBR70" s="0"/>
      <c r="RBS70" s="0"/>
      <c r="RBT70" s="0"/>
      <c r="RBU70" s="0"/>
      <c r="RBV70" s="0"/>
      <c r="RBW70" s="0"/>
      <c r="RBX70" s="0"/>
      <c r="RBY70" s="0"/>
      <c r="RBZ70" s="0"/>
      <c r="RCA70" s="0"/>
      <c r="RCB70" s="0"/>
      <c r="RCC70" s="0"/>
      <c r="RCD70" s="0"/>
      <c r="RCE70" s="0"/>
      <c r="RCF70" s="0"/>
      <c r="RCG70" s="0"/>
      <c r="RCH70" s="0"/>
      <c r="RCI70" s="0"/>
      <c r="RCJ70" s="0"/>
      <c r="RCK70" s="0"/>
      <c r="RCL70" s="0"/>
      <c r="RCM70" s="0"/>
      <c r="RCN70" s="0"/>
      <c r="RCO70" s="0"/>
      <c r="RCP70" s="0"/>
      <c r="RCQ70" s="0"/>
      <c r="RCR70" s="0"/>
      <c r="RCS70" s="0"/>
      <c r="RCT70" s="0"/>
      <c r="RCU70" s="0"/>
      <c r="RCV70" s="0"/>
      <c r="RCW70" s="0"/>
      <c r="RCX70" s="0"/>
      <c r="RCY70" s="0"/>
      <c r="RCZ70" s="0"/>
      <c r="RDA70" s="0"/>
      <c r="RDB70" s="0"/>
      <c r="RDC70" s="0"/>
      <c r="RDD70" s="0"/>
      <c r="RDE70" s="0"/>
      <c r="RDF70" s="0"/>
      <c r="RDG70" s="0"/>
      <c r="RDH70" s="0"/>
      <c r="RDI70" s="0"/>
      <c r="RDJ70" s="0"/>
      <c r="RDK70" s="0"/>
      <c r="RDL70" s="0"/>
      <c r="RDM70" s="0"/>
      <c r="RDN70" s="0"/>
      <c r="RDO70" s="0"/>
      <c r="RDP70" s="0"/>
      <c r="RDQ70" s="0"/>
      <c r="RDR70" s="0"/>
      <c r="RDS70" s="0"/>
      <c r="RDT70" s="0"/>
      <c r="RDU70" s="0"/>
      <c r="RDV70" s="0"/>
      <c r="RDW70" s="0"/>
      <c r="RDX70" s="0"/>
      <c r="RDY70" s="0"/>
      <c r="RDZ70" s="0"/>
      <c r="REA70" s="0"/>
      <c r="REB70" s="0"/>
      <c r="REC70" s="0"/>
      <c r="RED70" s="0"/>
      <c r="REE70" s="0"/>
      <c r="REF70" s="0"/>
      <c r="REG70" s="0"/>
      <c r="REH70" s="0"/>
      <c r="REI70" s="0"/>
      <c r="REJ70" s="0"/>
      <c r="REK70" s="0"/>
      <c r="REL70" s="0"/>
      <c r="REM70" s="0"/>
      <c r="REN70" s="0"/>
      <c r="REO70" s="0"/>
      <c r="REP70" s="0"/>
      <c r="REQ70" s="0"/>
      <c r="RER70" s="0"/>
      <c r="RES70" s="0"/>
      <c r="RET70" s="0"/>
      <c r="REU70" s="0"/>
      <c r="REV70" s="0"/>
      <c r="REW70" s="0"/>
      <c r="REX70" s="0"/>
      <c r="REY70" s="0"/>
      <c r="REZ70" s="0"/>
      <c r="RFA70" s="0"/>
      <c r="RFB70" s="0"/>
      <c r="RFC70" s="0"/>
      <c r="RFD70" s="0"/>
      <c r="RFE70" s="0"/>
      <c r="RFF70" s="0"/>
      <c r="RFG70" s="0"/>
      <c r="RFH70" s="0"/>
      <c r="RFI70" s="0"/>
      <c r="RFJ70" s="0"/>
      <c r="RFK70" s="0"/>
      <c r="RFL70" s="0"/>
      <c r="RFM70" s="0"/>
      <c r="RFN70" s="0"/>
      <c r="RFO70" s="0"/>
      <c r="RFP70" s="0"/>
      <c r="RFQ70" s="0"/>
      <c r="RFR70" s="0"/>
      <c r="RFS70" s="0"/>
      <c r="RFT70" s="0"/>
      <c r="RFU70" s="0"/>
      <c r="RFV70" s="0"/>
      <c r="RFW70" s="0"/>
      <c r="RFX70" s="0"/>
      <c r="RFY70" s="0"/>
      <c r="RFZ70" s="0"/>
      <c r="RGA70" s="0"/>
      <c r="RGB70" s="0"/>
      <c r="RGC70" s="0"/>
      <c r="RGD70" s="0"/>
      <c r="RGE70" s="0"/>
      <c r="RGF70" s="0"/>
      <c r="RGG70" s="0"/>
      <c r="RGH70" s="0"/>
      <c r="RGI70" s="0"/>
      <c r="RGJ70" s="0"/>
      <c r="RGK70" s="0"/>
      <c r="RGL70" s="0"/>
      <c r="RGM70" s="0"/>
      <c r="RGN70" s="0"/>
      <c r="RGO70" s="0"/>
      <c r="RGP70" s="0"/>
      <c r="RGQ70" s="0"/>
      <c r="RGR70" s="0"/>
      <c r="RGS70" s="0"/>
      <c r="RGT70" s="0"/>
      <c r="RGU70" s="0"/>
      <c r="RGV70" s="0"/>
      <c r="RGW70" s="0"/>
      <c r="RGX70" s="0"/>
      <c r="RGY70" s="0"/>
      <c r="RGZ70" s="0"/>
      <c r="RHA70" s="0"/>
      <c r="RHB70" s="0"/>
      <c r="RHC70" s="0"/>
      <c r="RHD70" s="0"/>
      <c r="RHE70" s="0"/>
      <c r="RHF70" s="0"/>
      <c r="RHG70" s="0"/>
      <c r="RHH70" s="0"/>
      <c r="RHI70" s="0"/>
      <c r="RHJ70" s="0"/>
      <c r="RHK70" s="0"/>
      <c r="RHL70" s="0"/>
      <c r="RHM70" s="0"/>
      <c r="RHN70" s="0"/>
      <c r="RHO70" s="0"/>
      <c r="RHP70" s="0"/>
      <c r="RHQ70" s="0"/>
      <c r="RHR70" s="0"/>
      <c r="RHS70" s="0"/>
      <c r="RHT70" s="0"/>
      <c r="RHU70" s="0"/>
      <c r="RHV70" s="0"/>
      <c r="RHW70" s="0"/>
      <c r="RHX70" s="0"/>
      <c r="RHY70" s="0"/>
      <c r="RHZ70" s="0"/>
      <c r="RIA70" s="0"/>
      <c r="RIB70" s="0"/>
      <c r="RIC70" s="0"/>
      <c r="RID70" s="0"/>
      <c r="RIE70" s="0"/>
      <c r="RIF70" s="0"/>
      <c r="RIG70" s="0"/>
      <c r="RIH70" s="0"/>
      <c r="RII70" s="0"/>
      <c r="RIJ70" s="0"/>
      <c r="RIK70" s="0"/>
      <c r="RIL70" s="0"/>
      <c r="RIM70" s="0"/>
      <c r="RIN70" s="0"/>
      <c r="RIO70" s="0"/>
      <c r="RIP70" s="0"/>
      <c r="RIQ70" s="0"/>
      <c r="RIR70" s="0"/>
      <c r="RIS70" s="0"/>
      <c r="RIT70" s="0"/>
      <c r="RIU70" s="0"/>
      <c r="RIV70" s="0"/>
      <c r="RIW70" s="0"/>
      <c r="RIX70" s="0"/>
      <c r="RIY70" s="0"/>
      <c r="RIZ70" s="0"/>
      <c r="RJA70" s="0"/>
      <c r="RJB70" s="0"/>
      <c r="RJC70" s="0"/>
      <c r="RJD70" s="0"/>
      <c r="RJE70" s="0"/>
      <c r="RJF70" s="0"/>
      <c r="RJG70" s="0"/>
      <c r="RJH70" s="0"/>
      <c r="RJI70" s="0"/>
      <c r="RJJ70" s="0"/>
      <c r="RJK70" s="0"/>
      <c r="RJL70" s="0"/>
      <c r="RJM70" s="0"/>
      <c r="RJN70" s="0"/>
      <c r="RJO70" s="0"/>
      <c r="RJP70" s="0"/>
      <c r="RJQ70" s="0"/>
      <c r="RJR70" s="0"/>
      <c r="RJS70" s="0"/>
      <c r="RJT70" s="0"/>
      <c r="RJU70" s="0"/>
      <c r="RJV70" s="0"/>
      <c r="RJW70" s="0"/>
      <c r="RJX70" s="0"/>
      <c r="RJY70" s="0"/>
      <c r="RJZ70" s="0"/>
      <c r="RKA70" s="0"/>
      <c r="RKB70" s="0"/>
      <c r="RKC70" s="0"/>
      <c r="RKD70" s="0"/>
      <c r="RKE70" s="0"/>
      <c r="RKF70" s="0"/>
      <c r="RKG70" s="0"/>
      <c r="RKH70" s="0"/>
      <c r="RKI70" s="0"/>
      <c r="RKJ70" s="0"/>
      <c r="RKK70" s="0"/>
      <c r="RKL70" s="0"/>
      <c r="RKM70" s="0"/>
      <c r="RKN70" s="0"/>
      <c r="RKO70" s="0"/>
      <c r="RKP70" s="0"/>
      <c r="RKQ70" s="0"/>
      <c r="RKR70" s="0"/>
      <c r="RKS70" s="0"/>
      <c r="RKT70" s="0"/>
      <c r="RKU70" s="0"/>
      <c r="RKV70" s="0"/>
      <c r="RKW70" s="0"/>
      <c r="RKX70" s="0"/>
      <c r="RKY70" s="0"/>
      <c r="RKZ70" s="0"/>
      <c r="RLA70" s="0"/>
      <c r="RLB70" s="0"/>
      <c r="RLC70" s="0"/>
      <c r="RLD70" s="0"/>
      <c r="RLE70" s="0"/>
      <c r="RLF70" s="0"/>
      <c r="RLG70" s="0"/>
      <c r="RLH70" s="0"/>
      <c r="RLI70" s="0"/>
      <c r="RLJ70" s="0"/>
      <c r="RLK70" s="0"/>
      <c r="RLL70" s="0"/>
      <c r="RLM70" s="0"/>
      <c r="RLN70" s="0"/>
      <c r="RLO70" s="0"/>
      <c r="RLP70" s="0"/>
      <c r="RLQ70" s="0"/>
      <c r="RLR70" s="0"/>
      <c r="RLS70" s="0"/>
      <c r="RLT70" s="0"/>
      <c r="RLU70" s="0"/>
      <c r="RLV70" s="0"/>
      <c r="RLW70" s="0"/>
      <c r="RLX70" s="0"/>
      <c r="RLY70" s="0"/>
      <c r="RLZ70" s="0"/>
      <c r="RMA70" s="0"/>
      <c r="RMB70" s="0"/>
      <c r="RMC70" s="0"/>
      <c r="RMD70" s="0"/>
      <c r="RME70" s="0"/>
      <c r="RMF70" s="0"/>
      <c r="RMG70" s="0"/>
      <c r="RMH70" s="0"/>
      <c r="RMI70" s="0"/>
      <c r="RMJ70" s="0"/>
      <c r="RMK70" s="0"/>
      <c r="RML70" s="0"/>
      <c r="RMM70" s="0"/>
      <c r="RMN70" s="0"/>
      <c r="RMO70" s="0"/>
      <c r="RMP70" s="0"/>
      <c r="RMQ70" s="0"/>
      <c r="RMR70" s="0"/>
      <c r="RMS70" s="0"/>
      <c r="RMT70" s="0"/>
      <c r="RMU70" s="0"/>
      <c r="RMV70" s="0"/>
      <c r="RMW70" s="0"/>
      <c r="RMX70" s="0"/>
      <c r="RMY70" s="0"/>
      <c r="RMZ70" s="0"/>
      <c r="RNA70" s="0"/>
      <c r="RNB70" s="0"/>
      <c r="RNC70" s="0"/>
      <c r="RND70" s="0"/>
      <c r="RNE70" s="0"/>
      <c r="RNF70" s="0"/>
      <c r="RNG70" s="0"/>
      <c r="RNH70" s="0"/>
      <c r="RNI70" s="0"/>
      <c r="RNJ70" s="0"/>
      <c r="RNK70" s="0"/>
      <c r="RNL70" s="0"/>
      <c r="RNM70" s="0"/>
      <c r="RNN70" s="0"/>
      <c r="RNO70" s="0"/>
      <c r="RNP70" s="0"/>
      <c r="RNQ70" s="0"/>
      <c r="RNR70" s="0"/>
      <c r="RNS70" s="0"/>
      <c r="RNT70" s="0"/>
      <c r="RNU70" s="0"/>
      <c r="RNV70" s="0"/>
      <c r="RNW70" s="0"/>
      <c r="RNX70" s="0"/>
      <c r="RNY70" s="0"/>
      <c r="RNZ70" s="0"/>
      <c r="ROA70" s="0"/>
      <c r="ROB70" s="0"/>
      <c r="ROC70" s="0"/>
      <c r="ROD70" s="0"/>
      <c r="ROE70" s="0"/>
      <c r="ROF70" s="0"/>
      <c r="ROG70" s="0"/>
      <c r="ROH70" s="0"/>
      <c r="ROI70" s="0"/>
      <c r="ROJ70" s="0"/>
      <c r="ROK70" s="0"/>
      <c r="ROL70" s="0"/>
      <c r="ROM70" s="0"/>
      <c r="RON70" s="0"/>
      <c r="ROO70" s="0"/>
      <c r="ROP70" s="0"/>
      <c r="ROQ70" s="0"/>
      <c r="ROR70" s="0"/>
      <c r="ROS70" s="0"/>
      <c r="ROT70" s="0"/>
      <c r="ROU70" s="0"/>
      <c r="ROV70" s="0"/>
      <c r="ROW70" s="0"/>
      <c r="ROX70" s="0"/>
      <c r="ROY70" s="0"/>
      <c r="ROZ70" s="0"/>
      <c r="RPA70" s="0"/>
      <c r="RPB70" s="0"/>
      <c r="RPC70" s="0"/>
      <c r="RPD70" s="0"/>
      <c r="RPE70" s="0"/>
      <c r="RPF70" s="0"/>
      <c r="RPG70" s="0"/>
      <c r="RPH70" s="0"/>
      <c r="RPI70" s="0"/>
      <c r="RPJ70" s="0"/>
      <c r="RPK70" s="0"/>
      <c r="RPL70" s="0"/>
      <c r="RPM70" s="0"/>
      <c r="RPN70" s="0"/>
      <c r="RPO70" s="0"/>
      <c r="RPP70" s="0"/>
      <c r="RPQ70" s="0"/>
      <c r="RPR70" s="0"/>
      <c r="RPS70" s="0"/>
      <c r="RPT70" s="0"/>
      <c r="RPU70" s="0"/>
      <c r="RPV70" s="0"/>
      <c r="RPW70" s="0"/>
      <c r="RPX70" s="0"/>
      <c r="RPY70" s="0"/>
      <c r="RPZ70" s="0"/>
      <c r="RQA70" s="0"/>
      <c r="RQB70" s="0"/>
      <c r="RQC70" s="0"/>
      <c r="RQD70" s="0"/>
      <c r="RQE70" s="0"/>
      <c r="RQF70" s="0"/>
      <c r="RQG70" s="0"/>
      <c r="RQH70" s="0"/>
      <c r="RQI70" s="0"/>
      <c r="RQJ70" s="0"/>
      <c r="RQK70" s="0"/>
      <c r="RQL70" s="0"/>
      <c r="RQM70" s="0"/>
      <c r="RQN70" s="0"/>
      <c r="RQO70" s="0"/>
      <c r="RQP70" s="0"/>
      <c r="RQQ70" s="0"/>
      <c r="RQR70" s="0"/>
      <c r="RQS70" s="0"/>
      <c r="RQT70" s="0"/>
      <c r="RQU70" s="0"/>
      <c r="RQV70" s="0"/>
      <c r="RQW70" s="0"/>
      <c r="RQX70" s="0"/>
      <c r="RQY70" s="0"/>
      <c r="RQZ70" s="0"/>
      <c r="RRA70" s="0"/>
      <c r="RRB70" s="0"/>
      <c r="RRC70" s="0"/>
      <c r="RRD70" s="0"/>
      <c r="RRE70" s="0"/>
      <c r="RRF70" s="0"/>
      <c r="RRG70" s="0"/>
      <c r="RRH70" s="0"/>
      <c r="RRI70" s="0"/>
      <c r="RRJ70" s="0"/>
      <c r="RRK70" s="0"/>
      <c r="RRL70" s="0"/>
      <c r="RRM70" s="0"/>
      <c r="RRN70" s="0"/>
      <c r="RRO70" s="0"/>
      <c r="RRP70" s="0"/>
      <c r="RRQ70" s="0"/>
      <c r="RRR70" s="0"/>
      <c r="RRS70" s="0"/>
      <c r="RRT70" s="0"/>
      <c r="RRU70" s="0"/>
      <c r="RRV70" s="0"/>
      <c r="RRW70" s="0"/>
      <c r="RRX70" s="0"/>
      <c r="RRY70" s="0"/>
      <c r="RRZ70" s="0"/>
      <c r="RSA70" s="0"/>
      <c r="RSB70" s="0"/>
      <c r="RSC70" s="0"/>
      <c r="RSD70" s="0"/>
      <c r="RSE70" s="0"/>
      <c r="RSF70" s="0"/>
      <c r="RSG70" s="0"/>
      <c r="RSH70" s="0"/>
      <c r="RSI70" s="0"/>
      <c r="RSJ70" s="0"/>
      <c r="RSK70" s="0"/>
      <c r="RSL70" s="0"/>
      <c r="RSM70" s="0"/>
      <c r="RSN70" s="0"/>
      <c r="RSO70" s="0"/>
      <c r="RSP70" s="0"/>
      <c r="RSQ70" s="0"/>
      <c r="RSR70" s="0"/>
      <c r="RSS70" s="0"/>
      <c r="RST70" s="0"/>
      <c r="RSU70" s="0"/>
      <c r="RSV70" s="0"/>
      <c r="RSW70" s="0"/>
      <c r="RSX70" s="0"/>
      <c r="RSY70" s="0"/>
      <c r="RSZ70" s="0"/>
      <c r="RTA70" s="0"/>
      <c r="RTB70" s="0"/>
      <c r="RTC70" s="0"/>
      <c r="RTD70" s="0"/>
      <c r="RTE70" s="0"/>
      <c r="RTF70" s="0"/>
      <c r="RTG70" s="0"/>
      <c r="RTH70" s="0"/>
      <c r="RTI70" s="0"/>
      <c r="RTJ70" s="0"/>
      <c r="RTK70" s="0"/>
      <c r="RTL70" s="0"/>
      <c r="RTM70" s="0"/>
      <c r="RTN70" s="0"/>
      <c r="RTO70" s="0"/>
      <c r="RTP70" s="0"/>
      <c r="RTQ70" s="0"/>
      <c r="RTR70" s="0"/>
      <c r="RTS70" s="0"/>
      <c r="RTT70" s="0"/>
      <c r="RTU70" s="0"/>
      <c r="RTV70" s="0"/>
      <c r="RTW70" s="0"/>
      <c r="RTX70" s="0"/>
      <c r="RTY70" s="0"/>
      <c r="RTZ70" s="0"/>
      <c r="RUA70" s="0"/>
      <c r="RUB70" s="0"/>
      <c r="RUC70" s="0"/>
      <c r="RUD70" s="0"/>
      <c r="RUE70" s="0"/>
      <c r="RUF70" s="0"/>
      <c r="RUG70" s="0"/>
      <c r="RUH70" s="0"/>
      <c r="RUI70" s="0"/>
      <c r="RUJ70" s="0"/>
      <c r="RUK70" s="0"/>
      <c r="RUL70" s="0"/>
      <c r="RUM70" s="0"/>
      <c r="RUN70" s="0"/>
      <c r="RUO70" s="0"/>
      <c r="RUP70" s="0"/>
      <c r="RUQ70" s="0"/>
      <c r="RUR70" s="0"/>
      <c r="RUS70" s="0"/>
      <c r="RUT70" s="0"/>
      <c r="RUU70" s="0"/>
      <c r="RUV70" s="0"/>
      <c r="RUW70" s="0"/>
      <c r="RUX70" s="0"/>
      <c r="RUY70" s="0"/>
      <c r="RUZ70" s="0"/>
      <c r="RVA70" s="0"/>
      <c r="RVB70" s="0"/>
      <c r="RVC70" s="0"/>
      <c r="RVD70" s="0"/>
      <c r="RVE70" s="0"/>
      <c r="RVF70" s="0"/>
      <c r="RVG70" s="0"/>
      <c r="RVH70" s="0"/>
      <c r="RVI70" s="0"/>
      <c r="RVJ70" s="0"/>
      <c r="RVK70" s="0"/>
      <c r="RVL70" s="0"/>
      <c r="RVM70" s="0"/>
      <c r="RVN70" s="0"/>
      <c r="RVO70" s="0"/>
      <c r="RVP70" s="0"/>
      <c r="RVQ70" s="0"/>
      <c r="RVR70" s="0"/>
      <c r="RVS70" s="0"/>
      <c r="RVT70" s="0"/>
      <c r="RVU70" s="0"/>
      <c r="RVV70" s="0"/>
      <c r="RVW70" s="0"/>
      <c r="RVX70" s="0"/>
      <c r="RVY70" s="0"/>
      <c r="RVZ70" s="0"/>
      <c r="RWA70" s="0"/>
      <c r="RWB70" s="0"/>
      <c r="RWC70" s="0"/>
      <c r="RWD70" s="0"/>
      <c r="RWE70" s="0"/>
      <c r="RWF70" s="0"/>
      <c r="RWG70" s="0"/>
      <c r="RWH70" s="0"/>
      <c r="RWI70" s="0"/>
      <c r="RWJ70" s="0"/>
      <c r="RWK70" s="0"/>
      <c r="RWL70" s="0"/>
      <c r="RWM70" s="0"/>
      <c r="RWN70" s="0"/>
      <c r="RWO70" s="0"/>
      <c r="RWP70" s="0"/>
      <c r="RWQ70" s="0"/>
      <c r="RWR70" s="0"/>
      <c r="RWS70" s="0"/>
      <c r="RWT70" s="0"/>
      <c r="RWU70" s="0"/>
      <c r="RWV70" s="0"/>
      <c r="RWW70" s="0"/>
      <c r="RWX70" s="0"/>
      <c r="RWY70" s="0"/>
      <c r="RWZ70" s="0"/>
      <c r="RXA70" s="0"/>
      <c r="RXB70" s="0"/>
      <c r="RXC70" s="0"/>
      <c r="RXD70" s="0"/>
      <c r="RXE70" s="0"/>
      <c r="RXF70" s="0"/>
      <c r="RXG70" s="0"/>
      <c r="RXH70" s="0"/>
      <c r="RXI70" s="0"/>
      <c r="RXJ70" s="0"/>
      <c r="RXK70" s="0"/>
      <c r="RXL70" s="0"/>
      <c r="RXM70" s="0"/>
      <c r="RXN70" s="0"/>
      <c r="RXO70" s="0"/>
      <c r="RXP70" s="0"/>
      <c r="RXQ70" s="0"/>
      <c r="RXR70" s="0"/>
      <c r="RXS70" s="0"/>
      <c r="RXT70" s="0"/>
      <c r="RXU70" s="0"/>
      <c r="RXV70" s="0"/>
      <c r="RXW70" s="0"/>
      <c r="RXX70" s="0"/>
      <c r="RXY70" s="0"/>
      <c r="RXZ70" s="0"/>
      <c r="RYA70" s="0"/>
      <c r="RYB70" s="0"/>
      <c r="RYC70" s="0"/>
      <c r="RYD70" s="0"/>
      <c r="RYE70" s="0"/>
      <c r="RYF70" s="0"/>
      <c r="RYG70" s="0"/>
      <c r="RYH70" s="0"/>
      <c r="RYI70" s="0"/>
      <c r="RYJ70" s="0"/>
      <c r="RYK70" s="0"/>
      <c r="RYL70" s="0"/>
      <c r="RYM70" s="0"/>
      <c r="RYN70" s="0"/>
      <c r="RYO70" s="0"/>
      <c r="RYP70" s="0"/>
      <c r="RYQ70" s="0"/>
      <c r="RYR70" s="0"/>
      <c r="RYS70" s="0"/>
      <c r="RYT70" s="0"/>
      <c r="RYU70" s="0"/>
      <c r="RYV70" s="0"/>
      <c r="RYW70" s="0"/>
      <c r="RYX70" s="0"/>
      <c r="RYY70" s="0"/>
      <c r="RYZ70" s="0"/>
      <c r="RZA70" s="0"/>
      <c r="RZB70" s="0"/>
      <c r="RZC70" s="0"/>
      <c r="RZD70" s="0"/>
      <c r="RZE70" s="0"/>
      <c r="RZF70" s="0"/>
      <c r="RZG70" s="0"/>
      <c r="RZH70" s="0"/>
      <c r="RZI70" s="0"/>
      <c r="RZJ70" s="0"/>
      <c r="RZK70" s="0"/>
      <c r="RZL70" s="0"/>
      <c r="RZM70" s="0"/>
      <c r="RZN70" s="0"/>
      <c r="RZO70" s="0"/>
      <c r="RZP70" s="0"/>
      <c r="RZQ70" s="0"/>
      <c r="RZR70" s="0"/>
      <c r="RZS70" s="0"/>
      <c r="RZT70" s="0"/>
      <c r="RZU70" s="0"/>
      <c r="RZV70" s="0"/>
      <c r="RZW70" s="0"/>
      <c r="RZX70" s="0"/>
      <c r="RZY70" s="0"/>
      <c r="RZZ70" s="0"/>
      <c r="SAA70" s="0"/>
      <c r="SAB70" s="0"/>
      <c r="SAC70" s="0"/>
      <c r="SAD70" s="0"/>
      <c r="SAE70" s="0"/>
      <c r="SAF70" s="0"/>
      <c r="SAG70" s="0"/>
      <c r="SAH70" s="0"/>
      <c r="SAI70" s="0"/>
      <c r="SAJ70" s="0"/>
      <c r="SAK70" s="0"/>
      <c r="SAL70" s="0"/>
      <c r="SAM70" s="0"/>
      <c r="SAN70" s="0"/>
      <c r="SAO70" s="0"/>
      <c r="SAP70" s="0"/>
      <c r="SAQ70" s="0"/>
      <c r="SAR70" s="0"/>
      <c r="SAS70" s="0"/>
      <c r="SAT70" s="0"/>
      <c r="SAU70" s="0"/>
      <c r="SAV70" s="0"/>
      <c r="SAW70" s="0"/>
      <c r="SAX70" s="0"/>
      <c r="SAY70" s="0"/>
      <c r="SAZ70" s="0"/>
      <c r="SBA70" s="0"/>
      <c r="SBB70" s="0"/>
      <c r="SBC70" s="0"/>
      <c r="SBD70" s="0"/>
      <c r="SBE70" s="0"/>
      <c r="SBF70" s="0"/>
      <c r="SBG70" s="0"/>
      <c r="SBH70" s="0"/>
      <c r="SBI70" s="0"/>
      <c r="SBJ70" s="0"/>
      <c r="SBK70" s="0"/>
      <c r="SBL70" s="0"/>
      <c r="SBM70" s="0"/>
      <c r="SBN70" s="0"/>
      <c r="SBO70" s="0"/>
      <c r="SBP70" s="0"/>
      <c r="SBQ70" s="0"/>
      <c r="SBR70" s="0"/>
      <c r="SBS70" s="0"/>
      <c r="SBT70" s="0"/>
      <c r="SBU70" s="0"/>
      <c r="SBV70" s="0"/>
      <c r="SBW70" s="0"/>
      <c r="SBX70" s="0"/>
      <c r="SBY70" s="0"/>
      <c r="SBZ70" s="0"/>
      <c r="SCA70" s="0"/>
      <c r="SCB70" s="0"/>
      <c r="SCC70" s="0"/>
      <c r="SCD70" s="0"/>
      <c r="SCE70" s="0"/>
      <c r="SCF70" s="0"/>
      <c r="SCG70" s="0"/>
      <c r="SCH70" s="0"/>
      <c r="SCI70" s="0"/>
      <c r="SCJ70" s="0"/>
      <c r="SCK70" s="0"/>
      <c r="SCL70" s="0"/>
      <c r="SCM70" s="0"/>
      <c r="SCN70" s="0"/>
      <c r="SCO70" s="0"/>
      <c r="SCP70" s="0"/>
      <c r="SCQ70" s="0"/>
      <c r="SCR70" s="0"/>
      <c r="SCS70" s="0"/>
      <c r="SCT70" s="0"/>
      <c r="SCU70" s="0"/>
      <c r="SCV70" s="0"/>
      <c r="SCW70" s="0"/>
      <c r="SCX70" s="0"/>
      <c r="SCY70" s="0"/>
      <c r="SCZ70" s="0"/>
      <c r="SDA70" s="0"/>
      <c r="SDB70" s="0"/>
      <c r="SDC70" s="0"/>
      <c r="SDD70" s="0"/>
      <c r="SDE70" s="0"/>
      <c r="SDF70" s="0"/>
      <c r="SDG70" s="0"/>
      <c r="SDH70" s="0"/>
      <c r="SDI70" s="0"/>
      <c r="SDJ70" s="0"/>
      <c r="SDK70" s="0"/>
      <c r="SDL70" s="0"/>
      <c r="SDM70" s="0"/>
      <c r="SDN70" s="0"/>
      <c r="SDO70" s="0"/>
      <c r="SDP70" s="0"/>
      <c r="SDQ70" s="0"/>
      <c r="SDR70" s="0"/>
      <c r="SDS70" s="0"/>
      <c r="SDT70" s="0"/>
      <c r="SDU70" s="0"/>
      <c r="SDV70" s="0"/>
      <c r="SDW70" s="0"/>
      <c r="SDX70" s="0"/>
      <c r="SDY70" s="0"/>
      <c r="SDZ70" s="0"/>
      <c r="SEA70" s="0"/>
      <c r="SEB70" s="0"/>
      <c r="SEC70" s="0"/>
      <c r="SED70" s="0"/>
      <c r="SEE70" s="0"/>
      <c r="SEF70" s="0"/>
      <c r="SEG70" s="0"/>
      <c r="SEH70" s="0"/>
      <c r="SEI70" s="0"/>
      <c r="SEJ70" s="0"/>
      <c r="SEK70" s="0"/>
      <c r="SEL70" s="0"/>
      <c r="SEM70" s="0"/>
      <c r="SEN70" s="0"/>
      <c r="SEO70" s="0"/>
      <c r="SEP70" s="0"/>
      <c r="SEQ70" s="0"/>
      <c r="SER70" s="0"/>
      <c r="SES70" s="0"/>
      <c r="SET70" s="0"/>
      <c r="SEU70" s="0"/>
      <c r="SEV70" s="0"/>
      <c r="SEW70" s="0"/>
      <c r="SEX70" s="0"/>
      <c r="SEY70" s="0"/>
      <c r="SEZ70" s="0"/>
      <c r="SFA70" s="0"/>
      <c r="SFB70" s="0"/>
      <c r="SFC70" s="0"/>
      <c r="SFD70" s="0"/>
      <c r="SFE70" s="0"/>
      <c r="SFF70" s="0"/>
      <c r="SFG70" s="0"/>
      <c r="SFH70" s="0"/>
      <c r="SFI70" s="0"/>
      <c r="SFJ70" s="0"/>
      <c r="SFK70" s="0"/>
      <c r="SFL70" s="0"/>
      <c r="SFM70" s="0"/>
      <c r="SFN70" s="0"/>
      <c r="SFO70" s="0"/>
      <c r="SFP70" s="0"/>
      <c r="SFQ70" s="0"/>
      <c r="SFR70" s="0"/>
      <c r="SFS70" s="0"/>
      <c r="SFT70" s="0"/>
      <c r="SFU70" s="0"/>
      <c r="SFV70" s="0"/>
      <c r="SFW70" s="0"/>
      <c r="SFX70" s="0"/>
      <c r="SFY70" s="0"/>
      <c r="SFZ70" s="0"/>
      <c r="SGA70" s="0"/>
      <c r="SGB70" s="0"/>
      <c r="SGC70" s="0"/>
      <c r="SGD70" s="0"/>
      <c r="SGE70" s="0"/>
      <c r="SGF70" s="0"/>
      <c r="SGG70" s="0"/>
      <c r="SGH70" s="0"/>
      <c r="SGI70" s="0"/>
      <c r="SGJ70" s="0"/>
      <c r="SGK70" s="0"/>
      <c r="SGL70" s="0"/>
      <c r="SGM70" s="0"/>
      <c r="SGN70" s="0"/>
      <c r="SGO70" s="0"/>
      <c r="SGP70" s="0"/>
      <c r="SGQ70" s="0"/>
      <c r="SGR70" s="0"/>
      <c r="SGS70" s="0"/>
      <c r="SGT70" s="0"/>
      <c r="SGU70" s="0"/>
      <c r="SGV70" s="0"/>
      <c r="SGW70" s="0"/>
      <c r="SGX70" s="0"/>
      <c r="SGY70" s="0"/>
      <c r="SGZ70" s="0"/>
      <c r="SHA70" s="0"/>
      <c r="SHB70" s="0"/>
      <c r="SHC70" s="0"/>
      <c r="SHD70" s="0"/>
      <c r="SHE70" s="0"/>
      <c r="SHF70" s="0"/>
      <c r="SHG70" s="0"/>
      <c r="SHH70" s="0"/>
      <c r="SHI70" s="0"/>
      <c r="SHJ70" s="0"/>
      <c r="SHK70" s="0"/>
      <c r="SHL70" s="0"/>
      <c r="SHM70" s="0"/>
      <c r="SHN70" s="0"/>
      <c r="SHO70" s="0"/>
      <c r="SHP70" s="0"/>
      <c r="SHQ70" s="0"/>
      <c r="SHR70" s="0"/>
      <c r="SHS70" s="0"/>
      <c r="SHT70" s="0"/>
      <c r="SHU70" s="0"/>
      <c r="SHV70" s="0"/>
      <c r="SHW70" s="0"/>
      <c r="SHX70" s="0"/>
      <c r="SHY70" s="0"/>
      <c r="SHZ70" s="0"/>
      <c r="SIA70" s="0"/>
      <c r="SIB70" s="0"/>
      <c r="SIC70" s="0"/>
      <c r="SID70" s="0"/>
      <c r="SIE70" s="0"/>
      <c r="SIF70" s="0"/>
      <c r="SIG70" s="0"/>
      <c r="SIH70" s="0"/>
      <c r="SII70" s="0"/>
      <c r="SIJ70" s="0"/>
      <c r="SIK70" s="0"/>
      <c r="SIL70" s="0"/>
      <c r="SIM70" s="0"/>
      <c r="SIN70" s="0"/>
      <c r="SIO70" s="0"/>
      <c r="SIP70" s="0"/>
      <c r="SIQ70" s="0"/>
      <c r="SIR70" s="0"/>
      <c r="SIS70" s="0"/>
      <c r="SIT70" s="0"/>
      <c r="SIU70" s="0"/>
      <c r="SIV70" s="0"/>
      <c r="SIW70" s="0"/>
      <c r="SIX70" s="0"/>
      <c r="SIY70" s="0"/>
      <c r="SIZ70" s="0"/>
      <c r="SJA70" s="0"/>
      <c r="SJB70" s="0"/>
      <c r="SJC70" s="0"/>
      <c r="SJD70" s="0"/>
      <c r="SJE70" s="0"/>
      <c r="SJF70" s="0"/>
      <c r="SJG70" s="0"/>
      <c r="SJH70" s="0"/>
      <c r="SJI70" s="0"/>
      <c r="SJJ70" s="0"/>
      <c r="SJK70" s="0"/>
      <c r="SJL70" s="0"/>
      <c r="SJM70" s="0"/>
      <c r="SJN70" s="0"/>
      <c r="SJO70" s="0"/>
      <c r="SJP70" s="0"/>
      <c r="SJQ70" s="0"/>
      <c r="SJR70" s="0"/>
      <c r="SJS70" s="0"/>
      <c r="SJT70" s="0"/>
      <c r="SJU70" s="0"/>
      <c r="SJV70" s="0"/>
      <c r="SJW70" s="0"/>
      <c r="SJX70" s="0"/>
      <c r="SJY70" s="0"/>
      <c r="SJZ70" s="0"/>
      <c r="SKA70" s="0"/>
      <c r="SKB70" s="0"/>
      <c r="SKC70" s="0"/>
      <c r="SKD70" s="0"/>
      <c r="SKE70" s="0"/>
      <c r="SKF70" s="0"/>
      <c r="SKG70" s="0"/>
      <c r="SKH70" s="0"/>
      <c r="SKI70" s="0"/>
      <c r="SKJ70" s="0"/>
      <c r="SKK70" s="0"/>
      <c r="SKL70" s="0"/>
      <c r="SKM70" s="0"/>
      <c r="SKN70" s="0"/>
      <c r="SKO70" s="0"/>
      <c r="SKP70" s="0"/>
      <c r="SKQ70" s="0"/>
      <c r="SKR70" s="0"/>
      <c r="SKS70" s="0"/>
      <c r="SKT70" s="0"/>
      <c r="SKU70" s="0"/>
      <c r="SKV70" s="0"/>
      <c r="SKW70" s="0"/>
      <c r="SKX70" s="0"/>
      <c r="SKY70" s="0"/>
      <c r="SKZ70" s="0"/>
      <c r="SLA70" s="0"/>
      <c r="SLB70" s="0"/>
      <c r="SLC70" s="0"/>
      <c r="SLD70" s="0"/>
      <c r="SLE70" s="0"/>
      <c r="SLF70" s="0"/>
      <c r="SLG70" s="0"/>
      <c r="SLH70" s="0"/>
      <c r="SLI70" s="0"/>
      <c r="SLJ70" s="0"/>
      <c r="SLK70" s="0"/>
      <c r="SLL70" s="0"/>
      <c r="SLM70" s="0"/>
      <c r="SLN70" s="0"/>
      <c r="SLO70" s="0"/>
      <c r="SLP70" s="0"/>
      <c r="SLQ70" s="0"/>
      <c r="SLR70" s="0"/>
      <c r="SLS70" s="0"/>
      <c r="SLT70" s="0"/>
      <c r="SLU70" s="0"/>
      <c r="SLV70" s="0"/>
      <c r="SLW70" s="0"/>
      <c r="SLX70" s="0"/>
      <c r="SLY70" s="0"/>
      <c r="SLZ70" s="0"/>
      <c r="SMA70" s="0"/>
      <c r="SMB70" s="0"/>
      <c r="SMC70" s="0"/>
      <c r="SMD70" s="0"/>
      <c r="SME70" s="0"/>
      <c r="SMF70" s="0"/>
      <c r="SMG70" s="0"/>
      <c r="SMH70" s="0"/>
      <c r="SMI70" s="0"/>
      <c r="SMJ70" s="0"/>
      <c r="SMK70" s="0"/>
      <c r="SML70" s="0"/>
      <c r="SMM70" s="0"/>
      <c r="SMN70" s="0"/>
      <c r="SMO70" s="0"/>
      <c r="SMP70" s="0"/>
      <c r="SMQ70" s="0"/>
      <c r="SMR70" s="0"/>
      <c r="SMS70" s="0"/>
      <c r="SMT70" s="0"/>
      <c r="SMU70" s="0"/>
      <c r="SMV70" s="0"/>
      <c r="SMW70" s="0"/>
      <c r="SMX70" s="0"/>
      <c r="SMY70" s="0"/>
      <c r="SMZ70" s="0"/>
      <c r="SNA70" s="0"/>
      <c r="SNB70" s="0"/>
      <c r="SNC70" s="0"/>
      <c r="SND70" s="0"/>
      <c r="SNE70" s="0"/>
      <c r="SNF70" s="0"/>
      <c r="SNG70" s="0"/>
      <c r="SNH70" s="0"/>
      <c r="SNI70" s="0"/>
      <c r="SNJ70" s="0"/>
      <c r="SNK70" s="0"/>
      <c r="SNL70" s="0"/>
      <c r="SNM70" s="0"/>
      <c r="SNN70" s="0"/>
      <c r="SNO70" s="0"/>
      <c r="SNP70" s="0"/>
      <c r="SNQ70" s="0"/>
      <c r="SNR70" s="0"/>
      <c r="SNS70" s="0"/>
      <c r="SNT70" s="0"/>
      <c r="SNU70" s="0"/>
      <c r="SNV70" s="0"/>
      <c r="SNW70" s="0"/>
      <c r="SNX70" s="0"/>
      <c r="SNY70" s="0"/>
      <c r="SNZ70" s="0"/>
      <c r="SOA70" s="0"/>
      <c r="SOB70" s="0"/>
      <c r="SOC70" s="0"/>
      <c r="SOD70" s="0"/>
      <c r="SOE70" s="0"/>
      <c r="SOF70" s="0"/>
      <c r="SOG70" s="0"/>
      <c r="SOH70" s="0"/>
      <c r="SOI70" s="0"/>
      <c r="SOJ70" s="0"/>
      <c r="SOK70" s="0"/>
      <c r="SOL70" s="0"/>
      <c r="SOM70" s="0"/>
      <c r="SON70" s="0"/>
      <c r="SOO70" s="0"/>
      <c r="SOP70" s="0"/>
      <c r="SOQ70" s="0"/>
      <c r="SOR70" s="0"/>
      <c r="SOS70" s="0"/>
      <c r="SOT70" s="0"/>
      <c r="SOU70" s="0"/>
      <c r="SOV70" s="0"/>
      <c r="SOW70" s="0"/>
      <c r="SOX70" s="0"/>
      <c r="SOY70" s="0"/>
      <c r="SOZ70" s="0"/>
      <c r="SPA70" s="0"/>
      <c r="SPB70" s="0"/>
      <c r="SPC70" s="0"/>
      <c r="SPD70" s="0"/>
      <c r="SPE70" s="0"/>
      <c r="SPF70" s="0"/>
      <c r="SPG70" s="0"/>
      <c r="SPH70" s="0"/>
      <c r="SPI70" s="0"/>
      <c r="SPJ70" s="0"/>
      <c r="SPK70" s="0"/>
      <c r="SPL70" s="0"/>
      <c r="SPM70" s="0"/>
      <c r="SPN70" s="0"/>
      <c r="SPO70" s="0"/>
      <c r="SPP70" s="0"/>
      <c r="SPQ70" s="0"/>
      <c r="SPR70" s="0"/>
      <c r="SPS70" s="0"/>
      <c r="SPT70" s="0"/>
      <c r="SPU70" s="0"/>
      <c r="SPV70" s="0"/>
      <c r="SPW70" s="0"/>
      <c r="SPX70" s="0"/>
      <c r="SPY70" s="0"/>
      <c r="SPZ70" s="0"/>
      <c r="SQA70" s="0"/>
      <c r="SQB70" s="0"/>
      <c r="SQC70" s="0"/>
      <c r="SQD70" s="0"/>
      <c r="SQE70" s="0"/>
      <c r="SQF70" s="0"/>
      <c r="SQG70" s="0"/>
      <c r="SQH70" s="0"/>
      <c r="SQI70" s="0"/>
      <c r="SQJ70" s="0"/>
      <c r="SQK70" s="0"/>
      <c r="SQL70" s="0"/>
      <c r="SQM70" s="0"/>
      <c r="SQN70" s="0"/>
      <c r="SQO70" s="0"/>
      <c r="SQP70" s="0"/>
      <c r="SQQ70" s="0"/>
      <c r="SQR70" s="0"/>
      <c r="SQS70" s="0"/>
      <c r="SQT70" s="0"/>
      <c r="SQU70" s="0"/>
      <c r="SQV70" s="0"/>
      <c r="SQW70" s="0"/>
      <c r="SQX70" s="0"/>
      <c r="SQY70" s="0"/>
      <c r="SQZ70" s="0"/>
      <c r="SRA70" s="0"/>
      <c r="SRB70" s="0"/>
      <c r="SRC70" s="0"/>
      <c r="SRD70" s="0"/>
      <c r="SRE70" s="0"/>
      <c r="SRF70" s="0"/>
      <c r="SRG70" s="0"/>
      <c r="SRH70" s="0"/>
      <c r="SRI70" s="0"/>
      <c r="SRJ70" s="0"/>
      <c r="SRK70" s="0"/>
      <c r="SRL70" s="0"/>
      <c r="SRM70" s="0"/>
      <c r="SRN70" s="0"/>
      <c r="SRO70" s="0"/>
      <c r="SRP70" s="0"/>
      <c r="SRQ70" s="0"/>
      <c r="SRR70" s="0"/>
      <c r="SRS70" s="0"/>
      <c r="SRT70" s="0"/>
      <c r="SRU70" s="0"/>
      <c r="SRV70" s="0"/>
      <c r="SRW70" s="0"/>
      <c r="SRX70" s="0"/>
      <c r="SRY70" s="0"/>
      <c r="SRZ70" s="0"/>
      <c r="SSA70" s="0"/>
      <c r="SSB70" s="0"/>
      <c r="SSC70" s="0"/>
      <c r="SSD70" s="0"/>
      <c r="SSE70" s="0"/>
      <c r="SSF70" s="0"/>
      <c r="SSG70" s="0"/>
      <c r="SSH70" s="0"/>
      <c r="SSI70" s="0"/>
      <c r="SSJ70" s="0"/>
      <c r="SSK70" s="0"/>
      <c r="SSL70" s="0"/>
      <c r="SSM70" s="0"/>
      <c r="SSN70" s="0"/>
      <c r="SSO70" s="0"/>
      <c r="SSP70" s="0"/>
      <c r="SSQ70" s="0"/>
      <c r="SSR70" s="0"/>
      <c r="SSS70" s="0"/>
      <c r="SST70" s="0"/>
      <c r="SSU70" s="0"/>
      <c r="SSV70" s="0"/>
      <c r="SSW70" s="0"/>
      <c r="SSX70" s="0"/>
      <c r="SSY70" s="0"/>
      <c r="SSZ70" s="0"/>
      <c r="STA70" s="0"/>
      <c r="STB70" s="0"/>
      <c r="STC70" s="0"/>
      <c r="STD70" s="0"/>
      <c r="STE70" s="0"/>
      <c r="STF70" s="0"/>
      <c r="STG70" s="0"/>
      <c r="STH70" s="0"/>
      <c r="STI70" s="0"/>
      <c r="STJ70" s="0"/>
      <c r="STK70" s="0"/>
      <c r="STL70" s="0"/>
      <c r="STM70" s="0"/>
      <c r="STN70" s="0"/>
      <c r="STO70" s="0"/>
      <c r="STP70" s="0"/>
      <c r="STQ70" s="0"/>
      <c r="STR70" s="0"/>
      <c r="STS70" s="0"/>
      <c r="STT70" s="0"/>
      <c r="STU70" s="0"/>
      <c r="STV70" s="0"/>
      <c r="STW70" s="0"/>
      <c r="STX70" s="0"/>
      <c r="STY70" s="0"/>
      <c r="STZ70" s="0"/>
      <c r="SUA70" s="0"/>
      <c r="SUB70" s="0"/>
      <c r="SUC70" s="0"/>
      <c r="SUD70" s="0"/>
      <c r="SUE70" s="0"/>
      <c r="SUF70" s="0"/>
      <c r="SUG70" s="0"/>
      <c r="SUH70" s="0"/>
      <c r="SUI70" s="0"/>
      <c r="SUJ70" s="0"/>
      <c r="SUK70" s="0"/>
      <c r="SUL70" s="0"/>
      <c r="SUM70" s="0"/>
      <c r="SUN70" s="0"/>
      <c r="SUO70" s="0"/>
      <c r="SUP70" s="0"/>
      <c r="SUQ70" s="0"/>
      <c r="SUR70" s="0"/>
      <c r="SUS70" s="0"/>
      <c r="SUT70" s="0"/>
      <c r="SUU70" s="0"/>
      <c r="SUV70" s="0"/>
      <c r="SUW70" s="0"/>
      <c r="SUX70" s="0"/>
      <c r="SUY70" s="0"/>
      <c r="SUZ70" s="0"/>
      <c r="SVA70" s="0"/>
      <c r="SVB70" s="0"/>
      <c r="SVC70" s="0"/>
      <c r="SVD70" s="0"/>
      <c r="SVE70" s="0"/>
      <c r="SVF70" s="0"/>
      <c r="SVG70" s="0"/>
      <c r="SVH70" s="0"/>
      <c r="SVI70" s="0"/>
      <c r="SVJ70" s="0"/>
      <c r="SVK70" s="0"/>
      <c r="SVL70" s="0"/>
      <c r="SVM70" s="0"/>
      <c r="SVN70" s="0"/>
      <c r="SVO70" s="0"/>
      <c r="SVP70" s="0"/>
      <c r="SVQ70" s="0"/>
      <c r="SVR70" s="0"/>
      <c r="SVS70" s="0"/>
      <c r="SVT70" s="0"/>
      <c r="SVU70" s="0"/>
      <c r="SVV70" s="0"/>
      <c r="SVW70" s="0"/>
      <c r="SVX70" s="0"/>
      <c r="SVY70" s="0"/>
      <c r="SVZ70" s="0"/>
      <c r="SWA70" s="0"/>
      <c r="SWB70" s="0"/>
      <c r="SWC70" s="0"/>
      <c r="SWD70" s="0"/>
      <c r="SWE70" s="0"/>
      <c r="SWF70" s="0"/>
      <c r="SWG70" s="0"/>
      <c r="SWH70" s="0"/>
      <c r="SWI70" s="0"/>
      <c r="SWJ70" s="0"/>
      <c r="SWK70" s="0"/>
      <c r="SWL70" s="0"/>
      <c r="SWM70" s="0"/>
      <c r="SWN70" s="0"/>
      <c r="SWO70" s="0"/>
      <c r="SWP70" s="0"/>
      <c r="SWQ70" s="0"/>
      <c r="SWR70" s="0"/>
      <c r="SWS70" s="0"/>
      <c r="SWT70" s="0"/>
      <c r="SWU70" s="0"/>
      <c r="SWV70" s="0"/>
      <c r="SWW70" s="0"/>
      <c r="SWX70" s="0"/>
      <c r="SWY70" s="0"/>
      <c r="SWZ70" s="0"/>
      <c r="SXA70" s="0"/>
      <c r="SXB70" s="0"/>
      <c r="SXC70" s="0"/>
      <c r="SXD70" s="0"/>
      <c r="SXE70" s="0"/>
      <c r="SXF70" s="0"/>
      <c r="SXG70" s="0"/>
      <c r="SXH70" s="0"/>
      <c r="SXI70" s="0"/>
      <c r="SXJ70" s="0"/>
      <c r="SXK70" s="0"/>
      <c r="SXL70" s="0"/>
      <c r="SXM70" s="0"/>
      <c r="SXN70" s="0"/>
      <c r="SXO70" s="0"/>
      <c r="SXP70" s="0"/>
      <c r="SXQ70" s="0"/>
      <c r="SXR70" s="0"/>
      <c r="SXS70" s="0"/>
      <c r="SXT70" s="0"/>
      <c r="SXU70" s="0"/>
      <c r="SXV70" s="0"/>
      <c r="SXW70" s="0"/>
      <c r="SXX70" s="0"/>
      <c r="SXY70" s="0"/>
      <c r="SXZ70" s="0"/>
      <c r="SYA70" s="0"/>
      <c r="SYB70" s="0"/>
      <c r="SYC70" s="0"/>
      <c r="SYD70" s="0"/>
      <c r="SYE70" s="0"/>
      <c r="SYF70" s="0"/>
      <c r="SYG70" s="0"/>
      <c r="SYH70" s="0"/>
      <c r="SYI70" s="0"/>
      <c r="SYJ70" s="0"/>
      <c r="SYK70" s="0"/>
      <c r="SYL70" s="0"/>
      <c r="SYM70" s="0"/>
      <c r="SYN70" s="0"/>
      <c r="SYO70" s="0"/>
      <c r="SYP70" s="0"/>
      <c r="SYQ70" s="0"/>
      <c r="SYR70" s="0"/>
      <c r="SYS70" s="0"/>
      <c r="SYT70" s="0"/>
      <c r="SYU70" s="0"/>
      <c r="SYV70" s="0"/>
      <c r="SYW70" s="0"/>
      <c r="SYX70" s="0"/>
      <c r="SYY70" s="0"/>
      <c r="SYZ70" s="0"/>
      <c r="SZA70" s="0"/>
      <c r="SZB70" s="0"/>
      <c r="SZC70" s="0"/>
      <c r="SZD70" s="0"/>
      <c r="SZE70" s="0"/>
      <c r="SZF70" s="0"/>
      <c r="SZG70" s="0"/>
      <c r="SZH70" s="0"/>
      <c r="SZI70" s="0"/>
      <c r="SZJ70" s="0"/>
      <c r="SZK70" s="0"/>
      <c r="SZL70" s="0"/>
      <c r="SZM70" s="0"/>
      <c r="SZN70" s="0"/>
      <c r="SZO70" s="0"/>
      <c r="SZP70" s="0"/>
      <c r="SZQ70" s="0"/>
      <c r="SZR70" s="0"/>
      <c r="SZS70" s="0"/>
      <c r="SZT70" s="0"/>
      <c r="SZU70" s="0"/>
      <c r="SZV70" s="0"/>
      <c r="SZW70" s="0"/>
      <c r="SZX70" s="0"/>
      <c r="SZY70" s="0"/>
      <c r="SZZ70" s="0"/>
      <c r="TAA70" s="0"/>
      <c r="TAB70" s="0"/>
      <c r="TAC70" s="0"/>
      <c r="TAD70" s="0"/>
      <c r="TAE70" s="0"/>
      <c r="TAF70" s="0"/>
      <c r="TAG70" s="0"/>
      <c r="TAH70" s="0"/>
      <c r="TAI70" s="0"/>
      <c r="TAJ70" s="0"/>
      <c r="TAK70" s="0"/>
      <c r="TAL70" s="0"/>
      <c r="TAM70" s="0"/>
      <c r="TAN70" s="0"/>
      <c r="TAO70" s="0"/>
      <c r="TAP70" s="0"/>
      <c r="TAQ70" s="0"/>
      <c r="TAR70" s="0"/>
      <c r="TAS70" s="0"/>
      <c r="TAT70" s="0"/>
      <c r="TAU70" s="0"/>
      <c r="TAV70" s="0"/>
      <c r="TAW70" s="0"/>
      <c r="TAX70" s="0"/>
      <c r="TAY70" s="0"/>
      <c r="TAZ70" s="0"/>
      <c r="TBA70" s="0"/>
      <c r="TBB70" s="0"/>
      <c r="TBC70" s="0"/>
      <c r="TBD70" s="0"/>
      <c r="TBE70" s="0"/>
      <c r="TBF70" s="0"/>
      <c r="TBG70" s="0"/>
      <c r="TBH70" s="0"/>
      <c r="TBI70" s="0"/>
      <c r="TBJ70" s="0"/>
      <c r="TBK70" s="0"/>
      <c r="TBL70" s="0"/>
      <c r="TBM70" s="0"/>
      <c r="TBN70" s="0"/>
      <c r="TBO70" s="0"/>
      <c r="TBP70" s="0"/>
      <c r="TBQ70" s="0"/>
      <c r="TBR70" s="0"/>
      <c r="TBS70" s="0"/>
      <c r="TBT70" s="0"/>
      <c r="TBU70" s="0"/>
      <c r="TBV70" s="0"/>
      <c r="TBW70" s="0"/>
      <c r="TBX70" s="0"/>
      <c r="TBY70" s="0"/>
      <c r="TBZ70" s="0"/>
      <c r="TCA70" s="0"/>
      <c r="TCB70" s="0"/>
      <c r="TCC70" s="0"/>
      <c r="TCD70" s="0"/>
      <c r="TCE70" s="0"/>
      <c r="TCF70" s="0"/>
      <c r="TCG70" s="0"/>
      <c r="TCH70" s="0"/>
      <c r="TCI70" s="0"/>
      <c r="TCJ70" s="0"/>
      <c r="TCK70" s="0"/>
      <c r="TCL70" s="0"/>
      <c r="TCM70" s="0"/>
      <c r="TCN70" s="0"/>
      <c r="TCO70" s="0"/>
      <c r="TCP70" s="0"/>
      <c r="TCQ70" s="0"/>
      <c r="TCR70" s="0"/>
      <c r="TCS70" s="0"/>
      <c r="TCT70" s="0"/>
      <c r="TCU70" s="0"/>
      <c r="TCV70" s="0"/>
      <c r="TCW70" s="0"/>
      <c r="TCX70" s="0"/>
      <c r="TCY70" s="0"/>
      <c r="TCZ70" s="0"/>
      <c r="TDA70" s="0"/>
      <c r="TDB70" s="0"/>
      <c r="TDC70" s="0"/>
      <c r="TDD70" s="0"/>
      <c r="TDE70" s="0"/>
      <c r="TDF70" s="0"/>
      <c r="TDG70" s="0"/>
      <c r="TDH70" s="0"/>
      <c r="TDI70" s="0"/>
      <c r="TDJ70" s="0"/>
      <c r="TDK70" s="0"/>
      <c r="TDL70" s="0"/>
      <c r="TDM70" s="0"/>
      <c r="TDN70" s="0"/>
      <c r="TDO70" s="0"/>
      <c r="TDP70" s="0"/>
      <c r="TDQ70" s="0"/>
      <c r="TDR70" s="0"/>
      <c r="TDS70" s="0"/>
      <c r="TDT70" s="0"/>
      <c r="TDU70" s="0"/>
      <c r="TDV70" s="0"/>
      <c r="TDW70" s="0"/>
      <c r="TDX70" s="0"/>
      <c r="TDY70" s="0"/>
      <c r="TDZ70" s="0"/>
      <c r="TEA70" s="0"/>
      <c r="TEB70" s="0"/>
      <c r="TEC70" s="0"/>
      <c r="TED70" s="0"/>
      <c r="TEE70" s="0"/>
      <c r="TEF70" s="0"/>
      <c r="TEG70" s="0"/>
      <c r="TEH70" s="0"/>
      <c r="TEI70" s="0"/>
      <c r="TEJ70" s="0"/>
      <c r="TEK70" s="0"/>
      <c r="TEL70" s="0"/>
      <c r="TEM70" s="0"/>
      <c r="TEN70" s="0"/>
      <c r="TEO70" s="0"/>
      <c r="TEP70" s="0"/>
      <c r="TEQ70" s="0"/>
      <c r="TER70" s="0"/>
      <c r="TES70" s="0"/>
      <c r="TET70" s="0"/>
      <c r="TEU70" s="0"/>
      <c r="TEV70" s="0"/>
      <c r="TEW70" s="0"/>
      <c r="TEX70" s="0"/>
      <c r="TEY70" s="0"/>
      <c r="TEZ70" s="0"/>
      <c r="TFA70" s="0"/>
      <c r="TFB70" s="0"/>
      <c r="TFC70" s="0"/>
      <c r="TFD70" s="0"/>
      <c r="TFE70" s="0"/>
      <c r="TFF70" s="0"/>
      <c r="TFG70" s="0"/>
      <c r="TFH70" s="0"/>
      <c r="TFI70" s="0"/>
      <c r="TFJ70" s="0"/>
      <c r="TFK70" s="0"/>
      <c r="TFL70" s="0"/>
      <c r="TFM70" s="0"/>
      <c r="TFN70" s="0"/>
      <c r="TFO70" s="0"/>
      <c r="TFP70" s="0"/>
      <c r="TFQ70" s="0"/>
      <c r="TFR70" s="0"/>
      <c r="TFS70" s="0"/>
      <c r="TFT70" s="0"/>
      <c r="TFU70" s="0"/>
      <c r="TFV70" s="0"/>
      <c r="TFW70" s="0"/>
      <c r="TFX70" s="0"/>
      <c r="TFY70" s="0"/>
      <c r="TFZ70" s="0"/>
      <c r="TGA70" s="0"/>
      <c r="TGB70" s="0"/>
      <c r="TGC70" s="0"/>
      <c r="TGD70" s="0"/>
      <c r="TGE70" s="0"/>
      <c r="TGF70" s="0"/>
      <c r="TGG70" s="0"/>
      <c r="TGH70" s="0"/>
      <c r="TGI70" s="0"/>
      <c r="TGJ70" s="0"/>
      <c r="TGK70" s="0"/>
      <c r="TGL70" s="0"/>
      <c r="TGM70" s="0"/>
      <c r="TGN70" s="0"/>
      <c r="TGO70" s="0"/>
      <c r="TGP70" s="0"/>
      <c r="TGQ70" s="0"/>
      <c r="TGR70" s="0"/>
      <c r="TGS70" s="0"/>
      <c r="TGT70" s="0"/>
      <c r="TGU70" s="0"/>
      <c r="TGV70" s="0"/>
      <c r="TGW70" s="0"/>
      <c r="TGX70" s="0"/>
      <c r="TGY70" s="0"/>
      <c r="TGZ70" s="0"/>
      <c r="THA70" s="0"/>
      <c r="THB70" s="0"/>
      <c r="THC70" s="0"/>
      <c r="THD70" s="0"/>
      <c r="THE70" s="0"/>
      <c r="THF70" s="0"/>
      <c r="THG70" s="0"/>
      <c r="THH70" s="0"/>
      <c r="THI70" s="0"/>
      <c r="THJ70" s="0"/>
      <c r="THK70" s="0"/>
      <c r="THL70" s="0"/>
      <c r="THM70" s="0"/>
      <c r="THN70" s="0"/>
      <c r="THO70" s="0"/>
      <c r="THP70" s="0"/>
      <c r="THQ70" s="0"/>
      <c r="THR70" s="0"/>
      <c r="THS70" s="0"/>
      <c r="THT70" s="0"/>
      <c r="THU70" s="0"/>
      <c r="THV70" s="0"/>
      <c r="THW70" s="0"/>
      <c r="THX70" s="0"/>
      <c r="THY70" s="0"/>
      <c r="THZ70" s="0"/>
      <c r="TIA70" s="0"/>
      <c r="TIB70" s="0"/>
      <c r="TIC70" s="0"/>
      <c r="TID70" s="0"/>
      <c r="TIE70" s="0"/>
      <c r="TIF70" s="0"/>
      <c r="TIG70" s="0"/>
      <c r="TIH70" s="0"/>
      <c r="TII70" s="0"/>
      <c r="TIJ70" s="0"/>
      <c r="TIK70" s="0"/>
      <c r="TIL70" s="0"/>
      <c r="TIM70" s="0"/>
      <c r="TIN70" s="0"/>
      <c r="TIO70" s="0"/>
      <c r="TIP70" s="0"/>
      <c r="TIQ70" s="0"/>
      <c r="TIR70" s="0"/>
      <c r="TIS70" s="0"/>
      <c r="TIT70" s="0"/>
      <c r="TIU70" s="0"/>
      <c r="TIV70" s="0"/>
      <c r="TIW70" s="0"/>
      <c r="TIX70" s="0"/>
      <c r="TIY70" s="0"/>
      <c r="TIZ70" s="0"/>
      <c r="TJA70" s="0"/>
      <c r="TJB70" s="0"/>
      <c r="TJC70" s="0"/>
      <c r="TJD70" s="0"/>
      <c r="TJE70" s="0"/>
      <c r="TJF70" s="0"/>
      <c r="TJG70" s="0"/>
      <c r="TJH70" s="0"/>
      <c r="TJI70" s="0"/>
      <c r="TJJ70" s="0"/>
      <c r="TJK70" s="0"/>
      <c r="TJL70" s="0"/>
      <c r="TJM70" s="0"/>
      <c r="TJN70" s="0"/>
      <c r="TJO70" s="0"/>
      <c r="TJP70" s="0"/>
      <c r="TJQ70" s="0"/>
      <c r="TJR70" s="0"/>
      <c r="TJS70" s="0"/>
      <c r="TJT70" s="0"/>
      <c r="TJU70" s="0"/>
      <c r="TJV70" s="0"/>
      <c r="TJW70" s="0"/>
      <c r="TJX70" s="0"/>
      <c r="TJY70" s="0"/>
      <c r="TJZ70" s="0"/>
      <c r="TKA70" s="0"/>
      <c r="TKB70" s="0"/>
      <c r="TKC70" s="0"/>
      <c r="TKD70" s="0"/>
      <c r="TKE70" s="0"/>
      <c r="TKF70" s="0"/>
      <c r="TKG70" s="0"/>
      <c r="TKH70" s="0"/>
      <c r="TKI70" s="0"/>
      <c r="TKJ70" s="0"/>
      <c r="TKK70" s="0"/>
      <c r="TKL70" s="0"/>
      <c r="TKM70" s="0"/>
      <c r="TKN70" s="0"/>
      <c r="TKO70" s="0"/>
      <c r="TKP70" s="0"/>
      <c r="TKQ70" s="0"/>
      <c r="TKR70" s="0"/>
      <c r="TKS70" s="0"/>
      <c r="TKT70" s="0"/>
      <c r="TKU70" s="0"/>
      <c r="TKV70" s="0"/>
      <c r="TKW70" s="0"/>
      <c r="TKX70" s="0"/>
      <c r="TKY70" s="0"/>
      <c r="TKZ70" s="0"/>
      <c r="TLA70" s="0"/>
      <c r="TLB70" s="0"/>
      <c r="TLC70" s="0"/>
      <c r="TLD70" s="0"/>
      <c r="TLE70" s="0"/>
      <c r="TLF70" s="0"/>
      <c r="TLG70" s="0"/>
      <c r="TLH70" s="0"/>
      <c r="TLI70" s="0"/>
      <c r="TLJ70" s="0"/>
      <c r="TLK70" s="0"/>
      <c r="TLL70" s="0"/>
      <c r="TLM70" s="0"/>
      <c r="TLN70" s="0"/>
      <c r="TLO70" s="0"/>
      <c r="TLP70" s="0"/>
      <c r="TLQ70" s="0"/>
      <c r="TLR70" s="0"/>
      <c r="TLS70" s="0"/>
      <c r="TLT70" s="0"/>
      <c r="TLU70" s="0"/>
      <c r="TLV70" s="0"/>
      <c r="TLW70" s="0"/>
      <c r="TLX70" s="0"/>
      <c r="TLY70" s="0"/>
      <c r="TLZ70" s="0"/>
      <c r="TMA70" s="0"/>
      <c r="TMB70" s="0"/>
      <c r="TMC70" s="0"/>
      <c r="TMD70" s="0"/>
      <c r="TME70" s="0"/>
      <c r="TMF70" s="0"/>
      <c r="TMG70" s="0"/>
      <c r="TMH70" s="0"/>
      <c r="TMI70" s="0"/>
      <c r="TMJ70" s="0"/>
      <c r="TMK70" s="0"/>
      <c r="TML70" s="0"/>
      <c r="TMM70" s="0"/>
      <c r="TMN70" s="0"/>
      <c r="TMO70" s="0"/>
      <c r="TMP70" s="0"/>
      <c r="TMQ70" s="0"/>
      <c r="TMR70" s="0"/>
      <c r="TMS70" s="0"/>
      <c r="TMT70" s="0"/>
      <c r="TMU70" s="0"/>
      <c r="TMV70" s="0"/>
      <c r="TMW70" s="0"/>
      <c r="TMX70" s="0"/>
      <c r="TMY70" s="0"/>
      <c r="TMZ70" s="0"/>
      <c r="TNA70" s="0"/>
      <c r="TNB70" s="0"/>
      <c r="TNC70" s="0"/>
      <c r="TND70" s="0"/>
      <c r="TNE70" s="0"/>
      <c r="TNF70" s="0"/>
      <c r="TNG70" s="0"/>
      <c r="TNH70" s="0"/>
      <c r="TNI70" s="0"/>
      <c r="TNJ70" s="0"/>
      <c r="TNK70" s="0"/>
      <c r="TNL70" s="0"/>
      <c r="TNM70" s="0"/>
      <c r="TNN70" s="0"/>
      <c r="TNO70" s="0"/>
      <c r="TNP70" s="0"/>
      <c r="TNQ70" s="0"/>
      <c r="TNR70" s="0"/>
      <c r="TNS70" s="0"/>
      <c r="TNT70" s="0"/>
      <c r="TNU70" s="0"/>
      <c r="TNV70" s="0"/>
      <c r="TNW70" s="0"/>
      <c r="TNX70" s="0"/>
      <c r="TNY70" s="0"/>
      <c r="TNZ70" s="0"/>
      <c r="TOA70" s="0"/>
      <c r="TOB70" s="0"/>
      <c r="TOC70" s="0"/>
      <c r="TOD70" s="0"/>
      <c r="TOE70" s="0"/>
      <c r="TOF70" s="0"/>
      <c r="TOG70" s="0"/>
      <c r="TOH70" s="0"/>
      <c r="TOI70" s="0"/>
      <c r="TOJ70" s="0"/>
      <c r="TOK70" s="0"/>
      <c r="TOL70" s="0"/>
      <c r="TOM70" s="0"/>
      <c r="TON70" s="0"/>
      <c r="TOO70" s="0"/>
      <c r="TOP70" s="0"/>
      <c r="TOQ70" s="0"/>
      <c r="TOR70" s="0"/>
      <c r="TOS70" s="0"/>
      <c r="TOT70" s="0"/>
      <c r="TOU70" s="0"/>
      <c r="TOV70" s="0"/>
      <c r="TOW70" s="0"/>
      <c r="TOX70" s="0"/>
      <c r="TOY70" s="0"/>
      <c r="TOZ70" s="0"/>
      <c r="TPA70" s="0"/>
      <c r="TPB70" s="0"/>
      <c r="TPC70" s="0"/>
      <c r="TPD70" s="0"/>
      <c r="TPE70" s="0"/>
      <c r="TPF70" s="0"/>
      <c r="TPG70" s="0"/>
      <c r="TPH70" s="0"/>
      <c r="TPI70" s="0"/>
      <c r="TPJ70" s="0"/>
      <c r="TPK70" s="0"/>
      <c r="TPL70" s="0"/>
      <c r="TPM70" s="0"/>
      <c r="TPN70" s="0"/>
      <c r="TPO70" s="0"/>
      <c r="TPP70" s="0"/>
      <c r="TPQ70" s="0"/>
      <c r="TPR70" s="0"/>
      <c r="TPS70" s="0"/>
      <c r="TPT70" s="0"/>
      <c r="TPU70" s="0"/>
      <c r="TPV70" s="0"/>
      <c r="TPW70" s="0"/>
      <c r="TPX70" s="0"/>
      <c r="TPY70" s="0"/>
      <c r="TPZ70" s="0"/>
      <c r="TQA70" s="0"/>
      <c r="TQB70" s="0"/>
      <c r="TQC70" s="0"/>
      <c r="TQD70" s="0"/>
      <c r="TQE70" s="0"/>
      <c r="TQF70" s="0"/>
      <c r="TQG70" s="0"/>
      <c r="TQH70" s="0"/>
      <c r="TQI70" s="0"/>
      <c r="TQJ70" s="0"/>
      <c r="TQK70" s="0"/>
      <c r="TQL70" s="0"/>
      <c r="TQM70" s="0"/>
      <c r="TQN70" s="0"/>
      <c r="TQO70" s="0"/>
      <c r="TQP70" s="0"/>
      <c r="TQQ70" s="0"/>
      <c r="TQR70" s="0"/>
      <c r="TQS70" s="0"/>
      <c r="TQT70" s="0"/>
      <c r="TQU70" s="0"/>
      <c r="TQV70" s="0"/>
      <c r="TQW70" s="0"/>
      <c r="TQX70" s="0"/>
      <c r="TQY70" s="0"/>
      <c r="TQZ70" s="0"/>
      <c r="TRA70" s="0"/>
      <c r="TRB70" s="0"/>
      <c r="TRC70" s="0"/>
      <c r="TRD70" s="0"/>
      <c r="TRE70" s="0"/>
      <c r="TRF70" s="0"/>
      <c r="TRG70" s="0"/>
      <c r="TRH70" s="0"/>
      <c r="TRI70" s="0"/>
      <c r="TRJ70" s="0"/>
      <c r="TRK70" s="0"/>
      <c r="TRL70" s="0"/>
      <c r="TRM70" s="0"/>
      <c r="TRN70" s="0"/>
      <c r="TRO70" s="0"/>
      <c r="TRP70" s="0"/>
      <c r="TRQ70" s="0"/>
      <c r="TRR70" s="0"/>
      <c r="TRS70" s="0"/>
      <c r="TRT70" s="0"/>
      <c r="TRU70" s="0"/>
      <c r="TRV70" s="0"/>
      <c r="TRW70" s="0"/>
      <c r="TRX70" s="0"/>
      <c r="TRY70" s="0"/>
      <c r="TRZ70" s="0"/>
      <c r="TSA70" s="0"/>
      <c r="TSB70" s="0"/>
      <c r="TSC70" s="0"/>
      <c r="TSD70" s="0"/>
      <c r="TSE70" s="0"/>
      <c r="TSF70" s="0"/>
      <c r="TSG70" s="0"/>
      <c r="TSH70" s="0"/>
      <c r="TSI70" s="0"/>
      <c r="TSJ70" s="0"/>
      <c r="TSK70" s="0"/>
      <c r="TSL70" s="0"/>
      <c r="TSM70" s="0"/>
      <c r="TSN70" s="0"/>
      <c r="TSO70" s="0"/>
      <c r="TSP70" s="0"/>
      <c r="TSQ70" s="0"/>
      <c r="TSR70" s="0"/>
      <c r="TSS70" s="0"/>
      <c r="TST70" s="0"/>
      <c r="TSU70" s="0"/>
      <c r="TSV70" s="0"/>
      <c r="TSW70" s="0"/>
      <c r="TSX70" s="0"/>
      <c r="TSY70" s="0"/>
      <c r="TSZ70" s="0"/>
      <c r="TTA70" s="0"/>
      <c r="TTB70" s="0"/>
      <c r="TTC70" s="0"/>
      <c r="TTD70" s="0"/>
      <c r="TTE70" s="0"/>
      <c r="TTF70" s="0"/>
      <c r="TTG70" s="0"/>
      <c r="TTH70" s="0"/>
      <c r="TTI70" s="0"/>
      <c r="TTJ70" s="0"/>
      <c r="TTK70" s="0"/>
      <c r="TTL70" s="0"/>
      <c r="TTM70" s="0"/>
      <c r="TTN70" s="0"/>
      <c r="TTO70" s="0"/>
      <c r="TTP70" s="0"/>
      <c r="TTQ70" s="0"/>
      <c r="TTR70" s="0"/>
      <c r="TTS70" s="0"/>
      <c r="TTT70" s="0"/>
      <c r="TTU70" s="0"/>
      <c r="TTV70" s="0"/>
      <c r="TTW70" s="0"/>
      <c r="TTX70" s="0"/>
      <c r="TTY70" s="0"/>
      <c r="TTZ70" s="0"/>
      <c r="TUA70" s="0"/>
      <c r="TUB70" s="0"/>
      <c r="TUC70" s="0"/>
      <c r="TUD70" s="0"/>
      <c r="TUE70" s="0"/>
      <c r="TUF70" s="0"/>
      <c r="TUG70" s="0"/>
      <c r="TUH70" s="0"/>
      <c r="TUI70" s="0"/>
      <c r="TUJ70" s="0"/>
      <c r="TUK70" s="0"/>
      <c r="TUL70" s="0"/>
      <c r="TUM70" s="0"/>
      <c r="TUN70" s="0"/>
      <c r="TUO70" s="0"/>
      <c r="TUP70" s="0"/>
      <c r="TUQ70" s="0"/>
      <c r="TUR70" s="0"/>
      <c r="TUS70" s="0"/>
      <c r="TUT70" s="0"/>
      <c r="TUU70" s="0"/>
      <c r="TUV70" s="0"/>
      <c r="TUW70" s="0"/>
      <c r="TUX70" s="0"/>
      <c r="TUY70" s="0"/>
      <c r="TUZ70" s="0"/>
      <c r="TVA70" s="0"/>
      <c r="TVB70" s="0"/>
      <c r="TVC70" s="0"/>
      <c r="TVD70" s="0"/>
      <c r="TVE70" s="0"/>
      <c r="TVF70" s="0"/>
      <c r="TVG70" s="0"/>
      <c r="TVH70" s="0"/>
      <c r="TVI70" s="0"/>
      <c r="TVJ70" s="0"/>
      <c r="TVK70" s="0"/>
      <c r="TVL70" s="0"/>
      <c r="TVM70" s="0"/>
      <c r="TVN70" s="0"/>
      <c r="TVO70" s="0"/>
      <c r="TVP70" s="0"/>
      <c r="TVQ70" s="0"/>
      <c r="TVR70" s="0"/>
      <c r="TVS70" s="0"/>
      <c r="TVT70" s="0"/>
      <c r="TVU70" s="0"/>
      <c r="TVV70" s="0"/>
      <c r="TVW70" s="0"/>
      <c r="TVX70" s="0"/>
      <c r="TVY70" s="0"/>
      <c r="TVZ70" s="0"/>
      <c r="TWA70" s="0"/>
      <c r="TWB70" s="0"/>
      <c r="TWC70" s="0"/>
      <c r="TWD70" s="0"/>
      <c r="TWE70" s="0"/>
      <c r="TWF70" s="0"/>
      <c r="TWG70" s="0"/>
      <c r="TWH70" s="0"/>
      <c r="TWI70" s="0"/>
      <c r="TWJ70" s="0"/>
      <c r="TWK70" s="0"/>
      <c r="TWL70" s="0"/>
      <c r="TWM70" s="0"/>
      <c r="TWN70" s="0"/>
      <c r="TWO70" s="0"/>
      <c r="TWP70" s="0"/>
      <c r="TWQ70" s="0"/>
      <c r="TWR70" s="0"/>
      <c r="TWS70" s="0"/>
      <c r="TWT70" s="0"/>
      <c r="TWU70" s="0"/>
      <c r="TWV70" s="0"/>
      <c r="TWW70" s="0"/>
      <c r="TWX70" s="0"/>
      <c r="TWY70" s="0"/>
      <c r="TWZ70" s="0"/>
      <c r="TXA70" s="0"/>
      <c r="TXB70" s="0"/>
      <c r="TXC70" s="0"/>
      <c r="TXD70" s="0"/>
      <c r="TXE70" s="0"/>
      <c r="TXF70" s="0"/>
      <c r="TXG70" s="0"/>
      <c r="TXH70" s="0"/>
      <c r="TXI70" s="0"/>
      <c r="TXJ70" s="0"/>
      <c r="TXK70" s="0"/>
      <c r="TXL70" s="0"/>
      <c r="TXM70" s="0"/>
      <c r="TXN70" s="0"/>
      <c r="TXO70" s="0"/>
      <c r="TXP70" s="0"/>
      <c r="TXQ70" s="0"/>
      <c r="TXR70" s="0"/>
      <c r="TXS70" s="0"/>
      <c r="TXT70" s="0"/>
      <c r="TXU70" s="0"/>
      <c r="TXV70" s="0"/>
      <c r="TXW70" s="0"/>
      <c r="TXX70" s="0"/>
      <c r="TXY70" s="0"/>
      <c r="TXZ70" s="0"/>
      <c r="TYA70" s="0"/>
      <c r="TYB70" s="0"/>
      <c r="TYC70" s="0"/>
      <c r="TYD70" s="0"/>
      <c r="TYE70" s="0"/>
      <c r="TYF70" s="0"/>
      <c r="TYG70" s="0"/>
      <c r="TYH70" s="0"/>
      <c r="TYI70" s="0"/>
      <c r="TYJ70" s="0"/>
      <c r="TYK70" s="0"/>
      <c r="TYL70" s="0"/>
      <c r="TYM70" s="0"/>
      <c r="TYN70" s="0"/>
      <c r="TYO70" s="0"/>
      <c r="TYP70" s="0"/>
      <c r="TYQ70" s="0"/>
      <c r="TYR70" s="0"/>
      <c r="TYS70" s="0"/>
      <c r="TYT70" s="0"/>
      <c r="TYU70" s="0"/>
      <c r="TYV70" s="0"/>
      <c r="TYW70" s="0"/>
      <c r="TYX70" s="0"/>
      <c r="TYY70" s="0"/>
      <c r="TYZ70" s="0"/>
      <c r="TZA70" s="0"/>
      <c r="TZB70" s="0"/>
      <c r="TZC70" s="0"/>
      <c r="TZD70" s="0"/>
      <c r="TZE70" s="0"/>
      <c r="TZF70" s="0"/>
      <c r="TZG70" s="0"/>
      <c r="TZH70" s="0"/>
      <c r="TZI70" s="0"/>
      <c r="TZJ70" s="0"/>
      <c r="TZK70" s="0"/>
      <c r="TZL70" s="0"/>
      <c r="TZM70" s="0"/>
      <c r="TZN70" s="0"/>
      <c r="TZO70" s="0"/>
      <c r="TZP70" s="0"/>
      <c r="TZQ70" s="0"/>
      <c r="TZR70" s="0"/>
      <c r="TZS70" s="0"/>
      <c r="TZT70" s="0"/>
      <c r="TZU70" s="0"/>
      <c r="TZV70" s="0"/>
      <c r="TZW70" s="0"/>
      <c r="TZX70" s="0"/>
      <c r="TZY70" s="0"/>
      <c r="TZZ70" s="0"/>
      <c r="UAA70" s="0"/>
      <c r="UAB70" s="0"/>
      <c r="UAC70" s="0"/>
      <c r="UAD70" s="0"/>
      <c r="UAE70" s="0"/>
      <c r="UAF70" s="0"/>
      <c r="UAG70" s="0"/>
      <c r="UAH70" s="0"/>
      <c r="UAI70" s="0"/>
      <c r="UAJ70" s="0"/>
      <c r="UAK70" s="0"/>
      <c r="UAL70" s="0"/>
      <c r="UAM70" s="0"/>
      <c r="UAN70" s="0"/>
      <c r="UAO70" s="0"/>
      <c r="UAP70" s="0"/>
      <c r="UAQ70" s="0"/>
      <c r="UAR70" s="0"/>
      <c r="UAS70" s="0"/>
      <c r="UAT70" s="0"/>
      <c r="UAU70" s="0"/>
      <c r="UAV70" s="0"/>
      <c r="UAW70" s="0"/>
      <c r="UAX70" s="0"/>
      <c r="UAY70" s="0"/>
      <c r="UAZ70" s="0"/>
      <c r="UBA70" s="0"/>
      <c r="UBB70" s="0"/>
      <c r="UBC70" s="0"/>
      <c r="UBD70" s="0"/>
      <c r="UBE70" s="0"/>
      <c r="UBF70" s="0"/>
      <c r="UBG70" s="0"/>
      <c r="UBH70" s="0"/>
      <c r="UBI70" s="0"/>
      <c r="UBJ70" s="0"/>
      <c r="UBK70" s="0"/>
      <c r="UBL70" s="0"/>
      <c r="UBM70" s="0"/>
      <c r="UBN70" s="0"/>
      <c r="UBO70" s="0"/>
      <c r="UBP70" s="0"/>
      <c r="UBQ70" s="0"/>
      <c r="UBR70" s="0"/>
      <c r="UBS70" s="0"/>
      <c r="UBT70" s="0"/>
      <c r="UBU70" s="0"/>
      <c r="UBV70" s="0"/>
      <c r="UBW70" s="0"/>
      <c r="UBX70" s="0"/>
      <c r="UBY70" s="0"/>
      <c r="UBZ70" s="0"/>
      <c r="UCA70" s="0"/>
      <c r="UCB70" s="0"/>
      <c r="UCC70" s="0"/>
      <c r="UCD70" s="0"/>
      <c r="UCE70" s="0"/>
      <c r="UCF70" s="0"/>
      <c r="UCG70" s="0"/>
      <c r="UCH70" s="0"/>
      <c r="UCI70" s="0"/>
      <c r="UCJ70" s="0"/>
      <c r="UCK70" s="0"/>
      <c r="UCL70" s="0"/>
      <c r="UCM70" s="0"/>
      <c r="UCN70" s="0"/>
      <c r="UCO70" s="0"/>
      <c r="UCP70" s="0"/>
      <c r="UCQ70" s="0"/>
      <c r="UCR70" s="0"/>
      <c r="UCS70" s="0"/>
      <c r="UCT70" s="0"/>
      <c r="UCU70" s="0"/>
      <c r="UCV70" s="0"/>
      <c r="UCW70" s="0"/>
      <c r="UCX70" s="0"/>
      <c r="UCY70" s="0"/>
      <c r="UCZ70" s="0"/>
      <c r="UDA70" s="0"/>
      <c r="UDB70" s="0"/>
      <c r="UDC70" s="0"/>
      <c r="UDD70" s="0"/>
      <c r="UDE70" s="0"/>
      <c r="UDF70" s="0"/>
      <c r="UDG70" s="0"/>
      <c r="UDH70" s="0"/>
      <c r="UDI70" s="0"/>
      <c r="UDJ70" s="0"/>
      <c r="UDK70" s="0"/>
      <c r="UDL70" s="0"/>
      <c r="UDM70" s="0"/>
      <c r="UDN70" s="0"/>
      <c r="UDO70" s="0"/>
      <c r="UDP70" s="0"/>
      <c r="UDQ70" s="0"/>
      <c r="UDR70" s="0"/>
      <c r="UDS70" s="0"/>
      <c r="UDT70" s="0"/>
      <c r="UDU70" s="0"/>
      <c r="UDV70" s="0"/>
      <c r="UDW70" s="0"/>
      <c r="UDX70" s="0"/>
      <c r="UDY70" s="0"/>
      <c r="UDZ70" s="0"/>
      <c r="UEA70" s="0"/>
      <c r="UEB70" s="0"/>
      <c r="UEC70" s="0"/>
      <c r="UED70" s="0"/>
      <c r="UEE70" s="0"/>
      <c r="UEF70" s="0"/>
      <c r="UEG70" s="0"/>
      <c r="UEH70" s="0"/>
      <c r="UEI70" s="0"/>
      <c r="UEJ70" s="0"/>
      <c r="UEK70" s="0"/>
      <c r="UEL70" s="0"/>
      <c r="UEM70" s="0"/>
      <c r="UEN70" s="0"/>
      <c r="UEO70" s="0"/>
      <c r="UEP70" s="0"/>
      <c r="UEQ70" s="0"/>
      <c r="UER70" s="0"/>
      <c r="UES70" s="0"/>
      <c r="UET70" s="0"/>
      <c r="UEU70" s="0"/>
      <c r="UEV70" s="0"/>
      <c r="UEW70" s="0"/>
      <c r="UEX70" s="0"/>
      <c r="UEY70" s="0"/>
      <c r="UEZ70" s="0"/>
      <c r="UFA70" s="0"/>
      <c r="UFB70" s="0"/>
      <c r="UFC70" s="0"/>
      <c r="UFD70" s="0"/>
      <c r="UFE70" s="0"/>
      <c r="UFF70" s="0"/>
      <c r="UFG70" s="0"/>
      <c r="UFH70" s="0"/>
      <c r="UFI70" s="0"/>
      <c r="UFJ70" s="0"/>
      <c r="UFK70" s="0"/>
      <c r="UFL70" s="0"/>
      <c r="UFM70" s="0"/>
      <c r="UFN70" s="0"/>
      <c r="UFO70" s="0"/>
      <c r="UFP70" s="0"/>
      <c r="UFQ70" s="0"/>
      <c r="UFR70" s="0"/>
      <c r="UFS70" s="0"/>
      <c r="UFT70" s="0"/>
      <c r="UFU70" s="0"/>
      <c r="UFV70" s="0"/>
      <c r="UFW70" s="0"/>
      <c r="UFX70" s="0"/>
      <c r="UFY70" s="0"/>
      <c r="UFZ70" s="0"/>
      <c r="UGA70" s="0"/>
      <c r="UGB70" s="0"/>
      <c r="UGC70" s="0"/>
      <c r="UGD70" s="0"/>
      <c r="UGE70" s="0"/>
      <c r="UGF70" s="0"/>
      <c r="UGG70" s="0"/>
      <c r="UGH70" s="0"/>
      <c r="UGI70" s="0"/>
      <c r="UGJ70" s="0"/>
      <c r="UGK70" s="0"/>
      <c r="UGL70" s="0"/>
      <c r="UGM70" s="0"/>
      <c r="UGN70" s="0"/>
      <c r="UGO70" s="0"/>
      <c r="UGP70" s="0"/>
      <c r="UGQ70" s="0"/>
      <c r="UGR70" s="0"/>
      <c r="UGS70" s="0"/>
      <c r="UGT70" s="0"/>
      <c r="UGU70" s="0"/>
      <c r="UGV70" s="0"/>
      <c r="UGW70" s="0"/>
      <c r="UGX70" s="0"/>
      <c r="UGY70" s="0"/>
      <c r="UGZ70" s="0"/>
      <c r="UHA70" s="0"/>
      <c r="UHB70" s="0"/>
      <c r="UHC70" s="0"/>
      <c r="UHD70" s="0"/>
      <c r="UHE70" s="0"/>
      <c r="UHF70" s="0"/>
      <c r="UHG70" s="0"/>
      <c r="UHH70" s="0"/>
      <c r="UHI70" s="0"/>
      <c r="UHJ70" s="0"/>
      <c r="UHK70" s="0"/>
      <c r="UHL70" s="0"/>
      <c r="UHM70" s="0"/>
      <c r="UHN70" s="0"/>
      <c r="UHO70" s="0"/>
      <c r="UHP70" s="0"/>
      <c r="UHQ70" s="0"/>
      <c r="UHR70" s="0"/>
      <c r="UHS70" s="0"/>
      <c r="UHT70" s="0"/>
      <c r="UHU70" s="0"/>
      <c r="UHV70" s="0"/>
      <c r="UHW70" s="0"/>
      <c r="UHX70" s="0"/>
      <c r="UHY70" s="0"/>
      <c r="UHZ70" s="0"/>
      <c r="UIA70" s="0"/>
      <c r="UIB70" s="0"/>
      <c r="UIC70" s="0"/>
      <c r="UID70" s="0"/>
      <c r="UIE70" s="0"/>
      <c r="UIF70" s="0"/>
      <c r="UIG70" s="0"/>
      <c r="UIH70" s="0"/>
      <c r="UII70" s="0"/>
      <c r="UIJ70" s="0"/>
      <c r="UIK70" s="0"/>
      <c r="UIL70" s="0"/>
      <c r="UIM70" s="0"/>
      <c r="UIN70" s="0"/>
      <c r="UIO70" s="0"/>
      <c r="UIP70" s="0"/>
      <c r="UIQ70" s="0"/>
      <c r="UIR70" s="0"/>
      <c r="UIS70" s="0"/>
      <c r="UIT70" s="0"/>
      <c r="UIU70" s="0"/>
      <c r="UIV70" s="0"/>
      <c r="UIW70" s="0"/>
      <c r="UIX70" s="0"/>
      <c r="UIY70" s="0"/>
      <c r="UIZ70" s="0"/>
      <c r="UJA70" s="0"/>
      <c r="UJB70" s="0"/>
      <c r="UJC70" s="0"/>
      <c r="UJD70" s="0"/>
      <c r="UJE70" s="0"/>
      <c r="UJF70" s="0"/>
      <c r="UJG70" s="0"/>
      <c r="UJH70" s="0"/>
      <c r="UJI70" s="0"/>
      <c r="UJJ70" s="0"/>
      <c r="UJK70" s="0"/>
      <c r="UJL70" s="0"/>
      <c r="UJM70" s="0"/>
      <c r="UJN70" s="0"/>
      <c r="UJO70" s="0"/>
      <c r="UJP70" s="0"/>
      <c r="UJQ70" s="0"/>
      <c r="UJR70" s="0"/>
      <c r="UJS70" s="0"/>
      <c r="UJT70" s="0"/>
      <c r="UJU70" s="0"/>
      <c r="UJV70" s="0"/>
      <c r="UJW70" s="0"/>
      <c r="UJX70" s="0"/>
      <c r="UJY70" s="0"/>
      <c r="UJZ70" s="0"/>
      <c r="UKA70" s="0"/>
      <c r="UKB70" s="0"/>
      <c r="UKC70" s="0"/>
      <c r="UKD70" s="0"/>
      <c r="UKE70" s="0"/>
      <c r="UKF70" s="0"/>
      <c r="UKG70" s="0"/>
      <c r="UKH70" s="0"/>
      <c r="UKI70" s="0"/>
      <c r="UKJ70" s="0"/>
      <c r="UKK70" s="0"/>
      <c r="UKL70" s="0"/>
      <c r="UKM70" s="0"/>
      <c r="UKN70" s="0"/>
      <c r="UKO70" s="0"/>
      <c r="UKP70" s="0"/>
      <c r="UKQ70" s="0"/>
      <c r="UKR70" s="0"/>
      <c r="UKS70" s="0"/>
      <c r="UKT70" s="0"/>
      <c r="UKU70" s="0"/>
      <c r="UKV70" s="0"/>
      <c r="UKW70" s="0"/>
      <c r="UKX70" s="0"/>
      <c r="UKY70" s="0"/>
      <c r="UKZ70" s="0"/>
      <c r="ULA70" s="0"/>
      <c r="ULB70" s="0"/>
      <c r="ULC70" s="0"/>
      <c r="ULD70" s="0"/>
      <c r="ULE70" s="0"/>
      <c r="ULF70" s="0"/>
      <c r="ULG70" s="0"/>
      <c r="ULH70" s="0"/>
      <c r="ULI70" s="0"/>
      <c r="ULJ70" s="0"/>
      <c r="ULK70" s="0"/>
      <c r="ULL70" s="0"/>
      <c r="ULM70" s="0"/>
      <c r="ULN70" s="0"/>
      <c r="ULO70" s="0"/>
      <c r="ULP70" s="0"/>
      <c r="ULQ70" s="0"/>
      <c r="ULR70" s="0"/>
      <c r="ULS70" s="0"/>
      <c r="ULT70" s="0"/>
      <c r="ULU70" s="0"/>
      <c r="ULV70" s="0"/>
      <c r="ULW70" s="0"/>
      <c r="ULX70" s="0"/>
      <c r="ULY70" s="0"/>
      <c r="ULZ70" s="0"/>
      <c r="UMA70" s="0"/>
      <c r="UMB70" s="0"/>
      <c r="UMC70" s="0"/>
      <c r="UMD70" s="0"/>
      <c r="UME70" s="0"/>
      <c r="UMF70" s="0"/>
      <c r="UMG70" s="0"/>
      <c r="UMH70" s="0"/>
      <c r="UMI70" s="0"/>
      <c r="UMJ70" s="0"/>
      <c r="UMK70" s="0"/>
      <c r="UML70" s="0"/>
      <c r="UMM70" s="0"/>
      <c r="UMN70" s="0"/>
      <c r="UMO70" s="0"/>
      <c r="UMP70" s="0"/>
      <c r="UMQ70" s="0"/>
      <c r="UMR70" s="0"/>
      <c r="UMS70" s="0"/>
      <c r="UMT70" s="0"/>
      <c r="UMU70" s="0"/>
      <c r="UMV70" s="0"/>
      <c r="UMW70" s="0"/>
      <c r="UMX70" s="0"/>
      <c r="UMY70" s="0"/>
      <c r="UMZ70" s="0"/>
      <c r="UNA70" s="0"/>
      <c r="UNB70" s="0"/>
      <c r="UNC70" s="0"/>
      <c r="UND70" s="0"/>
      <c r="UNE70" s="0"/>
      <c r="UNF70" s="0"/>
      <c r="UNG70" s="0"/>
      <c r="UNH70" s="0"/>
      <c r="UNI70" s="0"/>
      <c r="UNJ70" s="0"/>
      <c r="UNK70" s="0"/>
      <c r="UNL70" s="0"/>
      <c r="UNM70" s="0"/>
      <c r="UNN70" s="0"/>
      <c r="UNO70" s="0"/>
      <c r="UNP70" s="0"/>
      <c r="UNQ70" s="0"/>
      <c r="UNR70" s="0"/>
      <c r="UNS70" s="0"/>
      <c r="UNT70" s="0"/>
      <c r="UNU70" s="0"/>
      <c r="UNV70" s="0"/>
      <c r="UNW70" s="0"/>
      <c r="UNX70" s="0"/>
      <c r="UNY70" s="0"/>
      <c r="UNZ70" s="0"/>
      <c r="UOA70" s="0"/>
      <c r="UOB70" s="0"/>
      <c r="UOC70" s="0"/>
      <c r="UOD70" s="0"/>
      <c r="UOE70" s="0"/>
      <c r="UOF70" s="0"/>
      <c r="UOG70" s="0"/>
      <c r="UOH70" s="0"/>
      <c r="UOI70" s="0"/>
      <c r="UOJ70" s="0"/>
      <c r="UOK70" s="0"/>
      <c r="UOL70" s="0"/>
      <c r="UOM70" s="0"/>
      <c r="UON70" s="0"/>
      <c r="UOO70" s="0"/>
      <c r="UOP70" s="0"/>
      <c r="UOQ70" s="0"/>
      <c r="UOR70" s="0"/>
      <c r="UOS70" s="0"/>
      <c r="UOT70" s="0"/>
      <c r="UOU70" s="0"/>
      <c r="UOV70" s="0"/>
      <c r="UOW70" s="0"/>
      <c r="UOX70" s="0"/>
      <c r="UOY70" s="0"/>
      <c r="UOZ70" s="0"/>
      <c r="UPA70" s="0"/>
      <c r="UPB70" s="0"/>
      <c r="UPC70" s="0"/>
      <c r="UPD70" s="0"/>
      <c r="UPE70" s="0"/>
      <c r="UPF70" s="0"/>
      <c r="UPG70" s="0"/>
      <c r="UPH70" s="0"/>
      <c r="UPI70" s="0"/>
      <c r="UPJ70" s="0"/>
      <c r="UPK70" s="0"/>
      <c r="UPL70" s="0"/>
      <c r="UPM70" s="0"/>
      <c r="UPN70" s="0"/>
      <c r="UPO70" s="0"/>
      <c r="UPP70" s="0"/>
      <c r="UPQ70" s="0"/>
      <c r="UPR70" s="0"/>
      <c r="UPS70" s="0"/>
      <c r="UPT70" s="0"/>
      <c r="UPU70" s="0"/>
      <c r="UPV70" s="0"/>
      <c r="UPW70" s="0"/>
      <c r="UPX70" s="0"/>
      <c r="UPY70" s="0"/>
      <c r="UPZ70" s="0"/>
      <c r="UQA70" s="0"/>
      <c r="UQB70" s="0"/>
      <c r="UQC70" s="0"/>
      <c r="UQD70" s="0"/>
      <c r="UQE70" s="0"/>
      <c r="UQF70" s="0"/>
      <c r="UQG70" s="0"/>
      <c r="UQH70" s="0"/>
      <c r="UQI70" s="0"/>
      <c r="UQJ70" s="0"/>
      <c r="UQK70" s="0"/>
      <c r="UQL70" s="0"/>
      <c r="UQM70" s="0"/>
      <c r="UQN70" s="0"/>
      <c r="UQO70" s="0"/>
      <c r="UQP70" s="0"/>
      <c r="UQQ70" s="0"/>
      <c r="UQR70" s="0"/>
      <c r="UQS70" s="0"/>
      <c r="UQT70" s="0"/>
      <c r="UQU70" s="0"/>
      <c r="UQV70" s="0"/>
      <c r="UQW70" s="0"/>
      <c r="UQX70" s="0"/>
      <c r="UQY70" s="0"/>
      <c r="UQZ70" s="0"/>
      <c r="URA70" s="0"/>
      <c r="URB70" s="0"/>
      <c r="URC70" s="0"/>
      <c r="URD70" s="0"/>
      <c r="URE70" s="0"/>
      <c r="URF70" s="0"/>
      <c r="URG70" s="0"/>
      <c r="URH70" s="0"/>
      <c r="URI70" s="0"/>
      <c r="URJ70" s="0"/>
      <c r="URK70" s="0"/>
      <c r="URL70" s="0"/>
      <c r="URM70" s="0"/>
      <c r="URN70" s="0"/>
      <c r="URO70" s="0"/>
      <c r="URP70" s="0"/>
      <c r="URQ70" s="0"/>
      <c r="URR70" s="0"/>
      <c r="URS70" s="0"/>
      <c r="URT70" s="0"/>
      <c r="URU70" s="0"/>
      <c r="URV70" s="0"/>
      <c r="URW70" s="0"/>
      <c r="URX70" s="0"/>
      <c r="URY70" s="0"/>
      <c r="URZ70" s="0"/>
      <c r="USA70" s="0"/>
      <c r="USB70" s="0"/>
      <c r="USC70" s="0"/>
      <c r="USD70" s="0"/>
      <c r="USE70" s="0"/>
      <c r="USF70" s="0"/>
      <c r="USG70" s="0"/>
      <c r="USH70" s="0"/>
      <c r="USI70" s="0"/>
      <c r="USJ70" s="0"/>
      <c r="USK70" s="0"/>
      <c r="USL70" s="0"/>
      <c r="USM70" s="0"/>
      <c r="USN70" s="0"/>
      <c r="USO70" s="0"/>
      <c r="USP70" s="0"/>
      <c r="USQ70" s="0"/>
      <c r="USR70" s="0"/>
      <c r="USS70" s="0"/>
      <c r="UST70" s="0"/>
      <c r="USU70" s="0"/>
      <c r="USV70" s="0"/>
      <c r="USW70" s="0"/>
      <c r="USX70" s="0"/>
      <c r="USY70" s="0"/>
      <c r="USZ70" s="0"/>
      <c r="UTA70" s="0"/>
      <c r="UTB70" s="0"/>
      <c r="UTC70" s="0"/>
      <c r="UTD70" s="0"/>
      <c r="UTE70" s="0"/>
      <c r="UTF70" s="0"/>
      <c r="UTG70" s="0"/>
      <c r="UTH70" s="0"/>
      <c r="UTI70" s="0"/>
      <c r="UTJ70" s="0"/>
      <c r="UTK70" s="0"/>
      <c r="UTL70" s="0"/>
      <c r="UTM70" s="0"/>
      <c r="UTN70" s="0"/>
      <c r="UTO70" s="0"/>
      <c r="UTP70" s="0"/>
      <c r="UTQ70" s="0"/>
      <c r="UTR70" s="0"/>
      <c r="UTS70" s="0"/>
      <c r="UTT70" s="0"/>
      <c r="UTU70" s="0"/>
      <c r="UTV70" s="0"/>
      <c r="UTW70" s="0"/>
      <c r="UTX70" s="0"/>
      <c r="UTY70" s="0"/>
      <c r="UTZ70" s="0"/>
      <c r="UUA70" s="0"/>
      <c r="UUB70" s="0"/>
      <c r="UUC70" s="0"/>
      <c r="UUD70" s="0"/>
      <c r="UUE70" s="0"/>
      <c r="UUF70" s="0"/>
      <c r="UUG70" s="0"/>
      <c r="UUH70" s="0"/>
      <c r="UUI70" s="0"/>
      <c r="UUJ70" s="0"/>
      <c r="UUK70" s="0"/>
      <c r="UUL70" s="0"/>
      <c r="UUM70" s="0"/>
      <c r="UUN70" s="0"/>
      <c r="UUO70" s="0"/>
      <c r="UUP70" s="0"/>
      <c r="UUQ70" s="0"/>
      <c r="UUR70" s="0"/>
      <c r="UUS70" s="0"/>
      <c r="UUT70" s="0"/>
      <c r="UUU70" s="0"/>
      <c r="UUV70" s="0"/>
      <c r="UUW70" s="0"/>
      <c r="UUX70" s="0"/>
      <c r="UUY70" s="0"/>
      <c r="UUZ70" s="0"/>
      <c r="UVA70" s="0"/>
      <c r="UVB70" s="0"/>
      <c r="UVC70" s="0"/>
      <c r="UVD70" s="0"/>
      <c r="UVE70" s="0"/>
      <c r="UVF70" s="0"/>
      <c r="UVG70" s="0"/>
      <c r="UVH70" s="0"/>
      <c r="UVI70" s="0"/>
      <c r="UVJ70" s="0"/>
      <c r="UVK70" s="0"/>
      <c r="UVL70" s="0"/>
      <c r="UVM70" s="0"/>
      <c r="UVN70" s="0"/>
      <c r="UVO70" s="0"/>
      <c r="UVP70" s="0"/>
      <c r="UVQ70" s="0"/>
      <c r="UVR70" s="0"/>
      <c r="UVS70" s="0"/>
      <c r="UVT70" s="0"/>
      <c r="UVU70" s="0"/>
      <c r="UVV70" s="0"/>
      <c r="UVW70" s="0"/>
      <c r="UVX70" s="0"/>
      <c r="UVY70" s="0"/>
      <c r="UVZ70" s="0"/>
      <c r="UWA70" s="0"/>
      <c r="UWB70" s="0"/>
      <c r="UWC70" s="0"/>
      <c r="UWD70" s="0"/>
      <c r="UWE70" s="0"/>
      <c r="UWF70" s="0"/>
      <c r="UWG70" s="0"/>
      <c r="UWH70" s="0"/>
      <c r="UWI70" s="0"/>
      <c r="UWJ70" s="0"/>
      <c r="UWK70" s="0"/>
      <c r="UWL70" s="0"/>
      <c r="UWM70" s="0"/>
      <c r="UWN70" s="0"/>
      <c r="UWO70" s="0"/>
      <c r="UWP70" s="0"/>
      <c r="UWQ70" s="0"/>
      <c r="UWR70" s="0"/>
      <c r="UWS70" s="0"/>
      <c r="UWT70" s="0"/>
      <c r="UWU70" s="0"/>
      <c r="UWV70" s="0"/>
      <c r="UWW70" s="0"/>
      <c r="UWX70" s="0"/>
      <c r="UWY70" s="0"/>
      <c r="UWZ70" s="0"/>
      <c r="UXA70" s="0"/>
      <c r="UXB70" s="0"/>
      <c r="UXC70" s="0"/>
      <c r="UXD70" s="0"/>
      <c r="UXE70" s="0"/>
      <c r="UXF70" s="0"/>
      <c r="UXG70" s="0"/>
      <c r="UXH70" s="0"/>
      <c r="UXI70" s="0"/>
      <c r="UXJ70" s="0"/>
      <c r="UXK70" s="0"/>
      <c r="UXL70" s="0"/>
      <c r="UXM70" s="0"/>
      <c r="UXN70" s="0"/>
      <c r="UXO70" s="0"/>
      <c r="UXP70" s="0"/>
      <c r="UXQ70" s="0"/>
      <c r="UXR70" s="0"/>
      <c r="UXS70" s="0"/>
      <c r="UXT70" s="0"/>
      <c r="UXU70" s="0"/>
      <c r="UXV70" s="0"/>
      <c r="UXW70" s="0"/>
      <c r="UXX70" s="0"/>
      <c r="UXY70" s="0"/>
      <c r="UXZ70" s="0"/>
      <c r="UYA70" s="0"/>
      <c r="UYB70" s="0"/>
      <c r="UYC70" s="0"/>
      <c r="UYD70" s="0"/>
      <c r="UYE70" s="0"/>
      <c r="UYF70" s="0"/>
      <c r="UYG70" s="0"/>
      <c r="UYH70" s="0"/>
      <c r="UYI70" s="0"/>
      <c r="UYJ70" s="0"/>
      <c r="UYK70" s="0"/>
      <c r="UYL70" s="0"/>
      <c r="UYM70" s="0"/>
      <c r="UYN70" s="0"/>
      <c r="UYO70" s="0"/>
      <c r="UYP70" s="0"/>
      <c r="UYQ70" s="0"/>
      <c r="UYR70" s="0"/>
      <c r="UYS70" s="0"/>
      <c r="UYT70" s="0"/>
      <c r="UYU70" s="0"/>
      <c r="UYV70" s="0"/>
      <c r="UYW70" s="0"/>
      <c r="UYX70" s="0"/>
      <c r="UYY70" s="0"/>
      <c r="UYZ70" s="0"/>
      <c r="UZA70" s="0"/>
      <c r="UZB70" s="0"/>
      <c r="UZC70" s="0"/>
      <c r="UZD70" s="0"/>
      <c r="UZE70" s="0"/>
      <c r="UZF70" s="0"/>
      <c r="UZG70" s="0"/>
      <c r="UZH70" s="0"/>
      <c r="UZI70" s="0"/>
      <c r="UZJ70" s="0"/>
      <c r="UZK70" s="0"/>
      <c r="UZL70" s="0"/>
      <c r="UZM70" s="0"/>
      <c r="UZN70" s="0"/>
      <c r="UZO70" s="0"/>
      <c r="UZP70" s="0"/>
      <c r="UZQ70" s="0"/>
      <c r="UZR70" s="0"/>
      <c r="UZS70" s="0"/>
      <c r="UZT70" s="0"/>
      <c r="UZU70" s="0"/>
      <c r="UZV70" s="0"/>
      <c r="UZW70" s="0"/>
      <c r="UZX70" s="0"/>
      <c r="UZY70" s="0"/>
      <c r="UZZ70" s="0"/>
      <c r="VAA70" s="0"/>
      <c r="VAB70" s="0"/>
      <c r="VAC70" s="0"/>
      <c r="VAD70" s="0"/>
      <c r="VAE70" s="0"/>
      <c r="VAF70" s="0"/>
      <c r="VAG70" s="0"/>
      <c r="VAH70" s="0"/>
      <c r="VAI70" s="0"/>
      <c r="VAJ70" s="0"/>
      <c r="VAK70" s="0"/>
      <c r="VAL70" s="0"/>
      <c r="VAM70" s="0"/>
      <c r="VAN70" s="0"/>
      <c r="VAO70" s="0"/>
      <c r="VAP70" s="0"/>
      <c r="VAQ70" s="0"/>
      <c r="VAR70" s="0"/>
      <c r="VAS70" s="0"/>
      <c r="VAT70" s="0"/>
      <c r="VAU70" s="0"/>
      <c r="VAV70" s="0"/>
      <c r="VAW70" s="0"/>
      <c r="VAX70" s="0"/>
      <c r="VAY70" s="0"/>
      <c r="VAZ70" s="0"/>
      <c r="VBA70" s="0"/>
      <c r="VBB70" s="0"/>
      <c r="VBC70" s="0"/>
      <c r="VBD70" s="0"/>
      <c r="VBE70" s="0"/>
      <c r="VBF70" s="0"/>
      <c r="VBG70" s="0"/>
      <c r="VBH70" s="0"/>
      <c r="VBI70" s="0"/>
      <c r="VBJ70" s="0"/>
      <c r="VBK70" s="0"/>
      <c r="VBL70" s="0"/>
      <c r="VBM70" s="0"/>
      <c r="VBN70" s="0"/>
      <c r="VBO70" s="0"/>
      <c r="VBP70" s="0"/>
      <c r="VBQ70" s="0"/>
      <c r="VBR70" s="0"/>
      <c r="VBS70" s="0"/>
      <c r="VBT70" s="0"/>
      <c r="VBU70" s="0"/>
      <c r="VBV70" s="0"/>
      <c r="VBW70" s="0"/>
      <c r="VBX70" s="0"/>
      <c r="VBY70" s="0"/>
      <c r="VBZ70" s="0"/>
      <c r="VCA70" s="0"/>
      <c r="VCB70" s="0"/>
      <c r="VCC70" s="0"/>
      <c r="VCD70" s="0"/>
      <c r="VCE70" s="0"/>
      <c r="VCF70" s="0"/>
      <c r="VCG70" s="0"/>
      <c r="VCH70" s="0"/>
      <c r="VCI70" s="0"/>
      <c r="VCJ70" s="0"/>
      <c r="VCK70" s="0"/>
      <c r="VCL70" s="0"/>
      <c r="VCM70" s="0"/>
      <c r="VCN70" s="0"/>
      <c r="VCO70" s="0"/>
      <c r="VCP70" s="0"/>
      <c r="VCQ70" s="0"/>
      <c r="VCR70" s="0"/>
      <c r="VCS70" s="0"/>
      <c r="VCT70" s="0"/>
      <c r="VCU70" s="0"/>
      <c r="VCV70" s="0"/>
      <c r="VCW70" s="0"/>
      <c r="VCX70" s="0"/>
      <c r="VCY70" s="0"/>
      <c r="VCZ70" s="0"/>
      <c r="VDA70" s="0"/>
      <c r="VDB70" s="0"/>
      <c r="VDC70" s="0"/>
      <c r="VDD70" s="0"/>
      <c r="VDE70" s="0"/>
      <c r="VDF70" s="0"/>
      <c r="VDG70" s="0"/>
      <c r="VDH70" s="0"/>
      <c r="VDI70" s="0"/>
      <c r="VDJ70" s="0"/>
      <c r="VDK70" s="0"/>
      <c r="VDL70" s="0"/>
      <c r="VDM70" s="0"/>
      <c r="VDN70" s="0"/>
      <c r="VDO70" s="0"/>
      <c r="VDP70" s="0"/>
      <c r="VDQ70" s="0"/>
      <c r="VDR70" s="0"/>
      <c r="VDS70" s="0"/>
      <c r="VDT70" s="0"/>
      <c r="VDU70" s="0"/>
      <c r="VDV70" s="0"/>
      <c r="VDW70" s="0"/>
      <c r="VDX70" s="0"/>
      <c r="VDY70" s="0"/>
      <c r="VDZ70" s="0"/>
      <c r="VEA70" s="0"/>
      <c r="VEB70" s="0"/>
      <c r="VEC70" s="0"/>
      <c r="VED70" s="0"/>
      <c r="VEE70" s="0"/>
      <c r="VEF70" s="0"/>
      <c r="VEG70" s="0"/>
      <c r="VEH70" s="0"/>
      <c r="VEI70" s="0"/>
      <c r="VEJ70" s="0"/>
      <c r="VEK70" s="0"/>
      <c r="VEL70" s="0"/>
      <c r="VEM70" s="0"/>
      <c r="VEN70" s="0"/>
      <c r="VEO70" s="0"/>
      <c r="VEP70" s="0"/>
      <c r="VEQ70" s="0"/>
      <c r="VER70" s="0"/>
      <c r="VES70" s="0"/>
      <c r="VET70" s="0"/>
      <c r="VEU70" s="0"/>
      <c r="VEV70" s="0"/>
      <c r="VEW70" s="0"/>
      <c r="VEX70" s="0"/>
      <c r="VEY70" s="0"/>
      <c r="VEZ70" s="0"/>
      <c r="VFA70" s="0"/>
      <c r="VFB70" s="0"/>
      <c r="VFC70" s="0"/>
      <c r="VFD70" s="0"/>
      <c r="VFE70" s="0"/>
      <c r="VFF70" s="0"/>
      <c r="VFG70" s="0"/>
      <c r="VFH70" s="0"/>
      <c r="VFI70" s="0"/>
      <c r="VFJ70" s="0"/>
      <c r="VFK70" s="0"/>
      <c r="VFL70" s="0"/>
      <c r="VFM70" s="0"/>
      <c r="VFN70" s="0"/>
      <c r="VFO70" s="0"/>
      <c r="VFP70" s="0"/>
      <c r="VFQ70" s="0"/>
      <c r="VFR70" s="0"/>
      <c r="VFS70" s="0"/>
      <c r="VFT70" s="0"/>
      <c r="VFU70" s="0"/>
      <c r="VFV70" s="0"/>
      <c r="VFW70" s="0"/>
      <c r="VFX70" s="0"/>
      <c r="VFY70" s="0"/>
      <c r="VFZ70" s="0"/>
      <c r="VGA70" s="0"/>
      <c r="VGB70" s="0"/>
      <c r="VGC70" s="0"/>
      <c r="VGD70" s="0"/>
      <c r="VGE70" s="0"/>
      <c r="VGF70" s="0"/>
      <c r="VGG70" s="0"/>
      <c r="VGH70" s="0"/>
      <c r="VGI70" s="0"/>
      <c r="VGJ70" s="0"/>
      <c r="VGK70" s="0"/>
      <c r="VGL70" s="0"/>
      <c r="VGM70" s="0"/>
      <c r="VGN70" s="0"/>
      <c r="VGO70" s="0"/>
      <c r="VGP70" s="0"/>
      <c r="VGQ70" s="0"/>
      <c r="VGR70" s="0"/>
      <c r="VGS70" s="0"/>
      <c r="VGT70" s="0"/>
      <c r="VGU70" s="0"/>
      <c r="VGV70" s="0"/>
      <c r="VGW70" s="0"/>
      <c r="VGX70" s="0"/>
      <c r="VGY70" s="0"/>
      <c r="VGZ70" s="0"/>
      <c r="VHA70" s="0"/>
      <c r="VHB70" s="0"/>
      <c r="VHC70" s="0"/>
      <c r="VHD70" s="0"/>
      <c r="VHE70" s="0"/>
      <c r="VHF70" s="0"/>
      <c r="VHG70" s="0"/>
      <c r="VHH70" s="0"/>
      <c r="VHI70" s="0"/>
      <c r="VHJ70" s="0"/>
      <c r="VHK70" s="0"/>
      <c r="VHL70" s="0"/>
      <c r="VHM70" s="0"/>
      <c r="VHN70" s="0"/>
      <c r="VHO70" s="0"/>
      <c r="VHP70" s="0"/>
      <c r="VHQ70" s="0"/>
      <c r="VHR70" s="0"/>
      <c r="VHS70" s="0"/>
      <c r="VHT70" s="0"/>
      <c r="VHU70" s="0"/>
      <c r="VHV70" s="0"/>
      <c r="VHW70" s="0"/>
      <c r="VHX70" s="0"/>
      <c r="VHY70" s="0"/>
      <c r="VHZ70" s="0"/>
      <c r="VIA70" s="0"/>
      <c r="VIB70" s="0"/>
      <c r="VIC70" s="0"/>
      <c r="VID70" s="0"/>
      <c r="VIE70" s="0"/>
      <c r="VIF70" s="0"/>
      <c r="VIG70" s="0"/>
      <c r="VIH70" s="0"/>
      <c r="VII70" s="0"/>
      <c r="VIJ70" s="0"/>
      <c r="VIK70" s="0"/>
      <c r="VIL70" s="0"/>
      <c r="VIM70" s="0"/>
      <c r="VIN70" s="0"/>
      <c r="VIO70" s="0"/>
      <c r="VIP70" s="0"/>
      <c r="VIQ70" s="0"/>
      <c r="VIR70" s="0"/>
      <c r="VIS70" s="0"/>
      <c r="VIT70" s="0"/>
      <c r="VIU70" s="0"/>
      <c r="VIV70" s="0"/>
      <c r="VIW70" s="0"/>
      <c r="VIX70" s="0"/>
      <c r="VIY70" s="0"/>
      <c r="VIZ70" s="0"/>
      <c r="VJA70" s="0"/>
      <c r="VJB70" s="0"/>
      <c r="VJC70" s="0"/>
      <c r="VJD70" s="0"/>
      <c r="VJE70" s="0"/>
      <c r="VJF70" s="0"/>
      <c r="VJG70" s="0"/>
      <c r="VJH70" s="0"/>
      <c r="VJI70" s="0"/>
      <c r="VJJ70" s="0"/>
      <c r="VJK70" s="0"/>
      <c r="VJL70" s="0"/>
      <c r="VJM70" s="0"/>
      <c r="VJN70" s="0"/>
      <c r="VJO70" s="0"/>
      <c r="VJP70" s="0"/>
      <c r="VJQ70" s="0"/>
      <c r="VJR70" s="0"/>
      <c r="VJS70" s="0"/>
      <c r="VJT70" s="0"/>
      <c r="VJU70" s="0"/>
      <c r="VJV70" s="0"/>
      <c r="VJW70" s="0"/>
      <c r="VJX70" s="0"/>
      <c r="VJY70" s="0"/>
      <c r="VJZ70" s="0"/>
      <c r="VKA70" s="0"/>
      <c r="VKB70" s="0"/>
      <c r="VKC70" s="0"/>
      <c r="VKD70" s="0"/>
      <c r="VKE70" s="0"/>
      <c r="VKF70" s="0"/>
      <c r="VKG70" s="0"/>
      <c r="VKH70" s="0"/>
      <c r="VKI70" s="0"/>
      <c r="VKJ70" s="0"/>
      <c r="VKK70" s="0"/>
      <c r="VKL70" s="0"/>
      <c r="VKM70" s="0"/>
      <c r="VKN70" s="0"/>
      <c r="VKO70" s="0"/>
      <c r="VKP70" s="0"/>
      <c r="VKQ70" s="0"/>
      <c r="VKR70" s="0"/>
      <c r="VKS70" s="0"/>
      <c r="VKT70" s="0"/>
      <c r="VKU70" s="0"/>
      <c r="VKV70" s="0"/>
      <c r="VKW70" s="0"/>
      <c r="VKX70" s="0"/>
      <c r="VKY70" s="0"/>
      <c r="VKZ70" s="0"/>
      <c r="VLA70" s="0"/>
      <c r="VLB70" s="0"/>
      <c r="VLC70" s="0"/>
      <c r="VLD70" s="0"/>
      <c r="VLE70" s="0"/>
      <c r="VLF70" s="0"/>
      <c r="VLG70" s="0"/>
      <c r="VLH70" s="0"/>
      <c r="VLI70" s="0"/>
      <c r="VLJ70" s="0"/>
      <c r="VLK70" s="0"/>
      <c r="VLL70" s="0"/>
      <c r="VLM70" s="0"/>
      <c r="VLN70" s="0"/>
      <c r="VLO70" s="0"/>
      <c r="VLP70" s="0"/>
      <c r="VLQ70" s="0"/>
      <c r="VLR70" s="0"/>
      <c r="VLS70" s="0"/>
      <c r="VLT70" s="0"/>
      <c r="VLU70" s="0"/>
      <c r="VLV70" s="0"/>
      <c r="VLW70" s="0"/>
      <c r="VLX70" s="0"/>
      <c r="VLY70" s="0"/>
      <c r="VLZ70" s="0"/>
      <c r="VMA70" s="0"/>
      <c r="VMB70" s="0"/>
      <c r="VMC70" s="0"/>
      <c r="VMD70" s="0"/>
      <c r="VME70" s="0"/>
      <c r="VMF70" s="0"/>
      <c r="VMG70" s="0"/>
      <c r="VMH70" s="0"/>
      <c r="VMI70" s="0"/>
      <c r="VMJ70" s="0"/>
      <c r="VMK70" s="0"/>
      <c r="VML70" s="0"/>
      <c r="VMM70" s="0"/>
      <c r="VMN70" s="0"/>
      <c r="VMO70" s="0"/>
      <c r="VMP70" s="0"/>
      <c r="VMQ70" s="0"/>
      <c r="VMR70" s="0"/>
      <c r="VMS70" s="0"/>
      <c r="VMT70" s="0"/>
      <c r="VMU70" s="0"/>
      <c r="VMV70" s="0"/>
      <c r="VMW70" s="0"/>
      <c r="VMX70" s="0"/>
      <c r="VMY70" s="0"/>
      <c r="VMZ70" s="0"/>
      <c r="VNA70" s="0"/>
      <c r="VNB70" s="0"/>
      <c r="VNC70" s="0"/>
      <c r="VND70" s="0"/>
      <c r="VNE70" s="0"/>
      <c r="VNF70" s="0"/>
      <c r="VNG70" s="0"/>
      <c r="VNH70" s="0"/>
      <c r="VNI70" s="0"/>
      <c r="VNJ70" s="0"/>
      <c r="VNK70" s="0"/>
      <c r="VNL70" s="0"/>
      <c r="VNM70" s="0"/>
      <c r="VNN70" s="0"/>
      <c r="VNO70" s="0"/>
      <c r="VNP70" s="0"/>
      <c r="VNQ70" s="0"/>
      <c r="VNR70" s="0"/>
      <c r="VNS70" s="0"/>
      <c r="VNT70" s="0"/>
      <c r="VNU70" s="0"/>
      <c r="VNV70" s="0"/>
      <c r="VNW70" s="0"/>
      <c r="VNX70" s="0"/>
      <c r="VNY70" s="0"/>
      <c r="VNZ70" s="0"/>
      <c r="VOA70" s="0"/>
      <c r="VOB70" s="0"/>
      <c r="VOC70" s="0"/>
      <c r="VOD70" s="0"/>
      <c r="VOE70" s="0"/>
      <c r="VOF70" s="0"/>
      <c r="VOG70" s="0"/>
      <c r="VOH70" s="0"/>
      <c r="VOI70" s="0"/>
      <c r="VOJ70" s="0"/>
      <c r="VOK70" s="0"/>
      <c r="VOL70" s="0"/>
      <c r="VOM70" s="0"/>
      <c r="VON70" s="0"/>
      <c r="VOO70" s="0"/>
      <c r="VOP70" s="0"/>
      <c r="VOQ70" s="0"/>
      <c r="VOR70" s="0"/>
      <c r="VOS70" s="0"/>
      <c r="VOT70" s="0"/>
      <c r="VOU70" s="0"/>
      <c r="VOV70" s="0"/>
      <c r="VOW70" s="0"/>
      <c r="VOX70" s="0"/>
      <c r="VOY70" s="0"/>
      <c r="VOZ70" s="0"/>
      <c r="VPA70" s="0"/>
      <c r="VPB70" s="0"/>
      <c r="VPC70" s="0"/>
      <c r="VPD70" s="0"/>
      <c r="VPE70" s="0"/>
      <c r="VPF70" s="0"/>
      <c r="VPG70" s="0"/>
      <c r="VPH70" s="0"/>
      <c r="VPI70" s="0"/>
      <c r="VPJ70" s="0"/>
      <c r="VPK70" s="0"/>
      <c r="VPL70" s="0"/>
      <c r="VPM70" s="0"/>
      <c r="VPN70" s="0"/>
      <c r="VPO70" s="0"/>
      <c r="VPP70" s="0"/>
      <c r="VPQ70" s="0"/>
      <c r="VPR70" s="0"/>
      <c r="VPS70" s="0"/>
      <c r="VPT70" s="0"/>
      <c r="VPU70" s="0"/>
      <c r="VPV70" s="0"/>
      <c r="VPW70" s="0"/>
      <c r="VPX70" s="0"/>
      <c r="VPY70" s="0"/>
      <c r="VPZ70" s="0"/>
      <c r="VQA70" s="0"/>
      <c r="VQB70" s="0"/>
      <c r="VQC70" s="0"/>
      <c r="VQD70" s="0"/>
      <c r="VQE70" s="0"/>
      <c r="VQF70" s="0"/>
      <c r="VQG70" s="0"/>
      <c r="VQH70" s="0"/>
      <c r="VQI70" s="0"/>
      <c r="VQJ70" s="0"/>
      <c r="VQK70" s="0"/>
      <c r="VQL70" s="0"/>
      <c r="VQM70" s="0"/>
      <c r="VQN70" s="0"/>
      <c r="VQO70" s="0"/>
      <c r="VQP70" s="0"/>
      <c r="VQQ70" s="0"/>
      <c r="VQR70" s="0"/>
      <c r="VQS70" s="0"/>
      <c r="VQT70" s="0"/>
      <c r="VQU70" s="0"/>
      <c r="VQV70" s="0"/>
      <c r="VQW70" s="0"/>
      <c r="VQX70" s="0"/>
      <c r="VQY70" s="0"/>
      <c r="VQZ70" s="0"/>
      <c r="VRA70" s="0"/>
      <c r="VRB70" s="0"/>
      <c r="VRC70" s="0"/>
      <c r="VRD70" s="0"/>
      <c r="VRE70" s="0"/>
      <c r="VRF70" s="0"/>
      <c r="VRG70" s="0"/>
      <c r="VRH70" s="0"/>
      <c r="VRI70" s="0"/>
      <c r="VRJ70" s="0"/>
      <c r="VRK70" s="0"/>
      <c r="VRL70" s="0"/>
      <c r="VRM70" s="0"/>
      <c r="VRN70" s="0"/>
      <c r="VRO70" s="0"/>
      <c r="VRP70" s="0"/>
      <c r="VRQ70" s="0"/>
      <c r="VRR70" s="0"/>
      <c r="VRS70" s="0"/>
      <c r="VRT70" s="0"/>
      <c r="VRU70" s="0"/>
      <c r="VRV70" s="0"/>
      <c r="VRW70" s="0"/>
      <c r="VRX70" s="0"/>
      <c r="VRY70" s="0"/>
      <c r="VRZ70" s="0"/>
      <c r="VSA70" s="0"/>
      <c r="VSB70" s="0"/>
      <c r="VSC70" s="0"/>
      <c r="VSD70" s="0"/>
      <c r="VSE70" s="0"/>
      <c r="VSF70" s="0"/>
      <c r="VSG70" s="0"/>
      <c r="VSH70" s="0"/>
      <c r="VSI70" s="0"/>
      <c r="VSJ70" s="0"/>
      <c r="VSK70" s="0"/>
      <c r="VSL70" s="0"/>
      <c r="VSM70" s="0"/>
      <c r="VSN70" s="0"/>
      <c r="VSO70" s="0"/>
      <c r="VSP70" s="0"/>
      <c r="VSQ70" s="0"/>
      <c r="VSR70" s="0"/>
      <c r="VSS70" s="0"/>
      <c r="VST70" s="0"/>
      <c r="VSU70" s="0"/>
      <c r="VSV70" s="0"/>
      <c r="VSW70" s="0"/>
      <c r="VSX70" s="0"/>
      <c r="VSY70" s="0"/>
      <c r="VSZ70" s="0"/>
      <c r="VTA70" s="0"/>
      <c r="VTB70" s="0"/>
      <c r="VTC70" s="0"/>
      <c r="VTD70" s="0"/>
      <c r="VTE70" s="0"/>
      <c r="VTF70" s="0"/>
      <c r="VTG70" s="0"/>
      <c r="VTH70" s="0"/>
      <c r="VTI70" s="0"/>
      <c r="VTJ70" s="0"/>
      <c r="VTK70" s="0"/>
      <c r="VTL70" s="0"/>
      <c r="VTM70" s="0"/>
      <c r="VTN70" s="0"/>
      <c r="VTO70" s="0"/>
      <c r="VTP70" s="0"/>
      <c r="VTQ70" s="0"/>
      <c r="VTR70" s="0"/>
      <c r="VTS70" s="0"/>
      <c r="VTT70" s="0"/>
      <c r="VTU70" s="0"/>
      <c r="VTV70" s="0"/>
      <c r="VTW70" s="0"/>
      <c r="VTX70" s="0"/>
      <c r="VTY70" s="0"/>
      <c r="VTZ70" s="0"/>
      <c r="VUA70" s="0"/>
      <c r="VUB70" s="0"/>
      <c r="VUC70" s="0"/>
      <c r="VUD70" s="0"/>
      <c r="VUE70" s="0"/>
      <c r="VUF70" s="0"/>
      <c r="VUG70" s="0"/>
      <c r="VUH70" s="0"/>
      <c r="VUI70" s="0"/>
      <c r="VUJ70" s="0"/>
      <c r="VUK70" s="0"/>
      <c r="VUL70" s="0"/>
      <c r="VUM70" s="0"/>
      <c r="VUN70" s="0"/>
      <c r="VUO70" s="0"/>
      <c r="VUP70" s="0"/>
      <c r="VUQ70" s="0"/>
      <c r="VUR70" s="0"/>
      <c r="VUS70" s="0"/>
      <c r="VUT70" s="0"/>
      <c r="VUU70" s="0"/>
      <c r="VUV70" s="0"/>
      <c r="VUW70" s="0"/>
      <c r="VUX70" s="0"/>
      <c r="VUY70" s="0"/>
      <c r="VUZ70" s="0"/>
      <c r="VVA70" s="0"/>
      <c r="VVB70" s="0"/>
      <c r="VVC70" s="0"/>
      <c r="VVD70" s="0"/>
      <c r="VVE70" s="0"/>
      <c r="VVF70" s="0"/>
      <c r="VVG70" s="0"/>
      <c r="VVH70" s="0"/>
      <c r="VVI70" s="0"/>
      <c r="VVJ70" s="0"/>
      <c r="VVK70" s="0"/>
      <c r="VVL70" s="0"/>
      <c r="VVM70" s="0"/>
      <c r="VVN70" s="0"/>
      <c r="VVO70" s="0"/>
      <c r="VVP70" s="0"/>
      <c r="VVQ70" s="0"/>
      <c r="VVR70" s="0"/>
      <c r="VVS70" s="0"/>
      <c r="VVT70" s="0"/>
      <c r="VVU70" s="0"/>
      <c r="VVV70" s="0"/>
      <c r="VVW70" s="0"/>
      <c r="VVX70" s="0"/>
      <c r="VVY70" s="0"/>
      <c r="VVZ70" s="0"/>
      <c r="VWA70" s="0"/>
      <c r="VWB70" s="0"/>
      <c r="VWC70" s="0"/>
      <c r="VWD70" s="0"/>
      <c r="VWE70" s="0"/>
      <c r="VWF70" s="0"/>
      <c r="VWG70" s="0"/>
      <c r="VWH70" s="0"/>
      <c r="VWI70" s="0"/>
      <c r="VWJ70" s="0"/>
      <c r="VWK70" s="0"/>
      <c r="VWL70" s="0"/>
      <c r="VWM70" s="0"/>
      <c r="VWN70" s="0"/>
      <c r="VWO70" s="0"/>
      <c r="VWP70" s="0"/>
      <c r="VWQ70" s="0"/>
      <c r="VWR70" s="0"/>
      <c r="VWS70" s="0"/>
      <c r="VWT70" s="0"/>
      <c r="VWU70" s="0"/>
      <c r="VWV70" s="0"/>
      <c r="VWW70" s="0"/>
      <c r="VWX70" s="0"/>
      <c r="VWY70" s="0"/>
      <c r="VWZ70" s="0"/>
      <c r="VXA70" s="0"/>
      <c r="VXB70" s="0"/>
      <c r="VXC70" s="0"/>
      <c r="VXD70" s="0"/>
      <c r="VXE70" s="0"/>
      <c r="VXF70" s="0"/>
      <c r="VXG70" s="0"/>
      <c r="VXH70" s="0"/>
      <c r="VXI70" s="0"/>
      <c r="VXJ70" s="0"/>
      <c r="VXK70" s="0"/>
      <c r="VXL70" s="0"/>
      <c r="VXM70" s="0"/>
      <c r="VXN70" s="0"/>
      <c r="VXO70" s="0"/>
      <c r="VXP70" s="0"/>
      <c r="VXQ70" s="0"/>
      <c r="VXR70" s="0"/>
      <c r="VXS70" s="0"/>
      <c r="VXT70" s="0"/>
      <c r="VXU70" s="0"/>
      <c r="VXV70" s="0"/>
      <c r="VXW70" s="0"/>
      <c r="VXX70" s="0"/>
      <c r="VXY70" s="0"/>
      <c r="VXZ70" s="0"/>
      <c r="VYA70" s="0"/>
      <c r="VYB70" s="0"/>
      <c r="VYC70" s="0"/>
      <c r="VYD70" s="0"/>
      <c r="VYE70" s="0"/>
      <c r="VYF70" s="0"/>
      <c r="VYG70" s="0"/>
      <c r="VYH70" s="0"/>
      <c r="VYI70" s="0"/>
      <c r="VYJ70" s="0"/>
      <c r="VYK70" s="0"/>
      <c r="VYL70" s="0"/>
      <c r="VYM70" s="0"/>
      <c r="VYN70" s="0"/>
      <c r="VYO70" s="0"/>
      <c r="VYP70" s="0"/>
      <c r="VYQ70" s="0"/>
      <c r="VYR70" s="0"/>
      <c r="VYS70" s="0"/>
      <c r="VYT70" s="0"/>
      <c r="VYU70" s="0"/>
      <c r="VYV70" s="0"/>
      <c r="VYW70" s="0"/>
      <c r="VYX70" s="0"/>
      <c r="VYY70" s="0"/>
      <c r="VYZ70" s="0"/>
      <c r="VZA70" s="0"/>
      <c r="VZB70" s="0"/>
      <c r="VZC70" s="0"/>
      <c r="VZD70" s="0"/>
      <c r="VZE70" s="0"/>
      <c r="VZF70" s="0"/>
      <c r="VZG70" s="0"/>
      <c r="VZH70" s="0"/>
      <c r="VZI70" s="0"/>
      <c r="VZJ70" s="0"/>
      <c r="VZK70" s="0"/>
      <c r="VZL70" s="0"/>
      <c r="VZM70" s="0"/>
      <c r="VZN70" s="0"/>
      <c r="VZO70" s="0"/>
      <c r="VZP70" s="0"/>
      <c r="VZQ70" s="0"/>
      <c r="VZR70" s="0"/>
      <c r="VZS70" s="0"/>
      <c r="VZT70" s="0"/>
      <c r="VZU70" s="0"/>
      <c r="VZV70" s="0"/>
      <c r="VZW70" s="0"/>
      <c r="VZX70" s="0"/>
      <c r="VZY70" s="0"/>
      <c r="VZZ70" s="0"/>
      <c r="WAA70" s="0"/>
      <c r="WAB70" s="0"/>
      <c r="WAC70" s="0"/>
      <c r="WAD70" s="0"/>
      <c r="WAE70" s="0"/>
      <c r="WAF70" s="0"/>
      <c r="WAG70" s="0"/>
      <c r="WAH70" s="0"/>
      <c r="WAI70" s="0"/>
      <c r="WAJ70" s="0"/>
      <c r="WAK70" s="0"/>
      <c r="WAL70" s="0"/>
      <c r="WAM70" s="0"/>
      <c r="WAN70" s="0"/>
      <c r="WAO70" s="0"/>
      <c r="WAP70" s="0"/>
      <c r="WAQ70" s="0"/>
      <c r="WAR70" s="0"/>
      <c r="WAS70" s="0"/>
      <c r="WAT70" s="0"/>
      <c r="WAU70" s="0"/>
      <c r="WAV70" s="0"/>
      <c r="WAW70" s="0"/>
      <c r="WAX70" s="0"/>
      <c r="WAY70" s="0"/>
      <c r="WAZ70" s="0"/>
      <c r="WBA70" s="0"/>
      <c r="WBB70" s="0"/>
      <c r="WBC70" s="0"/>
      <c r="WBD70" s="0"/>
      <c r="WBE70" s="0"/>
      <c r="WBF70" s="0"/>
      <c r="WBG70" s="0"/>
      <c r="WBH70" s="0"/>
      <c r="WBI70" s="0"/>
      <c r="WBJ70" s="0"/>
      <c r="WBK70" s="0"/>
      <c r="WBL70" s="0"/>
      <c r="WBM70" s="0"/>
      <c r="WBN70" s="0"/>
      <c r="WBO70" s="0"/>
      <c r="WBP70" s="0"/>
      <c r="WBQ70" s="0"/>
      <c r="WBR70" s="0"/>
      <c r="WBS70" s="0"/>
      <c r="WBT70" s="0"/>
      <c r="WBU70" s="0"/>
      <c r="WBV70" s="0"/>
      <c r="WBW70" s="0"/>
      <c r="WBX70" s="0"/>
      <c r="WBY70" s="0"/>
      <c r="WBZ70" s="0"/>
      <c r="WCA70" s="0"/>
      <c r="WCB70" s="0"/>
      <c r="WCC70" s="0"/>
      <c r="WCD70" s="0"/>
      <c r="WCE70" s="0"/>
      <c r="WCF70" s="0"/>
      <c r="WCG70" s="0"/>
      <c r="WCH70" s="0"/>
      <c r="WCI70" s="0"/>
      <c r="WCJ70" s="0"/>
      <c r="WCK70" s="0"/>
      <c r="WCL70" s="0"/>
      <c r="WCM70" s="0"/>
      <c r="WCN70" s="0"/>
      <c r="WCO70" s="0"/>
      <c r="WCP70" s="0"/>
      <c r="WCQ70" s="0"/>
      <c r="WCR70" s="0"/>
      <c r="WCS70" s="0"/>
      <c r="WCT70" s="0"/>
      <c r="WCU70" s="0"/>
      <c r="WCV70" s="0"/>
      <c r="WCW70" s="0"/>
      <c r="WCX70" s="0"/>
      <c r="WCY70" s="0"/>
      <c r="WCZ70" s="0"/>
      <c r="WDA70" s="0"/>
      <c r="WDB70" s="0"/>
      <c r="WDC70" s="0"/>
      <c r="WDD70" s="0"/>
      <c r="WDE70" s="0"/>
      <c r="WDF70" s="0"/>
      <c r="WDG70" s="0"/>
      <c r="WDH70" s="0"/>
      <c r="WDI70" s="0"/>
      <c r="WDJ70" s="0"/>
      <c r="WDK70" s="0"/>
      <c r="WDL70" s="0"/>
      <c r="WDM70" s="0"/>
      <c r="WDN70" s="0"/>
      <c r="WDO70" s="0"/>
      <c r="WDP70" s="0"/>
      <c r="WDQ70" s="0"/>
      <c r="WDR70" s="0"/>
      <c r="WDS70" s="0"/>
      <c r="WDT70" s="0"/>
      <c r="WDU70" s="0"/>
      <c r="WDV70" s="0"/>
      <c r="WDW70" s="0"/>
      <c r="WDX70" s="0"/>
      <c r="WDY70" s="0"/>
      <c r="WDZ70" s="0"/>
      <c r="WEA70" s="0"/>
      <c r="WEB70" s="0"/>
      <c r="WEC70" s="0"/>
      <c r="WED70" s="0"/>
      <c r="WEE70" s="0"/>
      <c r="WEF70" s="0"/>
      <c r="WEG70" s="0"/>
      <c r="WEH70" s="0"/>
      <c r="WEI70" s="0"/>
      <c r="WEJ70" s="0"/>
      <c r="WEK70" s="0"/>
      <c r="WEL70" s="0"/>
      <c r="WEM70" s="0"/>
      <c r="WEN70" s="0"/>
      <c r="WEO70" s="0"/>
      <c r="WEP70" s="0"/>
      <c r="WEQ70" s="0"/>
      <c r="WER70" s="0"/>
      <c r="WES70" s="0"/>
      <c r="WET70" s="0"/>
      <c r="WEU70" s="0"/>
      <c r="WEV70" s="0"/>
      <c r="WEW70" s="0"/>
      <c r="WEX70" s="0"/>
      <c r="WEY70" s="0"/>
      <c r="WEZ70" s="0"/>
      <c r="WFA70" s="0"/>
      <c r="WFB70" s="0"/>
      <c r="WFC70" s="0"/>
      <c r="WFD70" s="0"/>
      <c r="WFE70" s="0"/>
      <c r="WFF70" s="0"/>
      <c r="WFG70" s="0"/>
      <c r="WFH70" s="0"/>
      <c r="WFI70" s="0"/>
      <c r="WFJ70" s="0"/>
      <c r="WFK70" s="0"/>
      <c r="WFL70" s="0"/>
      <c r="WFM70" s="0"/>
      <c r="WFN70" s="0"/>
      <c r="WFO70" s="0"/>
      <c r="WFP70" s="0"/>
      <c r="WFQ70" s="0"/>
      <c r="WFR70" s="0"/>
      <c r="WFS70" s="0"/>
      <c r="WFT70" s="0"/>
      <c r="WFU70" s="0"/>
      <c r="WFV70" s="0"/>
      <c r="WFW70" s="0"/>
      <c r="WFX70" s="0"/>
      <c r="WFY70" s="0"/>
      <c r="WFZ70" s="0"/>
      <c r="WGA70" s="0"/>
      <c r="WGB70" s="0"/>
      <c r="WGC70" s="0"/>
      <c r="WGD70" s="0"/>
      <c r="WGE70" s="0"/>
      <c r="WGF70" s="0"/>
      <c r="WGG70" s="0"/>
      <c r="WGH70" s="0"/>
      <c r="WGI70" s="0"/>
      <c r="WGJ70" s="0"/>
      <c r="WGK70" s="0"/>
      <c r="WGL70" s="0"/>
      <c r="WGM70" s="0"/>
      <c r="WGN70" s="0"/>
      <c r="WGO70" s="0"/>
      <c r="WGP70" s="0"/>
      <c r="WGQ70" s="0"/>
      <c r="WGR70" s="0"/>
      <c r="WGS70" s="0"/>
      <c r="WGT70" s="0"/>
      <c r="WGU70" s="0"/>
      <c r="WGV70" s="0"/>
      <c r="WGW70" s="0"/>
      <c r="WGX70" s="0"/>
      <c r="WGY70" s="0"/>
      <c r="WGZ70" s="0"/>
      <c r="WHA70" s="0"/>
      <c r="WHB70" s="0"/>
      <c r="WHC70" s="0"/>
      <c r="WHD70" s="0"/>
      <c r="WHE70" s="0"/>
      <c r="WHF70" s="0"/>
      <c r="WHG70" s="0"/>
      <c r="WHH70" s="0"/>
      <c r="WHI70" s="0"/>
      <c r="WHJ70" s="0"/>
      <c r="WHK70" s="0"/>
      <c r="WHL70" s="0"/>
      <c r="WHM70" s="0"/>
      <c r="WHN70" s="0"/>
      <c r="WHO70" s="0"/>
      <c r="WHP70" s="0"/>
      <c r="WHQ70" s="0"/>
      <c r="WHR70" s="0"/>
      <c r="WHS70" s="0"/>
      <c r="WHT70" s="0"/>
      <c r="WHU70" s="0"/>
      <c r="WHV70" s="0"/>
      <c r="WHW70" s="0"/>
      <c r="WHX70" s="0"/>
      <c r="WHY70" s="0"/>
      <c r="WHZ70" s="0"/>
      <c r="WIA70" s="0"/>
      <c r="WIB70" s="0"/>
      <c r="WIC70" s="0"/>
      <c r="WID70" s="0"/>
      <c r="WIE70" s="0"/>
      <c r="WIF70" s="0"/>
      <c r="WIG70" s="0"/>
      <c r="WIH70" s="0"/>
      <c r="WII70" s="0"/>
      <c r="WIJ70" s="0"/>
      <c r="WIK70" s="0"/>
      <c r="WIL70" s="0"/>
      <c r="WIM70" s="0"/>
      <c r="WIN70" s="0"/>
      <c r="WIO70" s="0"/>
      <c r="WIP70" s="0"/>
      <c r="WIQ70" s="0"/>
      <c r="WIR70" s="0"/>
      <c r="WIS70" s="0"/>
      <c r="WIT70" s="0"/>
      <c r="WIU70" s="0"/>
      <c r="WIV70" s="0"/>
      <c r="WIW70" s="0"/>
      <c r="WIX70" s="0"/>
      <c r="WIY70" s="0"/>
      <c r="WIZ70" s="0"/>
      <c r="WJA70" s="0"/>
      <c r="WJB70" s="0"/>
      <c r="WJC70" s="0"/>
      <c r="WJD70" s="0"/>
      <c r="WJE70" s="0"/>
      <c r="WJF70" s="0"/>
      <c r="WJG70" s="0"/>
      <c r="WJH70" s="0"/>
      <c r="WJI70" s="0"/>
      <c r="WJJ70" s="0"/>
      <c r="WJK70" s="0"/>
      <c r="WJL70" s="0"/>
      <c r="WJM70" s="0"/>
      <c r="WJN70" s="0"/>
      <c r="WJO70" s="0"/>
      <c r="WJP70" s="0"/>
      <c r="WJQ70" s="0"/>
      <c r="WJR70" s="0"/>
      <c r="WJS70" s="0"/>
      <c r="WJT70" s="0"/>
      <c r="WJU70" s="0"/>
      <c r="WJV70" s="0"/>
      <c r="WJW70" s="0"/>
      <c r="WJX70" s="0"/>
      <c r="WJY70" s="0"/>
      <c r="WJZ70" s="0"/>
      <c r="WKA70" s="0"/>
      <c r="WKB70" s="0"/>
      <c r="WKC70" s="0"/>
      <c r="WKD70" s="0"/>
      <c r="WKE70" s="0"/>
      <c r="WKF70" s="0"/>
      <c r="WKG70" s="0"/>
      <c r="WKH70" s="0"/>
      <c r="WKI70" s="0"/>
      <c r="WKJ70" s="0"/>
      <c r="WKK70" s="0"/>
      <c r="WKL70" s="0"/>
      <c r="WKM70" s="0"/>
      <c r="WKN70" s="0"/>
      <c r="WKO70" s="0"/>
      <c r="WKP70" s="0"/>
      <c r="WKQ70" s="0"/>
      <c r="WKR70" s="0"/>
      <c r="WKS70" s="0"/>
      <c r="WKT70" s="0"/>
      <c r="WKU70" s="0"/>
      <c r="WKV70" s="0"/>
      <c r="WKW70" s="0"/>
      <c r="WKX70" s="0"/>
      <c r="WKY70" s="0"/>
      <c r="WKZ70" s="0"/>
      <c r="WLA70" s="0"/>
      <c r="WLB70" s="0"/>
      <c r="WLC70" s="0"/>
      <c r="WLD70" s="0"/>
      <c r="WLE70" s="0"/>
      <c r="WLF70" s="0"/>
      <c r="WLG70" s="0"/>
      <c r="WLH70" s="0"/>
      <c r="WLI70" s="0"/>
      <c r="WLJ70" s="0"/>
      <c r="WLK70" s="0"/>
      <c r="WLL70" s="0"/>
      <c r="WLM70" s="0"/>
      <c r="WLN70" s="0"/>
      <c r="WLO70" s="0"/>
      <c r="WLP70" s="0"/>
      <c r="WLQ70" s="0"/>
      <c r="WLR70" s="0"/>
      <c r="WLS70" s="0"/>
      <c r="WLT70" s="0"/>
      <c r="WLU70" s="0"/>
      <c r="WLV70" s="0"/>
      <c r="WLW70" s="0"/>
      <c r="WLX70" s="0"/>
      <c r="WLY70" s="0"/>
      <c r="WLZ70" s="0"/>
      <c r="WMA70" s="0"/>
      <c r="WMB70" s="0"/>
      <c r="WMC70" s="0"/>
      <c r="WMD70" s="0"/>
      <c r="WME70" s="0"/>
      <c r="WMF70" s="0"/>
      <c r="WMG70" s="0"/>
      <c r="WMH70" s="0"/>
      <c r="WMI70" s="0"/>
      <c r="WMJ70" s="0"/>
      <c r="WMK70" s="0"/>
      <c r="WML70" s="0"/>
      <c r="WMM70" s="0"/>
      <c r="WMN70" s="0"/>
      <c r="WMO70" s="0"/>
      <c r="WMP70" s="0"/>
      <c r="WMQ70" s="0"/>
      <c r="WMR70" s="0"/>
      <c r="WMS70" s="0"/>
      <c r="WMT70" s="0"/>
      <c r="WMU70" s="0"/>
      <c r="WMV70" s="0"/>
      <c r="WMW70" s="0"/>
      <c r="WMX70" s="0"/>
      <c r="WMY70" s="0"/>
      <c r="WMZ70" s="0"/>
      <c r="WNA70" s="0"/>
      <c r="WNB70" s="0"/>
      <c r="WNC70" s="0"/>
      <c r="WND70" s="0"/>
      <c r="WNE70" s="0"/>
      <c r="WNF70" s="0"/>
      <c r="WNG70" s="0"/>
      <c r="WNH70" s="0"/>
      <c r="WNI70" s="0"/>
      <c r="WNJ70" s="0"/>
      <c r="WNK70" s="0"/>
      <c r="WNL70" s="0"/>
      <c r="WNM70" s="0"/>
      <c r="WNN70" s="0"/>
      <c r="WNO70" s="0"/>
      <c r="WNP70" s="0"/>
      <c r="WNQ70" s="0"/>
      <c r="WNR70" s="0"/>
      <c r="WNS70" s="0"/>
      <c r="WNT70" s="0"/>
      <c r="WNU70" s="0"/>
      <c r="WNV70" s="0"/>
      <c r="WNW70" s="0"/>
      <c r="WNX70" s="0"/>
      <c r="WNY70" s="0"/>
      <c r="WNZ70" s="0"/>
      <c r="WOA70" s="0"/>
      <c r="WOB70" s="0"/>
      <c r="WOC70" s="0"/>
      <c r="WOD70" s="0"/>
      <c r="WOE70" s="0"/>
      <c r="WOF70" s="0"/>
      <c r="WOG70" s="0"/>
      <c r="WOH70" s="0"/>
      <c r="WOI70" s="0"/>
      <c r="WOJ70" s="0"/>
      <c r="WOK70" s="0"/>
      <c r="WOL70" s="0"/>
      <c r="WOM70" s="0"/>
      <c r="WON70" s="0"/>
      <c r="WOO70" s="0"/>
      <c r="WOP70" s="0"/>
      <c r="WOQ70" s="0"/>
      <c r="WOR70" s="0"/>
      <c r="WOS70" s="0"/>
      <c r="WOT70" s="0"/>
      <c r="WOU70" s="0"/>
      <c r="WOV70" s="0"/>
      <c r="WOW70" s="0"/>
      <c r="WOX70" s="0"/>
      <c r="WOY70" s="0"/>
      <c r="WOZ70" s="0"/>
      <c r="WPA70" s="0"/>
      <c r="WPB70" s="0"/>
      <c r="WPC70" s="0"/>
      <c r="WPD70" s="0"/>
      <c r="WPE70" s="0"/>
      <c r="WPF70" s="0"/>
      <c r="WPG70" s="0"/>
      <c r="WPH70" s="0"/>
      <c r="WPI70" s="0"/>
      <c r="WPJ70" s="0"/>
      <c r="WPK70" s="0"/>
      <c r="WPL70" s="0"/>
      <c r="WPM70" s="0"/>
      <c r="WPN70" s="0"/>
      <c r="WPO70" s="0"/>
      <c r="WPP70" s="0"/>
      <c r="WPQ70" s="0"/>
      <c r="WPR70" s="0"/>
      <c r="WPS70" s="0"/>
      <c r="WPT70" s="0"/>
      <c r="WPU70" s="0"/>
      <c r="WPV70" s="0"/>
      <c r="WPW70" s="0"/>
      <c r="WPX70" s="0"/>
      <c r="WPY70" s="0"/>
      <c r="WPZ70" s="0"/>
      <c r="WQA70" s="0"/>
      <c r="WQB70" s="0"/>
      <c r="WQC70" s="0"/>
      <c r="WQD70" s="0"/>
      <c r="WQE70" s="0"/>
      <c r="WQF70" s="0"/>
      <c r="WQG70" s="0"/>
      <c r="WQH70" s="0"/>
      <c r="WQI70" s="0"/>
      <c r="WQJ70" s="0"/>
      <c r="WQK70" s="0"/>
      <c r="WQL70" s="0"/>
      <c r="WQM70" s="0"/>
      <c r="WQN70" s="0"/>
      <c r="WQO70" s="0"/>
      <c r="WQP70" s="0"/>
      <c r="WQQ70" s="0"/>
      <c r="WQR70" s="0"/>
      <c r="WQS70" s="0"/>
      <c r="WQT70" s="0"/>
      <c r="WQU70" s="0"/>
      <c r="WQV70" s="0"/>
      <c r="WQW70" s="0"/>
      <c r="WQX70" s="0"/>
      <c r="WQY70" s="0"/>
      <c r="WQZ70" s="0"/>
      <c r="WRA70" s="0"/>
      <c r="WRB70" s="0"/>
      <c r="WRC70" s="0"/>
      <c r="WRD70" s="0"/>
      <c r="WRE70" s="0"/>
      <c r="WRF70" s="0"/>
      <c r="WRG70" s="0"/>
      <c r="WRH70" s="0"/>
      <c r="WRI70" s="0"/>
      <c r="WRJ70" s="0"/>
      <c r="WRK70" s="0"/>
      <c r="WRL70" s="0"/>
      <c r="WRM70" s="0"/>
      <c r="WRN70" s="0"/>
      <c r="WRO70" s="0"/>
      <c r="WRP70" s="0"/>
      <c r="WRQ70" s="0"/>
      <c r="WRR70" s="0"/>
      <c r="WRS70" s="0"/>
      <c r="WRT70" s="0"/>
      <c r="WRU70" s="0"/>
      <c r="WRV70" s="0"/>
      <c r="WRW70" s="0"/>
      <c r="WRX70" s="0"/>
      <c r="WRY70" s="0"/>
      <c r="WRZ70" s="0"/>
      <c r="WSA70" s="0"/>
      <c r="WSB70" s="0"/>
      <c r="WSC70" s="0"/>
      <c r="WSD70" s="0"/>
      <c r="WSE70" s="0"/>
      <c r="WSF70" s="0"/>
      <c r="WSG70" s="0"/>
      <c r="WSH70" s="0"/>
      <c r="WSI70" s="0"/>
      <c r="WSJ70" s="0"/>
      <c r="WSK70" s="0"/>
      <c r="WSL70" s="0"/>
      <c r="WSM70" s="0"/>
      <c r="WSN70" s="0"/>
      <c r="WSO70" s="0"/>
      <c r="WSP70" s="0"/>
      <c r="WSQ70" s="0"/>
      <c r="WSR70" s="0"/>
      <c r="WSS70" s="0"/>
      <c r="WST70" s="0"/>
      <c r="WSU70" s="0"/>
      <c r="WSV70" s="0"/>
      <c r="WSW70" s="0"/>
      <c r="WSX70" s="0"/>
      <c r="WSY70" s="0"/>
      <c r="WSZ70" s="0"/>
      <c r="WTA70" s="0"/>
      <c r="WTB70" s="0"/>
      <c r="WTC70" s="0"/>
      <c r="WTD70" s="0"/>
      <c r="WTE70" s="0"/>
      <c r="WTF70" s="0"/>
      <c r="WTG70" s="0"/>
      <c r="WTH70" s="0"/>
      <c r="WTI70" s="0"/>
      <c r="WTJ70" s="0"/>
      <c r="WTK70" s="0"/>
      <c r="WTL70" s="0"/>
      <c r="WTM70" s="0"/>
      <c r="WTN70" s="0"/>
      <c r="WTO70" s="0"/>
      <c r="WTP70" s="0"/>
      <c r="WTQ70" s="0"/>
      <c r="WTR70" s="0"/>
      <c r="WTS70" s="0"/>
      <c r="WTT70" s="0"/>
      <c r="WTU70" s="0"/>
      <c r="WTV70" s="0"/>
      <c r="WTW70" s="0"/>
      <c r="WTX70" s="0"/>
      <c r="WTY70" s="0"/>
      <c r="WTZ70" s="0"/>
      <c r="WUA70" s="0"/>
      <c r="WUB70" s="0"/>
      <c r="WUC70" s="0"/>
      <c r="WUD70" s="0"/>
      <c r="WUE70" s="0"/>
      <c r="WUF70" s="0"/>
      <c r="WUG70" s="0"/>
      <c r="WUH70" s="0"/>
      <c r="WUI70" s="0"/>
      <c r="WUJ70" s="0"/>
      <c r="WUK70" s="0"/>
      <c r="WUL70" s="0"/>
      <c r="WUM70" s="0"/>
      <c r="WUN70" s="0"/>
      <c r="WUO70" s="0"/>
      <c r="WUP70" s="0"/>
      <c r="WUQ70" s="0"/>
      <c r="WUR70" s="0"/>
      <c r="WUS70" s="0"/>
      <c r="WUT70" s="0"/>
      <c r="WUU70" s="0"/>
      <c r="WUV70" s="0"/>
      <c r="WUW70" s="0"/>
      <c r="WUX70" s="0"/>
      <c r="WUY70" s="0"/>
      <c r="WUZ70" s="0"/>
      <c r="WVA70" s="0"/>
      <c r="WVB70" s="0"/>
      <c r="WVC70" s="0"/>
      <c r="WVD70" s="0"/>
      <c r="WVE70" s="0"/>
      <c r="WVF70" s="0"/>
      <c r="WVG70" s="0"/>
      <c r="WVH70" s="0"/>
      <c r="WVI70" s="0"/>
      <c r="WVJ70" s="0"/>
      <c r="WVK70" s="0"/>
      <c r="WVL70" s="0"/>
      <c r="WVM70" s="0"/>
      <c r="WVN70" s="0"/>
      <c r="WVO70" s="0"/>
      <c r="WVP70" s="0"/>
      <c r="WVQ70" s="0"/>
      <c r="WVR70" s="0"/>
      <c r="WVS70" s="0"/>
      <c r="WVT70" s="0"/>
      <c r="WVU70" s="0"/>
      <c r="WVV70" s="0"/>
      <c r="WVW70" s="0"/>
      <c r="WVX70" s="0"/>
      <c r="WVY70" s="0"/>
      <c r="WVZ70" s="0"/>
      <c r="WWA70" s="0"/>
      <c r="WWB70" s="0"/>
      <c r="WWC70" s="0"/>
      <c r="WWD70" s="0"/>
      <c r="WWE70" s="0"/>
      <c r="WWF70" s="0"/>
      <c r="WWG70" s="0"/>
      <c r="WWH70" s="0"/>
      <c r="WWI70" s="0"/>
      <c r="WWJ70" s="0"/>
      <c r="WWK70" s="0"/>
      <c r="WWL70" s="0"/>
      <c r="WWM70" s="0"/>
      <c r="WWN70" s="0"/>
      <c r="WWO70" s="0"/>
      <c r="WWP70" s="0"/>
      <c r="WWQ70" s="0"/>
      <c r="WWR70" s="0"/>
      <c r="WWS70" s="0"/>
      <c r="WWT70" s="0"/>
      <c r="WWU70" s="0"/>
      <c r="WWV70" s="0"/>
      <c r="WWW70" s="0"/>
      <c r="WWX70" s="0"/>
      <c r="WWY70" s="0"/>
      <c r="WWZ70" s="0"/>
      <c r="WXA70" s="0"/>
      <c r="WXB70" s="0"/>
      <c r="WXC70" s="0"/>
      <c r="WXD70" s="0"/>
      <c r="WXE70" s="0"/>
      <c r="WXF70" s="0"/>
      <c r="WXG70" s="0"/>
      <c r="WXH70" s="0"/>
      <c r="WXI70" s="0"/>
      <c r="WXJ70" s="0"/>
      <c r="WXK70" s="0"/>
      <c r="WXL70" s="0"/>
      <c r="WXM70" s="0"/>
      <c r="WXN70" s="0"/>
      <c r="WXO70" s="0"/>
      <c r="WXP70" s="0"/>
      <c r="WXQ70" s="0"/>
      <c r="WXR70" s="0"/>
      <c r="WXS70" s="0"/>
      <c r="WXT70" s="0"/>
      <c r="WXU70" s="0"/>
      <c r="WXV70" s="0"/>
      <c r="WXW70" s="0"/>
      <c r="WXX70" s="0"/>
      <c r="WXY70" s="0"/>
      <c r="WXZ70" s="0"/>
      <c r="WYA70" s="0"/>
      <c r="WYB70" s="0"/>
      <c r="WYC70" s="0"/>
      <c r="WYD70" s="0"/>
      <c r="WYE70" s="0"/>
      <c r="WYF70" s="0"/>
      <c r="WYG70" s="0"/>
      <c r="WYH70" s="0"/>
      <c r="WYI70" s="0"/>
      <c r="WYJ70" s="0"/>
      <c r="WYK70" s="0"/>
      <c r="WYL70" s="0"/>
      <c r="WYM70" s="0"/>
      <c r="WYN70" s="0"/>
      <c r="WYO70" s="0"/>
      <c r="WYP70" s="0"/>
      <c r="WYQ70" s="0"/>
      <c r="WYR70" s="0"/>
      <c r="WYS70" s="0"/>
      <c r="WYT70" s="0"/>
      <c r="WYU70" s="0"/>
      <c r="WYV70" s="0"/>
      <c r="WYW70" s="0"/>
      <c r="WYX70" s="0"/>
      <c r="WYY70" s="0"/>
      <c r="WYZ70" s="0"/>
      <c r="WZA70" s="0"/>
      <c r="WZB70" s="0"/>
      <c r="WZC70" s="0"/>
      <c r="WZD70" s="0"/>
      <c r="WZE70" s="0"/>
      <c r="WZF70" s="0"/>
      <c r="WZG70" s="0"/>
      <c r="WZH70" s="0"/>
      <c r="WZI70" s="0"/>
      <c r="WZJ70" s="0"/>
      <c r="WZK70" s="0"/>
      <c r="WZL70" s="0"/>
      <c r="WZM70" s="0"/>
      <c r="WZN70" s="0"/>
      <c r="WZO70" s="0"/>
      <c r="WZP70" s="0"/>
      <c r="WZQ70" s="0"/>
      <c r="WZR70" s="0"/>
      <c r="WZS70" s="0"/>
      <c r="WZT70" s="0"/>
      <c r="WZU70" s="0"/>
      <c r="WZV70" s="0"/>
      <c r="WZW70" s="0"/>
      <c r="WZX70" s="0"/>
      <c r="WZY70" s="0"/>
      <c r="WZZ70" s="0"/>
      <c r="XAA70" s="0"/>
      <c r="XAB70" s="0"/>
      <c r="XAC70" s="0"/>
      <c r="XAD70" s="0"/>
      <c r="XAE70" s="0"/>
      <c r="XAF70" s="0"/>
      <c r="XAG70" s="0"/>
      <c r="XAH70" s="0"/>
      <c r="XAI70" s="0"/>
      <c r="XAJ70" s="0"/>
      <c r="XAK70" s="0"/>
      <c r="XAL70" s="0"/>
      <c r="XAM70" s="0"/>
      <c r="XAN70" s="0"/>
      <c r="XAO70" s="0"/>
      <c r="XAP70" s="0"/>
      <c r="XAQ70" s="0"/>
      <c r="XAR70" s="0"/>
      <c r="XAS70" s="0"/>
      <c r="XAT70" s="0"/>
      <c r="XAU70" s="0"/>
      <c r="XAV70" s="0"/>
      <c r="XAW70" s="0"/>
      <c r="XAX70" s="0"/>
      <c r="XAY70" s="0"/>
      <c r="XAZ70" s="0"/>
      <c r="XBA70" s="0"/>
      <c r="XBB70" s="0"/>
      <c r="XBC70" s="0"/>
      <c r="XBD70" s="0"/>
      <c r="XBE70" s="0"/>
      <c r="XBF70" s="0"/>
      <c r="XBG70" s="0"/>
      <c r="XBH70" s="0"/>
      <c r="XBI70" s="0"/>
      <c r="XBJ70" s="0"/>
      <c r="XBK70" s="0"/>
      <c r="XBL70" s="0"/>
      <c r="XBM70" s="0"/>
      <c r="XBN70" s="0"/>
      <c r="XBO70" s="0"/>
      <c r="XBP70" s="0"/>
      <c r="XBQ70" s="0"/>
      <c r="XBR70" s="0"/>
      <c r="XBS70" s="0"/>
      <c r="XBT70" s="0"/>
      <c r="XBU70" s="0"/>
      <c r="XBV70" s="0"/>
      <c r="XBW70" s="0"/>
      <c r="XBX70" s="0"/>
      <c r="XBY70" s="0"/>
      <c r="XBZ70" s="0"/>
      <c r="XCA70" s="0"/>
      <c r="XCB70" s="0"/>
      <c r="XCC70" s="0"/>
      <c r="XCD70" s="0"/>
      <c r="XCE70" s="0"/>
      <c r="XCF70" s="0"/>
      <c r="XCG70" s="0"/>
      <c r="XCH70" s="0"/>
      <c r="XCI70" s="0"/>
      <c r="XCJ70" s="0"/>
      <c r="XCK70" s="0"/>
      <c r="XCL70" s="0"/>
      <c r="XCM70" s="0"/>
      <c r="XCN70" s="0"/>
      <c r="XCO70" s="0"/>
      <c r="XCP70" s="0"/>
      <c r="XCQ70" s="0"/>
      <c r="XCR70" s="0"/>
      <c r="XCS70" s="0"/>
      <c r="XCT70" s="0"/>
      <c r="XCU70" s="0"/>
      <c r="XCV70" s="0"/>
      <c r="XCW70" s="0"/>
      <c r="XCX70" s="0"/>
      <c r="XCY70" s="0"/>
      <c r="XCZ70" s="0"/>
      <c r="XDA70" s="0"/>
      <c r="XDB70" s="0"/>
      <c r="XDC70" s="0"/>
      <c r="XDD70" s="0"/>
      <c r="XDE70" s="0"/>
      <c r="XDF70" s="0"/>
      <c r="XDG70" s="0"/>
      <c r="XDH70" s="0"/>
      <c r="XDI70" s="0"/>
      <c r="XDJ70" s="0"/>
      <c r="XDK70" s="0"/>
      <c r="XDL70" s="0"/>
      <c r="XDM70" s="0"/>
      <c r="XDN70" s="0"/>
      <c r="XDO70" s="0"/>
      <c r="XDP70" s="0"/>
      <c r="XDQ70" s="0"/>
      <c r="XDR70" s="0"/>
      <c r="XDS70" s="0"/>
      <c r="XDT70" s="0"/>
      <c r="XDU70" s="0"/>
      <c r="XDV70" s="0"/>
      <c r="XDW70" s="0"/>
      <c r="XDX70" s="0"/>
      <c r="XDY70" s="0"/>
      <c r="XDZ70" s="0"/>
      <c r="XEA70" s="0"/>
      <c r="XEB70" s="0"/>
      <c r="XEC70" s="0"/>
      <c r="XED70" s="0"/>
      <c r="XEE70" s="0"/>
      <c r="XEF70" s="0"/>
      <c r="XEG70" s="0"/>
      <c r="XEH70" s="0"/>
      <c r="XEI70" s="0"/>
      <c r="XEJ70" s="0"/>
      <c r="XEK70" s="0"/>
      <c r="XEL70" s="0"/>
      <c r="XEM70" s="0"/>
      <c r="XEN70" s="0"/>
      <c r="XEO70" s="0"/>
      <c r="XEP70" s="0"/>
      <c r="XEQ70" s="0"/>
      <c r="XER70" s="0"/>
      <c r="XES70" s="0"/>
      <c r="XET70" s="0"/>
      <c r="XEU70" s="0"/>
      <c r="XEV70" s="0"/>
      <c r="XEW70" s="0"/>
      <c r="XEX70" s="0"/>
      <c r="XEY70" s="0"/>
      <c r="XEZ70" s="0"/>
      <c r="XFA70" s="0"/>
      <c r="XFB70" s="0"/>
      <c r="XFC70" s="0"/>
      <c r="XFD70" s="0"/>
    </row>
    <row r="71" customFormat="false" ht="13.8" hidden="false" customHeight="false" outlineLevel="0" collapsed="false">
      <c r="A71" s="745" t="s">
        <v>1060</v>
      </c>
      <c r="B71" s="746" t="n">
        <v>2100</v>
      </c>
      <c r="C71" s="746" t="n">
        <v>2000</v>
      </c>
      <c r="D71" s="746" t="n">
        <v>120</v>
      </c>
      <c r="E71" s="746" t="n">
        <v>336</v>
      </c>
      <c r="F71" s="746" t="n">
        <v>130</v>
      </c>
      <c r="G71" s="746" t="n">
        <v>78</v>
      </c>
      <c r="H71" s="746" t="n">
        <v>78</v>
      </c>
      <c r="I71" s="746" t="n">
        <v>90</v>
      </c>
      <c r="J71" s="746" t="n">
        <v>131</v>
      </c>
      <c r="K71" s="746" t="n">
        <v>210</v>
      </c>
      <c r="L71" s="746" t="n">
        <v>116</v>
      </c>
      <c r="M71" s="746" t="n">
        <v>73</v>
      </c>
      <c r="N71" s="746" t="n">
        <v>225</v>
      </c>
      <c r="O71" s="746" t="n">
        <v>263</v>
      </c>
      <c r="P71" s="746" t="n">
        <v>328</v>
      </c>
      <c r="Q71" s="746" t="n">
        <v>127</v>
      </c>
      <c r="R71" s="746" t="n">
        <v>88</v>
      </c>
      <c r="S71" s="746" t="n">
        <v>48</v>
      </c>
      <c r="T71" s="746"/>
      <c r="U71" s="707"/>
      <c r="V71" s="707"/>
      <c r="W71" s="707"/>
      <c r="X71" s="746"/>
      <c r="Y71" s="746"/>
      <c r="Z71" s="746"/>
      <c r="AA71" s="746"/>
      <c r="AB71" s="746"/>
      <c r="AC71" s="746"/>
      <c r="AD71" s="746"/>
      <c r="AE71" s="746"/>
      <c r="AF71" s="746"/>
      <c r="AG71" s="746"/>
      <c r="AH71" s="746"/>
      <c r="AI71" s="746"/>
      <c r="AJ71" s="746"/>
      <c r="AK71" s="746"/>
      <c r="AL71" s="746"/>
      <c r="AM71" s="746"/>
      <c r="AN71" s="746"/>
      <c r="AO71" s="746"/>
      <c r="AP71" s="746"/>
      <c r="AQ71" s="746"/>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c r="AMK71" s="0"/>
      <c r="AML71" s="0"/>
      <c r="AMM71" s="0"/>
      <c r="AMN71" s="0"/>
      <c r="AMO71" s="0"/>
      <c r="AMP71" s="0"/>
      <c r="AMQ71" s="0"/>
      <c r="AMR71" s="0"/>
      <c r="AMS71" s="0"/>
      <c r="AMT71" s="0"/>
      <c r="AMU71" s="0"/>
      <c r="AMV71" s="0"/>
      <c r="AMW71" s="0"/>
      <c r="AMX71" s="0"/>
      <c r="AMY71" s="0"/>
      <c r="AMZ71" s="0"/>
      <c r="ANA71" s="0"/>
      <c r="ANB71" s="0"/>
      <c r="ANC71" s="0"/>
      <c r="AND71" s="0"/>
      <c r="ANE71" s="0"/>
      <c r="ANF71" s="0"/>
      <c r="ANG71" s="0"/>
      <c r="ANH71" s="0"/>
      <c r="ANI71" s="0"/>
      <c r="ANJ71" s="0"/>
      <c r="ANK71" s="0"/>
      <c r="ANL71" s="0"/>
      <c r="ANM71" s="0"/>
      <c r="ANN71" s="0"/>
      <c r="ANO71" s="0"/>
      <c r="ANP71" s="0"/>
      <c r="ANQ71" s="0"/>
      <c r="ANR71" s="0"/>
      <c r="ANS71" s="0"/>
      <c r="ANT71" s="0"/>
      <c r="ANU71" s="0"/>
      <c r="ANV71" s="0"/>
      <c r="ANW71" s="0"/>
      <c r="ANX71" s="0"/>
      <c r="ANY71" s="0"/>
      <c r="ANZ71" s="0"/>
      <c r="AOA71" s="0"/>
      <c r="AOB71" s="0"/>
      <c r="AOC71" s="0"/>
      <c r="AOD71" s="0"/>
      <c r="AOE71" s="0"/>
      <c r="AOF71" s="0"/>
      <c r="AOG71" s="0"/>
      <c r="AOH71" s="0"/>
      <c r="AOI71" s="0"/>
      <c r="AOJ71" s="0"/>
      <c r="AOK71" s="0"/>
      <c r="AOL71" s="0"/>
      <c r="AOM71" s="0"/>
      <c r="AON71" s="0"/>
      <c r="AOO71" s="0"/>
      <c r="AOP71" s="0"/>
      <c r="AOQ71" s="0"/>
      <c r="AOR71" s="0"/>
      <c r="AOS71" s="0"/>
      <c r="AOT71" s="0"/>
      <c r="AOU71" s="0"/>
      <c r="AOV71" s="0"/>
      <c r="AOW71" s="0"/>
      <c r="AOX71" s="0"/>
      <c r="AOY71" s="0"/>
      <c r="AOZ71" s="0"/>
      <c r="APA71" s="0"/>
      <c r="APB71" s="0"/>
      <c r="APC71" s="0"/>
      <c r="APD71" s="0"/>
      <c r="APE71" s="0"/>
      <c r="APF71" s="0"/>
      <c r="APG71" s="0"/>
      <c r="APH71" s="0"/>
      <c r="API71" s="0"/>
      <c r="APJ71" s="0"/>
      <c r="APK71" s="0"/>
      <c r="APL71" s="0"/>
      <c r="APM71" s="0"/>
      <c r="APN71" s="0"/>
      <c r="APO71" s="0"/>
      <c r="APP71" s="0"/>
      <c r="APQ71" s="0"/>
      <c r="APR71" s="0"/>
      <c r="APS71" s="0"/>
      <c r="APT71" s="0"/>
      <c r="APU71" s="0"/>
      <c r="APV71" s="0"/>
      <c r="APW71" s="0"/>
      <c r="APX71" s="0"/>
      <c r="APY71" s="0"/>
      <c r="APZ71" s="0"/>
      <c r="AQA71" s="0"/>
      <c r="AQB71" s="0"/>
      <c r="AQC71" s="0"/>
      <c r="AQD71" s="0"/>
      <c r="AQE71" s="0"/>
      <c r="AQF71" s="0"/>
      <c r="AQG71" s="0"/>
      <c r="AQH71" s="0"/>
      <c r="AQI71" s="0"/>
      <c r="AQJ71" s="0"/>
      <c r="AQK71" s="0"/>
      <c r="AQL71" s="0"/>
      <c r="AQM71" s="0"/>
      <c r="AQN71" s="0"/>
      <c r="AQO71" s="0"/>
      <c r="AQP71" s="0"/>
      <c r="AQQ71" s="0"/>
      <c r="AQR71" s="0"/>
      <c r="AQS71" s="0"/>
      <c r="AQT71" s="0"/>
      <c r="AQU71" s="0"/>
      <c r="AQV71" s="0"/>
      <c r="AQW71" s="0"/>
      <c r="AQX71" s="0"/>
      <c r="AQY71" s="0"/>
      <c r="AQZ71" s="0"/>
      <c r="ARA71" s="0"/>
      <c r="ARB71" s="0"/>
      <c r="ARC71" s="0"/>
      <c r="ARD71" s="0"/>
      <c r="ARE71" s="0"/>
      <c r="ARF71" s="0"/>
      <c r="ARG71" s="0"/>
      <c r="ARH71" s="0"/>
      <c r="ARI71" s="0"/>
      <c r="ARJ71" s="0"/>
      <c r="ARK71" s="0"/>
      <c r="ARL71" s="0"/>
      <c r="ARM71" s="0"/>
      <c r="ARN71" s="0"/>
      <c r="ARO71" s="0"/>
      <c r="ARP71" s="0"/>
      <c r="ARQ71" s="0"/>
      <c r="ARR71" s="0"/>
      <c r="ARS71" s="0"/>
      <c r="ART71" s="0"/>
      <c r="ARU71" s="0"/>
      <c r="ARV71" s="0"/>
      <c r="ARW71" s="0"/>
      <c r="ARX71" s="0"/>
      <c r="ARY71" s="0"/>
      <c r="ARZ71" s="0"/>
      <c r="ASA71" s="0"/>
      <c r="ASB71" s="0"/>
      <c r="ASC71" s="0"/>
      <c r="ASD71" s="0"/>
      <c r="ASE71" s="0"/>
      <c r="ASF71" s="0"/>
      <c r="ASG71" s="0"/>
      <c r="ASH71" s="0"/>
      <c r="ASI71" s="0"/>
      <c r="ASJ71" s="0"/>
      <c r="ASK71" s="0"/>
      <c r="ASL71" s="0"/>
      <c r="ASM71" s="0"/>
      <c r="ASN71" s="0"/>
      <c r="ASO71" s="0"/>
      <c r="ASP71" s="0"/>
      <c r="ASQ71" s="0"/>
      <c r="ASR71" s="0"/>
      <c r="ASS71" s="0"/>
      <c r="AST71" s="0"/>
      <c r="ASU71" s="0"/>
      <c r="ASV71" s="0"/>
      <c r="ASW71" s="0"/>
      <c r="ASX71" s="0"/>
      <c r="ASY71" s="0"/>
      <c r="ASZ71" s="0"/>
      <c r="ATA71" s="0"/>
      <c r="ATB71" s="0"/>
      <c r="ATC71" s="0"/>
      <c r="ATD71" s="0"/>
      <c r="ATE71" s="0"/>
      <c r="ATF71" s="0"/>
      <c r="ATG71" s="0"/>
      <c r="ATH71" s="0"/>
      <c r="ATI71" s="0"/>
      <c r="ATJ71" s="0"/>
      <c r="ATK71" s="0"/>
      <c r="ATL71" s="0"/>
      <c r="ATM71" s="0"/>
      <c r="ATN71" s="0"/>
      <c r="ATO71" s="0"/>
      <c r="ATP71" s="0"/>
      <c r="ATQ71" s="0"/>
      <c r="ATR71" s="0"/>
      <c r="ATS71" s="0"/>
      <c r="ATT71" s="0"/>
      <c r="ATU71" s="0"/>
      <c r="ATV71" s="0"/>
      <c r="ATW71" s="0"/>
      <c r="ATX71" s="0"/>
      <c r="ATY71" s="0"/>
      <c r="ATZ71" s="0"/>
      <c r="AUA71" s="0"/>
      <c r="AUB71" s="0"/>
      <c r="AUC71" s="0"/>
      <c r="AUD71" s="0"/>
      <c r="AUE71" s="0"/>
      <c r="AUF71" s="0"/>
      <c r="AUG71" s="0"/>
      <c r="AUH71" s="0"/>
      <c r="AUI71" s="0"/>
      <c r="AUJ71" s="0"/>
      <c r="AUK71" s="0"/>
      <c r="AUL71" s="0"/>
      <c r="AUM71" s="0"/>
      <c r="AUN71" s="0"/>
      <c r="AUO71" s="0"/>
      <c r="AUP71" s="0"/>
      <c r="AUQ71" s="0"/>
      <c r="AUR71" s="0"/>
      <c r="AUS71" s="0"/>
      <c r="AUT71" s="0"/>
      <c r="AUU71" s="0"/>
      <c r="AUV71" s="0"/>
      <c r="AUW71" s="0"/>
      <c r="AUX71" s="0"/>
      <c r="AUY71" s="0"/>
      <c r="AUZ71" s="0"/>
      <c r="AVA71" s="0"/>
      <c r="AVB71" s="0"/>
      <c r="AVC71" s="0"/>
      <c r="AVD71" s="0"/>
      <c r="AVE71" s="0"/>
      <c r="AVF71" s="0"/>
      <c r="AVG71" s="0"/>
      <c r="AVH71" s="0"/>
      <c r="AVI71" s="0"/>
      <c r="AVJ71" s="0"/>
      <c r="AVK71" s="0"/>
      <c r="AVL71" s="0"/>
      <c r="AVM71" s="0"/>
      <c r="AVN71" s="0"/>
      <c r="AVO71" s="0"/>
      <c r="AVP71" s="0"/>
      <c r="AVQ71" s="0"/>
      <c r="AVR71" s="0"/>
      <c r="AVS71" s="0"/>
      <c r="AVT71" s="0"/>
      <c r="AVU71" s="0"/>
      <c r="AVV71" s="0"/>
      <c r="AVW71" s="0"/>
      <c r="AVX71" s="0"/>
      <c r="AVY71" s="0"/>
      <c r="AVZ71" s="0"/>
      <c r="AWA71" s="0"/>
      <c r="AWB71" s="0"/>
      <c r="AWC71" s="0"/>
      <c r="AWD71" s="0"/>
      <c r="AWE71" s="0"/>
      <c r="AWF71" s="0"/>
      <c r="AWG71" s="0"/>
      <c r="AWH71" s="0"/>
      <c r="AWI71" s="0"/>
      <c r="AWJ71" s="0"/>
      <c r="AWK71" s="0"/>
      <c r="AWL71" s="0"/>
      <c r="AWM71" s="0"/>
      <c r="AWN71" s="0"/>
      <c r="AWO71" s="0"/>
      <c r="AWP71" s="0"/>
      <c r="AWQ71" s="0"/>
      <c r="AWR71" s="0"/>
      <c r="AWS71" s="0"/>
      <c r="AWT71" s="0"/>
      <c r="AWU71" s="0"/>
      <c r="AWV71" s="0"/>
      <c r="AWW71" s="0"/>
      <c r="AWX71" s="0"/>
      <c r="AWY71" s="0"/>
      <c r="AWZ71" s="0"/>
      <c r="AXA71" s="0"/>
      <c r="AXB71" s="0"/>
      <c r="AXC71" s="0"/>
      <c r="AXD71" s="0"/>
      <c r="AXE71" s="0"/>
      <c r="AXF71" s="0"/>
      <c r="AXG71" s="0"/>
      <c r="AXH71" s="0"/>
      <c r="AXI71" s="0"/>
      <c r="AXJ71" s="0"/>
      <c r="AXK71" s="0"/>
      <c r="AXL71" s="0"/>
      <c r="AXM71" s="0"/>
      <c r="AXN71" s="0"/>
      <c r="AXO71" s="0"/>
      <c r="AXP71" s="0"/>
      <c r="AXQ71" s="0"/>
      <c r="AXR71" s="0"/>
      <c r="AXS71" s="0"/>
      <c r="AXT71" s="0"/>
      <c r="AXU71" s="0"/>
      <c r="AXV71" s="0"/>
      <c r="AXW71" s="0"/>
      <c r="AXX71" s="0"/>
      <c r="AXY71" s="0"/>
      <c r="AXZ71" s="0"/>
      <c r="AYA71" s="0"/>
      <c r="AYB71" s="0"/>
      <c r="AYC71" s="0"/>
      <c r="AYD71" s="0"/>
      <c r="AYE71" s="0"/>
      <c r="AYF71" s="0"/>
      <c r="AYG71" s="0"/>
      <c r="AYH71" s="0"/>
      <c r="AYI71" s="0"/>
      <c r="AYJ71" s="0"/>
      <c r="AYK71" s="0"/>
      <c r="AYL71" s="0"/>
      <c r="AYM71" s="0"/>
      <c r="AYN71" s="0"/>
      <c r="AYO71" s="0"/>
      <c r="AYP71" s="0"/>
      <c r="AYQ71" s="0"/>
      <c r="AYR71" s="0"/>
      <c r="AYS71" s="0"/>
      <c r="AYT71" s="0"/>
      <c r="AYU71" s="0"/>
      <c r="AYV71" s="0"/>
      <c r="AYW71" s="0"/>
      <c r="AYX71" s="0"/>
      <c r="AYY71" s="0"/>
      <c r="AYZ71" s="0"/>
      <c r="AZA71" s="0"/>
      <c r="AZB71" s="0"/>
      <c r="AZC71" s="0"/>
      <c r="AZD71" s="0"/>
      <c r="AZE71" s="0"/>
      <c r="AZF71" s="0"/>
      <c r="AZG71" s="0"/>
      <c r="AZH71" s="0"/>
      <c r="AZI71" s="0"/>
      <c r="AZJ71" s="0"/>
      <c r="AZK71" s="0"/>
      <c r="AZL71" s="0"/>
      <c r="AZM71" s="0"/>
      <c r="AZN71" s="0"/>
      <c r="AZO71" s="0"/>
      <c r="AZP71" s="0"/>
      <c r="AZQ71" s="0"/>
      <c r="AZR71" s="0"/>
      <c r="AZS71" s="0"/>
      <c r="AZT71" s="0"/>
      <c r="AZU71" s="0"/>
      <c r="AZV71" s="0"/>
      <c r="AZW71" s="0"/>
      <c r="AZX71" s="0"/>
      <c r="AZY71" s="0"/>
      <c r="AZZ71" s="0"/>
      <c r="BAA71" s="0"/>
      <c r="BAB71" s="0"/>
      <c r="BAC71" s="0"/>
      <c r="BAD71" s="0"/>
      <c r="BAE71" s="0"/>
      <c r="BAF71" s="0"/>
      <c r="BAG71" s="0"/>
      <c r="BAH71" s="0"/>
      <c r="BAI71" s="0"/>
      <c r="BAJ71" s="0"/>
      <c r="BAK71" s="0"/>
      <c r="BAL71" s="0"/>
      <c r="BAM71" s="0"/>
      <c r="BAN71" s="0"/>
      <c r="BAO71" s="0"/>
      <c r="BAP71" s="0"/>
      <c r="BAQ71" s="0"/>
      <c r="BAR71" s="0"/>
      <c r="BAS71" s="0"/>
      <c r="BAT71" s="0"/>
      <c r="BAU71" s="0"/>
      <c r="BAV71" s="0"/>
      <c r="BAW71" s="0"/>
      <c r="BAX71" s="0"/>
      <c r="BAY71" s="0"/>
      <c r="BAZ71" s="0"/>
      <c r="BBA71" s="0"/>
      <c r="BBB71" s="0"/>
      <c r="BBC71" s="0"/>
      <c r="BBD71" s="0"/>
      <c r="BBE71" s="0"/>
      <c r="BBF71" s="0"/>
      <c r="BBG71" s="0"/>
      <c r="BBH71" s="0"/>
      <c r="BBI71" s="0"/>
      <c r="BBJ71" s="0"/>
      <c r="BBK71" s="0"/>
      <c r="BBL71" s="0"/>
      <c r="BBM71" s="0"/>
      <c r="BBN71" s="0"/>
      <c r="BBO71" s="0"/>
      <c r="BBP71" s="0"/>
      <c r="BBQ71" s="0"/>
      <c r="BBR71" s="0"/>
      <c r="BBS71" s="0"/>
      <c r="BBT71" s="0"/>
      <c r="BBU71" s="0"/>
      <c r="BBV71" s="0"/>
      <c r="BBW71" s="0"/>
      <c r="BBX71" s="0"/>
      <c r="BBY71" s="0"/>
      <c r="BBZ71" s="0"/>
      <c r="BCA71" s="0"/>
      <c r="BCB71" s="0"/>
      <c r="BCC71" s="0"/>
      <c r="BCD71" s="0"/>
      <c r="BCE71" s="0"/>
      <c r="BCF71" s="0"/>
      <c r="BCG71" s="0"/>
      <c r="BCH71" s="0"/>
      <c r="BCI71" s="0"/>
      <c r="BCJ71" s="0"/>
      <c r="BCK71" s="0"/>
      <c r="BCL71" s="0"/>
      <c r="BCM71" s="0"/>
      <c r="BCN71" s="0"/>
      <c r="BCO71" s="0"/>
      <c r="BCP71" s="0"/>
      <c r="BCQ71" s="0"/>
      <c r="BCR71" s="0"/>
      <c r="BCS71" s="0"/>
      <c r="BCT71" s="0"/>
      <c r="BCU71" s="0"/>
      <c r="BCV71" s="0"/>
      <c r="BCW71" s="0"/>
      <c r="BCX71" s="0"/>
      <c r="BCY71" s="0"/>
      <c r="BCZ71" s="0"/>
      <c r="BDA71" s="0"/>
      <c r="BDB71" s="0"/>
      <c r="BDC71" s="0"/>
      <c r="BDD71" s="0"/>
      <c r="BDE71" s="0"/>
      <c r="BDF71" s="0"/>
      <c r="BDG71" s="0"/>
      <c r="BDH71" s="0"/>
      <c r="BDI71" s="0"/>
      <c r="BDJ71" s="0"/>
      <c r="BDK71" s="0"/>
      <c r="BDL71" s="0"/>
      <c r="BDM71" s="0"/>
      <c r="BDN71" s="0"/>
      <c r="BDO71" s="0"/>
      <c r="BDP71" s="0"/>
      <c r="BDQ71" s="0"/>
      <c r="BDR71" s="0"/>
      <c r="BDS71" s="0"/>
      <c r="BDT71" s="0"/>
      <c r="BDU71" s="0"/>
      <c r="BDV71" s="0"/>
      <c r="BDW71" s="0"/>
      <c r="BDX71" s="0"/>
      <c r="BDY71" s="0"/>
      <c r="BDZ71" s="0"/>
      <c r="BEA71" s="0"/>
      <c r="BEB71" s="0"/>
      <c r="BEC71" s="0"/>
      <c r="BED71" s="0"/>
      <c r="BEE71" s="0"/>
      <c r="BEF71" s="0"/>
      <c r="BEG71" s="0"/>
      <c r="BEH71" s="0"/>
      <c r="BEI71" s="0"/>
      <c r="BEJ71" s="0"/>
      <c r="BEK71" s="0"/>
      <c r="BEL71" s="0"/>
      <c r="BEM71" s="0"/>
      <c r="BEN71" s="0"/>
      <c r="BEO71" s="0"/>
      <c r="BEP71" s="0"/>
      <c r="BEQ71" s="0"/>
      <c r="BER71" s="0"/>
      <c r="BES71" s="0"/>
      <c r="BET71" s="0"/>
      <c r="BEU71" s="0"/>
      <c r="BEV71" s="0"/>
      <c r="BEW71" s="0"/>
      <c r="BEX71" s="0"/>
      <c r="BEY71" s="0"/>
      <c r="BEZ71" s="0"/>
      <c r="BFA71" s="0"/>
      <c r="BFB71" s="0"/>
      <c r="BFC71" s="0"/>
      <c r="BFD71" s="0"/>
      <c r="BFE71" s="0"/>
      <c r="BFF71" s="0"/>
      <c r="BFG71" s="0"/>
      <c r="BFH71" s="0"/>
      <c r="BFI71" s="0"/>
      <c r="BFJ71" s="0"/>
      <c r="BFK71" s="0"/>
      <c r="BFL71" s="0"/>
      <c r="BFM71" s="0"/>
      <c r="BFN71" s="0"/>
      <c r="BFO71" s="0"/>
      <c r="BFP71" s="0"/>
      <c r="BFQ71" s="0"/>
      <c r="BFR71" s="0"/>
      <c r="BFS71" s="0"/>
      <c r="BFT71" s="0"/>
      <c r="BFU71" s="0"/>
      <c r="BFV71" s="0"/>
      <c r="BFW71" s="0"/>
      <c r="BFX71" s="0"/>
      <c r="BFY71" s="0"/>
      <c r="BFZ71" s="0"/>
      <c r="BGA71" s="0"/>
      <c r="BGB71" s="0"/>
      <c r="BGC71" s="0"/>
      <c r="BGD71" s="0"/>
      <c r="BGE71" s="0"/>
      <c r="BGF71" s="0"/>
      <c r="BGG71" s="0"/>
      <c r="BGH71" s="0"/>
      <c r="BGI71" s="0"/>
      <c r="BGJ71" s="0"/>
      <c r="BGK71" s="0"/>
      <c r="BGL71" s="0"/>
      <c r="BGM71" s="0"/>
      <c r="BGN71" s="0"/>
      <c r="BGO71" s="0"/>
      <c r="BGP71" s="0"/>
      <c r="BGQ71" s="0"/>
      <c r="BGR71" s="0"/>
      <c r="BGS71" s="0"/>
      <c r="BGT71" s="0"/>
      <c r="BGU71" s="0"/>
      <c r="BGV71" s="0"/>
      <c r="BGW71" s="0"/>
      <c r="BGX71" s="0"/>
      <c r="BGY71" s="0"/>
      <c r="BGZ71" s="0"/>
      <c r="BHA71" s="0"/>
      <c r="BHB71" s="0"/>
      <c r="BHC71" s="0"/>
      <c r="BHD71" s="0"/>
      <c r="BHE71" s="0"/>
      <c r="BHF71" s="0"/>
      <c r="BHG71" s="0"/>
      <c r="BHH71" s="0"/>
      <c r="BHI71" s="0"/>
      <c r="BHJ71" s="0"/>
      <c r="BHK71" s="0"/>
      <c r="BHL71" s="0"/>
      <c r="BHM71" s="0"/>
      <c r="BHN71" s="0"/>
      <c r="BHO71" s="0"/>
      <c r="BHP71" s="0"/>
      <c r="BHQ71" s="0"/>
      <c r="BHR71" s="0"/>
      <c r="BHS71" s="0"/>
      <c r="BHT71" s="0"/>
      <c r="BHU71" s="0"/>
      <c r="BHV71" s="0"/>
      <c r="BHW71" s="0"/>
      <c r="BHX71" s="0"/>
      <c r="BHY71" s="0"/>
      <c r="BHZ71" s="0"/>
      <c r="BIA71" s="0"/>
      <c r="BIB71" s="0"/>
      <c r="BIC71" s="0"/>
      <c r="BID71" s="0"/>
      <c r="BIE71" s="0"/>
      <c r="BIF71" s="0"/>
      <c r="BIG71" s="0"/>
      <c r="BIH71" s="0"/>
      <c r="BII71" s="0"/>
      <c r="BIJ71" s="0"/>
      <c r="BIK71" s="0"/>
      <c r="BIL71" s="0"/>
      <c r="BIM71" s="0"/>
      <c r="BIN71" s="0"/>
      <c r="BIO71" s="0"/>
      <c r="BIP71" s="0"/>
      <c r="BIQ71" s="0"/>
      <c r="BIR71" s="0"/>
      <c r="BIS71" s="0"/>
      <c r="BIT71" s="0"/>
      <c r="BIU71" s="0"/>
      <c r="BIV71" s="0"/>
      <c r="BIW71" s="0"/>
      <c r="BIX71" s="0"/>
      <c r="BIY71" s="0"/>
      <c r="BIZ71" s="0"/>
      <c r="BJA71" s="0"/>
      <c r="BJB71" s="0"/>
      <c r="BJC71" s="0"/>
      <c r="BJD71" s="0"/>
      <c r="BJE71" s="0"/>
      <c r="BJF71" s="0"/>
      <c r="BJG71" s="0"/>
      <c r="BJH71" s="0"/>
      <c r="BJI71" s="0"/>
      <c r="BJJ71" s="0"/>
      <c r="BJK71" s="0"/>
      <c r="BJL71" s="0"/>
      <c r="BJM71" s="0"/>
      <c r="BJN71" s="0"/>
      <c r="BJO71" s="0"/>
      <c r="BJP71" s="0"/>
      <c r="BJQ71" s="0"/>
      <c r="BJR71" s="0"/>
      <c r="BJS71" s="0"/>
      <c r="BJT71" s="0"/>
      <c r="BJU71" s="0"/>
      <c r="BJV71" s="0"/>
      <c r="BJW71" s="0"/>
      <c r="BJX71" s="0"/>
      <c r="BJY71" s="0"/>
      <c r="BJZ71" s="0"/>
      <c r="BKA71" s="0"/>
      <c r="BKB71" s="0"/>
      <c r="BKC71" s="0"/>
      <c r="BKD71" s="0"/>
      <c r="BKE71" s="0"/>
      <c r="BKF71" s="0"/>
      <c r="BKG71" s="0"/>
      <c r="BKH71" s="0"/>
      <c r="BKI71" s="0"/>
      <c r="BKJ71" s="0"/>
      <c r="BKK71" s="0"/>
      <c r="BKL71" s="0"/>
      <c r="BKM71" s="0"/>
      <c r="BKN71" s="0"/>
      <c r="BKO71" s="0"/>
      <c r="BKP71" s="0"/>
      <c r="BKQ71" s="0"/>
      <c r="BKR71" s="0"/>
      <c r="BKS71" s="0"/>
      <c r="BKT71" s="0"/>
      <c r="BKU71" s="0"/>
      <c r="BKV71" s="0"/>
      <c r="BKW71" s="0"/>
      <c r="BKX71" s="0"/>
      <c r="BKY71" s="0"/>
      <c r="BKZ71" s="0"/>
      <c r="BLA71" s="0"/>
      <c r="BLB71" s="0"/>
      <c r="BLC71" s="0"/>
      <c r="BLD71" s="0"/>
      <c r="BLE71" s="0"/>
      <c r="BLF71" s="0"/>
      <c r="BLG71" s="0"/>
      <c r="BLH71" s="0"/>
      <c r="BLI71" s="0"/>
      <c r="BLJ71" s="0"/>
      <c r="BLK71" s="0"/>
      <c r="BLL71" s="0"/>
      <c r="BLM71" s="0"/>
      <c r="BLN71" s="0"/>
      <c r="BLO71" s="0"/>
      <c r="BLP71" s="0"/>
      <c r="BLQ71" s="0"/>
      <c r="BLR71" s="0"/>
      <c r="BLS71" s="0"/>
      <c r="BLT71" s="0"/>
      <c r="BLU71" s="0"/>
      <c r="BLV71" s="0"/>
      <c r="BLW71" s="0"/>
      <c r="BLX71" s="0"/>
      <c r="BLY71" s="0"/>
      <c r="BLZ71" s="0"/>
      <c r="BMA71" s="0"/>
      <c r="BMB71" s="0"/>
      <c r="BMC71" s="0"/>
      <c r="BMD71" s="0"/>
      <c r="BME71" s="0"/>
      <c r="BMF71" s="0"/>
      <c r="BMG71" s="0"/>
      <c r="BMH71" s="0"/>
      <c r="BMI71" s="0"/>
      <c r="BMJ71" s="0"/>
      <c r="BMK71" s="0"/>
      <c r="BML71" s="0"/>
      <c r="BMM71" s="0"/>
      <c r="BMN71" s="0"/>
      <c r="BMO71" s="0"/>
      <c r="BMP71" s="0"/>
      <c r="BMQ71" s="0"/>
      <c r="BMR71" s="0"/>
      <c r="BMS71" s="0"/>
      <c r="BMT71" s="0"/>
      <c r="BMU71" s="0"/>
      <c r="BMV71" s="0"/>
      <c r="BMW71" s="0"/>
      <c r="BMX71" s="0"/>
      <c r="BMY71" s="0"/>
      <c r="BMZ71" s="0"/>
      <c r="BNA71" s="0"/>
      <c r="BNB71" s="0"/>
      <c r="BNC71" s="0"/>
      <c r="BND71" s="0"/>
      <c r="BNE71" s="0"/>
      <c r="BNF71" s="0"/>
      <c r="BNG71" s="0"/>
      <c r="BNH71" s="0"/>
      <c r="BNI71" s="0"/>
      <c r="BNJ71" s="0"/>
      <c r="BNK71" s="0"/>
      <c r="BNL71" s="0"/>
      <c r="BNM71" s="0"/>
      <c r="BNN71" s="0"/>
      <c r="BNO71" s="0"/>
      <c r="BNP71" s="0"/>
      <c r="BNQ71" s="0"/>
      <c r="BNR71" s="0"/>
      <c r="BNS71" s="0"/>
      <c r="BNT71" s="0"/>
      <c r="BNU71" s="0"/>
      <c r="BNV71" s="0"/>
      <c r="BNW71" s="0"/>
      <c r="BNX71" s="0"/>
      <c r="BNY71" s="0"/>
      <c r="BNZ71" s="0"/>
      <c r="BOA71" s="0"/>
      <c r="BOB71" s="0"/>
      <c r="BOC71" s="0"/>
      <c r="BOD71" s="0"/>
      <c r="BOE71" s="0"/>
      <c r="BOF71" s="0"/>
      <c r="BOG71" s="0"/>
      <c r="BOH71" s="0"/>
      <c r="BOI71" s="0"/>
      <c r="BOJ71" s="0"/>
      <c r="BOK71" s="0"/>
      <c r="BOL71" s="0"/>
      <c r="BOM71" s="0"/>
      <c r="BON71" s="0"/>
      <c r="BOO71" s="0"/>
      <c r="BOP71" s="0"/>
      <c r="BOQ71" s="0"/>
      <c r="BOR71" s="0"/>
      <c r="BOS71" s="0"/>
      <c r="BOT71" s="0"/>
      <c r="BOU71" s="0"/>
      <c r="BOV71" s="0"/>
      <c r="BOW71" s="0"/>
      <c r="BOX71" s="0"/>
      <c r="BOY71" s="0"/>
      <c r="BOZ71" s="0"/>
      <c r="BPA71" s="0"/>
      <c r="BPB71" s="0"/>
      <c r="BPC71" s="0"/>
      <c r="BPD71" s="0"/>
      <c r="BPE71" s="0"/>
      <c r="BPF71" s="0"/>
      <c r="BPG71" s="0"/>
      <c r="BPH71" s="0"/>
      <c r="BPI71" s="0"/>
      <c r="BPJ71" s="0"/>
      <c r="BPK71" s="0"/>
      <c r="BPL71" s="0"/>
      <c r="BPM71" s="0"/>
      <c r="BPN71" s="0"/>
      <c r="BPO71" s="0"/>
      <c r="BPP71" s="0"/>
      <c r="BPQ71" s="0"/>
      <c r="BPR71" s="0"/>
      <c r="BPS71" s="0"/>
      <c r="BPT71" s="0"/>
      <c r="BPU71" s="0"/>
      <c r="BPV71" s="0"/>
      <c r="BPW71" s="0"/>
      <c r="BPX71" s="0"/>
      <c r="BPY71" s="0"/>
      <c r="BPZ71" s="0"/>
      <c r="BQA71" s="0"/>
      <c r="BQB71" s="0"/>
      <c r="BQC71" s="0"/>
      <c r="BQD71" s="0"/>
      <c r="BQE71" s="0"/>
      <c r="BQF71" s="0"/>
      <c r="BQG71" s="0"/>
      <c r="BQH71" s="0"/>
      <c r="BQI71" s="0"/>
      <c r="BQJ71" s="0"/>
      <c r="BQK71" s="0"/>
      <c r="BQL71" s="0"/>
      <c r="BQM71" s="0"/>
      <c r="BQN71" s="0"/>
      <c r="BQO71" s="0"/>
      <c r="BQP71" s="0"/>
      <c r="BQQ71" s="0"/>
      <c r="BQR71" s="0"/>
      <c r="BQS71" s="0"/>
      <c r="BQT71" s="0"/>
      <c r="BQU71" s="0"/>
      <c r="BQV71" s="0"/>
      <c r="BQW71" s="0"/>
      <c r="BQX71" s="0"/>
      <c r="BQY71" s="0"/>
      <c r="BQZ71" s="0"/>
      <c r="BRA71" s="0"/>
      <c r="BRB71" s="0"/>
      <c r="BRC71" s="0"/>
      <c r="BRD71" s="0"/>
      <c r="BRE71" s="0"/>
      <c r="BRF71" s="0"/>
      <c r="BRG71" s="0"/>
      <c r="BRH71" s="0"/>
      <c r="BRI71" s="0"/>
      <c r="BRJ71" s="0"/>
      <c r="BRK71" s="0"/>
      <c r="BRL71" s="0"/>
      <c r="BRM71" s="0"/>
      <c r="BRN71" s="0"/>
      <c r="BRO71" s="0"/>
      <c r="BRP71" s="0"/>
      <c r="BRQ71" s="0"/>
      <c r="BRR71" s="0"/>
      <c r="BRS71" s="0"/>
      <c r="BRT71" s="0"/>
      <c r="BRU71" s="0"/>
      <c r="BRV71" s="0"/>
      <c r="BRW71" s="0"/>
      <c r="BRX71" s="0"/>
      <c r="BRY71" s="0"/>
      <c r="BRZ71" s="0"/>
      <c r="BSA71" s="0"/>
      <c r="BSB71" s="0"/>
      <c r="BSC71" s="0"/>
      <c r="BSD71" s="0"/>
      <c r="BSE71" s="0"/>
      <c r="BSF71" s="0"/>
      <c r="BSG71" s="0"/>
      <c r="BSH71" s="0"/>
      <c r="BSI71" s="0"/>
      <c r="BSJ71" s="0"/>
      <c r="BSK71" s="0"/>
      <c r="BSL71" s="0"/>
      <c r="BSM71" s="0"/>
      <c r="BSN71" s="0"/>
      <c r="BSO71" s="0"/>
      <c r="BSP71" s="0"/>
      <c r="BSQ71" s="0"/>
      <c r="BSR71" s="0"/>
      <c r="BSS71" s="0"/>
      <c r="BST71" s="0"/>
      <c r="BSU71" s="0"/>
      <c r="BSV71" s="0"/>
      <c r="BSW71" s="0"/>
      <c r="BSX71" s="0"/>
      <c r="BSY71" s="0"/>
      <c r="BSZ71" s="0"/>
      <c r="BTA71" s="0"/>
      <c r="BTB71" s="0"/>
      <c r="BTC71" s="0"/>
      <c r="BTD71" s="0"/>
      <c r="BTE71" s="0"/>
      <c r="BTF71" s="0"/>
      <c r="BTG71" s="0"/>
      <c r="BTH71" s="0"/>
      <c r="BTI71" s="0"/>
      <c r="BTJ71" s="0"/>
      <c r="BTK71" s="0"/>
      <c r="BTL71" s="0"/>
      <c r="BTM71" s="0"/>
      <c r="BTN71" s="0"/>
      <c r="BTO71" s="0"/>
      <c r="BTP71" s="0"/>
      <c r="BTQ71" s="0"/>
      <c r="BTR71" s="0"/>
      <c r="BTS71" s="0"/>
      <c r="BTT71" s="0"/>
      <c r="BTU71" s="0"/>
      <c r="BTV71" s="0"/>
      <c r="BTW71" s="0"/>
      <c r="BTX71" s="0"/>
      <c r="BTY71" s="0"/>
      <c r="BTZ71" s="0"/>
      <c r="BUA71" s="0"/>
      <c r="BUB71" s="0"/>
      <c r="BUC71" s="0"/>
      <c r="BUD71" s="0"/>
      <c r="BUE71" s="0"/>
      <c r="BUF71" s="0"/>
      <c r="BUG71" s="0"/>
      <c r="BUH71" s="0"/>
      <c r="BUI71" s="0"/>
      <c r="BUJ71" s="0"/>
      <c r="BUK71" s="0"/>
      <c r="BUL71" s="0"/>
      <c r="BUM71" s="0"/>
      <c r="BUN71" s="0"/>
      <c r="BUO71" s="0"/>
      <c r="BUP71" s="0"/>
      <c r="BUQ71" s="0"/>
      <c r="BUR71" s="0"/>
      <c r="BUS71" s="0"/>
      <c r="BUT71" s="0"/>
      <c r="BUU71" s="0"/>
      <c r="BUV71" s="0"/>
      <c r="BUW71" s="0"/>
      <c r="BUX71" s="0"/>
      <c r="BUY71" s="0"/>
      <c r="BUZ71" s="0"/>
      <c r="BVA71" s="0"/>
      <c r="BVB71" s="0"/>
      <c r="BVC71" s="0"/>
      <c r="BVD71" s="0"/>
      <c r="BVE71" s="0"/>
      <c r="BVF71" s="0"/>
      <c r="BVG71" s="0"/>
      <c r="BVH71" s="0"/>
      <c r="BVI71" s="0"/>
      <c r="BVJ71" s="0"/>
      <c r="BVK71" s="0"/>
      <c r="BVL71" s="0"/>
      <c r="BVM71" s="0"/>
      <c r="BVN71" s="0"/>
      <c r="BVO71" s="0"/>
      <c r="BVP71" s="0"/>
      <c r="BVQ71" s="0"/>
      <c r="BVR71" s="0"/>
      <c r="BVS71" s="0"/>
      <c r="BVT71" s="0"/>
      <c r="BVU71" s="0"/>
      <c r="BVV71" s="0"/>
      <c r="BVW71" s="0"/>
      <c r="BVX71" s="0"/>
      <c r="BVY71" s="0"/>
      <c r="BVZ71" s="0"/>
      <c r="BWA71" s="0"/>
      <c r="BWB71" s="0"/>
      <c r="BWC71" s="0"/>
      <c r="BWD71" s="0"/>
      <c r="BWE71" s="0"/>
      <c r="BWF71" s="0"/>
      <c r="BWG71" s="0"/>
      <c r="BWH71" s="0"/>
      <c r="BWI71" s="0"/>
      <c r="BWJ71" s="0"/>
      <c r="BWK71" s="0"/>
      <c r="BWL71" s="0"/>
      <c r="BWM71" s="0"/>
      <c r="BWN71" s="0"/>
      <c r="BWO71" s="0"/>
      <c r="BWP71" s="0"/>
      <c r="BWQ71" s="0"/>
      <c r="BWR71" s="0"/>
      <c r="BWS71" s="0"/>
      <c r="BWT71" s="0"/>
      <c r="BWU71" s="0"/>
      <c r="BWV71" s="0"/>
      <c r="BWW71" s="0"/>
      <c r="BWX71" s="0"/>
      <c r="BWY71" s="0"/>
      <c r="BWZ71" s="0"/>
      <c r="BXA71" s="0"/>
      <c r="BXB71" s="0"/>
      <c r="BXC71" s="0"/>
      <c r="BXD71" s="0"/>
      <c r="BXE71" s="0"/>
      <c r="BXF71" s="0"/>
      <c r="BXG71" s="0"/>
      <c r="BXH71" s="0"/>
      <c r="BXI71" s="0"/>
      <c r="BXJ71" s="0"/>
      <c r="BXK71" s="0"/>
      <c r="BXL71" s="0"/>
      <c r="BXM71" s="0"/>
      <c r="BXN71" s="0"/>
      <c r="BXO71" s="0"/>
      <c r="BXP71" s="0"/>
      <c r="BXQ71" s="0"/>
      <c r="BXR71" s="0"/>
      <c r="BXS71" s="0"/>
      <c r="BXT71" s="0"/>
      <c r="BXU71" s="0"/>
      <c r="BXV71" s="0"/>
      <c r="BXW71" s="0"/>
      <c r="BXX71" s="0"/>
      <c r="BXY71" s="0"/>
      <c r="BXZ71" s="0"/>
      <c r="BYA71" s="0"/>
      <c r="BYB71" s="0"/>
      <c r="BYC71" s="0"/>
      <c r="BYD71" s="0"/>
      <c r="BYE71" s="0"/>
      <c r="BYF71" s="0"/>
      <c r="BYG71" s="0"/>
      <c r="BYH71" s="0"/>
      <c r="BYI71" s="0"/>
      <c r="BYJ71" s="0"/>
      <c r="BYK71" s="0"/>
      <c r="BYL71" s="0"/>
      <c r="BYM71" s="0"/>
      <c r="BYN71" s="0"/>
      <c r="BYO71" s="0"/>
      <c r="BYP71" s="0"/>
      <c r="BYQ71" s="0"/>
      <c r="BYR71" s="0"/>
      <c r="BYS71" s="0"/>
      <c r="BYT71" s="0"/>
      <c r="BYU71" s="0"/>
      <c r="BYV71" s="0"/>
      <c r="BYW71" s="0"/>
      <c r="BYX71" s="0"/>
      <c r="BYY71" s="0"/>
      <c r="BYZ71" s="0"/>
      <c r="BZA71" s="0"/>
      <c r="BZB71" s="0"/>
      <c r="BZC71" s="0"/>
      <c r="BZD71" s="0"/>
      <c r="BZE71" s="0"/>
      <c r="BZF71" s="0"/>
      <c r="BZG71" s="0"/>
      <c r="BZH71" s="0"/>
      <c r="BZI71" s="0"/>
      <c r="BZJ71" s="0"/>
      <c r="BZK71" s="0"/>
      <c r="BZL71" s="0"/>
      <c r="BZM71" s="0"/>
      <c r="BZN71" s="0"/>
      <c r="BZO71" s="0"/>
      <c r="BZP71" s="0"/>
      <c r="BZQ71" s="0"/>
      <c r="BZR71" s="0"/>
      <c r="BZS71" s="0"/>
      <c r="BZT71" s="0"/>
      <c r="BZU71" s="0"/>
      <c r="BZV71" s="0"/>
      <c r="BZW71" s="0"/>
      <c r="BZX71" s="0"/>
      <c r="BZY71" s="0"/>
      <c r="BZZ71" s="0"/>
      <c r="CAA71" s="0"/>
      <c r="CAB71" s="0"/>
      <c r="CAC71" s="0"/>
      <c r="CAD71" s="0"/>
      <c r="CAE71" s="0"/>
      <c r="CAF71" s="0"/>
      <c r="CAG71" s="0"/>
      <c r="CAH71" s="0"/>
      <c r="CAI71" s="0"/>
      <c r="CAJ71" s="0"/>
      <c r="CAK71" s="0"/>
      <c r="CAL71" s="0"/>
      <c r="CAM71" s="0"/>
      <c r="CAN71" s="0"/>
      <c r="CAO71" s="0"/>
      <c r="CAP71" s="0"/>
      <c r="CAQ71" s="0"/>
      <c r="CAR71" s="0"/>
      <c r="CAS71" s="0"/>
      <c r="CAT71" s="0"/>
      <c r="CAU71" s="0"/>
      <c r="CAV71" s="0"/>
      <c r="CAW71" s="0"/>
      <c r="CAX71" s="0"/>
      <c r="CAY71" s="0"/>
      <c r="CAZ71" s="0"/>
      <c r="CBA71" s="0"/>
      <c r="CBB71" s="0"/>
      <c r="CBC71" s="0"/>
      <c r="CBD71" s="0"/>
      <c r="CBE71" s="0"/>
      <c r="CBF71" s="0"/>
      <c r="CBG71" s="0"/>
      <c r="CBH71" s="0"/>
      <c r="CBI71" s="0"/>
      <c r="CBJ71" s="0"/>
      <c r="CBK71" s="0"/>
      <c r="CBL71" s="0"/>
      <c r="CBM71" s="0"/>
      <c r="CBN71" s="0"/>
      <c r="CBO71" s="0"/>
      <c r="CBP71" s="0"/>
      <c r="CBQ71" s="0"/>
      <c r="CBR71" s="0"/>
      <c r="CBS71" s="0"/>
      <c r="CBT71" s="0"/>
      <c r="CBU71" s="0"/>
      <c r="CBV71" s="0"/>
      <c r="CBW71" s="0"/>
      <c r="CBX71" s="0"/>
      <c r="CBY71" s="0"/>
      <c r="CBZ71" s="0"/>
      <c r="CCA71" s="0"/>
      <c r="CCB71" s="0"/>
      <c r="CCC71" s="0"/>
      <c r="CCD71" s="0"/>
      <c r="CCE71" s="0"/>
      <c r="CCF71" s="0"/>
      <c r="CCG71" s="0"/>
      <c r="CCH71" s="0"/>
      <c r="CCI71" s="0"/>
      <c r="CCJ71" s="0"/>
      <c r="CCK71" s="0"/>
      <c r="CCL71" s="0"/>
      <c r="CCM71" s="0"/>
      <c r="CCN71" s="0"/>
      <c r="CCO71" s="0"/>
      <c r="CCP71" s="0"/>
      <c r="CCQ71" s="0"/>
      <c r="CCR71" s="0"/>
      <c r="CCS71" s="0"/>
      <c r="CCT71" s="0"/>
      <c r="CCU71" s="0"/>
      <c r="CCV71" s="0"/>
      <c r="CCW71" s="0"/>
      <c r="CCX71" s="0"/>
      <c r="CCY71" s="0"/>
      <c r="CCZ71" s="0"/>
      <c r="CDA71" s="0"/>
      <c r="CDB71" s="0"/>
      <c r="CDC71" s="0"/>
      <c r="CDD71" s="0"/>
      <c r="CDE71" s="0"/>
      <c r="CDF71" s="0"/>
      <c r="CDG71" s="0"/>
      <c r="CDH71" s="0"/>
      <c r="CDI71" s="0"/>
      <c r="CDJ71" s="0"/>
      <c r="CDK71" s="0"/>
      <c r="CDL71" s="0"/>
      <c r="CDM71" s="0"/>
      <c r="CDN71" s="0"/>
      <c r="CDO71" s="0"/>
      <c r="CDP71" s="0"/>
      <c r="CDQ71" s="0"/>
      <c r="CDR71" s="0"/>
      <c r="CDS71" s="0"/>
      <c r="CDT71" s="0"/>
      <c r="CDU71" s="0"/>
      <c r="CDV71" s="0"/>
      <c r="CDW71" s="0"/>
      <c r="CDX71" s="0"/>
      <c r="CDY71" s="0"/>
      <c r="CDZ71" s="0"/>
      <c r="CEA71" s="0"/>
      <c r="CEB71" s="0"/>
      <c r="CEC71" s="0"/>
      <c r="CED71" s="0"/>
      <c r="CEE71" s="0"/>
      <c r="CEF71" s="0"/>
      <c r="CEG71" s="0"/>
      <c r="CEH71" s="0"/>
      <c r="CEI71" s="0"/>
      <c r="CEJ71" s="0"/>
      <c r="CEK71" s="0"/>
      <c r="CEL71" s="0"/>
      <c r="CEM71" s="0"/>
      <c r="CEN71" s="0"/>
      <c r="CEO71" s="0"/>
      <c r="CEP71" s="0"/>
      <c r="CEQ71" s="0"/>
      <c r="CER71" s="0"/>
      <c r="CES71" s="0"/>
      <c r="CET71" s="0"/>
      <c r="CEU71" s="0"/>
      <c r="CEV71" s="0"/>
      <c r="CEW71" s="0"/>
      <c r="CEX71" s="0"/>
      <c r="CEY71" s="0"/>
      <c r="CEZ71" s="0"/>
      <c r="CFA71" s="0"/>
      <c r="CFB71" s="0"/>
      <c r="CFC71" s="0"/>
      <c r="CFD71" s="0"/>
      <c r="CFE71" s="0"/>
      <c r="CFF71" s="0"/>
      <c r="CFG71" s="0"/>
      <c r="CFH71" s="0"/>
      <c r="CFI71" s="0"/>
      <c r="CFJ71" s="0"/>
      <c r="CFK71" s="0"/>
      <c r="CFL71" s="0"/>
      <c r="CFM71" s="0"/>
      <c r="CFN71" s="0"/>
      <c r="CFO71" s="0"/>
      <c r="CFP71" s="0"/>
      <c r="CFQ71" s="0"/>
      <c r="CFR71" s="0"/>
      <c r="CFS71" s="0"/>
      <c r="CFT71" s="0"/>
      <c r="CFU71" s="0"/>
      <c r="CFV71" s="0"/>
      <c r="CFW71" s="0"/>
      <c r="CFX71" s="0"/>
      <c r="CFY71" s="0"/>
      <c r="CFZ71" s="0"/>
      <c r="CGA71" s="0"/>
      <c r="CGB71" s="0"/>
      <c r="CGC71" s="0"/>
      <c r="CGD71" s="0"/>
      <c r="CGE71" s="0"/>
      <c r="CGF71" s="0"/>
      <c r="CGG71" s="0"/>
      <c r="CGH71" s="0"/>
      <c r="CGI71" s="0"/>
      <c r="CGJ71" s="0"/>
      <c r="CGK71" s="0"/>
      <c r="CGL71" s="0"/>
      <c r="CGM71" s="0"/>
      <c r="CGN71" s="0"/>
      <c r="CGO71" s="0"/>
      <c r="CGP71" s="0"/>
      <c r="CGQ71" s="0"/>
      <c r="CGR71" s="0"/>
      <c r="CGS71" s="0"/>
      <c r="CGT71" s="0"/>
      <c r="CGU71" s="0"/>
      <c r="CGV71" s="0"/>
      <c r="CGW71" s="0"/>
      <c r="CGX71" s="0"/>
      <c r="CGY71" s="0"/>
      <c r="CGZ71" s="0"/>
      <c r="CHA71" s="0"/>
      <c r="CHB71" s="0"/>
      <c r="CHC71" s="0"/>
      <c r="CHD71" s="0"/>
      <c r="CHE71" s="0"/>
      <c r="CHF71" s="0"/>
      <c r="CHG71" s="0"/>
      <c r="CHH71" s="0"/>
      <c r="CHI71" s="0"/>
      <c r="CHJ71" s="0"/>
      <c r="CHK71" s="0"/>
      <c r="CHL71" s="0"/>
      <c r="CHM71" s="0"/>
      <c r="CHN71" s="0"/>
      <c r="CHO71" s="0"/>
      <c r="CHP71" s="0"/>
      <c r="CHQ71" s="0"/>
      <c r="CHR71" s="0"/>
      <c r="CHS71" s="0"/>
      <c r="CHT71" s="0"/>
      <c r="CHU71" s="0"/>
      <c r="CHV71" s="0"/>
      <c r="CHW71" s="0"/>
      <c r="CHX71" s="0"/>
      <c r="CHY71" s="0"/>
      <c r="CHZ71" s="0"/>
      <c r="CIA71" s="0"/>
      <c r="CIB71" s="0"/>
      <c r="CIC71" s="0"/>
      <c r="CID71" s="0"/>
      <c r="CIE71" s="0"/>
      <c r="CIF71" s="0"/>
      <c r="CIG71" s="0"/>
      <c r="CIH71" s="0"/>
      <c r="CII71" s="0"/>
      <c r="CIJ71" s="0"/>
      <c r="CIK71" s="0"/>
      <c r="CIL71" s="0"/>
      <c r="CIM71" s="0"/>
      <c r="CIN71" s="0"/>
      <c r="CIO71" s="0"/>
      <c r="CIP71" s="0"/>
      <c r="CIQ71" s="0"/>
      <c r="CIR71" s="0"/>
      <c r="CIS71" s="0"/>
      <c r="CIT71" s="0"/>
      <c r="CIU71" s="0"/>
      <c r="CIV71" s="0"/>
      <c r="CIW71" s="0"/>
      <c r="CIX71" s="0"/>
      <c r="CIY71" s="0"/>
      <c r="CIZ71" s="0"/>
      <c r="CJA71" s="0"/>
      <c r="CJB71" s="0"/>
      <c r="CJC71" s="0"/>
      <c r="CJD71" s="0"/>
      <c r="CJE71" s="0"/>
      <c r="CJF71" s="0"/>
      <c r="CJG71" s="0"/>
      <c r="CJH71" s="0"/>
      <c r="CJI71" s="0"/>
      <c r="CJJ71" s="0"/>
      <c r="CJK71" s="0"/>
      <c r="CJL71" s="0"/>
      <c r="CJM71" s="0"/>
      <c r="CJN71" s="0"/>
      <c r="CJO71" s="0"/>
      <c r="CJP71" s="0"/>
      <c r="CJQ71" s="0"/>
      <c r="CJR71" s="0"/>
      <c r="CJS71" s="0"/>
      <c r="CJT71" s="0"/>
      <c r="CJU71" s="0"/>
      <c r="CJV71" s="0"/>
      <c r="CJW71" s="0"/>
      <c r="CJX71" s="0"/>
      <c r="CJY71" s="0"/>
      <c r="CJZ71" s="0"/>
      <c r="CKA71" s="0"/>
      <c r="CKB71" s="0"/>
      <c r="CKC71" s="0"/>
      <c r="CKD71" s="0"/>
      <c r="CKE71" s="0"/>
      <c r="CKF71" s="0"/>
      <c r="CKG71" s="0"/>
      <c r="CKH71" s="0"/>
      <c r="CKI71" s="0"/>
      <c r="CKJ71" s="0"/>
      <c r="CKK71" s="0"/>
      <c r="CKL71" s="0"/>
      <c r="CKM71" s="0"/>
      <c r="CKN71" s="0"/>
      <c r="CKO71" s="0"/>
      <c r="CKP71" s="0"/>
      <c r="CKQ71" s="0"/>
      <c r="CKR71" s="0"/>
      <c r="CKS71" s="0"/>
      <c r="CKT71" s="0"/>
      <c r="CKU71" s="0"/>
      <c r="CKV71" s="0"/>
      <c r="CKW71" s="0"/>
      <c r="CKX71" s="0"/>
      <c r="CKY71" s="0"/>
      <c r="CKZ71" s="0"/>
      <c r="CLA71" s="0"/>
      <c r="CLB71" s="0"/>
      <c r="CLC71" s="0"/>
      <c r="CLD71" s="0"/>
      <c r="CLE71" s="0"/>
      <c r="CLF71" s="0"/>
      <c r="CLG71" s="0"/>
      <c r="CLH71" s="0"/>
      <c r="CLI71" s="0"/>
      <c r="CLJ71" s="0"/>
      <c r="CLK71" s="0"/>
      <c r="CLL71" s="0"/>
      <c r="CLM71" s="0"/>
      <c r="CLN71" s="0"/>
      <c r="CLO71" s="0"/>
      <c r="CLP71" s="0"/>
      <c r="CLQ71" s="0"/>
      <c r="CLR71" s="0"/>
      <c r="CLS71" s="0"/>
      <c r="CLT71" s="0"/>
      <c r="CLU71" s="0"/>
      <c r="CLV71" s="0"/>
      <c r="CLW71" s="0"/>
      <c r="CLX71" s="0"/>
      <c r="CLY71" s="0"/>
      <c r="CLZ71" s="0"/>
      <c r="CMA71" s="0"/>
      <c r="CMB71" s="0"/>
      <c r="CMC71" s="0"/>
      <c r="CMD71" s="0"/>
      <c r="CME71" s="0"/>
      <c r="CMF71" s="0"/>
      <c r="CMG71" s="0"/>
      <c r="CMH71" s="0"/>
      <c r="CMI71" s="0"/>
      <c r="CMJ71" s="0"/>
      <c r="CMK71" s="0"/>
      <c r="CML71" s="0"/>
      <c r="CMM71" s="0"/>
      <c r="CMN71" s="0"/>
      <c r="CMO71" s="0"/>
      <c r="CMP71" s="0"/>
      <c r="CMQ71" s="0"/>
      <c r="CMR71" s="0"/>
      <c r="CMS71" s="0"/>
      <c r="CMT71" s="0"/>
      <c r="CMU71" s="0"/>
      <c r="CMV71" s="0"/>
      <c r="CMW71" s="0"/>
      <c r="CMX71" s="0"/>
      <c r="CMY71" s="0"/>
      <c r="CMZ71" s="0"/>
      <c r="CNA71" s="0"/>
      <c r="CNB71" s="0"/>
      <c r="CNC71" s="0"/>
      <c r="CND71" s="0"/>
      <c r="CNE71" s="0"/>
      <c r="CNF71" s="0"/>
      <c r="CNG71" s="0"/>
      <c r="CNH71" s="0"/>
      <c r="CNI71" s="0"/>
      <c r="CNJ71" s="0"/>
      <c r="CNK71" s="0"/>
      <c r="CNL71" s="0"/>
      <c r="CNM71" s="0"/>
      <c r="CNN71" s="0"/>
      <c r="CNO71" s="0"/>
      <c r="CNP71" s="0"/>
      <c r="CNQ71" s="0"/>
      <c r="CNR71" s="0"/>
      <c r="CNS71" s="0"/>
      <c r="CNT71" s="0"/>
      <c r="CNU71" s="0"/>
      <c r="CNV71" s="0"/>
      <c r="CNW71" s="0"/>
      <c r="CNX71" s="0"/>
      <c r="CNY71" s="0"/>
      <c r="CNZ71" s="0"/>
      <c r="COA71" s="0"/>
      <c r="COB71" s="0"/>
      <c r="COC71" s="0"/>
      <c r="COD71" s="0"/>
      <c r="COE71" s="0"/>
      <c r="COF71" s="0"/>
      <c r="COG71" s="0"/>
      <c r="COH71" s="0"/>
      <c r="COI71" s="0"/>
      <c r="COJ71" s="0"/>
      <c r="COK71" s="0"/>
      <c r="COL71" s="0"/>
      <c r="COM71" s="0"/>
      <c r="CON71" s="0"/>
      <c r="COO71" s="0"/>
      <c r="COP71" s="0"/>
      <c r="COQ71" s="0"/>
      <c r="COR71" s="0"/>
      <c r="COS71" s="0"/>
      <c r="COT71" s="0"/>
      <c r="COU71" s="0"/>
      <c r="COV71" s="0"/>
      <c r="COW71" s="0"/>
      <c r="COX71" s="0"/>
      <c r="COY71" s="0"/>
      <c r="COZ71" s="0"/>
      <c r="CPA71" s="0"/>
      <c r="CPB71" s="0"/>
      <c r="CPC71" s="0"/>
      <c r="CPD71" s="0"/>
      <c r="CPE71" s="0"/>
      <c r="CPF71" s="0"/>
      <c r="CPG71" s="0"/>
      <c r="CPH71" s="0"/>
      <c r="CPI71" s="0"/>
      <c r="CPJ71" s="0"/>
      <c r="CPK71" s="0"/>
      <c r="CPL71" s="0"/>
      <c r="CPM71" s="0"/>
      <c r="CPN71" s="0"/>
      <c r="CPO71" s="0"/>
      <c r="CPP71" s="0"/>
      <c r="CPQ71" s="0"/>
      <c r="CPR71" s="0"/>
      <c r="CPS71" s="0"/>
      <c r="CPT71" s="0"/>
      <c r="CPU71" s="0"/>
      <c r="CPV71" s="0"/>
      <c r="CPW71" s="0"/>
      <c r="CPX71" s="0"/>
      <c r="CPY71" s="0"/>
      <c r="CPZ71" s="0"/>
      <c r="CQA71" s="0"/>
      <c r="CQB71" s="0"/>
      <c r="CQC71" s="0"/>
      <c r="CQD71" s="0"/>
      <c r="CQE71" s="0"/>
      <c r="CQF71" s="0"/>
      <c r="CQG71" s="0"/>
      <c r="CQH71" s="0"/>
      <c r="CQI71" s="0"/>
      <c r="CQJ71" s="0"/>
      <c r="CQK71" s="0"/>
      <c r="CQL71" s="0"/>
      <c r="CQM71" s="0"/>
      <c r="CQN71" s="0"/>
      <c r="CQO71" s="0"/>
      <c r="CQP71" s="0"/>
      <c r="CQQ71" s="0"/>
      <c r="CQR71" s="0"/>
      <c r="CQS71" s="0"/>
      <c r="CQT71" s="0"/>
      <c r="CQU71" s="0"/>
      <c r="CQV71" s="0"/>
      <c r="CQW71" s="0"/>
      <c r="CQX71" s="0"/>
      <c r="CQY71" s="0"/>
      <c r="CQZ71" s="0"/>
      <c r="CRA71" s="0"/>
      <c r="CRB71" s="0"/>
      <c r="CRC71" s="0"/>
      <c r="CRD71" s="0"/>
      <c r="CRE71" s="0"/>
      <c r="CRF71" s="0"/>
      <c r="CRG71" s="0"/>
      <c r="CRH71" s="0"/>
      <c r="CRI71" s="0"/>
      <c r="CRJ71" s="0"/>
      <c r="CRK71" s="0"/>
      <c r="CRL71" s="0"/>
      <c r="CRM71" s="0"/>
      <c r="CRN71" s="0"/>
      <c r="CRO71" s="0"/>
      <c r="CRP71" s="0"/>
      <c r="CRQ71" s="0"/>
      <c r="CRR71" s="0"/>
      <c r="CRS71" s="0"/>
      <c r="CRT71" s="0"/>
      <c r="CRU71" s="0"/>
      <c r="CRV71" s="0"/>
      <c r="CRW71" s="0"/>
      <c r="CRX71" s="0"/>
      <c r="CRY71" s="0"/>
      <c r="CRZ71" s="0"/>
      <c r="CSA71" s="0"/>
      <c r="CSB71" s="0"/>
      <c r="CSC71" s="0"/>
      <c r="CSD71" s="0"/>
      <c r="CSE71" s="0"/>
      <c r="CSF71" s="0"/>
      <c r="CSG71" s="0"/>
      <c r="CSH71" s="0"/>
      <c r="CSI71" s="0"/>
      <c r="CSJ71" s="0"/>
      <c r="CSK71" s="0"/>
      <c r="CSL71" s="0"/>
      <c r="CSM71" s="0"/>
      <c r="CSN71" s="0"/>
      <c r="CSO71" s="0"/>
      <c r="CSP71" s="0"/>
      <c r="CSQ71" s="0"/>
      <c r="CSR71" s="0"/>
      <c r="CSS71" s="0"/>
      <c r="CST71" s="0"/>
      <c r="CSU71" s="0"/>
      <c r="CSV71" s="0"/>
      <c r="CSW71" s="0"/>
      <c r="CSX71" s="0"/>
      <c r="CSY71" s="0"/>
      <c r="CSZ71" s="0"/>
      <c r="CTA71" s="0"/>
      <c r="CTB71" s="0"/>
      <c r="CTC71" s="0"/>
      <c r="CTD71" s="0"/>
      <c r="CTE71" s="0"/>
      <c r="CTF71" s="0"/>
      <c r="CTG71" s="0"/>
      <c r="CTH71" s="0"/>
      <c r="CTI71" s="0"/>
      <c r="CTJ71" s="0"/>
      <c r="CTK71" s="0"/>
      <c r="CTL71" s="0"/>
      <c r="CTM71" s="0"/>
      <c r="CTN71" s="0"/>
      <c r="CTO71" s="0"/>
      <c r="CTP71" s="0"/>
      <c r="CTQ71" s="0"/>
      <c r="CTR71" s="0"/>
      <c r="CTS71" s="0"/>
      <c r="CTT71" s="0"/>
      <c r="CTU71" s="0"/>
      <c r="CTV71" s="0"/>
      <c r="CTW71" s="0"/>
      <c r="CTX71" s="0"/>
      <c r="CTY71" s="0"/>
      <c r="CTZ71" s="0"/>
      <c r="CUA71" s="0"/>
      <c r="CUB71" s="0"/>
      <c r="CUC71" s="0"/>
      <c r="CUD71" s="0"/>
      <c r="CUE71" s="0"/>
      <c r="CUF71" s="0"/>
      <c r="CUG71" s="0"/>
      <c r="CUH71" s="0"/>
      <c r="CUI71" s="0"/>
      <c r="CUJ71" s="0"/>
      <c r="CUK71" s="0"/>
      <c r="CUL71" s="0"/>
      <c r="CUM71" s="0"/>
      <c r="CUN71" s="0"/>
      <c r="CUO71" s="0"/>
      <c r="CUP71" s="0"/>
      <c r="CUQ71" s="0"/>
      <c r="CUR71" s="0"/>
      <c r="CUS71" s="0"/>
      <c r="CUT71" s="0"/>
      <c r="CUU71" s="0"/>
      <c r="CUV71" s="0"/>
      <c r="CUW71" s="0"/>
      <c r="CUX71" s="0"/>
      <c r="CUY71" s="0"/>
      <c r="CUZ71" s="0"/>
      <c r="CVA71" s="0"/>
      <c r="CVB71" s="0"/>
      <c r="CVC71" s="0"/>
      <c r="CVD71" s="0"/>
      <c r="CVE71" s="0"/>
      <c r="CVF71" s="0"/>
      <c r="CVG71" s="0"/>
      <c r="CVH71" s="0"/>
      <c r="CVI71" s="0"/>
      <c r="CVJ71" s="0"/>
      <c r="CVK71" s="0"/>
      <c r="CVL71" s="0"/>
      <c r="CVM71" s="0"/>
      <c r="CVN71" s="0"/>
      <c r="CVO71" s="0"/>
      <c r="CVP71" s="0"/>
      <c r="CVQ71" s="0"/>
      <c r="CVR71" s="0"/>
      <c r="CVS71" s="0"/>
      <c r="CVT71" s="0"/>
      <c r="CVU71" s="0"/>
      <c r="CVV71" s="0"/>
      <c r="CVW71" s="0"/>
      <c r="CVX71" s="0"/>
      <c r="CVY71" s="0"/>
      <c r="CVZ71" s="0"/>
      <c r="CWA71" s="0"/>
      <c r="CWB71" s="0"/>
      <c r="CWC71" s="0"/>
      <c r="CWD71" s="0"/>
      <c r="CWE71" s="0"/>
      <c r="CWF71" s="0"/>
      <c r="CWG71" s="0"/>
      <c r="CWH71" s="0"/>
      <c r="CWI71" s="0"/>
      <c r="CWJ71" s="0"/>
      <c r="CWK71" s="0"/>
      <c r="CWL71" s="0"/>
      <c r="CWM71" s="0"/>
      <c r="CWN71" s="0"/>
      <c r="CWO71" s="0"/>
      <c r="CWP71" s="0"/>
      <c r="CWQ71" s="0"/>
      <c r="CWR71" s="0"/>
      <c r="CWS71" s="0"/>
      <c r="CWT71" s="0"/>
      <c r="CWU71" s="0"/>
      <c r="CWV71" s="0"/>
      <c r="CWW71" s="0"/>
      <c r="CWX71" s="0"/>
      <c r="CWY71" s="0"/>
      <c r="CWZ71" s="0"/>
      <c r="CXA71" s="0"/>
      <c r="CXB71" s="0"/>
      <c r="CXC71" s="0"/>
      <c r="CXD71" s="0"/>
      <c r="CXE71" s="0"/>
      <c r="CXF71" s="0"/>
      <c r="CXG71" s="0"/>
      <c r="CXH71" s="0"/>
      <c r="CXI71" s="0"/>
      <c r="CXJ71" s="0"/>
      <c r="CXK71" s="0"/>
      <c r="CXL71" s="0"/>
      <c r="CXM71" s="0"/>
      <c r="CXN71" s="0"/>
      <c r="CXO71" s="0"/>
      <c r="CXP71" s="0"/>
      <c r="CXQ71" s="0"/>
      <c r="CXR71" s="0"/>
      <c r="CXS71" s="0"/>
      <c r="CXT71" s="0"/>
      <c r="CXU71" s="0"/>
      <c r="CXV71" s="0"/>
      <c r="CXW71" s="0"/>
      <c r="CXX71" s="0"/>
      <c r="CXY71" s="0"/>
      <c r="CXZ71" s="0"/>
      <c r="CYA71" s="0"/>
      <c r="CYB71" s="0"/>
      <c r="CYC71" s="0"/>
      <c r="CYD71" s="0"/>
      <c r="CYE71" s="0"/>
      <c r="CYF71" s="0"/>
      <c r="CYG71" s="0"/>
      <c r="CYH71" s="0"/>
      <c r="CYI71" s="0"/>
      <c r="CYJ71" s="0"/>
      <c r="CYK71" s="0"/>
      <c r="CYL71" s="0"/>
      <c r="CYM71" s="0"/>
      <c r="CYN71" s="0"/>
      <c r="CYO71" s="0"/>
      <c r="CYP71" s="0"/>
      <c r="CYQ71" s="0"/>
      <c r="CYR71" s="0"/>
      <c r="CYS71" s="0"/>
      <c r="CYT71" s="0"/>
      <c r="CYU71" s="0"/>
      <c r="CYV71" s="0"/>
      <c r="CYW71" s="0"/>
      <c r="CYX71" s="0"/>
      <c r="CYY71" s="0"/>
      <c r="CYZ71" s="0"/>
      <c r="CZA71" s="0"/>
      <c r="CZB71" s="0"/>
      <c r="CZC71" s="0"/>
      <c r="CZD71" s="0"/>
      <c r="CZE71" s="0"/>
      <c r="CZF71" s="0"/>
      <c r="CZG71" s="0"/>
      <c r="CZH71" s="0"/>
      <c r="CZI71" s="0"/>
      <c r="CZJ71" s="0"/>
      <c r="CZK71" s="0"/>
      <c r="CZL71" s="0"/>
      <c r="CZM71" s="0"/>
      <c r="CZN71" s="0"/>
      <c r="CZO71" s="0"/>
      <c r="CZP71" s="0"/>
      <c r="CZQ71" s="0"/>
      <c r="CZR71" s="0"/>
      <c r="CZS71" s="0"/>
      <c r="CZT71" s="0"/>
      <c r="CZU71" s="0"/>
      <c r="CZV71" s="0"/>
      <c r="CZW71" s="0"/>
      <c r="CZX71" s="0"/>
      <c r="CZY71" s="0"/>
      <c r="CZZ71" s="0"/>
      <c r="DAA71" s="0"/>
      <c r="DAB71" s="0"/>
      <c r="DAC71" s="0"/>
      <c r="DAD71" s="0"/>
      <c r="DAE71" s="0"/>
      <c r="DAF71" s="0"/>
      <c r="DAG71" s="0"/>
      <c r="DAH71" s="0"/>
      <c r="DAI71" s="0"/>
      <c r="DAJ71" s="0"/>
      <c r="DAK71" s="0"/>
      <c r="DAL71" s="0"/>
      <c r="DAM71" s="0"/>
      <c r="DAN71" s="0"/>
      <c r="DAO71" s="0"/>
      <c r="DAP71" s="0"/>
      <c r="DAQ71" s="0"/>
      <c r="DAR71" s="0"/>
      <c r="DAS71" s="0"/>
      <c r="DAT71" s="0"/>
      <c r="DAU71" s="0"/>
      <c r="DAV71" s="0"/>
      <c r="DAW71" s="0"/>
      <c r="DAX71" s="0"/>
      <c r="DAY71" s="0"/>
      <c r="DAZ71" s="0"/>
      <c r="DBA71" s="0"/>
      <c r="DBB71" s="0"/>
      <c r="DBC71" s="0"/>
      <c r="DBD71" s="0"/>
      <c r="DBE71" s="0"/>
      <c r="DBF71" s="0"/>
      <c r="DBG71" s="0"/>
      <c r="DBH71" s="0"/>
      <c r="DBI71" s="0"/>
      <c r="DBJ71" s="0"/>
      <c r="DBK71" s="0"/>
      <c r="DBL71" s="0"/>
      <c r="DBM71" s="0"/>
      <c r="DBN71" s="0"/>
      <c r="DBO71" s="0"/>
      <c r="DBP71" s="0"/>
      <c r="DBQ71" s="0"/>
      <c r="DBR71" s="0"/>
      <c r="DBS71" s="0"/>
      <c r="DBT71" s="0"/>
      <c r="DBU71" s="0"/>
      <c r="DBV71" s="0"/>
      <c r="DBW71" s="0"/>
      <c r="DBX71" s="0"/>
      <c r="DBY71" s="0"/>
      <c r="DBZ71" s="0"/>
      <c r="DCA71" s="0"/>
      <c r="DCB71" s="0"/>
      <c r="DCC71" s="0"/>
      <c r="DCD71" s="0"/>
      <c r="DCE71" s="0"/>
      <c r="DCF71" s="0"/>
      <c r="DCG71" s="0"/>
      <c r="DCH71" s="0"/>
      <c r="DCI71" s="0"/>
      <c r="DCJ71" s="0"/>
      <c r="DCK71" s="0"/>
      <c r="DCL71" s="0"/>
      <c r="DCM71" s="0"/>
      <c r="DCN71" s="0"/>
      <c r="DCO71" s="0"/>
      <c r="DCP71" s="0"/>
      <c r="DCQ71" s="0"/>
      <c r="DCR71" s="0"/>
      <c r="DCS71" s="0"/>
      <c r="DCT71" s="0"/>
      <c r="DCU71" s="0"/>
      <c r="DCV71" s="0"/>
      <c r="DCW71" s="0"/>
      <c r="DCX71" s="0"/>
      <c r="DCY71" s="0"/>
      <c r="DCZ71" s="0"/>
      <c r="DDA71" s="0"/>
      <c r="DDB71" s="0"/>
      <c r="DDC71" s="0"/>
      <c r="DDD71" s="0"/>
      <c r="DDE71" s="0"/>
      <c r="DDF71" s="0"/>
      <c r="DDG71" s="0"/>
      <c r="DDH71" s="0"/>
      <c r="DDI71" s="0"/>
      <c r="DDJ71" s="0"/>
      <c r="DDK71" s="0"/>
      <c r="DDL71" s="0"/>
      <c r="DDM71" s="0"/>
      <c r="DDN71" s="0"/>
      <c r="DDO71" s="0"/>
      <c r="DDP71" s="0"/>
      <c r="DDQ71" s="0"/>
      <c r="DDR71" s="0"/>
      <c r="DDS71" s="0"/>
      <c r="DDT71" s="0"/>
      <c r="DDU71" s="0"/>
      <c r="DDV71" s="0"/>
      <c r="DDW71" s="0"/>
      <c r="DDX71" s="0"/>
      <c r="DDY71" s="0"/>
      <c r="DDZ71" s="0"/>
      <c r="DEA71" s="0"/>
      <c r="DEB71" s="0"/>
      <c r="DEC71" s="0"/>
      <c r="DED71" s="0"/>
      <c r="DEE71" s="0"/>
      <c r="DEF71" s="0"/>
      <c r="DEG71" s="0"/>
      <c r="DEH71" s="0"/>
      <c r="DEI71" s="0"/>
      <c r="DEJ71" s="0"/>
      <c r="DEK71" s="0"/>
      <c r="DEL71" s="0"/>
      <c r="DEM71" s="0"/>
      <c r="DEN71" s="0"/>
      <c r="DEO71" s="0"/>
      <c r="DEP71" s="0"/>
      <c r="DEQ71" s="0"/>
      <c r="DER71" s="0"/>
      <c r="DES71" s="0"/>
      <c r="DET71" s="0"/>
      <c r="DEU71" s="0"/>
      <c r="DEV71" s="0"/>
      <c r="DEW71" s="0"/>
      <c r="DEX71" s="0"/>
      <c r="DEY71" s="0"/>
      <c r="DEZ71" s="0"/>
      <c r="DFA71" s="0"/>
      <c r="DFB71" s="0"/>
      <c r="DFC71" s="0"/>
      <c r="DFD71" s="0"/>
      <c r="DFE71" s="0"/>
      <c r="DFF71" s="0"/>
      <c r="DFG71" s="0"/>
      <c r="DFH71" s="0"/>
      <c r="DFI71" s="0"/>
      <c r="DFJ71" s="0"/>
      <c r="DFK71" s="0"/>
      <c r="DFL71" s="0"/>
      <c r="DFM71" s="0"/>
      <c r="DFN71" s="0"/>
      <c r="DFO71" s="0"/>
      <c r="DFP71" s="0"/>
      <c r="DFQ71" s="0"/>
      <c r="DFR71" s="0"/>
      <c r="DFS71" s="0"/>
      <c r="DFT71" s="0"/>
      <c r="DFU71" s="0"/>
      <c r="DFV71" s="0"/>
      <c r="DFW71" s="0"/>
      <c r="DFX71" s="0"/>
      <c r="DFY71" s="0"/>
      <c r="DFZ71" s="0"/>
      <c r="DGA71" s="0"/>
      <c r="DGB71" s="0"/>
      <c r="DGC71" s="0"/>
      <c r="DGD71" s="0"/>
      <c r="DGE71" s="0"/>
      <c r="DGF71" s="0"/>
      <c r="DGG71" s="0"/>
      <c r="DGH71" s="0"/>
      <c r="DGI71" s="0"/>
      <c r="DGJ71" s="0"/>
      <c r="DGK71" s="0"/>
      <c r="DGL71" s="0"/>
      <c r="DGM71" s="0"/>
      <c r="DGN71" s="0"/>
      <c r="DGO71" s="0"/>
      <c r="DGP71" s="0"/>
      <c r="DGQ71" s="0"/>
      <c r="DGR71" s="0"/>
      <c r="DGS71" s="0"/>
      <c r="DGT71" s="0"/>
      <c r="DGU71" s="0"/>
      <c r="DGV71" s="0"/>
      <c r="DGW71" s="0"/>
      <c r="DGX71" s="0"/>
      <c r="DGY71" s="0"/>
      <c r="DGZ71" s="0"/>
      <c r="DHA71" s="0"/>
      <c r="DHB71" s="0"/>
      <c r="DHC71" s="0"/>
      <c r="DHD71" s="0"/>
      <c r="DHE71" s="0"/>
      <c r="DHF71" s="0"/>
      <c r="DHG71" s="0"/>
      <c r="DHH71" s="0"/>
      <c r="DHI71" s="0"/>
      <c r="DHJ71" s="0"/>
      <c r="DHK71" s="0"/>
      <c r="DHL71" s="0"/>
      <c r="DHM71" s="0"/>
      <c r="DHN71" s="0"/>
      <c r="DHO71" s="0"/>
      <c r="DHP71" s="0"/>
      <c r="DHQ71" s="0"/>
      <c r="DHR71" s="0"/>
      <c r="DHS71" s="0"/>
      <c r="DHT71" s="0"/>
      <c r="DHU71" s="0"/>
      <c r="DHV71" s="0"/>
      <c r="DHW71" s="0"/>
      <c r="DHX71" s="0"/>
      <c r="DHY71" s="0"/>
      <c r="DHZ71" s="0"/>
      <c r="DIA71" s="0"/>
      <c r="DIB71" s="0"/>
      <c r="DIC71" s="0"/>
      <c r="DID71" s="0"/>
      <c r="DIE71" s="0"/>
      <c r="DIF71" s="0"/>
      <c r="DIG71" s="0"/>
      <c r="DIH71" s="0"/>
      <c r="DII71" s="0"/>
      <c r="DIJ71" s="0"/>
      <c r="DIK71" s="0"/>
      <c r="DIL71" s="0"/>
      <c r="DIM71" s="0"/>
      <c r="DIN71" s="0"/>
      <c r="DIO71" s="0"/>
      <c r="DIP71" s="0"/>
      <c r="DIQ71" s="0"/>
      <c r="DIR71" s="0"/>
      <c r="DIS71" s="0"/>
      <c r="DIT71" s="0"/>
      <c r="DIU71" s="0"/>
      <c r="DIV71" s="0"/>
      <c r="DIW71" s="0"/>
      <c r="DIX71" s="0"/>
      <c r="DIY71" s="0"/>
      <c r="DIZ71" s="0"/>
      <c r="DJA71" s="0"/>
      <c r="DJB71" s="0"/>
      <c r="DJC71" s="0"/>
      <c r="DJD71" s="0"/>
      <c r="DJE71" s="0"/>
      <c r="DJF71" s="0"/>
      <c r="DJG71" s="0"/>
      <c r="DJH71" s="0"/>
      <c r="DJI71" s="0"/>
      <c r="DJJ71" s="0"/>
      <c r="DJK71" s="0"/>
      <c r="DJL71" s="0"/>
      <c r="DJM71" s="0"/>
      <c r="DJN71" s="0"/>
      <c r="DJO71" s="0"/>
      <c r="DJP71" s="0"/>
      <c r="DJQ71" s="0"/>
      <c r="DJR71" s="0"/>
      <c r="DJS71" s="0"/>
      <c r="DJT71" s="0"/>
      <c r="DJU71" s="0"/>
      <c r="DJV71" s="0"/>
      <c r="DJW71" s="0"/>
      <c r="DJX71" s="0"/>
      <c r="DJY71" s="0"/>
      <c r="DJZ71" s="0"/>
      <c r="DKA71" s="0"/>
      <c r="DKB71" s="0"/>
      <c r="DKC71" s="0"/>
      <c r="DKD71" s="0"/>
      <c r="DKE71" s="0"/>
      <c r="DKF71" s="0"/>
      <c r="DKG71" s="0"/>
      <c r="DKH71" s="0"/>
      <c r="DKI71" s="0"/>
      <c r="DKJ71" s="0"/>
      <c r="DKK71" s="0"/>
      <c r="DKL71" s="0"/>
      <c r="DKM71" s="0"/>
      <c r="DKN71" s="0"/>
      <c r="DKO71" s="0"/>
      <c r="DKP71" s="0"/>
      <c r="DKQ71" s="0"/>
      <c r="DKR71" s="0"/>
      <c r="DKS71" s="0"/>
      <c r="DKT71" s="0"/>
      <c r="DKU71" s="0"/>
      <c r="DKV71" s="0"/>
      <c r="DKW71" s="0"/>
      <c r="DKX71" s="0"/>
      <c r="DKY71" s="0"/>
      <c r="DKZ71" s="0"/>
      <c r="DLA71" s="0"/>
      <c r="DLB71" s="0"/>
      <c r="DLC71" s="0"/>
      <c r="DLD71" s="0"/>
      <c r="DLE71" s="0"/>
      <c r="DLF71" s="0"/>
      <c r="DLG71" s="0"/>
      <c r="DLH71" s="0"/>
      <c r="DLI71" s="0"/>
      <c r="DLJ71" s="0"/>
      <c r="DLK71" s="0"/>
      <c r="DLL71" s="0"/>
      <c r="DLM71" s="0"/>
      <c r="DLN71" s="0"/>
      <c r="DLO71" s="0"/>
      <c r="DLP71" s="0"/>
      <c r="DLQ71" s="0"/>
      <c r="DLR71" s="0"/>
      <c r="DLS71" s="0"/>
      <c r="DLT71" s="0"/>
      <c r="DLU71" s="0"/>
      <c r="DLV71" s="0"/>
      <c r="DLW71" s="0"/>
      <c r="DLX71" s="0"/>
      <c r="DLY71" s="0"/>
      <c r="DLZ71" s="0"/>
      <c r="DMA71" s="0"/>
      <c r="DMB71" s="0"/>
      <c r="DMC71" s="0"/>
      <c r="DMD71" s="0"/>
      <c r="DME71" s="0"/>
      <c r="DMF71" s="0"/>
      <c r="DMG71" s="0"/>
      <c r="DMH71" s="0"/>
      <c r="DMI71" s="0"/>
      <c r="DMJ71" s="0"/>
      <c r="DMK71" s="0"/>
      <c r="DML71" s="0"/>
      <c r="DMM71" s="0"/>
      <c r="DMN71" s="0"/>
      <c r="DMO71" s="0"/>
      <c r="DMP71" s="0"/>
      <c r="DMQ71" s="0"/>
      <c r="DMR71" s="0"/>
      <c r="DMS71" s="0"/>
      <c r="DMT71" s="0"/>
      <c r="DMU71" s="0"/>
      <c r="DMV71" s="0"/>
      <c r="DMW71" s="0"/>
      <c r="DMX71" s="0"/>
      <c r="DMY71" s="0"/>
      <c r="DMZ71" s="0"/>
      <c r="DNA71" s="0"/>
      <c r="DNB71" s="0"/>
      <c r="DNC71" s="0"/>
      <c r="DND71" s="0"/>
      <c r="DNE71" s="0"/>
      <c r="DNF71" s="0"/>
      <c r="DNG71" s="0"/>
      <c r="DNH71" s="0"/>
      <c r="DNI71" s="0"/>
      <c r="DNJ71" s="0"/>
      <c r="DNK71" s="0"/>
      <c r="DNL71" s="0"/>
      <c r="DNM71" s="0"/>
      <c r="DNN71" s="0"/>
      <c r="DNO71" s="0"/>
      <c r="DNP71" s="0"/>
      <c r="DNQ71" s="0"/>
      <c r="DNR71" s="0"/>
      <c r="DNS71" s="0"/>
      <c r="DNT71" s="0"/>
      <c r="DNU71" s="0"/>
      <c r="DNV71" s="0"/>
      <c r="DNW71" s="0"/>
      <c r="DNX71" s="0"/>
      <c r="DNY71" s="0"/>
      <c r="DNZ71" s="0"/>
      <c r="DOA71" s="0"/>
      <c r="DOB71" s="0"/>
      <c r="DOC71" s="0"/>
      <c r="DOD71" s="0"/>
      <c r="DOE71" s="0"/>
      <c r="DOF71" s="0"/>
      <c r="DOG71" s="0"/>
      <c r="DOH71" s="0"/>
      <c r="DOI71" s="0"/>
      <c r="DOJ71" s="0"/>
      <c r="DOK71" s="0"/>
      <c r="DOL71" s="0"/>
      <c r="DOM71" s="0"/>
      <c r="DON71" s="0"/>
      <c r="DOO71" s="0"/>
      <c r="DOP71" s="0"/>
      <c r="DOQ71" s="0"/>
      <c r="DOR71" s="0"/>
      <c r="DOS71" s="0"/>
      <c r="DOT71" s="0"/>
      <c r="DOU71" s="0"/>
      <c r="DOV71" s="0"/>
      <c r="DOW71" s="0"/>
      <c r="DOX71" s="0"/>
      <c r="DOY71" s="0"/>
      <c r="DOZ71" s="0"/>
      <c r="DPA71" s="0"/>
      <c r="DPB71" s="0"/>
      <c r="DPC71" s="0"/>
      <c r="DPD71" s="0"/>
      <c r="DPE71" s="0"/>
      <c r="DPF71" s="0"/>
      <c r="DPG71" s="0"/>
      <c r="DPH71" s="0"/>
      <c r="DPI71" s="0"/>
      <c r="DPJ71" s="0"/>
      <c r="DPK71" s="0"/>
      <c r="DPL71" s="0"/>
      <c r="DPM71" s="0"/>
      <c r="DPN71" s="0"/>
      <c r="DPO71" s="0"/>
      <c r="DPP71" s="0"/>
      <c r="DPQ71" s="0"/>
      <c r="DPR71" s="0"/>
      <c r="DPS71" s="0"/>
      <c r="DPT71" s="0"/>
      <c r="DPU71" s="0"/>
      <c r="DPV71" s="0"/>
      <c r="DPW71" s="0"/>
      <c r="DPX71" s="0"/>
      <c r="DPY71" s="0"/>
      <c r="DPZ71" s="0"/>
      <c r="DQA71" s="0"/>
      <c r="DQB71" s="0"/>
      <c r="DQC71" s="0"/>
      <c r="DQD71" s="0"/>
      <c r="DQE71" s="0"/>
      <c r="DQF71" s="0"/>
      <c r="DQG71" s="0"/>
      <c r="DQH71" s="0"/>
      <c r="DQI71" s="0"/>
      <c r="DQJ71" s="0"/>
      <c r="DQK71" s="0"/>
      <c r="DQL71" s="0"/>
      <c r="DQM71" s="0"/>
      <c r="DQN71" s="0"/>
      <c r="DQO71" s="0"/>
      <c r="DQP71" s="0"/>
      <c r="DQQ71" s="0"/>
      <c r="DQR71" s="0"/>
      <c r="DQS71" s="0"/>
      <c r="DQT71" s="0"/>
      <c r="DQU71" s="0"/>
      <c r="DQV71" s="0"/>
      <c r="DQW71" s="0"/>
      <c r="DQX71" s="0"/>
      <c r="DQY71" s="0"/>
      <c r="DQZ71" s="0"/>
      <c r="DRA71" s="0"/>
      <c r="DRB71" s="0"/>
      <c r="DRC71" s="0"/>
      <c r="DRD71" s="0"/>
      <c r="DRE71" s="0"/>
      <c r="DRF71" s="0"/>
      <c r="DRG71" s="0"/>
      <c r="DRH71" s="0"/>
      <c r="DRI71" s="0"/>
      <c r="DRJ71" s="0"/>
      <c r="DRK71" s="0"/>
      <c r="DRL71" s="0"/>
      <c r="DRM71" s="0"/>
      <c r="DRN71" s="0"/>
      <c r="DRO71" s="0"/>
      <c r="DRP71" s="0"/>
      <c r="DRQ71" s="0"/>
      <c r="DRR71" s="0"/>
      <c r="DRS71" s="0"/>
      <c r="DRT71" s="0"/>
      <c r="DRU71" s="0"/>
      <c r="DRV71" s="0"/>
      <c r="DRW71" s="0"/>
      <c r="DRX71" s="0"/>
      <c r="DRY71" s="0"/>
      <c r="DRZ71" s="0"/>
      <c r="DSA71" s="0"/>
      <c r="DSB71" s="0"/>
      <c r="DSC71" s="0"/>
      <c r="DSD71" s="0"/>
      <c r="DSE71" s="0"/>
      <c r="DSF71" s="0"/>
      <c r="DSG71" s="0"/>
      <c r="DSH71" s="0"/>
      <c r="DSI71" s="0"/>
      <c r="DSJ71" s="0"/>
      <c r="DSK71" s="0"/>
      <c r="DSL71" s="0"/>
      <c r="DSM71" s="0"/>
      <c r="DSN71" s="0"/>
      <c r="DSO71" s="0"/>
      <c r="DSP71" s="0"/>
      <c r="DSQ71" s="0"/>
      <c r="DSR71" s="0"/>
      <c r="DSS71" s="0"/>
      <c r="DST71" s="0"/>
      <c r="DSU71" s="0"/>
      <c r="DSV71" s="0"/>
      <c r="DSW71" s="0"/>
      <c r="DSX71" s="0"/>
      <c r="DSY71" s="0"/>
      <c r="DSZ71" s="0"/>
      <c r="DTA71" s="0"/>
      <c r="DTB71" s="0"/>
      <c r="DTC71" s="0"/>
      <c r="DTD71" s="0"/>
      <c r="DTE71" s="0"/>
      <c r="DTF71" s="0"/>
      <c r="DTG71" s="0"/>
      <c r="DTH71" s="0"/>
      <c r="DTI71" s="0"/>
      <c r="DTJ71" s="0"/>
      <c r="DTK71" s="0"/>
      <c r="DTL71" s="0"/>
      <c r="DTM71" s="0"/>
      <c r="DTN71" s="0"/>
      <c r="DTO71" s="0"/>
      <c r="DTP71" s="0"/>
      <c r="DTQ71" s="0"/>
      <c r="DTR71" s="0"/>
      <c r="DTS71" s="0"/>
      <c r="DTT71" s="0"/>
      <c r="DTU71" s="0"/>
      <c r="DTV71" s="0"/>
      <c r="DTW71" s="0"/>
      <c r="DTX71" s="0"/>
      <c r="DTY71" s="0"/>
      <c r="DTZ71" s="0"/>
      <c r="DUA71" s="0"/>
      <c r="DUB71" s="0"/>
      <c r="DUC71" s="0"/>
      <c r="DUD71" s="0"/>
      <c r="DUE71" s="0"/>
      <c r="DUF71" s="0"/>
      <c r="DUG71" s="0"/>
      <c r="DUH71" s="0"/>
      <c r="DUI71" s="0"/>
      <c r="DUJ71" s="0"/>
      <c r="DUK71" s="0"/>
      <c r="DUL71" s="0"/>
      <c r="DUM71" s="0"/>
      <c r="DUN71" s="0"/>
      <c r="DUO71" s="0"/>
      <c r="DUP71" s="0"/>
      <c r="DUQ71" s="0"/>
      <c r="DUR71" s="0"/>
      <c r="DUS71" s="0"/>
      <c r="DUT71" s="0"/>
      <c r="DUU71" s="0"/>
      <c r="DUV71" s="0"/>
      <c r="DUW71" s="0"/>
      <c r="DUX71" s="0"/>
      <c r="DUY71" s="0"/>
      <c r="DUZ71" s="0"/>
      <c r="DVA71" s="0"/>
      <c r="DVB71" s="0"/>
      <c r="DVC71" s="0"/>
      <c r="DVD71" s="0"/>
      <c r="DVE71" s="0"/>
      <c r="DVF71" s="0"/>
      <c r="DVG71" s="0"/>
      <c r="DVH71" s="0"/>
      <c r="DVI71" s="0"/>
      <c r="DVJ71" s="0"/>
      <c r="DVK71" s="0"/>
      <c r="DVL71" s="0"/>
      <c r="DVM71" s="0"/>
      <c r="DVN71" s="0"/>
      <c r="DVO71" s="0"/>
      <c r="DVP71" s="0"/>
      <c r="DVQ71" s="0"/>
      <c r="DVR71" s="0"/>
      <c r="DVS71" s="0"/>
      <c r="DVT71" s="0"/>
      <c r="DVU71" s="0"/>
      <c r="DVV71" s="0"/>
      <c r="DVW71" s="0"/>
      <c r="DVX71" s="0"/>
      <c r="DVY71" s="0"/>
      <c r="DVZ71" s="0"/>
      <c r="DWA71" s="0"/>
      <c r="DWB71" s="0"/>
      <c r="DWC71" s="0"/>
      <c r="DWD71" s="0"/>
      <c r="DWE71" s="0"/>
      <c r="DWF71" s="0"/>
      <c r="DWG71" s="0"/>
      <c r="DWH71" s="0"/>
      <c r="DWI71" s="0"/>
      <c r="DWJ71" s="0"/>
      <c r="DWK71" s="0"/>
      <c r="DWL71" s="0"/>
      <c r="DWM71" s="0"/>
      <c r="DWN71" s="0"/>
      <c r="DWO71" s="0"/>
      <c r="DWP71" s="0"/>
      <c r="DWQ71" s="0"/>
      <c r="DWR71" s="0"/>
      <c r="DWS71" s="0"/>
      <c r="DWT71" s="0"/>
      <c r="DWU71" s="0"/>
      <c r="DWV71" s="0"/>
      <c r="DWW71" s="0"/>
      <c r="DWX71" s="0"/>
      <c r="DWY71" s="0"/>
      <c r="DWZ71" s="0"/>
      <c r="DXA71" s="0"/>
      <c r="DXB71" s="0"/>
      <c r="DXC71" s="0"/>
      <c r="DXD71" s="0"/>
      <c r="DXE71" s="0"/>
      <c r="DXF71" s="0"/>
      <c r="DXG71" s="0"/>
      <c r="DXH71" s="0"/>
      <c r="DXI71" s="0"/>
      <c r="DXJ71" s="0"/>
      <c r="DXK71" s="0"/>
      <c r="DXL71" s="0"/>
      <c r="DXM71" s="0"/>
      <c r="DXN71" s="0"/>
      <c r="DXO71" s="0"/>
      <c r="DXP71" s="0"/>
      <c r="DXQ71" s="0"/>
      <c r="DXR71" s="0"/>
      <c r="DXS71" s="0"/>
      <c r="DXT71" s="0"/>
      <c r="DXU71" s="0"/>
      <c r="DXV71" s="0"/>
      <c r="DXW71" s="0"/>
      <c r="DXX71" s="0"/>
      <c r="DXY71" s="0"/>
      <c r="DXZ71" s="0"/>
      <c r="DYA71" s="0"/>
      <c r="DYB71" s="0"/>
      <c r="DYC71" s="0"/>
      <c r="DYD71" s="0"/>
      <c r="DYE71" s="0"/>
      <c r="DYF71" s="0"/>
      <c r="DYG71" s="0"/>
      <c r="DYH71" s="0"/>
      <c r="DYI71" s="0"/>
      <c r="DYJ71" s="0"/>
      <c r="DYK71" s="0"/>
      <c r="DYL71" s="0"/>
      <c r="DYM71" s="0"/>
      <c r="DYN71" s="0"/>
      <c r="DYO71" s="0"/>
      <c r="DYP71" s="0"/>
      <c r="DYQ71" s="0"/>
      <c r="DYR71" s="0"/>
      <c r="DYS71" s="0"/>
      <c r="DYT71" s="0"/>
      <c r="DYU71" s="0"/>
      <c r="DYV71" s="0"/>
      <c r="DYW71" s="0"/>
      <c r="DYX71" s="0"/>
      <c r="DYY71" s="0"/>
      <c r="DYZ71" s="0"/>
      <c r="DZA71" s="0"/>
      <c r="DZB71" s="0"/>
      <c r="DZC71" s="0"/>
      <c r="DZD71" s="0"/>
      <c r="DZE71" s="0"/>
      <c r="DZF71" s="0"/>
      <c r="DZG71" s="0"/>
      <c r="DZH71" s="0"/>
      <c r="DZI71" s="0"/>
      <c r="DZJ71" s="0"/>
      <c r="DZK71" s="0"/>
      <c r="DZL71" s="0"/>
      <c r="DZM71" s="0"/>
      <c r="DZN71" s="0"/>
      <c r="DZO71" s="0"/>
      <c r="DZP71" s="0"/>
      <c r="DZQ71" s="0"/>
      <c r="DZR71" s="0"/>
      <c r="DZS71" s="0"/>
      <c r="DZT71" s="0"/>
      <c r="DZU71" s="0"/>
      <c r="DZV71" s="0"/>
      <c r="DZW71" s="0"/>
      <c r="DZX71" s="0"/>
      <c r="DZY71" s="0"/>
      <c r="DZZ71" s="0"/>
      <c r="EAA71" s="0"/>
      <c r="EAB71" s="0"/>
      <c r="EAC71" s="0"/>
      <c r="EAD71" s="0"/>
      <c r="EAE71" s="0"/>
      <c r="EAF71" s="0"/>
      <c r="EAG71" s="0"/>
      <c r="EAH71" s="0"/>
      <c r="EAI71" s="0"/>
      <c r="EAJ71" s="0"/>
      <c r="EAK71" s="0"/>
      <c r="EAL71" s="0"/>
      <c r="EAM71" s="0"/>
      <c r="EAN71" s="0"/>
      <c r="EAO71" s="0"/>
      <c r="EAP71" s="0"/>
      <c r="EAQ71" s="0"/>
      <c r="EAR71" s="0"/>
      <c r="EAS71" s="0"/>
      <c r="EAT71" s="0"/>
      <c r="EAU71" s="0"/>
      <c r="EAV71" s="0"/>
      <c r="EAW71" s="0"/>
      <c r="EAX71" s="0"/>
      <c r="EAY71" s="0"/>
      <c r="EAZ71" s="0"/>
      <c r="EBA71" s="0"/>
      <c r="EBB71" s="0"/>
      <c r="EBC71" s="0"/>
      <c r="EBD71" s="0"/>
      <c r="EBE71" s="0"/>
      <c r="EBF71" s="0"/>
      <c r="EBG71" s="0"/>
      <c r="EBH71" s="0"/>
      <c r="EBI71" s="0"/>
      <c r="EBJ71" s="0"/>
      <c r="EBK71" s="0"/>
      <c r="EBL71" s="0"/>
      <c r="EBM71" s="0"/>
      <c r="EBN71" s="0"/>
      <c r="EBO71" s="0"/>
      <c r="EBP71" s="0"/>
      <c r="EBQ71" s="0"/>
      <c r="EBR71" s="0"/>
      <c r="EBS71" s="0"/>
      <c r="EBT71" s="0"/>
      <c r="EBU71" s="0"/>
      <c r="EBV71" s="0"/>
      <c r="EBW71" s="0"/>
      <c r="EBX71" s="0"/>
      <c r="EBY71" s="0"/>
      <c r="EBZ71" s="0"/>
      <c r="ECA71" s="0"/>
      <c r="ECB71" s="0"/>
      <c r="ECC71" s="0"/>
      <c r="ECD71" s="0"/>
      <c r="ECE71" s="0"/>
      <c r="ECF71" s="0"/>
      <c r="ECG71" s="0"/>
      <c r="ECH71" s="0"/>
      <c r="ECI71" s="0"/>
      <c r="ECJ71" s="0"/>
      <c r="ECK71" s="0"/>
      <c r="ECL71" s="0"/>
      <c r="ECM71" s="0"/>
      <c r="ECN71" s="0"/>
      <c r="ECO71" s="0"/>
      <c r="ECP71" s="0"/>
      <c r="ECQ71" s="0"/>
      <c r="ECR71" s="0"/>
      <c r="ECS71" s="0"/>
      <c r="ECT71" s="0"/>
      <c r="ECU71" s="0"/>
      <c r="ECV71" s="0"/>
      <c r="ECW71" s="0"/>
      <c r="ECX71" s="0"/>
      <c r="ECY71" s="0"/>
      <c r="ECZ71" s="0"/>
      <c r="EDA71" s="0"/>
      <c r="EDB71" s="0"/>
      <c r="EDC71" s="0"/>
      <c r="EDD71" s="0"/>
      <c r="EDE71" s="0"/>
      <c r="EDF71" s="0"/>
      <c r="EDG71" s="0"/>
      <c r="EDH71" s="0"/>
      <c r="EDI71" s="0"/>
      <c r="EDJ71" s="0"/>
      <c r="EDK71" s="0"/>
      <c r="EDL71" s="0"/>
      <c r="EDM71" s="0"/>
      <c r="EDN71" s="0"/>
      <c r="EDO71" s="0"/>
      <c r="EDP71" s="0"/>
      <c r="EDQ71" s="0"/>
      <c r="EDR71" s="0"/>
      <c r="EDS71" s="0"/>
      <c r="EDT71" s="0"/>
      <c r="EDU71" s="0"/>
      <c r="EDV71" s="0"/>
      <c r="EDW71" s="0"/>
      <c r="EDX71" s="0"/>
      <c r="EDY71" s="0"/>
      <c r="EDZ71" s="0"/>
      <c r="EEA71" s="0"/>
      <c r="EEB71" s="0"/>
      <c r="EEC71" s="0"/>
      <c r="EED71" s="0"/>
      <c r="EEE71" s="0"/>
      <c r="EEF71" s="0"/>
      <c r="EEG71" s="0"/>
      <c r="EEH71" s="0"/>
      <c r="EEI71" s="0"/>
      <c r="EEJ71" s="0"/>
      <c r="EEK71" s="0"/>
      <c r="EEL71" s="0"/>
      <c r="EEM71" s="0"/>
      <c r="EEN71" s="0"/>
      <c r="EEO71" s="0"/>
      <c r="EEP71" s="0"/>
      <c r="EEQ71" s="0"/>
      <c r="EER71" s="0"/>
      <c r="EES71" s="0"/>
      <c r="EET71" s="0"/>
      <c r="EEU71" s="0"/>
      <c r="EEV71" s="0"/>
      <c r="EEW71" s="0"/>
      <c r="EEX71" s="0"/>
      <c r="EEY71" s="0"/>
      <c r="EEZ71" s="0"/>
      <c r="EFA71" s="0"/>
      <c r="EFB71" s="0"/>
      <c r="EFC71" s="0"/>
      <c r="EFD71" s="0"/>
      <c r="EFE71" s="0"/>
      <c r="EFF71" s="0"/>
      <c r="EFG71" s="0"/>
      <c r="EFH71" s="0"/>
      <c r="EFI71" s="0"/>
      <c r="EFJ71" s="0"/>
      <c r="EFK71" s="0"/>
      <c r="EFL71" s="0"/>
      <c r="EFM71" s="0"/>
      <c r="EFN71" s="0"/>
      <c r="EFO71" s="0"/>
      <c r="EFP71" s="0"/>
      <c r="EFQ71" s="0"/>
      <c r="EFR71" s="0"/>
      <c r="EFS71" s="0"/>
      <c r="EFT71" s="0"/>
      <c r="EFU71" s="0"/>
      <c r="EFV71" s="0"/>
      <c r="EFW71" s="0"/>
      <c r="EFX71" s="0"/>
      <c r="EFY71" s="0"/>
      <c r="EFZ71" s="0"/>
      <c r="EGA71" s="0"/>
      <c r="EGB71" s="0"/>
      <c r="EGC71" s="0"/>
      <c r="EGD71" s="0"/>
      <c r="EGE71" s="0"/>
      <c r="EGF71" s="0"/>
      <c r="EGG71" s="0"/>
      <c r="EGH71" s="0"/>
      <c r="EGI71" s="0"/>
      <c r="EGJ71" s="0"/>
      <c r="EGK71" s="0"/>
      <c r="EGL71" s="0"/>
      <c r="EGM71" s="0"/>
      <c r="EGN71" s="0"/>
      <c r="EGO71" s="0"/>
      <c r="EGP71" s="0"/>
      <c r="EGQ71" s="0"/>
      <c r="EGR71" s="0"/>
      <c r="EGS71" s="0"/>
      <c r="EGT71" s="0"/>
      <c r="EGU71" s="0"/>
      <c r="EGV71" s="0"/>
      <c r="EGW71" s="0"/>
      <c r="EGX71" s="0"/>
      <c r="EGY71" s="0"/>
      <c r="EGZ71" s="0"/>
      <c r="EHA71" s="0"/>
      <c r="EHB71" s="0"/>
      <c r="EHC71" s="0"/>
      <c r="EHD71" s="0"/>
      <c r="EHE71" s="0"/>
      <c r="EHF71" s="0"/>
      <c r="EHG71" s="0"/>
      <c r="EHH71" s="0"/>
      <c r="EHI71" s="0"/>
      <c r="EHJ71" s="0"/>
      <c r="EHK71" s="0"/>
      <c r="EHL71" s="0"/>
      <c r="EHM71" s="0"/>
      <c r="EHN71" s="0"/>
      <c r="EHO71" s="0"/>
      <c r="EHP71" s="0"/>
      <c r="EHQ71" s="0"/>
      <c r="EHR71" s="0"/>
      <c r="EHS71" s="0"/>
      <c r="EHT71" s="0"/>
      <c r="EHU71" s="0"/>
      <c r="EHV71" s="0"/>
      <c r="EHW71" s="0"/>
      <c r="EHX71" s="0"/>
      <c r="EHY71" s="0"/>
      <c r="EHZ71" s="0"/>
      <c r="EIA71" s="0"/>
      <c r="EIB71" s="0"/>
      <c r="EIC71" s="0"/>
      <c r="EID71" s="0"/>
      <c r="EIE71" s="0"/>
      <c r="EIF71" s="0"/>
      <c r="EIG71" s="0"/>
      <c r="EIH71" s="0"/>
      <c r="EII71" s="0"/>
      <c r="EIJ71" s="0"/>
      <c r="EIK71" s="0"/>
      <c r="EIL71" s="0"/>
      <c r="EIM71" s="0"/>
      <c r="EIN71" s="0"/>
      <c r="EIO71" s="0"/>
      <c r="EIP71" s="0"/>
      <c r="EIQ71" s="0"/>
      <c r="EIR71" s="0"/>
      <c r="EIS71" s="0"/>
      <c r="EIT71" s="0"/>
      <c r="EIU71" s="0"/>
      <c r="EIV71" s="0"/>
      <c r="EIW71" s="0"/>
      <c r="EIX71" s="0"/>
      <c r="EIY71" s="0"/>
      <c r="EIZ71" s="0"/>
      <c r="EJA71" s="0"/>
      <c r="EJB71" s="0"/>
      <c r="EJC71" s="0"/>
      <c r="EJD71" s="0"/>
      <c r="EJE71" s="0"/>
      <c r="EJF71" s="0"/>
      <c r="EJG71" s="0"/>
      <c r="EJH71" s="0"/>
      <c r="EJI71" s="0"/>
      <c r="EJJ71" s="0"/>
      <c r="EJK71" s="0"/>
      <c r="EJL71" s="0"/>
      <c r="EJM71" s="0"/>
      <c r="EJN71" s="0"/>
      <c r="EJO71" s="0"/>
      <c r="EJP71" s="0"/>
      <c r="EJQ71" s="0"/>
      <c r="EJR71" s="0"/>
      <c r="EJS71" s="0"/>
      <c r="EJT71" s="0"/>
      <c r="EJU71" s="0"/>
      <c r="EJV71" s="0"/>
      <c r="EJW71" s="0"/>
      <c r="EJX71" s="0"/>
      <c r="EJY71" s="0"/>
      <c r="EJZ71" s="0"/>
      <c r="EKA71" s="0"/>
      <c r="EKB71" s="0"/>
      <c r="EKC71" s="0"/>
      <c r="EKD71" s="0"/>
      <c r="EKE71" s="0"/>
      <c r="EKF71" s="0"/>
      <c r="EKG71" s="0"/>
      <c r="EKH71" s="0"/>
      <c r="EKI71" s="0"/>
      <c r="EKJ71" s="0"/>
      <c r="EKK71" s="0"/>
      <c r="EKL71" s="0"/>
      <c r="EKM71" s="0"/>
      <c r="EKN71" s="0"/>
      <c r="EKO71" s="0"/>
      <c r="EKP71" s="0"/>
      <c r="EKQ71" s="0"/>
      <c r="EKR71" s="0"/>
      <c r="EKS71" s="0"/>
      <c r="EKT71" s="0"/>
      <c r="EKU71" s="0"/>
      <c r="EKV71" s="0"/>
      <c r="EKW71" s="0"/>
      <c r="EKX71" s="0"/>
      <c r="EKY71" s="0"/>
      <c r="EKZ71" s="0"/>
      <c r="ELA71" s="0"/>
      <c r="ELB71" s="0"/>
      <c r="ELC71" s="0"/>
      <c r="ELD71" s="0"/>
      <c r="ELE71" s="0"/>
      <c r="ELF71" s="0"/>
      <c r="ELG71" s="0"/>
      <c r="ELH71" s="0"/>
      <c r="ELI71" s="0"/>
      <c r="ELJ71" s="0"/>
      <c r="ELK71" s="0"/>
      <c r="ELL71" s="0"/>
      <c r="ELM71" s="0"/>
      <c r="ELN71" s="0"/>
      <c r="ELO71" s="0"/>
      <c r="ELP71" s="0"/>
      <c r="ELQ71" s="0"/>
      <c r="ELR71" s="0"/>
      <c r="ELS71" s="0"/>
      <c r="ELT71" s="0"/>
      <c r="ELU71" s="0"/>
      <c r="ELV71" s="0"/>
      <c r="ELW71" s="0"/>
      <c r="ELX71" s="0"/>
      <c r="ELY71" s="0"/>
      <c r="ELZ71" s="0"/>
      <c r="EMA71" s="0"/>
      <c r="EMB71" s="0"/>
      <c r="EMC71" s="0"/>
      <c r="EMD71" s="0"/>
      <c r="EME71" s="0"/>
      <c r="EMF71" s="0"/>
      <c r="EMG71" s="0"/>
      <c r="EMH71" s="0"/>
      <c r="EMI71" s="0"/>
      <c r="EMJ71" s="0"/>
      <c r="EMK71" s="0"/>
      <c r="EML71" s="0"/>
      <c r="EMM71" s="0"/>
      <c r="EMN71" s="0"/>
      <c r="EMO71" s="0"/>
      <c r="EMP71" s="0"/>
      <c r="EMQ71" s="0"/>
      <c r="EMR71" s="0"/>
      <c r="EMS71" s="0"/>
      <c r="EMT71" s="0"/>
      <c r="EMU71" s="0"/>
      <c r="EMV71" s="0"/>
      <c r="EMW71" s="0"/>
      <c r="EMX71" s="0"/>
      <c r="EMY71" s="0"/>
      <c r="EMZ71" s="0"/>
      <c r="ENA71" s="0"/>
      <c r="ENB71" s="0"/>
      <c r="ENC71" s="0"/>
      <c r="END71" s="0"/>
      <c r="ENE71" s="0"/>
      <c r="ENF71" s="0"/>
      <c r="ENG71" s="0"/>
      <c r="ENH71" s="0"/>
      <c r="ENI71" s="0"/>
      <c r="ENJ71" s="0"/>
      <c r="ENK71" s="0"/>
      <c r="ENL71" s="0"/>
      <c r="ENM71" s="0"/>
      <c r="ENN71" s="0"/>
      <c r="ENO71" s="0"/>
      <c r="ENP71" s="0"/>
      <c r="ENQ71" s="0"/>
      <c r="ENR71" s="0"/>
      <c r="ENS71" s="0"/>
      <c r="ENT71" s="0"/>
      <c r="ENU71" s="0"/>
      <c r="ENV71" s="0"/>
      <c r="ENW71" s="0"/>
      <c r="ENX71" s="0"/>
      <c r="ENY71" s="0"/>
      <c r="ENZ71" s="0"/>
      <c r="EOA71" s="0"/>
      <c r="EOB71" s="0"/>
      <c r="EOC71" s="0"/>
      <c r="EOD71" s="0"/>
      <c r="EOE71" s="0"/>
      <c r="EOF71" s="0"/>
      <c r="EOG71" s="0"/>
      <c r="EOH71" s="0"/>
      <c r="EOI71" s="0"/>
      <c r="EOJ71" s="0"/>
      <c r="EOK71" s="0"/>
      <c r="EOL71" s="0"/>
      <c r="EOM71" s="0"/>
      <c r="EON71" s="0"/>
      <c r="EOO71" s="0"/>
      <c r="EOP71" s="0"/>
      <c r="EOQ71" s="0"/>
      <c r="EOR71" s="0"/>
      <c r="EOS71" s="0"/>
      <c r="EOT71" s="0"/>
      <c r="EOU71" s="0"/>
      <c r="EOV71" s="0"/>
      <c r="EOW71" s="0"/>
      <c r="EOX71" s="0"/>
      <c r="EOY71" s="0"/>
      <c r="EOZ71" s="0"/>
      <c r="EPA71" s="0"/>
      <c r="EPB71" s="0"/>
      <c r="EPC71" s="0"/>
      <c r="EPD71" s="0"/>
      <c r="EPE71" s="0"/>
      <c r="EPF71" s="0"/>
      <c r="EPG71" s="0"/>
      <c r="EPH71" s="0"/>
      <c r="EPI71" s="0"/>
      <c r="EPJ71" s="0"/>
      <c r="EPK71" s="0"/>
      <c r="EPL71" s="0"/>
      <c r="EPM71" s="0"/>
      <c r="EPN71" s="0"/>
      <c r="EPO71" s="0"/>
      <c r="EPP71" s="0"/>
      <c r="EPQ71" s="0"/>
      <c r="EPR71" s="0"/>
      <c r="EPS71" s="0"/>
      <c r="EPT71" s="0"/>
      <c r="EPU71" s="0"/>
      <c r="EPV71" s="0"/>
      <c r="EPW71" s="0"/>
      <c r="EPX71" s="0"/>
      <c r="EPY71" s="0"/>
      <c r="EPZ71" s="0"/>
      <c r="EQA71" s="0"/>
      <c r="EQB71" s="0"/>
      <c r="EQC71" s="0"/>
      <c r="EQD71" s="0"/>
      <c r="EQE71" s="0"/>
      <c r="EQF71" s="0"/>
      <c r="EQG71" s="0"/>
      <c r="EQH71" s="0"/>
      <c r="EQI71" s="0"/>
      <c r="EQJ71" s="0"/>
      <c r="EQK71" s="0"/>
      <c r="EQL71" s="0"/>
      <c r="EQM71" s="0"/>
      <c r="EQN71" s="0"/>
      <c r="EQO71" s="0"/>
      <c r="EQP71" s="0"/>
      <c r="EQQ71" s="0"/>
      <c r="EQR71" s="0"/>
      <c r="EQS71" s="0"/>
      <c r="EQT71" s="0"/>
      <c r="EQU71" s="0"/>
      <c r="EQV71" s="0"/>
      <c r="EQW71" s="0"/>
      <c r="EQX71" s="0"/>
      <c r="EQY71" s="0"/>
      <c r="EQZ71" s="0"/>
      <c r="ERA71" s="0"/>
      <c r="ERB71" s="0"/>
      <c r="ERC71" s="0"/>
      <c r="ERD71" s="0"/>
      <c r="ERE71" s="0"/>
      <c r="ERF71" s="0"/>
      <c r="ERG71" s="0"/>
      <c r="ERH71" s="0"/>
      <c r="ERI71" s="0"/>
      <c r="ERJ71" s="0"/>
      <c r="ERK71" s="0"/>
      <c r="ERL71" s="0"/>
      <c r="ERM71" s="0"/>
      <c r="ERN71" s="0"/>
      <c r="ERO71" s="0"/>
      <c r="ERP71" s="0"/>
      <c r="ERQ71" s="0"/>
      <c r="ERR71" s="0"/>
      <c r="ERS71" s="0"/>
      <c r="ERT71" s="0"/>
      <c r="ERU71" s="0"/>
      <c r="ERV71" s="0"/>
      <c r="ERW71" s="0"/>
      <c r="ERX71" s="0"/>
      <c r="ERY71" s="0"/>
      <c r="ERZ71" s="0"/>
      <c r="ESA71" s="0"/>
      <c r="ESB71" s="0"/>
      <c r="ESC71" s="0"/>
      <c r="ESD71" s="0"/>
      <c r="ESE71" s="0"/>
      <c r="ESF71" s="0"/>
      <c r="ESG71" s="0"/>
      <c r="ESH71" s="0"/>
      <c r="ESI71" s="0"/>
      <c r="ESJ71" s="0"/>
      <c r="ESK71" s="0"/>
      <c r="ESL71" s="0"/>
      <c r="ESM71" s="0"/>
      <c r="ESN71" s="0"/>
      <c r="ESO71" s="0"/>
      <c r="ESP71" s="0"/>
      <c r="ESQ71" s="0"/>
      <c r="ESR71" s="0"/>
      <c r="ESS71" s="0"/>
      <c r="EST71" s="0"/>
      <c r="ESU71" s="0"/>
      <c r="ESV71" s="0"/>
      <c r="ESW71" s="0"/>
      <c r="ESX71" s="0"/>
      <c r="ESY71" s="0"/>
      <c r="ESZ71" s="0"/>
      <c r="ETA71" s="0"/>
      <c r="ETB71" s="0"/>
      <c r="ETC71" s="0"/>
      <c r="ETD71" s="0"/>
      <c r="ETE71" s="0"/>
      <c r="ETF71" s="0"/>
      <c r="ETG71" s="0"/>
      <c r="ETH71" s="0"/>
      <c r="ETI71" s="0"/>
      <c r="ETJ71" s="0"/>
      <c r="ETK71" s="0"/>
      <c r="ETL71" s="0"/>
      <c r="ETM71" s="0"/>
      <c r="ETN71" s="0"/>
      <c r="ETO71" s="0"/>
      <c r="ETP71" s="0"/>
      <c r="ETQ71" s="0"/>
      <c r="ETR71" s="0"/>
      <c r="ETS71" s="0"/>
      <c r="ETT71" s="0"/>
      <c r="ETU71" s="0"/>
      <c r="ETV71" s="0"/>
      <c r="ETW71" s="0"/>
      <c r="ETX71" s="0"/>
      <c r="ETY71" s="0"/>
      <c r="ETZ71" s="0"/>
      <c r="EUA71" s="0"/>
      <c r="EUB71" s="0"/>
      <c r="EUC71" s="0"/>
      <c r="EUD71" s="0"/>
      <c r="EUE71" s="0"/>
      <c r="EUF71" s="0"/>
      <c r="EUG71" s="0"/>
      <c r="EUH71" s="0"/>
      <c r="EUI71" s="0"/>
      <c r="EUJ71" s="0"/>
      <c r="EUK71" s="0"/>
      <c r="EUL71" s="0"/>
      <c r="EUM71" s="0"/>
      <c r="EUN71" s="0"/>
      <c r="EUO71" s="0"/>
      <c r="EUP71" s="0"/>
      <c r="EUQ71" s="0"/>
      <c r="EUR71" s="0"/>
      <c r="EUS71" s="0"/>
      <c r="EUT71" s="0"/>
      <c r="EUU71" s="0"/>
      <c r="EUV71" s="0"/>
      <c r="EUW71" s="0"/>
      <c r="EUX71" s="0"/>
      <c r="EUY71" s="0"/>
      <c r="EUZ71" s="0"/>
      <c r="EVA71" s="0"/>
      <c r="EVB71" s="0"/>
      <c r="EVC71" s="0"/>
      <c r="EVD71" s="0"/>
      <c r="EVE71" s="0"/>
      <c r="EVF71" s="0"/>
      <c r="EVG71" s="0"/>
      <c r="EVH71" s="0"/>
      <c r="EVI71" s="0"/>
      <c r="EVJ71" s="0"/>
      <c r="EVK71" s="0"/>
      <c r="EVL71" s="0"/>
      <c r="EVM71" s="0"/>
      <c r="EVN71" s="0"/>
      <c r="EVO71" s="0"/>
      <c r="EVP71" s="0"/>
      <c r="EVQ71" s="0"/>
      <c r="EVR71" s="0"/>
      <c r="EVS71" s="0"/>
      <c r="EVT71" s="0"/>
      <c r="EVU71" s="0"/>
      <c r="EVV71" s="0"/>
      <c r="EVW71" s="0"/>
      <c r="EVX71" s="0"/>
      <c r="EVY71" s="0"/>
      <c r="EVZ71" s="0"/>
      <c r="EWA71" s="0"/>
      <c r="EWB71" s="0"/>
      <c r="EWC71" s="0"/>
      <c r="EWD71" s="0"/>
      <c r="EWE71" s="0"/>
      <c r="EWF71" s="0"/>
      <c r="EWG71" s="0"/>
      <c r="EWH71" s="0"/>
      <c r="EWI71" s="0"/>
      <c r="EWJ71" s="0"/>
      <c r="EWK71" s="0"/>
      <c r="EWL71" s="0"/>
      <c r="EWM71" s="0"/>
      <c r="EWN71" s="0"/>
      <c r="EWO71" s="0"/>
      <c r="EWP71" s="0"/>
      <c r="EWQ71" s="0"/>
      <c r="EWR71" s="0"/>
      <c r="EWS71" s="0"/>
      <c r="EWT71" s="0"/>
      <c r="EWU71" s="0"/>
      <c r="EWV71" s="0"/>
      <c r="EWW71" s="0"/>
      <c r="EWX71" s="0"/>
      <c r="EWY71" s="0"/>
      <c r="EWZ71" s="0"/>
      <c r="EXA71" s="0"/>
      <c r="EXB71" s="0"/>
      <c r="EXC71" s="0"/>
      <c r="EXD71" s="0"/>
      <c r="EXE71" s="0"/>
      <c r="EXF71" s="0"/>
      <c r="EXG71" s="0"/>
      <c r="EXH71" s="0"/>
      <c r="EXI71" s="0"/>
      <c r="EXJ71" s="0"/>
      <c r="EXK71" s="0"/>
      <c r="EXL71" s="0"/>
      <c r="EXM71" s="0"/>
      <c r="EXN71" s="0"/>
      <c r="EXO71" s="0"/>
      <c r="EXP71" s="0"/>
      <c r="EXQ71" s="0"/>
      <c r="EXR71" s="0"/>
      <c r="EXS71" s="0"/>
      <c r="EXT71" s="0"/>
      <c r="EXU71" s="0"/>
      <c r="EXV71" s="0"/>
      <c r="EXW71" s="0"/>
      <c r="EXX71" s="0"/>
      <c r="EXY71" s="0"/>
      <c r="EXZ71" s="0"/>
      <c r="EYA71" s="0"/>
      <c r="EYB71" s="0"/>
      <c r="EYC71" s="0"/>
      <c r="EYD71" s="0"/>
      <c r="EYE71" s="0"/>
      <c r="EYF71" s="0"/>
      <c r="EYG71" s="0"/>
      <c r="EYH71" s="0"/>
      <c r="EYI71" s="0"/>
      <c r="EYJ71" s="0"/>
      <c r="EYK71" s="0"/>
      <c r="EYL71" s="0"/>
      <c r="EYM71" s="0"/>
      <c r="EYN71" s="0"/>
      <c r="EYO71" s="0"/>
      <c r="EYP71" s="0"/>
      <c r="EYQ71" s="0"/>
      <c r="EYR71" s="0"/>
      <c r="EYS71" s="0"/>
      <c r="EYT71" s="0"/>
      <c r="EYU71" s="0"/>
      <c r="EYV71" s="0"/>
      <c r="EYW71" s="0"/>
      <c r="EYX71" s="0"/>
      <c r="EYY71" s="0"/>
      <c r="EYZ71" s="0"/>
      <c r="EZA71" s="0"/>
      <c r="EZB71" s="0"/>
      <c r="EZC71" s="0"/>
      <c r="EZD71" s="0"/>
      <c r="EZE71" s="0"/>
      <c r="EZF71" s="0"/>
      <c r="EZG71" s="0"/>
      <c r="EZH71" s="0"/>
      <c r="EZI71" s="0"/>
      <c r="EZJ71" s="0"/>
      <c r="EZK71" s="0"/>
      <c r="EZL71" s="0"/>
      <c r="EZM71" s="0"/>
      <c r="EZN71" s="0"/>
      <c r="EZO71" s="0"/>
      <c r="EZP71" s="0"/>
      <c r="EZQ71" s="0"/>
      <c r="EZR71" s="0"/>
      <c r="EZS71" s="0"/>
      <c r="EZT71" s="0"/>
      <c r="EZU71" s="0"/>
      <c r="EZV71" s="0"/>
      <c r="EZW71" s="0"/>
      <c r="EZX71" s="0"/>
      <c r="EZY71" s="0"/>
      <c r="EZZ71" s="0"/>
      <c r="FAA71" s="0"/>
      <c r="FAB71" s="0"/>
      <c r="FAC71" s="0"/>
      <c r="FAD71" s="0"/>
      <c r="FAE71" s="0"/>
      <c r="FAF71" s="0"/>
      <c r="FAG71" s="0"/>
      <c r="FAH71" s="0"/>
      <c r="FAI71" s="0"/>
      <c r="FAJ71" s="0"/>
      <c r="FAK71" s="0"/>
      <c r="FAL71" s="0"/>
      <c r="FAM71" s="0"/>
      <c r="FAN71" s="0"/>
      <c r="FAO71" s="0"/>
      <c r="FAP71" s="0"/>
      <c r="FAQ71" s="0"/>
      <c r="FAR71" s="0"/>
      <c r="FAS71" s="0"/>
      <c r="FAT71" s="0"/>
      <c r="FAU71" s="0"/>
      <c r="FAV71" s="0"/>
      <c r="FAW71" s="0"/>
      <c r="FAX71" s="0"/>
      <c r="FAY71" s="0"/>
      <c r="FAZ71" s="0"/>
      <c r="FBA71" s="0"/>
      <c r="FBB71" s="0"/>
      <c r="FBC71" s="0"/>
      <c r="FBD71" s="0"/>
      <c r="FBE71" s="0"/>
      <c r="FBF71" s="0"/>
      <c r="FBG71" s="0"/>
      <c r="FBH71" s="0"/>
      <c r="FBI71" s="0"/>
      <c r="FBJ71" s="0"/>
      <c r="FBK71" s="0"/>
      <c r="FBL71" s="0"/>
      <c r="FBM71" s="0"/>
      <c r="FBN71" s="0"/>
      <c r="FBO71" s="0"/>
      <c r="FBP71" s="0"/>
      <c r="FBQ71" s="0"/>
      <c r="FBR71" s="0"/>
      <c r="FBS71" s="0"/>
      <c r="FBT71" s="0"/>
      <c r="FBU71" s="0"/>
      <c r="FBV71" s="0"/>
      <c r="FBW71" s="0"/>
      <c r="FBX71" s="0"/>
      <c r="FBY71" s="0"/>
      <c r="FBZ71" s="0"/>
      <c r="FCA71" s="0"/>
      <c r="FCB71" s="0"/>
      <c r="FCC71" s="0"/>
      <c r="FCD71" s="0"/>
      <c r="FCE71" s="0"/>
      <c r="FCF71" s="0"/>
      <c r="FCG71" s="0"/>
      <c r="FCH71" s="0"/>
      <c r="FCI71" s="0"/>
      <c r="FCJ71" s="0"/>
      <c r="FCK71" s="0"/>
      <c r="FCL71" s="0"/>
      <c r="FCM71" s="0"/>
      <c r="FCN71" s="0"/>
      <c r="FCO71" s="0"/>
      <c r="FCP71" s="0"/>
      <c r="FCQ71" s="0"/>
      <c r="FCR71" s="0"/>
      <c r="FCS71" s="0"/>
      <c r="FCT71" s="0"/>
      <c r="FCU71" s="0"/>
      <c r="FCV71" s="0"/>
      <c r="FCW71" s="0"/>
      <c r="FCX71" s="0"/>
      <c r="FCY71" s="0"/>
      <c r="FCZ71" s="0"/>
      <c r="FDA71" s="0"/>
      <c r="FDB71" s="0"/>
      <c r="FDC71" s="0"/>
      <c r="FDD71" s="0"/>
      <c r="FDE71" s="0"/>
      <c r="FDF71" s="0"/>
      <c r="FDG71" s="0"/>
      <c r="FDH71" s="0"/>
      <c r="FDI71" s="0"/>
      <c r="FDJ71" s="0"/>
      <c r="FDK71" s="0"/>
      <c r="FDL71" s="0"/>
      <c r="FDM71" s="0"/>
      <c r="FDN71" s="0"/>
      <c r="FDO71" s="0"/>
      <c r="FDP71" s="0"/>
      <c r="FDQ71" s="0"/>
      <c r="FDR71" s="0"/>
      <c r="FDS71" s="0"/>
      <c r="FDT71" s="0"/>
      <c r="FDU71" s="0"/>
      <c r="FDV71" s="0"/>
      <c r="FDW71" s="0"/>
      <c r="FDX71" s="0"/>
      <c r="FDY71" s="0"/>
      <c r="FDZ71" s="0"/>
      <c r="FEA71" s="0"/>
      <c r="FEB71" s="0"/>
      <c r="FEC71" s="0"/>
      <c r="FED71" s="0"/>
      <c r="FEE71" s="0"/>
      <c r="FEF71" s="0"/>
      <c r="FEG71" s="0"/>
      <c r="FEH71" s="0"/>
      <c r="FEI71" s="0"/>
      <c r="FEJ71" s="0"/>
      <c r="FEK71" s="0"/>
      <c r="FEL71" s="0"/>
      <c r="FEM71" s="0"/>
      <c r="FEN71" s="0"/>
      <c r="FEO71" s="0"/>
      <c r="FEP71" s="0"/>
      <c r="FEQ71" s="0"/>
      <c r="FER71" s="0"/>
      <c r="FES71" s="0"/>
      <c r="FET71" s="0"/>
      <c r="FEU71" s="0"/>
      <c r="FEV71" s="0"/>
      <c r="FEW71" s="0"/>
      <c r="FEX71" s="0"/>
      <c r="FEY71" s="0"/>
      <c r="FEZ71" s="0"/>
      <c r="FFA71" s="0"/>
      <c r="FFB71" s="0"/>
      <c r="FFC71" s="0"/>
      <c r="FFD71" s="0"/>
      <c r="FFE71" s="0"/>
      <c r="FFF71" s="0"/>
      <c r="FFG71" s="0"/>
      <c r="FFH71" s="0"/>
      <c r="FFI71" s="0"/>
      <c r="FFJ71" s="0"/>
      <c r="FFK71" s="0"/>
      <c r="FFL71" s="0"/>
      <c r="FFM71" s="0"/>
      <c r="FFN71" s="0"/>
      <c r="FFO71" s="0"/>
      <c r="FFP71" s="0"/>
      <c r="FFQ71" s="0"/>
      <c r="FFR71" s="0"/>
      <c r="FFS71" s="0"/>
      <c r="FFT71" s="0"/>
      <c r="FFU71" s="0"/>
      <c r="FFV71" s="0"/>
      <c r="FFW71" s="0"/>
      <c r="FFX71" s="0"/>
      <c r="FFY71" s="0"/>
      <c r="FFZ71" s="0"/>
      <c r="FGA71" s="0"/>
      <c r="FGB71" s="0"/>
      <c r="FGC71" s="0"/>
      <c r="FGD71" s="0"/>
      <c r="FGE71" s="0"/>
      <c r="FGF71" s="0"/>
      <c r="FGG71" s="0"/>
      <c r="FGH71" s="0"/>
      <c r="FGI71" s="0"/>
      <c r="FGJ71" s="0"/>
      <c r="FGK71" s="0"/>
      <c r="FGL71" s="0"/>
      <c r="FGM71" s="0"/>
      <c r="FGN71" s="0"/>
      <c r="FGO71" s="0"/>
      <c r="FGP71" s="0"/>
      <c r="FGQ71" s="0"/>
      <c r="FGR71" s="0"/>
      <c r="FGS71" s="0"/>
      <c r="FGT71" s="0"/>
      <c r="FGU71" s="0"/>
      <c r="FGV71" s="0"/>
      <c r="FGW71" s="0"/>
      <c r="FGX71" s="0"/>
      <c r="FGY71" s="0"/>
      <c r="FGZ71" s="0"/>
      <c r="FHA71" s="0"/>
      <c r="FHB71" s="0"/>
      <c r="FHC71" s="0"/>
      <c r="FHD71" s="0"/>
      <c r="FHE71" s="0"/>
      <c r="FHF71" s="0"/>
      <c r="FHG71" s="0"/>
      <c r="FHH71" s="0"/>
      <c r="FHI71" s="0"/>
      <c r="FHJ71" s="0"/>
      <c r="FHK71" s="0"/>
      <c r="FHL71" s="0"/>
      <c r="FHM71" s="0"/>
      <c r="FHN71" s="0"/>
      <c r="FHO71" s="0"/>
      <c r="FHP71" s="0"/>
      <c r="FHQ71" s="0"/>
      <c r="FHR71" s="0"/>
      <c r="FHS71" s="0"/>
      <c r="FHT71" s="0"/>
      <c r="FHU71" s="0"/>
      <c r="FHV71" s="0"/>
      <c r="FHW71" s="0"/>
      <c r="FHX71" s="0"/>
      <c r="FHY71" s="0"/>
      <c r="FHZ71" s="0"/>
      <c r="FIA71" s="0"/>
      <c r="FIB71" s="0"/>
      <c r="FIC71" s="0"/>
      <c r="FID71" s="0"/>
      <c r="FIE71" s="0"/>
      <c r="FIF71" s="0"/>
      <c r="FIG71" s="0"/>
      <c r="FIH71" s="0"/>
      <c r="FII71" s="0"/>
      <c r="FIJ71" s="0"/>
      <c r="FIK71" s="0"/>
      <c r="FIL71" s="0"/>
      <c r="FIM71" s="0"/>
      <c r="FIN71" s="0"/>
      <c r="FIO71" s="0"/>
      <c r="FIP71" s="0"/>
      <c r="FIQ71" s="0"/>
      <c r="FIR71" s="0"/>
      <c r="FIS71" s="0"/>
      <c r="FIT71" s="0"/>
      <c r="FIU71" s="0"/>
      <c r="FIV71" s="0"/>
      <c r="FIW71" s="0"/>
      <c r="FIX71" s="0"/>
      <c r="FIY71" s="0"/>
      <c r="FIZ71" s="0"/>
      <c r="FJA71" s="0"/>
      <c r="FJB71" s="0"/>
      <c r="FJC71" s="0"/>
      <c r="FJD71" s="0"/>
      <c r="FJE71" s="0"/>
      <c r="FJF71" s="0"/>
      <c r="FJG71" s="0"/>
      <c r="FJH71" s="0"/>
      <c r="FJI71" s="0"/>
      <c r="FJJ71" s="0"/>
      <c r="FJK71" s="0"/>
      <c r="FJL71" s="0"/>
      <c r="FJM71" s="0"/>
      <c r="FJN71" s="0"/>
      <c r="FJO71" s="0"/>
      <c r="FJP71" s="0"/>
      <c r="FJQ71" s="0"/>
      <c r="FJR71" s="0"/>
      <c r="FJS71" s="0"/>
      <c r="FJT71" s="0"/>
      <c r="FJU71" s="0"/>
      <c r="FJV71" s="0"/>
      <c r="FJW71" s="0"/>
      <c r="FJX71" s="0"/>
      <c r="FJY71" s="0"/>
      <c r="FJZ71" s="0"/>
      <c r="FKA71" s="0"/>
      <c r="FKB71" s="0"/>
      <c r="FKC71" s="0"/>
      <c r="FKD71" s="0"/>
      <c r="FKE71" s="0"/>
      <c r="FKF71" s="0"/>
      <c r="FKG71" s="0"/>
      <c r="FKH71" s="0"/>
      <c r="FKI71" s="0"/>
      <c r="FKJ71" s="0"/>
      <c r="FKK71" s="0"/>
      <c r="FKL71" s="0"/>
      <c r="FKM71" s="0"/>
      <c r="FKN71" s="0"/>
      <c r="FKO71" s="0"/>
      <c r="FKP71" s="0"/>
      <c r="FKQ71" s="0"/>
      <c r="FKR71" s="0"/>
      <c r="FKS71" s="0"/>
      <c r="FKT71" s="0"/>
      <c r="FKU71" s="0"/>
      <c r="FKV71" s="0"/>
      <c r="FKW71" s="0"/>
      <c r="FKX71" s="0"/>
      <c r="FKY71" s="0"/>
      <c r="FKZ71" s="0"/>
      <c r="FLA71" s="0"/>
      <c r="FLB71" s="0"/>
      <c r="FLC71" s="0"/>
      <c r="FLD71" s="0"/>
      <c r="FLE71" s="0"/>
      <c r="FLF71" s="0"/>
      <c r="FLG71" s="0"/>
      <c r="FLH71" s="0"/>
      <c r="FLI71" s="0"/>
      <c r="FLJ71" s="0"/>
      <c r="FLK71" s="0"/>
      <c r="FLL71" s="0"/>
      <c r="FLM71" s="0"/>
      <c r="FLN71" s="0"/>
      <c r="FLO71" s="0"/>
      <c r="FLP71" s="0"/>
      <c r="FLQ71" s="0"/>
      <c r="FLR71" s="0"/>
      <c r="FLS71" s="0"/>
      <c r="FLT71" s="0"/>
      <c r="FLU71" s="0"/>
      <c r="FLV71" s="0"/>
      <c r="FLW71" s="0"/>
      <c r="FLX71" s="0"/>
      <c r="FLY71" s="0"/>
      <c r="FLZ71" s="0"/>
      <c r="FMA71" s="0"/>
      <c r="FMB71" s="0"/>
      <c r="FMC71" s="0"/>
      <c r="FMD71" s="0"/>
      <c r="FME71" s="0"/>
      <c r="FMF71" s="0"/>
      <c r="FMG71" s="0"/>
      <c r="FMH71" s="0"/>
      <c r="FMI71" s="0"/>
      <c r="FMJ71" s="0"/>
      <c r="FMK71" s="0"/>
      <c r="FML71" s="0"/>
      <c r="FMM71" s="0"/>
      <c r="FMN71" s="0"/>
      <c r="FMO71" s="0"/>
      <c r="FMP71" s="0"/>
      <c r="FMQ71" s="0"/>
      <c r="FMR71" s="0"/>
      <c r="FMS71" s="0"/>
      <c r="FMT71" s="0"/>
      <c r="FMU71" s="0"/>
      <c r="FMV71" s="0"/>
      <c r="FMW71" s="0"/>
      <c r="FMX71" s="0"/>
      <c r="FMY71" s="0"/>
      <c r="FMZ71" s="0"/>
      <c r="FNA71" s="0"/>
      <c r="FNB71" s="0"/>
      <c r="FNC71" s="0"/>
      <c r="FND71" s="0"/>
      <c r="FNE71" s="0"/>
      <c r="FNF71" s="0"/>
      <c r="FNG71" s="0"/>
      <c r="FNH71" s="0"/>
      <c r="FNI71" s="0"/>
      <c r="FNJ71" s="0"/>
      <c r="FNK71" s="0"/>
      <c r="FNL71" s="0"/>
      <c r="FNM71" s="0"/>
      <c r="FNN71" s="0"/>
      <c r="FNO71" s="0"/>
      <c r="FNP71" s="0"/>
      <c r="FNQ71" s="0"/>
      <c r="FNR71" s="0"/>
      <c r="FNS71" s="0"/>
      <c r="FNT71" s="0"/>
      <c r="FNU71" s="0"/>
      <c r="FNV71" s="0"/>
      <c r="FNW71" s="0"/>
      <c r="FNX71" s="0"/>
      <c r="FNY71" s="0"/>
      <c r="FNZ71" s="0"/>
      <c r="FOA71" s="0"/>
      <c r="FOB71" s="0"/>
      <c r="FOC71" s="0"/>
      <c r="FOD71" s="0"/>
      <c r="FOE71" s="0"/>
      <c r="FOF71" s="0"/>
      <c r="FOG71" s="0"/>
      <c r="FOH71" s="0"/>
      <c r="FOI71" s="0"/>
      <c r="FOJ71" s="0"/>
      <c r="FOK71" s="0"/>
      <c r="FOL71" s="0"/>
      <c r="FOM71" s="0"/>
      <c r="FON71" s="0"/>
      <c r="FOO71" s="0"/>
      <c r="FOP71" s="0"/>
      <c r="FOQ71" s="0"/>
      <c r="FOR71" s="0"/>
      <c r="FOS71" s="0"/>
      <c r="FOT71" s="0"/>
      <c r="FOU71" s="0"/>
      <c r="FOV71" s="0"/>
      <c r="FOW71" s="0"/>
      <c r="FOX71" s="0"/>
      <c r="FOY71" s="0"/>
      <c r="FOZ71" s="0"/>
      <c r="FPA71" s="0"/>
      <c r="FPB71" s="0"/>
      <c r="FPC71" s="0"/>
      <c r="FPD71" s="0"/>
      <c r="FPE71" s="0"/>
      <c r="FPF71" s="0"/>
      <c r="FPG71" s="0"/>
      <c r="FPH71" s="0"/>
      <c r="FPI71" s="0"/>
      <c r="FPJ71" s="0"/>
      <c r="FPK71" s="0"/>
      <c r="FPL71" s="0"/>
      <c r="FPM71" s="0"/>
      <c r="FPN71" s="0"/>
      <c r="FPO71" s="0"/>
      <c r="FPP71" s="0"/>
      <c r="FPQ71" s="0"/>
      <c r="FPR71" s="0"/>
      <c r="FPS71" s="0"/>
      <c r="FPT71" s="0"/>
      <c r="FPU71" s="0"/>
      <c r="FPV71" s="0"/>
      <c r="FPW71" s="0"/>
      <c r="FPX71" s="0"/>
      <c r="FPY71" s="0"/>
      <c r="FPZ71" s="0"/>
      <c r="FQA71" s="0"/>
      <c r="FQB71" s="0"/>
      <c r="FQC71" s="0"/>
      <c r="FQD71" s="0"/>
      <c r="FQE71" s="0"/>
      <c r="FQF71" s="0"/>
      <c r="FQG71" s="0"/>
      <c r="FQH71" s="0"/>
      <c r="FQI71" s="0"/>
      <c r="FQJ71" s="0"/>
      <c r="FQK71" s="0"/>
      <c r="FQL71" s="0"/>
      <c r="FQM71" s="0"/>
      <c r="FQN71" s="0"/>
      <c r="FQO71" s="0"/>
      <c r="FQP71" s="0"/>
      <c r="FQQ71" s="0"/>
      <c r="FQR71" s="0"/>
      <c r="FQS71" s="0"/>
      <c r="FQT71" s="0"/>
      <c r="FQU71" s="0"/>
      <c r="FQV71" s="0"/>
      <c r="FQW71" s="0"/>
      <c r="FQX71" s="0"/>
      <c r="FQY71" s="0"/>
      <c r="FQZ71" s="0"/>
      <c r="FRA71" s="0"/>
      <c r="FRB71" s="0"/>
      <c r="FRC71" s="0"/>
      <c r="FRD71" s="0"/>
      <c r="FRE71" s="0"/>
      <c r="FRF71" s="0"/>
      <c r="FRG71" s="0"/>
      <c r="FRH71" s="0"/>
      <c r="FRI71" s="0"/>
      <c r="FRJ71" s="0"/>
      <c r="FRK71" s="0"/>
      <c r="FRL71" s="0"/>
      <c r="FRM71" s="0"/>
      <c r="FRN71" s="0"/>
      <c r="FRO71" s="0"/>
      <c r="FRP71" s="0"/>
      <c r="FRQ71" s="0"/>
      <c r="FRR71" s="0"/>
      <c r="FRS71" s="0"/>
      <c r="FRT71" s="0"/>
      <c r="FRU71" s="0"/>
      <c r="FRV71" s="0"/>
      <c r="FRW71" s="0"/>
      <c r="FRX71" s="0"/>
      <c r="FRY71" s="0"/>
      <c r="FRZ71" s="0"/>
      <c r="FSA71" s="0"/>
      <c r="FSB71" s="0"/>
      <c r="FSC71" s="0"/>
      <c r="FSD71" s="0"/>
      <c r="FSE71" s="0"/>
      <c r="FSF71" s="0"/>
      <c r="FSG71" s="0"/>
      <c r="FSH71" s="0"/>
      <c r="FSI71" s="0"/>
      <c r="FSJ71" s="0"/>
      <c r="FSK71" s="0"/>
      <c r="FSL71" s="0"/>
      <c r="FSM71" s="0"/>
      <c r="FSN71" s="0"/>
      <c r="FSO71" s="0"/>
      <c r="FSP71" s="0"/>
      <c r="FSQ71" s="0"/>
      <c r="FSR71" s="0"/>
      <c r="FSS71" s="0"/>
      <c r="FST71" s="0"/>
      <c r="FSU71" s="0"/>
      <c r="FSV71" s="0"/>
      <c r="FSW71" s="0"/>
      <c r="FSX71" s="0"/>
      <c r="FSY71" s="0"/>
      <c r="FSZ71" s="0"/>
      <c r="FTA71" s="0"/>
      <c r="FTB71" s="0"/>
      <c r="FTC71" s="0"/>
      <c r="FTD71" s="0"/>
      <c r="FTE71" s="0"/>
      <c r="FTF71" s="0"/>
      <c r="FTG71" s="0"/>
      <c r="FTH71" s="0"/>
      <c r="FTI71" s="0"/>
      <c r="FTJ71" s="0"/>
      <c r="FTK71" s="0"/>
      <c r="FTL71" s="0"/>
      <c r="FTM71" s="0"/>
      <c r="FTN71" s="0"/>
      <c r="FTO71" s="0"/>
      <c r="FTP71" s="0"/>
      <c r="FTQ71" s="0"/>
      <c r="FTR71" s="0"/>
      <c r="FTS71" s="0"/>
      <c r="FTT71" s="0"/>
      <c r="FTU71" s="0"/>
      <c r="FTV71" s="0"/>
      <c r="FTW71" s="0"/>
      <c r="FTX71" s="0"/>
      <c r="FTY71" s="0"/>
      <c r="FTZ71" s="0"/>
      <c r="FUA71" s="0"/>
      <c r="FUB71" s="0"/>
      <c r="FUC71" s="0"/>
      <c r="FUD71" s="0"/>
      <c r="FUE71" s="0"/>
      <c r="FUF71" s="0"/>
      <c r="FUG71" s="0"/>
      <c r="FUH71" s="0"/>
      <c r="FUI71" s="0"/>
      <c r="FUJ71" s="0"/>
      <c r="FUK71" s="0"/>
      <c r="FUL71" s="0"/>
      <c r="FUM71" s="0"/>
      <c r="FUN71" s="0"/>
      <c r="FUO71" s="0"/>
      <c r="FUP71" s="0"/>
      <c r="FUQ71" s="0"/>
      <c r="FUR71" s="0"/>
      <c r="FUS71" s="0"/>
      <c r="FUT71" s="0"/>
      <c r="FUU71" s="0"/>
      <c r="FUV71" s="0"/>
      <c r="FUW71" s="0"/>
      <c r="FUX71" s="0"/>
      <c r="FUY71" s="0"/>
      <c r="FUZ71" s="0"/>
      <c r="FVA71" s="0"/>
      <c r="FVB71" s="0"/>
      <c r="FVC71" s="0"/>
      <c r="FVD71" s="0"/>
      <c r="FVE71" s="0"/>
      <c r="FVF71" s="0"/>
      <c r="FVG71" s="0"/>
      <c r="FVH71" s="0"/>
      <c r="FVI71" s="0"/>
      <c r="FVJ71" s="0"/>
      <c r="FVK71" s="0"/>
      <c r="FVL71" s="0"/>
      <c r="FVM71" s="0"/>
      <c r="FVN71" s="0"/>
      <c r="FVO71" s="0"/>
      <c r="FVP71" s="0"/>
      <c r="FVQ71" s="0"/>
      <c r="FVR71" s="0"/>
      <c r="FVS71" s="0"/>
      <c r="FVT71" s="0"/>
      <c r="FVU71" s="0"/>
      <c r="FVV71" s="0"/>
      <c r="FVW71" s="0"/>
      <c r="FVX71" s="0"/>
      <c r="FVY71" s="0"/>
      <c r="FVZ71" s="0"/>
      <c r="FWA71" s="0"/>
      <c r="FWB71" s="0"/>
      <c r="FWC71" s="0"/>
      <c r="FWD71" s="0"/>
      <c r="FWE71" s="0"/>
      <c r="FWF71" s="0"/>
      <c r="FWG71" s="0"/>
      <c r="FWH71" s="0"/>
      <c r="FWI71" s="0"/>
      <c r="FWJ71" s="0"/>
      <c r="FWK71" s="0"/>
      <c r="FWL71" s="0"/>
      <c r="FWM71" s="0"/>
      <c r="FWN71" s="0"/>
      <c r="FWO71" s="0"/>
      <c r="FWP71" s="0"/>
      <c r="FWQ71" s="0"/>
      <c r="FWR71" s="0"/>
      <c r="FWS71" s="0"/>
      <c r="FWT71" s="0"/>
      <c r="FWU71" s="0"/>
      <c r="FWV71" s="0"/>
      <c r="FWW71" s="0"/>
      <c r="FWX71" s="0"/>
      <c r="FWY71" s="0"/>
      <c r="FWZ71" s="0"/>
      <c r="FXA71" s="0"/>
      <c r="FXB71" s="0"/>
      <c r="FXC71" s="0"/>
      <c r="FXD71" s="0"/>
      <c r="FXE71" s="0"/>
      <c r="FXF71" s="0"/>
      <c r="FXG71" s="0"/>
      <c r="FXH71" s="0"/>
      <c r="FXI71" s="0"/>
      <c r="FXJ71" s="0"/>
      <c r="FXK71" s="0"/>
      <c r="FXL71" s="0"/>
      <c r="FXM71" s="0"/>
      <c r="FXN71" s="0"/>
      <c r="FXO71" s="0"/>
      <c r="FXP71" s="0"/>
      <c r="FXQ71" s="0"/>
      <c r="FXR71" s="0"/>
      <c r="FXS71" s="0"/>
      <c r="FXT71" s="0"/>
      <c r="FXU71" s="0"/>
      <c r="FXV71" s="0"/>
      <c r="FXW71" s="0"/>
      <c r="FXX71" s="0"/>
      <c r="FXY71" s="0"/>
      <c r="FXZ71" s="0"/>
      <c r="FYA71" s="0"/>
      <c r="FYB71" s="0"/>
      <c r="FYC71" s="0"/>
      <c r="FYD71" s="0"/>
      <c r="FYE71" s="0"/>
      <c r="FYF71" s="0"/>
      <c r="FYG71" s="0"/>
      <c r="FYH71" s="0"/>
      <c r="FYI71" s="0"/>
      <c r="FYJ71" s="0"/>
      <c r="FYK71" s="0"/>
      <c r="FYL71" s="0"/>
      <c r="FYM71" s="0"/>
      <c r="FYN71" s="0"/>
      <c r="FYO71" s="0"/>
      <c r="FYP71" s="0"/>
      <c r="FYQ71" s="0"/>
      <c r="FYR71" s="0"/>
      <c r="FYS71" s="0"/>
      <c r="FYT71" s="0"/>
      <c r="FYU71" s="0"/>
      <c r="FYV71" s="0"/>
      <c r="FYW71" s="0"/>
      <c r="FYX71" s="0"/>
      <c r="FYY71" s="0"/>
      <c r="FYZ71" s="0"/>
      <c r="FZA71" s="0"/>
      <c r="FZB71" s="0"/>
      <c r="FZC71" s="0"/>
      <c r="FZD71" s="0"/>
      <c r="FZE71" s="0"/>
      <c r="FZF71" s="0"/>
      <c r="FZG71" s="0"/>
      <c r="FZH71" s="0"/>
      <c r="FZI71" s="0"/>
      <c r="FZJ71" s="0"/>
      <c r="FZK71" s="0"/>
      <c r="FZL71" s="0"/>
      <c r="FZM71" s="0"/>
      <c r="FZN71" s="0"/>
      <c r="FZO71" s="0"/>
      <c r="FZP71" s="0"/>
      <c r="FZQ71" s="0"/>
      <c r="FZR71" s="0"/>
      <c r="FZS71" s="0"/>
      <c r="FZT71" s="0"/>
      <c r="FZU71" s="0"/>
      <c r="FZV71" s="0"/>
      <c r="FZW71" s="0"/>
      <c r="FZX71" s="0"/>
      <c r="FZY71" s="0"/>
      <c r="FZZ71" s="0"/>
      <c r="GAA71" s="0"/>
      <c r="GAB71" s="0"/>
      <c r="GAC71" s="0"/>
      <c r="GAD71" s="0"/>
      <c r="GAE71" s="0"/>
      <c r="GAF71" s="0"/>
      <c r="GAG71" s="0"/>
      <c r="GAH71" s="0"/>
      <c r="GAI71" s="0"/>
      <c r="GAJ71" s="0"/>
      <c r="GAK71" s="0"/>
      <c r="GAL71" s="0"/>
      <c r="GAM71" s="0"/>
      <c r="GAN71" s="0"/>
      <c r="GAO71" s="0"/>
      <c r="GAP71" s="0"/>
      <c r="GAQ71" s="0"/>
      <c r="GAR71" s="0"/>
      <c r="GAS71" s="0"/>
      <c r="GAT71" s="0"/>
      <c r="GAU71" s="0"/>
      <c r="GAV71" s="0"/>
      <c r="GAW71" s="0"/>
      <c r="GAX71" s="0"/>
      <c r="GAY71" s="0"/>
      <c r="GAZ71" s="0"/>
      <c r="GBA71" s="0"/>
      <c r="GBB71" s="0"/>
      <c r="GBC71" s="0"/>
      <c r="GBD71" s="0"/>
      <c r="GBE71" s="0"/>
      <c r="GBF71" s="0"/>
      <c r="GBG71" s="0"/>
      <c r="GBH71" s="0"/>
      <c r="GBI71" s="0"/>
      <c r="GBJ71" s="0"/>
      <c r="GBK71" s="0"/>
      <c r="GBL71" s="0"/>
      <c r="GBM71" s="0"/>
      <c r="GBN71" s="0"/>
      <c r="GBO71" s="0"/>
      <c r="GBP71" s="0"/>
      <c r="GBQ71" s="0"/>
      <c r="GBR71" s="0"/>
      <c r="GBS71" s="0"/>
      <c r="GBT71" s="0"/>
      <c r="GBU71" s="0"/>
      <c r="GBV71" s="0"/>
      <c r="GBW71" s="0"/>
      <c r="GBX71" s="0"/>
      <c r="GBY71" s="0"/>
      <c r="GBZ71" s="0"/>
      <c r="GCA71" s="0"/>
      <c r="GCB71" s="0"/>
      <c r="GCC71" s="0"/>
      <c r="GCD71" s="0"/>
      <c r="GCE71" s="0"/>
      <c r="GCF71" s="0"/>
      <c r="GCG71" s="0"/>
      <c r="GCH71" s="0"/>
      <c r="GCI71" s="0"/>
      <c r="GCJ71" s="0"/>
      <c r="GCK71" s="0"/>
      <c r="GCL71" s="0"/>
      <c r="GCM71" s="0"/>
      <c r="GCN71" s="0"/>
      <c r="GCO71" s="0"/>
      <c r="GCP71" s="0"/>
      <c r="GCQ71" s="0"/>
      <c r="GCR71" s="0"/>
      <c r="GCS71" s="0"/>
      <c r="GCT71" s="0"/>
      <c r="GCU71" s="0"/>
      <c r="GCV71" s="0"/>
      <c r="GCW71" s="0"/>
      <c r="GCX71" s="0"/>
      <c r="GCY71" s="0"/>
      <c r="GCZ71" s="0"/>
      <c r="GDA71" s="0"/>
      <c r="GDB71" s="0"/>
      <c r="GDC71" s="0"/>
      <c r="GDD71" s="0"/>
      <c r="GDE71" s="0"/>
      <c r="GDF71" s="0"/>
      <c r="GDG71" s="0"/>
      <c r="GDH71" s="0"/>
      <c r="GDI71" s="0"/>
      <c r="GDJ71" s="0"/>
      <c r="GDK71" s="0"/>
      <c r="GDL71" s="0"/>
      <c r="GDM71" s="0"/>
      <c r="GDN71" s="0"/>
      <c r="GDO71" s="0"/>
      <c r="GDP71" s="0"/>
      <c r="GDQ71" s="0"/>
      <c r="GDR71" s="0"/>
      <c r="GDS71" s="0"/>
      <c r="GDT71" s="0"/>
      <c r="GDU71" s="0"/>
      <c r="GDV71" s="0"/>
      <c r="GDW71" s="0"/>
      <c r="GDX71" s="0"/>
      <c r="GDY71" s="0"/>
      <c r="GDZ71" s="0"/>
      <c r="GEA71" s="0"/>
      <c r="GEB71" s="0"/>
      <c r="GEC71" s="0"/>
      <c r="GED71" s="0"/>
      <c r="GEE71" s="0"/>
      <c r="GEF71" s="0"/>
      <c r="GEG71" s="0"/>
      <c r="GEH71" s="0"/>
      <c r="GEI71" s="0"/>
      <c r="GEJ71" s="0"/>
      <c r="GEK71" s="0"/>
      <c r="GEL71" s="0"/>
      <c r="GEM71" s="0"/>
      <c r="GEN71" s="0"/>
      <c r="GEO71" s="0"/>
      <c r="GEP71" s="0"/>
      <c r="GEQ71" s="0"/>
      <c r="GER71" s="0"/>
      <c r="GES71" s="0"/>
      <c r="GET71" s="0"/>
      <c r="GEU71" s="0"/>
      <c r="GEV71" s="0"/>
      <c r="GEW71" s="0"/>
      <c r="GEX71" s="0"/>
      <c r="GEY71" s="0"/>
      <c r="GEZ71" s="0"/>
      <c r="GFA71" s="0"/>
      <c r="GFB71" s="0"/>
      <c r="GFC71" s="0"/>
      <c r="GFD71" s="0"/>
      <c r="GFE71" s="0"/>
      <c r="GFF71" s="0"/>
      <c r="GFG71" s="0"/>
      <c r="GFH71" s="0"/>
      <c r="GFI71" s="0"/>
      <c r="GFJ71" s="0"/>
      <c r="GFK71" s="0"/>
      <c r="GFL71" s="0"/>
      <c r="GFM71" s="0"/>
      <c r="GFN71" s="0"/>
      <c r="GFO71" s="0"/>
      <c r="GFP71" s="0"/>
      <c r="GFQ71" s="0"/>
      <c r="GFR71" s="0"/>
      <c r="GFS71" s="0"/>
      <c r="GFT71" s="0"/>
      <c r="GFU71" s="0"/>
      <c r="GFV71" s="0"/>
      <c r="GFW71" s="0"/>
      <c r="GFX71" s="0"/>
      <c r="GFY71" s="0"/>
      <c r="GFZ71" s="0"/>
      <c r="GGA71" s="0"/>
      <c r="GGB71" s="0"/>
      <c r="GGC71" s="0"/>
      <c r="GGD71" s="0"/>
      <c r="GGE71" s="0"/>
      <c r="GGF71" s="0"/>
      <c r="GGG71" s="0"/>
      <c r="GGH71" s="0"/>
      <c r="GGI71" s="0"/>
      <c r="GGJ71" s="0"/>
      <c r="GGK71" s="0"/>
      <c r="GGL71" s="0"/>
      <c r="GGM71" s="0"/>
      <c r="GGN71" s="0"/>
      <c r="GGO71" s="0"/>
      <c r="GGP71" s="0"/>
      <c r="GGQ71" s="0"/>
      <c r="GGR71" s="0"/>
      <c r="GGS71" s="0"/>
      <c r="GGT71" s="0"/>
      <c r="GGU71" s="0"/>
      <c r="GGV71" s="0"/>
      <c r="GGW71" s="0"/>
      <c r="GGX71" s="0"/>
      <c r="GGY71" s="0"/>
      <c r="GGZ71" s="0"/>
      <c r="GHA71" s="0"/>
      <c r="GHB71" s="0"/>
      <c r="GHC71" s="0"/>
      <c r="GHD71" s="0"/>
      <c r="GHE71" s="0"/>
      <c r="GHF71" s="0"/>
      <c r="GHG71" s="0"/>
      <c r="GHH71" s="0"/>
      <c r="GHI71" s="0"/>
      <c r="GHJ71" s="0"/>
      <c r="GHK71" s="0"/>
      <c r="GHL71" s="0"/>
      <c r="GHM71" s="0"/>
      <c r="GHN71" s="0"/>
      <c r="GHO71" s="0"/>
      <c r="GHP71" s="0"/>
      <c r="GHQ71" s="0"/>
      <c r="GHR71" s="0"/>
      <c r="GHS71" s="0"/>
      <c r="GHT71" s="0"/>
      <c r="GHU71" s="0"/>
      <c r="GHV71" s="0"/>
      <c r="GHW71" s="0"/>
      <c r="GHX71" s="0"/>
      <c r="GHY71" s="0"/>
      <c r="GHZ71" s="0"/>
      <c r="GIA71" s="0"/>
      <c r="GIB71" s="0"/>
      <c r="GIC71" s="0"/>
      <c r="GID71" s="0"/>
      <c r="GIE71" s="0"/>
      <c r="GIF71" s="0"/>
      <c r="GIG71" s="0"/>
      <c r="GIH71" s="0"/>
      <c r="GII71" s="0"/>
      <c r="GIJ71" s="0"/>
      <c r="GIK71" s="0"/>
      <c r="GIL71" s="0"/>
      <c r="GIM71" s="0"/>
      <c r="GIN71" s="0"/>
      <c r="GIO71" s="0"/>
      <c r="GIP71" s="0"/>
      <c r="GIQ71" s="0"/>
      <c r="GIR71" s="0"/>
      <c r="GIS71" s="0"/>
      <c r="GIT71" s="0"/>
      <c r="GIU71" s="0"/>
      <c r="GIV71" s="0"/>
      <c r="GIW71" s="0"/>
      <c r="GIX71" s="0"/>
      <c r="GIY71" s="0"/>
      <c r="GIZ71" s="0"/>
      <c r="GJA71" s="0"/>
      <c r="GJB71" s="0"/>
      <c r="GJC71" s="0"/>
      <c r="GJD71" s="0"/>
      <c r="GJE71" s="0"/>
      <c r="GJF71" s="0"/>
      <c r="GJG71" s="0"/>
      <c r="GJH71" s="0"/>
      <c r="GJI71" s="0"/>
      <c r="GJJ71" s="0"/>
      <c r="GJK71" s="0"/>
      <c r="GJL71" s="0"/>
      <c r="GJM71" s="0"/>
      <c r="GJN71" s="0"/>
      <c r="GJO71" s="0"/>
      <c r="GJP71" s="0"/>
      <c r="GJQ71" s="0"/>
      <c r="GJR71" s="0"/>
      <c r="GJS71" s="0"/>
      <c r="GJT71" s="0"/>
      <c r="GJU71" s="0"/>
      <c r="GJV71" s="0"/>
      <c r="GJW71" s="0"/>
      <c r="GJX71" s="0"/>
      <c r="GJY71" s="0"/>
      <c r="GJZ71" s="0"/>
      <c r="GKA71" s="0"/>
      <c r="GKB71" s="0"/>
      <c r="GKC71" s="0"/>
      <c r="GKD71" s="0"/>
      <c r="GKE71" s="0"/>
      <c r="GKF71" s="0"/>
      <c r="GKG71" s="0"/>
      <c r="GKH71" s="0"/>
      <c r="GKI71" s="0"/>
      <c r="GKJ71" s="0"/>
      <c r="GKK71" s="0"/>
      <c r="GKL71" s="0"/>
      <c r="GKM71" s="0"/>
      <c r="GKN71" s="0"/>
      <c r="GKO71" s="0"/>
      <c r="GKP71" s="0"/>
      <c r="GKQ71" s="0"/>
      <c r="GKR71" s="0"/>
      <c r="GKS71" s="0"/>
      <c r="GKT71" s="0"/>
      <c r="GKU71" s="0"/>
      <c r="GKV71" s="0"/>
      <c r="GKW71" s="0"/>
      <c r="GKX71" s="0"/>
      <c r="GKY71" s="0"/>
      <c r="GKZ71" s="0"/>
      <c r="GLA71" s="0"/>
      <c r="GLB71" s="0"/>
      <c r="GLC71" s="0"/>
      <c r="GLD71" s="0"/>
      <c r="GLE71" s="0"/>
      <c r="GLF71" s="0"/>
      <c r="GLG71" s="0"/>
      <c r="GLH71" s="0"/>
      <c r="GLI71" s="0"/>
      <c r="GLJ71" s="0"/>
      <c r="GLK71" s="0"/>
      <c r="GLL71" s="0"/>
      <c r="GLM71" s="0"/>
      <c r="GLN71" s="0"/>
      <c r="GLO71" s="0"/>
      <c r="GLP71" s="0"/>
      <c r="GLQ71" s="0"/>
      <c r="GLR71" s="0"/>
      <c r="GLS71" s="0"/>
      <c r="GLT71" s="0"/>
      <c r="GLU71" s="0"/>
      <c r="GLV71" s="0"/>
      <c r="GLW71" s="0"/>
      <c r="GLX71" s="0"/>
      <c r="GLY71" s="0"/>
      <c r="GLZ71" s="0"/>
      <c r="GMA71" s="0"/>
      <c r="GMB71" s="0"/>
      <c r="GMC71" s="0"/>
      <c r="GMD71" s="0"/>
      <c r="GME71" s="0"/>
      <c r="GMF71" s="0"/>
      <c r="GMG71" s="0"/>
      <c r="GMH71" s="0"/>
      <c r="GMI71" s="0"/>
      <c r="GMJ71" s="0"/>
      <c r="GMK71" s="0"/>
      <c r="GML71" s="0"/>
      <c r="GMM71" s="0"/>
      <c r="GMN71" s="0"/>
      <c r="GMO71" s="0"/>
      <c r="GMP71" s="0"/>
      <c r="GMQ71" s="0"/>
      <c r="GMR71" s="0"/>
      <c r="GMS71" s="0"/>
      <c r="GMT71" s="0"/>
      <c r="GMU71" s="0"/>
      <c r="GMV71" s="0"/>
      <c r="GMW71" s="0"/>
      <c r="GMX71" s="0"/>
      <c r="GMY71" s="0"/>
      <c r="GMZ71" s="0"/>
      <c r="GNA71" s="0"/>
      <c r="GNB71" s="0"/>
      <c r="GNC71" s="0"/>
      <c r="GND71" s="0"/>
      <c r="GNE71" s="0"/>
      <c r="GNF71" s="0"/>
      <c r="GNG71" s="0"/>
      <c r="GNH71" s="0"/>
      <c r="GNI71" s="0"/>
      <c r="GNJ71" s="0"/>
      <c r="GNK71" s="0"/>
      <c r="GNL71" s="0"/>
      <c r="GNM71" s="0"/>
      <c r="GNN71" s="0"/>
      <c r="GNO71" s="0"/>
      <c r="GNP71" s="0"/>
      <c r="GNQ71" s="0"/>
      <c r="GNR71" s="0"/>
      <c r="GNS71" s="0"/>
      <c r="GNT71" s="0"/>
      <c r="GNU71" s="0"/>
      <c r="GNV71" s="0"/>
      <c r="GNW71" s="0"/>
      <c r="GNX71" s="0"/>
      <c r="GNY71" s="0"/>
      <c r="GNZ71" s="0"/>
      <c r="GOA71" s="0"/>
      <c r="GOB71" s="0"/>
      <c r="GOC71" s="0"/>
      <c r="GOD71" s="0"/>
      <c r="GOE71" s="0"/>
      <c r="GOF71" s="0"/>
      <c r="GOG71" s="0"/>
      <c r="GOH71" s="0"/>
      <c r="GOI71" s="0"/>
      <c r="GOJ71" s="0"/>
      <c r="GOK71" s="0"/>
      <c r="GOL71" s="0"/>
      <c r="GOM71" s="0"/>
      <c r="GON71" s="0"/>
      <c r="GOO71" s="0"/>
      <c r="GOP71" s="0"/>
      <c r="GOQ71" s="0"/>
      <c r="GOR71" s="0"/>
      <c r="GOS71" s="0"/>
      <c r="GOT71" s="0"/>
      <c r="GOU71" s="0"/>
      <c r="GOV71" s="0"/>
      <c r="GOW71" s="0"/>
      <c r="GOX71" s="0"/>
      <c r="GOY71" s="0"/>
      <c r="GOZ71" s="0"/>
      <c r="GPA71" s="0"/>
      <c r="GPB71" s="0"/>
      <c r="GPC71" s="0"/>
      <c r="GPD71" s="0"/>
      <c r="GPE71" s="0"/>
      <c r="GPF71" s="0"/>
      <c r="GPG71" s="0"/>
      <c r="GPH71" s="0"/>
      <c r="GPI71" s="0"/>
      <c r="GPJ71" s="0"/>
      <c r="GPK71" s="0"/>
      <c r="GPL71" s="0"/>
      <c r="GPM71" s="0"/>
      <c r="GPN71" s="0"/>
      <c r="GPO71" s="0"/>
      <c r="GPP71" s="0"/>
      <c r="GPQ71" s="0"/>
      <c r="GPR71" s="0"/>
      <c r="GPS71" s="0"/>
      <c r="GPT71" s="0"/>
      <c r="GPU71" s="0"/>
      <c r="GPV71" s="0"/>
      <c r="GPW71" s="0"/>
      <c r="GPX71" s="0"/>
      <c r="GPY71" s="0"/>
      <c r="GPZ71" s="0"/>
      <c r="GQA71" s="0"/>
      <c r="GQB71" s="0"/>
      <c r="GQC71" s="0"/>
      <c r="GQD71" s="0"/>
      <c r="GQE71" s="0"/>
      <c r="GQF71" s="0"/>
      <c r="GQG71" s="0"/>
      <c r="GQH71" s="0"/>
      <c r="GQI71" s="0"/>
      <c r="GQJ71" s="0"/>
      <c r="GQK71" s="0"/>
      <c r="GQL71" s="0"/>
      <c r="GQM71" s="0"/>
      <c r="GQN71" s="0"/>
      <c r="GQO71" s="0"/>
      <c r="GQP71" s="0"/>
      <c r="GQQ71" s="0"/>
      <c r="GQR71" s="0"/>
      <c r="GQS71" s="0"/>
      <c r="GQT71" s="0"/>
      <c r="GQU71" s="0"/>
      <c r="GQV71" s="0"/>
      <c r="GQW71" s="0"/>
      <c r="GQX71" s="0"/>
      <c r="GQY71" s="0"/>
      <c r="GQZ71" s="0"/>
      <c r="GRA71" s="0"/>
      <c r="GRB71" s="0"/>
      <c r="GRC71" s="0"/>
      <c r="GRD71" s="0"/>
      <c r="GRE71" s="0"/>
      <c r="GRF71" s="0"/>
      <c r="GRG71" s="0"/>
      <c r="GRH71" s="0"/>
      <c r="GRI71" s="0"/>
      <c r="GRJ71" s="0"/>
      <c r="GRK71" s="0"/>
      <c r="GRL71" s="0"/>
      <c r="GRM71" s="0"/>
      <c r="GRN71" s="0"/>
      <c r="GRO71" s="0"/>
      <c r="GRP71" s="0"/>
      <c r="GRQ71" s="0"/>
      <c r="GRR71" s="0"/>
      <c r="GRS71" s="0"/>
      <c r="GRT71" s="0"/>
      <c r="GRU71" s="0"/>
      <c r="GRV71" s="0"/>
      <c r="GRW71" s="0"/>
      <c r="GRX71" s="0"/>
      <c r="GRY71" s="0"/>
      <c r="GRZ71" s="0"/>
      <c r="GSA71" s="0"/>
      <c r="GSB71" s="0"/>
      <c r="GSC71" s="0"/>
      <c r="GSD71" s="0"/>
      <c r="GSE71" s="0"/>
      <c r="GSF71" s="0"/>
      <c r="GSG71" s="0"/>
      <c r="GSH71" s="0"/>
      <c r="GSI71" s="0"/>
      <c r="GSJ71" s="0"/>
      <c r="GSK71" s="0"/>
      <c r="GSL71" s="0"/>
      <c r="GSM71" s="0"/>
      <c r="GSN71" s="0"/>
      <c r="GSO71" s="0"/>
      <c r="GSP71" s="0"/>
      <c r="GSQ71" s="0"/>
      <c r="GSR71" s="0"/>
      <c r="GSS71" s="0"/>
      <c r="GST71" s="0"/>
      <c r="GSU71" s="0"/>
      <c r="GSV71" s="0"/>
      <c r="GSW71" s="0"/>
      <c r="GSX71" s="0"/>
      <c r="GSY71" s="0"/>
      <c r="GSZ71" s="0"/>
      <c r="GTA71" s="0"/>
      <c r="GTB71" s="0"/>
      <c r="GTC71" s="0"/>
      <c r="GTD71" s="0"/>
      <c r="GTE71" s="0"/>
      <c r="GTF71" s="0"/>
      <c r="GTG71" s="0"/>
      <c r="GTH71" s="0"/>
      <c r="GTI71" s="0"/>
      <c r="GTJ71" s="0"/>
      <c r="GTK71" s="0"/>
      <c r="GTL71" s="0"/>
      <c r="GTM71" s="0"/>
      <c r="GTN71" s="0"/>
      <c r="GTO71" s="0"/>
      <c r="GTP71" s="0"/>
      <c r="GTQ71" s="0"/>
      <c r="GTR71" s="0"/>
      <c r="GTS71" s="0"/>
      <c r="GTT71" s="0"/>
      <c r="GTU71" s="0"/>
      <c r="GTV71" s="0"/>
      <c r="GTW71" s="0"/>
      <c r="GTX71" s="0"/>
      <c r="GTY71" s="0"/>
      <c r="GTZ71" s="0"/>
      <c r="GUA71" s="0"/>
      <c r="GUB71" s="0"/>
      <c r="GUC71" s="0"/>
      <c r="GUD71" s="0"/>
      <c r="GUE71" s="0"/>
      <c r="GUF71" s="0"/>
      <c r="GUG71" s="0"/>
      <c r="GUH71" s="0"/>
      <c r="GUI71" s="0"/>
      <c r="GUJ71" s="0"/>
      <c r="GUK71" s="0"/>
      <c r="GUL71" s="0"/>
      <c r="GUM71" s="0"/>
      <c r="GUN71" s="0"/>
      <c r="GUO71" s="0"/>
      <c r="GUP71" s="0"/>
      <c r="GUQ71" s="0"/>
      <c r="GUR71" s="0"/>
      <c r="GUS71" s="0"/>
      <c r="GUT71" s="0"/>
      <c r="GUU71" s="0"/>
      <c r="GUV71" s="0"/>
      <c r="GUW71" s="0"/>
      <c r="GUX71" s="0"/>
      <c r="GUY71" s="0"/>
      <c r="GUZ71" s="0"/>
      <c r="GVA71" s="0"/>
      <c r="GVB71" s="0"/>
      <c r="GVC71" s="0"/>
      <c r="GVD71" s="0"/>
      <c r="GVE71" s="0"/>
      <c r="GVF71" s="0"/>
      <c r="GVG71" s="0"/>
      <c r="GVH71" s="0"/>
      <c r="GVI71" s="0"/>
      <c r="GVJ71" s="0"/>
      <c r="GVK71" s="0"/>
      <c r="GVL71" s="0"/>
      <c r="GVM71" s="0"/>
      <c r="GVN71" s="0"/>
      <c r="GVO71" s="0"/>
      <c r="GVP71" s="0"/>
      <c r="GVQ71" s="0"/>
      <c r="GVR71" s="0"/>
      <c r="GVS71" s="0"/>
      <c r="GVT71" s="0"/>
      <c r="GVU71" s="0"/>
      <c r="GVV71" s="0"/>
      <c r="GVW71" s="0"/>
      <c r="GVX71" s="0"/>
      <c r="GVY71" s="0"/>
      <c r="GVZ71" s="0"/>
      <c r="GWA71" s="0"/>
      <c r="GWB71" s="0"/>
      <c r="GWC71" s="0"/>
      <c r="GWD71" s="0"/>
      <c r="GWE71" s="0"/>
      <c r="GWF71" s="0"/>
      <c r="GWG71" s="0"/>
      <c r="GWH71" s="0"/>
      <c r="GWI71" s="0"/>
      <c r="GWJ71" s="0"/>
      <c r="GWK71" s="0"/>
      <c r="GWL71" s="0"/>
      <c r="GWM71" s="0"/>
      <c r="GWN71" s="0"/>
      <c r="GWO71" s="0"/>
      <c r="GWP71" s="0"/>
      <c r="GWQ71" s="0"/>
      <c r="GWR71" s="0"/>
      <c r="GWS71" s="0"/>
      <c r="GWT71" s="0"/>
      <c r="GWU71" s="0"/>
      <c r="GWV71" s="0"/>
      <c r="GWW71" s="0"/>
      <c r="GWX71" s="0"/>
      <c r="GWY71" s="0"/>
      <c r="GWZ71" s="0"/>
      <c r="GXA71" s="0"/>
      <c r="GXB71" s="0"/>
      <c r="GXC71" s="0"/>
      <c r="GXD71" s="0"/>
      <c r="GXE71" s="0"/>
      <c r="GXF71" s="0"/>
      <c r="GXG71" s="0"/>
      <c r="GXH71" s="0"/>
      <c r="GXI71" s="0"/>
      <c r="GXJ71" s="0"/>
      <c r="GXK71" s="0"/>
      <c r="GXL71" s="0"/>
      <c r="GXM71" s="0"/>
      <c r="GXN71" s="0"/>
      <c r="GXO71" s="0"/>
      <c r="GXP71" s="0"/>
      <c r="GXQ71" s="0"/>
      <c r="GXR71" s="0"/>
      <c r="GXS71" s="0"/>
      <c r="GXT71" s="0"/>
      <c r="GXU71" s="0"/>
      <c r="GXV71" s="0"/>
      <c r="GXW71" s="0"/>
      <c r="GXX71" s="0"/>
      <c r="GXY71" s="0"/>
      <c r="GXZ71" s="0"/>
      <c r="GYA71" s="0"/>
      <c r="GYB71" s="0"/>
      <c r="GYC71" s="0"/>
      <c r="GYD71" s="0"/>
      <c r="GYE71" s="0"/>
      <c r="GYF71" s="0"/>
      <c r="GYG71" s="0"/>
      <c r="GYH71" s="0"/>
      <c r="GYI71" s="0"/>
      <c r="GYJ71" s="0"/>
      <c r="GYK71" s="0"/>
      <c r="GYL71" s="0"/>
      <c r="GYM71" s="0"/>
      <c r="GYN71" s="0"/>
      <c r="GYO71" s="0"/>
      <c r="GYP71" s="0"/>
      <c r="GYQ71" s="0"/>
      <c r="GYR71" s="0"/>
      <c r="GYS71" s="0"/>
      <c r="GYT71" s="0"/>
      <c r="GYU71" s="0"/>
      <c r="GYV71" s="0"/>
      <c r="GYW71" s="0"/>
      <c r="GYX71" s="0"/>
      <c r="GYY71" s="0"/>
      <c r="GYZ71" s="0"/>
      <c r="GZA71" s="0"/>
      <c r="GZB71" s="0"/>
      <c r="GZC71" s="0"/>
      <c r="GZD71" s="0"/>
      <c r="GZE71" s="0"/>
      <c r="GZF71" s="0"/>
      <c r="GZG71" s="0"/>
      <c r="GZH71" s="0"/>
      <c r="GZI71" s="0"/>
      <c r="GZJ71" s="0"/>
      <c r="GZK71" s="0"/>
      <c r="GZL71" s="0"/>
      <c r="GZM71" s="0"/>
      <c r="GZN71" s="0"/>
      <c r="GZO71" s="0"/>
      <c r="GZP71" s="0"/>
      <c r="GZQ71" s="0"/>
      <c r="GZR71" s="0"/>
      <c r="GZS71" s="0"/>
      <c r="GZT71" s="0"/>
      <c r="GZU71" s="0"/>
      <c r="GZV71" s="0"/>
      <c r="GZW71" s="0"/>
      <c r="GZX71" s="0"/>
      <c r="GZY71" s="0"/>
      <c r="GZZ71" s="0"/>
      <c r="HAA71" s="0"/>
      <c r="HAB71" s="0"/>
      <c r="HAC71" s="0"/>
      <c r="HAD71" s="0"/>
      <c r="HAE71" s="0"/>
      <c r="HAF71" s="0"/>
      <c r="HAG71" s="0"/>
      <c r="HAH71" s="0"/>
      <c r="HAI71" s="0"/>
      <c r="HAJ71" s="0"/>
      <c r="HAK71" s="0"/>
      <c r="HAL71" s="0"/>
      <c r="HAM71" s="0"/>
      <c r="HAN71" s="0"/>
      <c r="HAO71" s="0"/>
      <c r="HAP71" s="0"/>
      <c r="HAQ71" s="0"/>
      <c r="HAR71" s="0"/>
      <c r="HAS71" s="0"/>
      <c r="HAT71" s="0"/>
      <c r="HAU71" s="0"/>
      <c r="HAV71" s="0"/>
      <c r="HAW71" s="0"/>
      <c r="HAX71" s="0"/>
      <c r="HAY71" s="0"/>
      <c r="HAZ71" s="0"/>
      <c r="HBA71" s="0"/>
      <c r="HBB71" s="0"/>
      <c r="HBC71" s="0"/>
      <c r="HBD71" s="0"/>
      <c r="HBE71" s="0"/>
      <c r="HBF71" s="0"/>
      <c r="HBG71" s="0"/>
      <c r="HBH71" s="0"/>
      <c r="HBI71" s="0"/>
      <c r="HBJ71" s="0"/>
      <c r="HBK71" s="0"/>
      <c r="HBL71" s="0"/>
      <c r="HBM71" s="0"/>
      <c r="HBN71" s="0"/>
      <c r="HBO71" s="0"/>
      <c r="HBP71" s="0"/>
      <c r="HBQ71" s="0"/>
      <c r="HBR71" s="0"/>
      <c r="HBS71" s="0"/>
      <c r="HBT71" s="0"/>
      <c r="HBU71" s="0"/>
      <c r="HBV71" s="0"/>
      <c r="HBW71" s="0"/>
      <c r="HBX71" s="0"/>
      <c r="HBY71" s="0"/>
      <c r="HBZ71" s="0"/>
      <c r="HCA71" s="0"/>
      <c r="HCB71" s="0"/>
      <c r="HCC71" s="0"/>
      <c r="HCD71" s="0"/>
      <c r="HCE71" s="0"/>
      <c r="HCF71" s="0"/>
      <c r="HCG71" s="0"/>
      <c r="HCH71" s="0"/>
      <c r="HCI71" s="0"/>
      <c r="HCJ71" s="0"/>
      <c r="HCK71" s="0"/>
      <c r="HCL71" s="0"/>
      <c r="HCM71" s="0"/>
      <c r="HCN71" s="0"/>
      <c r="HCO71" s="0"/>
      <c r="HCP71" s="0"/>
      <c r="HCQ71" s="0"/>
      <c r="HCR71" s="0"/>
      <c r="HCS71" s="0"/>
      <c r="HCT71" s="0"/>
      <c r="HCU71" s="0"/>
      <c r="HCV71" s="0"/>
      <c r="HCW71" s="0"/>
      <c r="HCX71" s="0"/>
      <c r="HCY71" s="0"/>
      <c r="HCZ71" s="0"/>
      <c r="HDA71" s="0"/>
      <c r="HDB71" s="0"/>
      <c r="HDC71" s="0"/>
      <c r="HDD71" s="0"/>
      <c r="HDE71" s="0"/>
      <c r="HDF71" s="0"/>
      <c r="HDG71" s="0"/>
      <c r="HDH71" s="0"/>
      <c r="HDI71" s="0"/>
      <c r="HDJ71" s="0"/>
      <c r="HDK71" s="0"/>
      <c r="HDL71" s="0"/>
      <c r="HDM71" s="0"/>
      <c r="HDN71" s="0"/>
      <c r="HDO71" s="0"/>
      <c r="HDP71" s="0"/>
      <c r="HDQ71" s="0"/>
      <c r="HDR71" s="0"/>
      <c r="HDS71" s="0"/>
      <c r="HDT71" s="0"/>
      <c r="HDU71" s="0"/>
      <c r="HDV71" s="0"/>
      <c r="HDW71" s="0"/>
      <c r="HDX71" s="0"/>
      <c r="HDY71" s="0"/>
      <c r="HDZ71" s="0"/>
      <c r="HEA71" s="0"/>
      <c r="HEB71" s="0"/>
      <c r="HEC71" s="0"/>
      <c r="HED71" s="0"/>
      <c r="HEE71" s="0"/>
      <c r="HEF71" s="0"/>
      <c r="HEG71" s="0"/>
      <c r="HEH71" s="0"/>
      <c r="HEI71" s="0"/>
      <c r="HEJ71" s="0"/>
      <c r="HEK71" s="0"/>
      <c r="HEL71" s="0"/>
      <c r="HEM71" s="0"/>
      <c r="HEN71" s="0"/>
      <c r="HEO71" s="0"/>
      <c r="HEP71" s="0"/>
      <c r="HEQ71" s="0"/>
      <c r="HER71" s="0"/>
      <c r="HES71" s="0"/>
      <c r="HET71" s="0"/>
      <c r="HEU71" s="0"/>
      <c r="HEV71" s="0"/>
      <c r="HEW71" s="0"/>
      <c r="HEX71" s="0"/>
      <c r="HEY71" s="0"/>
      <c r="HEZ71" s="0"/>
      <c r="HFA71" s="0"/>
      <c r="HFB71" s="0"/>
      <c r="HFC71" s="0"/>
      <c r="HFD71" s="0"/>
      <c r="HFE71" s="0"/>
      <c r="HFF71" s="0"/>
      <c r="HFG71" s="0"/>
      <c r="HFH71" s="0"/>
      <c r="HFI71" s="0"/>
      <c r="HFJ71" s="0"/>
      <c r="HFK71" s="0"/>
      <c r="HFL71" s="0"/>
      <c r="HFM71" s="0"/>
      <c r="HFN71" s="0"/>
      <c r="HFO71" s="0"/>
      <c r="HFP71" s="0"/>
      <c r="HFQ71" s="0"/>
      <c r="HFR71" s="0"/>
      <c r="HFS71" s="0"/>
      <c r="HFT71" s="0"/>
      <c r="HFU71" s="0"/>
      <c r="HFV71" s="0"/>
      <c r="HFW71" s="0"/>
      <c r="HFX71" s="0"/>
      <c r="HFY71" s="0"/>
      <c r="HFZ71" s="0"/>
      <c r="HGA71" s="0"/>
      <c r="HGB71" s="0"/>
      <c r="HGC71" s="0"/>
      <c r="HGD71" s="0"/>
      <c r="HGE71" s="0"/>
      <c r="HGF71" s="0"/>
      <c r="HGG71" s="0"/>
      <c r="HGH71" s="0"/>
      <c r="HGI71" s="0"/>
      <c r="HGJ71" s="0"/>
      <c r="HGK71" s="0"/>
      <c r="HGL71" s="0"/>
      <c r="HGM71" s="0"/>
      <c r="HGN71" s="0"/>
      <c r="HGO71" s="0"/>
      <c r="HGP71" s="0"/>
      <c r="HGQ71" s="0"/>
      <c r="HGR71" s="0"/>
      <c r="HGS71" s="0"/>
      <c r="HGT71" s="0"/>
      <c r="HGU71" s="0"/>
      <c r="HGV71" s="0"/>
      <c r="HGW71" s="0"/>
      <c r="HGX71" s="0"/>
      <c r="HGY71" s="0"/>
      <c r="HGZ71" s="0"/>
      <c r="HHA71" s="0"/>
      <c r="HHB71" s="0"/>
      <c r="HHC71" s="0"/>
      <c r="HHD71" s="0"/>
      <c r="HHE71" s="0"/>
      <c r="HHF71" s="0"/>
      <c r="HHG71" s="0"/>
      <c r="HHH71" s="0"/>
      <c r="HHI71" s="0"/>
      <c r="HHJ71" s="0"/>
      <c r="HHK71" s="0"/>
      <c r="HHL71" s="0"/>
      <c r="HHM71" s="0"/>
      <c r="HHN71" s="0"/>
      <c r="HHO71" s="0"/>
      <c r="HHP71" s="0"/>
      <c r="HHQ71" s="0"/>
      <c r="HHR71" s="0"/>
      <c r="HHS71" s="0"/>
      <c r="HHT71" s="0"/>
      <c r="HHU71" s="0"/>
      <c r="HHV71" s="0"/>
      <c r="HHW71" s="0"/>
      <c r="HHX71" s="0"/>
      <c r="HHY71" s="0"/>
      <c r="HHZ71" s="0"/>
      <c r="HIA71" s="0"/>
      <c r="HIB71" s="0"/>
      <c r="HIC71" s="0"/>
      <c r="HID71" s="0"/>
      <c r="HIE71" s="0"/>
      <c r="HIF71" s="0"/>
      <c r="HIG71" s="0"/>
      <c r="HIH71" s="0"/>
      <c r="HII71" s="0"/>
      <c r="HIJ71" s="0"/>
      <c r="HIK71" s="0"/>
      <c r="HIL71" s="0"/>
      <c r="HIM71" s="0"/>
      <c r="HIN71" s="0"/>
      <c r="HIO71" s="0"/>
      <c r="HIP71" s="0"/>
      <c r="HIQ71" s="0"/>
      <c r="HIR71" s="0"/>
      <c r="HIS71" s="0"/>
      <c r="HIT71" s="0"/>
      <c r="HIU71" s="0"/>
      <c r="HIV71" s="0"/>
      <c r="HIW71" s="0"/>
      <c r="HIX71" s="0"/>
      <c r="HIY71" s="0"/>
      <c r="HIZ71" s="0"/>
      <c r="HJA71" s="0"/>
      <c r="HJB71" s="0"/>
      <c r="HJC71" s="0"/>
      <c r="HJD71" s="0"/>
      <c r="HJE71" s="0"/>
      <c r="HJF71" s="0"/>
      <c r="HJG71" s="0"/>
      <c r="HJH71" s="0"/>
      <c r="HJI71" s="0"/>
      <c r="HJJ71" s="0"/>
      <c r="HJK71" s="0"/>
      <c r="HJL71" s="0"/>
      <c r="HJM71" s="0"/>
      <c r="HJN71" s="0"/>
      <c r="HJO71" s="0"/>
      <c r="HJP71" s="0"/>
      <c r="HJQ71" s="0"/>
      <c r="HJR71" s="0"/>
      <c r="HJS71" s="0"/>
      <c r="HJT71" s="0"/>
      <c r="HJU71" s="0"/>
      <c r="HJV71" s="0"/>
      <c r="HJW71" s="0"/>
      <c r="HJX71" s="0"/>
      <c r="HJY71" s="0"/>
      <c r="HJZ71" s="0"/>
      <c r="HKA71" s="0"/>
      <c r="HKB71" s="0"/>
      <c r="HKC71" s="0"/>
      <c r="HKD71" s="0"/>
      <c r="HKE71" s="0"/>
      <c r="HKF71" s="0"/>
      <c r="HKG71" s="0"/>
      <c r="HKH71" s="0"/>
      <c r="HKI71" s="0"/>
      <c r="HKJ71" s="0"/>
      <c r="HKK71" s="0"/>
      <c r="HKL71" s="0"/>
      <c r="HKM71" s="0"/>
      <c r="HKN71" s="0"/>
      <c r="HKO71" s="0"/>
      <c r="HKP71" s="0"/>
      <c r="HKQ71" s="0"/>
      <c r="HKR71" s="0"/>
      <c r="HKS71" s="0"/>
      <c r="HKT71" s="0"/>
      <c r="HKU71" s="0"/>
      <c r="HKV71" s="0"/>
      <c r="HKW71" s="0"/>
      <c r="HKX71" s="0"/>
      <c r="HKY71" s="0"/>
      <c r="HKZ71" s="0"/>
      <c r="HLA71" s="0"/>
      <c r="HLB71" s="0"/>
      <c r="HLC71" s="0"/>
      <c r="HLD71" s="0"/>
      <c r="HLE71" s="0"/>
      <c r="HLF71" s="0"/>
      <c r="HLG71" s="0"/>
      <c r="HLH71" s="0"/>
      <c r="HLI71" s="0"/>
      <c r="HLJ71" s="0"/>
      <c r="HLK71" s="0"/>
      <c r="HLL71" s="0"/>
      <c r="HLM71" s="0"/>
      <c r="HLN71" s="0"/>
      <c r="HLO71" s="0"/>
      <c r="HLP71" s="0"/>
      <c r="HLQ71" s="0"/>
      <c r="HLR71" s="0"/>
      <c r="HLS71" s="0"/>
      <c r="HLT71" s="0"/>
      <c r="HLU71" s="0"/>
      <c r="HLV71" s="0"/>
      <c r="HLW71" s="0"/>
      <c r="HLX71" s="0"/>
      <c r="HLY71" s="0"/>
      <c r="HLZ71" s="0"/>
      <c r="HMA71" s="0"/>
      <c r="HMB71" s="0"/>
      <c r="HMC71" s="0"/>
      <c r="HMD71" s="0"/>
      <c r="HME71" s="0"/>
      <c r="HMF71" s="0"/>
      <c r="HMG71" s="0"/>
      <c r="HMH71" s="0"/>
      <c r="HMI71" s="0"/>
      <c r="HMJ71" s="0"/>
      <c r="HMK71" s="0"/>
      <c r="HML71" s="0"/>
      <c r="HMM71" s="0"/>
      <c r="HMN71" s="0"/>
      <c r="HMO71" s="0"/>
      <c r="HMP71" s="0"/>
      <c r="HMQ71" s="0"/>
      <c r="HMR71" s="0"/>
      <c r="HMS71" s="0"/>
      <c r="HMT71" s="0"/>
      <c r="HMU71" s="0"/>
      <c r="HMV71" s="0"/>
      <c r="HMW71" s="0"/>
      <c r="HMX71" s="0"/>
      <c r="HMY71" s="0"/>
      <c r="HMZ71" s="0"/>
      <c r="HNA71" s="0"/>
      <c r="HNB71" s="0"/>
      <c r="HNC71" s="0"/>
      <c r="HND71" s="0"/>
      <c r="HNE71" s="0"/>
      <c r="HNF71" s="0"/>
      <c r="HNG71" s="0"/>
      <c r="HNH71" s="0"/>
      <c r="HNI71" s="0"/>
      <c r="HNJ71" s="0"/>
      <c r="HNK71" s="0"/>
      <c r="HNL71" s="0"/>
      <c r="HNM71" s="0"/>
      <c r="HNN71" s="0"/>
      <c r="HNO71" s="0"/>
      <c r="HNP71" s="0"/>
      <c r="HNQ71" s="0"/>
      <c r="HNR71" s="0"/>
      <c r="HNS71" s="0"/>
      <c r="HNT71" s="0"/>
      <c r="HNU71" s="0"/>
      <c r="HNV71" s="0"/>
      <c r="HNW71" s="0"/>
      <c r="HNX71" s="0"/>
      <c r="HNY71" s="0"/>
      <c r="HNZ71" s="0"/>
      <c r="HOA71" s="0"/>
      <c r="HOB71" s="0"/>
      <c r="HOC71" s="0"/>
      <c r="HOD71" s="0"/>
      <c r="HOE71" s="0"/>
      <c r="HOF71" s="0"/>
      <c r="HOG71" s="0"/>
      <c r="HOH71" s="0"/>
      <c r="HOI71" s="0"/>
      <c r="HOJ71" s="0"/>
      <c r="HOK71" s="0"/>
      <c r="HOL71" s="0"/>
      <c r="HOM71" s="0"/>
      <c r="HON71" s="0"/>
      <c r="HOO71" s="0"/>
      <c r="HOP71" s="0"/>
      <c r="HOQ71" s="0"/>
      <c r="HOR71" s="0"/>
      <c r="HOS71" s="0"/>
      <c r="HOT71" s="0"/>
      <c r="HOU71" s="0"/>
      <c r="HOV71" s="0"/>
      <c r="HOW71" s="0"/>
      <c r="HOX71" s="0"/>
      <c r="HOY71" s="0"/>
      <c r="HOZ71" s="0"/>
      <c r="HPA71" s="0"/>
      <c r="HPB71" s="0"/>
      <c r="HPC71" s="0"/>
      <c r="HPD71" s="0"/>
      <c r="HPE71" s="0"/>
      <c r="HPF71" s="0"/>
      <c r="HPG71" s="0"/>
      <c r="HPH71" s="0"/>
      <c r="HPI71" s="0"/>
      <c r="HPJ71" s="0"/>
      <c r="HPK71" s="0"/>
      <c r="HPL71" s="0"/>
      <c r="HPM71" s="0"/>
      <c r="HPN71" s="0"/>
      <c r="HPO71" s="0"/>
      <c r="HPP71" s="0"/>
      <c r="HPQ71" s="0"/>
      <c r="HPR71" s="0"/>
      <c r="HPS71" s="0"/>
      <c r="HPT71" s="0"/>
      <c r="HPU71" s="0"/>
      <c r="HPV71" s="0"/>
      <c r="HPW71" s="0"/>
      <c r="HPX71" s="0"/>
      <c r="HPY71" s="0"/>
      <c r="HPZ71" s="0"/>
      <c r="HQA71" s="0"/>
      <c r="HQB71" s="0"/>
      <c r="HQC71" s="0"/>
      <c r="HQD71" s="0"/>
      <c r="HQE71" s="0"/>
      <c r="HQF71" s="0"/>
      <c r="HQG71" s="0"/>
      <c r="HQH71" s="0"/>
      <c r="HQI71" s="0"/>
      <c r="HQJ71" s="0"/>
      <c r="HQK71" s="0"/>
      <c r="HQL71" s="0"/>
      <c r="HQM71" s="0"/>
      <c r="HQN71" s="0"/>
      <c r="HQO71" s="0"/>
      <c r="HQP71" s="0"/>
      <c r="HQQ71" s="0"/>
      <c r="HQR71" s="0"/>
      <c r="HQS71" s="0"/>
      <c r="HQT71" s="0"/>
      <c r="HQU71" s="0"/>
      <c r="HQV71" s="0"/>
      <c r="HQW71" s="0"/>
      <c r="HQX71" s="0"/>
      <c r="HQY71" s="0"/>
      <c r="HQZ71" s="0"/>
      <c r="HRA71" s="0"/>
      <c r="HRB71" s="0"/>
      <c r="HRC71" s="0"/>
      <c r="HRD71" s="0"/>
      <c r="HRE71" s="0"/>
      <c r="HRF71" s="0"/>
      <c r="HRG71" s="0"/>
      <c r="HRH71" s="0"/>
      <c r="HRI71" s="0"/>
      <c r="HRJ71" s="0"/>
      <c r="HRK71" s="0"/>
      <c r="HRL71" s="0"/>
      <c r="HRM71" s="0"/>
      <c r="HRN71" s="0"/>
      <c r="HRO71" s="0"/>
      <c r="HRP71" s="0"/>
      <c r="HRQ71" s="0"/>
      <c r="HRR71" s="0"/>
      <c r="HRS71" s="0"/>
      <c r="HRT71" s="0"/>
      <c r="HRU71" s="0"/>
      <c r="HRV71" s="0"/>
      <c r="HRW71" s="0"/>
      <c r="HRX71" s="0"/>
      <c r="HRY71" s="0"/>
      <c r="HRZ71" s="0"/>
      <c r="HSA71" s="0"/>
      <c r="HSB71" s="0"/>
      <c r="HSC71" s="0"/>
      <c r="HSD71" s="0"/>
      <c r="HSE71" s="0"/>
      <c r="HSF71" s="0"/>
      <c r="HSG71" s="0"/>
      <c r="HSH71" s="0"/>
      <c r="HSI71" s="0"/>
      <c r="HSJ71" s="0"/>
      <c r="HSK71" s="0"/>
      <c r="HSL71" s="0"/>
      <c r="HSM71" s="0"/>
      <c r="HSN71" s="0"/>
      <c r="HSO71" s="0"/>
      <c r="HSP71" s="0"/>
      <c r="HSQ71" s="0"/>
      <c r="HSR71" s="0"/>
      <c r="HSS71" s="0"/>
      <c r="HST71" s="0"/>
      <c r="HSU71" s="0"/>
      <c r="HSV71" s="0"/>
      <c r="HSW71" s="0"/>
      <c r="HSX71" s="0"/>
      <c r="HSY71" s="0"/>
      <c r="HSZ71" s="0"/>
      <c r="HTA71" s="0"/>
      <c r="HTB71" s="0"/>
      <c r="HTC71" s="0"/>
      <c r="HTD71" s="0"/>
      <c r="HTE71" s="0"/>
      <c r="HTF71" s="0"/>
      <c r="HTG71" s="0"/>
      <c r="HTH71" s="0"/>
      <c r="HTI71" s="0"/>
      <c r="HTJ71" s="0"/>
      <c r="HTK71" s="0"/>
      <c r="HTL71" s="0"/>
      <c r="HTM71" s="0"/>
      <c r="HTN71" s="0"/>
      <c r="HTO71" s="0"/>
      <c r="HTP71" s="0"/>
      <c r="HTQ71" s="0"/>
      <c r="HTR71" s="0"/>
      <c r="HTS71" s="0"/>
      <c r="HTT71" s="0"/>
      <c r="HTU71" s="0"/>
      <c r="HTV71" s="0"/>
      <c r="HTW71" s="0"/>
      <c r="HTX71" s="0"/>
      <c r="HTY71" s="0"/>
      <c r="HTZ71" s="0"/>
      <c r="HUA71" s="0"/>
      <c r="HUB71" s="0"/>
      <c r="HUC71" s="0"/>
      <c r="HUD71" s="0"/>
      <c r="HUE71" s="0"/>
      <c r="HUF71" s="0"/>
      <c r="HUG71" s="0"/>
      <c r="HUH71" s="0"/>
      <c r="HUI71" s="0"/>
      <c r="HUJ71" s="0"/>
      <c r="HUK71" s="0"/>
      <c r="HUL71" s="0"/>
      <c r="HUM71" s="0"/>
      <c r="HUN71" s="0"/>
      <c r="HUO71" s="0"/>
      <c r="HUP71" s="0"/>
      <c r="HUQ71" s="0"/>
      <c r="HUR71" s="0"/>
      <c r="HUS71" s="0"/>
      <c r="HUT71" s="0"/>
      <c r="HUU71" s="0"/>
      <c r="HUV71" s="0"/>
      <c r="HUW71" s="0"/>
      <c r="HUX71" s="0"/>
      <c r="HUY71" s="0"/>
      <c r="HUZ71" s="0"/>
      <c r="HVA71" s="0"/>
      <c r="HVB71" s="0"/>
      <c r="HVC71" s="0"/>
      <c r="HVD71" s="0"/>
      <c r="HVE71" s="0"/>
      <c r="HVF71" s="0"/>
      <c r="HVG71" s="0"/>
      <c r="HVH71" s="0"/>
      <c r="HVI71" s="0"/>
      <c r="HVJ71" s="0"/>
      <c r="HVK71" s="0"/>
      <c r="HVL71" s="0"/>
      <c r="HVM71" s="0"/>
      <c r="HVN71" s="0"/>
      <c r="HVO71" s="0"/>
      <c r="HVP71" s="0"/>
      <c r="HVQ71" s="0"/>
      <c r="HVR71" s="0"/>
      <c r="HVS71" s="0"/>
      <c r="HVT71" s="0"/>
      <c r="HVU71" s="0"/>
      <c r="HVV71" s="0"/>
      <c r="HVW71" s="0"/>
      <c r="HVX71" s="0"/>
      <c r="HVY71" s="0"/>
      <c r="HVZ71" s="0"/>
      <c r="HWA71" s="0"/>
      <c r="HWB71" s="0"/>
      <c r="HWC71" s="0"/>
      <c r="HWD71" s="0"/>
      <c r="HWE71" s="0"/>
      <c r="HWF71" s="0"/>
      <c r="HWG71" s="0"/>
      <c r="HWH71" s="0"/>
      <c r="HWI71" s="0"/>
      <c r="HWJ71" s="0"/>
      <c r="HWK71" s="0"/>
      <c r="HWL71" s="0"/>
      <c r="HWM71" s="0"/>
      <c r="HWN71" s="0"/>
      <c r="HWO71" s="0"/>
      <c r="HWP71" s="0"/>
      <c r="HWQ71" s="0"/>
      <c r="HWR71" s="0"/>
      <c r="HWS71" s="0"/>
      <c r="HWT71" s="0"/>
      <c r="HWU71" s="0"/>
      <c r="HWV71" s="0"/>
      <c r="HWW71" s="0"/>
      <c r="HWX71" s="0"/>
      <c r="HWY71" s="0"/>
      <c r="HWZ71" s="0"/>
      <c r="HXA71" s="0"/>
      <c r="HXB71" s="0"/>
      <c r="HXC71" s="0"/>
      <c r="HXD71" s="0"/>
      <c r="HXE71" s="0"/>
      <c r="HXF71" s="0"/>
      <c r="HXG71" s="0"/>
      <c r="HXH71" s="0"/>
      <c r="HXI71" s="0"/>
      <c r="HXJ71" s="0"/>
      <c r="HXK71" s="0"/>
      <c r="HXL71" s="0"/>
      <c r="HXM71" s="0"/>
      <c r="HXN71" s="0"/>
      <c r="HXO71" s="0"/>
      <c r="HXP71" s="0"/>
      <c r="HXQ71" s="0"/>
      <c r="HXR71" s="0"/>
      <c r="HXS71" s="0"/>
      <c r="HXT71" s="0"/>
      <c r="HXU71" s="0"/>
      <c r="HXV71" s="0"/>
      <c r="HXW71" s="0"/>
      <c r="HXX71" s="0"/>
      <c r="HXY71" s="0"/>
      <c r="HXZ71" s="0"/>
      <c r="HYA71" s="0"/>
      <c r="HYB71" s="0"/>
      <c r="HYC71" s="0"/>
      <c r="HYD71" s="0"/>
      <c r="HYE71" s="0"/>
      <c r="HYF71" s="0"/>
      <c r="HYG71" s="0"/>
      <c r="HYH71" s="0"/>
      <c r="HYI71" s="0"/>
      <c r="HYJ71" s="0"/>
      <c r="HYK71" s="0"/>
      <c r="HYL71" s="0"/>
      <c r="HYM71" s="0"/>
      <c r="HYN71" s="0"/>
      <c r="HYO71" s="0"/>
      <c r="HYP71" s="0"/>
      <c r="HYQ71" s="0"/>
      <c r="HYR71" s="0"/>
      <c r="HYS71" s="0"/>
      <c r="HYT71" s="0"/>
      <c r="HYU71" s="0"/>
      <c r="HYV71" s="0"/>
      <c r="HYW71" s="0"/>
      <c r="HYX71" s="0"/>
      <c r="HYY71" s="0"/>
      <c r="HYZ71" s="0"/>
      <c r="HZA71" s="0"/>
      <c r="HZB71" s="0"/>
      <c r="HZC71" s="0"/>
      <c r="HZD71" s="0"/>
      <c r="HZE71" s="0"/>
      <c r="HZF71" s="0"/>
      <c r="HZG71" s="0"/>
      <c r="HZH71" s="0"/>
      <c r="HZI71" s="0"/>
      <c r="HZJ71" s="0"/>
      <c r="HZK71" s="0"/>
      <c r="HZL71" s="0"/>
      <c r="HZM71" s="0"/>
      <c r="HZN71" s="0"/>
      <c r="HZO71" s="0"/>
      <c r="HZP71" s="0"/>
      <c r="HZQ71" s="0"/>
      <c r="HZR71" s="0"/>
      <c r="HZS71" s="0"/>
      <c r="HZT71" s="0"/>
      <c r="HZU71" s="0"/>
      <c r="HZV71" s="0"/>
      <c r="HZW71" s="0"/>
      <c r="HZX71" s="0"/>
      <c r="HZY71" s="0"/>
      <c r="HZZ71" s="0"/>
      <c r="IAA71" s="0"/>
      <c r="IAB71" s="0"/>
      <c r="IAC71" s="0"/>
      <c r="IAD71" s="0"/>
      <c r="IAE71" s="0"/>
      <c r="IAF71" s="0"/>
      <c r="IAG71" s="0"/>
      <c r="IAH71" s="0"/>
      <c r="IAI71" s="0"/>
      <c r="IAJ71" s="0"/>
      <c r="IAK71" s="0"/>
      <c r="IAL71" s="0"/>
      <c r="IAM71" s="0"/>
      <c r="IAN71" s="0"/>
      <c r="IAO71" s="0"/>
      <c r="IAP71" s="0"/>
      <c r="IAQ71" s="0"/>
      <c r="IAR71" s="0"/>
      <c r="IAS71" s="0"/>
      <c r="IAT71" s="0"/>
      <c r="IAU71" s="0"/>
      <c r="IAV71" s="0"/>
      <c r="IAW71" s="0"/>
      <c r="IAX71" s="0"/>
      <c r="IAY71" s="0"/>
      <c r="IAZ71" s="0"/>
      <c r="IBA71" s="0"/>
      <c r="IBB71" s="0"/>
      <c r="IBC71" s="0"/>
      <c r="IBD71" s="0"/>
      <c r="IBE71" s="0"/>
      <c r="IBF71" s="0"/>
      <c r="IBG71" s="0"/>
      <c r="IBH71" s="0"/>
      <c r="IBI71" s="0"/>
      <c r="IBJ71" s="0"/>
      <c r="IBK71" s="0"/>
      <c r="IBL71" s="0"/>
      <c r="IBM71" s="0"/>
      <c r="IBN71" s="0"/>
      <c r="IBO71" s="0"/>
      <c r="IBP71" s="0"/>
      <c r="IBQ71" s="0"/>
      <c r="IBR71" s="0"/>
      <c r="IBS71" s="0"/>
      <c r="IBT71" s="0"/>
      <c r="IBU71" s="0"/>
      <c r="IBV71" s="0"/>
      <c r="IBW71" s="0"/>
      <c r="IBX71" s="0"/>
      <c r="IBY71" s="0"/>
      <c r="IBZ71" s="0"/>
      <c r="ICA71" s="0"/>
      <c r="ICB71" s="0"/>
      <c r="ICC71" s="0"/>
      <c r="ICD71" s="0"/>
      <c r="ICE71" s="0"/>
      <c r="ICF71" s="0"/>
      <c r="ICG71" s="0"/>
      <c r="ICH71" s="0"/>
      <c r="ICI71" s="0"/>
      <c r="ICJ71" s="0"/>
      <c r="ICK71" s="0"/>
      <c r="ICL71" s="0"/>
      <c r="ICM71" s="0"/>
      <c r="ICN71" s="0"/>
      <c r="ICO71" s="0"/>
      <c r="ICP71" s="0"/>
      <c r="ICQ71" s="0"/>
      <c r="ICR71" s="0"/>
      <c r="ICS71" s="0"/>
      <c r="ICT71" s="0"/>
      <c r="ICU71" s="0"/>
      <c r="ICV71" s="0"/>
      <c r="ICW71" s="0"/>
      <c r="ICX71" s="0"/>
      <c r="ICY71" s="0"/>
      <c r="ICZ71" s="0"/>
      <c r="IDA71" s="0"/>
      <c r="IDB71" s="0"/>
      <c r="IDC71" s="0"/>
      <c r="IDD71" s="0"/>
      <c r="IDE71" s="0"/>
      <c r="IDF71" s="0"/>
      <c r="IDG71" s="0"/>
      <c r="IDH71" s="0"/>
      <c r="IDI71" s="0"/>
      <c r="IDJ71" s="0"/>
      <c r="IDK71" s="0"/>
      <c r="IDL71" s="0"/>
      <c r="IDM71" s="0"/>
      <c r="IDN71" s="0"/>
      <c r="IDO71" s="0"/>
      <c r="IDP71" s="0"/>
      <c r="IDQ71" s="0"/>
      <c r="IDR71" s="0"/>
      <c r="IDS71" s="0"/>
      <c r="IDT71" s="0"/>
      <c r="IDU71" s="0"/>
      <c r="IDV71" s="0"/>
      <c r="IDW71" s="0"/>
      <c r="IDX71" s="0"/>
      <c r="IDY71" s="0"/>
      <c r="IDZ71" s="0"/>
      <c r="IEA71" s="0"/>
      <c r="IEB71" s="0"/>
      <c r="IEC71" s="0"/>
      <c r="IED71" s="0"/>
      <c r="IEE71" s="0"/>
      <c r="IEF71" s="0"/>
      <c r="IEG71" s="0"/>
      <c r="IEH71" s="0"/>
      <c r="IEI71" s="0"/>
      <c r="IEJ71" s="0"/>
      <c r="IEK71" s="0"/>
      <c r="IEL71" s="0"/>
      <c r="IEM71" s="0"/>
      <c r="IEN71" s="0"/>
      <c r="IEO71" s="0"/>
      <c r="IEP71" s="0"/>
      <c r="IEQ71" s="0"/>
      <c r="IER71" s="0"/>
      <c r="IES71" s="0"/>
      <c r="IET71" s="0"/>
      <c r="IEU71" s="0"/>
      <c r="IEV71" s="0"/>
      <c r="IEW71" s="0"/>
      <c r="IEX71" s="0"/>
      <c r="IEY71" s="0"/>
      <c r="IEZ71" s="0"/>
      <c r="IFA71" s="0"/>
      <c r="IFB71" s="0"/>
      <c r="IFC71" s="0"/>
      <c r="IFD71" s="0"/>
      <c r="IFE71" s="0"/>
      <c r="IFF71" s="0"/>
      <c r="IFG71" s="0"/>
      <c r="IFH71" s="0"/>
      <c r="IFI71" s="0"/>
      <c r="IFJ71" s="0"/>
      <c r="IFK71" s="0"/>
      <c r="IFL71" s="0"/>
      <c r="IFM71" s="0"/>
      <c r="IFN71" s="0"/>
      <c r="IFO71" s="0"/>
      <c r="IFP71" s="0"/>
      <c r="IFQ71" s="0"/>
      <c r="IFR71" s="0"/>
      <c r="IFS71" s="0"/>
      <c r="IFT71" s="0"/>
      <c r="IFU71" s="0"/>
      <c r="IFV71" s="0"/>
      <c r="IFW71" s="0"/>
      <c r="IFX71" s="0"/>
      <c r="IFY71" s="0"/>
      <c r="IFZ71" s="0"/>
      <c r="IGA71" s="0"/>
      <c r="IGB71" s="0"/>
      <c r="IGC71" s="0"/>
      <c r="IGD71" s="0"/>
      <c r="IGE71" s="0"/>
      <c r="IGF71" s="0"/>
      <c r="IGG71" s="0"/>
      <c r="IGH71" s="0"/>
      <c r="IGI71" s="0"/>
      <c r="IGJ71" s="0"/>
      <c r="IGK71" s="0"/>
      <c r="IGL71" s="0"/>
      <c r="IGM71" s="0"/>
      <c r="IGN71" s="0"/>
      <c r="IGO71" s="0"/>
      <c r="IGP71" s="0"/>
      <c r="IGQ71" s="0"/>
      <c r="IGR71" s="0"/>
      <c r="IGS71" s="0"/>
      <c r="IGT71" s="0"/>
      <c r="IGU71" s="0"/>
      <c r="IGV71" s="0"/>
      <c r="IGW71" s="0"/>
      <c r="IGX71" s="0"/>
      <c r="IGY71" s="0"/>
      <c r="IGZ71" s="0"/>
      <c r="IHA71" s="0"/>
      <c r="IHB71" s="0"/>
      <c r="IHC71" s="0"/>
      <c r="IHD71" s="0"/>
      <c r="IHE71" s="0"/>
      <c r="IHF71" s="0"/>
      <c r="IHG71" s="0"/>
      <c r="IHH71" s="0"/>
      <c r="IHI71" s="0"/>
      <c r="IHJ71" s="0"/>
      <c r="IHK71" s="0"/>
      <c r="IHL71" s="0"/>
      <c r="IHM71" s="0"/>
      <c r="IHN71" s="0"/>
      <c r="IHO71" s="0"/>
      <c r="IHP71" s="0"/>
      <c r="IHQ71" s="0"/>
      <c r="IHR71" s="0"/>
      <c r="IHS71" s="0"/>
      <c r="IHT71" s="0"/>
      <c r="IHU71" s="0"/>
      <c r="IHV71" s="0"/>
      <c r="IHW71" s="0"/>
      <c r="IHX71" s="0"/>
      <c r="IHY71" s="0"/>
      <c r="IHZ71" s="0"/>
      <c r="IIA71" s="0"/>
      <c r="IIB71" s="0"/>
      <c r="IIC71" s="0"/>
      <c r="IID71" s="0"/>
      <c r="IIE71" s="0"/>
      <c r="IIF71" s="0"/>
      <c r="IIG71" s="0"/>
      <c r="IIH71" s="0"/>
      <c r="III71" s="0"/>
      <c r="IIJ71" s="0"/>
      <c r="IIK71" s="0"/>
      <c r="IIL71" s="0"/>
      <c r="IIM71" s="0"/>
      <c r="IIN71" s="0"/>
      <c r="IIO71" s="0"/>
      <c r="IIP71" s="0"/>
      <c r="IIQ71" s="0"/>
      <c r="IIR71" s="0"/>
      <c r="IIS71" s="0"/>
      <c r="IIT71" s="0"/>
      <c r="IIU71" s="0"/>
      <c r="IIV71" s="0"/>
      <c r="IIW71" s="0"/>
      <c r="IIX71" s="0"/>
      <c r="IIY71" s="0"/>
      <c r="IIZ71" s="0"/>
      <c r="IJA71" s="0"/>
      <c r="IJB71" s="0"/>
      <c r="IJC71" s="0"/>
      <c r="IJD71" s="0"/>
      <c r="IJE71" s="0"/>
      <c r="IJF71" s="0"/>
      <c r="IJG71" s="0"/>
      <c r="IJH71" s="0"/>
      <c r="IJI71" s="0"/>
      <c r="IJJ71" s="0"/>
      <c r="IJK71" s="0"/>
      <c r="IJL71" s="0"/>
      <c r="IJM71" s="0"/>
      <c r="IJN71" s="0"/>
      <c r="IJO71" s="0"/>
      <c r="IJP71" s="0"/>
      <c r="IJQ71" s="0"/>
      <c r="IJR71" s="0"/>
      <c r="IJS71" s="0"/>
      <c r="IJT71" s="0"/>
      <c r="IJU71" s="0"/>
      <c r="IJV71" s="0"/>
      <c r="IJW71" s="0"/>
      <c r="IJX71" s="0"/>
      <c r="IJY71" s="0"/>
      <c r="IJZ71" s="0"/>
      <c r="IKA71" s="0"/>
      <c r="IKB71" s="0"/>
      <c r="IKC71" s="0"/>
      <c r="IKD71" s="0"/>
      <c r="IKE71" s="0"/>
      <c r="IKF71" s="0"/>
      <c r="IKG71" s="0"/>
      <c r="IKH71" s="0"/>
      <c r="IKI71" s="0"/>
      <c r="IKJ71" s="0"/>
      <c r="IKK71" s="0"/>
      <c r="IKL71" s="0"/>
      <c r="IKM71" s="0"/>
      <c r="IKN71" s="0"/>
      <c r="IKO71" s="0"/>
      <c r="IKP71" s="0"/>
      <c r="IKQ71" s="0"/>
      <c r="IKR71" s="0"/>
      <c r="IKS71" s="0"/>
      <c r="IKT71" s="0"/>
      <c r="IKU71" s="0"/>
      <c r="IKV71" s="0"/>
      <c r="IKW71" s="0"/>
      <c r="IKX71" s="0"/>
      <c r="IKY71" s="0"/>
      <c r="IKZ71" s="0"/>
      <c r="ILA71" s="0"/>
      <c r="ILB71" s="0"/>
      <c r="ILC71" s="0"/>
      <c r="ILD71" s="0"/>
      <c r="ILE71" s="0"/>
      <c r="ILF71" s="0"/>
      <c r="ILG71" s="0"/>
      <c r="ILH71" s="0"/>
      <c r="ILI71" s="0"/>
      <c r="ILJ71" s="0"/>
      <c r="ILK71" s="0"/>
      <c r="ILL71" s="0"/>
      <c r="ILM71" s="0"/>
      <c r="ILN71" s="0"/>
      <c r="ILO71" s="0"/>
      <c r="ILP71" s="0"/>
      <c r="ILQ71" s="0"/>
      <c r="ILR71" s="0"/>
      <c r="ILS71" s="0"/>
      <c r="ILT71" s="0"/>
      <c r="ILU71" s="0"/>
      <c r="ILV71" s="0"/>
      <c r="ILW71" s="0"/>
      <c r="ILX71" s="0"/>
      <c r="ILY71" s="0"/>
      <c r="ILZ71" s="0"/>
      <c r="IMA71" s="0"/>
      <c r="IMB71" s="0"/>
      <c r="IMC71" s="0"/>
      <c r="IMD71" s="0"/>
      <c r="IME71" s="0"/>
      <c r="IMF71" s="0"/>
      <c r="IMG71" s="0"/>
      <c r="IMH71" s="0"/>
      <c r="IMI71" s="0"/>
      <c r="IMJ71" s="0"/>
      <c r="IMK71" s="0"/>
      <c r="IML71" s="0"/>
      <c r="IMM71" s="0"/>
      <c r="IMN71" s="0"/>
      <c r="IMO71" s="0"/>
      <c r="IMP71" s="0"/>
      <c r="IMQ71" s="0"/>
      <c r="IMR71" s="0"/>
      <c r="IMS71" s="0"/>
      <c r="IMT71" s="0"/>
      <c r="IMU71" s="0"/>
      <c r="IMV71" s="0"/>
      <c r="IMW71" s="0"/>
      <c r="IMX71" s="0"/>
      <c r="IMY71" s="0"/>
      <c r="IMZ71" s="0"/>
      <c r="INA71" s="0"/>
      <c r="INB71" s="0"/>
      <c r="INC71" s="0"/>
      <c r="IND71" s="0"/>
      <c r="INE71" s="0"/>
      <c r="INF71" s="0"/>
      <c r="ING71" s="0"/>
      <c r="INH71" s="0"/>
      <c r="INI71" s="0"/>
      <c r="INJ71" s="0"/>
      <c r="INK71" s="0"/>
      <c r="INL71" s="0"/>
      <c r="INM71" s="0"/>
      <c r="INN71" s="0"/>
      <c r="INO71" s="0"/>
      <c r="INP71" s="0"/>
      <c r="INQ71" s="0"/>
      <c r="INR71" s="0"/>
      <c r="INS71" s="0"/>
      <c r="INT71" s="0"/>
      <c r="INU71" s="0"/>
      <c r="INV71" s="0"/>
      <c r="INW71" s="0"/>
      <c r="INX71" s="0"/>
      <c r="INY71" s="0"/>
      <c r="INZ71" s="0"/>
      <c r="IOA71" s="0"/>
      <c r="IOB71" s="0"/>
      <c r="IOC71" s="0"/>
      <c r="IOD71" s="0"/>
      <c r="IOE71" s="0"/>
      <c r="IOF71" s="0"/>
      <c r="IOG71" s="0"/>
      <c r="IOH71" s="0"/>
      <c r="IOI71" s="0"/>
      <c r="IOJ71" s="0"/>
      <c r="IOK71" s="0"/>
      <c r="IOL71" s="0"/>
      <c r="IOM71" s="0"/>
      <c r="ION71" s="0"/>
      <c r="IOO71" s="0"/>
      <c r="IOP71" s="0"/>
      <c r="IOQ71" s="0"/>
      <c r="IOR71" s="0"/>
      <c r="IOS71" s="0"/>
      <c r="IOT71" s="0"/>
      <c r="IOU71" s="0"/>
      <c r="IOV71" s="0"/>
      <c r="IOW71" s="0"/>
      <c r="IOX71" s="0"/>
      <c r="IOY71" s="0"/>
      <c r="IOZ71" s="0"/>
      <c r="IPA71" s="0"/>
      <c r="IPB71" s="0"/>
      <c r="IPC71" s="0"/>
      <c r="IPD71" s="0"/>
      <c r="IPE71" s="0"/>
      <c r="IPF71" s="0"/>
      <c r="IPG71" s="0"/>
      <c r="IPH71" s="0"/>
      <c r="IPI71" s="0"/>
      <c r="IPJ71" s="0"/>
      <c r="IPK71" s="0"/>
      <c r="IPL71" s="0"/>
      <c r="IPM71" s="0"/>
      <c r="IPN71" s="0"/>
      <c r="IPO71" s="0"/>
      <c r="IPP71" s="0"/>
      <c r="IPQ71" s="0"/>
      <c r="IPR71" s="0"/>
      <c r="IPS71" s="0"/>
      <c r="IPT71" s="0"/>
      <c r="IPU71" s="0"/>
      <c r="IPV71" s="0"/>
      <c r="IPW71" s="0"/>
      <c r="IPX71" s="0"/>
      <c r="IPY71" s="0"/>
      <c r="IPZ71" s="0"/>
      <c r="IQA71" s="0"/>
      <c r="IQB71" s="0"/>
      <c r="IQC71" s="0"/>
      <c r="IQD71" s="0"/>
      <c r="IQE71" s="0"/>
      <c r="IQF71" s="0"/>
      <c r="IQG71" s="0"/>
      <c r="IQH71" s="0"/>
      <c r="IQI71" s="0"/>
      <c r="IQJ71" s="0"/>
      <c r="IQK71" s="0"/>
      <c r="IQL71" s="0"/>
      <c r="IQM71" s="0"/>
      <c r="IQN71" s="0"/>
      <c r="IQO71" s="0"/>
      <c r="IQP71" s="0"/>
      <c r="IQQ71" s="0"/>
      <c r="IQR71" s="0"/>
      <c r="IQS71" s="0"/>
      <c r="IQT71" s="0"/>
      <c r="IQU71" s="0"/>
      <c r="IQV71" s="0"/>
      <c r="IQW71" s="0"/>
      <c r="IQX71" s="0"/>
      <c r="IQY71" s="0"/>
      <c r="IQZ71" s="0"/>
      <c r="IRA71" s="0"/>
      <c r="IRB71" s="0"/>
      <c r="IRC71" s="0"/>
      <c r="IRD71" s="0"/>
      <c r="IRE71" s="0"/>
      <c r="IRF71" s="0"/>
      <c r="IRG71" s="0"/>
      <c r="IRH71" s="0"/>
      <c r="IRI71" s="0"/>
      <c r="IRJ71" s="0"/>
      <c r="IRK71" s="0"/>
      <c r="IRL71" s="0"/>
      <c r="IRM71" s="0"/>
      <c r="IRN71" s="0"/>
      <c r="IRO71" s="0"/>
      <c r="IRP71" s="0"/>
      <c r="IRQ71" s="0"/>
      <c r="IRR71" s="0"/>
      <c r="IRS71" s="0"/>
      <c r="IRT71" s="0"/>
      <c r="IRU71" s="0"/>
      <c r="IRV71" s="0"/>
      <c r="IRW71" s="0"/>
      <c r="IRX71" s="0"/>
      <c r="IRY71" s="0"/>
      <c r="IRZ71" s="0"/>
      <c r="ISA71" s="0"/>
      <c r="ISB71" s="0"/>
      <c r="ISC71" s="0"/>
      <c r="ISD71" s="0"/>
      <c r="ISE71" s="0"/>
      <c r="ISF71" s="0"/>
      <c r="ISG71" s="0"/>
      <c r="ISH71" s="0"/>
      <c r="ISI71" s="0"/>
      <c r="ISJ71" s="0"/>
      <c r="ISK71" s="0"/>
      <c r="ISL71" s="0"/>
      <c r="ISM71" s="0"/>
      <c r="ISN71" s="0"/>
      <c r="ISO71" s="0"/>
      <c r="ISP71" s="0"/>
      <c r="ISQ71" s="0"/>
      <c r="ISR71" s="0"/>
      <c r="ISS71" s="0"/>
      <c r="IST71" s="0"/>
      <c r="ISU71" s="0"/>
      <c r="ISV71" s="0"/>
      <c r="ISW71" s="0"/>
      <c r="ISX71" s="0"/>
      <c r="ISY71" s="0"/>
      <c r="ISZ71" s="0"/>
      <c r="ITA71" s="0"/>
      <c r="ITB71" s="0"/>
      <c r="ITC71" s="0"/>
      <c r="ITD71" s="0"/>
      <c r="ITE71" s="0"/>
      <c r="ITF71" s="0"/>
      <c r="ITG71" s="0"/>
      <c r="ITH71" s="0"/>
      <c r="ITI71" s="0"/>
      <c r="ITJ71" s="0"/>
      <c r="ITK71" s="0"/>
      <c r="ITL71" s="0"/>
      <c r="ITM71" s="0"/>
      <c r="ITN71" s="0"/>
      <c r="ITO71" s="0"/>
      <c r="ITP71" s="0"/>
      <c r="ITQ71" s="0"/>
      <c r="ITR71" s="0"/>
      <c r="ITS71" s="0"/>
      <c r="ITT71" s="0"/>
      <c r="ITU71" s="0"/>
      <c r="ITV71" s="0"/>
      <c r="ITW71" s="0"/>
      <c r="ITX71" s="0"/>
      <c r="ITY71" s="0"/>
      <c r="ITZ71" s="0"/>
      <c r="IUA71" s="0"/>
      <c r="IUB71" s="0"/>
      <c r="IUC71" s="0"/>
      <c r="IUD71" s="0"/>
      <c r="IUE71" s="0"/>
      <c r="IUF71" s="0"/>
      <c r="IUG71" s="0"/>
      <c r="IUH71" s="0"/>
      <c r="IUI71" s="0"/>
      <c r="IUJ71" s="0"/>
      <c r="IUK71" s="0"/>
      <c r="IUL71" s="0"/>
      <c r="IUM71" s="0"/>
      <c r="IUN71" s="0"/>
      <c r="IUO71" s="0"/>
      <c r="IUP71" s="0"/>
      <c r="IUQ71" s="0"/>
      <c r="IUR71" s="0"/>
      <c r="IUS71" s="0"/>
      <c r="IUT71" s="0"/>
      <c r="IUU71" s="0"/>
      <c r="IUV71" s="0"/>
      <c r="IUW71" s="0"/>
      <c r="IUX71" s="0"/>
      <c r="IUY71" s="0"/>
      <c r="IUZ71" s="0"/>
      <c r="IVA71" s="0"/>
      <c r="IVB71" s="0"/>
      <c r="IVC71" s="0"/>
      <c r="IVD71" s="0"/>
      <c r="IVE71" s="0"/>
      <c r="IVF71" s="0"/>
      <c r="IVG71" s="0"/>
      <c r="IVH71" s="0"/>
      <c r="IVI71" s="0"/>
      <c r="IVJ71" s="0"/>
      <c r="IVK71" s="0"/>
      <c r="IVL71" s="0"/>
      <c r="IVM71" s="0"/>
      <c r="IVN71" s="0"/>
      <c r="IVO71" s="0"/>
      <c r="IVP71" s="0"/>
      <c r="IVQ71" s="0"/>
      <c r="IVR71" s="0"/>
      <c r="IVS71" s="0"/>
      <c r="IVT71" s="0"/>
      <c r="IVU71" s="0"/>
      <c r="IVV71" s="0"/>
      <c r="IVW71" s="0"/>
      <c r="IVX71" s="0"/>
      <c r="IVY71" s="0"/>
      <c r="IVZ71" s="0"/>
      <c r="IWA71" s="0"/>
      <c r="IWB71" s="0"/>
      <c r="IWC71" s="0"/>
      <c r="IWD71" s="0"/>
      <c r="IWE71" s="0"/>
      <c r="IWF71" s="0"/>
      <c r="IWG71" s="0"/>
      <c r="IWH71" s="0"/>
      <c r="IWI71" s="0"/>
      <c r="IWJ71" s="0"/>
      <c r="IWK71" s="0"/>
      <c r="IWL71" s="0"/>
      <c r="IWM71" s="0"/>
      <c r="IWN71" s="0"/>
      <c r="IWO71" s="0"/>
      <c r="IWP71" s="0"/>
      <c r="IWQ71" s="0"/>
      <c r="IWR71" s="0"/>
      <c r="IWS71" s="0"/>
      <c r="IWT71" s="0"/>
      <c r="IWU71" s="0"/>
      <c r="IWV71" s="0"/>
      <c r="IWW71" s="0"/>
      <c r="IWX71" s="0"/>
      <c r="IWY71" s="0"/>
      <c r="IWZ71" s="0"/>
      <c r="IXA71" s="0"/>
      <c r="IXB71" s="0"/>
      <c r="IXC71" s="0"/>
      <c r="IXD71" s="0"/>
      <c r="IXE71" s="0"/>
      <c r="IXF71" s="0"/>
      <c r="IXG71" s="0"/>
      <c r="IXH71" s="0"/>
      <c r="IXI71" s="0"/>
      <c r="IXJ71" s="0"/>
      <c r="IXK71" s="0"/>
      <c r="IXL71" s="0"/>
      <c r="IXM71" s="0"/>
      <c r="IXN71" s="0"/>
      <c r="IXO71" s="0"/>
      <c r="IXP71" s="0"/>
      <c r="IXQ71" s="0"/>
      <c r="IXR71" s="0"/>
      <c r="IXS71" s="0"/>
      <c r="IXT71" s="0"/>
      <c r="IXU71" s="0"/>
      <c r="IXV71" s="0"/>
      <c r="IXW71" s="0"/>
      <c r="IXX71" s="0"/>
      <c r="IXY71" s="0"/>
      <c r="IXZ71" s="0"/>
      <c r="IYA71" s="0"/>
      <c r="IYB71" s="0"/>
      <c r="IYC71" s="0"/>
      <c r="IYD71" s="0"/>
      <c r="IYE71" s="0"/>
      <c r="IYF71" s="0"/>
      <c r="IYG71" s="0"/>
      <c r="IYH71" s="0"/>
      <c r="IYI71" s="0"/>
      <c r="IYJ71" s="0"/>
      <c r="IYK71" s="0"/>
      <c r="IYL71" s="0"/>
      <c r="IYM71" s="0"/>
      <c r="IYN71" s="0"/>
      <c r="IYO71" s="0"/>
      <c r="IYP71" s="0"/>
      <c r="IYQ71" s="0"/>
      <c r="IYR71" s="0"/>
      <c r="IYS71" s="0"/>
      <c r="IYT71" s="0"/>
      <c r="IYU71" s="0"/>
      <c r="IYV71" s="0"/>
      <c r="IYW71" s="0"/>
      <c r="IYX71" s="0"/>
      <c r="IYY71" s="0"/>
      <c r="IYZ71" s="0"/>
      <c r="IZA71" s="0"/>
      <c r="IZB71" s="0"/>
      <c r="IZC71" s="0"/>
      <c r="IZD71" s="0"/>
      <c r="IZE71" s="0"/>
      <c r="IZF71" s="0"/>
      <c r="IZG71" s="0"/>
      <c r="IZH71" s="0"/>
      <c r="IZI71" s="0"/>
      <c r="IZJ71" s="0"/>
      <c r="IZK71" s="0"/>
      <c r="IZL71" s="0"/>
      <c r="IZM71" s="0"/>
      <c r="IZN71" s="0"/>
      <c r="IZO71" s="0"/>
      <c r="IZP71" s="0"/>
      <c r="IZQ71" s="0"/>
      <c r="IZR71" s="0"/>
      <c r="IZS71" s="0"/>
      <c r="IZT71" s="0"/>
      <c r="IZU71" s="0"/>
      <c r="IZV71" s="0"/>
      <c r="IZW71" s="0"/>
      <c r="IZX71" s="0"/>
      <c r="IZY71" s="0"/>
      <c r="IZZ71" s="0"/>
      <c r="JAA71" s="0"/>
      <c r="JAB71" s="0"/>
      <c r="JAC71" s="0"/>
      <c r="JAD71" s="0"/>
      <c r="JAE71" s="0"/>
      <c r="JAF71" s="0"/>
      <c r="JAG71" s="0"/>
      <c r="JAH71" s="0"/>
      <c r="JAI71" s="0"/>
      <c r="JAJ71" s="0"/>
      <c r="JAK71" s="0"/>
      <c r="JAL71" s="0"/>
      <c r="JAM71" s="0"/>
      <c r="JAN71" s="0"/>
      <c r="JAO71" s="0"/>
      <c r="JAP71" s="0"/>
      <c r="JAQ71" s="0"/>
      <c r="JAR71" s="0"/>
      <c r="JAS71" s="0"/>
      <c r="JAT71" s="0"/>
      <c r="JAU71" s="0"/>
      <c r="JAV71" s="0"/>
      <c r="JAW71" s="0"/>
      <c r="JAX71" s="0"/>
      <c r="JAY71" s="0"/>
      <c r="JAZ71" s="0"/>
      <c r="JBA71" s="0"/>
      <c r="JBB71" s="0"/>
      <c r="JBC71" s="0"/>
      <c r="JBD71" s="0"/>
      <c r="JBE71" s="0"/>
      <c r="JBF71" s="0"/>
      <c r="JBG71" s="0"/>
      <c r="JBH71" s="0"/>
      <c r="JBI71" s="0"/>
      <c r="JBJ71" s="0"/>
      <c r="JBK71" s="0"/>
      <c r="JBL71" s="0"/>
      <c r="JBM71" s="0"/>
      <c r="JBN71" s="0"/>
      <c r="JBO71" s="0"/>
      <c r="JBP71" s="0"/>
      <c r="JBQ71" s="0"/>
      <c r="JBR71" s="0"/>
      <c r="JBS71" s="0"/>
      <c r="JBT71" s="0"/>
      <c r="JBU71" s="0"/>
      <c r="JBV71" s="0"/>
      <c r="JBW71" s="0"/>
      <c r="JBX71" s="0"/>
      <c r="JBY71" s="0"/>
      <c r="JBZ71" s="0"/>
      <c r="JCA71" s="0"/>
      <c r="JCB71" s="0"/>
      <c r="JCC71" s="0"/>
      <c r="JCD71" s="0"/>
      <c r="JCE71" s="0"/>
      <c r="JCF71" s="0"/>
      <c r="JCG71" s="0"/>
      <c r="JCH71" s="0"/>
      <c r="JCI71" s="0"/>
      <c r="JCJ71" s="0"/>
      <c r="JCK71" s="0"/>
      <c r="JCL71" s="0"/>
      <c r="JCM71" s="0"/>
      <c r="JCN71" s="0"/>
      <c r="JCO71" s="0"/>
      <c r="JCP71" s="0"/>
      <c r="JCQ71" s="0"/>
      <c r="JCR71" s="0"/>
      <c r="JCS71" s="0"/>
      <c r="JCT71" s="0"/>
      <c r="JCU71" s="0"/>
      <c r="JCV71" s="0"/>
      <c r="JCW71" s="0"/>
      <c r="JCX71" s="0"/>
      <c r="JCY71" s="0"/>
      <c r="JCZ71" s="0"/>
      <c r="JDA71" s="0"/>
      <c r="JDB71" s="0"/>
      <c r="JDC71" s="0"/>
      <c r="JDD71" s="0"/>
      <c r="JDE71" s="0"/>
      <c r="JDF71" s="0"/>
      <c r="JDG71" s="0"/>
      <c r="JDH71" s="0"/>
      <c r="JDI71" s="0"/>
      <c r="JDJ71" s="0"/>
      <c r="JDK71" s="0"/>
      <c r="JDL71" s="0"/>
      <c r="JDM71" s="0"/>
      <c r="JDN71" s="0"/>
      <c r="JDO71" s="0"/>
      <c r="JDP71" s="0"/>
      <c r="JDQ71" s="0"/>
      <c r="JDR71" s="0"/>
      <c r="JDS71" s="0"/>
      <c r="JDT71" s="0"/>
      <c r="JDU71" s="0"/>
      <c r="JDV71" s="0"/>
      <c r="JDW71" s="0"/>
      <c r="JDX71" s="0"/>
      <c r="JDY71" s="0"/>
      <c r="JDZ71" s="0"/>
      <c r="JEA71" s="0"/>
      <c r="JEB71" s="0"/>
      <c r="JEC71" s="0"/>
      <c r="JED71" s="0"/>
      <c r="JEE71" s="0"/>
      <c r="JEF71" s="0"/>
      <c r="JEG71" s="0"/>
      <c r="JEH71" s="0"/>
      <c r="JEI71" s="0"/>
      <c r="JEJ71" s="0"/>
      <c r="JEK71" s="0"/>
      <c r="JEL71" s="0"/>
      <c r="JEM71" s="0"/>
      <c r="JEN71" s="0"/>
      <c r="JEO71" s="0"/>
      <c r="JEP71" s="0"/>
      <c r="JEQ71" s="0"/>
      <c r="JER71" s="0"/>
      <c r="JES71" s="0"/>
      <c r="JET71" s="0"/>
      <c r="JEU71" s="0"/>
      <c r="JEV71" s="0"/>
      <c r="JEW71" s="0"/>
      <c r="JEX71" s="0"/>
      <c r="JEY71" s="0"/>
      <c r="JEZ71" s="0"/>
      <c r="JFA71" s="0"/>
      <c r="JFB71" s="0"/>
      <c r="JFC71" s="0"/>
      <c r="JFD71" s="0"/>
      <c r="JFE71" s="0"/>
      <c r="JFF71" s="0"/>
      <c r="JFG71" s="0"/>
      <c r="JFH71" s="0"/>
      <c r="JFI71" s="0"/>
      <c r="JFJ71" s="0"/>
      <c r="JFK71" s="0"/>
      <c r="JFL71" s="0"/>
      <c r="JFM71" s="0"/>
      <c r="JFN71" s="0"/>
      <c r="JFO71" s="0"/>
      <c r="JFP71" s="0"/>
      <c r="JFQ71" s="0"/>
      <c r="JFR71" s="0"/>
      <c r="JFS71" s="0"/>
      <c r="JFT71" s="0"/>
      <c r="JFU71" s="0"/>
      <c r="JFV71" s="0"/>
      <c r="JFW71" s="0"/>
      <c r="JFX71" s="0"/>
      <c r="JFY71" s="0"/>
      <c r="JFZ71" s="0"/>
      <c r="JGA71" s="0"/>
      <c r="JGB71" s="0"/>
      <c r="JGC71" s="0"/>
      <c r="JGD71" s="0"/>
      <c r="JGE71" s="0"/>
      <c r="JGF71" s="0"/>
      <c r="JGG71" s="0"/>
      <c r="JGH71" s="0"/>
      <c r="JGI71" s="0"/>
      <c r="JGJ71" s="0"/>
      <c r="JGK71" s="0"/>
      <c r="JGL71" s="0"/>
      <c r="JGM71" s="0"/>
      <c r="JGN71" s="0"/>
      <c r="JGO71" s="0"/>
      <c r="JGP71" s="0"/>
      <c r="JGQ71" s="0"/>
      <c r="JGR71" s="0"/>
      <c r="JGS71" s="0"/>
      <c r="JGT71" s="0"/>
      <c r="JGU71" s="0"/>
      <c r="JGV71" s="0"/>
      <c r="JGW71" s="0"/>
      <c r="JGX71" s="0"/>
      <c r="JGY71" s="0"/>
      <c r="JGZ71" s="0"/>
      <c r="JHA71" s="0"/>
      <c r="JHB71" s="0"/>
      <c r="JHC71" s="0"/>
      <c r="JHD71" s="0"/>
      <c r="JHE71" s="0"/>
      <c r="JHF71" s="0"/>
      <c r="JHG71" s="0"/>
      <c r="JHH71" s="0"/>
      <c r="JHI71" s="0"/>
      <c r="JHJ71" s="0"/>
      <c r="JHK71" s="0"/>
      <c r="JHL71" s="0"/>
      <c r="JHM71" s="0"/>
      <c r="JHN71" s="0"/>
      <c r="JHO71" s="0"/>
      <c r="JHP71" s="0"/>
      <c r="JHQ71" s="0"/>
      <c r="JHR71" s="0"/>
      <c r="JHS71" s="0"/>
      <c r="JHT71" s="0"/>
      <c r="JHU71" s="0"/>
      <c r="JHV71" s="0"/>
      <c r="JHW71" s="0"/>
      <c r="JHX71" s="0"/>
      <c r="JHY71" s="0"/>
      <c r="JHZ71" s="0"/>
      <c r="JIA71" s="0"/>
      <c r="JIB71" s="0"/>
      <c r="JIC71" s="0"/>
      <c r="JID71" s="0"/>
      <c r="JIE71" s="0"/>
      <c r="JIF71" s="0"/>
      <c r="JIG71" s="0"/>
      <c r="JIH71" s="0"/>
      <c r="JII71" s="0"/>
      <c r="JIJ71" s="0"/>
      <c r="JIK71" s="0"/>
      <c r="JIL71" s="0"/>
      <c r="JIM71" s="0"/>
      <c r="JIN71" s="0"/>
      <c r="JIO71" s="0"/>
      <c r="JIP71" s="0"/>
      <c r="JIQ71" s="0"/>
      <c r="JIR71" s="0"/>
      <c r="JIS71" s="0"/>
      <c r="JIT71" s="0"/>
      <c r="JIU71" s="0"/>
      <c r="JIV71" s="0"/>
      <c r="JIW71" s="0"/>
      <c r="JIX71" s="0"/>
      <c r="JIY71" s="0"/>
      <c r="JIZ71" s="0"/>
      <c r="JJA71" s="0"/>
      <c r="JJB71" s="0"/>
      <c r="JJC71" s="0"/>
      <c r="JJD71" s="0"/>
      <c r="JJE71" s="0"/>
      <c r="JJF71" s="0"/>
      <c r="JJG71" s="0"/>
      <c r="JJH71" s="0"/>
      <c r="JJI71" s="0"/>
      <c r="JJJ71" s="0"/>
      <c r="JJK71" s="0"/>
      <c r="JJL71" s="0"/>
      <c r="JJM71" s="0"/>
      <c r="JJN71" s="0"/>
      <c r="JJO71" s="0"/>
      <c r="JJP71" s="0"/>
      <c r="JJQ71" s="0"/>
      <c r="JJR71" s="0"/>
      <c r="JJS71" s="0"/>
      <c r="JJT71" s="0"/>
      <c r="JJU71" s="0"/>
      <c r="JJV71" s="0"/>
      <c r="JJW71" s="0"/>
      <c r="JJX71" s="0"/>
      <c r="JJY71" s="0"/>
      <c r="JJZ71" s="0"/>
      <c r="JKA71" s="0"/>
      <c r="JKB71" s="0"/>
      <c r="JKC71" s="0"/>
      <c r="JKD71" s="0"/>
      <c r="JKE71" s="0"/>
      <c r="JKF71" s="0"/>
      <c r="JKG71" s="0"/>
      <c r="JKH71" s="0"/>
      <c r="JKI71" s="0"/>
      <c r="JKJ71" s="0"/>
      <c r="JKK71" s="0"/>
      <c r="JKL71" s="0"/>
      <c r="JKM71" s="0"/>
      <c r="JKN71" s="0"/>
      <c r="JKO71" s="0"/>
      <c r="JKP71" s="0"/>
      <c r="JKQ71" s="0"/>
      <c r="JKR71" s="0"/>
      <c r="JKS71" s="0"/>
      <c r="JKT71" s="0"/>
      <c r="JKU71" s="0"/>
      <c r="JKV71" s="0"/>
      <c r="JKW71" s="0"/>
      <c r="JKX71" s="0"/>
      <c r="JKY71" s="0"/>
      <c r="JKZ71" s="0"/>
      <c r="JLA71" s="0"/>
      <c r="JLB71" s="0"/>
      <c r="JLC71" s="0"/>
      <c r="JLD71" s="0"/>
      <c r="JLE71" s="0"/>
      <c r="JLF71" s="0"/>
      <c r="JLG71" s="0"/>
      <c r="JLH71" s="0"/>
      <c r="JLI71" s="0"/>
      <c r="JLJ71" s="0"/>
      <c r="JLK71" s="0"/>
      <c r="JLL71" s="0"/>
      <c r="JLM71" s="0"/>
      <c r="JLN71" s="0"/>
      <c r="JLO71" s="0"/>
      <c r="JLP71" s="0"/>
      <c r="JLQ71" s="0"/>
      <c r="JLR71" s="0"/>
      <c r="JLS71" s="0"/>
      <c r="JLT71" s="0"/>
      <c r="JLU71" s="0"/>
      <c r="JLV71" s="0"/>
      <c r="JLW71" s="0"/>
      <c r="JLX71" s="0"/>
      <c r="JLY71" s="0"/>
      <c r="JLZ71" s="0"/>
      <c r="JMA71" s="0"/>
      <c r="JMB71" s="0"/>
      <c r="JMC71" s="0"/>
      <c r="JMD71" s="0"/>
      <c r="JME71" s="0"/>
      <c r="JMF71" s="0"/>
      <c r="JMG71" s="0"/>
      <c r="JMH71" s="0"/>
      <c r="JMI71" s="0"/>
      <c r="JMJ71" s="0"/>
      <c r="JMK71" s="0"/>
      <c r="JML71" s="0"/>
      <c r="JMM71" s="0"/>
      <c r="JMN71" s="0"/>
      <c r="JMO71" s="0"/>
      <c r="JMP71" s="0"/>
      <c r="JMQ71" s="0"/>
      <c r="JMR71" s="0"/>
      <c r="JMS71" s="0"/>
      <c r="JMT71" s="0"/>
      <c r="JMU71" s="0"/>
      <c r="JMV71" s="0"/>
      <c r="JMW71" s="0"/>
      <c r="JMX71" s="0"/>
      <c r="JMY71" s="0"/>
      <c r="JMZ71" s="0"/>
      <c r="JNA71" s="0"/>
      <c r="JNB71" s="0"/>
      <c r="JNC71" s="0"/>
      <c r="JND71" s="0"/>
      <c r="JNE71" s="0"/>
      <c r="JNF71" s="0"/>
      <c r="JNG71" s="0"/>
      <c r="JNH71" s="0"/>
      <c r="JNI71" s="0"/>
      <c r="JNJ71" s="0"/>
      <c r="JNK71" s="0"/>
      <c r="JNL71" s="0"/>
      <c r="JNM71" s="0"/>
      <c r="JNN71" s="0"/>
      <c r="JNO71" s="0"/>
      <c r="JNP71" s="0"/>
      <c r="JNQ71" s="0"/>
      <c r="JNR71" s="0"/>
      <c r="JNS71" s="0"/>
      <c r="JNT71" s="0"/>
      <c r="JNU71" s="0"/>
      <c r="JNV71" s="0"/>
      <c r="JNW71" s="0"/>
      <c r="JNX71" s="0"/>
      <c r="JNY71" s="0"/>
      <c r="JNZ71" s="0"/>
      <c r="JOA71" s="0"/>
      <c r="JOB71" s="0"/>
      <c r="JOC71" s="0"/>
      <c r="JOD71" s="0"/>
      <c r="JOE71" s="0"/>
      <c r="JOF71" s="0"/>
      <c r="JOG71" s="0"/>
      <c r="JOH71" s="0"/>
      <c r="JOI71" s="0"/>
      <c r="JOJ71" s="0"/>
      <c r="JOK71" s="0"/>
      <c r="JOL71" s="0"/>
      <c r="JOM71" s="0"/>
      <c r="JON71" s="0"/>
      <c r="JOO71" s="0"/>
      <c r="JOP71" s="0"/>
      <c r="JOQ71" s="0"/>
      <c r="JOR71" s="0"/>
      <c r="JOS71" s="0"/>
      <c r="JOT71" s="0"/>
      <c r="JOU71" s="0"/>
      <c r="JOV71" s="0"/>
      <c r="JOW71" s="0"/>
      <c r="JOX71" s="0"/>
      <c r="JOY71" s="0"/>
      <c r="JOZ71" s="0"/>
      <c r="JPA71" s="0"/>
      <c r="JPB71" s="0"/>
      <c r="JPC71" s="0"/>
      <c r="JPD71" s="0"/>
      <c r="JPE71" s="0"/>
      <c r="JPF71" s="0"/>
      <c r="JPG71" s="0"/>
      <c r="JPH71" s="0"/>
      <c r="JPI71" s="0"/>
      <c r="JPJ71" s="0"/>
      <c r="JPK71" s="0"/>
      <c r="JPL71" s="0"/>
      <c r="JPM71" s="0"/>
      <c r="JPN71" s="0"/>
      <c r="JPO71" s="0"/>
      <c r="JPP71" s="0"/>
      <c r="JPQ71" s="0"/>
      <c r="JPR71" s="0"/>
      <c r="JPS71" s="0"/>
      <c r="JPT71" s="0"/>
      <c r="JPU71" s="0"/>
      <c r="JPV71" s="0"/>
      <c r="JPW71" s="0"/>
      <c r="JPX71" s="0"/>
      <c r="JPY71" s="0"/>
      <c r="JPZ71" s="0"/>
      <c r="JQA71" s="0"/>
      <c r="JQB71" s="0"/>
      <c r="JQC71" s="0"/>
      <c r="JQD71" s="0"/>
      <c r="JQE71" s="0"/>
      <c r="JQF71" s="0"/>
      <c r="JQG71" s="0"/>
      <c r="JQH71" s="0"/>
      <c r="JQI71" s="0"/>
      <c r="JQJ71" s="0"/>
      <c r="JQK71" s="0"/>
      <c r="JQL71" s="0"/>
      <c r="JQM71" s="0"/>
      <c r="JQN71" s="0"/>
      <c r="JQO71" s="0"/>
      <c r="JQP71" s="0"/>
      <c r="JQQ71" s="0"/>
      <c r="JQR71" s="0"/>
      <c r="JQS71" s="0"/>
      <c r="JQT71" s="0"/>
      <c r="JQU71" s="0"/>
      <c r="JQV71" s="0"/>
      <c r="JQW71" s="0"/>
      <c r="JQX71" s="0"/>
      <c r="JQY71" s="0"/>
      <c r="JQZ71" s="0"/>
      <c r="JRA71" s="0"/>
      <c r="JRB71" s="0"/>
      <c r="JRC71" s="0"/>
      <c r="JRD71" s="0"/>
      <c r="JRE71" s="0"/>
      <c r="JRF71" s="0"/>
      <c r="JRG71" s="0"/>
      <c r="JRH71" s="0"/>
      <c r="JRI71" s="0"/>
      <c r="JRJ71" s="0"/>
      <c r="JRK71" s="0"/>
      <c r="JRL71" s="0"/>
      <c r="JRM71" s="0"/>
      <c r="JRN71" s="0"/>
      <c r="JRO71" s="0"/>
      <c r="JRP71" s="0"/>
      <c r="JRQ71" s="0"/>
      <c r="JRR71" s="0"/>
      <c r="JRS71" s="0"/>
      <c r="JRT71" s="0"/>
      <c r="JRU71" s="0"/>
      <c r="JRV71" s="0"/>
      <c r="JRW71" s="0"/>
      <c r="JRX71" s="0"/>
      <c r="JRY71" s="0"/>
      <c r="JRZ71" s="0"/>
      <c r="JSA71" s="0"/>
      <c r="JSB71" s="0"/>
      <c r="JSC71" s="0"/>
      <c r="JSD71" s="0"/>
      <c r="JSE71" s="0"/>
      <c r="JSF71" s="0"/>
      <c r="JSG71" s="0"/>
      <c r="JSH71" s="0"/>
      <c r="JSI71" s="0"/>
      <c r="JSJ71" s="0"/>
      <c r="JSK71" s="0"/>
      <c r="JSL71" s="0"/>
      <c r="JSM71" s="0"/>
      <c r="JSN71" s="0"/>
      <c r="JSO71" s="0"/>
      <c r="JSP71" s="0"/>
      <c r="JSQ71" s="0"/>
      <c r="JSR71" s="0"/>
      <c r="JSS71" s="0"/>
      <c r="JST71" s="0"/>
      <c r="JSU71" s="0"/>
      <c r="JSV71" s="0"/>
      <c r="JSW71" s="0"/>
      <c r="JSX71" s="0"/>
      <c r="JSY71" s="0"/>
      <c r="JSZ71" s="0"/>
      <c r="JTA71" s="0"/>
      <c r="JTB71" s="0"/>
      <c r="JTC71" s="0"/>
      <c r="JTD71" s="0"/>
      <c r="JTE71" s="0"/>
      <c r="JTF71" s="0"/>
      <c r="JTG71" s="0"/>
      <c r="JTH71" s="0"/>
      <c r="JTI71" s="0"/>
      <c r="JTJ71" s="0"/>
      <c r="JTK71" s="0"/>
      <c r="JTL71" s="0"/>
      <c r="JTM71" s="0"/>
      <c r="JTN71" s="0"/>
      <c r="JTO71" s="0"/>
      <c r="JTP71" s="0"/>
      <c r="JTQ71" s="0"/>
      <c r="JTR71" s="0"/>
      <c r="JTS71" s="0"/>
      <c r="JTT71" s="0"/>
      <c r="JTU71" s="0"/>
      <c r="JTV71" s="0"/>
      <c r="JTW71" s="0"/>
      <c r="JTX71" s="0"/>
      <c r="JTY71" s="0"/>
      <c r="JTZ71" s="0"/>
      <c r="JUA71" s="0"/>
      <c r="JUB71" s="0"/>
      <c r="JUC71" s="0"/>
      <c r="JUD71" s="0"/>
      <c r="JUE71" s="0"/>
      <c r="JUF71" s="0"/>
      <c r="JUG71" s="0"/>
      <c r="JUH71" s="0"/>
      <c r="JUI71" s="0"/>
      <c r="JUJ71" s="0"/>
      <c r="JUK71" s="0"/>
      <c r="JUL71" s="0"/>
      <c r="JUM71" s="0"/>
      <c r="JUN71" s="0"/>
      <c r="JUO71" s="0"/>
      <c r="JUP71" s="0"/>
      <c r="JUQ71" s="0"/>
      <c r="JUR71" s="0"/>
      <c r="JUS71" s="0"/>
      <c r="JUT71" s="0"/>
      <c r="JUU71" s="0"/>
      <c r="JUV71" s="0"/>
      <c r="JUW71" s="0"/>
      <c r="JUX71" s="0"/>
      <c r="JUY71" s="0"/>
      <c r="JUZ71" s="0"/>
      <c r="JVA71" s="0"/>
      <c r="JVB71" s="0"/>
      <c r="JVC71" s="0"/>
      <c r="JVD71" s="0"/>
      <c r="JVE71" s="0"/>
      <c r="JVF71" s="0"/>
      <c r="JVG71" s="0"/>
      <c r="JVH71" s="0"/>
      <c r="JVI71" s="0"/>
      <c r="JVJ71" s="0"/>
      <c r="JVK71" s="0"/>
      <c r="JVL71" s="0"/>
      <c r="JVM71" s="0"/>
      <c r="JVN71" s="0"/>
      <c r="JVO71" s="0"/>
      <c r="JVP71" s="0"/>
      <c r="JVQ71" s="0"/>
      <c r="JVR71" s="0"/>
      <c r="JVS71" s="0"/>
      <c r="JVT71" s="0"/>
      <c r="JVU71" s="0"/>
      <c r="JVV71" s="0"/>
      <c r="JVW71" s="0"/>
      <c r="JVX71" s="0"/>
      <c r="JVY71" s="0"/>
      <c r="JVZ71" s="0"/>
      <c r="JWA71" s="0"/>
      <c r="JWB71" s="0"/>
      <c r="JWC71" s="0"/>
      <c r="JWD71" s="0"/>
      <c r="JWE71" s="0"/>
      <c r="JWF71" s="0"/>
      <c r="JWG71" s="0"/>
      <c r="JWH71" s="0"/>
      <c r="JWI71" s="0"/>
      <c r="JWJ71" s="0"/>
      <c r="JWK71" s="0"/>
      <c r="JWL71" s="0"/>
      <c r="JWM71" s="0"/>
      <c r="JWN71" s="0"/>
      <c r="JWO71" s="0"/>
      <c r="JWP71" s="0"/>
      <c r="JWQ71" s="0"/>
      <c r="JWR71" s="0"/>
      <c r="JWS71" s="0"/>
      <c r="JWT71" s="0"/>
      <c r="JWU71" s="0"/>
      <c r="JWV71" s="0"/>
      <c r="JWW71" s="0"/>
      <c r="JWX71" s="0"/>
      <c r="JWY71" s="0"/>
      <c r="JWZ71" s="0"/>
      <c r="JXA71" s="0"/>
      <c r="JXB71" s="0"/>
      <c r="JXC71" s="0"/>
      <c r="JXD71" s="0"/>
      <c r="JXE71" s="0"/>
      <c r="JXF71" s="0"/>
      <c r="JXG71" s="0"/>
      <c r="JXH71" s="0"/>
      <c r="JXI71" s="0"/>
      <c r="JXJ71" s="0"/>
      <c r="JXK71" s="0"/>
      <c r="JXL71" s="0"/>
      <c r="JXM71" s="0"/>
      <c r="JXN71" s="0"/>
      <c r="JXO71" s="0"/>
      <c r="JXP71" s="0"/>
      <c r="JXQ71" s="0"/>
      <c r="JXR71" s="0"/>
      <c r="JXS71" s="0"/>
      <c r="JXT71" s="0"/>
      <c r="JXU71" s="0"/>
      <c r="JXV71" s="0"/>
      <c r="JXW71" s="0"/>
      <c r="JXX71" s="0"/>
      <c r="JXY71" s="0"/>
      <c r="JXZ71" s="0"/>
      <c r="JYA71" s="0"/>
      <c r="JYB71" s="0"/>
      <c r="JYC71" s="0"/>
      <c r="JYD71" s="0"/>
      <c r="JYE71" s="0"/>
      <c r="JYF71" s="0"/>
      <c r="JYG71" s="0"/>
      <c r="JYH71" s="0"/>
      <c r="JYI71" s="0"/>
      <c r="JYJ71" s="0"/>
      <c r="JYK71" s="0"/>
      <c r="JYL71" s="0"/>
      <c r="JYM71" s="0"/>
      <c r="JYN71" s="0"/>
      <c r="JYO71" s="0"/>
      <c r="JYP71" s="0"/>
      <c r="JYQ71" s="0"/>
      <c r="JYR71" s="0"/>
      <c r="JYS71" s="0"/>
      <c r="JYT71" s="0"/>
      <c r="JYU71" s="0"/>
      <c r="JYV71" s="0"/>
      <c r="JYW71" s="0"/>
      <c r="JYX71" s="0"/>
      <c r="JYY71" s="0"/>
      <c r="JYZ71" s="0"/>
      <c r="JZA71" s="0"/>
      <c r="JZB71" s="0"/>
      <c r="JZC71" s="0"/>
      <c r="JZD71" s="0"/>
      <c r="JZE71" s="0"/>
      <c r="JZF71" s="0"/>
      <c r="JZG71" s="0"/>
      <c r="JZH71" s="0"/>
      <c r="JZI71" s="0"/>
      <c r="JZJ71" s="0"/>
      <c r="JZK71" s="0"/>
      <c r="JZL71" s="0"/>
      <c r="JZM71" s="0"/>
      <c r="JZN71" s="0"/>
      <c r="JZO71" s="0"/>
      <c r="JZP71" s="0"/>
      <c r="JZQ71" s="0"/>
      <c r="JZR71" s="0"/>
      <c r="JZS71" s="0"/>
      <c r="JZT71" s="0"/>
      <c r="JZU71" s="0"/>
      <c r="JZV71" s="0"/>
      <c r="JZW71" s="0"/>
      <c r="JZX71" s="0"/>
      <c r="JZY71" s="0"/>
      <c r="JZZ71" s="0"/>
      <c r="KAA71" s="0"/>
      <c r="KAB71" s="0"/>
      <c r="KAC71" s="0"/>
      <c r="KAD71" s="0"/>
      <c r="KAE71" s="0"/>
      <c r="KAF71" s="0"/>
      <c r="KAG71" s="0"/>
      <c r="KAH71" s="0"/>
      <c r="KAI71" s="0"/>
      <c r="KAJ71" s="0"/>
      <c r="KAK71" s="0"/>
      <c r="KAL71" s="0"/>
      <c r="KAM71" s="0"/>
      <c r="KAN71" s="0"/>
      <c r="KAO71" s="0"/>
      <c r="KAP71" s="0"/>
      <c r="KAQ71" s="0"/>
      <c r="KAR71" s="0"/>
      <c r="KAS71" s="0"/>
      <c r="KAT71" s="0"/>
      <c r="KAU71" s="0"/>
      <c r="KAV71" s="0"/>
      <c r="KAW71" s="0"/>
      <c r="KAX71" s="0"/>
      <c r="KAY71" s="0"/>
      <c r="KAZ71" s="0"/>
      <c r="KBA71" s="0"/>
      <c r="KBB71" s="0"/>
      <c r="KBC71" s="0"/>
      <c r="KBD71" s="0"/>
      <c r="KBE71" s="0"/>
      <c r="KBF71" s="0"/>
      <c r="KBG71" s="0"/>
      <c r="KBH71" s="0"/>
      <c r="KBI71" s="0"/>
      <c r="KBJ71" s="0"/>
      <c r="KBK71" s="0"/>
      <c r="KBL71" s="0"/>
      <c r="KBM71" s="0"/>
      <c r="KBN71" s="0"/>
      <c r="KBO71" s="0"/>
      <c r="KBP71" s="0"/>
      <c r="KBQ71" s="0"/>
      <c r="KBR71" s="0"/>
      <c r="KBS71" s="0"/>
      <c r="KBT71" s="0"/>
      <c r="KBU71" s="0"/>
      <c r="KBV71" s="0"/>
      <c r="KBW71" s="0"/>
      <c r="KBX71" s="0"/>
      <c r="KBY71" s="0"/>
      <c r="KBZ71" s="0"/>
      <c r="KCA71" s="0"/>
      <c r="KCB71" s="0"/>
      <c r="KCC71" s="0"/>
      <c r="KCD71" s="0"/>
      <c r="KCE71" s="0"/>
      <c r="KCF71" s="0"/>
      <c r="KCG71" s="0"/>
      <c r="KCH71" s="0"/>
      <c r="KCI71" s="0"/>
      <c r="KCJ71" s="0"/>
      <c r="KCK71" s="0"/>
      <c r="KCL71" s="0"/>
      <c r="KCM71" s="0"/>
      <c r="KCN71" s="0"/>
      <c r="KCO71" s="0"/>
      <c r="KCP71" s="0"/>
      <c r="KCQ71" s="0"/>
      <c r="KCR71" s="0"/>
      <c r="KCS71" s="0"/>
      <c r="KCT71" s="0"/>
      <c r="KCU71" s="0"/>
      <c r="KCV71" s="0"/>
      <c r="KCW71" s="0"/>
      <c r="KCX71" s="0"/>
      <c r="KCY71" s="0"/>
      <c r="KCZ71" s="0"/>
      <c r="KDA71" s="0"/>
      <c r="KDB71" s="0"/>
      <c r="KDC71" s="0"/>
      <c r="KDD71" s="0"/>
      <c r="KDE71" s="0"/>
      <c r="KDF71" s="0"/>
      <c r="KDG71" s="0"/>
      <c r="KDH71" s="0"/>
      <c r="KDI71" s="0"/>
      <c r="KDJ71" s="0"/>
      <c r="KDK71" s="0"/>
      <c r="KDL71" s="0"/>
      <c r="KDM71" s="0"/>
      <c r="KDN71" s="0"/>
      <c r="KDO71" s="0"/>
      <c r="KDP71" s="0"/>
      <c r="KDQ71" s="0"/>
      <c r="KDR71" s="0"/>
      <c r="KDS71" s="0"/>
      <c r="KDT71" s="0"/>
      <c r="KDU71" s="0"/>
      <c r="KDV71" s="0"/>
      <c r="KDW71" s="0"/>
      <c r="KDX71" s="0"/>
      <c r="KDY71" s="0"/>
      <c r="KDZ71" s="0"/>
      <c r="KEA71" s="0"/>
      <c r="KEB71" s="0"/>
      <c r="KEC71" s="0"/>
      <c r="KED71" s="0"/>
      <c r="KEE71" s="0"/>
      <c r="KEF71" s="0"/>
      <c r="KEG71" s="0"/>
      <c r="KEH71" s="0"/>
      <c r="KEI71" s="0"/>
      <c r="KEJ71" s="0"/>
      <c r="KEK71" s="0"/>
      <c r="KEL71" s="0"/>
      <c r="KEM71" s="0"/>
      <c r="KEN71" s="0"/>
      <c r="KEO71" s="0"/>
      <c r="KEP71" s="0"/>
      <c r="KEQ71" s="0"/>
      <c r="KER71" s="0"/>
      <c r="KES71" s="0"/>
      <c r="KET71" s="0"/>
      <c r="KEU71" s="0"/>
      <c r="KEV71" s="0"/>
      <c r="KEW71" s="0"/>
      <c r="KEX71" s="0"/>
      <c r="KEY71" s="0"/>
      <c r="KEZ71" s="0"/>
      <c r="KFA71" s="0"/>
      <c r="KFB71" s="0"/>
      <c r="KFC71" s="0"/>
      <c r="KFD71" s="0"/>
      <c r="KFE71" s="0"/>
      <c r="KFF71" s="0"/>
      <c r="KFG71" s="0"/>
      <c r="KFH71" s="0"/>
      <c r="KFI71" s="0"/>
      <c r="KFJ71" s="0"/>
      <c r="KFK71" s="0"/>
      <c r="KFL71" s="0"/>
      <c r="KFM71" s="0"/>
      <c r="KFN71" s="0"/>
      <c r="KFO71" s="0"/>
      <c r="KFP71" s="0"/>
      <c r="KFQ71" s="0"/>
      <c r="KFR71" s="0"/>
      <c r="KFS71" s="0"/>
      <c r="KFT71" s="0"/>
      <c r="KFU71" s="0"/>
      <c r="KFV71" s="0"/>
      <c r="KFW71" s="0"/>
      <c r="KFX71" s="0"/>
      <c r="KFY71" s="0"/>
      <c r="KFZ71" s="0"/>
      <c r="KGA71" s="0"/>
      <c r="KGB71" s="0"/>
      <c r="KGC71" s="0"/>
      <c r="KGD71" s="0"/>
      <c r="KGE71" s="0"/>
      <c r="KGF71" s="0"/>
      <c r="KGG71" s="0"/>
      <c r="KGH71" s="0"/>
      <c r="KGI71" s="0"/>
      <c r="KGJ71" s="0"/>
      <c r="KGK71" s="0"/>
      <c r="KGL71" s="0"/>
      <c r="KGM71" s="0"/>
      <c r="KGN71" s="0"/>
      <c r="KGO71" s="0"/>
      <c r="KGP71" s="0"/>
      <c r="KGQ71" s="0"/>
      <c r="KGR71" s="0"/>
      <c r="KGS71" s="0"/>
      <c r="KGT71" s="0"/>
      <c r="KGU71" s="0"/>
      <c r="KGV71" s="0"/>
      <c r="KGW71" s="0"/>
      <c r="KGX71" s="0"/>
      <c r="KGY71" s="0"/>
      <c r="KGZ71" s="0"/>
      <c r="KHA71" s="0"/>
      <c r="KHB71" s="0"/>
      <c r="KHC71" s="0"/>
      <c r="KHD71" s="0"/>
      <c r="KHE71" s="0"/>
      <c r="KHF71" s="0"/>
      <c r="KHG71" s="0"/>
      <c r="KHH71" s="0"/>
      <c r="KHI71" s="0"/>
      <c r="KHJ71" s="0"/>
      <c r="KHK71" s="0"/>
      <c r="KHL71" s="0"/>
      <c r="KHM71" s="0"/>
      <c r="KHN71" s="0"/>
      <c r="KHO71" s="0"/>
      <c r="KHP71" s="0"/>
      <c r="KHQ71" s="0"/>
      <c r="KHR71" s="0"/>
      <c r="KHS71" s="0"/>
      <c r="KHT71" s="0"/>
      <c r="KHU71" s="0"/>
      <c r="KHV71" s="0"/>
      <c r="KHW71" s="0"/>
      <c r="KHX71" s="0"/>
      <c r="KHY71" s="0"/>
      <c r="KHZ71" s="0"/>
      <c r="KIA71" s="0"/>
      <c r="KIB71" s="0"/>
      <c r="KIC71" s="0"/>
      <c r="KID71" s="0"/>
      <c r="KIE71" s="0"/>
      <c r="KIF71" s="0"/>
      <c r="KIG71" s="0"/>
      <c r="KIH71" s="0"/>
      <c r="KII71" s="0"/>
      <c r="KIJ71" s="0"/>
      <c r="KIK71" s="0"/>
      <c r="KIL71" s="0"/>
      <c r="KIM71" s="0"/>
      <c r="KIN71" s="0"/>
      <c r="KIO71" s="0"/>
      <c r="KIP71" s="0"/>
      <c r="KIQ71" s="0"/>
      <c r="KIR71" s="0"/>
      <c r="KIS71" s="0"/>
      <c r="KIT71" s="0"/>
      <c r="KIU71" s="0"/>
      <c r="KIV71" s="0"/>
      <c r="KIW71" s="0"/>
      <c r="KIX71" s="0"/>
      <c r="KIY71" s="0"/>
      <c r="KIZ71" s="0"/>
      <c r="KJA71" s="0"/>
      <c r="KJB71" s="0"/>
      <c r="KJC71" s="0"/>
      <c r="KJD71" s="0"/>
      <c r="KJE71" s="0"/>
      <c r="KJF71" s="0"/>
      <c r="KJG71" s="0"/>
      <c r="KJH71" s="0"/>
      <c r="KJI71" s="0"/>
      <c r="KJJ71" s="0"/>
      <c r="KJK71" s="0"/>
      <c r="KJL71" s="0"/>
      <c r="KJM71" s="0"/>
      <c r="KJN71" s="0"/>
      <c r="KJO71" s="0"/>
      <c r="KJP71" s="0"/>
      <c r="KJQ71" s="0"/>
      <c r="KJR71" s="0"/>
      <c r="KJS71" s="0"/>
      <c r="KJT71" s="0"/>
      <c r="KJU71" s="0"/>
      <c r="KJV71" s="0"/>
      <c r="KJW71" s="0"/>
      <c r="KJX71" s="0"/>
      <c r="KJY71" s="0"/>
      <c r="KJZ71" s="0"/>
      <c r="KKA71" s="0"/>
      <c r="KKB71" s="0"/>
      <c r="KKC71" s="0"/>
      <c r="KKD71" s="0"/>
      <c r="KKE71" s="0"/>
      <c r="KKF71" s="0"/>
      <c r="KKG71" s="0"/>
      <c r="KKH71" s="0"/>
      <c r="KKI71" s="0"/>
      <c r="KKJ71" s="0"/>
      <c r="KKK71" s="0"/>
      <c r="KKL71" s="0"/>
      <c r="KKM71" s="0"/>
      <c r="KKN71" s="0"/>
      <c r="KKO71" s="0"/>
      <c r="KKP71" s="0"/>
      <c r="KKQ71" s="0"/>
      <c r="KKR71" s="0"/>
      <c r="KKS71" s="0"/>
      <c r="KKT71" s="0"/>
      <c r="KKU71" s="0"/>
      <c r="KKV71" s="0"/>
      <c r="KKW71" s="0"/>
      <c r="KKX71" s="0"/>
      <c r="KKY71" s="0"/>
      <c r="KKZ71" s="0"/>
      <c r="KLA71" s="0"/>
      <c r="KLB71" s="0"/>
      <c r="KLC71" s="0"/>
      <c r="KLD71" s="0"/>
      <c r="KLE71" s="0"/>
      <c r="KLF71" s="0"/>
      <c r="KLG71" s="0"/>
      <c r="KLH71" s="0"/>
      <c r="KLI71" s="0"/>
      <c r="KLJ71" s="0"/>
      <c r="KLK71" s="0"/>
      <c r="KLL71" s="0"/>
      <c r="KLM71" s="0"/>
      <c r="KLN71" s="0"/>
      <c r="KLO71" s="0"/>
      <c r="KLP71" s="0"/>
      <c r="KLQ71" s="0"/>
      <c r="KLR71" s="0"/>
      <c r="KLS71" s="0"/>
      <c r="KLT71" s="0"/>
      <c r="KLU71" s="0"/>
      <c r="KLV71" s="0"/>
      <c r="KLW71" s="0"/>
      <c r="KLX71" s="0"/>
      <c r="KLY71" s="0"/>
      <c r="KLZ71" s="0"/>
      <c r="KMA71" s="0"/>
      <c r="KMB71" s="0"/>
      <c r="KMC71" s="0"/>
      <c r="KMD71" s="0"/>
      <c r="KME71" s="0"/>
      <c r="KMF71" s="0"/>
      <c r="KMG71" s="0"/>
      <c r="KMH71" s="0"/>
      <c r="KMI71" s="0"/>
      <c r="KMJ71" s="0"/>
      <c r="KMK71" s="0"/>
      <c r="KML71" s="0"/>
      <c r="KMM71" s="0"/>
      <c r="KMN71" s="0"/>
      <c r="KMO71" s="0"/>
      <c r="KMP71" s="0"/>
      <c r="KMQ71" s="0"/>
      <c r="KMR71" s="0"/>
      <c r="KMS71" s="0"/>
      <c r="KMT71" s="0"/>
      <c r="KMU71" s="0"/>
      <c r="KMV71" s="0"/>
      <c r="KMW71" s="0"/>
      <c r="KMX71" s="0"/>
      <c r="KMY71" s="0"/>
      <c r="KMZ71" s="0"/>
      <c r="KNA71" s="0"/>
      <c r="KNB71" s="0"/>
      <c r="KNC71" s="0"/>
      <c r="KND71" s="0"/>
      <c r="KNE71" s="0"/>
      <c r="KNF71" s="0"/>
      <c r="KNG71" s="0"/>
      <c r="KNH71" s="0"/>
      <c r="KNI71" s="0"/>
      <c r="KNJ71" s="0"/>
      <c r="KNK71" s="0"/>
      <c r="KNL71" s="0"/>
      <c r="KNM71" s="0"/>
      <c r="KNN71" s="0"/>
      <c r="KNO71" s="0"/>
      <c r="KNP71" s="0"/>
      <c r="KNQ71" s="0"/>
      <c r="KNR71" s="0"/>
      <c r="KNS71" s="0"/>
      <c r="KNT71" s="0"/>
      <c r="KNU71" s="0"/>
      <c r="KNV71" s="0"/>
      <c r="KNW71" s="0"/>
      <c r="KNX71" s="0"/>
      <c r="KNY71" s="0"/>
      <c r="KNZ71" s="0"/>
      <c r="KOA71" s="0"/>
      <c r="KOB71" s="0"/>
      <c r="KOC71" s="0"/>
      <c r="KOD71" s="0"/>
      <c r="KOE71" s="0"/>
      <c r="KOF71" s="0"/>
      <c r="KOG71" s="0"/>
      <c r="KOH71" s="0"/>
      <c r="KOI71" s="0"/>
      <c r="KOJ71" s="0"/>
      <c r="KOK71" s="0"/>
      <c r="KOL71" s="0"/>
      <c r="KOM71" s="0"/>
      <c r="KON71" s="0"/>
      <c r="KOO71" s="0"/>
      <c r="KOP71" s="0"/>
      <c r="KOQ71" s="0"/>
      <c r="KOR71" s="0"/>
      <c r="KOS71" s="0"/>
      <c r="KOT71" s="0"/>
      <c r="KOU71" s="0"/>
      <c r="KOV71" s="0"/>
      <c r="KOW71" s="0"/>
      <c r="KOX71" s="0"/>
      <c r="KOY71" s="0"/>
      <c r="KOZ71" s="0"/>
      <c r="KPA71" s="0"/>
      <c r="KPB71" s="0"/>
      <c r="KPC71" s="0"/>
      <c r="KPD71" s="0"/>
      <c r="KPE71" s="0"/>
      <c r="KPF71" s="0"/>
      <c r="KPG71" s="0"/>
      <c r="KPH71" s="0"/>
      <c r="KPI71" s="0"/>
      <c r="KPJ71" s="0"/>
      <c r="KPK71" s="0"/>
      <c r="KPL71" s="0"/>
      <c r="KPM71" s="0"/>
      <c r="KPN71" s="0"/>
      <c r="KPO71" s="0"/>
      <c r="KPP71" s="0"/>
      <c r="KPQ71" s="0"/>
      <c r="KPR71" s="0"/>
      <c r="KPS71" s="0"/>
      <c r="KPT71" s="0"/>
      <c r="KPU71" s="0"/>
      <c r="KPV71" s="0"/>
      <c r="KPW71" s="0"/>
      <c r="KPX71" s="0"/>
      <c r="KPY71" s="0"/>
      <c r="KPZ71" s="0"/>
      <c r="KQA71" s="0"/>
      <c r="KQB71" s="0"/>
      <c r="KQC71" s="0"/>
      <c r="KQD71" s="0"/>
      <c r="KQE71" s="0"/>
      <c r="KQF71" s="0"/>
      <c r="KQG71" s="0"/>
      <c r="KQH71" s="0"/>
      <c r="KQI71" s="0"/>
      <c r="KQJ71" s="0"/>
      <c r="KQK71" s="0"/>
      <c r="KQL71" s="0"/>
      <c r="KQM71" s="0"/>
      <c r="KQN71" s="0"/>
      <c r="KQO71" s="0"/>
      <c r="KQP71" s="0"/>
      <c r="KQQ71" s="0"/>
      <c r="KQR71" s="0"/>
      <c r="KQS71" s="0"/>
      <c r="KQT71" s="0"/>
      <c r="KQU71" s="0"/>
      <c r="KQV71" s="0"/>
      <c r="KQW71" s="0"/>
      <c r="KQX71" s="0"/>
      <c r="KQY71" s="0"/>
      <c r="KQZ71" s="0"/>
      <c r="KRA71" s="0"/>
      <c r="KRB71" s="0"/>
      <c r="KRC71" s="0"/>
      <c r="KRD71" s="0"/>
      <c r="KRE71" s="0"/>
      <c r="KRF71" s="0"/>
      <c r="KRG71" s="0"/>
      <c r="KRH71" s="0"/>
      <c r="KRI71" s="0"/>
      <c r="KRJ71" s="0"/>
      <c r="KRK71" s="0"/>
      <c r="KRL71" s="0"/>
      <c r="KRM71" s="0"/>
      <c r="KRN71" s="0"/>
      <c r="KRO71" s="0"/>
      <c r="KRP71" s="0"/>
      <c r="KRQ71" s="0"/>
      <c r="KRR71" s="0"/>
      <c r="KRS71" s="0"/>
      <c r="KRT71" s="0"/>
      <c r="KRU71" s="0"/>
      <c r="KRV71" s="0"/>
      <c r="KRW71" s="0"/>
      <c r="KRX71" s="0"/>
      <c r="KRY71" s="0"/>
      <c r="KRZ71" s="0"/>
      <c r="KSA71" s="0"/>
      <c r="KSB71" s="0"/>
      <c r="KSC71" s="0"/>
      <c r="KSD71" s="0"/>
      <c r="KSE71" s="0"/>
      <c r="KSF71" s="0"/>
      <c r="KSG71" s="0"/>
      <c r="KSH71" s="0"/>
      <c r="KSI71" s="0"/>
      <c r="KSJ71" s="0"/>
      <c r="KSK71" s="0"/>
      <c r="KSL71" s="0"/>
      <c r="KSM71" s="0"/>
      <c r="KSN71" s="0"/>
      <c r="KSO71" s="0"/>
      <c r="KSP71" s="0"/>
      <c r="KSQ71" s="0"/>
      <c r="KSR71" s="0"/>
      <c r="KSS71" s="0"/>
      <c r="KST71" s="0"/>
      <c r="KSU71" s="0"/>
      <c r="KSV71" s="0"/>
      <c r="KSW71" s="0"/>
      <c r="KSX71" s="0"/>
      <c r="KSY71" s="0"/>
      <c r="KSZ71" s="0"/>
      <c r="KTA71" s="0"/>
      <c r="KTB71" s="0"/>
      <c r="KTC71" s="0"/>
      <c r="KTD71" s="0"/>
      <c r="KTE71" s="0"/>
      <c r="KTF71" s="0"/>
      <c r="KTG71" s="0"/>
      <c r="KTH71" s="0"/>
      <c r="KTI71" s="0"/>
      <c r="KTJ71" s="0"/>
      <c r="KTK71" s="0"/>
      <c r="KTL71" s="0"/>
      <c r="KTM71" s="0"/>
      <c r="KTN71" s="0"/>
      <c r="KTO71" s="0"/>
      <c r="KTP71" s="0"/>
      <c r="KTQ71" s="0"/>
      <c r="KTR71" s="0"/>
      <c r="KTS71" s="0"/>
      <c r="KTT71" s="0"/>
      <c r="KTU71" s="0"/>
      <c r="KTV71" s="0"/>
      <c r="KTW71" s="0"/>
      <c r="KTX71" s="0"/>
      <c r="KTY71" s="0"/>
      <c r="KTZ71" s="0"/>
      <c r="KUA71" s="0"/>
      <c r="KUB71" s="0"/>
      <c r="KUC71" s="0"/>
      <c r="KUD71" s="0"/>
      <c r="KUE71" s="0"/>
      <c r="KUF71" s="0"/>
      <c r="KUG71" s="0"/>
      <c r="KUH71" s="0"/>
      <c r="KUI71" s="0"/>
      <c r="KUJ71" s="0"/>
      <c r="KUK71" s="0"/>
      <c r="KUL71" s="0"/>
      <c r="KUM71" s="0"/>
      <c r="KUN71" s="0"/>
      <c r="KUO71" s="0"/>
      <c r="KUP71" s="0"/>
      <c r="KUQ71" s="0"/>
      <c r="KUR71" s="0"/>
      <c r="KUS71" s="0"/>
      <c r="KUT71" s="0"/>
      <c r="KUU71" s="0"/>
      <c r="KUV71" s="0"/>
      <c r="KUW71" s="0"/>
      <c r="KUX71" s="0"/>
      <c r="KUY71" s="0"/>
      <c r="KUZ71" s="0"/>
      <c r="KVA71" s="0"/>
      <c r="KVB71" s="0"/>
      <c r="KVC71" s="0"/>
      <c r="KVD71" s="0"/>
      <c r="KVE71" s="0"/>
      <c r="KVF71" s="0"/>
      <c r="KVG71" s="0"/>
      <c r="KVH71" s="0"/>
      <c r="KVI71" s="0"/>
      <c r="KVJ71" s="0"/>
      <c r="KVK71" s="0"/>
      <c r="KVL71" s="0"/>
      <c r="KVM71" s="0"/>
      <c r="KVN71" s="0"/>
      <c r="KVO71" s="0"/>
      <c r="KVP71" s="0"/>
      <c r="KVQ71" s="0"/>
      <c r="KVR71" s="0"/>
      <c r="KVS71" s="0"/>
      <c r="KVT71" s="0"/>
      <c r="KVU71" s="0"/>
      <c r="KVV71" s="0"/>
      <c r="KVW71" s="0"/>
      <c r="KVX71" s="0"/>
      <c r="KVY71" s="0"/>
      <c r="KVZ71" s="0"/>
      <c r="KWA71" s="0"/>
      <c r="KWB71" s="0"/>
      <c r="KWC71" s="0"/>
      <c r="KWD71" s="0"/>
      <c r="KWE71" s="0"/>
      <c r="KWF71" s="0"/>
      <c r="KWG71" s="0"/>
      <c r="KWH71" s="0"/>
      <c r="KWI71" s="0"/>
      <c r="KWJ71" s="0"/>
      <c r="KWK71" s="0"/>
      <c r="KWL71" s="0"/>
      <c r="KWM71" s="0"/>
      <c r="KWN71" s="0"/>
      <c r="KWO71" s="0"/>
      <c r="KWP71" s="0"/>
      <c r="KWQ71" s="0"/>
      <c r="KWR71" s="0"/>
      <c r="KWS71" s="0"/>
      <c r="KWT71" s="0"/>
      <c r="KWU71" s="0"/>
      <c r="KWV71" s="0"/>
      <c r="KWW71" s="0"/>
      <c r="KWX71" s="0"/>
      <c r="KWY71" s="0"/>
      <c r="KWZ71" s="0"/>
      <c r="KXA71" s="0"/>
      <c r="KXB71" s="0"/>
      <c r="KXC71" s="0"/>
      <c r="KXD71" s="0"/>
      <c r="KXE71" s="0"/>
      <c r="KXF71" s="0"/>
      <c r="KXG71" s="0"/>
      <c r="KXH71" s="0"/>
      <c r="KXI71" s="0"/>
      <c r="KXJ71" s="0"/>
      <c r="KXK71" s="0"/>
      <c r="KXL71" s="0"/>
      <c r="KXM71" s="0"/>
      <c r="KXN71" s="0"/>
      <c r="KXO71" s="0"/>
      <c r="KXP71" s="0"/>
      <c r="KXQ71" s="0"/>
      <c r="KXR71" s="0"/>
      <c r="KXS71" s="0"/>
      <c r="KXT71" s="0"/>
      <c r="KXU71" s="0"/>
      <c r="KXV71" s="0"/>
      <c r="KXW71" s="0"/>
      <c r="KXX71" s="0"/>
      <c r="KXY71" s="0"/>
      <c r="KXZ71" s="0"/>
      <c r="KYA71" s="0"/>
      <c r="KYB71" s="0"/>
      <c r="KYC71" s="0"/>
      <c r="KYD71" s="0"/>
      <c r="KYE71" s="0"/>
      <c r="KYF71" s="0"/>
      <c r="KYG71" s="0"/>
      <c r="KYH71" s="0"/>
      <c r="KYI71" s="0"/>
      <c r="KYJ71" s="0"/>
      <c r="KYK71" s="0"/>
      <c r="KYL71" s="0"/>
      <c r="KYM71" s="0"/>
      <c r="KYN71" s="0"/>
      <c r="KYO71" s="0"/>
      <c r="KYP71" s="0"/>
      <c r="KYQ71" s="0"/>
      <c r="KYR71" s="0"/>
      <c r="KYS71" s="0"/>
      <c r="KYT71" s="0"/>
      <c r="KYU71" s="0"/>
      <c r="KYV71" s="0"/>
      <c r="KYW71" s="0"/>
      <c r="KYX71" s="0"/>
      <c r="KYY71" s="0"/>
      <c r="KYZ71" s="0"/>
      <c r="KZA71" s="0"/>
      <c r="KZB71" s="0"/>
      <c r="KZC71" s="0"/>
      <c r="KZD71" s="0"/>
      <c r="KZE71" s="0"/>
      <c r="KZF71" s="0"/>
      <c r="KZG71" s="0"/>
      <c r="KZH71" s="0"/>
      <c r="KZI71" s="0"/>
      <c r="KZJ71" s="0"/>
      <c r="KZK71" s="0"/>
      <c r="KZL71" s="0"/>
      <c r="KZM71" s="0"/>
      <c r="KZN71" s="0"/>
      <c r="KZO71" s="0"/>
      <c r="KZP71" s="0"/>
      <c r="KZQ71" s="0"/>
      <c r="KZR71" s="0"/>
      <c r="KZS71" s="0"/>
      <c r="KZT71" s="0"/>
      <c r="KZU71" s="0"/>
      <c r="KZV71" s="0"/>
      <c r="KZW71" s="0"/>
      <c r="KZX71" s="0"/>
      <c r="KZY71" s="0"/>
      <c r="KZZ71" s="0"/>
      <c r="LAA71" s="0"/>
      <c r="LAB71" s="0"/>
      <c r="LAC71" s="0"/>
      <c r="LAD71" s="0"/>
      <c r="LAE71" s="0"/>
      <c r="LAF71" s="0"/>
      <c r="LAG71" s="0"/>
      <c r="LAH71" s="0"/>
      <c r="LAI71" s="0"/>
      <c r="LAJ71" s="0"/>
      <c r="LAK71" s="0"/>
      <c r="LAL71" s="0"/>
      <c r="LAM71" s="0"/>
      <c r="LAN71" s="0"/>
      <c r="LAO71" s="0"/>
      <c r="LAP71" s="0"/>
      <c r="LAQ71" s="0"/>
      <c r="LAR71" s="0"/>
      <c r="LAS71" s="0"/>
      <c r="LAT71" s="0"/>
      <c r="LAU71" s="0"/>
      <c r="LAV71" s="0"/>
      <c r="LAW71" s="0"/>
      <c r="LAX71" s="0"/>
      <c r="LAY71" s="0"/>
      <c r="LAZ71" s="0"/>
      <c r="LBA71" s="0"/>
      <c r="LBB71" s="0"/>
      <c r="LBC71" s="0"/>
      <c r="LBD71" s="0"/>
      <c r="LBE71" s="0"/>
      <c r="LBF71" s="0"/>
      <c r="LBG71" s="0"/>
      <c r="LBH71" s="0"/>
      <c r="LBI71" s="0"/>
      <c r="LBJ71" s="0"/>
      <c r="LBK71" s="0"/>
      <c r="LBL71" s="0"/>
      <c r="LBM71" s="0"/>
      <c r="LBN71" s="0"/>
      <c r="LBO71" s="0"/>
      <c r="LBP71" s="0"/>
      <c r="LBQ71" s="0"/>
      <c r="LBR71" s="0"/>
      <c r="LBS71" s="0"/>
      <c r="LBT71" s="0"/>
      <c r="LBU71" s="0"/>
      <c r="LBV71" s="0"/>
      <c r="LBW71" s="0"/>
      <c r="LBX71" s="0"/>
      <c r="LBY71" s="0"/>
      <c r="LBZ71" s="0"/>
      <c r="LCA71" s="0"/>
      <c r="LCB71" s="0"/>
      <c r="LCC71" s="0"/>
      <c r="LCD71" s="0"/>
      <c r="LCE71" s="0"/>
      <c r="LCF71" s="0"/>
      <c r="LCG71" s="0"/>
      <c r="LCH71" s="0"/>
      <c r="LCI71" s="0"/>
      <c r="LCJ71" s="0"/>
      <c r="LCK71" s="0"/>
      <c r="LCL71" s="0"/>
      <c r="LCM71" s="0"/>
      <c r="LCN71" s="0"/>
      <c r="LCO71" s="0"/>
      <c r="LCP71" s="0"/>
      <c r="LCQ71" s="0"/>
      <c r="LCR71" s="0"/>
      <c r="LCS71" s="0"/>
      <c r="LCT71" s="0"/>
      <c r="LCU71" s="0"/>
      <c r="LCV71" s="0"/>
      <c r="LCW71" s="0"/>
      <c r="LCX71" s="0"/>
      <c r="LCY71" s="0"/>
      <c r="LCZ71" s="0"/>
      <c r="LDA71" s="0"/>
      <c r="LDB71" s="0"/>
      <c r="LDC71" s="0"/>
      <c r="LDD71" s="0"/>
      <c r="LDE71" s="0"/>
      <c r="LDF71" s="0"/>
      <c r="LDG71" s="0"/>
      <c r="LDH71" s="0"/>
      <c r="LDI71" s="0"/>
      <c r="LDJ71" s="0"/>
      <c r="LDK71" s="0"/>
      <c r="LDL71" s="0"/>
      <c r="LDM71" s="0"/>
      <c r="LDN71" s="0"/>
      <c r="LDO71" s="0"/>
      <c r="LDP71" s="0"/>
      <c r="LDQ71" s="0"/>
      <c r="LDR71" s="0"/>
      <c r="LDS71" s="0"/>
      <c r="LDT71" s="0"/>
      <c r="LDU71" s="0"/>
      <c r="LDV71" s="0"/>
      <c r="LDW71" s="0"/>
      <c r="LDX71" s="0"/>
      <c r="LDY71" s="0"/>
      <c r="LDZ71" s="0"/>
      <c r="LEA71" s="0"/>
      <c r="LEB71" s="0"/>
      <c r="LEC71" s="0"/>
      <c r="LED71" s="0"/>
      <c r="LEE71" s="0"/>
      <c r="LEF71" s="0"/>
      <c r="LEG71" s="0"/>
      <c r="LEH71" s="0"/>
      <c r="LEI71" s="0"/>
      <c r="LEJ71" s="0"/>
      <c r="LEK71" s="0"/>
      <c r="LEL71" s="0"/>
      <c r="LEM71" s="0"/>
      <c r="LEN71" s="0"/>
      <c r="LEO71" s="0"/>
      <c r="LEP71" s="0"/>
      <c r="LEQ71" s="0"/>
      <c r="LER71" s="0"/>
      <c r="LES71" s="0"/>
      <c r="LET71" s="0"/>
      <c r="LEU71" s="0"/>
      <c r="LEV71" s="0"/>
      <c r="LEW71" s="0"/>
      <c r="LEX71" s="0"/>
      <c r="LEY71" s="0"/>
      <c r="LEZ71" s="0"/>
      <c r="LFA71" s="0"/>
      <c r="LFB71" s="0"/>
      <c r="LFC71" s="0"/>
      <c r="LFD71" s="0"/>
      <c r="LFE71" s="0"/>
      <c r="LFF71" s="0"/>
      <c r="LFG71" s="0"/>
      <c r="LFH71" s="0"/>
      <c r="LFI71" s="0"/>
      <c r="LFJ71" s="0"/>
      <c r="LFK71" s="0"/>
      <c r="LFL71" s="0"/>
      <c r="LFM71" s="0"/>
      <c r="LFN71" s="0"/>
      <c r="LFO71" s="0"/>
      <c r="LFP71" s="0"/>
      <c r="LFQ71" s="0"/>
      <c r="LFR71" s="0"/>
      <c r="LFS71" s="0"/>
      <c r="LFT71" s="0"/>
      <c r="LFU71" s="0"/>
      <c r="LFV71" s="0"/>
      <c r="LFW71" s="0"/>
      <c r="LFX71" s="0"/>
      <c r="LFY71" s="0"/>
      <c r="LFZ71" s="0"/>
      <c r="LGA71" s="0"/>
      <c r="LGB71" s="0"/>
      <c r="LGC71" s="0"/>
      <c r="LGD71" s="0"/>
      <c r="LGE71" s="0"/>
      <c r="LGF71" s="0"/>
      <c r="LGG71" s="0"/>
      <c r="LGH71" s="0"/>
      <c r="LGI71" s="0"/>
      <c r="LGJ71" s="0"/>
      <c r="LGK71" s="0"/>
      <c r="LGL71" s="0"/>
      <c r="LGM71" s="0"/>
      <c r="LGN71" s="0"/>
      <c r="LGO71" s="0"/>
      <c r="LGP71" s="0"/>
      <c r="LGQ71" s="0"/>
      <c r="LGR71" s="0"/>
      <c r="LGS71" s="0"/>
      <c r="LGT71" s="0"/>
      <c r="LGU71" s="0"/>
      <c r="LGV71" s="0"/>
      <c r="LGW71" s="0"/>
      <c r="LGX71" s="0"/>
      <c r="LGY71" s="0"/>
      <c r="LGZ71" s="0"/>
      <c r="LHA71" s="0"/>
      <c r="LHB71" s="0"/>
      <c r="LHC71" s="0"/>
      <c r="LHD71" s="0"/>
      <c r="LHE71" s="0"/>
      <c r="LHF71" s="0"/>
      <c r="LHG71" s="0"/>
      <c r="LHH71" s="0"/>
      <c r="LHI71" s="0"/>
      <c r="LHJ71" s="0"/>
      <c r="LHK71" s="0"/>
      <c r="LHL71" s="0"/>
      <c r="LHM71" s="0"/>
      <c r="LHN71" s="0"/>
      <c r="LHO71" s="0"/>
      <c r="LHP71" s="0"/>
      <c r="LHQ71" s="0"/>
      <c r="LHR71" s="0"/>
      <c r="LHS71" s="0"/>
      <c r="LHT71" s="0"/>
      <c r="LHU71" s="0"/>
      <c r="LHV71" s="0"/>
      <c r="LHW71" s="0"/>
      <c r="LHX71" s="0"/>
      <c r="LHY71" s="0"/>
      <c r="LHZ71" s="0"/>
      <c r="LIA71" s="0"/>
      <c r="LIB71" s="0"/>
      <c r="LIC71" s="0"/>
      <c r="LID71" s="0"/>
      <c r="LIE71" s="0"/>
      <c r="LIF71" s="0"/>
      <c r="LIG71" s="0"/>
      <c r="LIH71" s="0"/>
      <c r="LII71" s="0"/>
      <c r="LIJ71" s="0"/>
      <c r="LIK71" s="0"/>
      <c r="LIL71" s="0"/>
      <c r="LIM71" s="0"/>
      <c r="LIN71" s="0"/>
      <c r="LIO71" s="0"/>
      <c r="LIP71" s="0"/>
      <c r="LIQ71" s="0"/>
      <c r="LIR71" s="0"/>
      <c r="LIS71" s="0"/>
      <c r="LIT71" s="0"/>
      <c r="LIU71" s="0"/>
      <c r="LIV71" s="0"/>
      <c r="LIW71" s="0"/>
      <c r="LIX71" s="0"/>
      <c r="LIY71" s="0"/>
      <c r="LIZ71" s="0"/>
      <c r="LJA71" s="0"/>
      <c r="LJB71" s="0"/>
      <c r="LJC71" s="0"/>
      <c r="LJD71" s="0"/>
      <c r="LJE71" s="0"/>
      <c r="LJF71" s="0"/>
      <c r="LJG71" s="0"/>
      <c r="LJH71" s="0"/>
      <c r="LJI71" s="0"/>
      <c r="LJJ71" s="0"/>
      <c r="LJK71" s="0"/>
      <c r="LJL71" s="0"/>
      <c r="LJM71" s="0"/>
      <c r="LJN71" s="0"/>
      <c r="LJO71" s="0"/>
      <c r="LJP71" s="0"/>
      <c r="LJQ71" s="0"/>
      <c r="LJR71" s="0"/>
      <c r="LJS71" s="0"/>
      <c r="LJT71" s="0"/>
      <c r="LJU71" s="0"/>
      <c r="LJV71" s="0"/>
      <c r="LJW71" s="0"/>
      <c r="LJX71" s="0"/>
      <c r="LJY71" s="0"/>
      <c r="LJZ71" s="0"/>
      <c r="LKA71" s="0"/>
      <c r="LKB71" s="0"/>
      <c r="LKC71" s="0"/>
      <c r="LKD71" s="0"/>
      <c r="LKE71" s="0"/>
      <c r="LKF71" s="0"/>
      <c r="LKG71" s="0"/>
      <c r="LKH71" s="0"/>
      <c r="LKI71" s="0"/>
      <c r="LKJ71" s="0"/>
      <c r="LKK71" s="0"/>
      <c r="LKL71" s="0"/>
      <c r="LKM71" s="0"/>
      <c r="LKN71" s="0"/>
      <c r="LKO71" s="0"/>
      <c r="LKP71" s="0"/>
      <c r="LKQ71" s="0"/>
      <c r="LKR71" s="0"/>
      <c r="LKS71" s="0"/>
      <c r="LKT71" s="0"/>
      <c r="LKU71" s="0"/>
      <c r="LKV71" s="0"/>
      <c r="LKW71" s="0"/>
      <c r="LKX71" s="0"/>
      <c r="LKY71" s="0"/>
      <c r="LKZ71" s="0"/>
      <c r="LLA71" s="0"/>
      <c r="LLB71" s="0"/>
      <c r="LLC71" s="0"/>
      <c r="LLD71" s="0"/>
      <c r="LLE71" s="0"/>
      <c r="LLF71" s="0"/>
      <c r="LLG71" s="0"/>
      <c r="LLH71" s="0"/>
      <c r="LLI71" s="0"/>
      <c r="LLJ71" s="0"/>
      <c r="LLK71" s="0"/>
      <c r="LLL71" s="0"/>
      <c r="LLM71" s="0"/>
      <c r="LLN71" s="0"/>
      <c r="LLO71" s="0"/>
      <c r="LLP71" s="0"/>
      <c r="LLQ71" s="0"/>
      <c r="LLR71" s="0"/>
      <c r="LLS71" s="0"/>
      <c r="LLT71" s="0"/>
      <c r="LLU71" s="0"/>
      <c r="LLV71" s="0"/>
      <c r="LLW71" s="0"/>
      <c r="LLX71" s="0"/>
      <c r="LLY71" s="0"/>
      <c r="LLZ71" s="0"/>
      <c r="LMA71" s="0"/>
      <c r="LMB71" s="0"/>
      <c r="LMC71" s="0"/>
      <c r="LMD71" s="0"/>
      <c r="LME71" s="0"/>
      <c r="LMF71" s="0"/>
      <c r="LMG71" s="0"/>
      <c r="LMH71" s="0"/>
      <c r="LMI71" s="0"/>
      <c r="LMJ71" s="0"/>
      <c r="LMK71" s="0"/>
      <c r="LML71" s="0"/>
      <c r="LMM71" s="0"/>
      <c r="LMN71" s="0"/>
      <c r="LMO71" s="0"/>
      <c r="LMP71" s="0"/>
      <c r="LMQ71" s="0"/>
      <c r="LMR71" s="0"/>
      <c r="LMS71" s="0"/>
      <c r="LMT71" s="0"/>
      <c r="LMU71" s="0"/>
      <c r="LMV71" s="0"/>
      <c r="LMW71" s="0"/>
      <c r="LMX71" s="0"/>
      <c r="LMY71" s="0"/>
      <c r="LMZ71" s="0"/>
      <c r="LNA71" s="0"/>
      <c r="LNB71" s="0"/>
      <c r="LNC71" s="0"/>
      <c r="LND71" s="0"/>
      <c r="LNE71" s="0"/>
      <c r="LNF71" s="0"/>
      <c r="LNG71" s="0"/>
      <c r="LNH71" s="0"/>
      <c r="LNI71" s="0"/>
      <c r="LNJ71" s="0"/>
      <c r="LNK71" s="0"/>
      <c r="LNL71" s="0"/>
      <c r="LNM71" s="0"/>
      <c r="LNN71" s="0"/>
      <c r="LNO71" s="0"/>
      <c r="LNP71" s="0"/>
      <c r="LNQ71" s="0"/>
      <c r="LNR71" s="0"/>
      <c r="LNS71" s="0"/>
      <c r="LNT71" s="0"/>
      <c r="LNU71" s="0"/>
      <c r="LNV71" s="0"/>
      <c r="LNW71" s="0"/>
      <c r="LNX71" s="0"/>
      <c r="LNY71" s="0"/>
      <c r="LNZ71" s="0"/>
      <c r="LOA71" s="0"/>
      <c r="LOB71" s="0"/>
      <c r="LOC71" s="0"/>
      <c r="LOD71" s="0"/>
      <c r="LOE71" s="0"/>
      <c r="LOF71" s="0"/>
      <c r="LOG71" s="0"/>
      <c r="LOH71" s="0"/>
      <c r="LOI71" s="0"/>
      <c r="LOJ71" s="0"/>
      <c r="LOK71" s="0"/>
      <c r="LOL71" s="0"/>
      <c r="LOM71" s="0"/>
      <c r="LON71" s="0"/>
      <c r="LOO71" s="0"/>
      <c r="LOP71" s="0"/>
      <c r="LOQ71" s="0"/>
      <c r="LOR71" s="0"/>
      <c r="LOS71" s="0"/>
      <c r="LOT71" s="0"/>
      <c r="LOU71" s="0"/>
      <c r="LOV71" s="0"/>
      <c r="LOW71" s="0"/>
      <c r="LOX71" s="0"/>
      <c r="LOY71" s="0"/>
      <c r="LOZ71" s="0"/>
      <c r="LPA71" s="0"/>
      <c r="LPB71" s="0"/>
      <c r="LPC71" s="0"/>
      <c r="LPD71" s="0"/>
      <c r="LPE71" s="0"/>
      <c r="LPF71" s="0"/>
      <c r="LPG71" s="0"/>
      <c r="LPH71" s="0"/>
      <c r="LPI71" s="0"/>
      <c r="LPJ71" s="0"/>
      <c r="LPK71" s="0"/>
      <c r="LPL71" s="0"/>
      <c r="LPM71" s="0"/>
      <c r="LPN71" s="0"/>
      <c r="LPO71" s="0"/>
      <c r="LPP71" s="0"/>
      <c r="LPQ71" s="0"/>
      <c r="LPR71" s="0"/>
      <c r="LPS71" s="0"/>
      <c r="LPT71" s="0"/>
      <c r="LPU71" s="0"/>
      <c r="LPV71" s="0"/>
      <c r="LPW71" s="0"/>
      <c r="LPX71" s="0"/>
      <c r="LPY71" s="0"/>
      <c r="LPZ71" s="0"/>
      <c r="LQA71" s="0"/>
      <c r="LQB71" s="0"/>
      <c r="LQC71" s="0"/>
      <c r="LQD71" s="0"/>
      <c r="LQE71" s="0"/>
      <c r="LQF71" s="0"/>
      <c r="LQG71" s="0"/>
      <c r="LQH71" s="0"/>
      <c r="LQI71" s="0"/>
      <c r="LQJ71" s="0"/>
      <c r="LQK71" s="0"/>
      <c r="LQL71" s="0"/>
      <c r="LQM71" s="0"/>
      <c r="LQN71" s="0"/>
      <c r="LQO71" s="0"/>
      <c r="LQP71" s="0"/>
      <c r="LQQ71" s="0"/>
      <c r="LQR71" s="0"/>
      <c r="LQS71" s="0"/>
      <c r="LQT71" s="0"/>
      <c r="LQU71" s="0"/>
      <c r="LQV71" s="0"/>
      <c r="LQW71" s="0"/>
      <c r="LQX71" s="0"/>
      <c r="LQY71" s="0"/>
      <c r="LQZ71" s="0"/>
      <c r="LRA71" s="0"/>
      <c r="LRB71" s="0"/>
      <c r="LRC71" s="0"/>
      <c r="LRD71" s="0"/>
      <c r="LRE71" s="0"/>
      <c r="LRF71" s="0"/>
      <c r="LRG71" s="0"/>
      <c r="LRH71" s="0"/>
      <c r="LRI71" s="0"/>
      <c r="LRJ71" s="0"/>
      <c r="LRK71" s="0"/>
      <c r="LRL71" s="0"/>
      <c r="LRM71" s="0"/>
      <c r="LRN71" s="0"/>
      <c r="LRO71" s="0"/>
      <c r="LRP71" s="0"/>
      <c r="LRQ71" s="0"/>
      <c r="LRR71" s="0"/>
      <c r="LRS71" s="0"/>
      <c r="LRT71" s="0"/>
      <c r="LRU71" s="0"/>
      <c r="LRV71" s="0"/>
      <c r="LRW71" s="0"/>
      <c r="LRX71" s="0"/>
      <c r="LRY71" s="0"/>
      <c r="LRZ71" s="0"/>
      <c r="LSA71" s="0"/>
      <c r="LSB71" s="0"/>
      <c r="LSC71" s="0"/>
      <c r="LSD71" s="0"/>
      <c r="LSE71" s="0"/>
      <c r="LSF71" s="0"/>
      <c r="LSG71" s="0"/>
      <c r="LSH71" s="0"/>
      <c r="LSI71" s="0"/>
      <c r="LSJ71" s="0"/>
      <c r="LSK71" s="0"/>
      <c r="LSL71" s="0"/>
      <c r="LSM71" s="0"/>
      <c r="LSN71" s="0"/>
      <c r="LSO71" s="0"/>
      <c r="LSP71" s="0"/>
      <c r="LSQ71" s="0"/>
      <c r="LSR71" s="0"/>
      <c r="LSS71" s="0"/>
      <c r="LST71" s="0"/>
      <c r="LSU71" s="0"/>
      <c r="LSV71" s="0"/>
      <c r="LSW71" s="0"/>
      <c r="LSX71" s="0"/>
      <c r="LSY71" s="0"/>
      <c r="LSZ71" s="0"/>
      <c r="LTA71" s="0"/>
      <c r="LTB71" s="0"/>
      <c r="LTC71" s="0"/>
      <c r="LTD71" s="0"/>
      <c r="LTE71" s="0"/>
      <c r="LTF71" s="0"/>
      <c r="LTG71" s="0"/>
      <c r="LTH71" s="0"/>
      <c r="LTI71" s="0"/>
      <c r="LTJ71" s="0"/>
      <c r="LTK71" s="0"/>
      <c r="LTL71" s="0"/>
      <c r="LTM71" s="0"/>
      <c r="LTN71" s="0"/>
      <c r="LTO71" s="0"/>
      <c r="LTP71" s="0"/>
      <c r="LTQ71" s="0"/>
      <c r="LTR71" s="0"/>
      <c r="LTS71" s="0"/>
      <c r="LTT71" s="0"/>
      <c r="LTU71" s="0"/>
      <c r="LTV71" s="0"/>
      <c r="LTW71" s="0"/>
      <c r="LTX71" s="0"/>
      <c r="LTY71" s="0"/>
      <c r="LTZ71" s="0"/>
      <c r="LUA71" s="0"/>
      <c r="LUB71" s="0"/>
      <c r="LUC71" s="0"/>
      <c r="LUD71" s="0"/>
      <c r="LUE71" s="0"/>
      <c r="LUF71" s="0"/>
      <c r="LUG71" s="0"/>
      <c r="LUH71" s="0"/>
      <c r="LUI71" s="0"/>
      <c r="LUJ71" s="0"/>
      <c r="LUK71" s="0"/>
      <c r="LUL71" s="0"/>
      <c r="LUM71" s="0"/>
      <c r="LUN71" s="0"/>
      <c r="LUO71" s="0"/>
      <c r="LUP71" s="0"/>
      <c r="LUQ71" s="0"/>
      <c r="LUR71" s="0"/>
      <c r="LUS71" s="0"/>
      <c r="LUT71" s="0"/>
      <c r="LUU71" s="0"/>
      <c r="LUV71" s="0"/>
      <c r="LUW71" s="0"/>
      <c r="LUX71" s="0"/>
      <c r="LUY71" s="0"/>
      <c r="LUZ71" s="0"/>
      <c r="LVA71" s="0"/>
      <c r="LVB71" s="0"/>
      <c r="LVC71" s="0"/>
      <c r="LVD71" s="0"/>
      <c r="LVE71" s="0"/>
      <c r="LVF71" s="0"/>
      <c r="LVG71" s="0"/>
      <c r="LVH71" s="0"/>
      <c r="LVI71" s="0"/>
      <c r="LVJ71" s="0"/>
      <c r="LVK71" s="0"/>
      <c r="LVL71" s="0"/>
      <c r="LVM71" s="0"/>
      <c r="LVN71" s="0"/>
      <c r="LVO71" s="0"/>
      <c r="LVP71" s="0"/>
      <c r="LVQ71" s="0"/>
      <c r="LVR71" s="0"/>
      <c r="LVS71" s="0"/>
      <c r="LVT71" s="0"/>
      <c r="LVU71" s="0"/>
      <c r="LVV71" s="0"/>
      <c r="LVW71" s="0"/>
      <c r="LVX71" s="0"/>
      <c r="LVY71" s="0"/>
      <c r="LVZ71" s="0"/>
      <c r="LWA71" s="0"/>
      <c r="LWB71" s="0"/>
      <c r="LWC71" s="0"/>
      <c r="LWD71" s="0"/>
      <c r="LWE71" s="0"/>
      <c r="LWF71" s="0"/>
      <c r="LWG71" s="0"/>
      <c r="LWH71" s="0"/>
      <c r="LWI71" s="0"/>
      <c r="LWJ71" s="0"/>
      <c r="LWK71" s="0"/>
      <c r="LWL71" s="0"/>
      <c r="LWM71" s="0"/>
      <c r="LWN71" s="0"/>
      <c r="LWO71" s="0"/>
      <c r="LWP71" s="0"/>
      <c r="LWQ71" s="0"/>
      <c r="LWR71" s="0"/>
      <c r="LWS71" s="0"/>
      <c r="LWT71" s="0"/>
      <c r="LWU71" s="0"/>
      <c r="LWV71" s="0"/>
      <c r="LWW71" s="0"/>
      <c r="LWX71" s="0"/>
      <c r="LWY71" s="0"/>
      <c r="LWZ71" s="0"/>
      <c r="LXA71" s="0"/>
      <c r="LXB71" s="0"/>
      <c r="LXC71" s="0"/>
      <c r="LXD71" s="0"/>
      <c r="LXE71" s="0"/>
      <c r="LXF71" s="0"/>
      <c r="LXG71" s="0"/>
      <c r="LXH71" s="0"/>
      <c r="LXI71" s="0"/>
      <c r="LXJ71" s="0"/>
      <c r="LXK71" s="0"/>
      <c r="LXL71" s="0"/>
      <c r="LXM71" s="0"/>
      <c r="LXN71" s="0"/>
      <c r="LXO71" s="0"/>
      <c r="LXP71" s="0"/>
      <c r="LXQ71" s="0"/>
      <c r="LXR71" s="0"/>
      <c r="LXS71" s="0"/>
      <c r="LXT71" s="0"/>
      <c r="LXU71" s="0"/>
      <c r="LXV71" s="0"/>
      <c r="LXW71" s="0"/>
      <c r="LXX71" s="0"/>
      <c r="LXY71" s="0"/>
      <c r="LXZ71" s="0"/>
      <c r="LYA71" s="0"/>
      <c r="LYB71" s="0"/>
      <c r="LYC71" s="0"/>
      <c r="LYD71" s="0"/>
      <c r="LYE71" s="0"/>
      <c r="LYF71" s="0"/>
      <c r="LYG71" s="0"/>
      <c r="LYH71" s="0"/>
      <c r="LYI71" s="0"/>
      <c r="LYJ71" s="0"/>
      <c r="LYK71" s="0"/>
      <c r="LYL71" s="0"/>
      <c r="LYM71" s="0"/>
      <c r="LYN71" s="0"/>
      <c r="LYO71" s="0"/>
      <c r="LYP71" s="0"/>
      <c r="LYQ71" s="0"/>
      <c r="LYR71" s="0"/>
      <c r="LYS71" s="0"/>
      <c r="LYT71" s="0"/>
      <c r="LYU71" s="0"/>
      <c r="LYV71" s="0"/>
      <c r="LYW71" s="0"/>
      <c r="LYX71" s="0"/>
      <c r="LYY71" s="0"/>
      <c r="LYZ71" s="0"/>
      <c r="LZA71" s="0"/>
      <c r="LZB71" s="0"/>
      <c r="LZC71" s="0"/>
      <c r="LZD71" s="0"/>
      <c r="LZE71" s="0"/>
      <c r="LZF71" s="0"/>
      <c r="LZG71" s="0"/>
      <c r="LZH71" s="0"/>
      <c r="LZI71" s="0"/>
      <c r="LZJ71" s="0"/>
      <c r="LZK71" s="0"/>
      <c r="LZL71" s="0"/>
      <c r="LZM71" s="0"/>
      <c r="LZN71" s="0"/>
      <c r="LZO71" s="0"/>
      <c r="LZP71" s="0"/>
      <c r="LZQ71" s="0"/>
      <c r="LZR71" s="0"/>
      <c r="LZS71" s="0"/>
      <c r="LZT71" s="0"/>
      <c r="LZU71" s="0"/>
      <c r="LZV71" s="0"/>
      <c r="LZW71" s="0"/>
      <c r="LZX71" s="0"/>
      <c r="LZY71" s="0"/>
      <c r="LZZ71" s="0"/>
      <c r="MAA71" s="0"/>
      <c r="MAB71" s="0"/>
      <c r="MAC71" s="0"/>
      <c r="MAD71" s="0"/>
      <c r="MAE71" s="0"/>
      <c r="MAF71" s="0"/>
      <c r="MAG71" s="0"/>
      <c r="MAH71" s="0"/>
      <c r="MAI71" s="0"/>
      <c r="MAJ71" s="0"/>
      <c r="MAK71" s="0"/>
      <c r="MAL71" s="0"/>
      <c r="MAM71" s="0"/>
      <c r="MAN71" s="0"/>
      <c r="MAO71" s="0"/>
      <c r="MAP71" s="0"/>
      <c r="MAQ71" s="0"/>
      <c r="MAR71" s="0"/>
      <c r="MAS71" s="0"/>
      <c r="MAT71" s="0"/>
      <c r="MAU71" s="0"/>
      <c r="MAV71" s="0"/>
      <c r="MAW71" s="0"/>
      <c r="MAX71" s="0"/>
      <c r="MAY71" s="0"/>
      <c r="MAZ71" s="0"/>
      <c r="MBA71" s="0"/>
      <c r="MBB71" s="0"/>
      <c r="MBC71" s="0"/>
      <c r="MBD71" s="0"/>
      <c r="MBE71" s="0"/>
      <c r="MBF71" s="0"/>
      <c r="MBG71" s="0"/>
      <c r="MBH71" s="0"/>
      <c r="MBI71" s="0"/>
      <c r="MBJ71" s="0"/>
      <c r="MBK71" s="0"/>
      <c r="MBL71" s="0"/>
      <c r="MBM71" s="0"/>
      <c r="MBN71" s="0"/>
      <c r="MBO71" s="0"/>
      <c r="MBP71" s="0"/>
      <c r="MBQ71" s="0"/>
      <c r="MBR71" s="0"/>
      <c r="MBS71" s="0"/>
      <c r="MBT71" s="0"/>
      <c r="MBU71" s="0"/>
      <c r="MBV71" s="0"/>
      <c r="MBW71" s="0"/>
      <c r="MBX71" s="0"/>
      <c r="MBY71" s="0"/>
      <c r="MBZ71" s="0"/>
      <c r="MCA71" s="0"/>
      <c r="MCB71" s="0"/>
      <c r="MCC71" s="0"/>
      <c r="MCD71" s="0"/>
      <c r="MCE71" s="0"/>
      <c r="MCF71" s="0"/>
      <c r="MCG71" s="0"/>
      <c r="MCH71" s="0"/>
      <c r="MCI71" s="0"/>
      <c r="MCJ71" s="0"/>
      <c r="MCK71" s="0"/>
      <c r="MCL71" s="0"/>
      <c r="MCM71" s="0"/>
      <c r="MCN71" s="0"/>
      <c r="MCO71" s="0"/>
      <c r="MCP71" s="0"/>
      <c r="MCQ71" s="0"/>
      <c r="MCR71" s="0"/>
      <c r="MCS71" s="0"/>
      <c r="MCT71" s="0"/>
      <c r="MCU71" s="0"/>
      <c r="MCV71" s="0"/>
      <c r="MCW71" s="0"/>
      <c r="MCX71" s="0"/>
      <c r="MCY71" s="0"/>
      <c r="MCZ71" s="0"/>
      <c r="MDA71" s="0"/>
      <c r="MDB71" s="0"/>
      <c r="MDC71" s="0"/>
      <c r="MDD71" s="0"/>
      <c r="MDE71" s="0"/>
      <c r="MDF71" s="0"/>
      <c r="MDG71" s="0"/>
      <c r="MDH71" s="0"/>
      <c r="MDI71" s="0"/>
      <c r="MDJ71" s="0"/>
      <c r="MDK71" s="0"/>
      <c r="MDL71" s="0"/>
      <c r="MDM71" s="0"/>
      <c r="MDN71" s="0"/>
      <c r="MDO71" s="0"/>
      <c r="MDP71" s="0"/>
      <c r="MDQ71" s="0"/>
      <c r="MDR71" s="0"/>
      <c r="MDS71" s="0"/>
      <c r="MDT71" s="0"/>
      <c r="MDU71" s="0"/>
      <c r="MDV71" s="0"/>
      <c r="MDW71" s="0"/>
      <c r="MDX71" s="0"/>
      <c r="MDY71" s="0"/>
      <c r="MDZ71" s="0"/>
      <c r="MEA71" s="0"/>
      <c r="MEB71" s="0"/>
      <c r="MEC71" s="0"/>
      <c r="MED71" s="0"/>
      <c r="MEE71" s="0"/>
      <c r="MEF71" s="0"/>
      <c r="MEG71" s="0"/>
      <c r="MEH71" s="0"/>
      <c r="MEI71" s="0"/>
      <c r="MEJ71" s="0"/>
      <c r="MEK71" s="0"/>
      <c r="MEL71" s="0"/>
      <c r="MEM71" s="0"/>
      <c r="MEN71" s="0"/>
      <c r="MEO71" s="0"/>
      <c r="MEP71" s="0"/>
      <c r="MEQ71" s="0"/>
      <c r="MER71" s="0"/>
      <c r="MES71" s="0"/>
      <c r="MET71" s="0"/>
      <c r="MEU71" s="0"/>
      <c r="MEV71" s="0"/>
      <c r="MEW71" s="0"/>
      <c r="MEX71" s="0"/>
      <c r="MEY71" s="0"/>
      <c r="MEZ71" s="0"/>
      <c r="MFA71" s="0"/>
      <c r="MFB71" s="0"/>
      <c r="MFC71" s="0"/>
      <c r="MFD71" s="0"/>
      <c r="MFE71" s="0"/>
      <c r="MFF71" s="0"/>
      <c r="MFG71" s="0"/>
      <c r="MFH71" s="0"/>
      <c r="MFI71" s="0"/>
      <c r="MFJ71" s="0"/>
      <c r="MFK71" s="0"/>
      <c r="MFL71" s="0"/>
      <c r="MFM71" s="0"/>
      <c r="MFN71" s="0"/>
      <c r="MFO71" s="0"/>
      <c r="MFP71" s="0"/>
      <c r="MFQ71" s="0"/>
      <c r="MFR71" s="0"/>
      <c r="MFS71" s="0"/>
      <c r="MFT71" s="0"/>
      <c r="MFU71" s="0"/>
      <c r="MFV71" s="0"/>
      <c r="MFW71" s="0"/>
      <c r="MFX71" s="0"/>
      <c r="MFY71" s="0"/>
      <c r="MFZ71" s="0"/>
      <c r="MGA71" s="0"/>
      <c r="MGB71" s="0"/>
      <c r="MGC71" s="0"/>
      <c r="MGD71" s="0"/>
      <c r="MGE71" s="0"/>
      <c r="MGF71" s="0"/>
      <c r="MGG71" s="0"/>
      <c r="MGH71" s="0"/>
      <c r="MGI71" s="0"/>
      <c r="MGJ71" s="0"/>
      <c r="MGK71" s="0"/>
      <c r="MGL71" s="0"/>
      <c r="MGM71" s="0"/>
      <c r="MGN71" s="0"/>
      <c r="MGO71" s="0"/>
      <c r="MGP71" s="0"/>
      <c r="MGQ71" s="0"/>
      <c r="MGR71" s="0"/>
      <c r="MGS71" s="0"/>
      <c r="MGT71" s="0"/>
      <c r="MGU71" s="0"/>
      <c r="MGV71" s="0"/>
      <c r="MGW71" s="0"/>
      <c r="MGX71" s="0"/>
      <c r="MGY71" s="0"/>
      <c r="MGZ71" s="0"/>
      <c r="MHA71" s="0"/>
      <c r="MHB71" s="0"/>
      <c r="MHC71" s="0"/>
      <c r="MHD71" s="0"/>
      <c r="MHE71" s="0"/>
      <c r="MHF71" s="0"/>
      <c r="MHG71" s="0"/>
      <c r="MHH71" s="0"/>
      <c r="MHI71" s="0"/>
      <c r="MHJ71" s="0"/>
      <c r="MHK71" s="0"/>
      <c r="MHL71" s="0"/>
      <c r="MHM71" s="0"/>
      <c r="MHN71" s="0"/>
      <c r="MHO71" s="0"/>
      <c r="MHP71" s="0"/>
      <c r="MHQ71" s="0"/>
      <c r="MHR71" s="0"/>
      <c r="MHS71" s="0"/>
      <c r="MHT71" s="0"/>
      <c r="MHU71" s="0"/>
      <c r="MHV71" s="0"/>
      <c r="MHW71" s="0"/>
      <c r="MHX71" s="0"/>
      <c r="MHY71" s="0"/>
      <c r="MHZ71" s="0"/>
      <c r="MIA71" s="0"/>
      <c r="MIB71" s="0"/>
      <c r="MIC71" s="0"/>
      <c r="MID71" s="0"/>
      <c r="MIE71" s="0"/>
      <c r="MIF71" s="0"/>
      <c r="MIG71" s="0"/>
      <c r="MIH71" s="0"/>
      <c r="MII71" s="0"/>
      <c r="MIJ71" s="0"/>
      <c r="MIK71" s="0"/>
      <c r="MIL71" s="0"/>
      <c r="MIM71" s="0"/>
      <c r="MIN71" s="0"/>
      <c r="MIO71" s="0"/>
      <c r="MIP71" s="0"/>
      <c r="MIQ71" s="0"/>
      <c r="MIR71" s="0"/>
      <c r="MIS71" s="0"/>
      <c r="MIT71" s="0"/>
      <c r="MIU71" s="0"/>
      <c r="MIV71" s="0"/>
      <c r="MIW71" s="0"/>
      <c r="MIX71" s="0"/>
      <c r="MIY71" s="0"/>
      <c r="MIZ71" s="0"/>
      <c r="MJA71" s="0"/>
      <c r="MJB71" s="0"/>
      <c r="MJC71" s="0"/>
      <c r="MJD71" s="0"/>
      <c r="MJE71" s="0"/>
      <c r="MJF71" s="0"/>
      <c r="MJG71" s="0"/>
      <c r="MJH71" s="0"/>
      <c r="MJI71" s="0"/>
      <c r="MJJ71" s="0"/>
      <c r="MJK71" s="0"/>
      <c r="MJL71" s="0"/>
      <c r="MJM71" s="0"/>
      <c r="MJN71" s="0"/>
      <c r="MJO71" s="0"/>
      <c r="MJP71" s="0"/>
      <c r="MJQ71" s="0"/>
      <c r="MJR71" s="0"/>
      <c r="MJS71" s="0"/>
      <c r="MJT71" s="0"/>
      <c r="MJU71" s="0"/>
      <c r="MJV71" s="0"/>
      <c r="MJW71" s="0"/>
      <c r="MJX71" s="0"/>
      <c r="MJY71" s="0"/>
      <c r="MJZ71" s="0"/>
      <c r="MKA71" s="0"/>
      <c r="MKB71" s="0"/>
      <c r="MKC71" s="0"/>
      <c r="MKD71" s="0"/>
      <c r="MKE71" s="0"/>
      <c r="MKF71" s="0"/>
      <c r="MKG71" s="0"/>
      <c r="MKH71" s="0"/>
      <c r="MKI71" s="0"/>
      <c r="MKJ71" s="0"/>
      <c r="MKK71" s="0"/>
      <c r="MKL71" s="0"/>
      <c r="MKM71" s="0"/>
      <c r="MKN71" s="0"/>
      <c r="MKO71" s="0"/>
      <c r="MKP71" s="0"/>
      <c r="MKQ71" s="0"/>
      <c r="MKR71" s="0"/>
      <c r="MKS71" s="0"/>
      <c r="MKT71" s="0"/>
      <c r="MKU71" s="0"/>
      <c r="MKV71" s="0"/>
      <c r="MKW71" s="0"/>
      <c r="MKX71" s="0"/>
      <c r="MKY71" s="0"/>
      <c r="MKZ71" s="0"/>
      <c r="MLA71" s="0"/>
      <c r="MLB71" s="0"/>
      <c r="MLC71" s="0"/>
      <c r="MLD71" s="0"/>
      <c r="MLE71" s="0"/>
      <c r="MLF71" s="0"/>
      <c r="MLG71" s="0"/>
      <c r="MLH71" s="0"/>
      <c r="MLI71" s="0"/>
      <c r="MLJ71" s="0"/>
      <c r="MLK71" s="0"/>
      <c r="MLL71" s="0"/>
      <c r="MLM71" s="0"/>
      <c r="MLN71" s="0"/>
      <c r="MLO71" s="0"/>
      <c r="MLP71" s="0"/>
      <c r="MLQ71" s="0"/>
      <c r="MLR71" s="0"/>
      <c r="MLS71" s="0"/>
      <c r="MLT71" s="0"/>
      <c r="MLU71" s="0"/>
      <c r="MLV71" s="0"/>
      <c r="MLW71" s="0"/>
      <c r="MLX71" s="0"/>
      <c r="MLY71" s="0"/>
      <c r="MLZ71" s="0"/>
      <c r="MMA71" s="0"/>
      <c r="MMB71" s="0"/>
      <c r="MMC71" s="0"/>
      <c r="MMD71" s="0"/>
      <c r="MME71" s="0"/>
      <c r="MMF71" s="0"/>
      <c r="MMG71" s="0"/>
      <c r="MMH71" s="0"/>
      <c r="MMI71" s="0"/>
      <c r="MMJ71" s="0"/>
      <c r="MMK71" s="0"/>
      <c r="MML71" s="0"/>
      <c r="MMM71" s="0"/>
      <c r="MMN71" s="0"/>
      <c r="MMO71" s="0"/>
      <c r="MMP71" s="0"/>
      <c r="MMQ71" s="0"/>
      <c r="MMR71" s="0"/>
      <c r="MMS71" s="0"/>
      <c r="MMT71" s="0"/>
      <c r="MMU71" s="0"/>
      <c r="MMV71" s="0"/>
      <c r="MMW71" s="0"/>
      <c r="MMX71" s="0"/>
      <c r="MMY71" s="0"/>
      <c r="MMZ71" s="0"/>
      <c r="MNA71" s="0"/>
      <c r="MNB71" s="0"/>
      <c r="MNC71" s="0"/>
      <c r="MND71" s="0"/>
      <c r="MNE71" s="0"/>
      <c r="MNF71" s="0"/>
      <c r="MNG71" s="0"/>
      <c r="MNH71" s="0"/>
      <c r="MNI71" s="0"/>
      <c r="MNJ71" s="0"/>
      <c r="MNK71" s="0"/>
      <c r="MNL71" s="0"/>
      <c r="MNM71" s="0"/>
      <c r="MNN71" s="0"/>
      <c r="MNO71" s="0"/>
      <c r="MNP71" s="0"/>
      <c r="MNQ71" s="0"/>
      <c r="MNR71" s="0"/>
      <c r="MNS71" s="0"/>
      <c r="MNT71" s="0"/>
      <c r="MNU71" s="0"/>
      <c r="MNV71" s="0"/>
      <c r="MNW71" s="0"/>
      <c r="MNX71" s="0"/>
      <c r="MNY71" s="0"/>
      <c r="MNZ71" s="0"/>
      <c r="MOA71" s="0"/>
      <c r="MOB71" s="0"/>
      <c r="MOC71" s="0"/>
      <c r="MOD71" s="0"/>
      <c r="MOE71" s="0"/>
      <c r="MOF71" s="0"/>
      <c r="MOG71" s="0"/>
      <c r="MOH71" s="0"/>
      <c r="MOI71" s="0"/>
      <c r="MOJ71" s="0"/>
      <c r="MOK71" s="0"/>
      <c r="MOL71" s="0"/>
      <c r="MOM71" s="0"/>
      <c r="MON71" s="0"/>
      <c r="MOO71" s="0"/>
      <c r="MOP71" s="0"/>
      <c r="MOQ71" s="0"/>
      <c r="MOR71" s="0"/>
      <c r="MOS71" s="0"/>
      <c r="MOT71" s="0"/>
      <c r="MOU71" s="0"/>
      <c r="MOV71" s="0"/>
      <c r="MOW71" s="0"/>
      <c r="MOX71" s="0"/>
      <c r="MOY71" s="0"/>
      <c r="MOZ71" s="0"/>
      <c r="MPA71" s="0"/>
      <c r="MPB71" s="0"/>
      <c r="MPC71" s="0"/>
      <c r="MPD71" s="0"/>
      <c r="MPE71" s="0"/>
      <c r="MPF71" s="0"/>
      <c r="MPG71" s="0"/>
      <c r="MPH71" s="0"/>
      <c r="MPI71" s="0"/>
      <c r="MPJ71" s="0"/>
      <c r="MPK71" s="0"/>
      <c r="MPL71" s="0"/>
      <c r="MPM71" s="0"/>
      <c r="MPN71" s="0"/>
      <c r="MPO71" s="0"/>
      <c r="MPP71" s="0"/>
      <c r="MPQ71" s="0"/>
      <c r="MPR71" s="0"/>
      <c r="MPS71" s="0"/>
      <c r="MPT71" s="0"/>
      <c r="MPU71" s="0"/>
      <c r="MPV71" s="0"/>
      <c r="MPW71" s="0"/>
      <c r="MPX71" s="0"/>
      <c r="MPY71" s="0"/>
      <c r="MPZ71" s="0"/>
      <c r="MQA71" s="0"/>
      <c r="MQB71" s="0"/>
      <c r="MQC71" s="0"/>
      <c r="MQD71" s="0"/>
      <c r="MQE71" s="0"/>
      <c r="MQF71" s="0"/>
      <c r="MQG71" s="0"/>
      <c r="MQH71" s="0"/>
      <c r="MQI71" s="0"/>
      <c r="MQJ71" s="0"/>
      <c r="MQK71" s="0"/>
      <c r="MQL71" s="0"/>
      <c r="MQM71" s="0"/>
      <c r="MQN71" s="0"/>
      <c r="MQO71" s="0"/>
      <c r="MQP71" s="0"/>
      <c r="MQQ71" s="0"/>
      <c r="MQR71" s="0"/>
      <c r="MQS71" s="0"/>
      <c r="MQT71" s="0"/>
      <c r="MQU71" s="0"/>
      <c r="MQV71" s="0"/>
      <c r="MQW71" s="0"/>
      <c r="MQX71" s="0"/>
      <c r="MQY71" s="0"/>
      <c r="MQZ71" s="0"/>
      <c r="MRA71" s="0"/>
      <c r="MRB71" s="0"/>
      <c r="MRC71" s="0"/>
      <c r="MRD71" s="0"/>
      <c r="MRE71" s="0"/>
      <c r="MRF71" s="0"/>
      <c r="MRG71" s="0"/>
      <c r="MRH71" s="0"/>
      <c r="MRI71" s="0"/>
      <c r="MRJ71" s="0"/>
      <c r="MRK71" s="0"/>
      <c r="MRL71" s="0"/>
      <c r="MRM71" s="0"/>
      <c r="MRN71" s="0"/>
      <c r="MRO71" s="0"/>
      <c r="MRP71" s="0"/>
      <c r="MRQ71" s="0"/>
      <c r="MRR71" s="0"/>
      <c r="MRS71" s="0"/>
      <c r="MRT71" s="0"/>
      <c r="MRU71" s="0"/>
      <c r="MRV71" s="0"/>
      <c r="MRW71" s="0"/>
      <c r="MRX71" s="0"/>
      <c r="MRY71" s="0"/>
      <c r="MRZ71" s="0"/>
      <c r="MSA71" s="0"/>
      <c r="MSB71" s="0"/>
      <c r="MSC71" s="0"/>
      <c r="MSD71" s="0"/>
      <c r="MSE71" s="0"/>
      <c r="MSF71" s="0"/>
      <c r="MSG71" s="0"/>
      <c r="MSH71" s="0"/>
      <c r="MSI71" s="0"/>
      <c r="MSJ71" s="0"/>
      <c r="MSK71" s="0"/>
      <c r="MSL71" s="0"/>
      <c r="MSM71" s="0"/>
      <c r="MSN71" s="0"/>
      <c r="MSO71" s="0"/>
      <c r="MSP71" s="0"/>
      <c r="MSQ71" s="0"/>
      <c r="MSR71" s="0"/>
      <c r="MSS71" s="0"/>
      <c r="MST71" s="0"/>
      <c r="MSU71" s="0"/>
      <c r="MSV71" s="0"/>
      <c r="MSW71" s="0"/>
      <c r="MSX71" s="0"/>
      <c r="MSY71" s="0"/>
      <c r="MSZ71" s="0"/>
      <c r="MTA71" s="0"/>
      <c r="MTB71" s="0"/>
      <c r="MTC71" s="0"/>
      <c r="MTD71" s="0"/>
      <c r="MTE71" s="0"/>
      <c r="MTF71" s="0"/>
      <c r="MTG71" s="0"/>
      <c r="MTH71" s="0"/>
      <c r="MTI71" s="0"/>
      <c r="MTJ71" s="0"/>
      <c r="MTK71" s="0"/>
      <c r="MTL71" s="0"/>
      <c r="MTM71" s="0"/>
      <c r="MTN71" s="0"/>
      <c r="MTO71" s="0"/>
      <c r="MTP71" s="0"/>
      <c r="MTQ71" s="0"/>
      <c r="MTR71" s="0"/>
      <c r="MTS71" s="0"/>
      <c r="MTT71" s="0"/>
      <c r="MTU71" s="0"/>
      <c r="MTV71" s="0"/>
      <c r="MTW71" s="0"/>
      <c r="MTX71" s="0"/>
      <c r="MTY71" s="0"/>
      <c r="MTZ71" s="0"/>
      <c r="MUA71" s="0"/>
      <c r="MUB71" s="0"/>
      <c r="MUC71" s="0"/>
      <c r="MUD71" s="0"/>
      <c r="MUE71" s="0"/>
      <c r="MUF71" s="0"/>
      <c r="MUG71" s="0"/>
      <c r="MUH71" s="0"/>
      <c r="MUI71" s="0"/>
      <c r="MUJ71" s="0"/>
      <c r="MUK71" s="0"/>
      <c r="MUL71" s="0"/>
      <c r="MUM71" s="0"/>
      <c r="MUN71" s="0"/>
      <c r="MUO71" s="0"/>
      <c r="MUP71" s="0"/>
      <c r="MUQ71" s="0"/>
      <c r="MUR71" s="0"/>
      <c r="MUS71" s="0"/>
      <c r="MUT71" s="0"/>
      <c r="MUU71" s="0"/>
      <c r="MUV71" s="0"/>
      <c r="MUW71" s="0"/>
      <c r="MUX71" s="0"/>
      <c r="MUY71" s="0"/>
      <c r="MUZ71" s="0"/>
      <c r="MVA71" s="0"/>
      <c r="MVB71" s="0"/>
      <c r="MVC71" s="0"/>
      <c r="MVD71" s="0"/>
      <c r="MVE71" s="0"/>
      <c r="MVF71" s="0"/>
      <c r="MVG71" s="0"/>
      <c r="MVH71" s="0"/>
      <c r="MVI71" s="0"/>
      <c r="MVJ71" s="0"/>
      <c r="MVK71" s="0"/>
      <c r="MVL71" s="0"/>
      <c r="MVM71" s="0"/>
      <c r="MVN71" s="0"/>
      <c r="MVO71" s="0"/>
      <c r="MVP71" s="0"/>
      <c r="MVQ71" s="0"/>
      <c r="MVR71" s="0"/>
      <c r="MVS71" s="0"/>
      <c r="MVT71" s="0"/>
      <c r="MVU71" s="0"/>
      <c r="MVV71" s="0"/>
      <c r="MVW71" s="0"/>
      <c r="MVX71" s="0"/>
      <c r="MVY71" s="0"/>
      <c r="MVZ71" s="0"/>
      <c r="MWA71" s="0"/>
      <c r="MWB71" s="0"/>
      <c r="MWC71" s="0"/>
      <c r="MWD71" s="0"/>
      <c r="MWE71" s="0"/>
      <c r="MWF71" s="0"/>
      <c r="MWG71" s="0"/>
      <c r="MWH71" s="0"/>
      <c r="MWI71" s="0"/>
      <c r="MWJ71" s="0"/>
      <c r="MWK71" s="0"/>
      <c r="MWL71" s="0"/>
      <c r="MWM71" s="0"/>
      <c r="MWN71" s="0"/>
      <c r="MWO71" s="0"/>
      <c r="MWP71" s="0"/>
      <c r="MWQ71" s="0"/>
      <c r="MWR71" s="0"/>
      <c r="MWS71" s="0"/>
      <c r="MWT71" s="0"/>
      <c r="MWU71" s="0"/>
      <c r="MWV71" s="0"/>
      <c r="MWW71" s="0"/>
      <c r="MWX71" s="0"/>
      <c r="MWY71" s="0"/>
      <c r="MWZ71" s="0"/>
      <c r="MXA71" s="0"/>
      <c r="MXB71" s="0"/>
      <c r="MXC71" s="0"/>
      <c r="MXD71" s="0"/>
      <c r="MXE71" s="0"/>
      <c r="MXF71" s="0"/>
      <c r="MXG71" s="0"/>
      <c r="MXH71" s="0"/>
      <c r="MXI71" s="0"/>
      <c r="MXJ71" s="0"/>
      <c r="MXK71" s="0"/>
      <c r="MXL71" s="0"/>
      <c r="MXM71" s="0"/>
      <c r="MXN71" s="0"/>
      <c r="MXO71" s="0"/>
      <c r="MXP71" s="0"/>
      <c r="MXQ71" s="0"/>
      <c r="MXR71" s="0"/>
      <c r="MXS71" s="0"/>
      <c r="MXT71" s="0"/>
      <c r="MXU71" s="0"/>
      <c r="MXV71" s="0"/>
      <c r="MXW71" s="0"/>
      <c r="MXX71" s="0"/>
      <c r="MXY71" s="0"/>
      <c r="MXZ71" s="0"/>
      <c r="MYA71" s="0"/>
      <c r="MYB71" s="0"/>
      <c r="MYC71" s="0"/>
      <c r="MYD71" s="0"/>
      <c r="MYE71" s="0"/>
      <c r="MYF71" s="0"/>
      <c r="MYG71" s="0"/>
      <c r="MYH71" s="0"/>
      <c r="MYI71" s="0"/>
      <c r="MYJ71" s="0"/>
      <c r="MYK71" s="0"/>
      <c r="MYL71" s="0"/>
      <c r="MYM71" s="0"/>
      <c r="MYN71" s="0"/>
      <c r="MYO71" s="0"/>
      <c r="MYP71" s="0"/>
      <c r="MYQ71" s="0"/>
      <c r="MYR71" s="0"/>
      <c r="MYS71" s="0"/>
      <c r="MYT71" s="0"/>
      <c r="MYU71" s="0"/>
      <c r="MYV71" s="0"/>
      <c r="MYW71" s="0"/>
      <c r="MYX71" s="0"/>
      <c r="MYY71" s="0"/>
      <c r="MYZ71" s="0"/>
      <c r="MZA71" s="0"/>
      <c r="MZB71" s="0"/>
      <c r="MZC71" s="0"/>
      <c r="MZD71" s="0"/>
      <c r="MZE71" s="0"/>
      <c r="MZF71" s="0"/>
      <c r="MZG71" s="0"/>
      <c r="MZH71" s="0"/>
      <c r="MZI71" s="0"/>
      <c r="MZJ71" s="0"/>
      <c r="MZK71" s="0"/>
      <c r="MZL71" s="0"/>
      <c r="MZM71" s="0"/>
      <c r="MZN71" s="0"/>
      <c r="MZO71" s="0"/>
      <c r="MZP71" s="0"/>
      <c r="MZQ71" s="0"/>
      <c r="MZR71" s="0"/>
      <c r="MZS71" s="0"/>
      <c r="MZT71" s="0"/>
      <c r="MZU71" s="0"/>
      <c r="MZV71" s="0"/>
      <c r="MZW71" s="0"/>
      <c r="MZX71" s="0"/>
      <c r="MZY71" s="0"/>
      <c r="MZZ71" s="0"/>
      <c r="NAA71" s="0"/>
      <c r="NAB71" s="0"/>
      <c r="NAC71" s="0"/>
      <c r="NAD71" s="0"/>
      <c r="NAE71" s="0"/>
      <c r="NAF71" s="0"/>
      <c r="NAG71" s="0"/>
      <c r="NAH71" s="0"/>
      <c r="NAI71" s="0"/>
      <c r="NAJ71" s="0"/>
      <c r="NAK71" s="0"/>
      <c r="NAL71" s="0"/>
      <c r="NAM71" s="0"/>
      <c r="NAN71" s="0"/>
      <c r="NAO71" s="0"/>
      <c r="NAP71" s="0"/>
      <c r="NAQ71" s="0"/>
      <c r="NAR71" s="0"/>
      <c r="NAS71" s="0"/>
      <c r="NAT71" s="0"/>
      <c r="NAU71" s="0"/>
      <c r="NAV71" s="0"/>
      <c r="NAW71" s="0"/>
      <c r="NAX71" s="0"/>
      <c r="NAY71" s="0"/>
      <c r="NAZ71" s="0"/>
      <c r="NBA71" s="0"/>
      <c r="NBB71" s="0"/>
      <c r="NBC71" s="0"/>
      <c r="NBD71" s="0"/>
      <c r="NBE71" s="0"/>
      <c r="NBF71" s="0"/>
      <c r="NBG71" s="0"/>
      <c r="NBH71" s="0"/>
      <c r="NBI71" s="0"/>
      <c r="NBJ71" s="0"/>
      <c r="NBK71" s="0"/>
      <c r="NBL71" s="0"/>
      <c r="NBM71" s="0"/>
      <c r="NBN71" s="0"/>
      <c r="NBO71" s="0"/>
      <c r="NBP71" s="0"/>
      <c r="NBQ71" s="0"/>
      <c r="NBR71" s="0"/>
      <c r="NBS71" s="0"/>
      <c r="NBT71" s="0"/>
      <c r="NBU71" s="0"/>
      <c r="NBV71" s="0"/>
      <c r="NBW71" s="0"/>
      <c r="NBX71" s="0"/>
      <c r="NBY71" s="0"/>
      <c r="NBZ71" s="0"/>
      <c r="NCA71" s="0"/>
      <c r="NCB71" s="0"/>
      <c r="NCC71" s="0"/>
      <c r="NCD71" s="0"/>
      <c r="NCE71" s="0"/>
      <c r="NCF71" s="0"/>
      <c r="NCG71" s="0"/>
      <c r="NCH71" s="0"/>
      <c r="NCI71" s="0"/>
      <c r="NCJ71" s="0"/>
      <c r="NCK71" s="0"/>
      <c r="NCL71" s="0"/>
      <c r="NCM71" s="0"/>
      <c r="NCN71" s="0"/>
      <c r="NCO71" s="0"/>
      <c r="NCP71" s="0"/>
      <c r="NCQ71" s="0"/>
      <c r="NCR71" s="0"/>
      <c r="NCS71" s="0"/>
      <c r="NCT71" s="0"/>
      <c r="NCU71" s="0"/>
      <c r="NCV71" s="0"/>
      <c r="NCW71" s="0"/>
      <c r="NCX71" s="0"/>
      <c r="NCY71" s="0"/>
      <c r="NCZ71" s="0"/>
      <c r="NDA71" s="0"/>
      <c r="NDB71" s="0"/>
      <c r="NDC71" s="0"/>
      <c r="NDD71" s="0"/>
      <c r="NDE71" s="0"/>
      <c r="NDF71" s="0"/>
      <c r="NDG71" s="0"/>
      <c r="NDH71" s="0"/>
      <c r="NDI71" s="0"/>
      <c r="NDJ71" s="0"/>
      <c r="NDK71" s="0"/>
      <c r="NDL71" s="0"/>
      <c r="NDM71" s="0"/>
      <c r="NDN71" s="0"/>
      <c r="NDO71" s="0"/>
      <c r="NDP71" s="0"/>
      <c r="NDQ71" s="0"/>
      <c r="NDR71" s="0"/>
      <c r="NDS71" s="0"/>
      <c r="NDT71" s="0"/>
      <c r="NDU71" s="0"/>
      <c r="NDV71" s="0"/>
      <c r="NDW71" s="0"/>
      <c r="NDX71" s="0"/>
      <c r="NDY71" s="0"/>
      <c r="NDZ71" s="0"/>
      <c r="NEA71" s="0"/>
      <c r="NEB71" s="0"/>
      <c r="NEC71" s="0"/>
      <c r="NED71" s="0"/>
      <c r="NEE71" s="0"/>
      <c r="NEF71" s="0"/>
      <c r="NEG71" s="0"/>
      <c r="NEH71" s="0"/>
      <c r="NEI71" s="0"/>
      <c r="NEJ71" s="0"/>
      <c r="NEK71" s="0"/>
      <c r="NEL71" s="0"/>
      <c r="NEM71" s="0"/>
      <c r="NEN71" s="0"/>
      <c r="NEO71" s="0"/>
      <c r="NEP71" s="0"/>
      <c r="NEQ71" s="0"/>
      <c r="NER71" s="0"/>
      <c r="NES71" s="0"/>
      <c r="NET71" s="0"/>
      <c r="NEU71" s="0"/>
      <c r="NEV71" s="0"/>
      <c r="NEW71" s="0"/>
      <c r="NEX71" s="0"/>
      <c r="NEY71" s="0"/>
      <c r="NEZ71" s="0"/>
      <c r="NFA71" s="0"/>
      <c r="NFB71" s="0"/>
      <c r="NFC71" s="0"/>
      <c r="NFD71" s="0"/>
      <c r="NFE71" s="0"/>
      <c r="NFF71" s="0"/>
      <c r="NFG71" s="0"/>
      <c r="NFH71" s="0"/>
      <c r="NFI71" s="0"/>
      <c r="NFJ71" s="0"/>
      <c r="NFK71" s="0"/>
      <c r="NFL71" s="0"/>
      <c r="NFM71" s="0"/>
      <c r="NFN71" s="0"/>
      <c r="NFO71" s="0"/>
      <c r="NFP71" s="0"/>
      <c r="NFQ71" s="0"/>
      <c r="NFR71" s="0"/>
      <c r="NFS71" s="0"/>
      <c r="NFT71" s="0"/>
      <c r="NFU71" s="0"/>
      <c r="NFV71" s="0"/>
      <c r="NFW71" s="0"/>
      <c r="NFX71" s="0"/>
      <c r="NFY71" s="0"/>
      <c r="NFZ71" s="0"/>
      <c r="NGA71" s="0"/>
      <c r="NGB71" s="0"/>
      <c r="NGC71" s="0"/>
      <c r="NGD71" s="0"/>
      <c r="NGE71" s="0"/>
      <c r="NGF71" s="0"/>
      <c r="NGG71" s="0"/>
      <c r="NGH71" s="0"/>
      <c r="NGI71" s="0"/>
      <c r="NGJ71" s="0"/>
      <c r="NGK71" s="0"/>
      <c r="NGL71" s="0"/>
      <c r="NGM71" s="0"/>
      <c r="NGN71" s="0"/>
      <c r="NGO71" s="0"/>
      <c r="NGP71" s="0"/>
      <c r="NGQ71" s="0"/>
      <c r="NGR71" s="0"/>
      <c r="NGS71" s="0"/>
      <c r="NGT71" s="0"/>
      <c r="NGU71" s="0"/>
      <c r="NGV71" s="0"/>
      <c r="NGW71" s="0"/>
      <c r="NGX71" s="0"/>
      <c r="NGY71" s="0"/>
      <c r="NGZ71" s="0"/>
      <c r="NHA71" s="0"/>
      <c r="NHB71" s="0"/>
      <c r="NHC71" s="0"/>
      <c r="NHD71" s="0"/>
      <c r="NHE71" s="0"/>
      <c r="NHF71" s="0"/>
      <c r="NHG71" s="0"/>
      <c r="NHH71" s="0"/>
      <c r="NHI71" s="0"/>
      <c r="NHJ71" s="0"/>
      <c r="NHK71" s="0"/>
      <c r="NHL71" s="0"/>
      <c r="NHM71" s="0"/>
      <c r="NHN71" s="0"/>
      <c r="NHO71" s="0"/>
      <c r="NHP71" s="0"/>
      <c r="NHQ71" s="0"/>
      <c r="NHR71" s="0"/>
      <c r="NHS71" s="0"/>
      <c r="NHT71" s="0"/>
      <c r="NHU71" s="0"/>
      <c r="NHV71" s="0"/>
      <c r="NHW71" s="0"/>
      <c r="NHX71" s="0"/>
      <c r="NHY71" s="0"/>
      <c r="NHZ71" s="0"/>
      <c r="NIA71" s="0"/>
      <c r="NIB71" s="0"/>
      <c r="NIC71" s="0"/>
      <c r="NID71" s="0"/>
      <c r="NIE71" s="0"/>
      <c r="NIF71" s="0"/>
      <c r="NIG71" s="0"/>
      <c r="NIH71" s="0"/>
      <c r="NII71" s="0"/>
      <c r="NIJ71" s="0"/>
      <c r="NIK71" s="0"/>
      <c r="NIL71" s="0"/>
      <c r="NIM71" s="0"/>
      <c r="NIN71" s="0"/>
      <c r="NIO71" s="0"/>
      <c r="NIP71" s="0"/>
      <c r="NIQ71" s="0"/>
      <c r="NIR71" s="0"/>
      <c r="NIS71" s="0"/>
      <c r="NIT71" s="0"/>
      <c r="NIU71" s="0"/>
      <c r="NIV71" s="0"/>
      <c r="NIW71" s="0"/>
      <c r="NIX71" s="0"/>
      <c r="NIY71" s="0"/>
      <c r="NIZ71" s="0"/>
      <c r="NJA71" s="0"/>
      <c r="NJB71" s="0"/>
      <c r="NJC71" s="0"/>
      <c r="NJD71" s="0"/>
      <c r="NJE71" s="0"/>
      <c r="NJF71" s="0"/>
      <c r="NJG71" s="0"/>
      <c r="NJH71" s="0"/>
      <c r="NJI71" s="0"/>
      <c r="NJJ71" s="0"/>
      <c r="NJK71" s="0"/>
      <c r="NJL71" s="0"/>
      <c r="NJM71" s="0"/>
      <c r="NJN71" s="0"/>
      <c r="NJO71" s="0"/>
      <c r="NJP71" s="0"/>
      <c r="NJQ71" s="0"/>
      <c r="NJR71" s="0"/>
      <c r="NJS71" s="0"/>
      <c r="NJT71" s="0"/>
      <c r="NJU71" s="0"/>
      <c r="NJV71" s="0"/>
      <c r="NJW71" s="0"/>
      <c r="NJX71" s="0"/>
      <c r="NJY71" s="0"/>
      <c r="NJZ71" s="0"/>
      <c r="NKA71" s="0"/>
      <c r="NKB71" s="0"/>
      <c r="NKC71" s="0"/>
      <c r="NKD71" s="0"/>
      <c r="NKE71" s="0"/>
      <c r="NKF71" s="0"/>
      <c r="NKG71" s="0"/>
      <c r="NKH71" s="0"/>
      <c r="NKI71" s="0"/>
      <c r="NKJ71" s="0"/>
      <c r="NKK71" s="0"/>
      <c r="NKL71" s="0"/>
      <c r="NKM71" s="0"/>
      <c r="NKN71" s="0"/>
      <c r="NKO71" s="0"/>
      <c r="NKP71" s="0"/>
      <c r="NKQ71" s="0"/>
      <c r="NKR71" s="0"/>
      <c r="NKS71" s="0"/>
      <c r="NKT71" s="0"/>
      <c r="NKU71" s="0"/>
      <c r="NKV71" s="0"/>
      <c r="NKW71" s="0"/>
      <c r="NKX71" s="0"/>
      <c r="NKY71" s="0"/>
      <c r="NKZ71" s="0"/>
      <c r="NLA71" s="0"/>
      <c r="NLB71" s="0"/>
      <c r="NLC71" s="0"/>
      <c r="NLD71" s="0"/>
      <c r="NLE71" s="0"/>
      <c r="NLF71" s="0"/>
      <c r="NLG71" s="0"/>
      <c r="NLH71" s="0"/>
      <c r="NLI71" s="0"/>
      <c r="NLJ71" s="0"/>
      <c r="NLK71" s="0"/>
      <c r="NLL71" s="0"/>
      <c r="NLM71" s="0"/>
      <c r="NLN71" s="0"/>
      <c r="NLO71" s="0"/>
      <c r="NLP71" s="0"/>
      <c r="NLQ71" s="0"/>
      <c r="NLR71" s="0"/>
      <c r="NLS71" s="0"/>
      <c r="NLT71" s="0"/>
      <c r="NLU71" s="0"/>
      <c r="NLV71" s="0"/>
      <c r="NLW71" s="0"/>
      <c r="NLX71" s="0"/>
      <c r="NLY71" s="0"/>
      <c r="NLZ71" s="0"/>
      <c r="NMA71" s="0"/>
      <c r="NMB71" s="0"/>
      <c r="NMC71" s="0"/>
      <c r="NMD71" s="0"/>
      <c r="NME71" s="0"/>
      <c r="NMF71" s="0"/>
      <c r="NMG71" s="0"/>
      <c r="NMH71" s="0"/>
      <c r="NMI71" s="0"/>
      <c r="NMJ71" s="0"/>
      <c r="NMK71" s="0"/>
      <c r="NML71" s="0"/>
      <c r="NMM71" s="0"/>
      <c r="NMN71" s="0"/>
      <c r="NMO71" s="0"/>
      <c r="NMP71" s="0"/>
      <c r="NMQ71" s="0"/>
      <c r="NMR71" s="0"/>
      <c r="NMS71" s="0"/>
      <c r="NMT71" s="0"/>
      <c r="NMU71" s="0"/>
      <c r="NMV71" s="0"/>
      <c r="NMW71" s="0"/>
      <c r="NMX71" s="0"/>
      <c r="NMY71" s="0"/>
      <c r="NMZ71" s="0"/>
      <c r="NNA71" s="0"/>
      <c r="NNB71" s="0"/>
      <c r="NNC71" s="0"/>
      <c r="NND71" s="0"/>
      <c r="NNE71" s="0"/>
      <c r="NNF71" s="0"/>
      <c r="NNG71" s="0"/>
      <c r="NNH71" s="0"/>
      <c r="NNI71" s="0"/>
      <c r="NNJ71" s="0"/>
      <c r="NNK71" s="0"/>
      <c r="NNL71" s="0"/>
      <c r="NNM71" s="0"/>
      <c r="NNN71" s="0"/>
      <c r="NNO71" s="0"/>
      <c r="NNP71" s="0"/>
      <c r="NNQ71" s="0"/>
      <c r="NNR71" s="0"/>
      <c r="NNS71" s="0"/>
      <c r="NNT71" s="0"/>
      <c r="NNU71" s="0"/>
      <c r="NNV71" s="0"/>
      <c r="NNW71" s="0"/>
      <c r="NNX71" s="0"/>
      <c r="NNY71" s="0"/>
      <c r="NNZ71" s="0"/>
      <c r="NOA71" s="0"/>
      <c r="NOB71" s="0"/>
      <c r="NOC71" s="0"/>
      <c r="NOD71" s="0"/>
      <c r="NOE71" s="0"/>
      <c r="NOF71" s="0"/>
      <c r="NOG71" s="0"/>
      <c r="NOH71" s="0"/>
      <c r="NOI71" s="0"/>
      <c r="NOJ71" s="0"/>
      <c r="NOK71" s="0"/>
      <c r="NOL71" s="0"/>
      <c r="NOM71" s="0"/>
      <c r="NON71" s="0"/>
      <c r="NOO71" s="0"/>
      <c r="NOP71" s="0"/>
      <c r="NOQ71" s="0"/>
      <c r="NOR71" s="0"/>
      <c r="NOS71" s="0"/>
      <c r="NOT71" s="0"/>
      <c r="NOU71" s="0"/>
      <c r="NOV71" s="0"/>
      <c r="NOW71" s="0"/>
      <c r="NOX71" s="0"/>
      <c r="NOY71" s="0"/>
      <c r="NOZ71" s="0"/>
      <c r="NPA71" s="0"/>
      <c r="NPB71" s="0"/>
      <c r="NPC71" s="0"/>
      <c r="NPD71" s="0"/>
      <c r="NPE71" s="0"/>
      <c r="NPF71" s="0"/>
      <c r="NPG71" s="0"/>
      <c r="NPH71" s="0"/>
      <c r="NPI71" s="0"/>
      <c r="NPJ71" s="0"/>
      <c r="NPK71" s="0"/>
      <c r="NPL71" s="0"/>
      <c r="NPM71" s="0"/>
      <c r="NPN71" s="0"/>
      <c r="NPO71" s="0"/>
      <c r="NPP71" s="0"/>
      <c r="NPQ71" s="0"/>
      <c r="NPR71" s="0"/>
      <c r="NPS71" s="0"/>
      <c r="NPT71" s="0"/>
      <c r="NPU71" s="0"/>
      <c r="NPV71" s="0"/>
      <c r="NPW71" s="0"/>
      <c r="NPX71" s="0"/>
      <c r="NPY71" s="0"/>
      <c r="NPZ71" s="0"/>
      <c r="NQA71" s="0"/>
      <c r="NQB71" s="0"/>
      <c r="NQC71" s="0"/>
      <c r="NQD71" s="0"/>
      <c r="NQE71" s="0"/>
      <c r="NQF71" s="0"/>
      <c r="NQG71" s="0"/>
      <c r="NQH71" s="0"/>
      <c r="NQI71" s="0"/>
      <c r="NQJ71" s="0"/>
      <c r="NQK71" s="0"/>
      <c r="NQL71" s="0"/>
      <c r="NQM71" s="0"/>
      <c r="NQN71" s="0"/>
      <c r="NQO71" s="0"/>
      <c r="NQP71" s="0"/>
      <c r="NQQ71" s="0"/>
      <c r="NQR71" s="0"/>
      <c r="NQS71" s="0"/>
      <c r="NQT71" s="0"/>
      <c r="NQU71" s="0"/>
      <c r="NQV71" s="0"/>
      <c r="NQW71" s="0"/>
      <c r="NQX71" s="0"/>
      <c r="NQY71" s="0"/>
      <c r="NQZ71" s="0"/>
      <c r="NRA71" s="0"/>
      <c r="NRB71" s="0"/>
      <c r="NRC71" s="0"/>
      <c r="NRD71" s="0"/>
      <c r="NRE71" s="0"/>
      <c r="NRF71" s="0"/>
      <c r="NRG71" s="0"/>
      <c r="NRH71" s="0"/>
      <c r="NRI71" s="0"/>
      <c r="NRJ71" s="0"/>
      <c r="NRK71" s="0"/>
      <c r="NRL71" s="0"/>
      <c r="NRM71" s="0"/>
      <c r="NRN71" s="0"/>
      <c r="NRO71" s="0"/>
      <c r="NRP71" s="0"/>
      <c r="NRQ71" s="0"/>
      <c r="NRR71" s="0"/>
      <c r="NRS71" s="0"/>
      <c r="NRT71" s="0"/>
      <c r="NRU71" s="0"/>
      <c r="NRV71" s="0"/>
      <c r="NRW71" s="0"/>
      <c r="NRX71" s="0"/>
      <c r="NRY71" s="0"/>
      <c r="NRZ71" s="0"/>
      <c r="NSA71" s="0"/>
      <c r="NSB71" s="0"/>
      <c r="NSC71" s="0"/>
      <c r="NSD71" s="0"/>
      <c r="NSE71" s="0"/>
      <c r="NSF71" s="0"/>
      <c r="NSG71" s="0"/>
      <c r="NSH71" s="0"/>
      <c r="NSI71" s="0"/>
      <c r="NSJ71" s="0"/>
      <c r="NSK71" s="0"/>
      <c r="NSL71" s="0"/>
      <c r="NSM71" s="0"/>
      <c r="NSN71" s="0"/>
      <c r="NSO71" s="0"/>
      <c r="NSP71" s="0"/>
      <c r="NSQ71" s="0"/>
      <c r="NSR71" s="0"/>
      <c r="NSS71" s="0"/>
      <c r="NST71" s="0"/>
      <c r="NSU71" s="0"/>
      <c r="NSV71" s="0"/>
      <c r="NSW71" s="0"/>
      <c r="NSX71" s="0"/>
      <c r="NSY71" s="0"/>
      <c r="NSZ71" s="0"/>
      <c r="NTA71" s="0"/>
      <c r="NTB71" s="0"/>
      <c r="NTC71" s="0"/>
      <c r="NTD71" s="0"/>
      <c r="NTE71" s="0"/>
      <c r="NTF71" s="0"/>
      <c r="NTG71" s="0"/>
      <c r="NTH71" s="0"/>
      <c r="NTI71" s="0"/>
      <c r="NTJ71" s="0"/>
      <c r="NTK71" s="0"/>
      <c r="NTL71" s="0"/>
      <c r="NTM71" s="0"/>
      <c r="NTN71" s="0"/>
      <c r="NTO71" s="0"/>
      <c r="NTP71" s="0"/>
      <c r="NTQ71" s="0"/>
      <c r="NTR71" s="0"/>
      <c r="NTS71" s="0"/>
      <c r="NTT71" s="0"/>
      <c r="NTU71" s="0"/>
      <c r="NTV71" s="0"/>
      <c r="NTW71" s="0"/>
      <c r="NTX71" s="0"/>
      <c r="NTY71" s="0"/>
      <c r="NTZ71" s="0"/>
      <c r="NUA71" s="0"/>
      <c r="NUB71" s="0"/>
      <c r="NUC71" s="0"/>
      <c r="NUD71" s="0"/>
      <c r="NUE71" s="0"/>
      <c r="NUF71" s="0"/>
      <c r="NUG71" s="0"/>
      <c r="NUH71" s="0"/>
      <c r="NUI71" s="0"/>
      <c r="NUJ71" s="0"/>
      <c r="NUK71" s="0"/>
      <c r="NUL71" s="0"/>
      <c r="NUM71" s="0"/>
      <c r="NUN71" s="0"/>
      <c r="NUO71" s="0"/>
      <c r="NUP71" s="0"/>
      <c r="NUQ71" s="0"/>
      <c r="NUR71" s="0"/>
      <c r="NUS71" s="0"/>
      <c r="NUT71" s="0"/>
      <c r="NUU71" s="0"/>
      <c r="NUV71" s="0"/>
      <c r="NUW71" s="0"/>
      <c r="NUX71" s="0"/>
      <c r="NUY71" s="0"/>
      <c r="NUZ71" s="0"/>
      <c r="NVA71" s="0"/>
      <c r="NVB71" s="0"/>
      <c r="NVC71" s="0"/>
      <c r="NVD71" s="0"/>
      <c r="NVE71" s="0"/>
      <c r="NVF71" s="0"/>
      <c r="NVG71" s="0"/>
      <c r="NVH71" s="0"/>
      <c r="NVI71" s="0"/>
      <c r="NVJ71" s="0"/>
      <c r="NVK71" s="0"/>
      <c r="NVL71" s="0"/>
      <c r="NVM71" s="0"/>
      <c r="NVN71" s="0"/>
      <c r="NVO71" s="0"/>
      <c r="NVP71" s="0"/>
      <c r="NVQ71" s="0"/>
      <c r="NVR71" s="0"/>
      <c r="NVS71" s="0"/>
      <c r="NVT71" s="0"/>
      <c r="NVU71" s="0"/>
      <c r="NVV71" s="0"/>
      <c r="NVW71" s="0"/>
      <c r="NVX71" s="0"/>
      <c r="NVY71" s="0"/>
      <c r="NVZ71" s="0"/>
      <c r="NWA71" s="0"/>
      <c r="NWB71" s="0"/>
      <c r="NWC71" s="0"/>
      <c r="NWD71" s="0"/>
      <c r="NWE71" s="0"/>
      <c r="NWF71" s="0"/>
      <c r="NWG71" s="0"/>
      <c r="NWH71" s="0"/>
      <c r="NWI71" s="0"/>
      <c r="NWJ71" s="0"/>
      <c r="NWK71" s="0"/>
      <c r="NWL71" s="0"/>
      <c r="NWM71" s="0"/>
      <c r="NWN71" s="0"/>
      <c r="NWO71" s="0"/>
      <c r="NWP71" s="0"/>
      <c r="NWQ71" s="0"/>
      <c r="NWR71" s="0"/>
      <c r="NWS71" s="0"/>
      <c r="NWT71" s="0"/>
      <c r="NWU71" s="0"/>
      <c r="NWV71" s="0"/>
      <c r="NWW71" s="0"/>
      <c r="NWX71" s="0"/>
      <c r="NWY71" s="0"/>
      <c r="NWZ71" s="0"/>
      <c r="NXA71" s="0"/>
      <c r="NXB71" s="0"/>
      <c r="NXC71" s="0"/>
      <c r="NXD71" s="0"/>
      <c r="NXE71" s="0"/>
      <c r="NXF71" s="0"/>
      <c r="NXG71" s="0"/>
      <c r="NXH71" s="0"/>
      <c r="NXI71" s="0"/>
      <c r="NXJ71" s="0"/>
      <c r="NXK71" s="0"/>
      <c r="NXL71" s="0"/>
      <c r="NXM71" s="0"/>
      <c r="NXN71" s="0"/>
      <c r="NXO71" s="0"/>
      <c r="NXP71" s="0"/>
      <c r="NXQ71" s="0"/>
      <c r="NXR71" s="0"/>
      <c r="NXS71" s="0"/>
      <c r="NXT71" s="0"/>
      <c r="NXU71" s="0"/>
      <c r="NXV71" s="0"/>
      <c r="NXW71" s="0"/>
      <c r="NXX71" s="0"/>
      <c r="NXY71" s="0"/>
      <c r="NXZ71" s="0"/>
      <c r="NYA71" s="0"/>
      <c r="NYB71" s="0"/>
      <c r="NYC71" s="0"/>
      <c r="NYD71" s="0"/>
      <c r="NYE71" s="0"/>
      <c r="NYF71" s="0"/>
      <c r="NYG71" s="0"/>
      <c r="NYH71" s="0"/>
      <c r="NYI71" s="0"/>
      <c r="NYJ71" s="0"/>
      <c r="NYK71" s="0"/>
      <c r="NYL71" s="0"/>
      <c r="NYM71" s="0"/>
      <c r="NYN71" s="0"/>
      <c r="NYO71" s="0"/>
      <c r="NYP71" s="0"/>
      <c r="NYQ71" s="0"/>
      <c r="NYR71" s="0"/>
      <c r="NYS71" s="0"/>
      <c r="NYT71" s="0"/>
      <c r="NYU71" s="0"/>
      <c r="NYV71" s="0"/>
      <c r="NYW71" s="0"/>
      <c r="NYX71" s="0"/>
      <c r="NYY71" s="0"/>
      <c r="NYZ71" s="0"/>
      <c r="NZA71" s="0"/>
      <c r="NZB71" s="0"/>
      <c r="NZC71" s="0"/>
      <c r="NZD71" s="0"/>
      <c r="NZE71" s="0"/>
      <c r="NZF71" s="0"/>
      <c r="NZG71" s="0"/>
      <c r="NZH71" s="0"/>
      <c r="NZI71" s="0"/>
      <c r="NZJ71" s="0"/>
      <c r="NZK71" s="0"/>
      <c r="NZL71" s="0"/>
      <c r="NZM71" s="0"/>
      <c r="NZN71" s="0"/>
      <c r="NZO71" s="0"/>
      <c r="NZP71" s="0"/>
      <c r="NZQ71" s="0"/>
      <c r="NZR71" s="0"/>
      <c r="NZS71" s="0"/>
      <c r="NZT71" s="0"/>
      <c r="NZU71" s="0"/>
      <c r="NZV71" s="0"/>
      <c r="NZW71" s="0"/>
      <c r="NZX71" s="0"/>
      <c r="NZY71" s="0"/>
      <c r="NZZ71" s="0"/>
      <c r="OAA71" s="0"/>
      <c r="OAB71" s="0"/>
      <c r="OAC71" s="0"/>
      <c r="OAD71" s="0"/>
      <c r="OAE71" s="0"/>
      <c r="OAF71" s="0"/>
      <c r="OAG71" s="0"/>
      <c r="OAH71" s="0"/>
      <c r="OAI71" s="0"/>
      <c r="OAJ71" s="0"/>
      <c r="OAK71" s="0"/>
      <c r="OAL71" s="0"/>
      <c r="OAM71" s="0"/>
      <c r="OAN71" s="0"/>
      <c r="OAO71" s="0"/>
      <c r="OAP71" s="0"/>
      <c r="OAQ71" s="0"/>
      <c r="OAR71" s="0"/>
      <c r="OAS71" s="0"/>
      <c r="OAT71" s="0"/>
      <c r="OAU71" s="0"/>
      <c r="OAV71" s="0"/>
      <c r="OAW71" s="0"/>
      <c r="OAX71" s="0"/>
      <c r="OAY71" s="0"/>
      <c r="OAZ71" s="0"/>
      <c r="OBA71" s="0"/>
      <c r="OBB71" s="0"/>
      <c r="OBC71" s="0"/>
      <c r="OBD71" s="0"/>
      <c r="OBE71" s="0"/>
      <c r="OBF71" s="0"/>
      <c r="OBG71" s="0"/>
      <c r="OBH71" s="0"/>
      <c r="OBI71" s="0"/>
      <c r="OBJ71" s="0"/>
      <c r="OBK71" s="0"/>
      <c r="OBL71" s="0"/>
      <c r="OBM71" s="0"/>
      <c r="OBN71" s="0"/>
      <c r="OBO71" s="0"/>
      <c r="OBP71" s="0"/>
      <c r="OBQ71" s="0"/>
      <c r="OBR71" s="0"/>
      <c r="OBS71" s="0"/>
      <c r="OBT71" s="0"/>
      <c r="OBU71" s="0"/>
      <c r="OBV71" s="0"/>
      <c r="OBW71" s="0"/>
      <c r="OBX71" s="0"/>
      <c r="OBY71" s="0"/>
      <c r="OBZ71" s="0"/>
      <c r="OCA71" s="0"/>
      <c r="OCB71" s="0"/>
      <c r="OCC71" s="0"/>
      <c r="OCD71" s="0"/>
      <c r="OCE71" s="0"/>
      <c r="OCF71" s="0"/>
      <c r="OCG71" s="0"/>
      <c r="OCH71" s="0"/>
      <c r="OCI71" s="0"/>
      <c r="OCJ71" s="0"/>
      <c r="OCK71" s="0"/>
      <c r="OCL71" s="0"/>
      <c r="OCM71" s="0"/>
      <c r="OCN71" s="0"/>
      <c r="OCO71" s="0"/>
      <c r="OCP71" s="0"/>
      <c r="OCQ71" s="0"/>
      <c r="OCR71" s="0"/>
      <c r="OCS71" s="0"/>
      <c r="OCT71" s="0"/>
      <c r="OCU71" s="0"/>
      <c r="OCV71" s="0"/>
      <c r="OCW71" s="0"/>
      <c r="OCX71" s="0"/>
      <c r="OCY71" s="0"/>
      <c r="OCZ71" s="0"/>
      <c r="ODA71" s="0"/>
      <c r="ODB71" s="0"/>
      <c r="ODC71" s="0"/>
      <c r="ODD71" s="0"/>
      <c r="ODE71" s="0"/>
      <c r="ODF71" s="0"/>
      <c r="ODG71" s="0"/>
      <c r="ODH71" s="0"/>
      <c r="ODI71" s="0"/>
      <c r="ODJ71" s="0"/>
      <c r="ODK71" s="0"/>
      <c r="ODL71" s="0"/>
      <c r="ODM71" s="0"/>
      <c r="ODN71" s="0"/>
      <c r="ODO71" s="0"/>
      <c r="ODP71" s="0"/>
      <c r="ODQ71" s="0"/>
      <c r="ODR71" s="0"/>
      <c r="ODS71" s="0"/>
      <c r="ODT71" s="0"/>
      <c r="ODU71" s="0"/>
      <c r="ODV71" s="0"/>
      <c r="ODW71" s="0"/>
      <c r="ODX71" s="0"/>
      <c r="ODY71" s="0"/>
      <c r="ODZ71" s="0"/>
      <c r="OEA71" s="0"/>
      <c r="OEB71" s="0"/>
      <c r="OEC71" s="0"/>
      <c r="OED71" s="0"/>
      <c r="OEE71" s="0"/>
      <c r="OEF71" s="0"/>
      <c r="OEG71" s="0"/>
      <c r="OEH71" s="0"/>
      <c r="OEI71" s="0"/>
      <c r="OEJ71" s="0"/>
      <c r="OEK71" s="0"/>
      <c r="OEL71" s="0"/>
      <c r="OEM71" s="0"/>
      <c r="OEN71" s="0"/>
      <c r="OEO71" s="0"/>
      <c r="OEP71" s="0"/>
      <c r="OEQ71" s="0"/>
      <c r="OER71" s="0"/>
      <c r="OES71" s="0"/>
      <c r="OET71" s="0"/>
      <c r="OEU71" s="0"/>
      <c r="OEV71" s="0"/>
      <c r="OEW71" s="0"/>
      <c r="OEX71" s="0"/>
      <c r="OEY71" s="0"/>
      <c r="OEZ71" s="0"/>
      <c r="OFA71" s="0"/>
      <c r="OFB71" s="0"/>
      <c r="OFC71" s="0"/>
      <c r="OFD71" s="0"/>
      <c r="OFE71" s="0"/>
      <c r="OFF71" s="0"/>
      <c r="OFG71" s="0"/>
      <c r="OFH71" s="0"/>
      <c r="OFI71" s="0"/>
      <c r="OFJ71" s="0"/>
      <c r="OFK71" s="0"/>
      <c r="OFL71" s="0"/>
      <c r="OFM71" s="0"/>
      <c r="OFN71" s="0"/>
      <c r="OFO71" s="0"/>
      <c r="OFP71" s="0"/>
      <c r="OFQ71" s="0"/>
      <c r="OFR71" s="0"/>
      <c r="OFS71" s="0"/>
      <c r="OFT71" s="0"/>
      <c r="OFU71" s="0"/>
      <c r="OFV71" s="0"/>
      <c r="OFW71" s="0"/>
      <c r="OFX71" s="0"/>
      <c r="OFY71" s="0"/>
      <c r="OFZ71" s="0"/>
      <c r="OGA71" s="0"/>
      <c r="OGB71" s="0"/>
      <c r="OGC71" s="0"/>
      <c r="OGD71" s="0"/>
      <c r="OGE71" s="0"/>
      <c r="OGF71" s="0"/>
      <c r="OGG71" s="0"/>
      <c r="OGH71" s="0"/>
      <c r="OGI71" s="0"/>
      <c r="OGJ71" s="0"/>
      <c r="OGK71" s="0"/>
      <c r="OGL71" s="0"/>
      <c r="OGM71" s="0"/>
      <c r="OGN71" s="0"/>
      <c r="OGO71" s="0"/>
      <c r="OGP71" s="0"/>
      <c r="OGQ71" s="0"/>
      <c r="OGR71" s="0"/>
      <c r="OGS71" s="0"/>
      <c r="OGT71" s="0"/>
      <c r="OGU71" s="0"/>
      <c r="OGV71" s="0"/>
      <c r="OGW71" s="0"/>
      <c r="OGX71" s="0"/>
      <c r="OGY71" s="0"/>
      <c r="OGZ71" s="0"/>
      <c r="OHA71" s="0"/>
      <c r="OHB71" s="0"/>
      <c r="OHC71" s="0"/>
      <c r="OHD71" s="0"/>
      <c r="OHE71" s="0"/>
      <c r="OHF71" s="0"/>
      <c r="OHG71" s="0"/>
      <c r="OHH71" s="0"/>
      <c r="OHI71" s="0"/>
      <c r="OHJ71" s="0"/>
      <c r="OHK71" s="0"/>
      <c r="OHL71" s="0"/>
      <c r="OHM71" s="0"/>
      <c r="OHN71" s="0"/>
      <c r="OHO71" s="0"/>
      <c r="OHP71" s="0"/>
      <c r="OHQ71" s="0"/>
      <c r="OHR71" s="0"/>
      <c r="OHS71" s="0"/>
      <c r="OHT71" s="0"/>
      <c r="OHU71" s="0"/>
      <c r="OHV71" s="0"/>
      <c r="OHW71" s="0"/>
      <c r="OHX71" s="0"/>
      <c r="OHY71" s="0"/>
      <c r="OHZ71" s="0"/>
      <c r="OIA71" s="0"/>
      <c r="OIB71" s="0"/>
      <c r="OIC71" s="0"/>
      <c r="OID71" s="0"/>
      <c r="OIE71" s="0"/>
      <c r="OIF71" s="0"/>
      <c r="OIG71" s="0"/>
      <c r="OIH71" s="0"/>
      <c r="OII71" s="0"/>
      <c r="OIJ71" s="0"/>
      <c r="OIK71" s="0"/>
      <c r="OIL71" s="0"/>
      <c r="OIM71" s="0"/>
      <c r="OIN71" s="0"/>
      <c r="OIO71" s="0"/>
      <c r="OIP71" s="0"/>
      <c r="OIQ71" s="0"/>
      <c r="OIR71" s="0"/>
      <c r="OIS71" s="0"/>
      <c r="OIT71" s="0"/>
      <c r="OIU71" s="0"/>
      <c r="OIV71" s="0"/>
      <c r="OIW71" s="0"/>
      <c r="OIX71" s="0"/>
      <c r="OIY71" s="0"/>
      <c r="OIZ71" s="0"/>
      <c r="OJA71" s="0"/>
      <c r="OJB71" s="0"/>
      <c r="OJC71" s="0"/>
      <c r="OJD71" s="0"/>
      <c r="OJE71" s="0"/>
      <c r="OJF71" s="0"/>
      <c r="OJG71" s="0"/>
      <c r="OJH71" s="0"/>
      <c r="OJI71" s="0"/>
      <c r="OJJ71" s="0"/>
      <c r="OJK71" s="0"/>
      <c r="OJL71" s="0"/>
      <c r="OJM71" s="0"/>
      <c r="OJN71" s="0"/>
      <c r="OJO71" s="0"/>
      <c r="OJP71" s="0"/>
      <c r="OJQ71" s="0"/>
      <c r="OJR71" s="0"/>
      <c r="OJS71" s="0"/>
      <c r="OJT71" s="0"/>
      <c r="OJU71" s="0"/>
      <c r="OJV71" s="0"/>
      <c r="OJW71" s="0"/>
      <c r="OJX71" s="0"/>
      <c r="OJY71" s="0"/>
      <c r="OJZ71" s="0"/>
      <c r="OKA71" s="0"/>
      <c r="OKB71" s="0"/>
      <c r="OKC71" s="0"/>
      <c r="OKD71" s="0"/>
      <c r="OKE71" s="0"/>
      <c r="OKF71" s="0"/>
      <c r="OKG71" s="0"/>
      <c r="OKH71" s="0"/>
      <c r="OKI71" s="0"/>
      <c r="OKJ71" s="0"/>
      <c r="OKK71" s="0"/>
      <c r="OKL71" s="0"/>
      <c r="OKM71" s="0"/>
      <c r="OKN71" s="0"/>
      <c r="OKO71" s="0"/>
      <c r="OKP71" s="0"/>
      <c r="OKQ71" s="0"/>
      <c r="OKR71" s="0"/>
      <c r="OKS71" s="0"/>
      <c r="OKT71" s="0"/>
      <c r="OKU71" s="0"/>
      <c r="OKV71" s="0"/>
      <c r="OKW71" s="0"/>
      <c r="OKX71" s="0"/>
      <c r="OKY71" s="0"/>
      <c r="OKZ71" s="0"/>
      <c r="OLA71" s="0"/>
      <c r="OLB71" s="0"/>
      <c r="OLC71" s="0"/>
      <c r="OLD71" s="0"/>
      <c r="OLE71" s="0"/>
      <c r="OLF71" s="0"/>
      <c r="OLG71" s="0"/>
      <c r="OLH71" s="0"/>
      <c r="OLI71" s="0"/>
      <c r="OLJ71" s="0"/>
      <c r="OLK71" s="0"/>
      <c r="OLL71" s="0"/>
      <c r="OLM71" s="0"/>
      <c r="OLN71" s="0"/>
      <c r="OLO71" s="0"/>
      <c r="OLP71" s="0"/>
      <c r="OLQ71" s="0"/>
      <c r="OLR71" s="0"/>
      <c r="OLS71" s="0"/>
      <c r="OLT71" s="0"/>
      <c r="OLU71" s="0"/>
      <c r="OLV71" s="0"/>
      <c r="OLW71" s="0"/>
      <c r="OLX71" s="0"/>
      <c r="OLY71" s="0"/>
      <c r="OLZ71" s="0"/>
      <c r="OMA71" s="0"/>
      <c r="OMB71" s="0"/>
      <c r="OMC71" s="0"/>
      <c r="OMD71" s="0"/>
      <c r="OME71" s="0"/>
      <c r="OMF71" s="0"/>
      <c r="OMG71" s="0"/>
      <c r="OMH71" s="0"/>
      <c r="OMI71" s="0"/>
      <c r="OMJ71" s="0"/>
      <c r="OMK71" s="0"/>
      <c r="OML71" s="0"/>
      <c r="OMM71" s="0"/>
      <c r="OMN71" s="0"/>
      <c r="OMO71" s="0"/>
      <c r="OMP71" s="0"/>
      <c r="OMQ71" s="0"/>
      <c r="OMR71" s="0"/>
      <c r="OMS71" s="0"/>
      <c r="OMT71" s="0"/>
      <c r="OMU71" s="0"/>
      <c r="OMV71" s="0"/>
      <c r="OMW71" s="0"/>
      <c r="OMX71" s="0"/>
      <c r="OMY71" s="0"/>
      <c r="OMZ71" s="0"/>
      <c r="ONA71" s="0"/>
      <c r="ONB71" s="0"/>
      <c r="ONC71" s="0"/>
      <c r="OND71" s="0"/>
      <c r="ONE71" s="0"/>
      <c r="ONF71" s="0"/>
      <c r="ONG71" s="0"/>
      <c r="ONH71" s="0"/>
      <c r="ONI71" s="0"/>
      <c r="ONJ71" s="0"/>
      <c r="ONK71" s="0"/>
      <c r="ONL71" s="0"/>
      <c r="ONM71" s="0"/>
      <c r="ONN71" s="0"/>
      <c r="ONO71" s="0"/>
      <c r="ONP71" s="0"/>
      <c r="ONQ71" s="0"/>
      <c r="ONR71" s="0"/>
      <c r="ONS71" s="0"/>
      <c r="ONT71" s="0"/>
      <c r="ONU71" s="0"/>
      <c r="ONV71" s="0"/>
      <c r="ONW71" s="0"/>
      <c r="ONX71" s="0"/>
      <c r="ONY71" s="0"/>
      <c r="ONZ71" s="0"/>
      <c r="OOA71" s="0"/>
      <c r="OOB71" s="0"/>
      <c r="OOC71" s="0"/>
      <c r="OOD71" s="0"/>
      <c r="OOE71" s="0"/>
      <c r="OOF71" s="0"/>
      <c r="OOG71" s="0"/>
      <c r="OOH71" s="0"/>
      <c r="OOI71" s="0"/>
      <c r="OOJ71" s="0"/>
      <c r="OOK71" s="0"/>
      <c r="OOL71" s="0"/>
      <c r="OOM71" s="0"/>
      <c r="OON71" s="0"/>
      <c r="OOO71" s="0"/>
      <c r="OOP71" s="0"/>
      <c r="OOQ71" s="0"/>
      <c r="OOR71" s="0"/>
      <c r="OOS71" s="0"/>
      <c r="OOT71" s="0"/>
      <c r="OOU71" s="0"/>
      <c r="OOV71" s="0"/>
      <c r="OOW71" s="0"/>
      <c r="OOX71" s="0"/>
      <c r="OOY71" s="0"/>
      <c r="OOZ71" s="0"/>
      <c r="OPA71" s="0"/>
      <c r="OPB71" s="0"/>
      <c r="OPC71" s="0"/>
      <c r="OPD71" s="0"/>
      <c r="OPE71" s="0"/>
      <c r="OPF71" s="0"/>
      <c r="OPG71" s="0"/>
      <c r="OPH71" s="0"/>
      <c r="OPI71" s="0"/>
      <c r="OPJ71" s="0"/>
      <c r="OPK71" s="0"/>
      <c r="OPL71" s="0"/>
      <c r="OPM71" s="0"/>
      <c r="OPN71" s="0"/>
      <c r="OPO71" s="0"/>
      <c r="OPP71" s="0"/>
      <c r="OPQ71" s="0"/>
      <c r="OPR71" s="0"/>
      <c r="OPS71" s="0"/>
      <c r="OPT71" s="0"/>
      <c r="OPU71" s="0"/>
      <c r="OPV71" s="0"/>
      <c r="OPW71" s="0"/>
      <c r="OPX71" s="0"/>
      <c r="OPY71" s="0"/>
      <c r="OPZ71" s="0"/>
      <c r="OQA71" s="0"/>
      <c r="OQB71" s="0"/>
      <c r="OQC71" s="0"/>
      <c r="OQD71" s="0"/>
      <c r="OQE71" s="0"/>
      <c r="OQF71" s="0"/>
      <c r="OQG71" s="0"/>
      <c r="OQH71" s="0"/>
      <c r="OQI71" s="0"/>
      <c r="OQJ71" s="0"/>
      <c r="OQK71" s="0"/>
      <c r="OQL71" s="0"/>
      <c r="OQM71" s="0"/>
      <c r="OQN71" s="0"/>
      <c r="OQO71" s="0"/>
      <c r="OQP71" s="0"/>
      <c r="OQQ71" s="0"/>
      <c r="OQR71" s="0"/>
      <c r="OQS71" s="0"/>
      <c r="OQT71" s="0"/>
      <c r="OQU71" s="0"/>
      <c r="OQV71" s="0"/>
      <c r="OQW71" s="0"/>
      <c r="OQX71" s="0"/>
      <c r="OQY71" s="0"/>
      <c r="OQZ71" s="0"/>
      <c r="ORA71" s="0"/>
      <c r="ORB71" s="0"/>
      <c r="ORC71" s="0"/>
      <c r="ORD71" s="0"/>
      <c r="ORE71" s="0"/>
      <c r="ORF71" s="0"/>
      <c r="ORG71" s="0"/>
      <c r="ORH71" s="0"/>
      <c r="ORI71" s="0"/>
      <c r="ORJ71" s="0"/>
      <c r="ORK71" s="0"/>
      <c r="ORL71" s="0"/>
      <c r="ORM71" s="0"/>
      <c r="ORN71" s="0"/>
      <c r="ORO71" s="0"/>
      <c r="ORP71" s="0"/>
      <c r="ORQ71" s="0"/>
      <c r="ORR71" s="0"/>
      <c r="ORS71" s="0"/>
      <c r="ORT71" s="0"/>
      <c r="ORU71" s="0"/>
      <c r="ORV71" s="0"/>
      <c r="ORW71" s="0"/>
      <c r="ORX71" s="0"/>
      <c r="ORY71" s="0"/>
      <c r="ORZ71" s="0"/>
      <c r="OSA71" s="0"/>
      <c r="OSB71" s="0"/>
      <c r="OSC71" s="0"/>
      <c r="OSD71" s="0"/>
      <c r="OSE71" s="0"/>
      <c r="OSF71" s="0"/>
      <c r="OSG71" s="0"/>
      <c r="OSH71" s="0"/>
      <c r="OSI71" s="0"/>
      <c r="OSJ71" s="0"/>
      <c r="OSK71" s="0"/>
      <c r="OSL71" s="0"/>
      <c r="OSM71" s="0"/>
      <c r="OSN71" s="0"/>
      <c r="OSO71" s="0"/>
      <c r="OSP71" s="0"/>
      <c r="OSQ71" s="0"/>
      <c r="OSR71" s="0"/>
      <c r="OSS71" s="0"/>
      <c r="OST71" s="0"/>
      <c r="OSU71" s="0"/>
      <c r="OSV71" s="0"/>
      <c r="OSW71" s="0"/>
      <c r="OSX71" s="0"/>
      <c r="OSY71" s="0"/>
      <c r="OSZ71" s="0"/>
      <c r="OTA71" s="0"/>
      <c r="OTB71" s="0"/>
      <c r="OTC71" s="0"/>
      <c r="OTD71" s="0"/>
      <c r="OTE71" s="0"/>
      <c r="OTF71" s="0"/>
      <c r="OTG71" s="0"/>
      <c r="OTH71" s="0"/>
      <c r="OTI71" s="0"/>
      <c r="OTJ71" s="0"/>
      <c r="OTK71" s="0"/>
      <c r="OTL71" s="0"/>
      <c r="OTM71" s="0"/>
      <c r="OTN71" s="0"/>
      <c r="OTO71" s="0"/>
      <c r="OTP71" s="0"/>
      <c r="OTQ71" s="0"/>
      <c r="OTR71" s="0"/>
      <c r="OTS71" s="0"/>
      <c r="OTT71" s="0"/>
      <c r="OTU71" s="0"/>
      <c r="OTV71" s="0"/>
      <c r="OTW71" s="0"/>
      <c r="OTX71" s="0"/>
      <c r="OTY71" s="0"/>
      <c r="OTZ71" s="0"/>
      <c r="OUA71" s="0"/>
      <c r="OUB71" s="0"/>
      <c r="OUC71" s="0"/>
      <c r="OUD71" s="0"/>
      <c r="OUE71" s="0"/>
      <c r="OUF71" s="0"/>
      <c r="OUG71" s="0"/>
      <c r="OUH71" s="0"/>
      <c r="OUI71" s="0"/>
      <c r="OUJ71" s="0"/>
      <c r="OUK71" s="0"/>
      <c r="OUL71" s="0"/>
      <c r="OUM71" s="0"/>
      <c r="OUN71" s="0"/>
      <c r="OUO71" s="0"/>
      <c r="OUP71" s="0"/>
      <c r="OUQ71" s="0"/>
      <c r="OUR71" s="0"/>
      <c r="OUS71" s="0"/>
      <c r="OUT71" s="0"/>
      <c r="OUU71" s="0"/>
      <c r="OUV71" s="0"/>
      <c r="OUW71" s="0"/>
      <c r="OUX71" s="0"/>
      <c r="OUY71" s="0"/>
      <c r="OUZ71" s="0"/>
      <c r="OVA71" s="0"/>
      <c r="OVB71" s="0"/>
      <c r="OVC71" s="0"/>
      <c r="OVD71" s="0"/>
      <c r="OVE71" s="0"/>
      <c r="OVF71" s="0"/>
      <c r="OVG71" s="0"/>
      <c r="OVH71" s="0"/>
      <c r="OVI71" s="0"/>
      <c r="OVJ71" s="0"/>
      <c r="OVK71" s="0"/>
      <c r="OVL71" s="0"/>
      <c r="OVM71" s="0"/>
      <c r="OVN71" s="0"/>
      <c r="OVO71" s="0"/>
      <c r="OVP71" s="0"/>
      <c r="OVQ71" s="0"/>
      <c r="OVR71" s="0"/>
      <c r="OVS71" s="0"/>
      <c r="OVT71" s="0"/>
      <c r="OVU71" s="0"/>
      <c r="OVV71" s="0"/>
      <c r="OVW71" s="0"/>
      <c r="OVX71" s="0"/>
      <c r="OVY71" s="0"/>
      <c r="OVZ71" s="0"/>
      <c r="OWA71" s="0"/>
      <c r="OWB71" s="0"/>
      <c r="OWC71" s="0"/>
      <c r="OWD71" s="0"/>
      <c r="OWE71" s="0"/>
      <c r="OWF71" s="0"/>
      <c r="OWG71" s="0"/>
      <c r="OWH71" s="0"/>
      <c r="OWI71" s="0"/>
      <c r="OWJ71" s="0"/>
      <c r="OWK71" s="0"/>
      <c r="OWL71" s="0"/>
      <c r="OWM71" s="0"/>
      <c r="OWN71" s="0"/>
      <c r="OWO71" s="0"/>
      <c r="OWP71" s="0"/>
      <c r="OWQ71" s="0"/>
      <c r="OWR71" s="0"/>
      <c r="OWS71" s="0"/>
      <c r="OWT71" s="0"/>
      <c r="OWU71" s="0"/>
      <c r="OWV71" s="0"/>
      <c r="OWW71" s="0"/>
      <c r="OWX71" s="0"/>
      <c r="OWY71" s="0"/>
      <c r="OWZ71" s="0"/>
      <c r="OXA71" s="0"/>
      <c r="OXB71" s="0"/>
      <c r="OXC71" s="0"/>
      <c r="OXD71" s="0"/>
      <c r="OXE71" s="0"/>
      <c r="OXF71" s="0"/>
      <c r="OXG71" s="0"/>
      <c r="OXH71" s="0"/>
      <c r="OXI71" s="0"/>
      <c r="OXJ71" s="0"/>
      <c r="OXK71" s="0"/>
      <c r="OXL71" s="0"/>
      <c r="OXM71" s="0"/>
      <c r="OXN71" s="0"/>
      <c r="OXO71" s="0"/>
      <c r="OXP71" s="0"/>
      <c r="OXQ71" s="0"/>
      <c r="OXR71" s="0"/>
      <c r="OXS71" s="0"/>
      <c r="OXT71" s="0"/>
      <c r="OXU71" s="0"/>
      <c r="OXV71" s="0"/>
      <c r="OXW71" s="0"/>
      <c r="OXX71" s="0"/>
      <c r="OXY71" s="0"/>
      <c r="OXZ71" s="0"/>
      <c r="OYA71" s="0"/>
      <c r="OYB71" s="0"/>
      <c r="OYC71" s="0"/>
      <c r="OYD71" s="0"/>
      <c r="OYE71" s="0"/>
      <c r="OYF71" s="0"/>
      <c r="OYG71" s="0"/>
      <c r="OYH71" s="0"/>
      <c r="OYI71" s="0"/>
      <c r="OYJ71" s="0"/>
      <c r="OYK71" s="0"/>
      <c r="OYL71" s="0"/>
      <c r="OYM71" s="0"/>
      <c r="OYN71" s="0"/>
      <c r="OYO71" s="0"/>
      <c r="OYP71" s="0"/>
      <c r="OYQ71" s="0"/>
      <c r="OYR71" s="0"/>
      <c r="OYS71" s="0"/>
      <c r="OYT71" s="0"/>
      <c r="OYU71" s="0"/>
      <c r="OYV71" s="0"/>
      <c r="OYW71" s="0"/>
      <c r="OYX71" s="0"/>
      <c r="OYY71" s="0"/>
      <c r="OYZ71" s="0"/>
      <c r="OZA71" s="0"/>
      <c r="OZB71" s="0"/>
      <c r="OZC71" s="0"/>
      <c r="OZD71" s="0"/>
      <c r="OZE71" s="0"/>
      <c r="OZF71" s="0"/>
      <c r="OZG71" s="0"/>
      <c r="OZH71" s="0"/>
      <c r="OZI71" s="0"/>
      <c r="OZJ71" s="0"/>
      <c r="OZK71" s="0"/>
      <c r="OZL71" s="0"/>
      <c r="OZM71" s="0"/>
      <c r="OZN71" s="0"/>
      <c r="OZO71" s="0"/>
      <c r="OZP71" s="0"/>
      <c r="OZQ71" s="0"/>
      <c r="OZR71" s="0"/>
      <c r="OZS71" s="0"/>
      <c r="OZT71" s="0"/>
      <c r="OZU71" s="0"/>
      <c r="OZV71" s="0"/>
      <c r="OZW71" s="0"/>
      <c r="OZX71" s="0"/>
      <c r="OZY71" s="0"/>
      <c r="OZZ71" s="0"/>
      <c r="PAA71" s="0"/>
      <c r="PAB71" s="0"/>
      <c r="PAC71" s="0"/>
      <c r="PAD71" s="0"/>
      <c r="PAE71" s="0"/>
      <c r="PAF71" s="0"/>
      <c r="PAG71" s="0"/>
      <c r="PAH71" s="0"/>
      <c r="PAI71" s="0"/>
      <c r="PAJ71" s="0"/>
      <c r="PAK71" s="0"/>
      <c r="PAL71" s="0"/>
      <c r="PAM71" s="0"/>
      <c r="PAN71" s="0"/>
      <c r="PAO71" s="0"/>
      <c r="PAP71" s="0"/>
      <c r="PAQ71" s="0"/>
      <c r="PAR71" s="0"/>
      <c r="PAS71" s="0"/>
      <c r="PAT71" s="0"/>
      <c r="PAU71" s="0"/>
      <c r="PAV71" s="0"/>
      <c r="PAW71" s="0"/>
      <c r="PAX71" s="0"/>
      <c r="PAY71" s="0"/>
      <c r="PAZ71" s="0"/>
      <c r="PBA71" s="0"/>
      <c r="PBB71" s="0"/>
      <c r="PBC71" s="0"/>
      <c r="PBD71" s="0"/>
      <c r="PBE71" s="0"/>
      <c r="PBF71" s="0"/>
      <c r="PBG71" s="0"/>
      <c r="PBH71" s="0"/>
      <c r="PBI71" s="0"/>
      <c r="PBJ71" s="0"/>
      <c r="PBK71" s="0"/>
      <c r="PBL71" s="0"/>
      <c r="PBM71" s="0"/>
      <c r="PBN71" s="0"/>
      <c r="PBO71" s="0"/>
      <c r="PBP71" s="0"/>
      <c r="PBQ71" s="0"/>
      <c r="PBR71" s="0"/>
      <c r="PBS71" s="0"/>
      <c r="PBT71" s="0"/>
      <c r="PBU71" s="0"/>
      <c r="PBV71" s="0"/>
      <c r="PBW71" s="0"/>
      <c r="PBX71" s="0"/>
      <c r="PBY71" s="0"/>
      <c r="PBZ71" s="0"/>
      <c r="PCA71" s="0"/>
      <c r="PCB71" s="0"/>
      <c r="PCC71" s="0"/>
      <c r="PCD71" s="0"/>
      <c r="PCE71" s="0"/>
      <c r="PCF71" s="0"/>
      <c r="PCG71" s="0"/>
      <c r="PCH71" s="0"/>
      <c r="PCI71" s="0"/>
      <c r="PCJ71" s="0"/>
      <c r="PCK71" s="0"/>
      <c r="PCL71" s="0"/>
      <c r="PCM71" s="0"/>
      <c r="PCN71" s="0"/>
      <c r="PCO71" s="0"/>
      <c r="PCP71" s="0"/>
      <c r="PCQ71" s="0"/>
      <c r="PCR71" s="0"/>
      <c r="PCS71" s="0"/>
      <c r="PCT71" s="0"/>
      <c r="PCU71" s="0"/>
      <c r="PCV71" s="0"/>
      <c r="PCW71" s="0"/>
      <c r="PCX71" s="0"/>
      <c r="PCY71" s="0"/>
      <c r="PCZ71" s="0"/>
      <c r="PDA71" s="0"/>
      <c r="PDB71" s="0"/>
      <c r="PDC71" s="0"/>
      <c r="PDD71" s="0"/>
      <c r="PDE71" s="0"/>
      <c r="PDF71" s="0"/>
      <c r="PDG71" s="0"/>
      <c r="PDH71" s="0"/>
      <c r="PDI71" s="0"/>
      <c r="PDJ71" s="0"/>
      <c r="PDK71" s="0"/>
      <c r="PDL71" s="0"/>
      <c r="PDM71" s="0"/>
      <c r="PDN71" s="0"/>
      <c r="PDO71" s="0"/>
      <c r="PDP71" s="0"/>
      <c r="PDQ71" s="0"/>
      <c r="PDR71" s="0"/>
      <c r="PDS71" s="0"/>
      <c r="PDT71" s="0"/>
      <c r="PDU71" s="0"/>
      <c r="PDV71" s="0"/>
      <c r="PDW71" s="0"/>
      <c r="PDX71" s="0"/>
      <c r="PDY71" s="0"/>
      <c r="PDZ71" s="0"/>
      <c r="PEA71" s="0"/>
      <c r="PEB71" s="0"/>
      <c r="PEC71" s="0"/>
      <c r="PED71" s="0"/>
      <c r="PEE71" s="0"/>
      <c r="PEF71" s="0"/>
      <c r="PEG71" s="0"/>
      <c r="PEH71" s="0"/>
      <c r="PEI71" s="0"/>
      <c r="PEJ71" s="0"/>
      <c r="PEK71" s="0"/>
      <c r="PEL71" s="0"/>
      <c r="PEM71" s="0"/>
      <c r="PEN71" s="0"/>
      <c r="PEO71" s="0"/>
      <c r="PEP71" s="0"/>
      <c r="PEQ71" s="0"/>
      <c r="PER71" s="0"/>
      <c r="PES71" s="0"/>
      <c r="PET71" s="0"/>
      <c r="PEU71" s="0"/>
      <c r="PEV71" s="0"/>
      <c r="PEW71" s="0"/>
      <c r="PEX71" s="0"/>
      <c r="PEY71" s="0"/>
      <c r="PEZ71" s="0"/>
      <c r="PFA71" s="0"/>
      <c r="PFB71" s="0"/>
      <c r="PFC71" s="0"/>
      <c r="PFD71" s="0"/>
      <c r="PFE71" s="0"/>
      <c r="PFF71" s="0"/>
      <c r="PFG71" s="0"/>
      <c r="PFH71" s="0"/>
      <c r="PFI71" s="0"/>
      <c r="PFJ71" s="0"/>
      <c r="PFK71" s="0"/>
      <c r="PFL71" s="0"/>
      <c r="PFM71" s="0"/>
      <c r="PFN71" s="0"/>
      <c r="PFO71" s="0"/>
      <c r="PFP71" s="0"/>
      <c r="PFQ71" s="0"/>
      <c r="PFR71" s="0"/>
      <c r="PFS71" s="0"/>
      <c r="PFT71" s="0"/>
      <c r="PFU71" s="0"/>
      <c r="PFV71" s="0"/>
      <c r="PFW71" s="0"/>
      <c r="PFX71" s="0"/>
      <c r="PFY71" s="0"/>
      <c r="PFZ71" s="0"/>
      <c r="PGA71" s="0"/>
      <c r="PGB71" s="0"/>
      <c r="PGC71" s="0"/>
      <c r="PGD71" s="0"/>
      <c r="PGE71" s="0"/>
      <c r="PGF71" s="0"/>
      <c r="PGG71" s="0"/>
      <c r="PGH71" s="0"/>
      <c r="PGI71" s="0"/>
      <c r="PGJ71" s="0"/>
      <c r="PGK71" s="0"/>
      <c r="PGL71" s="0"/>
      <c r="PGM71" s="0"/>
      <c r="PGN71" s="0"/>
      <c r="PGO71" s="0"/>
      <c r="PGP71" s="0"/>
      <c r="PGQ71" s="0"/>
      <c r="PGR71" s="0"/>
      <c r="PGS71" s="0"/>
      <c r="PGT71" s="0"/>
      <c r="PGU71" s="0"/>
      <c r="PGV71" s="0"/>
      <c r="PGW71" s="0"/>
      <c r="PGX71" s="0"/>
      <c r="PGY71" s="0"/>
      <c r="PGZ71" s="0"/>
      <c r="PHA71" s="0"/>
      <c r="PHB71" s="0"/>
      <c r="PHC71" s="0"/>
      <c r="PHD71" s="0"/>
      <c r="PHE71" s="0"/>
      <c r="PHF71" s="0"/>
      <c r="PHG71" s="0"/>
      <c r="PHH71" s="0"/>
      <c r="PHI71" s="0"/>
      <c r="PHJ71" s="0"/>
      <c r="PHK71" s="0"/>
      <c r="PHL71" s="0"/>
      <c r="PHM71" s="0"/>
      <c r="PHN71" s="0"/>
      <c r="PHO71" s="0"/>
      <c r="PHP71" s="0"/>
      <c r="PHQ71" s="0"/>
      <c r="PHR71" s="0"/>
      <c r="PHS71" s="0"/>
      <c r="PHT71" s="0"/>
      <c r="PHU71" s="0"/>
      <c r="PHV71" s="0"/>
      <c r="PHW71" s="0"/>
      <c r="PHX71" s="0"/>
      <c r="PHY71" s="0"/>
      <c r="PHZ71" s="0"/>
      <c r="PIA71" s="0"/>
      <c r="PIB71" s="0"/>
      <c r="PIC71" s="0"/>
      <c r="PID71" s="0"/>
      <c r="PIE71" s="0"/>
      <c r="PIF71" s="0"/>
      <c r="PIG71" s="0"/>
      <c r="PIH71" s="0"/>
      <c r="PII71" s="0"/>
      <c r="PIJ71" s="0"/>
      <c r="PIK71" s="0"/>
      <c r="PIL71" s="0"/>
      <c r="PIM71" s="0"/>
      <c r="PIN71" s="0"/>
      <c r="PIO71" s="0"/>
      <c r="PIP71" s="0"/>
      <c r="PIQ71" s="0"/>
      <c r="PIR71" s="0"/>
      <c r="PIS71" s="0"/>
      <c r="PIT71" s="0"/>
      <c r="PIU71" s="0"/>
      <c r="PIV71" s="0"/>
      <c r="PIW71" s="0"/>
      <c r="PIX71" s="0"/>
      <c r="PIY71" s="0"/>
      <c r="PIZ71" s="0"/>
      <c r="PJA71" s="0"/>
      <c r="PJB71" s="0"/>
      <c r="PJC71" s="0"/>
      <c r="PJD71" s="0"/>
      <c r="PJE71" s="0"/>
      <c r="PJF71" s="0"/>
      <c r="PJG71" s="0"/>
      <c r="PJH71" s="0"/>
      <c r="PJI71" s="0"/>
      <c r="PJJ71" s="0"/>
      <c r="PJK71" s="0"/>
      <c r="PJL71" s="0"/>
      <c r="PJM71" s="0"/>
      <c r="PJN71" s="0"/>
      <c r="PJO71" s="0"/>
      <c r="PJP71" s="0"/>
      <c r="PJQ71" s="0"/>
      <c r="PJR71" s="0"/>
      <c r="PJS71" s="0"/>
      <c r="PJT71" s="0"/>
      <c r="PJU71" s="0"/>
      <c r="PJV71" s="0"/>
      <c r="PJW71" s="0"/>
      <c r="PJX71" s="0"/>
      <c r="PJY71" s="0"/>
      <c r="PJZ71" s="0"/>
      <c r="PKA71" s="0"/>
      <c r="PKB71" s="0"/>
      <c r="PKC71" s="0"/>
      <c r="PKD71" s="0"/>
      <c r="PKE71" s="0"/>
      <c r="PKF71" s="0"/>
      <c r="PKG71" s="0"/>
      <c r="PKH71" s="0"/>
      <c r="PKI71" s="0"/>
      <c r="PKJ71" s="0"/>
      <c r="PKK71" s="0"/>
      <c r="PKL71" s="0"/>
      <c r="PKM71" s="0"/>
      <c r="PKN71" s="0"/>
      <c r="PKO71" s="0"/>
      <c r="PKP71" s="0"/>
      <c r="PKQ71" s="0"/>
      <c r="PKR71" s="0"/>
      <c r="PKS71" s="0"/>
      <c r="PKT71" s="0"/>
      <c r="PKU71" s="0"/>
      <c r="PKV71" s="0"/>
      <c r="PKW71" s="0"/>
      <c r="PKX71" s="0"/>
      <c r="PKY71" s="0"/>
      <c r="PKZ71" s="0"/>
      <c r="PLA71" s="0"/>
      <c r="PLB71" s="0"/>
      <c r="PLC71" s="0"/>
      <c r="PLD71" s="0"/>
      <c r="PLE71" s="0"/>
      <c r="PLF71" s="0"/>
      <c r="PLG71" s="0"/>
      <c r="PLH71" s="0"/>
      <c r="PLI71" s="0"/>
      <c r="PLJ71" s="0"/>
      <c r="PLK71" s="0"/>
      <c r="PLL71" s="0"/>
      <c r="PLM71" s="0"/>
      <c r="PLN71" s="0"/>
      <c r="PLO71" s="0"/>
      <c r="PLP71" s="0"/>
      <c r="PLQ71" s="0"/>
      <c r="PLR71" s="0"/>
      <c r="PLS71" s="0"/>
      <c r="PLT71" s="0"/>
      <c r="PLU71" s="0"/>
      <c r="PLV71" s="0"/>
      <c r="PLW71" s="0"/>
      <c r="PLX71" s="0"/>
      <c r="PLY71" s="0"/>
      <c r="PLZ71" s="0"/>
      <c r="PMA71" s="0"/>
      <c r="PMB71" s="0"/>
      <c r="PMC71" s="0"/>
      <c r="PMD71" s="0"/>
      <c r="PME71" s="0"/>
      <c r="PMF71" s="0"/>
      <c r="PMG71" s="0"/>
      <c r="PMH71" s="0"/>
      <c r="PMI71" s="0"/>
      <c r="PMJ71" s="0"/>
      <c r="PMK71" s="0"/>
      <c r="PML71" s="0"/>
      <c r="PMM71" s="0"/>
      <c r="PMN71" s="0"/>
      <c r="PMO71" s="0"/>
      <c r="PMP71" s="0"/>
      <c r="PMQ71" s="0"/>
      <c r="PMR71" s="0"/>
      <c r="PMS71" s="0"/>
      <c r="PMT71" s="0"/>
      <c r="PMU71" s="0"/>
      <c r="PMV71" s="0"/>
      <c r="PMW71" s="0"/>
      <c r="PMX71" s="0"/>
      <c r="PMY71" s="0"/>
      <c r="PMZ71" s="0"/>
      <c r="PNA71" s="0"/>
      <c r="PNB71" s="0"/>
      <c r="PNC71" s="0"/>
      <c r="PND71" s="0"/>
      <c r="PNE71" s="0"/>
      <c r="PNF71" s="0"/>
      <c r="PNG71" s="0"/>
      <c r="PNH71" s="0"/>
      <c r="PNI71" s="0"/>
      <c r="PNJ71" s="0"/>
      <c r="PNK71" s="0"/>
      <c r="PNL71" s="0"/>
      <c r="PNM71" s="0"/>
      <c r="PNN71" s="0"/>
      <c r="PNO71" s="0"/>
      <c r="PNP71" s="0"/>
      <c r="PNQ71" s="0"/>
      <c r="PNR71" s="0"/>
      <c r="PNS71" s="0"/>
      <c r="PNT71" s="0"/>
      <c r="PNU71" s="0"/>
      <c r="PNV71" s="0"/>
      <c r="PNW71" s="0"/>
      <c r="PNX71" s="0"/>
      <c r="PNY71" s="0"/>
      <c r="PNZ71" s="0"/>
      <c r="POA71" s="0"/>
      <c r="POB71" s="0"/>
      <c r="POC71" s="0"/>
      <c r="POD71" s="0"/>
      <c r="POE71" s="0"/>
      <c r="POF71" s="0"/>
      <c r="POG71" s="0"/>
      <c r="POH71" s="0"/>
      <c r="POI71" s="0"/>
      <c r="POJ71" s="0"/>
      <c r="POK71" s="0"/>
      <c r="POL71" s="0"/>
      <c r="POM71" s="0"/>
      <c r="PON71" s="0"/>
      <c r="POO71" s="0"/>
      <c r="POP71" s="0"/>
      <c r="POQ71" s="0"/>
      <c r="POR71" s="0"/>
      <c r="POS71" s="0"/>
      <c r="POT71" s="0"/>
      <c r="POU71" s="0"/>
      <c r="POV71" s="0"/>
      <c r="POW71" s="0"/>
      <c r="POX71" s="0"/>
      <c r="POY71" s="0"/>
      <c r="POZ71" s="0"/>
      <c r="PPA71" s="0"/>
      <c r="PPB71" s="0"/>
      <c r="PPC71" s="0"/>
      <c r="PPD71" s="0"/>
      <c r="PPE71" s="0"/>
      <c r="PPF71" s="0"/>
      <c r="PPG71" s="0"/>
      <c r="PPH71" s="0"/>
      <c r="PPI71" s="0"/>
      <c r="PPJ71" s="0"/>
      <c r="PPK71" s="0"/>
      <c r="PPL71" s="0"/>
      <c r="PPM71" s="0"/>
      <c r="PPN71" s="0"/>
      <c r="PPO71" s="0"/>
      <c r="PPP71" s="0"/>
      <c r="PPQ71" s="0"/>
      <c r="PPR71" s="0"/>
      <c r="PPS71" s="0"/>
      <c r="PPT71" s="0"/>
      <c r="PPU71" s="0"/>
      <c r="PPV71" s="0"/>
      <c r="PPW71" s="0"/>
      <c r="PPX71" s="0"/>
      <c r="PPY71" s="0"/>
      <c r="PPZ71" s="0"/>
      <c r="PQA71" s="0"/>
      <c r="PQB71" s="0"/>
      <c r="PQC71" s="0"/>
      <c r="PQD71" s="0"/>
      <c r="PQE71" s="0"/>
      <c r="PQF71" s="0"/>
      <c r="PQG71" s="0"/>
      <c r="PQH71" s="0"/>
      <c r="PQI71" s="0"/>
      <c r="PQJ71" s="0"/>
      <c r="PQK71" s="0"/>
      <c r="PQL71" s="0"/>
      <c r="PQM71" s="0"/>
      <c r="PQN71" s="0"/>
      <c r="PQO71" s="0"/>
      <c r="PQP71" s="0"/>
      <c r="PQQ71" s="0"/>
      <c r="PQR71" s="0"/>
      <c r="PQS71" s="0"/>
      <c r="PQT71" s="0"/>
      <c r="PQU71" s="0"/>
      <c r="PQV71" s="0"/>
      <c r="PQW71" s="0"/>
      <c r="PQX71" s="0"/>
      <c r="PQY71" s="0"/>
      <c r="PQZ71" s="0"/>
      <c r="PRA71" s="0"/>
      <c r="PRB71" s="0"/>
      <c r="PRC71" s="0"/>
      <c r="PRD71" s="0"/>
      <c r="PRE71" s="0"/>
      <c r="PRF71" s="0"/>
      <c r="PRG71" s="0"/>
      <c r="PRH71" s="0"/>
      <c r="PRI71" s="0"/>
      <c r="PRJ71" s="0"/>
      <c r="PRK71" s="0"/>
      <c r="PRL71" s="0"/>
      <c r="PRM71" s="0"/>
      <c r="PRN71" s="0"/>
      <c r="PRO71" s="0"/>
      <c r="PRP71" s="0"/>
      <c r="PRQ71" s="0"/>
      <c r="PRR71" s="0"/>
      <c r="PRS71" s="0"/>
      <c r="PRT71" s="0"/>
      <c r="PRU71" s="0"/>
      <c r="PRV71" s="0"/>
      <c r="PRW71" s="0"/>
      <c r="PRX71" s="0"/>
      <c r="PRY71" s="0"/>
      <c r="PRZ71" s="0"/>
      <c r="PSA71" s="0"/>
      <c r="PSB71" s="0"/>
      <c r="PSC71" s="0"/>
      <c r="PSD71" s="0"/>
      <c r="PSE71" s="0"/>
      <c r="PSF71" s="0"/>
      <c r="PSG71" s="0"/>
      <c r="PSH71" s="0"/>
      <c r="PSI71" s="0"/>
      <c r="PSJ71" s="0"/>
      <c r="PSK71" s="0"/>
      <c r="PSL71" s="0"/>
      <c r="PSM71" s="0"/>
      <c r="PSN71" s="0"/>
      <c r="PSO71" s="0"/>
      <c r="PSP71" s="0"/>
      <c r="PSQ71" s="0"/>
      <c r="PSR71" s="0"/>
      <c r="PSS71" s="0"/>
      <c r="PST71" s="0"/>
      <c r="PSU71" s="0"/>
      <c r="PSV71" s="0"/>
      <c r="PSW71" s="0"/>
      <c r="PSX71" s="0"/>
      <c r="PSY71" s="0"/>
      <c r="PSZ71" s="0"/>
      <c r="PTA71" s="0"/>
      <c r="PTB71" s="0"/>
      <c r="PTC71" s="0"/>
      <c r="PTD71" s="0"/>
      <c r="PTE71" s="0"/>
      <c r="PTF71" s="0"/>
      <c r="PTG71" s="0"/>
      <c r="PTH71" s="0"/>
      <c r="PTI71" s="0"/>
      <c r="PTJ71" s="0"/>
      <c r="PTK71" s="0"/>
      <c r="PTL71" s="0"/>
      <c r="PTM71" s="0"/>
      <c r="PTN71" s="0"/>
      <c r="PTO71" s="0"/>
      <c r="PTP71" s="0"/>
      <c r="PTQ71" s="0"/>
      <c r="PTR71" s="0"/>
      <c r="PTS71" s="0"/>
      <c r="PTT71" s="0"/>
      <c r="PTU71" s="0"/>
      <c r="PTV71" s="0"/>
      <c r="PTW71" s="0"/>
      <c r="PTX71" s="0"/>
      <c r="PTY71" s="0"/>
      <c r="PTZ71" s="0"/>
      <c r="PUA71" s="0"/>
      <c r="PUB71" s="0"/>
      <c r="PUC71" s="0"/>
      <c r="PUD71" s="0"/>
      <c r="PUE71" s="0"/>
      <c r="PUF71" s="0"/>
      <c r="PUG71" s="0"/>
      <c r="PUH71" s="0"/>
      <c r="PUI71" s="0"/>
      <c r="PUJ71" s="0"/>
      <c r="PUK71" s="0"/>
      <c r="PUL71" s="0"/>
      <c r="PUM71" s="0"/>
      <c r="PUN71" s="0"/>
      <c r="PUO71" s="0"/>
      <c r="PUP71" s="0"/>
      <c r="PUQ71" s="0"/>
      <c r="PUR71" s="0"/>
      <c r="PUS71" s="0"/>
      <c r="PUT71" s="0"/>
      <c r="PUU71" s="0"/>
      <c r="PUV71" s="0"/>
      <c r="PUW71" s="0"/>
      <c r="PUX71" s="0"/>
      <c r="PUY71" s="0"/>
      <c r="PUZ71" s="0"/>
      <c r="PVA71" s="0"/>
      <c r="PVB71" s="0"/>
      <c r="PVC71" s="0"/>
      <c r="PVD71" s="0"/>
      <c r="PVE71" s="0"/>
      <c r="PVF71" s="0"/>
      <c r="PVG71" s="0"/>
      <c r="PVH71" s="0"/>
      <c r="PVI71" s="0"/>
      <c r="PVJ71" s="0"/>
      <c r="PVK71" s="0"/>
      <c r="PVL71" s="0"/>
      <c r="PVM71" s="0"/>
      <c r="PVN71" s="0"/>
      <c r="PVO71" s="0"/>
      <c r="PVP71" s="0"/>
      <c r="PVQ71" s="0"/>
      <c r="PVR71" s="0"/>
      <c r="PVS71" s="0"/>
      <c r="PVT71" s="0"/>
      <c r="PVU71" s="0"/>
      <c r="PVV71" s="0"/>
      <c r="PVW71" s="0"/>
      <c r="PVX71" s="0"/>
      <c r="PVY71" s="0"/>
      <c r="PVZ71" s="0"/>
      <c r="PWA71" s="0"/>
      <c r="PWB71" s="0"/>
      <c r="PWC71" s="0"/>
      <c r="PWD71" s="0"/>
      <c r="PWE71" s="0"/>
      <c r="PWF71" s="0"/>
      <c r="PWG71" s="0"/>
      <c r="PWH71" s="0"/>
      <c r="PWI71" s="0"/>
      <c r="PWJ71" s="0"/>
      <c r="PWK71" s="0"/>
      <c r="PWL71" s="0"/>
      <c r="PWM71" s="0"/>
      <c r="PWN71" s="0"/>
      <c r="PWO71" s="0"/>
      <c r="PWP71" s="0"/>
      <c r="PWQ71" s="0"/>
      <c r="PWR71" s="0"/>
      <c r="PWS71" s="0"/>
      <c r="PWT71" s="0"/>
      <c r="PWU71" s="0"/>
      <c r="PWV71" s="0"/>
      <c r="PWW71" s="0"/>
      <c r="PWX71" s="0"/>
      <c r="PWY71" s="0"/>
      <c r="PWZ71" s="0"/>
      <c r="PXA71" s="0"/>
      <c r="PXB71" s="0"/>
      <c r="PXC71" s="0"/>
      <c r="PXD71" s="0"/>
      <c r="PXE71" s="0"/>
      <c r="PXF71" s="0"/>
      <c r="PXG71" s="0"/>
      <c r="PXH71" s="0"/>
      <c r="PXI71" s="0"/>
      <c r="PXJ71" s="0"/>
      <c r="PXK71" s="0"/>
      <c r="PXL71" s="0"/>
      <c r="PXM71" s="0"/>
      <c r="PXN71" s="0"/>
      <c r="PXO71" s="0"/>
      <c r="PXP71" s="0"/>
      <c r="PXQ71" s="0"/>
      <c r="PXR71" s="0"/>
      <c r="PXS71" s="0"/>
      <c r="PXT71" s="0"/>
      <c r="PXU71" s="0"/>
      <c r="PXV71" s="0"/>
      <c r="PXW71" s="0"/>
      <c r="PXX71" s="0"/>
      <c r="PXY71" s="0"/>
      <c r="PXZ71" s="0"/>
      <c r="PYA71" s="0"/>
      <c r="PYB71" s="0"/>
      <c r="PYC71" s="0"/>
      <c r="PYD71" s="0"/>
      <c r="PYE71" s="0"/>
      <c r="PYF71" s="0"/>
      <c r="PYG71" s="0"/>
      <c r="PYH71" s="0"/>
      <c r="PYI71" s="0"/>
      <c r="PYJ71" s="0"/>
      <c r="PYK71" s="0"/>
      <c r="PYL71" s="0"/>
      <c r="PYM71" s="0"/>
      <c r="PYN71" s="0"/>
      <c r="PYO71" s="0"/>
      <c r="PYP71" s="0"/>
      <c r="PYQ71" s="0"/>
      <c r="PYR71" s="0"/>
      <c r="PYS71" s="0"/>
      <c r="PYT71" s="0"/>
      <c r="PYU71" s="0"/>
      <c r="PYV71" s="0"/>
      <c r="PYW71" s="0"/>
      <c r="PYX71" s="0"/>
      <c r="PYY71" s="0"/>
      <c r="PYZ71" s="0"/>
      <c r="PZA71" s="0"/>
      <c r="PZB71" s="0"/>
      <c r="PZC71" s="0"/>
      <c r="PZD71" s="0"/>
      <c r="PZE71" s="0"/>
      <c r="PZF71" s="0"/>
      <c r="PZG71" s="0"/>
      <c r="PZH71" s="0"/>
      <c r="PZI71" s="0"/>
      <c r="PZJ71" s="0"/>
      <c r="PZK71" s="0"/>
      <c r="PZL71" s="0"/>
      <c r="PZM71" s="0"/>
      <c r="PZN71" s="0"/>
      <c r="PZO71" s="0"/>
      <c r="PZP71" s="0"/>
      <c r="PZQ71" s="0"/>
      <c r="PZR71" s="0"/>
      <c r="PZS71" s="0"/>
      <c r="PZT71" s="0"/>
      <c r="PZU71" s="0"/>
      <c r="PZV71" s="0"/>
      <c r="PZW71" s="0"/>
      <c r="PZX71" s="0"/>
      <c r="PZY71" s="0"/>
      <c r="PZZ71" s="0"/>
      <c r="QAA71" s="0"/>
      <c r="QAB71" s="0"/>
      <c r="QAC71" s="0"/>
      <c r="QAD71" s="0"/>
      <c r="QAE71" s="0"/>
      <c r="QAF71" s="0"/>
      <c r="QAG71" s="0"/>
      <c r="QAH71" s="0"/>
      <c r="QAI71" s="0"/>
      <c r="QAJ71" s="0"/>
      <c r="QAK71" s="0"/>
      <c r="QAL71" s="0"/>
      <c r="QAM71" s="0"/>
      <c r="QAN71" s="0"/>
      <c r="QAO71" s="0"/>
      <c r="QAP71" s="0"/>
      <c r="QAQ71" s="0"/>
      <c r="QAR71" s="0"/>
      <c r="QAS71" s="0"/>
      <c r="QAT71" s="0"/>
      <c r="QAU71" s="0"/>
      <c r="QAV71" s="0"/>
      <c r="QAW71" s="0"/>
      <c r="QAX71" s="0"/>
      <c r="QAY71" s="0"/>
      <c r="QAZ71" s="0"/>
      <c r="QBA71" s="0"/>
      <c r="QBB71" s="0"/>
      <c r="QBC71" s="0"/>
      <c r="QBD71" s="0"/>
      <c r="QBE71" s="0"/>
      <c r="QBF71" s="0"/>
      <c r="QBG71" s="0"/>
      <c r="QBH71" s="0"/>
      <c r="QBI71" s="0"/>
      <c r="QBJ71" s="0"/>
      <c r="QBK71" s="0"/>
      <c r="QBL71" s="0"/>
      <c r="QBM71" s="0"/>
      <c r="QBN71" s="0"/>
      <c r="QBO71" s="0"/>
      <c r="QBP71" s="0"/>
      <c r="QBQ71" s="0"/>
      <c r="QBR71" s="0"/>
      <c r="QBS71" s="0"/>
      <c r="QBT71" s="0"/>
      <c r="QBU71" s="0"/>
      <c r="QBV71" s="0"/>
      <c r="QBW71" s="0"/>
      <c r="QBX71" s="0"/>
      <c r="QBY71" s="0"/>
      <c r="QBZ71" s="0"/>
      <c r="QCA71" s="0"/>
      <c r="QCB71" s="0"/>
      <c r="QCC71" s="0"/>
      <c r="QCD71" s="0"/>
      <c r="QCE71" s="0"/>
      <c r="QCF71" s="0"/>
      <c r="QCG71" s="0"/>
      <c r="QCH71" s="0"/>
      <c r="QCI71" s="0"/>
      <c r="QCJ71" s="0"/>
      <c r="QCK71" s="0"/>
      <c r="QCL71" s="0"/>
      <c r="QCM71" s="0"/>
      <c r="QCN71" s="0"/>
      <c r="QCO71" s="0"/>
      <c r="QCP71" s="0"/>
      <c r="QCQ71" s="0"/>
      <c r="QCR71" s="0"/>
      <c r="QCS71" s="0"/>
      <c r="QCT71" s="0"/>
      <c r="QCU71" s="0"/>
      <c r="QCV71" s="0"/>
      <c r="QCW71" s="0"/>
      <c r="QCX71" s="0"/>
      <c r="QCY71" s="0"/>
      <c r="QCZ71" s="0"/>
      <c r="QDA71" s="0"/>
      <c r="QDB71" s="0"/>
      <c r="QDC71" s="0"/>
      <c r="QDD71" s="0"/>
      <c r="QDE71" s="0"/>
      <c r="QDF71" s="0"/>
      <c r="QDG71" s="0"/>
      <c r="QDH71" s="0"/>
      <c r="QDI71" s="0"/>
      <c r="QDJ71" s="0"/>
      <c r="QDK71" s="0"/>
      <c r="QDL71" s="0"/>
      <c r="QDM71" s="0"/>
      <c r="QDN71" s="0"/>
      <c r="QDO71" s="0"/>
      <c r="QDP71" s="0"/>
      <c r="QDQ71" s="0"/>
      <c r="QDR71" s="0"/>
      <c r="QDS71" s="0"/>
      <c r="QDT71" s="0"/>
      <c r="QDU71" s="0"/>
      <c r="QDV71" s="0"/>
      <c r="QDW71" s="0"/>
      <c r="QDX71" s="0"/>
      <c r="QDY71" s="0"/>
      <c r="QDZ71" s="0"/>
      <c r="QEA71" s="0"/>
      <c r="QEB71" s="0"/>
      <c r="QEC71" s="0"/>
      <c r="QED71" s="0"/>
      <c r="QEE71" s="0"/>
      <c r="QEF71" s="0"/>
      <c r="QEG71" s="0"/>
      <c r="QEH71" s="0"/>
      <c r="QEI71" s="0"/>
      <c r="QEJ71" s="0"/>
      <c r="QEK71" s="0"/>
      <c r="QEL71" s="0"/>
      <c r="QEM71" s="0"/>
      <c r="QEN71" s="0"/>
      <c r="QEO71" s="0"/>
      <c r="QEP71" s="0"/>
      <c r="QEQ71" s="0"/>
      <c r="QER71" s="0"/>
      <c r="QES71" s="0"/>
      <c r="QET71" s="0"/>
      <c r="QEU71" s="0"/>
      <c r="QEV71" s="0"/>
      <c r="QEW71" s="0"/>
      <c r="QEX71" s="0"/>
      <c r="QEY71" s="0"/>
      <c r="QEZ71" s="0"/>
      <c r="QFA71" s="0"/>
      <c r="QFB71" s="0"/>
      <c r="QFC71" s="0"/>
      <c r="QFD71" s="0"/>
      <c r="QFE71" s="0"/>
      <c r="QFF71" s="0"/>
      <c r="QFG71" s="0"/>
      <c r="QFH71" s="0"/>
      <c r="QFI71" s="0"/>
      <c r="QFJ71" s="0"/>
      <c r="QFK71" s="0"/>
      <c r="QFL71" s="0"/>
      <c r="QFM71" s="0"/>
      <c r="QFN71" s="0"/>
      <c r="QFO71" s="0"/>
      <c r="QFP71" s="0"/>
      <c r="QFQ71" s="0"/>
      <c r="QFR71" s="0"/>
      <c r="QFS71" s="0"/>
      <c r="QFT71" s="0"/>
      <c r="QFU71" s="0"/>
      <c r="QFV71" s="0"/>
      <c r="QFW71" s="0"/>
      <c r="QFX71" s="0"/>
      <c r="QFY71" s="0"/>
      <c r="QFZ71" s="0"/>
      <c r="QGA71" s="0"/>
      <c r="QGB71" s="0"/>
      <c r="QGC71" s="0"/>
      <c r="QGD71" s="0"/>
      <c r="QGE71" s="0"/>
      <c r="QGF71" s="0"/>
      <c r="QGG71" s="0"/>
      <c r="QGH71" s="0"/>
      <c r="QGI71" s="0"/>
      <c r="QGJ71" s="0"/>
      <c r="QGK71" s="0"/>
      <c r="QGL71" s="0"/>
      <c r="QGM71" s="0"/>
      <c r="QGN71" s="0"/>
      <c r="QGO71" s="0"/>
      <c r="QGP71" s="0"/>
      <c r="QGQ71" s="0"/>
      <c r="QGR71" s="0"/>
      <c r="QGS71" s="0"/>
      <c r="QGT71" s="0"/>
      <c r="QGU71" s="0"/>
      <c r="QGV71" s="0"/>
      <c r="QGW71" s="0"/>
      <c r="QGX71" s="0"/>
      <c r="QGY71" s="0"/>
      <c r="QGZ71" s="0"/>
      <c r="QHA71" s="0"/>
      <c r="QHB71" s="0"/>
      <c r="QHC71" s="0"/>
      <c r="QHD71" s="0"/>
      <c r="QHE71" s="0"/>
      <c r="QHF71" s="0"/>
      <c r="QHG71" s="0"/>
      <c r="QHH71" s="0"/>
      <c r="QHI71" s="0"/>
      <c r="QHJ71" s="0"/>
      <c r="QHK71" s="0"/>
      <c r="QHL71" s="0"/>
      <c r="QHM71" s="0"/>
      <c r="QHN71" s="0"/>
      <c r="QHO71" s="0"/>
      <c r="QHP71" s="0"/>
      <c r="QHQ71" s="0"/>
      <c r="QHR71" s="0"/>
      <c r="QHS71" s="0"/>
      <c r="QHT71" s="0"/>
      <c r="QHU71" s="0"/>
      <c r="QHV71" s="0"/>
      <c r="QHW71" s="0"/>
      <c r="QHX71" s="0"/>
      <c r="QHY71" s="0"/>
      <c r="QHZ71" s="0"/>
      <c r="QIA71" s="0"/>
      <c r="QIB71" s="0"/>
      <c r="QIC71" s="0"/>
      <c r="QID71" s="0"/>
      <c r="QIE71" s="0"/>
      <c r="QIF71" s="0"/>
      <c r="QIG71" s="0"/>
      <c r="QIH71" s="0"/>
      <c r="QII71" s="0"/>
      <c r="QIJ71" s="0"/>
      <c r="QIK71" s="0"/>
      <c r="QIL71" s="0"/>
      <c r="QIM71" s="0"/>
      <c r="QIN71" s="0"/>
      <c r="QIO71" s="0"/>
      <c r="QIP71" s="0"/>
      <c r="QIQ71" s="0"/>
      <c r="QIR71" s="0"/>
      <c r="QIS71" s="0"/>
      <c r="QIT71" s="0"/>
      <c r="QIU71" s="0"/>
      <c r="QIV71" s="0"/>
      <c r="QIW71" s="0"/>
      <c r="QIX71" s="0"/>
      <c r="QIY71" s="0"/>
      <c r="QIZ71" s="0"/>
      <c r="QJA71" s="0"/>
      <c r="QJB71" s="0"/>
      <c r="QJC71" s="0"/>
      <c r="QJD71" s="0"/>
      <c r="QJE71" s="0"/>
      <c r="QJF71" s="0"/>
      <c r="QJG71" s="0"/>
      <c r="QJH71" s="0"/>
      <c r="QJI71" s="0"/>
      <c r="QJJ71" s="0"/>
      <c r="QJK71" s="0"/>
      <c r="QJL71" s="0"/>
      <c r="QJM71" s="0"/>
      <c r="QJN71" s="0"/>
      <c r="QJO71" s="0"/>
      <c r="QJP71" s="0"/>
      <c r="QJQ71" s="0"/>
      <c r="QJR71" s="0"/>
      <c r="QJS71" s="0"/>
      <c r="QJT71" s="0"/>
      <c r="QJU71" s="0"/>
      <c r="QJV71" s="0"/>
      <c r="QJW71" s="0"/>
      <c r="QJX71" s="0"/>
      <c r="QJY71" s="0"/>
      <c r="QJZ71" s="0"/>
      <c r="QKA71" s="0"/>
      <c r="QKB71" s="0"/>
      <c r="QKC71" s="0"/>
      <c r="QKD71" s="0"/>
      <c r="QKE71" s="0"/>
      <c r="QKF71" s="0"/>
      <c r="QKG71" s="0"/>
      <c r="QKH71" s="0"/>
      <c r="QKI71" s="0"/>
      <c r="QKJ71" s="0"/>
      <c r="QKK71" s="0"/>
      <c r="QKL71" s="0"/>
      <c r="QKM71" s="0"/>
      <c r="QKN71" s="0"/>
      <c r="QKO71" s="0"/>
      <c r="QKP71" s="0"/>
      <c r="QKQ71" s="0"/>
      <c r="QKR71" s="0"/>
      <c r="QKS71" s="0"/>
      <c r="QKT71" s="0"/>
      <c r="QKU71" s="0"/>
      <c r="QKV71" s="0"/>
      <c r="QKW71" s="0"/>
      <c r="QKX71" s="0"/>
      <c r="QKY71" s="0"/>
      <c r="QKZ71" s="0"/>
      <c r="QLA71" s="0"/>
      <c r="QLB71" s="0"/>
      <c r="QLC71" s="0"/>
      <c r="QLD71" s="0"/>
      <c r="QLE71" s="0"/>
      <c r="QLF71" s="0"/>
      <c r="QLG71" s="0"/>
      <c r="QLH71" s="0"/>
      <c r="QLI71" s="0"/>
      <c r="QLJ71" s="0"/>
      <c r="QLK71" s="0"/>
      <c r="QLL71" s="0"/>
      <c r="QLM71" s="0"/>
      <c r="QLN71" s="0"/>
      <c r="QLO71" s="0"/>
      <c r="QLP71" s="0"/>
      <c r="QLQ71" s="0"/>
      <c r="QLR71" s="0"/>
      <c r="QLS71" s="0"/>
      <c r="QLT71" s="0"/>
      <c r="QLU71" s="0"/>
      <c r="QLV71" s="0"/>
      <c r="QLW71" s="0"/>
      <c r="QLX71" s="0"/>
      <c r="QLY71" s="0"/>
      <c r="QLZ71" s="0"/>
      <c r="QMA71" s="0"/>
      <c r="QMB71" s="0"/>
      <c r="QMC71" s="0"/>
      <c r="QMD71" s="0"/>
      <c r="QME71" s="0"/>
      <c r="QMF71" s="0"/>
      <c r="QMG71" s="0"/>
      <c r="QMH71" s="0"/>
      <c r="QMI71" s="0"/>
      <c r="QMJ71" s="0"/>
      <c r="QMK71" s="0"/>
      <c r="QML71" s="0"/>
      <c r="QMM71" s="0"/>
      <c r="QMN71" s="0"/>
      <c r="QMO71" s="0"/>
      <c r="QMP71" s="0"/>
      <c r="QMQ71" s="0"/>
      <c r="QMR71" s="0"/>
      <c r="QMS71" s="0"/>
      <c r="QMT71" s="0"/>
      <c r="QMU71" s="0"/>
      <c r="QMV71" s="0"/>
      <c r="QMW71" s="0"/>
      <c r="QMX71" s="0"/>
      <c r="QMY71" s="0"/>
      <c r="QMZ71" s="0"/>
      <c r="QNA71" s="0"/>
      <c r="QNB71" s="0"/>
      <c r="QNC71" s="0"/>
      <c r="QND71" s="0"/>
      <c r="QNE71" s="0"/>
      <c r="QNF71" s="0"/>
      <c r="QNG71" s="0"/>
      <c r="QNH71" s="0"/>
      <c r="QNI71" s="0"/>
      <c r="QNJ71" s="0"/>
      <c r="QNK71" s="0"/>
      <c r="QNL71" s="0"/>
      <c r="QNM71" s="0"/>
      <c r="QNN71" s="0"/>
      <c r="QNO71" s="0"/>
      <c r="QNP71" s="0"/>
      <c r="QNQ71" s="0"/>
      <c r="QNR71" s="0"/>
      <c r="QNS71" s="0"/>
      <c r="QNT71" s="0"/>
      <c r="QNU71" s="0"/>
      <c r="QNV71" s="0"/>
      <c r="QNW71" s="0"/>
      <c r="QNX71" s="0"/>
      <c r="QNY71" s="0"/>
      <c r="QNZ71" s="0"/>
      <c r="QOA71" s="0"/>
      <c r="QOB71" s="0"/>
      <c r="QOC71" s="0"/>
      <c r="QOD71" s="0"/>
      <c r="QOE71" s="0"/>
      <c r="QOF71" s="0"/>
      <c r="QOG71" s="0"/>
      <c r="QOH71" s="0"/>
      <c r="QOI71" s="0"/>
      <c r="QOJ71" s="0"/>
      <c r="QOK71" s="0"/>
      <c r="QOL71" s="0"/>
      <c r="QOM71" s="0"/>
      <c r="QON71" s="0"/>
      <c r="QOO71" s="0"/>
      <c r="QOP71" s="0"/>
      <c r="QOQ71" s="0"/>
      <c r="QOR71" s="0"/>
      <c r="QOS71" s="0"/>
      <c r="QOT71" s="0"/>
      <c r="QOU71" s="0"/>
      <c r="QOV71" s="0"/>
      <c r="QOW71" s="0"/>
      <c r="QOX71" s="0"/>
      <c r="QOY71" s="0"/>
      <c r="QOZ71" s="0"/>
      <c r="QPA71" s="0"/>
      <c r="QPB71" s="0"/>
      <c r="QPC71" s="0"/>
      <c r="QPD71" s="0"/>
      <c r="QPE71" s="0"/>
      <c r="QPF71" s="0"/>
      <c r="QPG71" s="0"/>
      <c r="QPH71" s="0"/>
      <c r="QPI71" s="0"/>
      <c r="QPJ71" s="0"/>
      <c r="QPK71" s="0"/>
      <c r="QPL71" s="0"/>
      <c r="QPM71" s="0"/>
      <c r="QPN71" s="0"/>
      <c r="QPO71" s="0"/>
      <c r="QPP71" s="0"/>
      <c r="QPQ71" s="0"/>
      <c r="QPR71" s="0"/>
      <c r="QPS71" s="0"/>
      <c r="QPT71" s="0"/>
      <c r="QPU71" s="0"/>
      <c r="QPV71" s="0"/>
      <c r="QPW71" s="0"/>
      <c r="QPX71" s="0"/>
      <c r="QPY71" s="0"/>
      <c r="QPZ71" s="0"/>
      <c r="QQA71" s="0"/>
      <c r="QQB71" s="0"/>
      <c r="QQC71" s="0"/>
      <c r="QQD71" s="0"/>
      <c r="QQE71" s="0"/>
      <c r="QQF71" s="0"/>
      <c r="QQG71" s="0"/>
      <c r="QQH71" s="0"/>
      <c r="QQI71" s="0"/>
      <c r="QQJ71" s="0"/>
      <c r="QQK71" s="0"/>
      <c r="QQL71" s="0"/>
      <c r="QQM71" s="0"/>
      <c r="QQN71" s="0"/>
      <c r="QQO71" s="0"/>
      <c r="QQP71" s="0"/>
      <c r="QQQ71" s="0"/>
      <c r="QQR71" s="0"/>
      <c r="QQS71" s="0"/>
      <c r="QQT71" s="0"/>
      <c r="QQU71" s="0"/>
      <c r="QQV71" s="0"/>
      <c r="QQW71" s="0"/>
      <c r="QQX71" s="0"/>
      <c r="QQY71" s="0"/>
      <c r="QQZ71" s="0"/>
      <c r="QRA71" s="0"/>
      <c r="QRB71" s="0"/>
      <c r="QRC71" s="0"/>
      <c r="QRD71" s="0"/>
      <c r="QRE71" s="0"/>
      <c r="QRF71" s="0"/>
      <c r="QRG71" s="0"/>
      <c r="QRH71" s="0"/>
      <c r="QRI71" s="0"/>
      <c r="QRJ71" s="0"/>
      <c r="QRK71" s="0"/>
      <c r="QRL71" s="0"/>
      <c r="QRM71" s="0"/>
      <c r="QRN71" s="0"/>
      <c r="QRO71" s="0"/>
      <c r="QRP71" s="0"/>
      <c r="QRQ71" s="0"/>
      <c r="QRR71" s="0"/>
      <c r="QRS71" s="0"/>
      <c r="QRT71" s="0"/>
      <c r="QRU71" s="0"/>
      <c r="QRV71" s="0"/>
      <c r="QRW71" s="0"/>
      <c r="QRX71" s="0"/>
      <c r="QRY71" s="0"/>
      <c r="QRZ71" s="0"/>
      <c r="QSA71" s="0"/>
      <c r="QSB71" s="0"/>
      <c r="QSC71" s="0"/>
      <c r="QSD71" s="0"/>
      <c r="QSE71" s="0"/>
      <c r="QSF71" s="0"/>
      <c r="QSG71" s="0"/>
      <c r="QSH71" s="0"/>
      <c r="QSI71" s="0"/>
      <c r="QSJ71" s="0"/>
      <c r="QSK71" s="0"/>
      <c r="QSL71" s="0"/>
      <c r="QSM71" s="0"/>
      <c r="QSN71" s="0"/>
      <c r="QSO71" s="0"/>
      <c r="QSP71" s="0"/>
      <c r="QSQ71" s="0"/>
      <c r="QSR71" s="0"/>
      <c r="QSS71" s="0"/>
      <c r="QST71" s="0"/>
      <c r="QSU71" s="0"/>
      <c r="QSV71" s="0"/>
      <c r="QSW71" s="0"/>
      <c r="QSX71" s="0"/>
      <c r="QSY71" s="0"/>
      <c r="QSZ71" s="0"/>
      <c r="QTA71" s="0"/>
      <c r="QTB71" s="0"/>
      <c r="QTC71" s="0"/>
      <c r="QTD71" s="0"/>
      <c r="QTE71" s="0"/>
      <c r="QTF71" s="0"/>
      <c r="QTG71" s="0"/>
      <c r="QTH71" s="0"/>
      <c r="QTI71" s="0"/>
      <c r="QTJ71" s="0"/>
      <c r="QTK71" s="0"/>
      <c r="QTL71" s="0"/>
      <c r="QTM71" s="0"/>
      <c r="QTN71" s="0"/>
      <c r="QTO71" s="0"/>
      <c r="QTP71" s="0"/>
      <c r="QTQ71" s="0"/>
      <c r="QTR71" s="0"/>
      <c r="QTS71" s="0"/>
      <c r="QTT71" s="0"/>
      <c r="QTU71" s="0"/>
      <c r="QTV71" s="0"/>
      <c r="QTW71" s="0"/>
      <c r="QTX71" s="0"/>
      <c r="QTY71" s="0"/>
      <c r="QTZ71" s="0"/>
      <c r="QUA71" s="0"/>
      <c r="QUB71" s="0"/>
      <c r="QUC71" s="0"/>
      <c r="QUD71" s="0"/>
      <c r="QUE71" s="0"/>
      <c r="QUF71" s="0"/>
      <c r="QUG71" s="0"/>
      <c r="QUH71" s="0"/>
      <c r="QUI71" s="0"/>
      <c r="QUJ71" s="0"/>
      <c r="QUK71" s="0"/>
      <c r="QUL71" s="0"/>
      <c r="QUM71" s="0"/>
      <c r="QUN71" s="0"/>
      <c r="QUO71" s="0"/>
      <c r="QUP71" s="0"/>
      <c r="QUQ71" s="0"/>
      <c r="QUR71" s="0"/>
      <c r="QUS71" s="0"/>
      <c r="QUT71" s="0"/>
      <c r="QUU71" s="0"/>
      <c r="QUV71" s="0"/>
      <c r="QUW71" s="0"/>
      <c r="QUX71" s="0"/>
      <c r="QUY71" s="0"/>
      <c r="QUZ71" s="0"/>
      <c r="QVA71" s="0"/>
      <c r="QVB71" s="0"/>
      <c r="QVC71" s="0"/>
      <c r="QVD71" s="0"/>
      <c r="QVE71" s="0"/>
      <c r="QVF71" s="0"/>
      <c r="QVG71" s="0"/>
      <c r="QVH71" s="0"/>
      <c r="QVI71" s="0"/>
      <c r="QVJ71" s="0"/>
      <c r="QVK71" s="0"/>
      <c r="QVL71" s="0"/>
      <c r="QVM71" s="0"/>
      <c r="QVN71" s="0"/>
      <c r="QVO71" s="0"/>
      <c r="QVP71" s="0"/>
      <c r="QVQ71" s="0"/>
      <c r="QVR71" s="0"/>
      <c r="QVS71" s="0"/>
      <c r="QVT71" s="0"/>
      <c r="QVU71" s="0"/>
      <c r="QVV71" s="0"/>
      <c r="QVW71" s="0"/>
      <c r="QVX71" s="0"/>
      <c r="QVY71" s="0"/>
      <c r="QVZ71" s="0"/>
      <c r="QWA71" s="0"/>
      <c r="QWB71" s="0"/>
      <c r="QWC71" s="0"/>
      <c r="QWD71" s="0"/>
      <c r="QWE71" s="0"/>
      <c r="QWF71" s="0"/>
      <c r="QWG71" s="0"/>
      <c r="QWH71" s="0"/>
      <c r="QWI71" s="0"/>
      <c r="QWJ71" s="0"/>
      <c r="QWK71" s="0"/>
      <c r="QWL71" s="0"/>
      <c r="QWM71" s="0"/>
      <c r="QWN71" s="0"/>
      <c r="QWO71" s="0"/>
      <c r="QWP71" s="0"/>
      <c r="QWQ71" s="0"/>
      <c r="QWR71" s="0"/>
      <c r="QWS71" s="0"/>
      <c r="QWT71" s="0"/>
      <c r="QWU71" s="0"/>
      <c r="QWV71" s="0"/>
      <c r="QWW71" s="0"/>
      <c r="QWX71" s="0"/>
      <c r="QWY71" s="0"/>
      <c r="QWZ71" s="0"/>
      <c r="QXA71" s="0"/>
      <c r="QXB71" s="0"/>
      <c r="QXC71" s="0"/>
      <c r="QXD71" s="0"/>
      <c r="QXE71" s="0"/>
      <c r="QXF71" s="0"/>
      <c r="QXG71" s="0"/>
      <c r="QXH71" s="0"/>
      <c r="QXI71" s="0"/>
      <c r="QXJ71" s="0"/>
      <c r="QXK71" s="0"/>
      <c r="QXL71" s="0"/>
      <c r="QXM71" s="0"/>
      <c r="QXN71" s="0"/>
      <c r="QXO71" s="0"/>
      <c r="QXP71" s="0"/>
      <c r="QXQ71" s="0"/>
      <c r="QXR71" s="0"/>
      <c r="QXS71" s="0"/>
      <c r="QXT71" s="0"/>
      <c r="QXU71" s="0"/>
      <c r="QXV71" s="0"/>
      <c r="QXW71" s="0"/>
      <c r="QXX71" s="0"/>
      <c r="QXY71" s="0"/>
      <c r="QXZ71" s="0"/>
      <c r="QYA71" s="0"/>
      <c r="QYB71" s="0"/>
      <c r="QYC71" s="0"/>
      <c r="QYD71" s="0"/>
      <c r="QYE71" s="0"/>
      <c r="QYF71" s="0"/>
      <c r="QYG71" s="0"/>
      <c r="QYH71" s="0"/>
      <c r="QYI71" s="0"/>
      <c r="QYJ71" s="0"/>
      <c r="QYK71" s="0"/>
      <c r="QYL71" s="0"/>
      <c r="QYM71" s="0"/>
      <c r="QYN71" s="0"/>
      <c r="QYO71" s="0"/>
      <c r="QYP71" s="0"/>
      <c r="QYQ71" s="0"/>
      <c r="QYR71" s="0"/>
      <c r="QYS71" s="0"/>
      <c r="QYT71" s="0"/>
      <c r="QYU71" s="0"/>
      <c r="QYV71" s="0"/>
      <c r="QYW71" s="0"/>
      <c r="QYX71" s="0"/>
      <c r="QYY71" s="0"/>
      <c r="QYZ71" s="0"/>
      <c r="QZA71" s="0"/>
      <c r="QZB71" s="0"/>
      <c r="QZC71" s="0"/>
      <c r="QZD71" s="0"/>
      <c r="QZE71" s="0"/>
      <c r="QZF71" s="0"/>
      <c r="QZG71" s="0"/>
      <c r="QZH71" s="0"/>
      <c r="QZI71" s="0"/>
      <c r="QZJ71" s="0"/>
      <c r="QZK71" s="0"/>
      <c r="QZL71" s="0"/>
      <c r="QZM71" s="0"/>
      <c r="QZN71" s="0"/>
      <c r="QZO71" s="0"/>
      <c r="QZP71" s="0"/>
      <c r="QZQ71" s="0"/>
      <c r="QZR71" s="0"/>
      <c r="QZS71" s="0"/>
      <c r="QZT71" s="0"/>
      <c r="QZU71" s="0"/>
      <c r="QZV71" s="0"/>
      <c r="QZW71" s="0"/>
      <c r="QZX71" s="0"/>
      <c r="QZY71" s="0"/>
      <c r="QZZ71" s="0"/>
      <c r="RAA71" s="0"/>
      <c r="RAB71" s="0"/>
      <c r="RAC71" s="0"/>
      <c r="RAD71" s="0"/>
      <c r="RAE71" s="0"/>
      <c r="RAF71" s="0"/>
      <c r="RAG71" s="0"/>
      <c r="RAH71" s="0"/>
      <c r="RAI71" s="0"/>
      <c r="RAJ71" s="0"/>
      <c r="RAK71" s="0"/>
      <c r="RAL71" s="0"/>
      <c r="RAM71" s="0"/>
      <c r="RAN71" s="0"/>
      <c r="RAO71" s="0"/>
      <c r="RAP71" s="0"/>
      <c r="RAQ71" s="0"/>
      <c r="RAR71" s="0"/>
      <c r="RAS71" s="0"/>
      <c r="RAT71" s="0"/>
      <c r="RAU71" s="0"/>
      <c r="RAV71" s="0"/>
      <c r="RAW71" s="0"/>
      <c r="RAX71" s="0"/>
      <c r="RAY71" s="0"/>
      <c r="RAZ71" s="0"/>
      <c r="RBA71" s="0"/>
      <c r="RBB71" s="0"/>
      <c r="RBC71" s="0"/>
      <c r="RBD71" s="0"/>
      <c r="RBE71" s="0"/>
      <c r="RBF71" s="0"/>
      <c r="RBG71" s="0"/>
      <c r="RBH71" s="0"/>
      <c r="RBI71" s="0"/>
      <c r="RBJ71" s="0"/>
      <c r="RBK71" s="0"/>
      <c r="RBL71" s="0"/>
      <c r="RBM71" s="0"/>
      <c r="RBN71" s="0"/>
      <c r="RBO71" s="0"/>
      <c r="RBP71" s="0"/>
      <c r="RBQ71" s="0"/>
      <c r="RBR71" s="0"/>
      <c r="RBS71" s="0"/>
      <c r="RBT71" s="0"/>
      <c r="RBU71" s="0"/>
      <c r="RBV71" s="0"/>
      <c r="RBW71" s="0"/>
      <c r="RBX71" s="0"/>
      <c r="RBY71" s="0"/>
      <c r="RBZ71" s="0"/>
      <c r="RCA71" s="0"/>
      <c r="RCB71" s="0"/>
      <c r="RCC71" s="0"/>
      <c r="RCD71" s="0"/>
      <c r="RCE71" s="0"/>
      <c r="RCF71" s="0"/>
      <c r="RCG71" s="0"/>
      <c r="RCH71" s="0"/>
      <c r="RCI71" s="0"/>
      <c r="RCJ71" s="0"/>
      <c r="RCK71" s="0"/>
      <c r="RCL71" s="0"/>
      <c r="RCM71" s="0"/>
      <c r="RCN71" s="0"/>
      <c r="RCO71" s="0"/>
      <c r="RCP71" s="0"/>
      <c r="RCQ71" s="0"/>
      <c r="RCR71" s="0"/>
      <c r="RCS71" s="0"/>
      <c r="RCT71" s="0"/>
      <c r="RCU71" s="0"/>
      <c r="RCV71" s="0"/>
      <c r="RCW71" s="0"/>
      <c r="RCX71" s="0"/>
      <c r="RCY71" s="0"/>
      <c r="RCZ71" s="0"/>
      <c r="RDA71" s="0"/>
      <c r="RDB71" s="0"/>
      <c r="RDC71" s="0"/>
      <c r="RDD71" s="0"/>
      <c r="RDE71" s="0"/>
      <c r="RDF71" s="0"/>
      <c r="RDG71" s="0"/>
      <c r="RDH71" s="0"/>
      <c r="RDI71" s="0"/>
      <c r="RDJ71" s="0"/>
      <c r="RDK71" s="0"/>
      <c r="RDL71" s="0"/>
      <c r="RDM71" s="0"/>
      <c r="RDN71" s="0"/>
      <c r="RDO71" s="0"/>
      <c r="RDP71" s="0"/>
      <c r="RDQ71" s="0"/>
      <c r="RDR71" s="0"/>
      <c r="RDS71" s="0"/>
      <c r="RDT71" s="0"/>
      <c r="RDU71" s="0"/>
      <c r="RDV71" s="0"/>
      <c r="RDW71" s="0"/>
      <c r="RDX71" s="0"/>
      <c r="RDY71" s="0"/>
      <c r="RDZ71" s="0"/>
      <c r="REA71" s="0"/>
      <c r="REB71" s="0"/>
      <c r="REC71" s="0"/>
      <c r="RED71" s="0"/>
      <c r="REE71" s="0"/>
      <c r="REF71" s="0"/>
      <c r="REG71" s="0"/>
      <c r="REH71" s="0"/>
      <c r="REI71" s="0"/>
      <c r="REJ71" s="0"/>
      <c r="REK71" s="0"/>
      <c r="REL71" s="0"/>
      <c r="REM71" s="0"/>
      <c r="REN71" s="0"/>
      <c r="REO71" s="0"/>
      <c r="REP71" s="0"/>
      <c r="REQ71" s="0"/>
      <c r="RER71" s="0"/>
      <c r="RES71" s="0"/>
      <c r="RET71" s="0"/>
      <c r="REU71" s="0"/>
      <c r="REV71" s="0"/>
      <c r="REW71" s="0"/>
      <c r="REX71" s="0"/>
      <c r="REY71" s="0"/>
      <c r="REZ71" s="0"/>
      <c r="RFA71" s="0"/>
      <c r="RFB71" s="0"/>
      <c r="RFC71" s="0"/>
      <c r="RFD71" s="0"/>
      <c r="RFE71" s="0"/>
      <c r="RFF71" s="0"/>
      <c r="RFG71" s="0"/>
      <c r="RFH71" s="0"/>
      <c r="RFI71" s="0"/>
      <c r="RFJ71" s="0"/>
      <c r="RFK71" s="0"/>
      <c r="RFL71" s="0"/>
      <c r="RFM71" s="0"/>
      <c r="RFN71" s="0"/>
      <c r="RFO71" s="0"/>
      <c r="RFP71" s="0"/>
      <c r="RFQ71" s="0"/>
      <c r="RFR71" s="0"/>
      <c r="RFS71" s="0"/>
      <c r="RFT71" s="0"/>
      <c r="RFU71" s="0"/>
      <c r="RFV71" s="0"/>
      <c r="RFW71" s="0"/>
      <c r="RFX71" s="0"/>
      <c r="RFY71" s="0"/>
      <c r="RFZ71" s="0"/>
      <c r="RGA71" s="0"/>
      <c r="RGB71" s="0"/>
      <c r="RGC71" s="0"/>
      <c r="RGD71" s="0"/>
      <c r="RGE71" s="0"/>
      <c r="RGF71" s="0"/>
      <c r="RGG71" s="0"/>
      <c r="RGH71" s="0"/>
      <c r="RGI71" s="0"/>
      <c r="RGJ71" s="0"/>
      <c r="RGK71" s="0"/>
      <c r="RGL71" s="0"/>
      <c r="RGM71" s="0"/>
      <c r="RGN71" s="0"/>
      <c r="RGO71" s="0"/>
      <c r="RGP71" s="0"/>
      <c r="RGQ71" s="0"/>
      <c r="RGR71" s="0"/>
      <c r="RGS71" s="0"/>
      <c r="RGT71" s="0"/>
      <c r="RGU71" s="0"/>
      <c r="RGV71" s="0"/>
      <c r="RGW71" s="0"/>
      <c r="RGX71" s="0"/>
      <c r="RGY71" s="0"/>
      <c r="RGZ71" s="0"/>
      <c r="RHA71" s="0"/>
      <c r="RHB71" s="0"/>
      <c r="RHC71" s="0"/>
      <c r="RHD71" s="0"/>
      <c r="RHE71" s="0"/>
      <c r="RHF71" s="0"/>
      <c r="RHG71" s="0"/>
      <c r="RHH71" s="0"/>
      <c r="RHI71" s="0"/>
      <c r="RHJ71" s="0"/>
      <c r="RHK71" s="0"/>
      <c r="RHL71" s="0"/>
      <c r="RHM71" s="0"/>
      <c r="RHN71" s="0"/>
      <c r="RHO71" s="0"/>
      <c r="RHP71" s="0"/>
      <c r="RHQ71" s="0"/>
      <c r="RHR71" s="0"/>
      <c r="RHS71" s="0"/>
      <c r="RHT71" s="0"/>
      <c r="RHU71" s="0"/>
      <c r="RHV71" s="0"/>
      <c r="RHW71" s="0"/>
      <c r="RHX71" s="0"/>
      <c r="RHY71" s="0"/>
      <c r="RHZ71" s="0"/>
      <c r="RIA71" s="0"/>
      <c r="RIB71" s="0"/>
      <c r="RIC71" s="0"/>
      <c r="RID71" s="0"/>
      <c r="RIE71" s="0"/>
      <c r="RIF71" s="0"/>
      <c r="RIG71" s="0"/>
      <c r="RIH71" s="0"/>
      <c r="RII71" s="0"/>
      <c r="RIJ71" s="0"/>
      <c r="RIK71" s="0"/>
      <c r="RIL71" s="0"/>
      <c r="RIM71" s="0"/>
      <c r="RIN71" s="0"/>
      <c r="RIO71" s="0"/>
      <c r="RIP71" s="0"/>
      <c r="RIQ71" s="0"/>
      <c r="RIR71" s="0"/>
      <c r="RIS71" s="0"/>
      <c r="RIT71" s="0"/>
      <c r="RIU71" s="0"/>
      <c r="RIV71" s="0"/>
      <c r="RIW71" s="0"/>
      <c r="RIX71" s="0"/>
      <c r="RIY71" s="0"/>
      <c r="RIZ71" s="0"/>
      <c r="RJA71" s="0"/>
      <c r="RJB71" s="0"/>
      <c r="RJC71" s="0"/>
      <c r="RJD71" s="0"/>
      <c r="RJE71" s="0"/>
      <c r="RJF71" s="0"/>
      <c r="RJG71" s="0"/>
      <c r="RJH71" s="0"/>
      <c r="RJI71" s="0"/>
      <c r="RJJ71" s="0"/>
      <c r="RJK71" s="0"/>
      <c r="RJL71" s="0"/>
      <c r="RJM71" s="0"/>
      <c r="RJN71" s="0"/>
      <c r="RJO71" s="0"/>
      <c r="RJP71" s="0"/>
      <c r="RJQ71" s="0"/>
      <c r="RJR71" s="0"/>
      <c r="RJS71" s="0"/>
      <c r="RJT71" s="0"/>
      <c r="RJU71" s="0"/>
      <c r="RJV71" s="0"/>
      <c r="RJW71" s="0"/>
      <c r="RJX71" s="0"/>
      <c r="RJY71" s="0"/>
      <c r="RJZ71" s="0"/>
      <c r="RKA71" s="0"/>
      <c r="RKB71" s="0"/>
      <c r="RKC71" s="0"/>
      <c r="RKD71" s="0"/>
      <c r="RKE71" s="0"/>
      <c r="RKF71" s="0"/>
      <c r="RKG71" s="0"/>
      <c r="RKH71" s="0"/>
      <c r="RKI71" s="0"/>
      <c r="RKJ71" s="0"/>
      <c r="RKK71" s="0"/>
      <c r="RKL71" s="0"/>
      <c r="RKM71" s="0"/>
      <c r="RKN71" s="0"/>
      <c r="RKO71" s="0"/>
      <c r="RKP71" s="0"/>
      <c r="RKQ71" s="0"/>
      <c r="RKR71" s="0"/>
      <c r="RKS71" s="0"/>
      <c r="RKT71" s="0"/>
      <c r="RKU71" s="0"/>
      <c r="RKV71" s="0"/>
      <c r="RKW71" s="0"/>
      <c r="RKX71" s="0"/>
      <c r="RKY71" s="0"/>
      <c r="RKZ71" s="0"/>
      <c r="RLA71" s="0"/>
      <c r="RLB71" s="0"/>
      <c r="RLC71" s="0"/>
      <c r="RLD71" s="0"/>
      <c r="RLE71" s="0"/>
      <c r="RLF71" s="0"/>
      <c r="RLG71" s="0"/>
      <c r="RLH71" s="0"/>
      <c r="RLI71" s="0"/>
      <c r="RLJ71" s="0"/>
      <c r="RLK71" s="0"/>
      <c r="RLL71" s="0"/>
      <c r="RLM71" s="0"/>
      <c r="RLN71" s="0"/>
      <c r="RLO71" s="0"/>
      <c r="RLP71" s="0"/>
      <c r="RLQ71" s="0"/>
      <c r="RLR71" s="0"/>
      <c r="RLS71" s="0"/>
      <c r="RLT71" s="0"/>
      <c r="RLU71" s="0"/>
      <c r="RLV71" s="0"/>
      <c r="RLW71" s="0"/>
      <c r="RLX71" s="0"/>
      <c r="RLY71" s="0"/>
      <c r="RLZ71" s="0"/>
      <c r="RMA71" s="0"/>
      <c r="RMB71" s="0"/>
      <c r="RMC71" s="0"/>
      <c r="RMD71" s="0"/>
      <c r="RME71" s="0"/>
      <c r="RMF71" s="0"/>
      <c r="RMG71" s="0"/>
      <c r="RMH71" s="0"/>
      <c r="RMI71" s="0"/>
      <c r="RMJ71" s="0"/>
      <c r="RMK71" s="0"/>
      <c r="RML71" s="0"/>
      <c r="RMM71" s="0"/>
      <c r="RMN71" s="0"/>
      <c r="RMO71" s="0"/>
      <c r="RMP71" s="0"/>
      <c r="RMQ71" s="0"/>
      <c r="RMR71" s="0"/>
      <c r="RMS71" s="0"/>
      <c r="RMT71" s="0"/>
      <c r="RMU71" s="0"/>
      <c r="RMV71" s="0"/>
      <c r="RMW71" s="0"/>
      <c r="RMX71" s="0"/>
      <c r="RMY71" s="0"/>
      <c r="RMZ71" s="0"/>
      <c r="RNA71" s="0"/>
      <c r="RNB71" s="0"/>
      <c r="RNC71" s="0"/>
      <c r="RND71" s="0"/>
      <c r="RNE71" s="0"/>
      <c r="RNF71" s="0"/>
      <c r="RNG71" s="0"/>
      <c r="RNH71" s="0"/>
      <c r="RNI71" s="0"/>
      <c r="RNJ71" s="0"/>
      <c r="RNK71" s="0"/>
      <c r="RNL71" s="0"/>
      <c r="RNM71" s="0"/>
      <c r="RNN71" s="0"/>
      <c r="RNO71" s="0"/>
      <c r="RNP71" s="0"/>
      <c r="RNQ71" s="0"/>
      <c r="RNR71" s="0"/>
      <c r="RNS71" s="0"/>
      <c r="RNT71" s="0"/>
      <c r="RNU71" s="0"/>
      <c r="RNV71" s="0"/>
      <c r="RNW71" s="0"/>
      <c r="RNX71" s="0"/>
      <c r="RNY71" s="0"/>
      <c r="RNZ71" s="0"/>
      <c r="ROA71" s="0"/>
      <c r="ROB71" s="0"/>
      <c r="ROC71" s="0"/>
      <c r="ROD71" s="0"/>
      <c r="ROE71" s="0"/>
      <c r="ROF71" s="0"/>
      <c r="ROG71" s="0"/>
      <c r="ROH71" s="0"/>
      <c r="ROI71" s="0"/>
      <c r="ROJ71" s="0"/>
      <c r="ROK71" s="0"/>
      <c r="ROL71" s="0"/>
      <c r="ROM71" s="0"/>
      <c r="RON71" s="0"/>
      <c r="ROO71" s="0"/>
      <c r="ROP71" s="0"/>
      <c r="ROQ71" s="0"/>
      <c r="ROR71" s="0"/>
      <c r="ROS71" s="0"/>
      <c r="ROT71" s="0"/>
      <c r="ROU71" s="0"/>
      <c r="ROV71" s="0"/>
      <c r="ROW71" s="0"/>
      <c r="ROX71" s="0"/>
      <c r="ROY71" s="0"/>
      <c r="ROZ71" s="0"/>
      <c r="RPA71" s="0"/>
      <c r="RPB71" s="0"/>
      <c r="RPC71" s="0"/>
      <c r="RPD71" s="0"/>
      <c r="RPE71" s="0"/>
      <c r="RPF71" s="0"/>
      <c r="RPG71" s="0"/>
      <c r="RPH71" s="0"/>
      <c r="RPI71" s="0"/>
      <c r="RPJ71" s="0"/>
      <c r="RPK71" s="0"/>
      <c r="RPL71" s="0"/>
      <c r="RPM71" s="0"/>
      <c r="RPN71" s="0"/>
      <c r="RPO71" s="0"/>
      <c r="RPP71" s="0"/>
      <c r="RPQ71" s="0"/>
      <c r="RPR71" s="0"/>
      <c r="RPS71" s="0"/>
      <c r="RPT71" s="0"/>
      <c r="RPU71" s="0"/>
      <c r="RPV71" s="0"/>
      <c r="RPW71" s="0"/>
      <c r="RPX71" s="0"/>
      <c r="RPY71" s="0"/>
      <c r="RPZ71" s="0"/>
      <c r="RQA71" s="0"/>
      <c r="RQB71" s="0"/>
      <c r="RQC71" s="0"/>
      <c r="RQD71" s="0"/>
      <c r="RQE71" s="0"/>
      <c r="RQF71" s="0"/>
      <c r="RQG71" s="0"/>
      <c r="RQH71" s="0"/>
      <c r="RQI71" s="0"/>
      <c r="RQJ71" s="0"/>
      <c r="RQK71" s="0"/>
      <c r="RQL71" s="0"/>
      <c r="RQM71" s="0"/>
      <c r="RQN71" s="0"/>
      <c r="RQO71" s="0"/>
      <c r="RQP71" s="0"/>
      <c r="RQQ71" s="0"/>
      <c r="RQR71" s="0"/>
      <c r="RQS71" s="0"/>
      <c r="RQT71" s="0"/>
      <c r="RQU71" s="0"/>
      <c r="RQV71" s="0"/>
      <c r="RQW71" s="0"/>
      <c r="RQX71" s="0"/>
      <c r="RQY71" s="0"/>
      <c r="RQZ71" s="0"/>
      <c r="RRA71" s="0"/>
      <c r="RRB71" s="0"/>
      <c r="RRC71" s="0"/>
      <c r="RRD71" s="0"/>
      <c r="RRE71" s="0"/>
      <c r="RRF71" s="0"/>
      <c r="RRG71" s="0"/>
      <c r="RRH71" s="0"/>
      <c r="RRI71" s="0"/>
      <c r="RRJ71" s="0"/>
      <c r="RRK71" s="0"/>
      <c r="RRL71" s="0"/>
      <c r="RRM71" s="0"/>
      <c r="RRN71" s="0"/>
      <c r="RRO71" s="0"/>
      <c r="RRP71" s="0"/>
      <c r="RRQ71" s="0"/>
      <c r="RRR71" s="0"/>
      <c r="RRS71" s="0"/>
      <c r="RRT71" s="0"/>
      <c r="RRU71" s="0"/>
      <c r="RRV71" s="0"/>
      <c r="RRW71" s="0"/>
      <c r="RRX71" s="0"/>
      <c r="RRY71" s="0"/>
      <c r="RRZ71" s="0"/>
      <c r="RSA71" s="0"/>
      <c r="RSB71" s="0"/>
      <c r="RSC71" s="0"/>
      <c r="RSD71" s="0"/>
      <c r="RSE71" s="0"/>
      <c r="RSF71" s="0"/>
      <c r="RSG71" s="0"/>
      <c r="RSH71" s="0"/>
      <c r="RSI71" s="0"/>
      <c r="RSJ71" s="0"/>
      <c r="RSK71" s="0"/>
      <c r="RSL71" s="0"/>
      <c r="RSM71" s="0"/>
      <c r="RSN71" s="0"/>
      <c r="RSO71" s="0"/>
      <c r="RSP71" s="0"/>
      <c r="RSQ71" s="0"/>
      <c r="RSR71" s="0"/>
      <c r="RSS71" s="0"/>
      <c r="RST71" s="0"/>
      <c r="RSU71" s="0"/>
      <c r="RSV71" s="0"/>
      <c r="RSW71" s="0"/>
      <c r="RSX71" s="0"/>
      <c r="RSY71" s="0"/>
      <c r="RSZ71" s="0"/>
      <c r="RTA71" s="0"/>
      <c r="RTB71" s="0"/>
      <c r="RTC71" s="0"/>
      <c r="RTD71" s="0"/>
      <c r="RTE71" s="0"/>
      <c r="RTF71" s="0"/>
      <c r="RTG71" s="0"/>
      <c r="RTH71" s="0"/>
      <c r="RTI71" s="0"/>
      <c r="RTJ71" s="0"/>
      <c r="RTK71" s="0"/>
      <c r="RTL71" s="0"/>
      <c r="RTM71" s="0"/>
      <c r="RTN71" s="0"/>
      <c r="RTO71" s="0"/>
      <c r="RTP71" s="0"/>
      <c r="RTQ71" s="0"/>
      <c r="RTR71" s="0"/>
      <c r="RTS71" s="0"/>
      <c r="RTT71" s="0"/>
      <c r="RTU71" s="0"/>
      <c r="RTV71" s="0"/>
      <c r="RTW71" s="0"/>
      <c r="RTX71" s="0"/>
      <c r="RTY71" s="0"/>
      <c r="RTZ71" s="0"/>
      <c r="RUA71" s="0"/>
      <c r="RUB71" s="0"/>
      <c r="RUC71" s="0"/>
      <c r="RUD71" s="0"/>
      <c r="RUE71" s="0"/>
      <c r="RUF71" s="0"/>
      <c r="RUG71" s="0"/>
      <c r="RUH71" s="0"/>
      <c r="RUI71" s="0"/>
      <c r="RUJ71" s="0"/>
      <c r="RUK71" s="0"/>
      <c r="RUL71" s="0"/>
      <c r="RUM71" s="0"/>
      <c r="RUN71" s="0"/>
      <c r="RUO71" s="0"/>
      <c r="RUP71" s="0"/>
      <c r="RUQ71" s="0"/>
      <c r="RUR71" s="0"/>
      <c r="RUS71" s="0"/>
      <c r="RUT71" s="0"/>
      <c r="RUU71" s="0"/>
      <c r="RUV71" s="0"/>
      <c r="RUW71" s="0"/>
      <c r="RUX71" s="0"/>
      <c r="RUY71" s="0"/>
      <c r="RUZ71" s="0"/>
      <c r="RVA71" s="0"/>
      <c r="RVB71" s="0"/>
      <c r="RVC71" s="0"/>
      <c r="RVD71" s="0"/>
      <c r="RVE71" s="0"/>
      <c r="RVF71" s="0"/>
      <c r="RVG71" s="0"/>
      <c r="RVH71" s="0"/>
      <c r="RVI71" s="0"/>
      <c r="RVJ71" s="0"/>
      <c r="RVK71" s="0"/>
      <c r="RVL71" s="0"/>
      <c r="RVM71" s="0"/>
      <c r="RVN71" s="0"/>
      <c r="RVO71" s="0"/>
      <c r="RVP71" s="0"/>
      <c r="RVQ71" s="0"/>
      <c r="RVR71" s="0"/>
      <c r="RVS71" s="0"/>
      <c r="RVT71" s="0"/>
      <c r="RVU71" s="0"/>
      <c r="RVV71" s="0"/>
      <c r="RVW71" s="0"/>
      <c r="RVX71" s="0"/>
      <c r="RVY71" s="0"/>
      <c r="RVZ71" s="0"/>
      <c r="RWA71" s="0"/>
      <c r="RWB71" s="0"/>
      <c r="RWC71" s="0"/>
      <c r="RWD71" s="0"/>
      <c r="RWE71" s="0"/>
      <c r="RWF71" s="0"/>
      <c r="RWG71" s="0"/>
      <c r="RWH71" s="0"/>
      <c r="RWI71" s="0"/>
      <c r="RWJ71" s="0"/>
      <c r="RWK71" s="0"/>
      <c r="RWL71" s="0"/>
      <c r="RWM71" s="0"/>
      <c r="RWN71" s="0"/>
      <c r="RWO71" s="0"/>
      <c r="RWP71" s="0"/>
      <c r="RWQ71" s="0"/>
      <c r="RWR71" s="0"/>
      <c r="RWS71" s="0"/>
      <c r="RWT71" s="0"/>
      <c r="RWU71" s="0"/>
      <c r="RWV71" s="0"/>
      <c r="RWW71" s="0"/>
      <c r="RWX71" s="0"/>
      <c r="RWY71" s="0"/>
      <c r="RWZ71" s="0"/>
      <c r="RXA71" s="0"/>
      <c r="RXB71" s="0"/>
      <c r="RXC71" s="0"/>
      <c r="RXD71" s="0"/>
      <c r="RXE71" s="0"/>
      <c r="RXF71" s="0"/>
      <c r="RXG71" s="0"/>
      <c r="RXH71" s="0"/>
      <c r="RXI71" s="0"/>
      <c r="RXJ71" s="0"/>
      <c r="RXK71" s="0"/>
      <c r="RXL71" s="0"/>
      <c r="RXM71" s="0"/>
      <c r="RXN71" s="0"/>
      <c r="RXO71" s="0"/>
      <c r="RXP71" s="0"/>
      <c r="RXQ71" s="0"/>
      <c r="RXR71" s="0"/>
      <c r="RXS71" s="0"/>
      <c r="RXT71" s="0"/>
      <c r="RXU71" s="0"/>
      <c r="RXV71" s="0"/>
      <c r="RXW71" s="0"/>
      <c r="RXX71" s="0"/>
      <c r="RXY71" s="0"/>
      <c r="RXZ71" s="0"/>
      <c r="RYA71" s="0"/>
      <c r="RYB71" s="0"/>
      <c r="RYC71" s="0"/>
      <c r="RYD71" s="0"/>
      <c r="RYE71" s="0"/>
      <c r="RYF71" s="0"/>
      <c r="RYG71" s="0"/>
      <c r="RYH71" s="0"/>
      <c r="RYI71" s="0"/>
      <c r="RYJ71" s="0"/>
      <c r="RYK71" s="0"/>
      <c r="RYL71" s="0"/>
      <c r="RYM71" s="0"/>
      <c r="RYN71" s="0"/>
      <c r="RYO71" s="0"/>
      <c r="RYP71" s="0"/>
      <c r="RYQ71" s="0"/>
      <c r="RYR71" s="0"/>
      <c r="RYS71" s="0"/>
      <c r="RYT71" s="0"/>
      <c r="RYU71" s="0"/>
      <c r="RYV71" s="0"/>
      <c r="RYW71" s="0"/>
      <c r="RYX71" s="0"/>
      <c r="RYY71" s="0"/>
      <c r="RYZ71" s="0"/>
      <c r="RZA71" s="0"/>
      <c r="RZB71" s="0"/>
      <c r="RZC71" s="0"/>
      <c r="RZD71" s="0"/>
      <c r="RZE71" s="0"/>
      <c r="RZF71" s="0"/>
      <c r="RZG71" s="0"/>
      <c r="RZH71" s="0"/>
      <c r="RZI71" s="0"/>
      <c r="RZJ71" s="0"/>
      <c r="RZK71" s="0"/>
      <c r="RZL71" s="0"/>
      <c r="RZM71" s="0"/>
      <c r="RZN71" s="0"/>
      <c r="RZO71" s="0"/>
      <c r="RZP71" s="0"/>
      <c r="RZQ71" s="0"/>
      <c r="RZR71" s="0"/>
      <c r="RZS71" s="0"/>
      <c r="RZT71" s="0"/>
      <c r="RZU71" s="0"/>
      <c r="RZV71" s="0"/>
      <c r="RZW71" s="0"/>
      <c r="RZX71" s="0"/>
      <c r="RZY71" s="0"/>
      <c r="RZZ71" s="0"/>
      <c r="SAA71" s="0"/>
      <c r="SAB71" s="0"/>
      <c r="SAC71" s="0"/>
      <c r="SAD71" s="0"/>
      <c r="SAE71" s="0"/>
      <c r="SAF71" s="0"/>
      <c r="SAG71" s="0"/>
      <c r="SAH71" s="0"/>
      <c r="SAI71" s="0"/>
      <c r="SAJ71" s="0"/>
      <c r="SAK71" s="0"/>
      <c r="SAL71" s="0"/>
      <c r="SAM71" s="0"/>
      <c r="SAN71" s="0"/>
      <c r="SAO71" s="0"/>
      <c r="SAP71" s="0"/>
      <c r="SAQ71" s="0"/>
      <c r="SAR71" s="0"/>
      <c r="SAS71" s="0"/>
      <c r="SAT71" s="0"/>
      <c r="SAU71" s="0"/>
      <c r="SAV71" s="0"/>
      <c r="SAW71" s="0"/>
      <c r="SAX71" s="0"/>
      <c r="SAY71" s="0"/>
      <c r="SAZ71" s="0"/>
      <c r="SBA71" s="0"/>
      <c r="SBB71" s="0"/>
      <c r="SBC71" s="0"/>
      <c r="SBD71" s="0"/>
      <c r="SBE71" s="0"/>
      <c r="SBF71" s="0"/>
      <c r="SBG71" s="0"/>
      <c r="SBH71" s="0"/>
      <c r="SBI71" s="0"/>
      <c r="SBJ71" s="0"/>
      <c r="SBK71" s="0"/>
      <c r="SBL71" s="0"/>
      <c r="SBM71" s="0"/>
      <c r="SBN71" s="0"/>
      <c r="SBO71" s="0"/>
      <c r="SBP71" s="0"/>
      <c r="SBQ71" s="0"/>
      <c r="SBR71" s="0"/>
      <c r="SBS71" s="0"/>
      <c r="SBT71" s="0"/>
      <c r="SBU71" s="0"/>
      <c r="SBV71" s="0"/>
      <c r="SBW71" s="0"/>
      <c r="SBX71" s="0"/>
      <c r="SBY71" s="0"/>
      <c r="SBZ71" s="0"/>
      <c r="SCA71" s="0"/>
      <c r="SCB71" s="0"/>
      <c r="SCC71" s="0"/>
      <c r="SCD71" s="0"/>
      <c r="SCE71" s="0"/>
      <c r="SCF71" s="0"/>
      <c r="SCG71" s="0"/>
      <c r="SCH71" s="0"/>
      <c r="SCI71" s="0"/>
      <c r="SCJ71" s="0"/>
      <c r="SCK71" s="0"/>
      <c r="SCL71" s="0"/>
      <c r="SCM71" s="0"/>
      <c r="SCN71" s="0"/>
      <c r="SCO71" s="0"/>
      <c r="SCP71" s="0"/>
      <c r="SCQ71" s="0"/>
      <c r="SCR71" s="0"/>
      <c r="SCS71" s="0"/>
      <c r="SCT71" s="0"/>
      <c r="SCU71" s="0"/>
      <c r="SCV71" s="0"/>
      <c r="SCW71" s="0"/>
      <c r="SCX71" s="0"/>
      <c r="SCY71" s="0"/>
      <c r="SCZ71" s="0"/>
      <c r="SDA71" s="0"/>
      <c r="SDB71" s="0"/>
      <c r="SDC71" s="0"/>
      <c r="SDD71" s="0"/>
      <c r="SDE71" s="0"/>
      <c r="SDF71" s="0"/>
      <c r="SDG71" s="0"/>
      <c r="SDH71" s="0"/>
      <c r="SDI71" s="0"/>
      <c r="SDJ71" s="0"/>
      <c r="SDK71" s="0"/>
      <c r="SDL71" s="0"/>
      <c r="SDM71" s="0"/>
      <c r="SDN71" s="0"/>
      <c r="SDO71" s="0"/>
      <c r="SDP71" s="0"/>
      <c r="SDQ71" s="0"/>
      <c r="SDR71" s="0"/>
      <c r="SDS71" s="0"/>
      <c r="SDT71" s="0"/>
      <c r="SDU71" s="0"/>
      <c r="SDV71" s="0"/>
      <c r="SDW71" s="0"/>
      <c r="SDX71" s="0"/>
      <c r="SDY71" s="0"/>
      <c r="SDZ71" s="0"/>
      <c r="SEA71" s="0"/>
      <c r="SEB71" s="0"/>
      <c r="SEC71" s="0"/>
      <c r="SED71" s="0"/>
      <c r="SEE71" s="0"/>
      <c r="SEF71" s="0"/>
      <c r="SEG71" s="0"/>
      <c r="SEH71" s="0"/>
      <c r="SEI71" s="0"/>
      <c r="SEJ71" s="0"/>
      <c r="SEK71" s="0"/>
      <c r="SEL71" s="0"/>
      <c r="SEM71" s="0"/>
      <c r="SEN71" s="0"/>
      <c r="SEO71" s="0"/>
      <c r="SEP71" s="0"/>
      <c r="SEQ71" s="0"/>
      <c r="SER71" s="0"/>
      <c r="SES71" s="0"/>
      <c r="SET71" s="0"/>
      <c r="SEU71" s="0"/>
      <c r="SEV71" s="0"/>
      <c r="SEW71" s="0"/>
      <c r="SEX71" s="0"/>
      <c r="SEY71" s="0"/>
      <c r="SEZ71" s="0"/>
      <c r="SFA71" s="0"/>
      <c r="SFB71" s="0"/>
      <c r="SFC71" s="0"/>
      <c r="SFD71" s="0"/>
      <c r="SFE71" s="0"/>
      <c r="SFF71" s="0"/>
      <c r="SFG71" s="0"/>
      <c r="SFH71" s="0"/>
      <c r="SFI71" s="0"/>
      <c r="SFJ71" s="0"/>
      <c r="SFK71" s="0"/>
      <c r="SFL71" s="0"/>
      <c r="SFM71" s="0"/>
      <c r="SFN71" s="0"/>
      <c r="SFO71" s="0"/>
      <c r="SFP71" s="0"/>
      <c r="SFQ71" s="0"/>
      <c r="SFR71" s="0"/>
      <c r="SFS71" s="0"/>
      <c r="SFT71" s="0"/>
      <c r="SFU71" s="0"/>
      <c r="SFV71" s="0"/>
      <c r="SFW71" s="0"/>
      <c r="SFX71" s="0"/>
      <c r="SFY71" s="0"/>
      <c r="SFZ71" s="0"/>
      <c r="SGA71" s="0"/>
      <c r="SGB71" s="0"/>
      <c r="SGC71" s="0"/>
      <c r="SGD71" s="0"/>
      <c r="SGE71" s="0"/>
      <c r="SGF71" s="0"/>
      <c r="SGG71" s="0"/>
      <c r="SGH71" s="0"/>
      <c r="SGI71" s="0"/>
      <c r="SGJ71" s="0"/>
      <c r="SGK71" s="0"/>
      <c r="SGL71" s="0"/>
      <c r="SGM71" s="0"/>
      <c r="SGN71" s="0"/>
      <c r="SGO71" s="0"/>
      <c r="SGP71" s="0"/>
      <c r="SGQ71" s="0"/>
      <c r="SGR71" s="0"/>
      <c r="SGS71" s="0"/>
      <c r="SGT71" s="0"/>
      <c r="SGU71" s="0"/>
      <c r="SGV71" s="0"/>
      <c r="SGW71" s="0"/>
      <c r="SGX71" s="0"/>
      <c r="SGY71" s="0"/>
      <c r="SGZ71" s="0"/>
      <c r="SHA71" s="0"/>
      <c r="SHB71" s="0"/>
      <c r="SHC71" s="0"/>
      <c r="SHD71" s="0"/>
      <c r="SHE71" s="0"/>
      <c r="SHF71" s="0"/>
      <c r="SHG71" s="0"/>
      <c r="SHH71" s="0"/>
      <c r="SHI71" s="0"/>
      <c r="SHJ71" s="0"/>
      <c r="SHK71" s="0"/>
      <c r="SHL71" s="0"/>
      <c r="SHM71" s="0"/>
      <c r="SHN71" s="0"/>
      <c r="SHO71" s="0"/>
      <c r="SHP71" s="0"/>
      <c r="SHQ71" s="0"/>
      <c r="SHR71" s="0"/>
      <c r="SHS71" s="0"/>
      <c r="SHT71" s="0"/>
      <c r="SHU71" s="0"/>
      <c r="SHV71" s="0"/>
      <c r="SHW71" s="0"/>
      <c r="SHX71" s="0"/>
      <c r="SHY71" s="0"/>
      <c r="SHZ71" s="0"/>
      <c r="SIA71" s="0"/>
      <c r="SIB71" s="0"/>
      <c r="SIC71" s="0"/>
      <c r="SID71" s="0"/>
      <c r="SIE71" s="0"/>
      <c r="SIF71" s="0"/>
      <c r="SIG71" s="0"/>
      <c r="SIH71" s="0"/>
      <c r="SII71" s="0"/>
      <c r="SIJ71" s="0"/>
      <c r="SIK71" s="0"/>
      <c r="SIL71" s="0"/>
      <c r="SIM71" s="0"/>
      <c r="SIN71" s="0"/>
      <c r="SIO71" s="0"/>
      <c r="SIP71" s="0"/>
      <c r="SIQ71" s="0"/>
      <c r="SIR71" s="0"/>
      <c r="SIS71" s="0"/>
      <c r="SIT71" s="0"/>
      <c r="SIU71" s="0"/>
      <c r="SIV71" s="0"/>
      <c r="SIW71" s="0"/>
      <c r="SIX71" s="0"/>
      <c r="SIY71" s="0"/>
      <c r="SIZ71" s="0"/>
      <c r="SJA71" s="0"/>
      <c r="SJB71" s="0"/>
      <c r="SJC71" s="0"/>
      <c r="SJD71" s="0"/>
      <c r="SJE71" s="0"/>
      <c r="SJF71" s="0"/>
      <c r="SJG71" s="0"/>
      <c r="SJH71" s="0"/>
      <c r="SJI71" s="0"/>
      <c r="SJJ71" s="0"/>
      <c r="SJK71" s="0"/>
      <c r="SJL71" s="0"/>
      <c r="SJM71" s="0"/>
      <c r="SJN71" s="0"/>
      <c r="SJO71" s="0"/>
      <c r="SJP71" s="0"/>
      <c r="SJQ71" s="0"/>
      <c r="SJR71" s="0"/>
      <c r="SJS71" s="0"/>
      <c r="SJT71" s="0"/>
      <c r="SJU71" s="0"/>
      <c r="SJV71" s="0"/>
      <c r="SJW71" s="0"/>
      <c r="SJX71" s="0"/>
      <c r="SJY71" s="0"/>
      <c r="SJZ71" s="0"/>
      <c r="SKA71" s="0"/>
      <c r="SKB71" s="0"/>
      <c r="SKC71" s="0"/>
      <c r="SKD71" s="0"/>
      <c r="SKE71" s="0"/>
      <c r="SKF71" s="0"/>
      <c r="SKG71" s="0"/>
      <c r="SKH71" s="0"/>
      <c r="SKI71" s="0"/>
      <c r="SKJ71" s="0"/>
      <c r="SKK71" s="0"/>
      <c r="SKL71" s="0"/>
      <c r="SKM71" s="0"/>
      <c r="SKN71" s="0"/>
      <c r="SKO71" s="0"/>
      <c r="SKP71" s="0"/>
      <c r="SKQ71" s="0"/>
      <c r="SKR71" s="0"/>
      <c r="SKS71" s="0"/>
      <c r="SKT71" s="0"/>
      <c r="SKU71" s="0"/>
      <c r="SKV71" s="0"/>
      <c r="SKW71" s="0"/>
      <c r="SKX71" s="0"/>
      <c r="SKY71" s="0"/>
      <c r="SKZ71" s="0"/>
      <c r="SLA71" s="0"/>
      <c r="SLB71" s="0"/>
      <c r="SLC71" s="0"/>
      <c r="SLD71" s="0"/>
      <c r="SLE71" s="0"/>
      <c r="SLF71" s="0"/>
      <c r="SLG71" s="0"/>
      <c r="SLH71" s="0"/>
      <c r="SLI71" s="0"/>
      <c r="SLJ71" s="0"/>
      <c r="SLK71" s="0"/>
      <c r="SLL71" s="0"/>
      <c r="SLM71" s="0"/>
      <c r="SLN71" s="0"/>
      <c r="SLO71" s="0"/>
      <c r="SLP71" s="0"/>
      <c r="SLQ71" s="0"/>
      <c r="SLR71" s="0"/>
      <c r="SLS71" s="0"/>
      <c r="SLT71" s="0"/>
      <c r="SLU71" s="0"/>
      <c r="SLV71" s="0"/>
      <c r="SLW71" s="0"/>
      <c r="SLX71" s="0"/>
      <c r="SLY71" s="0"/>
      <c r="SLZ71" s="0"/>
      <c r="SMA71" s="0"/>
      <c r="SMB71" s="0"/>
      <c r="SMC71" s="0"/>
      <c r="SMD71" s="0"/>
      <c r="SME71" s="0"/>
      <c r="SMF71" s="0"/>
      <c r="SMG71" s="0"/>
      <c r="SMH71" s="0"/>
      <c r="SMI71" s="0"/>
      <c r="SMJ71" s="0"/>
      <c r="SMK71" s="0"/>
      <c r="SML71" s="0"/>
      <c r="SMM71" s="0"/>
      <c r="SMN71" s="0"/>
      <c r="SMO71" s="0"/>
      <c r="SMP71" s="0"/>
      <c r="SMQ71" s="0"/>
      <c r="SMR71" s="0"/>
      <c r="SMS71" s="0"/>
      <c r="SMT71" s="0"/>
      <c r="SMU71" s="0"/>
      <c r="SMV71" s="0"/>
      <c r="SMW71" s="0"/>
      <c r="SMX71" s="0"/>
      <c r="SMY71" s="0"/>
      <c r="SMZ71" s="0"/>
      <c r="SNA71" s="0"/>
      <c r="SNB71" s="0"/>
      <c r="SNC71" s="0"/>
      <c r="SND71" s="0"/>
      <c r="SNE71" s="0"/>
      <c r="SNF71" s="0"/>
      <c r="SNG71" s="0"/>
      <c r="SNH71" s="0"/>
      <c r="SNI71" s="0"/>
      <c r="SNJ71" s="0"/>
      <c r="SNK71" s="0"/>
      <c r="SNL71" s="0"/>
      <c r="SNM71" s="0"/>
      <c r="SNN71" s="0"/>
      <c r="SNO71" s="0"/>
      <c r="SNP71" s="0"/>
      <c r="SNQ71" s="0"/>
      <c r="SNR71" s="0"/>
      <c r="SNS71" s="0"/>
      <c r="SNT71" s="0"/>
      <c r="SNU71" s="0"/>
      <c r="SNV71" s="0"/>
      <c r="SNW71" s="0"/>
      <c r="SNX71" s="0"/>
      <c r="SNY71" s="0"/>
      <c r="SNZ71" s="0"/>
      <c r="SOA71" s="0"/>
      <c r="SOB71" s="0"/>
      <c r="SOC71" s="0"/>
      <c r="SOD71" s="0"/>
      <c r="SOE71" s="0"/>
      <c r="SOF71" s="0"/>
      <c r="SOG71" s="0"/>
      <c r="SOH71" s="0"/>
      <c r="SOI71" s="0"/>
      <c r="SOJ71" s="0"/>
      <c r="SOK71" s="0"/>
      <c r="SOL71" s="0"/>
      <c r="SOM71" s="0"/>
      <c r="SON71" s="0"/>
      <c r="SOO71" s="0"/>
      <c r="SOP71" s="0"/>
      <c r="SOQ71" s="0"/>
      <c r="SOR71" s="0"/>
      <c r="SOS71" s="0"/>
      <c r="SOT71" s="0"/>
      <c r="SOU71" s="0"/>
      <c r="SOV71" s="0"/>
      <c r="SOW71" s="0"/>
      <c r="SOX71" s="0"/>
      <c r="SOY71" s="0"/>
      <c r="SOZ71" s="0"/>
      <c r="SPA71" s="0"/>
      <c r="SPB71" s="0"/>
      <c r="SPC71" s="0"/>
      <c r="SPD71" s="0"/>
      <c r="SPE71" s="0"/>
      <c r="SPF71" s="0"/>
      <c r="SPG71" s="0"/>
      <c r="SPH71" s="0"/>
      <c r="SPI71" s="0"/>
      <c r="SPJ71" s="0"/>
      <c r="SPK71" s="0"/>
      <c r="SPL71" s="0"/>
      <c r="SPM71" s="0"/>
      <c r="SPN71" s="0"/>
      <c r="SPO71" s="0"/>
      <c r="SPP71" s="0"/>
      <c r="SPQ71" s="0"/>
      <c r="SPR71" s="0"/>
      <c r="SPS71" s="0"/>
      <c r="SPT71" s="0"/>
      <c r="SPU71" s="0"/>
      <c r="SPV71" s="0"/>
      <c r="SPW71" s="0"/>
      <c r="SPX71" s="0"/>
      <c r="SPY71" s="0"/>
      <c r="SPZ71" s="0"/>
      <c r="SQA71" s="0"/>
      <c r="SQB71" s="0"/>
      <c r="SQC71" s="0"/>
      <c r="SQD71" s="0"/>
      <c r="SQE71" s="0"/>
      <c r="SQF71" s="0"/>
      <c r="SQG71" s="0"/>
      <c r="SQH71" s="0"/>
      <c r="SQI71" s="0"/>
      <c r="SQJ71" s="0"/>
      <c r="SQK71" s="0"/>
      <c r="SQL71" s="0"/>
      <c r="SQM71" s="0"/>
      <c r="SQN71" s="0"/>
      <c r="SQO71" s="0"/>
      <c r="SQP71" s="0"/>
      <c r="SQQ71" s="0"/>
      <c r="SQR71" s="0"/>
      <c r="SQS71" s="0"/>
      <c r="SQT71" s="0"/>
      <c r="SQU71" s="0"/>
      <c r="SQV71" s="0"/>
      <c r="SQW71" s="0"/>
      <c r="SQX71" s="0"/>
      <c r="SQY71" s="0"/>
      <c r="SQZ71" s="0"/>
      <c r="SRA71" s="0"/>
      <c r="SRB71" s="0"/>
      <c r="SRC71" s="0"/>
      <c r="SRD71" s="0"/>
      <c r="SRE71" s="0"/>
      <c r="SRF71" s="0"/>
      <c r="SRG71" s="0"/>
      <c r="SRH71" s="0"/>
      <c r="SRI71" s="0"/>
      <c r="SRJ71" s="0"/>
      <c r="SRK71" s="0"/>
      <c r="SRL71" s="0"/>
      <c r="SRM71" s="0"/>
      <c r="SRN71" s="0"/>
      <c r="SRO71" s="0"/>
      <c r="SRP71" s="0"/>
      <c r="SRQ71" s="0"/>
      <c r="SRR71" s="0"/>
      <c r="SRS71" s="0"/>
      <c r="SRT71" s="0"/>
      <c r="SRU71" s="0"/>
      <c r="SRV71" s="0"/>
      <c r="SRW71" s="0"/>
      <c r="SRX71" s="0"/>
      <c r="SRY71" s="0"/>
      <c r="SRZ71" s="0"/>
      <c r="SSA71" s="0"/>
      <c r="SSB71" s="0"/>
      <c r="SSC71" s="0"/>
      <c r="SSD71" s="0"/>
      <c r="SSE71" s="0"/>
      <c r="SSF71" s="0"/>
      <c r="SSG71" s="0"/>
      <c r="SSH71" s="0"/>
      <c r="SSI71" s="0"/>
      <c r="SSJ71" s="0"/>
      <c r="SSK71" s="0"/>
      <c r="SSL71" s="0"/>
      <c r="SSM71" s="0"/>
      <c r="SSN71" s="0"/>
      <c r="SSO71" s="0"/>
      <c r="SSP71" s="0"/>
      <c r="SSQ71" s="0"/>
      <c r="SSR71" s="0"/>
      <c r="SSS71" s="0"/>
      <c r="SST71" s="0"/>
      <c r="SSU71" s="0"/>
      <c r="SSV71" s="0"/>
      <c r="SSW71" s="0"/>
      <c r="SSX71" s="0"/>
      <c r="SSY71" s="0"/>
      <c r="SSZ71" s="0"/>
      <c r="STA71" s="0"/>
      <c r="STB71" s="0"/>
      <c r="STC71" s="0"/>
      <c r="STD71" s="0"/>
      <c r="STE71" s="0"/>
      <c r="STF71" s="0"/>
      <c r="STG71" s="0"/>
      <c r="STH71" s="0"/>
      <c r="STI71" s="0"/>
      <c r="STJ71" s="0"/>
      <c r="STK71" s="0"/>
      <c r="STL71" s="0"/>
      <c r="STM71" s="0"/>
      <c r="STN71" s="0"/>
      <c r="STO71" s="0"/>
      <c r="STP71" s="0"/>
      <c r="STQ71" s="0"/>
      <c r="STR71" s="0"/>
      <c r="STS71" s="0"/>
      <c r="STT71" s="0"/>
      <c r="STU71" s="0"/>
      <c r="STV71" s="0"/>
      <c r="STW71" s="0"/>
      <c r="STX71" s="0"/>
      <c r="STY71" s="0"/>
      <c r="STZ71" s="0"/>
      <c r="SUA71" s="0"/>
      <c r="SUB71" s="0"/>
      <c r="SUC71" s="0"/>
      <c r="SUD71" s="0"/>
      <c r="SUE71" s="0"/>
      <c r="SUF71" s="0"/>
      <c r="SUG71" s="0"/>
      <c r="SUH71" s="0"/>
      <c r="SUI71" s="0"/>
      <c r="SUJ71" s="0"/>
      <c r="SUK71" s="0"/>
      <c r="SUL71" s="0"/>
      <c r="SUM71" s="0"/>
      <c r="SUN71" s="0"/>
      <c r="SUO71" s="0"/>
      <c r="SUP71" s="0"/>
      <c r="SUQ71" s="0"/>
      <c r="SUR71" s="0"/>
      <c r="SUS71" s="0"/>
      <c r="SUT71" s="0"/>
      <c r="SUU71" s="0"/>
      <c r="SUV71" s="0"/>
      <c r="SUW71" s="0"/>
      <c r="SUX71" s="0"/>
      <c r="SUY71" s="0"/>
      <c r="SUZ71" s="0"/>
      <c r="SVA71" s="0"/>
      <c r="SVB71" s="0"/>
      <c r="SVC71" s="0"/>
      <c r="SVD71" s="0"/>
      <c r="SVE71" s="0"/>
      <c r="SVF71" s="0"/>
      <c r="SVG71" s="0"/>
      <c r="SVH71" s="0"/>
      <c r="SVI71" s="0"/>
      <c r="SVJ71" s="0"/>
      <c r="SVK71" s="0"/>
      <c r="SVL71" s="0"/>
      <c r="SVM71" s="0"/>
      <c r="SVN71" s="0"/>
      <c r="SVO71" s="0"/>
      <c r="SVP71" s="0"/>
      <c r="SVQ71" s="0"/>
      <c r="SVR71" s="0"/>
      <c r="SVS71" s="0"/>
      <c r="SVT71" s="0"/>
      <c r="SVU71" s="0"/>
      <c r="SVV71" s="0"/>
      <c r="SVW71" s="0"/>
      <c r="SVX71" s="0"/>
      <c r="SVY71" s="0"/>
      <c r="SVZ71" s="0"/>
      <c r="SWA71" s="0"/>
      <c r="SWB71" s="0"/>
      <c r="SWC71" s="0"/>
      <c r="SWD71" s="0"/>
      <c r="SWE71" s="0"/>
      <c r="SWF71" s="0"/>
      <c r="SWG71" s="0"/>
      <c r="SWH71" s="0"/>
      <c r="SWI71" s="0"/>
      <c r="SWJ71" s="0"/>
      <c r="SWK71" s="0"/>
      <c r="SWL71" s="0"/>
      <c r="SWM71" s="0"/>
      <c r="SWN71" s="0"/>
      <c r="SWO71" s="0"/>
      <c r="SWP71" s="0"/>
      <c r="SWQ71" s="0"/>
      <c r="SWR71" s="0"/>
      <c r="SWS71" s="0"/>
      <c r="SWT71" s="0"/>
      <c r="SWU71" s="0"/>
      <c r="SWV71" s="0"/>
      <c r="SWW71" s="0"/>
      <c r="SWX71" s="0"/>
      <c r="SWY71" s="0"/>
      <c r="SWZ71" s="0"/>
      <c r="SXA71" s="0"/>
      <c r="SXB71" s="0"/>
      <c r="SXC71" s="0"/>
      <c r="SXD71" s="0"/>
      <c r="SXE71" s="0"/>
      <c r="SXF71" s="0"/>
      <c r="SXG71" s="0"/>
      <c r="SXH71" s="0"/>
      <c r="SXI71" s="0"/>
      <c r="SXJ71" s="0"/>
      <c r="SXK71" s="0"/>
      <c r="SXL71" s="0"/>
      <c r="SXM71" s="0"/>
      <c r="SXN71" s="0"/>
      <c r="SXO71" s="0"/>
      <c r="SXP71" s="0"/>
      <c r="SXQ71" s="0"/>
      <c r="SXR71" s="0"/>
      <c r="SXS71" s="0"/>
      <c r="SXT71" s="0"/>
      <c r="SXU71" s="0"/>
      <c r="SXV71" s="0"/>
      <c r="SXW71" s="0"/>
      <c r="SXX71" s="0"/>
      <c r="SXY71" s="0"/>
      <c r="SXZ71" s="0"/>
      <c r="SYA71" s="0"/>
      <c r="SYB71" s="0"/>
      <c r="SYC71" s="0"/>
      <c r="SYD71" s="0"/>
      <c r="SYE71" s="0"/>
      <c r="SYF71" s="0"/>
      <c r="SYG71" s="0"/>
      <c r="SYH71" s="0"/>
      <c r="SYI71" s="0"/>
      <c r="SYJ71" s="0"/>
      <c r="SYK71" s="0"/>
      <c r="SYL71" s="0"/>
      <c r="SYM71" s="0"/>
      <c r="SYN71" s="0"/>
      <c r="SYO71" s="0"/>
      <c r="SYP71" s="0"/>
      <c r="SYQ71" s="0"/>
      <c r="SYR71" s="0"/>
      <c r="SYS71" s="0"/>
      <c r="SYT71" s="0"/>
      <c r="SYU71" s="0"/>
      <c r="SYV71" s="0"/>
      <c r="SYW71" s="0"/>
      <c r="SYX71" s="0"/>
      <c r="SYY71" s="0"/>
      <c r="SYZ71" s="0"/>
      <c r="SZA71" s="0"/>
      <c r="SZB71" s="0"/>
      <c r="SZC71" s="0"/>
      <c r="SZD71" s="0"/>
      <c r="SZE71" s="0"/>
      <c r="SZF71" s="0"/>
      <c r="SZG71" s="0"/>
      <c r="SZH71" s="0"/>
      <c r="SZI71" s="0"/>
      <c r="SZJ71" s="0"/>
      <c r="SZK71" s="0"/>
      <c r="SZL71" s="0"/>
      <c r="SZM71" s="0"/>
      <c r="SZN71" s="0"/>
      <c r="SZO71" s="0"/>
      <c r="SZP71" s="0"/>
      <c r="SZQ71" s="0"/>
      <c r="SZR71" s="0"/>
      <c r="SZS71" s="0"/>
      <c r="SZT71" s="0"/>
      <c r="SZU71" s="0"/>
      <c r="SZV71" s="0"/>
      <c r="SZW71" s="0"/>
      <c r="SZX71" s="0"/>
      <c r="SZY71" s="0"/>
      <c r="SZZ71" s="0"/>
      <c r="TAA71" s="0"/>
      <c r="TAB71" s="0"/>
      <c r="TAC71" s="0"/>
      <c r="TAD71" s="0"/>
      <c r="TAE71" s="0"/>
      <c r="TAF71" s="0"/>
      <c r="TAG71" s="0"/>
      <c r="TAH71" s="0"/>
      <c r="TAI71" s="0"/>
      <c r="TAJ71" s="0"/>
      <c r="TAK71" s="0"/>
      <c r="TAL71" s="0"/>
      <c r="TAM71" s="0"/>
      <c r="TAN71" s="0"/>
      <c r="TAO71" s="0"/>
      <c r="TAP71" s="0"/>
      <c r="TAQ71" s="0"/>
      <c r="TAR71" s="0"/>
      <c r="TAS71" s="0"/>
      <c r="TAT71" s="0"/>
      <c r="TAU71" s="0"/>
      <c r="TAV71" s="0"/>
      <c r="TAW71" s="0"/>
      <c r="TAX71" s="0"/>
      <c r="TAY71" s="0"/>
      <c r="TAZ71" s="0"/>
      <c r="TBA71" s="0"/>
      <c r="TBB71" s="0"/>
      <c r="TBC71" s="0"/>
      <c r="TBD71" s="0"/>
      <c r="TBE71" s="0"/>
      <c r="TBF71" s="0"/>
      <c r="TBG71" s="0"/>
      <c r="TBH71" s="0"/>
      <c r="TBI71" s="0"/>
      <c r="TBJ71" s="0"/>
      <c r="TBK71" s="0"/>
      <c r="TBL71" s="0"/>
      <c r="TBM71" s="0"/>
      <c r="TBN71" s="0"/>
      <c r="TBO71" s="0"/>
      <c r="TBP71" s="0"/>
      <c r="TBQ71" s="0"/>
      <c r="TBR71" s="0"/>
      <c r="TBS71" s="0"/>
      <c r="TBT71" s="0"/>
      <c r="TBU71" s="0"/>
      <c r="TBV71" s="0"/>
      <c r="TBW71" s="0"/>
      <c r="TBX71" s="0"/>
      <c r="TBY71" s="0"/>
      <c r="TBZ71" s="0"/>
      <c r="TCA71" s="0"/>
      <c r="TCB71" s="0"/>
      <c r="TCC71" s="0"/>
      <c r="TCD71" s="0"/>
      <c r="TCE71" s="0"/>
      <c r="TCF71" s="0"/>
      <c r="TCG71" s="0"/>
      <c r="TCH71" s="0"/>
      <c r="TCI71" s="0"/>
      <c r="TCJ71" s="0"/>
      <c r="TCK71" s="0"/>
      <c r="TCL71" s="0"/>
      <c r="TCM71" s="0"/>
      <c r="TCN71" s="0"/>
      <c r="TCO71" s="0"/>
      <c r="TCP71" s="0"/>
      <c r="TCQ71" s="0"/>
      <c r="TCR71" s="0"/>
      <c r="TCS71" s="0"/>
      <c r="TCT71" s="0"/>
      <c r="TCU71" s="0"/>
      <c r="TCV71" s="0"/>
      <c r="TCW71" s="0"/>
      <c r="TCX71" s="0"/>
      <c r="TCY71" s="0"/>
      <c r="TCZ71" s="0"/>
      <c r="TDA71" s="0"/>
      <c r="TDB71" s="0"/>
      <c r="TDC71" s="0"/>
      <c r="TDD71" s="0"/>
      <c r="TDE71" s="0"/>
      <c r="TDF71" s="0"/>
      <c r="TDG71" s="0"/>
      <c r="TDH71" s="0"/>
      <c r="TDI71" s="0"/>
      <c r="TDJ71" s="0"/>
      <c r="TDK71" s="0"/>
      <c r="TDL71" s="0"/>
      <c r="TDM71" s="0"/>
      <c r="TDN71" s="0"/>
      <c r="TDO71" s="0"/>
      <c r="TDP71" s="0"/>
      <c r="TDQ71" s="0"/>
      <c r="TDR71" s="0"/>
      <c r="TDS71" s="0"/>
      <c r="TDT71" s="0"/>
      <c r="TDU71" s="0"/>
      <c r="TDV71" s="0"/>
      <c r="TDW71" s="0"/>
      <c r="TDX71" s="0"/>
      <c r="TDY71" s="0"/>
      <c r="TDZ71" s="0"/>
      <c r="TEA71" s="0"/>
      <c r="TEB71" s="0"/>
      <c r="TEC71" s="0"/>
      <c r="TED71" s="0"/>
      <c r="TEE71" s="0"/>
      <c r="TEF71" s="0"/>
      <c r="TEG71" s="0"/>
      <c r="TEH71" s="0"/>
      <c r="TEI71" s="0"/>
      <c r="TEJ71" s="0"/>
      <c r="TEK71" s="0"/>
      <c r="TEL71" s="0"/>
      <c r="TEM71" s="0"/>
      <c r="TEN71" s="0"/>
      <c r="TEO71" s="0"/>
      <c r="TEP71" s="0"/>
      <c r="TEQ71" s="0"/>
      <c r="TER71" s="0"/>
      <c r="TES71" s="0"/>
      <c r="TET71" s="0"/>
      <c r="TEU71" s="0"/>
      <c r="TEV71" s="0"/>
      <c r="TEW71" s="0"/>
      <c r="TEX71" s="0"/>
      <c r="TEY71" s="0"/>
      <c r="TEZ71" s="0"/>
      <c r="TFA71" s="0"/>
      <c r="TFB71" s="0"/>
      <c r="TFC71" s="0"/>
      <c r="TFD71" s="0"/>
      <c r="TFE71" s="0"/>
      <c r="TFF71" s="0"/>
      <c r="TFG71" s="0"/>
      <c r="TFH71" s="0"/>
      <c r="TFI71" s="0"/>
      <c r="TFJ71" s="0"/>
      <c r="TFK71" s="0"/>
      <c r="TFL71" s="0"/>
      <c r="TFM71" s="0"/>
      <c r="TFN71" s="0"/>
      <c r="TFO71" s="0"/>
      <c r="TFP71" s="0"/>
      <c r="TFQ71" s="0"/>
      <c r="TFR71" s="0"/>
      <c r="TFS71" s="0"/>
      <c r="TFT71" s="0"/>
      <c r="TFU71" s="0"/>
      <c r="TFV71" s="0"/>
      <c r="TFW71" s="0"/>
      <c r="TFX71" s="0"/>
      <c r="TFY71" s="0"/>
      <c r="TFZ71" s="0"/>
      <c r="TGA71" s="0"/>
      <c r="TGB71" s="0"/>
      <c r="TGC71" s="0"/>
      <c r="TGD71" s="0"/>
      <c r="TGE71" s="0"/>
      <c r="TGF71" s="0"/>
      <c r="TGG71" s="0"/>
      <c r="TGH71" s="0"/>
      <c r="TGI71" s="0"/>
      <c r="TGJ71" s="0"/>
      <c r="TGK71" s="0"/>
      <c r="TGL71" s="0"/>
      <c r="TGM71" s="0"/>
      <c r="TGN71" s="0"/>
      <c r="TGO71" s="0"/>
      <c r="TGP71" s="0"/>
      <c r="TGQ71" s="0"/>
      <c r="TGR71" s="0"/>
      <c r="TGS71" s="0"/>
      <c r="TGT71" s="0"/>
      <c r="TGU71" s="0"/>
      <c r="TGV71" s="0"/>
      <c r="TGW71" s="0"/>
      <c r="TGX71" s="0"/>
      <c r="TGY71" s="0"/>
      <c r="TGZ71" s="0"/>
      <c r="THA71" s="0"/>
      <c r="THB71" s="0"/>
      <c r="THC71" s="0"/>
      <c r="THD71" s="0"/>
      <c r="THE71" s="0"/>
      <c r="THF71" s="0"/>
      <c r="THG71" s="0"/>
      <c r="THH71" s="0"/>
      <c r="THI71" s="0"/>
      <c r="THJ71" s="0"/>
      <c r="THK71" s="0"/>
      <c r="THL71" s="0"/>
      <c r="THM71" s="0"/>
      <c r="THN71" s="0"/>
      <c r="THO71" s="0"/>
      <c r="THP71" s="0"/>
      <c r="THQ71" s="0"/>
      <c r="THR71" s="0"/>
      <c r="THS71" s="0"/>
      <c r="THT71" s="0"/>
      <c r="THU71" s="0"/>
      <c r="THV71" s="0"/>
      <c r="THW71" s="0"/>
      <c r="THX71" s="0"/>
      <c r="THY71" s="0"/>
      <c r="THZ71" s="0"/>
      <c r="TIA71" s="0"/>
      <c r="TIB71" s="0"/>
      <c r="TIC71" s="0"/>
      <c r="TID71" s="0"/>
      <c r="TIE71" s="0"/>
      <c r="TIF71" s="0"/>
      <c r="TIG71" s="0"/>
      <c r="TIH71" s="0"/>
      <c r="TII71" s="0"/>
      <c r="TIJ71" s="0"/>
      <c r="TIK71" s="0"/>
      <c r="TIL71" s="0"/>
      <c r="TIM71" s="0"/>
      <c r="TIN71" s="0"/>
      <c r="TIO71" s="0"/>
      <c r="TIP71" s="0"/>
      <c r="TIQ71" s="0"/>
      <c r="TIR71" s="0"/>
      <c r="TIS71" s="0"/>
      <c r="TIT71" s="0"/>
      <c r="TIU71" s="0"/>
      <c r="TIV71" s="0"/>
      <c r="TIW71" s="0"/>
      <c r="TIX71" s="0"/>
      <c r="TIY71" s="0"/>
      <c r="TIZ71" s="0"/>
      <c r="TJA71" s="0"/>
      <c r="TJB71" s="0"/>
      <c r="TJC71" s="0"/>
      <c r="TJD71" s="0"/>
      <c r="TJE71" s="0"/>
      <c r="TJF71" s="0"/>
      <c r="TJG71" s="0"/>
      <c r="TJH71" s="0"/>
      <c r="TJI71" s="0"/>
      <c r="TJJ71" s="0"/>
      <c r="TJK71" s="0"/>
      <c r="TJL71" s="0"/>
      <c r="TJM71" s="0"/>
      <c r="TJN71" s="0"/>
      <c r="TJO71" s="0"/>
      <c r="TJP71" s="0"/>
      <c r="TJQ71" s="0"/>
      <c r="TJR71" s="0"/>
      <c r="TJS71" s="0"/>
      <c r="TJT71" s="0"/>
      <c r="TJU71" s="0"/>
      <c r="TJV71" s="0"/>
      <c r="TJW71" s="0"/>
      <c r="TJX71" s="0"/>
      <c r="TJY71" s="0"/>
      <c r="TJZ71" s="0"/>
      <c r="TKA71" s="0"/>
      <c r="TKB71" s="0"/>
      <c r="TKC71" s="0"/>
      <c r="TKD71" s="0"/>
      <c r="TKE71" s="0"/>
      <c r="TKF71" s="0"/>
      <c r="TKG71" s="0"/>
      <c r="TKH71" s="0"/>
      <c r="TKI71" s="0"/>
      <c r="TKJ71" s="0"/>
      <c r="TKK71" s="0"/>
      <c r="TKL71" s="0"/>
      <c r="TKM71" s="0"/>
      <c r="TKN71" s="0"/>
      <c r="TKO71" s="0"/>
      <c r="TKP71" s="0"/>
      <c r="TKQ71" s="0"/>
      <c r="TKR71" s="0"/>
      <c r="TKS71" s="0"/>
      <c r="TKT71" s="0"/>
      <c r="TKU71" s="0"/>
      <c r="TKV71" s="0"/>
      <c r="TKW71" s="0"/>
      <c r="TKX71" s="0"/>
      <c r="TKY71" s="0"/>
      <c r="TKZ71" s="0"/>
      <c r="TLA71" s="0"/>
      <c r="TLB71" s="0"/>
      <c r="TLC71" s="0"/>
      <c r="TLD71" s="0"/>
      <c r="TLE71" s="0"/>
      <c r="TLF71" s="0"/>
      <c r="TLG71" s="0"/>
      <c r="TLH71" s="0"/>
      <c r="TLI71" s="0"/>
      <c r="TLJ71" s="0"/>
      <c r="TLK71" s="0"/>
      <c r="TLL71" s="0"/>
      <c r="TLM71" s="0"/>
      <c r="TLN71" s="0"/>
      <c r="TLO71" s="0"/>
      <c r="TLP71" s="0"/>
      <c r="TLQ71" s="0"/>
      <c r="TLR71" s="0"/>
      <c r="TLS71" s="0"/>
      <c r="TLT71" s="0"/>
      <c r="TLU71" s="0"/>
      <c r="TLV71" s="0"/>
      <c r="TLW71" s="0"/>
      <c r="TLX71" s="0"/>
      <c r="TLY71" s="0"/>
      <c r="TLZ71" s="0"/>
      <c r="TMA71" s="0"/>
      <c r="TMB71" s="0"/>
      <c r="TMC71" s="0"/>
      <c r="TMD71" s="0"/>
      <c r="TME71" s="0"/>
      <c r="TMF71" s="0"/>
      <c r="TMG71" s="0"/>
      <c r="TMH71" s="0"/>
      <c r="TMI71" s="0"/>
      <c r="TMJ71" s="0"/>
      <c r="TMK71" s="0"/>
      <c r="TML71" s="0"/>
      <c r="TMM71" s="0"/>
      <c r="TMN71" s="0"/>
      <c r="TMO71" s="0"/>
      <c r="TMP71" s="0"/>
      <c r="TMQ71" s="0"/>
      <c r="TMR71" s="0"/>
      <c r="TMS71" s="0"/>
      <c r="TMT71" s="0"/>
      <c r="TMU71" s="0"/>
      <c r="TMV71" s="0"/>
      <c r="TMW71" s="0"/>
      <c r="TMX71" s="0"/>
      <c r="TMY71" s="0"/>
      <c r="TMZ71" s="0"/>
      <c r="TNA71" s="0"/>
      <c r="TNB71" s="0"/>
      <c r="TNC71" s="0"/>
      <c r="TND71" s="0"/>
      <c r="TNE71" s="0"/>
      <c r="TNF71" s="0"/>
      <c r="TNG71" s="0"/>
      <c r="TNH71" s="0"/>
      <c r="TNI71" s="0"/>
      <c r="TNJ71" s="0"/>
      <c r="TNK71" s="0"/>
      <c r="TNL71" s="0"/>
      <c r="TNM71" s="0"/>
      <c r="TNN71" s="0"/>
      <c r="TNO71" s="0"/>
      <c r="TNP71" s="0"/>
      <c r="TNQ71" s="0"/>
      <c r="TNR71" s="0"/>
      <c r="TNS71" s="0"/>
      <c r="TNT71" s="0"/>
      <c r="TNU71" s="0"/>
      <c r="TNV71" s="0"/>
      <c r="TNW71" s="0"/>
      <c r="TNX71" s="0"/>
      <c r="TNY71" s="0"/>
      <c r="TNZ71" s="0"/>
      <c r="TOA71" s="0"/>
      <c r="TOB71" s="0"/>
      <c r="TOC71" s="0"/>
      <c r="TOD71" s="0"/>
      <c r="TOE71" s="0"/>
      <c r="TOF71" s="0"/>
      <c r="TOG71" s="0"/>
      <c r="TOH71" s="0"/>
      <c r="TOI71" s="0"/>
      <c r="TOJ71" s="0"/>
      <c r="TOK71" s="0"/>
      <c r="TOL71" s="0"/>
      <c r="TOM71" s="0"/>
      <c r="TON71" s="0"/>
      <c r="TOO71" s="0"/>
      <c r="TOP71" s="0"/>
      <c r="TOQ71" s="0"/>
      <c r="TOR71" s="0"/>
      <c r="TOS71" s="0"/>
      <c r="TOT71" s="0"/>
      <c r="TOU71" s="0"/>
      <c r="TOV71" s="0"/>
      <c r="TOW71" s="0"/>
      <c r="TOX71" s="0"/>
      <c r="TOY71" s="0"/>
      <c r="TOZ71" s="0"/>
      <c r="TPA71" s="0"/>
      <c r="TPB71" s="0"/>
      <c r="TPC71" s="0"/>
      <c r="TPD71" s="0"/>
      <c r="TPE71" s="0"/>
      <c r="TPF71" s="0"/>
      <c r="TPG71" s="0"/>
      <c r="TPH71" s="0"/>
      <c r="TPI71" s="0"/>
      <c r="TPJ71" s="0"/>
      <c r="TPK71" s="0"/>
      <c r="TPL71" s="0"/>
      <c r="TPM71" s="0"/>
      <c r="TPN71" s="0"/>
      <c r="TPO71" s="0"/>
      <c r="TPP71" s="0"/>
      <c r="TPQ71" s="0"/>
      <c r="TPR71" s="0"/>
      <c r="TPS71" s="0"/>
      <c r="TPT71" s="0"/>
      <c r="TPU71" s="0"/>
      <c r="TPV71" s="0"/>
      <c r="TPW71" s="0"/>
      <c r="TPX71" s="0"/>
      <c r="TPY71" s="0"/>
      <c r="TPZ71" s="0"/>
      <c r="TQA71" s="0"/>
      <c r="TQB71" s="0"/>
      <c r="TQC71" s="0"/>
      <c r="TQD71" s="0"/>
      <c r="TQE71" s="0"/>
      <c r="TQF71" s="0"/>
      <c r="TQG71" s="0"/>
      <c r="TQH71" s="0"/>
      <c r="TQI71" s="0"/>
      <c r="TQJ71" s="0"/>
      <c r="TQK71" s="0"/>
      <c r="TQL71" s="0"/>
      <c r="TQM71" s="0"/>
      <c r="TQN71" s="0"/>
      <c r="TQO71" s="0"/>
      <c r="TQP71" s="0"/>
      <c r="TQQ71" s="0"/>
      <c r="TQR71" s="0"/>
      <c r="TQS71" s="0"/>
      <c r="TQT71" s="0"/>
      <c r="TQU71" s="0"/>
      <c r="TQV71" s="0"/>
      <c r="TQW71" s="0"/>
      <c r="TQX71" s="0"/>
      <c r="TQY71" s="0"/>
      <c r="TQZ71" s="0"/>
      <c r="TRA71" s="0"/>
      <c r="TRB71" s="0"/>
      <c r="TRC71" s="0"/>
      <c r="TRD71" s="0"/>
      <c r="TRE71" s="0"/>
      <c r="TRF71" s="0"/>
      <c r="TRG71" s="0"/>
      <c r="TRH71" s="0"/>
      <c r="TRI71" s="0"/>
      <c r="TRJ71" s="0"/>
      <c r="TRK71" s="0"/>
      <c r="TRL71" s="0"/>
      <c r="TRM71" s="0"/>
      <c r="TRN71" s="0"/>
      <c r="TRO71" s="0"/>
      <c r="TRP71" s="0"/>
      <c r="TRQ71" s="0"/>
      <c r="TRR71" s="0"/>
      <c r="TRS71" s="0"/>
      <c r="TRT71" s="0"/>
      <c r="TRU71" s="0"/>
      <c r="TRV71" s="0"/>
      <c r="TRW71" s="0"/>
      <c r="TRX71" s="0"/>
      <c r="TRY71" s="0"/>
      <c r="TRZ71" s="0"/>
      <c r="TSA71" s="0"/>
      <c r="TSB71" s="0"/>
      <c r="TSC71" s="0"/>
      <c r="TSD71" s="0"/>
      <c r="TSE71" s="0"/>
      <c r="TSF71" s="0"/>
      <c r="TSG71" s="0"/>
      <c r="TSH71" s="0"/>
      <c r="TSI71" s="0"/>
      <c r="TSJ71" s="0"/>
      <c r="TSK71" s="0"/>
      <c r="TSL71" s="0"/>
      <c r="TSM71" s="0"/>
      <c r="TSN71" s="0"/>
      <c r="TSO71" s="0"/>
      <c r="TSP71" s="0"/>
      <c r="TSQ71" s="0"/>
      <c r="TSR71" s="0"/>
      <c r="TSS71" s="0"/>
      <c r="TST71" s="0"/>
      <c r="TSU71" s="0"/>
      <c r="TSV71" s="0"/>
      <c r="TSW71" s="0"/>
      <c r="TSX71" s="0"/>
      <c r="TSY71" s="0"/>
      <c r="TSZ71" s="0"/>
      <c r="TTA71" s="0"/>
      <c r="TTB71" s="0"/>
      <c r="TTC71" s="0"/>
      <c r="TTD71" s="0"/>
      <c r="TTE71" s="0"/>
      <c r="TTF71" s="0"/>
      <c r="TTG71" s="0"/>
      <c r="TTH71" s="0"/>
      <c r="TTI71" s="0"/>
      <c r="TTJ71" s="0"/>
      <c r="TTK71" s="0"/>
      <c r="TTL71" s="0"/>
      <c r="TTM71" s="0"/>
      <c r="TTN71" s="0"/>
      <c r="TTO71" s="0"/>
      <c r="TTP71" s="0"/>
      <c r="TTQ71" s="0"/>
      <c r="TTR71" s="0"/>
      <c r="TTS71" s="0"/>
      <c r="TTT71" s="0"/>
      <c r="TTU71" s="0"/>
      <c r="TTV71" s="0"/>
      <c r="TTW71" s="0"/>
      <c r="TTX71" s="0"/>
      <c r="TTY71" s="0"/>
      <c r="TTZ71" s="0"/>
      <c r="TUA71" s="0"/>
      <c r="TUB71" s="0"/>
      <c r="TUC71" s="0"/>
      <c r="TUD71" s="0"/>
      <c r="TUE71" s="0"/>
      <c r="TUF71" s="0"/>
      <c r="TUG71" s="0"/>
      <c r="TUH71" s="0"/>
      <c r="TUI71" s="0"/>
      <c r="TUJ71" s="0"/>
      <c r="TUK71" s="0"/>
      <c r="TUL71" s="0"/>
      <c r="TUM71" s="0"/>
      <c r="TUN71" s="0"/>
      <c r="TUO71" s="0"/>
      <c r="TUP71" s="0"/>
      <c r="TUQ71" s="0"/>
      <c r="TUR71" s="0"/>
      <c r="TUS71" s="0"/>
      <c r="TUT71" s="0"/>
      <c r="TUU71" s="0"/>
      <c r="TUV71" s="0"/>
      <c r="TUW71" s="0"/>
      <c r="TUX71" s="0"/>
      <c r="TUY71" s="0"/>
      <c r="TUZ71" s="0"/>
      <c r="TVA71" s="0"/>
      <c r="TVB71" s="0"/>
      <c r="TVC71" s="0"/>
      <c r="TVD71" s="0"/>
      <c r="TVE71" s="0"/>
      <c r="TVF71" s="0"/>
      <c r="TVG71" s="0"/>
      <c r="TVH71" s="0"/>
      <c r="TVI71" s="0"/>
      <c r="TVJ71" s="0"/>
      <c r="TVK71" s="0"/>
      <c r="TVL71" s="0"/>
      <c r="TVM71" s="0"/>
      <c r="TVN71" s="0"/>
      <c r="TVO71" s="0"/>
      <c r="TVP71" s="0"/>
      <c r="TVQ71" s="0"/>
      <c r="TVR71" s="0"/>
      <c r="TVS71" s="0"/>
      <c r="TVT71" s="0"/>
      <c r="TVU71" s="0"/>
      <c r="TVV71" s="0"/>
      <c r="TVW71" s="0"/>
      <c r="TVX71" s="0"/>
      <c r="TVY71" s="0"/>
      <c r="TVZ71" s="0"/>
      <c r="TWA71" s="0"/>
      <c r="TWB71" s="0"/>
      <c r="TWC71" s="0"/>
      <c r="TWD71" s="0"/>
      <c r="TWE71" s="0"/>
      <c r="TWF71" s="0"/>
      <c r="TWG71" s="0"/>
      <c r="TWH71" s="0"/>
      <c r="TWI71" s="0"/>
      <c r="TWJ71" s="0"/>
      <c r="TWK71" s="0"/>
      <c r="TWL71" s="0"/>
      <c r="TWM71" s="0"/>
      <c r="TWN71" s="0"/>
      <c r="TWO71" s="0"/>
      <c r="TWP71" s="0"/>
      <c r="TWQ71" s="0"/>
      <c r="TWR71" s="0"/>
      <c r="TWS71" s="0"/>
      <c r="TWT71" s="0"/>
      <c r="TWU71" s="0"/>
      <c r="TWV71" s="0"/>
      <c r="TWW71" s="0"/>
      <c r="TWX71" s="0"/>
      <c r="TWY71" s="0"/>
      <c r="TWZ71" s="0"/>
      <c r="TXA71" s="0"/>
      <c r="TXB71" s="0"/>
      <c r="TXC71" s="0"/>
      <c r="TXD71" s="0"/>
      <c r="TXE71" s="0"/>
      <c r="TXF71" s="0"/>
      <c r="TXG71" s="0"/>
      <c r="TXH71" s="0"/>
      <c r="TXI71" s="0"/>
      <c r="TXJ71" s="0"/>
      <c r="TXK71" s="0"/>
      <c r="TXL71" s="0"/>
      <c r="TXM71" s="0"/>
      <c r="TXN71" s="0"/>
      <c r="TXO71" s="0"/>
      <c r="TXP71" s="0"/>
      <c r="TXQ71" s="0"/>
      <c r="TXR71" s="0"/>
      <c r="TXS71" s="0"/>
      <c r="TXT71" s="0"/>
      <c r="TXU71" s="0"/>
      <c r="TXV71" s="0"/>
      <c r="TXW71" s="0"/>
      <c r="TXX71" s="0"/>
      <c r="TXY71" s="0"/>
      <c r="TXZ71" s="0"/>
      <c r="TYA71" s="0"/>
      <c r="TYB71" s="0"/>
      <c r="TYC71" s="0"/>
      <c r="TYD71" s="0"/>
      <c r="TYE71" s="0"/>
      <c r="TYF71" s="0"/>
      <c r="TYG71" s="0"/>
      <c r="TYH71" s="0"/>
      <c r="TYI71" s="0"/>
      <c r="TYJ71" s="0"/>
      <c r="TYK71" s="0"/>
      <c r="TYL71" s="0"/>
      <c r="TYM71" s="0"/>
      <c r="TYN71" s="0"/>
      <c r="TYO71" s="0"/>
      <c r="TYP71" s="0"/>
      <c r="TYQ71" s="0"/>
      <c r="TYR71" s="0"/>
      <c r="TYS71" s="0"/>
      <c r="TYT71" s="0"/>
      <c r="TYU71" s="0"/>
      <c r="TYV71" s="0"/>
      <c r="TYW71" s="0"/>
      <c r="TYX71" s="0"/>
      <c r="TYY71" s="0"/>
      <c r="TYZ71" s="0"/>
      <c r="TZA71" s="0"/>
      <c r="TZB71" s="0"/>
      <c r="TZC71" s="0"/>
      <c r="TZD71" s="0"/>
      <c r="TZE71" s="0"/>
      <c r="TZF71" s="0"/>
      <c r="TZG71" s="0"/>
      <c r="TZH71" s="0"/>
      <c r="TZI71" s="0"/>
      <c r="TZJ71" s="0"/>
      <c r="TZK71" s="0"/>
      <c r="TZL71" s="0"/>
      <c r="TZM71" s="0"/>
      <c r="TZN71" s="0"/>
      <c r="TZO71" s="0"/>
      <c r="TZP71" s="0"/>
      <c r="TZQ71" s="0"/>
      <c r="TZR71" s="0"/>
      <c r="TZS71" s="0"/>
      <c r="TZT71" s="0"/>
      <c r="TZU71" s="0"/>
      <c r="TZV71" s="0"/>
      <c r="TZW71" s="0"/>
      <c r="TZX71" s="0"/>
      <c r="TZY71" s="0"/>
      <c r="TZZ71" s="0"/>
      <c r="UAA71" s="0"/>
      <c r="UAB71" s="0"/>
      <c r="UAC71" s="0"/>
      <c r="UAD71" s="0"/>
      <c r="UAE71" s="0"/>
      <c r="UAF71" s="0"/>
      <c r="UAG71" s="0"/>
      <c r="UAH71" s="0"/>
      <c r="UAI71" s="0"/>
      <c r="UAJ71" s="0"/>
      <c r="UAK71" s="0"/>
      <c r="UAL71" s="0"/>
      <c r="UAM71" s="0"/>
      <c r="UAN71" s="0"/>
      <c r="UAO71" s="0"/>
      <c r="UAP71" s="0"/>
      <c r="UAQ71" s="0"/>
      <c r="UAR71" s="0"/>
      <c r="UAS71" s="0"/>
      <c r="UAT71" s="0"/>
      <c r="UAU71" s="0"/>
      <c r="UAV71" s="0"/>
      <c r="UAW71" s="0"/>
      <c r="UAX71" s="0"/>
      <c r="UAY71" s="0"/>
      <c r="UAZ71" s="0"/>
      <c r="UBA71" s="0"/>
      <c r="UBB71" s="0"/>
      <c r="UBC71" s="0"/>
      <c r="UBD71" s="0"/>
      <c r="UBE71" s="0"/>
      <c r="UBF71" s="0"/>
      <c r="UBG71" s="0"/>
      <c r="UBH71" s="0"/>
      <c r="UBI71" s="0"/>
      <c r="UBJ71" s="0"/>
      <c r="UBK71" s="0"/>
      <c r="UBL71" s="0"/>
      <c r="UBM71" s="0"/>
      <c r="UBN71" s="0"/>
      <c r="UBO71" s="0"/>
      <c r="UBP71" s="0"/>
      <c r="UBQ71" s="0"/>
      <c r="UBR71" s="0"/>
      <c r="UBS71" s="0"/>
      <c r="UBT71" s="0"/>
      <c r="UBU71" s="0"/>
      <c r="UBV71" s="0"/>
      <c r="UBW71" s="0"/>
      <c r="UBX71" s="0"/>
      <c r="UBY71" s="0"/>
      <c r="UBZ71" s="0"/>
      <c r="UCA71" s="0"/>
      <c r="UCB71" s="0"/>
      <c r="UCC71" s="0"/>
      <c r="UCD71" s="0"/>
      <c r="UCE71" s="0"/>
      <c r="UCF71" s="0"/>
      <c r="UCG71" s="0"/>
      <c r="UCH71" s="0"/>
      <c r="UCI71" s="0"/>
      <c r="UCJ71" s="0"/>
      <c r="UCK71" s="0"/>
      <c r="UCL71" s="0"/>
      <c r="UCM71" s="0"/>
      <c r="UCN71" s="0"/>
      <c r="UCO71" s="0"/>
      <c r="UCP71" s="0"/>
      <c r="UCQ71" s="0"/>
      <c r="UCR71" s="0"/>
      <c r="UCS71" s="0"/>
      <c r="UCT71" s="0"/>
      <c r="UCU71" s="0"/>
      <c r="UCV71" s="0"/>
      <c r="UCW71" s="0"/>
      <c r="UCX71" s="0"/>
      <c r="UCY71" s="0"/>
      <c r="UCZ71" s="0"/>
      <c r="UDA71" s="0"/>
      <c r="UDB71" s="0"/>
      <c r="UDC71" s="0"/>
      <c r="UDD71" s="0"/>
      <c r="UDE71" s="0"/>
      <c r="UDF71" s="0"/>
      <c r="UDG71" s="0"/>
      <c r="UDH71" s="0"/>
      <c r="UDI71" s="0"/>
      <c r="UDJ71" s="0"/>
      <c r="UDK71" s="0"/>
      <c r="UDL71" s="0"/>
      <c r="UDM71" s="0"/>
      <c r="UDN71" s="0"/>
      <c r="UDO71" s="0"/>
      <c r="UDP71" s="0"/>
      <c r="UDQ71" s="0"/>
      <c r="UDR71" s="0"/>
      <c r="UDS71" s="0"/>
      <c r="UDT71" s="0"/>
      <c r="UDU71" s="0"/>
      <c r="UDV71" s="0"/>
      <c r="UDW71" s="0"/>
      <c r="UDX71" s="0"/>
      <c r="UDY71" s="0"/>
      <c r="UDZ71" s="0"/>
      <c r="UEA71" s="0"/>
      <c r="UEB71" s="0"/>
      <c r="UEC71" s="0"/>
      <c r="UED71" s="0"/>
      <c r="UEE71" s="0"/>
      <c r="UEF71" s="0"/>
      <c r="UEG71" s="0"/>
      <c r="UEH71" s="0"/>
      <c r="UEI71" s="0"/>
      <c r="UEJ71" s="0"/>
      <c r="UEK71" s="0"/>
      <c r="UEL71" s="0"/>
      <c r="UEM71" s="0"/>
      <c r="UEN71" s="0"/>
      <c r="UEO71" s="0"/>
      <c r="UEP71" s="0"/>
      <c r="UEQ71" s="0"/>
      <c r="UER71" s="0"/>
      <c r="UES71" s="0"/>
      <c r="UET71" s="0"/>
      <c r="UEU71" s="0"/>
      <c r="UEV71" s="0"/>
      <c r="UEW71" s="0"/>
      <c r="UEX71" s="0"/>
      <c r="UEY71" s="0"/>
      <c r="UEZ71" s="0"/>
      <c r="UFA71" s="0"/>
      <c r="UFB71" s="0"/>
      <c r="UFC71" s="0"/>
      <c r="UFD71" s="0"/>
      <c r="UFE71" s="0"/>
      <c r="UFF71" s="0"/>
      <c r="UFG71" s="0"/>
      <c r="UFH71" s="0"/>
      <c r="UFI71" s="0"/>
      <c r="UFJ71" s="0"/>
      <c r="UFK71" s="0"/>
      <c r="UFL71" s="0"/>
      <c r="UFM71" s="0"/>
      <c r="UFN71" s="0"/>
      <c r="UFO71" s="0"/>
      <c r="UFP71" s="0"/>
      <c r="UFQ71" s="0"/>
      <c r="UFR71" s="0"/>
      <c r="UFS71" s="0"/>
      <c r="UFT71" s="0"/>
      <c r="UFU71" s="0"/>
      <c r="UFV71" s="0"/>
      <c r="UFW71" s="0"/>
      <c r="UFX71" s="0"/>
      <c r="UFY71" s="0"/>
      <c r="UFZ71" s="0"/>
      <c r="UGA71" s="0"/>
      <c r="UGB71" s="0"/>
      <c r="UGC71" s="0"/>
      <c r="UGD71" s="0"/>
      <c r="UGE71" s="0"/>
      <c r="UGF71" s="0"/>
      <c r="UGG71" s="0"/>
      <c r="UGH71" s="0"/>
      <c r="UGI71" s="0"/>
      <c r="UGJ71" s="0"/>
      <c r="UGK71" s="0"/>
      <c r="UGL71" s="0"/>
      <c r="UGM71" s="0"/>
      <c r="UGN71" s="0"/>
      <c r="UGO71" s="0"/>
      <c r="UGP71" s="0"/>
      <c r="UGQ71" s="0"/>
      <c r="UGR71" s="0"/>
      <c r="UGS71" s="0"/>
      <c r="UGT71" s="0"/>
      <c r="UGU71" s="0"/>
      <c r="UGV71" s="0"/>
      <c r="UGW71" s="0"/>
      <c r="UGX71" s="0"/>
      <c r="UGY71" s="0"/>
      <c r="UGZ71" s="0"/>
      <c r="UHA71" s="0"/>
      <c r="UHB71" s="0"/>
      <c r="UHC71" s="0"/>
      <c r="UHD71" s="0"/>
      <c r="UHE71" s="0"/>
      <c r="UHF71" s="0"/>
      <c r="UHG71" s="0"/>
      <c r="UHH71" s="0"/>
      <c r="UHI71" s="0"/>
      <c r="UHJ71" s="0"/>
      <c r="UHK71" s="0"/>
      <c r="UHL71" s="0"/>
      <c r="UHM71" s="0"/>
      <c r="UHN71" s="0"/>
      <c r="UHO71" s="0"/>
      <c r="UHP71" s="0"/>
      <c r="UHQ71" s="0"/>
      <c r="UHR71" s="0"/>
      <c r="UHS71" s="0"/>
      <c r="UHT71" s="0"/>
      <c r="UHU71" s="0"/>
      <c r="UHV71" s="0"/>
      <c r="UHW71" s="0"/>
      <c r="UHX71" s="0"/>
      <c r="UHY71" s="0"/>
      <c r="UHZ71" s="0"/>
      <c r="UIA71" s="0"/>
      <c r="UIB71" s="0"/>
      <c r="UIC71" s="0"/>
      <c r="UID71" s="0"/>
      <c r="UIE71" s="0"/>
      <c r="UIF71" s="0"/>
      <c r="UIG71" s="0"/>
      <c r="UIH71" s="0"/>
      <c r="UII71" s="0"/>
      <c r="UIJ71" s="0"/>
      <c r="UIK71" s="0"/>
      <c r="UIL71" s="0"/>
      <c r="UIM71" s="0"/>
      <c r="UIN71" s="0"/>
      <c r="UIO71" s="0"/>
      <c r="UIP71" s="0"/>
      <c r="UIQ71" s="0"/>
      <c r="UIR71" s="0"/>
      <c r="UIS71" s="0"/>
      <c r="UIT71" s="0"/>
      <c r="UIU71" s="0"/>
      <c r="UIV71" s="0"/>
      <c r="UIW71" s="0"/>
      <c r="UIX71" s="0"/>
      <c r="UIY71" s="0"/>
      <c r="UIZ71" s="0"/>
      <c r="UJA71" s="0"/>
      <c r="UJB71" s="0"/>
      <c r="UJC71" s="0"/>
      <c r="UJD71" s="0"/>
      <c r="UJE71" s="0"/>
      <c r="UJF71" s="0"/>
      <c r="UJG71" s="0"/>
      <c r="UJH71" s="0"/>
      <c r="UJI71" s="0"/>
      <c r="UJJ71" s="0"/>
      <c r="UJK71" s="0"/>
      <c r="UJL71" s="0"/>
      <c r="UJM71" s="0"/>
      <c r="UJN71" s="0"/>
      <c r="UJO71" s="0"/>
      <c r="UJP71" s="0"/>
      <c r="UJQ71" s="0"/>
      <c r="UJR71" s="0"/>
      <c r="UJS71" s="0"/>
      <c r="UJT71" s="0"/>
      <c r="UJU71" s="0"/>
      <c r="UJV71" s="0"/>
      <c r="UJW71" s="0"/>
      <c r="UJX71" s="0"/>
      <c r="UJY71" s="0"/>
      <c r="UJZ71" s="0"/>
      <c r="UKA71" s="0"/>
      <c r="UKB71" s="0"/>
      <c r="UKC71" s="0"/>
      <c r="UKD71" s="0"/>
      <c r="UKE71" s="0"/>
      <c r="UKF71" s="0"/>
      <c r="UKG71" s="0"/>
      <c r="UKH71" s="0"/>
      <c r="UKI71" s="0"/>
      <c r="UKJ71" s="0"/>
      <c r="UKK71" s="0"/>
      <c r="UKL71" s="0"/>
      <c r="UKM71" s="0"/>
      <c r="UKN71" s="0"/>
      <c r="UKO71" s="0"/>
      <c r="UKP71" s="0"/>
      <c r="UKQ71" s="0"/>
      <c r="UKR71" s="0"/>
      <c r="UKS71" s="0"/>
      <c r="UKT71" s="0"/>
      <c r="UKU71" s="0"/>
      <c r="UKV71" s="0"/>
      <c r="UKW71" s="0"/>
      <c r="UKX71" s="0"/>
      <c r="UKY71" s="0"/>
      <c r="UKZ71" s="0"/>
      <c r="ULA71" s="0"/>
      <c r="ULB71" s="0"/>
      <c r="ULC71" s="0"/>
      <c r="ULD71" s="0"/>
      <c r="ULE71" s="0"/>
      <c r="ULF71" s="0"/>
      <c r="ULG71" s="0"/>
      <c r="ULH71" s="0"/>
      <c r="ULI71" s="0"/>
      <c r="ULJ71" s="0"/>
      <c r="ULK71" s="0"/>
      <c r="ULL71" s="0"/>
      <c r="ULM71" s="0"/>
      <c r="ULN71" s="0"/>
      <c r="ULO71" s="0"/>
      <c r="ULP71" s="0"/>
      <c r="ULQ71" s="0"/>
      <c r="ULR71" s="0"/>
      <c r="ULS71" s="0"/>
      <c r="ULT71" s="0"/>
      <c r="ULU71" s="0"/>
      <c r="ULV71" s="0"/>
      <c r="ULW71" s="0"/>
      <c r="ULX71" s="0"/>
      <c r="ULY71" s="0"/>
      <c r="ULZ71" s="0"/>
      <c r="UMA71" s="0"/>
      <c r="UMB71" s="0"/>
      <c r="UMC71" s="0"/>
      <c r="UMD71" s="0"/>
      <c r="UME71" s="0"/>
      <c r="UMF71" s="0"/>
      <c r="UMG71" s="0"/>
      <c r="UMH71" s="0"/>
      <c r="UMI71" s="0"/>
      <c r="UMJ71" s="0"/>
      <c r="UMK71" s="0"/>
      <c r="UML71" s="0"/>
      <c r="UMM71" s="0"/>
      <c r="UMN71" s="0"/>
      <c r="UMO71" s="0"/>
      <c r="UMP71" s="0"/>
      <c r="UMQ71" s="0"/>
      <c r="UMR71" s="0"/>
      <c r="UMS71" s="0"/>
      <c r="UMT71" s="0"/>
      <c r="UMU71" s="0"/>
      <c r="UMV71" s="0"/>
      <c r="UMW71" s="0"/>
      <c r="UMX71" s="0"/>
      <c r="UMY71" s="0"/>
      <c r="UMZ71" s="0"/>
      <c r="UNA71" s="0"/>
      <c r="UNB71" s="0"/>
      <c r="UNC71" s="0"/>
      <c r="UND71" s="0"/>
      <c r="UNE71" s="0"/>
      <c r="UNF71" s="0"/>
      <c r="UNG71" s="0"/>
      <c r="UNH71" s="0"/>
      <c r="UNI71" s="0"/>
      <c r="UNJ71" s="0"/>
      <c r="UNK71" s="0"/>
      <c r="UNL71" s="0"/>
      <c r="UNM71" s="0"/>
      <c r="UNN71" s="0"/>
      <c r="UNO71" s="0"/>
      <c r="UNP71" s="0"/>
      <c r="UNQ71" s="0"/>
      <c r="UNR71" s="0"/>
      <c r="UNS71" s="0"/>
      <c r="UNT71" s="0"/>
      <c r="UNU71" s="0"/>
      <c r="UNV71" s="0"/>
      <c r="UNW71" s="0"/>
      <c r="UNX71" s="0"/>
      <c r="UNY71" s="0"/>
      <c r="UNZ71" s="0"/>
      <c r="UOA71" s="0"/>
      <c r="UOB71" s="0"/>
      <c r="UOC71" s="0"/>
      <c r="UOD71" s="0"/>
      <c r="UOE71" s="0"/>
      <c r="UOF71" s="0"/>
      <c r="UOG71" s="0"/>
      <c r="UOH71" s="0"/>
      <c r="UOI71" s="0"/>
      <c r="UOJ71" s="0"/>
      <c r="UOK71" s="0"/>
      <c r="UOL71" s="0"/>
      <c r="UOM71" s="0"/>
      <c r="UON71" s="0"/>
      <c r="UOO71" s="0"/>
      <c r="UOP71" s="0"/>
      <c r="UOQ71" s="0"/>
      <c r="UOR71" s="0"/>
      <c r="UOS71" s="0"/>
      <c r="UOT71" s="0"/>
      <c r="UOU71" s="0"/>
      <c r="UOV71" s="0"/>
      <c r="UOW71" s="0"/>
      <c r="UOX71" s="0"/>
      <c r="UOY71" s="0"/>
      <c r="UOZ71" s="0"/>
      <c r="UPA71" s="0"/>
      <c r="UPB71" s="0"/>
      <c r="UPC71" s="0"/>
      <c r="UPD71" s="0"/>
      <c r="UPE71" s="0"/>
      <c r="UPF71" s="0"/>
      <c r="UPG71" s="0"/>
      <c r="UPH71" s="0"/>
      <c r="UPI71" s="0"/>
      <c r="UPJ71" s="0"/>
      <c r="UPK71" s="0"/>
      <c r="UPL71" s="0"/>
      <c r="UPM71" s="0"/>
      <c r="UPN71" s="0"/>
      <c r="UPO71" s="0"/>
      <c r="UPP71" s="0"/>
      <c r="UPQ71" s="0"/>
      <c r="UPR71" s="0"/>
      <c r="UPS71" s="0"/>
      <c r="UPT71" s="0"/>
      <c r="UPU71" s="0"/>
      <c r="UPV71" s="0"/>
      <c r="UPW71" s="0"/>
      <c r="UPX71" s="0"/>
      <c r="UPY71" s="0"/>
      <c r="UPZ71" s="0"/>
      <c r="UQA71" s="0"/>
      <c r="UQB71" s="0"/>
      <c r="UQC71" s="0"/>
      <c r="UQD71" s="0"/>
      <c r="UQE71" s="0"/>
      <c r="UQF71" s="0"/>
      <c r="UQG71" s="0"/>
      <c r="UQH71" s="0"/>
      <c r="UQI71" s="0"/>
      <c r="UQJ71" s="0"/>
      <c r="UQK71" s="0"/>
      <c r="UQL71" s="0"/>
      <c r="UQM71" s="0"/>
      <c r="UQN71" s="0"/>
      <c r="UQO71" s="0"/>
      <c r="UQP71" s="0"/>
      <c r="UQQ71" s="0"/>
      <c r="UQR71" s="0"/>
      <c r="UQS71" s="0"/>
      <c r="UQT71" s="0"/>
      <c r="UQU71" s="0"/>
      <c r="UQV71" s="0"/>
      <c r="UQW71" s="0"/>
      <c r="UQX71" s="0"/>
      <c r="UQY71" s="0"/>
      <c r="UQZ71" s="0"/>
      <c r="URA71" s="0"/>
      <c r="URB71" s="0"/>
      <c r="URC71" s="0"/>
      <c r="URD71" s="0"/>
      <c r="URE71" s="0"/>
      <c r="URF71" s="0"/>
      <c r="URG71" s="0"/>
      <c r="URH71" s="0"/>
      <c r="URI71" s="0"/>
      <c r="URJ71" s="0"/>
      <c r="URK71" s="0"/>
      <c r="URL71" s="0"/>
      <c r="URM71" s="0"/>
      <c r="URN71" s="0"/>
      <c r="URO71" s="0"/>
      <c r="URP71" s="0"/>
      <c r="URQ71" s="0"/>
      <c r="URR71" s="0"/>
      <c r="URS71" s="0"/>
      <c r="URT71" s="0"/>
      <c r="URU71" s="0"/>
      <c r="URV71" s="0"/>
      <c r="URW71" s="0"/>
      <c r="URX71" s="0"/>
      <c r="URY71" s="0"/>
      <c r="URZ71" s="0"/>
      <c r="USA71" s="0"/>
      <c r="USB71" s="0"/>
      <c r="USC71" s="0"/>
      <c r="USD71" s="0"/>
      <c r="USE71" s="0"/>
      <c r="USF71" s="0"/>
      <c r="USG71" s="0"/>
      <c r="USH71" s="0"/>
      <c r="USI71" s="0"/>
      <c r="USJ71" s="0"/>
      <c r="USK71" s="0"/>
      <c r="USL71" s="0"/>
      <c r="USM71" s="0"/>
      <c r="USN71" s="0"/>
      <c r="USO71" s="0"/>
      <c r="USP71" s="0"/>
      <c r="USQ71" s="0"/>
      <c r="USR71" s="0"/>
      <c r="USS71" s="0"/>
      <c r="UST71" s="0"/>
      <c r="USU71" s="0"/>
      <c r="USV71" s="0"/>
      <c r="USW71" s="0"/>
      <c r="USX71" s="0"/>
      <c r="USY71" s="0"/>
      <c r="USZ71" s="0"/>
      <c r="UTA71" s="0"/>
      <c r="UTB71" s="0"/>
      <c r="UTC71" s="0"/>
      <c r="UTD71" s="0"/>
      <c r="UTE71" s="0"/>
      <c r="UTF71" s="0"/>
      <c r="UTG71" s="0"/>
      <c r="UTH71" s="0"/>
      <c r="UTI71" s="0"/>
      <c r="UTJ71" s="0"/>
      <c r="UTK71" s="0"/>
      <c r="UTL71" s="0"/>
      <c r="UTM71" s="0"/>
      <c r="UTN71" s="0"/>
      <c r="UTO71" s="0"/>
      <c r="UTP71" s="0"/>
      <c r="UTQ71" s="0"/>
      <c r="UTR71" s="0"/>
      <c r="UTS71" s="0"/>
      <c r="UTT71" s="0"/>
      <c r="UTU71" s="0"/>
      <c r="UTV71" s="0"/>
      <c r="UTW71" s="0"/>
      <c r="UTX71" s="0"/>
      <c r="UTY71" s="0"/>
      <c r="UTZ71" s="0"/>
      <c r="UUA71" s="0"/>
      <c r="UUB71" s="0"/>
      <c r="UUC71" s="0"/>
      <c r="UUD71" s="0"/>
      <c r="UUE71" s="0"/>
      <c r="UUF71" s="0"/>
      <c r="UUG71" s="0"/>
      <c r="UUH71" s="0"/>
      <c r="UUI71" s="0"/>
      <c r="UUJ71" s="0"/>
      <c r="UUK71" s="0"/>
      <c r="UUL71" s="0"/>
      <c r="UUM71" s="0"/>
      <c r="UUN71" s="0"/>
      <c r="UUO71" s="0"/>
      <c r="UUP71" s="0"/>
      <c r="UUQ71" s="0"/>
      <c r="UUR71" s="0"/>
      <c r="UUS71" s="0"/>
      <c r="UUT71" s="0"/>
      <c r="UUU71" s="0"/>
      <c r="UUV71" s="0"/>
      <c r="UUW71" s="0"/>
      <c r="UUX71" s="0"/>
      <c r="UUY71" s="0"/>
      <c r="UUZ71" s="0"/>
      <c r="UVA71" s="0"/>
      <c r="UVB71" s="0"/>
      <c r="UVC71" s="0"/>
      <c r="UVD71" s="0"/>
      <c r="UVE71" s="0"/>
      <c r="UVF71" s="0"/>
      <c r="UVG71" s="0"/>
      <c r="UVH71" s="0"/>
      <c r="UVI71" s="0"/>
      <c r="UVJ71" s="0"/>
      <c r="UVK71" s="0"/>
      <c r="UVL71" s="0"/>
      <c r="UVM71" s="0"/>
      <c r="UVN71" s="0"/>
      <c r="UVO71" s="0"/>
      <c r="UVP71" s="0"/>
      <c r="UVQ71" s="0"/>
      <c r="UVR71" s="0"/>
      <c r="UVS71" s="0"/>
      <c r="UVT71" s="0"/>
      <c r="UVU71" s="0"/>
      <c r="UVV71" s="0"/>
      <c r="UVW71" s="0"/>
      <c r="UVX71" s="0"/>
      <c r="UVY71" s="0"/>
      <c r="UVZ71" s="0"/>
      <c r="UWA71" s="0"/>
      <c r="UWB71" s="0"/>
      <c r="UWC71" s="0"/>
      <c r="UWD71" s="0"/>
      <c r="UWE71" s="0"/>
      <c r="UWF71" s="0"/>
      <c r="UWG71" s="0"/>
      <c r="UWH71" s="0"/>
      <c r="UWI71" s="0"/>
      <c r="UWJ71" s="0"/>
      <c r="UWK71" s="0"/>
      <c r="UWL71" s="0"/>
      <c r="UWM71" s="0"/>
      <c r="UWN71" s="0"/>
      <c r="UWO71" s="0"/>
      <c r="UWP71" s="0"/>
      <c r="UWQ71" s="0"/>
      <c r="UWR71" s="0"/>
      <c r="UWS71" s="0"/>
      <c r="UWT71" s="0"/>
      <c r="UWU71" s="0"/>
      <c r="UWV71" s="0"/>
      <c r="UWW71" s="0"/>
      <c r="UWX71" s="0"/>
      <c r="UWY71" s="0"/>
      <c r="UWZ71" s="0"/>
      <c r="UXA71" s="0"/>
      <c r="UXB71" s="0"/>
      <c r="UXC71" s="0"/>
      <c r="UXD71" s="0"/>
      <c r="UXE71" s="0"/>
      <c r="UXF71" s="0"/>
      <c r="UXG71" s="0"/>
      <c r="UXH71" s="0"/>
      <c r="UXI71" s="0"/>
      <c r="UXJ71" s="0"/>
      <c r="UXK71" s="0"/>
      <c r="UXL71" s="0"/>
      <c r="UXM71" s="0"/>
      <c r="UXN71" s="0"/>
      <c r="UXO71" s="0"/>
      <c r="UXP71" s="0"/>
      <c r="UXQ71" s="0"/>
      <c r="UXR71" s="0"/>
      <c r="UXS71" s="0"/>
      <c r="UXT71" s="0"/>
      <c r="UXU71" s="0"/>
      <c r="UXV71" s="0"/>
      <c r="UXW71" s="0"/>
      <c r="UXX71" s="0"/>
      <c r="UXY71" s="0"/>
      <c r="UXZ71" s="0"/>
      <c r="UYA71" s="0"/>
      <c r="UYB71" s="0"/>
      <c r="UYC71" s="0"/>
      <c r="UYD71" s="0"/>
      <c r="UYE71" s="0"/>
      <c r="UYF71" s="0"/>
      <c r="UYG71" s="0"/>
      <c r="UYH71" s="0"/>
      <c r="UYI71" s="0"/>
      <c r="UYJ71" s="0"/>
      <c r="UYK71" s="0"/>
      <c r="UYL71" s="0"/>
      <c r="UYM71" s="0"/>
      <c r="UYN71" s="0"/>
      <c r="UYO71" s="0"/>
      <c r="UYP71" s="0"/>
      <c r="UYQ71" s="0"/>
      <c r="UYR71" s="0"/>
      <c r="UYS71" s="0"/>
      <c r="UYT71" s="0"/>
      <c r="UYU71" s="0"/>
      <c r="UYV71" s="0"/>
      <c r="UYW71" s="0"/>
      <c r="UYX71" s="0"/>
      <c r="UYY71" s="0"/>
      <c r="UYZ71" s="0"/>
      <c r="UZA71" s="0"/>
      <c r="UZB71" s="0"/>
      <c r="UZC71" s="0"/>
      <c r="UZD71" s="0"/>
      <c r="UZE71" s="0"/>
      <c r="UZF71" s="0"/>
      <c r="UZG71" s="0"/>
      <c r="UZH71" s="0"/>
      <c r="UZI71" s="0"/>
      <c r="UZJ71" s="0"/>
      <c r="UZK71" s="0"/>
      <c r="UZL71" s="0"/>
      <c r="UZM71" s="0"/>
      <c r="UZN71" s="0"/>
      <c r="UZO71" s="0"/>
      <c r="UZP71" s="0"/>
      <c r="UZQ71" s="0"/>
      <c r="UZR71" s="0"/>
      <c r="UZS71" s="0"/>
      <c r="UZT71" s="0"/>
      <c r="UZU71" s="0"/>
      <c r="UZV71" s="0"/>
      <c r="UZW71" s="0"/>
      <c r="UZX71" s="0"/>
      <c r="UZY71" s="0"/>
      <c r="UZZ71" s="0"/>
      <c r="VAA71" s="0"/>
      <c r="VAB71" s="0"/>
      <c r="VAC71" s="0"/>
      <c r="VAD71" s="0"/>
      <c r="VAE71" s="0"/>
      <c r="VAF71" s="0"/>
      <c r="VAG71" s="0"/>
      <c r="VAH71" s="0"/>
      <c r="VAI71" s="0"/>
      <c r="VAJ71" s="0"/>
      <c r="VAK71" s="0"/>
      <c r="VAL71" s="0"/>
      <c r="VAM71" s="0"/>
      <c r="VAN71" s="0"/>
      <c r="VAO71" s="0"/>
      <c r="VAP71" s="0"/>
      <c r="VAQ71" s="0"/>
      <c r="VAR71" s="0"/>
      <c r="VAS71" s="0"/>
      <c r="VAT71" s="0"/>
      <c r="VAU71" s="0"/>
      <c r="VAV71" s="0"/>
      <c r="VAW71" s="0"/>
      <c r="VAX71" s="0"/>
      <c r="VAY71" s="0"/>
      <c r="VAZ71" s="0"/>
      <c r="VBA71" s="0"/>
      <c r="VBB71" s="0"/>
      <c r="VBC71" s="0"/>
      <c r="VBD71" s="0"/>
      <c r="VBE71" s="0"/>
      <c r="VBF71" s="0"/>
      <c r="VBG71" s="0"/>
      <c r="VBH71" s="0"/>
      <c r="VBI71" s="0"/>
      <c r="VBJ71" s="0"/>
      <c r="VBK71" s="0"/>
      <c r="VBL71" s="0"/>
      <c r="VBM71" s="0"/>
      <c r="VBN71" s="0"/>
      <c r="VBO71" s="0"/>
      <c r="VBP71" s="0"/>
      <c r="VBQ71" s="0"/>
      <c r="VBR71" s="0"/>
      <c r="VBS71" s="0"/>
      <c r="VBT71" s="0"/>
      <c r="VBU71" s="0"/>
      <c r="VBV71" s="0"/>
      <c r="VBW71" s="0"/>
      <c r="VBX71" s="0"/>
      <c r="VBY71" s="0"/>
      <c r="VBZ71" s="0"/>
      <c r="VCA71" s="0"/>
      <c r="VCB71" s="0"/>
      <c r="VCC71" s="0"/>
      <c r="VCD71" s="0"/>
      <c r="VCE71" s="0"/>
      <c r="VCF71" s="0"/>
      <c r="VCG71" s="0"/>
      <c r="VCH71" s="0"/>
      <c r="VCI71" s="0"/>
      <c r="VCJ71" s="0"/>
      <c r="VCK71" s="0"/>
      <c r="VCL71" s="0"/>
      <c r="VCM71" s="0"/>
      <c r="VCN71" s="0"/>
      <c r="VCO71" s="0"/>
      <c r="VCP71" s="0"/>
      <c r="VCQ71" s="0"/>
      <c r="VCR71" s="0"/>
      <c r="VCS71" s="0"/>
      <c r="VCT71" s="0"/>
      <c r="VCU71" s="0"/>
      <c r="VCV71" s="0"/>
      <c r="VCW71" s="0"/>
      <c r="VCX71" s="0"/>
      <c r="VCY71" s="0"/>
      <c r="VCZ71" s="0"/>
      <c r="VDA71" s="0"/>
      <c r="VDB71" s="0"/>
      <c r="VDC71" s="0"/>
      <c r="VDD71" s="0"/>
      <c r="VDE71" s="0"/>
      <c r="VDF71" s="0"/>
      <c r="VDG71" s="0"/>
      <c r="VDH71" s="0"/>
      <c r="VDI71" s="0"/>
      <c r="VDJ71" s="0"/>
      <c r="VDK71" s="0"/>
      <c r="VDL71" s="0"/>
      <c r="VDM71" s="0"/>
      <c r="VDN71" s="0"/>
      <c r="VDO71" s="0"/>
      <c r="VDP71" s="0"/>
      <c r="VDQ71" s="0"/>
      <c r="VDR71" s="0"/>
      <c r="VDS71" s="0"/>
      <c r="VDT71" s="0"/>
      <c r="VDU71" s="0"/>
      <c r="VDV71" s="0"/>
      <c r="VDW71" s="0"/>
      <c r="VDX71" s="0"/>
      <c r="VDY71" s="0"/>
      <c r="VDZ71" s="0"/>
      <c r="VEA71" s="0"/>
      <c r="VEB71" s="0"/>
      <c r="VEC71" s="0"/>
      <c r="VED71" s="0"/>
      <c r="VEE71" s="0"/>
      <c r="VEF71" s="0"/>
      <c r="VEG71" s="0"/>
      <c r="VEH71" s="0"/>
      <c r="VEI71" s="0"/>
      <c r="VEJ71" s="0"/>
      <c r="VEK71" s="0"/>
      <c r="VEL71" s="0"/>
      <c r="VEM71" s="0"/>
      <c r="VEN71" s="0"/>
      <c r="VEO71" s="0"/>
      <c r="VEP71" s="0"/>
      <c r="VEQ71" s="0"/>
      <c r="VER71" s="0"/>
      <c r="VES71" s="0"/>
      <c r="VET71" s="0"/>
      <c r="VEU71" s="0"/>
      <c r="VEV71" s="0"/>
      <c r="VEW71" s="0"/>
      <c r="VEX71" s="0"/>
      <c r="VEY71" s="0"/>
      <c r="VEZ71" s="0"/>
      <c r="VFA71" s="0"/>
      <c r="VFB71" s="0"/>
      <c r="VFC71" s="0"/>
      <c r="VFD71" s="0"/>
      <c r="VFE71" s="0"/>
      <c r="VFF71" s="0"/>
      <c r="VFG71" s="0"/>
      <c r="VFH71" s="0"/>
      <c r="VFI71" s="0"/>
      <c r="VFJ71" s="0"/>
      <c r="VFK71" s="0"/>
      <c r="VFL71" s="0"/>
      <c r="VFM71" s="0"/>
      <c r="VFN71" s="0"/>
      <c r="VFO71" s="0"/>
      <c r="VFP71" s="0"/>
      <c r="VFQ71" s="0"/>
      <c r="VFR71" s="0"/>
      <c r="VFS71" s="0"/>
      <c r="VFT71" s="0"/>
      <c r="VFU71" s="0"/>
      <c r="VFV71" s="0"/>
      <c r="VFW71" s="0"/>
      <c r="VFX71" s="0"/>
      <c r="VFY71" s="0"/>
      <c r="VFZ71" s="0"/>
      <c r="VGA71" s="0"/>
      <c r="VGB71" s="0"/>
      <c r="VGC71" s="0"/>
      <c r="VGD71" s="0"/>
      <c r="VGE71" s="0"/>
      <c r="VGF71" s="0"/>
      <c r="VGG71" s="0"/>
      <c r="VGH71" s="0"/>
      <c r="VGI71" s="0"/>
      <c r="VGJ71" s="0"/>
      <c r="VGK71" s="0"/>
      <c r="VGL71" s="0"/>
      <c r="VGM71" s="0"/>
      <c r="VGN71" s="0"/>
      <c r="VGO71" s="0"/>
      <c r="VGP71" s="0"/>
      <c r="VGQ71" s="0"/>
      <c r="VGR71" s="0"/>
      <c r="VGS71" s="0"/>
      <c r="VGT71" s="0"/>
      <c r="VGU71" s="0"/>
      <c r="VGV71" s="0"/>
      <c r="VGW71" s="0"/>
      <c r="VGX71" s="0"/>
      <c r="VGY71" s="0"/>
      <c r="VGZ71" s="0"/>
      <c r="VHA71" s="0"/>
      <c r="VHB71" s="0"/>
      <c r="VHC71" s="0"/>
      <c r="VHD71" s="0"/>
      <c r="VHE71" s="0"/>
      <c r="VHF71" s="0"/>
      <c r="VHG71" s="0"/>
      <c r="VHH71" s="0"/>
      <c r="VHI71" s="0"/>
      <c r="VHJ71" s="0"/>
      <c r="VHK71" s="0"/>
      <c r="VHL71" s="0"/>
      <c r="VHM71" s="0"/>
      <c r="VHN71" s="0"/>
      <c r="VHO71" s="0"/>
      <c r="VHP71" s="0"/>
      <c r="VHQ71" s="0"/>
      <c r="VHR71" s="0"/>
      <c r="VHS71" s="0"/>
      <c r="VHT71" s="0"/>
      <c r="VHU71" s="0"/>
      <c r="VHV71" s="0"/>
      <c r="VHW71" s="0"/>
      <c r="VHX71" s="0"/>
      <c r="VHY71" s="0"/>
      <c r="VHZ71" s="0"/>
      <c r="VIA71" s="0"/>
      <c r="VIB71" s="0"/>
      <c r="VIC71" s="0"/>
      <c r="VID71" s="0"/>
      <c r="VIE71" s="0"/>
      <c r="VIF71" s="0"/>
      <c r="VIG71" s="0"/>
      <c r="VIH71" s="0"/>
      <c r="VII71" s="0"/>
      <c r="VIJ71" s="0"/>
      <c r="VIK71" s="0"/>
      <c r="VIL71" s="0"/>
      <c r="VIM71" s="0"/>
      <c r="VIN71" s="0"/>
      <c r="VIO71" s="0"/>
      <c r="VIP71" s="0"/>
      <c r="VIQ71" s="0"/>
      <c r="VIR71" s="0"/>
      <c r="VIS71" s="0"/>
      <c r="VIT71" s="0"/>
      <c r="VIU71" s="0"/>
      <c r="VIV71" s="0"/>
      <c r="VIW71" s="0"/>
      <c r="VIX71" s="0"/>
      <c r="VIY71" s="0"/>
      <c r="VIZ71" s="0"/>
      <c r="VJA71" s="0"/>
      <c r="VJB71" s="0"/>
      <c r="VJC71" s="0"/>
      <c r="VJD71" s="0"/>
      <c r="VJE71" s="0"/>
      <c r="VJF71" s="0"/>
      <c r="VJG71" s="0"/>
      <c r="VJH71" s="0"/>
      <c r="VJI71" s="0"/>
      <c r="VJJ71" s="0"/>
      <c r="VJK71" s="0"/>
      <c r="VJL71" s="0"/>
      <c r="VJM71" s="0"/>
      <c r="VJN71" s="0"/>
      <c r="VJO71" s="0"/>
      <c r="VJP71" s="0"/>
      <c r="VJQ71" s="0"/>
      <c r="VJR71" s="0"/>
      <c r="VJS71" s="0"/>
      <c r="VJT71" s="0"/>
      <c r="VJU71" s="0"/>
      <c r="VJV71" s="0"/>
      <c r="VJW71" s="0"/>
      <c r="VJX71" s="0"/>
      <c r="VJY71" s="0"/>
      <c r="VJZ71" s="0"/>
      <c r="VKA71" s="0"/>
      <c r="VKB71" s="0"/>
      <c r="VKC71" s="0"/>
      <c r="VKD71" s="0"/>
      <c r="VKE71" s="0"/>
      <c r="VKF71" s="0"/>
      <c r="VKG71" s="0"/>
      <c r="VKH71" s="0"/>
      <c r="VKI71" s="0"/>
      <c r="VKJ71" s="0"/>
      <c r="VKK71" s="0"/>
      <c r="VKL71" s="0"/>
      <c r="VKM71" s="0"/>
      <c r="VKN71" s="0"/>
      <c r="VKO71" s="0"/>
      <c r="VKP71" s="0"/>
      <c r="VKQ71" s="0"/>
      <c r="VKR71" s="0"/>
      <c r="VKS71" s="0"/>
      <c r="VKT71" s="0"/>
      <c r="VKU71" s="0"/>
      <c r="VKV71" s="0"/>
      <c r="VKW71" s="0"/>
      <c r="VKX71" s="0"/>
      <c r="VKY71" s="0"/>
      <c r="VKZ71" s="0"/>
      <c r="VLA71" s="0"/>
      <c r="VLB71" s="0"/>
      <c r="VLC71" s="0"/>
      <c r="VLD71" s="0"/>
      <c r="VLE71" s="0"/>
      <c r="VLF71" s="0"/>
      <c r="VLG71" s="0"/>
      <c r="VLH71" s="0"/>
      <c r="VLI71" s="0"/>
      <c r="VLJ71" s="0"/>
      <c r="VLK71" s="0"/>
      <c r="VLL71" s="0"/>
      <c r="VLM71" s="0"/>
      <c r="VLN71" s="0"/>
      <c r="VLO71" s="0"/>
      <c r="VLP71" s="0"/>
      <c r="VLQ71" s="0"/>
      <c r="VLR71" s="0"/>
      <c r="VLS71" s="0"/>
      <c r="VLT71" s="0"/>
      <c r="VLU71" s="0"/>
      <c r="VLV71" s="0"/>
      <c r="VLW71" s="0"/>
      <c r="VLX71" s="0"/>
      <c r="VLY71" s="0"/>
      <c r="VLZ71" s="0"/>
      <c r="VMA71" s="0"/>
      <c r="VMB71" s="0"/>
      <c r="VMC71" s="0"/>
      <c r="VMD71" s="0"/>
      <c r="VME71" s="0"/>
      <c r="VMF71" s="0"/>
      <c r="VMG71" s="0"/>
      <c r="VMH71" s="0"/>
      <c r="VMI71" s="0"/>
      <c r="VMJ71" s="0"/>
      <c r="VMK71" s="0"/>
      <c r="VML71" s="0"/>
      <c r="VMM71" s="0"/>
      <c r="VMN71" s="0"/>
      <c r="VMO71" s="0"/>
      <c r="VMP71" s="0"/>
      <c r="VMQ71" s="0"/>
      <c r="VMR71" s="0"/>
      <c r="VMS71" s="0"/>
      <c r="VMT71" s="0"/>
      <c r="VMU71" s="0"/>
      <c r="VMV71" s="0"/>
      <c r="VMW71" s="0"/>
      <c r="VMX71" s="0"/>
      <c r="VMY71" s="0"/>
      <c r="VMZ71" s="0"/>
      <c r="VNA71" s="0"/>
      <c r="VNB71" s="0"/>
      <c r="VNC71" s="0"/>
      <c r="VND71" s="0"/>
      <c r="VNE71" s="0"/>
      <c r="VNF71" s="0"/>
      <c r="VNG71" s="0"/>
      <c r="VNH71" s="0"/>
      <c r="VNI71" s="0"/>
      <c r="VNJ71" s="0"/>
      <c r="VNK71" s="0"/>
      <c r="VNL71" s="0"/>
      <c r="VNM71" s="0"/>
      <c r="VNN71" s="0"/>
      <c r="VNO71" s="0"/>
      <c r="VNP71" s="0"/>
      <c r="VNQ71" s="0"/>
      <c r="VNR71" s="0"/>
      <c r="VNS71" s="0"/>
      <c r="VNT71" s="0"/>
      <c r="VNU71" s="0"/>
      <c r="VNV71" s="0"/>
      <c r="VNW71" s="0"/>
      <c r="VNX71" s="0"/>
      <c r="VNY71" s="0"/>
      <c r="VNZ71" s="0"/>
      <c r="VOA71" s="0"/>
      <c r="VOB71" s="0"/>
      <c r="VOC71" s="0"/>
      <c r="VOD71" s="0"/>
      <c r="VOE71" s="0"/>
      <c r="VOF71" s="0"/>
      <c r="VOG71" s="0"/>
      <c r="VOH71" s="0"/>
      <c r="VOI71" s="0"/>
      <c r="VOJ71" s="0"/>
      <c r="VOK71" s="0"/>
      <c r="VOL71" s="0"/>
      <c r="VOM71" s="0"/>
      <c r="VON71" s="0"/>
      <c r="VOO71" s="0"/>
      <c r="VOP71" s="0"/>
      <c r="VOQ71" s="0"/>
      <c r="VOR71" s="0"/>
      <c r="VOS71" s="0"/>
      <c r="VOT71" s="0"/>
      <c r="VOU71" s="0"/>
      <c r="VOV71" s="0"/>
      <c r="VOW71" s="0"/>
      <c r="VOX71" s="0"/>
      <c r="VOY71" s="0"/>
      <c r="VOZ71" s="0"/>
      <c r="VPA71" s="0"/>
      <c r="VPB71" s="0"/>
      <c r="VPC71" s="0"/>
      <c r="VPD71" s="0"/>
      <c r="VPE71" s="0"/>
      <c r="VPF71" s="0"/>
      <c r="VPG71" s="0"/>
      <c r="VPH71" s="0"/>
      <c r="VPI71" s="0"/>
      <c r="VPJ71" s="0"/>
      <c r="VPK71" s="0"/>
      <c r="VPL71" s="0"/>
      <c r="VPM71" s="0"/>
      <c r="VPN71" s="0"/>
      <c r="VPO71" s="0"/>
      <c r="VPP71" s="0"/>
      <c r="VPQ71" s="0"/>
      <c r="VPR71" s="0"/>
      <c r="VPS71" s="0"/>
      <c r="VPT71" s="0"/>
      <c r="VPU71" s="0"/>
      <c r="VPV71" s="0"/>
      <c r="VPW71" s="0"/>
      <c r="VPX71" s="0"/>
      <c r="VPY71" s="0"/>
      <c r="VPZ71" s="0"/>
      <c r="VQA71" s="0"/>
      <c r="VQB71" s="0"/>
      <c r="VQC71" s="0"/>
      <c r="VQD71" s="0"/>
      <c r="VQE71" s="0"/>
      <c r="VQF71" s="0"/>
      <c r="VQG71" s="0"/>
      <c r="VQH71" s="0"/>
      <c r="VQI71" s="0"/>
      <c r="VQJ71" s="0"/>
      <c r="VQK71" s="0"/>
      <c r="VQL71" s="0"/>
      <c r="VQM71" s="0"/>
      <c r="VQN71" s="0"/>
      <c r="VQO71" s="0"/>
      <c r="VQP71" s="0"/>
      <c r="VQQ71" s="0"/>
      <c r="VQR71" s="0"/>
      <c r="VQS71" s="0"/>
      <c r="VQT71" s="0"/>
      <c r="VQU71" s="0"/>
      <c r="VQV71" s="0"/>
      <c r="VQW71" s="0"/>
      <c r="VQX71" s="0"/>
      <c r="VQY71" s="0"/>
      <c r="VQZ71" s="0"/>
      <c r="VRA71" s="0"/>
      <c r="VRB71" s="0"/>
      <c r="VRC71" s="0"/>
      <c r="VRD71" s="0"/>
      <c r="VRE71" s="0"/>
      <c r="VRF71" s="0"/>
      <c r="VRG71" s="0"/>
      <c r="VRH71" s="0"/>
      <c r="VRI71" s="0"/>
      <c r="VRJ71" s="0"/>
      <c r="VRK71" s="0"/>
      <c r="VRL71" s="0"/>
      <c r="VRM71" s="0"/>
      <c r="VRN71" s="0"/>
      <c r="VRO71" s="0"/>
      <c r="VRP71" s="0"/>
      <c r="VRQ71" s="0"/>
      <c r="VRR71" s="0"/>
      <c r="VRS71" s="0"/>
      <c r="VRT71" s="0"/>
      <c r="VRU71" s="0"/>
      <c r="VRV71" s="0"/>
      <c r="VRW71" s="0"/>
      <c r="VRX71" s="0"/>
      <c r="VRY71" s="0"/>
      <c r="VRZ71" s="0"/>
      <c r="VSA71" s="0"/>
      <c r="VSB71" s="0"/>
      <c r="VSC71" s="0"/>
      <c r="VSD71" s="0"/>
      <c r="VSE71" s="0"/>
      <c r="VSF71" s="0"/>
      <c r="VSG71" s="0"/>
      <c r="VSH71" s="0"/>
      <c r="VSI71" s="0"/>
      <c r="VSJ71" s="0"/>
      <c r="VSK71" s="0"/>
      <c r="VSL71" s="0"/>
      <c r="VSM71" s="0"/>
      <c r="VSN71" s="0"/>
      <c r="VSO71" s="0"/>
      <c r="VSP71" s="0"/>
      <c r="VSQ71" s="0"/>
      <c r="VSR71" s="0"/>
      <c r="VSS71" s="0"/>
      <c r="VST71" s="0"/>
      <c r="VSU71" s="0"/>
      <c r="VSV71" s="0"/>
      <c r="VSW71" s="0"/>
      <c r="VSX71" s="0"/>
      <c r="VSY71" s="0"/>
      <c r="VSZ71" s="0"/>
      <c r="VTA71" s="0"/>
      <c r="VTB71" s="0"/>
      <c r="VTC71" s="0"/>
      <c r="VTD71" s="0"/>
      <c r="VTE71" s="0"/>
      <c r="VTF71" s="0"/>
      <c r="VTG71" s="0"/>
      <c r="VTH71" s="0"/>
      <c r="VTI71" s="0"/>
      <c r="VTJ71" s="0"/>
      <c r="VTK71" s="0"/>
      <c r="VTL71" s="0"/>
      <c r="VTM71" s="0"/>
      <c r="VTN71" s="0"/>
      <c r="VTO71" s="0"/>
      <c r="VTP71" s="0"/>
      <c r="VTQ71" s="0"/>
      <c r="VTR71" s="0"/>
      <c r="VTS71" s="0"/>
      <c r="VTT71" s="0"/>
      <c r="VTU71" s="0"/>
      <c r="VTV71" s="0"/>
      <c r="VTW71" s="0"/>
      <c r="VTX71" s="0"/>
      <c r="VTY71" s="0"/>
      <c r="VTZ71" s="0"/>
      <c r="VUA71" s="0"/>
      <c r="VUB71" s="0"/>
      <c r="VUC71" s="0"/>
      <c r="VUD71" s="0"/>
      <c r="VUE71" s="0"/>
      <c r="VUF71" s="0"/>
      <c r="VUG71" s="0"/>
      <c r="VUH71" s="0"/>
      <c r="VUI71" s="0"/>
      <c r="VUJ71" s="0"/>
      <c r="VUK71" s="0"/>
      <c r="VUL71" s="0"/>
      <c r="VUM71" s="0"/>
      <c r="VUN71" s="0"/>
      <c r="VUO71" s="0"/>
      <c r="VUP71" s="0"/>
      <c r="VUQ71" s="0"/>
      <c r="VUR71" s="0"/>
      <c r="VUS71" s="0"/>
      <c r="VUT71" s="0"/>
      <c r="VUU71" s="0"/>
      <c r="VUV71" s="0"/>
      <c r="VUW71" s="0"/>
      <c r="VUX71" s="0"/>
      <c r="VUY71" s="0"/>
      <c r="VUZ71" s="0"/>
      <c r="VVA71" s="0"/>
      <c r="VVB71" s="0"/>
      <c r="VVC71" s="0"/>
      <c r="VVD71" s="0"/>
      <c r="VVE71" s="0"/>
      <c r="VVF71" s="0"/>
      <c r="VVG71" s="0"/>
      <c r="VVH71" s="0"/>
      <c r="VVI71" s="0"/>
      <c r="VVJ71" s="0"/>
      <c r="VVK71" s="0"/>
      <c r="VVL71" s="0"/>
      <c r="VVM71" s="0"/>
      <c r="VVN71" s="0"/>
      <c r="VVO71" s="0"/>
      <c r="VVP71" s="0"/>
      <c r="VVQ71" s="0"/>
      <c r="VVR71" s="0"/>
      <c r="VVS71" s="0"/>
      <c r="VVT71" s="0"/>
      <c r="VVU71" s="0"/>
      <c r="VVV71" s="0"/>
      <c r="VVW71" s="0"/>
      <c r="VVX71" s="0"/>
      <c r="VVY71" s="0"/>
      <c r="VVZ71" s="0"/>
      <c r="VWA71" s="0"/>
      <c r="VWB71" s="0"/>
      <c r="VWC71" s="0"/>
      <c r="VWD71" s="0"/>
      <c r="VWE71" s="0"/>
      <c r="VWF71" s="0"/>
      <c r="VWG71" s="0"/>
      <c r="VWH71" s="0"/>
      <c r="VWI71" s="0"/>
      <c r="VWJ71" s="0"/>
      <c r="VWK71" s="0"/>
      <c r="VWL71" s="0"/>
      <c r="VWM71" s="0"/>
      <c r="VWN71" s="0"/>
      <c r="VWO71" s="0"/>
      <c r="VWP71" s="0"/>
      <c r="VWQ71" s="0"/>
      <c r="VWR71" s="0"/>
      <c r="VWS71" s="0"/>
      <c r="VWT71" s="0"/>
      <c r="VWU71" s="0"/>
      <c r="VWV71" s="0"/>
      <c r="VWW71" s="0"/>
      <c r="VWX71" s="0"/>
      <c r="VWY71" s="0"/>
      <c r="VWZ71" s="0"/>
      <c r="VXA71" s="0"/>
      <c r="VXB71" s="0"/>
      <c r="VXC71" s="0"/>
      <c r="VXD71" s="0"/>
      <c r="VXE71" s="0"/>
      <c r="VXF71" s="0"/>
      <c r="VXG71" s="0"/>
      <c r="VXH71" s="0"/>
      <c r="VXI71" s="0"/>
      <c r="VXJ71" s="0"/>
      <c r="VXK71" s="0"/>
      <c r="VXL71" s="0"/>
      <c r="VXM71" s="0"/>
      <c r="VXN71" s="0"/>
      <c r="VXO71" s="0"/>
      <c r="VXP71" s="0"/>
      <c r="VXQ71" s="0"/>
      <c r="VXR71" s="0"/>
      <c r="VXS71" s="0"/>
      <c r="VXT71" s="0"/>
      <c r="VXU71" s="0"/>
      <c r="VXV71" s="0"/>
      <c r="VXW71" s="0"/>
      <c r="VXX71" s="0"/>
      <c r="VXY71" s="0"/>
      <c r="VXZ71" s="0"/>
      <c r="VYA71" s="0"/>
      <c r="VYB71" s="0"/>
      <c r="VYC71" s="0"/>
      <c r="VYD71" s="0"/>
      <c r="VYE71" s="0"/>
      <c r="VYF71" s="0"/>
      <c r="VYG71" s="0"/>
      <c r="VYH71" s="0"/>
      <c r="VYI71" s="0"/>
      <c r="VYJ71" s="0"/>
      <c r="VYK71" s="0"/>
      <c r="VYL71" s="0"/>
      <c r="VYM71" s="0"/>
      <c r="VYN71" s="0"/>
      <c r="VYO71" s="0"/>
      <c r="VYP71" s="0"/>
      <c r="VYQ71" s="0"/>
      <c r="VYR71" s="0"/>
      <c r="VYS71" s="0"/>
      <c r="VYT71" s="0"/>
      <c r="VYU71" s="0"/>
      <c r="VYV71" s="0"/>
      <c r="VYW71" s="0"/>
      <c r="VYX71" s="0"/>
      <c r="VYY71" s="0"/>
      <c r="VYZ71" s="0"/>
      <c r="VZA71" s="0"/>
      <c r="VZB71" s="0"/>
      <c r="VZC71" s="0"/>
      <c r="VZD71" s="0"/>
      <c r="VZE71" s="0"/>
      <c r="VZF71" s="0"/>
      <c r="VZG71" s="0"/>
      <c r="VZH71" s="0"/>
      <c r="VZI71" s="0"/>
      <c r="VZJ71" s="0"/>
      <c r="VZK71" s="0"/>
      <c r="VZL71" s="0"/>
      <c r="VZM71" s="0"/>
      <c r="VZN71" s="0"/>
      <c r="VZO71" s="0"/>
      <c r="VZP71" s="0"/>
      <c r="VZQ71" s="0"/>
      <c r="VZR71" s="0"/>
      <c r="VZS71" s="0"/>
      <c r="VZT71" s="0"/>
      <c r="VZU71" s="0"/>
      <c r="VZV71" s="0"/>
      <c r="VZW71" s="0"/>
      <c r="VZX71" s="0"/>
      <c r="VZY71" s="0"/>
      <c r="VZZ71" s="0"/>
      <c r="WAA71" s="0"/>
      <c r="WAB71" s="0"/>
      <c r="WAC71" s="0"/>
      <c r="WAD71" s="0"/>
      <c r="WAE71" s="0"/>
      <c r="WAF71" s="0"/>
      <c r="WAG71" s="0"/>
      <c r="WAH71" s="0"/>
      <c r="WAI71" s="0"/>
      <c r="WAJ71" s="0"/>
      <c r="WAK71" s="0"/>
      <c r="WAL71" s="0"/>
      <c r="WAM71" s="0"/>
      <c r="WAN71" s="0"/>
      <c r="WAO71" s="0"/>
      <c r="WAP71" s="0"/>
      <c r="WAQ71" s="0"/>
      <c r="WAR71" s="0"/>
      <c r="WAS71" s="0"/>
      <c r="WAT71" s="0"/>
      <c r="WAU71" s="0"/>
      <c r="WAV71" s="0"/>
      <c r="WAW71" s="0"/>
      <c r="WAX71" s="0"/>
      <c r="WAY71" s="0"/>
      <c r="WAZ71" s="0"/>
      <c r="WBA71" s="0"/>
      <c r="WBB71" s="0"/>
      <c r="WBC71" s="0"/>
      <c r="WBD71" s="0"/>
      <c r="WBE71" s="0"/>
      <c r="WBF71" s="0"/>
      <c r="WBG71" s="0"/>
      <c r="WBH71" s="0"/>
      <c r="WBI71" s="0"/>
      <c r="WBJ71" s="0"/>
      <c r="WBK71" s="0"/>
      <c r="WBL71" s="0"/>
      <c r="WBM71" s="0"/>
      <c r="WBN71" s="0"/>
      <c r="WBO71" s="0"/>
      <c r="WBP71" s="0"/>
      <c r="WBQ71" s="0"/>
      <c r="WBR71" s="0"/>
      <c r="WBS71" s="0"/>
      <c r="WBT71" s="0"/>
      <c r="WBU71" s="0"/>
      <c r="WBV71" s="0"/>
      <c r="WBW71" s="0"/>
      <c r="WBX71" s="0"/>
      <c r="WBY71" s="0"/>
      <c r="WBZ71" s="0"/>
      <c r="WCA71" s="0"/>
      <c r="WCB71" s="0"/>
      <c r="WCC71" s="0"/>
      <c r="WCD71" s="0"/>
      <c r="WCE71" s="0"/>
      <c r="WCF71" s="0"/>
      <c r="WCG71" s="0"/>
      <c r="WCH71" s="0"/>
      <c r="WCI71" s="0"/>
      <c r="WCJ71" s="0"/>
      <c r="WCK71" s="0"/>
      <c r="WCL71" s="0"/>
      <c r="WCM71" s="0"/>
      <c r="WCN71" s="0"/>
      <c r="WCO71" s="0"/>
      <c r="WCP71" s="0"/>
      <c r="WCQ71" s="0"/>
      <c r="WCR71" s="0"/>
      <c r="WCS71" s="0"/>
      <c r="WCT71" s="0"/>
      <c r="WCU71" s="0"/>
      <c r="WCV71" s="0"/>
      <c r="WCW71" s="0"/>
      <c r="WCX71" s="0"/>
      <c r="WCY71" s="0"/>
      <c r="WCZ71" s="0"/>
      <c r="WDA71" s="0"/>
      <c r="WDB71" s="0"/>
      <c r="WDC71" s="0"/>
      <c r="WDD71" s="0"/>
      <c r="WDE71" s="0"/>
      <c r="WDF71" s="0"/>
      <c r="WDG71" s="0"/>
      <c r="WDH71" s="0"/>
      <c r="WDI71" s="0"/>
      <c r="WDJ71" s="0"/>
      <c r="WDK71" s="0"/>
      <c r="WDL71" s="0"/>
      <c r="WDM71" s="0"/>
      <c r="WDN71" s="0"/>
      <c r="WDO71" s="0"/>
      <c r="WDP71" s="0"/>
      <c r="WDQ71" s="0"/>
      <c r="WDR71" s="0"/>
      <c r="WDS71" s="0"/>
      <c r="WDT71" s="0"/>
      <c r="WDU71" s="0"/>
      <c r="WDV71" s="0"/>
      <c r="WDW71" s="0"/>
      <c r="WDX71" s="0"/>
      <c r="WDY71" s="0"/>
      <c r="WDZ71" s="0"/>
      <c r="WEA71" s="0"/>
      <c r="WEB71" s="0"/>
      <c r="WEC71" s="0"/>
      <c r="WED71" s="0"/>
      <c r="WEE71" s="0"/>
      <c r="WEF71" s="0"/>
      <c r="WEG71" s="0"/>
      <c r="WEH71" s="0"/>
      <c r="WEI71" s="0"/>
      <c r="WEJ71" s="0"/>
      <c r="WEK71" s="0"/>
      <c r="WEL71" s="0"/>
      <c r="WEM71" s="0"/>
      <c r="WEN71" s="0"/>
      <c r="WEO71" s="0"/>
      <c r="WEP71" s="0"/>
      <c r="WEQ71" s="0"/>
      <c r="WER71" s="0"/>
      <c r="WES71" s="0"/>
      <c r="WET71" s="0"/>
      <c r="WEU71" s="0"/>
      <c r="WEV71" s="0"/>
      <c r="WEW71" s="0"/>
      <c r="WEX71" s="0"/>
      <c r="WEY71" s="0"/>
      <c r="WEZ71" s="0"/>
      <c r="WFA71" s="0"/>
      <c r="WFB71" s="0"/>
      <c r="WFC71" s="0"/>
      <c r="WFD71" s="0"/>
      <c r="WFE71" s="0"/>
      <c r="WFF71" s="0"/>
      <c r="WFG71" s="0"/>
      <c r="WFH71" s="0"/>
      <c r="WFI71" s="0"/>
      <c r="WFJ71" s="0"/>
      <c r="WFK71" s="0"/>
      <c r="WFL71" s="0"/>
      <c r="WFM71" s="0"/>
      <c r="WFN71" s="0"/>
      <c r="WFO71" s="0"/>
      <c r="WFP71" s="0"/>
      <c r="WFQ71" s="0"/>
      <c r="WFR71" s="0"/>
      <c r="WFS71" s="0"/>
      <c r="WFT71" s="0"/>
      <c r="WFU71" s="0"/>
      <c r="WFV71" s="0"/>
      <c r="WFW71" s="0"/>
      <c r="WFX71" s="0"/>
      <c r="WFY71" s="0"/>
      <c r="WFZ71" s="0"/>
      <c r="WGA71" s="0"/>
      <c r="WGB71" s="0"/>
      <c r="WGC71" s="0"/>
      <c r="WGD71" s="0"/>
      <c r="WGE71" s="0"/>
      <c r="WGF71" s="0"/>
      <c r="WGG71" s="0"/>
      <c r="WGH71" s="0"/>
      <c r="WGI71" s="0"/>
      <c r="WGJ71" s="0"/>
      <c r="WGK71" s="0"/>
      <c r="WGL71" s="0"/>
      <c r="WGM71" s="0"/>
      <c r="WGN71" s="0"/>
      <c r="WGO71" s="0"/>
      <c r="WGP71" s="0"/>
      <c r="WGQ71" s="0"/>
      <c r="WGR71" s="0"/>
      <c r="WGS71" s="0"/>
      <c r="WGT71" s="0"/>
      <c r="WGU71" s="0"/>
      <c r="WGV71" s="0"/>
      <c r="WGW71" s="0"/>
      <c r="WGX71" s="0"/>
      <c r="WGY71" s="0"/>
      <c r="WGZ71" s="0"/>
      <c r="WHA71" s="0"/>
      <c r="WHB71" s="0"/>
      <c r="WHC71" s="0"/>
      <c r="WHD71" s="0"/>
      <c r="WHE71" s="0"/>
      <c r="WHF71" s="0"/>
      <c r="WHG71" s="0"/>
      <c r="WHH71" s="0"/>
      <c r="WHI71" s="0"/>
      <c r="WHJ71" s="0"/>
      <c r="WHK71" s="0"/>
      <c r="WHL71" s="0"/>
      <c r="WHM71" s="0"/>
      <c r="WHN71" s="0"/>
      <c r="WHO71" s="0"/>
      <c r="WHP71" s="0"/>
      <c r="WHQ71" s="0"/>
      <c r="WHR71" s="0"/>
      <c r="WHS71" s="0"/>
      <c r="WHT71" s="0"/>
      <c r="WHU71" s="0"/>
      <c r="WHV71" s="0"/>
      <c r="WHW71" s="0"/>
      <c r="WHX71" s="0"/>
      <c r="WHY71" s="0"/>
      <c r="WHZ71" s="0"/>
      <c r="WIA71" s="0"/>
      <c r="WIB71" s="0"/>
      <c r="WIC71" s="0"/>
      <c r="WID71" s="0"/>
      <c r="WIE71" s="0"/>
      <c r="WIF71" s="0"/>
      <c r="WIG71" s="0"/>
      <c r="WIH71" s="0"/>
      <c r="WII71" s="0"/>
      <c r="WIJ71" s="0"/>
      <c r="WIK71" s="0"/>
      <c r="WIL71" s="0"/>
      <c r="WIM71" s="0"/>
      <c r="WIN71" s="0"/>
      <c r="WIO71" s="0"/>
      <c r="WIP71" s="0"/>
      <c r="WIQ71" s="0"/>
      <c r="WIR71" s="0"/>
      <c r="WIS71" s="0"/>
      <c r="WIT71" s="0"/>
      <c r="WIU71" s="0"/>
      <c r="WIV71" s="0"/>
      <c r="WIW71" s="0"/>
      <c r="WIX71" s="0"/>
      <c r="WIY71" s="0"/>
      <c r="WIZ71" s="0"/>
      <c r="WJA71" s="0"/>
      <c r="WJB71" s="0"/>
      <c r="WJC71" s="0"/>
      <c r="WJD71" s="0"/>
      <c r="WJE71" s="0"/>
      <c r="WJF71" s="0"/>
      <c r="WJG71" s="0"/>
      <c r="WJH71" s="0"/>
      <c r="WJI71" s="0"/>
      <c r="WJJ71" s="0"/>
      <c r="WJK71" s="0"/>
      <c r="WJL71" s="0"/>
      <c r="WJM71" s="0"/>
      <c r="WJN71" s="0"/>
      <c r="WJO71" s="0"/>
      <c r="WJP71" s="0"/>
      <c r="WJQ71" s="0"/>
      <c r="WJR71" s="0"/>
      <c r="WJS71" s="0"/>
      <c r="WJT71" s="0"/>
      <c r="WJU71" s="0"/>
      <c r="WJV71" s="0"/>
      <c r="WJW71" s="0"/>
      <c r="WJX71" s="0"/>
      <c r="WJY71" s="0"/>
      <c r="WJZ71" s="0"/>
      <c r="WKA71" s="0"/>
      <c r="WKB71" s="0"/>
      <c r="WKC71" s="0"/>
      <c r="WKD71" s="0"/>
      <c r="WKE71" s="0"/>
      <c r="WKF71" s="0"/>
      <c r="WKG71" s="0"/>
      <c r="WKH71" s="0"/>
      <c r="WKI71" s="0"/>
      <c r="WKJ71" s="0"/>
      <c r="WKK71" s="0"/>
      <c r="WKL71" s="0"/>
      <c r="WKM71" s="0"/>
      <c r="WKN71" s="0"/>
      <c r="WKO71" s="0"/>
      <c r="WKP71" s="0"/>
      <c r="WKQ71" s="0"/>
      <c r="WKR71" s="0"/>
      <c r="WKS71" s="0"/>
      <c r="WKT71" s="0"/>
      <c r="WKU71" s="0"/>
      <c r="WKV71" s="0"/>
      <c r="WKW71" s="0"/>
      <c r="WKX71" s="0"/>
      <c r="WKY71" s="0"/>
      <c r="WKZ71" s="0"/>
      <c r="WLA71" s="0"/>
      <c r="WLB71" s="0"/>
      <c r="WLC71" s="0"/>
      <c r="WLD71" s="0"/>
      <c r="WLE71" s="0"/>
      <c r="WLF71" s="0"/>
      <c r="WLG71" s="0"/>
      <c r="WLH71" s="0"/>
      <c r="WLI71" s="0"/>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row r="72" customFormat="false" ht="13.8" hidden="false" customHeight="false" outlineLevel="0" collapsed="false">
      <c r="A72" s="745" t="s">
        <v>1061</v>
      </c>
      <c r="B72" s="746"/>
      <c r="C72" s="746"/>
      <c r="D72" s="746"/>
      <c r="E72" s="746" t="n">
        <v>360</v>
      </c>
      <c r="F72" s="746" t="n">
        <v>145</v>
      </c>
      <c r="G72" s="746" t="n">
        <v>86</v>
      </c>
      <c r="H72" s="746" t="n">
        <v>86</v>
      </c>
      <c r="I72" s="746" t="n">
        <v>92</v>
      </c>
      <c r="J72" s="746" t="n">
        <v>140</v>
      </c>
      <c r="K72" s="746" t="n">
        <v>230</v>
      </c>
      <c r="L72" s="746" t="n">
        <v>134</v>
      </c>
      <c r="M72" s="746" t="n">
        <v>76</v>
      </c>
      <c r="N72" s="746" t="n">
        <v>234</v>
      </c>
      <c r="O72" s="746" t="n">
        <v>302</v>
      </c>
      <c r="P72" s="746" t="n">
        <v>372</v>
      </c>
      <c r="Q72" s="746" t="n">
        <v>134</v>
      </c>
      <c r="R72" s="746" t="n">
        <v>93</v>
      </c>
      <c r="S72" s="746" t="n">
        <v>58</v>
      </c>
      <c r="T72" s="746"/>
      <c r="U72" s="746"/>
      <c r="V72" s="746"/>
      <c r="W72" s="746"/>
      <c r="X72" s="746"/>
      <c r="Y72" s="746"/>
      <c r="Z72" s="746"/>
      <c r="AA72" s="746"/>
      <c r="AB72" s="746"/>
      <c r="AC72" s="746"/>
      <c r="AD72" s="746"/>
      <c r="AE72" s="746"/>
      <c r="AF72" s="746"/>
      <c r="AG72" s="746"/>
      <c r="AH72" s="746"/>
      <c r="AI72" s="746"/>
      <c r="AJ72" s="746"/>
      <c r="AK72" s="746"/>
      <c r="AL72" s="746"/>
      <c r="AM72" s="746"/>
      <c r="AN72" s="746"/>
      <c r="AO72" s="746"/>
      <c r="AP72" s="746"/>
      <c r="AQ72" s="746"/>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c r="AMK72" s="0"/>
      <c r="AML72" s="0"/>
      <c r="AMM72" s="0"/>
      <c r="AMN72" s="0"/>
      <c r="AMO72" s="0"/>
      <c r="AMP72" s="0"/>
      <c r="AMQ72" s="0"/>
      <c r="AMR72" s="0"/>
      <c r="AMS72" s="0"/>
      <c r="AMT72" s="0"/>
      <c r="AMU72" s="0"/>
      <c r="AMV72" s="0"/>
      <c r="AMW72" s="0"/>
      <c r="AMX72" s="0"/>
      <c r="AMY72" s="0"/>
      <c r="AMZ72" s="0"/>
      <c r="ANA72" s="0"/>
      <c r="ANB72" s="0"/>
      <c r="ANC72" s="0"/>
      <c r="AND72" s="0"/>
      <c r="ANE72" s="0"/>
      <c r="ANF72" s="0"/>
      <c r="ANG72" s="0"/>
      <c r="ANH72" s="0"/>
      <c r="ANI72" s="0"/>
      <c r="ANJ72" s="0"/>
      <c r="ANK72" s="0"/>
      <c r="ANL72" s="0"/>
      <c r="ANM72" s="0"/>
      <c r="ANN72" s="0"/>
      <c r="ANO72" s="0"/>
      <c r="ANP72" s="0"/>
      <c r="ANQ72" s="0"/>
      <c r="ANR72" s="0"/>
      <c r="ANS72" s="0"/>
      <c r="ANT72" s="0"/>
      <c r="ANU72" s="0"/>
      <c r="ANV72" s="0"/>
      <c r="ANW72" s="0"/>
      <c r="ANX72" s="0"/>
      <c r="ANY72" s="0"/>
      <c r="ANZ72" s="0"/>
      <c r="AOA72" s="0"/>
      <c r="AOB72" s="0"/>
      <c r="AOC72" s="0"/>
      <c r="AOD72" s="0"/>
      <c r="AOE72" s="0"/>
      <c r="AOF72" s="0"/>
      <c r="AOG72" s="0"/>
      <c r="AOH72" s="0"/>
      <c r="AOI72" s="0"/>
      <c r="AOJ72" s="0"/>
      <c r="AOK72" s="0"/>
      <c r="AOL72" s="0"/>
      <c r="AOM72" s="0"/>
      <c r="AON72" s="0"/>
      <c r="AOO72" s="0"/>
      <c r="AOP72" s="0"/>
      <c r="AOQ72" s="0"/>
      <c r="AOR72" s="0"/>
      <c r="AOS72" s="0"/>
      <c r="AOT72" s="0"/>
      <c r="AOU72" s="0"/>
      <c r="AOV72" s="0"/>
      <c r="AOW72" s="0"/>
      <c r="AOX72" s="0"/>
      <c r="AOY72" s="0"/>
      <c r="AOZ72" s="0"/>
      <c r="APA72" s="0"/>
      <c r="APB72" s="0"/>
      <c r="APC72" s="0"/>
      <c r="APD72" s="0"/>
      <c r="APE72" s="0"/>
      <c r="APF72" s="0"/>
      <c r="APG72" s="0"/>
      <c r="APH72" s="0"/>
      <c r="API72" s="0"/>
      <c r="APJ72" s="0"/>
      <c r="APK72" s="0"/>
      <c r="APL72" s="0"/>
      <c r="APM72" s="0"/>
      <c r="APN72" s="0"/>
      <c r="APO72" s="0"/>
      <c r="APP72" s="0"/>
      <c r="APQ72" s="0"/>
      <c r="APR72" s="0"/>
      <c r="APS72" s="0"/>
      <c r="APT72" s="0"/>
      <c r="APU72" s="0"/>
      <c r="APV72" s="0"/>
      <c r="APW72" s="0"/>
      <c r="APX72" s="0"/>
      <c r="APY72" s="0"/>
      <c r="APZ72" s="0"/>
      <c r="AQA72" s="0"/>
      <c r="AQB72" s="0"/>
      <c r="AQC72" s="0"/>
      <c r="AQD72" s="0"/>
      <c r="AQE72" s="0"/>
      <c r="AQF72" s="0"/>
      <c r="AQG72" s="0"/>
      <c r="AQH72" s="0"/>
      <c r="AQI72" s="0"/>
      <c r="AQJ72" s="0"/>
      <c r="AQK72" s="0"/>
      <c r="AQL72" s="0"/>
      <c r="AQM72" s="0"/>
      <c r="AQN72" s="0"/>
      <c r="AQO72" s="0"/>
      <c r="AQP72" s="0"/>
      <c r="AQQ72" s="0"/>
      <c r="AQR72" s="0"/>
      <c r="AQS72" s="0"/>
      <c r="AQT72" s="0"/>
      <c r="AQU72" s="0"/>
      <c r="AQV72" s="0"/>
      <c r="AQW72" s="0"/>
      <c r="AQX72" s="0"/>
      <c r="AQY72" s="0"/>
      <c r="AQZ72" s="0"/>
      <c r="ARA72" s="0"/>
      <c r="ARB72" s="0"/>
      <c r="ARC72" s="0"/>
      <c r="ARD72" s="0"/>
      <c r="ARE72" s="0"/>
      <c r="ARF72" s="0"/>
      <c r="ARG72" s="0"/>
      <c r="ARH72" s="0"/>
      <c r="ARI72" s="0"/>
      <c r="ARJ72" s="0"/>
      <c r="ARK72" s="0"/>
      <c r="ARL72" s="0"/>
      <c r="ARM72" s="0"/>
      <c r="ARN72" s="0"/>
      <c r="ARO72" s="0"/>
      <c r="ARP72" s="0"/>
      <c r="ARQ72" s="0"/>
      <c r="ARR72" s="0"/>
      <c r="ARS72" s="0"/>
      <c r="ART72" s="0"/>
      <c r="ARU72" s="0"/>
      <c r="ARV72" s="0"/>
      <c r="ARW72" s="0"/>
      <c r="ARX72" s="0"/>
      <c r="ARY72" s="0"/>
      <c r="ARZ72" s="0"/>
      <c r="ASA72" s="0"/>
      <c r="ASB72" s="0"/>
      <c r="ASC72" s="0"/>
      <c r="ASD72" s="0"/>
      <c r="ASE72" s="0"/>
      <c r="ASF72" s="0"/>
      <c r="ASG72" s="0"/>
      <c r="ASH72" s="0"/>
      <c r="ASI72" s="0"/>
      <c r="ASJ72" s="0"/>
      <c r="ASK72" s="0"/>
      <c r="ASL72" s="0"/>
      <c r="ASM72" s="0"/>
      <c r="ASN72" s="0"/>
      <c r="ASO72" s="0"/>
      <c r="ASP72" s="0"/>
      <c r="ASQ72" s="0"/>
      <c r="ASR72" s="0"/>
      <c r="ASS72" s="0"/>
      <c r="AST72" s="0"/>
      <c r="ASU72" s="0"/>
      <c r="ASV72" s="0"/>
      <c r="ASW72" s="0"/>
      <c r="ASX72" s="0"/>
      <c r="ASY72" s="0"/>
      <c r="ASZ72" s="0"/>
      <c r="ATA72" s="0"/>
      <c r="ATB72" s="0"/>
      <c r="ATC72" s="0"/>
      <c r="ATD72" s="0"/>
      <c r="ATE72" s="0"/>
      <c r="ATF72" s="0"/>
      <c r="ATG72" s="0"/>
      <c r="ATH72" s="0"/>
      <c r="ATI72" s="0"/>
      <c r="ATJ72" s="0"/>
      <c r="ATK72" s="0"/>
      <c r="ATL72" s="0"/>
      <c r="ATM72" s="0"/>
      <c r="ATN72" s="0"/>
      <c r="ATO72" s="0"/>
      <c r="ATP72" s="0"/>
      <c r="ATQ72" s="0"/>
      <c r="ATR72" s="0"/>
      <c r="ATS72" s="0"/>
      <c r="ATT72" s="0"/>
      <c r="ATU72" s="0"/>
      <c r="ATV72" s="0"/>
      <c r="ATW72" s="0"/>
      <c r="ATX72" s="0"/>
      <c r="ATY72" s="0"/>
      <c r="ATZ72" s="0"/>
      <c r="AUA72" s="0"/>
      <c r="AUB72" s="0"/>
      <c r="AUC72" s="0"/>
      <c r="AUD72" s="0"/>
      <c r="AUE72" s="0"/>
      <c r="AUF72" s="0"/>
      <c r="AUG72" s="0"/>
      <c r="AUH72" s="0"/>
      <c r="AUI72" s="0"/>
      <c r="AUJ72" s="0"/>
      <c r="AUK72" s="0"/>
      <c r="AUL72" s="0"/>
      <c r="AUM72" s="0"/>
      <c r="AUN72" s="0"/>
      <c r="AUO72" s="0"/>
      <c r="AUP72" s="0"/>
      <c r="AUQ72" s="0"/>
      <c r="AUR72" s="0"/>
      <c r="AUS72" s="0"/>
      <c r="AUT72" s="0"/>
      <c r="AUU72" s="0"/>
      <c r="AUV72" s="0"/>
      <c r="AUW72" s="0"/>
      <c r="AUX72" s="0"/>
      <c r="AUY72" s="0"/>
      <c r="AUZ72" s="0"/>
      <c r="AVA72" s="0"/>
      <c r="AVB72" s="0"/>
      <c r="AVC72" s="0"/>
      <c r="AVD72" s="0"/>
      <c r="AVE72" s="0"/>
      <c r="AVF72" s="0"/>
      <c r="AVG72" s="0"/>
      <c r="AVH72" s="0"/>
      <c r="AVI72" s="0"/>
      <c r="AVJ72" s="0"/>
      <c r="AVK72" s="0"/>
      <c r="AVL72" s="0"/>
      <c r="AVM72" s="0"/>
      <c r="AVN72" s="0"/>
      <c r="AVO72" s="0"/>
      <c r="AVP72" s="0"/>
      <c r="AVQ72" s="0"/>
      <c r="AVR72" s="0"/>
      <c r="AVS72" s="0"/>
      <c r="AVT72" s="0"/>
      <c r="AVU72" s="0"/>
      <c r="AVV72" s="0"/>
      <c r="AVW72" s="0"/>
      <c r="AVX72" s="0"/>
      <c r="AVY72" s="0"/>
      <c r="AVZ72" s="0"/>
      <c r="AWA72" s="0"/>
      <c r="AWB72" s="0"/>
      <c r="AWC72" s="0"/>
      <c r="AWD72" s="0"/>
      <c r="AWE72" s="0"/>
      <c r="AWF72" s="0"/>
      <c r="AWG72" s="0"/>
      <c r="AWH72" s="0"/>
      <c r="AWI72" s="0"/>
      <c r="AWJ72" s="0"/>
      <c r="AWK72" s="0"/>
      <c r="AWL72" s="0"/>
      <c r="AWM72" s="0"/>
      <c r="AWN72" s="0"/>
      <c r="AWO72" s="0"/>
      <c r="AWP72" s="0"/>
      <c r="AWQ72" s="0"/>
      <c r="AWR72" s="0"/>
      <c r="AWS72" s="0"/>
      <c r="AWT72" s="0"/>
      <c r="AWU72" s="0"/>
      <c r="AWV72" s="0"/>
      <c r="AWW72" s="0"/>
      <c r="AWX72" s="0"/>
      <c r="AWY72" s="0"/>
      <c r="AWZ72" s="0"/>
      <c r="AXA72" s="0"/>
      <c r="AXB72" s="0"/>
      <c r="AXC72" s="0"/>
      <c r="AXD72" s="0"/>
      <c r="AXE72" s="0"/>
      <c r="AXF72" s="0"/>
      <c r="AXG72" s="0"/>
      <c r="AXH72" s="0"/>
      <c r="AXI72" s="0"/>
      <c r="AXJ72" s="0"/>
      <c r="AXK72" s="0"/>
      <c r="AXL72" s="0"/>
      <c r="AXM72" s="0"/>
      <c r="AXN72" s="0"/>
      <c r="AXO72" s="0"/>
      <c r="AXP72" s="0"/>
      <c r="AXQ72" s="0"/>
      <c r="AXR72" s="0"/>
      <c r="AXS72" s="0"/>
      <c r="AXT72" s="0"/>
      <c r="AXU72" s="0"/>
      <c r="AXV72" s="0"/>
      <c r="AXW72" s="0"/>
      <c r="AXX72" s="0"/>
      <c r="AXY72" s="0"/>
      <c r="AXZ72" s="0"/>
      <c r="AYA72" s="0"/>
      <c r="AYB72" s="0"/>
      <c r="AYC72" s="0"/>
      <c r="AYD72" s="0"/>
      <c r="AYE72" s="0"/>
      <c r="AYF72" s="0"/>
      <c r="AYG72" s="0"/>
      <c r="AYH72" s="0"/>
      <c r="AYI72" s="0"/>
      <c r="AYJ72" s="0"/>
      <c r="AYK72" s="0"/>
      <c r="AYL72" s="0"/>
      <c r="AYM72" s="0"/>
      <c r="AYN72" s="0"/>
      <c r="AYO72" s="0"/>
      <c r="AYP72" s="0"/>
      <c r="AYQ72" s="0"/>
      <c r="AYR72" s="0"/>
      <c r="AYS72" s="0"/>
      <c r="AYT72" s="0"/>
      <c r="AYU72" s="0"/>
      <c r="AYV72" s="0"/>
      <c r="AYW72" s="0"/>
      <c r="AYX72" s="0"/>
      <c r="AYY72" s="0"/>
      <c r="AYZ72" s="0"/>
      <c r="AZA72" s="0"/>
      <c r="AZB72" s="0"/>
      <c r="AZC72" s="0"/>
      <c r="AZD72" s="0"/>
      <c r="AZE72" s="0"/>
      <c r="AZF72" s="0"/>
      <c r="AZG72" s="0"/>
      <c r="AZH72" s="0"/>
      <c r="AZI72" s="0"/>
      <c r="AZJ72" s="0"/>
      <c r="AZK72" s="0"/>
      <c r="AZL72" s="0"/>
      <c r="AZM72" s="0"/>
      <c r="AZN72" s="0"/>
      <c r="AZO72" s="0"/>
      <c r="AZP72" s="0"/>
      <c r="AZQ72" s="0"/>
      <c r="AZR72" s="0"/>
      <c r="AZS72" s="0"/>
      <c r="AZT72" s="0"/>
      <c r="AZU72" s="0"/>
      <c r="AZV72" s="0"/>
      <c r="AZW72" s="0"/>
      <c r="AZX72" s="0"/>
      <c r="AZY72" s="0"/>
      <c r="AZZ72" s="0"/>
      <c r="BAA72" s="0"/>
      <c r="BAB72" s="0"/>
      <c r="BAC72" s="0"/>
      <c r="BAD72" s="0"/>
      <c r="BAE72" s="0"/>
      <c r="BAF72" s="0"/>
      <c r="BAG72" s="0"/>
      <c r="BAH72" s="0"/>
      <c r="BAI72" s="0"/>
      <c r="BAJ72" s="0"/>
      <c r="BAK72" s="0"/>
      <c r="BAL72" s="0"/>
      <c r="BAM72" s="0"/>
      <c r="BAN72" s="0"/>
      <c r="BAO72" s="0"/>
      <c r="BAP72" s="0"/>
      <c r="BAQ72" s="0"/>
      <c r="BAR72" s="0"/>
      <c r="BAS72" s="0"/>
      <c r="BAT72" s="0"/>
      <c r="BAU72" s="0"/>
      <c r="BAV72" s="0"/>
      <c r="BAW72" s="0"/>
      <c r="BAX72" s="0"/>
      <c r="BAY72" s="0"/>
      <c r="BAZ72" s="0"/>
      <c r="BBA72" s="0"/>
      <c r="BBB72" s="0"/>
      <c r="BBC72" s="0"/>
      <c r="BBD72" s="0"/>
      <c r="BBE72" s="0"/>
      <c r="BBF72" s="0"/>
      <c r="BBG72" s="0"/>
      <c r="BBH72" s="0"/>
      <c r="BBI72" s="0"/>
      <c r="BBJ72" s="0"/>
      <c r="BBK72" s="0"/>
      <c r="BBL72" s="0"/>
      <c r="BBM72" s="0"/>
      <c r="BBN72" s="0"/>
      <c r="BBO72" s="0"/>
      <c r="BBP72" s="0"/>
      <c r="BBQ72" s="0"/>
      <c r="BBR72" s="0"/>
      <c r="BBS72" s="0"/>
      <c r="BBT72" s="0"/>
      <c r="BBU72" s="0"/>
      <c r="BBV72" s="0"/>
      <c r="BBW72" s="0"/>
      <c r="BBX72" s="0"/>
      <c r="BBY72" s="0"/>
      <c r="BBZ72" s="0"/>
      <c r="BCA72" s="0"/>
      <c r="BCB72" s="0"/>
      <c r="BCC72" s="0"/>
      <c r="BCD72" s="0"/>
      <c r="BCE72" s="0"/>
      <c r="BCF72" s="0"/>
      <c r="BCG72" s="0"/>
      <c r="BCH72" s="0"/>
      <c r="BCI72" s="0"/>
      <c r="BCJ72" s="0"/>
      <c r="BCK72" s="0"/>
      <c r="BCL72" s="0"/>
      <c r="BCM72" s="0"/>
      <c r="BCN72" s="0"/>
      <c r="BCO72" s="0"/>
      <c r="BCP72" s="0"/>
      <c r="BCQ72" s="0"/>
      <c r="BCR72" s="0"/>
      <c r="BCS72" s="0"/>
      <c r="BCT72" s="0"/>
      <c r="BCU72" s="0"/>
      <c r="BCV72" s="0"/>
      <c r="BCW72" s="0"/>
      <c r="BCX72" s="0"/>
      <c r="BCY72" s="0"/>
      <c r="BCZ72" s="0"/>
      <c r="BDA72" s="0"/>
      <c r="BDB72" s="0"/>
      <c r="BDC72" s="0"/>
      <c r="BDD72" s="0"/>
      <c r="BDE72" s="0"/>
      <c r="BDF72" s="0"/>
      <c r="BDG72" s="0"/>
      <c r="BDH72" s="0"/>
      <c r="BDI72" s="0"/>
      <c r="BDJ72" s="0"/>
      <c r="BDK72" s="0"/>
      <c r="BDL72" s="0"/>
      <c r="BDM72" s="0"/>
      <c r="BDN72" s="0"/>
      <c r="BDO72" s="0"/>
      <c r="BDP72" s="0"/>
      <c r="BDQ72" s="0"/>
      <c r="BDR72" s="0"/>
      <c r="BDS72" s="0"/>
      <c r="BDT72" s="0"/>
      <c r="BDU72" s="0"/>
      <c r="BDV72" s="0"/>
      <c r="BDW72" s="0"/>
      <c r="BDX72" s="0"/>
      <c r="BDY72" s="0"/>
      <c r="BDZ72" s="0"/>
      <c r="BEA72" s="0"/>
      <c r="BEB72" s="0"/>
      <c r="BEC72" s="0"/>
      <c r="BED72" s="0"/>
      <c r="BEE72" s="0"/>
      <c r="BEF72" s="0"/>
      <c r="BEG72" s="0"/>
      <c r="BEH72" s="0"/>
      <c r="BEI72" s="0"/>
      <c r="BEJ72" s="0"/>
      <c r="BEK72" s="0"/>
      <c r="BEL72" s="0"/>
      <c r="BEM72" s="0"/>
      <c r="BEN72" s="0"/>
      <c r="BEO72" s="0"/>
      <c r="BEP72" s="0"/>
      <c r="BEQ72" s="0"/>
      <c r="BER72" s="0"/>
      <c r="BES72" s="0"/>
      <c r="BET72" s="0"/>
      <c r="BEU72" s="0"/>
      <c r="BEV72" s="0"/>
      <c r="BEW72" s="0"/>
      <c r="BEX72" s="0"/>
      <c r="BEY72" s="0"/>
      <c r="BEZ72" s="0"/>
      <c r="BFA72" s="0"/>
      <c r="BFB72" s="0"/>
      <c r="BFC72" s="0"/>
      <c r="BFD72" s="0"/>
      <c r="BFE72" s="0"/>
      <c r="BFF72" s="0"/>
      <c r="BFG72" s="0"/>
      <c r="BFH72" s="0"/>
      <c r="BFI72" s="0"/>
      <c r="BFJ72" s="0"/>
      <c r="BFK72" s="0"/>
      <c r="BFL72" s="0"/>
      <c r="BFM72" s="0"/>
      <c r="BFN72" s="0"/>
      <c r="BFO72" s="0"/>
      <c r="BFP72" s="0"/>
      <c r="BFQ72" s="0"/>
      <c r="BFR72" s="0"/>
      <c r="BFS72" s="0"/>
      <c r="BFT72" s="0"/>
      <c r="BFU72" s="0"/>
      <c r="BFV72" s="0"/>
      <c r="BFW72" s="0"/>
      <c r="BFX72" s="0"/>
      <c r="BFY72" s="0"/>
      <c r="BFZ72" s="0"/>
      <c r="BGA72" s="0"/>
      <c r="BGB72" s="0"/>
      <c r="BGC72" s="0"/>
      <c r="BGD72" s="0"/>
      <c r="BGE72" s="0"/>
      <c r="BGF72" s="0"/>
      <c r="BGG72" s="0"/>
      <c r="BGH72" s="0"/>
      <c r="BGI72" s="0"/>
      <c r="BGJ72" s="0"/>
      <c r="BGK72" s="0"/>
      <c r="BGL72" s="0"/>
      <c r="BGM72" s="0"/>
      <c r="BGN72" s="0"/>
      <c r="BGO72" s="0"/>
      <c r="BGP72" s="0"/>
      <c r="BGQ72" s="0"/>
      <c r="BGR72" s="0"/>
      <c r="BGS72" s="0"/>
      <c r="BGT72" s="0"/>
      <c r="BGU72" s="0"/>
      <c r="BGV72" s="0"/>
      <c r="BGW72" s="0"/>
      <c r="BGX72" s="0"/>
      <c r="BGY72" s="0"/>
      <c r="BGZ72" s="0"/>
      <c r="BHA72" s="0"/>
      <c r="BHB72" s="0"/>
      <c r="BHC72" s="0"/>
      <c r="BHD72" s="0"/>
      <c r="BHE72" s="0"/>
      <c r="BHF72" s="0"/>
      <c r="BHG72" s="0"/>
      <c r="BHH72" s="0"/>
      <c r="BHI72" s="0"/>
      <c r="BHJ72" s="0"/>
      <c r="BHK72" s="0"/>
      <c r="BHL72" s="0"/>
      <c r="BHM72" s="0"/>
      <c r="BHN72" s="0"/>
      <c r="BHO72" s="0"/>
      <c r="BHP72" s="0"/>
      <c r="BHQ72" s="0"/>
      <c r="BHR72" s="0"/>
      <c r="BHS72" s="0"/>
      <c r="BHT72" s="0"/>
      <c r="BHU72" s="0"/>
      <c r="BHV72" s="0"/>
      <c r="BHW72" s="0"/>
      <c r="BHX72" s="0"/>
      <c r="BHY72" s="0"/>
      <c r="BHZ72" s="0"/>
      <c r="BIA72" s="0"/>
      <c r="BIB72" s="0"/>
      <c r="BIC72" s="0"/>
      <c r="BID72" s="0"/>
      <c r="BIE72" s="0"/>
      <c r="BIF72" s="0"/>
      <c r="BIG72" s="0"/>
      <c r="BIH72" s="0"/>
      <c r="BII72" s="0"/>
      <c r="BIJ72" s="0"/>
      <c r="BIK72" s="0"/>
      <c r="BIL72" s="0"/>
      <c r="BIM72" s="0"/>
      <c r="BIN72" s="0"/>
      <c r="BIO72" s="0"/>
      <c r="BIP72" s="0"/>
      <c r="BIQ72" s="0"/>
      <c r="BIR72" s="0"/>
      <c r="BIS72" s="0"/>
      <c r="BIT72" s="0"/>
      <c r="BIU72" s="0"/>
      <c r="BIV72" s="0"/>
      <c r="BIW72" s="0"/>
      <c r="BIX72" s="0"/>
      <c r="BIY72" s="0"/>
      <c r="BIZ72" s="0"/>
      <c r="BJA72" s="0"/>
      <c r="BJB72" s="0"/>
      <c r="BJC72" s="0"/>
      <c r="BJD72" s="0"/>
      <c r="BJE72" s="0"/>
      <c r="BJF72" s="0"/>
      <c r="BJG72" s="0"/>
      <c r="BJH72" s="0"/>
      <c r="BJI72" s="0"/>
      <c r="BJJ72" s="0"/>
      <c r="BJK72" s="0"/>
      <c r="BJL72" s="0"/>
      <c r="BJM72" s="0"/>
      <c r="BJN72" s="0"/>
      <c r="BJO72" s="0"/>
      <c r="BJP72" s="0"/>
      <c r="BJQ72" s="0"/>
      <c r="BJR72" s="0"/>
      <c r="BJS72" s="0"/>
      <c r="BJT72" s="0"/>
      <c r="BJU72" s="0"/>
      <c r="BJV72" s="0"/>
      <c r="BJW72" s="0"/>
      <c r="BJX72" s="0"/>
      <c r="BJY72" s="0"/>
      <c r="BJZ72" s="0"/>
      <c r="BKA72" s="0"/>
      <c r="BKB72" s="0"/>
      <c r="BKC72" s="0"/>
      <c r="BKD72" s="0"/>
      <c r="BKE72" s="0"/>
      <c r="BKF72" s="0"/>
      <c r="BKG72" s="0"/>
      <c r="BKH72" s="0"/>
      <c r="BKI72" s="0"/>
      <c r="BKJ72" s="0"/>
      <c r="BKK72" s="0"/>
      <c r="BKL72" s="0"/>
      <c r="BKM72" s="0"/>
      <c r="BKN72" s="0"/>
      <c r="BKO72" s="0"/>
      <c r="BKP72" s="0"/>
      <c r="BKQ72" s="0"/>
      <c r="BKR72" s="0"/>
      <c r="BKS72" s="0"/>
      <c r="BKT72" s="0"/>
      <c r="BKU72" s="0"/>
      <c r="BKV72" s="0"/>
      <c r="BKW72" s="0"/>
      <c r="BKX72" s="0"/>
      <c r="BKY72" s="0"/>
      <c r="BKZ72" s="0"/>
      <c r="BLA72" s="0"/>
      <c r="BLB72" s="0"/>
      <c r="BLC72" s="0"/>
      <c r="BLD72" s="0"/>
      <c r="BLE72" s="0"/>
      <c r="BLF72" s="0"/>
      <c r="BLG72" s="0"/>
      <c r="BLH72" s="0"/>
      <c r="BLI72" s="0"/>
      <c r="BLJ72" s="0"/>
      <c r="BLK72" s="0"/>
      <c r="BLL72" s="0"/>
      <c r="BLM72" s="0"/>
      <c r="BLN72" s="0"/>
      <c r="BLO72" s="0"/>
      <c r="BLP72" s="0"/>
      <c r="BLQ72" s="0"/>
      <c r="BLR72" s="0"/>
      <c r="BLS72" s="0"/>
      <c r="BLT72" s="0"/>
      <c r="BLU72" s="0"/>
      <c r="BLV72" s="0"/>
      <c r="BLW72" s="0"/>
      <c r="BLX72" s="0"/>
      <c r="BLY72" s="0"/>
      <c r="BLZ72" s="0"/>
      <c r="BMA72" s="0"/>
      <c r="BMB72" s="0"/>
      <c r="BMC72" s="0"/>
      <c r="BMD72" s="0"/>
      <c r="BME72" s="0"/>
      <c r="BMF72" s="0"/>
      <c r="BMG72" s="0"/>
      <c r="BMH72" s="0"/>
      <c r="BMI72" s="0"/>
      <c r="BMJ72" s="0"/>
      <c r="BMK72" s="0"/>
      <c r="BML72" s="0"/>
      <c r="BMM72" s="0"/>
      <c r="BMN72" s="0"/>
      <c r="BMO72" s="0"/>
      <c r="BMP72" s="0"/>
      <c r="BMQ72" s="0"/>
      <c r="BMR72" s="0"/>
      <c r="BMS72" s="0"/>
      <c r="BMT72" s="0"/>
      <c r="BMU72" s="0"/>
      <c r="BMV72" s="0"/>
      <c r="BMW72" s="0"/>
      <c r="BMX72" s="0"/>
      <c r="BMY72" s="0"/>
      <c r="BMZ72" s="0"/>
      <c r="BNA72" s="0"/>
      <c r="BNB72" s="0"/>
      <c r="BNC72" s="0"/>
      <c r="BND72" s="0"/>
      <c r="BNE72" s="0"/>
      <c r="BNF72" s="0"/>
      <c r="BNG72" s="0"/>
      <c r="BNH72" s="0"/>
      <c r="BNI72" s="0"/>
      <c r="BNJ72" s="0"/>
      <c r="BNK72" s="0"/>
      <c r="BNL72" s="0"/>
      <c r="BNM72" s="0"/>
      <c r="BNN72" s="0"/>
      <c r="BNO72" s="0"/>
      <c r="BNP72" s="0"/>
      <c r="BNQ72" s="0"/>
      <c r="BNR72" s="0"/>
      <c r="BNS72" s="0"/>
      <c r="BNT72" s="0"/>
      <c r="BNU72" s="0"/>
      <c r="BNV72" s="0"/>
      <c r="BNW72" s="0"/>
      <c r="BNX72" s="0"/>
      <c r="BNY72" s="0"/>
      <c r="BNZ72" s="0"/>
      <c r="BOA72" s="0"/>
      <c r="BOB72" s="0"/>
      <c r="BOC72" s="0"/>
      <c r="BOD72" s="0"/>
      <c r="BOE72" s="0"/>
      <c r="BOF72" s="0"/>
      <c r="BOG72" s="0"/>
      <c r="BOH72" s="0"/>
      <c r="BOI72" s="0"/>
      <c r="BOJ72" s="0"/>
      <c r="BOK72" s="0"/>
      <c r="BOL72" s="0"/>
      <c r="BOM72" s="0"/>
      <c r="BON72" s="0"/>
      <c r="BOO72" s="0"/>
      <c r="BOP72" s="0"/>
      <c r="BOQ72" s="0"/>
      <c r="BOR72" s="0"/>
      <c r="BOS72" s="0"/>
      <c r="BOT72" s="0"/>
      <c r="BOU72" s="0"/>
      <c r="BOV72" s="0"/>
      <c r="BOW72" s="0"/>
      <c r="BOX72" s="0"/>
      <c r="BOY72" s="0"/>
      <c r="BOZ72" s="0"/>
      <c r="BPA72" s="0"/>
      <c r="BPB72" s="0"/>
      <c r="BPC72" s="0"/>
      <c r="BPD72" s="0"/>
      <c r="BPE72" s="0"/>
      <c r="BPF72" s="0"/>
      <c r="BPG72" s="0"/>
      <c r="BPH72" s="0"/>
      <c r="BPI72" s="0"/>
      <c r="BPJ72" s="0"/>
      <c r="BPK72" s="0"/>
      <c r="BPL72" s="0"/>
      <c r="BPM72" s="0"/>
      <c r="BPN72" s="0"/>
      <c r="BPO72" s="0"/>
      <c r="BPP72" s="0"/>
      <c r="BPQ72" s="0"/>
      <c r="BPR72" s="0"/>
      <c r="BPS72" s="0"/>
      <c r="BPT72" s="0"/>
      <c r="BPU72" s="0"/>
      <c r="BPV72" s="0"/>
      <c r="BPW72" s="0"/>
      <c r="BPX72" s="0"/>
      <c r="BPY72" s="0"/>
      <c r="BPZ72" s="0"/>
      <c r="BQA72" s="0"/>
      <c r="BQB72" s="0"/>
      <c r="BQC72" s="0"/>
      <c r="BQD72" s="0"/>
      <c r="BQE72" s="0"/>
      <c r="BQF72" s="0"/>
      <c r="BQG72" s="0"/>
      <c r="BQH72" s="0"/>
      <c r="BQI72" s="0"/>
      <c r="BQJ72" s="0"/>
      <c r="BQK72" s="0"/>
      <c r="BQL72" s="0"/>
      <c r="BQM72" s="0"/>
      <c r="BQN72" s="0"/>
      <c r="BQO72" s="0"/>
      <c r="BQP72" s="0"/>
      <c r="BQQ72" s="0"/>
      <c r="BQR72" s="0"/>
      <c r="BQS72" s="0"/>
      <c r="BQT72" s="0"/>
      <c r="BQU72" s="0"/>
      <c r="BQV72" s="0"/>
      <c r="BQW72" s="0"/>
      <c r="BQX72" s="0"/>
      <c r="BQY72" s="0"/>
      <c r="BQZ72" s="0"/>
      <c r="BRA72" s="0"/>
      <c r="BRB72" s="0"/>
      <c r="BRC72" s="0"/>
      <c r="BRD72" s="0"/>
      <c r="BRE72" s="0"/>
      <c r="BRF72" s="0"/>
      <c r="BRG72" s="0"/>
      <c r="BRH72" s="0"/>
      <c r="BRI72" s="0"/>
      <c r="BRJ72" s="0"/>
      <c r="BRK72" s="0"/>
      <c r="BRL72" s="0"/>
      <c r="BRM72" s="0"/>
      <c r="BRN72" s="0"/>
      <c r="BRO72" s="0"/>
      <c r="BRP72" s="0"/>
      <c r="BRQ72" s="0"/>
      <c r="BRR72" s="0"/>
      <c r="BRS72" s="0"/>
      <c r="BRT72" s="0"/>
      <c r="BRU72" s="0"/>
      <c r="BRV72" s="0"/>
      <c r="BRW72" s="0"/>
      <c r="BRX72" s="0"/>
      <c r="BRY72" s="0"/>
      <c r="BRZ72" s="0"/>
      <c r="BSA72" s="0"/>
      <c r="BSB72" s="0"/>
      <c r="BSC72" s="0"/>
      <c r="BSD72" s="0"/>
      <c r="BSE72" s="0"/>
      <c r="BSF72" s="0"/>
      <c r="BSG72" s="0"/>
      <c r="BSH72" s="0"/>
      <c r="BSI72" s="0"/>
      <c r="BSJ72" s="0"/>
      <c r="BSK72" s="0"/>
      <c r="BSL72" s="0"/>
      <c r="BSM72" s="0"/>
      <c r="BSN72" s="0"/>
      <c r="BSO72" s="0"/>
      <c r="BSP72" s="0"/>
      <c r="BSQ72" s="0"/>
      <c r="BSR72" s="0"/>
      <c r="BSS72" s="0"/>
      <c r="BST72" s="0"/>
      <c r="BSU72" s="0"/>
      <c r="BSV72" s="0"/>
      <c r="BSW72" s="0"/>
      <c r="BSX72" s="0"/>
      <c r="BSY72" s="0"/>
      <c r="BSZ72" s="0"/>
      <c r="BTA72" s="0"/>
      <c r="BTB72" s="0"/>
      <c r="BTC72" s="0"/>
      <c r="BTD72" s="0"/>
      <c r="BTE72" s="0"/>
      <c r="BTF72" s="0"/>
      <c r="BTG72" s="0"/>
      <c r="BTH72" s="0"/>
      <c r="BTI72" s="0"/>
      <c r="BTJ72" s="0"/>
      <c r="BTK72" s="0"/>
      <c r="BTL72" s="0"/>
      <c r="BTM72" s="0"/>
      <c r="BTN72" s="0"/>
      <c r="BTO72" s="0"/>
      <c r="BTP72" s="0"/>
      <c r="BTQ72" s="0"/>
      <c r="BTR72" s="0"/>
      <c r="BTS72" s="0"/>
      <c r="BTT72" s="0"/>
      <c r="BTU72" s="0"/>
      <c r="BTV72" s="0"/>
      <c r="BTW72" s="0"/>
      <c r="BTX72" s="0"/>
      <c r="BTY72" s="0"/>
      <c r="BTZ72" s="0"/>
      <c r="BUA72" s="0"/>
      <c r="BUB72" s="0"/>
      <c r="BUC72" s="0"/>
      <c r="BUD72" s="0"/>
      <c r="BUE72" s="0"/>
      <c r="BUF72" s="0"/>
      <c r="BUG72" s="0"/>
      <c r="BUH72" s="0"/>
      <c r="BUI72" s="0"/>
      <c r="BUJ72" s="0"/>
      <c r="BUK72" s="0"/>
      <c r="BUL72" s="0"/>
      <c r="BUM72" s="0"/>
      <c r="BUN72" s="0"/>
      <c r="BUO72" s="0"/>
      <c r="BUP72" s="0"/>
      <c r="BUQ72" s="0"/>
      <c r="BUR72" s="0"/>
      <c r="BUS72" s="0"/>
      <c r="BUT72" s="0"/>
      <c r="BUU72" s="0"/>
      <c r="BUV72" s="0"/>
      <c r="BUW72" s="0"/>
      <c r="BUX72" s="0"/>
      <c r="BUY72" s="0"/>
      <c r="BUZ72" s="0"/>
      <c r="BVA72" s="0"/>
      <c r="BVB72" s="0"/>
      <c r="BVC72" s="0"/>
      <c r="BVD72" s="0"/>
      <c r="BVE72" s="0"/>
      <c r="BVF72" s="0"/>
      <c r="BVG72" s="0"/>
      <c r="BVH72" s="0"/>
      <c r="BVI72" s="0"/>
      <c r="BVJ72" s="0"/>
      <c r="BVK72" s="0"/>
      <c r="BVL72" s="0"/>
      <c r="BVM72" s="0"/>
      <c r="BVN72" s="0"/>
      <c r="BVO72" s="0"/>
      <c r="BVP72" s="0"/>
      <c r="BVQ72" s="0"/>
      <c r="BVR72" s="0"/>
      <c r="BVS72" s="0"/>
      <c r="BVT72" s="0"/>
      <c r="BVU72" s="0"/>
      <c r="BVV72" s="0"/>
      <c r="BVW72" s="0"/>
      <c r="BVX72" s="0"/>
      <c r="BVY72" s="0"/>
      <c r="BVZ72" s="0"/>
      <c r="BWA72" s="0"/>
      <c r="BWB72" s="0"/>
      <c r="BWC72" s="0"/>
      <c r="BWD72" s="0"/>
      <c r="BWE72" s="0"/>
      <c r="BWF72" s="0"/>
      <c r="BWG72" s="0"/>
      <c r="BWH72" s="0"/>
      <c r="BWI72" s="0"/>
      <c r="BWJ72" s="0"/>
      <c r="BWK72" s="0"/>
      <c r="BWL72" s="0"/>
      <c r="BWM72" s="0"/>
      <c r="BWN72" s="0"/>
      <c r="BWO72" s="0"/>
      <c r="BWP72" s="0"/>
      <c r="BWQ72" s="0"/>
      <c r="BWR72" s="0"/>
      <c r="BWS72" s="0"/>
      <c r="BWT72" s="0"/>
      <c r="BWU72" s="0"/>
      <c r="BWV72" s="0"/>
      <c r="BWW72" s="0"/>
      <c r="BWX72" s="0"/>
      <c r="BWY72" s="0"/>
      <c r="BWZ72" s="0"/>
      <c r="BXA72" s="0"/>
      <c r="BXB72" s="0"/>
      <c r="BXC72" s="0"/>
      <c r="BXD72" s="0"/>
      <c r="BXE72" s="0"/>
      <c r="BXF72" s="0"/>
      <c r="BXG72" s="0"/>
      <c r="BXH72" s="0"/>
      <c r="BXI72" s="0"/>
      <c r="BXJ72" s="0"/>
      <c r="BXK72" s="0"/>
      <c r="BXL72" s="0"/>
      <c r="BXM72" s="0"/>
      <c r="BXN72" s="0"/>
      <c r="BXO72" s="0"/>
      <c r="BXP72" s="0"/>
      <c r="BXQ72" s="0"/>
      <c r="BXR72" s="0"/>
      <c r="BXS72" s="0"/>
      <c r="BXT72" s="0"/>
      <c r="BXU72" s="0"/>
      <c r="BXV72" s="0"/>
      <c r="BXW72" s="0"/>
      <c r="BXX72" s="0"/>
      <c r="BXY72" s="0"/>
      <c r="BXZ72" s="0"/>
      <c r="BYA72" s="0"/>
      <c r="BYB72" s="0"/>
      <c r="BYC72" s="0"/>
      <c r="BYD72" s="0"/>
      <c r="BYE72" s="0"/>
      <c r="BYF72" s="0"/>
      <c r="BYG72" s="0"/>
      <c r="BYH72" s="0"/>
      <c r="BYI72" s="0"/>
      <c r="BYJ72" s="0"/>
      <c r="BYK72" s="0"/>
      <c r="BYL72" s="0"/>
      <c r="BYM72" s="0"/>
      <c r="BYN72" s="0"/>
      <c r="BYO72" s="0"/>
      <c r="BYP72" s="0"/>
      <c r="BYQ72" s="0"/>
      <c r="BYR72" s="0"/>
      <c r="BYS72" s="0"/>
      <c r="BYT72" s="0"/>
      <c r="BYU72" s="0"/>
      <c r="BYV72" s="0"/>
      <c r="BYW72" s="0"/>
      <c r="BYX72" s="0"/>
      <c r="BYY72" s="0"/>
      <c r="BYZ72" s="0"/>
      <c r="BZA72" s="0"/>
      <c r="BZB72" s="0"/>
      <c r="BZC72" s="0"/>
      <c r="BZD72" s="0"/>
      <c r="BZE72" s="0"/>
      <c r="BZF72" s="0"/>
      <c r="BZG72" s="0"/>
      <c r="BZH72" s="0"/>
      <c r="BZI72" s="0"/>
      <c r="BZJ72" s="0"/>
      <c r="BZK72" s="0"/>
      <c r="BZL72" s="0"/>
      <c r="BZM72" s="0"/>
      <c r="BZN72" s="0"/>
      <c r="BZO72" s="0"/>
      <c r="BZP72" s="0"/>
      <c r="BZQ72" s="0"/>
      <c r="BZR72" s="0"/>
      <c r="BZS72" s="0"/>
      <c r="BZT72" s="0"/>
      <c r="BZU72" s="0"/>
      <c r="BZV72" s="0"/>
      <c r="BZW72" s="0"/>
      <c r="BZX72" s="0"/>
      <c r="BZY72" s="0"/>
      <c r="BZZ72" s="0"/>
      <c r="CAA72" s="0"/>
      <c r="CAB72" s="0"/>
      <c r="CAC72" s="0"/>
      <c r="CAD72" s="0"/>
      <c r="CAE72" s="0"/>
      <c r="CAF72" s="0"/>
      <c r="CAG72" s="0"/>
      <c r="CAH72" s="0"/>
      <c r="CAI72" s="0"/>
      <c r="CAJ72" s="0"/>
      <c r="CAK72" s="0"/>
      <c r="CAL72" s="0"/>
      <c r="CAM72" s="0"/>
      <c r="CAN72" s="0"/>
      <c r="CAO72" s="0"/>
      <c r="CAP72" s="0"/>
      <c r="CAQ72" s="0"/>
      <c r="CAR72" s="0"/>
      <c r="CAS72" s="0"/>
      <c r="CAT72" s="0"/>
      <c r="CAU72" s="0"/>
      <c r="CAV72" s="0"/>
      <c r="CAW72" s="0"/>
      <c r="CAX72" s="0"/>
      <c r="CAY72" s="0"/>
      <c r="CAZ72" s="0"/>
      <c r="CBA72" s="0"/>
      <c r="CBB72" s="0"/>
      <c r="CBC72" s="0"/>
      <c r="CBD72" s="0"/>
      <c r="CBE72" s="0"/>
      <c r="CBF72" s="0"/>
      <c r="CBG72" s="0"/>
      <c r="CBH72" s="0"/>
      <c r="CBI72" s="0"/>
      <c r="CBJ72" s="0"/>
      <c r="CBK72" s="0"/>
      <c r="CBL72" s="0"/>
      <c r="CBM72" s="0"/>
      <c r="CBN72" s="0"/>
      <c r="CBO72" s="0"/>
      <c r="CBP72" s="0"/>
      <c r="CBQ72" s="0"/>
      <c r="CBR72" s="0"/>
      <c r="CBS72" s="0"/>
      <c r="CBT72" s="0"/>
      <c r="CBU72" s="0"/>
      <c r="CBV72" s="0"/>
      <c r="CBW72" s="0"/>
      <c r="CBX72" s="0"/>
      <c r="CBY72" s="0"/>
      <c r="CBZ72" s="0"/>
      <c r="CCA72" s="0"/>
      <c r="CCB72" s="0"/>
      <c r="CCC72" s="0"/>
      <c r="CCD72" s="0"/>
      <c r="CCE72" s="0"/>
      <c r="CCF72" s="0"/>
      <c r="CCG72" s="0"/>
      <c r="CCH72" s="0"/>
      <c r="CCI72" s="0"/>
      <c r="CCJ72" s="0"/>
      <c r="CCK72" s="0"/>
      <c r="CCL72" s="0"/>
      <c r="CCM72" s="0"/>
      <c r="CCN72" s="0"/>
      <c r="CCO72" s="0"/>
      <c r="CCP72" s="0"/>
      <c r="CCQ72" s="0"/>
      <c r="CCR72" s="0"/>
      <c r="CCS72" s="0"/>
      <c r="CCT72" s="0"/>
      <c r="CCU72" s="0"/>
      <c r="CCV72" s="0"/>
      <c r="CCW72" s="0"/>
      <c r="CCX72" s="0"/>
      <c r="CCY72" s="0"/>
      <c r="CCZ72" s="0"/>
      <c r="CDA72" s="0"/>
      <c r="CDB72" s="0"/>
      <c r="CDC72" s="0"/>
      <c r="CDD72" s="0"/>
      <c r="CDE72" s="0"/>
      <c r="CDF72" s="0"/>
      <c r="CDG72" s="0"/>
      <c r="CDH72" s="0"/>
      <c r="CDI72" s="0"/>
      <c r="CDJ72" s="0"/>
      <c r="CDK72" s="0"/>
      <c r="CDL72" s="0"/>
      <c r="CDM72" s="0"/>
      <c r="CDN72" s="0"/>
      <c r="CDO72" s="0"/>
      <c r="CDP72" s="0"/>
      <c r="CDQ72" s="0"/>
      <c r="CDR72" s="0"/>
      <c r="CDS72" s="0"/>
      <c r="CDT72" s="0"/>
      <c r="CDU72" s="0"/>
      <c r="CDV72" s="0"/>
      <c r="CDW72" s="0"/>
      <c r="CDX72" s="0"/>
      <c r="CDY72" s="0"/>
      <c r="CDZ72" s="0"/>
      <c r="CEA72" s="0"/>
      <c r="CEB72" s="0"/>
      <c r="CEC72" s="0"/>
      <c r="CED72" s="0"/>
      <c r="CEE72" s="0"/>
      <c r="CEF72" s="0"/>
      <c r="CEG72" s="0"/>
      <c r="CEH72" s="0"/>
      <c r="CEI72" s="0"/>
      <c r="CEJ72" s="0"/>
      <c r="CEK72" s="0"/>
      <c r="CEL72" s="0"/>
      <c r="CEM72" s="0"/>
      <c r="CEN72" s="0"/>
      <c r="CEO72" s="0"/>
      <c r="CEP72" s="0"/>
      <c r="CEQ72" s="0"/>
      <c r="CER72" s="0"/>
      <c r="CES72" s="0"/>
      <c r="CET72" s="0"/>
      <c r="CEU72" s="0"/>
      <c r="CEV72" s="0"/>
      <c r="CEW72" s="0"/>
      <c r="CEX72" s="0"/>
      <c r="CEY72" s="0"/>
      <c r="CEZ72" s="0"/>
      <c r="CFA72" s="0"/>
      <c r="CFB72" s="0"/>
      <c r="CFC72" s="0"/>
      <c r="CFD72" s="0"/>
      <c r="CFE72" s="0"/>
      <c r="CFF72" s="0"/>
      <c r="CFG72" s="0"/>
      <c r="CFH72" s="0"/>
      <c r="CFI72" s="0"/>
      <c r="CFJ72" s="0"/>
      <c r="CFK72" s="0"/>
      <c r="CFL72" s="0"/>
      <c r="CFM72" s="0"/>
      <c r="CFN72" s="0"/>
      <c r="CFO72" s="0"/>
      <c r="CFP72" s="0"/>
      <c r="CFQ72" s="0"/>
      <c r="CFR72" s="0"/>
      <c r="CFS72" s="0"/>
      <c r="CFT72" s="0"/>
      <c r="CFU72" s="0"/>
      <c r="CFV72" s="0"/>
      <c r="CFW72" s="0"/>
      <c r="CFX72" s="0"/>
      <c r="CFY72" s="0"/>
      <c r="CFZ72" s="0"/>
      <c r="CGA72" s="0"/>
      <c r="CGB72" s="0"/>
      <c r="CGC72" s="0"/>
      <c r="CGD72" s="0"/>
      <c r="CGE72" s="0"/>
      <c r="CGF72" s="0"/>
      <c r="CGG72" s="0"/>
      <c r="CGH72" s="0"/>
      <c r="CGI72" s="0"/>
      <c r="CGJ72" s="0"/>
      <c r="CGK72" s="0"/>
      <c r="CGL72" s="0"/>
      <c r="CGM72" s="0"/>
      <c r="CGN72" s="0"/>
      <c r="CGO72" s="0"/>
      <c r="CGP72" s="0"/>
      <c r="CGQ72" s="0"/>
      <c r="CGR72" s="0"/>
      <c r="CGS72" s="0"/>
      <c r="CGT72" s="0"/>
      <c r="CGU72" s="0"/>
      <c r="CGV72" s="0"/>
      <c r="CGW72" s="0"/>
      <c r="CGX72" s="0"/>
      <c r="CGY72" s="0"/>
      <c r="CGZ72" s="0"/>
      <c r="CHA72" s="0"/>
      <c r="CHB72" s="0"/>
      <c r="CHC72" s="0"/>
      <c r="CHD72" s="0"/>
      <c r="CHE72" s="0"/>
      <c r="CHF72" s="0"/>
      <c r="CHG72" s="0"/>
      <c r="CHH72" s="0"/>
      <c r="CHI72" s="0"/>
      <c r="CHJ72" s="0"/>
      <c r="CHK72" s="0"/>
      <c r="CHL72" s="0"/>
      <c r="CHM72" s="0"/>
      <c r="CHN72" s="0"/>
      <c r="CHO72" s="0"/>
      <c r="CHP72" s="0"/>
      <c r="CHQ72" s="0"/>
      <c r="CHR72" s="0"/>
      <c r="CHS72" s="0"/>
      <c r="CHT72" s="0"/>
      <c r="CHU72" s="0"/>
      <c r="CHV72" s="0"/>
      <c r="CHW72" s="0"/>
      <c r="CHX72" s="0"/>
      <c r="CHY72" s="0"/>
      <c r="CHZ72" s="0"/>
      <c r="CIA72" s="0"/>
      <c r="CIB72" s="0"/>
      <c r="CIC72" s="0"/>
      <c r="CID72" s="0"/>
      <c r="CIE72" s="0"/>
      <c r="CIF72" s="0"/>
      <c r="CIG72" s="0"/>
      <c r="CIH72" s="0"/>
      <c r="CII72" s="0"/>
      <c r="CIJ72" s="0"/>
      <c r="CIK72" s="0"/>
      <c r="CIL72" s="0"/>
      <c r="CIM72" s="0"/>
      <c r="CIN72" s="0"/>
      <c r="CIO72" s="0"/>
      <c r="CIP72" s="0"/>
      <c r="CIQ72" s="0"/>
      <c r="CIR72" s="0"/>
      <c r="CIS72" s="0"/>
      <c r="CIT72" s="0"/>
      <c r="CIU72" s="0"/>
      <c r="CIV72" s="0"/>
      <c r="CIW72" s="0"/>
      <c r="CIX72" s="0"/>
      <c r="CIY72" s="0"/>
      <c r="CIZ72" s="0"/>
      <c r="CJA72" s="0"/>
      <c r="CJB72" s="0"/>
      <c r="CJC72" s="0"/>
      <c r="CJD72" s="0"/>
      <c r="CJE72" s="0"/>
      <c r="CJF72" s="0"/>
      <c r="CJG72" s="0"/>
      <c r="CJH72" s="0"/>
      <c r="CJI72" s="0"/>
      <c r="CJJ72" s="0"/>
      <c r="CJK72" s="0"/>
      <c r="CJL72" s="0"/>
      <c r="CJM72" s="0"/>
      <c r="CJN72" s="0"/>
      <c r="CJO72" s="0"/>
      <c r="CJP72" s="0"/>
      <c r="CJQ72" s="0"/>
      <c r="CJR72" s="0"/>
      <c r="CJS72" s="0"/>
      <c r="CJT72" s="0"/>
      <c r="CJU72" s="0"/>
      <c r="CJV72" s="0"/>
      <c r="CJW72" s="0"/>
      <c r="CJX72" s="0"/>
      <c r="CJY72" s="0"/>
      <c r="CJZ72" s="0"/>
      <c r="CKA72" s="0"/>
      <c r="CKB72" s="0"/>
      <c r="CKC72" s="0"/>
      <c r="CKD72" s="0"/>
      <c r="CKE72" s="0"/>
      <c r="CKF72" s="0"/>
      <c r="CKG72" s="0"/>
      <c r="CKH72" s="0"/>
      <c r="CKI72" s="0"/>
      <c r="CKJ72" s="0"/>
      <c r="CKK72" s="0"/>
      <c r="CKL72" s="0"/>
      <c r="CKM72" s="0"/>
      <c r="CKN72" s="0"/>
      <c r="CKO72" s="0"/>
      <c r="CKP72" s="0"/>
      <c r="CKQ72" s="0"/>
      <c r="CKR72" s="0"/>
      <c r="CKS72" s="0"/>
      <c r="CKT72" s="0"/>
      <c r="CKU72" s="0"/>
      <c r="CKV72" s="0"/>
      <c r="CKW72" s="0"/>
      <c r="CKX72" s="0"/>
      <c r="CKY72" s="0"/>
      <c r="CKZ72" s="0"/>
      <c r="CLA72" s="0"/>
      <c r="CLB72" s="0"/>
      <c r="CLC72" s="0"/>
      <c r="CLD72" s="0"/>
      <c r="CLE72" s="0"/>
      <c r="CLF72" s="0"/>
      <c r="CLG72" s="0"/>
      <c r="CLH72" s="0"/>
      <c r="CLI72" s="0"/>
      <c r="CLJ72" s="0"/>
      <c r="CLK72" s="0"/>
      <c r="CLL72" s="0"/>
      <c r="CLM72" s="0"/>
      <c r="CLN72" s="0"/>
      <c r="CLO72" s="0"/>
      <c r="CLP72" s="0"/>
      <c r="CLQ72" s="0"/>
      <c r="CLR72" s="0"/>
      <c r="CLS72" s="0"/>
      <c r="CLT72" s="0"/>
      <c r="CLU72" s="0"/>
      <c r="CLV72" s="0"/>
      <c r="CLW72" s="0"/>
      <c r="CLX72" s="0"/>
      <c r="CLY72" s="0"/>
      <c r="CLZ72" s="0"/>
      <c r="CMA72" s="0"/>
      <c r="CMB72" s="0"/>
      <c r="CMC72" s="0"/>
      <c r="CMD72" s="0"/>
      <c r="CME72" s="0"/>
      <c r="CMF72" s="0"/>
      <c r="CMG72" s="0"/>
      <c r="CMH72" s="0"/>
      <c r="CMI72" s="0"/>
      <c r="CMJ72" s="0"/>
      <c r="CMK72" s="0"/>
      <c r="CML72" s="0"/>
      <c r="CMM72" s="0"/>
      <c r="CMN72" s="0"/>
      <c r="CMO72" s="0"/>
      <c r="CMP72" s="0"/>
      <c r="CMQ72" s="0"/>
      <c r="CMR72" s="0"/>
      <c r="CMS72" s="0"/>
      <c r="CMT72" s="0"/>
      <c r="CMU72" s="0"/>
      <c r="CMV72" s="0"/>
      <c r="CMW72" s="0"/>
      <c r="CMX72" s="0"/>
      <c r="CMY72" s="0"/>
      <c r="CMZ72" s="0"/>
      <c r="CNA72" s="0"/>
      <c r="CNB72" s="0"/>
      <c r="CNC72" s="0"/>
      <c r="CND72" s="0"/>
      <c r="CNE72" s="0"/>
      <c r="CNF72" s="0"/>
      <c r="CNG72" s="0"/>
      <c r="CNH72" s="0"/>
      <c r="CNI72" s="0"/>
      <c r="CNJ72" s="0"/>
      <c r="CNK72" s="0"/>
      <c r="CNL72" s="0"/>
      <c r="CNM72" s="0"/>
      <c r="CNN72" s="0"/>
      <c r="CNO72" s="0"/>
      <c r="CNP72" s="0"/>
      <c r="CNQ72" s="0"/>
      <c r="CNR72" s="0"/>
      <c r="CNS72" s="0"/>
      <c r="CNT72" s="0"/>
      <c r="CNU72" s="0"/>
      <c r="CNV72" s="0"/>
      <c r="CNW72" s="0"/>
      <c r="CNX72" s="0"/>
      <c r="CNY72" s="0"/>
      <c r="CNZ72" s="0"/>
      <c r="COA72" s="0"/>
      <c r="COB72" s="0"/>
      <c r="COC72" s="0"/>
      <c r="COD72" s="0"/>
      <c r="COE72" s="0"/>
      <c r="COF72" s="0"/>
      <c r="COG72" s="0"/>
      <c r="COH72" s="0"/>
      <c r="COI72" s="0"/>
      <c r="COJ72" s="0"/>
      <c r="COK72" s="0"/>
      <c r="COL72" s="0"/>
      <c r="COM72" s="0"/>
      <c r="CON72" s="0"/>
      <c r="COO72" s="0"/>
      <c r="COP72" s="0"/>
      <c r="COQ72" s="0"/>
      <c r="COR72" s="0"/>
      <c r="COS72" s="0"/>
      <c r="COT72" s="0"/>
      <c r="COU72" s="0"/>
      <c r="COV72" s="0"/>
      <c r="COW72" s="0"/>
      <c r="COX72" s="0"/>
      <c r="COY72" s="0"/>
      <c r="COZ72" s="0"/>
      <c r="CPA72" s="0"/>
      <c r="CPB72" s="0"/>
      <c r="CPC72" s="0"/>
      <c r="CPD72" s="0"/>
      <c r="CPE72" s="0"/>
      <c r="CPF72" s="0"/>
      <c r="CPG72" s="0"/>
      <c r="CPH72" s="0"/>
      <c r="CPI72" s="0"/>
      <c r="CPJ72" s="0"/>
      <c r="CPK72" s="0"/>
      <c r="CPL72" s="0"/>
      <c r="CPM72" s="0"/>
      <c r="CPN72" s="0"/>
      <c r="CPO72" s="0"/>
      <c r="CPP72" s="0"/>
      <c r="CPQ72" s="0"/>
      <c r="CPR72" s="0"/>
      <c r="CPS72" s="0"/>
      <c r="CPT72" s="0"/>
      <c r="CPU72" s="0"/>
      <c r="CPV72" s="0"/>
      <c r="CPW72" s="0"/>
      <c r="CPX72" s="0"/>
      <c r="CPY72" s="0"/>
      <c r="CPZ72" s="0"/>
      <c r="CQA72" s="0"/>
      <c r="CQB72" s="0"/>
      <c r="CQC72" s="0"/>
      <c r="CQD72" s="0"/>
      <c r="CQE72" s="0"/>
      <c r="CQF72" s="0"/>
      <c r="CQG72" s="0"/>
      <c r="CQH72" s="0"/>
      <c r="CQI72" s="0"/>
      <c r="CQJ72" s="0"/>
      <c r="CQK72" s="0"/>
      <c r="CQL72" s="0"/>
      <c r="CQM72" s="0"/>
      <c r="CQN72" s="0"/>
      <c r="CQO72" s="0"/>
      <c r="CQP72" s="0"/>
      <c r="CQQ72" s="0"/>
      <c r="CQR72" s="0"/>
      <c r="CQS72" s="0"/>
      <c r="CQT72" s="0"/>
      <c r="CQU72" s="0"/>
      <c r="CQV72" s="0"/>
      <c r="CQW72" s="0"/>
      <c r="CQX72" s="0"/>
      <c r="CQY72" s="0"/>
      <c r="CQZ72" s="0"/>
      <c r="CRA72" s="0"/>
      <c r="CRB72" s="0"/>
      <c r="CRC72" s="0"/>
      <c r="CRD72" s="0"/>
      <c r="CRE72" s="0"/>
      <c r="CRF72" s="0"/>
      <c r="CRG72" s="0"/>
      <c r="CRH72" s="0"/>
      <c r="CRI72" s="0"/>
      <c r="CRJ72" s="0"/>
      <c r="CRK72" s="0"/>
      <c r="CRL72" s="0"/>
      <c r="CRM72" s="0"/>
      <c r="CRN72" s="0"/>
      <c r="CRO72" s="0"/>
      <c r="CRP72" s="0"/>
      <c r="CRQ72" s="0"/>
      <c r="CRR72" s="0"/>
      <c r="CRS72" s="0"/>
      <c r="CRT72" s="0"/>
      <c r="CRU72" s="0"/>
      <c r="CRV72" s="0"/>
      <c r="CRW72" s="0"/>
      <c r="CRX72" s="0"/>
      <c r="CRY72" s="0"/>
      <c r="CRZ72" s="0"/>
      <c r="CSA72" s="0"/>
      <c r="CSB72" s="0"/>
      <c r="CSC72" s="0"/>
      <c r="CSD72" s="0"/>
      <c r="CSE72" s="0"/>
      <c r="CSF72" s="0"/>
      <c r="CSG72" s="0"/>
      <c r="CSH72" s="0"/>
      <c r="CSI72" s="0"/>
      <c r="CSJ72" s="0"/>
      <c r="CSK72" s="0"/>
      <c r="CSL72" s="0"/>
      <c r="CSM72" s="0"/>
      <c r="CSN72" s="0"/>
      <c r="CSO72" s="0"/>
      <c r="CSP72" s="0"/>
      <c r="CSQ72" s="0"/>
      <c r="CSR72" s="0"/>
      <c r="CSS72" s="0"/>
      <c r="CST72" s="0"/>
      <c r="CSU72" s="0"/>
      <c r="CSV72" s="0"/>
      <c r="CSW72" s="0"/>
      <c r="CSX72" s="0"/>
      <c r="CSY72" s="0"/>
      <c r="CSZ72" s="0"/>
      <c r="CTA72" s="0"/>
      <c r="CTB72" s="0"/>
      <c r="CTC72" s="0"/>
      <c r="CTD72" s="0"/>
      <c r="CTE72" s="0"/>
      <c r="CTF72" s="0"/>
      <c r="CTG72" s="0"/>
      <c r="CTH72" s="0"/>
      <c r="CTI72" s="0"/>
      <c r="CTJ72" s="0"/>
      <c r="CTK72" s="0"/>
      <c r="CTL72" s="0"/>
      <c r="CTM72" s="0"/>
      <c r="CTN72" s="0"/>
      <c r="CTO72" s="0"/>
      <c r="CTP72" s="0"/>
      <c r="CTQ72" s="0"/>
      <c r="CTR72" s="0"/>
      <c r="CTS72" s="0"/>
      <c r="CTT72" s="0"/>
      <c r="CTU72" s="0"/>
      <c r="CTV72" s="0"/>
      <c r="CTW72" s="0"/>
      <c r="CTX72" s="0"/>
      <c r="CTY72" s="0"/>
      <c r="CTZ72" s="0"/>
      <c r="CUA72" s="0"/>
      <c r="CUB72" s="0"/>
      <c r="CUC72" s="0"/>
      <c r="CUD72" s="0"/>
      <c r="CUE72" s="0"/>
      <c r="CUF72" s="0"/>
      <c r="CUG72" s="0"/>
      <c r="CUH72" s="0"/>
      <c r="CUI72" s="0"/>
      <c r="CUJ72" s="0"/>
      <c r="CUK72" s="0"/>
      <c r="CUL72" s="0"/>
      <c r="CUM72" s="0"/>
      <c r="CUN72" s="0"/>
      <c r="CUO72" s="0"/>
      <c r="CUP72" s="0"/>
      <c r="CUQ72" s="0"/>
      <c r="CUR72" s="0"/>
      <c r="CUS72" s="0"/>
      <c r="CUT72" s="0"/>
      <c r="CUU72" s="0"/>
      <c r="CUV72" s="0"/>
      <c r="CUW72" s="0"/>
      <c r="CUX72" s="0"/>
      <c r="CUY72" s="0"/>
      <c r="CUZ72" s="0"/>
      <c r="CVA72" s="0"/>
      <c r="CVB72" s="0"/>
      <c r="CVC72" s="0"/>
      <c r="CVD72" s="0"/>
      <c r="CVE72" s="0"/>
      <c r="CVF72" s="0"/>
      <c r="CVG72" s="0"/>
      <c r="CVH72" s="0"/>
      <c r="CVI72" s="0"/>
      <c r="CVJ72" s="0"/>
      <c r="CVK72" s="0"/>
      <c r="CVL72" s="0"/>
      <c r="CVM72" s="0"/>
      <c r="CVN72" s="0"/>
      <c r="CVO72" s="0"/>
      <c r="CVP72" s="0"/>
      <c r="CVQ72" s="0"/>
      <c r="CVR72" s="0"/>
      <c r="CVS72" s="0"/>
      <c r="CVT72" s="0"/>
      <c r="CVU72" s="0"/>
      <c r="CVV72" s="0"/>
      <c r="CVW72" s="0"/>
      <c r="CVX72" s="0"/>
      <c r="CVY72" s="0"/>
      <c r="CVZ72" s="0"/>
      <c r="CWA72" s="0"/>
      <c r="CWB72" s="0"/>
      <c r="CWC72" s="0"/>
      <c r="CWD72" s="0"/>
      <c r="CWE72" s="0"/>
      <c r="CWF72" s="0"/>
      <c r="CWG72" s="0"/>
      <c r="CWH72" s="0"/>
      <c r="CWI72" s="0"/>
      <c r="CWJ72" s="0"/>
      <c r="CWK72" s="0"/>
      <c r="CWL72" s="0"/>
      <c r="CWM72" s="0"/>
      <c r="CWN72" s="0"/>
      <c r="CWO72" s="0"/>
      <c r="CWP72" s="0"/>
      <c r="CWQ72" s="0"/>
      <c r="CWR72" s="0"/>
      <c r="CWS72" s="0"/>
      <c r="CWT72" s="0"/>
      <c r="CWU72" s="0"/>
      <c r="CWV72" s="0"/>
      <c r="CWW72" s="0"/>
      <c r="CWX72" s="0"/>
      <c r="CWY72" s="0"/>
      <c r="CWZ72" s="0"/>
      <c r="CXA72" s="0"/>
      <c r="CXB72" s="0"/>
      <c r="CXC72" s="0"/>
      <c r="CXD72" s="0"/>
      <c r="CXE72" s="0"/>
      <c r="CXF72" s="0"/>
      <c r="CXG72" s="0"/>
      <c r="CXH72" s="0"/>
      <c r="CXI72" s="0"/>
      <c r="CXJ72" s="0"/>
      <c r="CXK72" s="0"/>
      <c r="CXL72" s="0"/>
      <c r="CXM72" s="0"/>
      <c r="CXN72" s="0"/>
      <c r="CXO72" s="0"/>
      <c r="CXP72" s="0"/>
      <c r="CXQ72" s="0"/>
      <c r="CXR72" s="0"/>
      <c r="CXS72" s="0"/>
      <c r="CXT72" s="0"/>
      <c r="CXU72" s="0"/>
      <c r="CXV72" s="0"/>
      <c r="CXW72" s="0"/>
      <c r="CXX72" s="0"/>
      <c r="CXY72" s="0"/>
      <c r="CXZ72" s="0"/>
      <c r="CYA72" s="0"/>
      <c r="CYB72" s="0"/>
      <c r="CYC72" s="0"/>
      <c r="CYD72" s="0"/>
      <c r="CYE72" s="0"/>
      <c r="CYF72" s="0"/>
      <c r="CYG72" s="0"/>
      <c r="CYH72" s="0"/>
      <c r="CYI72" s="0"/>
      <c r="CYJ72" s="0"/>
      <c r="CYK72" s="0"/>
      <c r="CYL72" s="0"/>
      <c r="CYM72" s="0"/>
      <c r="CYN72" s="0"/>
      <c r="CYO72" s="0"/>
      <c r="CYP72" s="0"/>
      <c r="CYQ72" s="0"/>
      <c r="CYR72" s="0"/>
      <c r="CYS72" s="0"/>
      <c r="CYT72" s="0"/>
      <c r="CYU72" s="0"/>
      <c r="CYV72" s="0"/>
      <c r="CYW72" s="0"/>
      <c r="CYX72" s="0"/>
      <c r="CYY72" s="0"/>
      <c r="CYZ72" s="0"/>
      <c r="CZA72" s="0"/>
      <c r="CZB72" s="0"/>
      <c r="CZC72" s="0"/>
      <c r="CZD72" s="0"/>
      <c r="CZE72" s="0"/>
      <c r="CZF72" s="0"/>
      <c r="CZG72" s="0"/>
      <c r="CZH72" s="0"/>
      <c r="CZI72" s="0"/>
      <c r="CZJ72" s="0"/>
      <c r="CZK72" s="0"/>
      <c r="CZL72" s="0"/>
      <c r="CZM72" s="0"/>
      <c r="CZN72" s="0"/>
      <c r="CZO72" s="0"/>
      <c r="CZP72" s="0"/>
      <c r="CZQ72" s="0"/>
      <c r="CZR72" s="0"/>
      <c r="CZS72" s="0"/>
      <c r="CZT72" s="0"/>
      <c r="CZU72" s="0"/>
      <c r="CZV72" s="0"/>
      <c r="CZW72" s="0"/>
      <c r="CZX72" s="0"/>
      <c r="CZY72" s="0"/>
      <c r="CZZ72" s="0"/>
      <c r="DAA72" s="0"/>
      <c r="DAB72" s="0"/>
      <c r="DAC72" s="0"/>
      <c r="DAD72" s="0"/>
      <c r="DAE72" s="0"/>
      <c r="DAF72" s="0"/>
      <c r="DAG72" s="0"/>
      <c r="DAH72" s="0"/>
      <c r="DAI72" s="0"/>
      <c r="DAJ72" s="0"/>
      <c r="DAK72" s="0"/>
      <c r="DAL72" s="0"/>
      <c r="DAM72" s="0"/>
      <c r="DAN72" s="0"/>
      <c r="DAO72" s="0"/>
      <c r="DAP72" s="0"/>
      <c r="DAQ72" s="0"/>
      <c r="DAR72" s="0"/>
      <c r="DAS72" s="0"/>
      <c r="DAT72" s="0"/>
      <c r="DAU72" s="0"/>
      <c r="DAV72" s="0"/>
      <c r="DAW72" s="0"/>
      <c r="DAX72" s="0"/>
      <c r="DAY72" s="0"/>
      <c r="DAZ72" s="0"/>
      <c r="DBA72" s="0"/>
      <c r="DBB72" s="0"/>
      <c r="DBC72" s="0"/>
      <c r="DBD72" s="0"/>
      <c r="DBE72" s="0"/>
      <c r="DBF72" s="0"/>
      <c r="DBG72" s="0"/>
      <c r="DBH72" s="0"/>
      <c r="DBI72" s="0"/>
      <c r="DBJ72" s="0"/>
      <c r="DBK72" s="0"/>
      <c r="DBL72" s="0"/>
      <c r="DBM72" s="0"/>
      <c r="DBN72" s="0"/>
      <c r="DBO72" s="0"/>
      <c r="DBP72" s="0"/>
      <c r="DBQ72" s="0"/>
      <c r="DBR72" s="0"/>
      <c r="DBS72" s="0"/>
      <c r="DBT72" s="0"/>
      <c r="DBU72" s="0"/>
      <c r="DBV72" s="0"/>
      <c r="DBW72" s="0"/>
      <c r="DBX72" s="0"/>
      <c r="DBY72" s="0"/>
      <c r="DBZ72" s="0"/>
      <c r="DCA72" s="0"/>
      <c r="DCB72" s="0"/>
      <c r="DCC72" s="0"/>
      <c r="DCD72" s="0"/>
      <c r="DCE72" s="0"/>
      <c r="DCF72" s="0"/>
      <c r="DCG72" s="0"/>
      <c r="DCH72" s="0"/>
      <c r="DCI72" s="0"/>
      <c r="DCJ72" s="0"/>
      <c r="DCK72" s="0"/>
      <c r="DCL72" s="0"/>
      <c r="DCM72" s="0"/>
      <c r="DCN72" s="0"/>
      <c r="DCO72" s="0"/>
      <c r="DCP72" s="0"/>
      <c r="DCQ72" s="0"/>
      <c r="DCR72" s="0"/>
      <c r="DCS72" s="0"/>
      <c r="DCT72" s="0"/>
      <c r="DCU72" s="0"/>
      <c r="DCV72" s="0"/>
      <c r="DCW72" s="0"/>
      <c r="DCX72" s="0"/>
      <c r="DCY72" s="0"/>
      <c r="DCZ72" s="0"/>
      <c r="DDA72" s="0"/>
      <c r="DDB72" s="0"/>
      <c r="DDC72" s="0"/>
      <c r="DDD72" s="0"/>
      <c r="DDE72" s="0"/>
      <c r="DDF72" s="0"/>
      <c r="DDG72" s="0"/>
      <c r="DDH72" s="0"/>
      <c r="DDI72" s="0"/>
      <c r="DDJ72" s="0"/>
      <c r="DDK72" s="0"/>
      <c r="DDL72" s="0"/>
      <c r="DDM72" s="0"/>
      <c r="DDN72" s="0"/>
      <c r="DDO72" s="0"/>
      <c r="DDP72" s="0"/>
      <c r="DDQ72" s="0"/>
      <c r="DDR72" s="0"/>
      <c r="DDS72" s="0"/>
      <c r="DDT72" s="0"/>
      <c r="DDU72" s="0"/>
      <c r="DDV72" s="0"/>
      <c r="DDW72" s="0"/>
      <c r="DDX72" s="0"/>
      <c r="DDY72" s="0"/>
      <c r="DDZ72" s="0"/>
      <c r="DEA72" s="0"/>
      <c r="DEB72" s="0"/>
      <c r="DEC72" s="0"/>
      <c r="DED72" s="0"/>
      <c r="DEE72" s="0"/>
      <c r="DEF72" s="0"/>
      <c r="DEG72" s="0"/>
      <c r="DEH72" s="0"/>
      <c r="DEI72" s="0"/>
      <c r="DEJ72" s="0"/>
      <c r="DEK72" s="0"/>
      <c r="DEL72" s="0"/>
      <c r="DEM72" s="0"/>
      <c r="DEN72" s="0"/>
      <c r="DEO72" s="0"/>
      <c r="DEP72" s="0"/>
      <c r="DEQ72" s="0"/>
      <c r="DER72" s="0"/>
      <c r="DES72" s="0"/>
      <c r="DET72" s="0"/>
      <c r="DEU72" s="0"/>
      <c r="DEV72" s="0"/>
      <c r="DEW72" s="0"/>
      <c r="DEX72" s="0"/>
      <c r="DEY72" s="0"/>
      <c r="DEZ72" s="0"/>
      <c r="DFA72" s="0"/>
      <c r="DFB72" s="0"/>
      <c r="DFC72" s="0"/>
      <c r="DFD72" s="0"/>
      <c r="DFE72" s="0"/>
      <c r="DFF72" s="0"/>
      <c r="DFG72" s="0"/>
      <c r="DFH72" s="0"/>
      <c r="DFI72" s="0"/>
      <c r="DFJ72" s="0"/>
      <c r="DFK72" s="0"/>
      <c r="DFL72" s="0"/>
      <c r="DFM72" s="0"/>
      <c r="DFN72" s="0"/>
      <c r="DFO72" s="0"/>
      <c r="DFP72" s="0"/>
      <c r="DFQ72" s="0"/>
      <c r="DFR72" s="0"/>
      <c r="DFS72" s="0"/>
      <c r="DFT72" s="0"/>
      <c r="DFU72" s="0"/>
      <c r="DFV72" s="0"/>
      <c r="DFW72" s="0"/>
      <c r="DFX72" s="0"/>
      <c r="DFY72" s="0"/>
      <c r="DFZ72" s="0"/>
      <c r="DGA72" s="0"/>
      <c r="DGB72" s="0"/>
      <c r="DGC72" s="0"/>
      <c r="DGD72" s="0"/>
      <c r="DGE72" s="0"/>
      <c r="DGF72" s="0"/>
      <c r="DGG72" s="0"/>
      <c r="DGH72" s="0"/>
      <c r="DGI72" s="0"/>
      <c r="DGJ72" s="0"/>
      <c r="DGK72" s="0"/>
      <c r="DGL72" s="0"/>
      <c r="DGM72" s="0"/>
      <c r="DGN72" s="0"/>
      <c r="DGO72" s="0"/>
      <c r="DGP72" s="0"/>
      <c r="DGQ72" s="0"/>
      <c r="DGR72" s="0"/>
      <c r="DGS72" s="0"/>
      <c r="DGT72" s="0"/>
      <c r="DGU72" s="0"/>
      <c r="DGV72" s="0"/>
      <c r="DGW72" s="0"/>
      <c r="DGX72" s="0"/>
      <c r="DGY72" s="0"/>
      <c r="DGZ72" s="0"/>
      <c r="DHA72" s="0"/>
      <c r="DHB72" s="0"/>
      <c r="DHC72" s="0"/>
      <c r="DHD72" s="0"/>
      <c r="DHE72" s="0"/>
      <c r="DHF72" s="0"/>
      <c r="DHG72" s="0"/>
      <c r="DHH72" s="0"/>
      <c r="DHI72" s="0"/>
      <c r="DHJ72" s="0"/>
      <c r="DHK72" s="0"/>
      <c r="DHL72" s="0"/>
      <c r="DHM72" s="0"/>
      <c r="DHN72" s="0"/>
      <c r="DHO72" s="0"/>
      <c r="DHP72" s="0"/>
      <c r="DHQ72" s="0"/>
      <c r="DHR72" s="0"/>
      <c r="DHS72" s="0"/>
      <c r="DHT72" s="0"/>
      <c r="DHU72" s="0"/>
      <c r="DHV72" s="0"/>
      <c r="DHW72" s="0"/>
      <c r="DHX72" s="0"/>
      <c r="DHY72" s="0"/>
      <c r="DHZ72" s="0"/>
      <c r="DIA72" s="0"/>
      <c r="DIB72" s="0"/>
      <c r="DIC72" s="0"/>
      <c r="DID72" s="0"/>
      <c r="DIE72" s="0"/>
      <c r="DIF72" s="0"/>
      <c r="DIG72" s="0"/>
      <c r="DIH72" s="0"/>
      <c r="DII72" s="0"/>
      <c r="DIJ72" s="0"/>
      <c r="DIK72" s="0"/>
      <c r="DIL72" s="0"/>
      <c r="DIM72" s="0"/>
      <c r="DIN72" s="0"/>
      <c r="DIO72" s="0"/>
      <c r="DIP72" s="0"/>
      <c r="DIQ72" s="0"/>
      <c r="DIR72" s="0"/>
      <c r="DIS72" s="0"/>
      <c r="DIT72" s="0"/>
      <c r="DIU72" s="0"/>
      <c r="DIV72" s="0"/>
      <c r="DIW72" s="0"/>
      <c r="DIX72" s="0"/>
      <c r="DIY72" s="0"/>
      <c r="DIZ72" s="0"/>
      <c r="DJA72" s="0"/>
      <c r="DJB72" s="0"/>
      <c r="DJC72" s="0"/>
      <c r="DJD72" s="0"/>
      <c r="DJE72" s="0"/>
      <c r="DJF72" s="0"/>
      <c r="DJG72" s="0"/>
      <c r="DJH72" s="0"/>
      <c r="DJI72" s="0"/>
      <c r="DJJ72" s="0"/>
      <c r="DJK72" s="0"/>
      <c r="DJL72" s="0"/>
      <c r="DJM72" s="0"/>
      <c r="DJN72" s="0"/>
      <c r="DJO72" s="0"/>
      <c r="DJP72" s="0"/>
      <c r="DJQ72" s="0"/>
      <c r="DJR72" s="0"/>
      <c r="DJS72" s="0"/>
      <c r="DJT72" s="0"/>
      <c r="DJU72" s="0"/>
      <c r="DJV72" s="0"/>
      <c r="DJW72" s="0"/>
      <c r="DJX72" s="0"/>
      <c r="DJY72" s="0"/>
      <c r="DJZ72" s="0"/>
      <c r="DKA72" s="0"/>
      <c r="DKB72" s="0"/>
      <c r="DKC72" s="0"/>
      <c r="DKD72" s="0"/>
      <c r="DKE72" s="0"/>
      <c r="DKF72" s="0"/>
      <c r="DKG72" s="0"/>
      <c r="DKH72" s="0"/>
      <c r="DKI72" s="0"/>
      <c r="DKJ72" s="0"/>
      <c r="DKK72" s="0"/>
      <c r="DKL72" s="0"/>
      <c r="DKM72" s="0"/>
      <c r="DKN72" s="0"/>
      <c r="DKO72" s="0"/>
      <c r="DKP72" s="0"/>
      <c r="DKQ72" s="0"/>
      <c r="DKR72" s="0"/>
      <c r="DKS72" s="0"/>
      <c r="DKT72" s="0"/>
      <c r="DKU72" s="0"/>
      <c r="DKV72" s="0"/>
      <c r="DKW72" s="0"/>
      <c r="DKX72" s="0"/>
      <c r="DKY72" s="0"/>
      <c r="DKZ72" s="0"/>
      <c r="DLA72" s="0"/>
      <c r="DLB72" s="0"/>
      <c r="DLC72" s="0"/>
      <c r="DLD72" s="0"/>
      <c r="DLE72" s="0"/>
      <c r="DLF72" s="0"/>
      <c r="DLG72" s="0"/>
      <c r="DLH72" s="0"/>
      <c r="DLI72" s="0"/>
      <c r="DLJ72" s="0"/>
      <c r="DLK72" s="0"/>
      <c r="DLL72" s="0"/>
      <c r="DLM72" s="0"/>
      <c r="DLN72" s="0"/>
      <c r="DLO72" s="0"/>
      <c r="DLP72" s="0"/>
      <c r="DLQ72" s="0"/>
      <c r="DLR72" s="0"/>
      <c r="DLS72" s="0"/>
      <c r="DLT72" s="0"/>
      <c r="DLU72" s="0"/>
      <c r="DLV72" s="0"/>
      <c r="DLW72" s="0"/>
      <c r="DLX72" s="0"/>
      <c r="DLY72" s="0"/>
      <c r="DLZ72" s="0"/>
      <c r="DMA72" s="0"/>
      <c r="DMB72" s="0"/>
      <c r="DMC72" s="0"/>
      <c r="DMD72" s="0"/>
      <c r="DME72" s="0"/>
      <c r="DMF72" s="0"/>
      <c r="DMG72" s="0"/>
      <c r="DMH72" s="0"/>
      <c r="DMI72" s="0"/>
      <c r="DMJ72" s="0"/>
      <c r="DMK72" s="0"/>
      <c r="DML72" s="0"/>
      <c r="DMM72" s="0"/>
      <c r="DMN72" s="0"/>
      <c r="DMO72" s="0"/>
      <c r="DMP72" s="0"/>
      <c r="DMQ72" s="0"/>
      <c r="DMR72" s="0"/>
      <c r="DMS72" s="0"/>
      <c r="DMT72" s="0"/>
      <c r="DMU72" s="0"/>
      <c r="DMV72" s="0"/>
      <c r="DMW72" s="0"/>
      <c r="DMX72" s="0"/>
      <c r="DMY72" s="0"/>
      <c r="DMZ72" s="0"/>
      <c r="DNA72" s="0"/>
      <c r="DNB72" s="0"/>
      <c r="DNC72" s="0"/>
      <c r="DND72" s="0"/>
      <c r="DNE72" s="0"/>
      <c r="DNF72" s="0"/>
      <c r="DNG72" s="0"/>
      <c r="DNH72" s="0"/>
      <c r="DNI72" s="0"/>
      <c r="DNJ72" s="0"/>
      <c r="DNK72" s="0"/>
      <c r="DNL72" s="0"/>
      <c r="DNM72" s="0"/>
      <c r="DNN72" s="0"/>
      <c r="DNO72" s="0"/>
      <c r="DNP72" s="0"/>
      <c r="DNQ72" s="0"/>
      <c r="DNR72" s="0"/>
      <c r="DNS72" s="0"/>
      <c r="DNT72" s="0"/>
      <c r="DNU72" s="0"/>
      <c r="DNV72" s="0"/>
      <c r="DNW72" s="0"/>
      <c r="DNX72" s="0"/>
      <c r="DNY72" s="0"/>
      <c r="DNZ72" s="0"/>
      <c r="DOA72" s="0"/>
      <c r="DOB72" s="0"/>
      <c r="DOC72" s="0"/>
      <c r="DOD72" s="0"/>
      <c r="DOE72" s="0"/>
      <c r="DOF72" s="0"/>
      <c r="DOG72" s="0"/>
      <c r="DOH72" s="0"/>
      <c r="DOI72" s="0"/>
      <c r="DOJ72" s="0"/>
      <c r="DOK72" s="0"/>
      <c r="DOL72" s="0"/>
      <c r="DOM72" s="0"/>
      <c r="DON72" s="0"/>
      <c r="DOO72" s="0"/>
      <c r="DOP72" s="0"/>
      <c r="DOQ72" s="0"/>
      <c r="DOR72" s="0"/>
      <c r="DOS72" s="0"/>
      <c r="DOT72" s="0"/>
      <c r="DOU72" s="0"/>
      <c r="DOV72" s="0"/>
      <c r="DOW72" s="0"/>
      <c r="DOX72" s="0"/>
      <c r="DOY72" s="0"/>
      <c r="DOZ72" s="0"/>
      <c r="DPA72" s="0"/>
      <c r="DPB72" s="0"/>
      <c r="DPC72" s="0"/>
      <c r="DPD72" s="0"/>
      <c r="DPE72" s="0"/>
      <c r="DPF72" s="0"/>
      <c r="DPG72" s="0"/>
      <c r="DPH72" s="0"/>
      <c r="DPI72" s="0"/>
      <c r="DPJ72" s="0"/>
      <c r="DPK72" s="0"/>
      <c r="DPL72" s="0"/>
      <c r="DPM72" s="0"/>
      <c r="DPN72" s="0"/>
      <c r="DPO72" s="0"/>
      <c r="DPP72" s="0"/>
      <c r="DPQ72" s="0"/>
      <c r="DPR72" s="0"/>
      <c r="DPS72" s="0"/>
      <c r="DPT72" s="0"/>
      <c r="DPU72" s="0"/>
      <c r="DPV72" s="0"/>
      <c r="DPW72" s="0"/>
      <c r="DPX72" s="0"/>
      <c r="DPY72" s="0"/>
      <c r="DPZ72" s="0"/>
      <c r="DQA72" s="0"/>
      <c r="DQB72" s="0"/>
      <c r="DQC72" s="0"/>
      <c r="DQD72" s="0"/>
      <c r="DQE72" s="0"/>
      <c r="DQF72" s="0"/>
      <c r="DQG72" s="0"/>
      <c r="DQH72" s="0"/>
      <c r="DQI72" s="0"/>
      <c r="DQJ72" s="0"/>
      <c r="DQK72" s="0"/>
      <c r="DQL72" s="0"/>
      <c r="DQM72" s="0"/>
      <c r="DQN72" s="0"/>
      <c r="DQO72" s="0"/>
      <c r="DQP72" s="0"/>
      <c r="DQQ72" s="0"/>
      <c r="DQR72" s="0"/>
      <c r="DQS72" s="0"/>
      <c r="DQT72" s="0"/>
      <c r="DQU72" s="0"/>
      <c r="DQV72" s="0"/>
      <c r="DQW72" s="0"/>
      <c r="DQX72" s="0"/>
      <c r="DQY72" s="0"/>
      <c r="DQZ72" s="0"/>
      <c r="DRA72" s="0"/>
      <c r="DRB72" s="0"/>
      <c r="DRC72" s="0"/>
      <c r="DRD72" s="0"/>
      <c r="DRE72" s="0"/>
      <c r="DRF72" s="0"/>
      <c r="DRG72" s="0"/>
      <c r="DRH72" s="0"/>
      <c r="DRI72" s="0"/>
      <c r="DRJ72" s="0"/>
      <c r="DRK72" s="0"/>
      <c r="DRL72" s="0"/>
      <c r="DRM72" s="0"/>
      <c r="DRN72" s="0"/>
      <c r="DRO72" s="0"/>
      <c r="DRP72" s="0"/>
      <c r="DRQ72" s="0"/>
      <c r="DRR72" s="0"/>
      <c r="DRS72" s="0"/>
      <c r="DRT72" s="0"/>
      <c r="DRU72" s="0"/>
      <c r="DRV72" s="0"/>
      <c r="DRW72" s="0"/>
      <c r="DRX72" s="0"/>
      <c r="DRY72" s="0"/>
      <c r="DRZ72" s="0"/>
      <c r="DSA72" s="0"/>
      <c r="DSB72" s="0"/>
      <c r="DSC72" s="0"/>
      <c r="DSD72" s="0"/>
      <c r="DSE72" s="0"/>
      <c r="DSF72" s="0"/>
      <c r="DSG72" s="0"/>
      <c r="DSH72" s="0"/>
      <c r="DSI72" s="0"/>
      <c r="DSJ72" s="0"/>
      <c r="DSK72" s="0"/>
      <c r="DSL72" s="0"/>
      <c r="DSM72" s="0"/>
      <c r="DSN72" s="0"/>
      <c r="DSO72" s="0"/>
      <c r="DSP72" s="0"/>
      <c r="DSQ72" s="0"/>
      <c r="DSR72" s="0"/>
      <c r="DSS72" s="0"/>
      <c r="DST72" s="0"/>
      <c r="DSU72" s="0"/>
      <c r="DSV72" s="0"/>
      <c r="DSW72" s="0"/>
      <c r="DSX72" s="0"/>
      <c r="DSY72" s="0"/>
      <c r="DSZ72" s="0"/>
      <c r="DTA72" s="0"/>
      <c r="DTB72" s="0"/>
      <c r="DTC72" s="0"/>
      <c r="DTD72" s="0"/>
      <c r="DTE72" s="0"/>
      <c r="DTF72" s="0"/>
      <c r="DTG72" s="0"/>
      <c r="DTH72" s="0"/>
      <c r="DTI72" s="0"/>
      <c r="DTJ72" s="0"/>
      <c r="DTK72" s="0"/>
      <c r="DTL72" s="0"/>
      <c r="DTM72" s="0"/>
      <c r="DTN72" s="0"/>
      <c r="DTO72" s="0"/>
      <c r="DTP72" s="0"/>
      <c r="DTQ72" s="0"/>
      <c r="DTR72" s="0"/>
      <c r="DTS72" s="0"/>
      <c r="DTT72" s="0"/>
      <c r="DTU72" s="0"/>
      <c r="DTV72" s="0"/>
      <c r="DTW72" s="0"/>
      <c r="DTX72" s="0"/>
      <c r="DTY72" s="0"/>
      <c r="DTZ72" s="0"/>
      <c r="DUA72" s="0"/>
      <c r="DUB72" s="0"/>
      <c r="DUC72" s="0"/>
      <c r="DUD72" s="0"/>
      <c r="DUE72" s="0"/>
      <c r="DUF72" s="0"/>
      <c r="DUG72" s="0"/>
      <c r="DUH72" s="0"/>
      <c r="DUI72" s="0"/>
      <c r="DUJ72" s="0"/>
      <c r="DUK72" s="0"/>
      <c r="DUL72" s="0"/>
      <c r="DUM72" s="0"/>
      <c r="DUN72" s="0"/>
      <c r="DUO72" s="0"/>
      <c r="DUP72" s="0"/>
      <c r="DUQ72" s="0"/>
      <c r="DUR72" s="0"/>
      <c r="DUS72" s="0"/>
      <c r="DUT72" s="0"/>
      <c r="DUU72" s="0"/>
      <c r="DUV72" s="0"/>
      <c r="DUW72" s="0"/>
      <c r="DUX72" s="0"/>
      <c r="DUY72" s="0"/>
      <c r="DUZ72" s="0"/>
      <c r="DVA72" s="0"/>
      <c r="DVB72" s="0"/>
      <c r="DVC72" s="0"/>
      <c r="DVD72" s="0"/>
      <c r="DVE72" s="0"/>
      <c r="DVF72" s="0"/>
      <c r="DVG72" s="0"/>
      <c r="DVH72" s="0"/>
      <c r="DVI72" s="0"/>
      <c r="DVJ72" s="0"/>
      <c r="DVK72" s="0"/>
      <c r="DVL72" s="0"/>
      <c r="DVM72" s="0"/>
      <c r="DVN72" s="0"/>
      <c r="DVO72" s="0"/>
      <c r="DVP72" s="0"/>
      <c r="DVQ72" s="0"/>
      <c r="DVR72" s="0"/>
      <c r="DVS72" s="0"/>
      <c r="DVT72" s="0"/>
      <c r="DVU72" s="0"/>
      <c r="DVV72" s="0"/>
      <c r="DVW72" s="0"/>
      <c r="DVX72" s="0"/>
      <c r="DVY72" s="0"/>
      <c r="DVZ72" s="0"/>
      <c r="DWA72" s="0"/>
      <c r="DWB72" s="0"/>
      <c r="DWC72" s="0"/>
      <c r="DWD72" s="0"/>
      <c r="DWE72" s="0"/>
      <c r="DWF72" s="0"/>
      <c r="DWG72" s="0"/>
      <c r="DWH72" s="0"/>
      <c r="DWI72" s="0"/>
      <c r="DWJ72" s="0"/>
      <c r="DWK72" s="0"/>
      <c r="DWL72" s="0"/>
      <c r="DWM72" s="0"/>
      <c r="DWN72" s="0"/>
      <c r="DWO72" s="0"/>
      <c r="DWP72" s="0"/>
      <c r="DWQ72" s="0"/>
      <c r="DWR72" s="0"/>
      <c r="DWS72" s="0"/>
      <c r="DWT72" s="0"/>
      <c r="DWU72" s="0"/>
      <c r="DWV72" s="0"/>
      <c r="DWW72" s="0"/>
      <c r="DWX72" s="0"/>
      <c r="DWY72" s="0"/>
      <c r="DWZ72" s="0"/>
      <c r="DXA72" s="0"/>
      <c r="DXB72" s="0"/>
      <c r="DXC72" s="0"/>
      <c r="DXD72" s="0"/>
      <c r="DXE72" s="0"/>
      <c r="DXF72" s="0"/>
      <c r="DXG72" s="0"/>
      <c r="DXH72" s="0"/>
      <c r="DXI72" s="0"/>
      <c r="DXJ72" s="0"/>
      <c r="DXK72" s="0"/>
      <c r="DXL72" s="0"/>
      <c r="DXM72" s="0"/>
      <c r="DXN72" s="0"/>
      <c r="DXO72" s="0"/>
      <c r="DXP72" s="0"/>
      <c r="DXQ72" s="0"/>
      <c r="DXR72" s="0"/>
      <c r="DXS72" s="0"/>
      <c r="DXT72" s="0"/>
      <c r="DXU72" s="0"/>
      <c r="DXV72" s="0"/>
      <c r="DXW72" s="0"/>
      <c r="DXX72" s="0"/>
      <c r="DXY72" s="0"/>
      <c r="DXZ72" s="0"/>
      <c r="DYA72" s="0"/>
      <c r="DYB72" s="0"/>
      <c r="DYC72" s="0"/>
      <c r="DYD72" s="0"/>
      <c r="DYE72" s="0"/>
      <c r="DYF72" s="0"/>
      <c r="DYG72" s="0"/>
      <c r="DYH72" s="0"/>
      <c r="DYI72" s="0"/>
      <c r="DYJ72" s="0"/>
      <c r="DYK72" s="0"/>
      <c r="DYL72" s="0"/>
      <c r="DYM72" s="0"/>
      <c r="DYN72" s="0"/>
      <c r="DYO72" s="0"/>
      <c r="DYP72" s="0"/>
      <c r="DYQ72" s="0"/>
      <c r="DYR72" s="0"/>
      <c r="DYS72" s="0"/>
      <c r="DYT72" s="0"/>
      <c r="DYU72" s="0"/>
      <c r="DYV72" s="0"/>
      <c r="DYW72" s="0"/>
      <c r="DYX72" s="0"/>
      <c r="DYY72" s="0"/>
      <c r="DYZ72" s="0"/>
      <c r="DZA72" s="0"/>
      <c r="DZB72" s="0"/>
      <c r="DZC72" s="0"/>
      <c r="DZD72" s="0"/>
      <c r="DZE72" s="0"/>
      <c r="DZF72" s="0"/>
      <c r="DZG72" s="0"/>
      <c r="DZH72" s="0"/>
      <c r="DZI72" s="0"/>
      <c r="DZJ72" s="0"/>
      <c r="DZK72" s="0"/>
      <c r="DZL72" s="0"/>
      <c r="DZM72" s="0"/>
      <c r="DZN72" s="0"/>
      <c r="DZO72" s="0"/>
      <c r="DZP72" s="0"/>
      <c r="DZQ72" s="0"/>
      <c r="DZR72" s="0"/>
      <c r="DZS72" s="0"/>
      <c r="DZT72" s="0"/>
      <c r="DZU72" s="0"/>
      <c r="DZV72" s="0"/>
      <c r="DZW72" s="0"/>
      <c r="DZX72" s="0"/>
      <c r="DZY72" s="0"/>
      <c r="DZZ72" s="0"/>
      <c r="EAA72" s="0"/>
      <c r="EAB72" s="0"/>
      <c r="EAC72" s="0"/>
      <c r="EAD72" s="0"/>
      <c r="EAE72" s="0"/>
      <c r="EAF72" s="0"/>
      <c r="EAG72" s="0"/>
      <c r="EAH72" s="0"/>
      <c r="EAI72" s="0"/>
      <c r="EAJ72" s="0"/>
      <c r="EAK72" s="0"/>
      <c r="EAL72" s="0"/>
      <c r="EAM72" s="0"/>
      <c r="EAN72" s="0"/>
      <c r="EAO72" s="0"/>
      <c r="EAP72" s="0"/>
      <c r="EAQ72" s="0"/>
      <c r="EAR72" s="0"/>
      <c r="EAS72" s="0"/>
      <c r="EAT72" s="0"/>
      <c r="EAU72" s="0"/>
      <c r="EAV72" s="0"/>
      <c r="EAW72" s="0"/>
      <c r="EAX72" s="0"/>
      <c r="EAY72" s="0"/>
      <c r="EAZ72" s="0"/>
      <c r="EBA72" s="0"/>
      <c r="EBB72" s="0"/>
      <c r="EBC72" s="0"/>
      <c r="EBD72" s="0"/>
      <c r="EBE72" s="0"/>
      <c r="EBF72" s="0"/>
      <c r="EBG72" s="0"/>
      <c r="EBH72" s="0"/>
      <c r="EBI72" s="0"/>
      <c r="EBJ72" s="0"/>
      <c r="EBK72" s="0"/>
      <c r="EBL72" s="0"/>
      <c r="EBM72" s="0"/>
      <c r="EBN72" s="0"/>
      <c r="EBO72" s="0"/>
      <c r="EBP72" s="0"/>
      <c r="EBQ72" s="0"/>
      <c r="EBR72" s="0"/>
      <c r="EBS72" s="0"/>
      <c r="EBT72" s="0"/>
      <c r="EBU72" s="0"/>
      <c r="EBV72" s="0"/>
      <c r="EBW72" s="0"/>
      <c r="EBX72" s="0"/>
      <c r="EBY72" s="0"/>
      <c r="EBZ72" s="0"/>
      <c r="ECA72" s="0"/>
      <c r="ECB72" s="0"/>
      <c r="ECC72" s="0"/>
      <c r="ECD72" s="0"/>
      <c r="ECE72" s="0"/>
      <c r="ECF72" s="0"/>
      <c r="ECG72" s="0"/>
      <c r="ECH72" s="0"/>
      <c r="ECI72" s="0"/>
      <c r="ECJ72" s="0"/>
      <c r="ECK72" s="0"/>
      <c r="ECL72" s="0"/>
      <c r="ECM72" s="0"/>
      <c r="ECN72" s="0"/>
      <c r="ECO72" s="0"/>
      <c r="ECP72" s="0"/>
      <c r="ECQ72" s="0"/>
      <c r="ECR72" s="0"/>
      <c r="ECS72" s="0"/>
      <c r="ECT72" s="0"/>
      <c r="ECU72" s="0"/>
      <c r="ECV72" s="0"/>
      <c r="ECW72" s="0"/>
      <c r="ECX72" s="0"/>
      <c r="ECY72" s="0"/>
      <c r="ECZ72" s="0"/>
      <c r="EDA72" s="0"/>
      <c r="EDB72" s="0"/>
      <c r="EDC72" s="0"/>
      <c r="EDD72" s="0"/>
      <c r="EDE72" s="0"/>
      <c r="EDF72" s="0"/>
      <c r="EDG72" s="0"/>
      <c r="EDH72" s="0"/>
      <c r="EDI72" s="0"/>
      <c r="EDJ72" s="0"/>
      <c r="EDK72" s="0"/>
      <c r="EDL72" s="0"/>
      <c r="EDM72" s="0"/>
      <c r="EDN72" s="0"/>
      <c r="EDO72" s="0"/>
      <c r="EDP72" s="0"/>
      <c r="EDQ72" s="0"/>
      <c r="EDR72" s="0"/>
      <c r="EDS72" s="0"/>
      <c r="EDT72" s="0"/>
      <c r="EDU72" s="0"/>
      <c r="EDV72" s="0"/>
      <c r="EDW72" s="0"/>
      <c r="EDX72" s="0"/>
      <c r="EDY72" s="0"/>
      <c r="EDZ72" s="0"/>
      <c r="EEA72" s="0"/>
      <c r="EEB72" s="0"/>
      <c r="EEC72" s="0"/>
      <c r="EED72" s="0"/>
      <c r="EEE72" s="0"/>
      <c r="EEF72" s="0"/>
      <c r="EEG72" s="0"/>
      <c r="EEH72" s="0"/>
      <c r="EEI72" s="0"/>
      <c r="EEJ72" s="0"/>
      <c r="EEK72" s="0"/>
      <c r="EEL72" s="0"/>
      <c r="EEM72" s="0"/>
      <c r="EEN72" s="0"/>
      <c r="EEO72" s="0"/>
      <c r="EEP72" s="0"/>
      <c r="EEQ72" s="0"/>
      <c r="EER72" s="0"/>
      <c r="EES72" s="0"/>
      <c r="EET72" s="0"/>
      <c r="EEU72" s="0"/>
      <c r="EEV72" s="0"/>
      <c r="EEW72" s="0"/>
      <c r="EEX72" s="0"/>
      <c r="EEY72" s="0"/>
      <c r="EEZ72" s="0"/>
      <c r="EFA72" s="0"/>
      <c r="EFB72" s="0"/>
      <c r="EFC72" s="0"/>
      <c r="EFD72" s="0"/>
      <c r="EFE72" s="0"/>
      <c r="EFF72" s="0"/>
      <c r="EFG72" s="0"/>
      <c r="EFH72" s="0"/>
      <c r="EFI72" s="0"/>
      <c r="EFJ72" s="0"/>
      <c r="EFK72" s="0"/>
      <c r="EFL72" s="0"/>
      <c r="EFM72" s="0"/>
      <c r="EFN72" s="0"/>
      <c r="EFO72" s="0"/>
      <c r="EFP72" s="0"/>
      <c r="EFQ72" s="0"/>
      <c r="EFR72" s="0"/>
      <c r="EFS72" s="0"/>
      <c r="EFT72" s="0"/>
      <c r="EFU72" s="0"/>
      <c r="EFV72" s="0"/>
      <c r="EFW72" s="0"/>
      <c r="EFX72" s="0"/>
      <c r="EFY72" s="0"/>
      <c r="EFZ72" s="0"/>
      <c r="EGA72" s="0"/>
      <c r="EGB72" s="0"/>
      <c r="EGC72" s="0"/>
      <c r="EGD72" s="0"/>
      <c r="EGE72" s="0"/>
      <c r="EGF72" s="0"/>
      <c r="EGG72" s="0"/>
      <c r="EGH72" s="0"/>
      <c r="EGI72" s="0"/>
      <c r="EGJ72" s="0"/>
      <c r="EGK72" s="0"/>
      <c r="EGL72" s="0"/>
      <c r="EGM72" s="0"/>
      <c r="EGN72" s="0"/>
      <c r="EGO72" s="0"/>
      <c r="EGP72" s="0"/>
      <c r="EGQ72" s="0"/>
      <c r="EGR72" s="0"/>
      <c r="EGS72" s="0"/>
      <c r="EGT72" s="0"/>
      <c r="EGU72" s="0"/>
      <c r="EGV72" s="0"/>
      <c r="EGW72" s="0"/>
      <c r="EGX72" s="0"/>
      <c r="EGY72" s="0"/>
      <c r="EGZ72" s="0"/>
      <c r="EHA72" s="0"/>
      <c r="EHB72" s="0"/>
      <c r="EHC72" s="0"/>
      <c r="EHD72" s="0"/>
      <c r="EHE72" s="0"/>
      <c r="EHF72" s="0"/>
      <c r="EHG72" s="0"/>
      <c r="EHH72" s="0"/>
      <c r="EHI72" s="0"/>
      <c r="EHJ72" s="0"/>
      <c r="EHK72" s="0"/>
      <c r="EHL72" s="0"/>
      <c r="EHM72" s="0"/>
      <c r="EHN72" s="0"/>
      <c r="EHO72" s="0"/>
      <c r="EHP72" s="0"/>
      <c r="EHQ72" s="0"/>
      <c r="EHR72" s="0"/>
      <c r="EHS72" s="0"/>
      <c r="EHT72" s="0"/>
      <c r="EHU72" s="0"/>
      <c r="EHV72" s="0"/>
      <c r="EHW72" s="0"/>
      <c r="EHX72" s="0"/>
      <c r="EHY72" s="0"/>
      <c r="EHZ72" s="0"/>
      <c r="EIA72" s="0"/>
      <c r="EIB72" s="0"/>
      <c r="EIC72" s="0"/>
      <c r="EID72" s="0"/>
      <c r="EIE72" s="0"/>
      <c r="EIF72" s="0"/>
      <c r="EIG72" s="0"/>
      <c r="EIH72" s="0"/>
      <c r="EII72" s="0"/>
      <c r="EIJ72" s="0"/>
      <c r="EIK72" s="0"/>
      <c r="EIL72" s="0"/>
      <c r="EIM72" s="0"/>
      <c r="EIN72" s="0"/>
      <c r="EIO72" s="0"/>
      <c r="EIP72" s="0"/>
      <c r="EIQ72" s="0"/>
      <c r="EIR72" s="0"/>
      <c r="EIS72" s="0"/>
      <c r="EIT72" s="0"/>
      <c r="EIU72" s="0"/>
      <c r="EIV72" s="0"/>
      <c r="EIW72" s="0"/>
      <c r="EIX72" s="0"/>
      <c r="EIY72" s="0"/>
      <c r="EIZ72" s="0"/>
      <c r="EJA72" s="0"/>
      <c r="EJB72" s="0"/>
      <c r="EJC72" s="0"/>
      <c r="EJD72" s="0"/>
      <c r="EJE72" s="0"/>
      <c r="EJF72" s="0"/>
      <c r="EJG72" s="0"/>
      <c r="EJH72" s="0"/>
      <c r="EJI72" s="0"/>
      <c r="EJJ72" s="0"/>
      <c r="EJK72" s="0"/>
      <c r="EJL72" s="0"/>
      <c r="EJM72" s="0"/>
      <c r="EJN72" s="0"/>
      <c r="EJO72" s="0"/>
      <c r="EJP72" s="0"/>
      <c r="EJQ72" s="0"/>
      <c r="EJR72" s="0"/>
      <c r="EJS72" s="0"/>
      <c r="EJT72" s="0"/>
      <c r="EJU72" s="0"/>
      <c r="EJV72" s="0"/>
      <c r="EJW72" s="0"/>
      <c r="EJX72" s="0"/>
      <c r="EJY72" s="0"/>
      <c r="EJZ72" s="0"/>
      <c r="EKA72" s="0"/>
      <c r="EKB72" s="0"/>
      <c r="EKC72" s="0"/>
      <c r="EKD72" s="0"/>
      <c r="EKE72" s="0"/>
      <c r="EKF72" s="0"/>
      <c r="EKG72" s="0"/>
      <c r="EKH72" s="0"/>
      <c r="EKI72" s="0"/>
      <c r="EKJ72" s="0"/>
      <c r="EKK72" s="0"/>
      <c r="EKL72" s="0"/>
      <c r="EKM72" s="0"/>
      <c r="EKN72" s="0"/>
      <c r="EKO72" s="0"/>
      <c r="EKP72" s="0"/>
      <c r="EKQ72" s="0"/>
      <c r="EKR72" s="0"/>
      <c r="EKS72" s="0"/>
      <c r="EKT72" s="0"/>
      <c r="EKU72" s="0"/>
      <c r="EKV72" s="0"/>
      <c r="EKW72" s="0"/>
      <c r="EKX72" s="0"/>
      <c r="EKY72" s="0"/>
      <c r="EKZ72" s="0"/>
      <c r="ELA72" s="0"/>
      <c r="ELB72" s="0"/>
      <c r="ELC72" s="0"/>
      <c r="ELD72" s="0"/>
      <c r="ELE72" s="0"/>
      <c r="ELF72" s="0"/>
      <c r="ELG72" s="0"/>
      <c r="ELH72" s="0"/>
      <c r="ELI72" s="0"/>
      <c r="ELJ72" s="0"/>
      <c r="ELK72" s="0"/>
      <c r="ELL72" s="0"/>
      <c r="ELM72" s="0"/>
      <c r="ELN72" s="0"/>
      <c r="ELO72" s="0"/>
      <c r="ELP72" s="0"/>
      <c r="ELQ72" s="0"/>
      <c r="ELR72" s="0"/>
      <c r="ELS72" s="0"/>
      <c r="ELT72" s="0"/>
      <c r="ELU72" s="0"/>
      <c r="ELV72" s="0"/>
      <c r="ELW72" s="0"/>
      <c r="ELX72" s="0"/>
      <c r="ELY72" s="0"/>
      <c r="ELZ72" s="0"/>
      <c r="EMA72" s="0"/>
      <c r="EMB72" s="0"/>
      <c r="EMC72" s="0"/>
      <c r="EMD72" s="0"/>
      <c r="EME72" s="0"/>
      <c r="EMF72" s="0"/>
      <c r="EMG72" s="0"/>
      <c r="EMH72" s="0"/>
      <c r="EMI72" s="0"/>
      <c r="EMJ72" s="0"/>
      <c r="EMK72" s="0"/>
      <c r="EML72" s="0"/>
      <c r="EMM72" s="0"/>
      <c r="EMN72" s="0"/>
      <c r="EMO72" s="0"/>
      <c r="EMP72" s="0"/>
      <c r="EMQ72" s="0"/>
      <c r="EMR72" s="0"/>
      <c r="EMS72" s="0"/>
      <c r="EMT72" s="0"/>
      <c r="EMU72" s="0"/>
      <c r="EMV72" s="0"/>
      <c r="EMW72" s="0"/>
      <c r="EMX72" s="0"/>
      <c r="EMY72" s="0"/>
      <c r="EMZ72" s="0"/>
      <c r="ENA72" s="0"/>
      <c r="ENB72" s="0"/>
      <c r="ENC72" s="0"/>
      <c r="END72" s="0"/>
      <c r="ENE72" s="0"/>
      <c r="ENF72" s="0"/>
      <c r="ENG72" s="0"/>
      <c r="ENH72" s="0"/>
      <c r="ENI72" s="0"/>
      <c r="ENJ72" s="0"/>
      <c r="ENK72" s="0"/>
      <c r="ENL72" s="0"/>
      <c r="ENM72" s="0"/>
      <c r="ENN72" s="0"/>
      <c r="ENO72" s="0"/>
      <c r="ENP72" s="0"/>
      <c r="ENQ72" s="0"/>
      <c r="ENR72" s="0"/>
      <c r="ENS72" s="0"/>
      <c r="ENT72" s="0"/>
      <c r="ENU72" s="0"/>
      <c r="ENV72" s="0"/>
      <c r="ENW72" s="0"/>
      <c r="ENX72" s="0"/>
      <c r="ENY72" s="0"/>
      <c r="ENZ72" s="0"/>
      <c r="EOA72" s="0"/>
      <c r="EOB72" s="0"/>
      <c r="EOC72" s="0"/>
      <c r="EOD72" s="0"/>
      <c r="EOE72" s="0"/>
      <c r="EOF72" s="0"/>
      <c r="EOG72" s="0"/>
      <c r="EOH72" s="0"/>
      <c r="EOI72" s="0"/>
      <c r="EOJ72" s="0"/>
      <c r="EOK72" s="0"/>
      <c r="EOL72" s="0"/>
      <c r="EOM72" s="0"/>
      <c r="EON72" s="0"/>
      <c r="EOO72" s="0"/>
      <c r="EOP72" s="0"/>
      <c r="EOQ72" s="0"/>
      <c r="EOR72" s="0"/>
      <c r="EOS72" s="0"/>
      <c r="EOT72" s="0"/>
      <c r="EOU72" s="0"/>
      <c r="EOV72" s="0"/>
      <c r="EOW72" s="0"/>
      <c r="EOX72" s="0"/>
      <c r="EOY72" s="0"/>
      <c r="EOZ72" s="0"/>
      <c r="EPA72" s="0"/>
      <c r="EPB72" s="0"/>
      <c r="EPC72" s="0"/>
      <c r="EPD72" s="0"/>
      <c r="EPE72" s="0"/>
      <c r="EPF72" s="0"/>
      <c r="EPG72" s="0"/>
      <c r="EPH72" s="0"/>
      <c r="EPI72" s="0"/>
      <c r="EPJ72" s="0"/>
      <c r="EPK72" s="0"/>
      <c r="EPL72" s="0"/>
      <c r="EPM72" s="0"/>
      <c r="EPN72" s="0"/>
      <c r="EPO72" s="0"/>
      <c r="EPP72" s="0"/>
      <c r="EPQ72" s="0"/>
      <c r="EPR72" s="0"/>
      <c r="EPS72" s="0"/>
      <c r="EPT72" s="0"/>
      <c r="EPU72" s="0"/>
      <c r="EPV72" s="0"/>
      <c r="EPW72" s="0"/>
      <c r="EPX72" s="0"/>
      <c r="EPY72" s="0"/>
      <c r="EPZ72" s="0"/>
      <c r="EQA72" s="0"/>
      <c r="EQB72" s="0"/>
      <c r="EQC72" s="0"/>
      <c r="EQD72" s="0"/>
      <c r="EQE72" s="0"/>
      <c r="EQF72" s="0"/>
      <c r="EQG72" s="0"/>
      <c r="EQH72" s="0"/>
      <c r="EQI72" s="0"/>
      <c r="EQJ72" s="0"/>
      <c r="EQK72" s="0"/>
      <c r="EQL72" s="0"/>
      <c r="EQM72" s="0"/>
      <c r="EQN72" s="0"/>
      <c r="EQO72" s="0"/>
      <c r="EQP72" s="0"/>
      <c r="EQQ72" s="0"/>
      <c r="EQR72" s="0"/>
      <c r="EQS72" s="0"/>
      <c r="EQT72" s="0"/>
      <c r="EQU72" s="0"/>
      <c r="EQV72" s="0"/>
      <c r="EQW72" s="0"/>
      <c r="EQX72" s="0"/>
      <c r="EQY72" s="0"/>
      <c r="EQZ72" s="0"/>
      <c r="ERA72" s="0"/>
      <c r="ERB72" s="0"/>
      <c r="ERC72" s="0"/>
      <c r="ERD72" s="0"/>
      <c r="ERE72" s="0"/>
      <c r="ERF72" s="0"/>
      <c r="ERG72" s="0"/>
      <c r="ERH72" s="0"/>
      <c r="ERI72" s="0"/>
      <c r="ERJ72" s="0"/>
      <c r="ERK72" s="0"/>
      <c r="ERL72" s="0"/>
      <c r="ERM72" s="0"/>
      <c r="ERN72" s="0"/>
      <c r="ERO72" s="0"/>
      <c r="ERP72" s="0"/>
      <c r="ERQ72" s="0"/>
      <c r="ERR72" s="0"/>
      <c r="ERS72" s="0"/>
      <c r="ERT72" s="0"/>
      <c r="ERU72" s="0"/>
      <c r="ERV72" s="0"/>
      <c r="ERW72" s="0"/>
      <c r="ERX72" s="0"/>
      <c r="ERY72" s="0"/>
      <c r="ERZ72" s="0"/>
      <c r="ESA72" s="0"/>
      <c r="ESB72" s="0"/>
      <c r="ESC72" s="0"/>
      <c r="ESD72" s="0"/>
      <c r="ESE72" s="0"/>
      <c r="ESF72" s="0"/>
      <c r="ESG72" s="0"/>
      <c r="ESH72" s="0"/>
      <c r="ESI72" s="0"/>
      <c r="ESJ72" s="0"/>
      <c r="ESK72" s="0"/>
      <c r="ESL72" s="0"/>
      <c r="ESM72" s="0"/>
      <c r="ESN72" s="0"/>
      <c r="ESO72" s="0"/>
      <c r="ESP72" s="0"/>
      <c r="ESQ72" s="0"/>
      <c r="ESR72" s="0"/>
      <c r="ESS72" s="0"/>
      <c r="EST72" s="0"/>
      <c r="ESU72" s="0"/>
      <c r="ESV72" s="0"/>
      <c r="ESW72" s="0"/>
      <c r="ESX72" s="0"/>
      <c r="ESY72" s="0"/>
      <c r="ESZ72" s="0"/>
      <c r="ETA72" s="0"/>
      <c r="ETB72" s="0"/>
      <c r="ETC72" s="0"/>
      <c r="ETD72" s="0"/>
      <c r="ETE72" s="0"/>
      <c r="ETF72" s="0"/>
      <c r="ETG72" s="0"/>
      <c r="ETH72" s="0"/>
      <c r="ETI72" s="0"/>
      <c r="ETJ72" s="0"/>
      <c r="ETK72" s="0"/>
      <c r="ETL72" s="0"/>
      <c r="ETM72" s="0"/>
      <c r="ETN72" s="0"/>
      <c r="ETO72" s="0"/>
      <c r="ETP72" s="0"/>
      <c r="ETQ72" s="0"/>
      <c r="ETR72" s="0"/>
      <c r="ETS72" s="0"/>
      <c r="ETT72" s="0"/>
      <c r="ETU72" s="0"/>
      <c r="ETV72" s="0"/>
      <c r="ETW72" s="0"/>
      <c r="ETX72" s="0"/>
      <c r="ETY72" s="0"/>
      <c r="ETZ72" s="0"/>
      <c r="EUA72" s="0"/>
      <c r="EUB72" s="0"/>
      <c r="EUC72" s="0"/>
      <c r="EUD72" s="0"/>
      <c r="EUE72" s="0"/>
      <c r="EUF72" s="0"/>
      <c r="EUG72" s="0"/>
      <c r="EUH72" s="0"/>
      <c r="EUI72" s="0"/>
      <c r="EUJ72" s="0"/>
      <c r="EUK72" s="0"/>
      <c r="EUL72" s="0"/>
      <c r="EUM72" s="0"/>
      <c r="EUN72" s="0"/>
      <c r="EUO72" s="0"/>
      <c r="EUP72" s="0"/>
      <c r="EUQ72" s="0"/>
      <c r="EUR72" s="0"/>
      <c r="EUS72" s="0"/>
      <c r="EUT72" s="0"/>
      <c r="EUU72" s="0"/>
      <c r="EUV72" s="0"/>
      <c r="EUW72" s="0"/>
      <c r="EUX72" s="0"/>
      <c r="EUY72" s="0"/>
      <c r="EUZ72" s="0"/>
      <c r="EVA72" s="0"/>
      <c r="EVB72" s="0"/>
      <c r="EVC72" s="0"/>
      <c r="EVD72" s="0"/>
      <c r="EVE72" s="0"/>
      <c r="EVF72" s="0"/>
      <c r="EVG72" s="0"/>
      <c r="EVH72" s="0"/>
      <c r="EVI72" s="0"/>
      <c r="EVJ72" s="0"/>
      <c r="EVK72" s="0"/>
      <c r="EVL72" s="0"/>
      <c r="EVM72" s="0"/>
      <c r="EVN72" s="0"/>
      <c r="EVO72" s="0"/>
      <c r="EVP72" s="0"/>
      <c r="EVQ72" s="0"/>
      <c r="EVR72" s="0"/>
      <c r="EVS72" s="0"/>
      <c r="EVT72" s="0"/>
      <c r="EVU72" s="0"/>
      <c r="EVV72" s="0"/>
      <c r="EVW72" s="0"/>
      <c r="EVX72" s="0"/>
      <c r="EVY72" s="0"/>
      <c r="EVZ72" s="0"/>
      <c r="EWA72" s="0"/>
      <c r="EWB72" s="0"/>
      <c r="EWC72" s="0"/>
      <c r="EWD72" s="0"/>
      <c r="EWE72" s="0"/>
      <c r="EWF72" s="0"/>
      <c r="EWG72" s="0"/>
      <c r="EWH72" s="0"/>
      <c r="EWI72" s="0"/>
      <c r="EWJ72" s="0"/>
      <c r="EWK72" s="0"/>
      <c r="EWL72" s="0"/>
      <c r="EWM72" s="0"/>
      <c r="EWN72" s="0"/>
      <c r="EWO72" s="0"/>
      <c r="EWP72" s="0"/>
      <c r="EWQ72" s="0"/>
      <c r="EWR72" s="0"/>
      <c r="EWS72" s="0"/>
      <c r="EWT72" s="0"/>
      <c r="EWU72" s="0"/>
      <c r="EWV72" s="0"/>
      <c r="EWW72" s="0"/>
      <c r="EWX72" s="0"/>
      <c r="EWY72" s="0"/>
      <c r="EWZ72" s="0"/>
      <c r="EXA72" s="0"/>
      <c r="EXB72" s="0"/>
      <c r="EXC72" s="0"/>
      <c r="EXD72" s="0"/>
      <c r="EXE72" s="0"/>
      <c r="EXF72" s="0"/>
      <c r="EXG72" s="0"/>
      <c r="EXH72" s="0"/>
      <c r="EXI72" s="0"/>
      <c r="EXJ72" s="0"/>
      <c r="EXK72" s="0"/>
      <c r="EXL72" s="0"/>
      <c r="EXM72" s="0"/>
      <c r="EXN72" s="0"/>
      <c r="EXO72" s="0"/>
      <c r="EXP72" s="0"/>
      <c r="EXQ72" s="0"/>
      <c r="EXR72" s="0"/>
      <c r="EXS72" s="0"/>
      <c r="EXT72" s="0"/>
      <c r="EXU72" s="0"/>
      <c r="EXV72" s="0"/>
      <c r="EXW72" s="0"/>
      <c r="EXX72" s="0"/>
      <c r="EXY72" s="0"/>
      <c r="EXZ72" s="0"/>
      <c r="EYA72" s="0"/>
      <c r="EYB72" s="0"/>
      <c r="EYC72" s="0"/>
      <c r="EYD72" s="0"/>
      <c r="EYE72" s="0"/>
      <c r="EYF72" s="0"/>
      <c r="EYG72" s="0"/>
      <c r="EYH72" s="0"/>
      <c r="EYI72" s="0"/>
      <c r="EYJ72" s="0"/>
      <c r="EYK72" s="0"/>
      <c r="EYL72" s="0"/>
      <c r="EYM72" s="0"/>
      <c r="EYN72" s="0"/>
      <c r="EYO72" s="0"/>
      <c r="EYP72" s="0"/>
      <c r="EYQ72" s="0"/>
      <c r="EYR72" s="0"/>
      <c r="EYS72" s="0"/>
      <c r="EYT72" s="0"/>
      <c r="EYU72" s="0"/>
      <c r="EYV72" s="0"/>
      <c r="EYW72" s="0"/>
      <c r="EYX72" s="0"/>
      <c r="EYY72" s="0"/>
      <c r="EYZ72" s="0"/>
      <c r="EZA72" s="0"/>
      <c r="EZB72" s="0"/>
      <c r="EZC72" s="0"/>
      <c r="EZD72" s="0"/>
      <c r="EZE72" s="0"/>
      <c r="EZF72" s="0"/>
      <c r="EZG72" s="0"/>
      <c r="EZH72" s="0"/>
      <c r="EZI72" s="0"/>
      <c r="EZJ72" s="0"/>
      <c r="EZK72" s="0"/>
      <c r="EZL72" s="0"/>
      <c r="EZM72" s="0"/>
      <c r="EZN72" s="0"/>
      <c r="EZO72" s="0"/>
      <c r="EZP72" s="0"/>
      <c r="EZQ72" s="0"/>
      <c r="EZR72" s="0"/>
      <c r="EZS72" s="0"/>
      <c r="EZT72" s="0"/>
      <c r="EZU72" s="0"/>
      <c r="EZV72" s="0"/>
      <c r="EZW72" s="0"/>
      <c r="EZX72" s="0"/>
      <c r="EZY72" s="0"/>
      <c r="EZZ72" s="0"/>
      <c r="FAA72" s="0"/>
      <c r="FAB72" s="0"/>
      <c r="FAC72" s="0"/>
      <c r="FAD72" s="0"/>
      <c r="FAE72" s="0"/>
      <c r="FAF72" s="0"/>
      <c r="FAG72" s="0"/>
      <c r="FAH72" s="0"/>
      <c r="FAI72" s="0"/>
      <c r="FAJ72" s="0"/>
      <c r="FAK72" s="0"/>
      <c r="FAL72" s="0"/>
      <c r="FAM72" s="0"/>
      <c r="FAN72" s="0"/>
      <c r="FAO72" s="0"/>
      <c r="FAP72" s="0"/>
      <c r="FAQ72" s="0"/>
      <c r="FAR72" s="0"/>
      <c r="FAS72" s="0"/>
      <c r="FAT72" s="0"/>
      <c r="FAU72" s="0"/>
      <c r="FAV72" s="0"/>
      <c r="FAW72" s="0"/>
      <c r="FAX72" s="0"/>
      <c r="FAY72" s="0"/>
      <c r="FAZ72" s="0"/>
      <c r="FBA72" s="0"/>
      <c r="FBB72" s="0"/>
      <c r="FBC72" s="0"/>
      <c r="FBD72" s="0"/>
      <c r="FBE72" s="0"/>
      <c r="FBF72" s="0"/>
      <c r="FBG72" s="0"/>
      <c r="FBH72" s="0"/>
      <c r="FBI72" s="0"/>
      <c r="FBJ72" s="0"/>
      <c r="FBK72" s="0"/>
      <c r="FBL72" s="0"/>
      <c r="FBM72" s="0"/>
      <c r="FBN72" s="0"/>
      <c r="FBO72" s="0"/>
      <c r="FBP72" s="0"/>
      <c r="FBQ72" s="0"/>
      <c r="FBR72" s="0"/>
      <c r="FBS72" s="0"/>
      <c r="FBT72" s="0"/>
      <c r="FBU72" s="0"/>
      <c r="FBV72" s="0"/>
      <c r="FBW72" s="0"/>
      <c r="FBX72" s="0"/>
      <c r="FBY72" s="0"/>
      <c r="FBZ72" s="0"/>
      <c r="FCA72" s="0"/>
      <c r="FCB72" s="0"/>
      <c r="FCC72" s="0"/>
      <c r="FCD72" s="0"/>
      <c r="FCE72" s="0"/>
      <c r="FCF72" s="0"/>
      <c r="FCG72" s="0"/>
      <c r="FCH72" s="0"/>
      <c r="FCI72" s="0"/>
      <c r="FCJ72" s="0"/>
      <c r="FCK72" s="0"/>
      <c r="FCL72" s="0"/>
      <c r="FCM72" s="0"/>
      <c r="FCN72" s="0"/>
      <c r="FCO72" s="0"/>
      <c r="FCP72" s="0"/>
      <c r="FCQ72" s="0"/>
      <c r="FCR72" s="0"/>
      <c r="FCS72" s="0"/>
      <c r="FCT72" s="0"/>
      <c r="FCU72" s="0"/>
      <c r="FCV72" s="0"/>
      <c r="FCW72" s="0"/>
      <c r="FCX72" s="0"/>
      <c r="FCY72" s="0"/>
      <c r="FCZ72" s="0"/>
      <c r="FDA72" s="0"/>
      <c r="FDB72" s="0"/>
      <c r="FDC72" s="0"/>
      <c r="FDD72" s="0"/>
      <c r="FDE72" s="0"/>
      <c r="FDF72" s="0"/>
      <c r="FDG72" s="0"/>
      <c r="FDH72" s="0"/>
      <c r="FDI72" s="0"/>
      <c r="FDJ72" s="0"/>
      <c r="FDK72" s="0"/>
      <c r="FDL72" s="0"/>
      <c r="FDM72" s="0"/>
      <c r="FDN72" s="0"/>
      <c r="FDO72" s="0"/>
      <c r="FDP72" s="0"/>
      <c r="FDQ72" s="0"/>
      <c r="FDR72" s="0"/>
      <c r="FDS72" s="0"/>
      <c r="FDT72" s="0"/>
      <c r="FDU72" s="0"/>
      <c r="FDV72" s="0"/>
      <c r="FDW72" s="0"/>
      <c r="FDX72" s="0"/>
      <c r="FDY72" s="0"/>
      <c r="FDZ72" s="0"/>
      <c r="FEA72" s="0"/>
      <c r="FEB72" s="0"/>
      <c r="FEC72" s="0"/>
      <c r="FED72" s="0"/>
      <c r="FEE72" s="0"/>
      <c r="FEF72" s="0"/>
      <c r="FEG72" s="0"/>
      <c r="FEH72" s="0"/>
      <c r="FEI72" s="0"/>
      <c r="FEJ72" s="0"/>
      <c r="FEK72" s="0"/>
      <c r="FEL72" s="0"/>
      <c r="FEM72" s="0"/>
      <c r="FEN72" s="0"/>
      <c r="FEO72" s="0"/>
      <c r="FEP72" s="0"/>
      <c r="FEQ72" s="0"/>
      <c r="FER72" s="0"/>
      <c r="FES72" s="0"/>
      <c r="FET72" s="0"/>
      <c r="FEU72" s="0"/>
      <c r="FEV72" s="0"/>
      <c r="FEW72" s="0"/>
      <c r="FEX72" s="0"/>
      <c r="FEY72" s="0"/>
      <c r="FEZ72" s="0"/>
      <c r="FFA72" s="0"/>
      <c r="FFB72" s="0"/>
      <c r="FFC72" s="0"/>
      <c r="FFD72" s="0"/>
      <c r="FFE72" s="0"/>
      <c r="FFF72" s="0"/>
      <c r="FFG72" s="0"/>
      <c r="FFH72" s="0"/>
      <c r="FFI72" s="0"/>
      <c r="FFJ72" s="0"/>
      <c r="FFK72" s="0"/>
      <c r="FFL72" s="0"/>
      <c r="FFM72" s="0"/>
      <c r="FFN72" s="0"/>
      <c r="FFO72" s="0"/>
      <c r="FFP72" s="0"/>
      <c r="FFQ72" s="0"/>
      <c r="FFR72" s="0"/>
      <c r="FFS72" s="0"/>
      <c r="FFT72" s="0"/>
      <c r="FFU72" s="0"/>
      <c r="FFV72" s="0"/>
      <c r="FFW72" s="0"/>
      <c r="FFX72" s="0"/>
      <c r="FFY72" s="0"/>
      <c r="FFZ72" s="0"/>
      <c r="FGA72" s="0"/>
      <c r="FGB72" s="0"/>
      <c r="FGC72" s="0"/>
      <c r="FGD72" s="0"/>
      <c r="FGE72" s="0"/>
      <c r="FGF72" s="0"/>
      <c r="FGG72" s="0"/>
      <c r="FGH72" s="0"/>
      <c r="FGI72" s="0"/>
      <c r="FGJ72" s="0"/>
      <c r="FGK72" s="0"/>
      <c r="FGL72" s="0"/>
      <c r="FGM72" s="0"/>
      <c r="FGN72" s="0"/>
      <c r="FGO72" s="0"/>
      <c r="FGP72" s="0"/>
      <c r="FGQ72" s="0"/>
      <c r="FGR72" s="0"/>
      <c r="FGS72" s="0"/>
      <c r="FGT72" s="0"/>
      <c r="FGU72" s="0"/>
      <c r="FGV72" s="0"/>
      <c r="FGW72" s="0"/>
      <c r="FGX72" s="0"/>
      <c r="FGY72" s="0"/>
      <c r="FGZ72" s="0"/>
      <c r="FHA72" s="0"/>
      <c r="FHB72" s="0"/>
      <c r="FHC72" s="0"/>
      <c r="FHD72" s="0"/>
      <c r="FHE72" s="0"/>
      <c r="FHF72" s="0"/>
      <c r="FHG72" s="0"/>
      <c r="FHH72" s="0"/>
      <c r="FHI72" s="0"/>
      <c r="FHJ72" s="0"/>
      <c r="FHK72" s="0"/>
      <c r="FHL72" s="0"/>
      <c r="FHM72" s="0"/>
      <c r="FHN72" s="0"/>
      <c r="FHO72" s="0"/>
      <c r="FHP72" s="0"/>
      <c r="FHQ72" s="0"/>
      <c r="FHR72" s="0"/>
      <c r="FHS72" s="0"/>
      <c r="FHT72" s="0"/>
      <c r="FHU72" s="0"/>
      <c r="FHV72" s="0"/>
      <c r="FHW72" s="0"/>
      <c r="FHX72" s="0"/>
      <c r="FHY72" s="0"/>
      <c r="FHZ72" s="0"/>
      <c r="FIA72" s="0"/>
      <c r="FIB72" s="0"/>
      <c r="FIC72" s="0"/>
      <c r="FID72" s="0"/>
      <c r="FIE72" s="0"/>
      <c r="FIF72" s="0"/>
      <c r="FIG72" s="0"/>
      <c r="FIH72" s="0"/>
      <c r="FII72" s="0"/>
      <c r="FIJ72" s="0"/>
      <c r="FIK72" s="0"/>
      <c r="FIL72" s="0"/>
      <c r="FIM72" s="0"/>
      <c r="FIN72" s="0"/>
      <c r="FIO72" s="0"/>
      <c r="FIP72" s="0"/>
      <c r="FIQ72" s="0"/>
      <c r="FIR72" s="0"/>
      <c r="FIS72" s="0"/>
      <c r="FIT72" s="0"/>
      <c r="FIU72" s="0"/>
      <c r="FIV72" s="0"/>
      <c r="FIW72" s="0"/>
      <c r="FIX72" s="0"/>
      <c r="FIY72" s="0"/>
      <c r="FIZ72" s="0"/>
      <c r="FJA72" s="0"/>
      <c r="FJB72" s="0"/>
      <c r="FJC72" s="0"/>
      <c r="FJD72" s="0"/>
      <c r="FJE72" s="0"/>
      <c r="FJF72" s="0"/>
      <c r="FJG72" s="0"/>
      <c r="FJH72" s="0"/>
      <c r="FJI72" s="0"/>
      <c r="FJJ72" s="0"/>
      <c r="FJK72" s="0"/>
      <c r="FJL72" s="0"/>
      <c r="FJM72" s="0"/>
      <c r="FJN72" s="0"/>
      <c r="FJO72" s="0"/>
      <c r="FJP72" s="0"/>
      <c r="FJQ72" s="0"/>
      <c r="FJR72" s="0"/>
      <c r="FJS72" s="0"/>
      <c r="FJT72" s="0"/>
      <c r="FJU72" s="0"/>
      <c r="FJV72" s="0"/>
      <c r="FJW72" s="0"/>
      <c r="FJX72" s="0"/>
      <c r="FJY72" s="0"/>
      <c r="FJZ72" s="0"/>
      <c r="FKA72" s="0"/>
      <c r="FKB72" s="0"/>
      <c r="FKC72" s="0"/>
      <c r="FKD72" s="0"/>
      <c r="FKE72" s="0"/>
      <c r="FKF72" s="0"/>
      <c r="FKG72" s="0"/>
      <c r="FKH72" s="0"/>
      <c r="FKI72" s="0"/>
      <c r="FKJ72" s="0"/>
      <c r="FKK72" s="0"/>
      <c r="FKL72" s="0"/>
      <c r="FKM72" s="0"/>
      <c r="FKN72" s="0"/>
      <c r="FKO72" s="0"/>
      <c r="FKP72" s="0"/>
      <c r="FKQ72" s="0"/>
      <c r="FKR72" s="0"/>
      <c r="FKS72" s="0"/>
      <c r="FKT72" s="0"/>
      <c r="FKU72" s="0"/>
      <c r="FKV72" s="0"/>
      <c r="FKW72" s="0"/>
      <c r="FKX72" s="0"/>
      <c r="FKY72" s="0"/>
      <c r="FKZ72" s="0"/>
      <c r="FLA72" s="0"/>
      <c r="FLB72" s="0"/>
      <c r="FLC72" s="0"/>
      <c r="FLD72" s="0"/>
      <c r="FLE72" s="0"/>
      <c r="FLF72" s="0"/>
      <c r="FLG72" s="0"/>
      <c r="FLH72" s="0"/>
      <c r="FLI72" s="0"/>
      <c r="FLJ72" s="0"/>
      <c r="FLK72" s="0"/>
      <c r="FLL72" s="0"/>
      <c r="FLM72" s="0"/>
      <c r="FLN72" s="0"/>
      <c r="FLO72" s="0"/>
      <c r="FLP72" s="0"/>
      <c r="FLQ72" s="0"/>
      <c r="FLR72" s="0"/>
      <c r="FLS72" s="0"/>
      <c r="FLT72" s="0"/>
      <c r="FLU72" s="0"/>
      <c r="FLV72" s="0"/>
      <c r="FLW72" s="0"/>
      <c r="FLX72" s="0"/>
      <c r="FLY72" s="0"/>
      <c r="FLZ72" s="0"/>
      <c r="FMA72" s="0"/>
      <c r="FMB72" s="0"/>
      <c r="FMC72" s="0"/>
      <c r="FMD72" s="0"/>
      <c r="FME72" s="0"/>
      <c r="FMF72" s="0"/>
      <c r="FMG72" s="0"/>
      <c r="FMH72" s="0"/>
      <c r="FMI72" s="0"/>
      <c r="FMJ72" s="0"/>
      <c r="FMK72" s="0"/>
      <c r="FML72" s="0"/>
      <c r="FMM72" s="0"/>
      <c r="FMN72" s="0"/>
      <c r="FMO72" s="0"/>
      <c r="FMP72" s="0"/>
      <c r="FMQ72" s="0"/>
      <c r="FMR72" s="0"/>
      <c r="FMS72" s="0"/>
      <c r="FMT72" s="0"/>
      <c r="FMU72" s="0"/>
      <c r="FMV72" s="0"/>
      <c r="FMW72" s="0"/>
      <c r="FMX72" s="0"/>
      <c r="FMY72" s="0"/>
      <c r="FMZ72" s="0"/>
      <c r="FNA72" s="0"/>
      <c r="FNB72" s="0"/>
      <c r="FNC72" s="0"/>
      <c r="FND72" s="0"/>
      <c r="FNE72" s="0"/>
      <c r="FNF72" s="0"/>
      <c r="FNG72" s="0"/>
      <c r="FNH72" s="0"/>
      <c r="FNI72" s="0"/>
      <c r="FNJ72" s="0"/>
      <c r="FNK72" s="0"/>
      <c r="FNL72" s="0"/>
      <c r="FNM72" s="0"/>
      <c r="FNN72" s="0"/>
      <c r="FNO72" s="0"/>
      <c r="FNP72" s="0"/>
      <c r="FNQ72" s="0"/>
      <c r="FNR72" s="0"/>
      <c r="FNS72" s="0"/>
      <c r="FNT72" s="0"/>
      <c r="FNU72" s="0"/>
      <c r="FNV72" s="0"/>
      <c r="FNW72" s="0"/>
      <c r="FNX72" s="0"/>
      <c r="FNY72" s="0"/>
      <c r="FNZ72" s="0"/>
      <c r="FOA72" s="0"/>
      <c r="FOB72" s="0"/>
      <c r="FOC72" s="0"/>
      <c r="FOD72" s="0"/>
      <c r="FOE72" s="0"/>
      <c r="FOF72" s="0"/>
      <c r="FOG72" s="0"/>
      <c r="FOH72" s="0"/>
      <c r="FOI72" s="0"/>
      <c r="FOJ72" s="0"/>
      <c r="FOK72" s="0"/>
      <c r="FOL72" s="0"/>
      <c r="FOM72" s="0"/>
      <c r="FON72" s="0"/>
      <c r="FOO72" s="0"/>
      <c r="FOP72" s="0"/>
      <c r="FOQ72" s="0"/>
      <c r="FOR72" s="0"/>
      <c r="FOS72" s="0"/>
      <c r="FOT72" s="0"/>
      <c r="FOU72" s="0"/>
      <c r="FOV72" s="0"/>
      <c r="FOW72" s="0"/>
      <c r="FOX72" s="0"/>
      <c r="FOY72" s="0"/>
      <c r="FOZ72" s="0"/>
      <c r="FPA72" s="0"/>
      <c r="FPB72" s="0"/>
      <c r="FPC72" s="0"/>
      <c r="FPD72" s="0"/>
      <c r="FPE72" s="0"/>
      <c r="FPF72" s="0"/>
      <c r="FPG72" s="0"/>
      <c r="FPH72" s="0"/>
      <c r="FPI72" s="0"/>
      <c r="FPJ72" s="0"/>
      <c r="FPK72" s="0"/>
      <c r="FPL72" s="0"/>
      <c r="FPM72" s="0"/>
      <c r="FPN72" s="0"/>
      <c r="FPO72" s="0"/>
      <c r="FPP72" s="0"/>
      <c r="FPQ72" s="0"/>
      <c r="FPR72" s="0"/>
      <c r="FPS72" s="0"/>
      <c r="FPT72" s="0"/>
      <c r="FPU72" s="0"/>
      <c r="FPV72" s="0"/>
      <c r="FPW72" s="0"/>
      <c r="FPX72" s="0"/>
      <c r="FPY72" s="0"/>
      <c r="FPZ72" s="0"/>
      <c r="FQA72" s="0"/>
      <c r="FQB72" s="0"/>
      <c r="FQC72" s="0"/>
      <c r="FQD72" s="0"/>
      <c r="FQE72" s="0"/>
      <c r="FQF72" s="0"/>
      <c r="FQG72" s="0"/>
      <c r="FQH72" s="0"/>
      <c r="FQI72" s="0"/>
      <c r="FQJ72" s="0"/>
      <c r="FQK72" s="0"/>
      <c r="FQL72" s="0"/>
      <c r="FQM72" s="0"/>
      <c r="FQN72" s="0"/>
      <c r="FQO72" s="0"/>
      <c r="FQP72" s="0"/>
      <c r="FQQ72" s="0"/>
      <c r="FQR72" s="0"/>
      <c r="FQS72" s="0"/>
      <c r="FQT72" s="0"/>
      <c r="FQU72" s="0"/>
      <c r="FQV72" s="0"/>
      <c r="FQW72" s="0"/>
      <c r="FQX72" s="0"/>
      <c r="FQY72" s="0"/>
      <c r="FQZ72" s="0"/>
      <c r="FRA72" s="0"/>
      <c r="FRB72" s="0"/>
      <c r="FRC72" s="0"/>
      <c r="FRD72" s="0"/>
      <c r="FRE72" s="0"/>
      <c r="FRF72" s="0"/>
      <c r="FRG72" s="0"/>
      <c r="FRH72" s="0"/>
      <c r="FRI72" s="0"/>
      <c r="FRJ72" s="0"/>
      <c r="FRK72" s="0"/>
      <c r="FRL72" s="0"/>
      <c r="FRM72" s="0"/>
      <c r="FRN72" s="0"/>
      <c r="FRO72" s="0"/>
      <c r="FRP72" s="0"/>
      <c r="FRQ72" s="0"/>
      <c r="FRR72" s="0"/>
      <c r="FRS72" s="0"/>
      <c r="FRT72" s="0"/>
      <c r="FRU72" s="0"/>
      <c r="FRV72" s="0"/>
      <c r="FRW72" s="0"/>
      <c r="FRX72" s="0"/>
      <c r="FRY72" s="0"/>
      <c r="FRZ72" s="0"/>
      <c r="FSA72" s="0"/>
      <c r="FSB72" s="0"/>
      <c r="FSC72" s="0"/>
      <c r="FSD72" s="0"/>
      <c r="FSE72" s="0"/>
      <c r="FSF72" s="0"/>
      <c r="FSG72" s="0"/>
      <c r="FSH72" s="0"/>
      <c r="FSI72" s="0"/>
      <c r="FSJ72" s="0"/>
      <c r="FSK72" s="0"/>
      <c r="FSL72" s="0"/>
      <c r="FSM72" s="0"/>
      <c r="FSN72" s="0"/>
      <c r="FSO72" s="0"/>
      <c r="FSP72" s="0"/>
      <c r="FSQ72" s="0"/>
      <c r="FSR72" s="0"/>
      <c r="FSS72" s="0"/>
      <c r="FST72" s="0"/>
      <c r="FSU72" s="0"/>
      <c r="FSV72" s="0"/>
      <c r="FSW72" s="0"/>
      <c r="FSX72" s="0"/>
      <c r="FSY72" s="0"/>
      <c r="FSZ72" s="0"/>
      <c r="FTA72" s="0"/>
      <c r="FTB72" s="0"/>
      <c r="FTC72" s="0"/>
      <c r="FTD72" s="0"/>
      <c r="FTE72" s="0"/>
      <c r="FTF72" s="0"/>
      <c r="FTG72" s="0"/>
      <c r="FTH72" s="0"/>
      <c r="FTI72" s="0"/>
      <c r="FTJ72" s="0"/>
      <c r="FTK72" s="0"/>
      <c r="FTL72" s="0"/>
      <c r="FTM72" s="0"/>
      <c r="FTN72" s="0"/>
      <c r="FTO72" s="0"/>
      <c r="FTP72" s="0"/>
      <c r="FTQ72" s="0"/>
      <c r="FTR72" s="0"/>
      <c r="FTS72" s="0"/>
      <c r="FTT72" s="0"/>
      <c r="FTU72" s="0"/>
      <c r="FTV72" s="0"/>
      <c r="FTW72" s="0"/>
      <c r="FTX72" s="0"/>
      <c r="FTY72" s="0"/>
      <c r="FTZ72" s="0"/>
      <c r="FUA72" s="0"/>
      <c r="FUB72" s="0"/>
      <c r="FUC72" s="0"/>
      <c r="FUD72" s="0"/>
      <c r="FUE72" s="0"/>
      <c r="FUF72" s="0"/>
      <c r="FUG72" s="0"/>
      <c r="FUH72" s="0"/>
      <c r="FUI72" s="0"/>
      <c r="FUJ72" s="0"/>
      <c r="FUK72" s="0"/>
      <c r="FUL72" s="0"/>
      <c r="FUM72" s="0"/>
      <c r="FUN72" s="0"/>
      <c r="FUO72" s="0"/>
      <c r="FUP72" s="0"/>
      <c r="FUQ72" s="0"/>
      <c r="FUR72" s="0"/>
      <c r="FUS72" s="0"/>
      <c r="FUT72" s="0"/>
      <c r="FUU72" s="0"/>
      <c r="FUV72" s="0"/>
      <c r="FUW72" s="0"/>
      <c r="FUX72" s="0"/>
      <c r="FUY72" s="0"/>
      <c r="FUZ72" s="0"/>
      <c r="FVA72" s="0"/>
      <c r="FVB72" s="0"/>
      <c r="FVC72" s="0"/>
      <c r="FVD72" s="0"/>
      <c r="FVE72" s="0"/>
      <c r="FVF72" s="0"/>
      <c r="FVG72" s="0"/>
      <c r="FVH72" s="0"/>
      <c r="FVI72" s="0"/>
      <c r="FVJ72" s="0"/>
      <c r="FVK72" s="0"/>
      <c r="FVL72" s="0"/>
      <c r="FVM72" s="0"/>
      <c r="FVN72" s="0"/>
      <c r="FVO72" s="0"/>
      <c r="FVP72" s="0"/>
      <c r="FVQ72" s="0"/>
      <c r="FVR72" s="0"/>
      <c r="FVS72" s="0"/>
      <c r="FVT72" s="0"/>
      <c r="FVU72" s="0"/>
      <c r="FVV72" s="0"/>
      <c r="FVW72" s="0"/>
      <c r="FVX72" s="0"/>
      <c r="FVY72" s="0"/>
      <c r="FVZ72" s="0"/>
      <c r="FWA72" s="0"/>
      <c r="FWB72" s="0"/>
      <c r="FWC72" s="0"/>
      <c r="FWD72" s="0"/>
      <c r="FWE72" s="0"/>
      <c r="FWF72" s="0"/>
      <c r="FWG72" s="0"/>
      <c r="FWH72" s="0"/>
      <c r="FWI72" s="0"/>
      <c r="FWJ72" s="0"/>
      <c r="FWK72" s="0"/>
      <c r="FWL72" s="0"/>
      <c r="FWM72" s="0"/>
      <c r="FWN72" s="0"/>
      <c r="FWO72" s="0"/>
      <c r="FWP72" s="0"/>
      <c r="FWQ72" s="0"/>
      <c r="FWR72" s="0"/>
      <c r="FWS72" s="0"/>
      <c r="FWT72" s="0"/>
      <c r="FWU72" s="0"/>
      <c r="FWV72" s="0"/>
      <c r="FWW72" s="0"/>
      <c r="FWX72" s="0"/>
      <c r="FWY72" s="0"/>
      <c r="FWZ72" s="0"/>
      <c r="FXA72" s="0"/>
      <c r="FXB72" s="0"/>
      <c r="FXC72" s="0"/>
      <c r="FXD72" s="0"/>
      <c r="FXE72" s="0"/>
      <c r="FXF72" s="0"/>
      <c r="FXG72" s="0"/>
      <c r="FXH72" s="0"/>
      <c r="FXI72" s="0"/>
      <c r="FXJ72" s="0"/>
      <c r="FXK72" s="0"/>
      <c r="FXL72" s="0"/>
      <c r="FXM72" s="0"/>
      <c r="FXN72" s="0"/>
      <c r="FXO72" s="0"/>
      <c r="FXP72" s="0"/>
      <c r="FXQ72" s="0"/>
      <c r="FXR72" s="0"/>
      <c r="FXS72" s="0"/>
      <c r="FXT72" s="0"/>
      <c r="FXU72" s="0"/>
      <c r="FXV72" s="0"/>
      <c r="FXW72" s="0"/>
      <c r="FXX72" s="0"/>
      <c r="FXY72" s="0"/>
      <c r="FXZ72" s="0"/>
      <c r="FYA72" s="0"/>
      <c r="FYB72" s="0"/>
      <c r="FYC72" s="0"/>
      <c r="FYD72" s="0"/>
      <c r="FYE72" s="0"/>
      <c r="FYF72" s="0"/>
      <c r="FYG72" s="0"/>
      <c r="FYH72" s="0"/>
      <c r="FYI72" s="0"/>
      <c r="FYJ72" s="0"/>
      <c r="FYK72" s="0"/>
      <c r="FYL72" s="0"/>
      <c r="FYM72" s="0"/>
      <c r="FYN72" s="0"/>
      <c r="FYO72" s="0"/>
      <c r="FYP72" s="0"/>
      <c r="FYQ72" s="0"/>
      <c r="FYR72" s="0"/>
      <c r="FYS72" s="0"/>
      <c r="FYT72" s="0"/>
      <c r="FYU72" s="0"/>
      <c r="FYV72" s="0"/>
      <c r="FYW72" s="0"/>
      <c r="FYX72" s="0"/>
      <c r="FYY72" s="0"/>
      <c r="FYZ72" s="0"/>
      <c r="FZA72" s="0"/>
      <c r="FZB72" s="0"/>
      <c r="FZC72" s="0"/>
      <c r="FZD72" s="0"/>
      <c r="FZE72" s="0"/>
      <c r="FZF72" s="0"/>
      <c r="FZG72" s="0"/>
      <c r="FZH72" s="0"/>
      <c r="FZI72" s="0"/>
      <c r="FZJ72" s="0"/>
      <c r="FZK72" s="0"/>
      <c r="FZL72" s="0"/>
      <c r="FZM72" s="0"/>
      <c r="FZN72" s="0"/>
      <c r="FZO72" s="0"/>
      <c r="FZP72" s="0"/>
      <c r="FZQ72" s="0"/>
      <c r="FZR72" s="0"/>
      <c r="FZS72" s="0"/>
      <c r="FZT72" s="0"/>
      <c r="FZU72" s="0"/>
      <c r="FZV72" s="0"/>
      <c r="FZW72" s="0"/>
      <c r="FZX72" s="0"/>
      <c r="FZY72" s="0"/>
      <c r="FZZ72" s="0"/>
      <c r="GAA72" s="0"/>
      <c r="GAB72" s="0"/>
      <c r="GAC72" s="0"/>
      <c r="GAD72" s="0"/>
      <c r="GAE72" s="0"/>
      <c r="GAF72" s="0"/>
      <c r="GAG72" s="0"/>
      <c r="GAH72" s="0"/>
      <c r="GAI72" s="0"/>
      <c r="GAJ72" s="0"/>
      <c r="GAK72" s="0"/>
      <c r="GAL72" s="0"/>
      <c r="GAM72" s="0"/>
      <c r="GAN72" s="0"/>
      <c r="GAO72" s="0"/>
      <c r="GAP72" s="0"/>
      <c r="GAQ72" s="0"/>
      <c r="GAR72" s="0"/>
      <c r="GAS72" s="0"/>
      <c r="GAT72" s="0"/>
      <c r="GAU72" s="0"/>
      <c r="GAV72" s="0"/>
      <c r="GAW72" s="0"/>
      <c r="GAX72" s="0"/>
      <c r="GAY72" s="0"/>
      <c r="GAZ72" s="0"/>
      <c r="GBA72" s="0"/>
      <c r="GBB72" s="0"/>
      <c r="GBC72" s="0"/>
      <c r="GBD72" s="0"/>
      <c r="GBE72" s="0"/>
      <c r="GBF72" s="0"/>
      <c r="GBG72" s="0"/>
      <c r="GBH72" s="0"/>
      <c r="GBI72" s="0"/>
      <c r="GBJ72" s="0"/>
      <c r="GBK72" s="0"/>
      <c r="GBL72" s="0"/>
      <c r="GBM72" s="0"/>
      <c r="GBN72" s="0"/>
      <c r="GBO72" s="0"/>
      <c r="GBP72" s="0"/>
      <c r="GBQ72" s="0"/>
      <c r="GBR72" s="0"/>
      <c r="GBS72" s="0"/>
      <c r="GBT72" s="0"/>
      <c r="GBU72" s="0"/>
      <c r="GBV72" s="0"/>
      <c r="GBW72" s="0"/>
      <c r="GBX72" s="0"/>
      <c r="GBY72" s="0"/>
      <c r="GBZ72" s="0"/>
      <c r="GCA72" s="0"/>
      <c r="GCB72" s="0"/>
      <c r="GCC72" s="0"/>
      <c r="GCD72" s="0"/>
      <c r="GCE72" s="0"/>
      <c r="GCF72" s="0"/>
      <c r="GCG72" s="0"/>
      <c r="GCH72" s="0"/>
      <c r="GCI72" s="0"/>
      <c r="GCJ72" s="0"/>
      <c r="GCK72" s="0"/>
      <c r="GCL72" s="0"/>
      <c r="GCM72" s="0"/>
      <c r="GCN72" s="0"/>
      <c r="GCO72" s="0"/>
      <c r="GCP72" s="0"/>
      <c r="GCQ72" s="0"/>
      <c r="GCR72" s="0"/>
      <c r="GCS72" s="0"/>
      <c r="GCT72" s="0"/>
      <c r="GCU72" s="0"/>
      <c r="GCV72" s="0"/>
      <c r="GCW72" s="0"/>
      <c r="GCX72" s="0"/>
      <c r="GCY72" s="0"/>
      <c r="GCZ72" s="0"/>
      <c r="GDA72" s="0"/>
      <c r="GDB72" s="0"/>
      <c r="GDC72" s="0"/>
      <c r="GDD72" s="0"/>
      <c r="GDE72" s="0"/>
      <c r="GDF72" s="0"/>
      <c r="GDG72" s="0"/>
      <c r="GDH72" s="0"/>
      <c r="GDI72" s="0"/>
      <c r="GDJ72" s="0"/>
      <c r="GDK72" s="0"/>
      <c r="GDL72" s="0"/>
      <c r="GDM72" s="0"/>
      <c r="GDN72" s="0"/>
      <c r="GDO72" s="0"/>
      <c r="GDP72" s="0"/>
      <c r="GDQ72" s="0"/>
      <c r="GDR72" s="0"/>
      <c r="GDS72" s="0"/>
      <c r="GDT72" s="0"/>
      <c r="GDU72" s="0"/>
      <c r="GDV72" s="0"/>
      <c r="GDW72" s="0"/>
      <c r="GDX72" s="0"/>
      <c r="GDY72" s="0"/>
      <c r="GDZ72" s="0"/>
      <c r="GEA72" s="0"/>
      <c r="GEB72" s="0"/>
      <c r="GEC72" s="0"/>
      <c r="GED72" s="0"/>
      <c r="GEE72" s="0"/>
      <c r="GEF72" s="0"/>
      <c r="GEG72" s="0"/>
      <c r="GEH72" s="0"/>
      <c r="GEI72" s="0"/>
      <c r="GEJ72" s="0"/>
      <c r="GEK72" s="0"/>
      <c r="GEL72" s="0"/>
      <c r="GEM72" s="0"/>
      <c r="GEN72" s="0"/>
      <c r="GEO72" s="0"/>
      <c r="GEP72" s="0"/>
      <c r="GEQ72" s="0"/>
      <c r="GER72" s="0"/>
      <c r="GES72" s="0"/>
      <c r="GET72" s="0"/>
      <c r="GEU72" s="0"/>
      <c r="GEV72" s="0"/>
      <c r="GEW72" s="0"/>
      <c r="GEX72" s="0"/>
      <c r="GEY72" s="0"/>
      <c r="GEZ72" s="0"/>
      <c r="GFA72" s="0"/>
      <c r="GFB72" s="0"/>
      <c r="GFC72" s="0"/>
      <c r="GFD72" s="0"/>
      <c r="GFE72" s="0"/>
      <c r="GFF72" s="0"/>
      <c r="GFG72" s="0"/>
      <c r="GFH72" s="0"/>
      <c r="GFI72" s="0"/>
      <c r="GFJ72" s="0"/>
      <c r="GFK72" s="0"/>
      <c r="GFL72" s="0"/>
      <c r="GFM72" s="0"/>
      <c r="GFN72" s="0"/>
      <c r="GFO72" s="0"/>
      <c r="GFP72" s="0"/>
      <c r="GFQ72" s="0"/>
      <c r="GFR72" s="0"/>
      <c r="GFS72" s="0"/>
      <c r="GFT72" s="0"/>
      <c r="GFU72" s="0"/>
      <c r="GFV72" s="0"/>
      <c r="GFW72" s="0"/>
      <c r="GFX72" s="0"/>
      <c r="GFY72" s="0"/>
      <c r="GFZ72" s="0"/>
      <c r="GGA72" s="0"/>
      <c r="GGB72" s="0"/>
      <c r="GGC72" s="0"/>
      <c r="GGD72" s="0"/>
      <c r="GGE72" s="0"/>
      <c r="GGF72" s="0"/>
      <c r="GGG72" s="0"/>
      <c r="GGH72" s="0"/>
      <c r="GGI72" s="0"/>
      <c r="GGJ72" s="0"/>
      <c r="GGK72" s="0"/>
      <c r="GGL72" s="0"/>
      <c r="GGM72" s="0"/>
      <c r="GGN72" s="0"/>
      <c r="GGO72" s="0"/>
      <c r="GGP72" s="0"/>
      <c r="GGQ72" s="0"/>
      <c r="GGR72" s="0"/>
      <c r="GGS72" s="0"/>
      <c r="GGT72" s="0"/>
      <c r="GGU72" s="0"/>
      <c r="GGV72" s="0"/>
      <c r="GGW72" s="0"/>
      <c r="GGX72" s="0"/>
      <c r="GGY72" s="0"/>
      <c r="GGZ72" s="0"/>
      <c r="GHA72" s="0"/>
      <c r="GHB72" s="0"/>
      <c r="GHC72" s="0"/>
      <c r="GHD72" s="0"/>
      <c r="GHE72" s="0"/>
      <c r="GHF72" s="0"/>
      <c r="GHG72" s="0"/>
      <c r="GHH72" s="0"/>
      <c r="GHI72" s="0"/>
      <c r="GHJ72" s="0"/>
      <c r="GHK72" s="0"/>
      <c r="GHL72" s="0"/>
      <c r="GHM72" s="0"/>
      <c r="GHN72" s="0"/>
      <c r="GHO72" s="0"/>
      <c r="GHP72" s="0"/>
      <c r="GHQ72" s="0"/>
      <c r="GHR72" s="0"/>
      <c r="GHS72" s="0"/>
      <c r="GHT72" s="0"/>
      <c r="GHU72" s="0"/>
      <c r="GHV72" s="0"/>
      <c r="GHW72" s="0"/>
      <c r="GHX72" s="0"/>
      <c r="GHY72" s="0"/>
      <c r="GHZ72" s="0"/>
      <c r="GIA72" s="0"/>
      <c r="GIB72" s="0"/>
      <c r="GIC72" s="0"/>
      <c r="GID72" s="0"/>
      <c r="GIE72" s="0"/>
      <c r="GIF72" s="0"/>
      <c r="GIG72" s="0"/>
      <c r="GIH72" s="0"/>
      <c r="GII72" s="0"/>
      <c r="GIJ72" s="0"/>
      <c r="GIK72" s="0"/>
      <c r="GIL72" s="0"/>
      <c r="GIM72" s="0"/>
      <c r="GIN72" s="0"/>
      <c r="GIO72" s="0"/>
      <c r="GIP72" s="0"/>
      <c r="GIQ72" s="0"/>
      <c r="GIR72" s="0"/>
      <c r="GIS72" s="0"/>
      <c r="GIT72" s="0"/>
      <c r="GIU72" s="0"/>
      <c r="GIV72" s="0"/>
      <c r="GIW72" s="0"/>
      <c r="GIX72" s="0"/>
      <c r="GIY72" s="0"/>
      <c r="GIZ72" s="0"/>
      <c r="GJA72" s="0"/>
      <c r="GJB72" s="0"/>
      <c r="GJC72" s="0"/>
      <c r="GJD72" s="0"/>
      <c r="GJE72" s="0"/>
      <c r="GJF72" s="0"/>
      <c r="GJG72" s="0"/>
      <c r="GJH72" s="0"/>
      <c r="GJI72" s="0"/>
      <c r="GJJ72" s="0"/>
      <c r="GJK72" s="0"/>
      <c r="GJL72" s="0"/>
      <c r="GJM72" s="0"/>
      <c r="GJN72" s="0"/>
      <c r="GJO72" s="0"/>
      <c r="GJP72" s="0"/>
      <c r="GJQ72" s="0"/>
      <c r="GJR72" s="0"/>
      <c r="GJS72" s="0"/>
      <c r="GJT72" s="0"/>
      <c r="GJU72" s="0"/>
      <c r="GJV72" s="0"/>
      <c r="GJW72" s="0"/>
      <c r="GJX72" s="0"/>
      <c r="GJY72" s="0"/>
      <c r="GJZ72" s="0"/>
      <c r="GKA72" s="0"/>
      <c r="GKB72" s="0"/>
      <c r="GKC72" s="0"/>
      <c r="GKD72" s="0"/>
      <c r="GKE72" s="0"/>
      <c r="GKF72" s="0"/>
      <c r="GKG72" s="0"/>
      <c r="GKH72" s="0"/>
      <c r="GKI72" s="0"/>
      <c r="GKJ72" s="0"/>
      <c r="GKK72" s="0"/>
      <c r="GKL72" s="0"/>
      <c r="GKM72" s="0"/>
      <c r="GKN72" s="0"/>
      <c r="GKO72" s="0"/>
      <c r="GKP72" s="0"/>
      <c r="GKQ72" s="0"/>
      <c r="GKR72" s="0"/>
      <c r="GKS72" s="0"/>
      <c r="GKT72" s="0"/>
      <c r="GKU72" s="0"/>
      <c r="GKV72" s="0"/>
      <c r="GKW72" s="0"/>
      <c r="GKX72" s="0"/>
      <c r="GKY72" s="0"/>
      <c r="GKZ72" s="0"/>
      <c r="GLA72" s="0"/>
      <c r="GLB72" s="0"/>
      <c r="GLC72" s="0"/>
      <c r="GLD72" s="0"/>
      <c r="GLE72" s="0"/>
      <c r="GLF72" s="0"/>
      <c r="GLG72" s="0"/>
      <c r="GLH72" s="0"/>
      <c r="GLI72" s="0"/>
      <c r="GLJ72" s="0"/>
      <c r="GLK72" s="0"/>
      <c r="GLL72" s="0"/>
      <c r="GLM72" s="0"/>
      <c r="GLN72" s="0"/>
      <c r="GLO72" s="0"/>
      <c r="GLP72" s="0"/>
      <c r="GLQ72" s="0"/>
      <c r="GLR72" s="0"/>
      <c r="GLS72" s="0"/>
      <c r="GLT72" s="0"/>
      <c r="GLU72" s="0"/>
      <c r="GLV72" s="0"/>
      <c r="GLW72" s="0"/>
      <c r="GLX72" s="0"/>
      <c r="GLY72" s="0"/>
      <c r="GLZ72" s="0"/>
      <c r="GMA72" s="0"/>
      <c r="GMB72" s="0"/>
      <c r="GMC72" s="0"/>
      <c r="GMD72" s="0"/>
      <c r="GME72" s="0"/>
      <c r="GMF72" s="0"/>
      <c r="GMG72" s="0"/>
      <c r="GMH72" s="0"/>
      <c r="GMI72" s="0"/>
      <c r="GMJ72" s="0"/>
      <c r="GMK72" s="0"/>
      <c r="GML72" s="0"/>
      <c r="GMM72" s="0"/>
      <c r="GMN72" s="0"/>
      <c r="GMO72" s="0"/>
      <c r="GMP72" s="0"/>
      <c r="GMQ72" s="0"/>
      <c r="GMR72" s="0"/>
      <c r="GMS72" s="0"/>
      <c r="GMT72" s="0"/>
      <c r="GMU72" s="0"/>
      <c r="GMV72" s="0"/>
      <c r="GMW72" s="0"/>
      <c r="GMX72" s="0"/>
      <c r="GMY72" s="0"/>
      <c r="GMZ72" s="0"/>
      <c r="GNA72" s="0"/>
      <c r="GNB72" s="0"/>
      <c r="GNC72" s="0"/>
      <c r="GND72" s="0"/>
      <c r="GNE72" s="0"/>
      <c r="GNF72" s="0"/>
      <c r="GNG72" s="0"/>
      <c r="GNH72" s="0"/>
      <c r="GNI72" s="0"/>
      <c r="GNJ72" s="0"/>
      <c r="GNK72" s="0"/>
      <c r="GNL72" s="0"/>
      <c r="GNM72" s="0"/>
      <c r="GNN72" s="0"/>
      <c r="GNO72" s="0"/>
      <c r="GNP72" s="0"/>
      <c r="GNQ72" s="0"/>
      <c r="GNR72" s="0"/>
      <c r="GNS72" s="0"/>
      <c r="GNT72" s="0"/>
      <c r="GNU72" s="0"/>
      <c r="GNV72" s="0"/>
      <c r="GNW72" s="0"/>
      <c r="GNX72" s="0"/>
      <c r="GNY72" s="0"/>
      <c r="GNZ72" s="0"/>
      <c r="GOA72" s="0"/>
      <c r="GOB72" s="0"/>
      <c r="GOC72" s="0"/>
      <c r="GOD72" s="0"/>
      <c r="GOE72" s="0"/>
      <c r="GOF72" s="0"/>
      <c r="GOG72" s="0"/>
      <c r="GOH72" s="0"/>
      <c r="GOI72" s="0"/>
      <c r="GOJ72" s="0"/>
      <c r="GOK72" s="0"/>
      <c r="GOL72" s="0"/>
      <c r="GOM72" s="0"/>
      <c r="GON72" s="0"/>
      <c r="GOO72" s="0"/>
      <c r="GOP72" s="0"/>
      <c r="GOQ72" s="0"/>
      <c r="GOR72" s="0"/>
      <c r="GOS72" s="0"/>
      <c r="GOT72" s="0"/>
      <c r="GOU72" s="0"/>
      <c r="GOV72" s="0"/>
      <c r="GOW72" s="0"/>
      <c r="GOX72" s="0"/>
      <c r="GOY72" s="0"/>
      <c r="GOZ72" s="0"/>
      <c r="GPA72" s="0"/>
      <c r="GPB72" s="0"/>
      <c r="GPC72" s="0"/>
      <c r="GPD72" s="0"/>
      <c r="GPE72" s="0"/>
      <c r="GPF72" s="0"/>
      <c r="GPG72" s="0"/>
      <c r="GPH72" s="0"/>
      <c r="GPI72" s="0"/>
      <c r="GPJ72" s="0"/>
      <c r="GPK72" s="0"/>
      <c r="GPL72" s="0"/>
      <c r="GPM72" s="0"/>
      <c r="GPN72" s="0"/>
      <c r="GPO72" s="0"/>
      <c r="GPP72" s="0"/>
      <c r="GPQ72" s="0"/>
      <c r="GPR72" s="0"/>
      <c r="GPS72" s="0"/>
      <c r="GPT72" s="0"/>
      <c r="GPU72" s="0"/>
      <c r="GPV72" s="0"/>
      <c r="GPW72" s="0"/>
      <c r="GPX72" s="0"/>
      <c r="GPY72" s="0"/>
      <c r="GPZ72" s="0"/>
      <c r="GQA72" s="0"/>
      <c r="GQB72" s="0"/>
      <c r="GQC72" s="0"/>
      <c r="GQD72" s="0"/>
      <c r="GQE72" s="0"/>
      <c r="GQF72" s="0"/>
      <c r="GQG72" s="0"/>
      <c r="GQH72" s="0"/>
      <c r="GQI72" s="0"/>
      <c r="GQJ72" s="0"/>
      <c r="GQK72" s="0"/>
      <c r="GQL72" s="0"/>
      <c r="GQM72" s="0"/>
      <c r="GQN72" s="0"/>
      <c r="GQO72" s="0"/>
      <c r="GQP72" s="0"/>
      <c r="GQQ72" s="0"/>
      <c r="GQR72" s="0"/>
      <c r="GQS72" s="0"/>
      <c r="GQT72" s="0"/>
      <c r="GQU72" s="0"/>
      <c r="GQV72" s="0"/>
      <c r="GQW72" s="0"/>
      <c r="GQX72" s="0"/>
      <c r="GQY72" s="0"/>
      <c r="GQZ72" s="0"/>
      <c r="GRA72" s="0"/>
      <c r="GRB72" s="0"/>
      <c r="GRC72" s="0"/>
      <c r="GRD72" s="0"/>
      <c r="GRE72" s="0"/>
      <c r="GRF72" s="0"/>
      <c r="GRG72" s="0"/>
      <c r="GRH72" s="0"/>
      <c r="GRI72" s="0"/>
      <c r="GRJ72" s="0"/>
      <c r="GRK72" s="0"/>
      <c r="GRL72" s="0"/>
      <c r="GRM72" s="0"/>
      <c r="GRN72" s="0"/>
      <c r="GRO72" s="0"/>
      <c r="GRP72" s="0"/>
      <c r="GRQ72" s="0"/>
      <c r="GRR72" s="0"/>
      <c r="GRS72" s="0"/>
      <c r="GRT72" s="0"/>
      <c r="GRU72" s="0"/>
      <c r="GRV72" s="0"/>
      <c r="GRW72" s="0"/>
      <c r="GRX72" s="0"/>
      <c r="GRY72" s="0"/>
      <c r="GRZ72" s="0"/>
      <c r="GSA72" s="0"/>
      <c r="GSB72" s="0"/>
      <c r="GSC72" s="0"/>
      <c r="GSD72" s="0"/>
      <c r="GSE72" s="0"/>
      <c r="GSF72" s="0"/>
      <c r="GSG72" s="0"/>
      <c r="GSH72" s="0"/>
      <c r="GSI72" s="0"/>
      <c r="GSJ72" s="0"/>
      <c r="GSK72" s="0"/>
      <c r="GSL72" s="0"/>
      <c r="GSM72" s="0"/>
      <c r="GSN72" s="0"/>
      <c r="GSO72" s="0"/>
      <c r="GSP72" s="0"/>
      <c r="GSQ72" s="0"/>
      <c r="GSR72" s="0"/>
      <c r="GSS72" s="0"/>
      <c r="GST72" s="0"/>
      <c r="GSU72" s="0"/>
      <c r="GSV72" s="0"/>
      <c r="GSW72" s="0"/>
      <c r="GSX72" s="0"/>
      <c r="GSY72" s="0"/>
      <c r="GSZ72" s="0"/>
      <c r="GTA72" s="0"/>
      <c r="GTB72" s="0"/>
      <c r="GTC72" s="0"/>
      <c r="GTD72" s="0"/>
      <c r="GTE72" s="0"/>
      <c r="GTF72" s="0"/>
      <c r="GTG72" s="0"/>
      <c r="GTH72" s="0"/>
      <c r="GTI72" s="0"/>
      <c r="GTJ72" s="0"/>
      <c r="GTK72" s="0"/>
      <c r="GTL72" s="0"/>
      <c r="GTM72" s="0"/>
      <c r="GTN72" s="0"/>
      <c r="GTO72" s="0"/>
      <c r="GTP72" s="0"/>
      <c r="GTQ72" s="0"/>
      <c r="GTR72" s="0"/>
      <c r="GTS72" s="0"/>
      <c r="GTT72" s="0"/>
      <c r="GTU72" s="0"/>
      <c r="GTV72" s="0"/>
      <c r="GTW72" s="0"/>
      <c r="GTX72" s="0"/>
      <c r="GTY72" s="0"/>
      <c r="GTZ72" s="0"/>
      <c r="GUA72" s="0"/>
      <c r="GUB72" s="0"/>
      <c r="GUC72" s="0"/>
      <c r="GUD72" s="0"/>
      <c r="GUE72" s="0"/>
      <c r="GUF72" s="0"/>
      <c r="GUG72" s="0"/>
      <c r="GUH72" s="0"/>
      <c r="GUI72" s="0"/>
      <c r="GUJ72" s="0"/>
      <c r="GUK72" s="0"/>
      <c r="GUL72" s="0"/>
      <c r="GUM72" s="0"/>
      <c r="GUN72" s="0"/>
      <c r="GUO72" s="0"/>
      <c r="GUP72" s="0"/>
      <c r="GUQ72" s="0"/>
      <c r="GUR72" s="0"/>
      <c r="GUS72" s="0"/>
      <c r="GUT72" s="0"/>
      <c r="GUU72" s="0"/>
      <c r="GUV72" s="0"/>
      <c r="GUW72" s="0"/>
      <c r="GUX72" s="0"/>
      <c r="GUY72" s="0"/>
      <c r="GUZ72" s="0"/>
      <c r="GVA72" s="0"/>
      <c r="GVB72" s="0"/>
      <c r="GVC72" s="0"/>
      <c r="GVD72" s="0"/>
      <c r="GVE72" s="0"/>
      <c r="GVF72" s="0"/>
      <c r="GVG72" s="0"/>
      <c r="GVH72" s="0"/>
      <c r="GVI72" s="0"/>
      <c r="GVJ72" s="0"/>
      <c r="GVK72" s="0"/>
      <c r="GVL72" s="0"/>
      <c r="GVM72" s="0"/>
      <c r="GVN72" s="0"/>
      <c r="GVO72" s="0"/>
      <c r="GVP72" s="0"/>
      <c r="GVQ72" s="0"/>
      <c r="GVR72" s="0"/>
      <c r="GVS72" s="0"/>
      <c r="GVT72" s="0"/>
      <c r="GVU72" s="0"/>
      <c r="GVV72" s="0"/>
      <c r="GVW72" s="0"/>
      <c r="GVX72" s="0"/>
      <c r="GVY72" s="0"/>
      <c r="GVZ72" s="0"/>
      <c r="GWA72" s="0"/>
      <c r="GWB72" s="0"/>
      <c r="GWC72" s="0"/>
      <c r="GWD72" s="0"/>
      <c r="GWE72" s="0"/>
      <c r="GWF72" s="0"/>
      <c r="GWG72" s="0"/>
      <c r="GWH72" s="0"/>
      <c r="GWI72" s="0"/>
      <c r="GWJ72" s="0"/>
      <c r="GWK72" s="0"/>
      <c r="GWL72" s="0"/>
      <c r="GWM72" s="0"/>
      <c r="GWN72" s="0"/>
      <c r="GWO72" s="0"/>
      <c r="GWP72" s="0"/>
      <c r="GWQ72" s="0"/>
      <c r="GWR72" s="0"/>
      <c r="GWS72" s="0"/>
      <c r="GWT72" s="0"/>
      <c r="GWU72" s="0"/>
      <c r="GWV72" s="0"/>
      <c r="GWW72" s="0"/>
      <c r="GWX72" s="0"/>
      <c r="GWY72" s="0"/>
      <c r="GWZ72" s="0"/>
      <c r="GXA72" s="0"/>
      <c r="GXB72" s="0"/>
      <c r="GXC72" s="0"/>
      <c r="GXD72" s="0"/>
      <c r="GXE72" s="0"/>
      <c r="GXF72" s="0"/>
      <c r="GXG72" s="0"/>
      <c r="GXH72" s="0"/>
      <c r="GXI72" s="0"/>
      <c r="GXJ72" s="0"/>
      <c r="GXK72" s="0"/>
      <c r="GXL72" s="0"/>
      <c r="GXM72" s="0"/>
      <c r="GXN72" s="0"/>
      <c r="GXO72" s="0"/>
      <c r="GXP72" s="0"/>
      <c r="GXQ72" s="0"/>
      <c r="GXR72" s="0"/>
      <c r="GXS72" s="0"/>
      <c r="GXT72" s="0"/>
      <c r="GXU72" s="0"/>
      <c r="GXV72" s="0"/>
      <c r="GXW72" s="0"/>
      <c r="GXX72" s="0"/>
      <c r="GXY72" s="0"/>
      <c r="GXZ72" s="0"/>
      <c r="GYA72" s="0"/>
      <c r="GYB72" s="0"/>
      <c r="GYC72" s="0"/>
      <c r="GYD72" s="0"/>
      <c r="GYE72" s="0"/>
      <c r="GYF72" s="0"/>
      <c r="GYG72" s="0"/>
      <c r="GYH72" s="0"/>
      <c r="GYI72" s="0"/>
      <c r="GYJ72" s="0"/>
      <c r="GYK72" s="0"/>
      <c r="GYL72" s="0"/>
      <c r="GYM72" s="0"/>
      <c r="GYN72" s="0"/>
      <c r="GYO72" s="0"/>
      <c r="GYP72" s="0"/>
      <c r="GYQ72" s="0"/>
      <c r="GYR72" s="0"/>
      <c r="GYS72" s="0"/>
      <c r="GYT72" s="0"/>
      <c r="GYU72" s="0"/>
      <c r="GYV72" s="0"/>
      <c r="GYW72" s="0"/>
      <c r="GYX72" s="0"/>
      <c r="GYY72" s="0"/>
      <c r="GYZ72" s="0"/>
      <c r="GZA72" s="0"/>
      <c r="GZB72" s="0"/>
      <c r="GZC72" s="0"/>
      <c r="GZD72" s="0"/>
      <c r="GZE72" s="0"/>
      <c r="GZF72" s="0"/>
      <c r="GZG72" s="0"/>
      <c r="GZH72" s="0"/>
      <c r="GZI72" s="0"/>
      <c r="GZJ72" s="0"/>
      <c r="GZK72" s="0"/>
      <c r="GZL72" s="0"/>
      <c r="GZM72" s="0"/>
      <c r="GZN72" s="0"/>
      <c r="GZO72" s="0"/>
      <c r="GZP72" s="0"/>
      <c r="GZQ72" s="0"/>
      <c r="GZR72" s="0"/>
      <c r="GZS72" s="0"/>
      <c r="GZT72" s="0"/>
      <c r="GZU72" s="0"/>
      <c r="GZV72" s="0"/>
      <c r="GZW72" s="0"/>
      <c r="GZX72" s="0"/>
      <c r="GZY72" s="0"/>
      <c r="GZZ72" s="0"/>
      <c r="HAA72" s="0"/>
      <c r="HAB72" s="0"/>
      <c r="HAC72" s="0"/>
      <c r="HAD72" s="0"/>
      <c r="HAE72" s="0"/>
      <c r="HAF72" s="0"/>
      <c r="HAG72" s="0"/>
      <c r="HAH72" s="0"/>
      <c r="HAI72" s="0"/>
      <c r="HAJ72" s="0"/>
      <c r="HAK72" s="0"/>
      <c r="HAL72" s="0"/>
      <c r="HAM72" s="0"/>
      <c r="HAN72" s="0"/>
      <c r="HAO72" s="0"/>
      <c r="HAP72" s="0"/>
      <c r="HAQ72" s="0"/>
      <c r="HAR72" s="0"/>
      <c r="HAS72" s="0"/>
      <c r="HAT72" s="0"/>
      <c r="HAU72" s="0"/>
      <c r="HAV72" s="0"/>
      <c r="HAW72" s="0"/>
      <c r="HAX72" s="0"/>
      <c r="HAY72" s="0"/>
      <c r="HAZ72" s="0"/>
      <c r="HBA72" s="0"/>
      <c r="HBB72" s="0"/>
      <c r="HBC72" s="0"/>
      <c r="HBD72" s="0"/>
      <c r="HBE72" s="0"/>
      <c r="HBF72" s="0"/>
      <c r="HBG72" s="0"/>
      <c r="HBH72" s="0"/>
      <c r="HBI72" s="0"/>
      <c r="HBJ72" s="0"/>
      <c r="HBK72" s="0"/>
      <c r="HBL72" s="0"/>
      <c r="HBM72" s="0"/>
      <c r="HBN72" s="0"/>
      <c r="HBO72" s="0"/>
      <c r="HBP72" s="0"/>
      <c r="HBQ72" s="0"/>
      <c r="HBR72" s="0"/>
      <c r="HBS72" s="0"/>
      <c r="HBT72" s="0"/>
      <c r="HBU72" s="0"/>
      <c r="HBV72" s="0"/>
      <c r="HBW72" s="0"/>
      <c r="HBX72" s="0"/>
      <c r="HBY72" s="0"/>
      <c r="HBZ72" s="0"/>
      <c r="HCA72" s="0"/>
      <c r="HCB72" s="0"/>
      <c r="HCC72" s="0"/>
      <c r="HCD72" s="0"/>
      <c r="HCE72" s="0"/>
      <c r="HCF72" s="0"/>
      <c r="HCG72" s="0"/>
      <c r="HCH72" s="0"/>
      <c r="HCI72" s="0"/>
      <c r="HCJ72" s="0"/>
      <c r="HCK72" s="0"/>
      <c r="HCL72" s="0"/>
      <c r="HCM72" s="0"/>
      <c r="HCN72" s="0"/>
      <c r="HCO72" s="0"/>
      <c r="HCP72" s="0"/>
      <c r="HCQ72" s="0"/>
      <c r="HCR72" s="0"/>
      <c r="HCS72" s="0"/>
      <c r="HCT72" s="0"/>
      <c r="HCU72" s="0"/>
      <c r="HCV72" s="0"/>
      <c r="HCW72" s="0"/>
      <c r="HCX72" s="0"/>
      <c r="HCY72" s="0"/>
      <c r="HCZ72" s="0"/>
      <c r="HDA72" s="0"/>
      <c r="HDB72" s="0"/>
      <c r="HDC72" s="0"/>
      <c r="HDD72" s="0"/>
      <c r="HDE72" s="0"/>
      <c r="HDF72" s="0"/>
      <c r="HDG72" s="0"/>
      <c r="HDH72" s="0"/>
      <c r="HDI72" s="0"/>
      <c r="HDJ72" s="0"/>
      <c r="HDK72" s="0"/>
      <c r="HDL72" s="0"/>
      <c r="HDM72" s="0"/>
      <c r="HDN72" s="0"/>
      <c r="HDO72" s="0"/>
      <c r="HDP72" s="0"/>
      <c r="HDQ72" s="0"/>
      <c r="HDR72" s="0"/>
      <c r="HDS72" s="0"/>
      <c r="HDT72" s="0"/>
      <c r="HDU72" s="0"/>
      <c r="HDV72" s="0"/>
      <c r="HDW72" s="0"/>
      <c r="HDX72" s="0"/>
      <c r="HDY72" s="0"/>
      <c r="HDZ72" s="0"/>
      <c r="HEA72" s="0"/>
      <c r="HEB72" s="0"/>
      <c r="HEC72" s="0"/>
      <c r="HED72" s="0"/>
      <c r="HEE72" s="0"/>
      <c r="HEF72" s="0"/>
      <c r="HEG72" s="0"/>
      <c r="HEH72" s="0"/>
      <c r="HEI72" s="0"/>
      <c r="HEJ72" s="0"/>
      <c r="HEK72" s="0"/>
      <c r="HEL72" s="0"/>
      <c r="HEM72" s="0"/>
      <c r="HEN72" s="0"/>
      <c r="HEO72" s="0"/>
      <c r="HEP72" s="0"/>
      <c r="HEQ72" s="0"/>
      <c r="HER72" s="0"/>
      <c r="HES72" s="0"/>
      <c r="HET72" s="0"/>
      <c r="HEU72" s="0"/>
      <c r="HEV72" s="0"/>
      <c r="HEW72" s="0"/>
      <c r="HEX72" s="0"/>
      <c r="HEY72" s="0"/>
      <c r="HEZ72" s="0"/>
      <c r="HFA72" s="0"/>
      <c r="HFB72" s="0"/>
      <c r="HFC72" s="0"/>
      <c r="HFD72" s="0"/>
      <c r="HFE72" s="0"/>
      <c r="HFF72" s="0"/>
      <c r="HFG72" s="0"/>
      <c r="HFH72" s="0"/>
      <c r="HFI72" s="0"/>
      <c r="HFJ72" s="0"/>
      <c r="HFK72" s="0"/>
      <c r="HFL72" s="0"/>
      <c r="HFM72" s="0"/>
      <c r="HFN72" s="0"/>
      <c r="HFO72" s="0"/>
      <c r="HFP72" s="0"/>
      <c r="HFQ72" s="0"/>
      <c r="HFR72" s="0"/>
      <c r="HFS72" s="0"/>
      <c r="HFT72" s="0"/>
      <c r="HFU72" s="0"/>
      <c r="HFV72" s="0"/>
      <c r="HFW72" s="0"/>
      <c r="HFX72" s="0"/>
      <c r="HFY72" s="0"/>
      <c r="HFZ72" s="0"/>
      <c r="HGA72" s="0"/>
      <c r="HGB72" s="0"/>
      <c r="HGC72" s="0"/>
      <c r="HGD72" s="0"/>
      <c r="HGE72" s="0"/>
      <c r="HGF72" s="0"/>
      <c r="HGG72" s="0"/>
      <c r="HGH72" s="0"/>
      <c r="HGI72" s="0"/>
      <c r="HGJ72" s="0"/>
      <c r="HGK72" s="0"/>
      <c r="HGL72" s="0"/>
      <c r="HGM72" s="0"/>
      <c r="HGN72" s="0"/>
      <c r="HGO72" s="0"/>
      <c r="HGP72" s="0"/>
      <c r="HGQ72" s="0"/>
      <c r="HGR72" s="0"/>
      <c r="HGS72" s="0"/>
      <c r="HGT72" s="0"/>
      <c r="HGU72" s="0"/>
      <c r="HGV72" s="0"/>
      <c r="HGW72" s="0"/>
      <c r="HGX72" s="0"/>
      <c r="HGY72" s="0"/>
      <c r="HGZ72" s="0"/>
      <c r="HHA72" s="0"/>
      <c r="HHB72" s="0"/>
      <c r="HHC72" s="0"/>
      <c r="HHD72" s="0"/>
      <c r="HHE72" s="0"/>
      <c r="HHF72" s="0"/>
      <c r="HHG72" s="0"/>
      <c r="HHH72" s="0"/>
      <c r="HHI72" s="0"/>
      <c r="HHJ72" s="0"/>
      <c r="HHK72" s="0"/>
      <c r="HHL72" s="0"/>
      <c r="HHM72" s="0"/>
      <c r="HHN72" s="0"/>
      <c r="HHO72" s="0"/>
      <c r="HHP72" s="0"/>
      <c r="HHQ72" s="0"/>
      <c r="HHR72" s="0"/>
      <c r="HHS72" s="0"/>
      <c r="HHT72" s="0"/>
      <c r="HHU72" s="0"/>
      <c r="HHV72" s="0"/>
      <c r="HHW72" s="0"/>
      <c r="HHX72" s="0"/>
      <c r="HHY72" s="0"/>
      <c r="HHZ72" s="0"/>
      <c r="HIA72" s="0"/>
      <c r="HIB72" s="0"/>
      <c r="HIC72" s="0"/>
      <c r="HID72" s="0"/>
      <c r="HIE72" s="0"/>
      <c r="HIF72" s="0"/>
      <c r="HIG72" s="0"/>
      <c r="HIH72" s="0"/>
      <c r="HII72" s="0"/>
      <c r="HIJ72" s="0"/>
      <c r="HIK72" s="0"/>
      <c r="HIL72" s="0"/>
      <c r="HIM72" s="0"/>
      <c r="HIN72" s="0"/>
      <c r="HIO72" s="0"/>
      <c r="HIP72" s="0"/>
      <c r="HIQ72" s="0"/>
      <c r="HIR72" s="0"/>
      <c r="HIS72" s="0"/>
      <c r="HIT72" s="0"/>
      <c r="HIU72" s="0"/>
      <c r="HIV72" s="0"/>
      <c r="HIW72" s="0"/>
      <c r="HIX72" s="0"/>
      <c r="HIY72" s="0"/>
      <c r="HIZ72" s="0"/>
      <c r="HJA72" s="0"/>
      <c r="HJB72" s="0"/>
      <c r="HJC72" s="0"/>
      <c r="HJD72" s="0"/>
      <c r="HJE72" s="0"/>
      <c r="HJF72" s="0"/>
      <c r="HJG72" s="0"/>
      <c r="HJH72" s="0"/>
      <c r="HJI72" s="0"/>
      <c r="HJJ72" s="0"/>
      <c r="HJK72" s="0"/>
      <c r="HJL72" s="0"/>
      <c r="HJM72" s="0"/>
      <c r="HJN72" s="0"/>
      <c r="HJO72" s="0"/>
      <c r="HJP72" s="0"/>
      <c r="HJQ72" s="0"/>
      <c r="HJR72" s="0"/>
      <c r="HJS72" s="0"/>
      <c r="HJT72" s="0"/>
      <c r="HJU72" s="0"/>
      <c r="HJV72" s="0"/>
      <c r="HJW72" s="0"/>
      <c r="HJX72" s="0"/>
      <c r="HJY72" s="0"/>
      <c r="HJZ72" s="0"/>
      <c r="HKA72" s="0"/>
      <c r="HKB72" s="0"/>
      <c r="HKC72" s="0"/>
      <c r="HKD72" s="0"/>
      <c r="HKE72" s="0"/>
      <c r="HKF72" s="0"/>
      <c r="HKG72" s="0"/>
      <c r="HKH72" s="0"/>
      <c r="HKI72" s="0"/>
      <c r="HKJ72" s="0"/>
      <c r="HKK72" s="0"/>
      <c r="HKL72" s="0"/>
      <c r="HKM72" s="0"/>
      <c r="HKN72" s="0"/>
      <c r="HKO72" s="0"/>
      <c r="HKP72" s="0"/>
      <c r="HKQ72" s="0"/>
      <c r="HKR72" s="0"/>
      <c r="HKS72" s="0"/>
      <c r="HKT72" s="0"/>
      <c r="HKU72" s="0"/>
      <c r="HKV72" s="0"/>
      <c r="HKW72" s="0"/>
      <c r="HKX72" s="0"/>
      <c r="HKY72" s="0"/>
      <c r="HKZ72" s="0"/>
      <c r="HLA72" s="0"/>
      <c r="HLB72" s="0"/>
      <c r="HLC72" s="0"/>
      <c r="HLD72" s="0"/>
      <c r="HLE72" s="0"/>
      <c r="HLF72" s="0"/>
      <c r="HLG72" s="0"/>
      <c r="HLH72" s="0"/>
      <c r="HLI72" s="0"/>
      <c r="HLJ72" s="0"/>
      <c r="HLK72" s="0"/>
      <c r="HLL72" s="0"/>
      <c r="HLM72" s="0"/>
      <c r="HLN72" s="0"/>
      <c r="HLO72" s="0"/>
      <c r="HLP72" s="0"/>
      <c r="HLQ72" s="0"/>
      <c r="HLR72" s="0"/>
      <c r="HLS72" s="0"/>
      <c r="HLT72" s="0"/>
      <c r="HLU72" s="0"/>
      <c r="HLV72" s="0"/>
      <c r="HLW72" s="0"/>
      <c r="HLX72" s="0"/>
      <c r="HLY72" s="0"/>
      <c r="HLZ72" s="0"/>
      <c r="HMA72" s="0"/>
      <c r="HMB72" s="0"/>
      <c r="HMC72" s="0"/>
      <c r="HMD72" s="0"/>
      <c r="HME72" s="0"/>
      <c r="HMF72" s="0"/>
      <c r="HMG72" s="0"/>
      <c r="HMH72" s="0"/>
      <c r="HMI72" s="0"/>
      <c r="HMJ72" s="0"/>
      <c r="HMK72" s="0"/>
      <c r="HML72" s="0"/>
      <c r="HMM72" s="0"/>
      <c r="HMN72" s="0"/>
      <c r="HMO72" s="0"/>
      <c r="HMP72" s="0"/>
      <c r="HMQ72" s="0"/>
      <c r="HMR72" s="0"/>
      <c r="HMS72" s="0"/>
      <c r="HMT72" s="0"/>
      <c r="HMU72" s="0"/>
      <c r="HMV72" s="0"/>
      <c r="HMW72" s="0"/>
      <c r="HMX72" s="0"/>
      <c r="HMY72" s="0"/>
      <c r="HMZ72" s="0"/>
      <c r="HNA72" s="0"/>
      <c r="HNB72" s="0"/>
      <c r="HNC72" s="0"/>
      <c r="HND72" s="0"/>
      <c r="HNE72" s="0"/>
      <c r="HNF72" s="0"/>
      <c r="HNG72" s="0"/>
      <c r="HNH72" s="0"/>
      <c r="HNI72" s="0"/>
      <c r="HNJ72" s="0"/>
      <c r="HNK72" s="0"/>
      <c r="HNL72" s="0"/>
      <c r="HNM72" s="0"/>
      <c r="HNN72" s="0"/>
      <c r="HNO72" s="0"/>
      <c r="HNP72" s="0"/>
      <c r="HNQ72" s="0"/>
      <c r="HNR72" s="0"/>
      <c r="HNS72" s="0"/>
      <c r="HNT72" s="0"/>
      <c r="HNU72" s="0"/>
      <c r="HNV72" s="0"/>
      <c r="HNW72" s="0"/>
      <c r="HNX72" s="0"/>
      <c r="HNY72" s="0"/>
      <c r="HNZ72" s="0"/>
      <c r="HOA72" s="0"/>
      <c r="HOB72" s="0"/>
      <c r="HOC72" s="0"/>
      <c r="HOD72" s="0"/>
      <c r="HOE72" s="0"/>
      <c r="HOF72" s="0"/>
      <c r="HOG72" s="0"/>
      <c r="HOH72" s="0"/>
      <c r="HOI72" s="0"/>
      <c r="HOJ72" s="0"/>
      <c r="HOK72" s="0"/>
      <c r="HOL72" s="0"/>
      <c r="HOM72" s="0"/>
      <c r="HON72" s="0"/>
      <c r="HOO72" s="0"/>
      <c r="HOP72" s="0"/>
      <c r="HOQ72" s="0"/>
      <c r="HOR72" s="0"/>
      <c r="HOS72" s="0"/>
      <c r="HOT72" s="0"/>
      <c r="HOU72" s="0"/>
      <c r="HOV72" s="0"/>
      <c r="HOW72" s="0"/>
      <c r="HOX72" s="0"/>
      <c r="HOY72" s="0"/>
      <c r="HOZ72" s="0"/>
      <c r="HPA72" s="0"/>
      <c r="HPB72" s="0"/>
      <c r="HPC72" s="0"/>
      <c r="HPD72" s="0"/>
      <c r="HPE72" s="0"/>
      <c r="HPF72" s="0"/>
      <c r="HPG72" s="0"/>
      <c r="HPH72" s="0"/>
      <c r="HPI72" s="0"/>
      <c r="HPJ72" s="0"/>
      <c r="HPK72" s="0"/>
      <c r="HPL72" s="0"/>
      <c r="HPM72" s="0"/>
      <c r="HPN72" s="0"/>
      <c r="HPO72" s="0"/>
      <c r="HPP72" s="0"/>
      <c r="HPQ72" s="0"/>
      <c r="HPR72" s="0"/>
      <c r="HPS72" s="0"/>
      <c r="HPT72" s="0"/>
      <c r="HPU72" s="0"/>
      <c r="HPV72" s="0"/>
      <c r="HPW72" s="0"/>
      <c r="HPX72" s="0"/>
      <c r="HPY72" s="0"/>
      <c r="HPZ72" s="0"/>
      <c r="HQA72" s="0"/>
      <c r="HQB72" s="0"/>
      <c r="HQC72" s="0"/>
      <c r="HQD72" s="0"/>
      <c r="HQE72" s="0"/>
      <c r="HQF72" s="0"/>
      <c r="HQG72" s="0"/>
      <c r="HQH72" s="0"/>
      <c r="HQI72" s="0"/>
      <c r="HQJ72" s="0"/>
      <c r="HQK72" s="0"/>
      <c r="HQL72" s="0"/>
      <c r="HQM72" s="0"/>
      <c r="HQN72" s="0"/>
      <c r="HQO72" s="0"/>
      <c r="HQP72" s="0"/>
      <c r="HQQ72" s="0"/>
      <c r="HQR72" s="0"/>
      <c r="HQS72" s="0"/>
      <c r="HQT72" s="0"/>
      <c r="HQU72" s="0"/>
      <c r="HQV72" s="0"/>
      <c r="HQW72" s="0"/>
      <c r="HQX72" s="0"/>
      <c r="HQY72" s="0"/>
      <c r="HQZ72" s="0"/>
      <c r="HRA72" s="0"/>
      <c r="HRB72" s="0"/>
      <c r="HRC72" s="0"/>
      <c r="HRD72" s="0"/>
      <c r="HRE72" s="0"/>
      <c r="HRF72" s="0"/>
      <c r="HRG72" s="0"/>
      <c r="HRH72" s="0"/>
      <c r="HRI72" s="0"/>
      <c r="HRJ72" s="0"/>
      <c r="HRK72" s="0"/>
      <c r="HRL72" s="0"/>
      <c r="HRM72" s="0"/>
      <c r="HRN72" s="0"/>
      <c r="HRO72" s="0"/>
      <c r="HRP72" s="0"/>
      <c r="HRQ72" s="0"/>
      <c r="HRR72" s="0"/>
      <c r="HRS72" s="0"/>
      <c r="HRT72" s="0"/>
      <c r="HRU72" s="0"/>
      <c r="HRV72" s="0"/>
      <c r="HRW72" s="0"/>
      <c r="HRX72" s="0"/>
      <c r="HRY72" s="0"/>
      <c r="HRZ72" s="0"/>
      <c r="HSA72" s="0"/>
      <c r="HSB72" s="0"/>
      <c r="HSC72" s="0"/>
      <c r="HSD72" s="0"/>
      <c r="HSE72" s="0"/>
      <c r="HSF72" s="0"/>
      <c r="HSG72" s="0"/>
      <c r="HSH72" s="0"/>
      <c r="HSI72" s="0"/>
      <c r="HSJ72" s="0"/>
      <c r="HSK72" s="0"/>
      <c r="HSL72" s="0"/>
      <c r="HSM72" s="0"/>
      <c r="HSN72" s="0"/>
      <c r="HSO72" s="0"/>
      <c r="HSP72" s="0"/>
      <c r="HSQ72" s="0"/>
      <c r="HSR72" s="0"/>
      <c r="HSS72" s="0"/>
      <c r="HST72" s="0"/>
      <c r="HSU72" s="0"/>
      <c r="HSV72" s="0"/>
      <c r="HSW72" s="0"/>
      <c r="HSX72" s="0"/>
      <c r="HSY72" s="0"/>
      <c r="HSZ72" s="0"/>
      <c r="HTA72" s="0"/>
      <c r="HTB72" s="0"/>
      <c r="HTC72" s="0"/>
      <c r="HTD72" s="0"/>
      <c r="HTE72" s="0"/>
      <c r="HTF72" s="0"/>
      <c r="HTG72" s="0"/>
      <c r="HTH72" s="0"/>
      <c r="HTI72" s="0"/>
      <c r="HTJ72" s="0"/>
      <c r="HTK72" s="0"/>
      <c r="HTL72" s="0"/>
      <c r="HTM72" s="0"/>
      <c r="HTN72" s="0"/>
      <c r="HTO72" s="0"/>
      <c r="HTP72" s="0"/>
      <c r="HTQ72" s="0"/>
      <c r="HTR72" s="0"/>
      <c r="HTS72" s="0"/>
      <c r="HTT72" s="0"/>
      <c r="HTU72" s="0"/>
      <c r="HTV72" s="0"/>
      <c r="HTW72" s="0"/>
      <c r="HTX72" s="0"/>
      <c r="HTY72" s="0"/>
      <c r="HTZ72" s="0"/>
      <c r="HUA72" s="0"/>
      <c r="HUB72" s="0"/>
      <c r="HUC72" s="0"/>
      <c r="HUD72" s="0"/>
      <c r="HUE72" s="0"/>
      <c r="HUF72" s="0"/>
      <c r="HUG72" s="0"/>
      <c r="HUH72" s="0"/>
      <c r="HUI72" s="0"/>
      <c r="HUJ72" s="0"/>
      <c r="HUK72" s="0"/>
      <c r="HUL72" s="0"/>
      <c r="HUM72" s="0"/>
      <c r="HUN72" s="0"/>
      <c r="HUO72" s="0"/>
      <c r="HUP72" s="0"/>
      <c r="HUQ72" s="0"/>
      <c r="HUR72" s="0"/>
      <c r="HUS72" s="0"/>
      <c r="HUT72" s="0"/>
      <c r="HUU72" s="0"/>
      <c r="HUV72" s="0"/>
      <c r="HUW72" s="0"/>
      <c r="HUX72" s="0"/>
      <c r="HUY72" s="0"/>
      <c r="HUZ72" s="0"/>
      <c r="HVA72" s="0"/>
      <c r="HVB72" s="0"/>
      <c r="HVC72" s="0"/>
      <c r="HVD72" s="0"/>
      <c r="HVE72" s="0"/>
      <c r="HVF72" s="0"/>
      <c r="HVG72" s="0"/>
      <c r="HVH72" s="0"/>
      <c r="HVI72" s="0"/>
      <c r="HVJ72" s="0"/>
      <c r="HVK72" s="0"/>
      <c r="HVL72" s="0"/>
      <c r="HVM72" s="0"/>
      <c r="HVN72" s="0"/>
      <c r="HVO72" s="0"/>
      <c r="HVP72" s="0"/>
      <c r="HVQ72" s="0"/>
      <c r="HVR72" s="0"/>
      <c r="HVS72" s="0"/>
      <c r="HVT72" s="0"/>
      <c r="HVU72" s="0"/>
      <c r="HVV72" s="0"/>
      <c r="HVW72" s="0"/>
      <c r="HVX72" s="0"/>
      <c r="HVY72" s="0"/>
      <c r="HVZ72" s="0"/>
      <c r="HWA72" s="0"/>
      <c r="HWB72" s="0"/>
      <c r="HWC72" s="0"/>
      <c r="HWD72" s="0"/>
      <c r="HWE72" s="0"/>
      <c r="HWF72" s="0"/>
      <c r="HWG72" s="0"/>
      <c r="HWH72" s="0"/>
      <c r="HWI72" s="0"/>
      <c r="HWJ72" s="0"/>
      <c r="HWK72" s="0"/>
      <c r="HWL72" s="0"/>
      <c r="HWM72" s="0"/>
      <c r="HWN72" s="0"/>
      <c r="HWO72" s="0"/>
      <c r="HWP72" s="0"/>
      <c r="HWQ72" s="0"/>
      <c r="HWR72" s="0"/>
      <c r="HWS72" s="0"/>
      <c r="HWT72" s="0"/>
      <c r="HWU72" s="0"/>
      <c r="HWV72" s="0"/>
      <c r="HWW72" s="0"/>
      <c r="HWX72" s="0"/>
      <c r="HWY72" s="0"/>
      <c r="HWZ72" s="0"/>
      <c r="HXA72" s="0"/>
      <c r="HXB72" s="0"/>
      <c r="HXC72" s="0"/>
      <c r="HXD72" s="0"/>
      <c r="HXE72" s="0"/>
      <c r="HXF72" s="0"/>
      <c r="HXG72" s="0"/>
      <c r="HXH72" s="0"/>
      <c r="HXI72" s="0"/>
      <c r="HXJ72" s="0"/>
      <c r="HXK72" s="0"/>
      <c r="HXL72" s="0"/>
      <c r="HXM72" s="0"/>
      <c r="HXN72" s="0"/>
      <c r="HXO72" s="0"/>
      <c r="HXP72" s="0"/>
      <c r="HXQ72" s="0"/>
      <c r="HXR72" s="0"/>
      <c r="HXS72" s="0"/>
      <c r="HXT72" s="0"/>
      <c r="HXU72" s="0"/>
      <c r="HXV72" s="0"/>
      <c r="HXW72" s="0"/>
      <c r="HXX72" s="0"/>
      <c r="HXY72" s="0"/>
      <c r="HXZ72" s="0"/>
      <c r="HYA72" s="0"/>
      <c r="HYB72" s="0"/>
      <c r="HYC72" s="0"/>
      <c r="HYD72" s="0"/>
      <c r="HYE72" s="0"/>
      <c r="HYF72" s="0"/>
      <c r="HYG72" s="0"/>
      <c r="HYH72" s="0"/>
      <c r="HYI72" s="0"/>
      <c r="HYJ72" s="0"/>
      <c r="HYK72" s="0"/>
      <c r="HYL72" s="0"/>
      <c r="HYM72" s="0"/>
      <c r="HYN72" s="0"/>
      <c r="HYO72" s="0"/>
      <c r="HYP72" s="0"/>
      <c r="HYQ72" s="0"/>
      <c r="HYR72" s="0"/>
      <c r="HYS72" s="0"/>
      <c r="HYT72" s="0"/>
      <c r="HYU72" s="0"/>
      <c r="HYV72" s="0"/>
      <c r="HYW72" s="0"/>
      <c r="HYX72" s="0"/>
      <c r="HYY72" s="0"/>
      <c r="HYZ72" s="0"/>
      <c r="HZA72" s="0"/>
      <c r="HZB72" s="0"/>
      <c r="HZC72" s="0"/>
      <c r="HZD72" s="0"/>
      <c r="HZE72" s="0"/>
      <c r="HZF72" s="0"/>
      <c r="HZG72" s="0"/>
      <c r="HZH72" s="0"/>
      <c r="HZI72" s="0"/>
      <c r="HZJ72" s="0"/>
      <c r="HZK72" s="0"/>
      <c r="HZL72" s="0"/>
      <c r="HZM72" s="0"/>
      <c r="HZN72" s="0"/>
      <c r="HZO72" s="0"/>
      <c r="HZP72" s="0"/>
      <c r="HZQ72" s="0"/>
      <c r="HZR72" s="0"/>
      <c r="HZS72" s="0"/>
      <c r="HZT72" s="0"/>
      <c r="HZU72" s="0"/>
      <c r="HZV72" s="0"/>
      <c r="HZW72" s="0"/>
      <c r="HZX72" s="0"/>
      <c r="HZY72" s="0"/>
      <c r="HZZ72" s="0"/>
      <c r="IAA72" s="0"/>
      <c r="IAB72" s="0"/>
      <c r="IAC72" s="0"/>
      <c r="IAD72" s="0"/>
      <c r="IAE72" s="0"/>
      <c r="IAF72" s="0"/>
      <c r="IAG72" s="0"/>
      <c r="IAH72" s="0"/>
      <c r="IAI72" s="0"/>
      <c r="IAJ72" s="0"/>
      <c r="IAK72" s="0"/>
      <c r="IAL72" s="0"/>
      <c r="IAM72" s="0"/>
      <c r="IAN72" s="0"/>
      <c r="IAO72" s="0"/>
      <c r="IAP72" s="0"/>
      <c r="IAQ72" s="0"/>
      <c r="IAR72" s="0"/>
      <c r="IAS72" s="0"/>
      <c r="IAT72" s="0"/>
      <c r="IAU72" s="0"/>
      <c r="IAV72" s="0"/>
      <c r="IAW72" s="0"/>
      <c r="IAX72" s="0"/>
      <c r="IAY72" s="0"/>
      <c r="IAZ72" s="0"/>
      <c r="IBA72" s="0"/>
      <c r="IBB72" s="0"/>
      <c r="IBC72" s="0"/>
      <c r="IBD72" s="0"/>
      <c r="IBE72" s="0"/>
      <c r="IBF72" s="0"/>
      <c r="IBG72" s="0"/>
      <c r="IBH72" s="0"/>
      <c r="IBI72" s="0"/>
      <c r="IBJ72" s="0"/>
      <c r="IBK72" s="0"/>
      <c r="IBL72" s="0"/>
      <c r="IBM72" s="0"/>
      <c r="IBN72" s="0"/>
      <c r="IBO72" s="0"/>
      <c r="IBP72" s="0"/>
      <c r="IBQ72" s="0"/>
      <c r="IBR72" s="0"/>
      <c r="IBS72" s="0"/>
      <c r="IBT72" s="0"/>
      <c r="IBU72" s="0"/>
      <c r="IBV72" s="0"/>
      <c r="IBW72" s="0"/>
      <c r="IBX72" s="0"/>
      <c r="IBY72" s="0"/>
      <c r="IBZ72" s="0"/>
      <c r="ICA72" s="0"/>
      <c r="ICB72" s="0"/>
      <c r="ICC72" s="0"/>
      <c r="ICD72" s="0"/>
      <c r="ICE72" s="0"/>
      <c r="ICF72" s="0"/>
      <c r="ICG72" s="0"/>
      <c r="ICH72" s="0"/>
      <c r="ICI72" s="0"/>
      <c r="ICJ72" s="0"/>
      <c r="ICK72" s="0"/>
      <c r="ICL72" s="0"/>
      <c r="ICM72" s="0"/>
      <c r="ICN72" s="0"/>
      <c r="ICO72" s="0"/>
      <c r="ICP72" s="0"/>
      <c r="ICQ72" s="0"/>
      <c r="ICR72" s="0"/>
      <c r="ICS72" s="0"/>
      <c r="ICT72" s="0"/>
      <c r="ICU72" s="0"/>
      <c r="ICV72" s="0"/>
      <c r="ICW72" s="0"/>
      <c r="ICX72" s="0"/>
      <c r="ICY72" s="0"/>
      <c r="ICZ72" s="0"/>
      <c r="IDA72" s="0"/>
      <c r="IDB72" s="0"/>
      <c r="IDC72" s="0"/>
      <c r="IDD72" s="0"/>
      <c r="IDE72" s="0"/>
      <c r="IDF72" s="0"/>
      <c r="IDG72" s="0"/>
      <c r="IDH72" s="0"/>
      <c r="IDI72" s="0"/>
      <c r="IDJ72" s="0"/>
      <c r="IDK72" s="0"/>
      <c r="IDL72" s="0"/>
      <c r="IDM72" s="0"/>
      <c r="IDN72" s="0"/>
      <c r="IDO72" s="0"/>
      <c r="IDP72" s="0"/>
      <c r="IDQ72" s="0"/>
      <c r="IDR72" s="0"/>
      <c r="IDS72" s="0"/>
      <c r="IDT72" s="0"/>
      <c r="IDU72" s="0"/>
      <c r="IDV72" s="0"/>
      <c r="IDW72" s="0"/>
      <c r="IDX72" s="0"/>
      <c r="IDY72" s="0"/>
      <c r="IDZ72" s="0"/>
      <c r="IEA72" s="0"/>
      <c r="IEB72" s="0"/>
      <c r="IEC72" s="0"/>
      <c r="IED72" s="0"/>
      <c r="IEE72" s="0"/>
      <c r="IEF72" s="0"/>
      <c r="IEG72" s="0"/>
      <c r="IEH72" s="0"/>
      <c r="IEI72" s="0"/>
      <c r="IEJ72" s="0"/>
      <c r="IEK72" s="0"/>
      <c r="IEL72" s="0"/>
      <c r="IEM72" s="0"/>
      <c r="IEN72" s="0"/>
      <c r="IEO72" s="0"/>
      <c r="IEP72" s="0"/>
      <c r="IEQ72" s="0"/>
      <c r="IER72" s="0"/>
      <c r="IES72" s="0"/>
      <c r="IET72" s="0"/>
      <c r="IEU72" s="0"/>
      <c r="IEV72" s="0"/>
      <c r="IEW72" s="0"/>
      <c r="IEX72" s="0"/>
      <c r="IEY72" s="0"/>
      <c r="IEZ72" s="0"/>
      <c r="IFA72" s="0"/>
      <c r="IFB72" s="0"/>
      <c r="IFC72" s="0"/>
      <c r="IFD72" s="0"/>
      <c r="IFE72" s="0"/>
      <c r="IFF72" s="0"/>
      <c r="IFG72" s="0"/>
      <c r="IFH72" s="0"/>
      <c r="IFI72" s="0"/>
      <c r="IFJ72" s="0"/>
      <c r="IFK72" s="0"/>
      <c r="IFL72" s="0"/>
      <c r="IFM72" s="0"/>
      <c r="IFN72" s="0"/>
      <c r="IFO72" s="0"/>
      <c r="IFP72" s="0"/>
      <c r="IFQ72" s="0"/>
      <c r="IFR72" s="0"/>
      <c r="IFS72" s="0"/>
      <c r="IFT72" s="0"/>
      <c r="IFU72" s="0"/>
      <c r="IFV72" s="0"/>
      <c r="IFW72" s="0"/>
      <c r="IFX72" s="0"/>
      <c r="IFY72" s="0"/>
      <c r="IFZ72" s="0"/>
      <c r="IGA72" s="0"/>
      <c r="IGB72" s="0"/>
      <c r="IGC72" s="0"/>
      <c r="IGD72" s="0"/>
      <c r="IGE72" s="0"/>
      <c r="IGF72" s="0"/>
      <c r="IGG72" s="0"/>
      <c r="IGH72" s="0"/>
      <c r="IGI72" s="0"/>
      <c r="IGJ72" s="0"/>
      <c r="IGK72" s="0"/>
      <c r="IGL72" s="0"/>
      <c r="IGM72" s="0"/>
      <c r="IGN72" s="0"/>
      <c r="IGO72" s="0"/>
      <c r="IGP72" s="0"/>
      <c r="IGQ72" s="0"/>
      <c r="IGR72" s="0"/>
      <c r="IGS72" s="0"/>
      <c r="IGT72" s="0"/>
      <c r="IGU72" s="0"/>
      <c r="IGV72" s="0"/>
      <c r="IGW72" s="0"/>
      <c r="IGX72" s="0"/>
      <c r="IGY72" s="0"/>
      <c r="IGZ72" s="0"/>
      <c r="IHA72" s="0"/>
      <c r="IHB72" s="0"/>
      <c r="IHC72" s="0"/>
      <c r="IHD72" s="0"/>
      <c r="IHE72" s="0"/>
      <c r="IHF72" s="0"/>
      <c r="IHG72" s="0"/>
      <c r="IHH72" s="0"/>
      <c r="IHI72" s="0"/>
      <c r="IHJ72" s="0"/>
      <c r="IHK72" s="0"/>
      <c r="IHL72" s="0"/>
      <c r="IHM72" s="0"/>
      <c r="IHN72" s="0"/>
      <c r="IHO72" s="0"/>
      <c r="IHP72" s="0"/>
      <c r="IHQ72" s="0"/>
      <c r="IHR72" s="0"/>
      <c r="IHS72" s="0"/>
      <c r="IHT72" s="0"/>
      <c r="IHU72" s="0"/>
      <c r="IHV72" s="0"/>
      <c r="IHW72" s="0"/>
      <c r="IHX72" s="0"/>
      <c r="IHY72" s="0"/>
      <c r="IHZ72" s="0"/>
      <c r="IIA72" s="0"/>
      <c r="IIB72" s="0"/>
      <c r="IIC72" s="0"/>
      <c r="IID72" s="0"/>
      <c r="IIE72" s="0"/>
      <c r="IIF72" s="0"/>
      <c r="IIG72" s="0"/>
      <c r="IIH72" s="0"/>
      <c r="III72" s="0"/>
      <c r="IIJ72" s="0"/>
      <c r="IIK72" s="0"/>
      <c r="IIL72" s="0"/>
      <c r="IIM72" s="0"/>
      <c r="IIN72" s="0"/>
      <c r="IIO72" s="0"/>
      <c r="IIP72" s="0"/>
      <c r="IIQ72" s="0"/>
      <c r="IIR72" s="0"/>
      <c r="IIS72" s="0"/>
      <c r="IIT72" s="0"/>
      <c r="IIU72" s="0"/>
      <c r="IIV72" s="0"/>
      <c r="IIW72" s="0"/>
      <c r="IIX72" s="0"/>
      <c r="IIY72" s="0"/>
      <c r="IIZ72" s="0"/>
      <c r="IJA72" s="0"/>
      <c r="IJB72" s="0"/>
      <c r="IJC72" s="0"/>
      <c r="IJD72" s="0"/>
      <c r="IJE72" s="0"/>
      <c r="IJF72" s="0"/>
      <c r="IJG72" s="0"/>
      <c r="IJH72" s="0"/>
      <c r="IJI72" s="0"/>
      <c r="IJJ72" s="0"/>
      <c r="IJK72" s="0"/>
      <c r="IJL72" s="0"/>
      <c r="IJM72" s="0"/>
      <c r="IJN72" s="0"/>
      <c r="IJO72" s="0"/>
      <c r="IJP72" s="0"/>
      <c r="IJQ72" s="0"/>
      <c r="IJR72" s="0"/>
      <c r="IJS72" s="0"/>
      <c r="IJT72" s="0"/>
      <c r="IJU72" s="0"/>
      <c r="IJV72" s="0"/>
      <c r="IJW72" s="0"/>
      <c r="IJX72" s="0"/>
      <c r="IJY72" s="0"/>
      <c r="IJZ72" s="0"/>
      <c r="IKA72" s="0"/>
      <c r="IKB72" s="0"/>
      <c r="IKC72" s="0"/>
      <c r="IKD72" s="0"/>
      <c r="IKE72" s="0"/>
      <c r="IKF72" s="0"/>
      <c r="IKG72" s="0"/>
      <c r="IKH72" s="0"/>
      <c r="IKI72" s="0"/>
      <c r="IKJ72" s="0"/>
      <c r="IKK72" s="0"/>
      <c r="IKL72" s="0"/>
      <c r="IKM72" s="0"/>
      <c r="IKN72" s="0"/>
      <c r="IKO72" s="0"/>
      <c r="IKP72" s="0"/>
      <c r="IKQ72" s="0"/>
      <c r="IKR72" s="0"/>
      <c r="IKS72" s="0"/>
      <c r="IKT72" s="0"/>
      <c r="IKU72" s="0"/>
      <c r="IKV72" s="0"/>
      <c r="IKW72" s="0"/>
      <c r="IKX72" s="0"/>
      <c r="IKY72" s="0"/>
      <c r="IKZ72" s="0"/>
      <c r="ILA72" s="0"/>
      <c r="ILB72" s="0"/>
      <c r="ILC72" s="0"/>
      <c r="ILD72" s="0"/>
      <c r="ILE72" s="0"/>
      <c r="ILF72" s="0"/>
      <c r="ILG72" s="0"/>
      <c r="ILH72" s="0"/>
      <c r="ILI72" s="0"/>
      <c r="ILJ72" s="0"/>
      <c r="ILK72" s="0"/>
      <c r="ILL72" s="0"/>
      <c r="ILM72" s="0"/>
      <c r="ILN72" s="0"/>
      <c r="ILO72" s="0"/>
      <c r="ILP72" s="0"/>
      <c r="ILQ72" s="0"/>
      <c r="ILR72" s="0"/>
      <c r="ILS72" s="0"/>
      <c r="ILT72" s="0"/>
      <c r="ILU72" s="0"/>
      <c r="ILV72" s="0"/>
      <c r="ILW72" s="0"/>
      <c r="ILX72" s="0"/>
      <c r="ILY72" s="0"/>
      <c r="ILZ72" s="0"/>
      <c r="IMA72" s="0"/>
      <c r="IMB72" s="0"/>
      <c r="IMC72" s="0"/>
      <c r="IMD72" s="0"/>
      <c r="IME72" s="0"/>
      <c r="IMF72" s="0"/>
      <c r="IMG72" s="0"/>
      <c r="IMH72" s="0"/>
      <c r="IMI72" s="0"/>
      <c r="IMJ72" s="0"/>
      <c r="IMK72" s="0"/>
      <c r="IML72" s="0"/>
      <c r="IMM72" s="0"/>
      <c r="IMN72" s="0"/>
      <c r="IMO72" s="0"/>
      <c r="IMP72" s="0"/>
      <c r="IMQ72" s="0"/>
      <c r="IMR72" s="0"/>
      <c r="IMS72" s="0"/>
      <c r="IMT72" s="0"/>
      <c r="IMU72" s="0"/>
      <c r="IMV72" s="0"/>
      <c r="IMW72" s="0"/>
      <c r="IMX72" s="0"/>
      <c r="IMY72" s="0"/>
      <c r="IMZ72" s="0"/>
      <c r="INA72" s="0"/>
      <c r="INB72" s="0"/>
      <c r="INC72" s="0"/>
      <c r="IND72" s="0"/>
      <c r="INE72" s="0"/>
      <c r="INF72" s="0"/>
      <c r="ING72" s="0"/>
      <c r="INH72" s="0"/>
      <c r="INI72" s="0"/>
      <c r="INJ72" s="0"/>
      <c r="INK72" s="0"/>
      <c r="INL72" s="0"/>
      <c r="INM72" s="0"/>
      <c r="INN72" s="0"/>
      <c r="INO72" s="0"/>
      <c r="INP72" s="0"/>
      <c r="INQ72" s="0"/>
      <c r="INR72" s="0"/>
      <c r="INS72" s="0"/>
      <c r="INT72" s="0"/>
      <c r="INU72" s="0"/>
      <c r="INV72" s="0"/>
      <c r="INW72" s="0"/>
      <c r="INX72" s="0"/>
      <c r="INY72" s="0"/>
      <c r="INZ72" s="0"/>
      <c r="IOA72" s="0"/>
      <c r="IOB72" s="0"/>
      <c r="IOC72" s="0"/>
      <c r="IOD72" s="0"/>
      <c r="IOE72" s="0"/>
      <c r="IOF72" s="0"/>
      <c r="IOG72" s="0"/>
      <c r="IOH72" s="0"/>
      <c r="IOI72" s="0"/>
      <c r="IOJ72" s="0"/>
      <c r="IOK72" s="0"/>
      <c r="IOL72" s="0"/>
      <c r="IOM72" s="0"/>
      <c r="ION72" s="0"/>
      <c r="IOO72" s="0"/>
      <c r="IOP72" s="0"/>
      <c r="IOQ72" s="0"/>
      <c r="IOR72" s="0"/>
      <c r="IOS72" s="0"/>
      <c r="IOT72" s="0"/>
      <c r="IOU72" s="0"/>
      <c r="IOV72" s="0"/>
      <c r="IOW72" s="0"/>
      <c r="IOX72" s="0"/>
      <c r="IOY72" s="0"/>
      <c r="IOZ72" s="0"/>
      <c r="IPA72" s="0"/>
      <c r="IPB72" s="0"/>
      <c r="IPC72" s="0"/>
      <c r="IPD72" s="0"/>
      <c r="IPE72" s="0"/>
      <c r="IPF72" s="0"/>
      <c r="IPG72" s="0"/>
      <c r="IPH72" s="0"/>
      <c r="IPI72" s="0"/>
      <c r="IPJ72" s="0"/>
      <c r="IPK72" s="0"/>
      <c r="IPL72" s="0"/>
      <c r="IPM72" s="0"/>
      <c r="IPN72" s="0"/>
      <c r="IPO72" s="0"/>
      <c r="IPP72" s="0"/>
      <c r="IPQ72" s="0"/>
      <c r="IPR72" s="0"/>
      <c r="IPS72" s="0"/>
      <c r="IPT72" s="0"/>
      <c r="IPU72" s="0"/>
      <c r="IPV72" s="0"/>
      <c r="IPW72" s="0"/>
      <c r="IPX72" s="0"/>
      <c r="IPY72" s="0"/>
      <c r="IPZ72" s="0"/>
      <c r="IQA72" s="0"/>
      <c r="IQB72" s="0"/>
      <c r="IQC72" s="0"/>
      <c r="IQD72" s="0"/>
      <c r="IQE72" s="0"/>
      <c r="IQF72" s="0"/>
      <c r="IQG72" s="0"/>
      <c r="IQH72" s="0"/>
      <c r="IQI72" s="0"/>
      <c r="IQJ72" s="0"/>
      <c r="IQK72" s="0"/>
      <c r="IQL72" s="0"/>
      <c r="IQM72" s="0"/>
      <c r="IQN72" s="0"/>
      <c r="IQO72" s="0"/>
      <c r="IQP72" s="0"/>
      <c r="IQQ72" s="0"/>
      <c r="IQR72" s="0"/>
      <c r="IQS72" s="0"/>
      <c r="IQT72" s="0"/>
      <c r="IQU72" s="0"/>
      <c r="IQV72" s="0"/>
      <c r="IQW72" s="0"/>
      <c r="IQX72" s="0"/>
      <c r="IQY72" s="0"/>
      <c r="IQZ72" s="0"/>
      <c r="IRA72" s="0"/>
      <c r="IRB72" s="0"/>
      <c r="IRC72" s="0"/>
      <c r="IRD72" s="0"/>
      <c r="IRE72" s="0"/>
      <c r="IRF72" s="0"/>
      <c r="IRG72" s="0"/>
      <c r="IRH72" s="0"/>
      <c r="IRI72" s="0"/>
      <c r="IRJ72" s="0"/>
      <c r="IRK72" s="0"/>
      <c r="IRL72" s="0"/>
      <c r="IRM72" s="0"/>
      <c r="IRN72" s="0"/>
      <c r="IRO72" s="0"/>
      <c r="IRP72" s="0"/>
      <c r="IRQ72" s="0"/>
      <c r="IRR72" s="0"/>
      <c r="IRS72" s="0"/>
      <c r="IRT72" s="0"/>
      <c r="IRU72" s="0"/>
      <c r="IRV72" s="0"/>
      <c r="IRW72" s="0"/>
      <c r="IRX72" s="0"/>
      <c r="IRY72" s="0"/>
      <c r="IRZ72" s="0"/>
      <c r="ISA72" s="0"/>
      <c r="ISB72" s="0"/>
      <c r="ISC72" s="0"/>
      <c r="ISD72" s="0"/>
      <c r="ISE72" s="0"/>
      <c r="ISF72" s="0"/>
      <c r="ISG72" s="0"/>
      <c r="ISH72" s="0"/>
      <c r="ISI72" s="0"/>
      <c r="ISJ72" s="0"/>
      <c r="ISK72" s="0"/>
      <c r="ISL72" s="0"/>
      <c r="ISM72" s="0"/>
      <c r="ISN72" s="0"/>
      <c r="ISO72" s="0"/>
      <c r="ISP72" s="0"/>
      <c r="ISQ72" s="0"/>
      <c r="ISR72" s="0"/>
      <c r="ISS72" s="0"/>
      <c r="IST72" s="0"/>
      <c r="ISU72" s="0"/>
      <c r="ISV72" s="0"/>
      <c r="ISW72" s="0"/>
      <c r="ISX72" s="0"/>
      <c r="ISY72" s="0"/>
      <c r="ISZ72" s="0"/>
      <c r="ITA72" s="0"/>
      <c r="ITB72" s="0"/>
      <c r="ITC72" s="0"/>
      <c r="ITD72" s="0"/>
      <c r="ITE72" s="0"/>
      <c r="ITF72" s="0"/>
      <c r="ITG72" s="0"/>
      <c r="ITH72" s="0"/>
      <c r="ITI72" s="0"/>
      <c r="ITJ72" s="0"/>
      <c r="ITK72" s="0"/>
      <c r="ITL72" s="0"/>
      <c r="ITM72" s="0"/>
      <c r="ITN72" s="0"/>
      <c r="ITO72" s="0"/>
      <c r="ITP72" s="0"/>
      <c r="ITQ72" s="0"/>
      <c r="ITR72" s="0"/>
      <c r="ITS72" s="0"/>
      <c r="ITT72" s="0"/>
      <c r="ITU72" s="0"/>
      <c r="ITV72" s="0"/>
      <c r="ITW72" s="0"/>
      <c r="ITX72" s="0"/>
      <c r="ITY72" s="0"/>
      <c r="ITZ72" s="0"/>
      <c r="IUA72" s="0"/>
      <c r="IUB72" s="0"/>
      <c r="IUC72" s="0"/>
      <c r="IUD72" s="0"/>
      <c r="IUE72" s="0"/>
      <c r="IUF72" s="0"/>
      <c r="IUG72" s="0"/>
      <c r="IUH72" s="0"/>
      <c r="IUI72" s="0"/>
      <c r="IUJ72" s="0"/>
      <c r="IUK72" s="0"/>
      <c r="IUL72" s="0"/>
      <c r="IUM72" s="0"/>
      <c r="IUN72" s="0"/>
      <c r="IUO72" s="0"/>
      <c r="IUP72" s="0"/>
      <c r="IUQ72" s="0"/>
      <c r="IUR72" s="0"/>
      <c r="IUS72" s="0"/>
      <c r="IUT72" s="0"/>
      <c r="IUU72" s="0"/>
      <c r="IUV72" s="0"/>
      <c r="IUW72" s="0"/>
      <c r="IUX72" s="0"/>
      <c r="IUY72" s="0"/>
      <c r="IUZ72" s="0"/>
      <c r="IVA72" s="0"/>
      <c r="IVB72" s="0"/>
      <c r="IVC72" s="0"/>
      <c r="IVD72" s="0"/>
      <c r="IVE72" s="0"/>
      <c r="IVF72" s="0"/>
      <c r="IVG72" s="0"/>
      <c r="IVH72" s="0"/>
      <c r="IVI72" s="0"/>
      <c r="IVJ72" s="0"/>
      <c r="IVK72" s="0"/>
      <c r="IVL72" s="0"/>
      <c r="IVM72" s="0"/>
      <c r="IVN72" s="0"/>
      <c r="IVO72" s="0"/>
      <c r="IVP72" s="0"/>
      <c r="IVQ72" s="0"/>
      <c r="IVR72" s="0"/>
      <c r="IVS72" s="0"/>
      <c r="IVT72" s="0"/>
      <c r="IVU72" s="0"/>
      <c r="IVV72" s="0"/>
      <c r="IVW72" s="0"/>
      <c r="IVX72" s="0"/>
      <c r="IVY72" s="0"/>
      <c r="IVZ72" s="0"/>
      <c r="IWA72" s="0"/>
      <c r="IWB72" s="0"/>
      <c r="IWC72" s="0"/>
      <c r="IWD72" s="0"/>
      <c r="IWE72" s="0"/>
      <c r="IWF72" s="0"/>
      <c r="IWG72" s="0"/>
      <c r="IWH72" s="0"/>
      <c r="IWI72" s="0"/>
      <c r="IWJ72" s="0"/>
      <c r="IWK72" s="0"/>
      <c r="IWL72" s="0"/>
      <c r="IWM72" s="0"/>
      <c r="IWN72" s="0"/>
      <c r="IWO72" s="0"/>
      <c r="IWP72" s="0"/>
      <c r="IWQ72" s="0"/>
      <c r="IWR72" s="0"/>
      <c r="IWS72" s="0"/>
      <c r="IWT72" s="0"/>
      <c r="IWU72" s="0"/>
      <c r="IWV72" s="0"/>
      <c r="IWW72" s="0"/>
      <c r="IWX72" s="0"/>
      <c r="IWY72" s="0"/>
      <c r="IWZ72" s="0"/>
      <c r="IXA72" s="0"/>
      <c r="IXB72" s="0"/>
      <c r="IXC72" s="0"/>
      <c r="IXD72" s="0"/>
      <c r="IXE72" s="0"/>
      <c r="IXF72" s="0"/>
      <c r="IXG72" s="0"/>
      <c r="IXH72" s="0"/>
      <c r="IXI72" s="0"/>
      <c r="IXJ72" s="0"/>
      <c r="IXK72" s="0"/>
      <c r="IXL72" s="0"/>
      <c r="IXM72" s="0"/>
      <c r="IXN72" s="0"/>
      <c r="IXO72" s="0"/>
      <c r="IXP72" s="0"/>
      <c r="IXQ72" s="0"/>
      <c r="IXR72" s="0"/>
      <c r="IXS72" s="0"/>
      <c r="IXT72" s="0"/>
      <c r="IXU72" s="0"/>
      <c r="IXV72" s="0"/>
      <c r="IXW72" s="0"/>
      <c r="IXX72" s="0"/>
      <c r="IXY72" s="0"/>
      <c r="IXZ72" s="0"/>
      <c r="IYA72" s="0"/>
      <c r="IYB72" s="0"/>
      <c r="IYC72" s="0"/>
      <c r="IYD72" s="0"/>
      <c r="IYE72" s="0"/>
      <c r="IYF72" s="0"/>
      <c r="IYG72" s="0"/>
      <c r="IYH72" s="0"/>
      <c r="IYI72" s="0"/>
      <c r="IYJ72" s="0"/>
      <c r="IYK72" s="0"/>
      <c r="IYL72" s="0"/>
      <c r="IYM72" s="0"/>
      <c r="IYN72" s="0"/>
      <c r="IYO72" s="0"/>
      <c r="IYP72" s="0"/>
      <c r="IYQ72" s="0"/>
      <c r="IYR72" s="0"/>
      <c r="IYS72" s="0"/>
      <c r="IYT72" s="0"/>
      <c r="IYU72" s="0"/>
      <c r="IYV72" s="0"/>
      <c r="IYW72" s="0"/>
      <c r="IYX72" s="0"/>
      <c r="IYY72" s="0"/>
      <c r="IYZ72" s="0"/>
      <c r="IZA72" s="0"/>
      <c r="IZB72" s="0"/>
      <c r="IZC72" s="0"/>
      <c r="IZD72" s="0"/>
      <c r="IZE72" s="0"/>
      <c r="IZF72" s="0"/>
      <c r="IZG72" s="0"/>
      <c r="IZH72" s="0"/>
      <c r="IZI72" s="0"/>
      <c r="IZJ72" s="0"/>
      <c r="IZK72" s="0"/>
      <c r="IZL72" s="0"/>
      <c r="IZM72" s="0"/>
      <c r="IZN72" s="0"/>
      <c r="IZO72" s="0"/>
      <c r="IZP72" s="0"/>
      <c r="IZQ72" s="0"/>
      <c r="IZR72" s="0"/>
      <c r="IZS72" s="0"/>
      <c r="IZT72" s="0"/>
      <c r="IZU72" s="0"/>
      <c r="IZV72" s="0"/>
      <c r="IZW72" s="0"/>
      <c r="IZX72" s="0"/>
      <c r="IZY72" s="0"/>
      <c r="IZZ72" s="0"/>
      <c r="JAA72" s="0"/>
      <c r="JAB72" s="0"/>
      <c r="JAC72" s="0"/>
      <c r="JAD72" s="0"/>
      <c r="JAE72" s="0"/>
      <c r="JAF72" s="0"/>
      <c r="JAG72" s="0"/>
      <c r="JAH72" s="0"/>
      <c r="JAI72" s="0"/>
      <c r="JAJ72" s="0"/>
      <c r="JAK72" s="0"/>
      <c r="JAL72" s="0"/>
      <c r="JAM72" s="0"/>
      <c r="JAN72" s="0"/>
      <c r="JAO72" s="0"/>
      <c r="JAP72" s="0"/>
      <c r="JAQ72" s="0"/>
      <c r="JAR72" s="0"/>
      <c r="JAS72" s="0"/>
      <c r="JAT72" s="0"/>
      <c r="JAU72" s="0"/>
      <c r="JAV72" s="0"/>
      <c r="JAW72" s="0"/>
      <c r="JAX72" s="0"/>
      <c r="JAY72" s="0"/>
      <c r="JAZ72" s="0"/>
      <c r="JBA72" s="0"/>
      <c r="JBB72" s="0"/>
      <c r="JBC72" s="0"/>
      <c r="JBD72" s="0"/>
      <c r="JBE72" s="0"/>
      <c r="JBF72" s="0"/>
      <c r="JBG72" s="0"/>
      <c r="JBH72" s="0"/>
      <c r="JBI72" s="0"/>
      <c r="JBJ72" s="0"/>
      <c r="JBK72" s="0"/>
      <c r="JBL72" s="0"/>
      <c r="JBM72" s="0"/>
      <c r="JBN72" s="0"/>
      <c r="JBO72" s="0"/>
      <c r="JBP72" s="0"/>
      <c r="JBQ72" s="0"/>
      <c r="JBR72" s="0"/>
      <c r="JBS72" s="0"/>
      <c r="JBT72" s="0"/>
      <c r="JBU72" s="0"/>
      <c r="JBV72" s="0"/>
      <c r="JBW72" s="0"/>
      <c r="JBX72" s="0"/>
      <c r="JBY72" s="0"/>
      <c r="JBZ72" s="0"/>
      <c r="JCA72" s="0"/>
      <c r="JCB72" s="0"/>
      <c r="JCC72" s="0"/>
      <c r="JCD72" s="0"/>
      <c r="JCE72" s="0"/>
      <c r="JCF72" s="0"/>
      <c r="JCG72" s="0"/>
      <c r="JCH72" s="0"/>
      <c r="JCI72" s="0"/>
      <c r="JCJ72" s="0"/>
      <c r="JCK72" s="0"/>
      <c r="JCL72" s="0"/>
      <c r="JCM72" s="0"/>
      <c r="JCN72" s="0"/>
      <c r="JCO72" s="0"/>
      <c r="JCP72" s="0"/>
      <c r="JCQ72" s="0"/>
      <c r="JCR72" s="0"/>
      <c r="JCS72" s="0"/>
      <c r="JCT72" s="0"/>
      <c r="JCU72" s="0"/>
      <c r="JCV72" s="0"/>
      <c r="JCW72" s="0"/>
      <c r="JCX72" s="0"/>
      <c r="JCY72" s="0"/>
      <c r="JCZ72" s="0"/>
      <c r="JDA72" s="0"/>
      <c r="JDB72" s="0"/>
      <c r="JDC72" s="0"/>
      <c r="JDD72" s="0"/>
      <c r="JDE72" s="0"/>
      <c r="JDF72" s="0"/>
      <c r="JDG72" s="0"/>
      <c r="JDH72" s="0"/>
      <c r="JDI72" s="0"/>
      <c r="JDJ72" s="0"/>
      <c r="JDK72" s="0"/>
      <c r="JDL72" s="0"/>
      <c r="JDM72" s="0"/>
      <c r="JDN72" s="0"/>
      <c r="JDO72" s="0"/>
      <c r="JDP72" s="0"/>
      <c r="JDQ72" s="0"/>
      <c r="JDR72" s="0"/>
      <c r="JDS72" s="0"/>
      <c r="JDT72" s="0"/>
      <c r="JDU72" s="0"/>
      <c r="JDV72" s="0"/>
      <c r="JDW72" s="0"/>
      <c r="JDX72" s="0"/>
      <c r="JDY72" s="0"/>
      <c r="JDZ72" s="0"/>
      <c r="JEA72" s="0"/>
      <c r="JEB72" s="0"/>
      <c r="JEC72" s="0"/>
      <c r="JED72" s="0"/>
      <c r="JEE72" s="0"/>
      <c r="JEF72" s="0"/>
      <c r="JEG72" s="0"/>
      <c r="JEH72" s="0"/>
      <c r="JEI72" s="0"/>
      <c r="JEJ72" s="0"/>
      <c r="JEK72" s="0"/>
      <c r="JEL72" s="0"/>
      <c r="JEM72" s="0"/>
      <c r="JEN72" s="0"/>
      <c r="JEO72" s="0"/>
      <c r="JEP72" s="0"/>
      <c r="JEQ72" s="0"/>
      <c r="JER72" s="0"/>
      <c r="JES72" s="0"/>
      <c r="JET72" s="0"/>
      <c r="JEU72" s="0"/>
      <c r="JEV72" s="0"/>
      <c r="JEW72" s="0"/>
      <c r="JEX72" s="0"/>
      <c r="JEY72" s="0"/>
      <c r="JEZ72" s="0"/>
      <c r="JFA72" s="0"/>
      <c r="JFB72" s="0"/>
      <c r="JFC72" s="0"/>
      <c r="JFD72" s="0"/>
      <c r="JFE72" s="0"/>
      <c r="JFF72" s="0"/>
      <c r="JFG72" s="0"/>
      <c r="JFH72" s="0"/>
      <c r="JFI72" s="0"/>
      <c r="JFJ72" s="0"/>
      <c r="JFK72" s="0"/>
      <c r="JFL72" s="0"/>
      <c r="JFM72" s="0"/>
      <c r="JFN72" s="0"/>
      <c r="JFO72" s="0"/>
      <c r="JFP72" s="0"/>
      <c r="JFQ72" s="0"/>
      <c r="JFR72" s="0"/>
      <c r="JFS72" s="0"/>
      <c r="JFT72" s="0"/>
      <c r="JFU72" s="0"/>
      <c r="JFV72" s="0"/>
      <c r="JFW72" s="0"/>
      <c r="JFX72" s="0"/>
      <c r="JFY72" s="0"/>
      <c r="JFZ72" s="0"/>
      <c r="JGA72" s="0"/>
      <c r="JGB72" s="0"/>
      <c r="JGC72" s="0"/>
      <c r="JGD72" s="0"/>
      <c r="JGE72" s="0"/>
      <c r="JGF72" s="0"/>
      <c r="JGG72" s="0"/>
      <c r="JGH72" s="0"/>
      <c r="JGI72" s="0"/>
      <c r="JGJ72" s="0"/>
      <c r="JGK72" s="0"/>
      <c r="JGL72" s="0"/>
      <c r="JGM72" s="0"/>
      <c r="JGN72" s="0"/>
      <c r="JGO72" s="0"/>
      <c r="JGP72" s="0"/>
      <c r="JGQ72" s="0"/>
      <c r="JGR72" s="0"/>
      <c r="JGS72" s="0"/>
      <c r="JGT72" s="0"/>
      <c r="JGU72" s="0"/>
      <c r="JGV72" s="0"/>
      <c r="JGW72" s="0"/>
      <c r="JGX72" s="0"/>
      <c r="JGY72" s="0"/>
      <c r="JGZ72" s="0"/>
      <c r="JHA72" s="0"/>
      <c r="JHB72" s="0"/>
      <c r="JHC72" s="0"/>
      <c r="JHD72" s="0"/>
      <c r="JHE72" s="0"/>
      <c r="JHF72" s="0"/>
      <c r="JHG72" s="0"/>
      <c r="JHH72" s="0"/>
      <c r="JHI72" s="0"/>
      <c r="JHJ72" s="0"/>
      <c r="JHK72" s="0"/>
      <c r="JHL72" s="0"/>
      <c r="JHM72" s="0"/>
      <c r="JHN72" s="0"/>
      <c r="JHO72" s="0"/>
      <c r="JHP72" s="0"/>
      <c r="JHQ72" s="0"/>
      <c r="JHR72" s="0"/>
      <c r="JHS72" s="0"/>
      <c r="JHT72" s="0"/>
      <c r="JHU72" s="0"/>
      <c r="JHV72" s="0"/>
      <c r="JHW72" s="0"/>
      <c r="JHX72" s="0"/>
      <c r="JHY72" s="0"/>
      <c r="JHZ72" s="0"/>
      <c r="JIA72" s="0"/>
      <c r="JIB72" s="0"/>
      <c r="JIC72" s="0"/>
      <c r="JID72" s="0"/>
      <c r="JIE72" s="0"/>
      <c r="JIF72" s="0"/>
      <c r="JIG72" s="0"/>
      <c r="JIH72" s="0"/>
      <c r="JII72" s="0"/>
      <c r="JIJ72" s="0"/>
      <c r="JIK72" s="0"/>
      <c r="JIL72" s="0"/>
      <c r="JIM72" s="0"/>
      <c r="JIN72" s="0"/>
      <c r="JIO72" s="0"/>
      <c r="JIP72" s="0"/>
      <c r="JIQ72" s="0"/>
      <c r="JIR72" s="0"/>
      <c r="JIS72" s="0"/>
      <c r="JIT72" s="0"/>
      <c r="JIU72" s="0"/>
      <c r="JIV72" s="0"/>
      <c r="JIW72" s="0"/>
      <c r="JIX72" s="0"/>
      <c r="JIY72" s="0"/>
      <c r="JIZ72" s="0"/>
      <c r="JJA72" s="0"/>
      <c r="JJB72" s="0"/>
      <c r="JJC72" s="0"/>
      <c r="JJD72" s="0"/>
      <c r="JJE72" s="0"/>
      <c r="JJF72" s="0"/>
      <c r="JJG72" s="0"/>
      <c r="JJH72" s="0"/>
      <c r="JJI72" s="0"/>
      <c r="JJJ72" s="0"/>
      <c r="JJK72" s="0"/>
      <c r="JJL72" s="0"/>
      <c r="JJM72" s="0"/>
      <c r="JJN72" s="0"/>
      <c r="JJO72" s="0"/>
      <c r="JJP72" s="0"/>
      <c r="JJQ72" s="0"/>
      <c r="JJR72" s="0"/>
      <c r="JJS72" s="0"/>
      <c r="JJT72" s="0"/>
      <c r="JJU72" s="0"/>
      <c r="JJV72" s="0"/>
      <c r="JJW72" s="0"/>
      <c r="JJX72" s="0"/>
      <c r="JJY72" s="0"/>
      <c r="JJZ72" s="0"/>
      <c r="JKA72" s="0"/>
      <c r="JKB72" s="0"/>
      <c r="JKC72" s="0"/>
      <c r="JKD72" s="0"/>
      <c r="JKE72" s="0"/>
      <c r="JKF72" s="0"/>
      <c r="JKG72" s="0"/>
      <c r="JKH72" s="0"/>
      <c r="JKI72" s="0"/>
      <c r="JKJ72" s="0"/>
      <c r="JKK72" s="0"/>
      <c r="JKL72" s="0"/>
      <c r="JKM72" s="0"/>
      <c r="JKN72" s="0"/>
      <c r="JKO72" s="0"/>
      <c r="JKP72" s="0"/>
      <c r="JKQ72" s="0"/>
      <c r="JKR72" s="0"/>
      <c r="JKS72" s="0"/>
      <c r="JKT72" s="0"/>
      <c r="JKU72" s="0"/>
      <c r="JKV72" s="0"/>
      <c r="JKW72" s="0"/>
      <c r="JKX72" s="0"/>
      <c r="JKY72" s="0"/>
      <c r="JKZ72" s="0"/>
      <c r="JLA72" s="0"/>
      <c r="JLB72" s="0"/>
      <c r="JLC72" s="0"/>
      <c r="JLD72" s="0"/>
      <c r="JLE72" s="0"/>
      <c r="JLF72" s="0"/>
      <c r="JLG72" s="0"/>
      <c r="JLH72" s="0"/>
      <c r="JLI72" s="0"/>
      <c r="JLJ72" s="0"/>
      <c r="JLK72" s="0"/>
      <c r="JLL72" s="0"/>
      <c r="JLM72" s="0"/>
      <c r="JLN72" s="0"/>
      <c r="JLO72" s="0"/>
      <c r="JLP72" s="0"/>
      <c r="JLQ72" s="0"/>
      <c r="JLR72" s="0"/>
      <c r="JLS72" s="0"/>
      <c r="JLT72" s="0"/>
      <c r="JLU72" s="0"/>
      <c r="JLV72" s="0"/>
      <c r="JLW72" s="0"/>
      <c r="JLX72" s="0"/>
      <c r="JLY72" s="0"/>
      <c r="JLZ72" s="0"/>
      <c r="JMA72" s="0"/>
      <c r="JMB72" s="0"/>
      <c r="JMC72" s="0"/>
      <c r="JMD72" s="0"/>
      <c r="JME72" s="0"/>
      <c r="JMF72" s="0"/>
      <c r="JMG72" s="0"/>
      <c r="JMH72" s="0"/>
      <c r="JMI72" s="0"/>
      <c r="JMJ72" s="0"/>
      <c r="JMK72" s="0"/>
      <c r="JML72" s="0"/>
      <c r="JMM72" s="0"/>
      <c r="JMN72" s="0"/>
      <c r="JMO72" s="0"/>
      <c r="JMP72" s="0"/>
      <c r="JMQ72" s="0"/>
      <c r="JMR72" s="0"/>
      <c r="JMS72" s="0"/>
      <c r="JMT72" s="0"/>
      <c r="JMU72" s="0"/>
      <c r="JMV72" s="0"/>
      <c r="JMW72" s="0"/>
      <c r="JMX72" s="0"/>
      <c r="JMY72" s="0"/>
      <c r="JMZ72" s="0"/>
      <c r="JNA72" s="0"/>
      <c r="JNB72" s="0"/>
      <c r="JNC72" s="0"/>
      <c r="JND72" s="0"/>
      <c r="JNE72" s="0"/>
      <c r="JNF72" s="0"/>
      <c r="JNG72" s="0"/>
      <c r="JNH72" s="0"/>
      <c r="JNI72" s="0"/>
      <c r="JNJ72" s="0"/>
      <c r="JNK72" s="0"/>
      <c r="JNL72" s="0"/>
      <c r="JNM72" s="0"/>
      <c r="JNN72" s="0"/>
      <c r="JNO72" s="0"/>
      <c r="JNP72" s="0"/>
      <c r="JNQ72" s="0"/>
      <c r="JNR72" s="0"/>
      <c r="JNS72" s="0"/>
      <c r="JNT72" s="0"/>
      <c r="JNU72" s="0"/>
      <c r="JNV72" s="0"/>
      <c r="JNW72" s="0"/>
      <c r="JNX72" s="0"/>
      <c r="JNY72" s="0"/>
      <c r="JNZ72" s="0"/>
      <c r="JOA72" s="0"/>
      <c r="JOB72" s="0"/>
      <c r="JOC72" s="0"/>
      <c r="JOD72" s="0"/>
      <c r="JOE72" s="0"/>
      <c r="JOF72" s="0"/>
      <c r="JOG72" s="0"/>
      <c r="JOH72" s="0"/>
      <c r="JOI72" s="0"/>
      <c r="JOJ72" s="0"/>
      <c r="JOK72" s="0"/>
      <c r="JOL72" s="0"/>
      <c r="JOM72" s="0"/>
      <c r="JON72" s="0"/>
      <c r="JOO72" s="0"/>
      <c r="JOP72" s="0"/>
      <c r="JOQ72" s="0"/>
      <c r="JOR72" s="0"/>
      <c r="JOS72" s="0"/>
      <c r="JOT72" s="0"/>
      <c r="JOU72" s="0"/>
      <c r="JOV72" s="0"/>
      <c r="JOW72" s="0"/>
      <c r="JOX72" s="0"/>
      <c r="JOY72" s="0"/>
      <c r="JOZ72" s="0"/>
      <c r="JPA72" s="0"/>
      <c r="JPB72" s="0"/>
      <c r="JPC72" s="0"/>
      <c r="JPD72" s="0"/>
      <c r="JPE72" s="0"/>
      <c r="JPF72" s="0"/>
      <c r="JPG72" s="0"/>
      <c r="JPH72" s="0"/>
      <c r="JPI72" s="0"/>
      <c r="JPJ72" s="0"/>
      <c r="JPK72" s="0"/>
      <c r="JPL72" s="0"/>
      <c r="JPM72" s="0"/>
      <c r="JPN72" s="0"/>
      <c r="JPO72" s="0"/>
      <c r="JPP72" s="0"/>
      <c r="JPQ72" s="0"/>
      <c r="JPR72" s="0"/>
      <c r="JPS72" s="0"/>
      <c r="JPT72" s="0"/>
      <c r="JPU72" s="0"/>
      <c r="JPV72" s="0"/>
      <c r="JPW72" s="0"/>
      <c r="JPX72" s="0"/>
      <c r="JPY72" s="0"/>
      <c r="JPZ72" s="0"/>
      <c r="JQA72" s="0"/>
      <c r="JQB72" s="0"/>
      <c r="JQC72" s="0"/>
      <c r="JQD72" s="0"/>
      <c r="JQE72" s="0"/>
      <c r="JQF72" s="0"/>
      <c r="JQG72" s="0"/>
      <c r="JQH72" s="0"/>
      <c r="JQI72" s="0"/>
      <c r="JQJ72" s="0"/>
      <c r="JQK72" s="0"/>
      <c r="JQL72" s="0"/>
      <c r="JQM72" s="0"/>
      <c r="JQN72" s="0"/>
      <c r="JQO72" s="0"/>
      <c r="JQP72" s="0"/>
      <c r="JQQ72" s="0"/>
      <c r="JQR72" s="0"/>
      <c r="JQS72" s="0"/>
      <c r="JQT72" s="0"/>
      <c r="JQU72" s="0"/>
      <c r="JQV72" s="0"/>
      <c r="JQW72" s="0"/>
      <c r="JQX72" s="0"/>
      <c r="JQY72" s="0"/>
      <c r="JQZ72" s="0"/>
      <c r="JRA72" s="0"/>
      <c r="JRB72" s="0"/>
      <c r="JRC72" s="0"/>
      <c r="JRD72" s="0"/>
      <c r="JRE72" s="0"/>
      <c r="JRF72" s="0"/>
      <c r="JRG72" s="0"/>
      <c r="JRH72" s="0"/>
      <c r="JRI72" s="0"/>
      <c r="JRJ72" s="0"/>
      <c r="JRK72" s="0"/>
      <c r="JRL72" s="0"/>
      <c r="JRM72" s="0"/>
      <c r="JRN72" s="0"/>
      <c r="JRO72" s="0"/>
      <c r="JRP72" s="0"/>
      <c r="JRQ72" s="0"/>
      <c r="JRR72" s="0"/>
      <c r="JRS72" s="0"/>
      <c r="JRT72" s="0"/>
      <c r="JRU72" s="0"/>
      <c r="JRV72" s="0"/>
      <c r="JRW72" s="0"/>
      <c r="JRX72" s="0"/>
      <c r="JRY72" s="0"/>
      <c r="JRZ72" s="0"/>
      <c r="JSA72" s="0"/>
      <c r="JSB72" s="0"/>
      <c r="JSC72" s="0"/>
      <c r="JSD72" s="0"/>
      <c r="JSE72" s="0"/>
      <c r="JSF72" s="0"/>
      <c r="JSG72" s="0"/>
      <c r="JSH72" s="0"/>
      <c r="JSI72" s="0"/>
      <c r="JSJ72" s="0"/>
      <c r="JSK72" s="0"/>
      <c r="JSL72" s="0"/>
      <c r="JSM72" s="0"/>
      <c r="JSN72" s="0"/>
      <c r="JSO72" s="0"/>
      <c r="JSP72" s="0"/>
      <c r="JSQ72" s="0"/>
      <c r="JSR72" s="0"/>
      <c r="JSS72" s="0"/>
      <c r="JST72" s="0"/>
      <c r="JSU72" s="0"/>
      <c r="JSV72" s="0"/>
      <c r="JSW72" s="0"/>
      <c r="JSX72" s="0"/>
      <c r="JSY72" s="0"/>
      <c r="JSZ72" s="0"/>
      <c r="JTA72" s="0"/>
      <c r="JTB72" s="0"/>
      <c r="JTC72" s="0"/>
      <c r="JTD72" s="0"/>
      <c r="JTE72" s="0"/>
      <c r="JTF72" s="0"/>
      <c r="JTG72" s="0"/>
      <c r="JTH72" s="0"/>
      <c r="JTI72" s="0"/>
      <c r="JTJ72" s="0"/>
      <c r="JTK72" s="0"/>
      <c r="JTL72" s="0"/>
      <c r="JTM72" s="0"/>
      <c r="JTN72" s="0"/>
      <c r="JTO72" s="0"/>
      <c r="JTP72" s="0"/>
      <c r="JTQ72" s="0"/>
      <c r="JTR72" s="0"/>
      <c r="JTS72" s="0"/>
      <c r="JTT72" s="0"/>
      <c r="JTU72" s="0"/>
      <c r="JTV72" s="0"/>
      <c r="JTW72" s="0"/>
      <c r="JTX72" s="0"/>
      <c r="JTY72" s="0"/>
      <c r="JTZ72" s="0"/>
      <c r="JUA72" s="0"/>
      <c r="JUB72" s="0"/>
      <c r="JUC72" s="0"/>
      <c r="JUD72" s="0"/>
      <c r="JUE72" s="0"/>
      <c r="JUF72" s="0"/>
      <c r="JUG72" s="0"/>
      <c r="JUH72" s="0"/>
      <c r="JUI72" s="0"/>
      <c r="JUJ72" s="0"/>
      <c r="JUK72" s="0"/>
      <c r="JUL72" s="0"/>
      <c r="JUM72" s="0"/>
      <c r="JUN72" s="0"/>
      <c r="JUO72" s="0"/>
      <c r="JUP72" s="0"/>
      <c r="JUQ72" s="0"/>
      <c r="JUR72" s="0"/>
      <c r="JUS72" s="0"/>
      <c r="JUT72" s="0"/>
      <c r="JUU72" s="0"/>
      <c r="JUV72" s="0"/>
      <c r="JUW72" s="0"/>
      <c r="JUX72" s="0"/>
      <c r="JUY72" s="0"/>
      <c r="JUZ72" s="0"/>
      <c r="JVA72" s="0"/>
      <c r="JVB72" s="0"/>
      <c r="JVC72" s="0"/>
      <c r="JVD72" s="0"/>
      <c r="JVE72" s="0"/>
      <c r="JVF72" s="0"/>
      <c r="JVG72" s="0"/>
      <c r="JVH72" s="0"/>
      <c r="JVI72" s="0"/>
      <c r="JVJ72" s="0"/>
      <c r="JVK72" s="0"/>
      <c r="JVL72" s="0"/>
      <c r="JVM72" s="0"/>
      <c r="JVN72" s="0"/>
      <c r="JVO72" s="0"/>
      <c r="JVP72" s="0"/>
      <c r="JVQ72" s="0"/>
      <c r="JVR72" s="0"/>
      <c r="JVS72" s="0"/>
      <c r="JVT72" s="0"/>
      <c r="JVU72" s="0"/>
      <c r="JVV72" s="0"/>
      <c r="JVW72" s="0"/>
      <c r="JVX72" s="0"/>
      <c r="JVY72" s="0"/>
      <c r="JVZ72" s="0"/>
      <c r="JWA72" s="0"/>
      <c r="JWB72" s="0"/>
      <c r="JWC72" s="0"/>
      <c r="JWD72" s="0"/>
      <c r="JWE72" s="0"/>
      <c r="JWF72" s="0"/>
      <c r="JWG72" s="0"/>
      <c r="JWH72" s="0"/>
      <c r="JWI72" s="0"/>
      <c r="JWJ72" s="0"/>
      <c r="JWK72" s="0"/>
      <c r="JWL72" s="0"/>
      <c r="JWM72" s="0"/>
      <c r="JWN72" s="0"/>
      <c r="JWO72" s="0"/>
      <c r="JWP72" s="0"/>
      <c r="JWQ72" s="0"/>
      <c r="JWR72" s="0"/>
      <c r="JWS72" s="0"/>
      <c r="JWT72" s="0"/>
      <c r="JWU72" s="0"/>
      <c r="JWV72" s="0"/>
      <c r="JWW72" s="0"/>
      <c r="JWX72" s="0"/>
      <c r="JWY72" s="0"/>
      <c r="JWZ72" s="0"/>
      <c r="JXA72" s="0"/>
      <c r="JXB72" s="0"/>
      <c r="JXC72" s="0"/>
      <c r="JXD72" s="0"/>
      <c r="JXE72" s="0"/>
      <c r="JXF72" s="0"/>
      <c r="JXG72" s="0"/>
      <c r="JXH72" s="0"/>
      <c r="JXI72" s="0"/>
      <c r="JXJ72" s="0"/>
      <c r="JXK72" s="0"/>
      <c r="JXL72" s="0"/>
      <c r="JXM72" s="0"/>
      <c r="JXN72" s="0"/>
      <c r="JXO72" s="0"/>
      <c r="JXP72" s="0"/>
      <c r="JXQ72" s="0"/>
      <c r="JXR72" s="0"/>
      <c r="JXS72" s="0"/>
      <c r="JXT72" s="0"/>
      <c r="JXU72" s="0"/>
      <c r="JXV72" s="0"/>
      <c r="JXW72" s="0"/>
      <c r="JXX72" s="0"/>
      <c r="JXY72" s="0"/>
      <c r="JXZ72" s="0"/>
      <c r="JYA72" s="0"/>
      <c r="JYB72" s="0"/>
      <c r="JYC72" s="0"/>
      <c r="JYD72" s="0"/>
      <c r="JYE72" s="0"/>
      <c r="JYF72" s="0"/>
      <c r="JYG72" s="0"/>
      <c r="JYH72" s="0"/>
      <c r="JYI72" s="0"/>
      <c r="JYJ72" s="0"/>
      <c r="JYK72" s="0"/>
      <c r="JYL72" s="0"/>
      <c r="JYM72" s="0"/>
      <c r="JYN72" s="0"/>
      <c r="JYO72" s="0"/>
      <c r="JYP72" s="0"/>
      <c r="JYQ72" s="0"/>
      <c r="JYR72" s="0"/>
      <c r="JYS72" s="0"/>
      <c r="JYT72" s="0"/>
      <c r="JYU72" s="0"/>
      <c r="JYV72" s="0"/>
      <c r="JYW72" s="0"/>
      <c r="JYX72" s="0"/>
      <c r="JYY72" s="0"/>
      <c r="JYZ72" s="0"/>
      <c r="JZA72" s="0"/>
      <c r="JZB72" s="0"/>
      <c r="JZC72" s="0"/>
      <c r="JZD72" s="0"/>
      <c r="JZE72" s="0"/>
      <c r="JZF72" s="0"/>
      <c r="JZG72" s="0"/>
      <c r="JZH72" s="0"/>
      <c r="JZI72" s="0"/>
      <c r="JZJ72" s="0"/>
      <c r="JZK72" s="0"/>
      <c r="JZL72" s="0"/>
      <c r="JZM72" s="0"/>
      <c r="JZN72" s="0"/>
      <c r="JZO72" s="0"/>
      <c r="JZP72" s="0"/>
      <c r="JZQ72" s="0"/>
      <c r="JZR72" s="0"/>
      <c r="JZS72" s="0"/>
      <c r="JZT72" s="0"/>
      <c r="JZU72" s="0"/>
      <c r="JZV72" s="0"/>
      <c r="JZW72" s="0"/>
      <c r="JZX72" s="0"/>
      <c r="JZY72" s="0"/>
      <c r="JZZ72" s="0"/>
      <c r="KAA72" s="0"/>
      <c r="KAB72" s="0"/>
      <c r="KAC72" s="0"/>
      <c r="KAD72" s="0"/>
      <c r="KAE72" s="0"/>
      <c r="KAF72" s="0"/>
      <c r="KAG72" s="0"/>
      <c r="KAH72" s="0"/>
      <c r="KAI72" s="0"/>
      <c r="KAJ72" s="0"/>
      <c r="KAK72" s="0"/>
      <c r="KAL72" s="0"/>
      <c r="KAM72" s="0"/>
      <c r="KAN72" s="0"/>
      <c r="KAO72" s="0"/>
      <c r="KAP72" s="0"/>
      <c r="KAQ72" s="0"/>
      <c r="KAR72" s="0"/>
      <c r="KAS72" s="0"/>
      <c r="KAT72" s="0"/>
      <c r="KAU72" s="0"/>
      <c r="KAV72" s="0"/>
      <c r="KAW72" s="0"/>
      <c r="KAX72" s="0"/>
      <c r="KAY72" s="0"/>
      <c r="KAZ72" s="0"/>
      <c r="KBA72" s="0"/>
      <c r="KBB72" s="0"/>
      <c r="KBC72" s="0"/>
      <c r="KBD72" s="0"/>
      <c r="KBE72" s="0"/>
      <c r="KBF72" s="0"/>
      <c r="KBG72" s="0"/>
      <c r="KBH72" s="0"/>
      <c r="KBI72" s="0"/>
      <c r="KBJ72" s="0"/>
      <c r="KBK72" s="0"/>
      <c r="KBL72" s="0"/>
      <c r="KBM72" s="0"/>
      <c r="KBN72" s="0"/>
      <c r="KBO72" s="0"/>
      <c r="KBP72" s="0"/>
      <c r="KBQ72" s="0"/>
      <c r="KBR72" s="0"/>
      <c r="KBS72" s="0"/>
      <c r="KBT72" s="0"/>
      <c r="KBU72" s="0"/>
      <c r="KBV72" s="0"/>
      <c r="KBW72" s="0"/>
      <c r="KBX72" s="0"/>
      <c r="KBY72" s="0"/>
      <c r="KBZ72" s="0"/>
      <c r="KCA72" s="0"/>
      <c r="KCB72" s="0"/>
      <c r="KCC72" s="0"/>
      <c r="KCD72" s="0"/>
      <c r="KCE72" s="0"/>
      <c r="KCF72" s="0"/>
      <c r="KCG72" s="0"/>
      <c r="KCH72" s="0"/>
      <c r="KCI72" s="0"/>
      <c r="KCJ72" s="0"/>
      <c r="KCK72" s="0"/>
      <c r="KCL72" s="0"/>
      <c r="KCM72" s="0"/>
      <c r="KCN72" s="0"/>
      <c r="KCO72" s="0"/>
      <c r="KCP72" s="0"/>
      <c r="KCQ72" s="0"/>
      <c r="KCR72" s="0"/>
      <c r="KCS72" s="0"/>
      <c r="KCT72" s="0"/>
      <c r="KCU72" s="0"/>
      <c r="KCV72" s="0"/>
      <c r="KCW72" s="0"/>
      <c r="KCX72" s="0"/>
      <c r="KCY72" s="0"/>
      <c r="KCZ72" s="0"/>
      <c r="KDA72" s="0"/>
      <c r="KDB72" s="0"/>
      <c r="KDC72" s="0"/>
      <c r="KDD72" s="0"/>
      <c r="KDE72" s="0"/>
      <c r="KDF72" s="0"/>
      <c r="KDG72" s="0"/>
      <c r="KDH72" s="0"/>
      <c r="KDI72" s="0"/>
      <c r="KDJ72" s="0"/>
      <c r="KDK72" s="0"/>
      <c r="KDL72" s="0"/>
      <c r="KDM72" s="0"/>
      <c r="KDN72" s="0"/>
      <c r="KDO72" s="0"/>
      <c r="KDP72" s="0"/>
      <c r="KDQ72" s="0"/>
      <c r="KDR72" s="0"/>
      <c r="KDS72" s="0"/>
      <c r="KDT72" s="0"/>
      <c r="KDU72" s="0"/>
      <c r="KDV72" s="0"/>
      <c r="KDW72" s="0"/>
      <c r="KDX72" s="0"/>
      <c r="KDY72" s="0"/>
      <c r="KDZ72" s="0"/>
      <c r="KEA72" s="0"/>
      <c r="KEB72" s="0"/>
      <c r="KEC72" s="0"/>
      <c r="KED72" s="0"/>
      <c r="KEE72" s="0"/>
      <c r="KEF72" s="0"/>
      <c r="KEG72" s="0"/>
      <c r="KEH72" s="0"/>
      <c r="KEI72" s="0"/>
      <c r="KEJ72" s="0"/>
      <c r="KEK72" s="0"/>
      <c r="KEL72" s="0"/>
      <c r="KEM72" s="0"/>
      <c r="KEN72" s="0"/>
      <c r="KEO72" s="0"/>
      <c r="KEP72" s="0"/>
      <c r="KEQ72" s="0"/>
      <c r="KER72" s="0"/>
      <c r="KES72" s="0"/>
      <c r="KET72" s="0"/>
      <c r="KEU72" s="0"/>
      <c r="KEV72" s="0"/>
      <c r="KEW72" s="0"/>
      <c r="KEX72" s="0"/>
      <c r="KEY72" s="0"/>
      <c r="KEZ72" s="0"/>
      <c r="KFA72" s="0"/>
      <c r="KFB72" s="0"/>
      <c r="KFC72" s="0"/>
      <c r="KFD72" s="0"/>
      <c r="KFE72" s="0"/>
      <c r="KFF72" s="0"/>
      <c r="KFG72" s="0"/>
      <c r="KFH72" s="0"/>
      <c r="KFI72" s="0"/>
      <c r="KFJ72" s="0"/>
      <c r="KFK72" s="0"/>
      <c r="KFL72" s="0"/>
      <c r="KFM72" s="0"/>
      <c r="KFN72" s="0"/>
      <c r="KFO72" s="0"/>
      <c r="KFP72" s="0"/>
      <c r="KFQ72" s="0"/>
      <c r="KFR72" s="0"/>
      <c r="KFS72" s="0"/>
      <c r="KFT72" s="0"/>
      <c r="KFU72" s="0"/>
      <c r="KFV72" s="0"/>
      <c r="KFW72" s="0"/>
      <c r="KFX72" s="0"/>
      <c r="KFY72" s="0"/>
      <c r="KFZ72" s="0"/>
      <c r="KGA72" s="0"/>
      <c r="KGB72" s="0"/>
      <c r="KGC72" s="0"/>
      <c r="KGD72" s="0"/>
      <c r="KGE72" s="0"/>
      <c r="KGF72" s="0"/>
      <c r="KGG72" s="0"/>
      <c r="KGH72" s="0"/>
      <c r="KGI72" s="0"/>
      <c r="KGJ72" s="0"/>
      <c r="KGK72" s="0"/>
      <c r="KGL72" s="0"/>
      <c r="KGM72" s="0"/>
      <c r="KGN72" s="0"/>
      <c r="KGO72" s="0"/>
      <c r="KGP72" s="0"/>
      <c r="KGQ72" s="0"/>
      <c r="KGR72" s="0"/>
      <c r="KGS72" s="0"/>
      <c r="KGT72" s="0"/>
      <c r="KGU72" s="0"/>
      <c r="KGV72" s="0"/>
      <c r="KGW72" s="0"/>
      <c r="KGX72" s="0"/>
      <c r="KGY72" s="0"/>
      <c r="KGZ72" s="0"/>
      <c r="KHA72" s="0"/>
      <c r="KHB72" s="0"/>
      <c r="KHC72" s="0"/>
      <c r="KHD72" s="0"/>
      <c r="KHE72" s="0"/>
      <c r="KHF72" s="0"/>
      <c r="KHG72" s="0"/>
      <c r="KHH72" s="0"/>
      <c r="KHI72" s="0"/>
      <c r="KHJ72" s="0"/>
      <c r="KHK72" s="0"/>
      <c r="KHL72" s="0"/>
      <c r="KHM72" s="0"/>
      <c r="KHN72" s="0"/>
      <c r="KHO72" s="0"/>
      <c r="KHP72" s="0"/>
      <c r="KHQ72" s="0"/>
      <c r="KHR72" s="0"/>
      <c r="KHS72" s="0"/>
      <c r="KHT72" s="0"/>
      <c r="KHU72" s="0"/>
      <c r="KHV72" s="0"/>
      <c r="KHW72" s="0"/>
      <c r="KHX72" s="0"/>
      <c r="KHY72" s="0"/>
      <c r="KHZ72" s="0"/>
      <c r="KIA72" s="0"/>
      <c r="KIB72" s="0"/>
      <c r="KIC72" s="0"/>
      <c r="KID72" s="0"/>
      <c r="KIE72" s="0"/>
      <c r="KIF72" s="0"/>
      <c r="KIG72" s="0"/>
      <c r="KIH72" s="0"/>
      <c r="KII72" s="0"/>
      <c r="KIJ72" s="0"/>
      <c r="KIK72" s="0"/>
      <c r="KIL72" s="0"/>
      <c r="KIM72" s="0"/>
      <c r="KIN72" s="0"/>
      <c r="KIO72" s="0"/>
      <c r="KIP72" s="0"/>
      <c r="KIQ72" s="0"/>
      <c r="KIR72" s="0"/>
      <c r="KIS72" s="0"/>
      <c r="KIT72" s="0"/>
      <c r="KIU72" s="0"/>
      <c r="KIV72" s="0"/>
      <c r="KIW72" s="0"/>
      <c r="KIX72" s="0"/>
      <c r="KIY72" s="0"/>
      <c r="KIZ72" s="0"/>
      <c r="KJA72" s="0"/>
      <c r="KJB72" s="0"/>
      <c r="KJC72" s="0"/>
      <c r="KJD72" s="0"/>
      <c r="KJE72" s="0"/>
      <c r="KJF72" s="0"/>
      <c r="KJG72" s="0"/>
      <c r="KJH72" s="0"/>
      <c r="KJI72" s="0"/>
      <c r="KJJ72" s="0"/>
      <c r="KJK72" s="0"/>
      <c r="KJL72" s="0"/>
      <c r="KJM72" s="0"/>
      <c r="KJN72" s="0"/>
      <c r="KJO72" s="0"/>
      <c r="KJP72" s="0"/>
      <c r="KJQ72" s="0"/>
      <c r="KJR72" s="0"/>
      <c r="KJS72" s="0"/>
      <c r="KJT72" s="0"/>
      <c r="KJU72" s="0"/>
      <c r="KJV72" s="0"/>
      <c r="KJW72" s="0"/>
      <c r="KJX72" s="0"/>
      <c r="KJY72" s="0"/>
      <c r="KJZ72" s="0"/>
      <c r="KKA72" s="0"/>
      <c r="KKB72" s="0"/>
      <c r="KKC72" s="0"/>
      <c r="KKD72" s="0"/>
      <c r="KKE72" s="0"/>
      <c r="KKF72" s="0"/>
      <c r="KKG72" s="0"/>
      <c r="KKH72" s="0"/>
      <c r="KKI72" s="0"/>
      <c r="KKJ72" s="0"/>
      <c r="KKK72" s="0"/>
      <c r="KKL72" s="0"/>
      <c r="KKM72" s="0"/>
      <c r="KKN72" s="0"/>
      <c r="KKO72" s="0"/>
      <c r="KKP72" s="0"/>
      <c r="KKQ72" s="0"/>
      <c r="KKR72" s="0"/>
      <c r="KKS72" s="0"/>
      <c r="KKT72" s="0"/>
      <c r="KKU72" s="0"/>
      <c r="KKV72" s="0"/>
      <c r="KKW72" s="0"/>
      <c r="KKX72" s="0"/>
      <c r="KKY72" s="0"/>
      <c r="KKZ72" s="0"/>
      <c r="KLA72" s="0"/>
      <c r="KLB72" s="0"/>
      <c r="KLC72" s="0"/>
      <c r="KLD72" s="0"/>
      <c r="KLE72" s="0"/>
      <c r="KLF72" s="0"/>
      <c r="KLG72" s="0"/>
      <c r="KLH72" s="0"/>
      <c r="KLI72" s="0"/>
      <c r="KLJ72" s="0"/>
      <c r="KLK72" s="0"/>
      <c r="KLL72" s="0"/>
      <c r="KLM72" s="0"/>
      <c r="KLN72" s="0"/>
      <c r="KLO72" s="0"/>
      <c r="KLP72" s="0"/>
      <c r="KLQ72" s="0"/>
      <c r="KLR72" s="0"/>
      <c r="KLS72" s="0"/>
      <c r="KLT72" s="0"/>
      <c r="KLU72" s="0"/>
      <c r="KLV72" s="0"/>
      <c r="KLW72" s="0"/>
      <c r="KLX72" s="0"/>
      <c r="KLY72" s="0"/>
      <c r="KLZ72" s="0"/>
      <c r="KMA72" s="0"/>
      <c r="KMB72" s="0"/>
      <c r="KMC72" s="0"/>
      <c r="KMD72" s="0"/>
      <c r="KME72" s="0"/>
      <c r="KMF72" s="0"/>
      <c r="KMG72" s="0"/>
      <c r="KMH72" s="0"/>
      <c r="KMI72" s="0"/>
      <c r="KMJ72" s="0"/>
      <c r="KMK72" s="0"/>
      <c r="KML72" s="0"/>
      <c r="KMM72" s="0"/>
      <c r="KMN72" s="0"/>
      <c r="KMO72" s="0"/>
      <c r="KMP72" s="0"/>
      <c r="KMQ72" s="0"/>
      <c r="KMR72" s="0"/>
      <c r="KMS72" s="0"/>
      <c r="KMT72" s="0"/>
      <c r="KMU72" s="0"/>
      <c r="KMV72" s="0"/>
      <c r="KMW72" s="0"/>
      <c r="KMX72" s="0"/>
      <c r="KMY72" s="0"/>
      <c r="KMZ72" s="0"/>
      <c r="KNA72" s="0"/>
      <c r="KNB72" s="0"/>
      <c r="KNC72" s="0"/>
      <c r="KND72" s="0"/>
      <c r="KNE72" s="0"/>
      <c r="KNF72" s="0"/>
      <c r="KNG72" s="0"/>
      <c r="KNH72" s="0"/>
      <c r="KNI72" s="0"/>
      <c r="KNJ72" s="0"/>
      <c r="KNK72" s="0"/>
      <c r="KNL72" s="0"/>
      <c r="KNM72" s="0"/>
      <c r="KNN72" s="0"/>
      <c r="KNO72" s="0"/>
      <c r="KNP72" s="0"/>
      <c r="KNQ72" s="0"/>
      <c r="KNR72" s="0"/>
      <c r="KNS72" s="0"/>
      <c r="KNT72" s="0"/>
      <c r="KNU72" s="0"/>
      <c r="KNV72" s="0"/>
      <c r="KNW72" s="0"/>
      <c r="KNX72" s="0"/>
      <c r="KNY72" s="0"/>
      <c r="KNZ72" s="0"/>
      <c r="KOA72" s="0"/>
      <c r="KOB72" s="0"/>
      <c r="KOC72" s="0"/>
      <c r="KOD72" s="0"/>
      <c r="KOE72" s="0"/>
      <c r="KOF72" s="0"/>
      <c r="KOG72" s="0"/>
      <c r="KOH72" s="0"/>
      <c r="KOI72" s="0"/>
      <c r="KOJ72" s="0"/>
      <c r="KOK72" s="0"/>
      <c r="KOL72" s="0"/>
      <c r="KOM72" s="0"/>
      <c r="KON72" s="0"/>
      <c r="KOO72" s="0"/>
      <c r="KOP72" s="0"/>
      <c r="KOQ72" s="0"/>
      <c r="KOR72" s="0"/>
      <c r="KOS72" s="0"/>
      <c r="KOT72" s="0"/>
      <c r="KOU72" s="0"/>
      <c r="KOV72" s="0"/>
      <c r="KOW72" s="0"/>
      <c r="KOX72" s="0"/>
      <c r="KOY72" s="0"/>
      <c r="KOZ72" s="0"/>
      <c r="KPA72" s="0"/>
      <c r="KPB72" s="0"/>
      <c r="KPC72" s="0"/>
      <c r="KPD72" s="0"/>
      <c r="KPE72" s="0"/>
      <c r="KPF72" s="0"/>
      <c r="KPG72" s="0"/>
      <c r="KPH72" s="0"/>
      <c r="KPI72" s="0"/>
      <c r="KPJ72" s="0"/>
      <c r="KPK72" s="0"/>
      <c r="KPL72" s="0"/>
      <c r="KPM72" s="0"/>
      <c r="KPN72" s="0"/>
      <c r="KPO72" s="0"/>
      <c r="KPP72" s="0"/>
      <c r="KPQ72" s="0"/>
      <c r="KPR72" s="0"/>
      <c r="KPS72" s="0"/>
      <c r="KPT72" s="0"/>
      <c r="KPU72" s="0"/>
      <c r="KPV72" s="0"/>
      <c r="KPW72" s="0"/>
      <c r="KPX72" s="0"/>
      <c r="KPY72" s="0"/>
      <c r="KPZ72" s="0"/>
      <c r="KQA72" s="0"/>
      <c r="KQB72" s="0"/>
      <c r="KQC72" s="0"/>
      <c r="KQD72" s="0"/>
      <c r="KQE72" s="0"/>
      <c r="KQF72" s="0"/>
      <c r="KQG72" s="0"/>
      <c r="KQH72" s="0"/>
      <c r="KQI72" s="0"/>
      <c r="KQJ72" s="0"/>
      <c r="KQK72" s="0"/>
      <c r="KQL72" s="0"/>
      <c r="KQM72" s="0"/>
      <c r="KQN72" s="0"/>
      <c r="KQO72" s="0"/>
      <c r="KQP72" s="0"/>
      <c r="KQQ72" s="0"/>
      <c r="KQR72" s="0"/>
      <c r="KQS72" s="0"/>
      <c r="KQT72" s="0"/>
      <c r="KQU72" s="0"/>
      <c r="KQV72" s="0"/>
      <c r="KQW72" s="0"/>
      <c r="KQX72" s="0"/>
      <c r="KQY72" s="0"/>
      <c r="KQZ72" s="0"/>
      <c r="KRA72" s="0"/>
      <c r="KRB72" s="0"/>
      <c r="KRC72" s="0"/>
      <c r="KRD72" s="0"/>
      <c r="KRE72" s="0"/>
      <c r="KRF72" s="0"/>
      <c r="KRG72" s="0"/>
      <c r="KRH72" s="0"/>
      <c r="KRI72" s="0"/>
      <c r="KRJ72" s="0"/>
      <c r="KRK72" s="0"/>
      <c r="KRL72" s="0"/>
      <c r="KRM72" s="0"/>
      <c r="KRN72" s="0"/>
      <c r="KRO72" s="0"/>
      <c r="KRP72" s="0"/>
      <c r="KRQ72" s="0"/>
      <c r="KRR72" s="0"/>
      <c r="KRS72" s="0"/>
      <c r="KRT72" s="0"/>
      <c r="KRU72" s="0"/>
      <c r="KRV72" s="0"/>
      <c r="KRW72" s="0"/>
      <c r="KRX72" s="0"/>
      <c r="KRY72" s="0"/>
      <c r="KRZ72" s="0"/>
      <c r="KSA72" s="0"/>
      <c r="KSB72" s="0"/>
      <c r="KSC72" s="0"/>
      <c r="KSD72" s="0"/>
      <c r="KSE72" s="0"/>
      <c r="KSF72" s="0"/>
      <c r="KSG72" s="0"/>
      <c r="KSH72" s="0"/>
      <c r="KSI72" s="0"/>
      <c r="KSJ72" s="0"/>
      <c r="KSK72" s="0"/>
      <c r="KSL72" s="0"/>
      <c r="KSM72" s="0"/>
      <c r="KSN72" s="0"/>
      <c r="KSO72" s="0"/>
      <c r="KSP72" s="0"/>
      <c r="KSQ72" s="0"/>
      <c r="KSR72" s="0"/>
      <c r="KSS72" s="0"/>
      <c r="KST72" s="0"/>
      <c r="KSU72" s="0"/>
      <c r="KSV72" s="0"/>
      <c r="KSW72" s="0"/>
      <c r="KSX72" s="0"/>
      <c r="KSY72" s="0"/>
      <c r="KSZ72" s="0"/>
      <c r="KTA72" s="0"/>
      <c r="KTB72" s="0"/>
      <c r="KTC72" s="0"/>
      <c r="KTD72" s="0"/>
      <c r="KTE72" s="0"/>
      <c r="KTF72" s="0"/>
      <c r="KTG72" s="0"/>
      <c r="KTH72" s="0"/>
      <c r="KTI72" s="0"/>
      <c r="KTJ72" s="0"/>
      <c r="KTK72" s="0"/>
      <c r="KTL72" s="0"/>
      <c r="KTM72" s="0"/>
      <c r="KTN72" s="0"/>
      <c r="KTO72" s="0"/>
      <c r="KTP72" s="0"/>
      <c r="KTQ72" s="0"/>
      <c r="KTR72" s="0"/>
      <c r="KTS72" s="0"/>
      <c r="KTT72" s="0"/>
      <c r="KTU72" s="0"/>
      <c r="KTV72" s="0"/>
      <c r="KTW72" s="0"/>
      <c r="KTX72" s="0"/>
      <c r="KTY72" s="0"/>
      <c r="KTZ72" s="0"/>
      <c r="KUA72" s="0"/>
      <c r="KUB72" s="0"/>
      <c r="KUC72" s="0"/>
      <c r="KUD72" s="0"/>
      <c r="KUE72" s="0"/>
      <c r="KUF72" s="0"/>
      <c r="KUG72" s="0"/>
      <c r="KUH72" s="0"/>
      <c r="KUI72" s="0"/>
      <c r="KUJ72" s="0"/>
      <c r="KUK72" s="0"/>
      <c r="KUL72" s="0"/>
      <c r="KUM72" s="0"/>
      <c r="KUN72" s="0"/>
      <c r="KUO72" s="0"/>
      <c r="KUP72" s="0"/>
      <c r="KUQ72" s="0"/>
      <c r="KUR72" s="0"/>
      <c r="KUS72" s="0"/>
      <c r="KUT72" s="0"/>
      <c r="KUU72" s="0"/>
      <c r="KUV72" s="0"/>
      <c r="KUW72" s="0"/>
      <c r="KUX72" s="0"/>
      <c r="KUY72" s="0"/>
      <c r="KUZ72" s="0"/>
      <c r="KVA72" s="0"/>
      <c r="KVB72" s="0"/>
      <c r="KVC72" s="0"/>
      <c r="KVD72" s="0"/>
      <c r="KVE72" s="0"/>
      <c r="KVF72" s="0"/>
      <c r="KVG72" s="0"/>
      <c r="KVH72" s="0"/>
      <c r="KVI72" s="0"/>
      <c r="KVJ72" s="0"/>
      <c r="KVK72" s="0"/>
      <c r="KVL72" s="0"/>
      <c r="KVM72" s="0"/>
      <c r="KVN72" s="0"/>
      <c r="KVO72" s="0"/>
      <c r="KVP72" s="0"/>
      <c r="KVQ72" s="0"/>
      <c r="KVR72" s="0"/>
      <c r="KVS72" s="0"/>
      <c r="KVT72" s="0"/>
      <c r="KVU72" s="0"/>
      <c r="KVV72" s="0"/>
      <c r="KVW72" s="0"/>
      <c r="KVX72" s="0"/>
      <c r="KVY72" s="0"/>
      <c r="KVZ72" s="0"/>
      <c r="KWA72" s="0"/>
      <c r="KWB72" s="0"/>
      <c r="KWC72" s="0"/>
      <c r="KWD72" s="0"/>
      <c r="KWE72" s="0"/>
      <c r="KWF72" s="0"/>
      <c r="KWG72" s="0"/>
      <c r="KWH72" s="0"/>
      <c r="KWI72" s="0"/>
      <c r="KWJ72" s="0"/>
      <c r="KWK72" s="0"/>
      <c r="KWL72" s="0"/>
      <c r="KWM72" s="0"/>
      <c r="KWN72" s="0"/>
      <c r="KWO72" s="0"/>
      <c r="KWP72" s="0"/>
      <c r="KWQ72" s="0"/>
      <c r="KWR72" s="0"/>
      <c r="KWS72" s="0"/>
      <c r="KWT72" s="0"/>
      <c r="KWU72" s="0"/>
      <c r="KWV72" s="0"/>
      <c r="KWW72" s="0"/>
      <c r="KWX72" s="0"/>
      <c r="KWY72" s="0"/>
      <c r="KWZ72" s="0"/>
      <c r="KXA72" s="0"/>
      <c r="KXB72" s="0"/>
      <c r="KXC72" s="0"/>
      <c r="KXD72" s="0"/>
      <c r="KXE72" s="0"/>
      <c r="KXF72" s="0"/>
      <c r="KXG72" s="0"/>
      <c r="KXH72" s="0"/>
      <c r="KXI72" s="0"/>
      <c r="KXJ72" s="0"/>
      <c r="KXK72" s="0"/>
      <c r="KXL72" s="0"/>
      <c r="KXM72" s="0"/>
      <c r="KXN72" s="0"/>
      <c r="KXO72" s="0"/>
      <c r="KXP72" s="0"/>
      <c r="KXQ72" s="0"/>
      <c r="KXR72" s="0"/>
      <c r="KXS72" s="0"/>
      <c r="KXT72" s="0"/>
      <c r="KXU72" s="0"/>
      <c r="KXV72" s="0"/>
      <c r="KXW72" s="0"/>
      <c r="KXX72" s="0"/>
      <c r="KXY72" s="0"/>
      <c r="KXZ72" s="0"/>
      <c r="KYA72" s="0"/>
      <c r="KYB72" s="0"/>
      <c r="KYC72" s="0"/>
      <c r="KYD72" s="0"/>
      <c r="KYE72" s="0"/>
      <c r="KYF72" s="0"/>
      <c r="KYG72" s="0"/>
      <c r="KYH72" s="0"/>
      <c r="KYI72" s="0"/>
      <c r="KYJ72" s="0"/>
      <c r="KYK72" s="0"/>
      <c r="KYL72" s="0"/>
      <c r="KYM72" s="0"/>
      <c r="KYN72" s="0"/>
      <c r="KYO72" s="0"/>
      <c r="KYP72" s="0"/>
      <c r="KYQ72" s="0"/>
      <c r="KYR72" s="0"/>
      <c r="KYS72" s="0"/>
      <c r="KYT72" s="0"/>
      <c r="KYU72" s="0"/>
      <c r="KYV72" s="0"/>
      <c r="KYW72" s="0"/>
      <c r="KYX72" s="0"/>
      <c r="KYY72" s="0"/>
      <c r="KYZ72" s="0"/>
      <c r="KZA72" s="0"/>
      <c r="KZB72" s="0"/>
      <c r="KZC72" s="0"/>
      <c r="KZD72" s="0"/>
      <c r="KZE72" s="0"/>
      <c r="KZF72" s="0"/>
      <c r="KZG72" s="0"/>
      <c r="KZH72" s="0"/>
      <c r="KZI72" s="0"/>
      <c r="KZJ72" s="0"/>
      <c r="KZK72" s="0"/>
      <c r="KZL72" s="0"/>
      <c r="KZM72" s="0"/>
      <c r="KZN72" s="0"/>
      <c r="KZO72" s="0"/>
      <c r="KZP72" s="0"/>
      <c r="KZQ72" s="0"/>
      <c r="KZR72" s="0"/>
      <c r="KZS72" s="0"/>
      <c r="KZT72" s="0"/>
      <c r="KZU72" s="0"/>
      <c r="KZV72" s="0"/>
      <c r="KZW72" s="0"/>
      <c r="KZX72" s="0"/>
      <c r="KZY72" s="0"/>
      <c r="KZZ72" s="0"/>
      <c r="LAA72" s="0"/>
      <c r="LAB72" s="0"/>
      <c r="LAC72" s="0"/>
      <c r="LAD72" s="0"/>
      <c r="LAE72" s="0"/>
      <c r="LAF72" s="0"/>
      <c r="LAG72" s="0"/>
      <c r="LAH72" s="0"/>
      <c r="LAI72" s="0"/>
      <c r="LAJ72" s="0"/>
      <c r="LAK72" s="0"/>
      <c r="LAL72" s="0"/>
      <c r="LAM72" s="0"/>
      <c r="LAN72" s="0"/>
      <c r="LAO72" s="0"/>
      <c r="LAP72" s="0"/>
      <c r="LAQ72" s="0"/>
      <c r="LAR72" s="0"/>
      <c r="LAS72" s="0"/>
      <c r="LAT72" s="0"/>
      <c r="LAU72" s="0"/>
      <c r="LAV72" s="0"/>
      <c r="LAW72" s="0"/>
      <c r="LAX72" s="0"/>
      <c r="LAY72" s="0"/>
      <c r="LAZ72" s="0"/>
      <c r="LBA72" s="0"/>
      <c r="LBB72" s="0"/>
      <c r="LBC72" s="0"/>
      <c r="LBD72" s="0"/>
      <c r="LBE72" s="0"/>
      <c r="LBF72" s="0"/>
      <c r="LBG72" s="0"/>
      <c r="LBH72" s="0"/>
      <c r="LBI72" s="0"/>
      <c r="LBJ72" s="0"/>
      <c r="LBK72" s="0"/>
      <c r="LBL72" s="0"/>
      <c r="LBM72" s="0"/>
      <c r="LBN72" s="0"/>
      <c r="LBO72" s="0"/>
      <c r="LBP72" s="0"/>
      <c r="LBQ72" s="0"/>
      <c r="LBR72" s="0"/>
      <c r="LBS72" s="0"/>
      <c r="LBT72" s="0"/>
      <c r="LBU72" s="0"/>
      <c r="LBV72" s="0"/>
      <c r="LBW72" s="0"/>
      <c r="LBX72" s="0"/>
      <c r="LBY72" s="0"/>
      <c r="LBZ72" s="0"/>
      <c r="LCA72" s="0"/>
      <c r="LCB72" s="0"/>
      <c r="LCC72" s="0"/>
      <c r="LCD72" s="0"/>
      <c r="LCE72" s="0"/>
      <c r="LCF72" s="0"/>
      <c r="LCG72" s="0"/>
      <c r="LCH72" s="0"/>
      <c r="LCI72" s="0"/>
      <c r="LCJ72" s="0"/>
      <c r="LCK72" s="0"/>
      <c r="LCL72" s="0"/>
      <c r="LCM72" s="0"/>
      <c r="LCN72" s="0"/>
      <c r="LCO72" s="0"/>
      <c r="LCP72" s="0"/>
      <c r="LCQ72" s="0"/>
      <c r="LCR72" s="0"/>
      <c r="LCS72" s="0"/>
      <c r="LCT72" s="0"/>
      <c r="LCU72" s="0"/>
      <c r="LCV72" s="0"/>
      <c r="LCW72" s="0"/>
      <c r="LCX72" s="0"/>
      <c r="LCY72" s="0"/>
      <c r="LCZ72" s="0"/>
      <c r="LDA72" s="0"/>
      <c r="LDB72" s="0"/>
      <c r="LDC72" s="0"/>
      <c r="LDD72" s="0"/>
      <c r="LDE72" s="0"/>
      <c r="LDF72" s="0"/>
      <c r="LDG72" s="0"/>
      <c r="LDH72" s="0"/>
      <c r="LDI72" s="0"/>
      <c r="LDJ72" s="0"/>
      <c r="LDK72" s="0"/>
      <c r="LDL72" s="0"/>
      <c r="LDM72" s="0"/>
      <c r="LDN72" s="0"/>
      <c r="LDO72" s="0"/>
      <c r="LDP72" s="0"/>
      <c r="LDQ72" s="0"/>
      <c r="LDR72" s="0"/>
      <c r="LDS72" s="0"/>
      <c r="LDT72" s="0"/>
      <c r="LDU72" s="0"/>
      <c r="LDV72" s="0"/>
      <c r="LDW72" s="0"/>
      <c r="LDX72" s="0"/>
      <c r="LDY72" s="0"/>
      <c r="LDZ72" s="0"/>
      <c r="LEA72" s="0"/>
      <c r="LEB72" s="0"/>
      <c r="LEC72" s="0"/>
      <c r="LED72" s="0"/>
      <c r="LEE72" s="0"/>
      <c r="LEF72" s="0"/>
      <c r="LEG72" s="0"/>
      <c r="LEH72" s="0"/>
      <c r="LEI72" s="0"/>
      <c r="LEJ72" s="0"/>
      <c r="LEK72" s="0"/>
      <c r="LEL72" s="0"/>
      <c r="LEM72" s="0"/>
      <c r="LEN72" s="0"/>
      <c r="LEO72" s="0"/>
      <c r="LEP72" s="0"/>
      <c r="LEQ72" s="0"/>
      <c r="LER72" s="0"/>
      <c r="LES72" s="0"/>
      <c r="LET72" s="0"/>
      <c r="LEU72" s="0"/>
      <c r="LEV72" s="0"/>
      <c r="LEW72" s="0"/>
      <c r="LEX72" s="0"/>
      <c r="LEY72" s="0"/>
      <c r="LEZ72" s="0"/>
      <c r="LFA72" s="0"/>
      <c r="LFB72" s="0"/>
      <c r="LFC72" s="0"/>
      <c r="LFD72" s="0"/>
      <c r="LFE72" s="0"/>
      <c r="LFF72" s="0"/>
      <c r="LFG72" s="0"/>
      <c r="LFH72" s="0"/>
      <c r="LFI72" s="0"/>
      <c r="LFJ72" s="0"/>
      <c r="LFK72" s="0"/>
      <c r="LFL72" s="0"/>
      <c r="LFM72" s="0"/>
      <c r="LFN72" s="0"/>
      <c r="LFO72" s="0"/>
      <c r="LFP72" s="0"/>
      <c r="LFQ72" s="0"/>
      <c r="LFR72" s="0"/>
      <c r="LFS72" s="0"/>
      <c r="LFT72" s="0"/>
      <c r="LFU72" s="0"/>
      <c r="LFV72" s="0"/>
      <c r="LFW72" s="0"/>
      <c r="LFX72" s="0"/>
      <c r="LFY72" s="0"/>
      <c r="LFZ72" s="0"/>
      <c r="LGA72" s="0"/>
      <c r="LGB72" s="0"/>
      <c r="LGC72" s="0"/>
      <c r="LGD72" s="0"/>
      <c r="LGE72" s="0"/>
      <c r="LGF72" s="0"/>
      <c r="LGG72" s="0"/>
      <c r="LGH72" s="0"/>
      <c r="LGI72" s="0"/>
      <c r="LGJ72" s="0"/>
      <c r="LGK72" s="0"/>
      <c r="LGL72" s="0"/>
      <c r="LGM72" s="0"/>
      <c r="LGN72" s="0"/>
      <c r="LGO72" s="0"/>
      <c r="LGP72" s="0"/>
      <c r="LGQ72" s="0"/>
      <c r="LGR72" s="0"/>
      <c r="LGS72" s="0"/>
      <c r="LGT72" s="0"/>
      <c r="LGU72" s="0"/>
      <c r="LGV72" s="0"/>
      <c r="LGW72" s="0"/>
      <c r="LGX72" s="0"/>
      <c r="LGY72" s="0"/>
      <c r="LGZ72" s="0"/>
      <c r="LHA72" s="0"/>
      <c r="LHB72" s="0"/>
      <c r="LHC72" s="0"/>
      <c r="LHD72" s="0"/>
      <c r="LHE72" s="0"/>
      <c r="LHF72" s="0"/>
      <c r="LHG72" s="0"/>
      <c r="LHH72" s="0"/>
      <c r="LHI72" s="0"/>
      <c r="LHJ72" s="0"/>
      <c r="LHK72" s="0"/>
      <c r="LHL72" s="0"/>
      <c r="LHM72" s="0"/>
      <c r="LHN72" s="0"/>
      <c r="LHO72" s="0"/>
      <c r="LHP72" s="0"/>
      <c r="LHQ72" s="0"/>
      <c r="LHR72" s="0"/>
      <c r="LHS72" s="0"/>
      <c r="LHT72" s="0"/>
      <c r="LHU72" s="0"/>
      <c r="LHV72" s="0"/>
      <c r="LHW72" s="0"/>
      <c r="LHX72" s="0"/>
      <c r="LHY72" s="0"/>
      <c r="LHZ72" s="0"/>
      <c r="LIA72" s="0"/>
      <c r="LIB72" s="0"/>
      <c r="LIC72" s="0"/>
      <c r="LID72" s="0"/>
      <c r="LIE72" s="0"/>
      <c r="LIF72" s="0"/>
      <c r="LIG72" s="0"/>
      <c r="LIH72" s="0"/>
      <c r="LII72" s="0"/>
      <c r="LIJ72" s="0"/>
      <c r="LIK72" s="0"/>
      <c r="LIL72" s="0"/>
      <c r="LIM72" s="0"/>
      <c r="LIN72" s="0"/>
      <c r="LIO72" s="0"/>
      <c r="LIP72" s="0"/>
      <c r="LIQ72" s="0"/>
      <c r="LIR72" s="0"/>
      <c r="LIS72" s="0"/>
      <c r="LIT72" s="0"/>
      <c r="LIU72" s="0"/>
      <c r="LIV72" s="0"/>
      <c r="LIW72" s="0"/>
      <c r="LIX72" s="0"/>
      <c r="LIY72" s="0"/>
      <c r="LIZ72" s="0"/>
      <c r="LJA72" s="0"/>
      <c r="LJB72" s="0"/>
      <c r="LJC72" s="0"/>
      <c r="LJD72" s="0"/>
      <c r="LJE72" s="0"/>
      <c r="LJF72" s="0"/>
      <c r="LJG72" s="0"/>
      <c r="LJH72" s="0"/>
      <c r="LJI72" s="0"/>
      <c r="LJJ72" s="0"/>
      <c r="LJK72" s="0"/>
      <c r="LJL72" s="0"/>
      <c r="LJM72" s="0"/>
      <c r="LJN72" s="0"/>
      <c r="LJO72" s="0"/>
      <c r="LJP72" s="0"/>
      <c r="LJQ72" s="0"/>
      <c r="LJR72" s="0"/>
      <c r="LJS72" s="0"/>
      <c r="LJT72" s="0"/>
      <c r="LJU72" s="0"/>
      <c r="LJV72" s="0"/>
      <c r="LJW72" s="0"/>
      <c r="LJX72" s="0"/>
      <c r="LJY72" s="0"/>
      <c r="LJZ72" s="0"/>
      <c r="LKA72" s="0"/>
      <c r="LKB72" s="0"/>
      <c r="LKC72" s="0"/>
      <c r="LKD72" s="0"/>
      <c r="LKE72" s="0"/>
      <c r="LKF72" s="0"/>
      <c r="LKG72" s="0"/>
      <c r="LKH72" s="0"/>
      <c r="LKI72" s="0"/>
      <c r="LKJ72" s="0"/>
      <c r="LKK72" s="0"/>
      <c r="LKL72" s="0"/>
      <c r="LKM72" s="0"/>
      <c r="LKN72" s="0"/>
      <c r="LKO72" s="0"/>
      <c r="LKP72" s="0"/>
      <c r="LKQ72" s="0"/>
      <c r="LKR72" s="0"/>
      <c r="LKS72" s="0"/>
      <c r="LKT72" s="0"/>
      <c r="LKU72" s="0"/>
      <c r="LKV72" s="0"/>
      <c r="LKW72" s="0"/>
      <c r="LKX72" s="0"/>
      <c r="LKY72" s="0"/>
      <c r="LKZ72" s="0"/>
      <c r="LLA72" s="0"/>
      <c r="LLB72" s="0"/>
      <c r="LLC72" s="0"/>
      <c r="LLD72" s="0"/>
      <c r="LLE72" s="0"/>
      <c r="LLF72" s="0"/>
      <c r="LLG72" s="0"/>
      <c r="LLH72" s="0"/>
      <c r="LLI72" s="0"/>
      <c r="LLJ72" s="0"/>
      <c r="LLK72" s="0"/>
      <c r="LLL72" s="0"/>
      <c r="LLM72" s="0"/>
      <c r="LLN72" s="0"/>
      <c r="LLO72" s="0"/>
      <c r="LLP72" s="0"/>
      <c r="LLQ72" s="0"/>
      <c r="LLR72" s="0"/>
      <c r="LLS72" s="0"/>
      <c r="LLT72" s="0"/>
      <c r="LLU72" s="0"/>
      <c r="LLV72" s="0"/>
      <c r="LLW72" s="0"/>
      <c r="LLX72" s="0"/>
      <c r="LLY72" s="0"/>
      <c r="LLZ72" s="0"/>
      <c r="LMA72" s="0"/>
      <c r="LMB72" s="0"/>
      <c r="LMC72" s="0"/>
      <c r="LMD72" s="0"/>
      <c r="LME72" s="0"/>
      <c r="LMF72" s="0"/>
      <c r="LMG72" s="0"/>
      <c r="LMH72" s="0"/>
      <c r="LMI72" s="0"/>
      <c r="LMJ72" s="0"/>
      <c r="LMK72" s="0"/>
      <c r="LML72" s="0"/>
      <c r="LMM72" s="0"/>
      <c r="LMN72" s="0"/>
      <c r="LMO72" s="0"/>
      <c r="LMP72" s="0"/>
      <c r="LMQ72" s="0"/>
      <c r="LMR72" s="0"/>
      <c r="LMS72" s="0"/>
      <c r="LMT72" s="0"/>
      <c r="LMU72" s="0"/>
      <c r="LMV72" s="0"/>
      <c r="LMW72" s="0"/>
      <c r="LMX72" s="0"/>
      <c r="LMY72" s="0"/>
      <c r="LMZ72" s="0"/>
      <c r="LNA72" s="0"/>
      <c r="LNB72" s="0"/>
      <c r="LNC72" s="0"/>
      <c r="LND72" s="0"/>
      <c r="LNE72" s="0"/>
      <c r="LNF72" s="0"/>
      <c r="LNG72" s="0"/>
      <c r="LNH72" s="0"/>
      <c r="LNI72" s="0"/>
      <c r="LNJ72" s="0"/>
      <c r="LNK72" s="0"/>
      <c r="LNL72" s="0"/>
      <c r="LNM72" s="0"/>
      <c r="LNN72" s="0"/>
      <c r="LNO72" s="0"/>
      <c r="LNP72" s="0"/>
      <c r="LNQ72" s="0"/>
      <c r="LNR72" s="0"/>
      <c r="LNS72" s="0"/>
      <c r="LNT72" s="0"/>
      <c r="LNU72" s="0"/>
      <c r="LNV72" s="0"/>
      <c r="LNW72" s="0"/>
      <c r="LNX72" s="0"/>
      <c r="LNY72" s="0"/>
      <c r="LNZ72" s="0"/>
      <c r="LOA72" s="0"/>
      <c r="LOB72" s="0"/>
      <c r="LOC72" s="0"/>
      <c r="LOD72" s="0"/>
      <c r="LOE72" s="0"/>
      <c r="LOF72" s="0"/>
      <c r="LOG72" s="0"/>
      <c r="LOH72" s="0"/>
      <c r="LOI72" s="0"/>
      <c r="LOJ72" s="0"/>
      <c r="LOK72" s="0"/>
      <c r="LOL72" s="0"/>
      <c r="LOM72" s="0"/>
      <c r="LON72" s="0"/>
      <c r="LOO72" s="0"/>
      <c r="LOP72" s="0"/>
      <c r="LOQ72" s="0"/>
      <c r="LOR72" s="0"/>
      <c r="LOS72" s="0"/>
      <c r="LOT72" s="0"/>
      <c r="LOU72" s="0"/>
      <c r="LOV72" s="0"/>
      <c r="LOW72" s="0"/>
      <c r="LOX72" s="0"/>
      <c r="LOY72" s="0"/>
      <c r="LOZ72" s="0"/>
      <c r="LPA72" s="0"/>
      <c r="LPB72" s="0"/>
      <c r="LPC72" s="0"/>
      <c r="LPD72" s="0"/>
      <c r="LPE72" s="0"/>
      <c r="LPF72" s="0"/>
      <c r="LPG72" s="0"/>
      <c r="LPH72" s="0"/>
      <c r="LPI72" s="0"/>
      <c r="LPJ72" s="0"/>
      <c r="LPK72" s="0"/>
      <c r="LPL72" s="0"/>
      <c r="LPM72" s="0"/>
      <c r="LPN72" s="0"/>
      <c r="LPO72" s="0"/>
      <c r="LPP72" s="0"/>
      <c r="LPQ72" s="0"/>
      <c r="LPR72" s="0"/>
      <c r="LPS72" s="0"/>
      <c r="LPT72" s="0"/>
      <c r="LPU72" s="0"/>
      <c r="LPV72" s="0"/>
      <c r="LPW72" s="0"/>
      <c r="LPX72" s="0"/>
      <c r="LPY72" s="0"/>
      <c r="LPZ72" s="0"/>
      <c r="LQA72" s="0"/>
      <c r="LQB72" s="0"/>
      <c r="LQC72" s="0"/>
      <c r="LQD72" s="0"/>
      <c r="LQE72" s="0"/>
      <c r="LQF72" s="0"/>
      <c r="LQG72" s="0"/>
      <c r="LQH72" s="0"/>
      <c r="LQI72" s="0"/>
      <c r="LQJ72" s="0"/>
      <c r="LQK72" s="0"/>
      <c r="LQL72" s="0"/>
      <c r="LQM72" s="0"/>
      <c r="LQN72" s="0"/>
      <c r="LQO72" s="0"/>
      <c r="LQP72" s="0"/>
      <c r="LQQ72" s="0"/>
      <c r="LQR72" s="0"/>
      <c r="LQS72" s="0"/>
      <c r="LQT72" s="0"/>
      <c r="LQU72" s="0"/>
      <c r="LQV72" s="0"/>
      <c r="LQW72" s="0"/>
      <c r="LQX72" s="0"/>
      <c r="LQY72" s="0"/>
      <c r="LQZ72" s="0"/>
      <c r="LRA72" s="0"/>
      <c r="LRB72" s="0"/>
      <c r="LRC72" s="0"/>
      <c r="LRD72" s="0"/>
      <c r="LRE72" s="0"/>
      <c r="LRF72" s="0"/>
      <c r="LRG72" s="0"/>
      <c r="LRH72" s="0"/>
      <c r="LRI72" s="0"/>
      <c r="LRJ72" s="0"/>
      <c r="LRK72" s="0"/>
      <c r="LRL72" s="0"/>
      <c r="LRM72" s="0"/>
      <c r="LRN72" s="0"/>
      <c r="LRO72" s="0"/>
      <c r="LRP72" s="0"/>
      <c r="LRQ72" s="0"/>
      <c r="LRR72" s="0"/>
      <c r="LRS72" s="0"/>
      <c r="LRT72" s="0"/>
      <c r="LRU72" s="0"/>
      <c r="LRV72" s="0"/>
      <c r="LRW72" s="0"/>
      <c r="LRX72" s="0"/>
      <c r="LRY72" s="0"/>
      <c r="LRZ72" s="0"/>
      <c r="LSA72" s="0"/>
      <c r="LSB72" s="0"/>
      <c r="LSC72" s="0"/>
      <c r="LSD72" s="0"/>
      <c r="LSE72" s="0"/>
      <c r="LSF72" s="0"/>
      <c r="LSG72" s="0"/>
      <c r="LSH72" s="0"/>
      <c r="LSI72" s="0"/>
      <c r="LSJ72" s="0"/>
      <c r="LSK72" s="0"/>
      <c r="LSL72" s="0"/>
      <c r="LSM72" s="0"/>
      <c r="LSN72" s="0"/>
      <c r="LSO72" s="0"/>
      <c r="LSP72" s="0"/>
      <c r="LSQ72" s="0"/>
      <c r="LSR72" s="0"/>
      <c r="LSS72" s="0"/>
      <c r="LST72" s="0"/>
      <c r="LSU72" s="0"/>
      <c r="LSV72" s="0"/>
      <c r="LSW72" s="0"/>
      <c r="LSX72" s="0"/>
      <c r="LSY72" s="0"/>
      <c r="LSZ72" s="0"/>
      <c r="LTA72" s="0"/>
      <c r="LTB72" s="0"/>
      <c r="LTC72" s="0"/>
      <c r="LTD72" s="0"/>
      <c r="LTE72" s="0"/>
      <c r="LTF72" s="0"/>
      <c r="LTG72" s="0"/>
      <c r="LTH72" s="0"/>
      <c r="LTI72" s="0"/>
      <c r="LTJ72" s="0"/>
      <c r="LTK72" s="0"/>
      <c r="LTL72" s="0"/>
      <c r="LTM72" s="0"/>
      <c r="LTN72" s="0"/>
      <c r="LTO72" s="0"/>
      <c r="LTP72" s="0"/>
      <c r="LTQ72" s="0"/>
      <c r="LTR72" s="0"/>
      <c r="LTS72" s="0"/>
      <c r="LTT72" s="0"/>
      <c r="LTU72" s="0"/>
      <c r="LTV72" s="0"/>
      <c r="LTW72" s="0"/>
      <c r="LTX72" s="0"/>
      <c r="LTY72" s="0"/>
      <c r="LTZ72" s="0"/>
      <c r="LUA72" s="0"/>
      <c r="LUB72" s="0"/>
      <c r="LUC72" s="0"/>
      <c r="LUD72" s="0"/>
      <c r="LUE72" s="0"/>
      <c r="LUF72" s="0"/>
      <c r="LUG72" s="0"/>
      <c r="LUH72" s="0"/>
      <c r="LUI72" s="0"/>
      <c r="LUJ72" s="0"/>
      <c r="LUK72" s="0"/>
      <c r="LUL72" s="0"/>
      <c r="LUM72" s="0"/>
      <c r="LUN72" s="0"/>
      <c r="LUO72" s="0"/>
      <c r="LUP72" s="0"/>
      <c r="LUQ72" s="0"/>
      <c r="LUR72" s="0"/>
      <c r="LUS72" s="0"/>
      <c r="LUT72" s="0"/>
      <c r="LUU72" s="0"/>
      <c r="LUV72" s="0"/>
      <c r="LUW72" s="0"/>
      <c r="LUX72" s="0"/>
      <c r="LUY72" s="0"/>
      <c r="LUZ72" s="0"/>
      <c r="LVA72" s="0"/>
      <c r="LVB72" s="0"/>
      <c r="LVC72" s="0"/>
      <c r="LVD72" s="0"/>
      <c r="LVE72" s="0"/>
      <c r="LVF72" s="0"/>
      <c r="LVG72" s="0"/>
      <c r="LVH72" s="0"/>
      <c r="LVI72" s="0"/>
      <c r="LVJ72" s="0"/>
      <c r="LVK72" s="0"/>
      <c r="LVL72" s="0"/>
      <c r="LVM72" s="0"/>
      <c r="LVN72" s="0"/>
      <c r="LVO72" s="0"/>
      <c r="LVP72" s="0"/>
      <c r="LVQ72" s="0"/>
      <c r="LVR72" s="0"/>
      <c r="LVS72" s="0"/>
      <c r="LVT72" s="0"/>
      <c r="LVU72" s="0"/>
      <c r="LVV72" s="0"/>
      <c r="LVW72" s="0"/>
      <c r="LVX72" s="0"/>
      <c r="LVY72" s="0"/>
      <c r="LVZ72" s="0"/>
      <c r="LWA72" s="0"/>
      <c r="LWB72" s="0"/>
      <c r="LWC72" s="0"/>
      <c r="LWD72" s="0"/>
      <c r="LWE72" s="0"/>
      <c r="LWF72" s="0"/>
      <c r="LWG72" s="0"/>
      <c r="LWH72" s="0"/>
      <c r="LWI72" s="0"/>
      <c r="LWJ72" s="0"/>
      <c r="LWK72" s="0"/>
      <c r="LWL72" s="0"/>
      <c r="LWM72" s="0"/>
      <c r="LWN72" s="0"/>
      <c r="LWO72" s="0"/>
      <c r="LWP72" s="0"/>
      <c r="LWQ72" s="0"/>
      <c r="LWR72" s="0"/>
      <c r="LWS72" s="0"/>
      <c r="LWT72" s="0"/>
      <c r="LWU72" s="0"/>
      <c r="LWV72" s="0"/>
      <c r="LWW72" s="0"/>
      <c r="LWX72" s="0"/>
      <c r="LWY72" s="0"/>
      <c r="LWZ72" s="0"/>
      <c r="LXA72" s="0"/>
      <c r="LXB72" s="0"/>
      <c r="LXC72" s="0"/>
      <c r="LXD72" s="0"/>
      <c r="LXE72" s="0"/>
      <c r="LXF72" s="0"/>
      <c r="LXG72" s="0"/>
      <c r="LXH72" s="0"/>
      <c r="LXI72" s="0"/>
      <c r="LXJ72" s="0"/>
      <c r="LXK72" s="0"/>
      <c r="LXL72" s="0"/>
      <c r="LXM72" s="0"/>
      <c r="LXN72" s="0"/>
      <c r="LXO72" s="0"/>
      <c r="LXP72" s="0"/>
      <c r="LXQ72" s="0"/>
      <c r="LXR72" s="0"/>
      <c r="LXS72" s="0"/>
      <c r="LXT72" s="0"/>
      <c r="LXU72" s="0"/>
      <c r="LXV72" s="0"/>
      <c r="LXW72" s="0"/>
      <c r="LXX72" s="0"/>
      <c r="LXY72" s="0"/>
      <c r="LXZ72" s="0"/>
      <c r="LYA72" s="0"/>
      <c r="LYB72" s="0"/>
      <c r="LYC72" s="0"/>
      <c r="LYD72" s="0"/>
      <c r="LYE72" s="0"/>
      <c r="LYF72" s="0"/>
      <c r="LYG72" s="0"/>
      <c r="LYH72" s="0"/>
      <c r="LYI72" s="0"/>
      <c r="LYJ72" s="0"/>
      <c r="LYK72" s="0"/>
      <c r="LYL72" s="0"/>
      <c r="LYM72" s="0"/>
      <c r="LYN72" s="0"/>
      <c r="LYO72" s="0"/>
      <c r="LYP72" s="0"/>
      <c r="LYQ72" s="0"/>
      <c r="LYR72" s="0"/>
      <c r="LYS72" s="0"/>
      <c r="LYT72" s="0"/>
      <c r="LYU72" s="0"/>
      <c r="LYV72" s="0"/>
      <c r="LYW72" s="0"/>
      <c r="LYX72" s="0"/>
      <c r="LYY72" s="0"/>
      <c r="LYZ72" s="0"/>
      <c r="LZA72" s="0"/>
      <c r="LZB72" s="0"/>
      <c r="LZC72" s="0"/>
      <c r="LZD72" s="0"/>
      <c r="LZE72" s="0"/>
      <c r="LZF72" s="0"/>
      <c r="LZG72" s="0"/>
      <c r="LZH72" s="0"/>
      <c r="LZI72" s="0"/>
      <c r="LZJ72" s="0"/>
      <c r="LZK72" s="0"/>
      <c r="LZL72" s="0"/>
      <c r="LZM72" s="0"/>
      <c r="LZN72" s="0"/>
      <c r="LZO72" s="0"/>
      <c r="LZP72" s="0"/>
      <c r="LZQ72" s="0"/>
      <c r="LZR72" s="0"/>
      <c r="LZS72" s="0"/>
      <c r="LZT72" s="0"/>
      <c r="LZU72" s="0"/>
      <c r="LZV72" s="0"/>
      <c r="LZW72" s="0"/>
      <c r="LZX72" s="0"/>
      <c r="LZY72" s="0"/>
      <c r="LZZ72" s="0"/>
      <c r="MAA72" s="0"/>
      <c r="MAB72" s="0"/>
      <c r="MAC72" s="0"/>
      <c r="MAD72" s="0"/>
      <c r="MAE72" s="0"/>
      <c r="MAF72" s="0"/>
      <c r="MAG72" s="0"/>
      <c r="MAH72" s="0"/>
      <c r="MAI72" s="0"/>
      <c r="MAJ72" s="0"/>
      <c r="MAK72" s="0"/>
      <c r="MAL72" s="0"/>
      <c r="MAM72" s="0"/>
      <c r="MAN72" s="0"/>
      <c r="MAO72" s="0"/>
      <c r="MAP72" s="0"/>
      <c r="MAQ72" s="0"/>
      <c r="MAR72" s="0"/>
      <c r="MAS72" s="0"/>
      <c r="MAT72" s="0"/>
      <c r="MAU72" s="0"/>
      <c r="MAV72" s="0"/>
      <c r="MAW72" s="0"/>
      <c r="MAX72" s="0"/>
      <c r="MAY72" s="0"/>
      <c r="MAZ72" s="0"/>
      <c r="MBA72" s="0"/>
      <c r="MBB72" s="0"/>
      <c r="MBC72" s="0"/>
      <c r="MBD72" s="0"/>
      <c r="MBE72" s="0"/>
      <c r="MBF72" s="0"/>
      <c r="MBG72" s="0"/>
      <c r="MBH72" s="0"/>
      <c r="MBI72" s="0"/>
      <c r="MBJ72" s="0"/>
      <c r="MBK72" s="0"/>
      <c r="MBL72" s="0"/>
      <c r="MBM72" s="0"/>
      <c r="MBN72" s="0"/>
      <c r="MBO72" s="0"/>
      <c r="MBP72" s="0"/>
      <c r="MBQ72" s="0"/>
      <c r="MBR72" s="0"/>
      <c r="MBS72" s="0"/>
      <c r="MBT72" s="0"/>
      <c r="MBU72" s="0"/>
      <c r="MBV72" s="0"/>
      <c r="MBW72" s="0"/>
      <c r="MBX72" s="0"/>
      <c r="MBY72" s="0"/>
      <c r="MBZ72" s="0"/>
      <c r="MCA72" s="0"/>
      <c r="MCB72" s="0"/>
      <c r="MCC72" s="0"/>
      <c r="MCD72" s="0"/>
      <c r="MCE72" s="0"/>
      <c r="MCF72" s="0"/>
      <c r="MCG72" s="0"/>
      <c r="MCH72" s="0"/>
      <c r="MCI72" s="0"/>
      <c r="MCJ72" s="0"/>
      <c r="MCK72" s="0"/>
      <c r="MCL72" s="0"/>
      <c r="MCM72" s="0"/>
      <c r="MCN72" s="0"/>
      <c r="MCO72" s="0"/>
      <c r="MCP72" s="0"/>
      <c r="MCQ72" s="0"/>
      <c r="MCR72" s="0"/>
      <c r="MCS72" s="0"/>
      <c r="MCT72" s="0"/>
      <c r="MCU72" s="0"/>
      <c r="MCV72" s="0"/>
      <c r="MCW72" s="0"/>
      <c r="MCX72" s="0"/>
      <c r="MCY72" s="0"/>
      <c r="MCZ72" s="0"/>
      <c r="MDA72" s="0"/>
      <c r="MDB72" s="0"/>
      <c r="MDC72" s="0"/>
      <c r="MDD72" s="0"/>
      <c r="MDE72" s="0"/>
      <c r="MDF72" s="0"/>
      <c r="MDG72" s="0"/>
      <c r="MDH72" s="0"/>
      <c r="MDI72" s="0"/>
      <c r="MDJ72" s="0"/>
      <c r="MDK72" s="0"/>
      <c r="MDL72" s="0"/>
      <c r="MDM72" s="0"/>
      <c r="MDN72" s="0"/>
      <c r="MDO72" s="0"/>
      <c r="MDP72" s="0"/>
      <c r="MDQ72" s="0"/>
      <c r="MDR72" s="0"/>
      <c r="MDS72" s="0"/>
      <c r="MDT72" s="0"/>
      <c r="MDU72" s="0"/>
      <c r="MDV72" s="0"/>
      <c r="MDW72" s="0"/>
      <c r="MDX72" s="0"/>
      <c r="MDY72" s="0"/>
      <c r="MDZ72" s="0"/>
      <c r="MEA72" s="0"/>
      <c r="MEB72" s="0"/>
      <c r="MEC72" s="0"/>
      <c r="MED72" s="0"/>
      <c r="MEE72" s="0"/>
      <c r="MEF72" s="0"/>
      <c r="MEG72" s="0"/>
      <c r="MEH72" s="0"/>
      <c r="MEI72" s="0"/>
      <c r="MEJ72" s="0"/>
      <c r="MEK72" s="0"/>
      <c r="MEL72" s="0"/>
      <c r="MEM72" s="0"/>
      <c r="MEN72" s="0"/>
      <c r="MEO72" s="0"/>
      <c r="MEP72" s="0"/>
      <c r="MEQ72" s="0"/>
      <c r="MER72" s="0"/>
      <c r="MES72" s="0"/>
      <c r="MET72" s="0"/>
      <c r="MEU72" s="0"/>
      <c r="MEV72" s="0"/>
      <c r="MEW72" s="0"/>
      <c r="MEX72" s="0"/>
      <c r="MEY72" s="0"/>
      <c r="MEZ72" s="0"/>
      <c r="MFA72" s="0"/>
      <c r="MFB72" s="0"/>
      <c r="MFC72" s="0"/>
      <c r="MFD72" s="0"/>
      <c r="MFE72" s="0"/>
      <c r="MFF72" s="0"/>
      <c r="MFG72" s="0"/>
      <c r="MFH72" s="0"/>
      <c r="MFI72" s="0"/>
      <c r="MFJ72" s="0"/>
      <c r="MFK72" s="0"/>
      <c r="MFL72" s="0"/>
      <c r="MFM72" s="0"/>
      <c r="MFN72" s="0"/>
      <c r="MFO72" s="0"/>
      <c r="MFP72" s="0"/>
      <c r="MFQ72" s="0"/>
      <c r="MFR72" s="0"/>
      <c r="MFS72" s="0"/>
      <c r="MFT72" s="0"/>
      <c r="MFU72" s="0"/>
      <c r="MFV72" s="0"/>
      <c r="MFW72" s="0"/>
      <c r="MFX72" s="0"/>
      <c r="MFY72" s="0"/>
      <c r="MFZ72" s="0"/>
      <c r="MGA72" s="0"/>
      <c r="MGB72" s="0"/>
      <c r="MGC72" s="0"/>
      <c r="MGD72" s="0"/>
      <c r="MGE72" s="0"/>
      <c r="MGF72" s="0"/>
      <c r="MGG72" s="0"/>
      <c r="MGH72" s="0"/>
      <c r="MGI72" s="0"/>
      <c r="MGJ72" s="0"/>
      <c r="MGK72" s="0"/>
      <c r="MGL72" s="0"/>
      <c r="MGM72" s="0"/>
      <c r="MGN72" s="0"/>
      <c r="MGO72" s="0"/>
      <c r="MGP72" s="0"/>
      <c r="MGQ72" s="0"/>
      <c r="MGR72" s="0"/>
      <c r="MGS72" s="0"/>
      <c r="MGT72" s="0"/>
      <c r="MGU72" s="0"/>
      <c r="MGV72" s="0"/>
      <c r="MGW72" s="0"/>
      <c r="MGX72" s="0"/>
      <c r="MGY72" s="0"/>
      <c r="MGZ72" s="0"/>
      <c r="MHA72" s="0"/>
      <c r="MHB72" s="0"/>
      <c r="MHC72" s="0"/>
      <c r="MHD72" s="0"/>
      <c r="MHE72" s="0"/>
      <c r="MHF72" s="0"/>
      <c r="MHG72" s="0"/>
      <c r="MHH72" s="0"/>
      <c r="MHI72" s="0"/>
      <c r="MHJ72" s="0"/>
      <c r="MHK72" s="0"/>
      <c r="MHL72" s="0"/>
      <c r="MHM72" s="0"/>
      <c r="MHN72" s="0"/>
      <c r="MHO72" s="0"/>
      <c r="MHP72" s="0"/>
      <c r="MHQ72" s="0"/>
      <c r="MHR72" s="0"/>
      <c r="MHS72" s="0"/>
      <c r="MHT72" s="0"/>
      <c r="MHU72" s="0"/>
      <c r="MHV72" s="0"/>
      <c r="MHW72" s="0"/>
      <c r="MHX72" s="0"/>
      <c r="MHY72" s="0"/>
      <c r="MHZ72" s="0"/>
      <c r="MIA72" s="0"/>
      <c r="MIB72" s="0"/>
      <c r="MIC72" s="0"/>
      <c r="MID72" s="0"/>
      <c r="MIE72" s="0"/>
      <c r="MIF72" s="0"/>
      <c r="MIG72" s="0"/>
      <c r="MIH72" s="0"/>
      <c r="MII72" s="0"/>
      <c r="MIJ72" s="0"/>
      <c r="MIK72" s="0"/>
      <c r="MIL72" s="0"/>
      <c r="MIM72" s="0"/>
      <c r="MIN72" s="0"/>
      <c r="MIO72" s="0"/>
      <c r="MIP72" s="0"/>
      <c r="MIQ72" s="0"/>
      <c r="MIR72" s="0"/>
      <c r="MIS72" s="0"/>
      <c r="MIT72" s="0"/>
      <c r="MIU72" s="0"/>
      <c r="MIV72" s="0"/>
      <c r="MIW72" s="0"/>
      <c r="MIX72" s="0"/>
      <c r="MIY72" s="0"/>
      <c r="MIZ72" s="0"/>
      <c r="MJA72" s="0"/>
      <c r="MJB72" s="0"/>
      <c r="MJC72" s="0"/>
      <c r="MJD72" s="0"/>
      <c r="MJE72" s="0"/>
      <c r="MJF72" s="0"/>
      <c r="MJG72" s="0"/>
      <c r="MJH72" s="0"/>
      <c r="MJI72" s="0"/>
      <c r="MJJ72" s="0"/>
      <c r="MJK72" s="0"/>
      <c r="MJL72" s="0"/>
      <c r="MJM72" s="0"/>
      <c r="MJN72" s="0"/>
      <c r="MJO72" s="0"/>
      <c r="MJP72" s="0"/>
      <c r="MJQ72" s="0"/>
      <c r="MJR72" s="0"/>
      <c r="MJS72" s="0"/>
      <c r="MJT72" s="0"/>
      <c r="MJU72" s="0"/>
      <c r="MJV72" s="0"/>
      <c r="MJW72" s="0"/>
      <c r="MJX72" s="0"/>
      <c r="MJY72" s="0"/>
      <c r="MJZ72" s="0"/>
      <c r="MKA72" s="0"/>
      <c r="MKB72" s="0"/>
      <c r="MKC72" s="0"/>
      <c r="MKD72" s="0"/>
      <c r="MKE72" s="0"/>
      <c r="MKF72" s="0"/>
      <c r="MKG72" s="0"/>
      <c r="MKH72" s="0"/>
      <c r="MKI72" s="0"/>
      <c r="MKJ72" s="0"/>
      <c r="MKK72" s="0"/>
      <c r="MKL72" s="0"/>
      <c r="MKM72" s="0"/>
      <c r="MKN72" s="0"/>
      <c r="MKO72" s="0"/>
      <c r="MKP72" s="0"/>
      <c r="MKQ72" s="0"/>
      <c r="MKR72" s="0"/>
      <c r="MKS72" s="0"/>
      <c r="MKT72" s="0"/>
      <c r="MKU72" s="0"/>
      <c r="MKV72" s="0"/>
      <c r="MKW72" s="0"/>
      <c r="MKX72" s="0"/>
      <c r="MKY72" s="0"/>
      <c r="MKZ72" s="0"/>
      <c r="MLA72" s="0"/>
      <c r="MLB72" s="0"/>
      <c r="MLC72" s="0"/>
      <c r="MLD72" s="0"/>
      <c r="MLE72" s="0"/>
      <c r="MLF72" s="0"/>
      <c r="MLG72" s="0"/>
      <c r="MLH72" s="0"/>
      <c r="MLI72" s="0"/>
      <c r="MLJ72" s="0"/>
      <c r="MLK72" s="0"/>
      <c r="MLL72" s="0"/>
      <c r="MLM72" s="0"/>
      <c r="MLN72" s="0"/>
      <c r="MLO72" s="0"/>
      <c r="MLP72" s="0"/>
      <c r="MLQ72" s="0"/>
      <c r="MLR72" s="0"/>
      <c r="MLS72" s="0"/>
      <c r="MLT72" s="0"/>
      <c r="MLU72" s="0"/>
      <c r="MLV72" s="0"/>
      <c r="MLW72" s="0"/>
      <c r="MLX72" s="0"/>
      <c r="MLY72" s="0"/>
      <c r="MLZ72" s="0"/>
      <c r="MMA72" s="0"/>
      <c r="MMB72" s="0"/>
      <c r="MMC72" s="0"/>
      <c r="MMD72" s="0"/>
      <c r="MME72" s="0"/>
      <c r="MMF72" s="0"/>
      <c r="MMG72" s="0"/>
      <c r="MMH72" s="0"/>
      <c r="MMI72" s="0"/>
      <c r="MMJ72" s="0"/>
      <c r="MMK72" s="0"/>
      <c r="MML72" s="0"/>
      <c r="MMM72" s="0"/>
      <c r="MMN72" s="0"/>
      <c r="MMO72" s="0"/>
      <c r="MMP72" s="0"/>
      <c r="MMQ72" s="0"/>
      <c r="MMR72" s="0"/>
      <c r="MMS72" s="0"/>
      <c r="MMT72" s="0"/>
      <c r="MMU72" s="0"/>
      <c r="MMV72" s="0"/>
      <c r="MMW72" s="0"/>
      <c r="MMX72" s="0"/>
      <c r="MMY72" s="0"/>
      <c r="MMZ72" s="0"/>
      <c r="MNA72" s="0"/>
      <c r="MNB72" s="0"/>
      <c r="MNC72" s="0"/>
      <c r="MND72" s="0"/>
      <c r="MNE72" s="0"/>
      <c r="MNF72" s="0"/>
      <c r="MNG72" s="0"/>
      <c r="MNH72" s="0"/>
      <c r="MNI72" s="0"/>
      <c r="MNJ72" s="0"/>
      <c r="MNK72" s="0"/>
      <c r="MNL72" s="0"/>
      <c r="MNM72" s="0"/>
      <c r="MNN72" s="0"/>
      <c r="MNO72" s="0"/>
      <c r="MNP72" s="0"/>
      <c r="MNQ72" s="0"/>
      <c r="MNR72" s="0"/>
      <c r="MNS72" s="0"/>
      <c r="MNT72" s="0"/>
      <c r="MNU72" s="0"/>
      <c r="MNV72" s="0"/>
      <c r="MNW72" s="0"/>
      <c r="MNX72" s="0"/>
      <c r="MNY72" s="0"/>
      <c r="MNZ72" s="0"/>
      <c r="MOA72" s="0"/>
      <c r="MOB72" s="0"/>
      <c r="MOC72" s="0"/>
      <c r="MOD72" s="0"/>
      <c r="MOE72" s="0"/>
      <c r="MOF72" s="0"/>
      <c r="MOG72" s="0"/>
      <c r="MOH72" s="0"/>
      <c r="MOI72" s="0"/>
      <c r="MOJ72" s="0"/>
      <c r="MOK72" s="0"/>
      <c r="MOL72" s="0"/>
      <c r="MOM72" s="0"/>
      <c r="MON72" s="0"/>
      <c r="MOO72" s="0"/>
      <c r="MOP72" s="0"/>
      <c r="MOQ72" s="0"/>
      <c r="MOR72" s="0"/>
      <c r="MOS72" s="0"/>
      <c r="MOT72" s="0"/>
      <c r="MOU72" s="0"/>
      <c r="MOV72" s="0"/>
      <c r="MOW72" s="0"/>
      <c r="MOX72" s="0"/>
      <c r="MOY72" s="0"/>
      <c r="MOZ72" s="0"/>
      <c r="MPA72" s="0"/>
      <c r="MPB72" s="0"/>
      <c r="MPC72" s="0"/>
      <c r="MPD72" s="0"/>
      <c r="MPE72" s="0"/>
      <c r="MPF72" s="0"/>
      <c r="MPG72" s="0"/>
      <c r="MPH72" s="0"/>
      <c r="MPI72" s="0"/>
      <c r="MPJ72" s="0"/>
      <c r="MPK72" s="0"/>
      <c r="MPL72" s="0"/>
      <c r="MPM72" s="0"/>
      <c r="MPN72" s="0"/>
      <c r="MPO72" s="0"/>
      <c r="MPP72" s="0"/>
      <c r="MPQ72" s="0"/>
      <c r="MPR72" s="0"/>
      <c r="MPS72" s="0"/>
      <c r="MPT72" s="0"/>
      <c r="MPU72" s="0"/>
      <c r="MPV72" s="0"/>
      <c r="MPW72" s="0"/>
      <c r="MPX72" s="0"/>
      <c r="MPY72" s="0"/>
      <c r="MPZ72" s="0"/>
      <c r="MQA72" s="0"/>
      <c r="MQB72" s="0"/>
      <c r="MQC72" s="0"/>
      <c r="MQD72" s="0"/>
      <c r="MQE72" s="0"/>
      <c r="MQF72" s="0"/>
      <c r="MQG72" s="0"/>
      <c r="MQH72" s="0"/>
      <c r="MQI72" s="0"/>
      <c r="MQJ72" s="0"/>
      <c r="MQK72" s="0"/>
      <c r="MQL72" s="0"/>
      <c r="MQM72" s="0"/>
      <c r="MQN72" s="0"/>
      <c r="MQO72" s="0"/>
      <c r="MQP72" s="0"/>
      <c r="MQQ72" s="0"/>
      <c r="MQR72" s="0"/>
      <c r="MQS72" s="0"/>
      <c r="MQT72" s="0"/>
      <c r="MQU72" s="0"/>
      <c r="MQV72" s="0"/>
      <c r="MQW72" s="0"/>
      <c r="MQX72" s="0"/>
      <c r="MQY72" s="0"/>
      <c r="MQZ72" s="0"/>
      <c r="MRA72" s="0"/>
      <c r="MRB72" s="0"/>
      <c r="MRC72" s="0"/>
      <c r="MRD72" s="0"/>
      <c r="MRE72" s="0"/>
      <c r="MRF72" s="0"/>
      <c r="MRG72" s="0"/>
      <c r="MRH72" s="0"/>
      <c r="MRI72" s="0"/>
      <c r="MRJ72" s="0"/>
      <c r="MRK72" s="0"/>
      <c r="MRL72" s="0"/>
      <c r="MRM72" s="0"/>
      <c r="MRN72" s="0"/>
      <c r="MRO72" s="0"/>
      <c r="MRP72" s="0"/>
      <c r="MRQ72" s="0"/>
      <c r="MRR72" s="0"/>
      <c r="MRS72" s="0"/>
      <c r="MRT72" s="0"/>
      <c r="MRU72" s="0"/>
      <c r="MRV72" s="0"/>
      <c r="MRW72" s="0"/>
      <c r="MRX72" s="0"/>
      <c r="MRY72" s="0"/>
      <c r="MRZ72" s="0"/>
      <c r="MSA72" s="0"/>
      <c r="MSB72" s="0"/>
      <c r="MSC72" s="0"/>
      <c r="MSD72" s="0"/>
      <c r="MSE72" s="0"/>
      <c r="MSF72" s="0"/>
      <c r="MSG72" s="0"/>
      <c r="MSH72" s="0"/>
      <c r="MSI72" s="0"/>
      <c r="MSJ72" s="0"/>
      <c r="MSK72" s="0"/>
      <c r="MSL72" s="0"/>
      <c r="MSM72" s="0"/>
      <c r="MSN72" s="0"/>
      <c r="MSO72" s="0"/>
      <c r="MSP72" s="0"/>
      <c r="MSQ72" s="0"/>
      <c r="MSR72" s="0"/>
      <c r="MSS72" s="0"/>
      <c r="MST72" s="0"/>
      <c r="MSU72" s="0"/>
      <c r="MSV72" s="0"/>
      <c r="MSW72" s="0"/>
      <c r="MSX72" s="0"/>
      <c r="MSY72" s="0"/>
      <c r="MSZ72" s="0"/>
      <c r="MTA72" s="0"/>
      <c r="MTB72" s="0"/>
      <c r="MTC72" s="0"/>
      <c r="MTD72" s="0"/>
      <c r="MTE72" s="0"/>
      <c r="MTF72" s="0"/>
      <c r="MTG72" s="0"/>
      <c r="MTH72" s="0"/>
      <c r="MTI72" s="0"/>
      <c r="MTJ72" s="0"/>
      <c r="MTK72" s="0"/>
      <c r="MTL72" s="0"/>
      <c r="MTM72" s="0"/>
      <c r="MTN72" s="0"/>
      <c r="MTO72" s="0"/>
      <c r="MTP72" s="0"/>
      <c r="MTQ72" s="0"/>
      <c r="MTR72" s="0"/>
      <c r="MTS72" s="0"/>
      <c r="MTT72" s="0"/>
      <c r="MTU72" s="0"/>
      <c r="MTV72" s="0"/>
      <c r="MTW72" s="0"/>
      <c r="MTX72" s="0"/>
      <c r="MTY72" s="0"/>
      <c r="MTZ72" s="0"/>
      <c r="MUA72" s="0"/>
      <c r="MUB72" s="0"/>
      <c r="MUC72" s="0"/>
      <c r="MUD72" s="0"/>
      <c r="MUE72" s="0"/>
      <c r="MUF72" s="0"/>
      <c r="MUG72" s="0"/>
      <c r="MUH72" s="0"/>
      <c r="MUI72" s="0"/>
      <c r="MUJ72" s="0"/>
      <c r="MUK72" s="0"/>
      <c r="MUL72" s="0"/>
      <c r="MUM72" s="0"/>
      <c r="MUN72" s="0"/>
      <c r="MUO72" s="0"/>
      <c r="MUP72" s="0"/>
      <c r="MUQ72" s="0"/>
      <c r="MUR72" s="0"/>
      <c r="MUS72" s="0"/>
      <c r="MUT72" s="0"/>
      <c r="MUU72" s="0"/>
      <c r="MUV72" s="0"/>
      <c r="MUW72" s="0"/>
      <c r="MUX72" s="0"/>
      <c r="MUY72" s="0"/>
      <c r="MUZ72" s="0"/>
      <c r="MVA72" s="0"/>
      <c r="MVB72" s="0"/>
      <c r="MVC72" s="0"/>
      <c r="MVD72" s="0"/>
      <c r="MVE72" s="0"/>
      <c r="MVF72" s="0"/>
      <c r="MVG72" s="0"/>
      <c r="MVH72" s="0"/>
      <c r="MVI72" s="0"/>
      <c r="MVJ72" s="0"/>
      <c r="MVK72" s="0"/>
      <c r="MVL72" s="0"/>
      <c r="MVM72" s="0"/>
      <c r="MVN72" s="0"/>
      <c r="MVO72" s="0"/>
      <c r="MVP72" s="0"/>
      <c r="MVQ72" s="0"/>
      <c r="MVR72" s="0"/>
      <c r="MVS72" s="0"/>
      <c r="MVT72" s="0"/>
      <c r="MVU72" s="0"/>
      <c r="MVV72" s="0"/>
      <c r="MVW72" s="0"/>
      <c r="MVX72" s="0"/>
      <c r="MVY72" s="0"/>
      <c r="MVZ72" s="0"/>
      <c r="MWA72" s="0"/>
      <c r="MWB72" s="0"/>
      <c r="MWC72" s="0"/>
      <c r="MWD72" s="0"/>
      <c r="MWE72" s="0"/>
      <c r="MWF72" s="0"/>
      <c r="MWG72" s="0"/>
      <c r="MWH72" s="0"/>
      <c r="MWI72" s="0"/>
      <c r="MWJ72" s="0"/>
      <c r="MWK72" s="0"/>
      <c r="MWL72" s="0"/>
      <c r="MWM72" s="0"/>
      <c r="MWN72" s="0"/>
      <c r="MWO72" s="0"/>
      <c r="MWP72" s="0"/>
      <c r="MWQ72" s="0"/>
      <c r="MWR72" s="0"/>
      <c r="MWS72" s="0"/>
      <c r="MWT72" s="0"/>
      <c r="MWU72" s="0"/>
      <c r="MWV72" s="0"/>
      <c r="MWW72" s="0"/>
      <c r="MWX72" s="0"/>
      <c r="MWY72" s="0"/>
      <c r="MWZ72" s="0"/>
      <c r="MXA72" s="0"/>
      <c r="MXB72" s="0"/>
      <c r="MXC72" s="0"/>
      <c r="MXD72" s="0"/>
      <c r="MXE72" s="0"/>
      <c r="MXF72" s="0"/>
      <c r="MXG72" s="0"/>
      <c r="MXH72" s="0"/>
      <c r="MXI72" s="0"/>
      <c r="MXJ72" s="0"/>
      <c r="MXK72" s="0"/>
      <c r="MXL72" s="0"/>
      <c r="MXM72" s="0"/>
      <c r="MXN72" s="0"/>
      <c r="MXO72" s="0"/>
      <c r="MXP72" s="0"/>
      <c r="MXQ72" s="0"/>
      <c r="MXR72" s="0"/>
      <c r="MXS72" s="0"/>
      <c r="MXT72" s="0"/>
      <c r="MXU72" s="0"/>
      <c r="MXV72" s="0"/>
      <c r="MXW72" s="0"/>
      <c r="MXX72" s="0"/>
      <c r="MXY72" s="0"/>
      <c r="MXZ72" s="0"/>
      <c r="MYA72" s="0"/>
      <c r="MYB72" s="0"/>
      <c r="MYC72" s="0"/>
      <c r="MYD72" s="0"/>
      <c r="MYE72" s="0"/>
      <c r="MYF72" s="0"/>
      <c r="MYG72" s="0"/>
      <c r="MYH72" s="0"/>
      <c r="MYI72" s="0"/>
      <c r="MYJ72" s="0"/>
      <c r="MYK72" s="0"/>
      <c r="MYL72" s="0"/>
      <c r="MYM72" s="0"/>
      <c r="MYN72" s="0"/>
      <c r="MYO72" s="0"/>
      <c r="MYP72" s="0"/>
      <c r="MYQ72" s="0"/>
      <c r="MYR72" s="0"/>
      <c r="MYS72" s="0"/>
      <c r="MYT72" s="0"/>
      <c r="MYU72" s="0"/>
      <c r="MYV72" s="0"/>
      <c r="MYW72" s="0"/>
      <c r="MYX72" s="0"/>
      <c r="MYY72" s="0"/>
      <c r="MYZ72" s="0"/>
      <c r="MZA72" s="0"/>
      <c r="MZB72" s="0"/>
      <c r="MZC72" s="0"/>
      <c r="MZD72" s="0"/>
      <c r="MZE72" s="0"/>
      <c r="MZF72" s="0"/>
      <c r="MZG72" s="0"/>
      <c r="MZH72" s="0"/>
      <c r="MZI72" s="0"/>
      <c r="MZJ72" s="0"/>
      <c r="MZK72" s="0"/>
      <c r="MZL72" s="0"/>
      <c r="MZM72" s="0"/>
      <c r="MZN72" s="0"/>
      <c r="MZO72" s="0"/>
      <c r="MZP72" s="0"/>
      <c r="MZQ72" s="0"/>
      <c r="MZR72" s="0"/>
      <c r="MZS72" s="0"/>
      <c r="MZT72" s="0"/>
      <c r="MZU72" s="0"/>
      <c r="MZV72" s="0"/>
      <c r="MZW72" s="0"/>
      <c r="MZX72" s="0"/>
      <c r="MZY72" s="0"/>
      <c r="MZZ72" s="0"/>
      <c r="NAA72" s="0"/>
      <c r="NAB72" s="0"/>
      <c r="NAC72" s="0"/>
      <c r="NAD72" s="0"/>
      <c r="NAE72" s="0"/>
      <c r="NAF72" s="0"/>
      <c r="NAG72" s="0"/>
      <c r="NAH72" s="0"/>
      <c r="NAI72" s="0"/>
      <c r="NAJ72" s="0"/>
      <c r="NAK72" s="0"/>
      <c r="NAL72" s="0"/>
      <c r="NAM72" s="0"/>
      <c r="NAN72" s="0"/>
      <c r="NAO72" s="0"/>
      <c r="NAP72" s="0"/>
      <c r="NAQ72" s="0"/>
      <c r="NAR72" s="0"/>
      <c r="NAS72" s="0"/>
      <c r="NAT72" s="0"/>
      <c r="NAU72" s="0"/>
      <c r="NAV72" s="0"/>
      <c r="NAW72" s="0"/>
      <c r="NAX72" s="0"/>
      <c r="NAY72" s="0"/>
      <c r="NAZ72" s="0"/>
      <c r="NBA72" s="0"/>
      <c r="NBB72" s="0"/>
      <c r="NBC72" s="0"/>
      <c r="NBD72" s="0"/>
      <c r="NBE72" s="0"/>
      <c r="NBF72" s="0"/>
      <c r="NBG72" s="0"/>
      <c r="NBH72" s="0"/>
      <c r="NBI72" s="0"/>
      <c r="NBJ72" s="0"/>
      <c r="NBK72" s="0"/>
      <c r="NBL72" s="0"/>
      <c r="NBM72" s="0"/>
      <c r="NBN72" s="0"/>
      <c r="NBO72" s="0"/>
      <c r="NBP72" s="0"/>
      <c r="NBQ72" s="0"/>
      <c r="NBR72" s="0"/>
      <c r="NBS72" s="0"/>
      <c r="NBT72" s="0"/>
      <c r="NBU72" s="0"/>
      <c r="NBV72" s="0"/>
      <c r="NBW72" s="0"/>
      <c r="NBX72" s="0"/>
      <c r="NBY72" s="0"/>
      <c r="NBZ72" s="0"/>
      <c r="NCA72" s="0"/>
      <c r="NCB72" s="0"/>
      <c r="NCC72" s="0"/>
      <c r="NCD72" s="0"/>
      <c r="NCE72" s="0"/>
      <c r="NCF72" s="0"/>
      <c r="NCG72" s="0"/>
      <c r="NCH72" s="0"/>
      <c r="NCI72" s="0"/>
      <c r="NCJ72" s="0"/>
      <c r="NCK72" s="0"/>
      <c r="NCL72" s="0"/>
      <c r="NCM72" s="0"/>
      <c r="NCN72" s="0"/>
      <c r="NCO72" s="0"/>
      <c r="NCP72" s="0"/>
      <c r="NCQ72" s="0"/>
      <c r="NCR72" s="0"/>
      <c r="NCS72" s="0"/>
      <c r="NCT72" s="0"/>
      <c r="NCU72" s="0"/>
      <c r="NCV72" s="0"/>
      <c r="NCW72" s="0"/>
      <c r="NCX72" s="0"/>
      <c r="NCY72" s="0"/>
      <c r="NCZ72" s="0"/>
      <c r="NDA72" s="0"/>
      <c r="NDB72" s="0"/>
      <c r="NDC72" s="0"/>
      <c r="NDD72" s="0"/>
      <c r="NDE72" s="0"/>
      <c r="NDF72" s="0"/>
      <c r="NDG72" s="0"/>
      <c r="NDH72" s="0"/>
      <c r="NDI72" s="0"/>
      <c r="NDJ72" s="0"/>
      <c r="NDK72" s="0"/>
      <c r="NDL72" s="0"/>
      <c r="NDM72" s="0"/>
      <c r="NDN72" s="0"/>
      <c r="NDO72" s="0"/>
      <c r="NDP72" s="0"/>
      <c r="NDQ72" s="0"/>
      <c r="NDR72" s="0"/>
      <c r="NDS72" s="0"/>
      <c r="NDT72" s="0"/>
      <c r="NDU72" s="0"/>
      <c r="NDV72" s="0"/>
      <c r="NDW72" s="0"/>
      <c r="NDX72" s="0"/>
      <c r="NDY72" s="0"/>
      <c r="NDZ72" s="0"/>
      <c r="NEA72" s="0"/>
      <c r="NEB72" s="0"/>
      <c r="NEC72" s="0"/>
      <c r="NED72" s="0"/>
      <c r="NEE72" s="0"/>
      <c r="NEF72" s="0"/>
      <c r="NEG72" s="0"/>
      <c r="NEH72" s="0"/>
      <c r="NEI72" s="0"/>
      <c r="NEJ72" s="0"/>
      <c r="NEK72" s="0"/>
      <c r="NEL72" s="0"/>
      <c r="NEM72" s="0"/>
      <c r="NEN72" s="0"/>
      <c r="NEO72" s="0"/>
      <c r="NEP72" s="0"/>
      <c r="NEQ72" s="0"/>
      <c r="NER72" s="0"/>
      <c r="NES72" s="0"/>
      <c r="NET72" s="0"/>
      <c r="NEU72" s="0"/>
      <c r="NEV72" s="0"/>
      <c r="NEW72" s="0"/>
      <c r="NEX72" s="0"/>
      <c r="NEY72" s="0"/>
      <c r="NEZ72" s="0"/>
      <c r="NFA72" s="0"/>
      <c r="NFB72" s="0"/>
      <c r="NFC72" s="0"/>
      <c r="NFD72" s="0"/>
      <c r="NFE72" s="0"/>
      <c r="NFF72" s="0"/>
      <c r="NFG72" s="0"/>
      <c r="NFH72" s="0"/>
      <c r="NFI72" s="0"/>
      <c r="NFJ72" s="0"/>
      <c r="NFK72" s="0"/>
      <c r="NFL72" s="0"/>
      <c r="NFM72" s="0"/>
      <c r="NFN72" s="0"/>
      <c r="NFO72" s="0"/>
      <c r="NFP72" s="0"/>
      <c r="NFQ72" s="0"/>
      <c r="NFR72" s="0"/>
      <c r="NFS72" s="0"/>
      <c r="NFT72" s="0"/>
      <c r="NFU72" s="0"/>
      <c r="NFV72" s="0"/>
      <c r="NFW72" s="0"/>
      <c r="NFX72" s="0"/>
      <c r="NFY72" s="0"/>
      <c r="NFZ72" s="0"/>
      <c r="NGA72" s="0"/>
      <c r="NGB72" s="0"/>
      <c r="NGC72" s="0"/>
      <c r="NGD72" s="0"/>
      <c r="NGE72" s="0"/>
      <c r="NGF72" s="0"/>
      <c r="NGG72" s="0"/>
      <c r="NGH72" s="0"/>
      <c r="NGI72" s="0"/>
      <c r="NGJ72" s="0"/>
      <c r="NGK72" s="0"/>
      <c r="NGL72" s="0"/>
      <c r="NGM72" s="0"/>
      <c r="NGN72" s="0"/>
      <c r="NGO72" s="0"/>
      <c r="NGP72" s="0"/>
      <c r="NGQ72" s="0"/>
      <c r="NGR72" s="0"/>
      <c r="NGS72" s="0"/>
      <c r="NGT72" s="0"/>
      <c r="NGU72" s="0"/>
      <c r="NGV72" s="0"/>
      <c r="NGW72" s="0"/>
      <c r="NGX72" s="0"/>
      <c r="NGY72" s="0"/>
      <c r="NGZ72" s="0"/>
      <c r="NHA72" s="0"/>
      <c r="NHB72" s="0"/>
      <c r="NHC72" s="0"/>
      <c r="NHD72" s="0"/>
      <c r="NHE72" s="0"/>
      <c r="NHF72" s="0"/>
      <c r="NHG72" s="0"/>
      <c r="NHH72" s="0"/>
      <c r="NHI72" s="0"/>
      <c r="NHJ72" s="0"/>
      <c r="NHK72" s="0"/>
      <c r="NHL72" s="0"/>
      <c r="NHM72" s="0"/>
      <c r="NHN72" s="0"/>
      <c r="NHO72" s="0"/>
      <c r="NHP72" s="0"/>
      <c r="NHQ72" s="0"/>
      <c r="NHR72" s="0"/>
      <c r="NHS72" s="0"/>
      <c r="NHT72" s="0"/>
      <c r="NHU72" s="0"/>
      <c r="NHV72" s="0"/>
      <c r="NHW72" s="0"/>
      <c r="NHX72" s="0"/>
      <c r="NHY72" s="0"/>
      <c r="NHZ72" s="0"/>
      <c r="NIA72" s="0"/>
      <c r="NIB72" s="0"/>
      <c r="NIC72" s="0"/>
      <c r="NID72" s="0"/>
      <c r="NIE72" s="0"/>
      <c r="NIF72" s="0"/>
      <c r="NIG72" s="0"/>
      <c r="NIH72" s="0"/>
      <c r="NII72" s="0"/>
      <c r="NIJ72" s="0"/>
      <c r="NIK72" s="0"/>
      <c r="NIL72" s="0"/>
      <c r="NIM72" s="0"/>
      <c r="NIN72" s="0"/>
      <c r="NIO72" s="0"/>
      <c r="NIP72" s="0"/>
      <c r="NIQ72" s="0"/>
      <c r="NIR72" s="0"/>
      <c r="NIS72" s="0"/>
      <c r="NIT72" s="0"/>
      <c r="NIU72" s="0"/>
      <c r="NIV72" s="0"/>
      <c r="NIW72" s="0"/>
      <c r="NIX72" s="0"/>
      <c r="NIY72" s="0"/>
      <c r="NIZ72" s="0"/>
      <c r="NJA72" s="0"/>
      <c r="NJB72" s="0"/>
      <c r="NJC72" s="0"/>
      <c r="NJD72" s="0"/>
      <c r="NJE72" s="0"/>
      <c r="NJF72" s="0"/>
      <c r="NJG72" s="0"/>
      <c r="NJH72" s="0"/>
      <c r="NJI72" s="0"/>
      <c r="NJJ72" s="0"/>
      <c r="NJK72" s="0"/>
      <c r="NJL72" s="0"/>
      <c r="NJM72" s="0"/>
      <c r="NJN72" s="0"/>
      <c r="NJO72" s="0"/>
      <c r="NJP72" s="0"/>
      <c r="NJQ72" s="0"/>
      <c r="NJR72" s="0"/>
      <c r="NJS72" s="0"/>
      <c r="NJT72" s="0"/>
      <c r="NJU72" s="0"/>
      <c r="NJV72" s="0"/>
      <c r="NJW72" s="0"/>
      <c r="NJX72" s="0"/>
      <c r="NJY72" s="0"/>
      <c r="NJZ72" s="0"/>
      <c r="NKA72" s="0"/>
      <c r="NKB72" s="0"/>
      <c r="NKC72" s="0"/>
      <c r="NKD72" s="0"/>
      <c r="NKE72" s="0"/>
      <c r="NKF72" s="0"/>
      <c r="NKG72" s="0"/>
      <c r="NKH72" s="0"/>
      <c r="NKI72" s="0"/>
      <c r="NKJ72" s="0"/>
      <c r="NKK72" s="0"/>
      <c r="NKL72" s="0"/>
      <c r="NKM72" s="0"/>
      <c r="NKN72" s="0"/>
      <c r="NKO72" s="0"/>
      <c r="NKP72" s="0"/>
      <c r="NKQ72" s="0"/>
      <c r="NKR72" s="0"/>
      <c r="NKS72" s="0"/>
      <c r="NKT72" s="0"/>
      <c r="NKU72" s="0"/>
      <c r="NKV72" s="0"/>
      <c r="NKW72" s="0"/>
      <c r="NKX72" s="0"/>
      <c r="NKY72" s="0"/>
      <c r="NKZ72" s="0"/>
      <c r="NLA72" s="0"/>
      <c r="NLB72" s="0"/>
      <c r="NLC72" s="0"/>
      <c r="NLD72" s="0"/>
      <c r="NLE72" s="0"/>
      <c r="NLF72" s="0"/>
      <c r="NLG72" s="0"/>
      <c r="NLH72" s="0"/>
      <c r="NLI72" s="0"/>
      <c r="NLJ72" s="0"/>
      <c r="NLK72" s="0"/>
      <c r="NLL72" s="0"/>
      <c r="NLM72" s="0"/>
      <c r="NLN72" s="0"/>
      <c r="NLO72" s="0"/>
      <c r="NLP72" s="0"/>
      <c r="NLQ72" s="0"/>
      <c r="NLR72" s="0"/>
      <c r="NLS72" s="0"/>
      <c r="NLT72" s="0"/>
      <c r="NLU72" s="0"/>
      <c r="NLV72" s="0"/>
      <c r="NLW72" s="0"/>
      <c r="NLX72" s="0"/>
      <c r="NLY72" s="0"/>
      <c r="NLZ72" s="0"/>
      <c r="NMA72" s="0"/>
      <c r="NMB72" s="0"/>
      <c r="NMC72" s="0"/>
      <c r="NMD72" s="0"/>
      <c r="NME72" s="0"/>
      <c r="NMF72" s="0"/>
      <c r="NMG72" s="0"/>
      <c r="NMH72" s="0"/>
      <c r="NMI72" s="0"/>
      <c r="NMJ72" s="0"/>
      <c r="NMK72" s="0"/>
      <c r="NML72" s="0"/>
      <c r="NMM72" s="0"/>
      <c r="NMN72" s="0"/>
      <c r="NMO72" s="0"/>
      <c r="NMP72" s="0"/>
      <c r="NMQ72" s="0"/>
      <c r="NMR72" s="0"/>
      <c r="NMS72" s="0"/>
      <c r="NMT72" s="0"/>
      <c r="NMU72" s="0"/>
      <c r="NMV72" s="0"/>
      <c r="NMW72" s="0"/>
      <c r="NMX72" s="0"/>
      <c r="NMY72" s="0"/>
      <c r="NMZ72" s="0"/>
      <c r="NNA72" s="0"/>
      <c r="NNB72" s="0"/>
      <c r="NNC72" s="0"/>
      <c r="NND72" s="0"/>
      <c r="NNE72" s="0"/>
      <c r="NNF72" s="0"/>
      <c r="NNG72" s="0"/>
      <c r="NNH72" s="0"/>
      <c r="NNI72" s="0"/>
      <c r="NNJ72" s="0"/>
      <c r="NNK72" s="0"/>
      <c r="NNL72" s="0"/>
      <c r="NNM72" s="0"/>
      <c r="NNN72" s="0"/>
      <c r="NNO72" s="0"/>
      <c r="NNP72" s="0"/>
      <c r="NNQ72" s="0"/>
      <c r="NNR72" s="0"/>
      <c r="NNS72" s="0"/>
      <c r="NNT72" s="0"/>
      <c r="NNU72" s="0"/>
      <c r="NNV72" s="0"/>
      <c r="NNW72" s="0"/>
      <c r="NNX72" s="0"/>
      <c r="NNY72" s="0"/>
      <c r="NNZ72" s="0"/>
      <c r="NOA72" s="0"/>
      <c r="NOB72" s="0"/>
      <c r="NOC72" s="0"/>
      <c r="NOD72" s="0"/>
      <c r="NOE72" s="0"/>
      <c r="NOF72" s="0"/>
      <c r="NOG72" s="0"/>
      <c r="NOH72" s="0"/>
      <c r="NOI72" s="0"/>
      <c r="NOJ72" s="0"/>
      <c r="NOK72" s="0"/>
      <c r="NOL72" s="0"/>
      <c r="NOM72" s="0"/>
      <c r="NON72" s="0"/>
      <c r="NOO72" s="0"/>
      <c r="NOP72" s="0"/>
      <c r="NOQ72" s="0"/>
      <c r="NOR72" s="0"/>
      <c r="NOS72" s="0"/>
      <c r="NOT72" s="0"/>
      <c r="NOU72" s="0"/>
      <c r="NOV72" s="0"/>
      <c r="NOW72" s="0"/>
      <c r="NOX72" s="0"/>
      <c r="NOY72" s="0"/>
      <c r="NOZ72" s="0"/>
      <c r="NPA72" s="0"/>
      <c r="NPB72" s="0"/>
      <c r="NPC72" s="0"/>
      <c r="NPD72" s="0"/>
      <c r="NPE72" s="0"/>
      <c r="NPF72" s="0"/>
      <c r="NPG72" s="0"/>
      <c r="NPH72" s="0"/>
      <c r="NPI72" s="0"/>
      <c r="NPJ72" s="0"/>
      <c r="NPK72" s="0"/>
      <c r="NPL72" s="0"/>
      <c r="NPM72" s="0"/>
      <c r="NPN72" s="0"/>
      <c r="NPO72" s="0"/>
      <c r="NPP72" s="0"/>
      <c r="NPQ72" s="0"/>
      <c r="NPR72" s="0"/>
      <c r="NPS72" s="0"/>
      <c r="NPT72" s="0"/>
      <c r="NPU72" s="0"/>
      <c r="NPV72" s="0"/>
      <c r="NPW72" s="0"/>
      <c r="NPX72" s="0"/>
      <c r="NPY72" s="0"/>
      <c r="NPZ72" s="0"/>
      <c r="NQA72" s="0"/>
      <c r="NQB72" s="0"/>
      <c r="NQC72" s="0"/>
      <c r="NQD72" s="0"/>
      <c r="NQE72" s="0"/>
      <c r="NQF72" s="0"/>
      <c r="NQG72" s="0"/>
      <c r="NQH72" s="0"/>
      <c r="NQI72" s="0"/>
      <c r="NQJ72" s="0"/>
      <c r="NQK72" s="0"/>
      <c r="NQL72" s="0"/>
      <c r="NQM72" s="0"/>
      <c r="NQN72" s="0"/>
      <c r="NQO72" s="0"/>
      <c r="NQP72" s="0"/>
      <c r="NQQ72" s="0"/>
      <c r="NQR72" s="0"/>
      <c r="NQS72" s="0"/>
      <c r="NQT72" s="0"/>
      <c r="NQU72" s="0"/>
      <c r="NQV72" s="0"/>
      <c r="NQW72" s="0"/>
      <c r="NQX72" s="0"/>
      <c r="NQY72" s="0"/>
      <c r="NQZ72" s="0"/>
      <c r="NRA72" s="0"/>
      <c r="NRB72" s="0"/>
      <c r="NRC72" s="0"/>
      <c r="NRD72" s="0"/>
      <c r="NRE72" s="0"/>
      <c r="NRF72" s="0"/>
      <c r="NRG72" s="0"/>
      <c r="NRH72" s="0"/>
      <c r="NRI72" s="0"/>
      <c r="NRJ72" s="0"/>
      <c r="NRK72" s="0"/>
      <c r="NRL72" s="0"/>
      <c r="NRM72" s="0"/>
      <c r="NRN72" s="0"/>
      <c r="NRO72" s="0"/>
      <c r="NRP72" s="0"/>
      <c r="NRQ72" s="0"/>
      <c r="NRR72" s="0"/>
      <c r="NRS72" s="0"/>
      <c r="NRT72" s="0"/>
      <c r="NRU72" s="0"/>
      <c r="NRV72" s="0"/>
      <c r="NRW72" s="0"/>
      <c r="NRX72" s="0"/>
      <c r="NRY72" s="0"/>
      <c r="NRZ72" s="0"/>
      <c r="NSA72" s="0"/>
      <c r="NSB72" s="0"/>
      <c r="NSC72" s="0"/>
      <c r="NSD72" s="0"/>
      <c r="NSE72" s="0"/>
      <c r="NSF72" s="0"/>
      <c r="NSG72" s="0"/>
      <c r="NSH72" s="0"/>
      <c r="NSI72" s="0"/>
      <c r="NSJ72" s="0"/>
      <c r="NSK72" s="0"/>
      <c r="NSL72" s="0"/>
      <c r="NSM72" s="0"/>
      <c r="NSN72" s="0"/>
      <c r="NSO72" s="0"/>
      <c r="NSP72" s="0"/>
      <c r="NSQ72" s="0"/>
      <c r="NSR72" s="0"/>
      <c r="NSS72" s="0"/>
      <c r="NST72" s="0"/>
      <c r="NSU72" s="0"/>
      <c r="NSV72" s="0"/>
      <c r="NSW72" s="0"/>
      <c r="NSX72" s="0"/>
      <c r="NSY72" s="0"/>
      <c r="NSZ72" s="0"/>
      <c r="NTA72" s="0"/>
      <c r="NTB72" s="0"/>
      <c r="NTC72" s="0"/>
      <c r="NTD72" s="0"/>
      <c r="NTE72" s="0"/>
      <c r="NTF72" s="0"/>
      <c r="NTG72" s="0"/>
      <c r="NTH72" s="0"/>
      <c r="NTI72" s="0"/>
      <c r="NTJ72" s="0"/>
      <c r="NTK72" s="0"/>
      <c r="NTL72" s="0"/>
      <c r="NTM72" s="0"/>
      <c r="NTN72" s="0"/>
      <c r="NTO72" s="0"/>
      <c r="NTP72" s="0"/>
      <c r="NTQ72" s="0"/>
      <c r="NTR72" s="0"/>
      <c r="NTS72" s="0"/>
      <c r="NTT72" s="0"/>
      <c r="NTU72" s="0"/>
      <c r="NTV72" s="0"/>
      <c r="NTW72" s="0"/>
      <c r="NTX72" s="0"/>
      <c r="NTY72" s="0"/>
      <c r="NTZ72" s="0"/>
      <c r="NUA72" s="0"/>
      <c r="NUB72" s="0"/>
      <c r="NUC72" s="0"/>
      <c r="NUD72" s="0"/>
      <c r="NUE72" s="0"/>
      <c r="NUF72" s="0"/>
      <c r="NUG72" s="0"/>
      <c r="NUH72" s="0"/>
      <c r="NUI72" s="0"/>
      <c r="NUJ72" s="0"/>
      <c r="NUK72" s="0"/>
      <c r="NUL72" s="0"/>
      <c r="NUM72" s="0"/>
      <c r="NUN72" s="0"/>
      <c r="NUO72" s="0"/>
      <c r="NUP72" s="0"/>
      <c r="NUQ72" s="0"/>
      <c r="NUR72" s="0"/>
      <c r="NUS72" s="0"/>
      <c r="NUT72" s="0"/>
      <c r="NUU72" s="0"/>
      <c r="NUV72" s="0"/>
      <c r="NUW72" s="0"/>
      <c r="NUX72" s="0"/>
      <c r="NUY72" s="0"/>
      <c r="NUZ72" s="0"/>
      <c r="NVA72" s="0"/>
      <c r="NVB72" s="0"/>
      <c r="NVC72" s="0"/>
      <c r="NVD72" s="0"/>
      <c r="NVE72" s="0"/>
      <c r="NVF72" s="0"/>
      <c r="NVG72" s="0"/>
      <c r="NVH72" s="0"/>
      <c r="NVI72" s="0"/>
      <c r="NVJ72" s="0"/>
      <c r="NVK72" s="0"/>
      <c r="NVL72" s="0"/>
      <c r="NVM72" s="0"/>
      <c r="NVN72" s="0"/>
      <c r="NVO72" s="0"/>
      <c r="NVP72" s="0"/>
      <c r="NVQ72" s="0"/>
      <c r="NVR72" s="0"/>
      <c r="NVS72" s="0"/>
      <c r="NVT72" s="0"/>
      <c r="NVU72" s="0"/>
      <c r="NVV72" s="0"/>
      <c r="NVW72" s="0"/>
      <c r="NVX72" s="0"/>
      <c r="NVY72" s="0"/>
      <c r="NVZ72" s="0"/>
      <c r="NWA72" s="0"/>
      <c r="NWB72" s="0"/>
      <c r="NWC72" s="0"/>
      <c r="NWD72" s="0"/>
      <c r="NWE72" s="0"/>
      <c r="NWF72" s="0"/>
      <c r="NWG72" s="0"/>
      <c r="NWH72" s="0"/>
      <c r="NWI72" s="0"/>
      <c r="NWJ72" s="0"/>
      <c r="NWK72" s="0"/>
      <c r="NWL72" s="0"/>
      <c r="NWM72" s="0"/>
      <c r="NWN72" s="0"/>
      <c r="NWO72" s="0"/>
      <c r="NWP72" s="0"/>
      <c r="NWQ72" s="0"/>
      <c r="NWR72" s="0"/>
      <c r="NWS72" s="0"/>
      <c r="NWT72" s="0"/>
      <c r="NWU72" s="0"/>
      <c r="NWV72" s="0"/>
      <c r="NWW72" s="0"/>
      <c r="NWX72" s="0"/>
      <c r="NWY72" s="0"/>
      <c r="NWZ72" s="0"/>
      <c r="NXA72" s="0"/>
      <c r="NXB72" s="0"/>
      <c r="NXC72" s="0"/>
      <c r="NXD72" s="0"/>
      <c r="NXE72" s="0"/>
      <c r="NXF72" s="0"/>
      <c r="NXG72" s="0"/>
      <c r="NXH72" s="0"/>
      <c r="NXI72" s="0"/>
      <c r="NXJ72" s="0"/>
      <c r="NXK72" s="0"/>
      <c r="NXL72" s="0"/>
      <c r="NXM72" s="0"/>
      <c r="NXN72" s="0"/>
      <c r="NXO72" s="0"/>
      <c r="NXP72" s="0"/>
      <c r="NXQ72" s="0"/>
      <c r="NXR72" s="0"/>
      <c r="NXS72" s="0"/>
      <c r="NXT72" s="0"/>
      <c r="NXU72" s="0"/>
      <c r="NXV72" s="0"/>
      <c r="NXW72" s="0"/>
      <c r="NXX72" s="0"/>
      <c r="NXY72" s="0"/>
      <c r="NXZ72" s="0"/>
      <c r="NYA72" s="0"/>
      <c r="NYB72" s="0"/>
      <c r="NYC72" s="0"/>
      <c r="NYD72" s="0"/>
      <c r="NYE72" s="0"/>
      <c r="NYF72" s="0"/>
      <c r="NYG72" s="0"/>
      <c r="NYH72" s="0"/>
      <c r="NYI72" s="0"/>
      <c r="NYJ72" s="0"/>
      <c r="NYK72" s="0"/>
      <c r="NYL72" s="0"/>
      <c r="NYM72" s="0"/>
      <c r="NYN72" s="0"/>
      <c r="NYO72" s="0"/>
      <c r="NYP72" s="0"/>
      <c r="NYQ72" s="0"/>
      <c r="NYR72" s="0"/>
      <c r="NYS72" s="0"/>
      <c r="NYT72" s="0"/>
      <c r="NYU72" s="0"/>
      <c r="NYV72" s="0"/>
      <c r="NYW72" s="0"/>
      <c r="NYX72" s="0"/>
      <c r="NYY72" s="0"/>
      <c r="NYZ72" s="0"/>
      <c r="NZA72" s="0"/>
      <c r="NZB72" s="0"/>
      <c r="NZC72" s="0"/>
      <c r="NZD72" s="0"/>
      <c r="NZE72" s="0"/>
      <c r="NZF72" s="0"/>
      <c r="NZG72" s="0"/>
      <c r="NZH72" s="0"/>
      <c r="NZI72" s="0"/>
      <c r="NZJ72" s="0"/>
      <c r="NZK72" s="0"/>
      <c r="NZL72" s="0"/>
      <c r="NZM72" s="0"/>
      <c r="NZN72" s="0"/>
      <c r="NZO72" s="0"/>
      <c r="NZP72" s="0"/>
      <c r="NZQ72" s="0"/>
      <c r="NZR72" s="0"/>
      <c r="NZS72" s="0"/>
      <c r="NZT72" s="0"/>
      <c r="NZU72" s="0"/>
      <c r="NZV72" s="0"/>
      <c r="NZW72" s="0"/>
      <c r="NZX72" s="0"/>
      <c r="NZY72" s="0"/>
      <c r="NZZ72" s="0"/>
      <c r="OAA72" s="0"/>
      <c r="OAB72" s="0"/>
      <c r="OAC72" s="0"/>
      <c r="OAD72" s="0"/>
      <c r="OAE72" s="0"/>
      <c r="OAF72" s="0"/>
      <c r="OAG72" s="0"/>
      <c r="OAH72" s="0"/>
      <c r="OAI72" s="0"/>
      <c r="OAJ72" s="0"/>
      <c r="OAK72" s="0"/>
      <c r="OAL72" s="0"/>
      <c r="OAM72" s="0"/>
      <c r="OAN72" s="0"/>
      <c r="OAO72" s="0"/>
      <c r="OAP72" s="0"/>
      <c r="OAQ72" s="0"/>
      <c r="OAR72" s="0"/>
      <c r="OAS72" s="0"/>
      <c r="OAT72" s="0"/>
      <c r="OAU72" s="0"/>
      <c r="OAV72" s="0"/>
      <c r="OAW72" s="0"/>
      <c r="OAX72" s="0"/>
      <c r="OAY72" s="0"/>
      <c r="OAZ72" s="0"/>
      <c r="OBA72" s="0"/>
      <c r="OBB72" s="0"/>
      <c r="OBC72" s="0"/>
      <c r="OBD72" s="0"/>
      <c r="OBE72" s="0"/>
      <c r="OBF72" s="0"/>
      <c r="OBG72" s="0"/>
      <c r="OBH72" s="0"/>
      <c r="OBI72" s="0"/>
      <c r="OBJ72" s="0"/>
      <c r="OBK72" s="0"/>
      <c r="OBL72" s="0"/>
      <c r="OBM72" s="0"/>
      <c r="OBN72" s="0"/>
      <c r="OBO72" s="0"/>
      <c r="OBP72" s="0"/>
      <c r="OBQ72" s="0"/>
      <c r="OBR72" s="0"/>
      <c r="OBS72" s="0"/>
      <c r="OBT72" s="0"/>
      <c r="OBU72" s="0"/>
      <c r="OBV72" s="0"/>
      <c r="OBW72" s="0"/>
      <c r="OBX72" s="0"/>
      <c r="OBY72" s="0"/>
      <c r="OBZ72" s="0"/>
      <c r="OCA72" s="0"/>
      <c r="OCB72" s="0"/>
      <c r="OCC72" s="0"/>
      <c r="OCD72" s="0"/>
      <c r="OCE72" s="0"/>
      <c r="OCF72" s="0"/>
      <c r="OCG72" s="0"/>
      <c r="OCH72" s="0"/>
      <c r="OCI72" s="0"/>
      <c r="OCJ72" s="0"/>
      <c r="OCK72" s="0"/>
      <c r="OCL72" s="0"/>
      <c r="OCM72" s="0"/>
      <c r="OCN72" s="0"/>
      <c r="OCO72" s="0"/>
      <c r="OCP72" s="0"/>
      <c r="OCQ72" s="0"/>
      <c r="OCR72" s="0"/>
      <c r="OCS72" s="0"/>
      <c r="OCT72" s="0"/>
      <c r="OCU72" s="0"/>
      <c r="OCV72" s="0"/>
      <c r="OCW72" s="0"/>
      <c r="OCX72" s="0"/>
      <c r="OCY72" s="0"/>
      <c r="OCZ72" s="0"/>
      <c r="ODA72" s="0"/>
      <c r="ODB72" s="0"/>
      <c r="ODC72" s="0"/>
      <c r="ODD72" s="0"/>
      <c r="ODE72" s="0"/>
      <c r="ODF72" s="0"/>
      <c r="ODG72" s="0"/>
      <c r="ODH72" s="0"/>
      <c r="ODI72" s="0"/>
      <c r="ODJ72" s="0"/>
      <c r="ODK72" s="0"/>
      <c r="ODL72" s="0"/>
      <c r="ODM72" s="0"/>
      <c r="ODN72" s="0"/>
      <c r="ODO72" s="0"/>
      <c r="ODP72" s="0"/>
      <c r="ODQ72" s="0"/>
      <c r="ODR72" s="0"/>
      <c r="ODS72" s="0"/>
      <c r="ODT72" s="0"/>
      <c r="ODU72" s="0"/>
      <c r="ODV72" s="0"/>
      <c r="ODW72" s="0"/>
      <c r="ODX72" s="0"/>
      <c r="ODY72" s="0"/>
      <c r="ODZ72" s="0"/>
      <c r="OEA72" s="0"/>
      <c r="OEB72" s="0"/>
      <c r="OEC72" s="0"/>
      <c r="OED72" s="0"/>
      <c r="OEE72" s="0"/>
      <c r="OEF72" s="0"/>
      <c r="OEG72" s="0"/>
      <c r="OEH72" s="0"/>
      <c r="OEI72" s="0"/>
      <c r="OEJ72" s="0"/>
      <c r="OEK72" s="0"/>
      <c r="OEL72" s="0"/>
      <c r="OEM72" s="0"/>
      <c r="OEN72" s="0"/>
      <c r="OEO72" s="0"/>
      <c r="OEP72" s="0"/>
      <c r="OEQ72" s="0"/>
      <c r="OER72" s="0"/>
      <c r="OES72" s="0"/>
      <c r="OET72" s="0"/>
      <c r="OEU72" s="0"/>
      <c r="OEV72" s="0"/>
      <c r="OEW72" s="0"/>
      <c r="OEX72" s="0"/>
      <c r="OEY72" s="0"/>
      <c r="OEZ72" s="0"/>
      <c r="OFA72" s="0"/>
      <c r="OFB72" s="0"/>
      <c r="OFC72" s="0"/>
      <c r="OFD72" s="0"/>
      <c r="OFE72" s="0"/>
      <c r="OFF72" s="0"/>
      <c r="OFG72" s="0"/>
      <c r="OFH72" s="0"/>
      <c r="OFI72" s="0"/>
      <c r="OFJ72" s="0"/>
      <c r="OFK72" s="0"/>
      <c r="OFL72" s="0"/>
      <c r="OFM72" s="0"/>
      <c r="OFN72" s="0"/>
      <c r="OFO72" s="0"/>
      <c r="OFP72" s="0"/>
      <c r="OFQ72" s="0"/>
      <c r="OFR72" s="0"/>
      <c r="OFS72" s="0"/>
      <c r="OFT72" s="0"/>
      <c r="OFU72" s="0"/>
      <c r="OFV72" s="0"/>
      <c r="OFW72" s="0"/>
      <c r="OFX72" s="0"/>
      <c r="OFY72" s="0"/>
      <c r="OFZ72" s="0"/>
      <c r="OGA72" s="0"/>
      <c r="OGB72" s="0"/>
      <c r="OGC72" s="0"/>
      <c r="OGD72" s="0"/>
      <c r="OGE72" s="0"/>
      <c r="OGF72" s="0"/>
      <c r="OGG72" s="0"/>
      <c r="OGH72" s="0"/>
      <c r="OGI72" s="0"/>
      <c r="OGJ72" s="0"/>
      <c r="OGK72" s="0"/>
      <c r="OGL72" s="0"/>
      <c r="OGM72" s="0"/>
      <c r="OGN72" s="0"/>
      <c r="OGO72" s="0"/>
      <c r="OGP72" s="0"/>
      <c r="OGQ72" s="0"/>
      <c r="OGR72" s="0"/>
      <c r="OGS72" s="0"/>
      <c r="OGT72" s="0"/>
      <c r="OGU72" s="0"/>
      <c r="OGV72" s="0"/>
      <c r="OGW72" s="0"/>
      <c r="OGX72" s="0"/>
      <c r="OGY72" s="0"/>
      <c r="OGZ72" s="0"/>
      <c r="OHA72" s="0"/>
      <c r="OHB72" s="0"/>
      <c r="OHC72" s="0"/>
      <c r="OHD72" s="0"/>
      <c r="OHE72" s="0"/>
      <c r="OHF72" s="0"/>
      <c r="OHG72" s="0"/>
      <c r="OHH72" s="0"/>
      <c r="OHI72" s="0"/>
      <c r="OHJ72" s="0"/>
      <c r="OHK72" s="0"/>
      <c r="OHL72" s="0"/>
      <c r="OHM72" s="0"/>
      <c r="OHN72" s="0"/>
      <c r="OHO72" s="0"/>
      <c r="OHP72" s="0"/>
      <c r="OHQ72" s="0"/>
      <c r="OHR72" s="0"/>
      <c r="OHS72" s="0"/>
      <c r="OHT72" s="0"/>
      <c r="OHU72" s="0"/>
      <c r="OHV72" s="0"/>
      <c r="OHW72" s="0"/>
      <c r="OHX72" s="0"/>
      <c r="OHY72" s="0"/>
      <c r="OHZ72" s="0"/>
      <c r="OIA72" s="0"/>
      <c r="OIB72" s="0"/>
      <c r="OIC72" s="0"/>
      <c r="OID72" s="0"/>
      <c r="OIE72" s="0"/>
      <c r="OIF72" s="0"/>
      <c r="OIG72" s="0"/>
      <c r="OIH72" s="0"/>
      <c r="OII72" s="0"/>
      <c r="OIJ72" s="0"/>
      <c r="OIK72" s="0"/>
      <c r="OIL72" s="0"/>
      <c r="OIM72" s="0"/>
      <c r="OIN72" s="0"/>
      <c r="OIO72" s="0"/>
      <c r="OIP72" s="0"/>
      <c r="OIQ72" s="0"/>
      <c r="OIR72" s="0"/>
      <c r="OIS72" s="0"/>
      <c r="OIT72" s="0"/>
      <c r="OIU72" s="0"/>
      <c r="OIV72" s="0"/>
      <c r="OIW72" s="0"/>
      <c r="OIX72" s="0"/>
      <c r="OIY72" s="0"/>
      <c r="OIZ72" s="0"/>
      <c r="OJA72" s="0"/>
      <c r="OJB72" s="0"/>
      <c r="OJC72" s="0"/>
      <c r="OJD72" s="0"/>
      <c r="OJE72" s="0"/>
      <c r="OJF72" s="0"/>
      <c r="OJG72" s="0"/>
      <c r="OJH72" s="0"/>
      <c r="OJI72" s="0"/>
      <c r="OJJ72" s="0"/>
      <c r="OJK72" s="0"/>
      <c r="OJL72" s="0"/>
      <c r="OJM72" s="0"/>
      <c r="OJN72" s="0"/>
      <c r="OJO72" s="0"/>
      <c r="OJP72" s="0"/>
      <c r="OJQ72" s="0"/>
      <c r="OJR72" s="0"/>
      <c r="OJS72" s="0"/>
      <c r="OJT72" s="0"/>
      <c r="OJU72" s="0"/>
      <c r="OJV72" s="0"/>
      <c r="OJW72" s="0"/>
      <c r="OJX72" s="0"/>
      <c r="OJY72" s="0"/>
      <c r="OJZ72" s="0"/>
      <c r="OKA72" s="0"/>
      <c r="OKB72" s="0"/>
      <c r="OKC72" s="0"/>
      <c r="OKD72" s="0"/>
      <c r="OKE72" s="0"/>
      <c r="OKF72" s="0"/>
      <c r="OKG72" s="0"/>
      <c r="OKH72" s="0"/>
      <c r="OKI72" s="0"/>
      <c r="OKJ72" s="0"/>
      <c r="OKK72" s="0"/>
      <c r="OKL72" s="0"/>
      <c r="OKM72" s="0"/>
      <c r="OKN72" s="0"/>
      <c r="OKO72" s="0"/>
      <c r="OKP72" s="0"/>
      <c r="OKQ72" s="0"/>
      <c r="OKR72" s="0"/>
      <c r="OKS72" s="0"/>
      <c r="OKT72" s="0"/>
      <c r="OKU72" s="0"/>
      <c r="OKV72" s="0"/>
      <c r="OKW72" s="0"/>
      <c r="OKX72" s="0"/>
      <c r="OKY72" s="0"/>
      <c r="OKZ72" s="0"/>
      <c r="OLA72" s="0"/>
      <c r="OLB72" s="0"/>
      <c r="OLC72" s="0"/>
      <c r="OLD72" s="0"/>
      <c r="OLE72" s="0"/>
      <c r="OLF72" s="0"/>
      <c r="OLG72" s="0"/>
      <c r="OLH72" s="0"/>
      <c r="OLI72" s="0"/>
      <c r="OLJ72" s="0"/>
      <c r="OLK72" s="0"/>
      <c r="OLL72" s="0"/>
      <c r="OLM72" s="0"/>
      <c r="OLN72" s="0"/>
      <c r="OLO72" s="0"/>
      <c r="OLP72" s="0"/>
      <c r="OLQ72" s="0"/>
      <c r="OLR72" s="0"/>
      <c r="OLS72" s="0"/>
      <c r="OLT72" s="0"/>
      <c r="OLU72" s="0"/>
      <c r="OLV72" s="0"/>
      <c r="OLW72" s="0"/>
      <c r="OLX72" s="0"/>
      <c r="OLY72" s="0"/>
      <c r="OLZ72" s="0"/>
      <c r="OMA72" s="0"/>
      <c r="OMB72" s="0"/>
      <c r="OMC72" s="0"/>
      <c r="OMD72" s="0"/>
      <c r="OME72" s="0"/>
      <c r="OMF72" s="0"/>
      <c r="OMG72" s="0"/>
      <c r="OMH72" s="0"/>
      <c r="OMI72" s="0"/>
      <c r="OMJ72" s="0"/>
      <c r="OMK72" s="0"/>
      <c r="OML72" s="0"/>
      <c r="OMM72" s="0"/>
      <c r="OMN72" s="0"/>
      <c r="OMO72" s="0"/>
      <c r="OMP72" s="0"/>
      <c r="OMQ72" s="0"/>
      <c r="OMR72" s="0"/>
      <c r="OMS72" s="0"/>
      <c r="OMT72" s="0"/>
      <c r="OMU72" s="0"/>
      <c r="OMV72" s="0"/>
      <c r="OMW72" s="0"/>
      <c r="OMX72" s="0"/>
      <c r="OMY72" s="0"/>
      <c r="OMZ72" s="0"/>
      <c r="ONA72" s="0"/>
      <c r="ONB72" s="0"/>
      <c r="ONC72" s="0"/>
      <c r="OND72" s="0"/>
      <c r="ONE72" s="0"/>
      <c r="ONF72" s="0"/>
      <c r="ONG72" s="0"/>
      <c r="ONH72" s="0"/>
      <c r="ONI72" s="0"/>
      <c r="ONJ72" s="0"/>
      <c r="ONK72" s="0"/>
      <c r="ONL72" s="0"/>
      <c r="ONM72" s="0"/>
      <c r="ONN72" s="0"/>
      <c r="ONO72" s="0"/>
      <c r="ONP72" s="0"/>
      <c r="ONQ72" s="0"/>
      <c r="ONR72" s="0"/>
      <c r="ONS72" s="0"/>
      <c r="ONT72" s="0"/>
      <c r="ONU72" s="0"/>
      <c r="ONV72" s="0"/>
      <c r="ONW72" s="0"/>
      <c r="ONX72" s="0"/>
      <c r="ONY72" s="0"/>
      <c r="ONZ72" s="0"/>
      <c r="OOA72" s="0"/>
      <c r="OOB72" s="0"/>
      <c r="OOC72" s="0"/>
      <c r="OOD72" s="0"/>
      <c r="OOE72" s="0"/>
      <c r="OOF72" s="0"/>
      <c r="OOG72" s="0"/>
      <c r="OOH72" s="0"/>
      <c r="OOI72" s="0"/>
      <c r="OOJ72" s="0"/>
      <c r="OOK72" s="0"/>
      <c r="OOL72" s="0"/>
      <c r="OOM72" s="0"/>
      <c r="OON72" s="0"/>
      <c r="OOO72" s="0"/>
      <c r="OOP72" s="0"/>
      <c r="OOQ72" s="0"/>
      <c r="OOR72" s="0"/>
      <c r="OOS72" s="0"/>
      <c r="OOT72" s="0"/>
      <c r="OOU72" s="0"/>
      <c r="OOV72" s="0"/>
      <c r="OOW72" s="0"/>
      <c r="OOX72" s="0"/>
      <c r="OOY72" s="0"/>
      <c r="OOZ72" s="0"/>
      <c r="OPA72" s="0"/>
      <c r="OPB72" s="0"/>
      <c r="OPC72" s="0"/>
      <c r="OPD72" s="0"/>
      <c r="OPE72" s="0"/>
      <c r="OPF72" s="0"/>
      <c r="OPG72" s="0"/>
      <c r="OPH72" s="0"/>
      <c r="OPI72" s="0"/>
      <c r="OPJ72" s="0"/>
      <c r="OPK72" s="0"/>
      <c r="OPL72" s="0"/>
      <c r="OPM72" s="0"/>
      <c r="OPN72" s="0"/>
      <c r="OPO72" s="0"/>
      <c r="OPP72" s="0"/>
      <c r="OPQ72" s="0"/>
      <c r="OPR72" s="0"/>
      <c r="OPS72" s="0"/>
      <c r="OPT72" s="0"/>
      <c r="OPU72" s="0"/>
      <c r="OPV72" s="0"/>
      <c r="OPW72" s="0"/>
      <c r="OPX72" s="0"/>
      <c r="OPY72" s="0"/>
      <c r="OPZ72" s="0"/>
      <c r="OQA72" s="0"/>
      <c r="OQB72" s="0"/>
      <c r="OQC72" s="0"/>
      <c r="OQD72" s="0"/>
      <c r="OQE72" s="0"/>
      <c r="OQF72" s="0"/>
      <c r="OQG72" s="0"/>
      <c r="OQH72" s="0"/>
      <c r="OQI72" s="0"/>
      <c r="OQJ72" s="0"/>
      <c r="OQK72" s="0"/>
      <c r="OQL72" s="0"/>
      <c r="OQM72" s="0"/>
      <c r="OQN72" s="0"/>
      <c r="OQO72" s="0"/>
      <c r="OQP72" s="0"/>
      <c r="OQQ72" s="0"/>
      <c r="OQR72" s="0"/>
      <c r="OQS72" s="0"/>
      <c r="OQT72" s="0"/>
      <c r="OQU72" s="0"/>
      <c r="OQV72" s="0"/>
      <c r="OQW72" s="0"/>
      <c r="OQX72" s="0"/>
      <c r="OQY72" s="0"/>
      <c r="OQZ72" s="0"/>
      <c r="ORA72" s="0"/>
      <c r="ORB72" s="0"/>
      <c r="ORC72" s="0"/>
      <c r="ORD72" s="0"/>
      <c r="ORE72" s="0"/>
      <c r="ORF72" s="0"/>
      <c r="ORG72" s="0"/>
      <c r="ORH72" s="0"/>
      <c r="ORI72" s="0"/>
      <c r="ORJ72" s="0"/>
      <c r="ORK72" s="0"/>
      <c r="ORL72" s="0"/>
      <c r="ORM72" s="0"/>
      <c r="ORN72" s="0"/>
      <c r="ORO72" s="0"/>
      <c r="ORP72" s="0"/>
      <c r="ORQ72" s="0"/>
      <c r="ORR72" s="0"/>
      <c r="ORS72" s="0"/>
      <c r="ORT72" s="0"/>
      <c r="ORU72" s="0"/>
      <c r="ORV72" s="0"/>
      <c r="ORW72" s="0"/>
      <c r="ORX72" s="0"/>
      <c r="ORY72" s="0"/>
      <c r="ORZ72" s="0"/>
      <c r="OSA72" s="0"/>
      <c r="OSB72" s="0"/>
      <c r="OSC72" s="0"/>
      <c r="OSD72" s="0"/>
      <c r="OSE72" s="0"/>
      <c r="OSF72" s="0"/>
      <c r="OSG72" s="0"/>
      <c r="OSH72" s="0"/>
      <c r="OSI72" s="0"/>
      <c r="OSJ72" s="0"/>
      <c r="OSK72" s="0"/>
      <c r="OSL72" s="0"/>
      <c r="OSM72" s="0"/>
      <c r="OSN72" s="0"/>
      <c r="OSO72" s="0"/>
      <c r="OSP72" s="0"/>
      <c r="OSQ72" s="0"/>
      <c r="OSR72" s="0"/>
      <c r="OSS72" s="0"/>
      <c r="OST72" s="0"/>
      <c r="OSU72" s="0"/>
      <c r="OSV72" s="0"/>
      <c r="OSW72" s="0"/>
      <c r="OSX72" s="0"/>
      <c r="OSY72" s="0"/>
      <c r="OSZ72" s="0"/>
      <c r="OTA72" s="0"/>
      <c r="OTB72" s="0"/>
      <c r="OTC72" s="0"/>
      <c r="OTD72" s="0"/>
      <c r="OTE72" s="0"/>
      <c r="OTF72" s="0"/>
      <c r="OTG72" s="0"/>
      <c r="OTH72" s="0"/>
      <c r="OTI72" s="0"/>
      <c r="OTJ72" s="0"/>
      <c r="OTK72" s="0"/>
      <c r="OTL72" s="0"/>
      <c r="OTM72" s="0"/>
      <c r="OTN72" s="0"/>
      <c r="OTO72" s="0"/>
      <c r="OTP72" s="0"/>
      <c r="OTQ72" s="0"/>
      <c r="OTR72" s="0"/>
      <c r="OTS72" s="0"/>
      <c r="OTT72" s="0"/>
      <c r="OTU72" s="0"/>
      <c r="OTV72" s="0"/>
      <c r="OTW72" s="0"/>
      <c r="OTX72" s="0"/>
      <c r="OTY72" s="0"/>
      <c r="OTZ72" s="0"/>
      <c r="OUA72" s="0"/>
      <c r="OUB72" s="0"/>
      <c r="OUC72" s="0"/>
      <c r="OUD72" s="0"/>
      <c r="OUE72" s="0"/>
      <c r="OUF72" s="0"/>
      <c r="OUG72" s="0"/>
      <c r="OUH72" s="0"/>
      <c r="OUI72" s="0"/>
      <c r="OUJ72" s="0"/>
      <c r="OUK72" s="0"/>
      <c r="OUL72" s="0"/>
      <c r="OUM72" s="0"/>
      <c r="OUN72" s="0"/>
      <c r="OUO72" s="0"/>
      <c r="OUP72" s="0"/>
      <c r="OUQ72" s="0"/>
      <c r="OUR72" s="0"/>
      <c r="OUS72" s="0"/>
      <c r="OUT72" s="0"/>
      <c r="OUU72" s="0"/>
      <c r="OUV72" s="0"/>
      <c r="OUW72" s="0"/>
      <c r="OUX72" s="0"/>
      <c r="OUY72" s="0"/>
      <c r="OUZ72" s="0"/>
      <c r="OVA72" s="0"/>
      <c r="OVB72" s="0"/>
      <c r="OVC72" s="0"/>
      <c r="OVD72" s="0"/>
      <c r="OVE72" s="0"/>
      <c r="OVF72" s="0"/>
      <c r="OVG72" s="0"/>
      <c r="OVH72" s="0"/>
      <c r="OVI72" s="0"/>
      <c r="OVJ72" s="0"/>
      <c r="OVK72" s="0"/>
      <c r="OVL72" s="0"/>
      <c r="OVM72" s="0"/>
      <c r="OVN72" s="0"/>
      <c r="OVO72" s="0"/>
      <c r="OVP72" s="0"/>
      <c r="OVQ72" s="0"/>
      <c r="OVR72" s="0"/>
      <c r="OVS72" s="0"/>
      <c r="OVT72" s="0"/>
      <c r="OVU72" s="0"/>
      <c r="OVV72" s="0"/>
      <c r="OVW72" s="0"/>
      <c r="OVX72" s="0"/>
      <c r="OVY72" s="0"/>
      <c r="OVZ72" s="0"/>
      <c r="OWA72" s="0"/>
      <c r="OWB72" s="0"/>
      <c r="OWC72" s="0"/>
      <c r="OWD72" s="0"/>
      <c r="OWE72" s="0"/>
      <c r="OWF72" s="0"/>
      <c r="OWG72" s="0"/>
      <c r="OWH72" s="0"/>
      <c r="OWI72" s="0"/>
      <c r="OWJ72" s="0"/>
      <c r="OWK72" s="0"/>
      <c r="OWL72" s="0"/>
      <c r="OWM72" s="0"/>
      <c r="OWN72" s="0"/>
      <c r="OWO72" s="0"/>
      <c r="OWP72" s="0"/>
      <c r="OWQ72" s="0"/>
      <c r="OWR72" s="0"/>
      <c r="OWS72" s="0"/>
      <c r="OWT72" s="0"/>
      <c r="OWU72" s="0"/>
      <c r="OWV72" s="0"/>
      <c r="OWW72" s="0"/>
      <c r="OWX72" s="0"/>
      <c r="OWY72" s="0"/>
      <c r="OWZ72" s="0"/>
      <c r="OXA72" s="0"/>
      <c r="OXB72" s="0"/>
      <c r="OXC72" s="0"/>
      <c r="OXD72" s="0"/>
      <c r="OXE72" s="0"/>
      <c r="OXF72" s="0"/>
      <c r="OXG72" s="0"/>
      <c r="OXH72" s="0"/>
      <c r="OXI72" s="0"/>
      <c r="OXJ72" s="0"/>
      <c r="OXK72" s="0"/>
      <c r="OXL72" s="0"/>
      <c r="OXM72" s="0"/>
      <c r="OXN72" s="0"/>
      <c r="OXO72" s="0"/>
      <c r="OXP72" s="0"/>
      <c r="OXQ72" s="0"/>
      <c r="OXR72" s="0"/>
      <c r="OXS72" s="0"/>
      <c r="OXT72" s="0"/>
      <c r="OXU72" s="0"/>
      <c r="OXV72" s="0"/>
      <c r="OXW72" s="0"/>
      <c r="OXX72" s="0"/>
      <c r="OXY72" s="0"/>
      <c r="OXZ72" s="0"/>
      <c r="OYA72" s="0"/>
      <c r="OYB72" s="0"/>
      <c r="OYC72" s="0"/>
      <c r="OYD72" s="0"/>
      <c r="OYE72" s="0"/>
      <c r="OYF72" s="0"/>
      <c r="OYG72" s="0"/>
      <c r="OYH72" s="0"/>
      <c r="OYI72" s="0"/>
      <c r="OYJ72" s="0"/>
      <c r="OYK72" s="0"/>
      <c r="OYL72" s="0"/>
      <c r="OYM72" s="0"/>
      <c r="OYN72" s="0"/>
      <c r="OYO72" s="0"/>
      <c r="OYP72" s="0"/>
      <c r="OYQ72" s="0"/>
      <c r="OYR72" s="0"/>
      <c r="OYS72" s="0"/>
      <c r="OYT72" s="0"/>
      <c r="OYU72" s="0"/>
      <c r="OYV72" s="0"/>
      <c r="OYW72" s="0"/>
      <c r="OYX72" s="0"/>
      <c r="OYY72" s="0"/>
      <c r="OYZ72" s="0"/>
      <c r="OZA72" s="0"/>
      <c r="OZB72" s="0"/>
      <c r="OZC72" s="0"/>
      <c r="OZD72" s="0"/>
      <c r="OZE72" s="0"/>
      <c r="OZF72" s="0"/>
      <c r="OZG72" s="0"/>
      <c r="OZH72" s="0"/>
      <c r="OZI72" s="0"/>
      <c r="OZJ72" s="0"/>
      <c r="OZK72" s="0"/>
      <c r="OZL72" s="0"/>
      <c r="OZM72" s="0"/>
      <c r="OZN72" s="0"/>
      <c r="OZO72" s="0"/>
      <c r="OZP72" s="0"/>
      <c r="OZQ72" s="0"/>
      <c r="OZR72" s="0"/>
      <c r="OZS72" s="0"/>
      <c r="OZT72" s="0"/>
      <c r="OZU72" s="0"/>
      <c r="OZV72" s="0"/>
      <c r="OZW72" s="0"/>
      <c r="OZX72" s="0"/>
      <c r="OZY72" s="0"/>
      <c r="OZZ72" s="0"/>
      <c r="PAA72" s="0"/>
      <c r="PAB72" s="0"/>
      <c r="PAC72" s="0"/>
      <c r="PAD72" s="0"/>
      <c r="PAE72" s="0"/>
      <c r="PAF72" s="0"/>
      <c r="PAG72" s="0"/>
      <c r="PAH72" s="0"/>
      <c r="PAI72" s="0"/>
      <c r="PAJ72" s="0"/>
      <c r="PAK72" s="0"/>
      <c r="PAL72" s="0"/>
      <c r="PAM72" s="0"/>
      <c r="PAN72" s="0"/>
      <c r="PAO72" s="0"/>
      <c r="PAP72" s="0"/>
      <c r="PAQ72" s="0"/>
      <c r="PAR72" s="0"/>
      <c r="PAS72" s="0"/>
      <c r="PAT72" s="0"/>
      <c r="PAU72" s="0"/>
      <c r="PAV72" s="0"/>
      <c r="PAW72" s="0"/>
      <c r="PAX72" s="0"/>
      <c r="PAY72" s="0"/>
      <c r="PAZ72" s="0"/>
      <c r="PBA72" s="0"/>
      <c r="PBB72" s="0"/>
      <c r="PBC72" s="0"/>
      <c r="PBD72" s="0"/>
      <c r="PBE72" s="0"/>
      <c r="PBF72" s="0"/>
      <c r="PBG72" s="0"/>
      <c r="PBH72" s="0"/>
      <c r="PBI72" s="0"/>
      <c r="PBJ72" s="0"/>
      <c r="PBK72" s="0"/>
      <c r="PBL72" s="0"/>
      <c r="PBM72" s="0"/>
      <c r="PBN72" s="0"/>
      <c r="PBO72" s="0"/>
      <c r="PBP72" s="0"/>
      <c r="PBQ72" s="0"/>
      <c r="PBR72" s="0"/>
      <c r="PBS72" s="0"/>
      <c r="PBT72" s="0"/>
      <c r="PBU72" s="0"/>
      <c r="PBV72" s="0"/>
      <c r="PBW72" s="0"/>
      <c r="PBX72" s="0"/>
      <c r="PBY72" s="0"/>
      <c r="PBZ72" s="0"/>
      <c r="PCA72" s="0"/>
      <c r="PCB72" s="0"/>
      <c r="PCC72" s="0"/>
      <c r="PCD72" s="0"/>
      <c r="PCE72" s="0"/>
      <c r="PCF72" s="0"/>
      <c r="PCG72" s="0"/>
      <c r="PCH72" s="0"/>
      <c r="PCI72" s="0"/>
      <c r="PCJ72" s="0"/>
      <c r="PCK72" s="0"/>
      <c r="PCL72" s="0"/>
      <c r="PCM72" s="0"/>
      <c r="PCN72" s="0"/>
      <c r="PCO72" s="0"/>
      <c r="PCP72" s="0"/>
      <c r="PCQ72" s="0"/>
      <c r="PCR72" s="0"/>
      <c r="PCS72" s="0"/>
      <c r="PCT72" s="0"/>
      <c r="PCU72" s="0"/>
      <c r="PCV72" s="0"/>
      <c r="PCW72" s="0"/>
      <c r="PCX72" s="0"/>
      <c r="PCY72" s="0"/>
      <c r="PCZ72" s="0"/>
      <c r="PDA72" s="0"/>
      <c r="PDB72" s="0"/>
      <c r="PDC72" s="0"/>
      <c r="PDD72" s="0"/>
      <c r="PDE72" s="0"/>
      <c r="PDF72" s="0"/>
      <c r="PDG72" s="0"/>
      <c r="PDH72" s="0"/>
      <c r="PDI72" s="0"/>
      <c r="PDJ72" s="0"/>
      <c r="PDK72" s="0"/>
      <c r="PDL72" s="0"/>
      <c r="PDM72" s="0"/>
      <c r="PDN72" s="0"/>
      <c r="PDO72" s="0"/>
      <c r="PDP72" s="0"/>
      <c r="PDQ72" s="0"/>
      <c r="PDR72" s="0"/>
      <c r="PDS72" s="0"/>
      <c r="PDT72" s="0"/>
      <c r="PDU72" s="0"/>
      <c r="PDV72" s="0"/>
      <c r="PDW72" s="0"/>
      <c r="PDX72" s="0"/>
      <c r="PDY72" s="0"/>
      <c r="PDZ72" s="0"/>
      <c r="PEA72" s="0"/>
      <c r="PEB72" s="0"/>
      <c r="PEC72" s="0"/>
      <c r="PED72" s="0"/>
      <c r="PEE72" s="0"/>
      <c r="PEF72" s="0"/>
      <c r="PEG72" s="0"/>
      <c r="PEH72" s="0"/>
      <c r="PEI72" s="0"/>
      <c r="PEJ72" s="0"/>
      <c r="PEK72" s="0"/>
      <c r="PEL72" s="0"/>
      <c r="PEM72" s="0"/>
      <c r="PEN72" s="0"/>
      <c r="PEO72" s="0"/>
      <c r="PEP72" s="0"/>
      <c r="PEQ72" s="0"/>
      <c r="PER72" s="0"/>
      <c r="PES72" s="0"/>
      <c r="PET72" s="0"/>
      <c r="PEU72" s="0"/>
      <c r="PEV72" s="0"/>
      <c r="PEW72" s="0"/>
      <c r="PEX72" s="0"/>
      <c r="PEY72" s="0"/>
      <c r="PEZ72" s="0"/>
      <c r="PFA72" s="0"/>
      <c r="PFB72" s="0"/>
      <c r="PFC72" s="0"/>
      <c r="PFD72" s="0"/>
      <c r="PFE72" s="0"/>
      <c r="PFF72" s="0"/>
      <c r="PFG72" s="0"/>
      <c r="PFH72" s="0"/>
      <c r="PFI72" s="0"/>
      <c r="PFJ72" s="0"/>
      <c r="PFK72" s="0"/>
      <c r="PFL72" s="0"/>
      <c r="PFM72" s="0"/>
      <c r="PFN72" s="0"/>
      <c r="PFO72" s="0"/>
      <c r="PFP72" s="0"/>
      <c r="PFQ72" s="0"/>
      <c r="PFR72" s="0"/>
      <c r="PFS72" s="0"/>
      <c r="PFT72" s="0"/>
      <c r="PFU72" s="0"/>
      <c r="PFV72" s="0"/>
      <c r="PFW72" s="0"/>
      <c r="PFX72" s="0"/>
      <c r="PFY72" s="0"/>
      <c r="PFZ72" s="0"/>
      <c r="PGA72" s="0"/>
      <c r="PGB72" s="0"/>
      <c r="PGC72" s="0"/>
      <c r="PGD72" s="0"/>
      <c r="PGE72" s="0"/>
      <c r="PGF72" s="0"/>
      <c r="PGG72" s="0"/>
      <c r="PGH72" s="0"/>
      <c r="PGI72" s="0"/>
      <c r="PGJ72" s="0"/>
      <c r="PGK72" s="0"/>
      <c r="PGL72" s="0"/>
      <c r="PGM72" s="0"/>
      <c r="PGN72" s="0"/>
      <c r="PGO72" s="0"/>
      <c r="PGP72" s="0"/>
      <c r="PGQ72" s="0"/>
      <c r="PGR72" s="0"/>
      <c r="PGS72" s="0"/>
      <c r="PGT72" s="0"/>
      <c r="PGU72" s="0"/>
      <c r="PGV72" s="0"/>
      <c r="PGW72" s="0"/>
      <c r="PGX72" s="0"/>
      <c r="PGY72" s="0"/>
      <c r="PGZ72" s="0"/>
      <c r="PHA72" s="0"/>
      <c r="PHB72" s="0"/>
      <c r="PHC72" s="0"/>
      <c r="PHD72" s="0"/>
      <c r="PHE72" s="0"/>
      <c r="PHF72" s="0"/>
      <c r="PHG72" s="0"/>
      <c r="PHH72" s="0"/>
      <c r="PHI72" s="0"/>
      <c r="PHJ72" s="0"/>
      <c r="PHK72" s="0"/>
      <c r="PHL72" s="0"/>
      <c r="PHM72" s="0"/>
      <c r="PHN72" s="0"/>
      <c r="PHO72" s="0"/>
      <c r="PHP72" s="0"/>
      <c r="PHQ72" s="0"/>
      <c r="PHR72" s="0"/>
      <c r="PHS72" s="0"/>
      <c r="PHT72" s="0"/>
      <c r="PHU72" s="0"/>
      <c r="PHV72" s="0"/>
      <c r="PHW72" s="0"/>
      <c r="PHX72" s="0"/>
      <c r="PHY72" s="0"/>
      <c r="PHZ72" s="0"/>
      <c r="PIA72" s="0"/>
      <c r="PIB72" s="0"/>
      <c r="PIC72" s="0"/>
      <c r="PID72" s="0"/>
      <c r="PIE72" s="0"/>
      <c r="PIF72" s="0"/>
      <c r="PIG72" s="0"/>
      <c r="PIH72" s="0"/>
      <c r="PII72" s="0"/>
      <c r="PIJ72" s="0"/>
      <c r="PIK72" s="0"/>
      <c r="PIL72" s="0"/>
      <c r="PIM72" s="0"/>
      <c r="PIN72" s="0"/>
      <c r="PIO72" s="0"/>
      <c r="PIP72" s="0"/>
      <c r="PIQ72" s="0"/>
      <c r="PIR72" s="0"/>
      <c r="PIS72" s="0"/>
      <c r="PIT72" s="0"/>
      <c r="PIU72" s="0"/>
      <c r="PIV72" s="0"/>
      <c r="PIW72" s="0"/>
      <c r="PIX72" s="0"/>
      <c r="PIY72" s="0"/>
      <c r="PIZ72" s="0"/>
      <c r="PJA72" s="0"/>
      <c r="PJB72" s="0"/>
      <c r="PJC72" s="0"/>
      <c r="PJD72" s="0"/>
      <c r="PJE72" s="0"/>
      <c r="PJF72" s="0"/>
      <c r="PJG72" s="0"/>
      <c r="PJH72" s="0"/>
      <c r="PJI72" s="0"/>
      <c r="PJJ72" s="0"/>
      <c r="PJK72" s="0"/>
      <c r="PJL72" s="0"/>
      <c r="PJM72" s="0"/>
      <c r="PJN72" s="0"/>
      <c r="PJO72" s="0"/>
      <c r="PJP72" s="0"/>
      <c r="PJQ72" s="0"/>
      <c r="PJR72" s="0"/>
      <c r="PJS72" s="0"/>
      <c r="PJT72" s="0"/>
      <c r="PJU72" s="0"/>
      <c r="PJV72" s="0"/>
      <c r="PJW72" s="0"/>
      <c r="PJX72" s="0"/>
      <c r="PJY72" s="0"/>
      <c r="PJZ72" s="0"/>
      <c r="PKA72" s="0"/>
      <c r="PKB72" s="0"/>
      <c r="PKC72" s="0"/>
      <c r="PKD72" s="0"/>
      <c r="PKE72" s="0"/>
      <c r="PKF72" s="0"/>
      <c r="PKG72" s="0"/>
      <c r="PKH72" s="0"/>
      <c r="PKI72" s="0"/>
      <c r="PKJ72" s="0"/>
      <c r="PKK72" s="0"/>
      <c r="PKL72" s="0"/>
      <c r="PKM72" s="0"/>
      <c r="PKN72" s="0"/>
      <c r="PKO72" s="0"/>
      <c r="PKP72" s="0"/>
      <c r="PKQ72" s="0"/>
      <c r="PKR72" s="0"/>
      <c r="PKS72" s="0"/>
      <c r="PKT72" s="0"/>
      <c r="PKU72" s="0"/>
      <c r="PKV72" s="0"/>
      <c r="PKW72" s="0"/>
      <c r="PKX72" s="0"/>
      <c r="PKY72" s="0"/>
      <c r="PKZ72" s="0"/>
      <c r="PLA72" s="0"/>
      <c r="PLB72" s="0"/>
      <c r="PLC72" s="0"/>
      <c r="PLD72" s="0"/>
      <c r="PLE72" s="0"/>
      <c r="PLF72" s="0"/>
      <c r="PLG72" s="0"/>
      <c r="PLH72" s="0"/>
      <c r="PLI72" s="0"/>
      <c r="PLJ72" s="0"/>
      <c r="PLK72" s="0"/>
      <c r="PLL72" s="0"/>
      <c r="PLM72" s="0"/>
      <c r="PLN72" s="0"/>
      <c r="PLO72" s="0"/>
      <c r="PLP72" s="0"/>
      <c r="PLQ72" s="0"/>
      <c r="PLR72" s="0"/>
      <c r="PLS72" s="0"/>
      <c r="PLT72" s="0"/>
      <c r="PLU72" s="0"/>
      <c r="PLV72" s="0"/>
      <c r="PLW72" s="0"/>
      <c r="PLX72" s="0"/>
      <c r="PLY72" s="0"/>
      <c r="PLZ72" s="0"/>
      <c r="PMA72" s="0"/>
      <c r="PMB72" s="0"/>
      <c r="PMC72" s="0"/>
      <c r="PMD72" s="0"/>
      <c r="PME72" s="0"/>
      <c r="PMF72" s="0"/>
      <c r="PMG72" s="0"/>
      <c r="PMH72" s="0"/>
      <c r="PMI72" s="0"/>
      <c r="PMJ72" s="0"/>
      <c r="PMK72" s="0"/>
      <c r="PML72" s="0"/>
      <c r="PMM72" s="0"/>
      <c r="PMN72" s="0"/>
      <c r="PMO72" s="0"/>
      <c r="PMP72" s="0"/>
      <c r="PMQ72" s="0"/>
      <c r="PMR72" s="0"/>
      <c r="PMS72" s="0"/>
      <c r="PMT72" s="0"/>
      <c r="PMU72" s="0"/>
      <c r="PMV72" s="0"/>
      <c r="PMW72" s="0"/>
      <c r="PMX72" s="0"/>
      <c r="PMY72" s="0"/>
      <c r="PMZ72" s="0"/>
      <c r="PNA72" s="0"/>
      <c r="PNB72" s="0"/>
      <c r="PNC72" s="0"/>
      <c r="PND72" s="0"/>
      <c r="PNE72" s="0"/>
      <c r="PNF72" s="0"/>
      <c r="PNG72" s="0"/>
      <c r="PNH72" s="0"/>
      <c r="PNI72" s="0"/>
      <c r="PNJ72" s="0"/>
      <c r="PNK72" s="0"/>
      <c r="PNL72" s="0"/>
      <c r="PNM72" s="0"/>
      <c r="PNN72" s="0"/>
      <c r="PNO72" s="0"/>
      <c r="PNP72" s="0"/>
      <c r="PNQ72" s="0"/>
      <c r="PNR72" s="0"/>
      <c r="PNS72" s="0"/>
      <c r="PNT72" s="0"/>
      <c r="PNU72" s="0"/>
      <c r="PNV72" s="0"/>
      <c r="PNW72" s="0"/>
      <c r="PNX72" s="0"/>
      <c r="PNY72" s="0"/>
      <c r="PNZ72" s="0"/>
      <c r="POA72" s="0"/>
      <c r="POB72" s="0"/>
      <c r="POC72" s="0"/>
      <c r="POD72" s="0"/>
      <c r="POE72" s="0"/>
      <c r="POF72" s="0"/>
      <c r="POG72" s="0"/>
      <c r="POH72" s="0"/>
      <c r="POI72" s="0"/>
      <c r="POJ72" s="0"/>
      <c r="POK72" s="0"/>
      <c r="POL72" s="0"/>
      <c r="POM72" s="0"/>
      <c r="PON72" s="0"/>
      <c r="POO72" s="0"/>
      <c r="POP72" s="0"/>
      <c r="POQ72" s="0"/>
      <c r="POR72" s="0"/>
      <c r="POS72" s="0"/>
      <c r="POT72" s="0"/>
      <c r="POU72" s="0"/>
      <c r="POV72" s="0"/>
      <c r="POW72" s="0"/>
      <c r="POX72" s="0"/>
      <c r="POY72" s="0"/>
      <c r="POZ72" s="0"/>
      <c r="PPA72" s="0"/>
      <c r="PPB72" s="0"/>
      <c r="PPC72" s="0"/>
      <c r="PPD72" s="0"/>
      <c r="PPE72" s="0"/>
      <c r="PPF72" s="0"/>
      <c r="PPG72" s="0"/>
      <c r="PPH72" s="0"/>
      <c r="PPI72" s="0"/>
      <c r="PPJ72" s="0"/>
      <c r="PPK72" s="0"/>
      <c r="PPL72" s="0"/>
      <c r="PPM72" s="0"/>
      <c r="PPN72" s="0"/>
      <c r="PPO72" s="0"/>
      <c r="PPP72" s="0"/>
      <c r="PPQ72" s="0"/>
      <c r="PPR72" s="0"/>
      <c r="PPS72" s="0"/>
      <c r="PPT72" s="0"/>
      <c r="PPU72" s="0"/>
      <c r="PPV72" s="0"/>
      <c r="PPW72" s="0"/>
      <c r="PPX72" s="0"/>
      <c r="PPY72" s="0"/>
      <c r="PPZ72" s="0"/>
      <c r="PQA72" s="0"/>
      <c r="PQB72" s="0"/>
      <c r="PQC72" s="0"/>
      <c r="PQD72" s="0"/>
      <c r="PQE72" s="0"/>
      <c r="PQF72" s="0"/>
      <c r="PQG72" s="0"/>
      <c r="PQH72" s="0"/>
      <c r="PQI72" s="0"/>
      <c r="PQJ72" s="0"/>
      <c r="PQK72" s="0"/>
      <c r="PQL72" s="0"/>
      <c r="PQM72" s="0"/>
      <c r="PQN72" s="0"/>
      <c r="PQO72" s="0"/>
      <c r="PQP72" s="0"/>
      <c r="PQQ72" s="0"/>
      <c r="PQR72" s="0"/>
      <c r="PQS72" s="0"/>
      <c r="PQT72" s="0"/>
      <c r="PQU72" s="0"/>
      <c r="PQV72" s="0"/>
      <c r="PQW72" s="0"/>
      <c r="PQX72" s="0"/>
      <c r="PQY72" s="0"/>
      <c r="PQZ72" s="0"/>
      <c r="PRA72" s="0"/>
      <c r="PRB72" s="0"/>
      <c r="PRC72" s="0"/>
      <c r="PRD72" s="0"/>
      <c r="PRE72" s="0"/>
      <c r="PRF72" s="0"/>
      <c r="PRG72" s="0"/>
      <c r="PRH72" s="0"/>
      <c r="PRI72" s="0"/>
      <c r="PRJ72" s="0"/>
      <c r="PRK72" s="0"/>
      <c r="PRL72" s="0"/>
      <c r="PRM72" s="0"/>
      <c r="PRN72" s="0"/>
      <c r="PRO72" s="0"/>
      <c r="PRP72" s="0"/>
      <c r="PRQ72" s="0"/>
      <c r="PRR72" s="0"/>
      <c r="PRS72" s="0"/>
      <c r="PRT72" s="0"/>
      <c r="PRU72" s="0"/>
      <c r="PRV72" s="0"/>
      <c r="PRW72" s="0"/>
      <c r="PRX72" s="0"/>
      <c r="PRY72" s="0"/>
      <c r="PRZ72" s="0"/>
      <c r="PSA72" s="0"/>
      <c r="PSB72" s="0"/>
      <c r="PSC72" s="0"/>
      <c r="PSD72" s="0"/>
      <c r="PSE72" s="0"/>
      <c r="PSF72" s="0"/>
      <c r="PSG72" s="0"/>
      <c r="PSH72" s="0"/>
      <c r="PSI72" s="0"/>
      <c r="PSJ72" s="0"/>
      <c r="PSK72" s="0"/>
      <c r="PSL72" s="0"/>
      <c r="PSM72" s="0"/>
      <c r="PSN72" s="0"/>
      <c r="PSO72" s="0"/>
      <c r="PSP72" s="0"/>
      <c r="PSQ72" s="0"/>
      <c r="PSR72" s="0"/>
      <c r="PSS72" s="0"/>
      <c r="PST72" s="0"/>
      <c r="PSU72" s="0"/>
      <c r="PSV72" s="0"/>
      <c r="PSW72" s="0"/>
      <c r="PSX72" s="0"/>
      <c r="PSY72" s="0"/>
      <c r="PSZ72" s="0"/>
      <c r="PTA72" s="0"/>
      <c r="PTB72" s="0"/>
      <c r="PTC72" s="0"/>
      <c r="PTD72" s="0"/>
      <c r="PTE72" s="0"/>
      <c r="PTF72" s="0"/>
      <c r="PTG72" s="0"/>
      <c r="PTH72" s="0"/>
      <c r="PTI72" s="0"/>
      <c r="PTJ72" s="0"/>
      <c r="PTK72" s="0"/>
      <c r="PTL72" s="0"/>
      <c r="PTM72" s="0"/>
      <c r="PTN72" s="0"/>
      <c r="PTO72" s="0"/>
      <c r="PTP72" s="0"/>
      <c r="PTQ72" s="0"/>
      <c r="PTR72" s="0"/>
      <c r="PTS72" s="0"/>
      <c r="PTT72" s="0"/>
      <c r="PTU72" s="0"/>
      <c r="PTV72" s="0"/>
      <c r="PTW72" s="0"/>
      <c r="PTX72" s="0"/>
      <c r="PTY72" s="0"/>
      <c r="PTZ72" s="0"/>
      <c r="PUA72" s="0"/>
      <c r="PUB72" s="0"/>
      <c r="PUC72" s="0"/>
      <c r="PUD72" s="0"/>
      <c r="PUE72" s="0"/>
      <c r="PUF72" s="0"/>
      <c r="PUG72" s="0"/>
      <c r="PUH72" s="0"/>
      <c r="PUI72" s="0"/>
      <c r="PUJ72" s="0"/>
      <c r="PUK72" s="0"/>
      <c r="PUL72" s="0"/>
      <c r="PUM72" s="0"/>
      <c r="PUN72" s="0"/>
      <c r="PUO72" s="0"/>
      <c r="PUP72" s="0"/>
      <c r="PUQ72" s="0"/>
      <c r="PUR72" s="0"/>
      <c r="PUS72" s="0"/>
      <c r="PUT72" s="0"/>
      <c r="PUU72" s="0"/>
      <c r="PUV72" s="0"/>
      <c r="PUW72" s="0"/>
      <c r="PUX72" s="0"/>
      <c r="PUY72" s="0"/>
      <c r="PUZ72" s="0"/>
      <c r="PVA72" s="0"/>
      <c r="PVB72" s="0"/>
      <c r="PVC72" s="0"/>
      <c r="PVD72" s="0"/>
      <c r="PVE72" s="0"/>
      <c r="PVF72" s="0"/>
      <c r="PVG72" s="0"/>
      <c r="PVH72" s="0"/>
      <c r="PVI72" s="0"/>
      <c r="PVJ72" s="0"/>
      <c r="PVK72" s="0"/>
      <c r="PVL72" s="0"/>
      <c r="PVM72" s="0"/>
      <c r="PVN72" s="0"/>
      <c r="PVO72" s="0"/>
      <c r="PVP72" s="0"/>
      <c r="PVQ72" s="0"/>
      <c r="PVR72" s="0"/>
      <c r="PVS72" s="0"/>
      <c r="PVT72" s="0"/>
      <c r="PVU72" s="0"/>
      <c r="PVV72" s="0"/>
      <c r="PVW72" s="0"/>
      <c r="PVX72" s="0"/>
      <c r="PVY72" s="0"/>
      <c r="PVZ72" s="0"/>
      <c r="PWA72" s="0"/>
      <c r="PWB72" s="0"/>
      <c r="PWC72" s="0"/>
      <c r="PWD72" s="0"/>
      <c r="PWE72" s="0"/>
      <c r="PWF72" s="0"/>
      <c r="PWG72" s="0"/>
      <c r="PWH72" s="0"/>
      <c r="PWI72" s="0"/>
      <c r="PWJ72" s="0"/>
      <c r="PWK72" s="0"/>
      <c r="PWL72" s="0"/>
      <c r="PWM72" s="0"/>
      <c r="PWN72" s="0"/>
      <c r="PWO72" s="0"/>
      <c r="PWP72" s="0"/>
      <c r="PWQ72" s="0"/>
      <c r="PWR72" s="0"/>
      <c r="PWS72" s="0"/>
      <c r="PWT72" s="0"/>
      <c r="PWU72" s="0"/>
      <c r="PWV72" s="0"/>
      <c r="PWW72" s="0"/>
      <c r="PWX72" s="0"/>
      <c r="PWY72" s="0"/>
      <c r="PWZ72" s="0"/>
      <c r="PXA72" s="0"/>
      <c r="PXB72" s="0"/>
      <c r="PXC72" s="0"/>
      <c r="PXD72" s="0"/>
      <c r="PXE72" s="0"/>
      <c r="PXF72" s="0"/>
      <c r="PXG72" s="0"/>
      <c r="PXH72" s="0"/>
      <c r="PXI72" s="0"/>
      <c r="PXJ72" s="0"/>
      <c r="PXK72" s="0"/>
      <c r="PXL72" s="0"/>
      <c r="PXM72" s="0"/>
      <c r="PXN72" s="0"/>
      <c r="PXO72" s="0"/>
      <c r="PXP72" s="0"/>
      <c r="PXQ72" s="0"/>
      <c r="PXR72" s="0"/>
      <c r="PXS72" s="0"/>
      <c r="PXT72" s="0"/>
      <c r="PXU72" s="0"/>
      <c r="PXV72" s="0"/>
      <c r="PXW72" s="0"/>
      <c r="PXX72" s="0"/>
      <c r="PXY72" s="0"/>
      <c r="PXZ72" s="0"/>
      <c r="PYA72" s="0"/>
      <c r="PYB72" s="0"/>
      <c r="PYC72" s="0"/>
      <c r="PYD72" s="0"/>
      <c r="PYE72" s="0"/>
      <c r="PYF72" s="0"/>
      <c r="PYG72" s="0"/>
      <c r="PYH72" s="0"/>
      <c r="PYI72" s="0"/>
      <c r="PYJ72" s="0"/>
      <c r="PYK72" s="0"/>
      <c r="PYL72" s="0"/>
      <c r="PYM72" s="0"/>
      <c r="PYN72" s="0"/>
      <c r="PYO72" s="0"/>
      <c r="PYP72" s="0"/>
      <c r="PYQ72" s="0"/>
      <c r="PYR72" s="0"/>
      <c r="PYS72" s="0"/>
      <c r="PYT72" s="0"/>
      <c r="PYU72" s="0"/>
      <c r="PYV72" s="0"/>
      <c r="PYW72" s="0"/>
      <c r="PYX72" s="0"/>
      <c r="PYY72" s="0"/>
      <c r="PYZ72" s="0"/>
      <c r="PZA72" s="0"/>
      <c r="PZB72" s="0"/>
      <c r="PZC72" s="0"/>
      <c r="PZD72" s="0"/>
      <c r="PZE72" s="0"/>
      <c r="PZF72" s="0"/>
      <c r="PZG72" s="0"/>
      <c r="PZH72" s="0"/>
      <c r="PZI72" s="0"/>
      <c r="PZJ72" s="0"/>
      <c r="PZK72" s="0"/>
      <c r="PZL72" s="0"/>
      <c r="PZM72" s="0"/>
      <c r="PZN72" s="0"/>
      <c r="PZO72" s="0"/>
      <c r="PZP72" s="0"/>
      <c r="PZQ72" s="0"/>
      <c r="PZR72" s="0"/>
      <c r="PZS72" s="0"/>
      <c r="PZT72" s="0"/>
      <c r="PZU72" s="0"/>
      <c r="PZV72" s="0"/>
      <c r="PZW72" s="0"/>
      <c r="PZX72" s="0"/>
      <c r="PZY72" s="0"/>
      <c r="PZZ72" s="0"/>
      <c r="QAA72" s="0"/>
      <c r="QAB72" s="0"/>
      <c r="QAC72" s="0"/>
      <c r="QAD72" s="0"/>
      <c r="QAE72" s="0"/>
      <c r="QAF72" s="0"/>
      <c r="QAG72" s="0"/>
      <c r="QAH72" s="0"/>
      <c r="QAI72" s="0"/>
      <c r="QAJ72" s="0"/>
      <c r="QAK72" s="0"/>
      <c r="QAL72" s="0"/>
      <c r="QAM72" s="0"/>
      <c r="QAN72" s="0"/>
      <c r="QAO72" s="0"/>
      <c r="QAP72" s="0"/>
      <c r="QAQ72" s="0"/>
      <c r="QAR72" s="0"/>
      <c r="QAS72" s="0"/>
      <c r="QAT72" s="0"/>
      <c r="QAU72" s="0"/>
      <c r="QAV72" s="0"/>
      <c r="QAW72" s="0"/>
      <c r="QAX72" s="0"/>
      <c r="QAY72" s="0"/>
      <c r="QAZ72" s="0"/>
      <c r="QBA72" s="0"/>
      <c r="QBB72" s="0"/>
      <c r="QBC72" s="0"/>
      <c r="QBD72" s="0"/>
      <c r="QBE72" s="0"/>
      <c r="QBF72" s="0"/>
      <c r="QBG72" s="0"/>
      <c r="QBH72" s="0"/>
      <c r="QBI72" s="0"/>
      <c r="QBJ72" s="0"/>
      <c r="QBK72" s="0"/>
      <c r="QBL72" s="0"/>
      <c r="QBM72" s="0"/>
      <c r="QBN72" s="0"/>
      <c r="QBO72" s="0"/>
      <c r="QBP72" s="0"/>
      <c r="QBQ72" s="0"/>
      <c r="QBR72" s="0"/>
      <c r="QBS72" s="0"/>
      <c r="QBT72" s="0"/>
      <c r="QBU72" s="0"/>
      <c r="QBV72" s="0"/>
      <c r="QBW72" s="0"/>
      <c r="QBX72" s="0"/>
      <c r="QBY72" s="0"/>
      <c r="QBZ72" s="0"/>
      <c r="QCA72" s="0"/>
      <c r="QCB72" s="0"/>
      <c r="QCC72" s="0"/>
      <c r="QCD72" s="0"/>
      <c r="QCE72" s="0"/>
      <c r="QCF72" s="0"/>
      <c r="QCG72" s="0"/>
      <c r="QCH72" s="0"/>
      <c r="QCI72" s="0"/>
      <c r="QCJ72" s="0"/>
      <c r="QCK72" s="0"/>
      <c r="QCL72" s="0"/>
      <c r="QCM72" s="0"/>
      <c r="QCN72" s="0"/>
      <c r="QCO72" s="0"/>
      <c r="QCP72" s="0"/>
      <c r="QCQ72" s="0"/>
      <c r="QCR72" s="0"/>
      <c r="QCS72" s="0"/>
      <c r="QCT72" s="0"/>
      <c r="QCU72" s="0"/>
      <c r="QCV72" s="0"/>
      <c r="QCW72" s="0"/>
      <c r="QCX72" s="0"/>
      <c r="QCY72" s="0"/>
      <c r="QCZ72" s="0"/>
      <c r="QDA72" s="0"/>
      <c r="QDB72" s="0"/>
      <c r="QDC72" s="0"/>
      <c r="QDD72" s="0"/>
      <c r="QDE72" s="0"/>
      <c r="QDF72" s="0"/>
      <c r="QDG72" s="0"/>
      <c r="QDH72" s="0"/>
      <c r="QDI72" s="0"/>
      <c r="QDJ72" s="0"/>
      <c r="QDK72" s="0"/>
      <c r="QDL72" s="0"/>
      <c r="QDM72" s="0"/>
      <c r="QDN72" s="0"/>
      <c r="QDO72" s="0"/>
      <c r="QDP72" s="0"/>
      <c r="QDQ72" s="0"/>
      <c r="QDR72" s="0"/>
      <c r="QDS72" s="0"/>
      <c r="QDT72" s="0"/>
      <c r="QDU72" s="0"/>
      <c r="QDV72" s="0"/>
      <c r="QDW72" s="0"/>
      <c r="QDX72" s="0"/>
      <c r="QDY72" s="0"/>
      <c r="QDZ72" s="0"/>
      <c r="QEA72" s="0"/>
      <c r="QEB72" s="0"/>
      <c r="QEC72" s="0"/>
      <c r="QED72" s="0"/>
      <c r="QEE72" s="0"/>
      <c r="QEF72" s="0"/>
      <c r="QEG72" s="0"/>
      <c r="QEH72" s="0"/>
      <c r="QEI72" s="0"/>
      <c r="QEJ72" s="0"/>
      <c r="QEK72" s="0"/>
      <c r="QEL72" s="0"/>
      <c r="QEM72" s="0"/>
      <c r="QEN72" s="0"/>
      <c r="QEO72" s="0"/>
      <c r="QEP72" s="0"/>
      <c r="QEQ72" s="0"/>
      <c r="QER72" s="0"/>
      <c r="QES72" s="0"/>
      <c r="QET72" s="0"/>
      <c r="QEU72" s="0"/>
      <c r="QEV72" s="0"/>
      <c r="QEW72" s="0"/>
      <c r="QEX72" s="0"/>
      <c r="QEY72" s="0"/>
      <c r="QEZ72" s="0"/>
      <c r="QFA72" s="0"/>
      <c r="QFB72" s="0"/>
      <c r="QFC72" s="0"/>
      <c r="QFD72" s="0"/>
      <c r="QFE72" s="0"/>
      <c r="QFF72" s="0"/>
      <c r="QFG72" s="0"/>
      <c r="QFH72" s="0"/>
      <c r="QFI72" s="0"/>
      <c r="QFJ72" s="0"/>
      <c r="QFK72" s="0"/>
      <c r="QFL72" s="0"/>
      <c r="QFM72" s="0"/>
      <c r="QFN72" s="0"/>
      <c r="QFO72" s="0"/>
      <c r="QFP72" s="0"/>
      <c r="QFQ72" s="0"/>
      <c r="QFR72" s="0"/>
      <c r="QFS72" s="0"/>
      <c r="QFT72" s="0"/>
      <c r="QFU72" s="0"/>
      <c r="QFV72" s="0"/>
      <c r="QFW72" s="0"/>
      <c r="QFX72" s="0"/>
      <c r="QFY72" s="0"/>
      <c r="QFZ72" s="0"/>
      <c r="QGA72" s="0"/>
      <c r="QGB72" s="0"/>
      <c r="QGC72" s="0"/>
      <c r="QGD72" s="0"/>
      <c r="QGE72" s="0"/>
      <c r="QGF72" s="0"/>
      <c r="QGG72" s="0"/>
      <c r="QGH72" s="0"/>
      <c r="QGI72" s="0"/>
      <c r="QGJ72" s="0"/>
      <c r="QGK72" s="0"/>
      <c r="QGL72" s="0"/>
      <c r="QGM72" s="0"/>
      <c r="QGN72" s="0"/>
      <c r="QGO72" s="0"/>
      <c r="QGP72" s="0"/>
      <c r="QGQ72" s="0"/>
      <c r="QGR72" s="0"/>
      <c r="QGS72" s="0"/>
      <c r="QGT72" s="0"/>
      <c r="QGU72" s="0"/>
      <c r="QGV72" s="0"/>
      <c r="QGW72" s="0"/>
      <c r="QGX72" s="0"/>
      <c r="QGY72" s="0"/>
      <c r="QGZ72" s="0"/>
      <c r="QHA72" s="0"/>
      <c r="QHB72" s="0"/>
      <c r="QHC72" s="0"/>
      <c r="QHD72" s="0"/>
      <c r="QHE72" s="0"/>
      <c r="QHF72" s="0"/>
      <c r="QHG72" s="0"/>
      <c r="QHH72" s="0"/>
      <c r="QHI72" s="0"/>
      <c r="QHJ72" s="0"/>
      <c r="QHK72" s="0"/>
      <c r="QHL72" s="0"/>
      <c r="QHM72" s="0"/>
      <c r="QHN72" s="0"/>
      <c r="QHO72" s="0"/>
      <c r="QHP72" s="0"/>
      <c r="QHQ72" s="0"/>
      <c r="QHR72" s="0"/>
      <c r="QHS72" s="0"/>
      <c r="QHT72" s="0"/>
      <c r="QHU72" s="0"/>
      <c r="QHV72" s="0"/>
      <c r="QHW72" s="0"/>
      <c r="QHX72" s="0"/>
      <c r="QHY72" s="0"/>
      <c r="QHZ72" s="0"/>
      <c r="QIA72" s="0"/>
      <c r="QIB72" s="0"/>
      <c r="QIC72" s="0"/>
      <c r="QID72" s="0"/>
      <c r="QIE72" s="0"/>
      <c r="QIF72" s="0"/>
      <c r="QIG72" s="0"/>
      <c r="QIH72" s="0"/>
      <c r="QII72" s="0"/>
      <c r="QIJ72" s="0"/>
      <c r="QIK72" s="0"/>
      <c r="QIL72" s="0"/>
      <c r="QIM72" s="0"/>
      <c r="QIN72" s="0"/>
      <c r="QIO72" s="0"/>
      <c r="QIP72" s="0"/>
      <c r="QIQ72" s="0"/>
      <c r="QIR72" s="0"/>
      <c r="QIS72" s="0"/>
      <c r="QIT72" s="0"/>
      <c r="QIU72" s="0"/>
      <c r="QIV72" s="0"/>
      <c r="QIW72" s="0"/>
      <c r="QIX72" s="0"/>
      <c r="QIY72" s="0"/>
      <c r="QIZ72" s="0"/>
      <c r="QJA72" s="0"/>
      <c r="QJB72" s="0"/>
      <c r="QJC72" s="0"/>
      <c r="QJD72" s="0"/>
      <c r="QJE72" s="0"/>
      <c r="QJF72" s="0"/>
      <c r="QJG72" s="0"/>
      <c r="QJH72" s="0"/>
      <c r="QJI72" s="0"/>
      <c r="QJJ72" s="0"/>
      <c r="QJK72" s="0"/>
      <c r="QJL72" s="0"/>
      <c r="QJM72" s="0"/>
      <c r="QJN72" s="0"/>
      <c r="QJO72" s="0"/>
      <c r="QJP72" s="0"/>
      <c r="QJQ72" s="0"/>
      <c r="QJR72" s="0"/>
      <c r="QJS72" s="0"/>
      <c r="QJT72" s="0"/>
      <c r="QJU72" s="0"/>
      <c r="QJV72" s="0"/>
      <c r="QJW72" s="0"/>
      <c r="QJX72" s="0"/>
      <c r="QJY72" s="0"/>
      <c r="QJZ72" s="0"/>
      <c r="QKA72" s="0"/>
      <c r="QKB72" s="0"/>
      <c r="QKC72" s="0"/>
      <c r="QKD72" s="0"/>
      <c r="QKE72" s="0"/>
      <c r="QKF72" s="0"/>
      <c r="QKG72" s="0"/>
      <c r="QKH72" s="0"/>
      <c r="QKI72" s="0"/>
      <c r="QKJ72" s="0"/>
      <c r="QKK72" s="0"/>
      <c r="QKL72" s="0"/>
      <c r="QKM72" s="0"/>
      <c r="QKN72" s="0"/>
      <c r="QKO72" s="0"/>
      <c r="QKP72" s="0"/>
      <c r="QKQ72" s="0"/>
      <c r="QKR72" s="0"/>
      <c r="QKS72" s="0"/>
      <c r="QKT72" s="0"/>
      <c r="QKU72" s="0"/>
      <c r="QKV72" s="0"/>
      <c r="QKW72" s="0"/>
      <c r="QKX72" s="0"/>
      <c r="QKY72" s="0"/>
      <c r="QKZ72" s="0"/>
      <c r="QLA72" s="0"/>
      <c r="QLB72" s="0"/>
      <c r="QLC72" s="0"/>
      <c r="QLD72" s="0"/>
      <c r="QLE72" s="0"/>
      <c r="QLF72" s="0"/>
      <c r="QLG72" s="0"/>
      <c r="QLH72" s="0"/>
      <c r="QLI72" s="0"/>
      <c r="QLJ72" s="0"/>
      <c r="QLK72" s="0"/>
      <c r="QLL72" s="0"/>
      <c r="QLM72" s="0"/>
      <c r="QLN72" s="0"/>
      <c r="QLO72" s="0"/>
      <c r="QLP72" s="0"/>
      <c r="QLQ72" s="0"/>
      <c r="QLR72" s="0"/>
      <c r="QLS72" s="0"/>
      <c r="QLT72" s="0"/>
      <c r="QLU72" s="0"/>
      <c r="QLV72" s="0"/>
      <c r="QLW72" s="0"/>
      <c r="QLX72" s="0"/>
      <c r="QLY72" s="0"/>
      <c r="QLZ72" s="0"/>
      <c r="QMA72" s="0"/>
      <c r="QMB72" s="0"/>
      <c r="QMC72" s="0"/>
      <c r="QMD72" s="0"/>
      <c r="QME72" s="0"/>
      <c r="QMF72" s="0"/>
      <c r="QMG72" s="0"/>
      <c r="QMH72" s="0"/>
      <c r="QMI72" s="0"/>
      <c r="QMJ72" s="0"/>
      <c r="QMK72" s="0"/>
      <c r="QML72" s="0"/>
      <c r="QMM72" s="0"/>
      <c r="QMN72" s="0"/>
      <c r="QMO72" s="0"/>
      <c r="QMP72" s="0"/>
      <c r="QMQ72" s="0"/>
      <c r="QMR72" s="0"/>
      <c r="QMS72" s="0"/>
      <c r="QMT72" s="0"/>
      <c r="QMU72" s="0"/>
      <c r="QMV72" s="0"/>
      <c r="QMW72" s="0"/>
      <c r="QMX72" s="0"/>
      <c r="QMY72" s="0"/>
      <c r="QMZ72" s="0"/>
      <c r="QNA72" s="0"/>
      <c r="QNB72" s="0"/>
      <c r="QNC72" s="0"/>
      <c r="QND72" s="0"/>
      <c r="QNE72" s="0"/>
      <c r="QNF72" s="0"/>
      <c r="QNG72" s="0"/>
      <c r="QNH72" s="0"/>
      <c r="QNI72" s="0"/>
      <c r="QNJ72" s="0"/>
      <c r="QNK72" s="0"/>
      <c r="QNL72" s="0"/>
      <c r="QNM72" s="0"/>
      <c r="QNN72" s="0"/>
      <c r="QNO72" s="0"/>
      <c r="QNP72" s="0"/>
      <c r="QNQ72" s="0"/>
      <c r="QNR72" s="0"/>
      <c r="QNS72" s="0"/>
      <c r="QNT72" s="0"/>
      <c r="QNU72" s="0"/>
      <c r="QNV72" s="0"/>
      <c r="QNW72" s="0"/>
      <c r="QNX72" s="0"/>
      <c r="QNY72" s="0"/>
      <c r="QNZ72" s="0"/>
      <c r="QOA72" s="0"/>
      <c r="QOB72" s="0"/>
      <c r="QOC72" s="0"/>
      <c r="QOD72" s="0"/>
      <c r="QOE72" s="0"/>
      <c r="QOF72" s="0"/>
      <c r="QOG72" s="0"/>
      <c r="QOH72" s="0"/>
      <c r="QOI72" s="0"/>
      <c r="QOJ72" s="0"/>
      <c r="QOK72" s="0"/>
      <c r="QOL72" s="0"/>
      <c r="QOM72" s="0"/>
      <c r="QON72" s="0"/>
      <c r="QOO72" s="0"/>
      <c r="QOP72" s="0"/>
      <c r="QOQ72" s="0"/>
      <c r="QOR72" s="0"/>
      <c r="QOS72" s="0"/>
      <c r="QOT72" s="0"/>
      <c r="QOU72" s="0"/>
      <c r="QOV72" s="0"/>
      <c r="QOW72" s="0"/>
      <c r="QOX72" s="0"/>
      <c r="QOY72" s="0"/>
      <c r="QOZ72" s="0"/>
      <c r="QPA72" s="0"/>
      <c r="QPB72" s="0"/>
      <c r="QPC72" s="0"/>
      <c r="QPD72" s="0"/>
      <c r="QPE72" s="0"/>
      <c r="QPF72" s="0"/>
      <c r="QPG72" s="0"/>
      <c r="QPH72" s="0"/>
      <c r="QPI72" s="0"/>
      <c r="QPJ72" s="0"/>
      <c r="QPK72" s="0"/>
      <c r="QPL72" s="0"/>
      <c r="QPM72" s="0"/>
      <c r="QPN72" s="0"/>
      <c r="QPO72" s="0"/>
      <c r="QPP72" s="0"/>
      <c r="QPQ72" s="0"/>
      <c r="QPR72" s="0"/>
      <c r="QPS72" s="0"/>
      <c r="QPT72" s="0"/>
      <c r="QPU72" s="0"/>
      <c r="QPV72" s="0"/>
      <c r="QPW72" s="0"/>
      <c r="QPX72" s="0"/>
      <c r="QPY72" s="0"/>
      <c r="QPZ72" s="0"/>
      <c r="QQA72" s="0"/>
      <c r="QQB72" s="0"/>
      <c r="QQC72" s="0"/>
      <c r="QQD72" s="0"/>
      <c r="QQE72" s="0"/>
      <c r="QQF72" s="0"/>
      <c r="QQG72" s="0"/>
      <c r="QQH72" s="0"/>
      <c r="QQI72" s="0"/>
      <c r="QQJ72" s="0"/>
      <c r="QQK72" s="0"/>
      <c r="QQL72" s="0"/>
      <c r="QQM72" s="0"/>
      <c r="QQN72" s="0"/>
      <c r="QQO72" s="0"/>
      <c r="QQP72" s="0"/>
      <c r="QQQ72" s="0"/>
      <c r="QQR72" s="0"/>
      <c r="QQS72" s="0"/>
      <c r="QQT72" s="0"/>
      <c r="QQU72" s="0"/>
      <c r="QQV72" s="0"/>
      <c r="QQW72" s="0"/>
      <c r="QQX72" s="0"/>
      <c r="QQY72" s="0"/>
      <c r="QQZ72" s="0"/>
      <c r="QRA72" s="0"/>
      <c r="QRB72" s="0"/>
      <c r="QRC72" s="0"/>
      <c r="QRD72" s="0"/>
      <c r="QRE72" s="0"/>
      <c r="QRF72" s="0"/>
      <c r="QRG72" s="0"/>
      <c r="QRH72" s="0"/>
      <c r="QRI72" s="0"/>
      <c r="QRJ72" s="0"/>
      <c r="QRK72" s="0"/>
      <c r="QRL72" s="0"/>
      <c r="QRM72" s="0"/>
      <c r="QRN72" s="0"/>
      <c r="QRO72" s="0"/>
      <c r="QRP72" s="0"/>
      <c r="QRQ72" s="0"/>
      <c r="QRR72" s="0"/>
      <c r="QRS72" s="0"/>
      <c r="QRT72" s="0"/>
      <c r="QRU72" s="0"/>
      <c r="QRV72" s="0"/>
      <c r="QRW72" s="0"/>
      <c r="QRX72" s="0"/>
      <c r="QRY72" s="0"/>
      <c r="QRZ72" s="0"/>
      <c r="QSA72" s="0"/>
      <c r="QSB72" s="0"/>
      <c r="QSC72" s="0"/>
      <c r="QSD72" s="0"/>
      <c r="QSE72" s="0"/>
      <c r="QSF72" s="0"/>
      <c r="QSG72" s="0"/>
      <c r="QSH72" s="0"/>
      <c r="QSI72" s="0"/>
      <c r="QSJ72" s="0"/>
      <c r="QSK72" s="0"/>
      <c r="QSL72" s="0"/>
      <c r="QSM72" s="0"/>
      <c r="QSN72" s="0"/>
      <c r="QSO72" s="0"/>
      <c r="QSP72" s="0"/>
      <c r="QSQ72" s="0"/>
      <c r="QSR72" s="0"/>
      <c r="QSS72" s="0"/>
      <c r="QST72" s="0"/>
      <c r="QSU72" s="0"/>
      <c r="QSV72" s="0"/>
      <c r="QSW72" s="0"/>
      <c r="QSX72" s="0"/>
      <c r="QSY72" s="0"/>
      <c r="QSZ72" s="0"/>
      <c r="QTA72" s="0"/>
      <c r="QTB72" s="0"/>
      <c r="QTC72" s="0"/>
      <c r="QTD72" s="0"/>
      <c r="QTE72" s="0"/>
      <c r="QTF72" s="0"/>
      <c r="QTG72" s="0"/>
      <c r="QTH72" s="0"/>
      <c r="QTI72" s="0"/>
      <c r="QTJ72" s="0"/>
      <c r="QTK72" s="0"/>
      <c r="QTL72" s="0"/>
      <c r="QTM72" s="0"/>
      <c r="QTN72" s="0"/>
      <c r="QTO72" s="0"/>
      <c r="QTP72" s="0"/>
      <c r="QTQ72" s="0"/>
      <c r="QTR72" s="0"/>
      <c r="QTS72" s="0"/>
      <c r="QTT72" s="0"/>
      <c r="QTU72" s="0"/>
      <c r="QTV72" s="0"/>
      <c r="QTW72" s="0"/>
      <c r="QTX72" s="0"/>
      <c r="QTY72" s="0"/>
      <c r="QTZ72" s="0"/>
      <c r="QUA72" s="0"/>
      <c r="QUB72" s="0"/>
      <c r="QUC72" s="0"/>
      <c r="QUD72" s="0"/>
      <c r="QUE72" s="0"/>
      <c r="QUF72" s="0"/>
      <c r="QUG72" s="0"/>
      <c r="QUH72" s="0"/>
      <c r="QUI72" s="0"/>
      <c r="QUJ72" s="0"/>
      <c r="QUK72" s="0"/>
      <c r="QUL72" s="0"/>
      <c r="QUM72" s="0"/>
      <c r="QUN72" s="0"/>
      <c r="QUO72" s="0"/>
      <c r="QUP72" s="0"/>
      <c r="QUQ72" s="0"/>
      <c r="QUR72" s="0"/>
      <c r="QUS72" s="0"/>
      <c r="QUT72" s="0"/>
      <c r="QUU72" s="0"/>
      <c r="QUV72" s="0"/>
      <c r="QUW72" s="0"/>
      <c r="QUX72" s="0"/>
      <c r="QUY72" s="0"/>
      <c r="QUZ72" s="0"/>
      <c r="QVA72" s="0"/>
      <c r="QVB72" s="0"/>
      <c r="QVC72" s="0"/>
      <c r="QVD72" s="0"/>
      <c r="QVE72" s="0"/>
      <c r="QVF72" s="0"/>
      <c r="QVG72" s="0"/>
      <c r="QVH72" s="0"/>
      <c r="QVI72" s="0"/>
      <c r="QVJ72" s="0"/>
      <c r="QVK72" s="0"/>
      <c r="QVL72" s="0"/>
      <c r="QVM72" s="0"/>
      <c r="QVN72" s="0"/>
      <c r="QVO72" s="0"/>
      <c r="QVP72" s="0"/>
      <c r="QVQ72" s="0"/>
      <c r="QVR72" s="0"/>
      <c r="QVS72" s="0"/>
      <c r="QVT72" s="0"/>
      <c r="QVU72" s="0"/>
      <c r="QVV72" s="0"/>
      <c r="QVW72" s="0"/>
      <c r="QVX72" s="0"/>
      <c r="QVY72" s="0"/>
      <c r="QVZ72" s="0"/>
      <c r="QWA72" s="0"/>
      <c r="QWB72" s="0"/>
      <c r="QWC72" s="0"/>
      <c r="QWD72" s="0"/>
      <c r="QWE72" s="0"/>
      <c r="QWF72" s="0"/>
      <c r="QWG72" s="0"/>
      <c r="QWH72" s="0"/>
      <c r="QWI72" s="0"/>
      <c r="QWJ72" s="0"/>
      <c r="QWK72" s="0"/>
      <c r="QWL72" s="0"/>
      <c r="QWM72" s="0"/>
      <c r="QWN72" s="0"/>
      <c r="QWO72" s="0"/>
      <c r="QWP72" s="0"/>
      <c r="QWQ72" s="0"/>
      <c r="QWR72" s="0"/>
      <c r="QWS72" s="0"/>
      <c r="QWT72" s="0"/>
      <c r="QWU72" s="0"/>
      <c r="QWV72" s="0"/>
      <c r="QWW72" s="0"/>
      <c r="QWX72" s="0"/>
      <c r="QWY72" s="0"/>
      <c r="QWZ72" s="0"/>
      <c r="QXA72" s="0"/>
      <c r="QXB72" s="0"/>
      <c r="QXC72" s="0"/>
      <c r="QXD72" s="0"/>
      <c r="QXE72" s="0"/>
      <c r="QXF72" s="0"/>
      <c r="QXG72" s="0"/>
      <c r="QXH72" s="0"/>
      <c r="QXI72" s="0"/>
      <c r="QXJ72" s="0"/>
      <c r="QXK72" s="0"/>
      <c r="QXL72" s="0"/>
      <c r="QXM72" s="0"/>
      <c r="QXN72" s="0"/>
      <c r="QXO72" s="0"/>
      <c r="QXP72" s="0"/>
      <c r="QXQ72" s="0"/>
      <c r="QXR72" s="0"/>
      <c r="QXS72" s="0"/>
      <c r="QXT72" s="0"/>
      <c r="QXU72" s="0"/>
      <c r="QXV72" s="0"/>
      <c r="QXW72" s="0"/>
      <c r="QXX72" s="0"/>
      <c r="QXY72" s="0"/>
      <c r="QXZ72" s="0"/>
      <c r="QYA72" s="0"/>
      <c r="QYB72" s="0"/>
      <c r="QYC72" s="0"/>
      <c r="QYD72" s="0"/>
      <c r="QYE72" s="0"/>
      <c r="QYF72" s="0"/>
      <c r="QYG72" s="0"/>
      <c r="QYH72" s="0"/>
      <c r="QYI72" s="0"/>
      <c r="QYJ72" s="0"/>
      <c r="QYK72" s="0"/>
      <c r="QYL72" s="0"/>
      <c r="QYM72" s="0"/>
      <c r="QYN72" s="0"/>
      <c r="QYO72" s="0"/>
      <c r="QYP72" s="0"/>
      <c r="QYQ72" s="0"/>
      <c r="QYR72" s="0"/>
      <c r="QYS72" s="0"/>
      <c r="QYT72" s="0"/>
      <c r="QYU72" s="0"/>
      <c r="QYV72" s="0"/>
      <c r="QYW72" s="0"/>
      <c r="QYX72" s="0"/>
      <c r="QYY72" s="0"/>
      <c r="QYZ72" s="0"/>
      <c r="QZA72" s="0"/>
      <c r="QZB72" s="0"/>
      <c r="QZC72" s="0"/>
      <c r="QZD72" s="0"/>
      <c r="QZE72" s="0"/>
      <c r="QZF72" s="0"/>
      <c r="QZG72" s="0"/>
      <c r="QZH72" s="0"/>
      <c r="QZI72" s="0"/>
      <c r="QZJ72" s="0"/>
      <c r="QZK72" s="0"/>
      <c r="QZL72" s="0"/>
      <c r="QZM72" s="0"/>
      <c r="QZN72" s="0"/>
      <c r="QZO72" s="0"/>
      <c r="QZP72" s="0"/>
      <c r="QZQ72" s="0"/>
      <c r="QZR72" s="0"/>
      <c r="QZS72" s="0"/>
      <c r="QZT72" s="0"/>
      <c r="QZU72" s="0"/>
      <c r="QZV72" s="0"/>
      <c r="QZW72" s="0"/>
      <c r="QZX72" s="0"/>
      <c r="QZY72" s="0"/>
      <c r="QZZ72" s="0"/>
      <c r="RAA72" s="0"/>
      <c r="RAB72" s="0"/>
      <c r="RAC72" s="0"/>
      <c r="RAD72" s="0"/>
      <c r="RAE72" s="0"/>
      <c r="RAF72" s="0"/>
      <c r="RAG72" s="0"/>
      <c r="RAH72" s="0"/>
      <c r="RAI72" s="0"/>
      <c r="RAJ72" s="0"/>
      <c r="RAK72" s="0"/>
      <c r="RAL72" s="0"/>
      <c r="RAM72" s="0"/>
      <c r="RAN72" s="0"/>
      <c r="RAO72" s="0"/>
      <c r="RAP72" s="0"/>
      <c r="RAQ72" s="0"/>
      <c r="RAR72" s="0"/>
      <c r="RAS72" s="0"/>
      <c r="RAT72" s="0"/>
      <c r="RAU72" s="0"/>
      <c r="RAV72" s="0"/>
      <c r="RAW72" s="0"/>
      <c r="RAX72" s="0"/>
      <c r="RAY72" s="0"/>
      <c r="RAZ72" s="0"/>
      <c r="RBA72" s="0"/>
      <c r="RBB72" s="0"/>
      <c r="RBC72" s="0"/>
      <c r="RBD72" s="0"/>
      <c r="RBE72" s="0"/>
      <c r="RBF72" s="0"/>
      <c r="RBG72" s="0"/>
      <c r="RBH72" s="0"/>
      <c r="RBI72" s="0"/>
      <c r="RBJ72" s="0"/>
      <c r="RBK72" s="0"/>
      <c r="RBL72" s="0"/>
      <c r="RBM72" s="0"/>
      <c r="RBN72" s="0"/>
      <c r="RBO72" s="0"/>
      <c r="RBP72" s="0"/>
      <c r="RBQ72" s="0"/>
      <c r="RBR72" s="0"/>
      <c r="RBS72" s="0"/>
      <c r="RBT72" s="0"/>
      <c r="RBU72" s="0"/>
      <c r="RBV72" s="0"/>
      <c r="RBW72" s="0"/>
      <c r="RBX72" s="0"/>
      <c r="RBY72" s="0"/>
      <c r="RBZ72" s="0"/>
      <c r="RCA72" s="0"/>
      <c r="RCB72" s="0"/>
      <c r="RCC72" s="0"/>
      <c r="RCD72" s="0"/>
      <c r="RCE72" s="0"/>
      <c r="RCF72" s="0"/>
      <c r="RCG72" s="0"/>
      <c r="RCH72" s="0"/>
      <c r="RCI72" s="0"/>
      <c r="RCJ72" s="0"/>
      <c r="RCK72" s="0"/>
      <c r="RCL72" s="0"/>
      <c r="RCM72" s="0"/>
      <c r="RCN72" s="0"/>
      <c r="RCO72" s="0"/>
      <c r="RCP72" s="0"/>
      <c r="RCQ72" s="0"/>
      <c r="RCR72" s="0"/>
      <c r="RCS72" s="0"/>
      <c r="RCT72" s="0"/>
      <c r="RCU72" s="0"/>
      <c r="RCV72" s="0"/>
      <c r="RCW72" s="0"/>
      <c r="RCX72" s="0"/>
      <c r="RCY72" s="0"/>
      <c r="RCZ72" s="0"/>
      <c r="RDA72" s="0"/>
      <c r="RDB72" s="0"/>
      <c r="RDC72" s="0"/>
      <c r="RDD72" s="0"/>
      <c r="RDE72" s="0"/>
      <c r="RDF72" s="0"/>
      <c r="RDG72" s="0"/>
      <c r="RDH72" s="0"/>
      <c r="RDI72" s="0"/>
      <c r="RDJ72" s="0"/>
      <c r="RDK72" s="0"/>
      <c r="RDL72" s="0"/>
      <c r="RDM72" s="0"/>
      <c r="RDN72" s="0"/>
      <c r="RDO72" s="0"/>
      <c r="RDP72" s="0"/>
      <c r="RDQ72" s="0"/>
      <c r="RDR72" s="0"/>
      <c r="RDS72" s="0"/>
      <c r="RDT72" s="0"/>
      <c r="RDU72" s="0"/>
      <c r="RDV72" s="0"/>
      <c r="RDW72" s="0"/>
      <c r="RDX72" s="0"/>
      <c r="RDY72" s="0"/>
      <c r="RDZ72" s="0"/>
      <c r="REA72" s="0"/>
      <c r="REB72" s="0"/>
      <c r="REC72" s="0"/>
      <c r="RED72" s="0"/>
      <c r="REE72" s="0"/>
      <c r="REF72" s="0"/>
      <c r="REG72" s="0"/>
      <c r="REH72" s="0"/>
      <c r="REI72" s="0"/>
      <c r="REJ72" s="0"/>
      <c r="REK72" s="0"/>
      <c r="REL72" s="0"/>
      <c r="REM72" s="0"/>
      <c r="REN72" s="0"/>
      <c r="REO72" s="0"/>
      <c r="REP72" s="0"/>
      <c r="REQ72" s="0"/>
      <c r="RER72" s="0"/>
      <c r="RES72" s="0"/>
      <c r="RET72" s="0"/>
      <c r="REU72" s="0"/>
      <c r="REV72" s="0"/>
      <c r="REW72" s="0"/>
      <c r="REX72" s="0"/>
      <c r="REY72" s="0"/>
      <c r="REZ72" s="0"/>
      <c r="RFA72" s="0"/>
      <c r="RFB72" s="0"/>
      <c r="RFC72" s="0"/>
      <c r="RFD72" s="0"/>
      <c r="RFE72" s="0"/>
      <c r="RFF72" s="0"/>
      <c r="RFG72" s="0"/>
      <c r="RFH72" s="0"/>
      <c r="RFI72" s="0"/>
      <c r="RFJ72" s="0"/>
      <c r="RFK72" s="0"/>
      <c r="RFL72" s="0"/>
      <c r="RFM72" s="0"/>
      <c r="RFN72" s="0"/>
      <c r="RFO72" s="0"/>
      <c r="RFP72" s="0"/>
      <c r="RFQ72" s="0"/>
      <c r="RFR72" s="0"/>
      <c r="RFS72" s="0"/>
      <c r="RFT72" s="0"/>
      <c r="RFU72" s="0"/>
      <c r="RFV72" s="0"/>
      <c r="RFW72" s="0"/>
      <c r="RFX72" s="0"/>
      <c r="RFY72" s="0"/>
      <c r="RFZ72" s="0"/>
      <c r="RGA72" s="0"/>
      <c r="RGB72" s="0"/>
      <c r="RGC72" s="0"/>
      <c r="RGD72" s="0"/>
      <c r="RGE72" s="0"/>
      <c r="RGF72" s="0"/>
      <c r="RGG72" s="0"/>
      <c r="RGH72" s="0"/>
      <c r="RGI72" s="0"/>
      <c r="RGJ72" s="0"/>
      <c r="RGK72" s="0"/>
      <c r="RGL72" s="0"/>
      <c r="RGM72" s="0"/>
      <c r="RGN72" s="0"/>
      <c r="RGO72" s="0"/>
      <c r="RGP72" s="0"/>
      <c r="RGQ72" s="0"/>
      <c r="RGR72" s="0"/>
      <c r="RGS72" s="0"/>
      <c r="RGT72" s="0"/>
      <c r="RGU72" s="0"/>
      <c r="RGV72" s="0"/>
      <c r="RGW72" s="0"/>
      <c r="RGX72" s="0"/>
      <c r="RGY72" s="0"/>
      <c r="RGZ72" s="0"/>
      <c r="RHA72" s="0"/>
      <c r="RHB72" s="0"/>
      <c r="RHC72" s="0"/>
      <c r="RHD72" s="0"/>
      <c r="RHE72" s="0"/>
      <c r="RHF72" s="0"/>
      <c r="RHG72" s="0"/>
      <c r="RHH72" s="0"/>
      <c r="RHI72" s="0"/>
      <c r="RHJ72" s="0"/>
      <c r="RHK72" s="0"/>
      <c r="RHL72" s="0"/>
      <c r="RHM72" s="0"/>
      <c r="RHN72" s="0"/>
      <c r="RHO72" s="0"/>
      <c r="RHP72" s="0"/>
      <c r="RHQ72" s="0"/>
      <c r="RHR72" s="0"/>
      <c r="RHS72" s="0"/>
      <c r="RHT72" s="0"/>
      <c r="RHU72" s="0"/>
      <c r="RHV72" s="0"/>
      <c r="RHW72" s="0"/>
      <c r="RHX72" s="0"/>
      <c r="RHY72" s="0"/>
      <c r="RHZ72" s="0"/>
      <c r="RIA72" s="0"/>
      <c r="RIB72" s="0"/>
      <c r="RIC72" s="0"/>
      <c r="RID72" s="0"/>
      <c r="RIE72" s="0"/>
      <c r="RIF72" s="0"/>
      <c r="RIG72" s="0"/>
      <c r="RIH72" s="0"/>
      <c r="RII72" s="0"/>
      <c r="RIJ72" s="0"/>
      <c r="RIK72" s="0"/>
      <c r="RIL72" s="0"/>
      <c r="RIM72" s="0"/>
      <c r="RIN72" s="0"/>
      <c r="RIO72" s="0"/>
      <c r="RIP72" s="0"/>
      <c r="RIQ72" s="0"/>
      <c r="RIR72" s="0"/>
      <c r="RIS72" s="0"/>
      <c r="RIT72" s="0"/>
      <c r="RIU72" s="0"/>
      <c r="RIV72" s="0"/>
      <c r="RIW72" s="0"/>
      <c r="RIX72" s="0"/>
      <c r="RIY72" s="0"/>
      <c r="RIZ72" s="0"/>
      <c r="RJA72" s="0"/>
      <c r="RJB72" s="0"/>
      <c r="RJC72" s="0"/>
      <c r="RJD72" s="0"/>
      <c r="RJE72" s="0"/>
      <c r="RJF72" s="0"/>
      <c r="RJG72" s="0"/>
      <c r="RJH72" s="0"/>
      <c r="RJI72" s="0"/>
      <c r="RJJ72" s="0"/>
      <c r="RJK72" s="0"/>
      <c r="RJL72" s="0"/>
      <c r="RJM72" s="0"/>
      <c r="RJN72" s="0"/>
      <c r="RJO72" s="0"/>
      <c r="RJP72" s="0"/>
      <c r="RJQ72" s="0"/>
      <c r="RJR72" s="0"/>
      <c r="RJS72" s="0"/>
      <c r="RJT72" s="0"/>
      <c r="RJU72" s="0"/>
      <c r="RJV72" s="0"/>
      <c r="RJW72" s="0"/>
      <c r="RJX72" s="0"/>
      <c r="RJY72" s="0"/>
      <c r="RJZ72" s="0"/>
      <c r="RKA72" s="0"/>
      <c r="RKB72" s="0"/>
      <c r="RKC72" s="0"/>
      <c r="RKD72" s="0"/>
      <c r="RKE72" s="0"/>
      <c r="RKF72" s="0"/>
      <c r="RKG72" s="0"/>
      <c r="RKH72" s="0"/>
      <c r="RKI72" s="0"/>
      <c r="RKJ72" s="0"/>
      <c r="RKK72" s="0"/>
      <c r="RKL72" s="0"/>
      <c r="RKM72" s="0"/>
      <c r="RKN72" s="0"/>
      <c r="RKO72" s="0"/>
      <c r="RKP72" s="0"/>
      <c r="RKQ72" s="0"/>
      <c r="RKR72" s="0"/>
      <c r="RKS72" s="0"/>
      <c r="RKT72" s="0"/>
      <c r="RKU72" s="0"/>
      <c r="RKV72" s="0"/>
      <c r="RKW72" s="0"/>
      <c r="RKX72" s="0"/>
      <c r="RKY72" s="0"/>
      <c r="RKZ72" s="0"/>
      <c r="RLA72" s="0"/>
      <c r="RLB72" s="0"/>
      <c r="RLC72" s="0"/>
      <c r="RLD72" s="0"/>
      <c r="RLE72" s="0"/>
      <c r="RLF72" s="0"/>
      <c r="RLG72" s="0"/>
      <c r="RLH72" s="0"/>
      <c r="RLI72" s="0"/>
      <c r="RLJ72" s="0"/>
      <c r="RLK72" s="0"/>
      <c r="RLL72" s="0"/>
      <c r="RLM72" s="0"/>
      <c r="RLN72" s="0"/>
      <c r="RLO72" s="0"/>
      <c r="RLP72" s="0"/>
      <c r="RLQ72" s="0"/>
      <c r="RLR72" s="0"/>
      <c r="RLS72" s="0"/>
      <c r="RLT72" s="0"/>
      <c r="RLU72" s="0"/>
      <c r="RLV72" s="0"/>
      <c r="RLW72" s="0"/>
      <c r="RLX72" s="0"/>
      <c r="RLY72" s="0"/>
      <c r="RLZ72" s="0"/>
      <c r="RMA72" s="0"/>
      <c r="RMB72" s="0"/>
      <c r="RMC72" s="0"/>
      <c r="RMD72" s="0"/>
      <c r="RME72" s="0"/>
      <c r="RMF72" s="0"/>
      <c r="RMG72" s="0"/>
      <c r="RMH72" s="0"/>
      <c r="RMI72" s="0"/>
      <c r="RMJ72" s="0"/>
      <c r="RMK72" s="0"/>
      <c r="RML72" s="0"/>
      <c r="RMM72" s="0"/>
      <c r="RMN72" s="0"/>
      <c r="RMO72" s="0"/>
      <c r="RMP72" s="0"/>
      <c r="RMQ72" s="0"/>
      <c r="RMR72" s="0"/>
      <c r="RMS72" s="0"/>
      <c r="RMT72" s="0"/>
      <c r="RMU72" s="0"/>
      <c r="RMV72" s="0"/>
      <c r="RMW72" s="0"/>
      <c r="RMX72" s="0"/>
      <c r="RMY72" s="0"/>
      <c r="RMZ72" s="0"/>
      <c r="RNA72" s="0"/>
      <c r="RNB72" s="0"/>
      <c r="RNC72" s="0"/>
      <c r="RND72" s="0"/>
      <c r="RNE72" s="0"/>
      <c r="RNF72" s="0"/>
      <c r="RNG72" s="0"/>
      <c r="RNH72" s="0"/>
      <c r="RNI72" s="0"/>
      <c r="RNJ72" s="0"/>
      <c r="RNK72" s="0"/>
      <c r="RNL72" s="0"/>
      <c r="RNM72" s="0"/>
      <c r="RNN72" s="0"/>
      <c r="RNO72" s="0"/>
      <c r="RNP72" s="0"/>
      <c r="RNQ72" s="0"/>
      <c r="RNR72" s="0"/>
      <c r="RNS72" s="0"/>
      <c r="RNT72" s="0"/>
      <c r="RNU72" s="0"/>
      <c r="RNV72" s="0"/>
      <c r="RNW72" s="0"/>
      <c r="RNX72" s="0"/>
      <c r="RNY72" s="0"/>
      <c r="RNZ72" s="0"/>
      <c r="ROA72" s="0"/>
      <c r="ROB72" s="0"/>
      <c r="ROC72" s="0"/>
      <c r="ROD72" s="0"/>
      <c r="ROE72" s="0"/>
      <c r="ROF72" s="0"/>
      <c r="ROG72" s="0"/>
      <c r="ROH72" s="0"/>
      <c r="ROI72" s="0"/>
      <c r="ROJ72" s="0"/>
      <c r="ROK72" s="0"/>
      <c r="ROL72" s="0"/>
      <c r="ROM72" s="0"/>
      <c r="RON72" s="0"/>
      <c r="ROO72" s="0"/>
      <c r="ROP72" s="0"/>
      <c r="ROQ72" s="0"/>
      <c r="ROR72" s="0"/>
      <c r="ROS72" s="0"/>
      <c r="ROT72" s="0"/>
      <c r="ROU72" s="0"/>
      <c r="ROV72" s="0"/>
      <c r="ROW72" s="0"/>
      <c r="ROX72" s="0"/>
      <c r="ROY72" s="0"/>
      <c r="ROZ72" s="0"/>
      <c r="RPA72" s="0"/>
      <c r="RPB72" s="0"/>
      <c r="RPC72" s="0"/>
      <c r="RPD72" s="0"/>
      <c r="RPE72" s="0"/>
      <c r="RPF72" s="0"/>
      <c r="RPG72" s="0"/>
      <c r="RPH72" s="0"/>
      <c r="RPI72" s="0"/>
      <c r="RPJ72" s="0"/>
      <c r="RPK72" s="0"/>
      <c r="RPL72" s="0"/>
      <c r="RPM72" s="0"/>
      <c r="RPN72" s="0"/>
      <c r="RPO72" s="0"/>
      <c r="RPP72" s="0"/>
      <c r="RPQ72" s="0"/>
      <c r="RPR72" s="0"/>
      <c r="RPS72" s="0"/>
      <c r="RPT72" s="0"/>
      <c r="RPU72" s="0"/>
      <c r="RPV72" s="0"/>
      <c r="RPW72" s="0"/>
      <c r="RPX72" s="0"/>
      <c r="RPY72" s="0"/>
      <c r="RPZ72" s="0"/>
      <c r="RQA72" s="0"/>
      <c r="RQB72" s="0"/>
      <c r="RQC72" s="0"/>
      <c r="RQD72" s="0"/>
      <c r="RQE72" s="0"/>
      <c r="RQF72" s="0"/>
      <c r="RQG72" s="0"/>
      <c r="RQH72" s="0"/>
      <c r="RQI72" s="0"/>
      <c r="RQJ72" s="0"/>
      <c r="RQK72" s="0"/>
      <c r="RQL72" s="0"/>
      <c r="RQM72" s="0"/>
      <c r="RQN72" s="0"/>
      <c r="RQO72" s="0"/>
      <c r="RQP72" s="0"/>
      <c r="RQQ72" s="0"/>
      <c r="RQR72" s="0"/>
      <c r="RQS72" s="0"/>
      <c r="RQT72" s="0"/>
      <c r="RQU72" s="0"/>
      <c r="RQV72" s="0"/>
      <c r="RQW72" s="0"/>
      <c r="RQX72" s="0"/>
      <c r="RQY72" s="0"/>
      <c r="RQZ72" s="0"/>
      <c r="RRA72" s="0"/>
      <c r="RRB72" s="0"/>
      <c r="RRC72" s="0"/>
      <c r="RRD72" s="0"/>
      <c r="RRE72" s="0"/>
      <c r="RRF72" s="0"/>
      <c r="RRG72" s="0"/>
      <c r="RRH72" s="0"/>
      <c r="RRI72" s="0"/>
      <c r="RRJ72" s="0"/>
      <c r="RRK72" s="0"/>
      <c r="RRL72" s="0"/>
      <c r="RRM72" s="0"/>
      <c r="RRN72" s="0"/>
      <c r="RRO72" s="0"/>
      <c r="RRP72" s="0"/>
      <c r="RRQ72" s="0"/>
      <c r="RRR72" s="0"/>
      <c r="RRS72" s="0"/>
      <c r="RRT72" s="0"/>
      <c r="RRU72" s="0"/>
      <c r="RRV72" s="0"/>
      <c r="RRW72" s="0"/>
      <c r="RRX72" s="0"/>
      <c r="RRY72" s="0"/>
      <c r="RRZ72" s="0"/>
      <c r="RSA72" s="0"/>
      <c r="RSB72" s="0"/>
      <c r="RSC72" s="0"/>
      <c r="RSD72" s="0"/>
      <c r="RSE72" s="0"/>
      <c r="RSF72" s="0"/>
      <c r="RSG72" s="0"/>
      <c r="RSH72" s="0"/>
      <c r="RSI72" s="0"/>
      <c r="RSJ72" s="0"/>
      <c r="RSK72" s="0"/>
      <c r="RSL72" s="0"/>
      <c r="RSM72" s="0"/>
      <c r="RSN72" s="0"/>
      <c r="RSO72" s="0"/>
      <c r="RSP72" s="0"/>
      <c r="RSQ72" s="0"/>
      <c r="RSR72" s="0"/>
      <c r="RSS72" s="0"/>
      <c r="RST72" s="0"/>
      <c r="RSU72" s="0"/>
      <c r="RSV72" s="0"/>
      <c r="RSW72" s="0"/>
      <c r="RSX72" s="0"/>
      <c r="RSY72" s="0"/>
      <c r="RSZ72" s="0"/>
      <c r="RTA72" s="0"/>
      <c r="RTB72" s="0"/>
      <c r="RTC72" s="0"/>
      <c r="RTD72" s="0"/>
      <c r="RTE72" s="0"/>
      <c r="RTF72" s="0"/>
      <c r="RTG72" s="0"/>
      <c r="RTH72" s="0"/>
      <c r="RTI72" s="0"/>
      <c r="RTJ72" s="0"/>
      <c r="RTK72" s="0"/>
      <c r="RTL72" s="0"/>
      <c r="RTM72" s="0"/>
      <c r="RTN72" s="0"/>
      <c r="RTO72" s="0"/>
      <c r="RTP72" s="0"/>
      <c r="RTQ72" s="0"/>
      <c r="RTR72" s="0"/>
      <c r="RTS72" s="0"/>
      <c r="RTT72" s="0"/>
      <c r="RTU72" s="0"/>
      <c r="RTV72" s="0"/>
      <c r="RTW72" s="0"/>
      <c r="RTX72" s="0"/>
      <c r="RTY72" s="0"/>
      <c r="RTZ72" s="0"/>
      <c r="RUA72" s="0"/>
      <c r="RUB72" s="0"/>
      <c r="RUC72" s="0"/>
      <c r="RUD72" s="0"/>
      <c r="RUE72" s="0"/>
      <c r="RUF72" s="0"/>
      <c r="RUG72" s="0"/>
      <c r="RUH72" s="0"/>
      <c r="RUI72" s="0"/>
      <c r="RUJ72" s="0"/>
      <c r="RUK72" s="0"/>
      <c r="RUL72" s="0"/>
      <c r="RUM72" s="0"/>
      <c r="RUN72" s="0"/>
      <c r="RUO72" s="0"/>
      <c r="RUP72" s="0"/>
      <c r="RUQ72" s="0"/>
      <c r="RUR72" s="0"/>
      <c r="RUS72" s="0"/>
      <c r="RUT72" s="0"/>
      <c r="RUU72" s="0"/>
      <c r="RUV72" s="0"/>
      <c r="RUW72" s="0"/>
      <c r="RUX72" s="0"/>
      <c r="RUY72" s="0"/>
      <c r="RUZ72" s="0"/>
      <c r="RVA72" s="0"/>
      <c r="RVB72" s="0"/>
      <c r="RVC72" s="0"/>
      <c r="RVD72" s="0"/>
      <c r="RVE72" s="0"/>
      <c r="RVF72" s="0"/>
      <c r="RVG72" s="0"/>
      <c r="RVH72" s="0"/>
      <c r="RVI72" s="0"/>
      <c r="RVJ72" s="0"/>
      <c r="RVK72" s="0"/>
      <c r="RVL72" s="0"/>
      <c r="RVM72" s="0"/>
      <c r="RVN72" s="0"/>
      <c r="RVO72" s="0"/>
      <c r="RVP72" s="0"/>
      <c r="RVQ72" s="0"/>
      <c r="RVR72" s="0"/>
      <c r="RVS72" s="0"/>
      <c r="RVT72" s="0"/>
      <c r="RVU72" s="0"/>
      <c r="RVV72" s="0"/>
      <c r="RVW72" s="0"/>
      <c r="RVX72" s="0"/>
      <c r="RVY72" s="0"/>
      <c r="RVZ72" s="0"/>
      <c r="RWA72" s="0"/>
      <c r="RWB72" s="0"/>
      <c r="RWC72" s="0"/>
      <c r="RWD72" s="0"/>
      <c r="RWE72" s="0"/>
      <c r="RWF72" s="0"/>
      <c r="RWG72" s="0"/>
      <c r="RWH72" s="0"/>
      <c r="RWI72" s="0"/>
      <c r="RWJ72" s="0"/>
      <c r="RWK72" s="0"/>
      <c r="RWL72" s="0"/>
      <c r="RWM72" s="0"/>
      <c r="RWN72" s="0"/>
      <c r="RWO72" s="0"/>
      <c r="RWP72" s="0"/>
      <c r="RWQ72" s="0"/>
      <c r="RWR72" s="0"/>
      <c r="RWS72" s="0"/>
      <c r="RWT72" s="0"/>
      <c r="RWU72" s="0"/>
      <c r="RWV72" s="0"/>
      <c r="RWW72" s="0"/>
      <c r="RWX72" s="0"/>
      <c r="RWY72" s="0"/>
      <c r="RWZ72" s="0"/>
      <c r="RXA72" s="0"/>
      <c r="RXB72" s="0"/>
      <c r="RXC72" s="0"/>
      <c r="RXD72" s="0"/>
      <c r="RXE72" s="0"/>
      <c r="RXF72" s="0"/>
      <c r="RXG72" s="0"/>
      <c r="RXH72" s="0"/>
      <c r="RXI72" s="0"/>
      <c r="RXJ72" s="0"/>
      <c r="RXK72" s="0"/>
      <c r="RXL72" s="0"/>
      <c r="RXM72" s="0"/>
      <c r="RXN72" s="0"/>
      <c r="RXO72" s="0"/>
      <c r="RXP72" s="0"/>
      <c r="RXQ72" s="0"/>
      <c r="RXR72" s="0"/>
      <c r="RXS72" s="0"/>
      <c r="RXT72" s="0"/>
      <c r="RXU72" s="0"/>
      <c r="RXV72" s="0"/>
      <c r="RXW72" s="0"/>
      <c r="RXX72" s="0"/>
      <c r="RXY72" s="0"/>
      <c r="RXZ72" s="0"/>
      <c r="RYA72" s="0"/>
      <c r="RYB72" s="0"/>
      <c r="RYC72" s="0"/>
      <c r="RYD72" s="0"/>
      <c r="RYE72" s="0"/>
      <c r="RYF72" s="0"/>
      <c r="RYG72" s="0"/>
      <c r="RYH72" s="0"/>
      <c r="RYI72" s="0"/>
      <c r="RYJ72" s="0"/>
      <c r="RYK72" s="0"/>
      <c r="RYL72" s="0"/>
      <c r="RYM72" s="0"/>
      <c r="RYN72" s="0"/>
      <c r="RYO72" s="0"/>
      <c r="RYP72" s="0"/>
      <c r="RYQ72" s="0"/>
      <c r="RYR72" s="0"/>
      <c r="RYS72" s="0"/>
      <c r="RYT72" s="0"/>
      <c r="RYU72" s="0"/>
      <c r="RYV72" s="0"/>
      <c r="RYW72" s="0"/>
      <c r="RYX72" s="0"/>
      <c r="RYY72" s="0"/>
      <c r="RYZ72" s="0"/>
      <c r="RZA72" s="0"/>
      <c r="RZB72" s="0"/>
      <c r="RZC72" s="0"/>
      <c r="RZD72" s="0"/>
      <c r="RZE72" s="0"/>
      <c r="RZF72" s="0"/>
      <c r="RZG72" s="0"/>
      <c r="RZH72" s="0"/>
      <c r="RZI72" s="0"/>
      <c r="RZJ72" s="0"/>
      <c r="RZK72" s="0"/>
      <c r="RZL72" s="0"/>
      <c r="RZM72" s="0"/>
      <c r="RZN72" s="0"/>
      <c r="RZO72" s="0"/>
      <c r="RZP72" s="0"/>
      <c r="RZQ72" s="0"/>
      <c r="RZR72" s="0"/>
      <c r="RZS72" s="0"/>
      <c r="RZT72" s="0"/>
      <c r="RZU72" s="0"/>
      <c r="RZV72" s="0"/>
      <c r="RZW72" s="0"/>
      <c r="RZX72" s="0"/>
      <c r="RZY72" s="0"/>
      <c r="RZZ72" s="0"/>
      <c r="SAA72" s="0"/>
      <c r="SAB72" s="0"/>
      <c r="SAC72" s="0"/>
      <c r="SAD72" s="0"/>
      <c r="SAE72" s="0"/>
      <c r="SAF72" s="0"/>
      <c r="SAG72" s="0"/>
      <c r="SAH72" s="0"/>
      <c r="SAI72" s="0"/>
      <c r="SAJ72" s="0"/>
      <c r="SAK72" s="0"/>
      <c r="SAL72" s="0"/>
      <c r="SAM72" s="0"/>
      <c r="SAN72" s="0"/>
      <c r="SAO72" s="0"/>
      <c r="SAP72" s="0"/>
      <c r="SAQ72" s="0"/>
      <c r="SAR72" s="0"/>
      <c r="SAS72" s="0"/>
      <c r="SAT72" s="0"/>
      <c r="SAU72" s="0"/>
      <c r="SAV72" s="0"/>
      <c r="SAW72" s="0"/>
      <c r="SAX72" s="0"/>
      <c r="SAY72" s="0"/>
      <c r="SAZ72" s="0"/>
      <c r="SBA72" s="0"/>
      <c r="SBB72" s="0"/>
      <c r="SBC72" s="0"/>
      <c r="SBD72" s="0"/>
      <c r="SBE72" s="0"/>
      <c r="SBF72" s="0"/>
      <c r="SBG72" s="0"/>
      <c r="SBH72" s="0"/>
      <c r="SBI72" s="0"/>
      <c r="SBJ72" s="0"/>
      <c r="SBK72" s="0"/>
      <c r="SBL72" s="0"/>
      <c r="SBM72" s="0"/>
      <c r="SBN72" s="0"/>
      <c r="SBO72" s="0"/>
      <c r="SBP72" s="0"/>
      <c r="SBQ72" s="0"/>
      <c r="SBR72" s="0"/>
      <c r="SBS72" s="0"/>
      <c r="SBT72" s="0"/>
      <c r="SBU72" s="0"/>
      <c r="SBV72" s="0"/>
      <c r="SBW72" s="0"/>
      <c r="SBX72" s="0"/>
      <c r="SBY72" s="0"/>
      <c r="SBZ72" s="0"/>
      <c r="SCA72" s="0"/>
      <c r="SCB72" s="0"/>
      <c r="SCC72" s="0"/>
      <c r="SCD72" s="0"/>
      <c r="SCE72" s="0"/>
      <c r="SCF72" s="0"/>
      <c r="SCG72" s="0"/>
      <c r="SCH72" s="0"/>
      <c r="SCI72" s="0"/>
      <c r="SCJ72" s="0"/>
      <c r="SCK72" s="0"/>
      <c r="SCL72" s="0"/>
      <c r="SCM72" s="0"/>
      <c r="SCN72" s="0"/>
      <c r="SCO72" s="0"/>
      <c r="SCP72" s="0"/>
      <c r="SCQ72" s="0"/>
      <c r="SCR72" s="0"/>
      <c r="SCS72" s="0"/>
      <c r="SCT72" s="0"/>
      <c r="SCU72" s="0"/>
      <c r="SCV72" s="0"/>
      <c r="SCW72" s="0"/>
      <c r="SCX72" s="0"/>
      <c r="SCY72" s="0"/>
      <c r="SCZ72" s="0"/>
      <c r="SDA72" s="0"/>
      <c r="SDB72" s="0"/>
      <c r="SDC72" s="0"/>
      <c r="SDD72" s="0"/>
      <c r="SDE72" s="0"/>
      <c r="SDF72" s="0"/>
      <c r="SDG72" s="0"/>
      <c r="SDH72" s="0"/>
      <c r="SDI72" s="0"/>
      <c r="SDJ72" s="0"/>
      <c r="SDK72" s="0"/>
      <c r="SDL72" s="0"/>
      <c r="SDM72" s="0"/>
      <c r="SDN72" s="0"/>
      <c r="SDO72" s="0"/>
      <c r="SDP72" s="0"/>
      <c r="SDQ72" s="0"/>
      <c r="SDR72" s="0"/>
      <c r="SDS72" s="0"/>
      <c r="SDT72" s="0"/>
      <c r="SDU72" s="0"/>
      <c r="SDV72" s="0"/>
      <c r="SDW72" s="0"/>
      <c r="SDX72" s="0"/>
      <c r="SDY72" s="0"/>
      <c r="SDZ72" s="0"/>
      <c r="SEA72" s="0"/>
      <c r="SEB72" s="0"/>
      <c r="SEC72" s="0"/>
      <c r="SED72" s="0"/>
      <c r="SEE72" s="0"/>
      <c r="SEF72" s="0"/>
      <c r="SEG72" s="0"/>
      <c r="SEH72" s="0"/>
      <c r="SEI72" s="0"/>
      <c r="SEJ72" s="0"/>
      <c r="SEK72" s="0"/>
      <c r="SEL72" s="0"/>
      <c r="SEM72" s="0"/>
      <c r="SEN72" s="0"/>
      <c r="SEO72" s="0"/>
      <c r="SEP72" s="0"/>
      <c r="SEQ72" s="0"/>
      <c r="SER72" s="0"/>
      <c r="SES72" s="0"/>
      <c r="SET72" s="0"/>
      <c r="SEU72" s="0"/>
      <c r="SEV72" s="0"/>
      <c r="SEW72" s="0"/>
      <c r="SEX72" s="0"/>
      <c r="SEY72" s="0"/>
      <c r="SEZ72" s="0"/>
      <c r="SFA72" s="0"/>
      <c r="SFB72" s="0"/>
      <c r="SFC72" s="0"/>
      <c r="SFD72" s="0"/>
      <c r="SFE72" s="0"/>
      <c r="SFF72" s="0"/>
      <c r="SFG72" s="0"/>
      <c r="SFH72" s="0"/>
      <c r="SFI72" s="0"/>
      <c r="SFJ72" s="0"/>
      <c r="SFK72" s="0"/>
      <c r="SFL72" s="0"/>
      <c r="SFM72" s="0"/>
      <c r="SFN72" s="0"/>
      <c r="SFO72" s="0"/>
      <c r="SFP72" s="0"/>
      <c r="SFQ72" s="0"/>
      <c r="SFR72" s="0"/>
      <c r="SFS72" s="0"/>
      <c r="SFT72" s="0"/>
      <c r="SFU72" s="0"/>
      <c r="SFV72" s="0"/>
      <c r="SFW72" s="0"/>
      <c r="SFX72" s="0"/>
      <c r="SFY72" s="0"/>
      <c r="SFZ72" s="0"/>
      <c r="SGA72" s="0"/>
      <c r="SGB72" s="0"/>
      <c r="SGC72" s="0"/>
      <c r="SGD72" s="0"/>
      <c r="SGE72" s="0"/>
      <c r="SGF72" s="0"/>
      <c r="SGG72" s="0"/>
      <c r="SGH72" s="0"/>
      <c r="SGI72" s="0"/>
      <c r="SGJ72" s="0"/>
      <c r="SGK72" s="0"/>
      <c r="SGL72" s="0"/>
      <c r="SGM72" s="0"/>
      <c r="SGN72" s="0"/>
      <c r="SGO72" s="0"/>
      <c r="SGP72" s="0"/>
      <c r="SGQ72" s="0"/>
      <c r="SGR72" s="0"/>
      <c r="SGS72" s="0"/>
      <c r="SGT72" s="0"/>
      <c r="SGU72" s="0"/>
      <c r="SGV72" s="0"/>
      <c r="SGW72" s="0"/>
      <c r="SGX72" s="0"/>
      <c r="SGY72" s="0"/>
      <c r="SGZ72" s="0"/>
      <c r="SHA72" s="0"/>
      <c r="SHB72" s="0"/>
      <c r="SHC72" s="0"/>
      <c r="SHD72" s="0"/>
      <c r="SHE72" s="0"/>
      <c r="SHF72" s="0"/>
      <c r="SHG72" s="0"/>
      <c r="SHH72" s="0"/>
      <c r="SHI72" s="0"/>
      <c r="SHJ72" s="0"/>
      <c r="SHK72" s="0"/>
      <c r="SHL72" s="0"/>
      <c r="SHM72" s="0"/>
      <c r="SHN72" s="0"/>
      <c r="SHO72" s="0"/>
      <c r="SHP72" s="0"/>
      <c r="SHQ72" s="0"/>
      <c r="SHR72" s="0"/>
      <c r="SHS72" s="0"/>
      <c r="SHT72" s="0"/>
      <c r="SHU72" s="0"/>
      <c r="SHV72" s="0"/>
      <c r="SHW72" s="0"/>
      <c r="SHX72" s="0"/>
      <c r="SHY72" s="0"/>
      <c r="SHZ72" s="0"/>
      <c r="SIA72" s="0"/>
      <c r="SIB72" s="0"/>
      <c r="SIC72" s="0"/>
      <c r="SID72" s="0"/>
      <c r="SIE72" s="0"/>
      <c r="SIF72" s="0"/>
      <c r="SIG72" s="0"/>
      <c r="SIH72" s="0"/>
      <c r="SII72" s="0"/>
      <c r="SIJ72" s="0"/>
      <c r="SIK72" s="0"/>
      <c r="SIL72" s="0"/>
      <c r="SIM72" s="0"/>
      <c r="SIN72" s="0"/>
      <c r="SIO72" s="0"/>
      <c r="SIP72" s="0"/>
      <c r="SIQ72" s="0"/>
      <c r="SIR72" s="0"/>
      <c r="SIS72" s="0"/>
      <c r="SIT72" s="0"/>
      <c r="SIU72" s="0"/>
      <c r="SIV72" s="0"/>
      <c r="SIW72" s="0"/>
      <c r="SIX72" s="0"/>
      <c r="SIY72" s="0"/>
      <c r="SIZ72" s="0"/>
      <c r="SJA72" s="0"/>
      <c r="SJB72" s="0"/>
      <c r="SJC72" s="0"/>
      <c r="SJD72" s="0"/>
      <c r="SJE72" s="0"/>
      <c r="SJF72" s="0"/>
      <c r="SJG72" s="0"/>
      <c r="SJH72" s="0"/>
      <c r="SJI72" s="0"/>
      <c r="SJJ72" s="0"/>
      <c r="SJK72" s="0"/>
      <c r="SJL72" s="0"/>
      <c r="SJM72" s="0"/>
      <c r="SJN72" s="0"/>
      <c r="SJO72" s="0"/>
      <c r="SJP72" s="0"/>
      <c r="SJQ72" s="0"/>
      <c r="SJR72" s="0"/>
      <c r="SJS72" s="0"/>
      <c r="SJT72" s="0"/>
      <c r="SJU72" s="0"/>
      <c r="SJV72" s="0"/>
      <c r="SJW72" s="0"/>
      <c r="SJX72" s="0"/>
      <c r="SJY72" s="0"/>
      <c r="SJZ72" s="0"/>
      <c r="SKA72" s="0"/>
      <c r="SKB72" s="0"/>
      <c r="SKC72" s="0"/>
      <c r="SKD72" s="0"/>
      <c r="SKE72" s="0"/>
      <c r="SKF72" s="0"/>
      <c r="SKG72" s="0"/>
      <c r="SKH72" s="0"/>
      <c r="SKI72" s="0"/>
      <c r="SKJ72" s="0"/>
      <c r="SKK72" s="0"/>
      <c r="SKL72" s="0"/>
      <c r="SKM72" s="0"/>
      <c r="SKN72" s="0"/>
      <c r="SKO72" s="0"/>
      <c r="SKP72" s="0"/>
      <c r="SKQ72" s="0"/>
      <c r="SKR72" s="0"/>
      <c r="SKS72" s="0"/>
      <c r="SKT72" s="0"/>
      <c r="SKU72" s="0"/>
      <c r="SKV72" s="0"/>
      <c r="SKW72" s="0"/>
      <c r="SKX72" s="0"/>
      <c r="SKY72" s="0"/>
      <c r="SKZ72" s="0"/>
      <c r="SLA72" s="0"/>
      <c r="SLB72" s="0"/>
      <c r="SLC72" s="0"/>
      <c r="SLD72" s="0"/>
      <c r="SLE72" s="0"/>
      <c r="SLF72" s="0"/>
      <c r="SLG72" s="0"/>
      <c r="SLH72" s="0"/>
      <c r="SLI72" s="0"/>
      <c r="SLJ72" s="0"/>
      <c r="SLK72" s="0"/>
      <c r="SLL72" s="0"/>
      <c r="SLM72" s="0"/>
      <c r="SLN72" s="0"/>
      <c r="SLO72" s="0"/>
      <c r="SLP72" s="0"/>
      <c r="SLQ72" s="0"/>
      <c r="SLR72" s="0"/>
      <c r="SLS72" s="0"/>
      <c r="SLT72" s="0"/>
      <c r="SLU72" s="0"/>
      <c r="SLV72" s="0"/>
      <c r="SLW72" s="0"/>
      <c r="SLX72" s="0"/>
      <c r="SLY72" s="0"/>
      <c r="SLZ72" s="0"/>
      <c r="SMA72" s="0"/>
      <c r="SMB72" s="0"/>
      <c r="SMC72" s="0"/>
      <c r="SMD72" s="0"/>
      <c r="SME72" s="0"/>
      <c r="SMF72" s="0"/>
      <c r="SMG72" s="0"/>
      <c r="SMH72" s="0"/>
      <c r="SMI72" s="0"/>
      <c r="SMJ72" s="0"/>
      <c r="SMK72" s="0"/>
      <c r="SML72" s="0"/>
      <c r="SMM72" s="0"/>
      <c r="SMN72" s="0"/>
      <c r="SMO72" s="0"/>
      <c r="SMP72" s="0"/>
      <c r="SMQ72" s="0"/>
      <c r="SMR72" s="0"/>
      <c r="SMS72" s="0"/>
      <c r="SMT72" s="0"/>
      <c r="SMU72" s="0"/>
      <c r="SMV72" s="0"/>
      <c r="SMW72" s="0"/>
      <c r="SMX72" s="0"/>
      <c r="SMY72" s="0"/>
      <c r="SMZ72" s="0"/>
      <c r="SNA72" s="0"/>
      <c r="SNB72" s="0"/>
      <c r="SNC72" s="0"/>
      <c r="SND72" s="0"/>
      <c r="SNE72" s="0"/>
      <c r="SNF72" s="0"/>
      <c r="SNG72" s="0"/>
      <c r="SNH72" s="0"/>
      <c r="SNI72" s="0"/>
      <c r="SNJ72" s="0"/>
      <c r="SNK72" s="0"/>
      <c r="SNL72" s="0"/>
      <c r="SNM72" s="0"/>
      <c r="SNN72" s="0"/>
      <c r="SNO72" s="0"/>
      <c r="SNP72" s="0"/>
      <c r="SNQ72" s="0"/>
      <c r="SNR72" s="0"/>
      <c r="SNS72" s="0"/>
      <c r="SNT72" s="0"/>
      <c r="SNU72" s="0"/>
      <c r="SNV72" s="0"/>
      <c r="SNW72" s="0"/>
      <c r="SNX72" s="0"/>
      <c r="SNY72" s="0"/>
      <c r="SNZ72" s="0"/>
      <c r="SOA72" s="0"/>
      <c r="SOB72" s="0"/>
      <c r="SOC72" s="0"/>
      <c r="SOD72" s="0"/>
      <c r="SOE72" s="0"/>
      <c r="SOF72" s="0"/>
      <c r="SOG72" s="0"/>
      <c r="SOH72" s="0"/>
      <c r="SOI72" s="0"/>
      <c r="SOJ72" s="0"/>
      <c r="SOK72" s="0"/>
      <c r="SOL72" s="0"/>
      <c r="SOM72" s="0"/>
      <c r="SON72" s="0"/>
      <c r="SOO72" s="0"/>
      <c r="SOP72" s="0"/>
      <c r="SOQ72" s="0"/>
      <c r="SOR72" s="0"/>
      <c r="SOS72" s="0"/>
      <c r="SOT72" s="0"/>
      <c r="SOU72" s="0"/>
      <c r="SOV72" s="0"/>
      <c r="SOW72" s="0"/>
      <c r="SOX72" s="0"/>
      <c r="SOY72" s="0"/>
      <c r="SOZ72" s="0"/>
      <c r="SPA72" s="0"/>
      <c r="SPB72" s="0"/>
      <c r="SPC72" s="0"/>
      <c r="SPD72" s="0"/>
      <c r="SPE72" s="0"/>
      <c r="SPF72" s="0"/>
      <c r="SPG72" s="0"/>
      <c r="SPH72" s="0"/>
      <c r="SPI72" s="0"/>
      <c r="SPJ72" s="0"/>
      <c r="SPK72" s="0"/>
      <c r="SPL72" s="0"/>
      <c r="SPM72" s="0"/>
      <c r="SPN72" s="0"/>
      <c r="SPO72" s="0"/>
      <c r="SPP72" s="0"/>
      <c r="SPQ72" s="0"/>
      <c r="SPR72" s="0"/>
      <c r="SPS72" s="0"/>
      <c r="SPT72" s="0"/>
      <c r="SPU72" s="0"/>
      <c r="SPV72" s="0"/>
      <c r="SPW72" s="0"/>
      <c r="SPX72" s="0"/>
      <c r="SPY72" s="0"/>
      <c r="SPZ72" s="0"/>
      <c r="SQA72" s="0"/>
      <c r="SQB72" s="0"/>
      <c r="SQC72" s="0"/>
      <c r="SQD72" s="0"/>
      <c r="SQE72" s="0"/>
      <c r="SQF72" s="0"/>
      <c r="SQG72" s="0"/>
      <c r="SQH72" s="0"/>
      <c r="SQI72" s="0"/>
      <c r="SQJ72" s="0"/>
      <c r="SQK72" s="0"/>
      <c r="SQL72" s="0"/>
      <c r="SQM72" s="0"/>
      <c r="SQN72" s="0"/>
      <c r="SQO72" s="0"/>
      <c r="SQP72" s="0"/>
      <c r="SQQ72" s="0"/>
      <c r="SQR72" s="0"/>
      <c r="SQS72" s="0"/>
      <c r="SQT72" s="0"/>
      <c r="SQU72" s="0"/>
      <c r="SQV72" s="0"/>
      <c r="SQW72" s="0"/>
      <c r="SQX72" s="0"/>
      <c r="SQY72" s="0"/>
      <c r="SQZ72" s="0"/>
      <c r="SRA72" s="0"/>
      <c r="SRB72" s="0"/>
      <c r="SRC72" s="0"/>
      <c r="SRD72" s="0"/>
      <c r="SRE72" s="0"/>
      <c r="SRF72" s="0"/>
      <c r="SRG72" s="0"/>
      <c r="SRH72" s="0"/>
      <c r="SRI72" s="0"/>
      <c r="SRJ72" s="0"/>
      <c r="SRK72" s="0"/>
      <c r="SRL72" s="0"/>
      <c r="SRM72" s="0"/>
      <c r="SRN72" s="0"/>
      <c r="SRO72" s="0"/>
      <c r="SRP72" s="0"/>
      <c r="SRQ72" s="0"/>
      <c r="SRR72" s="0"/>
      <c r="SRS72" s="0"/>
      <c r="SRT72" s="0"/>
      <c r="SRU72" s="0"/>
      <c r="SRV72" s="0"/>
      <c r="SRW72" s="0"/>
      <c r="SRX72" s="0"/>
      <c r="SRY72" s="0"/>
      <c r="SRZ72" s="0"/>
      <c r="SSA72" s="0"/>
      <c r="SSB72" s="0"/>
      <c r="SSC72" s="0"/>
      <c r="SSD72" s="0"/>
      <c r="SSE72" s="0"/>
      <c r="SSF72" s="0"/>
      <c r="SSG72" s="0"/>
      <c r="SSH72" s="0"/>
      <c r="SSI72" s="0"/>
      <c r="SSJ72" s="0"/>
      <c r="SSK72" s="0"/>
      <c r="SSL72" s="0"/>
      <c r="SSM72" s="0"/>
      <c r="SSN72" s="0"/>
      <c r="SSO72" s="0"/>
      <c r="SSP72" s="0"/>
      <c r="SSQ72" s="0"/>
      <c r="SSR72" s="0"/>
      <c r="SSS72" s="0"/>
      <c r="SST72" s="0"/>
      <c r="SSU72" s="0"/>
      <c r="SSV72" s="0"/>
      <c r="SSW72" s="0"/>
      <c r="SSX72" s="0"/>
      <c r="SSY72" s="0"/>
      <c r="SSZ72" s="0"/>
      <c r="STA72" s="0"/>
      <c r="STB72" s="0"/>
      <c r="STC72" s="0"/>
      <c r="STD72" s="0"/>
      <c r="STE72" s="0"/>
      <c r="STF72" s="0"/>
      <c r="STG72" s="0"/>
      <c r="STH72" s="0"/>
      <c r="STI72" s="0"/>
      <c r="STJ72" s="0"/>
      <c r="STK72" s="0"/>
      <c r="STL72" s="0"/>
      <c r="STM72" s="0"/>
      <c r="STN72" s="0"/>
      <c r="STO72" s="0"/>
      <c r="STP72" s="0"/>
      <c r="STQ72" s="0"/>
      <c r="STR72" s="0"/>
      <c r="STS72" s="0"/>
      <c r="STT72" s="0"/>
      <c r="STU72" s="0"/>
      <c r="STV72" s="0"/>
      <c r="STW72" s="0"/>
      <c r="STX72" s="0"/>
      <c r="STY72" s="0"/>
      <c r="STZ72" s="0"/>
      <c r="SUA72" s="0"/>
      <c r="SUB72" s="0"/>
      <c r="SUC72" s="0"/>
      <c r="SUD72" s="0"/>
      <c r="SUE72" s="0"/>
      <c r="SUF72" s="0"/>
      <c r="SUG72" s="0"/>
      <c r="SUH72" s="0"/>
      <c r="SUI72" s="0"/>
      <c r="SUJ72" s="0"/>
      <c r="SUK72" s="0"/>
      <c r="SUL72" s="0"/>
      <c r="SUM72" s="0"/>
      <c r="SUN72" s="0"/>
      <c r="SUO72" s="0"/>
      <c r="SUP72" s="0"/>
      <c r="SUQ72" s="0"/>
      <c r="SUR72" s="0"/>
      <c r="SUS72" s="0"/>
      <c r="SUT72" s="0"/>
      <c r="SUU72" s="0"/>
      <c r="SUV72" s="0"/>
      <c r="SUW72" s="0"/>
      <c r="SUX72" s="0"/>
      <c r="SUY72" s="0"/>
      <c r="SUZ72" s="0"/>
      <c r="SVA72" s="0"/>
      <c r="SVB72" s="0"/>
      <c r="SVC72" s="0"/>
      <c r="SVD72" s="0"/>
      <c r="SVE72" s="0"/>
      <c r="SVF72" s="0"/>
      <c r="SVG72" s="0"/>
      <c r="SVH72" s="0"/>
      <c r="SVI72" s="0"/>
      <c r="SVJ72" s="0"/>
      <c r="SVK72" s="0"/>
      <c r="SVL72" s="0"/>
      <c r="SVM72" s="0"/>
      <c r="SVN72" s="0"/>
      <c r="SVO72" s="0"/>
      <c r="SVP72" s="0"/>
      <c r="SVQ72" s="0"/>
      <c r="SVR72" s="0"/>
      <c r="SVS72" s="0"/>
      <c r="SVT72" s="0"/>
      <c r="SVU72" s="0"/>
      <c r="SVV72" s="0"/>
      <c r="SVW72" s="0"/>
      <c r="SVX72" s="0"/>
      <c r="SVY72" s="0"/>
      <c r="SVZ72" s="0"/>
      <c r="SWA72" s="0"/>
      <c r="SWB72" s="0"/>
      <c r="SWC72" s="0"/>
      <c r="SWD72" s="0"/>
      <c r="SWE72" s="0"/>
      <c r="SWF72" s="0"/>
      <c r="SWG72" s="0"/>
      <c r="SWH72" s="0"/>
      <c r="SWI72" s="0"/>
      <c r="SWJ72" s="0"/>
      <c r="SWK72" s="0"/>
      <c r="SWL72" s="0"/>
      <c r="SWM72" s="0"/>
      <c r="SWN72" s="0"/>
      <c r="SWO72" s="0"/>
      <c r="SWP72" s="0"/>
      <c r="SWQ72" s="0"/>
      <c r="SWR72" s="0"/>
      <c r="SWS72" s="0"/>
      <c r="SWT72" s="0"/>
      <c r="SWU72" s="0"/>
      <c r="SWV72" s="0"/>
      <c r="SWW72" s="0"/>
      <c r="SWX72" s="0"/>
      <c r="SWY72" s="0"/>
      <c r="SWZ72" s="0"/>
      <c r="SXA72" s="0"/>
      <c r="SXB72" s="0"/>
      <c r="SXC72" s="0"/>
      <c r="SXD72" s="0"/>
      <c r="SXE72" s="0"/>
      <c r="SXF72" s="0"/>
      <c r="SXG72" s="0"/>
      <c r="SXH72" s="0"/>
      <c r="SXI72" s="0"/>
      <c r="SXJ72" s="0"/>
      <c r="SXK72" s="0"/>
      <c r="SXL72" s="0"/>
      <c r="SXM72" s="0"/>
      <c r="SXN72" s="0"/>
      <c r="SXO72" s="0"/>
      <c r="SXP72" s="0"/>
      <c r="SXQ72" s="0"/>
      <c r="SXR72" s="0"/>
      <c r="SXS72" s="0"/>
      <c r="SXT72" s="0"/>
      <c r="SXU72" s="0"/>
      <c r="SXV72" s="0"/>
      <c r="SXW72" s="0"/>
      <c r="SXX72" s="0"/>
      <c r="SXY72" s="0"/>
      <c r="SXZ72" s="0"/>
      <c r="SYA72" s="0"/>
      <c r="SYB72" s="0"/>
      <c r="SYC72" s="0"/>
      <c r="SYD72" s="0"/>
      <c r="SYE72" s="0"/>
      <c r="SYF72" s="0"/>
      <c r="SYG72" s="0"/>
      <c r="SYH72" s="0"/>
      <c r="SYI72" s="0"/>
      <c r="SYJ72" s="0"/>
      <c r="SYK72" s="0"/>
      <c r="SYL72" s="0"/>
      <c r="SYM72" s="0"/>
      <c r="SYN72" s="0"/>
      <c r="SYO72" s="0"/>
      <c r="SYP72" s="0"/>
      <c r="SYQ72" s="0"/>
      <c r="SYR72" s="0"/>
      <c r="SYS72" s="0"/>
      <c r="SYT72" s="0"/>
      <c r="SYU72" s="0"/>
      <c r="SYV72" s="0"/>
      <c r="SYW72" s="0"/>
      <c r="SYX72" s="0"/>
      <c r="SYY72" s="0"/>
      <c r="SYZ72" s="0"/>
      <c r="SZA72" s="0"/>
      <c r="SZB72" s="0"/>
      <c r="SZC72" s="0"/>
      <c r="SZD72" s="0"/>
      <c r="SZE72" s="0"/>
      <c r="SZF72" s="0"/>
      <c r="SZG72" s="0"/>
      <c r="SZH72" s="0"/>
      <c r="SZI72" s="0"/>
      <c r="SZJ72" s="0"/>
      <c r="SZK72" s="0"/>
      <c r="SZL72" s="0"/>
      <c r="SZM72" s="0"/>
      <c r="SZN72" s="0"/>
      <c r="SZO72" s="0"/>
      <c r="SZP72" s="0"/>
      <c r="SZQ72" s="0"/>
      <c r="SZR72" s="0"/>
      <c r="SZS72" s="0"/>
      <c r="SZT72" s="0"/>
      <c r="SZU72" s="0"/>
      <c r="SZV72" s="0"/>
      <c r="SZW72" s="0"/>
      <c r="SZX72" s="0"/>
      <c r="SZY72" s="0"/>
      <c r="SZZ72" s="0"/>
      <c r="TAA72" s="0"/>
      <c r="TAB72" s="0"/>
      <c r="TAC72" s="0"/>
      <c r="TAD72" s="0"/>
      <c r="TAE72" s="0"/>
      <c r="TAF72" s="0"/>
      <c r="TAG72" s="0"/>
      <c r="TAH72" s="0"/>
      <c r="TAI72" s="0"/>
      <c r="TAJ72" s="0"/>
      <c r="TAK72" s="0"/>
      <c r="TAL72" s="0"/>
      <c r="TAM72" s="0"/>
      <c r="TAN72" s="0"/>
      <c r="TAO72" s="0"/>
      <c r="TAP72" s="0"/>
      <c r="TAQ72" s="0"/>
      <c r="TAR72" s="0"/>
      <c r="TAS72" s="0"/>
      <c r="TAT72" s="0"/>
      <c r="TAU72" s="0"/>
      <c r="TAV72" s="0"/>
      <c r="TAW72" s="0"/>
      <c r="TAX72" s="0"/>
      <c r="TAY72" s="0"/>
      <c r="TAZ72" s="0"/>
      <c r="TBA72" s="0"/>
      <c r="TBB72" s="0"/>
      <c r="TBC72" s="0"/>
      <c r="TBD72" s="0"/>
      <c r="TBE72" s="0"/>
      <c r="TBF72" s="0"/>
      <c r="TBG72" s="0"/>
      <c r="TBH72" s="0"/>
      <c r="TBI72" s="0"/>
      <c r="TBJ72" s="0"/>
      <c r="TBK72" s="0"/>
      <c r="TBL72" s="0"/>
      <c r="TBM72" s="0"/>
      <c r="TBN72" s="0"/>
      <c r="TBO72" s="0"/>
      <c r="TBP72" s="0"/>
      <c r="TBQ72" s="0"/>
      <c r="TBR72" s="0"/>
      <c r="TBS72" s="0"/>
      <c r="TBT72" s="0"/>
      <c r="TBU72" s="0"/>
      <c r="TBV72" s="0"/>
      <c r="TBW72" s="0"/>
      <c r="TBX72" s="0"/>
      <c r="TBY72" s="0"/>
      <c r="TBZ72" s="0"/>
      <c r="TCA72" s="0"/>
      <c r="TCB72" s="0"/>
      <c r="TCC72" s="0"/>
      <c r="TCD72" s="0"/>
      <c r="TCE72" s="0"/>
      <c r="TCF72" s="0"/>
      <c r="TCG72" s="0"/>
      <c r="TCH72" s="0"/>
      <c r="TCI72" s="0"/>
      <c r="TCJ72" s="0"/>
      <c r="TCK72" s="0"/>
      <c r="TCL72" s="0"/>
      <c r="TCM72" s="0"/>
      <c r="TCN72" s="0"/>
      <c r="TCO72" s="0"/>
      <c r="TCP72" s="0"/>
      <c r="TCQ72" s="0"/>
      <c r="TCR72" s="0"/>
      <c r="TCS72" s="0"/>
      <c r="TCT72" s="0"/>
      <c r="TCU72" s="0"/>
      <c r="TCV72" s="0"/>
      <c r="TCW72" s="0"/>
      <c r="TCX72" s="0"/>
      <c r="TCY72" s="0"/>
      <c r="TCZ72" s="0"/>
      <c r="TDA72" s="0"/>
      <c r="TDB72" s="0"/>
      <c r="TDC72" s="0"/>
      <c r="TDD72" s="0"/>
      <c r="TDE72" s="0"/>
      <c r="TDF72" s="0"/>
      <c r="TDG72" s="0"/>
      <c r="TDH72" s="0"/>
      <c r="TDI72" s="0"/>
      <c r="TDJ72" s="0"/>
      <c r="TDK72" s="0"/>
      <c r="TDL72" s="0"/>
      <c r="TDM72" s="0"/>
      <c r="TDN72" s="0"/>
      <c r="TDO72" s="0"/>
      <c r="TDP72" s="0"/>
      <c r="TDQ72" s="0"/>
      <c r="TDR72" s="0"/>
      <c r="TDS72" s="0"/>
      <c r="TDT72" s="0"/>
      <c r="TDU72" s="0"/>
      <c r="TDV72" s="0"/>
      <c r="TDW72" s="0"/>
      <c r="TDX72" s="0"/>
      <c r="TDY72" s="0"/>
      <c r="TDZ72" s="0"/>
      <c r="TEA72" s="0"/>
      <c r="TEB72" s="0"/>
      <c r="TEC72" s="0"/>
      <c r="TED72" s="0"/>
      <c r="TEE72" s="0"/>
      <c r="TEF72" s="0"/>
      <c r="TEG72" s="0"/>
      <c r="TEH72" s="0"/>
      <c r="TEI72" s="0"/>
      <c r="TEJ72" s="0"/>
      <c r="TEK72" s="0"/>
      <c r="TEL72" s="0"/>
      <c r="TEM72" s="0"/>
      <c r="TEN72" s="0"/>
      <c r="TEO72" s="0"/>
      <c r="TEP72" s="0"/>
      <c r="TEQ72" s="0"/>
      <c r="TER72" s="0"/>
      <c r="TES72" s="0"/>
      <c r="TET72" s="0"/>
      <c r="TEU72" s="0"/>
      <c r="TEV72" s="0"/>
      <c r="TEW72" s="0"/>
      <c r="TEX72" s="0"/>
      <c r="TEY72" s="0"/>
      <c r="TEZ72" s="0"/>
      <c r="TFA72" s="0"/>
      <c r="TFB72" s="0"/>
      <c r="TFC72" s="0"/>
      <c r="TFD72" s="0"/>
      <c r="TFE72" s="0"/>
      <c r="TFF72" s="0"/>
      <c r="TFG72" s="0"/>
      <c r="TFH72" s="0"/>
      <c r="TFI72" s="0"/>
      <c r="TFJ72" s="0"/>
      <c r="TFK72" s="0"/>
      <c r="TFL72" s="0"/>
      <c r="TFM72" s="0"/>
      <c r="TFN72" s="0"/>
      <c r="TFO72" s="0"/>
      <c r="TFP72" s="0"/>
      <c r="TFQ72" s="0"/>
      <c r="TFR72" s="0"/>
      <c r="TFS72" s="0"/>
      <c r="TFT72" s="0"/>
      <c r="TFU72" s="0"/>
      <c r="TFV72" s="0"/>
      <c r="TFW72" s="0"/>
      <c r="TFX72" s="0"/>
      <c r="TFY72" s="0"/>
      <c r="TFZ72" s="0"/>
      <c r="TGA72" s="0"/>
      <c r="TGB72" s="0"/>
      <c r="TGC72" s="0"/>
      <c r="TGD72" s="0"/>
      <c r="TGE72" s="0"/>
      <c r="TGF72" s="0"/>
      <c r="TGG72" s="0"/>
      <c r="TGH72" s="0"/>
      <c r="TGI72" s="0"/>
      <c r="TGJ72" s="0"/>
      <c r="TGK72" s="0"/>
      <c r="TGL72" s="0"/>
      <c r="TGM72" s="0"/>
      <c r="TGN72" s="0"/>
      <c r="TGO72" s="0"/>
      <c r="TGP72" s="0"/>
      <c r="TGQ72" s="0"/>
      <c r="TGR72" s="0"/>
      <c r="TGS72" s="0"/>
      <c r="TGT72" s="0"/>
      <c r="TGU72" s="0"/>
      <c r="TGV72" s="0"/>
      <c r="TGW72" s="0"/>
      <c r="TGX72" s="0"/>
      <c r="TGY72" s="0"/>
      <c r="TGZ72" s="0"/>
      <c r="THA72" s="0"/>
      <c r="THB72" s="0"/>
      <c r="THC72" s="0"/>
      <c r="THD72" s="0"/>
      <c r="THE72" s="0"/>
      <c r="THF72" s="0"/>
      <c r="THG72" s="0"/>
      <c r="THH72" s="0"/>
      <c r="THI72" s="0"/>
      <c r="THJ72" s="0"/>
      <c r="THK72" s="0"/>
      <c r="THL72" s="0"/>
      <c r="THM72" s="0"/>
      <c r="THN72" s="0"/>
      <c r="THO72" s="0"/>
      <c r="THP72" s="0"/>
      <c r="THQ72" s="0"/>
      <c r="THR72" s="0"/>
      <c r="THS72" s="0"/>
      <c r="THT72" s="0"/>
      <c r="THU72" s="0"/>
      <c r="THV72" s="0"/>
      <c r="THW72" s="0"/>
      <c r="THX72" s="0"/>
      <c r="THY72" s="0"/>
      <c r="THZ72" s="0"/>
      <c r="TIA72" s="0"/>
      <c r="TIB72" s="0"/>
      <c r="TIC72" s="0"/>
      <c r="TID72" s="0"/>
      <c r="TIE72" s="0"/>
      <c r="TIF72" s="0"/>
      <c r="TIG72" s="0"/>
      <c r="TIH72" s="0"/>
      <c r="TII72" s="0"/>
      <c r="TIJ72" s="0"/>
      <c r="TIK72" s="0"/>
      <c r="TIL72" s="0"/>
      <c r="TIM72" s="0"/>
      <c r="TIN72" s="0"/>
      <c r="TIO72" s="0"/>
      <c r="TIP72" s="0"/>
      <c r="TIQ72" s="0"/>
      <c r="TIR72" s="0"/>
      <c r="TIS72" s="0"/>
      <c r="TIT72" s="0"/>
      <c r="TIU72" s="0"/>
      <c r="TIV72" s="0"/>
      <c r="TIW72" s="0"/>
      <c r="TIX72" s="0"/>
      <c r="TIY72" s="0"/>
      <c r="TIZ72" s="0"/>
      <c r="TJA72" s="0"/>
      <c r="TJB72" s="0"/>
      <c r="TJC72" s="0"/>
      <c r="TJD72" s="0"/>
      <c r="TJE72" s="0"/>
      <c r="TJF72" s="0"/>
      <c r="TJG72" s="0"/>
      <c r="TJH72" s="0"/>
      <c r="TJI72" s="0"/>
      <c r="TJJ72" s="0"/>
      <c r="TJK72" s="0"/>
      <c r="TJL72" s="0"/>
      <c r="TJM72" s="0"/>
      <c r="TJN72" s="0"/>
      <c r="TJO72" s="0"/>
      <c r="TJP72" s="0"/>
      <c r="TJQ72" s="0"/>
      <c r="TJR72" s="0"/>
      <c r="TJS72" s="0"/>
      <c r="TJT72" s="0"/>
      <c r="TJU72" s="0"/>
      <c r="TJV72" s="0"/>
      <c r="TJW72" s="0"/>
      <c r="TJX72" s="0"/>
      <c r="TJY72" s="0"/>
      <c r="TJZ72" s="0"/>
      <c r="TKA72" s="0"/>
      <c r="TKB72" s="0"/>
      <c r="TKC72" s="0"/>
      <c r="TKD72" s="0"/>
      <c r="TKE72" s="0"/>
      <c r="TKF72" s="0"/>
      <c r="TKG72" s="0"/>
      <c r="TKH72" s="0"/>
      <c r="TKI72" s="0"/>
      <c r="TKJ72" s="0"/>
      <c r="TKK72" s="0"/>
      <c r="TKL72" s="0"/>
      <c r="TKM72" s="0"/>
      <c r="TKN72" s="0"/>
      <c r="TKO72" s="0"/>
      <c r="TKP72" s="0"/>
      <c r="TKQ72" s="0"/>
      <c r="TKR72" s="0"/>
      <c r="TKS72" s="0"/>
      <c r="TKT72" s="0"/>
      <c r="TKU72" s="0"/>
      <c r="TKV72" s="0"/>
      <c r="TKW72" s="0"/>
      <c r="TKX72" s="0"/>
      <c r="TKY72" s="0"/>
      <c r="TKZ72" s="0"/>
      <c r="TLA72" s="0"/>
      <c r="TLB72" s="0"/>
      <c r="TLC72" s="0"/>
      <c r="TLD72" s="0"/>
      <c r="TLE72" s="0"/>
      <c r="TLF72" s="0"/>
      <c r="TLG72" s="0"/>
      <c r="TLH72" s="0"/>
      <c r="TLI72" s="0"/>
      <c r="TLJ72" s="0"/>
      <c r="TLK72" s="0"/>
      <c r="TLL72" s="0"/>
      <c r="TLM72" s="0"/>
      <c r="TLN72" s="0"/>
      <c r="TLO72" s="0"/>
      <c r="TLP72" s="0"/>
      <c r="TLQ72" s="0"/>
      <c r="TLR72" s="0"/>
      <c r="TLS72" s="0"/>
      <c r="TLT72" s="0"/>
      <c r="TLU72" s="0"/>
      <c r="TLV72" s="0"/>
      <c r="TLW72" s="0"/>
      <c r="TLX72" s="0"/>
      <c r="TLY72" s="0"/>
      <c r="TLZ72" s="0"/>
      <c r="TMA72" s="0"/>
      <c r="TMB72" s="0"/>
      <c r="TMC72" s="0"/>
      <c r="TMD72" s="0"/>
      <c r="TME72" s="0"/>
      <c r="TMF72" s="0"/>
      <c r="TMG72" s="0"/>
      <c r="TMH72" s="0"/>
      <c r="TMI72" s="0"/>
      <c r="TMJ72" s="0"/>
      <c r="TMK72" s="0"/>
      <c r="TML72" s="0"/>
      <c r="TMM72" s="0"/>
      <c r="TMN72" s="0"/>
      <c r="TMO72" s="0"/>
      <c r="TMP72" s="0"/>
      <c r="TMQ72" s="0"/>
      <c r="TMR72" s="0"/>
      <c r="TMS72" s="0"/>
      <c r="TMT72" s="0"/>
      <c r="TMU72" s="0"/>
      <c r="TMV72" s="0"/>
      <c r="TMW72" s="0"/>
      <c r="TMX72" s="0"/>
      <c r="TMY72" s="0"/>
      <c r="TMZ72" s="0"/>
      <c r="TNA72" s="0"/>
      <c r="TNB72" s="0"/>
      <c r="TNC72" s="0"/>
      <c r="TND72" s="0"/>
      <c r="TNE72" s="0"/>
      <c r="TNF72" s="0"/>
      <c r="TNG72" s="0"/>
      <c r="TNH72" s="0"/>
      <c r="TNI72" s="0"/>
      <c r="TNJ72" s="0"/>
      <c r="TNK72" s="0"/>
      <c r="TNL72" s="0"/>
      <c r="TNM72" s="0"/>
      <c r="TNN72" s="0"/>
      <c r="TNO72" s="0"/>
      <c r="TNP72" s="0"/>
      <c r="TNQ72" s="0"/>
      <c r="TNR72" s="0"/>
      <c r="TNS72" s="0"/>
      <c r="TNT72" s="0"/>
      <c r="TNU72" s="0"/>
      <c r="TNV72" s="0"/>
      <c r="TNW72" s="0"/>
      <c r="TNX72" s="0"/>
      <c r="TNY72" s="0"/>
      <c r="TNZ72" s="0"/>
      <c r="TOA72" s="0"/>
      <c r="TOB72" s="0"/>
      <c r="TOC72" s="0"/>
      <c r="TOD72" s="0"/>
      <c r="TOE72" s="0"/>
      <c r="TOF72" s="0"/>
      <c r="TOG72" s="0"/>
      <c r="TOH72" s="0"/>
      <c r="TOI72" s="0"/>
      <c r="TOJ72" s="0"/>
      <c r="TOK72" s="0"/>
      <c r="TOL72" s="0"/>
      <c r="TOM72" s="0"/>
      <c r="TON72" s="0"/>
      <c r="TOO72" s="0"/>
      <c r="TOP72" s="0"/>
      <c r="TOQ72" s="0"/>
      <c r="TOR72" s="0"/>
      <c r="TOS72" s="0"/>
      <c r="TOT72" s="0"/>
      <c r="TOU72" s="0"/>
      <c r="TOV72" s="0"/>
      <c r="TOW72" s="0"/>
      <c r="TOX72" s="0"/>
      <c r="TOY72" s="0"/>
      <c r="TOZ72" s="0"/>
      <c r="TPA72" s="0"/>
      <c r="TPB72" s="0"/>
      <c r="TPC72" s="0"/>
      <c r="TPD72" s="0"/>
      <c r="TPE72" s="0"/>
      <c r="TPF72" s="0"/>
      <c r="TPG72" s="0"/>
      <c r="TPH72" s="0"/>
      <c r="TPI72" s="0"/>
      <c r="TPJ72" s="0"/>
      <c r="TPK72" s="0"/>
      <c r="TPL72" s="0"/>
      <c r="TPM72" s="0"/>
      <c r="TPN72" s="0"/>
      <c r="TPO72" s="0"/>
      <c r="TPP72" s="0"/>
      <c r="TPQ72" s="0"/>
      <c r="TPR72" s="0"/>
      <c r="TPS72" s="0"/>
      <c r="TPT72" s="0"/>
      <c r="TPU72" s="0"/>
      <c r="TPV72" s="0"/>
      <c r="TPW72" s="0"/>
      <c r="TPX72" s="0"/>
      <c r="TPY72" s="0"/>
      <c r="TPZ72" s="0"/>
      <c r="TQA72" s="0"/>
      <c r="TQB72" s="0"/>
      <c r="TQC72" s="0"/>
      <c r="TQD72" s="0"/>
      <c r="TQE72" s="0"/>
      <c r="TQF72" s="0"/>
      <c r="TQG72" s="0"/>
      <c r="TQH72" s="0"/>
      <c r="TQI72" s="0"/>
      <c r="TQJ72" s="0"/>
      <c r="TQK72" s="0"/>
      <c r="TQL72" s="0"/>
      <c r="TQM72" s="0"/>
      <c r="TQN72" s="0"/>
      <c r="TQO72" s="0"/>
      <c r="TQP72" s="0"/>
      <c r="TQQ72" s="0"/>
      <c r="TQR72" s="0"/>
      <c r="TQS72" s="0"/>
      <c r="TQT72" s="0"/>
      <c r="TQU72" s="0"/>
      <c r="TQV72" s="0"/>
      <c r="TQW72" s="0"/>
      <c r="TQX72" s="0"/>
      <c r="TQY72" s="0"/>
      <c r="TQZ72" s="0"/>
      <c r="TRA72" s="0"/>
      <c r="TRB72" s="0"/>
      <c r="TRC72" s="0"/>
      <c r="TRD72" s="0"/>
      <c r="TRE72" s="0"/>
      <c r="TRF72" s="0"/>
      <c r="TRG72" s="0"/>
      <c r="TRH72" s="0"/>
      <c r="TRI72" s="0"/>
      <c r="TRJ72" s="0"/>
      <c r="TRK72" s="0"/>
      <c r="TRL72" s="0"/>
      <c r="TRM72" s="0"/>
      <c r="TRN72" s="0"/>
      <c r="TRO72" s="0"/>
      <c r="TRP72" s="0"/>
      <c r="TRQ72" s="0"/>
      <c r="TRR72" s="0"/>
      <c r="TRS72" s="0"/>
      <c r="TRT72" s="0"/>
      <c r="TRU72" s="0"/>
      <c r="TRV72" s="0"/>
      <c r="TRW72" s="0"/>
      <c r="TRX72" s="0"/>
      <c r="TRY72" s="0"/>
      <c r="TRZ72" s="0"/>
      <c r="TSA72" s="0"/>
      <c r="TSB72" s="0"/>
      <c r="TSC72" s="0"/>
      <c r="TSD72" s="0"/>
      <c r="TSE72" s="0"/>
      <c r="TSF72" s="0"/>
      <c r="TSG72" s="0"/>
      <c r="TSH72" s="0"/>
      <c r="TSI72" s="0"/>
      <c r="TSJ72" s="0"/>
      <c r="TSK72" s="0"/>
      <c r="TSL72" s="0"/>
      <c r="TSM72" s="0"/>
      <c r="TSN72" s="0"/>
      <c r="TSO72" s="0"/>
      <c r="TSP72" s="0"/>
      <c r="TSQ72" s="0"/>
      <c r="TSR72" s="0"/>
      <c r="TSS72" s="0"/>
      <c r="TST72" s="0"/>
      <c r="TSU72" s="0"/>
      <c r="TSV72" s="0"/>
      <c r="TSW72" s="0"/>
      <c r="TSX72" s="0"/>
      <c r="TSY72" s="0"/>
      <c r="TSZ72" s="0"/>
      <c r="TTA72" s="0"/>
      <c r="TTB72" s="0"/>
      <c r="TTC72" s="0"/>
      <c r="TTD72" s="0"/>
      <c r="TTE72" s="0"/>
      <c r="TTF72" s="0"/>
      <c r="TTG72" s="0"/>
      <c r="TTH72" s="0"/>
      <c r="TTI72" s="0"/>
      <c r="TTJ72" s="0"/>
      <c r="TTK72" s="0"/>
      <c r="TTL72" s="0"/>
      <c r="TTM72" s="0"/>
      <c r="TTN72" s="0"/>
      <c r="TTO72" s="0"/>
      <c r="TTP72" s="0"/>
      <c r="TTQ72" s="0"/>
      <c r="TTR72" s="0"/>
      <c r="TTS72" s="0"/>
      <c r="TTT72" s="0"/>
      <c r="TTU72" s="0"/>
      <c r="TTV72" s="0"/>
      <c r="TTW72" s="0"/>
      <c r="TTX72" s="0"/>
      <c r="TTY72" s="0"/>
      <c r="TTZ72" s="0"/>
      <c r="TUA72" s="0"/>
      <c r="TUB72" s="0"/>
      <c r="TUC72" s="0"/>
      <c r="TUD72" s="0"/>
      <c r="TUE72" s="0"/>
      <c r="TUF72" s="0"/>
      <c r="TUG72" s="0"/>
      <c r="TUH72" s="0"/>
      <c r="TUI72" s="0"/>
      <c r="TUJ72" s="0"/>
      <c r="TUK72" s="0"/>
      <c r="TUL72" s="0"/>
      <c r="TUM72" s="0"/>
      <c r="TUN72" s="0"/>
      <c r="TUO72" s="0"/>
      <c r="TUP72" s="0"/>
      <c r="TUQ72" s="0"/>
      <c r="TUR72" s="0"/>
      <c r="TUS72" s="0"/>
      <c r="TUT72" s="0"/>
      <c r="TUU72" s="0"/>
      <c r="TUV72" s="0"/>
      <c r="TUW72" s="0"/>
      <c r="TUX72" s="0"/>
      <c r="TUY72" s="0"/>
      <c r="TUZ72" s="0"/>
      <c r="TVA72" s="0"/>
      <c r="TVB72" s="0"/>
      <c r="TVC72" s="0"/>
      <c r="TVD72" s="0"/>
      <c r="TVE72" s="0"/>
      <c r="TVF72" s="0"/>
      <c r="TVG72" s="0"/>
      <c r="TVH72" s="0"/>
      <c r="TVI72" s="0"/>
      <c r="TVJ72" s="0"/>
      <c r="TVK72" s="0"/>
      <c r="TVL72" s="0"/>
      <c r="TVM72" s="0"/>
      <c r="TVN72" s="0"/>
      <c r="TVO72" s="0"/>
      <c r="TVP72" s="0"/>
      <c r="TVQ72" s="0"/>
      <c r="TVR72" s="0"/>
      <c r="TVS72" s="0"/>
      <c r="TVT72" s="0"/>
      <c r="TVU72" s="0"/>
      <c r="TVV72" s="0"/>
      <c r="TVW72" s="0"/>
      <c r="TVX72" s="0"/>
      <c r="TVY72" s="0"/>
      <c r="TVZ72" s="0"/>
      <c r="TWA72" s="0"/>
      <c r="TWB72" s="0"/>
      <c r="TWC72" s="0"/>
      <c r="TWD72" s="0"/>
      <c r="TWE72" s="0"/>
      <c r="TWF72" s="0"/>
      <c r="TWG72" s="0"/>
      <c r="TWH72" s="0"/>
      <c r="TWI72" s="0"/>
      <c r="TWJ72" s="0"/>
      <c r="TWK72" s="0"/>
      <c r="TWL72" s="0"/>
      <c r="TWM72" s="0"/>
      <c r="TWN72" s="0"/>
      <c r="TWO72" s="0"/>
      <c r="TWP72" s="0"/>
      <c r="TWQ72" s="0"/>
      <c r="TWR72" s="0"/>
      <c r="TWS72" s="0"/>
      <c r="TWT72" s="0"/>
      <c r="TWU72" s="0"/>
      <c r="TWV72" s="0"/>
      <c r="TWW72" s="0"/>
      <c r="TWX72" s="0"/>
      <c r="TWY72" s="0"/>
      <c r="TWZ72" s="0"/>
      <c r="TXA72" s="0"/>
      <c r="TXB72" s="0"/>
      <c r="TXC72" s="0"/>
      <c r="TXD72" s="0"/>
      <c r="TXE72" s="0"/>
      <c r="TXF72" s="0"/>
      <c r="TXG72" s="0"/>
      <c r="TXH72" s="0"/>
      <c r="TXI72" s="0"/>
      <c r="TXJ72" s="0"/>
      <c r="TXK72" s="0"/>
      <c r="TXL72" s="0"/>
      <c r="TXM72" s="0"/>
      <c r="TXN72" s="0"/>
      <c r="TXO72" s="0"/>
      <c r="TXP72" s="0"/>
      <c r="TXQ72" s="0"/>
      <c r="TXR72" s="0"/>
      <c r="TXS72" s="0"/>
      <c r="TXT72" s="0"/>
      <c r="TXU72" s="0"/>
      <c r="TXV72" s="0"/>
      <c r="TXW72" s="0"/>
      <c r="TXX72" s="0"/>
      <c r="TXY72" s="0"/>
      <c r="TXZ72" s="0"/>
      <c r="TYA72" s="0"/>
      <c r="TYB72" s="0"/>
      <c r="TYC72" s="0"/>
      <c r="TYD72" s="0"/>
      <c r="TYE72" s="0"/>
      <c r="TYF72" s="0"/>
      <c r="TYG72" s="0"/>
      <c r="TYH72" s="0"/>
      <c r="TYI72" s="0"/>
      <c r="TYJ72" s="0"/>
      <c r="TYK72" s="0"/>
      <c r="TYL72" s="0"/>
      <c r="TYM72" s="0"/>
      <c r="TYN72" s="0"/>
      <c r="TYO72" s="0"/>
      <c r="TYP72" s="0"/>
      <c r="TYQ72" s="0"/>
      <c r="TYR72" s="0"/>
      <c r="TYS72" s="0"/>
      <c r="TYT72" s="0"/>
      <c r="TYU72" s="0"/>
      <c r="TYV72" s="0"/>
      <c r="TYW72" s="0"/>
      <c r="TYX72" s="0"/>
      <c r="TYY72" s="0"/>
      <c r="TYZ72" s="0"/>
      <c r="TZA72" s="0"/>
      <c r="TZB72" s="0"/>
      <c r="TZC72" s="0"/>
      <c r="TZD72" s="0"/>
      <c r="TZE72" s="0"/>
      <c r="TZF72" s="0"/>
      <c r="TZG72" s="0"/>
      <c r="TZH72" s="0"/>
      <c r="TZI72" s="0"/>
      <c r="TZJ72" s="0"/>
      <c r="TZK72" s="0"/>
      <c r="TZL72" s="0"/>
      <c r="TZM72" s="0"/>
      <c r="TZN72" s="0"/>
      <c r="TZO72" s="0"/>
      <c r="TZP72" s="0"/>
      <c r="TZQ72" s="0"/>
      <c r="TZR72" s="0"/>
      <c r="TZS72" s="0"/>
      <c r="TZT72" s="0"/>
      <c r="TZU72" s="0"/>
      <c r="TZV72" s="0"/>
      <c r="TZW72" s="0"/>
      <c r="TZX72" s="0"/>
      <c r="TZY72" s="0"/>
      <c r="TZZ72" s="0"/>
      <c r="UAA72" s="0"/>
      <c r="UAB72" s="0"/>
      <c r="UAC72" s="0"/>
      <c r="UAD72" s="0"/>
      <c r="UAE72" s="0"/>
      <c r="UAF72" s="0"/>
      <c r="UAG72" s="0"/>
      <c r="UAH72" s="0"/>
      <c r="UAI72" s="0"/>
      <c r="UAJ72" s="0"/>
      <c r="UAK72" s="0"/>
      <c r="UAL72" s="0"/>
      <c r="UAM72" s="0"/>
      <c r="UAN72" s="0"/>
      <c r="UAO72" s="0"/>
      <c r="UAP72" s="0"/>
      <c r="UAQ72" s="0"/>
      <c r="UAR72" s="0"/>
      <c r="UAS72" s="0"/>
      <c r="UAT72" s="0"/>
      <c r="UAU72" s="0"/>
      <c r="UAV72" s="0"/>
      <c r="UAW72" s="0"/>
      <c r="UAX72" s="0"/>
      <c r="UAY72" s="0"/>
      <c r="UAZ72" s="0"/>
      <c r="UBA72" s="0"/>
      <c r="UBB72" s="0"/>
      <c r="UBC72" s="0"/>
      <c r="UBD72" s="0"/>
      <c r="UBE72" s="0"/>
      <c r="UBF72" s="0"/>
      <c r="UBG72" s="0"/>
      <c r="UBH72" s="0"/>
      <c r="UBI72" s="0"/>
      <c r="UBJ72" s="0"/>
      <c r="UBK72" s="0"/>
      <c r="UBL72" s="0"/>
      <c r="UBM72" s="0"/>
      <c r="UBN72" s="0"/>
      <c r="UBO72" s="0"/>
      <c r="UBP72" s="0"/>
      <c r="UBQ72" s="0"/>
      <c r="UBR72" s="0"/>
      <c r="UBS72" s="0"/>
      <c r="UBT72" s="0"/>
      <c r="UBU72" s="0"/>
      <c r="UBV72" s="0"/>
      <c r="UBW72" s="0"/>
      <c r="UBX72" s="0"/>
      <c r="UBY72" s="0"/>
      <c r="UBZ72" s="0"/>
      <c r="UCA72" s="0"/>
      <c r="UCB72" s="0"/>
      <c r="UCC72" s="0"/>
      <c r="UCD72" s="0"/>
      <c r="UCE72" s="0"/>
      <c r="UCF72" s="0"/>
      <c r="UCG72" s="0"/>
      <c r="UCH72" s="0"/>
      <c r="UCI72" s="0"/>
      <c r="UCJ72" s="0"/>
      <c r="UCK72" s="0"/>
      <c r="UCL72" s="0"/>
      <c r="UCM72" s="0"/>
      <c r="UCN72" s="0"/>
      <c r="UCO72" s="0"/>
      <c r="UCP72" s="0"/>
      <c r="UCQ72" s="0"/>
      <c r="UCR72" s="0"/>
      <c r="UCS72" s="0"/>
      <c r="UCT72" s="0"/>
      <c r="UCU72" s="0"/>
      <c r="UCV72" s="0"/>
      <c r="UCW72" s="0"/>
      <c r="UCX72" s="0"/>
      <c r="UCY72" s="0"/>
      <c r="UCZ72" s="0"/>
      <c r="UDA72" s="0"/>
      <c r="UDB72" s="0"/>
      <c r="UDC72" s="0"/>
      <c r="UDD72" s="0"/>
      <c r="UDE72" s="0"/>
      <c r="UDF72" s="0"/>
      <c r="UDG72" s="0"/>
      <c r="UDH72" s="0"/>
      <c r="UDI72" s="0"/>
      <c r="UDJ72" s="0"/>
      <c r="UDK72" s="0"/>
      <c r="UDL72" s="0"/>
      <c r="UDM72" s="0"/>
      <c r="UDN72" s="0"/>
      <c r="UDO72" s="0"/>
      <c r="UDP72" s="0"/>
      <c r="UDQ72" s="0"/>
      <c r="UDR72" s="0"/>
      <c r="UDS72" s="0"/>
      <c r="UDT72" s="0"/>
      <c r="UDU72" s="0"/>
      <c r="UDV72" s="0"/>
      <c r="UDW72" s="0"/>
      <c r="UDX72" s="0"/>
      <c r="UDY72" s="0"/>
      <c r="UDZ72" s="0"/>
      <c r="UEA72" s="0"/>
      <c r="UEB72" s="0"/>
      <c r="UEC72" s="0"/>
      <c r="UED72" s="0"/>
      <c r="UEE72" s="0"/>
      <c r="UEF72" s="0"/>
      <c r="UEG72" s="0"/>
      <c r="UEH72" s="0"/>
      <c r="UEI72" s="0"/>
      <c r="UEJ72" s="0"/>
      <c r="UEK72" s="0"/>
      <c r="UEL72" s="0"/>
      <c r="UEM72" s="0"/>
      <c r="UEN72" s="0"/>
      <c r="UEO72" s="0"/>
      <c r="UEP72" s="0"/>
      <c r="UEQ72" s="0"/>
      <c r="UER72" s="0"/>
      <c r="UES72" s="0"/>
      <c r="UET72" s="0"/>
      <c r="UEU72" s="0"/>
      <c r="UEV72" s="0"/>
      <c r="UEW72" s="0"/>
      <c r="UEX72" s="0"/>
      <c r="UEY72" s="0"/>
      <c r="UEZ72" s="0"/>
      <c r="UFA72" s="0"/>
      <c r="UFB72" s="0"/>
      <c r="UFC72" s="0"/>
      <c r="UFD72" s="0"/>
      <c r="UFE72" s="0"/>
      <c r="UFF72" s="0"/>
      <c r="UFG72" s="0"/>
      <c r="UFH72" s="0"/>
      <c r="UFI72" s="0"/>
      <c r="UFJ72" s="0"/>
      <c r="UFK72" s="0"/>
      <c r="UFL72" s="0"/>
      <c r="UFM72" s="0"/>
      <c r="UFN72" s="0"/>
      <c r="UFO72" s="0"/>
      <c r="UFP72" s="0"/>
      <c r="UFQ72" s="0"/>
      <c r="UFR72" s="0"/>
      <c r="UFS72" s="0"/>
      <c r="UFT72" s="0"/>
      <c r="UFU72" s="0"/>
      <c r="UFV72" s="0"/>
      <c r="UFW72" s="0"/>
      <c r="UFX72" s="0"/>
      <c r="UFY72" s="0"/>
      <c r="UFZ72" s="0"/>
      <c r="UGA72" s="0"/>
      <c r="UGB72" s="0"/>
      <c r="UGC72" s="0"/>
      <c r="UGD72" s="0"/>
      <c r="UGE72" s="0"/>
      <c r="UGF72" s="0"/>
      <c r="UGG72" s="0"/>
      <c r="UGH72" s="0"/>
      <c r="UGI72" s="0"/>
      <c r="UGJ72" s="0"/>
      <c r="UGK72" s="0"/>
      <c r="UGL72" s="0"/>
      <c r="UGM72" s="0"/>
      <c r="UGN72" s="0"/>
      <c r="UGO72" s="0"/>
      <c r="UGP72" s="0"/>
      <c r="UGQ72" s="0"/>
      <c r="UGR72" s="0"/>
      <c r="UGS72" s="0"/>
      <c r="UGT72" s="0"/>
      <c r="UGU72" s="0"/>
      <c r="UGV72" s="0"/>
      <c r="UGW72" s="0"/>
      <c r="UGX72" s="0"/>
      <c r="UGY72" s="0"/>
      <c r="UGZ72" s="0"/>
      <c r="UHA72" s="0"/>
      <c r="UHB72" s="0"/>
      <c r="UHC72" s="0"/>
      <c r="UHD72" s="0"/>
      <c r="UHE72" s="0"/>
      <c r="UHF72" s="0"/>
      <c r="UHG72" s="0"/>
      <c r="UHH72" s="0"/>
      <c r="UHI72" s="0"/>
      <c r="UHJ72" s="0"/>
      <c r="UHK72" s="0"/>
      <c r="UHL72" s="0"/>
      <c r="UHM72" s="0"/>
      <c r="UHN72" s="0"/>
      <c r="UHO72" s="0"/>
      <c r="UHP72" s="0"/>
      <c r="UHQ72" s="0"/>
      <c r="UHR72" s="0"/>
      <c r="UHS72" s="0"/>
      <c r="UHT72" s="0"/>
      <c r="UHU72" s="0"/>
      <c r="UHV72" s="0"/>
      <c r="UHW72" s="0"/>
      <c r="UHX72" s="0"/>
      <c r="UHY72" s="0"/>
      <c r="UHZ72" s="0"/>
      <c r="UIA72" s="0"/>
      <c r="UIB72" s="0"/>
      <c r="UIC72" s="0"/>
      <c r="UID72" s="0"/>
      <c r="UIE72" s="0"/>
      <c r="UIF72" s="0"/>
      <c r="UIG72" s="0"/>
      <c r="UIH72" s="0"/>
      <c r="UII72" s="0"/>
      <c r="UIJ72" s="0"/>
      <c r="UIK72" s="0"/>
      <c r="UIL72" s="0"/>
      <c r="UIM72" s="0"/>
      <c r="UIN72" s="0"/>
      <c r="UIO72" s="0"/>
      <c r="UIP72" s="0"/>
      <c r="UIQ72" s="0"/>
      <c r="UIR72" s="0"/>
      <c r="UIS72" s="0"/>
      <c r="UIT72" s="0"/>
      <c r="UIU72" s="0"/>
      <c r="UIV72" s="0"/>
      <c r="UIW72" s="0"/>
      <c r="UIX72" s="0"/>
      <c r="UIY72" s="0"/>
      <c r="UIZ72" s="0"/>
      <c r="UJA72" s="0"/>
      <c r="UJB72" s="0"/>
      <c r="UJC72" s="0"/>
      <c r="UJD72" s="0"/>
      <c r="UJE72" s="0"/>
      <c r="UJF72" s="0"/>
      <c r="UJG72" s="0"/>
      <c r="UJH72" s="0"/>
      <c r="UJI72" s="0"/>
      <c r="UJJ72" s="0"/>
      <c r="UJK72" s="0"/>
      <c r="UJL72" s="0"/>
      <c r="UJM72" s="0"/>
      <c r="UJN72" s="0"/>
      <c r="UJO72" s="0"/>
      <c r="UJP72" s="0"/>
      <c r="UJQ72" s="0"/>
      <c r="UJR72" s="0"/>
      <c r="UJS72" s="0"/>
      <c r="UJT72" s="0"/>
      <c r="UJU72" s="0"/>
      <c r="UJV72" s="0"/>
      <c r="UJW72" s="0"/>
      <c r="UJX72" s="0"/>
      <c r="UJY72" s="0"/>
      <c r="UJZ72" s="0"/>
      <c r="UKA72" s="0"/>
      <c r="UKB72" s="0"/>
      <c r="UKC72" s="0"/>
      <c r="UKD72" s="0"/>
      <c r="UKE72" s="0"/>
      <c r="UKF72" s="0"/>
      <c r="UKG72" s="0"/>
      <c r="UKH72" s="0"/>
      <c r="UKI72" s="0"/>
      <c r="UKJ72" s="0"/>
      <c r="UKK72" s="0"/>
      <c r="UKL72" s="0"/>
      <c r="UKM72" s="0"/>
      <c r="UKN72" s="0"/>
      <c r="UKO72" s="0"/>
      <c r="UKP72" s="0"/>
      <c r="UKQ72" s="0"/>
      <c r="UKR72" s="0"/>
      <c r="UKS72" s="0"/>
      <c r="UKT72" s="0"/>
      <c r="UKU72" s="0"/>
      <c r="UKV72" s="0"/>
      <c r="UKW72" s="0"/>
      <c r="UKX72" s="0"/>
      <c r="UKY72" s="0"/>
      <c r="UKZ72" s="0"/>
      <c r="ULA72" s="0"/>
      <c r="ULB72" s="0"/>
      <c r="ULC72" s="0"/>
      <c r="ULD72" s="0"/>
      <c r="ULE72" s="0"/>
      <c r="ULF72" s="0"/>
      <c r="ULG72" s="0"/>
      <c r="ULH72" s="0"/>
      <c r="ULI72" s="0"/>
      <c r="ULJ72" s="0"/>
      <c r="ULK72" s="0"/>
      <c r="ULL72" s="0"/>
      <c r="ULM72" s="0"/>
      <c r="ULN72" s="0"/>
      <c r="ULO72" s="0"/>
      <c r="ULP72" s="0"/>
      <c r="ULQ72" s="0"/>
      <c r="ULR72" s="0"/>
      <c r="ULS72" s="0"/>
      <c r="ULT72" s="0"/>
      <c r="ULU72" s="0"/>
      <c r="ULV72" s="0"/>
      <c r="ULW72" s="0"/>
      <c r="ULX72" s="0"/>
      <c r="ULY72" s="0"/>
      <c r="ULZ72" s="0"/>
      <c r="UMA72" s="0"/>
      <c r="UMB72" s="0"/>
      <c r="UMC72" s="0"/>
      <c r="UMD72" s="0"/>
      <c r="UME72" s="0"/>
      <c r="UMF72" s="0"/>
      <c r="UMG72" s="0"/>
      <c r="UMH72" s="0"/>
      <c r="UMI72" s="0"/>
      <c r="UMJ72" s="0"/>
      <c r="UMK72" s="0"/>
      <c r="UML72" s="0"/>
      <c r="UMM72" s="0"/>
      <c r="UMN72" s="0"/>
      <c r="UMO72" s="0"/>
      <c r="UMP72" s="0"/>
      <c r="UMQ72" s="0"/>
      <c r="UMR72" s="0"/>
      <c r="UMS72" s="0"/>
      <c r="UMT72" s="0"/>
      <c r="UMU72" s="0"/>
      <c r="UMV72" s="0"/>
      <c r="UMW72" s="0"/>
      <c r="UMX72" s="0"/>
      <c r="UMY72" s="0"/>
      <c r="UMZ72" s="0"/>
      <c r="UNA72" s="0"/>
      <c r="UNB72" s="0"/>
      <c r="UNC72" s="0"/>
      <c r="UND72" s="0"/>
      <c r="UNE72" s="0"/>
      <c r="UNF72" s="0"/>
      <c r="UNG72" s="0"/>
      <c r="UNH72" s="0"/>
      <c r="UNI72" s="0"/>
      <c r="UNJ72" s="0"/>
      <c r="UNK72" s="0"/>
      <c r="UNL72" s="0"/>
      <c r="UNM72" s="0"/>
      <c r="UNN72" s="0"/>
      <c r="UNO72" s="0"/>
      <c r="UNP72" s="0"/>
      <c r="UNQ72" s="0"/>
      <c r="UNR72" s="0"/>
      <c r="UNS72" s="0"/>
      <c r="UNT72" s="0"/>
      <c r="UNU72" s="0"/>
      <c r="UNV72" s="0"/>
      <c r="UNW72" s="0"/>
      <c r="UNX72" s="0"/>
      <c r="UNY72" s="0"/>
      <c r="UNZ72" s="0"/>
      <c r="UOA72" s="0"/>
      <c r="UOB72" s="0"/>
      <c r="UOC72" s="0"/>
      <c r="UOD72" s="0"/>
      <c r="UOE72" s="0"/>
      <c r="UOF72" s="0"/>
      <c r="UOG72" s="0"/>
      <c r="UOH72" s="0"/>
      <c r="UOI72" s="0"/>
      <c r="UOJ72" s="0"/>
      <c r="UOK72" s="0"/>
      <c r="UOL72" s="0"/>
      <c r="UOM72" s="0"/>
      <c r="UON72" s="0"/>
      <c r="UOO72" s="0"/>
      <c r="UOP72" s="0"/>
      <c r="UOQ72" s="0"/>
      <c r="UOR72" s="0"/>
      <c r="UOS72" s="0"/>
      <c r="UOT72" s="0"/>
      <c r="UOU72" s="0"/>
      <c r="UOV72" s="0"/>
      <c r="UOW72" s="0"/>
      <c r="UOX72" s="0"/>
      <c r="UOY72" s="0"/>
      <c r="UOZ72" s="0"/>
      <c r="UPA72" s="0"/>
      <c r="UPB72" s="0"/>
      <c r="UPC72" s="0"/>
      <c r="UPD72" s="0"/>
      <c r="UPE72" s="0"/>
      <c r="UPF72" s="0"/>
      <c r="UPG72" s="0"/>
      <c r="UPH72" s="0"/>
      <c r="UPI72" s="0"/>
      <c r="UPJ72" s="0"/>
      <c r="UPK72" s="0"/>
      <c r="UPL72" s="0"/>
      <c r="UPM72" s="0"/>
      <c r="UPN72" s="0"/>
      <c r="UPO72" s="0"/>
      <c r="UPP72" s="0"/>
      <c r="UPQ72" s="0"/>
      <c r="UPR72" s="0"/>
      <c r="UPS72" s="0"/>
      <c r="UPT72" s="0"/>
      <c r="UPU72" s="0"/>
      <c r="UPV72" s="0"/>
      <c r="UPW72" s="0"/>
      <c r="UPX72" s="0"/>
      <c r="UPY72" s="0"/>
      <c r="UPZ72" s="0"/>
      <c r="UQA72" s="0"/>
      <c r="UQB72" s="0"/>
      <c r="UQC72" s="0"/>
      <c r="UQD72" s="0"/>
      <c r="UQE72" s="0"/>
      <c r="UQF72" s="0"/>
      <c r="UQG72" s="0"/>
      <c r="UQH72" s="0"/>
      <c r="UQI72" s="0"/>
      <c r="UQJ72" s="0"/>
      <c r="UQK72" s="0"/>
      <c r="UQL72" s="0"/>
      <c r="UQM72" s="0"/>
      <c r="UQN72" s="0"/>
      <c r="UQO72" s="0"/>
      <c r="UQP72" s="0"/>
      <c r="UQQ72" s="0"/>
      <c r="UQR72" s="0"/>
      <c r="UQS72" s="0"/>
      <c r="UQT72" s="0"/>
      <c r="UQU72" s="0"/>
      <c r="UQV72" s="0"/>
      <c r="UQW72" s="0"/>
      <c r="UQX72" s="0"/>
      <c r="UQY72" s="0"/>
      <c r="UQZ72" s="0"/>
      <c r="URA72" s="0"/>
      <c r="URB72" s="0"/>
      <c r="URC72" s="0"/>
      <c r="URD72" s="0"/>
      <c r="URE72" s="0"/>
      <c r="URF72" s="0"/>
      <c r="URG72" s="0"/>
      <c r="URH72" s="0"/>
      <c r="URI72" s="0"/>
      <c r="URJ72" s="0"/>
      <c r="URK72" s="0"/>
      <c r="URL72" s="0"/>
      <c r="URM72" s="0"/>
      <c r="URN72" s="0"/>
      <c r="URO72" s="0"/>
      <c r="URP72" s="0"/>
      <c r="URQ72" s="0"/>
      <c r="URR72" s="0"/>
      <c r="URS72" s="0"/>
      <c r="URT72" s="0"/>
      <c r="URU72" s="0"/>
      <c r="URV72" s="0"/>
      <c r="URW72" s="0"/>
      <c r="URX72" s="0"/>
      <c r="URY72" s="0"/>
      <c r="URZ72" s="0"/>
      <c r="USA72" s="0"/>
      <c r="USB72" s="0"/>
      <c r="USC72" s="0"/>
      <c r="USD72" s="0"/>
      <c r="USE72" s="0"/>
      <c r="USF72" s="0"/>
      <c r="USG72" s="0"/>
      <c r="USH72" s="0"/>
      <c r="USI72" s="0"/>
      <c r="USJ72" s="0"/>
      <c r="USK72" s="0"/>
      <c r="USL72" s="0"/>
      <c r="USM72" s="0"/>
      <c r="USN72" s="0"/>
      <c r="USO72" s="0"/>
      <c r="USP72" s="0"/>
      <c r="USQ72" s="0"/>
      <c r="USR72" s="0"/>
      <c r="USS72" s="0"/>
      <c r="UST72" s="0"/>
      <c r="USU72" s="0"/>
      <c r="USV72" s="0"/>
      <c r="USW72" s="0"/>
      <c r="USX72" s="0"/>
      <c r="USY72" s="0"/>
      <c r="USZ72" s="0"/>
      <c r="UTA72" s="0"/>
      <c r="UTB72" s="0"/>
      <c r="UTC72" s="0"/>
      <c r="UTD72" s="0"/>
      <c r="UTE72" s="0"/>
      <c r="UTF72" s="0"/>
      <c r="UTG72" s="0"/>
      <c r="UTH72" s="0"/>
      <c r="UTI72" s="0"/>
      <c r="UTJ72" s="0"/>
      <c r="UTK72" s="0"/>
      <c r="UTL72" s="0"/>
      <c r="UTM72" s="0"/>
      <c r="UTN72" s="0"/>
      <c r="UTO72" s="0"/>
      <c r="UTP72" s="0"/>
      <c r="UTQ72" s="0"/>
      <c r="UTR72" s="0"/>
      <c r="UTS72" s="0"/>
      <c r="UTT72" s="0"/>
      <c r="UTU72" s="0"/>
      <c r="UTV72" s="0"/>
      <c r="UTW72" s="0"/>
      <c r="UTX72" s="0"/>
      <c r="UTY72" s="0"/>
      <c r="UTZ72" s="0"/>
      <c r="UUA72" s="0"/>
      <c r="UUB72" s="0"/>
      <c r="UUC72" s="0"/>
      <c r="UUD72" s="0"/>
      <c r="UUE72" s="0"/>
      <c r="UUF72" s="0"/>
      <c r="UUG72" s="0"/>
      <c r="UUH72" s="0"/>
      <c r="UUI72" s="0"/>
      <c r="UUJ72" s="0"/>
      <c r="UUK72" s="0"/>
      <c r="UUL72" s="0"/>
      <c r="UUM72" s="0"/>
      <c r="UUN72" s="0"/>
      <c r="UUO72" s="0"/>
      <c r="UUP72" s="0"/>
      <c r="UUQ72" s="0"/>
      <c r="UUR72" s="0"/>
      <c r="UUS72" s="0"/>
      <c r="UUT72" s="0"/>
      <c r="UUU72" s="0"/>
      <c r="UUV72" s="0"/>
      <c r="UUW72" s="0"/>
      <c r="UUX72" s="0"/>
      <c r="UUY72" s="0"/>
      <c r="UUZ72" s="0"/>
      <c r="UVA72" s="0"/>
      <c r="UVB72" s="0"/>
      <c r="UVC72" s="0"/>
      <c r="UVD72" s="0"/>
      <c r="UVE72" s="0"/>
      <c r="UVF72" s="0"/>
      <c r="UVG72" s="0"/>
      <c r="UVH72" s="0"/>
      <c r="UVI72" s="0"/>
      <c r="UVJ72" s="0"/>
      <c r="UVK72" s="0"/>
      <c r="UVL72" s="0"/>
      <c r="UVM72" s="0"/>
      <c r="UVN72" s="0"/>
      <c r="UVO72" s="0"/>
      <c r="UVP72" s="0"/>
      <c r="UVQ72" s="0"/>
      <c r="UVR72" s="0"/>
      <c r="UVS72" s="0"/>
      <c r="UVT72" s="0"/>
      <c r="UVU72" s="0"/>
      <c r="UVV72" s="0"/>
      <c r="UVW72" s="0"/>
      <c r="UVX72" s="0"/>
      <c r="UVY72" s="0"/>
      <c r="UVZ72" s="0"/>
      <c r="UWA72" s="0"/>
      <c r="UWB72" s="0"/>
      <c r="UWC72" s="0"/>
      <c r="UWD72" s="0"/>
      <c r="UWE72" s="0"/>
      <c r="UWF72" s="0"/>
      <c r="UWG72" s="0"/>
      <c r="UWH72" s="0"/>
      <c r="UWI72" s="0"/>
      <c r="UWJ72" s="0"/>
      <c r="UWK72" s="0"/>
      <c r="UWL72" s="0"/>
      <c r="UWM72" s="0"/>
      <c r="UWN72" s="0"/>
      <c r="UWO72" s="0"/>
      <c r="UWP72" s="0"/>
      <c r="UWQ72" s="0"/>
      <c r="UWR72" s="0"/>
      <c r="UWS72" s="0"/>
      <c r="UWT72" s="0"/>
      <c r="UWU72" s="0"/>
      <c r="UWV72" s="0"/>
      <c r="UWW72" s="0"/>
      <c r="UWX72" s="0"/>
      <c r="UWY72" s="0"/>
      <c r="UWZ72" s="0"/>
      <c r="UXA72" s="0"/>
      <c r="UXB72" s="0"/>
      <c r="UXC72" s="0"/>
      <c r="UXD72" s="0"/>
      <c r="UXE72" s="0"/>
      <c r="UXF72" s="0"/>
      <c r="UXG72" s="0"/>
      <c r="UXH72" s="0"/>
      <c r="UXI72" s="0"/>
      <c r="UXJ72" s="0"/>
      <c r="UXK72" s="0"/>
      <c r="UXL72" s="0"/>
      <c r="UXM72" s="0"/>
      <c r="UXN72" s="0"/>
      <c r="UXO72" s="0"/>
      <c r="UXP72" s="0"/>
      <c r="UXQ72" s="0"/>
      <c r="UXR72" s="0"/>
      <c r="UXS72" s="0"/>
      <c r="UXT72" s="0"/>
      <c r="UXU72" s="0"/>
      <c r="UXV72" s="0"/>
      <c r="UXW72" s="0"/>
      <c r="UXX72" s="0"/>
      <c r="UXY72" s="0"/>
      <c r="UXZ72" s="0"/>
      <c r="UYA72" s="0"/>
      <c r="UYB72" s="0"/>
      <c r="UYC72" s="0"/>
      <c r="UYD72" s="0"/>
      <c r="UYE72" s="0"/>
      <c r="UYF72" s="0"/>
      <c r="UYG72" s="0"/>
      <c r="UYH72" s="0"/>
      <c r="UYI72" s="0"/>
      <c r="UYJ72" s="0"/>
      <c r="UYK72" s="0"/>
      <c r="UYL72" s="0"/>
      <c r="UYM72" s="0"/>
      <c r="UYN72" s="0"/>
      <c r="UYO72" s="0"/>
      <c r="UYP72" s="0"/>
      <c r="UYQ72" s="0"/>
      <c r="UYR72" s="0"/>
      <c r="UYS72" s="0"/>
      <c r="UYT72" s="0"/>
      <c r="UYU72" s="0"/>
      <c r="UYV72" s="0"/>
      <c r="UYW72" s="0"/>
      <c r="UYX72" s="0"/>
      <c r="UYY72" s="0"/>
      <c r="UYZ72" s="0"/>
      <c r="UZA72" s="0"/>
      <c r="UZB72" s="0"/>
      <c r="UZC72" s="0"/>
      <c r="UZD72" s="0"/>
      <c r="UZE72" s="0"/>
      <c r="UZF72" s="0"/>
      <c r="UZG72" s="0"/>
      <c r="UZH72" s="0"/>
      <c r="UZI72" s="0"/>
      <c r="UZJ72" s="0"/>
      <c r="UZK72" s="0"/>
      <c r="UZL72" s="0"/>
      <c r="UZM72" s="0"/>
      <c r="UZN72" s="0"/>
      <c r="UZO72" s="0"/>
      <c r="UZP72" s="0"/>
      <c r="UZQ72" s="0"/>
      <c r="UZR72" s="0"/>
      <c r="UZS72" s="0"/>
      <c r="UZT72" s="0"/>
      <c r="UZU72" s="0"/>
      <c r="UZV72" s="0"/>
      <c r="UZW72" s="0"/>
      <c r="UZX72" s="0"/>
      <c r="UZY72" s="0"/>
      <c r="UZZ72" s="0"/>
      <c r="VAA72" s="0"/>
      <c r="VAB72" s="0"/>
      <c r="VAC72" s="0"/>
      <c r="VAD72" s="0"/>
      <c r="VAE72" s="0"/>
      <c r="VAF72" s="0"/>
      <c r="VAG72" s="0"/>
      <c r="VAH72" s="0"/>
      <c r="VAI72" s="0"/>
      <c r="VAJ72" s="0"/>
      <c r="VAK72" s="0"/>
      <c r="VAL72" s="0"/>
      <c r="VAM72" s="0"/>
      <c r="VAN72" s="0"/>
      <c r="VAO72" s="0"/>
      <c r="VAP72" s="0"/>
      <c r="VAQ72" s="0"/>
      <c r="VAR72" s="0"/>
      <c r="VAS72" s="0"/>
      <c r="VAT72" s="0"/>
      <c r="VAU72" s="0"/>
      <c r="VAV72" s="0"/>
      <c r="VAW72" s="0"/>
      <c r="VAX72" s="0"/>
      <c r="VAY72" s="0"/>
      <c r="VAZ72" s="0"/>
      <c r="VBA72" s="0"/>
      <c r="VBB72" s="0"/>
      <c r="VBC72" s="0"/>
      <c r="VBD72" s="0"/>
      <c r="VBE72" s="0"/>
      <c r="VBF72" s="0"/>
      <c r="VBG72" s="0"/>
      <c r="VBH72" s="0"/>
      <c r="VBI72" s="0"/>
      <c r="VBJ72" s="0"/>
      <c r="VBK72" s="0"/>
      <c r="VBL72" s="0"/>
      <c r="VBM72" s="0"/>
      <c r="VBN72" s="0"/>
      <c r="VBO72" s="0"/>
      <c r="VBP72" s="0"/>
      <c r="VBQ72" s="0"/>
      <c r="VBR72" s="0"/>
      <c r="VBS72" s="0"/>
      <c r="VBT72" s="0"/>
      <c r="VBU72" s="0"/>
      <c r="VBV72" s="0"/>
      <c r="VBW72" s="0"/>
      <c r="VBX72" s="0"/>
      <c r="VBY72" s="0"/>
      <c r="VBZ72" s="0"/>
      <c r="VCA72" s="0"/>
      <c r="VCB72" s="0"/>
      <c r="VCC72" s="0"/>
      <c r="VCD72" s="0"/>
      <c r="VCE72" s="0"/>
      <c r="VCF72" s="0"/>
      <c r="VCG72" s="0"/>
      <c r="VCH72" s="0"/>
      <c r="VCI72" s="0"/>
      <c r="VCJ72" s="0"/>
      <c r="VCK72" s="0"/>
      <c r="VCL72" s="0"/>
      <c r="VCM72" s="0"/>
      <c r="VCN72" s="0"/>
      <c r="VCO72" s="0"/>
      <c r="VCP72" s="0"/>
      <c r="VCQ72" s="0"/>
      <c r="VCR72" s="0"/>
      <c r="VCS72" s="0"/>
      <c r="VCT72" s="0"/>
      <c r="VCU72" s="0"/>
      <c r="VCV72" s="0"/>
      <c r="VCW72" s="0"/>
      <c r="VCX72" s="0"/>
      <c r="VCY72" s="0"/>
      <c r="VCZ72" s="0"/>
      <c r="VDA72" s="0"/>
      <c r="VDB72" s="0"/>
      <c r="VDC72" s="0"/>
      <c r="VDD72" s="0"/>
      <c r="VDE72" s="0"/>
      <c r="VDF72" s="0"/>
      <c r="VDG72" s="0"/>
      <c r="VDH72" s="0"/>
      <c r="VDI72" s="0"/>
      <c r="VDJ72" s="0"/>
      <c r="VDK72" s="0"/>
      <c r="VDL72" s="0"/>
      <c r="VDM72" s="0"/>
      <c r="VDN72" s="0"/>
      <c r="VDO72" s="0"/>
      <c r="VDP72" s="0"/>
      <c r="VDQ72" s="0"/>
      <c r="VDR72" s="0"/>
      <c r="VDS72" s="0"/>
      <c r="VDT72" s="0"/>
      <c r="VDU72" s="0"/>
      <c r="VDV72" s="0"/>
      <c r="VDW72" s="0"/>
      <c r="VDX72" s="0"/>
      <c r="VDY72" s="0"/>
      <c r="VDZ72" s="0"/>
      <c r="VEA72" s="0"/>
      <c r="VEB72" s="0"/>
      <c r="VEC72" s="0"/>
      <c r="VED72" s="0"/>
      <c r="VEE72" s="0"/>
      <c r="VEF72" s="0"/>
      <c r="VEG72" s="0"/>
      <c r="VEH72" s="0"/>
      <c r="VEI72" s="0"/>
      <c r="VEJ72" s="0"/>
      <c r="VEK72" s="0"/>
      <c r="VEL72" s="0"/>
      <c r="VEM72" s="0"/>
      <c r="VEN72" s="0"/>
      <c r="VEO72" s="0"/>
      <c r="VEP72" s="0"/>
      <c r="VEQ72" s="0"/>
      <c r="VER72" s="0"/>
      <c r="VES72" s="0"/>
      <c r="VET72" s="0"/>
      <c r="VEU72" s="0"/>
      <c r="VEV72" s="0"/>
      <c r="VEW72" s="0"/>
      <c r="VEX72" s="0"/>
      <c r="VEY72" s="0"/>
      <c r="VEZ72" s="0"/>
      <c r="VFA72" s="0"/>
      <c r="VFB72" s="0"/>
      <c r="VFC72" s="0"/>
      <c r="VFD72" s="0"/>
      <c r="VFE72" s="0"/>
      <c r="VFF72" s="0"/>
      <c r="VFG72" s="0"/>
      <c r="VFH72" s="0"/>
      <c r="VFI72" s="0"/>
      <c r="VFJ72" s="0"/>
      <c r="VFK72" s="0"/>
      <c r="VFL72" s="0"/>
      <c r="VFM72" s="0"/>
      <c r="VFN72" s="0"/>
      <c r="VFO72" s="0"/>
      <c r="VFP72" s="0"/>
      <c r="VFQ72" s="0"/>
      <c r="VFR72" s="0"/>
      <c r="VFS72" s="0"/>
      <c r="VFT72" s="0"/>
      <c r="VFU72" s="0"/>
      <c r="VFV72" s="0"/>
      <c r="VFW72" s="0"/>
      <c r="VFX72" s="0"/>
      <c r="VFY72" s="0"/>
      <c r="VFZ72" s="0"/>
      <c r="VGA72" s="0"/>
      <c r="VGB72" s="0"/>
      <c r="VGC72" s="0"/>
      <c r="VGD72" s="0"/>
      <c r="VGE72" s="0"/>
      <c r="VGF72" s="0"/>
      <c r="VGG72" s="0"/>
      <c r="VGH72" s="0"/>
      <c r="VGI72" s="0"/>
      <c r="VGJ72" s="0"/>
      <c r="VGK72" s="0"/>
      <c r="VGL72" s="0"/>
      <c r="VGM72" s="0"/>
      <c r="VGN72" s="0"/>
      <c r="VGO72" s="0"/>
      <c r="VGP72" s="0"/>
      <c r="VGQ72" s="0"/>
      <c r="VGR72" s="0"/>
      <c r="VGS72" s="0"/>
      <c r="VGT72" s="0"/>
      <c r="VGU72" s="0"/>
      <c r="VGV72" s="0"/>
      <c r="VGW72" s="0"/>
      <c r="VGX72" s="0"/>
      <c r="VGY72" s="0"/>
      <c r="VGZ72" s="0"/>
      <c r="VHA72" s="0"/>
      <c r="VHB72" s="0"/>
      <c r="VHC72" s="0"/>
      <c r="VHD72" s="0"/>
      <c r="VHE72" s="0"/>
      <c r="VHF72" s="0"/>
      <c r="VHG72" s="0"/>
      <c r="VHH72" s="0"/>
      <c r="VHI72" s="0"/>
      <c r="VHJ72" s="0"/>
      <c r="VHK72" s="0"/>
      <c r="VHL72" s="0"/>
      <c r="VHM72" s="0"/>
      <c r="VHN72" s="0"/>
      <c r="VHO72" s="0"/>
      <c r="VHP72" s="0"/>
      <c r="VHQ72" s="0"/>
      <c r="VHR72" s="0"/>
      <c r="VHS72" s="0"/>
      <c r="VHT72" s="0"/>
      <c r="VHU72" s="0"/>
      <c r="VHV72" s="0"/>
      <c r="VHW72" s="0"/>
      <c r="VHX72" s="0"/>
      <c r="VHY72" s="0"/>
      <c r="VHZ72" s="0"/>
      <c r="VIA72" s="0"/>
      <c r="VIB72" s="0"/>
      <c r="VIC72" s="0"/>
      <c r="VID72" s="0"/>
      <c r="VIE72" s="0"/>
      <c r="VIF72" s="0"/>
      <c r="VIG72" s="0"/>
      <c r="VIH72" s="0"/>
      <c r="VII72" s="0"/>
      <c r="VIJ72" s="0"/>
      <c r="VIK72" s="0"/>
      <c r="VIL72" s="0"/>
      <c r="VIM72" s="0"/>
      <c r="VIN72" s="0"/>
      <c r="VIO72" s="0"/>
      <c r="VIP72" s="0"/>
      <c r="VIQ72" s="0"/>
      <c r="VIR72" s="0"/>
      <c r="VIS72" s="0"/>
      <c r="VIT72" s="0"/>
      <c r="VIU72" s="0"/>
      <c r="VIV72" s="0"/>
      <c r="VIW72" s="0"/>
      <c r="VIX72" s="0"/>
      <c r="VIY72" s="0"/>
      <c r="VIZ72" s="0"/>
      <c r="VJA72" s="0"/>
      <c r="VJB72" s="0"/>
      <c r="VJC72" s="0"/>
      <c r="VJD72" s="0"/>
      <c r="VJE72" s="0"/>
      <c r="VJF72" s="0"/>
      <c r="VJG72" s="0"/>
      <c r="VJH72" s="0"/>
      <c r="VJI72" s="0"/>
      <c r="VJJ72" s="0"/>
      <c r="VJK72" s="0"/>
      <c r="VJL72" s="0"/>
      <c r="VJM72" s="0"/>
      <c r="VJN72" s="0"/>
      <c r="VJO72" s="0"/>
      <c r="VJP72" s="0"/>
      <c r="VJQ72" s="0"/>
      <c r="VJR72" s="0"/>
      <c r="VJS72" s="0"/>
      <c r="VJT72" s="0"/>
      <c r="VJU72" s="0"/>
      <c r="VJV72" s="0"/>
      <c r="VJW72" s="0"/>
      <c r="VJX72" s="0"/>
      <c r="VJY72" s="0"/>
      <c r="VJZ72" s="0"/>
      <c r="VKA72" s="0"/>
      <c r="VKB72" s="0"/>
      <c r="VKC72" s="0"/>
      <c r="VKD72" s="0"/>
      <c r="VKE72" s="0"/>
      <c r="VKF72" s="0"/>
      <c r="VKG72" s="0"/>
      <c r="VKH72" s="0"/>
      <c r="VKI72" s="0"/>
      <c r="VKJ72" s="0"/>
      <c r="VKK72" s="0"/>
      <c r="VKL72" s="0"/>
      <c r="VKM72" s="0"/>
      <c r="VKN72" s="0"/>
      <c r="VKO72" s="0"/>
      <c r="VKP72" s="0"/>
      <c r="VKQ72" s="0"/>
      <c r="VKR72" s="0"/>
      <c r="VKS72" s="0"/>
      <c r="VKT72" s="0"/>
      <c r="VKU72" s="0"/>
      <c r="VKV72" s="0"/>
      <c r="VKW72" s="0"/>
      <c r="VKX72" s="0"/>
      <c r="VKY72" s="0"/>
      <c r="VKZ72" s="0"/>
      <c r="VLA72" s="0"/>
      <c r="VLB72" s="0"/>
      <c r="VLC72" s="0"/>
      <c r="VLD72" s="0"/>
      <c r="VLE72" s="0"/>
      <c r="VLF72" s="0"/>
      <c r="VLG72" s="0"/>
      <c r="VLH72" s="0"/>
      <c r="VLI72" s="0"/>
      <c r="VLJ72" s="0"/>
      <c r="VLK72" s="0"/>
      <c r="VLL72" s="0"/>
      <c r="VLM72" s="0"/>
      <c r="VLN72" s="0"/>
      <c r="VLO72" s="0"/>
      <c r="VLP72" s="0"/>
      <c r="VLQ72" s="0"/>
      <c r="VLR72" s="0"/>
      <c r="VLS72" s="0"/>
      <c r="VLT72" s="0"/>
      <c r="VLU72" s="0"/>
      <c r="VLV72" s="0"/>
      <c r="VLW72" s="0"/>
      <c r="VLX72" s="0"/>
      <c r="VLY72" s="0"/>
      <c r="VLZ72" s="0"/>
      <c r="VMA72" s="0"/>
      <c r="VMB72" s="0"/>
      <c r="VMC72" s="0"/>
      <c r="VMD72" s="0"/>
      <c r="VME72" s="0"/>
      <c r="VMF72" s="0"/>
      <c r="VMG72" s="0"/>
      <c r="VMH72" s="0"/>
      <c r="VMI72" s="0"/>
      <c r="VMJ72" s="0"/>
      <c r="VMK72" s="0"/>
      <c r="VML72" s="0"/>
      <c r="VMM72" s="0"/>
      <c r="VMN72" s="0"/>
      <c r="VMO72" s="0"/>
      <c r="VMP72" s="0"/>
      <c r="VMQ72" s="0"/>
      <c r="VMR72" s="0"/>
      <c r="VMS72" s="0"/>
      <c r="VMT72" s="0"/>
      <c r="VMU72" s="0"/>
      <c r="VMV72" s="0"/>
      <c r="VMW72" s="0"/>
      <c r="VMX72" s="0"/>
      <c r="VMY72" s="0"/>
      <c r="VMZ72" s="0"/>
      <c r="VNA72" s="0"/>
      <c r="VNB72" s="0"/>
      <c r="VNC72" s="0"/>
      <c r="VND72" s="0"/>
      <c r="VNE72" s="0"/>
      <c r="VNF72" s="0"/>
      <c r="VNG72" s="0"/>
      <c r="VNH72" s="0"/>
      <c r="VNI72" s="0"/>
      <c r="VNJ72" s="0"/>
      <c r="VNK72" s="0"/>
      <c r="VNL72" s="0"/>
      <c r="VNM72" s="0"/>
      <c r="VNN72" s="0"/>
      <c r="VNO72" s="0"/>
      <c r="VNP72" s="0"/>
      <c r="VNQ72" s="0"/>
      <c r="VNR72" s="0"/>
      <c r="VNS72" s="0"/>
      <c r="VNT72" s="0"/>
      <c r="VNU72" s="0"/>
      <c r="VNV72" s="0"/>
      <c r="VNW72" s="0"/>
      <c r="VNX72" s="0"/>
      <c r="VNY72" s="0"/>
      <c r="VNZ72" s="0"/>
      <c r="VOA72" s="0"/>
      <c r="VOB72" s="0"/>
      <c r="VOC72" s="0"/>
      <c r="VOD72" s="0"/>
      <c r="VOE72" s="0"/>
      <c r="VOF72" s="0"/>
      <c r="VOG72" s="0"/>
      <c r="VOH72" s="0"/>
      <c r="VOI72" s="0"/>
      <c r="VOJ72" s="0"/>
      <c r="VOK72" s="0"/>
      <c r="VOL72" s="0"/>
      <c r="VOM72" s="0"/>
      <c r="VON72" s="0"/>
      <c r="VOO72" s="0"/>
      <c r="VOP72" s="0"/>
      <c r="VOQ72" s="0"/>
      <c r="VOR72" s="0"/>
      <c r="VOS72" s="0"/>
      <c r="VOT72" s="0"/>
      <c r="VOU72" s="0"/>
      <c r="VOV72" s="0"/>
      <c r="VOW72" s="0"/>
      <c r="VOX72" s="0"/>
      <c r="VOY72" s="0"/>
      <c r="VOZ72" s="0"/>
      <c r="VPA72" s="0"/>
      <c r="VPB72" s="0"/>
      <c r="VPC72" s="0"/>
      <c r="VPD72" s="0"/>
      <c r="VPE72" s="0"/>
      <c r="VPF72" s="0"/>
      <c r="VPG72" s="0"/>
      <c r="VPH72" s="0"/>
      <c r="VPI72" s="0"/>
      <c r="VPJ72" s="0"/>
      <c r="VPK72" s="0"/>
      <c r="VPL72" s="0"/>
      <c r="VPM72" s="0"/>
      <c r="VPN72" s="0"/>
      <c r="VPO72" s="0"/>
      <c r="VPP72" s="0"/>
      <c r="VPQ72" s="0"/>
      <c r="VPR72" s="0"/>
      <c r="VPS72" s="0"/>
      <c r="VPT72" s="0"/>
      <c r="VPU72" s="0"/>
      <c r="VPV72" s="0"/>
      <c r="VPW72" s="0"/>
      <c r="VPX72" s="0"/>
      <c r="VPY72" s="0"/>
      <c r="VPZ72" s="0"/>
      <c r="VQA72" s="0"/>
      <c r="VQB72" s="0"/>
      <c r="VQC72" s="0"/>
      <c r="VQD72" s="0"/>
      <c r="VQE72" s="0"/>
      <c r="VQF72" s="0"/>
      <c r="VQG72" s="0"/>
      <c r="VQH72" s="0"/>
      <c r="VQI72" s="0"/>
      <c r="VQJ72" s="0"/>
      <c r="VQK72" s="0"/>
      <c r="VQL72" s="0"/>
      <c r="VQM72" s="0"/>
      <c r="VQN72" s="0"/>
      <c r="VQO72" s="0"/>
      <c r="VQP72" s="0"/>
      <c r="VQQ72" s="0"/>
      <c r="VQR72" s="0"/>
      <c r="VQS72" s="0"/>
      <c r="VQT72" s="0"/>
      <c r="VQU72" s="0"/>
      <c r="VQV72" s="0"/>
      <c r="VQW72" s="0"/>
      <c r="VQX72" s="0"/>
      <c r="VQY72" s="0"/>
      <c r="VQZ72" s="0"/>
      <c r="VRA72" s="0"/>
      <c r="VRB72" s="0"/>
      <c r="VRC72" s="0"/>
      <c r="VRD72" s="0"/>
      <c r="VRE72" s="0"/>
      <c r="VRF72" s="0"/>
      <c r="VRG72" s="0"/>
      <c r="VRH72" s="0"/>
      <c r="VRI72" s="0"/>
      <c r="VRJ72" s="0"/>
      <c r="VRK72" s="0"/>
      <c r="VRL72" s="0"/>
      <c r="VRM72" s="0"/>
      <c r="VRN72" s="0"/>
      <c r="VRO72" s="0"/>
      <c r="VRP72" s="0"/>
      <c r="VRQ72" s="0"/>
      <c r="VRR72" s="0"/>
      <c r="VRS72" s="0"/>
      <c r="VRT72" s="0"/>
      <c r="VRU72" s="0"/>
      <c r="VRV72" s="0"/>
      <c r="VRW72" s="0"/>
      <c r="VRX72" s="0"/>
      <c r="VRY72" s="0"/>
      <c r="VRZ72" s="0"/>
      <c r="VSA72" s="0"/>
      <c r="VSB72" s="0"/>
      <c r="VSC72" s="0"/>
      <c r="VSD72" s="0"/>
      <c r="VSE72" s="0"/>
      <c r="VSF72" s="0"/>
      <c r="VSG72" s="0"/>
      <c r="VSH72" s="0"/>
      <c r="VSI72" s="0"/>
      <c r="VSJ72" s="0"/>
      <c r="VSK72" s="0"/>
      <c r="VSL72" s="0"/>
      <c r="VSM72" s="0"/>
      <c r="VSN72" s="0"/>
      <c r="VSO72" s="0"/>
      <c r="VSP72" s="0"/>
      <c r="VSQ72" s="0"/>
      <c r="VSR72" s="0"/>
      <c r="VSS72" s="0"/>
      <c r="VST72" s="0"/>
      <c r="VSU72" s="0"/>
      <c r="VSV72" s="0"/>
      <c r="VSW72" s="0"/>
      <c r="VSX72" s="0"/>
      <c r="VSY72" s="0"/>
      <c r="VSZ72" s="0"/>
      <c r="VTA72" s="0"/>
      <c r="VTB72" s="0"/>
      <c r="VTC72" s="0"/>
      <c r="VTD72" s="0"/>
      <c r="VTE72" s="0"/>
      <c r="VTF72" s="0"/>
      <c r="VTG72" s="0"/>
      <c r="VTH72" s="0"/>
      <c r="VTI72" s="0"/>
      <c r="VTJ72" s="0"/>
      <c r="VTK72" s="0"/>
      <c r="VTL72" s="0"/>
      <c r="VTM72" s="0"/>
      <c r="VTN72" s="0"/>
      <c r="VTO72" s="0"/>
      <c r="VTP72" s="0"/>
      <c r="VTQ72" s="0"/>
      <c r="VTR72" s="0"/>
      <c r="VTS72" s="0"/>
      <c r="VTT72" s="0"/>
      <c r="VTU72" s="0"/>
      <c r="VTV72" s="0"/>
      <c r="VTW72" s="0"/>
      <c r="VTX72" s="0"/>
      <c r="VTY72" s="0"/>
      <c r="VTZ72" s="0"/>
      <c r="VUA72" s="0"/>
      <c r="VUB72" s="0"/>
      <c r="VUC72" s="0"/>
      <c r="VUD72" s="0"/>
      <c r="VUE72" s="0"/>
      <c r="VUF72" s="0"/>
      <c r="VUG72" s="0"/>
      <c r="VUH72" s="0"/>
      <c r="VUI72" s="0"/>
      <c r="VUJ72" s="0"/>
      <c r="VUK72" s="0"/>
      <c r="VUL72" s="0"/>
      <c r="VUM72" s="0"/>
      <c r="VUN72" s="0"/>
      <c r="VUO72" s="0"/>
      <c r="VUP72" s="0"/>
      <c r="VUQ72" s="0"/>
      <c r="VUR72" s="0"/>
      <c r="VUS72" s="0"/>
      <c r="VUT72" s="0"/>
      <c r="VUU72" s="0"/>
      <c r="VUV72" s="0"/>
      <c r="VUW72" s="0"/>
      <c r="VUX72" s="0"/>
      <c r="VUY72" s="0"/>
      <c r="VUZ72" s="0"/>
      <c r="VVA72" s="0"/>
      <c r="VVB72" s="0"/>
      <c r="VVC72" s="0"/>
      <c r="VVD72" s="0"/>
      <c r="VVE72" s="0"/>
      <c r="VVF72" s="0"/>
      <c r="VVG72" s="0"/>
      <c r="VVH72" s="0"/>
      <c r="VVI72" s="0"/>
      <c r="VVJ72" s="0"/>
      <c r="VVK72" s="0"/>
      <c r="VVL72" s="0"/>
      <c r="VVM72" s="0"/>
      <c r="VVN72" s="0"/>
      <c r="VVO72" s="0"/>
      <c r="VVP72" s="0"/>
      <c r="VVQ72" s="0"/>
      <c r="VVR72" s="0"/>
      <c r="VVS72" s="0"/>
      <c r="VVT72" s="0"/>
      <c r="VVU72" s="0"/>
      <c r="VVV72" s="0"/>
      <c r="VVW72" s="0"/>
      <c r="VVX72" s="0"/>
      <c r="VVY72" s="0"/>
      <c r="VVZ72" s="0"/>
      <c r="VWA72" s="0"/>
      <c r="VWB72" s="0"/>
      <c r="VWC72" s="0"/>
      <c r="VWD72" s="0"/>
      <c r="VWE72" s="0"/>
      <c r="VWF72" s="0"/>
      <c r="VWG72" s="0"/>
      <c r="VWH72" s="0"/>
      <c r="VWI72" s="0"/>
      <c r="VWJ72" s="0"/>
      <c r="VWK72" s="0"/>
      <c r="VWL72" s="0"/>
      <c r="VWM72" s="0"/>
      <c r="VWN72" s="0"/>
      <c r="VWO72" s="0"/>
      <c r="VWP72" s="0"/>
      <c r="VWQ72" s="0"/>
      <c r="VWR72" s="0"/>
      <c r="VWS72" s="0"/>
      <c r="VWT72" s="0"/>
      <c r="VWU72" s="0"/>
      <c r="VWV72" s="0"/>
      <c r="VWW72" s="0"/>
      <c r="VWX72" s="0"/>
      <c r="VWY72" s="0"/>
      <c r="VWZ72" s="0"/>
      <c r="VXA72" s="0"/>
      <c r="VXB72" s="0"/>
      <c r="VXC72" s="0"/>
      <c r="VXD72" s="0"/>
      <c r="VXE72" s="0"/>
      <c r="VXF72" s="0"/>
      <c r="VXG72" s="0"/>
      <c r="VXH72" s="0"/>
      <c r="VXI72" s="0"/>
      <c r="VXJ72" s="0"/>
      <c r="VXK72" s="0"/>
      <c r="VXL72" s="0"/>
      <c r="VXM72" s="0"/>
      <c r="VXN72" s="0"/>
      <c r="VXO72" s="0"/>
      <c r="VXP72" s="0"/>
      <c r="VXQ72" s="0"/>
      <c r="VXR72" s="0"/>
      <c r="VXS72" s="0"/>
      <c r="VXT72" s="0"/>
      <c r="VXU72" s="0"/>
      <c r="VXV72" s="0"/>
      <c r="VXW72" s="0"/>
      <c r="VXX72" s="0"/>
      <c r="VXY72" s="0"/>
      <c r="VXZ72" s="0"/>
      <c r="VYA72" s="0"/>
      <c r="VYB72" s="0"/>
      <c r="VYC72" s="0"/>
      <c r="VYD72" s="0"/>
      <c r="VYE72" s="0"/>
      <c r="VYF72" s="0"/>
      <c r="VYG72" s="0"/>
      <c r="VYH72" s="0"/>
      <c r="VYI72" s="0"/>
      <c r="VYJ72" s="0"/>
      <c r="VYK72" s="0"/>
      <c r="VYL72" s="0"/>
      <c r="VYM72" s="0"/>
      <c r="VYN72" s="0"/>
      <c r="VYO72" s="0"/>
      <c r="VYP72" s="0"/>
      <c r="VYQ72" s="0"/>
      <c r="VYR72" s="0"/>
      <c r="VYS72" s="0"/>
      <c r="VYT72" s="0"/>
      <c r="VYU72" s="0"/>
      <c r="VYV72" s="0"/>
      <c r="VYW72" s="0"/>
      <c r="VYX72" s="0"/>
      <c r="VYY72" s="0"/>
      <c r="VYZ72" s="0"/>
      <c r="VZA72" s="0"/>
      <c r="VZB72" s="0"/>
      <c r="VZC72" s="0"/>
      <c r="VZD72" s="0"/>
      <c r="VZE72" s="0"/>
      <c r="VZF72" s="0"/>
      <c r="VZG72" s="0"/>
      <c r="VZH72" s="0"/>
      <c r="VZI72" s="0"/>
      <c r="VZJ72" s="0"/>
      <c r="VZK72" s="0"/>
      <c r="VZL72" s="0"/>
      <c r="VZM72" s="0"/>
      <c r="VZN72" s="0"/>
      <c r="VZO72" s="0"/>
      <c r="VZP72" s="0"/>
      <c r="VZQ72" s="0"/>
      <c r="VZR72" s="0"/>
      <c r="VZS72" s="0"/>
      <c r="VZT72" s="0"/>
      <c r="VZU72" s="0"/>
      <c r="VZV72" s="0"/>
      <c r="VZW72" s="0"/>
      <c r="VZX72" s="0"/>
      <c r="VZY72" s="0"/>
      <c r="VZZ72" s="0"/>
      <c r="WAA72" s="0"/>
      <c r="WAB72" s="0"/>
      <c r="WAC72" s="0"/>
      <c r="WAD72" s="0"/>
      <c r="WAE72" s="0"/>
      <c r="WAF72" s="0"/>
      <c r="WAG72" s="0"/>
      <c r="WAH72" s="0"/>
      <c r="WAI72" s="0"/>
      <c r="WAJ72" s="0"/>
      <c r="WAK72" s="0"/>
      <c r="WAL72" s="0"/>
      <c r="WAM72" s="0"/>
      <c r="WAN72" s="0"/>
      <c r="WAO72" s="0"/>
      <c r="WAP72" s="0"/>
      <c r="WAQ72" s="0"/>
      <c r="WAR72" s="0"/>
      <c r="WAS72" s="0"/>
      <c r="WAT72" s="0"/>
      <c r="WAU72" s="0"/>
      <c r="WAV72" s="0"/>
      <c r="WAW72" s="0"/>
      <c r="WAX72" s="0"/>
      <c r="WAY72" s="0"/>
      <c r="WAZ72" s="0"/>
      <c r="WBA72" s="0"/>
      <c r="WBB72" s="0"/>
      <c r="WBC72" s="0"/>
      <c r="WBD72" s="0"/>
      <c r="WBE72" s="0"/>
      <c r="WBF72" s="0"/>
      <c r="WBG72" s="0"/>
      <c r="WBH72" s="0"/>
      <c r="WBI72" s="0"/>
      <c r="WBJ72" s="0"/>
      <c r="WBK72" s="0"/>
      <c r="WBL72" s="0"/>
      <c r="WBM72" s="0"/>
      <c r="WBN72" s="0"/>
      <c r="WBO72" s="0"/>
      <c r="WBP72" s="0"/>
      <c r="WBQ72" s="0"/>
      <c r="WBR72" s="0"/>
      <c r="WBS72" s="0"/>
      <c r="WBT72" s="0"/>
      <c r="WBU72" s="0"/>
      <c r="WBV72" s="0"/>
      <c r="WBW72" s="0"/>
      <c r="WBX72" s="0"/>
      <c r="WBY72" s="0"/>
      <c r="WBZ72" s="0"/>
      <c r="WCA72" s="0"/>
      <c r="WCB72" s="0"/>
      <c r="WCC72" s="0"/>
      <c r="WCD72" s="0"/>
      <c r="WCE72" s="0"/>
      <c r="WCF72" s="0"/>
      <c r="WCG72" s="0"/>
      <c r="WCH72" s="0"/>
      <c r="WCI72" s="0"/>
      <c r="WCJ72" s="0"/>
      <c r="WCK72" s="0"/>
      <c r="WCL72" s="0"/>
      <c r="WCM72" s="0"/>
      <c r="WCN72" s="0"/>
      <c r="WCO72" s="0"/>
      <c r="WCP72" s="0"/>
      <c r="WCQ72" s="0"/>
      <c r="WCR72" s="0"/>
      <c r="WCS72" s="0"/>
      <c r="WCT72" s="0"/>
      <c r="WCU72" s="0"/>
      <c r="WCV72" s="0"/>
      <c r="WCW72" s="0"/>
      <c r="WCX72" s="0"/>
      <c r="WCY72" s="0"/>
      <c r="WCZ72" s="0"/>
      <c r="WDA72" s="0"/>
      <c r="WDB72" s="0"/>
      <c r="WDC72" s="0"/>
      <c r="WDD72" s="0"/>
      <c r="WDE72" s="0"/>
      <c r="WDF72" s="0"/>
      <c r="WDG72" s="0"/>
      <c r="WDH72" s="0"/>
      <c r="WDI72" s="0"/>
      <c r="WDJ72" s="0"/>
      <c r="WDK72" s="0"/>
      <c r="WDL72" s="0"/>
      <c r="WDM72" s="0"/>
      <c r="WDN72" s="0"/>
      <c r="WDO72" s="0"/>
      <c r="WDP72" s="0"/>
      <c r="WDQ72" s="0"/>
      <c r="WDR72" s="0"/>
      <c r="WDS72" s="0"/>
      <c r="WDT72" s="0"/>
      <c r="WDU72" s="0"/>
      <c r="WDV72" s="0"/>
      <c r="WDW72" s="0"/>
      <c r="WDX72" s="0"/>
      <c r="WDY72" s="0"/>
      <c r="WDZ72" s="0"/>
      <c r="WEA72" s="0"/>
      <c r="WEB72" s="0"/>
      <c r="WEC72" s="0"/>
      <c r="WED72" s="0"/>
      <c r="WEE72" s="0"/>
      <c r="WEF72" s="0"/>
      <c r="WEG72" s="0"/>
      <c r="WEH72" s="0"/>
      <c r="WEI72" s="0"/>
      <c r="WEJ72" s="0"/>
      <c r="WEK72" s="0"/>
      <c r="WEL72" s="0"/>
      <c r="WEM72" s="0"/>
      <c r="WEN72" s="0"/>
      <c r="WEO72" s="0"/>
      <c r="WEP72" s="0"/>
      <c r="WEQ72" s="0"/>
      <c r="WER72" s="0"/>
      <c r="WES72" s="0"/>
      <c r="WET72" s="0"/>
      <c r="WEU72" s="0"/>
      <c r="WEV72" s="0"/>
      <c r="WEW72" s="0"/>
      <c r="WEX72" s="0"/>
      <c r="WEY72" s="0"/>
      <c r="WEZ72" s="0"/>
      <c r="WFA72" s="0"/>
      <c r="WFB72" s="0"/>
      <c r="WFC72" s="0"/>
      <c r="WFD72" s="0"/>
      <c r="WFE72" s="0"/>
      <c r="WFF72" s="0"/>
      <c r="WFG72" s="0"/>
      <c r="WFH72" s="0"/>
      <c r="WFI72" s="0"/>
      <c r="WFJ72" s="0"/>
      <c r="WFK72" s="0"/>
      <c r="WFL72" s="0"/>
      <c r="WFM72" s="0"/>
      <c r="WFN72" s="0"/>
      <c r="WFO72" s="0"/>
      <c r="WFP72" s="0"/>
      <c r="WFQ72" s="0"/>
      <c r="WFR72" s="0"/>
      <c r="WFS72" s="0"/>
      <c r="WFT72" s="0"/>
      <c r="WFU72" s="0"/>
      <c r="WFV72" s="0"/>
      <c r="WFW72" s="0"/>
      <c r="WFX72" s="0"/>
      <c r="WFY72" s="0"/>
      <c r="WFZ72" s="0"/>
      <c r="WGA72" s="0"/>
      <c r="WGB72" s="0"/>
      <c r="WGC72" s="0"/>
      <c r="WGD72" s="0"/>
      <c r="WGE72" s="0"/>
      <c r="WGF72" s="0"/>
      <c r="WGG72" s="0"/>
      <c r="WGH72" s="0"/>
      <c r="WGI72" s="0"/>
      <c r="WGJ72" s="0"/>
      <c r="WGK72" s="0"/>
      <c r="WGL72" s="0"/>
      <c r="WGM72" s="0"/>
      <c r="WGN72" s="0"/>
      <c r="WGO72" s="0"/>
      <c r="WGP72" s="0"/>
      <c r="WGQ72" s="0"/>
      <c r="WGR72" s="0"/>
      <c r="WGS72" s="0"/>
      <c r="WGT72" s="0"/>
      <c r="WGU72" s="0"/>
      <c r="WGV72" s="0"/>
      <c r="WGW72" s="0"/>
      <c r="WGX72" s="0"/>
      <c r="WGY72" s="0"/>
      <c r="WGZ72" s="0"/>
      <c r="WHA72" s="0"/>
      <c r="WHB72" s="0"/>
      <c r="WHC72" s="0"/>
      <c r="WHD72" s="0"/>
      <c r="WHE72" s="0"/>
      <c r="WHF72" s="0"/>
      <c r="WHG72" s="0"/>
      <c r="WHH72" s="0"/>
      <c r="WHI72" s="0"/>
      <c r="WHJ72" s="0"/>
      <c r="WHK72" s="0"/>
      <c r="WHL72" s="0"/>
      <c r="WHM72" s="0"/>
      <c r="WHN72" s="0"/>
      <c r="WHO72" s="0"/>
      <c r="WHP72" s="0"/>
      <c r="WHQ72" s="0"/>
      <c r="WHR72" s="0"/>
      <c r="WHS72" s="0"/>
      <c r="WHT72" s="0"/>
      <c r="WHU72" s="0"/>
      <c r="WHV72" s="0"/>
      <c r="WHW72" s="0"/>
      <c r="WHX72" s="0"/>
      <c r="WHY72" s="0"/>
      <c r="WHZ72" s="0"/>
      <c r="WIA72" s="0"/>
      <c r="WIB72" s="0"/>
      <c r="WIC72" s="0"/>
      <c r="WID72" s="0"/>
      <c r="WIE72" s="0"/>
      <c r="WIF72" s="0"/>
      <c r="WIG72" s="0"/>
      <c r="WIH72" s="0"/>
      <c r="WII72" s="0"/>
      <c r="WIJ72" s="0"/>
      <c r="WIK72" s="0"/>
      <c r="WIL72" s="0"/>
      <c r="WIM72" s="0"/>
      <c r="WIN72" s="0"/>
      <c r="WIO72" s="0"/>
      <c r="WIP72" s="0"/>
      <c r="WIQ72" s="0"/>
      <c r="WIR72" s="0"/>
      <c r="WIS72" s="0"/>
      <c r="WIT72" s="0"/>
      <c r="WIU72" s="0"/>
      <c r="WIV72" s="0"/>
      <c r="WIW72" s="0"/>
      <c r="WIX72" s="0"/>
      <c r="WIY72" s="0"/>
      <c r="WIZ72" s="0"/>
      <c r="WJA72" s="0"/>
      <c r="WJB72" s="0"/>
      <c r="WJC72" s="0"/>
      <c r="WJD72" s="0"/>
      <c r="WJE72" s="0"/>
      <c r="WJF72" s="0"/>
      <c r="WJG72" s="0"/>
      <c r="WJH72" s="0"/>
      <c r="WJI72" s="0"/>
      <c r="WJJ72" s="0"/>
      <c r="WJK72" s="0"/>
      <c r="WJL72" s="0"/>
      <c r="WJM72" s="0"/>
      <c r="WJN72" s="0"/>
      <c r="WJO72" s="0"/>
      <c r="WJP72" s="0"/>
      <c r="WJQ72" s="0"/>
      <c r="WJR72" s="0"/>
      <c r="WJS72" s="0"/>
      <c r="WJT72" s="0"/>
      <c r="WJU72" s="0"/>
      <c r="WJV72" s="0"/>
      <c r="WJW72" s="0"/>
      <c r="WJX72" s="0"/>
      <c r="WJY72" s="0"/>
      <c r="WJZ72" s="0"/>
      <c r="WKA72" s="0"/>
      <c r="WKB72" s="0"/>
      <c r="WKC72" s="0"/>
      <c r="WKD72" s="0"/>
      <c r="WKE72" s="0"/>
      <c r="WKF72" s="0"/>
      <c r="WKG72" s="0"/>
      <c r="WKH72" s="0"/>
      <c r="WKI72" s="0"/>
      <c r="WKJ72" s="0"/>
      <c r="WKK72" s="0"/>
      <c r="WKL72" s="0"/>
      <c r="WKM72" s="0"/>
      <c r="WKN72" s="0"/>
      <c r="WKO72" s="0"/>
      <c r="WKP72" s="0"/>
      <c r="WKQ72" s="0"/>
      <c r="WKR72" s="0"/>
      <c r="WKS72" s="0"/>
      <c r="WKT72" s="0"/>
      <c r="WKU72" s="0"/>
      <c r="WKV72" s="0"/>
      <c r="WKW72" s="0"/>
      <c r="WKX72" s="0"/>
      <c r="WKY72" s="0"/>
      <c r="WKZ72" s="0"/>
      <c r="WLA72" s="0"/>
      <c r="WLB72" s="0"/>
      <c r="WLC72" s="0"/>
      <c r="WLD72" s="0"/>
      <c r="WLE72" s="0"/>
      <c r="WLF72" s="0"/>
      <c r="WLG72" s="0"/>
      <c r="WLH72" s="0"/>
      <c r="WLI72" s="0"/>
      <c r="WLJ72" s="0"/>
      <c r="WLK72" s="0"/>
      <c r="WLL72" s="0"/>
      <c r="WLM72" s="0"/>
      <c r="WLN72" s="0"/>
      <c r="WLO72" s="0"/>
      <c r="WLP72" s="0"/>
      <c r="WLQ72" s="0"/>
      <c r="WLR72" s="0"/>
      <c r="WLS72" s="0"/>
      <c r="WLT72" s="0"/>
      <c r="WLU72" s="0"/>
      <c r="WLV72" s="0"/>
      <c r="WLW72" s="0"/>
      <c r="WLX72" s="0"/>
      <c r="WLY72" s="0"/>
      <c r="WLZ72" s="0"/>
      <c r="WMA72" s="0"/>
      <c r="WMB72" s="0"/>
      <c r="WMC72" s="0"/>
      <c r="WMD72" s="0"/>
      <c r="WME72" s="0"/>
      <c r="WMF72" s="0"/>
      <c r="WMG72" s="0"/>
      <c r="WMH72" s="0"/>
      <c r="WMI72" s="0"/>
      <c r="WMJ72" s="0"/>
      <c r="WMK72" s="0"/>
      <c r="WML72" s="0"/>
      <c r="WMM72" s="0"/>
      <c r="WMN72" s="0"/>
      <c r="WMO72" s="0"/>
      <c r="WMP72" s="0"/>
      <c r="WMQ72" s="0"/>
      <c r="WMR72" s="0"/>
      <c r="WMS72" s="0"/>
      <c r="WMT72" s="0"/>
      <c r="WMU72" s="0"/>
      <c r="WMV72" s="0"/>
      <c r="WMW72" s="0"/>
      <c r="WMX72" s="0"/>
      <c r="WMY72" s="0"/>
      <c r="WMZ72" s="0"/>
      <c r="WNA72" s="0"/>
      <c r="WNB72" s="0"/>
      <c r="WNC72" s="0"/>
      <c r="WND72" s="0"/>
      <c r="WNE72" s="0"/>
      <c r="WNF72" s="0"/>
      <c r="WNG72" s="0"/>
      <c r="WNH72" s="0"/>
      <c r="WNI72" s="0"/>
      <c r="WNJ72" s="0"/>
      <c r="WNK72" s="0"/>
      <c r="WNL72" s="0"/>
      <c r="WNM72" s="0"/>
      <c r="WNN72" s="0"/>
      <c r="WNO72" s="0"/>
      <c r="WNP72" s="0"/>
      <c r="WNQ72" s="0"/>
      <c r="WNR72" s="0"/>
      <c r="WNS72" s="0"/>
      <c r="WNT72" s="0"/>
      <c r="WNU72" s="0"/>
      <c r="WNV72" s="0"/>
      <c r="WNW72" s="0"/>
      <c r="WNX72" s="0"/>
      <c r="WNY72" s="0"/>
      <c r="WNZ72" s="0"/>
      <c r="WOA72" s="0"/>
      <c r="WOB72" s="0"/>
      <c r="WOC72" s="0"/>
      <c r="WOD72" s="0"/>
      <c r="WOE72" s="0"/>
      <c r="WOF72" s="0"/>
      <c r="WOG72" s="0"/>
      <c r="WOH72" s="0"/>
      <c r="WOI72" s="0"/>
      <c r="WOJ72" s="0"/>
      <c r="WOK72" s="0"/>
      <c r="WOL72" s="0"/>
      <c r="WOM72" s="0"/>
      <c r="WON72" s="0"/>
      <c r="WOO72" s="0"/>
      <c r="WOP72" s="0"/>
      <c r="WOQ72" s="0"/>
      <c r="WOR72" s="0"/>
      <c r="WOS72" s="0"/>
      <c r="WOT72" s="0"/>
      <c r="WOU72" s="0"/>
      <c r="WOV72" s="0"/>
      <c r="WOW72" s="0"/>
      <c r="WOX72" s="0"/>
      <c r="WOY72" s="0"/>
      <c r="WOZ72" s="0"/>
      <c r="WPA72" s="0"/>
      <c r="WPB72" s="0"/>
      <c r="WPC72" s="0"/>
      <c r="WPD72" s="0"/>
      <c r="WPE72" s="0"/>
      <c r="WPF72" s="0"/>
      <c r="WPG72" s="0"/>
      <c r="WPH72" s="0"/>
      <c r="WPI72" s="0"/>
      <c r="WPJ72" s="0"/>
      <c r="WPK72" s="0"/>
      <c r="WPL72" s="0"/>
      <c r="WPM72" s="0"/>
      <c r="WPN72" s="0"/>
      <c r="WPO72" s="0"/>
      <c r="WPP72" s="0"/>
      <c r="WPQ72" s="0"/>
      <c r="WPR72" s="0"/>
      <c r="WPS72" s="0"/>
      <c r="WPT72" s="0"/>
      <c r="WPU72" s="0"/>
      <c r="WPV72" s="0"/>
      <c r="WPW72" s="0"/>
      <c r="WPX72" s="0"/>
      <c r="WPY72" s="0"/>
      <c r="WPZ72" s="0"/>
      <c r="WQA72" s="0"/>
      <c r="WQB72" s="0"/>
      <c r="WQC72" s="0"/>
      <c r="WQD72" s="0"/>
      <c r="WQE72" s="0"/>
      <c r="WQF72" s="0"/>
      <c r="WQG72" s="0"/>
      <c r="WQH72" s="0"/>
      <c r="WQI72" s="0"/>
      <c r="WQJ72" s="0"/>
      <c r="WQK72" s="0"/>
      <c r="WQL72" s="0"/>
      <c r="WQM72" s="0"/>
      <c r="WQN72" s="0"/>
      <c r="WQO72" s="0"/>
      <c r="WQP72" s="0"/>
      <c r="WQQ72" s="0"/>
      <c r="WQR72" s="0"/>
      <c r="WQS72" s="0"/>
      <c r="WQT72" s="0"/>
      <c r="WQU72" s="0"/>
      <c r="WQV72" s="0"/>
      <c r="WQW72" s="0"/>
      <c r="WQX72" s="0"/>
      <c r="WQY72" s="0"/>
      <c r="WQZ72" s="0"/>
      <c r="WRA72" s="0"/>
      <c r="WRB72" s="0"/>
      <c r="WRC72" s="0"/>
      <c r="WRD72" s="0"/>
      <c r="WRE72" s="0"/>
      <c r="WRF72" s="0"/>
      <c r="WRG72" s="0"/>
      <c r="WRH72" s="0"/>
      <c r="WRI72" s="0"/>
      <c r="WRJ72" s="0"/>
      <c r="WRK72" s="0"/>
      <c r="WRL72" s="0"/>
      <c r="WRM72" s="0"/>
      <c r="WRN72" s="0"/>
      <c r="WRO72" s="0"/>
      <c r="WRP72" s="0"/>
      <c r="WRQ72" s="0"/>
      <c r="WRR72" s="0"/>
      <c r="WRS72" s="0"/>
      <c r="WRT72" s="0"/>
      <c r="WRU72" s="0"/>
      <c r="WRV72" s="0"/>
      <c r="WRW72" s="0"/>
      <c r="WRX72" s="0"/>
      <c r="WRY72" s="0"/>
      <c r="WRZ72" s="0"/>
      <c r="WSA72" s="0"/>
      <c r="WSB72" s="0"/>
      <c r="WSC72" s="0"/>
      <c r="WSD72" s="0"/>
      <c r="WSE72" s="0"/>
      <c r="WSF72" s="0"/>
      <c r="WSG72" s="0"/>
      <c r="WSH72" s="0"/>
      <c r="WSI72" s="0"/>
      <c r="WSJ72" s="0"/>
      <c r="WSK72" s="0"/>
      <c r="WSL72" s="0"/>
      <c r="WSM72" s="0"/>
      <c r="WSN72" s="0"/>
      <c r="WSO72" s="0"/>
      <c r="WSP72" s="0"/>
      <c r="WSQ72" s="0"/>
      <c r="WSR72" s="0"/>
      <c r="WSS72" s="0"/>
      <c r="WST72" s="0"/>
      <c r="WSU72" s="0"/>
      <c r="WSV72" s="0"/>
      <c r="WSW72" s="0"/>
      <c r="WSX72" s="0"/>
      <c r="WSY72" s="0"/>
      <c r="WSZ72" s="0"/>
      <c r="WTA72" s="0"/>
      <c r="WTB72" s="0"/>
      <c r="WTC72" s="0"/>
      <c r="WTD72" s="0"/>
      <c r="WTE72" s="0"/>
      <c r="WTF72" s="0"/>
      <c r="WTG72" s="0"/>
      <c r="WTH72" s="0"/>
      <c r="WTI72" s="0"/>
      <c r="WTJ72" s="0"/>
      <c r="WTK72" s="0"/>
      <c r="WTL72" s="0"/>
      <c r="WTM72" s="0"/>
      <c r="WTN72" s="0"/>
      <c r="WTO72" s="0"/>
      <c r="WTP72" s="0"/>
      <c r="WTQ72" s="0"/>
      <c r="WTR72" s="0"/>
      <c r="WTS72" s="0"/>
      <c r="WTT72" s="0"/>
      <c r="WTU72" s="0"/>
      <c r="WTV72" s="0"/>
      <c r="WTW72" s="0"/>
      <c r="WTX72" s="0"/>
      <c r="WTY72" s="0"/>
      <c r="WTZ72" s="0"/>
      <c r="WUA72" s="0"/>
      <c r="WUB72" s="0"/>
      <c r="WUC72" s="0"/>
      <c r="WUD72" s="0"/>
      <c r="WUE72" s="0"/>
      <c r="WUF72" s="0"/>
      <c r="WUG72" s="0"/>
      <c r="WUH72" s="0"/>
      <c r="WUI72" s="0"/>
      <c r="WUJ72" s="0"/>
      <c r="WUK72" s="0"/>
      <c r="WUL72" s="0"/>
      <c r="WUM72" s="0"/>
      <c r="WUN72" s="0"/>
      <c r="WUO72" s="0"/>
      <c r="WUP72" s="0"/>
      <c r="WUQ72" s="0"/>
      <c r="WUR72" s="0"/>
      <c r="WUS72" s="0"/>
      <c r="WUT72" s="0"/>
      <c r="WUU72" s="0"/>
      <c r="WUV72" s="0"/>
      <c r="WUW72" s="0"/>
      <c r="WUX72" s="0"/>
      <c r="WUY72" s="0"/>
      <c r="WUZ72" s="0"/>
      <c r="WVA72" s="0"/>
      <c r="WVB72" s="0"/>
      <c r="WVC72" s="0"/>
      <c r="WVD72" s="0"/>
      <c r="WVE72" s="0"/>
      <c r="WVF72" s="0"/>
      <c r="WVG72" s="0"/>
      <c r="WVH72" s="0"/>
      <c r="WVI72" s="0"/>
      <c r="WVJ72" s="0"/>
      <c r="WVK72" s="0"/>
      <c r="WVL72" s="0"/>
      <c r="WVM72" s="0"/>
      <c r="WVN72" s="0"/>
      <c r="WVO72" s="0"/>
      <c r="WVP72" s="0"/>
      <c r="WVQ72" s="0"/>
      <c r="WVR72" s="0"/>
      <c r="WVS72" s="0"/>
      <c r="WVT72" s="0"/>
      <c r="WVU72" s="0"/>
      <c r="WVV72" s="0"/>
      <c r="WVW72" s="0"/>
      <c r="WVX72" s="0"/>
      <c r="WVY72" s="0"/>
      <c r="WVZ72" s="0"/>
      <c r="WWA72" s="0"/>
      <c r="WWB72" s="0"/>
      <c r="WWC72" s="0"/>
      <c r="WWD72" s="0"/>
      <c r="WWE72" s="0"/>
      <c r="WWF72" s="0"/>
      <c r="WWG72" s="0"/>
      <c r="WWH72" s="0"/>
      <c r="WWI72" s="0"/>
      <c r="WWJ72" s="0"/>
      <c r="WWK72" s="0"/>
      <c r="WWL72" s="0"/>
      <c r="WWM72" s="0"/>
      <c r="WWN72" s="0"/>
      <c r="WWO72" s="0"/>
      <c r="WWP72" s="0"/>
      <c r="WWQ72" s="0"/>
      <c r="WWR72" s="0"/>
      <c r="WWS72" s="0"/>
      <c r="WWT72" s="0"/>
      <c r="WWU72" s="0"/>
      <c r="WWV72" s="0"/>
      <c r="WWW72" s="0"/>
      <c r="WWX72" s="0"/>
      <c r="WWY72" s="0"/>
      <c r="WWZ72" s="0"/>
      <c r="WXA72" s="0"/>
      <c r="WXB72" s="0"/>
      <c r="WXC72" s="0"/>
      <c r="WXD72" s="0"/>
      <c r="WXE72" s="0"/>
      <c r="WXF72" s="0"/>
      <c r="WXG72" s="0"/>
      <c r="WXH72" s="0"/>
      <c r="WXI72" s="0"/>
      <c r="WXJ72" s="0"/>
      <c r="WXK72" s="0"/>
      <c r="WXL72" s="0"/>
      <c r="WXM72" s="0"/>
      <c r="WXN72" s="0"/>
      <c r="WXO72" s="0"/>
      <c r="WXP72" s="0"/>
      <c r="WXQ72" s="0"/>
      <c r="WXR72" s="0"/>
      <c r="WXS72" s="0"/>
      <c r="WXT72" s="0"/>
      <c r="WXU72" s="0"/>
      <c r="WXV72" s="0"/>
      <c r="WXW72" s="0"/>
      <c r="WXX72" s="0"/>
      <c r="WXY72" s="0"/>
      <c r="WXZ72" s="0"/>
      <c r="WYA72" s="0"/>
      <c r="WYB72" s="0"/>
      <c r="WYC72" s="0"/>
      <c r="WYD72" s="0"/>
      <c r="WYE72" s="0"/>
      <c r="WYF72" s="0"/>
      <c r="WYG72" s="0"/>
      <c r="WYH72" s="0"/>
      <c r="WYI72" s="0"/>
      <c r="WYJ72" s="0"/>
      <c r="WYK72" s="0"/>
      <c r="WYL72" s="0"/>
      <c r="WYM72" s="0"/>
      <c r="WYN72" s="0"/>
      <c r="WYO72" s="0"/>
      <c r="WYP72" s="0"/>
      <c r="WYQ72" s="0"/>
      <c r="WYR72" s="0"/>
      <c r="WYS72" s="0"/>
      <c r="WYT72" s="0"/>
      <c r="WYU72" s="0"/>
      <c r="WYV72" s="0"/>
      <c r="WYW72" s="0"/>
      <c r="WYX72" s="0"/>
      <c r="WYY72" s="0"/>
      <c r="WYZ72" s="0"/>
      <c r="WZA72" s="0"/>
      <c r="WZB72" s="0"/>
      <c r="WZC72" s="0"/>
      <c r="WZD72" s="0"/>
      <c r="WZE72" s="0"/>
      <c r="WZF72" s="0"/>
      <c r="WZG72" s="0"/>
      <c r="WZH72" s="0"/>
      <c r="WZI72" s="0"/>
      <c r="WZJ72" s="0"/>
      <c r="WZK72" s="0"/>
      <c r="WZL72" s="0"/>
      <c r="WZM72" s="0"/>
      <c r="WZN72" s="0"/>
      <c r="WZO72" s="0"/>
      <c r="WZP72" s="0"/>
      <c r="WZQ72" s="0"/>
      <c r="WZR72" s="0"/>
      <c r="WZS72" s="0"/>
      <c r="WZT72" s="0"/>
      <c r="WZU72" s="0"/>
      <c r="WZV72" s="0"/>
      <c r="WZW72" s="0"/>
      <c r="WZX72" s="0"/>
      <c r="WZY72" s="0"/>
      <c r="WZZ72" s="0"/>
      <c r="XAA72" s="0"/>
      <c r="XAB72" s="0"/>
      <c r="XAC72" s="0"/>
      <c r="XAD72" s="0"/>
      <c r="XAE72" s="0"/>
      <c r="XAF72" s="0"/>
      <c r="XAG72" s="0"/>
      <c r="XAH72" s="0"/>
      <c r="XAI72" s="0"/>
      <c r="XAJ72" s="0"/>
      <c r="XAK72" s="0"/>
      <c r="XAL72" s="0"/>
      <c r="XAM72" s="0"/>
      <c r="XAN72" s="0"/>
      <c r="XAO72" s="0"/>
      <c r="XAP72" s="0"/>
      <c r="XAQ72" s="0"/>
      <c r="XAR72" s="0"/>
      <c r="XAS72" s="0"/>
      <c r="XAT72" s="0"/>
      <c r="XAU72" s="0"/>
      <c r="XAV72" s="0"/>
      <c r="XAW72" s="0"/>
      <c r="XAX72" s="0"/>
      <c r="XAY72" s="0"/>
      <c r="XAZ72" s="0"/>
      <c r="XBA72" s="0"/>
      <c r="XBB72" s="0"/>
      <c r="XBC72" s="0"/>
      <c r="XBD72" s="0"/>
      <c r="XBE72" s="0"/>
      <c r="XBF72" s="0"/>
      <c r="XBG72" s="0"/>
      <c r="XBH72" s="0"/>
      <c r="XBI72" s="0"/>
      <c r="XBJ72" s="0"/>
      <c r="XBK72" s="0"/>
      <c r="XBL72" s="0"/>
      <c r="XBM72" s="0"/>
      <c r="XBN72" s="0"/>
      <c r="XBO72" s="0"/>
      <c r="XBP72" s="0"/>
      <c r="XBQ72" s="0"/>
      <c r="XBR72" s="0"/>
      <c r="XBS72" s="0"/>
      <c r="XBT72" s="0"/>
      <c r="XBU72" s="0"/>
      <c r="XBV72" s="0"/>
      <c r="XBW72" s="0"/>
      <c r="XBX72" s="0"/>
      <c r="XBY72" s="0"/>
      <c r="XBZ72" s="0"/>
      <c r="XCA72" s="0"/>
      <c r="XCB72" s="0"/>
      <c r="XCC72" s="0"/>
      <c r="XCD72" s="0"/>
      <c r="XCE72" s="0"/>
      <c r="XCF72" s="0"/>
      <c r="XCG72" s="0"/>
      <c r="XCH72" s="0"/>
      <c r="XCI72" s="0"/>
      <c r="XCJ72" s="0"/>
      <c r="XCK72" s="0"/>
      <c r="XCL72" s="0"/>
      <c r="XCM72" s="0"/>
      <c r="XCN72" s="0"/>
      <c r="XCO72" s="0"/>
      <c r="XCP72" s="0"/>
      <c r="XCQ72" s="0"/>
      <c r="XCR72" s="0"/>
      <c r="XCS72" s="0"/>
      <c r="XCT72" s="0"/>
      <c r="XCU72" s="0"/>
      <c r="XCV72" s="0"/>
      <c r="XCW72" s="0"/>
      <c r="XCX72" s="0"/>
      <c r="XCY72" s="0"/>
      <c r="XCZ72" s="0"/>
      <c r="XDA72" s="0"/>
      <c r="XDB72" s="0"/>
      <c r="XDC72" s="0"/>
      <c r="XDD72" s="0"/>
      <c r="XDE72" s="0"/>
      <c r="XDF72" s="0"/>
      <c r="XDG72" s="0"/>
      <c r="XDH72" s="0"/>
      <c r="XDI72" s="0"/>
      <c r="XDJ72" s="0"/>
      <c r="XDK72" s="0"/>
      <c r="XDL72" s="0"/>
      <c r="XDM72" s="0"/>
      <c r="XDN72" s="0"/>
      <c r="XDO72" s="0"/>
      <c r="XDP72" s="0"/>
      <c r="XDQ72" s="0"/>
      <c r="XDR72" s="0"/>
      <c r="XDS72" s="0"/>
      <c r="XDT72" s="0"/>
      <c r="XDU72" s="0"/>
      <c r="XDV72" s="0"/>
      <c r="XDW72" s="0"/>
      <c r="XDX72" s="0"/>
      <c r="XDY72" s="0"/>
      <c r="XDZ72" s="0"/>
      <c r="XEA72" s="0"/>
      <c r="XEB72" s="0"/>
      <c r="XEC72" s="0"/>
      <c r="XED72" s="0"/>
      <c r="XEE72" s="0"/>
      <c r="XEF72" s="0"/>
      <c r="XEG72" s="0"/>
      <c r="XEH72" s="0"/>
      <c r="XEI72" s="0"/>
      <c r="XEJ72" s="0"/>
      <c r="XEK72" s="0"/>
      <c r="XEL72" s="0"/>
      <c r="XEM72" s="0"/>
      <c r="XEN72" s="0"/>
      <c r="XEO72" s="0"/>
      <c r="XEP72" s="0"/>
      <c r="XEQ72" s="0"/>
      <c r="XER72" s="0"/>
      <c r="XES72" s="0"/>
      <c r="XET72" s="0"/>
      <c r="XEU72" s="0"/>
      <c r="XEV72" s="0"/>
      <c r="XEW72" s="0"/>
      <c r="XEX72" s="0"/>
      <c r="XEY72" s="0"/>
      <c r="XEZ72" s="0"/>
      <c r="XFA72" s="0"/>
      <c r="XFB72" s="0"/>
      <c r="XFC72" s="0"/>
      <c r="XFD72" s="0"/>
    </row>
    <row r="73" customFormat="false" ht="13.8" hidden="false" customHeight="false" outlineLevel="0" collapsed="false">
      <c r="A73" s="745" t="s">
        <v>1062</v>
      </c>
      <c r="B73" s="746" t="n">
        <v>2100</v>
      </c>
      <c r="C73" s="746"/>
      <c r="D73" s="746"/>
      <c r="E73" s="746" t="n">
        <v>316</v>
      </c>
      <c r="F73" s="746" t="n">
        <v>125</v>
      </c>
      <c r="G73" s="746" t="n">
        <v>75</v>
      </c>
      <c r="H73" s="746" t="n">
        <v>75</v>
      </c>
      <c r="I73" s="746" t="n">
        <v>88</v>
      </c>
      <c r="J73" s="746" t="n">
        <v>128</v>
      </c>
      <c r="K73" s="746" t="n">
        <v>197</v>
      </c>
      <c r="L73" s="746" t="n">
        <v>106</v>
      </c>
      <c r="M73" s="746" t="n">
        <v>70</v>
      </c>
      <c r="N73" s="746" t="n">
        <v>221</v>
      </c>
      <c r="O73" s="746" t="n">
        <v>250</v>
      </c>
      <c r="P73" s="746" t="n">
        <v>312</v>
      </c>
      <c r="Q73" s="746" t="n">
        <v>125</v>
      </c>
      <c r="R73" s="746" t="n">
        <v>87</v>
      </c>
      <c r="S73" s="746" t="n">
        <v>45</v>
      </c>
      <c r="T73" s="746"/>
      <c r="U73" s="707"/>
      <c r="V73" s="707"/>
      <c r="W73" s="707"/>
      <c r="X73" s="746"/>
      <c r="Y73" s="746"/>
      <c r="Z73" s="746"/>
      <c r="AA73" s="746"/>
      <c r="AB73" s="746"/>
      <c r="AC73" s="746"/>
      <c r="AD73" s="746"/>
      <c r="AE73" s="746"/>
      <c r="AF73" s="746"/>
      <c r="AG73" s="746"/>
      <c r="AH73" s="746"/>
      <c r="AI73" s="746"/>
      <c r="AJ73" s="746"/>
      <c r="AK73" s="746"/>
      <c r="AL73" s="746"/>
      <c r="AM73" s="746"/>
      <c r="AN73" s="746"/>
      <c r="AO73" s="746"/>
      <c r="AP73" s="746"/>
      <c r="AQ73" s="746"/>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c r="JH73" s="0"/>
      <c r="JI73" s="0"/>
      <c r="JJ73" s="0"/>
      <c r="JK73" s="0"/>
      <c r="JL73" s="0"/>
      <c r="JM73" s="0"/>
      <c r="JN73" s="0"/>
      <c r="JO73" s="0"/>
      <c r="JP73" s="0"/>
      <c r="JQ73" s="0"/>
      <c r="JR73" s="0"/>
      <c r="JS73" s="0"/>
      <c r="JT73" s="0"/>
      <c r="JU73" s="0"/>
      <c r="JV73" s="0"/>
      <c r="JW73" s="0"/>
      <c r="JX73" s="0"/>
      <c r="JY73" s="0"/>
      <c r="JZ73" s="0"/>
      <c r="KA73" s="0"/>
      <c r="KB73" s="0"/>
      <c r="KC73" s="0"/>
      <c r="KD73" s="0"/>
      <c r="KE73" s="0"/>
      <c r="KF73" s="0"/>
      <c r="KG73" s="0"/>
      <c r="KH73" s="0"/>
      <c r="KI73" s="0"/>
      <c r="KJ73" s="0"/>
      <c r="KK73" s="0"/>
      <c r="KL73" s="0"/>
      <c r="KM73" s="0"/>
      <c r="KN73" s="0"/>
      <c r="KO73" s="0"/>
      <c r="KP73" s="0"/>
      <c r="KQ73" s="0"/>
      <c r="KR73" s="0"/>
      <c r="KS73" s="0"/>
      <c r="KT73" s="0"/>
      <c r="KU73" s="0"/>
      <c r="KV73" s="0"/>
      <c r="KW73" s="0"/>
      <c r="KX73" s="0"/>
      <c r="KY73" s="0"/>
      <c r="KZ73" s="0"/>
      <c r="LA73" s="0"/>
      <c r="LB73" s="0"/>
      <c r="LC73" s="0"/>
      <c r="LD73" s="0"/>
      <c r="LE73" s="0"/>
      <c r="LF73" s="0"/>
      <c r="LG73" s="0"/>
      <c r="LH73" s="0"/>
      <c r="LI73" s="0"/>
      <c r="LJ73" s="0"/>
      <c r="LK73" s="0"/>
      <c r="LL73" s="0"/>
      <c r="LM73" s="0"/>
      <c r="LN73" s="0"/>
      <c r="LO73" s="0"/>
      <c r="LP73" s="0"/>
      <c r="LQ73" s="0"/>
      <c r="LR73" s="0"/>
      <c r="LS73" s="0"/>
      <c r="LT73" s="0"/>
      <c r="LU73" s="0"/>
      <c r="LV73" s="0"/>
      <c r="LW73" s="0"/>
      <c r="LX73" s="0"/>
      <c r="LY73" s="0"/>
      <c r="LZ73" s="0"/>
      <c r="MA73" s="0"/>
      <c r="MB73" s="0"/>
      <c r="MC73" s="0"/>
      <c r="MD73" s="0"/>
      <c r="ME73" s="0"/>
      <c r="MF73" s="0"/>
      <c r="MG73" s="0"/>
      <c r="MH73" s="0"/>
      <c r="MI73" s="0"/>
      <c r="MJ73" s="0"/>
      <c r="MK73" s="0"/>
      <c r="ML73" s="0"/>
      <c r="MM73" s="0"/>
      <c r="MN73" s="0"/>
      <c r="MO73" s="0"/>
      <c r="MP73" s="0"/>
      <c r="MQ73" s="0"/>
      <c r="MR73" s="0"/>
      <c r="MS73" s="0"/>
      <c r="MT73" s="0"/>
      <c r="MU73" s="0"/>
      <c r="MV73" s="0"/>
      <c r="MW73" s="0"/>
      <c r="MX73" s="0"/>
      <c r="MY73" s="0"/>
      <c r="MZ73" s="0"/>
      <c r="NA73" s="0"/>
      <c r="NB73" s="0"/>
      <c r="NC73" s="0"/>
      <c r="ND73" s="0"/>
      <c r="NE73" s="0"/>
      <c r="NF73" s="0"/>
      <c r="NG73" s="0"/>
      <c r="NH73" s="0"/>
      <c r="NI73" s="0"/>
      <c r="NJ73" s="0"/>
      <c r="NK73" s="0"/>
      <c r="NL73" s="0"/>
      <c r="NM73" s="0"/>
      <c r="NN73" s="0"/>
      <c r="NO73" s="0"/>
      <c r="NP73" s="0"/>
      <c r="NQ73" s="0"/>
      <c r="NR73" s="0"/>
      <c r="NS73" s="0"/>
      <c r="NT73" s="0"/>
      <c r="NU73" s="0"/>
      <c r="NV73" s="0"/>
      <c r="NW73" s="0"/>
      <c r="NX73" s="0"/>
      <c r="NY73" s="0"/>
      <c r="NZ73" s="0"/>
      <c r="OA73" s="0"/>
      <c r="OB73" s="0"/>
      <c r="OC73" s="0"/>
      <c r="OD73" s="0"/>
      <c r="OE73" s="0"/>
      <c r="OF73" s="0"/>
      <c r="OG73" s="0"/>
      <c r="OH73" s="0"/>
      <c r="OI73" s="0"/>
      <c r="OJ73" s="0"/>
      <c r="OK73" s="0"/>
      <c r="OL73" s="0"/>
      <c r="OM73" s="0"/>
      <c r="ON73" s="0"/>
      <c r="OO73" s="0"/>
      <c r="OP73" s="0"/>
      <c r="OQ73" s="0"/>
      <c r="OR73" s="0"/>
      <c r="OS73" s="0"/>
      <c r="OT73" s="0"/>
      <c r="OU73" s="0"/>
      <c r="OV73" s="0"/>
      <c r="OW73" s="0"/>
      <c r="OX73" s="0"/>
      <c r="OY73" s="0"/>
      <c r="OZ73" s="0"/>
      <c r="PA73" s="0"/>
      <c r="PB73" s="0"/>
      <c r="PC73" s="0"/>
      <c r="PD73" s="0"/>
      <c r="PE73" s="0"/>
      <c r="PF73" s="0"/>
      <c r="PG73" s="0"/>
      <c r="PH73" s="0"/>
      <c r="PI73" s="0"/>
      <c r="PJ73" s="0"/>
      <c r="PK73" s="0"/>
      <c r="PL73" s="0"/>
      <c r="PM73" s="0"/>
      <c r="PN73" s="0"/>
      <c r="PO73" s="0"/>
      <c r="PP73" s="0"/>
      <c r="PQ73" s="0"/>
      <c r="PR73" s="0"/>
      <c r="PS73" s="0"/>
      <c r="PT73" s="0"/>
      <c r="PU73" s="0"/>
      <c r="PV73" s="0"/>
      <c r="PW73" s="0"/>
      <c r="PX73" s="0"/>
      <c r="PY73" s="0"/>
      <c r="PZ73" s="0"/>
      <c r="QA73" s="0"/>
      <c r="QB73" s="0"/>
      <c r="QC73" s="0"/>
      <c r="QD73" s="0"/>
      <c r="QE73" s="0"/>
      <c r="QF73" s="0"/>
      <c r="QG73" s="0"/>
      <c r="QH73" s="0"/>
      <c r="QI73" s="0"/>
      <c r="QJ73" s="0"/>
      <c r="QK73" s="0"/>
      <c r="QL73" s="0"/>
      <c r="QM73" s="0"/>
      <c r="QN73" s="0"/>
      <c r="QO73" s="0"/>
      <c r="QP73" s="0"/>
      <c r="QQ73" s="0"/>
      <c r="QR73" s="0"/>
      <c r="QS73" s="0"/>
      <c r="QT73" s="0"/>
      <c r="QU73" s="0"/>
      <c r="QV73" s="0"/>
      <c r="QW73" s="0"/>
      <c r="QX73" s="0"/>
      <c r="QY73" s="0"/>
      <c r="QZ73" s="0"/>
      <c r="RA73" s="0"/>
      <c r="RB73" s="0"/>
      <c r="RC73" s="0"/>
      <c r="RD73" s="0"/>
      <c r="RE73" s="0"/>
      <c r="RF73" s="0"/>
      <c r="RG73" s="0"/>
      <c r="RH73" s="0"/>
      <c r="RI73" s="0"/>
      <c r="RJ73" s="0"/>
      <c r="RK73" s="0"/>
      <c r="RL73" s="0"/>
      <c r="RM73" s="0"/>
      <c r="RN73" s="0"/>
      <c r="RO73" s="0"/>
      <c r="RP73" s="0"/>
      <c r="RQ73" s="0"/>
      <c r="RR73" s="0"/>
      <c r="RS73" s="0"/>
      <c r="RT73" s="0"/>
      <c r="RU73" s="0"/>
      <c r="RV73" s="0"/>
      <c r="RW73" s="0"/>
      <c r="RX73" s="0"/>
      <c r="RY73" s="0"/>
      <c r="RZ73" s="0"/>
      <c r="SA73" s="0"/>
      <c r="SB73" s="0"/>
      <c r="SC73" s="0"/>
      <c r="SD73" s="0"/>
      <c r="SE73" s="0"/>
      <c r="SF73" s="0"/>
      <c r="SG73" s="0"/>
      <c r="SH73" s="0"/>
      <c r="SI73" s="0"/>
      <c r="SJ73" s="0"/>
      <c r="SK73" s="0"/>
      <c r="SL73" s="0"/>
      <c r="SM73" s="0"/>
      <c r="SN73" s="0"/>
      <c r="SO73" s="0"/>
      <c r="SP73" s="0"/>
      <c r="SQ73" s="0"/>
      <c r="SR73" s="0"/>
      <c r="SS73" s="0"/>
      <c r="ST73" s="0"/>
      <c r="SU73" s="0"/>
      <c r="SV73" s="0"/>
      <c r="SW73" s="0"/>
      <c r="SX73" s="0"/>
      <c r="SY73" s="0"/>
      <c r="SZ73" s="0"/>
      <c r="TA73" s="0"/>
      <c r="TB73" s="0"/>
      <c r="TC73" s="0"/>
      <c r="TD73" s="0"/>
      <c r="TE73" s="0"/>
      <c r="TF73" s="0"/>
      <c r="TG73" s="0"/>
      <c r="TH73" s="0"/>
      <c r="TI73" s="0"/>
      <c r="TJ73" s="0"/>
      <c r="TK73" s="0"/>
      <c r="TL73" s="0"/>
      <c r="TM73" s="0"/>
      <c r="TN73" s="0"/>
      <c r="TO73" s="0"/>
      <c r="TP73" s="0"/>
      <c r="TQ73" s="0"/>
      <c r="TR73" s="0"/>
      <c r="TS73" s="0"/>
      <c r="TT73" s="0"/>
      <c r="TU73" s="0"/>
      <c r="TV73" s="0"/>
      <c r="TW73" s="0"/>
      <c r="TX73" s="0"/>
      <c r="TY73" s="0"/>
      <c r="TZ73" s="0"/>
      <c r="UA73" s="0"/>
      <c r="UB73" s="0"/>
      <c r="UC73" s="0"/>
      <c r="UD73" s="0"/>
      <c r="UE73" s="0"/>
      <c r="UF73" s="0"/>
      <c r="UG73" s="0"/>
      <c r="UH73" s="0"/>
      <c r="UI73" s="0"/>
      <c r="UJ73" s="0"/>
      <c r="UK73" s="0"/>
      <c r="UL73" s="0"/>
      <c r="UM73" s="0"/>
      <c r="UN73" s="0"/>
      <c r="UO73" s="0"/>
      <c r="UP73" s="0"/>
      <c r="UQ73" s="0"/>
      <c r="UR73" s="0"/>
      <c r="US73" s="0"/>
      <c r="UT73" s="0"/>
      <c r="UU73" s="0"/>
      <c r="UV73" s="0"/>
      <c r="UW73" s="0"/>
      <c r="UX73" s="0"/>
      <c r="UY73" s="0"/>
      <c r="UZ73" s="0"/>
      <c r="VA73" s="0"/>
      <c r="VB73" s="0"/>
      <c r="VC73" s="0"/>
      <c r="VD73" s="0"/>
      <c r="VE73" s="0"/>
      <c r="VF73" s="0"/>
      <c r="VG73" s="0"/>
      <c r="VH73" s="0"/>
      <c r="VI73" s="0"/>
      <c r="VJ73" s="0"/>
      <c r="VK73" s="0"/>
      <c r="VL73" s="0"/>
      <c r="VM73" s="0"/>
      <c r="VN73" s="0"/>
      <c r="VO73" s="0"/>
      <c r="VP73" s="0"/>
      <c r="VQ73" s="0"/>
      <c r="VR73" s="0"/>
      <c r="VS73" s="0"/>
      <c r="VT73" s="0"/>
      <c r="VU73" s="0"/>
      <c r="VV73" s="0"/>
      <c r="VW73" s="0"/>
      <c r="VX73" s="0"/>
      <c r="VY73" s="0"/>
      <c r="VZ73" s="0"/>
      <c r="WA73" s="0"/>
      <c r="WB73" s="0"/>
      <c r="WC73" s="0"/>
      <c r="WD73" s="0"/>
      <c r="WE73" s="0"/>
      <c r="WF73" s="0"/>
      <c r="WG73" s="0"/>
      <c r="WH73" s="0"/>
      <c r="WI73" s="0"/>
      <c r="WJ73" s="0"/>
      <c r="WK73" s="0"/>
      <c r="WL73" s="0"/>
      <c r="WM73" s="0"/>
      <c r="WN73" s="0"/>
      <c r="WO73" s="0"/>
      <c r="WP73" s="0"/>
      <c r="WQ73" s="0"/>
      <c r="WR73" s="0"/>
      <c r="WS73" s="0"/>
      <c r="WT73" s="0"/>
      <c r="WU73" s="0"/>
      <c r="WV73" s="0"/>
      <c r="WW73" s="0"/>
      <c r="WX73" s="0"/>
      <c r="WY73" s="0"/>
      <c r="WZ73" s="0"/>
      <c r="XA73" s="0"/>
      <c r="XB73" s="0"/>
      <c r="XC73" s="0"/>
      <c r="XD73" s="0"/>
      <c r="XE73" s="0"/>
      <c r="XF73" s="0"/>
      <c r="XG73" s="0"/>
      <c r="XH73" s="0"/>
      <c r="XI73" s="0"/>
      <c r="XJ73" s="0"/>
      <c r="XK73" s="0"/>
      <c r="XL73" s="0"/>
      <c r="XM73" s="0"/>
      <c r="XN73" s="0"/>
      <c r="XO73" s="0"/>
      <c r="XP73" s="0"/>
      <c r="XQ73" s="0"/>
      <c r="XR73" s="0"/>
      <c r="XS73" s="0"/>
      <c r="XT73" s="0"/>
      <c r="XU73" s="0"/>
      <c r="XV73" s="0"/>
      <c r="XW73" s="0"/>
      <c r="XX73" s="0"/>
      <c r="XY73" s="0"/>
      <c r="XZ73" s="0"/>
      <c r="YA73" s="0"/>
      <c r="YB73" s="0"/>
      <c r="YC73" s="0"/>
      <c r="YD73" s="0"/>
      <c r="YE73" s="0"/>
      <c r="YF73" s="0"/>
      <c r="YG73" s="0"/>
      <c r="YH73" s="0"/>
      <c r="YI73" s="0"/>
      <c r="YJ73" s="0"/>
      <c r="YK73" s="0"/>
      <c r="YL73" s="0"/>
      <c r="YM73" s="0"/>
      <c r="YN73" s="0"/>
      <c r="YO73" s="0"/>
      <c r="YP73" s="0"/>
      <c r="YQ73" s="0"/>
      <c r="YR73" s="0"/>
      <c r="YS73" s="0"/>
      <c r="YT73" s="0"/>
      <c r="YU73" s="0"/>
      <c r="YV73" s="0"/>
      <c r="YW73" s="0"/>
      <c r="YX73" s="0"/>
      <c r="YY73" s="0"/>
      <c r="YZ73" s="0"/>
      <c r="ZA73" s="0"/>
      <c r="ZB73" s="0"/>
      <c r="ZC73" s="0"/>
      <c r="ZD73" s="0"/>
      <c r="ZE73" s="0"/>
      <c r="ZF73" s="0"/>
      <c r="ZG73" s="0"/>
      <c r="ZH73" s="0"/>
      <c r="ZI73" s="0"/>
      <c r="ZJ73" s="0"/>
      <c r="ZK73" s="0"/>
      <c r="ZL73" s="0"/>
      <c r="ZM73" s="0"/>
      <c r="ZN73" s="0"/>
      <c r="ZO73" s="0"/>
      <c r="ZP73" s="0"/>
      <c r="ZQ73" s="0"/>
      <c r="ZR73" s="0"/>
      <c r="ZS73" s="0"/>
      <c r="ZT73" s="0"/>
      <c r="ZU73" s="0"/>
      <c r="ZV73" s="0"/>
      <c r="ZW73" s="0"/>
      <c r="ZX73" s="0"/>
      <c r="ZY73" s="0"/>
      <c r="ZZ73" s="0"/>
      <c r="AAA73" s="0"/>
      <c r="AAB73" s="0"/>
      <c r="AAC73" s="0"/>
      <c r="AAD73" s="0"/>
      <c r="AAE73" s="0"/>
      <c r="AAF73" s="0"/>
      <c r="AAG73" s="0"/>
      <c r="AAH73" s="0"/>
      <c r="AAI73" s="0"/>
      <c r="AAJ73" s="0"/>
      <c r="AAK73" s="0"/>
      <c r="AAL73" s="0"/>
      <c r="AAM73" s="0"/>
      <c r="AAN73" s="0"/>
      <c r="AAO73" s="0"/>
      <c r="AAP73" s="0"/>
      <c r="AAQ73" s="0"/>
      <c r="AAR73" s="0"/>
      <c r="AAS73" s="0"/>
      <c r="AAT73" s="0"/>
      <c r="AAU73" s="0"/>
      <c r="AAV73" s="0"/>
      <c r="AAW73" s="0"/>
      <c r="AAX73" s="0"/>
      <c r="AAY73" s="0"/>
      <c r="AAZ73" s="0"/>
      <c r="ABA73" s="0"/>
      <c r="ABB73" s="0"/>
      <c r="ABC73" s="0"/>
      <c r="ABD73" s="0"/>
      <c r="ABE73" s="0"/>
      <c r="ABF73" s="0"/>
      <c r="ABG73" s="0"/>
      <c r="ABH73" s="0"/>
      <c r="ABI73" s="0"/>
      <c r="ABJ73" s="0"/>
      <c r="ABK73" s="0"/>
      <c r="ABL73" s="0"/>
      <c r="ABM73" s="0"/>
      <c r="ABN73" s="0"/>
      <c r="ABO73" s="0"/>
      <c r="ABP73" s="0"/>
      <c r="ABQ73" s="0"/>
      <c r="ABR73" s="0"/>
      <c r="ABS73" s="0"/>
      <c r="ABT73" s="0"/>
      <c r="ABU73" s="0"/>
      <c r="ABV73" s="0"/>
      <c r="ABW73" s="0"/>
      <c r="ABX73" s="0"/>
      <c r="ABY73" s="0"/>
      <c r="ABZ73" s="0"/>
      <c r="ACA73" s="0"/>
      <c r="ACB73" s="0"/>
      <c r="ACC73" s="0"/>
      <c r="ACD73" s="0"/>
      <c r="ACE73" s="0"/>
      <c r="ACF73" s="0"/>
      <c r="ACG73" s="0"/>
      <c r="ACH73" s="0"/>
      <c r="ACI73" s="0"/>
      <c r="ACJ73" s="0"/>
      <c r="ACK73" s="0"/>
      <c r="ACL73" s="0"/>
      <c r="ACM73" s="0"/>
      <c r="ACN73" s="0"/>
      <c r="ACO73" s="0"/>
      <c r="ACP73" s="0"/>
      <c r="ACQ73" s="0"/>
      <c r="ACR73" s="0"/>
      <c r="ACS73" s="0"/>
      <c r="ACT73" s="0"/>
      <c r="ACU73" s="0"/>
      <c r="ACV73" s="0"/>
      <c r="ACW73" s="0"/>
      <c r="ACX73" s="0"/>
      <c r="ACY73" s="0"/>
      <c r="ACZ73" s="0"/>
      <c r="ADA73" s="0"/>
      <c r="ADB73" s="0"/>
      <c r="ADC73" s="0"/>
      <c r="ADD73" s="0"/>
      <c r="ADE73" s="0"/>
      <c r="ADF73" s="0"/>
      <c r="ADG73" s="0"/>
      <c r="ADH73" s="0"/>
      <c r="ADI73" s="0"/>
      <c r="ADJ73" s="0"/>
      <c r="ADK73" s="0"/>
      <c r="ADL73" s="0"/>
      <c r="ADM73" s="0"/>
      <c r="ADN73" s="0"/>
      <c r="ADO73" s="0"/>
      <c r="ADP73" s="0"/>
      <c r="ADQ73" s="0"/>
      <c r="ADR73" s="0"/>
      <c r="ADS73" s="0"/>
      <c r="ADT73" s="0"/>
      <c r="ADU73" s="0"/>
      <c r="ADV73" s="0"/>
      <c r="ADW73" s="0"/>
      <c r="ADX73" s="0"/>
      <c r="ADY73" s="0"/>
      <c r="ADZ73" s="0"/>
      <c r="AEA73" s="0"/>
      <c r="AEB73" s="0"/>
      <c r="AEC73" s="0"/>
      <c r="AED73" s="0"/>
      <c r="AEE73" s="0"/>
      <c r="AEF73" s="0"/>
      <c r="AEG73" s="0"/>
      <c r="AEH73" s="0"/>
      <c r="AEI73" s="0"/>
      <c r="AEJ73" s="0"/>
      <c r="AEK73" s="0"/>
      <c r="AEL73" s="0"/>
      <c r="AEM73" s="0"/>
      <c r="AEN73" s="0"/>
      <c r="AEO73" s="0"/>
      <c r="AEP73" s="0"/>
      <c r="AEQ73" s="0"/>
      <c r="AER73" s="0"/>
      <c r="AES73" s="0"/>
      <c r="AET73" s="0"/>
      <c r="AEU73" s="0"/>
      <c r="AEV73" s="0"/>
      <c r="AEW73" s="0"/>
      <c r="AEX73" s="0"/>
      <c r="AEY73" s="0"/>
      <c r="AEZ73" s="0"/>
      <c r="AFA73" s="0"/>
      <c r="AFB73" s="0"/>
      <c r="AFC73" s="0"/>
      <c r="AFD73" s="0"/>
      <c r="AFE73" s="0"/>
      <c r="AFF73" s="0"/>
      <c r="AFG73" s="0"/>
      <c r="AFH73" s="0"/>
      <c r="AFI73" s="0"/>
      <c r="AFJ73" s="0"/>
      <c r="AFK73" s="0"/>
      <c r="AFL73" s="0"/>
      <c r="AFM73" s="0"/>
      <c r="AFN73" s="0"/>
      <c r="AFO73" s="0"/>
      <c r="AFP73" s="0"/>
      <c r="AFQ73" s="0"/>
      <c r="AFR73" s="0"/>
      <c r="AFS73" s="0"/>
      <c r="AFT73" s="0"/>
      <c r="AFU73" s="0"/>
      <c r="AFV73" s="0"/>
      <c r="AFW73" s="0"/>
      <c r="AFX73" s="0"/>
      <c r="AFY73" s="0"/>
      <c r="AFZ73" s="0"/>
      <c r="AGA73" s="0"/>
      <c r="AGB73" s="0"/>
      <c r="AGC73" s="0"/>
      <c r="AGD73" s="0"/>
      <c r="AGE73" s="0"/>
      <c r="AGF73" s="0"/>
      <c r="AGG73" s="0"/>
      <c r="AGH73" s="0"/>
      <c r="AGI73" s="0"/>
      <c r="AGJ73" s="0"/>
      <c r="AGK73" s="0"/>
      <c r="AGL73" s="0"/>
      <c r="AGM73" s="0"/>
      <c r="AGN73" s="0"/>
      <c r="AGO73" s="0"/>
      <c r="AGP73" s="0"/>
      <c r="AGQ73" s="0"/>
      <c r="AGR73" s="0"/>
      <c r="AGS73" s="0"/>
      <c r="AGT73" s="0"/>
      <c r="AGU73" s="0"/>
      <c r="AGV73" s="0"/>
      <c r="AGW73" s="0"/>
      <c r="AGX73" s="0"/>
      <c r="AGY73" s="0"/>
      <c r="AGZ73" s="0"/>
      <c r="AHA73" s="0"/>
      <c r="AHB73" s="0"/>
      <c r="AHC73" s="0"/>
      <c r="AHD73" s="0"/>
      <c r="AHE73" s="0"/>
      <c r="AHF73" s="0"/>
      <c r="AHG73" s="0"/>
      <c r="AHH73" s="0"/>
      <c r="AHI73" s="0"/>
      <c r="AHJ73" s="0"/>
      <c r="AHK73" s="0"/>
      <c r="AHL73" s="0"/>
      <c r="AHM73" s="0"/>
      <c r="AHN73" s="0"/>
      <c r="AHO73" s="0"/>
      <c r="AHP73" s="0"/>
      <c r="AHQ73" s="0"/>
      <c r="AHR73" s="0"/>
      <c r="AHS73" s="0"/>
      <c r="AHT73" s="0"/>
      <c r="AHU73" s="0"/>
      <c r="AHV73" s="0"/>
      <c r="AHW73" s="0"/>
      <c r="AHX73" s="0"/>
      <c r="AHY73" s="0"/>
      <c r="AHZ73" s="0"/>
      <c r="AIA73" s="0"/>
      <c r="AIB73" s="0"/>
      <c r="AIC73" s="0"/>
      <c r="AID73" s="0"/>
      <c r="AIE73" s="0"/>
      <c r="AIF73" s="0"/>
      <c r="AIG73" s="0"/>
      <c r="AIH73" s="0"/>
      <c r="AII73" s="0"/>
      <c r="AIJ73" s="0"/>
      <c r="AIK73" s="0"/>
      <c r="AIL73" s="0"/>
      <c r="AIM73" s="0"/>
      <c r="AIN73" s="0"/>
      <c r="AIO73" s="0"/>
      <c r="AIP73" s="0"/>
      <c r="AIQ73" s="0"/>
      <c r="AIR73" s="0"/>
      <c r="AIS73" s="0"/>
      <c r="AIT73" s="0"/>
      <c r="AIU73" s="0"/>
      <c r="AIV73" s="0"/>
      <c r="AIW73" s="0"/>
      <c r="AIX73" s="0"/>
      <c r="AIY73" s="0"/>
      <c r="AIZ73" s="0"/>
      <c r="AJA73" s="0"/>
      <c r="AJB73" s="0"/>
      <c r="AJC73" s="0"/>
      <c r="AJD73" s="0"/>
      <c r="AJE73" s="0"/>
      <c r="AJF73" s="0"/>
      <c r="AJG73" s="0"/>
      <c r="AJH73" s="0"/>
      <c r="AJI73" s="0"/>
      <c r="AJJ73" s="0"/>
      <c r="AJK73" s="0"/>
      <c r="AJL73" s="0"/>
      <c r="AJM73" s="0"/>
      <c r="AJN73" s="0"/>
      <c r="AJO73" s="0"/>
      <c r="AJP73" s="0"/>
      <c r="AJQ73" s="0"/>
      <c r="AJR73" s="0"/>
      <c r="AJS73" s="0"/>
      <c r="AJT73" s="0"/>
      <c r="AJU73" s="0"/>
      <c r="AJV73" s="0"/>
      <c r="AJW73" s="0"/>
      <c r="AJX73" s="0"/>
      <c r="AJY73" s="0"/>
      <c r="AJZ73" s="0"/>
      <c r="AKA73" s="0"/>
      <c r="AKB73" s="0"/>
      <c r="AKC73" s="0"/>
      <c r="AKD73" s="0"/>
      <c r="AKE73" s="0"/>
      <c r="AKF73" s="0"/>
      <c r="AKG73" s="0"/>
      <c r="AKH73" s="0"/>
      <c r="AKI73" s="0"/>
      <c r="AKJ73" s="0"/>
      <c r="AKK73" s="0"/>
      <c r="AKL73" s="0"/>
      <c r="AKM73" s="0"/>
      <c r="AKN73" s="0"/>
      <c r="AKO73" s="0"/>
      <c r="AKP73" s="0"/>
      <c r="AKQ73" s="0"/>
      <c r="AKR73" s="0"/>
      <c r="AKS73" s="0"/>
      <c r="AKT73" s="0"/>
      <c r="AKU73" s="0"/>
      <c r="AKV73" s="0"/>
      <c r="AKW73" s="0"/>
      <c r="AKX73" s="0"/>
      <c r="AKY73" s="0"/>
      <c r="AKZ73" s="0"/>
      <c r="ALA73" s="0"/>
      <c r="ALB73" s="0"/>
      <c r="ALC73" s="0"/>
      <c r="ALD73" s="0"/>
      <c r="ALE73" s="0"/>
      <c r="ALF73" s="0"/>
      <c r="ALG73" s="0"/>
      <c r="ALH73" s="0"/>
      <c r="ALI73" s="0"/>
      <c r="ALJ73" s="0"/>
      <c r="ALK73" s="0"/>
      <c r="ALL73" s="0"/>
      <c r="ALM73" s="0"/>
      <c r="ALN73" s="0"/>
      <c r="ALO73" s="0"/>
      <c r="ALP73" s="0"/>
      <c r="ALQ73" s="0"/>
      <c r="ALR73" s="0"/>
      <c r="ALS73" s="0"/>
      <c r="ALT73" s="0"/>
      <c r="ALU73" s="0"/>
      <c r="ALV73" s="0"/>
      <c r="ALW73" s="0"/>
      <c r="ALX73" s="0"/>
      <c r="ALY73" s="0"/>
      <c r="ALZ73" s="0"/>
      <c r="AMA73" s="0"/>
      <c r="AMB73" s="0"/>
      <c r="AMC73" s="0"/>
      <c r="AMD73" s="0"/>
      <c r="AME73" s="0"/>
      <c r="AMF73" s="0"/>
      <c r="AMG73" s="0"/>
      <c r="AMH73" s="0"/>
      <c r="AMI73" s="0"/>
      <c r="AMJ73" s="0"/>
      <c r="AMK73" s="0"/>
      <c r="AML73" s="0"/>
      <c r="AMM73" s="0"/>
      <c r="AMN73" s="0"/>
      <c r="AMO73" s="0"/>
      <c r="AMP73" s="0"/>
      <c r="AMQ73" s="0"/>
      <c r="AMR73" s="0"/>
      <c r="AMS73" s="0"/>
      <c r="AMT73" s="0"/>
      <c r="AMU73" s="0"/>
      <c r="AMV73" s="0"/>
      <c r="AMW73" s="0"/>
      <c r="AMX73" s="0"/>
      <c r="AMY73" s="0"/>
      <c r="AMZ73" s="0"/>
      <c r="ANA73" s="0"/>
      <c r="ANB73" s="0"/>
      <c r="ANC73" s="0"/>
      <c r="AND73" s="0"/>
      <c r="ANE73" s="0"/>
      <c r="ANF73" s="0"/>
      <c r="ANG73" s="0"/>
      <c r="ANH73" s="0"/>
      <c r="ANI73" s="0"/>
      <c r="ANJ73" s="0"/>
      <c r="ANK73" s="0"/>
      <c r="ANL73" s="0"/>
      <c r="ANM73" s="0"/>
      <c r="ANN73" s="0"/>
      <c r="ANO73" s="0"/>
      <c r="ANP73" s="0"/>
      <c r="ANQ73" s="0"/>
      <c r="ANR73" s="0"/>
      <c r="ANS73" s="0"/>
      <c r="ANT73" s="0"/>
      <c r="ANU73" s="0"/>
      <c r="ANV73" s="0"/>
      <c r="ANW73" s="0"/>
      <c r="ANX73" s="0"/>
      <c r="ANY73" s="0"/>
      <c r="ANZ73" s="0"/>
      <c r="AOA73" s="0"/>
      <c r="AOB73" s="0"/>
      <c r="AOC73" s="0"/>
      <c r="AOD73" s="0"/>
      <c r="AOE73" s="0"/>
      <c r="AOF73" s="0"/>
      <c r="AOG73" s="0"/>
      <c r="AOH73" s="0"/>
      <c r="AOI73" s="0"/>
      <c r="AOJ73" s="0"/>
      <c r="AOK73" s="0"/>
      <c r="AOL73" s="0"/>
      <c r="AOM73" s="0"/>
      <c r="AON73" s="0"/>
      <c r="AOO73" s="0"/>
      <c r="AOP73" s="0"/>
      <c r="AOQ73" s="0"/>
      <c r="AOR73" s="0"/>
      <c r="AOS73" s="0"/>
      <c r="AOT73" s="0"/>
      <c r="AOU73" s="0"/>
      <c r="AOV73" s="0"/>
      <c r="AOW73" s="0"/>
      <c r="AOX73" s="0"/>
      <c r="AOY73" s="0"/>
      <c r="AOZ73" s="0"/>
      <c r="APA73" s="0"/>
      <c r="APB73" s="0"/>
      <c r="APC73" s="0"/>
      <c r="APD73" s="0"/>
      <c r="APE73" s="0"/>
      <c r="APF73" s="0"/>
      <c r="APG73" s="0"/>
      <c r="APH73" s="0"/>
      <c r="API73" s="0"/>
      <c r="APJ73" s="0"/>
      <c r="APK73" s="0"/>
      <c r="APL73" s="0"/>
      <c r="APM73" s="0"/>
      <c r="APN73" s="0"/>
      <c r="APO73" s="0"/>
      <c r="APP73" s="0"/>
      <c r="APQ73" s="0"/>
      <c r="APR73" s="0"/>
      <c r="APS73" s="0"/>
      <c r="APT73" s="0"/>
      <c r="APU73" s="0"/>
      <c r="APV73" s="0"/>
      <c r="APW73" s="0"/>
      <c r="APX73" s="0"/>
      <c r="APY73" s="0"/>
      <c r="APZ73" s="0"/>
      <c r="AQA73" s="0"/>
      <c r="AQB73" s="0"/>
      <c r="AQC73" s="0"/>
      <c r="AQD73" s="0"/>
      <c r="AQE73" s="0"/>
      <c r="AQF73" s="0"/>
      <c r="AQG73" s="0"/>
      <c r="AQH73" s="0"/>
      <c r="AQI73" s="0"/>
      <c r="AQJ73" s="0"/>
      <c r="AQK73" s="0"/>
      <c r="AQL73" s="0"/>
      <c r="AQM73" s="0"/>
      <c r="AQN73" s="0"/>
      <c r="AQO73" s="0"/>
      <c r="AQP73" s="0"/>
      <c r="AQQ73" s="0"/>
      <c r="AQR73" s="0"/>
      <c r="AQS73" s="0"/>
      <c r="AQT73" s="0"/>
      <c r="AQU73" s="0"/>
      <c r="AQV73" s="0"/>
      <c r="AQW73" s="0"/>
      <c r="AQX73" s="0"/>
      <c r="AQY73" s="0"/>
      <c r="AQZ73" s="0"/>
      <c r="ARA73" s="0"/>
      <c r="ARB73" s="0"/>
      <c r="ARC73" s="0"/>
      <c r="ARD73" s="0"/>
      <c r="ARE73" s="0"/>
      <c r="ARF73" s="0"/>
      <c r="ARG73" s="0"/>
      <c r="ARH73" s="0"/>
      <c r="ARI73" s="0"/>
      <c r="ARJ73" s="0"/>
      <c r="ARK73" s="0"/>
      <c r="ARL73" s="0"/>
      <c r="ARM73" s="0"/>
      <c r="ARN73" s="0"/>
      <c r="ARO73" s="0"/>
      <c r="ARP73" s="0"/>
      <c r="ARQ73" s="0"/>
      <c r="ARR73" s="0"/>
      <c r="ARS73" s="0"/>
      <c r="ART73" s="0"/>
      <c r="ARU73" s="0"/>
      <c r="ARV73" s="0"/>
      <c r="ARW73" s="0"/>
      <c r="ARX73" s="0"/>
      <c r="ARY73" s="0"/>
      <c r="ARZ73" s="0"/>
      <c r="ASA73" s="0"/>
      <c r="ASB73" s="0"/>
      <c r="ASC73" s="0"/>
      <c r="ASD73" s="0"/>
      <c r="ASE73" s="0"/>
      <c r="ASF73" s="0"/>
      <c r="ASG73" s="0"/>
      <c r="ASH73" s="0"/>
      <c r="ASI73" s="0"/>
      <c r="ASJ73" s="0"/>
      <c r="ASK73" s="0"/>
      <c r="ASL73" s="0"/>
      <c r="ASM73" s="0"/>
      <c r="ASN73" s="0"/>
      <c r="ASO73" s="0"/>
      <c r="ASP73" s="0"/>
      <c r="ASQ73" s="0"/>
      <c r="ASR73" s="0"/>
      <c r="ASS73" s="0"/>
      <c r="AST73" s="0"/>
      <c r="ASU73" s="0"/>
      <c r="ASV73" s="0"/>
      <c r="ASW73" s="0"/>
      <c r="ASX73" s="0"/>
      <c r="ASY73" s="0"/>
      <c r="ASZ73" s="0"/>
      <c r="ATA73" s="0"/>
      <c r="ATB73" s="0"/>
      <c r="ATC73" s="0"/>
      <c r="ATD73" s="0"/>
      <c r="ATE73" s="0"/>
      <c r="ATF73" s="0"/>
      <c r="ATG73" s="0"/>
      <c r="ATH73" s="0"/>
      <c r="ATI73" s="0"/>
      <c r="ATJ73" s="0"/>
      <c r="ATK73" s="0"/>
      <c r="ATL73" s="0"/>
      <c r="ATM73" s="0"/>
      <c r="ATN73" s="0"/>
      <c r="ATO73" s="0"/>
      <c r="ATP73" s="0"/>
      <c r="ATQ73" s="0"/>
      <c r="ATR73" s="0"/>
      <c r="ATS73" s="0"/>
      <c r="ATT73" s="0"/>
      <c r="ATU73" s="0"/>
      <c r="ATV73" s="0"/>
      <c r="ATW73" s="0"/>
      <c r="ATX73" s="0"/>
      <c r="ATY73" s="0"/>
      <c r="ATZ73" s="0"/>
      <c r="AUA73" s="0"/>
      <c r="AUB73" s="0"/>
      <c r="AUC73" s="0"/>
      <c r="AUD73" s="0"/>
      <c r="AUE73" s="0"/>
      <c r="AUF73" s="0"/>
      <c r="AUG73" s="0"/>
      <c r="AUH73" s="0"/>
      <c r="AUI73" s="0"/>
      <c r="AUJ73" s="0"/>
      <c r="AUK73" s="0"/>
      <c r="AUL73" s="0"/>
      <c r="AUM73" s="0"/>
      <c r="AUN73" s="0"/>
      <c r="AUO73" s="0"/>
      <c r="AUP73" s="0"/>
      <c r="AUQ73" s="0"/>
      <c r="AUR73" s="0"/>
      <c r="AUS73" s="0"/>
      <c r="AUT73" s="0"/>
      <c r="AUU73" s="0"/>
      <c r="AUV73" s="0"/>
      <c r="AUW73" s="0"/>
      <c r="AUX73" s="0"/>
      <c r="AUY73" s="0"/>
      <c r="AUZ73" s="0"/>
      <c r="AVA73" s="0"/>
      <c r="AVB73" s="0"/>
      <c r="AVC73" s="0"/>
      <c r="AVD73" s="0"/>
      <c r="AVE73" s="0"/>
      <c r="AVF73" s="0"/>
      <c r="AVG73" s="0"/>
      <c r="AVH73" s="0"/>
      <c r="AVI73" s="0"/>
      <c r="AVJ73" s="0"/>
      <c r="AVK73" s="0"/>
      <c r="AVL73" s="0"/>
      <c r="AVM73" s="0"/>
      <c r="AVN73" s="0"/>
      <c r="AVO73" s="0"/>
      <c r="AVP73" s="0"/>
      <c r="AVQ73" s="0"/>
      <c r="AVR73" s="0"/>
      <c r="AVS73" s="0"/>
      <c r="AVT73" s="0"/>
      <c r="AVU73" s="0"/>
      <c r="AVV73" s="0"/>
      <c r="AVW73" s="0"/>
      <c r="AVX73" s="0"/>
      <c r="AVY73" s="0"/>
      <c r="AVZ73" s="0"/>
      <c r="AWA73" s="0"/>
      <c r="AWB73" s="0"/>
      <c r="AWC73" s="0"/>
      <c r="AWD73" s="0"/>
      <c r="AWE73" s="0"/>
      <c r="AWF73" s="0"/>
      <c r="AWG73" s="0"/>
      <c r="AWH73" s="0"/>
      <c r="AWI73" s="0"/>
      <c r="AWJ73" s="0"/>
      <c r="AWK73" s="0"/>
      <c r="AWL73" s="0"/>
      <c r="AWM73" s="0"/>
      <c r="AWN73" s="0"/>
      <c r="AWO73" s="0"/>
      <c r="AWP73" s="0"/>
      <c r="AWQ73" s="0"/>
      <c r="AWR73" s="0"/>
      <c r="AWS73" s="0"/>
      <c r="AWT73" s="0"/>
      <c r="AWU73" s="0"/>
      <c r="AWV73" s="0"/>
      <c r="AWW73" s="0"/>
      <c r="AWX73" s="0"/>
      <c r="AWY73" s="0"/>
      <c r="AWZ73" s="0"/>
      <c r="AXA73" s="0"/>
      <c r="AXB73" s="0"/>
      <c r="AXC73" s="0"/>
      <c r="AXD73" s="0"/>
      <c r="AXE73" s="0"/>
      <c r="AXF73" s="0"/>
      <c r="AXG73" s="0"/>
      <c r="AXH73" s="0"/>
      <c r="AXI73" s="0"/>
      <c r="AXJ73" s="0"/>
      <c r="AXK73" s="0"/>
      <c r="AXL73" s="0"/>
      <c r="AXM73" s="0"/>
      <c r="AXN73" s="0"/>
      <c r="AXO73" s="0"/>
      <c r="AXP73" s="0"/>
      <c r="AXQ73" s="0"/>
      <c r="AXR73" s="0"/>
      <c r="AXS73" s="0"/>
      <c r="AXT73" s="0"/>
      <c r="AXU73" s="0"/>
      <c r="AXV73" s="0"/>
      <c r="AXW73" s="0"/>
      <c r="AXX73" s="0"/>
      <c r="AXY73" s="0"/>
      <c r="AXZ73" s="0"/>
      <c r="AYA73" s="0"/>
      <c r="AYB73" s="0"/>
      <c r="AYC73" s="0"/>
      <c r="AYD73" s="0"/>
      <c r="AYE73" s="0"/>
      <c r="AYF73" s="0"/>
      <c r="AYG73" s="0"/>
      <c r="AYH73" s="0"/>
      <c r="AYI73" s="0"/>
      <c r="AYJ73" s="0"/>
      <c r="AYK73" s="0"/>
      <c r="AYL73" s="0"/>
      <c r="AYM73" s="0"/>
      <c r="AYN73" s="0"/>
      <c r="AYO73" s="0"/>
      <c r="AYP73" s="0"/>
      <c r="AYQ73" s="0"/>
      <c r="AYR73" s="0"/>
      <c r="AYS73" s="0"/>
      <c r="AYT73" s="0"/>
      <c r="AYU73" s="0"/>
      <c r="AYV73" s="0"/>
      <c r="AYW73" s="0"/>
      <c r="AYX73" s="0"/>
      <c r="AYY73" s="0"/>
      <c r="AYZ73" s="0"/>
      <c r="AZA73" s="0"/>
      <c r="AZB73" s="0"/>
      <c r="AZC73" s="0"/>
      <c r="AZD73" s="0"/>
      <c r="AZE73" s="0"/>
      <c r="AZF73" s="0"/>
      <c r="AZG73" s="0"/>
      <c r="AZH73" s="0"/>
      <c r="AZI73" s="0"/>
      <c r="AZJ73" s="0"/>
      <c r="AZK73" s="0"/>
      <c r="AZL73" s="0"/>
      <c r="AZM73" s="0"/>
      <c r="AZN73" s="0"/>
      <c r="AZO73" s="0"/>
      <c r="AZP73" s="0"/>
      <c r="AZQ73" s="0"/>
      <c r="AZR73" s="0"/>
      <c r="AZS73" s="0"/>
      <c r="AZT73" s="0"/>
      <c r="AZU73" s="0"/>
      <c r="AZV73" s="0"/>
      <c r="AZW73" s="0"/>
      <c r="AZX73" s="0"/>
      <c r="AZY73" s="0"/>
      <c r="AZZ73" s="0"/>
      <c r="BAA73" s="0"/>
      <c r="BAB73" s="0"/>
      <c r="BAC73" s="0"/>
      <c r="BAD73" s="0"/>
      <c r="BAE73" s="0"/>
      <c r="BAF73" s="0"/>
      <c r="BAG73" s="0"/>
      <c r="BAH73" s="0"/>
      <c r="BAI73" s="0"/>
      <c r="BAJ73" s="0"/>
      <c r="BAK73" s="0"/>
      <c r="BAL73" s="0"/>
      <c r="BAM73" s="0"/>
      <c r="BAN73" s="0"/>
      <c r="BAO73" s="0"/>
      <c r="BAP73" s="0"/>
      <c r="BAQ73" s="0"/>
      <c r="BAR73" s="0"/>
      <c r="BAS73" s="0"/>
      <c r="BAT73" s="0"/>
      <c r="BAU73" s="0"/>
      <c r="BAV73" s="0"/>
      <c r="BAW73" s="0"/>
      <c r="BAX73" s="0"/>
      <c r="BAY73" s="0"/>
      <c r="BAZ73" s="0"/>
      <c r="BBA73" s="0"/>
      <c r="BBB73" s="0"/>
      <c r="BBC73" s="0"/>
      <c r="BBD73" s="0"/>
      <c r="BBE73" s="0"/>
      <c r="BBF73" s="0"/>
      <c r="BBG73" s="0"/>
      <c r="BBH73" s="0"/>
      <c r="BBI73" s="0"/>
      <c r="BBJ73" s="0"/>
      <c r="BBK73" s="0"/>
      <c r="BBL73" s="0"/>
      <c r="BBM73" s="0"/>
      <c r="BBN73" s="0"/>
      <c r="BBO73" s="0"/>
      <c r="BBP73" s="0"/>
      <c r="BBQ73" s="0"/>
      <c r="BBR73" s="0"/>
      <c r="BBS73" s="0"/>
      <c r="BBT73" s="0"/>
      <c r="BBU73" s="0"/>
      <c r="BBV73" s="0"/>
      <c r="BBW73" s="0"/>
      <c r="BBX73" s="0"/>
      <c r="BBY73" s="0"/>
      <c r="BBZ73" s="0"/>
      <c r="BCA73" s="0"/>
      <c r="BCB73" s="0"/>
      <c r="BCC73" s="0"/>
      <c r="BCD73" s="0"/>
      <c r="BCE73" s="0"/>
      <c r="BCF73" s="0"/>
      <c r="BCG73" s="0"/>
      <c r="BCH73" s="0"/>
      <c r="BCI73" s="0"/>
      <c r="BCJ73" s="0"/>
      <c r="BCK73" s="0"/>
      <c r="BCL73" s="0"/>
      <c r="BCM73" s="0"/>
      <c r="BCN73" s="0"/>
      <c r="BCO73" s="0"/>
      <c r="BCP73" s="0"/>
      <c r="BCQ73" s="0"/>
      <c r="BCR73" s="0"/>
      <c r="BCS73" s="0"/>
      <c r="BCT73" s="0"/>
      <c r="BCU73" s="0"/>
      <c r="BCV73" s="0"/>
      <c r="BCW73" s="0"/>
      <c r="BCX73" s="0"/>
      <c r="BCY73" s="0"/>
      <c r="BCZ73" s="0"/>
      <c r="BDA73" s="0"/>
      <c r="BDB73" s="0"/>
      <c r="BDC73" s="0"/>
      <c r="BDD73" s="0"/>
      <c r="BDE73" s="0"/>
      <c r="BDF73" s="0"/>
      <c r="BDG73" s="0"/>
      <c r="BDH73" s="0"/>
      <c r="BDI73" s="0"/>
      <c r="BDJ73" s="0"/>
      <c r="BDK73" s="0"/>
      <c r="BDL73" s="0"/>
      <c r="BDM73" s="0"/>
      <c r="BDN73" s="0"/>
      <c r="BDO73" s="0"/>
      <c r="BDP73" s="0"/>
      <c r="BDQ73" s="0"/>
      <c r="BDR73" s="0"/>
      <c r="BDS73" s="0"/>
      <c r="BDT73" s="0"/>
      <c r="BDU73" s="0"/>
      <c r="BDV73" s="0"/>
      <c r="BDW73" s="0"/>
      <c r="BDX73" s="0"/>
      <c r="BDY73" s="0"/>
      <c r="BDZ73" s="0"/>
      <c r="BEA73" s="0"/>
      <c r="BEB73" s="0"/>
      <c r="BEC73" s="0"/>
      <c r="BED73" s="0"/>
      <c r="BEE73" s="0"/>
      <c r="BEF73" s="0"/>
      <c r="BEG73" s="0"/>
      <c r="BEH73" s="0"/>
      <c r="BEI73" s="0"/>
      <c r="BEJ73" s="0"/>
      <c r="BEK73" s="0"/>
      <c r="BEL73" s="0"/>
      <c r="BEM73" s="0"/>
      <c r="BEN73" s="0"/>
      <c r="BEO73" s="0"/>
      <c r="BEP73" s="0"/>
      <c r="BEQ73" s="0"/>
      <c r="BER73" s="0"/>
      <c r="BES73" s="0"/>
      <c r="BET73" s="0"/>
      <c r="BEU73" s="0"/>
      <c r="BEV73" s="0"/>
      <c r="BEW73" s="0"/>
      <c r="BEX73" s="0"/>
      <c r="BEY73" s="0"/>
      <c r="BEZ73" s="0"/>
      <c r="BFA73" s="0"/>
      <c r="BFB73" s="0"/>
      <c r="BFC73" s="0"/>
      <c r="BFD73" s="0"/>
      <c r="BFE73" s="0"/>
      <c r="BFF73" s="0"/>
      <c r="BFG73" s="0"/>
      <c r="BFH73" s="0"/>
      <c r="BFI73" s="0"/>
      <c r="BFJ73" s="0"/>
      <c r="BFK73" s="0"/>
      <c r="BFL73" s="0"/>
      <c r="BFM73" s="0"/>
      <c r="BFN73" s="0"/>
      <c r="BFO73" s="0"/>
      <c r="BFP73" s="0"/>
      <c r="BFQ73" s="0"/>
      <c r="BFR73" s="0"/>
      <c r="BFS73" s="0"/>
      <c r="BFT73" s="0"/>
      <c r="BFU73" s="0"/>
      <c r="BFV73" s="0"/>
      <c r="BFW73" s="0"/>
      <c r="BFX73" s="0"/>
      <c r="BFY73" s="0"/>
      <c r="BFZ73" s="0"/>
      <c r="BGA73" s="0"/>
      <c r="BGB73" s="0"/>
      <c r="BGC73" s="0"/>
      <c r="BGD73" s="0"/>
      <c r="BGE73" s="0"/>
      <c r="BGF73" s="0"/>
      <c r="BGG73" s="0"/>
      <c r="BGH73" s="0"/>
      <c r="BGI73" s="0"/>
      <c r="BGJ73" s="0"/>
      <c r="BGK73" s="0"/>
      <c r="BGL73" s="0"/>
      <c r="BGM73" s="0"/>
      <c r="BGN73" s="0"/>
      <c r="BGO73" s="0"/>
      <c r="BGP73" s="0"/>
      <c r="BGQ73" s="0"/>
      <c r="BGR73" s="0"/>
      <c r="BGS73" s="0"/>
      <c r="BGT73" s="0"/>
      <c r="BGU73" s="0"/>
      <c r="BGV73" s="0"/>
      <c r="BGW73" s="0"/>
      <c r="BGX73" s="0"/>
      <c r="BGY73" s="0"/>
      <c r="BGZ73" s="0"/>
      <c r="BHA73" s="0"/>
      <c r="BHB73" s="0"/>
      <c r="BHC73" s="0"/>
      <c r="BHD73" s="0"/>
      <c r="BHE73" s="0"/>
      <c r="BHF73" s="0"/>
      <c r="BHG73" s="0"/>
      <c r="BHH73" s="0"/>
      <c r="BHI73" s="0"/>
      <c r="BHJ73" s="0"/>
      <c r="BHK73" s="0"/>
      <c r="BHL73" s="0"/>
      <c r="BHM73" s="0"/>
      <c r="BHN73" s="0"/>
      <c r="BHO73" s="0"/>
      <c r="BHP73" s="0"/>
      <c r="BHQ73" s="0"/>
      <c r="BHR73" s="0"/>
      <c r="BHS73" s="0"/>
      <c r="BHT73" s="0"/>
      <c r="BHU73" s="0"/>
      <c r="BHV73" s="0"/>
      <c r="BHW73" s="0"/>
      <c r="BHX73" s="0"/>
      <c r="BHY73" s="0"/>
      <c r="BHZ73" s="0"/>
      <c r="BIA73" s="0"/>
      <c r="BIB73" s="0"/>
      <c r="BIC73" s="0"/>
      <c r="BID73" s="0"/>
      <c r="BIE73" s="0"/>
      <c r="BIF73" s="0"/>
      <c r="BIG73" s="0"/>
      <c r="BIH73" s="0"/>
      <c r="BII73" s="0"/>
      <c r="BIJ73" s="0"/>
      <c r="BIK73" s="0"/>
      <c r="BIL73" s="0"/>
      <c r="BIM73" s="0"/>
      <c r="BIN73" s="0"/>
      <c r="BIO73" s="0"/>
      <c r="BIP73" s="0"/>
      <c r="BIQ73" s="0"/>
      <c r="BIR73" s="0"/>
      <c r="BIS73" s="0"/>
      <c r="BIT73" s="0"/>
      <c r="BIU73" s="0"/>
      <c r="BIV73" s="0"/>
      <c r="BIW73" s="0"/>
      <c r="BIX73" s="0"/>
      <c r="BIY73" s="0"/>
      <c r="BIZ73" s="0"/>
      <c r="BJA73" s="0"/>
      <c r="BJB73" s="0"/>
      <c r="BJC73" s="0"/>
      <c r="BJD73" s="0"/>
      <c r="BJE73" s="0"/>
      <c r="BJF73" s="0"/>
      <c r="BJG73" s="0"/>
      <c r="BJH73" s="0"/>
      <c r="BJI73" s="0"/>
      <c r="BJJ73" s="0"/>
      <c r="BJK73" s="0"/>
      <c r="BJL73" s="0"/>
      <c r="BJM73" s="0"/>
      <c r="BJN73" s="0"/>
      <c r="BJO73" s="0"/>
      <c r="BJP73" s="0"/>
      <c r="BJQ73" s="0"/>
      <c r="BJR73" s="0"/>
      <c r="BJS73" s="0"/>
      <c r="BJT73" s="0"/>
      <c r="BJU73" s="0"/>
      <c r="BJV73" s="0"/>
      <c r="BJW73" s="0"/>
      <c r="BJX73" s="0"/>
      <c r="BJY73" s="0"/>
      <c r="BJZ73" s="0"/>
      <c r="BKA73" s="0"/>
      <c r="BKB73" s="0"/>
      <c r="BKC73" s="0"/>
      <c r="BKD73" s="0"/>
      <c r="BKE73" s="0"/>
      <c r="BKF73" s="0"/>
      <c r="BKG73" s="0"/>
      <c r="BKH73" s="0"/>
      <c r="BKI73" s="0"/>
      <c r="BKJ73" s="0"/>
      <c r="BKK73" s="0"/>
      <c r="BKL73" s="0"/>
      <c r="BKM73" s="0"/>
      <c r="BKN73" s="0"/>
      <c r="BKO73" s="0"/>
      <c r="BKP73" s="0"/>
      <c r="BKQ73" s="0"/>
      <c r="BKR73" s="0"/>
      <c r="BKS73" s="0"/>
      <c r="BKT73" s="0"/>
      <c r="BKU73" s="0"/>
      <c r="BKV73" s="0"/>
      <c r="BKW73" s="0"/>
      <c r="BKX73" s="0"/>
      <c r="BKY73" s="0"/>
      <c r="BKZ73" s="0"/>
      <c r="BLA73" s="0"/>
      <c r="BLB73" s="0"/>
      <c r="BLC73" s="0"/>
      <c r="BLD73" s="0"/>
      <c r="BLE73" s="0"/>
      <c r="BLF73" s="0"/>
      <c r="BLG73" s="0"/>
      <c r="BLH73" s="0"/>
      <c r="BLI73" s="0"/>
      <c r="BLJ73" s="0"/>
      <c r="BLK73" s="0"/>
      <c r="BLL73" s="0"/>
      <c r="BLM73" s="0"/>
      <c r="BLN73" s="0"/>
      <c r="BLO73" s="0"/>
      <c r="BLP73" s="0"/>
      <c r="BLQ73" s="0"/>
      <c r="BLR73" s="0"/>
      <c r="BLS73" s="0"/>
      <c r="BLT73" s="0"/>
      <c r="BLU73" s="0"/>
      <c r="BLV73" s="0"/>
      <c r="BLW73" s="0"/>
      <c r="BLX73" s="0"/>
      <c r="BLY73" s="0"/>
      <c r="BLZ73" s="0"/>
      <c r="BMA73" s="0"/>
      <c r="BMB73" s="0"/>
      <c r="BMC73" s="0"/>
      <c r="BMD73" s="0"/>
      <c r="BME73" s="0"/>
      <c r="BMF73" s="0"/>
      <c r="BMG73" s="0"/>
      <c r="BMH73" s="0"/>
      <c r="BMI73" s="0"/>
      <c r="BMJ73" s="0"/>
      <c r="BMK73" s="0"/>
      <c r="BML73" s="0"/>
      <c r="BMM73" s="0"/>
      <c r="BMN73" s="0"/>
      <c r="BMO73" s="0"/>
      <c r="BMP73" s="0"/>
      <c r="BMQ73" s="0"/>
      <c r="BMR73" s="0"/>
      <c r="BMS73" s="0"/>
      <c r="BMT73" s="0"/>
      <c r="BMU73" s="0"/>
      <c r="BMV73" s="0"/>
      <c r="BMW73" s="0"/>
      <c r="BMX73" s="0"/>
      <c r="BMY73" s="0"/>
      <c r="BMZ73" s="0"/>
      <c r="BNA73" s="0"/>
      <c r="BNB73" s="0"/>
      <c r="BNC73" s="0"/>
      <c r="BND73" s="0"/>
      <c r="BNE73" s="0"/>
      <c r="BNF73" s="0"/>
      <c r="BNG73" s="0"/>
      <c r="BNH73" s="0"/>
      <c r="BNI73" s="0"/>
      <c r="BNJ73" s="0"/>
      <c r="BNK73" s="0"/>
      <c r="BNL73" s="0"/>
      <c r="BNM73" s="0"/>
      <c r="BNN73" s="0"/>
      <c r="BNO73" s="0"/>
      <c r="BNP73" s="0"/>
      <c r="BNQ73" s="0"/>
      <c r="BNR73" s="0"/>
      <c r="BNS73" s="0"/>
      <c r="BNT73" s="0"/>
      <c r="BNU73" s="0"/>
      <c r="BNV73" s="0"/>
      <c r="BNW73" s="0"/>
      <c r="BNX73" s="0"/>
      <c r="BNY73" s="0"/>
      <c r="BNZ73" s="0"/>
      <c r="BOA73" s="0"/>
      <c r="BOB73" s="0"/>
      <c r="BOC73" s="0"/>
      <c r="BOD73" s="0"/>
      <c r="BOE73" s="0"/>
      <c r="BOF73" s="0"/>
      <c r="BOG73" s="0"/>
      <c r="BOH73" s="0"/>
      <c r="BOI73" s="0"/>
      <c r="BOJ73" s="0"/>
      <c r="BOK73" s="0"/>
      <c r="BOL73" s="0"/>
      <c r="BOM73" s="0"/>
      <c r="BON73" s="0"/>
      <c r="BOO73" s="0"/>
      <c r="BOP73" s="0"/>
      <c r="BOQ73" s="0"/>
      <c r="BOR73" s="0"/>
      <c r="BOS73" s="0"/>
      <c r="BOT73" s="0"/>
      <c r="BOU73" s="0"/>
      <c r="BOV73" s="0"/>
      <c r="BOW73" s="0"/>
      <c r="BOX73" s="0"/>
      <c r="BOY73" s="0"/>
      <c r="BOZ73" s="0"/>
      <c r="BPA73" s="0"/>
      <c r="BPB73" s="0"/>
      <c r="BPC73" s="0"/>
      <c r="BPD73" s="0"/>
      <c r="BPE73" s="0"/>
      <c r="BPF73" s="0"/>
      <c r="BPG73" s="0"/>
      <c r="BPH73" s="0"/>
      <c r="BPI73" s="0"/>
      <c r="BPJ73" s="0"/>
      <c r="BPK73" s="0"/>
      <c r="BPL73" s="0"/>
      <c r="BPM73" s="0"/>
      <c r="BPN73" s="0"/>
      <c r="BPO73" s="0"/>
      <c r="BPP73" s="0"/>
      <c r="BPQ73" s="0"/>
      <c r="BPR73" s="0"/>
      <c r="BPS73" s="0"/>
      <c r="BPT73" s="0"/>
      <c r="BPU73" s="0"/>
      <c r="BPV73" s="0"/>
      <c r="BPW73" s="0"/>
      <c r="BPX73" s="0"/>
      <c r="BPY73" s="0"/>
      <c r="BPZ73" s="0"/>
      <c r="BQA73" s="0"/>
      <c r="BQB73" s="0"/>
      <c r="BQC73" s="0"/>
      <c r="BQD73" s="0"/>
      <c r="BQE73" s="0"/>
      <c r="BQF73" s="0"/>
      <c r="BQG73" s="0"/>
      <c r="BQH73" s="0"/>
      <c r="BQI73" s="0"/>
      <c r="BQJ73" s="0"/>
      <c r="BQK73" s="0"/>
      <c r="BQL73" s="0"/>
      <c r="BQM73" s="0"/>
      <c r="BQN73" s="0"/>
      <c r="BQO73" s="0"/>
      <c r="BQP73" s="0"/>
      <c r="BQQ73" s="0"/>
      <c r="BQR73" s="0"/>
      <c r="BQS73" s="0"/>
      <c r="BQT73" s="0"/>
      <c r="BQU73" s="0"/>
      <c r="BQV73" s="0"/>
      <c r="BQW73" s="0"/>
      <c r="BQX73" s="0"/>
      <c r="BQY73" s="0"/>
      <c r="BQZ73" s="0"/>
      <c r="BRA73" s="0"/>
      <c r="BRB73" s="0"/>
      <c r="BRC73" s="0"/>
      <c r="BRD73" s="0"/>
      <c r="BRE73" s="0"/>
      <c r="BRF73" s="0"/>
      <c r="BRG73" s="0"/>
      <c r="BRH73" s="0"/>
      <c r="BRI73" s="0"/>
      <c r="BRJ73" s="0"/>
      <c r="BRK73" s="0"/>
      <c r="BRL73" s="0"/>
      <c r="BRM73" s="0"/>
      <c r="BRN73" s="0"/>
      <c r="BRO73" s="0"/>
      <c r="BRP73" s="0"/>
      <c r="BRQ73" s="0"/>
      <c r="BRR73" s="0"/>
      <c r="BRS73" s="0"/>
      <c r="BRT73" s="0"/>
      <c r="BRU73" s="0"/>
      <c r="BRV73" s="0"/>
      <c r="BRW73" s="0"/>
      <c r="BRX73" s="0"/>
      <c r="BRY73" s="0"/>
      <c r="BRZ73" s="0"/>
      <c r="BSA73" s="0"/>
      <c r="BSB73" s="0"/>
      <c r="BSC73" s="0"/>
      <c r="BSD73" s="0"/>
      <c r="BSE73" s="0"/>
      <c r="BSF73" s="0"/>
      <c r="BSG73" s="0"/>
      <c r="BSH73" s="0"/>
      <c r="BSI73" s="0"/>
      <c r="BSJ73" s="0"/>
      <c r="BSK73" s="0"/>
      <c r="BSL73" s="0"/>
      <c r="BSM73" s="0"/>
      <c r="BSN73" s="0"/>
      <c r="BSO73" s="0"/>
      <c r="BSP73" s="0"/>
      <c r="BSQ73" s="0"/>
      <c r="BSR73" s="0"/>
      <c r="BSS73" s="0"/>
      <c r="BST73" s="0"/>
      <c r="BSU73" s="0"/>
      <c r="BSV73" s="0"/>
      <c r="BSW73" s="0"/>
      <c r="BSX73" s="0"/>
      <c r="BSY73" s="0"/>
      <c r="BSZ73" s="0"/>
      <c r="BTA73" s="0"/>
      <c r="BTB73" s="0"/>
      <c r="BTC73" s="0"/>
      <c r="BTD73" s="0"/>
      <c r="BTE73" s="0"/>
      <c r="BTF73" s="0"/>
      <c r="BTG73" s="0"/>
      <c r="BTH73" s="0"/>
      <c r="BTI73" s="0"/>
      <c r="BTJ73" s="0"/>
      <c r="BTK73" s="0"/>
      <c r="BTL73" s="0"/>
      <c r="BTM73" s="0"/>
      <c r="BTN73" s="0"/>
      <c r="BTO73" s="0"/>
      <c r="BTP73" s="0"/>
      <c r="BTQ73" s="0"/>
      <c r="BTR73" s="0"/>
      <c r="BTS73" s="0"/>
      <c r="BTT73" s="0"/>
      <c r="BTU73" s="0"/>
      <c r="BTV73" s="0"/>
      <c r="BTW73" s="0"/>
      <c r="BTX73" s="0"/>
      <c r="BTY73" s="0"/>
      <c r="BTZ73" s="0"/>
      <c r="BUA73" s="0"/>
      <c r="BUB73" s="0"/>
      <c r="BUC73" s="0"/>
      <c r="BUD73" s="0"/>
      <c r="BUE73" s="0"/>
      <c r="BUF73" s="0"/>
      <c r="BUG73" s="0"/>
      <c r="BUH73" s="0"/>
      <c r="BUI73" s="0"/>
      <c r="BUJ73" s="0"/>
      <c r="BUK73" s="0"/>
      <c r="BUL73" s="0"/>
      <c r="BUM73" s="0"/>
      <c r="BUN73" s="0"/>
      <c r="BUO73" s="0"/>
      <c r="BUP73" s="0"/>
      <c r="BUQ73" s="0"/>
      <c r="BUR73" s="0"/>
      <c r="BUS73" s="0"/>
      <c r="BUT73" s="0"/>
      <c r="BUU73" s="0"/>
      <c r="BUV73" s="0"/>
      <c r="BUW73" s="0"/>
      <c r="BUX73" s="0"/>
      <c r="BUY73" s="0"/>
      <c r="BUZ73" s="0"/>
      <c r="BVA73" s="0"/>
      <c r="BVB73" s="0"/>
      <c r="BVC73" s="0"/>
      <c r="BVD73" s="0"/>
      <c r="BVE73" s="0"/>
      <c r="BVF73" s="0"/>
      <c r="BVG73" s="0"/>
      <c r="BVH73" s="0"/>
      <c r="BVI73" s="0"/>
      <c r="BVJ73" s="0"/>
      <c r="BVK73" s="0"/>
      <c r="BVL73" s="0"/>
      <c r="BVM73" s="0"/>
      <c r="BVN73" s="0"/>
      <c r="BVO73" s="0"/>
      <c r="BVP73" s="0"/>
      <c r="BVQ73" s="0"/>
      <c r="BVR73" s="0"/>
      <c r="BVS73" s="0"/>
      <c r="BVT73" s="0"/>
      <c r="BVU73" s="0"/>
      <c r="BVV73" s="0"/>
      <c r="BVW73" s="0"/>
      <c r="BVX73" s="0"/>
      <c r="BVY73" s="0"/>
      <c r="BVZ73" s="0"/>
      <c r="BWA73" s="0"/>
      <c r="BWB73" s="0"/>
      <c r="BWC73" s="0"/>
      <c r="BWD73" s="0"/>
      <c r="BWE73" s="0"/>
      <c r="BWF73" s="0"/>
      <c r="BWG73" s="0"/>
      <c r="BWH73" s="0"/>
      <c r="BWI73" s="0"/>
      <c r="BWJ73" s="0"/>
      <c r="BWK73" s="0"/>
      <c r="BWL73" s="0"/>
      <c r="BWM73" s="0"/>
      <c r="BWN73" s="0"/>
      <c r="BWO73" s="0"/>
      <c r="BWP73" s="0"/>
      <c r="BWQ73" s="0"/>
      <c r="BWR73" s="0"/>
      <c r="BWS73" s="0"/>
      <c r="BWT73" s="0"/>
      <c r="BWU73" s="0"/>
      <c r="BWV73" s="0"/>
      <c r="BWW73" s="0"/>
      <c r="BWX73" s="0"/>
      <c r="BWY73" s="0"/>
      <c r="BWZ73" s="0"/>
      <c r="BXA73" s="0"/>
      <c r="BXB73" s="0"/>
      <c r="BXC73" s="0"/>
      <c r="BXD73" s="0"/>
      <c r="BXE73" s="0"/>
      <c r="BXF73" s="0"/>
      <c r="BXG73" s="0"/>
      <c r="BXH73" s="0"/>
      <c r="BXI73" s="0"/>
      <c r="BXJ73" s="0"/>
      <c r="BXK73" s="0"/>
      <c r="BXL73" s="0"/>
      <c r="BXM73" s="0"/>
      <c r="BXN73" s="0"/>
      <c r="BXO73" s="0"/>
      <c r="BXP73" s="0"/>
      <c r="BXQ73" s="0"/>
      <c r="BXR73" s="0"/>
      <c r="BXS73" s="0"/>
      <c r="BXT73" s="0"/>
      <c r="BXU73" s="0"/>
      <c r="BXV73" s="0"/>
      <c r="BXW73" s="0"/>
      <c r="BXX73" s="0"/>
      <c r="BXY73" s="0"/>
      <c r="BXZ73" s="0"/>
      <c r="BYA73" s="0"/>
      <c r="BYB73" s="0"/>
      <c r="BYC73" s="0"/>
      <c r="BYD73" s="0"/>
      <c r="BYE73" s="0"/>
      <c r="BYF73" s="0"/>
      <c r="BYG73" s="0"/>
      <c r="BYH73" s="0"/>
      <c r="BYI73" s="0"/>
      <c r="BYJ73" s="0"/>
      <c r="BYK73" s="0"/>
      <c r="BYL73" s="0"/>
      <c r="BYM73" s="0"/>
      <c r="BYN73" s="0"/>
      <c r="BYO73" s="0"/>
      <c r="BYP73" s="0"/>
      <c r="BYQ73" s="0"/>
      <c r="BYR73" s="0"/>
      <c r="BYS73" s="0"/>
      <c r="BYT73" s="0"/>
      <c r="BYU73" s="0"/>
      <c r="BYV73" s="0"/>
      <c r="BYW73" s="0"/>
      <c r="BYX73" s="0"/>
      <c r="BYY73" s="0"/>
      <c r="BYZ73" s="0"/>
      <c r="BZA73" s="0"/>
      <c r="BZB73" s="0"/>
      <c r="BZC73" s="0"/>
      <c r="BZD73" s="0"/>
      <c r="BZE73" s="0"/>
      <c r="BZF73" s="0"/>
      <c r="BZG73" s="0"/>
      <c r="BZH73" s="0"/>
      <c r="BZI73" s="0"/>
      <c r="BZJ73" s="0"/>
      <c r="BZK73" s="0"/>
      <c r="BZL73" s="0"/>
      <c r="BZM73" s="0"/>
      <c r="BZN73" s="0"/>
      <c r="BZO73" s="0"/>
      <c r="BZP73" s="0"/>
      <c r="BZQ73" s="0"/>
      <c r="BZR73" s="0"/>
      <c r="BZS73" s="0"/>
      <c r="BZT73" s="0"/>
      <c r="BZU73" s="0"/>
      <c r="BZV73" s="0"/>
      <c r="BZW73" s="0"/>
      <c r="BZX73" s="0"/>
      <c r="BZY73" s="0"/>
      <c r="BZZ73" s="0"/>
      <c r="CAA73" s="0"/>
      <c r="CAB73" s="0"/>
      <c r="CAC73" s="0"/>
      <c r="CAD73" s="0"/>
      <c r="CAE73" s="0"/>
      <c r="CAF73" s="0"/>
      <c r="CAG73" s="0"/>
      <c r="CAH73" s="0"/>
      <c r="CAI73" s="0"/>
      <c r="CAJ73" s="0"/>
      <c r="CAK73" s="0"/>
      <c r="CAL73" s="0"/>
      <c r="CAM73" s="0"/>
      <c r="CAN73" s="0"/>
      <c r="CAO73" s="0"/>
      <c r="CAP73" s="0"/>
      <c r="CAQ73" s="0"/>
      <c r="CAR73" s="0"/>
      <c r="CAS73" s="0"/>
      <c r="CAT73" s="0"/>
      <c r="CAU73" s="0"/>
      <c r="CAV73" s="0"/>
      <c r="CAW73" s="0"/>
      <c r="CAX73" s="0"/>
      <c r="CAY73" s="0"/>
      <c r="CAZ73" s="0"/>
      <c r="CBA73" s="0"/>
      <c r="CBB73" s="0"/>
      <c r="CBC73" s="0"/>
      <c r="CBD73" s="0"/>
      <c r="CBE73" s="0"/>
      <c r="CBF73" s="0"/>
      <c r="CBG73" s="0"/>
      <c r="CBH73" s="0"/>
      <c r="CBI73" s="0"/>
      <c r="CBJ73" s="0"/>
      <c r="CBK73" s="0"/>
      <c r="CBL73" s="0"/>
      <c r="CBM73" s="0"/>
      <c r="CBN73" s="0"/>
      <c r="CBO73" s="0"/>
      <c r="CBP73" s="0"/>
      <c r="CBQ73" s="0"/>
      <c r="CBR73" s="0"/>
      <c r="CBS73" s="0"/>
      <c r="CBT73" s="0"/>
      <c r="CBU73" s="0"/>
      <c r="CBV73" s="0"/>
      <c r="CBW73" s="0"/>
      <c r="CBX73" s="0"/>
      <c r="CBY73" s="0"/>
      <c r="CBZ73" s="0"/>
      <c r="CCA73" s="0"/>
      <c r="CCB73" s="0"/>
      <c r="CCC73" s="0"/>
      <c r="CCD73" s="0"/>
      <c r="CCE73" s="0"/>
      <c r="CCF73" s="0"/>
      <c r="CCG73" s="0"/>
      <c r="CCH73" s="0"/>
      <c r="CCI73" s="0"/>
      <c r="CCJ73" s="0"/>
      <c r="CCK73" s="0"/>
      <c r="CCL73" s="0"/>
      <c r="CCM73" s="0"/>
      <c r="CCN73" s="0"/>
      <c r="CCO73" s="0"/>
      <c r="CCP73" s="0"/>
      <c r="CCQ73" s="0"/>
      <c r="CCR73" s="0"/>
      <c r="CCS73" s="0"/>
      <c r="CCT73" s="0"/>
      <c r="CCU73" s="0"/>
      <c r="CCV73" s="0"/>
      <c r="CCW73" s="0"/>
      <c r="CCX73" s="0"/>
      <c r="CCY73" s="0"/>
      <c r="CCZ73" s="0"/>
      <c r="CDA73" s="0"/>
      <c r="CDB73" s="0"/>
      <c r="CDC73" s="0"/>
      <c r="CDD73" s="0"/>
      <c r="CDE73" s="0"/>
      <c r="CDF73" s="0"/>
      <c r="CDG73" s="0"/>
      <c r="CDH73" s="0"/>
      <c r="CDI73" s="0"/>
      <c r="CDJ73" s="0"/>
      <c r="CDK73" s="0"/>
      <c r="CDL73" s="0"/>
      <c r="CDM73" s="0"/>
      <c r="CDN73" s="0"/>
      <c r="CDO73" s="0"/>
      <c r="CDP73" s="0"/>
      <c r="CDQ73" s="0"/>
      <c r="CDR73" s="0"/>
      <c r="CDS73" s="0"/>
      <c r="CDT73" s="0"/>
      <c r="CDU73" s="0"/>
      <c r="CDV73" s="0"/>
      <c r="CDW73" s="0"/>
      <c r="CDX73" s="0"/>
      <c r="CDY73" s="0"/>
      <c r="CDZ73" s="0"/>
      <c r="CEA73" s="0"/>
      <c r="CEB73" s="0"/>
      <c r="CEC73" s="0"/>
      <c r="CED73" s="0"/>
      <c r="CEE73" s="0"/>
      <c r="CEF73" s="0"/>
      <c r="CEG73" s="0"/>
      <c r="CEH73" s="0"/>
      <c r="CEI73" s="0"/>
      <c r="CEJ73" s="0"/>
      <c r="CEK73" s="0"/>
      <c r="CEL73" s="0"/>
      <c r="CEM73" s="0"/>
      <c r="CEN73" s="0"/>
      <c r="CEO73" s="0"/>
      <c r="CEP73" s="0"/>
      <c r="CEQ73" s="0"/>
      <c r="CER73" s="0"/>
      <c r="CES73" s="0"/>
      <c r="CET73" s="0"/>
      <c r="CEU73" s="0"/>
      <c r="CEV73" s="0"/>
      <c r="CEW73" s="0"/>
      <c r="CEX73" s="0"/>
      <c r="CEY73" s="0"/>
      <c r="CEZ73" s="0"/>
      <c r="CFA73" s="0"/>
      <c r="CFB73" s="0"/>
      <c r="CFC73" s="0"/>
      <c r="CFD73" s="0"/>
      <c r="CFE73" s="0"/>
      <c r="CFF73" s="0"/>
      <c r="CFG73" s="0"/>
      <c r="CFH73" s="0"/>
      <c r="CFI73" s="0"/>
      <c r="CFJ73" s="0"/>
      <c r="CFK73" s="0"/>
      <c r="CFL73" s="0"/>
      <c r="CFM73" s="0"/>
      <c r="CFN73" s="0"/>
      <c r="CFO73" s="0"/>
      <c r="CFP73" s="0"/>
      <c r="CFQ73" s="0"/>
      <c r="CFR73" s="0"/>
      <c r="CFS73" s="0"/>
      <c r="CFT73" s="0"/>
      <c r="CFU73" s="0"/>
      <c r="CFV73" s="0"/>
      <c r="CFW73" s="0"/>
      <c r="CFX73" s="0"/>
      <c r="CFY73" s="0"/>
      <c r="CFZ73" s="0"/>
      <c r="CGA73" s="0"/>
      <c r="CGB73" s="0"/>
      <c r="CGC73" s="0"/>
      <c r="CGD73" s="0"/>
      <c r="CGE73" s="0"/>
      <c r="CGF73" s="0"/>
      <c r="CGG73" s="0"/>
      <c r="CGH73" s="0"/>
      <c r="CGI73" s="0"/>
      <c r="CGJ73" s="0"/>
      <c r="CGK73" s="0"/>
      <c r="CGL73" s="0"/>
      <c r="CGM73" s="0"/>
      <c r="CGN73" s="0"/>
      <c r="CGO73" s="0"/>
      <c r="CGP73" s="0"/>
      <c r="CGQ73" s="0"/>
      <c r="CGR73" s="0"/>
      <c r="CGS73" s="0"/>
      <c r="CGT73" s="0"/>
      <c r="CGU73" s="0"/>
      <c r="CGV73" s="0"/>
      <c r="CGW73" s="0"/>
      <c r="CGX73" s="0"/>
      <c r="CGY73" s="0"/>
      <c r="CGZ73" s="0"/>
      <c r="CHA73" s="0"/>
      <c r="CHB73" s="0"/>
      <c r="CHC73" s="0"/>
      <c r="CHD73" s="0"/>
      <c r="CHE73" s="0"/>
      <c r="CHF73" s="0"/>
      <c r="CHG73" s="0"/>
      <c r="CHH73" s="0"/>
      <c r="CHI73" s="0"/>
      <c r="CHJ73" s="0"/>
      <c r="CHK73" s="0"/>
      <c r="CHL73" s="0"/>
      <c r="CHM73" s="0"/>
      <c r="CHN73" s="0"/>
      <c r="CHO73" s="0"/>
      <c r="CHP73" s="0"/>
      <c r="CHQ73" s="0"/>
      <c r="CHR73" s="0"/>
      <c r="CHS73" s="0"/>
      <c r="CHT73" s="0"/>
      <c r="CHU73" s="0"/>
      <c r="CHV73" s="0"/>
      <c r="CHW73" s="0"/>
      <c r="CHX73" s="0"/>
      <c r="CHY73" s="0"/>
      <c r="CHZ73" s="0"/>
      <c r="CIA73" s="0"/>
      <c r="CIB73" s="0"/>
      <c r="CIC73" s="0"/>
      <c r="CID73" s="0"/>
      <c r="CIE73" s="0"/>
      <c r="CIF73" s="0"/>
      <c r="CIG73" s="0"/>
      <c r="CIH73" s="0"/>
      <c r="CII73" s="0"/>
      <c r="CIJ73" s="0"/>
      <c r="CIK73" s="0"/>
      <c r="CIL73" s="0"/>
      <c r="CIM73" s="0"/>
      <c r="CIN73" s="0"/>
      <c r="CIO73" s="0"/>
      <c r="CIP73" s="0"/>
      <c r="CIQ73" s="0"/>
      <c r="CIR73" s="0"/>
      <c r="CIS73" s="0"/>
      <c r="CIT73" s="0"/>
      <c r="CIU73" s="0"/>
      <c r="CIV73" s="0"/>
      <c r="CIW73" s="0"/>
      <c r="CIX73" s="0"/>
      <c r="CIY73" s="0"/>
      <c r="CIZ73" s="0"/>
      <c r="CJA73" s="0"/>
      <c r="CJB73" s="0"/>
      <c r="CJC73" s="0"/>
      <c r="CJD73" s="0"/>
      <c r="CJE73" s="0"/>
      <c r="CJF73" s="0"/>
      <c r="CJG73" s="0"/>
      <c r="CJH73" s="0"/>
      <c r="CJI73" s="0"/>
      <c r="CJJ73" s="0"/>
      <c r="CJK73" s="0"/>
      <c r="CJL73" s="0"/>
      <c r="CJM73" s="0"/>
      <c r="CJN73" s="0"/>
      <c r="CJO73" s="0"/>
      <c r="CJP73" s="0"/>
      <c r="CJQ73" s="0"/>
      <c r="CJR73" s="0"/>
      <c r="CJS73" s="0"/>
      <c r="CJT73" s="0"/>
      <c r="CJU73" s="0"/>
      <c r="CJV73" s="0"/>
      <c r="CJW73" s="0"/>
      <c r="CJX73" s="0"/>
      <c r="CJY73" s="0"/>
      <c r="CJZ73" s="0"/>
      <c r="CKA73" s="0"/>
      <c r="CKB73" s="0"/>
      <c r="CKC73" s="0"/>
      <c r="CKD73" s="0"/>
      <c r="CKE73" s="0"/>
      <c r="CKF73" s="0"/>
      <c r="CKG73" s="0"/>
      <c r="CKH73" s="0"/>
      <c r="CKI73" s="0"/>
      <c r="CKJ73" s="0"/>
      <c r="CKK73" s="0"/>
      <c r="CKL73" s="0"/>
      <c r="CKM73" s="0"/>
      <c r="CKN73" s="0"/>
      <c r="CKO73" s="0"/>
      <c r="CKP73" s="0"/>
      <c r="CKQ73" s="0"/>
      <c r="CKR73" s="0"/>
      <c r="CKS73" s="0"/>
      <c r="CKT73" s="0"/>
      <c r="CKU73" s="0"/>
      <c r="CKV73" s="0"/>
      <c r="CKW73" s="0"/>
      <c r="CKX73" s="0"/>
      <c r="CKY73" s="0"/>
      <c r="CKZ73" s="0"/>
      <c r="CLA73" s="0"/>
      <c r="CLB73" s="0"/>
      <c r="CLC73" s="0"/>
      <c r="CLD73" s="0"/>
      <c r="CLE73" s="0"/>
      <c r="CLF73" s="0"/>
      <c r="CLG73" s="0"/>
      <c r="CLH73" s="0"/>
      <c r="CLI73" s="0"/>
      <c r="CLJ73" s="0"/>
      <c r="CLK73" s="0"/>
      <c r="CLL73" s="0"/>
      <c r="CLM73" s="0"/>
      <c r="CLN73" s="0"/>
      <c r="CLO73" s="0"/>
      <c r="CLP73" s="0"/>
      <c r="CLQ73" s="0"/>
      <c r="CLR73" s="0"/>
      <c r="CLS73" s="0"/>
      <c r="CLT73" s="0"/>
      <c r="CLU73" s="0"/>
      <c r="CLV73" s="0"/>
      <c r="CLW73" s="0"/>
      <c r="CLX73" s="0"/>
      <c r="CLY73" s="0"/>
      <c r="CLZ73" s="0"/>
      <c r="CMA73" s="0"/>
      <c r="CMB73" s="0"/>
      <c r="CMC73" s="0"/>
      <c r="CMD73" s="0"/>
      <c r="CME73" s="0"/>
      <c r="CMF73" s="0"/>
      <c r="CMG73" s="0"/>
      <c r="CMH73" s="0"/>
      <c r="CMI73" s="0"/>
      <c r="CMJ73" s="0"/>
      <c r="CMK73" s="0"/>
      <c r="CML73" s="0"/>
      <c r="CMM73" s="0"/>
      <c r="CMN73" s="0"/>
      <c r="CMO73" s="0"/>
      <c r="CMP73" s="0"/>
      <c r="CMQ73" s="0"/>
      <c r="CMR73" s="0"/>
      <c r="CMS73" s="0"/>
      <c r="CMT73" s="0"/>
      <c r="CMU73" s="0"/>
      <c r="CMV73" s="0"/>
      <c r="CMW73" s="0"/>
      <c r="CMX73" s="0"/>
      <c r="CMY73" s="0"/>
      <c r="CMZ73" s="0"/>
      <c r="CNA73" s="0"/>
      <c r="CNB73" s="0"/>
      <c r="CNC73" s="0"/>
      <c r="CND73" s="0"/>
      <c r="CNE73" s="0"/>
      <c r="CNF73" s="0"/>
      <c r="CNG73" s="0"/>
      <c r="CNH73" s="0"/>
      <c r="CNI73" s="0"/>
      <c r="CNJ73" s="0"/>
      <c r="CNK73" s="0"/>
      <c r="CNL73" s="0"/>
      <c r="CNM73" s="0"/>
      <c r="CNN73" s="0"/>
      <c r="CNO73" s="0"/>
      <c r="CNP73" s="0"/>
      <c r="CNQ73" s="0"/>
      <c r="CNR73" s="0"/>
      <c r="CNS73" s="0"/>
      <c r="CNT73" s="0"/>
      <c r="CNU73" s="0"/>
      <c r="CNV73" s="0"/>
      <c r="CNW73" s="0"/>
      <c r="CNX73" s="0"/>
      <c r="CNY73" s="0"/>
      <c r="CNZ73" s="0"/>
      <c r="COA73" s="0"/>
      <c r="COB73" s="0"/>
      <c r="COC73" s="0"/>
      <c r="COD73" s="0"/>
      <c r="COE73" s="0"/>
      <c r="COF73" s="0"/>
      <c r="COG73" s="0"/>
      <c r="COH73" s="0"/>
      <c r="COI73" s="0"/>
      <c r="COJ73" s="0"/>
      <c r="COK73" s="0"/>
      <c r="COL73" s="0"/>
      <c r="COM73" s="0"/>
      <c r="CON73" s="0"/>
      <c r="COO73" s="0"/>
      <c r="COP73" s="0"/>
      <c r="COQ73" s="0"/>
      <c r="COR73" s="0"/>
      <c r="COS73" s="0"/>
      <c r="COT73" s="0"/>
      <c r="COU73" s="0"/>
      <c r="COV73" s="0"/>
      <c r="COW73" s="0"/>
      <c r="COX73" s="0"/>
      <c r="COY73" s="0"/>
      <c r="COZ73" s="0"/>
      <c r="CPA73" s="0"/>
      <c r="CPB73" s="0"/>
      <c r="CPC73" s="0"/>
      <c r="CPD73" s="0"/>
      <c r="CPE73" s="0"/>
      <c r="CPF73" s="0"/>
      <c r="CPG73" s="0"/>
      <c r="CPH73" s="0"/>
      <c r="CPI73" s="0"/>
      <c r="CPJ73" s="0"/>
      <c r="CPK73" s="0"/>
      <c r="CPL73" s="0"/>
      <c r="CPM73" s="0"/>
      <c r="CPN73" s="0"/>
      <c r="CPO73" s="0"/>
      <c r="CPP73" s="0"/>
      <c r="CPQ73" s="0"/>
      <c r="CPR73" s="0"/>
      <c r="CPS73" s="0"/>
      <c r="CPT73" s="0"/>
      <c r="CPU73" s="0"/>
      <c r="CPV73" s="0"/>
      <c r="CPW73" s="0"/>
      <c r="CPX73" s="0"/>
      <c r="CPY73" s="0"/>
      <c r="CPZ73" s="0"/>
      <c r="CQA73" s="0"/>
      <c r="CQB73" s="0"/>
      <c r="CQC73" s="0"/>
      <c r="CQD73" s="0"/>
      <c r="CQE73" s="0"/>
      <c r="CQF73" s="0"/>
      <c r="CQG73" s="0"/>
      <c r="CQH73" s="0"/>
      <c r="CQI73" s="0"/>
      <c r="CQJ73" s="0"/>
      <c r="CQK73" s="0"/>
      <c r="CQL73" s="0"/>
      <c r="CQM73" s="0"/>
      <c r="CQN73" s="0"/>
      <c r="CQO73" s="0"/>
      <c r="CQP73" s="0"/>
      <c r="CQQ73" s="0"/>
      <c r="CQR73" s="0"/>
      <c r="CQS73" s="0"/>
      <c r="CQT73" s="0"/>
      <c r="CQU73" s="0"/>
      <c r="CQV73" s="0"/>
      <c r="CQW73" s="0"/>
      <c r="CQX73" s="0"/>
      <c r="CQY73" s="0"/>
      <c r="CQZ73" s="0"/>
      <c r="CRA73" s="0"/>
      <c r="CRB73" s="0"/>
      <c r="CRC73" s="0"/>
      <c r="CRD73" s="0"/>
      <c r="CRE73" s="0"/>
      <c r="CRF73" s="0"/>
      <c r="CRG73" s="0"/>
      <c r="CRH73" s="0"/>
      <c r="CRI73" s="0"/>
      <c r="CRJ73" s="0"/>
      <c r="CRK73" s="0"/>
      <c r="CRL73" s="0"/>
      <c r="CRM73" s="0"/>
      <c r="CRN73" s="0"/>
      <c r="CRO73" s="0"/>
      <c r="CRP73" s="0"/>
      <c r="CRQ73" s="0"/>
      <c r="CRR73" s="0"/>
      <c r="CRS73" s="0"/>
      <c r="CRT73" s="0"/>
      <c r="CRU73" s="0"/>
      <c r="CRV73" s="0"/>
      <c r="CRW73" s="0"/>
      <c r="CRX73" s="0"/>
      <c r="CRY73" s="0"/>
      <c r="CRZ73" s="0"/>
      <c r="CSA73" s="0"/>
      <c r="CSB73" s="0"/>
      <c r="CSC73" s="0"/>
      <c r="CSD73" s="0"/>
      <c r="CSE73" s="0"/>
      <c r="CSF73" s="0"/>
      <c r="CSG73" s="0"/>
      <c r="CSH73" s="0"/>
      <c r="CSI73" s="0"/>
      <c r="CSJ73" s="0"/>
      <c r="CSK73" s="0"/>
      <c r="CSL73" s="0"/>
      <c r="CSM73" s="0"/>
      <c r="CSN73" s="0"/>
      <c r="CSO73" s="0"/>
      <c r="CSP73" s="0"/>
      <c r="CSQ73" s="0"/>
      <c r="CSR73" s="0"/>
      <c r="CSS73" s="0"/>
      <c r="CST73" s="0"/>
      <c r="CSU73" s="0"/>
      <c r="CSV73" s="0"/>
      <c r="CSW73" s="0"/>
      <c r="CSX73" s="0"/>
      <c r="CSY73" s="0"/>
      <c r="CSZ73" s="0"/>
      <c r="CTA73" s="0"/>
      <c r="CTB73" s="0"/>
      <c r="CTC73" s="0"/>
      <c r="CTD73" s="0"/>
      <c r="CTE73" s="0"/>
      <c r="CTF73" s="0"/>
      <c r="CTG73" s="0"/>
      <c r="CTH73" s="0"/>
      <c r="CTI73" s="0"/>
      <c r="CTJ73" s="0"/>
      <c r="CTK73" s="0"/>
      <c r="CTL73" s="0"/>
      <c r="CTM73" s="0"/>
      <c r="CTN73" s="0"/>
      <c r="CTO73" s="0"/>
      <c r="CTP73" s="0"/>
      <c r="CTQ73" s="0"/>
      <c r="CTR73" s="0"/>
      <c r="CTS73" s="0"/>
      <c r="CTT73" s="0"/>
      <c r="CTU73" s="0"/>
      <c r="CTV73" s="0"/>
      <c r="CTW73" s="0"/>
      <c r="CTX73" s="0"/>
      <c r="CTY73" s="0"/>
      <c r="CTZ73" s="0"/>
      <c r="CUA73" s="0"/>
      <c r="CUB73" s="0"/>
      <c r="CUC73" s="0"/>
      <c r="CUD73" s="0"/>
      <c r="CUE73" s="0"/>
      <c r="CUF73" s="0"/>
      <c r="CUG73" s="0"/>
      <c r="CUH73" s="0"/>
      <c r="CUI73" s="0"/>
      <c r="CUJ73" s="0"/>
      <c r="CUK73" s="0"/>
      <c r="CUL73" s="0"/>
      <c r="CUM73" s="0"/>
      <c r="CUN73" s="0"/>
      <c r="CUO73" s="0"/>
      <c r="CUP73" s="0"/>
      <c r="CUQ73" s="0"/>
      <c r="CUR73" s="0"/>
      <c r="CUS73" s="0"/>
      <c r="CUT73" s="0"/>
      <c r="CUU73" s="0"/>
      <c r="CUV73" s="0"/>
      <c r="CUW73" s="0"/>
      <c r="CUX73" s="0"/>
      <c r="CUY73" s="0"/>
      <c r="CUZ73" s="0"/>
      <c r="CVA73" s="0"/>
      <c r="CVB73" s="0"/>
      <c r="CVC73" s="0"/>
      <c r="CVD73" s="0"/>
      <c r="CVE73" s="0"/>
      <c r="CVF73" s="0"/>
      <c r="CVG73" s="0"/>
      <c r="CVH73" s="0"/>
      <c r="CVI73" s="0"/>
      <c r="CVJ73" s="0"/>
      <c r="CVK73" s="0"/>
      <c r="CVL73" s="0"/>
      <c r="CVM73" s="0"/>
      <c r="CVN73" s="0"/>
      <c r="CVO73" s="0"/>
      <c r="CVP73" s="0"/>
      <c r="CVQ73" s="0"/>
      <c r="CVR73" s="0"/>
      <c r="CVS73" s="0"/>
      <c r="CVT73" s="0"/>
      <c r="CVU73" s="0"/>
      <c r="CVV73" s="0"/>
      <c r="CVW73" s="0"/>
      <c r="CVX73" s="0"/>
      <c r="CVY73" s="0"/>
      <c r="CVZ73" s="0"/>
      <c r="CWA73" s="0"/>
      <c r="CWB73" s="0"/>
      <c r="CWC73" s="0"/>
      <c r="CWD73" s="0"/>
      <c r="CWE73" s="0"/>
      <c r="CWF73" s="0"/>
      <c r="CWG73" s="0"/>
      <c r="CWH73" s="0"/>
      <c r="CWI73" s="0"/>
      <c r="CWJ73" s="0"/>
      <c r="CWK73" s="0"/>
      <c r="CWL73" s="0"/>
      <c r="CWM73" s="0"/>
      <c r="CWN73" s="0"/>
      <c r="CWO73" s="0"/>
      <c r="CWP73" s="0"/>
      <c r="CWQ73" s="0"/>
      <c r="CWR73" s="0"/>
      <c r="CWS73" s="0"/>
      <c r="CWT73" s="0"/>
      <c r="CWU73" s="0"/>
      <c r="CWV73" s="0"/>
      <c r="CWW73" s="0"/>
      <c r="CWX73" s="0"/>
      <c r="CWY73" s="0"/>
      <c r="CWZ73" s="0"/>
      <c r="CXA73" s="0"/>
      <c r="CXB73" s="0"/>
      <c r="CXC73" s="0"/>
      <c r="CXD73" s="0"/>
      <c r="CXE73" s="0"/>
      <c r="CXF73" s="0"/>
      <c r="CXG73" s="0"/>
      <c r="CXH73" s="0"/>
      <c r="CXI73" s="0"/>
      <c r="CXJ73" s="0"/>
      <c r="CXK73" s="0"/>
      <c r="CXL73" s="0"/>
      <c r="CXM73" s="0"/>
      <c r="CXN73" s="0"/>
      <c r="CXO73" s="0"/>
      <c r="CXP73" s="0"/>
      <c r="CXQ73" s="0"/>
      <c r="CXR73" s="0"/>
      <c r="CXS73" s="0"/>
      <c r="CXT73" s="0"/>
      <c r="CXU73" s="0"/>
      <c r="CXV73" s="0"/>
      <c r="CXW73" s="0"/>
      <c r="CXX73" s="0"/>
      <c r="CXY73" s="0"/>
      <c r="CXZ73" s="0"/>
      <c r="CYA73" s="0"/>
      <c r="CYB73" s="0"/>
      <c r="CYC73" s="0"/>
      <c r="CYD73" s="0"/>
      <c r="CYE73" s="0"/>
      <c r="CYF73" s="0"/>
      <c r="CYG73" s="0"/>
      <c r="CYH73" s="0"/>
      <c r="CYI73" s="0"/>
      <c r="CYJ73" s="0"/>
      <c r="CYK73" s="0"/>
      <c r="CYL73" s="0"/>
      <c r="CYM73" s="0"/>
      <c r="CYN73" s="0"/>
      <c r="CYO73" s="0"/>
      <c r="CYP73" s="0"/>
      <c r="CYQ73" s="0"/>
      <c r="CYR73" s="0"/>
      <c r="CYS73" s="0"/>
      <c r="CYT73" s="0"/>
      <c r="CYU73" s="0"/>
      <c r="CYV73" s="0"/>
      <c r="CYW73" s="0"/>
      <c r="CYX73" s="0"/>
      <c r="CYY73" s="0"/>
      <c r="CYZ73" s="0"/>
      <c r="CZA73" s="0"/>
      <c r="CZB73" s="0"/>
      <c r="CZC73" s="0"/>
      <c r="CZD73" s="0"/>
      <c r="CZE73" s="0"/>
      <c r="CZF73" s="0"/>
      <c r="CZG73" s="0"/>
      <c r="CZH73" s="0"/>
      <c r="CZI73" s="0"/>
      <c r="CZJ73" s="0"/>
      <c r="CZK73" s="0"/>
      <c r="CZL73" s="0"/>
      <c r="CZM73" s="0"/>
      <c r="CZN73" s="0"/>
      <c r="CZO73" s="0"/>
      <c r="CZP73" s="0"/>
      <c r="CZQ73" s="0"/>
      <c r="CZR73" s="0"/>
      <c r="CZS73" s="0"/>
      <c r="CZT73" s="0"/>
      <c r="CZU73" s="0"/>
      <c r="CZV73" s="0"/>
      <c r="CZW73" s="0"/>
      <c r="CZX73" s="0"/>
      <c r="CZY73" s="0"/>
      <c r="CZZ73" s="0"/>
      <c r="DAA73" s="0"/>
      <c r="DAB73" s="0"/>
      <c r="DAC73" s="0"/>
      <c r="DAD73" s="0"/>
      <c r="DAE73" s="0"/>
      <c r="DAF73" s="0"/>
      <c r="DAG73" s="0"/>
      <c r="DAH73" s="0"/>
      <c r="DAI73" s="0"/>
      <c r="DAJ73" s="0"/>
      <c r="DAK73" s="0"/>
      <c r="DAL73" s="0"/>
      <c r="DAM73" s="0"/>
      <c r="DAN73" s="0"/>
      <c r="DAO73" s="0"/>
      <c r="DAP73" s="0"/>
      <c r="DAQ73" s="0"/>
      <c r="DAR73" s="0"/>
      <c r="DAS73" s="0"/>
      <c r="DAT73" s="0"/>
      <c r="DAU73" s="0"/>
      <c r="DAV73" s="0"/>
      <c r="DAW73" s="0"/>
      <c r="DAX73" s="0"/>
      <c r="DAY73" s="0"/>
      <c r="DAZ73" s="0"/>
      <c r="DBA73" s="0"/>
      <c r="DBB73" s="0"/>
      <c r="DBC73" s="0"/>
      <c r="DBD73" s="0"/>
      <c r="DBE73" s="0"/>
      <c r="DBF73" s="0"/>
      <c r="DBG73" s="0"/>
      <c r="DBH73" s="0"/>
      <c r="DBI73" s="0"/>
      <c r="DBJ73" s="0"/>
      <c r="DBK73" s="0"/>
      <c r="DBL73" s="0"/>
      <c r="DBM73" s="0"/>
      <c r="DBN73" s="0"/>
      <c r="DBO73" s="0"/>
      <c r="DBP73" s="0"/>
      <c r="DBQ73" s="0"/>
      <c r="DBR73" s="0"/>
      <c r="DBS73" s="0"/>
      <c r="DBT73" s="0"/>
      <c r="DBU73" s="0"/>
      <c r="DBV73" s="0"/>
      <c r="DBW73" s="0"/>
      <c r="DBX73" s="0"/>
      <c r="DBY73" s="0"/>
      <c r="DBZ73" s="0"/>
      <c r="DCA73" s="0"/>
      <c r="DCB73" s="0"/>
      <c r="DCC73" s="0"/>
      <c r="DCD73" s="0"/>
      <c r="DCE73" s="0"/>
      <c r="DCF73" s="0"/>
      <c r="DCG73" s="0"/>
      <c r="DCH73" s="0"/>
      <c r="DCI73" s="0"/>
      <c r="DCJ73" s="0"/>
      <c r="DCK73" s="0"/>
      <c r="DCL73" s="0"/>
      <c r="DCM73" s="0"/>
      <c r="DCN73" s="0"/>
      <c r="DCO73" s="0"/>
      <c r="DCP73" s="0"/>
      <c r="DCQ73" s="0"/>
      <c r="DCR73" s="0"/>
      <c r="DCS73" s="0"/>
      <c r="DCT73" s="0"/>
      <c r="DCU73" s="0"/>
      <c r="DCV73" s="0"/>
      <c r="DCW73" s="0"/>
      <c r="DCX73" s="0"/>
      <c r="DCY73" s="0"/>
      <c r="DCZ73" s="0"/>
      <c r="DDA73" s="0"/>
      <c r="DDB73" s="0"/>
      <c r="DDC73" s="0"/>
      <c r="DDD73" s="0"/>
      <c r="DDE73" s="0"/>
      <c r="DDF73" s="0"/>
      <c r="DDG73" s="0"/>
      <c r="DDH73" s="0"/>
      <c r="DDI73" s="0"/>
      <c r="DDJ73" s="0"/>
      <c r="DDK73" s="0"/>
      <c r="DDL73" s="0"/>
      <c r="DDM73" s="0"/>
      <c r="DDN73" s="0"/>
      <c r="DDO73" s="0"/>
      <c r="DDP73" s="0"/>
      <c r="DDQ73" s="0"/>
      <c r="DDR73" s="0"/>
      <c r="DDS73" s="0"/>
      <c r="DDT73" s="0"/>
      <c r="DDU73" s="0"/>
      <c r="DDV73" s="0"/>
      <c r="DDW73" s="0"/>
      <c r="DDX73" s="0"/>
      <c r="DDY73" s="0"/>
      <c r="DDZ73" s="0"/>
      <c r="DEA73" s="0"/>
      <c r="DEB73" s="0"/>
      <c r="DEC73" s="0"/>
      <c r="DED73" s="0"/>
      <c r="DEE73" s="0"/>
      <c r="DEF73" s="0"/>
      <c r="DEG73" s="0"/>
      <c r="DEH73" s="0"/>
      <c r="DEI73" s="0"/>
      <c r="DEJ73" s="0"/>
      <c r="DEK73" s="0"/>
      <c r="DEL73" s="0"/>
      <c r="DEM73" s="0"/>
      <c r="DEN73" s="0"/>
      <c r="DEO73" s="0"/>
      <c r="DEP73" s="0"/>
      <c r="DEQ73" s="0"/>
      <c r="DER73" s="0"/>
      <c r="DES73" s="0"/>
      <c r="DET73" s="0"/>
      <c r="DEU73" s="0"/>
      <c r="DEV73" s="0"/>
      <c r="DEW73" s="0"/>
      <c r="DEX73" s="0"/>
      <c r="DEY73" s="0"/>
      <c r="DEZ73" s="0"/>
      <c r="DFA73" s="0"/>
      <c r="DFB73" s="0"/>
      <c r="DFC73" s="0"/>
      <c r="DFD73" s="0"/>
      <c r="DFE73" s="0"/>
      <c r="DFF73" s="0"/>
      <c r="DFG73" s="0"/>
      <c r="DFH73" s="0"/>
      <c r="DFI73" s="0"/>
      <c r="DFJ73" s="0"/>
      <c r="DFK73" s="0"/>
      <c r="DFL73" s="0"/>
      <c r="DFM73" s="0"/>
      <c r="DFN73" s="0"/>
      <c r="DFO73" s="0"/>
      <c r="DFP73" s="0"/>
      <c r="DFQ73" s="0"/>
      <c r="DFR73" s="0"/>
      <c r="DFS73" s="0"/>
      <c r="DFT73" s="0"/>
      <c r="DFU73" s="0"/>
      <c r="DFV73" s="0"/>
      <c r="DFW73" s="0"/>
      <c r="DFX73" s="0"/>
      <c r="DFY73" s="0"/>
      <c r="DFZ73" s="0"/>
      <c r="DGA73" s="0"/>
      <c r="DGB73" s="0"/>
      <c r="DGC73" s="0"/>
      <c r="DGD73" s="0"/>
      <c r="DGE73" s="0"/>
      <c r="DGF73" s="0"/>
      <c r="DGG73" s="0"/>
      <c r="DGH73" s="0"/>
      <c r="DGI73" s="0"/>
      <c r="DGJ73" s="0"/>
      <c r="DGK73" s="0"/>
      <c r="DGL73" s="0"/>
      <c r="DGM73" s="0"/>
      <c r="DGN73" s="0"/>
      <c r="DGO73" s="0"/>
      <c r="DGP73" s="0"/>
      <c r="DGQ73" s="0"/>
      <c r="DGR73" s="0"/>
      <c r="DGS73" s="0"/>
      <c r="DGT73" s="0"/>
      <c r="DGU73" s="0"/>
      <c r="DGV73" s="0"/>
      <c r="DGW73" s="0"/>
      <c r="DGX73" s="0"/>
      <c r="DGY73" s="0"/>
      <c r="DGZ73" s="0"/>
      <c r="DHA73" s="0"/>
      <c r="DHB73" s="0"/>
      <c r="DHC73" s="0"/>
      <c r="DHD73" s="0"/>
      <c r="DHE73" s="0"/>
      <c r="DHF73" s="0"/>
      <c r="DHG73" s="0"/>
      <c r="DHH73" s="0"/>
      <c r="DHI73" s="0"/>
      <c r="DHJ73" s="0"/>
      <c r="DHK73" s="0"/>
      <c r="DHL73" s="0"/>
      <c r="DHM73" s="0"/>
      <c r="DHN73" s="0"/>
      <c r="DHO73" s="0"/>
      <c r="DHP73" s="0"/>
      <c r="DHQ73" s="0"/>
      <c r="DHR73" s="0"/>
      <c r="DHS73" s="0"/>
      <c r="DHT73" s="0"/>
      <c r="DHU73" s="0"/>
      <c r="DHV73" s="0"/>
      <c r="DHW73" s="0"/>
      <c r="DHX73" s="0"/>
      <c r="DHY73" s="0"/>
      <c r="DHZ73" s="0"/>
      <c r="DIA73" s="0"/>
      <c r="DIB73" s="0"/>
      <c r="DIC73" s="0"/>
      <c r="DID73" s="0"/>
      <c r="DIE73" s="0"/>
      <c r="DIF73" s="0"/>
      <c r="DIG73" s="0"/>
      <c r="DIH73" s="0"/>
      <c r="DII73" s="0"/>
      <c r="DIJ73" s="0"/>
      <c r="DIK73" s="0"/>
      <c r="DIL73" s="0"/>
      <c r="DIM73" s="0"/>
      <c r="DIN73" s="0"/>
      <c r="DIO73" s="0"/>
      <c r="DIP73" s="0"/>
      <c r="DIQ73" s="0"/>
      <c r="DIR73" s="0"/>
      <c r="DIS73" s="0"/>
      <c r="DIT73" s="0"/>
      <c r="DIU73" s="0"/>
      <c r="DIV73" s="0"/>
      <c r="DIW73" s="0"/>
      <c r="DIX73" s="0"/>
      <c r="DIY73" s="0"/>
      <c r="DIZ73" s="0"/>
      <c r="DJA73" s="0"/>
      <c r="DJB73" s="0"/>
      <c r="DJC73" s="0"/>
      <c r="DJD73" s="0"/>
      <c r="DJE73" s="0"/>
      <c r="DJF73" s="0"/>
      <c r="DJG73" s="0"/>
      <c r="DJH73" s="0"/>
      <c r="DJI73" s="0"/>
      <c r="DJJ73" s="0"/>
      <c r="DJK73" s="0"/>
      <c r="DJL73" s="0"/>
      <c r="DJM73" s="0"/>
      <c r="DJN73" s="0"/>
      <c r="DJO73" s="0"/>
      <c r="DJP73" s="0"/>
      <c r="DJQ73" s="0"/>
      <c r="DJR73" s="0"/>
      <c r="DJS73" s="0"/>
      <c r="DJT73" s="0"/>
      <c r="DJU73" s="0"/>
      <c r="DJV73" s="0"/>
      <c r="DJW73" s="0"/>
      <c r="DJX73" s="0"/>
      <c r="DJY73" s="0"/>
      <c r="DJZ73" s="0"/>
      <c r="DKA73" s="0"/>
      <c r="DKB73" s="0"/>
      <c r="DKC73" s="0"/>
      <c r="DKD73" s="0"/>
      <c r="DKE73" s="0"/>
      <c r="DKF73" s="0"/>
      <c r="DKG73" s="0"/>
      <c r="DKH73" s="0"/>
      <c r="DKI73" s="0"/>
      <c r="DKJ73" s="0"/>
      <c r="DKK73" s="0"/>
      <c r="DKL73" s="0"/>
      <c r="DKM73" s="0"/>
      <c r="DKN73" s="0"/>
      <c r="DKO73" s="0"/>
      <c r="DKP73" s="0"/>
      <c r="DKQ73" s="0"/>
      <c r="DKR73" s="0"/>
      <c r="DKS73" s="0"/>
      <c r="DKT73" s="0"/>
      <c r="DKU73" s="0"/>
      <c r="DKV73" s="0"/>
      <c r="DKW73" s="0"/>
      <c r="DKX73" s="0"/>
      <c r="DKY73" s="0"/>
      <c r="DKZ73" s="0"/>
      <c r="DLA73" s="0"/>
      <c r="DLB73" s="0"/>
      <c r="DLC73" s="0"/>
      <c r="DLD73" s="0"/>
      <c r="DLE73" s="0"/>
      <c r="DLF73" s="0"/>
      <c r="DLG73" s="0"/>
      <c r="DLH73" s="0"/>
      <c r="DLI73" s="0"/>
      <c r="DLJ73" s="0"/>
      <c r="DLK73" s="0"/>
      <c r="DLL73" s="0"/>
      <c r="DLM73" s="0"/>
      <c r="DLN73" s="0"/>
      <c r="DLO73" s="0"/>
      <c r="DLP73" s="0"/>
      <c r="DLQ73" s="0"/>
      <c r="DLR73" s="0"/>
      <c r="DLS73" s="0"/>
      <c r="DLT73" s="0"/>
      <c r="DLU73" s="0"/>
      <c r="DLV73" s="0"/>
      <c r="DLW73" s="0"/>
      <c r="DLX73" s="0"/>
      <c r="DLY73" s="0"/>
      <c r="DLZ73" s="0"/>
      <c r="DMA73" s="0"/>
      <c r="DMB73" s="0"/>
      <c r="DMC73" s="0"/>
      <c r="DMD73" s="0"/>
      <c r="DME73" s="0"/>
      <c r="DMF73" s="0"/>
      <c r="DMG73" s="0"/>
      <c r="DMH73" s="0"/>
      <c r="DMI73" s="0"/>
      <c r="DMJ73" s="0"/>
      <c r="DMK73" s="0"/>
      <c r="DML73" s="0"/>
      <c r="DMM73" s="0"/>
      <c r="DMN73" s="0"/>
      <c r="DMO73" s="0"/>
      <c r="DMP73" s="0"/>
      <c r="DMQ73" s="0"/>
      <c r="DMR73" s="0"/>
      <c r="DMS73" s="0"/>
      <c r="DMT73" s="0"/>
      <c r="DMU73" s="0"/>
      <c r="DMV73" s="0"/>
      <c r="DMW73" s="0"/>
      <c r="DMX73" s="0"/>
      <c r="DMY73" s="0"/>
      <c r="DMZ73" s="0"/>
      <c r="DNA73" s="0"/>
      <c r="DNB73" s="0"/>
      <c r="DNC73" s="0"/>
      <c r="DND73" s="0"/>
      <c r="DNE73" s="0"/>
      <c r="DNF73" s="0"/>
      <c r="DNG73" s="0"/>
      <c r="DNH73" s="0"/>
      <c r="DNI73" s="0"/>
      <c r="DNJ73" s="0"/>
      <c r="DNK73" s="0"/>
      <c r="DNL73" s="0"/>
      <c r="DNM73" s="0"/>
      <c r="DNN73" s="0"/>
      <c r="DNO73" s="0"/>
      <c r="DNP73" s="0"/>
      <c r="DNQ73" s="0"/>
      <c r="DNR73" s="0"/>
      <c r="DNS73" s="0"/>
      <c r="DNT73" s="0"/>
      <c r="DNU73" s="0"/>
      <c r="DNV73" s="0"/>
      <c r="DNW73" s="0"/>
      <c r="DNX73" s="0"/>
      <c r="DNY73" s="0"/>
      <c r="DNZ73" s="0"/>
      <c r="DOA73" s="0"/>
      <c r="DOB73" s="0"/>
      <c r="DOC73" s="0"/>
      <c r="DOD73" s="0"/>
      <c r="DOE73" s="0"/>
      <c r="DOF73" s="0"/>
      <c r="DOG73" s="0"/>
      <c r="DOH73" s="0"/>
      <c r="DOI73" s="0"/>
      <c r="DOJ73" s="0"/>
      <c r="DOK73" s="0"/>
      <c r="DOL73" s="0"/>
      <c r="DOM73" s="0"/>
      <c r="DON73" s="0"/>
      <c r="DOO73" s="0"/>
      <c r="DOP73" s="0"/>
      <c r="DOQ73" s="0"/>
      <c r="DOR73" s="0"/>
      <c r="DOS73" s="0"/>
      <c r="DOT73" s="0"/>
      <c r="DOU73" s="0"/>
      <c r="DOV73" s="0"/>
      <c r="DOW73" s="0"/>
      <c r="DOX73" s="0"/>
      <c r="DOY73" s="0"/>
      <c r="DOZ73" s="0"/>
      <c r="DPA73" s="0"/>
      <c r="DPB73" s="0"/>
      <c r="DPC73" s="0"/>
      <c r="DPD73" s="0"/>
      <c r="DPE73" s="0"/>
      <c r="DPF73" s="0"/>
      <c r="DPG73" s="0"/>
      <c r="DPH73" s="0"/>
      <c r="DPI73" s="0"/>
      <c r="DPJ73" s="0"/>
      <c r="DPK73" s="0"/>
      <c r="DPL73" s="0"/>
      <c r="DPM73" s="0"/>
      <c r="DPN73" s="0"/>
      <c r="DPO73" s="0"/>
      <c r="DPP73" s="0"/>
      <c r="DPQ73" s="0"/>
      <c r="DPR73" s="0"/>
      <c r="DPS73" s="0"/>
      <c r="DPT73" s="0"/>
      <c r="DPU73" s="0"/>
      <c r="DPV73" s="0"/>
      <c r="DPW73" s="0"/>
      <c r="DPX73" s="0"/>
      <c r="DPY73" s="0"/>
      <c r="DPZ73" s="0"/>
      <c r="DQA73" s="0"/>
      <c r="DQB73" s="0"/>
      <c r="DQC73" s="0"/>
      <c r="DQD73" s="0"/>
      <c r="DQE73" s="0"/>
      <c r="DQF73" s="0"/>
      <c r="DQG73" s="0"/>
      <c r="DQH73" s="0"/>
      <c r="DQI73" s="0"/>
      <c r="DQJ73" s="0"/>
      <c r="DQK73" s="0"/>
      <c r="DQL73" s="0"/>
      <c r="DQM73" s="0"/>
      <c r="DQN73" s="0"/>
      <c r="DQO73" s="0"/>
      <c r="DQP73" s="0"/>
      <c r="DQQ73" s="0"/>
      <c r="DQR73" s="0"/>
      <c r="DQS73" s="0"/>
      <c r="DQT73" s="0"/>
      <c r="DQU73" s="0"/>
      <c r="DQV73" s="0"/>
      <c r="DQW73" s="0"/>
      <c r="DQX73" s="0"/>
      <c r="DQY73" s="0"/>
      <c r="DQZ73" s="0"/>
      <c r="DRA73" s="0"/>
      <c r="DRB73" s="0"/>
      <c r="DRC73" s="0"/>
      <c r="DRD73" s="0"/>
      <c r="DRE73" s="0"/>
      <c r="DRF73" s="0"/>
      <c r="DRG73" s="0"/>
      <c r="DRH73" s="0"/>
      <c r="DRI73" s="0"/>
      <c r="DRJ73" s="0"/>
      <c r="DRK73" s="0"/>
      <c r="DRL73" s="0"/>
      <c r="DRM73" s="0"/>
      <c r="DRN73" s="0"/>
      <c r="DRO73" s="0"/>
      <c r="DRP73" s="0"/>
      <c r="DRQ73" s="0"/>
      <c r="DRR73" s="0"/>
      <c r="DRS73" s="0"/>
      <c r="DRT73" s="0"/>
      <c r="DRU73" s="0"/>
      <c r="DRV73" s="0"/>
      <c r="DRW73" s="0"/>
      <c r="DRX73" s="0"/>
      <c r="DRY73" s="0"/>
      <c r="DRZ73" s="0"/>
      <c r="DSA73" s="0"/>
      <c r="DSB73" s="0"/>
      <c r="DSC73" s="0"/>
      <c r="DSD73" s="0"/>
      <c r="DSE73" s="0"/>
      <c r="DSF73" s="0"/>
      <c r="DSG73" s="0"/>
      <c r="DSH73" s="0"/>
      <c r="DSI73" s="0"/>
      <c r="DSJ73" s="0"/>
      <c r="DSK73" s="0"/>
      <c r="DSL73" s="0"/>
      <c r="DSM73" s="0"/>
      <c r="DSN73" s="0"/>
      <c r="DSO73" s="0"/>
      <c r="DSP73" s="0"/>
      <c r="DSQ73" s="0"/>
      <c r="DSR73" s="0"/>
      <c r="DSS73" s="0"/>
      <c r="DST73" s="0"/>
      <c r="DSU73" s="0"/>
      <c r="DSV73" s="0"/>
      <c r="DSW73" s="0"/>
      <c r="DSX73" s="0"/>
      <c r="DSY73" s="0"/>
      <c r="DSZ73" s="0"/>
      <c r="DTA73" s="0"/>
      <c r="DTB73" s="0"/>
      <c r="DTC73" s="0"/>
      <c r="DTD73" s="0"/>
      <c r="DTE73" s="0"/>
      <c r="DTF73" s="0"/>
      <c r="DTG73" s="0"/>
      <c r="DTH73" s="0"/>
      <c r="DTI73" s="0"/>
      <c r="DTJ73" s="0"/>
      <c r="DTK73" s="0"/>
      <c r="DTL73" s="0"/>
      <c r="DTM73" s="0"/>
      <c r="DTN73" s="0"/>
      <c r="DTO73" s="0"/>
      <c r="DTP73" s="0"/>
      <c r="DTQ73" s="0"/>
      <c r="DTR73" s="0"/>
      <c r="DTS73" s="0"/>
      <c r="DTT73" s="0"/>
      <c r="DTU73" s="0"/>
      <c r="DTV73" s="0"/>
      <c r="DTW73" s="0"/>
      <c r="DTX73" s="0"/>
      <c r="DTY73" s="0"/>
      <c r="DTZ73" s="0"/>
      <c r="DUA73" s="0"/>
      <c r="DUB73" s="0"/>
      <c r="DUC73" s="0"/>
      <c r="DUD73" s="0"/>
      <c r="DUE73" s="0"/>
      <c r="DUF73" s="0"/>
      <c r="DUG73" s="0"/>
      <c r="DUH73" s="0"/>
      <c r="DUI73" s="0"/>
      <c r="DUJ73" s="0"/>
      <c r="DUK73" s="0"/>
      <c r="DUL73" s="0"/>
      <c r="DUM73" s="0"/>
      <c r="DUN73" s="0"/>
      <c r="DUO73" s="0"/>
      <c r="DUP73" s="0"/>
      <c r="DUQ73" s="0"/>
      <c r="DUR73" s="0"/>
      <c r="DUS73" s="0"/>
      <c r="DUT73" s="0"/>
      <c r="DUU73" s="0"/>
      <c r="DUV73" s="0"/>
      <c r="DUW73" s="0"/>
      <c r="DUX73" s="0"/>
      <c r="DUY73" s="0"/>
      <c r="DUZ73" s="0"/>
      <c r="DVA73" s="0"/>
      <c r="DVB73" s="0"/>
      <c r="DVC73" s="0"/>
      <c r="DVD73" s="0"/>
      <c r="DVE73" s="0"/>
      <c r="DVF73" s="0"/>
      <c r="DVG73" s="0"/>
      <c r="DVH73" s="0"/>
      <c r="DVI73" s="0"/>
      <c r="DVJ73" s="0"/>
      <c r="DVK73" s="0"/>
      <c r="DVL73" s="0"/>
      <c r="DVM73" s="0"/>
      <c r="DVN73" s="0"/>
      <c r="DVO73" s="0"/>
      <c r="DVP73" s="0"/>
      <c r="DVQ73" s="0"/>
      <c r="DVR73" s="0"/>
      <c r="DVS73" s="0"/>
      <c r="DVT73" s="0"/>
      <c r="DVU73" s="0"/>
      <c r="DVV73" s="0"/>
      <c r="DVW73" s="0"/>
      <c r="DVX73" s="0"/>
      <c r="DVY73" s="0"/>
      <c r="DVZ73" s="0"/>
      <c r="DWA73" s="0"/>
      <c r="DWB73" s="0"/>
      <c r="DWC73" s="0"/>
      <c r="DWD73" s="0"/>
      <c r="DWE73" s="0"/>
      <c r="DWF73" s="0"/>
      <c r="DWG73" s="0"/>
      <c r="DWH73" s="0"/>
      <c r="DWI73" s="0"/>
      <c r="DWJ73" s="0"/>
      <c r="DWK73" s="0"/>
      <c r="DWL73" s="0"/>
      <c r="DWM73" s="0"/>
      <c r="DWN73" s="0"/>
      <c r="DWO73" s="0"/>
      <c r="DWP73" s="0"/>
      <c r="DWQ73" s="0"/>
      <c r="DWR73" s="0"/>
      <c r="DWS73" s="0"/>
      <c r="DWT73" s="0"/>
      <c r="DWU73" s="0"/>
      <c r="DWV73" s="0"/>
      <c r="DWW73" s="0"/>
      <c r="DWX73" s="0"/>
      <c r="DWY73" s="0"/>
      <c r="DWZ73" s="0"/>
      <c r="DXA73" s="0"/>
      <c r="DXB73" s="0"/>
      <c r="DXC73" s="0"/>
      <c r="DXD73" s="0"/>
      <c r="DXE73" s="0"/>
      <c r="DXF73" s="0"/>
      <c r="DXG73" s="0"/>
      <c r="DXH73" s="0"/>
      <c r="DXI73" s="0"/>
      <c r="DXJ73" s="0"/>
      <c r="DXK73" s="0"/>
      <c r="DXL73" s="0"/>
      <c r="DXM73" s="0"/>
      <c r="DXN73" s="0"/>
      <c r="DXO73" s="0"/>
      <c r="DXP73" s="0"/>
      <c r="DXQ73" s="0"/>
      <c r="DXR73" s="0"/>
      <c r="DXS73" s="0"/>
      <c r="DXT73" s="0"/>
      <c r="DXU73" s="0"/>
      <c r="DXV73" s="0"/>
      <c r="DXW73" s="0"/>
      <c r="DXX73" s="0"/>
      <c r="DXY73" s="0"/>
      <c r="DXZ73" s="0"/>
      <c r="DYA73" s="0"/>
      <c r="DYB73" s="0"/>
      <c r="DYC73" s="0"/>
      <c r="DYD73" s="0"/>
      <c r="DYE73" s="0"/>
      <c r="DYF73" s="0"/>
      <c r="DYG73" s="0"/>
      <c r="DYH73" s="0"/>
      <c r="DYI73" s="0"/>
      <c r="DYJ73" s="0"/>
      <c r="DYK73" s="0"/>
      <c r="DYL73" s="0"/>
      <c r="DYM73" s="0"/>
      <c r="DYN73" s="0"/>
      <c r="DYO73" s="0"/>
      <c r="DYP73" s="0"/>
      <c r="DYQ73" s="0"/>
      <c r="DYR73" s="0"/>
      <c r="DYS73" s="0"/>
      <c r="DYT73" s="0"/>
      <c r="DYU73" s="0"/>
      <c r="DYV73" s="0"/>
      <c r="DYW73" s="0"/>
      <c r="DYX73" s="0"/>
      <c r="DYY73" s="0"/>
      <c r="DYZ73" s="0"/>
      <c r="DZA73" s="0"/>
      <c r="DZB73" s="0"/>
      <c r="DZC73" s="0"/>
      <c r="DZD73" s="0"/>
      <c r="DZE73" s="0"/>
      <c r="DZF73" s="0"/>
      <c r="DZG73" s="0"/>
      <c r="DZH73" s="0"/>
      <c r="DZI73" s="0"/>
      <c r="DZJ73" s="0"/>
      <c r="DZK73" s="0"/>
      <c r="DZL73" s="0"/>
      <c r="DZM73" s="0"/>
      <c r="DZN73" s="0"/>
      <c r="DZO73" s="0"/>
      <c r="DZP73" s="0"/>
      <c r="DZQ73" s="0"/>
      <c r="DZR73" s="0"/>
      <c r="DZS73" s="0"/>
      <c r="DZT73" s="0"/>
      <c r="DZU73" s="0"/>
      <c r="DZV73" s="0"/>
      <c r="DZW73" s="0"/>
      <c r="DZX73" s="0"/>
      <c r="DZY73" s="0"/>
      <c r="DZZ73" s="0"/>
      <c r="EAA73" s="0"/>
      <c r="EAB73" s="0"/>
      <c r="EAC73" s="0"/>
      <c r="EAD73" s="0"/>
      <c r="EAE73" s="0"/>
      <c r="EAF73" s="0"/>
      <c r="EAG73" s="0"/>
      <c r="EAH73" s="0"/>
      <c r="EAI73" s="0"/>
      <c r="EAJ73" s="0"/>
      <c r="EAK73" s="0"/>
      <c r="EAL73" s="0"/>
      <c r="EAM73" s="0"/>
      <c r="EAN73" s="0"/>
      <c r="EAO73" s="0"/>
      <c r="EAP73" s="0"/>
      <c r="EAQ73" s="0"/>
      <c r="EAR73" s="0"/>
      <c r="EAS73" s="0"/>
      <c r="EAT73" s="0"/>
      <c r="EAU73" s="0"/>
      <c r="EAV73" s="0"/>
      <c r="EAW73" s="0"/>
      <c r="EAX73" s="0"/>
      <c r="EAY73" s="0"/>
      <c r="EAZ73" s="0"/>
      <c r="EBA73" s="0"/>
      <c r="EBB73" s="0"/>
      <c r="EBC73" s="0"/>
      <c r="EBD73" s="0"/>
      <c r="EBE73" s="0"/>
      <c r="EBF73" s="0"/>
      <c r="EBG73" s="0"/>
      <c r="EBH73" s="0"/>
      <c r="EBI73" s="0"/>
      <c r="EBJ73" s="0"/>
      <c r="EBK73" s="0"/>
      <c r="EBL73" s="0"/>
      <c r="EBM73" s="0"/>
      <c r="EBN73" s="0"/>
      <c r="EBO73" s="0"/>
      <c r="EBP73" s="0"/>
      <c r="EBQ73" s="0"/>
      <c r="EBR73" s="0"/>
      <c r="EBS73" s="0"/>
      <c r="EBT73" s="0"/>
      <c r="EBU73" s="0"/>
      <c r="EBV73" s="0"/>
      <c r="EBW73" s="0"/>
      <c r="EBX73" s="0"/>
      <c r="EBY73" s="0"/>
      <c r="EBZ73" s="0"/>
      <c r="ECA73" s="0"/>
      <c r="ECB73" s="0"/>
      <c r="ECC73" s="0"/>
      <c r="ECD73" s="0"/>
      <c r="ECE73" s="0"/>
      <c r="ECF73" s="0"/>
      <c r="ECG73" s="0"/>
      <c r="ECH73" s="0"/>
      <c r="ECI73" s="0"/>
      <c r="ECJ73" s="0"/>
      <c r="ECK73" s="0"/>
      <c r="ECL73" s="0"/>
      <c r="ECM73" s="0"/>
      <c r="ECN73" s="0"/>
      <c r="ECO73" s="0"/>
      <c r="ECP73" s="0"/>
      <c r="ECQ73" s="0"/>
      <c r="ECR73" s="0"/>
      <c r="ECS73" s="0"/>
      <c r="ECT73" s="0"/>
      <c r="ECU73" s="0"/>
      <c r="ECV73" s="0"/>
      <c r="ECW73" s="0"/>
      <c r="ECX73" s="0"/>
      <c r="ECY73" s="0"/>
      <c r="ECZ73" s="0"/>
      <c r="EDA73" s="0"/>
      <c r="EDB73" s="0"/>
      <c r="EDC73" s="0"/>
      <c r="EDD73" s="0"/>
      <c r="EDE73" s="0"/>
      <c r="EDF73" s="0"/>
      <c r="EDG73" s="0"/>
      <c r="EDH73" s="0"/>
      <c r="EDI73" s="0"/>
      <c r="EDJ73" s="0"/>
      <c r="EDK73" s="0"/>
      <c r="EDL73" s="0"/>
      <c r="EDM73" s="0"/>
      <c r="EDN73" s="0"/>
      <c r="EDO73" s="0"/>
      <c r="EDP73" s="0"/>
      <c r="EDQ73" s="0"/>
      <c r="EDR73" s="0"/>
      <c r="EDS73" s="0"/>
      <c r="EDT73" s="0"/>
      <c r="EDU73" s="0"/>
      <c r="EDV73" s="0"/>
      <c r="EDW73" s="0"/>
      <c r="EDX73" s="0"/>
      <c r="EDY73" s="0"/>
      <c r="EDZ73" s="0"/>
      <c r="EEA73" s="0"/>
      <c r="EEB73" s="0"/>
      <c r="EEC73" s="0"/>
      <c r="EED73" s="0"/>
      <c r="EEE73" s="0"/>
      <c r="EEF73" s="0"/>
      <c r="EEG73" s="0"/>
      <c r="EEH73" s="0"/>
      <c r="EEI73" s="0"/>
      <c r="EEJ73" s="0"/>
      <c r="EEK73" s="0"/>
      <c r="EEL73" s="0"/>
      <c r="EEM73" s="0"/>
      <c r="EEN73" s="0"/>
      <c r="EEO73" s="0"/>
      <c r="EEP73" s="0"/>
      <c r="EEQ73" s="0"/>
      <c r="EER73" s="0"/>
      <c r="EES73" s="0"/>
      <c r="EET73" s="0"/>
      <c r="EEU73" s="0"/>
      <c r="EEV73" s="0"/>
      <c r="EEW73" s="0"/>
      <c r="EEX73" s="0"/>
      <c r="EEY73" s="0"/>
      <c r="EEZ73" s="0"/>
      <c r="EFA73" s="0"/>
      <c r="EFB73" s="0"/>
      <c r="EFC73" s="0"/>
      <c r="EFD73" s="0"/>
      <c r="EFE73" s="0"/>
      <c r="EFF73" s="0"/>
      <c r="EFG73" s="0"/>
      <c r="EFH73" s="0"/>
      <c r="EFI73" s="0"/>
      <c r="EFJ73" s="0"/>
      <c r="EFK73" s="0"/>
      <c r="EFL73" s="0"/>
      <c r="EFM73" s="0"/>
      <c r="EFN73" s="0"/>
      <c r="EFO73" s="0"/>
      <c r="EFP73" s="0"/>
      <c r="EFQ73" s="0"/>
      <c r="EFR73" s="0"/>
      <c r="EFS73" s="0"/>
      <c r="EFT73" s="0"/>
      <c r="EFU73" s="0"/>
      <c r="EFV73" s="0"/>
      <c r="EFW73" s="0"/>
      <c r="EFX73" s="0"/>
      <c r="EFY73" s="0"/>
      <c r="EFZ73" s="0"/>
      <c r="EGA73" s="0"/>
      <c r="EGB73" s="0"/>
      <c r="EGC73" s="0"/>
      <c r="EGD73" s="0"/>
      <c r="EGE73" s="0"/>
      <c r="EGF73" s="0"/>
      <c r="EGG73" s="0"/>
      <c r="EGH73" s="0"/>
      <c r="EGI73" s="0"/>
      <c r="EGJ73" s="0"/>
      <c r="EGK73" s="0"/>
      <c r="EGL73" s="0"/>
      <c r="EGM73" s="0"/>
      <c r="EGN73" s="0"/>
      <c r="EGO73" s="0"/>
      <c r="EGP73" s="0"/>
      <c r="EGQ73" s="0"/>
      <c r="EGR73" s="0"/>
      <c r="EGS73" s="0"/>
      <c r="EGT73" s="0"/>
      <c r="EGU73" s="0"/>
      <c r="EGV73" s="0"/>
      <c r="EGW73" s="0"/>
      <c r="EGX73" s="0"/>
      <c r="EGY73" s="0"/>
      <c r="EGZ73" s="0"/>
      <c r="EHA73" s="0"/>
      <c r="EHB73" s="0"/>
      <c r="EHC73" s="0"/>
      <c r="EHD73" s="0"/>
      <c r="EHE73" s="0"/>
      <c r="EHF73" s="0"/>
      <c r="EHG73" s="0"/>
      <c r="EHH73" s="0"/>
      <c r="EHI73" s="0"/>
      <c r="EHJ73" s="0"/>
      <c r="EHK73" s="0"/>
      <c r="EHL73" s="0"/>
      <c r="EHM73" s="0"/>
      <c r="EHN73" s="0"/>
      <c r="EHO73" s="0"/>
      <c r="EHP73" s="0"/>
      <c r="EHQ73" s="0"/>
      <c r="EHR73" s="0"/>
      <c r="EHS73" s="0"/>
      <c r="EHT73" s="0"/>
      <c r="EHU73" s="0"/>
      <c r="EHV73" s="0"/>
      <c r="EHW73" s="0"/>
      <c r="EHX73" s="0"/>
      <c r="EHY73" s="0"/>
      <c r="EHZ73" s="0"/>
      <c r="EIA73" s="0"/>
      <c r="EIB73" s="0"/>
      <c r="EIC73" s="0"/>
      <c r="EID73" s="0"/>
      <c r="EIE73" s="0"/>
      <c r="EIF73" s="0"/>
      <c r="EIG73" s="0"/>
      <c r="EIH73" s="0"/>
      <c r="EII73" s="0"/>
      <c r="EIJ73" s="0"/>
      <c r="EIK73" s="0"/>
      <c r="EIL73" s="0"/>
      <c r="EIM73" s="0"/>
      <c r="EIN73" s="0"/>
      <c r="EIO73" s="0"/>
      <c r="EIP73" s="0"/>
      <c r="EIQ73" s="0"/>
      <c r="EIR73" s="0"/>
      <c r="EIS73" s="0"/>
      <c r="EIT73" s="0"/>
      <c r="EIU73" s="0"/>
      <c r="EIV73" s="0"/>
      <c r="EIW73" s="0"/>
      <c r="EIX73" s="0"/>
      <c r="EIY73" s="0"/>
      <c r="EIZ73" s="0"/>
      <c r="EJA73" s="0"/>
      <c r="EJB73" s="0"/>
      <c r="EJC73" s="0"/>
      <c r="EJD73" s="0"/>
      <c r="EJE73" s="0"/>
      <c r="EJF73" s="0"/>
      <c r="EJG73" s="0"/>
      <c r="EJH73" s="0"/>
      <c r="EJI73" s="0"/>
      <c r="EJJ73" s="0"/>
      <c r="EJK73" s="0"/>
      <c r="EJL73" s="0"/>
      <c r="EJM73" s="0"/>
      <c r="EJN73" s="0"/>
      <c r="EJO73" s="0"/>
      <c r="EJP73" s="0"/>
      <c r="EJQ73" s="0"/>
      <c r="EJR73" s="0"/>
      <c r="EJS73" s="0"/>
      <c r="EJT73" s="0"/>
      <c r="EJU73" s="0"/>
      <c r="EJV73" s="0"/>
      <c r="EJW73" s="0"/>
      <c r="EJX73" s="0"/>
      <c r="EJY73" s="0"/>
      <c r="EJZ73" s="0"/>
      <c r="EKA73" s="0"/>
      <c r="EKB73" s="0"/>
      <c r="EKC73" s="0"/>
      <c r="EKD73" s="0"/>
      <c r="EKE73" s="0"/>
      <c r="EKF73" s="0"/>
      <c r="EKG73" s="0"/>
      <c r="EKH73" s="0"/>
      <c r="EKI73" s="0"/>
      <c r="EKJ73" s="0"/>
      <c r="EKK73" s="0"/>
      <c r="EKL73" s="0"/>
      <c r="EKM73" s="0"/>
      <c r="EKN73" s="0"/>
      <c r="EKO73" s="0"/>
      <c r="EKP73" s="0"/>
      <c r="EKQ73" s="0"/>
      <c r="EKR73" s="0"/>
      <c r="EKS73" s="0"/>
      <c r="EKT73" s="0"/>
      <c r="EKU73" s="0"/>
      <c r="EKV73" s="0"/>
      <c r="EKW73" s="0"/>
      <c r="EKX73" s="0"/>
      <c r="EKY73" s="0"/>
      <c r="EKZ73" s="0"/>
      <c r="ELA73" s="0"/>
      <c r="ELB73" s="0"/>
      <c r="ELC73" s="0"/>
      <c r="ELD73" s="0"/>
      <c r="ELE73" s="0"/>
      <c r="ELF73" s="0"/>
      <c r="ELG73" s="0"/>
      <c r="ELH73" s="0"/>
      <c r="ELI73" s="0"/>
      <c r="ELJ73" s="0"/>
      <c r="ELK73" s="0"/>
      <c r="ELL73" s="0"/>
      <c r="ELM73" s="0"/>
      <c r="ELN73" s="0"/>
      <c r="ELO73" s="0"/>
      <c r="ELP73" s="0"/>
      <c r="ELQ73" s="0"/>
      <c r="ELR73" s="0"/>
      <c r="ELS73" s="0"/>
      <c r="ELT73" s="0"/>
      <c r="ELU73" s="0"/>
      <c r="ELV73" s="0"/>
      <c r="ELW73" s="0"/>
      <c r="ELX73" s="0"/>
      <c r="ELY73" s="0"/>
      <c r="ELZ73" s="0"/>
      <c r="EMA73" s="0"/>
      <c r="EMB73" s="0"/>
      <c r="EMC73" s="0"/>
      <c r="EMD73" s="0"/>
      <c r="EME73" s="0"/>
      <c r="EMF73" s="0"/>
      <c r="EMG73" s="0"/>
      <c r="EMH73" s="0"/>
      <c r="EMI73" s="0"/>
      <c r="EMJ73" s="0"/>
      <c r="EMK73" s="0"/>
      <c r="EML73" s="0"/>
      <c r="EMM73" s="0"/>
      <c r="EMN73" s="0"/>
      <c r="EMO73" s="0"/>
      <c r="EMP73" s="0"/>
      <c r="EMQ73" s="0"/>
      <c r="EMR73" s="0"/>
      <c r="EMS73" s="0"/>
      <c r="EMT73" s="0"/>
      <c r="EMU73" s="0"/>
      <c r="EMV73" s="0"/>
      <c r="EMW73" s="0"/>
      <c r="EMX73" s="0"/>
      <c r="EMY73" s="0"/>
      <c r="EMZ73" s="0"/>
      <c r="ENA73" s="0"/>
      <c r="ENB73" s="0"/>
      <c r="ENC73" s="0"/>
      <c r="END73" s="0"/>
      <c r="ENE73" s="0"/>
      <c r="ENF73" s="0"/>
      <c r="ENG73" s="0"/>
      <c r="ENH73" s="0"/>
      <c r="ENI73" s="0"/>
      <c r="ENJ73" s="0"/>
      <c r="ENK73" s="0"/>
      <c r="ENL73" s="0"/>
      <c r="ENM73" s="0"/>
      <c r="ENN73" s="0"/>
      <c r="ENO73" s="0"/>
      <c r="ENP73" s="0"/>
      <c r="ENQ73" s="0"/>
      <c r="ENR73" s="0"/>
      <c r="ENS73" s="0"/>
      <c r="ENT73" s="0"/>
      <c r="ENU73" s="0"/>
      <c r="ENV73" s="0"/>
      <c r="ENW73" s="0"/>
      <c r="ENX73" s="0"/>
      <c r="ENY73" s="0"/>
      <c r="ENZ73" s="0"/>
      <c r="EOA73" s="0"/>
      <c r="EOB73" s="0"/>
      <c r="EOC73" s="0"/>
      <c r="EOD73" s="0"/>
      <c r="EOE73" s="0"/>
      <c r="EOF73" s="0"/>
      <c r="EOG73" s="0"/>
      <c r="EOH73" s="0"/>
      <c r="EOI73" s="0"/>
      <c r="EOJ73" s="0"/>
      <c r="EOK73" s="0"/>
      <c r="EOL73" s="0"/>
      <c r="EOM73" s="0"/>
      <c r="EON73" s="0"/>
      <c r="EOO73" s="0"/>
      <c r="EOP73" s="0"/>
      <c r="EOQ73" s="0"/>
      <c r="EOR73" s="0"/>
      <c r="EOS73" s="0"/>
      <c r="EOT73" s="0"/>
      <c r="EOU73" s="0"/>
      <c r="EOV73" s="0"/>
      <c r="EOW73" s="0"/>
      <c r="EOX73" s="0"/>
      <c r="EOY73" s="0"/>
      <c r="EOZ73" s="0"/>
      <c r="EPA73" s="0"/>
      <c r="EPB73" s="0"/>
      <c r="EPC73" s="0"/>
      <c r="EPD73" s="0"/>
      <c r="EPE73" s="0"/>
      <c r="EPF73" s="0"/>
      <c r="EPG73" s="0"/>
      <c r="EPH73" s="0"/>
      <c r="EPI73" s="0"/>
      <c r="EPJ73" s="0"/>
      <c r="EPK73" s="0"/>
      <c r="EPL73" s="0"/>
      <c r="EPM73" s="0"/>
      <c r="EPN73" s="0"/>
      <c r="EPO73" s="0"/>
      <c r="EPP73" s="0"/>
      <c r="EPQ73" s="0"/>
      <c r="EPR73" s="0"/>
      <c r="EPS73" s="0"/>
      <c r="EPT73" s="0"/>
      <c r="EPU73" s="0"/>
      <c r="EPV73" s="0"/>
      <c r="EPW73" s="0"/>
      <c r="EPX73" s="0"/>
      <c r="EPY73" s="0"/>
      <c r="EPZ73" s="0"/>
      <c r="EQA73" s="0"/>
      <c r="EQB73" s="0"/>
      <c r="EQC73" s="0"/>
      <c r="EQD73" s="0"/>
      <c r="EQE73" s="0"/>
      <c r="EQF73" s="0"/>
      <c r="EQG73" s="0"/>
      <c r="EQH73" s="0"/>
      <c r="EQI73" s="0"/>
      <c r="EQJ73" s="0"/>
      <c r="EQK73" s="0"/>
      <c r="EQL73" s="0"/>
      <c r="EQM73" s="0"/>
      <c r="EQN73" s="0"/>
      <c r="EQO73" s="0"/>
      <c r="EQP73" s="0"/>
      <c r="EQQ73" s="0"/>
      <c r="EQR73" s="0"/>
      <c r="EQS73" s="0"/>
      <c r="EQT73" s="0"/>
      <c r="EQU73" s="0"/>
      <c r="EQV73" s="0"/>
      <c r="EQW73" s="0"/>
      <c r="EQX73" s="0"/>
      <c r="EQY73" s="0"/>
      <c r="EQZ73" s="0"/>
      <c r="ERA73" s="0"/>
      <c r="ERB73" s="0"/>
      <c r="ERC73" s="0"/>
      <c r="ERD73" s="0"/>
      <c r="ERE73" s="0"/>
      <c r="ERF73" s="0"/>
      <c r="ERG73" s="0"/>
      <c r="ERH73" s="0"/>
      <c r="ERI73" s="0"/>
      <c r="ERJ73" s="0"/>
      <c r="ERK73" s="0"/>
      <c r="ERL73" s="0"/>
      <c r="ERM73" s="0"/>
      <c r="ERN73" s="0"/>
      <c r="ERO73" s="0"/>
      <c r="ERP73" s="0"/>
      <c r="ERQ73" s="0"/>
      <c r="ERR73" s="0"/>
      <c r="ERS73" s="0"/>
      <c r="ERT73" s="0"/>
      <c r="ERU73" s="0"/>
      <c r="ERV73" s="0"/>
      <c r="ERW73" s="0"/>
      <c r="ERX73" s="0"/>
      <c r="ERY73" s="0"/>
      <c r="ERZ73" s="0"/>
      <c r="ESA73" s="0"/>
      <c r="ESB73" s="0"/>
      <c r="ESC73" s="0"/>
      <c r="ESD73" s="0"/>
      <c r="ESE73" s="0"/>
      <c r="ESF73" s="0"/>
      <c r="ESG73" s="0"/>
      <c r="ESH73" s="0"/>
      <c r="ESI73" s="0"/>
      <c r="ESJ73" s="0"/>
      <c r="ESK73" s="0"/>
      <c r="ESL73" s="0"/>
      <c r="ESM73" s="0"/>
      <c r="ESN73" s="0"/>
      <c r="ESO73" s="0"/>
      <c r="ESP73" s="0"/>
      <c r="ESQ73" s="0"/>
      <c r="ESR73" s="0"/>
      <c r="ESS73" s="0"/>
      <c r="EST73" s="0"/>
      <c r="ESU73" s="0"/>
      <c r="ESV73" s="0"/>
      <c r="ESW73" s="0"/>
      <c r="ESX73" s="0"/>
      <c r="ESY73" s="0"/>
      <c r="ESZ73" s="0"/>
      <c r="ETA73" s="0"/>
      <c r="ETB73" s="0"/>
      <c r="ETC73" s="0"/>
      <c r="ETD73" s="0"/>
      <c r="ETE73" s="0"/>
      <c r="ETF73" s="0"/>
      <c r="ETG73" s="0"/>
      <c r="ETH73" s="0"/>
      <c r="ETI73" s="0"/>
      <c r="ETJ73" s="0"/>
      <c r="ETK73" s="0"/>
      <c r="ETL73" s="0"/>
      <c r="ETM73" s="0"/>
      <c r="ETN73" s="0"/>
      <c r="ETO73" s="0"/>
      <c r="ETP73" s="0"/>
      <c r="ETQ73" s="0"/>
      <c r="ETR73" s="0"/>
      <c r="ETS73" s="0"/>
      <c r="ETT73" s="0"/>
      <c r="ETU73" s="0"/>
      <c r="ETV73" s="0"/>
      <c r="ETW73" s="0"/>
      <c r="ETX73" s="0"/>
      <c r="ETY73" s="0"/>
      <c r="ETZ73" s="0"/>
      <c r="EUA73" s="0"/>
      <c r="EUB73" s="0"/>
      <c r="EUC73" s="0"/>
      <c r="EUD73" s="0"/>
      <c r="EUE73" s="0"/>
      <c r="EUF73" s="0"/>
      <c r="EUG73" s="0"/>
      <c r="EUH73" s="0"/>
      <c r="EUI73" s="0"/>
      <c r="EUJ73" s="0"/>
      <c r="EUK73" s="0"/>
      <c r="EUL73" s="0"/>
      <c r="EUM73" s="0"/>
      <c r="EUN73" s="0"/>
      <c r="EUO73" s="0"/>
      <c r="EUP73" s="0"/>
      <c r="EUQ73" s="0"/>
      <c r="EUR73" s="0"/>
      <c r="EUS73" s="0"/>
      <c r="EUT73" s="0"/>
      <c r="EUU73" s="0"/>
      <c r="EUV73" s="0"/>
      <c r="EUW73" s="0"/>
      <c r="EUX73" s="0"/>
      <c r="EUY73" s="0"/>
      <c r="EUZ73" s="0"/>
      <c r="EVA73" s="0"/>
      <c r="EVB73" s="0"/>
      <c r="EVC73" s="0"/>
      <c r="EVD73" s="0"/>
      <c r="EVE73" s="0"/>
      <c r="EVF73" s="0"/>
      <c r="EVG73" s="0"/>
      <c r="EVH73" s="0"/>
      <c r="EVI73" s="0"/>
      <c r="EVJ73" s="0"/>
      <c r="EVK73" s="0"/>
      <c r="EVL73" s="0"/>
      <c r="EVM73" s="0"/>
      <c r="EVN73" s="0"/>
      <c r="EVO73" s="0"/>
      <c r="EVP73" s="0"/>
      <c r="EVQ73" s="0"/>
      <c r="EVR73" s="0"/>
      <c r="EVS73" s="0"/>
      <c r="EVT73" s="0"/>
      <c r="EVU73" s="0"/>
      <c r="EVV73" s="0"/>
      <c r="EVW73" s="0"/>
      <c r="EVX73" s="0"/>
      <c r="EVY73" s="0"/>
      <c r="EVZ73" s="0"/>
      <c r="EWA73" s="0"/>
      <c r="EWB73" s="0"/>
      <c r="EWC73" s="0"/>
      <c r="EWD73" s="0"/>
      <c r="EWE73" s="0"/>
      <c r="EWF73" s="0"/>
      <c r="EWG73" s="0"/>
      <c r="EWH73" s="0"/>
      <c r="EWI73" s="0"/>
      <c r="EWJ73" s="0"/>
      <c r="EWK73" s="0"/>
      <c r="EWL73" s="0"/>
      <c r="EWM73" s="0"/>
      <c r="EWN73" s="0"/>
      <c r="EWO73" s="0"/>
      <c r="EWP73" s="0"/>
      <c r="EWQ73" s="0"/>
      <c r="EWR73" s="0"/>
      <c r="EWS73" s="0"/>
      <c r="EWT73" s="0"/>
      <c r="EWU73" s="0"/>
      <c r="EWV73" s="0"/>
      <c r="EWW73" s="0"/>
      <c r="EWX73" s="0"/>
      <c r="EWY73" s="0"/>
      <c r="EWZ73" s="0"/>
      <c r="EXA73" s="0"/>
      <c r="EXB73" s="0"/>
      <c r="EXC73" s="0"/>
      <c r="EXD73" s="0"/>
      <c r="EXE73" s="0"/>
      <c r="EXF73" s="0"/>
      <c r="EXG73" s="0"/>
      <c r="EXH73" s="0"/>
      <c r="EXI73" s="0"/>
      <c r="EXJ73" s="0"/>
      <c r="EXK73" s="0"/>
      <c r="EXL73" s="0"/>
      <c r="EXM73" s="0"/>
      <c r="EXN73" s="0"/>
      <c r="EXO73" s="0"/>
      <c r="EXP73" s="0"/>
      <c r="EXQ73" s="0"/>
      <c r="EXR73" s="0"/>
      <c r="EXS73" s="0"/>
      <c r="EXT73" s="0"/>
      <c r="EXU73" s="0"/>
      <c r="EXV73" s="0"/>
      <c r="EXW73" s="0"/>
      <c r="EXX73" s="0"/>
      <c r="EXY73" s="0"/>
      <c r="EXZ73" s="0"/>
      <c r="EYA73" s="0"/>
      <c r="EYB73" s="0"/>
      <c r="EYC73" s="0"/>
      <c r="EYD73" s="0"/>
      <c r="EYE73" s="0"/>
      <c r="EYF73" s="0"/>
      <c r="EYG73" s="0"/>
      <c r="EYH73" s="0"/>
      <c r="EYI73" s="0"/>
      <c r="EYJ73" s="0"/>
      <c r="EYK73" s="0"/>
      <c r="EYL73" s="0"/>
      <c r="EYM73" s="0"/>
      <c r="EYN73" s="0"/>
      <c r="EYO73" s="0"/>
      <c r="EYP73" s="0"/>
      <c r="EYQ73" s="0"/>
      <c r="EYR73" s="0"/>
      <c r="EYS73" s="0"/>
      <c r="EYT73" s="0"/>
      <c r="EYU73" s="0"/>
      <c r="EYV73" s="0"/>
      <c r="EYW73" s="0"/>
      <c r="EYX73" s="0"/>
      <c r="EYY73" s="0"/>
      <c r="EYZ73" s="0"/>
      <c r="EZA73" s="0"/>
      <c r="EZB73" s="0"/>
      <c r="EZC73" s="0"/>
      <c r="EZD73" s="0"/>
      <c r="EZE73" s="0"/>
      <c r="EZF73" s="0"/>
      <c r="EZG73" s="0"/>
      <c r="EZH73" s="0"/>
      <c r="EZI73" s="0"/>
      <c r="EZJ73" s="0"/>
      <c r="EZK73" s="0"/>
      <c r="EZL73" s="0"/>
      <c r="EZM73" s="0"/>
      <c r="EZN73" s="0"/>
      <c r="EZO73" s="0"/>
      <c r="EZP73" s="0"/>
      <c r="EZQ73" s="0"/>
      <c r="EZR73" s="0"/>
      <c r="EZS73" s="0"/>
      <c r="EZT73" s="0"/>
      <c r="EZU73" s="0"/>
      <c r="EZV73" s="0"/>
      <c r="EZW73" s="0"/>
      <c r="EZX73" s="0"/>
      <c r="EZY73" s="0"/>
      <c r="EZZ73" s="0"/>
      <c r="FAA73" s="0"/>
      <c r="FAB73" s="0"/>
      <c r="FAC73" s="0"/>
      <c r="FAD73" s="0"/>
      <c r="FAE73" s="0"/>
      <c r="FAF73" s="0"/>
      <c r="FAG73" s="0"/>
      <c r="FAH73" s="0"/>
      <c r="FAI73" s="0"/>
      <c r="FAJ73" s="0"/>
      <c r="FAK73" s="0"/>
      <c r="FAL73" s="0"/>
      <c r="FAM73" s="0"/>
      <c r="FAN73" s="0"/>
      <c r="FAO73" s="0"/>
      <c r="FAP73" s="0"/>
      <c r="FAQ73" s="0"/>
      <c r="FAR73" s="0"/>
      <c r="FAS73" s="0"/>
      <c r="FAT73" s="0"/>
      <c r="FAU73" s="0"/>
      <c r="FAV73" s="0"/>
      <c r="FAW73" s="0"/>
      <c r="FAX73" s="0"/>
      <c r="FAY73" s="0"/>
      <c r="FAZ73" s="0"/>
      <c r="FBA73" s="0"/>
      <c r="FBB73" s="0"/>
      <c r="FBC73" s="0"/>
      <c r="FBD73" s="0"/>
      <c r="FBE73" s="0"/>
      <c r="FBF73" s="0"/>
      <c r="FBG73" s="0"/>
      <c r="FBH73" s="0"/>
      <c r="FBI73" s="0"/>
      <c r="FBJ73" s="0"/>
      <c r="FBK73" s="0"/>
      <c r="FBL73" s="0"/>
      <c r="FBM73" s="0"/>
      <c r="FBN73" s="0"/>
      <c r="FBO73" s="0"/>
      <c r="FBP73" s="0"/>
      <c r="FBQ73" s="0"/>
      <c r="FBR73" s="0"/>
      <c r="FBS73" s="0"/>
      <c r="FBT73" s="0"/>
      <c r="FBU73" s="0"/>
      <c r="FBV73" s="0"/>
      <c r="FBW73" s="0"/>
      <c r="FBX73" s="0"/>
      <c r="FBY73" s="0"/>
      <c r="FBZ73" s="0"/>
      <c r="FCA73" s="0"/>
      <c r="FCB73" s="0"/>
      <c r="FCC73" s="0"/>
      <c r="FCD73" s="0"/>
      <c r="FCE73" s="0"/>
      <c r="FCF73" s="0"/>
      <c r="FCG73" s="0"/>
      <c r="FCH73" s="0"/>
      <c r="FCI73" s="0"/>
      <c r="FCJ73" s="0"/>
      <c r="FCK73" s="0"/>
      <c r="FCL73" s="0"/>
      <c r="FCM73" s="0"/>
      <c r="FCN73" s="0"/>
      <c r="FCO73" s="0"/>
      <c r="FCP73" s="0"/>
      <c r="FCQ73" s="0"/>
      <c r="FCR73" s="0"/>
      <c r="FCS73" s="0"/>
      <c r="FCT73" s="0"/>
      <c r="FCU73" s="0"/>
      <c r="FCV73" s="0"/>
      <c r="FCW73" s="0"/>
      <c r="FCX73" s="0"/>
      <c r="FCY73" s="0"/>
      <c r="FCZ73" s="0"/>
      <c r="FDA73" s="0"/>
      <c r="FDB73" s="0"/>
      <c r="FDC73" s="0"/>
      <c r="FDD73" s="0"/>
      <c r="FDE73" s="0"/>
      <c r="FDF73" s="0"/>
      <c r="FDG73" s="0"/>
      <c r="FDH73" s="0"/>
      <c r="FDI73" s="0"/>
      <c r="FDJ73" s="0"/>
      <c r="FDK73" s="0"/>
      <c r="FDL73" s="0"/>
      <c r="FDM73" s="0"/>
      <c r="FDN73" s="0"/>
      <c r="FDO73" s="0"/>
      <c r="FDP73" s="0"/>
      <c r="FDQ73" s="0"/>
      <c r="FDR73" s="0"/>
      <c r="FDS73" s="0"/>
      <c r="FDT73" s="0"/>
      <c r="FDU73" s="0"/>
      <c r="FDV73" s="0"/>
      <c r="FDW73" s="0"/>
      <c r="FDX73" s="0"/>
      <c r="FDY73" s="0"/>
      <c r="FDZ73" s="0"/>
      <c r="FEA73" s="0"/>
      <c r="FEB73" s="0"/>
      <c r="FEC73" s="0"/>
      <c r="FED73" s="0"/>
      <c r="FEE73" s="0"/>
      <c r="FEF73" s="0"/>
      <c r="FEG73" s="0"/>
      <c r="FEH73" s="0"/>
      <c r="FEI73" s="0"/>
      <c r="FEJ73" s="0"/>
      <c r="FEK73" s="0"/>
      <c r="FEL73" s="0"/>
      <c r="FEM73" s="0"/>
      <c r="FEN73" s="0"/>
      <c r="FEO73" s="0"/>
      <c r="FEP73" s="0"/>
      <c r="FEQ73" s="0"/>
      <c r="FER73" s="0"/>
      <c r="FES73" s="0"/>
      <c r="FET73" s="0"/>
      <c r="FEU73" s="0"/>
      <c r="FEV73" s="0"/>
      <c r="FEW73" s="0"/>
      <c r="FEX73" s="0"/>
      <c r="FEY73" s="0"/>
      <c r="FEZ73" s="0"/>
      <c r="FFA73" s="0"/>
      <c r="FFB73" s="0"/>
      <c r="FFC73" s="0"/>
      <c r="FFD73" s="0"/>
      <c r="FFE73" s="0"/>
      <c r="FFF73" s="0"/>
      <c r="FFG73" s="0"/>
      <c r="FFH73" s="0"/>
      <c r="FFI73" s="0"/>
      <c r="FFJ73" s="0"/>
      <c r="FFK73" s="0"/>
      <c r="FFL73" s="0"/>
      <c r="FFM73" s="0"/>
      <c r="FFN73" s="0"/>
      <c r="FFO73" s="0"/>
      <c r="FFP73" s="0"/>
      <c r="FFQ73" s="0"/>
      <c r="FFR73" s="0"/>
      <c r="FFS73" s="0"/>
      <c r="FFT73" s="0"/>
      <c r="FFU73" s="0"/>
      <c r="FFV73" s="0"/>
      <c r="FFW73" s="0"/>
      <c r="FFX73" s="0"/>
      <c r="FFY73" s="0"/>
      <c r="FFZ73" s="0"/>
      <c r="FGA73" s="0"/>
      <c r="FGB73" s="0"/>
      <c r="FGC73" s="0"/>
      <c r="FGD73" s="0"/>
      <c r="FGE73" s="0"/>
      <c r="FGF73" s="0"/>
      <c r="FGG73" s="0"/>
      <c r="FGH73" s="0"/>
      <c r="FGI73" s="0"/>
      <c r="FGJ73" s="0"/>
      <c r="FGK73" s="0"/>
      <c r="FGL73" s="0"/>
      <c r="FGM73" s="0"/>
      <c r="FGN73" s="0"/>
      <c r="FGO73" s="0"/>
      <c r="FGP73" s="0"/>
      <c r="FGQ73" s="0"/>
      <c r="FGR73" s="0"/>
      <c r="FGS73" s="0"/>
      <c r="FGT73" s="0"/>
      <c r="FGU73" s="0"/>
      <c r="FGV73" s="0"/>
      <c r="FGW73" s="0"/>
      <c r="FGX73" s="0"/>
      <c r="FGY73" s="0"/>
      <c r="FGZ73" s="0"/>
      <c r="FHA73" s="0"/>
      <c r="FHB73" s="0"/>
      <c r="FHC73" s="0"/>
      <c r="FHD73" s="0"/>
      <c r="FHE73" s="0"/>
      <c r="FHF73" s="0"/>
      <c r="FHG73" s="0"/>
      <c r="FHH73" s="0"/>
      <c r="FHI73" s="0"/>
      <c r="FHJ73" s="0"/>
      <c r="FHK73" s="0"/>
      <c r="FHL73" s="0"/>
      <c r="FHM73" s="0"/>
      <c r="FHN73" s="0"/>
      <c r="FHO73" s="0"/>
      <c r="FHP73" s="0"/>
      <c r="FHQ73" s="0"/>
      <c r="FHR73" s="0"/>
      <c r="FHS73" s="0"/>
      <c r="FHT73" s="0"/>
      <c r="FHU73" s="0"/>
      <c r="FHV73" s="0"/>
      <c r="FHW73" s="0"/>
      <c r="FHX73" s="0"/>
      <c r="FHY73" s="0"/>
      <c r="FHZ73" s="0"/>
      <c r="FIA73" s="0"/>
      <c r="FIB73" s="0"/>
      <c r="FIC73" s="0"/>
      <c r="FID73" s="0"/>
      <c r="FIE73" s="0"/>
      <c r="FIF73" s="0"/>
      <c r="FIG73" s="0"/>
      <c r="FIH73" s="0"/>
      <c r="FII73" s="0"/>
      <c r="FIJ73" s="0"/>
      <c r="FIK73" s="0"/>
      <c r="FIL73" s="0"/>
      <c r="FIM73" s="0"/>
      <c r="FIN73" s="0"/>
      <c r="FIO73" s="0"/>
      <c r="FIP73" s="0"/>
      <c r="FIQ73" s="0"/>
      <c r="FIR73" s="0"/>
      <c r="FIS73" s="0"/>
      <c r="FIT73" s="0"/>
      <c r="FIU73" s="0"/>
      <c r="FIV73" s="0"/>
      <c r="FIW73" s="0"/>
      <c r="FIX73" s="0"/>
      <c r="FIY73" s="0"/>
      <c r="FIZ73" s="0"/>
      <c r="FJA73" s="0"/>
      <c r="FJB73" s="0"/>
      <c r="FJC73" s="0"/>
      <c r="FJD73" s="0"/>
      <c r="FJE73" s="0"/>
      <c r="FJF73" s="0"/>
      <c r="FJG73" s="0"/>
      <c r="FJH73" s="0"/>
      <c r="FJI73" s="0"/>
      <c r="FJJ73" s="0"/>
      <c r="FJK73" s="0"/>
      <c r="FJL73" s="0"/>
      <c r="FJM73" s="0"/>
      <c r="FJN73" s="0"/>
      <c r="FJO73" s="0"/>
      <c r="FJP73" s="0"/>
      <c r="FJQ73" s="0"/>
      <c r="FJR73" s="0"/>
      <c r="FJS73" s="0"/>
      <c r="FJT73" s="0"/>
      <c r="FJU73" s="0"/>
      <c r="FJV73" s="0"/>
      <c r="FJW73" s="0"/>
      <c r="FJX73" s="0"/>
      <c r="FJY73" s="0"/>
      <c r="FJZ73" s="0"/>
      <c r="FKA73" s="0"/>
      <c r="FKB73" s="0"/>
      <c r="FKC73" s="0"/>
      <c r="FKD73" s="0"/>
      <c r="FKE73" s="0"/>
      <c r="FKF73" s="0"/>
      <c r="FKG73" s="0"/>
      <c r="FKH73" s="0"/>
      <c r="FKI73" s="0"/>
      <c r="FKJ73" s="0"/>
      <c r="FKK73" s="0"/>
      <c r="FKL73" s="0"/>
      <c r="FKM73" s="0"/>
      <c r="FKN73" s="0"/>
      <c r="FKO73" s="0"/>
      <c r="FKP73" s="0"/>
      <c r="FKQ73" s="0"/>
      <c r="FKR73" s="0"/>
      <c r="FKS73" s="0"/>
      <c r="FKT73" s="0"/>
      <c r="FKU73" s="0"/>
      <c r="FKV73" s="0"/>
      <c r="FKW73" s="0"/>
      <c r="FKX73" s="0"/>
      <c r="FKY73" s="0"/>
      <c r="FKZ73" s="0"/>
      <c r="FLA73" s="0"/>
      <c r="FLB73" s="0"/>
      <c r="FLC73" s="0"/>
      <c r="FLD73" s="0"/>
      <c r="FLE73" s="0"/>
      <c r="FLF73" s="0"/>
      <c r="FLG73" s="0"/>
      <c r="FLH73" s="0"/>
      <c r="FLI73" s="0"/>
      <c r="FLJ73" s="0"/>
      <c r="FLK73" s="0"/>
      <c r="FLL73" s="0"/>
      <c r="FLM73" s="0"/>
      <c r="FLN73" s="0"/>
      <c r="FLO73" s="0"/>
      <c r="FLP73" s="0"/>
      <c r="FLQ73" s="0"/>
      <c r="FLR73" s="0"/>
      <c r="FLS73" s="0"/>
      <c r="FLT73" s="0"/>
      <c r="FLU73" s="0"/>
      <c r="FLV73" s="0"/>
      <c r="FLW73" s="0"/>
      <c r="FLX73" s="0"/>
      <c r="FLY73" s="0"/>
      <c r="FLZ73" s="0"/>
      <c r="FMA73" s="0"/>
      <c r="FMB73" s="0"/>
      <c r="FMC73" s="0"/>
      <c r="FMD73" s="0"/>
      <c r="FME73" s="0"/>
      <c r="FMF73" s="0"/>
      <c r="FMG73" s="0"/>
      <c r="FMH73" s="0"/>
      <c r="FMI73" s="0"/>
      <c r="FMJ73" s="0"/>
      <c r="FMK73" s="0"/>
      <c r="FML73" s="0"/>
      <c r="FMM73" s="0"/>
      <c r="FMN73" s="0"/>
      <c r="FMO73" s="0"/>
      <c r="FMP73" s="0"/>
      <c r="FMQ73" s="0"/>
      <c r="FMR73" s="0"/>
      <c r="FMS73" s="0"/>
      <c r="FMT73" s="0"/>
      <c r="FMU73" s="0"/>
      <c r="FMV73" s="0"/>
      <c r="FMW73" s="0"/>
      <c r="FMX73" s="0"/>
      <c r="FMY73" s="0"/>
      <c r="FMZ73" s="0"/>
      <c r="FNA73" s="0"/>
      <c r="FNB73" s="0"/>
      <c r="FNC73" s="0"/>
      <c r="FND73" s="0"/>
      <c r="FNE73" s="0"/>
      <c r="FNF73" s="0"/>
      <c r="FNG73" s="0"/>
      <c r="FNH73" s="0"/>
      <c r="FNI73" s="0"/>
      <c r="FNJ73" s="0"/>
      <c r="FNK73" s="0"/>
      <c r="FNL73" s="0"/>
      <c r="FNM73" s="0"/>
      <c r="FNN73" s="0"/>
      <c r="FNO73" s="0"/>
      <c r="FNP73" s="0"/>
      <c r="FNQ73" s="0"/>
      <c r="FNR73" s="0"/>
      <c r="FNS73" s="0"/>
      <c r="FNT73" s="0"/>
      <c r="FNU73" s="0"/>
      <c r="FNV73" s="0"/>
      <c r="FNW73" s="0"/>
      <c r="FNX73" s="0"/>
      <c r="FNY73" s="0"/>
      <c r="FNZ73" s="0"/>
      <c r="FOA73" s="0"/>
      <c r="FOB73" s="0"/>
      <c r="FOC73" s="0"/>
      <c r="FOD73" s="0"/>
      <c r="FOE73" s="0"/>
      <c r="FOF73" s="0"/>
      <c r="FOG73" s="0"/>
      <c r="FOH73" s="0"/>
      <c r="FOI73" s="0"/>
      <c r="FOJ73" s="0"/>
      <c r="FOK73" s="0"/>
      <c r="FOL73" s="0"/>
      <c r="FOM73" s="0"/>
      <c r="FON73" s="0"/>
      <c r="FOO73" s="0"/>
      <c r="FOP73" s="0"/>
      <c r="FOQ73" s="0"/>
      <c r="FOR73" s="0"/>
      <c r="FOS73" s="0"/>
      <c r="FOT73" s="0"/>
      <c r="FOU73" s="0"/>
      <c r="FOV73" s="0"/>
      <c r="FOW73" s="0"/>
      <c r="FOX73" s="0"/>
      <c r="FOY73" s="0"/>
      <c r="FOZ73" s="0"/>
      <c r="FPA73" s="0"/>
      <c r="FPB73" s="0"/>
      <c r="FPC73" s="0"/>
      <c r="FPD73" s="0"/>
      <c r="FPE73" s="0"/>
      <c r="FPF73" s="0"/>
      <c r="FPG73" s="0"/>
      <c r="FPH73" s="0"/>
      <c r="FPI73" s="0"/>
      <c r="FPJ73" s="0"/>
      <c r="FPK73" s="0"/>
      <c r="FPL73" s="0"/>
      <c r="FPM73" s="0"/>
      <c r="FPN73" s="0"/>
      <c r="FPO73" s="0"/>
      <c r="FPP73" s="0"/>
      <c r="FPQ73" s="0"/>
      <c r="FPR73" s="0"/>
      <c r="FPS73" s="0"/>
      <c r="FPT73" s="0"/>
      <c r="FPU73" s="0"/>
      <c r="FPV73" s="0"/>
      <c r="FPW73" s="0"/>
      <c r="FPX73" s="0"/>
      <c r="FPY73" s="0"/>
      <c r="FPZ73" s="0"/>
      <c r="FQA73" s="0"/>
      <c r="FQB73" s="0"/>
      <c r="FQC73" s="0"/>
      <c r="FQD73" s="0"/>
      <c r="FQE73" s="0"/>
      <c r="FQF73" s="0"/>
      <c r="FQG73" s="0"/>
      <c r="FQH73" s="0"/>
      <c r="FQI73" s="0"/>
      <c r="FQJ73" s="0"/>
      <c r="FQK73" s="0"/>
      <c r="FQL73" s="0"/>
      <c r="FQM73" s="0"/>
      <c r="FQN73" s="0"/>
      <c r="FQO73" s="0"/>
      <c r="FQP73" s="0"/>
      <c r="FQQ73" s="0"/>
      <c r="FQR73" s="0"/>
      <c r="FQS73" s="0"/>
      <c r="FQT73" s="0"/>
      <c r="FQU73" s="0"/>
      <c r="FQV73" s="0"/>
      <c r="FQW73" s="0"/>
      <c r="FQX73" s="0"/>
      <c r="FQY73" s="0"/>
      <c r="FQZ73" s="0"/>
      <c r="FRA73" s="0"/>
      <c r="FRB73" s="0"/>
      <c r="FRC73" s="0"/>
      <c r="FRD73" s="0"/>
      <c r="FRE73" s="0"/>
      <c r="FRF73" s="0"/>
      <c r="FRG73" s="0"/>
      <c r="FRH73" s="0"/>
      <c r="FRI73" s="0"/>
      <c r="FRJ73" s="0"/>
      <c r="FRK73" s="0"/>
      <c r="FRL73" s="0"/>
      <c r="FRM73" s="0"/>
      <c r="FRN73" s="0"/>
      <c r="FRO73" s="0"/>
      <c r="FRP73" s="0"/>
      <c r="FRQ73" s="0"/>
      <c r="FRR73" s="0"/>
      <c r="FRS73" s="0"/>
      <c r="FRT73" s="0"/>
      <c r="FRU73" s="0"/>
      <c r="FRV73" s="0"/>
      <c r="FRW73" s="0"/>
      <c r="FRX73" s="0"/>
      <c r="FRY73" s="0"/>
      <c r="FRZ73" s="0"/>
      <c r="FSA73" s="0"/>
      <c r="FSB73" s="0"/>
      <c r="FSC73" s="0"/>
      <c r="FSD73" s="0"/>
      <c r="FSE73" s="0"/>
      <c r="FSF73" s="0"/>
      <c r="FSG73" s="0"/>
      <c r="FSH73" s="0"/>
      <c r="FSI73" s="0"/>
      <c r="FSJ73" s="0"/>
      <c r="FSK73" s="0"/>
      <c r="FSL73" s="0"/>
      <c r="FSM73" s="0"/>
      <c r="FSN73" s="0"/>
      <c r="FSO73" s="0"/>
      <c r="FSP73" s="0"/>
      <c r="FSQ73" s="0"/>
      <c r="FSR73" s="0"/>
      <c r="FSS73" s="0"/>
      <c r="FST73" s="0"/>
      <c r="FSU73" s="0"/>
      <c r="FSV73" s="0"/>
      <c r="FSW73" s="0"/>
      <c r="FSX73" s="0"/>
      <c r="FSY73" s="0"/>
      <c r="FSZ73" s="0"/>
      <c r="FTA73" s="0"/>
      <c r="FTB73" s="0"/>
      <c r="FTC73" s="0"/>
      <c r="FTD73" s="0"/>
      <c r="FTE73" s="0"/>
      <c r="FTF73" s="0"/>
      <c r="FTG73" s="0"/>
      <c r="FTH73" s="0"/>
      <c r="FTI73" s="0"/>
      <c r="FTJ73" s="0"/>
      <c r="FTK73" s="0"/>
      <c r="FTL73" s="0"/>
      <c r="FTM73" s="0"/>
      <c r="FTN73" s="0"/>
      <c r="FTO73" s="0"/>
      <c r="FTP73" s="0"/>
      <c r="FTQ73" s="0"/>
      <c r="FTR73" s="0"/>
      <c r="FTS73" s="0"/>
      <c r="FTT73" s="0"/>
      <c r="FTU73" s="0"/>
      <c r="FTV73" s="0"/>
      <c r="FTW73" s="0"/>
      <c r="FTX73" s="0"/>
      <c r="FTY73" s="0"/>
      <c r="FTZ73" s="0"/>
      <c r="FUA73" s="0"/>
      <c r="FUB73" s="0"/>
      <c r="FUC73" s="0"/>
      <c r="FUD73" s="0"/>
      <c r="FUE73" s="0"/>
      <c r="FUF73" s="0"/>
      <c r="FUG73" s="0"/>
      <c r="FUH73" s="0"/>
      <c r="FUI73" s="0"/>
      <c r="FUJ73" s="0"/>
      <c r="FUK73" s="0"/>
      <c r="FUL73" s="0"/>
      <c r="FUM73" s="0"/>
      <c r="FUN73" s="0"/>
      <c r="FUO73" s="0"/>
      <c r="FUP73" s="0"/>
      <c r="FUQ73" s="0"/>
      <c r="FUR73" s="0"/>
      <c r="FUS73" s="0"/>
      <c r="FUT73" s="0"/>
      <c r="FUU73" s="0"/>
      <c r="FUV73" s="0"/>
      <c r="FUW73" s="0"/>
      <c r="FUX73" s="0"/>
      <c r="FUY73" s="0"/>
      <c r="FUZ73" s="0"/>
      <c r="FVA73" s="0"/>
      <c r="FVB73" s="0"/>
      <c r="FVC73" s="0"/>
      <c r="FVD73" s="0"/>
      <c r="FVE73" s="0"/>
      <c r="FVF73" s="0"/>
      <c r="FVG73" s="0"/>
      <c r="FVH73" s="0"/>
      <c r="FVI73" s="0"/>
      <c r="FVJ73" s="0"/>
      <c r="FVK73" s="0"/>
      <c r="FVL73" s="0"/>
      <c r="FVM73" s="0"/>
      <c r="FVN73" s="0"/>
      <c r="FVO73" s="0"/>
      <c r="FVP73" s="0"/>
      <c r="FVQ73" s="0"/>
      <c r="FVR73" s="0"/>
      <c r="FVS73" s="0"/>
      <c r="FVT73" s="0"/>
      <c r="FVU73" s="0"/>
      <c r="FVV73" s="0"/>
      <c r="FVW73" s="0"/>
      <c r="FVX73" s="0"/>
      <c r="FVY73" s="0"/>
      <c r="FVZ73" s="0"/>
      <c r="FWA73" s="0"/>
      <c r="FWB73" s="0"/>
      <c r="FWC73" s="0"/>
      <c r="FWD73" s="0"/>
      <c r="FWE73" s="0"/>
      <c r="FWF73" s="0"/>
      <c r="FWG73" s="0"/>
      <c r="FWH73" s="0"/>
      <c r="FWI73" s="0"/>
      <c r="FWJ73" s="0"/>
      <c r="FWK73" s="0"/>
      <c r="FWL73" s="0"/>
      <c r="FWM73" s="0"/>
      <c r="FWN73" s="0"/>
      <c r="FWO73" s="0"/>
      <c r="FWP73" s="0"/>
      <c r="FWQ73" s="0"/>
      <c r="FWR73" s="0"/>
      <c r="FWS73" s="0"/>
      <c r="FWT73" s="0"/>
      <c r="FWU73" s="0"/>
      <c r="FWV73" s="0"/>
      <c r="FWW73" s="0"/>
      <c r="FWX73" s="0"/>
      <c r="FWY73" s="0"/>
      <c r="FWZ73" s="0"/>
      <c r="FXA73" s="0"/>
      <c r="FXB73" s="0"/>
      <c r="FXC73" s="0"/>
      <c r="FXD73" s="0"/>
      <c r="FXE73" s="0"/>
      <c r="FXF73" s="0"/>
      <c r="FXG73" s="0"/>
      <c r="FXH73" s="0"/>
      <c r="FXI73" s="0"/>
      <c r="FXJ73" s="0"/>
      <c r="FXK73" s="0"/>
      <c r="FXL73" s="0"/>
      <c r="FXM73" s="0"/>
      <c r="FXN73" s="0"/>
      <c r="FXO73" s="0"/>
      <c r="FXP73" s="0"/>
      <c r="FXQ73" s="0"/>
      <c r="FXR73" s="0"/>
      <c r="FXS73" s="0"/>
      <c r="FXT73" s="0"/>
      <c r="FXU73" s="0"/>
      <c r="FXV73" s="0"/>
      <c r="FXW73" s="0"/>
      <c r="FXX73" s="0"/>
      <c r="FXY73" s="0"/>
      <c r="FXZ73" s="0"/>
      <c r="FYA73" s="0"/>
      <c r="FYB73" s="0"/>
      <c r="FYC73" s="0"/>
      <c r="FYD73" s="0"/>
      <c r="FYE73" s="0"/>
      <c r="FYF73" s="0"/>
      <c r="FYG73" s="0"/>
      <c r="FYH73" s="0"/>
      <c r="FYI73" s="0"/>
      <c r="FYJ73" s="0"/>
      <c r="FYK73" s="0"/>
      <c r="FYL73" s="0"/>
      <c r="FYM73" s="0"/>
      <c r="FYN73" s="0"/>
      <c r="FYO73" s="0"/>
      <c r="FYP73" s="0"/>
      <c r="FYQ73" s="0"/>
      <c r="FYR73" s="0"/>
      <c r="FYS73" s="0"/>
      <c r="FYT73" s="0"/>
      <c r="FYU73" s="0"/>
      <c r="FYV73" s="0"/>
      <c r="FYW73" s="0"/>
      <c r="FYX73" s="0"/>
      <c r="FYY73" s="0"/>
      <c r="FYZ73" s="0"/>
      <c r="FZA73" s="0"/>
      <c r="FZB73" s="0"/>
      <c r="FZC73" s="0"/>
      <c r="FZD73" s="0"/>
      <c r="FZE73" s="0"/>
      <c r="FZF73" s="0"/>
      <c r="FZG73" s="0"/>
      <c r="FZH73" s="0"/>
      <c r="FZI73" s="0"/>
      <c r="FZJ73" s="0"/>
      <c r="FZK73" s="0"/>
      <c r="FZL73" s="0"/>
      <c r="FZM73" s="0"/>
      <c r="FZN73" s="0"/>
      <c r="FZO73" s="0"/>
      <c r="FZP73" s="0"/>
      <c r="FZQ73" s="0"/>
      <c r="FZR73" s="0"/>
      <c r="FZS73" s="0"/>
      <c r="FZT73" s="0"/>
      <c r="FZU73" s="0"/>
      <c r="FZV73" s="0"/>
      <c r="FZW73" s="0"/>
      <c r="FZX73" s="0"/>
      <c r="FZY73" s="0"/>
      <c r="FZZ73" s="0"/>
      <c r="GAA73" s="0"/>
      <c r="GAB73" s="0"/>
      <c r="GAC73" s="0"/>
      <c r="GAD73" s="0"/>
      <c r="GAE73" s="0"/>
      <c r="GAF73" s="0"/>
      <c r="GAG73" s="0"/>
      <c r="GAH73" s="0"/>
      <c r="GAI73" s="0"/>
      <c r="GAJ73" s="0"/>
      <c r="GAK73" s="0"/>
      <c r="GAL73" s="0"/>
      <c r="GAM73" s="0"/>
      <c r="GAN73" s="0"/>
      <c r="GAO73" s="0"/>
      <c r="GAP73" s="0"/>
      <c r="GAQ73" s="0"/>
      <c r="GAR73" s="0"/>
      <c r="GAS73" s="0"/>
      <c r="GAT73" s="0"/>
      <c r="GAU73" s="0"/>
      <c r="GAV73" s="0"/>
      <c r="GAW73" s="0"/>
      <c r="GAX73" s="0"/>
      <c r="GAY73" s="0"/>
      <c r="GAZ73" s="0"/>
      <c r="GBA73" s="0"/>
      <c r="GBB73" s="0"/>
      <c r="GBC73" s="0"/>
      <c r="GBD73" s="0"/>
      <c r="GBE73" s="0"/>
      <c r="GBF73" s="0"/>
      <c r="GBG73" s="0"/>
      <c r="GBH73" s="0"/>
      <c r="GBI73" s="0"/>
      <c r="GBJ73" s="0"/>
      <c r="GBK73" s="0"/>
      <c r="GBL73" s="0"/>
      <c r="GBM73" s="0"/>
      <c r="GBN73" s="0"/>
      <c r="GBO73" s="0"/>
      <c r="GBP73" s="0"/>
      <c r="GBQ73" s="0"/>
      <c r="GBR73" s="0"/>
      <c r="GBS73" s="0"/>
      <c r="GBT73" s="0"/>
      <c r="GBU73" s="0"/>
      <c r="GBV73" s="0"/>
      <c r="GBW73" s="0"/>
      <c r="GBX73" s="0"/>
      <c r="GBY73" s="0"/>
      <c r="GBZ73" s="0"/>
      <c r="GCA73" s="0"/>
      <c r="GCB73" s="0"/>
      <c r="GCC73" s="0"/>
      <c r="GCD73" s="0"/>
      <c r="GCE73" s="0"/>
      <c r="GCF73" s="0"/>
      <c r="GCG73" s="0"/>
      <c r="GCH73" s="0"/>
      <c r="GCI73" s="0"/>
      <c r="GCJ73" s="0"/>
      <c r="GCK73" s="0"/>
      <c r="GCL73" s="0"/>
      <c r="GCM73" s="0"/>
      <c r="GCN73" s="0"/>
      <c r="GCO73" s="0"/>
      <c r="GCP73" s="0"/>
      <c r="GCQ73" s="0"/>
      <c r="GCR73" s="0"/>
      <c r="GCS73" s="0"/>
      <c r="GCT73" s="0"/>
      <c r="GCU73" s="0"/>
      <c r="GCV73" s="0"/>
      <c r="GCW73" s="0"/>
      <c r="GCX73" s="0"/>
      <c r="GCY73" s="0"/>
      <c r="GCZ73" s="0"/>
      <c r="GDA73" s="0"/>
      <c r="GDB73" s="0"/>
      <c r="GDC73" s="0"/>
      <c r="GDD73" s="0"/>
      <c r="GDE73" s="0"/>
      <c r="GDF73" s="0"/>
      <c r="GDG73" s="0"/>
      <c r="GDH73" s="0"/>
      <c r="GDI73" s="0"/>
      <c r="GDJ73" s="0"/>
      <c r="GDK73" s="0"/>
      <c r="GDL73" s="0"/>
      <c r="GDM73" s="0"/>
      <c r="GDN73" s="0"/>
      <c r="GDO73" s="0"/>
      <c r="GDP73" s="0"/>
      <c r="GDQ73" s="0"/>
      <c r="GDR73" s="0"/>
      <c r="GDS73" s="0"/>
      <c r="GDT73" s="0"/>
      <c r="GDU73" s="0"/>
      <c r="GDV73" s="0"/>
      <c r="GDW73" s="0"/>
      <c r="GDX73" s="0"/>
      <c r="GDY73" s="0"/>
      <c r="GDZ73" s="0"/>
      <c r="GEA73" s="0"/>
      <c r="GEB73" s="0"/>
      <c r="GEC73" s="0"/>
      <c r="GED73" s="0"/>
      <c r="GEE73" s="0"/>
      <c r="GEF73" s="0"/>
      <c r="GEG73" s="0"/>
      <c r="GEH73" s="0"/>
      <c r="GEI73" s="0"/>
      <c r="GEJ73" s="0"/>
      <c r="GEK73" s="0"/>
      <c r="GEL73" s="0"/>
      <c r="GEM73" s="0"/>
      <c r="GEN73" s="0"/>
      <c r="GEO73" s="0"/>
      <c r="GEP73" s="0"/>
      <c r="GEQ73" s="0"/>
      <c r="GER73" s="0"/>
      <c r="GES73" s="0"/>
      <c r="GET73" s="0"/>
      <c r="GEU73" s="0"/>
      <c r="GEV73" s="0"/>
      <c r="GEW73" s="0"/>
      <c r="GEX73" s="0"/>
      <c r="GEY73" s="0"/>
      <c r="GEZ73" s="0"/>
      <c r="GFA73" s="0"/>
      <c r="GFB73" s="0"/>
      <c r="GFC73" s="0"/>
      <c r="GFD73" s="0"/>
      <c r="GFE73" s="0"/>
      <c r="GFF73" s="0"/>
      <c r="GFG73" s="0"/>
      <c r="GFH73" s="0"/>
      <c r="GFI73" s="0"/>
      <c r="GFJ73" s="0"/>
      <c r="GFK73" s="0"/>
      <c r="GFL73" s="0"/>
      <c r="GFM73" s="0"/>
      <c r="GFN73" s="0"/>
      <c r="GFO73" s="0"/>
      <c r="GFP73" s="0"/>
      <c r="GFQ73" s="0"/>
      <c r="GFR73" s="0"/>
      <c r="GFS73" s="0"/>
      <c r="GFT73" s="0"/>
      <c r="GFU73" s="0"/>
      <c r="GFV73" s="0"/>
      <c r="GFW73" s="0"/>
      <c r="GFX73" s="0"/>
      <c r="GFY73" s="0"/>
      <c r="GFZ73" s="0"/>
      <c r="GGA73" s="0"/>
      <c r="GGB73" s="0"/>
      <c r="GGC73" s="0"/>
      <c r="GGD73" s="0"/>
      <c r="GGE73" s="0"/>
      <c r="GGF73" s="0"/>
      <c r="GGG73" s="0"/>
      <c r="GGH73" s="0"/>
      <c r="GGI73" s="0"/>
      <c r="GGJ73" s="0"/>
      <c r="GGK73" s="0"/>
      <c r="GGL73" s="0"/>
      <c r="GGM73" s="0"/>
      <c r="GGN73" s="0"/>
      <c r="GGO73" s="0"/>
      <c r="GGP73" s="0"/>
      <c r="GGQ73" s="0"/>
      <c r="GGR73" s="0"/>
      <c r="GGS73" s="0"/>
      <c r="GGT73" s="0"/>
      <c r="GGU73" s="0"/>
      <c r="GGV73" s="0"/>
      <c r="GGW73" s="0"/>
      <c r="GGX73" s="0"/>
      <c r="GGY73" s="0"/>
      <c r="GGZ73" s="0"/>
      <c r="GHA73" s="0"/>
      <c r="GHB73" s="0"/>
      <c r="GHC73" s="0"/>
      <c r="GHD73" s="0"/>
      <c r="GHE73" s="0"/>
      <c r="GHF73" s="0"/>
      <c r="GHG73" s="0"/>
      <c r="GHH73" s="0"/>
      <c r="GHI73" s="0"/>
      <c r="GHJ73" s="0"/>
      <c r="GHK73" s="0"/>
      <c r="GHL73" s="0"/>
      <c r="GHM73" s="0"/>
      <c r="GHN73" s="0"/>
      <c r="GHO73" s="0"/>
      <c r="GHP73" s="0"/>
      <c r="GHQ73" s="0"/>
      <c r="GHR73" s="0"/>
      <c r="GHS73" s="0"/>
      <c r="GHT73" s="0"/>
      <c r="GHU73" s="0"/>
      <c r="GHV73" s="0"/>
      <c r="GHW73" s="0"/>
      <c r="GHX73" s="0"/>
      <c r="GHY73" s="0"/>
      <c r="GHZ73" s="0"/>
      <c r="GIA73" s="0"/>
      <c r="GIB73" s="0"/>
      <c r="GIC73" s="0"/>
      <c r="GID73" s="0"/>
      <c r="GIE73" s="0"/>
      <c r="GIF73" s="0"/>
      <c r="GIG73" s="0"/>
      <c r="GIH73" s="0"/>
      <c r="GII73" s="0"/>
      <c r="GIJ73" s="0"/>
      <c r="GIK73" s="0"/>
      <c r="GIL73" s="0"/>
      <c r="GIM73" s="0"/>
      <c r="GIN73" s="0"/>
      <c r="GIO73" s="0"/>
      <c r="GIP73" s="0"/>
      <c r="GIQ73" s="0"/>
      <c r="GIR73" s="0"/>
      <c r="GIS73" s="0"/>
      <c r="GIT73" s="0"/>
      <c r="GIU73" s="0"/>
      <c r="GIV73" s="0"/>
      <c r="GIW73" s="0"/>
      <c r="GIX73" s="0"/>
      <c r="GIY73" s="0"/>
      <c r="GIZ73" s="0"/>
      <c r="GJA73" s="0"/>
      <c r="GJB73" s="0"/>
      <c r="GJC73" s="0"/>
      <c r="GJD73" s="0"/>
      <c r="GJE73" s="0"/>
      <c r="GJF73" s="0"/>
      <c r="GJG73" s="0"/>
      <c r="GJH73" s="0"/>
      <c r="GJI73" s="0"/>
      <c r="GJJ73" s="0"/>
      <c r="GJK73" s="0"/>
      <c r="GJL73" s="0"/>
      <c r="GJM73" s="0"/>
      <c r="GJN73" s="0"/>
      <c r="GJO73" s="0"/>
      <c r="GJP73" s="0"/>
      <c r="GJQ73" s="0"/>
      <c r="GJR73" s="0"/>
      <c r="GJS73" s="0"/>
      <c r="GJT73" s="0"/>
      <c r="GJU73" s="0"/>
      <c r="GJV73" s="0"/>
      <c r="GJW73" s="0"/>
      <c r="GJX73" s="0"/>
      <c r="GJY73" s="0"/>
      <c r="GJZ73" s="0"/>
      <c r="GKA73" s="0"/>
      <c r="GKB73" s="0"/>
      <c r="GKC73" s="0"/>
      <c r="GKD73" s="0"/>
      <c r="GKE73" s="0"/>
      <c r="GKF73" s="0"/>
      <c r="GKG73" s="0"/>
      <c r="GKH73" s="0"/>
      <c r="GKI73" s="0"/>
      <c r="GKJ73" s="0"/>
      <c r="GKK73" s="0"/>
      <c r="GKL73" s="0"/>
      <c r="GKM73" s="0"/>
      <c r="GKN73" s="0"/>
      <c r="GKO73" s="0"/>
      <c r="GKP73" s="0"/>
      <c r="GKQ73" s="0"/>
      <c r="GKR73" s="0"/>
      <c r="GKS73" s="0"/>
      <c r="GKT73" s="0"/>
      <c r="GKU73" s="0"/>
      <c r="GKV73" s="0"/>
      <c r="GKW73" s="0"/>
      <c r="GKX73" s="0"/>
      <c r="GKY73" s="0"/>
      <c r="GKZ73" s="0"/>
      <c r="GLA73" s="0"/>
      <c r="GLB73" s="0"/>
      <c r="GLC73" s="0"/>
      <c r="GLD73" s="0"/>
      <c r="GLE73" s="0"/>
      <c r="GLF73" s="0"/>
      <c r="GLG73" s="0"/>
      <c r="GLH73" s="0"/>
      <c r="GLI73" s="0"/>
      <c r="GLJ73" s="0"/>
      <c r="GLK73" s="0"/>
      <c r="GLL73" s="0"/>
      <c r="GLM73" s="0"/>
      <c r="GLN73" s="0"/>
      <c r="GLO73" s="0"/>
      <c r="GLP73" s="0"/>
      <c r="GLQ73" s="0"/>
      <c r="GLR73" s="0"/>
      <c r="GLS73" s="0"/>
      <c r="GLT73" s="0"/>
      <c r="GLU73" s="0"/>
      <c r="GLV73" s="0"/>
      <c r="GLW73" s="0"/>
      <c r="GLX73" s="0"/>
      <c r="GLY73" s="0"/>
      <c r="GLZ73" s="0"/>
      <c r="GMA73" s="0"/>
      <c r="GMB73" s="0"/>
      <c r="GMC73" s="0"/>
      <c r="GMD73" s="0"/>
      <c r="GME73" s="0"/>
      <c r="GMF73" s="0"/>
      <c r="GMG73" s="0"/>
      <c r="GMH73" s="0"/>
      <c r="GMI73" s="0"/>
      <c r="GMJ73" s="0"/>
      <c r="GMK73" s="0"/>
      <c r="GML73" s="0"/>
      <c r="GMM73" s="0"/>
      <c r="GMN73" s="0"/>
      <c r="GMO73" s="0"/>
      <c r="GMP73" s="0"/>
      <c r="GMQ73" s="0"/>
      <c r="GMR73" s="0"/>
      <c r="GMS73" s="0"/>
      <c r="GMT73" s="0"/>
      <c r="GMU73" s="0"/>
      <c r="GMV73" s="0"/>
      <c r="GMW73" s="0"/>
      <c r="GMX73" s="0"/>
      <c r="GMY73" s="0"/>
      <c r="GMZ73" s="0"/>
      <c r="GNA73" s="0"/>
      <c r="GNB73" s="0"/>
      <c r="GNC73" s="0"/>
      <c r="GND73" s="0"/>
      <c r="GNE73" s="0"/>
      <c r="GNF73" s="0"/>
      <c r="GNG73" s="0"/>
      <c r="GNH73" s="0"/>
      <c r="GNI73" s="0"/>
      <c r="GNJ73" s="0"/>
      <c r="GNK73" s="0"/>
      <c r="GNL73" s="0"/>
      <c r="GNM73" s="0"/>
      <c r="GNN73" s="0"/>
      <c r="GNO73" s="0"/>
      <c r="GNP73" s="0"/>
      <c r="GNQ73" s="0"/>
      <c r="GNR73" s="0"/>
      <c r="GNS73" s="0"/>
      <c r="GNT73" s="0"/>
      <c r="GNU73" s="0"/>
      <c r="GNV73" s="0"/>
      <c r="GNW73" s="0"/>
      <c r="GNX73" s="0"/>
      <c r="GNY73" s="0"/>
      <c r="GNZ73" s="0"/>
      <c r="GOA73" s="0"/>
      <c r="GOB73" s="0"/>
      <c r="GOC73" s="0"/>
      <c r="GOD73" s="0"/>
      <c r="GOE73" s="0"/>
      <c r="GOF73" s="0"/>
      <c r="GOG73" s="0"/>
      <c r="GOH73" s="0"/>
      <c r="GOI73" s="0"/>
      <c r="GOJ73" s="0"/>
      <c r="GOK73" s="0"/>
      <c r="GOL73" s="0"/>
      <c r="GOM73" s="0"/>
      <c r="GON73" s="0"/>
      <c r="GOO73" s="0"/>
      <c r="GOP73" s="0"/>
      <c r="GOQ73" s="0"/>
      <c r="GOR73" s="0"/>
      <c r="GOS73" s="0"/>
      <c r="GOT73" s="0"/>
      <c r="GOU73" s="0"/>
      <c r="GOV73" s="0"/>
      <c r="GOW73" s="0"/>
      <c r="GOX73" s="0"/>
      <c r="GOY73" s="0"/>
      <c r="GOZ73" s="0"/>
      <c r="GPA73" s="0"/>
      <c r="GPB73" s="0"/>
      <c r="GPC73" s="0"/>
      <c r="GPD73" s="0"/>
      <c r="GPE73" s="0"/>
      <c r="GPF73" s="0"/>
      <c r="GPG73" s="0"/>
      <c r="GPH73" s="0"/>
      <c r="GPI73" s="0"/>
      <c r="GPJ73" s="0"/>
      <c r="GPK73" s="0"/>
      <c r="GPL73" s="0"/>
      <c r="GPM73" s="0"/>
      <c r="GPN73" s="0"/>
      <c r="GPO73" s="0"/>
      <c r="GPP73" s="0"/>
      <c r="GPQ73" s="0"/>
      <c r="GPR73" s="0"/>
      <c r="GPS73" s="0"/>
      <c r="GPT73" s="0"/>
      <c r="GPU73" s="0"/>
      <c r="GPV73" s="0"/>
      <c r="GPW73" s="0"/>
      <c r="GPX73" s="0"/>
      <c r="GPY73" s="0"/>
      <c r="GPZ73" s="0"/>
      <c r="GQA73" s="0"/>
      <c r="GQB73" s="0"/>
      <c r="GQC73" s="0"/>
      <c r="GQD73" s="0"/>
      <c r="GQE73" s="0"/>
      <c r="GQF73" s="0"/>
      <c r="GQG73" s="0"/>
      <c r="GQH73" s="0"/>
      <c r="GQI73" s="0"/>
      <c r="GQJ73" s="0"/>
      <c r="GQK73" s="0"/>
      <c r="GQL73" s="0"/>
      <c r="GQM73" s="0"/>
      <c r="GQN73" s="0"/>
      <c r="GQO73" s="0"/>
      <c r="GQP73" s="0"/>
      <c r="GQQ73" s="0"/>
      <c r="GQR73" s="0"/>
      <c r="GQS73" s="0"/>
      <c r="GQT73" s="0"/>
      <c r="GQU73" s="0"/>
      <c r="GQV73" s="0"/>
      <c r="GQW73" s="0"/>
      <c r="GQX73" s="0"/>
      <c r="GQY73" s="0"/>
      <c r="GQZ73" s="0"/>
      <c r="GRA73" s="0"/>
      <c r="GRB73" s="0"/>
      <c r="GRC73" s="0"/>
      <c r="GRD73" s="0"/>
      <c r="GRE73" s="0"/>
      <c r="GRF73" s="0"/>
      <c r="GRG73" s="0"/>
      <c r="GRH73" s="0"/>
      <c r="GRI73" s="0"/>
      <c r="GRJ73" s="0"/>
      <c r="GRK73" s="0"/>
      <c r="GRL73" s="0"/>
      <c r="GRM73" s="0"/>
      <c r="GRN73" s="0"/>
      <c r="GRO73" s="0"/>
      <c r="GRP73" s="0"/>
      <c r="GRQ73" s="0"/>
      <c r="GRR73" s="0"/>
      <c r="GRS73" s="0"/>
      <c r="GRT73" s="0"/>
      <c r="GRU73" s="0"/>
      <c r="GRV73" s="0"/>
      <c r="GRW73" s="0"/>
      <c r="GRX73" s="0"/>
      <c r="GRY73" s="0"/>
      <c r="GRZ73" s="0"/>
      <c r="GSA73" s="0"/>
      <c r="GSB73" s="0"/>
      <c r="GSC73" s="0"/>
      <c r="GSD73" s="0"/>
      <c r="GSE73" s="0"/>
      <c r="GSF73" s="0"/>
      <c r="GSG73" s="0"/>
      <c r="GSH73" s="0"/>
      <c r="GSI73" s="0"/>
      <c r="GSJ73" s="0"/>
      <c r="GSK73" s="0"/>
      <c r="GSL73" s="0"/>
      <c r="GSM73" s="0"/>
      <c r="GSN73" s="0"/>
      <c r="GSO73" s="0"/>
      <c r="GSP73" s="0"/>
      <c r="GSQ73" s="0"/>
      <c r="GSR73" s="0"/>
      <c r="GSS73" s="0"/>
      <c r="GST73" s="0"/>
      <c r="GSU73" s="0"/>
      <c r="GSV73" s="0"/>
      <c r="GSW73" s="0"/>
      <c r="GSX73" s="0"/>
      <c r="GSY73" s="0"/>
      <c r="GSZ73" s="0"/>
      <c r="GTA73" s="0"/>
      <c r="GTB73" s="0"/>
      <c r="GTC73" s="0"/>
      <c r="GTD73" s="0"/>
      <c r="GTE73" s="0"/>
      <c r="GTF73" s="0"/>
      <c r="GTG73" s="0"/>
      <c r="GTH73" s="0"/>
      <c r="GTI73" s="0"/>
      <c r="GTJ73" s="0"/>
      <c r="GTK73" s="0"/>
      <c r="GTL73" s="0"/>
      <c r="GTM73" s="0"/>
      <c r="GTN73" s="0"/>
      <c r="GTO73" s="0"/>
      <c r="GTP73" s="0"/>
      <c r="GTQ73" s="0"/>
      <c r="GTR73" s="0"/>
      <c r="GTS73" s="0"/>
      <c r="GTT73" s="0"/>
      <c r="GTU73" s="0"/>
      <c r="GTV73" s="0"/>
      <c r="GTW73" s="0"/>
      <c r="GTX73" s="0"/>
      <c r="GTY73" s="0"/>
      <c r="GTZ73" s="0"/>
      <c r="GUA73" s="0"/>
      <c r="GUB73" s="0"/>
      <c r="GUC73" s="0"/>
      <c r="GUD73" s="0"/>
      <c r="GUE73" s="0"/>
      <c r="GUF73" s="0"/>
      <c r="GUG73" s="0"/>
      <c r="GUH73" s="0"/>
      <c r="GUI73" s="0"/>
      <c r="GUJ73" s="0"/>
      <c r="GUK73" s="0"/>
      <c r="GUL73" s="0"/>
      <c r="GUM73" s="0"/>
      <c r="GUN73" s="0"/>
      <c r="GUO73" s="0"/>
      <c r="GUP73" s="0"/>
      <c r="GUQ73" s="0"/>
      <c r="GUR73" s="0"/>
      <c r="GUS73" s="0"/>
      <c r="GUT73" s="0"/>
      <c r="GUU73" s="0"/>
      <c r="GUV73" s="0"/>
      <c r="GUW73" s="0"/>
      <c r="GUX73" s="0"/>
      <c r="GUY73" s="0"/>
      <c r="GUZ73" s="0"/>
      <c r="GVA73" s="0"/>
      <c r="GVB73" s="0"/>
      <c r="GVC73" s="0"/>
      <c r="GVD73" s="0"/>
      <c r="GVE73" s="0"/>
      <c r="GVF73" s="0"/>
      <c r="GVG73" s="0"/>
      <c r="GVH73" s="0"/>
      <c r="GVI73" s="0"/>
      <c r="GVJ73" s="0"/>
      <c r="GVK73" s="0"/>
      <c r="GVL73" s="0"/>
      <c r="GVM73" s="0"/>
      <c r="GVN73" s="0"/>
      <c r="GVO73" s="0"/>
      <c r="GVP73" s="0"/>
      <c r="GVQ73" s="0"/>
      <c r="GVR73" s="0"/>
      <c r="GVS73" s="0"/>
      <c r="GVT73" s="0"/>
      <c r="GVU73" s="0"/>
      <c r="GVV73" s="0"/>
      <c r="GVW73" s="0"/>
      <c r="GVX73" s="0"/>
      <c r="GVY73" s="0"/>
      <c r="GVZ73" s="0"/>
      <c r="GWA73" s="0"/>
      <c r="GWB73" s="0"/>
      <c r="GWC73" s="0"/>
      <c r="GWD73" s="0"/>
      <c r="GWE73" s="0"/>
      <c r="GWF73" s="0"/>
      <c r="GWG73" s="0"/>
      <c r="GWH73" s="0"/>
      <c r="GWI73" s="0"/>
      <c r="GWJ73" s="0"/>
      <c r="GWK73" s="0"/>
      <c r="GWL73" s="0"/>
      <c r="GWM73" s="0"/>
      <c r="GWN73" s="0"/>
      <c r="GWO73" s="0"/>
      <c r="GWP73" s="0"/>
      <c r="GWQ73" s="0"/>
      <c r="GWR73" s="0"/>
      <c r="GWS73" s="0"/>
      <c r="GWT73" s="0"/>
      <c r="GWU73" s="0"/>
      <c r="GWV73" s="0"/>
      <c r="GWW73" s="0"/>
      <c r="GWX73" s="0"/>
      <c r="GWY73" s="0"/>
      <c r="GWZ73" s="0"/>
      <c r="GXA73" s="0"/>
      <c r="GXB73" s="0"/>
      <c r="GXC73" s="0"/>
      <c r="GXD73" s="0"/>
      <c r="GXE73" s="0"/>
      <c r="GXF73" s="0"/>
      <c r="GXG73" s="0"/>
      <c r="GXH73" s="0"/>
      <c r="GXI73" s="0"/>
      <c r="GXJ73" s="0"/>
      <c r="GXK73" s="0"/>
      <c r="GXL73" s="0"/>
      <c r="GXM73" s="0"/>
      <c r="GXN73" s="0"/>
      <c r="GXO73" s="0"/>
      <c r="GXP73" s="0"/>
      <c r="GXQ73" s="0"/>
      <c r="GXR73" s="0"/>
      <c r="GXS73" s="0"/>
      <c r="GXT73" s="0"/>
      <c r="GXU73" s="0"/>
      <c r="GXV73" s="0"/>
      <c r="GXW73" s="0"/>
      <c r="GXX73" s="0"/>
      <c r="GXY73" s="0"/>
      <c r="GXZ73" s="0"/>
      <c r="GYA73" s="0"/>
      <c r="GYB73" s="0"/>
      <c r="GYC73" s="0"/>
      <c r="GYD73" s="0"/>
      <c r="GYE73" s="0"/>
      <c r="GYF73" s="0"/>
      <c r="GYG73" s="0"/>
      <c r="GYH73" s="0"/>
      <c r="GYI73" s="0"/>
      <c r="GYJ73" s="0"/>
      <c r="GYK73" s="0"/>
      <c r="GYL73" s="0"/>
      <c r="GYM73" s="0"/>
      <c r="GYN73" s="0"/>
      <c r="GYO73" s="0"/>
      <c r="GYP73" s="0"/>
      <c r="GYQ73" s="0"/>
      <c r="GYR73" s="0"/>
      <c r="GYS73" s="0"/>
      <c r="GYT73" s="0"/>
      <c r="GYU73" s="0"/>
      <c r="GYV73" s="0"/>
      <c r="GYW73" s="0"/>
      <c r="GYX73" s="0"/>
      <c r="GYY73" s="0"/>
      <c r="GYZ73" s="0"/>
      <c r="GZA73" s="0"/>
      <c r="GZB73" s="0"/>
      <c r="GZC73" s="0"/>
      <c r="GZD73" s="0"/>
      <c r="GZE73" s="0"/>
      <c r="GZF73" s="0"/>
      <c r="GZG73" s="0"/>
      <c r="GZH73" s="0"/>
      <c r="GZI73" s="0"/>
      <c r="GZJ73" s="0"/>
      <c r="GZK73" s="0"/>
      <c r="GZL73" s="0"/>
      <c r="GZM73" s="0"/>
      <c r="GZN73" s="0"/>
      <c r="GZO73" s="0"/>
      <c r="GZP73" s="0"/>
      <c r="GZQ73" s="0"/>
      <c r="GZR73" s="0"/>
      <c r="GZS73" s="0"/>
      <c r="GZT73" s="0"/>
      <c r="GZU73" s="0"/>
      <c r="GZV73" s="0"/>
      <c r="GZW73" s="0"/>
      <c r="GZX73" s="0"/>
      <c r="GZY73" s="0"/>
      <c r="GZZ73" s="0"/>
      <c r="HAA73" s="0"/>
      <c r="HAB73" s="0"/>
      <c r="HAC73" s="0"/>
      <c r="HAD73" s="0"/>
      <c r="HAE73" s="0"/>
      <c r="HAF73" s="0"/>
      <c r="HAG73" s="0"/>
      <c r="HAH73" s="0"/>
      <c r="HAI73" s="0"/>
      <c r="HAJ73" s="0"/>
      <c r="HAK73" s="0"/>
      <c r="HAL73" s="0"/>
      <c r="HAM73" s="0"/>
      <c r="HAN73" s="0"/>
      <c r="HAO73" s="0"/>
      <c r="HAP73" s="0"/>
      <c r="HAQ73" s="0"/>
      <c r="HAR73" s="0"/>
      <c r="HAS73" s="0"/>
      <c r="HAT73" s="0"/>
      <c r="HAU73" s="0"/>
      <c r="HAV73" s="0"/>
      <c r="HAW73" s="0"/>
      <c r="HAX73" s="0"/>
      <c r="HAY73" s="0"/>
      <c r="HAZ73" s="0"/>
      <c r="HBA73" s="0"/>
      <c r="HBB73" s="0"/>
      <c r="HBC73" s="0"/>
      <c r="HBD73" s="0"/>
      <c r="HBE73" s="0"/>
      <c r="HBF73" s="0"/>
      <c r="HBG73" s="0"/>
      <c r="HBH73" s="0"/>
      <c r="HBI73" s="0"/>
      <c r="HBJ73" s="0"/>
      <c r="HBK73" s="0"/>
      <c r="HBL73" s="0"/>
      <c r="HBM73" s="0"/>
      <c r="HBN73" s="0"/>
      <c r="HBO73" s="0"/>
      <c r="HBP73" s="0"/>
      <c r="HBQ73" s="0"/>
      <c r="HBR73" s="0"/>
      <c r="HBS73" s="0"/>
      <c r="HBT73" s="0"/>
      <c r="HBU73" s="0"/>
      <c r="HBV73" s="0"/>
      <c r="HBW73" s="0"/>
      <c r="HBX73" s="0"/>
      <c r="HBY73" s="0"/>
      <c r="HBZ73" s="0"/>
      <c r="HCA73" s="0"/>
      <c r="HCB73" s="0"/>
      <c r="HCC73" s="0"/>
      <c r="HCD73" s="0"/>
      <c r="HCE73" s="0"/>
      <c r="HCF73" s="0"/>
      <c r="HCG73" s="0"/>
      <c r="HCH73" s="0"/>
      <c r="HCI73" s="0"/>
      <c r="HCJ73" s="0"/>
      <c r="HCK73" s="0"/>
      <c r="HCL73" s="0"/>
      <c r="HCM73" s="0"/>
      <c r="HCN73" s="0"/>
      <c r="HCO73" s="0"/>
      <c r="HCP73" s="0"/>
      <c r="HCQ73" s="0"/>
      <c r="HCR73" s="0"/>
      <c r="HCS73" s="0"/>
      <c r="HCT73" s="0"/>
      <c r="HCU73" s="0"/>
      <c r="HCV73" s="0"/>
      <c r="HCW73" s="0"/>
      <c r="HCX73" s="0"/>
      <c r="HCY73" s="0"/>
      <c r="HCZ73" s="0"/>
      <c r="HDA73" s="0"/>
      <c r="HDB73" s="0"/>
      <c r="HDC73" s="0"/>
      <c r="HDD73" s="0"/>
      <c r="HDE73" s="0"/>
      <c r="HDF73" s="0"/>
      <c r="HDG73" s="0"/>
      <c r="HDH73" s="0"/>
      <c r="HDI73" s="0"/>
      <c r="HDJ73" s="0"/>
      <c r="HDK73" s="0"/>
      <c r="HDL73" s="0"/>
      <c r="HDM73" s="0"/>
      <c r="HDN73" s="0"/>
      <c r="HDO73" s="0"/>
      <c r="HDP73" s="0"/>
      <c r="HDQ73" s="0"/>
      <c r="HDR73" s="0"/>
      <c r="HDS73" s="0"/>
      <c r="HDT73" s="0"/>
      <c r="HDU73" s="0"/>
      <c r="HDV73" s="0"/>
      <c r="HDW73" s="0"/>
      <c r="HDX73" s="0"/>
      <c r="HDY73" s="0"/>
      <c r="HDZ73" s="0"/>
      <c r="HEA73" s="0"/>
      <c r="HEB73" s="0"/>
      <c r="HEC73" s="0"/>
      <c r="HED73" s="0"/>
      <c r="HEE73" s="0"/>
      <c r="HEF73" s="0"/>
      <c r="HEG73" s="0"/>
      <c r="HEH73" s="0"/>
      <c r="HEI73" s="0"/>
      <c r="HEJ73" s="0"/>
      <c r="HEK73" s="0"/>
      <c r="HEL73" s="0"/>
      <c r="HEM73" s="0"/>
      <c r="HEN73" s="0"/>
      <c r="HEO73" s="0"/>
      <c r="HEP73" s="0"/>
      <c r="HEQ73" s="0"/>
      <c r="HER73" s="0"/>
      <c r="HES73" s="0"/>
      <c r="HET73" s="0"/>
      <c r="HEU73" s="0"/>
      <c r="HEV73" s="0"/>
      <c r="HEW73" s="0"/>
      <c r="HEX73" s="0"/>
      <c r="HEY73" s="0"/>
      <c r="HEZ73" s="0"/>
      <c r="HFA73" s="0"/>
      <c r="HFB73" s="0"/>
      <c r="HFC73" s="0"/>
      <c r="HFD73" s="0"/>
      <c r="HFE73" s="0"/>
      <c r="HFF73" s="0"/>
      <c r="HFG73" s="0"/>
      <c r="HFH73" s="0"/>
      <c r="HFI73" s="0"/>
      <c r="HFJ73" s="0"/>
      <c r="HFK73" s="0"/>
      <c r="HFL73" s="0"/>
      <c r="HFM73" s="0"/>
      <c r="HFN73" s="0"/>
      <c r="HFO73" s="0"/>
      <c r="HFP73" s="0"/>
      <c r="HFQ73" s="0"/>
      <c r="HFR73" s="0"/>
      <c r="HFS73" s="0"/>
      <c r="HFT73" s="0"/>
      <c r="HFU73" s="0"/>
      <c r="HFV73" s="0"/>
      <c r="HFW73" s="0"/>
      <c r="HFX73" s="0"/>
      <c r="HFY73" s="0"/>
      <c r="HFZ73" s="0"/>
      <c r="HGA73" s="0"/>
      <c r="HGB73" s="0"/>
      <c r="HGC73" s="0"/>
      <c r="HGD73" s="0"/>
      <c r="HGE73" s="0"/>
      <c r="HGF73" s="0"/>
      <c r="HGG73" s="0"/>
      <c r="HGH73" s="0"/>
      <c r="HGI73" s="0"/>
      <c r="HGJ73" s="0"/>
      <c r="HGK73" s="0"/>
      <c r="HGL73" s="0"/>
      <c r="HGM73" s="0"/>
      <c r="HGN73" s="0"/>
      <c r="HGO73" s="0"/>
      <c r="HGP73" s="0"/>
      <c r="HGQ73" s="0"/>
      <c r="HGR73" s="0"/>
      <c r="HGS73" s="0"/>
      <c r="HGT73" s="0"/>
      <c r="HGU73" s="0"/>
      <c r="HGV73" s="0"/>
      <c r="HGW73" s="0"/>
      <c r="HGX73" s="0"/>
      <c r="HGY73" s="0"/>
      <c r="HGZ73" s="0"/>
      <c r="HHA73" s="0"/>
      <c r="HHB73" s="0"/>
      <c r="HHC73" s="0"/>
      <c r="HHD73" s="0"/>
      <c r="HHE73" s="0"/>
      <c r="HHF73" s="0"/>
      <c r="HHG73" s="0"/>
      <c r="HHH73" s="0"/>
      <c r="HHI73" s="0"/>
      <c r="HHJ73" s="0"/>
      <c r="HHK73" s="0"/>
      <c r="HHL73" s="0"/>
      <c r="HHM73" s="0"/>
      <c r="HHN73" s="0"/>
      <c r="HHO73" s="0"/>
      <c r="HHP73" s="0"/>
      <c r="HHQ73" s="0"/>
      <c r="HHR73" s="0"/>
      <c r="HHS73" s="0"/>
      <c r="HHT73" s="0"/>
      <c r="HHU73" s="0"/>
      <c r="HHV73" s="0"/>
      <c r="HHW73" s="0"/>
      <c r="HHX73" s="0"/>
      <c r="HHY73" s="0"/>
      <c r="HHZ73" s="0"/>
      <c r="HIA73" s="0"/>
      <c r="HIB73" s="0"/>
      <c r="HIC73" s="0"/>
      <c r="HID73" s="0"/>
      <c r="HIE73" s="0"/>
      <c r="HIF73" s="0"/>
      <c r="HIG73" s="0"/>
      <c r="HIH73" s="0"/>
      <c r="HII73" s="0"/>
      <c r="HIJ73" s="0"/>
      <c r="HIK73" s="0"/>
      <c r="HIL73" s="0"/>
      <c r="HIM73" s="0"/>
      <c r="HIN73" s="0"/>
      <c r="HIO73" s="0"/>
      <c r="HIP73" s="0"/>
      <c r="HIQ73" s="0"/>
      <c r="HIR73" s="0"/>
      <c r="HIS73" s="0"/>
      <c r="HIT73" s="0"/>
      <c r="HIU73" s="0"/>
      <c r="HIV73" s="0"/>
      <c r="HIW73" s="0"/>
      <c r="HIX73" s="0"/>
      <c r="HIY73" s="0"/>
      <c r="HIZ73" s="0"/>
      <c r="HJA73" s="0"/>
      <c r="HJB73" s="0"/>
      <c r="HJC73" s="0"/>
      <c r="HJD73" s="0"/>
      <c r="HJE73" s="0"/>
      <c r="HJF73" s="0"/>
      <c r="HJG73" s="0"/>
      <c r="HJH73" s="0"/>
      <c r="HJI73" s="0"/>
      <c r="HJJ73" s="0"/>
      <c r="HJK73" s="0"/>
      <c r="HJL73" s="0"/>
      <c r="HJM73" s="0"/>
      <c r="HJN73" s="0"/>
      <c r="HJO73" s="0"/>
      <c r="HJP73" s="0"/>
      <c r="HJQ73" s="0"/>
      <c r="HJR73" s="0"/>
      <c r="HJS73" s="0"/>
      <c r="HJT73" s="0"/>
      <c r="HJU73" s="0"/>
      <c r="HJV73" s="0"/>
      <c r="HJW73" s="0"/>
      <c r="HJX73" s="0"/>
      <c r="HJY73" s="0"/>
      <c r="HJZ73" s="0"/>
      <c r="HKA73" s="0"/>
      <c r="HKB73" s="0"/>
      <c r="HKC73" s="0"/>
      <c r="HKD73" s="0"/>
      <c r="HKE73" s="0"/>
      <c r="HKF73" s="0"/>
      <c r="HKG73" s="0"/>
      <c r="HKH73" s="0"/>
      <c r="HKI73" s="0"/>
      <c r="HKJ73" s="0"/>
      <c r="HKK73" s="0"/>
      <c r="HKL73" s="0"/>
      <c r="HKM73" s="0"/>
      <c r="HKN73" s="0"/>
      <c r="HKO73" s="0"/>
      <c r="HKP73" s="0"/>
      <c r="HKQ73" s="0"/>
      <c r="HKR73" s="0"/>
      <c r="HKS73" s="0"/>
      <c r="HKT73" s="0"/>
      <c r="HKU73" s="0"/>
      <c r="HKV73" s="0"/>
      <c r="HKW73" s="0"/>
      <c r="HKX73" s="0"/>
      <c r="HKY73" s="0"/>
      <c r="HKZ73" s="0"/>
      <c r="HLA73" s="0"/>
      <c r="HLB73" s="0"/>
      <c r="HLC73" s="0"/>
      <c r="HLD73" s="0"/>
      <c r="HLE73" s="0"/>
      <c r="HLF73" s="0"/>
      <c r="HLG73" s="0"/>
      <c r="HLH73" s="0"/>
      <c r="HLI73" s="0"/>
      <c r="HLJ73" s="0"/>
      <c r="HLK73" s="0"/>
      <c r="HLL73" s="0"/>
      <c r="HLM73" s="0"/>
      <c r="HLN73" s="0"/>
      <c r="HLO73" s="0"/>
      <c r="HLP73" s="0"/>
      <c r="HLQ73" s="0"/>
      <c r="HLR73" s="0"/>
      <c r="HLS73" s="0"/>
      <c r="HLT73" s="0"/>
      <c r="HLU73" s="0"/>
      <c r="HLV73" s="0"/>
      <c r="HLW73" s="0"/>
      <c r="HLX73" s="0"/>
      <c r="HLY73" s="0"/>
      <c r="HLZ73" s="0"/>
      <c r="HMA73" s="0"/>
      <c r="HMB73" s="0"/>
      <c r="HMC73" s="0"/>
      <c r="HMD73" s="0"/>
      <c r="HME73" s="0"/>
      <c r="HMF73" s="0"/>
      <c r="HMG73" s="0"/>
      <c r="HMH73" s="0"/>
      <c r="HMI73" s="0"/>
      <c r="HMJ73" s="0"/>
      <c r="HMK73" s="0"/>
      <c r="HML73" s="0"/>
      <c r="HMM73" s="0"/>
      <c r="HMN73" s="0"/>
      <c r="HMO73" s="0"/>
      <c r="HMP73" s="0"/>
      <c r="HMQ73" s="0"/>
      <c r="HMR73" s="0"/>
      <c r="HMS73" s="0"/>
      <c r="HMT73" s="0"/>
      <c r="HMU73" s="0"/>
      <c r="HMV73" s="0"/>
      <c r="HMW73" s="0"/>
      <c r="HMX73" s="0"/>
      <c r="HMY73" s="0"/>
      <c r="HMZ73" s="0"/>
      <c r="HNA73" s="0"/>
      <c r="HNB73" s="0"/>
      <c r="HNC73" s="0"/>
      <c r="HND73" s="0"/>
      <c r="HNE73" s="0"/>
      <c r="HNF73" s="0"/>
      <c r="HNG73" s="0"/>
      <c r="HNH73" s="0"/>
      <c r="HNI73" s="0"/>
      <c r="HNJ73" s="0"/>
      <c r="HNK73" s="0"/>
      <c r="HNL73" s="0"/>
      <c r="HNM73" s="0"/>
      <c r="HNN73" s="0"/>
      <c r="HNO73" s="0"/>
      <c r="HNP73" s="0"/>
      <c r="HNQ73" s="0"/>
      <c r="HNR73" s="0"/>
      <c r="HNS73" s="0"/>
      <c r="HNT73" s="0"/>
      <c r="HNU73" s="0"/>
      <c r="HNV73" s="0"/>
      <c r="HNW73" s="0"/>
      <c r="HNX73" s="0"/>
      <c r="HNY73" s="0"/>
      <c r="HNZ73" s="0"/>
      <c r="HOA73" s="0"/>
      <c r="HOB73" s="0"/>
      <c r="HOC73" s="0"/>
      <c r="HOD73" s="0"/>
      <c r="HOE73" s="0"/>
      <c r="HOF73" s="0"/>
      <c r="HOG73" s="0"/>
      <c r="HOH73" s="0"/>
      <c r="HOI73" s="0"/>
      <c r="HOJ73" s="0"/>
      <c r="HOK73" s="0"/>
      <c r="HOL73" s="0"/>
      <c r="HOM73" s="0"/>
      <c r="HON73" s="0"/>
      <c r="HOO73" s="0"/>
      <c r="HOP73" s="0"/>
      <c r="HOQ73" s="0"/>
      <c r="HOR73" s="0"/>
      <c r="HOS73" s="0"/>
      <c r="HOT73" s="0"/>
      <c r="HOU73" s="0"/>
      <c r="HOV73" s="0"/>
      <c r="HOW73" s="0"/>
      <c r="HOX73" s="0"/>
      <c r="HOY73" s="0"/>
      <c r="HOZ73" s="0"/>
      <c r="HPA73" s="0"/>
      <c r="HPB73" s="0"/>
      <c r="HPC73" s="0"/>
      <c r="HPD73" s="0"/>
      <c r="HPE73" s="0"/>
      <c r="HPF73" s="0"/>
      <c r="HPG73" s="0"/>
      <c r="HPH73" s="0"/>
      <c r="HPI73" s="0"/>
      <c r="HPJ73" s="0"/>
      <c r="HPK73" s="0"/>
      <c r="HPL73" s="0"/>
      <c r="HPM73" s="0"/>
      <c r="HPN73" s="0"/>
      <c r="HPO73" s="0"/>
      <c r="HPP73" s="0"/>
      <c r="HPQ73" s="0"/>
      <c r="HPR73" s="0"/>
      <c r="HPS73" s="0"/>
      <c r="HPT73" s="0"/>
      <c r="HPU73" s="0"/>
      <c r="HPV73" s="0"/>
      <c r="HPW73" s="0"/>
      <c r="HPX73" s="0"/>
      <c r="HPY73" s="0"/>
      <c r="HPZ73" s="0"/>
      <c r="HQA73" s="0"/>
      <c r="HQB73" s="0"/>
      <c r="HQC73" s="0"/>
      <c r="HQD73" s="0"/>
      <c r="HQE73" s="0"/>
      <c r="HQF73" s="0"/>
      <c r="HQG73" s="0"/>
      <c r="HQH73" s="0"/>
      <c r="HQI73" s="0"/>
      <c r="HQJ73" s="0"/>
      <c r="HQK73" s="0"/>
      <c r="HQL73" s="0"/>
      <c r="HQM73" s="0"/>
      <c r="HQN73" s="0"/>
      <c r="HQO73" s="0"/>
      <c r="HQP73" s="0"/>
      <c r="HQQ73" s="0"/>
      <c r="HQR73" s="0"/>
      <c r="HQS73" s="0"/>
      <c r="HQT73" s="0"/>
      <c r="HQU73" s="0"/>
      <c r="HQV73" s="0"/>
      <c r="HQW73" s="0"/>
      <c r="HQX73" s="0"/>
      <c r="HQY73" s="0"/>
      <c r="HQZ73" s="0"/>
      <c r="HRA73" s="0"/>
      <c r="HRB73" s="0"/>
      <c r="HRC73" s="0"/>
      <c r="HRD73" s="0"/>
      <c r="HRE73" s="0"/>
      <c r="HRF73" s="0"/>
      <c r="HRG73" s="0"/>
      <c r="HRH73" s="0"/>
      <c r="HRI73" s="0"/>
      <c r="HRJ73" s="0"/>
      <c r="HRK73" s="0"/>
      <c r="HRL73" s="0"/>
      <c r="HRM73" s="0"/>
      <c r="HRN73" s="0"/>
      <c r="HRO73" s="0"/>
      <c r="HRP73" s="0"/>
      <c r="HRQ73" s="0"/>
      <c r="HRR73" s="0"/>
      <c r="HRS73" s="0"/>
      <c r="HRT73" s="0"/>
      <c r="HRU73" s="0"/>
      <c r="HRV73" s="0"/>
      <c r="HRW73" s="0"/>
      <c r="HRX73" s="0"/>
      <c r="HRY73" s="0"/>
      <c r="HRZ73" s="0"/>
      <c r="HSA73" s="0"/>
      <c r="HSB73" s="0"/>
      <c r="HSC73" s="0"/>
      <c r="HSD73" s="0"/>
      <c r="HSE73" s="0"/>
      <c r="HSF73" s="0"/>
      <c r="HSG73" s="0"/>
      <c r="HSH73" s="0"/>
      <c r="HSI73" s="0"/>
      <c r="HSJ73" s="0"/>
      <c r="HSK73" s="0"/>
      <c r="HSL73" s="0"/>
      <c r="HSM73" s="0"/>
      <c r="HSN73" s="0"/>
      <c r="HSO73" s="0"/>
      <c r="HSP73" s="0"/>
      <c r="HSQ73" s="0"/>
      <c r="HSR73" s="0"/>
      <c r="HSS73" s="0"/>
      <c r="HST73" s="0"/>
      <c r="HSU73" s="0"/>
      <c r="HSV73" s="0"/>
      <c r="HSW73" s="0"/>
      <c r="HSX73" s="0"/>
      <c r="HSY73" s="0"/>
      <c r="HSZ73" s="0"/>
      <c r="HTA73" s="0"/>
      <c r="HTB73" s="0"/>
      <c r="HTC73" s="0"/>
      <c r="HTD73" s="0"/>
      <c r="HTE73" s="0"/>
      <c r="HTF73" s="0"/>
      <c r="HTG73" s="0"/>
      <c r="HTH73" s="0"/>
      <c r="HTI73" s="0"/>
      <c r="HTJ73" s="0"/>
      <c r="HTK73" s="0"/>
      <c r="HTL73" s="0"/>
      <c r="HTM73" s="0"/>
      <c r="HTN73" s="0"/>
      <c r="HTO73" s="0"/>
      <c r="HTP73" s="0"/>
      <c r="HTQ73" s="0"/>
      <c r="HTR73" s="0"/>
      <c r="HTS73" s="0"/>
      <c r="HTT73" s="0"/>
      <c r="HTU73" s="0"/>
      <c r="HTV73" s="0"/>
      <c r="HTW73" s="0"/>
      <c r="HTX73" s="0"/>
      <c r="HTY73" s="0"/>
      <c r="HTZ73" s="0"/>
      <c r="HUA73" s="0"/>
      <c r="HUB73" s="0"/>
      <c r="HUC73" s="0"/>
      <c r="HUD73" s="0"/>
      <c r="HUE73" s="0"/>
      <c r="HUF73" s="0"/>
      <c r="HUG73" s="0"/>
      <c r="HUH73" s="0"/>
      <c r="HUI73" s="0"/>
      <c r="HUJ73" s="0"/>
      <c r="HUK73" s="0"/>
      <c r="HUL73" s="0"/>
      <c r="HUM73" s="0"/>
      <c r="HUN73" s="0"/>
      <c r="HUO73" s="0"/>
      <c r="HUP73" s="0"/>
      <c r="HUQ73" s="0"/>
      <c r="HUR73" s="0"/>
      <c r="HUS73" s="0"/>
      <c r="HUT73" s="0"/>
      <c r="HUU73" s="0"/>
      <c r="HUV73" s="0"/>
      <c r="HUW73" s="0"/>
      <c r="HUX73" s="0"/>
      <c r="HUY73" s="0"/>
      <c r="HUZ73" s="0"/>
      <c r="HVA73" s="0"/>
      <c r="HVB73" s="0"/>
      <c r="HVC73" s="0"/>
      <c r="HVD73" s="0"/>
      <c r="HVE73" s="0"/>
      <c r="HVF73" s="0"/>
      <c r="HVG73" s="0"/>
      <c r="HVH73" s="0"/>
      <c r="HVI73" s="0"/>
      <c r="HVJ73" s="0"/>
      <c r="HVK73" s="0"/>
      <c r="HVL73" s="0"/>
      <c r="HVM73" s="0"/>
      <c r="HVN73" s="0"/>
      <c r="HVO73" s="0"/>
      <c r="HVP73" s="0"/>
      <c r="HVQ73" s="0"/>
      <c r="HVR73" s="0"/>
      <c r="HVS73" s="0"/>
      <c r="HVT73" s="0"/>
      <c r="HVU73" s="0"/>
      <c r="HVV73" s="0"/>
      <c r="HVW73" s="0"/>
      <c r="HVX73" s="0"/>
      <c r="HVY73" s="0"/>
      <c r="HVZ73" s="0"/>
      <c r="HWA73" s="0"/>
      <c r="HWB73" s="0"/>
      <c r="HWC73" s="0"/>
      <c r="HWD73" s="0"/>
      <c r="HWE73" s="0"/>
      <c r="HWF73" s="0"/>
      <c r="HWG73" s="0"/>
      <c r="HWH73" s="0"/>
      <c r="HWI73" s="0"/>
      <c r="HWJ73" s="0"/>
      <c r="HWK73" s="0"/>
      <c r="HWL73" s="0"/>
      <c r="HWM73" s="0"/>
      <c r="HWN73" s="0"/>
      <c r="HWO73" s="0"/>
      <c r="HWP73" s="0"/>
      <c r="HWQ73" s="0"/>
      <c r="HWR73" s="0"/>
      <c r="HWS73" s="0"/>
      <c r="HWT73" s="0"/>
      <c r="HWU73" s="0"/>
      <c r="HWV73" s="0"/>
      <c r="HWW73" s="0"/>
      <c r="HWX73" s="0"/>
      <c r="HWY73" s="0"/>
      <c r="HWZ73" s="0"/>
      <c r="HXA73" s="0"/>
      <c r="HXB73" s="0"/>
      <c r="HXC73" s="0"/>
      <c r="HXD73" s="0"/>
      <c r="HXE73" s="0"/>
      <c r="HXF73" s="0"/>
      <c r="HXG73" s="0"/>
      <c r="HXH73" s="0"/>
      <c r="HXI73" s="0"/>
      <c r="HXJ73" s="0"/>
      <c r="HXK73" s="0"/>
      <c r="HXL73" s="0"/>
      <c r="HXM73" s="0"/>
      <c r="HXN73" s="0"/>
      <c r="HXO73" s="0"/>
      <c r="HXP73" s="0"/>
      <c r="HXQ73" s="0"/>
      <c r="HXR73" s="0"/>
      <c r="HXS73" s="0"/>
      <c r="HXT73" s="0"/>
      <c r="HXU73" s="0"/>
      <c r="HXV73" s="0"/>
      <c r="HXW73" s="0"/>
      <c r="HXX73" s="0"/>
      <c r="HXY73" s="0"/>
      <c r="HXZ73" s="0"/>
      <c r="HYA73" s="0"/>
      <c r="HYB73" s="0"/>
      <c r="HYC73" s="0"/>
      <c r="HYD73" s="0"/>
      <c r="HYE73" s="0"/>
      <c r="HYF73" s="0"/>
      <c r="HYG73" s="0"/>
      <c r="HYH73" s="0"/>
      <c r="HYI73" s="0"/>
      <c r="HYJ73" s="0"/>
      <c r="HYK73" s="0"/>
      <c r="HYL73" s="0"/>
      <c r="HYM73" s="0"/>
      <c r="HYN73" s="0"/>
      <c r="HYO73" s="0"/>
      <c r="HYP73" s="0"/>
      <c r="HYQ73" s="0"/>
      <c r="HYR73" s="0"/>
      <c r="HYS73" s="0"/>
      <c r="HYT73" s="0"/>
      <c r="HYU73" s="0"/>
      <c r="HYV73" s="0"/>
      <c r="HYW73" s="0"/>
      <c r="HYX73" s="0"/>
      <c r="HYY73" s="0"/>
      <c r="HYZ73" s="0"/>
      <c r="HZA73" s="0"/>
      <c r="HZB73" s="0"/>
      <c r="HZC73" s="0"/>
      <c r="HZD73" s="0"/>
      <c r="HZE73" s="0"/>
      <c r="HZF73" s="0"/>
      <c r="HZG73" s="0"/>
      <c r="HZH73" s="0"/>
      <c r="HZI73" s="0"/>
      <c r="HZJ73" s="0"/>
      <c r="HZK73" s="0"/>
      <c r="HZL73" s="0"/>
      <c r="HZM73" s="0"/>
      <c r="HZN73" s="0"/>
      <c r="HZO73" s="0"/>
      <c r="HZP73" s="0"/>
      <c r="HZQ73" s="0"/>
      <c r="HZR73" s="0"/>
      <c r="HZS73" s="0"/>
      <c r="HZT73" s="0"/>
      <c r="HZU73" s="0"/>
      <c r="HZV73" s="0"/>
      <c r="HZW73" s="0"/>
      <c r="HZX73" s="0"/>
      <c r="HZY73" s="0"/>
      <c r="HZZ73" s="0"/>
      <c r="IAA73" s="0"/>
      <c r="IAB73" s="0"/>
      <c r="IAC73" s="0"/>
      <c r="IAD73" s="0"/>
      <c r="IAE73" s="0"/>
      <c r="IAF73" s="0"/>
      <c r="IAG73" s="0"/>
      <c r="IAH73" s="0"/>
      <c r="IAI73" s="0"/>
      <c r="IAJ73" s="0"/>
      <c r="IAK73" s="0"/>
      <c r="IAL73" s="0"/>
      <c r="IAM73" s="0"/>
      <c r="IAN73" s="0"/>
      <c r="IAO73" s="0"/>
      <c r="IAP73" s="0"/>
      <c r="IAQ73" s="0"/>
      <c r="IAR73" s="0"/>
      <c r="IAS73" s="0"/>
      <c r="IAT73" s="0"/>
      <c r="IAU73" s="0"/>
      <c r="IAV73" s="0"/>
      <c r="IAW73" s="0"/>
      <c r="IAX73" s="0"/>
      <c r="IAY73" s="0"/>
      <c r="IAZ73" s="0"/>
      <c r="IBA73" s="0"/>
      <c r="IBB73" s="0"/>
      <c r="IBC73" s="0"/>
      <c r="IBD73" s="0"/>
      <c r="IBE73" s="0"/>
      <c r="IBF73" s="0"/>
      <c r="IBG73" s="0"/>
      <c r="IBH73" s="0"/>
      <c r="IBI73" s="0"/>
      <c r="IBJ73" s="0"/>
      <c r="IBK73" s="0"/>
      <c r="IBL73" s="0"/>
      <c r="IBM73" s="0"/>
      <c r="IBN73" s="0"/>
      <c r="IBO73" s="0"/>
      <c r="IBP73" s="0"/>
      <c r="IBQ73" s="0"/>
      <c r="IBR73" s="0"/>
      <c r="IBS73" s="0"/>
      <c r="IBT73" s="0"/>
      <c r="IBU73" s="0"/>
      <c r="IBV73" s="0"/>
      <c r="IBW73" s="0"/>
      <c r="IBX73" s="0"/>
      <c r="IBY73" s="0"/>
      <c r="IBZ73" s="0"/>
      <c r="ICA73" s="0"/>
      <c r="ICB73" s="0"/>
      <c r="ICC73" s="0"/>
      <c r="ICD73" s="0"/>
      <c r="ICE73" s="0"/>
      <c r="ICF73" s="0"/>
      <c r="ICG73" s="0"/>
      <c r="ICH73" s="0"/>
      <c r="ICI73" s="0"/>
      <c r="ICJ73" s="0"/>
      <c r="ICK73" s="0"/>
      <c r="ICL73" s="0"/>
      <c r="ICM73" s="0"/>
      <c r="ICN73" s="0"/>
      <c r="ICO73" s="0"/>
      <c r="ICP73" s="0"/>
      <c r="ICQ73" s="0"/>
      <c r="ICR73" s="0"/>
      <c r="ICS73" s="0"/>
      <c r="ICT73" s="0"/>
      <c r="ICU73" s="0"/>
      <c r="ICV73" s="0"/>
      <c r="ICW73" s="0"/>
      <c r="ICX73" s="0"/>
      <c r="ICY73" s="0"/>
      <c r="ICZ73" s="0"/>
      <c r="IDA73" s="0"/>
      <c r="IDB73" s="0"/>
      <c r="IDC73" s="0"/>
      <c r="IDD73" s="0"/>
      <c r="IDE73" s="0"/>
      <c r="IDF73" s="0"/>
      <c r="IDG73" s="0"/>
      <c r="IDH73" s="0"/>
      <c r="IDI73" s="0"/>
      <c r="IDJ73" s="0"/>
      <c r="IDK73" s="0"/>
      <c r="IDL73" s="0"/>
      <c r="IDM73" s="0"/>
      <c r="IDN73" s="0"/>
      <c r="IDO73" s="0"/>
      <c r="IDP73" s="0"/>
      <c r="IDQ73" s="0"/>
      <c r="IDR73" s="0"/>
      <c r="IDS73" s="0"/>
      <c r="IDT73" s="0"/>
      <c r="IDU73" s="0"/>
      <c r="IDV73" s="0"/>
      <c r="IDW73" s="0"/>
      <c r="IDX73" s="0"/>
      <c r="IDY73" s="0"/>
      <c r="IDZ73" s="0"/>
      <c r="IEA73" s="0"/>
      <c r="IEB73" s="0"/>
      <c r="IEC73" s="0"/>
      <c r="IED73" s="0"/>
      <c r="IEE73" s="0"/>
      <c r="IEF73" s="0"/>
      <c r="IEG73" s="0"/>
      <c r="IEH73" s="0"/>
      <c r="IEI73" s="0"/>
      <c r="IEJ73" s="0"/>
      <c r="IEK73" s="0"/>
      <c r="IEL73" s="0"/>
      <c r="IEM73" s="0"/>
      <c r="IEN73" s="0"/>
      <c r="IEO73" s="0"/>
      <c r="IEP73" s="0"/>
      <c r="IEQ73" s="0"/>
      <c r="IER73" s="0"/>
      <c r="IES73" s="0"/>
      <c r="IET73" s="0"/>
      <c r="IEU73" s="0"/>
      <c r="IEV73" s="0"/>
      <c r="IEW73" s="0"/>
      <c r="IEX73" s="0"/>
      <c r="IEY73" s="0"/>
      <c r="IEZ73" s="0"/>
      <c r="IFA73" s="0"/>
      <c r="IFB73" s="0"/>
      <c r="IFC73" s="0"/>
      <c r="IFD73" s="0"/>
      <c r="IFE73" s="0"/>
      <c r="IFF73" s="0"/>
      <c r="IFG73" s="0"/>
      <c r="IFH73" s="0"/>
      <c r="IFI73" s="0"/>
      <c r="IFJ73" s="0"/>
      <c r="IFK73" s="0"/>
      <c r="IFL73" s="0"/>
      <c r="IFM73" s="0"/>
      <c r="IFN73" s="0"/>
      <c r="IFO73" s="0"/>
      <c r="IFP73" s="0"/>
      <c r="IFQ73" s="0"/>
      <c r="IFR73" s="0"/>
      <c r="IFS73" s="0"/>
      <c r="IFT73" s="0"/>
      <c r="IFU73" s="0"/>
      <c r="IFV73" s="0"/>
      <c r="IFW73" s="0"/>
      <c r="IFX73" s="0"/>
      <c r="IFY73" s="0"/>
      <c r="IFZ73" s="0"/>
      <c r="IGA73" s="0"/>
      <c r="IGB73" s="0"/>
      <c r="IGC73" s="0"/>
      <c r="IGD73" s="0"/>
      <c r="IGE73" s="0"/>
      <c r="IGF73" s="0"/>
      <c r="IGG73" s="0"/>
      <c r="IGH73" s="0"/>
      <c r="IGI73" s="0"/>
      <c r="IGJ73" s="0"/>
      <c r="IGK73" s="0"/>
      <c r="IGL73" s="0"/>
      <c r="IGM73" s="0"/>
      <c r="IGN73" s="0"/>
      <c r="IGO73" s="0"/>
      <c r="IGP73" s="0"/>
      <c r="IGQ73" s="0"/>
      <c r="IGR73" s="0"/>
      <c r="IGS73" s="0"/>
      <c r="IGT73" s="0"/>
      <c r="IGU73" s="0"/>
      <c r="IGV73" s="0"/>
      <c r="IGW73" s="0"/>
      <c r="IGX73" s="0"/>
      <c r="IGY73" s="0"/>
      <c r="IGZ73" s="0"/>
      <c r="IHA73" s="0"/>
      <c r="IHB73" s="0"/>
      <c r="IHC73" s="0"/>
      <c r="IHD73" s="0"/>
      <c r="IHE73" s="0"/>
      <c r="IHF73" s="0"/>
      <c r="IHG73" s="0"/>
      <c r="IHH73" s="0"/>
      <c r="IHI73" s="0"/>
      <c r="IHJ73" s="0"/>
      <c r="IHK73" s="0"/>
      <c r="IHL73" s="0"/>
      <c r="IHM73" s="0"/>
      <c r="IHN73" s="0"/>
      <c r="IHO73" s="0"/>
      <c r="IHP73" s="0"/>
      <c r="IHQ73" s="0"/>
      <c r="IHR73" s="0"/>
      <c r="IHS73" s="0"/>
      <c r="IHT73" s="0"/>
      <c r="IHU73" s="0"/>
      <c r="IHV73" s="0"/>
      <c r="IHW73" s="0"/>
      <c r="IHX73" s="0"/>
      <c r="IHY73" s="0"/>
      <c r="IHZ73" s="0"/>
      <c r="IIA73" s="0"/>
      <c r="IIB73" s="0"/>
      <c r="IIC73" s="0"/>
      <c r="IID73" s="0"/>
      <c r="IIE73" s="0"/>
      <c r="IIF73" s="0"/>
      <c r="IIG73" s="0"/>
      <c r="IIH73" s="0"/>
      <c r="III73" s="0"/>
      <c r="IIJ73" s="0"/>
      <c r="IIK73" s="0"/>
      <c r="IIL73" s="0"/>
      <c r="IIM73" s="0"/>
      <c r="IIN73" s="0"/>
      <c r="IIO73" s="0"/>
      <c r="IIP73" s="0"/>
      <c r="IIQ73" s="0"/>
      <c r="IIR73" s="0"/>
      <c r="IIS73" s="0"/>
      <c r="IIT73" s="0"/>
      <c r="IIU73" s="0"/>
      <c r="IIV73" s="0"/>
      <c r="IIW73" s="0"/>
      <c r="IIX73" s="0"/>
      <c r="IIY73" s="0"/>
      <c r="IIZ73" s="0"/>
      <c r="IJA73" s="0"/>
      <c r="IJB73" s="0"/>
      <c r="IJC73" s="0"/>
      <c r="IJD73" s="0"/>
      <c r="IJE73" s="0"/>
      <c r="IJF73" s="0"/>
      <c r="IJG73" s="0"/>
      <c r="IJH73" s="0"/>
      <c r="IJI73" s="0"/>
      <c r="IJJ73" s="0"/>
      <c r="IJK73" s="0"/>
      <c r="IJL73" s="0"/>
      <c r="IJM73" s="0"/>
      <c r="IJN73" s="0"/>
      <c r="IJO73" s="0"/>
      <c r="IJP73" s="0"/>
      <c r="IJQ73" s="0"/>
      <c r="IJR73" s="0"/>
      <c r="IJS73" s="0"/>
      <c r="IJT73" s="0"/>
      <c r="IJU73" s="0"/>
      <c r="IJV73" s="0"/>
      <c r="IJW73" s="0"/>
      <c r="IJX73" s="0"/>
      <c r="IJY73" s="0"/>
      <c r="IJZ73" s="0"/>
      <c r="IKA73" s="0"/>
      <c r="IKB73" s="0"/>
      <c r="IKC73" s="0"/>
      <c r="IKD73" s="0"/>
      <c r="IKE73" s="0"/>
      <c r="IKF73" s="0"/>
      <c r="IKG73" s="0"/>
      <c r="IKH73" s="0"/>
      <c r="IKI73" s="0"/>
      <c r="IKJ73" s="0"/>
      <c r="IKK73" s="0"/>
      <c r="IKL73" s="0"/>
      <c r="IKM73" s="0"/>
      <c r="IKN73" s="0"/>
      <c r="IKO73" s="0"/>
      <c r="IKP73" s="0"/>
      <c r="IKQ73" s="0"/>
      <c r="IKR73" s="0"/>
      <c r="IKS73" s="0"/>
      <c r="IKT73" s="0"/>
      <c r="IKU73" s="0"/>
      <c r="IKV73" s="0"/>
      <c r="IKW73" s="0"/>
      <c r="IKX73" s="0"/>
      <c r="IKY73" s="0"/>
      <c r="IKZ73" s="0"/>
      <c r="ILA73" s="0"/>
      <c r="ILB73" s="0"/>
      <c r="ILC73" s="0"/>
      <c r="ILD73" s="0"/>
      <c r="ILE73" s="0"/>
      <c r="ILF73" s="0"/>
      <c r="ILG73" s="0"/>
      <c r="ILH73" s="0"/>
      <c r="ILI73" s="0"/>
      <c r="ILJ73" s="0"/>
      <c r="ILK73" s="0"/>
      <c r="ILL73" s="0"/>
      <c r="ILM73" s="0"/>
      <c r="ILN73" s="0"/>
      <c r="ILO73" s="0"/>
      <c r="ILP73" s="0"/>
      <c r="ILQ73" s="0"/>
      <c r="ILR73" s="0"/>
      <c r="ILS73" s="0"/>
      <c r="ILT73" s="0"/>
      <c r="ILU73" s="0"/>
      <c r="ILV73" s="0"/>
      <c r="ILW73" s="0"/>
      <c r="ILX73" s="0"/>
      <c r="ILY73" s="0"/>
      <c r="ILZ73" s="0"/>
      <c r="IMA73" s="0"/>
      <c r="IMB73" s="0"/>
      <c r="IMC73" s="0"/>
      <c r="IMD73" s="0"/>
      <c r="IME73" s="0"/>
      <c r="IMF73" s="0"/>
      <c r="IMG73" s="0"/>
      <c r="IMH73" s="0"/>
      <c r="IMI73" s="0"/>
      <c r="IMJ73" s="0"/>
      <c r="IMK73" s="0"/>
      <c r="IML73" s="0"/>
      <c r="IMM73" s="0"/>
      <c r="IMN73" s="0"/>
      <c r="IMO73" s="0"/>
      <c r="IMP73" s="0"/>
      <c r="IMQ73" s="0"/>
      <c r="IMR73" s="0"/>
      <c r="IMS73" s="0"/>
      <c r="IMT73" s="0"/>
      <c r="IMU73" s="0"/>
      <c r="IMV73" s="0"/>
      <c r="IMW73" s="0"/>
      <c r="IMX73" s="0"/>
      <c r="IMY73" s="0"/>
      <c r="IMZ73" s="0"/>
      <c r="INA73" s="0"/>
      <c r="INB73" s="0"/>
      <c r="INC73" s="0"/>
      <c r="IND73" s="0"/>
      <c r="INE73" s="0"/>
      <c r="INF73" s="0"/>
      <c r="ING73" s="0"/>
      <c r="INH73" s="0"/>
      <c r="INI73" s="0"/>
      <c r="INJ73" s="0"/>
      <c r="INK73" s="0"/>
      <c r="INL73" s="0"/>
      <c r="INM73" s="0"/>
      <c r="INN73" s="0"/>
      <c r="INO73" s="0"/>
      <c r="INP73" s="0"/>
      <c r="INQ73" s="0"/>
      <c r="INR73" s="0"/>
      <c r="INS73" s="0"/>
      <c r="INT73" s="0"/>
      <c r="INU73" s="0"/>
      <c r="INV73" s="0"/>
      <c r="INW73" s="0"/>
      <c r="INX73" s="0"/>
      <c r="INY73" s="0"/>
      <c r="INZ73" s="0"/>
      <c r="IOA73" s="0"/>
      <c r="IOB73" s="0"/>
      <c r="IOC73" s="0"/>
      <c r="IOD73" s="0"/>
      <c r="IOE73" s="0"/>
      <c r="IOF73" s="0"/>
      <c r="IOG73" s="0"/>
      <c r="IOH73" s="0"/>
      <c r="IOI73" s="0"/>
      <c r="IOJ73" s="0"/>
      <c r="IOK73" s="0"/>
      <c r="IOL73" s="0"/>
      <c r="IOM73" s="0"/>
      <c r="ION73" s="0"/>
      <c r="IOO73" s="0"/>
      <c r="IOP73" s="0"/>
      <c r="IOQ73" s="0"/>
      <c r="IOR73" s="0"/>
      <c r="IOS73" s="0"/>
      <c r="IOT73" s="0"/>
      <c r="IOU73" s="0"/>
      <c r="IOV73" s="0"/>
      <c r="IOW73" s="0"/>
      <c r="IOX73" s="0"/>
      <c r="IOY73" s="0"/>
      <c r="IOZ73" s="0"/>
      <c r="IPA73" s="0"/>
      <c r="IPB73" s="0"/>
      <c r="IPC73" s="0"/>
      <c r="IPD73" s="0"/>
      <c r="IPE73" s="0"/>
      <c r="IPF73" s="0"/>
      <c r="IPG73" s="0"/>
      <c r="IPH73" s="0"/>
      <c r="IPI73" s="0"/>
      <c r="IPJ73" s="0"/>
      <c r="IPK73" s="0"/>
      <c r="IPL73" s="0"/>
      <c r="IPM73" s="0"/>
      <c r="IPN73" s="0"/>
      <c r="IPO73" s="0"/>
      <c r="IPP73" s="0"/>
      <c r="IPQ73" s="0"/>
      <c r="IPR73" s="0"/>
      <c r="IPS73" s="0"/>
      <c r="IPT73" s="0"/>
      <c r="IPU73" s="0"/>
      <c r="IPV73" s="0"/>
      <c r="IPW73" s="0"/>
      <c r="IPX73" s="0"/>
      <c r="IPY73" s="0"/>
      <c r="IPZ73" s="0"/>
      <c r="IQA73" s="0"/>
      <c r="IQB73" s="0"/>
      <c r="IQC73" s="0"/>
      <c r="IQD73" s="0"/>
      <c r="IQE73" s="0"/>
      <c r="IQF73" s="0"/>
      <c r="IQG73" s="0"/>
      <c r="IQH73" s="0"/>
      <c r="IQI73" s="0"/>
      <c r="IQJ73" s="0"/>
      <c r="IQK73" s="0"/>
      <c r="IQL73" s="0"/>
      <c r="IQM73" s="0"/>
      <c r="IQN73" s="0"/>
      <c r="IQO73" s="0"/>
      <c r="IQP73" s="0"/>
      <c r="IQQ73" s="0"/>
      <c r="IQR73" s="0"/>
      <c r="IQS73" s="0"/>
      <c r="IQT73" s="0"/>
      <c r="IQU73" s="0"/>
      <c r="IQV73" s="0"/>
      <c r="IQW73" s="0"/>
      <c r="IQX73" s="0"/>
      <c r="IQY73" s="0"/>
      <c r="IQZ73" s="0"/>
      <c r="IRA73" s="0"/>
      <c r="IRB73" s="0"/>
      <c r="IRC73" s="0"/>
      <c r="IRD73" s="0"/>
      <c r="IRE73" s="0"/>
      <c r="IRF73" s="0"/>
      <c r="IRG73" s="0"/>
      <c r="IRH73" s="0"/>
      <c r="IRI73" s="0"/>
      <c r="IRJ73" s="0"/>
      <c r="IRK73" s="0"/>
      <c r="IRL73" s="0"/>
      <c r="IRM73" s="0"/>
      <c r="IRN73" s="0"/>
      <c r="IRO73" s="0"/>
      <c r="IRP73" s="0"/>
      <c r="IRQ73" s="0"/>
      <c r="IRR73" s="0"/>
      <c r="IRS73" s="0"/>
      <c r="IRT73" s="0"/>
      <c r="IRU73" s="0"/>
      <c r="IRV73" s="0"/>
      <c r="IRW73" s="0"/>
      <c r="IRX73" s="0"/>
      <c r="IRY73" s="0"/>
      <c r="IRZ73" s="0"/>
      <c r="ISA73" s="0"/>
      <c r="ISB73" s="0"/>
      <c r="ISC73" s="0"/>
      <c r="ISD73" s="0"/>
      <c r="ISE73" s="0"/>
      <c r="ISF73" s="0"/>
      <c r="ISG73" s="0"/>
      <c r="ISH73" s="0"/>
      <c r="ISI73" s="0"/>
      <c r="ISJ73" s="0"/>
      <c r="ISK73" s="0"/>
      <c r="ISL73" s="0"/>
      <c r="ISM73" s="0"/>
      <c r="ISN73" s="0"/>
      <c r="ISO73" s="0"/>
      <c r="ISP73" s="0"/>
      <c r="ISQ73" s="0"/>
      <c r="ISR73" s="0"/>
      <c r="ISS73" s="0"/>
      <c r="IST73" s="0"/>
      <c r="ISU73" s="0"/>
      <c r="ISV73" s="0"/>
      <c r="ISW73" s="0"/>
      <c r="ISX73" s="0"/>
      <c r="ISY73" s="0"/>
      <c r="ISZ73" s="0"/>
      <c r="ITA73" s="0"/>
      <c r="ITB73" s="0"/>
      <c r="ITC73" s="0"/>
      <c r="ITD73" s="0"/>
      <c r="ITE73" s="0"/>
      <c r="ITF73" s="0"/>
      <c r="ITG73" s="0"/>
      <c r="ITH73" s="0"/>
      <c r="ITI73" s="0"/>
      <c r="ITJ73" s="0"/>
      <c r="ITK73" s="0"/>
      <c r="ITL73" s="0"/>
      <c r="ITM73" s="0"/>
      <c r="ITN73" s="0"/>
      <c r="ITO73" s="0"/>
      <c r="ITP73" s="0"/>
      <c r="ITQ73" s="0"/>
      <c r="ITR73" s="0"/>
      <c r="ITS73" s="0"/>
      <c r="ITT73" s="0"/>
      <c r="ITU73" s="0"/>
      <c r="ITV73" s="0"/>
      <c r="ITW73" s="0"/>
      <c r="ITX73" s="0"/>
      <c r="ITY73" s="0"/>
      <c r="ITZ73" s="0"/>
      <c r="IUA73" s="0"/>
      <c r="IUB73" s="0"/>
      <c r="IUC73" s="0"/>
      <c r="IUD73" s="0"/>
      <c r="IUE73" s="0"/>
      <c r="IUF73" s="0"/>
      <c r="IUG73" s="0"/>
      <c r="IUH73" s="0"/>
      <c r="IUI73" s="0"/>
      <c r="IUJ73" s="0"/>
      <c r="IUK73" s="0"/>
      <c r="IUL73" s="0"/>
      <c r="IUM73" s="0"/>
      <c r="IUN73" s="0"/>
      <c r="IUO73" s="0"/>
      <c r="IUP73" s="0"/>
      <c r="IUQ73" s="0"/>
      <c r="IUR73" s="0"/>
      <c r="IUS73" s="0"/>
      <c r="IUT73" s="0"/>
      <c r="IUU73" s="0"/>
      <c r="IUV73" s="0"/>
      <c r="IUW73" s="0"/>
      <c r="IUX73" s="0"/>
      <c r="IUY73" s="0"/>
      <c r="IUZ73" s="0"/>
      <c r="IVA73" s="0"/>
      <c r="IVB73" s="0"/>
      <c r="IVC73" s="0"/>
      <c r="IVD73" s="0"/>
      <c r="IVE73" s="0"/>
      <c r="IVF73" s="0"/>
      <c r="IVG73" s="0"/>
      <c r="IVH73" s="0"/>
      <c r="IVI73" s="0"/>
      <c r="IVJ73" s="0"/>
      <c r="IVK73" s="0"/>
      <c r="IVL73" s="0"/>
      <c r="IVM73" s="0"/>
      <c r="IVN73" s="0"/>
      <c r="IVO73" s="0"/>
      <c r="IVP73" s="0"/>
      <c r="IVQ73" s="0"/>
      <c r="IVR73" s="0"/>
      <c r="IVS73" s="0"/>
      <c r="IVT73" s="0"/>
      <c r="IVU73" s="0"/>
      <c r="IVV73" s="0"/>
      <c r="IVW73" s="0"/>
      <c r="IVX73" s="0"/>
      <c r="IVY73" s="0"/>
      <c r="IVZ73" s="0"/>
      <c r="IWA73" s="0"/>
      <c r="IWB73" s="0"/>
      <c r="IWC73" s="0"/>
      <c r="IWD73" s="0"/>
      <c r="IWE73" s="0"/>
      <c r="IWF73" s="0"/>
      <c r="IWG73" s="0"/>
      <c r="IWH73" s="0"/>
      <c r="IWI73" s="0"/>
      <c r="IWJ73" s="0"/>
      <c r="IWK73" s="0"/>
      <c r="IWL73" s="0"/>
      <c r="IWM73" s="0"/>
      <c r="IWN73" s="0"/>
      <c r="IWO73" s="0"/>
      <c r="IWP73" s="0"/>
      <c r="IWQ73" s="0"/>
      <c r="IWR73" s="0"/>
      <c r="IWS73" s="0"/>
      <c r="IWT73" s="0"/>
      <c r="IWU73" s="0"/>
      <c r="IWV73" s="0"/>
      <c r="IWW73" s="0"/>
      <c r="IWX73" s="0"/>
      <c r="IWY73" s="0"/>
      <c r="IWZ73" s="0"/>
      <c r="IXA73" s="0"/>
      <c r="IXB73" s="0"/>
      <c r="IXC73" s="0"/>
      <c r="IXD73" s="0"/>
      <c r="IXE73" s="0"/>
      <c r="IXF73" s="0"/>
      <c r="IXG73" s="0"/>
      <c r="IXH73" s="0"/>
      <c r="IXI73" s="0"/>
      <c r="IXJ73" s="0"/>
      <c r="IXK73" s="0"/>
      <c r="IXL73" s="0"/>
      <c r="IXM73" s="0"/>
      <c r="IXN73" s="0"/>
      <c r="IXO73" s="0"/>
      <c r="IXP73" s="0"/>
      <c r="IXQ73" s="0"/>
      <c r="IXR73" s="0"/>
      <c r="IXS73" s="0"/>
      <c r="IXT73" s="0"/>
      <c r="IXU73" s="0"/>
      <c r="IXV73" s="0"/>
      <c r="IXW73" s="0"/>
      <c r="IXX73" s="0"/>
      <c r="IXY73" s="0"/>
      <c r="IXZ73" s="0"/>
      <c r="IYA73" s="0"/>
      <c r="IYB73" s="0"/>
      <c r="IYC73" s="0"/>
      <c r="IYD73" s="0"/>
      <c r="IYE73" s="0"/>
      <c r="IYF73" s="0"/>
      <c r="IYG73" s="0"/>
      <c r="IYH73" s="0"/>
      <c r="IYI73" s="0"/>
      <c r="IYJ73" s="0"/>
      <c r="IYK73" s="0"/>
      <c r="IYL73" s="0"/>
      <c r="IYM73" s="0"/>
      <c r="IYN73" s="0"/>
      <c r="IYO73" s="0"/>
      <c r="IYP73" s="0"/>
      <c r="IYQ73" s="0"/>
      <c r="IYR73" s="0"/>
      <c r="IYS73" s="0"/>
      <c r="IYT73" s="0"/>
      <c r="IYU73" s="0"/>
      <c r="IYV73" s="0"/>
      <c r="IYW73" s="0"/>
      <c r="IYX73" s="0"/>
      <c r="IYY73" s="0"/>
      <c r="IYZ73" s="0"/>
      <c r="IZA73" s="0"/>
      <c r="IZB73" s="0"/>
      <c r="IZC73" s="0"/>
      <c r="IZD73" s="0"/>
      <c r="IZE73" s="0"/>
      <c r="IZF73" s="0"/>
      <c r="IZG73" s="0"/>
      <c r="IZH73" s="0"/>
      <c r="IZI73" s="0"/>
      <c r="IZJ73" s="0"/>
      <c r="IZK73" s="0"/>
      <c r="IZL73" s="0"/>
      <c r="IZM73" s="0"/>
      <c r="IZN73" s="0"/>
      <c r="IZO73" s="0"/>
      <c r="IZP73" s="0"/>
      <c r="IZQ73" s="0"/>
      <c r="IZR73" s="0"/>
      <c r="IZS73" s="0"/>
      <c r="IZT73" s="0"/>
      <c r="IZU73" s="0"/>
      <c r="IZV73" s="0"/>
      <c r="IZW73" s="0"/>
      <c r="IZX73" s="0"/>
      <c r="IZY73" s="0"/>
      <c r="IZZ73" s="0"/>
      <c r="JAA73" s="0"/>
      <c r="JAB73" s="0"/>
      <c r="JAC73" s="0"/>
      <c r="JAD73" s="0"/>
      <c r="JAE73" s="0"/>
      <c r="JAF73" s="0"/>
      <c r="JAG73" s="0"/>
      <c r="JAH73" s="0"/>
      <c r="JAI73" s="0"/>
      <c r="JAJ73" s="0"/>
      <c r="JAK73" s="0"/>
      <c r="JAL73" s="0"/>
      <c r="JAM73" s="0"/>
      <c r="JAN73" s="0"/>
      <c r="JAO73" s="0"/>
      <c r="JAP73" s="0"/>
      <c r="JAQ73" s="0"/>
      <c r="JAR73" s="0"/>
      <c r="JAS73" s="0"/>
      <c r="JAT73" s="0"/>
      <c r="JAU73" s="0"/>
      <c r="JAV73" s="0"/>
      <c r="JAW73" s="0"/>
      <c r="JAX73" s="0"/>
      <c r="JAY73" s="0"/>
      <c r="JAZ73" s="0"/>
      <c r="JBA73" s="0"/>
      <c r="JBB73" s="0"/>
      <c r="JBC73" s="0"/>
      <c r="JBD73" s="0"/>
      <c r="JBE73" s="0"/>
      <c r="JBF73" s="0"/>
      <c r="JBG73" s="0"/>
      <c r="JBH73" s="0"/>
      <c r="JBI73" s="0"/>
      <c r="JBJ73" s="0"/>
      <c r="JBK73" s="0"/>
      <c r="JBL73" s="0"/>
      <c r="JBM73" s="0"/>
      <c r="JBN73" s="0"/>
      <c r="JBO73" s="0"/>
      <c r="JBP73" s="0"/>
      <c r="JBQ73" s="0"/>
      <c r="JBR73" s="0"/>
      <c r="JBS73" s="0"/>
      <c r="JBT73" s="0"/>
      <c r="JBU73" s="0"/>
      <c r="JBV73" s="0"/>
      <c r="JBW73" s="0"/>
      <c r="JBX73" s="0"/>
      <c r="JBY73" s="0"/>
      <c r="JBZ73" s="0"/>
      <c r="JCA73" s="0"/>
      <c r="JCB73" s="0"/>
      <c r="JCC73" s="0"/>
      <c r="JCD73" s="0"/>
      <c r="JCE73" s="0"/>
      <c r="JCF73" s="0"/>
      <c r="JCG73" s="0"/>
      <c r="JCH73" s="0"/>
      <c r="JCI73" s="0"/>
      <c r="JCJ73" s="0"/>
      <c r="JCK73" s="0"/>
      <c r="JCL73" s="0"/>
      <c r="JCM73" s="0"/>
      <c r="JCN73" s="0"/>
      <c r="JCO73" s="0"/>
      <c r="JCP73" s="0"/>
      <c r="JCQ73" s="0"/>
      <c r="JCR73" s="0"/>
      <c r="JCS73" s="0"/>
      <c r="JCT73" s="0"/>
      <c r="JCU73" s="0"/>
      <c r="JCV73" s="0"/>
      <c r="JCW73" s="0"/>
      <c r="JCX73" s="0"/>
      <c r="JCY73" s="0"/>
      <c r="JCZ73" s="0"/>
      <c r="JDA73" s="0"/>
      <c r="JDB73" s="0"/>
      <c r="JDC73" s="0"/>
      <c r="JDD73" s="0"/>
      <c r="JDE73" s="0"/>
      <c r="JDF73" s="0"/>
      <c r="JDG73" s="0"/>
      <c r="JDH73" s="0"/>
      <c r="JDI73" s="0"/>
      <c r="JDJ73" s="0"/>
      <c r="JDK73" s="0"/>
      <c r="JDL73" s="0"/>
      <c r="JDM73" s="0"/>
      <c r="JDN73" s="0"/>
      <c r="JDO73" s="0"/>
      <c r="JDP73" s="0"/>
      <c r="JDQ73" s="0"/>
      <c r="JDR73" s="0"/>
      <c r="JDS73" s="0"/>
      <c r="JDT73" s="0"/>
      <c r="JDU73" s="0"/>
      <c r="JDV73" s="0"/>
      <c r="JDW73" s="0"/>
      <c r="JDX73" s="0"/>
      <c r="JDY73" s="0"/>
      <c r="JDZ73" s="0"/>
      <c r="JEA73" s="0"/>
      <c r="JEB73" s="0"/>
      <c r="JEC73" s="0"/>
      <c r="JED73" s="0"/>
      <c r="JEE73" s="0"/>
      <c r="JEF73" s="0"/>
      <c r="JEG73" s="0"/>
      <c r="JEH73" s="0"/>
      <c r="JEI73" s="0"/>
      <c r="JEJ73" s="0"/>
      <c r="JEK73" s="0"/>
      <c r="JEL73" s="0"/>
      <c r="JEM73" s="0"/>
      <c r="JEN73" s="0"/>
      <c r="JEO73" s="0"/>
      <c r="JEP73" s="0"/>
      <c r="JEQ73" s="0"/>
      <c r="JER73" s="0"/>
      <c r="JES73" s="0"/>
      <c r="JET73" s="0"/>
      <c r="JEU73" s="0"/>
      <c r="JEV73" s="0"/>
      <c r="JEW73" s="0"/>
      <c r="JEX73" s="0"/>
      <c r="JEY73" s="0"/>
      <c r="JEZ73" s="0"/>
      <c r="JFA73" s="0"/>
      <c r="JFB73" s="0"/>
      <c r="JFC73" s="0"/>
      <c r="JFD73" s="0"/>
      <c r="JFE73" s="0"/>
      <c r="JFF73" s="0"/>
      <c r="JFG73" s="0"/>
      <c r="JFH73" s="0"/>
      <c r="JFI73" s="0"/>
      <c r="JFJ73" s="0"/>
      <c r="JFK73" s="0"/>
      <c r="JFL73" s="0"/>
      <c r="JFM73" s="0"/>
      <c r="JFN73" s="0"/>
      <c r="JFO73" s="0"/>
      <c r="JFP73" s="0"/>
      <c r="JFQ73" s="0"/>
      <c r="JFR73" s="0"/>
      <c r="JFS73" s="0"/>
      <c r="JFT73" s="0"/>
      <c r="JFU73" s="0"/>
      <c r="JFV73" s="0"/>
      <c r="JFW73" s="0"/>
      <c r="JFX73" s="0"/>
      <c r="JFY73" s="0"/>
      <c r="JFZ73" s="0"/>
      <c r="JGA73" s="0"/>
      <c r="JGB73" s="0"/>
      <c r="JGC73" s="0"/>
      <c r="JGD73" s="0"/>
      <c r="JGE73" s="0"/>
      <c r="JGF73" s="0"/>
      <c r="JGG73" s="0"/>
      <c r="JGH73" s="0"/>
      <c r="JGI73" s="0"/>
      <c r="JGJ73" s="0"/>
      <c r="JGK73" s="0"/>
      <c r="JGL73" s="0"/>
      <c r="JGM73" s="0"/>
      <c r="JGN73" s="0"/>
      <c r="JGO73" s="0"/>
      <c r="JGP73" s="0"/>
      <c r="JGQ73" s="0"/>
      <c r="JGR73" s="0"/>
      <c r="JGS73" s="0"/>
      <c r="JGT73" s="0"/>
      <c r="JGU73" s="0"/>
      <c r="JGV73" s="0"/>
      <c r="JGW73" s="0"/>
      <c r="JGX73" s="0"/>
      <c r="JGY73" s="0"/>
      <c r="JGZ73" s="0"/>
      <c r="JHA73" s="0"/>
      <c r="JHB73" s="0"/>
      <c r="JHC73" s="0"/>
      <c r="JHD73" s="0"/>
      <c r="JHE73" s="0"/>
      <c r="JHF73" s="0"/>
      <c r="JHG73" s="0"/>
      <c r="JHH73" s="0"/>
      <c r="JHI73" s="0"/>
      <c r="JHJ73" s="0"/>
      <c r="JHK73" s="0"/>
      <c r="JHL73" s="0"/>
      <c r="JHM73" s="0"/>
      <c r="JHN73" s="0"/>
      <c r="JHO73" s="0"/>
      <c r="JHP73" s="0"/>
      <c r="JHQ73" s="0"/>
      <c r="JHR73" s="0"/>
      <c r="JHS73" s="0"/>
      <c r="JHT73" s="0"/>
      <c r="JHU73" s="0"/>
      <c r="JHV73" s="0"/>
      <c r="JHW73" s="0"/>
      <c r="JHX73" s="0"/>
      <c r="JHY73" s="0"/>
      <c r="JHZ73" s="0"/>
      <c r="JIA73" s="0"/>
      <c r="JIB73" s="0"/>
      <c r="JIC73" s="0"/>
      <c r="JID73" s="0"/>
      <c r="JIE73" s="0"/>
      <c r="JIF73" s="0"/>
      <c r="JIG73" s="0"/>
      <c r="JIH73" s="0"/>
      <c r="JII73" s="0"/>
      <c r="JIJ73" s="0"/>
      <c r="JIK73" s="0"/>
      <c r="JIL73" s="0"/>
      <c r="JIM73" s="0"/>
      <c r="JIN73" s="0"/>
      <c r="JIO73" s="0"/>
      <c r="JIP73" s="0"/>
      <c r="JIQ73" s="0"/>
      <c r="JIR73" s="0"/>
      <c r="JIS73" s="0"/>
      <c r="JIT73" s="0"/>
      <c r="JIU73" s="0"/>
      <c r="JIV73" s="0"/>
      <c r="JIW73" s="0"/>
      <c r="JIX73" s="0"/>
      <c r="JIY73" s="0"/>
      <c r="JIZ73" s="0"/>
      <c r="JJA73" s="0"/>
      <c r="JJB73" s="0"/>
      <c r="JJC73" s="0"/>
      <c r="JJD73" s="0"/>
      <c r="JJE73" s="0"/>
      <c r="JJF73" s="0"/>
      <c r="JJG73" s="0"/>
      <c r="JJH73" s="0"/>
      <c r="JJI73" s="0"/>
      <c r="JJJ73" s="0"/>
      <c r="JJK73" s="0"/>
      <c r="JJL73" s="0"/>
      <c r="JJM73" s="0"/>
      <c r="JJN73" s="0"/>
      <c r="JJO73" s="0"/>
      <c r="JJP73" s="0"/>
      <c r="JJQ73" s="0"/>
      <c r="JJR73" s="0"/>
      <c r="JJS73" s="0"/>
      <c r="JJT73" s="0"/>
      <c r="JJU73" s="0"/>
      <c r="JJV73" s="0"/>
      <c r="JJW73" s="0"/>
      <c r="JJX73" s="0"/>
      <c r="JJY73" s="0"/>
      <c r="JJZ73" s="0"/>
      <c r="JKA73" s="0"/>
      <c r="JKB73" s="0"/>
      <c r="JKC73" s="0"/>
      <c r="JKD73" s="0"/>
      <c r="JKE73" s="0"/>
      <c r="JKF73" s="0"/>
      <c r="JKG73" s="0"/>
      <c r="JKH73" s="0"/>
      <c r="JKI73" s="0"/>
      <c r="JKJ73" s="0"/>
      <c r="JKK73" s="0"/>
      <c r="JKL73" s="0"/>
      <c r="JKM73" s="0"/>
      <c r="JKN73" s="0"/>
      <c r="JKO73" s="0"/>
      <c r="JKP73" s="0"/>
      <c r="JKQ73" s="0"/>
      <c r="JKR73" s="0"/>
      <c r="JKS73" s="0"/>
      <c r="JKT73" s="0"/>
      <c r="JKU73" s="0"/>
      <c r="JKV73" s="0"/>
      <c r="JKW73" s="0"/>
      <c r="JKX73" s="0"/>
      <c r="JKY73" s="0"/>
      <c r="JKZ73" s="0"/>
      <c r="JLA73" s="0"/>
      <c r="JLB73" s="0"/>
      <c r="JLC73" s="0"/>
      <c r="JLD73" s="0"/>
      <c r="JLE73" s="0"/>
      <c r="JLF73" s="0"/>
      <c r="JLG73" s="0"/>
      <c r="JLH73" s="0"/>
      <c r="JLI73" s="0"/>
      <c r="JLJ73" s="0"/>
      <c r="JLK73" s="0"/>
      <c r="JLL73" s="0"/>
      <c r="JLM73" s="0"/>
      <c r="JLN73" s="0"/>
      <c r="JLO73" s="0"/>
      <c r="JLP73" s="0"/>
      <c r="JLQ73" s="0"/>
      <c r="JLR73" s="0"/>
      <c r="JLS73" s="0"/>
      <c r="JLT73" s="0"/>
      <c r="JLU73" s="0"/>
      <c r="JLV73" s="0"/>
      <c r="JLW73" s="0"/>
      <c r="JLX73" s="0"/>
      <c r="JLY73" s="0"/>
      <c r="JLZ73" s="0"/>
      <c r="JMA73" s="0"/>
      <c r="JMB73" s="0"/>
      <c r="JMC73" s="0"/>
      <c r="JMD73" s="0"/>
      <c r="JME73" s="0"/>
      <c r="JMF73" s="0"/>
      <c r="JMG73" s="0"/>
      <c r="JMH73" s="0"/>
      <c r="JMI73" s="0"/>
      <c r="JMJ73" s="0"/>
      <c r="JMK73" s="0"/>
      <c r="JML73" s="0"/>
      <c r="JMM73" s="0"/>
      <c r="JMN73" s="0"/>
      <c r="JMO73" s="0"/>
      <c r="JMP73" s="0"/>
      <c r="JMQ73" s="0"/>
      <c r="JMR73" s="0"/>
      <c r="JMS73" s="0"/>
      <c r="JMT73" s="0"/>
      <c r="JMU73" s="0"/>
      <c r="JMV73" s="0"/>
      <c r="JMW73" s="0"/>
      <c r="JMX73" s="0"/>
      <c r="JMY73" s="0"/>
      <c r="JMZ73" s="0"/>
      <c r="JNA73" s="0"/>
      <c r="JNB73" s="0"/>
      <c r="JNC73" s="0"/>
      <c r="JND73" s="0"/>
      <c r="JNE73" s="0"/>
      <c r="JNF73" s="0"/>
      <c r="JNG73" s="0"/>
      <c r="JNH73" s="0"/>
      <c r="JNI73" s="0"/>
      <c r="JNJ73" s="0"/>
      <c r="JNK73" s="0"/>
      <c r="JNL73" s="0"/>
      <c r="JNM73" s="0"/>
      <c r="JNN73" s="0"/>
      <c r="JNO73" s="0"/>
      <c r="JNP73" s="0"/>
      <c r="JNQ73" s="0"/>
      <c r="JNR73" s="0"/>
      <c r="JNS73" s="0"/>
      <c r="JNT73" s="0"/>
      <c r="JNU73" s="0"/>
      <c r="JNV73" s="0"/>
      <c r="JNW73" s="0"/>
      <c r="JNX73" s="0"/>
      <c r="JNY73" s="0"/>
      <c r="JNZ73" s="0"/>
      <c r="JOA73" s="0"/>
      <c r="JOB73" s="0"/>
      <c r="JOC73" s="0"/>
      <c r="JOD73" s="0"/>
      <c r="JOE73" s="0"/>
      <c r="JOF73" s="0"/>
      <c r="JOG73" s="0"/>
      <c r="JOH73" s="0"/>
      <c r="JOI73" s="0"/>
      <c r="JOJ73" s="0"/>
      <c r="JOK73" s="0"/>
      <c r="JOL73" s="0"/>
      <c r="JOM73" s="0"/>
      <c r="JON73" s="0"/>
      <c r="JOO73" s="0"/>
      <c r="JOP73" s="0"/>
      <c r="JOQ73" s="0"/>
      <c r="JOR73" s="0"/>
      <c r="JOS73" s="0"/>
      <c r="JOT73" s="0"/>
      <c r="JOU73" s="0"/>
      <c r="JOV73" s="0"/>
      <c r="JOW73" s="0"/>
      <c r="JOX73" s="0"/>
      <c r="JOY73" s="0"/>
      <c r="JOZ73" s="0"/>
      <c r="JPA73" s="0"/>
      <c r="JPB73" s="0"/>
      <c r="JPC73" s="0"/>
      <c r="JPD73" s="0"/>
      <c r="JPE73" s="0"/>
      <c r="JPF73" s="0"/>
      <c r="JPG73" s="0"/>
      <c r="JPH73" s="0"/>
      <c r="JPI73" s="0"/>
      <c r="JPJ73" s="0"/>
      <c r="JPK73" s="0"/>
      <c r="JPL73" s="0"/>
      <c r="JPM73" s="0"/>
      <c r="JPN73" s="0"/>
      <c r="JPO73" s="0"/>
      <c r="JPP73" s="0"/>
      <c r="JPQ73" s="0"/>
      <c r="JPR73" s="0"/>
      <c r="JPS73" s="0"/>
      <c r="JPT73" s="0"/>
      <c r="JPU73" s="0"/>
      <c r="JPV73" s="0"/>
      <c r="JPW73" s="0"/>
      <c r="JPX73" s="0"/>
      <c r="JPY73" s="0"/>
      <c r="JPZ73" s="0"/>
      <c r="JQA73" s="0"/>
      <c r="JQB73" s="0"/>
      <c r="JQC73" s="0"/>
      <c r="JQD73" s="0"/>
      <c r="JQE73" s="0"/>
      <c r="JQF73" s="0"/>
      <c r="JQG73" s="0"/>
      <c r="JQH73" s="0"/>
      <c r="JQI73" s="0"/>
      <c r="JQJ73" s="0"/>
      <c r="JQK73" s="0"/>
      <c r="JQL73" s="0"/>
      <c r="JQM73" s="0"/>
      <c r="JQN73" s="0"/>
      <c r="JQO73" s="0"/>
      <c r="JQP73" s="0"/>
      <c r="JQQ73" s="0"/>
      <c r="JQR73" s="0"/>
      <c r="JQS73" s="0"/>
      <c r="JQT73" s="0"/>
      <c r="JQU73" s="0"/>
      <c r="JQV73" s="0"/>
      <c r="JQW73" s="0"/>
      <c r="JQX73" s="0"/>
      <c r="JQY73" s="0"/>
      <c r="JQZ73" s="0"/>
      <c r="JRA73" s="0"/>
      <c r="JRB73" s="0"/>
      <c r="JRC73" s="0"/>
      <c r="JRD73" s="0"/>
      <c r="JRE73" s="0"/>
      <c r="JRF73" s="0"/>
      <c r="JRG73" s="0"/>
      <c r="JRH73" s="0"/>
      <c r="JRI73" s="0"/>
      <c r="JRJ73" s="0"/>
      <c r="JRK73" s="0"/>
      <c r="JRL73" s="0"/>
      <c r="JRM73" s="0"/>
      <c r="JRN73" s="0"/>
      <c r="JRO73" s="0"/>
      <c r="JRP73" s="0"/>
      <c r="JRQ73" s="0"/>
      <c r="JRR73" s="0"/>
      <c r="JRS73" s="0"/>
      <c r="JRT73" s="0"/>
      <c r="JRU73" s="0"/>
      <c r="JRV73" s="0"/>
      <c r="JRW73" s="0"/>
      <c r="JRX73" s="0"/>
      <c r="JRY73" s="0"/>
      <c r="JRZ73" s="0"/>
      <c r="JSA73" s="0"/>
      <c r="JSB73" s="0"/>
      <c r="JSC73" s="0"/>
      <c r="JSD73" s="0"/>
      <c r="JSE73" s="0"/>
      <c r="JSF73" s="0"/>
      <c r="JSG73" s="0"/>
      <c r="JSH73" s="0"/>
      <c r="JSI73" s="0"/>
      <c r="JSJ73" s="0"/>
      <c r="JSK73" s="0"/>
      <c r="JSL73" s="0"/>
      <c r="JSM73" s="0"/>
      <c r="JSN73" s="0"/>
      <c r="JSO73" s="0"/>
      <c r="JSP73" s="0"/>
      <c r="JSQ73" s="0"/>
      <c r="JSR73" s="0"/>
      <c r="JSS73" s="0"/>
      <c r="JST73" s="0"/>
      <c r="JSU73" s="0"/>
      <c r="JSV73" s="0"/>
      <c r="JSW73" s="0"/>
      <c r="JSX73" s="0"/>
      <c r="JSY73" s="0"/>
      <c r="JSZ73" s="0"/>
      <c r="JTA73" s="0"/>
      <c r="JTB73" s="0"/>
      <c r="JTC73" s="0"/>
      <c r="JTD73" s="0"/>
      <c r="JTE73" s="0"/>
      <c r="JTF73" s="0"/>
      <c r="JTG73" s="0"/>
      <c r="JTH73" s="0"/>
      <c r="JTI73" s="0"/>
      <c r="JTJ73" s="0"/>
      <c r="JTK73" s="0"/>
      <c r="JTL73" s="0"/>
      <c r="JTM73" s="0"/>
      <c r="JTN73" s="0"/>
      <c r="JTO73" s="0"/>
      <c r="JTP73" s="0"/>
      <c r="JTQ73" s="0"/>
      <c r="JTR73" s="0"/>
      <c r="JTS73" s="0"/>
      <c r="JTT73" s="0"/>
      <c r="JTU73" s="0"/>
      <c r="JTV73" s="0"/>
      <c r="JTW73" s="0"/>
      <c r="JTX73" s="0"/>
      <c r="JTY73" s="0"/>
      <c r="JTZ73" s="0"/>
      <c r="JUA73" s="0"/>
      <c r="JUB73" s="0"/>
      <c r="JUC73" s="0"/>
      <c r="JUD73" s="0"/>
      <c r="JUE73" s="0"/>
      <c r="JUF73" s="0"/>
      <c r="JUG73" s="0"/>
      <c r="JUH73" s="0"/>
      <c r="JUI73" s="0"/>
      <c r="JUJ73" s="0"/>
      <c r="JUK73" s="0"/>
      <c r="JUL73" s="0"/>
      <c r="JUM73" s="0"/>
      <c r="JUN73" s="0"/>
      <c r="JUO73" s="0"/>
      <c r="JUP73" s="0"/>
      <c r="JUQ73" s="0"/>
      <c r="JUR73" s="0"/>
      <c r="JUS73" s="0"/>
      <c r="JUT73" s="0"/>
      <c r="JUU73" s="0"/>
      <c r="JUV73" s="0"/>
      <c r="JUW73" s="0"/>
      <c r="JUX73" s="0"/>
      <c r="JUY73" s="0"/>
      <c r="JUZ73" s="0"/>
      <c r="JVA73" s="0"/>
      <c r="JVB73" s="0"/>
      <c r="JVC73" s="0"/>
      <c r="JVD73" s="0"/>
      <c r="JVE73" s="0"/>
      <c r="JVF73" s="0"/>
      <c r="JVG73" s="0"/>
      <c r="JVH73" s="0"/>
      <c r="JVI73" s="0"/>
      <c r="JVJ73" s="0"/>
      <c r="JVK73" s="0"/>
      <c r="JVL73" s="0"/>
      <c r="JVM73" s="0"/>
      <c r="JVN73" s="0"/>
      <c r="JVO73" s="0"/>
      <c r="JVP73" s="0"/>
      <c r="JVQ73" s="0"/>
      <c r="JVR73" s="0"/>
      <c r="JVS73" s="0"/>
      <c r="JVT73" s="0"/>
      <c r="JVU73" s="0"/>
      <c r="JVV73" s="0"/>
      <c r="JVW73" s="0"/>
      <c r="JVX73" s="0"/>
      <c r="JVY73" s="0"/>
      <c r="JVZ73" s="0"/>
      <c r="JWA73" s="0"/>
      <c r="JWB73" s="0"/>
      <c r="JWC73" s="0"/>
      <c r="JWD73" s="0"/>
      <c r="JWE73" s="0"/>
      <c r="JWF73" s="0"/>
      <c r="JWG73" s="0"/>
      <c r="JWH73" s="0"/>
      <c r="JWI73" s="0"/>
      <c r="JWJ73" s="0"/>
      <c r="JWK73" s="0"/>
      <c r="JWL73" s="0"/>
      <c r="JWM73" s="0"/>
      <c r="JWN73" s="0"/>
      <c r="JWO73" s="0"/>
      <c r="JWP73" s="0"/>
      <c r="JWQ73" s="0"/>
      <c r="JWR73" s="0"/>
      <c r="JWS73" s="0"/>
      <c r="JWT73" s="0"/>
      <c r="JWU73" s="0"/>
      <c r="JWV73" s="0"/>
      <c r="JWW73" s="0"/>
      <c r="JWX73" s="0"/>
      <c r="JWY73" s="0"/>
      <c r="JWZ73" s="0"/>
      <c r="JXA73" s="0"/>
      <c r="JXB73" s="0"/>
      <c r="JXC73" s="0"/>
      <c r="JXD73" s="0"/>
      <c r="JXE73" s="0"/>
      <c r="JXF73" s="0"/>
      <c r="JXG73" s="0"/>
      <c r="JXH73" s="0"/>
      <c r="JXI73" s="0"/>
      <c r="JXJ73" s="0"/>
      <c r="JXK73" s="0"/>
      <c r="JXL73" s="0"/>
      <c r="JXM73" s="0"/>
      <c r="JXN73" s="0"/>
      <c r="JXO73" s="0"/>
      <c r="JXP73" s="0"/>
      <c r="JXQ73" s="0"/>
      <c r="JXR73" s="0"/>
      <c r="JXS73" s="0"/>
      <c r="JXT73" s="0"/>
      <c r="JXU73" s="0"/>
      <c r="JXV73" s="0"/>
      <c r="JXW73" s="0"/>
      <c r="JXX73" s="0"/>
      <c r="JXY73" s="0"/>
      <c r="JXZ73" s="0"/>
      <c r="JYA73" s="0"/>
      <c r="JYB73" s="0"/>
      <c r="JYC73" s="0"/>
      <c r="JYD73" s="0"/>
      <c r="JYE73" s="0"/>
      <c r="JYF73" s="0"/>
      <c r="JYG73" s="0"/>
      <c r="JYH73" s="0"/>
      <c r="JYI73" s="0"/>
      <c r="JYJ73" s="0"/>
      <c r="JYK73" s="0"/>
      <c r="JYL73" s="0"/>
      <c r="JYM73" s="0"/>
      <c r="JYN73" s="0"/>
      <c r="JYO73" s="0"/>
      <c r="JYP73" s="0"/>
      <c r="JYQ73" s="0"/>
      <c r="JYR73" s="0"/>
      <c r="JYS73" s="0"/>
      <c r="JYT73" s="0"/>
      <c r="JYU73" s="0"/>
      <c r="JYV73" s="0"/>
      <c r="JYW73" s="0"/>
      <c r="JYX73" s="0"/>
      <c r="JYY73" s="0"/>
      <c r="JYZ73" s="0"/>
      <c r="JZA73" s="0"/>
      <c r="JZB73" s="0"/>
      <c r="JZC73" s="0"/>
      <c r="JZD73" s="0"/>
      <c r="JZE73" s="0"/>
      <c r="JZF73" s="0"/>
      <c r="JZG73" s="0"/>
      <c r="JZH73" s="0"/>
      <c r="JZI73" s="0"/>
      <c r="JZJ73" s="0"/>
      <c r="JZK73" s="0"/>
      <c r="JZL73" s="0"/>
      <c r="JZM73" s="0"/>
      <c r="JZN73" s="0"/>
      <c r="JZO73" s="0"/>
      <c r="JZP73" s="0"/>
      <c r="JZQ73" s="0"/>
      <c r="JZR73" s="0"/>
      <c r="JZS73" s="0"/>
      <c r="JZT73" s="0"/>
      <c r="JZU73" s="0"/>
      <c r="JZV73" s="0"/>
      <c r="JZW73" s="0"/>
      <c r="JZX73" s="0"/>
      <c r="JZY73" s="0"/>
      <c r="JZZ73" s="0"/>
      <c r="KAA73" s="0"/>
      <c r="KAB73" s="0"/>
      <c r="KAC73" s="0"/>
      <c r="KAD73" s="0"/>
      <c r="KAE73" s="0"/>
      <c r="KAF73" s="0"/>
      <c r="KAG73" s="0"/>
      <c r="KAH73" s="0"/>
      <c r="KAI73" s="0"/>
      <c r="KAJ73" s="0"/>
      <c r="KAK73" s="0"/>
      <c r="KAL73" s="0"/>
      <c r="KAM73" s="0"/>
      <c r="KAN73" s="0"/>
      <c r="KAO73" s="0"/>
      <c r="KAP73" s="0"/>
      <c r="KAQ73" s="0"/>
      <c r="KAR73" s="0"/>
      <c r="KAS73" s="0"/>
      <c r="KAT73" s="0"/>
      <c r="KAU73" s="0"/>
      <c r="KAV73" s="0"/>
      <c r="KAW73" s="0"/>
      <c r="KAX73" s="0"/>
      <c r="KAY73" s="0"/>
      <c r="KAZ73" s="0"/>
      <c r="KBA73" s="0"/>
      <c r="KBB73" s="0"/>
      <c r="KBC73" s="0"/>
      <c r="KBD73" s="0"/>
      <c r="KBE73" s="0"/>
      <c r="KBF73" s="0"/>
      <c r="KBG73" s="0"/>
      <c r="KBH73" s="0"/>
      <c r="KBI73" s="0"/>
      <c r="KBJ73" s="0"/>
      <c r="KBK73" s="0"/>
      <c r="KBL73" s="0"/>
      <c r="KBM73" s="0"/>
      <c r="KBN73" s="0"/>
      <c r="KBO73" s="0"/>
      <c r="KBP73" s="0"/>
      <c r="KBQ73" s="0"/>
      <c r="KBR73" s="0"/>
      <c r="KBS73" s="0"/>
      <c r="KBT73" s="0"/>
      <c r="KBU73" s="0"/>
      <c r="KBV73" s="0"/>
      <c r="KBW73" s="0"/>
      <c r="KBX73" s="0"/>
      <c r="KBY73" s="0"/>
      <c r="KBZ73" s="0"/>
      <c r="KCA73" s="0"/>
      <c r="KCB73" s="0"/>
      <c r="KCC73" s="0"/>
      <c r="KCD73" s="0"/>
      <c r="KCE73" s="0"/>
      <c r="KCF73" s="0"/>
      <c r="KCG73" s="0"/>
      <c r="KCH73" s="0"/>
      <c r="KCI73" s="0"/>
      <c r="KCJ73" s="0"/>
      <c r="KCK73" s="0"/>
      <c r="KCL73" s="0"/>
      <c r="KCM73" s="0"/>
      <c r="KCN73" s="0"/>
      <c r="KCO73" s="0"/>
      <c r="KCP73" s="0"/>
      <c r="KCQ73" s="0"/>
      <c r="KCR73" s="0"/>
      <c r="KCS73" s="0"/>
      <c r="KCT73" s="0"/>
      <c r="KCU73" s="0"/>
      <c r="KCV73" s="0"/>
      <c r="KCW73" s="0"/>
      <c r="KCX73" s="0"/>
      <c r="KCY73" s="0"/>
      <c r="KCZ73" s="0"/>
      <c r="KDA73" s="0"/>
      <c r="KDB73" s="0"/>
      <c r="KDC73" s="0"/>
      <c r="KDD73" s="0"/>
      <c r="KDE73" s="0"/>
      <c r="KDF73" s="0"/>
      <c r="KDG73" s="0"/>
      <c r="KDH73" s="0"/>
      <c r="KDI73" s="0"/>
      <c r="KDJ73" s="0"/>
      <c r="KDK73" s="0"/>
      <c r="KDL73" s="0"/>
      <c r="KDM73" s="0"/>
      <c r="KDN73" s="0"/>
      <c r="KDO73" s="0"/>
      <c r="KDP73" s="0"/>
      <c r="KDQ73" s="0"/>
      <c r="KDR73" s="0"/>
      <c r="KDS73" s="0"/>
      <c r="KDT73" s="0"/>
      <c r="KDU73" s="0"/>
      <c r="KDV73" s="0"/>
      <c r="KDW73" s="0"/>
      <c r="KDX73" s="0"/>
      <c r="KDY73" s="0"/>
      <c r="KDZ73" s="0"/>
      <c r="KEA73" s="0"/>
      <c r="KEB73" s="0"/>
      <c r="KEC73" s="0"/>
      <c r="KED73" s="0"/>
      <c r="KEE73" s="0"/>
      <c r="KEF73" s="0"/>
      <c r="KEG73" s="0"/>
      <c r="KEH73" s="0"/>
      <c r="KEI73" s="0"/>
      <c r="KEJ73" s="0"/>
      <c r="KEK73" s="0"/>
      <c r="KEL73" s="0"/>
      <c r="KEM73" s="0"/>
      <c r="KEN73" s="0"/>
      <c r="KEO73" s="0"/>
      <c r="KEP73" s="0"/>
      <c r="KEQ73" s="0"/>
      <c r="KER73" s="0"/>
      <c r="KES73" s="0"/>
      <c r="KET73" s="0"/>
      <c r="KEU73" s="0"/>
      <c r="KEV73" s="0"/>
      <c r="KEW73" s="0"/>
      <c r="KEX73" s="0"/>
      <c r="KEY73" s="0"/>
      <c r="KEZ73" s="0"/>
      <c r="KFA73" s="0"/>
      <c r="KFB73" s="0"/>
      <c r="KFC73" s="0"/>
      <c r="KFD73" s="0"/>
      <c r="KFE73" s="0"/>
      <c r="KFF73" s="0"/>
      <c r="KFG73" s="0"/>
      <c r="KFH73" s="0"/>
      <c r="KFI73" s="0"/>
      <c r="KFJ73" s="0"/>
      <c r="KFK73" s="0"/>
      <c r="KFL73" s="0"/>
      <c r="KFM73" s="0"/>
      <c r="KFN73" s="0"/>
      <c r="KFO73" s="0"/>
      <c r="KFP73" s="0"/>
      <c r="KFQ73" s="0"/>
      <c r="KFR73" s="0"/>
      <c r="KFS73" s="0"/>
      <c r="KFT73" s="0"/>
      <c r="KFU73" s="0"/>
      <c r="KFV73" s="0"/>
      <c r="KFW73" s="0"/>
      <c r="KFX73" s="0"/>
      <c r="KFY73" s="0"/>
      <c r="KFZ73" s="0"/>
      <c r="KGA73" s="0"/>
      <c r="KGB73" s="0"/>
      <c r="KGC73" s="0"/>
      <c r="KGD73" s="0"/>
      <c r="KGE73" s="0"/>
      <c r="KGF73" s="0"/>
      <c r="KGG73" s="0"/>
      <c r="KGH73" s="0"/>
      <c r="KGI73" s="0"/>
      <c r="KGJ73" s="0"/>
      <c r="KGK73" s="0"/>
      <c r="KGL73" s="0"/>
      <c r="KGM73" s="0"/>
      <c r="KGN73" s="0"/>
      <c r="KGO73" s="0"/>
      <c r="KGP73" s="0"/>
      <c r="KGQ73" s="0"/>
      <c r="KGR73" s="0"/>
      <c r="KGS73" s="0"/>
      <c r="KGT73" s="0"/>
      <c r="KGU73" s="0"/>
      <c r="KGV73" s="0"/>
      <c r="KGW73" s="0"/>
      <c r="KGX73" s="0"/>
      <c r="KGY73" s="0"/>
      <c r="KGZ73" s="0"/>
      <c r="KHA73" s="0"/>
      <c r="KHB73" s="0"/>
      <c r="KHC73" s="0"/>
      <c r="KHD73" s="0"/>
      <c r="KHE73" s="0"/>
      <c r="KHF73" s="0"/>
      <c r="KHG73" s="0"/>
      <c r="KHH73" s="0"/>
      <c r="KHI73" s="0"/>
      <c r="KHJ73" s="0"/>
      <c r="KHK73" s="0"/>
      <c r="KHL73" s="0"/>
      <c r="KHM73" s="0"/>
      <c r="KHN73" s="0"/>
      <c r="KHO73" s="0"/>
      <c r="KHP73" s="0"/>
      <c r="KHQ73" s="0"/>
      <c r="KHR73" s="0"/>
      <c r="KHS73" s="0"/>
      <c r="KHT73" s="0"/>
      <c r="KHU73" s="0"/>
      <c r="KHV73" s="0"/>
      <c r="KHW73" s="0"/>
      <c r="KHX73" s="0"/>
      <c r="KHY73" s="0"/>
      <c r="KHZ73" s="0"/>
      <c r="KIA73" s="0"/>
      <c r="KIB73" s="0"/>
      <c r="KIC73" s="0"/>
      <c r="KID73" s="0"/>
      <c r="KIE73" s="0"/>
      <c r="KIF73" s="0"/>
      <c r="KIG73" s="0"/>
      <c r="KIH73" s="0"/>
      <c r="KII73" s="0"/>
      <c r="KIJ73" s="0"/>
      <c r="KIK73" s="0"/>
      <c r="KIL73" s="0"/>
      <c r="KIM73" s="0"/>
      <c r="KIN73" s="0"/>
      <c r="KIO73" s="0"/>
      <c r="KIP73" s="0"/>
      <c r="KIQ73" s="0"/>
      <c r="KIR73" s="0"/>
      <c r="KIS73" s="0"/>
      <c r="KIT73" s="0"/>
      <c r="KIU73" s="0"/>
      <c r="KIV73" s="0"/>
      <c r="KIW73" s="0"/>
      <c r="KIX73" s="0"/>
      <c r="KIY73" s="0"/>
      <c r="KIZ73" s="0"/>
      <c r="KJA73" s="0"/>
      <c r="KJB73" s="0"/>
      <c r="KJC73" s="0"/>
      <c r="KJD73" s="0"/>
      <c r="KJE73" s="0"/>
      <c r="KJF73" s="0"/>
      <c r="KJG73" s="0"/>
      <c r="KJH73" s="0"/>
      <c r="KJI73" s="0"/>
      <c r="KJJ73" s="0"/>
      <c r="KJK73" s="0"/>
      <c r="KJL73" s="0"/>
      <c r="KJM73" s="0"/>
      <c r="KJN73" s="0"/>
      <c r="KJO73" s="0"/>
      <c r="KJP73" s="0"/>
      <c r="KJQ73" s="0"/>
      <c r="KJR73" s="0"/>
      <c r="KJS73" s="0"/>
      <c r="KJT73" s="0"/>
      <c r="KJU73" s="0"/>
      <c r="KJV73" s="0"/>
      <c r="KJW73" s="0"/>
      <c r="KJX73" s="0"/>
      <c r="KJY73" s="0"/>
      <c r="KJZ73" s="0"/>
      <c r="KKA73" s="0"/>
      <c r="KKB73" s="0"/>
      <c r="KKC73" s="0"/>
      <c r="KKD73" s="0"/>
      <c r="KKE73" s="0"/>
      <c r="KKF73" s="0"/>
      <c r="KKG73" s="0"/>
      <c r="KKH73" s="0"/>
      <c r="KKI73" s="0"/>
      <c r="KKJ73" s="0"/>
      <c r="KKK73" s="0"/>
      <c r="KKL73" s="0"/>
      <c r="KKM73" s="0"/>
      <c r="KKN73" s="0"/>
      <c r="KKO73" s="0"/>
      <c r="KKP73" s="0"/>
      <c r="KKQ73" s="0"/>
      <c r="KKR73" s="0"/>
      <c r="KKS73" s="0"/>
      <c r="KKT73" s="0"/>
      <c r="KKU73" s="0"/>
      <c r="KKV73" s="0"/>
      <c r="KKW73" s="0"/>
      <c r="KKX73" s="0"/>
      <c r="KKY73" s="0"/>
      <c r="KKZ73" s="0"/>
      <c r="KLA73" s="0"/>
      <c r="KLB73" s="0"/>
      <c r="KLC73" s="0"/>
      <c r="KLD73" s="0"/>
      <c r="KLE73" s="0"/>
      <c r="KLF73" s="0"/>
      <c r="KLG73" s="0"/>
      <c r="KLH73" s="0"/>
      <c r="KLI73" s="0"/>
      <c r="KLJ73" s="0"/>
      <c r="KLK73" s="0"/>
      <c r="KLL73" s="0"/>
      <c r="KLM73" s="0"/>
      <c r="KLN73" s="0"/>
      <c r="KLO73" s="0"/>
      <c r="KLP73" s="0"/>
      <c r="KLQ73" s="0"/>
      <c r="KLR73" s="0"/>
      <c r="KLS73" s="0"/>
      <c r="KLT73" s="0"/>
      <c r="KLU73" s="0"/>
      <c r="KLV73" s="0"/>
      <c r="KLW73" s="0"/>
      <c r="KLX73" s="0"/>
      <c r="KLY73" s="0"/>
      <c r="KLZ73" s="0"/>
      <c r="KMA73" s="0"/>
      <c r="KMB73" s="0"/>
      <c r="KMC73" s="0"/>
      <c r="KMD73" s="0"/>
      <c r="KME73" s="0"/>
      <c r="KMF73" s="0"/>
      <c r="KMG73" s="0"/>
      <c r="KMH73" s="0"/>
      <c r="KMI73" s="0"/>
      <c r="KMJ73" s="0"/>
      <c r="KMK73" s="0"/>
      <c r="KML73" s="0"/>
      <c r="KMM73" s="0"/>
      <c r="KMN73" s="0"/>
      <c r="KMO73" s="0"/>
      <c r="KMP73" s="0"/>
      <c r="KMQ73" s="0"/>
      <c r="KMR73" s="0"/>
      <c r="KMS73" s="0"/>
      <c r="KMT73" s="0"/>
      <c r="KMU73" s="0"/>
      <c r="KMV73" s="0"/>
      <c r="KMW73" s="0"/>
      <c r="KMX73" s="0"/>
      <c r="KMY73" s="0"/>
      <c r="KMZ73" s="0"/>
      <c r="KNA73" s="0"/>
      <c r="KNB73" s="0"/>
      <c r="KNC73" s="0"/>
      <c r="KND73" s="0"/>
      <c r="KNE73" s="0"/>
      <c r="KNF73" s="0"/>
      <c r="KNG73" s="0"/>
      <c r="KNH73" s="0"/>
      <c r="KNI73" s="0"/>
      <c r="KNJ73" s="0"/>
      <c r="KNK73" s="0"/>
      <c r="KNL73" s="0"/>
      <c r="KNM73" s="0"/>
      <c r="KNN73" s="0"/>
      <c r="KNO73" s="0"/>
      <c r="KNP73" s="0"/>
      <c r="KNQ73" s="0"/>
      <c r="KNR73" s="0"/>
      <c r="KNS73" s="0"/>
      <c r="KNT73" s="0"/>
      <c r="KNU73" s="0"/>
      <c r="KNV73" s="0"/>
      <c r="KNW73" s="0"/>
      <c r="KNX73" s="0"/>
      <c r="KNY73" s="0"/>
      <c r="KNZ73" s="0"/>
      <c r="KOA73" s="0"/>
      <c r="KOB73" s="0"/>
      <c r="KOC73" s="0"/>
      <c r="KOD73" s="0"/>
      <c r="KOE73" s="0"/>
      <c r="KOF73" s="0"/>
      <c r="KOG73" s="0"/>
      <c r="KOH73" s="0"/>
      <c r="KOI73" s="0"/>
      <c r="KOJ73" s="0"/>
      <c r="KOK73" s="0"/>
      <c r="KOL73" s="0"/>
      <c r="KOM73" s="0"/>
      <c r="KON73" s="0"/>
      <c r="KOO73" s="0"/>
      <c r="KOP73" s="0"/>
      <c r="KOQ73" s="0"/>
      <c r="KOR73" s="0"/>
      <c r="KOS73" s="0"/>
      <c r="KOT73" s="0"/>
      <c r="KOU73" s="0"/>
      <c r="KOV73" s="0"/>
      <c r="KOW73" s="0"/>
      <c r="KOX73" s="0"/>
      <c r="KOY73" s="0"/>
      <c r="KOZ73" s="0"/>
      <c r="KPA73" s="0"/>
      <c r="KPB73" s="0"/>
      <c r="KPC73" s="0"/>
      <c r="KPD73" s="0"/>
      <c r="KPE73" s="0"/>
      <c r="KPF73" s="0"/>
      <c r="KPG73" s="0"/>
      <c r="KPH73" s="0"/>
      <c r="KPI73" s="0"/>
      <c r="KPJ73" s="0"/>
      <c r="KPK73" s="0"/>
      <c r="KPL73" s="0"/>
      <c r="KPM73" s="0"/>
      <c r="KPN73" s="0"/>
      <c r="KPO73" s="0"/>
      <c r="KPP73" s="0"/>
      <c r="KPQ73" s="0"/>
      <c r="KPR73" s="0"/>
      <c r="KPS73" s="0"/>
      <c r="KPT73" s="0"/>
      <c r="KPU73" s="0"/>
      <c r="KPV73" s="0"/>
      <c r="KPW73" s="0"/>
      <c r="KPX73" s="0"/>
      <c r="KPY73" s="0"/>
      <c r="KPZ73" s="0"/>
      <c r="KQA73" s="0"/>
      <c r="KQB73" s="0"/>
      <c r="KQC73" s="0"/>
      <c r="KQD73" s="0"/>
      <c r="KQE73" s="0"/>
      <c r="KQF73" s="0"/>
      <c r="KQG73" s="0"/>
      <c r="KQH73" s="0"/>
      <c r="KQI73" s="0"/>
      <c r="KQJ73" s="0"/>
      <c r="KQK73" s="0"/>
      <c r="KQL73" s="0"/>
      <c r="KQM73" s="0"/>
      <c r="KQN73" s="0"/>
      <c r="KQO73" s="0"/>
      <c r="KQP73" s="0"/>
      <c r="KQQ73" s="0"/>
      <c r="KQR73" s="0"/>
      <c r="KQS73" s="0"/>
      <c r="KQT73" s="0"/>
      <c r="KQU73" s="0"/>
      <c r="KQV73" s="0"/>
      <c r="KQW73" s="0"/>
      <c r="KQX73" s="0"/>
      <c r="KQY73" s="0"/>
      <c r="KQZ73" s="0"/>
      <c r="KRA73" s="0"/>
      <c r="KRB73" s="0"/>
      <c r="KRC73" s="0"/>
      <c r="KRD73" s="0"/>
      <c r="KRE73" s="0"/>
      <c r="KRF73" s="0"/>
      <c r="KRG73" s="0"/>
      <c r="KRH73" s="0"/>
      <c r="KRI73" s="0"/>
      <c r="KRJ73" s="0"/>
      <c r="KRK73" s="0"/>
      <c r="KRL73" s="0"/>
      <c r="KRM73" s="0"/>
      <c r="KRN73" s="0"/>
      <c r="KRO73" s="0"/>
      <c r="KRP73" s="0"/>
      <c r="KRQ73" s="0"/>
      <c r="KRR73" s="0"/>
      <c r="KRS73" s="0"/>
      <c r="KRT73" s="0"/>
      <c r="KRU73" s="0"/>
      <c r="KRV73" s="0"/>
      <c r="KRW73" s="0"/>
      <c r="KRX73" s="0"/>
      <c r="KRY73" s="0"/>
      <c r="KRZ73" s="0"/>
      <c r="KSA73" s="0"/>
      <c r="KSB73" s="0"/>
      <c r="KSC73" s="0"/>
      <c r="KSD73" s="0"/>
      <c r="KSE73" s="0"/>
      <c r="KSF73" s="0"/>
      <c r="KSG73" s="0"/>
      <c r="KSH73" s="0"/>
      <c r="KSI73" s="0"/>
      <c r="KSJ73" s="0"/>
      <c r="KSK73" s="0"/>
      <c r="KSL73" s="0"/>
      <c r="KSM73" s="0"/>
      <c r="KSN73" s="0"/>
      <c r="KSO73" s="0"/>
      <c r="KSP73" s="0"/>
      <c r="KSQ73" s="0"/>
      <c r="KSR73" s="0"/>
      <c r="KSS73" s="0"/>
      <c r="KST73" s="0"/>
      <c r="KSU73" s="0"/>
      <c r="KSV73" s="0"/>
      <c r="KSW73" s="0"/>
      <c r="KSX73" s="0"/>
      <c r="KSY73" s="0"/>
      <c r="KSZ73" s="0"/>
      <c r="KTA73" s="0"/>
      <c r="KTB73" s="0"/>
      <c r="KTC73" s="0"/>
      <c r="KTD73" s="0"/>
      <c r="KTE73" s="0"/>
      <c r="KTF73" s="0"/>
      <c r="KTG73" s="0"/>
      <c r="KTH73" s="0"/>
      <c r="KTI73" s="0"/>
      <c r="KTJ73" s="0"/>
      <c r="KTK73" s="0"/>
      <c r="KTL73" s="0"/>
      <c r="KTM73" s="0"/>
      <c r="KTN73" s="0"/>
      <c r="KTO73" s="0"/>
      <c r="KTP73" s="0"/>
      <c r="KTQ73" s="0"/>
      <c r="KTR73" s="0"/>
      <c r="KTS73" s="0"/>
      <c r="KTT73" s="0"/>
      <c r="KTU73" s="0"/>
      <c r="KTV73" s="0"/>
      <c r="KTW73" s="0"/>
      <c r="KTX73" s="0"/>
      <c r="KTY73" s="0"/>
      <c r="KTZ73" s="0"/>
      <c r="KUA73" s="0"/>
      <c r="KUB73" s="0"/>
      <c r="KUC73" s="0"/>
      <c r="KUD73" s="0"/>
      <c r="KUE73" s="0"/>
      <c r="KUF73" s="0"/>
      <c r="KUG73" s="0"/>
      <c r="KUH73" s="0"/>
      <c r="KUI73" s="0"/>
      <c r="KUJ73" s="0"/>
      <c r="KUK73" s="0"/>
      <c r="KUL73" s="0"/>
      <c r="KUM73" s="0"/>
      <c r="KUN73" s="0"/>
      <c r="KUO73" s="0"/>
      <c r="KUP73" s="0"/>
      <c r="KUQ73" s="0"/>
      <c r="KUR73" s="0"/>
      <c r="KUS73" s="0"/>
      <c r="KUT73" s="0"/>
      <c r="KUU73" s="0"/>
      <c r="KUV73" s="0"/>
      <c r="KUW73" s="0"/>
      <c r="KUX73" s="0"/>
      <c r="KUY73" s="0"/>
      <c r="KUZ73" s="0"/>
      <c r="KVA73" s="0"/>
      <c r="KVB73" s="0"/>
      <c r="KVC73" s="0"/>
      <c r="KVD73" s="0"/>
      <c r="KVE73" s="0"/>
      <c r="KVF73" s="0"/>
      <c r="KVG73" s="0"/>
      <c r="KVH73" s="0"/>
      <c r="KVI73" s="0"/>
      <c r="KVJ73" s="0"/>
      <c r="KVK73" s="0"/>
      <c r="KVL73" s="0"/>
      <c r="KVM73" s="0"/>
      <c r="KVN73" s="0"/>
      <c r="KVO73" s="0"/>
      <c r="KVP73" s="0"/>
      <c r="KVQ73" s="0"/>
      <c r="KVR73" s="0"/>
      <c r="KVS73" s="0"/>
      <c r="KVT73" s="0"/>
      <c r="KVU73" s="0"/>
      <c r="KVV73" s="0"/>
      <c r="KVW73" s="0"/>
      <c r="KVX73" s="0"/>
      <c r="KVY73" s="0"/>
      <c r="KVZ73" s="0"/>
      <c r="KWA73" s="0"/>
      <c r="KWB73" s="0"/>
      <c r="KWC73" s="0"/>
      <c r="KWD73" s="0"/>
      <c r="KWE73" s="0"/>
      <c r="KWF73" s="0"/>
      <c r="KWG73" s="0"/>
      <c r="KWH73" s="0"/>
      <c r="KWI73" s="0"/>
      <c r="KWJ73" s="0"/>
      <c r="KWK73" s="0"/>
      <c r="KWL73" s="0"/>
      <c r="KWM73" s="0"/>
      <c r="KWN73" s="0"/>
      <c r="KWO73" s="0"/>
      <c r="KWP73" s="0"/>
      <c r="KWQ73" s="0"/>
      <c r="KWR73" s="0"/>
      <c r="KWS73" s="0"/>
      <c r="KWT73" s="0"/>
      <c r="KWU73" s="0"/>
      <c r="KWV73" s="0"/>
      <c r="KWW73" s="0"/>
      <c r="KWX73" s="0"/>
      <c r="KWY73" s="0"/>
      <c r="KWZ73" s="0"/>
      <c r="KXA73" s="0"/>
      <c r="KXB73" s="0"/>
      <c r="KXC73" s="0"/>
      <c r="KXD73" s="0"/>
      <c r="KXE73" s="0"/>
      <c r="KXF73" s="0"/>
      <c r="KXG73" s="0"/>
      <c r="KXH73" s="0"/>
      <c r="KXI73" s="0"/>
      <c r="KXJ73" s="0"/>
      <c r="KXK73" s="0"/>
      <c r="KXL73" s="0"/>
      <c r="KXM73" s="0"/>
      <c r="KXN73" s="0"/>
      <c r="KXO73" s="0"/>
      <c r="KXP73" s="0"/>
      <c r="KXQ73" s="0"/>
      <c r="KXR73" s="0"/>
      <c r="KXS73" s="0"/>
      <c r="KXT73" s="0"/>
      <c r="KXU73" s="0"/>
      <c r="KXV73" s="0"/>
      <c r="KXW73" s="0"/>
      <c r="KXX73" s="0"/>
      <c r="KXY73" s="0"/>
      <c r="KXZ73" s="0"/>
      <c r="KYA73" s="0"/>
      <c r="KYB73" s="0"/>
      <c r="KYC73" s="0"/>
      <c r="KYD73" s="0"/>
      <c r="KYE73" s="0"/>
      <c r="KYF73" s="0"/>
      <c r="KYG73" s="0"/>
      <c r="KYH73" s="0"/>
      <c r="KYI73" s="0"/>
      <c r="KYJ73" s="0"/>
      <c r="KYK73" s="0"/>
      <c r="KYL73" s="0"/>
      <c r="KYM73" s="0"/>
      <c r="KYN73" s="0"/>
      <c r="KYO73" s="0"/>
      <c r="KYP73" s="0"/>
      <c r="KYQ73" s="0"/>
      <c r="KYR73" s="0"/>
      <c r="KYS73" s="0"/>
      <c r="KYT73" s="0"/>
      <c r="KYU73" s="0"/>
      <c r="KYV73" s="0"/>
      <c r="KYW73" s="0"/>
      <c r="KYX73" s="0"/>
      <c r="KYY73" s="0"/>
      <c r="KYZ73" s="0"/>
      <c r="KZA73" s="0"/>
      <c r="KZB73" s="0"/>
      <c r="KZC73" s="0"/>
      <c r="KZD73" s="0"/>
      <c r="KZE73" s="0"/>
      <c r="KZF73" s="0"/>
      <c r="KZG73" s="0"/>
      <c r="KZH73" s="0"/>
      <c r="KZI73" s="0"/>
      <c r="KZJ73" s="0"/>
      <c r="KZK73" s="0"/>
      <c r="KZL73" s="0"/>
      <c r="KZM73" s="0"/>
      <c r="KZN73" s="0"/>
      <c r="KZO73" s="0"/>
      <c r="KZP73" s="0"/>
      <c r="KZQ73" s="0"/>
      <c r="KZR73" s="0"/>
      <c r="KZS73" s="0"/>
      <c r="KZT73" s="0"/>
      <c r="KZU73" s="0"/>
      <c r="KZV73" s="0"/>
      <c r="KZW73" s="0"/>
      <c r="KZX73" s="0"/>
      <c r="KZY73" s="0"/>
      <c r="KZZ73" s="0"/>
      <c r="LAA73" s="0"/>
      <c r="LAB73" s="0"/>
      <c r="LAC73" s="0"/>
      <c r="LAD73" s="0"/>
      <c r="LAE73" s="0"/>
      <c r="LAF73" s="0"/>
      <c r="LAG73" s="0"/>
      <c r="LAH73" s="0"/>
      <c r="LAI73" s="0"/>
      <c r="LAJ73" s="0"/>
      <c r="LAK73" s="0"/>
      <c r="LAL73" s="0"/>
      <c r="LAM73" s="0"/>
      <c r="LAN73" s="0"/>
      <c r="LAO73" s="0"/>
      <c r="LAP73" s="0"/>
      <c r="LAQ73" s="0"/>
      <c r="LAR73" s="0"/>
      <c r="LAS73" s="0"/>
      <c r="LAT73" s="0"/>
      <c r="LAU73" s="0"/>
      <c r="LAV73" s="0"/>
      <c r="LAW73" s="0"/>
      <c r="LAX73" s="0"/>
      <c r="LAY73" s="0"/>
      <c r="LAZ73" s="0"/>
      <c r="LBA73" s="0"/>
      <c r="LBB73" s="0"/>
      <c r="LBC73" s="0"/>
      <c r="LBD73" s="0"/>
      <c r="LBE73" s="0"/>
      <c r="LBF73" s="0"/>
      <c r="LBG73" s="0"/>
      <c r="LBH73" s="0"/>
      <c r="LBI73" s="0"/>
      <c r="LBJ73" s="0"/>
      <c r="LBK73" s="0"/>
      <c r="LBL73" s="0"/>
      <c r="LBM73" s="0"/>
      <c r="LBN73" s="0"/>
      <c r="LBO73" s="0"/>
      <c r="LBP73" s="0"/>
      <c r="LBQ73" s="0"/>
      <c r="LBR73" s="0"/>
      <c r="LBS73" s="0"/>
      <c r="LBT73" s="0"/>
      <c r="LBU73" s="0"/>
      <c r="LBV73" s="0"/>
      <c r="LBW73" s="0"/>
      <c r="LBX73" s="0"/>
      <c r="LBY73" s="0"/>
      <c r="LBZ73" s="0"/>
      <c r="LCA73" s="0"/>
      <c r="LCB73" s="0"/>
      <c r="LCC73" s="0"/>
      <c r="LCD73" s="0"/>
      <c r="LCE73" s="0"/>
      <c r="LCF73" s="0"/>
      <c r="LCG73" s="0"/>
      <c r="LCH73" s="0"/>
      <c r="LCI73" s="0"/>
      <c r="LCJ73" s="0"/>
      <c r="LCK73" s="0"/>
      <c r="LCL73" s="0"/>
      <c r="LCM73" s="0"/>
      <c r="LCN73" s="0"/>
      <c r="LCO73" s="0"/>
      <c r="LCP73" s="0"/>
      <c r="LCQ73" s="0"/>
      <c r="LCR73" s="0"/>
      <c r="LCS73" s="0"/>
      <c r="LCT73" s="0"/>
      <c r="LCU73" s="0"/>
      <c r="LCV73" s="0"/>
      <c r="LCW73" s="0"/>
      <c r="LCX73" s="0"/>
      <c r="LCY73" s="0"/>
      <c r="LCZ73" s="0"/>
      <c r="LDA73" s="0"/>
      <c r="LDB73" s="0"/>
      <c r="LDC73" s="0"/>
      <c r="LDD73" s="0"/>
      <c r="LDE73" s="0"/>
      <c r="LDF73" s="0"/>
      <c r="LDG73" s="0"/>
      <c r="LDH73" s="0"/>
      <c r="LDI73" s="0"/>
      <c r="LDJ73" s="0"/>
      <c r="LDK73" s="0"/>
      <c r="LDL73" s="0"/>
      <c r="LDM73" s="0"/>
      <c r="LDN73" s="0"/>
      <c r="LDO73" s="0"/>
      <c r="LDP73" s="0"/>
      <c r="LDQ73" s="0"/>
      <c r="LDR73" s="0"/>
      <c r="LDS73" s="0"/>
      <c r="LDT73" s="0"/>
      <c r="LDU73" s="0"/>
      <c r="LDV73" s="0"/>
      <c r="LDW73" s="0"/>
      <c r="LDX73" s="0"/>
      <c r="LDY73" s="0"/>
      <c r="LDZ73" s="0"/>
      <c r="LEA73" s="0"/>
      <c r="LEB73" s="0"/>
      <c r="LEC73" s="0"/>
      <c r="LED73" s="0"/>
      <c r="LEE73" s="0"/>
      <c r="LEF73" s="0"/>
      <c r="LEG73" s="0"/>
      <c r="LEH73" s="0"/>
      <c r="LEI73" s="0"/>
      <c r="LEJ73" s="0"/>
      <c r="LEK73" s="0"/>
      <c r="LEL73" s="0"/>
      <c r="LEM73" s="0"/>
      <c r="LEN73" s="0"/>
      <c r="LEO73" s="0"/>
      <c r="LEP73" s="0"/>
      <c r="LEQ73" s="0"/>
      <c r="LER73" s="0"/>
      <c r="LES73" s="0"/>
      <c r="LET73" s="0"/>
      <c r="LEU73" s="0"/>
      <c r="LEV73" s="0"/>
      <c r="LEW73" s="0"/>
      <c r="LEX73" s="0"/>
      <c r="LEY73" s="0"/>
      <c r="LEZ73" s="0"/>
      <c r="LFA73" s="0"/>
      <c r="LFB73" s="0"/>
      <c r="LFC73" s="0"/>
      <c r="LFD73" s="0"/>
      <c r="LFE73" s="0"/>
      <c r="LFF73" s="0"/>
      <c r="LFG73" s="0"/>
      <c r="LFH73" s="0"/>
      <c r="LFI73" s="0"/>
      <c r="LFJ73" s="0"/>
      <c r="LFK73" s="0"/>
      <c r="LFL73" s="0"/>
      <c r="LFM73" s="0"/>
      <c r="LFN73" s="0"/>
      <c r="LFO73" s="0"/>
      <c r="LFP73" s="0"/>
      <c r="LFQ73" s="0"/>
      <c r="LFR73" s="0"/>
      <c r="LFS73" s="0"/>
      <c r="LFT73" s="0"/>
      <c r="LFU73" s="0"/>
      <c r="LFV73" s="0"/>
      <c r="LFW73" s="0"/>
      <c r="LFX73" s="0"/>
      <c r="LFY73" s="0"/>
      <c r="LFZ73" s="0"/>
      <c r="LGA73" s="0"/>
      <c r="LGB73" s="0"/>
      <c r="LGC73" s="0"/>
      <c r="LGD73" s="0"/>
      <c r="LGE73" s="0"/>
      <c r="LGF73" s="0"/>
      <c r="LGG73" s="0"/>
      <c r="LGH73" s="0"/>
      <c r="LGI73" s="0"/>
      <c r="LGJ73" s="0"/>
      <c r="LGK73" s="0"/>
      <c r="LGL73" s="0"/>
      <c r="LGM73" s="0"/>
      <c r="LGN73" s="0"/>
      <c r="LGO73" s="0"/>
      <c r="LGP73" s="0"/>
      <c r="LGQ73" s="0"/>
      <c r="LGR73" s="0"/>
      <c r="LGS73" s="0"/>
      <c r="LGT73" s="0"/>
      <c r="LGU73" s="0"/>
      <c r="LGV73" s="0"/>
      <c r="LGW73" s="0"/>
      <c r="LGX73" s="0"/>
      <c r="LGY73" s="0"/>
      <c r="LGZ73" s="0"/>
      <c r="LHA73" s="0"/>
      <c r="LHB73" s="0"/>
      <c r="LHC73" s="0"/>
      <c r="LHD73" s="0"/>
      <c r="LHE73" s="0"/>
      <c r="LHF73" s="0"/>
      <c r="LHG73" s="0"/>
      <c r="LHH73" s="0"/>
      <c r="LHI73" s="0"/>
      <c r="LHJ73" s="0"/>
      <c r="LHK73" s="0"/>
      <c r="LHL73" s="0"/>
      <c r="LHM73" s="0"/>
      <c r="LHN73" s="0"/>
      <c r="LHO73" s="0"/>
      <c r="LHP73" s="0"/>
      <c r="LHQ73" s="0"/>
      <c r="LHR73" s="0"/>
      <c r="LHS73" s="0"/>
      <c r="LHT73" s="0"/>
      <c r="LHU73" s="0"/>
      <c r="LHV73" s="0"/>
      <c r="LHW73" s="0"/>
      <c r="LHX73" s="0"/>
      <c r="LHY73" s="0"/>
      <c r="LHZ73" s="0"/>
      <c r="LIA73" s="0"/>
      <c r="LIB73" s="0"/>
      <c r="LIC73" s="0"/>
      <c r="LID73" s="0"/>
      <c r="LIE73" s="0"/>
      <c r="LIF73" s="0"/>
      <c r="LIG73" s="0"/>
      <c r="LIH73" s="0"/>
      <c r="LII73" s="0"/>
      <c r="LIJ73" s="0"/>
      <c r="LIK73" s="0"/>
      <c r="LIL73" s="0"/>
      <c r="LIM73" s="0"/>
      <c r="LIN73" s="0"/>
      <c r="LIO73" s="0"/>
      <c r="LIP73" s="0"/>
      <c r="LIQ73" s="0"/>
      <c r="LIR73" s="0"/>
      <c r="LIS73" s="0"/>
      <c r="LIT73" s="0"/>
      <c r="LIU73" s="0"/>
      <c r="LIV73" s="0"/>
      <c r="LIW73" s="0"/>
      <c r="LIX73" s="0"/>
      <c r="LIY73" s="0"/>
      <c r="LIZ73" s="0"/>
      <c r="LJA73" s="0"/>
      <c r="LJB73" s="0"/>
      <c r="LJC73" s="0"/>
      <c r="LJD73" s="0"/>
      <c r="LJE73" s="0"/>
      <c r="LJF73" s="0"/>
      <c r="LJG73" s="0"/>
      <c r="LJH73" s="0"/>
      <c r="LJI73" s="0"/>
      <c r="LJJ73" s="0"/>
      <c r="LJK73" s="0"/>
      <c r="LJL73" s="0"/>
      <c r="LJM73" s="0"/>
      <c r="LJN73" s="0"/>
      <c r="LJO73" s="0"/>
      <c r="LJP73" s="0"/>
      <c r="LJQ73" s="0"/>
      <c r="LJR73" s="0"/>
      <c r="LJS73" s="0"/>
      <c r="LJT73" s="0"/>
      <c r="LJU73" s="0"/>
      <c r="LJV73" s="0"/>
      <c r="LJW73" s="0"/>
      <c r="LJX73" s="0"/>
      <c r="LJY73" s="0"/>
      <c r="LJZ73" s="0"/>
      <c r="LKA73" s="0"/>
      <c r="LKB73" s="0"/>
      <c r="LKC73" s="0"/>
      <c r="LKD73" s="0"/>
      <c r="LKE73" s="0"/>
      <c r="LKF73" s="0"/>
      <c r="LKG73" s="0"/>
      <c r="LKH73" s="0"/>
      <c r="LKI73" s="0"/>
      <c r="LKJ73" s="0"/>
      <c r="LKK73" s="0"/>
      <c r="LKL73" s="0"/>
      <c r="LKM73" s="0"/>
      <c r="LKN73" s="0"/>
      <c r="LKO73" s="0"/>
      <c r="LKP73" s="0"/>
      <c r="LKQ73" s="0"/>
      <c r="LKR73" s="0"/>
      <c r="LKS73" s="0"/>
      <c r="LKT73" s="0"/>
      <c r="LKU73" s="0"/>
      <c r="LKV73" s="0"/>
      <c r="LKW73" s="0"/>
      <c r="LKX73" s="0"/>
      <c r="LKY73" s="0"/>
      <c r="LKZ73" s="0"/>
      <c r="LLA73" s="0"/>
      <c r="LLB73" s="0"/>
      <c r="LLC73" s="0"/>
      <c r="LLD73" s="0"/>
      <c r="LLE73" s="0"/>
      <c r="LLF73" s="0"/>
      <c r="LLG73" s="0"/>
      <c r="LLH73" s="0"/>
      <c r="LLI73" s="0"/>
      <c r="LLJ73" s="0"/>
      <c r="LLK73" s="0"/>
      <c r="LLL73" s="0"/>
      <c r="LLM73" s="0"/>
      <c r="LLN73" s="0"/>
      <c r="LLO73" s="0"/>
      <c r="LLP73" s="0"/>
      <c r="LLQ73" s="0"/>
      <c r="LLR73" s="0"/>
      <c r="LLS73" s="0"/>
      <c r="LLT73" s="0"/>
      <c r="LLU73" s="0"/>
      <c r="LLV73" s="0"/>
      <c r="LLW73" s="0"/>
      <c r="LLX73" s="0"/>
      <c r="LLY73" s="0"/>
      <c r="LLZ73" s="0"/>
      <c r="LMA73" s="0"/>
      <c r="LMB73" s="0"/>
      <c r="LMC73" s="0"/>
      <c r="LMD73" s="0"/>
      <c r="LME73" s="0"/>
      <c r="LMF73" s="0"/>
      <c r="LMG73" s="0"/>
      <c r="LMH73" s="0"/>
      <c r="LMI73" s="0"/>
      <c r="LMJ73" s="0"/>
      <c r="LMK73" s="0"/>
      <c r="LML73" s="0"/>
      <c r="LMM73" s="0"/>
      <c r="LMN73" s="0"/>
      <c r="LMO73" s="0"/>
      <c r="LMP73" s="0"/>
      <c r="LMQ73" s="0"/>
      <c r="LMR73" s="0"/>
      <c r="LMS73" s="0"/>
      <c r="LMT73" s="0"/>
      <c r="LMU73" s="0"/>
      <c r="LMV73" s="0"/>
      <c r="LMW73" s="0"/>
      <c r="LMX73" s="0"/>
      <c r="LMY73" s="0"/>
      <c r="LMZ73" s="0"/>
      <c r="LNA73" s="0"/>
      <c r="LNB73" s="0"/>
      <c r="LNC73" s="0"/>
      <c r="LND73" s="0"/>
      <c r="LNE73" s="0"/>
      <c r="LNF73" s="0"/>
      <c r="LNG73" s="0"/>
      <c r="LNH73" s="0"/>
      <c r="LNI73" s="0"/>
      <c r="LNJ73" s="0"/>
      <c r="LNK73" s="0"/>
      <c r="LNL73" s="0"/>
      <c r="LNM73" s="0"/>
      <c r="LNN73" s="0"/>
      <c r="LNO73" s="0"/>
      <c r="LNP73" s="0"/>
      <c r="LNQ73" s="0"/>
      <c r="LNR73" s="0"/>
      <c r="LNS73" s="0"/>
      <c r="LNT73" s="0"/>
      <c r="LNU73" s="0"/>
      <c r="LNV73" s="0"/>
      <c r="LNW73" s="0"/>
      <c r="LNX73" s="0"/>
      <c r="LNY73" s="0"/>
      <c r="LNZ73" s="0"/>
      <c r="LOA73" s="0"/>
      <c r="LOB73" s="0"/>
      <c r="LOC73" s="0"/>
      <c r="LOD73" s="0"/>
      <c r="LOE73" s="0"/>
      <c r="LOF73" s="0"/>
      <c r="LOG73" s="0"/>
      <c r="LOH73" s="0"/>
      <c r="LOI73" s="0"/>
      <c r="LOJ73" s="0"/>
      <c r="LOK73" s="0"/>
      <c r="LOL73" s="0"/>
      <c r="LOM73" s="0"/>
      <c r="LON73" s="0"/>
      <c r="LOO73" s="0"/>
      <c r="LOP73" s="0"/>
      <c r="LOQ73" s="0"/>
      <c r="LOR73" s="0"/>
      <c r="LOS73" s="0"/>
      <c r="LOT73" s="0"/>
      <c r="LOU73" s="0"/>
      <c r="LOV73" s="0"/>
      <c r="LOW73" s="0"/>
      <c r="LOX73" s="0"/>
      <c r="LOY73" s="0"/>
      <c r="LOZ73" s="0"/>
      <c r="LPA73" s="0"/>
      <c r="LPB73" s="0"/>
      <c r="LPC73" s="0"/>
      <c r="LPD73" s="0"/>
      <c r="LPE73" s="0"/>
      <c r="LPF73" s="0"/>
      <c r="LPG73" s="0"/>
      <c r="LPH73" s="0"/>
      <c r="LPI73" s="0"/>
      <c r="LPJ73" s="0"/>
      <c r="LPK73" s="0"/>
      <c r="LPL73" s="0"/>
      <c r="LPM73" s="0"/>
      <c r="LPN73" s="0"/>
      <c r="LPO73" s="0"/>
      <c r="LPP73" s="0"/>
      <c r="LPQ73" s="0"/>
      <c r="LPR73" s="0"/>
      <c r="LPS73" s="0"/>
      <c r="LPT73" s="0"/>
      <c r="LPU73" s="0"/>
      <c r="LPV73" s="0"/>
      <c r="LPW73" s="0"/>
      <c r="LPX73" s="0"/>
      <c r="LPY73" s="0"/>
      <c r="LPZ73" s="0"/>
      <c r="LQA73" s="0"/>
      <c r="LQB73" s="0"/>
      <c r="LQC73" s="0"/>
      <c r="LQD73" s="0"/>
      <c r="LQE73" s="0"/>
      <c r="LQF73" s="0"/>
      <c r="LQG73" s="0"/>
      <c r="LQH73" s="0"/>
      <c r="LQI73" s="0"/>
      <c r="LQJ73" s="0"/>
      <c r="LQK73" s="0"/>
      <c r="LQL73" s="0"/>
      <c r="LQM73" s="0"/>
      <c r="LQN73" s="0"/>
      <c r="LQO73" s="0"/>
      <c r="LQP73" s="0"/>
      <c r="LQQ73" s="0"/>
      <c r="LQR73" s="0"/>
      <c r="LQS73" s="0"/>
      <c r="LQT73" s="0"/>
      <c r="LQU73" s="0"/>
      <c r="LQV73" s="0"/>
      <c r="LQW73" s="0"/>
      <c r="LQX73" s="0"/>
      <c r="LQY73" s="0"/>
      <c r="LQZ73" s="0"/>
      <c r="LRA73" s="0"/>
      <c r="LRB73" s="0"/>
      <c r="LRC73" s="0"/>
      <c r="LRD73" s="0"/>
      <c r="LRE73" s="0"/>
      <c r="LRF73" s="0"/>
      <c r="LRG73" s="0"/>
      <c r="LRH73" s="0"/>
      <c r="LRI73" s="0"/>
      <c r="LRJ73" s="0"/>
      <c r="LRK73" s="0"/>
      <c r="LRL73" s="0"/>
      <c r="LRM73" s="0"/>
      <c r="LRN73" s="0"/>
      <c r="LRO73" s="0"/>
      <c r="LRP73" s="0"/>
      <c r="LRQ73" s="0"/>
      <c r="LRR73" s="0"/>
      <c r="LRS73" s="0"/>
      <c r="LRT73" s="0"/>
      <c r="LRU73" s="0"/>
      <c r="LRV73" s="0"/>
      <c r="LRW73" s="0"/>
      <c r="LRX73" s="0"/>
      <c r="LRY73" s="0"/>
      <c r="LRZ73" s="0"/>
      <c r="LSA73" s="0"/>
      <c r="LSB73" s="0"/>
      <c r="LSC73" s="0"/>
      <c r="LSD73" s="0"/>
      <c r="LSE73" s="0"/>
      <c r="LSF73" s="0"/>
      <c r="LSG73" s="0"/>
      <c r="LSH73" s="0"/>
      <c r="LSI73" s="0"/>
      <c r="LSJ73" s="0"/>
      <c r="LSK73" s="0"/>
      <c r="LSL73" s="0"/>
      <c r="LSM73" s="0"/>
      <c r="LSN73" s="0"/>
      <c r="LSO73" s="0"/>
      <c r="LSP73" s="0"/>
      <c r="LSQ73" s="0"/>
      <c r="LSR73" s="0"/>
      <c r="LSS73" s="0"/>
      <c r="LST73" s="0"/>
      <c r="LSU73" s="0"/>
      <c r="LSV73" s="0"/>
      <c r="LSW73" s="0"/>
      <c r="LSX73" s="0"/>
      <c r="LSY73" s="0"/>
      <c r="LSZ73" s="0"/>
      <c r="LTA73" s="0"/>
      <c r="LTB73" s="0"/>
      <c r="LTC73" s="0"/>
      <c r="LTD73" s="0"/>
      <c r="LTE73" s="0"/>
      <c r="LTF73" s="0"/>
      <c r="LTG73" s="0"/>
      <c r="LTH73" s="0"/>
      <c r="LTI73" s="0"/>
      <c r="LTJ73" s="0"/>
      <c r="LTK73" s="0"/>
      <c r="LTL73" s="0"/>
      <c r="LTM73" s="0"/>
      <c r="LTN73" s="0"/>
      <c r="LTO73" s="0"/>
      <c r="LTP73" s="0"/>
      <c r="LTQ73" s="0"/>
      <c r="LTR73" s="0"/>
      <c r="LTS73" s="0"/>
      <c r="LTT73" s="0"/>
      <c r="LTU73" s="0"/>
      <c r="LTV73" s="0"/>
      <c r="LTW73" s="0"/>
      <c r="LTX73" s="0"/>
      <c r="LTY73" s="0"/>
      <c r="LTZ73" s="0"/>
      <c r="LUA73" s="0"/>
      <c r="LUB73" s="0"/>
      <c r="LUC73" s="0"/>
      <c r="LUD73" s="0"/>
      <c r="LUE73" s="0"/>
      <c r="LUF73" s="0"/>
      <c r="LUG73" s="0"/>
      <c r="LUH73" s="0"/>
      <c r="LUI73" s="0"/>
      <c r="LUJ73" s="0"/>
      <c r="LUK73" s="0"/>
      <c r="LUL73" s="0"/>
      <c r="LUM73" s="0"/>
      <c r="LUN73" s="0"/>
      <c r="LUO73" s="0"/>
      <c r="LUP73" s="0"/>
      <c r="LUQ73" s="0"/>
      <c r="LUR73" s="0"/>
      <c r="LUS73" s="0"/>
      <c r="LUT73" s="0"/>
      <c r="LUU73" s="0"/>
      <c r="LUV73" s="0"/>
      <c r="LUW73" s="0"/>
      <c r="LUX73" s="0"/>
      <c r="LUY73" s="0"/>
      <c r="LUZ73" s="0"/>
      <c r="LVA73" s="0"/>
      <c r="LVB73" s="0"/>
      <c r="LVC73" s="0"/>
      <c r="LVD73" s="0"/>
      <c r="LVE73" s="0"/>
      <c r="LVF73" s="0"/>
      <c r="LVG73" s="0"/>
      <c r="LVH73" s="0"/>
      <c r="LVI73" s="0"/>
      <c r="LVJ73" s="0"/>
      <c r="LVK73" s="0"/>
      <c r="LVL73" s="0"/>
      <c r="LVM73" s="0"/>
      <c r="LVN73" s="0"/>
      <c r="LVO73" s="0"/>
      <c r="LVP73" s="0"/>
      <c r="LVQ73" s="0"/>
      <c r="LVR73" s="0"/>
      <c r="LVS73" s="0"/>
      <c r="LVT73" s="0"/>
      <c r="LVU73" s="0"/>
      <c r="LVV73" s="0"/>
      <c r="LVW73" s="0"/>
      <c r="LVX73" s="0"/>
      <c r="LVY73" s="0"/>
      <c r="LVZ73" s="0"/>
      <c r="LWA73" s="0"/>
      <c r="LWB73" s="0"/>
      <c r="LWC73" s="0"/>
      <c r="LWD73" s="0"/>
      <c r="LWE73" s="0"/>
      <c r="LWF73" s="0"/>
      <c r="LWG73" s="0"/>
      <c r="LWH73" s="0"/>
      <c r="LWI73" s="0"/>
      <c r="LWJ73" s="0"/>
      <c r="LWK73" s="0"/>
      <c r="LWL73" s="0"/>
      <c r="LWM73" s="0"/>
      <c r="LWN73" s="0"/>
      <c r="LWO73" s="0"/>
      <c r="LWP73" s="0"/>
      <c r="LWQ73" s="0"/>
      <c r="LWR73" s="0"/>
      <c r="LWS73" s="0"/>
      <c r="LWT73" s="0"/>
      <c r="LWU73" s="0"/>
      <c r="LWV73" s="0"/>
      <c r="LWW73" s="0"/>
      <c r="LWX73" s="0"/>
      <c r="LWY73" s="0"/>
      <c r="LWZ73" s="0"/>
      <c r="LXA73" s="0"/>
      <c r="LXB73" s="0"/>
      <c r="LXC73" s="0"/>
      <c r="LXD73" s="0"/>
      <c r="LXE73" s="0"/>
      <c r="LXF73" s="0"/>
      <c r="LXG73" s="0"/>
      <c r="LXH73" s="0"/>
      <c r="LXI73" s="0"/>
      <c r="LXJ73" s="0"/>
      <c r="LXK73" s="0"/>
      <c r="LXL73" s="0"/>
      <c r="LXM73" s="0"/>
      <c r="LXN73" s="0"/>
      <c r="LXO73" s="0"/>
      <c r="LXP73" s="0"/>
      <c r="LXQ73" s="0"/>
      <c r="LXR73" s="0"/>
      <c r="LXS73" s="0"/>
      <c r="LXT73" s="0"/>
      <c r="LXU73" s="0"/>
      <c r="LXV73" s="0"/>
      <c r="LXW73" s="0"/>
      <c r="LXX73" s="0"/>
      <c r="LXY73" s="0"/>
      <c r="LXZ73" s="0"/>
      <c r="LYA73" s="0"/>
      <c r="LYB73" s="0"/>
      <c r="LYC73" s="0"/>
      <c r="LYD73" s="0"/>
      <c r="LYE73" s="0"/>
      <c r="LYF73" s="0"/>
      <c r="LYG73" s="0"/>
      <c r="LYH73" s="0"/>
      <c r="LYI73" s="0"/>
      <c r="LYJ73" s="0"/>
      <c r="LYK73" s="0"/>
      <c r="LYL73" s="0"/>
      <c r="LYM73" s="0"/>
      <c r="LYN73" s="0"/>
      <c r="LYO73" s="0"/>
      <c r="LYP73" s="0"/>
      <c r="LYQ73" s="0"/>
      <c r="LYR73" s="0"/>
      <c r="LYS73" s="0"/>
      <c r="LYT73" s="0"/>
      <c r="LYU73" s="0"/>
      <c r="LYV73" s="0"/>
      <c r="LYW73" s="0"/>
      <c r="LYX73" s="0"/>
      <c r="LYY73" s="0"/>
      <c r="LYZ73" s="0"/>
      <c r="LZA73" s="0"/>
      <c r="LZB73" s="0"/>
      <c r="LZC73" s="0"/>
      <c r="LZD73" s="0"/>
      <c r="LZE73" s="0"/>
      <c r="LZF73" s="0"/>
      <c r="LZG73" s="0"/>
      <c r="LZH73" s="0"/>
      <c r="LZI73" s="0"/>
      <c r="LZJ73" s="0"/>
      <c r="LZK73" s="0"/>
      <c r="LZL73" s="0"/>
      <c r="LZM73" s="0"/>
      <c r="LZN73" s="0"/>
      <c r="LZO73" s="0"/>
      <c r="LZP73" s="0"/>
      <c r="LZQ73" s="0"/>
      <c r="LZR73" s="0"/>
      <c r="LZS73" s="0"/>
      <c r="LZT73" s="0"/>
      <c r="LZU73" s="0"/>
      <c r="LZV73" s="0"/>
      <c r="LZW73" s="0"/>
      <c r="LZX73" s="0"/>
      <c r="LZY73" s="0"/>
      <c r="LZZ73" s="0"/>
      <c r="MAA73" s="0"/>
      <c r="MAB73" s="0"/>
      <c r="MAC73" s="0"/>
      <c r="MAD73" s="0"/>
      <c r="MAE73" s="0"/>
      <c r="MAF73" s="0"/>
      <c r="MAG73" s="0"/>
      <c r="MAH73" s="0"/>
      <c r="MAI73" s="0"/>
      <c r="MAJ73" s="0"/>
      <c r="MAK73" s="0"/>
      <c r="MAL73" s="0"/>
      <c r="MAM73" s="0"/>
      <c r="MAN73" s="0"/>
      <c r="MAO73" s="0"/>
      <c r="MAP73" s="0"/>
      <c r="MAQ73" s="0"/>
      <c r="MAR73" s="0"/>
      <c r="MAS73" s="0"/>
      <c r="MAT73" s="0"/>
      <c r="MAU73" s="0"/>
      <c r="MAV73" s="0"/>
      <c r="MAW73" s="0"/>
      <c r="MAX73" s="0"/>
      <c r="MAY73" s="0"/>
      <c r="MAZ73" s="0"/>
      <c r="MBA73" s="0"/>
      <c r="MBB73" s="0"/>
      <c r="MBC73" s="0"/>
      <c r="MBD73" s="0"/>
      <c r="MBE73" s="0"/>
      <c r="MBF73" s="0"/>
      <c r="MBG73" s="0"/>
      <c r="MBH73" s="0"/>
      <c r="MBI73" s="0"/>
      <c r="MBJ73" s="0"/>
      <c r="MBK73" s="0"/>
      <c r="MBL73" s="0"/>
      <c r="MBM73" s="0"/>
      <c r="MBN73" s="0"/>
      <c r="MBO73" s="0"/>
      <c r="MBP73" s="0"/>
      <c r="MBQ73" s="0"/>
      <c r="MBR73" s="0"/>
      <c r="MBS73" s="0"/>
      <c r="MBT73" s="0"/>
      <c r="MBU73" s="0"/>
      <c r="MBV73" s="0"/>
      <c r="MBW73" s="0"/>
      <c r="MBX73" s="0"/>
      <c r="MBY73" s="0"/>
      <c r="MBZ73" s="0"/>
      <c r="MCA73" s="0"/>
      <c r="MCB73" s="0"/>
      <c r="MCC73" s="0"/>
      <c r="MCD73" s="0"/>
      <c r="MCE73" s="0"/>
      <c r="MCF73" s="0"/>
      <c r="MCG73" s="0"/>
      <c r="MCH73" s="0"/>
      <c r="MCI73" s="0"/>
      <c r="MCJ73" s="0"/>
      <c r="MCK73" s="0"/>
      <c r="MCL73" s="0"/>
      <c r="MCM73" s="0"/>
      <c r="MCN73" s="0"/>
      <c r="MCO73" s="0"/>
      <c r="MCP73" s="0"/>
      <c r="MCQ73" s="0"/>
      <c r="MCR73" s="0"/>
      <c r="MCS73" s="0"/>
      <c r="MCT73" s="0"/>
      <c r="MCU73" s="0"/>
      <c r="MCV73" s="0"/>
      <c r="MCW73" s="0"/>
      <c r="MCX73" s="0"/>
      <c r="MCY73" s="0"/>
      <c r="MCZ73" s="0"/>
      <c r="MDA73" s="0"/>
      <c r="MDB73" s="0"/>
      <c r="MDC73" s="0"/>
      <c r="MDD73" s="0"/>
      <c r="MDE73" s="0"/>
      <c r="MDF73" s="0"/>
      <c r="MDG73" s="0"/>
      <c r="MDH73" s="0"/>
      <c r="MDI73" s="0"/>
      <c r="MDJ73" s="0"/>
      <c r="MDK73" s="0"/>
      <c r="MDL73" s="0"/>
      <c r="MDM73" s="0"/>
      <c r="MDN73" s="0"/>
      <c r="MDO73" s="0"/>
      <c r="MDP73" s="0"/>
      <c r="MDQ73" s="0"/>
      <c r="MDR73" s="0"/>
      <c r="MDS73" s="0"/>
      <c r="MDT73" s="0"/>
      <c r="MDU73" s="0"/>
      <c r="MDV73" s="0"/>
      <c r="MDW73" s="0"/>
      <c r="MDX73" s="0"/>
      <c r="MDY73" s="0"/>
      <c r="MDZ73" s="0"/>
      <c r="MEA73" s="0"/>
      <c r="MEB73" s="0"/>
      <c r="MEC73" s="0"/>
      <c r="MED73" s="0"/>
      <c r="MEE73" s="0"/>
      <c r="MEF73" s="0"/>
      <c r="MEG73" s="0"/>
      <c r="MEH73" s="0"/>
      <c r="MEI73" s="0"/>
      <c r="MEJ73" s="0"/>
      <c r="MEK73" s="0"/>
      <c r="MEL73" s="0"/>
      <c r="MEM73" s="0"/>
      <c r="MEN73" s="0"/>
      <c r="MEO73" s="0"/>
      <c r="MEP73" s="0"/>
      <c r="MEQ73" s="0"/>
      <c r="MER73" s="0"/>
      <c r="MES73" s="0"/>
      <c r="MET73" s="0"/>
      <c r="MEU73" s="0"/>
      <c r="MEV73" s="0"/>
      <c r="MEW73" s="0"/>
      <c r="MEX73" s="0"/>
      <c r="MEY73" s="0"/>
      <c r="MEZ73" s="0"/>
      <c r="MFA73" s="0"/>
      <c r="MFB73" s="0"/>
      <c r="MFC73" s="0"/>
      <c r="MFD73" s="0"/>
      <c r="MFE73" s="0"/>
      <c r="MFF73" s="0"/>
      <c r="MFG73" s="0"/>
      <c r="MFH73" s="0"/>
      <c r="MFI73" s="0"/>
      <c r="MFJ73" s="0"/>
      <c r="MFK73" s="0"/>
      <c r="MFL73" s="0"/>
      <c r="MFM73" s="0"/>
      <c r="MFN73" s="0"/>
      <c r="MFO73" s="0"/>
      <c r="MFP73" s="0"/>
      <c r="MFQ73" s="0"/>
      <c r="MFR73" s="0"/>
      <c r="MFS73" s="0"/>
      <c r="MFT73" s="0"/>
      <c r="MFU73" s="0"/>
      <c r="MFV73" s="0"/>
      <c r="MFW73" s="0"/>
      <c r="MFX73" s="0"/>
      <c r="MFY73" s="0"/>
      <c r="MFZ73" s="0"/>
      <c r="MGA73" s="0"/>
      <c r="MGB73" s="0"/>
      <c r="MGC73" s="0"/>
      <c r="MGD73" s="0"/>
      <c r="MGE73" s="0"/>
      <c r="MGF73" s="0"/>
      <c r="MGG73" s="0"/>
      <c r="MGH73" s="0"/>
      <c r="MGI73" s="0"/>
      <c r="MGJ73" s="0"/>
      <c r="MGK73" s="0"/>
      <c r="MGL73" s="0"/>
      <c r="MGM73" s="0"/>
      <c r="MGN73" s="0"/>
      <c r="MGO73" s="0"/>
      <c r="MGP73" s="0"/>
      <c r="MGQ73" s="0"/>
      <c r="MGR73" s="0"/>
      <c r="MGS73" s="0"/>
      <c r="MGT73" s="0"/>
      <c r="MGU73" s="0"/>
      <c r="MGV73" s="0"/>
      <c r="MGW73" s="0"/>
      <c r="MGX73" s="0"/>
      <c r="MGY73" s="0"/>
      <c r="MGZ73" s="0"/>
      <c r="MHA73" s="0"/>
      <c r="MHB73" s="0"/>
      <c r="MHC73" s="0"/>
      <c r="MHD73" s="0"/>
      <c r="MHE73" s="0"/>
      <c r="MHF73" s="0"/>
      <c r="MHG73" s="0"/>
      <c r="MHH73" s="0"/>
      <c r="MHI73" s="0"/>
      <c r="MHJ73" s="0"/>
      <c r="MHK73" s="0"/>
      <c r="MHL73" s="0"/>
      <c r="MHM73" s="0"/>
      <c r="MHN73" s="0"/>
      <c r="MHO73" s="0"/>
      <c r="MHP73" s="0"/>
      <c r="MHQ73" s="0"/>
      <c r="MHR73" s="0"/>
      <c r="MHS73" s="0"/>
      <c r="MHT73" s="0"/>
      <c r="MHU73" s="0"/>
      <c r="MHV73" s="0"/>
      <c r="MHW73" s="0"/>
      <c r="MHX73" s="0"/>
      <c r="MHY73" s="0"/>
      <c r="MHZ73" s="0"/>
      <c r="MIA73" s="0"/>
      <c r="MIB73" s="0"/>
      <c r="MIC73" s="0"/>
      <c r="MID73" s="0"/>
      <c r="MIE73" s="0"/>
      <c r="MIF73" s="0"/>
      <c r="MIG73" s="0"/>
      <c r="MIH73" s="0"/>
      <c r="MII73" s="0"/>
      <c r="MIJ73" s="0"/>
      <c r="MIK73" s="0"/>
      <c r="MIL73" s="0"/>
      <c r="MIM73" s="0"/>
      <c r="MIN73" s="0"/>
      <c r="MIO73" s="0"/>
      <c r="MIP73" s="0"/>
      <c r="MIQ73" s="0"/>
      <c r="MIR73" s="0"/>
      <c r="MIS73" s="0"/>
      <c r="MIT73" s="0"/>
      <c r="MIU73" s="0"/>
      <c r="MIV73" s="0"/>
      <c r="MIW73" s="0"/>
      <c r="MIX73" s="0"/>
      <c r="MIY73" s="0"/>
      <c r="MIZ73" s="0"/>
      <c r="MJA73" s="0"/>
      <c r="MJB73" s="0"/>
      <c r="MJC73" s="0"/>
      <c r="MJD73" s="0"/>
      <c r="MJE73" s="0"/>
      <c r="MJF73" s="0"/>
      <c r="MJG73" s="0"/>
      <c r="MJH73" s="0"/>
      <c r="MJI73" s="0"/>
      <c r="MJJ73" s="0"/>
      <c r="MJK73" s="0"/>
      <c r="MJL73" s="0"/>
      <c r="MJM73" s="0"/>
      <c r="MJN73" s="0"/>
      <c r="MJO73" s="0"/>
      <c r="MJP73" s="0"/>
      <c r="MJQ73" s="0"/>
      <c r="MJR73" s="0"/>
      <c r="MJS73" s="0"/>
      <c r="MJT73" s="0"/>
      <c r="MJU73" s="0"/>
      <c r="MJV73" s="0"/>
      <c r="MJW73" s="0"/>
      <c r="MJX73" s="0"/>
      <c r="MJY73" s="0"/>
      <c r="MJZ73" s="0"/>
      <c r="MKA73" s="0"/>
      <c r="MKB73" s="0"/>
      <c r="MKC73" s="0"/>
      <c r="MKD73" s="0"/>
      <c r="MKE73" s="0"/>
      <c r="MKF73" s="0"/>
      <c r="MKG73" s="0"/>
      <c r="MKH73" s="0"/>
      <c r="MKI73" s="0"/>
      <c r="MKJ73" s="0"/>
      <c r="MKK73" s="0"/>
      <c r="MKL73" s="0"/>
      <c r="MKM73" s="0"/>
      <c r="MKN73" s="0"/>
      <c r="MKO73" s="0"/>
      <c r="MKP73" s="0"/>
      <c r="MKQ73" s="0"/>
      <c r="MKR73" s="0"/>
      <c r="MKS73" s="0"/>
      <c r="MKT73" s="0"/>
      <c r="MKU73" s="0"/>
      <c r="MKV73" s="0"/>
      <c r="MKW73" s="0"/>
      <c r="MKX73" s="0"/>
      <c r="MKY73" s="0"/>
      <c r="MKZ73" s="0"/>
      <c r="MLA73" s="0"/>
      <c r="MLB73" s="0"/>
      <c r="MLC73" s="0"/>
      <c r="MLD73" s="0"/>
      <c r="MLE73" s="0"/>
      <c r="MLF73" s="0"/>
      <c r="MLG73" s="0"/>
      <c r="MLH73" s="0"/>
      <c r="MLI73" s="0"/>
      <c r="MLJ73" s="0"/>
      <c r="MLK73" s="0"/>
      <c r="MLL73" s="0"/>
      <c r="MLM73" s="0"/>
      <c r="MLN73" s="0"/>
      <c r="MLO73" s="0"/>
      <c r="MLP73" s="0"/>
      <c r="MLQ73" s="0"/>
      <c r="MLR73" s="0"/>
      <c r="MLS73" s="0"/>
      <c r="MLT73" s="0"/>
      <c r="MLU73" s="0"/>
      <c r="MLV73" s="0"/>
      <c r="MLW73" s="0"/>
      <c r="MLX73" s="0"/>
      <c r="MLY73" s="0"/>
      <c r="MLZ73" s="0"/>
      <c r="MMA73" s="0"/>
      <c r="MMB73" s="0"/>
      <c r="MMC73" s="0"/>
      <c r="MMD73" s="0"/>
      <c r="MME73" s="0"/>
      <c r="MMF73" s="0"/>
      <c r="MMG73" s="0"/>
      <c r="MMH73" s="0"/>
      <c r="MMI73" s="0"/>
      <c r="MMJ73" s="0"/>
      <c r="MMK73" s="0"/>
      <c r="MML73" s="0"/>
      <c r="MMM73" s="0"/>
      <c r="MMN73" s="0"/>
      <c r="MMO73" s="0"/>
      <c r="MMP73" s="0"/>
      <c r="MMQ73" s="0"/>
      <c r="MMR73" s="0"/>
      <c r="MMS73" s="0"/>
      <c r="MMT73" s="0"/>
      <c r="MMU73" s="0"/>
      <c r="MMV73" s="0"/>
      <c r="MMW73" s="0"/>
      <c r="MMX73" s="0"/>
      <c r="MMY73" s="0"/>
      <c r="MMZ73" s="0"/>
      <c r="MNA73" s="0"/>
      <c r="MNB73" s="0"/>
      <c r="MNC73" s="0"/>
      <c r="MND73" s="0"/>
      <c r="MNE73" s="0"/>
      <c r="MNF73" s="0"/>
      <c r="MNG73" s="0"/>
      <c r="MNH73" s="0"/>
      <c r="MNI73" s="0"/>
      <c r="MNJ73" s="0"/>
      <c r="MNK73" s="0"/>
      <c r="MNL73" s="0"/>
      <c r="MNM73" s="0"/>
      <c r="MNN73" s="0"/>
      <c r="MNO73" s="0"/>
      <c r="MNP73" s="0"/>
      <c r="MNQ73" s="0"/>
      <c r="MNR73" s="0"/>
      <c r="MNS73" s="0"/>
      <c r="MNT73" s="0"/>
      <c r="MNU73" s="0"/>
      <c r="MNV73" s="0"/>
      <c r="MNW73" s="0"/>
      <c r="MNX73" s="0"/>
      <c r="MNY73" s="0"/>
      <c r="MNZ73" s="0"/>
      <c r="MOA73" s="0"/>
      <c r="MOB73" s="0"/>
      <c r="MOC73" s="0"/>
      <c r="MOD73" s="0"/>
      <c r="MOE73" s="0"/>
      <c r="MOF73" s="0"/>
      <c r="MOG73" s="0"/>
      <c r="MOH73" s="0"/>
      <c r="MOI73" s="0"/>
      <c r="MOJ73" s="0"/>
      <c r="MOK73" s="0"/>
      <c r="MOL73" s="0"/>
      <c r="MOM73" s="0"/>
      <c r="MON73" s="0"/>
      <c r="MOO73" s="0"/>
      <c r="MOP73" s="0"/>
      <c r="MOQ73" s="0"/>
      <c r="MOR73" s="0"/>
      <c r="MOS73" s="0"/>
      <c r="MOT73" s="0"/>
      <c r="MOU73" s="0"/>
      <c r="MOV73" s="0"/>
      <c r="MOW73" s="0"/>
      <c r="MOX73" s="0"/>
      <c r="MOY73" s="0"/>
      <c r="MOZ73" s="0"/>
      <c r="MPA73" s="0"/>
      <c r="MPB73" s="0"/>
      <c r="MPC73" s="0"/>
      <c r="MPD73" s="0"/>
      <c r="MPE73" s="0"/>
      <c r="MPF73" s="0"/>
      <c r="MPG73" s="0"/>
      <c r="MPH73" s="0"/>
      <c r="MPI73" s="0"/>
      <c r="MPJ73" s="0"/>
      <c r="MPK73" s="0"/>
      <c r="MPL73" s="0"/>
      <c r="MPM73" s="0"/>
      <c r="MPN73" s="0"/>
      <c r="MPO73" s="0"/>
      <c r="MPP73" s="0"/>
      <c r="MPQ73" s="0"/>
      <c r="MPR73" s="0"/>
      <c r="MPS73" s="0"/>
      <c r="MPT73" s="0"/>
      <c r="MPU73" s="0"/>
      <c r="MPV73" s="0"/>
      <c r="MPW73" s="0"/>
      <c r="MPX73" s="0"/>
      <c r="MPY73" s="0"/>
      <c r="MPZ73" s="0"/>
      <c r="MQA73" s="0"/>
      <c r="MQB73" s="0"/>
      <c r="MQC73" s="0"/>
      <c r="MQD73" s="0"/>
      <c r="MQE73" s="0"/>
      <c r="MQF73" s="0"/>
      <c r="MQG73" s="0"/>
      <c r="MQH73" s="0"/>
      <c r="MQI73" s="0"/>
      <c r="MQJ73" s="0"/>
      <c r="MQK73" s="0"/>
      <c r="MQL73" s="0"/>
      <c r="MQM73" s="0"/>
      <c r="MQN73" s="0"/>
      <c r="MQO73" s="0"/>
      <c r="MQP73" s="0"/>
      <c r="MQQ73" s="0"/>
      <c r="MQR73" s="0"/>
      <c r="MQS73" s="0"/>
      <c r="MQT73" s="0"/>
      <c r="MQU73" s="0"/>
      <c r="MQV73" s="0"/>
      <c r="MQW73" s="0"/>
      <c r="MQX73" s="0"/>
      <c r="MQY73" s="0"/>
      <c r="MQZ73" s="0"/>
      <c r="MRA73" s="0"/>
      <c r="MRB73" s="0"/>
      <c r="MRC73" s="0"/>
      <c r="MRD73" s="0"/>
      <c r="MRE73" s="0"/>
      <c r="MRF73" s="0"/>
      <c r="MRG73" s="0"/>
      <c r="MRH73" s="0"/>
      <c r="MRI73" s="0"/>
      <c r="MRJ73" s="0"/>
      <c r="MRK73" s="0"/>
      <c r="MRL73" s="0"/>
      <c r="MRM73" s="0"/>
      <c r="MRN73" s="0"/>
      <c r="MRO73" s="0"/>
      <c r="MRP73" s="0"/>
      <c r="MRQ73" s="0"/>
      <c r="MRR73" s="0"/>
      <c r="MRS73" s="0"/>
      <c r="MRT73" s="0"/>
      <c r="MRU73" s="0"/>
      <c r="MRV73" s="0"/>
      <c r="MRW73" s="0"/>
      <c r="MRX73" s="0"/>
      <c r="MRY73" s="0"/>
      <c r="MRZ73" s="0"/>
      <c r="MSA73" s="0"/>
      <c r="MSB73" s="0"/>
      <c r="MSC73" s="0"/>
      <c r="MSD73" s="0"/>
      <c r="MSE73" s="0"/>
      <c r="MSF73" s="0"/>
      <c r="MSG73" s="0"/>
      <c r="MSH73" s="0"/>
      <c r="MSI73" s="0"/>
      <c r="MSJ73" s="0"/>
      <c r="MSK73" s="0"/>
      <c r="MSL73" s="0"/>
      <c r="MSM73" s="0"/>
      <c r="MSN73" s="0"/>
      <c r="MSO73" s="0"/>
      <c r="MSP73" s="0"/>
      <c r="MSQ73" s="0"/>
      <c r="MSR73" s="0"/>
      <c r="MSS73" s="0"/>
      <c r="MST73" s="0"/>
      <c r="MSU73" s="0"/>
      <c r="MSV73" s="0"/>
      <c r="MSW73" s="0"/>
      <c r="MSX73" s="0"/>
      <c r="MSY73" s="0"/>
      <c r="MSZ73" s="0"/>
      <c r="MTA73" s="0"/>
      <c r="MTB73" s="0"/>
      <c r="MTC73" s="0"/>
      <c r="MTD73" s="0"/>
      <c r="MTE73" s="0"/>
      <c r="MTF73" s="0"/>
      <c r="MTG73" s="0"/>
      <c r="MTH73" s="0"/>
      <c r="MTI73" s="0"/>
      <c r="MTJ73" s="0"/>
      <c r="MTK73" s="0"/>
      <c r="MTL73" s="0"/>
      <c r="MTM73" s="0"/>
      <c r="MTN73" s="0"/>
      <c r="MTO73" s="0"/>
      <c r="MTP73" s="0"/>
      <c r="MTQ73" s="0"/>
      <c r="MTR73" s="0"/>
      <c r="MTS73" s="0"/>
      <c r="MTT73" s="0"/>
      <c r="MTU73" s="0"/>
      <c r="MTV73" s="0"/>
      <c r="MTW73" s="0"/>
      <c r="MTX73" s="0"/>
      <c r="MTY73" s="0"/>
      <c r="MTZ73" s="0"/>
      <c r="MUA73" s="0"/>
      <c r="MUB73" s="0"/>
      <c r="MUC73" s="0"/>
      <c r="MUD73" s="0"/>
      <c r="MUE73" s="0"/>
      <c r="MUF73" s="0"/>
      <c r="MUG73" s="0"/>
      <c r="MUH73" s="0"/>
      <c r="MUI73" s="0"/>
      <c r="MUJ73" s="0"/>
      <c r="MUK73" s="0"/>
      <c r="MUL73" s="0"/>
      <c r="MUM73" s="0"/>
      <c r="MUN73" s="0"/>
      <c r="MUO73" s="0"/>
      <c r="MUP73" s="0"/>
      <c r="MUQ73" s="0"/>
      <c r="MUR73" s="0"/>
      <c r="MUS73" s="0"/>
      <c r="MUT73" s="0"/>
      <c r="MUU73" s="0"/>
      <c r="MUV73" s="0"/>
      <c r="MUW73" s="0"/>
      <c r="MUX73" s="0"/>
      <c r="MUY73" s="0"/>
      <c r="MUZ73" s="0"/>
      <c r="MVA73" s="0"/>
      <c r="MVB73" s="0"/>
      <c r="MVC73" s="0"/>
      <c r="MVD73" s="0"/>
      <c r="MVE73" s="0"/>
      <c r="MVF73" s="0"/>
      <c r="MVG73" s="0"/>
      <c r="MVH73" s="0"/>
      <c r="MVI73" s="0"/>
      <c r="MVJ73" s="0"/>
      <c r="MVK73" s="0"/>
      <c r="MVL73" s="0"/>
      <c r="MVM73" s="0"/>
      <c r="MVN73" s="0"/>
      <c r="MVO73" s="0"/>
      <c r="MVP73" s="0"/>
      <c r="MVQ73" s="0"/>
      <c r="MVR73" s="0"/>
      <c r="MVS73" s="0"/>
      <c r="MVT73" s="0"/>
      <c r="MVU73" s="0"/>
      <c r="MVV73" s="0"/>
      <c r="MVW73" s="0"/>
      <c r="MVX73" s="0"/>
      <c r="MVY73" s="0"/>
      <c r="MVZ73" s="0"/>
      <c r="MWA73" s="0"/>
      <c r="MWB73" s="0"/>
      <c r="MWC73" s="0"/>
      <c r="MWD73" s="0"/>
      <c r="MWE73" s="0"/>
      <c r="MWF73" s="0"/>
      <c r="MWG73" s="0"/>
      <c r="MWH73" s="0"/>
      <c r="MWI73" s="0"/>
      <c r="MWJ73" s="0"/>
      <c r="MWK73" s="0"/>
      <c r="MWL73" s="0"/>
      <c r="MWM73" s="0"/>
      <c r="MWN73" s="0"/>
      <c r="MWO73" s="0"/>
      <c r="MWP73" s="0"/>
      <c r="MWQ73" s="0"/>
      <c r="MWR73" s="0"/>
      <c r="MWS73" s="0"/>
      <c r="MWT73" s="0"/>
      <c r="MWU73" s="0"/>
      <c r="MWV73" s="0"/>
      <c r="MWW73" s="0"/>
      <c r="MWX73" s="0"/>
      <c r="MWY73" s="0"/>
      <c r="MWZ73" s="0"/>
      <c r="MXA73" s="0"/>
      <c r="MXB73" s="0"/>
      <c r="MXC73" s="0"/>
      <c r="MXD73" s="0"/>
      <c r="MXE73" s="0"/>
      <c r="MXF73" s="0"/>
      <c r="MXG73" s="0"/>
      <c r="MXH73" s="0"/>
      <c r="MXI73" s="0"/>
      <c r="MXJ73" s="0"/>
      <c r="MXK73" s="0"/>
      <c r="MXL73" s="0"/>
      <c r="MXM73" s="0"/>
      <c r="MXN73" s="0"/>
      <c r="MXO73" s="0"/>
      <c r="MXP73" s="0"/>
      <c r="MXQ73" s="0"/>
      <c r="MXR73" s="0"/>
      <c r="MXS73" s="0"/>
      <c r="MXT73" s="0"/>
      <c r="MXU73" s="0"/>
      <c r="MXV73" s="0"/>
      <c r="MXW73" s="0"/>
      <c r="MXX73" s="0"/>
      <c r="MXY73" s="0"/>
      <c r="MXZ73" s="0"/>
      <c r="MYA73" s="0"/>
      <c r="MYB73" s="0"/>
      <c r="MYC73" s="0"/>
      <c r="MYD73" s="0"/>
      <c r="MYE73" s="0"/>
      <c r="MYF73" s="0"/>
      <c r="MYG73" s="0"/>
      <c r="MYH73" s="0"/>
      <c r="MYI73" s="0"/>
      <c r="MYJ73" s="0"/>
      <c r="MYK73" s="0"/>
      <c r="MYL73" s="0"/>
      <c r="MYM73" s="0"/>
      <c r="MYN73" s="0"/>
      <c r="MYO73" s="0"/>
      <c r="MYP73" s="0"/>
      <c r="MYQ73" s="0"/>
      <c r="MYR73" s="0"/>
      <c r="MYS73" s="0"/>
      <c r="MYT73" s="0"/>
      <c r="MYU73" s="0"/>
      <c r="MYV73" s="0"/>
      <c r="MYW73" s="0"/>
      <c r="MYX73" s="0"/>
      <c r="MYY73" s="0"/>
      <c r="MYZ73" s="0"/>
      <c r="MZA73" s="0"/>
      <c r="MZB73" s="0"/>
      <c r="MZC73" s="0"/>
      <c r="MZD73" s="0"/>
      <c r="MZE73" s="0"/>
      <c r="MZF73" s="0"/>
      <c r="MZG73" s="0"/>
      <c r="MZH73" s="0"/>
      <c r="MZI73" s="0"/>
      <c r="MZJ73" s="0"/>
      <c r="MZK73" s="0"/>
      <c r="MZL73" s="0"/>
      <c r="MZM73" s="0"/>
      <c r="MZN73" s="0"/>
      <c r="MZO73" s="0"/>
      <c r="MZP73" s="0"/>
      <c r="MZQ73" s="0"/>
      <c r="MZR73" s="0"/>
      <c r="MZS73" s="0"/>
      <c r="MZT73" s="0"/>
      <c r="MZU73" s="0"/>
      <c r="MZV73" s="0"/>
      <c r="MZW73" s="0"/>
      <c r="MZX73" s="0"/>
      <c r="MZY73" s="0"/>
      <c r="MZZ73" s="0"/>
      <c r="NAA73" s="0"/>
      <c r="NAB73" s="0"/>
      <c r="NAC73" s="0"/>
      <c r="NAD73" s="0"/>
      <c r="NAE73" s="0"/>
      <c r="NAF73" s="0"/>
      <c r="NAG73" s="0"/>
      <c r="NAH73" s="0"/>
      <c r="NAI73" s="0"/>
      <c r="NAJ73" s="0"/>
      <c r="NAK73" s="0"/>
      <c r="NAL73" s="0"/>
      <c r="NAM73" s="0"/>
      <c r="NAN73" s="0"/>
      <c r="NAO73" s="0"/>
      <c r="NAP73" s="0"/>
      <c r="NAQ73" s="0"/>
      <c r="NAR73" s="0"/>
      <c r="NAS73" s="0"/>
      <c r="NAT73" s="0"/>
      <c r="NAU73" s="0"/>
      <c r="NAV73" s="0"/>
      <c r="NAW73" s="0"/>
      <c r="NAX73" s="0"/>
      <c r="NAY73" s="0"/>
      <c r="NAZ73" s="0"/>
      <c r="NBA73" s="0"/>
      <c r="NBB73" s="0"/>
      <c r="NBC73" s="0"/>
      <c r="NBD73" s="0"/>
      <c r="NBE73" s="0"/>
      <c r="NBF73" s="0"/>
      <c r="NBG73" s="0"/>
      <c r="NBH73" s="0"/>
      <c r="NBI73" s="0"/>
      <c r="NBJ73" s="0"/>
      <c r="NBK73" s="0"/>
      <c r="NBL73" s="0"/>
      <c r="NBM73" s="0"/>
      <c r="NBN73" s="0"/>
      <c r="NBO73" s="0"/>
      <c r="NBP73" s="0"/>
      <c r="NBQ73" s="0"/>
      <c r="NBR73" s="0"/>
      <c r="NBS73" s="0"/>
      <c r="NBT73" s="0"/>
      <c r="NBU73" s="0"/>
      <c r="NBV73" s="0"/>
      <c r="NBW73" s="0"/>
      <c r="NBX73" s="0"/>
      <c r="NBY73" s="0"/>
      <c r="NBZ73" s="0"/>
      <c r="NCA73" s="0"/>
      <c r="NCB73" s="0"/>
      <c r="NCC73" s="0"/>
      <c r="NCD73" s="0"/>
      <c r="NCE73" s="0"/>
      <c r="NCF73" s="0"/>
      <c r="NCG73" s="0"/>
      <c r="NCH73" s="0"/>
      <c r="NCI73" s="0"/>
      <c r="NCJ73" s="0"/>
      <c r="NCK73" s="0"/>
      <c r="NCL73" s="0"/>
      <c r="NCM73" s="0"/>
      <c r="NCN73" s="0"/>
      <c r="NCO73" s="0"/>
      <c r="NCP73" s="0"/>
      <c r="NCQ73" s="0"/>
      <c r="NCR73" s="0"/>
      <c r="NCS73" s="0"/>
      <c r="NCT73" s="0"/>
      <c r="NCU73" s="0"/>
      <c r="NCV73" s="0"/>
      <c r="NCW73" s="0"/>
      <c r="NCX73" s="0"/>
      <c r="NCY73" s="0"/>
      <c r="NCZ73" s="0"/>
      <c r="NDA73" s="0"/>
      <c r="NDB73" s="0"/>
      <c r="NDC73" s="0"/>
      <c r="NDD73" s="0"/>
      <c r="NDE73" s="0"/>
      <c r="NDF73" s="0"/>
      <c r="NDG73" s="0"/>
      <c r="NDH73" s="0"/>
      <c r="NDI73" s="0"/>
      <c r="NDJ73" s="0"/>
      <c r="NDK73" s="0"/>
      <c r="NDL73" s="0"/>
      <c r="NDM73" s="0"/>
      <c r="NDN73" s="0"/>
      <c r="NDO73" s="0"/>
      <c r="NDP73" s="0"/>
      <c r="NDQ73" s="0"/>
      <c r="NDR73" s="0"/>
      <c r="NDS73" s="0"/>
      <c r="NDT73" s="0"/>
      <c r="NDU73" s="0"/>
      <c r="NDV73" s="0"/>
      <c r="NDW73" s="0"/>
      <c r="NDX73" s="0"/>
      <c r="NDY73" s="0"/>
      <c r="NDZ73" s="0"/>
      <c r="NEA73" s="0"/>
      <c r="NEB73" s="0"/>
      <c r="NEC73" s="0"/>
      <c r="NED73" s="0"/>
      <c r="NEE73" s="0"/>
      <c r="NEF73" s="0"/>
      <c r="NEG73" s="0"/>
      <c r="NEH73" s="0"/>
      <c r="NEI73" s="0"/>
      <c r="NEJ73" s="0"/>
      <c r="NEK73" s="0"/>
      <c r="NEL73" s="0"/>
      <c r="NEM73" s="0"/>
      <c r="NEN73" s="0"/>
      <c r="NEO73" s="0"/>
      <c r="NEP73" s="0"/>
      <c r="NEQ73" s="0"/>
      <c r="NER73" s="0"/>
      <c r="NES73" s="0"/>
      <c r="NET73" s="0"/>
      <c r="NEU73" s="0"/>
      <c r="NEV73" s="0"/>
      <c r="NEW73" s="0"/>
      <c r="NEX73" s="0"/>
      <c r="NEY73" s="0"/>
      <c r="NEZ73" s="0"/>
      <c r="NFA73" s="0"/>
      <c r="NFB73" s="0"/>
      <c r="NFC73" s="0"/>
      <c r="NFD73" s="0"/>
      <c r="NFE73" s="0"/>
      <c r="NFF73" s="0"/>
      <c r="NFG73" s="0"/>
      <c r="NFH73" s="0"/>
      <c r="NFI73" s="0"/>
      <c r="NFJ73" s="0"/>
      <c r="NFK73" s="0"/>
      <c r="NFL73" s="0"/>
      <c r="NFM73" s="0"/>
      <c r="NFN73" s="0"/>
      <c r="NFO73" s="0"/>
      <c r="NFP73" s="0"/>
      <c r="NFQ73" s="0"/>
      <c r="NFR73" s="0"/>
      <c r="NFS73" s="0"/>
      <c r="NFT73" s="0"/>
      <c r="NFU73" s="0"/>
      <c r="NFV73" s="0"/>
      <c r="NFW73" s="0"/>
      <c r="NFX73" s="0"/>
      <c r="NFY73" s="0"/>
      <c r="NFZ73" s="0"/>
      <c r="NGA73" s="0"/>
      <c r="NGB73" s="0"/>
      <c r="NGC73" s="0"/>
      <c r="NGD73" s="0"/>
      <c r="NGE73" s="0"/>
      <c r="NGF73" s="0"/>
      <c r="NGG73" s="0"/>
      <c r="NGH73" s="0"/>
      <c r="NGI73" s="0"/>
      <c r="NGJ73" s="0"/>
      <c r="NGK73" s="0"/>
      <c r="NGL73" s="0"/>
      <c r="NGM73" s="0"/>
      <c r="NGN73" s="0"/>
      <c r="NGO73" s="0"/>
      <c r="NGP73" s="0"/>
      <c r="NGQ73" s="0"/>
      <c r="NGR73" s="0"/>
      <c r="NGS73" s="0"/>
      <c r="NGT73" s="0"/>
      <c r="NGU73" s="0"/>
      <c r="NGV73" s="0"/>
      <c r="NGW73" s="0"/>
      <c r="NGX73" s="0"/>
      <c r="NGY73" s="0"/>
      <c r="NGZ73" s="0"/>
      <c r="NHA73" s="0"/>
      <c r="NHB73" s="0"/>
      <c r="NHC73" s="0"/>
      <c r="NHD73" s="0"/>
      <c r="NHE73" s="0"/>
      <c r="NHF73" s="0"/>
      <c r="NHG73" s="0"/>
      <c r="NHH73" s="0"/>
      <c r="NHI73" s="0"/>
      <c r="NHJ73" s="0"/>
      <c r="NHK73" s="0"/>
      <c r="NHL73" s="0"/>
      <c r="NHM73" s="0"/>
      <c r="NHN73" s="0"/>
      <c r="NHO73" s="0"/>
      <c r="NHP73" s="0"/>
      <c r="NHQ73" s="0"/>
      <c r="NHR73" s="0"/>
      <c r="NHS73" s="0"/>
      <c r="NHT73" s="0"/>
      <c r="NHU73" s="0"/>
      <c r="NHV73" s="0"/>
      <c r="NHW73" s="0"/>
      <c r="NHX73" s="0"/>
      <c r="NHY73" s="0"/>
      <c r="NHZ73" s="0"/>
      <c r="NIA73" s="0"/>
      <c r="NIB73" s="0"/>
      <c r="NIC73" s="0"/>
      <c r="NID73" s="0"/>
      <c r="NIE73" s="0"/>
      <c r="NIF73" s="0"/>
      <c r="NIG73" s="0"/>
      <c r="NIH73" s="0"/>
      <c r="NII73" s="0"/>
      <c r="NIJ73" s="0"/>
      <c r="NIK73" s="0"/>
      <c r="NIL73" s="0"/>
      <c r="NIM73" s="0"/>
      <c r="NIN73" s="0"/>
      <c r="NIO73" s="0"/>
      <c r="NIP73" s="0"/>
      <c r="NIQ73" s="0"/>
      <c r="NIR73" s="0"/>
      <c r="NIS73" s="0"/>
      <c r="NIT73" s="0"/>
      <c r="NIU73" s="0"/>
      <c r="NIV73" s="0"/>
      <c r="NIW73" s="0"/>
      <c r="NIX73" s="0"/>
      <c r="NIY73" s="0"/>
      <c r="NIZ73" s="0"/>
      <c r="NJA73" s="0"/>
      <c r="NJB73" s="0"/>
      <c r="NJC73" s="0"/>
      <c r="NJD73" s="0"/>
      <c r="NJE73" s="0"/>
      <c r="NJF73" s="0"/>
      <c r="NJG73" s="0"/>
      <c r="NJH73" s="0"/>
      <c r="NJI73" s="0"/>
      <c r="NJJ73" s="0"/>
      <c r="NJK73" s="0"/>
      <c r="NJL73" s="0"/>
      <c r="NJM73" s="0"/>
      <c r="NJN73" s="0"/>
      <c r="NJO73" s="0"/>
      <c r="NJP73" s="0"/>
      <c r="NJQ73" s="0"/>
      <c r="NJR73" s="0"/>
      <c r="NJS73" s="0"/>
      <c r="NJT73" s="0"/>
      <c r="NJU73" s="0"/>
      <c r="NJV73" s="0"/>
      <c r="NJW73" s="0"/>
      <c r="NJX73" s="0"/>
      <c r="NJY73" s="0"/>
      <c r="NJZ73" s="0"/>
      <c r="NKA73" s="0"/>
      <c r="NKB73" s="0"/>
      <c r="NKC73" s="0"/>
      <c r="NKD73" s="0"/>
      <c r="NKE73" s="0"/>
      <c r="NKF73" s="0"/>
      <c r="NKG73" s="0"/>
      <c r="NKH73" s="0"/>
      <c r="NKI73" s="0"/>
      <c r="NKJ73" s="0"/>
      <c r="NKK73" s="0"/>
      <c r="NKL73" s="0"/>
      <c r="NKM73" s="0"/>
      <c r="NKN73" s="0"/>
      <c r="NKO73" s="0"/>
      <c r="NKP73" s="0"/>
      <c r="NKQ73" s="0"/>
      <c r="NKR73" s="0"/>
      <c r="NKS73" s="0"/>
      <c r="NKT73" s="0"/>
      <c r="NKU73" s="0"/>
      <c r="NKV73" s="0"/>
      <c r="NKW73" s="0"/>
      <c r="NKX73" s="0"/>
      <c r="NKY73" s="0"/>
      <c r="NKZ73" s="0"/>
      <c r="NLA73" s="0"/>
      <c r="NLB73" s="0"/>
      <c r="NLC73" s="0"/>
      <c r="NLD73" s="0"/>
      <c r="NLE73" s="0"/>
      <c r="NLF73" s="0"/>
      <c r="NLG73" s="0"/>
      <c r="NLH73" s="0"/>
      <c r="NLI73" s="0"/>
      <c r="NLJ73" s="0"/>
      <c r="NLK73" s="0"/>
      <c r="NLL73" s="0"/>
      <c r="NLM73" s="0"/>
      <c r="NLN73" s="0"/>
      <c r="NLO73" s="0"/>
      <c r="NLP73" s="0"/>
      <c r="NLQ73" s="0"/>
      <c r="NLR73" s="0"/>
      <c r="NLS73" s="0"/>
      <c r="NLT73" s="0"/>
      <c r="NLU73" s="0"/>
      <c r="NLV73" s="0"/>
      <c r="NLW73" s="0"/>
      <c r="NLX73" s="0"/>
      <c r="NLY73" s="0"/>
      <c r="NLZ73" s="0"/>
      <c r="NMA73" s="0"/>
      <c r="NMB73" s="0"/>
      <c r="NMC73" s="0"/>
      <c r="NMD73" s="0"/>
      <c r="NME73" s="0"/>
      <c r="NMF73" s="0"/>
      <c r="NMG73" s="0"/>
      <c r="NMH73" s="0"/>
      <c r="NMI73" s="0"/>
      <c r="NMJ73" s="0"/>
      <c r="NMK73" s="0"/>
      <c r="NML73" s="0"/>
      <c r="NMM73" s="0"/>
      <c r="NMN73" s="0"/>
      <c r="NMO73" s="0"/>
      <c r="NMP73" s="0"/>
      <c r="NMQ73" s="0"/>
      <c r="NMR73" s="0"/>
      <c r="NMS73" s="0"/>
      <c r="NMT73" s="0"/>
      <c r="NMU73" s="0"/>
      <c r="NMV73" s="0"/>
      <c r="NMW73" s="0"/>
      <c r="NMX73" s="0"/>
      <c r="NMY73" s="0"/>
      <c r="NMZ73" s="0"/>
      <c r="NNA73" s="0"/>
      <c r="NNB73" s="0"/>
      <c r="NNC73" s="0"/>
      <c r="NND73" s="0"/>
      <c r="NNE73" s="0"/>
      <c r="NNF73" s="0"/>
      <c r="NNG73" s="0"/>
      <c r="NNH73" s="0"/>
      <c r="NNI73" s="0"/>
      <c r="NNJ73" s="0"/>
      <c r="NNK73" s="0"/>
      <c r="NNL73" s="0"/>
      <c r="NNM73" s="0"/>
      <c r="NNN73" s="0"/>
      <c r="NNO73" s="0"/>
      <c r="NNP73" s="0"/>
      <c r="NNQ73" s="0"/>
      <c r="NNR73" s="0"/>
      <c r="NNS73" s="0"/>
      <c r="NNT73" s="0"/>
      <c r="NNU73" s="0"/>
      <c r="NNV73" s="0"/>
      <c r="NNW73" s="0"/>
      <c r="NNX73" s="0"/>
      <c r="NNY73" s="0"/>
      <c r="NNZ73" s="0"/>
      <c r="NOA73" s="0"/>
      <c r="NOB73" s="0"/>
      <c r="NOC73" s="0"/>
      <c r="NOD73" s="0"/>
      <c r="NOE73" s="0"/>
      <c r="NOF73" s="0"/>
      <c r="NOG73" s="0"/>
      <c r="NOH73" s="0"/>
      <c r="NOI73" s="0"/>
      <c r="NOJ73" s="0"/>
      <c r="NOK73" s="0"/>
      <c r="NOL73" s="0"/>
      <c r="NOM73" s="0"/>
      <c r="NON73" s="0"/>
      <c r="NOO73" s="0"/>
      <c r="NOP73" s="0"/>
      <c r="NOQ73" s="0"/>
      <c r="NOR73" s="0"/>
      <c r="NOS73" s="0"/>
      <c r="NOT73" s="0"/>
      <c r="NOU73" s="0"/>
      <c r="NOV73" s="0"/>
      <c r="NOW73" s="0"/>
      <c r="NOX73" s="0"/>
      <c r="NOY73" s="0"/>
      <c r="NOZ73" s="0"/>
      <c r="NPA73" s="0"/>
      <c r="NPB73" s="0"/>
      <c r="NPC73" s="0"/>
      <c r="NPD73" s="0"/>
      <c r="NPE73" s="0"/>
      <c r="NPF73" s="0"/>
      <c r="NPG73" s="0"/>
      <c r="NPH73" s="0"/>
      <c r="NPI73" s="0"/>
      <c r="NPJ73" s="0"/>
      <c r="NPK73" s="0"/>
      <c r="NPL73" s="0"/>
      <c r="NPM73" s="0"/>
      <c r="NPN73" s="0"/>
      <c r="NPO73" s="0"/>
      <c r="NPP73" s="0"/>
      <c r="NPQ73" s="0"/>
      <c r="NPR73" s="0"/>
      <c r="NPS73" s="0"/>
      <c r="NPT73" s="0"/>
      <c r="NPU73" s="0"/>
      <c r="NPV73" s="0"/>
      <c r="NPW73" s="0"/>
      <c r="NPX73" s="0"/>
      <c r="NPY73" s="0"/>
      <c r="NPZ73" s="0"/>
      <c r="NQA73" s="0"/>
      <c r="NQB73" s="0"/>
      <c r="NQC73" s="0"/>
      <c r="NQD73" s="0"/>
      <c r="NQE73" s="0"/>
      <c r="NQF73" s="0"/>
      <c r="NQG73" s="0"/>
      <c r="NQH73" s="0"/>
      <c r="NQI73" s="0"/>
      <c r="NQJ73" s="0"/>
      <c r="NQK73" s="0"/>
      <c r="NQL73" s="0"/>
      <c r="NQM73" s="0"/>
      <c r="NQN73" s="0"/>
      <c r="NQO73" s="0"/>
      <c r="NQP73" s="0"/>
      <c r="NQQ73" s="0"/>
      <c r="NQR73" s="0"/>
      <c r="NQS73" s="0"/>
      <c r="NQT73" s="0"/>
      <c r="NQU73" s="0"/>
      <c r="NQV73" s="0"/>
      <c r="NQW73" s="0"/>
      <c r="NQX73" s="0"/>
      <c r="NQY73" s="0"/>
      <c r="NQZ73" s="0"/>
      <c r="NRA73" s="0"/>
      <c r="NRB73" s="0"/>
      <c r="NRC73" s="0"/>
      <c r="NRD73" s="0"/>
      <c r="NRE73" s="0"/>
      <c r="NRF73" s="0"/>
      <c r="NRG73" s="0"/>
      <c r="NRH73" s="0"/>
      <c r="NRI73" s="0"/>
      <c r="NRJ73" s="0"/>
      <c r="NRK73" s="0"/>
      <c r="NRL73" s="0"/>
      <c r="NRM73" s="0"/>
      <c r="NRN73" s="0"/>
      <c r="NRO73" s="0"/>
      <c r="NRP73" s="0"/>
      <c r="NRQ73" s="0"/>
      <c r="NRR73" s="0"/>
      <c r="NRS73" s="0"/>
      <c r="NRT73" s="0"/>
      <c r="NRU73" s="0"/>
      <c r="NRV73" s="0"/>
      <c r="NRW73" s="0"/>
      <c r="NRX73" s="0"/>
      <c r="NRY73" s="0"/>
      <c r="NRZ73" s="0"/>
      <c r="NSA73" s="0"/>
      <c r="NSB73" s="0"/>
      <c r="NSC73" s="0"/>
      <c r="NSD73" s="0"/>
      <c r="NSE73" s="0"/>
      <c r="NSF73" s="0"/>
      <c r="NSG73" s="0"/>
      <c r="NSH73" s="0"/>
      <c r="NSI73" s="0"/>
      <c r="NSJ73" s="0"/>
      <c r="NSK73" s="0"/>
      <c r="NSL73" s="0"/>
      <c r="NSM73" s="0"/>
      <c r="NSN73" s="0"/>
      <c r="NSO73" s="0"/>
      <c r="NSP73" s="0"/>
      <c r="NSQ73" s="0"/>
      <c r="NSR73" s="0"/>
      <c r="NSS73" s="0"/>
      <c r="NST73" s="0"/>
      <c r="NSU73" s="0"/>
      <c r="NSV73" s="0"/>
      <c r="NSW73" s="0"/>
      <c r="NSX73" s="0"/>
      <c r="NSY73" s="0"/>
      <c r="NSZ73" s="0"/>
      <c r="NTA73" s="0"/>
      <c r="NTB73" s="0"/>
      <c r="NTC73" s="0"/>
      <c r="NTD73" s="0"/>
      <c r="NTE73" s="0"/>
      <c r="NTF73" s="0"/>
      <c r="NTG73" s="0"/>
      <c r="NTH73" s="0"/>
      <c r="NTI73" s="0"/>
      <c r="NTJ73" s="0"/>
      <c r="NTK73" s="0"/>
      <c r="NTL73" s="0"/>
      <c r="NTM73" s="0"/>
      <c r="NTN73" s="0"/>
      <c r="NTO73" s="0"/>
      <c r="NTP73" s="0"/>
      <c r="NTQ73" s="0"/>
      <c r="NTR73" s="0"/>
      <c r="NTS73" s="0"/>
      <c r="NTT73" s="0"/>
      <c r="NTU73" s="0"/>
      <c r="NTV73" s="0"/>
      <c r="NTW73" s="0"/>
      <c r="NTX73" s="0"/>
      <c r="NTY73" s="0"/>
      <c r="NTZ73" s="0"/>
      <c r="NUA73" s="0"/>
      <c r="NUB73" s="0"/>
      <c r="NUC73" s="0"/>
      <c r="NUD73" s="0"/>
      <c r="NUE73" s="0"/>
      <c r="NUF73" s="0"/>
      <c r="NUG73" s="0"/>
      <c r="NUH73" s="0"/>
      <c r="NUI73" s="0"/>
      <c r="NUJ73" s="0"/>
      <c r="NUK73" s="0"/>
      <c r="NUL73" s="0"/>
      <c r="NUM73" s="0"/>
      <c r="NUN73" s="0"/>
      <c r="NUO73" s="0"/>
      <c r="NUP73" s="0"/>
      <c r="NUQ73" s="0"/>
      <c r="NUR73" s="0"/>
      <c r="NUS73" s="0"/>
      <c r="NUT73" s="0"/>
      <c r="NUU73" s="0"/>
      <c r="NUV73" s="0"/>
      <c r="NUW73" s="0"/>
      <c r="NUX73" s="0"/>
      <c r="NUY73" s="0"/>
      <c r="NUZ73" s="0"/>
      <c r="NVA73" s="0"/>
      <c r="NVB73" s="0"/>
      <c r="NVC73" s="0"/>
      <c r="NVD73" s="0"/>
      <c r="NVE73" s="0"/>
      <c r="NVF73" s="0"/>
      <c r="NVG73" s="0"/>
      <c r="NVH73" s="0"/>
      <c r="NVI73" s="0"/>
      <c r="NVJ73" s="0"/>
      <c r="NVK73" s="0"/>
      <c r="NVL73" s="0"/>
      <c r="NVM73" s="0"/>
      <c r="NVN73" s="0"/>
      <c r="NVO73" s="0"/>
      <c r="NVP73" s="0"/>
      <c r="NVQ73" s="0"/>
      <c r="NVR73" s="0"/>
      <c r="NVS73" s="0"/>
      <c r="NVT73" s="0"/>
      <c r="NVU73" s="0"/>
      <c r="NVV73" s="0"/>
      <c r="NVW73" s="0"/>
      <c r="NVX73" s="0"/>
      <c r="NVY73" s="0"/>
      <c r="NVZ73" s="0"/>
      <c r="NWA73" s="0"/>
      <c r="NWB73" s="0"/>
      <c r="NWC73" s="0"/>
      <c r="NWD73" s="0"/>
      <c r="NWE73" s="0"/>
      <c r="NWF73" s="0"/>
      <c r="NWG73" s="0"/>
      <c r="NWH73" s="0"/>
      <c r="NWI73" s="0"/>
      <c r="NWJ73" s="0"/>
      <c r="NWK73" s="0"/>
      <c r="NWL73" s="0"/>
      <c r="NWM73" s="0"/>
      <c r="NWN73" s="0"/>
      <c r="NWO73" s="0"/>
      <c r="NWP73" s="0"/>
      <c r="NWQ73" s="0"/>
      <c r="NWR73" s="0"/>
      <c r="NWS73" s="0"/>
      <c r="NWT73" s="0"/>
      <c r="NWU73" s="0"/>
      <c r="NWV73" s="0"/>
      <c r="NWW73" s="0"/>
      <c r="NWX73" s="0"/>
      <c r="NWY73" s="0"/>
      <c r="NWZ73" s="0"/>
      <c r="NXA73" s="0"/>
      <c r="NXB73" s="0"/>
      <c r="NXC73" s="0"/>
      <c r="NXD73" s="0"/>
      <c r="NXE73" s="0"/>
      <c r="NXF73" s="0"/>
      <c r="NXG73" s="0"/>
      <c r="NXH73" s="0"/>
      <c r="NXI73" s="0"/>
      <c r="NXJ73" s="0"/>
      <c r="NXK73" s="0"/>
      <c r="NXL73" s="0"/>
      <c r="NXM73" s="0"/>
      <c r="NXN73" s="0"/>
      <c r="NXO73" s="0"/>
      <c r="NXP73" s="0"/>
      <c r="NXQ73" s="0"/>
      <c r="NXR73" s="0"/>
      <c r="NXS73" s="0"/>
      <c r="NXT73" s="0"/>
      <c r="NXU73" s="0"/>
      <c r="NXV73" s="0"/>
      <c r="NXW73" s="0"/>
      <c r="NXX73" s="0"/>
      <c r="NXY73" s="0"/>
      <c r="NXZ73" s="0"/>
      <c r="NYA73" s="0"/>
      <c r="NYB73" s="0"/>
      <c r="NYC73" s="0"/>
      <c r="NYD73" s="0"/>
      <c r="NYE73" s="0"/>
      <c r="NYF73" s="0"/>
      <c r="NYG73" s="0"/>
      <c r="NYH73" s="0"/>
      <c r="NYI73" s="0"/>
      <c r="NYJ73" s="0"/>
      <c r="NYK73" s="0"/>
      <c r="NYL73" s="0"/>
      <c r="NYM73" s="0"/>
      <c r="NYN73" s="0"/>
      <c r="NYO73" s="0"/>
      <c r="NYP73" s="0"/>
      <c r="NYQ73" s="0"/>
      <c r="NYR73" s="0"/>
      <c r="NYS73" s="0"/>
      <c r="NYT73" s="0"/>
      <c r="NYU73" s="0"/>
      <c r="NYV73" s="0"/>
      <c r="NYW73" s="0"/>
      <c r="NYX73" s="0"/>
      <c r="NYY73" s="0"/>
      <c r="NYZ73" s="0"/>
      <c r="NZA73" s="0"/>
      <c r="NZB73" s="0"/>
      <c r="NZC73" s="0"/>
      <c r="NZD73" s="0"/>
      <c r="NZE73" s="0"/>
      <c r="NZF73" s="0"/>
      <c r="NZG73" s="0"/>
      <c r="NZH73" s="0"/>
      <c r="NZI73" s="0"/>
      <c r="NZJ73" s="0"/>
      <c r="NZK73" s="0"/>
      <c r="NZL73" s="0"/>
      <c r="NZM73" s="0"/>
      <c r="NZN73" s="0"/>
      <c r="NZO73" s="0"/>
      <c r="NZP73" s="0"/>
      <c r="NZQ73" s="0"/>
      <c r="NZR73" s="0"/>
      <c r="NZS73" s="0"/>
      <c r="NZT73" s="0"/>
      <c r="NZU73" s="0"/>
      <c r="NZV73" s="0"/>
      <c r="NZW73" s="0"/>
      <c r="NZX73" s="0"/>
      <c r="NZY73" s="0"/>
      <c r="NZZ73" s="0"/>
      <c r="OAA73" s="0"/>
      <c r="OAB73" s="0"/>
      <c r="OAC73" s="0"/>
      <c r="OAD73" s="0"/>
      <c r="OAE73" s="0"/>
      <c r="OAF73" s="0"/>
      <c r="OAG73" s="0"/>
      <c r="OAH73" s="0"/>
      <c r="OAI73" s="0"/>
      <c r="OAJ73" s="0"/>
      <c r="OAK73" s="0"/>
      <c r="OAL73" s="0"/>
      <c r="OAM73" s="0"/>
      <c r="OAN73" s="0"/>
      <c r="OAO73" s="0"/>
      <c r="OAP73" s="0"/>
      <c r="OAQ73" s="0"/>
      <c r="OAR73" s="0"/>
      <c r="OAS73" s="0"/>
      <c r="OAT73" s="0"/>
      <c r="OAU73" s="0"/>
      <c r="OAV73" s="0"/>
      <c r="OAW73" s="0"/>
      <c r="OAX73" s="0"/>
      <c r="OAY73" s="0"/>
      <c r="OAZ73" s="0"/>
      <c r="OBA73" s="0"/>
      <c r="OBB73" s="0"/>
      <c r="OBC73" s="0"/>
      <c r="OBD73" s="0"/>
      <c r="OBE73" s="0"/>
      <c r="OBF73" s="0"/>
      <c r="OBG73" s="0"/>
      <c r="OBH73" s="0"/>
      <c r="OBI73" s="0"/>
      <c r="OBJ73" s="0"/>
      <c r="OBK73" s="0"/>
      <c r="OBL73" s="0"/>
      <c r="OBM73" s="0"/>
      <c r="OBN73" s="0"/>
      <c r="OBO73" s="0"/>
      <c r="OBP73" s="0"/>
      <c r="OBQ73" s="0"/>
      <c r="OBR73" s="0"/>
      <c r="OBS73" s="0"/>
      <c r="OBT73" s="0"/>
      <c r="OBU73" s="0"/>
      <c r="OBV73" s="0"/>
      <c r="OBW73" s="0"/>
      <c r="OBX73" s="0"/>
      <c r="OBY73" s="0"/>
      <c r="OBZ73" s="0"/>
      <c r="OCA73" s="0"/>
      <c r="OCB73" s="0"/>
      <c r="OCC73" s="0"/>
      <c r="OCD73" s="0"/>
      <c r="OCE73" s="0"/>
      <c r="OCF73" s="0"/>
      <c r="OCG73" s="0"/>
      <c r="OCH73" s="0"/>
      <c r="OCI73" s="0"/>
      <c r="OCJ73" s="0"/>
      <c r="OCK73" s="0"/>
      <c r="OCL73" s="0"/>
      <c r="OCM73" s="0"/>
      <c r="OCN73" s="0"/>
      <c r="OCO73" s="0"/>
      <c r="OCP73" s="0"/>
      <c r="OCQ73" s="0"/>
      <c r="OCR73" s="0"/>
      <c r="OCS73" s="0"/>
      <c r="OCT73" s="0"/>
      <c r="OCU73" s="0"/>
      <c r="OCV73" s="0"/>
      <c r="OCW73" s="0"/>
      <c r="OCX73" s="0"/>
      <c r="OCY73" s="0"/>
      <c r="OCZ73" s="0"/>
      <c r="ODA73" s="0"/>
      <c r="ODB73" s="0"/>
      <c r="ODC73" s="0"/>
      <c r="ODD73" s="0"/>
      <c r="ODE73" s="0"/>
      <c r="ODF73" s="0"/>
      <c r="ODG73" s="0"/>
      <c r="ODH73" s="0"/>
      <c r="ODI73" s="0"/>
      <c r="ODJ73" s="0"/>
      <c r="ODK73" s="0"/>
      <c r="ODL73" s="0"/>
      <c r="ODM73" s="0"/>
      <c r="ODN73" s="0"/>
      <c r="ODO73" s="0"/>
      <c r="ODP73" s="0"/>
      <c r="ODQ73" s="0"/>
      <c r="ODR73" s="0"/>
      <c r="ODS73" s="0"/>
      <c r="ODT73" s="0"/>
      <c r="ODU73" s="0"/>
      <c r="ODV73" s="0"/>
      <c r="ODW73" s="0"/>
      <c r="ODX73" s="0"/>
      <c r="ODY73" s="0"/>
      <c r="ODZ73" s="0"/>
      <c r="OEA73" s="0"/>
      <c r="OEB73" s="0"/>
      <c r="OEC73" s="0"/>
      <c r="OED73" s="0"/>
      <c r="OEE73" s="0"/>
      <c r="OEF73" s="0"/>
      <c r="OEG73" s="0"/>
      <c r="OEH73" s="0"/>
      <c r="OEI73" s="0"/>
      <c r="OEJ73" s="0"/>
      <c r="OEK73" s="0"/>
      <c r="OEL73" s="0"/>
      <c r="OEM73" s="0"/>
      <c r="OEN73" s="0"/>
      <c r="OEO73" s="0"/>
      <c r="OEP73" s="0"/>
      <c r="OEQ73" s="0"/>
      <c r="OER73" s="0"/>
      <c r="OES73" s="0"/>
      <c r="OET73" s="0"/>
      <c r="OEU73" s="0"/>
      <c r="OEV73" s="0"/>
      <c r="OEW73" s="0"/>
      <c r="OEX73" s="0"/>
      <c r="OEY73" s="0"/>
      <c r="OEZ73" s="0"/>
      <c r="OFA73" s="0"/>
      <c r="OFB73" s="0"/>
      <c r="OFC73" s="0"/>
      <c r="OFD73" s="0"/>
      <c r="OFE73" s="0"/>
      <c r="OFF73" s="0"/>
      <c r="OFG73" s="0"/>
      <c r="OFH73" s="0"/>
      <c r="OFI73" s="0"/>
      <c r="OFJ73" s="0"/>
      <c r="OFK73" s="0"/>
      <c r="OFL73" s="0"/>
      <c r="OFM73" s="0"/>
      <c r="OFN73" s="0"/>
      <c r="OFO73" s="0"/>
      <c r="OFP73" s="0"/>
      <c r="OFQ73" s="0"/>
      <c r="OFR73" s="0"/>
      <c r="OFS73" s="0"/>
      <c r="OFT73" s="0"/>
      <c r="OFU73" s="0"/>
      <c r="OFV73" s="0"/>
      <c r="OFW73" s="0"/>
      <c r="OFX73" s="0"/>
      <c r="OFY73" s="0"/>
      <c r="OFZ73" s="0"/>
      <c r="OGA73" s="0"/>
      <c r="OGB73" s="0"/>
      <c r="OGC73" s="0"/>
      <c r="OGD73" s="0"/>
      <c r="OGE73" s="0"/>
      <c r="OGF73" s="0"/>
      <c r="OGG73" s="0"/>
      <c r="OGH73" s="0"/>
      <c r="OGI73" s="0"/>
      <c r="OGJ73" s="0"/>
      <c r="OGK73" s="0"/>
      <c r="OGL73" s="0"/>
      <c r="OGM73" s="0"/>
      <c r="OGN73" s="0"/>
      <c r="OGO73" s="0"/>
      <c r="OGP73" s="0"/>
      <c r="OGQ73" s="0"/>
      <c r="OGR73" s="0"/>
      <c r="OGS73" s="0"/>
      <c r="OGT73" s="0"/>
      <c r="OGU73" s="0"/>
      <c r="OGV73" s="0"/>
      <c r="OGW73" s="0"/>
      <c r="OGX73" s="0"/>
      <c r="OGY73" s="0"/>
      <c r="OGZ73" s="0"/>
      <c r="OHA73" s="0"/>
      <c r="OHB73" s="0"/>
      <c r="OHC73" s="0"/>
      <c r="OHD73" s="0"/>
      <c r="OHE73" s="0"/>
      <c r="OHF73" s="0"/>
      <c r="OHG73" s="0"/>
      <c r="OHH73" s="0"/>
      <c r="OHI73" s="0"/>
      <c r="OHJ73" s="0"/>
      <c r="OHK73" s="0"/>
      <c r="OHL73" s="0"/>
      <c r="OHM73" s="0"/>
      <c r="OHN73" s="0"/>
      <c r="OHO73" s="0"/>
      <c r="OHP73" s="0"/>
      <c r="OHQ73" s="0"/>
      <c r="OHR73" s="0"/>
      <c r="OHS73" s="0"/>
      <c r="OHT73" s="0"/>
      <c r="OHU73" s="0"/>
      <c r="OHV73" s="0"/>
      <c r="OHW73" s="0"/>
      <c r="OHX73" s="0"/>
      <c r="OHY73" s="0"/>
      <c r="OHZ73" s="0"/>
      <c r="OIA73" s="0"/>
      <c r="OIB73" s="0"/>
      <c r="OIC73" s="0"/>
      <c r="OID73" s="0"/>
      <c r="OIE73" s="0"/>
      <c r="OIF73" s="0"/>
      <c r="OIG73" s="0"/>
      <c r="OIH73" s="0"/>
      <c r="OII73" s="0"/>
      <c r="OIJ73" s="0"/>
      <c r="OIK73" s="0"/>
      <c r="OIL73" s="0"/>
      <c r="OIM73" s="0"/>
      <c r="OIN73" s="0"/>
      <c r="OIO73" s="0"/>
      <c r="OIP73" s="0"/>
      <c r="OIQ73" s="0"/>
      <c r="OIR73" s="0"/>
      <c r="OIS73" s="0"/>
      <c r="OIT73" s="0"/>
      <c r="OIU73" s="0"/>
      <c r="OIV73" s="0"/>
      <c r="OIW73" s="0"/>
      <c r="OIX73" s="0"/>
      <c r="OIY73" s="0"/>
      <c r="OIZ73" s="0"/>
      <c r="OJA73" s="0"/>
      <c r="OJB73" s="0"/>
      <c r="OJC73" s="0"/>
      <c r="OJD73" s="0"/>
      <c r="OJE73" s="0"/>
      <c r="OJF73" s="0"/>
      <c r="OJG73" s="0"/>
      <c r="OJH73" s="0"/>
      <c r="OJI73" s="0"/>
      <c r="OJJ73" s="0"/>
      <c r="OJK73" s="0"/>
      <c r="OJL73" s="0"/>
      <c r="OJM73" s="0"/>
      <c r="OJN73" s="0"/>
      <c r="OJO73" s="0"/>
      <c r="OJP73" s="0"/>
      <c r="OJQ73" s="0"/>
      <c r="OJR73" s="0"/>
      <c r="OJS73" s="0"/>
      <c r="OJT73" s="0"/>
      <c r="OJU73" s="0"/>
      <c r="OJV73" s="0"/>
      <c r="OJW73" s="0"/>
      <c r="OJX73" s="0"/>
      <c r="OJY73" s="0"/>
      <c r="OJZ73" s="0"/>
      <c r="OKA73" s="0"/>
      <c r="OKB73" s="0"/>
      <c r="OKC73" s="0"/>
      <c r="OKD73" s="0"/>
      <c r="OKE73" s="0"/>
      <c r="OKF73" s="0"/>
      <c r="OKG73" s="0"/>
      <c r="OKH73" s="0"/>
      <c r="OKI73" s="0"/>
      <c r="OKJ73" s="0"/>
      <c r="OKK73" s="0"/>
      <c r="OKL73" s="0"/>
      <c r="OKM73" s="0"/>
      <c r="OKN73" s="0"/>
      <c r="OKO73" s="0"/>
      <c r="OKP73" s="0"/>
      <c r="OKQ73" s="0"/>
      <c r="OKR73" s="0"/>
      <c r="OKS73" s="0"/>
      <c r="OKT73" s="0"/>
      <c r="OKU73" s="0"/>
      <c r="OKV73" s="0"/>
      <c r="OKW73" s="0"/>
      <c r="OKX73" s="0"/>
      <c r="OKY73" s="0"/>
      <c r="OKZ73" s="0"/>
      <c r="OLA73" s="0"/>
      <c r="OLB73" s="0"/>
      <c r="OLC73" s="0"/>
      <c r="OLD73" s="0"/>
      <c r="OLE73" s="0"/>
      <c r="OLF73" s="0"/>
      <c r="OLG73" s="0"/>
      <c r="OLH73" s="0"/>
      <c r="OLI73" s="0"/>
      <c r="OLJ73" s="0"/>
      <c r="OLK73" s="0"/>
      <c r="OLL73" s="0"/>
      <c r="OLM73" s="0"/>
      <c r="OLN73" s="0"/>
      <c r="OLO73" s="0"/>
      <c r="OLP73" s="0"/>
      <c r="OLQ73" s="0"/>
      <c r="OLR73" s="0"/>
      <c r="OLS73" s="0"/>
      <c r="OLT73" s="0"/>
      <c r="OLU73" s="0"/>
      <c r="OLV73" s="0"/>
      <c r="OLW73" s="0"/>
      <c r="OLX73" s="0"/>
      <c r="OLY73" s="0"/>
      <c r="OLZ73" s="0"/>
      <c r="OMA73" s="0"/>
      <c r="OMB73" s="0"/>
      <c r="OMC73" s="0"/>
      <c r="OMD73" s="0"/>
      <c r="OME73" s="0"/>
      <c r="OMF73" s="0"/>
      <c r="OMG73" s="0"/>
      <c r="OMH73" s="0"/>
      <c r="OMI73" s="0"/>
      <c r="OMJ73" s="0"/>
      <c r="OMK73" s="0"/>
      <c r="OML73" s="0"/>
      <c r="OMM73" s="0"/>
      <c r="OMN73" s="0"/>
      <c r="OMO73" s="0"/>
      <c r="OMP73" s="0"/>
      <c r="OMQ73" s="0"/>
      <c r="OMR73" s="0"/>
      <c r="OMS73" s="0"/>
      <c r="OMT73" s="0"/>
      <c r="OMU73" s="0"/>
      <c r="OMV73" s="0"/>
      <c r="OMW73" s="0"/>
      <c r="OMX73" s="0"/>
      <c r="OMY73" s="0"/>
      <c r="OMZ73" s="0"/>
      <c r="ONA73" s="0"/>
      <c r="ONB73" s="0"/>
      <c r="ONC73" s="0"/>
      <c r="OND73" s="0"/>
      <c r="ONE73" s="0"/>
      <c r="ONF73" s="0"/>
      <c r="ONG73" s="0"/>
      <c r="ONH73" s="0"/>
      <c r="ONI73" s="0"/>
      <c r="ONJ73" s="0"/>
      <c r="ONK73" s="0"/>
      <c r="ONL73" s="0"/>
      <c r="ONM73" s="0"/>
      <c r="ONN73" s="0"/>
      <c r="ONO73" s="0"/>
      <c r="ONP73" s="0"/>
      <c r="ONQ73" s="0"/>
      <c r="ONR73" s="0"/>
      <c r="ONS73" s="0"/>
      <c r="ONT73" s="0"/>
      <c r="ONU73" s="0"/>
      <c r="ONV73" s="0"/>
      <c r="ONW73" s="0"/>
      <c r="ONX73" s="0"/>
      <c r="ONY73" s="0"/>
      <c r="ONZ73" s="0"/>
      <c r="OOA73" s="0"/>
      <c r="OOB73" s="0"/>
      <c r="OOC73" s="0"/>
      <c r="OOD73" s="0"/>
      <c r="OOE73" s="0"/>
      <c r="OOF73" s="0"/>
      <c r="OOG73" s="0"/>
      <c r="OOH73" s="0"/>
      <c r="OOI73" s="0"/>
      <c r="OOJ73" s="0"/>
      <c r="OOK73" s="0"/>
      <c r="OOL73" s="0"/>
      <c r="OOM73" s="0"/>
      <c r="OON73" s="0"/>
      <c r="OOO73" s="0"/>
      <c r="OOP73" s="0"/>
      <c r="OOQ73" s="0"/>
      <c r="OOR73" s="0"/>
      <c r="OOS73" s="0"/>
      <c r="OOT73" s="0"/>
      <c r="OOU73" s="0"/>
      <c r="OOV73" s="0"/>
      <c r="OOW73" s="0"/>
      <c r="OOX73" s="0"/>
      <c r="OOY73" s="0"/>
      <c r="OOZ73" s="0"/>
      <c r="OPA73" s="0"/>
      <c r="OPB73" s="0"/>
      <c r="OPC73" s="0"/>
      <c r="OPD73" s="0"/>
      <c r="OPE73" s="0"/>
      <c r="OPF73" s="0"/>
      <c r="OPG73" s="0"/>
      <c r="OPH73" s="0"/>
      <c r="OPI73" s="0"/>
      <c r="OPJ73" s="0"/>
      <c r="OPK73" s="0"/>
      <c r="OPL73" s="0"/>
      <c r="OPM73" s="0"/>
      <c r="OPN73" s="0"/>
      <c r="OPO73" s="0"/>
      <c r="OPP73" s="0"/>
      <c r="OPQ73" s="0"/>
      <c r="OPR73" s="0"/>
      <c r="OPS73" s="0"/>
      <c r="OPT73" s="0"/>
      <c r="OPU73" s="0"/>
      <c r="OPV73" s="0"/>
      <c r="OPW73" s="0"/>
      <c r="OPX73" s="0"/>
      <c r="OPY73" s="0"/>
      <c r="OPZ73" s="0"/>
      <c r="OQA73" s="0"/>
      <c r="OQB73" s="0"/>
      <c r="OQC73" s="0"/>
      <c r="OQD73" s="0"/>
      <c r="OQE73" s="0"/>
      <c r="OQF73" s="0"/>
      <c r="OQG73" s="0"/>
      <c r="OQH73" s="0"/>
      <c r="OQI73" s="0"/>
      <c r="OQJ73" s="0"/>
      <c r="OQK73" s="0"/>
      <c r="OQL73" s="0"/>
      <c r="OQM73" s="0"/>
      <c r="OQN73" s="0"/>
      <c r="OQO73" s="0"/>
      <c r="OQP73" s="0"/>
      <c r="OQQ73" s="0"/>
      <c r="OQR73" s="0"/>
      <c r="OQS73" s="0"/>
      <c r="OQT73" s="0"/>
      <c r="OQU73" s="0"/>
      <c r="OQV73" s="0"/>
      <c r="OQW73" s="0"/>
      <c r="OQX73" s="0"/>
      <c r="OQY73" s="0"/>
      <c r="OQZ73" s="0"/>
      <c r="ORA73" s="0"/>
      <c r="ORB73" s="0"/>
      <c r="ORC73" s="0"/>
      <c r="ORD73" s="0"/>
      <c r="ORE73" s="0"/>
      <c r="ORF73" s="0"/>
      <c r="ORG73" s="0"/>
      <c r="ORH73" s="0"/>
      <c r="ORI73" s="0"/>
      <c r="ORJ73" s="0"/>
      <c r="ORK73" s="0"/>
      <c r="ORL73" s="0"/>
      <c r="ORM73" s="0"/>
      <c r="ORN73" s="0"/>
      <c r="ORO73" s="0"/>
      <c r="ORP73" s="0"/>
      <c r="ORQ73" s="0"/>
      <c r="ORR73" s="0"/>
      <c r="ORS73" s="0"/>
      <c r="ORT73" s="0"/>
      <c r="ORU73" s="0"/>
      <c r="ORV73" s="0"/>
      <c r="ORW73" s="0"/>
      <c r="ORX73" s="0"/>
      <c r="ORY73" s="0"/>
      <c r="ORZ73" s="0"/>
      <c r="OSA73" s="0"/>
      <c r="OSB73" s="0"/>
      <c r="OSC73" s="0"/>
      <c r="OSD73" s="0"/>
      <c r="OSE73" s="0"/>
      <c r="OSF73" s="0"/>
      <c r="OSG73" s="0"/>
      <c r="OSH73" s="0"/>
      <c r="OSI73" s="0"/>
      <c r="OSJ73" s="0"/>
      <c r="OSK73" s="0"/>
      <c r="OSL73" s="0"/>
      <c r="OSM73" s="0"/>
      <c r="OSN73" s="0"/>
      <c r="OSO73" s="0"/>
      <c r="OSP73" s="0"/>
      <c r="OSQ73" s="0"/>
      <c r="OSR73" s="0"/>
      <c r="OSS73" s="0"/>
      <c r="OST73" s="0"/>
      <c r="OSU73" s="0"/>
      <c r="OSV73" s="0"/>
      <c r="OSW73" s="0"/>
      <c r="OSX73" s="0"/>
      <c r="OSY73" s="0"/>
      <c r="OSZ73" s="0"/>
      <c r="OTA73" s="0"/>
      <c r="OTB73" s="0"/>
      <c r="OTC73" s="0"/>
      <c r="OTD73" s="0"/>
      <c r="OTE73" s="0"/>
      <c r="OTF73" s="0"/>
      <c r="OTG73" s="0"/>
      <c r="OTH73" s="0"/>
      <c r="OTI73" s="0"/>
      <c r="OTJ73" s="0"/>
      <c r="OTK73" s="0"/>
      <c r="OTL73" s="0"/>
      <c r="OTM73" s="0"/>
      <c r="OTN73" s="0"/>
      <c r="OTO73" s="0"/>
      <c r="OTP73" s="0"/>
      <c r="OTQ73" s="0"/>
      <c r="OTR73" s="0"/>
      <c r="OTS73" s="0"/>
      <c r="OTT73" s="0"/>
      <c r="OTU73" s="0"/>
      <c r="OTV73" s="0"/>
      <c r="OTW73" s="0"/>
      <c r="OTX73" s="0"/>
      <c r="OTY73" s="0"/>
      <c r="OTZ73" s="0"/>
      <c r="OUA73" s="0"/>
      <c r="OUB73" s="0"/>
      <c r="OUC73" s="0"/>
      <c r="OUD73" s="0"/>
      <c r="OUE73" s="0"/>
      <c r="OUF73" s="0"/>
      <c r="OUG73" s="0"/>
      <c r="OUH73" s="0"/>
      <c r="OUI73" s="0"/>
      <c r="OUJ73" s="0"/>
      <c r="OUK73" s="0"/>
      <c r="OUL73" s="0"/>
      <c r="OUM73" s="0"/>
      <c r="OUN73" s="0"/>
      <c r="OUO73" s="0"/>
      <c r="OUP73" s="0"/>
      <c r="OUQ73" s="0"/>
      <c r="OUR73" s="0"/>
      <c r="OUS73" s="0"/>
      <c r="OUT73" s="0"/>
      <c r="OUU73" s="0"/>
      <c r="OUV73" s="0"/>
      <c r="OUW73" s="0"/>
      <c r="OUX73" s="0"/>
      <c r="OUY73" s="0"/>
      <c r="OUZ73" s="0"/>
      <c r="OVA73" s="0"/>
      <c r="OVB73" s="0"/>
      <c r="OVC73" s="0"/>
      <c r="OVD73" s="0"/>
      <c r="OVE73" s="0"/>
      <c r="OVF73" s="0"/>
      <c r="OVG73" s="0"/>
      <c r="OVH73" s="0"/>
      <c r="OVI73" s="0"/>
      <c r="OVJ73" s="0"/>
      <c r="OVK73" s="0"/>
      <c r="OVL73" s="0"/>
      <c r="OVM73" s="0"/>
      <c r="OVN73" s="0"/>
      <c r="OVO73" s="0"/>
      <c r="OVP73" s="0"/>
      <c r="OVQ73" s="0"/>
      <c r="OVR73" s="0"/>
      <c r="OVS73" s="0"/>
      <c r="OVT73" s="0"/>
      <c r="OVU73" s="0"/>
      <c r="OVV73" s="0"/>
      <c r="OVW73" s="0"/>
      <c r="OVX73" s="0"/>
      <c r="OVY73" s="0"/>
      <c r="OVZ73" s="0"/>
      <c r="OWA73" s="0"/>
      <c r="OWB73" s="0"/>
      <c r="OWC73" s="0"/>
      <c r="OWD73" s="0"/>
      <c r="OWE73" s="0"/>
      <c r="OWF73" s="0"/>
      <c r="OWG73" s="0"/>
      <c r="OWH73" s="0"/>
      <c r="OWI73" s="0"/>
      <c r="OWJ73" s="0"/>
      <c r="OWK73" s="0"/>
      <c r="OWL73" s="0"/>
      <c r="OWM73" s="0"/>
      <c r="OWN73" s="0"/>
      <c r="OWO73" s="0"/>
      <c r="OWP73" s="0"/>
      <c r="OWQ73" s="0"/>
      <c r="OWR73" s="0"/>
      <c r="OWS73" s="0"/>
      <c r="OWT73" s="0"/>
      <c r="OWU73" s="0"/>
      <c r="OWV73" s="0"/>
      <c r="OWW73" s="0"/>
      <c r="OWX73" s="0"/>
      <c r="OWY73" s="0"/>
      <c r="OWZ73" s="0"/>
      <c r="OXA73" s="0"/>
      <c r="OXB73" s="0"/>
      <c r="OXC73" s="0"/>
      <c r="OXD73" s="0"/>
      <c r="OXE73" s="0"/>
      <c r="OXF73" s="0"/>
      <c r="OXG73" s="0"/>
      <c r="OXH73" s="0"/>
      <c r="OXI73" s="0"/>
      <c r="OXJ73" s="0"/>
      <c r="OXK73" s="0"/>
      <c r="OXL73" s="0"/>
      <c r="OXM73" s="0"/>
      <c r="OXN73" s="0"/>
      <c r="OXO73" s="0"/>
      <c r="OXP73" s="0"/>
      <c r="OXQ73" s="0"/>
      <c r="OXR73" s="0"/>
      <c r="OXS73" s="0"/>
      <c r="OXT73" s="0"/>
      <c r="OXU73" s="0"/>
      <c r="OXV73" s="0"/>
      <c r="OXW73" s="0"/>
      <c r="OXX73" s="0"/>
      <c r="OXY73" s="0"/>
      <c r="OXZ73" s="0"/>
      <c r="OYA73" s="0"/>
      <c r="OYB73" s="0"/>
      <c r="OYC73" s="0"/>
      <c r="OYD73" s="0"/>
      <c r="OYE73" s="0"/>
      <c r="OYF73" s="0"/>
      <c r="OYG73" s="0"/>
      <c r="OYH73" s="0"/>
      <c r="OYI73" s="0"/>
      <c r="OYJ73" s="0"/>
      <c r="OYK73" s="0"/>
      <c r="OYL73" s="0"/>
      <c r="OYM73" s="0"/>
      <c r="OYN73" s="0"/>
      <c r="OYO73" s="0"/>
      <c r="OYP73" s="0"/>
      <c r="OYQ73" s="0"/>
      <c r="OYR73" s="0"/>
      <c r="OYS73" s="0"/>
      <c r="OYT73" s="0"/>
      <c r="OYU73" s="0"/>
      <c r="OYV73" s="0"/>
      <c r="OYW73" s="0"/>
      <c r="OYX73" s="0"/>
      <c r="OYY73" s="0"/>
      <c r="OYZ73" s="0"/>
      <c r="OZA73" s="0"/>
      <c r="OZB73" s="0"/>
      <c r="OZC73" s="0"/>
      <c r="OZD73" s="0"/>
      <c r="OZE73" s="0"/>
      <c r="OZF73" s="0"/>
      <c r="OZG73" s="0"/>
      <c r="OZH73" s="0"/>
      <c r="OZI73" s="0"/>
      <c r="OZJ73" s="0"/>
      <c r="OZK73" s="0"/>
      <c r="OZL73" s="0"/>
      <c r="OZM73" s="0"/>
      <c r="OZN73" s="0"/>
      <c r="OZO73" s="0"/>
      <c r="OZP73" s="0"/>
      <c r="OZQ73" s="0"/>
      <c r="OZR73" s="0"/>
      <c r="OZS73" s="0"/>
      <c r="OZT73" s="0"/>
      <c r="OZU73" s="0"/>
      <c r="OZV73" s="0"/>
      <c r="OZW73" s="0"/>
      <c r="OZX73" s="0"/>
      <c r="OZY73" s="0"/>
      <c r="OZZ73" s="0"/>
      <c r="PAA73" s="0"/>
      <c r="PAB73" s="0"/>
      <c r="PAC73" s="0"/>
      <c r="PAD73" s="0"/>
      <c r="PAE73" s="0"/>
      <c r="PAF73" s="0"/>
      <c r="PAG73" s="0"/>
      <c r="PAH73" s="0"/>
      <c r="PAI73" s="0"/>
      <c r="PAJ73" s="0"/>
      <c r="PAK73" s="0"/>
      <c r="PAL73" s="0"/>
      <c r="PAM73" s="0"/>
      <c r="PAN73" s="0"/>
      <c r="PAO73" s="0"/>
      <c r="PAP73" s="0"/>
      <c r="PAQ73" s="0"/>
      <c r="PAR73" s="0"/>
      <c r="PAS73" s="0"/>
      <c r="PAT73" s="0"/>
      <c r="PAU73" s="0"/>
      <c r="PAV73" s="0"/>
      <c r="PAW73" s="0"/>
      <c r="PAX73" s="0"/>
      <c r="PAY73" s="0"/>
      <c r="PAZ73" s="0"/>
      <c r="PBA73" s="0"/>
      <c r="PBB73" s="0"/>
      <c r="PBC73" s="0"/>
      <c r="PBD73" s="0"/>
      <c r="PBE73" s="0"/>
      <c r="PBF73" s="0"/>
      <c r="PBG73" s="0"/>
      <c r="PBH73" s="0"/>
      <c r="PBI73" s="0"/>
      <c r="PBJ73" s="0"/>
      <c r="PBK73" s="0"/>
      <c r="PBL73" s="0"/>
      <c r="PBM73" s="0"/>
      <c r="PBN73" s="0"/>
      <c r="PBO73" s="0"/>
      <c r="PBP73" s="0"/>
      <c r="PBQ73" s="0"/>
      <c r="PBR73" s="0"/>
      <c r="PBS73" s="0"/>
      <c r="PBT73" s="0"/>
      <c r="PBU73" s="0"/>
      <c r="PBV73" s="0"/>
      <c r="PBW73" s="0"/>
      <c r="PBX73" s="0"/>
      <c r="PBY73" s="0"/>
      <c r="PBZ73" s="0"/>
      <c r="PCA73" s="0"/>
      <c r="PCB73" s="0"/>
      <c r="PCC73" s="0"/>
      <c r="PCD73" s="0"/>
      <c r="PCE73" s="0"/>
      <c r="PCF73" s="0"/>
      <c r="PCG73" s="0"/>
      <c r="PCH73" s="0"/>
      <c r="PCI73" s="0"/>
      <c r="PCJ73" s="0"/>
      <c r="PCK73" s="0"/>
      <c r="PCL73" s="0"/>
      <c r="PCM73" s="0"/>
      <c r="PCN73" s="0"/>
      <c r="PCO73" s="0"/>
      <c r="PCP73" s="0"/>
      <c r="PCQ73" s="0"/>
      <c r="PCR73" s="0"/>
      <c r="PCS73" s="0"/>
      <c r="PCT73" s="0"/>
      <c r="PCU73" s="0"/>
      <c r="PCV73" s="0"/>
      <c r="PCW73" s="0"/>
      <c r="PCX73" s="0"/>
      <c r="PCY73" s="0"/>
      <c r="PCZ73" s="0"/>
      <c r="PDA73" s="0"/>
      <c r="PDB73" s="0"/>
      <c r="PDC73" s="0"/>
      <c r="PDD73" s="0"/>
      <c r="PDE73" s="0"/>
      <c r="PDF73" s="0"/>
      <c r="PDG73" s="0"/>
      <c r="PDH73" s="0"/>
      <c r="PDI73" s="0"/>
      <c r="PDJ73" s="0"/>
      <c r="PDK73" s="0"/>
      <c r="PDL73" s="0"/>
      <c r="PDM73" s="0"/>
      <c r="PDN73" s="0"/>
      <c r="PDO73" s="0"/>
      <c r="PDP73" s="0"/>
      <c r="PDQ73" s="0"/>
      <c r="PDR73" s="0"/>
      <c r="PDS73" s="0"/>
      <c r="PDT73" s="0"/>
      <c r="PDU73" s="0"/>
      <c r="PDV73" s="0"/>
      <c r="PDW73" s="0"/>
      <c r="PDX73" s="0"/>
      <c r="PDY73" s="0"/>
      <c r="PDZ73" s="0"/>
      <c r="PEA73" s="0"/>
      <c r="PEB73" s="0"/>
      <c r="PEC73" s="0"/>
      <c r="PED73" s="0"/>
      <c r="PEE73" s="0"/>
      <c r="PEF73" s="0"/>
      <c r="PEG73" s="0"/>
      <c r="PEH73" s="0"/>
      <c r="PEI73" s="0"/>
      <c r="PEJ73" s="0"/>
      <c r="PEK73" s="0"/>
      <c r="PEL73" s="0"/>
      <c r="PEM73" s="0"/>
      <c r="PEN73" s="0"/>
      <c r="PEO73" s="0"/>
      <c r="PEP73" s="0"/>
      <c r="PEQ73" s="0"/>
      <c r="PER73" s="0"/>
      <c r="PES73" s="0"/>
      <c r="PET73" s="0"/>
      <c r="PEU73" s="0"/>
      <c r="PEV73" s="0"/>
      <c r="PEW73" s="0"/>
      <c r="PEX73" s="0"/>
      <c r="PEY73" s="0"/>
      <c r="PEZ73" s="0"/>
      <c r="PFA73" s="0"/>
      <c r="PFB73" s="0"/>
      <c r="PFC73" s="0"/>
      <c r="PFD73" s="0"/>
      <c r="PFE73" s="0"/>
      <c r="PFF73" s="0"/>
      <c r="PFG73" s="0"/>
      <c r="PFH73" s="0"/>
      <c r="PFI73" s="0"/>
      <c r="PFJ73" s="0"/>
      <c r="PFK73" s="0"/>
      <c r="PFL73" s="0"/>
      <c r="PFM73" s="0"/>
      <c r="PFN73" s="0"/>
      <c r="PFO73" s="0"/>
      <c r="PFP73" s="0"/>
      <c r="PFQ73" s="0"/>
      <c r="PFR73" s="0"/>
      <c r="PFS73" s="0"/>
      <c r="PFT73" s="0"/>
      <c r="PFU73" s="0"/>
      <c r="PFV73" s="0"/>
      <c r="PFW73" s="0"/>
      <c r="PFX73" s="0"/>
      <c r="PFY73" s="0"/>
      <c r="PFZ73" s="0"/>
      <c r="PGA73" s="0"/>
      <c r="PGB73" s="0"/>
      <c r="PGC73" s="0"/>
      <c r="PGD73" s="0"/>
      <c r="PGE73" s="0"/>
      <c r="PGF73" s="0"/>
      <c r="PGG73" s="0"/>
      <c r="PGH73" s="0"/>
      <c r="PGI73" s="0"/>
      <c r="PGJ73" s="0"/>
      <c r="PGK73" s="0"/>
      <c r="PGL73" s="0"/>
      <c r="PGM73" s="0"/>
      <c r="PGN73" s="0"/>
      <c r="PGO73" s="0"/>
      <c r="PGP73" s="0"/>
      <c r="PGQ73" s="0"/>
      <c r="PGR73" s="0"/>
      <c r="PGS73" s="0"/>
      <c r="PGT73" s="0"/>
      <c r="PGU73" s="0"/>
      <c r="PGV73" s="0"/>
      <c r="PGW73" s="0"/>
      <c r="PGX73" s="0"/>
      <c r="PGY73" s="0"/>
      <c r="PGZ73" s="0"/>
      <c r="PHA73" s="0"/>
      <c r="PHB73" s="0"/>
      <c r="PHC73" s="0"/>
      <c r="PHD73" s="0"/>
      <c r="PHE73" s="0"/>
      <c r="PHF73" s="0"/>
      <c r="PHG73" s="0"/>
      <c r="PHH73" s="0"/>
      <c r="PHI73" s="0"/>
      <c r="PHJ73" s="0"/>
      <c r="PHK73" s="0"/>
      <c r="PHL73" s="0"/>
      <c r="PHM73" s="0"/>
      <c r="PHN73" s="0"/>
      <c r="PHO73" s="0"/>
      <c r="PHP73" s="0"/>
      <c r="PHQ73" s="0"/>
      <c r="PHR73" s="0"/>
      <c r="PHS73" s="0"/>
      <c r="PHT73" s="0"/>
      <c r="PHU73" s="0"/>
      <c r="PHV73" s="0"/>
      <c r="PHW73" s="0"/>
      <c r="PHX73" s="0"/>
      <c r="PHY73" s="0"/>
      <c r="PHZ73" s="0"/>
      <c r="PIA73" s="0"/>
      <c r="PIB73" s="0"/>
      <c r="PIC73" s="0"/>
      <c r="PID73" s="0"/>
      <c r="PIE73" s="0"/>
      <c r="PIF73" s="0"/>
      <c r="PIG73" s="0"/>
      <c r="PIH73" s="0"/>
      <c r="PII73" s="0"/>
      <c r="PIJ73" s="0"/>
      <c r="PIK73" s="0"/>
      <c r="PIL73" s="0"/>
      <c r="PIM73" s="0"/>
      <c r="PIN73" s="0"/>
      <c r="PIO73" s="0"/>
      <c r="PIP73" s="0"/>
      <c r="PIQ73" s="0"/>
      <c r="PIR73" s="0"/>
      <c r="PIS73" s="0"/>
      <c r="PIT73" s="0"/>
      <c r="PIU73" s="0"/>
      <c r="PIV73" s="0"/>
      <c r="PIW73" s="0"/>
      <c r="PIX73" s="0"/>
      <c r="PIY73" s="0"/>
      <c r="PIZ73" s="0"/>
      <c r="PJA73" s="0"/>
      <c r="PJB73" s="0"/>
      <c r="PJC73" s="0"/>
      <c r="PJD73" s="0"/>
      <c r="PJE73" s="0"/>
      <c r="PJF73" s="0"/>
      <c r="PJG73" s="0"/>
      <c r="PJH73" s="0"/>
      <c r="PJI73" s="0"/>
      <c r="PJJ73" s="0"/>
      <c r="PJK73" s="0"/>
      <c r="PJL73" s="0"/>
      <c r="PJM73" s="0"/>
      <c r="PJN73" s="0"/>
      <c r="PJO73" s="0"/>
      <c r="PJP73" s="0"/>
      <c r="PJQ73" s="0"/>
      <c r="PJR73" s="0"/>
      <c r="PJS73" s="0"/>
      <c r="PJT73" s="0"/>
      <c r="PJU73" s="0"/>
      <c r="PJV73" s="0"/>
      <c r="PJW73" s="0"/>
      <c r="PJX73" s="0"/>
      <c r="PJY73" s="0"/>
      <c r="PJZ73" s="0"/>
      <c r="PKA73" s="0"/>
      <c r="PKB73" s="0"/>
      <c r="PKC73" s="0"/>
      <c r="PKD73" s="0"/>
      <c r="PKE73" s="0"/>
      <c r="PKF73" s="0"/>
      <c r="PKG73" s="0"/>
      <c r="PKH73" s="0"/>
      <c r="PKI73" s="0"/>
      <c r="PKJ73" s="0"/>
      <c r="PKK73" s="0"/>
      <c r="PKL73" s="0"/>
      <c r="PKM73" s="0"/>
      <c r="PKN73" s="0"/>
      <c r="PKO73" s="0"/>
      <c r="PKP73" s="0"/>
      <c r="PKQ73" s="0"/>
      <c r="PKR73" s="0"/>
      <c r="PKS73" s="0"/>
      <c r="PKT73" s="0"/>
      <c r="PKU73" s="0"/>
      <c r="PKV73" s="0"/>
      <c r="PKW73" s="0"/>
      <c r="PKX73" s="0"/>
      <c r="PKY73" s="0"/>
      <c r="PKZ73" s="0"/>
      <c r="PLA73" s="0"/>
      <c r="PLB73" s="0"/>
      <c r="PLC73" s="0"/>
      <c r="PLD73" s="0"/>
      <c r="PLE73" s="0"/>
      <c r="PLF73" s="0"/>
      <c r="PLG73" s="0"/>
      <c r="PLH73" s="0"/>
      <c r="PLI73" s="0"/>
      <c r="PLJ73" s="0"/>
      <c r="PLK73" s="0"/>
      <c r="PLL73" s="0"/>
      <c r="PLM73" s="0"/>
      <c r="PLN73" s="0"/>
      <c r="PLO73" s="0"/>
      <c r="PLP73" s="0"/>
      <c r="PLQ73" s="0"/>
      <c r="PLR73" s="0"/>
      <c r="PLS73" s="0"/>
      <c r="PLT73" s="0"/>
      <c r="PLU73" s="0"/>
      <c r="PLV73" s="0"/>
      <c r="PLW73" s="0"/>
      <c r="PLX73" s="0"/>
      <c r="PLY73" s="0"/>
      <c r="PLZ73" s="0"/>
      <c r="PMA73" s="0"/>
      <c r="PMB73" s="0"/>
      <c r="PMC73" s="0"/>
      <c r="PMD73" s="0"/>
      <c r="PME73" s="0"/>
      <c r="PMF73" s="0"/>
      <c r="PMG73" s="0"/>
      <c r="PMH73" s="0"/>
      <c r="PMI73" s="0"/>
      <c r="PMJ73" s="0"/>
      <c r="PMK73" s="0"/>
      <c r="PML73" s="0"/>
      <c r="PMM73" s="0"/>
      <c r="PMN73" s="0"/>
      <c r="PMO73" s="0"/>
      <c r="PMP73" s="0"/>
      <c r="PMQ73" s="0"/>
      <c r="PMR73" s="0"/>
      <c r="PMS73" s="0"/>
      <c r="PMT73" s="0"/>
      <c r="PMU73" s="0"/>
      <c r="PMV73" s="0"/>
      <c r="PMW73" s="0"/>
      <c r="PMX73" s="0"/>
      <c r="PMY73" s="0"/>
      <c r="PMZ73" s="0"/>
      <c r="PNA73" s="0"/>
      <c r="PNB73" s="0"/>
      <c r="PNC73" s="0"/>
      <c r="PND73" s="0"/>
      <c r="PNE73" s="0"/>
      <c r="PNF73" s="0"/>
      <c r="PNG73" s="0"/>
      <c r="PNH73" s="0"/>
      <c r="PNI73" s="0"/>
      <c r="PNJ73" s="0"/>
      <c r="PNK73" s="0"/>
      <c r="PNL73" s="0"/>
      <c r="PNM73" s="0"/>
      <c r="PNN73" s="0"/>
      <c r="PNO73" s="0"/>
      <c r="PNP73" s="0"/>
      <c r="PNQ73" s="0"/>
      <c r="PNR73" s="0"/>
      <c r="PNS73" s="0"/>
      <c r="PNT73" s="0"/>
      <c r="PNU73" s="0"/>
      <c r="PNV73" s="0"/>
      <c r="PNW73" s="0"/>
      <c r="PNX73" s="0"/>
      <c r="PNY73" s="0"/>
      <c r="PNZ73" s="0"/>
      <c r="POA73" s="0"/>
      <c r="POB73" s="0"/>
      <c r="POC73" s="0"/>
      <c r="POD73" s="0"/>
      <c r="POE73" s="0"/>
      <c r="POF73" s="0"/>
      <c r="POG73" s="0"/>
      <c r="POH73" s="0"/>
      <c r="POI73" s="0"/>
      <c r="POJ73" s="0"/>
      <c r="POK73" s="0"/>
      <c r="POL73" s="0"/>
      <c r="POM73" s="0"/>
      <c r="PON73" s="0"/>
      <c r="POO73" s="0"/>
      <c r="POP73" s="0"/>
      <c r="POQ73" s="0"/>
      <c r="POR73" s="0"/>
      <c r="POS73" s="0"/>
      <c r="POT73" s="0"/>
      <c r="POU73" s="0"/>
      <c r="POV73" s="0"/>
      <c r="POW73" s="0"/>
      <c r="POX73" s="0"/>
      <c r="POY73" s="0"/>
      <c r="POZ73" s="0"/>
      <c r="PPA73" s="0"/>
      <c r="PPB73" s="0"/>
      <c r="PPC73" s="0"/>
      <c r="PPD73" s="0"/>
      <c r="PPE73" s="0"/>
      <c r="PPF73" s="0"/>
      <c r="PPG73" s="0"/>
      <c r="PPH73" s="0"/>
      <c r="PPI73" s="0"/>
      <c r="PPJ73" s="0"/>
      <c r="PPK73" s="0"/>
      <c r="PPL73" s="0"/>
      <c r="PPM73" s="0"/>
      <c r="PPN73" s="0"/>
      <c r="PPO73" s="0"/>
      <c r="PPP73" s="0"/>
      <c r="PPQ73" s="0"/>
      <c r="PPR73" s="0"/>
      <c r="PPS73" s="0"/>
      <c r="PPT73" s="0"/>
      <c r="PPU73" s="0"/>
      <c r="PPV73" s="0"/>
      <c r="PPW73" s="0"/>
      <c r="PPX73" s="0"/>
      <c r="PPY73" s="0"/>
      <c r="PPZ73" s="0"/>
      <c r="PQA73" s="0"/>
      <c r="PQB73" s="0"/>
      <c r="PQC73" s="0"/>
      <c r="PQD73" s="0"/>
      <c r="PQE73" s="0"/>
      <c r="PQF73" s="0"/>
      <c r="PQG73" s="0"/>
      <c r="PQH73" s="0"/>
      <c r="PQI73" s="0"/>
      <c r="PQJ73" s="0"/>
      <c r="PQK73" s="0"/>
      <c r="PQL73" s="0"/>
      <c r="PQM73" s="0"/>
      <c r="PQN73" s="0"/>
      <c r="PQO73" s="0"/>
      <c r="PQP73" s="0"/>
      <c r="PQQ73" s="0"/>
      <c r="PQR73" s="0"/>
      <c r="PQS73" s="0"/>
      <c r="PQT73" s="0"/>
      <c r="PQU73" s="0"/>
      <c r="PQV73" s="0"/>
      <c r="PQW73" s="0"/>
      <c r="PQX73" s="0"/>
      <c r="PQY73" s="0"/>
      <c r="PQZ73" s="0"/>
      <c r="PRA73" s="0"/>
      <c r="PRB73" s="0"/>
      <c r="PRC73" s="0"/>
      <c r="PRD73" s="0"/>
      <c r="PRE73" s="0"/>
      <c r="PRF73" s="0"/>
      <c r="PRG73" s="0"/>
      <c r="PRH73" s="0"/>
      <c r="PRI73" s="0"/>
      <c r="PRJ73" s="0"/>
      <c r="PRK73" s="0"/>
      <c r="PRL73" s="0"/>
      <c r="PRM73" s="0"/>
      <c r="PRN73" s="0"/>
      <c r="PRO73" s="0"/>
      <c r="PRP73" s="0"/>
      <c r="PRQ73" s="0"/>
      <c r="PRR73" s="0"/>
      <c r="PRS73" s="0"/>
      <c r="PRT73" s="0"/>
      <c r="PRU73" s="0"/>
      <c r="PRV73" s="0"/>
      <c r="PRW73" s="0"/>
      <c r="PRX73" s="0"/>
      <c r="PRY73" s="0"/>
      <c r="PRZ73" s="0"/>
      <c r="PSA73" s="0"/>
      <c r="PSB73" s="0"/>
      <c r="PSC73" s="0"/>
      <c r="PSD73" s="0"/>
      <c r="PSE73" s="0"/>
      <c r="PSF73" s="0"/>
      <c r="PSG73" s="0"/>
      <c r="PSH73" s="0"/>
      <c r="PSI73" s="0"/>
      <c r="PSJ73" s="0"/>
      <c r="PSK73" s="0"/>
      <c r="PSL73" s="0"/>
      <c r="PSM73" s="0"/>
      <c r="PSN73" s="0"/>
      <c r="PSO73" s="0"/>
      <c r="PSP73" s="0"/>
      <c r="PSQ73" s="0"/>
      <c r="PSR73" s="0"/>
      <c r="PSS73" s="0"/>
      <c r="PST73" s="0"/>
      <c r="PSU73" s="0"/>
      <c r="PSV73" s="0"/>
      <c r="PSW73" s="0"/>
      <c r="PSX73" s="0"/>
      <c r="PSY73" s="0"/>
      <c r="PSZ73" s="0"/>
      <c r="PTA73" s="0"/>
      <c r="PTB73" s="0"/>
      <c r="PTC73" s="0"/>
      <c r="PTD73" s="0"/>
      <c r="PTE73" s="0"/>
      <c r="PTF73" s="0"/>
      <c r="PTG73" s="0"/>
      <c r="PTH73" s="0"/>
      <c r="PTI73" s="0"/>
      <c r="PTJ73" s="0"/>
      <c r="PTK73" s="0"/>
      <c r="PTL73" s="0"/>
      <c r="PTM73" s="0"/>
      <c r="PTN73" s="0"/>
      <c r="PTO73" s="0"/>
      <c r="PTP73" s="0"/>
      <c r="PTQ73" s="0"/>
      <c r="PTR73" s="0"/>
      <c r="PTS73" s="0"/>
      <c r="PTT73" s="0"/>
      <c r="PTU73" s="0"/>
      <c r="PTV73" s="0"/>
      <c r="PTW73" s="0"/>
      <c r="PTX73" s="0"/>
      <c r="PTY73" s="0"/>
      <c r="PTZ73" s="0"/>
      <c r="PUA73" s="0"/>
      <c r="PUB73" s="0"/>
      <c r="PUC73" s="0"/>
      <c r="PUD73" s="0"/>
      <c r="PUE73" s="0"/>
      <c r="PUF73" s="0"/>
      <c r="PUG73" s="0"/>
      <c r="PUH73" s="0"/>
      <c r="PUI73" s="0"/>
      <c r="PUJ73" s="0"/>
      <c r="PUK73" s="0"/>
      <c r="PUL73" s="0"/>
      <c r="PUM73" s="0"/>
      <c r="PUN73" s="0"/>
      <c r="PUO73" s="0"/>
      <c r="PUP73" s="0"/>
      <c r="PUQ73" s="0"/>
      <c r="PUR73" s="0"/>
      <c r="PUS73" s="0"/>
      <c r="PUT73" s="0"/>
      <c r="PUU73" s="0"/>
      <c r="PUV73" s="0"/>
      <c r="PUW73" s="0"/>
      <c r="PUX73" s="0"/>
      <c r="PUY73" s="0"/>
      <c r="PUZ73" s="0"/>
      <c r="PVA73" s="0"/>
      <c r="PVB73" s="0"/>
      <c r="PVC73" s="0"/>
      <c r="PVD73" s="0"/>
      <c r="PVE73" s="0"/>
      <c r="PVF73" s="0"/>
      <c r="PVG73" s="0"/>
      <c r="PVH73" s="0"/>
      <c r="PVI73" s="0"/>
      <c r="PVJ73" s="0"/>
      <c r="PVK73" s="0"/>
      <c r="PVL73" s="0"/>
      <c r="PVM73" s="0"/>
      <c r="PVN73" s="0"/>
      <c r="PVO73" s="0"/>
      <c r="PVP73" s="0"/>
      <c r="PVQ73" s="0"/>
      <c r="PVR73" s="0"/>
      <c r="PVS73" s="0"/>
      <c r="PVT73" s="0"/>
      <c r="PVU73" s="0"/>
      <c r="PVV73" s="0"/>
      <c r="PVW73" s="0"/>
      <c r="PVX73" s="0"/>
      <c r="PVY73" s="0"/>
      <c r="PVZ73" s="0"/>
      <c r="PWA73" s="0"/>
      <c r="PWB73" s="0"/>
      <c r="PWC73" s="0"/>
      <c r="PWD73" s="0"/>
      <c r="PWE73" s="0"/>
      <c r="PWF73" s="0"/>
      <c r="PWG73" s="0"/>
      <c r="PWH73" s="0"/>
      <c r="PWI73" s="0"/>
      <c r="PWJ73" s="0"/>
      <c r="PWK73" s="0"/>
      <c r="PWL73" s="0"/>
      <c r="PWM73" s="0"/>
      <c r="PWN73" s="0"/>
      <c r="PWO73" s="0"/>
      <c r="PWP73" s="0"/>
      <c r="PWQ73" s="0"/>
      <c r="PWR73" s="0"/>
      <c r="PWS73" s="0"/>
      <c r="PWT73" s="0"/>
      <c r="PWU73" s="0"/>
      <c r="PWV73" s="0"/>
      <c r="PWW73" s="0"/>
      <c r="PWX73" s="0"/>
      <c r="PWY73" s="0"/>
      <c r="PWZ73" s="0"/>
      <c r="PXA73" s="0"/>
      <c r="PXB73" s="0"/>
      <c r="PXC73" s="0"/>
      <c r="PXD73" s="0"/>
      <c r="PXE73" s="0"/>
      <c r="PXF73" s="0"/>
      <c r="PXG73" s="0"/>
      <c r="PXH73" s="0"/>
      <c r="PXI73" s="0"/>
      <c r="PXJ73" s="0"/>
      <c r="PXK73" s="0"/>
      <c r="PXL73" s="0"/>
      <c r="PXM73" s="0"/>
      <c r="PXN73" s="0"/>
      <c r="PXO73" s="0"/>
      <c r="PXP73" s="0"/>
      <c r="PXQ73" s="0"/>
      <c r="PXR73" s="0"/>
      <c r="PXS73" s="0"/>
      <c r="PXT73" s="0"/>
      <c r="PXU73" s="0"/>
      <c r="PXV73" s="0"/>
      <c r="PXW73" s="0"/>
      <c r="PXX73" s="0"/>
      <c r="PXY73" s="0"/>
      <c r="PXZ73" s="0"/>
      <c r="PYA73" s="0"/>
      <c r="PYB73" s="0"/>
      <c r="PYC73" s="0"/>
      <c r="PYD73" s="0"/>
      <c r="PYE73" s="0"/>
      <c r="PYF73" s="0"/>
      <c r="PYG73" s="0"/>
      <c r="PYH73" s="0"/>
      <c r="PYI73" s="0"/>
      <c r="PYJ73" s="0"/>
      <c r="PYK73" s="0"/>
      <c r="PYL73" s="0"/>
      <c r="PYM73" s="0"/>
      <c r="PYN73" s="0"/>
      <c r="PYO73" s="0"/>
      <c r="PYP73" s="0"/>
      <c r="PYQ73" s="0"/>
      <c r="PYR73" s="0"/>
      <c r="PYS73" s="0"/>
      <c r="PYT73" s="0"/>
      <c r="PYU73" s="0"/>
      <c r="PYV73" s="0"/>
      <c r="PYW73" s="0"/>
      <c r="PYX73" s="0"/>
      <c r="PYY73" s="0"/>
      <c r="PYZ73" s="0"/>
      <c r="PZA73" s="0"/>
      <c r="PZB73" s="0"/>
      <c r="PZC73" s="0"/>
      <c r="PZD73" s="0"/>
      <c r="PZE73" s="0"/>
      <c r="PZF73" s="0"/>
      <c r="PZG73" s="0"/>
      <c r="PZH73" s="0"/>
      <c r="PZI73" s="0"/>
      <c r="PZJ73" s="0"/>
      <c r="PZK73" s="0"/>
      <c r="PZL73" s="0"/>
      <c r="PZM73" s="0"/>
      <c r="PZN73" s="0"/>
      <c r="PZO73" s="0"/>
      <c r="PZP73" s="0"/>
      <c r="PZQ73" s="0"/>
      <c r="PZR73" s="0"/>
      <c r="PZS73" s="0"/>
      <c r="PZT73" s="0"/>
      <c r="PZU73" s="0"/>
      <c r="PZV73" s="0"/>
      <c r="PZW73" s="0"/>
      <c r="PZX73" s="0"/>
      <c r="PZY73" s="0"/>
      <c r="PZZ73" s="0"/>
      <c r="QAA73" s="0"/>
      <c r="QAB73" s="0"/>
      <c r="QAC73" s="0"/>
      <c r="QAD73" s="0"/>
      <c r="QAE73" s="0"/>
      <c r="QAF73" s="0"/>
      <c r="QAG73" s="0"/>
      <c r="QAH73" s="0"/>
      <c r="QAI73" s="0"/>
      <c r="QAJ73" s="0"/>
      <c r="QAK73" s="0"/>
      <c r="QAL73" s="0"/>
      <c r="QAM73" s="0"/>
      <c r="QAN73" s="0"/>
      <c r="QAO73" s="0"/>
      <c r="QAP73" s="0"/>
      <c r="QAQ73" s="0"/>
      <c r="QAR73" s="0"/>
      <c r="QAS73" s="0"/>
      <c r="QAT73" s="0"/>
      <c r="QAU73" s="0"/>
      <c r="QAV73" s="0"/>
      <c r="QAW73" s="0"/>
      <c r="QAX73" s="0"/>
      <c r="QAY73" s="0"/>
      <c r="QAZ73" s="0"/>
      <c r="QBA73" s="0"/>
      <c r="QBB73" s="0"/>
      <c r="QBC73" s="0"/>
      <c r="QBD73" s="0"/>
      <c r="QBE73" s="0"/>
      <c r="QBF73" s="0"/>
      <c r="QBG73" s="0"/>
      <c r="QBH73" s="0"/>
      <c r="QBI73" s="0"/>
      <c r="QBJ73" s="0"/>
      <c r="QBK73" s="0"/>
      <c r="QBL73" s="0"/>
      <c r="QBM73" s="0"/>
      <c r="QBN73" s="0"/>
      <c r="QBO73" s="0"/>
      <c r="QBP73" s="0"/>
      <c r="QBQ73" s="0"/>
      <c r="QBR73" s="0"/>
      <c r="QBS73" s="0"/>
      <c r="QBT73" s="0"/>
      <c r="QBU73" s="0"/>
      <c r="QBV73" s="0"/>
      <c r="QBW73" s="0"/>
      <c r="QBX73" s="0"/>
      <c r="QBY73" s="0"/>
      <c r="QBZ73" s="0"/>
      <c r="QCA73" s="0"/>
      <c r="QCB73" s="0"/>
      <c r="QCC73" s="0"/>
      <c r="QCD73" s="0"/>
      <c r="QCE73" s="0"/>
      <c r="QCF73" s="0"/>
      <c r="QCG73" s="0"/>
      <c r="QCH73" s="0"/>
      <c r="QCI73" s="0"/>
      <c r="QCJ73" s="0"/>
      <c r="QCK73" s="0"/>
      <c r="QCL73" s="0"/>
      <c r="QCM73" s="0"/>
      <c r="QCN73" s="0"/>
      <c r="QCO73" s="0"/>
      <c r="QCP73" s="0"/>
      <c r="QCQ73" s="0"/>
      <c r="QCR73" s="0"/>
      <c r="QCS73" s="0"/>
      <c r="QCT73" s="0"/>
      <c r="QCU73" s="0"/>
      <c r="QCV73" s="0"/>
      <c r="QCW73" s="0"/>
      <c r="QCX73" s="0"/>
      <c r="QCY73" s="0"/>
      <c r="QCZ73" s="0"/>
      <c r="QDA73" s="0"/>
      <c r="QDB73" s="0"/>
      <c r="QDC73" s="0"/>
      <c r="QDD73" s="0"/>
      <c r="QDE73" s="0"/>
      <c r="QDF73" s="0"/>
      <c r="QDG73" s="0"/>
      <c r="QDH73" s="0"/>
      <c r="QDI73" s="0"/>
      <c r="QDJ73" s="0"/>
      <c r="QDK73" s="0"/>
      <c r="QDL73" s="0"/>
      <c r="QDM73" s="0"/>
      <c r="QDN73" s="0"/>
      <c r="QDO73" s="0"/>
      <c r="QDP73" s="0"/>
      <c r="QDQ73" s="0"/>
      <c r="QDR73" s="0"/>
      <c r="QDS73" s="0"/>
      <c r="QDT73" s="0"/>
      <c r="QDU73" s="0"/>
      <c r="QDV73" s="0"/>
      <c r="QDW73" s="0"/>
      <c r="QDX73" s="0"/>
      <c r="QDY73" s="0"/>
      <c r="QDZ73" s="0"/>
      <c r="QEA73" s="0"/>
      <c r="QEB73" s="0"/>
      <c r="QEC73" s="0"/>
      <c r="QED73" s="0"/>
      <c r="QEE73" s="0"/>
      <c r="QEF73" s="0"/>
      <c r="QEG73" s="0"/>
      <c r="QEH73" s="0"/>
      <c r="QEI73" s="0"/>
      <c r="QEJ73" s="0"/>
      <c r="QEK73" s="0"/>
      <c r="QEL73" s="0"/>
      <c r="QEM73" s="0"/>
      <c r="QEN73" s="0"/>
      <c r="QEO73" s="0"/>
      <c r="QEP73" s="0"/>
      <c r="QEQ73" s="0"/>
      <c r="QER73" s="0"/>
      <c r="QES73" s="0"/>
      <c r="QET73" s="0"/>
      <c r="QEU73" s="0"/>
      <c r="QEV73" s="0"/>
      <c r="QEW73" s="0"/>
      <c r="QEX73" s="0"/>
      <c r="QEY73" s="0"/>
      <c r="QEZ73" s="0"/>
      <c r="QFA73" s="0"/>
      <c r="QFB73" s="0"/>
      <c r="QFC73" s="0"/>
      <c r="QFD73" s="0"/>
      <c r="QFE73" s="0"/>
      <c r="QFF73" s="0"/>
      <c r="QFG73" s="0"/>
      <c r="QFH73" s="0"/>
      <c r="QFI73" s="0"/>
      <c r="QFJ73" s="0"/>
      <c r="QFK73" s="0"/>
      <c r="QFL73" s="0"/>
      <c r="QFM73" s="0"/>
      <c r="QFN73" s="0"/>
      <c r="QFO73" s="0"/>
      <c r="QFP73" s="0"/>
      <c r="QFQ73" s="0"/>
      <c r="QFR73" s="0"/>
      <c r="QFS73" s="0"/>
      <c r="QFT73" s="0"/>
      <c r="QFU73" s="0"/>
      <c r="QFV73" s="0"/>
      <c r="QFW73" s="0"/>
      <c r="QFX73" s="0"/>
      <c r="QFY73" s="0"/>
      <c r="QFZ73" s="0"/>
      <c r="QGA73" s="0"/>
      <c r="QGB73" s="0"/>
      <c r="QGC73" s="0"/>
      <c r="QGD73" s="0"/>
      <c r="QGE73" s="0"/>
      <c r="QGF73" s="0"/>
      <c r="QGG73" s="0"/>
      <c r="QGH73" s="0"/>
      <c r="QGI73" s="0"/>
      <c r="QGJ73" s="0"/>
      <c r="QGK73" s="0"/>
      <c r="QGL73" s="0"/>
      <c r="QGM73" s="0"/>
      <c r="QGN73" s="0"/>
      <c r="QGO73" s="0"/>
      <c r="QGP73" s="0"/>
      <c r="QGQ73" s="0"/>
      <c r="QGR73" s="0"/>
      <c r="QGS73" s="0"/>
      <c r="QGT73" s="0"/>
      <c r="QGU73" s="0"/>
      <c r="QGV73" s="0"/>
      <c r="QGW73" s="0"/>
      <c r="QGX73" s="0"/>
      <c r="QGY73" s="0"/>
      <c r="QGZ73" s="0"/>
      <c r="QHA73" s="0"/>
      <c r="QHB73" s="0"/>
      <c r="QHC73" s="0"/>
      <c r="QHD73" s="0"/>
      <c r="QHE73" s="0"/>
      <c r="QHF73" s="0"/>
      <c r="QHG73" s="0"/>
      <c r="QHH73" s="0"/>
      <c r="QHI73" s="0"/>
      <c r="QHJ73" s="0"/>
      <c r="QHK73" s="0"/>
      <c r="QHL73" s="0"/>
      <c r="QHM73" s="0"/>
      <c r="QHN73" s="0"/>
      <c r="QHO73" s="0"/>
      <c r="QHP73" s="0"/>
      <c r="QHQ73" s="0"/>
      <c r="QHR73" s="0"/>
      <c r="QHS73" s="0"/>
      <c r="QHT73" s="0"/>
      <c r="QHU73" s="0"/>
      <c r="QHV73" s="0"/>
      <c r="QHW73" s="0"/>
      <c r="QHX73" s="0"/>
      <c r="QHY73" s="0"/>
      <c r="QHZ73" s="0"/>
      <c r="QIA73" s="0"/>
      <c r="QIB73" s="0"/>
      <c r="QIC73" s="0"/>
      <c r="QID73" s="0"/>
      <c r="QIE73" s="0"/>
      <c r="QIF73" s="0"/>
      <c r="QIG73" s="0"/>
      <c r="QIH73" s="0"/>
      <c r="QII73" s="0"/>
      <c r="QIJ73" s="0"/>
      <c r="QIK73" s="0"/>
      <c r="QIL73" s="0"/>
      <c r="QIM73" s="0"/>
      <c r="QIN73" s="0"/>
      <c r="QIO73" s="0"/>
      <c r="QIP73" s="0"/>
      <c r="QIQ73" s="0"/>
      <c r="QIR73" s="0"/>
      <c r="QIS73" s="0"/>
      <c r="QIT73" s="0"/>
      <c r="QIU73" s="0"/>
      <c r="QIV73" s="0"/>
      <c r="QIW73" s="0"/>
      <c r="QIX73" s="0"/>
      <c r="QIY73" s="0"/>
      <c r="QIZ73" s="0"/>
      <c r="QJA73" s="0"/>
      <c r="QJB73" s="0"/>
      <c r="QJC73" s="0"/>
      <c r="QJD73" s="0"/>
      <c r="QJE73" s="0"/>
      <c r="QJF73" s="0"/>
      <c r="QJG73" s="0"/>
      <c r="QJH73" s="0"/>
      <c r="QJI73" s="0"/>
      <c r="QJJ73" s="0"/>
      <c r="QJK73" s="0"/>
      <c r="QJL73" s="0"/>
      <c r="QJM73" s="0"/>
      <c r="QJN73" s="0"/>
      <c r="QJO73" s="0"/>
      <c r="QJP73" s="0"/>
      <c r="QJQ73" s="0"/>
      <c r="QJR73" s="0"/>
      <c r="QJS73" s="0"/>
      <c r="QJT73" s="0"/>
      <c r="QJU73" s="0"/>
      <c r="QJV73" s="0"/>
      <c r="QJW73" s="0"/>
      <c r="QJX73" s="0"/>
      <c r="QJY73" s="0"/>
      <c r="QJZ73" s="0"/>
      <c r="QKA73" s="0"/>
      <c r="QKB73" s="0"/>
      <c r="QKC73" s="0"/>
      <c r="QKD73" s="0"/>
      <c r="QKE73" s="0"/>
      <c r="QKF73" s="0"/>
      <c r="QKG73" s="0"/>
      <c r="QKH73" s="0"/>
      <c r="QKI73" s="0"/>
      <c r="QKJ73" s="0"/>
      <c r="QKK73" s="0"/>
      <c r="QKL73" s="0"/>
      <c r="QKM73" s="0"/>
      <c r="QKN73" s="0"/>
      <c r="QKO73" s="0"/>
      <c r="QKP73" s="0"/>
      <c r="QKQ73" s="0"/>
      <c r="QKR73" s="0"/>
      <c r="QKS73" s="0"/>
      <c r="QKT73" s="0"/>
      <c r="QKU73" s="0"/>
      <c r="QKV73" s="0"/>
      <c r="QKW73" s="0"/>
      <c r="QKX73" s="0"/>
      <c r="QKY73" s="0"/>
      <c r="QKZ73" s="0"/>
      <c r="QLA73" s="0"/>
      <c r="QLB73" s="0"/>
      <c r="QLC73" s="0"/>
      <c r="QLD73" s="0"/>
      <c r="QLE73" s="0"/>
      <c r="QLF73" s="0"/>
      <c r="QLG73" s="0"/>
      <c r="QLH73" s="0"/>
      <c r="QLI73" s="0"/>
      <c r="QLJ73" s="0"/>
      <c r="QLK73" s="0"/>
      <c r="QLL73" s="0"/>
      <c r="QLM73" s="0"/>
      <c r="QLN73" s="0"/>
      <c r="QLO73" s="0"/>
      <c r="QLP73" s="0"/>
      <c r="QLQ73" s="0"/>
      <c r="QLR73" s="0"/>
      <c r="QLS73" s="0"/>
      <c r="QLT73" s="0"/>
      <c r="QLU73" s="0"/>
      <c r="QLV73" s="0"/>
      <c r="QLW73" s="0"/>
      <c r="QLX73" s="0"/>
      <c r="QLY73" s="0"/>
      <c r="QLZ73" s="0"/>
      <c r="QMA73" s="0"/>
      <c r="QMB73" s="0"/>
      <c r="QMC73" s="0"/>
      <c r="QMD73" s="0"/>
      <c r="QME73" s="0"/>
      <c r="QMF73" s="0"/>
      <c r="QMG73" s="0"/>
      <c r="QMH73" s="0"/>
      <c r="QMI73" s="0"/>
      <c r="QMJ73" s="0"/>
      <c r="QMK73" s="0"/>
      <c r="QML73" s="0"/>
      <c r="QMM73" s="0"/>
      <c r="QMN73" s="0"/>
      <c r="QMO73" s="0"/>
      <c r="QMP73" s="0"/>
      <c r="QMQ73" s="0"/>
      <c r="QMR73" s="0"/>
      <c r="QMS73" s="0"/>
      <c r="QMT73" s="0"/>
      <c r="QMU73" s="0"/>
      <c r="QMV73" s="0"/>
      <c r="QMW73" s="0"/>
      <c r="QMX73" s="0"/>
      <c r="QMY73" s="0"/>
      <c r="QMZ73" s="0"/>
      <c r="QNA73" s="0"/>
      <c r="QNB73" s="0"/>
      <c r="QNC73" s="0"/>
      <c r="QND73" s="0"/>
      <c r="QNE73" s="0"/>
      <c r="QNF73" s="0"/>
      <c r="QNG73" s="0"/>
      <c r="QNH73" s="0"/>
      <c r="QNI73" s="0"/>
      <c r="QNJ73" s="0"/>
      <c r="QNK73" s="0"/>
      <c r="QNL73" s="0"/>
      <c r="QNM73" s="0"/>
      <c r="QNN73" s="0"/>
      <c r="QNO73" s="0"/>
      <c r="QNP73" s="0"/>
      <c r="QNQ73" s="0"/>
      <c r="QNR73" s="0"/>
      <c r="QNS73" s="0"/>
      <c r="QNT73" s="0"/>
      <c r="QNU73" s="0"/>
      <c r="QNV73" s="0"/>
      <c r="QNW73" s="0"/>
      <c r="QNX73" s="0"/>
      <c r="QNY73" s="0"/>
      <c r="QNZ73" s="0"/>
      <c r="QOA73" s="0"/>
      <c r="QOB73" s="0"/>
      <c r="QOC73" s="0"/>
      <c r="QOD73" s="0"/>
      <c r="QOE73" s="0"/>
      <c r="QOF73" s="0"/>
      <c r="QOG73" s="0"/>
      <c r="QOH73" s="0"/>
      <c r="QOI73" s="0"/>
      <c r="QOJ73" s="0"/>
      <c r="QOK73" s="0"/>
      <c r="QOL73" s="0"/>
      <c r="QOM73" s="0"/>
      <c r="QON73" s="0"/>
      <c r="QOO73" s="0"/>
      <c r="QOP73" s="0"/>
      <c r="QOQ73" s="0"/>
      <c r="QOR73" s="0"/>
      <c r="QOS73" s="0"/>
      <c r="QOT73" s="0"/>
      <c r="QOU73" s="0"/>
      <c r="QOV73" s="0"/>
      <c r="QOW73" s="0"/>
      <c r="QOX73" s="0"/>
      <c r="QOY73" s="0"/>
      <c r="QOZ73" s="0"/>
      <c r="QPA73" s="0"/>
      <c r="QPB73" s="0"/>
      <c r="QPC73" s="0"/>
      <c r="QPD73" s="0"/>
      <c r="QPE73" s="0"/>
      <c r="QPF73" s="0"/>
      <c r="QPG73" s="0"/>
      <c r="QPH73" s="0"/>
      <c r="QPI73" s="0"/>
      <c r="QPJ73" s="0"/>
      <c r="QPK73" s="0"/>
      <c r="QPL73" s="0"/>
      <c r="QPM73" s="0"/>
      <c r="QPN73" s="0"/>
      <c r="QPO73" s="0"/>
      <c r="QPP73" s="0"/>
      <c r="QPQ73" s="0"/>
      <c r="QPR73" s="0"/>
      <c r="QPS73" s="0"/>
      <c r="QPT73" s="0"/>
      <c r="QPU73" s="0"/>
      <c r="QPV73" s="0"/>
      <c r="QPW73" s="0"/>
      <c r="QPX73" s="0"/>
      <c r="QPY73" s="0"/>
      <c r="QPZ73" s="0"/>
      <c r="QQA73" s="0"/>
      <c r="QQB73" s="0"/>
      <c r="QQC73" s="0"/>
      <c r="QQD73" s="0"/>
      <c r="QQE73" s="0"/>
      <c r="QQF73" s="0"/>
      <c r="QQG73" s="0"/>
      <c r="QQH73" s="0"/>
      <c r="QQI73" s="0"/>
      <c r="QQJ73" s="0"/>
      <c r="QQK73" s="0"/>
      <c r="QQL73" s="0"/>
      <c r="QQM73" s="0"/>
      <c r="QQN73" s="0"/>
      <c r="QQO73" s="0"/>
      <c r="QQP73" s="0"/>
      <c r="QQQ73" s="0"/>
      <c r="QQR73" s="0"/>
      <c r="QQS73" s="0"/>
      <c r="QQT73" s="0"/>
      <c r="QQU73" s="0"/>
      <c r="QQV73" s="0"/>
      <c r="QQW73" s="0"/>
      <c r="QQX73" s="0"/>
      <c r="QQY73" s="0"/>
      <c r="QQZ73" s="0"/>
      <c r="QRA73" s="0"/>
      <c r="QRB73" s="0"/>
      <c r="QRC73" s="0"/>
      <c r="QRD73" s="0"/>
      <c r="QRE73" s="0"/>
      <c r="QRF73" s="0"/>
      <c r="QRG73" s="0"/>
      <c r="QRH73" s="0"/>
      <c r="QRI73" s="0"/>
      <c r="QRJ73" s="0"/>
      <c r="QRK73" s="0"/>
      <c r="QRL73" s="0"/>
      <c r="QRM73" s="0"/>
      <c r="QRN73" s="0"/>
      <c r="QRO73" s="0"/>
      <c r="QRP73" s="0"/>
      <c r="QRQ73" s="0"/>
      <c r="QRR73" s="0"/>
      <c r="QRS73" s="0"/>
      <c r="QRT73" s="0"/>
      <c r="QRU73" s="0"/>
      <c r="QRV73" s="0"/>
      <c r="QRW73" s="0"/>
      <c r="QRX73" s="0"/>
      <c r="QRY73" s="0"/>
      <c r="QRZ73" s="0"/>
      <c r="QSA73" s="0"/>
      <c r="QSB73" s="0"/>
      <c r="QSC73" s="0"/>
      <c r="QSD73" s="0"/>
      <c r="QSE73" s="0"/>
      <c r="QSF73" s="0"/>
      <c r="QSG73" s="0"/>
      <c r="QSH73" s="0"/>
      <c r="QSI73" s="0"/>
      <c r="QSJ73" s="0"/>
      <c r="QSK73" s="0"/>
      <c r="QSL73" s="0"/>
      <c r="QSM73" s="0"/>
      <c r="QSN73" s="0"/>
      <c r="QSO73" s="0"/>
      <c r="QSP73" s="0"/>
      <c r="QSQ73" s="0"/>
      <c r="QSR73" s="0"/>
      <c r="QSS73" s="0"/>
      <c r="QST73" s="0"/>
      <c r="QSU73" s="0"/>
      <c r="QSV73" s="0"/>
      <c r="QSW73" s="0"/>
      <c r="QSX73" s="0"/>
      <c r="QSY73" s="0"/>
      <c r="QSZ73" s="0"/>
      <c r="QTA73" s="0"/>
      <c r="QTB73" s="0"/>
      <c r="QTC73" s="0"/>
      <c r="QTD73" s="0"/>
      <c r="QTE73" s="0"/>
      <c r="QTF73" s="0"/>
      <c r="QTG73" s="0"/>
      <c r="QTH73" s="0"/>
      <c r="QTI73" s="0"/>
      <c r="QTJ73" s="0"/>
      <c r="QTK73" s="0"/>
      <c r="QTL73" s="0"/>
      <c r="QTM73" s="0"/>
      <c r="QTN73" s="0"/>
      <c r="QTO73" s="0"/>
      <c r="QTP73" s="0"/>
      <c r="QTQ73" s="0"/>
      <c r="QTR73" s="0"/>
      <c r="QTS73" s="0"/>
      <c r="QTT73" s="0"/>
      <c r="QTU73" s="0"/>
      <c r="QTV73" s="0"/>
      <c r="QTW73" s="0"/>
      <c r="QTX73" s="0"/>
      <c r="QTY73" s="0"/>
      <c r="QTZ73" s="0"/>
      <c r="QUA73" s="0"/>
      <c r="QUB73" s="0"/>
      <c r="QUC73" s="0"/>
      <c r="QUD73" s="0"/>
      <c r="QUE73" s="0"/>
      <c r="QUF73" s="0"/>
      <c r="QUG73" s="0"/>
      <c r="QUH73" s="0"/>
      <c r="QUI73" s="0"/>
      <c r="QUJ73" s="0"/>
      <c r="QUK73" s="0"/>
      <c r="QUL73" s="0"/>
      <c r="QUM73" s="0"/>
      <c r="QUN73" s="0"/>
      <c r="QUO73" s="0"/>
      <c r="QUP73" s="0"/>
      <c r="QUQ73" s="0"/>
      <c r="QUR73" s="0"/>
      <c r="QUS73" s="0"/>
      <c r="QUT73" s="0"/>
      <c r="QUU73" s="0"/>
      <c r="QUV73" s="0"/>
      <c r="QUW73" s="0"/>
      <c r="QUX73" s="0"/>
      <c r="QUY73" s="0"/>
      <c r="QUZ73" s="0"/>
      <c r="QVA73" s="0"/>
      <c r="QVB73" s="0"/>
      <c r="QVC73" s="0"/>
      <c r="QVD73" s="0"/>
      <c r="QVE73" s="0"/>
      <c r="QVF73" s="0"/>
      <c r="QVG73" s="0"/>
      <c r="QVH73" s="0"/>
      <c r="QVI73" s="0"/>
      <c r="QVJ73" s="0"/>
      <c r="QVK73" s="0"/>
      <c r="QVL73" s="0"/>
      <c r="QVM73" s="0"/>
      <c r="QVN73" s="0"/>
      <c r="QVO73" s="0"/>
      <c r="QVP73" s="0"/>
      <c r="QVQ73" s="0"/>
      <c r="QVR73" s="0"/>
      <c r="QVS73" s="0"/>
      <c r="QVT73" s="0"/>
      <c r="QVU73" s="0"/>
      <c r="QVV73" s="0"/>
      <c r="QVW73" s="0"/>
      <c r="QVX73" s="0"/>
      <c r="QVY73" s="0"/>
      <c r="QVZ73" s="0"/>
      <c r="QWA73" s="0"/>
      <c r="QWB73" s="0"/>
      <c r="QWC73" s="0"/>
      <c r="QWD73" s="0"/>
      <c r="QWE73" s="0"/>
      <c r="QWF73" s="0"/>
      <c r="QWG73" s="0"/>
      <c r="QWH73" s="0"/>
      <c r="QWI73" s="0"/>
      <c r="QWJ73" s="0"/>
      <c r="QWK73" s="0"/>
      <c r="QWL73" s="0"/>
      <c r="QWM73" s="0"/>
      <c r="QWN73" s="0"/>
      <c r="QWO73" s="0"/>
      <c r="QWP73" s="0"/>
      <c r="QWQ73" s="0"/>
      <c r="QWR73" s="0"/>
      <c r="QWS73" s="0"/>
      <c r="QWT73" s="0"/>
      <c r="QWU73" s="0"/>
      <c r="QWV73" s="0"/>
      <c r="QWW73" s="0"/>
      <c r="QWX73" s="0"/>
      <c r="QWY73" s="0"/>
      <c r="QWZ73" s="0"/>
      <c r="QXA73" s="0"/>
      <c r="QXB73" s="0"/>
      <c r="QXC73" s="0"/>
      <c r="QXD73" s="0"/>
      <c r="QXE73" s="0"/>
      <c r="QXF73" s="0"/>
      <c r="QXG73" s="0"/>
      <c r="QXH73" s="0"/>
      <c r="QXI73" s="0"/>
      <c r="QXJ73" s="0"/>
      <c r="QXK73" s="0"/>
      <c r="QXL73" s="0"/>
      <c r="QXM73" s="0"/>
      <c r="QXN73" s="0"/>
      <c r="QXO73" s="0"/>
      <c r="QXP73" s="0"/>
      <c r="QXQ73" s="0"/>
      <c r="QXR73" s="0"/>
      <c r="QXS73" s="0"/>
      <c r="QXT73" s="0"/>
      <c r="QXU73" s="0"/>
      <c r="QXV73" s="0"/>
      <c r="QXW73" s="0"/>
      <c r="QXX73" s="0"/>
      <c r="QXY73" s="0"/>
      <c r="QXZ73" s="0"/>
      <c r="QYA73" s="0"/>
      <c r="QYB73" s="0"/>
      <c r="QYC73" s="0"/>
      <c r="QYD73" s="0"/>
      <c r="QYE73" s="0"/>
      <c r="QYF73" s="0"/>
      <c r="QYG73" s="0"/>
      <c r="QYH73" s="0"/>
      <c r="QYI73" s="0"/>
      <c r="QYJ73" s="0"/>
      <c r="QYK73" s="0"/>
      <c r="QYL73" s="0"/>
      <c r="QYM73" s="0"/>
      <c r="QYN73" s="0"/>
      <c r="QYO73" s="0"/>
      <c r="QYP73" s="0"/>
      <c r="QYQ73" s="0"/>
      <c r="QYR73" s="0"/>
      <c r="QYS73" s="0"/>
      <c r="QYT73" s="0"/>
      <c r="QYU73" s="0"/>
      <c r="QYV73" s="0"/>
      <c r="QYW73" s="0"/>
      <c r="QYX73" s="0"/>
      <c r="QYY73" s="0"/>
      <c r="QYZ73" s="0"/>
      <c r="QZA73" s="0"/>
      <c r="QZB73" s="0"/>
      <c r="QZC73" s="0"/>
      <c r="QZD73" s="0"/>
      <c r="QZE73" s="0"/>
      <c r="QZF73" s="0"/>
      <c r="QZG73" s="0"/>
      <c r="QZH73" s="0"/>
      <c r="QZI73" s="0"/>
      <c r="QZJ73" s="0"/>
      <c r="QZK73" s="0"/>
      <c r="QZL73" s="0"/>
      <c r="QZM73" s="0"/>
      <c r="QZN73" s="0"/>
      <c r="QZO73" s="0"/>
      <c r="QZP73" s="0"/>
      <c r="QZQ73" s="0"/>
      <c r="QZR73" s="0"/>
      <c r="QZS73" s="0"/>
      <c r="QZT73" s="0"/>
      <c r="QZU73" s="0"/>
      <c r="QZV73" s="0"/>
      <c r="QZW73" s="0"/>
      <c r="QZX73" s="0"/>
      <c r="QZY73" s="0"/>
      <c r="QZZ73" s="0"/>
      <c r="RAA73" s="0"/>
      <c r="RAB73" s="0"/>
      <c r="RAC73" s="0"/>
      <c r="RAD73" s="0"/>
      <c r="RAE73" s="0"/>
      <c r="RAF73" s="0"/>
      <c r="RAG73" s="0"/>
      <c r="RAH73" s="0"/>
      <c r="RAI73" s="0"/>
      <c r="RAJ73" s="0"/>
      <c r="RAK73" s="0"/>
      <c r="RAL73" s="0"/>
      <c r="RAM73" s="0"/>
      <c r="RAN73" s="0"/>
      <c r="RAO73" s="0"/>
      <c r="RAP73" s="0"/>
      <c r="RAQ73" s="0"/>
      <c r="RAR73" s="0"/>
      <c r="RAS73" s="0"/>
      <c r="RAT73" s="0"/>
      <c r="RAU73" s="0"/>
      <c r="RAV73" s="0"/>
      <c r="RAW73" s="0"/>
      <c r="RAX73" s="0"/>
      <c r="RAY73" s="0"/>
      <c r="RAZ73" s="0"/>
      <c r="RBA73" s="0"/>
      <c r="RBB73" s="0"/>
      <c r="RBC73" s="0"/>
      <c r="RBD73" s="0"/>
      <c r="RBE73" s="0"/>
      <c r="RBF73" s="0"/>
      <c r="RBG73" s="0"/>
      <c r="RBH73" s="0"/>
      <c r="RBI73" s="0"/>
      <c r="RBJ73" s="0"/>
      <c r="RBK73" s="0"/>
      <c r="RBL73" s="0"/>
      <c r="RBM73" s="0"/>
      <c r="RBN73" s="0"/>
      <c r="RBO73" s="0"/>
      <c r="RBP73" s="0"/>
      <c r="RBQ73" s="0"/>
      <c r="RBR73" s="0"/>
      <c r="RBS73" s="0"/>
      <c r="RBT73" s="0"/>
      <c r="RBU73" s="0"/>
      <c r="RBV73" s="0"/>
      <c r="RBW73" s="0"/>
      <c r="RBX73" s="0"/>
      <c r="RBY73" s="0"/>
      <c r="RBZ73" s="0"/>
      <c r="RCA73" s="0"/>
      <c r="RCB73" s="0"/>
      <c r="RCC73" s="0"/>
      <c r="RCD73" s="0"/>
      <c r="RCE73" s="0"/>
      <c r="RCF73" s="0"/>
      <c r="RCG73" s="0"/>
      <c r="RCH73" s="0"/>
      <c r="RCI73" s="0"/>
      <c r="RCJ73" s="0"/>
      <c r="RCK73" s="0"/>
      <c r="RCL73" s="0"/>
      <c r="RCM73" s="0"/>
      <c r="RCN73" s="0"/>
      <c r="RCO73" s="0"/>
      <c r="RCP73" s="0"/>
      <c r="RCQ73" s="0"/>
      <c r="RCR73" s="0"/>
      <c r="RCS73" s="0"/>
      <c r="RCT73" s="0"/>
      <c r="RCU73" s="0"/>
      <c r="RCV73" s="0"/>
      <c r="RCW73" s="0"/>
      <c r="RCX73" s="0"/>
      <c r="RCY73" s="0"/>
      <c r="RCZ73" s="0"/>
      <c r="RDA73" s="0"/>
      <c r="RDB73" s="0"/>
      <c r="RDC73" s="0"/>
      <c r="RDD73" s="0"/>
      <c r="RDE73" s="0"/>
      <c r="RDF73" s="0"/>
      <c r="RDG73" s="0"/>
      <c r="RDH73" s="0"/>
      <c r="RDI73" s="0"/>
      <c r="RDJ73" s="0"/>
      <c r="RDK73" s="0"/>
      <c r="RDL73" s="0"/>
      <c r="RDM73" s="0"/>
      <c r="RDN73" s="0"/>
      <c r="RDO73" s="0"/>
      <c r="RDP73" s="0"/>
      <c r="RDQ73" s="0"/>
      <c r="RDR73" s="0"/>
      <c r="RDS73" s="0"/>
      <c r="RDT73" s="0"/>
      <c r="RDU73" s="0"/>
      <c r="RDV73" s="0"/>
      <c r="RDW73" s="0"/>
      <c r="RDX73" s="0"/>
      <c r="RDY73" s="0"/>
      <c r="RDZ73" s="0"/>
      <c r="REA73" s="0"/>
      <c r="REB73" s="0"/>
      <c r="REC73" s="0"/>
      <c r="RED73" s="0"/>
      <c r="REE73" s="0"/>
      <c r="REF73" s="0"/>
      <c r="REG73" s="0"/>
      <c r="REH73" s="0"/>
      <c r="REI73" s="0"/>
      <c r="REJ73" s="0"/>
      <c r="REK73" s="0"/>
      <c r="REL73" s="0"/>
      <c r="REM73" s="0"/>
      <c r="REN73" s="0"/>
      <c r="REO73" s="0"/>
      <c r="REP73" s="0"/>
      <c r="REQ73" s="0"/>
      <c r="RER73" s="0"/>
      <c r="RES73" s="0"/>
      <c r="RET73" s="0"/>
      <c r="REU73" s="0"/>
      <c r="REV73" s="0"/>
      <c r="REW73" s="0"/>
      <c r="REX73" s="0"/>
      <c r="REY73" s="0"/>
      <c r="REZ73" s="0"/>
      <c r="RFA73" s="0"/>
      <c r="RFB73" s="0"/>
      <c r="RFC73" s="0"/>
      <c r="RFD73" s="0"/>
      <c r="RFE73" s="0"/>
      <c r="RFF73" s="0"/>
      <c r="RFG73" s="0"/>
      <c r="RFH73" s="0"/>
      <c r="RFI73" s="0"/>
      <c r="RFJ73" s="0"/>
      <c r="RFK73" s="0"/>
      <c r="RFL73" s="0"/>
      <c r="RFM73" s="0"/>
      <c r="RFN73" s="0"/>
      <c r="RFO73" s="0"/>
      <c r="RFP73" s="0"/>
      <c r="RFQ73" s="0"/>
      <c r="RFR73" s="0"/>
      <c r="RFS73" s="0"/>
      <c r="RFT73" s="0"/>
      <c r="RFU73" s="0"/>
      <c r="RFV73" s="0"/>
      <c r="RFW73" s="0"/>
      <c r="RFX73" s="0"/>
      <c r="RFY73" s="0"/>
      <c r="RFZ73" s="0"/>
      <c r="RGA73" s="0"/>
      <c r="RGB73" s="0"/>
      <c r="RGC73" s="0"/>
      <c r="RGD73" s="0"/>
      <c r="RGE73" s="0"/>
      <c r="RGF73" s="0"/>
      <c r="RGG73" s="0"/>
      <c r="RGH73" s="0"/>
      <c r="RGI73" s="0"/>
      <c r="RGJ73" s="0"/>
      <c r="RGK73" s="0"/>
      <c r="RGL73" s="0"/>
      <c r="RGM73" s="0"/>
      <c r="RGN73" s="0"/>
      <c r="RGO73" s="0"/>
      <c r="RGP73" s="0"/>
      <c r="RGQ73" s="0"/>
      <c r="RGR73" s="0"/>
      <c r="RGS73" s="0"/>
      <c r="RGT73" s="0"/>
      <c r="RGU73" s="0"/>
      <c r="RGV73" s="0"/>
      <c r="RGW73" s="0"/>
      <c r="RGX73" s="0"/>
      <c r="RGY73" s="0"/>
      <c r="RGZ73" s="0"/>
      <c r="RHA73" s="0"/>
      <c r="RHB73" s="0"/>
      <c r="RHC73" s="0"/>
      <c r="RHD73" s="0"/>
      <c r="RHE73" s="0"/>
      <c r="RHF73" s="0"/>
      <c r="RHG73" s="0"/>
      <c r="RHH73" s="0"/>
      <c r="RHI73" s="0"/>
      <c r="RHJ73" s="0"/>
      <c r="RHK73" s="0"/>
      <c r="RHL73" s="0"/>
      <c r="RHM73" s="0"/>
      <c r="RHN73" s="0"/>
      <c r="RHO73" s="0"/>
      <c r="RHP73" s="0"/>
      <c r="RHQ73" s="0"/>
      <c r="RHR73" s="0"/>
      <c r="RHS73" s="0"/>
      <c r="RHT73" s="0"/>
      <c r="RHU73" s="0"/>
      <c r="RHV73" s="0"/>
      <c r="RHW73" s="0"/>
      <c r="RHX73" s="0"/>
      <c r="RHY73" s="0"/>
      <c r="RHZ73" s="0"/>
      <c r="RIA73" s="0"/>
      <c r="RIB73" s="0"/>
      <c r="RIC73" s="0"/>
      <c r="RID73" s="0"/>
      <c r="RIE73" s="0"/>
      <c r="RIF73" s="0"/>
      <c r="RIG73" s="0"/>
      <c r="RIH73" s="0"/>
      <c r="RII73" s="0"/>
      <c r="RIJ73" s="0"/>
      <c r="RIK73" s="0"/>
      <c r="RIL73" s="0"/>
      <c r="RIM73" s="0"/>
      <c r="RIN73" s="0"/>
      <c r="RIO73" s="0"/>
      <c r="RIP73" s="0"/>
      <c r="RIQ73" s="0"/>
      <c r="RIR73" s="0"/>
      <c r="RIS73" s="0"/>
      <c r="RIT73" s="0"/>
      <c r="RIU73" s="0"/>
      <c r="RIV73" s="0"/>
      <c r="RIW73" s="0"/>
      <c r="RIX73" s="0"/>
      <c r="RIY73" s="0"/>
      <c r="RIZ73" s="0"/>
      <c r="RJA73" s="0"/>
      <c r="RJB73" s="0"/>
      <c r="RJC73" s="0"/>
      <c r="RJD73" s="0"/>
      <c r="RJE73" s="0"/>
      <c r="RJF73" s="0"/>
      <c r="RJG73" s="0"/>
      <c r="RJH73" s="0"/>
      <c r="RJI73" s="0"/>
      <c r="RJJ73" s="0"/>
      <c r="RJK73" s="0"/>
      <c r="RJL73" s="0"/>
      <c r="RJM73" s="0"/>
      <c r="RJN73" s="0"/>
      <c r="RJO73" s="0"/>
      <c r="RJP73" s="0"/>
      <c r="RJQ73" s="0"/>
      <c r="RJR73" s="0"/>
      <c r="RJS73" s="0"/>
      <c r="RJT73" s="0"/>
      <c r="RJU73" s="0"/>
      <c r="RJV73" s="0"/>
      <c r="RJW73" s="0"/>
      <c r="RJX73" s="0"/>
      <c r="RJY73" s="0"/>
      <c r="RJZ73" s="0"/>
      <c r="RKA73" s="0"/>
      <c r="RKB73" s="0"/>
      <c r="RKC73" s="0"/>
      <c r="RKD73" s="0"/>
      <c r="RKE73" s="0"/>
      <c r="RKF73" s="0"/>
      <c r="RKG73" s="0"/>
      <c r="RKH73" s="0"/>
      <c r="RKI73" s="0"/>
      <c r="RKJ73" s="0"/>
      <c r="RKK73" s="0"/>
      <c r="RKL73" s="0"/>
      <c r="RKM73" s="0"/>
      <c r="RKN73" s="0"/>
      <c r="RKO73" s="0"/>
      <c r="RKP73" s="0"/>
      <c r="RKQ73" s="0"/>
      <c r="RKR73" s="0"/>
      <c r="RKS73" s="0"/>
      <c r="RKT73" s="0"/>
      <c r="RKU73" s="0"/>
      <c r="RKV73" s="0"/>
      <c r="RKW73" s="0"/>
      <c r="RKX73" s="0"/>
      <c r="RKY73" s="0"/>
      <c r="RKZ73" s="0"/>
      <c r="RLA73" s="0"/>
      <c r="RLB73" s="0"/>
      <c r="RLC73" s="0"/>
      <c r="RLD73" s="0"/>
      <c r="RLE73" s="0"/>
      <c r="RLF73" s="0"/>
      <c r="RLG73" s="0"/>
      <c r="RLH73" s="0"/>
      <c r="RLI73" s="0"/>
      <c r="RLJ73" s="0"/>
      <c r="RLK73" s="0"/>
      <c r="RLL73" s="0"/>
      <c r="RLM73" s="0"/>
      <c r="RLN73" s="0"/>
      <c r="RLO73" s="0"/>
      <c r="RLP73" s="0"/>
      <c r="RLQ73" s="0"/>
      <c r="RLR73" s="0"/>
      <c r="RLS73" s="0"/>
      <c r="RLT73" s="0"/>
      <c r="RLU73" s="0"/>
      <c r="RLV73" s="0"/>
      <c r="RLW73" s="0"/>
      <c r="RLX73" s="0"/>
      <c r="RLY73" s="0"/>
      <c r="RLZ73" s="0"/>
      <c r="RMA73" s="0"/>
      <c r="RMB73" s="0"/>
      <c r="RMC73" s="0"/>
      <c r="RMD73" s="0"/>
      <c r="RME73" s="0"/>
      <c r="RMF73" s="0"/>
      <c r="RMG73" s="0"/>
      <c r="RMH73" s="0"/>
      <c r="RMI73" s="0"/>
      <c r="RMJ73" s="0"/>
      <c r="RMK73" s="0"/>
      <c r="RML73" s="0"/>
      <c r="RMM73" s="0"/>
      <c r="RMN73" s="0"/>
      <c r="RMO73" s="0"/>
      <c r="RMP73" s="0"/>
      <c r="RMQ73" s="0"/>
      <c r="RMR73" s="0"/>
      <c r="RMS73" s="0"/>
      <c r="RMT73" s="0"/>
      <c r="RMU73" s="0"/>
      <c r="RMV73" s="0"/>
      <c r="RMW73" s="0"/>
      <c r="RMX73" s="0"/>
      <c r="RMY73" s="0"/>
      <c r="RMZ73" s="0"/>
      <c r="RNA73" s="0"/>
      <c r="RNB73" s="0"/>
      <c r="RNC73" s="0"/>
      <c r="RND73" s="0"/>
      <c r="RNE73" s="0"/>
      <c r="RNF73" s="0"/>
      <c r="RNG73" s="0"/>
      <c r="RNH73" s="0"/>
      <c r="RNI73" s="0"/>
      <c r="RNJ73" s="0"/>
      <c r="RNK73" s="0"/>
      <c r="RNL73" s="0"/>
      <c r="RNM73" s="0"/>
      <c r="RNN73" s="0"/>
      <c r="RNO73" s="0"/>
      <c r="RNP73" s="0"/>
      <c r="RNQ73" s="0"/>
      <c r="RNR73" s="0"/>
      <c r="RNS73" s="0"/>
      <c r="RNT73" s="0"/>
      <c r="RNU73" s="0"/>
      <c r="RNV73" s="0"/>
      <c r="RNW73" s="0"/>
      <c r="RNX73" s="0"/>
      <c r="RNY73" s="0"/>
      <c r="RNZ73" s="0"/>
      <c r="ROA73" s="0"/>
      <c r="ROB73" s="0"/>
      <c r="ROC73" s="0"/>
      <c r="ROD73" s="0"/>
      <c r="ROE73" s="0"/>
      <c r="ROF73" s="0"/>
      <c r="ROG73" s="0"/>
      <c r="ROH73" s="0"/>
      <c r="ROI73" s="0"/>
      <c r="ROJ73" s="0"/>
      <c r="ROK73" s="0"/>
      <c r="ROL73" s="0"/>
      <c r="ROM73" s="0"/>
      <c r="RON73" s="0"/>
      <c r="ROO73" s="0"/>
      <c r="ROP73" s="0"/>
      <c r="ROQ73" s="0"/>
      <c r="ROR73" s="0"/>
      <c r="ROS73" s="0"/>
      <c r="ROT73" s="0"/>
      <c r="ROU73" s="0"/>
      <c r="ROV73" s="0"/>
      <c r="ROW73" s="0"/>
      <c r="ROX73" s="0"/>
      <c r="ROY73" s="0"/>
      <c r="ROZ73" s="0"/>
      <c r="RPA73" s="0"/>
      <c r="RPB73" s="0"/>
      <c r="RPC73" s="0"/>
      <c r="RPD73" s="0"/>
      <c r="RPE73" s="0"/>
      <c r="RPF73" s="0"/>
      <c r="RPG73" s="0"/>
      <c r="RPH73" s="0"/>
      <c r="RPI73" s="0"/>
      <c r="RPJ73" s="0"/>
      <c r="RPK73" s="0"/>
      <c r="RPL73" s="0"/>
      <c r="RPM73" s="0"/>
      <c r="RPN73" s="0"/>
      <c r="RPO73" s="0"/>
      <c r="RPP73" s="0"/>
      <c r="RPQ73" s="0"/>
      <c r="RPR73" s="0"/>
      <c r="RPS73" s="0"/>
      <c r="RPT73" s="0"/>
      <c r="RPU73" s="0"/>
      <c r="RPV73" s="0"/>
      <c r="RPW73" s="0"/>
      <c r="RPX73" s="0"/>
      <c r="RPY73" s="0"/>
      <c r="RPZ73" s="0"/>
      <c r="RQA73" s="0"/>
      <c r="RQB73" s="0"/>
      <c r="RQC73" s="0"/>
      <c r="RQD73" s="0"/>
      <c r="RQE73" s="0"/>
      <c r="RQF73" s="0"/>
      <c r="RQG73" s="0"/>
      <c r="RQH73" s="0"/>
      <c r="RQI73" s="0"/>
      <c r="RQJ73" s="0"/>
      <c r="RQK73" s="0"/>
      <c r="RQL73" s="0"/>
      <c r="RQM73" s="0"/>
      <c r="RQN73" s="0"/>
      <c r="RQO73" s="0"/>
      <c r="RQP73" s="0"/>
      <c r="RQQ73" s="0"/>
      <c r="RQR73" s="0"/>
      <c r="RQS73" s="0"/>
      <c r="RQT73" s="0"/>
      <c r="RQU73" s="0"/>
      <c r="RQV73" s="0"/>
      <c r="RQW73" s="0"/>
      <c r="RQX73" s="0"/>
      <c r="RQY73" s="0"/>
      <c r="RQZ73" s="0"/>
      <c r="RRA73" s="0"/>
      <c r="RRB73" s="0"/>
      <c r="RRC73" s="0"/>
      <c r="RRD73" s="0"/>
      <c r="RRE73" s="0"/>
      <c r="RRF73" s="0"/>
      <c r="RRG73" s="0"/>
      <c r="RRH73" s="0"/>
      <c r="RRI73" s="0"/>
      <c r="RRJ73" s="0"/>
      <c r="RRK73" s="0"/>
      <c r="RRL73" s="0"/>
      <c r="RRM73" s="0"/>
      <c r="RRN73" s="0"/>
      <c r="RRO73" s="0"/>
      <c r="RRP73" s="0"/>
      <c r="RRQ73" s="0"/>
      <c r="RRR73" s="0"/>
      <c r="RRS73" s="0"/>
      <c r="RRT73" s="0"/>
      <c r="RRU73" s="0"/>
      <c r="RRV73" s="0"/>
      <c r="RRW73" s="0"/>
      <c r="RRX73" s="0"/>
      <c r="RRY73" s="0"/>
      <c r="RRZ73" s="0"/>
      <c r="RSA73" s="0"/>
      <c r="RSB73" s="0"/>
      <c r="RSC73" s="0"/>
      <c r="RSD73" s="0"/>
      <c r="RSE73" s="0"/>
      <c r="RSF73" s="0"/>
      <c r="RSG73" s="0"/>
      <c r="RSH73" s="0"/>
      <c r="RSI73" s="0"/>
      <c r="RSJ73" s="0"/>
      <c r="RSK73" s="0"/>
      <c r="RSL73" s="0"/>
      <c r="RSM73" s="0"/>
      <c r="RSN73" s="0"/>
      <c r="RSO73" s="0"/>
      <c r="RSP73" s="0"/>
      <c r="RSQ73" s="0"/>
      <c r="RSR73" s="0"/>
      <c r="RSS73" s="0"/>
      <c r="RST73" s="0"/>
      <c r="RSU73" s="0"/>
      <c r="RSV73" s="0"/>
      <c r="RSW73" s="0"/>
      <c r="RSX73" s="0"/>
      <c r="RSY73" s="0"/>
      <c r="RSZ73" s="0"/>
      <c r="RTA73" s="0"/>
      <c r="RTB73" s="0"/>
      <c r="RTC73" s="0"/>
      <c r="RTD73" s="0"/>
      <c r="RTE73" s="0"/>
      <c r="RTF73" s="0"/>
      <c r="RTG73" s="0"/>
      <c r="RTH73" s="0"/>
      <c r="RTI73" s="0"/>
      <c r="RTJ73" s="0"/>
      <c r="RTK73" s="0"/>
      <c r="RTL73" s="0"/>
      <c r="RTM73" s="0"/>
      <c r="RTN73" s="0"/>
      <c r="RTO73" s="0"/>
      <c r="RTP73" s="0"/>
      <c r="RTQ73" s="0"/>
      <c r="RTR73" s="0"/>
      <c r="RTS73" s="0"/>
      <c r="RTT73" s="0"/>
      <c r="RTU73" s="0"/>
      <c r="RTV73" s="0"/>
      <c r="RTW73" s="0"/>
      <c r="RTX73" s="0"/>
      <c r="RTY73" s="0"/>
      <c r="RTZ73" s="0"/>
      <c r="RUA73" s="0"/>
      <c r="RUB73" s="0"/>
      <c r="RUC73" s="0"/>
      <c r="RUD73" s="0"/>
      <c r="RUE73" s="0"/>
      <c r="RUF73" s="0"/>
      <c r="RUG73" s="0"/>
      <c r="RUH73" s="0"/>
      <c r="RUI73" s="0"/>
      <c r="RUJ73" s="0"/>
      <c r="RUK73" s="0"/>
      <c r="RUL73" s="0"/>
      <c r="RUM73" s="0"/>
      <c r="RUN73" s="0"/>
      <c r="RUO73" s="0"/>
      <c r="RUP73" s="0"/>
      <c r="RUQ73" s="0"/>
      <c r="RUR73" s="0"/>
      <c r="RUS73" s="0"/>
      <c r="RUT73" s="0"/>
      <c r="RUU73" s="0"/>
      <c r="RUV73" s="0"/>
      <c r="RUW73" s="0"/>
      <c r="RUX73" s="0"/>
      <c r="RUY73" s="0"/>
      <c r="RUZ73" s="0"/>
      <c r="RVA73" s="0"/>
      <c r="RVB73" s="0"/>
      <c r="RVC73" s="0"/>
      <c r="RVD73" s="0"/>
      <c r="RVE73" s="0"/>
      <c r="RVF73" s="0"/>
      <c r="RVG73" s="0"/>
      <c r="RVH73" s="0"/>
      <c r="RVI73" s="0"/>
      <c r="RVJ73" s="0"/>
      <c r="RVK73" s="0"/>
      <c r="RVL73" s="0"/>
      <c r="RVM73" s="0"/>
      <c r="RVN73" s="0"/>
      <c r="RVO73" s="0"/>
      <c r="RVP73" s="0"/>
      <c r="RVQ73" s="0"/>
      <c r="RVR73" s="0"/>
      <c r="RVS73" s="0"/>
      <c r="RVT73" s="0"/>
      <c r="RVU73" s="0"/>
      <c r="RVV73" s="0"/>
      <c r="RVW73" s="0"/>
      <c r="RVX73" s="0"/>
      <c r="RVY73" s="0"/>
      <c r="RVZ73" s="0"/>
      <c r="RWA73" s="0"/>
      <c r="RWB73" s="0"/>
      <c r="RWC73" s="0"/>
      <c r="RWD73" s="0"/>
      <c r="RWE73" s="0"/>
      <c r="RWF73" s="0"/>
      <c r="RWG73" s="0"/>
      <c r="RWH73" s="0"/>
      <c r="RWI73" s="0"/>
      <c r="RWJ73" s="0"/>
      <c r="RWK73" s="0"/>
      <c r="RWL73" s="0"/>
      <c r="RWM73" s="0"/>
      <c r="RWN73" s="0"/>
      <c r="RWO73" s="0"/>
      <c r="RWP73" s="0"/>
      <c r="RWQ73" s="0"/>
      <c r="RWR73" s="0"/>
      <c r="RWS73" s="0"/>
      <c r="RWT73" s="0"/>
      <c r="RWU73" s="0"/>
      <c r="RWV73" s="0"/>
      <c r="RWW73" s="0"/>
      <c r="RWX73" s="0"/>
      <c r="RWY73" s="0"/>
      <c r="RWZ73" s="0"/>
      <c r="RXA73" s="0"/>
      <c r="RXB73" s="0"/>
      <c r="RXC73" s="0"/>
      <c r="RXD73" s="0"/>
      <c r="RXE73" s="0"/>
      <c r="RXF73" s="0"/>
      <c r="RXG73" s="0"/>
      <c r="RXH73" s="0"/>
      <c r="RXI73" s="0"/>
      <c r="RXJ73" s="0"/>
      <c r="RXK73" s="0"/>
      <c r="RXL73" s="0"/>
      <c r="RXM73" s="0"/>
      <c r="RXN73" s="0"/>
      <c r="RXO73" s="0"/>
      <c r="RXP73" s="0"/>
      <c r="RXQ73" s="0"/>
      <c r="RXR73" s="0"/>
      <c r="RXS73" s="0"/>
      <c r="RXT73" s="0"/>
      <c r="RXU73" s="0"/>
      <c r="RXV73" s="0"/>
      <c r="RXW73" s="0"/>
      <c r="RXX73" s="0"/>
      <c r="RXY73" s="0"/>
      <c r="RXZ73" s="0"/>
      <c r="RYA73" s="0"/>
      <c r="RYB73" s="0"/>
      <c r="RYC73" s="0"/>
      <c r="RYD73" s="0"/>
      <c r="RYE73" s="0"/>
      <c r="RYF73" s="0"/>
      <c r="RYG73" s="0"/>
      <c r="RYH73" s="0"/>
      <c r="RYI73" s="0"/>
      <c r="RYJ73" s="0"/>
      <c r="RYK73" s="0"/>
      <c r="RYL73" s="0"/>
      <c r="RYM73" s="0"/>
      <c r="RYN73" s="0"/>
      <c r="RYO73" s="0"/>
      <c r="RYP73" s="0"/>
      <c r="RYQ73" s="0"/>
      <c r="RYR73" s="0"/>
      <c r="RYS73" s="0"/>
      <c r="RYT73" s="0"/>
      <c r="RYU73" s="0"/>
      <c r="RYV73" s="0"/>
      <c r="RYW73" s="0"/>
      <c r="RYX73" s="0"/>
      <c r="RYY73" s="0"/>
      <c r="RYZ73" s="0"/>
      <c r="RZA73" s="0"/>
      <c r="RZB73" s="0"/>
      <c r="RZC73" s="0"/>
      <c r="RZD73" s="0"/>
      <c r="RZE73" s="0"/>
      <c r="RZF73" s="0"/>
      <c r="RZG73" s="0"/>
      <c r="RZH73" s="0"/>
      <c r="RZI73" s="0"/>
      <c r="RZJ73" s="0"/>
      <c r="RZK73" s="0"/>
      <c r="RZL73" s="0"/>
      <c r="RZM73" s="0"/>
      <c r="RZN73" s="0"/>
      <c r="RZO73" s="0"/>
      <c r="RZP73" s="0"/>
      <c r="RZQ73" s="0"/>
      <c r="RZR73" s="0"/>
      <c r="RZS73" s="0"/>
      <c r="RZT73" s="0"/>
      <c r="RZU73" s="0"/>
      <c r="RZV73" s="0"/>
      <c r="RZW73" s="0"/>
      <c r="RZX73" s="0"/>
      <c r="RZY73" s="0"/>
      <c r="RZZ73" s="0"/>
      <c r="SAA73" s="0"/>
      <c r="SAB73" s="0"/>
      <c r="SAC73" s="0"/>
      <c r="SAD73" s="0"/>
      <c r="SAE73" s="0"/>
      <c r="SAF73" s="0"/>
      <c r="SAG73" s="0"/>
      <c r="SAH73" s="0"/>
      <c r="SAI73" s="0"/>
      <c r="SAJ73" s="0"/>
      <c r="SAK73" s="0"/>
      <c r="SAL73" s="0"/>
      <c r="SAM73" s="0"/>
      <c r="SAN73" s="0"/>
      <c r="SAO73" s="0"/>
      <c r="SAP73" s="0"/>
      <c r="SAQ73" s="0"/>
      <c r="SAR73" s="0"/>
      <c r="SAS73" s="0"/>
      <c r="SAT73" s="0"/>
      <c r="SAU73" s="0"/>
      <c r="SAV73" s="0"/>
      <c r="SAW73" s="0"/>
      <c r="SAX73" s="0"/>
      <c r="SAY73" s="0"/>
      <c r="SAZ73" s="0"/>
      <c r="SBA73" s="0"/>
      <c r="SBB73" s="0"/>
      <c r="SBC73" s="0"/>
      <c r="SBD73" s="0"/>
      <c r="SBE73" s="0"/>
      <c r="SBF73" s="0"/>
      <c r="SBG73" s="0"/>
      <c r="SBH73" s="0"/>
      <c r="SBI73" s="0"/>
      <c r="SBJ73" s="0"/>
      <c r="SBK73" s="0"/>
      <c r="SBL73" s="0"/>
      <c r="SBM73" s="0"/>
      <c r="SBN73" s="0"/>
      <c r="SBO73" s="0"/>
      <c r="SBP73" s="0"/>
      <c r="SBQ73" s="0"/>
      <c r="SBR73" s="0"/>
      <c r="SBS73" s="0"/>
      <c r="SBT73" s="0"/>
      <c r="SBU73" s="0"/>
      <c r="SBV73" s="0"/>
      <c r="SBW73" s="0"/>
      <c r="SBX73" s="0"/>
      <c r="SBY73" s="0"/>
      <c r="SBZ73" s="0"/>
      <c r="SCA73" s="0"/>
      <c r="SCB73" s="0"/>
      <c r="SCC73" s="0"/>
      <c r="SCD73" s="0"/>
      <c r="SCE73" s="0"/>
      <c r="SCF73" s="0"/>
      <c r="SCG73" s="0"/>
      <c r="SCH73" s="0"/>
      <c r="SCI73" s="0"/>
      <c r="SCJ73" s="0"/>
      <c r="SCK73" s="0"/>
      <c r="SCL73" s="0"/>
      <c r="SCM73" s="0"/>
      <c r="SCN73" s="0"/>
      <c r="SCO73" s="0"/>
      <c r="SCP73" s="0"/>
      <c r="SCQ73" s="0"/>
      <c r="SCR73" s="0"/>
      <c r="SCS73" s="0"/>
      <c r="SCT73" s="0"/>
      <c r="SCU73" s="0"/>
      <c r="SCV73" s="0"/>
      <c r="SCW73" s="0"/>
      <c r="SCX73" s="0"/>
      <c r="SCY73" s="0"/>
      <c r="SCZ73" s="0"/>
      <c r="SDA73" s="0"/>
      <c r="SDB73" s="0"/>
      <c r="SDC73" s="0"/>
      <c r="SDD73" s="0"/>
      <c r="SDE73" s="0"/>
      <c r="SDF73" s="0"/>
      <c r="SDG73" s="0"/>
      <c r="SDH73" s="0"/>
      <c r="SDI73" s="0"/>
      <c r="SDJ73" s="0"/>
      <c r="SDK73" s="0"/>
      <c r="SDL73" s="0"/>
      <c r="SDM73" s="0"/>
      <c r="SDN73" s="0"/>
      <c r="SDO73" s="0"/>
      <c r="SDP73" s="0"/>
      <c r="SDQ73" s="0"/>
      <c r="SDR73" s="0"/>
      <c r="SDS73" s="0"/>
      <c r="SDT73" s="0"/>
      <c r="SDU73" s="0"/>
      <c r="SDV73" s="0"/>
      <c r="SDW73" s="0"/>
      <c r="SDX73" s="0"/>
      <c r="SDY73" s="0"/>
      <c r="SDZ73" s="0"/>
      <c r="SEA73" s="0"/>
      <c r="SEB73" s="0"/>
      <c r="SEC73" s="0"/>
      <c r="SED73" s="0"/>
      <c r="SEE73" s="0"/>
      <c r="SEF73" s="0"/>
      <c r="SEG73" s="0"/>
      <c r="SEH73" s="0"/>
      <c r="SEI73" s="0"/>
      <c r="SEJ73" s="0"/>
      <c r="SEK73" s="0"/>
      <c r="SEL73" s="0"/>
      <c r="SEM73" s="0"/>
      <c r="SEN73" s="0"/>
      <c r="SEO73" s="0"/>
      <c r="SEP73" s="0"/>
      <c r="SEQ73" s="0"/>
      <c r="SER73" s="0"/>
      <c r="SES73" s="0"/>
      <c r="SET73" s="0"/>
      <c r="SEU73" s="0"/>
      <c r="SEV73" s="0"/>
      <c r="SEW73" s="0"/>
      <c r="SEX73" s="0"/>
      <c r="SEY73" s="0"/>
      <c r="SEZ73" s="0"/>
      <c r="SFA73" s="0"/>
      <c r="SFB73" s="0"/>
      <c r="SFC73" s="0"/>
      <c r="SFD73" s="0"/>
      <c r="SFE73" s="0"/>
      <c r="SFF73" s="0"/>
      <c r="SFG73" s="0"/>
      <c r="SFH73" s="0"/>
      <c r="SFI73" s="0"/>
      <c r="SFJ73" s="0"/>
      <c r="SFK73" s="0"/>
      <c r="SFL73" s="0"/>
      <c r="SFM73" s="0"/>
      <c r="SFN73" s="0"/>
      <c r="SFO73" s="0"/>
      <c r="SFP73" s="0"/>
      <c r="SFQ73" s="0"/>
      <c r="SFR73" s="0"/>
      <c r="SFS73" s="0"/>
      <c r="SFT73" s="0"/>
      <c r="SFU73" s="0"/>
      <c r="SFV73" s="0"/>
      <c r="SFW73" s="0"/>
      <c r="SFX73" s="0"/>
      <c r="SFY73" s="0"/>
      <c r="SFZ73" s="0"/>
      <c r="SGA73" s="0"/>
      <c r="SGB73" s="0"/>
      <c r="SGC73" s="0"/>
      <c r="SGD73" s="0"/>
      <c r="SGE73" s="0"/>
      <c r="SGF73" s="0"/>
      <c r="SGG73" s="0"/>
      <c r="SGH73" s="0"/>
      <c r="SGI73" s="0"/>
      <c r="SGJ73" s="0"/>
      <c r="SGK73" s="0"/>
      <c r="SGL73" s="0"/>
      <c r="SGM73" s="0"/>
      <c r="SGN73" s="0"/>
      <c r="SGO73" s="0"/>
      <c r="SGP73" s="0"/>
      <c r="SGQ73" s="0"/>
      <c r="SGR73" s="0"/>
      <c r="SGS73" s="0"/>
      <c r="SGT73" s="0"/>
      <c r="SGU73" s="0"/>
      <c r="SGV73" s="0"/>
      <c r="SGW73" s="0"/>
      <c r="SGX73" s="0"/>
      <c r="SGY73" s="0"/>
      <c r="SGZ73" s="0"/>
      <c r="SHA73" s="0"/>
      <c r="SHB73" s="0"/>
      <c r="SHC73" s="0"/>
      <c r="SHD73" s="0"/>
      <c r="SHE73" s="0"/>
      <c r="SHF73" s="0"/>
      <c r="SHG73" s="0"/>
      <c r="SHH73" s="0"/>
      <c r="SHI73" s="0"/>
      <c r="SHJ73" s="0"/>
      <c r="SHK73" s="0"/>
      <c r="SHL73" s="0"/>
      <c r="SHM73" s="0"/>
      <c r="SHN73" s="0"/>
      <c r="SHO73" s="0"/>
      <c r="SHP73" s="0"/>
      <c r="SHQ73" s="0"/>
      <c r="SHR73" s="0"/>
      <c r="SHS73" s="0"/>
      <c r="SHT73" s="0"/>
      <c r="SHU73" s="0"/>
      <c r="SHV73" s="0"/>
      <c r="SHW73" s="0"/>
      <c r="SHX73" s="0"/>
      <c r="SHY73" s="0"/>
      <c r="SHZ73" s="0"/>
      <c r="SIA73" s="0"/>
      <c r="SIB73" s="0"/>
      <c r="SIC73" s="0"/>
      <c r="SID73" s="0"/>
      <c r="SIE73" s="0"/>
      <c r="SIF73" s="0"/>
      <c r="SIG73" s="0"/>
      <c r="SIH73" s="0"/>
      <c r="SII73" s="0"/>
      <c r="SIJ73" s="0"/>
      <c r="SIK73" s="0"/>
      <c r="SIL73" s="0"/>
      <c r="SIM73" s="0"/>
      <c r="SIN73" s="0"/>
      <c r="SIO73" s="0"/>
      <c r="SIP73" s="0"/>
      <c r="SIQ73" s="0"/>
      <c r="SIR73" s="0"/>
      <c r="SIS73" s="0"/>
      <c r="SIT73" s="0"/>
      <c r="SIU73" s="0"/>
      <c r="SIV73" s="0"/>
      <c r="SIW73" s="0"/>
      <c r="SIX73" s="0"/>
      <c r="SIY73" s="0"/>
      <c r="SIZ73" s="0"/>
      <c r="SJA73" s="0"/>
      <c r="SJB73" s="0"/>
      <c r="SJC73" s="0"/>
      <c r="SJD73" s="0"/>
      <c r="SJE73" s="0"/>
      <c r="SJF73" s="0"/>
      <c r="SJG73" s="0"/>
      <c r="SJH73" s="0"/>
      <c r="SJI73" s="0"/>
      <c r="SJJ73" s="0"/>
      <c r="SJK73" s="0"/>
      <c r="SJL73" s="0"/>
      <c r="SJM73" s="0"/>
      <c r="SJN73" s="0"/>
      <c r="SJO73" s="0"/>
      <c r="SJP73" s="0"/>
      <c r="SJQ73" s="0"/>
      <c r="SJR73" s="0"/>
      <c r="SJS73" s="0"/>
      <c r="SJT73" s="0"/>
      <c r="SJU73" s="0"/>
      <c r="SJV73" s="0"/>
      <c r="SJW73" s="0"/>
      <c r="SJX73" s="0"/>
      <c r="SJY73" s="0"/>
      <c r="SJZ73" s="0"/>
      <c r="SKA73" s="0"/>
      <c r="SKB73" s="0"/>
      <c r="SKC73" s="0"/>
      <c r="SKD73" s="0"/>
      <c r="SKE73" s="0"/>
      <c r="SKF73" s="0"/>
      <c r="SKG73" s="0"/>
      <c r="SKH73" s="0"/>
      <c r="SKI73" s="0"/>
      <c r="SKJ73" s="0"/>
      <c r="SKK73" s="0"/>
      <c r="SKL73" s="0"/>
      <c r="SKM73" s="0"/>
      <c r="SKN73" s="0"/>
      <c r="SKO73" s="0"/>
      <c r="SKP73" s="0"/>
      <c r="SKQ73" s="0"/>
      <c r="SKR73" s="0"/>
      <c r="SKS73" s="0"/>
      <c r="SKT73" s="0"/>
      <c r="SKU73" s="0"/>
      <c r="SKV73" s="0"/>
      <c r="SKW73" s="0"/>
      <c r="SKX73" s="0"/>
      <c r="SKY73" s="0"/>
      <c r="SKZ73" s="0"/>
      <c r="SLA73" s="0"/>
      <c r="SLB73" s="0"/>
      <c r="SLC73" s="0"/>
      <c r="SLD73" s="0"/>
      <c r="SLE73" s="0"/>
      <c r="SLF73" s="0"/>
      <c r="SLG73" s="0"/>
      <c r="SLH73" s="0"/>
      <c r="SLI73" s="0"/>
      <c r="SLJ73" s="0"/>
      <c r="SLK73" s="0"/>
      <c r="SLL73" s="0"/>
      <c r="SLM73" s="0"/>
      <c r="SLN73" s="0"/>
      <c r="SLO73" s="0"/>
      <c r="SLP73" s="0"/>
      <c r="SLQ73" s="0"/>
      <c r="SLR73" s="0"/>
      <c r="SLS73" s="0"/>
      <c r="SLT73" s="0"/>
      <c r="SLU73" s="0"/>
      <c r="SLV73" s="0"/>
      <c r="SLW73" s="0"/>
      <c r="SLX73" s="0"/>
      <c r="SLY73" s="0"/>
      <c r="SLZ73" s="0"/>
      <c r="SMA73" s="0"/>
      <c r="SMB73" s="0"/>
      <c r="SMC73" s="0"/>
      <c r="SMD73" s="0"/>
      <c r="SME73" s="0"/>
      <c r="SMF73" s="0"/>
      <c r="SMG73" s="0"/>
      <c r="SMH73" s="0"/>
      <c r="SMI73" s="0"/>
      <c r="SMJ73" s="0"/>
      <c r="SMK73" s="0"/>
      <c r="SML73" s="0"/>
      <c r="SMM73" s="0"/>
      <c r="SMN73" s="0"/>
      <c r="SMO73" s="0"/>
      <c r="SMP73" s="0"/>
      <c r="SMQ73" s="0"/>
      <c r="SMR73" s="0"/>
      <c r="SMS73" s="0"/>
      <c r="SMT73" s="0"/>
      <c r="SMU73" s="0"/>
      <c r="SMV73" s="0"/>
      <c r="SMW73" s="0"/>
      <c r="SMX73" s="0"/>
      <c r="SMY73" s="0"/>
      <c r="SMZ73" s="0"/>
      <c r="SNA73" s="0"/>
      <c r="SNB73" s="0"/>
      <c r="SNC73" s="0"/>
      <c r="SND73" s="0"/>
      <c r="SNE73" s="0"/>
      <c r="SNF73" s="0"/>
      <c r="SNG73" s="0"/>
      <c r="SNH73" s="0"/>
      <c r="SNI73" s="0"/>
      <c r="SNJ73" s="0"/>
      <c r="SNK73" s="0"/>
      <c r="SNL73" s="0"/>
      <c r="SNM73" s="0"/>
      <c r="SNN73" s="0"/>
      <c r="SNO73" s="0"/>
      <c r="SNP73" s="0"/>
      <c r="SNQ73" s="0"/>
      <c r="SNR73" s="0"/>
      <c r="SNS73" s="0"/>
      <c r="SNT73" s="0"/>
      <c r="SNU73" s="0"/>
      <c r="SNV73" s="0"/>
      <c r="SNW73" s="0"/>
      <c r="SNX73" s="0"/>
      <c r="SNY73" s="0"/>
      <c r="SNZ73" s="0"/>
      <c r="SOA73" s="0"/>
      <c r="SOB73" s="0"/>
      <c r="SOC73" s="0"/>
      <c r="SOD73" s="0"/>
      <c r="SOE73" s="0"/>
      <c r="SOF73" s="0"/>
      <c r="SOG73" s="0"/>
      <c r="SOH73" s="0"/>
      <c r="SOI73" s="0"/>
      <c r="SOJ73" s="0"/>
      <c r="SOK73" s="0"/>
      <c r="SOL73" s="0"/>
      <c r="SOM73" s="0"/>
      <c r="SON73" s="0"/>
      <c r="SOO73" s="0"/>
      <c r="SOP73" s="0"/>
      <c r="SOQ73" s="0"/>
      <c r="SOR73" s="0"/>
      <c r="SOS73" s="0"/>
      <c r="SOT73" s="0"/>
      <c r="SOU73" s="0"/>
      <c r="SOV73" s="0"/>
      <c r="SOW73" s="0"/>
      <c r="SOX73" s="0"/>
      <c r="SOY73" s="0"/>
      <c r="SOZ73" s="0"/>
      <c r="SPA73" s="0"/>
      <c r="SPB73" s="0"/>
      <c r="SPC73" s="0"/>
      <c r="SPD73" s="0"/>
      <c r="SPE73" s="0"/>
      <c r="SPF73" s="0"/>
      <c r="SPG73" s="0"/>
      <c r="SPH73" s="0"/>
      <c r="SPI73" s="0"/>
      <c r="SPJ73" s="0"/>
      <c r="SPK73" s="0"/>
      <c r="SPL73" s="0"/>
      <c r="SPM73" s="0"/>
      <c r="SPN73" s="0"/>
      <c r="SPO73" s="0"/>
      <c r="SPP73" s="0"/>
      <c r="SPQ73" s="0"/>
      <c r="SPR73" s="0"/>
      <c r="SPS73" s="0"/>
      <c r="SPT73" s="0"/>
      <c r="SPU73" s="0"/>
      <c r="SPV73" s="0"/>
      <c r="SPW73" s="0"/>
      <c r="SPX73" s="0"/>
      <c r="SPY73" s="0"/>
      <c r="SPZ73" s="0"/>
      <c r="SQA73" s="0"/>
      <c r="SQB73" s="0"/>
      <c r="SQC73" s="0"/>
      <c r="SQD73" s="0"/>
      <c r="SQE73" s="0"/>
      <c r="SQF73" s="0"/>
      <c r="SQG73" s="0"/>
      <c r="SQH73" s="0"/>
      <c r="SQI73" s="0"/>
      <c r="SQJ73" s="0"/>
      <c r="SQK73" s="0"/>
      <c r="SQL73" s="0"/>
      <c r="SQM73" s="0"/>
      <c r="SQN73" s="0"/>
      <c r="SQO73" s="0"/>
      <c r="SQP73" s="0"/>
      <c r="SQQ73" s="0"/>
      <c r="SQR73" s="0"/>
      <c r="SQS73" s="0"/>
      <c r="SQT73" s="0"/>
      <c r="SQU73" s="0"/>
      <c r="SQV73" s="0"/>
      <c r="SQW73" s="0"/>
      <c r="SQX73" s="0"/>
      <c r="SQY73" s="0"/>
      <c r="SQZ73" s="0"/>
      <c r="SRA73" s="0"/>
      <c r="SRB73" s="0"/>
      <c r="SRC73" s="0"/>
      <c r="SRD73" s="0"/>
      <c r="SRE73" s="0"/>
      <c r="SRF73" s="0"/>
      <c r="SRG73" s="0"/>
      <c r="SRH73" s="0"/>
      <c r="SRI73" s="0"/>
      <c r="SRJ73" s="0"/>
      <c r="SRK73" s="0"/>
      <c r="SRL73" s="0"/>
      <c r="SRM73" s="0"/>
      <c r="SRN73" s="0"/>
      <c r="SRO73" s="0"/>
      <c r="SRP73" s="0"/>
      <c r="SRQ73" s="0"/>
      <c r="SRR73" s="0"/>
      <c r="SRS73" s="0"/>
      <c r="SRT73" s="0"/>
      <c r="SRU73" s="0"/>
      <c r="SRV73" s="0"/>
      <c r="SRW73" s="0"/>
      <c r="SRX73" s="0"/>
      <c r="SRY73" s="0"/>
      <c r="SRZ73" s="0"/>
      <c r="SSA73" s="0"/>
      <c r="SSB73" s="0"/>
      <c r="SSC73" s="0"/>
      <c r="SSD73" s="0"/>
      <c r="SSE73" s="0"/>
      <c r="SSF73" s="0"/>
      <c r="SSG73" s="0"/>
      <c r="SSH73" s="0"/>
      <c r="SSI73" s="0"/>
      <c r="SSJ73" s="0"/>
      <c r="SSK73" s="0"/>
      <c r="SSL73" s="0"/>
      <c r="SSM73" s="0"/>
      <c r="SSN73" s="0"/>
      <c r="SSO73" s="0"/>
      <c r="SSP73" s="0"/>
      <c r="SSQ73" s="0"/>
      <c r="SSR73" s="0"/>
      <c r="SSS73" s="0"/>
      <c r="SST73" s="0"/>
      <c r="SSU73" s="0"/>
      <c r="SSV73" s="0"/>
      <c r="SSW73" s="0"/>
      <c r="SSX73" s="0"/>
      <c r="SSY73" s="0"/>
      <c r="SSZ73" s="0"/>
      <c r="STA73" s="0"/>
      <c r="STB73" s="0"/>
      <c r="STC73" s="0"/>
      <c r="STD73" s="0"/>
      <c r="STE73" s="0"/>
      <c r="STF73" s="0"/>
      <c r="STG73" s="0"/>
      <c r="STH73" s="0"/>
      <c r="STI73" s="0"/>
      <c r="STJ73" s="0"/>
      <c r="STK73" s="0"/>
      <c r="STL73" s="0"/>
      <c r="STM73" s="0"/>
      <c r="STN73" s="0"/>
      <c r="STO73" s="0"/>
      <c r="STP73" s="0"/>
      <c r="STQ73" s="0"/>
      <c r="STR73" s="0"/>
      <c r="STS73" s="0"/>
      <c r="STT73" s="0"/>
      <c r="STU73" s="0"/>
      <c r="STV73" s="0"/>
      <c r="STW73" s="0"/>
      <c r="STX73" s="0"/>
      <c r="STY73" s="0"/>
      <c r="STZ73" s="0"/>
      <c r="SUA73" s="0"/>
      <c r="SUB73" s="0"/>
      <c r="SUC73" s="0"/>
      <c r="SUD73" s="0"/>
      <c r="SUE73" s="0"/>
      <c r="SUF73" s="0"/>
      <c r="SUG73" s="0"/>
      <c r="SUH73" s="0"/>
      <c r="SUI73" s="0"/>
      <c r="SUJ73" s="0"/>
      <c r="SUK73" s="0"/>
      <c r="SUL73" s="0"/>
      <c r="SUM73" s="0"/>
      <c r="SUN73" s="0"/>
      <c r="SUO73" s="0"/>
      <c r="SUP73" s="0"/>
      <c r="SUQ73" s="0"/>
      <c r="SUR73" s="0"/>
      <c r="SUS73" s="0"/>
      <c r="SUT73" s="0"/>
      <c r="SUU73" s="0"/>
      <c r="SUV73" s="0"/>
      <c r="SUW73" s="0"/>
      <c r="SUX73" s="0"/>
      <c r="SUY73" s="0"/>
      <c r="SUZ73" s="0"/>
      <c r="SVA73" s="0"/>
      <c r="SVB73" s="0"/>
      <c r="SVC73" s="0"/>
      <c r="SVD73" s="0"/>
      <c r="SVE73" s="0"/>
      <c r="SVF73" s="0"/>
      <c r="SVG73" s="0"/>
      <c r="SVH73" s="0"/>
      <c r="SVI73" s="0"/>
      <c r="SVJ73" s="0"/>
      <c r="SVK73" s="0"/>
      <c r="SVL73" s="0"/>
      <c r="SVM73" s="0"/>
      <c r="SVN73" s="0"/>
      <c r="SVO73" s="0"/>
      <c r="SVP73" s="0"/>
      <c r="SVQ73" s="0"/>
      <c r="SVR73" s="0"/>
      <c r="SVS73" s="0"/>
      <c r="SVT73" s="0"/>
      <c r="SVU73" s="0"/>
      <c r="SVV73" s="0"/>
      <c r="SVW73" s="0"/>
      <c r="SVX73" s="0"/>
      <c r="SVY73" s="0"/>
      <c r="SVZ73" s="0"/>
      <c r="SWA73" s="0"/>
      <c r="SWB73" s="0"/>
      <c r="SWC73" s="0"/>
      <c r="SWD73" s="0"/>
      <c r="SWE73" s="0"/>
      <c r="SWF73" s="0"/>
      <c r="SWG73" s="0"/>
      <c r="SWH73" s="0"/>
      <c r="SWI73" s="0"/>
      <c r="SWJ73" s="0"/>
      <c r="SWK73" s="0"/>
      <c r="SWL73" s="0"/>
      <c r="SWM73" s="0"/>
      <c r="SWN73" s="0"/>
      <c r="SWO73" s="0"/>
      <c r="SWP73" s="0"/>
      <c r="SWQ73" s="0"/>
      <c r="SWR73" s="0"/>
      <c r="SWS73" s="0"/>
      <c r="SWT73" s="0"/>
      <c r="SWU73" s="0"/>
      <c r="SWV73" s="0"/>
      <c r="SWW73" s="0"/>
      <c r="SWX73" s="0"/>
      <c r="SWY73" s="0"/>
      <c r="SWZ73" s="0"/>
      <c r="SXA73" s="0"/>
      <c r="SXB73" s="0"/>
      <c r="SXC73" s="0"/>
      <c r="SXD73" s="0"/>
      <c r="SXE73" s="0"/>
      <c r="SXF73" s="0"/>
      <c r="SXG73" s="0"/>
      <c r="SXH73" s="0"/>
      <c r="SXI73" s="0"/>
      <c r="SXJ73" s="0"/>
      <c r="SXK73" s="0"/>
      <c r="SXL73" s="0"/>
      <c r="SXM73" s="0"/>
      <c r="SXN73" s="0"/>
      <c r="SXO73" s="0"/>
      <c r="SXP73" s="0"/>
      <c r="SXQ73" s="0"/>
      <c r="SXR73" s="0"/>
      <c r="SXS73" s="0"/>
      <c r="SXT73" s="0"/>
      <c r="SXU73" s="0"/>
      <c r="SXV73" s="0"/>
      <c r="SXW73" s="0"/>
      <c r="SXX73" s="0"/>
      <c r="SXY73" s="0"/>
      <c r="SXZ73" s="0"/>
      <c r="SYA73" s="0"/>
      <c r="SYB73" s="0"/>
      <c r="SYC73" s="0"/>
      <c r="SYD73" s="0"/>
      <c r="SYE73" s="0"/>
      <c r="SYF73" s="0"/>
      <c r="SYG73" s="0"/>
      <c r="SYH73" s="0"/>
      <c r="SYI73" s="0"/>
      <c r="SYJ73" s="0"/>
      <c r="SYK73" s="0"/>
      <c r="SYL73" s="0"/>
      <c r="SYM73" s="0"/>
      <c r="SYN73" s="0"/>
      <c r="SYO73" s="0"/>
      <c r="SYP73" s="0"/>
      <c r="SYQ73" s="0"/>
      <c r="SYR73" s="0"/>
      <c r="SYS73" s="0"/>
      <c r="SYT73" s="0"/>
      <c r="SYU73" s="0"/>
      <c r="SYV73" s="0"/>
      <c r="SYW73" s="0"/>
      <c r="SYX73" s="0"/>
      <c r="SYY73" s="0"/>
      <c r="SYZ73" s="0"/>
      <c r="SZA73" s="0"/>
      <c r="SZB73" s="0"/>
      <c r="SZC73" s="0"/>
      <c r="SZD73" s="0"/>
      <c r="SZE73" s="0"/>
      <c r="SZF73" s="0"/>
      <c r="SZG73" s="0"/>
      <c r="SZH73" s="0"/>
      <c r="SZI73" s="0"/>
      <c r="SZJ73" s="0"/>
      <c r="SZK73" s="0"/>
      <c r="SZL73" s="0"/>
      <c r="SZM73" s="0"/>
      <c r="SZN73" s="0"/>
      <c r="SZO73" s="0"/>
      <c r="SZP73" s="0"/>
      <c r="SZQ73" s="0"/>
      <c r="SZR73" s="0"/>
      <c r="SZS73" s="0"/>
      <c r="SZT73" s="0"/>
      <c r="SZU73" s="0"/>
      <c r="SZV73" s="0"/>
      <c r="SZW73" s="0"/>
      <c r="SZX73" s="0"/>
      <c r="SZY73" s="0"/>
      <c r="SZZ73" s="0"/>
      <c r="TAA73" s="0"/>
      <c r="TAB73" s="0"/>
      <c r="TAC73" s="0"/>
      <c r="TAD73" s="0"/>
      <c r="TAE73" s="0"/>
      <c r="TAF73" s="0"/>
      <c r="TAG73" s="0"/>
      <c r="TAH73" s="0"/>
      <c r="TAI73" s="0"/>
      <c r="TAJ73" s="0"/>
      <c r="TAK73" s="0"/>
      <c r="TAL73" s="0"/>
      <c r="TAM73" s="0"/>
      <c r="TAN73" s="0"/>
      <c r="TAO73" s="0"/>
      <c r="TAP73" s="0"/>
      <c r="TAQ73" s="0"/>
      <c r="TAR73" s="0"/>
      <c r="TAS73" s="0"/>
      <c r="TAT73" s="0"/>
      <c r="TAU73" s="0"/>
      <c r="TAV73" s="0"/>
      <c r="TAW73" s="0"/>
      <c r="TAX73" s="0"/>
      <c r="TAY73" s="0"/>
      <c r="TAZ73" s="0"/>
      <c r="TBA73" s="0"/>
      <c r="TBB73" s="0"/>
      <c r="TBC73" s="0"/>
      <c r="TBD73" s="0"/>
      <c r="TBE73" s="0"/>
      <c r="TBF73" s="0"/>
      <c r="TBG73" s="0"/>
      <c r="TBH73" s="0"/>
      <c r="TBI73" s="0"/>
      <c r="TBJ73" s="0"/>
      <c r="TBK73" s="0"/>
      <c r="TBL73" s="0"/>
      <c r="TBM73" s="0"/>
      <c r="TBN73" s="0"/>
      <c r="TBO73" s="0"/>
      <c r="TBP73" s="0"/>
      <c r="TBQ73" s="0"/>
      <c r="TBR73" s="0"/>
      <c r="TBS73" s="0"/>
      <c r="TBT73" s="0"/>
      <c r="TBU73" s="0"/>
      <c r="TBV73" s="0"/>
      <c r="TBW73" s="0"/>
      <c r="TBX73" s="0"/>
      <c r="TBY73" s="0"/>
      <c r="TBZ73" s="0"/>
      <c r="TCA73" s="0"/>
      <c r="TCB73" s="0"/>
      <c r="TCC73" s="0"/>
      <c r="TCD73" s="0"/>
      <c r="TCE73" s="0"/>
      <c r="TCF73" s="0"/>
      <c r="TCG73" s="0"/>
      <c r="TCH73" s="0"/>
      <c r="TCI73" s="0"/>
      <c r="TCJ73" s="0"/>
      <c r="TCK73" s="0"/>
      <c r="TCL73" s="0"/>
      <c r="TCM73" s="0"/>
      <c r="TCN73" s="0"/>
      <c r="TCO73" s="0"/>
      <c r="TCP73" s="0"/>
      <c r="TCQ73" s="0"/>
      <c r="TCR73" s="0"/>
      <c r="TCS73" s="0"/>
      <c r="TCT73" s="0"/>
      <c r="TCU73" s="0"/>
      <c r="TCV73" s="0"/>
      <c r="TCW73" s="0"/>
      <c r="TCX73" s="0"/>
      <c r="TCY73" s="0"/>
      <c r="TCZ73" s="0"/>
      <c r="TDA73" s="0"/>
      <c r="TDB73" s="0"/>
      <c r="TDC73" s="0"/>
      <c r="TDD73" s="0"/>
      <c r="TDE73" s="0"/>
      <c r="TDF73" s="0"/>
      <c r="TDG73" s="0"/>
      <c r="TDH73" s="0"/>
      <c r="TDI73" s="0"/>
      <c r="TDJ73" s="0"/>
      <c r="TDK73" s="0"/>
      <c r="TDL73" s="0"/>
      <c r="TDM73" s="0"/>
      <c r="TDN73" s="0"/>
      <c r="TDO73" s="0"/>
      <c r="TDP73" s="0"/>
      <c r="TDQ73" s="0"/>
      <c r="TDR73" s="0"/>
      <c r="TDS73" s="0"/>
      <c r="TDT73" s="0"/>
      <c r="TDU73" s="0"/>
      <c r="TDV73" s="0"/>
      <c r="TDW73" s="0"/>
      <c r="TDX73" s="0"/>
      <c r="TDY73" s="0"/>
      <c r="TDZ73" s="0"/>
      <c r="TEA73" s="0"/>
      <c r="TEB73" s="0"/>
      <c r="TEC73" s="0"/>
      <c r="TED73" s="0"/>
      <c r="TEE73" s="0"/>
      <c r="TEF73" s="0"/>
      <c r="TEG73" s="0"/>
      <c r="TEH73" s="0"/>
      <c r="TEI73" s="0"/>
      <c r="TEJ73" s="0"/>
      <c r="TEK73" s="0"/>
      <c r="TEL73" s="0"/>
      <c r="TEM73" s="0"/>
      <c r="TEN73" s="0"/>
      <c r="TEO73" s="0"/>
      <c r="TEP73" s="0"/>
      <c r="TEQ73" s="0"/>
      <c r="TER73" s="0"/>
      <c r="TES73" s="0"/>
      <c r="TET73" s="0"/>
      <c r="TEU73" s="0"/>
      <c r="TEV73" s="0"/>
      <c r="TEW73" s="0"/>
      <c r="TEX73" s="0"/>
      <c r="TEY73" s="0"/>
      <c r="TEZ73" s="0"/>
      <c r="TFA73" s="0"/>
      <c r="TFB73" s="0"/>
      <c r="TFC73" s="0"/>
      <c r="TFD73" s="0"/>
      <c r="TFE73" s="0"/>
      <c r="TFF73" s="0"/>
      <c r="TFG73" s="0"/>
      <c r="TFH73" s="0"/>
      <c r="TFI73" s="0"/>
      <c r="TFJ73" s="0"/>
      <c r="TFK73" s="0"/>
      <c r="TFL73" s="0"/>
      <c r="TFM73" s="0"/>
      <c r="TFN73" s="0"/>
      <c r="TFO73" s="0"/>
      <c r="TFP73" s="0"/>
      <c r="TFQ73" s="0"/>
      <c r="TFR73" s="0"/>
      <c r="TFS73" s="0"/>
      <c r="TFT73" s="0"/>
      <c r="TFU73" s="0"/>
      <c r="TFV73" s="0"/>
      <c r="TFW73" s="0"/>
      <c r="TFX73" s="0"/>
      <c r="TFY73" s="0"/>
      <c r="TFZ73" s="0"/>
      <c r="TGA73" s="0"/>
      <c r="TGB73" s="0"/>
      <c r="TGC73" s="0"/>
      <c r="TGD73" s="0"/>
      <c r="TGE73" s="0"/>
      <c r="TGF73" s="0"/>
      <c r="TGG73" s="0"/>
      <c r="TGH73" s="0"/>
      <c r="TGI73" s="0"/>
      <c r="TGJ73" s="0"/>
      <c r="TGK73" s="0"/>
      <c r="TGL73" s="0"/>
      <c r="TGM73" s="0"/>
      <c r="TGN73" s="0"/>
      <c r="TGO73" s="0"/>
      <c r="TGP73" s="0"/>
      <c r="TGQ73" s="0"/>
      <c r="TGR73" s="0"/>
      <c r="TGS73" s="0"/>
      <c r="TGT73" s="0"/>
      <c r="TGU73" s="0"/>
      <c r="TGV73" s="0"/>
      <c r="TGW73" s="0"/>
      <c r="TGX73" s="0"/>
      <c r="TGY73" s="0"/>
      <c r="TGZ73" s="0"/>
      <c r="THA73" s="0"/>
      <c r="THB73" s="0"/>
      <c r="THC73" s="0"/>
      <c r="THD73" s="0"/>
      <c r="THE73" s="0"/>
      <c r="THF73" s="0"/>
      <c r="THG73" s="0"/>
      <c r="THH73" s="0"/>
      <c r="THI73" s="0"/>
      <c r="THJ73" s="0"/>
      <c r="THK73" s="0"/>
      <c r="THL73" s="0"/>
      <c r="THM73" s="0"/>
      <c r="THN73" s="0"/>
      <c r="THO73" s="0"/>
      <c r="THP73" s="0"/>
      <c r="THQ73" s="0"/>
      <c r="THR73" s="0"/>
      <c r="THS73" s="0"/>
      <c r="THT73" s="0"/>
      <c r="THU73" s="0"/>
      <c r="THV73" s="0"/>
      <c r="THW73" s="0"/>
      <c r="THX73" s="0"/>
      <c r="THY73" s="0"/>
      <c r="THZ73" s="0"/>
      <c r="TIA73" s="0"/>
      <c r="TIB73" s="0"/>
      <c r="TIC73" s="0"/>
      <c r="TID73" s="0"/>
      <c r="TIE73" s="0"/>
      <c r="TIF73" s="0"/>
      <c r="TIG73" s="0"/>
      <c r="TIH73" s="0"/>
      <c r="TII73" s="0"/>
      <c r="TIJ73" s="0"/>
      <c r="TIK73" s="0"/>
      <c r="TIL73" s="0"/>
      <c r="TIM73" s="0"/>
      <c r="TIN73" s="0"/>
      <c r="TIO73" s="0"/>
      <c r="TIP73" s="0"/>
      <c r="TIQ73" s="0"/>
      <c r="TIR73" s="0"/>
      <c r="TIS73" s="0"/>
      <c r="TIT73" s="0"/>
      <c r="TIU73" s="0"/>
      <c r="TIV73" s="0"/>
      <c r="TIW73" s="0"/>
      <c r="TIX73" s="0"/>
      <c r="TIY73" s="0"/>
      <c r="TIZ73" s="0"/>
      <c r="TJA73" s="0"/>
      <c r="TJB73" s="0"/>
      <c r="TJC73" s="0"/>
      <c r="TJD73" s="0"/>
      <c r="TJE73" s="0"/>
      <c r="TJF73" s="0"/>
      <c r="TJG73" s="0"/>
      <c r="TJH73" s="0"/>
      <c r="TJI73" s="0"/>
      <c r="TJJ73" s="0"/>
      <c r="TJK73" s="0"/>
      <c r="TJL73" s="0"/>
      <c r="TJM73" s="0"/>
      <c r="TJN73" s="0"/>
      <c r="TJO73" s="0"/>
      <c r="TJP73" s="0"/>
      <c r="TJQ73" s="0"/>
      <c r="TJR73" s="0"/>
      <c r="TJS73" s="0"/>
      <c r="TJT73" s="0"/>
      <c r="TJU73" s="0"/>
      <c r="TJV73" s="0"/>
      <c r="TJW73" s="0"/>
      <c r="TJX73" s="0"/>
      <c r="TJY73" s="0"/>
      <c r="TJZ73" s="0"/>
      <c r="TKA73" s="0"/>
      <c r="TKB73" s="0"/>
      <c r="TKC73" s="0"/>
      <c r="TKD73" s="0"/>
      <c r="TKE73" s="0"/>
      <c r="TKF73" s="0"/>
      <c r="TKG73" s="0"/>
      <c r="TKH73" s="0"/>
      <c r="TKI73" s="0"/>
      <c r="TKJ73" s="0"/>
      <c r="TKK73" s="0"/>
      <c r="TKL73" s="0"/>
      <c r="TKM73" s="0"/>
      <c r="TKN73" s="0"/>
      <c r="TKO73" s="0"/>
      <c r="TKP73" s="0"/>
      <c r="TKQ73" s="0"/>
      <c r="TKR73" s="0"/>
      <c r="TKS73" s="0"/>
      <c r="TKT73" s="0"/>
      <c r="TKU73" s="0"/>
      <c r="TKV73" s="0"/>
      <c r="TKW73" s="0"/>
      <c r="TKX73" s="0"/>
      <c r="TKY73" s="0"/>
      <c r="TKZ73" s="0"/>
      <c r="TLA73" s="0"/>
      <c r="TLB73" s="0"/>
      <c r="TLC73" s="0"/>
      <c r="TLD73" s="0"/>
      <c r="TLE73" s="0"/>
      <c r="TLF73" s="0"/>
      <c r="TLG73" s="0"/>
      <c r="TLH73" s="0"/>
      <c r="TLI73" s="0"/>
      <c r="TLJ73" s="0"/>
      <c r="TLK73" s="0"/>
      <c r="TLL73" s="0"/>
      <c r="TLM73" s="0"/>
      <c r="TLN73" s="0"/>
      <c r="TLO73" s="0"/>
      <c r="TLP73" s="0"/>
      <c r="TLQ73" s="0"/>
      <c r="TLR73" s="0"/>
      <c r="TLS73" s="0"/>
      <c r="TLT73" s="0"/>
      <c r="TLU73" s="0"/>
      <c r="TLV73" s="0"/>
      <c r="TLW73" s="0"/>
      <c r="TLX73" s="0"/>
      <c r="TLY73" s="0"/>
      <c r="TLZ73" s="0"/>
      <c r="TMA73" s="0"/>
      <c r="TMB73" s="0"/>
      <c r="TMC73" s="0"/>
      <c r="TMD73" s="0"/>
      <c r="TME73" s="0"/>
      <c r="TMF73" s="0"/>
      <c r="TMG73" s="0"/>
      <c r="TMH73" s="0"/>
      <c r="TMI73" s="0"/>
      <c r="TMJ73" s="0"/>
      <c r="TMK73" s="0"/>
      <c r="TML73" s="0"/>
      <c r="TMM73" s="0"/>
      <c r="TMN73" s="0"/>
      <c r="TMO73" s="0"/>
      <c r="TMP73" s="0"/>
      <c r="TMQ73" s="0"/>
      <c r="TMR73" s="0"/>
      <c r="TMS73" s="0"/>
      <c r="TMT73" s="0"/>
      <c r="TMU73" s="0"/>
      <c r="TMV73" s="0"/>
      <c r="TMW73" s="0"/>
      <c r="TMX73" s="0"/>
      <c r="TMY73" s="0"/>
      <c r="TMZ73" s="0"/>
      <c r="TNA73" s="0"/>
      <c r="TNB73" s="0"/>
      <c r="TNC73" s="0"/>
      <c r="TND73" s="0"/>
      <c r="TNE73" s="0"/>
      <c r="TNF73" s="0"/>
      <c r="TNG73" s="0"/>
      <c r="TNH73" s="0"/>
      <c r="TNI73" s="0"/>
      <c r="TNJ73" s="0"/>
      <c r="TNK73" s="0"/>
      <c r="TNL73" s="0"/>
      <c r="TNM73" s="0"/>
      <c r="TNN73" s="0"/>
      <c r="TNO73" s="0"/>
      <c r="TNP73" s="0"/>
      <c r="TNQ73" s="0"/>
      <c r="TNR73" s="0"/>
      <c r="TNS73" s="0"/>
      <c r="TNT73" s="0"/>
      <c r="TNU73" s="0"/>
      <c r="TNV73" s="0"/>
      <c r="TNW73" s="0"/>
      <c r="TNX73" s="0"/>
      <c r="TNY73" s="0"/>
      <c r="TNZ73" s="0"/>
      <c r="TOA73" s="0"/>
      <c r="TOB73" s="0"/>
      <c r="TOC73" s="0"/>
      <c r="TOD73" s="0"/>
      <c r="TOE73" s="0"/>
      <c r="TOF73" s="0"/>
      <c r="TOG73" s="0"/>
      <c r="TOH73" s="0"/>
      <c r="TOI73" s="0"/>
      <c r="TOJ73" s="0"/>
      <c r="TOK73" s="0"/>
      <c r="TOL73" s="0"/>
      <c r="TOM73" s="0"/>
      <c r="TON73" s="0"/>
      <c r="TOO73" s="0"/>
      <c r="TOP73" s="0"/>
      <c r="TOQ73" s="0"/>
      <c r="TOR73" s="0"/>
      <c r="TOS73" s="0"/>
      <c r="TOT73" s="0"/>
      <c r="TOU73" s="0"/>
      <c r="TOV73" s="0"/>
      <c r="TOW73" s="0"/>
      <c r="TOX73" s="0"/>
      <c r="TOY73" s="0"/>
      <c r="TOZ73" s="0"/>
      <c r="TPA73" s="0"/>
      <c r="TPB73" s="0"/>
      <c r="TPC73" s="0"/>
      <c r="TPD73" s="0"/>
      <c r="TPE73" s="0"/>
      <c r="TPF73" s="0"/>
      <c r="TPG73" s="0"/>
      <c r="TPH73" s="0"/>
      <c r="TPI73" s="0"/>
      <c r="TPJ73" s="0"/>
      <c r="TPK73" s="0"/>
      <c r="TPL73" s="0"/>
      <c r="TPM73" s="0"/>
      <c r="TPN73" s="0"/>
      <c r="TPO73" s="0"/>
      <c r="TPP73" s="0"/>
      <c r="TPQ73" s="0"/>
      <c r="TPR73" s="0"/>
      <c r="TPS73" s="0"/>
      <c r="TPT73" s="0"/>
      <c r="TPU73" s="0"/>
      <c r="TPV73" s="0"/>
      <c r="TPW73" s="0"/>
      <c r="TPX73" s="0"/>
      <c r="TPY73" s="0"/>
      <c r="TPZ73" s="0"/>
      <c r="TQA73" s="0"/>
      <c r="TQB73" s="0"/>
      <c r="TQC73" s="0"/>
      <c r="TQD73" s="0"/>
      <c r="TQE73" s="0"/>
      <c r="TQF73" s="0"/>
      <c r="TQG73" s="0"/>
      <c r="TQH73" s="0"/>
      <c r="TQI73" s="0"/>
      <c r="TQJ73" s="0"/>
      <c r="TQK73" s="0"/>
      <c r="TQL73" s="0"/>
      <c r="TQM73" s="0"/>
      <c r="TQN73" s="0"/>
      <c r="TQO73" s="0"/>
      <c r="TQP73" s="0"/>
      <c r="TQQ73" s="0"/>
      <c r="TQR73" s="0"/>
      <c r="TQS73" s="0"/>
      <c r="TQT73" s="0"/>
      <c r="TQU73" s="0"/>
      <c r="TQV73" s="0"/>
      <c r="TQW73" s="0"/>
      <c r="TQX73" s="0"/>
      <c r="TQY73" s="0"/>
      <c r="TQZ73" s="0"/>
      <c r="TRA73" s="0"/>
      <c r="TRB73" s="0"/>
      <c r="TRC73" s="0"/>
      <c r="TRD73" s="0"/>
      <c r="TRE73" s="0"/>
      <c r="TRF73" s="0"/>
      <c r="TRG73" s="0"/>
      <c r="TRH73" s="0"/>
      <c r="TRI73" s="0"/>
      <c r="TRJ73" s="0"/>
      <c r="TRK73" s="0"/>
      <c r="TRL73" s="0"/>
      <c r="TRM73" s="0"/>
      <c r="TRN73" s="0"/>
      <c r="TRO73" s="0"/>
      <c r="TRP73" s="0"/>
      <c r="TRQ73" s="0"/>
      <c r="TRR73" s="0"/>
      <c r="TRS73" s="0"/>
      <c r="TRT73" s="0"/>
      <c r="TRU73" s="0"/>
      <c r="TRV73" s="0"/>
      <c r="TRW73" s="0"/>
      <c r="TRX73" s="0"/>
      <c r="TRY73" s="0"/>
      <c r="TRZ73" s="0"/>
      <c r="TSA73" s="0"/>
      <c r="TSB73" s="0"/>
      <c r="TSC73" s="0"/>
      <c r="TSD73" s="0"/>
      <c r="TSE73" s="0"/>
      <c r="TSF73" s="0"/>
      <c r="TSG73" s="0"/>
      <c r="TSH73" s="0"/>
      <c r="TSI73" s="0"/>
      <c r="TSJ73" s="0"/>
      <c r="TSK73" s="0"/>
      <c r="TSL73" s="0"/>
      <c r="TSM73" s="0"/>
      <c r="TSN73" s="0"/>
      <c r="TSO73" s="0"/>
      <c r="TSP73" s="0"/>
      <c r="TSQ73" s="0"/>
      <c r="TSR73" s="0"/>
      <c r="TSS73" s="0"/>
      <c r="TST73" s="0"/>
      <c r="TSU73" s="0"/>
      <c r="TSV73" s="0"/>
      <c r="TSW73" s="0"/>
      <c r="TSX73" s="0"/>
      <c r="TSY73" s="0"/>
      <c r="TSZ73" s="0"/>
      <c r="TTA73" s="0"/>
      <c r="TTB73" s="0"/>
      <c r="TTC73" s="0"/>
      <c r="TTD73" s="0"/>
      <c r="TTE73" s="0"/>
      <c r="TTF73" s="0"/>
      <c r="TTG73" s="0"/>
      <c r="TTH73" s="0"/>
      <c r="TTI73" s="0"/>
      <c r="TTJ73" s="0"/>
      <c r="TTK73" s="0"/>
      <c r="TTL73" s="0"/>
      <c r="TTM73" s="0"/>
      <c r="TTN73" s="0"/>
      <c r="TTO73" s="0"/>
      <c r="TTP73" s="0"/>
      <c r="TTQ73" s="0"/>
      <c r="TTR73" s="0"/>
      <c r="TTS73" s="0"/>
      <c r="TTT73" s="0"/>
      <c r="TTU73" s="0"/>
      <c r="TTV73" s="0"/>
      <c r="TTW73" s="0"/>
      <c r="TTX73" s="0"/>
      <c r="TTY73" s="0"/>
      <c r="TTZ73" s="0"/>
      <c r="TUA73" s="0"/>
      <c r="TUB73" s="0"/>
      <c r="TUC73" s="0"/>
      <c r="TUD73" s="0"/>
      <c r="TUE73" s="0"/>
      <c r="TUF73" s="0"/>
      <c r="TUG73" s="0"/>
      <c r="TUH73" s="0"/>
      <c r="TUI73" s="0"/>
      <c r="TUJ73" s="0"/>
      <c r="TUK73" s="0"/>
      <c r="TUL73" s="0"/>
      <c r="TUM73" s="0"/>
      <c r="TUN73" s="0"/>
      <c r="TUO73" s="0"/>
      <c r="TUP73" s="0"/>
      <c r="TUQ73" s="0"/>
      <c r="TUR73" s="0"/>
      <c r="TUS73" s="0"/>
      <c r="TUT73" s="0"/>
      <c r="TUU73" s="0"/>
      <c r="TUV73" s="0"/>
      <c r="TUW73" s="0"/>
      <c r="TUX73" s="0"/>
      <c r="TUY73" s="0"/>
      <c r="TUZ73" s="0"/>
      <c r="TVA73" s="0"/>
      <c r="TVB73" s="0"/>
      <c r="TVC73" s="0"/>
      <c r="TVD73" s="0"/>
      <c r="TVE73" s="0"/>
      <c r="TVF73" s="0"/>
      <c r="TVG73" s="0"/>
      <c r="TVH73" s="0"/>
      <c r="TVI73" s="0"/>
      <c r="TVJ73" s="0"/>
      <c r="TVK73" s="0"/>
      <c r="TVL73" s="0"/>
      <c r="TVM73" s="0"/>
      <c r="TVN73" s="0"/>
      <c r="TVO73" s="0"/>
      <c r="TVP73" s="0"/>
      <c r="TVQ73" s="0"/>
      <c r="TVR73" s="0"/>
      <c r="TVS73" s="0"/>
      <c r="TVT73" s="0"/>
      <c r="TVU73" s="0"/>
      <c r="TVV73" s="0"/>
      <c r="TVW73" s="0"/>
      <c r="TVX73" s="0"/>
      <c r="TVY73" s="0"/>
      <c r="TVZ73" s="0"/>
      <c r="TWA73" s="0"/>
      <c r="TWB73" s="0"/>
      <c r="TWC73" s="0"/>
      <c r="TWD73" s="0"/>
      <c r="TWE73" s="0"/>
      <c r="TWF73" s="0"/>
      <c r="TWG73" s="0"/>
      <c r="TWH73" s="0"/>
      <c r="TWI73" s="0"/>
      <c r="TWJ73" s="0"/>
      <c r="TWK73" s="0"/>
      <c r="TWL73" s="0"/>
      <c r="TWM73" s="0"/>
      <c r="TWN73" s="0"/>
      <c r="TWO73" s="0"/>
      <c r="TWP73" s="0"/>
      <c r="TWQ73" s="0"/>
      <c r="TWR73" s="0"/>
      <c r="TWS73" s="0"/>
      <c r="TWT73" s="0"/>
      <c r="TWU73" s="0"/>
      <c r="TWV73" s="0"/>
      <c r="TWW73" s="0"/>
      <c r="TWX73" s="0"/>
      <c r="TWY73" s="0"/>
      <c r="TWZ73" s="0"/>
      <c r="TXA73" s="0"/>
      <c r="TXB73" s="0"/>
      <c r="TXC73" s="0"/>
      <c r="TXD73" s="0"/>
      <c r="TXE73" s="0"/>
      <c r="TXF73" s="0"/>
      <c r="TXG73" s="0"/>
      <c r="TXH73" s="0"/>
      <c r="TXI73" s="0"/>
      <c r="TXJ73" s="0"/>
      <c r="TXK73" s="0"/>
      <c r="TXL73" s="0"/>
      <c r="TXM73" s="0"/>
      <c r="TXN73" s="0"/>
      <c r="TXO73" s="0"/>
      <c r="TXP73" s="0"/>
      <c r="TXQ73" s="0"/>
      <c r="TXR73" s="0"/>
      <c r="TXS73" s="0"/>
      <c r="TXT73" s="0"/>
      <c r="TXU73" s="0"/>
      <c r="TXV73" s="0"/>
      <c r="TXW73" s="0"/>
      <c r="TXX73" s="0"/>
      <c r="TXY73" s="0"/>
      <c r="TXZ73" s="0"/>
      <c r="TYA73" s="0"/>
      <c r="TYB73" s="0"/>
      <c r="TYC73" s="0"/>
      <c r="TYD73" s="0"/>
      <c r="TYE73" s="0"/>
      <c r="TYF73" s="0"/>
      <c r="TYG73" s="0"/>
      <c r="TYH73" s="0"/>
      <c r="TYI73" s="0"/>
      <c r="TYJ73" s="0"/>
      <c r="TYK73" s="0"/>
      <c r="TYL73" s="0"/>
      <c r="TYM73" s="0"/>
      <c r="TYN73" s="0"/>
      <c r="TYO73" s="0"/>
      <c r="TYP73" s="0"/>
      <c r="TYQ73" s="0"/>
      <c r="TYR73" s="0"/>
      <c r="TYS73" s="0"/>
      <c r="TYT73" s="0"/>
      <c r="TYU73" s="0"/>
      <c r="TYV73" s="0"/>
      <c r="TYW73" s="0"/>
      <c r="TYX73" s="0"/>
      <c r="TYY73" s="0"/>
      <c r="TYZ73" s="0"/>
      <c r="TZA73" s="0"/>
      <c r="TZB73" s="0"/>
      <c r="TZC73" s="0"/>
      <c r="TZD73" s="0"/>
      <c r="TZE73" s="0"/>
      <c r="TZF73" s="0"/>
      <c r="TZG73" s="0"/>
      <c r="TZH73" s="0"/>
      <c r="TZI73" s="0"/>
      <c r="TZJ73" s="0"/>
      <c r="TZK73" s="0"/>
      <c r="TZL73" s="0"/>
      <c r="TZM73" s="0"/>
      <c r="TZN73" s="0"/>
      <c r="TZO73" s="0"/>
      <c r="TZP73" s="0"/>
      <c r="TZQ73" s="0"/>
      <c r="TZR73" s="0"/>
      <c r="TZS73" s="0"/>
      <c r="TZT73" s="0"/>
      <c r="TZU73" s="0"/>
      <c r="TZV73" s="0"/>
      <c r="TZW73" s="0"/>
      <c r="TZX73" s="0"/>
      <c r="TZY73" s="0"/>
      <c r="TZZ73" s="0"/>
      <c r="UAA73" s="0"/>
      <c r="UAB73" s="0"/>
      <c r="UAC73" s="0"/>
      <c r="UAD73" s="0"/>
      <c r="UAE73" s="0"/>
      <c r="UAF73" s="0"/>
      <c r="UAG73" s="0"/>
      <c r="UAH73" s="0"/>
      <c r="UAI73" s="0"/>
      <c r="UAJ73" s="0"/>
      <c r="UAK73" s="0"/>
      <c r="UAL73" s="0"/>
      <c r="UAM73" s="0"/>
      <c r="UAN73" s="0"/>
      <c r="UAO73" s="0"/>
      <c r="UAP73" s="0"/>
      <c r="UAQ73" s="0"/>
      <c r="UAR73" s="0"/>
      <c r="UAS73" s="0"/>
      <c r="UAT73" s="0"/>
      <c r="UAU73" s="0"/>
      <c r="UAV73" s="0"/>
      <c r="UAW73" s="0"/>
      <c r="UAX73" s="0"/>
      <c r="UAY73" s="0"/>
      <c r="UAZ73" s="0"/>
      <c r="UBA73" s="0"/>
      <c r="UBB73" s="0"/>
      <c r="UBC73" s="0"/>
      <c r="UBD73" s="0"/>
      <c r="UBE73" s="0"/>
      <c r="UBF73" s="0"/>
      <c r="UBG73" s="0"/>
      <c r="UBH73" s="0"/>
      <c r="UBI73" s="0"/>
      <c r="UBJ73" s="0"/>
      <c r="UBK73" s="0"/>
      <c r="UBL73" s="0"/>
      <c r="UBM73" s="0"/>
      <c r="UBN73" s="0"/>
      <c r="UBO73" s="0"/>
      <c r="UBP73" s="0"/>
      <c r="UBQ73" s="0"/>
      <c r="UBR73" s="0"/>
      <c r="UBS73" s="0"/>
      <c r="UBT73" s="0"/>
      <c r="UBU73" s="0"/>
      <c r="UBV73" s="0"/>
      <c r="UBW73" s="0"/>
      <c r="UBX73" s="0"/>
      <c r="UBY73" s="0"/>
      <c r="UBZ73" s="0"/>
      <c r="UCA73" s="0"/>
      <c r="UCB73" s="0"/>
      <c r="UCC73" s="0"/>
      <c r="UCD73" s="0"/>
      <c r="UCE73" s="0"/>
      <c r="UCF73" s="0"/>
      <c r="UCG73" s="0"/>
      <c r="UCH73" s="0"/>
      <c r="UCI73" s="0"/>
      <c r="UCJ73" s="0"/>
      <c r="UCK73" s="0"/>
      <c r="UCL73" s="0"/>
      <c r="UCM73" s="0"/>
      <c r="UCN73" s="0"/>
      <c r="UCO73" s="0"/>
      <c r="UCP73" s="0"/>
      <c r="UCQ73" s="0"/>
      <c r="UCR73" s="0"/>
      <c r="UCS73" s="0"/>
      <c r="UCT73" s="0"/>
      <c r="UCU73" s="0"/>
      <c r="UCV73" s="0"/>
      <c r="UCW73" s="0"/>
      <c r="UCX73" s="0"/>
      <c r="UCY73" s="0"/>
      <c r="UCZ73" s="0"/>
      <c r="UDA73" s="0"/>
      <c r="UDB73" s="0"/>
      <c r="UDC73" s="0"/>
      <c r="UDD73" s="0"/>
      <c r="UDE73" s="0"/>
      <c r="UDF73" s="0"/>
      <c r="UDG73" s="0"/>
      <c r="UDH73" s="0"/>
      <c r="UDI73" s="0"/>
      <c r="UDJ73" s="0"/>
      <c r="UDK73" s="0"/>
      <c r="UDL73" s="0"/>
      <c r="UDM73" s="0"/>
      <c r="UDN73" s="0"/>
      <c r="UDO73" s="0"/>
      <c r="UDP73" s="0"/>
      <c r="UDQ73" s="0"/>
      <c r="UDR73" s="0"/>
      <c r="UDS73" s="0"/>
      <c r="UDT73" s="0"/>
      <c r="UDU73" s="0"/>
      <c r="UDV73" s="0"/>
      <c r="UDW73" s="0"/>
      <c r="UDX73" s="0"/>
      <c r="UDY73" s="0"/>
      <c r="UDZ73" s="0"/>
      <c r="UEA73" s="0"/>
      <c r="UEB73" s="0"/>
      <c r="UEC73" s="0"/>
      <c r="UED73" s="0"/>
      <c r="UEE73" s="0"/>
      <c r="UEF73" s="0"/>
      <c r="UEG73" s="0"/>
      <c r="UEH73" s="0"/>
      <c r="UEI73" s="0"/>
      <c r="UEJ73" s="0"/>
      <c r="UEK73" s="0"/>
      <c r="UEL73" s="0"/>
      <c r="UEM73" s="0"/>
      <c r="UEN73" s="0"/>
      <c r="UEO73" s="0"/>
      <c r="UEP73" s="0"/>
      <c r="UEQ73" s="0"/>
      <c r="UER73" s="0"/>
      <c r="UES73" s="0"/>
      <c r="UET73" s="0"/>
      <c r="UEU73" s="0"/>
      <c r="UEV73" s="0"/>
      <c r="UEW73" s="0"/>
      <c r="UEX73" s="0"/>
      <c r="UEY73" s="0"/>
      <c r="UEZ73" s="0"/>
      <c r="UFA73" s="0"/>
      <c r="UFB73" s="0"/>
      <c r="UFC73" s="0"/>
      <c r="UFD73" s="0"/>
      <c r="UFE73" s="0"/>
      <c r="UFF73" s="0"/>
      <c r="UFG73" s="0"/>
      <c r="UFH73" s="0"/>
      <c r="UFI73" s="0"/>
      <c r="UFJ73" s="0"/>
      <c r="UFK73" s="0"/>
      <c r="UFL73" s="0"/>
      <c r="UFM73" s="0"/>
      <c r="UFN73" s="0"/>
      <c r="UFO73" s="0"/>
      <c r="UFP73" s="0"/>
      <c r="UFQ73" s="0"/>
      <c r="UFR73" s="0"/>
      <c r="UFS73" s="0"/>
      <c r="UFT73" s="0"/>
      <c r="UFU73" s="0"/>
      <c r="UFV73" s="0"/>
      <c r="UFW73" s="0"/>
      <c r="UFX73" s="0"/>
      <c r="UFY73" s="0"/>
      <c r="UFZ73" s="0"/>
      <c r="UGA73" s="0"/>
      <c r="UGB73" s="0"/>
      <c r="UGC73" s="0"/>
      <c r="UGD73" s="0"/>
      <c r="UGE73" s="0"/>
      <c r="UGF73" s="0"/>
      <c r="UGG73" s="0"/>
      <c r="UGH73" s="0"/>
      <c r="UGI73" s="0"/>
      <c r="UGJ73" s="0"/>
      <c r="UGK73" s="0"/>
      <c r="UGL73" s="0"/>
      <c r="UGM73" s="0"/>
      <c r="UGN73" s="0"/>
      <c r="UGO73" s="0"/>
      <c r="UGP73" s="0"/>
      <c r="UGQ73" s="0"/>
      <c r="UGR73" s="0"/>
      <c r="UGS73" s="0"/>
      <c r="UGT73" s="0"/>
      <c r="UGU73" s="0"/>
      <c r="UGV73" s="0"/>
      <c r="UGW73" s="0"/>
      <c r="UGX73" s="0"/>
      <c r="UGY73" s="0"/>
      <c r="UGZ73" s="0"/>
      <c r="UHA73" s="0"/>
      <c r="UHB73" s="0"/>
      <c r="UHC73" s="0"/>
      <c r="UHD73" s="0"/>
      <c r="UHE73" s="0"/>
      <c r="UHF73" s="0"/>
      <c r="UHG73" s="0"/>
      <c r="UHH73" s="0"/>
      <c r="UHI73" s="0"/>
      <c r="UHJ73" s="0"/>
      <c r="UHK73" s="0"/>
      <c r="UHL73" s="0"/>
      <c r="UHM73" s="0"/>
      <c r="UHN73" s="0"/>
      <c r="UHO73" s="0"/>
      <c r="UHP73" s="0"/>
      <c r="UHQ73" s="0"/>
      <c r="UHR73" s="0"/>
      <c r="UHS73" s="0"/>
      <c r="UHT73" s="0"/>
      <c r="UHU73" s="0"/>
      <c r="UHV73" s="0"/>
      <c r="UHW73" s="0"/>
      <c r="UHX73" s="0"/>
      <c r="UHY73" s="0"/>
      <c r="UHZ73" s="0"/>
      <c r="UIA73" s="0"/>
      <c r="UIB73" s="0"/>
      <c r="UIC73" s="0"/>
      <c r="UID73" s="0"/>
      <c r="UIE73" s="0"/>
      <c r="UIF73" s="0"/>
      <c r="UIG73" s="0"/>
      <c r="UIH73" s="0"/>
      <c r="UII73" s="0"/>
      <c r="UIJ73" s="0"/>
      <c r="UIK73" s="0"/>
      <c r="UIL73" s="0"/>
      <c r="UIM73" s="0"/>
      <c r="UIN73" s="0"/>
      <c r="UIO73" s="0"/>
      <c r="UIP73" s="0"/>
      <c r="UIQ73" s="0"/>
      <c r="UIR73" s="0"/>
      <c r="UIS73" s="0"/>
      <c r="UIT73" s="0"/>
      <c r="UIU73" s="0"/>
      <c r="UIV73" s="0"/>
      <c r="UIW73" s="0"/>
      <c r="UIX73" s="0"/>
      <c r="UIY73" s="0"/>
      <c r="UIZ73" s="0"/>
      <c r="UJA73" s="0"/>
      <c r="UJB73" s="0"/>
      <c r="UJC73" s="0"/>
      <c r="UJD73" s="0"/>
      <c r="UJE73" s="0"/>
      <c r="UJF73" s="0"/>
      <c r="UJG73" s="0"/>
      <c r="UJH73" s="0"/>
      <c r="UJI73" s="0"/>
      <c r="UJJ73" s="0"/>
      <c r="UJK73" s="0"/>
      <c r="UJL73" s="0"/>
      <c r="UJM73" s="0"/>
      <c r="UJN73" s="0"/>
      <c r="UJO73" s="0"/>
      <c r="UJP73" s="0"/>
      <c r="UJQ73" s="0"/>
      <c r="UJR73" s="0"/>
      <c r="UJS73" s="0"/>
      <c r="UJT73" s="0"/>
      <c r="UJU73" s="0"/>
      <c r="UJV73" s="0"/>
      <c r="UJW73" s="0"/>
      <c r="UJX73" s="0"/>
      <c r="UJY73" s="0"/>
      <c r="UJZ73" s="0"/>
      <c r="UKA73" s="0"/>
      <c r="UKB73" s="0"/>
      <c r="UKC73" s="0"/>
      <c r="UKD73" s="0"/>
      <c r="UKE73" s="0"/>
      <c r="UKF73" s="0"/>
      <c r="UKG73" s="0"/>
      <c r="UKH73" s="0"/>
      <c r="UKI73" s="0"/>
      <c r="UKJ73" s="0"/>
      <c r="UKK73" s="0"/>
      <c r="UKL73" s="0"/>
      <c r="UKM73" s="0"/>
      <c r="UKN73" s="0"/>
      <c r="UKO73" s="0"/>
      <c r="UKP73" s="0"/>
      <c r="UKQ73" s="0"/>
      <c r="UKR73" s="0"/>
      <c r="UKS73" s="0"/>
      <c r="UKT73" s="0"/>
      <c r="UKU73" s="0"/>
      <c r="UKV73" s="0"/>
      <c r="UKW73" s="0"/>
      <c r="UKX73" s="0"/>
      <c r="UKY73" s="0"/>
      <c r="UKZ73" s="0"/>
      <c r="ULA73" s="0"/>
      <c r="ULB73" s="0"/>
      <c r="ULC73" s="0"/>
      <c r="ULD73" s="0"/>
      <c r="ULE73" s="0"/>
      <c r="ULF73" s="0"/>
      <c r="ULG73" s="0"/>
      <c r="ULH73" s="0"/>
      <c r="ULI73" s="0"/>
      <c r="ULJ73" s="0"/>
      <c r="ULK73" s="0"/>
      <c r="ULL73" s="0"/>
      <c r="ULM73" s="0"/>
      <c r="ULN73" s="0"/>
      <c r="ULO73" s="0"/>
      <c r="ULP73" s="0"/>
      <c r="ULQ73" s="0"/>
      <c r="ULR73" s="0"/>
      <c r="ULS73" s="0"/>
      <c r="ULT73" s="0"/>
      <c r="ULU73" s="0"/>
      <c r="ULV73" s="0"/>
      <c r="ULW73" s="0"/>
      <c r="ULX73" s="0"/>
      <c r="ULY73" s="0"/>
      <c r="ULZ73" s="0"/>
      <c r="UMA73" s="0"/>
      <c r="UMB73" s="0"/>
      <c r="UMC73" s="0"/>
      <c r="UMD73" s="0"/>
      <c r="UME73" s="0"/>
      <c r="UMF73" s="0"/>
      <c r="UMG73" s="0"/>
      <c r="UMH73" s="0"/>
      <c r="UMI73" s="0"/>
      <c r="UMJ73" s="0"/>
      <c r="UMK73" s="0"/>
      <c r="UML73" s="0"/>
      <c r="UMM73" s="0"/>
      <c r="UMN73" s="0"/>
      <c r="UMO73" s="0"/>
      <c r="UMP73" s="0"/>
      <c r="UMQ73" s="0"/>
      <c r="UMR73" s="0"/>
      <c r="UMS73" s="0"/>
      <c r="UMT73" s="0"/>
      <c r="UMU73" s="0"/>
      <c r="UMV73" s="0"/>
      <c r="UMW73" s="0"/>
      <c r="UMX73" s="0"/>
      <c r="UMY73" s="0"/>
      <c r="UMZ73" s="0"/>
      <c r="UNA73" s="0"/>
      <c r="UNB73" s="0"/>
      <c r="UNC73" s="0"/>
      <c r="UND73" s="0"/>
      <c r="UNE73" s="0"/>
      <c r="UNF73" s="0"/>
      <c r="UNG73" s="0"/>
      <c r="UNH73" s="0"/>
      <c r="UNI73" s="0"/>
      <c r="UNJ73" s="0"/>
      <c r="UNK73" s="0"/>
      <c r="UNL73" s="0"/>
      <c r="UNM73" s="0"/>
      <c r="UNN73" s="0"/>
      <c r="UNO73" s="0"/>
      <c r="UNP73" s="0"/>
      <c r="UNQ73" s="0"/>
      <c r="UNR73" s="0"/>
      <c r="UNS73" s="0"/>
      <c r="UNT73" s="0"/>
      <c r="UNU73" s="0"/>
      <c r="UNV73" s="0"/>
      <c r="UNW73" s="0"/>
      <c r="UNX73" s="0"/>
      <c r="UNY73" s="0"/>
      <c r="UNZ73" s="0"/>
      <c r="UOA73" s="0"/>
      <c r="UOB73" s="0"/>
      <c r="UOC73" s="0"/>
      <c r="UOD73" s="0"/>
      <c r="UOE73" s="0"/>
      <c r="UOF73" s="0"/>
      <c r="UOG73" s="0"/>
      <c r="UOH73" s="0"/>
      <c r="UOI73" s="0"/>
      <c r="UOJ73" s="0"/>
      <c r="UOK73" s="0"/>
      <c r="UOL73" s="0"/>
      <c r="UOM73" s="0"/>
      <c r="UON73" s="0"/>
      <c r="UOO73" s="0"/>
      <c r="UOP73" s="0"/>
      <c r="UOQ73" s="0"/>
      <c r="UOR73" s="0"/>
      <c r="UOS73" s="0"/>
      <c r="UOT73" s="0"/>
      <c r="UOU73" s="0"/>
      <c r="UOV73" s="0"/>
      <c r="UOW73" s="0"/>
      <c r="UOX73" s="0"/>
      <c r="UOY73" s="0"/>
      <c r="UOZ73" s="0"/>
      <c r="UPA73" s="0"/>
      <c r="UPB73" s="0"/>
      <c r="UPC73" s="0"/>
      <c r="UPD73" s="0"/>
      <c r="UPE73" s="0"/>
      <c r="UPF73" s="0"/>
      <c r="UPG73" s="0"/>
      <c r="UPH73" s="0"/>
      <c r="UPI73" s="0"/>
      <c r="UPJ73" s="0"/>
      <c r="UPK73" s="0"/>
      <c r="UPL73" s="0"/>
      <c r="UPM73" s="0"/>
      <c r="UPN73" s="0"/>
      <c r="UPO73" s="0"/>
      <c r="UPP73" s="0"/>
      <c r="UPQ73" s="0"/>
      <c r="UPR73" s="0"/>
      <c r="UPS73" s="0"/>
      <c r="UPT73" s="0"/>
      <c r="UPU73" s="0"/>
      <c r="UPV73" s="0"/>
      <c r="UPW73" s="0"/>
      <c r="UPX73" s="0"/>
      <c r="UPY73" s="0"/>
      <c r="UPZ73" s="0"/>
      <c r="UQA73" s="0"/>
      <c r="UQB73" s="0"/>
      <c r="UQC73" s="0"/>
      <c r="UQD73" s="0"/>
      <c r="UQE73" s="0"/>
      <c r="UQF73" s="0"/>
      <c r="UQG73" s="0"/>
      <c r="UQH73" s="0"/>
      <c r="UQI73" s="0"/>
      <c r="UQJ73" s="0"/>
      <c r="UQK73" s="0"/>
      <c r="UQL73" s="0"/>
      <c r="UQM73" s="0"/>
      <c r="UQN73" s="0"/>
      <c r="UQO73" s="0"/>
      <c r="UQP73" s="0"/>
      <c r="UQQ73" s="0"/>
      <c r="UQR73" s="0"/>
      <c r="UQS73" s="0"/>
      <c r="UQT73" s="0"/>
      <c r="UQU73" s="0"/>
      <c r="UQV73" s="0"/>
      <c r="UQW73" s="0"/>
      <c r="UQX73" s="0"/>
      <c r="UQY73" s="0"/>
      <c r="UQZ73" s="0"/>
      <c r="URA73" s="0"/>
      <c r="URB73" s="0"/>
      <c r="URC73" s="0"/>
      <c r="URD73" s="0"/>
      <c r="URE73" s="0"/>
      <c r="URF73" s="0"/>
      <c r="URG73" s="0"/>
      <c r="URH73" s="0"/>
      <c r="URI73" s="0"/>
      <c r="URJ73" s="0"/>
      <c r="URK73" s="0"/>
      <c r="URL73" s="0"/>
      <c r="URM73" s="0"/>
      <c r="URN73" s="0"/>
      <c r="URO73" s="0"/>
      <c r="URP73" s="0"/>
      <c r="URQ73" s="0"/>
      <c r="URR73" s="0"/>
      <c r="URS73" s="0"/>
      <c r="URT73" s="0"/>
      <c r="URU73" s="0"/>
      <c r="URV73" s="0"/>
      <c r="URW73" s="0"/>
      <c r="URX73" s="0"/>
      <c r="URY73" s="0"/>
      <c r="URZ73" s="0"/>
      <c r="USA73" s="0"/>
      <c r="USB73" s="0"/>
      <c r="USC73" s="0"/>
      <c r="USD73" s="0"/>
      <c r="USE73" s="0"/>
      <c r="USF73" s="0"/>
      <c r="USG73" s="0"/>
      <c r="USH73" s="0"/>
      <c r="USI73" s="0"/>
      <c r="USJ73" s="0"/>
      <c r="USK73" s="0"/>
      <c r="USL73" s="0"/>
      <c r="USM73" s="0"/>
      <c r="USN73" s="0"/>
      <c r="USO73" s="0"/>
      <c r="USP73" s="0"/>
      <c r="USQ73" s="0"/>
      <c r="USR73" s="0"/>
      <c r="USS73" s="0"/>
      <c r="UST73" s="0"/>
      <c r="USU73" s="0"/>
      <c r="USV73" s="0"/>
      <c r="USW73" s="0"/>
      <c r="USX73" s="0"/>
      <c r="USY73" s="0"/>
      <c r="USZ73" s="0"/>
      <c r="UTA73" s="0"/>
      <c r="UTB73" s="0"/>
      <c r="UTC73" s="0"/>
      <c r="UTD73" s="0"/>
      <c r="UTE73" s="0"/>
      <c r="UTF73" s="0"/>
      <c r="UTG73" s="0"/>
      <c r="UTH73" s="0"/>
      <c r="UTI73" s="0"/>
      <c r="UTJ73" s="0"/>
      <c r="UTK73" s="0"/>
      <c r="UTL73" s="0"/>
      <c r="UTM73" s="0"/>
      <c r="UTN73" s="0"/>
      <c r="UTO73" s="0"/>
      <c r="UTP73" s="0"/>
      <c r="UTQ73" s="0"/>
      <c r="UTR73" s="0"/>
      <c r="UTS73" s="0"/>
      <c r="UTT73" s="0"/>
      <c r="UTU73" s="0"/>
      <c r="UTV73" s="0"/>
      <c r="UTW73" s="0"/>
      <c r="UTX73" s="0"/>
      <c r="UTY73" s="0"/>
      <c r="UTZ73" s="0"/>
      <c r="UUA73" s="0"/>
      <c r="UUB73" s="0"/>
      <c r="UUC73" s="0"/>
      <c r="UUD73" s="0"/>
      <c r="UUE73" s="0"/>
      <c r="UUF73" s="0"/>
      <c r="UUG73" s="0"/>
      <c r="UUH73" s="0"/>
      <c r="UUI73" s="0"/>
      <c r="UUJ73" s="0"/>
      <c r="UUK73" s="0"/>
      <c r="UUL73" s="0"/>
      <c r="UUM73" s="0"/>
      <c r="UUN73" s="0"/>
      <c r="UUO73" s="0"/>
      <c r="UUP73" s="0"/>
      <c r="UUQ73" s="0"/>
      <c r="UUR73" s="0"/>
      <c r="UUS73" s="0"/>
      <c r="UUT73" s="0"/>
      <c r="UUU73" s="0"/>
      <c r="UUV73" s="0"/>
      <c r="UUW73" s="0"/>
      <c r="UUX73" s="0"/>
      <c r="UUY73" s="0"/>
      <c r="UUZ73" s="0"/>
      <c r="UVA73" s="0"/>
      <c r="UVB73" s="0"/>
      <c r="UVC73" s="0"/>
      <c r="UVD73" s="0"/>
      <c r="UVE73" s="0"/>
      <c r="UVF73" s="0"/>
      <c r="UVG73" s="0"/>
      <c r="UVH73" s="0"/>
      <c r="UVI73" s="0"/>
      <c r="UVJ73" s="0"/>
      <c r="UVK73" s="0"/>
      <c r="UVL73" s="0"/>
      <c r="UVM73" s="0"/>
      <c r="UVN73" s="0"/>
      <c r="UVO73" s="0"/>
      <c r="UVP73" s="0"/>
      <c r="UVQ73" s="0"/>
      <c r="UVR73" s="0"/>
      <c r="UVS73" s="0"/>
      <c r="UVT73" s="0"/>
      <c r="UVU73" s="0"/>
      <c r="UVV73" s="0"/>
      <c r="UVW73" s="0"/>
      <c r="UVX73" s="0"/>
      <c r="UVY73" s="0"/>
      <c r="UVZ73" s="0"/>
      <c r="UWA73" s="0"/>
      <c r="UWB73" s="0"/>
      <c r="UWC73" s="0"/>
      <c r="UWD73" s="0"/>
      <c r="UWE73" s="0"/>
      <c r="UWF73" s="0"/>
      <c r="UWG73" s="0"/>
      <c r="UWH73" s="0"/>
      <c r="UWI73" s="0"/>
      <c r="UWJ73" s="0"/>
      <c r="UWK73" s="0"/>
      <c r="UWL73" s="0"/>
      <c r="UWM73" s="0"/>
      <c r="UWN73" s="0"/>
      <c r="UWO73" s="0"/>
      <c r="UWP73" s="0"/>
      <c r="UWQ73" s="0"/>
      <c r="UWR73" s="0"/>
      <c r="UWS73" s="0"/>
      <c r="UWT73" s="0"/>
      <c r="UWU73" s="0"/>
      <c r="UWV73" s="0"/>
      <c r="UWW73" s="0"/>
      <c r="UWX73" s="0"/>
      <c r="UWY73" s="0"/>
      <c r="UWZ73" s="0"/>
      <c r="UXA73" s="0"/>
      <c r="UXB73" s="0"/>
      <c r="UXC73" s="0"/>
      <c r="UXD73" s="0"/>
      <c r="UXE73" s="0"/>
      <c r="UXF73" s="0"/>
      <c r="UXG73" s="0"/>
      <c r="UXH73" s="0"/>
      <c r="UXI73" s="0"/>
      <c r="UXJ73" s="0"/>
      <c r="UXK73" s="0"/>
      <c r="UXL73" s="0"/>
      <c r="UXM73" s="0"/>
      <c r="UXN73" s="0"/>
      <c r="UXO73" s="0"/>
      <c r="UXP73" s="0"/>
      <c r="UXQ73" s="0"/>
      <c r="UXR73" s="0"/>
      <c r="UXS73" s="0"/>
      <c r="UXT73" s="0"/>
      <c r="UXU73" s="0"/>
      <c r="UXV73" s="0"/>
      <c r="UXW73" s="0"/>
      <c r="UXX73" s="0"/>
      <c r="UXY73" s="0"/>
      <c r="UXZ73" s="0"/>
      <c r="UYA73" s="0"/>
      <c r="UYB73" s="0"/>
      <c r="UYC73" s="0"/>
      <c r="UYD73" s="0"/>
      <c r="UYE73" s="0"/>
      <c r="UYF73" s="0"/>
      <c r="UYG73" s="0"/>
      <c r="UYH73" s="0"/>
      <c r="UYI73" s="0"/>
      <c r="UYJ73" s="0"/>
      <c r="UYK73" s="0"/>
      <c r="UYL73" s="0"/>
      <c r="UYM73" s="0"/>
      <c r="UYN73" s="0"/>
      <c r="UYO73" s="0"/>
      <c r="UYP73" s="0"/>
      <c r="UYQ73" s="0"/>
      <c r="UYR73" s="0"/>
      <c r="UYS73" s="0"/>
      <c r="UYT73" s="0"/>
      <c r="UYU73" s="0"/>
      <c r="UYV73" s="0"/>
      <c r="UYW73" s="0"/>
      <c r="UYX73" s="0"/>
      <c r="UYY73" s="0"/>
      <c r="UYZ73" s="0"/>
      <c r="UZA73" s="0"/>
      <c r="UZB73" s="0"/>
      <c r="UZC73" s="0"/>
      <c r="UZD73" s="0"/>
      <c r="UZE73" s="0"/>
      <c r="UZF73" s="0"/>
      <c r="UZG73" s="0"/>
      <c r="UZH73" s="0"/>
      <c r="UZI73" s="0"/>
      <c r="UZJ73" s="0"/>
      <c r="UZK73" s="0"/>
      <c r="UZL73" s="0"/>
      <c r="UZM73" s="0"/>
      <c r="UZN73" s="0"/>
      <c r="UZO73" s="0"/>
      <c r="UZP73" s="0"/>
      <c r="UZQ73" s="0"/>
      <c r="UZR73" s="0"/>
      <c r="UZS73" s="0"/>
      <c r="UZT73" s="0"/>
      <c r="UZU73" s="0"/>
      <c r="UZV73" s="0"/>
      <c r="UZW73" s="0"/>
      <c r="UZX73" s="0"/>
      <c r="UZY73" s="0"/>
      <c r="UZZ73" s="0"/>
      <c r="VAA73" s="0"/>
      <c r="VAB73" s="0"/>
      <c r="VAC73" s="0"/>
      <c r="VAD73" s="0"/>
      <c r="VAE73" s="0"/>
      <c r="VAF73" s="0"/>
      <c r="VAG73" s="0"/>
      <c r="VAH73" s="0"/>
      <c r="VAI73" s="0"/>
      <c r="VAJ73" s="0"/>
      <c r="VAK73" s="0"/>
      <c r="VAL73" s="0"/>
      <c r="VAM73" s="0"/>
      <c r="VAN73" s="0"/>
      <c r="VAO73" s="0"/>
      <c r="VAP73" s="0"/>
      <c r="VAQ73" s="0"/>
      <c r="VAR73" s="0"/>
      <c r="VAS73" s="0"/>
      <c r="VAT73" s="0"/>
      <c r="VAU73" s="0"/>
      <c r="VAV73" s="0"/>
      <c r="VAW73" s="0"/>
      <c r="VAX73" s="0"/>
      <c r="VAY73" s="0"/>
      <c r="VAZ73" s="0"/>
      <c r="VBA73" s="0"/>
      <c r="VBB73" s="0"/>
      <c r="VBC73" s="0"/>
      <c r="VBD73" s="0"/>
      <c r="VBE73" s="0"/>
      <c r="VBF73" s="0"/>
      <c r="VBG73" s="0"/>
      <c r="VBH73" s="0"/>
      <c r="VBI73" s="0"/>
      <c r="VBJ73" s="0"/>
      <c r="VBK73" s="0"/>
      <c r="VBL73" s="0"/>
      <c r="VBM73" s="0"/>
      <c r="VBN73" s="0"/>
      <c r="VBO73" s="0"/>
      <c r="VBP73" s="0"/>
      <c r="VBQ73" s="0"/>
      <c r="VBR73" s="0"/>
      <c r="VBS73" s="0"/>
      <c r="VBT73" s="0"/>
      <c r="VBU73" s="0"/>
      <c r="VBV73" s="0"/>
      <c r="VBW73" s="0"/>
      <c r="VBX73" s="0"/>
      <c r="VBY73" s="0"/>
      <c r="VBZ73" s="0"/>
      <c r="VCA73" s="0"/>
      <c r="VCB73" s="0"/>
      <c r="VCC73" s="0"/>
      <c r="VCD73" s="0"/>
      <c r="VCE73" s="0"/>
      <c r="VCF73" s="0"/>
      <c r="VCG73" s="0"/>
      <c r="VCH73" s="0"/>
      <c r="VCI73" s="0"/>
      <c r="VCJ73" s="0"/>
      <c r="VCK73" s="0"/>
      <c r="VCL73" s="0"/>
      <c r="VCM73" s="0"/>
      <c r="VCN73" s="0"/>
      <c r="VCO73" s="0"/>
      <c r="VCP73" s="0"/>
      <c r="VCQ73" s="0"/>
      <c r="VCR73" s="0"/>
      <c r="VCS73" s="0"/>
      <c r="VCT73" s="0"/>
      <c r="VCU73" s="0"/>
      <c r="VCV73" s="0"/>
      <c r="VCW73" s="0"/>
      <c r="VCX73" s="0"/>
      <c r="VCY73" s="0"/>
      <c r="VCZ73" s="0"/>
      <c r="VDA73" s="0"/>
      <c r="VDB73" s="0"/>
      <c r="VDC73" s="0"/>
      <c r="VDD73" s="0"/>
      <c r="VDE73" s="0"/>
      <c r="VDF73" s="0"/>
      <c r="VDG73" s="0"/>
      <c r="VDH73" s="0"/>
      <c r="VDI73" s="0"/>
      <c r="VDJ73" s="0"/>
      <c r="VDK73" s="0"/>
      <c r="VDL73" s="0"/>
      <c r="VDM73" s="0"/>
      <c r="VDN73" s="0"/>
      <c r="VDO73" s="0"/>
      <c r="VDP73" s="0"/>
      <c r="VDQ73" s="0"/>
      <c r="VDR73" s="0"/>
      <c r="VDS73" s="0"/>
      <c r="VDT73" s="0"/>
      <c r="VDU73" s="0"/>
      <c r="VDV73" s="0"/>
      <c r="VDW73" s="0"/>
      <c r="VDX73" s="0"/>
      <c r="VDY73" s="0"/>
      <c r="VDZ73" s="0"/>
      <c r="VEA73" s="0"/>
      <c r="VEB73" s="0"/>
      <c r="VEC73" s="0"/>
      <c r="VED73" s="0"/>
      <c r="VEE73" s="0"/>
      <c r="VEF73" s="0"/>
      <c r="VEG73" s="0"/>
      <c r="VEH73" s="0"/>
      <c r="VEI73" s="0"/>
      <c r="VEJ73" s="0"/>
      <c r="VEK73" s="0"/>
      <c r="VEL73" s="0"/>
      <c r="VEM73" s="0"/>
      <c r="VEN73" s="0"/>
      <c r="VEO73" s="0"/>
      <c r="VEP73" s="0"/>
      <c r="VEQ73" s="0"/>
      <c r="VER73" s="0"/>
      <c r="VES73" s="0"/>
      <c r="VET73" s="0"/>
      <c r="VEU73" s="0"/>
      <c r="VEV73" s="0"/>
      <c r="VEW73" s="0"/>
      <c r="VEX73" s="0"/>
      <c r="VEY73" s="0"/>
      <c r="VEZ73" s="0"/>
      <c r="VFA73" s="0"/>
      <c r="VFB73" s="0"/>
      <c r="VFC73" s="0"/>
      <c r="VFD73" s="0"/>
      <c r="VFE73" s="0"/>
      <c r="VFF73" s="0"/>
      <c r="VFG73" s="0"/>
      <c r="VFH73" s="0"/>
      <c r="VFI73" s="0"/>
      <c r="VFJ73" s="0"/>
      <c r="VFK73" s="0"/>
      <c r="VFL73" s="0"/>
      <c r="VFM73" s="0"/>
      <c r="VFN73" s="0"/>
      <c r="VFO73" s="0"/>
      <c r="VFP73" s="0"/>
      <c r="VFQ73" s="0"/>
      <c r="VFR73" s="0"/>
      <c r="VFS73" s="0"/>
      <c r="VFT73" s="0"/>
      <c r="VFU73" s="0"/>
      <c r="VFV73" s="0"/>
      <c r="VFW73" s="0"/>
      <c r="VFX73" s="0"/>
      <c r="VFY73" s="0"/>
      <c r="VFZ73" s="0"/>
      <c r="VGA73" s="0"/>
      <c r="VGB73" s="0"/>
      <c r="VGC73" s="0"/>
      <c r="VGD73" s="0"/>
      <c r="VGE73" s="0"/>
      <c r="VGF73" s="0"/>
      <c r="VGG73" s="0"/>
      <c r="VGH73" s="0"/>
      <c r="VGI73" s="0"/>
      <c r="VGJ73" s="0"/>
      <c r="VGK73" s="0"/>
      <c r="VGL73" s="0"/>
      <c r="VGM73" s="0"/>
      <c r="VGN73" s="0"/>
      <c r="VGO73" s="0"/>
      <c r="VGP73" s="0"/>
      <c r="VGQ73" s="0"/>
      <c r="VGR73" s="0"/>
      <c r="VGS73" s="0"/>
      <c r="VGT73" s="0"/>
      <c r="VGU73" s="0"/>
      <c r="VGV73" s="0"/>
      <c r="VGW73" s="0"/>
      <c r="VGX73" s="0"/>
      <c r="VGY73" s="0"/>
      <c r="VGZ73" s="0"/>
      <c r="VHA73" s="0"/>
      <c r="VHB73" s="0"/>
      <c r="VHC73" s="0"/>
      <c r="VHD73" s="0"/>
      <c r="VHE73" s="0"/>
      <c r="VHF73" s="0"/>
      <c r="VHG73" s="0"/>
      <c r="VHH73" s="0"/>
      <c r="VHI73" s="0"/>
      <c r="VHJ73" s="0"/>
      <c r="VHK73" s="0"/>
      <c r="VHL73" s="0"/>
      <c r="VHM73" s="0"/>
      <c r="VHN73" s="0"/>
      <c r="VHO73" s="0"/>
      <c r="VHP73" s="0"/>
      <c r="VHQ73" s="0"/>
      <c r="VHR73" s="0"/>
      <c r="VHS73" s="0"/>
      <c r="VHT73" s="0"/>
      <c r="VHU73" s="0"/>
      <c r="VHV73" s="0"/>
      <c r="VHW73" s="0"/>
      <c r="VHX73" s="0"/>
      <c r="VHY73" s="0"/>
      <c r="VHZ73" s="0"/>
      <c r="VIA73" s="0"/>
      <c r="VIB73" s="0"/>
      <c r="VIC73" s="0"/>
      <c r="VID73" s="0"/>
      <c r="VIE73" s="0"/>
      <c r="VIF73" s="0"/>
      <c r="VIG73" s="0"/>
      <c r="VIH73" s="0"/>
      <c r="VII73" s="0"/>
      <c r="VIJ73" s="0"/>
      <c r="VIK73" s="0"/>
      <c r="VIL73" s="0"/>
      <c r="VIM73" s="0"/>
      <c r="VIN73" s="0"/>
      <c r="VIO73" s="0"/>
      <c r="VIP73" s="0"/>
      <c r="VIQ73" s="0"/>
      <c r="VIR73" s="0"/>
      <c r="VIS73" s="0"/>
      <c r="VIT73" s="0"/>
      <c r="VIU73" s="0"/>
      <c r="VIV73" s="0"/>
      <c r="VIW73" s="0"/>
      <c r="VIX73" s="0"/>
      <c r="VIY73" s="0"/>
      <c r="VIZ73" s="0"/>
      <c r="VJA73" s="0"/>
      <c r="VJB73" s="0"/>
      <c r="VJC73" s="0"/>
      <c r="VJD73" s="0"/>
      <c r="VJE73" s="0"/>
      <c r="VJF73" s="0"/>
      <c r="VJG73" s="0"/>
      <c r="VJH73" s="0"/>
      <c r="VJI73" s="0"/>
      <c r="VJJ73" s="0"/>
      <c r="VJK73" s="0"/>
      <c r="VJL73" s="0"/>
      <c r="VJM73" s="0"/>
      <c r="VJN73" s="0"/>
      <c r="VJO73" s="0"/>
      <c r="VJP73" s="0"/>
      <c r="VJQ73" s="0"/>
      <c r="VJR73" s="0"/>
      <c r="VJS73" s="0"/>
      <c r="VJT73" s="0"/>
      <c r="VJU73" s="0"/>
      <c r="VJV73" s="0"/>
      <c r="VJW73" s="0"/>
      <c r="VJX73" s="0"/>
      <c r="VJY73" s="0"/>
      <c r="VJZ73" s="0"/>
      <c r="VKA73" s="0"/>
      <c r="VKB73" s="0"/>
      <c r="VKC73" s="0"/>
      <c r="VKD73" s="0"/>
      <c r="VKE73" s="0"/>
      <c r="VKF73" s="0"/>
      <c r="VKG73" s="0"/>
      <c r="VKH73" s="0"/>
      <c r="VKI73" s="0"/>
      <c r="VKJ73" s="0"/>
      <c r="VKK73" s="0"/>
      <c r="VKL73" s="0"/>
      <c r="VKM73" s="0"/>
      <c r="VKN73" s="0"/>
      <c r="VKO73" s="0"/>
      <c r="VKP73" s="0"/>
      <c r="VKQ73" s="0"/>
      <c r="VKR73" s="0"/>
      <c r="VKS73" s="0"/>
      <c r="VKT73" s="0"/>
      <c r="VKU73" s="0"/>
      <c r="VKV73" s="0"/>
      <c r="VKW73" s="0"/>
      <c r="VKX73" s="0"/>
      <c r="VKY73" s="0"/>
      <c r="VKZ73" s="0"/>
      <c r="VLA73" s="0"/>
      <c r="VLB73" s="0"/>
      <c r="VLC73" s="0"/>
      <c r="VLD73" s="0"/>
      <c r="VLE73" s="0"/>
      <c r="VLF73" s="0"/>
      <c r="VLG73" s="0"/>
      <c r="VLH73" s="0"/>
      <c r="VLI73" s="0"/>
      <c r="VLJ73" s="0"/>
      <c r="VLK73" s="0"/>
      <c r="VLL73" s="0"/>
      <c r="VLM73" s="0"/>
      <c r="VLN73" s="0"/>
      <c r="VLO73" s="0"/>
      <c r="VLP73" s="0"/>
      <c r="VLQ73" s="0"/>
      <c r="VLR73" s="0"/>
      <c r="VLS73" s="0"/>
      <c r="VLT73" s="0"/>
      <c r="VLU73" s="0"/>
      <c r="VLV73" s="0"/>
      <c r="VLW73" s="0"/>
      <c r="VLX73" s="0"/>
      <c r="VLY73" s="0"/>
      <c r="VLZ73" s="0"/>
      <c r="VMA73" s="0"/>
      <c r="VMB73" s="0"/>
      <c r="VMC73" s="0"/>
      <c r="VMD73" s="0"/>
      <c r="VME73" s="0"/>
      <c r="VMF73" s="0"/>
      <c r="VMG73" s="0"/>
      <c r="VMH73" s="0"/>
      <c r="VMI73" s="0"/>
      <c r="VMJ73" s="0"/>
      <c r="VMK73" s="0"/>
      <c r="VML73" s="0"/>
      <c r="VMM73" s="0"/>
      <c r="VMN73" s="0"/>
      <c r="VMO73" s="0"/>
      <c r="VMP73" s="0"/>
      <c r="VMQ73" s="0"/>
      <c r="VMR73" s="0"/>
      <c r="VMS73" s="0"/>
      <c r="VMT73" s="0"/>
      <c r="VMU73" s="0"/>
      <c r="VMV73" s="0"/>
      <c r="VMW73" s="0"/>
      <c r="VMX73" s="0"/>
      <c r="VMY73" s="0"/>
      <c r="VMZ73" s="0"/>
      <c r="VNA73" s="0"/>
      <c r="VNB73" s="0"/>
      <c r="VNC73" s="0"/>
      <c r="VND73" s="0"/>
      <c r="VNE73" s="0"/>
      <c r="VNF73" s="0"/>
      <c r="VNG73" s="0"/>
      <c r="VNH73" s="0"/>
      <c r="VNI73" s="0"/>
      <c r="VNJ73" s="0"/>
      <c r="VNK73" s="0"/>
      <c r="VNL73" s="0"/>
      <c r="VNM73" s="0"/>
      <c r="VNN73" s="0"/>
      <c r="VNO73" s="0"/>
      <c r="VNP73" s="0"/>
      <c r="VNQ73" s="0"/>
      <c r="VNR73" s="0"/>
      <c r="VNS73" s="0"/>
      <c r="VNT73" s="0"/>
      <c r="VNU73" s="0"/>
      <c r="VNV73" s="0"/>
      <c r="VNW73" s="0"/>
      <c r="VNX73" s="0"/>
      <c r="VNY73" s="0"/>
      <c r="VNZ73" s="0"/>
      <c r="VOA73" s="0"/>
      <c r="VOB73" s="0"/>
      <c r="VOC73" s="0"/>
      <c r="VOD73" s="0"/>
      <c r="VOE73" s="0"/>
      <c r="VOF73" s="0"/>
      <c r="VOG73" s="0"/>
      <c r="VOH73" s="0"/>
      <c r="VOI73" s="0"/>
      <c r="VOJ73" s="0"/>
      <c r="VOK73" s="0"/>
      <c r="VOL73" s="0"/>
      <c r="VOM73" s="0"/>
      <c r="VON73" s="0"/>
      <c r="VOO73" s="0"/>
      <c r="VOP73" s="0"/>
      <c r="VOQ73" s="0"/>
      <c r="VOR73" s="0"/>
      <c r="VOS73" s="0"/>
      <c r="VOT73" s="0"/>
      <c r="VOU73" s="0"/>
      <c r="VOV73" s="0"/>
      <c r="VOW73" s="0"/>
      <c r="VOX73" s="0"/>
      <c r="VOY73" s="0"/>
      <c r="VOZ73" s="0"/>
      <c r="VPA73" s="0"/>
      <c r="VPB73" s="0"/>
      <c r="VPC73" s="0"/>
      <c r="VPD73" s="0"/>
      <c r="VPE73" s="0"/>
      <c r="VPF73" s="0"/>
      <c r="VPG73" s="0"/>
      <c r="VPH73" s="0"/>
      <c r="VPI73" s="0"/>
      <c r="VPJ73" s="0"/>
      <c r="VPK73" s="0"/>
      <c r="VPL73" s="0"/>
      <c r="VPM73" s="0"/>
      <c r="VPN73" s="0"/>
      <c r="VPO73" s="0"/>
      <c r="VPP73" s="0"/>
      <c r="VPQ73" s="0"/>
      <c r="VPR73" s="0"/>
      <c r="VPS73" s="0"/>
      <c r="VPT73" s="0"/>
      <c r="VPU73" s="0"/>
      <c r="VPV73" s="0"/>
      <c r="VPW73" s="0"/>
      <c r="VPX73" s="0"/>
      <c r="VPY73" s="0"/>
      <c r="VPZ73" s="0"/>
      <c r="VQA73" s="0"/>
      <c r="VQB73" s="0"/>
      <c r="VQC73" s="0"/>
      <c r="VQD73" s="0"/>
      <c r="VQE73" s="0"/>
      <c r="VQF73" s="0"/>
      <c r="VQG73" s="0"/>
      <c r="VQH73" s="0"/>
      <c r="VQI73" s="0"/>
      <c r="VQJ73" s="0"/>
      <c r="VQK73" s="0"/>
      <c r="VQL73" s="0"/>
      <c r="VQM73" s="0"/>
      <c r="VQN73" s="0"/>
      <c r="VQO73" s="0"/>
      <c r="VQP73" s="0"/>
      <c r="VQQ73" s="0"/>
      <c r="VQR73" s="0"/>
      <c r="VQS73" s="0"/>
      <c r="VQT73" s="0"/>
      <c r="VQU73" s="0"/>
      <c r="VQV73" s="0"/>
      <c r="VQW73" s="0"/>
      <c r="VQX73" s="0"/>
      <c r="VQY73" s="0"/>
      <c r="VQZ73" s="0"/>
      <c r="VRA73" s="0"/>
      <c r="VRB73" s="0"/>
      <c r="VRC73" s="0"/>
      <c r="VRD73" s="0"/>
      <c r="VRE73" s="0"/>
      <c r="VRF73" s="0"/>
      <c r="VRG73" s="0"/>
      <c r="VRH73" s="0"/>
      <c r="VRI73" s="0"/>
      <c r="VRJ73" s="0"/>
      <c r="VRK73" s="0"/>
      <c r="VRL73" s="0"/>
      <c r="VRM73" s="0"/>
      <c r="VRN73" s="0"/>
      <c r="VRO73" s="0"/>
      <c r="VRP73" s="0"/>
      <c r="VRQ73" s="0"/>
      <c r="VRR73" s="0"/>
      <c r="VRS73" s="0"/>
      <c r="VRT73" s="0"/>
      <c r="VRU73" s="0"/>
      <c r="VRV73" s="0"/>
      <c r="VRW73" s="0"/>
      <c r="VRX73" s="0"/>
      <c r="VRY73" s="0"/>
      <c r="VRZ73" s="0"/>
      <c r="VSA73" s="0"/>
      <c r="VSB73" s="0"/>
      <c r="VSC73" s="0"/>
      <c r="VSD73" s="0"/>
      <c r="VSE73" s="0"/>
      <c r="VSF73" s="0"/>
      <c r="VSG73" s="0"/>
      <c r="VSH73" s="0"/>
      <c r="VSI73" s="0"/>
      <c r="VSJ73" s="0"/>
      <c r="VSK73" s="0"/>
      <c r="VSL73" s="0"/>
      <c r="VSM73" s="0"/>
      <c r="VSN73" s="0"/>
      <c r="VSO73" s="0"/>
      <c r="VSP73" s="0"/>
      <c r="VSQ73" s="0"/>
      <c r="VSR73" s="0"/>
      <c r="VSS73" s="0"/>
      <c r="VST73" s="0"/>
      <c r="VSU73" s="0"/>
      <c r="VSV73" s="0"/>
      <c r="VSW73" s="0"/>
      <c r="VSX73" s="0"/>
      <c r="VSY73" s="0"/>
      <c r="VSZ73" s="0"/>
      <c r="VTA73" s="0"/>
      <c r="VTB73" s="0"/>
      <c r="VTC73" s="0"/>
      <c r="VTD73" s="0"/>
      <c r="VTE73" s="0"/>
      <c r="VTF73" s="0"/>
      <c r="VTG73" s="0"/>
      <c r="VTH73" s="0"/>
      <c r="VTI73" s="0"/>
      <c r="VTJ73" s="0"/>
      <c r="VTK73" s="0"/>
      <c r="VTL73" s="0"/>
      <c r="VTM73" s="0"/>
      <c r="VTN73" s="0"/>
      <c r="VTO73" s="0"/>
      <c r="VTP73" s="0"/>
      <c r="VTQ73" s="0"/>
      <c r="VTR73" s="0"/>
      <c r="VTS73" s="0"/>
      <c r="VTT73" s="0"/>
      <c r="VTU73" s="0"/>
      <c r="VTV73" s="0"/>
      <c r="VTW73" s="0"/>
      <c r="VTX73" s="0"/>
      <c r="VTY73" s="0"/>
      <c r="VTZ73" s="0"/>
      <c r="VUA73" s="0"/>
      <c r="VUB73" s="0"/>
      <c r="VUC73" s="0"/>
      <c r="VUD73" s="0"/>
      <c r="VUE73" s="0"/>
      <c r="VUF73" s="0"/>
      <c r="VUG73" s="0"/>
      <c r="VUH73" s="0"/>
      <c r="VUI73" s="0"/>
      <c r="VUJ73" s="0"/>
      <c r="VUK73" s="0"/>
      <c r="VUL73" s="0"/>
      <c r="VUM73" s="0"/>
      <c r="VUN73" s="0"/>
      <c r="VUO73" s="0"/>
      <c r="VUP73" s="0"/>
      <c r="VUQ73" s="0"/>
      <c r="VUR73" s="0"/>
      <c r="VUS73" s="0"/>
      <c r="VUT73" s="0"/>
      <c r="VUU73" s="0"/>
      <c r="VUV73" s="0"/>
      <c r="VUW73" s="0"/>
      <c r="VUX73" s="0"/>
      <c r="VUY73" s="0"/>
      <c r="VUZ73" s="0"/>
      <c r="VVA73" s="0"/>
      <c r="VVB73" s="0"/>
      <c r="VVC73" s="0"/>
      <c r="VVD73" s="0"/>
      <c r="VVE73" s="0"/>
      <c r="VVF73" s="0"/>
      <c r="VVG73" s="0"/>
      <c r="VVH73" s="0"/>
      <c r="VVI73" s="0"/>
      <c r="VVJ73" s="0"/>
      <c r="VVK73" s="0"/>
      <c r="VVL73" s="0"/>
      <c r="VVM73" s="0"/>
      <c r="VVN73" s="0"/>
      <c r="VVO73" s="0"/>
      <c r="VVP73" s="0"/>
      <c r="VVQ73" s="0"/>
      <c r="VVR73" s="0"/>
      <c r="VVS73" s="0"/>
      <c r="VVT73" s="0"/>
      <c r="VVU73" s="0"/>
      <c r="VVV73" s="0"/>
      <c r="VVW73" s="0"/>
      <c r="VVX73" s="0"/>
      <c r="VVY73" s="0"/>
      <c r="VVZ73" s="0"/>
      <c r="VWA73" s="0"/>
      <c r="VWB73" s="0"/>
      <c r="VWC73" s="0"/>
      <c r="VWD73" s="0"/>
      <c r="VWE73" s="0"/>
      <c r="VWF73" s="0"/>
      <c r="VWG73" s="0"/>
      <c r="VWH73" s="0"/>
      <c r="VWI73" s="0"/>
      <c r="VWJ73" s="0"/>
      <c r="VWK73" s="0"/>
      <c r="VWL73" s="0"/>
      <c r="VWM73" s="0"/>
      <c r="VWN73" s="0"/>
      <c r="VWO73" s="0"/>
      <c r="VWP73" s="0"/>
      <c r="VWQ73" s="0"/>
      <c r="VWR73" s="0"/>
      <c r="VWS73" s="0"/>
      <c r="VWT73" s="0"/>
      <c r="VWU73" s="0"/>
      <c r="VWV73" s="0"/>
      <c r="VWW73" s="0"/>
      <c r="VWX73" s="0"/>
      <c r="VWY73" s="0"/>
      <c r="VWZ73" s="0"/>
      <c r="VXA73" s="0"/>
      <c r="VXB73" s="0"/>
      <c r="VXC73" s="0"/>
      <c r="VXD73" s="0"/>
      <c r="VXE73" s="0"/>
      <c r="VXF73" s="0"/>
      <c r="VXG73" s="0"/>
      <c r="VXH73" s="0"/>
      <c r="VXI73" s="0"/>
      <c r="VXJ73" s="0"/>
      <c r="VXK73" s="0"/>
      <c r="VXL73" s="0"/>
      <c r="VXM73" s="0"/>
      <c r="VXN73" s="0"/>
      <c r="VXO73" s="0"/>
      <c r="VXP73" s="0"/>
      <c r="VXQ73" s="0"/>
      <c r="VXR73" s="0"/>
      <c r="VXS73" s="0"/>
      <c r="VXT73" s="0"/>
      <c r="VXU73" s="0"/>
      <c r="VXV73" s="0"/>
      <c r="VXW73" s="0"/>
      <c r="VXX73" s="0"/>
      <c r="VXY73" s="0"/>
      <c r="VXZ73" s="0"/>
      <c r="VYA73" s="0"/>
      <c r="VYB73" s="0"/>
      <c r="VYC73" s="0"/>
      <c r="VYD73" s="0"/>
      <c r="VYE73" s="0"/>
      <c r="VYF73" s="0"/>
      <c r="VYG73" s="0"/>
      <c r="VYH73" s="0"/>
      <c r="VYI73" s="0"/>
      <c r="VYJ73" s="0"/>
      <c r="VYK73" s="0"/>
      <c r="VYL73" s="0"/>
      <c r="VYM73" s="0"/>
      <c r="VYN73" s="0"/>
      <c r="VYO73" s="0"/>
      <c r="VYP73" s="0"/>
      <c r="VYQ73" s="0"/>
      <c r="VYR73" s="0"/>
      <c r="VYS73" s="0"/>
      <c r="VYT73" s="0"/>
      <c r="VYU73" s="0"/>
      <c r="VYV73" s="0"/>
      <c r="VYW73" s="0"/>
      <c r="VYX73" s="0"/>
      <c r="VYY73" s="0"/>
      <c r="VYZ73" s="0"/>
      <c r="VZA73" s="0"/>
      <c r="VZB73" s="0"/>
      <c r="VZC73" s="0"/>
      <c r="VZD73" s="0"/>
      <c r="VZE73" s="0"/>
      <c r="VZF73" s="0"/>
      <c r="VZG73" s="0"/>
      <c r="VZH73" s="0"/>
      <c r="VZI73" s="0"/>
      <c r="VZJ73" s="0"/>
      <c r="VZK73" s="0"/>
      <c r="VZL73" s="0"/>
      <c r="VZM73" s="0"/>
      <c r="VZN73" s="0"/>
      <c r="VZO73" s="0"/>
      <c r="VZP73" s="0"/>
      <c r="VZQ73" s="0"/>
      <c r="VZR73" s="0"/>
      <c r="VZS73" s="0"/>
      <c r="VZT73" s="0"/>
      <c r="VZU73" s="0"/>
      <c r="VZV73" s="0"/>
      <c r="VZW73" s="0"/>
      <c r="VZX73" s="0"/>
      <c r="VZY73" s="0"/>
      <c r="VZZ73" s="0"/>
      <c r="WAA73" s="0"/>
      <c r="WAB73" s="0"/>
      <c r="WAC73" s="0"/>
      <c r="WAD73" s="0"/>
      <c r="WAE73" s="0"/>
      <c r="WAF73" s="0"/>
      <c r="WAG73" s="0"/>
      <c r="WAH73" s="0"/>
      <c r="WAI73" s="0"/>
      <c r="WAJ73" s="0"/>
      <c r="WAK73" s="0"/>
      <c r="WAL73" s="0"/>
      <c r="WAM73" s="0"/>
      <c r="WAN73" s="0"/>
      <c r="WAO73" s="0"/>
      <c r="WAP73" s="0"/>
      <c r="WAQ73" s="0"/>
      <c r="WAR73" s="0"/>
      <c r="WAS73" s="0"/>
      <c r="WAT73" s="0"/>
      <c r="WAU73" s="0"/>
      <c r="WAV73" s="0"/>
      <c r="WAW73" s="0"/>
      <c r="WAX73" s="0"/>
      <c r="WAY73" s="0"/>
      <c r="WAZ73" s="0"/>
      <c r="WBA73" s="0"/>
      <c r="WBB73" s="0"/>
      <c r="WBC73" s="0"/>
      <c r="WBD73" s="0"/>
      <c r="WBE73" s="0"/>
      <c r="WBF73" s="0"/>
      <c r="WBG73" s="0"/>
      <c r="WBH73" s="0"/>
      <c r="WBI73" s="0"/>
      <c r="WBJ73" s="0"/>
      <c r="WBK73" s="0"/>
      <c r="WBL73" s="0"/>
      <c r="WBM73" s="0"/>
      <c r="WBN73" s="0"/>
      <c r="WBO73" s="0"/>
      <c r="WBP73" s="0"/>
      <c r="WBQ73" s="0"/>
      <c r="WBR73" s="0"/>
      <c r="WBS73" s="0"/>
      <c r="WBT73" s="0"/>
      <c r="WBU73" s="0"/>
      <c r="WBV73" s="0"/>
      <c r="WBW73" s="0"/>
      <c r="WBX73" s="0"/>
      <c r="WBY73" s="0"/>
      <c r="WBZ73" s="0"/>
      <c r="WCA73" s="0"/>
      <c r="WCB73" s="0"/>
      <c r="WCC73" s="0"/>
      <c r="WCD73" s="0"/>
      <c r="WCE73" s="0"/>
      <c r="WCF73" s="0"/>
      <c r="WCG73" s="0"/>
      <c r="WCH73" s="0"/>
      <c r="WCI73" s="0"/>
      <c r="WCJ73" s="0"/>
      <c r="WCK73" s="0"/>
      <c r="WCL73" s="0"/>
      <c r="WCM73" s="0"/>
      <c r="WCN73" s="0"/>
      <c r="WCO73" s="0"/>
      <c r="WCP73" s="0"/>
      <c r="WCQ73" s="0"/>
      <c r="WCR73" s="0"/>
      <c r="WCS73" s="0"/>
      <c r="WCT73" s="0"/>
      <c r="WCU73" s="0"/>
      <c r="WCV73" s="0"/>
      <c r="WCW73" s="0"/>
      <c r="WCX73" s="0"/>
      <c r="WCY73" s="0"/>
      <c r="WCZ73" s="0"/>
      <c r="WDA73" s="0"/>
      <c r="WDB73" s="0"/>
      <c r="WDC73" s="0"/>
      <c r="WDD73" s="0"/>
      <c r="WDE73" s="0"/>
      <c r="WDF73" s="0"/>
      <c r="WDG73" s="0"/>
      <c r="WDH73" s="0"/>
      <c r="WDI73" s="0"/>
      <c r="WDJ73" s="0"/>
      <c r="WDK73" s="0"/>
      <c r="WDL73" s="0"/>
      <c r="WDM73" s="0"/>
      <c r="WDN73" s="0"/>
      <c r="WDO73" s="0"/>
      <c r="WDP73" s="0"/>
      <c r="WDQ73" s="0"/>
      <c r="WDR73" s="0"/>
      <c r="WDS73" s="0"/>
      <c r="WDT73" s="0"/>
      <c r="WDU73" s="0"/>
      <c r="WDV73" s="0"/>
      <c r="WDW73" s="0"/>
      <c r="WDX73" s="0"/>
      <c r="WDY73" s="0"/>
      <c r="WDZ73" s="0"/>
      <c r="WEA73" s="0"/>
      <c r="WEB73" s="0"/>
      <c r="WEC73" s="0"/>
      <c r="WED73" s="0"/>
      <c r="WEE73" s="0"/>
      <c r="WEF73" s="0"/>
      <c r="WEG73" s="0"/>
      <c r="WEH73" s="0"/>
      <c r="WEI73" s="0"/>
      <c r="WEJ73" s="0"/>
      <c r="WEK73" s="0"/>
      <c r="WEL73" s="0"/>
      <c r="WEM73" s="0"/>
      <c r="WEN73" s="0"/>
      <c r="WEO73" s="0"/>
      <c r="WEP73" s="0"/>
      <c r="WEQ73" s="0"/>
      <c r="WER73" s="0"/>
      <c r="WES73" s="0"/>
      <c r="WET73" s="0"/>
      <c r="WEU73" s="0"/>
      <c r="WEV73" s="0"/>
      <c r="WEW73" s="0"/>
      <c r="WEX73" s="0"/>
      <c r="WEY73" s="0"/>
      <c r="WEZ73" s="0"/>
      <c r="WFA73" s="0"/>
      <c r="WFB73" s="0"/>
      <c r="WFC73" s="0"/>
      <c r="WFD73" s="0"/>
      <c r="WFE73" s="0"/>
      <c r="WFF73" s="0"/>
      <c r="WFG73" s="0"/>
      <c r="WFH73" s="0"/>
      <c r="WFI73" s="0"/>
      <c r="WFJ73" s="0"/>
      <c r="WFK73" s="0"/>
      <c r="WFL73" s="0"/>
      <c r="WFM73" s="0"/>
      <c r="WFN73" s="0"/>
      <c r="WFO73" s="0"/>
      <c r="WFP73" s="0"/>
      <c r="WFQ73" s="0"/>
      <c r="WFR73" s="0"/>
      <c r="WFS73" s="0"/>
      <c r="WFT73" s="0"/>
      <c r="WFU73" s="0"/>
      <c r="WFV73" s="0"/>
      <c r="WFW73" s="0"/>
      <c r="WFX73" s="0"/>
      <c r="WFY73" s="0"/>
      <c r="WFZ73" s="0"/>
      <c r="WGA73" s="0"/>
      <c r="WGB73" s="0"/>
      <c r="WGC73" s="0"/>
      <c r="WGD73" s="0"/>
      <c r="WGE73" s="0"/>
      <c r="WGF73" s="0"/>
      <c r="WGG73" s="0"/>
      <c r="WGH73" s="0"/>
      <c r="WGI73" s="0"/>
      <c r="WGJ73" s="0"/>
      <c r="WGK73" s="0"/>
      <c r="WGL73" s="0"/>
      <c r="WGM73" s="0"/>
      <c r="WGN73" s="0"/>
      <c r="WGO73" s="0"/>
      <c r="WGP73" s="0"/>
      <c r="WGQ73" s="0"/>
      <c r="WGR73" s="0"/>
      <c r="WGS73" s="0"/>
      <c r="WGT73" s="0"/>
      <c r="WGU73" s="0"/>
      <c r="WGV73" s="0"/>
      <c r="WGW73" s="0"/>
      <c r="WGX73" s="0"/>
      <c r="WGY73" s="0"/>
      <c r="WGZ73" s="0"/>
      <c r="WHA73" s="0"/>
      <c r="WHB73" s="0"/>
      <c r="WHC73" s="0"/>
      <c r="WHD73" s="0"/>
      <c r="WHE73" s="0"/>
      <c r="WHF73" s="0"/>
      <c r="WHG73" s="0"/>
      <c r="WHH73" s="0"/>
      <c r="WHI73" s="0"/>
      <c r="WHJ73" s="0"/>
      <c r="WHK73" s="0"/>
      <c r="WHL73" s="0"/>
      <c r="WHM73" s="0"/>
      <c r="WHN73" s="0"/>
      <c r="WHO73" s="0"/>
      <c r="WHP73" s="0"/>
      <c r="WHQ73" s="0"/>
      <c r="WHR73" s="0"/>
      <c r="WHS73" s="0"/>
      <c r="WHT73" s="0"/>
      <c r="WHU73" s="0"/>
      <c r="WHV73" s="0"/>
      <c r="WHW73" s="0"/>
      <c r="WHX73" s="0"/>
      <c r="WHY73" s="0"/>
      <c r="WHZ73" s="0"/>
      <c r="WIA73" s="0"/>
      <c r="WIB73" s="0"/>
      <c r="WIC73" s="0"/>
      <c r="WID73" s="0"/>
      <c r="WIE73" s="0"/>
      <c r="WIF73" s="0"/>
      <c r="WIG73" s="0"/>
      <c r="WIH73" s="0"/>
      <c r="WII73" s="0"/>
      <c r="WIJ73" s="0"/>
      <c r="WIK73" s="0"/>
      <c r="WIL73" s="0"/>
      <c r="WIM73" s="0"/>
      <c r="WIN73" s="0"/>
      <c r="WIO73" s="0"/>
      <c r="WIP73" s="0"/>
      <c r="WIQ73" s="0"/>
      <c r="WIR73" s="0"/>
      <c r="WIS73" s="0"/>
      <c r="WIT73" s="0"/>
      <c r="WIU73" s="0"/>
      <c r="WIV73" s="0"/>
      <c r="WIW73" s="0"/>
      <c r="WIX73" s="0"/>
      <c r="WIY73" s="0"/>
      <c r="WIZ73" s="0"/>
      <c r="WJA73" s="0"/>
      <c r="WJB73" s="0"/>
      <c r="WJC73" s="0"/>
      <c r="WJD73" s="0"/>
      <c r="WJE73" s="0"/>
      <c r="WJF73" s="0"/>
      <c r="WJG73" s="0"/>
      <c r="WJH73" s="0"/>
      <c r="WJI73" s="0"/>
      <c r="WJJ73" s="0"/>
      <c r="WJK73" s="0"/>
      <c r="WJL73" s="0"/>
      <c r="WJM73" s="0"/>
      <c r="WJN73" s="0"/>
      <c r="WJO73" s="0"/>
      <c r="WJP73" s="0"/>
      <c r="WJQ73" s="0"/>
      <c r="WJR73" s="0"/>
      <c r="WJS73" s="0"/>
      <c r="WJT73" s="0"/>
      <c r="WJU73" s="0"/>
      <c r="WJV73" s="0"/>
      <c r="WJW73" s="0"/>
      <c r="WJX73" s="0"/>
      <c r="WJY73" s="0"/>
      <c r="WJZ73" s="0"/>
      <c r="WKA73" s="0"/>
      <c r="WKB73" s="0"/>
      <c r="WKC73" s="0"/>
      <c r="WKD73" s="0"/>
      <c r="WKE73" s="0"/>
      <c r="WKF73" s="0"/>
      <c r="WKG73" s="0"/>
      <c r="WKH73" s="0"/>
      <c r="WKI73" s="0"/>
      <c r="WKJ73" s="0"/>
      <c r="WKK73" s="0"/>
      <c r="WKL73" s="0"/>
      <c r="WKM73" s="0"/>
      <c r="WKN73" s="0"/>
      <c r="WKO73" s="0"/>
      <c r="WKP73" s="0"/>
      <c r="WKQ73" s="0"/>
      <c r="WKR73" s="0"/>
      <c r="WKS73" s="0"/>
      <c r="WKT73" s="0"/>
      <c r="WKU73" s="0"/>
      <c r="WKV73" s="0"/>
      <c r="WKW73" s="0"/>
      <c r="WKX73" s="0"/>
      <c r="WKY73" s="0"/>
      <c r="WKZ73" s="0"/>
      <c r="WLA73" s="0"/>
      <c r="WLB73" s="0"/>
      <c r="WLC73" s="0"/>
      <c r="WLD73" s="0"/>
      <c r="WLE73" s="0"/>
      <c r="WLF73" s="0"/>
      <c r="WLG73" s="0"/>
      <c r="WLH73" s="0"/>
      <c r="WLI73" s="0"/>
      <c r="WLJ73" s="0"/>
      <c r="WLK73" s="0"/>
      <c r="WLL73" s="0"/>
      <c r="WLM73" s="0"/>
      <c r="WLN73" s="0"/>
      <c r="WLO73" s="0"/>
      <c r="WLP73" s="0"/>
      <c r="WLQ73" s="0"/>
      <c r="WLR73" s="0"/>
      <c r="WLS73" s="0"/>
      <c r="WLT73" s="0"/>
      <c r="WLU73" s="0"/>
      <c r="WLV73" s="0"/>
      <c r="WLW73" s="0"/>
      <c r="WLX73" s="0"/>
      <c r="WLY73" s="0"/>
      <c r="WLZ73" s="0"/>
      <c r="WMA73" s="0"/>
      <c r="WMB73" s="0"/>
      <c r="WMC73" s="0"/>
      <c r="WMD73" s="0"/>
      <c r="WME73" s="0"/>
      <c r="WMF73" s="0"/>
      <c r="WMG73" s="0"/>
      <c r="WMH73" s="0"/>
      <c r="WMI73" s="0"/>
      <c r="WMJ73" s="0"/>
      <c r="WMK73" s="0"/>
      <c r="WML73" s="0"/>
      <c r="WMM73" s="0"/>
      <c r="WMN73" s="0"/>
      <c r="WMO73" s="0"/>
      <c r="WMP73" s="0"/>
      <c r="WMQ73" s="0"/>
      <c r="WMR73" s="0"/>
      <c r="WMS73" s="0"/>
      <c r="WMT73" s="0"/>
      <c r="WMU73" s="0"/>
      <c r="WMV73" s="0"/>
      <c r="WMW73" s="0"/>
      <c r="WMX73" s="0"/>
      <c r="WMY73" s="0"/>
      <c r="WMZ73" s="0"/>
      <c r="WNA73" s="0"/>
      <c r="WNB73" s="0"/>
      <c r="WNC73" s="0"/>
      <c r="WND73" s="0"/>
      <c r="WNE73" s="0"/>
      <c r="WNF73" s="0"/>
      <c r="WNG73" s="0"/>
      <c r="WNH73" s="0"/>
      <c r="WNI73" s="0"/>
      <c r="WNJ73" s="0"/>
      <c r="WNK73" s="0"/>
      <c r="WNL73" s="0"/>
      <c r="WNM73" s="0"/>
      <c r="WNN73" s="0"/>
      <c r="WNO73" s="0"/>
      <c r="WNP73" s="0"/>
      <c r="WNQ73" s="0"/>
      <c r="WNR73" s="0"/>
      <c r="WNS73" s="0"/>
      <c r="WNT73" s="0"/>
      <c r="WNU73" s="0"/>
      <c r="WNV73" s="0"/>
      <c r="WNW73" s="0"/>
      <c r="WNX73" s="0"/>
      <c r="WNY73" s="0"/>
      <c r="WNZ73" s="0"/>
      <c r="WOA73" s="0"/>
      <c r="WOB73" s="0"/>
      <c r="WOC73" s="0"/>
      <c r="WOD73" s="0"/>
      <c r="WOE73" s="0"/>
      <c r="WOF73" s="0"/>
      <c r="WOG73" s="0"/>
      <c r="WOH73" s="0"/>
      <c r="WOI73" s="0"/>
      <c r="WOJ73" s="0"/>
      <c r="WOK73" s="0"/>
      <c r="WOL73" s="0"/>
      <c r="WOM73" s="0"/>
      <c r="WON73" s="0"/>
      <c r="WOO73" s="0"/>
      <c r="WOP73" s="0"/>
      <c r="WOQ73" s="0"/>
      <c r="WOR73" s="0"/>
      <c r="WOS73" s="0"/>
      <c r="WOT73" s="0"/>
      <c r="WOU73" s="0"/>
      <c r="WOV73" s="0"/>
      <c r="WOW73" s="0"/>
      <c r="WOX73" s="0"/>
      <c r="WOY73" s="0"/>
      <c r="WOZ73" s="0"/>
      <c r="WPA73" s="0"/>
      <c r="WPB73" s="0"/>
      <c r="WPC73" s="0"/>
      <c r="WPD73" s="0"/>
      <c r="WPE73" s="0"/>
      <c r="WPF73" s="0"/>
      <c r="WPG73" s="0"/>
      <c r="WPH73" s="0"/>
      <c r="WPI73" s="0"/>
      <c r="WPJ73" s="0"/>
      <c r="WPK73" s="0"/>
      <c r="WPL73" s="0"/>
      <c r="WPM73" s="0"/>
      <c r="WPN73" s="0"/>
      <c r="WPO73" s="0"/>
      <c r="WPP73" s="0"/>
      <c r="WPQ73" s="0"/>
      <c r="WPR73" s="0"/>
      <c r="WPS73" s="0"/>
      <c r="WPT73" s="0"/>
      <c r="WPU73" s="0"/>
      <c r="WPV73" s="0"/>
      <c r="WPW73" s="0"/>
      <c r="WPX73" s="0"/>
      <c r="WPY73" s="0"/>
      <c r="WPZ73" s="0"/>
      <c r="WQA73" s="0"/>
      <c r="WQB73" s="0"/>
      <c r="WQC73" s="0"/>
      <c r="WQD73" s="0"/>
      <c r="WQE73" s="0"/>
      <c r="WQF73" s="0"/>
      <c r="WQG73" s="0"/>
      <c r="WQH73" s="0"/>
      <c r="WQI73" s="0"/>
      <c r="WQJ73" s="0"/>
      <c r="WQK73" s="0"/>
      <c r="WQL73" s="0"/>
      <c r="WQM73" s="0"/>
      <c r="WQN73" s="0"/>
      <c r="WQO73" s="0"/>
      <c r="WQP73" s="0"/>
      <c r="WQQ73" s="0"/>
      <c r="WQR73" s="0"/>
      <c r="WQS73" s="0"/>
      <c r="WQT73" s="0"/>
      <c r="WQU73" s="0"/>
      <c r="WQV73" s="0"/>
      <c r="WQW73" s="0"/>
      <c r="WQX73" s="0"/>
      <c r="WQY73" s="0"/>
      <c r="WQZ73" s="0"/>
      <c r="WRA73" s="0"/>
      <c r="WRB73" s="0"/>
      <c r="WRC73" s="0"/>
      <c r="WRD73" s="0"/>
      <c r="WRE73" s="0"/>
      <c r="WRF73" s="0"/>
      <c r="WRG73" s="0"/>
      <c r="WRH73" s="0"/>
      <c r="WRI73" s="0"/>
      <c r="WRJ73" s="0"/>
      <c r="WRK73" s="0"/>
      <c r="WRL73" s="0"/>
      <c r="WRM73" s="0"/>
      <c r="WRN73" s="0"/>
      <c r="WRO73" s="0"/>
      <c r="WRP73" s="0"/>
      <c r="WRQ73" s="0"/>
      <c r="WRR73" s="0"/>
      <c r="WRS73" s="0"/>
      <c r="WRT73" s="0"/>
      <c r="WRU73" s="0"/>
      <c r="WRV73" s="0"/>
      <c r="WRW73" s="0"/>
      <c r="WRX73" s="0"/>
      <c r="WRY73" s="0"/>
      <c r="WRZ73" s="0"/>
      <c r="WSA73" s="0"/>
      <c r="WSB73" s="0"/>
      <c r="WSC73" s="0"/>
      <c r="WSD73" s="0"/>
      <c r="WSE73" s="0"/>
      <c r="WSF73" s="0"/>
      <c r="WSG73" s="0"/>
      <c r="WSH73" s="0"/>
      <c r="WSI73" s="0"/>
      <c r="WSJ73" s="0"/>
      <c r="WSK73" s="0"/>
      <c r="WSL73" s="0"/>
      <c r="WSM73" s="0"/>
      <c r="WSN73" s="0"/>
      <c r="WSO73" s="0"/>
      <c r="WSP73" s="0"/>
      <c r="WSQ73" s="0"/>
      <c r="WSR73" s="0"/>
      <c r="WSS73" s="0"/>
      <c r="WST73" s="0"/>
      <c r="WSU73" s="0"/>
      <c r="WSV73" s="0"/>
      <c r="WSW73" s="0"/>
      <c r="WSX73" s="0"/>
      <c r="WSY73" s="0"/>
      <c r="WSZ73" s="0"/>
      <c r="WTA73" s="0"/>
      <c r="WTB73" s="0"/>
      <c r="WTC73" s="0"/>
      <c r="WTD73" s="0"/>
      <c r="WTE73" s="0"/>
      <c r="WTF73" s="0"/>
      <c r="WTG73" s="0"/>
      <c r="WTH73" s="0"/>
      <c r="WTI73" s="0"/>
      <c r="WTJ73" s="0"/>
      <c r="WTK73" s="0"/>
      <c r="WTL73" s="0"/>
      <c r="WTM73" s="0"/>
      <c r="WTN73" s="0"/>
      <c r="WTO73" s="0"/>
      <c r="WTP73" s="0"/>
      <c r="WTQ73" s="0"/>
      <c r="WTR73" s="0"/>
      <c r="WTS73" s="0"/>
      <c r="WTT73" s="0"/>
      <c r="WTU73" s="0"/>
      <c r="WTV73" s="0"/>
      <c r="WTW73" s="0"/>
      <c r="WTX73" s="0"/>
      <c r="WTY73" s="0"/>
      <c r="WTZ73" s="0"/>
      <c r="WUA73" s="0"/>
      <c r="WUB73" s="0"/>
      <c r="WUC73" s="0"/>
      <c r="WUD73" s="0"/>
      <c r="WUE73" s="0"/>
      <c r="WUF73" s="0"/>
      <c r="WUG73" s="0"/>
      <c r="WUH73" s="0"/>
      <c r="WUI73" s="0"/>
      <c r="WUJ73" s="0"/>
      <c r="WUK73" s="0"/>
      <c r="WUL73" s="0"/>
      <c r="WUM73" s="0"/>
      <c r="WUN73" s="0"/>
      <c r="WUO73" s="0"/>
      <c r="WUP73" s="0"/>
      <c r="WUQ73" s="0"/>
      <c r="WUR73" s="0"/>
      <c r="WUS73" s="0"/>
      <c r="WUT73" s="0"/>
      <c r="WUU73" s="0"/>
      <c r="WUV73" s="0"/>
      <c r="WUW73" s="0"/>
      <c r="WUX73" s="0"/>
      <c r="WUY73" s="0"/>
      <c r="WUZ73" s="0"/>
      <c r="WVA73" s="0"/>
      <c r="WVB73" s="0"/>
      <c r="WVC73" s="0"/>
      <c r="WVD73" s="0"/>
      <c r="WVE73" s="0"/>
      <c r="WVF73" s="0"/>
      <c r="WVG73" s="0"/>
      <c r="WVH73" s="0"/>
      <c r="WVI73" s="0"/>
      <c r="WVJ73" s="0"/>
      <c r="WVK73" s="0"/>
      <c r="WVL73" s="0"/>
      <c r="WVM73" s="0"/>
      <c r="WVN73" s="0"/>
      <c r="WVO73" s="0"/>
      <c r="WVP73" s="0"/>
      <c r="WVQ73" s="0"/>
      <c r="WVR73" s="0"/>
      <c r="WVS73" s="0"/>
      <c r="WVT73" s="0"/>
      <c r="WVU73" s="0"/>
      <c r="WVV73" s="0"/>
      <c r="WVW73" s="0"/>
      <c r="WVX73" s="0"/>
      <c r="WVY73" s="0"/>
      <c r="WVZ73" s="0"/>
      <c r="WWA73" s="0"/>
      <c r="WWB73" s="0"/>
      <c r="WWC73" s="0"/>
      <c r="WWD73" s="0"/>
      <c r="WWE73" s="0"/>
      <c r="WWF73" s="0"/>
      <c r="WWG73" s="0"/>
      <c r="WWH73" s="0"/>
      <c r="WWI73" s="0"/>
      <c r="WWJ73" s="0"/>
      <c r="WWK73" s="0"/>
      <c r="WWL73" s="0"/>
      <c r="WWM73" s="0"/>
      <c r="WWN73" s="0"/>
      <c r="WWO73" s="0"/>
      <c r="WWP73" s="0"/>
      <c r="WWQ73" s="0"/>
      <c r="WWR73" s="0"/>
      <c r="WWS73" s="0"/>
      <c r="WWT73" s="0"/>
      <c r="WWU73" s="0"/>
      <c r="WWV73" s="0"/>
      <c r="WWW73" s="0"/>
      <c r="WWX73" s="0"/>
      <c r="WWY73" s="0"/>
      <c r="WWZ73" s="0"/>
      <c r="WXA73" s="0"/>
      <c r="WXB73" s="0"/>
      <c r="WXC73" s="0"/>
      <c r="WXD73" s="0"/>
      <c r="WXE73" s="0"/>
      <c r="WXF73" s="0"/>
      <c r="WXG73" s="0"/>
      <c r="WXH73" s="0"/>
      <c r="WXI73" s="0"/>
      <c r="WXJ73" s="0"/>
      <c r="WXK73" s="0"/>
      <c r="WXL73" s="0"/>
      <c r="WXM73" s="0"/>
      <c r="WXN73" s="0"/>
      <c r="WXO73" s="0"/>
      <c r="WXP73" s="0"/>
      <c r="WXQ73" s="0"/>
      <c r="WXR73" s="0"/>
      <c r="WXS73" s="0"/>
      <c r="WXT73" s="0"/>
      <c r="WXU73" s="0"/>
      <c r="WXV73" s="0"/>
      <c r="WXW73" s="0"/>
      <c r="WXX73" s="0"/>
      <c r="WXY73" s="0"/>
      <c r="WXZ73" s="0"/>
      <c r="WYA73" s="0"/>
      <c r="WYB73" s="0"/>
      <c r="WYC73" s="0"/>
      <c r="WYD73" s="0"/>
      <c r="WYE73" s="0"/>
      <c r="WYF73" s="0"/>
      <c r="WYG73" s="0"/>
      <c r="WYH73" s="0"/>
      <c r="WYI73" s="0"/>
      <c r="WYJ73" s="0"/>
      <c r="WYK73" s="0"/>
      <c r="WYL73" s="0"/>
      <c r="WYM73" s="0"/>
      <c r="WYN73" s="0"/>
      <c r="WYO73" s="0"/>
      <c r="WYP73" s="0"/>
      <c r="WYQ73" s="0"/>
      <c r="WYR73" s="0"/>
      <c r="WYS73" s="0"/>
      <c r="WYT73" s="0"/>
      <c r="WYU73" s="0"/>
      <c r="WYV73" s="0"/>
      <c r="WYW73" s="0"/>
      <c r="WYX73" s="0"/>
      <c r="WYY73" s="0"/>
      <c r="WYZ73" s="0"/>
      <c r="WZA73" s="0"/>
      <c r="WZB73" s="0"/>
      <c r="WZC73" s="0"/>
      <c r="WZD73" s="0"/>
      <c r="WZE73" s="0"/>
      <c r="WZF73" s="0"/>
      <c r="WZG73" s="0"/>
      <c r="WZH73" s="0"/>
      <c r="WZI73" s="0"/>
      <c r="WZJ73" s="0"/>
      <c r="WZK73" s="0"/>
      <c r="WZL73" s="0"/>
      <c r="WZM73" s="0"/>
      <c r="WZN73" s="0"/>
      <c r="WZO73" s="0"/>
      <c r="WZP73" s="0"/>
      <c r="WZQ73" s="0"/>
      <c r="WZR73" s="0"/>
      <c r="WZS73" s="0"/>
      <c r="WZT73" s="0"/>
      <c r="WZU73" s="0"/>
      <c r="WZV73" s="0"/>
      <c r="WZW73" s="0"/>
      <c r="WZX73" s="0"/>
      <c r="WZY73" s="0"/>
      <c r="WZZ73" s="0"/>
      <c r="XAA73" s="0"/>
      <c r="XAB73" s="0"/>
      <c r="XAC73" s="0"/>
      <c r="XAD73" s="0"/>
      <c r="XAE73" s="0"/>
      <c r="XAF73" s="0"/>
      <c r="XAG73" s="0"/>
      <c r="XAH73" s="0"/>
      <c r="XAI73" s="0"/>
      <c r="XAJ73" s="0"/>
      <c r="XAK73" s="0"/>
      <c r="XAL73" s="0"/>
      <c r="XAM73" s="0"/>
      <c r="XAN73" s="0"/>
      <c r="XAO73" s="0"/>
      <c r="XAP73" s="0"/>
      <c r="XAQ73" s="0"/>
      <c r="XAR73" s="0"/>
      <c r="XAS73" s="0"/>
      <c r="XAT73" s="0"/>
      <c r="XAU73" s="0"/>
      <c r="XAV73" s="0"/>
      <c r="XAW73" s="0"/>
      <c r="XAX73" s="0"/>
      <c r="XAY73" s="0"/>
      <c r="XAZ73" s="0"/>
      <c r="XBA73" s="0"/>
      <c r="XBB73" s="0"/>
      <c r="XBC73" s="0"/>
      <c r="XBD73" s="0"/>
      <c r="XBE73" s="0"/>
      <c r="XBF73" s="0"/>
      <c r="XBG73" s="0"/>
      <c r="XBH73" s="0"/>
      <c r="XBI73" s="0"/>
      <c r="XBJ73" s="0"/>
      <c r="XBK73" s="0"/>
      <c r="XBL73" s="0"/>
      <c r="XBM73" s="0"/>
      <c r="XBN73" s="0"/>
      <c r="XBO73" s="0"/>
      <c r="XBP73" s="0"/>
      <c r="XBQ73" s="0"/>
      <c r="XBR73" s="0"/>
      <c r="XBS73" s="0"/>
      <c r="XBT73" s="0"/>
      <c r="XBU73" s="0"/>
      <c r="XBV73" s="0"/>
      <c r="XBW73" s="0"/>
      <c r="XBX73" s="0"/>
      <c r="XBY73" s="0"/>
      <c r="XBZ73" s="0"/>
      <c r="XCA73" s="0"/>
      <c r="XCB73" s="0"/>
      <c r="XCC73" s="0"/>
      <c r="XCD73" s="0"/>
      <c r="XCE73" s="0"/>
      <c r="XCF73" s="0"/>
      <c r="XCG73" s="0"/>
      <c r="XCH73" s="0"/>
      <c r="XCI73" s="0"/>
      <c r="XCJ73" s="0"/>
      <c r="XCK73" s="0"/>
      <c r="XCL73" s="0"/>
      <c r="XCM73" s="0"/>
      <c r="XCN73" s="0"/>
      <c r="XCO73" s="0"/>
      <c r="XCP73" s="0"/>
      <c r="XCQ73" s="0"/>
      <c r="XCR73" s="0"/>
      <c r="XCS73" s="0"/>
      <c r="XCT73" s="0"/>
      <c r="XCU73" s="0"/>
      <c r="XCV73" s="0"/>
      <c r="XCW73" s="0"/>
      <c r="XCX73" s="0"/>
      <c r="XCY73" s="0"/>
      <c r="XCZ73" s="0"/>
      <c r="XDA73" s="0"/>
      <c r="XDB73" s="0"/>
      <c r="XDC73" s="0"/>
      <c r="XDD73" s="0"/>
      <c r="XDE73" s="0"/>
      <c r="XDF73" s="0"/>
      <c r="XDG73" s="0"/>
      <c r="XDH73" s="0"/>
      <c r="XDI73" s="0"/>
      <c r="XDJ73" s="0"/>
      <c r="XDK73" s="0"/>
      <c r="XDL73" s="0"/>
      <c r="XDM73" s="0"/>
      <c r="XDN73" s="0"/>
      <c r="XDO73" s="0"/>
      <c r="XDP73" s="0"/>
      <c r="XDQ73" s="0"/>
      <c r="XDR73" s="0"/>
      <c r="XDS73" s="0"/>
      <c r="XDT73" s="0"/>
      <c r="XDU73" s="0"/>
      <c r="XDV73" s="0"/>
      <c r="XDW73" s="0"/>
      <c r="XDX73" s="0"/>
      <c r="XDY73" s="0"/>
      <c r="XDZ73" s="0"/>
      <c r="XEA73" s="0"/>
      <c r="XEB73" s="0"/>
      <c r="XEC73" s="0"/>
      <c r="XED73" s="0"/>
      <c r="XEE73" s="0"/>
      <c r="XEF73" s="0"/>
      <c r="XEG73" s="0"/>
      <c r="XEH73" s="0"/>
      <c r="XEI73" s="0"/>
      <c r="XEJ73" s="0"/>
      <c r="XEK73" s="0"/>
      <c r="XEL73" s="0"/>
      <c r="XEM73" s="0"/>
      <c r="XEN73" s="0"/>
      <c r="XEO73" s="0"/>
      <c r="XEP73" s="0"/>
      <c r="XEQ73" s="0"/>
      <c r="XER73" s="0"/>
      <c r="XES73" s="0"/>
      <c r="XET73" s="0"/>
      <c r="XEU73" s="0"/>
      <c r="XEV73" s="0"/>
      <c r="XEW73" s="0"/>
      <c r="XEX73" s="0"/>
      <c r="XEY73" s="0"/>
      <c r="XEZ73" s="0"/>
      <c r="XFA73" s="0"/>
      <c r="XFB73" s="0"/>
      <c r="XFC73" s="0"/>
      <c r="XFD73" s="0"/>
    </row>
    <row r="74" customFormat="false" ht="13.8" hidden="false" customHeight="false" outlineLevel="0" collapsed="false">
      <c r="A74" s="716" t="s">
        <v>1063</v>
      </c>
      <c r="B74" s="707" t="n">
        <v>0.8</v>
      </c>
      <c r="C74" s="707" t="n">
        <v>0.8</v>
      </c>
      <c r="D74" s="707" t="n">
        <v>0.6</v>
      </c>
      <c r="E74" s="707" t="n">
        <v>0.49</v>
      </c>
      <c r="F74" s="707" t="n">
        <v>0.4</v>
      </c>
      <c r="G74" s="707" t="n">
        <v>0.77</v>
      </c>
      <c r="H74" s="707" t="n">
        <v>0.77</v>
      </c>
      <c r="I74" s="707" t="n">
        <v>0.45</v>
      </c>
      <c r="J74" s="707" t="n">
        <v>0.75</v>
      </c>
      <c r="K74" s="707" t="n">
        <v>0.48</v>
      </c>
      <c r="L74" s="707" t="n">
        <v>0.39</v>
      </c>
      <c r="M74" s="707" t="n">
        <v>0.66</v>
      </c>
      <c r="N74" s="707" t="n">
        <v>0.34</v>
      </c>
      <c r="O74" s="707" t="n">
        <v>0.73</v>
      </c>
      <c r="P74" s="707" t="n">
        <v>0.73</v>
      </c>
      <c r="Q74" s="707" t="n">
        <v>0.33</v>
      </c>
      <c r="R74" s="707" t="n">
        <v>0.36</v>
      </c>
      <c r="S74" s="707" t="n">
        <v>0.5</v>
      </c>
      <c r="T74" s="707"/>
      <c r="U74" s="707"/>
      <c r="V74" s="707"/>
      <c r="W74" s="707"/>
      <c r="X74" s="707"/>
      <c r="Y74" s="707"/>
      <c r="Z74" s="707"/>
      <c r="AA74" s="707"/>
      <c r="AB74" s="707"/>
      <c r="AC74" s="707"/>
      <c r="AD74" s="707"/>
      <c r="AE74" s="707"/>
      <c r="AF74" s="707"/>
      <c r="AG74" s="707"/>
      <c r="AH74" s="707"/>
      <c r="AI74" s="707"/>
      <c r="AJ74" s="707"/>
      <c r="AK74" s="707"/>
      <c r="AL74" s="707"/>
      <c r="AM74" s="707"/>
      <c r="AN74" s="707"/>
      <c r="AO74" s="707"/>
      <c r="AP74" s="707"/>
      <c r="AQ74" s="707"/>
    </row>
    <row r="75" customFormat="false" ht="13.8" hidden="false" customHeight="false" outlineLevel="0" collapsed="false">
      <c r="A75" s="716" t="s">
        <v>1064</v>
      </c>
      <c r="B75" s="707" t="n">
        <v>0.6</v>
      </c>
      <c r="C75" s="707"/>
      <c r="D75" s="707"/>
      <c r="E75" s="707" t="n">
        <v>0.39</v>
      </c>
      <c r="F75" s="707" t="n">
        <v>0.33</v>
      </c>
      <c r="G75" s="707" t="n">
        <v>0.6</v>
      </c>
      <c r="H75" s="707" t="n">
        <v>0.6</v>
      </c>
      <c r="I75" s="707" t="n">
        <v>0.31</v>
      </c>
      <c r="J75" s="707" t="n">
        <v>0.55</v>
      </c>
      <c r="K75" s="707" t="n">
        <v>0.37</v>
      </c>
      <c r="L75" s="707" t="n">
        <v>0.3</v>
      </c>
      <c r="M75" s="707" t="n">
        <v>0.5</v>
      </c>
      <c r="N75" s="707" t="n">
        <v>0.25</v>
      </c>
      <c r="O75" s="707" t="n">
        <v>0.57</v>
      </c>
      <c r="P75" s="707" t="n">
        <v>0.63</v>
      </c>
      <c r="Q75" s="707" t="n">
        <v>0.22</v>
      </c>
      <c r="R75" s="707" t="n">
        <v>0.23</v>
      </c>
      <c r="S75" s="707" t="n">
        <v>0.43</v>
      </c>
      <c r="T75" s="707"/>
      <c r="U75" s="707"/>
      <c r="V75" s="707"/>
      <c r="W75" s="707"/>
      <c r="X75" s="707"/>
      <c r="Y75" s="707"/>
      <c r="Z75" s="707"/>
      <c r="AA75" s="707"/>
      <c r="AB75" s="707"/>
      <c r="AC75" s="707"/>
      <c r="AD75" s="707"/>
      <c r="AE75" s="707"/>
      <c r="AF75" s="707"/>
      <c r="AG75" s="707"/>
      <c r="AH75" s="707"/>
      <c r="AI75" s="707"/>
      <c r="AJ75" s="707"/>
      <c r="AK75" s="707"/>
      <c r="AL75" s="707"/>
      <c r="AM75" s="707"/>
      <c r="AN75" s="707"/>
      <c r="AO75" s="707"/>
      <c r="AP75" s="707"/>
      <c r="AQ75" s="707"/>
    </row>
    <row r="76" customFormat="false" ht="13.8" hidden="false" customHeight="false" outlineLevel="0" collapsed="false">
      <c r="A76" s="716" t="s">
        <v>1065</v>
      </c>
      <c r="B76" s="707" t="n">
        <v>0.6</v>
      </c>
      <c r="C76" s="707"/>
      <c r="D76" s="707"/>
      <c r="E76" s="707" t="n">
        <v>0.35</v>
      </c>
      <c r="F76" s="707" t="n">
        <v>0.27</v>
      </c>
      <c r="G76" s="707" t="n">
        <v>0.53</v>
      </c>
      <c r="H76" s="707" t="n">
        <v>0.53</v>
      </c>
      <c r="I76" s="707" t="n">
        <v>0.26</v>
      </c>
      <c r="J76" s="707" t="n">
        <v>0.5</v>
      </c>
      <c r="K76" s="707" t="n">
        <v>0.33</v>
      </c>
      <c r="L76" s="707" t="n">
        <v>0.26</v>
      </c>
      <c r="M76" s="707" t="n">
        <v>0.4</v>
      </c>
      <c r="N76" s="707" t="n">
        <v>0.2</v>
      </c>
      <c r="O76" s="707" t="n">
        <v>0.45</v>
      </c>
      <c r="P76" s="707" t="n">
        <v>0.5</v>
      </c>
      <c r="Q76" s="707" t="n">
        <v>0.15</v>
      </c>
      <c r="R76" s="707" t="n">
        <v>0.16</v>
      </c>
      <c r="S76" s="707" t="n">
        <v>0.37</v>
      </c>
      <c r="T76" s="707"/>
      <c r="U76" s="707"/>
      <c r="V76" s="707"/>
      <c r="W76" s="707"/>
      <c r="X76" s="707"/>
      <c r="Y76" s="707"/>
      <c r="Z76" s="707"/>
      <c r="AA76" s="707"/>
      <c r="AB76" s="707"/>
      <c r="AC76" s="707"/>
      <c r="AD76" s="707"/>
      <c r="AE76" s="707"/>
      <c r="AF76" s="707"/>
      <c r="AG76" s="707"/>
      <c r="AH76" s="707"/>
      <c r="AI76" s="707"/>
      <c r="AJ76" s="707"/>
      <c r="AK76" s="707"/>
      <c r="AL76" s="707"/>
      <c r="AM76" s="707"/>
      <c r="AN76" s="707"/>
      <c r="AO76" s="707"/>
      <c r="AP76" s="707"/>
      <c r="AQ76" s="707"/>
    </row>
    <row r="77" customFormat="false" ht="13.8" hidden="false" customHeight="false" outlineLevel="0" collapsed="false">
      <c r="A77" s="716" t="s">
        <v>1066</v>
      </c>
      <c r="B77" s="707" t="n">
        <v>0.6</v>
      </c>
      <c r="C77" s="707"/>
      <c r="D77" s="707"/>
      <c r="E77" s="707" t="n">
        <v>0.53</v>
      </c>
      <c r="F77" s="707" t="n">
        <v>0.42</v>
      </c>
      <c r="G77" s="707" t="n">
        <v>0.8</v>
      </c>
      <c r="H77" s="707" t="n">
        <v>0.8</v>
      </c>
      <c r="I77" s="707" t="n">
        <v>0.48</v>
      </c>
      <c r="J77" s="707" t="n">
        <v>0.78</v>
      </c>
      <c r="K77" s="707" t="n">
        <v>0.5</v>
      </c>
      <c r="L77" s="707" t="n">
        <v>0.41</v>
      </c>
      <c r="M77" s="707" t="n">
        <v>0.73</v>
      </c>
      <c r="N77" s="707" t="n">
        <v>0.37</v>
      </c>
      <c r="O77" s="707" t="n">
        <v>0.75</v>
      </c>
      <c r="P77" s="707" t="n">
        <v>0.76</v>
      </c>
      <c r="Q77" s="707" t="n">
        <v>0.32</v>
      </c>
      <c r="R77" s="707" t="n">
        <v>0.4</v>
      </c>
      <c r="S77" s="707" t="n">
        <v>0.51</v>
      </c>
      <c r="T77" s="707"/>
      <c r="U77" s="707"/>
      <c r="V77" s="707"/>
      <c r="W77" s="707"/>
      <c r="X77" s="707"/>
      <c r="Y77" s="707"/>
      <c r="Z77" s="707"/>
      <c r="AA77" s="707"/>
      <c r="AB77" s="707"/>
      <c r="AC77" s="707"/>
      <c r="AD77" s="707"/>
      <c r="AE77" s="707"/>
      <c r="AF77" s="707"/>
      <c r="AG77" s="707"/>
      <c r="AH77" s="707"/>
      <c r="AI77" s="707"/>
      <c r="AJ77" s="707"/>
      <c r="AK77" s="707"/>
      <c r="AL77" s="707"/>
      <c r="AM77" s="707"/>
      <c r="AN77" s="707"/>
      <c r="AO77" s="707"/>
      <c r="AP77" s="707"/>
      <c r="AQ77" s="707"/>
    </row>
    <row r="78" customFormat="false" ht="13.8" hidden="false" customHeight="false" outlineLevel="0" collapsed="false">
      <c r="A78" s="716" t="s">
        <v>1067</v>
      </c>
      <c r="B78" s="746" t="n">
        <v>2</v>
      </c>
      <c r="C78" s="746" t="n">
        <v>2</v>
      </c>
      <c r="D78" s="746" t="n">
        <v>2</v>
      </c>
      <c r="E78" s="746" t="n">
        <v>1.25</v>
      </c>
      <c r="F78" s="746" t="n">
        <v>3.5</v>
      </c>
      <c r="G78" s="746" t="n">
        <v>4.8</v>
      </c>
      <c r="H78" s="746" t="n">
        <v>4.8</v>
      </c>
      <c r="I78" s="746" t="n">
        <v>2.5</v>
      </c>
      <c r="J78" s="746" t="n">
        <v>6</v>
      </c>
      <c r="K78" s="746" t="n">
        <v>3</v>
      </c>
      <c r="L78" s="746" t="n">
        <v>3.6</v>
      </c>
      <c r="M78" s="746" t="n">
        <v>4</v>
      </c>
      <c r="N78" s="746" t="n">
        <v>1.25</v>
      </c>
      <c r="O78" s="746" t="n">
        <v>3.2</v>
      </c>
      <c r="P78" s="746" t="n">
        <v>4</v>
      </c>
      <c r="Q78" s="746"/>
      <c r="R78" s="746"/>
      <c r="S78" s="746" t="n">
        <v>2.5</v>
      </c>
      <c r="T78" s="746"/>
      <c r="U78" s="746"/>
      <c r="V78" s="746"/>
      <c r="W78" s="746"/>
      <c r="X78" s="746"/>
      <c r="Y78" s="746"/>
      <c r="Z78" s="746"/>
      <c r="AA78" s="746"/>
      <c r="AB78" s="746"/>
      <c r="AC78" s="746"/>
      <c r="AD78" s="746"/>
      <c r="AE78" s="746"/>
      <c r="AF78" s="746"/>
      <c r="AG78" s="746"/>
      <c r="AH78" s="746"/>
      <c r="AI78" s="746"/>
      <c r="AJ78" s="746"/>
      <c r="AK78" s="746"/>
      <c r="AL78" s="746"/>
      <c r="AM78" s="746"/>
      <c r="AN78" s="746"/>
      <c r="AO78" s="746"/>
      <c r="AP78" s="746"/>
      <c r="AQ78" s="746"/>
    </row>
    <row r="79" customFormat="false" ht="13.8" hidden="false" customHeight="false" outlineLevel="0" collapsed="false">
      <c r="A79" s="711" t="s">
        <v>1068</v>
      </c>
      <c r="B79" s="748" t="n">
        <f aca="false">B78*B25</f>
        <v>2</v>
      </c>
      <c r="C79" s="748" t="n">
        <f aca="false">C78*C25</f>
        <v>2</v>
      </c>
      <c r="D79" s="748" t="n">
        <f aca="false">D78*D25</f>
        <v>2</v>
      </c>
      <c r="E79" s="748" t="n">
        <f aca="false">E78*E25</f>
        <v>1.25</v>
      </c>
      <c r="F79" s="748" t="n">
        <f aca="false">F78*F25</f>
        <v>3.5</v>
      </c>
      <c r="G79" s="748" t="n">
        <f aca="false">G78*G25</f>
        <v>4.8</v>
      </c>
      <c r="H79" s="748" t="n">
        <f aca="false">H78*H25</f>
        <v>4.8</v>
      </c>
      <c r="I79" s="748" t="n">
        <f aca="false">I78*I25</f>
        <v>2.5</v>
      </c>
      <c r="J79" s="748" t="n">
        <f aca="false">J78*J25</f>
        <v>6</v>
      </c>
      <c r="K79" s="748" t="n">
        <f aca="false">K78*K25</f>
        <v>3</v>
      </c>
      <c r="L79" s="748" t="n">
        <f aca="false">L78*L25</f>
        <v>3.6</v>
      </c>
      <c r="M79" s="748" t="n">
        <f aca="false">M78*M25</f>
        <v>4</v>
      </c>
      <c r="N79" s="748" t="n">
        <f aca="false">N78*N25</f>
        <v>1.25</v>
      </c>
      <c r="O79" s="748" t="n">
        <f aca="false">O78*O25</f>
        <v>3.2</v>
      </c>
      <c r="P79" s="748" t="n">
        <f aca="false">P78*P25</f>
        <v>4</v>
      </c>
      <c r="Q79" s="748" t="n">
        <f aca="false">Q78*Q25</f>
        <v>0</v>
      </c>
      <c r="R79" s="748" t="n">
        <f aca="false">R78*R25</f>
        <v>0</v>
      </c>
      <c r="S79" s="748" t="n">
        <f aca="false">S78*S25</f>
        <v>2.5</v>
      </c>
      <c r="T79" s="748"/>
      <c r="U79" s="748"/>
      <c r="V79" s="748"/>
      <c r="W79" s="748"/>
      <c r="X79" s="748"/>
      <c r="Y79" s="748"/>
      <c r="Z79" s="748"/>
      <c r="AA79" s="748"/>
      <c r="AB79" s="748"/>
      <c r="AC79" s="748"/>
      <c r="AD79" s="748"/>
      <c r="AE79" s="748"/>
      <c r="AF79" s="748"/>
      <c r="AG79" s="748"/>
      <c r="AH79" s="748"/>
      <c r="AI79" s="748"/>
      <c r="AJ79" s="748"/>
      <c r="AK79" s="748"/>
      <c r="AL79" s="748"/>
      <c r="AM79" s="748"/>
      <c r="AN79" s="748"/>
      <c r="AO79" s="748"/>
      <c r="AP79" s="748"/>
      <c r="AQ79" s="748"/>
    </row>
    <row r="80" customFormat="false" ht="13.8" hidden="false" customHeight="false" outlineLevel="0" collapsed="false">
      <c r="A80" s="711" t="s">
        <v>1069</v>
      </c>
      <c r="B80" s="748" t="n">
        <f aca="false">B30+(B27-B20-B39)*1000000/B19/9.81</f>
        <v>5.08348326132073</v>
      </c>
      <c r="C80" s="748" t="n">
        <f aca="false">C30+(C27-C20-C39)*1000000/C19/9.81</f>
        <v>6.43858912461516</v>
      </c>
      <c r="D80" s="748" t="n">
        <f aca="false">D30+(D27-D20-D39)*1000000/D19/9.81</f>
        <v>17.1451810778254</v>
      </c>
      <c r="E80" s="748" t="n">
        <f aca="false">E30+(E27-E20-E39)*1000000/E19/9.81</f>
        <v>34.2092039277639</v>
      </c>
      <c r="F80" s="748" t="n">
        <f aca="false">F30+(F27-F20-F39)*1000000/F19/9.81</f>
        <v>8.82262996941896</v>
      </c>
      <c r="G80" s="748" t="n">
        <f aca="false">G30+(G27-G20-G39)*1000000/G19/9.81</f>
        <v>2.43377684726526</v>
      </c>
      <c r="H80" s="748" t="n">
        <f aca="false">H30+(H27-H20-H39)*1000000/H19/9.81</f>
        <v>29.5490455597327</v>
      </c>
      <c r="I80" s="748" t="n">
        <f aca="false">I30+(I27-I20-I39)*1000000/I19/9.81</f>
        <v>5.11262184486635</v>
      </c>
      <c r="J80" s="748" t="n">
        <f aca="false">J30+(J27-J20-J39)*1000000/J19/9.81</f>
        <v>-11.1369178810916</v>
      </c>
      <c r="K80" s="748" t="n">
        <f aca="false">K30+(K27-K20-K39)*1000000/K19/9.81</f>
        <v>6.1257018045343</v>
      </c>
      <c r="L80" s="748" t="n">
        <f aca="false">L30+(L27-L20-L39)*1000000/L19/9.81</f>
        <v>7.39769377824368</v>
      </c>
      <c r="M80" s="748" t="n">
        <f aca="false">M30+(M27-M20-M39)*1000000/M19/9.81</f>
        <v>16.8049246642977</v>
      </c>
      <c r="N80" s="748" t="n">
        <f aca="false">N30+(N27-N20-N39)*1000000/N19/9.81</f>
        <v>4.42352875209621</v>
      </c>
      <c r="O80" s="748" t="n">
        <f aca="false">O30+(O27-O20-O39)*1000000/O19/9.81</f>
        <v>2.81262542868049</v>
      </c>
      <c r="P80" s="748" t="n">
        <f aca="false">P30+(P27-P20-P39)*1000000/P19/9.81</f>
        <v>3.91724584829963</v>
      </c>
      <c r="Q80" s="748" t="n">
        <f aca="false">Q30+(Q27-Q20-Q39)*1000000/Q19/9.81</f>
        <v>-3.74167056892975</v>
      </c>
      <c r="R80" s="748" t="n">
        <f aca="false">R30+(R27-R20-R39)*1000000/R19/9.81</f>
        <v>-3.39678070021275</v>
      </c>
      <c r="S80" s="748" t="n">
        <f aca="false">S30+(S27-S20-S39)*1000000/S19/9.81</f>
        <v>0.768448257662418</v>
      </c>
      <c r="T80" s="748"/>
      <c r="U80" s="748"/>
      <c r="V80" s="748"/>
      <c r="W80" s="748"/>
      <c r="X80" s="748"/>
      <c r="Y80" s="748"/>
      <c r="Z80" s="748"/>
      <c r="AA80" s="748"/>
      <c r="AB80" s="748"/>
      <c r="AC80" s="748"/>
      <c r="AD80" s="748"/>
      <c r="AE80" s="748"/>
      <c r="AF80" s="748"/>
      <c r="AG80" s="748"/>
      <c r="AH80" s="748"/>
      <c r="AI80" s="748"/>
      <c r="AJ80" s="748"/>
      <c r="AK80" s="748"/>
      <c r="AL80" s="748"/>
      <c r="AM80" s="748"/>
      <c r="AN80" s="748"/>
      <c r="AO80" s="748"/>
      <c r="AP80" s="748"/>
      <c r="AQ80" s="748"/>
    </row>
    <row r="81" customFormat="false" ht="15" hidden="false" customHeight="true" outlineLevel="0" collapsed="false">
      <c r="A81" s="720" t="s">
        <v>1070</v>
      </c>
      <c r="B81" s="749" t="n">
        <f aca="false">B80-B82</f>
        <v>3.08348326132073</v>
      </c>
      <c r="C81" s="749" t="n">
        <f aca="false">C80-C82</f>
        <v>4.43858912461516</v>
      </c>
      <c r="D81" s="749" t="n">
        <f aca="false">D80-D82</f>
        <v>15.1451810778254</v>
      </c>
      <c r="E81" s="749" t="n">
        <f aca="false">E80-E82</f>
        <v>32.2092039277639</v>
      </c>
      <c r="F81" s="749" t="n">
        <f aca="false">F80-F82</f>
        <v>6.82262996941896</v>
      </c>
      <c r="G81" s="749" t="n">
        <f aca="false">G80-G82</f>
        <v>0.433776847265263</v>
      </c>
      <c r="H81" s="749" t="n">
        <f aca="false">H80-H82</f>
        <v>27.5490455597327</v>
      </c>
      <c r="I81" s="749" t="n">
        <f aca="false">I80-I82</f>
        <v>3.11262184486635</v>
      </c>
      <c r="J81" s="749" t="n">
        <f aca="false">J80-J82</f>
        <v>-13.1369178810916</v>
      </c>
      <c r="K81" s="749" t="n">
        <f aca="false">K80-K82</f>
        <v>4.1257018045343</v>
      </c>
      <c r="L81" s="749" t="n">
        <f aca="false">L80-L82</f>
        <v>5.39769377824368</v>
      </c>
      <c r="M81" s="749" t="n">
        <f aca="false">M80-M82</f>
        <v>14.8049246642977</v>
      </c>
      <c r="N81" s="749" t="n">
        <f aca="false">N80-N82</f>
        <v>2.42352875209621</v>
      </c>
      <c r="O81" s="749" t="n">
        <f aca="false">O80-O82</f>
        <v>0.812625428680492</v>
      </c>
      <c r="P81" s="749" t="n">
        <f aca="false">P80-P82</f>
        <v>1.91724584829963</v>
      </c>
      <c r="Q81" s="749" t="n">
        <f aca="false">Q80-Q82</f>
        <v>-5.74167056892975</v>
      </c>
      <c r="R81" s="749" t="n">
        <f aca="false">R80-R82</f>
        <v>-5.39678070021275</v>
      </c>
      <c r="S81" s="749" t="n">
        <f aca="false">S80-S82</f>
        <v>-1.23155174233758</v>
      </c>
      <c r="T81" s="749"/>
      <c r="U81" s="749"/>
      <c r="V81" s="749"/>
      <c r="W81" s="749"/>
      <c r="X81" s="749"/>
      <c r="Y81" s="749"/>
      <c r="Z81" s="749"/>
      <c r="AA81" s="749"/>
      <c r="AB81" s="749"/>
      <c r="AC81" s="749"/>
      <c r="AD81" s="749"/>
      <c r="AE81" s="749"/>
      <c r="AF81" s="749"/>
      <c r="AG81" s="749"/>
      <c r="AH81" s="749"/>
      <c r="AI81" s="749"/>
      <c r="AJ81" s="749"/>
      <c r="AK81" s="749"/>
      <c r="AL81" s="749"/>
      <c r="AM81" s="749"/>
      <c r="AN81" s="749"/>
      <c r="AO81" s="749"/>
      <c r="AP81" s="749"/>
      <c r="AQ81" s="749"/>
    </row>
    <row r="82" customFormat="false" ht="13.8" hidden="false" customHeight="false" outlineLevel="0" collapsed="false">
      <c r="A82" s="716" t="s">
        <v>1071</v>
      </c>
      <c r="B82" s="707" t="n">
        <v>2</v>
      </c>
      <c r="C82" s="707" t="n">
        <v>2</v>
      </c>
      <c r="D82" s="707" t="n">
        <v>2</v>
      </c>
      <c r="E82" s="707" t="n">
        <v>2</v>
      </c>
      <c r="F82" s="707" t="n">
        <v>2</v>
      </c>
      <c r="G82" s="707" t="n">
        <v>2</v>
      </c>
      <c r="H82" s="707" t="n">
        <v>2</v>
      </c>
      <c r="I82" s="707" t="n">
        <v>2</v>
      </c>
      <c r="J82" s="707" t="n">
        <v>2</v>
      </c>
      <c r="K82" s="707" t="n">
        <v>2</v>
      </c>
      <c r="L82" s="707" t="n">
        <v>2</v>
      </c>
      <c r="M82" s="707" t="n">
        <v>2</v>
      </c>
      <c r="N82" s="707" t="n">
        <v>2</v>
      </c>
      <c r="O82" s="707" t="n">
        <v>2</v>
      </c>
      <c r="P82" s="707" t="n">
        <v>2</v>
      </c>
      <c r="Q82" s="707" t="n">
        <v>2</v>
      </c>
      <c r="R82" s="707" t="n">
        <v>2</v>
      </c>
      <c r="S82" s="707" t="n">
        <v>2</v>
      </c>
      <c r="T82" s="707"/>
      <c r="U82" s="707"/>
      <c r="V82" s="707"/>
      <c r="W82" s="707"/>
      <c r="X82" s="707"/>
      <c r="Y82" s="707"/>
      <c r="Z82" s="707"/>
      <c r="AA82" s="707"/>
      <c r="AB82" s="707"/>
      <c r="AC82" s="707"/>
      <c r="AD82" s="707"/>
      <c r="AE82" s="707"/>
      <c r="AF82" s="707"/>
      <c r="AG82" s="707"/>
      <c r="AH82" s="707"/>
      <c r="AI82" s="707"/>
      <c r="AJ82" s="707"/>
      <c r="AK82" s="707"/>
      <c r="AL82" s="707"/>
      <c r="AM82" s="707"/>
      <c r="AN82" s="707"/>
      <c r="AO82" s="707"/>
      <c r="AP82" s="707"/>
      <c r="AQ82" s="707"/>
    </row>
    <row r="83" customFormat="false" ht="13.8" hidden="false" customHeight="false" outlineLevel="0" collapsed="false">
      <c r="A83" s="750" t="s">
        <v>1072</v>
      </c>
      <c r="B83" s="751" t="n">
        <f aca="false">B19*9.81*B71/1000000+B65</f>
        <v>16.8405698050282</v>
      </c>
      <c r="C83" s="751" t="n">
        <f aca="false">C19*9.81*C71/1000000+C65</f>
        <v>23.8766125419125</v>
      </c>
      <c r="D83" s="751" t="n">
        <f aca="false">D19*9.81*D71/1000000+D65</f>
        <v>14.5986437556673</v>
      </c>
      <c r="E83" s="751" t="n">
        <f aca="false">E19*9.81*E71/1000000+E65</f>
        <v>3.65695605278809</v>
      </c>
      <c r="F83" s="751" t="n">
        <f aca="false">F19*9.81*F71/1000000+F65</f>
        <v>1.28948</v>
      </c>
      <c r="G83" s="751" t="n">
        <f aca="false">G19*9.81*G71/1000000+G65</f>
        <v>1.0268650235</v>
      </c>
      <c r="H83" s="751" t="n">
        <f aca="false">H19*9.81*H71/1000000+H65</f>
        <v>1.08772423362214</v>
      </c>
      <c r="I83" s="751" t="n">
        <f aca="false">I19*9.81*I71/1000000+I65</f>
        <v>1.73799489447526</v>
      </c>
      <c r="J83" s="751" t="n">
        <f aca="false">J19*9.81*J71/1000000+J65</f>
        <v>1.14402341271735</v>
      </c>
      <c r="K83" s="751" t="n">
        <f aca="false">K19*9.81*K71/1000000+K65</f>
        <v>1.56551843285697</v>
      </c>
      <c r="L83" s="751" t="n">
        <f aca="false">L19*9.81*L71/1000000+L65</f>
        <v>1.31516167082795</v>
      </c>
      <c r="M83" s="751" t="n">
        <f aca="false">M19*9.81*M71/1000000+M65</f>
        <v>0.906914691100675</v>
      </c>
      <c r="N83" s="751" t="n">
        <f aca="false">N19*9.81*N71/1000000+N65</f>
        <v>1.6691687866669</v>
      </c>
      <c r="O83" s="751" t="n">
        <f aca="false">O19*9.81*O71/1000000+O65</f>
        <v>1.93307671831005</v>
      </c>
      <c r="P83" s="751" t="n">
        <f aca="false">P19*9.81*P71/1000000+P65</f>
        <v>3.78808316411682</v>
      </c>
      <c r="Q83" s="751" t="n">
        <f aca="false">Q19*9.81*Q71/1000000+Q65</f>
        <v>1.160620508</v>
      </c>
      <c r="R83" s="751" t="n">
        <f aca="false">R19*9.81*R71/1000000+R65</f>
        <v>1.0686751025</v>
      </c>
      <c r="S83" s="751" t="n">
        <f aca="false">S19*9.81*S71/1000000+S65</f>
        <v>0.575404441</v>
      </c>
      <c r="T83" s="752"/>
      <c r="U83" s="751"/>
      <c r="V83" s="751"/>
      <c r="W83" s="752"/>
      <c r="X83" s="751"/>
      <c r="Y83" s="751"/>
      <c r="Z83" s="751"/>
      <c r="AA83" s="751"/>
      <c r="AB83" s="751"/>
      <c r="AC83" s="751"/>
      <c r="AD83" s="751"/>
      <c r="AE83" s="751"/>
      <c r="AF83" s="751"/>
      <c r="AG83" s="751"/>
      <c r="AH83" s="751"/>
      <c r="AI83" s="751"/>
      <c r="AJ83" s="752"/>
      <c r="AK83" s="751"/>
      <c r="AL83" s="751"/>
      <c r="AM83" s="751"/>
      <c r="AN83" s="751"/>
      <c r="AO83" s="751"/>
      <c r="AP83" s="751"/>
      <c r="AQ83" s="751"/>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c r="FF83" s="0"/>
      <c r="FG83" s="0"/>
      <c r="FH83" s="0"/>
      <c r="FI83" s="0"/>
      <c r="FJ83" s="0"/>
      <c r="FK83" s="0"/>
      <c r="FL83" s="0"/>
      <c r="FM83" s="0"/>
      <c r="FN83" s="0"/>
      <c r="FO83" s="0"/>
      <c r="FP83" s="0"/>
      <c r="FQ83" s="0"/>
      <c r="FR83" s="0"/>
      <c r="FS83" s="0"/>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c r="HA83" s="0"/>
      <c r="HB83" s="0"/>
      <c r="HC83" s="0"/>
      <c r="HD83" s="0"/>
      <c r="HE83" s="0"/>
      <c r="HF83" s="0"/>
      <c r="HG83" s="0"/>
      <c r="HH83" s="0"/>
      <c r="HI83" s="0"/>
      <c r="HJ83" s="0"/>
      <c r="HK83" s="0"/>
      <c r="HL83" s="0"/>
      <c r="HM83" s="0"/>
      <c r="HN83" s="0"/>
      <c r="HO83" s="0"/>
      <c r="HP83" s="0"/>
      <c r="HQ83" s="0"/>
      <c r="HR83" s="0"/>
      <c r="HS83" s="0"/>
      <c r="HT83" s="0"/>
      <c r="HU83" s="0"/>
      <c r="HV83" s="0"/>
      <c r="HW83" s="0"/>
      <c r="HX83" s="0"/>
      <c r="HY83" s="0"/>
      <c r="HZ83" s="0"/>
      <c r="IA83" s="0"/>
      <c r="IB83" s="0"/>
      <c r="IC83" s="0"/>
      <c r="ID83" s="0"/>
      <c r="IE83" s="0"/>
      <c r="IF83" s="0"/>
      <c r="IG83" s="0"/>
      <c r="IH83" s="0"/>
      <c r="II83" s="0"/>
      <c r="IJ83" s="0"/>
      <c r="IK83" s="0"/>
      <c r="IL83" s="0"/>
      <c r="IM83" s="0"/>
      <c r="IN83" s="0"/>
      <c r="IO83" s="0"/>
      <c r="IP83" s="0"/>
      <c r="IQ83" s="0"/>
      <c r="IR83" s="0"/>
      <c r="IS83" s="0"/>
      <c r="IT83" s="0"/>
      <c r="IU83" s="0"/>
      <c r="IV83" s="0"/>
      <c r="IW83" s="0"/>
      <c r="IX83" s="0"/>
      <c r="IY83" s="0"/>
      <c r="IZ83" s="0"/>
      <c r="JA83" s="0"/>
      <c r="JB83" s="0"/>
      <c r="JC83" s="0"/>
      <c r="JD83" s="0"/>
      <c r="JE83" s="0"/>
      <c r="JF83" s="0"/>
      <c r="JG83" s="0"/>
      <c r="JH83" s="0"/>
      <c r="JI83" s="0"/>
      <c r="JJ83" s="0"/>
      <c r="JK83" s="0"/>
      <c r="JL83" s="0"/>
      <c r="JM83" s="0"/>
      <c r="JN83" s="0"/>
      <c r="JO83" s="0"/>
      <c r="JP83" s="0"/>
      <c r="JQ83" s="0"/>
      <c r="JR83" s="0"/>
      <c r="JS83" s="0"/>
      <c r="JT83" s="0"/>
      <c r="JU83" s="0"/>
      <c r="JV83" s="0"/>
      <c r="JW83" s="0"/>
      <c r="JX83" s="0"/>
      <c r="JY83" s="0"/>
      <c r="JZ83" s="0"/>
      <c r="KA83" s="0"/>
      <c r="KB83" s="0"/>
      <c r="KC83" s="0"/>
      <c r="KD83" s="0"/>
      <c r="KE83" s="0"/>
      <c r="KF83" s="0"/>
      <c r="KG83" s="0"/>
      <c r="KH83" s="0"/>
      <c r="KI83" s="0"/>
      <c r="KJ83" s="0"/>
      <c r="KK83" s="0"/>
      <c r="KL83" s="0"/>
      <c r="KM83" s="0"/>
      <c r="KN83" s="0"/>
      <c r="KO83" s="0"/>
      <c r="KP83" s="0"/>
      <c r="KQ83" s="0"/>
      <c r="KR83" s="0"/>
      <c r="KS83" s="0"/>
      <c r="KT83" s="0"/>
      <c r="KU83" s="0"/>
      <c r="KV83" s="0"/>
      <c r="KW83" s="0"/>
      <c r="KX83" s="0"/>
      <c r="KY83" s="0"/>
      <c r="KZ83" s="0"/>
      <c r="LA83" s="0"/>
      <c r="LB83" s="0"/>
      <c r="LC83" s="0"/>
      <c r="LD83" s="0"/>
      <c r="LE83" s="0"/>
      <c r="LF83" s="0"/>
      <c r="LG83" s="0"/>
      <c r="LH83" s="0"/>
      <c r="LI83" s="0"/>
      <c r="LJ83" s="0"/>
      <c r="LK83" s="0"/>
      <c r="LL83" s="0"/>
      <c r="LM83" s="0"/>
      <c r="LN83" s="0"/>
      <c r="LO83" s="0"/>
      <c r="LP83" s="0"/>
      <c r="LQ83" s="0"/>
      <c r="LR83" s="0"/>
      <c r="LS83" s="0"/>
      <c r="LT83" s="0"/>
      <c r="LU83" s="0"/>
      <c r="LV83" s="0"/>
      <c r="LW83" s="0"/>
      <c r="LX83" s="0"/>
      <c r="LY83" s="0"/>
      <c r="LZ83" s="0"/>
      <c r="MA83" s="0"/>
      <c r="MB83" s="0"/>
      <c r="MC83" s="0"/>
      <c r="MD83" s="0"/>
      <c r="ME83" s="0"/>
      <c r="MF83" s="0"/>
      <c r="MG83" s="0"/>
      <c r="MH83" s="0"/>
      <c r="MI83" s="0"/>
      <c r="MJ83" s="0"/>
      <c r="MK83" s="0"/>
      <c r="ML83" s="0"/>
      <c r="MM83" s="0"/>
      <c r="MN83" s="0"/>
      <c r="MO83" s="0"/>
      <c r="MP83" s="0"/>
      <c r="MQ83" s="0"/>
      <c r="MR83" s="0"/>
      <c r="MS83" s="0"/>
      <c r="MT83" s="0"/>
      <c r="MU83" s="0"/>
      <c r="MV83" s="0"/>
      <c r="MW83" s="0"/>
      <c r="MX83" s="0"/>
      <c r="MY83" s="0"/>
      <c r="MZ83" s="0"/>
      <c r="NA83" s="0"/>
      <c r="NB83" s="0"/>
      <c r="NC83" s="0"/>
      <c r="ND83" s="0"/>
      <c r="NE83" s="0"/>
      <c r="NF83" s="0"/>
      <c r="NG83" s="0"/>
      <c r="NH83" s="0"/>
      <c r="NI83" s="0"/>
      <c r="NJ83" s="0"/>
      <c r="NK83" s="0"/>
      <c r="NL83" s="0"/>
      <c r="NM83" s="0"/>
      <c r="NN83" s="0"/>
      <c r="NO83" s="0"/>
      <c r="NP83" s="0"/>
      <c r="NQ83" s="0"/>
      <c r="NR83" s="0"/>
      <c r="NS83" s="0"/>
      <c r="NT83" s="0"/>
      <c r="NU83" s="0"/>
      <c r="NV83" s="0"/>
      <c r="NW83" s="0"/>
      <c r="NX83" s="0"/>
      <c r="NY83" s="0"/>
      <c r="NZ83" s="0"/>
      <c r="OA83" s="0"/>
      <c r="OB83" s="0"/>
      <c r="OC83" s="0"/>
      <c r="OD83" s="0"/>
      <c r="OE83" s="0"/>
      <c r="OF83" s="0"/>
      <c r="OG83" s="0"/>
      <c r="OH83" s="0"/>
      <c r="OI83" s="0"/>
      <c r="OJ83" s="0"/>
      <c r="OK83" s="0"/>
      <c r="OL83" s="0"/>
      <c r="OM83" s="0"/>
      <c r="ON83" s="0"/>
      <c r="OO83" s="0"/>
      <c r="OP83" s="0"/>
      <c r="OQ83" s="0"/>
      <c r="OR83" s="0"/>
      <c r="OS83" s="0"/>
      <c r="OT83" s="0"/>
      <c r="OU83" s="0"/>
      <c r="OV83" s="0"/>
      <c r="OW83" s="0"/>
      <c r="OX83" s="0"/>
      <c r="OY83" s="0"/>
      <c r="OZ83" s="0"/>
      <c r="PA83" s="0"/>
      <c r="PB83" s="0"/>
      <c r="PC83" s="0"/>
      <c r="PD83" s="0"/>
      <c r="PE83" s="0"/>
      <c r="PF83" s="0"/>
      <c r="PG83" s="0"/>
      <c r="PH83" s="0"/>
      <c r="PI83" s="0"/>
      <c r="PJ83" s="0"/>
      <c r="PK83" s="0"/>
      <c r="PL83" s="0"/>
      <c r="PM83" s="0"/>
      <c r="PN83" s="0"/>
      <c r="PO83" s="0"/>
      <c r="PP83" s="0"/>
      <c r="PQ83" s="0"/>
      <c r="PR83" s="0"/>
      <c r="PS83" s="0"/>
      <c r="PT83" s="0"/>
      <c r="PU83" s="0"/>
      <c r="PV83" s="0"/>
      <c r="PW83" s="0"/>
      <c r="PX83" s="0"/>
      <c r="PY83" s="0"/>
      <c r="PZ83" s="0"/>
      <c r="QA83" s="0"/>
      <c r="QB83" s="0"/>
      <c r="QC83" s="0"/>
      <c r="QD83" s="0"/>
      <c r="QE83" s="0"/>
      <c r="QF83" s="0"/>
      <c r="QG83" s="0"/>
      <c r="QH83" s="0"/>
      <c r="QI83" s="0"/>
      <c r="QJ83" s="0"/>
      <c r="QK83" s="0"/>
      <c r="QL83" s="0"/>
      <c r="QM83" s="0"/>
      <c r="QN83" s="0"/>
      <c r="QO83" s="0"/>
      <c r="QP83" s="0"/>
      <c r="QQ83" s="0"/>
      <c r="QR83" s="0"/>
      <c r="QS83" s="0"/>
      <c r="QT83" s="0"/>
      <c r="QU83" s="0"/>
      <c r="QV83" s="0"/>
      <c r="QW83" s="0"/>
      <c r="QX83" s="0"/>
      <c r="QY83" s="0"/>
      <c r="QZ83" s="0"/>
      <c r="RA83" s="0"/>
      <c r="RB83" s="0"/>
      <c r="RC83" s="0"/>
      <c r="RD83" s="0"/>
      <c r="RE83" s="0"/>
      <c r="RF83" s="0"/>
      <c r="RG83" s="0"/>
      <c r="RH83" s="0"/>
      <c r="RI83" s="0"/>
      <c r="RJ83" s="0"/>
      <c r="RK83" s="0"/>
      <c r="RL83" s="0"/>
      <c r="RM83" s="0"/>
      <c r="RN83" s="0"/>
      <c r="RO83" s="0"/>
      <c r="RP83" s="0"/>
      <c r="RQ83" s="0"/>
      <c r="RR83" s="0"/>
      <c r="RS83" s="0"/>
      <c r="RT83" s="0"/>
      <c r="RU83" s="0"/>
      <c r="RV83" s="0"/>
      <c r="RW83" s="0"/>
      <c r="RX83" s="0"/>
      <c r="RY83" s="0"/>
      <c r="RZ83" s="0"/>
      <c r="SA83" s="0"/>
      <c r="SB83" s="0"/>
      <c r="SC83" s="0"/>
      <c r="SD83" s="0"/>
      <c r="SE83" s="0"/>
      <c r="SF83" s="0"/>
      <c r="SG83" s="0"/>
      <c r="SH83" s="0"/>
      <c r="SI83" s="0"/>
      <c r="SJ83" s="0"/>
      <c r="SK83" s="0"/>
      <c r="SL83" s="0"/>
      <c r="SM83" s="0"/>
      <c r="SN83" s="0"/>
      <c r="SO83" s="0"/>
      <c r="SP83" s="0"/>
      <c r="SQ83" s="0"/>
      <c r="SR83" s="0"/>
      <c r="SS83" s="0"/>
      <c r="ST83" s="0"/>
      <c r="SU83" s="0"/>
      <c r="SV83" s="0"/>
      <c r="SW83" s="0"/>
      <c r="SX83" s="0"/>
      <c r="SY83" s="0"/>
      <c r="SZ83" s="0"/>
      <c r="TA83" s="0"/>
      <c r="TB83" s="0"/>
      <c r="TC83" s="0"/>
      <c r="TD83" s="0"/>
      <c r="TE83" s="0"/>
      <c r="TF83" s="0"/>
      <c r="TG83" s="0"/>
      <c r="TH83" s="0"/>
      <c r="TI83" s="0"/>
      <c r="TJ83" s="0"/>
      <c r="TK83" s="0"/>
      <c r="TL83" s="0"/>
      <c r="TM83" s="0"/>
      <c r="TN83" s="0"/>
      <c r="TO83" s="0"/>
      <c r="TP83" s="0"/>
      <c r="TQ83" s="0"/>
      <c r="TR83" s="0"/>
      <c r="TS83" s="0"/>
      <c r="TT83" s="0"/>
      <c r="TU83" s="0"/>
      <c r="TV83" s="0"/>
      <c r="TW83" s="0"/>
      <c r="TX83" s="0"/>
      <c r="TY83" s="0"/>
      <c r="TZ83" s="0"/>
      <c r="UA83" s="0"/>
      <c r="UB83" s="0"/>
      <c r="UC83" s="0"/>
      <c r="UD83" s="0"/>
      <c r="UE83" s="0"/>
      <c r="UF83" s="0"/>
      <c r="UG83" s="0"/>
      <c r="UH83" s="0"/>
      <c r="UI83" s="0"/>
      <c r="UJ83" s="0"/>
      <c r="UK83" s="0"/>
      <c r="UL83" s="0"/>
      <c r="UM83" s="0"/>
      <c r="UN83" s="0"/>
      <c r="UO83" s="0"/>
      <c r="UP83" s="0"/>
      <c r="UQ83" s="0"/>
      <c r="UR83" s="0"/>
      <c r="US83" s="0"/>
      <c r="UT83" s="0"/>
      <c r="UU83" s="0"/>
      <c r="UV83" s="0"/>
      <c r="UW83" s="0"/>
      <c r="UX83" s="0"/>
      <c r="UY83" s="0"/>
      <c r="UZ83" s="0"/>
      <c r="VA83" s="0"/>
      <c r="VB83" s="0"/>
      <c r="VC83" s="0"/>
      <c r="VD83" s="0"/>
      <c r="VE83" s="0"/>
      <c r="VF83" s="0"/>
      <c r="VG83" s="0"/>
      <c r="VH83" s="0"/>
      <c r="VI83" s="0"/>
      <c r="VJ83" s="0"/>
      <c r="VK83" s="0"/>
      <c r="VL83" s="0"/>
      <c r="VM83" s="0"/>
      <c r="VN83" s="0"/>
      <c r="VO83" s="0"/>
      <c r="VP83" s="0"/>
      <c r="VQ83" s="0"/>
      <c r="VR83" s="0"/>
      <c r="VS83" s="0"/>
      <c r="VT83" s="0"/>
      <c r="VU83" s="0"/>
      <c r="VV83" s="0"/>
      <c r="VW83" s="0"/>
      <c r="VX83" s="0"/>
      <c r="VY83" s="0"/>
      <c r="VZ83" s="0"/>
      <c r="WA83" s="0"/>
      <c r="WB83" s="0"/>
      <c r="WC83" s="0"/>
      <c r="WD83" s="0"/>
      <c r="WE83" s="0"/>
      <c r="WF83" s="0"/>
      <c r="WG83" s="0"/>
      <c r="WH83" s="0"/>
      <c r="WI83" s="0"/>
      <c r="WJ83" s="0"/>
      <c r="WK83" s="0"/>
      <c r="WL83" s="0"/>
      <c r="WM83" s="0"/>
      <c r="WN83" s="0"/>
      <c r="WO83" s="0"/>
      <c r="WP83" s="0"/>
      <c r="WQ83" s="0"/>
      <c r="WR83" s="0"/>
      <c r="WS83" s="0"/>
      <c r="WT83" s="0"/>
      <c r="WU83" s="0"/>
      <c r="WV83" s="0"/>
      <c r="WW83" s="0"/>
      <c r="WX83" s="0"/>
      <c r="WY83" s="0"/>
      <c r="WZ83" s="0"/>
      <c r="XA83" s="0"/>
      <c r="XB83" s="0"/>
      <c r="XC83" s="0"/>
      <c r="XD83" s="0"/>
      <c r="XE83" s="0"/>
      <c r="XF83" s="0"/>
      <c r="XG83" s="0"/>
      <c r="XH83" s="0"/>
      <c r="XI83" s="0"/>
      <c r="XJ83" s="0"/>
      <c r="XK83" s="0"/>
      <c r="XL83" s="0"/>
      <c r="XM83" s="0"/>
      <c r="XN83" s="0"/>
      <c r="XO83" s="0"/>
      <c r="XP83" s="0"/>
      <c r="XQ83" s="0"/>
      <c r="XR83" s="0"/>
      <c r="XS83" s="0"/>
      <c r="XT83" s="0"/>
      <c r="XU83" s="0"/>
      <c r="XV83" s="0"/>
      <c r="XW83" s="0"/>
      <c r="XX83" s="0"/>
      <c r="XY83" s="0"/>
      <c r="XZ83" s="0"/>
      <c r="YA83" s="0"/>
      <c r="YB83" s="0"/>
      <c r="YC83" s="0"/>
      <c r="YD83" s="0"/>
      <c r="YE83" s="0"/>
      <c r="YF83" s="0"/>
      <c r="YG83" s="0"/>
      <c r="YH83" s="0"/>
      <c r="YI83" s="0"/>
      <c r="YJ83" s="0"/>
      <c r="YK83" s="0"/>
      <c r="YL83" s="0"/>
      <c r="YM83" s="0"/>
      <c r="YN83" s="0"/>
      <c r="YO83" s="0"/>
      <c r="YP83" s="0"/>
      <c r="YQ83" s="0"/>
      <c r="YR83" s="0"/>
      <c r="YS83" s="0"/>
      <c r="YT83" s="0"/>
      <c r="YU83" s="0"/>
      <c r="YV83" s="0"/>
      <c r="YW83" s="0"/>
      <c r="YX83" s="0"/>
      <c r="YY83" s="0"/>
      <c r="YZ83" s="0"/>
      <c r="ZA83" s="0"/>
      <c r="ZB83" s="0"/>
      <c r="ZC83" s="0"/>
      <c r="ZD83" s="0"/>
      <c r="ZE83" s="0"/>
      <c r="ZF83" s="0"/>
      <c r="ZG83" s="0"/>
      <c r="ZH83" s="0"/>
      <c r="ZI83" s="0"/>
      <c r="ZJ83" s="0"/>
      <c r="ZK83" s="0"/>
      <c r="ZL83" s="0"/>
      <c r="ZM83" s="0"/>
      <c r="ZN83" s="0"/>
      <c r="ZO83" s="0"/>
      <c r="ZP83" s="0"/>
      <c r="ZQ83" s="0"/>
      <c r="ZR83" s="0"/>
      <c r="ZS83" s="0"/>
      <c r="ZT83" s="0"/>
      <c r="ZU83" s="0"/>
      <c r="ZV83" s="0"/>
      <c r="ZW83" s="0"/>
      <c r="ZX83" s="0"/>
      <c r="ZY83" s="0"/>
      <c r="ZZ83" s="0"/>
      <c r="AAA83" s="0"/>
      <c r="AAB83" s="0"/>
      <c r="AAC83" s="0"/>
      <c r="AAD83" s="0"/>
      <c r="AAE83" s="0"/>
      <c r="AAF83" s="0"/>
      <c r="AAG83" s="0"/>
      <c r="AAH83" s="0"/>
      <c r="AAI83" s="0"/>
      <c r="AAJ83" s="0"/>
      <c r="AAK83" s="0"/>
      <c r="AAL83" s="0"/>
      <c r="AAM83" s="0"/>
      <c r="AAN83" s="0"/>
      <c r="AAO83" s="0"/>
      <c r="AAP83" s="0"/>
      <c r="AAQ83" s="0"/>
      <c r="AAR83" s="0"/>
      <c r="AAS83" s="0"/>
      <c r="AAT83" s="0"/>
      <c r="AAU83" s="0"/>
      <c r="AAV83" s="0"/>
      <c r="AAW83" s="0"/>
      <c r="AAX83" s="0"/>
      <c r="AAY83" s="0"/>
      <c r="AAZ83" s="0"/>
      <c r="ABA83" s="0"/>
      <c r="ABB83" s="0"/>
      <c r="ABC83" s="0"/>
      <c r="ABD83" s="0"/>
      <c r="ABE83" s="0"/>
      <c r="ABF83" s="0"/>
      <c r="ABG83" s="0"/>
      <c r="ABH83" s="0"/>
      <c r="ABI83" s="0"/>
      <c r="ABJ83" s="0"/>
      <c r="ABK83" s="0"/>
      <c r="ABL83" s="0"/>
      <c r="ABM83" s="0"/>
      <c r="ABN83" s="0"/>
      <c r="ABO83" s="0"/>
      <c r="ABP83" s="0"/>
      <c r="ABQ83" s="0"/>
      <c r="ABR83" s="0"/>
      <c r="ABS83" s="0"/>
      <c r="ABT83" s="0"/>
      <c r="ABU83" s="0"/>
      <c r="ABV83" s="0"/>
      <c r="ABW83" s="0"/>
      <c r="ABX83" s="0"/>
      <c r="ABY83" s="0"/>
      <c r="ABZ83" s="0"/>
      <c r="ACA83" s="0"/>
      <c r="ACB83" s="0"/>
      <c r="ACC83" s="0"/>
      <c r="ACD83" s="0"/>
      <c r="ACE83" s="0"/>
      <c r="ACF83" s="0"/>
      <c r="ACG83" s="0"/>
      <c r="ACH83" s="0"/>
      <c r="ACI83" s="0"/>
      <c r="ACJ83" s="0"/>
      <c r="ACK83" s="0"/>
      <c r="ACL83" s="0"/>
      <c r="ACM83" s="0"/>
      <c r="ACN83" s="0"/>
      <c r="ACO83" s="0"/>
      <c r="ACP83" s="0"/>
      <c r="ACQ83" s="0"/>
      <c r="ACR83" s="0"/>
      <c r="ACS83" s="0"/>
      <c r="ACT83" s="0"/>
      <c r="ACU83" s="0"/>
      <c r="ACV83" s="0"/>
      <c r="ACW83" s="0"/>
      <c r="ACX83" s="0"/>
      <c r="ACY83" s="0"/>
      <c r="ACZ83" s="0"/>
      <c r="ADA83" s="0"/>
      <c r="ADB83" s="0"/>
      <c r="ADC83" s="0"/>
      <c r="ADD83" s="0"/>
      <c r="ADE83" s="0"/>
      <c r="ADF83" s="0"/>
      <c r="ADG83" s="0"/>
      <c r="ADH83" s="0"/>
      <c r="ADI83" s="0"/>
      <c r="ADJ83" s="0"/>
      <c r="ADK83" s="0"/>
      <c r="ADL83" s="0"/>
      <c r="ADM83" s="0"/>
      <c r="ADN83" s="0"/>
      <c r="ADO83" s="0"/>
      <c r="ADP83" s="0"/>
      <c r="ADQ83" s="0"/>
      <c r="ADR83" s="0"/>
      <c r="ADS83" s="0"/>
      <c r="ADT83" s="0"/>
      <c r="ADU83" s="0"/>
      <c r="ADV83" s="0"/>
      <c r="ADW83" s="0"/>
      <c r="ADX83" s="0"/>
      <c r="ADY83" s="0"/>
      <c r="ADZ83" s="0"/>
      <c r="AEA83" s="0"/>
      <c r="AEB83" s="0"/>
      <c r="AEC83" s="0"/>
      <c r="AED83" s="0"/>
      <c r="AEE83" s="0"/>
      <c r="AEF83" s="0"/>
      <c r="AEG83" s="0"/>
      <c r="AEH83" s="0"/>
      <c r="AEI83" s="0"/>
      <c r="AEJ83" s="0"/>
      <c r="AEK83" s="0"/>
      <c r="AEL83" s="0"/>
      <c r="AEM83" s="0"/>
      <c r="AEN83" s="0"/>
      <c r="AEO83" s="0"/>
      <c r="AEP83" s="0"/>
      <c r="AEQ83" s="0"/>
      <c r="AER83" s="0"/>
      <c r="AES83" s="0"/>
      <c r="AET83" s="0"/>
      <c r="AEU83" s="0"/>
      <c r="AEV83" s="0"/>
      <c r="AEW83" s="0"/>
      <c r="AEX83" s="0"/>
      <c r="AEY83" s="0"/>
      <c r="AEZ83" s="0"/>
      <c r="AFA83" s="0"/>
      <c r="AFB83" s="0"/>
      <c r="AFC83" s="0"/>
      <c r="AFD83" s="0"/>
      <c r="AFE83" s="0"/>
      <c r="AFF83" s="0"/>
      <c r="AFG83" s="0"/>
      <c r="AFH83" s="0"/>
      <c r="AFI83" s="0"/>
      <c r="AFJ83" s="0"/>
      <c r="AFK83" s="0"/>
      <c r="AFL83" s="0"/>
      <c r="AFM83" s="0"/>
      <c r="AFN83" s="0"/>
      <c r="AFO83" s="0"/>
      <c r="AFP83" s="0"/>
      <c r="AFQ83" s="0"/>
      <c r="AFR83" s="0"/>
      <c r="AFS83" s="0"/>
      <c r="AFT83" s="0"/>
      <c r="AFU83" s="0"/>
      <c r="AFV83" s="0"/>
      <c r="AFW83" s="0"/>
      <c r="AFX83" s="0"/>
      <c r="AFY83" s="0"/>
      <c r="AFZ83" s="0"/>
      <c r="AGA83" s="0"/>
      <c r="AGB83" s="0"/>
      <c r="AGC83" s="0"/>
      <c r="AGD83" s="0"/>
      <c r="AGE83" s="0"/>
      <c r="AGF83" s="0"/>
      <c r="AGG83" s="0"/>
      <c r="AGH83" s="0"/>
      <c r="AGI83" s="0"/>
      <c r="AGJ83" s="0"/>
      <c r="AGK83" s="0"/>
      <c r="AGL83" s="0"/>
      <c r="AGM83" s="0"/>
      <c r="AGN83" s="0"/>
      <c r="AGO83" s="0"/>
      <c r="AGP83" s="0"/>
      <c r="AGQ83" s="0"/>
      <c r="AGR83" s="0"/>
      <c r="AGS83" s="0"/>
      <c r="AGT83" s="0"/>
      <c r="AGU83" s="0"/>
      <c r="AGV83" s="0"/>
      <c r="AGW83" s="0"/>
      <c r="AGX83" s="0"/>
      <c r="AGY83" s="0"/>
      <c r="AGZ83" s="0"/>
      <c r="AHA83" s="0"/>
      <c r="AHB83" s="0"/>
      <c r="AHC83" s="0"/>
      <c r="AHD83" s="0"/>
      <c r="AHE83" s="0"/>
      <c r="AHF83" s="0"/>
      <c r="AHG83" s="0"/>
      <c r="AHH83" s="0"/>
      <c r="AHI83" s="0"/>
      <c r="AHJ83" s="0"/>
      <c r="AHK83" s="0"/>
      <c r="AHL83" s="0"/>
      <c r="AHM83" s="0"/>
      <c r="AHN83" s="0"/>
      <c r="AHO83" s="0"/>
      <c r="AHP83" s="0"/>
      <c r="AHQ83" s="0"/>
      <c r="AHR83" s="0"/>
      <c r="AHS83" s="0"/>
      <c r="AHT83" s="0"/>
      <c r="AHU83" s="0"/>
      <c r="AHV83" s="0"/>
      <c r="AHW83" s="0"/>
      <c r="AHX83" s="0"/>
      <c r="AHY83" s="0"/>
      <c r="AHZ83" s="0"/>
      <c r="AIA83" s="0"/>
      <c r="AIB83" s="0"/>
      <c r="AIC83" s="0"/>
      <c r="AID83" s="0"/>
      <c r="AIE83" s="0"/>
      <c r="AIF83" s="0"/>
      <c r="AIG83" s="0"/>
      <c r="AIH83" s="0"/>
      <c r="AII83" s="0"/>
      <c r="AIJ83" s="0"/>
      <c r="AIK83" s="0"/>
      <c r="AIL83" s="0"/>
      <c r="AIM83" s="0"/>
      <c r="AIN83" s="0"/>
      <c r="AIO83" s="0"/>
      <c r="AIP83" s="0"/>
      <c r="AIQ83" s="0"/>
      <c r="AIR83" s="0"/>
      <c r="AIS83" s="0"/>
      <c r="AIT83" s="0"/>
      <c r="AIU83" s="0"/>
      <c r="AIV83" s="0"/>
      <c r="AIW83" s="0"/>
      <c r="AIX83" s="0"/>
      <c r="AIY83" s="0"/>
      <c r="AIZ83" s="0"/>
      <c r="AJA83" s="0"/>
      <c r="AJB83" s="0"/>
      <c r="AJC83" s="0"/>
      <c r="AJD83" s="0"/>
      <c r="AJE83" s="0"/>
      <c r="AJF83" s="0"/>
      <c r="AJG83" s="0"/>
      <c r="AJH83" s="0"/>
      <c r="AJI83" s="0"/>
      <c r="AJJ83" s="0"/>
      <c r="AJK83" s="0"/>
      <c r="AJL83" s="0"/>
      <c r="AJM83" s="0"/>
      <c r="AJN83" s="0"/>
      <c r="AJO83" s="0"/>
      <c r="AJP83" s="0"/>
      <c r="AJQ83" s="0"/>
      <c r="AJR83" s="0"/>
      <c r="AJS83" s="0"/>
      <c r="AJT83" s="0"/>
      <c r="AJU83" s="0"/>
      <c r="AJV83" s="0"/>
      <c r="AJW83" s="0"/>
      <c r="AJX83" s="0"/>
      <c r="AJY83" s="0"/>
      <c r="AJZ83" s="0"/>
      <c r="AKA83" s="0"/>
      <c r="AKB83" s="0"/>
      <c r="AKC83" s="0"/>
      <c r="AKD83" s="0"/>
      <c r="AKE83" s="0"/>
      <c r="AKF83" s="0"/>
      <c r="AKG83" s="0"/>
      <c r="AKH83" s="0"/>
      <c r="AKI83" s="0"/>
      <c r="AKJ83" s="0"/>
      <c r="AKK83" s="0"/>
      <c r="AKL83" s="0"/>
      <c r="AKM83" s="0"/>
      <c r="AKN83" s="0"/>
      <c r="AKO83" s="0"/>
      <c r="AKP83" s="0"/>
      <c r="AKQ83" s="0"/>
      <c r="AKR83" s="0"/>
      <c r="AKS83" s="0"/>
      <c r="AKT83" s="0"/>
      <c r="AKU83" s="0"/>
      <c r="AKV83" s="0"/>
      <c r="AKW83" s="0"/>
      <c r="AKX83" s="0"/>
      <c r="AKY83" s="0"/>
      <c r="AKZ83" s="0"/>
      <c r="ALA83" s="0"/>
      <c r="ALB83" s="0"/>
      <c r="ALC83" s="0"/>
      <c r="ALD83" s="0"/>
      <c r="ALE83" s="0"/>
      <c r="ALF83" s="0"/>
      <c r="ALG83" s="0"/>
      <c r="ALH83" s="0"/>
      <c r="ALI83" s="0"/>
      <c r="ALJ83" s="0"/>
      <c r="ALK83" s="0"/>
      <c r="ALL83" s="0"/>
      <c r="ALM83" s="0"/>
      <c r="ALN83" s="0"/>
      <c r="ALO83" s="0"/>
      <c r="ALP83" s="0"/>
      <c r="ALQ83" s="0"/>
      <c r="ALR83" s="0"/>
      <c r="ALS83" s="0"/>
      <c r="ALT83" s="0"/>
      <c r="ALU83" s="0"/>
      <c r="ALV83" s="0"/>
      <c r="ALW83" s="0"/>
      <c r="ALX83" s="0"/>
      <c r="ALY83" s="0"/>
      <c r="ALZ83" s="0"/>
      <c r="AMA83" s="0"/>
      <c r="AMB83" s="0"/>
      <c r="AMC83" s="0"/>
      <c r="AMD83" s="0"/>
      <c r="AME83" s="0"/>
      <c r="AMF83" s="0"/>
      <c r="AMG83" s="0"/>
      <c r="AMH83" s="0"/>
      <c r="AMI83" s="0"/>
      <c r="AMJ83" s="0"/>
      <c r="AMK83" s="0"/>
      <c r="AML83" s="0"/>
      <c r="AMM83" s="0"/>
      <c r="AMN83" s="0"/>
      <c r="AMO83" s="0"/>
      <c r="AMP83" s="0"/>
      <c r="AMQ83" s="0"/>
      <c r="AMR83" s="0"/>
      <c r="AMS83" s="0"/>
      <c r="AMT83" s="0"/>
      <c r="AMU83" s="0"/>
      <c r="AMV83" s="0"/>
      <c r="AMW83" s="0"/>
      <c r="AMX83" s="0"/>
      <c r="AMY83" s="0"/>
      <c r="AMZ83" s="0"/>
      <c r="ANA83" s="0"/>
      <c r="ANB83" s="0"/>
      <c r="ANC83" s="0"/>
      <c r="AND83" s="0"/>
      <c r="ANE83" s="0"/>
      <c r="ANF83" s="0"/>
      <c r="ANG83" s="0"/>
      <c r="ANH83" s="0"/>
      <c r="ANI83" s="0"/>
      <c r="ANJ83" s="0"/>
      <c r="ANK83" s="0"/>
      <c r="ANL83" s="0"/>
      <c r="ANM83" s="0"/>
      <c r="ANN83" s="0"/>
      <c r="ANO83" s="0"/>
      <c r="ANP83" s="0"/>
      <c r="ANQ83" s="0"/>
      <c r="ANR83" s="0"/>
      <c r="ANS83" s="0"/>
      <c r="ANT83" s="0"/>
      <c r="ANU83" s="0"/>
      <c r="ANV83" s="0"/>
      <c r="ANW83" s="0"/>
      <c r="ANX83" s="0"/>
      <c r="ANY83" s="0"/>
      <c r="ANZ83" s="0"/>
      <c r="AOA83" s="0"/>
      <c r="AOB83" s="0"/>
      <c r="AOC83" s="0"/>
      <c r="AOD83" s="0"/>
      <c r="AOE83" s="0"/>
      <c r="AOF83" s="0"/>
      <c r="AOG83" s="0"/>
      <c r="AOH83" s="0"/>
      <c r="AOI83" s="0"/>
      <c r="AOJ83" s="0"/>
      <c r="AOK83" s="0"/>
      <c r="AOL83" s="0"/>
      <c r="AOM83" s="0"/>
      <c r="AON83" s="0"/>
      <c r="AOO83" s="0"/>
      <c r="AOP83" s="0"/>
      <c r="AOQ83" s="0"/>
      <c r="AOR83" s="0"/>
      <c r="AOS83" s="0"/>
      <c r="AOT83" s="0"/>
      <c r="AOU83" s="0"/>
      <c r="AOV83" s="0"/>
      <c r="AOW83" s="0"/>
      <c r="AOX83" s="0"/>
      <c r="AOY83" s="0"/>
      <c r="AOZ83" s="0"/>
      <c r="APA83" s="0"/>
      <c r="APB83" s="0"/>
      <c r="APC83" s="0"/>
      <c r="APD83" s="0"/>
      <c r="APE83" s="0"/>
      <c r="APF83" s="0"/>
      <c r="APG83" s="0"/>
      <c r="APH83" s="0"/>
      <c r="API83" s="0"/>
      <c r="APJ83" s="0"/>
      <c r="APK83" s="0"/>
      <c r="APL83" s="0"/>
      <c r="APM83" s="0"/>
      <c r="APN83" s="0"/>
      <c r="APO83" s="0"/>
      <c r="APP83" s="0"/>
      <c r="APQ83" s="0"/>
      <c r="APR83" s="0"/>
      <c r="APS83" s="0"/>
      <c r="APT83" s="0"/>
      <c r="APU83" s="0"/>
      <c r="APV83" s="0"/>
      <c r="APW83" s="0"/>
      <c r="APX83" s="0"/>
      <c r="APY83" s="0"/>
      <c r="APZ83" s="0"/>
      <c r="AQA83" s="0"/>
      <c r="AQB83" s="0"/>
      <c r="AQC83" s="0"/>
      <c r="AQD83" s="0"/>
      <c r="AQE83" s="0"/>
      <c r="AQF83" s="0"/>
      <c r="AQG83" s="0"/>
      <c r="AQH83" s="0"/>
      <c r="AQI83" s="0"/>
      <c r="AQJ83" s="0"/>
      <c r="AQK83" s="0"/>
      <c r="AQL83" s="0"/>
      <c r="AQM83" s="0"/>
      <c r="AQN83" s="0"/>
      <c r="AQO83" s="0"/>
      <c r="AQP83" s="0"/>
      <c r="AQQ83" s="0"/>
      <c r="AQR83" s="0"/>
      <c r="AQS83" s="0"/>
      <c r="AQT83" s="0"/>
      <c r="AQU83" s="0"/>
      <c r="AQV83" s="0"/>
      <c r="AQW83" s="0"/>
      <c r="AQX83" s="0"/>
      <c r="AQY83" s="0"/>
      <c r="AQZ83" s="0"/>
      <c r="ARA83" s="0"/>
      <c r="ARB83" s="0"/>
      <c r="ARC83" s="0"/>
      <c r="ARD83" s="0"/>
      <c r="ARE83" s="0"/>
      <c r="ARF83" s="0"/>
      <c r="ARG83" s="0"/>
      <c r="ARH83" s="0"/>
      <c r="ARI83" s="0"/>
      <c r="ARJ83" s="0"/>
      <c r="ARK83" s="0"/>
      <c r="ARL83" s="0"/>
      <c r="ARM83" s="0"/>
      <c r="ARN83" s="0"/>
      <c r="ARO83" s="0"/>
      <c r="ARP83" s="0"/>
      <c r="ARQ83" s="0"/>
      <c r="ARR83" s="0"/>
      <c r="ARS83" s="0"/>
      <c r="ART83" s="0"/>
      <c r="ARU83" s="0"/>
      <c r="ARV83" s="0"/>
      <c r="ARW83" s="0"/>
      <c r="ARX83" s="0"/>
      <c r="ARY83" s="0"/>
      <c r="ARZ83" s="0"/>
      <c r="ASA83" s="0"/>
      <c r="ASB83" s="0"/>
      <c r="ASC83" s="0"/>
      <c r="ASD83" s="0"/>
      <c r="ASE83" s="0"/>
      <c r="ASF83" s="0"/>
      <c r="ASG83" s="0"/>
      <c r="ASH83" s="0"/>
      <c r="ASI83" s="0"/>
      <c r="ASJ83" s="0"/>
      <c r="ASK83" s="0"/>
      <c r="ASL83" s="0"/>
      <c r="ASM83" s="0"/>
      <c r="ASN83" s="0"/>
      <c r="ASO83" s="0"/>
      <c r="ASP83" s="0"/>
      <c r="ASQ83" s="0"/>
      <c r="ASR83" s="0"/>
      <c r="ASS83" s="0"/>
      <c r="AST83" s="0"/>
      <c r="ASU83" s="0"/>
      <c r="ASV83" s="0"/>
      <c r="ASW83" s="0"/>
      <c r="ASX83" s="0"/>
      <c r="ASY83" s="0"/>
      <c r="ASZ83" s="0"/>
      <c r="ATA83" s="0"/>
      <c r="ATB83" s="0"/>
      <c r="ATC83" s="0"/>
      <c r="ATD83" s="0"/>
      <c r="ATE83" s="0"/>
      <c r="ATF83" s="0"/>
      <c r="ATG83" s="0"/>
      <c r="ATH83" s="0"/>
      <c r="ATI83" s="0"/>
      <c r="ATJ83" s="0"/>
      <c r="ATK83" s="0"/>
      <c r="ATL83" s="0"/>
      <c r="ATM83" s="0"/>
      <c r="ATN83" s="0"/>
      <c r="ATO83" s="0"/>
      <c r="ATP83" s="0"/>
      <c r="ATQ83" s="0"/>
      <c r="ATR83" s="0"/>
      <c r="ATS83" s="0"/>
      <c r="ATT83" s="0"/>
      <c r="ATU83" s="0"/>
      <c r="ATV83" s="0"/>
      <c r="ATW83" s="0"/>
      <c r="ATX83" s="0"/>
      <c r="ATY83" s="0"/>
      <c r="ATZ83" s="0"/>
      <c r="AUA83" s="0"/>
      <c r="AUB83" s="0"/>
      <c r="AUC83" s="0"/>
      <c r="AUD83" s="0"/>
      <c r="AUE83" s="0"/>
      <c r="AUF83" s="0"/>
      <c r="AUG83" s="0"/>
      <c r="AUH83" s="0"/>
      <c r="AUI83" s="0"/>
      <c r="AUJ83" s="0"/>
      <c r="AUK83" s="0"/>
      <c r="AUL83" s="0"/>
      <c r="AUM83" s="0"/>
      <c r="AUN83" s="0"/>
      <c r="AUO83" s="0"/>
      <c r="AUP83" s="0"/>
      <c r="AUQ83" s="0"/>
      <c r="AUR83" s="0"/>
      <c r="AUS83" s="0"/>
      <c r="AUT83" s="0"/>
      <c r="AUU83" s="0"/>
      <c r="AUV83" s="0"/>
      <c r="AUW83" s="0"/>
      <c r="AUX83" s="0"/>
      <c r="AUY83" s="0"/>
      <c r="AUZ83" s="0"/>
      <c r="AVA83" s="0"/>
      <c r="AVB83" s="0"/>
      <c r="AVC83" s="0"/>
      <c r="AVD83" s="0"/>
      <c r="AVE83" s="0"/>
      <c r="AVF83" s="0"/>
      <c r="AVG83" s="0"/>
      <c r="AVH83" s="0"/>
      <c r="AVI83" s="0"/>
      <c r="AVJ83" s="0"/>
      <c r="AVK83" s="0"/>
      <c r="AVL83" s="0"/>
      <c r="AVM83" s="0"/>
      <c r="AVN83" s="0"/>
      <c r="AVO83" s="0"/>
      <c r="AVP83" s="0"/>
      <c r="AVQ83" s="0"/>
      <c r="AVR83" s="0"/>
      <c r="AVS83" s="0"/>
      <c r="AVT83" s="0"/>
      <c r="AVU83" s="0"/>
      <c r="AVV83" s="0"/>
      <c r="AVW83" s="0"/>
      <c r="AVX83" s="0"/>
      <c r="AVY83" s="0"/>
      <c r="AVZ83" s="0"/>
      <c r="AWA83" s="0"/>
      <c r="AWB83" s="0"/>
      <c r="AWC83" s="0"/>
      <c r="AWD83" s="0"/>
      <c r="AWE83" s="0"/>
      <c r="AWF83" s="0"/>
      <c r="AWG83" s="0"/>
      <c r="AWH83" s="0"/>
      <c r="AWI83" s="0"/>
      <c r="AWJ83" s="0"/>
      <c r="AWK83" s="0"/>
      <c r="AWL83" s="0"/>
      <c r="AWM83" s="0"/>
      <c r="AWN83" s="0"/>
      <c r="AWO83" s="0"/>
      <c r="AWP83" s="0"/>
      <c r="AWQ83" s="0"/>
      <c r="AWR83" s="0"/>
      <c r="AWS83" s="0"/>
      <c r="AWT83" s="0"/>
      <c r="AWU83" s="0"/>
      <c r="AWV83" s="0"/>
      <c r="AWW83" s="0"/>
      <c r="AWX83" s="0"/>
      <c r="AWY83" s="0"/>
      <c r="AWZ83" s="0"/>
      <c r="AXA83" s="0"/>
      <c r="AXB83" s="0"/>
      <c r="AXC83" s="0"/>
      <c r="AXD83" s="0"/>
      <c r="AXE83" s="0"/>
      <c r="AXF83" s="0"/>
      <c r="AXG83" s="0"/>
      <c r="AXH83" s="0"/>
      <c r="AXI83" s="0"/>
      <c r="AXJ83" s="0"/>
      <c r="AXK83" s="0"/>
      <c r="AXL83" s="0"/>
      <c r="AXM83" s="0"/>
      <c r="AXN83" s="0"/>
      <c r="AXO83" s="0"/>
      <c r="AXP83" s="0"/>
      <c r="AXQ83" s="0"/>
      <c r="AXR83" s="0"/>
      <c r="AXS83" s="0"/>
      <c r="AXT83" s="0"/>
      <c r="AXU83" s="0"/>
      <c r="AXV83" s="0"/>
      <c r="AXW83" s="0"/>
      <c r="AXX83" s="0"/>
      <c r="AXY83" s="0"/>
      <c r="AXZ83" s="0"/>
      <c r="AYA83" s="0"/>
      <c r="AYB83" s="0"/>
      <c r="AYC83" s="0"/>
      <c r="AYD83" s="0"/>
      <c r="AYE83" s="0"/>
      <c r="AYF83" s="0"/>
      <c r="AYG83" s="0"/>
      <c r="AYH83" s="0"/>
      <c r="AYI83" s="0"/>
      <c r="AYJ83" s="0"/>
      <c r="AYK83" s="0"/>
      <c r="AYL83" s="0"/>
      <c r="AYM83" s="0"/>
      <c r="AYN83" s="0"/>
      <c r="AYO83" s="0"/>
      <c r="AYP83" s="0"/>
      <c r="AYQ83" s="0"/>
      <c r="AYR83" s="0"/>
      <c r="AYS83" s="0"/>
      <c r="AYT83" s="0"/>
      <c r="AYU83" s="0"/>
      <c r="AYV83" s="0"/>
      <c r="AYW83" s="0"/>
      <c r="AYX83" s="0"/>
      <c r="AYY83" s="0"/>
      <c r="AYZ83" s="0"/>
      <c r="AZA83" s="0"/>
      <c r="AZB83" s="0"/>
      <c r="AZC83" s="0"/>
      <c r="AZD83" s="0"/>
      <c r="AZE83" s="0"/>
      <c r="AZF83" s="0"/>
      <c r="AZG83" s="0"/>
      <c r="AZH83" s="0"/>
      <c r="AZI83" s="0"/>
      <c r="AZJ83" s="0"/>
      <c r="AZK83" s="0"/>
      <c r="AZL83" s="0"/>
      <c r="AZM83" s="0"/>
      <c r="AZN83" s="0"/>
      <c r="AZO83" s="0"/>
      <c r="AZP83" s="0"/>
      <c r="AZQ83" s="0"/>
      <c r="AZR83" s="0"/>
      <c r="AZS83" s="0"/>
      <c r="AZT83" s="0"/>
      <c r="AZU83" s="0"/>
      <c r="AZV83" s="0"/>
      <c r="AZW83" s="0"/>
      <c r="AZX83" s="0"/>
      <c r="AZY83" s="0"/>
      <c r="AZZ83" s="0"/>
      <c r="BAA83" s="0"/>
      <c r="BAB83" s="0"/>
      <c r="BAC83" s="0"/>
      <c r="BAD83" s="0"/>
      <c r="BAE83" s="0"/>
      <c r="BAF83" s="0"/>
      <c r="BAG83" s="0"/>
      <c r="BAH83" s="0"/>
      <c r="BAI83" s="0"/>
      <c r="BAJ83" s="0"/>
      <c r="BAK83" s="0"/>
      <c r="BAL83" s="0"/>
      <c r="BAM83" s="0"/>
      <c r="BAN83" s="0"/>
      <c r="BAO83" s="0"/>
      <c r="BAP83" s="0"/>
      <c r="BAQ83" s="0"/>
      <c r="BAR83" s="0"/>
      <c r="BAS83" s="0"/>
      <c r="BAT83" s="0"/>
      <c r="BAU83" s="0"/>
      <c r="BAV83" s="0"/>
      <c r="BAW83" s="0"/>
      <c r="BAX83" s="0"/>
      <c r="BAY83" s="0"/>
      <c r="BAZ83" s="0"/>
      <c r="BBA83" s="0"/>
      <c r="BBB83" s="0"/>
      <c r="BBC83" s="0"/>
      <c r="BBD83" s="0"/>
      <c r="BBE83" s="0"/>
      <c r="BBF83" s="0"/>
      <c r="BBG83" s="0"/>
      <c r="BBH83" s="0"/>
      <c r="BBI83" s="0"/>
      <c r="BBJ83" s="0"/>
      <c r="BBK83" s="0"/>
      <c r="BBL83" s="0"/>
      <c r="BBM83" s="0"/>
      <c r="BBN83" s="0"/>
      <c r="BBO83" s="0"/>
      <c r="BBP83" s="0"/>
      <c r="BBQ83" s="0"/>
      <c r="BBR83" s="0"/>
      <c r="BBS83" s="0"/>
      <c r="BBT83" s="0"/>
      <c r="BBU83" s="0"/>
      <c r="BBV83" s="0"/>
      <c r="BBW83" s="0"/>
      <c r="BBX83" s="0"/>
      <c r="BBY83" s="0"/>
      <c r="BBZ83" s="0"/>
      <c r="BCA83" s="0"/>
      <c r="BCB83" s="0"/>
      <c r="BCC83" s="0"/>
      <c r="BCD83" s="0"/>
      <c r="BCE83" s="0"/>
      <c r="BCF83" s="0"/>
      <c r="BCG83" s="0"/>
      <c r="BCH83" s="0"/>
      <c r="BCI83" s="0"/>
      <c r="BCJ83" s="0"/>
      <c r="BCK83" s="0"/>
      <c r="BCL83" s="0"/>
      <c r="BCM83" s="0"/>
      <c r="BCN83" s="0"/>
      <c r="BCO83" s="0"/>
      <c r="BCP83" s="0"/>
      <c r="BCQ83" s="0"/>
      <c r="BCR83" s="0"/>
      <c r="BCS83" s="0"/>
      <c r="BCT83" s="0"/>
      <c r="BCU83" s="0"/>
      <c r="BCV83" s="0"/>
      <c r="BCW83" s="0"/>
      <c r="BCX83" s="0"/>
      <c r="BCY83" s="0"/>
      <c r="BCZ83" s="0"/>
      <c r="BDA83" s="0"/>
      <c r="BDB83" s="0"/>
      <c r="BDC83" s="0"/>
      <c r="BDD83" s="0"/>
      <c r="BDE83" s="0"/>
      <c r="BDF83" s="0"/>
      <c r="BDG83" s="0"/>
      <c r="BDH83" s="0"/>
      <c r="BDI83" s="0"/>
      <c r="BDJ83" s="0"/>
      <c r="BDK83" s="0"/>
      <c r="BDL83" s="0"/>
      <c r="BDM83" s="0"/>
      <c r="BDN83" s="0"/>
      <c r="BDO83" s="0"/>
      <c r="BDP83" s="0"/>
      <c r="BDQ83" s="0"/>
      <c r="BDR83" s="0"/>
      <c r="BDS83" s="0"/>
      <c r="BDT83" s="0"/>
      <c r="BDU83" s="0"/>
      <c r="BDV83" s="0"/>
      <c r="BDW83" s="0"/>
      <c r="BDX83" s="0"/>
      <c r="BDY83" s="0"/>
      <c r="BDZ83" s="0"/>
      <c r="BEA83" s="0"/>
      <c r="BEB83" s="0"/>
      <c r="BEC83" s="0"/>
      <c r="BED83" s="0"/>
      <c r="BEE83" s="0"/>
      <c r="BEF83" s="0"/>
      <c r="BEG83" s="0"/>
      <c r="BEH83" s="0"/>
      <c r="BEI83" s="0"/>
      <c r="BEJ83" s="0"/>
      <c r="BEK83" s="0"/>
      <c r="BEL83" s="0"/>
      <c r="BEM83" s="0"/>
      <c r="BEN83" s="0"/>
      <c r="BEO83" s="0"/>
      <c r="BEP83" s="0"/>
      <c r="BEQ83" s="0"/>
      <c r="BER83" s="0"/>
      <c r="BES83" s="0"/>
      <c r="BET83" s="0"/>
      <c r="BEU83" s="0"/>
      <c r="BEV83" s="0"/>
      <c r="BEW83" s="0"/>
      <c r="BEX83" s="0"/>
      <c r="BEY83" s="0"/>
      <c r="BEZ83" s="0"/>
      <c r="BFA83" s="0"/>
      <c r="BFB83" s="0"/>
      <c r="BFC83" s="0"/>
      <c r="BFD83" s="0"/>
      <c r="BFE83" s="0"/>
      <c r="BFF83" s="0"/>
      <c r="BFG83" s="0"/>
      <c r="BFH83" s="0"/>
      <c r="BFI83" s="0"/>
      <c r="BFJ83" s="0"/>
      <c r="BFK83" s="0"/>
      <c r="BFL83" s="0"/>
      <c r="BFM83" s="0"/>
      <c r="BFN83" s="0"/>
      <c r="BFO83" s="0"/>
      <c r="BFP83" s="0"/>
      <c r="BFQ83" s="0"/>
      <c r="BFR83" s="0"/>
      <c r="BFS83" s="0"/>
      <c r="BFT83" s="0"/>
      <c r="BFU83" s="0"/>
      <c r="BFV83" s="0"/>
      <c r="BFW83" s="0"/>
      <c r="BFX83" s="0"/>
      <c r="BFY83" s="0"/>
      <c r="BFZ83" s="0"/>
      <c r="BGA83" s="0"/>
      <c r="BGB83" s="0"/>
      <c r="BGC83" s="0"/>
      <c r="BGD83" s="0"/>
      <c r="BGE83" s="0"/>
      <c r="BGF83" s="0"/>
      <c r="BGG83" s="0"/>
      <c r="BGH83" s="0"/>
      <c r="BGI83" s="0"/>
      <c r="BGJ83" s="0"/>
      <c r="BGK83" s="0"/>
      <c r="BGL83" s="0"/>
      <c r="BGM83" s="0"/>
      <c r="BGN83" s="0"/>
      <c r="BGO83" s="0"/>
      <c r="BGP83" s="0"/>
      <c r="BGQ83" s="0"/>
      <c r="BGR83" s="0"/>
      <c r="BGS83" s="0"/>
      <c r="BGT83" s="0"/>
      <c r="BGU83" s="0"/>
      <c r="BGV83" s="0"/>
      <c r="BGW83" s="0"/>
      <c r="BGX83" s="0"/>
      <c r="BGY83" s="0"/>
      <c r="BGZ83" s="0"/>
      <c r="BHA83" s="0"/>
      <c r="BHB83" s="0"/>
      <c r="BHC83" s="0"/>
      <c r="BHD83" s="0"/>
      <c r="BHE83" s="0"/>
      <c r="BHF83" s="0"/>
      <c r="BHG83" s="0"/>
      <c r="BHH83" s="0"/>
      <c r="BHI83" s="0"/>
      <c r="BHJ83" s="0"/>
      <c r="BHK83" s="0"/>
      <c r="BHL83" s="0"/>
      <c r="BHM83" s="0"/>
      <c r="BHN83" s="0"/>
      <c r="BHO83" s="0"/>
      <c r="BHP83" s="0"/>
      <c r="BHQ83" s="0"/>
      <c r="BHR83" s="0"/>
      <c r="BHS83" s="0"/>
      <c r="BHT83" s="0"/>
      <c r="BHU83" s="0"/>
      <c r="BHV83" s="0"/>
      <c r="BHW83" s="0"/>
      <c r="BHX83" s="0"/>
      <c r="BHY83" s="0"/>
      <c r="BHZ83" s="0"/>
      <c r="BIA83" s="0"/>
      <c r="BIB83" s="0"/>
      <c r="BIC83" s="0"/>
      <c r="BID83" s="0"/>
      <c r="BIE83" s="0"/>
      <c r="BIF83" s="0"/>
      <c r="BIG83" s="0"/>
      <c r="BIH83" s="0"/>
      <c r="BII83" s="0"/>
      <c r="BIJ83" s="0"/>
      <c r="BIK83" s="0"/>
      <c r="BIL83" s="0"/>
      <c r="BIM83" s="0"/>
      <c r="BIN83" s="0"/>
      <c r="BIO83" s="0"/>
      <c r="BIP83" s="0"/>
      <c r="BIQ83" s="0"/>
      <c r="BIR83" s="0"/>
      <c r="BIS83" s="0"/>
      <c r="BIT83" s="0"/>
      <c r="BIU83" s="0"/>
      <c r="BIV83" s="0"/>
      <c r="BIW83" s="0"/>
      <c r="BIX83" s="0"/>
      <c r="BIY83" s="0"/>
      <c r="BIZ83" s="0"/>
      <c r="BJA83" s="0"/>
      <c r="BJB83" s="0"/>
      <c r="BJC83" s="0"/>
      <c r="BJD83" s="0"/>
      <c r="BJE83" s="0"/>
      <c r="BJF83" s="0"/>
      <c r="BJG83" s="0"/>
      <c r="BJH83" s="0"/>
      <c r="BJI83" s="0"/>
      <c r="BJJ83" s="0"/>
      <c r="BJK83" s="0"/>
      <c r="BJL83" s="0"/>
      <c r="BJM83" s="0"/>
      <c r="BJN83" s="0"/>
      <c r="BJO83" s="0"/>
      <c r="BJP83" s="0"/>
      <c r="BJQ83" s="0"/>
      <c r="BJR83" s="0"/>
      <c r="BJS83" s="0"/>
      <c r="BJT83" s="0"/>
      <c r="BJU83" s="0"/>
      <c r="BJV83" s="0"/>
      <c r="BJW83" s="0"/>
      <c r="BJX83" s="0"/>
      <c r="BJY83" s="0"/>
      <c r="BJZ83" s="0"/>
      <c r="BKA83" s="0"/>
      <c r="BKB83" s="0"/>
      <c r="BKC83" s="0"/>
      <c r="BKD83" s="0"/>
      <c r="BKE83" s="0"/>
      <c r="BKF83" s="0"/>
      <c r="BKG83" s="0"/>
      <c r="BKH83" s="0"/>
      <c r="BKI83" s="0"/>
      <c r="BKJ83" s="0"/>
      <c r="BKK83" s="0"/>
      <c r="BKL83" s="0"/>
      <c r="BKM83" s="0"/>
      <c r="BKN83" s="0"/>
      <c r="BKO83" s="0"/>
      <c r="BKP83" s="0"/>
      <c r="BKQ83" s="0"/>
      <c r="BKR83" s="0"/>
      <c r="BKS83" s="0"/>
      <c r="BKT83" s="0"/>
      <c r="BKU83" s="0"/>
      <c r="BKV83" s="0"/>
      <c r="BKW83" s="0"/>
      <c r="BKX83" s="0"/>
      <c r="BKY83" s="0"/>
      <c r="BKZ83" s="0"/>
      <c r="BLA83" s="0"/>
      <c r="BLB83" s="0"/>
      <c r="BLC83" s="0"/>
      <c r="BLD83" s="0"/>
      <c r="BLE83" s="0"/>
      <c r="BLF83" s="0"/>
      <c r="BLG83" s="0"/>
      <c r="BLH83" s="0"/>
      <c r="BLI83" s="0"/>
      <c r="BLJ83" s="0"/>
      <c r="BLK83" s="0"/>
      <c r="BLL83" s="0"/>
      <c r="BLM83" s="0"/>
      <c r="BLN83" s="0"/>
      <c r="BLO83" s="0"/>
      <c r="BLP83" s="0"/>
      <c r="BLQ83" s="0"/>
      <c r="BLR83" s="0"/>
      <c r="BLS83" s="0"/>
      <c r="BLT83" s="0"/>
      <c r="BLU83" s="0"/>
      <c r="BLV83" s="0"/>
      <c r="BLW83" s="0"/>
      <c r="BLX83" s="0"/>
      <c r="BLY83" s="0"/>
      <c r="BLZ83" s="0"/>
      <c r="BMA83" s="0"/>
      <c r="BMB83" s="0"/>
      <c r="BMC83" s="0"/>
      <c r="BMD83" s="0"/>
      <c r="BME83" s="0"/>
      <c r="BMF83" s="0"/>
      <c r="BMG83" s="0"/>
      <c r="BMH83" s="0"/>
      <c r="BMI83" s="0"/>
      <c r="BMJ83" s="0"/>
      <c r="BMK83" s="0"/>
      <c r="BML83" s="0"/>
      <c r="BMM83" s="0"/>
      <c r="BMN83" s="0"/>
      <c r="BMO83" s="0"/>
      <c r="BMP83" s="0"/>
      <c r="BMQ83" s="0"/>
      <c r="BMR83" s="0"/>
      <c r="BMS83" s="0"/>
      <c r="BMT83" s="0"/>
      <c r="BMU83" s="0"/>
      <c r="BMV83" s="0"/>
      <c r="BMW83" s="0"/>
      <c r="BMX83" s="0"/>
      <c r="BMY83" s="0"/>
      <c r="BMZ83" s="0"/>
      <c r="BNA83" s="0"/>
      <c r="BNB83" s="0"/>
      <c r="BNC83" s="0"/>
      <c r="BND83" s="0"/>
      <c r="BNE83" s="0"/>
      <c r="BNF83" s="0"/>
      <c r="BNG83" s="0"/>
      <c r="BNH83" s="0"/>
      <c r="BNI83" s="0"/>
      <c r="BNJ83" s="0"/>
      <c r="BNK83" s="0"/>
      <c r="BNL83" s="0"/>
      <c r="BNM83" s="0"/>
      <c r="BNN83" s="0"/>
      <c r="BNO83" s="0"/>
      <c r="BNP83" s="0"/>
      <c r="BNQ83" s="0"/>
      <c r="BNR83" s="0"/>
      <c r="BNS83" s="0"/>
      <c r="BNT83" s="0"/>
      <c r="BNU83" s="0"/>
      <c r="BNV83" s="0"/>
      <c r="BNW83" s="0"/>
      <c r="BNX83" s="0"/>
      <c r="BNY83" s="0"/>
      <c r="BNZ83" s="0"/>
      <c r="BOA83" s="0"/>
      <c r="BOB83" s="0"/>
      <c r="BOC83" s="0"/>
      <c r="BOD83" s="0"/>
      <c r="BOE83" s="0"/>
      <c r="BOF83" s="0"/>
      <c r="BOG83" s="0"/>
      <c r="BOH83" s="0"/>
      <c r="BOI83" s="0"/>
      <c r="BOJ83" s="0"/>
      <c r="BOK83" s="0"/>
      <c r="BOL83" s="0"/>
      <c r="BOM83" s="0"/>
      <c r="BON83" s="0"/>
      <c r="BOO83" s="0"/>
      <c r="BOP83" s="0"/>
      <c r="BOQ83" s="0"/>
      <c r="BOR83" s="0"/>
      <c r="BOS83" s="0"/>
      <c r="BOT83" s="0"/>
      <c r="BOU83" s="0"/>
      <c r="BOV83" s="0"/>
      <c r="BOW83" s="0"/>
      <c r="BOX83" s="0"/>
      <c r="BOY83" s="0"/>
      <c r="BOZ83" s="0"/>
      <c r="BPA83" s="0"/>
      <c r="BPB83" s="0"/>
      <c r="BPC83" s="0"/>
      <c r="BPD83" s="0"/>
      <c r="BPE83" s="0"/>
      <c r="BPF83" s="0"/>
      <c r="BPG83" s="0"/>
      <c r="BPH83" s="0"/>
      <c r="BPI83" s="0"/>
      <c r="BPJ83" s="0"/>
      <c r="BPK83" s="0"/>
      <c r="BPL83" s="0"/>
      <c r="BPM83" s="0"/>
      <c r="BPN83" s="0"/>
      <c r="BPO83" s="0"/>
      <c r="BPP83" s="0"/>
      <c r="BPQ83" s="0"/>
      <c r="BPR83" s="0"/>
      <c r="BPS83" s="0"/>
      <c r="BPT83" s="0"/>
      <c r="BPU83" s="0"/>
      <c r="BPV83" s="0"/>
      <c r="BPW83" s="0"/>
      <c r="BPX83" s="0"/>
      <c r="BPY83" s="0"/>
      <c r="BPZ83" s="0"/>
      <c r="BQA83" s="0"/>
      <c r="BQB83" s="0"/>
      <c r="BQC83" s="0"/>
      <c r="BQD83" s="0"/>
      <c r="BQE83" s="0"/>
      <c r="BQF83" s="0"/>
      <c r="BQG83" s="0"/>
      <c r="BQH83" s="0"/>
      <c r="BQI83" s="0"/>
      <c r="BQJ83" s="0"/>
      <c r="BQK83" s="0"/>
      <c r="BQL83" s="0"/>
      <c r="BQM83" s="0"/>
      <c r="BQN83" s="0"/>
      <c r="BQO83" s="0"/>
      <c r="BQP83" s="0"/>
      <c r="BQQ83" s="0"/>
      <c r="BQR83" s="0"/>
      <c r="BQS83" s="0"/>
      <c r="BQT83" s="0"/>
      <c r="BQU83" s="0"/>
      <c r="BQV83" s="0"/>
      <c r="BQW83" s="0"/>
      <c r="BQX83" s="0"/>
      <c r="BQY83" s="0"/>
      <c r="BQZ83" s="0"/>
      <c r="BRA83" s="0"/>
      <c r="BRB83" s="0"/>
      <c r="BRC83" s="0"/>
      <c r="BRD83" s="0"/>
      <c r="BRE83" s="0"/>
      <c r="BRF83" s="0"/>
      <c r="BRG83" s="0"/>
      <c r="BRH83" s="0"/>
      <c r="BRI83" s="0"/>
      <c r="BRJ83" s="0"/>
      <c r="BRK83" s="0"/>
      <c r="BRL83" s="0"/>
      <c r="BRM83" s="0"/>
      <c r="BRN83" s="0"/>
      <c r="BRO83" s="0"/>
      <c r="BRP83" s="0"/>
      <c r="BRQ83" s="0"/>
      <c r="BRR83" s="0"/>
      <c r="BRS83" s="0"/>
      <c r="BRT83" s="0"/>
      <c r="BRU83" s="0"/>
      <c r="BRV83" s="0"/>
      <c r="BRW83" s="0"/>
      <c r="BRX83" s="0"/>
      <c r="BRY83" s="0"/>
      <c r="BRZ83" s="0"/>
      <c r="BSA83" s="0"/>
      <c r="BSB83" s="0"/>
      <c r="BSC83" s="0"/>
      <c r="BSD83" s="0"/>
      <c r="BSE83" s="0"/>
      <c r="BSF83" s="0"/>
      <c r="BSG83" s="0"/>
      <c r="BSH83" s="0"/>
      <c r="BSI83" s="0"/>
      <c r="BSJ83" s="0"/>
      <c r="BSK83" s="0"/>
      <c r="BSL83" s="0"/>
      <c r="BSM83" s="0"/>
      <c r="BSN83" s="0"/>
      <c r="BSO83" s="0"/>
      <c r="BSP83" s="0"/>
      <c r="BSQ83" s="0"/>
      <c r="BSR83" s="0"/>
      <c r="BSS83" s="0"/>
      <c r="BST83" s="0"/>
      <c r="BSU83" s="0"/>
      <c r="BSV83" s="0"/>
      <c r="BSW83" s="0"/>
      <c r="BSX83" s="0"/>
      <c r="BSY83" s="0"/>
      <c r="BSZ83" s="0"/>
      <c r="BTA83" s="0"/>
      <c r="BTB83" s="0"/>
      <c r="BTC83" s="0"/>
      <c r="BTD83" s="0"/>
      <c r="BTE83" s="0"/>
      <c r="BTF83" s="0"/>
      <c r="BTG83" s="0"/>
      <c r="BTH83" s="0"/>
      <c r="BTI83" s="0"/>
      <c r="BTJ83" s="0"/>
      <c r="BTK83" s="0"/>
      <c r="BTL83" s="0"/>
      <c r="BTM83" s="0"/>
      <c r="BTN83" s="0"/>
      <c r="BTO83" s="0"/>
      <c r="BTP83" s="0"/>
      <c r="BTQ83" s="0"/>
      <c r="BTR83" s="0"/>
      <c r="BTS83" s="0"/>
      <c r="BTT83" s="0"/>
      <c r="BTU83" s="0"/>
      <c r="BTV83" s="0"/>
      <c r="BTW83" s="0"/>
      <c r="BTX83" s="0"/>
      <c r="BTY83" s="0"/>
      <c r="BTZ83" s="0"/>
      <c r="BUA83" s="0"/>
      <c r="BUB83" s="0"/>
      <c r="BUC83" s="0"/>
      <c r="BUD83" s="0"/>
      <c r="BUE83" s="0"/>
      <c r="BUF83" s="0"/>
      <c r="BUG83" s="0"/>
      <c r="BUH83" s="0"/>
      <c r="BUI83" s="0"/>
      <c r="BUJ83" s="0"/>
      <c r="BUK83" s="0"/>
      <c r="BUL83" s="0"/>
      <c r="BUM83" s="0"/>
      <c r="BUN83" s="0"/>
      <c r="BUO83" s="0"/>
      <c r="BUP83" s="0"/>
      <c r="BUQ83" s="0"/>
      <c r="BUR83" s="0"/>
      <c r="BUS83" s="0"/>
      <c r="BUT83" s="0"/>
      <c r="BUU83" s="0"/>
      <c r="BUV83" s="0"/>
      <c r="BUW83" s="0"/>
      <c r="BUX83" s="0"/>
      <c r="BUY83" s="0"/>
      <c r="BUZ83" s="0"/>
      <c r="BVA83" s="0"/>
      <c r="BVB83" s="0"/>
      <c r="BVC83" s="0"/>
      <c r="BVD83" s="0"/>
      <c r="BVE83" s="0"/>
      <c r="BVF83" s="0"/>
      <c r="BVG83" s="0"/>
      <c r="BVH83" s="0"/>
      <c r="BVI83" s="0"/>
      <c r="BVJ83" s="0"/>
      <c r="BVK83" s="0"/>
      <c r="BVL83" s="0"/>
      <c r="BVM83" s="0"/>
      <c r="BVN83" s="0"/>
      <c r="BVO83" s="0"/>
      <c r="BVP83" s="0"/>
      <c r="BVQ83" s="0"/>
      <c r="BVR83" s="0"/>
      <c r="BVS83" s="0"/>
      <c r="BVT83" s="0"/>
      <c r="BVU83" s="0"/>
      <c r="BVV83" s="0"/>
      <c r="BVW83" s="0"/>
      <c r="BVX83" s="0"/>
      <c r="BVY83" s="0"/>
      <c r="BVZ83" s="0"/>
      <c r="BWA83" s="0"/>
      <c r="BWB83" s="0"/>
      <c r="BWC83" s="0"/>
      <c r="BWD83" s="0"/>
      <c r="BWE83" s="0"/>
      <c r="BWF83" s="0"/>
      <c r="BWG83" s="0"/>
      <c r="BWH83" s="0"/>
      <c r="BWI83" s="0"/>
      <c r="BWJ83" s="0"/>
      <c r="BWK83" s="0"/>
      <c r="BWL83" s="0"/>
      <c r="BWM83" s="0"/>
      <c r="BWN83" s="0"/>
      <c r="BWO83" s="0"/>
      <c r="BWP83" s="0"/>
      <c r="BWQ83" s="0"/>
      <c r="BWR83" s="0"/>
      <c r="BWS83" s="0"/>
      <c r="BWT83" s="0"/>
      <c r="BWU83" s="0"/>
      <c r="BWV83" s="0"/>
      <c r="BWW83" s="0"/>
      <c r="BWX83" s="0"/>
      <c r="BWY83" s="0"/>
      <c r="BWZ83" s="0"/>
      <c r="BXA83" s="0"/>
      <c r="BXB83" s="0"/>
      <c r="BXC83" s="0"/>
      <c r="BXD83" s="0"/>
      <c r="BXE83" s="0"/>
      <c r="BXF83" s="0"/>
      <c r="BXG83" s="0"/>
      <c r="BXH83" s="0"/>
      <c r="BXI83" s="0"/>
      <c r="BXJ83" s="0"/>
      <c r="BXK83" s="0"/>
      <c r="BXL83" s="0"/>
      <c r="BXM83" s="0"/>
      <c r="BXN83" s="0"/>
      <c r="BXO83" s="0"/>
      <c r="BXP83" s="0"/>
      <c r="BXQ83" s="0"/>
      <c r="BXR83" s="0"/>
      <c r="BXS83" s="0"/>
      <c r="BXT83" s="0"/>
      <c r="BXU83" s="0"/>
      <c r="BXV83" s="0"/>
      <c r="BXW83" s="0"/>
      <c r="BXX83" s="0"/>
      <c r="BXY83" s="0"/>
      <c r="BXZ83" s="0"/>
      <c r="BYA83" s="0"/>
      <c r="BYB83" s="0"/>
      <c r="BYC83" s="0"/>
      <c r="BYD83" s="0"/>
      <c r="BYE83" s="0"/>
      <c r="BYF83" s="0"/>
      <c r="BYG83" s="0"/>
      <c r="BYH83" s="0"/>
      <c r="BYI83" s="0"/>
      <c r="BYJ83" s="0"/>
      <c r="BYK83" s="0"/>
      <c r="BYL83" s="0"/>
      <c r="BYM83" s="0"/>
      <c r="BYN83" s="0"/>
      <c r="BYO83" s="0"/>
      <c r="BYP83" s="0"/>
      <c r="BYQ83" s="0"/>
      <c r="BYR83" s="0"/>
      <c r="BYS83" s="0"/>
      <c r="BYT83" s="0"/>
      <c r="BYU83" s="0"/>
      <c r="BYV83" s="0"/>
      <c r="BYW83" s="0"/>
      <c r="BYX83" s="0"/>
      <c r="BYY83" s="0"/>
      <c r="BYZ83" s="0"/>
      <c r="BZA83" s="0"/>
      <c r="BZB83" s="0"/>
      <c r="BZC83" s="0"/>
      <c r="BZD83" s="0"/>
      <c r="BZE83" s="0"/>
      <c r="BZF83" s="0"/>
      <c r="BZG83" s="0"/>
      <c r="BZH83" s="0"/>
      <c r="BZI83" s="0"/>
      <c r="BZJ83" s="0"/>
      <c r="BZK83" s="0"/>
      <c r="BZL83" s="0"/>
      <c r="BZM83" s="0"/>
      <c r="BZN83" s="0"/>
      <c r="BZO83" s="0"/>
      <c r="BZP83" s="0"/>
      <c r="BZQ83" s="0"/>
      <c r="BZR83" s="0"/>
      <c r="BZS83" s="0"/>
      <c r="BZT83" s="0"/>
      <c r="BZU83" s="0"/>
      <c r="BZV83" s="0"/>
      <c r="BZW83" s="0"/>
      <c r="BZX83" s="0"/>
      <c r="BZY83" s="0"/>
      <c r="BZZ83" s="0"/>
      <c r="CAA83" s="0"/>
      <c r="CAB83" s="0"/>
      <c r="CAC83" s="0"/>
      <c r="CAD83" s="0"/>
      <c r="CAE83" s="0"/>
      <c r="CAF83" s="0"/>
      <c r="CAG83" s="0"/>
      <c r="CAH83" s="0"/>
      <c r="CAI83" s="0"/>
      <c r="CAJ83" s="0"/>
      <c r="CAK83" s="0"/>
      <c r="CAL83" s="0"/>
      <c r="CAM83" s="0"/>
      <c r="CAN83" s="0"/>
      <c r="CAO83" s="0"/>
      <c r="CAP83" s="0"/>
      <c r="CAQ83" s="0"/>
      <c r="CAR83" s="0"/>
      <c r="CAS83" s="0"/>
      <c r="CAT83" s="0"/>
      <c r="CAU83" s="0"/>
      <c r="CAV83" s="0"/>
      <c r="CAW83" s="0"/>
      <c r="CAX83" s="0"/>
      <c r="CAY83" s="0"/>
      <c r="CAZ83" s="0"/>
      <c r="CBA83" s="0"/>
      <c r="CBB83" s="0"/>
      <c r="CBC83" s="0"/>
      <c r="CBD83" s="0"/>
      <c r="CBE83" s="0"/>
      <c r="CBF83" s="0"/>
      <c r="CBG83" s="0"/>
      <c r="CBH83" s="0"/>
      <c r="CBI83" s="0"/>
      <c r="CBJ83" s="0"/>
      <c r="CBK83" s="0"/>
      <c r="CBL83" s="0"/>
      <c r="CBM83" s="0"/>
      <c r="CBN83" s="0"/>
      <c r="CBO83" s="0"/>
      <c r="CBP83" s="0"/>
      <c r="CBQ83" s="0"/>
      <c r="CBR83" s="0"/>
      <c r="CBS83" s="0"/>
      <c r="CBT83" s="0"/>
      <c r="CBU83" s="0"/>
      <c r="CBV83" s="0"/>
      <c r="CBW83" s="0"/>
      <c r="CBX83" s="0"/>
      <c r="CBY83" s="0"/>
      <c r="CBZ83" s="0"/>
      <c r="CCA83" s="0"/>
      <c r="CCB83" s="0"/>
      <c r="CCC83" s="0"/>
      <c r="CCD83" s="0"/>
      <c r="CCE83" s="0"/>
      <c r="CCF83" s="0"/>
      <c r="CCG83" s="0"/>
      <c r="CCH83" s="0"/>
      <c r="CCI83" s="0"/>
      <c r="CCJ83" s="0"/>
      <c r="CCK83" s="0"/>
      <c r="CCL83" s="0"/>
      <c r="CCM83" s="0"/>
      <c r="CCN83" s="0"/>
      <c r="CCO83" s="0"/>
      <c r="CCP83" s="0"/>
      <c r="CCQ83" s="0"/>
      <c r="CCR83" s="0"/>
      <c r="CCS83" s="0"/>
      <c r="CCT83" s="0"/>
      <c r="CCU83" s="0"/>
      <c r="CCV83" s="0"/>
      <c r="CCW83" s="0"/>
      <c r="CCX83" s="0"/>
      <c r="CCY83" s="0"/>
      <c r="CCZ83" s="0"/>
      <c r="CDA83" s="0"/>
      <c r="CDB83" s="0"/>
      <c r="CDC83" s="0"/>
      <c r="CDD83" s="0"/>
      <c r="CDE83" s="0"/>
      <c r="CDF83" s="0"/>
      <c r="CDG83" s="0"/>
      <c r="CDH83" s="0"/>
      <c r="CDI83" s="0"/>
      <c r="CDJ83" s="0"/>
      <c r="CDK83" s="0"/>
      <c r="CDL83" s="0"/>
      <c r="CDM83" s="0"/>
      <c r="CDN83" s="0"/>
      <c r="CDO83" s="0"/>
      <c r="CDP83" s="0"/>
      <c r="CDQ83" s="0"/>
      <c r="CDR83" s="0"/>
      <c r="CDS83" s="0"/>
      <c r="CDT83" s="0"/>
      <c r="CDU83" s="0"/>
      <c r="CDV83" s="0"/>
      <c r="CDW83" s="0"/>
      <c r="CDX83" s="0"/>
      <c r="CDY83" s="0"/>
      <c r="CDZ83" s="0"/>
      <c r="CEA83" s="0"/>
      <c r="CEB83" s="0"/>
      <c r="CEC83" s="0"/>
      <c r="CED83" s="0"/>
      <c r="CEE83" s="0"/>
      <c r="CEF83" s="0"/>
      <c r="CEG83" s="0"/>
      <c r="CEH83" s="0"/>
      <c r="CEI83" s="0"/>
      <c r="CEJ83" s="0"/>
      <c r="CEK83" s="0"/>
      <c r="CEL83" s="0"/>
      <c r="CEM83" s="0"/>
      <c r="CEN83" s="0"/>
      <c r="CEO83" s="0"/>
      <c r="CEP83" s="0"/>
      <c r="CEQ83" s="0"/>
      <c r="CER83" s="0"/>
      <c r="CES83" s="0"/>
      <c r="CET83" s="0"/>
      <c r="CEU83" s="0"/>
      <c r="CEV83" s="0"/>
      <c r="CEW83" s="0"/>
      <c r="CEX83" s="0"/>
      <c r="CEY83" s="0"/>
      <c r="CEZ83" s="0"/>
      <c r="CFA83" s="0"/>
      <c r="CFB83" s="0"/>
      <c r="CFC83" s="0"/>
      <c r="CFD83" s="0"/>
      <c r="CFE83" s="0"/>
      <c r="CFF83" s="0"/>
      <c r="CFG83" s="0"/>
      <c r="CFH83" s="0"/>
      <c r="CFI83" s="0"/>
      <c r="CFJ83" s="0"/>
      <c r="CFK83" s="0"/>
      <c r="CFL83" s="0"/>
      <c r="CFM83" s="0"/>
      <c r="CFN83" s="0"/>
      <c r="CFO83" s="0"/>
      <c r="CFP83" s="0"/>
      <c r="CFQ83" s="0"/>
      <c r="CFR83" s="0"/>
      <c r="CFS83" s="0"/>
      <c r="CFT83" s="0"/>
      <c r="CFU83" s="0"/>
      <c r="CFV83" s="0"/>
      <c r="CFW83" s="0"/>
      <c r="CFX83" s="0"/>
      <c r="CFY83" s="0"/>
      <c r="CFZ83" s="0"/>
      <c r="CGA83" s="0"/>
      <c r="CGB83" s="0"/>
      <c r="CGC83" s="0"/>
      <c r="CGD83" s="0"/>
      <c r="CGE83" s="0"/>
      <c r="CGF83" s="0"/>
      <c r="CGG83" s="0"/>
      <c r="CGH83" s="0"/>
      <c r="CGI83" s="0"/>
      <c r="CGJ83" s="0"/>
      <c r="CGK83" s="0"/>
      <c r="CGL83" s="0"/>
      <c r="CGM83" s="0"/>
      <c r="CGN83" s="0"/>
      <c r="CGO83" s="0"/>
      <c r="CGP83" s="0"/>
      <c r="CGQ83" s="0"/>
      <c r="CGR83" s="0"/>
      <c r="CGS83" s="0"/>
      <c r="CGT83" s="0"/>
      <c r="CGU83" s="0"/>
      <c r="CGV83" s="0"/>
      <c r="CGW83" s="0"/>
      <c r="CGX83" s="0"/>
      <c r="CGY83" s="0"/>
      <c r="CGZ83" s="0"/>
      <c r="CHA83" s="0"/>
      <c r="CHB83" s="0"/>
      <c r="CHC83" s="0"/>
      <c r="CHD83" s="0"/>
      <c r="CHE83" s="0"/>
      <c r="CHF83" s="0"/>
      <c r="CHG83" s="0"/>
      <c r="CHH83" s="0"/>
      <c r="CHI83" s="0"/>
      <c r="CHJ83" s="0"/>
      <c r="CHK83" s="0"/>
      <c r="CHL83" s="0"/>
      <c r="CHM83" s="0"/>
      <c r="CHN83" s="0"/>
      <c r="CHO83" s="0"/>
      <c r="CHP83" s="0"/>
      <c r="CHQ83" s="0"/>
      <c r="CHR83" s="0"/>
      <c r="CHS83" s="0"/>
      <c r="CHT83" s="0"/>
      <c r="CHU83" s="0"/>
      <c r="CHV83" s="0"/>
      <c r="CHW83" s="0"/>
      <c r="CHX83" s="0"/>
      <c r="CHY83" s="0"/>
      <c r="CHZ83" s="0"/>
      <c r="CIA83" s="0"/>
      <c r="CIB83" s="0"/>
      <c r="CIC83" s="0"/>
      <c r="CID83" s="0"/>
      <c r="CIE83" s="0"/>
      <c r="CIF83" s="0"/>
      <c r="CIG83" s="0"/>
      <c r="CIH83" s="0"/>
      <c r="CII83" s="0"/>
      <c r="CIJ83" s="0"/>
      <c r="CIK83" s="0"/>
      <c r="CIL83" s="0"/>
      <c r="CIM83" s="0"/>
      <c r="CIN83" s="0"/>
      <c r="CIO83" s="0"/>
      <c r="CIP83" s="0"/>
      <c r="CIQ83" s="0"/>
      <c r="CIR83" s="0"/>
      <c r="CIS83" s="0"/>
      <c r="CIT83" s="0"/>
      <c r="CIU83" s="0"/>
      <c r="CIV83" s="0"/>
      <c r="CIW83" s="0"/>
      <c r="CIX83" s="0"/>
      <c r="CIY83" s="0"/>
      <c r="CIZ83" s="0"/>
      <c r="CJA83" s="0"/>
      <c r="CJB83" s="0"/>
      <c r="CJC83" s="0"/>
      <c r="CJD83" s="0"/>
      <c r="CJE83" s="0"/>
      <c r="CJF83" s="0"/>
      <c r="CJG83" s="0"/>
      <c r="CJH83" s="0"/>
      <c r="CJI83" s="0"/>
      <c r="CJJ83" s="0"/>
      <c r="CJK83" s="0"/>
      <c r="CJL83" s="0"/>
      <c r="CJM83" s="0"/>
      <c r="CJN83" s="0"/>
      <c r="CJO83" s="0"/>
      <c r="CJP83" s="0"/>
      <c r="CJQ83" s="0"/>
      <c r="CJR83" s="0"/>
      <c r="CJS83" s="0"/>
      <c r="CJT83" s="0"/>
      <c r="CJU83" s="0"/>
      <c r="CJV83" s="0"/>
      <c r="CJW83" s="0"/>
      <c r="CJX83" s="0"/>
      <c r="CJY83" s="0"/>
      <c r="CJZ83" s="0"/>
      <c r="CKA83" s="0"/>
      <c r="CKB83" s="0"/>
      <c r="CKC83" s="0"/>
      <c r="CKD83" s="0"/>
      <c r="CKE83" s="0"/>
      <c r="CKF83" s="0"/>
      <c r="CKG83" s="0"/>
      <c r="CKH83" s="0"/>
      <c r="CKI83" s="0"/>
      <c r="CKJ83" s="0"/>
      <c r="CKK83" s="0"/>
      <c r="CKL83" s="0"/>
      <c r="CKM83" s="0"/>
      <c r="CKN83" s="0"/>
      <c r="CKO83" s="0"/>
      <c r="CKP83" s="0"/>
      <c r="CKQ83" s="0"/>
      <c r="CKR83" s="0"/>
      <c r="CKS83" s="0"/>
      <c r="CKT83" s="0"/>
      <c r="CKU83" s="0"/>
      <c r="CKV83" s="0"/>
      <c r="CKW83" s="0"/>
      <c r="CKX83" s="0"/>
      <c r="CKY83" s="0"/>
      <c r="CKZ83" s="0"/>
      <c r="CLA83" s="0"/>
      <c r="CLB83" s="0"/>
      <c r="CLC83" s="0"/>
      <c r="CLD83" s="0"/>
      <c r="CLE83" s="0"/>
      <c r="CLF83" s="0"/>
      <c r="CLG83" s="0"/>
      <c r="CLH83" s="0"/>
      <c r="CLI83" s="0"/>
      <c r="CLJ83" s="0"/>
      <c r="CLK83" s="0"/>
      <c r="CLL83" s="0"/>
      <c r="CLM83" s="0"/>
      <c r="CLN83" s="0"/>
      <c r="CLO83" s="0"/>
      <c r="CLP83" s="0"/>
      <c r="CLQ83" s="0"/>
      <c r="CLR83" s="0"/>
      <c r="CLS83" s="0"/>
      <c r="CLT83" s="0"/>
      <c r="CLU83" s="0"/>
      <c r="CLV83" s="0"/>
      <c r="CLW83" s="0"/>
      <c r="CLX83" s="0"/>
      <c r="CLY83" s="0"/>
      <c r="CLZ83" s="0"/>
      <c r="CMA83" s="0"/>
      <c r="CMB83" s="0"/>
      <c r="CMC83" s="0"/>
      <c r="CMD83" s="0"/>
      <c r="CME83" s="0"/>
      <c r="CMF83" s="0"/>
      <c r="CMG83" s="0"/>
      <c r="CMH83" s="0"/>
      <c r="CMI83" s="0"/>
      <c r="CMJ83" s="0"/>
      <c r="CMK83" s="0"/>
      <c r="CML83" s="0"/>
      <c r="CMM83" s="0"/>
      <c r="CMN83" s="0"/>
      <c r="CMO83" s="0"/>
      <c r="CMP83" s="0"/>
      <c r="CMQ83" s="0"/>
      <c r="CMR83" s="0"/>
      <c r="CMS83" s="0"/>
      <c r="CMT83" s="0"/>
      <c r="CMU83" s="0"/>
      <c r="CMV83" s="0"/>
      <c r="CMW83" s="0"/>
      <c r="CMX83" s="0"/>
      <c r="CMY83" s="0"/>
      <c r="CMZ83" s="0"/>
      <c r="CNA83" s="0"/>
      <c r="CNB83" s="0"/>
      <c r="CNC83" s="0"/>
      <c r="CND83" s="0"/>
      <c r="CNE83" s="0"/>
      <c r="CNF83" s="0"/>
      <c r="CNG83" s="0"/>
      <c r="CNH83" s="0"/>
      <c r="CNI83" s="0"/>
      <c r="CNJ83" s="0"/>
      <c r="CNK83" s="0"/>
      <c r="CNL83" s="0"/>
      <c r="CNM83" s="0"/>
      <c r="CNN83" s="0"/>
      <c r="CNO83" s="0"/>
      <c r="CNP83" s="0"/>
      <c r="CNQ83" s="0"/>
      <c r="CNR83" s="0"/>
      <c r="CNS83" s="0"/>
      <c r="CNT83" s="0"/>
      <c r="CNU83" s="0"/>
      <c r="CNV83" s="0"/>
      <c r="CNW83" s="0"/>
      <c r="CNX83" s="0"/>
      <c r="CNY83" s="0"/>
      <c r="CNZ83" s="0"/>
      <c r="COA83" s="0"/>
      <c r="COB83" s="0"/>
      <c r="COC83" s="0"/>
      <c r="COD83" s="0"/>
      <c r="COE83" s="0"/>
      <c r="COF83" s="0"/>
      <c r="COG83" s="0"/>
      <c r="COH83" s="0"/>
      <c r="COI83" s="0"/>
      <c r="COJ83" s="0"/>
      <c r="COK83" s="0"/>
      <c r="COL83" s="0"/>
      <c r="COM83" s="0"/>
      <c r="CON83" s="0"/>
      <c r="COO83" s="0"/>
      <c r="COP83" s="0"/>
      <c r="COQ83" s="0"/>
      <c r="COR83" s="0"/>
      <c r="COS83" s="0"/>
      <c r="COT83" s="0"/>
      <c r="COU83" s="0"/>
      <c r="COV83" s="0"/>
      <c r="COW83" s="0"/>
      <c r="COX83" s="0"/>
      <c r="COY83" s="0"/>
      <c r="COZ83" s="0"/>
      <c r="CPA83" s="0"/>
      <c r="CPB83" s="0"/>
      <c r="CPC83" s="0"/>
      <c r="CPD83" s="0"/>
      <c r="CPE83" s="0"/>
      <c r="CPF83" s="0"/>
      <c r="CPG83" s="0"/>
      <c r="CPH83" s="0"/>
      <c r="CPI83" s="0"/>
      <c r="CPJ83" s="0"/>
      <c r="CPK83" s="0"/>
      <c r="CPL83" s="0"/>
      <c r="CPM83" s="0"/>
      <c r="CPN83" s="0"/>
      <c r="CPO83" s="0"/>
      <c r="CPP83" s="0"/>
      <c r="CPQ83" s="0"/>
      <c r="CPR83" s="0"/>
      <c r="CPS83" s="0"/>
      <c r="CPT83" s="0"/>
      <c r="CPU83" s="0"/>
      <c r="CPV83" s="0"/>
      <c r="CPW83" s="0"/>
      <c r="CPX83" s="0"/>
      <c r="CPY83" s="0"/>
      <c r="CPZ83" s="0"/>
      <c r="CQA83" s="0"/>
      <c r="CQB83" s="0"/>
      <c r="CQC83" s="0"/>
      <c r="CQD83" s="0"/>
      <c r="CQE83" s="0"/>
      <c r="CQF83" s="0"/>
      <c r="CQG83" s="0"/>
      <c r="CQH83" s="0"/>
      <c r="CQI83" s="0"/>
      <c r="CQJ83" s="0"/>
      <c r="CQK83" s="0"/>
      <c r="CQL83" s="0"/>
      <c r="CQM83" s="0"/>
      <c r="CQN83" s="0"/>
      <c r="CQO83" s="0"/>
      <c r="CQP83" s="0"/>
      <c r="CQQ83" s="0"/>
      <c r="CQR83" s="0"/>
      <c r="CQS83" s="0"/>
      <c r="CQT83" s="0"/>
      <c r="CQU83" s="0"/>
      <c r="CQV83" s="0"/>
      <c r="CQW83" s="0"/>
      <c r="CQX83" s="0"/>
      <c r="CQY83" s="0"/>
      <c r="CQZ83" s="0"/>
      <c r="CRA83" s="0"/>
      <c r="CRB83" s="0"/>
      <c r="CRC83" s="0"/>
      <c r="CRD83" s="0"/>
      <c r="CRE83" s="0"/>
      <c r="CRF83" s="0"/>
      <c r="CRG83" s="0"/>
      <c r="CRH83" s="0"/>
      <c r="CRI83" s="0"/>
      <c r="CRJ83" s="0"/>
      <c r="CRK83" s="0"/>
      <c r="CRL83" s="0"/>
      <c r="CRM83" s="0"/>
      <c r="CRN83" s="0"/>
      <c r="CRO83" s="0"/>
      <c r="CRP83" s="0"/>
      <c r="CRQ83" s="0"/>
      <c r="CRR83" s="0"/>
      <c r="CRS83" s="0"/>
      <c r="CRT83" s="0"/>
      <c r="CRU83" s="0"/>
      <c r="CRV83" s="0"/>
      <c r="CRW83" s="0"/>
      <c r="CRX83" s="0"/>
      <c r="CRY83" s="0"/>
      <c r="CRZ83" s="0"/>
      <c r="CSA83" s="0"/>
      <c r="CSB83" s="0"/>
      <c r="CSC83" s="0"/>
      <c r="CSD83" s="0"/>
      <c r="CSE83" s="0"/>
      <c r="CSF83" s="0"/>
      <c r="CSG83" s="0"/>
      <c r="CSH83" s="0"/>
      <c r="CSI83" s="0"/>
      <c r="CSJ83" s="0"/>
      <c r="CSK83" s="0"/>
      <c r="CSL83" s="0"/>
      <c r="CSM83" s="0"/>
      <c r="CSN83" s="0"/>
      <c r="CSO83" s="0"/>
      <c r="CSP83" s="0"/>
      <c r="CSQ83" s="0"/>
      <c r="CSR83" s="0"/>
      <c r="CSS83" s="0"/>
      <c r="CST83" s="0"/>
      <c r="CSU83" s="0"/>
      <c r="CSV83" s="0"/>
      <c r="CSW83" s="0"/>
      <c r="CSX83" s="0"/>
      <c r="CSY83" s="0"/>
      <c r="CSZ83" s="0"/>
      <c r="CTA83" s="0"/>
      <c r="CTB83" s="0"/>
      <c r="CTC83" s="0"/>
      <c r="CTD83" s="0"/>
      <c r="CTE83" s="0"/>
      <c r="CTF83" s="0"/>
      <c r="CTG83" s="0"/>
      <c r="CTH83" s="0"/>
      <c r="CTI83" s="0"/>
      <c r="CTJ83" s="0"/>
      <c r="CTK83" s="0"/>
      <c r="CTL83" s="0"/>
      <c r="CTM83" s="0"/>
      <c r="CTN83" s="0"/>
      <c r="CTO83" s="0"/>
      <c r="CTP83" s="0"/>
      <c r="CTQ83" s="0"/>
      <c r="CTR83" s="0"/>
      <c r="CTS83" s="0"/>
      <c r="CTT83" s="0"/>
      <c r="CTU83" s="0"/>
      <c r="CTV83" s="0"/>
      <c r="CTW83" s="0"/>
      <c r="CTX83" s="0"/>
      <c r="CTY83" s="0"/>
      <c r="CTZ83" s="0"/>
      <c r="CUA83" s="0"/>
      <c r="CUB83" s="0"/>
      <c r="CUC83" s="0"/>
      <c r="CUD83" s="0"/>
      <c r="CUE83" s="0"/>
      <c r="CUF83" s="0"/>
      <c r="CUG83" s="0"/>
      <c r="CUH83" s="0"/>
      <c r="CUI83" s="0"/>
      <c r="CUJ83" s="0"/>
      <c r="CUK83" s="0"/>
      <c r="CUL83" s="0"/>
      <c r="CUM83" s="0"/>
      <c r="CUN83" s="0"/>
      <c r="CUO83" s="0"/>
      <c r="CUP83" s="0"/>
      <c r="CUQ83" s="0"/>
      <c r="CUR83" s="0"/>
      <c r="CUS83" s="0"/>
      <c r="CUT83" s="0"/>
      <c r="CUU83" s="0"/>
      <c r="CUV83" s="0"/>
      <c r="CUW83" s="0"/>
      <c r="CUX83" s="0"/>
      <c r="CUY83" s="0"/>
      <c r="CUZ83" s="0"/>
      <c r="CVA83" s="0"/>
      <c r="CVB83" s="0"/>
      <c r="CVC83" s="0"/>
      <c r="CVD83" s="0"/>
      <c r="CVE83" s="0"/>
      <c r="CVF83" s="0"/>
      <c r="CVG83" s="0"/>
      <c r="CVH83" s="0"/>
      <c r="CVI83" s="0"/>
      <c r="CVJ83" s="0"/>
      <c r="CVK83" s="0"/>
      <c r="CVL83" s="0"/>
      <c r="CVM83" s="0"/>
      <c r="CVN83" s="0"/>
      <c r="CVO83" s="0"/>
      <c r="CVP83" s="0"/>
      <c r="CVQ83" s="0"/>
      <c r="CVR83" s="0"/>
      <c r="CVS83" s="0"/>
      <c r="CVT83" s="0"/>
      <c r="CVU83" s="0"/>
      <c r="CVV83" s="0"/>
      <c r="CVW83" s="0"/>
      <c r="CVX83" s="0"/>
      <c r="CVY83" s="0"/>
      <c r="CVZ83" s="0"/>
      <c r="CWA83" s="0"/>
      <c r="CWB83" s="0"/>
      <c r="CWC83" s="0"/>
      <c r="CWD83" s="0"/>
      <c r="CWE83" s="0"/>
      <c r="CWF83" s="0"/>
      <c r="CWG83" s="0"/>
      <c r="CWH83" s="0"/>
      <c r="CWI83" s="0"/>
      <c r="CWJ83" s="0"/>
      <c r="CWK83" s="0"/>
      <c r="CWL83" s="0"/>
      <c r="CWM83" s="0"/>
      <c r="CWN83" s="0"/>
      <c r="CWO83" s="0"/>
      <c r="CWP83" s="0"/>
      <c r="CWQ83" s="0"/>
      <c r="CWR83" s="0"/>
      <c r="CWS83" s="0"/>
      <c r="CWT83" s="0"/>
      <c r="CWU83" s="0"/>
      <c r="CWV83" s="0"/>
      <c r="CWW83" s="0"/>
      <c r="CWX83" s="0"/>
      <c r="CWY83" s="0"/>
      <c r="CWZ83" s="0"/>
      <c r="CXA83" s="0"/>
      <c r="CXB83" s="0"/>
      <c r="CXC83" s="0"/>
      <c r="CXD83" s="0"/>
      <c r="CXE83" s="0"/>
      <c r="CXF83" s="0"/>
      <c r="CXG83" s="0"/>
      <c r="CXH83" s="0"/>
      <c r="CXI83" s="0"/>
      <c r="CXJ83" s="0"/>
      <c r="CXK83" s="0"/>
      <c r="CXL83" s="0"/>
      <c r="CXM83" s="0"/>
      <c r="CXN83" s="0"/>
      <c r="CXO83" s="0"/>
      <c r="CXP83" s="0"/>
      <c r="CXQ83" s="0"/>
      <c r="CXR83" s="0"/>
      <c r="CXS83" s="0"/>
      <c r="CXT83" s="0"/>
      <c r="CXU83" s="0"/>
      <c r="CXV83" s="0"/>
      <c r="CXW83" s="0"/>
      <c r="CXX83" s="0"/>
      <c r="CXY83" s="0"/>
      <c r="CXZ83" s="0"/>
      <c r="CYA83" s="0"/>
      <c r="CYB83" s="0"/>
      <c r="CYC83" s="0"/>
      <c r="CYD83" s="0"/>
      <c r="CYE83" s="0"/>
      <c r="CYF83" s="0"/>
      <c r="CYG83" s="0"/>
      <c r="CYH83" s="0"/>
      <c r="CYI83" s="0"/>
      <c r="CYJ83" s="0"/>
      <c r="CYK83" s="0"/>
      <c r="CYL83" s="0"/>
      <c r="CYM83" s="0"/>
      <c r="CYN83" s="0"/>
      <c r="CYO83" s="0"/>
      <c r="CYP83" s="0"/>
      <c r="CYQ83" s="0"/>
      <c r="CYR83" s="0"/>
      <c r="CYS83" s="0"/>
      <c r="CYT83" s="0"/>
      <c r="CYU83" s="0"/>
      <c r="CYV83" s="0"/>
      <c r="CYW83" s="0"/>
      <c r="CYX83" s="0"/>
      <c r="CYY83" s="0"/>
      <c r="CYZ83" s="0"/>
      <c r="CZA83" s="0"/>
      <c r="CZB83" s="0"/>
      <c r="CZC83" s="0"/>
      <c r="CZD83" s="0"/>
      <c r="CZE83" s="0"/>
      <c r="CZF83" s="0"/>
      <c r="CZG83" s="0"/>
      <c r="CZH83" s="0"/>
      <c r="CZI83" s="0"/>
      <c r="CZJ83" s="0"/>
      <c r="CZK83" s="0"/>
      <c r="CZL83" s="0"/>
      <c r="CZM83" s="0"/>
      <c r="CZN83" s="0"/>
      <c r="CZO83" s="0"/>
      <c r="CZP83" s="0"/>
      <c r="CZQ83" s="0"/>
      <c r="CZR83" s="0"/>
      <c r="CZS83" s="0"/>
      <c r="CZT83" s="0"/>
      <c r="CZU83" s="0"/>
      <c r="CZV83" s="0"/>
      <c r="CZW83" s="0"/>
      <c r="CZX83" s="0"/>
      <c r="CZY83" s="0"/>
      <c r="CZZ83" s="0"/>
      <c r="DAA83" s="0"/>
      <c r="DAB83" s="0"/>
      <c r="DAC83" s="0"/>
      <c r="DAD83" s="0"/>
      <c r="DAE83" s="0"/>
      <c r="DAF83" s="0"/>
      <c r="DAG83" s="0"/>
      <c r="DAH83" s="0"/>
      <c r="DAI83" s="0"/>
      <c r="DAJ83" s="0"/>
      <c r="DAK83" s="0"/>
      <c r="DAL83" s="0"/>
      <c r="DAM83" s="0"/>
      <c r="DAN83" s="0"/>
      <c r="DAO83" s="0"/>
      <c r="DAP83" s="0"/>
      <c r="DAQ83" s="0"/>
      <c r="DAR83" s="0"/>
      <c r="DAS83" s="0"/>
      <c r="DAT83" s="0"/>
      <c r="DAU83" s="0"/>
      <c r="DAV83" s="0"/>
      <c r="DAW83" s="0"/>
      <c r="DAX83" s="0"/>
      <c r="DAY83" s="0"/>
      <c r="DAZ83" s="0"/>
      <c r="DBA83" s="0"/>
      <c r="DBB83" s="0"/>
      <c r="DBC83" s="0"/>
      <c r="DBD83" s="0"/>
      <c r="DBE83" s="0"/>
      <c r="DBF83" s="0"/>
      <c r="DBG83" s="0"/>
      <c r="DBH83" s="0"/>
      <c r="DBI83" s="0"/>
      <c r="DBJ83" s="0"/>
      <c r="DBK83" s="0"/>
      <c r="DBL83" s="0"/>
      <c r="DBM83" s="0"/>
      <c r="DBN83" s="0"/>
      <c r="DBO83" s="0"/>
      <c r="DBP83" s="0"/>
      <c r="DBQ83" s="0"/>
      <c r="DBR83" s="0"/>
      <c r="DBS83" s="0"/>
      <c r="DBT83" s="0"/>
      <c r="DBU83" s="0"/>
      <c r="DBV83" s="0"/>
      <c r="DBW83" s="0"/>
      <c r="DBX83" s="0"/>
      <c r="DBY83" s="0"/>
      <c r="DBZ83" s="0"/>
      <c r="DCA83" s="0"/>
      <c r="DCB83" s="0"/>
      <c r="DCC83" s="0"/>
      <c r="DCD83" s="0"/>
      <c r="DCE83" s="0"/>
      <c r="DCF83" s="0"/>
      <c r="DCG83" s="0"/>
      <c r="DCH83" s="0"/>
      <c r="DCI83" s="0"/>
      <c r="DCJ83" s="0"/>
      <c r="DCK83" s="0"/>
      <c r="DCL83" s="0"/>
      <c r="DCM83" s="0"/>
      <c r="DCN83" s="0"/>
      <c r="DCO83" s="0"/>
      <c r="DCP83" s="0"/>
      <c r="DCQ83" s="0"/>
      <c r="DCR83" s="0"/>
      <c r="DCS83" s="0"/>
      <c r="DCT83" s="0"/>
      <c r="DCU83" s="0"/>
      <c r="DCV83" s="0"/>
      <c r="DCW83" s="0"/>
      <c r="DCX83" s="0"/>
      <c r="DCY83" s="0"/>
      <c r="DCZ83" s="0"/>
      <c r="DDA83" s="0"/>
      <c r="DDB83" s="0"/>
      <c r="DDC83" s="0"/>
      <c r="DDD83" s="0"/>
      <c r="DDE83" s="0"/>
      <c r="DDF83" s="0"/>
      <c r="DDG83" s="0"/>
      <c r="DDH83" s="0"/>
      <c r="DDI83" s="0"/>
      <c r="DDJ83" s="0"/>
      <c r="DDK83" s="0"/>
      <c r="DDL83" s="0"/>
      <c r="DDM83" s="0"/>
      <c r="DDN83" s="0"/>
      <c r="DDO83" s="0"/>
      <c r="DDP83" s="0"/>
      <c r="DDQ83" s="0"/>
      <c r="DDR83" s="0"/>
      <c r="DDS83" s="0"/>
      <c r="DDT83" s="0"/>
      <c r="DDU83" s="0"/>
      <c r="DDV83" s="0"/>
      <c r="DDW83" s="0"/>
      <c r="DDX83" s="0"/>
      <c r="DDY83" s="0"/>
      <c r="DDZ83" s="0"/>
      <c r="DEA83" s="0"/>
      <c r="DEB83" s="0"/>
      <c r="DEC83" s="0"/>
      <c r="DED83" s="0"/>
      <c r="DEE83" s="0"/>
      <c r="DEF83" s="0"/>
      <c r="DEG83" s="0"/>
      <c r="DEH83" s="0"/>
      <c r="DEI83" s="0"/>
      <c r="DEJ83" s="0"/>
      <c r="DEK83" s="0"/>
      <c r="DEL83" s="0"/>
      <c r="DEM83" s="0"/>
      <c r="DEN83" s="0"/>
      <c r="DEO83" s="0"/>
      <c r="DEP83" s="0"/>
      <c r="DEQ83" s="0"/>
      <c r="DER83" s="0"/>
      <c r="DES83" s="0"/>
      <c r="DET83" s="0"/>
      <c r="DEU83" s="0"/>
      <c r="DEV83" s="0"/>
      <c r="DEW83" s="0"/>
      <c r="DEX83" s="0"/>
      <c r="DEY83" s="0"/>
      <c r="DEZ83" s="0"/>
      <c r="DFA83" s="0"/>
      <c r="DFB83" s="0"/>
      <c r="DFC83" s="0"/>
      <c r="DFD83" s="0"/>
      <c r="DFE83" s="0"/>
      <c r="DFF83" s="0"/>
      <c r="DFG83" s="0"/>
      <c r="DFH83" s="0"/>
      <c r="DFI83" s="0"/>
      <c r="DFJ83" s="0"/>
      <c r="DFK83" s="0"/>
      <c r="DFL83" s="0"/>
      <c r="DFM83" s="0"/>
      <c r="DFN83" s="0"/>
      <c r="DFO83" s="0"/>
      <c r="DFP83" s="0"/>
      <c r="DFQ83" s="0"/>
      <c r="DFR83" s="0"/>
      <c r="DFS83" s="0"/>
      <c r="DFT83" s="0"/>
      <c r="DFU83" s="0"/>
      <c r="DFV83" s="0"/>
      <c r="DFW83" s="0"/>
      <c r="DFX83" s="0"/>
      <c r="DFY83" s="0"/>
      <c r="DFZ83" s="0"/>
      <c r="DGA83" s="0"/>
      <c r="DGB83" s="0"/>
      <c r="DGC83" s="0"/>
      <c r="DGD83" s="0"/>
      <c r="DGE83" s="0"/>
      <c r="DGF83" s="0"/>
      <c r="DGG83" s="0"/>
      <c r="DGH83" s="0"/>
      <c r="DGI83" s="0"/>
      <c r="DGJ83" s="0"/>
      <c r="DGK83" s="0"/>
      <c r="DGL83" s="0"/>
      <c r="DGM83" s="0"/>
      <c r="DGN83" s="0"/>
      <c r="DGO83" s="0"/>
      <c r="DGP83" s="0"/>
      <c r="DGQ83" s="0"/>
      <c r="DGR83" s="0"/>
      <c r="DGS83" s="0"/>
      <c r="DGT83" s="0"/>
      <c r="DGU83" s="0"/>
      <c r="DGV83" s="0"/>
      <c r="DGW83" s="0"/>
      <c r="DGX83" s="0"/>
      <c r="DGY83" s="0"/>
      <c r="DGZ83" s="0"/>
      <c r="DHA83" s="0"/>
      <c r="DHB83" s="0"/>
      <c r="DHC83" s="0"/>
      <c r="DHD83" s="0"/>
      <c r="DHE83" s="0"/>
      <c r="DHF83" s="0"/>
      <c r="DHG83" s="0"/>
      <c r="DHH83" s="0"/>
      <c r="DHI83" s="0"/>
      <c r="DHJ83" s="0"/>
      <c r="DHK83" s="0"/>
      <c r="DHL83" s="0"/>
      <c r="DHM83" s="0"/>
      <c r="DHN83" s="0"/>
      <c r="DHO83" s="0"/>
      <c r="DHP83" s="0"/>
      <c r="DHQ83" s="0"/>
      <c r="DHR83" s="0"/>
      <c r="DHS83" s="0"/>
      <c r="DHT83" s="0"/>
      <c r="DHU83" s="0"/>
      <c r="DHV83" s="0"/>
      <c r="DHW83" s="0"/>
      <c r="DHX83" s="0"/>
      <c r="DHY83" s="0"/>
      <c r="DHZ83" s="0"/>
      <c r="DIA83" s="0"/>
      <c r="DIB83" s="0"/>
      <c r="DIC83" s="0"/>
      <c r="DID83" s="0"/>
      <c r="DIE83" s="0"/>
      <c r="DIF83" s="0"/>
      <c r="DIG83" s="0"/>
      <c r="DIH83" s="0"/>
      <c r="DII83" s="0"/>
      <c r="DIJ83" s="0"/>
      <c r="DIK83" s="0"/>
      <c r="DIL83" s="0"/>
      <c r="DIM83" s="0"/>
      <c r="DIN83" s="0"/>
      <c r="DIO83" s="0"/>
      <c r="DIP83" s="0"/>
      <c r="DIQ83" s="0"/>
      <c r="DIR83" s="0"/>
      <c r="DIS83" s="0"/>
      <c r="DIT83" s="0"/>
      <c r="DIU83" s="0"/>
      <c r="DIV83" s="0"/>
      <c r="DIW83" s="0"/>
      <c r="DIX83" s="0"/>
      <c r="DIY83" s="0"/>
      <c r="DIZ83" s="0"/>
      <c r="DJA83" s="0"/>
      <c r="DJB83" s="0"/>
      <c r="DJC83" s="0"/>
      <c r="DJD83" s="0"/>
      <c r="DJE83" s="0"/>
      <c r="DJF83" s="0"/>
      <c r="DJG83" s="0"/>
      <c r="DJH83" s="0"/>
      <c r="DJI83" s="0"/>
      <c r="DJJ83" s="0"/>
      <c r="DJK83" s="0"/>
      <c r="DJL83" s="0"/>
      <c r="DJM83" s="0"/>
      <c r="DJN83" s="0"/>
      <c r="DJO83" s="0"/>
      <c r="DJP83" s="0"/>
      <c r="DJQ83" s="0"/>
      <c r="DJR83" s="0"/>
      <c r="DJS83" s="0"/>
      <c r="DJT83" s="0"/>
      <c r="DJU83" s="0"/>
      <c r="DJV83" s="0"/>
      <c r="DJW83" s="0"/>
      <c r="DJX83" s="0"/>
      <c r="DJY83" s="0"/>
      <c r="DJZ83" s="0"/>
      <c r="DKA83" s="0"/>
      <c r="DKB83" s="0"/>
      <c r="DKC83" s="0"/>
      <c r="DKD83" s="0"/>
      <c r="DKE83" s="0"/>
      <c r="DKF83" s="0"/>
      <c r="DKG83" s="0"/>
      <c r="DKH83" s="0"/>
      <c r="DKI83" s="0"/>
      <c r="DKJ83" s="0"/>
      <c r="DKK83" s="0"/>
      <c r="DKL83" s="0"/>
      <c r="DKM83" s="0"/>
      <c r="DKN83" s="0"/>
      <c r="DKO83" s="0"/>
      <c r="DKP83" s="0"/>
      <c r="DKQ83" s="0"/>
      <c r="DKR83" s="0"/>
      <c r="DKS83" s="0"/>
      <c r="DKT83" s="0"/>
      <c r="DKU83" s="0"/>
      <c r="DKV83" s="0"/>
      <c r="DKW83" s="0"/>
      <c r="DKX83" s="0"/>
      <c r="DKY83" s="0"/>
      <c r="DKZ83" s="0"/>
      <c r="DLA83" s="0"/>
      <c r="DLB83" s="0"/>
      <c r="DLC83" s="0"/>
      <c r="DLD83" s="0"/>
      <c r="DLE83" s="0"/>
      <c r="DLF83" s="0"/>
      <c r="DLG83" s="0"/>
      <c r="DLH83" s="0"/>
      <c r="DLI83" s="0"/>
      <c r="DLJ83" s="0"/>
      <c r="DLK83" s="0"/>
      <c r="DLL83" s="0"/>
      <c r="DLM83" s="0"/>
      <c r="DLN83" s="0"/>
      <c r="DLO83" s="0"/>
      <c r="DLP83" s="0"/>
      <c r="DLQ83" s="0"/>
      <c r="DLR83" s="0"/>
      <c r="DLS83" s="0"/>
      <c r="DLT83" s="0"/>
      <c r="DLU83" s="0"/>
      <c r="DLV83" s="0"/>
      <c r="DLW83" s="0"/>
      <c r="DLX83" s="0"/>
      <c r="DLY83" s="0"/>
      <c r="DLZ83" s="0"/>
      <c r="DMA83" s="0"/>
      <c r="DMB83" s="0"/>
      <c r="DMC83" s="0"/>
      <c r="DMD83" s="0"/>
      <c r="DME83" s="0"/>
      <c r="DMF83" s="0"/>
      <c r="DMG83" s="0"/>
      <c r="DMH83" s="0"/>
      <c r="DMI83" s="0"/>
      <c r="DMJ83" s="0"/>
      <c r="DMK83" s="0"/>
      <c r="DML83" s="0"/>
      <c r="DMM83" s="0"/>
      <c r="DMN83" s="0"/>
      <c r="DMO83" s="0"/>
      <c r="DMP83" s="0"/>
      <c r="DMQ83" s="0"/>
      <c r="DMR83" s="0"/>
      <c r="DMS83" s="0"/>
      <c r="DMT83" s="0"/>
      <c r="DMU83" s="0"/>
      <c r="DMV83" s="0"/>
      <c r="DMW83" s="0"/>
      <c r="DMX83" s="0"/>
      <c r="DMY83" s="0"/>
      <c r="DMZ83" s="0"/>
      <c r="DNA83" s="0"/>
      <c r="DNB83" s="0"/>
      <c r="DNC83" s="0"/>
      <c r="DND83" s="0"/>
      <c r="DNE83" s="0"/>
      <c r="DNF83" s="0"/>
      <c r="DNG83" s="0"/>
      <c r="DNH83" s="0"/>
      <c r="DNI83" s="0"/>
      <c r="DNJ83" s="0"/>
      <c r="DNK83" s="0"/>
      <c r="DNL83" s="0"/>
      <c r="DNM83" s="0"/>
      <c r="DNN83" s="0"/>
      <c r="DNO83" s="0"/>
      <c r="DNP83" s="0"/>
      <c r="DNQ83" s="0"/>
      <c r="DNR83" s="0"/>
      <c r="DNS83" s="0"/>
      <c r="DNT83" s="0"/>
      <c r="DNU83" s="0"/>
      <c r="DNV83" s="0"/>
      <c r="DNW83" s="0"/>
      <c r="DNX83" s="0"/>
      <c r="DNY83" s="0"/>
      <c r="DNZ83" s="0"/>
      <c r="DOA83" s="0"/>
      <c r="DOB83" s="0"/>
      <c r="DOC83" s="0"/>
      <c r="DOD83" s="0"/>
      <c r="DOE83" s="0"/>
      <c r="DOF83" s="0"/>
      <c r="DOG83" s="0"/>
      <c r="DOH83" s="0"/>
      <c r="DOI83" s="0"/>
      <c r="DOJ83" s="0"/>
      <c r="DOK83" s="0"/>
      <c r="DOL83" s="0"/>
      <c r="DOM83" s="0"/>
      <c r="DON83" s="0"/>
      <c r="DOO83" s="0"/>
      <c r="DOP83" s="0"/>
      <c r="DOQ83" s="0"/>
      <c r="DOR83" s="0"/>
      <c r="DOS83" s="0"/>
      <c r="DOT83" s="0"/>
      <c r="DOU83" s="0"/>
      <c r="DOV83" s="0"/>
      <c r="DOW83" s="0"/>
      <c r="DOX83" s="0"/>
      <c r="DOY83" s="0"/>
      <c r="DOZ83" s="0"/>
      <c r="DPA83" s="0"/>
      <c r="DPB83" s="0"/>
      <c r="DPC83" s="0"/>
      <c r="DPD83" s="0"/>
      <c r="DPE83" s="0"/>
      <c r="DPF83" s="0"/>
      <c r="DPG83" s="0"/>
      <c r="DPH83" s="0"/>
      <c r="DPI83" s="0"/>
      <c r="DPJ83" s="0"/>
      <c r="DPK83" s="0"/>
      <c r="DPL83" s="0"/>
      <c r="DPM83" s="0"/>
      <c r="DPN83" s="0"/>
      <c r="DPO83" s="0"/>
      <c r="DPP83" s="0"/>
      <c r="DPQ83" s="0"/>
      <c r="DPR83" s="0"/>
      <c r="DPS83" s="0"/>
      <c r="DPT83" s="0"/>
      <c r="DPU83" s="0"/>
      <c r="DPV83" s="0"/>
      <c r="DPW83" s="0"/>
      <c r="DPX83" s="0"/>
      <c r="DPY83" s="0"/>
      <c r="DPZ83" s="0"/>
      <c r="DQA83" s="0"/>
      <c r="DQB83" s="0"/>
      <c r="DQC83" s="0"/>
      <c r="DQD83" s="0"/>
      <c r="DQE83" s="0"/>
      <c r="DQF83" s="0"/>
      <c r="DQG83" s="0"/>
      <c r="DQH83" s="0"/>
      <c r="DQI83" s="0"/>
      <c r="DQJ83" s="0"/>
      <c r="DQK83" s="0"/>
      <c r="DQL83" s="0"/>
      <c r="DQM83" s="0"/>
      <c r="DQN83" s="0"/>
      <c r="DQO83" s="0"/>
      <c r="DQP83" s="0"/>
      <c r="DQQ83" s="0"/>
      <c r="DQR83" s="0"/>
      <c r="DQS83" s="0"/>
      <c r="DQT83" s="0"/>
      <c r="DQU83" s="0"/>
      <c r="DQV83" s="0"/>
      <c r="DQW83" s="0"/>
      <c r="DQX83" s="0"/>
      <c r="DQY83" s="0"/>
      <c r="DQZ83" s="0"/>
      <c r="DRA83" s="0"/>
      <c r="DRB83" s="0"/>
      <c r="DRC83" s="0"/>
      <c r="DRD83" s="0"/>
      <c r="DRE83" s="0"/>
      <c r="DRF83" s="0"/>
      <c r="DRG83" s="0"/>
      <c r="DRH83" s="0"/>
      <c r="DRI83" s="0"/>
      <c r="DRJ83" s="0"/>
      <c r="DRK83" s="0"/>
      <c r="DRL83" s="0"/>
      <c r="DRM83" s="0"/>
      <c r="DRN83" s="0"/>
      <c r="DRO83" s="0"/>
      <c r="DRP83" s="0"/>
      <c r="DRQ83" s="0"/>
      <c r="DRR83" s="0"/>
      <c r="DRS83" s="0"/>
      <c r="DRT83" s="0"/>
      <c r="DRU83" s="0"/>
      <c r="DRV83" s="0"/>
      <c r="DRW83" s="0"/>
      <c r="DRX83" s="0"/>
      <c r="DRY83" s="0"/>
      <c r="DRZ83" s="0"/>
      <c r="DSA83" s="0"/>
      <c r="DSB83" s="0"/>
      <c r="DSC83" s="0"/>
      <c r="DSD83" s="0"/>
      <c r="DSE83" s="0"/>
      <c r="DSF83" s="0"/>
      <c r="DSG83" s="0"/>
      <c r="DSH83" s="0"/>
      <c r="DSI83" s="0"/>
      <c r="DSJ83" s="0"/>
      <c r="DSK83" s="0"/>
      <c r="DSL83" s="0"/>
      <c r="DSM83" s="0"/>
      <c r="DSN83" s="0"/>
      <c r="DSO83" s="0"/>
      <c r="DSP83" s="0"/>
      <c r="DSQ83" s="0"/>
      <c r="DSR83" s="0"/>
      <c r="DSS83" s="0"/>
      <c r="DST83" s="0"/>
      <c r="DSU83" s="0"/>
      <c r="DSV83" s="0"/>
      <c r="DSW83" s="0"/>
      <c r="DSX83" s="0"/>
      <c r="DSY83" s="0"/>
      <c r="DSZ83" s="0"/>
      <c r="DTA83" s="0"/>
      <c r="DTB83" s="0"/>
      <c r="DTC83" s="0"/>
      <c r="DTD83" s="0"/>
      <c r="DTE83" s="0"/>
      <c r="DTF83" s="0"/>
      <c r="DTG83" s="0"/>
      <c r="DTH83" s="0"/>
      <c r="DTI83" s="0"/>
      <c r="DTJ83" s="0"/>
      <c r="DTK83" s="0"/>
      <c r="DTL83" s="0"/>
      <c r="DTM83" s="0"/>
      <c r="DTN83" s="0"/>
      <c r="DTO83" s="0"/>
      <c r="DTP83" s="0"/>
      <c r="DTQ83" s="0"/>
      <c r="DTR83" s="0"/>
      <c r="DTS83" s="0"/>
      <c r="DTT83" s="0"/>
      <c r="DTU83" s="0"/>
      <c r="DTV83" s="0"/>
      <c r="DTW83" s="0"/>
      <c r="DTX83" s="0"/>
      <c r="DTY83" s="0"/>
      <c r="DTZ83" s="0"/>
      <c r="DUA83" s="0"/>
      <c r="DUB83" s="0"/>
      <c r="DUC83" s="0"/>
      <c r="DUD83" s="0"/>
      <c r="DUE83" s="0"/>
      <c r="DUF83" s="0"/>
      <c r="DUG83" s="0"/>
      <c r="DUH83" s="0"/>
      <c r="DUI83" s="0"/>
      <c r="DUJ83" s="0"/>
      <c r="DUK83" s="0"/>
      <c r="DUL83" s="0"/>
      <c r="DUM83" s="0"/>
      <c r="DUN83" s="0"/>
      <c r="DUO83" s="0"/>
      <c r="DUP83" s="0"/>
      <c r="DUQ83" s="0"/>
      <c r="DUR83" s="0"/>
      <c r="DUS83" s="0"/>
      <c r="DUT83" s="0"/>
      <c r="DUU83" s="0"/>
      <c r="DUV83" s="0"/>
      <c r="DUW83" s="0"/>
      <c r="DUX83" s="0"/>
      <c r="DUY83" s="0"/>
      <c r="DUZ83" s="0"/>
      <c r="DVA83" s="0"/>
      <c r="DVB83" s="0"/>
      <c r="DVC83" s="0"/>
      <c r="DVD83" s="0"/>
      <c r="DVE83" s="0"/>
      <c r="DVF83" s="0"/>
      <c r="DVG83" s="0"/>
      <c r="DVH83" s="0"/>
      <c r="DVI83" s="0"/>
      <c r="DVJ83" s="0"/>
      <c r="DVK83" s="0"/>
      <c r="DVL83" s="0"/>
      <c r="DVM83" s="0"/>
      <c r="DVN83" s="0"/>
      <c r="DVO83" s="0"/>
      <c r="DVP83" s="0"/>
      <c r="DVQ83" s="0"/>
      <c r="DVR83" s="0"/>
      <c r="DVS83" s="0"/>
      <c r="DVT83" s="0"/>
      <c r="DVU83" s="0"/>
      <c r="DVV83" s="0"/>
      <c r="DVW83" s="0"/>
      <c r="DVX83" s="0"/>
      <c r="DVY83" s="0"/>
      <c r="DVZ83" s="0"/>
      <c r="DWA83" s="0"/>
      <c r="DWB83" s="0"/>
      <c r="DWC83" s="0"/>
      <c r="DWD83" s="0"/>
      <c r="DWE83" s="0"/>
      <c r="DWF83" s="0"/>
      <c r="DWG83" s="0"/>
      <c r="DWH83" s="0"/>
      <c r="DWI83" s="0"/>
      <c r="DWJ83" s="0"/>
      <c r="DWK83" s="0"/>
      <c r="DWL83" s="0"/>
      <c r="DWM83" s="0"/>
      <c r="DWN83" s="0"/>
      <c r="DWO83" s="0"/>
      <c r="DWP83" s="0"/>
      <c r="DWQ83" s="0"/>
      <c r="DWR83" s="0"/>
      <c r="DWS83" s="0"/>
      <c r="DWT83" s="0"/>
      <c r="DWU83" s="0"/>
      <c r="DWV83" s="0"/>
      <c r="DWW83" s="0"/>
      <c r="DWX83" s="0"/>
      <c r="DWY83" s="0"/>
      <c r="DWZ83" s="0"/>
      <c r="DXA83" s="0"/>
      <c r="DXB83" s="0"/>
      <c r="DXC83" s="0"/>
      <c r="DXD83" s="0"/>
      <c r="DXE83" s="0"/>
      <c r="DXF83" s="0"/>
      <c r="DXG83" s="0"/>
      <c r="DXH83" s="0"/>
      <c r="DXI83" s="0"/>
      <c r="DXJ83" s="0"/>
      <c r="DXK83" s="0"/>
      <c r="DXL83" s="0"/>
      <c r="DXM83" s="0"/>
      <c r="DXN83" s="0"/>
      <c r="DXO83" s="0"/>
      <c r="DXP83" s="0"/>
      <c r="DXQ83" s="0"/>
      <c r="DXR83" s="0"/>
      <c r="DXS83" s="0"/>
      <c r="DXT83" s="0"/>
      <c r="DXU83" s="0"/>
      <c r="DXV83" s="0"/>
      <c r="DXW83" s="0"/>
      <c r="DXX83" s="0"/>
      <c r="DXY83" s="0"/>
      <c r="DXZ83" s="0"/>
      <c r="DYA83" s="0"/>
      <c r="DYB83" s="0"/>
      <c r="DYC83" s="0"/>
      <c r="DYD83" s="0"/>
      <c r="DYE83" s="0"/>
      <c r="DYF83" s="0"/>
      <c r="DYG83" s="0"/>
      <c r="DYH83" s="0"/>
      <c r="DYI83" s="0"/>
      <c r="DYJ83" s="0"/>
      <c r="DYK83" s="0"/>
      <c r="DYL83" s="0"/>
      <c r="DYM83" s="0"/>
      <c r="DYN83" s="0"/>
      <c r="DYO83" s="0"/>
      <c r="DYP83" s="0"/>
      <c r="DYQ83" s="0"/>
      <c r="DYR83" s="0"/>
      <c r="DYS83" s="0"/>
      <c r="DYT83" s="0"/>
      <c r="DYU83" s="0"/>
      <c r="DYV83" s="0"/>
      <c r="DYW83" s="0"/>
      <c r="DYX83" s="0"/>
      <c r="DYY83" s="0"/>
      <c r="DYZ83" s="0"/>
      <c r="DZA83" s="0"/>
      <c r="DZB83" s="0"/>
      <c r="DZC83" s="0"/>
      <c r="DZD83" s="0"/>
      <c r="DZE83" s="0"/>
      <c r="DZF83" s="0"/>
      <c r="DZG83" s="0"/>
      <c r="DZH83" s="0"/>
      <c r="DZI83" s="0"/>
      <c r="DZJ83" s="0"/>
      <c r="DZK83" s="0"/>
      <c r="DZL83" s="0"/>
      <c r="DZM83" s="0"/>
      <c r="DZN83" s="0"/>
      <c r="DZO83" s="0"/>
      <c r="DZP83" s="0"/>
      <c r="DZQ83" s="0"/>
      <c r="DZR83" s="0"/>
      <c r="DZS83" s="0"/>
      <c r="DZT83" s="0"/>
      <c r="DZU83" s="0"/>
      <c r="DZV83" s="0"/>
      <c r="DZW83" s="0"/>
      <c r="DZX83" s="0"/>
      <c r="DZY83" s="0"/>
      <c r="DZZ83" s="0"/>
      <c r="EAA83" s="0"/>
      <c r="EAB83" s="0"/>
      <c r="EAC83" s="0"/>
      <c r="EAD83" s="0"/>
      <c r="EAE83" s="0"/>
      <c r="EAF83" s="0"/>
      <c r="EAG83" s="0"/>
      <c r="EAH83" s="0"/>
      <c r="EAI83" s="0"/>
      <c r="EAJ83" s="0"/>
      <c r="EAK83" s="0"/>
      <c r="EAL83" s="0"/>
      <c r="EAM83" s="0"/>
      <c r="EAN83" s="0"/>
      <c r="EAO83" s="0"/>
      <c r="EAP83" s="0"/>
      <c r="EAQ83" s="0"/>
      <c r="EAR83" s="0"/>
      <c r="EAS83" s="0"/>
      <c r="EAT83" s="0"/>
      <c r="EAU83" s="0"/>
      <c r="EAV83" s="0"/>
      <c r="EAW83" s="0"/>
      <c r="EAX83" s="0"/>
      <c r="EAY83" s="0"/>
      <c r="EAZ83" s="0"/>
      <c r="EBA83" s="0"/>
      <c r="EBB83" s="0"/>
      <c r="EBC83" s="0"/>
      <c r="EBD83" s="0"/>
      <c r="EBE83" s="0"/>
      <c r="EBF83" s="0"/>
      <c r="EBG83" s="0"/>
      <c r="EBH83" s="0"/>
      <c r="EBI83" s="0"/>
      <c r="EBJ83" s="0"/>
      <c r="EBK83" s="0"/>
      <c r="EBL83" s="0"/>
      <c r="EBM83" s="0"/>
      <c r="EBN83" s="0"/>
      <c r="EBO83" s="0"/>
      <c r="EBP83" s="0"/>
      <c r="EBQ83" s="0"/>
      <c r="EBR83" s="0"/>
      <c r="EBS83" s="0"/>
      <c r="EBT83" s="0"/>
      <c r="EBU83" s="0"/>
      <c r="EBV83" s="0"/>
      <c r="EBW83" s="0"/>
      <c r="EBX83" s="0"/>
      <c r="EBY83" s="0"/>
      <c r="EBZ83" s="0"/>
      <c r="ECA83" s="0"/>
      <c r="ECB83" s="0"/>
      <c r="ECC83" s="0"/>
      <c r="ECD83" s="0"/>
      <c r="ECE83" s="0"/>
      <c r="ECF83" s="0"/>
      <c r="ECG83" s="0"/>
      <c r="ECH83" s="0"/>
      <c r="ECI83" s="0"/>
      <c r="ECJ83" s="0"/>
      <c r="ECK83" s="0"/>
      <c r="ECL83" s="0"/>
      <c r="ECM83" s="0"/>
      <c r="ECN83" s="0"/>
      <c r="ECO83" s="0"/>
      <c r="ECP83" s="0"/>
      <c r="ECQ83" s="0"/>
      <c r="ECR83" s="0"/>
      <c r="ECS83" s="0"/>
      <c r="ECT83" s="0"/>
      <c r="ECU83" s="0"/>
      <c r="ECV83" s="0"/>
      <c r="ECW83" s="0"/>
      <c r="ECX83" s="0"/>
      <c r="ECY83" s="0"/>
      <c r="ECZ83" s="0"/>
      <c r="EDA83" s="0"/>
      <c r="EDB83" s="0"/>
      <c r="EDC83" s="0"/>
      <c r="EDD83" s="0"/>
      <c r="EDE83" s="0"/>
      <c r="EDF83" s="0"/>
      <c r="EDG83" s="0"/>
      <c r="EDH83" s="0"/>
      <c r="EDI83" s="0"/>
      <c r="EDJ83" s="0"/>
      <c r="EDK83" s="0"/>
      <c r="EDL83" s="0"/>
      <c r="EDM83" s="0"/>
      <c r="EDN83" s="0"/>
      <c r="EDO83" s="0"/>
      <c r="EDP83" s="0"/>
      <c r="EDQ83" s="0"/>
      <c r="EDR83" s="0"/>
      <c r="EDS83" s="0"/>
      <c r="EDT83" s="0"/>
      <c r="EDU83" s="0"/>
      <c r="EDV83" s="0"/>
      <c r="EDW83" s="0"/>
      <c r="EDX83" s="0"/>
      <c r="EDY83" s="0"/>
      <c r="EDZ83" s="0"/>
      <c r="EEA83" s="0"/>
      <c r="EEB83" s="0"/>
      <c r="EEC83" s="0"/>
      <c r="EED83" s="0"/>
      <c r="EEE83" s="0"/>
      <c r="EEF83" s="0"/>
      <c r="EEG83" s="0"/>
      <c r="EEH83" s="0"/>
      <c r="EEI83" s="0"/>
      <c r="EEJ83" s="0"/>
      <c r="EEK83" s="0"/>
      <c r="EEL83" s="0"/>
      <c r="EEM83" s="0"/>
      <c r="EEN83" s="0"/>
      <c r="EEO83" s="0"/>
      <c r="EEP83" s="0"/>
      <c r="EEQ83" s="0"/>
      <c r="EER83" s="0"/>
      <c r="EES83" s="0"/>
      <c r="EET83" s="0"/>
      <c r="EEU83" s="0"/>
      <c r="EEV83" s="0"/>
      <c r="EEW83" s="0"/>
      <c r="EEX83" s="0"/>
      <c r="EEY83" s="0"/>
      <c r="EEZ83" s="0"/>
      <c r="EFA83" s="0"/>
      <c r="EFB83" s="0"/>
      <c r="EFC83" s="0"/>
      <c r="EFD83" s="0"/>
      <c r="EFE83" s="0"/>
      <c r="EFF83" s="0"/>
      <c r="EFG83" s="0"/>
      <c r="EFH83" s="0"/>
      <c r="EFI83" s="0"/>
      <c r="EFJ83" s="0"/>
      <c r="EFK83" s="0"/>
      <c r="EFL83" s="0"/>
      <c r="EFM83" s="0"/>
      <c r="EFN83" s="0"/>
      <c r="EFO83" s="0"/>
      <c r="EFP83" s="0"/>
      <c r="EFQ83" s="0"/>
      <c r="EFR83" s="0"/>
      <c r="EFS83" s="0"/>
      <c r="EFT83" s="0"/>
      <c r="EFU83" s="0"/>
      <c r="EFV83" s="0"/>
      <c r="EFW83" s="0"/>
      <c r="EFX83" s="0"/>
      <c r="EFY83" s="0"/>
      <c r="EFZ83" s="0"/>
      <c r="EGA83" s="0"/>
      <c r="EGB83" s="0"/>
      <c r="EGC83" s="0"/>
      <c r="EGD83" s="0"/>
      <c r="EGE83" s="0"/>
      <c r="EGF83" s="0"/>
      <c r="EGG83" s="0"/>
      <c r="EGH83" s="0"/>
      <c r="EGI83" s="0"/>
      <c r="EGJ83" s="0"/>
      <c r="EGK83" s="0"/>
      <c r="EGL83" s="0"/>
      <c r="EGM83" s="0"/>
      <c r="EGN83" s="0"/>
      <c r="EGO83" s="0"/>
      <c r="EGP83" s="0"/>
      <c r="EGQ83" s="0"/>
      <c r="EGR83" s="0"/>
      <c r="EGS83" s="0"/>
      <c r="EGT83" s="0"/>
      <c r="EGU83" s="0"/>
      <c r="EGV83" s="0"/>
      <c r="EGW83" s="0"/>
      <c r="EGX83" s="0"/>
      <c r="EGY83" s="0"/>
      <c r="EGZ83" s="0"/>
      <c r="EHA83" s="0"/>
      <c r="EHB83" s="0"/>
      <c r="EHC83" s="0"/>
      <c r="EHD83" s="0"/>
      <c r="EHE83" s="0"/>
      <c r="EHF83" s="0"/>
      <c r="EHG83" s="0"/>
      <c r="EHH83" s="0"/>
      <c r="EHI83" s="0"/>
      <c r="EHJ83" s="0"/>
      <c r="EHK83" s="0"/>
      <c r="EHL83" s="0"/>
      <c r="EHM83" s="0"/>
      <c r="EHN83" s="0"/>
      <c r="EHO83" s="0"/>
      <c r="EHP83" s="0"/>
      <c r="EHQ83" s="0"/>
      <c r="EHR83" s="0"/>
      <c r="EHS83" s="0"/>
      <c r="EHT83" s="0"/>
      <c r="EHU83" s="0"/>
      <c r="EHV83" s="0"/>
      <c r="EHW83" s="0"/>
      <c r="EHX83" s="0"/>
      <c r="EHY83" s="0"/>
      <c r="EHZ83" s="0"/>
      <c r="EIA83" s="0"/>
      <c r="EIB83" s="0"/>
      <c r="EIC83" s="0"/>
      <c r="EID83" s="0"/>
      <c r="EIE83" s="0"/>
      <c r="EIF83" s="0"/>
      <c r="EIG83" s="0"/>
      <c r="EIH83" s="0"/>
      <c r="EII83" s="0"/>
      <c r="EIJ83" s="0"/>
      <c r="EIK83" s="0"/>
      <c r="EIL83" s="0"/>
      <c r="EIM83" s="0"/>
      <c r="EIN83" s="0"/>
      <c r="EIO83" s="0"/>
      <c r="EIP83" s="0"/>
      <c r="EIQ83" s="0"/>
      <c r="EIR83" s="0"/>
      <c r="EIS83" s="0"/>
      <c r="EIT83" s="0"/>
      <c r="EIU83" s="0"/>
      <c r="EIV83" s="0"/>
      <c r="EIW83" s="0"/>
      <c r="EIX83" s="0"/>
      <c r="EIY83" s="0"/>
      <c r="EIZ83" s="0"/>
      <c r="EJA83" s="0"/>
      <c r="EJB83" s="0"/>
      <c r="EJC83" s="0"/>
      <c r="EJD83" s="0"/>
      <c r="EJE83" s="0"/>
      <c r="EJF83" s="0"/>
      <c r="EJG83" s="0"/>
      <c r="EJH83" s="0"/>
      <c r="EJI83" s="0"/>
      <c r="EJJ83" s="0"/>
      <c r="EJK83" s="0"/>
      <c r="EJL83" s="0"/>
      <c r="EJM83" s="0"/>
      <c r="EJN83" s="0"/>
      <c r="EJO83" s="0"/>
      <c r="EJP83" s="0"/>
      <c r="EJQ83" s="0"/>
      <c r="EJR83" s="0"/>
      <c r="EJS83" s="0"/>
      <c r="EJT83" s="0"/>
      <c r="EJU83" s="0"/>
      <c r="EJV83" s="0"/>
      <c r="EJW83" s="0"/>
      <c r="EJX83" s="0"/>
      <c r="EJY83" s="0"/>
      <c r="EJZ83" s="0"/>
      <c r="EKA83" s="0"/>
      <c r="EKB83" s="0"/>
      <c r="EKC83" s="0"/>
      <c r="EKD83" s="0"/>
      <c r="EKE83" s="0"/>
      <c r="EKF83" s="0"/>
      <c r="EKG83" s="0"/>
      <c r="EKH83" s="0"/>
      <c r="EKI83" s="0"/>
      <c r="EKJ83" s="0"/>
      <c r="EKK83" s="0"/>
      <c r="EKL83" s="0"/>
      <c r="EKM83" s="0"/>
      <c r="EKN83" s="0"/>
      <c r="EKO83" s="0"/>
      <c r="EKP83" s="0"/>
      <c r="EKQ83" s="0"/>
      <c r="EKR83" s="0"/>
      <c r="EKS83" s="0"/>
      <c r="EKT83" s="0"/>
      <c r="EKU83" s="0"/>
      <c r="EKV83" s="0"/>
      <c r="EKW83" s="0"/>
      <c r="EKX83" s="0"/>
      <c r="EKY83" s="0"/>
      <c r="EKZ83" s="0"/>
      <c r="ELA83" s="0"/>
      <c r="ELB83" s="0"/>
      <c r="ELC83" s="0"/>
      <c r="ELD83" s="0"/>
      <c r="ELE83" s="0"/>
      <c r="ELF83" s="0"/>
      <c r="ELG83" s="0"/>
      <c r="ELH83" s="0"/>
      <c r="ELI83" s="0"/>
      <c r="ELJ83" s="0"/>
      <c r="ELK83" s="0"/>
      <c r="ELL83" s="0"/>
      <c r="ELM83" s="0"/>
      <c r="ELN83" s="0"/>
      <c r="ELO83" s="0"/>
      <c r="ELP83" s="0"/>
      <c r="ELQ83" s="0"/>
      <c r="ELR83" s="0"/>
      <c r="ELS83" s="0"/>
      <c r="ELT83" s="0"/>
      <c r="ELU83" s="0"/>
      <c r="ELV83" s="0"/>
      <c r="ELW83" s="0"/>
      <c r="ELX83" s="0"/>
      <c r="ELY83" s="0"/>
      <c r="ELZ83" s="0"/>
      <c r="EMA83" s="0"/>
      <c r="EMB83" s="0"/>
      <c r="EMC83" s="0"/>
      <c r="EMD83" s="0"/>
      <c r="EME83" s="0"/>
      <c r="EMF83" s="0"/>
      <c r="EMG83" s="0"/>
      <c r="EMH83" s="0"/>
      <c r="EMI83" s="0"/>
      <c r="EMJ83" s="0"/>
      <c r="EMK83" s="0"/>
      <c r="EML83" s="0"/>
      <c r="EMM83" s="0"/>
      <c r="EMN83" s="0"/>
      <c r="EMO83" s="0"/>
      <c r="EMP83" s="0"/>
      <c r="EMQ83" s="0"/>
      <c r="EMR83" s="0"/>
      <c r="EMS83" s="0"/>
      <c r="EMT83" s="0"/>
      <c r="EMU83" s="0"/>
      <c r="EMV83" s="0"/>
      <c r="EMW83" s="0"/>
      <c r="EMX83" s="0"/>
      <c r="EMY83" s="0"/>
      <c r="EMZ83" s="0"/>
      <c r="ENA83" s="0"/>
      <c r="ENB83" s="0"/>
      <c r="ENC83" s="0"/>
      <c r="END83" s="0"/>
      <c r="ENE83" s="0"/>
      <c r="ENF83" s="0"/>
      <c r="ENG83" s="0"/>
      <c r="ENH83" s="0"/>
      <c r="ENI83" s="0"/>
      <c r="ENJ83" s="0"/>
      <c r="ENK83" s="0"/>
      <c r="ENL83" s="0"/>
      <c r="ENM83" s="0"/>
      <c r="ENN83" s="0"/>
      <c r="ENO83" s="0"/>
      <c r="ENP83" s="0"/>
      <c r="ENQ83" s="0"/>
      <c r="ENR83" s="0"/>
      <c r="ENS83" s="0"/>
      <c r="ENT83" s="0"/>
      <c r="ENU83" s="0"/>
      <c r="ENV83" s="0"/>
      <c r="ENW83" s="0"/>
      <c r="ENX83" s="0"/>
      <c r="ENY83" s="0"/>
      <c r="ENZ83" s="0"/>
      <c r="EOA83" s="0"/>
      <c r="EOB83" s="0"/>
      <c r="EOC83" s="0"/>
      <c r="EOD83" s="0"/>
      <c r="EOE83" s="0"/>
      <c r="EOF83" s="0"/>
      <c r="EOG83" s="0"/>
      <c r="EOH83" s="0"/>
      <c r="EOI83" s="0"/>
      <c r="EOJ83" s="0"/>
      <c r="EOK83" s="0"/>
      <c r="EOL83" s="0"/>
      <c r="EOM83" s="0"/>
      <c r="EON83" s="0"/>
      <c r="EOO83" s="0"/>
      <c r="EOP83" s="0"/>
      <c r="EOQ83" s="0"/>
      <c r="EOR83" s="0"/>
      <c r="EOS83" s="0"/>
      <c r="EOT83" s="0"/>
      <c r="EOU83" s="0"/>
      <c r="EOV83" s="0"/>
      <c r="EOW83" s="0"/>
      <c r="EOX83" s="0"/>
      <c r="EOY83" s="0"/>
      <c r="EOZ83" s="0"/>
      <c r="EPA83" s="0"/>
      <c r="EPB83" s="0"/>
      <c r="EPC83" s="0"/>
      <c r="EPD83" s="0"/>
      <c r="EPE83" s="0"/>
      <c r="EPF83" s="0"/>
      <c r="EPG83" s="0"/>
      <c r="EPH83" s="0"/>
      <c r="EPI83" s="0"/>
      <c r="EPJ83" s="0"/>
      <c r="EPK83" s="0"/>
      <c r="EPL83" s="0"/>
      <c r="EPM83" s="0"/>
      <c r="EPN83" s="0"/>
      <c r="EPO83" s="0"/>
      <c r="EPP83" s="0"/>
      <c r="EPQ83" s="0"/>
      <c r="EPR83" s="0"/>
      <c r="EPS83" s="0"/>
      <c r="EPT83" s="0"/>
      <c r="EPU83" s="0"/>
      <c r="EPV83" s="0"/>
      <c r="EPW83" s="0"/>
      <c r="EPX83" s="0"/>
      <c r="EPY83" s="0"/>
      <c r="EPZ83" s="0"/>
      <c r="EQA83" s="0"/>
      <c r="EQB83" s="0"/>
      <c r="EQC83" s="0"/>
      <c r="EQD83" s="0"/>
      <c r="EQE83" s="0"/>
      <c r="EQF83" s="0"/>
      <c r="EQG83" s="0"/>
      <c r="EQH83" s="0"/>
      <c r="EQI83" s="0"/>
      <c r="EQJ83" s="0"/>
      <c r="EQK83" s="0"/>
      <c r="EQL83" s="0"/>
      <c r="EQM83" s="0"/>
      <c r="EQN83" s="0"/>
      <c r="EQO83" s="0"/>
      <c r="EQP83" s="0"/>
      <c r="EQQ83" s="0"/>
      <c r="EQR83" s="0"/>
      <c r="EQS83" s="0"/>
      <c r="EQT83" s="0"/>
      <c r="EQU83" s="0"/>
      <c r="EQV83" s="0"/>
      <c r="EQW83" s="0"/>
      <c r="EQX83" s="0"/>
      <c r="EQY83" s="0"/>
      <c r="EQZ83" s="0"/>
      <c r="ERA83" s="0"/>
      <c r="ERB83" s="0"/>
      <c r="ERC83" s="0"/>
      <c r="ERD83" s="0"/>
      <c r="ERE83" s="0"/>
      <c r="ERF83" s="0"/>
      <c r="ERG83" s="0"/>
      <c r="ERH83" s="0"/>
      <c r="ERI83" s="0"/>
      <c r="ERJ83" s="0"/>
      <c r="ERK83" s="0"/>
      <c r="ERL83" s="0"/>
      <c r="ERM83" s="0"/>
      <c r="ERN83" s="0"/>
      <c r="ERO83" s="0"/>
      <c r="ERP83" s="0"/>
      <c r="ERQ83" s="0"/>
      <c r="ERR83" s="0"/>
      <c r="ERS83" s="0"/>
      <c r="ERT83" s="0"/>
      <c r="ERU83" s="0"/>
      <c r="ERV83" s="0"/>
      <c r="ERW83" s="0"/>
      <c r="ERX83" s="0"/>
      <c r="ERY83" s="0"/>
      <c r="ERZ83" s="0"/>
      <c r="ESA83" s="0"/>
      <c r="ESB83" s="0"/>
      <c r="ESC83" s="0"/>
      <c r="ESD83" s="0"/>
      <c r="ESE83" s="0"/>
      <c r="ESF83" s="0"/>
      <c r="ESG83" s="0"/>
      <c r="ESH83" s="0"/>
      <c r="ESI83" s="0"/>
      <c r="ESJ83" s="0"/>
      <c r="ESK83" s="0"/>
      <c r="ESL83" s="0"/>
      <c r="ESM83" s="0"/>
      <c r="ESN83" s="0"/>
      <c r="ESO83" s="0"/>
      <c r="ESP83" s="0"/>
      <c r="ESQ83" s="0"/>
      <c r="ESR83" s="0"/>
      <c r="ESS83" s="0"/>
      <c r="EST83" s="0"/>
      <c r="ESU83" s="0"/>
      <c r="ESV83" s="0"/>
      <c r="ESW83" s="0"/>
      <c r="ESX83" s="0"/>
      <c r="ESY83" s="0"/>
      <c r="ESZ83" s="0"/>
      <c r="ETA83" s="0"/>
      <c r="ETB83" s="0"/>
      <c r="ETC83" s="0"/>
      <c r="ETD83" s="0"/>
      <c r="ETE83" s="0"/>
      <c r="ETF83" s="0"/>
      <c r="ETG83" s="0"/>
      <c r="ETH83" s="0"/>
      <c r="ETI83" s="0"/>
      <c r="ETJ83" s="0"/>
      <c r="ETK83" s="0"/>
      <c r="ETL83" s="0"/>
      <c r="ETM83" s="0"/>
      <c r="ETN83" s="0"/>
      <c r="ETO83" s="0"/>
      <c r="ETP83" s="0"/>
      <c r="ETQ83" s="0"/>
      <c r="ETR83" s="0"/>
      <c r="ETS83" s="0"/>
      <c r="ETT83" s="0"/>
      <c r="ETU83" s="0"/>
      <c r="ETV83" s="0"/>
      <c r="ETW83" s="0"/>
      <c r="ETX83" s="0"/>
      <c r="ETY83" s="0"/>
      <c r="ETZ83" s="0"/>
      <c r="EUA83" s="0"/>
      <c r="EUB83" s="0"/>
      <c r="EUC83" s="0"/>
      <c r="EUD83" s="0"/>
      <c r="EUE83" s="0"/>
      <c r="EUF83" s="0"/>
      <c r="EUG83" s="0"/>
      <c r="EUH83" s="0"/>
      <c r="EUI83" s="0"/>
      <c r="EUJ83" s="0"/>
      <c r="EUK83" s="0"/>
      <c r="EUL83" s="0"/>
      <c r="EUM83" s="0"/>
      <c r="EUN83" s="0"/>
      <c r="EUO83" s="0"/>
      <c r="EUP83" s="0"/>
      <c r="EUQ83" s="0"/>
      <c r="EUR83" s="0"/>
      <c r="EUS83" s="0"/>
      <c r="EUT83" s="0"/>
      <c r="EUU83" s="0"/>
      <c r="EUV83" s="0"/>
      <c r="EUW83" s="0"/>
      <c r="EUX83" s="0"/>
      <c r="EUY83" s="0"/>
      <c r="EUZ83" s="0"/>
      <c r="EVA83" s="0"/>
      <c r="EVB83" s="0"/>
      <c r="EVC83" s="0"/>
      <c r="EVD83" s="0"/>
      <c r="EVE83" s="0"/>
      <c r="EVF83" s="0"/>
      <c r="EVG83" s="0"/>
      <c r="EVH83" s="0"/>
      <c r="EVI83" s="0"/>
      <c r="EVJ83" s="0"/>
      <c r="EVK83" s="0"/>
      <c r="EVL83" s="0"/>
      <c r="EVM83" s="0"/>
      <c r="EVN83" s="0"/>
      <c r="EVO83" s="0"/>
      <c r="EVP83" s="0"/>
      <c r="EVQ83" s="0"/>
      <c r="EVR83" s="0"/>
      <c r="EVS83" s="0"/>
      <c r="EVT83" s="0"/>
      <c r="EVU83" s="0"/>
      <c r="EVV83" s="0"/>
      <c r="EVW83" s="0"/>
      <c r="EVX83" s="0"/>
      <c r="EVY83" s="0"/>
      <c r="EVZ83" s="0"/>
      <c r="EWA83" s="0"/>
      <c r="EWB83" s="0"/>
      <c r="EWC83" s="0"/>
      <c r="EWD83" s="0"/>
      <c r="EWE83" s="0"/>
      <c r="EWF83" s="0"/>
      <c r="EWG83" s="0"/>
      <c r="EWH83" s="0"/>
      <c r="EWI83" s="0"/>
      <c r="EWJ83" s="0"/>
      <c r="EWK83" s="0"/>
      <c r="EWL83" s="0"/>
      <c r="EWM83" s="0"/>
      <c r="EWN83" s="0"/>
      <c r="EWO83" s="0"/>
      <c r="EWP83" s="0"/>
      <c r="EWQ83" s="0"/>
      <c r="EWR83" s="0"/>
      <c r="EWS83" s="0"/>
      <c r="EWT83" s="0"/>
      <c r="EWU83" s="0"/>
      <c r="EWV83" s="0"/>
      <c r="EWW83" s="0"/>
      <c r="EWX83" s="0"/>
      <c r="EWY83" s="0"/>
      <c r="EWZ83" s="0"/>
      <c r="EXA83" s="0"/>
      <c r="EXB83" s="0"/>
      <c r="EXC83" s="0"/>
      <c r="EXD83" s="0"/>
      <c r="EXE83" s="0"/>
      <c r="EXF83" s="0"/>
      <c r="EXG83" s="0"/>
      <c r="EXH83" s="0"/>
      <c r="EXI83" s="0"/>
      <c r="EXJ83" s="0"/>
      <c r="EXK83" s="0"/>
      <c r="EXL83" s="0"/>
      <c r="EXM83" s="0"/>
      <c r="EXN83" s="0"/>
      <c r="EXO83" s="0"/>
      <c r="EXP83" s="0"/>
      <c r="EXQ83" s="0"/>
      <c r="EXR83" s="0"/>
      <c r="EXS83" s="0"/>
      <c r="EXT83" s="0"/>
      <c r="EXU83" s="0"/>
      <c r="EXV83" s="0"/>
      <c r="EXW83" s="0"/>
      <c r="EXX83" s="0"/>
      <c r="EXY83" s="0"/>
      <c r="EXZ83" s="0"/>
      <c r="EYA83" s="0"/>
      <c r="EYB83" s="0"/>
      <c r="EYC83" s="0"/>
      <c r="EYD83" s="0"/>
      <c r="EYE83" s="0"/>
      <c r="EYF83" s="0"/>
      <c r="EYG83" s="0"/>
      <c r="EYH83" s="0"/>
      <c r="EYI83" s="0"/>
      <c r="EYJ83" s="0"/>
      <c r="EYK83" s="0"/>
      <c r="EYL83" s="0"/>
      <c r="EYM83" s="0"/>
      <c r="EYN83" s="0"/>
      <c r="EYO83" s="0"/>
      <c r="EYP83" s="0"/>
      <c r="EYQ83" s="0"/>
      <c r="EYR83" s="0"/>
      <c r="EYS83" s="0"/>
      <c r="EYT83" s="0"/>
      <c r="EYU83" s="0"/>
      <c r="EYV83" s="0"/>
      <c r="EYW83" s="0"/>
      <c r="EYX83" s="0"/>
      <c r="EYY83" s="0"/>
      <c r="EYZ83" s="0"/>
      <c r="EZA83" s="0"/>
      <c r="EZB83" s="0"/>
      <c r="EZC83" s="0"/>
      <c r="EZD83" s="0"/>
      <c r="EZE83" s="0"/>
      <c r="EZF83" s="0"/>
      <c r="EZG83" s="0"/>
      <c r="EZH83" s="0"/>
      <c r="EZI83" s="0"/>
      <c r="EZJ83" s="0"/>
      <c r="EZK83" s="0"/>
      <c r="EZL83" s="0"/>
      <c r="EZM83" s="0"/>
      <c r="EZN83" s="0"/>
      <c r="EZO83" s="0"/>
      <c r="EZP83" s="0"/>
      <c r="EZQ83" s="0"/>
      <c r="EZR83" s="0"/>
      <c r="EZS83" s="0"/>
      <c r="EZT83" s="0"/>
      <c r="EZU83" s="0"/>
      <c r="EZV83" s="0"/>
      <c r="EZW83" s="0"/>
      <c r="EZX83" s="0"/>
      <c r="EZY83" s="0"/>
      <c r="EZZ83" s="0"/>
      <c r="FAA83" s="0"/>
      <c r="FAB83" s="0"/>
      <c r="FAC83" s="0"/>
      <c r="FAD83" s="0"/>
      <c r="FAE83" s="0"/>
      <c r="FAF83" s="0"/>
      <c r="FAG83" s="0"/>
      <c r="FAH83" s="0"/>
      <c r="FAI83" s="0"/>
      <c r="FAJ83" s="0"/>
      <c r="FAK83" s="0"/>
      <c r="FAL83" s="0"/>
      <c r="FAM83" s="0"/>
      <c r="FAN83" s="0"/>
      <c r="FAO83" s="0"/>
      <c r="FAP83" s="0"/>
      <c r="FAQ83" s="0"/>
      <c r="FAR83" s="0"/>
      <c r="FAS83" s="0"/>
      <c r="FAT83" s="0"/>
      <c r="FAU83" s="0"/>
      <c r="FAV83" s="0"/>
      <c r="FAW83" s="0"/>
      <c r="FAX83" s="0"/>
      <c r="FAY83" s="0"/>
      <c r="FAZ83" s="0"/>
      <c r="FBA83" s="0"/>
      <c r="FBB83" s="0"/>
      <c r="FBC83" s="0"/>
      <c r="FBD83" s="0"/>
      <c r="FBE83" s="0"/>
      <c r="FBF83" s="0"/>
      <c r="FBG83" s="0"/>
      <c r="FBH83" s="0"/>
      <c r="FBI83" s="0"/>
      <c r="FBJ83" s="0"/>
      <c r="FBK83" s="0"/>
      <c r="FBL83" s="0"/>
      <c r="FBM83" s="0"/>
      <c r="FBN83" s="0"/>
      <c r="FBO83" s="0"/>
      <c r="FBP83" s="0"/>
      <c r="FBQ83" s="0"/>
      <c r="FBR83" s="0"/>
      <c r="FBS83" s="0"/>
      <c r="FBT83" s="0"/>
      <c r="FBU83" s="0"/>
      <c r="FBV83" s="0"/>
      <c r="FBW83" s="0"/>
      <c r="FBX83" s="0"/>
      <c r="FBY83" s="0"/>
      <c r="FBZ83" s="0"/>
      <c r="FCA83" s="0"/>
      <c r="FCB83" s="0"/>
      <c r="FCC83" s="0"/>
      <c r="FCD83" s="0"/>
      <c r="FCE83" s="0"/>
      <c r="FCF83" s="0"/>
      <c r="FCG83" s="0"/>
      <c r="FCH83" s="0"/>
      <c r="FCI83" s="0"/>
      <c r="FCJ83" s="0"/>
      <c r="FCK83" s="0"/>
      <c r="FCL83" s="0"/>
      <c r="FCM83" s="0"/>
      <c r="FCN83" s="0"/>
      <c r="FCO83" s="0"/>
      <c r="FCP83" s="0"/>
      <c r="FCQ83" s="0"/>
      <c r="FCR83" s="0"/>
      <c r="FCS83" s="0"/>
      <c r="FCT83" s="0"/>
      <c r="FCU83" s="0"/>
      <c r="FCV83" s="0"/>
      <c r="FCW83" s="0"/>
      <c r="FCX83" s="0"/>
      <c r="FCY83" s="0"/>
      <c r="FCZ83" s="0"/>
      <c r="FDA83" s="0"/>
      <c r="FDB83" s="0"/>
      <c r="FDC83" s="0"/>
      <c r="FDD83" s="0"/>
      <c r="FDE83" s="0"/>
      <c r="FDF83" s="0"/>
      <c r="FDG83" s="0"/>
      <c r="FDH83" s="0"/>
      <c r="FDI83" s="0"/>
      <c r="FDJ83" s="0"/>
      <c r="FDK83" s="0"/>
      <c r="FDL83" s="0"/>
      <c r="FDM83" s="0"/>
      <c r="FDN83" s="0"/>
      <c r="FDO83" s="0"/>
      <c r="FDP83" s="0"/>
      <c r="FDQ83" s="0"/>
      <c r="FDR83" s="0"/>
      <c r="FDS83" s="0"/>
      <c r="FDT83" s="0"/>
      <c r="FDU83" s="0"/>
      <c r="FDV83" s="0"/>
      <c r="FDW83" s="0"/>
      <c r="FDX83" s="0"/>
      <c r="FDY83" s="0"/>
      <c r="FDZ83" s="0"/>
      <c r="FEA83" s="0"/>
      <c r="FEB83" s="0"/>
      <c r="FEC83" s="0"/>
      <c r="FED83" s="0"/>
      <c r="FEE83" s="0"/>
      <c r="FEF83" s="0"/>
      <c r="FEG83" s="0"/>
      <c r="FEH83" s="0"/>
      <c r="FEI83" s="0"/>
      <c r="FEJ83" s="0"/>
      <c r="FEK83" s="0"/>
      <c r="FEL83" s="0"/>
      <c r="FEM83" s="0"/>
      <c r="FEN83" s="0"/>
      <c r="FEO83" s="0"/>
      <c r="FEP83" s="0"/>
      <c r="FEQ83" s="0"/>
      <c r="FER83" s="0"/>
      <c r="FES83" s="0"/>
      <c r="FET83" s="0"/>
      <c r="FEU83" s="0"/>
      <c r="FEV83" s="0"/>
      <c r="FEW83" s="0"/>
      <c r="FEX83" s="0"/>
      <c r="FEY83" s="0"/>
      <c r="FEZ83" s="0"/>
      <c r="FFA83" s="0"/>
      <c r="FFB83" s="0"/>
      <c r="FFC83" s="0"/>
      <c r="FFD83" s="0"/>
      <c r="FFE83" s="0"/>
      <c r="FFF83" s="0"/>
      <c r="FFG83" s="0"/>
      <c r="FFH83" s="0"/>
      <c r="FFI83" s="0"/>
      <c r="FFJ83" s="0"/>
      <c r="FFK83" s="0"/>
      <c r="FFL83" s="0"/>
      <c r="FFM83" s="0"/>
      <c r="FFN83" s="0"/>
      <c r="FFO83" s="0"/>
      <c r="FFP83" s="0"/>
      <c r="FFQ83" s="0"/>
      <c r="FFR83" s="0"/>
      <c r="FFS83" s="0"/>
      <c r="FFT83" s="0"/>
      <c r="FFU83" s="0"/>
      <c r="FFV83" s="0"/>
      <c r="FFW83" s="0"/>
      <c r="FFX83" s="0"/>
      <c r="FFY83" s="0"/>
      <c r="FFZ83" s="0"/>
      <c r="FGA83" s="0"/>
      <c r="FGB83" s="0"/>
      <c r="FGC83" s="0"/>
      <c r="FGD83" s="0"/>
      <c r="FGE83" s="0"/>
      <c r="FGF83" s="0"/>
      <c r="FGG83" s="0"/>
      <c r="FGH83" s="0"/>
      <c r="FGI83" s="0"/>
      <c r="FGJ83" s="0"/>
      <c r="FGK83" s="0"/>
      <c r="FGL83" s="0"/>
      <c r="FGM83" s="0"/>
      <c r="FGN83" s="0"/>
      <c r="FGO83" s="0"/>
      <c r="FGP83" s="0"/>
      <c r="FGQ83" s="0"/>
      <c r="FGR83" s="0"/>
      <c r="FGS83" s="0"/>
      <c r="FGT83" s="0"/>
      <c r="FGU83" s="0"/>
      <c r="FGV83" s="0"/>
      <c r="FGW83" s="0"/>
      <c r="FGX83" s="0"/>
      <c r="FGY83" s="0"/>
      <c r="FGZ83" s="0"/>
      <c r="FHA83" s="0"/>
      <c r="FHB83" s="0"/>
      <c r="FHC83" s="0"/>
      <c r="FHD83" s="0"/>
      <c r="FHE83" s="0"/>
      <c r="FHF83" s="0"/>
      <c r="FHG83" s="0"/>
      <c r="FHH83" s="0"/>
      <c r="FHI83" s="0"/>
      <c r="FHJ83" s="0"/>
      <c r="FHK83" s="0"/>
      <c r="FHL83" s="0"/>
      <c r="FHM83" s="0"/>
      <c r="FHN83" s="0"/>
      <c r="FHO83" s="0"/>
      <c r="FHP83" s="0"/>
      <c r="FHQ83" s="0"/>
      <c r="FHR83" s="0"/>
      <c r="FHS83" s="0"/>
      <c r="FHT83" s="0"/>
      <c r="FHU83" s="0"/>
      <c r="FHV83" s="0"/>
      <c r="FHW83" s="0"/>
      <c r="FHX83" s="0"/>
      <c r="FHY83" s="0"/>
      <c r="FHZ83" s="0"/>
      <c r="FIA83" s="0"/>
      <c r="FIB83" s="0"/>
      <c r="FIC83" s="0"/>
      <c r="FID83" s="0"/>
      <c r="FIE83" s="0"/>
      <c r="FIF83" s="0"/>
      <c r="FIG83" s="0"/>
      <c r="FIH83" s="0"/>
      <c r="FII83" s="0"/>
      <c r="FIJ83" s="0"/>
      <c r="FIK83" s="0"/>
      <c r="FIL83" s="0"/>
      <c r="FIM83" s="0"/>
      <c r="FIN83" s="0"/>
      <c r="FIO83" s="0"/>
      <c r="FIP83" s="0"/>
      <c r="FIQ83" s="0"/>
      <c r="FIR83" s="0"/>
      <c r="FIS83" s="0"/>
      <c r="FIT83" s="0"/>
      <c r="FIU83" s="0"/>
      <c r="FIV83" s="0"/>
      <c r="FIW83" s="0"/>
      <c r="FIX83" s="0"/>
      <c r="FIY83" s="0"/>
      <c r="FIZ83" s="0"/>
      <c r="FJA83" s="0"/>
      <c r="FJB83" s="0"/>
      <c r="FJC83" s="0"/>
      <c r="FJD83" s="0"/>
      <c r="FJE83" s="0"/>
      <c r="FJF83" s="0"/>
      <c r="FJG83" s="0"/>
      <c r="FJH83" s="0"/>
      <c r="FJI83" s="0"/>
      <c r="FJJ83" s="0"/>
      <c r="FJK83" s="0"/>
      <c r="FJL83" s="0"/>
      <c r="FJM83" s="0"/>
      <c r="FJN83" s="0"/>
      <c r="FJO83" s="0"/>
      <c r="FJP83" s="0"/>
      <c r="FJQ83" s="0"/>
      <c r="FJR83" s="0"/>
      <c r="FJS83" s="0"/>
      <c r="FJT83" s="0"/>
      <c r="FJU83" s="0"/>
      <c r="FJV83" s="0"/>
      <c r="FJW83" s="0"/>
      <c r="FJX83" s="0"/>
      <c r="FJY83" s="0"/>
      <c r="FJZ83" s="0"/>
      <c r="FKA83" s="0"/>
      <c r="FKB83" s="0"/>
      <c r="FKC83" s="0"/>
      <c r="FKD83" s="0"/>
      <c r="FKE83" s="0"/>
      <c r="FKF83" s="0"/>
      <c r="FKG83" s="0"/>
      <c r="FKH83" s="0"/>
      <c r="FKI83" s="0"/>
      <c r="FKJ83" s="0"/>
      <c r="FKK83" s="0"/>
      <c r="FKL83" s="0"/>
      <c r="FKM83" s="0"/>
      <c r="FKN83" s="0"/>
      <c r="FKO83" s="0"/>
      <c r="FKP83" s="0"/>
      <c r="FKQ83" s="0"/>
      <c r="FKR83" s="0"/>
      <c r="FKS83" s="0"/>
      <c r="FKT83" s="0"/>
      <c r="FKU83" s="0"/>
      <c r="FKV83" s="0"/>
      <c r="FKW83" s="0"/>
      <c r="FKX83" s="0"/>
      <c r="FKY83" s="0"/>
      <c r="FKZ83" s="0"/>
      <c r="FLA83" s="0"/>
      <c r="FLB83" s="0"/>
      <c r="FLC83" s="0"/>
      <c r="FLD83" s="0"/>
      <c r="FLE83" s="0"/>
      <c r="FLF83" s="0"/>
      <c r="FLG83" s="0"/>
      <c r="FLH83" s="0"/>
      <c r="FLI83" s="0"/>
      <c r="FLJ83" s="0"/>
      <c r="FLK83" s="0"/>
      <c r="FLL83" s="0"/>
      <c r="FLM83" s="0"/>
      <c r="FLN83" s="0"/>
      <c r="FLO83" s="0"/>
      <c r="FLP83" s="0"/>
      <c r="FLQ83" s="0"/>
      <c r="FLR83" s="0"/>
      <c r="FLS83" s="0"/>
      <c r="FLT83" s="0"/>
      <c r="FLU83" s="0"/>
      <c r="FLV83" s="0"/>
      <c r="FLW83" s="0"/>
      <c r="FLX83" s="0"/>
      <c r="FLY83" s="0"/>
      <c r="FLZ83" s="0"/>
      <c r="FMA83" s="0"/>
      <c r="FMB83" s="0"/>
      <c r="FMC83" s="0"/>
      <c r="FMD83" s="0"/>
      <c r="FME83" s="0"/>
      <c r="FMF83" s="0"/>
      <c r="FMG83" s="0"/>
      <c r="FMH83" s="0"/>
      <c r="FMI83" s="0"/>
      <c r="FMJ83" s="0"/>
      <c r="FMK83" s="0"/>
      <c r="FML83" s="0"/>
      <c r="FMM83" s="0"/>
      <c r="FMN83" s="0"/>
      <c r="FMO83" s="0"/>
      <c r="FMP83" s="0"/>
      <c r="FMQ83" s="0"/>
      <c r="FMR83" s="0"/>
      <c r="FMS83" s="0"/>
      <c r="FMT83" s="0"/>
      <c r="FMU83" s="0"/>
      <c r="FMV83" s="0"/>
      <c r="FMW83" s="0"/>
      <c r="FMX83" s="0"/>
      <c r="FMY83" s="0"/>
      <c r="FMZ83" s="0"/>
      <c r="FNA83" s="0"/>
      <c r="FNB83" s="0"/>
      <c r="FNC83" s="0"/>
      <c r="FND83" s="0"/>
      <c r="FNE83" s="0"/>
      <c r="FNF83" s="0"/>
      <c r="FNG83" s="0"/>
      <c r="FNH83" s="0"/>
      <c r="FNI83" s="0"/>
      <c r="FNJ83" s="0"/>
      <c r="FNK83" s="0"/>
      <c r="FNL83" s="0"/>
      <c r="FNM83" s="0"/>
      <c r="FNN83" s="0"/>
      <c r="FNO83" s="0"/>
      <c r="FNP83" s="0"/>
      <c r="FNQ83" s="0"/>
      <c r="FNR83" s="0"/>
      <c r="FNS83" s="0"/>
      <c r="FNT83" s="0"/>
      <c r="FNU83" s="0"/>
      <c r="FNV83" s="0"/>
      <c r="FNW83" s="0"/>
      <c r="FNX83" s="0"/>
      <c r="FNY83" s="0"/>
      <c r="FNZ83" s="0"/>
      <c r="FOA83" s="0"/>
      <c r="FOB83" s="0"/>
      <c r="FOC83" s="0"/>
      <c r="FOD83" s="0"/>
      <c r="FOE83" s="0"/>
      <c r="FOF83" s="0"/>
      <c r="FOG83" s="0"/>
      <c r="FOH83" s="0"/>
      <c r="FOI83" s="0"/>
      <c r="FOJ83" s="0"/>
      <c r="FOK83" s="0"/>
      <c r="FOL83" s="0"/>
      <c r="FOM83" s="0"/>
      <c r="FON83" s="0"/>
      <c r="FOO83" s="0"/>
      <c r="FOP83" s="0"/>
      <c r="FOQ83" s="0"/>
      <c r="FOR83" s="0"/>
      <c r="FOS83" s="0"/>
      <c r="FOT83" s="0"/>
      <c r="FOU83" s="0"/>
      <c r="FOV83" s="0"/>
      <c r="FOW83" s="0"/>
      <c r="FOX83" s="0"/>
      <c r="FOY83" s="0"/>
      <c r="FOZ83" s="0"/>
      <c r="FPA83" s="0"/>
      <c r="FPB83" s="0"/>
      <c r="FPC83" s="0"/>
      <c r="FPD83" s="0"/>
      <c r="FPE83" s="0"/>
      <c r="FPF83" s="0"/>
      <c r="FPG83" s="0"/>
      <c r="FPH83" s="0"/>
      <c r="FPI83" s="0"/>
      <c r="FPJ83" s="0"/>
      <c r="FPK83" s="0"/>
      <c r="FPL83" s="0"/>
      <c r="FPM83" s="0"/>
      <c r="FPN83" s="0"/>
      <c r="FPO83" s="0"/>
      <c r="FPP83" s="0"/>
      <c r="FPQ83" s="0"/>
      <c r="FPR83" s="0"/>
      <c r="FPS83" s="0"/>
      <c r="FPT83" s="0"/>
      <c r="FPU83" s="0"/>
      <c r="FPV83" s="0"/>
      <c r="FPW83" s="0"/>
      <c r="FPX83" s="0"/>
      <c r="FPY83" s="0"/>
      <c r="FPZ83" s="0"/>
      <c r="FQA83" s="0"/>
      <c r="FQB83" s="0"/>
      <c r="FQC83" s="0"/>
      <c r="FQD83" s="0"/>
      <c r="FQE83" s="0"/>
      <c r="FQF83" s="0"/>
      <c r="FQG83" s="0"/>
      <c r="FQH83" s="0"/>
      <c r="FQI83" s="0"/>
      <c r="FQJ83" s="0"/>
      <c r="FQK83" s="0"/>
      <c r="FQL83" s="0"/>
      <c r="FQM83" s="0"/>
      <c r="FQN83" s="0"/>
      <c r="FQO83" s="0"/>
      <c r="FQP83" s="0"/>
      <c r="FQQ83" s="0"/>
      <c r="FQR83" s="0"/>
      <c r="FQS83" s="0"/>
      <c r="FQT83" s="0"/>
      <c r="FQU83" s="0"/>
      <c r="FQV83" s="0"/>
      <c r="FQW83" s="0"/>
      <c r="FQX83" s="0"/>
      <c r="FQY83" s="0"/>
      <c r="FQZ83" s="0"/>
      <c r="FRA83" s="0"/>
      <c r="FRB83" s="0"/>
      <c r="FRC83" s="0"/>
      <c r="FRD83" s="0"/>
      <c r="FRE83" s="0"/>
      <c r="FRF83" s="0"/>
      <c r="FRG83" s="0"/>
      <c r="FRH83" s="0"/>
      <c r="FRI83" s="0"/>
      <c r="FRJ83" s="0"/>
      <c r="FRK83" s="0"/>
      <c r="FRL83" s="0"/>
      <c r="FRM83" s="0"/>
      <c r="FRN83" s="0"/>
      <c r="FRO83" s="0"/>
      <c r="FRP83" s="0"/>
      <c r="FRQ83" s="0"/>
      <c r="FRR83" s="0"/>
      <c r="FRS83" s="0"/>
      <c r="FRT83" s="0"/>
      <c r="FRU83" s="0"/>
      <c r="FRV83" s="0"/>
      <c r="FRW83" s="0"/>
      <c r="FRX83" s="0"/>
      <c r="FRY83" s="0"/>
      <c r="FRZ83" s="0"/>
      <c r="FSA83" s="0"/>
      <c r="FSB83" s="0"/>
      <c r="FSC83" s="0"/>
      <c r="FSD83" s="0"/>
      <c r="FSE83" s="0"/>
      <c r="FSF83" s="0"/>
      <c r="FSG83" s="0"/>
      <c r="FSH83" s="0"/>
      <c r="FSI83" s="0"/>
      <c r="FSJ83" s="0"/>
      <c r="FSK83" s="0"/>
      <c r="FSL83" s="0"/>
      <c r="FSM83" s="0"/>
      <c r="FSN83" s="0"/>
      <c r="FSO83" s="0"/>
      <c r="FSP83" s="0"/>
      <c r="FSQ83" s="0"/>
      <c r="FSR83" s="0"/>
      <c r="FSS83" s="0"/>
      <c r="FST83" s="0"/>
      <c r="FSU83" s="0"/>
      <c r="FSV83" s="0"/>
      <c r="FSW83" s="0"/>
      <c r="FSX83" s="0"/>
      <c r="FSY83" s="0"/>
      <c r="FSZ83" s="0"/>
      <c r="FTA83" s="0"/>
      <c r="FTB83" s="0"/>
      <c r="FTC83" s="0"/>
      <c r="FTD83" s="0"/>
      <c r="FTE83" s="0"/>
      <c r="FTF83" s="0"/>
      <c r="FTG83" s="0"/>
      <c r="FTH83" s="0"/>
      <c r="FTI83" s="0"/>
      <c r="FTJ83" s="0"/>
      <c r="FTK83" s="0"/>
      <c r="FTL83" s="0"/>
      <c r="FTM83" s="0"/>
      <c r="FTN83" s="0"/>
      <c r="FTO83" s="0"/>
      <c r="FTP83" s="0"/>
      <c r="FTQ83" s="0"/>
      <c r="FTR83" s="0"/>
      <c r="FTS83" s="0"/>
      <c r="FTT83" s="0"/>
      <c r="FTU83" s="0"/>
      <c r="FTV83" s="0"/>
      <c r="FTW83" s="0"/>
      <c r="FTX83" s="0"/>
      <c r="FTY83" s="0"/>
      <c r="FTZ83" s="0"/>
      <c r="FUA83" s="0"/>
      <c r="FUB83" s="0"/>
      <c r="FUC83" s="0"/>
      <c r="FUD83" s="0"/>
      <c r="FUE83" s="0"/>
      <c r="FUF83" s="0"/>
      <c r="FUG83" s="0"/>
      <c r="FUH83" s="0"/>
      <c r="FUI83" s="0"/>
      <c r="FUJ83" s="0"/>
      <c r="FUK83" s="0"/>
      <c r="FUL83" s="0"/>
      <c r="FUM83" s="0"/>
      <c r="FUN83" s="0"/>
      <c r="FUO83" s="0"/>
      <c r="FUP83" s="0"/>
      <c r="FUQ83" s="0"/>
      <c r="FUR83" s="0"/>
      <c r="FUS83" s="0"/>
      <c r="FUT83" s="0"/>
      <c r="FUU83" s="0"/>
      <c r="FUV83" s="0"/>
      <c r="FUW83" s="0"/>
      <c r="FUX83" s="0"/>
      <c r="FUY83" s="0"/>
      <c r="FUZ83" s="0"/>
      <c r="FVA83" s="0"/>
      <c r="FVB83" s="0"/>
      <c r="FVC83" s="0"/>
      <c r="FVD83" s="0"/>
      <c r="FVE83" s="0"/>
      <c r="FVF83" s="0"/>
      <c r="FVG83" s="0"/>
      <c r="FVH83" s="0"/>
      <c r="FVI83" s="0"/>
      <c r="FVJ83" s="0"/>
      <c r="FVK83" s="0"/>
      <c r="FVL83" s="0"/>
      <c r="FVM83" s="0"/>
      <c r="FVN83" s="0"/>
      <c r="FVO83" s="0"/>
      <c r="FVP83" s="0"/>
      <c r="FVQ83" s="0"/>
      <c r="FVR83" s="0"/>
      <c r="FVS83" s="0"/>
      <c r="FVT83" s="0"/>
      <c r="FVU83" s="0"/>
      <c r="FVV83" s="0"/>
      <c r="FVW83" s="0"/>
      <c r="FVX83" s="0"/>
      <c r="FVY83" s="0"/>
      <c r="FVZ83" s="0"/>
      <c r="FWA83" s="0"/>
      <c r="FWB83" s="0"/>
      <c r="FWC83" s="0"/>
      <c r="FWD83" s="0"/>
      <c r="FWE83" s="0"/>
      <c r="FWF83" s="0"/>
      <c r="FWG83" s="0"/>
      <c r="FWH83" s="0"/>
      <c r="FWI83" s="0"/>
      <c r="FWJ83" s="0"/>
      <c r="FWK83" s="0"/>
      <c r="FWL83" s="0"/>
      <c r="FWM83" s="0"/>
      <c r="FWN83" s="0"/>
      <c r="FWO83" s="0"/>
      <c r="FWP83" s="0"/>
      <c r="FWQ83" s="0"/>
      <c r="FWR83" s="0"/>
      <c r="FWS83" s="0"/>
      <c r="FWT83" s="0"/>
      <c r="FWU83" s="0"/>
      <c r="FWV83" s="0"/>
      <c r="FWW83" s="0"/>
      <c r="FWX83" s="0"/>
      <c r="FWY83" s="0"/>
      <c r="FWZ83" s="0"/>
      <c r="FXA83" s="0"/>
      <c r="FXB83" s="0"/>
      <c r="FXC83" s="0"/>
      <c r="FXD83" s="0"/>
      <c r="FXE83" s="0"/>
      <c r="FXF83" s="0"/>
      <c r="FXG83" s="0"/>
      <c r="FXH83" s="0"/>
      <c r="FXI83" s="0"/>
      <c r="FXJ83" s="0"/>
      <c r="FXK83" s="0"/>
      <c r="FXL83" s="0"/>
      <c r="FXM83" s="0"/>
      <c r="FXN83" s="0"/>
      <c r="FXO83" s="0"/>
      <c r="FXP83" s="0"/>
      <c r="FXQ83" s="0"/>
      <c r="FXR83" s="0"/>
      <c r="FXS83" s="0"/>
      <c r="FXT83" s="0"/>
      <c r="FXU83" s="0"/>
      <c r="FXV83" s="0"/>
      <c r="FXW83" s="0"/>
      <c r="FXX83" s="0"/>
      <c r="FXY83" s="0"/>
      <c r="FXZ83" s="0"/>
      <c r="FYA83" s="0"/>
      <c r="FYB83" s="0"/>
      <c r="FYC83" s="0"/>
      <c r="FYD83" s="0"/>
      <c r="FYE83" s="0"/>
      <c r="FYF83" s="0"/>
      <c r="FYG83" s="0"/>
      <c r="FYH83" s="0"/>
      <c r="FYI83" s="0"/>
      <c r="FYJ83" s="0"/>
      <c r="FYK83" s="0"/>
      <c r="FYL83" s="0"/>
      <c r="FYM83" s="0"/>
      <c r="FYN83" s="0"/>
      <c r="FYO83" s="0"/>
      <c r="FYP83" s="0"/>
      <c r="FYQ83" s="0"/>
      <c r="FYR83" s="0"/>
      <c r="FYS83" s="0"/>
      <c r="FYT83" s="0"/>
      <c r="FYU83" s="0"/>
      <c r="FYV83" s="0"/>
      <c r="FYW83" s="0"/>
      <c r="FYX83" s="0"/>
      <c r="FYY83" s="0"/>
      <c r="FYZ83" s="0"/>
      <c r="FZA83" s="0"/>
      <c r="FZB83" s="0"/>
      <c r="FZC83" s="0"/>
      <c r="FZD83" s="0"/>
      <c r="FZE83" s="0"/>
      <c r="FZF83" s="0"/>
      <c r="FZG83" s="0"/>
      <c r="FZH83" s="0"/>
      <c r="FZI83" s="0"/>
      <c r="FZJ83" s="0"/>
      <c r="FZK83" s="0"/>
      <c r="FZL83" s="0"/>
      <c r="FZM83" s="0"/>
      <c r="FZN83" s="0"/>
      <c r="FZO83" s="0"/>
      <c r="FZP83" s="0"/>
      <c r="FZQ83" s="0"/>
      <c r="FZR83" s="0"/>
      <c r="FZS83" s="0"/>
      <c r="FZT83" s="0"/>
      <c r="FZU83" s="0"/>
      <c r="FZV83" s="0"/>
      <c r="FZW83" s="0"/>
      <c r="FZX83" s="0"/>
      <c r="FZY83" s="0"/>
      <c r="FZZ83" s="0"/>
      <c r="GAA83" s="0"/>
      <c r="GAB83" s="0"/>
      <c r="GAC83" s="0"/>
      <c r="GAD83" s="0"/>
      <c r="GAE83" s="0"/>
      <c r="GAF83" s="0"/>
      <c r="GAG83" s="0"/>
      <c r="GAH83" s="0"/>
      <c r="GAI83" s="0"/>
      <c r="GAJ83" s="0"/>
      <c r="GAK83" s="0"/>
      <c r="GAL83" s="0"/>
      <c r="GAM83" s="0"/>
      <c r="GAN83" s="0"/>
      <c r="GAO83" s="0"/>
      <c r="GAP83" s="0"/>
      <c r="GAQ83" s="0"/>
      <c r="GAR83" s="0"/>
      <c r="GAS83" s="0"/>
      <c r="GAT83" s="0"/>
      <c r="GAU83" s="0"/>
      <c r="GAV83" s="0"/>
      <c r="GAW83" s="0"/>
      <c r="GAX83" s="0"/>
      <c r="GAY83" s="0"/>
      <c r="GAZ83" s="0"/>
      <c r="GBA83" s="0"/>
      <c r="GBB83" s="0"/>
      <c r="GBC83" s="0"/>
      <c r="GBD83" s="0"/>
      <c r="GBE83" s="0"/>
      <c r="GBF83" s="0"/>
      <c r="GBG83" s="0"/>
      <c r="GBH83" s="0"/>
      <c r="GBI83" s="0"/>
      <c r="GBJ83" s="0"/>
      <c r="GBK83" s="0"/>
      <c r="GBL83" s="0"/>
      <c r="GBM83" s="0"/>
      <c r="GBN83" s="0"/>
      <c r="GBO83" s="0"/>
      <c r="GBP83" s="0"/>
      <c r="GBQ83" s="0"/>
      <c r="GBR83" s="0"/>
      <c r="GBS83" s="0"/>
      <c r="GBT83" s="0"/>
      <c r="GBU83" s="0"/>
      <c r="GBV83" s="0"/>
      <c r="GBW83" s="0"/>
      <c r="GBX83" s="0"/>
      <c r="GBY83" s="0"/>
      <c r="GBZ83" s="0"/>
      <c r="GCA83" s="0"/>
      <c r="GCB83" s="0"/>
      <c r="GCC83" s="0"/>
      <c r="GCD83" s="0"/>
      <c r="GCE83" s="0"/>
      <c r="GCF83" s="0"/>
      <c r="GCG83" s="0"/>
      <c r="GCH83" s="0"/>
      <c r="GCI83" s="0"/>
      <c r="GCJ83" s="0"/>
      <c r="GCK83" s="0"/>
      <c r="GCL83" s="0"/>
      <c r="GCM83" s="0"/>
      <c r="GCN83" s="0"/>
      <c r="GCO83" s="0"/>
      <c r="GCP83" s="0"/>
      <c r="GCQ83" s="0"/>
      <c r="GCR83" s="0"/>
      <c r="GCS83" s="0"/>
      <c r="GCT83" s="0"/>
      <c r="GCU83" s="0"/>
      <c r="GCV83" s="0"/>
      <c r="GCW83" s="0"/>
      <c r="GCX83" s="0"/>
      <c r="GCY83" s="0"/>
      <c r="GCZ83" s="0"/>
      <c r="GDA83" s="0"/>
      <c r="GDB83" s="0"/>
      <c r="GDC83" s="0"/>
      <c r="GDD83" s="0"/>
      <c r="GDE83" s="0"/>
      <c r="GDF83" s="0"/>
      <c r="GDG83" s="0"/>
      <c r="GDH83" s="0"/>
      <c r="GDI83" s="0"/>
      <c r="GDJ83" s="0"/>
      <c r="GDK83" s="0"/>
      <c r="GDL83" s="0"/>
      <c r="GDM83" s="0"/>
      <c r="GDN83" s="0"/>
      <c r="GDO83" s="0"/>
      <c r="GDP83" s="0"/>
      <c r="GDQ83" s="0"/>
      <c r="GDR83" s="0"/>
      <c r="GDS83" s="0"/>
      <c r="GDT83" s="0"/>
      <c r="GDU83" s="0"/>
      <c r="GDV83" s="0"/>
      <c r="GDW83" s="0"/>
      <c r="GDX83" s="0"/>
      <c r="GDY83" s="0"/>
      <c r="GDZ83" s="0"/>
      <c r="GEA83" s="0"/>
      <c r="GEB83" s="0"/>
      <c r="GEC83" s="0"/>
      <c r="GED83" s="0"/>
      <c r="GEE83" s="0"/>
      <c r="GEF83" s="0"/>
      <c r="GEG83" s="0"/>
      <c r="GEH83" s="0"/>
      <c r="GEI83" s="0"/>
      <c r="GEJ83" s="0"/>
      <c r="GEK83" s="0"/>
      <c r="GEL83" s="0"/>
      <c r="GEM83" s="0"/>
      <c r="GEN83" s="0"/>
      <c r="GEO83" s="0"/>
      <c r="GEP83" s="0"/>
      <c r="GEQ83" s="0"/>
      <c r="GER83" s="0"/>
      <c r="GES83" s="0"/>
      <c r="GET83" s="0"/>
      <c r="GEU83" s="0"/>
      <c r="GEV83" s="0"/>
      <c r="GEW83" s="0"/>
      <c r="GEX83" s="0"/>
      <c r="GEY83" s="0"/>
      <c r="GEZ83" s="0"/>
      <c r="GFA83" s="0"/>
      <c r="GFB83" s="0"/>
      <c r="GFC83" s="0"/>
      <c r="GFD83" s="0"/>
      <c r="GFE83" s="0"/>
      <c r="GFF83" s="0"/>
      <c r="GFG83" s="0"/>
      <c r="GFH83" s="0"/>
      <c r="GFI83" s="0"/>
      <c r="GFJ83" s="0"/>
      <c r="GFK83" s="0"/>
      <c r="GFL83" s="0"/>
      <c r="GFM83" s="0"/>
      <c r="GFN83" s="0"/>
      <c r="GFO83" s="0"/>
      <c r="GFP83" s="0"/>
      <c r="GFQ83" s="0"/>
      <c r="GFR83" s="0"/>
      <c r="GFS83" s="0"/>
      <c r="GFT83" s="0"/>
      <c r="GFU83" s="0"/>
      <c r="GFV83" s="0"/>
      <c r="GFW83" s="0"/>
      <c r="GFX83" s="0"/>
      <c r="GFY83" s="0"/>
      <c r="GFZ83" s="0"/>
      <c r="GGA83" s="0"/>
      <c r="GGB83" s="0"/>
      <c r="GGC83" s="0"/>
      <c r="GGD83" s="0"/>
      <c r="GGE83" s="0"/>
      <c r="GGF83" s="0"/>
      <c r="GGG83" s="0"/>
      <c r="GGH83" s="0"/>
      <c r="GGI83" s="0"/>
      <c r="GGJ83" s="0"/>
      <c r="GGK83" s="0"/>
      <c r="GGL83" s="0"/>
      <c r="GGM83" s="0"/>
      <c r="GGN83" s="0"/>
      <c r="GGO83" s="0"/>
      <c r="GGP83" s="0"/>
      <c r="GGQ83" s="0"/>
      <c r="GGR83" s="0"/>
      <c r="GGS83" s="0"/>
      <c r="GGT83" s="0"/>
      <c r="GGU83" s="0"/>
      <c r="GGV83" s="0"/>
      <c r="GGW83" s="0"/>
      <c r="GGX83" s="0"/>
      <c r="GGY83" s="0"/>
      <c r="GGZ83" s="0"/>
      <c r="GHA83" s="0"/>
      <c r="GHB83" s="0"/>
      <c r="GHC83" s="0"/>
      <c r="GHD83" s="0"/>
      <c r="GHE83" s="0"/>
      <c r="GHF83" s="0"/>
      <c r="GHG83" s="0"/>
      <c r="GHH83" s="0"/>
      <c r="GHI83" s="0"/>
      <c r="GHJ83" s="0"/>
      <c r="GHK83" s="0"/>
      <c r="GHL83" s="0"/>
      <c r="GHM83" s="0"/>
      <c r="GHN83" s="0"/>
      <c r="GHO83" s="0"/>
      <c r="GHP83" s="0"/>
      <c r="GHQ83" s="0"/>
      <c r="GHR83" s="0"/>
      <c r="GHS83" s="0"/>
      <c r="GHT83" s="0"/>
      <c r="GHU83" s="0"/>
      <c r="GHV83" s="0"/>
      <c r="GHW83" s="0"/>
      <c r="GHX83" s="0"/>
      <c r="GHY83" s="0"/>
      <c r="GHZ83" s="0"/>
      <c r="GIA83" s="0"/>
      <c r="GIB83" s="0"/>
      <c r="GIC83" s="0"/>
      <c r="GID83" s="0"/>
      <c r="GIE83" s="0"/>
      <c r="GIF83" s="0"/>
      <c r="GIG83" s="0"/>
      <c r="GIH83" s="0"/>
      <c r="GII83" s="0"/>
      <c r="GIJ83" s="0"/>
      <c r="GIK83" s="0"/>
      <c r="GIL83" s="0"/>
      <c r="GIM83" s="0"/>
      <c r="GIN83" s="0"/>
      <c r="GIO83" s="0"/>
      <c r="GIP83" s="0"/>
      <c r="GIQ83" s="0"/>
      <c r="GIR83" s="0"/>
      <c r="GIS83" s="0"/>
      <c r="GIT83" s="0"/>
      <c r="GIU83" s="0"/>
      <c r="GIV83" s="0"/>
      <c r="GIW83" s="0"/>
      <c r="GIX83" s="0"/>
      <c r="GIY83" s="0"/>
      <c r="GIZ83" s="0"/>
      <c r="GJA83" s="0"/>
      <c r="GJB83" s="0"/>
      <c r="GJC83" s="0"/>
      <c r="GJD83" s="0"/>
      <c r="GJE83" s="0"/>
      <c r="GJF83" s="0"/>
      <c r="GJG83" s="0"/>
      <c r="GJH83" s="0"/>
      <c r="GJI83" s="0"/>
      <c r="GJJ83" s="0"/>
      <c r="GJK83" s="0"/>
      <c r="GJL83" s="0"/>
      <c r="GJM83" s="0"/>
      <c r="GJN83" s="0"/>
      <c r="GJO83" s="0"/>
      <c r="GJP83" s="0"/>
      <c r="GJQ83" s="0"/>
      <c r="GJR83" s="0"/>
      <c r="GJS83" s="0"/>
      <c r="GJT83" s="0"/>
      <c r="GJU83" s="0"/>
      <c r="GJV83" s="0"/>
      <c r="GJW83" s="0"/>
      <c r="GJX83" s="0"/>
      <c r="GJY83" s="0"/>
      <c r="GJZ83" s="0"/>
      <c r="GKA83" s="0"/>
      <c r="GKB83" s="0"/>
      <c r="GKC83" s="0"/>
      <c r="GKD83" s="0"/>
      <c r="GKE83" s="0"/>
      <c r="GKF83" s="0"/>
      <c r="GKG83" s="0"/>
      <c r="GKH83" s="0"/>
      <c r="GKI83" s="0"/>
      <c r="GKJ83" s="0"/>
      <c r="GKK83" s="0"/>
      <c r="GKL83" s="0"/>
      <c r="GKM83" s="0"/>
      <c r="GKN83" s="0"/>
      <c r="GKO83" s="0"/>
      <c r="GKP83" s="0"/>
      <c r="GKQ83" s="0"/>
      <c r="GKR83" s="0"/>
      <c r="GKS83" s="0"/>
      <c r="GKT83" s="0"/>
      <c r="GKU83" s="0"/>
      <c r="GKV83" s="0"/>
      <c r="GKW83" s="0"/>
      <c r="GKX83" s="0"/>
      <c r="GKY83" s="0"/>
      <c r="GKZ83" s="0"/>
      <c r="GLA83" s="0"/>
      <c r="GLB83" s="0"/>
      <c r="GLC83" s="0"/>
      <c r="GLD83" s="0"/>
      <c r="GLE83" s="0"/>
      <c r="GLF83" s="0"/>
      <c r="GLG83" s="0"/>
      <c r="GLH83" s="0"/>
      <c r="GLI83" s="0"/>
      <c r="GLJ83" s="0"/>
      <c r="GLK83" s="0"/>
      <c r="GLL83" s="0"/>
      <c r="GLM83" s="0"/>
      <c r="GLN83" s="0"/>
      <c r="GLO83" s="0"/>
      <c r="GLP83" s="0"/>
      <c r="GLQ83" s="0"/>
      <c r="GLR83" s="0"/>
      <c r="GLS83" s="0"/>
      <c r="GLT83" s="0"/>
      <c r="GLU83" s="0"/>
      <c r="GLV83" s="0"/>
      <c r="GLW83" s="0"/>
      <c r="GLX83" s="0"/>
      <c r="GLY83" s="0"/>
      <c r="GLZ83" s="0"/>
      <c r="GMA83" s="0"/>
      <c r="GMB83" s="0"/>
      <c r="GMC83" s="0"/>
      <c r="GMD83" s="0"/>
      <c r="GME83" s="0"/>
      <c r="GMF83" s="0"/>
      <c r="GMG83" s="0"/>
      <c r="GMH83" s="0"/>
      <c r="GMI83" s="0"/>
      <c r="GMJ83" s="0"/>
      <c r="GMK83" s="0"/>
      <c r="GML83" s="0"/>
      <c r="GMM83" s="0"/>
      <c r="GMN83" s="0"/>
      <c r="GMO83" s="0"/>
      <c r="GMP83" s="0"/>
      <c r="GMQ83" s="0"/>
      <c r="GMR83" s="0"/>
      <c r="GMS83" s="0"/>
      <c r="GMT83" s="0"/>
      <c r="GMU83" s="0"/>
      <c r="GMV83" s="0"/>
      <c r="GMW83" s="0"/>
      <c r="GMX83" s="0"/>
      <c r="GMY83" s="0"/>
      <c r="GMZ83" s="0"/>
      <c r="GNA83" s="0"/>
      <c r="GNB83" s="0"/>
      <c r="GNC83" s="0"/>
      <c r="GND83" s="0"/>
      <c r="GNE83" s="0"/>
      <c r="GNF83" s="0"/>
      <c r="GNG83" s="0"/>
      <c r="GNH83" s="0"/>
      <c r="GNI83" s="0"/>
      <c r="GNJ83" s="0"/>
      <c r="GNK83" s="0"/>
      <c r="GNL83" s="0"/>
      <c r="GNM83" s="0"/>
      <c r="GNN83" s="0"/>
      <c r="GNO83" s="0"/>
      <c r="GNP83" s="0"/>
      <c r="GNQ83" s="0"/>
      <c r="GNR83" s="0"/>
      <c r="GNS83" s="0"/>
      <c r="GNT83" s="0"/>
      <c r="GNU83" s="0"/>
      <c r="GNV83" s="0"/>
      <c r="GNW83" s="0"/>
      <c r="GNX83" s="0"/>
      <c r="GNY83" s="0"/>
      <c r="GNZ83" s="0"/>
      <c r="GOA83" s="0"/>
      <c r="GOB83" s="0"/>
      <c r="GOC83" s="0"/>
      <c r="GOD83" s="0"/>
      <c r="GOE83" s="0"/>
      <c r="GOF83" s="0"/>
      <c r="GOG83" s="0"/>
      <c r="GOH83" s="0"/>
      <c r="GOI83" s="0"/>
      <c r="GOJ83" s="0"/>
      <c r="GOK83" s="0"/>
      <c r="GOL83" s="0"/>
      <c r="GOM83" s="0"/>
      <c r="GON83" s="0"/>
      <c r="GOO83" s="0"/>
      <c r="GOP83" s="0"/>
      <c r="GOQ83" s="0"/>
      <c r="GOR83" s="0"/>
      <c r="GOS83" s="0"/>
      <c r="GOT83" s="0"/>
      <c r="GOU83" s="0"/>
      <c r="GOV83" s="0"/>
      <c r="GOW83" s="0"/>
      <c r="GOX83" s="0"/>
      <c r="GOY83" s="0"/>
      <c r="GOZ83" s="0"/>
      <c r="GPA83" s="0"/>
      <c r="GPB83" s="0"/>
      <c r="GPC83" s="0"/>
      <c r="GPD83" s="0"/>
      <c r="GPE83" s="0"/>
      <c r="GPF83" s="0"/>
      <c r="GPG83" s="0"/>
      <c r="GPH83" s="0"/>
      <c r="GPI83" s="0"/>
      <c r="GPJ83" s="0"/>
      <c r="GPK83" s="0"/>
      <c r="GPL83" s="0"/>
      <c r="GPM83" s="0"/>
      <c r="GPN83" s="0"/>
      <c r="GPO83" s="0"/>
      <c r="GPP83" s="0"/>
      <c r="GPQ83" s="0"/>
      <c r="GPR83" s="0"/>
      <c r="GPS83" s="0"/>
      <c r="GPT83" s="0"/>
      <c r="GPU83" s="0"/>
      <c r="GPV83" s="0"/>
      <c r="GPW83" s="0"/>
      <c r="GPX83" s="0"/>
      <c r="GPY83" s="0"/>
      <c r="GPZ83" s="0"/>
      <c r="GQA83" s="0"/>
      <c r="GQB83" s="0"/>
      <c r="GQC83" s="0"/>
      <c r="GQD83" s="0"/>
      <c r="GQE83" s="0"/>
      <c r="GQF83" s="0"/>
      <c r="GQG83" s="0"/>
      <c r="GQH83" s="0"/>
      <c r="GQI83" s="0"/>
      <c r="GQJ83" s="0"/>
      <c r="GQK83" s="0"/>
      <c r="GQL83" s="0"/>
      <c r="GQM83" s="0"/>
      <c r="GQN83" s="0"/>
      <c r="GQO83" s="0"/>
      <c r="GQP83" s="0"/>
      <c r="GQQ83" s="0"/>
      <c r="GQR83" s="0"/>
      <c r="GQS83" s="0"/>
      <c r="GQT83" s="0"/>
      <c r="GQU83" s="0"/>
      <c r="GQV83" s="0"/>
      <c r="GQW83" s="0"/>
      <c r="GQX83" s="0"/>
      <c r="GQY83" s="0"/>
      <c r="GQZ83" s="0"/>
      <c r="GRA83" s="0"/>
      <c r="GRB83" s="0"/>
      <c r="GRC83" s="0"/>
      <c r="GRD83" s="0"/>
      <c r="GRE83" s="0"/>
      <c r="GRF83" s="0"/>
      <c r="GRG83" s="0"/>
      <c r="GRH83" s="0"/>
      <c r="GRI83" s="0"/>
      <c r="GRJ83" s="0"/>
      <c r="GRK83" s="0"/>
      <c r="GRL83" s="0"/>
      <c r="GRM83" s="0"/>
      <c r="GRN83" s="0"/>
      <c r="GRO83" s="0"/>
      <c r="GRP83" s="0"/>
      <c r="GRQ83" s="0"/>
      <c r="GRR83" s="0"/>
      <c r="GRS83" s="0"/>
      <c r="GRT83" s="0"/>
      <c r="GRU83" s="0"/>
      <c r="GRV83" s="0"/>
      <c r="GRW83" s="0"/>
      <c r="GRX83" s="0"/>
      <c r="GRY83" s="0"/>
      <c r="GRZ83" s="0"/>
      <c r="GSA83" s="0"/>
      <c r="GSB83" s="0"/>
      <c r="GSC83" s="0"/>
      <c r="GSD83" s="0"/>
      <c r="GSE83" s="0"/>
      <c r="GSF83" s="0"/>
      <c r="GSG83" s="0"/>
      <c r="GSH83" s="0"/>
      <c r="GSI83" s="0"/>
      <c r="GSJ83" s="0"/>
      <c r="GSK83" s="0"/>
      <c r="GSL83" s="0"/>
      <c r="GSM83" s="0"/>
      <c r="GSN83" s="0"/>
      <c r="GSO83" s="0"/>
      <c r="GSP83" s="0"/>
      <c r="GSQ83" s="0"/>
      <c r="GSR83" s="0"/>
      <c r="GSS83" s="0"/>
      <c r="GST83" s="0"/>
      <c r="GSU83" s="0"/>
      <c r="GSV83" s="0"/>
      <c r="GSW83" s="0"/>
      <c r="GSX83" s="0"/>
      <c r="GSY83" s="0"/>
      <c r="GSZ83" s="0"/>
      <c r="GTA83" s="0"/>
      <c r="GTB83" s="0"/>
      <c r="GTC83" s="0"/>
      <c r="GTD83" s="0"/>
      <c r="GTE83" s="0"/>
      <c r="GTF83" s="0"/>
      <c r="GTG83" s="0"/>
      <c r="GTH83" s="0"/>
      <c r="GTI83" s="0"/>
      <c r="GTJ83" s="0"/>
      <c r="GTK83" s="0"/>
      <c r="GTL83" s="0"/>
      <c r="GTM83" s="0"/>
      <c r="GTN83" s="0"/>
      <c r="GTO83" s="0"/>
      <c r="GTP83" s="0"/>
      <c r="GTQ83" s="0"/>
      <c r="GTR83" s="0"/>
      <c r="GTS83" s="0"/>
      <c r="GTT83" s="0"/>
      <c r="GTU83" s="0"/>
      <c r="GTV83" s="0"/>
      <c r="GTW83" s="0"/>
      <c r="GTX83" s="0"/>
      <c r="GTY83" s="0"/>
      <c r="GTZ83" s="0"/>
      <c r="GUA83" s="0"/>
      <c r="GUB83" s="0"/>
      <c r="GUC83" s="0"/>
      <c r="GUD83" s="0"/>
      <c r="GUE83" s="0"/>
      <c r="GUF83" s="0"/>
      <c r="GUG83" s="0"/>
      <c r="GUH83" s="0"/>
      <c r="GUI83" s="0"/>
      <c r="GUJ83" s="0"/>
      <c r="GUK83" s="0"/>
      <c r="GUL83" s="0"/>
      <c r="GUM83" s="0"/>
      <c r="GUN83" s="0"/>
      <c r="GUO83" s="0"/>
      <c r="GUP83" s="0"/>
      <c r="GUQ83" s="0"/>
      <c r="GUR83" s="0"/>
      <c r="GUS83" s="0"/>
      <c r="GUT83" s="0"/>
      <c r="GUU83" s="0"/>
      <c r="GUV83" s="0"/>
      <c r="GUW83" s="0"/>
      <c r="GUX83" s="0"/>
      <c r="GUY83" s="0"/>
      <c r="GUZ83" s="0"/>
      <c r="GVA83" s="0"/>
      <c r="GVB83" s="0"/>
      <c r="GVC83" s="0"/>
      <c r="GVD83" s="0"/>
      <c r="GVE83" s="0"/>
      <c r="GVF83" s="0"/>
      <c r="GVG83" s="0"/>
      <c r="GVH83" s="0"/>
      <c r="GVI83" s="0"/>
      <c r="GVJ83" s="0"/>
      <c r="GVK83" s="0"/>
      <c r="GVL83" s="0"/>
      <c r="GVM83" s="0"/>
      <c r="GVN83" s="0"/>
      <c r="GVO83" s="0"/>
      <c r="GVP83" s="0"/>
      <c r="GVQ83" s="0"/>
      <c r="GVR83" s="0"/>
      <c r="GVS83" s="0"/>
      <c r="GVT83" s="0"/>
      <c r="GVU83" s="0"/>
      <c r="GVV83" s="0"/>
      <c r="GVW83" s="0"/>
      <c r="GVX83" s="0"/>
      <c r="GVY83" s="0"/>
      <c r="GVZ83" s="0"/>
      <c r="GWA83" s="0"/>
      <c r="GWB83" s="0"/>
      <c r="GWC83" s="0"/>
      <c r="GWD83" s="0"/>
      <c r="GWE83" s="0"/>
      <c r="GWF83" s="0"/>
      <c r="GWG83" s="0"/>
      <c r="GWH83" s="0"/>
      <c r="GWI83" s="0"/>
      <c r="GWJ83" s="0"/>
      <c r="GWK83" s="0"/>
      <c r="GWL83" s="0"/>
      <c r="GWM83" s="0"/>
      <c r="GWN83" s="0"/>
      <c r="GWO83" s="0"/>
      <c r="GWP83" s="0"/>
      <c r="GWQ83" s="0"/>
      <c r="GWR83" s="0"/>
      <c r="GWS83" s="0"/>
      <c r="GWT83" s="0"/>
      <c r="GWU83" s="0"/>
      <c r="GWV83" s="0"/>
      <c r="GWW83" s="0"/>
      <c r="GWX83" s="0"/>
      <c r="GWY83" s="0"/>
      <c r="GWZ83" s="0"/>
      <c r="GXA83" s="0"/>
      <c r="GXB83" s="0"/>
      <c r="GXC83" s="0"/>
      <c r="GXD83" s="0"/>
      <c r="GXE83" s="0"/>
      <c r="GXF83" s="0"/>
      <c r="GXG83" s="0"/>
      <c r="GXH83" s="0"/>
      <c r="GXI83" s="0"/>
      <c r="GXJ83" s="0"/>
      <c r="GXK83" s="0"/>
      <c r="GXL83" s="0"/>
      <c r="GXM83" s="0"/>
      <c r="GXN83" s="0"/>
      <c r="GXO83" s="0"/>
      <c r="GXP83" s="0"/>
      <c r="GXQ83" s="0"/>
      <c r="GXR83" s="0"/>
      <c r="GXS83" s="0"/>
      <c r="GXT83" s="0"/>
      <c r="GXU83" s="0"/>
      <c r="GXV83" s="0"/>
      <c r="GXW83" s="0"/>
      <c r="GXX83" s="0"/>
      <c r="GXY83" s="0"/>
      <c r="GXZ83" s="0"/>
      <c r="GYA83" s="0"/>
      <c r="GYB83" s="0"/>
      <c r="GYC83" s="0"/>
      <c r="GYD83" s="0"/>
      <c r="GYE83" s="0"/>
      <c r="GYF83" s="0"/>
      <c r="GYG83" s="0"/>
      <c r="GYH83" s="0"/>
      <c r="GYI83" s="0"/>
      <c r="GYJ83" s="0"/>
      <c r="GYK83" s="0"/>
      <c r="GYL83" s="0"/>
      <c r="GYM83" s="0"/>
      <c r="GYN83" s="0"/>
      <c r="GYO83" s="0"/>
      <c r="GYP83" s="0"/>
      <c r="GYQ83" s="0"/>
      <c r="GYR83" s="0"/>
      <c r="GYS83" s="0"/>
      <c r="GYT83" s="0"/>
      <c r="GYU83" s="0"/>
      <c r="GYV83" s="0"/>
      <c r="GYW83" s="0"/>
      <c r="GYX83" s="0"/>
      <c r="GYY83" s="0"/>
      <c r="GYZ83" s="0"/>
      <c r="GZA83" s="0"/>
      <c r="GZB83" s="0"/>
      <c r="GZC83" s="0"/>
      <c r="GZD83" s="0"/>
      <c r="GZE83" s="0"/>
      <c r="GZF83" s="0"/>
      <c r="GZG83" s="0"/>
      <c r="GZH83" s="0"/>
      <c r="GZI83" s="0"/>
      <c r="GZJ83" s="0"/>
      <c r="GZK83" s="0"/>
      <c r="GZL83" s="0"/>
      <c r="GZM83" s="0"/>
      <c r="GZN83" s="0"/>
      <c r="GZO83" s="0"/>
      <c r="GZP83" s="0"/>
      <c r="GZQ83" s="0"/>
      <c r="GZR83" s="0"/>
      <c r="GZS83" s="0"/>
      <c r="GZT83" s="0"/>
      <c r="GZU83" s="0"/>
      <c r="GZV83" s="0"/>
      <c r="GZW83" s="0"/>
      <c r="GZX83" s="0"/>
      <c r="GZY83" s="0"/>
      <c r="GZZ83" s="0"/>
      <c r="HAA83" s="0"/>
      <c r="HAB83" s="0"/>
      <c r="HAC83" s="0"/>
      <c r="HAD83" s="0"/>
      <c r="HAE83" s="0"/>
      <c r="HAF83" s="0"/>
      <c r="HAG83" s="0"/>
      <c r="HAH83" s="0"/>
      <c r="HAI83" s="0"/>
      <c r="HAJ83" s="0"/>
      <c r="HAK83" s="0"/>
      <c r="HAL83" s="0"/>
      <c r="HAM83" s="0"/>
      <c r="HAN83" s="0"/>
      <c r="HAO83" s="0"/>
      <c r="HAP83" s="0"/>
      <c r="HAQ83" s="0"/>
      <c r="HAR83" s="0"/>
      <c r="HAS83" s="0"/>
      <c r="HAT83" s="0"/>
      <c r="HAU83" s="0"/>
      <c r="HAV83" s="0"/>
      <c r="HAW83" s="0"/>
      <c r="HAX83" s="0"/>
      <c r="HAY83" s="0"/>
      <c r="HAZ83" s="0"/>
      <c r="HBA83" s="0"/>
      <c r="HBB83" s="0"/>
      <c r="HBC83" s="0"/>
      <c r="HBD83" s="0"/>
      <c r="HBE83" s="0"/>
      <c r="HBF83" s="0"/>
      <c r="HBG83" s="0"/>
      <c r="HBH83" s="0"/>
      <c r="HBI83" s="0"/>
      <c r="HBJ83" s="0"/>
      <c r="HBK83" s="0"/>
      <c r="HBL83" s="0"/>
      <c r="HBM83" s="0"/>
      <c r="HBN83" s="0"/>
      <c r="HBO83" s="0"/>
      <c r="HBP83" s="0"/>
      <c r="HBQ83" s="0"/>
      <c r="HBR83" s="0"/>
      <c r="HBS83" s="0"/>
      <c r="HBT83" s="0"/>
      <c r="HBU83" s="0"/>
      <c r="HBV83" s="0"/>
      <c r="HBW83" s="0"/>
      <c r="HBX83" s="0"/>
      <c r="HBY83" s="0"/>
      <c r="HBZ83" s="0"/>
      <c r="HCA83" s="0"/>
      <c r="HCB83" s="0"/>
      <c r="HCC83" s="0"/>
      <c r="HCD83" s="0"/>
      <c r="HCE83" s="0"/>
      <c r="HCF83" s="0"/>
      <c r="HCG83" s="0"/>
      <c r="HCH83" s="0"/>
      <c r="HCI83" s="0"/>
      <c r="HCJ83" s="0"/>
      <c r="HCK83" s="0"/>
      <c r="HCL83" s="0"/>
      <c r="HCM83" s="0"/>
      <c r="HCN83" s="0"/>
      <c r="HCO83" s="0"/>
      <c r="HCP83" s="0"/>
      <c r="HCQ83" s="0"/>
      <c r="HCR83" s="0"/>
      <c r="HCS83" s="0"/>
      <c r="HCT83" s="0"/>
      <c r="HCU83" s="0"/>
      <c r="HCV83" s="0"/>
      <c r="HCW83" s="0"/>
      <c r="HCX83" s="0"/>
      <c r="HCY83" s="0"/>
      <c r="HCZ83" s="0"/>
      <c r="HDA83" s="0"/>
      <c r="HDB83" s="0"/>
      <c r="HDC83" s="0"/>
      <c r="HDD83" s="0"/>
      <c r="HDE83" s="0"/>
      <c r="HDF83" s="0"/>
      <c r="HDG83" s="0"/>
      <c r="HDH83" s="0"/>
      <c r="HDI83" s="0"/>
      <c r="HDJ83" s="0"/>
      <c r="HDK83" s="0"/>
      <c r="HDL83" s="0"/>
      <c r="HDM83" s="0"/>
      <c r="HDN83" s="0"/>
      <c r="HDO83" s="0"/>
      <c r="HDP83" s="0"/>
      <c r="HDQ83" s="0"/>
      <c r="HDR83" s="0"/>
      <c r="HDS83" s="0"/>
      <c r="HDT83" s="0"/>
      <c r="HDU83" s="0"/>
      <c r="HDV83" s="0"/>
      <c r="HDW83" s="0"/>
      <c r="HDX83" s="0"/>
      <c r="HDY83" s="0"/>
      <c r="HDZ83" s="0"/>
      <c r="HEA83" s="0"/>
      <c r="HEB83" s="0"/>
      <c r="HEC83" s="0"/>
      <c r="HED83" s="0"/>
      <c r="HEE83" s="0"/>
      <c r="HEF83" s="0"/>
      <c r="HEG83" s="0"/>
      <c r="HEH83" s="0"/>
      <c r="HEI83" s="0"/>
      <c r="HEJ83" s="0"/>
      <c r="HEK83" s="0"/>
      <c r="HEL83" s="0"/>
      <c r="HEM83" s="0"/>
      <c r="HEN83" s="0"/>
      <c r="HEO83" s="0"/>
      <c r="HEP83" s="0"/>
      <c r="HEQ83" s="0"/>
      <c r="HER83" s="0"/>
      <c r="HES83" s="0"/>
      <c r="HET83" s="0"/>
      <c r="HEU83" s="0"/>
      <c r="HEV83" s="0"/>
      <c r="HEW83" s="0"/>
      <c r="HEX83" s="0"/>
      <c r="HEY83" s="0"/>
      <c r="HEZ83" s="0"/>
      <c r="HFA83" s="0"/>
      <c r="HFB83" s="0"/>
      <c r="HFC83" s="0"/>
      <c r="HFD83" s="0"/>
      <c r="HFE83" s="0"/>
      <c r="HFF83" s="0"/>
      <c r="HFG83" s="0"/>
      <c r="HFH83" s="0"/>
      <c r="HFI83" s="0"/>
      <c r="HFJ83" s="0"/>
      <c r="HFK83" s="0"/>
      <c r="HFL83" s="0"/>
      <c r="HFM83" s="0"/>
      <c r="HFN83" s="0"/>
      <c r="HFO83" s="0"/>
      <c r="HFP83" s="0"/>
      <c r="HFQ83" s="0"/>
      <c r="HFR83" s="0"/>
      <c r="HFS83" s="0"/>
      <c r="HFT83" s="0"/>
      <c r="HFU83" s="0"/>
      <c r="HFV83" s="0"/>
      <c r="HFW83" s="0"/>
      <c r="HFX83" s="0"/>
      <c r="HFY83" s="0"/>
      <c r="HFZ83" s="0"/>
      <c r="HGA83" s="0"/>
      <c r="HGB83" s="0"/>
      <c r="HGC83" s="0"/>
      <c r="HGD83" s="0"/>
      <c r="HGE83" s="0"/>
      <c r="HGF83" s="0"/>
      <c r="HGG83" s="0"/>
      <c r="HGH83" s="0"/>
      <c r="HGI83" s="0"/>
      <c r="HGJ83" s="0"/>
      <c r="HGK83" s="0"/>
      <c r="HGL83" s="0"/>
      <c r="HGM83" s="0"/>
      <c r="HGN83" s="0"/>
      <c r="HGO83" s="0"/>
      <c r="HGP83" s="0"/>
      <c r="HGQ83" s="0"/>
      <c r="HGR83" s="0"/>
      <c r="HGS83" s="0"/>
      <c r="HGT83" s="0"/>
      <c r="HGU83" s="0"/>
      <c r="HGV83" s="0"/>
      <c r="HGW83" s="0"/>
      <c r="HGX83" s="0"/>
      <c r="HGY83" s="0"/>
      <c r="HGZ83" s="0"/>
      <c r="HHA83" s="0"/>
      <c r="HHB83" s="0"/>
      <c r="HHC83" s="0"/>
      <c r="HHD83" s="0"/>
      <c r="HHE83" s="0"/>
      <c r="HHF83" s="0"/>
      <c r="HHG83" s="0"/>
      <c r="HHH83" s="0"/>
      <c r="HHI83" s="0"/>
      <c r="HHJ83" s="0"/>
      <c r="HHK83" s="0"/>
      <c r="HHL83" s="0"/>
      <c r="HHM83" s="0"/>
      <c r="HHN83" s="0"/>
      <c r="HHO83" s="0"/>
      <c r="HHP83" s="0"/>
      <c r="HHQ83" s="0"/>
      <c r="HHR83" s="0"/>
      <c r="HHS83" s="0"/>
      <c r="HHT83" s="0"/>
      <c r="HHU83" s="0"/>
      <c r="HHV83" s="0"/>
      <c r="HHW83" s="0"/>
      <c r="HHX83" s="0"/>
      <c r="HHY83" s="0"/>
      <c r="HHZ83" s="0"/>
      <c r="HIA83" s="0"/>
      <c r="HIB83" s="0"/>
      <c r="HIC83" s="0"/>
      <c r="HID83" s="0"/>
      <c r="HIE83" s="0"/>
      <c r="HIF83" s="0"/>
      <c r="HIG83" s="0"/>
      <c r="HIH83" s="0"/>
      <c r="HII83" s="0"/>
      <c r="HIJ83" s="0"/>
      <c r="HIK83" s="0"/>
      <c r="HIL83" s="0"/>
      <c r="HIM83" s="0"/>
      <c r="HIN83" s="0"/>
      <c r="HIO83" s="0"/>
      <c r="HIP83" s="0"/>
      <c r="HIQ83" s="0"/>
      <c r="HIR83" s="0"/>
      <c r="HIS83" s="0"/>
      <c r="HIT83" s="0"/>
      <c r="HIU83" s="0"/>
      <c r="HIV83" s="0"/>
      <c r="HIW83" s="0"/>
      <c r="HIX83" s="0"/>
      <c r="HIY83" s="0"/>
      <c r="HIZ83" s="0"/>
      <c r="HJA83" s="0"/>
      <c r="HJB83" s="0"/>
      <c r="HJC83" s="0"/>
      <c r="HJD83" s="0"/>
      <c r="HJE83" s="0"/>
      <c r="HJF83" s="0"/>
      <c r="HJG83" s="0"/>
      <c r="HJH83" s="0"/>
      <c r="HJI83" s="0"/>
      <c r="HJJ83" s="0"/>
      <c r="HJK83" s="0"/>
      <c r="HJL83" s="0"/>
      <c r="HJM83" s="0"/>
      <c r="HJN83" s="0"/>
      <c r="HJO83" s="0"/>
      <c r="HJP83" s="0"/>
      <c r="HJQ83" s="0"/>
      <c r="HJR83" s="0"/>
      <c r="HJS83" s="0"/>
      <c r="HJT83" s="0"/>
      <c r="HJU83" s="0"/>
      <c r="HJV83" s="0"/>
      <c r="HJW83" s="0"/>
      <c r="HJX83" s="0"/>
      <c r="HJY83" s="0"/>
      <c r="HJZ83" s="0"/>
      <c r="HKA83" s="0"/>
      <c r="HKB83" s="0"/>
      <c r="HKC83" s="0"/>
      <c r="HKD83" s="0"/>
      <c r="HKE83" s="0"/>
      <c r="HKF83" s="0"/>
      <c r="HKG83" s="0"/>
      <c r="HKH83" s="0"/>
      <c r="HKI83" s="0"/>
      <c r="HKJ83" s="0"/>
      <c r="HKK83" s="0"/>
      <c r="HKL83" s="0"/>
      <c r="HKM83" s="0"/>
      <c r="HKN83" s="0"/>
      <c r="HKO83" s="0"/>
      <c r="HKP83" s="0"/>
      <c r="HKQ83" s="0"/>
      <c r="HKR83" s="0"/>
      <c r="HKS83" s="0"/>
      <c r="HKT83" s="0"/>
      <c r="HKU83" s="0"/>
      <c r="HKV83" s="0"/>
      <c r="HKW83" s="0"/>
      <c r="HKX83" s="0"/>
      <c r="HKY83" s="0"/>
      <c r="HKZ83" s="0"/>
      <c r="HLA83" s="0"/>
      <c r="HLB83" s="0"/>
      <c r="HLC83" s="0"/>
      <c r="HLD83" s="0"/>
      <c r="HLE83" s="0"/>
      <c r="HLF83" s="0"/>
      <c r="HLG83" s="0"/>
      <c r="HLH83" s="0"/>
      <c r="HLI83" s="0"/>
      <c r="HLJ83" s="0"/>
      <c r="HLK83" s="0"/>
      <c r="HLL83" s="0"/>
      <c r="HLM83" s="0"/>
      <c r="HLN83" s="0"/>
      <c r="HLO83" s="0"/>
      <c r="HLP83" s="0"/>
      <c r="HLQ83" s="0"/>
      <c r="HLR83" s="0"/>
      <c r="HLS83" s="0"/>
      <c r="HLT83" s="0"/>
      <c r="HLU83" s="0"/>
      <c r="HLV83" s="0"/>
      <c r="HLW83" s="0"/>
      <c r="HLX83" s="0"/>
      <c r="HLY83" s="0"/>
      <c r="HLZ83" s="0"/>
      <c r="HMA83" s="0"/>
      <c r="HMB83" s="0"/>
      <c r="HMC83" s="0"/>
      <c r="HMD83" s="0"/>
      <c r="HME83" s="0"/>
      <c r="HMF83" s="0"/>
      <c r="HMG83" s="0"/>
      <c r="HMH83" s="0"/>
      <c r="HMI83" s="0"/>
      <c r="HMJ83" s="0"/>
      <c r="HMK83" s="0"/>
      <c r="HML83" s="0"/>
      <c r="HMM83" s="0"/>
      <c r="HMN83" s="0"/>
      <c r="HMO83" s="0"/>
      <c r="HMP83" s="0"/>
      <c r="HMQ83" s="0"/>
      <c r="HMR83" s="0"/>
      <c r="HMS83" s="0"/>
      <c r="HMT83" s="0"/>
      <c r="HMU83" s="0"/>
      <c r="HMV83" s="0"/>
      <c r="HMW83" s="0"/>
      <c r="HMX83" s="0"/>
      <c r="HMY83" s="0"/>
      <c r="HMZ83" s="0"/>
      <c r="HNA83" s="0"/>
      <c r="HNB83" s="0"/>
      <c r="HNC83" s="0"/>
      <c r="HND83" s="0"/>
      <c r="HNE83" s="0"/>
      <c r="HNF83" s="0"/>
      <c r="HNG83" s="0"/>
      <c r="HNH83" s="0"/>
      <c r="HNI83" s="0"/>
      <c r="HNJ83" s="0"/>
      <c r="HNK83" s="0"/>
      <c r="HNL83" s="0"/>
      <c r="HNM83" s="0"/>
      <c r="HNN83" s="0"/>
      <c r="HNO83" s="0"/>
      <c r="HNP83" s="0"/>
      <c r="HNQ83" s="0"/>
      <c r="HNR83" s="0"/>
      <c r="HNS83" s="0"/>
      <c r="HNT83" s="0"/>
      <c r="HNU83" s="0"/>
      <c r="HNV83" s="0"/>
      <c r="HNW83" s="0"/>
      <c r="HNX83" s="0"/>
      <c r="HNY83" s="0"/>
      <c r="HNZ83" s="0"/>
      <c r="HOA83" s="0"/>
      <c r="HOB83" s="0"/>
      <c r="HOC83" s="0"/>
      <c r="HOD83" s="0"/>
      <c r="HOE83" s="0"/>
      <c r="HOF83" s="0"/>
      <c r="HOG83" s="0"/>
      <c r="HOH83" s="0"/>
      <c r="HOI83" s="0"/>
      <c r="HOJ83" s="0"/>
      <c r="HOK83" s="0"/>
      <c r="HOL83" s="0"/>
      <c r="HOM83" s="0"/>
      <c r="HON83" s="0"/>
      <c r="HOO83" s="0"/>
      <c r="HOP83" s="0"/>
      <c r="HOQ83" s="0"/>
      <c r="HOR83" s="0"/>
      <c r="HOS83" s="0"/>
      <c r="HOT83" s="0"/>
      <c r="HOU83" s="0"/>
      <c r="HOV83" s="0"/>
      <c r="HOW83" s="0"/>
      <c r="HOX83" s="0"/>
      <c r="HOY83" s="0"/>
      <c r="HOZ83" s="0"/>
      <c r="HPA83" s="0"/>
      <c r="HPB83" s="0"/>
      <c r="HPC83" s="0"/>
      <c r="HPD83" s="0"/>
      <c r="HPE83" s="0"/>
      <c r="HPF83" s="0"/>
      <c r="HPG83" s="0"/>
      <c r="HPH83" s="0"/>
      <c r="HPI83" s="0"/>
      <c r="HPJ83" s="0"/>
      <c r="HPK83" s="0"/>
      <c r="HPL83" s="0"/>
      <c r="HPM83" s="0"/>
      <c r="HPN83" s="0"/>
      <c r="HPO83" s="0"/>
      <c r="HPP83" s="0"/>
      <c r="HPQ83" s="0"/>
      <c r="HPR83" s="0"/>
      <c r="HPS83" s="0"/>
      <c r="HPT83" s="0"/>
      <c r="HPU83" s="0"/>
      <c r="HPV83" s="0"/>
      <c r="HPW83" s="0"/>
      <c r="HPX83" s="0"/>
      <c r="HPY83" s="0"/>
      <c r="HPZ83" s="0"/>
      <c r="HQA83" s="0"/>
      <c r="HQB83" s="0"/>
      <c r="HQC83" s="0"/>
      <c r="HQD83" s="0"/>
      <c r="HQE83" s="0"/>
      <c r="HQF83" s="0"/>
      <c r="HQG83" s="0"/>
      <c r="HQH83" s="0"/>
      <c r="HQI83" s="0"/>
      <c r="HQJ83" s="0"/>
      <c r="HQK83" s="0"/>
      <c r="HQL83" s="0"/>
      <c r="HQM83" s="0"/>
      <c r="HQN83" s="0"/>
      <c r="HQO83" s="0"/>
      <c r="HQP83" s="0"/>
      <c r="HQQ83" s="0"/>
      <c r="HQR83" s="0"/>
      <c r="HQS83" s="0"/>
      <c r="HQT83" s="0"/>
      <c r="HQU83" s="0"/>
      <c r="HQV83" s="0"/>
      <c r="HQW83" s="0"/>
      <c r="HQX83" s="0"/>
      <c r="HQY83" s="0"/>
      <c r="HQZ83" s="0"/>
      <c r="HRA83" s="0"/>
      <c r="HRB83" s="0"/>
      <c r="HRC83" s="0"/>
      <c r="HRD83" s="0"/>
      <c r="HRE83" s="0"/>
      <c r="HRF83" s="0"/>
      <c r="HRG83" s="0"/>
      <c r="HRH83" s="0"/>
      <c r="HRI83" s="0"/>
      <c r="HRJ83" s="0"/>
      <c r="HRK83" s="0"/>
      <c r="HRL83" s="0"/>
      <c r="HRM83" s="0"/>
      <c r="HRN83" s="0"/>
      <c r="HRO83" s="0"/>
      <c r="HRP83" s="0"/>
      <c r="HRQ83" s="0"/>
      <c r="HRR83" s="0"/>
      <c r="HRS83" s="0"/>
      <c r="HRT83" s="0"/>
      <c r="HRU83" s="0"/>
      <c r="HRV83" s="0"/>
      <c r="HRW83" s="0"/>
      <c r="HRX83" s="0"/>
      <c r="HRY83" s="0"/>
      <c r="HRZ83" s="0"/>
      <c r="HSA83" s="0"/>
      <c r="HSB83" s="0"/>
      <c r="HSC83" s="0"/>
      <c r="HSD83" s="0"/>
      <c r="HSE83" s="0"/>
      <c r="HSF83" s="0"/>
      <c r="HSG83" s="0"/>
      <c r="HSH83" s="0"/>
      <c r="HSI83" s="0"/>
      <c r="HSJ83" s="0"/>
      <c r="HSK83" s="0"/>
      <c r="HSL83" s="0"/>
      <c r="HSM83" s="0"/>
      <c r="HSN83" s="0"/>
      <c r="HSO83" s="0"/>
      <c r="HSP83" s="0"/>
      <c r="HSQ83" s="0"/>
      <c r="HSR83" s="0"/>
      <c r="HSS83" s="0"/>
      <c r="HST83" s="0"/>
      <c r="HSU83" s="0"/>
      <c r="HSV83" s="0"/>
      <c r="HSW83" s="0"/>
      <c r="HSX83" s="0"/>
      <c r="HSY83" s="0"/>
      <c r="HSZ83" s="0"/>
      <c r="HTA83" s="0"/>
      <c r="HTB83" s="0"/>
      <c r="HTC83" s="0"/>
      <c r="HTD83" s="0"/>
      <c r="HTE83" s="0"/>
      <c r="HTF83" s="0"/>
      <c r="HTG83" s="0"/>
      <c r="HTH83" s="0"/>
      <c r="HTI83" s="0"/>
      <c r="HTJ83" s="0"/>
      <c r="HTK83" s="0"/>
      <c r="HTL83" s="0"/>
      <c r="HTM83" s="0"/>
      <c r="HTN83" s="0"/>
      <c r="HTO83" s="0"/>
      <c r="HTP83" s="0"/>
      <c r="HTQ83" s="0"/>
      <c r="HTR83" s="0"/>
      <c r="HTS83" s="0"/>
      <c r="HTT83" s="0"/>
      <c r="HTU83" s="0"/>
      <c r="HTV83" s="0"/>
      <c r="HTW83" s="0"/>
      <c r="HTX83" s="0"/>
      <c r="HTY83" s="0"/>
      <c r="HTZ83" s="0"/>
      <c r="HUA83" s="0"/>
      <c r="HUB83" s="0"/>
      <c r="HUC83" s="0"/>
      <c r="HUD83" s="0"/>
      <c r="HUE83" s="0"/>
      <c r="HUF83" s="0"/>
      <c r="HUG83" s="0"/>
      <c r="HUH83" s="0"/>
      <c r="HUI83" s="0"/>
      <c r="HUJ83" s="0"/>
      <c r="HUK83" s="0"/>
      <c r="HUL83" s="0"/>
      <c r="HUM83" s="0"/>
      <c r="HUN83" s="0"/>
      <c r="HUO83" s="0"/>
      <c r="HUP83" s="0"/>
      <c r="HUQ83" s="0"/>
      <c r="HUR83" s="0"/>
      <c r="HUS83" s="0"/>
      <c r="HUT83" s="0"/>
      <c r="HUU83" s="0"/>
      <c r="HUV83" s="0"/>
      <c r="HUW83" s="0"/>
      <c r="HUX83" s="0"/>
      <c r="HUY83" s="0"/>
      <c r="HUZ83" s="0"/>
      <c r="HVA83" s="0"/>
      <c r="HVB83" s="0"/>
      <c r="HVC83" s="0"/>
      <c r="HVD83" s="0"/>
      <c r="HVE83" s="0"/>
      <c r="HVF83" s="0"/>
      <c r="HVG83" s="0"/>
      <c r="HVH83" s="0"/>
      <c r="HVI83" s="0"/>
      <c r="HVJ83" s="0"/>
      <c r="HVK83" s="0"/>
      <c r="HVL83" s="0"/>
      <c r="HVM83" s="0"/>
      <c r="HVN83" s="0"/>
      <c r="HVO83" s="0"/>
      <c r="HVP83" s="0"/>
      <c r="HVQ83" s="0"/>
      <c r="HVR83" s="0"/>
      <c r="HVS83" s="0"/>
      <c r="HVT83" s="0"/>
      <c r="HVU83" s="0"/>
      <c r="HVV83" s="0"/>
      <c r="HVW83" s="0"/>
      <c r="HVX83" s="0"/>
      <c r="HVY83" s="0"/>
      <c r="HVZ83" s="0"/>
      <c r="HWA83" s="0"/>
      <c r="HWB83" s="0"/>
      <c r="HWC83" s="0"/>
      <c r="HWD83" s="0"/>
      <c r="HWE83" s="0"/>
      <c r="HWF83" s="0"/>
      <c r="HWG83" s="0"/>
      <c r="HWH83" s="0"/>
      <c r="HWI83" s="0"/>
      <c r="HWJ83" s="0"/>
      <c r="HWK83" s="0"/>
      <c r="HWL83" s="0"/>
      <c r="HWM83" s="0"/>
      <c r="HWN83" s="0"/>
      <c r="HWO83" s="0"/>
      <c r="HWP83" s="0"/>
      <c r="HWQ83" s="0"/>
      <c r="HWR83" s="0"/>
      <c r="HWS83" s="0"/>
      <c r="HWT83" s="0"/>
      <c r="HWU83" s="0"/>
      <c r="HWV83" s="0"/>
      <c r="HWW83" s="0"/>
      <c r="HWX83" s="0"/>
      <c r="HWY83" s="0"/>
      <c r="HWZ83" s="0"/>
      <c r="HXA83" s="0"/>
      <c r="HXB83" s="0"/>
      <c r="HXC83" s="0"/>
      <c r="HXD83" s="0"/>
      <c r="HXE83" s="0"/>
      <c r="HXF83" s="0"/>
      <c r="HXG83" s="0"/>
      <c r="HXH83" s="0"/>
      <c r="HXI83" s="0"/>
      <c r="HXJ83" s="0"/>
      <c r="HXK83" s="0"/>
      <c r="HXL83" s="0"/>
      <c r="HXM83" s="0"/>
      <c r="HXN83" s="0"/>
      <c r="HXO83" s="0"/>
      <c r="HXP83" s="0"/>
      <c r="HXQ83" s="0"/>
      <c r="HXR83" s="0"/>
      <c r="HXS83" s="0"/>
      <c r="HXT83" s="0"/>
      <c r="HXU83" s="0"/>
      <c r="HXV83" s="0"/>
      <c r="HXW83" s="0"/>
      <c r="HXX83" s="0"/>
      <c r="HXY83" s="0"/>
      <c r="HXZ83" s="0"/>
      <c r="HYA83" s="0"/>
      <c r="HYB83" s="0"/>
      <c r="HYC83" s="0"/>
      <c r="HYD83" s="0"/>
      <c r="HYE83" s="0"/>
      <c r="HYF83" s="0"/>
      <c r="HYG83" s="0"/>
      <c r="HYH83" s="0"/>
      <c r="HYI83" s="0"/>
      <c r="HYJ83" s="0"/>
      <c r="HYK83" s="0"/>
      <c r="HYL83" s="0"/>
      <c r="HYM83" s="0"/>
      <c r="HYN83" s="0"/>
      <c r="HYO83" s="0"/>
      <c r="HYP83" s="0"/>
      <c r="HYQ83" s="0"/>
      <c r="HYR83" s="0"/>
      <c r="HYS83" s="0"/>
      <c r="HYT83" s="0"/>
      <c r="HYU83" s="0"/>
      <c r="HYV83" s="0"/>
      <c r="HYW83" s="0"/>
      <c r="HYX83" s="0"/>
      <c r="HYY83" s="0"/>
      <c r="HYZ83" s="0"/>
      <c r="HZA83" s="0"/>
      <c r="HZB83" s="0"/>
      <c r="HZC83" s="0"/>
      <c r="HZD83" s="0"/>
      <c r="HZE83" s="0"/>
      <c r="HZF83" s="0"/>
      <c r="HZG83" s="0"/>
      <c r="HZH83" s="0"/>
      <c r="HZI83" s="0"/>
      <c r="HZJ83" s="0"/>
      <c r="HZK83" s="0"/>
      <c r="HZL83" s="0"/>
      <c r="HZM83" s="0"/>
      <c r="HZN83" s="0"/>
      <c r="HZO83" s="0"/>
      <c r="HZP83" s="0"/>
      <c r="HZQ83" s="0"/>
      <c r="HZR83" s="0"/>
      <c r="HZS83" s="0"/>
      <c r="HZT83" s="0"/>
      <c r="HZU83" s="0"/>
      <c r="HZV83" s="0"/>
      <c r="HZW83" s="0"/>
      <c r="HZX83" s="0"/>
      <c r="HZY83" s="0"/>
      <c r="HZZ83" s="0"/>
      <c r="IAA83" s="0"/>
      <c r="IAB83" s="0"/>
      <c r="IAC83" s="0"/>
      <c r="IAD83" s="0"/>
      <c r="IAE83" s="0"/>
      <c r="IAF83" s="0"/>
      <c r="IAG83" s="0"/>
      <c r="IAH83" s="0"/>
      <c r="IAI83" s="0"/>
      <c r="IAJ83" s="0"/>
      <c r="IAK83" s="0"/>
      <c r="IAL83" s="0"/>
      <c r="IAM83" s="0"/>
      <c r="IAN83" s="0"/>
      <c r="IAO83" s="0"/>
      <c r="IAP83" s="0"/>
      <c r="IAQ83" s="0"/>
      <c r="IAR83" s="0"/>
      <c r="IAS83" s="0"/>
      <c r="IAT83" s="0"/>
      <c r="IAU83" s="0"/>
      <c r="IAV83" s="0"/>
      <c r="IAW83" s="0"/>
      <c r="IAX83" s="0"/>
      <c r="IAY83" s="0"/>
      <c r="IAZ83" s="0"/>
      <c r="IBA83" s="0"/>
      <c r="IBB83" s="0"/>
      <c r="IBC83" s="0"/>
      <c r="IBD83" s="0"/>
      <c r="IBE83" s="0"/>
      <c r="IBF83" s="0"/>
      <c r="IBG83" s="0"/>
      <c r="IBH83" s="0"/>
      <c r="IBI83" s="0"/>
      <c r="IBJ83" s="0"/>
      <c r="IBK83" s="0"/>
      <c r="IBL83" s="0"/>
      <c r="IBM83" s="0"/>
      <c r="IBN83" s="0"/>
      <c r="IBO83" s="0"/>
      <c r="IBP83" s="0"/>
      <c r="IBQ83" s="0"/>
      <c r="IBR83" s="0"/>
      <c r="IBS83" s="0"/>
      <c r="IBT83" s="0"/>
      <c r="IBU83" s="0"/>
      <c r="IBV83" s="0"/>
      <c r="IBW83" s="0"/>
      <c r="IBX83" s="0"/>
      <c r="IBY83" s="0"/>
      <c r="IBZ83" s="0"/>
      <c r="ICA83" s="0"/>
      <c r="ICB83" s="0"/>
      <c r="ICC83" s="0"/>
      <c r="ICD83" s="0"/>
      <c r="ICE83" s="0"/>
      <c r="ICF83" s="0"/>
      <c r="ICG83" s="0"/>
      <c r="ICH83" s="0"/>
      <c r="ICI83" s="0"/>
      <c r="ICJ83" s="0"/>
      <c r="ICK83" s="0"/>
      <c r="ICL83" s="0"/>
      <c r="ICM83" s="0"/>
      <c r="ICN83" s="0"/>
      <c r="ICO83" s="0"/>
      <c r="ICP83" s="0"/>
      <c r="ICQ83" s="0"/>
      <c r="ICR83" s="0"/>
      <c r="ICS83" s="0"/>
      <c r="ICT83" s="0"/>
      <c r="ICU83" s="0"/>
      <c r="ICV83" s="0"/>
      <c r="ICW83" s="0"/>
      <c r="ICX83" s="0"/>
      <c r="ICY83" s="0"/>
      <c r="ICZ83" s="0"/>
      <c r="IDA83" s="0"/>
      <c r="IDB83" s="0"/>
      <c r="IDC83" s="0"/>
      <c r="IDD83" s="0"/>
      <c r="IDE83" s="0"/>
      <c r="IDF83" s="0"/>
      <c r="IDG83" s="0"/>
      <c r="IDH83" s="0"/>
      <c r="IDI83" s="0"/>
      <c r="IDJ83" s="0"/>
      <c r="IDK83" s="0"/>
      <c r="IDL83" s="0"/>
      <c r="IDM83" s="0"/>
      <c r="IDN83" s="0"/>
      <c r="IDO83" s="0"/>
      <c r="IDP83" s="0"/>
      <c r="IDQ83" s="0"/>
      <c r="IDR83" s="0"/>
      <c r="IDS83" s="0"/>
      <c r="IDT83" s="0"/>
      <c r="IDU83" s="0"/>
      <c r="IDV83" s="0"/>
      <c r="IDW83" s="0"/>
      <c r="IDX83" s="0"/>
      <c r="IDY83" s="0"/>
      <c r="IDZ83" s="0"/>
      <c r="IEA83" s="0"/>
      <c r="IEB83" s="0"/>
      <c r="IEC83" s="0"/>
      <c r="IED83" s="0"/>
      <c r="IEE83" s="0"/>
      <c r="IEF83" s="0"/>
      <c r="IEG83" s="0"/>
      <c r="IEH83" s="0"/>
      <c r="IEI83" s="0"/>
      <c r="IEJ83" s="0"/>
      <c r="IEK83" s="0"/>
      <c r="IEL83" s="0"/>
      <c r="IEM83" s="0"/>
      <c r="IEN83" s="0"/>
      <c r="IEO83" s="0"/>
      <c r="IEP83" s="0"/>
      <c r="IEQ83" s="0"/>
      <c r="IER83" s="0"/>
      <c r="IES83" s="0"/>
      <c r="IET83" s="0"/>
      <c r="IEU83" s="0"/>
      <c r="IEV83" s="0"/>
      <c r="IEW83" s="0"/>
      <c r="IEX83" s="0"/>
      <c r="IEY83" s="0"/>
      <c r="IEZ83" s="0"/>
      <c r="IFA83" s="0"/>
      <c r="IFB83" s="0"/>
      <c r="IFC83" s="0"/>
      <c r="IFD83" s="0"/>
      <c r="IFE83" s="0"/>
      <c r="IFF83" s="0"/>
      <c r="IFG83" s="0"/>
      <c r="IFH83" s="0"/>
      <c r="IFI83" s="0"/>
      <c r="IFJ83" s="0"/>
      <c r="IFK83" s="0"/>
      <c r="IFL83" s="0"/>
      <c r="IFM83" s="0"/>
      <c r="IFN83" s="0"/>
      <c r="IFO83" s="0"/>
      <c r="IFP83" s="0"/>
      <c r="IFQ83" s="0"/>
      <c r="IFR83" s="0"/>
      <c r="IFS83" s="0"/>
      <c r="IFT83" s="0"/>
      <c r="IFU83" s="0"/>
      <c r="IFV83" s="0"/>
      <c r="IFW83" s="0"/>
      <c r="IFX83" s="0"/>
      <c r="IFY83" s="0"/>
      <c r="IFZ83" s="0"/>
      <c r="IGA83" s="0"/>
      <c r="IGB83" s="0"/>
      <c r="IGC83" s="0"/>
      <c r="IGD83" s="0"/>
      <c r="IGE83" s="0"/>
      <c r="IGF83" s="0"/>
      <c r="IGG83" s="0"/>
      <c r="IGH83" s="0"/>
      <c r="IGI83" s="0"/>
      <c r="IGJ83" s="0"/>
      <c r="IGK83" s="0"/>
      <c r="IGL83" s="0"/>
      <c r="IGM83" s="0"/>
      <c r="IGN83" s="0"/>
      <c r="IGO83" s="0"/>
      <c r="IGP83" s="0"/>
      <c r="IGQ83" s="0"/>
      <c r="IGR83" s="0"/>
      <c r="IGS83" s="0"/>
      <c r="IGT83" s="0"/>
      <c r="IGU83" s="0"/>
      <c r="IGV83" s="0"/>
      <c r="IGW83" s="0"/>
      <c r="IGX83" s="0"/>
      <c r="IGY83" s="0"/>
      <c r="IGZ83" s="0"/>
      <c r="IHA83" s="0"/>
      <c r="IHB83" s="0"/>
      <c r="IHC83" s="0"/>
      <c r="IHD83" s="0"/>
      <c r="IHE83" s="0"/>
      <c r="IHF83" s="0"/>
      <c r="IHG83" s="0"/>
      <c r="IHH83" s="0"/>
      <c r="IHI83" s="0"/>
      <c r="IHJ83" s="0"/>
      <c r="IHK83" s="0"/>
      <c r="IHL83" s="0"/>
      <c r="IHM83" s="0"/>
      <c r="IHN83" s="0"/>
      <c r="IHO83" s="0"/>
      <c r="IHP83" s="0"/>
      <c r="IHQ83" s="0"/>
      <c r="IHR83" s="0"/>
      <c r="IHS83" s="0"/>
      <c r="IHT83" s="0"/>
      <c r="IHU83" s="0"/>
      <c r="IHV83" s="0"/>
      <c r="IHW83" s="0"/>
      <c r="IHX83" s="0"/>
      <c r="IHY83" s="0"/>
      <c r="IHZ83" s="0"/>
      <c r="IIA83" s="0"/>
      <c r="IIB83" s="0"/>
      <c r="IIC83" s="0"/>
      <c r="IID83" s="0"/>
      <c r="IIE83" s="0"/>
      <c r="IIF83" s="0"/>
      <c r="IIG83" s="0"/>
      <c r="IIH83" s="0"/>
      <c r="III83" s="0"/>
      <c r="IIJ83" s="0"/>
      <c r="IIK83" s="0"/>
      <c r="IIL83" s="0"/>
      <c r="IIM83" s="0"/>
      <c r="IIN83" s="0"/>
      <c r="IIO83" s="0"/>
      <c r="IIP83" s="0"/>
      <c r="IIQ83" s="0"/>
      <c r="IIR83" s="0"/>
      <c r="IIS83" s="0"/>
      <c r="IIT83" s="0"/>
      <c r="IIU83" s="0"/>
      <c r="IIV83" s="0"/>
      <c r="IIW83" s="0"/>
      <c r="IIX83" s="0"/>
      <c r="IIY83" s="0"/>
      <c r="IIZ83" s="0"/>
      <c r="IJA83" s="0"/>
      <c r="IJB83" s="0"/>
      <c r="IJC83" s="0"/>
      <c r="IJD83" s="0"/>
      <c r="IJE83" s="0"/>
      <c r="IJF83" s="0"/>
      <c r="IJG83" s="0"/>
      <c r="IJH83" s="0"/>
      <c r="IJI83" s="0"/>
      <c r="IJJ83" s="0"/>
      <c r="IJK83" s="0"/>
      <c r="IJL83" s="0"/>
      <c r="IJM83" s="0"/>
      <c r="IJN83" s="0"/>
      <c r="IJO83" s="0"/>
      <c r="IJP83" s="0"/>
      <c r="IJQ83" s="0"/>
      <c r="IJR83" s="0"/>
      <c r="IJS83" s="0"/>
      <c r="IJT83" s="0"/>
      <c r="IJU83" s="0"/>
      <c r="IJV83" s="0"/>
      <c r="IJW83" s="0"/>
      <c r="IJX83" s="0"/>
      <c r="IJY83" s="0"/>
      <c r="IJZ83" s="0"/>
      <c r="IKA83" s="0"/>
      <c r="IKB83" s="0"/>
      <c r="IKC83" s="0"/>
      <c r="IKD83" s="0"/>
      <c r="IKE83" s="0"/>
      <c r="IKF83" s="0"/>
      <c r="IKG83" s="0"/>
      <c r="IKH83" s="0"/>
      <c r="IKI83" s="0"/>
      <c r="IKJ83" s="0"/>
      <c r="IKK83" s="0"/>
      <c r="IKL83" s="0"/>
      <c r="IKM83" s="0"/>
      <c r="IKN83" s="0"/>
      <c r="IKO83" s="0"/>
      <c r="IKP83" s="0"/>
      <c r="IKQ83" s="0"/>
      <c r="IKR83" s="0"/>
      <c r="IKS83" s="0"/>
      <c r="IKT83" s="0"/>
      <c r="IKU83" s="0"/>
      <c r="IKV83" s="0"/>
      <c r="IKW83" s="0"/>
      <c r="IKX83" s="0"/>
      <c r="IKY83" s="0"/>
      <c r="IKZ83" s="0"/>
      <c r="ILA83" s="0"/>
      <c r="ILB83" s="0"/>
      <c r="ILC83" s="0"/>
      <c r="ILD83" s="0"/>
      <c r="ILE83" s="0"/>
      <c r="ILF83" s="0"/>
      <c r="ILG83" s="0"/>
      <c r="ILH83" s="0"/>
      <c r="ILI83" s="0"/>
      <c r="ILJ83" s="0"/>
      <c r="ILK83" s="0"/>
      <c r="ILL83" s="0"/>
      <c r="ILM83" s="0"/>
      <c r="ILN83" s="0"/>
      <c r="ILO83" s="0"/>
      <c r="ILP83" s="0"/>
      <c r="ILQ83" s="0"/>
      <c r="ILR83" s="0"/>
      <c r="ILS83" s="0"/>
      <c r="ILT83" s="0"/>
      <c r="ILU83" s="0"/>
      <c r="ILV83" s="0"/>
      <c r="ILW83" s="0"/>
      <c r="ILX83" s="0"/>
      <c r="ILY83" s="0"/>
      <c r="ILZ83" s="0"/>
      <c r="IMA83" s="0"/>
      <c r="IMB83" s="0"/>
      <c r="IMC83" s="0"/>
      <c r="IMD83" s="0"/>
      <c r="IME83" s="0"/>
      <c r="IMF83" s="0"/>
      <c r="IMG83" s="0"/>
      <c r="IMH83" s="0"/>
      <c r="IMI83" s="0"/>
      <c r="IMJ83" s="0"/>
      <c r="IMK83" s="0"/>
      <c r="IML83" s="0"/>
      <c r="IMM83" s="0"/>
      <c r="IMN83" s="0"/>
      <c r="IMO83" s="0"/>
      <c r="IMP83" s="0"/>
      <c r="IMQ83" s="0"/>
      <c r="IMR83" s="0"/>
      <c r="IMS83" s="0"/>
      <c r="IMT83" s="0"/>
      <c r="IMU83" s="0"/>
      <c r="IMV83" s="0"/>
      <c r="IMW83" s="0"/>
      <c r="IMX83" s="0"/>
      <c r="IMY83" s="0"/>
      <c r="IMZ83" s="0"/>
      <c r="INA83" s="0"/>
      <c r="INB83" s="0"/>
      <c r="INC83" s="0"/>
      <c r="IND83" s="0"/>
      <c r="INE83" s="0"/>
      <c r="INF83" s="0"/>
      <c r="ING83" s="0"/>
      <c r="INH83" s="0"/>
      <c r="INI83" s="0"/>
      <c r="INJ83" s="0"/>
      <c r="INK83" s="0"/>
      <c r="INL83" s="0"/>
      <c r="INM83" s="0"/>
      <c r="INN83" s="0"/>
      <c r="INO83" s="0"/>
      <c r="INP83" s="0"/>
      <c r="INQ83" s="0"/>
      <c r="INR83" s="0"/>
      <c r="INS83" s="0"/>
      <c r="INT83" s="0"/>
      <c r="INU83" s="0"/>
      <c r="INV83" s="0"/>
      <c r="INW83" s="0"/>
      <c r="INX83" s="0"/>
      <c r="INY83" s="0"/>
      <c r="INZ83" s="0"/>
      <c r="IOA83" s="0"/>
      <c r="IOB83" s="0"/>
      <c r="IOC83" s="0"/>
      <c r="IOD83" s="0"/>
      <c r="IOE83" s="0"/>
      <c r="IOF83" s="0"/>
      <c r="IOG83" s="0"/>
      <c r="IOH83" s="0"/>
      <c r="IOI83" s="0"/>
      <c r="IOJ83" s="0"/>
      <c r="IOK83" s="0"/>
      <c r="IOL83" s="0"/>
      <c r="IOM83" s="0"/>
      <c r="ION83" s="0"/>
      <c r="IOO83" s="0"/>
      <c r="IOP83" s="0"/>
      <c r="IOQ83" s="0"/>
      <c r="IOR83" s="0"/>
      <c r="IOS83" s="0"/>
      <c r="IOT83" s="0"/>
      <c r="IOU83" s="0"/>
      <c r="IOV83" s="0"/>
      <c r="IOW83" s="0"/>
      <c r="IOX83" s="0"/>
      <c r="IOY83" s="0"/>
      <c r="IOZ83" s="0"/>
      <c r="IPA83" s="0"/>
      <c r="IPB83" s="0"/>
      <c r="IPC83" s="0"/>
      <c r="IPD83" s="0"/>
      <c r="IPE83" s="0"/>
      <c r="IPF83" s="0"/>
      <c r="IPG83" s="0"/>
      <c r="IPH83" s="0"/>
      <c r="IPI83" s="0"/>
      <c r="IPJ83" s="0"/>
      <c r="IPK83" s="0"/>
      <c r="IPL83" s="0"/>
      <c r="IPM83" s="0"/>
      <c r="IPN83" s="0"/>
      <c r="IPO83" s="0"/>
      <c r="IPP83" s="0"/>
      <c r="IPQ83" s="0"/>
      <c r="IPR83" s="0"/>
      <c r="IPS83" s="0"/>
      <c r="IPT83" s="0"/>
      <c r="IPU83" s="0"/>
      <c r="IPV83" s="0"/>
      <c r="IPW83" s="0"/>
      <c r="IPX83" s="0"/>
      <c r="IPY83" s="0"/>
      <c r="IPZ83" s="0"/>
      <c r="IQA83" s="0"/>
      <c r="IQB83" s="0"/>
      <c r="IQC83" s="0"/>
      <c r="IQD83" s="0"/>
      <c r="IQE83" s="0"/>
      <c r="IQF83" s="0"/>
      <c r="IQG83" s="0"/>
      <c r="IQH83" s="0"/>
      <c r="IQI83" s="0"/>
      <c r="IQJ83" s="0"/>
      <c r="IQK83" s="0"/>
      <c r="IQL83" s="0"/>
      <c r="IQM83" s="0"/>
      <c r="IQN83" s="0"/>
      <c r="IQO83" s="0"/>
      <c r="IQP83" s="0"/>
      <c r="IQQ83" s="0"/>
      <c r="IQR83" s="0"/>
      <c r="IQS83" s="0"/>
      <c r="IQT83" s="0"/>
      <c r="IQU83" s="0"/>
      <c r="IQV83" s="0"/>
      <c r="IQW83" s="0"/>
      <c r="IQX83" s="0"/>
      <c r="IQY83" s="0"/>
      <c r="IQZ83" s="0"/>
      <c r="IRA83" s="0"/>
      <c r="IRB83" s="0"/>
      <c r="IRC83" s="0"/>
      <c r="IRD83" s="0"/>
      <c r="IRE83" s="0"/>
      <c r="IRF83" s="0"/>
      <c r="IRG83" s="0"/>
      <c r="IRH83" s="0"/>
      <c r="IRI83" s="0"/>
      <c r="IRJ83" s="0"/>
      <c r="IRK83" s="0"/>
      <c r="IRL83" s="0"/>
      <c r="IRM83" s="0"/>
      <c r="IRN83" s="0"/>
      <c r="IRO83" s="0"/>
      <c r="IRP83" s="0"/>
      <c r="IRQ83" s="0"/>
      <c r="IRR83" s="0"/>
      <c r="IRS83" s="0"/>
      <c r="IRT83" s="0"/>
      <c r="IRU83" s="0"/>
      <c r="IRV83" s="0"/>
      <c r="IRW83" s="0"/>
      <c r="IRX83" s="0"/>
      <c r="IRY83" s="0"/>
      <c r="IRZ83" s="0"/>
      <c r="ISA83" s="0"/>
      <c r="ISB83" s="0"/>
      <c r="ISC83" s="0"/>
      <c r="ISD83" s="0"/>
      <c r="ISE83" s="0"/>
      <c r="ISF83" s="0"/>
      <c r="ISG83" s="0"/>
      <c r="ISH83" s="0"/>
      <c r="ISI83" s="0"/>
      <c r="ISJ83" s="0"/>
      <c r="ISK83" s="0"/>
      <c r="ISL83" s="0"/>
      <c r="ISM83" s="0"/>
      <c r="ISN83" s="0"/>
      <c r="ISO83" s="0"/>
      <c r="ISP83" s="0"/>
      <c r="ISQ83" s="0"/>
      <c r="ISR83" s="0"/>
      <c r="ISS83" s="0"/>
      <c r="IST83" s="0"/>
      <c r="ISU83" s="0"/>
      <c r="ISV83" s="0"/>
      <c r="ISW83" s="0"/>
      <c r="ISX83" s="0"/>
      <c r="ISY83" s="0"/>
      <c r="ISZ83" s="0"/>
      <c r="ITA83" s="0"/>
      <c r="ITB83" s="0"/>
      <c r="ITC83" s="0"/>
      <c r="ITD83" s="0"/>
      <c r="ITE83" s="0"/>
      <c r="ITF83" s="0"/>
      <c r="ITG83" s="0"/>
      <c r="ITH83" s="0"/>
      <c r="ITI83" s="0"/>
      <c r="ITJ83" s="0"/>
      <c r="ITK83" s="0"/>
      <c r="ITL83" s="0"/>
      <c r="ITM83" s="0"/>
      <c r="ITN83" s="0"/>
      <c r="ITO83" s="0"/>
      <c r="ITP83" s="0"/>
      <c r="ITQ83" s="0"/>
      <c r="ITR83" s="0"/>
      <c r="ITS83" s="0"/>
      <c r="ITT83" s="0"/>
      <c r="ITU83" s="0"/>
      <c r="ITV83" s="0"/>
      <c r="ITW83" s="0"/>
      <c r="ITX83" s="0"/>
      <c r="ITY83" s="0"/>
      <c r="ITZ83" s="0"/>
      <c r="IUA83" s="0"/>
      <c r="IUB83" s="0"/>
      <c r="IUC83" s="0"/>
      <c r="IUD83" s="0"/>
      <c r="IUE83" s="0"/>
      <c r="IUF83" s="0"/>
      <c r="IUG83" s="0"/>
      <c r="IUH83" s="0"/>
      <c r="IUI83" s="0"/>
      <c r="IUJ83" s="0"/>
      <c r="IUK83" s="0"/>
      <c r="IUL83" s="0"/>
      <c r="IUM83" s="0"/>
      <c r="IUN83" s="0"/>
      <c r="IUO83" s="0"/>
      <c r="IUP83" s="0"/>
      <c r="IUQ83" s="0"/>
      <c r="IUR83" s="0"/>
      <c r="IUS83" s="0"/>
      <c r="IUT83" s="0"/>
      <c r="IUU83" s="0"/>
      <c r="IUV83" s="0"/>
      <c r="IUW83" s="0"/>
      <c r="IUX83" s="0"/>
      <c r="IUY83" s="0"/>
      <c r="IUZ83" s="0"/>
      <c r="IVA83" s="0"/>
      <c r="IVB83" s="0"/>
      <c r="IVC83" s="0"/>
      <c r="IVD83" s="0"/>
      <c r="IVE83" s="0"/>
      <c r="IVF83" s="0"/>
      <c r="IVG83" s="0"/>
      <c r="IVH83" s="0"/>
      <c r="IVI83" s="0"/>
      <c r="IVJ83" s="0"/>
      <c r="IVK83" s="0"/>
      <c r="IVL83" s="0"/>
      <c r="IVM83" s="0"/>
      <c r="IVN83" s="0"/>
      <c r="IVO83" s="0"/>
      <c r="IVP83" s="0"/>
      <c r="IVQ83" s="0"/>
      <c r="IVR83" s="0"/>
      <c r="IVS83" s="0"/>
      <c r="IVT83" s="0"/>
      <c r="IVU83" s="0"/>
      <c r="IVV83" s="0"/>
      <c r="IVW83" s="0"/>
      <c r="IVX83" s="0"/>
      <c r="IVY83" s="0"/>
      <c r="IVZ83" s="0"/>
      <c r="IWA83" s="0"/>
      <c r="IWB83" s="0"/>
      <c r="IWC83" s="0"/>
      <c r="IWD83" s="0"/>
      <c r="IWE83" s="0"/>
      <c r="IWF83" s="0"/>
      <c r="IWG83" s="0"/>
      <c r="IWH83" s="0"/>
      <c r="IWI83" s="0"/>
      <c r="IWJ83" s="0"/>
      <c r="IWK83" s="0"/>
      <c r="IWL83" s="0"/>
      <c r="IWM83" s="0"/>
      <c r="IWN83" s="0"/>
      <c r="IWO83" s="0"/>
      <c r="IWP83" s="0"/>
      <c r="IWQ83" s="0"/>
      <c r="IWR83" s="0"/>
      <c r="IWS83" s="0"/>
      <c r="IWT83" s="0"/>
      <c r="IWU83" s="0"/>
      <c r="IWV83" s="0"/>
      <c r="IWW83" s="0"/>
      <c r="IWX83" s="0"/>
      <c r="IWY83" s="0"/>
      <c r="IWZ83" s="0"/>
      <c r="IXA83" s="0"/>
      <c r="IXB83" s="0"/>
      <c r="IXC83" s="0"/>
      <c r="IXD83" s="0"/>
      <c r="IXE83" s="0"/>
      <c r="IXF83" s="0"/>
      <c r="IXG83" s="0"/>
      <c r="IXH83" s="0"/>
      <c r="IXI83" s="0"/>
      <c r="IXJ83" s="0"/>
      <c r="IXK83" s="0"/>
      <c r="IXL83" s="0"/>
      <c r="IXM83" s="0"/>
      <c r="IXN83" s="0"/>
      <c r="IXO83" s="0"/>
      <c r="IXP83" s="0"/>
      <c r="IXQ83" s="0"/>
      <c r="IXR83" s="0"/>
      <c r="IXS83" s="0"/>
      <c r="IXT83" s="0"/>
      <c r="IXU83" s="0"/>
      <c r="IXV83" s="0"/>
      <c r="IXW83" s="0"/>
      <c r="IXX83" s="0"/>
      <c r="IXY83" s="0"/>
      <c r="IXZ83" s="0"/>
      <c r="IYA83" s="0"/>
      <c r="IYB83" s="0"/>
      <c r="IYC83" s="0"/>
      <c r="IYD83" s="0"/>
      <c r="IYE83" s="0"/>
      <c r="IYF83" s="0"/>
      <c r="IYG83" s="0"/>
      <c r="IYH83" s="0"/>
      <c r="IYI83" s="0"/>
      <c r="IYJ83" s="0"/>
      <c r="IYK83" s="0"/>
      <c r="IYL83" s="0"/>
      <c r="IYM83" s="0"/>
      <c r="IYN83" s="0"/>
      <c r="IYO83" s="0"/>
      <c r="IYP83" s="0"/>
      <c r="IYQ83" s="0"/>
      <c r="IYR83" s="0"/>
      <c r="IYS83" s="0"/>
      <c r="IYT83" s="0"/>
      <c r="IYU83" s="0"/>
      <c r="IYV83" s="0"/>
      <c r="IYW83" s="0"/>
      <c r="IYX83" s="0"/>
      <c r="IYY83" s="0"/>
      <c r="IYZ83" s="0"/>
      <c r="IZA83" s="0"/>
      <c r="IZB83" s="0"/>
      <c r="IZC83" s="0"/>
      <c r="IZD83" s="0"/>
      <c r="IZE83" s="0"/>
      <c r="IZF83" s="0"/>
      <c r="IZG83" s="0"/>
      <c r="IZH83" s="0"/>
      <c r="IZI83" s="0"/>
      <c r="IZJ83" s="0"/>
      <c r="IZK83" s="0"/>
      <c r="IZL83" s="0"/>
      <c r="IZM83" s="0"/>
      <c r="IZN83" s="0"/>
      <c r="IZO83" s="0"/>
      <c r="IZP83" s="0"/>
      <c r="IZQ83" s="0"/>
      <c r="IZR83" s="0"/>
      <c r="IZS83" s="0"/>
      <c r="IZT83" s="0"/>
      <c r="IZU83" s="0"/>
      <c r="IZV83" s="0"/>
      <c r="IZW83" s="0"/>
      <c r="IZX83" s="0"/>
      <c r="IZY83" s="0"/>
      <c r="IZZ83" s="0"/>
      <c r="JAA83" s="0"/>
      <c r="JAB83" s="0"/>
      <c r="JAC83" s="0"/>
      <c r="JAD83" s="0"/>
      <c r="JAE83" s="0"/>
      <c r="JAF83" s="0"/>
      <c r="JAG83" s="0"/>
      <c r="JAH83" s="0"/>
      <c r="JAI83" s="0"/>
      <c r="JAJ83" s="0"/>
      <c r="JAK83" s="0"/>
      <c r="JAL83" s="0"/>
      <c r="JAM83" s="0"/>
      <c r="JAN83" s="0"/>
      <c r="JAO83" s="0"/>
      <c r="JAP83" s="0"/>
      <c r="JAQ83" s="0"/>
      <c r="JAR83" s="0"/>
      <c r="JAS83" s="0"/>
      <c r="JAT83" s="0"/>
      <c r="JAU83" s="0"/>
      <c r="JAV83" s="0"/>
      <c r="JAW83" s="0"/>
      <c r="JAX83" s="0"/>
      <c r="JAY83" s="0"/>
      <c r="JAZ83" s="0"/>
      <c r="JBA83" s="0"/>
      <c r="JBB83" s="0"/>
      <c r="JBC83" s="0"/>
      <c r="JBD83" s="0"/>
      <c r="JBE83" s="0"/>
      <c r="JBF83" s="0"/>
      <c r="JBG83" s="0"/>
      <c r="JBH83" s="0"/>
      <c r="JBI83" s="0"/>
      <c r="JBJ83" s="0"/>
      <c r="JBK83" s="0"/>
      <c r="JBL83" s="0"/>
      <c r="JBM83" s="0"/>
      <c r="JBN83" s="0"/>
      <c r="JBO83" s="0"/>
      <c r="JBP83" s="0"/>
      <c r="JBQ83" s="0"/>
      <c r="JBR83" s="0"/>
      <c r="JBS83" s="0"/>
      <c r="JBT83" s="0"/>
      <c r="JBU83" s="0"/>
      <c r="JBV83" s="0"/>
      <c r="JBW83" s="0"/>
      <c r="JBX83" s="0"/>
      <c r="JBY83" s="0"/>
      <c r="JBZ83" s="0"/>
      <c r="JCA83" s="0"/>
      <c r="JCB83" s="0"/>
      <c r="JCC83" s="0"/>
      <c r="JCD83" s="0"/>
      <c r="JCE83" s="0"/>
      <c r="JCF83" s="0"/>
      <c r="JCG83" s="0"/>
      <c r="JCH83" s="0"/>
      <c r="JCI83" s="0"/>
      <c r="JCJ83" s="0"/>
      <c r="JCK83" s="0"/>
      <c r="JCL83" s="0"/>
      <c r="JCM83" s="0"/>
      <c r="JCN83" s="0"/>
      <c r="JCO83" s="0"/>
      <c r="JCP83" s="0"/>
      <c r="JCQ83" s="0"/>
      <c r="JCR83" s="0"/>
      <c r="JCS83" s="0"/>
      <c r="JCT83" s="0"/>
      <c r="JCU83" s="0"/>
      <c r="JCV83" s="0"/>
      <c r="JCW83" s="0"/>
      <c r="JCX83" s="0"/>
      <c r="JCY83" s="0"/>
      <c r="JCZ83" s="0"/>
      <c r="JDA83" s="0"/>
      <c r="JDB83" s="0"/>
      <c r="JDC83" s="0"/>
      <c r="JDD83" s="0"/>
      <c r="JDE83" s="0"/>
      <c r="JDF83" s="0"/>
      <c r="JDG83" s="0"/>
      <c r="JDH83" s="0"/>
      <c r="JDI83" s="0"/>
      <c r="JDJ83" s="0"/>
      <c r="JDK83" s="0"/>
      <c r="JDL83" s="0"/>
      <c r="JDM83" s="0"/>
      <c r="JDN83" s="0"/>
      <c r="JDO83" s="0"/>
      <c r="JDP83" s="0"/>
      <c r="JDQ83" s="0"/>
      <c r="JDR83" s="0"/>
      <c r="JDS83" s="0"/>
      <c r="JDT83" s="0"/>
      <c r="JDU83" s="0"/>
      <c r="JDV83" s="0"/>
      <c r="JDW83" s="0"/>
      <c r="JDX83" s="0"/>
      <c r="JDY83" s="0"/>
      <c r="JDZ83" s="0"/>
      <c r="JEA83" s="0"/>
      <c r="JEB83" s="0"/>
      <c r="JEC83" s="0"/>
      <c r="JED83" s="0"/>
      <c r="JEE83" s="0"/>
      <c r="JEF83" s="0"/>
      <c r="JEG83" s="0"/>
      <c r="JEH83" s="0"/>
      <c r="JEI83" s="0"/>
      <c r="JEJ83" s="0"/>
      <c r="JEK83" s="0"/>
      <c r="JEL83" s="0"/>
      <c r="JEM83" s="0"/>
      <c r="JEN83" s="0"/>
      <c r="JEO83" s="0"/>
      <c r="JEP83" s="0"/>
      <c r="JEQ83" s="0"/>
      <c r="JER83" s="0"/>
      <c r="JES83" s="0"/>
      <c r="JET83" s="0"/>
      <c r="JEU83" s="0"/>
      <c r="JEV83" s="0"/>
      <c r="JEW83" s="0"/>
      <c r="JEX83" s="0"/>
      <c r="JEY83" s="0"/>
      <c r="JEZ83" s="0"/>
      <c r="JFA83" s="0"/>
      <c r="JFB83" s="0"/>
      <c r="JFC83" s="0"/>
      <c r="JFD83" s="0"/>
      <c r="JFE83" s="0"/>
      <c r="JFF83" s="0"/>
      <c r="JFG83" s="0"/>
      <c r="JFH83" s="0"/>
      <c r="JFI83" s="0"/>
      <c r="JFJ83" s="0"/>
      <c r="JFK83" s="0"/>
      <c r="JFL83" s="0"/>
      <c r="JFM83" s="0"/>
      <c r="JFN83" s="0"/>
      <c r="JFO83" s="0"/>
      <c r="JFP83" s="0"/>
      <c r="JFQ83" s="0"/>
      <c r="JFR83" s="0"/>
      <c r="JFS83" s="0"/>
      <c r="JFT83" s="0"/>
      <c r="JFU83" s="0"/>
      <c r="JFV83" s="0"/>
      <c r="JFW83" s="0"/>
      <c r="JFX83" s="0"/>
      <c r="JFY83" s="0"/>
      <c r="JFZ83" s="0"/>
      <c r="JGA83" s="0"/>
      <c r="JGB83" s="0"/>
      <c r="JGC83" s="0"/>
      <c r="JGD83" s="0"/>
      <c r="JGE83" s="0"/>
      <c r="JGF83" s="0"/>
      <c r="JGG83" s="0"/>
      <c r="JGH83" s="0"/>
      <c r="JGI83" s="0"/>
      <c r="JGJ83" s="0"/>
      <c r="JGK83" s="0"/>
      <c r="JGL83" s="0"/>
      <c r="JGM83" s="0"/>
      <c r="JGN83" s="0"/>
      <c r="JGO83" s="0"/>
      <c r="JGP83" s="0"/>
      <c r="JGQ83" s="0"/>
      <c r="JGR83" s="0"/>
      <c r="JGS83" s="0"/>
      <c r="JGT83" s="0"/>
      <c r="JGU83" s="0"/>
      <c r="JGV83" s="0"/>
      <c r="JGW83" s="0"/>
      <c r="JGX83" s="0"/>
      <c r="JGY83" s="0"/>
      <c r="JGZ83" s="0"/>
      <c r="JHA83" s="0"/>
      <c r="JHB83" s="0"/>
      <c r="JHC83" s="0"/>
      <c r="JHD83" s="0"/>
      <c r="JHE83" s="0"/>
      <c r="JHF83" s="0"/>
      <c r="JHG83" s="0"/>
      <c r="JHH83" s="0"/>
      <c r="JHI83" s="0"/>
      <c r="JHJ83" s="0"/>
      <c r="JHK83" s="0"/>
      <c r="JHL83" s="0"/>
      <c r="JHM83" s="0"/>
      <c r="JHN83" s="0"/>
      <c r="JHO83" s="0"/>
      <c r="JHP83" s="0"/>
      <c r="JHQ83" s="0"/>
      <c r="JHR83" s="0"/>
      <c r="JHS83" s="0"/>
      <c r="JHT83" s="0"/>
      <c r="JHU83" s="0"/>
      <c r="JHV83" s="0"/>
      <c r="JHW83" s="0"/>
      <c r="JHX83" s="0"/>
      <c r="JHY83" s="0"/>
      <c r="JHZ83" s="0"/>
      <c r="JIA83" s="0"/>
      <c r="JIB83" s="0"/>
      <c r="JIC83" s="0"/>
      <c r="JID83" s="0"/>
      <c r="JIE83" s="0"/>
      <c r="JIF83" s="0"/>
      <c r="JIG83" s="0"/>
      <c r="JIH83" s="0"/>
      <c r="JII83" s="0"/>
      <c r="JIJ83" s="0"/>
      <c r="JIK83" s="0"/>
      <c r="JIL83" s="0"/>
      <c r="JIM83" s="0"/>
      <c r="JIN83" s="0"/>
      <c r="JIO83" s="0"/>
      <c r="JIP83" s="0"/>
      <c r="JIQ83" s="0"/>
      <c r="JIR83" s="0"/>
      <c r="JIS83" s="0"/>
      <c r="JIT83" s="0"/>
      <c r="JIU83" s="0"/>
      <c r="JIV83" s="0"/>
      <c r="JIW83" s="0"/>
      <c r="JIX83" s="0"/>
      <c r="JIY83" s="0"/>
      <c r="JIZ83" s="0"/>
      <c r="JJA83" s="0"/>
      <c r="JJB83" s="0"/>
      <c r="JJC83" s="0"/>
      <c r="JJD83" s="0"/>
      <c r="JJE83" s="0"/>
      <c r="JJF83" s="0"/>
      <c r="JJG83" s="0"/>
      <c r="JJH83" s="0"/>
      <c r="JJI83" s="0"/>
      <c r="JJJ83" s="0"/>
      <c r="JJK83" s="0"/>
      <c r="JJL83" s="0"/>
      <c r="JJM83" s="0"/>
      <c r="JJN83" s="0"/>
      <c r="JJO83" s="0"/>
      <c r="JJP83" s="0"/>
      <c r="JJQ83" s="0"/>
      <c r="JJR83" s="0"/>
      <c r="JJS83" s="0"/>
      <c r="JJT83" s="0"/>
      <c r="JJU83" s="0"/>
      <c r="JJV83" s="0"/>
      <c r="JJW83" s="0"/>
      <c r="JJX83" s="0"/>
      <c r="JJY83" s="0"/>
      <c r="JJZ83" s="0"/>
      <c r="JKA83" s="0"/>
      <c r="JKB83" s="0"/>
      <c r="JKC83" s="0"/>
      <c r="JKD83" s="0"/>
      <c r="JKE83" s="0"/>
      <c r="JKF83" s="0"/>
      <c r="JKG83" s="0"/>
      <c r="JKH83" s="0"/>
      <c r="JKI83" s="0"/>
      <c r="JKJ83" s="0"/>
      <c r="JKK83" s="0"/>
      <c r="JKL83" s="0"/>
      <c r="JKM83" s="0"/>
      <c r="JKN83" s="0"/>
      <c r="JKO83" s="0"/>
      <c r="JKP83" s="0"/>
      <c r="JKQ83" s="0"/>
      <c r="JKR83" s="0"/>
      <c r="JKS83" s="0"/>
      <c r="JKT83" s="0"/>
      <c r="JKU83" s="0"/>
      <c r="JKV83" s="0"/>
      <c r="JKW83" s="0"/>
      <c r="JKX83" s="0"/>
      <c r="JKY83" s="0"/>
      <c r="JKZ83" s="0"/>
      <c r="JLA83" s="0"/>
      <c r="JLB83" s="0"/>
      <c r="JLC83" s="0"/>
      <c r="JLD83" s="0"/>
      <c r="JLE83" s="0"/>
      <c r="JLF83" s="0"/>
      <c r="JLG83" s="0"/>
      <c r="JLH83" s="0"/>
      <c r="JLI83" s="0"/>
      <c r="JLJ83" s="0"/>
      <c r="JLK83" s="0"/>
      <c r="JLL83" s="0"/>
      <c r="JLM83" s="0"/>
      <c r="JLN83" s="0"/>
      <c r="JLO83" s="0"/>
      <c r="JLP83" s="0"/>
      <c r="JLQ83" s="0"/>
      <c r="JLR83" s="0"/>
      <c r="JLS83" s="0"/>
      <c r="JLT83" s="0"/>
      <c r="JLU83" s="0"/>
      <c r="JLV83" s="0"/>
      <c r="JLW83" s="0"/>
      <c r="JLX83" s="0"/>
      <c r="JLY83" s="0"/>
      <c r="JLZ83" s="0"/>
      <c r="JMA83" s="0"/>
      <c r="JMB83" s="0"/>
      <c r="JMC83" s="0"/>
      <c r="JMD83" s="0"/>
      <c r="JME83" s="0"/>
      <c r="JMF83" s="0"/>
      <c r="JMG83" s="0"/>
      <c r="JMH83" s="0"/>
      <c r="JMI83" s="0"/>
      <c r="JMJ83" s="0"/>
      <c r="JMK83" s="0"/>
      <c r="JML83" s="0"/>
      <c r="JMM83" s="0"/>
      <c r="JMN83" s="0"/>
      <c r="JMO83" s="0"/>
      <c r="JMP83" s="0"/>
      <c r="JMQ83" s="0"/>
      <c r="JMR83" s="0"/>
      <c r="JMS83" s="0"/>
      <c r="JMT83" s="0"/>
      <c r="JMU83" s="0"/>
      <c r="JMV83" s="0"/>
      <c r="JMW83" s="0"/>
      <c r="JMX83" s="0"/>
      <c r="JMY83" s="0"/>
      <c r="JMZ83" s="0"/>
      <c r="JNA83" s="0"/>
      <c r="JNB83" s="0"/>
      <c r="JNC83" s="0"/>
      <c r="JND83" s="0"/>
      <c r="JNE83" s="0"/>
      <c r="JNF83" s="0"/>
      <c r="JNG83" s="0"/>
      <c r="JNH83" s="0"/>
      <c r="JNI83" s="0"/>
      <c r="JNJ83" s="0"/>
      <c r="JNK83" s="0"/>
      <c r="JNL83" s="0"/>
      <c r="JNM83" s="0"/>
      <c r="JNN83" s="0"/>
      <c r="JNO83" s="0"/>
      <c r="JNP83" s="0"/>
      <c r="JNQ83" s="0"/>
      <c r="JNR83" s="0"/>
      <c r="JNS83" s="0"/>
      <c r="JNT83" s="0"/>
      <c r="JNU83" s="0"/>
      <c r="JNV83" s="0"/>
      <c r="JNW83" s="0"/>
      <c r="JNX83" s="0"/>
      <c r="JNY83" s="0"/>
      <c r="JNZ83" s="0"/>
      <c r="JOA83" s="0"/>
      <c r="JOB83" s="0"/>
      <c r="JOC83" s="0"/>
      <c r="JOD83" s="0"/>
      <c r="JOE83" s="0"/>
      <c r="JOF83" s="0"/>
      <c r="JOG83" s="0"/>
      <c r="JOH83" s="0"/>
      <c r="JOI83" s="0"/>
      <c r="JOJ83" s="0"/>
      <c r="JOK83" s="0"/>
      <c r="JOL83" s="0"/>
      <c r="JOM83" s="0"/>
      <c r="JON83" s="0"/>
      <c r="JOO83" s="0"/>
      <c r="JOP83" s="0"/>
      <c r="JOQ83" s="0"/>
      <c r="JOR83" s="0"/>
      <c r="JOS83" s="0"/>
      <c r="JOT83" s="0"/>
      <c r="JOU83" s="0"/>
      <c r="JOV83" s="0"/>
      <c r="JOW83" s="0"/>
      <c r="JOX83" s="0"/>
      <c r="JOY83" s="0"/>
      <c r="JOZ83" s="0"/>
      <c r="JPA83" s="0"/>
      <c r="JPB83" s="0"/>
      <c r="JPC83" s="0"/>
      <c r="JPD83" s="0"/>
      <c r="JPE83" s="0"/>
      <c r="JPF83" s="0"/>
      <c r="JPG83" s="0"/>
      <c r="JPH83" s="0"/>
      <c r="JPI83" s="0"/>
      <c r="JPJ83" s="0"/>
      <c r="JPK83" s="0"/>
      <c r="JPL83" s="0"/>
      <c r="JPM83" s="0"/>
      <c r="JPN83" s="0"/>
      <c r="JPO83" s="0"/>
      <c r="JPP83" s="0"/>
      <c r="JPQ83" s="0"/>
      <c r="JPR83" s="0"/>
      <c r="JPS83" s="0"/>
      <c r="JPT83" s="0"/>
      <c r="JPU83" s="0"/>
      <c r="JPV83" s="0"/>
      <c r="JPW83" s="0"/>
      <c r="JPX83" s="0"/>
      <c r="JPY83" s="0"/>
      <c r="JPZ83" s="0"/>
      <c r="JQA83" s="0"/>
      <c r="JQB83" s="0"/>
      <c r="JQC83" s="0"/>
      <c r="JQD83" s="0"/>
      <c r="JQE83" s="0"/>
      <c r="JQF83" s="0"/>
      <c r="JQG83" s="0"/>
      <c r="JQH83" s="0"/>
      <c r="JQI83" s="0"/>
      <c r="JQJ83" s="0"/>
      <c r="JQK83" s="0"/>
      <c r="JQL83" s="0"/>
      <c r="JQM83" s="0"/>
      <c r="JQN83" s="0"/>
      <c r="JQO83" s="0"/>
      <c r="JQP83" s="0"/>
      <c r="JQQ83" s="0"/>
      <c r="JQR83" s="0"/>
      <c r="JQS83" s="0"/>
      <c r="JQT83" s="0"/>
      <c r="JQU83" s="0"/>
      <c r="JQV83" s="0"/>
      <c r="JQW83" s="0"/>
      <c r="JQX83" s="0"/>
      <c r="JQY83" s="0"/>
      <c r="JQZ83" s="0"/>
      <c r="JRA83" s="0"/>
      <c r="JRB83" s="0"/>
      <c r="JRC83" s="0"/>
      <c r="JRD83" s="0"/>
      <c r="JRE83" s="0"/>
      <c r="JRF83" s="0"/>
      <c r="JRG83" s="0"/>
      <c r="JRH83" s="0"/>
      <c r="JRI83" s="0"/>
      <c r="JRJ83" s="0"/>
      <c r="JRK83" s="0"/>
      <c r="JRL83" s="0"/>
      <c r="JRM83" s="0"/>
      <c r="JRN83" s="0"/>
      <c r="JRO83" s="0"/>
      <c r="JRP83" s="0"/>
      <c r="JRQ83" s="0"/>
      <c r="JRR83" s="0"/>
      <c r="JRS83" s="0"/>
      <c r="JRT83" s="0"/>
      <c r="JRU83" s="0"/>
      <c r="JRV83" s="0"/>
      <c r="JRW83" s="0"/>
      <c r="JRX83" s="0"/>
      <c r="JRY83" s="0"/>
      <c r="JRZ83" s="0"/>
      <c r="JSA83" s="0"/>
      <c r="JSB83" s="0"/>
      <c r="JSC83" s="0"/>
      <c r="JSD83" s="0"/>
      <c r="JSE83" s="0"/>
      <c r="JSF83" s="0"/>
      <c r="JSG83" s="0"/>
      <c r="JSH83" s="0"/>
      <c r="JSI83" s="0"/>
      <c r="JSJ83" s="0"/>
      <c r="JSK83" s="0"/>
      <c r="JSL83" s="0"/>
      <c r="JSM83" s="0"/>
      <c r="JSN83" s="0"/>
      <c r="JSO83" s="0"/>
      <c r="JSP83" s="0"/>
      <c r="JSQ83" s="0"/>
      <c r="JSR83" s="0"/>
      <c r="JSS83" s="0"/>
      <c r="JST83" s="0"/>
      <c r="JSU83" s="0"/>
      <c r="JSV83" s="0"/>
      <c r="JSW83" s="0"/>
      <c r="JSX83" s="0"/>
      <c r="JSY83" s="0"/>
      <c r="JSZ83" s="0"/>
      <c r="JTA83" s="0"/>
      <c r="JTB83" s="0"/>
      <c r="JTC83" s="0"/>
      <c r="JTD83" s="0"/>
      <c r="JTE83" s="0"/>
      <c r="JTF83" s="0"/>
      <c r="JTG83" s="0"/>
      <c r="JTH83" s="0"/>
      <c r="JTI83" s="0"/>
      <c r="JTJ83" s="0"/>
      <c r="JTK83" s="0"/>
      <c r="JTL83" s="0"/>
      <c r="JTM83" s="0"/>
      <c r="JTN83" s="0"/>
      <c r="JTO83" s="0"/>
      <c r="JTP83" s="0"/>
      <c r="JTQ83" s="0"/>
      <c r="JTR83" s="0"/>
      <c r="JTS83" s="0"/>
      <c r="JTT83" s="0"/>
      <c r="JTU83" s="0"/>
      <c r="JTV83" s="0"/>
      <c r="JTW83" s="0"/>
      <c r="JTX83" s="0"/>
      <c r="JTY83" s="0"/>
      <c r="JTZ83" s="0"/>
      <c r="JUA83" s="0"/>
      <c r="JUB83" s="0"/>
      <c r="JUC83" s="0"/>
      <c r="JUD83" s="0"/>
      <c r="JUE83" s="0"/>
      <c r="JUF83" s="0"/>
      <c r="JUG83" s="0"/>
      <c r="JUH83" s="0"/>
      <c r="JUI83" s="0"/>
      <c r="JUJ83" s="0"/>
      <c r="JUK83" s="0"/>
      <c r="JUL83" s="0"/>
      <c r="JUM83" s="0"/>
      <c r="JUN83" s="0"/>
      <c r="JUO83" s="0"/>
      <c r="JUP83" s="0"/>
      <c r="JUQ83" s="0"/>
      <c r="JUR83" s="0"/>
      <c r="JUS83" s="0"/>
      <c r="JUT83" s="0"/>
      <c r="JUU83" s="0"/>
      <c r="JUV83" s="0"/>
      <c r="JUW83" s="0"/>
      <c r="JUX83" s="0"/>
      <c r="JUY83" s="0"/>
      <c r="JUZ83" s="0"/>
      <c r="JVA83" s="0"/>
      <c r="JVB83" s="0"/>
      <c r="JVC83" s="0"/>
      <c r="JVD83" s="0"/>
      <c r="JVE83" s="0"/>
      <c r="JVF83" s="0"/>
      <c r="JVG83" s="0"/>
      <c r="JVH83" s="0"/>
      <c r="JVI83" s="0"/>
      <c r="JVJ83" s="0"/>
      <c r="JVK83" s="0"/>
      <c r="JVL83" s="0"/>
      <c r="JVM83" s="0"/>
      <c r="JVN83" s="0"/>
      <c r="JVO83" s="0"/>
      <c r="JVP83" s="0"/>
      <c r="JVQ83" s="0"/>
      <c r="JVR83" s="0"/>
      <c r="JVS83" s="0"/>
      <c r="JVT83" s="0"/>
      <c r="JVU83" s="0"/>
      <c r="JVV83" s="0"/>
      <c r="JVW83" s="0"/>
      <c r="JVX83" s="0"/>
      <c r="JVY83" s="0"/>
      <c r="JVZ83" s="0"/>
      <c r="JWA83" s="0"/>
      <c r="JWB83" s="0"/>
      <c r="JWC83" s="0"/>
      <c r="JWD83" s="0"/>
      <c r="JWE83" s="0"/>
      <c r="JWF83" s="0"/>
      <c r="JWG83" s="0"/>
      <c r="JWH83" s="0"/>
      <c r="JWI83" s="0"/>
      <c r="JWJ83" s="0"/>
      <c r="JWK83" s="0"/>
      <c r="JWL83" s="0"/>
      <c r="JWM83" s="0"/>
      <c r="JWN83" s="0"/>
      <c r="JWO83" s="0"/>
      <c r="JWP83" s="0"/>
      <c r="JWQ83" s="0"/>
      <c r="JWR83" s="0"/>
      <c r="JWS83" s="0"/>
      <c r="JWT83" s="0"/>
      <c r="JWU83" s="0"/>
      <c r="JWV83" s="0"/>
      <c r="JWW83" s="0"/>
      <c r="JWX83" s="0"/>
      <c r="JWY83" s="0"/>
      <c r="JWZ83" s="0"/>
      <c r="JXA83" s="0"/>
      <c r="JXB83" s="0"/>
      <c r="JXC83" s="0"/>
      <c r="JXD83" s="0"/>
      <c r="JXE83" s="0"/>
      <c r="JXF83" s="0"/>
      <c r="JXG83" s="0"/>
      <c r="JXH83" s="0"/>
      <c r="JXI83" s="0"/>
      <c r="JXJ83" s="0"/>
      <c r="JXK83" s="0"/>
      <c r="JXL83" s="0"/>
      <c r="JXM83" s="0"/>
      <c r="JXN83" s="0"/>
      <c r="JXO83" s="0"/>
      <c r="JXP83" s="0"/>
      <c r="JXQ83" s="0"/>
      <c r="JXR83" s="0"/>
      <c r="JXS83" s="0"/>
      <c r="JXT83" s="0"/>
      <c r="JXU83" s="0"/>
      <c r="JXV83" s="0"/>
      <c r="JXW83" s="0"/>
      <c r="JXX83" s="0"/>
      <c r="JXY83" s="0"/>
      <c r="JXZ83" s="0"/>
      <c r="JYA83" s="0"/>
      <c r="JYB83" s="0"/>
      <c r="JYC83" s="0"/>
      <c r="JYD83" s="0"/>
      <c r="JYE83" s="0"/>
      <c r="JYF83" s="0"/>
      <c r="JYG83" s="0"/>
      <c r="JYH83" s="0"/>
      <c r="JYI83" s="0"/>
      <c r="JYJ83" s="0"/>
      <c r="JYK83" s="0"/>
      <c r="JYL83" s="0"/>
      <c r="JYM83" s="0"/>
      <c r="JYN83" s="0"/>
      <c r="JYO83" s="0"/>
      <c r="JYP83" s="0"/>
      <c r="JYQ83" s="0"/>
      <c r="JYR83" s="0"/>
      <c r="JYS83" s="0"/>
      <c r="JYT83" s="0"/>
      <c r="JYU83" s="0"/>
      <c r="JYV83" s="0"/>
      <c r="JYW83" s="0"/>
      <c r="JYX83" s="0"/>
      <c r="JYY83" s="0"/>
      <c r="JYZ83" s="0"/>
      <c r="JZA83" s="0"/>
      <c r="JZB83" s="0"/>
      <c r="JZC83" s="0"/>
      <c r="JZD83" s="0"/>
      <c r="JZE83" s="0"/>
      <c r="JZF83" s="0"/>
      <c r="JZG83" s="0"/>
      <c r="JZH83" s="0"/>
      <c r="JZI83" s="0"/>
      <c r="JZJ83" s="0"/>
      <c r="JZK83" s="0"/>
      <c r="JZL83" s="0"/>
      <c r="JZM83" s="0"/>
      <c r="JZN83" s="0"/>
      <c r="JZO83" s="0"/>
      <c r="JZP83" s="0"/>
      <c r="JZQ83" s="0"/>
      <c r="JZR83" s="0"/>
      <c r="JZS83" s="0"/>
      <c r="JZT83" s="0"/>
      <c r="JZU83" s="0"/>
      <c r="JZV83" s="0"/>
      <c r="JZW83" s="0"/>
      <c r="JZX83" s="0"/>
      <c r="JZY83" s="0"/>
      <c r="JZZ83" s="0"/>
      <c r="KAA83" s="0"/>
      <c r="KAB83" s="0"/>
      <c r="KAC83" s="0"/>
      <c r="KAD83" s="0"/>
      <c r="KAE83" s="0"/>
      <c r="KAF83" s="0"/>
      <c r="KAG83" s="0"/>
      <c r="KAH83" s="0"/>
      <c r="KAI83" s="0"/>
      <c r="KAJ83" s="0"/>
      <c r="KAK83" s="0"/>
      <c r="KAL83" s="0"/>
      <c r="KAM83" s="0"/>
      <c r="KAN83" s="0"/>
      <c r="KAO83" s="0"/>
      <c r="KAP83" s="0"/>
      <c r="KAQ83" s="0"/>
      <c r="KAR83" s="0"/>
      <c r="KAS83" s="0"/>
      <c r="KAT83" s="0"/>
      <c r="KAU83" s="0"/>
      <c r="KAV83" s="0"/>
      <c r="KAW83" s="0"/>
      <c r="KAX83" s="0"/>
      <c r="KAY83" s="0"/>
      <c r="KAZ83" s="0"/>
      <c r="KBA83" s="0"/>
      <c r="KBB83" s="0"/>
      <c r="KBC83" s="0"/>
      <c r="KBD83" s="0"/>
      <c r="KBE83" s="0"/>
      <c r="KBF83" s="0"/>
      <c r="KBG83" s="0"/>
      <c r="KBH83" s="0"/>
      <c r="KBI83" s="0"/>
      <c r="KBJ83" s="0"/>
      <c r="KBK83" s="0"/>
      <c r="KBL83" s="0"/>
      <c r="KBM83" s="0"/>
      <c r="KBN83" s="0"/>
      <c r="KBO83" s="0"/>
      <c r="KBP83" s="0"/>
      <c r="KBQ83" s="0"/>
      <c r="KBR83" s="0"/>
      <c r="KBS83" s="0"/>
      <c r="KBT83" s="0"/>
      <c r="KBU83" s="0"/>
      <c r="KBV83" s="0"/>
      <c r="KBW83" s="0"/>
      <c r="KBX83" s="0"/>
      <c r="KBY83" s="0"/>
      <c r="KBZ83" s="0"/>
      <c r="KCA83" s="0"/>
      <c r="KCB83" s="0"/>
      <c r="KCC83" s="0"/>
      <c r="KCD83" s="0"/>
      <c r="KCE83" s="0"/>
      <c r="KCF83" s="0"/>
      <c r="KCG83" s="0"/>
      <c r="KCH83" s="0"/>
      <c r="KCI83" s="0"/>
      <c r="KCJ83" s="0"/>
      <c r="KCK83" s="0"/>
      <c r="KCL83" s="0"/>
      <c r="KCM83" s="0"/>
      <c r="KCN83" s="0"/>
      <c r="KCO83" s="0"/>
      <c r="KCP83" s="0"/>
      <c r="KCQ83" s="0"/>
      <c r="KCR83" s="0"/>
      <c r="KCS83" s="0"/>
      <c r="KCT83" s="0"/>
      <c r="KCU83" s="0"/>
      <c r="KCV83" s="0"/>
      <c r="KCW83" s="0"/>
      <c r="KCX83" s="0"/>
      <c r="KCY83" s="0"/>
      <c r="KCZ83" s="0"/>
      <c r="KDA83" s="0"/>
      <c r="KDB83" s="0"/>
      <c r="KDC83" s="0"/>
      <c r="KDD83" s="0"/>
      <c r="KDE83" s="0"/>
      <c r="KDF83" s="0"/>
      <c r="KDG83" s="0"/>
      <c r="KDH83" s="0"/>
      <c r="KDI83" s="0"/>
      <c r="KDJ83" s="0"/>
      <c r="KDK83" s="0"/>
      <c r="KDL83" s="0"/>
      <c r="KDM83" s="0"/>
      <c r="KDN83" s="0"/>
      <c r="KDO83" s="0"/>
      <c r="KDP83" s="0"/>
      <c r="KDQ83" s="0"/>
      <c r="KDR83" s="0"/>
      <c r="KDS83" s="0"/>
      <c r="KDT83" s="0"/>
      <c r="KDU83" s="0"/>
      <c r="KDV83" s="0"/>
      <c r="KDW83" s="0"/>
      <c r="KDX83" s="0"/>
      <c r="KDY83" s="0"/>
      <c r="KDZ83" s="0"/>
      <c r="KEA83" s="0"/>
      <c r="KEB83" s="0"/>
      <c r="KEC83" s="0"/>
      <c r="KED83" s="0"/>
      <c r="KEE83" s="0"/>
      <c r="KEF83" s="0"/>
      <c r="KEG83" s="0"/>
      <c r="KEH83" s="0"/>
      <c r="KEI83" s="0"/>
      <c r="KEJ83" s="0"/>
      <c r="KEK83" s="0"/>
      <c r="KEL83" s="0"/>
      <c r="KEM83" s="0"/>
      <c r="KEN83" s="0"/>
      <c r="KEO83" s="0"/>
      <c r="KEP83" s="0"/>
      <c r="KEQ83" s="0"/>
      <c r="KER83" s="0"/>
      <c r="KES83" s="0"/>
      <c r="KET83" s="0"/>
      <c r="KEU83" s="0"/>
      <c r="KEV83" s="0"/>
      <c r="KEW83" s="0"/>
      <c r="KEX83" s="0"/>
      <c r="KEY83" s="0"/>
      <c r="KEZ83" s="0"/>
      <c r="KFA83" s="0"/>
      <c r="KFB83" s="0"/>
      <c r="KFC83" s="0"/>
      <c r="KFD83" s="0"/>
      <c r="KFE83" s="0"/>
      <c r="KFF83" s="0"/>
      <c r="KFG83" s="0"/>
      <c r="KFH83" s="0"/>
      <c r="KFI83" s="0"/>
      <c r="KFJ83" s="0"/>
      <c r="KFK83" s="0"/>
      <c r="KFL83" s="0"/>
      <c r="KFM83" s="0"/>
      <c r="KFN83" s="0"/>
      <c r="KFO83" s="0"/>
      <c r="KFP83" s="0"/>
      <c r="KFQ83" s="0"/>
      <c r="KFR83" s="0"/>
      <c r="KFS83" s="0"/>
      <c r="KFT83" s="0"/>
      <c r="KFU83" s="0"/>
      <c r="KFV83" s="0"/>
      <c r="KFW83" s="0"/>
      <c r="KFX83" s="0"/>
      <c r="KFY83" s="0"/>
      <c r="KFZ83" s="0"/>
      <c r="KGA83" s="0"/>
      <c r="KGB83" s="0"/>
      <c r="KGC83" s="0"/>
      <c r="KGD83" s="0"/>
      <c r="KGE83" s="0"/>
      <c r="KGF83" s="0"/>
      <c r="KGG83" s="0"/>
      <c r="KGH83" s="0"/>
      <c r="KGI83" s="0"/>
      <c r="KGJ83" s="0"/>
      <c r="KGK83" s="0"/>
      <c r="KGL83" s="0"/>
      <c r="KGM83" s="0"/>
      <c r="KGN83" s="0"/>
      <c r="KGO83" s="0"/>
      <c r="KGP83" s="0"/>
      <c r="KGQ83" s="0"/>
      <c r="KGR83" s="0"/>
      <c r="KGS83" s="0"/>
      <c r="KGT83" s="0"/>
      <c r="KGU83" s="0"/>
      <c r="KGV83" s="0"/>
      <c r="KGW83" s="0"/>
      <c r="KGX83" s="0"/>
      <c r="KGY83" s="0"/>
      <c r="KGZ83" s="0"/>
      <c r="KHA83" s="0"/>
      <c r="KHB83" s="0"/>
      <c r="KHC83" s="0"/>
      <c r="KHD83" s="0"/>
      <c r="KHE83" s="0"/>
      <c r="KHF83" s="0"/>
      <c r="KHG83" s="0"/>
      <c r="KHH83" s="0"/>
      <c r="KHI83" s="0"/>
      <c r="KHJ83" s="0"/>
      <c r="KHK83" s="0"/>
      <c r="KHL83" s="0"/>
      <c r="KHM83" s="0"/>
      <c r="KHN83" s="0"/>
      <c r="KHO83" s="0"/>
      <c r="KHP83" s="0"/>
      <c r="KHQ83" s="0"/>
      <c r="KHR83" s="0"/>
      <c r="KHS83" s="0"/>
      <c r="KHT83" s="0"/>
      <c r="KHU83" s="0"/>
      <c r="KHV83" s="0"/>
      <c r="KHW83" s="0"/>
      <c r="KHX83" s="0"/>
      <c r="KHY83" s="0"/>
      <c r="KHZ83" s="0"/>
      <c r="KIA83" s="0"/>
      <c r="KIB83" s="0"/>
      <c r="KIC83" s="0"/>
      <c r="KID83" s="0"/>
      <c r="KIE83" s="0"/>
      <c r="KIF83" s="0"/>
      <c r="KIG83" s="0"/>
      <c r="KIH83" s="0"/>
      <c r="KII83" s="0"/>
      <c r="KIJ83" s="0"/>
      <c r="KIK83" s="0"/>
      <c r="KIL83" s="0"/>
      <c r="KIM83" s="0"/>
      <c r="KIN83" s="0"/>
      <c r="KIO83" s="0"/>
      <c r="KIP83" s="0"/>
      <c r="KIQ83" s="0"/>
      <c r="KIR83" s="0"/>
      <c r="KIS83" s="0"/>
      <c r="KIT83" s="0"/>
      <c r="KIU83" s="0"/>
      <c r="KIV83" s="0"/>
      <c r="KIW83" s="0"/>
      <c r="KIX83" s="0"/>
      <c r="KIY83" s="0"/>
      <c r="KIZ83" s="0"/>
      <c r="KJA83" s="0"/>
      <c r="KJB83" s="0"/>
      <c r="KJC83" s="0"/>
      <c r="KJD83" s="0"/>
      <c r="KJE83" s="0"/>
      <c r="KJF83" s="0"/>
      <c r="KJG83" s="0"/>
      <c r="KJH83" s="0"/>
      <c r="KJI83" s="0"/>
      <c r="KJJ83" s="0"/>
      <c r="KJK83" s="0"/>
      <c r="KJL83" s="0"/>
      <c r="KJM83" s="0"/>
      <c r="KJN83" s="0"/>
      <c r="KJO83" s="0"/>
      <c r="KJP83" s="0"/>
      <c r="KJQ83" s="0"/>
      <c r="KJR83" s="0"/>
      <c r="KJS83" s="0"/>
      <c r="KJT83" s="0"/>
      <c r="KJU83" s="0"/>
      <c r="KJV83" s="0"/>
      <c r="KJW83" s="0"/>
      <c r="KJX83" s="0"/>
      <c r="KJY83" s="0"/>
      <c r="KJZ83" s="0"/>
      <c r="KKA83" s="0"/>
      <c r="KKB83" s="0"/>
      <c r="KKC83" s="0"/>
      <c r="KKD83" s="0"/>
      <c r="KKE83" s="0"/>
      <c r="KKF83" s="0"/>
      <c r="KKG83" s="0"/>
      <c r="KKH83" s="0"/>
      <c r="KKI83" s="0"/>
      <c r="KKJ83" s="0"/>
      <c r="KKK83" s="0"/>
      <c r="KKL83" s="0"/>
      <c r="KKM83" s="0"/>
      <c r="KKN83" s="0"/>
      <c r="KKO83" s="0"/>
      <c r="KKP83" s="0"/>
      <c r="KKQ83" s="0"/>
      <c r="KKR83" s="0"/>
      <c r="KKS83" s="0"/>
      <c r="KKT83" s="0"/>
      <c r="KKU83" s="0"/>
      <c r="KKV83" s="0"/>
      <c r="KKW83" s="0"/>
      <c r="KKX83" s="0"/>
      <c r="KKY83" s="0"/>
      <c r="KKZ83" s="0"/>
      <c r="KLA83" s="0"/>
      <c r="KLB83" s="0"/>
      <c r="KLC83" s="0"/>
      <c r="KLD83" s="0"/>
      <c r="KLE83" s="0"/>
      <c r="KLF83" s="0"/>
      <c r="KLG83" s="0"/>
      <c r="KLH83" s="0"/>
      <c r="KLI83" s="0"/>
      <c r="KLJ83" s="0"/>
      <c r="KLK83" s="0"/>
      <c r="KLL83" s="0"/>
      <c r="KLM83" s="0"/>
      <c r="KLN83" s="0"/>
      <c r="KLO83" s="0"/>
      <c r="KLP83" s="0"/>
      <c r="KLQ83" s="0"/>
      <c r="KLR83" s="0"/>
      <c r="KLS83" s="0"/>
      <c r="KLT83" s="0"/>
      <c r="KLU83" s="0"/>
      <c r="KLV83" s="0"/>
      <c r="KLW83" s="0"/>
      <c r="KLX83" s="0"/>
      <c r="KLY83" s="0"/>
      <c r="KLZ83" s="0"/>
      <c r="KMA83" s="0"/>
      <c r="KMB83" s="0"/>
      <c r="KMC83" s="0"/>
      <c r="KMD83" s="0"/>
      <c r="KME83" s="0"/>
      <c r="KMF83" s="0"/>
      <c r="KMG83" s="0"/>
      <c r="KMH83" s="0"/>
      <c r="KMI83" s="0"/>
      <c r="KMJ83" s="0"/>
      <c r="KMK83" s="0"/>
      <c r="KML83" s="0"/>
      <c r="KMM83" s="0"/>
      <c r="KMN83" s="0"/>
      <c r="KMO83" s="0"/>
      <c r="KMP83" s="0"/>
      <c r="KMQ83" s="0"/>
      <c r="KMR83" s="0"/>
      <c r="KMS83" s="0"/>
      <c r="KMT83" s="0"/>
      <c r="KMU83" s="0"/>
      <c r="KMV83" s="0"/>
      <c r="KMW83" s="0"/>
      <c r="KMX83" s="0"/>
      <c r="KMY83" s="0"/>
      <c r="KMZ83" s="0"/>
      <c r="KNA83" s="0"/>
      <c r="KNB83" s="0"/>
      <c r="KNC83" s="0"/>
      <c r="KND83" s="0"/>
      <c r="KNE83" s="0"/>
      <c r="KNF83" s="0"/>
      <c r="KNG83" s="0"/>
      <c r="KNH83" s="0"/>
      <c r="KNI83" s="0"/>
      <c r="KNJ83" s="0"/>
      <c r="KNK83" s="0"/>
      <c r="KNL83" s="0"/>
      <c r="KNM83" s="0"/>
      <c r="KNN83" s="0"/>
      <c r="KNO83" s="0"/>
      <c r="KNP83" s="0"/>
      <c r="KNQ83" s="0"/>
      <c r="KNR83" s="0"/>
      <c r="KNS83" s="0"/>
      <c r="KNT83" s="0"/>
      <c r="KNU83" s="0"/>
      <c r="KNV83" s="0"/>
      <c r="KNW83" s="0"/>
      <c r="KNX83" s="0"/>
      <c r="KNY83" s="0"/>
      <c r="KNZ83" s="0"/>
      <c r="KOA83" s="0"/>
      <c r="KOB83" s="0"/>
      <c r="KOC83" s="0"/>
      <c r="KOD83" s="0"/>
      <c r="KOE83" s="0"/>
      <c r="KOF83" s="0"/>
      <c r="KOG83" s="0"/>
      <c r="KOH83" s="0"/>
      <c r="KOI83" s="0"/>
      <c r="KOJ83" s="0"/>
      <c r="KOK83" s="0"/>
      <c r="KOL83" s="0"/>
      <c r="KOM83" s="0"/>
      <c r="KON83" s="0"/>
      <c r="KOO83" s="0"/>
      <c r="KOP83" s="0"/>
      <c r="KOQ83" s="0"/>
      <c r="KOR83" s="0"/>
      <c r="KOS83" s="0"/>
      <c r="KOT83" s="0"/>
      <c r="KOU83" s="0"/>
      <c r="KOV83" s="0"/>
      <c r="KOW83" s="0"/>
      <c r="KOX83" s="0"/>
      <c r="KOY83" s="0"/>
      <c r="KOZ83" s="0"/>
      <c r="KPA83" s="0"/>
      <c r="KPB83" s="0"/>
      <c r="KPC83" s="0"/>
      <c r="KPD83" s="0"/>
      <c r="KPE83" s="0"/>
      <c r="KPF83" s="0"/>
      <c r="KPG83" s="0"/>
      <c r="KPH83" s="0"/>
      <c r="KPI83" s="0"/>
      <c r="KPJ83" s="0"/>
      <c r="KPK83" s="0"/>
      <c r="KPL83" s="0"/>
      <c r="KPM83" s="0"/>
      <c r="KPN83" s="0"/>
      <c r="KPO83" s="0"/>
      <c r="KPP83" s="0"/>
      <c r="KPQ83" s="0"/>
      <c r="KPR83" s="0"/>
      <c r="KPS83" s="0"/>
      <c r="KPT83" s="0"/>
      <c r="KPU83" s="0"/>
      <c r="KPV83" s="0"/>
      <c r="KPW83" s="0"/>
      <c r="KPX83" s="0"/>
      <c r="KPY83" s="0"/>
      <c r="KPZ83" s="0"/>
      <c r="KQA83" s="0"/>
      <c r="KQB83" s="0"/>
      <c r="KQC83" s="0"/>
      <c r="KQD83" s="0"/>
      <c r="KQE83" s="0"/>
      <c r="KQF83" s="0"/>
      <c r="KQG83" s="0"/>
      <c r="KQH83" s="0"/>
      <c r="KQI83" s="0"/>
      <c r="KQJ83" s="0"/>
      <c r="KQK83" s="0"/>
      <c r="KQL83" s="0"/>
      <c r="KQM83" s="0"/>
      <c r="KQN83" s="0"/>
      <c r="KQO83" s="0"/>
      <c r="KQP83" s="0"/>
      <c r="KQQ83" s="0"/>
      <c r="KQR83" s="0"/>
      <c r="KQS83" s="0"/>
      <c r="KQT83" s="0"/>
      <c r="KQU83" s="0"/>
      <c r="KQV83" s="0"/>
      <c r="KQW83" s="0"/>
      <c r="KQX83" s="0"/>
      <c r="KQY83" s="0"/>
      <c r="KQZ83" s="0"/>
      <c r="KRA83" s="0"/>
      <c r="KRB83" s="0"/>
      <c r="KRC83" s="0"/>
      <c r="KRD83" s="0"/>
      <c r="KRE83" s="0"/>
      <c r="KRF83" s="0"/>
      <c r="KRG83" s="0"/>
      <c r="KRH83" s="0"/>
      <c r="KRI83" s="0"/>
      <c r="KRJ83" s="0"/>
      <c r="KRK83" s="0"/>
      <c r="KRL83" s="0"/>
      <c r="KRM83" s="0"/>
      <c r="KRN83" s="0"/>
      <c r="KRO83" s="0"/>
      <c r="KRP83" s="0"/>
      <c r="KRQ83" s="0"/>
      <c r="KRR83" s="0"/>
      <c r="KRS83" s="0"/>
      <c r="KRT83" s="0"/>
      <c r="KRU83" s="0"/>
      <c r="KRV83" s="0"/>
      <c r="KRW83" s="0"/>
      <c r="KRX83" s="0"/>
      <c r="KRY83" s="0"/>
      <c r="KRZ83" s="0"/>
      <c r="KSA83" s="0"/>
      <c r="KSB83" s="0"/>
      <c r="KSC83" s="0"/>
      <c r="KSD83" s="0"/>
      <c r="KSE83" s="0"/>
      <c r="KSF83" s="0"/>
      <c r="KSG83" s="0"/>
      <c r="KSH83" s="0"/>
      <c r="KSI83" s="0"/>
      <c r="KSJ83" s="0"/>
      <c r="KSK83" s="0"/>
      <c r="KSL83" s="0"/>
      <c r="KSM83" s="0"/>
      <c r="KSN83" s="0"/>
      <c r="KSO83" s="0"/>
      <c r="KSP83" s="0"/>
      <c r="KSQ83" s="0"/>
      <c r="KSR83" s="0"/>
      <c r="KSS83" s="0"/>
      <c r="KST83" s="0"/>
      <c r="KSU83" s="0"/>
      <c r="KSV83" s="0"/>
      <c r="KSW83" s="0"/>
      <c r="KSX83" s="0"/>
      <c r="KSY83" s="0"/>
      <c r="KSZ83" s="0"/>
      <c r="KTA83" s="0"/>
      <c r="KTB83" s="0"/>
      <c r="KTC83" s="0"/>
      <c r="KTD83" s="0"/>
      <c r="KTE83" s="0"/>
      <c r="KTF83" s="0"/>
      <c r="KTG83" s="0"/>
      <c r="KTH83" s="0"/>
      <c r="KTI83" s="0"/>
      <c r="KTJ83" s="0"/>
      <c r="KTK83" s="0"/>
      <c r="KTL83" s="0"/>
      <c r="KTM83" s="0"/>
      <c r="KTN83" s="0"/>
      <c r="KTO83" s="0"/>
      <c r="KTP83" s="0"/>
      <c r="KTQ83" s="0"/>
      <c r="KTR83" s="0"/>
      <c r="KTS83" s="0"/>
      <c r="KTT83" s="0"/>
      <c r="KTU83" s="0"/>
      <c r="KTV83" s="0"/>
      <c r="KTW83" s="0"/>
      <c r="KTX83" s="0"/>
      <c r="KTY83" s="0"/>
      <c r="KTZ83" s="0"/>
      <c r="KUA83" s="0"/>
      <c r="KUB83" s="0"/>
      <c r="KUC83" s="0"/>
      <c r="KUD83" s="0"/>
      <c r="KUE83" s="0"/>
      <c r="KUF83" s="0"/>
      <c r="KUG83" s="0"/>
      <c r="KUH83" s="0"/>
      <c r="KUI83" s="0"/>
      <c r="KUJ83" s="0"/>
      <c r="KUK83" s="0"/>
      <c r="KUL83" s="0"/>
      <c r="KUM83" s="0"/>
      <c r="KUN83" s="0"/>
      <c r="KUO83" s="0"/>
      <c r="KUP83" s="0"/>
      <c r="KUQ83" s="0"/>
      <c r="KUR83" s="0"/>
      <c r="KUS83" s="0"/>
      <c r="KUT83" s="0"/>
      <c r="KUU83" s="0"/>
      <c r="KUV83" s="0"/>
      <c r="KUW83" s="0"/>
      <c r="KUX83" s="0"/>
      <c r="KUY83" s="0"/>
      <c r="KUZ83" s="0"/>
      <c r="KVA83" s="0"/>
      <c r="KVB83" s="0"/>
      <c r="KVC83" s="0"/>
      <c r="KVD83" s="0"/>
      <c r="KVE83" s="0"/>
      <c r="KVF83" s="0"/>
      <c r="KVG83" s="0"/>
      <c r="KVH83" s="0"/>
      <c r="KVI83" s="0"/>
      <c r="KVJ83" s="0"/>
      <c r="KVK83" s="0"/>
      <c r="KVL83" s="0"/>
      <c r="KVM83" s="0"/>
      <c r="KVN83" s="0"/>
      <c r="KVO83" s="0"/>
      <c r="KVP83" s="0"/>
      <c r="KVQ83" s="0"/>
      <c r="KVR83" s="0"/>
      <c r="KVS83" s="0"/>
      <c r="KVT83" s="0"/>
      <c r="KVU83" s="0"/>
      <c r="KVV83" s="0"/>
      <c r="KVW83" s="0"/>
      <c r="KVX83" s="0"/>
      <c r="KVY83" s="0"/>
      <c r="KVZ83" s="0"/>
      <c r="KWA83" s="0"/>
      <c r="KWB83" s="0"/>
      <c r="KWC83" s="0"/>
      <c r="KWD83" s="0"/>
      <c r="KWE83" s="0"/>
      <c r="KWF83" s="0"/>
      <c r="KWG83" s="0"/>
      <c r="KWH83" s="0"/>
      <c r="KWI83" s="0"/>
      <c r="KWJ83" s="0"/>
      <c r="KWK83" s="0"/>
      <c r="KWL83" s="0"/>
      <c r="KWM83" s="0"/>
      <c r="KWN83" s="0"/>
      <c r="KWO83" s="0"/>
      <c r="KWP83" s="0"/>
      <c r="KWQ83" s="0"/>
      <c r="KWR83" s="0"/>
      <c r="KWS83" s="0"/>
      <c r="KWT83" s="0"/>
      <c r="KWU83" s="0"/>
      <c r="KWV83" s="0"/>
      <c r="KWW83" s="0"/>
      <c r="KWX83" s="0"/>
      <c r="KWY83" s="0"/>
      <c r="KWZ83" s="0"/>
      <c r="KXA83" s="0"/>
      <c r="KXB83" s="0"/>
      <c r="KXC83" s="0"/>
      <c r="KXD83" s="0"/>
      <c r="KXE83" s="0"/>
      <c r="KXF83" s="0"/>
      <c r="KXG83" s="0"/>
      <c r="KXH83" s="0"/>
      <c r="KXI83" s="0"/>
      <c r="KXJ83" s="0"/>
      <c r="KXK83" s="0"/>
      <c r="KXL83" s="0"/>
      <c r="KXM83" s="0"/>
      <c r="KXN83" s="0"/>
      <c r="KXO83" s="0"/>
      <c r="KXP83" s="0"/>
      <c r="KXQ83" s="0"/>
      <c r="KXR83" s="0"/>
      <c r="KXS83" s="0"/>
      <c r="KXT83" s="0"/>
      <c r="KXU83" s="0"/>
      <c r="KXV83" s="0"/>
      <c r="KXW83" s="0"/>
      <c r="KXX83" s="0"/>
      <c r="KXY83" s="0"/>
      <c r="KXZ83" s="0"/>
      <c r="KYA83" s="0"/>
      <c r="KYB83" s="0"/>
      <c r="KYC83" s="0"/>
      <c r="KYD83" s="0"/>
      <c r="KYE83" s="0"/>
      <c r="KYF83" s="0"/>
      <c r="KYG83" s="0"/>
      <c r="KYH83" s="0"/>
      <c r="KYI83" s="0"/>
      <c r="KYJ83" s="0"/>
      <c r="KYK83" s="0"/>
      <c r="KYL83" s="0"/>
      <c r="KYM83" s="0"/>
      <c r="KYN83" s="0"/>
      <c r="KYO83" s="0"/>
      <c r="KYP83" s="0"/>
      <c r="KYQ83" s="0"/>
      <c r="KYR83" s="0"/>
      <c r="KYS83" s="0"/>
      <c r="KYT83" s="0"/>
      <c r="KYU83" s="0"/>
      <c r="KYV83" s="0"/>
      <c r="KYW83" s="0"/>
      <c r="KYX83" s="0"/>
      <c r="KYY83" s="0"/>
      <c r="KYZ83" s="0"/>
      <c r="KZA83" s="0"/>
      <c r="KZB83" s="0"/>
      <c r="KZC83" s="0"/>
      <c r="KZD83" s="0"/>
      <c r="KZE83" s="0"/>
      <c r="KZF83" s="0"/>
      <c r="KZG83" s="0"/>
      <c r="KZH83" s="0"/>
      <c r="KZI83" s="0"/>
      <c r="KZJ83" s="0"/>
      <c r="KZK83" s="0"/>
      <c r="KZL83" s="0"/>
      <c r="KZM83" s="0"/>
      <c r="KZN83" s="0"/>
      <c r="KZO83" s="0"/>
      <c r="KZP83" s="0"/>
      <c r="KZQ83" s="0"/>
      <c r="KZR83" s="0"/>
      <c r="KZS83" s="0"/>
      <c r="KZT83" s="0"/>
      <c r="KZU83" s="0"/>
      <c r="KZV83" s="0"/>
      <c r="KZW83" s="0"/>
      <c r="KZX83" s="0"/>
      <c r="KZY83" s="0"/>
      <c r="KZZ83" s="0"/>
      <c r="LAA83" s="0"/>
      <c r="LAB83" s="0"/>
      <c r="LAC83" s="0"/>
      <c r="LAD83" s="0"/>
      <c r="LAE83" s="0"/>
      <c r="LAF83" s="0"/>
      <c r="LAG83" s="0"/>
      <c r="LAH83" s="0"/>
      <c r="LAI83" s="0"/>
      <c r="LAJ83" s="0"/>
      <c r="LAK83" s="0"/>
      <c r="LAL83" s="0"/>
      <c r="LAM83" s="0"/>
      <c r="LAN83" s="0"/>
      <c r="LAO83" s="0"/>
      <c r="LAP83" s="0"/>
      <c r="LAQ83" s="0"/>
      <c r="LAR83" s="0"/>
      <c r="LAS83" s="0"/>
      <c r="LAT83" s="0"/>
      <c r="LAU83" s="0"/>
      <c r="LAV83" s="0"/>
      <c r="LAW83" s="0"/>
      <c r="LAX83" s="0"/>
      <c r="LAY83" s="0"/>
      <c r="LAZ83" s="0"/>
      <c r="LBA83" s="0"/>
      <c r="LBB83" s="0"/>
      <c r="LBC83" s="0"/>
      <c r="LBD83" s="0"/>
      <c r="LBE83" s="0"/>
      <c r="LBF83" s="0"/>
      <c r="LBG83" s="0"/>
      <c r="LBH83" s="0"/>
      <c r="LBI83" s="0"/>
      <c r="LBJ83" s="0"/>
      <c r="LBK83" s="0"/>
      <c r="LBL83" s="0"/>
      <c r="LBM83" s="0"/>
      <c r="LBN83" s="0"/>
      <c r="LBO83" s="0"/>
      <c r="LBP83" s="0"/>
      <c r="LBQ83" s="0"/>
      <c r="LBR83" s="0"/>
      <c r="LBS83" s="0"/>
      <c r="LBT83" s="0"/>
      <c r="LBU83" s="0"/>
      <c r="LBV83" s="0"/>
      <c r="LBW83" s="0"/>
      <c r="LBX83" s="0"/>
      <c r="LBY83" s="0"/>
      <c r="LBZ83" s="0"/>
      <c r="LCA83" s="0"/>
      <c r="LCB83" s="0"/>
      <c r="LCC83" s="0"/>
      <c r="LCD83" s="0"/>
      <c r="LCE83" s="0"/>
      <c r="LCF83" s="0"/>
      <c r="LCG83" s="0"/>
      <c r="LCH83" s="0"/>
      <c r="LCI83" s="0"/>
      <c r="LCJ83" s="0"/>
      <c r="LCK83" s="0"/>
      <c r="LCL83" s="0"/>
      <c r="LCM83" s="0"/>
      <c r="LCN83" s="0"/>
      <c r="LCO83" s="0"/>
      <c r="LCP83" s="0"/>
      <c r="LCQ83" s="0"/>
      <c r="LCR83" s="0"/>
      <c r="LCS83" s="0"/>
      <c r="LCT83" s="0"/>
      <c r="LCU83" s="0"/>
      <c r="LCV83" s="0"/>
      <c r="LCW83" s="0"/>
      <c r="LCX83" s="0"/>
      <c r="LCY83" s="0"/>
      <c r="LCZ83" s="0"/>
      <c r="LDA83" s="0"/>
      <c r="LDB83" s="0"/>
      <c r="LDC83" s="0"/>
      <c r="LDD83" s="0"/>
      <c r="LDE83" s="0"/>
      <c r="LDF83" s="0"/>
      <c r="LDG83" s="0"/>
      <c r="LDH83" s="0"/>
      <c r="LDI83" s="0"/>
      <c r="LDJ83" s="0"/>
      <c r="LDK83" s="0"/>
      <c r="LDL83" s="0"/>
      <c r="LDM83" s="0"/>
      <c r="LDN83" s="0"/>
      <c r="LDO83" s="0"/>
      <c r="LDP83" s="0"/>
      <c r="LDQ83" s="0"/>
      <c r="LDR83" s="0"/>
      <c r="LDS83" s="0"/>
      <c r="LDT83" s="0"/>
      <c r="LDU83" s="0"/>
      <c r="LDV83" s="0"/>
      <c r="LDW83" s="0"/>
      <c r="LDX83" s="0"/>
      <c r="LDY83" s="0"/>
      <c r="LDZ83" s="0"/>
      <c r="LEA83" s="0"/>
      <c r="LEB83" s="0"/>
      <c r="LEC83" s="0"/>
      <c r="LED83" s="0"/>
      <c r="LEE83" s="0"/>
      <c r="LEF83" s="0"/>
      <c r="LEG83" s="0"/>
      <c r="LEH83" s="0"/>
      <c r="LEI83" s="0"/>
      <c r="LEJ83" s="0"/>
      <c r="LEK83" s="0"/>
      <c r="LEL83" s="0"/>
      <c r="LEM83" s="0"/>
      <c r="LEN83" s="0"/>
      <c r="LEO83" s="0"/>
      <c r="LEP83" s="0"/>
      <c r="LEQ83" s="0"/>
      <c r="LER83" s="0"/>
      <c r="LES83" s="0"/>
      <c r="LET83" s="0"/>
      <c r="LEU83" s="0"/>
      <c r="LEV83" s="0"/>
      <c r="LEW83" s="0"/>
      <c r="LEX83" s="0"/>
      <c r="LEY83" s="0"/>
      <c r="LEZ83" s="0"/>
      <c r="LFA83" s="0"/>
      <c r="LFB83" s="0"/>
      <c r="LFC83" s="0"/>
      <c r="LFD83" s="0"/>
      <c r="LFE83" s="0"/>
      <c r="LFF83" s="0"/>
      <c r="LFG83" s="0"/>
      <c r="LFH83" s="0"/>
      <c r="LFI83" s="0"/>
      <c r="LFJ83" s="0"/>
      <c r="LFK83" s="0"/>
      <c r="LFL83" s="0"/>
      <c r="LFM83" s="0"/>
      <c r="LFN83" s="0"/>
      <c r="LFO83" s="0"/>
      <c r="LFP83" s="0"/>
      <c r="LFQ83" s="0"/>
      <c r="LFR83" s="0"/>
      <c r="LFS83" s="0"/>
      <c r="LFT83" s="0"/>
      <c r="LFU83" s="0"/>
      <c r="LFV83" s="0"/>
      <c r="LFW83" s="0"/>
      <c r="LFX83" s="0"/>
      <c r="LFY83" s="0"/>
      <c r="LFZ83" s="0"/>
      <c r="LGA83" s="0"/>
      <c r="LGB83" s="0"/>
      <c r="LGC83" s="0"/>
      <c r="LGD83" s="0"/>
      <c r="LGE83" s="0"/>
      <c r="LGF83" s="0"/>
      <c r="LGG83" s="0"/>
      <c r="LGH83" s="0"/>
      <c r="LGI83" s="0"/>
      <c r="LGJ83" s="0"/>
      <c r="LGK83" s="0"/>
      <c r="LGL83" s="0"/>
      <c r="LGM83" s="0"/>
      <c r="LGN83" s="0"/>
      <c r="LGO83" s="0"/>
      <c r="LGP83" s="0"/>
      <c r="LGQ83" s="0"/>
      <c r="LGR83" s="0"/>
      <c r="LGS83" s="0"/>
      <c r="LGT83" s="0"/>
      <c r="LGU83" s="0"/>
      <c r="LGV83" s="0"/>
      <c r="LGW83" s="0"/>
      <c r="LGX83" s="0"/>
      <c r="LGY83" s="0"/>
      <c r="LGZ83" s="0"/>
      <c r="LHA83" s="0"/>
      <c r="LHB83" s="0"/>
      <c r="LHC83" s="0"/>
      <c r="LHD83" s="0"/>
      <c r="LHE83" s="0"/>
      <c r="LHF83" s="0"/>
      <c r="LHG83" s="0"/>
      <c r="LHH83" s="0"/>
      <c r="LHI83" s="0"/>
      <c r="LHJ83" s="0"/>
      <c r="LHK83" s="0"/>
      <c r="LHL83" s="0"/>
      <c r="LHM83" s="0"/>
      <c r="LHN83" s="0"/>
      <c r="LHO83" s="0"/>
      <c r="LHP83" s="0"/>
      <c r="LHQ83" s="0"/>
      <c r="LHR83" s="0"/>
      <c r="LHS83" s="0"/>
      <c r="LHT83" s="0"/>
      <c r="LHU83" s="0"/>
      <c r="LHV83" s="0"/>
      <c r="LHW83" s="0"/>
      <c r="LHX83" s="0"/>
      <c r="LHY83" s="0"/>
      <c r="LHZ83" s="0"/>
      <c r="LIA83" s="0"/>
      <c r="LIB83" s="0"/>
      <c r="LIC83" s="0"/>
      <c r="LID83" s="0"/>
      <c r="LIE83" s="0"/>
      <c r="LIF83" s="0"/>
      <c r="LIG83" s="0"/>
      <c r="LIH83" s="0"/>
      <c r="LII83" s="0"/>
      <c r="LIJ83" s="0"/>
      <c r="LIK83" s="0"/>
      <c r="LIL83" s="0"/>
      <c r="LIM83" s="0"/>
      <c r="LIN83" s="0"/>
      <c r="LIO83" s="0"/>
      <c r="LIP83" s="0"/>
      <c r="LIQ83" s="0"/>
      <c r="LIR83" s="0"/>
      <c r="LIS83" s="0"/>
      <c r="LIT83" s="0"/>
      <c r="LIU83" s="0"/>
      <c r="LIV83" s="0"/>
      <c r="LIW83" s="0"/>
      <c r="LIX83" s="0"/>
      <c r="LIY83" s="0"/>
      <c r="LIZ83" s="0"/>
      <c r="LJA83" s="0"/>
      <c r="LJB83" s="0"/>
      <c r="LJC83" s="0"/>
      <c r="LJD83" s="0"/>
      <c r="LJE83" s="0"/>
      <c r="LJF83" s="0"/>
      <c r="LJG83" s="0"/>
      <c r="LJH83" s="0"/>
      <c r="LJI83" s="0"/>
      <c r="LJJ83" s="0"/>
      <c r="LJK83" s="0"/>
      <c r="LJL83" s="0"/>
      <c r="LJM83" s="0"/>
      <c r="LJN83" s="0"/>
      <c r="LJO83" s="0"/>
      <c r="LJP83" s="0"/>
      <c r="LJQ83" s="0"/>
      <c r="LJR83" s="0"/>
      <c r="LJS83" s="0"/>
      <c r="LJT83" s="0"/>
      <c r="LJU83" s="0"/>
      <c r="LJV83" s="0"/>
      <c r="LJW83" s="0"/>
      <c r="LJX83" s="0"/>
      <c r="LJY83" s="0"/>
      <c r="LJZ83" s="0"/>
      <c r="LKA83" s="0"/>
      <c r="LKB83" s="0"/>
      <c r="LKC83" s="0"/>
      <c r="LKD83" s="0"/>
      <c r="LKE83" s="0"/>
      <c r="LKF83" s="0"/>
      <c r="LKG83" s="0"/>
      <c r="LKH83" s="0"/>
      <c r="LKI83" s="0"/>
      <c r="LKJ83" s="0"/>
      <c r="LKK83" s="0"/>
      <c r="LKL83" s="0"/>
      <c r="LKM83" s="0"/>
      <c r="LKN83" s="0"/>
      <c r="LKO83" s="0"/>
      <c r="LKP83" s="0"/>
      <c r="LKQ83" s="0"/>
      <c r="LKR83" s="0"/>
      <c r="LKS83" s="0"/>
      <c r="LKT83" s="0"/>
      <c r="LKU83" s="0"/>
      <c r="LKV83" s="0"/>
      <c r="LKW83" s="0"/>
      <c r="LKX83" s="0"/>
      <c r="LKY83" s="0"/>
      <c r="LKZ83" s="0"/>
      <c r="LLA83" s="0"/>
      <c r="LLB83" s="0"/>
      <c r="LLC83" s="0"/>
      <c r="LLD83" s="0"/>
      <c r="LLE83" s="0"/>
      <c r="LLF83" s="0"/>
      <c r="LLG83" s="0"/>
      <c r="LLH83" s="0"/>
      <c r="LLI83" s="0"/>
      <c r="LLJ83" s="0"/>
      <c r="LLK83" s="0"/>
      <c r="LLL83" s="0"/>
      <c r="LLM83" s="0"/>
      <c r="LLN83" s="0"/>
      <c r="LLO83" s="0"/>
      <c r="LLP83" s="0"/>
      <c r="LLQ83" s="0"/>
      <c r="LLR83" s="0"/>
      <c r="LLS83" s="0"/>
      <c r="LLT83" s="0"/>
      <c r="LLU83" s="0"/>
      <c r="LLV83" s="0"/>
      <c r="LLW83" s="0"/>
      <c r="LLX83" s="0"/>
      <c r="LLY83" s="0"/>
      <c r="LLZ83" s="0"/>
      <c r="LMA83" s="0"/>
      <c r="LMB83" s="0"/>
      <c r="LMC83" s="0"/>
      <c r="LMD83" s="0"/>
      <c r="LME83" s="0"/>
      <c r="LMF83" s="0"/>
      <c r="LMG83" s="0"/>
      <c r="LMH83" s="0"/>
      <c r="LMI83" s="0"/>
      <c r="LMJ83" s="0"/>
      <c r="LMK83" s="0"/>
      <c r="LML83" s="0"/>
      <c r="LMM83" s="0"/>
      <c r="LMN83" s="0"/>
      <c r="LMO83" s="0"/>
      <c r="LMP83" s="0"/>
      <c r="LMQ83" s="0"/>
      <c r="LMR83" s="0"/>
      <c r="LMS83" s="0"/>
      <c r="LMT83" s="0"/>
      <c r="LMU83" s="0"/>
      <c r="LMV83" s="0"/>
      <c r="LMW83" s="0"/>
      <c r="LMX83" s="0"/>
      <c r="LMY83" s="0"/>
      <c r="LMZ83" s="0"/>
      <c r="LNA83" s="0"/>
      <c r="LNB83" s="0"/>
      <c r="LNC83" s="0"/>
      <c r="LND83" s="0"/>
      <c r="LNE83" s="0"/>
      <c r="LNF83" s="0"/>
      <c r="LNG83" s="0"/>
      <c r="LNH83" s="0"/>
      <c r="LNI83" s="0"/>
      <c r="LNJ83" s="0"/>
      <c r="LNK83" s="0"/>
      <c r="LNL83" s="0"/>
      <c r="LNM83" s="0"/>
      <c r="LNN83" s="0"/>
      <c r="LNO83" s="0"/>
      <c r="LNP83" s="0"/>
      <c r="LNQ83" s="0"/>
      <c r="LNR83" s="0"/>
      <c r="LNS83" s="0"/>
      <c r="LNT83" s="0"/>
      <c r="LNU83" s="0"/>
      <c r="LNV83" s="0"/>
      <c r="LNW83" s="0"/>
      <c r="LNX83" s="0"/>
      <c r="LNY83" s="0"/>
      <c r="LNZ83" s="0"/>
      <c r="LOA83" s="0"/>
      <c r="LOB83" s="0"/>
      <c r="LOC83" s="0"/>
      <c r="LOD83" s="0"/>
      <c r="LOE83" s="0"/>
      <c r="LOF83" s="0"/>
      <c r="LOG83" s="0"/>
      <c r="LOH83" s="0"/>
      <c r="LOI83" s="0"/>
      <c r="LOJ83" s="0"/>
      <c r="LOK83" s="0"/>
      <c r="LOL83" s="0"/>
      <c r="LOM83" s="0"/>
      <c r="LON83" s="0"/>
      <c r="LOO83" s="0"/>
      <c r="LOP83" s="0"/>
      <c r="LOQ83" s="0"/>
      <c r="LOR83" s="0"/>
      <c r="LOS83" s="0"/>
      <c r="LOT83" s="0"/>
      <c r="LOU83" s="0"/>
      <c r="LOV83" s="0"/>
      <c r="LOW83" s="0"/>
      <c r="LOX83" s="0"/>
      <c r="LOY83" s="0"/>
      <c r="LOZ83" s="0"/>
      <c r="LPA83" s="0"/>
      <c r="LPB83" s="0"/>
      <c r="LPC83" s="0"/>
      <c r="LPD83" s="0"/>
      <c r="LPE83" s="0"/>
      <c r="LPF83" s="0"/>
      <c r="LPG83" s="0"/>
      <c r="LPH83" s="0"/>
      <c r="LPI83" s="0"/>
      <c r="LPJ83" s="0"/>
      <c r="LPK83" s="0"/>
      <c r="LPL83" s="0"/>
      <c r="LPM83" s="0"/>
      <c r="LPN83" s="0"/>
      <c r="LPO83" s="0"/>
      <c r="LPP83" s="0"/>
      <c r="LPQ83" s="0"/>
      <c r="LPR83" s="0"/>
      <c r="LPS83" s="0"/>
      <c r="LPT83" s="0"/>
      <c r="LPU83" s="0"/>
      <c r="LPV83" s="0"/>
      <c r="LPW83" s="0"/>
      <c r="LPX83" s="0"/>
      <c r="LPY83" s="0"/>
      <c r="LPZ83" s="0"/>
      <c r="LQA83" s="0"/>
      <c r="LQB83" s="0"/>
      <c r="LQC83" s="0"/>
      <c r="LQD83" s="0"/>
      <c r="LQE83" s="0"/>
      <c r="LQF83" s="0"/>
      <c r="LQG83" s="0"/>
      <c r="LQH83" s="0"/>
      <c r="LQI83" s="0"/>
      <c r="LQJ83" s="0"/>
      <c r="LQK83" s="0"/>
      <c r="LQL83" s="0"/>
      <c r="LQM83" s="0"/>
      <c r="LQN83" s="0"/>
      <c r="LQO83" s="0"/>
      <c r="LQP83" s="0"/>
      <c r="LQQ83" s="0"/>
      <c r="LQR83" s="0"/>
      <c r="LQS83" s="0"/>
      <c r="LQT83" s="0"/>
      <c r="LQU83" s="0"/>
      <c r="LQV83" s="0"/>
      <c r="LQW83" s="0"/>
      <c r="LQX83" s="0"/>
      <c r="LQY83" s="0"/>
      <c r="LQZ83" s="0"/>
      <c r="LRA83" s="0"/>
      <c r="LRB83" s="0"/>
      <c r="LRC83" s="0"/>
      <c r="LRD83" s="0"/>
      <c r="LRE83" s="0"/>
      <c r="LRF83" s="0"/>
      <c r="LRG83" s="0"/>
      <c r="LRH83" s="0"/>
      <c r="LRI83" s="0"/>
      <c r="LRJ83" s="0"/>
      <c r="LRK83" s="0"/>
      <c r="LRL83" s="0"/>
      <c r="LRM83" s="0"/>
      <c r="LRN83" s="0"/>
      <c r="LRO83" s="0"/>
      <c r="LRP83" s="0"/>
      <c r="LRQ83" s="0"/>
      <c r="LRR83" s="0"/>
      <c r="LRS83" s="0"/>
      <c r="LRT83" s="0"/>
      <c r="LRU83" s="0"/>
      <c r="LRV83" s="0"/>
      <c r="LRW83" s="0"/>
      <c r="LRX83" s="0"/>
      <c r="LRY83" s="0"/>
      <c r="LRZ83" s="0"/>
      <c r="LSA83" s="0"/>
      <c r="LSB83" s="0"/>
      <c r="LSC83" s="0"/>
      <c r="LSD83" s="0"/>
      <c r="LSE83" s="0"/>
      <c r="LSF83" s="0"/>
      <c r="LSG83" s="0"/>
      <c r="LSH83" s="0"/>
      <c r="LSI83" s="0"/>
      <c r="LSJ83" s="0"/>
      <c r="LSK83" s="0"/>
      <c r="LSL83" s="0"/>
      <c r="LSM83" s="0"/>
      <c r="LSN83" s="0"/>
      <c r="LSO83" s="0"/>
      <c r="LSP83" s="0"/>
      <c r="LSQ83" s="0"/>
      <c r="LSR83" s="0"/>
      <c r="LSS83" s="0"/>
      <c r="LST83" s="0"/>
      <c r="LSU83" s="0"/>
      <c r="LSV83" s="0"/>
      <c r="LSW83" s="0"/>
      <c r="LSX83" s="0"/>
      <c r="LSY83" s="0"/>
      <c r="LSZ83" s="0"/>
      <c r="LTA83" s="0"/>
      <c r="LTB83" s="0"/>
      <c r="LTC83" s="0"/>
      <c r="LTD83" s="0"/>
      <c r="LTE83" s="0"/>
      <c r="LTF83" s="0"/>
      <c r="LTG83" s="0"/>
      <c r="LTH83" s="0"/>
      <c r="LTI83" s="0"/>
      <c r="LTJ83" s="0"/>
      <c r="LTK83" s="0"/>
      <c r="LTL83" s="0"/>
      <c r="LTM83" s="0"/>
      <c r="LTN83" s="0"/>
      <c r="LTO83" s="0"/>
      <c r="LTP83" s="0"/>
      <c r="LTQ83" s="0"/>
      <c r="LTR83" s="0"/>
      <c r="LTS83" s="0"/>
      <c r="LTT83" s="0"/>
      <c r="LTU83" s="0"/>
      <c r="LTV83" s="0"/>
      <c r="LTW83" s="0"/>
      <c r="LTX83" s="0"/>
      <c r="LTY83" s="0"/>
      <c r="LTZ83" s="0"/>
      <c r="LUA83" s="0"/>
      <c r="LUB83" s="0"/>
      <c r="LUC83" s="0"/>
      <c r="LUD83" s="0"/>
      <c r="LUE83" s="0"/>
      <c r="LUF83" s="0"/>
      <c r="LUG83" s="0"/>
      <c r="LUH83" s="0"/>
      <c r="LUI83" s="0"/>
      <c r="LUJ83" s="0"/>
      <c r="LUK83" s="0"/>
      <c r="LUL83" s="0"/>
      <c r="LUM83" s="0"/>
      <c r="LUN83" s="0"/>
      <c r="LUO83" s="0"/>
      <c r="LUP83" s="0"/>
      <c r="LUQ83" s="0"/>
      <c r="LUR83" s="0"/>
      <c r="LUS83" s="0"/>
      <c r="LUT83" s="0"/>
      <c r="LUU83" s="0"/>
      <c r="LUV83" s="0"/>
      <c r="LUW83" s="0"/>
      <c r="LUX83" s="0"/>
      <c r="LUY83" s="0"/>
      <c r="LUZ83" s="0"/>
      <c r="LVA83" s="0"/>
      <c r="LVB83" s="0"/>
      <c r="LVC83" s="0"/>
      <c r="LVD83" s="0"/>
      <c r="LVE83" s="0"/>
      <c r="LVF83" s="0"/>
      <c r="LVG83" s="0"/>
      <c r="LVH83" s="0"/>
      <c r="LVI83" s="0"/>
      <c r="LVJ83" s="0"/>
      <c r="LVK83" s="0"/>
      <c r="LVL83" s="0"/>
      <c r="LVM83" s="0"/>
      <c r="LVN83" s="0"/>
      <c r="LVO83" s="0"/>
      <c r="LVP83" s="0"/>
      <c r="LVQ83" s="0"/>
      <c r="LVR83" s="0"/>
      <c r="LVS83" s="0"/>
      <c r="LVT83" s="0"/>
      <c r="LVU83" s="0"/>
      <c r="LVV83" s="0"/>
      <c r="LVW83" s="0"/>
      <c r="LVX83" s="0"/>
      <c r="LVY83" s="0"/>
      <c r="LVZ83" s="0"/>
      <c r="LWA83" s="0"/>
      <c r="LWB83" s="0"/>
      <c r="LWC83" s="0"/>
      <c r="LWD83" s="0"/>
      <c r="LWE83" s="0"/>
      <c r="LWF83" s="0"/>
      <c r="LWG83" s="0"/>
      <c r="LWH83" s="0"/>
      <c r="LWI83" s="0"/>
      <c r="LWJ83" s="0"/>
      <c r="LWK83" s="0"/>
      <c r="LWL83" s="0"/>
      <c r="LWM83" s="0"/>
      <c r="LWN83" s="0"/>
      <c r="LWO83" s="0"/>
      <c r="LWP83" s="0"/>
      <c r="LWQ83" s="0"/>
      <c r="LWR83" s="0"/>
      <c r="LWS83" s="0"/>
      <c r="LWT83" s="0"/>
      <c r="LWU83" s="0"/>
      <c r="LWV83" s="0"/>
      <c r="LWW83" s="0"/>
      <c r="LWX83" s="0"/>
      <c r="LWY83" s="0"/>
      <c r="LWZ83" s="0"/>
      <c r="LXA83" s="0"/>
      <c r="LXB83" s="0"/>
      <c r="LXC83" s="0"/>
      <c r="LXD83" s="0"/>
      <c r="LXE83" s="0"/>
      <c r="LXF83" s="0"/>
      <c r="LXG83" s="0"/>
      <c r="LXH83" s="0"/>
      <c r="LXI83" s="0"/>
      <c r="LXJ83" s="0"/>
      <c r="LXK83" s="0"/>
      <c r="LXL83" s="0"/>
      <c r="LXM83" s="0"/>
      <c r="LXN83" s="0"/>
      <c r="LXO83" s="0"/>
      <c r="LXP83" s="0"/>
      <c r="LXQ83" s="0"/>
      <c r="LXR83" s="0"/>
      <c r="LXS83" s="0"/>
      <c r="LXT83" s="0"/>
      <c r="LXU83" s="0"/>
      <c r="LXV83" s="0"/>
      <c r="LXW83" s="0"/>
      <c r="LXX83" s="0"/>
      <c r="LXY83" s="0"/>
      <c r="LXZ83" s="0"/>
      <c r="LYA83" s="0"/>
      <c r="LYB83" s="0"/>
      <c r="LYC83" s="0"/>
      <c r="LYD83" s="0"/>
      <c r="LYE83" s="0"/>
      <c r="LYF83" s="0"/>
      <c r="LYG83" s="0"/>
      <c r="LYH83" s="0"/>
      <c r="LYI83" s="0"/>
      <c r="LYJ83" s="0"/>
      <c r="LYK83" s="0"/>
      <c r="LYL83" s="0"/>
      <c r="LYM83" s="0"/>
      <c r="LYN83" s="0"/>
      <c r="LYO83" s="0"/>
      <c r="LYP83" s="0"/>
      <c r="LYQ83" s="0"/>
      <c r="LYR83" s="0"/>
      <c r="LYS83" s="0"/>
      <c r="LYT83" s="0"/>
      <c r="LYU83" s="0"/>
      <c r="LYV83" s="0"/>
      <c r="LYW83" s="0"/>
      <c r="LYX83" s="0"/>
      <c r="LYY83" s="0"/>
      <c r="LYZ83" s="0"/>
      <c r="LZA83" s="0"/>
      <c r="LZB83" s="0"/>
      <c r="LZC83" s="0"/>
      <c r="LZD83" s="0"/>
      <c r="LZE83" s="0"/>
      <c r="LZF83" s="0"/>
      <c r="LZG83" s="0"/>
      <c r="LZH83" s="0"/>
      <c r="LZI83" s="0"/>
      <c r="LZJ83" s="0"/>
      <c r="LZK83" s="0"/>
      <c r="LZL83" s="0"/>
      <c r="LZM83" s="0"/>
      <c r="LZN83" s="0"/>
      <c r="LZO83" s="0"/>
      <c r="LZP83" s="0"/>
      <c r="LZQ83" s="0"/>
      <c r="LZR83" s="0"/>
      <c r="LZS83" s="0"/>
      <c r="LZT83" s="0"/>
      <c r="LZU83" s="0"/>
      <c r="LZV83" s="0"/>
      <c r="LZW83" s="0"/>
      <c r="LZX83" s="0"/>
      <c r="LZY83" s="0"/>
      <c r="LZZ83" s="0"/>
      <c r="MAA83" s="0"/>
      <c r="MAB83" s="0"/>
      <c r="MAC83" s="0"/>
      <c r="MAD83" s="0"/>
      <c r="MAE83" s="0"/>
      <c r="MAF83" s="0"/>
      <c r="MAG83" s="0"/>
      <c r="MAH83" s="0"/>
      <c r="MAI83" s="0"/>
      <c r="MAJ83" s="0"/>
      <c r="MAK83" s="0"/>
      <c r="MAL83" s="0"/>
      <c r="MAM83" s="0"/>
      <c r="MAN83" s="0"/>
      <c r="MAO83" s="0"/>
      <c r="MAP83" s="0"/>
      <c r="MAQ83" s="0"/>
      <c r="MAR83" s="0"/>
      <c r="MAS83" s="0"/>
      <c r="MAT83" s="0"/>
      <c r="MAU83" s="0"/>
      <c r="MAV83" s="0"/>
      <c r="MAW83" s="0"/>
      <c r="MAX83" s="0"/>
      <c r="MAY83" s="0"/>
      <c r="MAZ83" s="0"/>
      <c r="MBA83" s="0"/>
      <c r="MBB83" s="0"/>
      <c r="MBC83" s="0"/>
      <c r="MBD83" s="0"/>
      <c r="MBE83" s="0"/>
      <c r="MBF83" s="0"/>
      <c r="MBG83" s="0"/>
      <c r="MBH83" s="0"/>
      <c r="MBI83" s="0"/>
      <c r="MBJ83" s="0"/>
      <c r="MBK83" s="0"/>
      <c r="MBL83" s="0"/>
      <c r="MBM83" s="0"/>
      <c r="MBN83" s="0"/>
      <c r="MBO83" s="0"/>
      <c r="MBP83" s="0"/>
      <c r="MBQ83" s="0"/>
      <c r="MBR83" s="0"/>
      <c r="MBS83" s="0"/>
      <c r="MBT83" s="0"/>
      <c r="MBU83" s="0"/>
      <c r="MBV83" s="0"/>
      <c r="MBW83" s="0"/>
      <c r="MBX83" s="0"/>
      <c r="MBY83" s="0"/>
      <c r="MBZ83" s="0"/>
      <c r="MCA83" s="0"/>
      <c r="MCB83" s="0"/>
      <c r="MCC83" s="0"/>
      <c r="MCD83" s="0"/>
      <c r="MCE83" s="0"/>
      <c r="MCF83" s="0"/>
      <c r="MCG83" s="0"/>
      <c r="MCH83" s="0"/>
      <c r="MCI83" s="0"/>
      <c r="MCJ83" s="0"/>
      <c r="MCK83" s="0"/>
      <c r="MCL83" s="0"/>
      <c r="MCM83" s="0"/>
      <c r="MCN83" s="0"/>
      <c r="MCO83" s="0"/>
      <c r="MCP83" s="0"/>
      <c r="MCQ83" s="0"/>
      <c r="MCR83" s="0"/>
      <c r="MCS83" s="0"/>
      <c r="MCT83" s="0"/>
      <c r="MCU83" s="0"/>
      <c r="MCV83" s="0"/>
      <c r="MCW83" s="0"/>
      <c r="MCX83" s="0"/>
      <c r="MCY83" s="0"/>
      <c r="MCZ83" s="0"/>
      <c r="MDA83" s="0"/>
      <c r="MDB83" s="0"/>
      <c r="MDC83" s="0"/>
      <c r="MDD83" s="0"/>
      <c r="MDE83" s="0"/>
      <c r="MDF83" s="0"/>
      <c r="MDG83" s="0"/>
      <c r="MDH83" s="0"/>
      <c r="MDI83" s="0"/>
      <c r="MDJ83" s="0"/>
      <c r="MDK83" s="0"/>
      <c r="MDL83" s="0"/>
      <c r="MDM83" s="0"/>
      <c r="MDN83" s="0"/>
      <c r="MDO83" s="0"/>
      <c r="MDP83" s="0"/>
      <c r="MDQ83" s="0"/>
      <c r="MDR83" s="0"/>
      <c r="MDS83" s="0"/>
      <c r="MDT83" s="0"/>
      <c r="MDU83" s="0"/>
      <c r="MDV83" s="0"/>
      <c r="MDW83" s="0"/>
      <c r="MDX83" s="0"/>
      <c r="MDY83" s="0"/>
      <c r="MDZ83" s="0"/>
      <c r="MEA83" s="0"/>
      <c r="MEB83" s="0"/>
      <c r="MEC83" s="0"/>
      <c r="MED83" s="0"/>
      <c r="MEE83" s="0"/>
      <c r="MEF83" s="0"/>
      <c r="MEG83" s="0"/>
      <c r="MEH83" s="0"/>
      <c r="MEI83" s="0"/>
      <c r="MEJ83" s="0"/>
      <c r="MEK83" s="0"/>
      <c r="MEL83" s="0"/>
      <c r="MEM83" s="0"/>
      <c r="MEN83" s="0"/>
      <c r="MEO83" s="0"/>
      <c r="MEP83" s="0"/>
      <c r="MEQ83" s="0"/>
      <c r="MER83" s="0"/>
      <c r="MES83" s="0"/>
      <c r="MET83" s="0"/>
      <c r="MEU83" s="0"/>
      <c r="MEV83" s="0"/>
      <c r="MEW83" s="0"/>
      <c r="MEX83" s="0"/>
      <c r="MEY83" s="0"/>
      <c r="MEZ83" s="0"/>
      <c r="MFA83" s="0"/>
      <c r="MFB83" s="0"/>
      <c r="MFC83" s="0"/>
      <c r="MFD83" s="0"/>
      <c r="MFE83" s="0"/>
      <c r="MFF83" s="0"/>
      <c r="MFG83" s="0"/>
      <c r="MFH83" s="0"/>
      <c r="MFI83" s="0"/>
      <c r="MFJ83" s="0"/>
      <c r="MFK83" s="0"/>
      <c r="MFL83" s="0"/>
      <c r="MFM83" s="0"/>
      <c r="MFN83" s="0"/>
      <c r="MFO83" s="0"/>
      <c r="MFP83" s="0"/>
      <c r="MFQ83" s="0"/>
      <c r="MFR83" s="0"/>
      <c r="MFS83" s="0"/>
      <c r="MFT83" s="0"/>
      <c r="MFU83" s="0"/>
      <c r="MFV83" s="0"/>
      <c r="MFW83" s="0"/>
      <c r="MFX83" s="0"/>
      <c r="MFY83" s="0"/>
      <c r="MFZ83" s="0"/>
      <c r="MGA83" s="0"/>
      <c r="MGB83" s="0"/>
      <c r="MGC83" s="0"/>
      <c r="MGD83" s="0"/>
      <c r="MGE83" s="0"/>
      <c r="MGF83" s="0"/>
      <c r="MGG83" s="0"/>
      <c r="MGH83" s="0"/>
      <c r="MGI83" s="0"/>
      <c r="MGJ83" s="0"/>
      <c r="MGK83" s="0"/>
      <c r="MGL83" s="0"/>
      <c r="MGM83" s="0"/>
      <c r="MGN83" s="0"/>
      <c r="MGO83" s="0"/>
      <c r="MGP83" s="0"/>
      <c r="MGQ83" s="0"/>
      <c r="MGR83" s="0"/>
      <c r="MGS83" s="0"/>
      <c r="MGT83" s="0"/>
      <c r="MGU83" s="0"/>
      <c r="MGV83" s="0"/>
      <c r="MGW83" s="0"/>
      <c r="MGX83" s="0"/>
      <c r="MGY83" s="0"/>
      <c r="MGZ83" s="0"/>
      <c r="MHA83" s="0"/>
      <c r="MHB83" s="0"/>
      <c r="MHC83" s="0"/>
      <c r="MHD83" s="0"/>
      <c r="MHE83" s="0"/>
      <c r="MHF83" s="0"/>
      <c r="MHG83" s="0"/>
      <c r="MHH83" s="0"/>
      <c r="MHI83" s="0"/>
      <c r="MHJ83" s="0"/>
      <c r="MHK83" s="0"/>
      <c r="MHL83" s="0"/>
      <c r="MHM83" s="0"/>
      <c r="MHN83" s="0"/>
      <c r="MHO83" s="0"/>
      <c r="MHP83" s="0"/>
      <c r="MHQ83" s="0"/>
      <c r="MHR83" s="0"/>
      <c r="MHS83" s="0"/>
      <c r="MHT83" s="0"/>
      <c r="MHU83" s="0"/>
      <c r="MHV83" s="0"/>
      <c r="MHW83" s="0"/>
      <c r="MHX83" s="0"/>
      <c r="MHY83" s="0"/>
      <c r="MHZ83" s="0"/>
      <c r="MIA83" s="0"/>
      <c r="MIB83" s="0"/>
      <c r="MIC83" s="0"/>
      <c r="MID83" s="0"/>
      <c r="MIE83" s="0"/>
      <c r="MIF83" s="0"/>
      <c r="MIG83" s="0"/>
      <c r="MIH83" s="0"/>
      <c r="MII83" s="0"/>
      <c r="MIJ83" s="0"/>
      <c r="MIK83" s="0"/>
      <c r="MIL83" s="0"/>
      <c r="MIM83" s="0"/>
      <c r="MIN83" s="0"/>
      <c r="MIO83" s="0"/>
      <c r="MIP83" s="0"/>
      <c r="MIQ83" s="0"/>
      <c r="MIR83" s="0"/>
      <c r="MIS83" s="0"/>
      <c r="MIT83" s="0"/>
      <c r="MIU83" s="0"/>
      <c r="MIV83" s="0"/>
      <c r="MIW83" s="0"/>
      <c r="MIX83" s="0"/>
      <c r="MIY83" s="0"/>
      <c r="MIZ83" s="0"/>
      <c r="MJA83" s="0"/>
      <c r="MJB83" s="0"/>
      <c r="MJC83" s="0"/>
      <c r="MJD83" s="0"/>
      <c r="MJE83" s="0"/>
      <c r="MJF83" s="0"/>
      <c r="MJG83" s="0"/>
      <c r="MJH83" s="0"/>
      <c r="MJI83" s="0"/>
      <c r="MJJ83" s="0"/>
      <c r="MJK83" s="0"/>
      <c r="MJL83" s="0"/>
      <c r="MJM83" s="0"/>
      <c r="MJN83" s="0"/>
      <c r="MJO83" s="0"/>
      <c r="MJP83" s="0"/>
      <c r="MJQ83" s="0"/>
      <c r="MJR83" s="0"/>
      <c r="MJS83" s="0"/>
      <c r="MJT83" s="0"/>
      <c r="MJU83" s="0"/>
      <c r="MJV83" s="0"/>
      <c r="MJW83" s="0"/>
      <c r="MJX83" s="0"/>
      <c r="MJY83" s="0"/>
      <c r="MJZ83" s="0"/>
      <c r="MKA83" s="0"/>
      <c r="MKB83" s="0"/>
      <c r="MKC83" s="0"/>
      <c r="MKD83" s="0"/>
      <c r="MKE83" s="0"/>
      <c r="MKF83" s="0"/>
      <c r="MKG83" s="0"/>
      <c r="MKH83" s="0"/>
      <c r="MKI83" s="0"/>
      <c r="MKJ83" s="0"/>
      <c r="MKK83" s="0"/>
      <c r="MKL83" s="0"/>
      <c r="MKM83" s="0"/>
      <c r="MKN83" s="0"/>
      <c r="MKO83" s="0"/>
      <c r="MKP83" s="0"/>
      <c r="MKQ83" s="0"/>
      <c r="MKR83" s="0"/>
      <c r="MKS83" s="0"/>
      <c r="MKT83" s="0"/>
      <c r="MKU83" s="0"/>
      <c r="MKV83" s="0"/>
      <c r="MKW83" s="0"/>
      <c r="MKX83" s="0"/>
      <c r="MKY83" s="0"/>
      <c r="MKZ83" s="0"/>
      <c r="MLA83" s="0"/>
      <c r="MLB83" s="0"/>
      <c r="MLC83" s="0"/>
      <c r="MLD83" s="0"/>
      <c r="MLE83" s="0"/>
      <c r="MLF83" s="0"/>
      <c r="MLG83" s="0"/>
      <c r="MLH83" s="0"/>
      <c r="MLI83" s="0"/>
      <c r="MLJ83" s="0"/>
      <c r="MLK83" s="0"/>
      <c r="MLL83" s="0"/>
      <c r="MLM83" s="0"/>
      <c r="MLN83" s="0"/>
      <c r="MLO83" s="0"/>
      <c r="MLP83" s="0"/>
      <c r="MLQ83" s="0"/>
      <c r="MLR83" s="0"/>
      <c r="MLS83" s="0"/>
      <c r="MLT83" s="0"/>
      <c r="MLU83" s="0"/>
      <c r="MLV83" s="0"/>
      <c r="MLW83" s="0"/>
      <c r="MLX83" s="0"/>
      <c r="MLY83" s="0"/>
      <c r="MLZ83" s="0"/>
      <c r="MMA83" s="0"/>
      <c r="MMB83" s="0"/>
      <c r="MMC83" s="0"/>
      <c r="MMD83" s="0"/>
      <c r="MME83" s="0"/>
      <c r="MMF83" s="0"/>
      <c r="MMG83" s="0"/>
      <c r="MMH83" s="0"/>
      <c r="MMI83" s="0"/>
      <c r="MMJ83" s="0"/>
      <c r="MMK83" s="0"/>
      <c r="MML83" s="0"/>
      <c r="MMM83" s="0"/>
      <c r="MMN83" s="0"/>
      <c r="MMO83" s="0"/>
      <c r="MMP83" s="0"/>
      <c r="MMQ83" s="0"/>
      <c r="MMR83" s="0"/>
      <c r="MMS83" s="0"/>
      <c r="MMT83" s="0"/>
      <c r="MMU83" s="0"/>
      <c r="MMV83" s="0"/>
      <c r="MMW83" s="0"/>
      <c r="MMX83" s="0"/>
      <c r="MMY83" s="0"/>
      <c r="MMZ83" s="0"/>
      <c r="MNA83" s="0"/>
      <c r="MNB83" s="0"/>
      <c r="MNC83" s="0"/>
      <c r="MND83" s="0"/>
      <c r="MNE83" s="0"/>
      <c r="MNF83" s="0"/>
      <c r="MNG83" s="0"/>
      <c r="MNH83" s="0"/>
      <c r="MNI83" s="0"/>
      <c r="MNJ83" s="0"/>
      <c r="MNK83" s="0"/>
      <c r="MNL83" s="0"/>
      <c r="MNM83" s="0"/>
      <c r="MNN83" s="0"/>
      <c r="MNO83" s="0"/>
      <c r="MNP83" s="0"/>
      <c r="MNQ83" s="0"/>
      <c r="MNR83" s="0"/>
      <c r="MNS83" s="0"/>
      <c r="MNT83" s="0"/>
      <c r="MNU83" s="0"/>
      <c r="MNV83" s="0"/>
      <c r="MNW83" s="0"/>
      <c r="MNX83" s="0"/>
      <c r="MNY83" s="0"/>
      <c r="MNZ83" s="0"/>
      <c r="MOA83" s="0"/>
      <c r="MOB83" s="0"/>
      <c r="MOC83" s="0"/>
      <c r="MOD83" s="0"/>
      <c r="MOE83" s="0"/>
      <c r="MOF83" s="0"/>
      <c r="MOG83" s="0"/>
      <c r="MOH83" s="0"/>
      <c r="MOI83" s="0"/>
      <c r="MOJ83" s="0"/>
      <c r="MOK83" s="0"/>
      <c r="MOL83" s="0"/>
      <c r="MOM83" s="0"/>
      <c r="MON83" s="0"/>
      <c r="MOO83" s="0"/>
      <c r="MOP83" s="0"/>
      <c r="MOQ83" s="0"/>
      <c r="MOR83" s="0"/>
      <c r="MOS83" s="0"/>
      <c r="MOT83" s="0"/>
      <c r="MOU83" s="0"/>
      <c r="MOV83" s="0"/>
      <c r="MOW83" s="0"/>
      <c r="MOX83" s="0"/>
      <c r="MOY83" s="0"/>
      <c r="MOZ83" s="0"/>
      <c r="MPA83" s="0"/>
      <c r="MPB83" s="0"/>
      <c r="MPC83" s="0"/>
      <c r="MPD83" s="0"/>
      <c r="MPE83" s="0"/>
      <c r="MPF83" s="0"/>
      <c r="MPG83" s="0"/>
      <c r="MPH83" s="0"/>
      <c r="MPI83" s="0"/>
      <c r="MPJ83" s="0"/>
      <c r="MPK83" s="0"/>
      <c r="MPL83" s="0"/>
      <c r="MPM83" s="0"/>
      <c r="MPN83" s="0"/>
      <c r="MPO83" s="0"/>
      <c r="MPP83" s="0"/>
      <c r="MPQ83" s="0"/>
      <c r="MPR83" s="0"/>
      <c r="MPS83" s="0"/>
      <c r="MPT83" s="0"/>
      <c r="MPU83" s="0"/>
      <c r="MPV83" s="0"/>
      <c r="MPW83" s="0"/>
      <c r="MPX83" s="0"/>
      <c r="MPY83" s="0"/>
      <c r="MPZ83" s="0"/>
      <c r="MQA83" s="0"/>
      <c r="MQB83" s="0"/>
      <c r="MQC83" s="0"/>
      <c r="MQD83" s="0"/>
      <c r="MQE83" s="0"/>
      <c r="MQF83" s="0"/>
      <c r="MQG83" s="0"/>
      <c r="MQH83" s="0"/>
      <c r="MQI83" s="0"/>
      <c r="MQJ83" s="0"/>
      <c r="MQK83" s="0"/>
      <c r="MQL83" s="0"/>
      <c r="MQM83" s="0"/>
      <c r="MQN83" s="0"/>
      <c r="MQO83" s="0"/>
      <c r="MQP83" s="0"/>
      <c r="MQQ83" s="0"/>
      <c r="MQR83" s="0"/>
      <c r="MQS83" s="0"/>
      <c r="MQT83" s="0"/>
      <c r="MQU83" s="0"/>
      <c r="MQV83" s="0"/>
      <c r="MQW83" s="0"/>
      <c r="MQX83" s="0"/>
      <c r="MQY83" s="0"/>
      <c r="MQZ83" s="0"/>
      <c r="MRA83" s="0"/>
      <c r="MRB83" s="0"/>
      <c r="MRC83" s="0"/>
      <c r="MRD83" s="0"/>
      <c r="MRE83" s="0"/>
      <c r="MRF83" s="0"/>
      <c r="MRG83" s="0"/>
      <c r="MRH83" s="0"/>
      <c r="MRI83" s="0"/>
      <c r="MRJ83" s="0"/>
      <c r="MRK83" s="0"/>
      <c r="MRL83" s="0"/>
      <c r="MRM83" s="0"/>
      <c r="MRN83" s="0"/>
      <c r="MRO83" s="0"/>
      <c r="MRP83" s="0"/>
      <c r="MRQ83" s="0"/>
      <c r="MRR83" s="0"/>
      <c r="MRS83" s="0"/>
      <c r="MRT83" s="0"/>
      <c r="MRU83" s="0"/>
      <c r="MRV83" s="0"/>
      <c r="MRW83" s="0"/>
      <c r="MRX83" s="0"/>
      <c r="MRY83" s="0"/>
      <c r="MRZ83" s="0"/>
      <c r="MSA83" s="0"/>
      <c r="MSB83" s="0"/>
      <c r="MSC83" s="0"/>
      <c r="MSD83" s="0"/>
      <c r="MSE83" s="0"/>
      <c r="MSF83" s="0"/>
      <c r="MSG83" s="0"/>
      <c r="MSH83" s="0"/>
      <c r="MSI83" s="0"/>
      <c r="MSJ83" s="0"/>
      <c r="MSK83" s="0"/>
      <c r="MSL83" s="0"/>
      <c r="MSM83" s="0"/>
      <c r="MSN83" s="0"/>
      <c r="MSO83" s="0"/>
      <c r="MSP83" s="0"/>
      <c r="MSQ83" s="0"/>
      <c r="MSR83" s="0"/>
      <c r="MSS83" s="0"/>
      <c r="MST83" s="0"/>
      <c r="MSU83" s="0"/>
      <c r="MSV83" s="0"/>
      <c r="MSW83" s="0"/>
      <c r="MSX83" s="0"/>
      <c r="MSY83" s="0"/>
      <c r="MSZ83" s="0"/>
      <c r="MTA83" s="0"/>
      <c r="MTB83" s="0"/>
      <c r="MTC83" s="0"/>
      <c r="MTD83" s="0"/>
      <c r="MTE83" s="0"/>
      <c r="MTF83" s="0"/>
      <c r="MTG83" s="0"/>
      <c r="MTH83" s="0"/>
      <c r="MTI83" s="0"/>
      <c r="MTJ83" s="0"/>
      <c r="MTK83" s="0"/>
      <c r="MTL83" s="0"/>
      <c r="MTM83" s="0"/>
      <c r="MTN83" s="0"/>
      <c r="MTO83" s="0"/>
      <c r="MTP83" s="0"/>
      <c r="MTQ83" s="0"/>
      <c r="MTR83" s="0"/>
      <c r="MTS83" s="0"/>
      <c r="MTT83" s="0"/>
      <c r="MTU83" s="0"/>
      <c r="MTV83" s="0"/>
      <c r="MTW83" s="0"/>
      <c r="MTX83" s="0"/>
      <c r="MTY83" s="0"/>
      <c r="MTZ83" s="0"/>
      <c r="MUA83" s="0"/>
      <c r="MUB83" s="0"/>
      <c r="MUC83" s="0"/>
      <c r="MUD83" s="0"/>
      <c r="MUE83" s="0"/>
      <c r="MUF83" s="0"/>
      <c r="MUG83" s="0"/>
      <c r="MUH83" s="0"/>
      <c r="MUI83" s="0"/>
      <c r="MUJ83" s="0"/>
      <c r="MUK83" s="0"/>
      <c r="MUL83" s="0"/>
      <c r="MUM83" s="0"/>
      <c r="MUN83" s="0"/>
      <c r="MUO83" s="0"/>
      <c r="MUP83" s="0"/>
      <c r="MUQ83" s="0"/>
      <c r="MUR83" s="0"/>
      <c r="MUS83" s="0"/>
      <c r="MUT83" s="0"/>
      <c r="MUU83" s="0"/>
      <c r="MUV83" s="0"/>
      <c r="MUW83" s="0"/>
      <c r="MUX83" s="0"/>
      <c r="MUY83" s="0"/>
      <c r="MUZ83" s="0"/>
      <c r="MVA83" s="0"/>
      <c r="MVB83" s="0"/>
      <c r="MVC83" s="0"/>
      <c r="MVD83" s="0"/>
      <c r="MVE83" s="0"/>
      <c r="MVF83" s="0"/>
      <c r="MVG83" s="0"/>
      <c r="MVH83" s="0"/>
      <c r="MVI83" s="0"/>
      <c r="MVJ83" s="0"/>
      <c r="MVK83" s="0"/>
      <c r="MVL83" s="0"/>
      <c r="MVM83" s="0"/>
      <c r="MVN83" s="0"/>
      <c r="MVO83" s="0"/>
      <c r="MVP83" s="0"/>
      <c r="MVQ83" s="0"/>
      <c r="MVR83" s="0"/>
      <c r="MVS83" s="0"/>
      <c r="MVT83" s="0"/>
      <c r="MVU83" s="0"/>
      <c r="MVV83" s="0"/>
      <c r="MVW83" s="0"/>
      <c r="MVX83" s="0"/>
      <c r="MVY83" s="0"/>
      <c r="MVZ83" s="0"/>
      <c r="MWA83" s="0"/>
      <c r="MWB83" s="0"/>
      <c r="MWC83" s="0"/>
      <c r="MWD83" s="0"/>
      <c r="MWE83" s="0"/>
      <c r="MWF83" s="0"/>
      <c r="MWG83" s="0"/>
      <c r="MWH83" s="0"/>
      <c r="MWI83" s="0"/>
      <c r="MWJ83" s="0"/>
      <c r="MWK83" s="0"/>
      <c r="MWL83" s="0"/>
      <c r="MWM83" s="0"/>
      <c r="MWN83" s="0"/>
      <c r="MWO83" s="0"/>
      <c r="MWP83" s="0"/>
      <c r="MWQ83" s="0"/>
      <c r="MWR83" s="0"/>
      <c r="MWS83" s="0"/>
      <c r="MWT83" s="0"/>
      <c r="MWU83" s="0"/>
      <c r="MWV83" s="0"/>
      <c r="MWW83" s="0"/>
      <c r="MWX83" s="0"/>
      <c r="MWY83" s="0"/>
      <c r="MWZ83" s="0"/>
      <c r="MXA83" s="0"/>
      <c r="MXB83" s="0"/>
      <c r="MXC83" s="0"/>
      <c r="MXD83" s="0"/>
      <c r="MXE83" s="0"/>
      <c r="MXF83" s="0"/>
      <c r="MXG83" s="0"/>
      <c r="MXH83" s="0"/>
      <c r="MXI83" s="0"/>
      <c r="MXJ83" s="0"/>
      <c r="MXK83" s="0"/>
      <c r="MXL83" s="0"/>
      <c r="MXM83" s="0"/>
      <c r="MXN83" s="0"/>
      <c r="MXO83" s="0"/>
      <c r="MXP83" s="0"/>
      <c r="MXQ83" s="0"/>
      <c r="MXR83" s="0"/>
      <c r="MXS83" s="0"/>
      <c r="MXT83" s="0"/>
      <c r="MXU83" s="0"/>
      <c r="MXV83" s="0"/>
      <c r="MXW83" s="0"/>
      <c r="MXX83" s="0"/>
      <c r="MXY83" s="0"/>
      <c r="MXZ83" s="0"/>
      <c r="MYA83" s="0"/>
      <c r="MYB83" s="0"/>
      <c r="MYC83" s="0"/>
      <c r="MYD83" s="0"/>
      <c r="MYE83" s="0"/>
      <c r="MYF83" s="0"/>
      <c r="MYG83" s="0"/>
      <c r="MYH83" s="0"/>
      <c r="MYI83" s="0"/>
      <c r="MYJ83" s="0"/>
      <c r="MYK83" s="0"/>
      <c r="MYL83" s="0"/>
      <c r="MYM83" s="0"/>
      <c r="MYN83" s="0"/>
      <c r="MYO83" s="0"/>
      <c r="MYP83" s="0"/>
      <c r="MYQ83" s="0"/>
      <c r="MYR83" s="0"/>
      <c r="MYS83" s="0"/>
      <c r="MYT83" s="0"/>
      <c r="MYU83" s="0"/>
      <c r="MYV83" s="0"/>
      <c r="MYW83" s="0"/>
      <c r="MYX83" s="0"/>
      <c r="MYY83" s="0"/>
      <c r="MYZ83" s="0"/>
      <c r="MZA83" s="0"/>
      <c r="MZB83" s="0"/>
      <c r="MZC83" s="0"/>
      <c r="MZD83" s="0"/>
      <c r="MZE83" s="0"/>
      <c r="MZF83" s="0"/>
      <c r="MZG83" s="0"/>
      <c r="MZH83" s="0"/>
      <c r="MZI83" s="0"/>
      <c r="MZJ83" s="0"/>
      <c r="MZK83" s="0"/>
      <c r="MZL83" s="0"/>
      <c r="MZM83" s="0"/>
      <c r="MZN83" s="0"/>
      <c r="MZO83" s="0"/>
      <c r="MZP83" s="0"/>
      <c r="MZQ83" s="0"/>
      <c r="MZR83" s="0"/>
      <c r="MZS83" s="0"/>
      <c r="MZT83" s="0"/>
      <c r="MZU83" s="0"/>
      <c r="MZV83" s="0"/>
      <c r="MZW83" s="0"/>
      <c r="MZX83" s="0"/>
      <c r="MZY83" s="0"/>
      <c r="MZZ83" s="0"/>
      <c r="NAA83" s="0"/>
      <c r="NAB83" s="0"/>
      <c r="NAC83" s="0"/>
      <c r="NAD83" s="0"/>
      <c r="NAE83" s="0"/>
      <c r="NAF83" s="0"/>
      <c r="NAG83" s="0"/>
      <c r="NAH83" s="0"/>
      <c r="NAI83" s="0"/>
      <c r="NAJ83" s="0"/>
      <c r="NAK83" s="0"/>
      <c r="NAL83" s="0"/>
      <c r="NAM83" s="0"/>
      <c r="NAN83" s="0"/>
      <c r="NAO83" s="0"/>
      <c r="NAP83" s="0"/>
      <c r="NAQ83" s="0"/>
      <c r="NAR83" s="0"/>
      <c r="NAS83" s="0"/>
      <c r="NAT83" s="0"/>
      <c r="NAU83" s="0"/>
      <c r="NAV83" s="0"/>
      <c r="NAW83" s="0"/>
      <c r="NAX83" s="0"/>
      <c r="NAY83" s="0"/>
      <c r="NAZ83" s="0"/>
      <c r="NBA83" s="0"/>
      <c r="NBB83" s="0"/>
      <c r="NBC83" s="0"/>
      <c r="NBD83" s="0"/>
      <c r="NBE83" s="0"/>
      <c r="NBF83" s="0"/>
      <c r="NBG83" s="0"/>
      <c r="NBH83" s="0"/>
      <c r="NBI83" s="0"/>
      <c r="NBJ83" s="0"/>
      <c r="NBK83" s="0"/>
      <c r="NBL83" s="0"/>
      <c r="NBM83" s="0"/>
      <c r="NBN83" s="0"/>
      <c r="NBO83" s="0"/>
      <c r="NBP83" s="0"/>
      <c r="NBQ83" s="0"/>
      <c r="NBR83" s="0"/>
      <c r="NBS83" s="0"/>
      <c r="NBT83" s="0"/>
      <c r="NBU83" s="0"/>
      <c r="NBV83" s="0"/>
      <c r="NBW83" s="0"/>
      <c r="NBX83" s="0"/>
      <c r="NBY83" s="0"/>
      <c r="NBZ83" s="0"/>
      <c r="NCA83" s="0"/>
      <c r="NCB83" s="0"/>
      <c r="NCC83" s="0"/>
      <c r="NCD83" s="0"/>
      <c r="NCE83" s="0"/>
      <c r="NCF83" s="0"/>
      <c r="NCG83" s="0"/>
      <c r="NCH83" s="0"/>
      <c r="NCI83" s="0"/>
      <c r="NCJ83" s="0"/>
      <c r="NCK83" s="0"/>
      <c r="NCL83" s="0"/>
      <c r="NCM83" s="0"/>
      <c r="NCN83" s="0"/>
      <c r="NCO83" s="0"/>
      <c r="NCP83" s="0"/>
      <c r="NCQ83" s="0"/>
      <c r="NCR83" s="0"/>
      <c r="NCS83" s="0"/>
      <c r="NCT83" s="0"/>
      <c r="NCU83" s="0"/>
      <c r="NCV83" s="0"/>
      <c r="NCW83" s="0"/>
      <c r="NCX83" s="0"/>
      <c r="NCY83" s="0"/>
      <c r="NCZ83" s="0"/>
      <c r="NDA83" s="0"/>
      <c r="NDB83" s="0"/>
      <c r="NDC83" s="0"/>
      <c r="NDD83" s="0"/>
      <c r="NDE83" s="0"/>
      <c r="NDF83" s="0"/>
      <c r="NDG83" s="0"/>
      <c r="NDH83" s="0"/>
      <c r="NDI83" s="0"/>
      <c r="NDJ83" s="0"/>
      <c r="NDK83" s="0"/>
      <c r="NDL83" s="0"/>
      <c r="NDM83" s="0"/>
      <c r="NDN83" s="0"/>
      <c r="NDO83" s="0"/>
      <c r="NDP83" s="0"/>
      <c r="NDQ83" s="0"/>
      <c r="NDR83" s="0"/>
      <c r="NDS83" s="0"/>
      <c r="NDT83" s="0"/>
      <c r="NDU83" s="0"/>
      <c r="NDV83" s="0"/>
      <c r="NDW83" s="0"/>
      <c r="NDX83" s="0"/>
      <c r="NDY83" s="0"/>
      <c r="NDZ83" s="0"/>
      <c r="NEA83" s="0"/>
      <c r="NEB83" s="0"/>
      <c r="NEC83" s="0"/>
      <c r="NED83" s="0"/>
      <c r="NEE83" s="0"/>
      <c r="NEF83" s="0"/>
      <c r="NEG83" s="0"/>
      <c r="NEH83" s="0"/>
      <c r="NEI83" s="0"/>
      <c r="NEJ83" s="0"/>
      <c r="NEK83" s="0"/>
      <c r="NEL83" s="0"/>
      <c r="NEM83" s="0"/>
      <c r="NEN83" s="0"/>
      <c r="NEO83" s="0"/>
      <c r="NEP83" s="0"/>
      <c r="NEQ83" s="0"/>
      <c r="NER83" s="0"/>
      <c r="NES83" s="0"/>
      <c r="NET83" s="0"/>
      <c r="NEU83" s="0"/>
      <c r="NEV83" s="0"/>
      <c r="NEW83" s="0"/>
      <c r="NEX83" s="0"/>
      <c r="NEY83" s="0"/>
      <c r="NEZ83" s="0"/>
      <c r="NFA83" s="0"/>
      <c r="NFB83" s="0"/>
      <c r="NFC83" s="0"/>
      <c r="NFD83" s="0"/>
      <c r="NFE83" s="0"/>
      <c r="NFF83" s="0"/>
      <c r="NFG83" s="0"/>
      <c r="NFH83" s="0"/>
      <c r="NFI83" s="0"/>
      <c r="NFJ83" s="0"/>
      <c r="NFK83" s="0"/>
      <c r="NFL83" s="0"/>
      <c r="NFM83" s="0"/>
      <c r="NFN83" s="0"/>
      <c r="NFO83" s="0"/>
      <c r="NFP83" s="0"/>
      <c r="NFQ83" s="0"/>
      <c r="NFR83" s="0"/>
      <c r="NFS83" s="0"/>
      <c r="NFT83" s="0"/>
      <c r="NFU83" s="0"/>
      <c r="NFV83" s="0"/>
      <c r="NFW83" s="0"/>
      <c r="NFX83" s="0"/>
      <c r="NFY83" s="0"/>
      <c r="NFZ83" s="0"/>
      <c r="NGA83" s="0"/>
      <c r="NGB83" s="0"/>
      <c r="NGC83" s="0"/>
      <c r="NGD83" s="0"/>
      <c r="NGE83" s="0"/>
      <c r="NGF83" s="0"/>
      <c r="NGG83" s="0"/>
      <c r="NGH83" s="0"/>
      <c r="NGI83" s="0"/>
      <c r="NGJ83" s="0"/>
      <c r="NGK83" s="0"/>
      <c r="NGL83" s="0"/>
      <c r="NGM83" s="0"/>
      <c r="NGN83" s="0"/>
      <c r="NGO83" s="0"/>
      <c r="NGP83" s="0"/>
      <c r="NGQ83" s="0"/>
      <c r="NGR83" s="0"/>
      <c r="NGS83" s="0"/>
      <c r="NGT83" s="0"/>
      <c r="NGU83" s="0"/>
      <c r="NGV83" s="0"/>
      <c r="NGW83" s="0"/>
      <c r="NGX83" s="0"/>
      <c r="NGY83" s="0"/>
      <c r="NGZ83" s="0"/>
      <c r="NHA83" s="0"/>
      <c r="NHB83" s="0"/>
      <c r="NHC83" s="0"/>
      <c r="NHD83" s="0"/>
      <c r="NHE83" s="0"/>
      <c r="NHF83" s="0"/>
      <c r="NHG83" s="0"/>
      <c r="NHH83" s="0"/>
      <c r="NHI83" s="0"/>
      <c r="NHJ83" s="0"/>
      <c r="NHK83" s="0"/>
      <c r="NHL83" s="0"/>
      <c r="NHM83" s="0"/>
      <c r="NHN83" s="0"/>
      <c r="NHO83" s="0"/>
      <c r="NHP83" s="0"/>
      <c r="NHQ83" s="0"/>
      <c r="NHR83" s="0"/>
      <c r="NHS83" s="0"/>
      <c r="NHT83" s="0"/>
      <c r="NHU83" s="0"/>
      <c r="NHV83" s="0"/>
      <c r="NHW83" s="0"/>
      <c r="NHX83" s="0"/>
      <c r="NHY83" s="0"/>
      <c r="NHZ83" s="0"/>
      <c r="NIA83" s="0"/>
      <c r="NIB83" s="0"/>
      <c r="NIC83" s="0"/>
      <c r="NID83" s="0"/>
      <c r="NIE83" s="0"/>
      <c r="NIF83" s="0"/>
      <c r="NIG83" s="0"/>
      <c r="NIH83" s="0"/>
      <c r="NII83" s="0"/>
      <c r="NIJ83" s="0"/>
      <c r="NIK83" s="0"/>
      <c r="NIL83" s="0"/>
      <c r="NIM83" s="0"/>
      <c r="NIN83" s="0"/>
      <c r="NIO83" s="0"/>
      <c r="NIP83" s="0"/>
      <c r="NIQ83" s="0"/>
      <c r="NIR83" s="0"/>
      <c r="NIS83" s="0"/>
      <c r="NIT83" s="0"/>
      <c r="NIU83" s="0"/>
      <c r="NIV83" s="0"/>
      <c r="NIW83" s="0"/>
      <c r="NIX83" s="0"/>
      <c r="NIY83" s="0"/>
      <c r="NIZ83" s="0"/>
      <c r="NJA83" s="0"/>
      <c r="NJB83" s="0"/>
      <c r="NJC83" s="0"/>
      <c r="NJD83" s="0"/>
      <c r="NJE83" s="0"/>
      <c r="NJF83" s="0"/>
      <c r="NJG83" s="0"/>
      <c r="NJH83" s="0"/>
      <c r="NJI83" s="0"/>
      <c r="NJJ83" s="0"/>
      <c r="NJK83" s="0"/>
      <c r="NJL83" s="0"/>
      <c r="NJM83" s="0"/>
      <c r="NJN83" s="0"/>
      <c r="NJO83" s="0"/>
      <c r="NJP83" s="0"/>
      <c r="NJQ83" s="0"/>
      <c r="NJR83" s="0"/>
      <c r="NJS83" s="0"/>
      <c r="NJT83" s="0"/>
      <c r="NJU83" s="0"/>
      <c r="NJV83" s="0"/>
      <c r="NJW83" s="0"/>
      <c r="NJX83" s="0"/>
      <c r="NJY83" s="0"/>
      <c r="NJZ83" s="0"/>
      <c r="NKA83" s="0"/>
      <c r="NKB83" s="0"/>
      <c r="NKC83" s="0"/>
      <c r="NKD83" s="0"/>
      <c r="NKE83" s="0"/>
      <c r="NKF83" s="0"/>
      <c r="NKG83" s="0"/>
      <c r="NKH83" s="0"/>
      <c r="NKI83" s="0"/>
      <c r="NKJ83" s="0"/>
      <c r="NKK83" s="0"/>
      <c r="NKL83" s="0"/>
      <c r="NKM83" s="0"/>
      <c r="NKN83" s="0"/>
      <c r="NKO83" s="0"/>
      <c r="NKP83" s="0"/>
      <c r="NKQ83" s="0"/>
      <c r="NKR83" s="0"/>
      <c r="NKS83" s="0"/>
      <c r="NKT83" s="0"/>
      <c r="NKU83" s="0"/>
      <c r="NKV83" s="0"/>
      <c r="NKW83" s="0"/>
      <c r="NKX83" s="0"/>
      <c r="NKY83" s="0"/>
      <c r="NKZ83" s="0"/>
      <c r="NLA83" s="0"/>
      <c r="NLB83" s="0"/>
      <c r="NLC83" s="0"/>
      <c r="NLD83" s="0"/>
      <c r="NLE83" s="0"/>
      <c r="NLF83" s="0"/>
      <c r="NLG83" s="0"/>
      <c r="NLH83" s="0"/>
      <c r="NLI83" s="0"/>
      <c r="NLJ83" s="0"/>
      <c r="NLK83" s="0"/>
      <c r="NLL83" s="0"/>
      <c r="NLM83" s="0"/>
      <c r="NLN83" s="0"/>
      <c r="NLO83" s="0"/>
      <c r="NLP83" s="0"/>
      <c r="NLQ83" s="0"/>
      <c r="NLR83" s="0"/>
      <c r="NLS83" s="0"/>
      <c r="NLT83" s="0"/>
      <c r="NLU83" s="0"/>
      <c r="NLV83" s="0"/>
      <c r="NLW83" s="0"/>
      <c r="NLX83" s="0"/>
      <c r="NLY83" s="0"/>
      <c r="NLZ83" s="0"/>
      <c r="NMA83" s="0"/>
      <c r="NMB83" s="0"/>
      <c r="NMC83" s="0"/>
      <c r="NMD83" s="0"/>
      <c r="NME83" s="0"/>
      <c r="NMF83" s="0"/>
      <c r="NMG83" s="0"/>
      <c r="NMH83" s="0"/>
      <c r="NMI83" s="0"/>
      <c r="NMJ83" s="0"/>
      <c r="NMK83" s="0"/>
      <c r="NML83" s="0"/>
      <c r="NMM83" s="0"/>
      <c r="NMN83" s="0"/>
      <c r="NMO83" s="0"/>
      <c r="NMP83" s="0"/>
      <c r="NMQ83" s="0"/>
      <c r="NMR83" s="0"/>
      <c r="NMS83" s="0"/>
      <c r="NMT83" s="0"/>
      <c r="NMU83" s="0"/>
      <c r="NMV83" s="0"/>
      <c r="NMW83" s="0"/>
      <c r="NMX83" s="0"/>
      <c r="NMY83" s="0"/>
      <c r="NMZ83" s="0"/>
      <c r="NNA83" s="0"/>
      <c r="NNB83" s="0"/>
      <c r="NNC83" s="0"/>
      <c r="NND83" s="0"/>
      <c r="NNE83" s="0"/>
      <c r="NNF83" s="0"/>
      <c r="NNG83" s="0"/>
      <c r="NNH83" s="0"/>
      <c r="NNI83" s="0"/>
      <c r="NNJ83" s="0"/>
      <c r="NNK83" s="0"/>
      <c r="NNL83" s="0"/>
      <c r="NNM83" s="0"/>
      <c r="NNN83" s="0"/>
      <c r="NNO83" s="0"/>
      <c r="NNP83" s="0"/>
      <c r="NNQ83" s="0"/>
      <c r="NNR83" s="0"/>
      <c r="NNS83" s="0"/>
      <c r="NNT83" s="0"/>
      <c r="NNU83" s="0"/>
      <c r="NNV83" s="0"/>
      <c r="NNW83" s="0"/>
      <c r="NNX83" s="0"/>
      <c r="NNY83" s="0"/>
      <c r="NNZ83" s="0"/>
      <c r="NOA83" s="0"/>
      <c r="NOB83" s="0"/>
      <c r="NOC83" s="0"/>
      <c r="NOD83" s="0"/>
      <c r="NOE83" s="0"/>
      <c r="NOF83" s="0"/>
      <c r="NOG83" s="0"/>
      <c r="NOH83" s="0"/>
      <c r="NOI83" s="0"/>
      <c r="NOJ83" s="0"/>
      <c r="NOK83" s="0"/>
      <c r="NOL83" s="0"/>
      <c r="NOM83" s="0"/>
      <c r="NON83" s="0"/>
      <c r="NOO83" s="0"/>
      <c r="NOP83" s="0"/>
      <c r="NOQ83" s="0"/>
      <c r="NOR83" s="0"/>
      <c r="NOS83" s="0"/>
      <c r="NOT83" s="0"/>
      <c r="NOU83" s="0"/>
      <c r="NOV83" s="0"/>
      <c r="NOW83" s="0"/>
      <c r="NOX83" s="0"/>
      <c r="NOY83" s="0"/>
      <c r="NOZ83" s="0"/>
      <c r="NPA83" s="0"/>
      <c r="NPB83" s="0"/>
      <c r="NPC83" s="0"/>
      <c r="NPD83" s="0"/>
      <c r="NPE83" s="0"/>
      <c r="NPF83" s="0"/>
      <c r="NPG83" s="0"/>
      <c r="NPH83" s="0"/>
      <c r="NPI83" s="0"/>
      <c r="NPJ83" s="0"/>
      <c r="NPK83" s="0"/>
      <c r="NPL83" s="0"/>
      <c r="NPM83" s="0"/>
      <c r="NPN83" s="0"/>
      <c r="NPO83" s="0"/>
      <c r="NPP83" s="0"/>
      <c r="NPQ83" s="0"/>
      <c r="NPR83" s="0"/>
      <c r="NPS83" s="0"/>
      <c r="NPT83" s="0"/>
      <c r="NPU83" s="0"/>
      <c r="NPV83" s="0"/>
      <c r="NPW83" s="0"/>
      <c r="NPX83" s="0"/>
      <c r="NPY83" s="0"/>
      <c r="NPZ83" s="0"/>
      <c r="NQA83" s="0"/>
      <c r="NQB83" s="0"/>
      <c r="NQC83" s="0"/>
      <c r="NQD83" s="0"/>
      <c r="NQE83" s="0"/>
      <c r="NQF83" s="0"/>
      <c r="NQG83" s="0"/>
      <c r="NQH83" s="0"/>
      <c r="NQI83" s="0"/>
      <c r="NQJ83" s="0"/>
      <c r="NQK83" s="0"/>
      <c r="NQL83" s="0"/>
      <c r="NQM83" s="0"/>
      <c r="NQN83" s="0"/>
      <c r="NQO83" s="0"/>
      <c r="NQP83" s="0"/>
      <c r="NQQ83" s="0"/>
      <c r="NQR83" s="0"/>
      <c r="NQS83" s="0"/>
      <c r="NQT83" s="0"/>
      <c r="NQU83" s="0"/>
      <c r="NQV83" s="0"/>
      <c r="NQW83" s="0"/>
      <c r="NQX83" s="0"/>
      <c r="NQY83" s="0"/>
      <c r="NQZ83" s="0"/>
      <c r="NRA83" s="0"/>
      <c r="NRB83" s="0"/>
      <c r="NRC83" s="0"/>
      <c r="NRD83" s="0"/>
      <c r="NRE83" s="0"/>
      <c r="NRF83" s="0"/>
      <c r="NRG83" s="0"/>
      <c r="NRH83" s="0"/>
      <c r="NRI83" s="0"/>
      <c r="NRJ83" s="0"/>
      <c r="NRK83" s="0"/>
      <c r="NRL83" s="0"/>
      <c r="NRM83" s="0"/>
      <c r="NRN83" s="0"/>
      <c r="NRO83" s="0"/>
      <c r="NRP83" s="0"/>
      <c r="NRQ83" s="0"/>
      <c r="NRR83" s="0"/>
      <c r="NRS83" s="0"/>
      <c r="NRT83" s="0"/>
      <c r="NRU83" s="0"/>
      <c r="NRV83" s="0"/>
      <c r="NRW83" s="0"/>
      <c r="NRX83" s="0"/>
      <c r="NRY83" s="0"/>
      <c r="NRZ83" s="0"/>
      <c r="NSA83" s="0"/>
      <c r="NSB83" s="0"/>
      <c r="NSC83" s="0"/>
      <c r="NSD83" s="0"/>
      <c r="NSE83" s="0"/>
      <c r="NSF83" s="0"/>
      <c r="NSG83" s="0"/>
      <c r="NSH83" s="0"/>
      <c r="NSI83" s="0"/>
      <c r="NSJ83" s="0"/>
      <c r="NSK83" s="0"/>
      <c r="NSL83" s="0"/>
      <c r="NSM83" s="0"/>
      <c r="NSN83" s="0"/>
      <c r="NSO83" s="0"/>
      <c r="NSP83" s="0"/>
      <c r="NSQ83" s="0"/>
      <c r="NSR83" s="0"/>
      <c r="NSS83" s="0"/>
      <c r="NST83" s="0"/>
      <c r="NSU83" s="0"/>
      <c r="NSV83" s="0"/>
      <c r="NSW83" s="0"/>
      <c r="NSX83" s="0"/>
      <c r="NSY83" s="0"/>
      <c r="NSZ83" s="0"/>
      <c r="NTA83" s="0"/>
      <c r="NTB83" s="0"/>
      <c r="NTC83" s="0"/>
      <c r="NTD83" s="0"/>
      <c r="NTE83" s="0"/>
      <c r="NTF83" s="0"/>
      <c r="NTG83" s="0"/>
      <c r="NTH83" s="0"/>
      <c r="NTI83" s="0"/>
      <c r="NTJ83" s="0"/>
      <c r="NTK83" s="0"/>
      <c r="NTL83" s="0"/>
      <c r="NTM83" s="0"/>
      <c r="NTN83" s="0"/>
      <c r="NTO83" s="0"/>
      <c r="NTP83" s="0"/>
      <c r="NTQ83" s="0"/>
      <c r="NTR83" s="0"/>
      <c r="NTS83" s="0"/>
      <c r="NTT83" s="0"/>
      <c r="NTU83" s="0"/>
      <c r="NTV83" s="0"/>
      <c r="NTW83" s="0"/>
      <c r="NTX83" s="0"/>
      <c r="NTY83" s="0"/>
      <c r="NTZ83" s="0"/>
      <c r="NUA83" s="0"/>
      <c r="NUB83" s="0"/>
      <c r="NUC83" s="0"/>
      <c r="NUD83" s="0"/>
      <c r="NUE83" s="0"/>
      <c r="NUF83" s="0"/>
      <c r="NUG83" s="0"/>
      <c r="NUH83" s="0"/>
      <c r="NUI83" s="0"/>
      <c r="NUJ83" s="0"/>
      <c r="NUK83" s="0"/>
      <c r="NUL83" s="0"/>
      <c r="NUM83" s="0"/>
      <c r="NUN83" s="0"/>
      <c r="NUO83" s="0"/>
      <c r="NUP83" s="0"/>
      <c r="NUQ83" s="0"/>
      <c r="NUR83" s="0"/>
      <c r="NUS83" s="0"/>
      <c r="NUT83" s="0"/>
      <c r="NUU83" s="0"/>
      <c r="NUV83" s="0"/>
      <c r="NUW83" s="0"/>
      <c r="NUX83" s="0"/>
      <c r="NUY83" s="0"/>
      <c r="NUZ83" s="0"/>
      <c r="NVA83" s="0"/>
      <c r="NVB83" s="0"/>
      <c r="NVC83" s="0"/>
      <c r="NVD83" s="0"/>
      <c r="NVE83" s="0"/>
      <c r="NVF83" s="0"/>
      <c r="NVG83" s="0"/>
      <c r="NVH83" s="0"/>
      <c r="NVI83" s="0"/>
      <c r="NVJ83" s="0"/>
      <c r="NVK83" s="0"/>
      <c r="NVL83" s="0"/>
      <c r="NVM83" s="0"/>
      <c r="NVN83" s="0"/>
      <c r="NVO83" s="0"/>
      <c r="NVP83" s="0"/>
      <c r="NVQ83" s="0"/>
      <c r="NVR83" s="0"/>
      <c r="NVS83" s="0"/>
      <c r="NVT83" s="0"/>
      <c r="NVU83" s="0"/>
      <c r="NVV83" s="0"/>
      <c r="NVW83" s="0"/>
      <c r="NVX83" s="0"/>
      <c r="NVY83" s="0"/>
      <c r="NVZ83" s="0"/>
      <c r="NWA83" s="0"/>
      <c r="NWB83" s="0"/>
      <c r="NWC83" s="0"/>
      <c r="NWD83" s="0"/>
      <c r="NWE83" s="0"/>
      <c r="NWF83" s="0"/>
      <c r="NWG83" s="0"/>
      <c r="NWH83" s="0"/>
      <c r="NWI83" s="0"/>
      <c r="NWJ83" s="0"/>
      <c r="NWK83" s="0"/>
      <c r="NWL83" s="0"/>
      <c r="NWM83" s="0"/>
      <c r="NWN83" s="0"/>
      <c r="NWO83" s="0"/>
      <c r="NWP83" s="0"/>
      <c r="NWQ83" s="0"/>
      <c r="NWR83" s="0"/>
      <c r="NWS83" s="0"/>
      <c r="NWT83" s="0"/>
      <c r="NWU83" s="0"/>
      <c r="NWV83" s="0"/>
      <c r="NWW83" s="0"/>
      <c r="NWX83" s="0"/>
      <c r="NWY83" s="0"/>
      <c r="NWZ83" s="0"/>
      <c r="NXA83" s="0"/>
      <c r="NXB83" s="0"/>
      <c r="NXC83" s="0"/>
      <c r="NXD83" s="0"/>
      <c r="NXE83" s="0"/>
      <c r="NXF83" s="0"/>
      <c r="NXG83" s="0"/>
      <c r="NXH83" s="0"/>
      <c r="NXI83" s="0"/>
      <c r="NXJ83" s="0"/>
      <c r="NXK83" s="0"/>
      <c r="NXL83" s="0"/>
      <c r="NXM83" s="0"/>
      <c r="NXN83" s="0"/>
      <c r="NXO83" s="0"/>
      <c r="NXP83" s="0"/>
      <c r="NXQ83" s="0"/>
      <c r="NXR83" s="0"/>
      <c r="NXS83" s="0"/>
      <c r="NXT83" s="0"/>
      <c r="NXU83" s="0"/>
      <c r="NXV83" s="0"/>
      <c r="NXW83" s="0"/>
      <c r="NXX83" s="0"/>
      <c r="NXY83" s="0"/>
      <c r="NXZ83" s="0"/>
      <c r="NYA83" s="0"/>
      <c r="NYB83" s="0"/>
      <c r="NYC83" s="0"/>
      <c r="NYD83" s="0"/>
      <c r="NYE83" s="0"/>
      <c r="NYF83" s="0"/>
      <c r="NYG83" s="0"/>
      <c r="NYH83" s="0"/>
      <c r="NYI83" s="0"/>
      <c r="NYJ83" s="0"/>
      <c r="NYK83" s="0"/>
      <c r="NYL83" s="0"/>
      <c r="NYM83" s="0"/>
      <c r="NYN83" s="0"/>
      <c r="NYO83" s="0"/>
      <c r="NYP83" s="0"/>
      <c r="NYQ83" s="0"/>
      <c r="NYR83" s="0"/>
      <c r="NYS83" s="0"/>
      <c r="NYT83" s="0"/>
      <c r="NYU83" s="0"/>
      <c r="NYV83" s="0"/>
      <c r="NYW83" s="0"/>
      <c r="NYX83" s="0"/>
      <c r="NYY83" s="0"/>
      <c r="NYZ83" s="0"/>
      <c r="NZA83" s="0"/>
      <c r="NZB83" s="0"/>
      <c r="NZC83" s="0"/>
      <c r="NZD83" s="0"/>
      <c r="NZE83" s="0"/>
      <c r="NZF83" s="0"/>
      <c r="NZG83" s="0"/>
      <c r="NZH83" s="0"/>
      <c r="NZI83" s="0"/>
      <c r="NZJ83" s="0"/>
      <c r="NZK83" s="0"/>
      <c r="NZL83" s="0"/>
      <c r="NZM83" s="0"/>
      <c r="NZN83" s="0"/>
      <c r="NZO83" s="0"/>
      <c r="NZP83" s="0"/>
      <c r="NZQ83" s="0"/>
      <c r="NZR83" s="0"/>
      <c r="NZS83" s="0"/>
      <c r="NZT83" s="0"/>
      <c r="NZU83" s="0"/>
      <c r="NZV83" s="0"/>
      <c r="NZW83" s="0"/>
      <c r="NZX83" s="0"/>
      <c r="NZY83" s="0"/>
      <c r="NZZ83" s="0"/>
      <c r="OAA83" s="0"/>
      <c r="OAB83" s="0"/>
      <c r="OAC83" s="0"/>
      <c r="OAD83" s="0"/>
      <c r="OAE83" s="0"/>
      <c r="OAF83" s="0"/>
      <c r="OAG83" s="0"/>
      <c r="OAH83" s="0"/>
      <c r="OAI83" s="0"/>
      <c r="OAJ83" s="0"/>
      <c r="OAK83" s="0"/>
      <c r="OAL83" s="0"/>
      <c r="OAM83" s="0"/>
      <c r="OAN83" s="0"/>
      <c r="OAO83" s="0"/>
      <c r="OAP83" s="0"/>
      <c r="OAQ83" s="0"/>
      <c r="OAR83" s="0"/>
      <c r="OAS83" s="0"/>
      <c r="OAT83" s="0"/>
      <c r="OAU83" s="0"/>
      <c r="OAV83" s="0"/>
      <c r="OAW83" s="0"/>
      <c r="OAX83" s="0"/>
      <c r="OAY83" s="0"/>
      <c r="OAZ83" s="0"/>
      <c r="OBA83" s="0"/>
      <c r="OBB83" s="0"/>
      <c r="OBC83" s="0"/>
      <c r="OBD83" s="0"/>
      <c r="OBE83" s="0"/>
      <c r="OBF83" s="0"/>
      <c r="OBG83" s="0"/>
      <c r="OBH83" s="0"/>
      <c r="OBI83" s="0"/>
      <c r="OBJ83" s="0"/>
      <c r="OBK83" s="0"/>
      <c r="OBL83" s="0"/>
      <c r="OBM83" s="0"/>
      <c r="OBN83" s="0"/>
      <c r="OBO83" s="0"/>
      <c r="OBP83" s="0"/>
      <c r="OBQ83" s="0"/>
      <c r="OBR83" s="0"/>
      <c r="OBS83" s="0"/>
      <c r="OBT83" s="0"/>
      <c r="OBU83" s="0"/>
      <c r="OBV83" s="0"/>
      <c r="OBW83" s="0"/>
      <c r="OBX83" s="0"/>
      <c r="OBY83" s="0"/>
      <c r="OBZ83" s="0"/>
      <c r="OCA83" s="0"/>
      <c r="OCB83" s="0"/>
      <c r="OCC83" s="0"/>
      <c r="OCD83" s="0"/>
      <c r="OCE83" s="0"/>
      <c r="OCF83" s="0"/>
      <c r="OCG83" s="0"/>
      <c r="OCH83" s="0"/>
      <c r="OCI83" s="0"/>
      <c r="OCJ83" s="0"/>
      <c r="OCK83" s="0"/>
      <c r="OCL83" s="0"/>
      <c r="OCM83" s="0"/>
      <c r="OCN83" s="0"/>
      <c r="OCO83" s="0"/>
      <c r="OCP83" s="0"/>
      <c r="OCQ83" s="0"/>
      <c r="OCR83" s="0"/>
      <c r="OCS83" s="0"/>
      <c r="OCT83" s="0"/>
      <c r="OCU83" s="0"/>
      <c r="OCV83" s="0"/>
      <c r="OCW83" s="0"/>
      <c r="OCX83" s="0"/>
      <c r="OCY83" s="0"/>
      <c r="OCZ83" s="0"/>
      <c r="ODA83" s="0"/>
      <c r="ODB83" s="0"/>
      <c r="ODC83" s="0"/>
      <c r="ODD83" s="0"/>
      <c r="ODE83" s="0"/>
      <c r="ODF83" s="0"/>
      <c r="ODG83" s="0"/>
      <c r="ODH83" s="0"/>
      <c r="ODI83" s="0"/>
      <c r="ODJ83" s="0"/>
      <c r="ODK83" s="0"/>
      <c r="ODL83" s="0"/>
      <c r="ODM83" s="0"/>
      <c r="ODN83" s="0"/>
      <c r="ODO83" s="0"/>
      <c r="ODP83" s="0"/>
      <c r="ODQ83" s="0"/>
      <c r="ODR83" s="0"/>
      <c r="ODS83" s="0"/>
      <c r="ODT83" s="0"/>
      <c r="ODU83" s="0"/>
      <c r="ODV83" s="0"/>
      <c r="ODW83" s="0"/>
      <c r="ODX83" s="0"/>
      <c r="ODY83" s="0"/>
      <c r="ODZ83" s="0"/>
      <c r="OEA83" s="0"/>
      <c r="OEB83" s="0"/>
      <c r="OEC83" s="0"/>
      <c r="OED83" s="0"/>
      <c r="OEE83" s="0"/>
      <c r="OEF83" s="0"/>
      <c r="OEG83" s="0"/>
      <c r="OEH83" s="0"/>
      <c r="OEI83" s="0"/>
      <c r="OEJ83" s="0"/>
      <c r="OEK83" s="0"/>
      <c r="OEL83" s="0"/>
      <c r="OEM83" s="0"/>
      <c r="OEN83" s="0"/>
      <c r="OEO83" s="0"/>
      <c r="OEP83" s="0"/>
      <c r="OEQ83" s="0"/>
      <c r="OER83" s="0"/>
      <c r="OES83" s="0"/>
      <c r="OET83" s="0"/>
      <c r="OEU83" s="0"/>
      <c r="OEV83" s="0"/>
      <c r="OEW83" s="0"/>
      <c r="OEX83" s="0"/>
      <c r="OEY83" s="0"/>
      <c r="OEZ83" s="0"/>
      <c r="OFA83" s="0"/>
      <c r="OFB83" s="0"/>
      <c r="OFC83" s="0"/>
      <c r="OFD83" s="0"/>
      <c r="OFE83" s="0"/>
      <c r="OFF83" s="0"/>
      <c r="OFG83" s="0"/>
      <c r="OFH83" s="0"/>
      <c r="OFI83" s="0"/>
      <c r="OFJ83" s="0"/>
      <c r="OFK83" s="0"/>
      <c r="OFL83" s="0"/>
      <c r="OFM83" s="0"/>
      <c r="OFN83" s="0"/>
      <c r="OFO83" s="0"/>
      <c r="OFP83" s="0"/>
      <c r="OFQ83" s="0"/>
      <c r="OFR83" s="0"/>
      <c r="OFS83" s="0"/>
      <c r="OFT83" s="0"/>
      <c r="OFU83" s="0"/>
      <c r="OFV83" s="0"/>
      <c r="OFW83" s="0"/>
      <c r="OFX83" s="0"/>
      <c r="OFY83" s="0"/>
      <c r="OFZ83" s="0"/>
      <c r="OGA83" s="0"/>
      <c r="OGB83" s="0"/>
      <c r="OGC83" s="0"/>
      <c r="OGD83" s="0"/>
      <c r="OGE83" s="0"/>
      <c r="OGF83" s="0"/>
      <c r="OGG83" s="0"/>
      <c r="OGH83" s="0"/>
      <c r="OGI83" s="0"/>
      <c r="OGJ83" s="0"/>
      <c r="OGK83" s="0"/>
      <c r="OGL83" s="0"/>
      <c r="OGM83" s="0"/>
      <c r="OGN83" s="0"/>
      <c r="OGO83" s="0"/>
      <c r="OGP83" s="0"/>
      <c r="OGQ83" s="0"/>
      <c r="OGR83" s="0"/>
      <c r="OGS83" s="0"/>
      <c r="OGT83" s="0"/>
      <c r="OGU83" s="0"/>
      <c r="OGV83" s="0"/>
      <c r="OGW83" s="0"/>
      <c r="OGX83" s="0"/>
      <c r="OGY83" s="0"/>
      <c r="OGZ83" s="0"/>
      <c r="OHA83" s="0"/>
      <c r="OHB83" s="0"/>
      <c r="OHC83" s="0"/>
      <c r="OHD83" s="0"/>
      <c r="OHE83" s="0"/>
      <c r="OHF83" s="0"/>
      <c r="OHG83" s="0"/>
      <c r="OHH83" s="0"/>
      <c r="OHI83" s="0"/>
      <c r="OHJ83" s="0"/>
      <c r="OHK83" s="0"/>
      <c r="OHL83" s="0"/>
      <c r="OHM83" s="0"/>
      <c r="OHN83" s="0"/>
      <c r="OHO83" s="0"/>
      <c r="OHP83" s="0"/>
      <c r="OHQ83" s="0"/>
      <c r="OHR83" s="0"/>
      <c r="OHS83" s="0"/>
      <c r="OHT83" s="0"/>
      <c r="OHU83" s="0"/>
      <c r="OHV83" s="0"/>
      <c r="OHW83" s="0"/>
      <c r="OHX83" s="0"/>
      <c r="OHY83" s="0"/>
      <c r="OHZ83" s="0"/>
      <c r="OIA83" s="0"/>
      <c r="OIB83" s="0"/>
      <c r="OIC83" s="0"/>
      <c r="OID83" s="0"/>
      <c r="OIE83" s="0"/>
      <c r="OIF83" s="0"/>
      <c r="OIG83" s="0"/>
      <c r="OIH83" s="0"/>
      <c r="OII83" s="0"/>
      <c r="OIJ83" s="0"/>
      <c r="OIK83" s="0"/>
      <c r="OIL83" s="0"/>
      <c r="OIM83" s="0"/>
      <c r="OIN83" s="0"/>
      <c r="OIO83" s="0"/>
      <c r="OIP83" s="0"/>
      <c r="OIQ83" s="0"/>
      <c r="OIR83" s="0"/>
      <c r="OIS83" s="0"/>
      <c r="OIT83" s="0"/>
      <c r="OIU83" s="0"/>
      <c r="OIV83" s="0"/>
      <c r="OIW83" s="0"/>
      <c r="OIX83" s="0"/>
      <c r="OIY83" s="0"/>
      <c r="OIZ83" s="0"/>
      <c r="OJA83" s="0"/>
      <c r="OJB83" s="0"/>
      <c r="OJC83" s="0"/>
      <c r="OJD83" s="0"/>
      <c r="OJE83" s="0"/>
      <c r="OJF83" s="0"/>
      <c r="OJG83" s="0"/>
      <c r="OJH83" s="0"/>
      <c r="OJI83" s="0"/>
      <c r="OJJ83" s="0"/>
      <c r="OJK83" s="0"/>
      <c r="OJL83" s="0"/>
      <c r="OJM83" s="0"/>
      <c r="OJN83" s="0"/>
      <c r="OJO83" s="0"/>
      <c r="OJP83" s="0"/>
      <c r="OJQ83" s="0"/>
      <c r="OJR83" s="0"/>
      <c r="OJS83" s="0"/>
      <c r="OJT83" s="0"/>
      <c r="OJU83" s="0"/>
      <c r="OJV83" s="0"/>
      <c r="OJW83" s="0"/>
      <c r="OJX83" s="0"/>
      <c r="OJY83" s="0"/>
      <c r="OJZ83" s="0"/>
      <c r="OKA83" s="0"/>
      <c r="OKB83" s="0"/>
      <c r="OKC83" s="0"/>
      <c r="OKD83" s="0"/>
      <c r="OKE83" s="0"/>
      <c r="OKF83" s="0"/>
      <c r="OKG83" s="0"/>
      <c r="OKH83" s="0"/>
      <c r="OKI83" s="0"/>
      <c r="OKJ83" s="0"/>
      <c r="OKK83" s="0"/>
      <c r="OKL83" s="0"/>
      <c r="OKM83" s="0"/>
      <c r="OKN83" s="0"/>
      <c r="OKO83" s="0"/>
      <c r="OKP83" s="0"/>
      <c r="OKQ83" s="0"/>
      <c r="OKR83" s="0"/>
      <c r="OKS83" s="0"/>
      <c r="OKT83" s="0"/>
      <c r="OKU83" s="0"/>
      <c r="OKV83" s="0"/>
      <c r="OKW83" s="0"/>
      <c r="OKX83" s="0"/>
      <c r="OKY83" s="0"/>
      <c r="OKZ83" s="0"/>
      <c r="OLA83" s="0"/>
      <c r="OLB83" s="0"/>
      <c r="OLC83" s="0"/>
      <c r="OLD83" s="0"/>
      <c r="OLE83" s="0"/>
      <c r="OLF83" s="0"/>
      <c r="OLG83" s="0"/>
      <c r="OLH83" s="0"/>
      <c r="OLI83" s="0"/>
      <c r="OLJ83" s="0"/>
      <c r="OLK83" s="0"/>
      <c r="OLL83" s="0"/>
      <c r="OLM83" s="0"/>
      <c r="OLN83" s="0"/>
      <c r="OLO83" s="0"/>
      <c r="OLP83" s="0"/>
      <c r="OLQ83" s="0"/>
      <c r="OLR83" s="0"/>
      <c r="OLS83" s="0"/>
      <c r="OLT83" s="0"/>
      <c r="OLU83" s="0"/>
      <c r="OLV83" s="0"/>
      <c r="OLW83" s="0"/>
      <c r="OLX83" s="0"/>
      <c r="OLY83" s="0"/>
      <c r="OLZ83" s="0"/>
      <c r="OMA83" s="0"/>
      <c r="OMB83" s="0"/>
      <c r="OMC83" s="0"/>
      <c r="OMD83" s="0"/>
      <c r="OME83" s="0"/>
      <c r="OMF83" s="0"/>
      <c r="OMG83" s="0"/>
      <c r="OMH83" s="0"/>
      <c r="OMI83" s="0"/>
      <c r="OMJ83" s="0"/>
      <c r="OMK83" s="0"/>
      <c r="OML83" s="0"/>
      <c r="OMM83" s="0"/>
      <c r="OMN83" s="0"/>
      <c r="OMO83" s="0"/>
      <c r="OMP83" s="0"/>
      <c r="OMQ83" s="0"/>
      <c r="OMR83" s="0"/>
      <c r="OMS83" s="0"/>
      <c r="OMT83" s="0"/>
      <c r="OMU83" s="0"/>
      <c r="OMV83" s="0"/>
      <c r="OMW83" s="0"/>
      <c r="OMX83" s="0"/>
      <c r="OMY83" s="0"/>
      <c r="OMZ83" s="0"/>
      <c r="ONA83" s="0"/>
      <c r="ONB83" s="0"/>
      <c r="ONC83" s="0"/>
      <c r="OND83" s="0"/>
      <c r="ONE83" s="0"/>
      <c r="ONF83" s="0"/>
      <c r="ONG83" s="0"/>
      <c r="ONH83" s="0"/>
      <c r="ONI83" s="0"/>
      <c r="ONJ83" s="0"/>
      <c r="ONK83" s="0"/>
      <c r="ONL83" s="0"/>
      <c r="ONM83" s="0"/>
      <c r="ONN83" s="0"/>
      <c r="ONO83" s="0"/>
      <c r="ONP83" s="0"/>
      <c r="ONQ83" s="0"/>
      <c r="ONR83" s="0"/>
      <c r="ONS83" s="0"/>
      <c r="ONT83" s="0"/>
      <c r="ONU83" s="0"/>
      <c r="ONV83" s="0"/>
      <c r="ONW83" s="0"/>
      <c r="ONX83" s="0"/>
      <c r="ONY83" s="0"/>
      <c r="ONZ83" s="0"/>
      <c r="OOA83" s="0"/>
      <c r="OOB83" s="0"/>
      <c r="OOC83" s="0"/>
      <c r="OOD83" s="0"/>
      <c r="OOE83" s="0"/>
      <c r="OOF83" s="0"/>
      <c r="OOG83" s="0"/>
      <c r="OOH83" s="0"/>
      <c r="OOI83" s="0"/>
      <c r="OOJ83" s="0"/>
      <c r="OOK83" s="0"/>
      <c r="OOL83" s="0"/>
      <c r="OOM83" s="0"/>
      <c r="OON83" s="0"/>
      <c r="OOO83" s="0"/>
      <c r="OOP83" s="0"/>
      <c r="OOQ83" s="0"/>
      <c r="OOR83" s="0"/>
      <c r="OOS83" s="0"/>
      <c r="OOT83" s="0"/>
      <c r="OOU83" s="0"/>
      <c r="OOV83" s="0"/>
      <c r="OOW83" s="0"/>
      <c r="OOX83" s="0"/>
      <c r="OOY83" s="0"/>
      <c r="OOZ83" s="0"/>
      <c r="OPA83" s="0"/>
      <c r="OPB83" s="0"/>
      <c r="OPC83" s="0"/>
      <c r="OPD83" s="0"/>
      <c r="OPE83" s="0"/>
      <c r="OPF83" s="0"/>
      <c r="OPG83" s="0"/>
      <c r="OPH83" s="0"/>
      <c r="OPI83" s="0"/>
      <c r="OPJ83" s="0"/>
      <c r="OPK83" s="0"/>
      <c r="OPL83" s="0"/>
      <c r="OPM83" s="0"/>
      <c r="OPN83" s="0"/>
      <c r="OPO83" s="0"/>
      <c r="OPP83" s="0"/>
      <c r="OPQ83" s="0"/>
      <c r="OPR83" s="0"/>
      <c r="OPS83" s="0"/>
      <c r="OPT83" s="0"/>
      <c r="OPU83" s="0"/>
      <c r="OPV83" s="0"/>
      <c r="OPW83" s="0"/>
      <c r="OPX83" s="0"/>
      <c r="OPY83" s="0"/>
      <c r="OPZ83" s="0"/>
      <c r="OQA83" s="0"/>
      <c r="OQB83" s="0"/>
      <c r="OQC83" s="0"/>
      <c r="OQD83" s="0"/>
      <c r="OQE83" s="0"/>
      <c r="OQF83" s="0"/>
      <c r="OQG83" s="0"/>
      <c r="OQH83" s="0"/>
      <c r="OQI83" s="0"/>
      <c r="OQJ83" s="0"/>
      <c r="OQK83" s="0"/>
      <c r="OQL83" s="0"/>
      <c r="OQM83" s="0"/>
      <c r="OQN83" s="0"/>
      <c r="OQO83" s="0"/>
      <c r="OQP83" s="0"/>
      <c r="OQQ83" s="0"/>
      <c r="OQR83" s="0"/>
      <c r="OQS83" s="0"/>
      <c r="OQT83" s="0"/>
      <c r="OQU83" s="0"/>
      <c r="OQV83" s="0"/>
      <c r="OQW83" s="0"/>
      <c r="OQX83" s="0"/>
      <c r="OQY83" s="0"/>
      <c r="OQZ83" s="0"/>
      <c r="ORA83" s="0"/>
      <c r="ORB83" s="0"/>
      <c r="ORC83" s="0"/>
      <c r="ORD83" s="0"/>
      <c r="ORE83" s="0"/>
      <c r="ORF83" s="0"/>
      <c r="ORG83" s="0"/>
      <c r="ORH83" s="0"/>
      <c r="ORI83" s="0"/>
      <c r="ORJ83" s="0"/>
      <c r="ORK83" s="0"/>
      <c r="ORL83" s="0"/>
      <c r="ORM83" s="0"/>
      <c r="ORN83" s="0"/>
      <c r="ORO83" s="0"/>
      <c r="ORP83" s="0"/>
      <c r="ORQ83" s="0"/>
      <c r="ORR83" s="0"/>
      <c r="ORS83" s="0"/>
      <c r="ORT83" s="0"/>
      <c r="ORU83" s="0"/>
      <c r="ORV83" s="0"/>
      <c r="ORW83" s="0"/>
      <c r="ORX83" s="0"/>
      <c r="ORY83" s="0"/>
      <c r="ORZ83" s="0"/>
      <c r="OSA83" s="0"/>
      <c r="OSB83" s="0"/>
      <c r="OSC83" s="0"/>
      <c r="OSD83" s="0"/>
      <c r="OSE83" s="0"/>
      <c r="OSF83" s="0"/>
      <c r="OSG83" s="0"/>
      <c r="OSH83" s="0"/>
      <c r="OSI83" s="0"/>
      <c r="OSJ83" s="0"/>
      <c r="OSK83" s="0"/>
      <c r="OSL83" s="0"/>
      <c r="OSM83" s="0"/>
      <c r="OSN83" s="0"/>
      <c r="OSO83" s="0"/>
      <c r="OSP83" s="0"/>
      <c r="OSQ83" s="0"/>
      <c r="OSR83" s="0"/>
      <c r="OSS83" s="0"/>
      <c r="OST83" s="0"/>
      <c r="OSU83" s="0"/>
      <c r="OSV83" s="0"/>
      <c r="OSW83" s="0"/>
      <c r="OSX83" s="0"/>
      <c r="OSY83" s="0"/>
      <c r="OSZ83" s="0"/>
      <c r="OTA83" s="0"/>
      <c r="OTB83" s="0"/>
      <c r="OTC83" s="0"/>
      <c r="OTD83" s="0"/>
      <c r="OTE83" s="0"/>
      <c r="OTF83" s="0"/>
      <c r="OTG83" s="0"/>
      <c r="OTH83" s="0"/>
      <c r="OTI83" s="0"/>
      <c r="OTJ83" s="0"/>
      <c r="OTK83" s="0"/>
      <c r="OTL83" s="0"/>
      <c r="OTM83" s="0"/>
      <c r="OTN83" s="0"/>
      <c r="OTO83" s="0"/>
      <c r="OTP83" s="0"/>
      <c r="OTQ83" s="0"/>
      <c r="OTR83" s="0"/>
      <c r="OTS83" s="0"/>
      <c r="OTT83" s="0"/>
      <c r="OTU83" s="0"/>
      <c r="OTV83" s="0"/>
      <c r="OTW83" s="0"/>
      <c r="OTX83" s="0"/>
      <c r="OTY83" s="0"/>
      <c r="OTZ83" s="0"/>
      <c r="OUA83" s="0"/>
      <c r="OUB83" s="0"/>
      <c r="OUC83" s="0"/>
      <c r="OUD83" s="0"/>
      <c r="OUE83" s="0"/>
      <c r="OUF83" s="0"/>
      <c r="OUG83" s="0"/>
      <c r="OUH83" s="0"/>
      <c r="OUI83" s="0"/>
      <c r="OUJ83" s="0"/>
      <c r="OUK83" s="0"/>
      <c r="OUL83" s="0"/>
      <c r="OUM83" s="0"/>
      <c r="OUN83" s="0"/>
      <c r="OUO83" s="0"/>
      <c r="OUP83" s="0"/>
      <c r="OUQ83" s="0"/>
      <c r="OUR83" s="0"/>
      <c r="OUS83" s="0"/>
      <c r="OUT83" s="0"/>
      <c r="OUU83" s="0"/>
      <c r="OUV83" s="0"/>
      <c r="OUW83" s="0"/>
      <c r="OUX83" s="0"/>
      <c r="OUY83" s="0"/>
      <c r="OUZ83" s="0"/>
      <c r="OVA83" s="0"/>
      <c r="OVB83" s="0"/>
      <c r="OVC83" s="0"/>
      <c r="OVD83" s="0"/>
      <c r="OVE83" s="0"/>
      <c r="OVF83" s="0"/>
      <c r="OVG83" s="0"/>
      <c r="OVH83" s="0"/>
      <c r="OVI83" s="0"/>
      <c r="OVJ83" s="0"/>
      <c r="OVK83" s="0"/>
      <c r="OVL83" s="0"/>
      <c r="OVM83" s="0"/>
      <c r="OVN83" s="0"/>
      <c r="OVO83" s="0"/>
      <c r="OVP83" s="0"/>
      <c r="OVQ83" s="0"/>
      <c r="OVR83" s="0"/>
      <c r="OVS83" s="0"/>
      <c r="OVT83" s="0"/>
      <c r="OVU83" s="0"/>
      <c r="OVV83" s="0"/>
      <c r="OVW83" s="0"/>
      <c r="OVX83" s="0"/>
      <c r="OVY83" s="0"/>
      <c r="OVZ83" s="0"/>
      <c r="OWA83" s="0"/>
      <c r="OWB83" s="0"/>
      <c r="OWC83" s="0"/>
      <c r="OWD83" s="0"/>
      <c r="OWE83" s="0"/>
      <c r="OWF83" s="0"/>
      <c r="OWG83" s="0"/>
      <c r="OWH83" s="0"/>
      <c r="OWI83" s="0"/>
      <c r="OWJ83" s="0"/>
      <c r="OWK83" s="0"/>
      <c r="OWL83" s="0"/>
      <c r="OWM83" s="0"/>
      <c r="OWN83" s="0"/>
      <c r="OWO83" s="0"/>
      <c r="OWP83" s="0"/>
      <c r="OWQ83" s="0"/>
      <c r="OWR83" s="0"/>
      <c r="OWS83" s="0"/>
      <c r="OWT83" s="0"/>
      <c r="OWU83" s="0"/>
      <c r="OWV83" s="0"/>
      <c r="OWW83" s="0"/>
      <c r="OWX83" s="0"/>
      <c r="OWY83" s="0"/>
      <c r="OWZ83" s="0"/>
      <c r="OXA83" s="0"/>
      <c r="OXB83" s="0"/>
      <c r="OXC83" s="0"/>
      <c r="OXD83" s="0"/>
      <c r="OXE83" s="0"/>
      <c r="OXF83" s="0"/>
      <c r="OXG83" s="0"/>
      <c r="OXH83" s="0"/>
      <c r="OXI83" s="0"/>
      <c r="OXJ83" s="0"/>
      <c r="OXK83" s="0"/>
      <c r="OXL83" s="0"/>
      <c r="OXM83" s="0"/>
      <c r="OXN83" s="0"/>
      <c r="OXO83" s="0"/>
      <c r="OXP83" s="0"/>
      <c r="OXQ83" s="0"/>
      <c r="OXR83" s="0"/>
      <c r="OXS83" s="0"/>
      <c r="OXT83" s="0"/>
      <c r="OXU83" s="0"/>
      <c r="OXV83" s="0"/>
      <c r="OXW83" s="0"/>
      <c r="OXX83" s="0"/>
      <c r="OXY83" s="0"/>
      <c r="OXZ83" s="0"/>
      <c r="OYA83" s="0"/>
      <c r="OYB83" s="0"/>
      <c r="OYC83" s="0"/>
      <c r="OYD83" s="0"/>
      <c r="OYE83" s="0"/>
      <c r="OYF83" s="0"/>
      <c r="OYG83" s="0"/>
      <c r="OYH83" s="0"/>
      <c r="OYI83" s="0"/>
      <c r="OYJ83" s="0"/>
      <c r="OYK83" s="0"/>
      <c r="OYL83" s="0"/>
      <c r="OYM83" s="0"/>
      <c r="OYN83" s="0"/>
      <c r="OYO83" s="0"/>
      <c r="OYP83" s="0"/>
      <c r="OYQ83" s="0"/>
      <c r="OYR83" s="0"/>
      <c r="OYS83" s="0"/>
      <c r="OYT83" s="0"/>
      <c r="OYU83" s="0"/>
      <c r="OYV83" s="0"/>
      <c r="OYW83" s="0"/>
      <c r="OYX83" s="0"/>
      <c r="OYY83" s="0"/>
      <c r="OYZ83" s="0"/>
      <c r="OZA83" s="0"/>
      <c r="OZB83" s="0"/>
      <c r="OZC83" s="0"/>
      <c r="OZD83" s="0"/>
      <c r="OZE83" s="0"/>
      <c r="OZF83" s="0"/>
      <c r="OZG83" s="0"/>
      <c r="OZH83" s="0"/>
      <c r="OZI83" s="0"/>
      <c r="OZJ83" s="0"/>
      <c r="OZK83" s="0"/>
      <c r="OZL83" s="0"/>
      <c r="OZM83" s="0"/>
      <c r="OZN83" s="0"/>
      <c r="OZO83" s="0"/>
      <c r="OZP83" s="0"/>
      <c r="OZQ83" s="0"/>
      <c r="OZR83" s="0"/>
      <c r="OZS83" s="0"/>
      <c r="OZT83" s="0"/>
      <c r="OZU83" s="0"/>
      <c r="OZV83" s="0"/>
      <c r="OZW83" s="0"/>
      <c r="OZX83" s="0"/>
      <c r="OZY83" s="0"/>
      <c r="OZZ83" s="0"/>
      <c r="PAA83" s="0"/>
      <c r="PAB83" s="0"/>
      <c r="PAC83" s="0"/>
      <c r="PAD83" s="0"/>
      <c r="PAE83" s="0"/>
      <c r="PAF83" s="0"/>
      <c r="PAG83" s="0"/>
      <c r="PAH83" s="0"/>
      <c r="PAI83" s="0"/>
      <c r="PAJ83" s="0"/>
      <c r="PAK83" s="0"/>
      <c r="PAL83" s="0"/>
      <c r="PAM83" s="0"/>
      <c r="PAN83" s="0"/>
      <c r="PAO83" s="0"/>
      <c r="PAP83" s="0"/>
      <c r="PAQ83" s="0"/>
      <c r="PAR83" s="0"/>
      <c r="PAS83" s="0"/>
      <c r="PAT83" s="0"/>
      <c r="PAU83" s="0"/>
      <c r="PAV83" s="0"/>
      <c r="PAW83" s="0"/>
      <c r="PAX83" s="0"/>
      <c r="PAY83" s="0"/>
      <c r="PAZ83" s="0"/>
      <c r="PBA83" s="0"/>
      <c r="PBB83" s="0"/>
      <c r="PBC83" s="0"/>
      <c r="PBD83" s="0"/>
      <c r="PBE83" s="0"/>
      <c r="PBF83" s="0"/>
      <c r="PBG83" s="0"/>
      <c r="PBH83" s="0"/>
      <c r="PBI83" s="0"/>
      <c r="PBJ83" s="0"/>
      <c r="PBK83" s="0"/>
      <c r="PBL83" s="0"/>
      <c r="PBM83" s="0"/>
      <c r="PBN83" s="0"/>
      <c r="PBO83" s="0"/>
      <c r="PBP83" s="0"/>
      <c r="PBQ83" s="0"/>
      <c r="PBR83" s="0"/>
      <c r="PBS83" s="0"/>
      <c r="PBT83" s="0"/>
      <c r="PBU83" s="0"/>
      <c r="PBV83" s="0"/>
      <c r="PBW83" s="0"/>
      <c r="PBX83" s="0"/>
      <c r="PBY83" s="0"/>
      <c r="PBZ83" s="0"/>
      <c r="PCA83" s="0"/>
      <c r="PCB83" s="0"/>
      <c r="PCC83" s="0"/>
      <c r="PCD83" s="0"/>
      <c r="PCE83" s="0"/>
      <c r="PCF83" s="0"/>
      <c r="PCG83" s="0"/>
      <c r="PCH83" s="0"/>
      <c r="PCI83" s="0"/>
      <c r="PCJ83" s="0"/>
      <c r="PCK83" s="0"/>
      <c r="PCL83" s="0"/>
      <c r="PCM83" s="0"/>
      <c r="PCN83" s="0"/>
      <c r="PCO83" s="0"/>
      <c r="PCP83" s="0"/>
      <c r="PCQ83" s="0"/>
      <c r="PCR83" s="0"/>
      <c r="PCS83" s="0"/>
      <c r="PCT83" s="0"/>
      <c r="PCU83" s="0"/>
      <c r="PCV83" s="0"/>
      <c r="PCW83" s="0"/>
      <c r="PCX83" s="0"/>
      <c r="PCY83" s="0"/>
      <c r="PCZ83" s="0"/>
      <c r="PDA83" s="0"/>
      <c r="PDB83" s="0"/>
      <c r="PDC83" s="0"/>
      <c r="PDD83" s="0"/>
      <c r="PDE83" s="0"/>
      <c r="PDF83" s="0"/>
      <c r="PDG83" s="0"/>
      <c r="PDH83" s="0"/>
      <c r="PDI83" s="0"/>
      <c r="PDJ83" s="0"/>
      <c r="PDK83" s="0"/>
      <c r="PDL83" s="0"/>
      <c r="PDM83" s="0"/>
      <c r="PDN83" s="0"/>
      <c r="PDO83" s="0"/>
      <c r="PDP83" s="0"/>
      <c r="PDQ83" s="0"/>
      <c r="PDR83" s="0"/>
      <c r="PDS83" s="0"/>
      <c r="PDT83" s="0"/>
      <c r="PDU83" s="0"/>
      <c r="PDV83" s="0"/>
      <c r="PDW83" s="0"/>
      <c r="PDX83" s="0"/>
      <c r="PDY83" s="0"/>
      <c r="PDZ83" s="0"/>
      <c r="PEA83" s="0"/>
      <c r="PEB83" s="0"/>
      <c r="PEC83" s="0"/>
      <c r="PED83" s="0"/>
      <c r="PEE83" s="0"/>
      <c r="PEF83" s="0"/>
      <c r="PEG83" s="0"/>
      <c r="PEH83" s="0"/>
      <c r="PEI83" s="0"/>
      <c r="PEJ83" s="0"/>
      <c r="PEK83" s="0"/>
      <c r="PEL83" s="0"/>
      <c r="PEM83" s="0"/>
      <c r="PEN83" s="0"/>
      <c r="PEO83" s="0"/>
      <c r="PEP83" s="0"/>
      <c r="PEQ83" s="0"/>
      <c r="PER83" s="0"/>
      <c r="PES83" s="0"/>
      <c r="PET83" s="0"/>
      <c r="PEU83" s="0"/>
      <c r="PEV83" s="0"/>
      <c r="PEW83" s="0"/>
      <c r="PEX83" s="0"/>
      <c r="PEY83" s="0"/>
      <c r="PEZ83" s="0"/>
      <c r="PFA83" s="0"/>
      <c r="PFB83" s="0"/>
      <c r="PFC83" s="0"/>
      <c r="PFD83" s="0"/>
      <c r="PFE83" s="0"/>
      <c r="PFF83" s="0"/>
      <c r="PFG83" s="0"/>
      <c r="PFH83" s="0"/>
      <c r="PFI83" s="0"/>
      <c r="PFJ83" s="0"/>
      <c r="PFK83" s="0"/>
      <c r="PFL83" s="0"/>
      <c r="PFM83" s="0"/>
      <c r="PFN83" s="0"/>
      <c r="PFO83" s="0"/>
      <c r="PFP83" s="0"/>
      <c r="PFQ83" s="0"/>
      <c r="PFR83" s="0"/>
      <c r="PFS83" s="0"/>
      <c r="PFT83" s="0"/>
      <c r="PFU83" s="0"/>
      <c r="PFV83" s="0"/>
      <c r="PFW83" s="0"/>
      <c r="PFX83" s="0"/>
      <c r="PFY83" s="0"/>
      <c r="PFZ83" s="0"/>
      <c r="PGA83" s="0"/>
      <c r="PGB83" s="0"/>
      <c r="PGC83" s="0"/>
      <c r="PGD83" s="0"/>
      <c r="PGE83" s="0"/>
      <c r="PGF83" s="0"/>
      <c r="PGG83" s="0"/>
      <c r="PGH83" s="0"/>
      <c r="PGI83" s="0"/>
      <c r="PGJ83" s="0"/>
      <c r="PGK83" s="0"/>
      <c r="PGL83" s="0"/>
      <c r="PGM83" s="0"/>
      <c r="PGN83" s="0"/>
      <c r="PGO83" s="0"/>
      <c r="PGP83" s="0"/>
      <c r="PGQ83" s="0"/>
      <c r="PGR83" s="0"/>
      <c r="PGS83" s="0"/>
      <c r="PGT83" s="0"/>
      <c r="PGU83" s="0"/>
      <c r="PGV83" s="0"/>
      <c r="PGW83" s="0"/>
      <c r="PGX83" s="0"/>
      <c r="PGY83" s="0"/>
      <c r="PGZ83" s="0"/>
      <c r="PHA83" s="0"/>
      <c r="PHB83" s="0"/>
      <c r="PHC83" s="0"/>
      <c r="PHD83" s="0"/>
      <c r="PHE83" s="0"/>
      <c r="PHF83" s="0"/>
      <c r="PHG83" s="0"/>
      <c r="PHH83" s="0"/>
      <c r="PHI83" s="0"/>
      <c r="PHJ83" s="0"/>
      <c r="PHK83" s="0"/>
      <c r="PHL83" s="0"/>
      <c r="PHM83" s="0"/>
      <c r="PHN83" s="0"/>
      <c r="PHO83" s="0"/>
      <c r="PHP83" s="0"/>
      <c r="PHQ83" s="0"/>
      <c r="PHR83" s="0"/>
      <c r="PHS83" s="0"/>
      <c r="PHT83" s="0"/>
      <c r="PHU83" s="0"/>
      <c r="PHV83" s="0"/>
      <c r="PHW83" s="0"/>
      <c r="PHX83" s="0"/>
      <c r="PHY83" s="0"/>
      <c r="PHZ83" s="0"/>
      <c r="PIA83" s="0"/>
      <c r="PIB83" s="0"/>
      <c r="PIC83" s="0"/>
      <c r="PID83" s="0"/>
      <c r="PIE83" s="0"/>
      <c r="PIF83" s="0"/>
      <c r="PIG83" s="0"/>
      <c r="PIH83" s="0"/>
      <c r="PII83" s="0"/>
      <c r="PIJ83" s="0"/>
      <c r="PIK83" s="0"/>
      <c r="PIL83" s="0"/>
      <c r="PIM83" s="0"/>
      <c r="PIN83" s="0"/>
      <c r="PIO83" s="0"/>
      <c r="PIP83" s="0"/>
      <c r="PIQ83" s="0"/>
      <c r="PIR83" s="0"/>
      <c r="PIS83" s="0"/>
      <c r="PIT83" s="0"/>
      <c r="PIU83" s="0"/>
      <c r="PIV83" s="0"/>
      <c r="PIW83" s="0"/>
      <c r="PIX83" s="0"/>
      <c r="PIY83" s="0"/>
      <c r="PIZ83" s="0"/>
      <c r="PJA83" s="0"/>
      <c r="PJB83" s="0"/>
      <c r="PJC83" s="0"/>
      <c r="PJD83" s="0"/>
      <c r="PJE83" s="0"/>
      <c r="PJF83" s="0"/>
      <c r="PJG83" s="0"/>
      <c r="PJH83" s="0"/>
      <c r="PJI83" s="0"/>
      <c r="PJJ83" s="0"/>
      <c r="PJK83" s="0"/>
      <c r="PJL83" s="0"/>
      <c r="PJM83" s="0"/>
      <c r="PJN83" s="0"/>
      <c r="PJO83" s="0"/>
      <c r="PJP83" s="0"/>
      <c r="PJQ83" s="0"/>
      <c r="PJR83" s="0"/>
      <c r="PJS83" s="0"/>
      <c r="PJT83" s="0"/>
      <c r="PJU83" s="0"/>
      <c r="PJV83" s="0"/>
      <c r="PJW83" s="0"/>
      <c r="PJX83" s="0"/>
      <c r="PJY83" s="0"/>
      <c r="PJZ83" s="0"/>
      <c r="PKA83" s="0"/>
      <c r="PKB83" s="0"/>
      <c r="PKC83" s="0"/>
      <c r="PKD83" s="0"/>
      <c r="PKE83" s="0"/>
      <c r="PKF83" s="0"/>
      <c r="PKG83" s="0"/>
      <c r="PKH83" s="0"/>
      <c r="PKI83" s="0"/>
      <c r="PKJ83" s="0"/>
      <c r="PKK83" s="0"/>
      <c r="PKL83" s="0"/>
      <c r="PKM83" s="0"/>
      <c r="PKN83" s="0"/>
      <c r="PKO83" s="0"/>
      <c r="PKP83" s="0"/>
      <c r="PKQ83" s="0"/>
      <c r="PKR83" s="0"/>
      <c r="PKS83" s="0"/>
      <c r="PKT83" s="0"/>
      <c r="PKU83" s="0"/>
      <c r="PKV83" s="0"/>
      <c r="PKW83" s="0"/>
      <c r="PKX83" s="0"/>
      <c r="PKY83" s="0"/>
      <c r="PKZ83" s="0"/>
      <c r="PLA83" s="0"/>
      <c r="PLB83" s="0"/>
      <c r="PLC83" s="0"/>
      <c r="PLD83" s="0"/>
      <c r="PLE83" s="0"/>
      <c r="PLF83" s="0"/>
      <c r="PLG83" s="0"/>
      <c r="PLH83" s="0"/>
      <c r="PLI83" s="0"/>
      <c r="PLJ83" s="0"/>
      <c r="PLK83" s="0"/>
      <c r="PLL83" s="0"/>
      <c r="PLM83" s="0"/>
      <c r="PLN83" s="0"/>
      <c r="PLO83" s="0"/>
      <c r="PLP83" s="0"/>
      <c r="PLQ83" s="0"/>
      <c r="PLR83" s="0"/>
      <c r="PLS83" s="0"/>
      <c r="PLT83" s="0"/>
      <c r="PLU83" s="0"/>
      <c r="PLV83" s="0"/>
      <c r="PLW83" s="0"/>
      <c r="PLX83" s="0"/>
      <c r="PLY83" s="0"/>
      <c r="PLZ83" s="0"/>
      <c r="PMA83" s="0"/>
      <c r="PMB83" s="0"/>
      <c r="PMC83" s="0"/>
      <c r="PMD83" s="0"/>
      <c r="PME83" s="0"/>
      <c r="PMF83" s="0"/>
      <c r="PMG83" s="0"/>
      <c r="PMH83" s="0"/>
      <c r="PMI83" s="0"/>
      <c r="PMJ83" s="0"/>
      <c r="PMK83" s="0"/>
      <c r="PML83" s="0"/>
      <c r="PMM83" s="0"/>
      <c r="PMN83" s="0"/>
      <c r="PMO83" s="0"/>
      <c r="PMP83" s="0"/>
      <c r="PMQ83" s="0"/>
      <c r="PMR83" s="0"/>
      <c r="PMS83" s="0"/>
      <c r="PMT83" s="0"/>
      <c r="PMU83" s="0"/>
      <c r="PMV83" s="0"/>
      <c r="PMW83" s="0"/>
      <c r="PMX83" s="0"/>
      <c r="PMY83" s="0"/>
      <c r="PMZ83" s="0"/>
      <c r="PNA83" s="0"/>
      <c r="PNB83" s="0"/>
      <c r="PNC83" s="0"/>
      <c r="PND83" s="0"/>
      <c r="PNE83" s="0"/>
      <c r="PNF83" s="0"/>
      <c r="PNG83" s="0"/>
      <c r="PNH83" s="0"/>
      <c r="PNI83" s="0"/>
      <c r="PNJ83" s="0"/>
      <c r="PNK83" s="0"/>
      <c r="PNL83" s="0"/>
      <c r="PNM83" s="0"/>
      <c r="PNN83" s="0"/>
      <c r="PNO83" s="0"/>
      <c r="PNP83" s="0"/>
      <c r="PNQ83" s="0"/>
      <c r="PNR83" s="0"/>
      <c r="PNS83" s="0"/>
      <c r="PNT83" s="0"/>
      <c r="PNU83" s="0"/>
      <c r="PNV83" s="0"/>
      <c r="PNW83" s="0"/>
      <c r="PNX83" s="0"/>
      <c r="PNY83" s="0"/>
      <c r="PNZ83" s="0"/>
      <c r="POA83" s="0"/>
      <c r="POB83" s="0"/>
      <c r="POC83" s="0"/>
      <c r="POD83" s="0"/>
      <c r="POE83" s="0"/>
      <c r="POF83" s="0"/>
      <c r="POG83" s="0"/>
      <c r="POH83" s="0"/>
      <c r="POI83" s="0"/>
      <c r="POJ83" s="0"/>
      <c r="POK83" s="0"/>
      <c r="POL83" s="0"/>
      <c r="POM83" s="0"/>
      <c r="PON83" s="0"/>
      <c r="POO83" s="0"/>
      <c r="POP83" s="0"/>
      <c r="POQ83" s="0"/>
      <c r="POR83" s="0"/>
      <c r="POS83" s="0"/>
      <c r="POT83" s="0"/>
      <c r="POU83" s="0"/>
      <c r="POV83" s="0"/>
      <c r="POW83" s="0"/>
      <c r="POX83" s="0"/>
      <c r="POY83" s="0"/>
      <c r="POZ83" s="0"/>
      <c r="PPA83" s="0"/>
      <c r="PPB83" s="0"/>
      <c r="PPC83" s="0"/>
      <c r="PPD83" s="0"/>
      <c r="PPE83" s="0"/>
      <c r="PPF83" s="0"/>
      <c r="PPG83" s="0"/>
      <c r="PPH83" s="0"/>
      <c r="PPI83" s="0"/>
      <c r="PPJ83" s="0"/>
      <c r="PPK83" s="0"/>
      <c r="PPL83" s="0"/>
      <c r="PPM83" s="0"/>
      <c r="PPN83" s="0"/>
      <c r="PPO83" s="0"/>
      <c r="PPP83" s="0"/>
      <c r="PPQ83" s="0"/>
      <c r="PPR83" s="0"/>
      <c r="PPS83" s="0"/>
      <c r="PPT83" s="0"/>
      <c r="PPU83" s="0"/>
      <c r="PPV83" s="0"/>
      <c r="PPW83" s="0"/>
      <c r="PPX83" s="0"/>
      <c r="PPY83" s="0"/>
      <c r="PPZ83" s="0"/>
      <c r="PQA83" s="0"/>
      <c r="PQB83" s="0"/>
      <c r="PQC83" s="0"/>
      <c r="PQD83" s="0"/>
      <c r="PQE83" s="0"/>
      <c r="PQF83" s="0"/>
      <c r="PQG83" s="0"/>
      <c r="PQH83" s="0"/>
      <c r="PQI83" s="0"/>
      <c r="PQJ83" s="0"/>
      <c r="PQK83" s="0"/>
      <c r="PQL83" s="0"/>
      <c r="PQM83" s="0"/>
      <c r="PQN83" s="0"/>
      <c r="PQO83" s="0"/>
      <c r="PQP83" s="0"/>
      <c r="PQQ83" s="0"/>
      <c r="PQR83" s="0"/>
      <c r="PQS83" s="0"/>
      <c r="PQT83" s="0"/>
      <c r="PQU83" s="0"/>
      <c r="PQV83" s="0"/>
      <c r="PQW83" s="0"/>
      <c r="PQX83" s="0"/>
      <c r="PQY83" s="0"/>
      <c r="PQZ83" s="0"/>
      <c r="PRA83" s="0"/>
      <c r="PRB83" s="0"/>
      <c r="PRC83" s="0"/>
      <c r="PRD83" s="0"/>
      <c r="PRE83" s="0"/>
      <c r="PRF83" s="0"/>
      <c r="PRG83" s="0"/>
      <c r="PRH83" s="0"/>
      <c r="PRI83" s="0"/>
      <c r="PRJ83" s="0"/>
      <c r="PRK83" s="0"/>
      <c r="PRL83" s="0"/>
      <c r="PRM83" s="0"/>
      <c r="PRN83" s="0"/>
      <c r="PRO83" s="0"/>
      <c r="PRP83" s="0"/>
      <c r="PRQ83" s="0"/>
      <c r="PRR83" s="0"/>
      <c r="PRS83" s="0"/>
      <c r="PRT83" s="0"/>
      <c r="PRU83" s="0"/>
      <c r="PRV83" s="0"/>
      <c r="PRW83" s="0"/>
      <c r="PRX83" s="0"/>
      <c r="PRY83" s="0"/>
      <c r="PRZ83" s="0"/>
      <c r="PSA83" s="0"/>
      <c r="PSB83" s="0"/>
      <c r="PSC83" s="0"/>
      <c r="PSD83" s="0"/>
      <c r="PSE83" s="0"/>
      <c r="PSF83" s="0"/>
      <c r="PSG83" s="0"/>
      <c r="PSH83" s="0"/>
      <c r="PSI83" s="0"/>
      <c r="PSJ83" s="0"/>
      <c r="PSK83" s="0"/>
      <c r="PSL83" s="0"/>
      <c r="PSM83" s="0"/>
      <c r="PSN83" s="0"/>
      <c r="PSO83" s="0"/>
      <c r="PSP83" s="0"/>
      <c r="PSQ83" s="0"/>
      <c r="PSR83" s="0"/>
      <c r="PSS83" s="0"/>
      <c r="PST83" s="0"/>
      <c r="PSU83" s="0"/>
      <c r="PSV83" s="0"/>
      <c r="PSW83" s="0"/>
      <c r="PSX83" s="0"/>
      <c r="PSY83" s="0"/>
      <c r="PSZ83" s="0"/>
      <c r="PTA83" s="0"/>
      <c r="PTB83" s="0"/>
      <c r="PTC83" s="0"/>
      <c r="PTD83" s="0"/>
      <c r="PTE83" s="0"/>
      <c r="PTF83" s="0"/>
      <c r="PTG83" s="0"/>
      <c r="PTH83" s="0"/>
      <c r="PTI83" s="0"/>
      <c r="PTJ83" s="0"/>
      <c r="PTK83" s="0"/>
      <c r="PTL83" s="0"/>
      <c r="PTM83" s="0"/>
      <c r="PTN83" s="0"/>
      <c r="PTO83" s="0"/>
      <c r="PTP83" s="0"/>
      <c r="PTQ83" s="0"/>
      <c r="PTR83" s="0"/>
      <c r="PTS83" s="0"/>
      <c r="PTT83" s="0"/>
      <c r="PTU83" s="0"/>
      <c r="PTV83" s="0"/>
      <c r="PTW83" s="0"/>
      <c r="PTX83" s="0"/>
      <c r="PTY83" s="0"/>
      <c r="PTZ83" s="0"/>
      <c r="PUA83" s="0"/>
      <c r="PUB83" s="0"/>
      <c r="PUC83" s="0"/>
      <c r="PUD83" s="0"/>
      <c r="PUE83" s="0"/>
      <c r="PUF83" s="0"/>
      <c r="PUG83" s="0"/>
      <c r="PUH83" s="0"/>
      <c r="PUI83" s="0"/>
      <c r="PUJ83" s="0"/>
      <c r="PUK83" s="0"/>
      <c r="PUL83" s="0"/>
      <c r="PUM83" s="0"/>
      <c r="PUN83" s="0"/>
      <c r="PUO83" s="0"/>
      <c r="PUP83" s="0"/>
      <c r="PUQ83" s="0"/>
      <c r="PUR83" s="0"/>
      <c r="PUS83" s="0"/>
      <c r="PUT83" s="0"/>
      <c r="PUU83" s="0"/>
      <c r="PUV83" s="0"/>
      <c r="PUW83" s="0"/>
      <c r="PUX83" s="0"/>
      <c r="PUY83" s="0"/>
      <c r="PUZ83" s="0"/>
      <c r="PVA83" s="0"/>
      <c r="PVB83" s="0"/>
      <c r="PVC83" s="0"/>
      <c r="PVD83" s="0"/>
      <c r="PVE83" s="0"/>
      <c r="PVF83" s="0"/>
      <c r="PVG83" s="0"/>
      <c r="PVH83" s="0"/>
      <c r="PVI83" s="0"/>
      <c r="PVJ83" s="0"/>
      <c r="PVK83" s="0"/>
      <c r="PVL83" s="0"/>
      <c r="PVM83" s="0"/>
      <c r="PVN83" s="0"/>
      <c r="PVO83" s="0"/>
      <c r="PVP83" s="0"/>
      <c r="PVQ83" s="0"/>
      <c r="PVR83" s="0"/>
      <c r="PVS83" s="0"/>
      <c r="PVT83" s="0"/>
      <c r="PVU83" s="0"/>
      <c r="PVV83" s="0"/>
      <c r="PVW83" s="0"/>
      <c r="PVX83" s="0"/>
      <c r="PVY83" s="0"/>
      <c r="PVZ83" s="0"/>
      <c r="PWA83" s="0"/>
      <c r="PWB83" s="0"/>
      <c r="PWC83" s="0"/>
      <c r="PWD83" s="0"/>
      <c r="PWE83" s="0"/>
      <c r="PWF83" s="0"/>
      <c r="PWG83" s="0"/>
      <c r="PWH83" s="0"/>
      <c r="PWI83" s="0"/>
      <c r="PWJ83" s="0"/>
      <c r="PWK83" s="0"/>
      <c r="PWL83" s="0"/>
      <c r="PWM83" s="0"/>
      <c r="PWN83" s="0"/>
      <c r="PWO83" s="0"/>
      <c r="PWP83" s="0"/>
      <c r="PWQ83" s="0"/>
      <c r="PWR83" s="0"/>
      <c r="PWS83" s="0"/>
      <c r="PWT83" s="0"/>
      <c r="PWU83" s="0"/>
      <c r="PWV83" s="0"/>
      <c r="PWW83" s="0"/>
      <c r="PWX83" s="0"/>
      <c r="PWY83" s="0"/>
      <c r="PWZ83" s="0"/>
      <c r="PXA83" s="0"/>
      <c r="PXB83" s="0"/>
      <c r="PXC83" s="0"/>
      <c r="PXD83" s="0"/>
      <c r="PXE83" s="0"/>
      <c r="PXF83" s="0"/>
      <c r="PXG83" s="0"/>
      <c r="PXH83" s="0"/>
      <c r="PXI83" s="0"/>
      <c r="PXJ83" s="0"/>
      <c r="PXK83" s="0"/>
      <c r="PXL83" s="0"/>
      <c r="PXM83" s="0"/>
      <c r="PXN83" s="0"/>
      <c r="PXO83" s="0"/>
      <c r="PXP83" s="0"/>
      <c r="PXQ83" s="0"/>
      <c r="PXR83" s="0"/>
      <c r="PXS83" s="0"/>
      <c r="PXT83" s="0"/>
      <c r="PXU83" s="0"/>
      <c r="PXV83" s="0"/>
      <c r="PXW83" s="0"/>
      <c r="PXX83" s="0"/>
      <c r="PXY83" s="0"/>
      <c r="PXZ83" s="0"/>
      <c r="PYA83" s="0"/>
      <c r="PYB83" s="0"/>
      <c r="PYC83" s="0"/>
      <c r="PYD83" s="0"/>
      <c r="PYE83" s="0"/>
      <c r="PYF83" s="0"/>
      <c r="PYG83" s="0"/>
      <c r="PYH83" s="0"/>
      <c r="PYI83" s="0"/>
      <c r="PYJ83" s="0"/>
      <c r="PYK83" s="0"/>
      <c r="PYL83" s="0"/>
      <c r="PYM83" s="0"/>
      <c r="PYN83" s="0"/>
      <c r="PYO83" s="0"/>
      <c r="PYP83" s="0"/>
      <c r="PYQ83" s="0"/>
      <c r="PYR83" s="0"/>
      <c r="PYS83" s="0"/>
      <c r="PYT83" s="0"/>
      <c r="PYU83" s="0"/>
      <c r="PYV83" s="0"/>
      <c r="PYW83" s="0"/>
      <c r="PYX83" s="0"/>
      <c r="PYY83" s="0"/>
      <c r="PYZ83" s="0"/>
      <c r="PZA83" s="0"/>
      <c r="PZB83" s="0"/>
      <c r="PZC83" s="0"/>
      <c r="PZD83" s="0"/>
      <c r="PZE83" s="0"/>
      <c r="PZF83" s="0"/>
      <c r="PZG83" s="0"/>
      <c r="PZH83" s="0"/>
      <c r="PZI83" s="0"/>
      <c r="PZJ83" s="0"/>
      <c r="PZK83" s="0"/>
      <c r="PZL83" s="0"/>
      <c r="PZM83" s="0"/>
      <c r="PZN83" s="0"/>
      <c r="PZO83" s="0"/>
      <c r="PZP83" s="0"/>
      <c r="PZQ83" s="0"/>
      <c r="PZR83" s="0"/>
      <c r="PZS83" s="0"/>
      <c r="PZT83" s="0"/>
      <c r="PZU83" s="0"/>
      <c r="PZV83" s="0"/>
      <c r="PZW83" s="0"/>
      <c r="PZX83" s="0"/>
      <c r="PZY83" s="0"/>
      <c r="PZZ83" s="0"/>
      <c r="QAA83" s="0"/>
      <c r="QAB83" s="0"/>
      <c r="QAC83" s="0"/>
      <c r="QAD83" s="0"/>
      <c r="QAE83" s="0"/>
      <c r="QAF83" s="0"/>
      <c r="QAG83" s="0"/>
      <c r="QAH83" s="0"/>
      <c r="QAI83" s="0"/>
      <c r="QAJ83" s="0"/>
      <c r="QAK83" s="0"/>
      <c r="QAL83" s="0"/>
      <c r="QAM83" s="0"/>
      <c r="QAN83" s="0"/>
      <c r="QAO83" s="0"/>
      <c r="QAP83" s="0"/>
      <c r="QAQ83" s="0"/>
      <c r="QAR83" s="0"/>
      <c r="QAS83" s="0"/>
      <c r="QAT83" s="0"/>
      <c r="QAU83" s="0"/>
      <c r="QAV83" s="0"/>
      <c r="QAW83" s="0"/>
      <c r="QAX83" s="0"/>
      <c r="QAY83" s="0"/>
      <c r="QAZ83" s="0"/>
      <c r="QBA83" s="0"/>
      <c r="QBB83" s="0"/>
      <c r="QBC83" s="0"/>
      <c r="QBD83" s="0"/>
      <c r="QBE83" s="0"/>
      <c r="QBF83" s="0"/>
      <c r="QBG83" s="0"/>
      <c r="QBH83" s="0"/>
      <c r="QBI83" s="0"/>
      <c r="QBJ83" s="0"/>
      <c r="QBK83" s="0"/>
      <c r="QBL83" s="0"/>
      <c r="QBM83" s="0"/>
      <c r="QBN83" s="0"/>
      <c r="QBO83" s="0"/>
      <c r="QBP83" s="0"/>
      <c r="QBQ83" s="0"/>
      <c r="QBR83" s="0"/>
      <c r="QBS83" s="0"/>
      <c r="QBT83" s="0"/>
      <c r="QBU83" s="0"/>
      <c r="QBV83" s="0"/>
      <c r="QBW83" s="0"/>
      <c r="QBX83" s="0"/>
      <c r="QBY83" s="0"/>
      <c r="QBZ83" s="0"/>
      <c r="QCA83" s="0"/>
      <c r="QCB83" s="0"/>
      <c r="QCC83" s="0"/>
      <c r="QCD83" s="0"/>
      <c r="QCE83" s="0"/>
      <c r="QCF83" s="0"/>
      <c r="QCG83" s="0"/>
      <c r="QCH83" s="0"/>
      <c r="QCI83" s="0"/>
      <c r="QCJ83" s="0"/>
      <c r="QCK83" s="0"/>
      <c r="QCL83" s="0"/>
      <c r="QCM83" s="0"/>
      <c r="QCN83" s="0"/>
      <c r="QCO83" s="0"/>
      <c r="QCP83" s="0"/>
      <c r="QCQ83" s="0"/>
      <c r="QCR83" s="0"/>
      <c r="QCS83" s="0"/>
      <c r="QCT83" s="0"/>
      <c r="QCU83" s="0"/>
      <c r="QCV83" s="0"/>
      <c r="QCW83" s="0"/>
      <c r="QCX83" s="0"/>
      <c r="QCY83" s="0"/>
      <c r="QCZ83" s="0"/>
      <c r="QDA83" s="0"/>
      <c r="QDB83" s="0"/>
      <c r="QDC83" s="0"/>
      <c r="QDD83" s="0"/>
      <c r="QDE83" s="0"/>
      <c r="QDF83" s="0"/>
      <c r="QDG83" s="0"/>
      <c r="QDH83" s="0"/>
      <c r="QDI83" s="0"/>
      <c r="QDJ83" s="0"/>
      <c r="QDK83" s="0"/>
      <c r="QDL83" s="0"/>
      <c r="QDM83" s="0"/>
      <c r="QDN83" s="0"/>
      <c r="QDO83" s="0"/>
      <c r="QDP83" s="0"/>
      <c r="QDQ83" s="0"/>
      <c r="QDR83" s="0"/>
      <c r="QDS83" s="0"/>
      <c r="QDT83" s="0"/>
      <c r="QDU83" s="0"/>
      <c r="QDV83" s="0"/>
      <c r="QDW83" s="0"/>
      <c r="QDX83" s="0"/>
      <c r="QDY83" s="0"/>
      <c r="QDZ83" s="0"/>
      <c r="QEA83" s="0"/>
      <c r="QEB83" s="0"/>
      <c r="QEC83" s="0"/>
      <c r="QED83" s="0"/>
      <c r="QEE83" s="0"/>
      <c r="QEF83" s="0"/>
      <c r="QEG83" s="0"/>
      <c r="QEH83" s="0"/>
      <c r="QEI83" s="0"/>
      <c r="QEJ83" s="0"/>
      <c r="QEK83" s="0"/>
      <c r="QEL83" s="0"/>
      <c r="QEM83" s="0"/>
      <c r="QEN83" s="0"/>
      <c r="QEO83" s="0"/>
      <c r="QEP83" s="0"/>
      <c r="QEQ83" s="0"/>
      <c r="QER83" s="0"/>
      <c r="QES83" s="0"/>
      <c r="QET83" s="0"/>
      <c r="QEU83" s="0"/>
      <c r="QEV83" s="0"/>
      <c r="QEW83" s="0"/>
      <c r="QEX83" s="0"/>
      <c r="QEY83" s="0"/>
      <c r="QEZ83" s="0"/>
      <c r="QFA83" s="0"/>
      <c r="QFB83" s="0"/>
      <c r="QFC83" s="0"/>
      <c r="QFD83" s="0"/>
      <c r="QFE83" s="0"/>
      <c r="QFF83" s="0"/>
      <c r="QFG83" s="0"/>
      <c r="QFH83" s="0"/>
      <c r="QFI83" s="0"/>
      <c r="QFJ83" s="0"/>
      <c r="QFK83" s="0"/>
      <c r="QFL83" s="0"/>
      <c r="QFM83" s="0"/>
      <c r="QFN83" s="0"/>
      <c r="QFO83" s="0"/>
      <c r="QFP83" s="0"/>
      <c r="QFQ83" s="0"/>
      <c r="QFR83" s="0"/>
      <c r="QFS83" s="0"/>
      <c r="QFT83" s="0"/>
      <c r="QFU83" s="0"/>
      <c r="QFV83" s="0"/>
      <c r="QFW83" s="0"/>
      <c r="QFX83" s="0"/>
      <c r="QFY83" s="0"/>
      <c r="QFZ83" s="0"/>
      <c r="QGA83" s="0"/>
      <c r="QGB83" s="0"/>
      <c r="QGC83" s="0"/>
      <c r="QGD83" s="0"/>
      <c r="QGE83" s="0"/>
      <c r="QGF83" s="0"/>
      <c r="QGG83" s="0"/>
      <c r="QGH83" s="0"/>
      <c r="QGI83" s="0"/>
      <c r="QGJ83" s="0"/>
      <c r="QGK83" s="0"/>
      <c r="QGL83" s="0"/>
      <c r="QGM83" s="0"/>
      <c r="QGN83" s="0"/>
      <c r="QGO83" s="0"/>
      <c r="QGP83" s="0"/>
      <c r="QGQ83" s="0"/>
      <c r="QGR83" s="0"/>
      <c r="QGS83" s="0"/>
      <c r="QGT83" s="0"/>
      <c r="QGU83" s="0"/>
      <c r="QGV83" s="0"/>
      <c r="QGW83" s="0"/>
      <c r="QGX83" s="0"/>
      <c r="QGY83" s="0"/>
      <c r="QGZ83" s="0"/>
      <c r="QHA83" s="0"/>
      <c r="QHB83" s="0"/>
      <c r="QHC83" s="0"/>
      <c r="QHD83" s="0"/>
      <c r="QHE83" s="0"/>
      <c r="QHF83" s="0"/>
      <c r="QHG83" s="0"/>
      <c r="QHH83" s="0"/>
      <c r="QHI83" s="0"/>
      <c r="QHJ83" s="0"/>
      <c r="QHK83" s="0"/>
      <c r="QHL83" s="0"/>
      <c r="QHM83" s="0"/>
      <c r="QHN83" s="0"/>
      <c r="QHO83" s="0"/>
      <c r="QHP83" s="0"/>
      <c r="QHQ83" s="0"/>
      <c r="QHR83" s="0"/>
      <c r="QHS83" s="0"/>
      <c r="QHT83" s="0"/>
      <c r="QHU83" s="0"/>
      <c r="QHV83" s="0"/>
      <c r="QHW83" s="0"/>
      <c r="QHX83" s="0"/>
      <c r="QHY83" s="0"/>
      <c r="QHZ83" s="0"/>
      <c r="QIA83" s="0"/>
      <c r="QIB83" s="0"/>
      <c r="QIC83" s="0"/>
      <c r="QID83" s="0"/>
      <c r="QIE83" s="0"/>
      <c r="QIF83" s="0"/>
      <c r="QIG83" s="0"/>
      <c r="QIH83" s="0"/>
      <c r="QII83" s="0"/>
      <c r="QIJ83" s="0"/>
      <c r="QIK83" s="0"/>
      <c r="QIL83" s="0"/>
      <c r="QIM83" s="0"/>
      <c r="QIN83" s="0"/>
      <c r="QIO83" s="0"/>
      <c r="QIP83" s="0"/>
      <c r="QIQ83" s="0"/>
      <c r="QIR83" s="0"/>
      <c r="QIS83" s="0"/>
      <c r="QIT83" s="0"/>
      <c r="QIU83" s="0"/>
      <c r="QIV83" s="0"/>
      <c r="QIW83" s="0"/>
      <c r="QIX83" s="0"/>
      <c r="QIY83" s="0"/>
      <c r="QIZ83" s="0"/>
      <c r="QJA83" s="0"/>
      <c r="QJB83" s="0"/>
      <c r="QJC83" s="0"/>
      <c r="QJD83" s="0"/>
      <c r="QJE83" s="0"/>
      <c r="QJF83" s="0"/>
      <c r="QJG83" s="0"/>
      <c r="QJH83" s="0"/>
      <c r="QJI83" s="0"/>
      <c r="QJJ83" s="0"/>
      <c r="QJK83" s="0"/>
      <c r="QJL83" s="0"/>
      <c r="QJM83" s="0"/>
      <c r="QJN83" s="0"/>
      <c r="QJO83" s="0"/>
      <c r="QJP83" s="0"/>
      <c r="QJQ83" s="0"/>
      <c r="QJR83" s="0"/>
      <c r="QJS83" s="0"/>
      <c r="QJT83" s="0"/>
      <c r="QJU83" s="0"/>
      <c r="QJV83" s="0"/>
      <c r="QJW83" s="0"/>
      <c r="QJX83" s="0"/>
      <c r="QJY83" s="0"/>
      <c r="QJZ83" s="0"/>
      <c r="QKA83" s="0"/>
      <c r="QKB83" s="0"/>
      <c r="QKC83" s="0"/>
      <c r="QKD83" s="0"/>
      <c r="QKE83" s="0"/>
      <c r="QKF83" s="0"/>
      <c r="QKG83" s="0"/>
      <c r="QKH83" s="0"/>
      <c r="QKI83" s="0"/>
      <c r="QKJ83" s="0"/>
      <c r="QKK83" s="0"/>
      <c r="QKL83" s="0"/>
      <c r="QKM83" s="0"/>
      <c r="QKN83" s="0"/>
      <c r="QKO83" s="0"/>
      <c r="QKP83" s="0"/>
      <c r="QKQ83" s="0"/>
      <c r="QKR83" s="0"/>
      <c r="QKS83" s="0"/>
      <c r="QKT83" s="0"/>
      <c r="QKU83" s="0"/>
      <c r="QKV83" s="0"/>
      <c r="QKW83" s="0"/>
      <c r="QKX83" s="0"/>
      <c r="QKY83" s="0"/>
      <c r="QKZ83" s="0"/>
      <c r="QLA83" s="0"/>
      <c r="QLB83" s="0"/>
      <c r="QLC83" s="0"/>
      <c r="QLD83" s="0"/>
      <c r="QLE83" s="0"/>
      <c r="QLF83" s="0"/>
      <c r="QLG83" s="0"/>
      <c r="QLH83" s="0"/>
      <c r="QLI83" s="0"/>
      <c r="QLJ83" s="0"/>
      <c r="QLK83" s="0"/>
      <c r="QLL83" s="0"/>
      <c r="QLM83" s="0"/>
      <c r="QLN83" s="0"/>
      <c r="QLO83" s="0"/>
      <c r="QLP83" s="0"/>
      <c r="QLQ83" s="0"/>
      <c r="QLR83" s="0"/>
      <c r="QLS83" s="0"/>
      <c r="QLT83" s="0"/>
      <c r="QLU83" s="0"/>
      <c r="QLV83" s="0"/>
      <c r="QLW83" s="0"/>
      <c r="QLX83" s="0"/>
      <c r="QLY83" s="0"/>
      <c r="QLZ83" s="0"/>
      <c r="QMA83" s="0"/>
      <c r="QMB83" s="0"/>
      <c r="QMC83" s="0"/>
      <c r="QMD83" s="0"/>
      <c r="QME83" s="0"/>
      <c r="QMF83" s="0"/>
      <c r="QMG83" s="0"/>
      <c r="QMH83" s="0"/>
      <c r="QMI83" s="0"/>
      <c r="QMJ83" s="0"/>
      <c r="QMK83" s="0"/>
      <c r="QML83" s="0"/>
      <c r="QMM83" s="0"/>
      <c r="QMN83" s="0"/>
      <c r="QMO83" s="0"/>
      <c r="QMP83" s="0"/>
      <c r="QMQ83" s="0"/>
      <c r="QMR83" s="0"/>
      <c r="QMS83" s="0"/>
      <c r="QMT83" s="0"/>
      <c r="QMU83" s="0"/>
      <c r="QMV83" s="0"/>
      <c r="QMW83" s="0"/>
      <c r="QMX83" s="0"/>
      <c r="QMY83" s="0"/>
      <c r="QMZ83" s="0"/>
      <c r="QNA83" s="0"/>
      <c r="QNB83" s="0"/>
      <c r="QNC83" s="0"/>
      <c r="QND83" s="0"/>
      <c r="QNE83" s="0"/>
      <c r="QNF83" s="0"/>
      <c r="QNG83" s="0"/>
      <c r="QNH83" s="0"/>
      <c r="QNI83" s="0"/>
      <c r="QNJ83" s="0"/>
      <c r="QNK83" s="0"/>
      <c r="QNL83" s="0"/>
      <c r="QNM83" s="0"/>
      <c r="QNN83" s="0"/>
      <c r="QNO83" s="0"/>
      <c r="QNP83" s="0"/>
      <c r="QNQ83" s="0"/>
      <c r="QNR83" s="0"/>
      <c r="QNS83" s="0"/>
      <c r="QNT83" s="0"/>
      <c r="QNU83" s="0"/>
      <c r="QNV83" s="0"/>
      <c r="QNW83" s="0"/>
      <c r="QNX83" s="0"/>
      <c r="QNY83" s="0"/>
      <c r="QNZ83" s="0"/>
      <c r="QOA83" s="0"/>
      <c r="QOB83" s="0"/>
      <c r="QOC83" s="0"/>
      <c r="QOD83" s="0"/>
      <c r="QOE83" s="0"/>
      <c r="QOF83" s="0"/>
      <c r="QOG83" s="0"/>
      <c r="QOH83" s="0"/>
      <c r="QOI83" s="0"/>
      <c r="QOJ83" s="0"/>
      <c r="QOK83" s="0"/>
      <c r="QOL83" s="0"/>
      <c r="QOM83" s="0"/>
      <c r="QON83" s="0"/>
      <c r="QOO83" s="0"/>
      <c r="QOP83" s="0"/>
      <c r="QOQ83" s="0"/>
      <c r="QOR83" s="0"/>
      <c r="QOS83" s="0"/>
      <c r="QOT83" s="0"/>
      <c r="QOU83" s="0"/>
      <c r="QOV83" s="0"/>
      <c r="QOW83" s="0"/>
      <c r="QOX83" s="0"/>
      <c r="QOY83" s="0"/>
      <c r="QOZ83" s="0"/>
      <c r="QPA83" s="0"/>
      <c r="QPB83" s="0"/>
      <c r="QPC83" s="0"/>
      <c r="QPD83" s="0"/>
      <c r="QPE83" s="0"/>
      <c r="QPF83" s="0"/>
      <c r="QPG83" s="0"/>
      <c r="QPH83" s="0"/>
      <c r="QPI83" s="0"/>
      <c r="QPJ83" s="0"/>
      <c r="QPK83" s="0"/>
      <c r="QPL83" s="0"/>
      <c r="QPM83" s="0"/>
      <c r="QPN83" s="0"/>
      <c r="QPO83" s="0"/>
      <c r="QPP83" s="0"/>
      <c r="QPQ83" s="0"/>
      <c r="QPR83" s="0"/>
      <c r="QPS83" s="0"/>
      <c r="QPT83" s="0"/>
      <c r="QPU83" s="0"/>
      <c r="QPV83" s="0"/>
      <c r="QPW83" s="0"/>
      <c r="QPX83" s="0"/>
      <c r="QPY83" s="0"/>
      <c r="QPZ83" s="0"/>
      <c r="QQA83" s="0"/>
      <c r="QQB83" s="0"/>
      <c r="QQC83" s="0"/>
      <c r="QQD83" s="0"/>
      <c r="QQE83" s="0"/>
      <c r="QQF83" s="0"/>
      <c r="QQG83" s="0"/>
      <c r="QQH83" s="0"/>
      <c r="QQI83" s="0"/>
      <c r="QQJ83" s="0"/>
      <c r="QQK83" s="0"/>
      <c r="QQL83" s="0"/>
      <c r="QQM83" s="0"/>
      <c r="QQN83" s="0"/>
      <c r="QQO83" s="0"/>
      <c r="QQP83" s="0"/>
      <c r="QQQ83" s="0"/>
      <c r="QQR83" s="0"/>
      <c r="QQS83" s="0"/>
      <c r="QQT83" s="0"/>
      <c r="QQU83" s="0"/>
      <c r="QQV83" s="0"/>
      <c r="QQW83" s="0"/>
      <c r="QQX83" s="0"/>
      <c r="QQY83" s="0"/>
      <c r="QQZ83" s="0"/>
      <c r="QRA83" s="0"/>
      <c r="QRB83" s="0"/>
      <c r="QRC83" s="0"/>
      <c r="QRD83" s="0"/>
      <c r="QRE83" s="0"/>
      <c r="QRF83" s="0"/>
      <c r="QRG83" s="0"/>
      <c r="QRH83" s="0"/>
      <c r="QRI83" s="0"/>
      <c r="QRJ83" s="0"/>
      <c r="QRK83" s="0"/>
      <c r="QRL83" s="0"/>
      <c r="QRM83" s="0"/>
      <c r="QRN83" s="0"/>
      <c r="QRO83" s="0"/>
      <c r="QRP83" s="0"/>
      <c r="QRQ83" s="0"/>
      <c r="QRR83" s="0"/>
      <c r="QRS83" s="0"/>
      <c r="QRT83" s="0"/>
      <c r="QRU83" s="0"/>
      <c r="QRV83" s="0"/>
      <c r="QRW83" s="0"/>
      <c r="QRX83" s="0"/>
      <c r="QRY83" s="0"/>
      <c r="QRZ83" s="0"/>
      <c r="QSA83" s="0"/>
      <c r="QSB83" s="0"/>
      <c r="QSC83" s="0"/>
      <c r="QSD83" s="0"/>
      <c r="QSE83" s="0"/>
      <c r="QSF83" s="0"/>
      <c r="QSG83" s="0"/>
      <c r="QSH83" s="0"/>
      <c r="QSI83" s="0"/>
      <c r="QSJ83" s="0"/>
      <c r="QSK83" s="0"/>
      <c r="QSL83" s="0"/>
      <c r="QSM83" s="0"/>
      <c r="QSN83" s="0"/>
      <c r="QSO83" s="0"/>
      <c r="QSP83" s="0"/>
      <c r="QSQ83" s="0"/>
      <c r="QSR83" s="0"/>
      <c r="QSS83" s="0"/>
      <c r="QST83" s="0"/>
      <c r="QSU83" s="0"/>
      <c r="QSV83" s="0"/>
      <c r="QSW83" s="0"/>
      <c r="QSX83" s="0"/>
      <c r="QSY83" s="0"/>
      <c r="QSZ83" s="0"/>
      <c r="QTA83" s="0"/>
      <c r="QTB83" s="0"/>
      <c r="QTC83" s="0"/>
      <c r="QTD83" s="0"/>
      <c r="QTE83" s="0"/>
      <c r="QTF83" s="0"/>
      <c r="QTG83" s="0"/>
      <c r="QTH83" s="0"/>
      <c r="QTI83" s="0"/>
      <c r="QTJ83" s="0"/>
      <c r="QTK83" s="0"/>
      <c r="QTL83" s="0"/>
      <c r="QTM83" s="0"/>
      <c r="QTN83" s="0"/>
      <c r="QTO83" s="0"/>
      <c r="QTP83" s="0"/>
      <c r="QTQ83" s="0"/>
      <c r="QTR83" s="0"/>
      <c r="QTS83" s="0"/>
      <c r="QTT83" s="0"/>
      <c r="QTU83" s="0"/>
      <c r="QTV83" s="0"/>
      <c r="QTW83" s="0"/>
      <c r="QTX83" s="0"/>
      <c r="QTY83" s="0"/>
      <c r="QTZ83" s="0"/>
      <c r="QUA83" s="0"/>
      <c r="QUB83" s="0"/>
      <c r="QUC83" s="0"/>
      <c r="QUD83" s="0"/>
      <c r="QUE83" s="0"/>
      <c r="QUF83" s="0"/>
      <c r="QUG83" s="0"/>
      <c r="QUH83" s="0"/>
      <c r="QUI83" s="0"/>
      <c r="QUJ83" s="0"/>
      <c r="QUK83" s="0"/>
      <c r="QUL83" s="0"/>
      <c r="QUM83" s="0"/>
      <c r="QUN83" s="0"/>
      <c r="QUO83" s="0"/>
      <c r="QUP83" s="0"/>
      <c r="QUQ83" s="0"/>
      <c r="QUR83" s="0"/>
      <c r="QUS83" s="0"/>
      <c r="QUT83" s="0"/>
      <c r="QUU83" s="0"/>
      <c r="QUV83" s="0"/>
      <c r="QUW83" s="0"/>
      <c r="QUX83" s="0"/>
      <c r="QUY83" s="0"/>
      <c r="QUZ83" s="0"/>
      <c r="QVA83" s="0"/>
      <c r="QVB83" s="0"/>
      <c r="QVC83" s="0"/>
      <c r="QVD83" s="0"/>
      <c r="QVE83" s="0"/>
      <c r="QVF83" s="0"/>
      <c r="QVG83" s="0"/>
      <c r="QVH83" s="0"/>
      <c r="QVI83" s="0"/>
      <c r="QVJ83" s="0"/>
      <c r="QVK83" s="0"/>
      <c r="QVL83" s="0"/>
      <c r="QVM83" s="0"/>
      <c r="QVN83" s="0"/>
      <c r="QVO83" s="0"/>
      <c r="QVP83" s="0"/>
      <c r="QVQ83" s="0"/>
      <c r="QVR83" s="0"/>
      <c r="QVS83" s="0"/>
      <c r="QVT83" s="0"/>
      <c r="QVU83" s="0"/>
      <c r="QVV83" s="0"/>
      <c r="QVW83" s="0"/>
      <c r="QVX83" s="0"/>
      <c r="QVY83" s="0"/>
      <c r="QVZ83" s="0"/>
      <c r="QWA83" s="0"/>
      <c r="QWB83" s="0"/>
      <c r="QWC83" s="0"/>
      <c r="QWD83" s="0"/>
      <c r="QWE83" s="0"/>
      <c r="QWF83" s="0"/>
      <c r="QWG83" s="0"/>
      <c r="QWH83" s="0"/>
      <c r="QWI83" s="0"/>
      <c r="QWJ83" s="0"/>
      <c r="QWK83" s="0"/>
      <c r="QWL83" s="0"/>
      <c r="QWM83" s="0"/>
      <c r="QWN83" s="0"/>
      <c r="QWO83" s="0"/>
      <c r="QWP83" s="0"/>
      <c r="QWQ83" s="0"/>
      <c r="QWR83" s="0"/>
      <c r="QWS83" s="0"/>
      <c r="QWT83" s="0"/>
      <c r="QWU83" s="0"/>
      <c r="QWV83" s="0"/>
      <c r="QWW83" s="0"/>
      <c r="QWX83" s="0"/>
      <c r="QWY83" s="0"/>
      <c r="QWZ83" s="0"/>
      <c r="QXA83" s="0"/>
      <c r="QXB83" s="0"/>
      <c r="QXC83" s="0"/>
      <c r="QXD83" s="0"/>
      <c r="QXE83" s="0"/>
      <c r="QXF83" s="0"/>
      <c r="QXG83" s="0"/>
      <c r="QXH83" s="0"/>
      <c r="QXI83" s="0"/>
      <c r="QXJ83" s="0"/>
      <c r="QXK83" s="0"/>
      <c r="QXL83" s="0"/>
      <c r="QXM83" s="0"/>
      <c r="QXN83" s="0"/>
      <c r="QXO83" s="0"/>
      <c r="QXP83" s="0"/>
      <c r="QXQ83" s="0"/>
      <c r="QXR83" s="0"/>
      <c r="QXS83" s="0"/>
      <c r="QXT83" s="0"/>
      <c r="QXU83" s="0"/>
      <c r="QXV83" s="0"/>
      <c r="QXW83" s="0"/>
      <c r="QXX83" s="0"/>
      <c r="QXY83" s="0"/>
      <c r="QXZ83" s="0"/>
      <c r="QYA83" s="0"/>
      <c r="QYB83" s="0"/>
      <c r="QYC83" s="0"/>
      <c r="QYD83" s="0"/>
      <c r="QYE83" s="0"/>
      <c r="QYF83" s="0"/>
      <c r="QYG83" s="0"/>
      <c r="QYH83" s="0"/>
      <c r="QYI83" s="0"/>
      <c r="QYJ83" s="0"/>
      <c r="QYK83" s="0"/>
      <c r="QYL83" s="0"/>
      <c r="QYM83" s="0"/>
      <c r="QYN83" s="0"/>
      <c r="QYO83" s="0"/>
      <c r="QYP83" s="0"/>
      <c r="QYQ83" s="0"/>
      <c r="QYR83" s="0"/>
      <c r="QYS83" s="0"/>
      <c r="QYT83" s="0"/>
      <c r="QYU83" s="0"/>
      <c r="QYV83" s="0"/>
      <c r="QYW83" s="0"/>
      <c r="QYX83" s="0"/>
      <c r="QYY83" s="0"/>
      <c r="QYZ83" s="0"/>
      <c r="QZA83" s="0"/>
      <c r="QZB83" s="0"/>
      <c r="QZC83" s="0"/>
      <c r="QZD83" s="0"/>
      <c r="QZE83" s="0"/>
      <c r="QZF83" s="0"/>
      <c r="QZG83" s="0"/>
      <c r="QZH83" s="0"/>
      <c r="QZI83" s="0"/>
      <c r="QZJ83" s="0"/>
      <c r="QZK83" s="0"/>
      <c r="QZL83" s="0"/>
      <c r="QZM83" s="0"/>
      <c r="QZN83" s="0"/>
      <c r="QZO83" s="0"/>
      <c r="QZP83" s="0"/>
      <c r="QZQ83" s="0"/>
      <c r="QZR83" s="0"/>
      <c r="QZS83" s="0"/>
      <c r="QZT83" s="0"/>
      <c r="QZU83" s="0"/>
      <c r="QZV83" s="0"/>
      <c r="QZW83" s="0"/>
      <c r="QZX83" s="0"/>
      <c r="QZY83" s="0"/>
      <c r="QZZ83" s="0"/>
      <c r="RAA83" s="0"/>
      <c r="RAB83" s="0"/>
      <c r="RAC83" s="0"/>
      <c r="RAD83" s="0"/>
      <c r="RAE83" s="0"/>
      <c r="RAF83" s="0"/>
      <c r="RAG83" s="0"/>
      <c r="RAH83" s="0"/>
      <c r="RAI83" s="0"/>
      <c r="RAJ83" s="0"/>
      <c r="RAK83" s="0"/>
      <c r="RAL83" s="0"/>
      <c r="RAM83" s="0"/>
      <c r="RAN83" s="0"/>
      <c r="RAO83" s="0"/>
      <c r="RAP83" s="0"/>
      <c r="RAQ83" s="0"/>
      <c r="RAR83" s="0"/>
      <c r="RAS83" s="0"/>
      <c r="RAT83" s="0"/>
      <c r="RAU83" s="0"/>
      <c r="RAV83" s="0"/>
      <c r="RAW83" s="0"/>
      <c r="RAX83" s="0"/>
      <c r="RAY83" s="0"/>
      <c r="RAZ83" s="0"/>
      <c r="RBA83" s="0"/>
      <c r="RBB83" s="0"/>
      <c r="RBC83" s="0"/>
      <c r="RBD83" s="0"/>
      <c r="RBE83" s="0"/>
      <c r="RBF83" s="0"/>
      <c r="RBG83" s="0"/>
      <c r="RBH83" s="0"/>
      <c r="RBI83" s="0"/>
      <c r="RBJ83" s="0"/>
      <c r="RBK83" s="0"/>
      <c r="RBL83" s="0"/>
      <c r="RBM83" s="0"/>
      <c r="RBN83" s="0"/>
      <c r="RBO83" s="0"/>
      <c r="RBP83" s="0"/>
      <c r="RBQ83" s="0"/>
      <c r="RBR83" s="0"/>
      <c r="RBS83" s="0"/>
      <c r="RBT83" s="0"/>
      <c r="RBU83" s="0"/>
      <c r="RBV83" s="0"/>
      <c r="RBW83" s="0"/>
      <c r="RBX83" s="0"/>
      <c r="RBY83" s="0"/>
      <c r="RBZ83" s="0"/>
      <c r="RCA83" s="0"/>
      <c r="RCB83" s="0"/>
      <c r="RCC83" s="0"/>
      <c r="RCD83" s="0"/>
      <c r="RCE83" s="0"/>
      <c r="RCF83" s="0"/>
      <c r="RCG83" s="0"/>
      <c r="RCH83" s="0"/>
      <c r="RCI83" s="0"/>
      <c r="RCJ83" s="0"/>
      <c r="RCK83" s="0"/>
      <c r="RCL83" s="0"/>
      <c r="RCM83" s="0"/>
      <c r="RCN83" s="0"/>
      <c r="RCO83" s="0"/>
      <c r="RCP83" s="0"/>
      <c r="RCQ83" s="0"/>
      <c r="RCR83" s="0"/>
      <c r="RCS83" s="0"/>
      <c r="RCT83" s="0"/>
      <c r="RCU83" s="0"/>
      <c r="RCV83" s="0"/>
      <c r="RCW83" s="0"/>
      <c r="RCX83" s="0"/>
      <c r="RCY83" s="0"/>
      <c r="RCZ83" s="0"/>
      <c r="RDA83" s="0"/>
      <c r="RDB83" s="0"/>
      <c r="RDC83" s="0"/>
      <c r="RDD83" s="0"/>
      <c r="RDE83" s="0"/>
      <c r="RDF83" s="0"/>
      <c r="RDG83" s="0"/>
      <c r="RDH83" s="0"/>
      <c r="RDI83" s="0"/>
      <c r="RDJ83" s="0"/>
      <c r="RDK83" s="0"/>
      <c r="RDL83" s="0"/>
      <c r="RDM83" s="0"/>
      <c r="RDN83" s="0"/>
      <c r="RDO83" s="0"/>
      <c r="RDP83" s="0"/>
      <c r="RDQ83" s="0"/>
      <c r="RDR83" s="0"/>
      <c r="RDS83" s="0"/>
      <c r="RDT83" s="0"/>
      <c r="RDU83" s="0"/>
      <c r="RDV83" s="0"/>
      <c r="RDW83" s="0"/>
      <c r="RDX83" s="0"/>
      <c r="RDY83" s="0"/>
      <c r="RDZ83" s="0"/>
      <c r="REA83" s="0"/>
      <c r="REB83" s="0"/>
      <c r="REC83" s="0"/>
      <c r="RED83" s="0"/>
      <c r="REE83" s="0"/>
      <c r="REF83" s="0"/>
      <c r="REG83" s="0"/>
      <c r="REH83" s="0"/>
      <c r="REI83" s="0"/>
      <c r="REJ83" s="0"/>
      <c r="REK83" s="0"/>
      <c r="REL83" s="0"/>
      <c r="REM83" s="0"/>
      <c r="REN83" s="0"/>
      <c r="REO83" s="0"/>
      <c r="REP83" s="0"/>
      <c r="REQ83" s="0"/>
      <c r="RER83" s="0"/>
      <c r="RES83" s="0"/>
      <c r="RET83" s="0"/>
      <c r="REU83" s="0"/>
      <c r="REV83" s="0"/>
      <c r="REW83" s="0"/>
      <c r="REX83" s="0"/>
      <c r="REY83" s="0"/>
      <c r="REZ83" s="0"/>
      <c r="RFA83" s="0"/>
      <c r="RFB83" s="0"/>
      <c r="RFC83" s="0"/>
      <c r="RFD83" s="0"/>
      <c r="RFE83" s="0"/>
      <c r="RFF83" s="0"/>
      <c r="RFG83" s="0"/>
      <c r="RFH83" s="0"/>
      <c r="RFI83" s="0"/>
      <c r="RFJ83" s="0"/>
      <c r="RFK83" s="0"/>
      <c r="RFL83" s="0"/>
      <c r="RFM83" s="0"/>
      <c r="RFN83" s="0"/>
      <c r="RFO83" s="0"/>
      <c r="RFP83" s="0"/>
      <c r="RFQ83" s="0"/>
      <c r="RFR83" s="0"/>
      <c r="RFS83" s="0"/>
      <c r="RFT83" s="0"/>
      <c r="RFU83" s="0"/>
      <c r="RFV83" s="0"/>
      <c r="RFW83" s="0"/>
      <c r="RFX83" s="0"/>
      <c r="RFY83" s="0"/>
      <c r="RFZ83" s="0"/>
      <c r="RGA83" s="0"/>
      <c r="RGB83" s="0"/>
      <c r="RGC83" s="0"/>
      <c r="RGD83" s="0"/>
      <c r="RGE83" s="0"/>
      <c r="RGF83" s="0"/>
      <c r="RGG83" s="0"/>
      <c r="RGH83" s="0"/>
      <c r="RGI83" s="0"/>
      <c r="RGJ83" s="0"/>
      <c r="RGK83" s="0"/>
      <c r="RGL83" s="0"/>
      <c r="RGM83" s="0"/>
      <c r="RGN83" s="0"/>
      <c r="RGO83" s="0"/>
      <c r="RGP83" s="0"/>
      <c r="RGQ83" s="0"/>
      <c r="RGR83" s="0"/>
      <c r="RGS83" s="0"/>
      <c r="RGT83" s="0"/>
      <c r="RGU83" s="0"/>
      <c r="RGV83" s="0"/>
      <c r="RGW83" s="0"/>
      <c r="RGX83" s="0"/>
      <c r="RGY83" s="0"/>
      <c r="RGZ83" s="0"/>
      <c r="RHA83" s="0"/>
      <c r="RHB83" s="0"/>
      <c r="RHC83" s="0"/>
      <c r="RHD83" s="0"/>
      <c r="RHE83" s="0"/>
      <c r="RHF83" s="0"/>
      <c r="RHG83" s="0"/>
      <c r="RHH83" s="0"/>
      <c r="RHI83" s="0"/>
      <c r="RHJ83" s="0"/>
      <c r="RHK83" s="0"/>
      <c r="RHL83" s="0"/>
      <c r="RHM83" s="0"/>
      <c r="RHN83" s="0"/>
      <c r="RHO83" s="0"/>
      <c r="RHP83" s="0"/>
      <c r="RHQ83" s="0"/>
      <c r="RHR83" s="0"/>
      <c r="RHS83" s="0"/>
      <c r="RHT83" s="0"/>
      <c r="RHU83" s="0"/>
      <c r="RHV83" s="0"/>
      <c r="RHW83" s="0"/>
      <c r="RHX83" s="0"/>
      <c r="RHY83" s="0"/>
      <c r="RHZ83" s="0"/>
      <c r="RIA83" s="0"/>
      <c r="RIB83" s="0"/>
      <c r="RIC83" s="0"/>
      <c r="RID83" s="0"/>
      <c r="RIE83" s="0"/>
      <c r="RIF83" s="0"/>
      <c r="RIG83" s="0"/>
      <c r="RIH83" s="0"/>
      <c r="RII83" s="0"/>
      <c r="RIJ83" s="0"/>
      <c r="RIK83" s="0"/>
      <c r="RIL83" s="0"/>
      <c r="RIM83" s="0"/>
      <c r="RIN83" s="0"/>
      <c r="RIO83" s="0"/>
      <c r="RIP83" s="0"/>
      <c r="RIQ83" s="0"/>
      <c r="RIR83" s="0"/>
      <c r="RIS83" s="0"/>
      <c r="RIT83" s="0"/>
      <c r="RIU83" s="0"/>
      <c r="RIV83" s="0"/>
      <c r="RIW83" s="0"/>
      <c r="RIX83" s="0"/>
      <c r="RIY83" s="0"/>
      <c r="RIZ83" s="0"/>
      <c r="RJA83" s="0"/>
      <c r="RJB83" s="0"/>
      <c r="RJC83" s="0"/>
      <c r="RJD83" s="0"/>
      <c r="RJE83" s="0"/>
      <c r="RJF83" s="0"/>
      <c r="RJG83" s="0"/>
      <c r="RJH83" s="0"/>
      <c r="RJI83" s="0"/>
      <c r="RJJ83" s="0"/>
      <c r="RJK83" s="0"/>
      <c r="RJL83" s="0"/>
      <c r="RJM83" s="0"/>
      <c r="RJN83" s="0"/>
      <c r="RJO83" s="0"/>
      <c r="RJP83" s="0"/>
      <c r="RJQ83" s="0"/>
      <c r="RJR83" s="0"/>
      <c r="RJS83" s="0"/>
      <c r="RJT83" s="0"/>
      <c r="RJU83" s="0"/>
      <c r="RJV83" s="0"/>
      <c r="RJW83" s="0"/>
      <c r="RJX83" s="0"/>
      <c r="RJY83" s="0"/>
      <c r="RJZ83" s="0"/>
      <c r="RKA83" s="0"/>
      <c r="RKB83" s="0"/>
      <c r="RKC83" s="0"/>
      <c r="RKD83" s="0"/>
      <c r="RKE83" s="0"/>
      <c r="RKF83" s="0"/>
      <c r="RKG83" s="0"/>
      <c r="RKH83" s="0"/>
      <c r="RKI83" s="0"/>
      <c r="RKJ83" s="0"/>
      <c r="RKK83" s="0"/>
      <c r="RKL83" s="0"/>
      <c r="RKM83" s="0"/>
      <c r="RKN83" s="0"/>
      <c r="RKO83" s="0"/>
      <c r="RKP83" s="0"/>
      <c r="RKQ83" s="0"/>
      <c r="RKR83" s="0"/>
      <c r="RKS83" s="0"/>
      <c r="RKT83" s="0"/>
      <c r="RKU83" s="0"/>
      <c r="RKV83" s="0"/>
      <c r="RKW83" s="0"/>
      <c r="RKX83" s="0"/>
      <c r="RKY83" s="0"/>
      <c r="RKZ83" s="0"/>
      <c r="RLA83" s="0"/>
      <c r="RLB83" s="0"/>
      <c r="RLC83" s="0"/>
      <c r="RLD83" s="0"/>
      <c r="RLE83" s="0"/>
      <c r="RLF83" s="0"/>
      <c r="RLG83" s="0"/>
      <c r="RLH83" s="0"/>
      <c r="RLI83" s="0"/>
      <c r="RLJ83" s="0"/>
      <c r="RLK83" s="0"/>
      <c r="RLL83" s="0"/>
      <c r="RLM83" s="0"/>
      <c r="RLN83" s="0"/>
      <c r="RLO83" s="0"/>
      <c r="RLP83" s="0"/>
      <c r="RLQ83" s="0"/>
      <c r="RLR83" s="0"/>
      <c r="RLS83" s="0"/>
      <c r="RLT83" s="0"/>
      <c r="RLU83" s="0"/>
      <c r="RLV83" s="0"/>
      <c r="RLW83" s="0"/>
      <c r="RLX83" s="0"/>
      <c r="RLY83" s="0"/>
      <c r="RLZ83" s="0"/>
      <c r="RMA83" s="0"/>
      <c r="RMB83" s="0"/>
      <c r="RMC83" s="0"/>
      <c r="RMD83" s="0"/>
      <c r="RME83" s="0"/>
      <c r="RMF83" s="0"/>
      <c r="RMG83" s="0"/>
      <c r="RMH83" s="0"/>
      <c r="RMI83" s="0"/>
      <c r="RMJ83" s="0"/>
      <c r="RMK83" s="0"/>
      <c r="RML83" s="0"/>
      <c r="RMM83" s="0"/>
      <c r="RMN83" s="0"/>
      <c r="RMO83" s="0"/>
      <c r="RMP83" s="0"/>
      <c r="RMQ83" s="0"/>
      <c r="RMR83" s="0"/>
      <c r="RMS83" s="0"/>
      <c r="RMT83" s="0"/>
      <c r="RMU83" s="0"/>
      <c r="RMV83" s="0"/>
      <c r="RMW83" s="0"/>
      <c r="RMX83" s="0"/>
      <c r="RMY83" s="0"/>
      <c r="RMZ83" s="0"/>
      <c r="RNA83" s="0"/>
      <c r="RNB83" s="0"/>
      <c r="RNC83" s="0"/>
      <c r="RND83" s="0"/>
      <c r="RNE83" s="0"/>
      <c r="RNF83" s="0"/>
      <c r="RNG83" s="0"/>
      <c r="RNH83" s="0"/>
      <c r="RNI83" s="0"/>
      <c r="RNJ83" s="0"/>
      <c r="RNK83" s="0"/>
      <c r="RNL83" s="0"/>
      <c r="RNM83" s="0"/>
      <c r="RNN83" s="0"/>
      <c r="RNO83" s="0"/>
      <c r="RNP83" s="0"/>
      <c r="RNQ83" s="0"/>
      <c r="RNR83" s="0"/>
      <c r="RNS83" s="0"/>
      <c r="RNT83" s="0"/>
      <c r="RNU83" s="0"/>
      <c r="RNV83" s="0"/>
      <c r="RNW83" s="0"/>
      <c r="RNX83" s="0"/>
      <c r="RNY83" s="0"/>
      <c r="RNZ83" s="0"/>
      <c r="ROA83" s="0"/>
      <c r="ROB83" s="0"/>
      <c r="ROC83" s="0"/>
      <c r="ROD83" s="0"/>
      <c r="ROE83" s="0"/>
      <c r="ROF83" s="0"/>
      <c r="ROG83" s="0"/>
      <c r="ROH83" s="0"/>
      <c r="ROI83" s="0"/>
      <c r="ROJ83" s="0"/>
      <c r="ROK83" s="0"/>
      <c r="ROL83" s="0"/>
      <c r="ROM83" s="0"/>
      <c r="RON83" s="0"/>
      <c r="ROO83" s="0"/>
      <c r="ROP83" s="0"/>
      <c r="ROQ83" s="0"/>
      <c r="ROR83" s="0"/>
      <c r="ROS83" s="0"/>
      <c r="ROT83" s="0"/>
      <c r="ROU83" s="0"/>
      <c r="ROV83" s="0"/>
      <c r="ROW83" s="0"/>
      <c r="ROX83" s="0"/>
      <c r="ROY83" s="0"/>
      <c r="ROZ83" s="0"/>
      <c r="RPA83" s="0"/>
      <c r="RPB83" s="0"/>
      <c r="RPC83" s="0"/>
      <c r="RPD83" s="0"/>
      <c r="RPE83" s="0"/>
      <c r="RPF83" s="0"/>
      <c r="RPG83" s="0"/>
      <c r="RPH83" s="0"/>
      <c r="RPI83" s="0"/>
      <c r="RPJ83" s="0"/>
      <c r="RPK83" s="0"/>
      <c r="RPL83" s="0"/>
      <c r="RPM83" s="0"/>
      <c r="RPN83" s="0"/>
      <c r="RPO83" s="0"/>
      <c r="RPP83" s="0"/>
      <c r="RPQ83" s="0"/>
      <c r="RPR83" s="0"/>
      <c r="RPS83" s="0"/>
      <c r="RPT83" s="0"/>
      <c r="RPU83" s="0"/>
      <c r="RPV83" s="0"/>
      <c r="RPW83" s="0"/>
      <c r="RPX83" s="0"/>
      <c r="RPY83" s="0"/>
      <c r="RPZ83" s="0"/>
      <c r="RQA83" s="0"/>
      <c r="RQB83" s="0"/>
      <c r="RQC83" s="0"/>
      <c r="RQD83" s="0"/>
      <c r="RQE83" s="0"/>
      <c r="RQF83" s="0"/>
      <c r="RQG83" s="0"/>
      <c r="RQH83" s="0"/>
      <c r="RQI83" s="0"/>
      <c r="RQJ83" s="0"/>
      <c r="RQK83" s="0"/>
      <c r="RQL83" s="0"/>
      <c r="RQM83" s="0"/>
      <c r="RQN83" s="0"/>
      <c r="RQO83" s="0"/>
      <c r="RQP83" s="0"/>
      <c r="RQQ83" s="0"/>
      <c r="RQR83" s="0"/>
      <c r="RQS83" s="0"/>
      <c r="RQT83" s="0"/>
      <c r="RQU83" s="0"/>
      <c r="RQV83" s="0"/>
      <c r="RQW83" s="0"/>
      <c r="RQX83" s="0"/>
      <c r="RQY83" s="0"/>
      <c r="RQZ83" s="0"/>
      <c r="RRA83" s="0"/>
      <c r="RRB83" s="0"/>
      <c r="RRC83" s="0"/>
      <c r="RRD83" s="0"/>
      <c r="RRE83" s="0"/>
      <c r="RRF83" s="0"/>
      <c r="RRG83" s="0"/>
      <c r="RRH83" s="0"/>
      <c r="RRI83" s="0"/>
      <c r="RRJ83" s="0"/>
      <c r="RRK83" s="0"/>
      <c r="RRL83" s="0"/>
      <c r="RRM83" s="0"/>
      <c r="RRN83" s="0"/>
      <c r="RRO83" s="0"/>
      <c r="RRP83" s="0"/>
      <c r="RRQ83" s="0"/>
      <c r="RRR83" s="0"/>
      <c r="RRS83" s="0"/>
      <c r="RRT83" s="0"/>
      <c r="RRU83" s="0"/>
      <c r="RRV83" s="0"/>
      <c r="RRW83" s="0"/>
      <c r="RRX83" s="0"/>
      <c r="RRY83" s="0"/>
      <c r="RRZ83" s="0"/>
      <c r="RSA83" s="0"/>
      <c r="RSB83" s="0"/>
      <c r="RSC83" s="0"/>
      <c r="RSD83" s="0"/>
      <c r="RSE83" s="0"/>
      <c r="RSF83" s="0"/>
      <c r="RSG83" s="0"/>
      <c r="RSH83" s="0"/>
      <c r="RSI83" s="0"/>
      <c r="RSJ83" s="0"/>
      <c r="RSK83" s="0"/>
      <c r="RSL83" s="0"/>
      <c r="RSM83" s="0"/>
      <c r="RSN83" s="0"/>
      <c r="RSO83" s="0"/>
      <c r="RSP83" s="0"/>
      <c r="RSQ83" s="0"/>
      <c r="RSR83" s="0"/>
      <c r="RSS83" s="0"/>
      <c r="RST83" s="0"/>
      <c r="RSU83" s="0"/>
      <c r="RSV83" s="0"/>
      <c r="RSW83" s="0"/>
      <c r="RSX83" s="0"/>
      <c r="RSY83" s="0"/>
      <c r="RSZ83" s="0"/>
      <c r="RTA83" s="0"/>
      <c r="RTB83" s="0"/>
      <c r="RTC83" s="0"/>
      <c r="RTD83" s="0"/>
      <c r="RTE83" s="0"/>
      <c r="RTF83" s="0"/>
      <c r="RTG83" s="0"/>
      <c r="RTH83" s="0"/>
      <c r="RTI83" s="0"/>
      <c r="RTJ83" s="0"/>
      <c r="RTK83" s="0"/>
      <c r="RTL83" s="0"/>
      <c r="RTM83" s="0"/>
      <c r="RTN83" s="0"/>
      <c r="RTO83" s="0"/>
      <c r="RTP83" s="0"/>
      <c r="RTQ83" s="0"/>
      <c r="RTR83" s="0"/>
      <c r="RTS83" s="0"/>
      <c r="RTT83" s="0"/>
      <c r="RTU83" s="0"/>
      <c r="RTV83" s="0"/>
      <c r="RTW83" s="0"/>
      <c r="RTX83" s="0"/>
      <c r="RTY83" s="0"/>
      <c r="RTZ83" s="0"/>
      <c r="RUA83" s="0"/>
      <c r="RUB83" s="0"/>
      <c r="RUC83" s="0"/>
      <c r="RUD83" s="0"/>
      <c r="RUE83" s="0"/>
      <c r="RUF83" s="0"/>
      <c r="RUG83" s="0"/>
      <c r="RUH83" s="0"/>
      <c r="RUI83" s="0"/>
      <c r="RUJ83" s="0"/>
      <c r="RUK83" s="0"/>
      <c r="RUL83" s="0"/>
      <c r="RUM83" s="0"/>
      <c r="RUN83" s="0"/>
      <c r="RUO83" s="0"/>
      <c r="RUP83" s="0"/>
      <c r="RUQ83" s="0"/>
      <c r="RUR83" s="0"/>
      <c r="RUS83" s="0"/>
      <c r="RUT83" s="0"/>
      <c r="RUU83" s="0"/>
      <c r="RUV83" s="0"/>
      <c r="RUW83" s="0"/>
      <c r="RUX83" s="0"/>
      <c r="RUY83" s="0"/>
      <c r="RUZ83" s="0"/>
      <c r="RVA83" s="0"/>
      <c r="RVB83" s="0"/>
      <c r="RVC83" s="0"/>
      <c r="RVD83" s="0"/>
      <c r="RVE83" s="0"/>
      <c r="RVF83" s="0"/>
      <c r="RVG83" s="0"/>
      <c r="RVH83" s="0"/>
      <c r="RVI83" s="0"/>
      <c r="RVJ83" s="0"/>
      <c r="RVK83" s="0"/>
      <c r="RVL83" s="0"/>
      <c r="RVM83" s="0"/>
      <c r="RVN83" s="0"/>
      <c r="RVO83" s="0"/>
      <c r="RVP83" s="0"/>
      <c r="RVQ83" s="0"/>
      <c r="RVR83" s="0"/>
      <c r="RVS83" s="0"/>
      <c r="RVT83" s="0"/>
      <c r="RVU83" s="0"/>
      <c r="RVV83" s="0"/>
      <c r="RVW83" s="0"/>
      <c r="RVX83" s="0"/>
      <c r="RVY83" s="0"/>
      <c r="RVZ83" s="0"/>
      <c r="RWA83" s="0"/>
      <c r="RWB83" s="0"/>
      <c r="RWC83" s="0"/>
      <c r="RWD83" s="0"/>
      <c r="RWE83" s="0"/>
      <c r="RWF83" s="0"/>
      <c r="RWG83" s="0"/>
      <c r="RWH83" s="0"/>
      <c r="RWI83" s="0"/>
      <c r="RWJ83" s="0"/>
      <c r="RWK83" s="0"/>
      <c r="RWL83" s="0"/>
      <c r="RWM83" s="0"/>
      <c r="RWN83" s="0"/>
      <c r="RWO83" s="0"/>
      <c r="RWP83" s="0"/>
      <c r="RWQ83" s="0"/>
      <c r="RWR83" s="0"/>
      <c r="RWS83" s="0"/>
      <c r="RWT83" s="0"/>
      <c r="RWU83" s="0"/>
      <c r="RWV83" s="0"/>
      <c r="RWW83" s="0"/>
      <c r="RWX83" s="0"/>
      <c r="RWY83" s="0"/>
      <c r="RWZ83" s="0"/>
      <c r="RXA83" s="0"/>
      <c r="RXB83" s="0"/>
      <c r="RXC83" s="0"/>
      <c r="RXD83" s="0"/>
      <c r="RXE83" s="0"/>
      <c r="RXF83" s="0"/>
      <c r="RXG83" s="0"/>
      <c r="RXH83" s="0"/>
      <c r="RXI83" s="0"/>
      <c r="RXJ83" s="0"/>
      <c r="RXK83" s="0"/>
      <c r="RXL83" s="0"/>
      <c r="RXM83" s="0"/>
      <c r="RXN83" s="0"/>
      <c r="RXO83" s="0"/>
      <c r="RXP83" s="0"/>
      <c r="RXQ83" s="0"/>
      <c r="RXR83" s="0"/>
      <c r="RXS83" s="0"/>
      <c r="RXT83" s="0"/>
      <c r="RXU83" s="0"/>
      <c r="RXV83" s="0"/>
      <c r="RXW83" s="0"/>
      <c r="RXX83" s="0"/>
      <c r="RXY83" s="0"/>
      <c r="RXZ83" s="0"/>
      <c r="RYA83" s="0"/>
      <c r="RYB83" s="0"/>
      <c r="RYC83" s="0"/>
      <c r="RYD83" s="0"/>
      <c r="RYE83" s="0"/>
      <c r="RYF83" s="0"/>
      <c r="RYG83" s="0"/>
      <c r="RYH83" s="0"/>
      <c r="RYI83" s="0"/>
      <c r="RYJ83" s="0"/>
      <c r="RYK83" s="0"/>
      <c r="RYL83" s="0"/>
      <c r="RYM83" s="0"/>
      <c r="RYN83" s="0"/>
      <c r="RYO83" s="0"/>
      <c r="RYP83" s="0"/>
      <c r="RYQ83" s="0"/>
      <c r="RYR83" s="0"/>
      <c r="RYS83" s="0"/>
      <c r="RYT83" s="0"/>
      <c r="RYU83" s="0"/>
      <c r="RYV83" s="0"/>
      <c r="RYW83" s="0"/>
      <c r="RYX83" s="0"/>
      <c r="RYY83" s="0"/>
      <c r="RYZ83" s="0"/>
      <c r="RZA83" s="0"/>
      <c r="RZB83" s="0"/>
      <c r="RZC83" s="0"/>
      <c r="RZD83" s="0"/>
      <c r="RZE83" s="0"/>
      <c r="RZF83" s="0"/>
      <c r="RZG83" s="0"/>
      <c r="RZH83" s="0"/>
      <c r="RZI83" s="0"/>
      <c r="RZJ83" s="0"/>
      <c r="RZK83" s="0"/>
      <c r="RZL83" s="0"/>
      <c r="RZM83" s="0"/>
      <c r="RZN83" s="0"/>
      <c r="RZO83" s="0"/>
      <c r="RZP83" s="0"/>
      <c r="RZQ83" s="0"/>
      <c r="RZR83" s="0"/>
      <c r="RZS83" s="0"/>
      <c r="RZT83" s="0"/>
      <c r="RZU83" s="0"/>
      <c r="RZV83" s="0"/>
      <c r="RZW83" s="0"/>
      <c r="RZX83" s="0"/>
      <c r="RZY83" s="0"/>
      <c r="RZZ83" s="0"/>
      <c r="SAA83" s="0"/>
      <c r="SAB83" s="0"/>
      <c r="SAC83" s="0"/>
      <c r="SAD83" s="0"/>
      <c r="SAE83" s="0"/>
      <c r="SAF83" s="0"/>
      <c r="SAG83" s="0"/>
      <c r="SAH83" s="0"/>
      <c r="SAI83" s="0"/>
      <c r="SAJ83" s="0"/>
      <c r="SAK83" s="0"/>
      <c r="SAL83" s="0"/>
      <c r="SAM83" s="0"/>
      <c r="SAN83" s="0"/>
      <c r="SAO83" s="0"/>
      <c r="SAP83" s="0"/>
      <c r="SAQ83" s="0"/>
      <c r="SAR83" s="0"/>
      <c r="SAS83" s="0"/>
      <c r="SAT83" s="0"/>
      <c r="SAU83" s="0"/>
      <c r="SAV83" s="0"/>
      <c r="SAW83" s="0"/>
      <c r="SAX83" s="0"/>
      <c r="SAY83" s="0"/>
      <c r="SAZ83" s="0"/>
      <c r="SBA83" s="0"/>
      <c r="SBB83" s="0"/>
      <c r="SBC83" s="0"/>
      <c r="SBD83" s="0"/>
      <c r="SBE83" s="0"/>
      <c r="SBF83" s="0"/>
      <c r="SBG83" s="0"/>
      <c r="SBH83" s="0"/>
      <c r="SBI83" s="0"/>
      <c r="SBJ83" s="0"/>
      <c r="SBK83" s="0"/>
      <c r="SBL83" s="0"/>
      <c r="SBM83" s="0"/>
      <c r="SBN83" s="0"/>
      <c r="SBO83" s="0"/>
      <c r="SBP83" s="0"/>
      <c r="SBQ83" s="0"/>
      <c r="SBR83" s="0"/>
      <c r="SBS83" s="0"/>
      <c r="SBT83" s="0"/>
      <c r="SBU83" s="0"/>
      <c r="SBV83" s="0"/>
      <c r="SBW83" s="0"/>
      <c r="SBX83" s="0"/>
      <c r="SBY83" s="0"/>
      <c r="SBZ83" s="0"/>
      <c r="SCA83" s="0"/>
      <c r="SCB83" s="0"/>
      <c r="SCC83" s="0"/>
      <c r="SCD83" s="0"/>
      <c r="SCE83" s="0"/>
      <c r="SCF83" s="0"/>
      <c r="SCG83" s="0"/>
      <c r="SCH83" s="0"/>
      <c r="SCI83" s="0"/>
      <c r="SCJ83" s="0"/>
      <c r="SCK83" s="0"/>
      <c r="SCL83" s="0"/>
      <c r="SCM83" s="0"/>
      <c r="SCN83" s="0"/>
      <c r="SCO83" s="0"/>
      <c r="SCP83" s="0"/>
      <c r="SCQ83" s="0"/>
      <c r="SCR83" s="0"/>
      <c r="SCS83" s="0"/>
      <c r="SCT83" s="0"/>
      <c r="SCU83" s="0"/>
      <c r="SCV83" s="0"/>
      <c r="SCW83" s="0"/>
      <c r="SCX83" s="0"/>
      <c r="SCY83" s="0"/>
      <c r="SCZ83" s="0"/>
      <c r="SDA83" s="0"/>
      <c r="SDB83" s="0"/>
      <c r="SDC83" s="0"/>
      <c r="SDD83" s="0"/>
      <c r="SDE83" s="0"/>
      <c r="SDF83" s="0"/>
      <c r="SDG83" s="0"/>
      <c r="SDH83" s="0"/>
      <c r="SDI83" s="0"/>
      <c r="SDJ83" s="0"/>
      <c r="SDK83" s="0"/>
      <c r="SDL83" s="0"/>
      <c r="SDM83" s="0"/>
      <c r="SDN83" s="0"/>
      <c r="SDO83" s="0"/>
      <c r="SDP83" s="0"/>
      <c r="SDQ83" s="0"/>
      <c r="SDR83" s="0"/>
      <c r="SDS83" s="0"/>
      <c r="SDT83" s="0"/>
      <c r="SDU83" s="0"/>
      <c r="SDV83" s="0"/>
      <c r="SDW83" s="0"/>
      <c r="SDX83" s="0"/>
      <c r="SDY83" s="0"/>
      <c r="SDZ83" s="0"/>
      <c r="SEA83" s="0"/>
      <c r="SEB83" s="0"/>
      <c r="SEC83" s="0"/>
      <c r="SED83" s="0"/>
      <c r="SEE83" s="0"/>
      <c r="SEF83" s="0"/>
      <c r="SEG83" s="0"/>
      <c r="SEH83" s="0"/>
      <c r="SEI83" s="0"/>
      <c r="SEJ83" s="0"/>
      <c r="SEK83" s="0"/>
      <c r="SEL83" s="0"/>
      <c r="SEM83" s="0"/>
      <c r="SEN83" s="0"/>
      <c r="SEO83" s="0"/>
      <c r="SEP83" s="0"/>
      <c r="SEQ83" s="0"/>
      <c r="SER83" s="0"/>
      <c r="SES83" s="0"/>
      <c r="SET83" s="0"/>
      <c r="SEU83" s="0"/>
      <c r="SEV83" s="0"/>
      <c r="SEW83" s="0"/>
      <c r="SEX83" s="0"/>
      <c r="SEY83" s="0"/>
      <c r="SEZ83" s="0"/>
      <c r="SFA83" s="0"/>
      <c r="SFB83" s="0"/>
      <c r="SFC83" s="0"/>
      <c r="SFD83" s="0"/>
      <c r="SFE83" s="0"/>
      <c r="SFF83" s="0"/>
      <c r="SFG83" s="0"/>
      <c r="SFH83" s="0"/>
      <c r="SFI83" s="0"/>
      <c r="SFJ83" s="0"/>
      <c r="SFK83" s="0"/>
      <c r="SFL83" s="0"/>
      <c r="SFM83" s="0"/>
      <c r="SFN83" s="0"/>
      <c r="SFO83" s="0"/>
      <c r="SFP83" s="0"/>
      <c r="SFQ83" s="0"/>
      <c r="SFR83" s="0"/>
      <c r="SFS83" s="0"/>
      <c r="SFT83" s="0"/>
      <c r="SFU83" s="0"/>
      <c r="SFV83" s="0"/>
      <c r="SFW83" s="0"/>
      <c r="SFX83" s="0"/>
      <c r="SFY83" s="0"/>
      <c r="SFZ83" s="0"/>
      <c r="SGA83" s="0"/>
      <c r="SGB83" s="0"/>
      <c r="SGC83" s="0"/>
      <c r="SGD83" s="0"/>
      <c r="SGE83" s="0"/>
      <c r="SGF83" s="0"/>
      <c r="SGG83" s="0"/>
      <c r="SGH83" s="0"/>
      <c r="SGI83" s="0"/>
      <c r="SGJ83" s="0"/>
      <c r="SGK83" s="0"/>
      <c r="SGL83" s="0"/>
      <c r="SGM83" s="0"/>
      <c r="SGN83" s="0"/>
      <c r="SGO83" s="0"/>
      <c r="SGP83" s="0"/>
      <c r="SGQ83" s="0"/>
      <c r="SGR83" s="0"/>
      <c r="SGS83" s="0"/>
      <c r="SGT83" s="0"/>
      <c r="SGU83" s="0"/>
      <c r="SGV83" s="0"/>
      <c r="SGW83" s="0"/>
      <c r="SGX83" s="0"/>
      <c r="SGY83" s="0"/>
      <c r="SGZ83" s="0"/>
      <c r="SHA83" s="0"/>
      <c r="SHB83" s="0"/>
      <c r="SHC83" s="0"/>
      <c r="SHD83" s="0"/>
      <c r="SHE83" s="0"/>
      <c r="SHF83" s="0"/>
      <c r="SHG83" s="0"/>
      <c r="SHH83" s="0"/>
      <c r="SHI83" s="0"/>
      <c r="SHJ83" s="0"/>
      <c r="SHK83" s="0"/>
      <c r="SHL83" s="0"/>
      <c r="SHM83" s="0"/>
      <c r="SHN83" s="0"/>
      <c r="SHO83" s="0"/>
      <c r="SHP83" s="0"/>
      <c r="SHQ83" s="0"/>
      <c r="SHR83" s="0"/>
      <c r="SHS83" s="0"/>
      <c r="SHT83" s="0"/>
      <c r="SHU83" s="0"/>
      <c r="SHV83" s="0"/>
      <c r="SHW83" s="0"/>
      <c r="SHX83" s="0"/>
      <c r="SHY83" s="0"/>
      <c r="SHZ83" s="0"/>
      <c r="SIA83" s="0"/>
      <c r="SIB83" s="0"/>
      <c r="SIC83" s="0"/>
      <c r="SID83" s="0"/>
      <c r="SIE83" s="0"/>
      <c r="SIF83" s="0"/>
      <c r="SIG83" s="0"/>
      <c r="SIH83" s="0"/>
      <c r="SII83" s="0"/>
      <c r="SIJ83" s="0"/>
      <c r="SIK83" s="0"/>
      <c r="SIL83" s="0"/>
      <c r="SIM83" s="0"/>
      <c r="SIN83" s="0"/>
      <c r="SIO83" s="0"/>
      <c r="SIP83" s="0"/>
      <c r="SIQ83" s="0"/>
      <c r="SIR83" s="0"/>
      <c r="SIS83" s="0"/>
      <c r="SIT83" s="0"/>
      <c r="SIU83" s="0"/>
      <c r="SIV83" s="0"/>
      <c r="SIW83" s="0"/>
      <c r="SIX83" s="0"/>
      <c r="SIY83" s="0"/>
      <c r="SIZ83" s="0"/>
      <c r="SJA83" s="0"/>
      <c r="SJB83" s="0"/>
      <c r="SJC83" s="0"/>
      <c r="SJD83" s="0"/>
      <c r="SJE83" s="0"/>
      <c r="SJF83" s="0"/>
      <c r="SJG83" s="0"/>
      <c r="SJH83" s="0"/>
      <c r="SJI83" s="0"/>
      <c r="SJJ83" s="0"/>
      <c r="SJK83" s="0"/>
      <c r="SJL83" s="0"/>
      <c r="SJM83" s="0"/>
      <c r="SJN83" s="0"/>
      <c r="SJO83" s="0"/>
      <c r="SJP83" s="0"/>
      <c r="SJQ83" s="0"/>
      <c r="SJR83" s="0"/>
      <c r="SJS83" s="0"/>
      <c r="SJT83" s="0"/>
      <c r="SJU83" s="0"/>
      <c r="SJV83" s="0"/>
      <c r="SJW83" s="0"/>
      <c r="SJX83" s="0"/>
      <c r="SJY83" s="0"/>
      <c r="SJZ83" s="0"/>
      <c r="SKA83" s="0"/>
      <c r="SKB83" s="0"/>
      <c r="SKC83" s="0"/>
      <c r="SKD83" s="0"/>
      <c r="SKE83" s="0"/>
      <c r="SKF83" s="0"/>
      <c r="SKG83" s="0"/>
      <c r="SKH83" s="0"/>
      <c r="SKI83" s="0"/>
      <c r="SKJ83" s="0"/>
      <c r="SKK83" s="0"/>
      <c r="SKL83" s="0"/>
      <c r="SKM83" s="0"/>
      <c r="SKN83" s="0"/>
      <c r="SKO83" s="0"/>
      <c r="SKP83" s="0"/>
      <c r="SKQ83" s="0"/>
      <c r="SKR83" s="0"/>
      <c r="SKS83" s="0"/>
      <c r="SKT83" s="0"/>
      <c r="SKU83" s="0"/>
      <c r="SKV83" s="0"/>
      <c r="SKW83" s="0"/>
      <c r="SKX83" s="0"/>
      <c r="SKY83" s="0"/>
      <c r="SKZ83" s="0"/>
      <c r="SLA83" s="0"/>
      <c r="SLB83" s="0"/>
      <c r="SLC83" s="0"/>
      <c r="SLD83" s="0"/>
      <c r="SLE83" s="0"/>
      <c r="SLF83" s="0"/>
      <c r="SLG83" s="0"/>
      <c r="SLH83" s="0"/>
      <c r="SLI83" s="0"/>
      <c r="SLJ83" s="0"/>
      <c r="SLK83" s="0"/>
      <c r="SLL83" s="0"/>
      <c r="SLM83" s="0"/>
      <c r="SLN83" s="0"/>
      <c r="SLO83" s="0"/>
      <c r="SLP83" s="0"/>
      <c r="SLQ83" s="0"/>
      <c r="SLR83" s="0"/>
      <c r="SLS83" s="0"/>
      <c r="SLT83" s="0"/>
      <c r="SLU83" s="0"/>
      <c r="SLV83" s="0"/>
      <c r="SLW83" s="0"/>
      <c r="SLX83" s="0"/>
      <c r="SLY83" s="0"/>
      <c r="SLZ83" s="0"/>
      <c r="SMA83" s="0"/>
      <c r="SMB83" s="0"/>
      <c r="SMC83" s="0"/>
      <c r="SMD83" s="0"/>
      <c r="SME83" s="0"/>
      <c r="SMF83" s="0"/>
      <c r="SMG83" s="0"/>
      <c r="SMH83" s="0"/>
      <c r="SMI83" s="0"/>
      <c r="SMJ83" s="0"/>
      <c r="SMK83" s="0"/>
      <c r="SML83" s="0"/>
      <c r="SMM83" s="0"/>
      <c r="SMN83" s="0"/>
      <c r="SMO83" s="0"/>
      <c r="SMP83" s="0"/>
      <c r="SMQ83" s="0"/>
      <c r="SMR83" s="0"/>
      <c r="SMS83" s="0"/>
      <c r="SMT83" s="0"/>
      <c r="SMU83" s="0"/>
      <c r="SMV83" s="0"/>
      <c r="SMW83" s="0"/>
      <c r="SMX83" s="0"/>
      <c r="SMY83" s="0"/>
      <c r="SMZ83" s="0"/>
      <c r="SNA83" s="0"/>
      <c r="SNB83" s="0"/>
      <c r="SNC83" s="0"/>
      <c r="SND83" s="0"/>
      <c r="SNE83" s="0"/>
      <c r="SNF83" s="0"/>
      <c r="SNG83" s="0"/>
      <c r="SNH83" s="0"/>
      <c r="SNI83" s="0"/>
      <c r="SNJ83" s="0"/>
      <c r="SNK83" s="0"/>
      <c r="SNL83" s="0"/>
      <c r="SNM83" s="0"/>
      <c r="SNN83" s="0"/>
      <c r="SNO83" s="0"/>
      <c r="SNP83" s="0"/>
      <c r="SNQ83" s="0"/>
      <c r="SNR83" s="0"/>
      <c r="SNS83" s="0"/>
      <c r="SNT83" s="0"/>
      <c r="SNU83" s="0"/>
      <c r="SNV83" s="0"/>
      <c r="SNW83" s="0"/>
      <c r="SNX83" s="0"/>
      <c r="SNY83" s="0"/>
      <c r="SNZ83" s="0"/>
      <c r="SOA83" s="0"/>
      <c r="SOB83" s="0"/>
      <c r="SOC83" s="0"/>
      <c r="SOD83" s="0"/>
      <c r="SOE83" s="0"/>
      <c r="SOF83" s="0"/>
      <c r="SOG83" s="0"/>
      <c r="SOH83" s="0"/>
      <c r="SOI83" s="0"/>
      <c r="SOJ83" s="0"/>
      <c r="SOK83" s="0"/>
      <c r="SOL83" s="0"/>
      <c r="SOM83" s="0"/>
      <c r="SON83" s="0"/>
      <c r="SOO83" s="0"/>
      <c r="SOP83" s="0"/>
      <c r="SOQ83" s="0"/>
      <c r="SOR83" s="0"/>
      <c r="SOS83" s="0"/>
      <c r="SOT83" s="0"/>
      <c r="SOU83" s="0"/>
      <c r="SOV83" s="0"/>
      <c r="SOW83" s="0"/>
      <c r="SOX83" s="0"/>
      <c r="SOY83" s="0"/>
      <c r="SOZ83" s="0"/>
      <c r="SPA83" s="0"/>
      <c r="SPB83" s="0"/>
      <c r="SPC83" s="0"/>
      <c r="SPD83" s="0"/>
      <c r="SPE83" s="0"/>
      <c r="SPF83" s="0"/>
      <c r="SPG83" s="0"/>
      <c r="SPH83" s="0"/>
      <c r="SPI83" s="0"/>
      <c r="SPJ83" s="0"/>
      <c r="SPK83" s="0"/>
      <c r="SPL83" s="0"/>
      <c r="SPM83" s="0"/>
      <c r="SPN83" s="0"/>
      <c r="SPO83" s="0"/>
      <c r="SPP83" s="0"/>
      <c r="SPQ83" s="0"/>
      <c r="SPR83" s="0"/>
      <c r="SPS83" s="0"/>
      <c r="SPT83" s="0"/>
      <c r="SPU83" s="0"/>
      <c r="SPV83" s="0"/>
      <c r="SPW83" s="0"/>
      <c r="SPX83" s="0"/>
      <c r="SPY83" s="0"/>
      <c r="SPZ83" s="0"/>
      <c r="SQA83" s="0"/>
      <c r="SQB83" s="0"/>
      <c r="SQC83" s="0"/>
      <c r="SQD83" s="0"/>
      <c r="SQE83" s="0"/>
      <c r="SQF83" s="0"/>
      <c r="SQG83" s="0"/>
      <c r="SQH83" s="0"/>
      <c r="SQI83" s="0"/>
      <c r="SQJ83" s="0"/>
      <c r="SQK83" s="0"/>
      <c r="SQL83" s="0"/>
      <c r="SQM83" s="0"/>
      <c r="SQN83" s="0"/>
      <c r="SQO83" s="0"/>
      <c r="SQP83" s="0"/>
      <c r="SQQ83" s="0"/>
      <c r="SQR83" s="0"/>
      <c r="SQS83" s="0"/>
      <c r="SQT83" s="0"/>
      <c r="SQU83" s="0"/>
      <c r="SQV83" s="0"/>
      <c r="SQW83" s="0"/>
      <c r="SQX83" s="0"/>
      <c r="SQY83" s="0"/>
      <c r="SQZ83" s="0"/>
      <c r="SRA83" s="0"/>
      <c r="SRB83" s="0"/>
      <c r="SRC83" s="0"/>
      <c r="SRD83" s="0"/>
      <c r="SRE83" s="0"/>
      <c r="SRF83" s="0"/>
      <c r="SRG83" s="0"/>
      <c r="SRH83" s="0"/>
      <c r="SRI83" s="0"/>
      <c r="SRJ83" s="0"/>
      <c r="SRK83" s="0"/>
      <c r="SRL83" s="0"/>
      <c r="SRM83" s="0"/>
      <c r="SRN83" s="0"/>
      <c r="SRO83" s="0"/>
      <c r="SRP83" s="0"/>
      <c r="SRQ83" s="0"/>
      <c r="SRR83" s="0"/>
      <c r="SRS83" s="0"/>
      <c r="SRT83" s="0"/>
      <c r="SRU83" s="0"/>
      <c r="SRV83" s="0"/>
      <c r="SRW83" s="0"/>
      <c r="SRX83" s="0"/>
      <c r="SRY83" s="0"/>
      <c r="SRZ83" s="0"/>
      <c r="SSA83" s="0"/>
      <c r="SSB83" s="0"/>
      <c r="SSC83" s="0"/>
      <c r="SSD83" s="0"/>
      <c r="SSE83" s="0"/>
      <c r="SSF83" s="0"/>
      <c r="SSG83" s="0"/>
      <c r="SSH83" s="0"/>
      <c r="SSI83" s="0"/>
      <c r="SSJ83" s="0"/>
      <c r="SSK83" s="0"/>
      <c r="SSL83" s="0"/>
      <c r="SSM83" s="0"/>
      <c r="SSN83" s="0"/>
      <c r="SSO83" s="0"/>
      <c r="SSP83" s="0"/>
      <c r="SSQ83" s="0"/>
      <c r="SSR83" s="0"/>
      <c r="SSS83" s="0"/>
      <c r="SST83" s="0"/>
      <c r="SSU83" s="0"/>
      <c r="SSV83" s="0"/>
      <c r="SSW83" s="0"/>
      <c r="SSX83" s="0"/>
      <c r="SSY83" s="0"/>
      <c r="SSZ83" s="0"/>
      <c r="STA83" s="0"/>
      <c r="STB83" s="0"/>
      <c r="STC83" s="0"/>
      <c r="STD83" s="0"/>
      <c r="STE83" s="0"/>
      <c r="STF83" s="0"/>
      <c r="STG83" s="0"/>
      <c r="STH83" s="0"/>
      <c r="STI83" s="0"/>
      <c r="STJ83" s="0"/>
      <c r="STK83" s="0"/>
      <c r="STL83" s="0"/>
      <c r="STM83" s="0"/>
      <c r="STN83" s="0"/>
      <c r="STO83" s="0"/>
      <c r="STP83" s="0"/>
      <c r="STQ83" s="0"/>
      <c r="STR83" s="0"/>
      <c r="STS83" s="0"/>
      <c r="STT83" s="0"/>
      <c r="STU83" s="0"/>
      <c r="STV83" s="0"/>
      <c r="STW83" s="0"/>
      <c r="STX83" s="0"/>
      <c r="STY83" s="0"/>
      <c r="STZ83" s="0"/>
      <c r="SUA83" s="0"/>
      <c r="SUB83" s="0"/>
      <c r="SUC83" s="0"/>
      <c r="SUD83" s="0"/>
      <c r="SUE83" s="0"/>
      <c r="SUF83" s="0"/>
      <c r="SUG83" s="0"/>
      <c r="SUH83" s="0"/>
      <c r="SUI83" s="0"/>
      <c r="SUJ83" s="0"/>
      <c r="SUK83" s="0"/>
      <c r="SUL83" s="0"/>
      <c r="SUM83" s="0"/>
      <c r="SUN83" s="0"/>
      <c r="SUO83" s="0"/>
      <c r="SUP83" s="0"/>
      <c r="SUQ83" s="0"/>
      <c r="SUR83" s="0"/>
      <c r="SUS83" s="0"/>
      <c r="SUT83" s="0"/>
      <c r="SUU83" s="0"/>
      <c r="SUV83" s="0"/>
      <c r="SUW83" s="0"/>
      <c r="SUX83" s="0"/>
      <c r="SUY83" s="0"/>
      <c r="SUZ83" s="0"/>
      <c r="SVA83" s="0"/>
      <c r="SVB83" s="0"/>
      <c r="SVC83" s="0"/>
      <c r="SVD83" s="0"/>
      <c r="SVE83" s="0"/>
      <c r="SVF83" s="0"/>
      <c r="SVG83" s="0"/>
      <c r="SVH83" s="0"/>
      <c r="SVI83" s="0"/>
      <c r="SVJ83" s="0"/>
      <c r="SVK83" s="0"/>
      <c r="SVL83" s="0"/>
      <c r="SVM83" s="0"/>
      <c r="SVN83" s="0"/>
      <c r="SVO83" s="0"/>
      <c r="SVP83" s="0"/>
      <c r="SVQ83" s="0"/>
      <c r="SVR83" s="0"/>
      <c r="SVS83" s="0"/>
      <c r="SVT83" s="0"/>
      <c r="SVU83" s="0"/>
      <c r="SVV83" s="0"/>
      <c r="SVW83" s="0"/>
      <c r="SVX83" s="0"/>
      <c r="SVY83" s="0"/>
      <c r="SVZ83" s="0"/>
      <c r="SWA83" s="0"/>
      <c r="SWB83" s="0"/>
      <c r="SWC83" s="0"/>
      <c r="SWD83" s="0"/>
      <c r="SWE83" s="0"/>
      <c r="SWF83" s="0"/>
      <c r="SWG83" s="0"/>
      <c r="SWH83" s="0"/>
      <c r="SWI83" s="0"/>
      <c r="SWJ83" s="0"/>
      <c r="SWK83" s="0"/>
      <c r="SWL83" s="0"/>
      <c r="SWM83" s="0"/>
      <c r="SWN83" s="0"/>
      <c r="SWO83" s="0"/>
      <c r="SWP83" s="0"/>
      <c r="SWQ83" s="0"/>
      <c r="SWR83" s="0"/>
      <c r="SWS83" s="0"/>
      <c r="SWT83" s="0"/>
      <c r="SWU83" s="0"/>
      <c r="SWV83" s="0"/>
      <c r="SWW83" s="0"/>
      <c r="SWX83" s="0"/>
      <c r="SWY83" s="0"/>
      <c r="SWZ83" s="0"/>
      <c r="SXA83" s="0"/>
      <c r="SXB83" s="0"/>
      <c r="SXC83" s="0"/>
      <c r="SXD83" s="0"/>
      <c r="SXE83" s="0"/>
      <c r="SXF83" s="0"/>
      <c r="SXG83" s="0"/>
      <c r="SXH83" s="0"/>
      <c r="SXI83" s="0"/>
      <c r="SXJ83" s="0"/>
      <c r="SXK83" s="0"/>
      <c r="SXL83" s="0"/>
      <c r="SXM83" s="0"/>
      <c r="SXN83" s="0"/>
      <c r="SXO83" s="0"/>
      <c r="SXP83" s="0"/>
      <c r="SXQ83" s="0"/>
      <c r="SXR83" s="0"/>
      <c r="SXS83" s="0"/>
      <c r="SXT83" s="0"/>
      <c r="SXU83" s="0"/>
      <c r="SXV83" s="0"/>
      <c r="SXW83" s="0"/>
      <c r="SXX83" s="0"/>
      <c r="SXY83" s="0"/>
      <c r="SXZ83" s="0"/>
      <c r="SYA83" s="0"/>
      <c r="SYB83" s="0"/>
      <c r="SYC83" s="0"/>
      <c r="SYD83" s="0"/>
      <c r="SYE83" s="0"/>
      <c r="SYF83" s="0"/>
      <c r="SYG83" s="0"/>
      <c r="SYH83" s="0"/>
      <c r="SYI83" s="0"/>
      <c r="SYJ83" s="0"/>
      <c r="SYK83" s="0"/>
      <c r="SYL83" s="0"/>
      <c r="SYM83" s="0"/>
      <c r="SYN83" s="0"/>
      <c r="SYO83" s="0"/>
      <c r="SYP83" s="0"/>
      <c r="SYQ83" s="0"/>
      <c r="SYR83" s="0"/>
      <c r="SYS83" s="0"/>
      <c r="SYT83" s="0"/>
      <c r="SYU83" s="0"/>
      <c r="SYV83" s="0"/>
      <c r="SYW83" s="0"/>
      <c r="SYX83" s="0"/>
      <c r="SYY83" s="0"/>
      <c r="SYZ83" s="0"/>
      <c r="SZA83" s="0"/>
      <c r="SZB83" s="0"/>
      <c r="SZC83" s="0"/>
      <c r="SZD83" s="0"/>
      <c r="SZE83" s="0"/>
      <c r="SZF83" s="0"/>
      <c r="SZG83" s="0"/>
      <c r="SZH83" s="0"/>
      <c r="SZI83" s="0"/>
      <c r="SZJ83" s="0"/>
      <c r="SZK83" s="0"/>
      <c r="SZL83" s="0"/>
      <c r="SZM83" s="0"/>
      <c r="SZN83" s="0"/>
      <c r="SZO83" s="0"/>
      <c r="SZP83" s="0"/>
      <c r="SZQ83" s="0"/>
      <c r="SZR83" s="0"/>
      <c r="SZS83" s="0"/>
      <c r="SZT83" s="0"/>
      <c r="SZU83" s="0"/>
      <c r="SZV83" s="0"/>
      <c r="SZW83" s="0"/>
      <c r="SZX83" s="0"/>
      <c r="SZY83" s="0"/>
      <c r="SZZ83" s="0"/>
      <c r="TAA83" s="0"/>
      <c r="TAB83" s="0"/>
      <c r="TAC83" s="0"/>
      <c r="TAD83" s="0"/>
      <c r="TAE83" s="0"/>
      <c r="TAF83" s="0"/>
      <c r="TAG83" s="0"/>
      <c r="TAH83" s="0"/>
      <c r="TAI83" s="0"/>
      <c r="TAJ83" s="0"/>
      <c r="TAK83" s="0"/>
      <c r="TAL83" s="0"/>
      <c r="TAM83" s="0"/>
      <c r="TAN83" s="0"/>
      <c r="TAO83" s="0"/>
      <c r="TAP83" s="0"/>
      <c r="TAQ83" s="0"/>
      <c r="TAR83" s="0"/>
      <c r="TAS83" s="0"/>
      <c r="TAT83" s="0"/>
      <c r="TAU83" s="0"/>
      <c r="TAV83" s="0"/>
      <c r="TAW83" s="0"/>
      <c r="TAX83" s="0"/>
      <c r="TAY83" s="0"/>
      <c r="TAZ83" s="0"/>
      <c r="TBA83" s="0"/>
      <c r="TBB83" s="0"/>
      <c r="TBC83" s="0"/>
      <c r="TBD83" s="0"/>
      <c r="TBE83" s="0"/>
      <c r="TBF83" s="0"/>
      <c r="TBG83" s="0"/>
      <c r="TBH83" s="0"/>
      <c r="TBI83" s="0"/>
      <c r="TBJ83" s="0"/>
      <c r="TBK83" s="0"/>
      <c r="TBL83" s="0"/>
      <c r="TBM83" s="0"/>
      <c r="TBN83" s="0"/>
      <c r="TBO83" s="0"/>
      <c r="TBP83" s="0"/>
      <c r="TBQ83" s="0"/>
      <c r="TBR83" s="0"/>
      <c r="TBS83" s="0"/>
      <c r="TBT83" s="0"/>
      <c r="TBU83" s="0"/>
      <c r="TBV83" s="0"/>
      <c r="TBW83" s="0"/>
      <c r="TBX83" s="0"/>
      <c r="TBY83" s="0"/>
      <c r="TBZ83" s="0"/>
      <c r="TCA83" s="0"/>
      <c r="TCB83" s="0"/>
      <c r="TCC83" s="0"/>
      <c r="TCD83" s="0"/>
      <c r="TCE83" s="0"/>
      <c r="TCF83" s="0"/>
      <c r="TCG83" s="0"/>
      <c r="TCH83" s="0"/>
      <c r="TCI83" s="0"/>
      <c r="TCJ83" s="0"/>
      <c r="TCK83" s="0"/>
      <c r="TCL83" s="0"/>
      <c r="TCM83" s="0"/>
      <c r="TCN83" s="0"/>
      <c r="TCO83" s="0"/>
      <c r="TCP83" s="0"/>
      <c r="TCQ83" s="0"/>
      <c r="TCR83" s="0"/>
      <c r="TCS83" s="0"/>
      <c r="TCT83" s="0"/>
      <c r="TCU83" s="0"/>
      <c r="TCV83" s="0"/>
      <c r="TCW83" s="0"/>
      <c r="TCX83" s="0"/>
      <c r="TCY83" s="0"/>
      <c r="TCZ83" s="0"/>
      <c r="TDA83" s="0"/>
      <c r="TDB83" s="0"/>
      <c r="TDC83" s="0"/>
      <c r="TDD83" s="0"/>
      <c r="TDE83" s="0"/>
      <c r="TDF83" s="0"/>
      <c r="TDG83" s="0"/>
      <c r="TDH83" s="0"/>
      <c r="TDI83" s="0"/>
      <c r="TDJ83" s="0"/>
      <c r="TDK83" s="0"/>
      <c r="TDL83" s="0"/>
      <c r="TDM83" s="0"/>
      <c r="TDN83" s="0"/>
      <c r="TDO83" s="0"/>
      <c r="TDP83" s="0"/>
      <c r="TDQ83" s="0"/>
      <c r="TDR83" s="0"/>
      <c r="TDS83" s="0"/>
      <c r="TDT83" s="0"/>
      <c r="TDU83" s="0"/>
      <c r="TDV83" s="0"/>
      <c r="TDW83" s="0"/>
      <c r="TDX83" s="0"/>
      <c r="TDY83" s="0"/>
      <c r="TDZ83" s="0"/>
      <c r="TEA83" s="0"/>
      <c r="TEB83" s="0"/>
      <c r="TEC83" s="0"/>
      <c r="TED83" s="0"/>
      <c r="TEE83" s="0"/>
      <c r="TEF83" s="0"/>
      <c r="TEG83" s="0"/>
      <c r="TEH83" s="0"/>
      <c r="TEI83" s="0"/>
      <c r="TEJ83" s="0"/>
      <c r="TEK83" s="0"/>
      <c r="TEL83" s="0"/>
      <c r="TEM83" s="0"/>
      <c r="TEN83" s="0"/>
      <c r="TEO83" s="0"/>
      <c r="TEP83" s="0"/>
      <c r="TEQ83" s="0"/>
      <c r="TER83" s="0"/>
      <c r="TES83" s="0"/>
      <c r="TET83" s="0"/>
      <c r="TEU83" s="0"/>
      <c r="TEV83" s="0"/>
      <c r="TEW83" s="0"/>
      <c r="TEX83" s="0"/>
      <c r="TEY83" s="0"/>
      <c r="TEZ83" s="0"/>
      <c r="TFA83" s="0"/>
      <c r="TFB83" s="0"/>
      <c r="TFC83" s="0"/>
      <c r="TFD83" s="0"/>
      <c r="TFE83" s="0"/>
      <c r="TFF83" s="0"/>
      <c r="TFG83" s="0"/>
      <c r="TFH83" s="0"/>
      <c r="TFI83" s="0"/>
      <c r="TFJ83" s="0"/>
      <c r="TFK83" s="0"/>
      <c r="TFL83" s="0"/>
      <c r="TFM83" s="0"/>
      <c r="TFN83" s="0"/>
      <c r="TFO83" s="0"/>
      <c r="TFP83" s="0"/>
      <c r="TFQ83" s="0"/>
      <c r="TFR83" s="0"/>
      <c r="TFS83" s="0"/>
      <c r="TFT83" s="0"/>
      <c r="TFU83" s="0"/>
      <c r="TFV83" s="0"/>
      <c r="TFW83" s="0"/>
      <c r="TFX83" s="0"/>
      <c r="TFY83" s="0"/>
      <c r="TFZ83" s="0"/>
      <c r="TGA83" s="0"/>
      <c r="TGB83" s="0"/>
      <c r="TGC83" s="0"/>
      <c r="TGD83" s="0"/>
      <c r="TGE83" s="0"/>
      <c r="TGF83" s="0"/>
      <c r="TGG83" s="0"/>
      <c r="TGH83" s="0"/>
      <c r="TGI83" s="0"/>
      <c r="TGJ83" s="0"/>
      <c r="TGK83" s="0"/>
      <c r="TGL83" s="0"/>
      <c r="TGM83" s="0"/>
      <c r="TGN83" s="0"/>
      <c r="TGO83" s="0"/>
      <c r="TGP83" s="0"/>
      <c r="TGQ83" s="0"/>
      <c r="TGR83" s="0"/>
      <c r="TGS83" s="0"/>
      <c r="TGT83" s="0"/>
      <c r="TGU83" s="0"/>
      <c r="TGV83" s="0"/>
      <c r="TGW83" s="0"/>
      <c r="TGX83" s="0"/>
      <c r="TGY83" s="0"/>
      <c r="TGZ83" s="0"/>
      <c r="THA83" s="0"/>
      <c r="THB83" s="0"/>
      <c r="THC83" s="0"/>
      <c r="THD83" s="0"/>
      <c r="THE83" s="0"/>
      <c r="THF83" s="0"/>
      <c r="THG83" s="0"/>
      <c r="THH83" s="0"/>
      <c r="THI83" s="0"/>
      <c r="THJ83" s="0"/>
      <c r="THK83" s="0"/>
      <c r="THL83" s="0"/>
      <c r="THM83" s="0"/>
      <c r="THN83" s="0"/>
      <c r="THO83" s="0"/>
      <c r="THP83" s="0"/>
      <c r="THQ83" s="0"/>
      <c r="THR83" s="0"/>
      <c r="THS83" s="0"/>
      <c r="THT83" s="0"/>
      <c r="THU83" s="0"/>
      <c r="THV83" s="0"/>
      <c r="THW83" s="0"/>
      <c r="THX83" s="0"/>
      <c r="THY83" s="0"/>
      <c r="THZ83" s="0"/>
      <c r="TIA83" s="0"/>
      <c r="TIB83" s="0"/>
      <c r="TIC83" s="0"/>
      <c r="TID83" s="0"/>
      <c r="TIE83" s="0"/>
      <c r="TIF83" s="0"/>
      <c r="TIG83" s="0"/>
      <c r="TIH83" s="0"/>
      <c r="TII83" s="0"/>
      <c r="TIJ83" s="0"/>
      <c r="TIK83" s="0"/>
      <c r="TIL83" s="0"/>
      <c r="TIM83" s="0"/>
      <c r="TIN83" s="0"/>
      <c r="TIO83" s="0"/>
      <c r="TIP83" s="0"/>
      <c r="TIQ83" s="0"/>
      <c r="TIR83" s="0"/>
      <c r="TIS83" s="0"/>
      <c r="TIT83" s="0"/>
      <c r="TIU83" s="0"/>
      <c r="TIV83" s="0"/>
      <c r="TIW83" s="0"/>
      <c r="TIX83" s="0"/>
      <c r="TIY83" s="0"/>
      <c r="TIZ83" s="0"/>
      <c r="TJA83" s="0"/>
      <c r="TJB83" s="0"/>
      <c r="TJC83" s="0"/>
      <c r="TJD83" s="0"/>
      <c r="TJE83" s="0"/>
      <c r="TJF83" s="0"/>
      <c r="TJG83" s="0"/>
      <c r="TJH83" s="0"/>
      <c r="TJI83" s="0"/>
      <c r="TJJ83" s="0"/>
      <c r="TJK83" s="0"/>
      <c r="TJL83" s="0"/>
      <c r="TJM83" s="0"/>
      <c r="TJN83" s="0"/>
      <c r="TJO83" s="0"/>
      <c r="TJP83" s="0"/>
      <c r="TJQ83" s="0"/>
      <c r="TJR83" s="0"/>
      <c r="TJS83" s="0"/>
      <c r="TJT83" s="0"/>
      <c r="TJU83" s="0"/>
      <c r="TJV83" s="0"/>
      <c r="TJW83" s="0"/>
      <c r="TJX83" s="0"/>
      <c r="TJY83" s="0"/>
      <c r="TJZ83" s="0"/>
      <c r="TKA83" s="0"/>
      <c r="TKB83" s="0"/>
      <c r="TKC83" s="0"/>
      <c r="TKD83" s="0"/>
      <c r="TKE83" s="0"/>
      <c r="TKF83" s="0"/>
      <c r="TKG83" s="0"/>
      <c r="TKH83" s="0"/>
      <c r="TKI83" s="0"/>
      <c r="TKJ83" s="0"/>
      <c r="TKK83" s="0"/>
      <c r="TKL83" s="0"/>
      <c r="TKM83" s="0"/>
      <c r="TKN83" s="0"/>
      <c r="TKO83" s="0"/>
      <c r="TKP83" s="0"/>
      <c r="TKQ83" s="0"/>
      <c r="TKR83" s="0"/>
      <c r="TKS83" s="0"/>
      <c r="TKT83" s="0"/>
      <c r="TKU83" s="0"/>
      <c r="TKV83" s="0"/>
      <c r="TKW83" s="0"/>
      <c r="TKX83" s="0"/>
      <c r="TKY83" s="0"/>
      <c r="TKZ83" s="0"/>
      <c r="TLA83" s="0"/>
      <c r="TLB83" s="0"/>
      <c r="TLC83" s="0"/>
      <c r="TLD83" s="0"/>
      <c r="TLE83" s="0"/>
      <c r="TLF83" s="0"/>
      <c r="TLG83" s="0"/>
      <c r="TLH83" s="0"/>
      <c r="TLI83" s="0"/>
      <c r="TLJ83" s="0"/>
      <c r="TLK83" s="0"/>
      <c r="TLL83" s="0"/>
      <c r="TLM83" s="0"/>
      <c r="TLN83" s="0"/>
      <c r="TLO83" s="0"/>
      <c r="TLP83" s="0"/>
      <c r="TLQ83" s="0"/>
      <c r="TLR83" s="0"/>
      <c r="TLS83" s="0"/>
      <c r="TLT83" s="0"/>
      <c r="TLU83" s="0"/>
      <c r="TLV83" s="0"/>
      <c r="TLW83" s="0"/>
      <c r="TLX83" s="0"/>
      <c r="TLY83" s="0"/>
      <c r="TLZ83" s="0"/>
      <c r="TMA83" s="0"/>
      <c r="TMB83" s="0"/>
      <c r="TMC83" s="0"/>
      <c r="TMD83" s="0"/>
      <c r="TME83" s="0"/>
      <c r="TMF83" s="0"/>
      <c r="TMG83" s="0"/>
      <c r="TMH83" s="0"/>
      <c r="TMI83" s="0"/>
      <c r="TMJ83" s="0"/>
      <c r="TMK83" s="0"/>
      <c r="TML83" s="0"/>
      <c r="TMM83" s="0"/>
      <c r="TMN83" s="0"/>
      <c r="TMO83" s="0"/>
      <c r="TMP83" s="0"/>
      <c r="TMQ83" s="0"/>
      <c r="TMR83" s="0"/>
      <c r="TMS83" s="0"/>
      <c r="TMT83" s="0"/>
      <c r="TMU83" s="0"/>
      <c r="TMV83" s="0"/>
      <c r="TMW83" s="0"/>
      <c r="TMX83" s="0"/>
      <c r="TMY83" s="0"/>
      <c r="TMZ83" s="0"/>
      <c r="TNA83" s="0"/>
      <c r="TNB83" s="0"/>
      <c r="TNC83" s="0"/>
      <c r="TND83" s="0"/>
      <c r="TNE83" s="0"/>
      <c r="TNF83" s="0"/>
      <c r="TNG83" s="0"/>
      <c r="TNH83" s="0"/>
      <c r="TNI83" s="0"/>
      <c r="TNJ83" s="0"/>
      <c r="TNK83" s="0"/>
      <c r="TNL83" s="0"/>
      <c r="TNM83" s="0"/>
      <c r="TNN83" s="0"/>
      <c r="TNO83" s="0"/>
      <c r="TNP83" s="0"/>
      <c r="TNQ83" s="0"/>
      <c r="TNR83" s="0"/>
      <c r="TNS83" s="0"/>
      <c r="TNT83" s="0"/>
      <c r="TNU83" s="0"/>
      <c r="TNV83" s="0"/>
      <c r="TNW83" s="0"/>
      <c r="TNX83" s="0"/>
      <c r="TNY83" s="0"/>
      <c r="TNZ83" s="0"/>
      <c r="TOA83" s="0"/>
      <c r="TOB83" s="0"/>
      <c r="TOC83" s="0"/>
      <c r="TOD83" s="0"/>
      <c r="TOE83" s="0"/>
      <c r="TOF83" s="0"/>
      <c r="TOG83" s="0"/>
      <c r="TOH83" s="0"/>
      <c r="TOI83" s="0"/>
      <c r="TOJ83" s="0"/>
      <c r="TOK83" s="0"/>
      <c r="TOL83" s="0"/>
      <c r="TOM83" s="0"/>
      <c r="TON83" s="0"/>
      <c r="TOO83" s="0"/>
      <c r="TOP83" s="0"/>
      <c r="TOQ83" s="0"/>
      <c r="TOR83" s="0"/>
      <c r="TOS83" s="0"/>
      <c r="TOT83" s="0"/>
      <c r="TOU83" s="0"/>
      <c r="TOV83" s="0"/>
      <c r="TOW83" s="0"/>
      <c r="TOX83" s="0"/>
      <c r="TOY83" s="0"/>
      <c r="TOZ83" s="0"/>
      <c r="TPA83" s="0"/>
      <c r="TPB83" s="0"/>
      <c r="TPC83" s="0"/>
      <c r="TPD83" s="0"/>
      <c r="TPE83" s="0"/>
      <c r="TPF83" s="0"/>
      <c r="TPG83" s="0"/>
      <c r="TPH83" s="0"/>
      <c r="TPI83" s="0"/>
      <c r="TPJ83" s="0"/>
      <c r="TPK83" s="0"/>
      <c r="TPL83" s="0"/>
      <c r="TPM83" s="0"/>
      <c r="TPN83" s="0"/>
      <c r="TPO83" s="0"/>
      <c r="TPP83" s="0"/>
      <c r="TPQ83" s="0"/>
      <c r="TPR83" s="0"/>
      <c r="TPS83" s="0"/>
      <c r="TPT83" s="0"/>
      <c r="TPU83" s="0"/>
      <c r="TPV83" s="0"/>
      <c r="TPW83" s="0"/>
      <c r="TPX83" s="0"/>
      <c r="TPY83" s="0"/>
      <c r="TPZ83" s="0"/>
      <c r="TQA83" s="0"/>
      <c r="TQB83" s="0"/>
      <c r="TQC83" s="0"/>
      <c r="TQD83" s="0"/>
      <c r="TQE83" s="0"/>
      <c r="TQF83" s="0"/>
      <c r="TQG83" s="0"/>
      <c r="TQH83" s="0"/>
      <c r="TQI83" s="0"/>
      <c r="TQJ83" s="0"/>
      <c r="TQK83" s="0"/>
      <c r="TQL83" s="0"/>
      <c r="TQM83" s="0"/>
      <c r="TQN83" s="0"/>
      <c r="TQO83" s="0"/>
      <c r="TQP83" s="0"/>
      <c r="TQQ83" s="0"/>
      <c r="TQR83" s="0"/>
      <c r="TQS83" s="0"/>
      <c r="TQT83" s="0"/>
      <c r="TQU83" s="0"/>
      <c r="TQV83" s="0"/>
      <c r="TQW83" s="0"/>
      <c r="TQX83" s="0"/>
      <c r="TQY83" s="0"/>
      <c r="TQZ83" s="0"/>
      <c r="TRA83" s="0"/>
      <c r="TRB83" s="0"/>
      <c r="TRC83" s="0"/>
      <c r="TRD83" s="0"/>
      <c r="TRE83" s="0"/>
      <c r="TRF83" s="0"/>
      <c r="TRG83" s="0"/>
      <c r="TRH83" s="0"/>
      <c r="TRI83" s="0"/>
      <c r="TRJ83" s="0"/>
      <c r="TRK83" s="0"/>
      <c r="TRL83" s="0"/>
      <c r="TRM83" s="0"/>
      <c r="TRN83" s="0"/>
      <c r="TRO83" s="0"/>
      <c r="TRP83" s="0"/>
      <c r="TRQ83" s="0"/>
      <c r="TRR83" s="0"/>
      <c r="TRS83" s="0"/>
      <c r="TRT83" s="0"/>
      <c r="TRU83" s="0"/>
      <c r="TRV83" s="0"/>
      <c r="TRW83" s="0"/>
      <c r="TRX83" s="0"/>
      <c r="TRY83" s="0"/>
      <c r="TRZ83" s="0"/>
      <c r="TSA83" s="0"/>
      <c r="TSB83" s="0"/>
      <c r="TSC83" s="0"/>
      <c r="TSD83" s="0"/>
      <c r="TSE83" s="0"/>
      <c r="TSF83" s="0"/>
      <c r="TSG83" s="0"/>
      <c r="TSH83" s="0"/>
      <c r="TSI83" s="0"/>
      <c r="TSJ83" s="0"/>
      <c r="TSK83" s="0"/>
      <c r="TSL83" s="0"/>
      <c r="TSM83" s="0"/>
      <c r="TSN83" s="0"/>
      <c r="TSO83" s="0"/>
      <c r="TSP83" s="0"/>
      <c r="TSQ83" s="0"/>
      <c r="TSR83" s="0"/>
      <c r="TSS83" s="0"/>
      <c r="TST83" s="0"/>
      <c r="TSU83" s="0"/>
      <c r="TSV83" s="0"/>
      <c r="TSW83" s="0"/>
      <c r="TSX83" s="0"/>
      <c r="TSY83" s="0"/>
      <c r="TSZ83" s="0"/>
      <c r="TTA83" s="0"/>
      <c r="TTB83" s="0"/>
      <c r="TTC83" s="0"/>
      <c r="TTD83" s="0"/>
      <c r="TTE83" s="0"/>
      <c r="TTF83" s="0"/>
      <c r="TTG83" s="0"/>
      <c r="TTH83" s="0"/>
      <c r="TTI83" s="0"/>
      <c r="TTJ83" s="0"/>
      <c r="TTK83" s="0"/>
      <c r="TTL83" s="0"/>
      <c r="TTM83" s="0"/>
      <c r="TTN83" s="0"/>
      <c r="TTO83" s="0"/>
      <c r="TTP83" s="0"/>
      <c r="TTQ83" s="0"/>
      <c r="TTR83" s="0"/>
      <c r="TTS83" s="0"/>
      <c r="TTT83" s="0"/>
      <c r="TTU83" s="0"/>
      <c r="TTV83" s="0"/>
      <c r="TTW83" s="0"/>
      <c r="TTX83" s="0"/>
      <c r="TTY83" s="0"/>
      <c r="TTZ83" s="0"/>
      <c r="TUA83" s="0"/>
      <c r="TUB83" s="0"/>
      <c r="TUC83" s="0"/>
      <c r="TUD83" s="0"/>
      <c r="TUE83" s="0"/>
      <c r="TUF83" s="0"/>
      <c r="TUG83" s="0"/>
      <c r="TUH83" s="0"/>
      <c r="TUI83" s="0"/>
      <c r="TUJ83" s="0"/>
      <c r="TUK83" s="0"/>
      <c r="TUL83" s="0"/>
      <c r="TUM83" s="0"/>
      <c r="TUN83" s="0"/>
      <c r="TUO83" s="0"/>
      <c r="TUP83" s="0"/>
      <c r="TUQ83" s="0"/>
      <c r="TUR83" s="0"/>
      <c r="TUS83" s="0"/>
      <c r="TUT83" s="0"/>
      <c r="TUU83" s="0"/>
      <c r="TUV83" s="0"/>
      <c r="TUW83" s="0"/>
      <c r="TUX83" s="0"/>
      <c r="TUY83" s="0"/>
      <c r="TUZ83" s="0"/>
      <c r="TVA83" s="0"/>
      <c r="TVB83" s="0"/>
      <c r="TVC83" s="0"/>
      <c r="TVD83" s="0"/>
      <c r="TVE83" s="0"/>
      <c r="TVF83" s="0"/>
      <c r="TVG83" s="0"/>
      <c r="TVH83" s="0"/>
      <c r="TVI83" s="0"/>
      <c r="TVJ83" s="0"/>
      <c r="TVK83" s="0"/>
      <c r="TVL83" s="0"/>
      <c r="TVM83" s="0"/>
      <c r="TVN83" s="0"/>
      <c r="TVO83" s="0"/>
      <c r="TVP83" s="0"/>
      <c r="TVQ83" s="0"/>
      <c r="TVR83" s="0"/>
      <c r="TVS83" s="0"/>
      <c r="TVT83" s="0"/>
      <c r="TVU83" s="0"/>
      <c r="TVV83" s="0"/>
      <c r="TVW83" s="0"/>
      <c r="TVX83" s="0"/>
      <c r="TVY83" s="0"/>
      <c r="TVZ83" s="0"/>
      <c r="TWA83" s="0"/>
      <c r="TWB83" s="0"/>
      <c r="TWC83" s="0"/>
      <c r="TWD83" s="0"/>
      <c r="TWE83" s="0"/>
      <c r="TWF83" s="0"/>
      <c r="TWG83" s="0"/>
      <c r="TWH83" s="0"/>
      <c r="TWI83" s="0"/>
      <c r="TWJ83" s="0"/>
      <c r="TWK83" s="0"/>
      <c r="TWL83" s="0"/>
      <c r="TWM83" s="0"/>
      <c r="TWN83" s="0"/>
      <c r="TWO83" s="0"/>
      <c r="TWP83" s="0"/>
      <c r="TWQ83" s="0"/>
      <c r="TWR83" s="0"/>
      <c r="TWS83" s="0"/>
      <c r="TWT83" s="0"/>
      <c r="TWU83" s="0"/>
      <c r="TWV83" s="0"/>
      <c r="TWW83" s="0"/>
      <c r="TWX83" s="0"/>
      <c r="TWY83" s="0"/>
      <c r="TWZ83" s="0"/>
      <c r="TXA83" s="0"/>
      <c r="TXB83" s="0"/>
      <c r="TXC83" s="0"/>
      <c r="TXD83" s="0"/>
      <c r="TXE83" s="0"/>
      <c r="TXF83" s="0"/>
      <c r="TXG83" s="0"/>
      <c r="TXH83" s="0"/>
      <c r="TXI83" s="0"/>
      <c r="TXJ83" s="0"/>
      <c r="TXK83" s="0"/>
      <c r="TXL83" s="0"/>
      <c r="TXM83" s="0"/>
      <c r="TXN83" s="0"/>
      <c r="TXO83" s="0"/>
      <c r="TXP83" s="0"/>
      <c r="TXQ83" s="0"/>
      <c r="TXR83" s="0"/>
      <c r="TXS83" s="0"/>
      <c r="TXT83" s="0"/>
      <c r="TXU83" s="0"/>
      <c r="TXV83" s="0"/>
      <c r="TXW83" s="0"/>
      <c r="TXX83" s="0"/>
      <c r="TXY83" s="0"/>
      <c r="TXZ83" s="0"/>
      <c r="TYA83" s="0"/>
      <c r="TYB83" s="0"/>
      <c r="TYC83" s="0"/>
      <c r="TYD83" s="0"/>
      <c r="TYE83" s="0"/>
      <c r="TYF83" s="0"/>
      <c r="TYG83" s="0"/>
      <c r="TYH83" s="0"/>
      <c r="TYI83" s="0"/>
      <c r="TYJ83" s="0"/>
      <c r="TYK83" s="0"/>
      <c r="TYL83" s="0"/>
      <c r="TYM83" s="0"/>
      <c r="TYN83" s="0"/>
      <c r="TYO83" s="0"/>
      <c r="TYP83" s="0"/>
      <c r="TYQ83" s="0"/>
      <c r="TYR83" s="0"/>
      <c r="TYS83" s="0"/>
      <c r="TYT83" s="0"/>
      <c r="TYU83" s="0"/>
      <c r="TYV83" s="0"/>
      <c r="TYW83" s="0"/>
      <c r="TYX83" s="0"/>
      <c r="TYY83" s="0"/>
      <c r="TYZ83" s="0"/>
      <c r="TZA83" s="0"/>
      <c r="TZB83" s="0"/>
      <c r="TZC83" s="0"/>
      <c r="TZD83" s="0"/>
      <c r="TZE83" s="0"/>
      <c r="TZF83" s="0"/>
      <c r="TZG83" s="0"/>
      <c r="TZH83" s="0"/>
      <c r="TZI83" s="0"/>
      <c r="TZJ83" s="0"/>
      <c r="TZK83" s="0"/>
      <c r="TZL83" s="0"/>
      <c r="TZM83" s="0"/>
      <c r="TZN83" s="0"/>
      <c r="TZO83" s="0"/>
      <c r="TZP83" s="0"/>
      <c r="TZQ83" s="0"/>
      <c r="TZR83" s="0"/>
      <c r="TZS83" s="0"/>
      <c r="TZT83" s="0"/>
      <c r="TZU83" s="0"/>
      <c r="TZV83" s="0"/>
      <c r="TZW83" s="0"/>
      <c r="TZX83" s="0"/>
      <c r="TZY83" s="0"/>
      <c r="TZZ83" s="0"/>
      <c r="UAA83" s="0"/>
      <c r="UAB83" s="0"/>
      <c r="UAC83" s="0"/>
      <c r="UAD83" s="0"/>
      <c r="UAE83" s="0"/>
      <c r="UAF83" s="0"/>
      <c r="UAG83" s="0"/>
      <c r="UAH83" s="0"/>
      <c r="UAI83" s="0"/>
      <c r="UAJ83" s="0"/>
      <c r="UAK83" s="0"/>
      <c r="UAL83" s="0"/>
      <c r="UAM83" s="0"/>
      <c r="UAN83" s="0"/>
      <c r="UAO83" s="0"/>
      <c r="UAP83" s="0"/>
      <c r="UAQ83" s="0"/>
      <c r="UAR83" s="0"/>
      <c r="UAS83" s="0"/>
      <c r="UAT83" s="0"/>
      <c r="UAU83" s="0"/>
      <c r="UAV83" s="0"/>
      <c r="UAW83" s="0"/>
      <c r="UAX83" s="0"/>
      <c r="UAY83" s="0"/>
      <c r="UAZ83" s="0"/>
      <c r="UBA83" s="0"/>
      <c r="UBB83" s="0"/>
      <c r="UBC83" s="0"/>
      <c r="UBD83" s="0"/>
      <c r="UBE83" s="0"/>
      <c r="UBF83" s="0"/>
      <c r="UBG83" s="0"/>
      <c r="UBH83" s="0"/>
      <c r="UBI83" s="0"/>
      <c r="UBJ83" s="0"/>
      <c r="UBK83" s="0"/>
      <c r="UBL83" s="0"/>
      <c r="UBM83" s="0"/>
      <c r="UBN83" s="0"/>
      <c r="UBO83" s="0"/>
      <c r="UBP83" s="0"/>
      <c r="UBQ83" s="0"/>
      <c r="UBR83" s="0"/>
      <c r="UBS83" s="0"/>
      <c r="UBT83" s="0"/>
      <c r="UBU83" s="0"/>
      <c r="UBV83" s="0"/>
      <c r="UBW83" s="0"/>
      <c r="UBX83" s="0"/>
      <c r="UBY83" s="0"/>
      <c r="UBZ83" s="0"/>
      <c r="UCA83" s="0"/>
      <c r="UCB83" s="0"/>
      <c r="UCC83" s="0"/>
      <c r="UCD83" s="0"/>
      <c r="UCE83" s="0"/>
      <c r="UCF83" s="0"/>
      <c r="UCG83" s="0"/>
      <c r="UCH83" s="0"/>
      <c r="UCI83" s="0"/>
      <c r="UCJ83" s="0"/>
      <c r="UCK83" s="0"/>
      <c r="UCL83" s="0"/>
      <c r="UCM83" s="0"/>
      <c r="UCN83" s="0"/>
      <c r="UCO83" s="0"/>
      <c r="UCP83" s="0"/>
      <c r="UCQ83" s="0"/>
      <c r="UCR83" s="0"/>
      <c r="UCS83" s="0"/>
      <c r="UCT83" s="0"/>
      <c r="UCU83" s="0"/>
      <c r="UCV83" s="0"/>
      <c r="UCW83" s="0"/>
      <c r="UCX83" s="0"/>
      <c r="UCY83" s="0"/>
      <c r="UCZ83" s="0"/>
      <c r="UDA83" s="0"/>
      <c r="UDB83" s="0"/>
      <c r="UDC83" s="0"/>
      <c r="UDD83" s="0"/>
      <c r="UDE83" s="0"/>
      <c r="UDF83" s="0"/>
      <c r="UDG83" s="0"/>
      <c r="UDH83" s="0"/>
      <c r="UDI83" s="0"/>
      <c r="UDJ83" s="0"/>
      <c r="UDK83" s="0"/>
      <c r="UDL83" s="0"/>
      <c r="UDM83" s="0"/>
      <c r="UDN83" s="0"/>
      <c r="UDO83" s="0"/>
      <c r="UDP83" s="0"/>
      <c r="UDQ83" s="0"/>
      <c r="UDR83" s="0"/>
      <c r="UDS83" s="0"/>
      <c r="UDT83" s="0"/>
      <c r="UDU83" s="0"/>
      <c r="UDV83" s="0"/>
      <c r="UDW83" s="0"/>
      <c r="UDX83" s="0"/>
      <c r="UDY83" s="0"/>
      <c r="UDZ83" s="0"/>
      <c r="UEA83" s="0"/>
      <c r="UEB83" s="0"/>
      <c r="UEC83" s="0"/>
      <c r="UED83" s="0"/>
      <c r="UEE83" s="0"/>
      <c r="UEF83" s="0"/>
      <c r="UEG83" s="0"/>
      <c r="UEH83" s="0"/>
      <c r="UEI83" s="0"/>
      <c r="UEJ83" s="0"/>
      <c r="UEK83" s="0"/>
      <c r="UEL83" s="0"/>
      <c r="UEM83" s="0"/>
      <c r="UEN83" s="0"/>
      <c r="UEO83" s="0"/>
      <c r="UEP83" s="0"/>
      <c r="UEQ83" s="0"/>
      <c r="UER83" s="0"/>
      <c r="UES83" s="0"/>
      <c r="UET83" s="0"/>
      <c r="UEU83" s="0"/>
      <c r="UEV83" s="0"/>
      <c r="UEW83" s="0"/>
      <c r="UEX83" s="0"/>
      <c r="UEY83" s="0"/>
      <c r="UEZ83" s="0"/>
      <c r="UFA83" s="0"/>
      <c r="UFB83" s="0"/>
      <c r="UFC83" s="0"/>
      <c r="UFD83" s="0"/>
      <c r="UFE83" s="0"/>
      <c r="UFF83" s="0"/>
      <c r="UFG83" s="0"/>
      <c r="UFH83" s="0"/>
      <c r="UFI83" s="0"/>
      <c r="UFJ83" s="0"/>
      <c r="UFK83" s="0"/>
      <c r="UFL83" s="0"/>
      <c r="UFM83" s="0"/>
      <c r="UFN83" s="0"/>
      <c r="UFO83" s="0"/>
      <c r="UFP83" s="0"/>
      <c r="UFQ83" s="0"/>
      <c r="UFR83" s="0"/>
      <c r="UFS83" s="0"/>
      <c r="UFT83" s="0"/>
      <c r="UFU83" s="0"/>
      <c r="UFV83" s="0"/>
      <c r="UFW83" s="0"/>
      <c r="UFX83" s="0"/>
      <c r="UFY83" s="0"/>
      <c r="UFZ83" s="0"/>
      <c r="UGA83" s="0"/>
      <c r="UGB83" s="0"/>
      <c r="UGC83" s="0"/>
      <c r="UGD83" s="0"/>
      <c r="UGE83" s="0"/>
      <c r="UGF83" s="0"/>
      <c r="UGG83" s="0"/>
      <c r="UGH83" s="0"/>
      <c r="UGI83" s="0"/>
      <c r="UGJ83" s="0"/>
      <c r="UGK83" s="0"/>
      <c r="UGL83" s="0"/>
      <c r="UGM83" s="0"/>
      <c r="UGN83" s="0"/>
      <c r="UGO83" s="0"/>
      <c r="UGP83" s="0"/>
      <c r="UGQ83" s="0"/>
      <c r="UGR83" s="0"/>
      <c r="UGS83" s="0"/>
      <c r="UGT83" s="0"/>
      <c r="UGU83" s="0"/>
      <c r="UGV83" s="0"/>
      <c r="UGW83" s="0"/>
      <c r="UGX83" s="0"/>
      <c r="UGY83" s="0"/>
      <c r="UGZ83" s="0"/>
      <c r="UHA83" s="0"/>
      <c r="UHB83" s="0"/>
      <c r="UHC83" s="0"/>
      <c r="UHD83" s="0"/>
      <c r="UHE83" s="0"/>
      <c r="UHF83" s="0"/>
      <c r="UHG83" s="0"/>
      <c r="UHH83" s="0"/>
      <c r="UHI83" s="0"/>
      <c r="UHJ83" s="0"/>
      <c r="UHK83" s="0"/>
      <c r="UHL83" s="0"/>
      <c r="UHM83" s="0"/>
      <c r="UHN83" s="0"/>
      <c r="UHO83" s="0"/>
      <c r="UHP83" s="0"/>
      <c r="UHQ83" s="0"/>
      <c r="UHR83" s="0"/>
      <c r="UHS83" s="0"/>
      <c r="UHT83" s="0"/>
      <c r="UHU83" s="0"/>
      <c r="UHV83" s="0"/>
      <c r="UHW83" s="0"/>
      <c r="UHX83" s="0"/>
      <c r="UHY83" s="0"/>
      <c r="UHZ83" s="0"/>
      <c r="UIA83" s="0"/>
      <c r="UIB83" s="0"/>
      <c r="UIC83" s="0"/>
      <c r="UID83" s="0"/>
      <c r="UIE83" s="0"/>
      <c r="UIF83" s="0"/>
      <c r="UIG83" s="0"/>
      <c r="UIH83" s="0"/>
      <c r="UII83" s="0"/>
      <c r="UIJ83" s="0"/>
      <c r="UIK83" s="0"/>
      <c r="UIL83" s="0"/>
      <c r="UIM83" s="0"/>
      <c r="UIN83" s="0"/>
      <c r="UIO83" s="0"/>
      <c r="UIP83" s="0"/>
      <c r="UIQ83" s="0"/>
      <c r="UIR83" s="0"/>
      <c r="UIS83" s="0"/>
      <c r="UIT83" s="0"/>
      <c r="UIU83" s="0"/>
      <c r="UIV83" s="0"/>
      <c r="UIW83" s="0"/>
      <c r="UIX83" s="0"/>
      <c r="UIY83" s="0"/>
      <c r="UIZ83" s="0"/>
      <c r="UJA83" s="0"/>
      <c r="UJB83" s="0"/>
      <c r="UJC83" s="0"/>
      <c r="UJD83" s="0"/>
      <c r="UJE83" s="0"/>
      <c r="UJF83" s="0"/>
      <c r="UJG83" s="0"/>
      <c r="UJH83" s="0"/>
      <c r="UJI83" s="0"/>
      <c r="UJJ83" s="0"/>
      <c r="UJK83" s="0"/>
      <c r="UJL83" s="0"/>
      <c r="UJM83" s="0"/>
      <c r="UJN83" s="0"/>
      <c r="UJO83" s="0"/>
      <c r="UJP83" s="0"/>
      <c r="UJQ83" s="0"/>
      <c r="UJR83" s="0"/>
      <c r="UJS83" s="0"/>
      <c r="UJT83" s="0"/>
      <c r="UJU83" s="0"/>
      <c r="UJV83" s="0"/>
      <c r="UJW83" s="0"/>
      <c r="UJX83" s="0"/>
      <c r="UJY83" s="0"/>
      <c r="UJZ83" s="0"/>
      <c r="UKA83" s="0"/>
      <c r="UKB83" s="0"/>
      <c r="UKC83" s="0"/>
      <c r="UKD83" s="0"/>
      <c r="UKE83" s="0"/>
      <c r="UKF83" s="0"/>
      <c r="UKG83" s="0"/>
      <c r="UKH83" s="0"/>
      <c r="UKI83" s="0"/>
      <c r="UKJ83" s="0"/>
      <c r="UKK83" s="0"/>
      <c r="UKL83" s="0"/>
      <c r="UKM83" s="0"/>
      <c r="UKN83" s="0"/>
      <c r="UKO83" s="0"/>
      <c r="UKP83" s="0"/>
      <c r="UKQ83" s="0"/>
      <c r="UKR83" s="0"/>
      <c r="UKS83" s="0"/>
      <c r="UKT83" s="0"/>
      <c r="UKU83" s="0"/>
      <c r="UKV83" s="0"/>
      <c r="UKW83" s="0"/>
      <c r="UKX83" s="0"/>
      <c r="UKY83" s="0"/>
      <c r="UKZ83" s="0"/>
      <c r="ULA83" s="0"/>
      <c r="ULB83" s="0"/>
      <c r="ULC83" s="0"/>
      <c r="ULD83" s="0"/>
      <c r="ULE83" s="0"/>
      <c r="ULF83" s="0"/>
      <c r="ULG83" s="0"/>
      <c r="ULH83" s="0"/>
      <c r="ULI83" s="0"/>
      <c r="ULJ83" s="0"/>
      <c r="ULK83" s="0"/>
      <c r="ULL83" s="0"/>
      <c r="ULM83" s="0"/>
      <c r="ULN83" s="0"/>
      <c r="ULO83" s="0"/>
      <c r="ULP83" s="0"/>
      <c r="ULQ83" s="0"/>
      <c r="ULR83" s="0"/>
      <c r="ULS83" s="0"/>
      <c r="ULT83" s="0"/>
      <c r="ULU83" s="0"/>
      <c r="ULV83" s="0"/>
      <c r="ULW83" s="0"/>
      <c r="ULX83" s="0"/>
      <c r="ULY83" s="0"/>
      <c r="ULZ83" s="0"/>
      <c r="UMA83" s="0"/>
      <c r="UMB83" s="0"/>
      <c r="UMC83" s="0"/>
      <c r="UMD83" s="0"/>
      <c r="UME83" s="0"/>
      <c r="UMF83" s="0"/>
      <c r="UMG83" s="0"/>
      <c r="UMH83" s="0"/>
      <c r="UMI83" s="0"/>
      <c r="UMJ83" s="0"/>
      <c r="UMK83" s="0"/>
      <c r="UML83" s="0"/>
      <c r="UMM83" s="0"/>
      <c r="UMN83" s="0"/>
      <c r="UMO83" s="0"/>
      <c r="UMP83" s="0"/>
      <c r="UMQ83" s="0"/>
      <c r="UMR83" s="0"/>
      <c r="UMS83" s="0"/>
      <c r="UMT83" s="0"/>
      <c r="UMU83" s="0"/>
      <c r="UMV83" s="0"/>
      <c r="UMW83" s="0"/>
      <c r="UMX83" s="0"/>
      <c r="UMY83" s="0"/>
      <c r="UMZ83" s="0"/>
      <c r="UNA83" s="0"/>
      <c r="UNB83" s="0"/>
      <c r="UNC83" s="0"/>
      <c r="UND83" s="0"/>
      <c r="UNE83" s="0"/>
      <c r="UNF83" s="0"/>
      <c r="UNG83" s="0"/>
      <c r="UNH83" s="0"/>
      <c r="UNI83" s="0"/>
      <c r="UNJ83" s="0"/>
      <c r="UNK83" s="0"/>
      <c r="UNL83" s="0"/>
      <c r="UNM83" s="0"/>
      <c r="UNN83" s="0"/>
      <c r="UNO83" s="0"/>
      <c r="UNP83" s="0"/>
      <c r="UNQ83" s="0"/>
      <c r="UNR83" s="0"/>
      <c r="UNS83" s="0"/>
      <c r="UNT83" s="0"/>
      <c r="UNU83" s="0"/>
      <c r="UNV83" s="0"/>
      <c r="UNW83" s="0"/>
      <c r="UNX83" s="0"/>
      <c r="UNY83" s="0"/>
      <c r="UNZ83" s="0"/>
      <c r="UOA83" s="0"/>
      <c r="UOB83" s="0"/>
      <c r="UOC83" s="0"/>
      <c r="UOD83" s="0"/>
      <c r="UOE83" s="0"/>
      <c r="UOF83" s="0"/>
      <c r="UOG83" s="0"/>
      <c r="UOH83" s="0"/>
      <c r="UOI83" s="0"/>
      <c r="UOJ83" s="0"/>
      <c r="UOK83" s="0"/>
      <c r="UOL83" s="0"/>
      <c r="UOM83" s="0"/>
      <c r="UON83" s="0"/>
      <c r="UOO83" s="0"/>
      <c r="UOP83" s="0"/>
      <c r="UOQ83" s="0"/>
      <c r="UOR83" s="0"/>
      <c r="UOS83" s="0"/>
      <c r="UOT83" s="0"/>
      <c r="UOU83" s="0"/>
      <c r="UOV83" s="0"/>
      <c r="UOW83" s="0"/>
      <c r="UOX83" s="0"/>
      <c r="UOY83" s="0"/>
      <c r="UOZ83" s="0"/>
      <c r="UPA83" s="0"/>
      <c r="UPB83" s="0"/>
      <c r="UPC83" s="0"/>
      <c r="UPD83" s="0"/>
      <c r="UPE83" s="0"/>
      <c r="UPF83" s="0"/>
      <c r="UPG83" s="0"/>
      <c r="UPH83" s="0"/>
      <c r="UPI83" s="0"/>
      <c r="UPJ83" s="0"/>
      <c r="UPK83" s="0"/>
      <c r="UPL83" s="0"/>
      <c r="UPM83" s="0"/>
      <c r="UPN83" s="0"/>
      <c r="UPO83" s="0"/>
      <c r="UPP83" s="0"/>
      <c r="UPQ83" s="0"/>
      <c r="UPR83" s="0"/>
      <c r="UPS83" s="0"/>
      <c r="UPT83" s="0"/>
      <c r="UPU83" s="0"/>
      <c r="UPV83" s="0"/>
      <c r="UPW83" s="0"/>
      <c r="UPX83" s="0"/>
      <c r="UPY83" s="0"/>
      <c r="UPZ83" s="0"/>
      <c r="UQA83" s="0"/>
      <c r="UQB83" s="0"/>
      <c r="UQC83" s="0"/>
      <c r="UQD83" s="0"/>
      <c r="UQE83" s="0"/>
      <c r="UQF83" s="0"/>
      <c r="UQG83" s="0"/>
      <c r="UQH83" s="0"/>
      <c r="UQI83" s="0"/>
      <c r="UQJ83" s="0"/>
      <c r="UQK83" s="0"/>
      <c r="UQL83" s="0"/>
      <c r="UQM83" s="0"/>
      <c r="UQN83" s="0"/>
      <c r="UQO83" s="0"/>
      <c r="UQP83" s="0"/>
      <c r="UQQ83" s="0"/>
      <c r="UQR83" s="0"/>
      <c r="UQS83" s="0"/>
      <c r="UQT83" s="0"/>
      <c r="UQU83" s="0"/>
      <c r="UQV83" s="0"/>
      <c r="UQW83" s="0"/>
      <c r="UQX83" s="0"/>
      <c r="UQY83" s="0"/>
      <c r="UQZ83" s="0"/>
      <c r="URA83" s="0"/>
      <c r="URB83" s="0"/>
      <c r="URC83" s="0"/>
      <c r="URD83" s="0"/>
      <c r="URE83" s="0"/>
      <c r="URF83" s="0"/>
      <c r="URG83" s="0"/>
      <c r="URH83" s="0"/>
      <c r="URI83" s="0"/>
      <c r="URJ83" s="0"/>
      <c r="URK83" s="0"/>
      <c r="URL83" s="0"/>
      <c r="URM83" s="0"/>
      <c r="URN83" s="0"/>
      <c r="URO83" s="0"/>
      <c r="URP83" s="0"/>
      <c r="URQ83" s="0"/>
      <c r="URR83" s="0"/>
      <c r="URS83" s="0"/>
      <c r="URT83" s="0"/>
      <c r="URU83" s="0"/>
      <c r="URV83" s="0"/>
      <c r="URW83" s="0"/>
      <c r="URX83" s="0"/>
      <c r="URY83" s="0"/>
      <c r="URZ83" s="0"/>
      <c r="USA83" s="0"/>
      <c r="USB83" s="0"/>
      <c r="USC83" s="0"/>
      <c r="USD83" s="0"/>
      <c r="USE83" s="0"/>
      <c r="USF83" s="0"/>
      <c r="USG83" s="0"/>
      <c r="USH83" s="0"/>
      <c r="USI83" s="0"/>
      <c r="USJ83" s="0"/>
      <c r="USK83" s="0"/>
      <c r="USL83" s="0"/>
      <c r="USM83" s="0"/>
      <c r="USN83" s="0"/>
      <c r="USO83" s="0"/>
      <c r="USP83" s="0"/>
      <c r="USQ83" s="0"/>
      <c r="USR83" s="0"/>
      <c r="USS83" s="0"/>
      <c r="UST83" s="0"/>
      <c r="USU83" s="0"/>
      <c r="USV83" s="0"/>
      <c r="USW83" s="0"/>
      <c r="USX83" s="0"/>
      <c r="USY83" s="0"/>
      <c r="USZ83" s="0"/>
      <c r="UTA83" s="0"/>
      <c r="UTB83" s="0"/>
      <c r="UTC83" s="0"/>
      <c r="UTD83" s="0"/>
      <c r="UTE83" s="0"/>
      <c r="UTF83" s="0"/>
      <c r="UTG83" s="0"/>
      <c r="UTH83" s="0"/>
      <c r="UTI83" s="0"/>
      <c r="UTJ83" s="0"/>
      <c r="UTK83" s="0"/>
      <c r="UTL83" s="0"/>
      <c r="UTM83" s="0"/>
      <c r="UTN83" s="0"/>
      <c r="UTO83" s="0"/>
      <c r="UTP83" s="0"/>
      <c r="UTQ83" s="0"/>
      <c r="UTR83" s="0"/>
      <c r="UTS83" s="0"/>
      <c r="UTT83" s="0"/>
      <c r="UTU83" s="0"/>
      <c r="UTV83" s="0"/>
      <c r="UTW83" s="0"/>
      <c r="UTX83" s="0"/>
      <c r="UTY83" s="0"/>
      <c r="UTZ83" s="0"/>
      <c r="UUA83" s="0"/>
      <c r="UUB83" s="0"/>
      <c r="UUC83" s="0"/>
      <c r="UUD83" s="0"/>
      <c r="UUE83" s="0"/>
      <c r="UUF83" s="0"/>
      <c r="UUG83" s="0"/>
      <c r="UUH83" s="0"/>
      <c r="UUI83" s="0"/>
      <c r="UUJ83" s="0"/>
      <c r="UUK83" s="0"/>
      <c r="UUL83" s="0"/>
      <c r="UUM83" s="0"/>
      <c r="UUN83" s="0"/>
      <c r="UUO83" s="0"/>
      <c r="UUP83" s="0"/>
      <c r="UUQ83" s="0"/>
      <c r="UUR83" s="0"/>
      <c r="UUS83" s="0"/>
      <c r="UUT83" s="0"/>
      <c r="UUU83" s="0"/>
      <c r="UUV83" s="0"/>
      <c r="UUW83" s="0"/>
      <c r="UUX83" s="0"/>
      <c r="UUY83" s="0"/>
      <c r="UUZ83" s="0"/>
      <c r="UVA83" s="0"/>
      <c r="UVB83" s="0"/>
      <c r="UVC83" s="0"/>
      <c r="UVD83" s="0"/>
      <c r="UVE83" s="0"/>
      <c r="UVF83" s="0"/>
      <c r="UVG83" s="0"/>
      <c r="UVH83" s="0"/>
      <c r="UVI83" s="0"/>
      <c r="UVJ83" s="0"/>
      <c r="UVK83" s="0"/>
      <c r="UVL83" s="0"/>
      <c r="UVM83" s="0"/>
      <c r="UVN83" s="0"/>
      <c r="UVO83" s="0"/>
      <c r="UVP83" s="0"/>
      <c r="UVQ83" s="0"/>
      <c r="UVR83" s="0"/>
      <c r="UVS83" s="0"/>
      <c r="UVT83" s="0"/>
      <c r="UVU83" s="0"/>
      <c r="UVV83" s="0"/>
      <c r="UVW83" s="0"/>
      <c r="UVX83" s="0"/>
      <c r="UVY83" s="0"/>
      <c r="UVZ83" s="0"/>
      <c r="UWA83" s="0"/>
      <c r="UWB83" s="0"/>
      <c r="UWC83" s="0"/>
      <c r="UWD83" s="0"/>
      <c r="UWE83" s="0"/>
      <c r="UWF83" s="0"/>
      <c r="UWG83" s="0"/>
      <c r="UWH83" s="0"/>
      <c r="UWI83" s="0"/>
      <c r="UWJ83" s="0"/>
      <c r="UWK83" s="0"/>
      <c r="UWL83" s="0"/>
      <c r="UWM83" s="0"/>
      <c r="UWN83" s="0"/>
      <c r="UWO83" s="0"/>
      <c r="UWP83" s="0"/>
      <c r="UWQ83" s="0"/>
      <c r="UWR83" s="0"/>
      <c r="UWS83" s="0"/>
      <c r="UWT83" s="0"/>
      <c r="UWU83" s="0"/>
      <c r="UWV83" s="0"/>
      <c r="UWW83" s="0"/>
      <c r="UWX83" s="0"/>
      <c r="UWY83" s="0"/>
      <c r="UWZ83" s="0"/>
      <c r="UXA83" s="0"/>
      <c r="UXB83" s="0"/>
      <c r="UXC83" s="0"/>
      <c r="UXD83" s="0"/>
      <c r="UXE83" s="0"/>
      <c r="UXF83" s="0"/>
      <c r="UXG83" s="0"/>
      <c r="UXH83" s="0"/>
      <c r="UXI83" s="0"/>
      <c r="UXJ83" s="0"/>
      <c r="UXK83" s="0"/>
      <c r="UXL83" s="0"/>
      <c r="UXM83" s="0"/>
      <c r="UXN83" s="0"/>
      <c r="UXO83" s="0"/>
      <c r="UXP83" s="0"/>
      <c r="UXQ83" s="0"/>
      <c r="UXR83" s="0"/>
      <c r="UXS83" s="0"/>
      <c r="UXT83" s="0"/>
      <c r="UXU83" s="0"/>
      <c r="UXV83" s="0"/>
      <c r="UXW83" s="0"/>
      <c r="UXX83" s="0"/>
      <c r="UXY83" s="0"/>
      <c r="UXZ83" s="0"/>
      <c r="UYA83" s="0"/>
      <c r="UYB83" s="0"/>
      <c r="UYC83" s="0"/>
      <c r="UYD83" s="0"/>
      <c r="UYE83" s="0"/>
      <c r="UYF83" s="0"/>
      <c r="UYG83" s="0"/>
      <c r="UYH83" s="0"/>
      <c r="UYI83" s="0"/>
      <c r="UYJ83" s="0"/>
      <c r="UYK83" s="0"/>
      <c r="UYL83" s="0"/>
      <c r="UYM83" s="0"/>
      <c r="UYN83" s="0"/>
      <c r="UYO83" s="0"/>
      <c r="UYP83" s="0"/>
      <c r="UYQ83" s="0"/>
      <c r="UYR83" s="0"/>
      <c r="UYS83" s="0"/>
      <c r="UYT83" s="0"/>
      <c r="UYU83" s="0"/>
      <c r="UYV83" s="0"/>
      <c r="UYW83" s="0"/>
      <c r="UYX83" s="0"/>
      <c r="UYY83" s="0"/>
      <c r="UYZ83" s="0"/>
      <c r="UZA83" s="0"/>
      <c r="UZB83" s="0"/>
      <c r="UZC83" s="0"/>
      <c r="UZD83" s="0"/>
      <c r="UZE83" s="0"/>
      <c r="UZF83" s="0"/>
      <c r="UZG83" s="0"/>
      <c r="UZH83" s="0"/>
      <c r="UZI83" s="0"/>
      <c r="UZJ83" s="0"/>
      <c r="UZK83" s="0"/>
      <c r="UZL83" s="0"/>
      <c r="UZM83" s="0"/>
      <c r="UZN83" s="0"/>
      <c r="UZO83" s="0"/>
      <c r="UZP83" s="0"/>
      <c r="UZQ83" s="0"/>
      <c r="UZR83" s="0"/>
      <c r="UZS83" s="0"/>
      <c r="UZT83" s="0"/>
      <c r="UZU83" s="0"/>
      <c r="UZV83" s="0"/>
      <c r="UZW83" s="0"/>
      <c r="UZX83" s="0"/>
      <c r="UZY83" s="0"/>
      <c r="UZZ83" s="0"/>
      <c r="VAA83" s="0"/>
      <c r="VAB83" s="0"/>
      <c r="VAC83" s="0"/>
      <c r="VAD83" s="0"/>
      <c r="VAE83" s="0"/>
      <c r="VAF83" s="0"/>
      <c r="VAG83" s="0"/>
      <c r="VAH83" s="0"/>
      <c r="VAI83" s="0"/>
      <c r="VAJ83" s="0"/>
      <c r="VAK83" s="0"/>
      <c r="VAL83" s="0"/>
      <c r="VAM83" s="0"/>
      <c r="VAN83" s="0"/>
      <c r="VAO83" s="0"/>
      <c r="VAP83" s="0"/>
      <c r="VAQ83" s="0"/>
      <c r="VAR83" s="0"/>
      <c r="VAS83" s="0"/>
      <c r="VAT83" s="0"/>
      <c r="VAU83" s="0"/>
      <c r="VAV83" s="0"/>
      <c r="VAW83" s="0"/>
      <c r="VAX83" s="0"/>
      <c r="VAY83" s="0"/>
      <c r="VAZ83" s="0"/>
      <c r="VBA83" s="0"/>
      <c r="VBB83" s="0"/>
      <c r="VBC83" s="0"/>
      <c r="VBD83" s="0"/>
      <c r="VBE83" s="0"/>
      <c r="VBF83" s="0"/>
      <c r="VBG83" s="0"/>
      <c r="VBH83" s="0"/>
      <c r="VBI83" s="0"/>
      <c r="VBJ83" s="0"/>
      <c r="VBK83" s="0"/>
      <c r="VBL83" s="0"/>
      <c r="VBM83" s="0"/>
      <c r="VBN83" s="0"/>
      <c r="VBO83" s="0"/>
      <c r="VBP83" s="0"/>
      <c r="VBQ83" s="0"/>
      <c r="VBR83" s="0"/>
      <c r="VBS83" s="0"/>
      <c r="VBT83" s="0"/>
      <c r="VBU83" s="0"/>
      <c r="VBV83" s="0"/>
      <c r="VBW83" s="0"/>
      <c r="VBX83" s="0"/>
      <c r="VBY83" s="0"/>
      <c r="VBZ83" s="0"/>
      <c r="VCA83" s="0"/>
      <c r="VCB83" s="0"/>
      <c r="VCC83" s="0"/>
      <c r="VCD83" s="0"/>
      <c r="VCE83" s="0"/>
      <c r="VCF83" s="0"/>
      <c r="VCG83" s="0"/>
      <c r="VCH83" s="0"/>
      <c r="VCI83" s="0"/>
      <c r="VCJ83" s="0"/>
      <c r="VCK83" s="0"/>
      <c r="VCL83" s="0"/>
      <c r="VCM83" s="0"/>
      <c r="VCN83" s="0"/>
      <c r="VCO83" s="0"/>
      <c r="VCP83" s="0"/>
      <c r="VCQ83" s="0"/>
      <c r="VCR83" s="0"/>
      <c r="VCS83" s="0"/>
      <c r="VCT83" s="0"/>
      <c r="VCU83" s="0"/>
      <c r="VCV83" s="0"/>
      <c r="VCW83" s="0"/>
      <c r="VCX83" s="0"/>
      <c r="VCY83" s="0"/>
      <c r="VCZ83" s="0"/>
      <c r="VDA83" s="0"/>
      <c r="VDB83" s="0"/>
      <c r="VDC83" s="0"/>
      <c r="VDD83" s="0"/>
      <c r="VDE83" s="0"/>
      <c r="VDF83" s="0"/>
      <c r="VDG83" s="0"/>
      <c r="VDH83" s="0"/>
      <c r="VDI83" s="0"/>
      <c r="VDJ83" s="0"/>
      <c r="VDK83" s="0"/>
      <c r="VDL83" s="0"/>
      <c r="VDM83" s="0"/>
      <c r="VDN83" s="0"/>
      <c r="VDO83" s="0"/>
      <c r="VDP83" s="0"/>
      <c r="VDQ83" s="0"/>
      <c r="VDR83" s="0"/>
      <c r="VDS83" s="0"/>
      <c r="VDT83" s="0"/>
      <c r="VDU83" s="0"/>
      <c r="VDV83" s="0"/>
      <c r="VDW83" s="0"/>
      <c r="VDX83" s="0"/>
      <c r="VDY83" s="0"/>
      <c r="VDZ83" s="0"/>
      <c r="VEA83" s="0"/>
      <c r="VEB83" s="0"/>
      <c r="VEC83" s="0"/>
      <c r="VED83" s="0"/>
      <c r="VEE83" s="0"/>
      <c r="VEF83" s="0"/>
      <c r="VEG83" s="0"/>
      <c r="VEH83" s="0"/>
      <c r="VEI83" s="0"/>
      <c r="VEJ83" s="0"/>
      <c r="VEK83" s="0"/>
      <c r="VEL83" s="0"/>
      <c r="VEM83" s="0"/>
      <c r="VEN83" s="0"/>
      <c r="VEO83" s="0"/>
      <c r="VEP83" s="0"/>
      <c r="VEQ83" s="0"/>
      <c r="VER83" s="0"/>
      <c r="VES83" s="0"/>
      <c r="VET83" s="0"/>
      <c r="VEU83" s="0"/>
      <c r="VEV83" s="0"/>
      <c r="VEW83" s="0"/>
      <c r="VEX83" s="0"/>
      <c r="VEY83" s="0"/>
      <c r="VEZ83" s="0"/>
      <c r="VFA83" s="0"/>
      <c r="VFB83" s="0"/>
      <c r="VFC83" s="0"/>
      <c r="VFD83" s="0"/>
      <c r="VFE83" s="0"/>
      <c r="VFF83" s="0"/>
      <c r="VFG83" s="0"/>
      <c r="VFH83" s="0"/>
      <c r="VFI83" s="0"/>
      <c r="VFJ83" s="0"/>
      <c r="VFK83" s="0"/>
      <c r="VFL83" s="0"/>
      <c r="VFM83" s="0"/>
      <c r="VFN83" s="0"/>
      <c r="VFO83" s="0"/>
      <c r="VFP83" s="0"/>
      <c r="VFQ83" s="0"/>
      <c r="VFR83" s="0"/>
      <c r="VFS83" s="0"/>
      <c r="VFT83" s="0"/>
      <c r="VFU83" s="0"/>
      <c r="VFV83" s="0"/>
      <c r="VFW83" s="0"/>
      <c r="VFX83" s="0"/>
      <c r="VFY83" s="0"/>
      <c r="VFZ83" s="0"/>
      <c r="VGA83" s="0"/>
      <c r="VGB83" s="0"/>
      <c r="VGC83" s="0"/>
      <c r="VGD83" s="0"/>
      <c r="VGE83" s="0"/>
      <c r="VGF83" s="0"/>
      <c r="VGG83" s="0"/>
      <c r="VGH83" s="0"/>
      <c r="VGI83" s="0"/>
      <c r="VGJ83" s="0"/>
      <c r="VGK83" s="0"/>
      <c r="VGL83" s="0"/>
      <c r="VGM83" s="0"/>
      <c r="VGN83" s="0"/>
      <c r="VGO83" s="0"/>
      <c r="VGP83" s="0"/>
      <c r="VGQ83" s="0"/>
      <c r="VGR83" s="0"/>
      <c r="VGS83" s="0"/>
      <c r="VGT83" s="0"/>
      <c r="VGU83" s="0"/>
      <c r="VGV83" s="0"/>
      <c r="VGW83" s="0"/>
      <c r="VGX83" s="0"/>
      <c r="VGY83" s="0"/>
      <c r="VGZ83" s="0"/>
      <c r="VHA83" s="0"/>
      <c r="VHB83" s="0"/>
      <c r="VHC83" s="0"/>
      <c r="VHD83" s="0"/>
      <c r="VHE83" s="0"/>
      <c r="VHF83" s="0"/>
      <c r="VHG83" s="0"/>
      <c r="VHH83" s="0"/>
      <c r="VHI83" s="0"/>
      <c r="VHJ83" s="0"/>
      <c r="VHK83" s="0"/>
      <c r="VHL83" s="0"/>
      <c r="VHM83" s="0"/>
      <c r="VHN83" s="0"/>
      <c r="VHO83" s="0"/>
      <c r="VHP83" s="0"/>
      <c r="VHQ83" s="0"/>
      <c r="VHR83" s="0"/>
      <c r="VHS83" s="0"/>
      <c r="VHT83" s="0"/>
      <c r="VHU83" s="0"/>
      <c r="VHV83" s="0"/>
      <c r="VHW83" s="0"/>
      <c r="VHX83" s="0"/>
      <c r="VHY83" s="0"/>
      <c r="VHZ83" s="0"/>
      <c r="VIA83" s="0"/>
      <c r="VIB83" s="0"/>
      <c r="VIC83" s="0"/>
      <c r="VID83" s="0"/>
      <c r="VIE83" s="0"/>
      <c r="VIF83" s="0"/>
      <c r="VIG83" s="0"/>
      <c r="VIH83" s="0"/>
      <c r="VII83" s="0"/>
      <c r="VIJ83" s="0"/>
      <c r="VIK83" s="0"/>
      <c r="VIL83" s="0"/>
      <c r="VIM83" s="0"/>
      <c r="VIN83" s="0"/>
      <c r="VIO83" s="0"/>
      <c r="VIP83" s="0"/>
      <c r="VIQ83" s="0"/>
      <c r="VIR83" s="0"/>
      <c r="VIS83" s="0"/>
      <c r="VIT83" s="0"/>
      <c r="VIU83" s="0"/>
      <c r="VIV83" s="0"/>
      <c r="VIW83" s="0"/>
      <c r="VIX83" s="0"/>
      <c r="VIY83" s="0"/>
      <c r="VIZ83" s="0"/>
      <c r="VJA83" s="0"/>
      <c r="VJB83" s="0"/>
      <c r="VJC83" s="0"/>
      <c r="VJD83" s="0"/>
      <c r="VJE83" s="0"/>
      <c r="VJF83" s="0"/>
      <c r="VJG83" s="0"/>
      <c r="VJH83" s="0"/>
      <c r="VJI83" s="0"/>
      <c r="VJJ83" s="0"/>
      <c r="VJK83" s="0"/>
      <c r="VJL83" s="0"/>
      <c r="VJM83" s="0"/>
      <c r="VJN83" s="0"/>
      <c r="VJO83" s="0"/>
      <c r="VJP83" s="0"/>
      <c r="VJQ83" s="0"/>
      <c r="VJR83" s="0"/>
      <c r="VJS83" s="0"/>
      <c r="VJT83" s="0"/>
      <c r="VJU83" s="0"/>
      <c r="VJV83" s="0"/>
      <c r="VJW83" s="0"/>
      <c r="VJX83" s="0"/>
      <c r="VJY83" s="0"/>
      <c r="VJZ83" s="0"/>
      <c r="VKA83" s="0"/>
      <c r="VKB83" s="0"/>
      <c r="VKC83" s="0"/>
      <c r="VKD83" s="0"/>
      <c r="VKE83" s="0"/>
      <c r="VKF83" s="0"/>
      <c r="VKG83" s="0"/>
      <c r="VKH83" s="0"/>
      <c r="VKI83" s="0"/>
      <c r="VKJ83" s="0"/>
      <c r="VKK83" s="0"/>
      <c r="VKL83" s="0"/>
      <c r="VKM83" s="0"/>
      <c r="VKN83" s="0"/>
      <c r="VKO83" s="0"/>
      <c r="VKP83" s="0"/>
      <c r="VKQ83" s="0"/>
      <c r="VKR83" s="0"/>
      <c r="VKS83" s="0"/>
      <c r="VKT83" s="0"/>
      <c r="VKU83" s="0"/>
      <c r="VKV83" s="0"/>
      <c r="VKW83" s="0"/>
      <c r="VKX83" s="0"/>
      <c r="VKY83" s="0"/>
      <c r="VKZ83" s="0"/>
      <c r="VLA83" s="0"/>
      <c r="VLB83" s="0"/>
      <c r="VLC83" s="0"/>
      <c r="VLD83" s="0"/>
      <c r="VLE83" s="0"/>
      <c r="VLF83" s="0"/>
      <c r="VLG83" s="0"/>
      <c r="VLH83" s="0"/>
      <c r="VLI83" s="0"/>
      <c r="VLJ83" s="0"/>
      <c r="VLK83" s="0"/>
      <c r="VLL83" s="0"/>
      <c r="VLM83" s="0"/>
      <c r="VLN83" s="0"/>
      <c r="VLO83" s="0"/>
      <c r="VLP83" s="0"/>
      <c r="VLQ83" s="0"/>
      <c r="VLR83" s="0"/>
      <c r="VLS83" s="0"/>
      <c r="VLT83" s="0"/>
      <c r="VLU83" s="0"/>
      <c r="VLV83" s="0"/>
      <c r="VLW83" s="0"/>
      <c r="VLX83" s="0"/>
      <c r="VLY83" s="0"/>
      <c r="VLZ83" s="0"/>
      <c r="VMA83" s="0"/>
      <c r="VMB83" s="0"/>
      <c r="VMC83" s="0"/>
      <c r="VMD83" s="0"/>
      <c r="VME83" s="0"/>
      <c r="VMF83" s="0"/>
      <c r="VMG83" s="0"/>
      <c r="VMH83" s="0"/>
      <c r="VMI83" s="0"/>
      <c r="VMJ83" s="0"/>
      <c r="VMK83" s="0"/>
      <c r="VML83" s="0"/>
      <c r="VMM83" s="0"/>
      <c r="VMN83" s="0"/>
      <c r="VMO83" s="0"/>
      <c r="VMP83" s="0"/>
      <c r="VMQ83" s="0"/>
      <c r="VMR83" s="0"/>
      <c r="VMS83" s="0"/>
      <c r="VMT83" s="0"/>
      <c r="VMU83" s="0"/>
      <c r="VMV83" s="0"/>
      <c r="VMW83" s="0"/>
      <c r="VMX83" s="0"/>
      <c r="VMY83" s="0"/>
      <c r="VMZ83" s="0"/>
      <c r="VNA83" s="0"/>
      <c r="VNB83" s="0"/>
      <c r="VNC83" s="0"/>
      <c r="VND83" s="0"/>
      <c r="VNE83" s="0"/>
      <c r="VNF83" s="0"/>
      <c r="VNG83" s="0"/>
      <c r="VNH83" s="0"/>
      <c r="VNI83" s="0"/>
      <c r="VNJ83" s="0"/>
      <c r="VNK83" s="0"/>
      <c r="VNL83" s="0"/>
      <c r="VNM83" s="0"/>
      <c r="VNN83" s="0"/>
      <c r="VNO83" s="0"/>
      <c r="VNP83" s="0"/>
      <c r="VNQ83" s="0"/>
      <c r="VNR83" s="0"/>
      <c r="VNS83" s="0"/>
      <c r="VNT83" s="0"/>
      <c r="VNU83" s="0"/>
      <c r="VNV83" s="0"/>
      <c r="VNW83" s="0"/>
      <c r="VNX83" s="0"/>
      <c r="VNY83" s="0"/>
      <c r="VNZ83" s="0"/>
      <c r="VOA83" s="0"/>
      <c r="VOB83" s="0"/>
      <c r="VOC83" s="0"/>
      <c r="VOD83" s="0"/>
      <c r="VOE83" s="0"/>
      <c r="VOF83" s="0"/>
      <c r="VOG83" s="0"/>
      <c r="VOH83" s="0"/>
      <c r="VOI83" s="0"/>
      <c r="VOJ83" s="0"/>
      <c r="VOK83" s="0"/>
      <c r="VOL83" s="0"/>
      <c r="VOM83" s="0"/>
      <c r="VON83" s="0"/>
      <c r="VOO83" s="0"/>
      <c r="VOP83" s="0"/>
      <c r="VOQ83" s="0"/>
      <c r="VOR83" s="0"/>
      <c r="VOS83" s="0"/>
      <c r="VOT83" s="0"/>
      <c r="VOU83" s="0"/>
      <c r="VOV83" s="0"/>
      <c r="VOW83" s="0"/>
      <c r="VOX83" s="0"/>
      <c r="VOY83" s="0"/>
      <c r="VOZ83" s="0"/>
      <c r="VPA83" s="0"/>
      <c r="VPB83" s="0"/>
      <c r="VPC83" s="0"/>
      <c r="VPD83" s="0"/>
      <c r="VPE83" s="0"/>
      <c r="VPF83" s="0"/>
      <c r="VPG83" s="0"/>
      <c r="VPH83" s="0"/>
      <c r="VPI83" s="0"/>
      <c r="VPJ83" s="0"/>
      <c r="VPK83" s="0"/>
      <c r="VPL83" s="0"/>
      <c r="VPM83" s="0"/>
      <c r="VPN83" s="0"/>
      <c r="VPO83" s="0"/>
      <c r="VPP83" s="0"/>
      <c r="VPQ83" s="0"/>
      <c r="VPR83" s="0"/>
      <c r="VPS83" s="0"/>
      <c r="VPT83" s="0"/>
      <c r="VPU83" s="0"/>
      <c r="VPV83" s="0"/>
      <c r="VPW83" s="0"/>
      <c r="VPX83" s="0"/>
      <c r="VPY83" s="0"/>
      <c r="VPZ83" s="0"/>
      <c r="VQA83" s="0"/>
      <c r="VQB83" s="0"/>
      <c r="VQC83" s="0"/>
      <c r="VQD83" s="0"/>
      <c r="VQE83" s="0"/>
      <c r="VQF83" s="0"/>
      <c r="VQG83" s="0"/>
      <c r="VQH83" s="0"/>
      <c r="VQI83" s="0"/>
      <c r="VQJ83" s="0"/>
      <c r="VQK83" s="0"/>
      <c r="VQL83" s="0"/>
      <c r="VQM83" s="0"/>
      <c r="VQN83" s="0"/>
      <c r="VQO83" s="0"/>
      <c r="VQP83" s="0"/>
      <c r="VQQ83" s="0"/>
      <c r="VQR83" s="0"/>
      <c r="VQS83" s="0"/>
      <c r="VQT83" s="0"/>
      <c r="VQU83" s="0"/>
      <c r="VQV83" s="0"/>
      <c r="VQW83" s="0"/>
      <c r="VQX83" s="0"/>
      <c r="VQY83" s="0"/>
      <c r="VQZ83" s="0"/>
      <c r="VRA83" s="0"/>
      <c r="VRB83" s="0"/>
      <c r="VRC83" s="0"/>
      <c r="VRD83" s="0"/>
      <c r="VRE83" s="0"/>
      <c r="VRF83" s="0"/>
      <c r="VRG83" s="0"/>
      <c r="VRH83" s="0"/>
      <c r="VRI83" s="0"/>
      <c r="VRJ83" s="0"/>
      <c r="VRK83" s="0"/>
      <c r="VRL83" s="0"/>
      <c r="VRM83" s="0"/>
      <c r="VRN83" s="0"/>
      <c r="VRO83" s="0"/>
      <c r="VRP83" s="0"/>
      <c r="VRQ83" s="0"/>
      <c r="VRR83" s="0"/>
      <c r="VRS83" s="0"/>
      <c r="VRT83" s="0"/>
      <c r="VRU83" s="0"/>
      <c r="VRV83" s="0"/>
      <c r="VRW83" s="0"/>
      <c r="VRX83" s="0"/>
      <c r="VRY83" s="0"/>
      <c r="VRZ83" s="0"/>
      <c r="VSA83" s="0"/>
      <c r="VSB83" s="0"/>
      <c r="VSC83" s="0"/>
      <c r="VSD83" s="0"/>
      <c r="VSE83" s="0"/>
      <c r="VSF83" s="0"/>
      <c r="VSG83" s="0"/>
      <c r="VSH83" s="0"/>
      <c r="VSI83" s="0"/>
      <c r="VSJ83" s="0"/>
      <c r="VSK83" s="0"/>
      <c r="VSL83" s="0"/>
      <c r="VSM83" s="0"/>
      <c r="VSN83" s="0"/>
      <c r="VSO83" s="0"/>
      <c r="VSP83" s="0"/>
      <c r="VSQ83" s="0"/>
      <c r="VSR83" s="0"/>
      <c r="VSS83" s="0"/>
      <c r="VST83" s="0"/>
      <c r="VSU83" s="0"/>
      <c r="VSV83" s="0"/>
      <c r="VSW83" s="0"/>
      <c r="VSX83" s="0"/>
      <c r="VSY83" s="0"/>
      <c r="VSZ83" s="0"/>
      <c r="VTA83" s="0"/>
      <c r="VTB83" s="0"/>
      <c r="VTC83" s="0"/>
      <c r="VTD83" s="0"/>
      <c r="VTE83" s="0"/>
      <c r="VTF83" s="0"/>
      <c r="VTG83" s="0"/>
      <c r="VTH83" s="0"/>
      <c r="VTI83" s="0"/>
      <c r="VTJ83" s="0"/>
      <c r="VTK83" s="0"/>
      <c r="VTL83" s="0"/>
      <c r="VTM83" s="0"/>
      <c r="VTN83" s="0"/>
      <c r="VTO83" s="0"/>
      <c r="VTP83" s="0"/>
      <c r="VTQ83" s="0"/>
      <c r="VTR83" s="0"/>
      <c r="VTS83" s="0"/>
      <c r="VTT83" s="0"/>
      <c r="VTU83" s="0"/>
      <c r="VTV83" s="0"/>
      <c r="VTW83" s="0"/>
      <c r="VTX83" s="0"/>
      <c r="VTY83" s="0"/>
      <c r="VTZ83" s="0"/>
      <c r="VUA83" s="0"/>
      <c r="VUB83" s="0"/>
      <c r="VUC83" s="0"/>
      <c r="VUD83" s="0"/>
      <c r="VUE83" s="0"/>
      <c r="VUF83" s="0"/>
      <c r="VUG83" s="0"/>
      <c r="VUH83" s="0"/>
      <c r="VUI83" s="0"/>
      <c r="VUJ83" s="0"/>
      <c r="VUK83" s="0"/>
      <c r="VUL83" s="0"/>
      <c r="VUM83" s="0"/>
      <c r="VUN83" s="0"/>
      <c r="VUO83" s="0"/>
      <c r="VUP83" s="0"/>
      <c r="VUQ83" s="0"/>
      <c r="VUR83" s="0"/>
      <c r="VUS83" s="0"/>
      <c r="VUT83" s="0"/>
      <c r="VUU83" s="0"/>
      <c r="VUV83" s="0"/>
      <c r="VUW83" s="0"/>
      <c r="VUX83" s="0"/>
      <c r="VUY83" s="0"/>
      <c r="VUZ83" s="0"/>
      <c r="VVA83" s="0"/>
      <c r="VVB83" s="0"/>
      <c r="VVC83" s="0"/>
      <c r="VVD83" s="0"/>
      <c r="VVE83" s="0"/>
      <c r="VVF83" s="0"/>
      <c r="VVG83" s="0"/>
      <c r="VVH83" s="0"/>
      <c r="VVI83" s="0"/>
      <c r="VVJ83" s="0"/>
      <c r="VVK83" s="0"/>
      <c r="VVL83" s="0"/>
      <c r="VVM83" s="0"/>
      <c r="VVN83" s="0"/>
      <c r="VVO83" s="0"/>
      <c r="VVP83" s="0"/>
      <c r="VVQ83" s="0"/>
      <c r="VVR83" s="0"/>
      <c r="VVS83" s="0"/>
      <c r="VVT83" s="0"/>
      <c r="VVU83" s="0"/>
      <c r="VVV83" s="0"/>
      <c r="VVW83" s="0"/>
      <c r="VVX83" s="0"/>
      <c r="VVY83" s="0"/>
      <c r="VVZ83" s="0"/>
      <c r="VWA83" s="0"/>
      <c r="VWB83" s="0"/>
      <c r="VWC83" s="0"/>
      <c r="VWD83" s="0"/>
      <c r="VWE83" s="0"/>
      <c r="VWF83" s="0"/>
      <c r="VWG83" s="0"/>
      <c r="VWH83" s="0"/>
      <c r="VWI83" s="0"/>
      <c r="VWJ83" s="0"/>
      <c r="VWK83" s="0"/>
      <c r="VWL83" s="0"/>
      <c r="VWM83" s="0"/>
      <c r="VWN83" s="0"/>
      <c r="VWO83" s="0"/>
      <c r="VWP83" s="0"/>
      <c r="VWQ83" s="0"/>
      <c r="VWR83" s="0"/>
      <c r="VWS83" s="0"/>
      <c r="VWT83" s="0"/>
      <c r="VWU83" s="0"/>
      <c r="VWV83" s="0"/>
      <c r="VWW83" s="0"/>
      <c r="VWX83" s="0"/>
      <c r="VWY83" s="0"/>
      <c r="VWZ83" s="0"/>
      <c r="VXA83" s="0"/>
      <c r="VXB83" s="0"/>
      <c r="VXC83" s="0"/>
      <c r="VXD83" s="0"/>
      <c r="VXE83" s="0"/>
      <c r="VXF83" s="0"/>
      <c r="VXG83" s="0"/>
      <c r="VXH83" s="0"/>
      <c r="VXI83" s="0"/>
      <c r="VXJ83" s="0"/>
      <c r="VXK83" s="0"/>
      <c r="VXL83" s="0"/>
      <c r="VXM83" s="0"/>
      <c r="VXN83" s="0"/>
      <c r="VXO83" s="0"/>
      <c r="VXP83" s="0"/>
      <c r="VXQ83" s="0"/>
      <c r="VXR83" s="0"/>
      <c r="VXS83" s="0"/>
      <c r="VXT83" s="0"/>
      <c r="VXU83" s="0"/>
      <c r="VXV83" s="0"/>
      <c r="VXW83" s="0"/>
      <c r="VXX83" s="0"/>
      <c r="VXY83" s="0"/>
      <c r="VXZ83" s="0"/>
      <c r="VYA83" s="0"/>
      <c r="VYB83" s="0"/>
      <c r="VYC83" s="0"/>
      <c r="VYD83" s="0"/>
      <c r="VYE83" s="0"/>
      <c r="VYF83" s="0"/>
      <c r="VYG83" s="0"/>
      <c r="VYH83" s="0"/>
      <c r="VYI83" s="0"/>
      <c r="VYJ83" s="0"/>
      <c r="VYK83" s="0"/>
      <c r="VYL83" s="0"/>
      <c r="VYM83" s="0"/>
      <c r="VYN83" s="0"/>
      <c r="VYO83" s="0"/>
      <c r="VYP83" s="0"/>
      <c r="VYQ83" s="0"/>
      <c r="VYR83" s="0"/>
      <c r="VYS83" s="0"/>
      <c r="VYT83" s="0"/>
      <c r="VYU83" s="0"/>
      <c r="VYV83" s="0"/>
      <c r="VYW83" s="0"/>
      <c r="VYX83" s="0"/>
      <c r="VYY83" s="0"/>
      <c r="VYZ83" s="0"/>
      <c r="VZA83" s="0"/>
      <c r="VZB83" s="0"/>
      <c r="VZC83" s="0"/>
      <c r="VZD83" s="0"/>
      <c r="VZE83" s="0"/>
      <c r="VZF83" s="0"/>
      <c r="VZG83" s="0"/>
      <c r="VZH83" s="0"/>
      <c r="VZI83" s="0"/>
      <c r="VZJ83" s="0"/>
      <c r="VZK83" s="0"/>
      <c r="VZL83" s="0"/>
      <c r="VZM83" s="0"/>
      <c r="VZN83" s="0"/>
      <c r="VZO83" s="0"/>
      <c r="VZP83" s="0"/>
      <c r="VZQ83" s="0"/>
      <c r="VZR83" s="0"/>
      <c r="VZS83" s="0"/>
      <c r="VZT83" s="0"/>
      <c r="VZU83" s="0"/>
      <c r="VZV83" s="0"/>
      <c r="VZW83" s="0"/>
      <c r="VZX83" s="0"/>
      <c r="VZY83" s="0"/>
      <c r="VZZ83" s="0"/>
      <c r="WAA83" s="0"/>
      <c r="WAB83" s="0"/>
      <c r="WAC83" s="0"/>
      <c r="WAD83" s="0"/>
      <c r="WAE83" s="0"/>
      <c r="WAF83" s="0"/>
      <c r="WAG83" s="0"/>
      <c r="WAH83" s="0"/>
      <c r="WAI83" s="0"/>
      <c r="WAJ83" s="0"/>
      <c r="WAK83" s="0"/>
      <c r="WAL83" s="0"/>
      <c r="WAM83" s="0"/>
      <c r="WAN83" s="0"/>
      <c r="WAO83" s="0"/>
      <c r="WAP83" s="0"/>
      <c r="WAQ83" s="0"/>
      <c r="WAR83" s="0"/>
      <c r="WAS83" s="0"/>
      <c r="WAT83" s="0"/>
      <c r="WAU83" s="0"/>
      <c r="WAV83" s="0"/>
      <c r="WAW83" s="0"/>
      <c r="WAX83" s="0"/>
      <c r="WAY83" s="0"/>
      <c r="WAZ83" s="0"/>
      <c r="WBA83" s="0"/>
      <c r="WBB83" s="0"/>
      <c r="WBC83" s="0"/>
      <c r="WBD83" s="0"/>
      <c r="WBE83" s="0"/>
      <c r="WBF83" s="0"/>
      <c r="WBG83" s="0"/>
      <c r="WBH83" s="0"/>
      <c r="WBI83" s="0"/>
      <c r="WBJ83" s="0"/>
      <c r="WBK83" s="0"/>
      <c r="WBL83" s="0"/>
      <c r="WBM83" s="0"/>
      <c r="WBN83" s="0"/>
      <c r="WBO83" s="0"/>
      <c r="WBP83" s="0"/>
      <c r="WBQ83" s="0"/>
      <c r="WBR83" s="0"/>
      <c r="WBS83" s="0"/>
      <c r="WBT83" s="0"/>
      <c r="WBU83" s="0"/>
      <c r="WBV83" s="0"/>
      <c r="WBW83" s="0"/>
      <c r="WBX83" s="0"/>
      <c r="WBY83" s="0"/>
      <c r="WBZ83" s="0"/>
      <c r="WCA83" s="0"/>
      <c r="WCB83" s="0"/>
      <c r="WCC83" s="0"/>
      <c r="WCD83" s="0"/>
      <c r="WCE83" s="0"/>
      <c r="WCF83" s="0"/>
      <c r="WCG83" s="0"/>
      <c r="WCH83" s="0"/>
      <c r="WCI83" s="0"/>
      <c r="WCJ83" s="0"/>
      <c r="WCK83" s="0"/>
      <c r="WCL83" s="0"/>
      <c r="WCM83" s="0"/>
      <c r="WCN83" s="0"/>
      <c r="WCO83" s="0"/>
      <c r="WCP83" s="0"/>
      <c r="WCQ83" s="0"/>
      <c r="WCR83" s="0"/>
      <c r="WCS83" s="0"/>
      <c r="WCT83" s="0"/>
      <c r="WCU83" s="0"/>
      <c r="WCV83" s="0"/>
      <c r="WCW83" s="0"/>
      <c r="WCX83" s="0"/>
      <c r="WCY83" s="0"/>
      <c r="WCZ83" s="0"/>
      <c r="WDA83" s="0"/>
      <c r="WDB83" s="0"/>
      <c r="WDC83" s="0"/>
      <c r="WDD83" s="0"/>
      <c r="WDE83" s="0"/>
      <c r="WDF83" s="0"/>
      <c r="WDG83" s="0"/>
      <c r="WDH83" s="0"/>
      <c r="WDI83" s="0"/>
      <c r="WDJ83" s="0"/>
      <c r="WDK83" s="0"/>
      <c r="WDL83" s="0"/>
      <c r="WDM83" s="0"/>
      <c r="WDN83" s="0"/>
      <c r="WDO83" s="0"/>
      <c r="WDP83" s="0"/>
      <c r="WDQ83" s="0"/>
      <c r="WDR83" s="0"/>
      <c r="WDS83" s="0"/>
      <c r="WDT83" s="0"/>
      <c r="WDU83" s="0"/>
      <c r="WDV83" s="0"/>
      <c r="WDW83" s="0"/>
      <c r="WDX83" s="0"/>
      <c r="WDY83" s="0"/>
      <c r="WDZ83" s="0"/>
      <c r="WEA83" s="0"/>
      <c r="WEB83" s="0"/>
      <c r="WEC83" s="0"/>
      <c r="WED83" s="0"/>
      <c r="WEE83" s="0"/>
      <c r="WEF83" s="0"/>
      <c r="WEG83" s="0"/>
      <c r="WEH83" s="0"/>
      <c r="WEI83" s="0"/>
      <c r="WEJ83" s="0"/>
      <c r="WEK83" s="0"/>
      <c r="WEL83" s="0"/>
      <c r="WEM83" s="0"/>
      <c r="WEN83" s="0"/>
      <c r="WEO83" s="0"/>
      <c r="WEP83" s="0"/>
      <c r="WEQ83" s="0"/>
      <c r="WER83" s="0"/>
      <c r="WES83" s="0"/>
      <c r="WET83" s="0"/>
      <c r="WEU83" s="0"/>
      <c r="WEV83" s="0"/>
      <c r="WEW83" s="0"/>
      <c r="WEX83" s="0"/>
      <c r="WEY83" s="0"/>
      <c r="WEZ83" s="0"/>
      <c r="WFA83" s="0"/>
      <c r="WFB83" s="0"/>
      <c r="WFC83" s="0"/>
      <c r="WFD83" s="0"/>
      <c r="WFE83" s="0"/>
      <c r="WFF83" s="0"/>
      <c r="WFG83" s="0"/>
      <c r="WFH83" s="0"/>
      <c r="WFI83" s="0"/>
      <c r="WFJ83" s="0"/>
      <c r="WFK83" s="0"/>
      <c r="WFL83" s="0"/>
      <c r="WFM83" s="0"/>
      <c r="WFN83" s="0"/>
      <c r="WFO83" s="0"/>
      <c r="WFP83" s="0"/>
      <c r="WFQ83" s="0"/>
      <c r="WFR83" s="0"/>
      <c r="WFS83" s="0"/>
      <c r="WFT83" s="0"/>
      <c r="WFU83" s="0"/>
      <c r="WFV83" s="0"/>
      <c r="WFW83" s="0"/>
      <c r="WFX83" s="0"/>
      <c r="WFY83" s="0"/>
      <c r="WFZ83" s="0"/>
      <c r="WGA83" s="0"/>
      <c r="WGB83" s="0"/>
      <c r="WGC83" s="0"/>
      <c r="WGD83" s="0"/>
      <c r="WGE83" s="0"/>
      <c r="WGF83" s="0"/>
      <c r="WGG83" s="0"/>
      <c r="WGH83" s="0"/>
      <c r="WGI83" s="0"/>
      <c r="WGJ83" s="0"/>
      <c r="WGK83" s="0"/>
      <c r="WGL83" s="0"/>
      <c r="WGM83" s="0"/>
      <c r="WGN83" s="0"/>
      <c r="WGO83" s="0"/>
      <c r="WGP83" s="0"/>
      <c r="WGQ83" s="0"/>
      <c r="WGR83" s="0"/>
      <c r="WGS83" s="0"/>
      <c r="WGT83" s="0"/>
      <c r="WGU83" s="0"/>
      <c r="WGV83" s="0"/>
      <c r="WGW83" s="0"/>
      <c r="WGX83" s="0"/>
      <c r="WGY83" s="0"/>
      <c r="WGZ83" s="0"/>
      <c r="WHA83" s="0"/>
      <c r="WHB83" s="0"/>
      <c r="WHC83" s="0"/>
      <c r="WHD83" s="0"/>
      <c r="WHE83" s="0"/>
      <c r="WHF83" s="0"/>
      <c r="WHG83" s="0"/>
      <c r="WHH83" s="0"/>
      <c r="WHI83" s="0"/>
      <c r="WHJ83" s="0"/>
      <c r="WHK83" s="0"/>
      <c r="WHL83" s="0"/>
      <c r="WHM83" s="0"/>
      <c r="WHN83" s="0"/>
      <c r="WHO83" s="0"/>
      <c r="WHP83" s="0"/>
      <c r="WHQ83" s="0"/>
      <c r="WHR83" s="0"/>
      <c r="WHS83" s="0"/>
      <c r="WHT83" s="0"/>
      <c r="WHU83" s="0"/>
      <c r="WHV83" s="0"/>
      <c r="WHW83" s="0"/>
      <c r="WHX83" s="0"/>
      <c r="WHY83" s="0"/>
      <c r="WHZ83" s="0"/>
      <c r="WIA83" s="0"/>
      <c r="WIB83" s="0"/>
      <c r="WIC83" s="0"/>
      <c r="WID83" s="0"/>
      <c r="WIE83" s="0"/>
      <c r="WIF83" s="0"/>
      <c r="WIG83" s="0"/>
      <c r="WIH83" s="0"/>
      <c r="WII83" s="0"/>
      <c r="WIJ83" s="0"/>
      <c r="WIK83" s="0"/>
      <c r="WIL83" s="0"/>
      <c r="WIM83" s="0"/>
      <c r="WIN83" s="0"/>
      <c r="WIO83" s="0"/>
      <c r="WIP83" s="0"/>
      <c r="WIQ83" s="0"/>
      <c r="WIR83" s="0"/>
      <c r="WIS83" s="0"/>
      <c r="WIT83" s="0"/>
      <c r="WIU83" s="0"/>
      <c r="WIV83" s="0"/>
      <c r="WIW83" s="0"/>
      <c r="WIX83" s="0"/>
      <c r="WIY83" s="0"/>
      <c r="WIZ83" s="0"/>
      <c r="WJA83" s="0"/>
      <c r="WJB83" s="0"/>
      <c r="WJC83" s="0"/>
      <c r="WJD83" s="0"/>
      <c r="WJE83" s="0"/>
      <c r="WJF83" s="0"/>
      <c r="WJG83" s="0"/>
      <c r="WJH83" s="0"/>
      <c r="WJI83" s="0"/>
      <c r="WJJ83" s="0"/>
      <c r="WJK83" s="0"/>
      <c r="WJL83" s="0"/>
      <c r="WJM83" s="0"/>
      <c r="WJN83" s="0"/>
      <c r="WJO83" s="0"/>
      <c r="WJP83" s="0"/>
      <c r="WJQ83" s="0"/>
      <c r="WJR83" s="0"/>
      <c r="WJS83" s="0"/>
      <c r="WJT83" s="0"/>
      <c r="WJU83" s="0"/>
      <c r="WJV83" s="0"/>
      <c r="WJW83" s="0"/>
      <c r="WJX83" s="0"/>
      <c r="WJY83" s="0"/>
      <c r="WJZ83" s="0"/>
      <c r="WKA83" s="0"/>
      <c r="WKB83" s="0"/>
      <c r="WKC83" s="0"/>
      <c r="WKD83" s="0"/>
      <c r="WKE83" s="0"/>
      <c r="WKF83" s="0"/>
      <c r="WKG83" s="0"/>
      <c r="WKH83" s="0"/>
      <c r="WKI83" s="0"/>
      <c r="WKJ83" s="0"/>
      <c r="WKK83" s="0"/>
      <c r="WKL83" s="0"/>
      <c r="WKM83" s="0"/>
      <c r="WKN83" s="0"/>
      <c r="WKO83" s="0"/>
      <c r="WKP83" s="0"/>
      <c r="WKQ83" s="0"/>
      <c r="WKR83" s="0"/>
      <c r="WKS83" s="0"/>
      <c r="WKT83" s="0"/>
      <c r="WKU83" s="0"/>
      <c r="WKV83" s="0"/>
      <c r="WKW83" s="0"/>
      <c r="WKX83" s="0"/>
      <c r="WKY83" s="0"/>
      <c r="WKZ83" s="0"/>
      <c r="WLA83" s="0"/>
      <c r="WLB83" s="0"/>
      <c r="WLC83" s="0"/>
      <c r="WLD83" s="0"/>
      <c r="WLE83" s="0"/>
      <c r="WLF83" s="0"/>
      <c r="WLG83" s="0"/>
      <c r="WLH83" s="0"/>
      <c r="WLI83" s="0"/>
      <c r="WLJ83" s="0"/>
      <c r="WLK83" s="0"/>
      <c r="WLL83" s="0"/>
      <c r="WLM83" s="0"/>
      <c r="WLN83" s="0"/>
      <c r="WLO83" s="0"/>
      <c r="WLP83" s="0"/>
      <c r="WLQ83" s="0"/>
      <c r="WLR83" s="0"/>
      <c r="WLS83" s="0"/>
      <c r="WLT83" s="0"/>
      <c r="WLU83" s="0"/>
      <c r="WLV83" s="0"/>
      <c r="WLW83" s="0"/>
      <c r="WLX83" s="0"/>
      <c r="WLY83" s="0"/>
      <c r="WLZ83" s="0"/>
      <c r="WMA83" s="0"/>
      <c r="WMB83" s="0"/>
      <c r="WMC83" s="0"/>
      <c r="WMD83" s="0"/>
      <c r="WME83" s="0"/>
      <c r="WMF83" s="0"/>
      <c r="WMG83" s="0"/>
      <c r="WMH83" s="0"/>
      <c r="WMI83" s="0"/>
      <c r="WMJ83" s="0"/>
      <c r="WMK83" s="0"/>
      <c r="WML83" s="0"/>
      <c r="WMM83" s="0"/>
      <c r="WMN83" s="0"/>
      <c r="WMO83" s="0"/>
      <c r="WMP83" s="0"/>
      <c r="WMQ83" s="0"/>
      <c r="WMR83" s="0"/>
      <c r="WMS83" s="0"/>
      <c r="WMT83" s="0"/>
      <c r="WMU83" s="0"/>
      <c r="WMV83" s="0"/>
      <c r="WMW83" s="0"/>
      <c r="WMX83" s="0"/>
      <c r="WMY83" s="0"/>
      <c r="WMZ83" s="0"/>
      <c r="WNA83" s="0"/>
      <c r="WNB83" s="0"/>
      <c r="WNC83" s="0"/>
      <c r="WND83" s="0"/>
      <c r="WNE83" s="0"/>
      <c r="WNF83" s="0"/>
      <c r="WNG83" s="0"/>
      <c r="WNH83" s="0"/>
      <c r="WNI83" s="0"/>
      <c r="WNJ83" s="0"/>
      <c r="WNK83" s="0"/>
      <c r="WNL83" s="0"/>
      <c r="WNM83" s="0"/>
      <c r="WNN83" s="0"/>
      <c r="WNO83" s="0"/>
      <c r="WNP83" s="0"/>
      <c r="WNQ83" s="0"/>
      <c r="WNR83" s="0"/>
      <c r="WNS83" s="0"/>
      <c r="WNT83" s="0"/>
      <c r="WNU83" s="0"/>
      <c r="WNV83" s="0"/>
      <c r="WNW83" s="0"/>
      <c r="WNX83" s="0"/>
      <c r="WNY83" s="0"/>
      <c r="WNZ83" s="0"/>
      <c r="WOA83" s="0"/>
      <c r="WOB83" s="0"/>
      <c r="WOC83" s="0"/>
      <c r="WOD83" s="0"/>
      <c r="WOE83" s="0"/>
      <c r="WOF83" s="0"/>
      <c r="WOG83" s="0"/>
      <c r="WOH83" s="0"/>
      <c r="WOI83" s="0"/>
      <c r="WOJ83" s="0"/>
      <c r="WOK83" s="0"/>
      <c r="WOL83" s="0"/>
      <c r="WOM83" s="0"/>
      <c r="WON83" s="0"/>
      <c r="WOO83" s="0"/>
      <c r="WOP83" s="0"/>
      <c r="WOQ83" s="0"/>
      <c r="WOR83" s="0"/>
      <c r="WOS83" s="0"/>
      <c r="WOT83" s="0"/>
      <c r="WOU83" s="0"/>
      <c r="WOV83" s="0"/>
      <c r="WOW83" s="0"/>
      <c r="WOX83" s="0"/>
      <c r="WOY83" s="0"/>
      <c r="WOZ83" s="0"/>
      <c r="WPA83" s="0"/>
      <c r="WPB83" s="0"/>
      <c r="WPC83" s="0"/>
      <c r="WPD83" s="0"/>
      <c r="WPE83" s="0"/>
      <c r="WPF83" s="0"/>
      <c r="WPG83" s="0"/>
      <c r="WPH83" s="0"/>
      <c r="WPI83" s="0"/>
      <c r="WPJ83" s="0"/>
      <c r="WPK83" s="0"/>
      <c r="WPL83" s="0"/>
      <c r="WPM83" s="0"/>
      <c r="WPN83" s="0"/>
      <c r="WPO83" s="0"/>
      <c r="WPP83" s="0"/>
      <c r="WPQ83" s="0"/>
      <c r="WPR83" s="0"/>
      <c r="WPS83" s="0"/>
      <c r="WPT83" s="0"/>
      <c r="WPU83" s="0"/>
      <c r="WPV83" s="0"/>
      <c r="WPW83" s="0"/>
      <c r="WPX83" s="0"/>
      <c r="WPY83" s="0"/>
      <c r="WPZ83" s="0"/>
      <c r="WQA83" s="0"/>
      <c r="WQB83" s="0"/>
      <c r="WQC83" s="0"/>
      <c r="WQD83" s="0"/>
      <c r="WQE83" s="0"/>
      <c r="WQF83" s="0"/>
      <c r="WQG83" s="0"/>
      <c r="WQH83" s="0"/>
      <c r="WQI83" s="0"/>
      <c r="WQJ83" s="0"/>
      <c r="WQK83" s="0"/>
      <c r="WQL83" s="0"/>
      <c r="WQM83" s="0"/>
      <c r="WQN83" s="0"/>
      <c r="WQO83" s="0"/>
      <c r="WQP83" s="0"/>
      <c r="WQQ83" s="0"/>
      <c r="WQR83" s="0"/>
      <c r="WQS83" s="0"/>
      <c r="WQT83" s="0"/>
      <c r="WQU83" s="0"/>
      <c r="WQV83" s="0"/>
      <c r="WQW83" s="0"/>
      <c r="WQX83" s="0"/>
      <c r="WQY83" s="0"/>
      <c r="WQZ83" s="0"/>
      <c r="WRA83" s="0"/>
      <c r="WRB83" s="0"/>
      <c r="WRC83" s="0"/>
      <c r="WRD83" s="0"/>
      <c r="WRE83" s="0"/>
      <c r="WRF83" s="0"/>
      <c r="WRG83" s="0"/>
      <c r="WRH83" s="0"/>
      <c r="WRI83" s="0"/>
      <c r="WRJ83" s="0"/>
      <c r="WRK83" s="0"/>
      <c r="WRL83" s="0"/>
      <c r="WRM83" s="0"/>
      <c r="WRN83" s="0"/>
      <c r="WRO83" s="0"/>
      <c r="WRP83" s="0"/>
      <c r="WRQ83" s="0"/>
      <c r="WRR83" s="0"/>
      <c r="WRS83" s="0"/>
      <c r="WRT83" s="0"/>
      <c r="WRU83" s="0"/>
      <c r="WRV83" s="0"/>
      <c r="WRW83" s="0"/>
      <c r="WRX83" s="0"/>
      <c r="WRY83" s="0"/>
      <c r="WRZ83" s="0"/>
      <c r="WSA83" s="0"/>
      <c r="WSB83" s="0"/>
      <c r="WSC83" s="0"/>
      <c r="WSD83" s="0"/>
      <c r="WSE83" s="0"/>
      <c r="WSF83" s="0"/>
      <c r="WSG83" s="0"/>
      <c r="WSH83" s="0"/>
      <c r="WSI83" s="0"/>
      <c r="WSJ83" s="0"/>
      <c r="WSK83" s="0"/>
      <c r="WSL83" s="0"/>
      <c r="WSM83" s="0"/>
      <c r="WSN83" s="0"/>
      <c r="WSO83" s="0"/>
      <c r="WSP83" s="0"/>
      <c r="WSQ83" s="0"/>
      <c r="WSR83" s="0"/>
      <c r="WSS83" s="0"/>
      <c r="WST83" s="0"/>
      <c r="WSU83" s="0"/>
      <c r="WSV83" s="0"/>
      <c r="WSW83" s="0"/>
      <c r="WSX83" s="0"/>
      <c r="WSY83" s="0"/>
      <c r="WSZ83" s="0"/>
      <c r="WTA83" s="0"/>
      <c r="WTB83" s="0"/>
      <c r="WTC83" s="0"/>
      <c r="WTD83" s="0"/>
      <c r="WTE83" s="0"/>
      <c r="WTF83" s="0"/>
      <c r="WTG83" s="0"/>
      <c r="WTH83" s="0"/>
      <c r="WTI83" s="0"/>
      <c r="WTJ83" s="0"/>
      <c r="WTK83" s="0"/>
      <c r="WTL83" s="0"/>
      <c r="WTM83" s="0"/>
      <c r="WTN83" s="0"/>
      <c r="WTO83" s="0"/>
      <c r="WTP83" s="0"/>
      <c r="WTQ83" s="0"/>
      <c r="WTR83" s="0"/>
      <c r="WTS83" s="0"/>
      <c r="WTT83" s="0"/>
      <c r="WTU83" s="0"/>
      <c r="WTV83" s="0"/>
      <c r="WTW83" s="0"/>
      <c r="WTX83" s="0"/>
      <c r="WTY83" s="0"/>
      <c r="WTZ83" s="0"/>
      <c r="WUA83" s="0"/>
      <c r="WUB83" s="0"/>
      <c r="WUC83" s="0"/>
      <c r="WUD83" s="0"/>
      <c r="WUE83" s="0"/>
      <c r="WUF83" s="0"/>
      <c r="WUG83" s="0"/>
      <c r="WUH83" s="0"/>
      <c r="WUI83" s="0"/>
      <c r="WUJ83" s="0"/>
      <c r="WUK83" s="0"/>
      <c r="WUL83" s="0"/>
      <c r="WUM83" s="0"/>
      <c r="WUN83" s="0"/>
      <c r="WUO83" s="0"/>
      <c r="WUP83" s="0"/>
      <c r="WUQ83" s="0"/>
      <c r="WUR83" s="0"/>
      <c r="WUS83" s="0"/>
      <c r="WUT83" s="0"/>
      <c r="WUU83" s="0"/>
      <c r="WUV83" s="0"/>
      <c r="WUW83" s="0"/>
      <c r="WUX83" s="0"/>
      <c r="WUY83" s="0"/>
      <c r="WUZ83" s="0"/>
      <c r="WVA83" s="0"/>
      <c r="WVB83" s="0"/>
      <c r="WVC83" s="0"/>
      <c r="WVD83" s="0"/>
      <c r="WVE83" s="0"/>
      <c r="WVF83" s="0"/>
      <c r="WVG83" s="0"/>
      <c r="WVH83" s="0"/>
      <c r="WVI83" s="0"/>
      <c r="WVJ83" s="0"/>
      <c r="WVK83" s="0"/>
      <c r="WVL83" s="0"/>
      <c r="WVM83" s="0"/>
      <c r="WVN83" s="0"/>
      <c r="WVO83" s="0"/>
      <c r="WVP83" s="0"/>
      <c r="WVQ83" s="0"/>
      <c r="WVR83" s="0"/>
      <c r="WVS83" s="0"/>
      <c r="WVT83" s="0"/>
      <c r="WVU83" s="0"/>
      <c r="WVV83" s="0"/>
      <c r="WVW83" s="0"/>
      <c r="WVX83" s="0"/>
      <c r="WVY83" s="0"/>
      <c r="WVZ83" s="0"/>
      <c r="WWA83" s="0"/>
      <c r="WWB83" s="0"/>
      <c r="WWC83" s="0"/>
      <c r="WWD83" s="0"/>
      <c r="WWE83" s="0"/>
      <c r="WWF83" s="0"/>
      <c r="WWG83" s="0"/>
      <c r="WWH83" s="0"/>
      <c r="WWI83" s="0"/>
      <c r="WWJ83" s="0"/>
      <c r="WWK83" s="0"/>
      <c r="WWL83" s="0"/>
      <c r="WWM83" s="0"/>
      <c r="WWN83" s="0"/>
      <c r="WWO83" s="0"/>
      <c r="WWP83" s="0"/>
      <c r="WWQ83" s="0"/>
      <c r="WWR83" s="0"/>
      <c r="WWS83" s="0"/>
      <c r="WWT83" s="0"/>
      <c r="WWU83" s="0"/>
      <c r="WWV83" s="0"/>
      <c r="WWW83" s="0"/>
      <c r="WWX83" s="0"/>
      <c r="WWY83" s="0"/>
      <c r="WWZ83" s="0"/>
      <c r="WXA83" s="0"/>
      <c r="WXB83" s="0"/>
      <c r="WXC83" s="0"/>
      <c r="WXD83" s="0"/>
      <c r="WXE83" s="0"/>
      <c r="WXF83" s="0"/>
      <c r="WXG83" s="0"/>
      <c r="WXH83" s="0"/>
      <c r="WXI83" s="0"/>
      <c r="WXJ83" s="0"/>
      <c r="WXK83" s="0"/>
      <c r="WXL83" s="0"/>
      <c r="WXM83" s="0"/>
      <c r="WXN83" s="0"/>
      <c r="WXO83" s="0"/>
      <c r="WXP83" s="0"/>
      <c r="WXQ83" s="0"/>
      <c r="WXR83" s="0"/>
      <c r="WXS83" s="0"/>
      <c r="WXT83" s="0"/>
      <c r="WXU83" s="0"/>
      <c r="WXV83" s="0"/>
      <c r="WXW83" s="0"/>
      <c r="WXX83" s="0"/>
      <c r="WXY83" s="0"/>
      <c r="WXZ83" s="0"/>
      <c r="WYA83" s="0"/>
      <c r="WYB83" s="0"/>
      <c r="WYC83" s="0"/>
      <c r="WYD83" s="0"/>
      <c r="WYE83" s="0"/>
      <c r="WYF83" s="0"/>
      <c r="WYG83" s="0"/>
      <c r="WYH83" s="0"/>
      <c r="WYI83" s="0"/>
      <c r="WYJ83" s="0"/>
      <c r="WYK83" s="0"/>
      <c r="WYL83" s="0"/>
      <c r="WYM83" s="0"/>
      <c r="WYN83" s="0"/>
      <c r="WYO83" s="0"/>
      <c r="WYP83" s="0"/>
      <c r="WYQ83" s="0"/>
      <c r="WYR83" s="0"/>
      <c r="WYS83" s="0"/>
      <c r="WYT83" s="0"/>
      <c r="WYU83" s="0"/>
      <c r="WYV83" s="0"/>
      <c r="WYW83" s="0"/>
      <c r="WYX83" s="0"/>
      <c r="WYY83" s="0"/>
      <c r="WYZ83" s="0"/>
      <c r="WZA83" s="0"/>
      <c r="WZB83" s="0"/>
      <c r="WZC83" s="0"/>
      <c r="WZD83" s="0"/>
      <c r="WZE83" s="0"/>
      <c r="WZF83" s="0"/>
      <c r="WZG83" s="0"/>
      <c r="WZH83" s="0"/>
      <c r="WZI83" s="0"/>
      <c r="WZJ83" s="0"/>
      <c r="WZK83" s="0"/>
      <c r="WZL83" s="0"/>
      <c r="WZM83" s="0"/>
      <c r="WZN83" s="0"/>
      <c r="WZO83" s="0"/>
      <c r="WZP83" s="0"/>
      <c r="WZQ83" s="0"/>
      <c r="WZR83" s="0"/>
      <c r="WZS83" s="0"/>
      <c r="WZT83" s="0"/>
      <c r="WZU83" s="0"/>
      <c r="WZV83" s="0"/>
      <c r="WZW83" s="0"/>
      <c r="WZX83" s="0"/>
      <c r="WZY83" s="0"/>
      <c r="WZZ83" s="0"/>
      <c r="XAA83" s="0"/>
      <c r="XAB83" s="0"/>
      <c r="XAC83" s="0"/>
      <c r="XAD83" s="0"/>
      <c r="XAE83" s="0"/>
      <c r="XAF83" s="0"/>
      <c r="XAG83" s="0"/>
      <c r="XAH83" s="0"/>
      <c r="XAI83" s="0"/>
      <c r="XAJ83" s="0"/>
      <c r="XAK83" s="0"/>
      <c r="XAL83" s="0"/>
      <c r="XAM83" s="0"/>
      <c r="XAN83" s="0"/>
      <c r="XAO83" s="0"/>
      <c r="XAP83" s="0"/>
      <c r="XAQ83" s="0"/>
      <c r="XAR83" s="0"/>
      <c r="XAS83" s="0"/>
      <c r="XAT83" s="0"/>
      <c r="XAU83" s="0"/>
      <c r="XAV83" s="0"/>
      <c r="XAW83" s="0"/>
      <c r="XAX83" s="0"/>
      <c r="XAY83" s="0"/>
      <c r="XAZ83" s="0"/>
      <c r="XBA83" s="0"/>
      <c r="XBB83" s="0"/>
      <c r="XBC83" s="0"/>
      <c r="XBD83" s="0"/>
      <c r="XBE83" s="0"/>
      <c r="XBF83" s="0"/>
      <c r="XBG83" s="0"/>
      <c r="XBH83" s="0"/>
      <c r="XBI83" s="0"/>
      <c r="XBJ83" s="0"/>
      <c r="XBK83" s="0"/>
      <c r="XBL83" s="0"/>
      <c r="XBM83" s="0"/>
      <c r="XBN83" s="0"/>
      <c r="XBO83" s="0"/>
      <c r="XBP83" s="0"/>
      <c r="XBQ83" s="0"/>
      <c r="XBR83" s="0"/>
      <c r="XBS83" s="0"/>
      <c r="XBT83" s="0"/>
      <c r="XBU83" s="0"/>
      <c r="XBV83" s="0"/>
      <c r="XBW83" s="0"/>
      <c r="XBX83" s="0"/>
      <c r="XBY83" s="0"/>
      <c r="XBZ83" s="0"/>
      <c r="XCA83" s="0"/>
      <c r="XCB83" s="0"/>
      <c r="XCC83" s="0"/>
      <c r="XCD83" s="0"/>
      <c r="XCE83" s="0"/>
      <c r="XCF83" s="0"/>
      <c r="XCG83" s="0"/>
      <c r="XCH83" s="0"/>
      <c r="XCI83" s="0"/>
      <c r="XCJ83" s="0"/>
      <c r="XCK83" s="0"/>
      <c r="XCL83" s="0"/>
      <c r="XCM83" s="0"/>
      <c r="XCN83" s="0"/>
      <c r="XCO83" s="0"/>
      <c r="XCP83" s="0"/>
      <c r="XCQ83" s="0"/>
      <c r="XCR83" s="0"/>
      <c r="XCS83" s="0"/>
      <c r="XCT83" s="0"/>
      <c r="XCU83" s="0"/>
      <c r="XCV83" s="0"/>
      <c r="XCW83" s="0"/>
      <c r="XCX83" s="0"/>
      <c r="XCY83" s="0"/>
      <c r="XCZ83" s="0"/>
      <c r="XDA83" s="0"/>
      <c r="XDB83" s="0"/>
      <c r="XDC83" s="0"/>
      <c r="XDD83" s="0"/>
      <c r="XDE83" s="0"/>
      <c r="XDF83" s="0"/>
      <c r="XDG83" s="0"/>
      <c r="XDH83" s="0"/>
      <c r="XDI83" s="0"/>
      <c r="XDJ83" s="0"/>
      <c r="XDK83" s="0"/>
      <c r="XDL83" s="0"/>
      <c r="XDM83" s="0"/>
      <c r="XDN83" s="0"/>
      <c r="XDO83" s="0"/>
      <c r="XDP83" s="0"/>
      <c r="XDQ83" s="0"/>
      <c r="XDR83" s="0"/>
      <c r="XDS83" s="0"/>
      <c r="XDT83" s="0"/>
      <c r="XDU83" s="0"/>
      <c r="XDV83" s="0"/>
      <c r="XDW83" s="0"/>
      <c r="XDX83" s="0"/>
      <c r="XDY83" s="0"/>
      <c r="XDZ83" s="0"/>
      <c r="XEA83" s="0"/>
      <c r="XEB83" s="0"/>
      <c r="XEC83" s="0"/>
      <c r="XED83" s="0"/>
      <c r="XEE83" s="0"/>
      <c r="XEF83" s="0"/>
      <c r="XEG83" s="0"/>
      <c r="XEH83" s="0"/>
      <c r="XEI83" s="0"/>
      <c r="XEJ83" s="0"/>
      <c r="XEK83" s="0"/>
      <c r="XEL83" s="0"/>
      <c r="XEM83" s="0"/>
      <c r="XEN83" s="0"/>
      <c r="XEO83" s="0"/>
      <c r="XEP83" s="0"/>
      <c r="XEQ83" s="0"/>
      <c r="XER83" s="0"/>
      <c r="XES83" s="0"/>
      <c r="XET83" s="0"/>
      <c r="XEU83" s="0"/>
      <c r="XEV83" s="0"/>
      <c r="XEW83" s="0"/>
      <c r="XEX83" s="0"/>
      <c r="XEY83" s="0"/>
      <c r="XEZ83" s="0"/>
      <c r="XFA83" s="0"/>
      <c r="XFB83" s="0"/>
      <c r="XFC83" s="0"/>
      <c r="XFD83" s="0"/>
    </row>
    <row r="84" customFormat="false" ht="13.8" hidden="false" customHeight="false" outlineLevel="0" collapsed="false">
      <c r="A84" s="711" t="s">
        <v>1073</v>
      </c>
      <c r="B84" s="748" t="n">
        <f aca="false">B19*9.81*B70/1000000+B65</f>
        <v>17.6215635250282</v>
      </c>
      <c r="C84" s="748" t="n">
        <f aca="false">C19*9.81*C70/1000000+C65</f>
        <v>13.9818541419125</v>
      </c>
      <c r="D84" s="748" t="n">
        <f aca="false">D19*9.81*D70/1000000+D65</f>
        <v>14.6481273576673</v>
      </c>
      <c r="E84" s="748" t="n">
        <f aca="false">E19*9.81*E70/1000000+E65</f>
        <v>3.95576708318809</v>
      </c>
      <c r="F84" s="748" t="n">
        <f aca="false">F19*9.81*F70/1000000+F65</f>
        <v>1.430744</v>
      </c>
      <c r="G84" s="748" t="n">
        <f aca="false">G19*9.81*G70/1000000+G65</f>
        <v>1.1203876775</v>
      </c>
      <c r="H84" s="748" t="n">
        <f aca="false">H19*9.81*H70/1000000+H65</f>
        <v>1.18677384162214</v>
      </c>
      <c r="I84" s="748" t="n">
        <f aca="false">I19*9.81*I70/1000000+I65</f>
        <v>1.75141046187526</v>
      </c>
      <c r="J84" s="748" t="n">
        <f aca="false">J19*9.81*J70/1000000+J65</f>
        <v>1.23092529771735</v>
      </c>
      <c r="K84" s="748" t="n">
        <f aca="false">K19*9.81*K70/1000000+K65</f>
        <v>1.71509307245697</v>
      </c>
      <c r="L84" s="748" t="n">
        <f aca="false">L19*9.81*L70/1000000+L65</f>
        <v>1.50238748282795</v>
      </c>
      <c r="M84" s="748" t="n">
        <f aca="false">M19*9.81*M70/1000000+M65</f>
        <v>0.951103836100675</v>
      </c>
      <c r="N84" s="748" t="n">
        <f aca="false">N19*9.81*N70/1000000+N65</f>
        <v>1.7529840532669</v>
      </c>
      <c r="O84" s="748" t="n">
        <f aca="false">O19*9.81*O70/1000000+O65</f>
        <v>2.20696250071005</v>
      </c>
      <c r="P84" s="748" t="n">
        <f aca="false">P19*9.81*P70/1000000+P65</f>
        <v>4.14471119531682</v>
      </c>
      <c r="Q84" s="748" t="n">
        <f aca="false">Q19*9.81*Q70/1000000+Q65</f>
        <v>1.238556053</v>
      </c>
      <c r="R84" s="748" t="n">
        <f aca="false">R19*9.81*R70/1000000+R65</f>
        <v>1.1508161945</v>
      </c>
      <c r="S84" s="748" t="n">
        <f aca="false">S19*9.81*S70/1000000+S65</f>
        <v>0.682634608</v>
      </c>
      <c r="T84" s="753"/>
      <c r="U84" s="748"/>
      <c r="V84" s="748"/>
      <c r="W84" s="753"/>
      <c r="X84" s="748"/>
      <c r="Y84" s="748"/>
      <c r="Z84" s="748"/>
      <c r="AA84" s="748"/>
      <c r="AB84" s="748"/>
      <c r="AC84" s="748"/>
      <c r="AD84" s="748"/>
      <c r="AE84" s="748"/>
      <c r="AF84" s="748"/>
      <c r="AG84" s="748"/>
      <c r="AH84" s="748"/>
      <c r="AI84" s="748"/>
      <c r="AJ84" s="753"/>
      <c r="AK84" s="748"/>
      <c r="AL84" s="748"/>
      <c r="AM84" s="748"/>
      <c r="AN84" s="748"/>
      <c r="AO84" s="748"/>
      <c r="AP84" s="748"/>
      <c r="AQ84" s="748"/>
    </row>
    <row r="85" customFormat="false" ht="13.8" hidden="false" customHeight="false" outlineLevel="0" collapsed="false">
      <c r="A85" s="711" t="s">
        <v>1074</v>
      </c>
      <c r="B85" s="748" t="n">
        <f aca="false">B66+B19*9.81*B70/1000000</f>
        <v>17.7365314004</v>
      </c>
      <c r="C85" s="748" t="n">
        <f aca="false">C66+C19*9.81*C70/1000000</f>
        <v>14.1192633088</v>
      </c>
      <c r="D85" s="748" t="n">
        <f aca="false">D66+D19*9.81*D70/1000000</f>
        <v>14.7523573096</v>
      </c>
      <c r="E85" s="748" t="n">
        <f aca="false">E66+E19*9.81*E70/1000000</f>
        <v>4.0643403837</v>
      </c>
      <c r="F85" s="748" t="n">
        <f aca="false">F66+F19*9.81*F70/1000000</f>
        <v>1.450744</v>
      </c>
      <c r="G85" s="748" t="n">
        <f aca="false">G66+G19*9.81*G70/1000000</f>
        <v>1.2403876775</v>
      </c>
      <c r="H85" s="748" t="n">
        <f aca="false">H66+H19*9.81*H70/1000000</f>
        <v>1.300650998</v>
      </c>
      <c r="I85" s="748" t="n">
        <f aca="false">I66+I19*9.81*I70/1000000</f>
        <v>1.8573628026</v>
      </c>
      <c r="J85" s="748" t="n">
        <f aca="false">J66+J19*9.81*J70/1000000</f>
        <v>1.3372989025</v>
      </c>
      <c r="K85" s="748" t="n">
        <f aca="false">K66+K19*9.81*K70/1000000</f>
        <v>1.860778848</v>
      </c>
      <c r="L85" s="748" t="n">
        <f aca="false">L66+L19*9.81*L70/1000000</f>
        <v>1.6480258464</v>
      </c>
      <c r="M85" s="748" t="n">
        <f aca="false">M66+M19*9.81*M70/1000000</f>
        <v>1.0712735</v>
      </c>
      <c r="N85" s="748" t="n">
        <f aca="false">N66+N19*9.81*N70/1000000</f>
        <v>1.7667007526</v>
      </c>
      <c r="O85" s="748" t="n">
        <f aca="false">O66+O19*9.81*O70/1000000</f>
        <v>2.314525408</v>
      </c>
      <c r="P85" s="748" t="n">
        <f aca="false">P66+P19*9.81*P70/1000000</f>
        <v>4.2554373198</v>
      </c>
      <c r="Q85" s="748" t="n">
        <f aca="false">Q66+Q19*9.81*Q70/1000000</f>
        <v>1.294336303</v>
      </c>
      <c r="R85" s="748" t="n">
        <f aca="false">R66+R19*9.81*R70/1000000</f>
        <v>1.2048901945</v>
      </c>
      <c r="S85" s="748" t="n">
        <f aca="false">S66+S19*9.81*S70/1000000</f>
        <v>0.723884608</v>
      </c>
      <c r="T85" s="753"/>
      <c r="U85" s="748"/>
      <c r="V85" s="748"/>
      <c r="W85" s="753"/>
      <c r="X85" s="748"/>
      <c r="Y85" s="748"/>
      <c r="Z85" s="748"/>
      <c r="AA85" s="748"/>
      <c r="AB85" s="748"/>
      <c r="AC85" s="748"/>
      <c r="AD85" s="748"/>
      <c r="AE85" s="748"/>
      <c r="AF85" s="748"/>
      <c r="AG85" s="748"/>
      <c r="AH85" s="748"/>
      <c r="AI85" s="748"/>
      <c r="AJ85" s="753"/>
      <c r="AK85" s="748"/>
      <c r="AL85" s="748"/>
      <c r="AM85" s="748"/>
      <c r="AN85" s="748"/>
      <c r="AO85" s="748"/>
      <c r="AP85" s="748"/>
      <c r="AQ85" s="748"/>
    </row>
    <row r="86" customFormat="false" ht="13.8" hidden="false" customHeight="false" outlineLevel="0" collapsed="false">
      <c r="A86" s="718" t="s">
        <v>1075</v>
      </c>
      <c r="B86" s="719" t="n">
        <f aca="false">B19*9.81*B14/3600*B71/B74/1000</f>
        <v>2214.0638625</v>
      </c>
      <c r="C86" s="719" t="n">
        <f aca="false">C19*9.81*C14/3600*C71*C74/1000</f>
        <v>1363.0754328</v>
      </c>
      <c r="D86" s="719" t="n">
        <f aca="false">D19*9.81*D14/3600*D71/D74/1000</f>
        <v>233.7477641</v>
      </c>
      <c r="E86" s="719" t="n">
        <f aca="false">E19*9.81*E14/3600*E71/E74/1000</f>
        <v>24.4782857142857</v>
      </c>
      <c r="F86" s="719" t="n">
        <f aca="false">F19*9.81*F14/3600*F71/F74/1000</f>
        <v>27.454375</v>
      </c>
      <c r="G86" s="719" t="n">
        <f aca="false">G19*9.81*G14/3600*G71/G74/1000</f>
        <v>0.165623376623377</v>
      </c>
      <c r="H86" s="719" t="n">
        <f aca="false">H19*9.81*H14/3600*H71/H74/1000</f>
        <v>85.4406833766234</v>
      </c>
      <c r="I86" s="719" t="n">
        <f aca="false">I19*9.81*I14/3600*I71/I74/1000</f>
        <v>8.2742009</v>
      </c>
      <c r="J86" s="719" t="n">
        <f aca="false">J19*9.81*J14/3600*J71/J74/1000</f>
        <v>139.466662703</v>
      </c>
      <c r="K86" s="719" t="n">
        <f aca="false">K19*9.81*K14/3600*K71/K74/1000</f>
        <v>65.45946290625</v>
      </c>
      <c r="L86" s="719" t="n">
        <f aca="false">L19*9.81*L14/3600*L71/L74/1000</f>
        <v>8.03287909230769</v>
      </c>
      <c r="M86" s="719" t="n">
        <f aca="false">M19*9.81*M14/3600*M71/M74/1000</f>
        <v>37.6751893939394</v>
      </c>
      <c r="N86" s="719" t="n">
        <f aca="false">N19*9.81*N14/3600*N71/N74/1000</f>
        <v>48.8913088235294</v>
      </c>
      <c r="O86" s="719" t="n">
        <f aca="false">O19*9.81*O14/3600*O71/O74/1000</f>
        <v>264.025328017123</v>
      </c>
      <c r="P86" s="719" t="n">
        <f aca="false">P19*9.81*P14/3600*P71/P74/1000</f>
        <v>200.798904109589</v>
      </c>
      <c r="Q86" s="719" t="n">
        <f aca="false">Q19*9.81*Q14/3600*Q71/Q74/1000</f>
        <v>20.9742424242424</v>
      </c>
      <c r="R86" s="719" t="n">
        <f aca="false">R19*9.81*R14/3600*R71/R74/1000</f>
        <v>13.3222222222222</v>
      </c>
      <c r="S86" s="719" t="n">
        <f aca="false">S19*9.81*S14/3600*S71/S74/1000</f>
        <v>4.63032</v>
      </c>
      <c r="T86" s="754"/>
      <c r="U86" s="719"/>
      <c r="V86" s="719"/>
      <c r="W86" s="754"/>
      <c r="X86" s="719"/>
      <c r="Y86" s="719"/>
      <c r="Z86" s="719"/>
      <c r="AA86" s="719"/>
      <c r="AB86" s="719"/>
      <c r="AC86" s="719"/>
      <c r="AD86" s="719"/>
      <c r="AE86" s="719"/>
      <c r="AF86" s="719"/>
      <c r="AG86" s="719"/>
      <c r="AH86" s="719"/>
      <c r="AI86" s="719"/>
      <c r="AJ86" s="754"/>
      <c r="AK86" s="719"/>
      <c r="AL86" s="719"/>
      <c r="AM86" s="719"/>
      <c r="AN86" s="719"/>
      <c r="AO86" s="719"/>
      <c r="AP86" s="719"/>
      <c r="AQ86" s="719"/>
    </row>
    <row r="87" customFormat="false" ht="13.8" hidden="false" customHeight="false" outlineLevel="0" collapsed="false">
      <c r="A87" s="755" t="s">
        <v>1076</v>
      </c>
      <c r="B87" s="756" t="n">
        <f aca="false">B19*9.81*B16/3600*B71/B75/1000</f>
        <v>1771.25109</v>
      </c>
      <c r="C87" s="756" t="e">
        <f aca="false">C19*9.81*C16/3600*C71/C75/1000</f>
        <v>#DIV/0!</v>
      </c>
      <c r="D87" s="756" t="e">
        <f aca="false">D19*9.81*D16/3600*D71/D75/1000</f>
        <v>#DIV/0!</v>
      </c>
      <c r="E87" s="756" t="n">
        <f aca="false">E19*9.81*E16/3600*E71/E75/1000</f>
        <v>18.4528615384615</v>
      </c>
      <c r="F87" s="756" t="n">
        <f aca="false">F19*9.81*F16/3600*F71/F75/1000</f>
        <v>19.9668181818182</v>
      </c>
      <c r="G87" s="756" t="n">
        <f aca="false">G19*9.81*G16/3600*G71/G75/1000</f>
        <v>0.12753</v>
      </c>
      <c r="H87" s="756" t="n">
        <f aca="false">H19*9.81*H16/3600*H71/H75/1000</f>
        <v>65.7893262</v>
      </c>
      <c r="I87" s="756" t="n">
        <f aca="false">I19*9.81*I16/3600*I71/I75/1000</f>
        <v>7.20656207419355</v>
      </c>
      <c r="J87" s="756" t="n">
        <f aca="false">J19*9.81*J16/3600*J71/J75/1000</f>
        <v>114.109087666091</v>
      </c>
      <c r="K87" s="756" t="n">
        <f aca="false">K19*9.81*K16/3600*K71/K75/1000</f>
        <v>50.9522305864865</v>
      </c>
      <c r="L87" s="756" t="n">
        <f aca="false">L19*9.81*L16/3600*L71/L75/1000</f>
        <v>6.265645692</v>
      </c>
      <c r="M87" s="756" t="n">
        <f aca="false">M19*9.81*M16/3600*M71/M75/1000</f>
        <v>29.83875</v>
      </c>
      <c r="N87" s="756" t="n">
        <f aca="false">N19*9.81*N16/3600*N71/N75/1000</f>
        <v>39.895308</v>
      </c>
      <c r="O87" s="756" t="n">
        <f aca="false">O19*9.81*O16/3600*O71/O75/1000</f>
        <v>202.882620476316</v>
      </c>
      <c r="P87" s="756" t="n">
        <f aca="false">P19*9.81*P16/3600*P71/P75/1000</f>
        <v>139.603047619048</v>
      </c>
      <c r="Q87" s="756" t="n">
        <f aca="false">Q19*9.81*Q16/3600*Q71/Q75/1000</f>
        <v>18.8768181818182</v>
      </c>
      <c r="R87" s="756" t="n">
        <f aca="false">R19*9.81*R16/3600*R71/R75/1000</f>
        <v>12.5113043478261</v>
      </c>
      <c r="S87" s="756" t="n">
        <f aca="false">S19*9.81*S16/3600*S71/S75/1000</f>
        <v>3.23045581395349</v>
      </c>
      <c r="T87" s="756"/>
      <c r="U87" s="756"/>
      <c r="V87" s="756"/>
      <c r="W87" s="756"/>
      <c r="X87" s="756"/>
      <c r="Y87" s="756"/>
      <c r="Z87" s="756"/>
      <c r="AA87" s="756"/>
      <c r="AB87" s="756"/>
      <c r="AC87" s="756"/>
      <c r="AD87" s="756"/>
      <c r="AE87" s="756"/>
      <c r="AF87" s="756"/>
      <c r="AG87" s="756"/>
      <c r="AH87" s="756"/>
      <c r="AI87" s="756"/>
      <c r="AJ87" s="756"/>
      <c r="AK87" s="756"/>
      <c r="AL87" s="756"/>
      <c r="AM87" s="756"/>
      <c r="AN87" s="756"/>
      <c r="AO87" s="756"/>
      <c r="AP87" s="756"/>
      <c r="AQ87" s="756"/>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c r="FQ87" s="0"/>
      <c r="FR87" s="0"/>
      <c r="FS87" s="0"/>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c r="HQ87" s="0"/>
      <c r="HR87" s="0"/>
      <c r="HS87" s="0"/>
      <c r="HT87" s="0"/>
      <c r="HU87" s="0"/>
      <c r="HV87" s="0"/>
      <c r="HW87" s="0"/>
      <c r="HX87" s="0"/>
      <c r="HY87" s="0"/>
      <c r="HZ87" s="0"/>
      <c r="IA87" s="0"/>
      <c r="IB87" s="0"/>
      <c r="IC87" s="0"/>
      <c r="ID87" s="0"/>
      <c r="IE87" s="0"/>
      <c r="IF87" s="0"/>
      <c r="IG87" s="0"/>
      <c r="IH87" s="0"/>
      <c r="II87" s="0"/>
      <c r="IJ87" s="0"/>
      <c r="IK87" s="0"/>
      <c r="IL87" s="0"/>
      <c r="IM87" s="0"/>
      <c r="IN87" s="0"/>
      <c r="IO87" s="0"/>
      <c r="IP87" s="0"/>
      <c r="IQ87" s="0"/>
      <c r="IR87" s="0"/>
      <c r="IS87" s="0"/>
      <c r="IT87" s="0"/>
      <c r="IU87" s="0"/>
      <c r="IV87" s="0"/>
      <c r="IW87" s="0"/>
      <c r="IX87" s="0"/>
      <c r="IY87" s="0"/>
      <c r="IZ87" s="0"/>
      <c r="JA87" s="0"/>
      <c r="JB87" s="0"/>
      <c r="JC87" s="0"/>
      <c r="JD87" s="0"/>
      <c r="JE87" s="0"/>
      <c r="JF87" s="0"/>
      <c r="JG87" s="0"/>
      <c r="JH87" s="0"/>
      <c r="JI87" s="0"/>
      <c r="JJ87" s="0"/>
      <c r="JK87" s="0"/>
      <c r="JL87" s="0"/>
      <c r="JM87" s="0"/>
      <c r="JN87" s="0"/>
      <c r="JO87" s="0"/>
      <c r="JP87" s="0"/>
      <c r="JQ87" s="0"/>
      <c r="JR87" s="0"/>
      <c r="JS87" s="0"/>
      <c r="JT87" s="0"/>
      <c r="JU87" s="0"/>
      <c r="JV87" s="0"/>
      <c r="JW87" s="0"/>
      <c r="JX87" s="0"/>
      <c r="JY87" s="0"/>
      <c r="JZ87" s="0"/>
      <c r="KA87" s="0"/>
      <c r="KB87" s="0"/>
      <c r="KC87" s="0"/>
      <c r="KD87" s="0"/>
      <c r="KE87" s="0"/>
      <c r="KF87" s="0"/>
      <c r="KG87" s="0"/>
      <c r="KH87" s="0"/>
      <c r="KI87" s="0"/>
      <c r="KJ87" s="0"/>
      <c r="KK87" s="0"/>
      <c r="KL87" s="0"/>
      <c r="KM87" s="0"/>
      <c r="KN87" s="0"/>
      <c r="KO87" s="0"/>
      <c r="KP87" s="0"/>
      <c r="KQ87" s="0"/>
      <c r="KR87" s="0"/>
      <c r="KS87" s="0"/>
      <c r="KT87" s="0"/>
      <c r="KU87" s="0"/>
      <c r="KV87" s="0"/>
      <c r="KW87" s="0"/>
      <c r="KX87" s="0"/>
      <c r="KY87" s="0"/>
      <c r="KZ87" s="0"/>
      <c r="LA87" s="0"/>
      <c r="LB87" s="0"/>
      <c r="LC87" s="0"/>
      <c r="LD87" s="0"/>
      <c r="LE87" s="0"/>
      <c r="LF87" s="0"/>
      <c r="LG87" s="0"/>
      <c r="LH87" s="0"/>
      <c r="LI87" s="0"/>
      <c r="LJ87" s="0"/>
      <c r="LK87" s="0"/>
      <c r="LL87" s="0"/>
      <c r="LM87" s="0"/>
      <c r="LN87" s="0"/>
      <c r="LO87" s="0"/>
      <c r="LP87" s="0"/>
      <c r="LQ87" s="0"/>
      <c r="LR87" s="0"/>
      <c r="LS87" s="0"/>
      <c r="LT87" s="0"/>
      <c r="LU87" s="0"/>
      <c r="LV87" s="0"/>
      <c r="LW87" s="0"/>
      <c r="LX87" s="0"/>
      <c r="LY87" s="0"/>
      <c r="LZ87" s="0"/>
      <c r="MA87" s="0"/>
      <c r="MB87" s="0"/>
      <c r="MC87" s="0"/>
      <c r="MD87" s="0"/>
      <c r="ME87" s="0"/>
      <c r="MF87" s="0"/>
      <c r="MG87" s="0"/>
      <c r="MH87" s="0"/>
      <c r="MI87" s="0"/>
      <c r="MJ87" s="0"/>
      <c r="MK87" s="0"/>
      <c r="ML87" s="0"/>
      <c r="MM87" s="0"/>
      <c r="MN87" s="0"/>
      <c r="MO87" s="0"/>
      <c r="MP87" s="0"/>
      <c r="MQ87" s="0"/>
      <c r="MR87" s="0"/>
      <c r="MS87" s="0"/>
      <c r="MT87" s="0"/>
      <c r="MU87" s="0"/>
      <c r="MV87" s="0"/>
      <c r="MW87" s="0"/>
      <c r="MX87" s="0"/>
      <c r="MY87" s="0"/>
      <c r="MZ87" s="0"/>
      <c r="NA87" s="0"/>
      <c r="NB87" s="0"/>
      <c r="NC87" s="0"/>
      <c r="ND87" s="0"/>
      <c r="NE87" s="0"/>
      <c r="NF87" s="0"/>
      <c r="NG87" s="0"/>
      <c r="NH87" s="0"/>
      <c r="NI87" s="0"/>
      <c r="NJ87" s="0"/>
      <c r="NK87" s="0"/>
      <c r="NL87" s="0"/>
      <c r="NM87" s="0"/>
      <c r="NN87" s="0"/>
      <c r="NO87" s="0"/>
      <c r="NP87" s="0"/>
      <c r="NQ87" s="0"/>
      <c r="NR87" s="0"/>
      <c r="NS87" s="0"/>
      <c r="NT87" s="0"/>
      <c r="NU87" s="0"/>
      <c r="NV87" s="0"/>
      <c r="NW87" s="0"/>
      <c r="NX87" s="0"/>
      <c r="NY87" s="0"/>
      <c r="NZ87" s="0"/>
      <c r="OA87" s="0"/>
      <c r="OB87" s="0"/>
      <c r="OC87" s="0"/>
      <c r="OD87" s="0"/>
      <c r="OE87" s="0"/>
      <c r="OF87" s="0"/>
      <c r="OG87" s="0"/>
      <c r="OH87" s="0"/>
      <c r="OI87" s="0"/>
      <c r="OJ87" s="0"/>
      <c r="OK87" s="0"/>
      <c r="OL87" s="0"/>
      <c r="OM87" s="0"/>
      <c r="ON87" s="0"/>
      <c r="OO87" s="0"/>
      <c r="OP87" s="0"/>
      <c r="OQ87" s="0"/>
      <c r="OR87" s="0"/>
      <c r="OS87" s="0"/>
      <c r="OT87" s="0"/>
      <c r="OU87" s="0"/>
      <c r="OV87" s="0"/>
      <c r="OW87" s="0"/>
      <c r="OX87" s="0"/>
      <c r="OY87" s="0"/>
      <c r="OZ87" s="0"/>
      <c r="PA87" s="0"/>
      <c r="PB87" s="0"/>
      <c r="PC87" s="0"/>
      <c r="PD87" s="0"/>
      <c r="PE87" s="0"/>
      <c r="PF87" s="0"/>
      <c r="PG87" s="0"/>
      <c r="PH87" s="0"/>
      <c r="PI87" s="0"/>
      <c r="PJ87" s="0"/>
      <c r="PK87" s="0"/>
      <c r="PL87" s="0"/>
      <c r="PM87" s="0"/>
      <c r="PN87" s="0"/>
      <c r="PO87" s="0"/>
      <c r="PP87" s="0"/>
      <c r="PQ87" s="0"/>
      <c r="PR87" s="0"/>
      <c r="PS87" s="0"/>
      <c r="PT87" s="0"/>
      <c r="PU87" s="0"/>
      <c r="PV87" s="0"/>
      <c r="PW87" s="0"/>
      <c r="PX87" s="0"/>
      <c r="PY87" s="0"/>
      <c r="PZ87" s="0"/>
      <c r="QA87" s="0"/>
      <c r="QB87" s="0"/>
      <c r="QC87" s="0"/>
      <c r="QD87" s="0"/>
      <c r="QE87" s="0"/>
      <c r="QF87" s="0"/>
      <c r="QG87" s="0"/>
      <c r="QH87" s="0"/>
      <c r="QI87" s="0"/>
      <c r="QJ87" s="0"/>
      <c r="QK87" s="0"/>
      <c r="QL87" s="0"/>
      <c r="QM87" s="0"/>
      <c r="QN87" s="0"/>
      <c r="QO87" s="0"/>
      <c r="QP87" s="0"/>
      <c r="QQ87" s="0"/>
      <c r="QR87" s="0"/>
      <c r="QS87" s="0"/>
      <c r="QT87" s="0"/>
      <c r="QU87" s="0"/>
      <c r="QV87" s="0"/>
      <c r="QW87" s="0"/>
      <c r="QX87" s="0"/>
      <c r="QY87" s="0"/>
      <c r="QZ87" s="0"/>
      <c r="RA87" s="0"/>
      <c r="RB87" s="0"/>
      <c r="RC87" s="0"/>
      <c r="RD87" s="0"/>
      <c r="RE87" s="0"/>
      <c r="RF87" s="0"/>
      <c r="RG87" s="0"/>
      <c r="RH87" s="0"/>
      <c r="RI87" s="0"/>
      <c r="RJ87" s="0"/>
      <c r="RK87" s="0"/>
      <c r="RL87" s="0"/>
      <c r="RM87" s="0"/>
      <c r="RN87" s="0"/>
      <c r="RO87" s="0"/>
      <c r="RP87" s="0"/>
      <c r="RQ87" s="0"/>
      <c r="RR87" s="0"/>
      <c r="RS87" s="0"/>
      <c r="RT87" s="0"/>
      <c r="RU87" s="0"/>
      <c r="RV87" s="0"/>
      <c r="RW87" s="0"/>
      <c r="RX87" s="0"/>
      <c r="RY87" s="0"/>
      <c r="RZ87" s="0"/>
      <c r="SA87" s="0"/>
      <c r="SB87" s="0"/>
      <c r="SC87" s="0"/>
      <c r="SD87" s="0"/>
      <c r="SE87" s="0"/>
      <c r="SF87" s="0"/>
      <c r="SG87" s="0"/>
      <c r="SH87" s="0"/>
      <c r="SI87" s="0"/>
      <c r="SJ87" s="0"/>
      <c r="SK87" s="0"/>
      <c r="SL87" s="0"/>
      <c r="SM87" s="0"/>
      <c r="SN87" s="0"/>
      <c r="SO87" s="0"/>
      <c r="SP87" s="0"/>
      <c r="SQ87" s="0"/>
      <c r="SR87" s="0"/>
      <c r="SS87" s="0"/>
      <c r="ST87" s="0"/>
      <c r="SU87" s="0"/>
      <c r="SV87" s="0"/>
      <c r="SW87" s="0"/>
      <c r="SX87" s="0"/>
      <c r="SY87" s="0"/>
      <c r="SZ87" s="0"/>
      <c r="TA87" s="0"/>
      <c r="TB87" s="0"/>
      <c r="TC87" s="0"/>
      <c r="TD87" s="0"/>
      <c r="TE87" s="0"/>
      <c r="TF87" s="0"/>
      <c r="TG87" s="0"/>
      <c r="TH87" s="0"/>
      <c r="TI87" s="0"/>
      <c r="TJ87" s="0"/>
      <c r="TK87" s="0"/>
      <c r="TL87" s="0"/>
      <c r="TM87" s="0"/>
      <c r="TN87" s="0"/>
      <c r="TO87" s="0"/>
      <c r="TP87" s="0"/>
      <c r="TQ87" s="0"/>
      <c r="TR87" s="0"/>
      <c r="TS87" s="0"/>
      <c r="TT87" s="0"/>
      <c r="TU87" s="0"/>
      <c r="TV87" s="0"/>
      <c r="TW87" s="0"/>
      <c r="TX87" s="0"/>
      <c r="TY87" s="0"/>
      <c r="TZ87" s="0"/>
      <c r="UA87" s="0"/>
      <c r="UB87" s="0"/>
      <c r="UC87" s="0"/>
      <c r="UD87" s="0"/>
      <c r="UE87" s="0"/>
      <c r="UF87" s="0"/>
      <c r="UG87" s="0"/>
      <c r="UH87" s="0"/>
      <c r="UI87" s="0"/>
      <c r="UJ87" s="0"/>
      <c r="UK87" s="0"/>
      <c r="UL87" s="0"/>
      <c r="UM87" s="0"/>
      <c r="UN87" s="0"/>
      <c r="UO87" s="0"/>
      <c r="UP87" s="0"/>
      <c r="UQ87" s="0"/>
      <c r="UR87" s="0"/>
      <c r="US87" s="0"/>
      <c r="UT87" s="0"/>
      <c r="UU87" s="0"/>
      <c r="UV87" s="0"/>
      <c r="UW87" s="0"/>
      <c r="UX87" s="0"/>
      <c r="UY87" s="0"/>
      <c r="UZ87" s="0"/>
      <c r="VA87" s="0"/>
      <c r="VB87" s="0"/>
      <c r="VC87" s="0"/>
      <c r="VD87" s="0"/>
      <c r="VE87" s="0"/>
      <c r="VF87" s="0"/>
      <c r="VG87" s="0"/>
      <c r="VH87" s="0"/>
      <c r="VI87" s="0"/>
      <c r="VJ87" s="0"/>
      <c r="VK87" s="0"/>
      <c r="VL87" s="0"/>
      <c r="VM87" s="0"/>
      <c r="VN87" s="0"/>
      <c r="VO87" s="0"/>
      <c r="VP87" s="0"/>
      <c r="VQ87" s="0"/>
      <c r="VR87" s="0"/>
      <c r="VS87" s="0"/>
      <c r="VT87" s="0"/>
      <c r="VU87" s="0"/>
      <c r="VV87" s="0"/>
      <c r="VW87" s="0"/>
      <c r="VX87" s="0"/>
      <c r="VY87" s="0"/>
      <c r="VZ87" s="0"/>
      <c r="WA87" s="0"/>
      <c r="WB87" s="0"/>
      <c r="WC87" s="0"/>
      <c r="WD87" s="0"/>
      <c r="WE87" s="0"/>
      <c r="WF87" s="0"/>
      <c r="WG87" s="0"/>
      <c r="WH87" s="0"/>
      <c r="WI87" s="0"/>
      <c r="WJ87" s="0"/>
      <c r="WK87" s="0"/>
      <c r="WL87" s="0"/>
      <c r="WM87" s="0"/>
      <c r="WN87" s="0"/>
      <c r="WO87" s="0"/>
      <c r="WP87" s="0"/>
      <c r="WQ87" s="0"/>
      <c r="WR87" s="0"/>
      <c r="WS87" s="0"/>
      <c r="WT87" s="0"/>
      <c r="WU87" s="0"/>
      <c r="WV87" s="0"/>
      <c r="WW87" s="0"/>
      <c r="WX87" s="0"/>
      <c r="WY87" s="0"/>
      <c r="WZ87" s="0"/>
      <c r="XA87" s="0"/>
      <c r="XB87" s="0"/>
      <c r="XC87" s="0"/>
      <c r="XD87" s="0"/>
      <c r="XE87" s="0"/>
      <c r="XF87" s="0"/>
      <c r="XG87" s="0"/>
      <c r="XH87" s="0"/>
      <c r="XI87" s="0"/>
      <c r="XJ87" s="0"/>
      <c r="XK87" s="0"/>
      <c r="XL87" s="0"/>
      <c r="XM87" s="0"/>
      <c r="XN87" s="0"/>
      <c r="XO87" s="0"/>
      <c r="XP87" s="0"/>
      <c r="XQ87" s="0"/>
      <c r="XR87" s="0"/>
      <c r="XS87" s="0"/>
      <c r="XT87" s="0"/>
      <c r="XU87" s="0"/>
      <c r="XV87" s="0"/>
      <c r="XW87" s="0"/>
      <c r="XX87" s="0"/>
      <c r="XY87" s="0"/>
      <c r="XZ87" s="0"/>
      <c r="YA87" s="0"/>
      <c r="YB87" s="0"/>
      <c r="YC87" s="0"/>
      <c r="YD87" s="0"/>
      <c r="YE87" s="0"/>
      <c r="YF87" s="0"/>
      <c r="YG87" s="0"/>
      <c r="YH87" s="0"/>
      <c r="YI87" s="0"/>
      <c r="YJ87" s="0"/>
      <c r="YK87" s="0"/>
      <c r="YL87" s="0"/>
      <c r="YM87" s="0"/>
      <c r="YN87" s="0"/>
      <c r="YO87" s="0"/>
      <c r="YP87" s="0"/>
      <c r="YQ87" s="0"/>
      <c r="YR87" s="0"/>
      <c r="YS87" s="0"/>
      <c r="YT87" s="0"/>
      <c r="YU87" s="0"/>
      <c r="YV87" s="0"/>
      <c r="YW87" s="0"/>
      <c r="YX87" s="0"/>
      <c r="YY87" s="0"/>
      <c r="YZ87" s="0"/>
      <c r="ZA87" s="0"/>
      <c r="ZB87" s="0"/>
      <c r="ZC87" s="0"/>
      <c r="ZD87" s="0"/>
      <c r="ZE87" s="0"/>
      <c r="ZF87" s="0"/>
      <c r="ZG87" s="0"/>
      <c r="ZH87" s="0"/>
      <c r="ZI87" s="0"/>
      <c r="ZJ87" s="0"/>
      <c r="ZK87" s="0"/>
      <c r="ZL87" s="0"/>
      <c r="ZM87" s="0"/>
      <c r="ZN87" s="0"/>
      <c r="ZO87" s="0"/>
      <c r="ZP87" s="0"/>
      <c r="ZQ87" s="0"/>
      <c r="ZR87" s="0"/>
      <c r="ZS87" s="0"/>
      <c r="ZT87" s="0"/>
      <c r="ZU87" s="0"/>
      <c r="ZV87" s="0"/>
      <c r="ZW87" s="0"/>
      <c r="ZX87" s="0"/>
      <c r="ZY87" s="0"/>
      <c r="ZZ87" s="0"/>
      <c r="AAA87" s="0"/>
      <c r="AAB87" s="0"/>
      <c r="AAC87" s="0"/>
      <c r="AAD87" s="0"/>
      <c r="AAE87" s="0"/>
      <c r="AAF87" s="0"/>
      <c r="AAG87" s="0"/>
      <c r="AAH87" s="0"/>
      <c r="AAI87" s="0"/>
      <c r="AAJ87" s="0"/>
      <c r="AAK87" s="0"/>
      <c r="AAL87" s="0"/>
      <c r="AAM87" s="0"/>
      <c r="AAN87" s="0"/>
      <c r="AAO87" s="0"/>
      <c r="AAP87" s="0"/>
      <c r="AAQ87" s="0"/>
      <c r="AAR87" s="0"/>
      <c r="AAS87" s="0"/>
      <c r="AAT87" s="0"/>
      <c r="AAU87" s="0"/>
      <c r="AAV87" s="0"/>
      <c r="AAW87" s="0"/>
      <c r="AAX87" s="0"/>
      <c r="AAY87" s="0"/>
      <c r="AAZ87" s="0"/>
      <c r="ABA87" s="0"/>
      <c r="ABB87" s="0"/>
      <c r="ABC87" s="0"/>
      <c r="ABD87" s="0"/>
      <c r="ABE87" s="0"/>
      <c r="ABF87" s="0"/>
      <c r="ABG87" s="0"/>
      <c r="ABH87" s="0"/>
      <c r="ABI87" s="0"/>
      <c r="ABJ87" s="0"/>
      <c r="ABK87" s="0"/>
      <c r="ABL87" s="0"/>
      <c r="ABM87" s="0"/>
      <c r="ABN87" s="0"/>
      <c r="ABO87" s="0"/>
      <c r="ABP87" s="0"/>
      <c r="ABQ87" s="0"/>
      <c r="ABR87" s="0"/>
      <c r="ABS87" s="0"/>
      <c r="ABT87" s="0"/>
      <c r="ABU87" s="0"/>
      <c r="ABV87" s="0"/>
      <c r="ABW87" s="0"/>
      <c r="ABX87" s="0"/>
      <c r="ABY87" s="0"/>
      <c r="ABZ87" s="0"/>
      <c r="ACA87" s="0"/>
      <c r="ACB87" s="0"/>
      <c r="ACC87" s="0"/>
      <c r="ACD87" s="0"/>
      <c r="ACE87" s="0"/>
      <c r="ACF87" s="0"/>
      <c r="ACG87" s="0"/>
      <c r="ACH87" s="0"/>
      <c r="ACI87" s="0"/>
      <c r="ACJ87" s="0"/>
      <c r="ACK87" s="0"/>
      <c r="ACL87" s="0"/>
      <c r="ACM87" s="0"/>
      <c r="ACN87" s="0"/>
      <c r="ACO87" s="0"/>
      <c r="ACP87" s="0"/>
      <c r="ACQ87" s="0"/>
      <c r="ACR87" s="0"/>
      <c r="ACS87" s="0"/>
      <c r="ACT87" s="0"/>
      <c r="ACU87" s="0"/>
      <c r="ACV87" s="0"/>
      <c r="ACW87" s="0"/>
      <c r="ACX87" s="0"/>
      <c r="ACY87" s="0"/>
      <c r="ACZ87" s="0"/>
      <c r="ADA87" s="0"/>
      <c r="ADB87" s="0"/>
      <c r="ADC87" s="0"/>
      <c r="ADD87" s="0"/>
      <c r="ADE87" s="0"/>
      <c r="ADF87" s="0"/>
      <c r="ADG87" s="0"/>
      <c r="ADH87" s="0"/>
      <c r="ADI87" s="0"/>
      <c r="ADJ87" s="0"/>
      <c r="ADK87" s="0"/>
      <c r="ADL87" s="0"/>
      <c r="ADM87" s="0"/>
      <c r="ADN87" s="0"/>
      <c r="ADO87" s="0"/>
      <c r="ADP87" s="0"/>
      <c r="ADQ87" s="0"/>
      <c r="ADR87" s="0"/>
      <c r="ADS87" s="0"/>
      <c r="ADT87" s="0"/>
      <c r="ADU87" s="0"/>
      <c r="ADV87" s="0"/>
      <c r="ADW87" s="0"/>
      <c r="ADX87" s="0"/>
      <c r="ADY87" s="0"/>
      <c r="ADZ87" s="0"/>
      <c r="AEA87" s="0"/>
      <c r="AEB87" s="0"/>
      <c r="AEC87" s="0"/>
      <c r="AED87" s="0"/>
      <c r="AEE87" s="0"/>
      <c r="AEF87" s="0"/>
      <c r="AEG87" s="0"/>
      <c r="AEH87" s="0"/>
      <c r="AEI87" s="0"/>
      <c r="AEJ87" s="0"/>
      <c r="AEK87" s="0"/>
      <c r="AEL87" s="0"/>
      <c r="AEM87" s="0"/>
      <c r="AEN87" s="0"/>
      <c r="AEO87" s="0"/>
      <c r="AEP87" s="0"/>
      <c r="AEQ87" s="0"/>
      <c r="AER87" s="0"/>
      <c r="AES87" s="0"/>
      <c r="AET87" s="0"/>
      <c r="AEU87" s="0"/>
      <c r="AEV87" s="0"/>
      <c r="AEW87" s="0"/>
      <c r="AEX87" s="0"/>
      <c r="AEY87" s="0"/>
      <c r="AEZ87" s="0"/>
      <c r="AFA87" s="0"/>
      <c r="AFB87" s="0"/>
      <c r="AFC87" s="0"/>
      <c r="AFD87" s="0"/>
      <c r="AFE87" s="0"/>
      <c r="AFF87" s="0"/>
      <c r="AFG87" s="0"/>
      <c r="AFH87" s="0"/>
      <c r="AFI87" s="0"/>
      <c r="AFJ87" s="0"/>
      <c r="AFK87" s="0"/>
      <c r="AFL87" s="0"/>
      <c r="AFM87" s="0"/>
      <c r="AFN87" s="0"/>
      <c r="AFO87" s="0"/>
      <c r="AFP87" s="0"/>
      <c r="AFQ87" s="0"/>
      <c r="AFR87" s="0"/>
      <c r="AFS87" s="0"/>
      <c r="AFT87" s="0"/>
      <c r="AFU87" s="0"/>
      <c r="AFV87" s="0"/>
      <c r="AFW87" s="0"/>
      <c r="AFX87" s="0"/>
      <c r="AFY87" s="0"/>
      <c r="AFZ87" s="0"/>
      <c r="AGA87" s="0"/>
      <c r="AGB87" s="0"/>
      <c r="AGC87" s="0"/>
      <c r="AGD87" s="0"/>
      <c r="AGE87" s="0"/>
      <c r="AGF87" s="0"/>
      <c r="AGG87" s="0"/>
      <c r="AGH87" s="0"/>
      <c r="AGI87" s="0"/>
      <c r="AGJ87" s="0"/>
      <c r="AGK87" s="0"/>
      <c r="AGL87" s="0"/>
      <c r="AGM87" s="0"/>
      <c r="AGN87" s="0"/>
      <c r="AGO87" s="0"/>
      <c r="AGP87" s="0"/>
      <c r="AGQ87" s="0"/>
      <c r="AGR87" s="0"/>
      <c r="AGS87" s="0"/>
      <c r="AGT87" s="0"/>
      <c r="AGU87" s="0"/>
      <c r="AGV87" s="0"/>
      <c r="AGW87" s="0"/>
      <c r="AGX87" s="0"/>
      <c r="AGY87" s="0"/>
      <c r="AGZ87" s="0"/>
      <c r="AHA87" s="0"/>
      <c r="AHB87" s="0"/>
      <c r="AHC87" s="0"/>
      <c r="AHD87" s="0"/>
      <c r="AHE87" s="0"/>
      <c r="AHF87" s="0"/>
      <c r="AHG87" s="0"/>
      <c r="AHH87" s="0"/>
      <c r="AHI87" s="0"/>
      <c r="AHJ87" s="0"/>
      <c r="AHK87" s="0"/>
      <c r="AHL87" s="0"/>
      <c r="AHM87" s="0"/>
      <c r="AHN87" s="0"/>
      <c r="AHO87" s="0"/>
      <c r="AHP87" s="0"/>
      <c r="AHQ87" s="0"/>
      <c r="AHR87" s="0"/>
      <c r="AHS87" s="0"/>
      <c r="AHT87" s="0"/>
      <c r="AHU87" s="0"/>
      <c r="AHV87" s="0"/>
      <c r="AHW87" s="0"/>
      <c r="AHX87" s="0"/>
      <c r="AHY87" s="0"/>
      <c r="AHZ87" s="0"/>
      <c r="AIA87" s="0"/>
      <c r="AIB87" s="0"/>
      <c r="AIC87" s="0"/>
      <c r="AID87" s="0"/>
      <c r="AIE87" s="0"/>
      <c r="AIF87" s="0"/>
      <c r="AIG87" s="0"/>
      <c r="AIH87" s="0"/>
      <c r="AII87" s="0"/>
      <c r="AIJ87" s="0"/>
      <c r="AIK87" s="0"/>
      <c r="AIL87" s="0"/>
      <c r="AIM87" s="0"/>
      <c r="AIN87" s="0"/>
      <c r="AIO87" s="0"/>
      <c r="AIP87" s="0"/>
      <c r="AIQ87" s="0"/>
      <c r="AIR87" s="0"/>
      <c r="AIS87" s="0"/>
      <c r="AIT87" s="0"/>
      <c r="AIU87" s="0"/>
      <c r="AIV87" s="0"/>
      <c r="AIW87" s="0"/>
      <c r="AIX87" s="0"/>
      <c r="AIY87" s="0"/>
      <c r="AIZ87" s="0"/>
      <c r="AJA87" s="0"/>
      <c r="AJB87" s="0"/>
      <c r="AJC87" s="0"/>
      <c r="AJD87" s="0"/>
      <c r="AJE87" s="0"/>
      <c r="AJF87" s="0"/>
      <c r="AJG87" s="0"/>
      <c r="AJH87" s="0"/>
      <c r="AJI87" s="0"/>
      <c r="AJJ87" s="0"/>
      <c r="AJK87" s="0"/>
      <c r="AJL87" s="0"/>
      <c r="AJM87" s="0"/>
      <c r="AJN87" s="0"/>
      <c r="AJO87" s="0"/>
      <c r="AJP87" s="0"/>
      <c r="AJQ87" s="0"/>
      <c r="AJR87" s="0"/>
      <c r="AJS87" s="0"/>
      <c r="AJT87" s="0"/>
      <c r="AJU87" s="0"/>
      <c r="AJV87" s="0"/>
      <c r="AJW87" s="0"/>
      <c r="AJX87" s="0"/>
      <c r="AJY87" s="0"/>
      <c r="AJZ87" s="0"/>
      <c r="AKA87" s="0"/>
      <c r="AKB87" s="0"/>
      <c r="AKC87" s="0"/>
      <c r="AKD87" s="0"/>
      <c r="AKE87" s="0"/>
      <c r="AKF87" s="0"/>
      <c r="AKG87" s="0"/>
      <c r="AKH87" s="0"/>
      <c r="AKI87" s="0"/>
      <c r="AKJ87" s="0"/>
      <c r="AKK87" s="0"/>
      <c r="AKL87" s="0"/>
      <c r="AKM87" s="0"/>
      <c r="AKN87" s="0"/>
      <c r="AKO87" s="0"/>
      <c r="AKP87" s="0"/>
      <c r="AKQ87" s="0"/>
      <c r="AKR87" s="0"/>
      <c r="AKS87" s="0"/>
      <c r="AKT87" s="0"/>
      <c r="AKU87" s="0"/>
      <c r="AKV87" s="0"/>
      <c r="AKW87" s="0"/>
      <c r="AKX87" s="0"/>
      <c r="AKY87" s="0"/>
      <c r="AKZ87" s="0"/>
      <c r="ALA87" s="0"/>
      <c r="ALB87" s="0"/>
      <c r="ALC87" s="0"/>
      <c r="ALD87" s="0"/>
      <c r="ALE87" s="0"/>
      <c r="ALF87" s="0"/>
      <c r="ALG87" s="0"/>
      <c r="ALH87" s="0"/>
      <c r="ALI87" s="0"/>
      <c r="ALJ87" s="0"/>
      <c r="ALK87" s="0"/>
      <c r="ALL87" s="0"/>
      <c r="ALM87" s="0"/>
      <c r="ALN87" s="0"/>
      <c r="ALO87" s="0"/>
      <c r="ALP87" s="0"/>
      <c r="ALQ87" s="0"/>
      <c r="ALR87" s="0"/>
      <c r="ALS87" s="0"/>
      <c r="ALT87" s="0"/>
      <c r="ALU87" s="0"/>
      <c r="ALV87" s="0"/>
      <c r="ALW87" s="0"/>
      <c r="ALX87" s="0"/>
      <c r="ALY87" s="0"/>
      <c r="ALZ87" s="0"/>
      <c r="AMA87" s="0"/>
      <c r="AMB87" s="0"/>
      <c r="AMC87" s="0"/>
      <c r="AMD87" s="0"/>
      <c r="AME87" s="0"/>
      <c r="AMF87" s="0"/>
      <c r="AMG87" s="0"/>
      <c r="AMH87" s="0"/>
      <c r="AMI87" s="0"/>
      <c r="AMJ87" s="0"/>
      <c r="AMK87" s="0"/>
      <c r="AML87" s="0"/>
      <c r="AMM87" s="0"/>
      <c r="AMN87" s="0"/>
      <c r="AMO87" s="0"/>
      <c r="AMP87" s="0"/>
      <c r="AMQ87" s="0"/>
      <c r="AMR87" s="0"/>
      <c r="AMS87" s="0"/>
      <c r="AMT87" s="0"/>
      <c r="AMU87" s="0"/>
      <c r="AMV87" s="0"/>
      <c r="AMW87" s="0"/>
      <c r="AMX87" s="0"/>
      <c r="AMY87" s="0"/>
      <c r="AMZ87" s="0"/>
      <c r="ANA87" s="0"/>
      <c r="ANB87" s="0"/>
      <c r="ANC87" s="0"/>
      <c r="AND87" s="0"/>
      <c r="ANE87" s="0"/>
      <c r="ANF87" s="0"/>
      <c r="ANG87" s="0"/>
      <c r="ANH87" s="0"/>
      <c r="ANI87" s="0"/>
      <c r="ANJ87" s="0"/>
      <c r="ANK87" s="0"/>
      <c r="ANL87" s="0"/>
      <c r="ANM87" s="0"/>
      <c r="ANN87" s="0"/>
      <c r="ANO87" s="0"/>
      <c r="ANP87" s="0"/>
      <c r="ANQ87" s="0"/>
      <c r="ANR87" s="0"/>
      <c r="ANS87" s="0"/>
      <c r="ANT87" s="0"/>
      <c r="ANU87" s="0"/>
      <c r="ANV87" s="0"/>
      <c r="ANW87" s="0"/>
      <c r="ANX87" s="0"/>
      <c r="ANY87" s="0"/>
      <c r="ANZ87" s="0"/>
      <c r="AOA87" s="0"/>
      <c r="AOB87" s="0"/>
      <c r="AOC87" s="0"/>
      <c r="AOD87" s="0"/>
      <c r="AOE87" s="0"/>
      <c r="AOF87" s="0"/>
      <c r="AOG87" s="0"/>
      <c r="AOH87" s="0"/>
      <c r="AOI87" s="0"/>
      <c r="AOJ87" s="0"/>
      <c r="AOK87" s="0"/>
      <c r="AOL87" s="0"/>
      <c r="AOM87" s="0"/>
      <c r="AON87" s="0"/>
      <c r="AOO87" s="0"/>
      <c r="AOP87" s="0"/>
      <c r="AOQ87" s="0"/>
      <c r="AOR87" s="0"/>
      <c r="AOS87" s="0"/>
      <c r="AOT87" s="0"/>
      <c r="AOU87" s="0"/>
      <c r="AOV87" s="0"/>
      <c r="AOW87" s="0"/>
      <c r="AOX87" s="0"/>
      <c r="AOY87" s="0"/>
      <c r="AOZ87" s="0"/>
      <c r="APA87" s="0"/>
      <c r="APB87" s="0"/>
      <c r="APC87" s="0"/>
      <c r="APD87" s="0"/>
      <c r="APE87" s="0"/>
      <c r="APF87" s="0"/>
      <c r="APG87" s="0"/>
      <c r="APH87" s="0"/>
      <c r="API87" s="0"/>
      <c r="APJ87" s="0"/>
      <c r="APK87" s="0"/>
      <c r="APL87" s="0"/>
      <c r="APM87" s="0"/>
      <c r="APN87" s="0"/>
      <c r="APO87" s="0"/>
      <c r="APP87" s="0"/>
      <c r="APQ87" s="0"/>
      <c r="APR87" s="0"/>
      <c r="APS87" s="0"/>
      <c r="APT87" s="0"/>
      <c r="APU87" s="0"/>
      <c r="APV87" s="0"/>
      <c r="APW87" s="0"/>
      <c r="APX87" s="0"/>
      <c r="APY87" s="0"/>
      <c r="APZ87" s="0"/>
      <c r="AQA87" s="0"/>
      <c r="AQB87" s="0"/>
      <c r="AQC87" s="0"/>
      <c r="AQD87" s="0"/>
      <c r="AQE87" s="0"/>
      <c r="AQF87" s="0"/>
      <c r="AQG87" s="0"/>
      <c r="AQH87" s="0"/>
      <c r="AQI87" s="0"/>
      <c r="AQJ87" s="0"/>
      <c r="AQK87" s="0"/>
      <c r="AQL87" s="0"/>
      <c r="AQM87" s="0"/>
      <c r="AQN87" s="0"/>
      <c r="AQO87" s="0"/>
      <c r="AQP87" s="0"/>
      <c r="AQQ87" s="0"/>
      <c r="AQR87" s="0"/>
      <c r="AQS87" s="0"/>
      <c r="AQT87" s="0"/>
      <c r="AQU87" s="0"/>
      <c r="AQV87" s="0"/>
      <c r="AQW87" s="0"/>
      <c r="AQX87" s="0"/>
      <c r="AQY87" s="0"/>
      <c r="AQZ87" s="0"/>
      <c r="ARA87" s="0"/>
      <c r="ARB87" s="0"/>
      <c r="ARC87" s="0"/>
      <c r="ARD87" s="0"/>
      <c r="ARE87" s="0"/>
      <c r="ARF87" s="0"/>
      <c r="ARG87" s="0"/>
      <c r="ARH87" s="0"/>
      <c r="ARI87" s="0"/>
      <c r="ARJ87" s="0"/>
      <c r="ARK87" s="0"/>
      <c r="ARL87" s="0"/>
      <c r="ARM87" s="0"/>
      <c r="ARN87" s="0"/>
      <c r="ARO87" s="0"/>
      <c r="ARP87" s="0"/>
      <c r="ARQ87" s="0"/>
      <c r="ARR87" s="0"/>
      <c r="ARS87" s="0"/>
      <c r="ART87" s="0"/>
      <c r="ARU87" s="0"/>
      <c r="ARV87" s="0"/>
      <c r="ARW87" s="0"/>
      <c r="ARX87" s="0"/>
      <c r="ARY87" s="0"/>
      <c r="ARZ87" s="0"/>
      <c r="ASA87" s="0"/>
      <c r="ASB87" s="0"/>
      <c r="ASC87" s="0"/>
      <c r="ASD87" s="0"/>
      <c r="ASE87" s="0"/>
      <c r="ASF87" s="0"/>
      <c r="ASG87" s="0"/>
      <c r="ASH87" s="0"/>
      <c r="ASI87" s="0"/>
      <c r="ASJ87" s="0"/>
      <c r="ASK87" s="0"/>
      <c r="ASL87" s="0"/>
      <c r="ASM87" s="0"/>
      <c r="ASN87" s="0"/>
      <c r="ASO87" s="0"/>
      <c r="ASP87" s="0"/>
      <c r="ASQ87" s="0"/>
      <c r="ASR87" s="0"/>
      <c r="ASS87" s="0"/>
      <c r="AST87" s="0"/>
      <c r="ASU87" s="0"/>
      <c r="ASV87" s="0"/>
      <c r="ASW87" s="0"/>
      <c r="ASX87" s="0"/>
      <c r="ASY87" s="0"/>
      <c r="ASZ87" s="0"/>
      <c r="ATA87" s="0"/>
      <c r="ATB87" s="0"/>
      <c r="ATC87" s="0"/>
      <c r="ATD87" s="0"/>
      <c r="ATE87" s="0"/>
      <c r="ATF87" s="0"/>
      <c r="ATG87" s="0"/>
      <c r="ATH87" s="0"/>
      <c r="ATI87" s="0"/>
      <c r="ATJ87" s="0"/>
      <c r="ATK87" s="0"/>
      <c r="ATL87" s="0"/>
      <c r="ATM87" s="0"/>
      <c r="ATN87" s="0"/>
      <c r="ATO87" s="0"/>
      <c r="ATP87" s="0"/>
      <c r="ATQ87" s="0"/>
      <c r="ATR87" s="0"/>
      <c r="ATS87" s="0"/>
      <c r="ATT87" s="0"/>
      <c r="ATU87" s="0"/>
      <c r="ATV87" s="0"/>
      <c r="ATW87" s="0"/>
      <c r="ATX87" s="0"/>
      <c r="ATY87" s="0"/>
      <c r="ATZ87" s="0"/>
      <c r="AUA87" s="0"/>
      <c r="AUB87" s="0"/>
      <c r="AUC87" s="0"/>
      <c r="AUD87" s="0"/>
      <c r="AUE87" s="0"/>
      <c r="AUF87" s="0"/>
      <c r="AUG87" s="0"/>
      <c r="AUH87" s="0"/>
      <c r="AUI87" s="0"/>
      <c r="AUJ87" s="0"/>
      <c r="AUK87" s="0"/>
      <c r="AUL87" s="0"/>
      <c r="AUM87" s="0"/>
      <c r="AUN87" s="0"/>
      <c r="AUO87" s="0"/>
      <c r="AUP87" s="0"/>
      <c r="AUQ87" s="0"/>
      <c r="AUR87" s="0"/>
      <c r="AUS87" s="0"/>
      <c r="AUT87" s="0"/>
      <c r="AUU87" s="0"/>
      <c r="AUV87" s="0"/>
      <c r="AUW87" s="0"/>
      <c r="AUX87" s="0"/>
      <c r="AUY87" s="0"/>
      <c r="AUZ87" s="0"/>
      <c r="AVA87" s="0"/>
      <c r="AVB87" s="0"/>
      <c r="AVC87" s="0"/>
      <c r="AVD87" s="0"/>
      <c r="AVE87" s="0"/>
      <c r="AVF87" s="0"/>
      <c r="AVG87" s="0"/>
      <c r="AVH87" s="0"/>
      <c r="AVI87" s="0"/>
      <c r="AVJ87" s="0"/>
      <c r="AVK87" s="0"/>
      <c r="AVL87" s="0"/>
      <c r="AVM87" s="0"/>
      <c r="AVN87" s="0"/>
      <c r="AVO87" s="0"/>
      <c r="AVP87" s="0"/>
      <c r="AVQ87" s="0"/>
      <c r="AVR87" s="0"/>
      <c r="AVS87" s="0"/>
      <c r="AVT87" s="0"/>
      <c r="AVU87" s="0"/>
      <c r="AVV87" s="0"/>
      <c r="AVW87" s="0"/>
      <c r="AVX87" s="0"/>
      <c r="AVY87" s="0"/>
      <c r="AVZ87" s="0"/>
      <c r="AWA87" s="0"/>
      <c r="AWB87" s="0"/>
      <c r="AWC87" s="0"/>
      <c r="AWD87" s="0"/>
      <c r="AWE87" s="0"/>
      <c r="AWF87" s="0"/>
      <c r="AWG87" s="0"/>
      <c r="AWH87" s="0"/>
      <c r="AWI87" s="0"/>
      <c r="AWJ87" s="0"/>
      <c r="AWK87" s="0"/>
      <c r="AWL87" s="0"/>
      <c r="AWM87" s="0"/>
      <c r="AWN87" s="0"/>
      <c r="AWO87" s="0"/>
      <c r="AWP87" s="0"/>
      <c r="AWQ87" s="0"/>
      <c r="AWR87" s="0"/>
      <c r="AWS87" s="0"/>
      <c r="AWT87" s="0"/>
      <c r="AWU87" s="0"/>
      <c r="AWV87" s="0"/>
      <c r="AWW87" s="0"/>
      <c r="AWX87" s="0"/>
      <c r="AWY87" s="0"/>
      <c r="AWZ87" s="0"/>
      <c r="AXA87" s="0"/>
      <c r="AXB87" s="0"/>
      <c r="AXC87" s="0"/>
      <c r="AXD87" s="0"/>
      <c r="AXE87" s="0"/>
      <c r="AXF87" s="0"/>
      <c r="AXG87" s="0"/>
      <c r="AXH87" s="0"/>
      <c r="AXI87" s="0"/>
      <c r="AXJ87" s="0"/>
      <c r="AXK87" s="0"/>
      <c r="AXL87" s="0"/>
      <c r="AXM87" s="0"/>
      <c r="AXN87" s="0"/>
      <c r="AXO87" s="0"/>
      <c r="AXP87" s="0"/>
      <c r="AXQ87" s="0"/>
      <c r="AXR87" s="0"/>
      <c r="AXS87" s="0"/>
      <c r="AXT87" s="0"/>
      <c r="AXU87" s="0"/>
      <c r="AXV87" s="0"/>
      <c r="AXW87" s="0"/>
      <c r="AXX87" s="0"/>
      <c r="AXY87" s="0"/>
      <c r="AXZ87" s="0"/>
      <c r="AYA87" s="0"/>
      <c r="AYB87" s="0"/>
      <c r="AYC87" s="0"/>
      <c r="AYD87" s="0"/>
      <c r="AYE87" s="0"/>
      <c r="AYF87" s="0"/>
      <c r="AYG87" s="0"/>
      <c r="AYH87" s="0"/>
      <c r="AYI87" s="0"/>
      <c r="AYJ87" s="0"/>
      <c r="AYK87" s="0"/>
      <c r="AYL87" s="0"/>
      <c r="AYM87" s="0"/>
      <c r="AYN87" s="0"/>
      <c r="AYO87" s="0"/>
      <c r="AYP87" s="0"/>
      <c r="AYQ87" s="0"/>
      <c r="AYR87" s="0"/>
      <c r="AYS87" s="0"/>
      <c r="AYT87" s="0"/>
      <c r="AYU87" s="0"/>
      <c r="AYV87" s="0"/>
      <c r="AYW87" s="0"/>
      <c r="AYX87" s="0"/>
      <c r="AYY87" s="0"/>
      <c r="AYZ87" s="0"/>
      <c r="AZA87" s="0"/>
      <c r="AZB87" s="0"/>
      <c r="AZC87" s="0"/>
      <c r="AZD87" s="0"/>
      <c r="AZE87" s="0"/>
      <c r="AZF87" s="0"/>
      <c r="AZG87" s="0"/>
      <c r="AZH87" s="0"/>
      <c r="AZI87" s="0"/>
      <c r="AZJ87" s="0"/>
      <c r="AZK87" s="0"/>
      <c r="AZL87" s="0"/>
      <c r="AZM87" s="0"/>
      <c r="AZN87" s="0"/>
      <c r="AZO87" s="0"/>
      <c r="AZP87" s="0"/>
      <c r="AZQ87" s="0"/>
      <c r="AZR87" s="0"/>
      <c r="AZS87" s="0"/>
      <c r="AZT87" s="0"/>
      <c r="AZU87" s="0"/>
      <c r="AZV87" s="0"/>
      <c r="AZW87" s="0"/>
      <c r="AZX87" s="0"/>
      <c r="AZY87" s="0"/>
      <c r="AZZ87" s="0"/>
      <c r="BAA87" s="0"/>
      <c r="BAB87" s="0"/>
      <c r="BAC87" s="0"/>
      <c r="BAD87" s="0"/>
      <c r="BAE87" s="0"/>
      <c r="BAF87" s="0"/>
      <c r="BAG87" s="0"/>
      <c r="BAH87" s="0"/>
      <c r="BAI87" s="0"/>
      <c r="BAJ87" s="0"/>
      <c r="BAK87" s="0"/>
      <c r="BAL87" s="0"/>
      <c r="BAM87" s="0"/>
      <c r="BAN87" s="0"/>
      <c r="BAO87" s="0"/>
      <c r="BAP87" s="0"/>
      <c r="BAQ87" s="0"/>
      <c r="BAR87" s="0"/>
      <c r="BAS87" s="0"/>
      <c r="BAT87" s="0"/>
      <c r="BAU87" s="0"/>
      <c r="BAV87" s="0"/>
      <c r="BAW87" s="0"/>
      <c r="BAX87" s="0"/>
      <c r="BAY87" s="0"/>
      <c r="BAZ87" s="0"/>
      <c r="BBA87" s="0"/>
      <c r="BBB87" s="0"/>
      <c r="BBC87" s="0"/>
      <c r="BBD87" s="0"/>
      <c r="BBE87" s="0"/>
      <c r="BBF87" s="0"/>
      <c r="BBG87" s="0"/>
      <c r="BBH87" s="0"/>
      <c r="BBI87" s="0"/>
      <c r="BBJ87" s="0"/>
      <c r="BBK87" s="0"/>
      <c r="BBL87" s="0"/>
      <c r="BBM87" s="0"/>
      <c r="BBN87" s="0"/>
      <c r="BBO87" s="0"/>
      <c r="BBP87" s="0"/>
      <c r="BBQ87" s="0"/>
      <c r="BBR87" s="0"/>
      <c r="BBS87" s="0"/>
      <c r="BBT87" s="0"/>
      <c r="BBU87" s="0"/>
      <c r="BBV87" s="0"/>
      <c r="BBW87" s="0"/>
      <c r="BBX87" s="0"/>
      <c r="BBY87" s="0"/>
      <c r="BBZ87" s="0"/>
      <c r="BCA87" s="0"/>
      <c r="BCB87" s="0"/>
      <c r="BCC87" s="0"/>
      <c r="BCD87" s="0"/>
      <c r="BCE87" s="0"/>
      <c r="BCF87" s="0"/>
      <c r="BCG87" s="0"/>
      <c r="BCH87" s="0"/>
      <c r="BCI87" s="0"/>
      <c r="BCJ87" s="0"/>
      <c r="BCK87" s="0"/>
      <c r="BCL87" s="0"/>
      <c r="BCM87" s="0"/>
      <c r="BCN87" s="0"/>
      <c r="BCO87" s="0"/>
      <c r="BCP87" s="0"/>
      <c r="BCQ87" s="0"/>
      <c r="BCR87" s="0"/>
      <c r="BCS87" s="0"/>
      <c r="BCT87" s="0"/>
      <c r="BCU87" s="0"/>
      <c r="BCV87" s="0"/>
      <c r="BCW87" s="0"/>
      <c r="BCX87" s="0"/>
      <c r="BCY87" s="0"/>
      <c r="BCZ87" s="0"/>
      <c r="BDA87" s="0"/>
      <c r="BDB87" s="0"/>
      <c r="BDC87" s="0"/>
      <c r="BDD87" s="0"/>
      <c r="BDE87" s="0"/>
      <c r="BDF87" s="0"/>
      <c r="BDG87" s="0"/>
      <c r="BDH87" s="0"/>
      <c r="BDI87" s="0"/>
      <c r="BDJ87" s="0"/>
      <c r="BDK87" s="0"/>
      <c r="BDL87" s="0"/>
      <c r="BDM87" s="0"/>
      <c r="BDN87" s="0"/>
      <c r="BDO87" s="0"/>
      <c r="BDP87" s="0"/>
      <c r="BDQ87" s="0"/>
      <c r="BDR87" s="0"/>
      <c r="BDS87" s="0"/>
      <c r="BDT87" s="0"/>
      <c r="BDU87" s="0"/>
      <c r="BDV87" s="0"/>
      <c r="BDW87" s="0"/>
      <c r="BDX87" s="0"/>
      <c r="BDY87" s="0"/>
      <c r="BDZ87" s="0"/>
      <c r="BEA87" s="0"/>
      <c r="BEB87" s="0"/>
      <c r="BEC87" s="0"/>
      <c r="BED87" s="0"/>
      <c r="BEE87" s="0"/>
      <c r="BEF87" s="0"/>
      <c r="BEG87" s="0"/>
      <c r="BEH87" s="0"/>
      <c r="BEI87" s="0"/>
      <c r="BEJ87" s="0"/>
      <c r="BEK87" s="0"/>
      <c r="BEL87" s="0"/>
      <c r="BEM87" s="0"/>
      <c r="BEN87" s="0"/>
      <c r="BEO87" s="0"/>
      <c r="BEP87" s="0"/>
      <c r="BEQ87" s="0"/>
      <c r="BER87" s="0"/>
      <c r="BES87" s="0"/>
      <c r="BET87" s="0"/>
      <c r="BEU87" s="0"/>
      <c r="BEV87" s="0"/>
      <c r="BEW87" s="0"/>
      <c r="BEX87" s="0"/>
      <c r="BEY87" s="0"/>
      <c r="BEZ87" s="0"/>
      <c r="BFA87" s="0"/>
      <c r="BFB87" s="0"/>
      <c r="BFC87" s="0"/>
      <c r="BFD87" s="0"/>
      <c r="BFE87" s="0"/>
      <c r="BFF87" s="0"/>
      <c r="BFG87" s="0"/>
      <c r="BFH87" s="0"/>
      <c r="BFI87" s="0"/>
      <c r="BFJ87" s="0"/>
      <c r="BFK87" s="0"/>
      <c r="BFL87" s="0"/>
      <c r="BFM87" s="0"/>
      <c r="BFN87" s="0"/>
      <c r="BFO87" s="0"/>
      <c r="BFP87" s="0"/>
      <c r="BFQ87" s="0"/>
      <c r="BFR87" s="0"/>
      <c r="BFS87" s="0"/>
      <c r="BFT87" s="0"/>
      <c r="BFU87" s="0"/>
      <c r="BFV87" s="0"/>
      <c r="BFW87" s="0"/>
      <c r="BFX87" s="0"/>
      <c r="BFY87" s="0"/>
      <c r="BFZ87" s="0"/>
      <c r="BGA87" s="0"/>
      <c r="BGB87" s="0"/>
      <c r="BGC87" s="0"/>
      <c r="BGD87" s="0"/>
      <c r="BGE87" s="0"/>
      <c r="BGF87" s="0"/>
      <c r="BGG87" s="0"/>
      <c r="BGH87" s="0"/>
      <c r="BGI87" s="0"/>
      <c r="BGJ87" s="0"/>
      <c r="BGK87" s="0"/>
      <c r="BGL87" s="0"/>
      <c r="BGM87" s="0"/>
      <c r="BGN87" s="0"/>
      <c r="BGO87" s="0"/>
      <c r="BGP87" s="0"/>
      <c r="BGQ87" s="0"/>
      <c r="BGR87" s="0"/>
      <c r="BGS87" s="0"/>
      <c r="BGT87" s="0"/>
      <c r="BGU87" s="0"/>
      <c r="BGV87" s="0"/>
      <c r="BGW87" s="0"/>
      <c r="BGX87" s="0"/>
      <c r="BGY87" s="0"/>
      <c r="BGZ87" s="0"/>
      <c r="BHA87" s="0"/>
      <c r="BHB87" s="0"/>
      <c r="BHC87" s="0"/>
      <c r="BHD87" s="0"/>
      <c r="BHE87" s="0"/>
      <c r="BHF87" s="0"/>
      <c r="BHG87" s="0"/>
      <c r="BHH87" s="0"/>
      <c r="BHI87" s="0"/>
      <c r="BHJ87" s="0"/>
      <c r="BHK87" s="0"/>
      <c r="BHL87" s="0"/>
      <c r="BHM87" s="0"/>
      <c r="BHN87" s="0"/>
      <c r="BHO87" s="0"/>
      <c r="BHP87" s="0"/>
      <c r="BHQ87" s="0"/>
      <c r="BHR87" s="0"/>
      <c r="BHS87" s="0"/>
      <c r="BHT87" s="0"/>
      <c r="BHU87" s="0"/>
      <c r="BHV87" s="0"/>
      <c r="BHW87" s="0"/>
      <c r="BHX87" s="0"/>
      <c r="BHY87" s="0"/>
      <c r="BHZ87" s="0"/>
      <c r="BIA87" s="0"/>
      <c r="BIB87" s="0"/>
      <c r="BIC87" s="0"/>
      <c r="BID87" s="0"/>
      <c r="BIE87" s="0"/>
      <c r="BIF87" s="0"/>
      <c r="BIG87" s="0"/>
      <c r="BIH87" s="0"/>
      <c r="BII87" s="0"/>
      <c r="BIJ87" s="0"/>
      <c r="BIK87" s="0"/>
      <c r="BIL87" s="0"/>
      <c r="BIM87" s="0"/>
      <c r="BIN87" s="0"/>
      <c r="BIO87" s="0"/>
      <c r="BIP87" s="0"/>
      <c r="BIQ87" s="0"/>
      <c r="BIR87" s="0"/>
      <c r="BIS87" s="0"/>
      <c r="BIT87" s="0"/>
      <c r="BIU87" s="0"/>
      <c r="BIV87" s="0"/>
      <c r="BIW87" s="0"/>
      <c r="BIX87" s="0"/>
      <c r="BIY87" s="0"/>
      <c r="BIZ87" s="0"/>
      <c r="BJA87" s="0"/>
      <c r="BJB87" s="0"/>
      <c r="BJC87" s="0"/>
      <c r="BJD87" s="0"/>
      <c r="BJE87" s="0"/>
      <c r="BJF87" s="0"/>
      <c r="BJG87" s="0"/>
      <c r="BJH87" s="0"/>
      <c r="BJI87" s="0"/>
      <c r="BJJ87" s="0"/>
      <c r="BJK87" s="0"/>
      <c r="BJL87" s="0"/>
      <c r="BJM87" s="0"/>
      <c r="BJN87" s="0"/>
      <c r="BJO87" s="0"/>
      <c r="BJP87" s="0"/>
      <c r="BJQ87" s="0"/>
      <c r="BJR87" s="0"/>
      <c r="BJS87" s="0"/>
      <c r="BJT87" s="0"/>
      <c r="BJU87" s="0"/>
      <c r="BJV87" s="0"/>
      <c r="BJW87" s="0"/>
      <c r="BJX87" s="0"/>
      <c r="BJY87" s="0"/>
      <c r="BJZ87" s="0"/>
      <c r="BKA87" s="0"/>
      <c r="BKB87" s="0"/>
      <c r="BKC87" s="0"/>
      <c r="BKD87" s="0"/>
      <c r="BKE87" s="0"/>
      <c r="BKF87" s="0"/>
      <c r="BKG87" s="0"/>
      <c r="BKH87" s="0"/>
      <c r="BKI87" s="0"/>
      <c r="BKJ87" s="0"/>
      <c r="BKK87" s="0"/>
      <c r="BKL87" s="0"/>
      <c r="BKM87" s="0"/>
      <c r="BKN87" s="0"/>
      <c r="BKO87" s="0"/>
      <c r="BKP87" s="0"/>
      <c r="BKQ87" s="0"/>
      <c r="BKR87" s="0"/>
      <c r="BKS87" s="0"/>
      <c r="BKT87" s="0"/>
      <c r="BKU87" s="0"/>
      <c r="BKV87" s="0"/>
      <c r="BKW87" s="0"/>
      <c r="BKX87" s="0"/>
      <c r="BKY87" s="0"/>
      <c r="BKZ87" s="0"/>
      <c r="BLA87" s="0"/>
      <c r="BLB87" s="0"/>
      <c r="BLC87" s="0"/>
      <c r="BLD87" s="0"/>
      <c r="BLE87" s="0"/>
      <c r="BLF87" s="0"/>
      <c r="BLG87" s="0"/>
      <c r="BLH87" s="0"/>
      <c r="BLI87" s="0"/>
      <c r="BLJ87" s="0"/>
      <c r="BLK87" s="0"/>
      <c r="BLL87" s="0"/>
      <c r="BLM87" s="0"/>
      <c r="BLN87" s="0"/>
      <c r="BLO87" s="0"/>
      <c r="BLP87" s="0"/>
      <c r="BLQ87" s="0"/>
      <c r="BLR87" s="0"/>
      <c r="BLS87" s="0"/>
      <c r="BLT87" s="0"/>
      <c r="BLU87" s="0"/>
      <c r="BLV87" s="0"/>
      <c r="BLW87" s="0"/>
      <c r="BLX87" s="0"/>
      <c r="BLY87" s="0"/>
      <c r="BLZ87" s="0"/>
      <c r="BMA87" s="0"/>
      <c r="BMB87" s="0"/>
      <c r="BMC87" s="0"/>
      <c r="BMD87" s="0"/>
      <c r="BME87" s="0"/>
      <c r="BMF87" s="0"/>
      <c r="BMG87" s="0"/>
      <c r="BMH87" s="0"/>
      <c r="BMI87" s="0"/>
      <c r="BMJ87" s="0"/>
      <c r="BMK87" s="0"/>
      <c r="BML87" s="0"/>
      <c r="BMM87" s="0"/>
      <c r="BMN87" s="0"/>
      <c r="BMO87" s="0"/>
      <c r="BMP87" s="0"/>
      <c r="BMQ87" s="0"/>
      <c r="BMR87" s="0"/>
      <c r="BMS87" s="0"/>
      <c r="BMT87" s="0"/>
      <c r="BMU87" s="0"/>
      <c r="BMV87" s="0"/>
      <c r="BMW87" s="0"/>
      <c r="BMX87" s="0"/>
      <c r="BMY87" s="0"/>
      <c r="BMZ87" s="0"/>
      <c r="BNA87" s="0"/>
      <c r="BNB87" s="0"/>
      <c r="BNC87" s="0"/>
      <c r="BND87" s="0"/>
      <c r="BNE87" s="0"/>
      <c r="BNF87" s="0"/>
      <c r="BNG87" s="0"/>
      <c r="BNH87" s="0"/>
      <c r="BNI87" s="0"/>
      <c r="BNJ87" s="0"/>
      <c r="BNK87" s="0"/>
      <c r="BNL87" s="0"/>
      <c r="BNM87" s="0"/>
      <c r="BNN87" s="0"/>
      <c r="BNO87" s="0"/>
      <c r="BNP87" s="0"/>
      <c r="BNQ87" s="0"/>
      <c r="BNR87" s="0"/>
      <c r="BNS87" s="0"/>
      <c r="BNT87" s="0"/>
      <c r="BNU87" s="0"/>
      <c r="BNV87" s="0"/>
      <c r="BNW87" s="0"/>
      <c r="BNX87" s="0"/>
      <c r="BNY87" s="0"/>
      <c r="BNZ87" s="0"/>
      <c r="BOA87" s="0"/>
      <c r="BOB87" s="0"/>
      <c r="BOC87" s="0"/>
      <c r="BOD87" s="0"/>
      <c r="BOE87" s="0"/>
      <c r="BOF87" s="0"/>
      <c r="BOG87" s="0"/>
      <c r="BOH87" s="0"/>
      <c r="BOI87" s="0"/>
      <c r="BOJ87" s="0"/>
      <c r="BOK87" s="0"/>
      <c r="BOL87" s="0"/>
      <c r="BOM87" s="0"/>
      <c r="BON87" s="0"/>
      <c r="BOO87" s="0"/>
      <c r="BOP87" s="0"/>
      <c r="BOQ87" s="0"/>
      <c r="BOR87" s="0"/>
      <c r="BOS87" s="0"/>
      <c r="BOT87" s="0"/>
      <c r="BOU87" s="0"/>
      <c r="BOV87" s="0"/>
      <c r="BOW87" s="0"/>
      <c r="BOX87" s="0"/>
      <c r="BOY87" s="0"/>
      <c r="BOZ87" s="0"/>
      <c r="BPA87" s="0"/>
      <c r="BPB87" s="0"/>
      <c r="BPC87" s="0"/>
      <c r="BPD87" s="0"/>
      <c r="BPE87" s="0"/>
      <c r="BPF87" s="0"/>
      <c r="BPG87" s="0"/>
      <c r="BPH87" s="0"/>
      <c r="BPI87" s="0"/>
      <c r="BPJ87" s="0"/>
      <c r="BPK87" s="0"/>
      <c r="BPL87" s="0"/>
      <c r="BPM87" s="0"/>
      <c r="BPN87" s="0"/>
      <c r="BPO87" s="0"/>
      <c r="BPP87" s="0"/>
      <c r="BPQ87" s="0"/>
      <c r="BPR87" s="0"/>
      <c r="BPS87" s="0"/>
      <c r="BPT87" s="0"/>
      <c r="BPU87" s="0"/>
      <c r="BPV87" s="0"/>
      <c r="BPW87" s="0"/>
      <c r="BPX87" s="0"/>
      <c r="BPY87" s="0"/>
      <c r="BPZ87" s="0"/>
      <c r="BQA87" s="0"/>
      <c r="BQB87" s="0"/>
      <c r="BQC87" s="0"/>
      <c r="BQD87" s="0"/>
      <c r="BQE87" s="0"/>
      <c r="BQF87" s="0"/>
      <c r="BQG87" s="0"/>
      <c r="BQH87" s="0"/>
      <c r="BQI87" s="0"/>
      <c r="BQJ87" s="0"/>
      <c r="BQK87" s="0"/>
      <c r="BQL87" s="0"/>
      <c r="BQM87" s="0"/>
      <c r="BQN87" s="0"/>
      <c r="BQO87" s="0"/>
      <c r="BQP87" s="0"/>
      <c r="BQQ87" s="0"/>
      <c r="BQR87" s="0"/>
      <c r="BQS87" s="0"/>
      <c r="BQT87" s="0"/>
      <c r="BQU87" s="0"/>
      <c r="BQV87" s="0"/>
      <c r="BQW87" s="0"/>
      <c r="BQX87" s="0"/>
      <c r="BQY87" s="0"/>
      <c r="BQZ87" s="0"/>
      <c r="BRA87" s="0"/>
      <c r="BRB87" s="0"/>
      <c r="BRC87" s="0"/>
      <c r="BRD87" s="0"/>
      <c r="BRE87" s="0"/>
      <c r="BRF87" s="0"/>
      <c r="BRG87" s="0"/>
      <c r="BRH87" s="0"/>
      <c r="BRI87" s="0"/>
      <c r="BRJ87" s="0"/>
      <c r="BRK87" s="0"/>
      <c r="BRL87" s="0"/>
      <c r="BRM87" s="0"/>
      <c r="BRN87" s="0"/>
      <c r="BRO87" s="0"/>
      <c r="BRP87" s="0"/>
      <c r="BRQ87" s="0"/>
      <c r="BRR87" s="0"/>
      <c r="BRS87" s="0"/>
      <c r="BRT87" s="0"/>
      <c r="BRU87" s="0"/>
      <c r="BRV87" s="0"/>
      <c r="BRW87" s="0"/>
      <c r="BRX87" s="0"/>
      <c r="BRY87" s="0"/>
      <c r="BRZ87" s="0"/>
      <c r="BSA87" s="0"/>
      <c r="BSB87" s="0"/>
      <c r="BSC87" s="0"/>
      <c r="BSD87" s="0"/>
      <c r="BSE87" s="0"/>
      <c r="BSF87" s="0"/>
      <c r="BSG87" s="0"/>
      <c r="BSH87" s="0"/>
      <c r="BSI87" s="0"/>
      <c r="BSJ87" s="0"/>
      <c r="BSK87" s="0"/>
      <c r="BSL87" s="0"/>
      <c r="BSM87" s="0"/>
      <c r="BSN87" s="0"/>
      <c r="BSO87" s="0"/>
      <c r="BSP87" s="0"/>
      <c r="BSQ87" s="0"/>
      <c r="BSR87" s="0"/>
      <c r="BSS87" s="0"/>
      <c r="BST87" s="0"/>
      <c r="BSU87" s="0"/>
      <c r="BSV87" s="0"/>
      <c r="BSW87" s="0"/>
      <c r="BSX87" s="0"/>
      <c r="BSY87" s="0"/>
      <c r="BSZ87" s="0"/>
      <c r="BTA87" s="0"/>
      <c r="BTB87" s="0"/>
      <c r="BTC87" s="0"/>
      <c r="BTD87" s="0"/>
      <c r="BTE87" s="0"/>
      <c r="BTF87" s="0"/>
      <c r="BTG87" s="0"/>
      <c r="BTH87" s="0"/>
      <c r="BTI87" s="0"/>
      <c r="BTJ87" s="0"/>
      <c r="BTK87" s="0"/>
      <c r="BTL87" s="0"/>
      <c r="BTM87" s="0"/>
      <c r="BTN87" s="0"/>
      <c r="BTO87" s="0"/>
      <c r="BTP87" s="0"/>
      <c r="BTQ87" s="0"/>
      <c r="BTR87" s="0"/>
      <c r="BTS87" s="0"/>
      <c r="BTT87" s="0"/>
      <c r="BTU87" s="0"/>
      <c r="BTV87" s="0"/>
      <c r="BTW87" s="0"/>
      <c r="BTX87" s="0"/>
      <c r="BTY87" s="0"/>
      <c r="BTZ87" s="0"/>
      <c r="BUA87" s="0"/>
      <c r="BUB87" s="0"/>
      <c r="BUC87" s="0"/>
      <c r="BUD87" s="0"/>
      <c r="BUE87" s="0"/>
      <c r="BUF87" s="0"/>
      <c r="BUG87" s="0"/>
      <c r="BUH87" s="0"/>
      <c r="BUI87" s="0"/>
      <c r="BUJ87" s="0"/>
      <c r="BUK87" s="0"/>
      <c r="BUL87" s="0"/>
      <c r="BUM87" s="0"/>
      <c r="BUN87" s="0"/>
      <c r="BUO87" s="0"/>
      <c r="BUP87" s="0"/>
      <c r="BUQ87" s="0"/>
      <c r="BUR87" s="0"/>
      <c r="BUS87" s="0"/>
      <c r="BUT87" s="0"/>
      <c r="BUU87" s="0"/>
      <c r="BUV87" s="0"/>
      <c r="BUW87" s="0"/>
      <c r="BUX87" s="0"/>
      <c r="BUY87" s="0"/>
      <c r="BUZ87" s="0"/>
      <c r="BVA87" s="0"/>
      <c r="BVB87" s="0"/>
      <c r="BVC87" s="0"/>
      <c r="BVD87" s="0"/>
      <c r="BVE87" s="0"/>
      <c r="BVF87" s="0"/>
      <c r="BVG87" s="0"/>
      <c r="BVH87" s="0"/>
      <c r="BVI87" s="0"/>
      <c r="BVJ87" s="0"/>
      <c r="BVK87" s="0"/>
      <c r="BVL87" s="0"/>
      <c r="BVM87" s="0"/>
      <c r="BVN87" s="0"/>
      <c r="BVO87" s="0"/>
      <c r="BVP87" s="0"/>
      <c r="BVQ87" s="0"/>
      <c r="BVR87" s="0"/>
      <c r="BVS87" s="0"/>
      <c r="BVT87" s="0"/>
      <c r="BVU87" s="0"/>
      <c r="BVV87" s="0"/>
      <c r="BVW87" s="0"/>
      <c r="BVX87" s="0"/>
      <c r="BVY87" s="0"/>
      <c r="BVZ87" s="0"/>
      <c r="BWA87" s="0"/>
      <c r="BWB87" s="0"/>
      <c r="BWC87" s="0"/>
      <c r="BWD87" s="0"/>
      <c r="BWE87" s="0"/>
      <c r="BWF87" s="0"/>
      <c r="BWG87" s="0"/>
      <c r="BWH87" s="0"/>
      <c r="BWI87" s="0"/>
      <c r="BWJ87" s="0"/>
      <c r="BWK87" s="0"/>
      <c r="BWL87" s="0"/>
      <c r="BWM87" s="0"/>
      <c r="BWN87" s="0"/>
      <c r="BWO87" s="0"/>
      <c r="BWP87" s="0"/>
      <c r="BWQ87" s="0"/>
      <c r="BWR87" s="0"/>
      <c r="BWS87" s="0"/>
      <c r="BWT87" s="0"/>
      <c r="BWU87" s="0"/>
      <c r="BWV87" s="0"/>
      <c r="BWW87" s="0"/>
      <c r="BWX87" s="0"/>
      <c r="BWY87" s="0"/>
      <c r="BWZ87" s="0"/>
      <c r="BXA87" s="0"/>
      <c r="BXB87" s="0"/>
      <c r="BXC87" s="0"/>
      <c r="BXD87" s="0"/>
      <c r="BXE87" s="0"/>
      <c r="BXF87" s="0"/>
      <c r="BXG87" s="0"/>
      <c r="BXH87" s="0"/>
      <c r="BXI87" s="0"/>
      <c r="BXJ87" s="0"/>
      <c r="BXK87" s="0"/>
      <c r="BXL87" s="0"/>
      <c r="BXM87" s="0"/>
      <c r="BXN87" s="0"/>
      <c r="BXO87" s="0"/>
      <c r="BXP87" s="0"/>
      <c r="BXQ87" s="0"/>
      <c r="BXR87" s="0"/>
      <c r="BXS87" s="0"/>
      <c r="BXT87" s="0"/>
      <c r="BXU87" s="0"/>
      <c r="BXV87" s="0"/>
      <c r="BXW87" s="0"/>
      <c r="BXX87" s="0"/>
      <c r="BXY87" s="0"/>
      <c r="BXZ87" s="0"/>
      <c r="BYA87" s="0"/>
      <c r="BYB87" s="0"/>
      <c r="BYC87" s="0"/>
      <c r="BYD87" s="0"/>
      <c r="BYE87" s="0"/>
      <c r="BYF87" s="0"/>
      <c r="BYG87" s="0"/>
      <c r="BYH87" s="0"/>
      <c r="BYI87" s="0"/>
      <c r="BYJ87" s="0"/>
      <c r="BYK87" s="0"/>
      <c r="BYL87" s="0"/>
      <c r="BYM87" s="0"/>
      <c r="BYN87" s="0"/>
      <c r="BYO87" s="0"/>
      <c r="BYP87" s="0"/>
      <c r="BYQ87" s="0"/>
      <c r="BYR87" s="0"/>
      <c r="BYS87" s="0"/>
      <c r="BYT87" s="0"/>
      <c r="BYU87" s="0"/>
      <c r="BYV87" s="0"/>
      <c r="BYW87" s="0"/>
      <c r="BYX87" s="0"/>
      <c r="BYY87" s="0"/>
      <c r="BYZ87" s="0"/>
      <c r="BZA87" s="0"/>
      <c r="BZB87" s="0"/>
      <c r="BZC87" s="0"/>
      <c r="BZD87" s="0"/>
      <c r="BZE87" s="0"/>
      <c r="BZF87" s="0"/>
      <c r="BZG87" s="0"/>
      <c r="BZH87" s="0"/>
      <c r="BZI87" s="0"/>
      <c r="BZJ87" s="0"/>
      <c r="BZK87" s="0"/>
      <c r="BZL87" s="0"/>
      <c r="BZM87" s="0"/>
      <c r="BZN87" s="0"/>
      <c r="BZO87" s="0"/>
      <c r="BZP87" s="0"/>
      <c r="BZQ87" s="0"/>
      <c r="BZR87" s="0"/>
      <c r="BZS87" s="0"/>
      <c r="BZT87" s="0"/>
      <c r="BZU87" s="0"/>
      <c r="BZV87" s="0"/>
      <c r="BZW87" s="0"/>
      <c r="BZX87" s="0"/>
      <c r="BZY87" s="0"/>
      <c r="BZZ87" s="0"/>
      <c r="CAA87" s="0"/>
      <c r="CAB87" s="0"/>
      <c r="CAC87" s="0"/>
      <c r="CAD87" s="0"/>
      <c r="CAE87" s="0"/>
      <c r="CAF87" s="0"/>
      <c r="CAG87" s="0"/>
      <c r="CAH87" s="0"/>
      <c r="CAI87" s="0"/>
      <c r="CAJ87" s="0"/>
      <c r="CAK87" s="0"/>
      <c r="CAL87" s="0"/>
      <c r="CAM87" s="0"/>
      <c r="CAN87" s="0"/>
      <c r="CAO87" s="0"/>
      <c r="CAP87" s="0"/>
      <c r="CAQ87" s="0"/>
      <c r="CAR87" s="0"/>
      <c r="CAS87" s="0"/>
      <c r="CAT87" s="0"/>
      <c r="CAU87" s="0"/>
      <c r="CAV87" s="0"/>
      <c r="CAW87" s="0"/>
      <c r="CAX87" s="0"/>
      <c r="CAY87" s="0"/>
      <c r="CAZ87" s="0"/>
      <c r="CBA87" s="0"/>
      <c r="CBB87" s="0"/>
      <c r="CBC87" s="0"/>
      <c r="CBD87" s="0"/>
      <c r="CBE87" s="0"/>
      <c r="CBF87" s="0"/>
      <c r="CBG87" s="0"/>
      <c r="CBH87" s="0"/>
      <c r="CBI87" s="0"/>
      <c r="CBJ87" s="0"/>
      <c r="CBK87" s="0"/>
      <c r="CBL87" s="0"/>
      <c r="CBM87" s="0"/>
      <c r="CBN87" s="0"/>
      <c r="CBO87" s="0"/>
      <c r="CBP87" s="0"/>
      <c r="CBQ87" s="0"/>
      <c r="CBR87" s="0"/>
      <c r="CBS87" s="0"/>
      <c r="CBT87" s="0"/>
      <c r="CBU87" s="0"/>
      <c r="CBV87" s="0"/>
      <c r="CBW87" s="0"/>
      <c r="CBX87" s="0"/>
      <c r="CBY87" s="0"/>
      <c r="CBZ87" s="0"/>
      <c r="CCA87" s="0"/>
      <c r="CCB87" s="0"/>
      <c r="CCC87" s="0"/>
      <c r="CCD87" s="0"/>
      <c r="CCE87" s="0"/>
      <c r="CCF87" s="0"/>
      <c r="CCG87" s="0"/>
      <c r="CCH87" s="0"/>
      <c r="CCI87" s="0"/>
      <c r="CCJ87" s="0"/>
      <c r="CCK87" s="0"/>
      <c r="CCL87" s="0"/>
      <c r="CCM87" s="0"/>
      <c r="CCN87" s="0"/>
      <c r="CCO87" s="0"/>
      <c r="CCP87" s="0"/>
      <c r="CCQ87" s="0"/>
      <c r="CCR87" s="0"/>
      <c r="CCS87" s="0"/>
      <c r="CCT87" s="0"/>
      <c r="CCU87" s="0"/>
      <c r="CCV87" s="0"/>
      <c r="CCW87" s="0"/>
      <c r="CCX87" s="0"/>
      <c r="CCY87" s="0"/>
      <c r="CCZ87" s="0"/>
      <c r="CDA87" s="0"/>
      <c r="CDB87" s="0"/>
      <c r="CDC87" s="0"/>
      <c r="CDD87" s="0"/>
      <c r="CDE87" s="0"/>
      <c r="CDF87" s="0"/>
      <c r="CDG87" s="0"/>
      <c r="CDH87" s="0"/>
      <c r="CDI87" s="0"/>
      <c r="CDJ87" s="0"/>
      <c r="CDK87" s="0"/>
      <c r="CDL87" s="0"/>
      <c r="CDM87" s="0"/>
      <c r="CDN87" s="0"/>
      <c r="CDO87" s="0"/>
      <c r="CDP87" s="0"/>
      <c r="CDQ87" s="0"/>
      <c r="CDR87" s="0"/>
      <c r="CDS87" s="0"/>
      <c r="CDT87" s="0"/>
      <c r="CDU87" s="0"/>
      <c r="CDV87" s="0"/>
      <c r="CDW87" s="0"/>
      <c r="CDX87" s="0"/>
      <c r="CDY87" s="0"/>
      <c r="CDZ87" s="0"/>
      <c r="CEA87" s="0"/>
      <c r="CEB87" s="0"/>
      <c r="CEC87" s="0"/>
      <c r="CED87" s="0"/>
      <c r="CEE87" s="0"/>
      <c r="CEF87" s="0"/>
      <c r="CEG87" s="0"/>
      <c r="CEH87" s="0"/>
      <c r="CEI87" s="0"/>
      <c r="CEJ87" s="0"/>
      <c r="CEK87" s="0"/>
      <c r="CEL87" s="0"/>
      <c r="CEM87" s="0"/>
      <c r="CEN87" s="0"/>
      <c r="CEO87" s="0"/>
      <c r="CEP87" s="0"/>
      <c r="CEQ87" s="0"/>
      <c r="CER87" s="0"/>
      <c r="CES87" s="0"/>
      <c r="CET87" s="0"/>
      <c r="CEU87" s="0"/>
      <c r="CEV87" s="0"/>
      <c r="CEW87" s="0"/>
      <c r="CEX87" s="0"/>
      <c r="CEY87" s="0"/>
      <c r="CEZ87" s="0"/>
      <c r="CFA87" s="0"/>
      <c r="CFB87" s="0"/>
      <c r="CFC87" s="0"/>
      <c r="CFD87" s="0"/>
      <c r="CFE87" s="0"/>
      <c r="CFF87" s="0"/>
      <c r="CFG87" s="0"/>
      <c r="CFH87" s="0"/>
      <c r="CFI87" s="0"/>
      <c r="CFJ87" s="0"/>
      <c r="CFK87" s="0"/>
      <c r="CFL87" s="0"/>
      <c r="CFM87" s="0"/>
      <c r="CFN87" s="0"/>
      <c r="CFO87" s="0"/>
      <c r="CFP87" s="0"/>
      <c r="CFQ87" s="0"/>
      <c r="CFR87" s="0"/>
      <c r="CFS87" s="0"/>
      <c r="CFT87" s="0"/>
      <c r="CFU87" s="0"/>
      <c r="CFV87" s="0"/>
      <c r="CFW87" s="0"/>
      <c r="CFX87" s="0"/>
      <c r="CFY87" s="0"/>
      <c r="CFZ87" s="0"/>
      <c r="CGA87" s="0"/>
      <c r="CGB87" s="0"/>
      <c r="CGC87" s="0"/>
      <c r="CGD87" s="0"/>
      <c r="CGE87" s="0"/>
      <c r="CGF87" s="0"/>
      <c r="CGG87" s="0"/>
      <c r="CGH87" s="0"/>
      <c r="CGI87" s="0"/>
      <c r="CGJ87" s="0"/>
      <c r="CGK87" s="0"/>
      <c r="CGL87" s="0"/>
      <c r="CGM87" s="0"/>
      <c r="CGN87" s="0"/>
      <c r="CGO87" s="0"/>
      <c r="CGP87" s="0"/>
      <c r="CGQ87" s="0"/>
      <c r="CGR87" s="0"/>
      <c r="CGS87" s="0"/>
      <c r="CGT87" s="0"/>
      <c r="CGU87" s="0"/>
      <c r="CGV87" s="0"/>
      <c r="CGW87" s="0"/>
      <c r="CGX87" s="0"/>
      <c r="CGY87" s="0"/>
      <c r="CGZ87" s="0"/>
      <c r="CHA87" s="0"/>
      <c r="CHB87" s="0"/>
      <c r="CHC87" s="0"/>
      <c r="CHD87" s="0"/>
      <c r="CHE87" s="0"/>
      <c r="CHF87" s="0"/>
      <c r="CHG87" s="0"/>
      <c r="CHH87" s="0"/>
      <c r="CHI87" s="0"/>
      <c r="CHJ87" s="0"/>
      <c r="CHK87" s="0"/>
      <c r="CHL87" s="0"/>
      <c r="CHM87" s="0"/>
      <c r="CHN87" s="0"/>
      <c r="CHO87" s="0"/>
      <c r="CHP87" s="0"/>
      <c r="CHQ87" s="0"/>
      <c r="CHR87" s="0"/>
      <c r="CHS87" s="0"/>
      <c r="CHT87" s="0"/>
      <c r="CHU87" s="0"/>
      <c r="CHV87" s="0"/>
      <c r="CHW87" s="0"/>
      <c r="CHX87" s="0"/>
      <c r="CHY87" s="0"/>
      <c r="CHZ87" s="0"/>
      <c r="CIA87" s="0"/>
      <c r="CIB87" s="0"/>
      <c r="CIC87" s="0"/>
      <c r="CID87" s="0"/>
      <c r="CIE87" s="0"/>
      <c r="CIF87" s="0"/>
      <c r="CIG87" s="0"/>
      <c r="CIH87" s="0"/>
      <c r="CII87" s="0"/>
      <c r="CIJ87" s="0"/>
      <c r="CIK87" s="0"/>
      <c r="CIL87" s="0"/>
      <c r="CIM87" s="0"/>
      <c r="CIN87" s="0"/>
      <c r="CIO87" s="0"/>
      <c r="CIP87" s="0"/>
      <c r="CIQ87" s="0"/>
      <c r="CIR87" s="0"/>
      <c r="CIS87" s="0"/>
      <c r="CIT87" s="0"/>
      <c r="CIU87" s="0"/>
      <c r="CIV87" s="0"/>
      <c r="CIW87" s="0"/>
      <c r="CIX87" s="0"/>
      <c r="CIY87" s="0"/>
      <c r="CIZ87" s="0"/>
      <c r="CJA87" s="0"/>
      <c r="CJB87" s="0"/>
      <c r="CJC87" s="0"/>
      <c r="CJD87" s="0"/>
      <c r="CJE87" s="0"/>
      <c r="CJF87" s="0"/>
      <c r="CJG87" s="0"/>
      <c r="CJH87" s="0"/>
      <c r="CJI87" s="0"/>
      <c r="CJJ87" s="0"/>
      <c r="CJK87" s="0"/>
      <c r="CJL87" s="0"/>
      <c r="CJM87" s="0"/>
      <c r="CJN87" s="0"/>
      <c r="CJO87" s="0"/>
      <c r="CJP87" s="0"/>
      <c r="CJQ87" s="0"/>
      <c r="CJR87" s="0"/>
      <c r="CJS87" s="0"/>
      <c r="CJT87" s="0"/>
      <c r="CJU87" s="0"/>
      <c r="CJV87" s="0"/>
      <c r="CJW87" s="0"/>
      <c r="CJX87" s="0"/>
      <c r="CJY87" s="0"/>
      <c r="CJZ87" s="0"/>
      <c r="CKA87" s="0"/>
      <c r="CKB87" s="0"/>
      <c r="CKC87" s="0"/>
      <c r="CKD87" s="0"/>
      <c r="CKE87" s="0"/>
      <c r="CKF87" s="0"/>
      <c r="CKG87" s="0"/>
      <c r="CKH87" s="0"/>
      <c r="CKI87" s="0"/>
      <c r="CKJ87" s="0"/>
      <c r="CKK87" s="0"/>
      <c r="CKL87" s="0"/>
      <c r="CKM87" s="0"/>
      <c r="CKN87" s="0"/>
      <c r="CKO87" s="0"/>
      <c r="CKP87" s="0"/>
      <c r="CKQ87" s="0"/>
      <c r="CKR87" s="0"/>
      <c r="CKS87" s="0"/>
      <c r="CKT87" s="0"/>
      <c r="CKU87" s="0"/>
      <c r="CKV87" s="0"/>
      <c r="CKW87" s="0"/>
      <c r="CKX87" s="0"/>
      <c r="CKY87" s="0"/>
      <c r="CKZ87" s="0"/>
      <c r="CLA87" s="0"/>
      <c r="CLB87" s="0"/>
      <c r="CLC87" s="0"/>
      <c r="CLD87" s="0"/>
      <c r="CLE87" s="0"/>
      <c r="CLF87" s="0"/>
      <c r="CLG87" s="0"/>
      <c r="CLH87" s="0"/>
      <c r="CLI87" s="0"/>
      <c r="CLJ87" s="0"/>
      <c r="CLK87" s="0"/>
      <c r="CLL87" s="0"/>
      <c r="CLM87" s="0"/>
      <c r="CLN87" s="0"/>
      <c r="CLO87" s="0"/>
      <c r="CLP87" s="0"/>
      <c r="CLQ87" s="0"/>
      <c r="CLR87" s="0"/>
      <c r="CLS87" s="0"/>
      <c r="CLT87" s="0"/>
      <c r="CLU87" s="0"/>
      <c r="CLV87" s="0"/>
      <c r="CLW87" s="0"/>
      <c r="CLX87" s="0"/>
      <c r="CLY87" s="0"/>
      <c r="CLZ87" s="0"/>
      <c r="CMA87" s="0"/>
      <c r="CMB87" s="0"/>
      <c r="CMC87" s="0"/>
      <c r="CMD87" s="0"/>
      <c r="CME87" s="0"/>
      <c r="CMF87" s="0"/>
      <c r="CMG87" s="0"/>
      <c r="CMH87" s="0"/>
      <c r="CMI87" s="0"/>
      <c r="CMJ87" s="0"/>
      <c r="CMK87" s="0"/>
      <c r="CML87" s="0"/>
      <c r="CMM87" s="0"/>
      <c r="CMN87" s="0"/>
      <c r="CMO87" s="0"/>
      <c r="CMP87" s="0"/>
      <c r="CMQ87" s="0"/>
      <c r="CMR87" s="0"/>
      <c r="CMS87" s="0"/>
      <c r="CMT87" s="0"/>
      <c r="CMU87" s="0"/>
      <c r="CMV87" s="0"/>
      <c r="CMW87" s="0"/>
      <c r="CMX87" s="0"/>
      <c r="CMY87" s="0"/>
      <c r="CMZ87" s="0"/>
      <c r="CNA87" s="0"/>
      <c r="CNB87" s="0"/>
      <c r="CNC87" s="0"/>
      <c r="CND87" s="0"/>
      <c r="CNE87" s="0"/>
      <c r="CNF87" s="0"/>
      <c r="CNG87" s="0"/>
      <c r="CNH87" s="0"/>
      <c r="CNI87" s="0"/>
      <c r="CNJ87" s="0"/>
      <c r="CNK87" s="0"/>
      <c r="CNL87" s="0"/>
      <c r="CNM87" s="0"/>
      <c r="CNN87" s="0"/>
      <c r="CNO87" s="0"/>
      <c r="CNP87" s="0"/>
      <c r="CNQ87" s="0"/>
      <c r="CNR87" s="0"/>
      <c r="CNS87" s="0"/>
      <c r="CNT87" s="0"/>
      <c r="CNU87" s="0"/>
      <c r="CNV87" s="0"/>
      <c r="CNW87" s="0"/>
      <c r="CNX87" s="0"/>
      <c r="CNY87" s="0"/>
      <c r="CNZ87" s="0"/>
      <c r="COA87" s="0"/>
      <c r="COB87" s="0"/>
      <c r="COC87" s="0"/>
      <c r="COD87" s="0"/>
      <c r="COE87" s="0"/>
      <c r="COF87" s="0"/>
      <c r="COG87" s="0"/>
      <c r="COH87" s="0"/>
      <c r="COI87" s="0"/>
      <c r="COJ87" s="0"/>
      <c r="COK87" s="0"/>
      <c r="COL87" s="0"/>
      <c r="COM87" s="0"/>
      <c r="CON87" s="0"/>
      <c r="COO87" s="0"/>
      <c r="COP87" s="0"/>
      <c r="COQ87" s="0"/>
      <c r="COR87" s="0"/>
      <c r="COS87" s="0"/>
      <c r="COT87" s="0"/>
      <c r="COU87" s="0"/>
      <c r="COV87" s="0"/>
      <c r="COW87" s="0"/>
      <c r="COX87" s="0"/>
      <c r="COY87" s="0"/>
      <c r="COZ87" s="0"/>
      <c r="CPA87" s="0"/>
      <c r="CPB87" s="0"/>
      <c r="CPC87" s="0"/>
      <c r="CPD87" s="0"/>
      <c r="CPE87" s="0"/>
      <c r="CPF87" s="0"/>
      <c r="CPG87" s="0"/>
      <c r="CPH87" s="0"/>
      <c r="CPI87" s="0"/>
      <c r="CPJ87" s="0"/>
      <c r="CPK87" s="0"/>
      <c r="CPL87" s="0"/>
      <c r="CPM87" s="0"/>
      <c r="CPN87" s="0"/>
      <c r="CPO87" s="0"/>
      <c r="CPP87" s="0"/>
      <c r="CPQ87" s="0"/>
      <c r="CPR87" s="0"/>
      <c r="CPS87" s="0"/>
      <c r="CPT87" s="0"/>
      <c r="CPU87" s="0"/>
      <c r="CPV87" s="0"/>
      <c r="CPW87" s="0"/>
      <c r="CPX87" s="0"/>
      <c r="CPY87" s="0"/>
      <c r="CPZ87" s="0"/>
      <c r="CQA87" s="0"/>
      <c r="CQB87" s="0"/>
      <c r="CQC87" s="0"/>
      <c r="CQD87" s="0"/>
      <c r="CQE87" s="0"/>
      <c r="CQF87" s="0"/>
      <c r="CQG87" s="0"/>
      <c r="CQH87" s="0"/>
      <c r="CQI87" s="0"/>
      <c r="CQJ87" s="0"/>
      <c r="CQK87" s="0"/>
      <c r="CQL87" s="0"/>
      <c r="CQM87" s="0"/>
      <c r="CQN87" s="0"/>
      <c r="CQO87" s="0"/>
      <c r="CQP87" s="0"/>
      <c r="CQQ87" s="0"/>
      <c r="CQR87" s="0"/>
      <c r="CQS87" s="0"/>
      <c r="CQT87" s="0"/>
      <c r="CQU87" s="0"/>
      <c r="CQV87" s="0"/>
      <c r="CQW87" s="0"/>
      <c r="CQX87" s="0"/>
      <c r="CQY87" s="0"/>
      <c r="CQZ87" s="0"/>
      <c r="CRA87" s="0"/>
      <c r="CRB87" s="0"/>
      <c r="CRC87" s="0"/>
      <c r="CRD87" s="0"/>
      <c r="CRE87" s="0"/>
      <c r="CRF87" s="0"/>
      <c r="CRG87" s="0"/>
      <c r="CRH87" s="0"/>
      <c r="CRI87" s="0"/>
      <c r="CRJ87" s="0"/>
      <c r="CRK87" s="0"/>
      <c r="CRL87" s="0"/>
      <c r="CRM87" s="0"/>
      <c r="CRN87" s="0"/>
      <c r="CRO87" s="0"/>
      <c r="CRP87" s="0"/>
      <c r="CRQ87" s="0"/>
      <c r="CRR87" s="0"/>
      <c r="CRS87" s="0"/>
      <c r="CRT87" s="0"/>
      <c r="CRU87" s="0"/>
      <c r="CRV87" s="0"/>
      <c r="CRW87" s="0"/>
      <c r="CRX87" s="0"/>
      <c r="CRY87" s="0"/>
      <c r="CRZ87" s="0"/>
      <c r="CSA87" s="0"/>
      <c r="CSB87" s="0"/>
      <c r="CSC87" s="0"/>
      <c r="CSD87" s="0"/>
      <c r="CSE87" s="0"/>
      <c r="CSF87" s="0"/>
      <c r="CSG87" s="0"/>
      <c r="CSH87" s="0"/>
      <c r="CSI87" s="0"/>
      <c r="CSJ87" s="0"/>
      <c r="CSK87" s="0"/>
      <c r="CSL87" s="0"/>
      <c r="CSM87" s="0"/>
      <c r="CSN87" s="0"/>
      <c r="CSO87" s="0"/>
      <c r="CSP87" s="0"/>
      <c r="CSQ87" s="0"/>
      <c r="CSR87" s="0"/>
      <c r="CSS87" s="0"/>
      <c r="CST87" s="0"/>
      <c r="CSU87" s="0"/>
      <c r="CSV87" s="0"/>
      <c r="CSW87" s="0"/>
      <c r="CSX87" s="0"/>
      <c r="CSY87" s="0"/>
      <c r="CSZ87" s="0"/>
      <c r="CTA87" s="0"/>
      <c r="CTB87" s="0"/>
      <c r="CTC87" s="0"/>
      <c r="CTD87" s="0"/>
      <c r="CTE87" s="0"/>
      <c r="CTF87" s="0"/>
      <c r="CTG87" s="0"/>
      <c r="CTH87" s="0"/>
      <c r="CTI87" s="0"/>
      <c r="CTJ87" s="0"/>
      <c r="CTK87" s="0"/>
      <c r="CTL87" s="0"/>
      <c r="CTM87" s="0"/>
      <c r="CTN87" s="0"/>
      <c r="CTO87" s="0"/>
      <c r="CTP87" s="0"/>
      <c r="CTQ87" s="0"/>
      <c r="CTR87" s="0"/>
      <c r="CTS87" s="0"/>
      <c r="CTT87" s="0"/>
      <c r="CTU87" s="0"/>
      <c r="CTV87" s="0"/>
      <c r="CTW87" s="0"/>
      <c r="CTX87" s="0"/>
      <c r="CTY87" s="0"/>
      <c r="CTZ87" s="0"/>
      <c r="CUA87" s="0"/>
      <c r="CUB87" s="0"/>
      <c r="CUC87" s="0"/>
      <c r="CUD87" s="0"/>
      <c r="CUE87" s="0"/>
      <c r="CUF87" s="0"/>
      <c r="CUG87" s="0"/>
      <c r="CUH87" s="0"/>
      <c r="CUI87" s="0"/>
      <c r="CUJ87" s="0"/>
      <c r="CUK87" s="0"/>
      <c r="CUL87" s="0"/>
      <c r="CUM87" s="0"/>
      <c r="CUN87" s="0"/>
      <c r="CUO87" s="0"/>
      <c r="CUP87" s="0"/>
      <c r="CUQ87" s="0"/>
      <c r="CUR87" s="0"/>
      <c r="CUS87" s="0"/>
      <c r="CUT87" s="0"/>
      <c r="CUU87" s="0"/>
      <c r="CUV87" s="0"/>
      <c r="CUW87" s="0"/>
      <c r="CUX87" s="0"/>
      <c r="CUY87" s="0"/>
      <c r="CUZ87" s="0"/>
      <c r="CVA87" s="0"/>
      <c r="CVB87" s="0"/>
      <c r="CVC87" s="0"/>
      <c r="CVD87" s="0"/>
      <c r="CVE87" s="0"/>
      <c r="CVF87" s="0"/>
      <c r="CVG87" s="0"/>
      <c r="CVH87" s="0"/>
      <c r="CVI87" s="0"/>
      <c r="CVJ87" s="0"/>
      <c r="CVK87" s="0"/>
      <c r="CVL87" s="0"/>
      <c r="CVM87" s="0"/>
      <c r="CVN87" s="0"/>
      <c r="CVO87" s="0"/>
      <c r="CVP87" s="0"/>
      <c r="CVQ87" s="0"/>
      <c r="CVR87" s="0"/>
      <c r="CVS87" s="0"/>
      <c r="CVT87" s="0"/>
      <c r="CVU87" s="0"/>
      <c r="CVV87" s="0"/>
      <c r="CVW87" s="0"/>
      <c r="CVX87" s="0"/>
      <c r="CVY87" s="0"/>
      <c r="CVZ87" s="0"/>
      <c r="CWA87" s="0"/>
      <c r="CWB87" s="0"/>
      <c r="CWC87" s="0"/>
      <c r="CWD87" s="0"/>
      <c r="CWE87" s="0"/>
      <c r="CWF87" s="0"/>
      <c r="CWG87" s="0"/>
      <c r="CWH87" s="0"/>
      <c r="CWI87" s="0"/>
      <c r="CWJ87" s="0"/>
      <c r="CWK87" s="0"/>
      <c r="CWL87" s="0"/>
      <c r="CWM87" s="0"/>
      <c r="CWN87" s="0"/>
      <c r="CWO87" s="0"/>
      <c r="CWP87" s="0"/>
      <c r="CWQ87" s="0"/>
      <c r="CWR87" s="0"/>
      <c r="CWS87" s="0"/>
      <c r="CWT87" s="0"/>
      <c r="CWU87" s="0"/>
      <c r="CWV87" s="0"/>
      <c r="CWW87" s="0"/>
      <c r="CWX87" s="0"/>
      <c r="CWY87" s="0"/>
      <c r="CWZ87" s="0"/>
      <c r="CXA87" s="0"/>
      <c r="CXB87" s="0"/>
      <c r="CXC87" s="0"/>
      <c r="CXD87" s="0"/>
      <c r="CXE87" s="0"/>
      <c r="CXF87" s="0"/>
      <c r="CXG87" s="0"/>
      <c r="CXH87" s="0"/>
      <c r="CXI87" s="0"/>
      <c r="CXJ87" s="0"/>
      <c r="CXK87" s="0"/>
      <c r="CXL87" s="0"/>
      <c r="CXM87" s="0"/>
      <c r="CXN87" s="0"/>
      <c r="CXO87" s="0"/>
      <c r="CXP87" s="0"/>
      <c r="CXQ87" s="0"/>
      <c r="CXR87" s="0"/>
      <c r="CXS87" s="0"/>
      <c r="CXT87" s="0"/>
      <c r="CXU87" s="0"/>
      <c r="CXV87" s="0"/>
      <c r="CXW87" s="0"/>
      <c r="CXX87" s="0"/>
      <c r="CXY87" s="0"/>
      <c r="CXZ87" s="0"/>
      <c r="CYA87" s="0"/>
      <c r="CYB87" s="0"/>
      <c r="CYC87" s="0"/>
      <c r="CYD87" s="0"/>
      <c r="CYE87" s="0"/>
      <c r="CYF87" s="0"/>
      <c r="CYG87" s="0"/>
      <c r="CYH87" s="0"/>
      <c r="CYI87" s="0"/>
      <c r="CYJ87" s="0"/>
      <c r="CYK87" s="0"/>
      <c r="CYL87" s="0"/>
      <c r="CYM87" s="0"/>
      <c r="CYN87" s="0"/>
      <c r="CYO87" s="0"/>
      <c r="CYP87" s="0"/>
      <c r="CYQ87" s="0"/>
      <c r="CYR87" s="0"/>
      <c r="CYS87" s="0"/>
      <c r="CYT87" s="0"/>
      <c r="CYU87" s="0"/>
      <c r="CYV87" s="0"/>
      <c r="CYW87" s="0"/>
      <c r="CYX87" s="0"/>
      <c r="CYY87" s="0"/>
      <c r="CYZ87" s="0"/>
      <c r="CZA87" s="0"/>
      <c r="CZB87" s="0"/>
      <c r="CZC87" s="0"/>
      <c r="CZD87" s="0"/>
      <c r="CZE87" s="0"/>
      <c r="CZF87" s="0"/>
      <c r="CZG87" s="0"/>
      <c r="CZH87" s="0"/>
      <c r="CZI87" s="0"/>
      <c r="CZJ87" s="0"/>
      <c r="CZK87" s="0"/>
      <c r="CZL87" s="0"/>
      <c r="CZM87" s="0"/>
      <c r="CZN87" s="0"/>
      <c r="CZO87" s="0"/>
      <c r="CZP87" s="0"/>
      <c r="CZQ87" s="0"/>
      <c r="CZR87" s="0"/>
      <c r="CZS87" s="0"/>
      <c r="CZT87" s="0"/>
      <c r="CZU87" s="0"/>
      <c r="CZV87" s="0"/>
      <c r="CZW87" s="0"/>
      <c r="CZX87" s="0"/>
      <c r="CZY87" s="0"/>
      <c r="CZZ87" s="0"/>
      <c r="DAA87" s="0"/>
      <c r="DAB87" s="0"/>
      <c r="DAC87" s="0"/>
      <c r="DAD87" s="0"/>
      <c r="DAE87" s="0"/>
      <c r="DAF87" s="0"/>
      <c r="DAG87" s="0"/>
      <c r="DAH87" s="0"/>
      <c r="DAI87" s="0"/>
      <c r="DAJ87" s="0"/>
      <c r="DAK87" s="0"/>
      <c r="DAL87" s="0"/>
      <c r="DAM87" s="0"/>
      <c r="DAN87" s="0"/>
      <c r="DAO87" s="0"/>
      <c r="DAP87" s="0"/>
      <c r="DAQ87" s="0"/>
      <c r="DAR87" s="0"/>
      <c r="DAS87" s="0"/>
      <c r="DAT87" s="0"/>
      <c r="DAU87" s="0"/>
      <c r="DAV87" s="0"/>
      <c r="DAW87" s="0"/>
      <c r="DAX87" s="0"/>
      <c r="DAY87" s="0"/>
      <c r="DAZ87" s="0"/>
      <c r="DBA87" s="0"/>
      <c r="DBB87" s="0"/>
      <c r="DBC87" s="0"/>
      <c r="DBD87" s="0"/>
      <c r="DBE87" s="0"/>
      <c r="DBF87" s="0"/>
      <c r="DBG87" s="0"/>
      <c r="DBH87" s="0"/>
      <c r="DBI87" s="0"/>
      <c r="DBJ87" s="0"/>
      <c r="DBK87" s="0"/>
      <c r="DBL87" s="0"/>
      <c r="DBM87" s="0"/>
      <c r="DBN87" s="0"/>
      <c r="DBO87" s="0"/>
      <c r="DBP87" s="0"/>
      <c r="DBQ87" s="0"/>
      <c r="DBR87" s="0"/>
      <c r="DBS87" s="0"/>
      <c r="DBT87" s="0"/>
      <c r="DBU87" s="0"/>
      <c r="DBV87" s="0"/>
      <c r="DBW87" s="0"/>
      <c r="DBX87" s="0"/>
      <c r="DBY87" s="0"/>
      <c r="DBZ87" s="0"/>
      <c r="DCA87" s="0"/>
      <c r="DCB87" s="0"/>
      <c r="DCC87" s="0"/>
      <c r="DCD87" s="0"/>
      <c r="DCE87" s="0"/>
      <c r="DCF87" s="0"/>
      <c r="DCG87" s="0"/>
      <c r="DCH87" s="0"/>
      <c r="DCI87" s="0"/>
      <c r="DCJ87" s="0"/>
      <c r="DCK87" s="0"/>
      <c r="DCL87" s="0"/>
      <c r="DCM87" s="0"/>
      <c r="DCN87" s="0"/>
      <c r="DCO87" s="0"/>
      <c r="DCP87" s="0"/>
      <c r="DCQ87" s="0"/>
      <c r="DCR87" s="0"/>
      <c r="DCS87" s="0"/>
      <c r="DCT87" s="0"/>
      <c r="DCU87" s="0"/>
      <c r="DCV87" s="0"/>
      <c r="DCW87" s="0"/>
      <c r="DCX87" s="0"/>
      <c r="DCY87" s="0"/>
      <c r="DCZ87" s="0"/>
      <c r="DDA87" s="0"/>
      <c r="DDB87" s="0"/>
      <c r="DDC87" s="0"/>
      <c r="DDD87" s="0"/>
      <c r="DDE87" s="0"/>
      <c r="DDF87" s="0"/>
      <c r="DDG87" s="0"/>
      <c r="DDH87" s="0"/>
      <c r="DDI87" s="0"/>
      <c r="DDJ87" s="0"/>
      <c r="DDK87" s="0"/>
      <c r="DDL87" s="0"/>
      <c r="DDM87" s="0"/>
      <c r="DDN87" s="0"/>
      <c r="DDO87" s="0"/>
      <c r="DDP87" s="0"/>
      <c r="DDQ87" s="0"/>
      <c r="DDR87" s="0"/>
      <c r="DDS87" s="0"/>
      <c r="DDT87" s="0"/>
      <c r="DDU87" s="0"/>
      <c r="DDV87" s="0"/>
      <c r="DDW87" s="0"/>
      <c r="DDX87" s="0"/>
      <c r="DDY87" s="0"/>
      <c r="DDZ87" s="0"/>
      <c r="DEA87" s="0"/>
      <c r="DEB87" s="0"/>
      <c r="DEC87" s="0"/>
      <c r="DED87" s="0"/>
      <c r="DEE87" s="0"/>
      <c r="DEF87" s="0"/>
      <c r="DEG87" s="0"/>
      <c r="DEH87" s="0"/>
      <c r="DEI87" s="0"/>
      <c r="DEJ87" s="0"/>
      <c r="DEK87" s="0"/>
      <c r="DEL87" s="0"/>
      <c r="DEM87" s="0"/>
      <c r="DEN87" s="0"/>
      <c r="DEO87" s="0"/>
      <c r="DEP87" s="0"/>
      <c r="DEQ87" s="0"/>
      <c r="DER87" s="0"/>
      <c r="DES87" s="0"/>
      <c r="DET87" s="0"/>
      <c r="DEU87" s="0"/>
      <c r="DEV87" s="0"/>
      <c r="DEW87" s="0"/>
      <c r="DEX87" s="0"/>
      <c r="DEY87" s="0"/>
      <c r="DEZ87" s="0"/>
      <c r="DFA87" s="0"/>
      <c r="DFB87" s="0"/>
      <c r="DFC87" s="0"/>
      <c r="DFD87" s="0"/>
      <c r="DFE87" s="0"/>
      <c r="DFF87" s="0"/>
      <c r="DFG87" s="0"/>
      <c r="DFH87" s="0"/>
      <c r="DFI87" s="0"/>
      <c r="DFJ87" s="0"/>
      <c r="DFK87" s="0"/>
      <c r="DFL87" s="0"/>
      <c r="DFM87" s="0"/>
      <c r="DFN87" s="0"/>
      <c r="DFO87" s="0"/>
      <c r="DFP87" s="0"/>
      <c r="DFQ87" s="0"/>
      <c r="DFR87" s="0"/>
      <c r="DFS87" s="0"/>
      <c r="DFT87" s="0"/>
      <c r="DFU87" s="0"/>
      <c r="DFV87" s="0"/>
      <c r="DFW87" s="0"/>
      <c r="DFX87" s="0"/>
      <c r="DFY87" s="0"/>
      <c r="DFZ87" s="0"/>
      <c r="DGA87" s="0"/>
      <c r="DGB87" s="0"/>
      <c r="DGC87" s="0"/>
      <c r="DGD87" s="0"/>
      <c r="DGE87" s="0"/>
      <c r="DGF87" s="0"/>
      <c r="DGG87" s="0"/>
      <c r="DGH87" s="0"/>
      <c r="DGI87" s="0"/>
      <c r="DGJ87" s="0"/>
      <c r="DGK87" s="0"/>
      <c r="DGL87" s="0"/>
      <c r="DGM87" s="0"/>
      <c r="DGN87" s="0"/>
      <c r="DGO87" s="0"/>
      <c r="DGP87" s="0"/>
      <c r="DGQ87" s="0"/>
      <c r="DGR87" s="0"/>
      <c r="DGS87" s="0"/>
      <c r="DGT87" s="0"/>
      <c r="DGU87" s="0"/>
      <c r="DGV87" s="0"/>
      <c r="DGW87" s="0"/>
      <c r="DGX87" s="0"/>
      <c r="DGY87" s="0"/>
      <c r="DGZ87" s="0"/>
      <c r="DHA87" s="0"/>
      <c r="DHB87" s="0"/>
      <c r="DHC87" s="0"/>
      <c r="DHD87" s="0"/>
      <c r="DHE87" s="0"/>
      <c r="DHF87" s="0"/>
      <c r="DHG87" s="0"/>
      <c r="DHH87" s="0"/>
      <c r="DHI87" s="0"/>
      <c r="DHJ87" s="0"/>
      <c r="DHK87" s="0"/>
      <c r="DHL87" s="0"/>
      <c r="DHM87" s="0"/>
      <c r="DHN87" s="0"/>
      <c r="DHO87" s="0"/>
      <c r="DHP87" s="0"/>
      <c r="DHQ87" s="0"/>
      <c r="DHR87" s="0"/>
      <c r="DHS87" s="0"/>
      <c r="DHT87" s="0"/>
      <c r="DHU87" s="0"/>
      <c r="DHV87" s="0"/>
      <c r="DHW87" s="0"/>
      <c r="DHX87" s="0"/>
      <c r="DHY87" s="0"/>
      <c r="DHZ87" s="0"/>
      <c r="DIA87" s="0"/>
      <c r="DIB87" s="0"/>
      <c r="DIC87" s="0"/>
      <c r="DID87" s="0"/>
      <c r="DIE87" s="0"/>
      <c r="DIF87" s="0"/>
      <c r="DIG87" s="0"/>
      <c r="DIH87" s="0"/>
      <c r="DII87" s="0"/>
      <c r="DIJ87" s="0"/>
      <c r="DIK87" s="0"/>
      <c r="DIL87" s="0"/>
      <c r="DIM87" s="0"/>
      <c r="DIN87" s="0"/>
      <c r="DIO87" s="0"/>
      <c r="DIP87" s="0"/>
      <c r="DIQ87" s="0"/>
      <c r="DIR87" s="0"/>
      <c r="DIS87" s="0"/>
      <c r="DIT87" s="0"/>
      <c r="DIU87" s="0"/>
      <c r="DIV87" s="0"/>
      <c r="DIW87" s="0"/>
      <c r="DIX87" s="0"/>
      <c r="DIY87" s="0"/>
      <c r="DIZ87" s="0"/>
      <c r="DJA87" s="0"/>
      <c r="DJB87" s="0"/>
      <c r="DJC87" s="0"/>
      <c r="DJD87" s="0"/>
      <c r="DJE87" s="0"/>
      <c r="DJF87" s="0"/>
      <c r="DJG87" s="0"/>
      <c r="DJH87" s="0"/>
      <c r="DJI87" s="0"/>
      <c r="DJJ87" s="0"/>
      <c r="DJK87" s="0"/>
      <c r="DJL87" s="0"/>
      <c r="DJM87" s="0"/>
      <c r="DJN87" s="0"/>
      <c r="DJO87" s="0"/>
      <c r="DJP87" s="0"/>
      <c r="DJQ87" s="0"/>
      <c r="DJR87" s="0"/>
      <c r="DJS87" s="0"/>
      <c r="DJT87" s="0"/>
      <c r="DJU87" s="0"/>
      <c r="DJV87" s="0"/>
      <c r="DJW87" s="0"/>
      <c r="DJX87" s="0"/>
      <c r="DJY87" s="0"/>
      <c r="DJZ87" s="0"/>
      <c r="DKA87" s="0"/>
      <c r="DKB87" s="0"/>
      <c r="DKC87" s="0"/>
      <c r="DKD87" s="0"/>
      <c r="DKE87" s="0"/>
      <c r="DKF87" s="0"/>
      <c r="DKG87" s="0"/>
      <c r="DKH87" s="0"/>
      <c r="DKI87" s="0"/>
      <c r="DKJ87" s="0"/>
      <c r="DKK87" s="0"/>
      <c r="DKL87" s="0"/>
      <c r="DKM87" s="0"/>
      <c r="DKN87" s="0"/>
      <c r="DKO87" s="0"/>
      <c r="DKP87" s="0"/>
      <c r="DKQ87" s="0"/>
      <c r="DKR87" s="0"/>
      <c r="DKS87" s="0"/>
      <c r="DKT87" s="0"/>
      <c r="DKU87" s="0"/>
      <c r="DKV87" s="0"/>
      <c r="DKW87" s="0"/>
      <c r="DKX87" s="0"/>
      <c r="DKY87" s="0"/>
      <c r="DKZ87" s="0"/>
      <c r="DLA87" s="0"/>
      <c r="DLB87" s="0"/>
      <c r="DLC87" s="0"/>
      <c r="DLD87" s="0"/>
      <c r="DLE87" s="0"/>
      <c r="DLF87" s="0"/>
      <c r="DLG87" s="0"/>
      <c r="DLH87" s="0"/>
      <c r="DLI87" s="0"/>
      <c r="DLJ87" s="0"/>
      <c r="DLK87" s="0"/>
      <c r="DLL87" s="0"/>
      <c r="DLM87" s="0"/>
      <c r="DLN87" s="0"/>
      <c r="DLO87" s="0"/>
      <c r="DLP87" s="0"/>
      <c r="DLQ87" s="0"/>
      <c r="DLR87" s="0"/>
      <c r="DLS87" s="0"/>
      <c r="DLT87" s="0"/>
      <c r="DLU87" s="0"/>
      <c r="DLV87" s="0"/>
      <c r="DLW87" s="0"/>
      <c r="DLX87" s="0"/>
      <c r="DLY87" s="0"/>
      <c r="DLZ87" s="0"/>
      <c r="DMA87" s="0"/>
      <c r="DMB87" s="0"/>
      <c r="DMC87" s="0"/>
      <c r="DMD87" s="0"/>
      <c r="DME87" s="0"/>
      <c r="DMF87" s="0"/>
      <c r="DMG87" s="0"/>
      <c r="DMH87" s="0"/>
      <c r="DMI87" s="0"/>
      <c r="DMJ87" s="0"/>
      <c r="DMK87" s="0"/>
      <c r="DML87" s="0"/>
      <c r="DMM87" s="0"/>
      <c r="DMN87" s="0"/>
      <c r="DMO87" s="0"/>
      <c r="DMP87" s="0"/>
      <c r="DMQ87" s="0"/>
      <c r="DMR87" s="0"/>
      <c r="DMS87" s="0"/>
      <c r="DMT87" s="0"/>
      <c r="DMU87" s="0"/>
      <c r="DMV87" s="0"/>
      <c r="DMW87" s="0"/>
      <c r="DMX87" s="0"/>
      <c r="DMY87" s="0"/>
      <c r="DMZ87" s="0"/>
      <c r="DNA87" s="0"/>
      <c r="DNB87" s="0"/>
      <c r="DNC87" s="0"/>
      <c r="DND87" s="0"/>
      <c r="DNE87" s="0"/>
      <c r="DNF87" s="0"/>
      <c r="DNG87" s="0"/>
      <c r="DNH87" s="0"/>
      <c r="DNI87" s="0"/>
      <c r="DNJ87" s="0"/>
      <c r="DNK87" s="0"/>
      <c r="DNL87" s="0"/>
      <c r="DNM87" s="0"/>
      <c r="DNN87" s="0"/>
      <c r="DNO87" s="0"/>
      <c r="DNP87" s="0"/>
      <c r="DNQ87" s="0"/>
      <c r="DNR87" s="0"/>
      <c r="DNS87" s="0"/>
      <c r="DNT87" s="0"/>
      <c r="DNU87" s="0"/>
      <c r="DNV87" s="0"/>
      <c r="DNW87" s="0"/>
      <c r="DNX87" s="0"/>
      <c r="DNY87" s="0"/>
      <c r="DNZ87" s="0"/>
      <c r="DOA87" s="0"/>
      <c r="DOB87" s="0"/>
      <c r="DOC87" s="0"/>
      <c r="DOD87" s="0"/>
      <c r="DOE87" s="0"/>
      <c r="DOF87" s="0"/>
      <c r="DOG87" s="0"/>
      <c r="DOH87" s="0"/>
      <c r="DOI87" s="0"/>
      <c r="DOJ87" s="0"/>
      <c r="DOK87" s="0"/>
      <c r="DOL87" s="0"/>
      <c r="DOM87" s="0"/>
      <c r="DON87" s="0"/>
      <c r="DOO87" s="0"/>
      <c r="DOP87" s="0"/>
      <c r="DOQ87" s="0"/>
      <c r="DOR87" s="0"/>
      <c r="DOS87" s="0"/>
      <c r="DOT87" s="0"/>
      <c r="DOU87" s="0"/>
      <c r="DOV87" s="0"/>
      <c r="DOW87" s="0"/>
      <c r="DOX87" s="0"/>
      <c r="DOY87" s="0"/>
      <c r="DOZ87" s="0"/>
      <c r="DPA87" s="0"/>
      <c r="DPB87" s="0"/>
      <c r="DPC87" s="0"/>
      <c r="DPD87" s="0"/>
      <c r="DPE87" s="0"/>
      <c r="DPF87" s="0"/>
      <c r="DPG87" s="0"/>
      <c r="DPH87" s="0"/>
      <c r="DPI87" s="0"/>
      <c r="DPJ87" s="0"/>
      <c r="DPK87" s="0"/>
      <c r="DPL87" s="0"/>
      <c r="DPM87" s="0"/>
      <c r="DPN87" s="0"/>
      <c r="DPO87" s="0"/>
      <c r="DPP87" s="0"/>
      <c r="DPQ87" s="0"/>
      <c r="DPR87" s="0"/>
      <c r="DPS87" s="0"/>
      <c r="DPT87" s="0"/>
      <c r="DPU87" s="0"/>
      <c r="DPV87" s="0"/>
      <c r="DPW87" s="0"/>
      <c r="DPX87" s="0"/>
      <c r="DPY87" s="0"/>
      <c r="DPZ87" s="0"/>
      <c r="DQA87" s="0"/>
      <c r="DQB87" s="0"/>
      <c r="DQC87" s="0"/>
      <c r="DQD87" s="0"/>
      <c r="DQE87" s="0"/>
      <c r="DQF87" s="0"/>
      <c r="DQG87" s="0"/>
      <c r="DQH87" s="0"/>
      <c r="DQI87" s="0"/>
      <c r="DQJ87" s="0"/>
      <c r="DQK87" s="0"/>
      <c r="DQL87" s="0"/>
      <c r="DQM87" s="0"/>
      <c r="DQN87" s="0"/>
      <c r="DQO87" s="0"/>
      <c r="DQP87" s="0"/>
      <c r="DQQ87" s="0"/>
      <c r="DQR87" s="0"/>
      <c r="DQS87" s="0"/>
      <c r="DQT87" s="0"/>
      <c r="DQU87" s="0"/>
      <c r="DQV87" s="0"/>
      <c r="DQW87" s="0"/>
      <c r="DQX87" s="0"/>
      <c r="DQY87" s="0"/>
      <c r="DQZ87" s="0"/>
      <c r="DRA87" s="0"/>
      <c r="DRB87" s="0"/>
      <c r="DRC87" s="0"/>
      <c r="DRD87" s="0"/>
      <c r="DRE87" s="0"/>
      <c r="DRF87" s="0"/>
      <c r="DRG87" s="0"/>
      <c r="DRH87" s="0"/>
      <c r="DRI87" s="0"/>
      <c r="DRJ87" s="0"/>
      <c r="DRK87" s="0"/>
      <c r="DRL87" s="0"/>
      <c r="DRM87" s="0"/>
      <c r="DRN87" s="0"/>
      <c r="DRO87" s="0"/>
      <c r="DRP87" s="0"/>
      <c r="DRQ87" s="0"/>
      <c r="DRR87" s="0"/>
      <c r="DRS87" s="0"/>
      <c r="DRT87" s="0"/>
      <c r="DRU87" s="0"/>
      <c r="DRV87" s="0"/>
      <c r="DRW87" s="0"/>
      <c r="DRX87" s="0"/>
      <c r="DRY87" s="0"/>
      <c r="DRZ87" s="0"/>
      <c r="DSA87" s="0"/>
      <c r="DSB87" s="0"/>
      <c r="DSC87" s="0"/>
      <c r="DSD87" s="0"/>
      <c r="DSE87" s="0"/>
      <c r="DSF87" s="0"/>
      <c r="DSG87" s="0"/>
      <c r="DSH87" s="0"/>
      <c r="DSI87" s="0"/>
      <c r="DSJ87" s="0"/>
      <c r="DSK87" s="0"/>
      <c r="DSL87" s="0"/>
      <c r="DSM87" s="0"/>
      <c r="DSN87" s="0"/>
      <c r="DSO87" s="0"/>
      <c r="DSP87" s="0"/>
      <c r="DSQ87" s="0"/>
      <c r="DSR87" s="0"/>
      <c r="DSS87" s="0"/>
      <c r="DST87" s="0"/>
      <c r="DSU87" s="0"/>
      <c r="DSV87" s="0"/>
      <c r="DSW87" s="0"/>
      <c r="DSX87" s="0"/>
      <c r="DSY87" s="0"/>
      <c r="DSZ87" s="0"/>
      <c r="DTA87" s="0"/>
      <c r="DTB87" s="0"/>
      <c r="DTC87" s="0"/>
      <c r="DTD87" s="0"/>
      <c r="DTE87" s="0"/>
      <c r="DTF87" s="0"/>
      <c r="DTG87" s="0"/>
      <c r="DTH87" s="0"/>
      <c r="DTI87" s="0"/>
      <c r="DTJ87" s="0"/>
      <c r="DTK87" s="0"/>
      <c r="DTL87" s="0"/>
      <c r="DTM87" s="0"/>
      <c r="DTN87" s="0"/>
      <c r="DTO87" s="0"/>
      <c r="DTP87" s="0"/>
      <c r="DTQ87" s="0"/>
      <c r="DTR87" s="0"/>
      <c r="DTS87" s="0"/>
      <c r="DTT87" s="0"/>
      <c r="DTU87" s="0"/>
      <c r="DTV87" s="0"/>
      <c r="DTW87" s="0"/>
      <c r="DTX87" s="0"/>
      <c r="DTY87" s="0"/>
      <c r="DTZ87" s="0"/>
      <c r="DUA87" s="0"/>
      <c r="DUB87" s="0"/>
      <c r="DUC87" s="0"/>
      <c r="DUD87" s="0"/>
      <c r="DUE87" s="0"/>
      <c r="DUF87" s="0"/>
      <c r="DUG87" s="0"/>
      <c r="DUH87" s="0"/>
      <c r="DUI87" s="0"/>
      <c r="DUJ87" s="0"/>
      <c r="DUK87" s="0"/>
      <c r="DUL87" s="0"/>
      <c r="DUM87" s="0"/>
      <c r="DUN87" s="0"/>
      <c r="DUO87" s="0"/>
      <c r="DUP87" s="0"/>
      <c r="DUQ87" s="0"/>
      <c r="DUR87" s="0"/>
      <c r="DUS87" s="0"/>
      <c r="DUT87" s="0"/>
      <c r="DUU87" s="0"/>
      <c r="DUV87" s="0"/>
      <c r="DUW87" s="0"/>
      <c r="DUX87" s="0"/>
      <c r="DUY87" s="0"/>
      <c r="DUZ87" s="0"/>
      <c r="DVA87" s="0"/>
      <c r="DVB87" s="0"/>
      <c r="DVC87" s="0"/>
      <c r="DVD87" s="0"/>
      <c r="DVE87" s="0"/>
      <c r="DVF87" s="0"/>
      <c r="DVG87" s="0"/>
      <c r="DVH87" s="0"/>
      <c r="DVI87" s="0"/>
      <c r="DVJ87" s="0"/>
      <c r="DVK87" s="0"/>
      <c r="DVL87" s="0"/>
      <c r="DVM87" s="0"/>
      <c r="DVN87" s="0"/>
      <c r="DVO87" s="0"/>
      <c r="DVP87" s="0"/>
      <c r="DVQ87" s="0"/>
      <c r="DVR87" s="0"/>
      <c r="DVS87" s="0"/>
      <c r="DVT87" s="0"/>
      <c r="DVU87" s="0"/>
      <c r="DVV87" s="0"/>
      <c r="DVW87" s="0"/>
      <c r="DVX87" s="0"/>
      <c r="DVY87" s="0"/>
      <c r="DVZ87" s="0"/>
      <c r="DWA87" s="0"/>
      <c r="DWB87" s="0"/>
      <c r="DWC87" s="0"/>
      <c r="DWD87" s="0"/>
      <c r="DWE87" s="0"/>
      <c r="DWF87" s="0"/>
      <c r="DWG87" s="0"/>
      <c r="DWH87" s="0"/>
      <c r="DWI87" s="0"/>
      <c r="DWJ87" s="0"/>
      <c r="DWK87" s="0"/>
      <c r="DWL87" s="0"/>
      <c r="DWM87" s="0"/>
      <c r="DWN87" s="0"/>
      <c r="DWO87" s="0"/>
      <c r="DWP87" s="0"/>
      <c r="DWQ87" s="0"/>
      <c r="DWR87" s="0"/>
      <c r="DWS87" s="0"/>
      <c r="DWT87" s="0"/>
      <c r="DWU87" s="0"/>
      <c r="DWV87" s="0"/>
      <c r="DWW87" s="0"/>
      <c r="DWX87" s="0"/>
      <c r="DWY87" s="0"/>
      <c r="DWZ87" s="0"/>
      <c r="DXA87" s="0"/>
      <c r="DXB87" s="0"/>
      <c r="DXC87" s="0"/>
      <c r="DXD87" s="0"/>
      <c r="DXE87" s="0"/>
      <c r="DXF87" s="0"/>
      <c r="DXG87" s="0"/>
      <c r="DXH87" s="0"/>
      <c r="DXI87" s="0"/>
      <c r="DXJ87" s="0"/>
      <c r="DXK87" s="0"/>
      <c r="DXL87" s="0"/>
      <c r="DXM87" s="0"/>
      <c r="DXN87" s="0"/>
      <c r="DXO87" s="0"/>
      <c r="DXP87" s="0"/>
      <c r="DXQ87" s="0"/>
      <c r="DXR87" s="0"/>
      <c r="DXS87" s="0"/>
      <c r="DXT87" s="0"/>
      <c r="DXU87" s="0"/>
      <c r="DXV87" s="0"/>
      <c r="DXW87" s="0"/>
      <c r="DXX87" s="0"/>
      <c r="DXY87" s="0"/>
      <c r="DXZ87" s="0"/>
      <c r="DYA87" s="0"/>
      <c r="DYB87" s="0"/>
      <c r="DYC87" s="0"/>
      <c r="DYD87" s="0"/>
      <c r="DYE87" s="0"/>
      <c r="DYF87" s="0"/>
      <c r="DYG87" s="0"/>
      <c r="DYH87" s="0"/>
      <c r="DYI87" s="0"/>
      <c r="DYJ87" s="0"/>
      <c r="DYK87" s="0"/>
      <c r="DYL87" s="0"/>
      <c r="DYM87" s="0"/>
      <c r="DYN87" s="0"/>
      <c r="DYO87" s="0"/>
      <c r="DYP87" s="0"/>
      <c r="DYQ87" s="0"/>
      <c r="DYR87" s="0"/>
      <c r="DYS87" s="0"/>
      <c r="DYT87" s="0"/>
      <c r="DYU87" s="0"/>
      <c r="DYV87" s="0"/>
      <c r="DYW87" s="0"/>
      <c r="DYX87" s="0"/>
      <c r="DYY87" s="0"/>
      <c r="DYZ87" s="0"/>
      <c r="DZA87" s="0"/>
      <c r="DZB87" s="0"/>
      <c r="DZC87" s="0"/>
      <c r="DZD87" s="0"/>
      <c r="DZE87" s="0"/>
      <c r="DZF87" s="0"/>
      <c r="DZG87" s="0"/>
      <c r="DZH87" s="0"/>
      <c r="DZI87" s="0"/>
      <c r="DZJ87" s="0"/>
      <c r="DZK87" s="0"/>
      <c r="DZL87" s="0"/>
      <c r="DZM87" s="0"/>
      <c r="DZN87" s="0"/>
      <c r="DZO87" s="0"/>
      <c r="DZP87" s="0"/>
      <c r="DZQ87" s="0"/>
      <c r="DZR87" s="0"/>
      <c r="DZS87" s="0"/>
      <c r="DZT87" s="0"/>
      <c r="DZU87" s="0"/>
      <c r="DZV87" s="0"/>
      <c r="DZW87" s="0"/>
      <c r="DZX87" s="0"/>
      <c r="DZY87" s="0"/>
      <c r="DZZ87" s="0"/>
      <c r="EAA87" s="0"/>
      <c r="EAB87" s="0"/>
      <c r="EAC87" s="0"/>
      <c r="EAD87" s="0"/>
      <c r="EAE87" s="0"/>
      <c r="EAF87" s="0"/>
      <c r="EAG87" s="0"/>
      <c r="EAH87" s="0"/>
      <c r="EAI87" s="0"/>
      <c r="EAJ87" s="0"/>
      <c r="EAK87" s="0"/>
      <c r="EAL87" s="0"/>
      <c r="EAM87" s="0"/>
      <c r="EAN87" s="0"/>
      <c r="EAO87" s="0"/>
      <c r="EAP87" s="0"/>
      <c r="EAQ87" s="0"/>
      <c r="EAR87" s="0"/>
      <c r="EAS87" s="0"/>
      <c r="EAT87" s="0"/>
      <c r="EAU87" s="0"/>
      <c r="EAV87" s="0"/>
      <c r="EAW87" s="0"/>
      <c r="EAX87" s="0"/>
      <c r="EAY87" s="0"/>
      <c r="EAZ87" s="0"/>
      <c r="EBA87" s="0"/>
      <c r="EBB87" s="0"/>
      <c r="EBC87" s="0"/>
      <c r="EBD87" s="0"/>
      <c r="EBE87" s="0"/>
      <c r="EBF87" s="0"/>
      <c r="EBG87" s="0"/>
      <c r="EBH87" s="0"/>
      <c r="EBI87" s="0"/>
      <c r="EBJ87" s="0"/>
      <c r="EBK87" s="0"/>
      <c r="EBL87" s="0"/>
      <c r="EBM87" s="0"/>
      <c r="EBN87" s="0"/>
      <c r="EBO87" s="0"/>
      <c r="EBP87" s="0"/>
      <c r="EBQ87" s="0"/>
      <c r="EBR87" s="0"/>
      <c r="EBS87" s="0"/>
      <c r="EBT87" s="0"/>
      <c r="EBU87" s="0"/>
      <c r="EBV87" s="0"/>
      <c r="EBW87" s="0"/>
      <c r="EBX87" s="0"/>
      <c r="EBY87" s="0"/>
      <c r="EBZ87" s="0"/>
      <c r="ECA87" s="0"/>
      <c r="ECB87" s="0"/>
      <c r="ECC87" s="0"/>
      <c r="ECD87" s="0"/>
      <c r="ECE87" s="0"/>
      <c r="ECF87" s="0"/>
      <c r="ECG87" s="0"/>
      <c r="ECH87" s="0"/>
      <c r="ECI87" s="0"/>
      <c r="ECJ87" s="0"/>
      <c r="ECK87" s="0"/>
      <c r="ECL87" s="0"/>
      <c r="ECM87" s="0"/>
      <c r="ECN87" s="0"/>
      <c r="ECO87" s="0"/>
      <c r="ECP87" s="0"/>
      <c r="ECQ87" s="0"/>
      <c r="ECR87" s="0"/>
      <c r="ECS87" s="0"/>
      <c r="ECT87" s="0"/>
      <c r="ECU87" s="0"/>
      <c r="ECV87" s="0"/>
      <c r="ECW87" s="0"/>
      <c r="ECX87" s="0"/>
      <c r="ECY87" s="0"/>
      <c r="ECZ87" s="0"/>
      <c r="EDA87" s="0"/>
      <c r="EDB87" s="0"/>
      <c r="EDC87" s="0"/>
      <c r="EDD87" s="0"/>
      <c r="EDE87" s="0"/>
      <c r="EDF87" s="0"/>
      <c r="EDG87" s="0"/>
      <c r="EDH87" s="0"/>
      <c r="EDI87" s="0"/>
      <c r="EDJ87" s="0"/>
      <c r="EDK87" s="0"/>
      <c r="EDL87" s="0"/>
      <c r="EDM87" s="0"/>
      <c r="EDN87" s="0"/>
      <c r="EDO87" s="0"/>
      <c r="EDP87" s="0"/>
      <c r="EDQ87" s="0"/>
      <c r="EDR87" s="0"/>
      <c r="EDS87" s="0"/>
      <c r="EDT87" s="0"/>
      <c r="EDU87" s="0"/>
      <c r="EDV87" s="0"/>
      <c r="EDW87" s="0"/>
      <c r="EDX87" s="0"/>
      <c r="EDY87" s="0"/>
      <c r="EDZ87" s="0"/>
      <c r="EEA87" s="0"/>
      <c r="EEB87" s="0"/>
      <c r="EEC87" s="0"/>
      <c r="EED87" s="0"/>
      <c r="EEE87" s="0"/>
      <c r="EEF87" s="0"/>
      <c r="EEG87" s="0"/>
      <c r="EEH87" s="0"/>
      <c r="EEI87" s="0"/>
      <c r="EEJ87" s="0"/>
      <c r="EEK87" s="0"/>
      <c r="EEL87" s="0"/>
      <c r="EEM87" s="0"/>
      <c r="EEN87" s="0"/>
      <c r="EEO87" s="0"/>
      <c r="EEP87" s="0"/>
      <c r="EEQ87" s="0"/>
      <c r="EER87" s="0"/>
      <c r="EES87" s="0"/>
      <c r="EET87" s="0"/>
      <c r="EEU87" s="0"/>
      <c r="EEV87" s="0"/>
      <c r="EEW87" s="0"/>
      <c r="EEX87" s="0"/>
      <c r="EEY87" s="0"/>
      <c r="EEZ87" s="0"/>
      <c r="EFA87" s="0"/>
      <c r="EFB87" s="0"/>
      <c r="EFC87" s="0"/>
      <c r="EFD87" s="0"/>
      <c r="EFE87" s="0"/>
      <c r="EFF87" s="0"/>
      <c r="EFG87" s="0"/>
      <c r="EFH87" s="0"/>
      <c r="EFI87" s="0"/>
      <c r="EFJ87" s="0"/>
      <c r="EFK87" s="0"/>
      <c r="EFL87" s="0"/>
      <c r="EFM87" s="0"/>
      <c r="EFN87" s="0"/>
      <c r="EFO87" s="0"/>
      <c r="EFP87" s="0"/>
      <c r="EFQ87" s="0"/>
      <c r="EFR87" s="0"/>
      <c r="EFS87" s="0"/>
      <c r="EFT87" s="0"/>
      <c r="EFU87" s="0"/>
      <c r="EFV87" s="0"/>
      <c r="EFW87" s="0"/>
      <c r="EFX87" s="0"/>
      <c r="EFY87" s="0"/>
      <c r="EFZ87" s="0"/>
      <c r="EGA87" s="0"/>
      <c r="EGB87" s="0"/>
      <c r="EGC87" s="0"/>
      <c r="EGD87" s="0"/>
      <c r="EGE87" s="0"/>
      <c r="EGF87" s="0"/>
      <c r="EGG87" s="0"/>
      <c r="EGH87" s="0"/>
      <c r="EGI87" s="0"/>
      <c r="EGJ87" s="0"/>
      <c r="EGK87" s="0"/>
      <c r="EGL87" s="0"/>
      <c r="EGM87" s="0"/>
      <c r="EGN87" s="0"/>
      <c r="EGO87" s="0"/>
      <c r="EGP87" s="0"/>
      <c r="EGQ87" s="0"/>
      <c r="EGR87" s="0"/>
      <c r="EGS87" s="0"/>
      <c r="EGT87" s="0"/>
      <c r="EGU87" s="0"/>
      <c r="EGV87" s="0"/>
      <c r="EGW87" s="0"/>
      <c r="EGX87" s="0"/>
      <c r="EGY87" s="0"/>
      <c r="EGZ87" s="0"/>
      <c r="EHA87" s="0"/>
      <c r="EHB87" s="0"/>
      <c r="EHC87" s="0"/>
      <c r="EHD87" s="0"/>
      <c r="EHE87" s="0"/>
      <c r="EHF87" s="0"/>
      <c r="EHG87" s="0"/>
      <c r="EHH87" s="0"/>
      <c r="EHI87" s="0"/>
      <c r="EHJ87" s="0"/>
      <c r="EHK87" s="0"/>
      <c r="EHL87" s="0"/>
      <c r="EHM87" s="0"/>
      <c r="EHN87" s="0"/>
      <c r="EHO87" s="0"/>
      <c r="EHP87" s="0"/>
      <c r="EHQ87" s="0"/>
      <c r="EHR87" s="0"/>
      <c r="EHS87" s="0"/>
      <c r="EHT87" s="0"/>
      <c r="EHU87" s="0"/>
      <c r="EHV87" s="0"/>
      <c r="EHW87" s="0"/>
      <c r="EHX87" s="0"/>
      <c r="EHY87" s="0"/>
      <c r="EHZ87" s="0"/>
      <c r="EIA87" s="0"/>
      <c r="EIB87" s="0"/>
      <c r="EIC87" s="0"/>
      <c r="EID87" s="0"/>
      <c r="EIE87" s="0"/>
      <c r="EIF87" s="0"/>
      <c r="EIG87" s="0"/>
      <c r="EIH87" s="0"/>
      <c r="EII87" s="0"/>
      <c r="EIJ87" s="0"/>
      <c r="EIK87" s="0"/>
      <c r="EIL87" s="0"/>
      <c r="EIM87" s="0"/>
      <c r="EIN87" s="0"/>
      <c r="EIO87" s="0"/>
      <c r="EIP87" s="0"/>
      <c r="EIQ87" s="0"/>
      <c r="EIR87" s="0"/>
      <c r="EIS87" s="0"/>
      <c r="EIT87" s="0"/>
      <c r="EIU87" s="0"/>
      <c r="EIV87" s="0"/>
      <c r="EIW87" s="0"/>
      <c r="EIX87" s="0"/>
      <c r="EIY87" s="0"/>
      <c r="EIZ87" s="0"/>
      <c r="EJA87" s="0"/>
      <c r="EJB87" s="0"/>
      <c r="EJC87" s="0"/>
      <c r="EJD87" s="0"/>
      <c r="EJE87" s="0"/>
      <c r="EJF87" s="0"/>
      <c r="EJG87" s="0"/>
      <c r="EJH87" s="0"/>
      <c r="EJI87" s="0"/>
      <c r="EJJ87" s="0"/>
      <c r="EJK87" s="0"/>
      <c r="EJL87" s="0"/>
      <c r="EJM87" s="0"/>
      <c r="EJN87" s="0"/>
      <c r="EJO87" s="0"/>
      <c r="EJP87" s="0"/>
      <c r="EJQ87" s="0"/>
      <c r="EJR87" s="0"/>
      <c r="EJS87" s="0"/>
      <c r="EJT87" s="0"/>
      <c r="EJU87" s="0"/>
      <c r="EJV87" s="0"/>
      <c r="EJW87" s="0"/>
      <c r="EJX87" s="0"/>
      <c r="EJY87" s="0"/>
      <c r="EJZ87" s="0"/>
      <c r="EKA87" s="0"/>
      <c r="EKB87" s="0"/>
      <c r="EKC87" s="0"/>
      <c r="EKD87" s="0"/>
      <c r="EKE87" s="0"/>
      <c r="EKF87" s="0"/>
      <c r="EKG87" s="0"/>
      <c r="EKH87" s="0"/>
      <c r="EKI87" s="0"/>
      <c r="EKJ87" s="0"/>
      <c r="EKK87" s="0"/>
      <c r="EKL87" s="0"/>
      <c r="EKM87" s="0"/>
      <c r="EKN87" s="0"/>
      <c r="EKO87" s="0"/>
      <c r="EKP87" s="0"/>
      <c r="EKQ87" s="0"/>
      <c r="EKR87" s="0"/>
      <c r="EKS87" s="0"/>
      <c r="EKT87" s="0"/>
      <c r="EKU87" s="0"/>
      <c r="EKV87" s="0"/>
      <c r="EKW87" s="0"/>
      <c r="EKX87" s="0"/>
      <c r="EKY87" s="0"/>
      <c r="EKZ87" s="0"/>
      <c r="ELA87" s="0"/>
      <c r="ELB87" s="0"/>
      <c r="ELC87" s="0"/>
      <c r="ELD87" s="0"/>
      <c r="ELE87" s="0"/>
      <c r="ELF87" s="0"/>
      <c r="ELG87" s="0"/>
      <c r="ELH87" s="0"/>
      <c r="ELI87" s="0"/>
      <c r="ELJ87" s="0"/>
      <c r="ELK87" s="0"/>
      <c r="ELL87" s="0"/>
      <c r="ELM87" s="0"/>
      <c r="ELN87" s="0"/>
      <c r="ELO87" s="0"/>
      <c r="ELP87" s="0"/>
      <c r="ELQ87" s="0"/>
      <c r="ELR87" s="0"/>
      <c r="ELS87" s="0"/>
      <c r="ELT87" s="0"/>
      <c r="ELU87" s="0"/>
      <c r="ELV87" s="0"/>
      <c r="ELW87" s="0"/>
      <c r="ELX87" s="0"/>
      <c r="ELY87" s="0"/>
      <c r="ELZ87" s="0"/>
      <c r="EMA87" s="0"/>
      <c r="EMB87" s="0"/>
      <c r="EMC87" s="0"/>
      <c r="EMD87" s="0"/>
      <c r="EME87" s="0"/>
      <c r="EMF87" s="0"/>
      <c r="EMG87" s="0"/>
      <c r="EMH87" s="0"/>
      <c r="EMI87" s="0"/>
      <c r="EMJ87" s="0"/>
      <c r="EMK87" s="0"/>
      <c r="EML87" s="0"/>
      <c r="EMM87" s="0"/>
      <c r="EMN87" s="0"/>
      <c r="EMO87" s="0"/>
      <c r="EMP87" s="0"/>
      <c r="EMQ87" s="0"/>
      <c r="EMR87" s="0"/>
      <c r="EMS87" s="0"/>
      <c r="EMT87" s="0"/>
      <c r="EMU87" s="0"/>
      <c r="EMV87" s="0"/>
      <c r="EMW87" s="0"/>
      <c r="EMX87" s="0"/>
      <c r="EMY87" s="0"/>
      <c r="EMZ87" s="0"/>
      <c r="ENA87" s="0"/>
      <c r="ENB87" s="0"/>
      <c r="ENC87" s="0"/>
      <c r="END87" s="0"/>
      <c r="ENE87" s="0"/>
      <c r="ENF87" s="0"/>
      <c r="ENG87" s="0"/>
      <c r="ENH87" s="0"/>
      <c r="ENI87" s="0"/>
      <c r="ENJ87" s="0"/>
      <c r="ENK87" s="0"/>
      <c r="ENL87" s="0"/>
      <c r="ENM87" s="0"/>
      <c r="ENN87" s="0"/>
      <c r="ENO87" s="0"/>
      <c r="ENP87" s="0"/>
      <c r="ENQ87" s="0"/>
      <c r="ENR87" s="0"/>
      <c r="ENS87" s="0"/>
      <c r="ENT87" s="0"/>
      <c r="ENU87" s="0"/>
      <c r="ENV87" s="0"/>
      <c r="ENW87" s="0"/>
      <c r="ENX87" s="0"/>
      <c r="ENY87" s="0"/>
      <c r="ENZ87" s="0"/>
      <c r="EOA87" s="0"/>
      <c r="EOB87" s="0"/>
      <c r="EOC87" s="0"/>
      <c r="EOD87" s="0"/>
      <c r="EOE87" s="0"/>
      <c r="EOF87" s="0"/>
      <c r="EOG87" s="0"/>
      <c r="EOH87" s="0"/>
      <c r="EOI87" s="0"/>
      <c r="EOJ87" s="0"/>
      <c r="EOK87" s="0"/>
      <c r="EOL87" s="0"/>
      <c r="EOM87" s="0"/>
      <c r="EON87" s="0"/>
      <c r="EOO87" s="0"/>
      <c r="EOP87" s="0"/>
      <c r="EOQ87" s="0"/>
      <c r="EOR87" s="0"/>
      <c r="EOS87" s="0"/>
      <c r="EOT87" s="0"/>
      <c r="EOU87" s="0"/>
      <c r="EOV87" s="0"/>
      <c r="EOW87" s="0"/>
      <c r="EOX87" s="0"/>
      <c r="EOY87" s="0"/>
      <c r="EOZ87" s="0"/>
      <c r="EPA87" s="0"/>
      <c r="EPB87" s="0"/>
      <c r="EPC87" s="0"/>
      <c r="EPD87" s="0"/>
      <c r="EPE87" s="0"/>
      <c r="EPF87" s="0"/>
      <c r="EPG87" s="0"/>
      <c r="EPH87" s="0"/>
      <c r="EPI87" s="0"/>
      <c r="EPJ87" s="0"/>
      <c r="EPK87" s="0"/>
      <c r="EPL87" s="0"/>
      <c r="EPM87" s="0"/>
      <c r="EPN87" s="0"/>
      <c r="EPO87" s="0"/>
      <c r="EPP87" s="0"/>
      <c r="EPQ87" s="0"/>
      <c r="EPR87" s="0"/>
      <c r="EPS87" s="0"/>
      <c r="EPT87" s="0"/>
      <c r="EPU87" s="0"/>
      <c r="EPV87" s="0"/>
      <c r="EPW87" s="0"/>
      <c r="EPX87" s="0"/>
      <c r="EPY87" s="0"/>
      <c r="EPZ87" s="0"/>
      <c r="EQA87" s="0"/>
      <c r="EQB87" s="0"/>
      <c r="EQC87" s="0"/>
      <c r="EQD87" s="0"/>
      <c r="EQE87" s="0"/>
      <c r="EQF87" s="0"/>
      <c r="EQG87" s="0"/>
      <c r="EQH87" s="0"/>
      <c r="EQI87" s="0"/>
      <c r="EQJ87" s="0"/>
      <c r="EQK87" s="0"/>
      <c r="EQL87" s="0"/>
      <c r="EQM87" s="0"/>
      <c r="EQN87" s="0"/>
      <c r="EQO87" s="0"/>
      <c r="EQP87" s="0"/>
      <c r="EQQ87" s="0"/>
      <c r="EQR87" s="0"/>
      <c r="EQS87" s="0"/>
      <c r="EQT87" s="0"/>
      <c r="EQU87" s="0"/>
      <c r="EQV87" s="0"/>
      <c r="EQW87" s="0"/>
      <c r="EQX87" s="0"/>
      <c r="EQY87" s="0"/>
      <c r="EQZ87" s="0"/>
      <c r="ERA87" s="0"/>
      <c r="ERB87" s="0"/>
      <c r="ERC87" s="0"/>
      <c r="ERD87" s="0"/>
      <c r="ERE87" s="0"/>
      <c r="ERF87" s="0"/>
      <c r="ERG87" s="0"/>
      <c r="ERH87" s="0"/>
      <c r="ERI87" s="0"/>
      <c r="ERJ87" s="0"/>
      <c r="ERK87" s="0"/>
      <c r="ERL87" s="0"/>
      <c r="ERM87" s="0"/>
      <c r="ERN87" s="0"/>
      <c r="ERO87" s="0"/>
      <c r="ERP87" s="0"/>
      <c r="ERQ87" s="0"/>
      <c r="ERR87" s="0"/>
      <c r="ERS87" s="0"/>
      <c r="ERT87" s="0"/>
      <c r="ERU87" s="0"/>
      <c r="ERV87" s="0"/>
      <c r="ERW87" s="0"/>
      <c r="ERX87" s="0"/>
      <c r="ERY87" s="0"/>
      <c r="ERZ87" s="0"/>
      <c r="ESA87" s="0"/>
      <c r="ESB87" s="0"/>
      <c r="ESC87" s="0"/>
      <c r="ESD87" s="0"/>
      <c r="ESE87" s="0"/>
      <c r="ESF87" s="0"/>
      <c r="ESG87" s="0"/>
      <c r="ESH87" s="0"/>
      <c r="ESI87" s="0"/>
      <c r="ESJ87" s="0"/>
      <c r="ESK87" s="0"/>
      <c r="ESL87" s="0"/>
      <c r="ESM87" s="0"/>
      <c r="ESN87" s="0"/>
      <c r="ESO87" s="0"/>
      <c r="ESP87" s="0"/>
      <c r="ESQ87" s="0"/>
      <c r="ESR87" s="0"/>
      <c r="ESS87" s="0"/>
      <c r="EST87" s="0"/>
      <c r="ESU87" s="0"/>
      <c r="ESV87" s="0"/>
      <c r="ESW87" s="0"/>
      <c r="ESX87" s="0"/>
      <c r="ESY87" s="0"/>
      <c r="ESZ87" s="0"/>
      <c r="ETA87" s="0"/>
      <c r="ETB87" s="0"/>
      <c r="ETC87" s="0"/>
      <c r="ETD87" s="0"/>
      <c r="ETE87" s="0"/>
      <c r="ETF87" s="0"/>
      <c r="ETG87" s="0"/>
      <c r="ETH87" s="0"/>
      <c r="ETI87" s="0"/>
      <c r="ETJ87" s="0"/>
      <c r="ETK87" s="0"/>
      <c r="ETL87" s="0"/>
      <c r="ETM87" s="0"/>
      <c r="ETN87" s="0"/>
      <c r="ETO87" s="0"/>
      <c r="ETP87" s="0"/>
      <c r="ETQ87" s="0"/>
      <c r="ETR87" s="0"/>
      <c r="ETS87" s="0"/>
      <c r="ETT87" s="0"/>
      <c r="ETU87" s="0"/>
      <c r="ETV87" s="0"/>
      <c r="ETW87" s="0"/>
      <c r="ETX87" s="0"/>
      <c r="ETY87" s="0"/>
      <c r="ETZ87" s="0"/>
      <c r="EUA87" s="0"/>
      <c r="EUB87" s="0"/>
      <c r="EUC87" s="0"/>
      <c r="EUD87" s="0"/>
      <c r="EUE87" s="0"/>
      <c r="EUF87" s="0"/>
      <c r="EUG87" s="0"/>
      <c r="EUH87" s="0"/>
      <c r="EUI87" s="0"/>
      <c r="EUJ87" s="0"/>
      <c r="EUK87" s="0"/>
      <c r="EUL87" s="0"/>
      <c r="EUM87" s="0"/>
      <c r="EUN87" s="0"/>
      <c r="EUO87" s="0"/>
      <c r="EUP87" s="0"/>
      <c r="EUQ87" s="0"/>
      <c r="EUR87" s="0"/>
      <c r="EUS87" s="0"/>
      <c r="EUT87" s="0"/>
      <c r="EUU87" s="0"/>
      <c r="EUV87" s="0"/>
      <c r="EUW87" s="0"/>
      <c r="EUX87" s="0"/>
      <c r="EUY87" s="0"/>
      <c r="EUZ87" s="0"/>
      <c r="EVA87" s="0"/>
      <c r="EVB87" s="0"/>
      <c r="EVC87" s="0"/>
      <c r="EVD87" s="0"/>
      <c r="EVE87" s="0"/>
      <c r="EVF87" s="0"/>
      <c r="EVG87" s="0"/>
      <c r="EVH87" s="0"/>
      <c r="EVI87" s="0"/>
      <c r="EVJ87" s="0"/>
      <c r="EVK87" s="0"/>
      <c r="EVL87" s="0"/>
      <c r="EVM87" s="0"/>
      <c r="EVN87" s="0"/>
      <c r="EVO87" s="0"/>
      <c r="EVP87" s="0"/>
      <c r="EVQ87" s="0"/>
      <c r="EVR87" s="0"/>
      <c r="EVS87" s="0"/>
      <c r="EVT87" s="0"/>
      <c r="EVU87" s="0"/>
      <c r="EVV87" s="0"/>
      <c r="EVW87" s="0"/>
      <c r="EVX87" s="0"/>
      <c r="EVY87" s="0"/>
      <c r="EVZ87" s="0"/>
      <c r="EWA87" s="0"/>
      <c r="EWB87" s="0"/>
      <c r="EWC87" s="0"/>
      <c r="EWD87" s="0"/>
      <c r="EWE87" s="0"/>
      <c r="EWF87" s="0"/>
      <c r="EWG87" s="0"/>
      <c r="EWH87" s="0"/>
      <c r="EWI87" s="0"/>
      <c r="EWJ87" s="0"/>
      <c r="EWK87" s="0"/>
      <c r="EWL87" s="0"/>
      <c r="EWM87" s="0"/>
      <c r="EWN87" s="0"/>
      <c r="EWO87" s="0"/>
      <c r="EWP87" s="0"/>
      <c r="EWQ87" s="0"/>
      <c r="EWR87" s="0"/>
      <c r="EWS87" s="0"/>
      <c r="EWT87" s="0"/>
      <c r="EWU87" s="0"/>
      <c r="EWV87" s="0"/>
      <c r="EWW87" s="0"/>
      <c r="EWX87" s="0"/>
      <c r="EWY87" s="0"/>
      <c r="EWZ87" s="0"/>
      <c r="EXA87" s="0"/>
      <c r="EXB87" s="0"/>
      <c r="EXC87" s="0"/>
      <c r="EXD87" s="0"/>
      <c r="EXE87" s="0"/>
      <c r="EXF87" s="0"/>
      <c r="EXG87" s="0"/>
      <c r="EXH87" s="0"/>
      <c r="EXI87" s="0"/>
      <c r="EXJ87" s="0"/>
      <c r="EXK87" s="0"/>
      <c r="EXL87" s="0"/>
      <c r="EXM87" s="0"/>
      <c r="EXN87" s="0"/>
      <c r="EXO87" s="0"/>
      <c r="EXP87" s="0"/>
      <c r="EXQ87" s="0"/>
      <c r="EXR87" s="0"/>
      <c r="EXS87" s="0"/>
      <c r="EXT87" s="0"/>
      <c r="EXU87" s="0"/>
      <c r="EXV87" s="0"/>
      <c r="EXW87" s="0"/>
      <c r="EXX87" s="0"/>
      <c r="EXY87" s="0"/>
      <c r="EXZ87" s="0"/>
      <c r="EYA87" s="0"/>
      <c r="EYB87" s="0"/>
      <c r="EYC87" s="0"/>
      <c r="EYD87" s="0"/>
      <c r="EYE87" s="0"/>
      <c r="EYF87" s="0"/>
      <c r="EYG87" s="0"/>
      <c r="EYH87" s="0"/>
      <c r="EYI87" s="0"/>
      <c r="EYJ87" s="0"/>
      <c r="EYK87" s="0"/>
      <c r="EYL87" s="0"/>
      <c r="EYM87" s="0"/>
      <c r="EYN87" s="0"/>
      <c r="EYO87" s="0"/>
      <c r="EYP87" s="0"/>
      <c r="EYQ87" s="0"/>
      <c r="EYR87" s="0"/>
      <c r="EYS87" s="0"/>
      <c r="EYT87" s="0"/>
      <c r="EYU87" s="0"/>
      <c r="EYV87" s="0"/>
      <c r="EYW87" s="0"/>
      <c r="EYX87" s="0"/>
      <c r="EYY87" s="0"/>
      <c r="EYZ87" s="0"/>
      <c r="EZA87" s="0"/>
      <c r="EZB87" s="0"/>
      <c r="EZC87" s="0"/>
      <c r="EZD87" s="0"/>
      <c r="EZE87" s="0"/>
      <c r="EZF87" s="0"/>
      <c r="EZG87" s="0"/>
      <c r="EZH87" s="0"/>
      <c r="EZI87" s="0"/>
      <c r="EZJ87" s="0"/>
      <c r="EZK87" s="0"/>
      <c r="EZL87" s="0"/>
      <c r="EZM87" s="0"/>
      <c r="EZN87" s="0"/>
      <c r="EZO87" s="0"/>
      <c r="EZP87" s="0"/>
      <c r="EZQ87" s="0"/>
      <c r="EZR87" s="0"/>
      <c r="EZS87" s="0"/>
      <c r="EZT87" s="0"/>
      <c r="EZU87" s="0"/>
      <c r="EZV87" s="0"/>
      <c r="EZW87" s="0"/>
      <c r="EZX87" s="0"/>
      <c r="EZY87" s="0"/>
      <c r="EZZ87" s="0"/>
      <c r="FAA87" s="0"/>
      <c r="FAB87" s="0"/>
      <c r="FAC87" s="0"/>
      <c r="FAD87" s="0"/>
      <c r="FAE87" s="0"/>
      <c r="FAF87" s="0"/>
      <c r="FAG87" s="0"/>
      <c r="FAH87" s="0"/>
      <c r="FAI87" s="0"/>
      <c r="FAJ87" s="0"/>
      <c r="FAK87" s="0"/>
      <c r="FAL87" s="0"/>
      <c r="FAM87" s="0"/>
      <c r="FAN87" s="0"/>
      <c r="FAO87" s="0"/>
      <c r="FAP87" s="0"/>
      <c r="FAQ87" s="0"/>
      <c r="FAR87" s="0"/>
      <c r="FAS87" s="0"/>
      <c r="FAT87" s="0"/>
      <c r="FAU87" s="0"/>
      <c r="FAV87" s="0"/>
      <c r="FAW87" s="0"/>
      <c r="FAX87" s="0"/>
      <c r="FAY87" s="0"/>
      <c r="FAZ87" s="0"/>
      <c r="FBA87" s="0"/>
      <c r="FBB87" s="0"/>
      <c r="FBC87" s="0"/>
      <c r="FBD87" s="0"/>
      <c r="FBE87" s="0"/>
      <c r="FBF87" s="0"/>
      <c r="FBG87" s="0"/>
      <c r="FBH87" s="0"/>
      <c r="FBI87" s="0"/>
      <c r="FBJ87" s="0"/>
      <c r="FBK87" s="0"/>
      <c r="FBL87" s="0"/>
      <c r="FBM87" s="0"/>
      <c r="FBN87" s="0"/>
      <c r="FBO87" s="0"/>
      <c r="FBP87" s="0"/>
      <c r="FBQ87" s="0"/>
      <c r="FBR87" s="0"/>
      <c r="FBS87" s="0"/>
      <c r="FBT87" s="0"/>
      <c r="FBU87" s="0"/>
      <c r="FBV87" s="0"/>
      <c r="FBW87" s="0"/>
      <c r="FBX87" s="0"/>
      <c r="FBY87" s="0"/>
      <c r="FBZ87" s="0"/>
      <c r="FCA87" s="0"/>
      <c r="FCB87" s="0"/>
      <c r="FCC87" s="0"/>
      <c r="FCD87" s="0"/>
      <c r="FCE87" s="0"/>
      <c r="FCF87" s="0"/>
      <c r="FCG87" s="0"/>
      <c r="FCH87" s="0"/>
      <c r="FCI87" s="0"/>
      <c r="FCJ87" s="0"/>
      <c r="FCK87" s="0"/>
      <c r="FCL87" s="0"/>
      <c r="FCM87" s="0"/>
      <c r="FCN87" s="0"/>
      <c r="FCO87" s="0"/>
      <c r="FCP87" s="0"/>
      <c r="FCQ87" s="0"/>
      <c r="FCR87" s="0"/>
      <c r="FCS87" s="0"/>
      <c r="FCT87" s="0"/>
      <c r="FCU87" s="0"/>
      <c r="FCV87" s="0"/>
      <c r="FCW87" s="0"/>
      <c r="FCX87" s="0"/>
      <c r="FCY87" s="0"/>
      <c r="FCZ87" s="0"/>
      <c r="FDA87" s="0"/>
      <c r="FDB87" s="0"/>
      <c r="FDC87" s="0"/>
      <c r="FDD87" s="0"/>
      <c r="FDE87" s="0"/>
      <c r="FDF87" s="0"/>
      <c r="FDG87" s="0"/>
      <c r="FDH87" s="0"/>
      <c r="FDI87" s="0"/>
      <c r="FDJ87" s="0"/>
      <c r="FDK87" s="0"/>
      <c r="FDL87" s="0"/>
      <c r="FDM87" s="0"/>
      <c r="FDN87" s="0"/>
      <c r="FDO87" s="0"/>
      <c r="FDP87" s="0"/>
      <c r="FDQ87" s="0"/>
      <c r="FDR87" s="0"/>
      <c r="FDS87" s="0"/>
      <c r="FDT87" s="0"/>
      <c r="FDU87" s="0"/>
      <c r="FDV87" s="0"/>
      <c r="FDW87" s="0"/>
      <c r="FDX87" s="0"/>
      <c r="FDY87" s="0"/>
      <c r="FDZ87" s="0"/>
      <c r="FEA87" s="0"/>
      <c r="FEB87" s="0"/>
      <c r="FEC87" s="0"/>
      <c r="FED87" s="0"/>
      <c r="FEE87" s="0"/>
      <c r="FEF87" s="0"/>
      <c r="FEG87" s="0"/>
      <c r="FEH87" s="0"/>
      <c r="FEI87" s="0"/>
      <c r="FEJ87" s="0"/>
      <c r="FEK87" s="0"/>
      <c r="FEL87" s="0"/>
      <c r="FEM87" s="0"/>
      <c r="FEN87" s="0"/>
      <c r="FEO87" s="0"/>
      <c r="FEP87" s="0"/>
      <c r="FEQ87" s="0"/>
      <c r="FER87" s="0"/>
      <c r="FES87" s="0"/>
      <c r="FET87" s="0"/>
      <c r="FEU87" s="0"/>
      <c r="FEV87" s="0"/>
      <c r="FEW87" s="0"/>
      <c r="FEX87" s="0"/>
      <c r="FEY87" s="0"/>
      <c r="FEZ87" s="0"/>
      <c r="FFA87" s="0"/>
      <c r="FFB87" s="0"/>
      <c r="FFC87" s="0"/>
      <c r="FFD87" s="0"/>
      <c r="FFE87" s="0"/>
      <c r="FFF87" s="0"/>
      <c r="FFG87" s="0"/>
      <c r="FFH87" s="0"/>
      <c r="FFI87" s="0"/>
      <c r="FFJ87" s="0"/>
      <c r="FFK87" s="0"/>
      <c r="FFL87" s="0"/>
      <c r="FFM87" s="0"/>
      <c r="FFN87" s="0"/>
      <c r="FFO87" s="0"/>
      <c r="FFP87" s="0"/>
      <c r="FFQ87" s="0"/>
      <c r="FFR87" s="0"/>
      <c r="FFS87" s="0"/>
      <c r="FFT87" s="0"/>
      <c r="FFU87" s="0"/>
      <c r="FFV87" s="0"/>
      <c r="FFW87" s="0"/>
      <c r="FFX87" s="0"/>
      <c r="FFY87" s="0"/>
      <c r="FFZ87" s="0"/>
      <c r="FGA87" s="0"/>
      <c r="FGB87" s="0"/>
      <c r="FGC87" s="0"/>
      <c r="FGD87" s="0"/>
      <c r="FGE87" s="0"/>
      <c r="FGF87" s="0"/>
      <c r="FGG87" s="0"/>
      <c r="FGH87" s="0"/>
      <c r="FGI87" s="0"/>
      <c r="FGJ87" s="0"/>
      <c r="FGK87" s="0"/>
      <c r="FGL87" s="0"/>
      <c r="FGM87" s="0"/>
      <c r="FGN87" s="0"/>
      <c r="FGO87" s="0"/>
      <c r="FGP87" s="0"/>
      <c r="FGQ87" s="0"/>
      <c r="FGR87" s="0"/>
      <c r="FGS87" s="0"/>
      <c r="FGT87" s="0"/>
      <c r="FGU87" s="0"/>
      <c r="FGV87" s="0"/>
      <c r="FGW87" s="0"/>
      <c r="FGX87" s="0"/>
      <c r="FGY87" s="0"/>
      <c r="FGZ87" s="0"/>
      <c r="FHA87" s="0"/>
      <c r="FHB87" s="0"/>
      <c r="FHC87" s="0"/>
      <c r="FHD87" s="0"/>
      <c r="FHE87" s="0"/>
      <c r="FHF87" s="0"/>
      <c r="FHG87" s="0"/>
      <c r="FHH87" s="0"/>
      <c r="FHI87" s="0"/>
      <c r="FHJ87" s="0"/>
      <c r="FHK87" s="0"/>
      <c r="FHL87" s="0"/>
      <c r="FHM87" s="0"/>
      <c r="FHN87" s="0"/>
      <c r="FHO87" s="0"/>
      <c r="FHP87" s="0"/>
      <c r="FHQ87" s="0"/>
      <c r="FHR87" s="0"/>
      <c r="FHS87" s="0"/>
      <c r="FHT87" s="0"/>
      <c r="FHU87" s="0"/>
      <c r="FHV87" s="0"/>
      <c r="FHW87" s="0"/>
      <c r="FHX87" s="0"/>
      <c r="FHY87" s="0"/>
      <c r="FHZ87" s="0"/>
      <c r="FIA87" s="0"/>
      <c r="FIB87" s="0"/>
      <c r="FIC87" s="0"/>
      <c r="FID87" s="0"/>
      <c r="FIE87" s="0"/>
      <c r="FIF87" s="0"/>
      <c r="FIG87" s="0"/>
      <c r="FIH87" s="0"/>
      <c r="FII87" s="0"/>
      <c r="FIJ87" s="0"/>
      <c r="FIK87" s="0"/>
      <c r="FIL87" s="0"/>
      <c r="FIM87" s="0"/>
      <c r="FIN87" s="0"/>
      <c r="FIO87" s="0"/>
      <c r="FIP87" s="0"/>
      <c r="FIQ87" s="0"/>
      <c r="FIR87" s="0"/>
      <c r="FIS87" s="0"/>
      <c r="FIT87" s="0"/>
      <c r="FIU87" s="0"/>
      <c r="FIV87" s="0"/>
      <c r="FIW87" s="0"/>
      <c r="FIX87" s="0"/>
      <c r="FIY87" s="0"/>
      <c r="FIZ87" s="0"/>
      <c r="FJA87" s="0"/>
      <c r="FJB87" s="0"/>
      <c r="FJC87" s="0"/>
      <c r="FJD87" s="0"/>
      <c r="FJE87" s="0"/>
      <c r="FJF87" s="0"/>
      <c r="FJG87" s="0"/>
      <c r="FJH87" s="0"/>
      <c r="FJI87" s="0"/>
      <c r="FJJ87" s="0"/>
      <c r="FJK87" s="0"/>
      <c r="FJL87" s="0"/>
      <c r="FJM87" s="0"/>
      <c r="FJN87" s="0"/>
      <c r="FJO87" s="0"/>
      <c r="FJP87" s="0"/>
      <c r="FJQ87" s="0"/>
      <c r="FJR87" s="0"/>
      <c r="FJS87" s="0"/>
      <c r="FJT87" s="0"/>
      <c r="FJU87" s="0"/>
      <c r="FJV87" s="0"/>
      <c r="FJW87" s="0"/>
      <c r="FJX87" s="0"/>
      <c r="FJY87" s="0"/>
      <c r="FJZ87" s="0"/>
      <c r="FKA87" s="0"/>
      <c r="FKB87" s="0"/>
      <c r="FKC87" s="0"/>
      <c r="FKD87" s="0"/>
      <c r="FKE87" s="0"/>
      <c r="FKF87" s="0"/>
      <c r="FKG87" s="0"/>
      <c r="FKH87" s="0"/>
      <c r="FKI87" s="0"/>
      <c r="FKJ87" s="0"/>
      <c r="FKK87" s="0"/>
      <c r="FKL87" s="0"/>
      <c r="FKM87" s="0"/>
      <c r="FKN87" s="0"/>
      <c r="FKO87" s="0"/>
      <c r="FKP87" s="0"/>
      <c r="FKQ87" s="0"/>
      <c r="FKR87" s="0"/>
      <c r="FKS87" s="0"/>
      <c r="FKT87" s="0"/>
      <c r="FKU87" s="0"/>
      <c r="FKV87" s="0"/>
      <c r="FKW87" s="0"/>
      <c r="FKX87" s="0"/>
      <c r="FKY87" s="0"/>
      <c r="FKZ87" s="0"/>
      <c r="FLA87" s="0"/>
      <c r="FLB87" s="0"/>
      <c r="FLC87" s="0"/>
      <c r="FLD87" s="0"/>
      <c r="FLE87" s="0"/>
      <c r="FLF87" s="0"/>
      <c r="FLG87" s="0"/>
      <c r="FLH87" s="0"/>
      <c r="FLI87" s="0"/>
      <c r="FLJ87" s="0"/>
      <c r="FLK87" s="0"/>
      <c r="FLL87" s="0"/>
      <c r="FLM87" s="0"/>
      <c r="FLN87" s="0"/>
      <c r="FLO87" s="0"/>
      <c r="FLP87" s="0"/>
      <c r="FLQ87" s="0"/>
      <c r="FLR87" s="0"/>
      <c r="FLS87" s="0"/>
      <c r="FLT87" s="0"/>
      <c r="FLU87" s="0"/>
      <c r="FLV87" s="0"/>
      <c r="FLW87" s="0"/>
      <c r="FLX87" s="0"/>
      <c r="FLY87" s="0"/>
      <c r="FLZ87" s="0"/>
      <c r="FMA87" s="0"/>
      <c r="FMB87" s="0"/>
      <c r="FMC87" s="0"/>
      <c r="FMD87" s="0"/>
      <c r="FME87" s="0"/>
      <c r="FMF87" s="0"/>
      <c r="FMG87" s="0"/>
      <c r="FMH87" s="0"/>
      <c r="FMI87" s="0"/>
      <c r="FMJ87" s="0"/>
      <c r="FMK87" s="0"/>
      <c r="FML87" s="0"/>
      <c r="FMM87" s="0"/>
      <c r="FMN87" s="0"/>
      <c r="FMO87" s="0"/>
      <c r="FMP87" s="0"/>
      <c r="FMQ87" s="0"/>
      <c r="FMR87" s="0"/>
      <c r="FMS87" s="0"/>
      <c r="FMT87" s="0"/>
      <c r="FMU87" s="0"/>
      <c r="FMV87" s="0"/>
      <c r="FMW87" s="0"/>
      <c r="FMX87" s="0"/>
      <c r="FMY87" s="0"/>
      <c r="FMZ87" s="0"/>
      <c r="FNA87" s="0"/>
      <c r="FNB87" s="0"/>
      <c r="FNC87" s="0"/>
      <c r="FND87" s="0"/>
      <c r="FNE87" s="0"/>
      <c r="FNF87" s="0"/>
      <c r="FNG87" s="0"/>
      <c r="FNH87" s="0"/>
      <c r="FNI87" s="0"/>
      <c r="FNJ87" s="0"/>
      <c r="FNK87" s="0"/>
      <c r="FNL87" s="0"/>
      <c r="FNM87" s="0"/>
      <c r="FNN87" s="0"/>
      <c r="FNO87" s="0"/>
      <c r="FNP87" s="0"/>
      <c r="FNQ87" s="0"/>
      <c r="FNR87" s="0"/>
      <c r="FNS87" s="0"/>
      <c r="FNT87" s="0"/>
      <c r="FNU87" s="0"/>
      <c r="FNV87" s="0"/>
      <c r="FNW87" s="0"/>
      <c r="FNX87" s="0"/>
      <c r="FNY87" s="0"/>
      <c r="FNZ87" s="0"/>
      <c r="FOA87" s="0"/>
      <c r="FOB87" s="0"/>
      <c r="FOC87" s="0"/>
      <c r="FOD87" s="0"/>
      <c r="FOE87" s="0"/>
      <c r="FOF87" s="0"/>
      <c r="FOG87" s="0"/>
      <c r="FOH87" s="0"/>
      <c r="FOI87" s="0"/>
      <c r="FOJ87" s="0"/>
      <c r="FOK87" s="0"/>
      <c r="FOL87" s="0"/>
      <c r="FOM87" s="0"/>
      <c r="FON87" s="0"/>
      <c r="FOO87" s="0"/>
      <c r="FOP87" s="0"/>
      <c r="FOQ87" s="0"/>
      <c r="FOR87" s="0"/>
      <c r="FOS87" s="0"/>
      <c r="FOT87" s="0"/>
      <c r="FOU87" s="0"/>
      <c r="FOV87" s="0"/>
      <c r="FOW87" s="0"/>
      <c r="FOX87" s="0"/>
      <c r="FOY87" s="0"/>
      <c r="FOZ87" s="0"/>
      <c r="FPA87" s="0"/>
      <c r="FPB87" s="0"/>
      <c r="FPC87" s="0"/>
      <c r="FPD87" s="0"/>
      <c r="FPE87" s="0"/>
      <c r="FPF87" s="0"/>
      <c r="FPG87" s="0"/>
      <c r="FPH87" s="0"/>
      <c r="FPI87" s="0"/>
      <c r="FPJ87" s="0"/>
      <c r="FPK87" s="0"/>
      <c r="FPL87" s="0"/>
      <c r="FPM87" s="0"/>
      <c r="FPN87" s="0"/>
      <c r="FPO87" s="0"/>
      <c r="FPP87" s="0"/>
      <c r="FPQ87" s="0"/>
      <c r="FPR87" s="0"/>
      <c r="FPS87" s="0"/>
      <c r="FPT87" s="0"/>
      <c r="FPU87" s="0"/>
      <c r="FPV87" s="0"/>
      <c r="FPW87" s="0"/>
      <c r="FPX87" s="0"/>
      <c r="FPY87" s="0"/>
      <c r="FPZ87" s="0"/>
      <c r="FQA87" s="0"/>
      <c r="FQB87" s="0"/>
      <c r="FQC87" s="0"/>
      <c r="FQD87" s="0"/>
      <c r="FQE87" s="0"/>
      <c r="FQF87" s="0"/>
      <c r="FQG87" s="0"/>
      <c r="FQH87" s="0"/>
      <c r="FQI87" s="0"/>
      <c r="FQJ87" s="0"/>
      <c r="FQK87" s="0"/>
      <c r="FQL87" s="0"/>
      <c r="FQM87" s="0"/>
      <c r="FQN87" s="0"/>
      <c r="FQO87" s="0"/>
      <c r="FQP87" s="0"/>
      <c r="FQQ87" s="0"/>
      <c r="FQR87" s="0"/>
      <c r="FQS87" s="0"/>
      <c r="FQT87" s="0"/>
      <c r="FQU87" s="0"/>
      <c r="FQV87" s="0"/>
      <c r="FQW87" s="0"/>
      <c r="FQX87" s="0"/>
      <c r="FQY87" s="0"/>
      <c r="FQZ87" s="0"/>
      <c r="FRA87" s="0"/>
      <c r="FRB87" s="0"/>
      <c r="FRC87" s="0"/>
      <c r="FRD87" s="0"/>
      <c r="FRE87" s="0"/>
      <c r="FRF87" s="0"/>
      <c r="FRG87" s="0"/>
      <c r="FRH87" s="0"/>
      <c r="FRI87" s="0"/>
      <c r="FRJ87" s="0"/>
      <c r="FRK87" s="0"/>
      <c r="FRL87" s="0"/>
      <c r="FRM87" s="0"/>
      <c r="FRN87" s="0"/>
      <c r="FRO87" s="0"/>
      <c r="FRP87" s="0"/>
      <c r="FRQ87" s="0"/>
      <c r="FRR87" s="0"/>
      <c r="FRS87" s="0"/>
      <c r="FRT87" s="0"/>
      <c r="FRU87" s="0"/>
      <c r="FRV87" s="0"/>
      <c r="FRW87" s="0"/>
      <c r="FRX87" s="0"/>
      <c r="FRY87" s="0"/>
      <c r="FRZ87" s="0"/>
      <c r="FSA87" s="0"/>
      <c r="FSB87" s="0"/>
      <c r="FSC87" s="0"/>
      <c r="FSD87" s="0"/>
      <c r="FSE87" s="0"/>
      <c r="FSF87" s="0"/>
      <c r="FSG87" s="0"/>
      <c r="FSH87" s="0"/>
      <c r="FSI87" s="0"/>
      <c r="FSJ87" s="0"/>
      <c r="FSK87" s="0"/>
      <c r="FSL87" s="0"/>
      <c r="FSM87" s="0"/>
      <c r="FSN87" s="0"/>
      <c r="FSO87" s="0"/>
      <c r="FSP87" s="0"/>
      <c r="FSQ87" s="0"/>
      <c r="FSR87" s="0"/>
      <c r="FSS87" s="0"/>
      <c r="FST87" s="0"/>
      <c r="FSU87" s="0"/>
      <c r="FSV87" s="0"/>
      <c r="FSW87" s="0"/>
      <c r="FSX87" s="0"/>
      <c r="FSY87" s="0"/>
      <c r="FSZ87" s="0"/>
      <c r="FTA87" s="0"/>
      <c r="FTB87" s="0"/>
      <c r="FTC87" s="0"/>
      <c r="FTD87" s="0"/>
      <c r="FTE87" s="0"/>
      <c r="FTF87" s="0"/>
      <c r="FTG87" s="0"/>
      <c r="FTH87" s="0"/>
      <c r="FTI87" s="0"/>
      <c r="FTJ87" s="0"/>
      <c r="FTK87" s="0"/>
      <c r="FTL87" s="0"/>
      <c r="FTM87" s="0"/>
      <c r="FTN87" s="0"/>
      <c r="FTO87" s="0"/>
      <c r="FTP87" s="0"/>
      <c r="FTQ87" s="0"/>
      <c r="FTR87" s="0"/>
      <c r="FTS87" s="0"/>
      <c r="FTT87" s="0"/>
      <c r="FTU87" s="0"/>
      <c r="FTV87" s="0"/>
      <c r="FTW87" s="0"/>
      <c r="FTX87" s="0"/>
      <c r="FTY87" s="0"/>
      <c r="FTZ87" s="0"/>
      <c r="FUA87" s="0"/>
      <c r="FUB87" s="0"/>
      <c r="FUC87" s="0"/>
      <c r="FUD87" s="0"/>
      <c r="FUE87" s="0"/>
      <c r="FUF87" s="0"/>
      <c r="FUG87" s="0"/>
      <c r="FUH87" s="0"/>
      <c r="FUI87" s="0"/>
      <c r="FUJ87" s="0"/>
      <c r="FUK87" s="0"/>
      <c r="FUL87" s="0"/>
      <c r="FUM87" s="0"/>
      <c r="FUN87" s="0"/>
      <c r="FUO87" s="0"/>
      <c r="FUP87" s="0"/>
      <c r="FUQ87" s="0"/>
      <c r="FUR87" s="0"/>
      <c r="FUS87" s="0"/>
      <c r="FUT87" s="0"/>
      <c r="FUU87" s="0"/>
      <c r="FUV87" s="0"/>
      <c r="FUW87" s="0"/>
      <c r="FUX87" s="0"/>
      <c r="FUY87" s="0"/>
      <c r="FUZ87" s="0"/>
      <c r="FVA87" s="0"/>
      <c r="FVB87" s="0"/>
      <c r="FVC87" s="0"/>
      <c r="FVD87" s="0"/>
      <c r="FVE87" s="0"/>
      <c r="FVF87" s="0"/>
      <c r="FVG87" s="0"/>
      <c r="FVH87" s="0"/>
      <c r="FVI87" s="0"/>
      <c r="FVJ87" s="0"/>
      <c r="FVK87" s="0"/>
      <c r="FVL87" s="0"/>
      <c r="FVM87" s="0"/>
      <c r="FVN87" s="0"/>
      <c r="FVO87" s="0"/>
      <c r="FVP87" s="0"/>
      <c r="FVQ87" s="0"/>
      <c r="FVR87" s="0"/>
      <c r="FVS87" s="0"/>
      <c r="FVT87" s="0"/>
      <c r="FVU87" s="0"/>
      <c r="FVV87" s="0"/>
      <c r="FVW87" s="0"/>
      <c r="FVX87" s="0"/>
      <c r="FVY87" s="0"/>
      <c r="FVZ87" s="0"/>
      <c r="FWA87" s="0"/>
      <c r="FWB87" s="0"/>
      <c r="FWC87" s="0"/>
      <c r="FWD87" s="0"/>
      <c r="FWE87" s="0"/>
      <c r="FWF87" s="0"/>
      <c r="FWG87" s="0"/>
      <c r="FWH87" s="0"/>
      <c r="FWI87" s="0"/>
      <c r="FWJ87" s="0"/>
      <c r="FWK87" s="0"/>
      <c r="FWL87" s="0"/>
      <c r="FWM87" s="0"/>
      <c r="FWN87" s="0"/>
      <c r="FWO87" s="0"/>
      <c r="FWP87" s="0"/>
      <c r="FWQ87" s="0"/>
      <c r="FWR87" s="0"/>
      <c r="FWS87" s="0"/>
      <c r="FWT87" s="0"/>
      <c r="FWU87" s="0"/>
      <c r="FWV87" s="0"/>
      <c r="FWW87" s="0"/>
      <c r="FWX87" s="0"/>
      <c r="FWY87" s="0"/>
      <c r="FWZ87" s="0"/>
      <c r="FXA87" s="0"/>
      <c r="FXB87" s="0"/>
      <c r="FXC87" s="0"/>
      <c r="FXD87" s="0"/>
      <c r="FXE87" s="0"/>
      <c r="FXF87" s="0"/>
      <c r="FXG87" s="0"/>
      <c r="FXH87" s="0"/>
      <c r="FXI87" s="0"/>
      <c r="FXJ87" s="0"/>
      <c r="FXK87" s="0"/>
      <c r="FXL87" s="0"/>
      <c r="FXM87" s="0"/>
      <c r="FXN87" s="0"/>
      <c r="FXO87" s="0"/>
      <c r="FXP87" s="0"/>
      <c r="FXQ87" s="0"/>
      <c r="FXR87" s="0"/>
      <c r="FXS87" s="0"/>
      <c r="FXT87" s="0"/>
      <c r="FXU87" s="0"/>
      <c r="FXV87" s="0"/>
      <c r="FXW87" s="0"/>
      <c r="FXX87" s="0"/>
      <c r="FXY87" s="0"/>
      <c r="FXZ87" s="0"/>
      <c r="FYA87" s="0"/>
      <c r="FYB87" s="0"/>
      <c r="FYC87" s="0"/>
      <c r="FYD87" s="0"/>
      <c r="FYE87" s="0"/>
      <c r="FYF87" s="0"/>
      <c r="FYG87" s="0"/>
      <c r="FYH87" s="0"/>
      <c r="FYI87" s="0"/>
      <c r="FYJ87" s="0"/>
      <c r="FYK87" s="0"/>
      <c r="FYL87" s="0"/>
      <c r="FYM87" s="0"/>
      <c r="FYN87" s="0"/>
      <c r="FYO87" s="0"/>
      <c r="FYP87" s="0"/>
      <c r="FYQ87" s="0"/>
      <c r="FYR87" s="0"/>
      <c r="FYS87" s="0"/>
      <c r="FYT87" s="0"/>
      <c r="FYU87" s="0"/>
      <c r="FYV87" s="0"/>
      <c r="FYW87" s="0"/>
      <c r="FYX87" s="0"/>
      <c r="FYY87" s="0"/>
      <c r="FYZ87" s="0"/>
      <c r="FZA87" s="0"/>
      <c r="FZB87" s="0"/>
      <c r="FZC87" s="0"/>
      <c r="FZD87" s="0"/>
      <c r="FZE87" s="0"/>
      <c r="FZF87" s="0"/>
      <c r="FZG87" s="0"/>
      <c r="FZH87" s="0"/>
      <c r="FZI87" s="0"/>
      <c r="FZJ87" s="0"/>
      <c r="FZK87" s="0"/>
      <c r="FZL87" s="0"/>
      <c r="FZM87" s="0"/>
      <c r="FZN87" s="0"/>
      <c r="FZO87" s="0"/>
      <c r="FZP87" s="0"/>
      <c r="FZQ87" s="0"/>
      <c r="FZR87" s="0"/>
      <c r="FZS87" s="0"/>
      <c r="FZT87" s="0"/>
      <c r="FZU87" s="0"/>
      <c r="FZV87" s="0"/>
      <c r="FZW87" s="0"/>
      <c r="FZX87" s="0"/>
      <c r="FZY87" s="0"/>
      <c r="FZZ87" s="0"/>
      <c r="GAA87" s="0"/>
      <c r="GAB87" s="0"/>
      <c r="GAC87" s="0"/>
      <c r="GAD87" s="0"/>
      <c r="GAE87" s="0"/>
      <c r="GAF87" s="0"/>
      <c r="GAG87" s="0"/>
      <c r="GAH87" s="0"/>
      <c r="GAI87" s="0"/>
      <c r="GAJ87" s="0"/>
      <c r="GAK87" s="0"/>
      <c r="GAL87" s="0"/>
      <c r="GAM87" s="0"/>
      <c r="GAN87" s="0"/>
      <c r="GAO87" s="0"/>
      <c r="GAP87" s="0"/>
      <c r="GAQ87" s="0"/>
      <c r="GAR87" s="0"/>
      <c r="GAS87" s="0"/>
      <c r="GAT87" s="0"/>
      <c r="GAU87" s="0"/>
      <c r="GAV87" s="0"/>
      <c r="GAW87" s="0"/>
      <c r="GAX87" s="0"/>
      <c r="GAY87" s="0"/>
      <c r="GAZ87" s="0"/>
      <c r="GBA87" s="0"/>
      <c r="GBB87" s="0"/>
      <c r="GBC87" s="0"/>
      <c r="GBD87" s="0"/>
      <c r="GBE87" s="0"/>
      <c r="GBF87" s="0"/>
      <c r="GBG87" s="0"/>
      <c r="GBH87" s="0"/>
      <c r="GBI87" s="0"/>
      <c r="GBJ87" s="0"/>
      <c r="GBK87" s="0"/>
      <c r="GBL87" s="0"/>
      <c r="GBM87" s="0"/>
      <c r="GBN87" s="0"/>
      <c r="GBO87" s="0"/>
      <c r="GBP87" s="0"/>
      <c r="GBQ87" s="0"/>
      <c r="GBR87" s="0"/>
      <c r="GBS87" s="0"/>
      <c r="GBT87" s="0"/>
      <c r="GBU87" s="0"/>
      <c r="GBV87" s="0"/>
      <c r="GBW87" s="0"/>
      <c r="GBX87" s="0"/>
      <c r="GBY87" s="0"/>
      <c r="GBZ87" s="0"/>
      <c r="GCA87" s="0"/>
      <c r="GCB87" s="0"/>
      <c r="GCC87" s="0"/>
      <c r="GCD87" s="0"/>
      <c r="GCE87" s="0"/>
      <c r="GCF87" s="0"/>
      <c r="GCG87" s="0"/>
      <c r="GCH87" s="0"/>
      <c r="GCI87" s="0"/>
      <c r="GCJ87" s="0"/>
      <c r="GCK87" s="0"/>
      <c r="GCL87" s="0"/>
      <c r="GCM87" s="0"/>
      <c r="GCN87" s="0"/>
      <c r="GCO87" s="0"/>
      <c r="GCP87" s="0"/>
      <c r="GCQ87" s="0"/>
      <c r="GCR87" s="0"/>
      <c r="GCS87" s="0"/>
      <c r="GCT87" s="0"/>
      <c r="GCU87" s="0"/>
      <c r="GCV87" s="0"/>
      <c r="GCW87" s="0"/>
      <c r="GCX87" s="0"/>
      <c r="GCY87" s="0"/>
      <c r="GCZ87" s="0"/>
      <c r="GDA87" s="0"/>
      <c r="GDB87" s="0"/>
      <c r="GDC87" s="0"/>
      <c r="GDD87" s="0"/>
      <c r="GDE87" s="0"/>
      <c r="GDF87" s="0"/>
      <c r="GDG87" s="0"/>
      <c r="GDH87" s="0"/>
      <c r="GDI87" s="0"/>
      <c r="GDJ87" s="0"/>
      <c r="GDK87" s="0"/>
      <c r="GDL87" s="0"/>
      <c r="GDM87" s="0"/>
      <c r="GDN87" s="0"/>
      <c r="GDO87" s="0"/>
      <c r="GDP87" s="0"/>
      <c r="GDQ87" s="0"/>
      <c r="GDR87" s="0"/>
      <c r="GDS87" s="0"/>
      <c r="GDT87" s="0"/>
      <c r="GDU87" s="0"/>
      <c r="GDV87" s="0"/>
      <c r="GDW87" s="0"/>
      <c r="GDX87" s="0"/>
      <c r="GDY87" s="0"/>
      <c r="GDZ87" s="0"/>
      <c r="GEA87" s="0"/>
      <c r="GEB87" s="0"/>
      <c r="GEC87" s="0"/>
      <c r="GED87" s="0"/>
      <c r="GEE87" s="0"/>
      <c r="GEF87" s="0"/>
      <c r="GEG87" s="0"/>
      <c r="GEH87" s="0"/>
      <c r="GEI87" s="0"/>
      <c r="GEJ87" s="0"/>
      <c r="GEK87" s="0"/>
      <c r="GEL87" s="0"/>
      <c r="GEM87" s="0"/>
      <c r="GEN87" s="0"/>
      <c r="GEO87" s="0"/>
      <c r="GEP87" s="0"/>
      <c r="GEQ87" s="0"/>
      <c r="GER87" s="0"/>
      <c r="GES87" s="0"/>
      <c r="GET87" s="0"/>
      <c r="GEU87" s="0"/>
      <c r="GEV87" s="0"/>
      <c r="GEW87" s="0"/>
      <c r="GEX87" s="0"/>
      <c r="GEY87" s="0"/>
      <c r="GEZ87" s="0"/>
      <c r="GFA87" s="0"/>
      <c r="GFB87" s="0"/>
      <c r="GFC87" s="0"/>
      <c r="GFD87" s="0"/>
      <c r="GFE87" s="0"/>
      <c r="GFF87" s="0"/>
      <c r="GFG87" s="0"/>
      <c r="GFH87" s="0"/>
      <c r="GFI87" s="0"/>
      <c r="GFJ87" s="0"/>
      <c r="GFK87" s="0"/>
      <c r="GFL87" s="0"/>
      <c r="GFM87" s="0"/>
      <c r="GFN87" s="0"/>
      <c r="GFO87" s="0"/>
      <c r="GFP87" s="0"/>
      <c r="GFQ87" s="0"/>
      <c r="GFR87" s="0"/>
      <c r="GFS87" s="0"/>
      <c r="GFT87" s="0"/>
      <c r="GFU87" s="0"/>
      <c r="GFV87" s="0"/>
      <c r="GFW87" s="0"/>
      <c r="GFX87" s="0"/>
      <c r="GFY87" s="0"/>
      <c r="GFZ87" s="0"/>
      <c r="GGA87" s="0"/>
      <c r="GGB87" s="0"/>
      <c r="GGC87" s="0"/>
      <c r="GGD87" s="0"/>
      <c r="GGE87" s="0"/>
      <c r="GGF87" s="0"/>
      <c r="GGG87" s="0"/>
      <c r="GGH87" s="0"/>
      <c r="GGI87" s="0"/>
      <c r="GGJ87" s="0"/>
      <c r="GGK87" s="0"/>
      <c r="GGL87" s="0"/>
      <c r="GGM87" s="0"/>
      <c r="GGN87" s="0"/>
      <c r="GGO87" s="0"/>
      <c r="GGP87" s="0"/>
      <c r="GGQ87" s="0"/>
      <c r="GGR87" s="0"/>
      <c r="GGS87" s="0"/>
      <c r="GGT87" s="0"/>
      <c r="GGU87" s="0"/>
      <c r="GGV87" s="0"/>
      <c r="GGW87" s="0"/>
      <c r="GGX87" s="0"/>
      <c r="GGY87" s="0"/>
      <c r="GGZ87" s="0"/>
      <c r="GHA87" s="0"/>
      <c r="GHB87" s="0"/>
      <c r="GHC87" s="0"/>
      <c r="GHD87" s="0"/>
      <c r="GHE87" s="0"/>
      <c r="GHF87" s="0"/>
      <c r="GHG87" s="0"/>
      <c r="GHH87" s="0"/>
      <c r="GHI87" s="0"/>
      <c r="GHJ87" s="0"/>
      <c r="GHK87" s="0"/>
      <c r="GHL87" s="0"/>
      <c r="GHM87" s="0"/>
      <c r="GHN87" s="0"/>
      <c r="GHO87" s="0"/>
      <c r="GHP87" s="0"/>
      <c r="GHQ87" s="0"/>
      <c r="GHR87" s="0"/>
      <c r="GHS87" s="0"/>
      <c r="GHT87" s="0"/>
      <c r="GHU87" s="0"/>
      <c r="GHV87" s="0"/>
      <c r="GHW87" s="0"/>
      <c r="GHX87" s="0"/>
      <c r="GHY87" s="0"/>
      <c r="GHZ87" s="0"/>
      <c r="GIA87" s="0"/>
      <c r="GIB87" s="0"/>
      <c r="GIC87" s="0"/>
      <c r="GID87" s="0"/>
      <c r="GIE87" s="0"/>
      <c r="GIF87" s="0"/>
      <c r="GIG87" s="0"/>
      <c r="GIH87" s="0"/>
      <c r="GII87" s="0"/>
      <c r="GIJ87" s="0"/>
      <c r="GIK87" s="0"/>
      <c r="GIL87" s="0"/>
      <c r="GIM87" s="0"/>
      <c r="GIN87" s="0"/>
      <c r="GIO87" s="0"/>
      <c r="GIP87" s="0"/>
      <c r="GIQ87" s="0"/>
      <c r="GIR87" s="0"/>
      <c r="GIS87" s="0"/>
      <c r="GIT87" s="0"/>
      <c r="GIU87" s="0"/>
      <c r="GIV87" s="0"/>
      <c r="GIW87" s="0"/>
      <c r="GIX87" s="0"/>
      <c r="GIY87" s="0"/>
      <c r="GIZ87" s="0"/>
      <c r="GJA87" s="0"/>
      <c r="GJB87" s="0"/>
      <c r="GJC87" s="0"/>
      <c r="GJD87" s="0"/>
      <c r="GJE87" s="0"/>
      <c r="GJF87" s="0"/>
      <c r="GJG87" s="0"/>
      <c r="GJH87" s="0"/>
      <c r="GJI87" s="0"/>
      <c r="GJJ87" s="0"/>
      <c r="GJK87" s="0"/>
      <c r="GJL87" s="0"/>
      <c r="GJM87" s="0"/>
      <c r="GJN87" s="0"/>
      <c r="GJO87" s="0"/>
      <c r="GJP87" s="0"/>
      <c r="GJQ87" s="0"/>
      <c r="GJR87" s="0"/>
      <c r="GJS87" s="0"/>
      <c r="GJT87" s="0"/>
      <c r="GJU87" s="0"/>
      <c r="GJV87" s="0"/>
      <c r="GJW87" s="0"/>
      <c r="GJX87" s="0"/>
      <c r="GJY87" s="0"/>
      <c r="GJZ87" s="0"/>
      <c r="GKA87" s="0"/>
      <c r="GKB87" s="0"/>
      <c r="GKC87" s="0"/>
      <c r="GKD87" s="0"/>
      <c r="GKE87" s="0"/>
      <c r="GKF87" s="0"/>
      <c r="GKG87" s="0"/>
      <c r="GKH87" s="0"/>
      <c r="GKI87" s="0"/>
      <c r="GKJ87" s="0"/>
      <c r="GKK87" s="0"/>
      <c r="GKL87" s="0"/>
      <c r="GKM87" s="0"/>
      <c r="GKN87" s="0"/>
      <c r="GKO87" s="0"/>
      <c r="GKP87" s="0"/>
      <c r="GKQ87" s="0"/>
      <c r="GKR87" s="0"/>
      <c r="GKS87" s="0"/>
      <c r="GKT87" s="0"/>
      <c r="GKU87" s="0"/>
      <c r="GKV87" s="0"/>
      <c r="GKW87" s="0"/>
      <c r="GKX87" s="0"/>
      <c r="GKY87" s="0"/>
      <c r="GKZ87" s="0"/>
      <c r="GLA87" s="0"/>
      <c r="GLB87" s="0"/>
      <c r="GLC87" s="0"/>
      <c r="GLD87" s="0"/>
      <c r="GLE87" s="0"/>
      <c r="GLF87" s="0"/>
      <c r="GLG87" s="0"/>
      <c r="GLH87" s="0"/>
      <c r="GLI87" s="0"/>
      <c r="GLJ87" s="0"/>
      <c r="GLK87" s="0"/>
      <c r="GLL87" s="0"/>
      <c r="GLM87" s="0"/>
      <c r="GLN87" s="0"/>
      <c r="GLO87" s="0"/>
      <c r="GLP87" s="0"/>
      <c r="GLQ87" s="0"/>
      <c r="GLR87" s="0"/>
      <c r="GLS87" s="0"/>
      <c r="GLT87" s="0"/>
      <c r="GLU87" s="0"/>
      <c r="GLV87" s="0"/>
      <c r="GLW87" s="0"/>
      <c r="GLX87" s="0"/>
      <c r="GLY87" s="0"/>
      <c r="GLZ87" s="0"/>
      <c r="GMA87" s="0"/>
      <c r="GMB87" s="0"/>
      <c r="GMC87" s="0"/>
      <c r="GMD87" s="0"/>
      <c r="GME87" s="0"/>
      <c r="GMF87" s="0"/>
      <c r="GMG87" s="0"/>
      <c r="GMH87" s="0"/>
      <c r="GMI87" s="0"/>
      <c r="GMJ87" s="0"/>
      <c r="GMK87" s="0"/>
      <c r="GML87" s="0"/>
      <c r="GMM87" s="0"/>
      <c r="GMN87" s="0"/>
      <c r="GMO87" s="0"/>
      <c r="GMP87" s="0"/>
      <c r="GMQ87" s="0"/>
      <c r="GMR87" s="0"/>
      <c r="GMS87" s="0"/>
      <c r="GMT87" s="0"/>
      <c r="GMU87" s="0"/>
      <c r="GMV87" s="0"/>
      <c r="GMW87" s="0"/>
      <c r="GMX87" s="0"/>
      <c r="GMY87" s="0"/>
      <c r="GMZ87" s="0"/>
      <c r="GNA87" s="0"/>
      <c r="GNB87" s="0"/>
      <c r="GNC87" s="0"/>
      <c r="GND87" s="0"/>
      <c r="GNE87" s="0"/>
      <c r="GNF87" s="0"/>
      <c r="GNG87" s="0"/>
      <c r="GNH87" s="0"/>
      <c r="GNI87" s="0"/>
      <c r="GNJ87" s="0"/>
      <c r="GNK87" s="0"/>
      <c r="GNL87" s="0"/>
      <c r="GNM87" s="0"/>
      <c r="GNN87" s="0"/>
      <c r="GNO87" s="0"/>
      <c r="GNP87" s="0"/>
      <c r="GNQ87" s="0"/>
      <c r="GNR87" s="0"/>
      <c r="GNS87" s="0"/>
      <c r="GNT87" s="0"/>
      <c r="GNU87" s="0"/>
      <c r="GNV87" s="0"/>
      <c r="GNW87" s="0"/>
      <c r="GNX87" s="0"/>
      <c r="GNY87" s="0"/>
      <c r="GNZ87" s="0"/>
      <c r="GOA87" s="0"/>
      <c r="GOB87" s="0"/>
      <c r="GOC87" s="0"/>
      <c r="GOD87" s="0"/>
      <c r="GOE87" s="0"/>
      <c r="GOF87" s="0"/>
      <c r="GOG87" s="0"/>
      <c r="GOH87" s="0"/>
      <c r="GOI87" s="0"/>
      <c r="GOJ87" s="0"/>
      <c r="GOK87" s="0"/>
      <c r="GOL87" s="0"/>
      <c r="GOM87" s="0"/>
      <c r="GON87" s="0"/>
      <c r="GOO87" s="0"/>
      <c r="GOP87" s="0"/>
      <c r="GOQ87" s="0"/>
      <c r="GOR87" s="0"/>
      <c r="GOS87" s="0"/>
      <c r="GOT87" s="0"/>
      <c r="GOU87" s="0"/>
      <c r="GOV87" s="0"/>
      <c r="GOW87" s="0"/>
      <c r="GOX87" s="0"/>
      <c r="GOY87" s="0"/>
      <c r="GOZ87" s="0"/>
      <c r="GPA87" s="0"/>
      <c r="GPB87" s="0"/>
      <c r="GPC87" s="0"/>
      <c r="GPD87" s="0"/>
      <c r="GPE87" s="0"/>
      <c r="GPF87" s="0"/>
      <c r="GPG87" s="0"/>
      <c r="GPH87" s="0"/>
      <c r="GPI87" s="0"/>
      <c r="GPJ87" s="0"/>
      <c r="GPK87" s="0"/>
      <c r="GPL87" s="0"/>
      <c r="GPM87" s="0"/>
      <c r="GPN87" s="0"/>
      <c r="GPO87" s="0"/>
      <c r="GPP87" s="0"/>
      <c r="GPQ87" s="0"/>
      <c r="GPR87" s="0"/>
      <c r="GPS87" s="0"/>
      <c r="GPT87" s="0"/>
      <c r="GPU87" s="0"/>
      <c r="GPV87" s="0"/>
      <c r="GPW87" s="0"/>
      <c r="GPX87" s="0"/>
      <c r="GPY87" s="0"/>
      <c r="GPZ87" s="0"/>
      <c r="GQA87" s="0"/>
      <c r="GQB87" s="0"/>
      <c r="GQC87" s="0"/>
      <c r="GQD87" s="0"/>
      <c r="GQE87" s="0"/>
      <c r="GQF87" s="0"/>
      <c r="GQG87" s="0"/>
      <c r="GQH87" s="0"/>
      <c r="GQI87" s="0"/>
      <c r="GQJ87" s="0"/>
      <c r="GQK87" s="0"/>
      <c r="GQL87" s="0"/>
      <c r="GQM87" s="0"/>
      <c r="GQN87" s="0"/>
      <c r="GQO87" s="0"/>
      <c r="GQP87" s="0"/>
      <c r="GQQ87" s="0"/>
      <c r="GQR87" s="0"/>
      <c r="GQS87" s="0"/>
      <c r="GQT87" s="0"/>
      <c r="GQU87" s="0"/>
      <c r="GQV87" s="0"/>
      <c r="GQW87" s="0"/>
      <c r="GQX87" s="0"/>
      <c r="GQY87" s="0"/>
      <c r="GQZ87" s="0"/>
      <c r="GRA87" s="0"/>
      <c r="GRB87" s="0"/>
      <c r="GRC87" s="0"/>
      <c r="GRD87" s="0"/>
      <c r="GRE87" s="0"/>
      <c r="GRF87" s="0"/>
      <c r="GRG87" s="0"/>
      <c r="GRH87" s="0"/>
      <c r="GRI87" s="0"/>
      <c r="GRJ87" s="0"/>
      <c r="GRK87" s="0"/>
      <c r="GRL87" s="0"/>
      <c r="GRM87" s="0"/>
      <c r="GRN87" s="0"/>
      <c r="GRO87" s="0"/>
      <c r="GRP87" s="0"/>
      <c r="GRQ87" s="0"/>
      <c r="GRR87" s="0"/>
      <c r="GRS87" s="0"/>
      <c r="GRT87" s="0"/>
      <c r="GRU87" s="0"/>
      <c r="GRV87" s="0"/>
      <c r="GRW87" s="0"/>
      <c r="GRX87" s="0"/>
      <c r="GRY87" s="0"/>
      <c r="GRZ87" s="0"/>
      <c r="GSA87" s="0"/>
      <c r="GSB87" s="0"/>
      <c r="GSC87" s="0"/>
      <c r="GSD87" s="0"/>
      <c r="GSE87" s="0"/>
      <c r="GSF87" s="0"/>
      <c r="GSG87" s="0"/>
      <c r="GSH87" s="0"/>
      <c r="GSI87" s="0"/>
      <c r="GSJ87" s="0"/>
      <c r="GSK87" s="0"/>
      <c r="GSL87" s="0"/>
      <c r="GSM87" s="0"/>
      <c r="GSN87" s="0"/>
      <c r="GSO87" s="0"/>
      <c r="GSP87" s="0"/>
      <c r="GSQ87" s="0"/>
      <c r="GSR87" s="0"/>
      <c r="GSS87" s="0"/>
      <c r="GST87" s="0"/>
      <c r="GSU87" s="0"/>
      <c r="GSV87" s="0"/>
      <c r="GSW87" s="0"/>
      <c r="GSX87" s="0"/>
      <c r="GSY87" s="0"/>
      <c r="GSZ87" s="0"/>
      <c r="GTA87" s="0"/>
      <c r="GTB87" s="0"/>
      <c r="GTC87" s="0"/>
      <c r="GTD87" s="0"/>
      <c r="GTE87" s="0"/>
      <c r="GTF87" s="0"/>
      <c r="GTG87" s="0"/>
      <c r="GTH87" s="0"/>
      <c r="GTI87" s="0"/>
      <c r="GTJ87" s="0"/>
      <c r="GTK87" s="0"/>
      <c r="GTL87" s="0"/>
      <c r="GTM87" s="0"/>
      <c r="GTN87" s="0"/>
      <c r="GTO87" s="0"/>
      <c r="GTP87" s="0"/>
      <c r="GTQ87" s="0"/>
      <c r="GTR87" s="0"/>
      <c r="GTS87" s="0"/>
      <c r="GTT87" s="0"/>
      <c r="GTU87" s="0"/>
      <c r="GTV87" s="0"/>
      <c r="GTW87" s="0"/>
      <c r="GTX87" s="0"/>
      <c r="GTY87" s="0"/>
      <c r="GTZ87" s="0"/>
      <c r="GUA87" s="0"/>
      <c r="GUB87" s="0"/>
      <c r="GUC87" s="0"/>
      <c r="GUD87" s="0"/>
      <c r="GUE87" s="0"/>
      <c r="GUF87" s="0"/>
      <c r="GUG87" s="0"/>
      <c r="GUH87" s="0"/>
      <c r="GUI87" s="0"/>
      <c r="GUJ87" s="0"/>
      <c r="GUK87" s="0"/>
      <c r="GUL87" s="0"/>
      <c r="GUM87" s="0"/>
      <c r="GUN87" s="0"/>
      <c r="GUO87" s="0"/>
      <c r="GUP87" s="0"/>
      <c r="GUQ87" s="0"/>
      <c r="GUR87" s="0"/>
      <c r="GUS87" s="0"/>
      <c r="GUT87" s="0"/>
      <c r="GUU87" s="0"/>
      <c r="GUV87" s="0"/>
      <c r="GUW87" s="0"/>
      <c r="GUX87" s="0"/>
      <c r="GUY87" s="0"/>
      <c r="GUZ87" s="0"/>
      <c r="GVA87" s="0"/>
      <c r="GVB87" s="0"/>
      <c r="GVC87" s="0"/>
      <c r="GVD87" s="0"/>
      <c r="GVE87" s="0"/>
      <c r="GVF87" s="0"/>
      <c r="GVG87" s="0"/>
      <c r="GVH87" s="0"/>
      <c r="GVI87" s="0"/>
      <c r="GVJ87" s="0"/>
      <c r="GVK87" s="0"/>
      <c r="GVL87" s="0"/>
      <c r="GVM87" s="0"/>
      <c r="GVN87" s="0"/>
      <c r="GVO87" s="0"/>
      <c r="GVP87" s="0"/>
      <c r="GVQ87" s="0"/>
      <c r="GVR87" s="0"/>
      <c r="GVS87" s="0"/>
      <c r="GVT87" s="0"/>
      <c r="GVU87" s="0"/>
      <c r="GVV87" s="0"/>
      <c r="GVW87" s="0"/>
      <c r="GVX87" s="0"/>
      <c r="GVY87" s="0"/>
      <c r="GVZ87" s="0"/>
      <c r="GWA87" s="0"/>
      <c r="GWB87" s="0"/>
      <c r="GWC87" s="0"/>
      <c r="GWD87" s="0"/>
      <c r="GWE87" s="0"/>
      <c r="GWF87" s="0"/>
      <c r="GWG87" s="0"/>
      <c r="GWH87" s="0"/>
      <c r="GWI87" s="0"/>
      <c r="GWJ87" s="0"/>
      <c r="GWK87" s="0"/>
      <c r="GWL87" s="0"/>
      <c r="GWM87" s="0"/>
      <c r="GWN87" s="0"/>
      <c r="GWO87" s="0"/>
      <c r="GWP87" s="0"/>
      <c r="GWQ87" s="0"/>
      <c r="GWR87" s="0"/>
      <c r="GWS87" s="0"/>
      <c r="GWT87" s="0"/>
      <c r="GWU87" s="0"/>
      <c r="GWV87" s="0"/>
      <c r="GWW87" s="0"/>
      <c r="GWX87" s="0"/>
      <c r="GWY87" s="0"/>
      <c r="GWZ87" s="0"/>
      <c r="GXA87" s="0"/>
      <c r="GXB87" s="0"/>
      <c r="GXC87" s="0"/>
      <c r="GXD87" s="0"/>
      <c r="GXE87" s="0"/>
      <c r="GXF87" s="0"/>
      <c r="GXG87" s="0"/>
      <c r="GXH87" s="0"/>
      <c r="GXI87" s="0"/>
      <c r="GXJ87" s="0"/>
      <c r="GXK87" s="0"/>
      <c r="GXL87" s="0"/>
      <c r="GXM87" s="0"/>
      <c r="GXN87" s="0"/>
      <c r="GXO87" s="0"/>
      <c r="GXP87" s="0"/>
      <c r="GXQ87" s="0"/>
      <c r="GXR87" s="0"/>
      <c r="GXS87" s="0"/>
      <c r="GXT87" s="0"/>
      <c r="GXU87" s="0"/>
      <c r="GXV87" s="0"/>
      <c r="GXW87" s="0"/>
      <c r="GXX87" s="0"/>
      <c r="GXY87" s="0"/>
      <c r="GXZ87" s="0"/>
      <c r="GYA87" s="0"/>
      <c r="GYB87" s="0"/>
      <c r="GYC87" s="0"/>
      <c r="GYD87" s="0"/>
      <c r="GYE87" s="0"/>
      <c r="GYF87" s="0"/>
      <c r="GYG87" s="0"/>
      <c r="GYH87" s="0"/>
      <c r="GYI87" s="0"/>
      <c r="GYJ87" s="0"/>
      <c r="GYK87" s="0"/>
      <c r="GYL87" s="0"/>
      <c r="GYM87" s="0"/>
      <c r="GYN87" s="0"/>
      <c r="GYO87" s="0"/>
      <c r="GYP87" s="0"/>
      <c r="GYQ87" s="0"/>
      <c r="GYR87" s="0"/>
      <c r="GYS87" s="0"/>
      <c r="GYT87" s="0"/>
      <c r="GYU87" s="0"/>
      <c r="GYV87" s="0"/>
      <c r="GYW87" s="0"/>
      <c r="GYX87" s="0"/>
      <c r="GYY87" s="0"/>
      <c r="GYZ87" s="0"/>
      <c r="GZA87" s="0"/>
      <c r="GZB87" s="0"/>
      <c r="GZC87" s="0"/>
      <c r="GZD87" s="0"/>
      <c r="GZE87" s="0"/>
      <c r="GZF87" s="0"/>
      <c r="GZG87" s="0"/>
      <c r="GZH87" s="0"/>
      <c r="GZI87" s="0"/>
      <c r="GZJ87" s="0"/>
      <c r="GZK87" s="0"/>
      <c r="GZL87" s="0"/>
      <c r="GZM87" s="0"/>
      <c r="GZN87" s="0"/>
      <c r="GZO87" s="0"/>
      <c r="GZP87" s="0"/>
      <c r="GZQ87" s="0"/>
      <c r="GZR87" s="0"/>
      <c r="GZS87" s="0"/>
      <c r="GZT87" s="0"/>
      <c r="GZU87" s="0"/>
      <c r="GZV87" s="0"/>
      <c r="GZW87" s="0"/>
      <c r="GZX87" s="0"/>
      <c r="GZY87" s="0"/>
      <c r="GZZ87" s="0"/>
      <c r="HAA87" s="0"/>
      <c r="HAB87" s="0"/>
      <c r="HAC87" s="0"/>
      <c r="HAD87" s="0"/>
      <c r="HAE87" s="0"/>
      <c r="HAF87" s="0"/>
      <c r="HAG87" s="0"/>
      <c r="HAH87" s="0"/>
      <c r="HAI87" s="0"/>
      <c r="HAJ87" s="0"/>
      <c r="HAK87" s="0"/>
      <c r="HAL87" s="0"/>
      <c r="HAM87" s="0"/>
      <c r="HAN87" s="0"/>
      <c r="HAO87" s="0"/>
      <c r="HAP87" s="0"/>
      <c r="HAQ87" s="0"/>
      <c r="HAR87" s="0"/>
      <c r="HAS87" s="0"/>
      <c r="HAT87" s="0"/>
      <c r="HAU87" s="0"/>
      <c r="HAV87" s="0"/>
      <c r="HAW87" s="0"/>
      <c r="HAX87" s="0"/>
      <c r="HAY87" s="0"/>
      <c r="HAZ87" s="0"/>
      <c r="HBA87" s="0"/>
      <c r="HBB87" s="0"/>
      <c r="HBC87" s="0"/>
      <c r="HBD87" s="0"/>
      <c r="HBE87" s="0"/>
      <c r="HBF87" s="0"/>
      <c r="HBG87" s="0"/>
      <c r="HBH87" s="0"/>
      <c r="HBI87" s="0"/>
      <c r="HBJ87" s="0"/>
      <c r="HBK87" s="0"/>
      <c r="HBL87" s="0"/>
      <c r="HBM87" s="0"/>
      <c r="HBN87" s="0"/>
      <c r="HBO87" s="0"/>
      <c r="HBP87" s="0"/>
      <c r="HBQ87" s="0"/>
      <c r="HBR87" s="0"/>
      <c r="HBS87" s="0"/>
      <c r="HBT87" s="0"/>
      <c r="HBU87" s="0"/>
      <c r="HBV87" s="0"/>
      <c r="HBW87" s="0"/>
      <c r="HBX87" s="0"/>
      <c r="HBY87" s="0"/>
      <c r="HBZ87" s="0"/>
      <c r="HCA87" s="0"/>
      <c r="HCB87" s="0"/>
      <c r="HCC87" s="0"/>
      <c r="HCD87" s="0"/>
      <c r="HCE87" s="0"/>
      <c r="HCF87" s="0"/>
      <c r="HCG87" s="0"/>
      <c r="HCH87" s="0"/>
      <c r="HCI87" s="0"/>
      <c r="HCJ87" s="0"/>
      <c r="HCK87" s="0"/>
      <c r="HCL87" s="0"/>
      <c r="HCM87" s="0"/>
      <c r="HCN87" s="0"/>
      <c r="HCO87" s="0"/>
      <c r="HCP87" s="0"/>
      <c r="HCQ87" s="0"/>
      <c r="HCR87" s="0"/>
      <c r="HCS87" s="0"/>
      <c r="HCT87" s="0"/>
      <c r="HCU87" s="0"/>
      <c r="HCV87" s="0"/>
      <c r="HCW87" s="0"/>
      <c r="HCX87" s="0"/>
      <c r="HCY87" s="0"/>
      <c r="HCZ87" s="0"/>
      <c r="HDA87" s="0"/>
      <c r="HDB87" s="0"/>
      <c r="HDC87" s="0"/>
      <c r="HDD87" s="0"/>
      <c r="HDE87" s="0"/>
      <c r="HDF87" s="0"/>
      <c r="HDG87" s="0"/>
      <c r="HDH87" s="0"/>
      <c r="HDI87" s="0"/>
      <c r="HDJ87" s="0"/>
      <c r="HDK87" s="0"/>
      <c r="HDL87" s="0"/>
      <c r="HDM87" s="0"/>
      <c r="HDN87" s="0"/>
      <c r="HDO87" s="0"/>
      <c r="HDP87" s="0"/>
      <c r="HDQ87" s="0"/>
      <c r="HDR87" s="0"/>
      <c r="HDS87" s="0"/>
      <c r="HDT87" s="0"/>
      <c r="HDU87" s="0"/>
      <c r="HDV87" s="0"/>
      <c r="HDW87" s="0"/>
      <c r="HDX87" s="0"/>
      <c r="HDY87" s="0"/>
      <c r="HDZ87" s="0"/>
      <c r="HEA87" s="0"/>
      <c r="HEB87" s="0"/>
      <c r="HEC87" s="0"/>
      <c r="HED87" s="0"/>
      <c r="HEE87" s="0"/>
      <c r="HEF87" s="0"/>
      <c r="HEG87" s="0"/>
      <c r="HEH87" s="0"/>
      <c r="HEI87" s="0"/>
      <c r="HEJ87" s="0"/>
      <c r="HEK87" s="0"/>
      <c r="HEL87" s="0"/>
      <c r="HEM87" s="0"/>
      <c r="HEN87" s="0"/>
      <c r="HEO87" s="0"/>
      <c r="HEP87" s="0"/>
      <c r="HEQ87" s="0"/>
      <c r="HER87" s="0"/>
      <c r="HES87" s="0"/>
      <c r="HET87" s="0"/>
      <c r="HEU87" s="0"/>
      <c r="HEV87" s="0"/>
      <c r="HEW87" s="0"/>
      <c r="HEX87" s="0"/>
      <c r="HEY87" s="0"/>
      <c r="HEZ87" s="0"/>
      <c r="HFA87" s="0"/>
      <c r="HFB87" s="0"/>
      <c r="HFC87" s="0"/>
      <c r="HFD87" s="0"/>
      <c r="HFE87" s="0"/>
      <c r="HFF87" s="0"/>
      <c r="HFG87" s="0"/>
      <c r="HFH87" s="0"/>
      <c r="HFI87" s="0"/>
      <c r="HFJ87" s="0"/>
      <c r="HFK87" s="0"/>
      <c r="HFL87" s="0"/>
      <c r="HFM87" s="0"/>
      <c r="HFN87" s="0"/>
      <c r="HFO87" s="0"/>
      <c r="HFP87" s="0"/>
      <c r="HFQ87" s="0"/>
      <c r="HFR87" s="0"/>
      <c r="HFS87" s="0"/>
      <c r="HFT87" s="0"/>
      <c r="HFU87" s="0"/>
      <c r="HFV87" s="0"/>
      <c r="HFW87" s="0"/>
      <c r="HFX87" s="0"/>
      <c r="HFY87" s="0"/>
      <c r="HFZ87" s="0"/>
      <c r="HGA87" s="0"/>
      <c r="HGB87" s="0"/>
      <c r="HGC87" s="0"/>
      <c r="HGD87" s="0"/>
      <c r="HGE87" s="0"/>
      <c r="HGF87" s="0"/>
      <c r="HGG87" s="0"/>
      <c r="HGH87" s="0"/>
      <c r="HGI87" s="0"/>
      <c r="HGJ87" s="0"/>
      <c r="HGK87" s="0"/>
      <c r="HGL87" s="0"/>
      <c r="HGM87" s="0"/>
      <c r="HGN87" s="0"/>
      <c r="HGO87" s="0"/>
      <c r="HGP87" s="0"/>
      <c r="HGQ87" s="0"/>
      <c r="HGR87" s="0"/>
      <c r="HGS87" s="0"/>
      <c r="HGT87" s="0"/>
      <c r="HGU87" s="0"/>
      <c r="HGV87" s="0"/>
      <c r="HGW87" s="0"/>
      <c r="HGX87" s="0"/>
      <c r="HGY87" s="0"/>
      <c r="HGZ87" s="0"/>
      <c r="HHA87" s="0"/>
      <c r="HHB87" s="0"/>
      <c r="HHC87" s="0"/>
      <c r="HHD87" s="0"/>
      <c r="HHE87" s="0"/>
      <c r="HHF87" s="0"/>
      <c r="HHG87" s="0"/>
      <c r="HHH87" s="0"/>
      <c r="HHI87" s="0"/>
      <c r="HHJ87" s="0"/>
      <c r="HHK87" s="0"/>
      <c r="HHL87" s="0"/>
      <c r="HHM87" s="0"/>
      <c r="HHN87" s="0"/>
      <c r="HHO87" s="0"/>
      <c r="HHP87" s="0"/>
      <c r="HHQ87" s="0"/>
      <c r="HHR87" s="0"/>
      <c r="HHS87" s="0"/>
      <c r="HHT87" s="0"/>
      <c r="HHU87" s="0"/>
      <c r="HHV87" s="0"/>
      <c r="HHW87" s="0"/>
      <c r="HHX87" s="0"/>
      <c r="HHY87" s="0"/>
      <c r="HHZ87" s="0"/>
      <c r="HIA87" s="0"/>
      <c r="HIB87" s="0"/>
      <c r="HIC87" s="0"/>
      <c r="HID87" s="0"/>
      <c r="HIE87" s="0"/>
      <c r="HIF87" s="0"/>
      <c r="HIG87" s="0"/>
      <c r="HIH87" s="0"/>
      <c r="HII87" s="0"/>
      <c r="HIJ87" s="0"/>
      <c r="HIK87" s="0"/>
      <c r="HIL87" s="0"/>
      <c r="HIM87" s="0"/>
      <c r="HIN87" s="0"/>
      <c r="HIO87" s="0"/>
      <c r="HIP87" s="0"/>
      <c r="HIQ87" s="0"/>
      <c r="HIR87" s="0"/>
      <c r="HIS87" s="0"/>
      <c r="HIT87" s="0"/>
      <c r="HIU87" s="0"/>
      <c r="HIV87" s="0"/>
      <c r="HIW87" s="0"/>
      <c r="HIX87" s="0"/>
      <c r="HIY87" s="0"/>
      <c r="HIZ87" s="0"/>
      <c r="HJA87" s="0"/>
      <c r="HJB87" s="0"/>
      <c r="HJC87" s="0"/>
      <c r="HJD87" s="0"/>
      <c r="HJE87" s="0"/>
      <c r="HJF87" s="0"/>
      <c r="HJG87" s="0"/>
      <c r="HJH87" s="0"/>
      <c r="HJI87" s="0"/>
      <c r="HJJ87" s="0"/>
      <c r="HJK87" s="0"/>
      <c r="HJL87" s="0"/>
      <c r="HJM87" s="0"/>
      <c r="HJN87" s="0"/>
      <c r="HJO87" s="0"/>
      <c r="HJP87" s="0"/>
      <c r="HJQ87" s="0"/>
      <c r="HJR87" s="0"/>
      <c r="HJS87" s="0"/>
      <c r="HJT87" s="0"/>
      <c r="HJU87" s="0"/>
      <c r="HJV87" s="0"/>
      <c r="HJW87" s="0"/>
      <c r="HJX87" s="0"/>
      <c r="HJY87" s="0"/>
      <c r="HJZ87" s="0"/>
      <c r="HKA87" s="0"/>
      <c r="HKB87" s="0"/>
      <c r="HKC87" s="0"/>
      <c r="HKD87" s="0"/>
      <c r="HKE87" s="0"/>
      <c r="HKF87" s="0"/>
      <c r="HKG87" s="0"/>
      <c r="HKH87" s="0"/>
      <c r="HKI87" s="0"/>
      <c r="HKJ87" s="0"/>
      <c r="HKK87" s="0"/>
      <c r="HKL87" s="0"/>
      <c r="HKM87" s="0"/>
      <c r="HKN87" s="0"/>
      <c r="HKO87" s="0"/>
      <c r="HKP87" s="0"/>
      <c r="HKQ87" s="0"/>
      <c r="HKR87" s="0"/>
      <c r="HKS87" s="0"/>
      <c r="HKT87" s="0"/>
      <c r="HKU87" s="0"/>
      <c r="HKV87" s="0"/>
      <c r="HKW87" s="0"/>
      <c r="HKX87" s="0"/>
      <c r="HKY87" s="0"/>
      <c r="HKZ87" s="0"/>
      <c r="HLA87" s="0"/>
      <c r="HLB87" s="0"/>
      <c r="HLC87" s="0"/>
      <c r="HLD87" s="0"/>
      <c r="HLE87" s="0"/>
      <c r="HLF87" s="0"/>
      <c r="HLG87" s="0"/>
      <c r="HLH87" s="0"/>
      <c r="HLI87" s="0"/>
      <c r="HLJ87" s="0"/>
      <c r="HLK87" s="0"/>
      <c r="HLL87" s="0"/>
      <c r="HLM87" s="0"/>
      <c r="HLN87" s="0"/>
      <c r="HLO87" s="0"/>
      <c r="HLP87" s="0"/>
      <c r="HLQ87" s="0"/>
      <c r="HLR87" s="0"/>
      <c r="HLS87" s="0"/>
      <c r="HLT87" s="0"/>
      <c r="HLU87" s="0"/>
      <c r="HLV87" s="0"/>
      <c r="HLW87" s="0"/>
      <c r="HLX87" s="0"/>
      <c r="HLY87" s="0"/>
      <c r="HLZ87" s="0"/>
      <c r="HMA87" s="0"/>
      <c r="HMB87" s="0"/>
      <c r="HMC87" s="0"/>
      <c r="HMD87" s="0"/>
      <c r="HME87" s="0"/>
      <c r="HMF87" s="0"/>
      <c r="HMG87" s="0"/>
      <c r="HMH87" s="0"/>
      <c r="HMI87" s="0"/>
      <c r="HMJ87" s="0"/>
      <c r="HMK87" s="0"/>
      <c r="HML87" s="0"/>
      <c r="HMM87" s="0"/>
      <c r="HMN87" s="0"/>
      <c r="HMO87" s="0"/>
      <c r="HMP87" s="0"/>
      <c r="HMQ87" s="0"/>
      <c r="HMR87" s="0"/>
      <c r="HMS87" s="0"/>
      <c r="HMT87" s="0"/>
      <c r="HMU87" s="0"/>
      <c r="HMV87" s="0"/>
      <c r="HMW87" s="0"/>
      <c r="HMX87" s="0"/>
      <c r="HMY87" s="0"/>
      <c r="HMZ87" s="0"/>
      <c r="HNA87" s="0"/>
      <c r="HNB87" s="0"/>
      <c r="HNC87" s="0"/>
      <c r="HND87" s="0"/>
      <c r="HNE87" s="0"/>
      <c r="HNF87" s="0"/>
      <c r="HNG87" s="0"/>
      <c r="HNH87" s="0"/>
      <c r="HNI87" s="0"/>
      <c r="HNJ87" s="0"/>
      <c r="HNK87" s="0"/>
      <c r="HNL87" s="0"/>
      <c r="HNM87" s="0"/>
      <c r="HNN87" s="0"/>
      <c r="HNO87" s="0"/>
      <c r="HNP87" s="0"/>
      <c r="HNQ87" s="0"/>
      <c r="HNR87" s="0"/>
      <c r="HNS87" s="0"/>
      <c r="HNT87" s="0"/>
      <c r="HNU87" s="0"/>
      <c r="HNV87" s="0"/>
      <c r="HNW87" s="0"/>
      <c r="HNX87" s="0"/>
      <c r="HNY87" s="0"/>
      <c r="HNZ87" s="0"/>
      <c r="HOA87" s="0"/>
      <c r="HOB87" s="0"/>
      <c r="HOC87" s="0"/>
      <c r="HOD87" s="0"/>
      <c r="HOE87" s="0"/>
      <c r="HOF87" s="0"/>
      <c r="HOG87" s="0"/>
      <c r="HOH87" s="0"/>
      <c r="HOI87" s="0"/>
      <c r="HOJ87" s="0"/>
      <c r="HOK87" s="0"/>
      <c r="HOL87" s="0"/>
      <c r="HOM87" s="0"/>
      <c r="HON87" s="0"/>
      <c r="HOO87" s="0"/>
      <c r="HOP87" s="0"/>
      <c r="HOQ87" s="0"/>
      <c r="HOR87" s="0"/>
      <c r="HOS87" s="0"/>
      <c r="HOT87" s="0"/>
      <c r="HOU87" s="0"/>
      <c r="HOV87" s="0"/>
      <c r="HOW87" s="0"/>
      <c r="HOX87" s="0"/>
      <c r="HOY87" s="0"/>
      <c r="HOZ87" s="0"/>
      <c r="HPA87" s="0"/>
      <c r="HPB87" s="0"/>
      <c r="HPC87" s="0"/>
      <c r="HPD87" s="0"/>
      <c r="HPE87" s="0"/>
      <c r="HPF87" s="0"/>
      <c r="HPG87" s="0"/>
      <c r="HPH87" s="0"/>
      <c r="HPI87" s="0"/>
      <c r="HPJ87" s="0"/>
      <c r="HPK87" s="0"/>
      <c r="HPL87" s="0"/>
      <c r="HPM87" s="0"/>
      <c r="HPN87" s="0"/>
      <c r="HPO87" s="0"/>
      <c r="HPP87" s="0"/>
      <c r="HPQ87" s="0"/>
      <c r="HPR87" s="0"/>
      <c r="HPS87" s="0"/>
      <c r="HPT87" s="0"/>
      <c r="HPU87" s="0"/>
      <c r="HPV87" s="0"/>
      <c r="HPW87" s="0"/>
      <c r="HPX87" s="0"/>
      <c r="HPY87" s="0"/>
      <c r="HPZ87" s="0"/>
      <c r="HQA87" s="0"/>
      <c r="HQB87" s="0"/>
      <c r="HQC87" s="0"/>
      <c r="HQD87" s="0"/>
      <c r="HQE87" s="0"/>
      <c r="HQF87" s="0"/>
      <c r="HQG87" s="0"/>
      <c r="HQH87" s="0"/>
      <c r="HQI87" s="0"/>
      <c r="HQJ87" s="0"/>
      <c r="HQK87" s="0"/>
      <c r="HQL87" s="0"/>
      <c r="HQM87" s="0"/>
      <c r="HQN87" s="0"/>
      <c r="HQO87" s="0"/>
      <c r="HQP87" s="0"/>
      <c r="HQQ87" s="0"/>
      <c r="HQR87" s="0"/>
      <c r="HQS87" s="0"/>
      <c r="HQT87" s="0"/>
      <c r="HQU87" s="0"/>
      <c r="HQV87" s="0"/>
      <c r="HQW87" s="0"/>
      <c r="HQX87" s="0"/>
      <c r="HQY87" s="0"/>
      <c r="HQZ87" s="0"/>
      <c r="HRA87" s="0"/>
      <c r="HRB87" s="0"/>
      <c r="HRC87" s="0"/>
      <c r="HRD87" s="0"/>
      <c r="HRE87" s="0"/>
      <c r="HRF87" s="0"/>
      <c r="HRG87" s="0"/>
      <c r="HRH87" s="0"/>
      <c r="HRI87" s="0"/>
      <c r="HRJ87" s="0"/>
      <c r="HRK87" s="0"/>
      <c r="HRL87" s="0"/>
      <c r="HRM87" s="0"/>
      <c r="HRN87" s="0"/>
      <c r="HRO87" s="0"/>
      <c r="HRP87" s="0"/>
      <c r="HRQ87" s="0"/>
      <c r="HRR87" s="0"/>
      <c r="HRS87" s="0"/>
      <c r="HRT87" s="0"/>
      <c r="HRU87" s="0"/>
      <c r="HRV87" s="0"/>
      <c r="HRW87" s="0"/>
      <c r="HRX87" s="0"/>
      <c r="HRY87" s="0"/>
      <c r="HRZ87" s="0"/>
      <c r="HSA87" s="0"/>
      <c r="HSB87" s="0"/>
      <c r="HSC87" s="0"/>
      <c r="HSD87" s="0"/>
      <c r="HSE87" s="0"/>
      <c r="HSF87" s="0"/>
      <c r="HSG87" s="0"/>
      <c r="HSH87" s="0"/>
      <c r="HSI87" s="0"/>
      <c r="HSJ87" s="0"/>
      <c r="HSK87" s="0"/>
      <c r="HSL87" s="0"/>
      <c r="HSM87" s="0"/>
      <c r="HSN87" s="0"/>
      <c r="HSO87" s="0"/>
      <c r="HSP87" s="0"/>
      <c r="HSQ87" s="0"/>
      <c r="HSR87" s="0"/>
      <c r="HSS87" s="0"/>
      <c r="HST87" s="0"/>
      <c r="HSU87" s="0"/>
      <c r="HSV87" s="0"/>
      <c r="HSW87" s="0"/>
      <c r="HSX87" s="0"/>
      <c r="HSY87" s="0"/>
      <c r="HSZ87" s="0"/>
      <c r="HTA87" s="0"/>
      <c r="HTB87" s="0"/>
      <c r="HTC87" s="0"/>
      <c r="HTD87" s="0"/>
      <c r="HTE87" s="0"/>
      <c r="HTF87" s="0"/>
      <c r="HTG87" s="0"/>
      <c r="HTH87" s="0"/>
      <c r="HTI87" s="0"/>
      <c r="HTJ87" s="0"/>
      <c r="HTK87" s="0"/>
      <c r="HTL87" s="0"/>
      <c r="HTM87" s="0"/>
      <c r="HTN87" s="0"/>
      <c r="HTO87" s="0"/>
      <c r="HTP87" s="0"/>
      <c r="HTQ87" s="0"/>
      <c r="HTR87" s="0"/>
      <c r="HTS87" s="0"/>
      <c r="HTT87" s="0"/>
      <c r="HTU87" s="0"/>
      <c r="HTV87" s="0"/>
      <c r="HTW87" s="0"/>
      <c r="HTX87" s="0"/>
      <c r="HTY87" s="0"/>
      <c r="HTZ87" s="0"/>
      <c r="HUA87" s="0"/>
      <c r="HUB87" s="0"/>
      <c r="HUC87" s="0"/>
      <c r="HUD87" s="0"/>
      <c r="HUE87" s="0"/>
      <c r="HUF87" s="0"/>
      <c r="HUG87" s="0"/>
      <c r="HUH87" s="0"/>
      <c r="HUI87" s="0"/>
      <c r="HUJ87" s="0"/>
      <c r="HUK87" s="0"/>
      <c r="HUL87" s="0"/>
      <c r="HUM87" s="0"/>
      <c r="HUN87" s="0"/>
      <c r="HUO87" s="0"/>
      <c r="HUP87" s="0"/>
      <c r="HUQ87" s="0"/>
      <c r="HUR87" s="0"/>
      <c r="HUS87" s="0"/>
      <c r="HUT87" s="0"/>
      <c r="HUU87" s="0"/>
      <c r="HUV87" s="0"/>
      <c r="HUW87" s="0"/>
      <c r="HUX87" s="0"/>
      <c r="HUY87" s="0"/>
      <c r="HUZ87" s="0"/>
      <c r="HVA87" s="0"/>
      <c r="HVB87" s="0"/>
      <c r="HVC87" s="0"/>
      <c r="HVD87" s="0"/>
      <c r="HVE87" s="0"/>
      <c r="HVF87" s="0"/>
      <c r="HVG87" s="0"/>
      <c r="HVH87" s="0"/>
      <c r="HVI87" s="0"/>
      <c r="HVJ87" s="0"/>
      <c r="HVK87" s="0"/>
      <c r="HVL87" s="0"/>
      <c r="HVM87" s="0"/>
      <c r="HVN87" s="0"/>
      <c r="HVO87" s="0"/>
      <c r="HVP87" s="0"/>
      <c r="HVQ87" s="0"/>
      <c r="HVR87" s="0"/>
      <c r="HVS87" s="0"/>
      <c r="HVT87" s="0"/>
      <c r="HVU87" s="0"/>
      <c r="HVV87" s="0"/>
      <c r="HVW87" s="0"/>
      <c r="HVX87" s="0"/>
      <c r="HVY87" s="0"/>
      <c r="HVZ87" s="0"/>
      <c r="HWA87" s="0"/>
      <c r="HWB87" s="0"/>
      <c r="HWC87" s="0"/>
      <c r="HWD87" s="0"/>
      <c r="HWE87" s="0"/>
      <c r="HWF87" s="0"/>
      <c r="HWG87" s="0"/>
      <c r="HWH87" s="0"/>
      <c r="HWI87" s="0"/>
      <c r="HWJ87" s="0"/>
      <c r="HWK87" s="0"/>
      <c r="HWL87" s="0"/>
      <c r="HWM87" s="0"/>
      <c r="HWN87" s="0"/>
      <c r="HWO87" s="0"/>
      <c r="HWP87" s="0"/>
      <c r="HWQ87" s="0"/>
      <c r="HWR87" s="0"/>
      <c r="HWS87" s="0"/>
      <c r="HWT87" s="0"/>
      <c r="HWU87" s="0"/>
      <c r="HWV87" s="0"/>
      <c r="HWW87" s="0"/>
      <c r="HWX87" s="0"/>
      <c r="HWY87" s="0"/>
      <c r="HWZ87" s="0"/>
      <c r="HXA87" s="0"/>
      <c r="HXB87" s="0"/>
      <c r="HXC87" s="0"/>
      <c r="HXD87" s="0"/>
      <c r="HXE87" s="0"/>
      <c r="HXF87" s="0"/>
      <c r="HXG87" s="0"/>
      <c r="HXH87" s="0"/>
      <c r="HXI87" s="0"/>
      <c r="HXJ87" s="0"/>
      <c r="HXK87" s="0"/>
      <c r="HXL87" s="0"/>
      <c r="HXM87" s="0"/>
      <c r="HXN87" s="0"/>
      <c r="HXO87" s="0"/>
      <c r="HXP87" s="0"/>
      <c r="HXQ87" s="0"/>
      <c r="HXR87" s="0"/>
      <c r="HXS87" s="0"/>
      <c r="HXT87" s="0"/>
      <c r="HXU87" s="0"/>
      <c r="HXV87" s="0"/>
      <c r="HXW87" s="0"/>
      <c r="HXX87" s="0"/>
      <c r="HXY87" s="0"/>
      <c r="HXZ87" s="0"/>
      <c r="HYA87" s="0"/>
      <c r="HYB87" s="0"/>
      <c r="HYC87" s="0"/>
      <c r="HYD87" s="0"/>
      <c r="HYE87" s="0"/>
      <c r="HYF87" s="0"/>
      <c r="HYG87" s="0"/>
      <c r="HYH87" s="0"/>
      <c r="HYI87" s="0"/>
      <c r="HYJ87" s="0"/>
      <c r="HYK87" s="0"/>
      <c r="HYL87" s="0"/>
      <c r="HYM87" s="0"/>
      <c r="HYN87" s="0"/>
      <c r="HYO87" s="0"/>
      <c r="HYP87" s="0"/>
      <c r="HYQ87" s="0"/>
      <c r="HYR87" s="0"/>
      <c r="HYS87" s="0"/>
      <c r="HYT87" s="0"/>
      <c r="HYU87" s="0"/>
      <c r="HYV87" s="0"/>
      <c r="HYW87" s="0"/>
      <c r="HYX87" s="0"/>
      <c r="HYY87" s="0"/>
      <c r="HYZ87" s="0"/>
      <c r="HZA87" s="0"/>
      <c r="HZB87" s="0"/>
      <c r="HZC87" s="0"/>
      <c r="HZD87" s="0"/>
      <c r="HZE87" s="0"/>
      <c r="HZF87" s="0"/>
      <c r="HZG87" s="0"/>
      <c r="HZH87" s="0"/>
      <c r="HZI87" s="0"/>
      <c r="HZJ87" s="0"/>
      <c r="HZK87" s="0"/>
      <c r="HZL87" s="0"/>
      <c r="HZM87" s="0"/>
      <c r="HZN87" s="0"/>
      <c r="HZO87" s="0"/>
      <c r="HZP87" s="0"/>
      <c r="HZQ87" s="0"/>
      <c r="HZR87" s="0"/>
      <c r="HZS87" s="0"/>
      <c r="HZT87" s="0"/>
      <c r="HZU87" s="0"/>
      <c r="HZV87" s="0"/>
      <c r="HZW87" s="0"/>
      <c r="HZX87" s="0"/>
      <c r="HZY87" s="0"/>
      <c r="HZZ87" s="0"/>
      <c r="IAA87" s="0"/>
      <c r="IAB87" s="0"/>
      <c r="IAC87" s="0"/>
      <c r="IAD87" s="0"/>
      <c r="IAE87" s="0"/>
      <c r="IAF87" s="0"/>
      <c r="IAG87" s="0"/>
      <c r="IAH87" s="0"/>
      <c r="IAI87" s="0"/>
      <c r="IAJ87" s="0"/>
      <c r="IAK87" s="0"/>
      <c r="IAL87" s="0"/>
      <c r="IAM87" s="0"/>
      <c r="IAN87" s="0"/>
      <c r="IAO87" s="0"/>
      <c r="IAP87" s="0"/>
      <c r="IAQ87" s="0"/>
      <c r="IAR87" s="0"/>
      <c r="IAS87" s="0"/>
      <c r="IAT87" s="0"/>
      <c r="IAU87" s="0"/>
      <c r="IAV87" s="0"/>
      <c r="IAW87" s="0"/>
      <c r="IAX87" s="0"/>
      <c r="IAY87" s="0"/>
      <c r="IAZ87" s="0"/>
      <c r="IBA87" s="0"/>
      <c r="IBB87" s="0"/>
      <c r="IBC87" s="0"/>
      <c r="IBD87" s="0"/>
      <c r="IBE87" s="0"/>
      <c r="IBF87" s="0"/>
      <c r="IBG87" s="0"/>
      <c r="IBH87" s="0"/>
      <c r="IBI87" s="0"/>
      <c r="IBJ87" s="0"/>
      <c r="IBK87" s="0"/>
      <c r="IBL87" s="0"/>
      <c r="IBM87" s="0"/>
      <c r="IBN87" s="0"/>
      <c r="IBO87" s="0"/>
      <c r="IBP87" s="0"/>
      <c r="IBQ87" s="0"/>
      <c r="IBR87" s="0"/>
      <c r="IBS87" s="0"/>
      <c r="IBT87" s="0"/>
      <c r="IBU87" s="0"/>
      <c r="IBV87" s="0"/>
      <c r="IBW87" s="0"/>
      <c r="IBX87" s="0"/>
      <c r="IBY87" s="0"/>
      <c r="IBZ87" s="0"/>
      <c r="ICA87" s="0"/>
      <c r="ICB87" s="0"/>
      <c r="ICC87" s="0"/>
      <c r="ICD87" s="0"/>
      <c r="ICE87" s="0"/>
      <c r="ICF87" s="0"/>
      <c r="ICG87" s="0"/>
      <c r="ICH87" s="0"/>
      <c r="ICI87" s="0"/>
      <c r="ICJ87" s="0"/>
      <c r="ICK87" s="0"/>
      <c r="ICL87" s="0"/>
      <c r="ICM87" s="0"/>
      <c r="ICN87" s="0"/>
      <c r="ICO87" s="0"/>
      <c r="ICP87" s="0"/>
      <c r="ICQ87" s="0"/>
      <c r="ICR87" s="0"/>
      <c r="ICS87" s="0"/>
      <c r="ICT87" s="0"/>
      <c r="ICU87" s="0"/>
      <c r="ICV87" s="0"/>
      <c r="ICW87" s="0"/>
      <c r="ICX87" s="0"/>
      <c r="ICY87" s="0"/>
      <c r="ICZ87" s="0"/>
      <c r="IDA87" s="0"/>
      <c r="IDB87" s="0"/>
      <c r="IDC87" s="0"/>
      <c r="IDD87" s="0"/>
      <c r="IDE87" s="0"/>
      <c r="IDF87" s="0"/>
      <c r="IDG87" s="0"/>
      <c r="IDH87" s="0"/>
      <c r="IDI87" s="0"/>
      <c r="IDJ87" s="0"/>
      <c r="IDK87" s="0"/>
      <c r="IDL87" s="0"/>
      <c r="IDM87" s="0"/>
      <c r="IDN87" s="0"/>
      <c r="IDO87" s="0"/>
      <c r="IDP87" s="0"/>
      <c r="IDQ87" s="0"/>
      <c r="IDR87" s="0"/>
      <c r="IDS87" s="0"/>
      <c r="IDT87" s="0"/>
      <c r="IDU87" s="0"/>
      <c r="IDV87" s="0"/>
      <c r="IDW87" s="0"/>
      <c r="IDX87" s="0"/>
      <c r="IDY87" s="0"/>
      <c r="IDZ87" s="0"/>
      <c r="IEA87" s="0"/>
      <c r="IEB87" s="0"/>
      <c r="IEC87" s="0"/>
      <c r="IED87" s="0"/>
      <c r="IEE87" s="0"/>
      <c r="IEF87" s="0"/>
      <c r="IEG87" s="0"/>
      <c r="IEH87" s="0"/>
      <c r="IEI87" s="0"/>
      <c r="IEJ87" s="0"/>
      <c r="IEK87" s="0"/>
      <c r="IEL87" s="0"/>
      <c r="IEM87" s="0"/>
      <c r="IEN87" s="0"/>
      <c r="IEO87" s="0"/>
      <c r="IEP87" s="0"/>
      <c r="IEQ87" s="0"/>
      <c r="IER87" s="0"/>
      <c r="IES87" s="0"/>
      <c r="IET87" s="0"/>
      <c r="IEU87" s="0"/>
      <c r="IEV87" s="0"/>
      <c r="IEW87" s="0"/>
      <c r="IEX87" s="0"/>
      <c r="IEY87" s="0"/>
      <c r="IEZ87" s="0"/>
      <c r="IFA87" s="0"/>
      <c r="IFB87" s="0"/>
      <c r="IFC87" s="0"/>
      <c r="IFD87" s="0"/>
      <c r="IFE87" s="0"/>
      <c r="IFF87" s="0"/>
      <c r="IFG87" s="0"/>
      <c r="IFH87" s="0"/>
      <c r="IFI87" s="0"/>
      <c r="IFJ87" s="0"/>
      <c r="IFK87" s="0"/>
      <c r="IFL87" s="0"/>
      <c r="IFM87" s="0"/>
      <c r="IFN87" s="0"/>
      <c r="IFO87" s="0"/>
      <c r="IFP87" s="0"/>
      <c r="IFQ87" s="0"/>
      <c r="IFR87" s="0"/>
      <c r="IFS87" s="0"/>
      <c r="IFT87" s="0"/>
      <c r="IFU87" s="0"/>
      <c r="IFV87" s="0"/>
      <c r="IFW87" s="0"/>
      <c r="IFX87" s="0"/>
      <c r="IFY87" s="0"/>
      <c r="IFZ87" s="0"/>
      <c r="IGA87" s="0"/>
      <c r="IGB87" s="0"/>
      <c r="IGC87" s="0"/>
      <c r="IGD87" s="0"/>
      <c r="IGE87" s="0"/>
      <c r="IGF87" s="0"/>
      <c r="IGG87" s="0"/>
      <c r="IGH87" s="0"/>
      <c r="IGI87" s="0"/>
      <c r="IGJ87" s="0"/>
      <c r="IGK87" s="0"/>
      <c r="IGL87" s="0"/>
      <c r="IGM87" s="0"/>
      <c r="IGN87" s="0"/>
      <c r="IGO87" s="0"/>
      <c r="IGP87" s="0"/>
      <c r="IGQ87" s="0"/>
      <c r="IGR87" s="0"/>
      <c r="IGS87" s="0"/>
      <c r="IGT87" s="0"/>
      <c r="IGU87" s="0"/>
      <c r="IGV87" s="0"/>
      <c r="IGW87" s="0"/>
      <c r="IGX87" s="0"/>
      <c r="IGY87" s="0"/>
      <c r="IGZ87" s="0"/>
      <c r="IHA87" s="0"/>
      <c r="IHB87" s="0"/>
      <c r="IHC87" s="0"/>
      <c r="IHD87" s="0"/>
      <c r="IHE87" s="0"/>
      <c r="IHF87" s="0"/>
      <c r="IHG87" s="0"/>
      <c r="IHH87" s="0"/>
      <c r="IHI87" s="0"/>
      <c r="IHJ87" s="0"/>
      <c r="IHK87" s="0"/>
      <c r="IHL87" s="0"/>
      <c r="IHM87" s="0"/>
      <c r="IHN87" s="0"/>
      <c r="IHO87" s="0"/>
      <c r="IHP87" s="0"/>
      <c r="IHQ87" s="0"/>
      <c r="IHR87" s="0"/>
      <c r="IHS87" s="0"/>
      <c r="IHT87" s="0"/>
      <c r="IHU87" s="0"/>
      <c r="IHV87" s="0"/>
      <c r="IHW87" s="0"/>
      <c r="IHX87" s="0"/>
      <c r="IHY87" s="0"/>
      <c r="IHZ87" s="0"/>
      <c r="IIA87" s="0"/>
      <c r="IIB87" s="0"/>
      <c r="IIC87" s="0"/>
      <c r="IID87" s="0"/>
      <c r="IIE87" s="0"/>
      <c r="IIF87" s="0"/>
      <c r="IIG87" s="0"/>
      <c r="IIH87" s="0"/>
      <c r="III87" s="0"/>
      <c r="IIJ87" s="0"/>
      <c r="IIK87" s="0"/>
      <c r="IIL87" s="0"/>
      <c r="IIM87" s="0"/>
      <c r="IIN87" s="0"/>
      <c r="IIO87" s="0"/>
      <c r="IIP87" s="0"/>
      <c r="IIQ87" s="0"/>
      <c r="IIR87" s="0"/>
      <c r="IIS87" s="0"/>
      <c r="IIT87" s="0"/>
      <c r="IIU87" s="0"/>
      <c r="IIV87" s="0"/>
      <c r="IIW87" s="0"/>
      <c r="IIX87" s="0"/>
      <c r="IIY87" s="0"/>
      <c r="IIZ87" s="0"/>
      <c r="IJA87" s="0"/>
      <c r="IJB87" s="0"/>
      <c r="IJC87" s="0"/>
      <c r="IJD87" s="0"/>
      <c r="IJE87" s="0"/>
      <c r="IJF87" s="0"/>
      <c r="IJG87" s="0"/>
      <c r="IJH87" s="0"/>
      <c r="IJI87" s="0"/>
      <c r="IJJ87" s="0"/>
      <c r="IJK87" s="0"/>
      <c r="IJL87" s="0"/>
      <c r="IJM87" s="0"/>
      <c r="IJN87" s="0"/>
      <c r="IJO87" s="0"/>
      <c r="IJP87" s="0"/>
      <c r="IJQ87" s="0"/>
      <c r="IJR87" s="0"/>
      <c r="IJS87" s="0"/>
      <c r="IJT87" s="0"/>
      <c r="IJU87" s="0"/>
      <c r="IJV87" s="0"/>
      <c r="IJW87" s="0"/>
      <c r="IJX87" s="0"/>
      <c r="IJY87" s="0"/>
      <c r="IJZ87" s="0"/>
      <c r="IKA87" s="0"/>
      <c r="IKB87" s="0"/>
      <c r="IKC87" s="0"/>
      <c r="IKD87" s="0"/>
      <c r="IKE87" s="0"/>
      <c r="IKF87" s="0"/>
      <c r="IKG87" s="0"/>
      <c r="IKH87" s="0"/>
      <c r="IKI87" s="0"/>
      <c r="IKJ87" s="0"/>
      <c r="IKK87" s="0"/>
      <c r="IKL87" s="0"/>
      <c r="IKM87" s="0"/>
      <c r="IKN87" s="0"/>
      <c r="IKO87" s="0"/>
      <c r="IKP87" s="0"/>
      <c r="IKQ87" s="0"/>
      <c r="IKR87" s="0"/>
      <c r="IKS87" s="0"/>
      <c r="IKT87" s="0"/>
      <c r="IKU87" s="0"/>
      <c r="IKV87" s="0"/>
      <c r="IKW87" s="0"/>
      <c r="IKX87" s="0"/>
      <c r="IKY87" s="0"/>
      <c r="IKZ87" s="0"/>
      <c r="ILA87" s="0"/>
      <c r="ILB87" s="0"/>
      <c r="ILC87" s="0"/>
      <c r="ILD87" s="0"/>
      <c r="ILE87" s="0"/>
      <c r="ILF87" s="0"/>
      <c r="ILG87" s="0"/>
      <c r="ILH87" s="0"/>
      <c r="ILI87" s="0"/>
      <c r="ILJ87" s="0"/>
      <c r="ILK87" s="0"/>
      <c r="ILL87" s="0"/>
      <c r="ILM87" s="0"/>
      <c r="ILN87" s="0"/>
      <c r="ILO87" s="0"/>
      <c r="ILP87" s="0"/>
      <c r="ILQ87" s="0"/>
      <c r="ILR87" s="0"/>
      <c r="ILS87" s="0"/>
      <c r="ILT87" s="0"/>
      <c r="ILU87" s="0"/>
      <c r="ILV87" s="0"/>
      <c r="ILW87" s="0"/>
      <c r="ILX87" s="0"/>
      <c r="ILY87" s="0"/>
      <c r="ILZ87" s="0"/>
      <c r="IMA87" s="0"/>
      <c r="IMB87" s="0"/>
      <c r="IMC87" s="0"/>
      <c r="IMD87" s="0"/>
      <c r="IME87" s="0"/>
      <c r="IMF87" s="0"/>
      <c r="IMG87" s="0"/>
      <c r="IMH87" s="0"/>
      <c r="IMI87" s="0"/>
      <c r="IMJ87" s="0"/>
      <c r="IMK87" s="0"/>
      <c r="IML87" s="0"/>
      <c r="IMM87" s="0"/>
      <c r="IMN87" s="0"/>
      <c r="IMO87" s="0"/>
      <c r="IMP87" s="0"/>
      <c r="IMQ87" s="0"/>
      <c r="IMR87" s="0"/>
      <c r="IMS87" s="0"/>
      <c r="IMT87" s="0"/>
      <c r="IMU87" s="0"/>
      <c r="IMV87" s="0"/>
      <c r="IMW87" s="0"/>
      <c r="IMX87" s="0"/>
      <c r="IMY87" s="0"/>
      <c r="IMZ87" s="0"/>
      <c r="INA87" s="0"/>
      <c r="INB87" s="0"/>
      <c r="INC87" s="0"/>
      <c r="IND87" s="0"/>
      <c r="INE87" s="0"/>
      <c r="INF87" s="0"/>
      <c r="ING87" s="0"/>
      <c r="INH87" s="0"/>
      <c r="INI87" s="0"/>
      <c r="INJ87" s="0"/>
      <c r="INK87" s="0"/>
      <c r="INL87" s="0"/>
      <c r="INM87" s="0"/>
      <c r="INN87" s="0"/>
      <c r="INO87" s="0"/>
      <c r="INP87" s="0"/>
      <c r="INQ87" s="0"/>
      <c r="INR87" s="0"/>
      <c r="INS87" s="0"/>
      <c r="INT87" s="0"/>
      <c r="INU87" s="0"/>
      <c r="INV87" s="0"/>
      <c r="INW87" s="0"/>
      <c r="INX87" s="0"/>
      <c r="INY87" s="0"/>
      <c r="INZ87" s="0"/>
      <c r="IOA87" s="0"/>
      <c r="IOB87" s="0"/>
      <c r="IOC87" s="0"/>
      <c r="IOD87" s="0"/>
      <c r="IOE87" s="0"/>
      <c r="IOF87" s="0"/>
      <c r="IOG87" s="0"/>
      <c r="IOH87" s="0"/>
      <c r="IOI87" s="0"/>
      <c r="IOJ87" s="0"/>
      <c r="IOK87" s="0"/>
      <c r="IOL87" s="0"/>
      <c r="IOM87" s="0"/>
      <c r="ION87" s="0"/>
      <c r="IOO87" s="0"/>
      <c r="IOP87" s="0"/>
      <c r="IOQ87" s="0"/>
      <c r="IOR87" s="0"/>
      <c r="IOS87" s="0"/>
      <c r="IOT87" s="0"/>
      <c r="IOU87" s="0"/>
      <c r="IOV87" s="0"/>
      <c r="IOW87" s="0"/>
      <c r="IOX87" s="0"/>
      <c r="IOY87" s="0"/>
      <c r="IOZ87" s="0"/>
      <c r="IPA87" s="0"/>
      <c r="IPB87" s="0"/>
      <c r="IPC87" s="0"/>
      <c r="IPD87" s="0"/>
      <c r="IPE87" s="0"/>
      <c r="IPF87" s="0"/>
      <c r="IPG87" s="0"/>
      <c r="IPH87" s="0"/>
      <c r="IPI87" s="0"/>
      <c r="IPJ87" s="0"/>
      <c r="IPK87" s="0"/>
      <c r="IPL87" s="0"/>
      <c r="IPM87" s="0"/>
      <c r="IPN87" s="0"/>
      <c r="IPO87" s="0"/>
      <c r="IPP87" s="0"/>
      <c r="IPQ87" s="0"/>
      <c r="IPR87" s="0"/>
      <c r="IPS87" s="0"/>
      <c r="IPT87" s="0"/>
      <c r="IPU87" s="0"/>
      <c r="IPV87" s="0"/>
      <c r="IPW87" s="0"/>
      <c r="IPX87" s="0"/>
      <c r="IPY87" s="0"/>
      <c r="IPZ87" s="0"/>
      <c r="IQA87" s="0"/>
      <c r="IQB87" s="0"/>
      <c r="IQC87" s="0"/>
      <c r="IQD87" s="0"/>
      <c r="IQE87" s="0"/>
      <c r="IQF87" s="0"/>
      <c r="IQG87" s="0"/>
      <c r="IQH87" s="0"/>
      <c r="IQI87" s="0"/>
      <c r="IQJ87" s="0"/>
      <c r="IQK87" s="0"/>
      <c r="IQL87" s="0"/>
      <c r="IQM87" s="0"/>
      <c r="IQN87" s="0"/>
      <c r="IQO87" s="0"/>
      <c r="IQP87" s="0"/>
      <c r="IQQ87" s="0"/>
      <c r="IQR87" s="0"/>
      <c r="IQS87" s="0"/>
      <c r="IQT87" s="0"/>
      <c r="IQU87" s="0"/>
      <c r="IQV87" s="0"/>
      <c r="IQW87" s="0"/>
      <c r="IQX87" s="0"/>
      <c r="IQY87" s="0"/>
      <c r="IQZ87" s="0"/>
      <c r="IRA87" s="0"/>
      <c r="IRB87" s="0"/>
      <c r="IRC87" s="0"/>
      <c r="IRD87" s="0"/>
      <c r="IRE87" s="0"/>
      <c r="IRF87" s="0"/>
      <c r="IRG87" s="0"/>
      <c r="IRH87" s="0"/>
      <c r="IRI87" s="0"/>
      <c r="IRJ87" s="0"/>
      <c r="IRK87" s="0"/>
      <c r="IRL87" s="0"/>
      <c r="IRM87" s="0"/>
      <c r="IRN87" s="0"/>
      <c r="IRO87" s="0"/>
      <c r="IRP87" s="0"/>
      <c r="IRQ87" s="0"/>
      <c r="IRR87" s="0"/>
      <c r="IRS87" s="0"/>
      <c r="IRT87" s="0"/>
      <c r="IRU87" s="0"/>
      <c r="IRV87" s="0"/>
      <c r="IRW87" s="0"/>
      <c r="IRX87" s="0"/>
      <c r="IRY87" s="0"/>
      <c r="IRZ87" s="0"/>
      <c r="ISA87" s="0"/>
      <c r="ISB87" s="0"/>
      <c r="ISC87" s="0"/>
      <c r="ISD87" s="0"/>
      <c r="ISE87" s="0"/>
      <c r="ISF87" s="0"/>
      <c r="ISG87" s="0"/>
      <c r="ISH87" s="0"/>
      <c r="ISI87" s="0"/>
      <c r="ISJ87" s="0"/>
      <c r="ISK87" s="0"/>
      <c r="ISL87" s="0"/>
      <c r="ISM87" s="0"/>
      <c r="ISN87" s="0"/>
      <c r="ISO87" s="0"/>
      <c r="ISP87" s="0"/>
      <c r="ISQ87" s="0"/>
      <c r="ISR87" s="0"/>
      <c r="ISS87" s="0"/>
      <c r="IST87" s="0"/>
      <c r="ISU87" s="0"/>
      <c r="ISV87" s="0"/>
      <c r="ISW87" s="0"/>
      <c r="ISX87" s="0"/>
      <c r="ISY87" s="0"/>
      <c r="ISZ87" s="0"/>
      <c r="ITA87" s="0"/>
      <c r="ITB87" s="0"/>
      <c r="ITC87" s="0"/>
      <c r="ITD87" s="0"/>
      <c r="ITE87" s="0"/>
      <c r="ITF87" s="0"/>
      <c r="ITG87" s="0"/>
      <c r="ITH87" s="0"/>
      <c r="ITI87" s="0"/>
      <c r="ITJ87" s="0"/>
      <c r="ITK87" s="0"/>
      <c r="ITL87" s="0"/>
      <c r="ITM87" s="0"/>
      <c r="ITN87" s="0"/>
      <c r="ITO87" s="0"/>
      <c r="ITP87" s="0"/>
      <c r="ITQ87" s="0"/>
      <c r="ITR87" s="0"/>
      <c r="ITS87" s="0"/>
      <c r="ITT87" s="0"/>
      <c r="ITU87" s="0"/>
      <c r="ITV87" s="0"/>
      <c r="ITW87" s="0"/>
      <c r="ITX87" s="0"/>
      <c r="ITY87" s="0"/>
      <c r="ITZ87" s="0"/>
      <c r="IUA87" s="0"/>
      <c r="IUB87" s="0"/>
      <c r="IUC87" s="0"/>
      <c r="IUD87" s="0"/>
      <c r="IUE87" s="0"/>
      <c r="IUF87" s="0"/>
      <c r="IUG87" s="0"/>
      <c r="IUH87" s="0"/>
      <c r="IUI87" s="0"/>
      <c r="IUJ87" s="0"/>
      <c r="IUK87" s="0"/>
      <c r="IUL87" s="0"/>
      <c r="IUM87" s="0"/>
      <c r="IUN87" s="0"/>
      <c r="IUO87" s="0"/>
      <c r="IUP87" s="0"/>
      <c r="IUQ87" s="0"/>
      <c r="IUR87" s="0"/>
      <c r="IUS87" s="0"/>
      <c r="IUT87" s="0"/>
      <c r="IUU87" s="0"/>
      <c r="IUV87" s="0"/>
      <c r="IUW87" s="0"/>
      <c r="IUX87" s="0"/>
      <c r="IUY87" s="0"/>
      <c r="IUZ87" s="0"/>
      <c r="IVA87" s="0"/>
      <c r="IVB87" s="0"/>
      <c r="IVC87" s="0"/>
      <c r="IVD87" s="0"/>
      <c r="IVE87" s="0"/>
      <c r="IVF87" s="0"/>
      <c r="IVG87" s="0"/>
      <c r="IVH87" s="0"/>
      <c r="IVI87" s="0"/>
      <c r="IVJ87" s="0"/>
      <c r="IVK87" s="0"/>
      <c r="IVL87" s="0"/>
      <c r="IVM87" s="0"/>
      <c r="IVN87" s="0"/>
      <c r="IVO87" s="0"/>
      <c r="IVP87" s="0"/>
      <c r="IVQ87" s="0"/>
      <c r="IVR87" s="0"/>
      <c r="IVS87" s="0"/>
      <c r="IVT87" s="0"/>
      <c r="IVU87" s="0"/>
      <c r="IVV87" s="0"/>
      <c r="IVW87" s="0"/>
      <c r="IVX87" s="0"/>
      <c r="IVY87" s="0"/>
      <c r="IVZ87" s="0"/>
      <c r="IWA87" s="0"/>
      <c r="IWB87" s="0"/>
      <c r="IWC87" s="0"/>
      <c r="IWD87" s="0"/>
      <c r="IWE87" s="0"/>
      <c r="IWF87" s="0"/>
      <c r="IWG87" s="0"/>
      <c r="IWH87" s="0"/>
      <c r="IWI87" s="0"/>
      <c r="IWJ87" s="0"/>
      <c r="IWK87" s="0"/>
      <c r="IWL87" s="0"/>
      <c r="IWM87" s="0"/>
      <c r="IWN87" s="0"/>
      <c r="IWO87" s="0"/>
      <c r="IWP87" s="0"/>
      <c r="IWQ87" s="0"/>
      <c r="IWR87" s="0"/>
      <c r="IWS87" s="0"/>
      <c r="IWT87" s="0"/>
      <c r="IWU87" s="0"/>
      <c r="IWV87" s="0"/>
      <c r="IWW87" s="0"/>
      <c r="IWX87" s="0"/>
      <c r="IWY87" s="0"/>
      <c r="IWZ87" s="0"/>
      <c r="IXA87" s="0"/>
      <c r="IXB87" s="0"/>
      <c r="IXC87" s="0"/>
      <c r="IXD87" s="0"/>
      <c r="IXE87" s="0"/>
      <c r="IXF87" s="0"/>
      <c r="IXG87" s="0"/>
      <c r="IXH87" s="0"/>
      <c r="IXI87" s="0"/>
      <c r="IXJ87" s="0"/>
      <c r="IXK87" s="0"/>
      <c r="IXL87" s="0"/>
      <c r="IXM87" s="0"/>
      <c r="IXN87" s="0"/>
      <c r="IXO87" s="0"/>
      <c r="IXP87" s="0"/>
      <c r="IXQ87" s="0"/>
      <c r="IXR87" s="0"/>
      <c r="IXS87" s="0"/>
      <c r="IXT87" s="0"/>
      <c r="IXU87" s="0"/>
      <c r="IXV87" s="0"/>
      <c r="IXW87" s="0"/>
      <c r="IXX87" s="0"/>
      <c r="IXY87" s="0"/>
      <c r="IXZ87" s="0"/>
      <c r="IYA87" s="0"/>
      <c r="IYB87" s="0"/>
      <c r="IYC87" s="0"/>
      <c r="IYD87" s="0"/>
      <c r="IYE87" s="0"/>
      <c r="IYF87" s="0"/>
      <c r="IYG87" s="0"/>
      <c r="IYH87" s="0"/>
      <c r="IYI87" s="0"/>
      <c r="IYJ87" s="0"/>
      <c r="IYK87" s="0"/>
      <c r="IYL87" s="0"/>
      <c r="IYM87" s="0"/>
      <c r="IYN87" s="0"/>
      <c r="IYO87" s="0"/>
      <c r="IYP87" s="0"/>
      <c r="IYQ87" s="0"/>
      <c r="IYR87" s="0"/>
      <c r="IYS87" s="0"/>
      <c r="IYT87" s="0"/>
      <c r="IYU87" s="0"/>
      <c r="IYV87" s="0"/>
      <c r="IYW87" s="0"/>
      <c r="IYX87" s="0"/>
      <c r="IYY87" s="0"/>
      <c r="IYZ87" s="0"/>
      <c r="IZA87" s="0"/>
      <c r="IZB87" s="0"/>
      <c r="IZC87" s="0"/>
      <c r="IZD87" s="0"/>
      <c r="IZE87" s="0"/>
      <c r="IZF87" s="0"/>
      <c r="IZG87" s="0"/>
      <c r="IZH87" s="0"/>
      <c r="IZI87" s="0"/>
      <c r="IZJ87" s="0"/>
      <c r="IZK87" s="0"/>
      <c r="IZL87" s="0"/>
      <c r="IZM87" s="0"/>
      <c r="IZN87" s="0"/>
      <c r="IZO87" s="0"/>
      <c r="IZP87" s="0"/>
      <c r="IZQ87" s="0"/>
      <c r="IZR87" s="0"/>
      <c r="IZS87" s="0"/>
      <c r="IZT87" s="0"/>
      <c r="IZU87" s="0"/>
      <c r="IZV87" s="0"/>
      <c r="IZW87" s="0"/>
      <c r="IZX87" s="0"/>
      <c r="IZY87" s="0"/>
      <c r="IZZ87" s="0"/>
      <c r="JAA87" s="0"/>
      <c r="JAB87" s="0"/>
      <c r="JAC87" s="0"/>
      <c r="JAD87" s="0"/>
      <c r="JAE87" s="0"/>
      <c r="JAF87" s="0"/>
      <c r="JAG87" s="0"/>
      <c r="JAH87" s="0"/>
      <c r="JAI87" s="0"/>
      <c r="JAJ87" s="0"/>
      <c r="JAK87" s="0"/>
      <c r="JAL87" s="0"/>
      <c r="JAM87" s="0"/>
      <c r="JAN87" s="0"/>
      <c r="JAO87" s="0"/>
      <c r="JAP87" s="0"/>
      <c r="JAQ87" s="0"/>
      <c r="JAR87" s="0"/>
      <c r="JAS87" s="0"/>
      <c r="JAT87" s="0"/>
      <c r="JAU87" s="0"/>
      <c r="JAV87" s="0"/>
      <c r="JAW87" s="0"/>
      <c r="JAX87" s="0"/>
      <c r="JAY87" s="0"/>
      <c r="JAZ87" s="0"/>
      <c r="JBA87" s="0"/>
      <c r="JBB87" s="0"/>
      <c r="JBC87" s="0"/>
      <c r="JBD87" s="0"/>
      <c r="JBE87" s="0"/>
      <c r="JBF87" s="0"/>
      <c r="JBG87" s="0"/>
      <c r="JBH87" s="0"/>
      <c r="JBI87" s="0"/>
      <c r="JBJ87" s="0"/>
      <c r="JBK87" s="0"/>
      <c r="JBL87" s="0"/>
      <c r="JBM87" s="0"/>
      <c r="JBN87" s="0"/>
      <c r="JBO87" s="0"/>
      <c r="JBP87" s="0"/>
      <c r="JBQ87" s="0"/>
      <c r="JBR87" s="0"/>
      <c r="JBS87" s="0"/>
      <c r="JBT87" s="0"/>
      <c r="JBU87" s="0"/>
      <c r="JBV87" s="0"/>
      <c r="JBW87" s="0"/>
      <c r="JBX87" s="0"/>
      <c r="JBY87" s="0"/>
      <c r="JBZ87" s="0"/>
      <c r="JCA87" s="0"/>
      <c r="JCB87" s="0"/>
      <c r="JCC87" s="0"/>
      <c r="JCD87" s="0"/>
      <c r="JCE87" s="0"/>
      <c r="JCF87" s="0"/>
      <c r="JCG87" s="0"/>
      <c r="JCH87" s="0"/>
      <c r="JCI87" s="0"/>
      <c r="JCJ87" s="0"/>
      <c r="JCK87" s="0"/>
      <c r="JCL87" s="0"/>
      <c r="JCM87" s="0"/>
      <c r="JCN87" s="0"/>
      <c r="JCO87" s="0"/>
      <c r="JCP87" s="0"/>
      <c r="JCQ87" s="0"/>
      <c r="JCR87" s="0"/>
      <c r="JCS87" s="0"/>
      <c r="JCT87" s="0"/>
      <c r="JCU87" s="0"/>
      <c r="JCV87" s="0"/>
      <c r="JCW87" s="0"/>
      <c r="JCX87" s="0"/>
      <c r="JCY87" s="0"/>
      <c r="JCZ87" s="0"/>
      <c r="JDA87" s="0"/>
      <c r="JDB87" s="0"/>
      <c r="JDC87" s="0"/>
      <c r="JDD87" s="0"/>
      <c r="JDE87" s="0"/>
      <c r="JDF87" s="0"/>
      <c r="JDG87" s="0"/>
      <c r="JDH87" s="0"/>
      <c r="JDI87" s="0"/>
      <c r="JDJ87" s="0"/>
      <c r="JDK87" s="0"/>
      <c r="JDL87" s="0"/>
      <c r="JDM87" s="0"/>
      <c r="JDN87" s="0"/>
      <c r="JDO87" s="0"/>
      <c r="JDP87" s="0"/>
      <c r="JDQ87" s="0"/>
      <c r="JDR87" s="0"/>
      <c r="JDS87" s="0"/>
      <c r="JDT87" s="0"/>
      <c r="JDU87" s="0"/>
      <c r="JDV87" s="0"/>
      <c r="JDW87" s="0"/>
      <c r="JDX87" s="0"/>
      <c r="JDY87" s="0"/>
      <c r="JDZ87" s="0"/>
      <c r="JEA87" s="0"/>
      <c r="JEB87" s="0"/>
      <c r="JEC87" s="0"/>
      <c r="JED87" s="0"/>
      <c r="JEE87" s="0"/>
      <c r="JEF87" s="0"/>
      <c r="JEG87" s="0"/>
      <c r="JEH87" s="0"/>
      <c r="JEI87" s="0"/>
      <c r="JEJ87" s="0"/>
      <c r="JEK87" s="0"/>
      <c r="JEL87" s="0"/>
      <c r="JEM87" s="0"/>
      <c r="JEN87" s="0"/>
      <c r="JEO87" s="0"/>
      <c r="JEP87" s="0"/>
      <c r="JEQ87" s="0"/>
      <c r="JER87" s="0"/>
      <c r="JES87" s="0"/>
      <c r="JET87" s="0"/>
      <c r="JEU87" s="0"/>
      <c r="JEV87" s="0"/>
      <c r="JEW87" s="0"/>
      <c r="JEX87" s="0"/>
      <c r="JEY87" s="0"/>
      <c r="JEZ87" s="0"/>
      <c r="JFA87" s="0"/>
      <c r="JFB87" s="0"/>
      <c r="JFC87" s="0"/>
      <c r="JFD87" s="0"/>
      <c r="JFE87" s="0"/>
      <c r="JFF87" s="0"/>
      <c r="JFG87" s="0"/>
      <c r="JFH87" s="0"/>
      <c r="JFI87" s="0"/>
      <c r="JFJ87" s="0"/>
      <c r="JFK87" s="0"/>
      <c r="JFL87" s="0"/>
      <c r="JFM87" s="0"/>
      <c r="JFN87" s="0"/>
      <c r="JFO87" s="0"/>
      <c r="JFP87" s="0"/>
      <c r="JFQ87" s="0"/>
      <c r="JFR87" s="0"/>
      <c r="JFS87" s="0"/>
      <c r="JFT87" s="0"/>
      <c r="JFU87" s="0"/>
      <c r="JFV87" s="0"/>
      <c r="JFW87" s="0"/>
      <c r="JFX87" s="0"/>
      <c r="JFY87" s="0"/>
      <c r="JFZ87" s="0"/>
      <c r="JGA87" s="0"/>
      <c r="JGB87" s="0"/>
      <c r="JGC87" s="0"/>
      <c r="JGD87" s="0"/>
      <c r="JGE87" s="0"/>
      <c r="JGF87" s="0"/>
      <c r="JGG87" s="0"/>
      <c r="JGH87" s="0"/>
      <c r="JGI87" s="0"/>
      <c r="JGJ87" s="0"/>
      <c r="JGK87" s="0"/>
      <c r="JGL87" s="0"/>
      <c r="JGM87" s="0"/>
      <c r="JGN87" s="0"/>
      <c r="JGO87" s="0"/>
      <c r="JGP87" s="0"/>
      <c r="JGQ87" s="0"/>
      <c r="JGR87" s="0"/>
      <c r="JGS87" s="0"/>
      <c r="JGT87" s="0"/>
      <c r="JGU87" s="0"/>
      <c r="JGV87" s="0"/>
      <c r="JGW87" s="0"/>
      <c r="JGX87" s="0"/>
      <c r="JGY87" s="0"/>
      <c r="JGZ87" s="0"/>
      <c r="JHA87" s="0"/>
      <c r="JHB87" s="0"/>
      <c r="JHC87" s="0"/>
      <c r="JHD87" s="0"/>
      <c r="JHE87" s="0"/>
      <c r="JHF87" s="0"/>
      <c r="JHG87" s="0"/>
      <c r="JHH87" s="0"/>
      <c r="JHI87" s="0"/>
      <c r="JHJ87" s="0"/>
      <c r="JHK87" s="0"/>
      <c r="JHL87" s="0"/>
      <c r="JHM87" s="0"/>
      <c r="JHN87" s="0"/>
      <c r="JHO87" s="0"/>
      <c r="JHP87" s="0"/>
      <c r="JHQ87" s="0"/>
      <c r="JHR87" s="0"/>
      <c r="JHS87" s="0"/>
      <c r="JHT87" s="0"/>
      <c r="JHU87" s="0"/>
      <c r="JHV87" s="0"/>
      <c r="JHW87" s="0"/>
      <c r="JHX87" s="0"/>
      <c r="JHY87" s="0"/>
      <c r="JHZ87" s="0"/>
      <c r="JIA87" s="0"/>
      <c r="JIB87" s="0"/>
      <c r="JIC87" s="0"/>
      <c r="JID87" s="0"/>
      <c r="JIE87" s="0"/>
      <c r="JIF87" s="0"/>
      <c r="JIG87" s="0"/>
      <c r="JIH87" s="0"/>
      <c r="JII87" s="0"/>
      <c r="JIJ87" s="0"/>
      <c r="JIK87" s="0"/>
      <c r="JIL87" s="0"/>
      <c r="JIM87" s="0"/>
      <c r="JIN87" s="0"/>
      <c r="JIO87" s="0"/>
      <c r="JIP87" s="0"/>
      <c r="JIQ87" s="0"/>
      <c r="JIR87" s="0"/>
      <c r="JIS87" s="0"/>
      <c r="JIT87" s="0"/>
      <c r="JIU87" s="0"/>
      <c r="JIV87" s="0"/>
      <c r="JIW87" s="0"/>
      <c r="JIX87" s="0"/>
      <c r="JIY87" s="0"/>
      <c r="JIZ87" s="0"/>
      <c r="JJA87" s="0"/>
      <c r="JJB87" s="0"/>
      <c r="JJC87" s="0"/>
      <c r="JJD87" s="0"/>
      <c r="JJE87" s="0"/>
      <c r="JJF87" s="0"/>
      <c r="JJG87" s="0"/>
      <c r="JJH87" s="0"/>
      <c r="JJI87" s="0"/>
      <c r="JJJ87" s="0"/>
      <c r="JJK87" s="0"/>
      <c r="JJL87" s="0"/>
      <c r="JJM87" s="0"/>
      <c r="JJN87" s="0"/>
      <c r="JJO87" s="0"/>
      <c r="JJP87" s="0"/>
      <c r="JJQ87" s="0"/>
      <c r="JJR87" s="0"/>
      <c r="JJS87" s="0"/>
      <c r="JJT87" s="0"/>
      <c r="JJU87" s="0"/>
      <c r="JJV87" s="0"/>
      <c r="JJW87" s="0"/>
      <c r="JJX87" s="0"/>
      <c r="JJY87" s="0"/>
      <c r="JJZ87" s="0"/>
      <c r="JKA87" s="0"/>
      <c r="JKB87" s="0"/>
      <c r="JKC87" s="0"/>
      <c r="JKD87" s="0"/>
      <c r="JKE87" s="0"/>
      <c r="JKF87" s="0"/>
      <c r="JKG87" s="0"/>
      <c r="JKH87" s="0"/>
      <c r="JKI87" s="0"/>
      <c r="JKJ87" s="0"/>
      <c r="JKK87" s="0"/>
      <c r="JKL87" s="0"/>
      <c r="JKM87" s="0"/>
      <c r="JKN87" s="0"/>
      <c r="JKO87" s="0"/>
      <c r="JKP87" s="0"/>
      <c r="JKQ87" s="0"/>
      <c r="JKR87" s="0"/>
      <c r="JKS87" s="0"/>
      <c r="JKT87" s="0"/>
      <c r="JKU87" s="0"/>
      <c r="JKV87" s="0"/>
      <c r="JKW87" s="0"/>
      <c r="JKX87" s="0"/>
      <c r="JKY87" s="0"/>
      <c r="JKZ87" s="0"/>
      <c r="JLA87" s="0"/>
      <c r="JLB87" s="0"/>
      <c r="JLC87" s="0"/>
      <c r="JLD87" s="0"/>
      <c r="JLE87" s="0"/>
      <c r="JLF87" s="0"/>
      <c r="JLG87" s="0"/>
      <c r="JLH87" s="0"/>
      <c r="JLI87" s="0"/>
      <c r="JLJ87" s="0"/>
      <c r="JLK87" s="0"/>
      <c r="JLL87" s="0"/>
      <c r="JLM87" s="0"/>
      <c r="JLN87" s="0"/>
      <c r="JLO87" s="0"/>
      <c r="JLP87" s="0"/>
      <c r="JLQ87" s="0"/>
      <c r="JLR87" s="0"/>
      <c r="JLS87" s="0"/>
      <c r="JLT87" s="0"/>
      <c r="JLU87" s="0"/>
      <c r="JLV87" s="0"/>
      <c r="JLW87" s="0"/>
      <c r="JLX87" s="0"/>
      <c r="JLY87" s="0"/>
      <c r="JLZ87" s="0"/>
      <c r="JMA87" s="0"/>
      <c r="JMB87" s="0"/>
      <c r="JMC87" s="0"/>
      <c r="JMD87" s="0"/>
      <c r="JME87" s="0"/>
      <c r="JMF87" s="0"/>
      <c r="JMG87" s="0"/>
      <c r="JMH87" s="0"/>
      <c r="JMI87" s="0"/>
      <c r="JMJ87" s="0"/>
      <c r="JMK87" s="0"/>
      <c r="JML87" s="0"/>
      <c r="JMM87" s="0"/>
      <c r="JMN87" s="0"/>
      <c r="JMO87" s="0"/>
      <c r="JMP87" s="0"/>
      <c r="JMQ87" s="0"/>
      <c r="JMR87" s="0"/>
      <c r="JMS87" s="0"/>
      <c r="JMT87" s="0"/>
      <c r="JMU87" s="0"/>
      <c r="JMV87" s="0"/>
      <c r="JMW87" s="0"/>
      <c r="JMX87" s="0"/>
      <c r="JMY87" s="0"/>
      <c r="JMZ87" s="0"/>
      <c r="JNA87" s="0"/>
      <c r="JNB87" s="0"/>
      <c r="JNC87" s="0"/>
      <c r="JND87" s="0"/>
      <c r="JNE87" s="0"/>
      <c r="JNF87" s="0"/>
      <c r="JNG87" s="0"/>
      <c r="JNH87" s="0"/>
      <c r="JNI87" s="0"/>
      <c r="JNJ87" s="0"/>
      <c r="JNK87" s="0"/>
      <c r="JNL87" s="0"/>
      <c r="JNM87" s="0"/>
      <c r="JNN87" s="0"/>
      <c r="JNO87" s="0"/>
      <c r="JNP87" s="0"/>
      <c r="JNQ87" s="0"/>
      <c r="JNR87" s="0"/>
      <c r="JNS87" s="0"/>
      <c r="JNT87" s="0"/>
      <c r="JNU87" s="0"/>
      <c r="JNV87" s="0"/>
      <c r="JNW87" s="0"/>
      <c r="JNX87" s="0"/>
      <c r="JNY87" s="0"/>
      <c r="JNZ87" s="0"/>
      <c r="JOA87" s="0"/>
      <c r="JOB87" s="0"/>
      <c r="JOC87" s="0"/>
      <c r="JOD87" s="0"/>
      <c r="JOE87" s="0"/>
      <c r="JOF87" s="0"/>
      <c r="JOG87" s="0"/>
      <c r="JOH87" s="0"/>
      <c r="JOI87" s="0"/>
      <c r="JOJ87" s="0"/>
      <c r="JOK87" s="0"/>
      <c r="JOL87" s="0"/>
      <c r="JOM87" s="0"/>
      <c r="JON87" s="0"/>
      <c r="JOO87" s="0"/>
      <c r="JOP87" s="0"/>
      <c r="JOQ87" s="0"/>
      <c r="JOR87" s="0"/>
      <c r="JOS87" s="0"/>
      <c r="JOT87" s="0"/>
      <c r="JOU87" s="0"/>
      <c r="JOV87" s="0"/>
      <c r="JOW87" s="0"/>
      <c r="JOX87" s="0"/>
      <c r="JOY87" s="0"/>
      <c r="JOZ87" s="0"/>
      <c r="JPA87" s="0"/>
      <c r="JPB87" s="0"/>
      <c r="JPC87" s="0"/>
      <c r="JPD87" s="0"/>
      <c r="JPE87" s="0"/>
      <c r="JPF87" s="0"/>
      <c r="JPG87" s="0"/>
      <c r="JPH87" s="0"/>
      <c r="JPI87" s="0"/>
      <c r="JPJ87" s="0"/>
      <c r="JPK87" s="0"/>
      <c r="JPL87" s="0"/>
      <c r="JPM87" s="0"/>
      <c r="JPN87" s="0"/>
      <c r="JPO87" s="0"/>
      <c r="JPP87" s="0"/>
      <c r="JPQ87" s="0"/>
      <c r="JPR87" s="0"/>
      <c r="JPS87" s="0"/>
      <c r="JPT87" s="0"/>
      <c r="JPU87" s="0"/>
      <c r="JPV87" s="0"/>
      <c r="JPW87" s="0"/>
      <c r="JPX87" s="0"/>
      <c r="JPY87" s="0"/>
      <c r="JPZ87" s="0"/>
      <c r="JQA87" s="0"/>
      <c r="JQB87" s="0"/>
      <c r="JQC87" s="0"/>
      <c r="JQD87" s="0"/>
      <c r="JQE87" s="0"/>
      <c r="JQF87" s="0"/>
      <c r="JQG87" s="0"/>
      <c r="JQH87" s="0"/>
      <c r="JQI87" s="0"/>
      <c r="JQJ87" s="0"/>
      <c r="JQK87" s="0"/>
      <c r="JQL87" s="0"/>
      <c r="JQM87" s="0"/>
      <c r="JQN87" s="0"/>
      <c r="JQO87" s="0"/>
      <c r="JQP87" s="0"/>
      <c r="JQQ87" s="0"/>
      <c r="JQR87" s="0"/>
      <c r="JQS87" s="0"/>
      <c r="JQT87" s="0"/>
      <c r="JQU87" s="0"/>
      <c r="JQV87" s="0"/>
      <c r="JQW87" s="0"/>
      <c r="JQX87" s="0"/>
      <c r="JQY87" s="0"/>
      <c r="JQZ87" s="0"/>
      <c r="JRA87" s="0"/>
      <c r="JRB87" s="0"/>
      <c r="JRC87" s="0"/>
      <c r="JRD87" s="0"/>
      <c r="JRE87" s="0"/>
      <c r="JRF87" s="0"/>
      <c r="JRG87" s="0"/>
      <c r="JRH87" s="0"/>
      <c r="JRI87" s="0"/>
      <c r="JRJ87" s="0"/>
      <c r="JRK87" s="0"/>
      <c r="JRL87" s="0"/>
      <c r="JRM87" s="0"/>
      <c r="JRN87" s="0"/>
      <c r="JRO87" s="0"/>
      <c r="JRP87" s="0"/>
      <c r="JRQ87" s="0"/>
      <c r="JRR87" s="0"/>
      <c r="JRS87" s="0"/>
      <c r="JRT87" s="0"/>
      <c r="JRU87" s="0"/>
      <c r="JRV87" s="0"/>
      <c r="JRW87" s="0"/>
      <c r="JRX87" s="0"/>
      <c r="JRY87" s="0"/>
      <c r="JRZ87" s="0"/>
      <c r="JSA87" s="0"/>
      <c r="JSB87" s="0"/>
      <c r="JSC87" s="0"/>
      <c r="JSD87" s="0"/>
      <c r="JSE87" s="0"/>
      <c r="JSF87" s="0"/>
      <c r="JSG87" s="0"/>
      <c r="JSH87" s="0"/>
      <c r="JSI87" s="0"/>
      <c r="JSJ87" s="0"/>
      <c r="JSK87" s="0"/>
      <c r="JSL87" s="0"/>
      <c r="JSM87" s="0"/>
      <c r="JSN87" s="0"/>
      <c r="JSO87" s="0"/>
      <c r="JSP87" s="0"/>
      <c r="JSQ87" s="0"/>
      <c r="JSR87" s="0"/>
      <c r="JSS87" s="0"/>
      <c r="JST87" s="0"/>
      <c r="JSU87" s="0"/>
      <c r="JSV87" s="0"/>
      <c r="JSW87" s="0"/>
      <c r="JSX87" s="0"/>
      <c r="JSY87" s="0"/>
      <c r="JSZ87" s="0"/>
      <c r="JTA87" s="0"/>
      <c r="JTB87" s="0"/>
      <c r="JTC87" s="0"/>
      <c r="JTD87" s="0"/>
      <c r="JTE87" s="0"/>
      <c r="JTF87" s="0"/>
      <c r="JTG87" s="0"/>
      <c r="JTH87" s="0"/>
      <c r="JTI87" s="0"/>
      <c r="JTJ87" s="0"/>
      <c r="JTK87" s="0"/>
      <c r="JTL87" s="0"/>
      <c r="JTM87" s="0"/>
      <c r="JTN87" s="0"/>
      <c r="JTO87" s="0"/>
      <c r="JTP87" s="0"/>
      <c r="JTQ87" s="0"/>
      <c r="JTR87" s="0"/>
      <c r="JTS87" s="0"/>
      <c r="JTT87" s="0"/>
      <c r="JTU87" s="0"/>
      <c r="JTV87" s="0"/>
      <c r="JTW87" s="0"/>
      <c r="JTX87" s="0"/>
      <c r="JTY87" s="0"/>
      <c r="JTZ87" s="0"/>
      <c r="JUA87" s="0"/>
      <c r="JUB87" s="0"/>
      <c r="JUC87" s="0"/>
      <c r="JUD87" s="0"/>
      <c r="JUE87" s="0"/>
      <c r="JUF87" s="0"/>
      <c r="JUG87" s="0"/>
      <c r="JUH87" s="0"/>
      <c r="JUI87" s="0"/>
      <c r="JUJ87" s="0"/>
      <c r="JUK87" s="0"/>
      <c r="JUL87" s="0"/>
      <c r="JUM87" s="0"/>
      <c r="JUN87" s="0"/>
      <c r="JUO87" s="0"/>
      <c r="JUP87" s="0"/>
      <c r="JUQ87" s="0"/>
      <c r="JUR87" s="0"/>
      <c r="JUS87" s="0"/>
      <c r="JUT87" s="0"/>
      <c r="JUU87" s="0"/>
      <c r="JUV87" s="0"/>
      <c r="JUW87" s="0"/>
      <c r="JUX87" s="0"/>
      <c r="JUY87" s="0"/>
      <c r="JUZ87" s="0"/>
      <c r="JVA87" s="0"/>
      <c r="JVB87" s="0"/>
      <c r="JVC87" s="0"/>
      <c r="JVD87" s="0"/>
      <c r="JVE87" s="0"/>
      <c r="JVF87" s="0"/>
      <c r="JVG87" s="0"/>
      <c r="JVH87" s="0"/>
      <c r="JVI87" s="0"/>
      <c r="JVJ87" s="0"/>
      <c r="JVK87" s="0"/>
      <c r="JVL87" s="0"/>
      <c r="JVM87" s="0"/>
      <c r="JVN87" s="0"/>
      <c r="JVO87" s="0"/>
      <c r="JVP87" s="0"/>
      <c r="JVQ87" s="0"/>
      <c r="JVR87" s="0"/>
      <c r="JVS87" s="0"/>
      <c r="JVT87" s="0"/>
      <c r="JVU87" s="0"/>
      <c r="JVV87" s="0"/>
      <c r="JVW87" s="0"/>
      <c r="JVX87" s="0"/>
      <c r="JVY87" s="0"/>
      <c r="JVZ87" s="0"/>
      <c r="JWA87" s="0"/>
      <c r="JWB87" s="0"/>
      <c r="JWC87" s="0"/>
      <c r="JWD87" s="0"/>
      <c r="JWE87" s="0"/>
      <c r="JWF87" s="0"/>
      <c r="JWG87" s="0"/>
      <c r="JWH87" s="0"/>
      <c r="JWI87" s="0"/>
      <c r="JWJ87" s="0"/>
      <c r="JWK87" s="0"/>
      <c r="JWL87" s="0"/>
      <c r="JWM87" s="0"/>
      <c r="JWN87" s="0"/>
      <c r="JWO87" s="0"/>
      <c r="JWP87" s="0"/>
      <c r="JWQ87" s="0"/>
      <c r="JWR87" s="0"/>
      <c r="JWS87" s="0"/>
      <c r="JWT87" s="0"/>
      <c r="JWU87" s="0"/>
      <c r="JWV87" s="0"/>
      <c r="JWW87" s="0"/>
      <c r="JWX87" s="0"/>
      <c r="JWY87" s="0"/>
      <c r="JWZ87" s="0"/>
      <c r="JXA87" s="0"/>
      <c r="JXB87" s="0"/>
      <c r="JXC87" s="0"/>
      <c r="JXD87" s="0"/>
      <c r="JXE87" s="0"/>
      <c r="JXF87" s="0"/>
      <c r="JXG87" s="0"/>
      <c r="JXH87" s="0"/>
      <c r="JXI87" s="0"/>
      <c r="JXJ87" s="0"/>
      <c r="JXK87" s="0"/>
      <c r="JXL87" s="0"/>
      <c r="JXM87" s="0"/>
      <c r="JXN87" s="0"/>
      <c r="JXO87" s="0"/>
      <c r="JXP87" s="0"/>
      <c r="JXQ87" s="0"/>
      <c r="JXR87" s="0"/>
      <c r="JXS87" s="0"/>
      <c r="JXT87" s="0"/>
      <c r="JXU87" s="0"/>
      <c r="JXV87" s="0"/>
      <c r="JXW87" s="0"/>
      <c r="JXX87" s="0"/>
      <c r="JXY87" s="0"/>
      <c r="JXZ87" s="0"/>
      <c r="JYA87" s="0"/>
      <c r="JYB87" s="0"/>
      <c r="JYC87" s="0"/>
      <c r="JYD87" s="0"/>
      <c r="JYE87" s="0"/>
      <c r="JYF87" s="0"/>
      <c r="JYG87" s="0"/>
      <c r="JYH87" s="0"/>
      <c r="JYI87" s="0"/>
      <c r="JYJ87" s="0"/>
      <c r="JYK87" s="0"/>
      <c r="JYL87" s="0"/>
      <c r="JYM87" s="0"/>
      <c r="JYN87" s="0"/>
      <c r="JYO87" s="0"/>
      <c r="JYP87" s="0"/>
      <c r="JYQ87" s="0"/>
      <c r="JYR87" s="0"/>
      <c r="JYS87" s="0"/>
      <c r="JYT87" s="0"/>
      <c r="JYU87" s="0"/>
      <c r="JYV87" s="0"/>
      <c r="JYW87" s="0"/>
      <c r="JYX87" s="0"/>
      <c r="JYY87" s="0"/>
      <c r="JYZ87" s="0"/>
      <c r="JZA87" s="0"/>
      <c r="JZB87" s="0"/>
      <c r="JZC87" s="0"/>
      <c r="JZD87" s="0"/>
      <c r="JZE87" s="0"/>
      <c r="JZF87" s="0"/>
      <c r="JZG87" s="0"/>
      <c r="JZH87" s="0"/>
      <c r="JZI87" s="0"/>
      <c r="JZJ87" s="0"/>
      <c r="JZK87" s="0"/>
      <c r="JZL87" s="0"/>
      <c r="JZM87" s="0"/>
      <c r="JZN87" s="0"/>
      <c r="JZO87" s="0"/>
      <c r="JZP87" s="0"/>
      <c r="JZQ87" s="0"/>
      <c r="JZR87" s="0"/>
      <c r="JZS87" s="0"/>
      <c r="JZT87" s="0"/>
      <c r="JZU87" s="0"/>
      <c r="JZV87" s="0"/>
      <c r="JZW87" s="0"/>
      <c r="JZX87" s="0"/>
      <c r="JZY87" s="0"/>
      <c r="JZZ87" s="0"/>
      <c r="KAA87" s="0"/>
      <c r="KAB87" s="0"/>
      <c r="KAC87" s="0"/>
      <c r="KAD87" s="0"/>
      <c r="KAE87" s="0"/>
      <c r="KAF87" s="0"/>
      <c r="KAG87" s="0"/>
      <c r="KAH87" s="0"/>
      <c r="KAI87" s="0"/>
      <c r="KAJ87" s="0"/>
      <c r="KAK87" s="0"/>
      <c r="KAL87" s="0"/>
      <c r="KAM87" s="0"/>
      <c r="KAN87" s="0"/>
      <c r="KAO87" s="0"/>
      <c r="KAP87" s="0"/>
      <c r="KAQ87" s="0"/>
      <c r="KAR87" s="0"/>
      <c r="KAS87" s="0"/>
      <c r="KAT87" s="0"/>
      <c r="KAU87" s="0"/>
      <c r="KAV87" s="0"/>
      <c r="KAW87" s="0"/>
      <c r="KAX87" s="0"/>
      <c r="KAY87" s="0"/>
      <c r="KAZ87" s="0"/>
      <c r="KBA87" s="0"/>
      <c r="KBB87" s="0"/>
      <c r="KBC87" s="0"/>
      <c r="KBD87" s="0"/>
      <c r="KBE87" s="0"/>
      <c r="KBF87" s="0"/>
      <c r="KBG87" s="0"/>
      <c r="KBH87" s="0"/>
      <c r="KBI87" s="0"/>
      <c r="KBJ87" s="0"/>
      <c r="KBK87" s="0"/>
      <c r="KBL87" s="0"/>
      <c r="KBM87" s="0"/>
      <c r="KBN87" s="0"/>
      <c r="KBO87" s="0"/>
      <c r="KBP87" s="0"/>
      <c r="KBQ87" s="0"/>
      <c r="KBR87" s="0"/>
      <c r="KBS87" s="0"/>
      <c r="KBT87" s="0"/>
      <c r="KBU87" s="0"/>
      <c r="KBV87" s="0"/>
      <c r="KBW87" s="0"/>
      <c r="KBX87" s="0"/>
      <c r="KBY87" s="0"/>
      <c r="KBZ87" s="0"/>
      <c r="KCA87" s="0"/>
      <c r="KCB87" s="0"/>
      <c r="KCC87" s="0"/>
      <c r="KCD87" s="0"/>
      <c r="KCE87" s="0"/>
      <c r="KCF87" s="0"/>
      <c r="KCG87" s="0"/>
      <c r="KCH87" s="0"/>
      <c r="KCI87" s="0"/>
      <c r="KCJ87" s="0"/>
      <c r="KCK87" s="0"/>
      <c r="KCL87" s="0"/>
      <c r="KCM87" s="0"/>
      <c r="KCN87" s="0"/>
      <c r="KCO87" s="0"/>
      <c r="KCP87" s="0"/>
      <c r="KCQ87" s="0"/>
      <c r="KCR87" s="0"/>
      <c r="KCS87" s="0"/>
      <c r="KCT87" s="0"/>
      <c r="KCU87" s="0"/>
      <c r="KCV87" s="0"/>
      <c r="KCW87" s="0"/>
      <c r="KCX87" s="0"/>
      <c r="KCY87" s="0"/>
      <c r="KCZ87" s="0"/>
      <c r="KDA87" s="0"/>
      <c r="KDB87" s="0"/>
      <c r="KDC87" s="0"/>
      <c r="KDD87" s="0"/>
      <c r="KDE87" s="0"/>
      <c r="KDF87" s="0"/>
      <c r="KDG87" s="0"/>
      <c r="KDH87" s="0"/>
      <c r="KDI87" s="0"/>
      <c r="KDJ87" s="0"/>
      <c r="KDK87" s="0"/>
      <c r="KDL87" s="0"/>
      <c r="KDM87" s="0"/>
      <c r="KDN87" s="0"/>
      <c r="KDO87" s="0"/>
      <c r="KDP87" s="0"/>
      <c r="KDQ87" s="0"/>
      <c r="KDR87" s="0"/>
      <c r="KDS87" s="0"/>
      <c r="KDT87" s="0"/>
      <c r="KDU87" s="0"/>
      <c r="KDV87" s="0"/>
      <c r="KDW87" s="0"/>
      <c r="KDX87" s="0"/>
      <c r="KDY87" s="0"/>
      <c r="KDZ87" s="0"/>
      <c r="KEA87" s="0"/>
      <c r="KEB87" s="0"/>
      <c r="KEC87" s="0"/>
      <c r="KED87" s="0"/>
      <c r="KEE87" s="0"/>
      <c r="KEF87" s="0"/>
      <c r="KEG87" s="0"/>
      <c r="KEH87" s="0"/>
      <c r="KEI87" s="0"/>
      <c r="KEJ87" s="0"/>
      <c r="KEK87" s="0"/>
      <c r="KEL87" s="0"/>
      <c r="KEM87" s="0"/>
      <c r="KEN87" s="0"/>
      <c r="KEO87" s="0"/>
      <c r="KEP87" s="0"/>
      <c r="KEQ87" s="0"/>
      <c r="KER87" s="0"/>
      <c r="KES87" s="0"/>
      <c r="KET87" s="0"/>
      <c r="KEU87" s="0"/>
      <c r="KEV87" s="0"/>
      <c r="KEW87" s="0"/>
      <c r="KEX87" s="0"/>
      <c r="KEY87" s="0"/>
      <c r="KEZ87" s="0"/>
      <c r="KFA87" s="0"/>
      <c r="KFB87" s="0"/>
      <c r="KFC87" s="0"/>
      <c r="KFD87" s="0"/>
      <c r="KFE87" s="0"/>
      <c r="KFF87" s="0"/>
      <c r="KFG87" s="0"/>
      <c r="KFH87" s="0"/>
      <c r="KFI87" s="0"/>
      <c r="KFJ87" s="0"/>
      <c r="KFK87" s="0"/>
      <c r="KFL87" s="0"/>
      <c r="KFM87" s="0"/>
      <c r="KFN87" s="0"/>
      <c r="KFO87" s="0"/>
      <c r="KFP87" s="0"/>
      <c r="KFQ87" s="0"/>
      <c r="KFR87" s="0"/>
      <c r="KFS87" s="0"/>
      <c r="KFT87" s="0"/>
      <c r="KFU87" s="0"/>
      <c r="KFV87" s="0"/>
      <c r="KFW87" s="0"/>
      <c r="KFX87" s="0"/>
      <c r="KFY87" s="0"/>
      <c r="KFZ87" s="0"/>
      <c r="KGA87" s="0"/>
      <c r="KGB87" s="0"/>
      <c r="KGC87" s="0"/>
      <c r="KGD87" s="0"/>
      <c r="KGE87" s="0"/>
      <c r="KGF87" s="0"/>
      <c r="KGG87" s="0"/>
      <c r="KGH87" s="0"/>
      <c r="KGI87" s="0"/>
      <c r="KGJ87" s="0"/>
      <c r="KGK87" s="0"/>
      <c r="KGL87" s="0"/>
      <c r="KGM87" s="0"/>
      <c r="KGN87" s="0"/>
      <c r="KGO87" s="0"/>
      <c r="KGP87" s="0"/>
      <c r="KGQ87" s="0"/>
      <c r="KGR87" s="0"/>
      <c r="KGS87" s="0"/>
      <c r="KGT87" s="0"/>
      <c r="KGU87" s="0"/>
      <c r="KGV87" s="0"/>
      <c r="KGW87" s="0"/>
      <c r="KGX87" s="0"/>
      <c r="KGY87" s="0"/>
      <c r="KGZ87" s="0"/>
      <c r="KHA87" s="0"/>
      <c r="KHB87" s="0"/>
      <c r="KHC87" s="0"/>
      <c r="KHD87" s="0"/>
      <c r="KHE87" s="0"/>
      <c r="KHF87" s="0"/>
      <c r="KHG87" s="0"/>
      <c r="KHH87" s="0"/>
      <c r="KHI87" s="0"/>
      <c r="KHJ87" s="0"/>
      <c r="KHK87" s="0"/>
      <c r="KHL87" s="0"/>
      <c r="KHM87" s="0"/>
      <c r="KHN87" s="0"/>
      <c r="KHO87" s="0"/>
      <c r="KHP87" s="0"/>
      <c r="KHQ87" s="0"/>
      <c r="KHR87" s="0"/>
      <c r="KHS87" s="0"/>
      <c r="KHT87" s="0"/>
      <c r="KHU87" s="0"/>
      <c r="KHV87" s="0"/>
      <c r="KHW87" s="0"/>
      <c r="KHX87" s="0"/>
      <c r="KHY87" s="0"/>
      <c r="KHZ87" s="0"/>
      <c r="KIA87" s="0"/>
      <c r="KIB87" s="0"/>
      <c r="KIC87" s="0"/>
      <c r="KID87" s="0"/>
      <c r="KIE87" s="0"/>
      <c r="KIF87" s="0"/>
      <c r="KIG87" s="0"/>
      <c r="KIH87" s="0"/>
      <c r="KII87" s="0"/>
      <c r="KIJ87" s="0"/>
      <c r="KIK87" s="0"/>
      <c r="KIL87" s="0"/>
      <c r="KIM87" s="0"/>
      <c r="KIN87" s="0"/>
      <c r="KIO87" s="0"/>
      <c r="KIP87" s="0"/>
      <c r="KIQ87" s="0"/>
      <c r="KIR87" s="0"/>
      <c r="KIS87" s="0"/>
      <c r="KIT87" s="0"/>
      <c r="KIU87" s="0"/>
      <c r="KIV87" s="0"/>
      <c r="KIW87" s="0"/>
      <c r="KIX87" s="0"/>
      <c r="KIY87" s="0"/>
      <c r="KIZ87" s="0"/>
      <c r="KJA87" s="0"/>
      <c r="KJB87" s="0"/>
      <c r="KJC87" s="0"/>
      <c r="KJD87" s="0"/>
      <c r="KJE87" s="0"/>
      <c r="KJF87" s="0"/>
      <c r="KJG87" s="0"/>
      <c r="KJH87" s="0"/>
      <c r="KJI87" s="0"/>
      <c r="KJJ87" s="0"/>
      <c r="KJK87" s="0"/>
      <c r="KJL87" s="0"/>
      <c r="KJM87" s="0"/>
      <c r="KJN87" s="0"/>
      <c r="KJO87" s="0"/>
      <c r="KJP87" s="0"/>
      <c r="KJQ87" s="0"/>
      <c r="KJR87" s="0"/>
      <c r="KJS87" s="0"/>
      <c r="KJT87" s="0"/>
      <c r="KJU87" s="0"/>
      <c r="KJV87" s="0"/>
      <c r="KJW87" s="0"/>
      <c r="KJX87" s="0"/>
      <c r="KJY87" s="0"/>
      <c r="KJZ87" s="0"/>
      <c r="KKA87" s="0"/>
      <c r="KKB87" s="0"/>
      <c r="KKC87" s="0"/>
      <c r="KKD87" s="0"/>
      <c r="KKE87" s="0"/>
      <c r="KKF87" s="0"/>
      <c r="KKG87" s="0"/>
      <c r="KKH87" s="0"/>
      <c r="KKI87" s="0"/>
      <c r="KKJ87" s="0"/>
      <c r="KKK87" s="0"/>
      <c r="KKL87" s="0"/>
      <c r="KKM87" s="0"/>
      <c r="KKN87" s="0"/>
      <c r="KKO87" s="0"/>
      <c r="KKP87" s="0"/>
      <c r="KKQ87" s="0"/>
      <c r="KKR87" s="0"/>
      <c r="KKS87" s="0"/>
      <c r="KKT87" s="0"/>
      <c r="KKU87" s="0"/>
      <c r="KKV87" s="0"/>
      <c r="KKW87" s="0"/>
      <c r="KKX87" s="0"/>
      <c r="KKY87" s="0"/>
      <c r="KKZ87" s="0"/>
      <c r="KLA87" s="0"/>
      <c r="KLB87" s="0"/>
      <c r="KLC87" s="0"/>
      <c r="KLD87" s="0"/>
      <c r="KLE87" s="0"/>
      <c r="KLF87" s="0"/>
      <c r="KLG87" s="0"/>
      <c r="KLH87" s="0"/>
      <c r="KLI87" s="0"/>
      <c r="KLJ87" s="0"/>
      <c r="KLK87" s="0"/>
      <c r="KLL87" s="0"/>
      <c r="KLM87" s="0"/>
      <c r="KLN87" s="0"/>
      <c r="KLO87" s="0"/>
      <c r="KLP87" s="0"/>
      <c r="KLQ87" s="0"/>
      <c r="KLR87" s="0"/>
      <c r="KLS87" s="0"/>
      <c r="KLT87" s="0"/>
      <c r="KLU87" s="0"/>
      <c r="KLV87" s="0"/>
      <c r="KLW87" s="0"/>
      <c r="KLX87" s="0"/>
      <c r="KLY87" s="0"/>
      <c r="KLZ87" s="0"/>
      <c r="KMA87" s="0"/>
      <c r="KMB87" s="0"/>
      <c r="KMC87" s="0"/>
      <c r="KMD87" s="0"/>
      <c r="KME87" s="0"/>
      <c r="KMF87" s="0"/>
      <c r="KMG87" s="0"/>
      <c r="KMH87" s="0"/>
      <c r="KMI87" s="0"/>
      <c r="KMJ87" s="0"/>
      <c r="KMK87" s="0"/>
      <c r="KML87" s="0"/>
      <c r="KMM87" s="0"/>
      <c r="KMN87" s="0"/>
      <c r="KMO87" s="0"/>
      <c r="KMP87" s="0"/>
      <c r="KMQ87" s="0"/>
      <c r="KMR87" s="0"/>
      <c r="KMS87" s="0"/>
      <c r="KMT87" s="0"/>
      <c r="KMU87" s="0"/>
      <c r="KMV87" s="0"/>
      <c r="KMW87" s="0"/>
      <c r="KMX87" s="0"/>
      <c r="KMY87" s="0"/>
      <c r="KMZ87" s="0"/>
      <c r="KNA87" s="0"/>
      <c r="KNB87" s="0"/>
      <c r="KNC87" s="0"/>
      <c r="KND87" s="0"/>
      <c r="KNE87" s="0"/>
      <c r="KNF87" s="0"/>
      <c r="KNG87" s="0"/>
      <c r="KNH87" s="0"/>
      <c r="KNI87" s="0"/>
      <c r="KNJ87" s="0"/>
      <c r="KNK87" s="0"/>
      <c r="KNL87" s="0"/>
      <c r="KNM87" s="0"/>
      <c r="KNN87" s="0"/>
      <c r="KNO87" s="0"/>
      <c r="KNP87" s="0"/>
      <c r="KNQ87" s="0"/>
      <c r="KNR87" s="0"/>
      <c r="KNS87" s="0"/>
      <c r="KNT87" s="0"/>
      <c r="KNU87" s="0"/>
      <c r="KNV87" s="0"/>
      <c r="KNW87" s="0"/>
      <c r="KNX87" s="0"/>
      <c r="KNY87" s="0"/>
      <c r="KNZ87" s="0"/>
      <c r="KOA87" s="0"/>
      <c r="KOB87" s="0"/>
      <c r="KOC87" s="0"/>
      <c r="KOD87" s="0"/>
      <c r="KOE87" s="0"/>
      <c r="KOF87" s="0"/>
      <c r="KOG87" s="0"/>
      <c r="KOH87" s="0"/>
      <c r="KOI87" s="0"/>
      <c r="KOJ87" s="0"/>
      <c r="KOK87" s="0"/>
      <c r="KOL87" s="0"/>
      <c r="KOM87" s="0"/>
      <c r="KON87" s="0"/>
      <c r="KOO87" s="0"/>
      <c r="KOP87" s="0"/>
      <c r="KOQ87" s="0"/>
      <c r="KOR87" s="0"/>
      <c r="KOS87" s="0"/>
      <c r="KOT87" s="0"/>
      <c r="KOU87" s="0"/>
      <c r="KOV87" s="0"/>
      <c r="KOW87" s="0"/>
      <c r="KOX87" s="0"/>
      <c r="KOY87" s="0"/>
      <c r="KOZ87" s="0"/>
      <c r="KPA87" s="0"/>
      <c r="KPB87" s="0"/>
      <c r="KPC87" s="0"/>
      <c r="KPD87" s="0"/>
      <c r="KPE87" s="0"/>
      <c r="KPF87" s="0"/>
      <c r="KPG87" s="0"/>
      <c r="KPH87" s="0"/>
      <c r="KPI87" s="0"/>
      <c r="KPJ87" s="0"/>
      <c r="KPK87" s="0"/>
      <c r="KPL87" s="0"/>
      <c r="KPM87" s="0"/>
      <c r="KPN87" s="0"/>
      <c r="KPO87" s="0"/>
      <c r="KPP87" s="0"/>
      <c r="KPQ87" s="0"/>
      <c r="KPR87" s="0"/>
      <c r="KPS87" s="0"/>
      <c r="KPT87" s="0"/>
      <c r="KPU87" s="0"/>
      <c r="KPV87" s="0"/>
      <c r="KPW87" s="0"/>
      <c r="KPX87" s="0"/>
      <c r="KPY87" s="0"/>
      <c r="KPZ87" s="0"/>
      <c r="KQA87" s="0"/>
      <c r="KQB87" s="0"/>
      <c r="KQC87" s="0"/>
      <c r="KQD87" s="0"/>
      <c r="KQE87" s="0"/>
      <c r="KQF87" s="0"/>
      <c r="KQG87" s="0"/>
      <c r="KQH87" s="0"/>
      <c r="KQI87" s="0"/>
      <c r="KQJ87" s="0"/>
      <c r="KQK87" s="0"/>
      <c r="KQL87" s="0"/>
      <c r="KQM87" s="0"/>
      <c r="KQN87" s="0"/>
      <c r="KQO87" s="0"/>
      <c r="KQP87" s="0"/>
      <c r="KQQ87" s="0"/>
      <c r="KQR87" s="0"/>
      <c r="KQS87" s="0"/>
      <c r="KQT87" s="0"/>
      <c r="KQU87" s="0"/>
      <c r="KQV87" s="0"/>
      <c r="KQW87" s="0"/>
      <c r="KQX87" s="0"/>
      <c r="KQY87" s="0"/>
      <c r="KQZ87" s="0"/>
      <c r="KRA87" s="0"/>
      <c r="KRB87" s="0"/>
      <c r="KRC87" s="0"/>
      <c r="KRD87" s="0"/>
      <c r="KRE87" s="0"/>
      <c r="KRF87" s="0"/>
      <c r="KRG87" s="0"/>
      <c r="KRH87" s="0"/>
      <c r="KRI87" s="0"/>
      <c r="KRJ87" s="0"/>
      <c r="KRK87" s="0"/>
      <c r="KRL87" s="0"/>
      <c r="KRM87" s="0"/>
      <c r="KRN87" s="0"/>
      <c r="KRO87" s="0"/>
      <c r="KRP87" s="0"/>
      <c r="KRQ87" s="0"/>
      <c r="KRR87" s="0"/>
      <c r="KRS87" s="0"/>
      <c r="KRT87" s="0"/>
      <c r="KRU87" s="0"/>
      <c r="KRV87" s="0"/>
      <c r="KRW87" s="0"/>
      <c r="KRX87" s="0"/>
      <c r="KRY87" s="0"/>
      <c r="KRZ87" s="0"/>
      <c r="KSA87" s="0"/>
      <c r="KSB87" s="0"/>
      <c r="KSC87" s="0"/>
      <c r="KSD87" s="0"/>
      <c r="KSE87" s="0"/>
      <c r="KSF87" s="0"/>
      <c r="KSG87" s="0"/>
      <c r="KSH87" s="0"/>
      <c r="KSI87" s="0"/>
      <c r="KSJ87" s="0"/>
      <c r="KSK87" s="0"/>
      <c r="KSL87" s="0"/>
      <c r="KSM87" s="0"/>
      <c r="KSN87" s="0"/>
      <c r="KSO87" s="0"/>
      <c r="KSP87" s="0"/>
      <c r="KSQ87" s="0"/>
      <c r="KSR87" s="0"/>
      <c r="KSS87" s="0"/>
      <c r="KST87" s="0"/>
      <c r="KSU87" s="0"/>
      <c r="KSV87" s="0"/>
      <c r="KSW87" s="0"/>
      <c r="KSX87" s="0"/>
      <c r="KSY87" s="0"/>
      <c r="KSZ87" s="0"/>
      <c r="KTA87" s="0"/>
      <c r="KTB87" s="0"/>
      <c r="KTC87" s="0"/>
      <c r="KTD87" s="0"/>
      <c r="KTE87" s="0"/>
      <c r="KTF87" s="0"/>
      <c r="KTG87" s="0"/>
      <c r="KTH87" s="0"/>
      <c r="KTI87" s="0"/>
      <c r="KTJ87" s="0"/>
      <c r="KTK87" s="0"/>
      <c r="KTL87" s="0"/>
      <c r="KTM87" s="0"/>
      <c r="KTN87" s="0"/>
      <c r="KTO87" s="0"/>
      <c r="KTP87" s="0"/>
      <c r="KTQ87" s="0"/>
      <c r="KTR87" s="0"/>
      <c r="KTS87" s="0"/>
      <c r="KTT87" s="0"/>
      <c r="KTU87" s="0"/>
      <c r="KTV87" s="0"/>
      <c r="KTW87" s="0"/>
      <c r="KTX87" s="0"/>
      <c r="KTY87" s="0"/>
      <c r="KTZ87" s="0"/>
      <c r="KUA87" s="0"/>
      <c r="KUB87" s="0"/>
      <c r="KUC87" s="0"/>
      <c r="KUD87" s="0"/>
      <c r="KUE87" s="0"/>
      <c r="KUF87" s="0"/>
      <c r="KUG87" s="0"/>
      <c r="KUH87" s="0"/>
      <c r="KUI87" s="0"/>
      <c r="KUJ87" s="0"/>
      <c r="KUK87" s="0"/>
      <c r="KUL87" s="0"/>
      <c r="KUM87" s="0"/>
      <c r="KUN87" s="0"/>
      <c r="KUO87" s="0"/>
      <c r="KUP87" s="0"/>
      <c r="KUQ87" s="0"/>
      <c r="KUR87" s="0"/>
      <c r="KUS87" s="0"/>
      <c r="KUT87" s="0"/>
      <c r="KUU87" s="0"/>
      <c r="KUV87" s="0"/>
      <c r="KUW87" s="0"/>
      <c r="KUX87" s="0"/>
      <c r="KUY87" s="0"/>
      <c r="KUZ87" s="0"/>
      <c r="KVA87" s="0"/>
      <c r="KVB87" s="0"/>
      <c r="KVC87" s="0"/>
      <c r="KVD87" s="0"/>
      <c r="KVE87" s="0"/>
      <c r="KVF87" s="0"/>
      <c r="KVG87" s="0"/>
      <c r="KVH87" s="0"/>
      <c r="KVI87" s="0"/>
      <c r="KVJ87" s="0"/>
      <c r="KVK87" s="0"/>
      <c r="KVL87" s="0"/>
      <c r="KVM87" s="0"/>
      <c r="KVN87" s="0"/>
      <c r="KVO87" s="0"/>
      <c r="KVP87" s="0"/>
      <c r="KVQ87" s="0"/>
      <c r="KVR87" s="0"/>
      <c r="KVS87" s="0"/>
      <c r="KVT87" s="0"/>
      <c r="KVU87" s="0"/>
      <c r="KVV87" s="0"/>
      <c r="KVW87" s="0"/>
      <c r="KVX87" s="0"/>
      <c r="KVY87" s="0"/>
      <c r="KVZ87" s="0"/>
      <c r="KWA87" s="0"/>
      <c r="KWB87" s="0"/>
      <c r="KWC87" s="0"/>
      <c r="KWD87" s="0"/>
      <c r="KWE87" s="0"/>
      <c r="KWF87" s="0"/>
      <c r="KWG87" s="0"/>
      <c r="KWH87" s="0"/>
      <c r="KWI87" s="0"/>
      <c r="KWJ87" s="0"/>
      <c r="KWK87" s="0"/>
      <c r="KWL87" s="0"/>
      <c r="KWM87" s="0"/>
      <c r="KWN87" s="0"/>
      <c r="KWO87" s="0"/>
      <c r="KWP87" s="0"/>
      <c r="KWQ87" s="0"/>
      <c r="KWR87" s="0"/>
      <c r="KWS87" s="0"/>
      <c r="KWT87" s="0"/>
      <c r="KWU87" s="0"/>
      <c r="KWV87" s="0"/>
      <c r="KWW87" s="0"/>
      <c r="KWX87" s="0"/>
      <c r="KWY87" s="0"/>
      <c r="KWZ87" s="0"/>
      <c r="KXA87" s="0"/>
      <c r="KXB87" s="0"/>
      <c r="KXC87" s="0"/>
      <c r="KXD87" s="0"/>
      <c r="KXE87" s="0"/>
      <c r="KXF87" s="0"/>
      <c r="KXG87" s="0"/>
      <c r="KXH87" s="0"/>
      <c r="KXI87" s="0"/>
      <c r="KXJ87" s="0"/>
      <c r="KXK87" s="0"/>
      <c r="KXL87" s="0"/>
      <c r="KXM87" s="0"/>
      <c r="KXN87" s="0"/>
      <c r="KXO87" s="0"/>
      <c r="KXP87" s="0"/>
      <c r="KXQ87" s="0"/>
      <c r="KXR87" s="0"/>
      <c r="KXS87" s="0"/>
      <c r="KXT87" s="0"/>
      <c r="KXU87" s="0"/>
      <c r="KXV87" s="0"/>
      <c r="KXW87" s="0"/>
      <c r="KXX87" s="0"/>
      <c r="KXY87" s="0"/>
      <c r="KXZ87" s="0"/>
      <c r="KYA87" s="0"/>
      <c r="KYB87" s="0"/>
      <c r="KYC87" s="0"/>
      <c r="KYD87" s="0"/>
      <c r="KYE87" s="0"/>
      <c r="KYF87" s="0"/>
      <c r="KYG87" s="0"/>
      <c r="KYH87" s="0"/>
      <c r="KYI87" s="0"/>
      <c r="KYJ87" s="0"/>
      <c r="KYK87" s="0"/>
      <c r="KYL87" s="0"/>
      <c r="KYM87" s="0"/>
      <c r="KYN87" s="0"/>
      <c r="KYO87" s="0"/>
      <c r="KYP87" s="0"/>
      <c r="KYQ87" s="0"/>
      <c r="KYR87" s="0"/>
      <c r="KYS87" s="0"/>
      <c r="KYT87" s="0"/>
      <c r="KYU87" s="0"/>
      <c r="KYV87" s="0"/>
      <c r="KYW87" s="0"/>
      <c r="KYX87" s="0"/>
      <c r="KYY87" s="0"/>
      <c r="KYZ87" s="0"/>
      <c r="KZA87" s="0"/>
      <c r="KZB87" s="0"/>
      <c r="KZC87" s="0"/>
      <c r="KZD87" s="0"/>
      <c r="KZE87" s="0"/>
      <c r="KZF87" s="0"/>
      <c r="KZG87" s="0"/>
      <c r="KZH87" s="0"/>
      <c r="KZI87" s="0"/>
      <c r="KZJ87" s="0"/>
      <c r="KZK87" s="0"/>
      <c r="KZL87" s="0"/>
      <c r="KZM87" s="0"/>
      <c r="KZN87" s="0"/>
      <c r="KZO87" s="0"/>
      <c r="KZP87" s="0"/>
      <c r="KZQ87" s="0"/>
      <c r="KZR87" s="0"/>
      <c r="KZS87" s="0"/>
      <c r="KZT87" s="0"/>
      <c r="KZU87" s="0"/>
      <c r="KZV87" s="0"/>
      <c r="KZW87" s="0"/>
      <c r="KZX87" s="0"/>
      <c r="KZY87" s="0"/>
      <c r="KZZ87" s="0"/>
      <c r="LAA87" s="0"/>
      <c r="LAB87" s="0"/>
      <c r="LAC87" s="0"/>
      <c r="LAD87" s="0"/>
      <c r="LAE87" s="0"/>
      <c r="LAF87" s="0"/>
      <c r="LAG87" s="0"/>
      <c r="LAH87" s="0"/>
      <c r="LAI87" s="0"/>
      <c r="LAJ87" s="0"/>
      <c r="LAK87" s="0"/>
      <c r="LAL87" s="0"/>
      <c r="LAM87" s="0"/>
      <c r="LAN87" s="0"/>
      <c r="LAO87" s="0"/>
      <c r="LAP87" s="0"/>
      <c r="LAQ87" s="0"/>
      <c r="LAR87" s="0"/>
      <c r="LAS87" s="0"/>
      <c r="LAT87" s="0"/>
      <c r="LAU87" s="0"/>
      <c r="LAV87" s="0"/>
      <c r="LAW87" s="0"/>
      <c r="LAX87" s="0"/>
      <c r="LAY87" s="0"/>
      <c r="LAZ87" s="0"/>
      <c r="LBA87" s="0"/>
      <c r="LBB87" s="0"/>
      <c r="LBC87" s="0"/>
      <c r="LBD87" s="0"/>
      <c r="LBE87" s="0"/>
      <c r="LBF87" s="0"/>
      <c r="LBG87" s="0"/>
      <c r="LBH87" s="0"/>
      <c r="LBI87" s="0"/>
      <c r="LBJ87" s="0"/>
      <c r="LBK87" s="0"/>
      <c r="LBL87" s="0"/>
      <c r="LBM87" s="0"/>
      <c r="LBN87" s="0"/>
      <c r="LBO87" s="0"/>
      <c r="LBP87" s="0"/>
      <c r="LBQ87" s="0"/>
      <c r="LBR87" s="0"/>
      <c r="LBS87" s="0"/>
      <c r="LBT87" s="0"/>
      <c r="LBU87" s="0"/>
      <c r="LBV87" s="0"/>
      <c r="LBW87" s="0"/>
      <c r="LBX87" s="0"/>
      <c r="LBY87" s="0"/>
      <c r="LBZ87" s="0"/>
      <c r="LCA87" s="0"/>
      <c r="LCB87" s="0"/>
      <c r="LCC87" s="0"/>
      <c r="LCD87" s="0"/>
      <c r="LCE87" s="0"/>
      <c r="LCF87" s="0"/>
      <c r="LCG87" s="0"/>
      <c r="LCH87" s="0"/>
      <c r="LCI87" s="0"/>
      <c r="LCJ87" s="0"/>
      <c r="LCK87" s="0"/>
      <c r="LCL87" s="0"/>
      <c r="LCM87" s="0"/>
      <c r="LCN87" s="0"/>
      <c r="LCO87" s="0"/>
      <c r="LCP87" s="0"/>
      <c r="LCQ87" s="0"/>
      <c r="LCR87" s="0"/>
      <c r="LCS87" s="0"/>
      <c r="LCT87" s="0"/>
      <c r="LCU87" s="0"/>
      <c r="LCV87" s="0"/>
      <c r="LCW87" s="0"/>
      <c r="LCX87" s="0"/>
      <c r="LCY87" s="0"/>
      <c r="LCZ87" s="0"/>
      <c r="LDA87" s="0"/>
      <c r="LDB87" s="0"/>
      <c r="LDC87" s="0"/>
      <c r="LDD87" s="0"/>
      <c r="LDE87" s="0"/>
      <c r="LDF87" s="0"/>
      <c r="LDG87" s="0"/>
      <c r="LDH87" s="0"/>
      <c r="LDI87" s="0"/>
      <c r="LDJ87" s="0"/>
      <c r="LDK87" s="0"/>
      <c r="LDL87" s="0"/>
      <c r="LDM87" s="0"/>
      <c r="LDN87" s="0"/>
      <c r="LDO87" s="0"/>
      <c r="LDP87" s="0"/>
      <c r="LDQ87" s="0"/>
      <c r="LDR87" s="0"/>
      <c r="LDS87" s="0"/>
      <c r="LDT87" s="0"/>
      <c r="LDU87" s="0"/>
      <c r="LDV87" s="0"/>
      <c r="LDW87" s="0"/>
      <c r="LDX87" s="0"/>
      <c r="LDY87" s="0"/>
      <c r="LDZ87" s="0"/>
      <c r="LEA87" s="0"/>
      <c r="LEB87" s="0"/>
      <c r="LEC87" s="0"/>
      <c r="LED87" s="0"/>
      <c r="LEE87" s="0"/>
      <c r="LEF87" s="0"/>
      <c r="LEG87" s="0"/>
      <c r="LEH87" s="0"/>
      <c r="LEI87" s="0"/>
      <c r="LEJ87" s="0"/>
      <c r="LEK87" s="0"/>
      <c r="LEL87" s="0"/>
      <c r="LEM87" s="0"/>
      <c r="LEN87" s="0"/>
      <c r="LEO87" s="0"/>
      <c r="LEP87" s="0"/>
      <c r="LEQ87" s="0"/>
      <c r="LER87" s="0"/>
      <c r="LES87" s="0"/>
      <c r="LET87" s="0"/>
      <c r="LEU87" s="0"/>
      <c r="LEV87" s="0"/>
      <c r="LEW87" s="0"/>
      <c r="LEX87" s="0"/>
      <c r="LEY87" s="0"/>
      <c r="LEZ87" s="0"/>
      <c r="LFA87" s="0"/>
      <c r="LFB87" s="0"/>
      <c r="LFC87" s="0"/>
      <c r="LFD87" s="0"/>
      <c r="LFE87" s="0"/>
      <c r="LFF87" s="0"/>
      <c r="LFG87" s="0"/>
      <c r="LFH87" s="0"/>
      <c r="LFI87" s="0"/>
      <c r="LFJ87" s="0"/>
      <c r="LFK87" s="0"/>
      <c r="LFL87" s="0"/>
      <c r="LFM87" s="0"/>
      <c r="LFN87" s="0"/>
      <c r="LFO87" s="0"/>
      <c r="LFP87" s="0"/>
      <c r="LFQ87" s="0"/>
      <c r="LFR87" s="0"/>
      <c r="LFS87" s="0"/>
      <c r="LFT87" s="0"/>
      <c r="LFU87" s="0"/>
      <c r="LFV87" s="0"/>
      <c r="LFW87" s="0"/>
      <c r="LFX87" s="0"/>
      <c r="LFY87" s="0"/>
      <c r="LFZ87" s="0"/>
      <c r="LGA87" s="0"/>
      <c r="LGB87" s="0"/>
      <c r="LGC87" s="0"/>
      <c r="LGD87" s="0"/>
      <c r="LGE87" s="0"/>
      <c r="LGF87" s="0"/>
      <c r="LGG87" s="0"/>
      <c r="LGH87" s="0"/>
      <c r="LGI87" s="0"/>
      <c r="LGJ87" s="0"/>
      <c r="LGK87" s="0"/>
      <c r="LGL87" s="0"/>
      <c r="LGM87" s="0"/>
      <c r="LGN87" s="0"/>
      <c r="LGO87" s="0"/>
      <c r="LGP87" s="0"/>
      <c r="LGQ87" s="0"/>
      <c r="LGR87" s="0"/>
      <c r="LGS87" s="0"/>
      <c r="LGT87" s="0"/>
      <c r="LGU87" s="0"/>
      <c r="LGV87" s="0"/>
      <c r="LGW87" s="0"/>
      <c r="LGX87" s="0"/>
      <c r="LGY87" s="0"/>
      <c r="LGZ87" s="0"/>
      <c r="LHA87" s="0"/>
      <c r="LHB87" s="0"/>
      <c r="LHC87" s="0"/>
      <c r="LHD87" s="0"/>
      <c r="LHE87" s="0"/>
      <c r="LHF87" s="0"/>
      <c r="LHG87" s="0"/>
      <c r="LHH87" s="0"/>
      <c r="LHI87" s="0"/>
      <c r="LHJ87" s="0"/>
      <c r="LHK87" s="0"/>
      <c r="LHL87" s="0"/>
      <c r="LHM87" s="0"/>
      <c r="LHN87" s="0"/>
      <c r="LHO87" s="0"/>
      <c r="LHP87" s="0"/>
      <c r="LHQ87" s="0"/>
      <c r="LHR87" s="0"/>
      <c r="LHS87" s="0"/>
      <c r="LHT87" s="0"/>
      <c r="LHU87" s="0"/>
      <c r="LHV87" s="0"/>
      <c r="LHW87" s="0"/>
      <c r="LHX87" s="0"/>
      <c r="LHY87" s="0"/>
      <c r="LHZ87" s="0"/>
      <c r="LIA87" s="0"/>
      <c r="LIB87" s="0"/>
      <c r="LIC87" s="0"/>
      <c r="LID87" s="0"/>
      <c r="LIE87" s="0"/>
      <c r="LIF87" s="0"/>
      <c r="LIG87" s="0"/>
      <c r="LIH87" s="0"/>
      <c r="LII87" s="0"/>
      <c r="LIJ87" s="0"/>
      <c r="LIK87" s="0"/>
      <c r="LIL87" s="0"/>
      <c r="LIM87" s="0"/>
      <c r="LIN87" s="0"/>
      <c r="LIO87" s="0"/>
      <c r="LIP87" s="0"/>
      <c r="LIQ87" s="0"/>
      <c r="LIR87" s="0"/>
      <c r="LIS87" s="0"/>
      <c r="LIT87" s="0"/>
      <c r="LIU87" s="0"/>
      <c r="LIV87" s="0"/>
      <c r="LIW87" s="0"/>
      <c r="LIX87" s="0"/>
      <c r="LIY87" s="0"/>
      <c r="LIZ87" s="0"/>
      <c r="LJA87" s="0"/>
      <c r="LJB87" s="0"/>
      <c r="LJC87" s="0"/>
      <c r="LJD87" s="0"/>
      <c r="LJE87" s="0"/>
      <c r="LJF87" s="0"/>
      <c r="LJG87" s="0"/>
      <c r="LJH87" s="0"/>
      <c r="LJI87" s="0"/>
      <c r="LJJ87" s="0"/>
      <c r="LJK87" s="0"/>
      <c r="LJL87" s="0"/>
      <c r="LJM87" s="0"/>
      <c r="LJN87" s="0"/>
      <c r="LJO87" s="0"/>
      <c r="LJP87" s="0"/>
      <c r="LJQ87" s="0"/>
      <c r="LJR87" s="0"/>
      <c r="LJS87" s="0"/>
      <c r="LJT87" s="0"/>
      <c r="LJU87" s="0"/>
      <c r="LJV87" s="0"/>
      <c r="LJW87" s="0"/>
      <c r="LJX87" s="0"/>
      <c r="LJY87" s="0"/>
      <c r="LJZ87" s="0"/>
      <c r="LKA87" s="0"/>
      <c r="LKB87" s="0"/>
      <c r="LKC87" s="0"/>
      <c r="LKD87" s="0"/>
      <c r="LKE87" s="0"/>
      <c r="LKF87" s="0"/>
      <c r="LKG87" s="0"/>
      <c r="LKH87" s="0"/>
      <c r="LKI87" s="0"/>
      <c r="LKJ87" s="0"/>
      <c r="LKK87" s="0"/>
      <c r="LKL87" s="0"/>
      <c r="LKM87" s="0"/>
      <c r="LKN87" s="0"/>
      <c r="LKO87" s="0"/>
      <c r="LKP87" s="0"/>
      <c r="LKQ87" s="0"/>
      <c r="LKR87" s="0"/>
      <c r="LKS87" s="0"/>
      <c r="LKT87" s="0"/>
      <c r="LKU87" s="0"/>
      <c r="LKV87" s="0"/>
      <c r="LKW87" s="0"/>
      <c r="LKX87" s="0"/>
      <c r="LKY87" s="0"/>
      <c r="LKZ87" s="0"/>
      <c r="LLA87" s="0"/>
      <c r="LLB87" s="0"/>
      <c r="LLC87" s="0"/>
      <c r="LLD87" s="0"/>
      <c r="LLE87" s="0"/>
      <c r="LLF87" s="0"/>
      <c r="LLG87" s="0"/>
      <c r="LLH87" s="0"/>
      <c r="LLI87" s="0"/>
      <c r="LLJ87" s="0"/>
      <c r="LLK87" s="0"/>
      <c r="LLL87" s="0"/>
      <c r="LLM87" s="0"/>
      <c r="LLN87" s="0"/>
      <c r="LLO87" s="0"/>
      <c r="LLP87" s="0"/>
      <c r="LLQ87" s="0"/>
      <c r="LLR87" s="0"/>
      <c r="LLS87" s="0"/>
      <c r="LLT87" s="0"/>
      <c r="LLU87" s="0"/>
      <c r="LLV87" s="0"/>
      <c r="LLW87" s="0"/>
      <c r="LLX87" s="0"/>
      <c r="LLY87" s="0"/>
      <c r="LLZ87" s="0"/>
      <c r="LMA87" s="0"/>
      <c r="LMB87" s="0"/>
      <c r="LMC87" s="0"/>
      <c r="LMD87" s="0"/>
      <c r="LME87" s="0"/>
      <c r="LMF87" s="0"/>
      <c r="LMG87" s="0"/>
      <c r="LMH87" s="0"/>
      <c r="LMI87" s="0"/>
      <c r="LMJ87" s="0"/>
      <c r="LMK87" s="0"/>
      <c r="LML87" s="0"/>
      <c r="LMM87" s="0"/>
      <c r="LMN87" s="0"/>
      <c r="LMO87" s="0"/>
      <c r="LMP87" s="0"/>
      <c r="LMQ87" s="0"/>
      <c r="LMR87" s="0"/>
      <c r="LMS87" s="0"/>
      <c r="LMT87" s="0"/>
      <c r="LMU87" s="0"/>
      <c r="LMV87" s="0"/>
      <c r="LMW87" s="0"/>
      <c r="LMX87" s="0"/>
      <c r="LMY87" s="0"/>
      <c r="LMZ87" s="0"/>
      <c r="LNA87" s="0"/>
      <c r="LNB87" s="0"/>
      <c r="LNC87" s="0"/>
      <c r="LND87" s="0"/>
      <c r="LNE87" s="0"/>
      <c r="LNF87" s="0"/>
      <c r="LNG87" s="0"/>
      <c r="LNH87" s="0"/>
      <c r="LNI87" s="0"/>
      <c r="LNJ87" s="0"/>
      <c r="LNK87" s="0"/>
      <c r="LNL87" s="0"/>
      <c r="LNM87" s="0"/>
      <c r="LNN87" s="0"/>
      <c r="LNO87" s="0"/>
      <c r="LNP87" s="0"/>
      <c r="LNQ87" s="0"/>
      <c r="LNR87" s="0"/>
      <c r="LNS87" s="0"/>
      <c r="LNT87" s="0"/>
      <c r="LNU87" s="0"/>
      <c r="LNV87" s="0"/>
      <c r="LNW87" s="0"/>
      <c r="LNX87" s="0"/>
      <c r="LNY87" s="0"/>
      <c r="LNZ87" s="0"/>
      <c r="LOA87" s="0"/>
      <c r="LOB87" s="0"/>
      <c r="LOC87" s="0"/>
      <c r="LOD87" s="0"/>
      <c r="LOE87" s="0"/>
      <c r="LOF87" s="0"/>
      <c r="LOG87" s="0"/>
      <c r="LOH87" s="0"/>
      <c r="LOI87" s="0"/>
      <c r="LOJ87" s="0"/>
      <c r="LOK87" s="0"/>
      <c r="LOL87" s="0"/>
      <c r="LOM87" s="0"/>
      <c r="LON87" s="0"/>
      <c r="LOO87" s="0"/>
      <c r="LOP87" s="0"/>
      <c r="LOQ87" s="0"/>
      <c r="LOR87" s="0"/>
      <c r="LOS87" s="0"/>
      <c r="LOT87" s="0"/>
      <c r="LOU87" s="0"/>
      <c r="LOV87" s="0"/>
      <c r="LOW87" s="0"/>
      <c r="LOX87" s="0"/>
      <c r="LOY87" s="0"/>
      <c r="LOZ87" s="0"/>
      <c r="LPA87" s="0"/>
      <c r="LPB87" s="0"/>
      <c r="LPC87" s="0"/>
      <c r="LPD87" s="0"/>
      <c r="LPE87" s="0"/>
      <c r="LPF87" s="0"/>
      <c r="LPG87" s="0"/>
      <c r="LPH87" s="0"/>
      <c r="LPI87" s="0"/>
      <c r="LPJ87" s="0"/>
      <c r="LPK87" s="0"/>
      <c r="LPL87" s="0"/>
      <c r="LPM87" s="0"/>
      <c r="LPN87" s="0"/>
      <c r="LPO87" s="0"/>
      <c r="LPP87" s="0"/>
      <c r="LPQ87" s="0"/>
      <c r="LPR87" s="0"/>
      <c r="LPS87" s="0"/>
      <c r="LPT87" s="0"/>
      <c r="LPU87" s="0"/>
      <c r="LPV87" s="0"/>
      <c r="LPW87" s="0"/>
      <c r="LPX87" s="0"/>
      <c r="LPY87" s="0"/>
      <c r="LPZ87" s="0"/>
      <c r="LQA87" s="0"/>
      <c r="LQB87" s="0"/>
      <c r="LQC87" s="0"/>
      <c r="LQD87" s="0"/>
      <c r="LQE87" s="0"/>
      <c r="LQF87" s="0"/>
      <c r="LQG87" s="0"/>
      <c r="LQH87" s="0"/>
      <c r="LQI87" s="0"/>
      <c r="LQJ87" s="0"/>
      <c r="LQK87" s="0"/>
      <c r="LQL87" s="0"/>
      <c r="LQM87" s="0"/>
      <c r="LQN87" s="0"/>
      <c r="LQO87" s="0"/>
      <c r="LQP87" s="0"/>
      <c r="LQQ87" s="0"/>
      <c r="LQR87" s="0"/>
      <c r="LQS87" s="0"/>
      <c r="LQT87" s="0"/>
      <c r="LQU87" s="0"/>
      <c r="LQV87" s="0"/>
      <c r="LQW87" s="0"/>
      <c r="LQX87" s="0"/>
      <c r="LQY87" s="0"/>
      <c r="LQZ87" s="0"/>
      <c r="LRA87" s="0"/>
      <c r="LRB87" s="0"/>
      <c r="LRC87" s="0"/>
      <c r="LRD87" s="0"/>
      <c r="LRE87" s="0"/>
      <c r="LRF87" s="0"/>
      <c r="LRG87" s="0"/>
      <c r="LRH87" s="0"/>
      <c r="LRI87" s="0"/>
      <c r="LRJ87" s="0"/>
      <c r="LRK87" s="0"/>
      <c r="LRL87" s="0"/>
      <c r="LRM87" s="0"/>
      <c r="LRN87" s="0"/>
      <c r="LRO87" s="0"/>
      <c r="LRP87" s="0"/>
      <c r="LRQ87" s="0"/>
      <c r="LRR87" s="0"/>
      <c r="LRS87" s="0"/>
      <c r="LRT87" s="0"/>
      <c r="LRU87" s="0"/>
      <c r="LRV87" s="0"/>
      <c r="LRW87" s="0"/>
      <c r="LRX87" s="0"/>
      <c r="LRY87" s="0"/>
      <c r="LRZ87" s="0"/>
      <c r="LSA87" s="0"/>
      <c r="LSB87" s="0"/>
      <c r="LSC87" s="0"/>
      <c r="LSD87" s="0"/>
      <c r="LSE87" s="0"/>
      <c r="LSF87" s="0"/>
      <c r="LSG87" s="0"/>
      <c r="LSH87" s="0"/>
      <c r="LSI87" s="0"/>
      <c r="LSJ87" s="0"/>
      <c r="LSK87" s="0"/>
      <c r="LSL87" s="0"/>
      <c r="LSM87" s="0"/>
      <c r="LSN87" s="0"/>
      <c r="LSO87" s="0"/>
      <c r="LSP87" s="0"/>
      <c r="LSQ87" s="0"/>
      <c r="LSR87" s="0"/>
      <c r="LSS87" s="0"/>
      <c r="LST87" s="0"/>
      <c r="LSU87" s="0"/>
      <c r="LSV87" s="0"/>
      <c r="LSW87" s="0"/>
      <c r="LSX87" s="0"/>
      <c r="LSY87" s="0"/>
      <c r="LSZ87" s="0"/>
      <c r="LTA87" s="0"/>
      <c r="LTB87" s="0"/>
      <c r="LTC87" s="0"/>
      <c r="LTD87" s="0"/>
      <c r="LTE87" s="0"/>
      <c r="LTF87" s="0"/>
      <c r="LTG87" s="0"/>
      <c r="LTH87" s="0"/>
      <c r="LTI87" s="0"/>
      <c r="LTJ87" s="0"/>
      <c r="LTK87" s="0"/>
      <c r="LTL87" s="0"/>
      <c r="LTM87" s="0"/>
      <c r="LTN87" s="0"/>
      <c r="LTO87" s="0"/>
      <c r="LTP87" s="0"/>
      <c r="LTQ87" s="0"/>
      <c r="LTR87" s="0"/>
      <c r="LTS87" s="0"/>
      <c r="LTT87" s="0"/>
      <c r="LTU87" s="0"/>
      <c r="LTV87" s="0"/>
      <c r="LTW87" s="0"/>
      <c r="LTX87" s="0"/>
      <c r="LTY87" s="0"/>
      <c r="LTZ87" s="0"/>
      <c r="LUA87" s="0"/>
      <c r="LUB87" s="0"/>
      <c r="LUC87" s="0"/>
      <c r="LUD87" s="0"/>
      <c r="LUE87" s="0"/>
      <c r="LUF87" s="0"/>
      <c r="LUG87" s="0"/>
      <c r="LUH87" s="0"/>
      <c r="LUI87" s="0"/>
      <c r="LUJ87" s="0"/>
      <c r="LUK87" s="0"/>
      <c r="LUL87" s="0"/>
      <c r="LUM87" s="0"/>
      <c r="LUN87" s="0"/>
      <c r="LUO87" s="0"/>
      <c r="LUP87" s="0"/>
      <c r="LUQ87" s="0"/>
      <c r="LUR87" s="0"/>
      <c r="LUS87" s="0"/>
      <c r="LUT87" s="0"/>
      <c r="LUU87" s="0"/>
      <c r="LUV87" s="0"/>
      <c r="LUW87" s="0"/>
      <c r="LUX87" s="0"/>
      <c r="LUY87" s="0"/>
      <c r="LUZ87" s="0"/>
      <c r="LVA87" s="0"/>
      <c r="LVB87" s="0"/>
      <c r="LVC87" s="0"/>
      <c r="LVD87" s="0"/>
      <c r="LVE87" s="0"/>
      <c r="LVF87" s="0"/>
      <c r="LVG87" s="0"/>
      <c r="LVH87" s="0"/>
      <c r="LVI87" s="0"/>
      <c r="LVJ87" s="0"/>
      <c r="LVK87" s="0"/>
      <c r="LVL87" s="0"/>
      <c r="LVM87" s="0"/>
      <c r="LVN87" s="0"/>
      <c r="LVO87" s="0"/>
      <c r="LVP87" s="0"/>
      <c r="LVQ87" s="0"/>
      <c r="LVR87" s="0"/>
      <c r="LVS87" s="0"/>
      <c r="LVT87" s="0"/>
      <c r="LVU87" s="0"/>
      <c r="LVV87" s="0"/>
      <c r="LVW87" s="0"/>
      <c r="LVX87" s="0"/>
      <c r="LVY87" s="0"/>
      <c r="LVZ87" s="0"/>
      <c r="LWA87" s="0"/>
      <c r="LWB87" s="0"/>
      <c r="LWC87" s="0"/>
      <c r="LWD87" s="0"/>
      <c r="LWE87" s="0"/>
      <c r="LWF87" s="0"/>
      <c r="LWG87" s="0"/>
      <c r="LWH87" s="0"/>
      <c r="LWI87" s="0"/>
      <c r="LWJ87" s="0"/>
      <c r="LWK87" s="0"/>
      <c r="LWL87" s="0"/>
      <c r="LWM87" s="0"/>
      <c r="LWN87" s="0"/>
      <c r="LWO87" s="0"/>
      <c r="LWP87" s="0"/>
      <c r="LWQ87" s="0"/>
      <c r="LWR87" s="0"/>
      <c r="LWS87" s="0"/>
      <c r="LWT87" s="0"/>
      <c r="LWU87" s="0"/>
      <c r="LWV87" s="0"/>
      <c r="LWW87" s="0"/>
      <c r="LWX87" s="0"/>
      <c r="LWY87" s="0"/>
      <c r="LWZ87" s="0"/>
      <c r="LXA87" s="0"/>
      <c r="LXB87" s="0"/>
      <c r="LXC87" s="0"/>
      <c r="LXD87" s="0"/>
      <c r="LXE87" s="0"/>
      <c r="LXF87" s="0"/>
      <c r="LXG87" s="0"/>
      <c r="LXH87" s="0"/>
      <c r="LXI87" s="0"/>
      <c r="LXJ87" s="0"/>
      <c r="LXK87" s="0"/>
      <c r="LXL87" s="0"/>
      <c r="LXM87" s="0"/>
      <c r="LXN87" s="0"/>
      <c r="LXO87" s="0"/>
      <c r="LXP87" s="0"/>
      <c r="LXQ87" s="0"/>
      <c r="LXR87" s="0"/>
      <c r="LXS87" s="0"/>
      <c r="LXT87" s="0"/>
      <c r="LXU87" s="0"/>
      <c r="LXV87" s="0"/>
      <c r="LXW87" s="0"/>
      <c r="LXX87" s="0"/>
      <c r="LXY87" s="0"/>
      <c r="LXZ87" s="0"/>
      <c r="LYA87" s="0"/>
      <c r="LYB87" s="0"/>
      <c r="LYC87" s="0"/>
      <c r="LYD87" s="0"/>
      <c r="LYE87" s="0"/>
      <c r="LYF87" s="0"/>
      <c r="LYG87" s="0"/>
      <c r="LYH87" s="0"/>
      <c r="LYI87" s="0"/>
      <c r="LYJ87" s="0"/>
      <c r="LYK87" s="0"/>
      <c r="LYL87" s="0"/>
      <c r="LYM87" s="0"/>
      <c r="LYN87" s="0"/>
      <c r="LYO87" s="0"/>
      <c r="LYP87" s="0"/>
      <c r="LYQ87" s="0"/>
      <c r="LYR87" s="0"/>
      <c r="LYS87" s="0"/>
      <c r="LYT87" s="0"/>
      <c r="LYU87" s="0"/>
      <c r="LYV87" s="0"/>
      <c r="LYW87" s="0"/>
      <c r="LYX87" s="0"/>
      <c r="LYY87" s="0"/>
      <c r="LYZ87" s="0"/>
      <c r="LZA87" s="0"/>
      <c r="LZB87" s="0"/>
      <c r="LZC87" s="0"/>
      <c r="LZD87" s="0"/>
      <c r="LZE87" s="0"/>
      <c r="LZF87" s="0"/>
      <c r="LZG87" s="0"/>
      <c r="LZH87" s="0"/>
      <c r="LZI87" s="0"/>
      <c r="LZJ87" s="0"/>
      <c r="LZK87" s="0"/>
      <c r="LZL87" s="0"/>
      <c r="LZM87" s="0"/>
      <c r="LZN87" s="0"/>
      <c r="LZO87" s="0"/>
      <c r="LZP87" s="0"/>
      <c r="LZQ87" s="0"/>
      <c r="LZR87" s="0"/>
      <c r="LZS87" s="0"/>
      <c r="LZT87" s="0"/>
      <c r="LZU87" s="0"/>
      <c r="LZV87" s="0"/>
      <c r="LZW87" s="0"/>
      <c r="LZX87" s="0"/>
      <c r="LZY87" s="0"/>
      <c r="LZZ87" s="0"/>
      <c r="MAA87" s="0"/>
      <c r="MAB87" s="0"/>
      <c r="MAC87" s="0"/>
      <c r="MAD87" s="0"/>
      <c r="MAE87" s="0"/>
      <c r="MAF87" s="0"/>
      <c r="MAG87" s="0"/>
      <c r="MAH87" s="0"/>
      <c r="MAI87" s="0"/>
      <c r="MAJ87" s="0"/>
      <c r="MAK87" s="0"/>
      <c r="MAL87" s="0"/>
      <c r="MAM87" s="0"/>
      <c r="MAN87" s="0"/>
      <c r="MAO87" s="0"/>
      <c r="MAP87" s="0"/>
      <c r="MAQ87" s="0"/>
      <c r="MAR87" s="0"/>
      <c r="MAS87" s="0"/>
      <c r="MAT87" s="0"/>
      <c r="MAU87" s="0"/>
      <c r="MAV87" s="0"/>
      <c r="MAW87" s="0"/>
      <c r="MAX87" s="0"/>
      <c r="MAY87" s="0"/>
      <c r="MAZ87" s="0"/>
      <c r="MBA87" s="0"/>
      <c r="MBB87" s="0"/>
      <c r="MBC87" s="0"/>
      <c r="MBD87" s="0"/>
      <c r="MBE87" s="0"/>
      <c r="MBF87" s="0"/>
      <c r="MBG87" s="0"/>
      <c r="MBH87" s="0"/>
      <c r="MBI87" s="0"/>
      <c r="MBJ87" s="0"/>
      <c r="MBK87" s="0"/>
      <c r="MBL87" s="0"/>
      <c r="MBM87" s="0"/>
      <c r="MBN87" s="0"/>
      <c r="MBO87" s="0"/>
      <c r="MBP87" s="0"/>
      <c r="MBQ87" s="0"/>
      <c r="MBR87" s="0"/>
      <c r="MBS87" s="0"/>
      <c r="MBT87" s="0"/>
      <c r="MBU87" s="0"/>
      <c r="MBV87" s="0"/>
      <c r="MBW87" s="0"/>
      <c r="MBX87" s="0"/>
      <c r="MBY87" s="0"/>
      <c r="MBZ87" s="0"/>
      <c r="MCA87" s="0"/>
      <c r="MCB87" s="0"/>
      <c r="MCC87" s="0"/>
      <c r="MCD87" s="0"/>
      <c r="MCE87" s="0"/>
      <c r="MCF87" s="0"/>
      <c r="MCG87" s="0"/>
      <c r="MCH87" s="0"/>
      <c r="MCI87" s="0"/>
      <c r="MCJ87" s="0"/>
      <c r="MCK87" s="0"/>
      <c r="MCL87" s="0"/>
      <c r="MCM87" s="0"/>
      <c r="MCN87" s="0"/>
      <c r="MCO87" s="0"/>
      <c r="MCP87" s="0"/>
      <c r="MCQ87" s="0"/>
      <c r="MCR87" s="0"/>
      <c r="MCS87" s="0"/>
      <c r="MCT87" s="0"/>
      <c r="MCU87" s="0"/>
      <c r="MCV87" s="0"/>
      <c r="MCW87" s="0"/>
      <c r="MCX87" s="0"/>
      <c r="MCY87" s="0"/>
      <c r="MCZ87" s="0"/>
      <c r="MDA87" s="0"/>
      <c r="MDB87" s="0"/>
      <c r="MDC87" s="0"/>
      <c r="MDD87" s="0"/>
      <c r="MDE87" s="0"/>
      <c r="MDF87" s="0"/>
      <c r="MDG87" s="0"/>
      <c r="MDH87" s="0"/>
      <c r="MDI87" s="0"/>
      <c r="MDJ87" s="0"/>
      <c r="MDK87" s="0"/>
      <c r="MDL87" s="0"/>
      <c r="MDM87" s="0"/>
      <c r="MDN87" s="0"/>
      <c r="MDO87" s="0"/>
      <c r="MDP87" s="0"/>
      <c r="MDQ87" s="0"/>
      <c r="MDR87" s="0"/>
      <c r="MDS87" s="0"/>
      <c r="MDT87" s="0"/>
      <c r="MDU87" s="0"/>
      <c r="MDV87" s="0"/>
      <c r="MDW87" s="0"/>
      <c r="MDX87" s="0"/>
      <c r="MDY87" s="0"/>
      <c r="MDZ87" s="0"/>
      <c r="MEA87" s="0"/>
      <c r="MEB87" s="0"/>
      <c r="MEC87" s="0"/>
      <c r="MED87" s="0"/>
      <c r="MEE87" s="0"/>
      <c r="MEF87" s="0"/>
      <c r="MEG87" s="0"/>
      <c r="MEH87" s="0"/>
      <c r="MEI87" s="0"/>
      <c r="MEJ87" s="0"/>
      <c r="MEK87" s="0"/>
      <c r="MEL87" s="0"/>
      <c r="MEM87" s="0"/>
      <c r="MEN87" s="0"/>
      <c r="MEO87" s="0"/>
      <c r="MEP87" s="0"/>
      <c r="MEQ87" s="0"/>
      <c r="MER87" s="0"/>
      <c r="MES87" s="0"/>
      <c r="MET87" s="0"/>
      <c r="MEU87" s="0"/>
      <c r="MEV87" s="0"/>
      <c r="MEW87" s="0"/>
      <c r="MEX87" s="0"/>
      <c r="MEY87" s="0"/>
      <c r="MEZ87" s="0"/>
      <c r="MFA87" s="0"/>
      <c r="MFB87" s="0"/>
      <c r="MFC87" s="0"/>
      <c r="MFD87" s="0"/>
      <c r="MFE87" s="0"/>
      <c r="MFF87" s="0"/>
      <c r="MFG87" s="0"/>
      <c r="MFH87" s="0"/>
      <c r="MFI87" s="0"/>
      <c r="MFJ87" s="0"/>
      <c r="MFK87" s="0"/>
      <c r="MFL87" s="0"/>
      <c r="MFM87" s="0"/>
      <c r="MFN87" s="0"/>
      <c r="MFO87" s="0"/>
      <c r="MFP87" s="0"/>
      <c r="MFQ87" s="0"/>
      <c r="MFR87" s="0"/>
      <c r="MFS87" s="0"/>
      <c r="MFT87" s="0"/>
      <c r="MFU87" s="0"/>
      <c r="MFV87" s="0"/>
      <c r="MFW87" s="0"/>
      <c r="MFX87" s="0"/>
      <c r="MFY87" s="0"/>
      <c r="MFZ87" s="0"/>
      <c r="MGA87" s="0"/>
      <c r="MGB87" s="0"/>
      <c r="MGC87" s="0"/>
      <c r="MGD87" s="0"/>
      <c r="MGE87" s="0"/>
      <c r="MGF87" s="0"/>
      <c r="MGG87" s="0"/>
      <c r="MGH87" s="0"/>
      <c r="MGI87" s="0"/>
      <c r="MGJ87" s="0"/>
      <c r="MGK87" s="0"/>
      <c r="MGL87" s="0"/>
      <c r="MGM87" s="0"/>
      <c r="MGN87" s="0"/>
      <c r="MGO87" s="0"/>
      <c r="MGP87" s="0"/>
      <c r="MGQ87" s="0"/>
      <c r="MGR87" s="0"/>
      <c r="MGS87" s="0"/>
      <c r="MGT87" s="0"/>
      <c r="MGU87" s="0"/>
      <c r="MGV87" s="0"/>
      <c r="MGW87" s="0"/>
      <c r="MGX87" s="0"/>
      <c r="MGY87" s="0"/>
      <c r="MGZ87" s="0"/>
      <c r="MHA87" s="0"/>
      <c r="MHB87" s="0"/>
      <c r="MHC87" s="0"/>
      <c r="MHD87" s="0"/>
      <c r="MHE87" s="0"/>
      <c r="MHF87" s="0"/>
      <c r="MHG87" s="0"/>
      <c r="MHH87" s="0"/>
      <c r="MHI87" s="0"/>
      <c r="MHJ87" s="0"/>
      <c r="MHK87" s="0"/>
      <c r="MHL87" s="0"/>
      <c r="MHM87" s="0"/>
      <c r="MHN87" s="0"/>
      <c r="MHO87" s="0"/>
      <c r="MHP87" s="0"/>
      <c r="MHQ87" s="0"/>
      <c r="MHR87" s="0"/>
      <c r="MHS87" s="0"/>
      <c r="MHT87" s="0"/>
      <c r="MHU87" s="0"/>
      <c r="MHV87" s="0"/>
      <c r="MHW87" s="0"/>
      <c r="MHX87" s="0"/>
      <c r="MHY87" s="0"/>
      <c r="MHZ87" s="0"/>
      <c r="MIA87" s="0"/>
      <c r="MIB87" s="0"/>
      <c r="MIC87" s="0"/>
      <c r="MID87" s="0"/>
      <c r="MIE87" s="0"/>
      <c r="MIF87" s="0"/>
      <c r="MIG87" s="0"/>
      <c r="MIH87" s="0"/>
      <c r="MII87" s="0"/>
      <c r="MIJ87" s="0"/>
      <c r="MIK87" s="0"/>
      <c r="MIL87" s="0"/>
      <c r="MIM87" s="0"/>
      <c r="MIN87" s="0"/>
      <c r="MIO87" s="0"/>
      <c r="MIP87" s="0"/>
      <c r="MIQ87" s="0"/>
      <c r="MIR87" s="0"/>
      <c r="MIS87" s="0"/>
      <c r="MIT87" s="0"/>
      <c r="MIU87" s="0"/>
      <c r="MIV87" s="0"/>
      <c r="MIW87" s="0"/>
      <c r="MIX87" s="0"/>
      <c r="MIY87" s="0"/>
      <c r="MIZ87" s="0"/>
      <c r="MJA87" s="0"/>
      <c r="MJB87" s="0"/>
      <c r="MJC87" s="0"/>
      <c r="MJD87" s="0"/>
      <c r="MJE87" s="0"/>
      <c r="MJF87" s="0"/>
      <c r="MJG87" s="0"/>
      <c r="MJH87" s="0"/>
      <c r="MJI87" s="0"/>
      <c r="MJJ87" s="0"/>
      <c r="MJK87" s="0"/>
      <c r="MJL87" s="0"/>
      <c r="MJM87" s="0"/>
      <c r="MJN87" s="0"/>
      <c r="MJO87" s="0"/>
      <c r="MJP87" s="0"/>
      <c r="MJQ87" s="0"/>
      <c r="MJR87" s="0"/>
      <c r="MJS87" s="0"/>
      <c r="MJT87" s="0"/>
      <c r="MJU87" s="0"/>
      <c r="MJV87" s="0"/>
      <c r="MJW87" s="0"/>
      <c r="MJX87" s="0"/>
      <c r="MJY87" s="0"/>
      <c r="MJZ87" s="0"/>
      <c r="MKA87" s="0"/>
      <c r="MKB87" s="0"/>
      <c r="MKC87" s="0"/>
      <c r="MKD87" s="0"/>
      <c r="MKE87" s="0"/>
      <c r="MKF87" s="0"/>
      <c r="MKG87" s="0"/>
      <c r="MKH87" s="0"/>
      <c r="MKI87" s="0"/>
      <c r="MKJ87" s="0"/>
      <c r="MKK87" s="0"/>
      <c r="MKL87" s="0"/>
      <c r="MKM87" s="0"/>
      <c r="MKN87" s="0"/>
      <c r="MKO87" s="0"/>
      <c r="MKP87" s="0"/>
      <c r="MKQ87" s="0"/>
      <c r="MKR87" s="0"/>
      <c r="MKS87" s="0"/>
      <c r="MKT87" s="0"/>
      <c r="MKU87" s="0"/>
      <c r="MKV87" s="0"/>
      <c r="MKW87" s="0"/>
      <c r="MKX87" s="0"/>
      <c r="MKY87" s="0"/>
      <c r="MKZ87" s="0"/>
      <c r="MLA87" s="0"/>
      <c r="MLB87" s="0"/>
      <c r="MLC87" s="0"/>
      <c r="MLD87" s="0"/>
      <c r="MLE87" s="0"/>
      <c r="MLF87" s="0"/>
      <c r="MLG87" s="0"/>
      <c r="MLH87" s="0"/>
      <c r="MLI87" s="0"/>
      <c r="MLJ87" s="0"/>
      <c r="MLK87" s="0"/>
      <c r="MLL87" s="0"/>
      <c r="MLM87" s="0"/>
      <c r="MLN87" s="0"/>
      <c r="MLO87" s="0"/>
      <c r="MLP87" s="0"/>
      <c r="MLQ87" s="0"/>
      <c r="MLR87" s="0"/>
      <c r="MLS87" s="0"/>
      <c r="MLT87" s="0"/>
      <c r="MLU87" s="0"/>
      <c r="MLV87" s="0"/>
      <c r="MLW87" s="0"/>
      <c r="MLX87" s="0"/>
      <c r="MLY87" s="0"/>
      <c r="MLZ87" s="0"/>
      <c r="MMA87" s="0"/>
      <c r="MMB87" s="0"/>
      <c r="MMC87" s="0"/>
      <c r="MMD87" s="0"/>
      <c r="MME87" s="0"/>
      <c r="MMF87" s="0"/>
      <c r="MMG87" s="0"/>
      <c r="MMH87" s="0"/>
      <c r="MMI87" s="0"/>
      <c r="MMJ87" s="0"/>
      <c r="MMK87" s="0"/>
      <c r="MML87" s="0"/>
      <c r="MMM87" s="0"/>
      <c r="MMN87" s="0"/>
      <c r="MMO87" s="0"/>
      <c r="MMP87" s="0"/>
      <c r="MMQ87" s="0"/>
      <c r="MMR87" s="0"/>
      <c r="MMS87" s="0"/>
      <c r="MMT87" s="0"/>
      <c r="MMU87" s="0"/>
      <c r="MMV87" s="0"/>
      <c r="MMW87" s="0"/>
      <c r="MMX87" s="0"/>
      <c r="MMY87" s="0"/>
      <c r="MMZ87" s="0"/>
      <c r="MNA87" s="0"/>
      <c r="MNB87" s="0"/>
      <c r="MNC87" s="0"/>
      <c r="MND87" s="0"/>
      <c r="MNE87" s="0"/>
      <c r="MNF87" s="0"/>
      <c r="MNG87" s="0"/>
      <c r="MNH87" s="0"/>
      <c r="MNI87" s="0"/>
      <c r="MNJ87" s="0"/>
      <c r="MNK87" s="0"/>
      <c r="MNL87" s="0"/>
      <c r="MNM87" s="0"/>
      <c r="MNN87" s="0"/>
      <c r="MNO87" s="0"/>
      <c r="MNP87" s="0"/>
      <c r="MNQ87" s="0"/>
      <c r="MNR87" s="0"/>
      <c r="MNS87" s="0"/>
      <c r="MNT87" s="0"/>
      <c r="MNU87" s="0"/>
      <c r="MNV87" s="0"/>
      <c r="MNW87" s="0"/>
      <c r="MNX87" s="0"/>
      <c r="MNY87" s="0"/>
      <c r="MNZ87" s="0"/>
      <c r="MOA87" s="0"/>
      <c r="MOB87" s="0"/>
      <c r="MOC87" s="0"/>
      <c r="MOD87" s="0"/>
      <c r="MOE87" s="0"/>
      <c r="MOF87" s="0"/>
      <c r="MOG87" s="0"/>
      <c r="MOH87" s="0"/>
      <c r="MOI87" s="0"/>
      <c r="MOJ87" s="0"/>
      <c r="MOK87" s="0"/>
      <c r="MOL87" s="0"/>
      <c r="MOM87" s="0"/>
      <c r="MON87" s="0"/>
      <c r="MOO87" s="0"/>
      <c r="MOP87" s="0"/>
      <c r="MOQ87" s="0"/>
      <c r="MOR87" s="0"/>
      <c r="MOS87" s="0"/>
      <c r="MOT87" s="0"/>
      <c r="MOU87" s="0"/>
      <c r="MOV87" s="0"/>
      <c r="MOW87" s="0"/>
      <c r="MOX87" s="0"/>
      <c r="MOY87" s="0"/>
      <c r="MOZ87" s="0"/>
      <c r="MPA87" s="0"/>
      <c r="MPB87" s="0"/>
      <c r="MPC87" s="0"/>
      <c r="MPD87" s="0"/>
      <c r="MPE87" s="0"/>
      <c r="MPF87" s="0"/>
      <c r="MPG87" s="0"/>
      <c r="MPH87" s="0"/>
      <c r="MPI87" s="0"/>
      <c r="MPJ87" s="0"/>
      <c r="MPK87" s="0"/>
      <c r="MPL87" s="0"/>
      <c r="MPM87" s="0"/>
      <c r="MPN87" s="0"/>
      <c r="MPO87" s="0"/>
      <c r="MPP87" s="0"/>
      <c r="MPQ87" s="0"/>
      <c r="MPR87" s="0"/>
      <c r="MPS87" s="0"/>
      <c r="MPT87" s="0"/>
      <c r="MPU87" s="0"/>
      <c r="MPV87" s="0"/>
      <c r="MPW87" s="0"/>
      <c r="MPX87" s="0"/>
      <c r="MPY87" s="0"/>
      <c r="MPZ87" s="0"/>
      <c r="MQA87" s="0"/>
      <c r="MQB87" s="0"/>
      <c r="MQC87" s="0"/>
      <c r="MQD87" s="0"/>
      <c r="MQE87" s="0"/>
      <c r="MQF87" s="0"/>
      <c r="MQG87" s="0"/>
      <c r="MQH87" s="0"/>
      <c r="MQI87" s="0"/>
      <c r="MQJ87" s="0"/>
      <c r="MQK87" s="0"/>
      <c r="MQL87" s="0"/>
      <c r="MQM87" s="0"/>
      <c r="MQN87" s="0"/>
      <c r="MQO87" s="0"/>
      <c r="MQP87" s="0"/>
      <c r="MQQ87" s="0"/>
      <c r="MQR87" s="0"/>
      <c r="MQS87" s="0"/>
      <c r="MQT87" s="0"/>
      <c r="MQU87" s="0"/>
      <c r="MQV87" s="0"/>
      <c r="MQW87" s="0"/>
      <c r="MQX87" s="0"/>
      <c r="MQY87" s="0"/>
      <c r="MQZ87" s="0"/>
      <c r="MRA87" s="0"/>
      <c r="MRB87" s="0"/>
      <c r="MRC87" s="0"/>
      <c r="MRD87" s="0"/>
      <c r="MRE87" s="0"/>
      <c r="MRF87" s="0"/>
      <c r="MRG87" s="0"/>
      <c r="MRH87" s="0"/>
      <c r="MRI87" s="0"/>
      <c r="MRJ87" s="0"/>
      <c r="MRK87" s="0"/>
      <c r="MRL87" s="0"/>
      <c r="MRM87" s="0"/>
      <c r="MRN87" s="0"/>
      <c r="MRO87" s="0"/>
      <c r="MRP87" s="0"/>
      <c r="MRQ87" s="0"/>
      <c r="MRR87" s="0"/>
      <c r="MRS87" s="0"/>
      <c r="MRT87" s="0"/>
      <c r="MRU87" s="0"/>
      <c r="MRV87" s="0"/>
      <c r="MRW87" s="0"/>
      <c r="MRX87" s="0"/>
      <c r="MRY87" s="0"/>
      <c r="MRZ87" s="0"/>
      <c r="MSA87" s="0"/>
      <c r="MSB87" s="0"/>
      <c r="MSC87" s="0"/>
      <c r="MSD87" s="0"/>
      <c r="MSE87" s="0"/>
      <c r="MSF87" s="0"/>
      <c r="MSG87" s="0"/>
      <c r="MSH87" s="0"/>
      <c r="MSI87" s="0"/>
      <c r="MSJ87" s="0"/>
      <c r="MSK87" s="0"/>
      <c r="MSL87" s="0"/>
      <c r="MSM87" s="0"/>
      <c r="MSN87" s="0"/>
      <c r="MSO87" s="0"/>
      <c r="MSP87" s="0"/>
      <c r="MSQ87" s="0"/>
      <c r="MSR87" s="0"/>
      <c r="MSS87" s="0"/>
      <c r="MST87" s="0"/>
      <c r="MSU87" s="0"/>
      <c r="MSV87" s="0"/>
      <c r="MSW87" s="0"/>
      <c r="MSX87" s="0"/>
      <c r="MSY87" s="0"/>
      <c r="MSZ87" s="0"/>
      <c r="MTA87" s="0"/>
      <c r="MTB87" s="0"/>
      <c r="MTC87" s="0"/>
      <c r="MTD87" s="0"/>
      <c r="MTE87" s="0"/>
      <c r="MTF87" s="0"/>
      <c r="MTG87" s="0"/>
      <c r="MTH87" s="0"/>
      <c r="MTI87" s="0"/>
      <c r="MTJ87" s="0"/>
      <c r="MTK87" s="0"/>
      <c r="MTL87" s="0"/>
      <c r="MTM87" s="0"/>
      <c r="MTN87" s="0"/>
      <c r="MTO87" s="0"/>
      <c r="MTP87" s="0"/>
      <c r="MTQ87" s="0"/>
      <c r="MTR87" s="0"/>
      <c r="MTS87" s="0"/>
      <c r="MTT87" s="0"/>
      <c r="MTU87" s="0"/>
      <c r="MTV87" s="0"/>
      <c r="MTW87" s="0"/>
      <c r="MTX87" s="0"/>
      <c r="MTY87" s="0"/>
      <c r="MTZ87" s="0"/>
      <c r="MUA87" s="0"/>
      <c r="MUB87" s="0"/>
      <c r="MUC87" s="0"/>
      <c r="MUD87" s="0"/>
      <c r="MUE87" s="0"/>
      <c r="MUF87" s="0"/>
      <c r="MUG87" s="0"/>
      <c r="MUH87" s="0"/>
      <c r="MUI87" s="0"/>
      <c r="MUJ87" s="0"/>
      <c r="MUK87" s="0"/>
      <c r="MUL87" s="0"/>
      <c r="MUM87" s="0"/>
      <c r="MUN87" s="0"/>
      <c r="MUO87" s="0"/>
      <c r="MUP87" s="0"/>
      <c r="MUQ87" s="0"/>
      <c r="MUR87" s="0"/>
      <c r="MUS87" s="0"/>
      <c r="MUT87" s="0"/>
      <c r="MUU87" s="0"/>
      <c r="MUV87" s="0"/>
      <c r="MUW87" s="0"/>
      <c r="MUX87" s="0"/>
      <c r="MUY87" s="0"/>
      <c r="MUZ87" s="0"/>
      <c r="MVA87" s="0"/>
      <c r="MVB87" s="0"/>
      <c r="MVC87" s="0"/>
      <c r="MVD87" s="0"/>
      <c r="MVE87" s="0"/>
      <c r="MVF87" s="0"/>
      <c r="MVG87" s="0"/>
      <c r="MVH87" s="0"/>
      <c r="MVI87" s="0"/>
      <c r="MVJ87" s="0"/>
      <c r="MVK87" s="0"/>
      <c r="MVL87" s="0"/>
      <c r="MVM87" s="0"/>
      <c r="MVN87" s="0"/>
      <c r="MVO87" s="0"/>
      <c r="MVP87" s="0"/>
      <c r="MVQ87" s="0"/>
      <c r="MVR87" s="0"/>
      <c r="MVS87" s="0"/>
      <c r="MVT87" s="0"/>
      <c r="MVU87" s="0"/>
      <c r="MVV87" s="0"/>
      <c r="MVW87" s="0"/>
      <c r="MVX87" s="0"/>
      <c r="MVY87" s="0"/>
      <c r="MVZ87" s="0"/>
      <c r="MWA87" s="0"/>
      <c r="MWB87" s="0"/>
      <c r="MWC87" s="0"/>
      <c r="MWD87" s="0"/>
      <c r="MWE87" s="0"/>
      <c r="MWF87" s="0"/>
      <c r="MWG87" s="0"/>
      <c r="MWH87" s="0"/>
      <c r="MWI87" s="0"/>
      <c r="MWJ87" s="0"/>
      <c r="MWK87" s="0"/>
      <c r="MWL87" s="0"/>
      <c r="MWM87" s="0"/>
      <c r="MWN87" s="0"/>
      <c r="MWO87" s="0"/>
      <c r="MWP87" s="0"/>
      <c r="MWQ87" s="0"/>
      <c r="MWR87" s="0"/>
      <c r="MWS87" s="0"/>
      <c r="MWT87" s="0"/>
      <c r="MWU87" s="0"/>
      <c r="MWV87" s="0"/>
      <c r="MWW87" s="0"/>
      <c r="MWX87" s="0"/>
      <c r="MWY87" s="0"/>
      <c r="MWZ87" s="0"/>
      <c r="MXA87" s="0"/>
      <c r="MXB87" s="0"/>
      <c r="MXC87" s="0"/>
      <c r="MXD87" s="0"/>
      <c r="MXE87" s="0"/>
      <c r="MXF87" s="0"/>
      <c r="MXG87" s="0"/>
      <c r="MXH87" s="0"/>
      <c r="MXI87" s="0"/>
      <c r="MXJ87" s="0"/>
      <c r="MXK87" s="0"/>
      <c r="MXL87" s="0"/>
      <c r="MXM87" s="0"/>
      <c r="MXN87" s="0"/>
      <c r="MXO87" s="0"/>
      <c r="MXP87" s="0"/>
      <c r="MXQ87" s="0"/>
      <c r="MXR87" s="0"/>
      <c r="MXS87" s="0"/>
      <c r="MXT87" s="0"/>
      <c r="MXU87" s="0"/>
      <c r="MXV87" s="0"/>
      <c r="MXW87" s="0"/>
      <c r="MXX87" s="0"/>
      <c r="MXY87" s="0"/>
      <c r="MXZ87" s="0"/>
      <c r="MYA87" s="0"/>
      <c r="MYB87" s="0"/>
      <c r="MYC87" s="0"/>
      <c r="MYD87" s="0"/>
      <c r="MYE87" s="0"/>
      <c r="MYF87" s="0"/>
      <c r="MYG87" s="0"/>
      <c r="MYH87" s="0"/>
      <c r="MYI87" s="0"/>
      <c r="MYJ87" s="0"/>
      <c r="MYK87" s="0"/>
      <c r="MYL87" s="0"/>
      <c r="MYM87" s="0"/>
      <c r="MYN87" s="0"/>
      <c r="MYO87" s="0"/>
      <c r="MYP87" s="0"/>
      <c r="MYQ87" s="0"/>
      <c r="MYR87" s="0"/>
      <c r="MYS87" s="0"/>
      <c r="MYT87" s="0"/>
      <c r="MYU87" s="0"/>
      <c r="MYV87" s="0"/>
      <c r="MYW87" s="0"/>
      <c r="MYX87" s="0"/>
      <c r="MYY87" s="0"/>
      <c r="MYZ87" s="0"/>
      <c r="MZA87" s="0"/>
      <c r="MZB87" s="0"/>
      <c r="MZC87" s="0"/>
      <c r="MZD87" s="0"/>
      <c r="MZE87" s="0"/>
      <c r="MZF87" s="0"/>
      <c r="MZG87" s="0"/>
      <c r="MZH87" s="0"/>
      <c r="MZI87" s="0"/>
      <c r="MZJ87" s="0"/>
      <c r="MZK87" s="0"/>
      <c r="MZL87" s="0"/>
      <c r="MZM87" s="0"/>
      <c r="MZN87" s="0"/>
      <c r="MZO87" s="0"/>
      <c r="MZP87" s="0"/>
      <c r="MZQ87" s="0"/>
      <c r="MZR87" s="0"/>
      <c r="MZS87" s="0"/>
      <c r="MZT87" s="0"/>
      <c r="MZU87" s="0"/>
      <c r="MZV87" s="0"/>
      <c r="MZW87" s="0"/>
      <c r="MZX87" s="0"/>
      <c r="MZY87" s="0"/>
      <c r="MZZ87" s="0"/>
      <c r="NAA87" s="0"/>
      <c r="NAB87" s="0"/>
      <c r="NAC87" s="0"/>
      <c r="NAD87" s="0"/>
      <c r="NAE87" s="0"/>
      <c r="NAF87" s="0"/>
      <c r="NAG87" s="0"/>
      <c r="NAH87" s="0"/>
      <c r="NAI87" s="0"/>
      <c r="NAJ87" s="0"/>
      <c r="NAK87" s="0"/>
      <c r="NAL87" s="0"/>
      <c r="NAM87" s="0"/>
      <c r="NAN87" s="0"/>
      <c r="NAO87" s="0"/>
      <c r="NAP87" s="0"/>
      <c r="NAQ87" s="0"/>
      <c r="NAR87" s="0"/>
      <c r="NAS87" s="0"/>
      <c r="NAT87" s="0"/>
      <c r="NAU87" s="0"/>
      <c r="NAV87" s="0"/>
      <c r="NAW87" s="0"/>
      <c r="NAX87" s="0"/>
      <c r="NAY87" s="0"/>
      <c r="NAZ87" s="0"/>
      <c r="NBA87" s="0"/>
      <c r="NBB87" s="0"/>
      <c r="NBC87" s="0"/>
      <c r="NBD87" s="0"/>
      <c r="NBE87" s="0"/>
      <c r="NBF87" s="0"/>
      <c r="NBG87" s="0"/>
      <c r="NBH87" s="0"/>
      <c r="NBI87" s="0"/>
      <c r="NBJ87" s="0"/>
      <c r="NBK87" s="0"/>
      <c r="NBL87" s="0"/>
      <c r="NBM87" s="0"/>
      <c r="NBN87" s="0"/>
      <c r="NBO87" s="0"/>
      <c r="NBP87" s="0"/>
      <c r="NBQ87" s="0"/>
      <c r="NBR87" s="0"/>
      <c r="NBS87" s="0"/>
      <c r="NBT87" s="0"/>
      <c r="NBU87" s="0"/>
      <c r="NBV87" s="0"/>
      <c r="NBW87" s="0"/>
      <c r="NBX87" s="0"/>
      <c r="NBY87" s="0"/>
      <c r="NBZ87" s="0"/>
      <c r="NCA87" s="0"/>
      <c r="NCB87" s="0"/>
      <c r="NCC87" s="0"/>
      <c r="NCD87" s="0"/>
      <c r="NCE87" s="0"/>
      <c r="NCF87" s="0"/>
      <c r="NCG87" s="0"/>
      <c r="NCH87" s="0"/>
      <c r="NCI87" s="0"/>
      <c r="NCJ87" s="0"/>
      <c r="NCK87" s="0"/>
      <c r="NCL87" s="0"/>
      <c r="NCM87" s="0"/>
      <c r="NCN87" s="0"/>
      <c r="NCO87" s="0"/>
      <c r="NCP87" s="0"/>
      <c r="NCQ87" s="0"/>
      <c r="NCR87" s="0"/>
      <c r="NCS87" s="0"/>
      <c r="NCT87" s="0"/>
      <c r="NCU87" s="0"/>
      <c r="NCV87" s="0"/>
      <c r="NCW87" s="0"/>
      <c r="NCX87" s="0"/>
      <c r="NCY87" s="0"/>
      <c r="NCZ87" s="0"/>
      <c r="NDA87" s="0"/>
      <c r="NDB87" s="0"/>
      <c r="NDC87" s="0"/>
      <c r="NDD87" s="0"/>
      <c r="NDE87" s="0"/>
      <c r="NDF87" s="0"/>
      <c r="NDG87" s="0"/>
      <c r="NDH87" s="0"/>
      <c r="NDI87" s="0"/>
      <c r="NDJ87" s="0"/>
      <c r="NDK87" s="0"/>
      <c r="NDL87" s="0"/>
      <c r="NDM87" s="0"/>
      <c r="NDN87" s="0"/>
      <c r="NDO87" s="0"/>
      <c r="NDP87" s="0"/>
      <c r="NDQ87" s="0"/>
      <c r="NDR87" s="0"/>
      <c r="NDS87" s="0"/>
      <c r="NDT87" s="0"/>
      <c r="NDU87" s="0"/>
      <c r="NDV87" s="0"/>
      <c r="NDW87" s="0"/>
      <c r="NDX87" s="0"/>
      <c r="NDY87" s="0"/>
      <c r="NDZ87" s="0"/>
      <c r="NEA87" s="0"/>
      <c r="NEB87" s="0"/>
      <c r="NEC87" s="0"/>
      <c r="NED87" s="0"/>
      <c r="NEE87" s="0"/>
      <c r="NEF87" s="0"/>
      <c r="NEG87" s="0"/>
      <c r="NEH87" s="0"/>
      <c r="NEI87" s="0"/>
      <c r="NEJ87" s="0"/>
      <c r="NEK87" s="0"/>
      <c r="NEL87" s="0"/>
      <c r="NEM87" s="0"/>
      <c r="NEN87" s="0"/>
      <c r="NEO87" s="0"/>
      <c r="NEP87" s="0"/>
      <c r="NEQ87" s="0"/>
      <c r="NER87" s="0"/>
      <c r="NES87" s="0"/>
      <c r="NET87" s="0"/>
      <c r="NEU87" s="0"/>
      <c r="NEV87" s="0"/>
      <c r="NEW87" s="0"/>
      <c r="NEX87" s="0"/>
      <c r="NEY87" s="0"/>
      <c r="NEZ87" s="0"/>
      <c r="NFA87" s="0"/>
      <c r="NFB87" s="0"/>
      <c r="NFC87" s="0"/>
      <c r="NFD87" s="0"/>
      <c r="NFE87" s="0"/>
      <c r="NFF87" s="0"/>
      <c r="NFG87" s="0"/>
      <c r="NFH87" s="0"/>
      <c r="NFI87" s="0"/>
      <c r="NFJ87" s="0"/>
      <c r="NFK87" s="0"/>
      <c r="NFL87" s="0"/>
      <c r="NFM87" s="0"/>
      <c r="NFN87" s="0"/>
      <c r="NFO87" s="0"/>
      <c r="NFP87" s="0"/>
      <c r="NFQ87" s="0"/>
      <c r="NFR87" s="0"/>
      <c r="NFS87" s="0"/>
      <c r="NFT87" s="0"/>
      <c r="NFU87" s="0"/>
      <c r="NFV87" s="0"/>
      <c r="NFW87" s="0"/>
      <c r="NFX87" s="0"/>
      <c r="NFY87" s="0"/>
      <c r="NFZ87" s="0"/>
      <c r="NGA87" s="0"/>
      <c r="NGB87" s="0"/>
      <c r="NGC87" s="0"/>
      <c r="NGD87" s="0"/>
      <c r="NGE87" s="0"/>
      <c r="NGF87" s="0"/>
      <c r="NGG87" s="0"/>
      <c r="NGH87" s="0"/>
      <c r="NGI87" s="0"/>
      <c r="NGJ87" s="0"/>
      <c r="NGK87" s="0"/>
      <c r="NGL87" s="0"/>
      <c r="NGM87" s="0"/>
      <c r="NGN87" s="0"/>
      <c r="NGO87" s="0"/>
      <c r="NGP87" s="0"/>
      <c r="NGQ87" s="0"/>
      <c r="NGR87" s="0"/>
      <c r="NGS87" s="0"/>
      <c r="NGT87" s="0"/>
      <c r="NGU87" s="0"/>
      <c r="NGV87" s="0"/>
      <c r="NGW87" s="0"/>
      <c r="NGX87" s="0"/>
      <c r="NGY87" s="0"/>
      <c r="NGZ87" s="0"/>
      <c r="NHA87" s="0"/>
      <c r="NHB87" s="0"/>
      <c r="NHC87" s="0"/>
      <c r="NHD87" s="0"/>
      <c r="NHE87" s="0"/>
      <c r="NHF87" s="0"/>
      <c r="NHG87" s="0"/>
      <c r="NHH87" s="0"/>
      <c r="NHI87" s="0"/>
      <c r="NHJ87" s="0"/>
      <c r="NHK87" s="0"/>
      <c r="NHL87" s="0"/>
      <c r="NHM87" s="0"/>
      <c r="NHN87" s="0"/>
      <c r="NHO87" s="0"/>
      <c r="NHP87" s="0"/>
      <c r="NHQ87" s="0"/>
      <c r="NHR87" s="0"/>
      <c r="NHS87" s="0"/>
      <c r="NHT87" s="0"/>
      <c r="NHU87" s="0"/>
      <c r="NHV87" s="0"/>
      <c r="NHW87" s="0"/>
      <c r="NHX87" s="0"/>
      <c r="NHY87" s="0"/>
      <c r="NHZ87" s="0"/>
      <c r="NIA87" s="0"/>
      <c r="NIB87" s="0"/>
      <c r="NIC87" s="0"/>
      <c r="NID87" s="0"/>
      <c r="NIE87" s="0"/>
      <c r="NIF87" s="0"/>
      <c r="NIG87" s="0"/>
      <c r="NIH87" s="0"/>
      <c r="NII87" s="0"/>
      <c r="NIJ87" s="0"/>
      <c r="NIK87" s="0"/>
      <c r="NIL87" s="0"/>
      <c r="NIM87" s="0"/>
      <c r="NIN87" s="0"/>
      <c r="NIO87" s="0"/>
      <c r="NIP87" s="0"/>
      <c r="NIQ87" s="0"/>
      <c r="NIR87" s="0"/>
      <c r="NIS87" s="0"/>
      <c r="NIT87" s="0"/>
      <c r="NIU87" s="0"/>
      <c r="NIV87" s="0"/>
      <c r="NIW87" s="0"/>
      <c r="NIX87" s="0"/>
      <c r="NIY87" s="0"/>
      <c r="NIZ87" s="0"/>
      <c r="NJA87" s="0"/>
      <c r="NJB87" s="0"/>
      <c r="NJC87" s="0"/>
      <c r="NJD87" s="0"/>
      <c r="NJE87" s="0"/>
      <c r="NJF87" s="0"/>
      <c r="NJG87" s="0"/>
      <c r="NJH87" s="0"/>
      <c r="NJI87" s="0"/>
      <c r="NJJ87" s="0"/>
      <c r="NJK87" s="0"/>
      <c r="NJL87" s="0"/>
      <c r="NJM87" s="0"/>
      <c r="NJN87" s="0"/>
      <c r="NJO87" s="0"/>
      <c r="NJP87" s="0"/>
      <c r="NJQ87" s="0"/>
      <c r="NJR87" s="0"/>
      <c r="NJS87" s="0"/>
      <c r="NJT87" s="0"/>
      <c r="NJU87" s="0"/>
      <c r="NJV87" s="0"/>
      <c r="NJW87" s="0"/>
      <c r="NJX87" s="0"/>
      <c r="NJY87" s="0"/>
      <c r="NJZ87" s="0"/>
      <c r="NKA87" s="0"/>
      <c r="NKB87" s="0"/>
      <c r="NKC87" s="0"/>
      <c r="NKD87" s="0"/>
      <c r="NKE87" s="0"/>
      <c r="NKF87" s="0"/>
      <c r="NKG87" s="0"/>
      <c r="NKH87" s="0"/>
      <c r="NKI87" s="0"/>
      <c r="NKJ87" s="0"/>
      <c r="NKK87" s="0"/>
      <c r="NKL87" s="0"/>
      <c r="NKM87" s="0"/>
      <c r="NKN87" s="0"/>
      <c r="NKO87" s="0"/>
      <c r="NKP87" s="0"/>
      <c r="NKQ87" s="0"/>
      <c r="NKR87" s="0"/>
      <c r="NKS87" s="0"/>
      <c r="NKT87" s="0"/>
      <c r="NKU87" s="0"/>
      <c r="NKV87" s="0"/>
      <c r="NKW87" s="0"/>
      <c r="NKX87" s="0"/>
      <c r="NKY87" s="0"/>
      <c r="NKZ87" s="0"/>
      <c r="NLA87" s="0"/>
      <c r="NLB87" s="0"/>
      <c r="NLC87" s="0"/>
      <c r="NLD87" s="0"/>
      <c r="NLE87" s="0"/>
      <c r="NLF87" s="0"/>
      <c r="NLG87" s="0"/>
      <c r="NLH87" s="0"/>
      <c r="NLI87" s="0"/>
      <c r="NLJ87" s="0"/>
      <c r="NLK87" s="0"/>
      <c r="NLL87" s="0"/>
      <c r="NLM87" s="0"/>
      <c r="NLN87" s="0"/>
      <c r="NLO87" s="0"/>
      <c r="NLP87" s="0"/>
      <c r="NLQ87" s="0"/>
      <c r="NLR87" s="0"/>
      <c r="NLS87" s="0"/>
      <c r="NLT87" s="0"/>
      <c r="NLU87" s="0"/>
      <c r="NLV87" s="0"/>
      <c r="NLW87" s="0"/>
      <c r="NLX87" s="0"/>
      <c r="NLY87" s="0"/>
      <c r="NLZ87" s="0"/>
      <c r="NMA87" s="0"/>
      <c r="NMB87" s="0"/>
      <c r="NMC87" s="0"/>
      <c r="NMD87" s="0"/>
      <c r="NME87" s="0"/>
      <c r="NMF87" s="0"/>
      <c r="NMG87" s="0"/>
      <c r="NMH87" s="0"/>
      <c r="NMI87" s="0"/>
      <c r="NMJ87" s="0"/>
      <c r="NMK87" s="0"/>
      <c r="NML87" s="0"/>
      <c r="NMM87" s="0"/>
      <c r="NMN87" s="0"/>
      <c r="NMO87" s="0"/>
      <c r="NMP87" s="0"/>
      <c r="NMQ87" s="0"/>
      <c r="NMR87" s="0"/>
      <c r="NMS87" s="0"/>
      <c r="NMT87" s="0"/>
      <c r="NMU87" s="0"/>
      <c r="NMV87" s="0"/>
      <c r="NMW87" s="0"/>
      <c r="NMX87" s="0"/>
      <c r="NMY87" s="0"/>
      <c r="NMZ87" s="0"/>
      <c r="NNA87" s="0"/>
      <c r="NNB87" s="0"/>
      <c r="NNC87" s="0"/>
      <c r="NND87" s="0"/>
      <c r="NNE87" s="0"/>
      <c r="NNF87" s="0"/>
      <c r="NNG87" s="0"/>
      <c r="NNH87" s="0"/>
      <c r="NNI87" s="0"/>
      <c r="NNJ87" s="0"/>
      <c r="NNK87" s="0"/>
      <c r="NNL87" s="0"/>
      <c r="NNM87" s="0"/>
      <c r="NNN87" s="0"/>
      <c r="NNO87" s="0"/>
      <c r="NNP87" s="0"/>
      <c r="NNQ87" s="0"/>
      <c r="NNR87" s="0"/>
      <c r="NNS87" s="0"/>
      <c r="NNT87" s="0"/>
      <c r="NNU87" s="0"/>
      <c r="NNV87" s="0"/>
      <c r="NNW87" s="0"/>
      <c r="NNX87" s="0"/>
      <c r="NNY87" s="0"/>
      <c r="NNZ87" s="0"/>
      <c r="NOA87" s="0"/>
      <c r="NOB87" s="0"/>
      <c r="NOC87" s="0"/>
      <c r="NOD87" s="0"/>
      <c r="NOE87" s="0"/>
      <c r="NOF87" s="0"/>
      <c r="NOG87" s="0"/>
      <c r="NOH87" s="0"/>
      <c r="NOI87" s="0"/>
      <c r="NOJ87" s="0"/>
      <c r="NOK87" s="0"/>
      <c r="NOL87" s="0"/>
      <c r="NOM87" s="0"/>
      <c r="NON87" s="0"/>
      <c r="NOO87" s="0"/>
      <c r="NOP87" s="0"/>
      <c r="NOQ87" s="0"/>
      <c r="NOR87" s="0"/>
      <c r="NOS87" s="0"/>
      <c r="NOT87" s="0"/>
      <c r="NOU87" s="0"/>
      <c r="NOV87" s="0"/>
      <c r="NOW87" s="0"/>
      <c r="NOX87" s="0"/>
      <c r="NOY87" s="0"/>
      <c r="NOZ87" s="0"/>
      <c r="NPA87" s="0"/>
      <c r="NPB87" s="0"/>
      <c r="NPC87" s="0"/>
      <c r="NPD87" s="0"/>
      <c r="NPE87" s="0"/>
      <c r="NPF87" s="0"/>
      <c r="NPG87" s="0"/>
      <c r="NPH87" s="0"/>
      <c r="NPI87" s="0"/>
      <c r="NPJ87" s="0"/>
      <c r="NPK87" s="0"/>
      <c r="NPL87" s="0"/>
      <c r="NPM87" s="0"/>
      <c r="NPN87" s="0"/>
      <c r="NPO87" s="0"/>
      <c r="NPP87" s="0"/>
      <c r="NPQ87" s="0"/>
      <c r="NPR87" s="0"/>
      <c r="NPS87" s="0"/>
      <c r="NPT87" s="0"/>
      <c r="NPU87" s="0"/>
      <c r="NPV87" s="0"/>
      <c r="NPW87" s="0"/>
      <c r="NPX87" s="0"/>
      <c r="NPY87" s="0"/>
      <c r="NPZ87" s="0"/>
      <c r="NQA87" s="0"/>
      <c r="NQB87" s="0"/>
      <c r="NQC87" s="0"/>
      <c r="NQD87" s="0"/>
      <c r="NQE87" s="0"/>
      <c r="NQF87" s="0"/>
      <c r="NQG87" s="0"/>
      <c r="NQH87" s="0"/>
      <c r="NQI87" s="0"/>
      <c r="NQJ87" s="0"/>
      <c r="NQK87" s="0"/>
      <c r="NQL87" s="0"/>
      <c r="NQM87" s="0"/>
      <c r="NQN87" s="0"/>
      <c r="NQO87" s="0"/>
      <c r="NQP87" s="0"/>
      <c r="NQQ87" s="0"/>
      <c r="NQR87" s="0"/>
      <c r="NQS87" s="0"/>
      <c r="NQT87" s="0"/>
      <c r="NQU87" s="0"/>
      <c r="NQV87" s="0"/>
      <c r="NQW87" s="0"/>
      <c r="NQX87" s="0"/>
      <c r="NQY87" s="0"/>
      <c r="NQZ87" s="0"/>
      <c r="NRA87" s="0"/>
      <c r="NRB87" s="0"/>
      <c r="NRC87" s="0"/>
      <c r="NRD87" s="0"/>
      <c r="NRE87" s="0"/>
      <c r="NRF87" s="0"/>
      <c r="NRG87" s="0"/>
      <c r="NRH87" s="0"/>
      <c r="NRI87" s="0"/>
      <c r="NRJ87" s="0"/>
      <c r="NRK87" s="0"/>
      <c r="NRL87" s="0"/>
      <c r="NRM87" s="0"/>
      <c r="NRN87" s="0"/>
      <c r="NRO87" s="0"/>
      <c r="NRP87" s="0"/>
      <c r="NRQ87" s="0"/>
      <c r="NRR87" s="0"/>
      <c r="NRS87" s="0"/>
      <c r="NRT87" s="0"/>
      <c r="NRU87" s="0"/>
      <c r="NRV87" s="0"/>
      <c r="NRW87" s="0"/>
      <c r="NRX87" s="0"/>
      <c r="NRY87" s="0"/>
      <c r="NRZ87" s="0"/>
      <c r="NSA87" s="0"/>
      <c r="NSB87" s="0"/>
      <c r="NSC87" s="0"/>
      <c r="NSD87" s="0"/>
      <c r="NSE87" s="0"/>
      <c r="NSF87" s="0"/>
      <c r="NSG87" s="0"/>
      <c r="NSH87" s="0"/>
      <c r="NSI87" s="0"/>
      <c r="NSJ87" s="0"/>
      <c r="NSK87" s="0"/>
      <c r="NSL87" s="0"/>
      <c r="NSM87" s="0"/>
      <c r="NSN87" s="0"/>
      <c r="NSO87" s="0"/>
      <c r="NSP87" s="0"/>
      <c r="NSQ87" s="0"/>
      <c r="NSR87" s="0"/>
      <c r="NSS87" s="0"/>
      <c r="NST87" s="0"/>
      <c r="NSU87" s="0"/>
      <c r="NSV87" s="0"/>
      <c r="NSW87" s="0"/>
      <c r="NSX87" s="0"/>
      <c r="NSY87" s="0"/>
      <c r="NSZ87" s="0"/>
      <c r="NTA87" s="0"/>
      <c r="NTB87" s="0"/>
      <c r="NTC87" s="0"/>
      <c r="NTD87" s="0"/>
      <c r="NTE87" s="0"/>
      <c r="NTF87" s="0"/>
      <c r="NTG87" s="0"/>
      <c r="NTH87" s="0"/>
      <c r="NTI87" s="0"/>
      <c r="NTJ87" s="0"/>
      <c r="NTK87" s="0"/>
      <c r="NTL87" s="0"/>
      <c r="NTM87" s="0"/>
      <c r="NTN87" s="0"/>
      <c r="NTO87" s="0"/>
      <c r="NTP87" s="0"/>
      <c r="NTQ87" s="0"/>
      <c r="NTR87" s="0"/>
      <c r="NTS87" s="0"/>
      <c r="NTT87" s="0"/>
      <c r="NTU87" s="0"/>
      <c r="NTV87" s="0"/>
      <c r="NTW87" s="0"/>
      <c r="NTX87" s="0"/>
      <c r="NTY87" s="0"/>
      <c r="NTZ87" s="0"/>
      <c r="NUA87" s="0"/>
      <c r="NUB87" s="0"/>
      <c r="NUC87" s="0"/>
      <c r="NUD87" s="0"/>
      <c r="NUE87" s="0"/>
      <c r="NUF87" s="0"/>
      <c r="NUG87" s="0"/>
      <c r="NUH87" s="0"/>
      <c r="NUI87" s="0"/>
      <c r="NUJ87" s="0"/>
      <c r="NUK87" s="0"/>
      <c r="NUL87" s="0"/>
      <c r="NUM87" s="0"/>
      <c r="NUN87" s="0"/>
      <c r="NUO87" s="0"/>
      <c r="NUP87" s="0"/>
      <c r="NUQ87" s="0"/>
      <c r="NUR87" s="0"/>
      <c r="NUS87" s="0"/>
      <c r="NUT87" s="0"/>
      <c r="NUU87" s="0"/>
      <c r="NUV87" s="0"/>
      <c r="NUW87" s="0"/>
      <c r="NUX87" s="0"/>
      <c r="NUY87" s="0"/>
      <c r="NUZ87" s="0"/>
      <c r="NVA87" s="0"/>
      <c r="NVB87" s="0"/>
      <c r="NVC87" s="0"/>
      <c r="NVD87" s="0"/>
      <c r="NVE87" s="0"/>
      <c r="NVF87" s="0"/>
      <c r="NVG87" s="0"/>
      <c r="NVH87" s="0"/>
      <c r="NVI87" s="0"/>
      <c r="NVJ87" s="0"/>
      <c r="NVK87" s="0"/>
      <c r="NVL87" s="0"/>
      <c r="NVM87" s="0"/>
      <c r="NVN87" s="0"/>
      <c r="NVO87" s="0"/>
      <c r="NVP87" s="0"/>
      <c r="NVQ87" s="0"/>
      <c r="NVR87" s="0"/>
      <c r="NVS87" s="0"/>
      <c r="NVT87" s="0"/>
      <c r="NVU87" s="0"/>
      <c r="NVV87" s="0"/>
      <c r="NVW87" s="0"/>
      <c r="NVX87" s="0"/>
      <c r="NVY87" s="0"/>
      <c r="NVZ87" s="0"/>
      <c r="NWA87" s="0"/>
      <c r="NWB87" s="0"/>
      <c r="NWC87" s="0"/>
      <c r="NWD87" s="0"/>
      <c r="NWE87" s="0"/>
      <c r="NWF87" s="0"/>
      <c r="NWG87" s="0"/>
      <c r="NWH87" s="0"/>
      <c r="NWI87" s="0"/>
      <c r="NWJ87" s="0"/>
      <c r="NWK87" s="0"/>
      <c r="NWL87" s="0"/>
      <c r="NWM87" s="0"/>
      <c r="NWN87" s="0"/>
      <c r="NWO87" s="0"/>
      <c r="NWP87" s="0"/>
      <c r="NWQ87" s="0"/>
      <c r="NWR87" s="0"/>
      <c r="NWS87" s="0"/>
      <c r="NWT87" s="0"/>
      <c r="NWU87" s="0"/>
      <c r="NWV87" s="0"/>
      <c r="NWW87" s="0"/>
      <c r="NWX87" s="0"/>
      <c r="NWY87" s="0"/>
      <c r="NWZ87" s="0"/>
      <c r="NXA87" s="0"/>
      <c r="NXB87" s="0"/>
      <c r="NXC87" s="0"/>
      <c r="NXD87" s="0"/>
      <c r="NXE87" s="0"/>
      <c r="NXF87" s="0"/>
      <c r="NXG87" s="0"/>
      <c r="NXH87" s="0"/>
      <c r="NXI87" s="0"/>
      <c r="NXJ87" s="0"/>
      <c r="NXK87" s="0"/>
      <c r="NXL87" s="0"/>
      <c r="NXM87" s="0"/>
      <c r="NXN87" s="0"/>
      <c r="NXO87" s="0"/>
      <c r="NXP87" s="0"/>
      <c r="NXQ87" s="0"/>
      <c r="NXR87" s="0"/>
      <c r="NXS87" s="0"/>
      <c r="NXT87" s="0"/>
      <c r="NXU87" s="0"/>
      <c r="NXV87" s="0"/>
      <c r="NXW87" s="0"/>
      <c r="NXX87" s="0"/>
      <c r="NXY87" s="0"/>
      <c r="NXZ87" s="0"/>
      <c r="NYA87" s="0"/>
      <c r="NYB87" s="0"/>
      <c r="NYC87" s="0"/>
      <c r="NYD87" s="0"/>
      <c r="NYE87" s="0"/>
      <c r="NYF87" s="0"/>
      <c r="NYG87" s="0"/>
      <c r="NYH87" s="0"/>
      <c r="NYI87" s="0"/>
      <c r="NYJ87" s="0"/>
      <c r="NYK87" s="0"/>
      <c r="NYL87" s="0"/>
      <c r="NYM87" s="0"/>
      <c r="NYN87" s="0"/>
      <c r="NYO87" s="0"/>
      <c r="NYP87" s="0"/>
      <c r="NYQ87" s="0"/>
      <c r="NYR87" s="0"/>
      <c r="NYS87" s="0"/>
      <c r="NYT87" s="0"/>
      <c r="NYU87" s="0"/>
      <c r="NYV87" s="0"/>
      <c r="NYW87" s="0"/>
      <c r="NYX87" s="0"/>
      <c r="NYY87" s="0"/>
      <c r="NYZ87" s="0"/>
      <c r="NZA87" s="0"/>
      <c r="NZB87" s="0"/>
      <c r="NZC87" s="0"/>
      <c r="NZD87" s="0"/>
      <c r="NZE87" s="0"/>
      <c r="NZF87" s="0"/>
      <c r="NZG87" s="0"/>
      <c r="NZH87" s="0"/>
      <c r="NZI87" s="0"/>
      <c r="NZJ87" s="0"/>
      <c r="NZK87" s="0"/>
      <c r="NZL87" s="0"/>
      <c r="NZM87" s="0"/>
      <c r="NZN87" s="0"/>
      <c r="NZO87" s="0"/>
      <c r="NZP87" s="0"/>
      <c r="NZQ87" s="0"/>
      <c r="NZR87" s="0"/>
      <c r="NZS87" s="0"/>
      <c r="NZT87" s="0"/>
      <c r="NZU87" s="0"/>
      <c r="NZV87" s="0"/>
      <c r="NZW87" s="0"/>
      <c r="NZX87" s="0"/>
      <c r="NZY87" s="0"/>
      <c r="NZZ87" s="0"/>
      <c r="OAA87" s="0"/>
      <c r="OAB87" s="0"/>
      <c r="OAC87" s="0"/>
      <c r="OAD87" s="0"/>
      <c r="OAE87" s="0"/>
      <c r="OAF87" s="0"/>
      <c r="OAG87" s="0"/>
      <c r="OAH87" s="0"/>
      <c r="OAI87" s="0"/>
      <c r="OAJ87" s="0"/>
      <c r="OAK87" s="0"/>
      <c r="OAL87" s="0"/>
      <c r="OAM87" s="0"/>
      <c r="OAN87" s="0"/>
      <c r="OAO87" s="0"/>
      <c r="OAP87" s="0"/>
      <c r="OAQ87" s="0"/>
      <c r="OAR87" s="0"/>
      <c r="OAS87" s="0"/>
      <c r="OAT87" s="0"/>
      <c r="OAU87" s="0"/>
      <c r="OAV87" s="0"/>
      <c r="OAW87" s="0"/>
      <c r="OAX87" s="0"/>
      <c r="OAY87" s="0"/>
      <c r="OAZ87" s="0"/>
      <c r="OBA87" s="0"/>
      <c r="OBB87" s="0"/>
      <c r="OBC87" s="0"/>
      <c r="OBD87" s="0"/>
      <c r="OBE87" s="0"/>
      <c r="OBF87" s="0"/>
      <c r="OBG87" s="0"/>
      <c r="OBH87" s="0"/>
      <c r="OBI87" s="0"/>
      <c r="OBJ87" s="0"/>
      <c r="OBK87" s="0"/>
      <c r="OBL87" s="0"/>
      <c r="OBM87" s="0"/>
      <c r="OBN87" s="0"/>
      <c r="OBO87" s="0"/>
      <c r="OBP87" s="0"/>
      <c r="OBQ87" s="0"/>
      <c r="OBR87" s="0"/>
      <c r="OBS87" s="0"/>
      <c r="OBT87" s="0"/>
      <c r="OBU87" s="0"/>
      <c r="OBV87" s="0"/>
      <c r="OBW87" s="0"/>
      <c r="OBX87" s="0"/>
      <c r="OBY87" s="0"/>
      <c r="OBZ87" s="0"/>
      <c r="OCA87" s="0"/>
      <c r="OCB87" s="0"/>
      <c r="OCC87" s="0"/>
      <c r="OCD87" s="0"/>
      <c r="OCE87" s="0"/>
      <c r="OCF87" s="0"/>
      <c r="OCG87" s="0"/>
      <c r="OCH87" s="0"/>
      <c r="OCI87" s="0"/>
      <c r="OCJ87" s="0"/>
      <c r="OCK87" s="0"/>
      <c r="OCL87" s="0"/>
      <c r="OCM87" s="0"/>
      <c r="OCN87" s="0"/>
      <c r="OCO87" s="0"/>
      <c r="OCP87" s="0"/>
      <c r="OCQ87" s="0"/>
      <c r="OCR87" s="0"/>
      <c r="OCS87" s="0"/>
      <c r="OCT87" s="0"/>
      <c r="OCU87" s="0"/>
      <c r="OCV87" s="0"/>
      <c r="OCW87" s="0"/>
      <c r="OCX87" s="0"/>
      <c r="OCY87" s="0"/>
      <c r="OCZ87" s="0"/>
      <c r="ODA87" s="0"/>
      <c r="ODB87" s="0"/>
      <c r="ODC87" s="0"/>
      <c r="ODD87" s="0"/>
      <c r="ODE87" s="0"/>
      <c r="ODF87" s="0"/>
      <c r="ODG87" s="0"/>
      <c r="ODH87" s="0"/>
      <c r="ODI87" s="0"/>
      <c r="ODJ87" s="0"/>
      <c r="ODK87" s="0"/>
      <c r="ODL87" s="0"/>
      <c r="ODM87" s="0"/>
      <c r="ODN87" s="0"/>
      <c r="ODO87" s="0"/>
      <c r="ODP87" s="0"/>
      <c r="ODQ87" s="0"/>
      <c r="ODR87" s="0"/>
      <c r="ODS87" s="0"/>
      <c r="ODT87" s="0"/>
      <c r="ODU87" s="0"/>
      <c r="ODV87" s="0"/>
      <c r="ODW87" s="0"/>
      <c r="ODX87" s="0"/>
      <c r="ODY87" s="0"/>
      <c r="ODZ87" s="0"/>
      <c r="OEA87" s="0"/>
      <c r="OEB87" s="0"/>
      <c r="OEC87" s="0"/>
      <c r="OED87" s="0"/>
      <c r="OEE87" s="0"/>
      <c r="OEF87" s="0"/>
      <c r="OEG87" s="0"/>
      <c r="OEH87" s="0"/>
      <c r="OEI87" s="0"/>
      <c r="OEJ87" s="0"/>
      <c r="OEK87" s="0"/>
      <c r="OEL87" s="0"/>
      <c r="OEM87" s="0"/>
      <c r="OEN87" s="0"/>
      <c r="OEO87" s="0"/>
      <c r="OEP87" s="0"/>
      <c r="OEQ87" s="0"/>
      <c r="OER87" s="0"/>
      <c r="OES87" s="0"/>
      <c r="OET87" s="0"/>
      <c r="OEU87" s="0"/>
      <c r="OEV87" s="0"/>
      <c r="OEW87" s="0"/>
      <c r="OEX87" s="0"/>
      <c r="OEY87" s="0"/>
      <c r="OEZ87" s="0"/>
      <c r="OFA87" s="0"/>
      <c r="OFB87" s="0"/>
      <c r="OFC87" s="0"/>
      <c r="OFD87" s="0"/>
      <c r="OFE87" s="0"/>
      <c r="OFF87" s="0"/>
      <c r="OFG87" s="0"/>
      <c r="OFH87" s="0"/>
      <c r="OFI87" s="0"/>
      <c r="OFJ87" s="0"/>
      <c r="OFK87" s="0"/>
      <c r="OFL87" s="0"/>
      <c r="OFM87" s="0"/>
      <c r="OFN87" s="0"/>
      <c r="OFO87" s="0"/>
      <c r="OFP87" s="0"/>
      <c r="OFQ87" s="0"/>
      <c r="OFR87" s="0"/>
      <c r="OFS87" s="0"/>
      <c r="OFT87" s="0"/>
      <c r="OFU87" s="0"/>
      <c r="OFV87" s="0"/>
      <c r="OFW87" s="0"/>
      <c r="OFX87" s="0"/>
      <c r="OFY87" s="0"/>
      <c r="OFZ87" s="0"/>
      <c r="OGA87" s="0"/>
      <c r="OGB87" s="0"/>
      <c r="OGC87" s="0"/>
      <c r="OGD87" s="0"/>
      <c r="OGE87" s="0"/>
      <c r="OGF87" s="0"/>
      <c r="OGG87" s="0"/>
      <c r="OGH87" s="0"/>
      <c r="OGI87" s="0"/>
      <c r="OGJ87" s="0"/>
      <c r="OGK87" s="0"/>
      <c r="OGL87" s="0"/>
      <c r="OGM87" s="0"/>
      <c r="OGN87" s="0"/>
      <c r="OGO87" s="0"/>
      <c r="OGP87" s="0"/>
      <c r="OGQ87" s="0"/>
      <c r="OGR87" s="0"/>
      <c r="OGS87" s="0"/>
      <c r="OGT87" s="0"/>
      <c r="OGU87" s="0"/>
      <c r="OGV87" s="0"/>
      <c r="OGW87" s="0"/>
      <c r="OGX87" s="0"/>
      <c r="OGY87" s="0"/>
      <c r="OGZ87" s="0"/>
      <c r="OHA87" s="0"/>
      <c r="OHB87" s="0"/>
      <c r="OHC87" s="0"/>
      <c r="OHD87" s="0"/>
      <c r="OHE87" s="0"/>
      <c r="OHF87" s="0"/>
      <c r="OHG87" s="0"/>
      <c r="OHH87" s="0"/>
      <c r="OHI87" s="0"/>
      <c r="OHJ87" s="0"/>
      <c r="OHK87" s="0"/>
      <c r="OHL87" s="0"/>
      <c r="OHM87" s="0"/>
      <c r="OHN87" s="0"/>
      <c r="OHO87" s="0"/>
      <c r="OHP87" s="0"/>
      <c r="OHQ87" s="0"/>
      <c r="OHR87" s="0"/>
      <c r="OHS87" s="0"/>
      <c r="OHT87" s="0"/>
      <c r="OHU87" s="0"/>
      <c r="OHV87" s="0"/>
      <c r="OHW87" s="0"/>
      <c r="OHX87" s="0"/>
      <c r="OHY87" s="0"/>
      <c r="OHZ87" s="0"/>
      <c r="OIA87" s="0"/>
      <c r="OIB87" s="0"/>
      <c r="OIC87" s="0"/>
      <c r="OID87" s="0"/>
      <c r="OIE87" s="0"/>
      <c r="OIF87" s="0"/>
      <c r="OIG87" s="0"/>
      <c r="OIH87" s="0"/>
      <c r="OII87" s="0"/>
      <c r="OIJ87" s="0"/>
      <c r="OIK87" s="0"/>
      <c r="OIL87" s="0"/>
      <c r="OIM87" s="0"/>
      <c r="OIN87" s="0"/>
      <c r="OIO87" s="0"/>
      <c r="OIP87" s="0"/>
      <c r="OIQ87" s="0"/>
      <c r="OIR87" s="0"/>
      <c r="OIS87" s="0"/>
      <c r="OIT87" s="0"/>
      <c r="OIU87" s="0"/>
      <c r="OIV87" s="0"/>
      <c r="OIW87" s="0"/>
      <c r="OIX87" s="0"/>
      <c r="OIY87" s="0"/>
      <c r="OIZ87" s="0"/>
      <c r="OJA87" s="0"/>
      <c r="OJB87" s="0"/>
      <c r="OJC87" s="0"/>
      <c r="OJD87" s="0"/>
      <c r="OJE87" s="0"/>
      <c r="OJF87" s="0"/>
      <c r="OJG87" s="0"/>
      <c r="OJH87" s="0"/>
      <c r="OJI87" s="0"/>
      <c r="OJJ87" s="0"/>
      <c r="OJK87" s="0"/>
      <c r="OJL87" s="0"/>
      <c r="OJM87" s="0"/>
      <c r="OJN87" s="0"/>
      <c r="OJO87" s="0"/>
      <c r="OJP87" s="0"/>
      <c r="OJQ87" s="0"/>
      <c r="OJR87" s="0"/>
      <c r="OJS87" s="0"/>
      <c r="OJT87" s="0"/>
      <c r="OJU87" s="0"/>
      <c r="OJV87" s="0"/>
      <c r="OJW87" s="0"/>
      <c r="OJX87" s="0"/>
      <c r="OJY87" s="0"/>
      <c r="OJZ87" s="0"/>
      <c r="OKA87" s="0"/>
      <c r="OKB87" s="0"/>
      <c r="OKC87" s="0"/>
      <c r="OKD87" s="0"/>
      <c r="OKE87" s="0"/>
      <c r="OKF87" s="0"/>
      <c r="OKG87" s="0"/>
      <c r="OKH87" s="0"/>
      <c r="OKI87" s="0"/>
      <c r="OKJ87" s="0"/>
      <c r="OKK87" s="0"/>
      <c r="OKL87" s="0"/>
      <c r="OKM87" s="0"/>
      <c r="OKN87" s="0"/>
      <c r="OKO87" s="0"/>
      <c r="OKP87" s="0"/>
      <c r="OKQ87" s="0"/>
      <c r="OKR87" s="0"/>
      <c r="OKS87" s="0"/>
      <c r="OKT87" s="0"/>
      <c r="OKU87" s="0"/>
      <c r="OKV87" s="0"/>
      <c r="OKW87" s="0"/>
      <c r="OKX87" s="0"/>
      <c r="OKY87" s="0"/>
      <c r="OKZ87" s="0"/>
      <c r="OLA87" s="0"/>
      <c r="OLB87" s="0"/>
      <c r="OLC87" s="0"/>
      <c r="OLD87" s="0"/>
      <c r="OLE87" s="0"/>
      <c r="OLF87" s="0"/>
      <c r="OLG87" s="0"/>
      <c r="OLH87" s="0"/>
      <c r="OLI87" s="0"/>
      <c r="OLJ87" s="0"/>
      <c r="OLK87" s="0"/>
      <c r="OLL87" s="0"/>
      <c r="OLM87" s="0"/>
      <c r="OLN87" s="0"/>
      <c r="OLO87" s="0"/>
      <c r="OLP87" s="0"/>
      <c r="OLQ87" s="0"/>
      <c r="OLR87" s="0"/>
      <c r="OLS87" s="0"/>
      <c r="OLT87" s="0"/>
      <c r="OLU87" s="0"/>
      <c r="OLV87" s="0"/>
      <c r="OLW87" s="0"/>
      <c r="OLX87" s="0"/>
      <c r="OLY87" s="0"/>
      <c r="OLZ87" s="0"/>
      <c r="OMA87" s="0"/>
      <c r="OMB87" s="0"/>
      <c r="OMC87" s="0"/>
      <c r="OMD87" s="0"/>
      <c r="OME87" s="0"/>
      <c r="OMF87" s="0"/>
      <c r="OMG87" s="0"/>
      <c r="OMH87" s="0"/>
      <c r="OMI87" s="0"/>
      <c r="OMJ87" s="0"/>
      <c r="OMK87" s="0"/>
      <c r="OML87" s="0"/>
      <c r="OMM87" s="0"/>
      <c r="OMN87" s="0"/>
      <c r="OMO87" s="0"/>
      <c r="OMP87" s="0"/>
      <c r="OMQ87" s="0"/>
      <c r="OMR87" s="0"/>
      <c r="OMS87" s="0"/>
      <c r="OMT87" s="0"/>
      <c r="OMU87" s="0"/>
      <c r="OMV87" s="0"/>
      <c r="OMW87" s="0"/>
      <c r="OMX87" s="0"/>
      <c r="OMY87" s="0"/>
      <c r="OMZ87" s="0"/>
      <c r="ONA87" s="0"/>
      <c r="ONB87" s="0"/>
      <c r="ONC87" s="0"/>
      <c r="OND87" s="0"/>
      <c r="ONE87" s="0"/>
      <c r="ONF87" s="0"/>
      <c r="ONG87" s="0"/>
      <c r="ONH87" s="0"/>
      <c r="ONI87" s="0"/>
      <c r="ONJ87" s="0"/>
      <c r="ONK87" s="0"/>
      <c r="ONL87" s="0"/>
      <c r="ONM87" s="0"/>
      <c r="ONN87" s="0"/>
      <c r="ONO87" s="0"/>
      <c r="ONP87" s="0"/>
      <c r="ONQ87" s="0"/>
      <c r="ONR87" s="0"/>
      <c r="ONS87" s="0"/>
      <c r="ONT87" s="0"/>
      <c r="ONU87" s="0"/>
      <c r="ONV87" s="0"/>
      <c r="ONW87" s="0"/>
      <c r="ONX87" s="0"/>
      <c r="ONY87" s="0"/>
      <c r="ONZ87" s="0"/>
      <c r="OOA87" s="0"/>
      <c r="OOB87" s="0"/>
      <c r="OOC87" s="0"/>
      <c r="OOD87" s="0"/>
      <c r="OOE87" s="0"/>
      <c r="OOF87" s="0"/>
      <c r="OOG87" s="0"/>
      <c r="OOH87" s="0"/>
      <c r="OOI87" s="0"/>
      <c r="OOJ87" s="0"/>
      <c r="OOK87" s="0"/>
      <c r="OOL87" s="0"/>
      <c r="OOM87" s="0"/>
      <c r="OON87" s="0"/>
      <c r="OOO87" s="0"/>
      <c r="OOP87" s="0"/>
      <c r="OOQ87" s="0"/>
      <c r="OOR87" s="0"/>
      <c r="OOS87" s="0"/>
      <c r="OOT87" s="0"/>
      <c r="OOU87" s="0"/>
      <c r="OOV87" s="0"/>
      <c r="OOW87" s="0"/>
      <c r="OOX87" s="0"/>
      <c r="OOY87" s="0"/>
      <c r="OOZ87" s="0"/>
      <c r="OPA87" s="0"/>
      <c r="OPB87" s="0"/>
      <c r="OPC87" s="0"/>
      <c r="OPD87" s="0"/>
      <c r="OPE87" s="0"/>
      <c r="OPF87" s="0"/>
      <c r="OPG87" s="0"/>
      <c r="OPH87" s="0"/>
      <c r="OPI87" s="0"/>
      <c r="OPJ87" s="0"/>
      <c r="OPK87" s="0"/>
      <c r="OPL87" s="0"/>
      <c r="OPM87" s="0"/>
      <c r="OPN87" s="0"/>
      <c r="OPO87" s="0"/>
      <c r="OPP87" s="0"/>
      <c r="OPQ87" s="0"/>
      <c r="OPR87" s="0"/>
      <c r="OPS87" s="0"/>
      <c r="OPT87" s="0"/>
      <c r="OPU87" s="0"/>
      <c r="OPV87" s="0"/>
      <c r="OPW87" s="0"/>
      <c r="OPX87" s="0"/>
      <c r="OPY87" s="0"/>
      <c r="OPZ87" s="0"/>
      <c r="OQA87" s="0"/>
      <c r="OQB87" s="0"/>
      <c r="OQC87" s="0"/>
      <c r="OQD87" s="0"/>
      <c r="OQE87" s="0"/>
      <c r="OQF87" s="0"/>
      <c r="OQG87" s="0"/>
      <c r="OQH87" s="0"/>
      <c r="OQI87" s="0"/>
      <c r="OQJ87" s="0"/>
      <c r="OQK87" s="0"/>
      <c r="OQL87" s="0"/>
      <c r="OQM87" s="0"/>
      <c r="OQN87" s="0"/>
      <c r="OQO87" s="0"/>
      <c r="OQP87" s="0"/>
      <c r="OQQ87" s="0"/>
      <c r="OQR87" s="0"/>
      <c r="OQS87" s="0"/>
      <c r="OQT87" s="0"/>
      <c r="OQU87" s="0"/>
      <c r="OQV87" s="0"/>
      <c r="OQW87" s="0"/>
      <c r="OQX87" s="0"/>
      <c r="OQY87" s="0"/>
      <c r="OQZ87" s="0"/>
      <c r="ORA87" s="0"/>
      <c r="ORB87" s="0"/>
      <c r="ORC87" s="0"/>
      <c r="ORD87" s="0"/>
      <c r="ORE87" s="0"/>
      <c r="ORF87" s="0"/>
      <c r="ORG87" s="0"/>
      <c r="ORH87" s="0"/>
      <c r="ORI87" s="0"/>
      <c r="ORJ87" s="0"/>
      <c r="ORK87" s="0"/>
      <c r="ORL87" s="0"/>
      <c r="ORM87" s="0"/>
      <c r="ORN87" s="0"/>
      <c r="ORO87" s="0"/>
      <c r="ORP87" s="0"/>
      <c r="ORQ87" s="0"/>
      <c r="ORR87" s="0"/>
      <c r="ORS87" s="0"/>
      <c r="ORT87" s="0"/>
      <c r="ORU87" s="0"/>
      <c r="ORV87" s="0"/>
      <c r="ORW87" s="0"/>
      <c r="ORX87" s="0"/>
      <c r="ORY87" s="0"/>
      <c r="ORZ87" s="0"/>
      <c r="OSA87" s="0"/>
      <c r="OSB87" s="0"/>
      <c r="OSC87" s="0"/>
      <c r="OSD87" s="0"/>
      <c r="OSE87" s="0"/>
      <c r="OSF87" s="0"/>
      <c r="OSG87" s="0"/>
      <c r="OSH87" s="0"/>
      <c r="OSI87" s="0"/>
      <c r="OSJ87" s="0"/>
      <c r="OSK87" s="0"/>
      <c r="OSL87" s="0"/>
      <c r="OSM87" s="0"/>
      <c r="OSN87" s="0"/>
      <c r="OSO87" s="0"/>
      <c r="OSP87" s="0"/>
      <c r="OSQ87" s="0"/>
      <c r="OSR87" s="0"/>
      <c r="OSS87" s="0"/>
      <c r="OST87" s="0"/>
      <c r="OSU87" s="0"/>
      <c r="OSV87" s="0"/>
      <c r="OSW87" s="0"/>
      <c r="OSX87" s="0"/>
      <c r="OSY87" s="0"/>
      <c r="OSZ87" s="0"/>
      <c r="OTA87" s="0"/>
      <c r="OTB87" s="0"/>
      <c r="OTC87" s="0"/>
      <c r="OTD87" s="0"/>
      <c r="OTE87" s="0"/>
      <c r="OTF87" s="0"/>
      <c r="OTG87" s="0"/>
      <c r="OTH87" s="0"/>
      <c r="OTI87" s="0"/>
      <c r="OTJ87" s="0"/>
      <c r="OTK87" s="0"/>
      <c r="OTL87" s="0"/>
      <c r="OTM87" s="0"/>
      <c r="OTN87" s="0"/>
      <c r="OTO87" s="0"/>
      <c r="OTP87" s="0"/>
      <c r="OTQ87" s="0"/>
      <c r="OTR87" s="0"/>
      <c r="OTS87" s="0"/>
      <c r="OTT87" s="0"/>
      <c r="OTU87" s="0"/>
      <c r="OTV87" s="0"/>
      <c r="OTW87" s="0"/>
      <c r="OTX87" s="0"/>
      <c r="OTY87" s="0"/>
      <c r="OTZ87" s="0"/>
      <c r="OUA87" s="0"/>
      <c r="OUB87" s="0"/>
      <c r="OUC87" s="0"/>
      <c r="OUD87" s="0"/>
      <c r="OUE87" s="0"/>
      <c r="OUF87" s="0"/>
      <c r="OUG87" s="0"/>
      <c r="OUH87" s="0"/>
      <c r="OUI87" s="0"/>
      <c r="OUJ87" s="0"/>
      <c r="OUK87" s="0"/>
      <c r="OUL87" s="0"/>
      <c r="OUM87" s="0"/>
      <c r="OUN87" s="0"/>
      <c r="OUO87" s="0"/>
      <c r="OUP87" s="0"/>
      <c r="OUQ87" s="0"/>
      <c r="OUR87" s="0"/>
      <c r="OUS87" s="0"/>
      <c r="OUT87" s="0"/>
      <c r="OUU87" s="0"/>
      <c r="OUV87" s="0"/>
      <c r="OUW87" s="0"/>
      <c r="OUX87" s="0"/>
      <c r="OUY87" s="0"/>
      <c r="OUZ87" s="0"/>
      <c r="OVA87" s="0"/>
      <c r="OVB87" s="0"/>
      <c r="OVC87" s="0"/>
      <c r="OVD87" s="0"/>
      <c r="OVE87" s="0"/>
      <c r="OVF87" s="0"/>
      <c r="OVG87" s="0"/>
      <c r="OVH87" s="0"/>
      <c r="OVI87" s="0"/>
      <c r="OVJ87" s="0"/>
      <c r="OVK87" s="0"/>
      <c r="OVL87" s="0"/>
      <c r="OVM87" s="0"/>
      <c r="OVN87" s="0"/>
      <c r="OVO87" s="0"/>
      <c r="OVP87" s="0"/>
      <c r="OVQ87" s="0"/>
      <c r="OVR87" s="0"/>
      <c r="OVS87" s="0"/>
      <c r="OVT87" s="0"/>
      <c r="OVU87" s="0"/>
      <c r="OVV87" s="0"/>
      <c r="OVW87" s="0"/>
      <c r="OVX87" s="0"/>
      <c r="OVY87" s="0"/>
      <c r="OVZ87" s="0"/>
      <c r="OWA87" s="0"/>
      <c r="OWB87" s="0"/>
      <c r="OWC87" s="0"/>
      <c r="OWD87" s="0"/>
      <c r="OWE87" s="0"/>
      <c r="OWF87" s="0"/>
      <c r="OWG87" s="0"/>
      <c r="OWH87" s="0"/>
      <c r="OWI87" s="0"/>
      <c r="OWJ87" s="0"/>
      <c r="OWK87" s="0"/>
      <c r="OWL87" s="0"/>
      <c r="OWM87" s="0"/>
      <c r="OWN87" s="0"/>
      <c r="OWO87" s="0"/>
      <c r="OWP87" s="0"/>
      <c r="OWQ87" s="0"/>
      <c r="OWR87" s="0"/>
      <c r="OWS87" s="0"/>
      <c r="OWT87" s="0"/>
      <c r="OWU87" s="0"/>
      <c r="OWV87" s="0"/>
      <c r="OWW87" s="0"/>
      <c r="OWX87" s="0"/>
      <c r="OWY87" s="0"/>
      <c r="OWZ87" s="0"/>
      <c r="OXA87" s="0"/>
      <c r="OXB87" s="0"/>
      <c r="OXC87" s="0"/>
      <c r="OXD87" s="0"/>
      <c r="OXE87" s="0"/>
      <c r="OXF87" s="0"/>
      <c r="OXG87" s="0"/>
      <c r="OXH87" s="0"/>
      <c r="OXI87" s="0"/>
      <c r="OXJ87" s="0"/>
      <c r="OXK87" s="0"/>
      <c r="OXL87" s="0"/>
      <c r="OXM87" s="0"/>
      <c r="OXN87" s="0"/>
      <c r="OXO87" s="0"/>
      <c r="OXP87" s="0"/>
      <c r="OXQ87" s="0"/>
      <c r="OXR87" s="0"/>
      <c r="OXS87" s="0"/>
      <c r="OXT87" s="0"/>
      <c r="OXU87" s="0"/>
      <c r="OXV87" s="0"/>
      <c r="OXW87" s="0"/>
      <c r="OXX87" s="0"/>
      <c r="OXY87" s="0"/>
      <c r="OXZ87" s="0"/>
      <c r="OYA87" s="0"/>
      <c r="OYB87" s="0"/>
      <c r="OYC87" s="0"/>
      <c r="OYD87" s="0"/>
      <c r="OYE87" s="0"/>
      <c r="OYF87" s="0"/>
      <c r="OYG87" s="0"/>
      <c r="OYH87" s="0"/>
      <c r="OYI87" s="0"/>
      <c r="OYJ87" s="0"/>
      <c r="OYK87" s="0"/>
      <c r="OYL87" s="0"/>
      <c r="OYM87" s="0"/>
      <c r="OYN87" s="0"/>
      <c r="OYO87" s="0"/>
      <c r="OYP87" s="0"/>
      <c r="OYQ87" s="0"/>
      <c r="OYR87" s="0"/>
      <c r="OYS87" s="0"/>
      <c r="OYT87" s="0"/>
      <c r="OYU87" s="0"/>
      <c r="OYV87" s="0"/>
      <c r="OYW87" s="0"/>
      <c r="OYX87" s="0"/>
      <c r="OYY87" s="0"/>
      <c r="OYZ87" s="0"/>
      <c r="OZA87" s="0"/>
      <c r="OZB87" s="0"/>
      <c r="OZC87" s="0"/>
      <c r="OZD87" s="0"/>
      <c r="OZE87" s="0"/>
      <c r="OZF87" s="0"/>
      <c r="OZG87" s="0"/>
      <c r="OZH87" s="0"/>
      <c r="OZI87" s="0"/>
      <c r="OZJ87" s="0"/>
      <c r="OZK87" s="0"/>
      <c r="OZL87" s="0"/>
      <c r="OZM87" s="0"/>
      <c r="OZN87" s="0"/>
      <c r="OZO87" s="0"/>
      <c r="OZP87" s="0"/>
      <c r="OZQ87" s="0"/>
      <c r="OZR87" s="0"/>
      <c r="OZS87" s="0"/>
      <c r="OZT87" s="0"/>
      <c r="OZU87" s="0"/>
      <c r="OZV87" s="0"/>
      <c r="OZW87" s="0"/>
      <c r="OZX87" s="0"/>
      <c r="OZY87" s="0"/>
      <c r="OZZ87" s="0"/>
      <c r="PAA87" s="0"/>
      <c r="PAB87" s="0"/>
      <c r="PAC87" s="0"/>
      <c r="PAD87" s="0"/>
      <c r="PAE87" s="0"/>
      <c r="PAF87" s="0"/>
      <c r="PAG87" s="0"/>
      <c r="PAH87" s="0"/>
      <c r="PAI87" s="0"/>
      <c r="PAJ87" s="0"/>
      <c r="PAK87" s="0"/>
      <c r="PAL87" s="0"/>
      <c r="PAM87" s="0"/>
      <c r="PAN87" s="0"/>
      <c r="PAO87" s="0"/>
      <c r="PAP87" s="0"/>
      <c r="PAQ87" s="0"/>
      <c r="PAR87" s="0"/>
      <c r="PAS87" s="0"/>
      <c r="PAT87" s="0"/>
      <c r="PAU87" s="0"/>
      <c r="PAV87" s="0"/>
      <c r="PAW87" s="0"/>
      <c r="PAX87" s="0"/>
      <c r="PAY87" s="0"/>
      <c r="PAZ87" s="0"/>
      <c r="PBA87" s="0"/>
      <c r="PBB87" s="0"/>
      <c r="PBC87" s="0"/>
      <c r="PBD87" s="0"/>
      <c r="PBE87" s="0"/>
      <c r="PBF87" s="0"/>
      <c r="PBG87" s="0"/>
      <c r="PBH87" s="0"/>
      <c r="PBI87" s="0"/>
      <c r="PBJ87" s="0"/>
      <c r="PBK87" s="0"/>
      <c r="PBL87" s="0"/>
      <c r="PBM87" s="0"/>
      <c r="PBN87" s="0"/>
      <c r="PBO87" s="0"/>
      <c r="PBP87" s="0"/>
      <c r="PBQ87" s="0"/>
      <c r="PBR87" s="0"/>
      <c r="PBS87" s="0"/>
      <c r="PBT87" s="0"/>
      <c r="PBU87" s="0"/>
      <c r="PBV87" s="0"/>
      <c r="PBW87" s="0"/>
      <c r="PBX87" s="0"/>
      <c r="PBY87" s="0"/>
      <c r="PBZ87" s="0"/>
      <c r="PCA87" s="0"/>
      <c r="PCB87" s="0"/>
      <c r="PCC87" s="0"/>
      <c r="PCD87" s="0"/>
      <c r="PCE87" s="0"/>
      <c r="PCF87" s="0"/>
      <c r="PCG87" s="0"/>
      <c r="PCH87" s="0"/>
      <c r="PCI87" s="0"/>
      <c r="PCJ87" s="0"/>
      <c r="PCK87" s="0"/>
      <c r="PCL87" s="0"/>
      <c r="PCM87" s="0"/>
      <c r="PCN87" s="0"/>
      <c r="PCO87" s="0"/>
      <c r="PCP87" s="0"/>
      <c r="PCQ87" s="0"/>
      <c r="PCR87" s="0"/>
      <c r="PCS87" s="0"/>
      <c r="PCT87" s="0"/>
      <c r="PCU87" s="0"/>
      <c r="PCV87" s="0"/>
      <c r="PCW87" s="0"/>
      <c r="PCX87" s="0"/>
      <c r="PCY87" s="0"/>
      <c r="PCZ87" s="0"/>
      <c r="PDA87" s="0"/>
      <c r="PDB87" s="0"/>
      <c r="PDC87" s="0"/>
      <c r="PDD87" s="0"/>
      <c r="PDE87" s="0"/>
      <c r="PDF87" s="0"/>
      <c r="PDG87" s="0"/>
      <c r="PDH87" s="0"/>
      <c r="PDI87" s="0"/>
      <c r="PDJ87" s="0"/>
      <c r="PDK87" s="0"/>
      <c r="PDL87" s="0"/>
      <c r="PDM87" s="0"/>
      <c r="PDN87" s="0"/>
      <c r="PDO87" s="0"/>
      <c r="PDP87" s="0"/>
      <c r="PDQ87" s="0"/>
      <c r="PDR87" s="0"/>
      <c r="PDS87" s="0"/>
      <c r="PDT87" s="0"/>
      <c r="PDU87" s="0"/>
      <c r="PDV87" s="0"/>
      <c r="PDW87" s="0"/>
      <c r="PDX87" s="0"/>
      <c r="PDY87" s="0"/>
      <c r="PDZ87" s="0"/>
      <c r="PEA87" s="0"/>
      <c r="PEB87" s="0"/>
      <c r="PEC87" s="0"/>
      <c r="PED87" s="0"/>
      <c r="PEE87" s="0"/>
      <c r="PEF87" s="0"/>
      <c r="PEG87" s="0"/>
      <c r="PEH87" s="0"/>
      <c r="PEI87" s="0"/>
      <c r="PEJ87" s="0"/>
      <c r="PEK87" s="0"/>
      <c r="PEL87" s="0"/>
      <c r="PEM87" s="0"/>
      <c r="PEN87" s="0"/>
      <c r="PEO87" s="0"/>
      <c r="PEP87" s="0"/>
      <c r="PEQ87" s="0"/>
      <c r="PER87" s="0"/>
      <c r="PES87" s="0"/>
      <c r="PET87" s="0"/>
      <c r="PEU87" s="0"/>
      <c r="PEV87" s="0"/>
      <c r="PEW87" s="0"/>
      <c r="PEX87" s="0"/>
      <c r="PEY87" s="0"/>
      <c r="PEZ87" s="0"/>
      <c r="PFA87" s="0"/>
      <c r="PFB87" s="0"/>
      <c r="PFC87" s="0"/>
      <c r="PFD87" s="0"/>
      <c r="PFE87" s="0"/>
      <c r="PFF87" s="0"/>
      <c r="PFG87" s="0"/>
      <c r="PFH87" s="0"/>
      <c r="PFI87" s="0"/>
      <c r="PFJ87" s="0"/>
      <c r="PFK87" s="0"/>
      <c r="PFL87" s="0"/>
      <c r="PFM87" s="0"/>
      <c r="PFN87" s="0"/>
      <c r="PFO87" s="0"/>
      <c r="PFP87" s="0"/>
      <c r="PFQ87" s="0"/>
      <c r="PFR87" s="0"/>
      <c r="PFS87" s="0"/>
      <c r="PFT87" s="0"/>
      <c r="PFU87" s="0"/>
      <c r="PFV87" s="0"/>
      <c r="PFW87" s="0"/>
      <c r="PFX87" s="0"/>
      <c r="PFY87" s="0"/>
      <c r="PFZ87" s="0"/>
      <c r="PGA87" s="0"/>
      <c r="PGB87" s="0"/>
      <c r="PGC87" s="0"/>
      <c r="PGD87" s="0"/>
      <c r="PGE87" s="0"/>
      <c r="PGF87" s="0"/>
      <c r="PGG87" s="0"/>
      <c r="PGH87" s="0"/>
      <c r="PGI87" s="0"/>
      <c r="PGJ87" s="0"/>
      <c r="PGK87" s="0"/>
      <c r="PGL87" s="0"/>
      <c r="PGM87" s="0"/>
      <c r="PGN87" s="0"/>
      <c r="PGO87" s="0"/>
      <c r="PGP87" s="0"/>
      <c r="PGQ87" s="0"/>
      <c r="PGR87" s="0"/>
      <c r="PGS87" s="0"/>
      <c r="PGT87" s="0"/>
      <c r="PGU87" s="0"/>
      <c r="PGV87" s="0"/>
      <c r="PGW87" s="0"/>
      <c r="PGX87" s="0"/>
      <c r="PGY87" s="0"/>
      <c r="PGZ87" s="0"/>
      <c r="PHA87" s="0"/>
      <c r="PHB87" s="0"/>
      <c r="PHC87" s="0"/>
      <c r="PHD87" s="0"/>
      <c r="PHE87" s="0"/>
      <c r="PHF87" s="0"/>
      <c r="PHG87" s="0"/>
      <c r="PHH87" s="0"/>
      <c r="PHI87" s="0"/>
      <c r="PHJ87" s="0"/>
      <c r="PHK87" s="0"/>
      <c r="PHL87" s="0"/>
      <c r="PHM87" s="0"/>
      <c r="PHN87" s="0"/>
      <c r="PHO87" s="0"/>
      <c r="PHP87" s="0"/>
      <c r="PHQ87" s="0"/>
      <c r="PHR87" s="0"/>
      <c r="PHS87" s="0"/>
      <c r="PHT87" s="0"/>
      <c r="PHU87" s="0"/>
      <c r="PHV87" s="0"/>
      <c r="PHW87" s="0"/>
      <c r="PHX87" s="0"/>
      <c r="PHY87" s="0"/>
      <c r="PHZ87" s="0"/>
      <c r="PIA87" s="0"/>
      <c r="PIB87" s="0"/>
      <c r="PIC87" s="0"/>
      <c r="PID87" s="0"/>
      <c r="PIE87" s="0"/>
      <c r="PIF87" s="0"/>
      <c r="PIG87" s="0"/>
      <c r="PIH87" s="0"/>
      <c r="PII87" s="0"/>
      <c r="PIJ87" s="0"/>
      <c r="PIK87" s="0"/>
      <c r="PIL87" s="0"/>
      <c r="PIM87" s="0"/>
      <c r="PIN87" s="0"/>
      <c r="PIO87" s="0"/>
      <c r="PIP87" s="0"/>
      <c r="PIQ87" s="0"/>
      <c r="PIR87" s="0"/>
      <c r="PIS87" s="0"/>
      <c r="PIT87" s="0"/>
      <c r="PIU87" s="0"/>
      <c r="PIV87" s="0"/>
      <c r="PIW87" s="0"/>
      <c r="PIX87" s="0"/>
      <c r="PIY87" s="0"/>
      <c r="PIZ87" s="0"/>
      <c r="PJA87" s="0"/>
      <c r="PJB87" s="0"/>
      <c r="PJC87" s="0"/>
      <c r="PJD87" s="0"/>
      <c r="PJE87" s="0"/>
      <c r="PJF87" s="0"/>
      <c r="PJG87" s="0"/>
      <c r="PJH87" s="0"/>
      <c r="PJI87" s="0"/>
      <c r="PJJ87" s="0"/>
      <c r="PJK87" s="0"/>
      <c r="PJL87" s="0"/>
      <c r="PJM87" s="0"/>
      <c r="PJN87" s="0"/>
      <c r="PJO87" s="0"/>
      <c r="PJP87" s="0"/>
      <c r="PJQ87" s="0"/>
      <c r="PJR87" s="0"/>
      <c r="PJS87" s="0"/>
      <c r="PJT87" s="0"/>
      <c r="PJU87" s="0"/>
      <c r="PJV87" s="0"/>
      <c r="PJW87" s="0"/>
      <c r="PJX87" s="0"/>
      <c r="PJY87" s="0"/>
      <c r="PJZ87" s="0"/>
      <c r="PKA87" s="0"/>
      <c r="PKB87" s="0"/>
      <c r="PKC87" s="0"/>
      <c r="PKD87" s="0"/>
      <c r="PKE87" s="0"/>
      <c r="PKF87" s="0"/>
      <c r="PKG87" s="0"/>
      <c r="PKH87" s="0"/>
      <c r="PKI87" s="0"/>
      <c r="PKJ87" s="0"/>
      <c r="PKK87" s="0"/>
      <c r="PKL87" s="0"/>
      <c r="PKM87" s="0"/>
      <c r="PKN87" s="0"/>
      <c r="PKO87" s="0"/>
      <c r="PKP87" s="0"/>
      <c r="PKQ87" s="0"/>
      <c r="PKR87" s="0"/>
      <c r="PKS87" s="0"/>
      <c r="PKT87" s="0"/>
      <c r="PKU87" s="0"/>
      <c r="PKV87" s="0"/>
      <c r="PKW87" s="0"/>
      <c r="PKX87" s="0"/>
      <c r="PKY87" s="0"/>
      <c r="PKZ87" s="0"/>
      <c r="PLA87" s="0"/>
      <c r="PLB87" s="0"/>
      <c r="PLC87" s="0"/>
      <c r="PLD87" s="0"/>
      <c r="PLE87" s="0"/>
      <c r="PLF87" s="0"/>
      <c r="PLG87" s="0"/>
      <c r="PLH87" s="0"/>
      <c r="PLI87" s="0"/>
      <c r="PLJ87" s="0"/>
      <c r="PLK87" s="0"/>
      <c r="PLL87" s="0"/>
      <c r="PLM87" s="0"/>
      <c r="PLN87" s="0"/>
      <c r="PLO87" s="0"/>
      <c r="PLP87" s="0"/>
      <c r="PLQ87" s="0"/>
      <c r="PLR87" s="0"/>
      <c r="PLS87" s="0"/>
      <c r="PLT87" s="0"/>
      <c r="PLU87" s="0"/>
      <c r="PLV87" s="0"/>
      <c r="PLW87" s="0"/>
      <c r="PLX87" s="0"/>
      <c r="PLY87" s="0"/>
      <c r="PLZ87" s="0"/>
      <c r="PMA87" s="0"/>
      <c r="PMB87" s="0"/>
      <c r="PMC87" s="0"/>
      <c r="PMD87" s="0"/>
      <c r="PME87" s="0"/>
      <c r="PMF87" s="0"/>
      <c r="PMG87" s="0"/>
      <c r="PMH87" s="0"/>
      <c r="PMI87" s="0"/>
      <c r="PMJ87" s="0"/>
      <c r="PMK87" s="0"/>
      <c r="PML87" s="0"/>
      <c r="PMM87" s="0"/>
      <c r="PMN87" s="0"/>
      <c r="PMO87" s="0"/>
      <c r="PMP87" s="0"/>
      <c r="PMQ87" s="0"/>
      <c r="PMR87" s="0"/>
      <c r="PMS87" s="0"/>
      <c r="PMT87" s="0"/>
      <c r="PMU87" s="0"/>
      <c r="PMV87" s="0"/>
      <c r="PMW87" s="0"/>
      <c r="PMX87" s="0"/>
      <c r="PMY87" s="0"/>
      <c r="PMZ87" s="0"/>
      <c r="PNA87" s="0"/>
      <c r="PNB87" s="0"/>
      <c r="PNC87" s="0"/>
      <c r="PND87" s="0"/>
      <c r="PNE87" s="0"/>
      <c r="PNF87" s="0"/>
      <c r="PNG87" s="0"/>
      <c r="PNH87" s="0"/>
      <c r="PNI87" s="0"/>
      <c r="PNJ87" s="0"/>
      <c r="PNK87" s="0"/>
      <c r="PNL87" s="0"/>
      <c r="PNM87" s="0"/>
      <c r="PNN87" s="0"/>
      <c r="PNO87" s="0"/>
      <c r="PNP87" s="0"/>
      <c r="PNQ87" s="0"/>
      <c r="PNR87" s="0"/>
      <c r="PNS87" s="0"/>
      <c r="PNT87" s="0"/>
      <c r="PNU87" s="0"/>
      <c r="PNV87" s="0"/>
      <c r="PNW87" s="0"/>
      <c r="PNX87" s="0"/>
      <c r="PNY87" s="0"/>
      <c r="PNZ87" s="0"/>
      <c r="POA87" s="0"/>
      <c r="POB87" s="0"/>
      <c r="POC87" s="0"/>
      <c r="POD87" s="0"/>
      <c r="POE87" s="0"/>
      <c r="POF87" s="0"/>
      <c r="POG87" s="0"/>
      <c r="POH87" s="0"/>
      <c r="POI87" s="0"/>
      <c r="POJ87" s="0"/>
      <c r="POK87" s="0"/>
      <c r="POL87" s="0"/>
      <c r="POM87" s="0"/>
      <c r="PON87" s="0"/>
      <c r="POO87" s="0"/>
      <c r="POP87" s="0"/>
      <c r="POQ87" s="0"/>
      <c r="POR87" s="0"/>
      <c r="POS87" s="0"/>
      <c r="POT87" s="0"/>
      <c r="POU87" s="0"/>
      <c r="POV87" s="0"/>
      <c r="POW87" s="0"/>
      <c r="POX87" s="0"/>
      <c r="POY87" s="0"/>
      <c r="POZ87" s="0"/>
      <c r="PPA87" s="0"/>
      <c r="PPB87" s="0"/>
      <c r="PPC87" s="0"/>
      <c r="PPD87" s="0"/>
      <c r="PPE87" s="0"/>
      <c r="PPF87" s="0"/>
      <c r="PPG87" s="0"/>
      <c r="PPH87" s="0"/>
      <c r="PPI87" s="0"/>
      <c r="PPJ87" s="0"/>
      <c r="PPK87" s="0"/>
      <c r="PPL87" s="0"/>
      <c r="PPM87" s="0"/>
      <c r="PPN87" s="0"/>
      <c r="PPO87" s="0"/>
      <c r="PPP87" s="0"/>
      <c r="PPQ87" s="0"/>
      <c r="PPR87" s="0"/>
      <c r="PPS87" s="0"/>
      <c r="PPT87" s="0"/>
      <c r="PPU87" s="0"/>
      <c r="PPV87" s="0"/>
      <c r="PPW87" s="0"/>
      <c r="PPX87" s="0"/>
      <c r="PPY87" s="0"/>
      <c r="PPZ87" s="0"/>
      <c r="PQA87" s="0"/>
      <c r="PQB87" s="0"/>
      <c r="PQC87" s="0"/>
      <c r="PQD87" s="0"/>
      <c r="PQE87" s="0"/>
      <c r="PQF87" s="0"/>
      <c r="PQG87" s="0"/>
      <c r="PQH87" s="0"/>
      <c r="PQI87" s="0"/>
      <c r="PQJ87" s="0"/>
      <c r="PQK87" s="0"/>
      <c r="PQL87" s="0"/>
      <c r="PQM87" s="0"/>
      <c r="PQN87" s="0"/>
      <c r="PQO87" s="0"/>
      <c r="PQP87" s="0"/>
      <c r="PQQ87" s="0"/>
      <c r="PQR87" s="0"/>
      <c r="PQS87" s="0"/>
      <c r="PQT87" s="0"/>
      <c r="PQU87" s="0"/>
      <c r="PQV87" s="0"/>
      <c r="PQW87" s="0"/>
      <c r="PQX87" s="0"/>
      <c r="PQY87" s="0"/>
      <c r="PQZ87" s="0"/>
      <c r="PRA87" s="0"/>
      <c r="PRB87" s="0"/>
      <c r="PRC87" s="0"/>
      <c r="PRD87" s="0"/>
      <c r="PRE87" s="0"/>
      <c r="PRF87" s="0"/>
      <c r="PRG87" s="0"/>
      <c r="PRH87" s="0"/>
      <c r="PRI87" s="0"/>
      <c r="PRJ87" s="0"/>
      <c r="PRK87" s="0"/>
      <c r="PRL87" s="0"/>
      <c r="PRM87" s="0"/>
      <c r="PRN87" s="0"/>
      <c r="PRO87" s="0"/>
      <c r="PRP87" s="0"/>
      <c r="PRQ87" s="0"/>
      <c r="PRR87" s="0"/>
      <c r="PRS87" s="0"/>
      <c r="PRT87" s="0"/>
      <c r="PRU87" s="0"/>
      <c r="PRV87" s="0"/>
      <c r="PRW87" s="0"/>
      <c r="PRX87" s="0"/>
      <c r="PRY87" s="0"/>
      <c r="PRZ87" s="0"/>
      <c r="PSA87" s="0"/>
      <c r="PSB87" s="0"/>
      <c r="PSC87" s="0"/>
      <c r="PSD87" s="0"/>
      <c r="PSE87" s="0"/>
      <c r="PSF87" s="0"/>
      <c r="PSG87" s="0"/>
      <c r="PSH87" s="0"/>
      <c r="PSI87" s="0"/>
      <c r="PSJ87" s="0"/>
      <c r="PSK87" s="0"/>
      <c r="PSL87" s="0"/>
      <c r="PSM87" s="0"/>
      <c r="PSN87" s="0"/>
      <c r="PSO87" s="0"/>
      <c r="PSP87" s="0"/>
      <c r="PSQ87" s="0"/>
      <c r="PSR87" s="0"/>
      <c r="PSS87" s="0"/>
      <c r="PST87" s="0"/>
      <c r="PSU87" s="0"/>
      <c r="PSV87" s="0"/>
      <c r="PSW87" s="0"/>
      <c r="PSX87" s="0"/>
      <c r="PSY87" s="0"/>
      <c r="PSZ87" s="0"/>
      <c r="PTA87" s="0"/>
      <c r="PTB87" s="0"/>
      <c r="PTC87" s="0"/>
      <c r="PTD87" s="0"/>
      <c r="PTE87" s="0"/>
      <c r="PTF87" s="0"/>
      <c r="PTG87" s="0"/>
      <c r="PTH87" s="0"/>
      <c r="PTI87" s="0"/>
      <c r="PTJ87" s="0"/>
      <c r="PTK87" s="0"/>
      <c r="PTL87" s="0"/>
      <c r="PTM87" s="0"/>
      <c r="PTN87" s="0"/>
      <c r="PTO87" s="0"/>
      <c r="PTP87" s="0"/>
      <c r="PTQ87" s="0"/>
      <c r="PTR87" s="0"/>
      <c r="PTS87" s="0"/>
      <c r="PTT87" s="0"/>
      <c r="PTU87" s="0"/>
      <c r="PTV87" s="0"/>
      <c r="PTW87" s="0"/>
      <c r="PTX87" s="0"/>
      <c r="PTY87" s="0"/>
      <c r="PTZ87" s="0"/>
      <c r="PUA87" s="0"/>
      <c r="PUB87" s="0"/>
      <c r="PUC87" s="0"/>
      <c r="PUD87" s="0"/>
      <c r="PUE87" s="0"/>
      <c r="PUF87" s="0"/>
      <c r="PUG87" s="0"/>
      <c r="PUH87" s="0"/>
      <c r="PUI87" s="0"/>
      <c r="PUJ87" s="0"/>
      <c r="PUK87" s="0"/>
      <c r="PUL87" s="0"/>
      <c r="PUM87" s="0"/>
      <c r="PUN87" s="0"/>
      <c r="PUO87" s="0"/>
      <c r="PUP87" s="0"/>
      <c r="PUQ87" s="0"/>
      <c r="PUR87" s="0"/>
      <c r="PUS87" s="0"/>
      <c r="PUT87" s="0"/>
      <c r="PUU87" s="0"/>
      <c r="PUV87" s="0"/>
      <c r="PUW87" s="0"/>
      <c r="PUX87" s="0"/>
      <c r="PUY87" s="0"/>
      <c r="PUZ87" s="0"/>
      <c r="PVA87" s="0"/>
      <c r="PVB87" s="0"/>
      <c r="PVC87" s="0"/>
      <c r="PVD87" s="0"/>
      <c r="PVE87" s="0"/>
      <c r="PVF87" s="0"/>
      <c r="PVG87" s="0"/>
      <c r="PVH87" s="0"/>
      <c r="PVI87" s="0"/>
      <c r="PVJ87" s="0"/>
      <c r="PVK87" s="0"/>
      <c r="PVL87" s="0"/>
      <c r="PVM87" s="0"/>
      <c r="PVN87" s="0"/>
      <c r="PVO87" s="0"/>
      <c r="PVP87" s="0"/>
      <c r="PVQ87" s="0"/>
      <c r="PVR87" s="0"/>
      <c r="PVS87" s="0"/>
      <c r="PVT87" s="0"/>
      <c r="PVU87" s="0"/>
      <c r="PVV87" s="0"/>
      <c r="PVW87" s="0"/>
      <c r="PVX87" s="0"/>
      <c r="PVY87" s="0"/>
      <c r="PVZ87" s="0"/>
      <c r="PWA87" s="0"/>
      <c r="PWB87" s="0"/>
      <c r="PWC87" s="0"/>
      <c r="PWD87" s="0"/>
      <c r="PWE87" s="0"/>
      <c r="PWF87" s="0"/>
      <c r="PWG87" s="0"/>
      <c r="PWH87" s="0"/>
      <c r="PWI87" s="0"/>
      <c r="PWJ87" s="0"/>
      <c r="PWK87" s="0"/>
      <c r="PWL87" s="0"/>
      <c r="PWM87" s="0"/>
      <c r="PWN87" s="0"/>
      <c r="PWO87" s="0"/>
      <c r="PWP87" s="0"/>
      <c r="PWQ87" s="0"/>
      <c r="PWR87" s="0"/>
      <c r="PWS87" s="0"/>
      <c r="PWT87" s="0"/>
      <c r="PWU87" s="0"/>
      <c r="PWV87" s="0"/>
      <c r="PWW87" s="0"/>
      <c r="PWX87" s="0"/>
      <c r="PWY87" s="0"/>
      <c r="PWZ87" s="0"/>
      <c r="PXA87" s="0"/>
      <c r="PXB87" s="0"/>
      <c r="PXC87" s="0"/>
      <c r="PXD87" s="0"/>
      <c r="PXE87" s="0"/>
      <c r="PXF87" s="0"/>
      <c r="PXG87" s="0"/>
      <c r="PXH87" s="0"/>
      <c r="PXI87" s="0"/>
      <c r="PXJ87" s="0"/>
      <c r="PXK87" s="0"/>
      <c r="PXL87" s="0"/>
      <c r="PXM87" s="0"/>
      <c r="PXN87" s="0"/>
      <c r="PXO87" s="0"/>
      <c r="PXP87" s="0"/>
      <c r="PXQ87" s="0"/>
      <c r="PXR87" s="0"/>
      <c r="PXS87" s="0"/>
      <c r="PXT87" s="0"/>
      <c r="PXU87" s="0"/>
      <c r="PXV87" s="0"/>
      <c r="PXW87" s="0"/>
      <c r="PXX87" s="0"/>
      <c r="PXY87" s="0"/>
      <c r="PXZ87" s="0"/>
      <c r="PYA87" s="0"/>
      <c r="PYB87" s="0"/>
      <c r="PYC87" s="0"/>
      <c r="PYD87" s="0"/>
      <c r="PYE87" s="0"/>
      <c r="PYF87" s="0"/>
      <c r="PYG87" s="0"/>
      <c r="PYH87" s="0"/>
      <c r="PYI87" s="0"/>
      <c r="PYJ87" s="0"/>
      <c r="PYK87" s="0"/>
      <c r="PYL87" s="0"/>
      <c r="PYM87" s="0"/>
      <c r="PYN87" s="0"/>
      <c r="PYO87" s="0"/>
      <c r="PYP87" s="0"/>
      <c r="PYQ87" s="0"/>
      <c r="PYR87" s="0"/>
      <c r="PYS87" s="0"/>
      <c r="PYT87" s="0"/>
      <c r="PYU87" s="0"/>
      <c r="PYV87" s="0"/>
      <c r="PYW87" s="0"/>
      <c r="PYX87" s="0"/>
      <c r="PYY87" s="0"/>
      <c r="PYZ87" s="0"/>
      <c r="PZA87" s="0"/>
      <c r="PZB87" s="0"/>
      <c r="PZC87" s="0"/>
      <c r="PZD87" s="0"/>
      <c r="PZE87" s="0"/>
      <c r="PZF87" s="0"/>
      <c r="PZG87" s="0"/>
      <c r="PZH87" s="0"/>
      <c r="PZI87" s="0"/>
      <c r="PZJ87" s="0"/>
      <c r="PZK87" s="0"/>
      <c r="PZL87" s="0"/>
      <c r="PZM87" s="0"/>
      <c r="PZN87" s="0"/>
      <c r="PZO87" s="0"/>
      <c r="PZP87" s="0"/>
      <c r="PZQ87" s="0"/>
      <c r="PZR87" s="0"/>
      <c r="PZS87" s="0"/>
      <c r="PZT87" s="0"/>
      <c r="PZU87" s="0"/>
      <c r="PZV87" s="0"/>
      <c r="PZW87" s="0"/>
      <c r="PZX87" s="0"/>
      <c r="PZY87" s="0"/>
      <c r="PZZ87" s="0"/>
      <c r="QAA87" s="0"/>
      <c r="QAB87" s="0"/>
      <c r="QAC87" s="0"/>
      <c r="QAD87" s="0"/>
      <c r="QAE87" s="0"/>
      <c r="QAF87" s="0"/>
      <c r="QAG87" s="0"/>
      <c r="QAH87" s="0"/>
      <c r="QAI87" s="0"/>
      <c r="QAJ87" s="0"/>
      <c r="QAK87" s="0"/>
      <c r="QAL87" s="0"/>
      <c r="QAM87" s="0"/>
      <c r="QAN87" s="0"/>
      <c r="QAO87" s="0"/>
      <c r="QAP87" s="0"/>
      <c r="QAQ87" s="0"/>
      <c r="QAR87" s="0"/>
      <c r="QAS87" s="0"/>
      <c r="QAT87" s="0"/>
      <c r="QAU87" s="0"/>
      <c r="QAV87" s="0"/>
      <c r="QAW87" s="0"/>
      <c r="QAX87" s="0"/>
      <c r="QAY87" s="0"/>
      <c r="QAZ87" s="0"/>
      <c r="QBA87" s="0"/>
      <c r="QBB87" s="0"/>
      <c r="QBC87" s="0"/>
      <c r="QBD87" s="0"/>
      <c r="QBE87" s="0"/>
      <c r="QBF87" s="0"/>
      <c r="QBG87" s="0"/>
      <c r="QBH87" s="0"/>
      <c r="QBI87" s="0"/>
      <c r="QBJ87" s="0"/>
      <c r="QBK87" s="0"/>
      <c r="QBL87" s="0"/>
      <c r="QBM87" s="0"/>
      <c r="QBN87" s="0"/>
      <c r="QBO87" s="0"/>
      <c r="QBP87" s="0"/>
      <c r="QBQ87" s="0"/>
      <c r="QBR87" s="0"/>
      <c r="QBS87" s="0"/>
      <c r="QBT87" s="0"/>
      <c r="QBU87" s="0"/>
      <c r="QBV87" s="0"/>
      <c r="QBW87" s="0"/>
      <c r="QBX87" s="0"/>
      <c r="QBY87" s="0"/>
      <c r="QBZ87" s="0"/>
      <c r="QCA87" s="0"/>
      <c r="QCB87" s="0"/>
      <c r="QCC87" s="0"/>
      <c r="QCD87" s="0"/>
      <c r="QCE87" s="0"/>
      <c r="QCF87" s="0"/>
      <c r="QCG87" s="0"/>
      <c r="QCH87" s="0"/>
      <c r="QCI87" s="0"/>
      <c r="QCJ87" s="0"/>
      <c r="QCK87" s="0"/>
      <c r="QCL87" s="0"/>
      <c r="QCM87" s="0"/>
      <c r="QCN87" s="0"/>
      <c r="QCO87" s="0"/>
      <c r="QCP87" s="0"/>
      <c r="QCQ87" s="0"/>
      <c r="QCR87" s="0"/>
      <c r="QCS87" s="0"/>
      <c r="QCT87" s="0"/>
      <c r="QCU87" s="0"/>
      <c r="QCV87" s="0"/>
      <c r="QCW87" s="0"/>
      <c r="QCX87" s="0"/>
      <c r="QCY87" s="0"/>
      <c r="QCZ87" s="0"/>
      <c r="QDA87" s="0"/>
      <c r="QDB87" s="0"/>
      <c r="QDC87" s="0"/>
      <c r="QDD87" s="0"/>
      <c r="QDE87" s="0"/>
      <c r="QDF87" s="0"/>
      <c r="QDG87" s="0"/>
      <c r="QDH87" s="0"/>
      <c r="QDI87" s="0"/>
      <c r="QDJ87" s="0"/>
      <c r="QDK87" s="0"/>
      <c r="QDL87" s="0"/>
      <c r="QDM87" s="0"/>
      <c r="QDN87" s="0"/>
      <c r="QDO87" s="0"/>
      <c r="QDP87" s="0"/>
      <c r="QDQ87" s="0"/>
      <c r="QDR87" s="0"/>
      <c r="QDS87" s="0"/>
      <c r="QDT87" s="0"/>
      <c r="QDU87" s="0"/>
      <c r="QDV87" s="0"/>
      <c r="QDW87" s="0"/>
      <c r="QDX87" s="0"/>
      <c r="QDY87" s="0"/>
      <c r="QDZ87" s="0"/>
      <c r="QEA87" s="0"/>
      <c r="QEB87" s="0"/>
      <c r="QEC87" s="0"/>
      <c r="QED87" s="0"/>
      <c r="QEE87" s="0"/>
      <c r="QEF87" s="0"/>
      <c r="QEG87" s="0"/>
      <c r="QEH87" s="0"/>
      <c r="QEI87" s="0"/>
      <c r="QEJ87" s="0"/>
      <c r="QEK87" s="0"/>
      <c r="QEL87" s="0"/>
      <c r="QEM87" s="0"/>
      <c r="QEN87" s="0"/>
      <c r="QEO87" s="0"/>
      <c r="QEP87" s="0"/>
      <c r="QEQ87" s="0"/>
      <c r="QER87" s="0"/>
      <c r="QES87" s="0"/>
      <c r="QET87" s="0"/>
      <c r="QEU87" s="0"/>
      <c r="QEV87" s="0"/>
      <c r="QEW87" s="0"/>
      <c r="QEX87" s="0"/>
      <c r="QEY87" s="0"/>
      <c r="QEZ87" s="0"/>
      <c r="QFA87" s="0"/>
      <c r="QFB87" s="0"/>
      <c r="QFC87" s="0"/>
      <c r="QFD87" s="0"/>
      <c r="QFE87" s="0"/>
      <c r="QFF87" s="0"/>
      <c r="QFG87" s="0"/>
      <c r="QFH87" s="0"/>
      <c r="QFI87" s="0"/>
      <c r="QFJ87" s="0"/>
      <c r="QFK87" s="0"/>
      <c r="QFL87" s="0"/>
      <c r="QFM87" s="0"/>
      <c r="QFN87" s="0"/>
      <c r="QFO87" s="0"/>
      <c r="QFP87" s="0"/>
      <c r="QFQ87" s="0"/>
      <c r="QFR87" s="0"/>
      <c r="QFS87" s="0"/>
      <c r="QFT87" s="0"/>
      <c r="QFU87" s="0"/>
      <c r="QFV87" s="0"/>
      <c r="QFW87" s="0"/>
      <c r="QFX87" s="0"/>
      <c r="QFY87" s="0"/>
      <c r="QFZ87" s="0"/>
      <c r="QGA87" s="0"/>
      <c r="QGB87" s="0"/>
      <c r="QGC87" s="0"/>
      <c r="QGD87" s="0"/>
      <c r="QGE87" s="0"/>
      <c r="QGF87" s="0"/>
      <c r="QGG87" s="0"/>
      <c r="QGH87" s="0"/>
      <c r="QGI87" s="0"/>
      <c r="QGJ87" s="0"/>
      <c r="QGK87" s="0"/>
      <c r="QGL87" s="0"/>
      <c r="QGM87" s="0"/>
      <c r="QGN87" s="0"/>
      <c r="QGO87" s="0"/>
      <c r="QGP87" s="0"/>
      <c r="QGQ87" s="0"/>
      <c r="QGR87" s="0"/>
      <c r="QGS87" s="0"/>
      <c r="QGT87" s="0"/>
      <c r="QGU87" s="0"/>
      <c r="QGV87" s="0"/>
      <c r="QGW87" s="0"/>
      <c r="QGX87" s="0"/>
      <c r="QGY87" s="0"/>
      <c r="QGZ87" s="0"/>
      <c r="QHA87" s="0"/>
      <c r="QHB87" s="0"/>
      <c r="QHC87" s="0"/>
      <c r="QHD87" s="0"/>
      <c r="QHE87" s="0"/>
      <c r="QHF87" s="0"/>
      <c r="QHG87" s="0"/>
      <c r="QHH87" s="0"/>
      <c r="QHI87" s="0"/>
      <c r="QHJ87" s="0"/>
      <c r="QHK87" s="0"/>
      <c r="QHL87" s="0"/>
      <c r="QHM87" s="0"/>
      <c r="QHN87" s="0"/>
      <c r="QHO87" s="0"/>
      <c r="QHP87" s="0"/>
      <c r="QHQ87" s="0"/>
      <c r="QHR87" s="0"/>
      <c r="QHS87" s="0"/>
      <c r="QHT87" s="0"/>
      <c r="QHU87" s="0"/>
      <c r="QHV87" s="0"/>
      <c r="QHW87" s="0"/>
      <c r="QHX87" s="0"/>
      <c r="QHY87" s="0"/>
      <c r="QHZ87" s="0"/>
      <c r="QIA87" s="0"/>
      <c r="QIB87" s="0"/>
      <c r="QIC87" s="0"/>
      <c r="QID87" s="0"/>
      <c r="QIE87" s="0"/>
      <c r="QIF87" s="0"/>
      <c r="QIG87" s="0"/>
      <c r="QIH87" s="0"/>
      <c r="QII87" s="0"/>
      <c r="QIJ87" s="0"/>
      <c r="QIK87" s="0"/>
      <c r="QIL87" s="0"/>
      <c r="QIM87" s="0"/>
      <c r="QIN87" s="0"/>
      <c r="QIO87" s="0"/>
      <c r="QIP87" s="0"/>
      <c r="QIQ87" s="0"/>
      <c r="QIR87" s="0"/>
      <c r="QIS87" s="0"/>
      <c r="QIT87" s="0"/>
      <c r="QIU87" s="0"/>
      <c r="QIV87" s="0"/>
      <c r="QIW87" s="0"/>
      <c r="QIX87" s="0"/>
      <c r="QIY87" s="0"/>
      <c r="QIZ87" s="0"/>
      <c r="QJA87" s="0"/>
      <c r="QJB87" s="0"/>
      <c r="QJC87" s="0"/>
      <c r="QJD87" s="0"/>
      <c r="QJE87" s="0"/>
      <c r="QJF87" s="0"/>
      <c r="QJG87" s="0"/>
      <c r="QJH87" s="0"/>
      <c r="QJI87" s="0"/>
      <c r="QJJ87" s="0"/>
      <c r="QJK87" s="0"/>
      <c r="QJL87" s="0"/>
      <c r="QJM87" s="0"/>
      <c r="QJN87" s="0"/>
      <c r="QJO87" s="0"/>
      <c r="QJP87" s="0"/>
      <c r="QJQ87" s="0"/>
      <c r="QJR87" s="0"/>
      <c r="QJS87" s="0"/>
      <c r="QJT87" s="0"/>
      <c r="QJU87" s="0"/>
      <c r="QJV87" s="0"/>
      <c r="QJW87" s="0"/>
      <c r="QJX87" s="0"/>
      <c r="QJY87" s="0"/>
      <c r="QJZ87" s="0"/>
      <c r="QKA87" s="0"/>
      <c r="QKB87" s="0"/>
      <c r="QKC87" s="0"/>
      <c r="QKD87" s="0"/>
      <c r="QKE87" s="0"/>
      <c r="QKF87" s="0"/>
      <c r="QKG87" s="0"/>
      <c r="QKH87" s="0"/>
      <c r="QKI87" s="0"/>
      <c r="QKJ87" s="0"/>
      <c r="QKK87" s="0"/>
      <c r="QKL87" s="0"/>
      <c r="QKM87" s="0"/>
      <c r="QKN87" s="0"/>
      <c r="QKO87" s="0"/>
      <c r="QKP87" s="0"/>
      <c r="QKQ87" s="0"/>
      <c r="QKR87" s="0"/>
      <c r="QKS87" s="0"/>
      <c r="QKT87" s="0"/>
      <c r="QKU87" s="0"/>
      <c r="QKV87" s="0"/>
      <c r="QKW87" s="0"/>
      <c r="QKX87" s="0"/>
      <c r="QKY87" s="0"/>
      <c r="QKZ87" s="0"/>
      <c r="QLA87" s="0"/>
      <c r="QLB87" s="0"/>
      <c r="QLC87" s="0"/>
      <c r="QLD87" s="0"/>
      <c r="QLE87" s="0"/>
      <c r="QLF87" s="0"/>
      <c r="QLG87" s="0"/>
      <c r="QLH87" s="0"/>
      <c r="QLI87" s="0"/>
      <c r="QLJ87" s="0"/>
      <c r="QLK87" s="0"/>
      <c r="QLL87" s="0"/>
      <c r="QLM87" s="0"/>
      <c r="QLN87" s="0"/>
      <c r="QLO87" s="0"/>
      <c r="QLP87" s="0"/>
      <c r="QLQ87" s="0"/>
      <c r="QLR87" s="0"/>
      <c r="QLS87" s="0"/>
      <c r="QLT87" s="0"/>
      <c r="QLU87" s="0"/>
      <c r="QLV87" s="0"/>
      <c r="QLW87" s="0"/>
      <c r="QLX87" s="0"/>
      <c r="QLY87" s="0"/>
      <c r="QLZ87" s="0"/>
      <c r="QMA87" s="0"/>
      <c r="QMB87" s="0"/>
      <c r="QMC87" s="0"/>
      <c r="QMD87" s="0"/>
      <c r="QME87" s="0"/>
      <c r="QMF87" s="0"/>
      <c r="QMG87" s="0"/>
      <c r="QMH87" s="0"/>
      <c r="QMI87" s="0"/>
      <c r="QMJ87" s="0"/>
      <c r="QMK87" s="0"/>
      <c r="QML87" s="0"/>
      <c r="QMM87" s="0"/>
      <c r="QMN87" s="0"/>
      <c r="QMO87" s="0"/>
      <c r="QMP87" s="0"/>
      <c r="QMQ87" s="0"/>
      <c r="QMR87" s="0"/>
      <c r="QMS87" s="0"/>
      <c r="QMT87" s="0"/>
      <c r="QMU87" s="0"/>
      <c r="QMV87" s="0"/>
      <c r="QMW87" s="0"/>
      <c r="QMX87" s="0"/>
      <c r="QMY87" s="0"/>
      <c r="QMZ87" s="0"/>
      <c r="QNA87" s="0"/>
      <c r="QNB87" s="0"/>
      <c r="QNC87" s="0"/>
      <c r="QND87" s="0"/>
      <c r="QNE87" s="0"/>
      <c r="QNF87" s="0"/>
      <c r="QNG87" s="0"/>
      <c r="QNH87" s="0"/>
      <c r="QNI87" s="0"/>
      <c r="QNJ87" s="0"/>
      <c r="QNK87" s="0"/>
      <c r="QNL87" s="0"/>
      <c r="QNM87" s="0"/>
      <c r="QNN87" s="0"/>
      <c r="QNO87" s="0"/>
      <c r="QNP87" s="0"/>
      <c r="QNQ87" s="0"/>
      <c r="QNR87" s="0"/>
      <c r="QNS87" s="0"/>
      <c r="QNT87" s="0"/>
      <c r="QNU87" s="0"/>
      <c r="QNV87" s="0"/>
      <c r="QNW87" s="0"/>
      <c r="QNX87" s="0"/>
      <c r="QNY87" s="0"/>
      <c r="QNZ87" s="0"/>
      <c r="QOA87" s="0"/>
      <c r="QOB87" s="0"/>
      <c r="QOC87" s="0"/>
      <c r="QOD87" s="0"/>
      <c r="QOE87" s="0"/>
      <c r="QOF87" s="0"/>
      <c r="QOG87" s="0"/>
      <c r="QOH87" s="0"/>
      <c r="QOI87" s="0"/>
      <c r="QOJ87" s="0"/>
      <c r="QOK87" s="0"/>
      <c r="QOL87" s="0"/>
      <c r="QOM87" s="0"/>
      <c r="QON87" s="0"/>
      <c r="QOO87" s="0"/>
      <c r="QOP87" s="0"/>
      <c r="QOQ87" s="0"/>
      <c r="QOR87" s="0"/>
      <c r="QOS87" s="0"/>
      <c r="QOT87" s="0"/>
      <c r="QOU87" s="0"/>
      <c r="QOV87" s="0"/>
      <c r="QOW87" s="0"/>
      <c r="QOX87" s="0"/>
      <c r="QOY87" s="0"/>
      <c r="QOZ87" s="0"/>
      <c r="QPA87" s="0"/>
      <c r="QPB87" s="0"/>
      <c r="QPC87" s="0"/>
      <c r="QPD87" s="0"/>
      <c r="QPE87" s="0"/>
      <c r="QPF87" s="0"/>
      <c r="QPG87" s="0"/>
      <c r="QPH87" s="0"/>
      <c r="QPI87" s="0"/>
      <c r="QPJ87" s="0"/>
      <c r="QPK87" s="0"/>
      <c r="QPL87" s="0"/>
      <c r="QPM87" s="0"/>
      <c r="QPN87" s="0"/>
      <c r="QPO87" s="0"/>
      <c r="QPP87" s="0"/>
      <c r="QPQ87" s="0"/>
      <c r="QPR87" s="0"/>
      <c r="QPS87" s="0"/>
      <c r="QPT87" s="0"/>
      <c r="QPU87" s="0"/>
      <c r="QPV87" s="0"/>
      <c r="QPW87" s="0"/>
      <c r="QPX87" s="0"/>
      <c r="QPY87" s="0"/>
      <c r="QPZ87" s="0"/>
      <c r="QQA87" s="0"/>
      <c r="QQB87" s="0"/>
      <c r="QQC87" s="0"/>
      <c r="QQD87" s="0"/>
      <c r="QQE87" s="0"/>
      <c r="QQF87" s="0"/>
      <c r="QQG87" s="0"/>
      <c r="QQH87" s="0"/>
      <c r="QQI87" s="0"/>
      <c r="QQJ87" s="0"/>
      <c r="QQK87" s="0"/>
      <c r="QQL87" s="0"/>
      <c r="QQM87" s="0"/>
      <c r="QQN87" s="0"/>
      <c r="QQO87" s="0"/>
      <c r="QQP87" s="0"/>
      <c r="QQQ87" s="0"/>
      <c r="QQR87" s="0"/>
      <c r="QQS87" s="0"/>
      <c r="QQT87" s="0"/>
      <c r="QQU87" s="0"/>
      <c r="QQV87" s="0"/>
      <c r="QQW87" s="0"/>
      <c r="QQX87" s="0"/>
      <c r="QQY87" s="0"/>
      <c r="QQZ87" s="0"/>
      <c r="QRA87" s="0"/>
      <c r="QRB87" s="0"/>
      <c r="QRC87" s="0"/>
      <c r="QRD87" s="0"/>
      <c r="QRE87" s="0"/>
      <c r="QRF87" s="0"/>
      <c r="QRG87" s="0"/>
      <c r="QRH87" s="0"/>
      <c r="QRI87" s="0"/>
      <c r="QRJ87" s="0"/>
      <c r="QRK87" s="0"/>
      <c r="QRL87" s="0"/>
      <c r="QRM87" s="0"/>
      <c r="QRN87" s="0"/>
      <c r="QRO87" s="0"/>
      <c r="QRP87" s="0"/>
      <c r="QRQ87" s="0"/>
      <c r="QRR87" s="0"/>
      <c r="QRS87" s="0"/>
      <c r="QRT87" s="0"/>
      <c r="QRU87" s="0"/>
      <c r="QRV87" s="0"/>
      <c r="QRW87" s="0"/>
      <c r="QRX87" s="0"/>
      <c r="QRY87" s="0"/>
      <c r="QRZ87" s="0"/>
      <c r="QSA87" s="0"/>
      <c r="QSB87" s="0"/>
      <c r="QSC87" s="0"/>
      <c r="QSD87" s="0"/>
      <c r="QSE87" s="0"/>
      <c r="QSF87" s="0"/>
      <c r="QSG87" s="0"/>
      <c r="QSH87" s="0"/>
      <c r="QSI87" s="0"/>
      <c r="QSJ87" s="0"/>
      <c r="QSK87" s="0"/>
      <c r="QSL87" s="0"/>
      <c r="QSM87" s="0"/>
      <c r="QSN87" s="0"/>
      <c r="QSO87" s="0"/>
      <c r="QSP87" s="0"/>
      <c r="QSQ87" s="0"/>
      <c r="QSR87" s="0"/>
      <c r="QSS87" s="0"/>
      <c r="QST87" s="0"/>
      <c r="QSU87" s="0"/>
      <c r="QSV87" s="0"/>
      <c r="QSW87" s="0"/>
      <c r="QSX87" s="0"/>
      <c r="QSY87" s="0"/>
      <c r="QSZ87" s="0"/>
      <c r="QTA87" s="0"/>
      <c r="QTB87" s="0"/>
      <c r="QTC87" s="0"/>
      <c r="QTD87" s="0"/>
      <c r="QTE87" s="0"/>
      <c r="QTF87" s="0"/>
      <c r="QTG87" s="0"/>
      <c r="QTH87" s="0"/>
      <c r="QTI87" s="0"/>
      <c r="QTJ87" s="0"/>
      <c r="QTK87" s="0"/>
      <c r="QTL87" s="0"/>
      <c r="QTM87" s="0"/>
      <c r="QTN87" s="0"/>
      <c r="QTO87" s="0"/>
      <c r="QTP87" s="0"/>
      <c r="QTQ87" s="0"/>
      <c r="QTR87" s="0"/>
      <c r="QTS87" s="0"/>
      <c r="QTT87" s="0"/>
      <c r="QTU87" s="0"/>
      <c r="QTV87" s="0"/>
      <c r="QTW87" s="0"/>
      <c r="QTX87" s="0"/>
      <c r="QTY87" s="0"/>
      <c r="QTZ87" s="0"/>
      <c r="QUA87" s="0"/>
      <c r="QUB87" s="0"/>
      <c r="QUC87" s="0"/>
      <c r="QUD87" s="0"/>
      <c r="QUE87" s="0"/>
      <c r="QUF87" s="0"/>
      <c r="QUG87" s="0"/>
      <c r="QUH87" s="0"/>
      <c r="QUI87" s="0"/>
      <c r="QUJ87" s="0"/>
      <c r="QUK87" s="0"/>
      <c r="QUL87" s="0"/>
      <c r="QUM87" s="0"/>
      <c r="QUN87" s="0"/>
      <c r="QUO87" s="0"/>
      <c r="QUP87" s="0"/>
      <c r="QUQ87" s="0"/>
      <c r="QUR87" s="0"/>
      <c r="QUS87" s="0"/>
      <c r="QUT87" s="0"/>
      <c r="QUU87" s="0"/>
      <c r="QUV87" s="0"/>
      <c r="QUW87" s="0"/>
      <c r="QUX87" s="0"/>
      <c r="QUY87" s="0"/>
      <c r="QUZ87" s="0"/>
      <c r="QVA87" s="0"/>
      <c r="QVB87" s="0"/>
      <c r="QVC87" s="0"/>
      <c r="QVD87" s="0"/>
      <c r="QVE87" s="0"/>
      <c r="QVF87" s="0"/>
      <c r="QVG87" s="0"/>
      <c r="QVH87" s="0"/>
      <c r="QVI87" s="0"/>
      <c r="QVJ87" s="0"/>
      <c r="QVK87" s="0"/>
      <c r="QVL87" s="0"/>
      <c r="QVM87" s="0"/>
      <c r="QVN87" s="0"/>
      <c r="QVO87" s="0"/>
      <c r="QVP87" s="0"/>
      <c r="QVQ87" s="0"/>
      <c r="QVR87" s="0"/>
      <c r="QVS87" s="0"/>
      <c r="QVT87" s="0"/>
      <c r="QVU87" s="0"/>
      <c r="QVV87" s="0"/>
      <c r="QVW87" s="0"/>
      <c r="QVX87" s="0"/>
      <c r="QVY87" s="0"/>
      <c r="QVZ87" s="0"/>
      <c r="QWA87" s="0"/>
      <c r="QWB87" s="0"/>
      <c r="QWC87" s="0"/>
      <c r="QWD87" s="0"/>
      <c r="QWE87" s="0"/>
      <c r="QWF87" s="0"/>
      <c r="QWG87" s="0"/>
      <c r="QWH87" s="0"/>
      <c r="QWI87" s="0"/>
      <c r="QWJ87" s="0"/>
      <c r="QWK87" s="0"/>
      <c r="QWL87" s="0"/>
      <c r="QWM87" s="0"/>
      <c r="QWN87" s="0"/>
      <c r="QWO87" s="0"/>
      <c r="QWP87" s="0"/>
      <c r="QWQ87" s="0"/>
      <c r="QWR87" s="0"/>
      <c r="QWS87" s="0"/>
      <c r="QWT87" s="0"/>
      <c r="QWU87" s="0"/>
      <c r="QWV87" s="0"/>
      <c r="QWW87" s="0"/>
      <c r="QWX87" s="0"/>
      <c r="QWY87" s="0"/>
      <c r="QWZ87" s="0"/>
      <c r="QXA87" s="0"/>
      <c r="QXB87" s="0"/>
      <c r="QXC87" s="0"/>
      <c r="QXD87" s="0"/>
      <c r="QXE87" s="0"/>
      <c r="QXF87" s="0"/>
      <c r="QXG87" s="0"/>
      <c r="QXH87" s="0"/>
      <c r="QXI87" s="0"/>
      <c r="QXJ87" s="0"/>
      <c r="QXK87" s="0"/>
      <c r="QXL87" s="0"/>
      <c r="QXM87" s="0"/>
      <c r="QXN87" s="0"/>
      <c r="QXO87" s="0"/>
      <c r="QXP87" s="0"/>
      <c r="QXQ87" s="0"/>
      <c r="QXR87" s="0"/>
      <c r="QXS87" s="0"/>
      <c r="QXT87" s="0"/>
      <c r="QXU87" s="0"/>
      <c r="QXV87" s="0"/>
      <c r="QXW87" s="0"/>
      <c r="QXX87" s="0"/>
      <c r="QXY87" s="0"/>
      <c r="QXZ87" s="0"/>
      <c r="QYA87" s="0"/>
      <c r="QYB87" s="0"/>
      <c r="QYC87" s="0"/>
      <c r="QYD87" s="0"/>
      <c r="QYE87" s="0"/>
      <c r="QYF87" s="0"/>
      <c r="QYG87" s="0"/>
      <c r="QYH87" s="0"/>
      <c r="QYI87" s="0"/>
      <c r="QYJ87" s="0"/>
      <c r="QYK87" s="0"/>
      <c r="QYL87" s="0"/>
      <c r="QYM87" s="0"/>
      <c r="QYN87" s="0"/>
      <c r="QYO87" s="0"/>
      <c r="QYP87" s="0"/>
      <c r="QYQ87" s="0"/>
      <c r="QYR87" s="0"/>
      <c r="QYS87" s="0"/>
      <c r="QYT87" s="0"/>
      <c r="QYU87" s="0"/>
      <c r="QYV87" s="0"/>
      <c r="QYW87" s="0"/>
      <c r="QYX87" s="0"/>
      <c r="QYY87" s="0"/>
      <c r="QYZ87" s="0"/>
      <c r="QZA87" s="0"/>
      <c r="QZB87" s="0"/>
      <c r="QZC87" s="0"/>
      <c r="QZD87" s="0"/>
      <c r="QZE87" s="0"/>
      <c r="QZF87" s="0"/>
      <c r="QZG87" s="0"/>
      <c r="QZH87" s="0"/>
      <c r="QZI87" s="0"/>
      <c r="QZJ87" s="0"/>
      <c r="QZK87" s="0"/>
      <c r="QZL87" s="0"/>
      <c r="QZM87" s="0"/>
      <c r="QZN87" s="0"/>
      <c r="QZO87" s="0"/>
      <c r="QZP87" s="0"/>
      <c r="QZQ87" s="0"/>
      <c r="QZR87" s="0"/>
      <c r="QZS87" s="0"/>
      <c r="QZT87" s="0"/>
      <c r="QZU87" s="0"/>
      <c r="QZV87" s="0"/>
      <c r="QZW87" s="0"/>
      <c r="QZX87" s="0"/>
      <c r="QZY87" s="0"/>
      <c r="QZZ87" s="0"/>
      <c r="RAA87" s="0"/>
      <c r="RAB87" s="0"/>
      <c r="RAC87" s="0"/>
      <c r="RAD87" s="0"/>
      <c r="RAE87" s="0"/>
      <c r="RAF87" s="0"/>
      <c r="RAG87" s="0"/>
      <c r="RAH87" s="0"/>
      <c r="RAI87" s="0"/>
      <c r="RAJ87" s="0"/>
      <c r="RAK87" s="0"/>
      <c r="RAL87" s="0"/>
      <c r="RAM87" s="0"/>
      <c r="RAN87" s="0"/>
      <c r="RAO87" s="0"/>
      <c r="RAP87" s="0"/>
      <c r="RAQ87" s="0"/>
      <c r="RAR87" s="0"/>
      <c r="RAS87" s="0"/>
      <c r="RAT87" s="0"/>
      <c r="RAU87" s="0"/>
      <c r="RAV87" s="0"/>
      <c r="RAW87" s="0"/>
      <c r="RAX87" s="0"/>
      <c r="RAY87" s="0"/>
      <c r="RAZ87" s="0"/>
      <c r="RBA87" s="0"/>
      <c r="RBB87" s="0"/>
      <c r="RBC87" s="0"/>
      <c r="RBD87" s="0"/>
      <c r="RBE87" s="0"/>
      <c r="RBF87" s="0"/>
      <c r="RBG87" s="0"/>
      <c r="RBH87" s="0"/>
      <c r="RBI87" s="0"/>
      <c r="RBJ87" s="0"/>
      <c r="RBK87" s="0"/>
      <c r="RBL87" s="0"/>
      <c r="RBM87" s="0"/>
      <c r="RBN87" s="0"/>
      <c r="RBO87" s="0"/>
      <c r="RBP87" s="0"/>
      <c r="RBQ87" s="0"/>
      <c r="RBR87" s="0"/>
      <c r="RBS87" s="0"/>
      <c r="RBT87" s="0"/>
      <c r="RBU87" s="0"/>
      <c r="RBV87" s="0"/>
      <c r="RBW87" s="0"/>
      <c r="RBX87" s="0"/>
      <c r="RBY87" s="0"/>
      <c r="RBZ87" s="0"/>
      <c r="RCA87" s="0"/>
      <c r="RCB87" s="0"/>
      <c r="RCC87" s="0"/>
      <c r="RCD87" s="0"/>
      <c r="RCE87" s="0"/>
      <c r="RCF87" s="0"/>
      <c r="RCG87" s="0"/>
      <c r="RCH87" s="0"/>
      <c r="RCI87" s="0"/>
      <c r="RCJ87" s="0"/>
      <c r="RCK87" s="0"/>
      <c r="RCL87" s="0"/>
      <c r="RCM87" s="0"/>
      <c r="RCN87" s="0"/>
      <c r="RCO87" s="0"/>
      <c r="RCP87" s="0"/>
      <c r="RCQ87" s="0"/>
      <c r="RCR87" s="0"/>
      <c r="RCS87" s="0"/>
      <c r="RCT87" s="0"/>
      <c r="RCU87" s="0"/>
      <c r="RCV87" s="0"/>
      <c r="RCW87" s="0"/>
      <c r="RCX87" s="0"/>
      <c r="RCY87" s="0"/>
      <c r="RCZ87" s="0"/>
      <c r="RDA87" s="0"/>
      <c r="RDB87" s="0"/>
      <c r="RDC87" s="0"/>
      <c r="RDD87" s="0"/>
      <c r="RDE87" s="0"/>
      <c r="RDF87" s="0"/>
      <c r="RDG87" s="0"/>
      <c r="RDH87" s="0"/>
      <c r="RDI87" s="0"/>
      <c r="RDJ87" s="0"/>
      <c r="RDK87" s="0"/>
      <c r="RDL87" s="0"/>
      <c r="RDM87" s="0"/>
      <c r="RDN87" s="0"/>
      <c r="RDO87" s="0"/>
      <c r="RDP87" s="0"/>
      <c r="RDQ87" s="0"/>
      <c r="RDR87" s="0"/>
      <c r="RDS87" s="0"/>
      <c r="RDT87" s="0"/>
      <c r="RDU87" s="0"/>
      <c r="RDV87" s="0"/>
      <c r="RDW87" s="0"/>
      <c r="RDX87" s="0"/>
      <c r="RDY87" s="0"/>
      <c r="RDZ87" s="0"/>
      <c r="REA87" s="0"/>
      <c r="REB87" s="0"/>
      <c r="REC87" s="0"/>
      <c r="RED87" s="0"/>
      <c r="REE87" s="0"/>
      <c r="REF87" s="0"/>
      <c r="REG87" s="0"/>
      <c r="REH87" s="0"/>
      <c r="REI87" s="0"/>
      <c r="REJ87" s="0"/>
      <c r="REK87" s="0"/>
      <c r="REL87" s="0"/>
      <c r="REM87" s="0"/>
      <c r="REN87" s="0"/>
      <c r="REO87" s="0"/>
      <c r="REP87" s="0"/>
      <c r="REQ87" s="0"/>
      <c r="RER87" s="0"/>
      <c r="RES87" s="0"/>
      <c r="RET87" s="0"/>
      <c r="REU87" s="0"/>
      <c r="REV87" s="0"/>
      <c r="REW87" s="0"/>
      <c r="REX87" s="0"/>
      <c r="REY87" s="0"/>
      <c r="REZ87" s="0"/>
      <c r="RFA87" s="0"/>
      <c r="RFB87" s="0"/>
      <c r="RFC87" s="0"/>
      <c r="RFD87" s="0"/>
      <c r="RFE87" s="0"/>
      <c r="RFF87" s="0"/>
      <c r="RFG87" s="0"/>
      <c r="RFH87" s="0"/>
      <c r="RFI87" s="0"/>
      <c r="RFJ87" s="0"/>
      <c r="RFK87" s="0"/>
      <c r="RFL87" s="0"/>
      <c r="RFM87" s="0"/>
      <c r="RFN87" s="0"/>
      <c r="RFO87" s="0"/>
      <c r="RFP87" s="0"/>
      <c r="RFQ87" s="0"/>
      <c r="RFR87" s="0"/>
      <c r="RFS87" s="0"/>
      <c r="RFT87" s="0"/>
      <c r="RFU87" s="0"/>
      <c r="RFV87" s="0"/>
      <c r="RFW87" s="0"/>
      <c r="RFX87" s="0"/>
      <c r="RFY87" s="0"/>
      <c r="RFZ87" s="0"/>
      <c r="RGA87" s="0"/>
      <c r="RGB87" s="0"/>
      <c r="RGC87" s="0"/>
      <c r="RGD87" s="0"/>
      <c r="RGE87" s="0"/>
      <c r="RGF87" s="0"/>
      <c r="RGG87" s="0"/>
      <c r="RGH87" s="0"/>
      <c r="RGI87" s="0"/>
      <c r="RGJ87" s="0"/>
      <c r="RGK87" s="0"/>
      <c r="RGL87" s="0"/>
      <c r="RGM87" s="0"/>
      <c r="RGN87" s="0"/>
      <c r="RGO87" s="0"/>
      <c r="RGP87" s="0"/>
      <c r="RGQ87" s="0"/>
      <c r="RGR87" s="0"/>
      <c r="RGS87" s="0"/>
      <c r="RGT87" s="0"/>
      <c r="RGU87" s="0"/>
      <c r="RGV87" s="0"/>
      <c r="RGW87" s="0"/>
      <c r="RGX87" s="0"/>
      <c r="RGY87" s="0"/>
      <c r="RGZ87" s="0"/>
      <c r="RHA87" s="0"/>
      <c r="RHB87" s="0"/>
      <c r="RHC87" s="0"/>
      <c r="RHD87" s="0"/>
      <c r="RHE87" s="0"/>
      <c r="RHF87" s="0"/>
      <c r="RHG87" s="0"/>
      <c r="RHH87" s="0"/>
      <c r="RHI87" s="0"/>
      <c r="RHJ87" s="0"/>
      <c r="RHK87" s="0"/>
      <c r="RHL87" s="0"/>
      <c r="RHM87" s="0"/>
      <c r="RHN87" s="0"/>
      <c r="RHO87" s="0"/>
      <c r="RHP87" s="0"/>
      <c r="RHQ87" s="0"/>
      <c r="RHR87" s="0"/>
      <c r="RHS87" s="0"/>
      <c r="RHT87" s="0"/>
      <c r="RHU87" s="0"/>
      <c r="RHV87" s="0"/>
      <c r="RHW87" s="0"/>
      <c r="RHX87" s="0"/>
      <c r="RHY87" s="0"/>
      <c r="RHZ87" s="0"/>
      <c r="RIA87" s="0"/>
      <c r="RIB87" s="0"/>
      <c r="RIC87" s="0"/>
      <c r="RID87" s="0"/>
      <c r="RIE87" s="0"/>
      <c r="RIF87" s="0"/>
      <c r="RIG87" s="0"/>
      <c r="RIH87" s="0"/>
      <c r="RII87" s="0"/>
      <c r="RIJ87" s="0"/>
      <c r="RIK87" s="0"/>
      <c r="RIL87" s="0"/>
      <c r="RIM87" s="0"/>
      <c r="RIN87" s="0"/>
      <c r="RIO87" s="0"/>
      <c r="RIP87" s="0"/>
      <c r="RIQ87" s="0"/>
      <c r="RIR87" s="0"/>
      <c r="RIS87" s="0"/>
      <c r="RIT87" s="0"/>
      <c r="RIU87" s="0"/>
      <c r="RIV87" s="0"/>
      <c r="RIW87" s="0"/>
      <c r="RIX87" s="0"/>
      <c r="RIY87" s="0"/>
      <c r="RIZ87" s="0"/>
      <c r="RJA87" s="0"/>
      <c r="RJB87" s="0"/>
      <c r="RJC87" s="0"/>
      <c r="RJD87" s="0"/>
      <c r="RJE87" s="0"/>
      <c r="RJF87" s="0"/>
      <c r="RJG87" s="0"/>
      <c r="RJH87" s="0"/>
      <c r="RJI87" s="0"/>
      <c r="RJJ87" s="0"/>
      <c r="RJK87" s="0"/>
      <c r="RJL87" s="0"/>
      <c r="RJM87" s="0"/>
      <c r="RJN87" s="0"/>
      <c r="RJO87" s="0"/>
      <c r="RJP87" s="0"/>
      <c r="RJQ87" s="0"/>
      <c r="RJR87" s="0"/>
      <c r="RJS87" s="0"/>
      <c r="RJT87" s="0"/>
      <c r="RJU87" s="0"/>
      <c r="RJV87" s="0"/>
      <c r="RJW87" s="0"/>
      <c r="RJX87" s="0"/>
      <c r="RJY87" s="0"/>
      <c r="RJZ87" s="0"/>
      <c r="RKA87" s="0"/>
      <c r="RKB87" s="0"/>
      <c r="RKC87" s="0"/>
      <c r="RKD87" s="0"/>
      <c r="RKE87" s="0"/>
      <c r="RKF87" s="0"/>
      <c r="RKG87" s="0"/>
      <c r="RKH87" s="0"/>
      <c r="RKI87" s="0"/>
      <c r="RKJ87" s="0"/>
      <c r="RKK87" s="0"/>
      <c r="RKL87" s="0"/>
      <c r="RKM87" s="0"/>
      <c r="RKN87" s="0"/>
      <c r="RKO87" s="0"/>
      <c r="RKP87" s="0"/>
      <c r="RKQ87" s="0"/>
      <c r="RKR87" s="0"/>
      <c r="RKS87" s="0"/>
      <c r="RKT87" s="0"/>
      <c r="RKU87" s="0"/>
      <c r="RKV87" s="0"/>
      <c r="RKW87" s="0"/>
      <c r="RKX87" s="0"/>
      <c r="RKY87" s="0"/>
      <c r="RKZ87" s="0"/>
      <c r="RLA87" s="0"/>
      <c r="RLB87" s="0"/>
      <c r="RLC87" s="0"/>
      <c r="RLD87" s="0"/>
      <c r="RLE87" s="0"/>
      <c r="RLF87" s="0"/>
      <c r="RLG87" s="0"/>
      <c r="RLH87" s="0"/>
      <c r="RLI87" s="0"/>
      <c r="RLJ87" s="0"/>
      <c r="RLK87" s="0"/>
      <c r="RLL87" s="0"/>
      <c r="RLM87" s="0"/>
      <c r="RLN87" s="0"/>
      <c r="RLO87" s="0"/>
      <c r="RLP87" s="0"/>
      <c r="RLQ87" s="0"/>
      <c r="RLR87" s="0"/>
      <c r="RLS87" s="0"/>
      <c r="RLT87" s="0"/>
      <c r="RLU87" s="0"/>
      <c r="RLV87" s="0"/>
      <c r="RLW87" s="0"/>
      <c r="RLX87" s="0"/>
      <c r="RLY87" s="0"/>
      <c r="RLZ87" s="0"/>
      <c r="RMA87" s="0"/>
      <c r="RMB87" s="0"/>
      <c r="RMC87" s="0"/>
      <c r="RMD87" s="0"/>
      <c r="RME87" s="0"/>
      <c r="RMF87" s="0"/>
      <c r="RMG87" s="0"/>
      <c r="RMH87" s="0"/>
      <c r="RMI87" s="0"/>
      <c r="RMJ87" s="0"/>
      <c r="RMK87" s="0"/>
      <c r="RML87" s="0"/>
      <c r="RMM87" s="0"/>
      <c r="RMN87" s="0"/>
      <c r="RMO87" s="0"/>
      <c r="RMP87" s="0"/>
      <c r="RMQ87" s="0"/>
      <c r="RMR87" s="0"/>
      <c r="RMS87" s="0"/>
      <c r="RMT87" s="0"/>
      <c r="RMU87" s="0"/>
      <c r="RMV87" s="0"/>
      <c r="RMW87" s="0"/>
      <c r="RMX87" s="0"/>
      <c r="RMY87" s="0"/>
      <c r="RMZ87" s="0"/>
      <c r="RNA87" s="0"/>
      <c r="RNB87" s="0"/>
      <c r="RNC87" s="0"/>
      <c r="RND87" s="0"/>
      <c r="RNE87" s="0"/>
      <c r="RNF87" s="0"/>
      <c r="RNG87" s="0"/>
      <c r="RNH87" s="0"/>
      <c r="RNI87" s="0"/>
      <c r="RNJ87" s="0"/>
      <c r="RNK87" s="0"/>
      <c r="RNL87" s="0"/>
      <c r="RNM87" s="0"/>
      <c r="RNN87" s="0"/>
      <c r="RNO87" s="0"/>
      <c r="RNP87" s="0"/>
      <c r="RNQ87" s="0"/>
      <c r="RNR87" s="0"/>
      <c r="RNS87" s="0"/>
      <c r="RNT87" s="0"/>
      <c r="RNU87" s="0"/>
      <c r="RNV87" s="0"/>
      <c r="RNW87" s="0"/>
      <c r="RNX87" s="0"/>
      <c r="RNY87" s="0"/>
      <c r="RNZ87" s="0"/>
      <c r="ROA87" s="0"/>
      <c r="ROB87" s="0"/>
      <c r="ROC87" s="0"/>
      <c r="ROD87" s="0"/>
      <c r="ROE87" s="0"/>
      <c r="ROF87" s="0"/>
      <c r="ROG87" s="0"/>
      <c r="ROH87" s="0"/>
      <c r="ROI87" s="0"/>
      <c r="ROJ87" s="0"/>
      <c r="ROK87" s="0"/>
      <c r="ROL87" s="0"/>
      <c r="ROM87" s="0"/>
      <c r="RON87" s="0"/>
      <c r="ROO87" s="0"/>
      <c r="ROP87" s="0"/>
      <c r="ROQ87" s="0"/>
      <c r="ROR87" s="0"/>
      <c r="ROS87" s="0"/>
      <c r="ROT87" s="0"/>
      <c r="ROU87" s="0"/>
      <c r="ROV87" s="0"/>
      <c r="ROW87" s="0"/>
      <c r="ROX87" s="0"/>
      <c r="ROY87" s="0"/>
      <c r="ROZ87" s="0"/>
      <c r="RPA87" s="0"/>
      <c r="RPB87" s="0"/>
      <c r="RPC87" s="0"/>
      <c r="RPD87" s="0"/>
      <c r="RPE87" s="0"/>
      <c r="RPF87" s="0"/>
      <c r="RPG87" s="0"/>
      <c r="RPH87" s="0"/>
      <c r="RPI87" s="0"/>
      <c r="RPJ87" s="0"/>
      <c r="RPK87" s="0"/>
      <c r="RPL87" s="0"/>
      <c r="RPM87" s="0"/>
      <c r="RPN87" s="0"/>
      <c r="RPO87" s="0"/>
      <c r="RPP87" s="0"/>
      <c r="RPQ87" s="0"/>
      <c r="RPR87" s="0"/>
      <c r="RPS87" s="0"/>
      <c r="RPT87" s="0"/>
      <c r="RPU87" s="0"/>
      <c r="RPV87" s="0"/>
      <c r="RPW87" s="0"/>
      <c r="RPX87" s="0"/>
      <c r="RPY87" s="0"/>
      <c r="RPZ87" s="0"/>
      <c r="RQA87" s="0"/>
      <c r="RQB87" s="0"/>
      <c r="RQC87" s="0"/>
      <c r="RQD87" s="0"/>
      <c r="RQE87" s="0"/>
      <c r="RQF87" s="0"/>
      <c r="RQG87" s="0"/>
      <c r="RQH87" s="0"/>
      <c r="RQI87" s="0"/>
      <c r="RQJ87" s="0"/>
      <c r="RQK87" s="0"/>
      <c r="RQL87" s="0"/>
      <c r="RQM87" s="0"/>
      <c r="RQN87" s="0"/>
      <c r="RQO87" s="0"/>
      <c r="RQP87" s="0"/>
      <c r="RQQ87" s="0"/>
      <c r="RQR87" s="0"/>
      <c r="RQS87" s="0"/>
      <c r="RQT87" s="0"/>
      <c r="RQU87" s="0"/>
      <c r="RQV87" s="0"/>
      <c r="RQW87" s="0"/>
      <c r="RQX87" s="0"/>
      <c r="RQY87" s="0"/>
      <c r="RQZ87" s="0"/>
      <c r="RRA87" s="0"/>
      <c r="RRB87" s="0"/>
      <c r="RRC87" s="0"/>
      <c r="RRD87" s="0"/>
      <c r="RRE87" s="0"/>
      <c r="RRF87" s="0"/>
      <c r="RRG87" s="0"/>
      <c r="RRH87" s="0"/>
      <c r="RRI87" s="0"/>
      <c r="RRJ87" s="0"/>
      <c r="RRK87" s="0"/>
      <c r="RRL87" s="0"/>
      <c r="RRM87" s="0"/>
      <c r="RRN87" s="0"/>
      <c r="RRO87" s="0"/>
      <c r="RRP87" s="0"/>
      <c r="RRQ87" s="0"/>
      <c r="RRR87" s="0"/>
      <c r="RRS87" s="0"/>
      <c r="RRT87" s="0"/>
      <c r="RRU87" s="0"/>
      <c r="RRV87" s="0"/>
      <c r="RRW87" s="0"/>
      <c r="RRX87" s="0"/>
      <c r="RRY87" s="0"/>
      <c r="RRZ87" s="0"/>
      <c r="RSA87" s="0"/>
      <c r="RSB87" s="0"/>
      <c r="RSC87" s="0"/>
      <c r="RSD87" s="0"/>
      <c r="RSE87" s="0"/>
      <c r="RSF87" s="0"/>
      <c r="RSG87" s="0"/>
      <c r="RSH87" s="0"/>
      <c r="RSI87" s="0"/>
      <c r="RSJ87" s="0"/>
      <c r="RSK87" s="0"/>
      <c r="RSL87" s="0"/>
      <c r="RSM87" s="0"/>
      <c r="RSN87" s="0"/>
      <c r="RSO87" s="0"/>
      <c r="RSP87" s="0"/>
      <c r="RSQ87" s="0"/>
      <c r="RSR87" s="0"/>
      <c r="RSS87" s="0"/>
      <c r="RST87" s="0"/>
      <c r="RSU87" s="0"/>
      <c r="RSV87" s="0"/>
      <c r="RSW87" s="0"/>
      <c r="RSX87" s="0"/>
      <c r="RSY87" s="0"/>
      <c r="RSZ87" s="0"/>
      <c r="RTA87" s="0"/>
      <c r="RTB87" s="0"/>
      <c r="RTC87" s="0"/>
      <c r="RTD87" s="0"/>
      <c r="RTE87" s="0"/>
      <c r="RTF87" s="0"/>
      <c r="RTG87" s="0"/>
      <c r="RTH87" s="0"/>
      <c r="RTI87" s="0"/>
      <c r="RTJ87" s="0"/>
      <c r="RTK87" s="0"/>
      <c r="RTL87" s="0"/>
      <c r="RTM87" s="0"/>
      <c r="RTN87" s="0"/>
      <c r="RTO87" s="0"/>
      <c r="RTP87" s="0"/>
      <c r="RTQ87" s="0"/>
      <c r="RTR87" s="0"/>
      <c r="RTS87" s="0"/>
      <c r="RTT87" s="0"/>
      <c r="RTU87" s="0"/>
      <c r="RTV87" s="0"/>
      <c r="RTW87" s="0"/>
      <c r="RTX87" s="0"/>
      <c r="RTY87" s="0"/>
      <c r="RTZ87" s="0"/>
      <c r="RUA87" s="0"/>
      <c r="RUB87" s="0"/>
      <c r="RUC87" s="0"/>
      <c r="RUD87" s="0"/>
      <c r="RUE87" s="0"/>
      <c r="RUF87" s="0"/>
      <c r="RUG87" s="0"/>
      <c r="RUH87" s="0"/>
      <c r="RUI87" s="0"/>
      <c r="RUJ87" s="0"/>
      <c r="RUK87" s="0"/>
      <c r="RUL87" s="0"/>
      <c r="RUM87" s="0"/>
      <c r="RUN87" s="0"/>
      <c r="RUO87" s="0"/>
      <c r="RUP87" s="0"/>
      <c r="RUQ87" s="0"/>
      <c r="RUR87" s="0"/>
      <c r="RUS87" s="0"/>
      <c r="RUT87" s="0"/>
      <c r="RUU87" s="0"/>
      <c r="RUV87" s="0"/>
      <c r="RUW87" s="0"/>
      <c r="RUX87" s="0"/>
      <c r="RUY87" s="0"/>
      <c r="RUZ87" s="0"/>
      <c r="RVA87" s="0"/>
      <c r="RVB87" s="0"/>
      <c r="RVC87" s="0"/>
      <c r="RVD87" s="0"/>
      <c r="RVE87" s="0"/>
      <c r="RVF87" s="0"/>
      <c r="RVG87" s="0"/>
      <c r="RVH87" s="0"/>
      <c r="RVI87" s="0"/>
      <c r="RVJ87" s="0"/>
      <c r="RVK87" s="0"/>
      <c r="RVL87" s="0"/>
      <c r="RVM87" s="0"/>
      <c r="RVN87" s="0"/>
      <c r="RVO87" s="0"/>
      <c r="RVP87" s="0"/>
      <c r="RVQ87" s="0"/>
      <c r="RVR87" s="0"/>
      <c r="RVS87" s="0"/>
      <c r="RVT87" s="0"/>
      <c r="RVU87" s="0"/>
      <c r="RVV87" s="0"/>
      <c r="RVW87" s="0"/>
      <c r="RVX87" s="0"/>
      <c r="RVY87" s="0"/>
      <c r="RVZ87" s="0"/>
      <c r="RWA87" s="0"/>
      <c r="RWB87" s="0"/>
      <c r="RWC87" s="0"/>
      <c r="RWD87" s="0"/>
      <c r="RWE87" s="0"/>
      <c r="RWF87" s="0"/>
      <c r="RWG87" s="0"/>
      <c r="RWH87" s="0"/>
      <c r="RWI87" s="0"/>
      <c r="RWJ87" s="0"/>
      <c r="RWK87" s="0"/>
      <c r="RWL87" s="0"/>
      <c r="RWM87" s="0"/>
      <c r="RWN87" s="0"/>
      <c r="RWO87" s="0"/>
      <c r="RWP87" s="0"/>
      <c r="RWQ87" s="0"/>
      <c r="RWR87" s="0"/>
      <c r="RWS87" s="0"/>
      <c r="RWT87" s="0"/>
      <c r="RWU87" s="0"/>
      <c r="RWV87" s="0"/>
      <c r="RWW87" s="0"/>
      <c r="RWX87" s="0"/>
      <c r="RWY87" s="0"/>
      <c r="RWZ87" s="0"/>
      <c r="RXA87" s="0"/>
      <c r="RXB87" s="0"/>
      <c r="RXC87" s="0"/>
      <c r="RXD87" s="0"/>
      <c r="RXE87" s="0"/>
      <c r="RXF87" s="0"/>
      <c r="RXG87" s="0"/>
      <c r="RXH87" s="0"/>
      <c r="RXI87" s="0"/>
      <c r="RXJ87" s="0"/>
      <c r="RXK87" s="0"/>
      <c r="RXL87" s="0"/>
      <c r="RXM87" s="0"/>
      <c r="RXN87" s="0"/>
      <c r="RXO87" s="0"/>
      <c r="RXP87" s="0"/>
      <c r="RXQ87" s="0"/>
      <c r="RXR87" s="0"/>
      <c r="RXS87" s="0"/>
      <c r="RXT87" s="0"/>
      <c r="RXU87" s="0"/>
      <c r="RXV87" s="0"/>
      <c r="RXW87" s="0"/>
      <c r="RXX87" s="0"/>
      <c r="RXY87" s="0"/>
      <c r="RXZ87" s="0"/>
      <c r="RYA87" s="0"/>
      <c r="RYB87" s="0"/>
      <c r="RYC87" s="0"/>
      <c r="RYD87" s="0"/>
      <c r="RYE87" s="0"/>
      <c r="RYF87" s="0"/>
      <c r="RYG87" s="0"/>
      <c r="RYH87" s="0"/>
      <c r="RYI87" s="0"/>
      <c r="RYJ87" s="0"/>
      <c r="RYK87" s="0"/>
      <c r="RYL87" s="0"/>
      <c r="RYM87" s="0"/>
      <c r="RYN87" s="0"/>
      <c r="RYO87" s="0"/>
      <c r="RYP87" s="0"/>
      <c r="RYQ87" s="0"/>
      <c r="RYR87" s="0"/>
      <c r="RYS87" s="0"/>
      <c r="RYT87" s="0"/>
      <c r="RYU87" s="0"/>
      <c r="RYV87" s="0"/>
      <c r="RYW87" s="0"/>
      <c r="RYX87" s="0"/>
      <c r="RYY87" s="0"/>
      <c r="RYZ87" s="0"/>
      <c r="RZA87" s="0"/>
      <c r="RZB87" s="0"/>
      <c r="RZC87" s="0"/>
      <c r="RZD87" s="0"/>
      <c r="RZE87" s="0"/>
      <c r="RZF87" s="0"/>
      <c r="RZG87" s="0"/>
      <c r="RZH87" s="0"/>
      <c r="RZI87" s="0"/>
      <c r="RZJ87" s="0"/>
      <c r="RZK87" s="0"/>
      <c r="RZL87" s="0"/>
      <c r="RZM87" s="0"/>
      <c r="RZN87" s="0"/>
      <c r="RZO87" s="0"/>
      <c r="RZP87" s="0"/>
      <c r="RZQ87" s="0"/>
      <c r="RZR87" s="0"/>
      <c r="RZS87" s="0"/>
      <c r="RZT87" s="0"/>
      <c r="RZU87" s="0"/>
      <c r="RZV87" s="0"/>
      <c r="RZW87" s="0"/>
      <c r="RZX87" s="0"/>
      <c r="RZY87" s="0"/>
      <c r="RZZ87" s="0"/>
      <c r="SAA87" s="0"/>
      <c r="SAB87" s="0"/>
      <c r="SAC87" s="0"/>
      <c r="SAD87" s="0"/>
      <c r="SAE87" s="0"/>
      <c r="SAF87" s="0"/>
      <c r="SAG87" s="0"/>
      <c r="SAH87" s="0"/>
      <c r="SAI87" s="0"/>
      <c r="SAJ87" s="0"/>
      <c r="SAK87" s="0"/>
      <c r="SAL87" s="0"/>
      <c r="SAM87" s="0"/>
      <c r="SAN87" s="0"/>
      <c r="SAO87" s="0"/>
      <c r="SAP87" s="0"/>
      <c r="SAQ87" s="0"/>
      <c r="SAR87" s="0"/>
      <c r="SAS87" s="0"/>
      <c r="SAT87" s="0"/>
      <c r="SAU87" s="0"/>
      <c r="SAV87" s="0"/>
      <c r="SAW87" s="0"/>
      <c r="SAX87" s="0"/>
      <c r="SAY87" s="0"/>
      <c r="SAZ87" s="0"/>
      <c r="SBA87" s="0"/>
      <c r="SBB87" s="0"/>
      <c r="SBC87" s="0"/>
      <c r="SBD87" s="0"/>
      <c r="SBE87" s="0"/>
      <c r="SBF87" s="0"/>
      <c r="SBG87" s="0"/>
      <c r="SBH87" s="0"/>
      <c r="SBI87" s="0"/>
      <c r="SBJ87" s="0"/>
      <c r="SBK87" s="0"/>
      <c r="SBL87" s="0"/>
      <c r="SBM87" s="0"/>
      <c r="SBN87" s="0"/>
      <c r="SBO87" s="0"/>
      <c r="SBP87" s="0"/>
      <c r="SBQ87" s="0"/>
      <c r="SBR87" s="0"/>
      <c r="SBS87" s="0"/>
      <c r="SBT87" s="0"/>
      <c r="SBU87" s="0"/>
      <c r="SBV87" s="0"/>
      <c r="SBW87" s="0"/>
      <c r="SBX87" s="0"/>
      <c r="SBY87" s="0"/>
      <c r="SBZ87" s="0"/>
      <c r="SCA87" s="0"/>
      <c r="SCB87" s="0"/>
      <c r="SCC87" s="0"/>
      <c r="SCD87" s="0"/>
      <c r="SCE87" s="0"/>
      <c r="SCF87" s="0"/>
      <c r="SCG87" s="0"/>
      <c r="SCH87" s="0"/>
      <c r="SCI87" s="0"/>
      <c r="SCJ87" s="0"/>
      <c r="SCK87" s="0"/>
      <c r="SCL87" s="0"/>
      <c r="SCM87" s="0"/>
      <c r="SCN87" s="0"/>
      <c r="SCO87" s="0"/>
      <c r="SCP87" s="0"/>
      <c r="SCQ87" s="0"/>
      <c r="SCR87" s="0"/>
      <c r="SCS87" s="0"/>
      <c r="SCT87" s="0"/>
      <c r="SCU87" s="0"/>
      <c r="SCV87" s="0"/>
      <c r="SCW87" s="0"/>
      <c r="SCX87" s="0"/>
      <c r="SCY87" s="0"/>
      <c r="SCZ87" s="0"/>
      <c r="SDA87" s="0"/>
      <c r="SDB87" s="0"/>
      <c r="SDC87" s="0"/>
      <c r="SDD87" s="0"/>
      <c r="SDE87" s="0"/>
      <c r="SDF87" s="0"/>
      <c r="SDG87" s="0"/>
      <c r="SDH87" s="0"/>
      <c r="SDI87" s="0"/>
      <c r="SDJ87" s="0"/>
      <c r="SDK87" s="0"/>
      <c r="SDL87" s="0"/>
      <c r="SDM87" s="0"/>
      <c r="SDN87" s="0"/>
      <c r="SDO87" s="0"/>
      <c r="SDP87" s="0"/>
      <c r="SDQ87" s="0"/>
      <c r="SDR87" s="0"/>
      <c r="SDS87" s="0"/>
      <c r="SDT87" s="0"/>
      <c r="SDU87" s="0"/>
      <c r="SDV87" s="0"/>
      <c r="SDW87" s="0"/>
      <c r="SDX87" s="0"/>
      <c r="SDY87" s="0"/>
      <c r="SDZ87" s="0"/>
      <c r="SEA87" s="0"/>
      <c r="SEB87" s="0"/>
      <c r="SEC87" s="0"/>
      <c r="SED87" s="0"/>
      <c r="SEE87" s="0"/>
      <c r="SEF87" s="0"/>
      <c r="SEG87" s="0"/>
      <c r="SEH87" s="0"/>
      <c r="SEI87" s="0"/>
      <c r="SEJ87" s="0"/>
      <c r="SEK87" s="0"/>
      <c r="SEL87" s="0"/>
      <c r="SEM87" s="0"/>
      <c r="SEN87" s="0"/>
      <c r="SEO87" s="0"/>
      <c r="SEP87" s="0"/>
      <c r="SEQ87" s="0"/>
      <c r="SER87" s="0"/>
      <c r="SES87" s="0"/>
      <c r="SET87" s="0"/>
      <c r="SEU87" s="0"/>
      <c r="SEV87" s="0"/>
      <c r="SEW87" s="0"/>
      <c r="SEX87" s="0"/>
      <c r="SEY87" s="0"/>
      <c r="SEZ87" s="0"/>
      <c r="SFA87" s="0"/>
      <c r="SFB87" s="0"/>
      <c r="SFC87" s="0"/>
      <c r="SFD87" s="0"/>
      <c r="SFE87" s="0"/>
      <c r="SFF87" s="0"/>
      <c r="SFG87" s="0"/>
      <c r="SFH87" s="0"/>
      <c r="SFI87" s="0"/>
      <c r="SFJ87" s="0"/>
      <c r="SFK87" s="0"/>
      <c r="SFL87" s="0"/>
      <c r="SFM87" s="0"/>
      <c r="SFN87" s="0"/>
      <c r="SFO87" s="0"/>
      <c r="SFP87" s="0"/>
      <c r="SFQ87" s="0"/>
      <c r="SFR87" s="0"/>
      <c r="SFS87" s="0"/>
      <c r="SFT87" s="0"/>
      <c r="SFU87" s="0"/>
      <c r="SFV87" s="0"/>
      <c r="SFW87" s="0"/>
      <c r="SFX87" s="0"/>
      <c r="SFY87" s="0"/>
      <c r="SFZ87" s="0"/>
      <c r="SGA87" s="0"/>
      <c r="SGB87" s="0"/>
      <c r="SGC87" s="0"/>
      <c r="SGD87" s="0"/>
      <c r="SGE87" s="0"/>
      <c r="SGF87" s="0"/>
      <c r="SGG87" s="0"/>
      <c r="SGH87" s="0"/>
      <c r="SGI87" s="0"/>
      <c r="SGJ87" s="0"/>
      <c r="SGK87" s="0"/>
      <c r="SGL87" s="0"/>
      <c r="SGM87" s="0"/>
      <c r="SGN87" s="0"/>
      <c r="SGO87" s="0"/>
      <c r="SGP87" s="0"/>
      <c r="SGQ87" s="0"/>
      <c r="SGR87" s="0"/>
      <c r="SGS87" s="0"/>
      <c r="SGT87" s="0"/>
      <c r="SGU87" s="0"/>
      <c r="SGV87" s="0"/>
      <c r="SGW87" s="0"/>
      <c r="SGX87" s="0"/>
      <c r="SGY87" s="0"/>
      <c r="SGZ87" s="0"/>
      <c r="SHA87" s="0"/>
      <c r="SHB87" s="0"/>
      <c r="SHC87" s="0"/>
      <c r="SHD87" s="0"/>
      <c r="SHE87" s="0"/>
      <c r="SHF87" s="0"/>
      <c r="SHG87" s="0"/>
      <c r="SHH87" s="0"/>
      <c r="SHI87" s="0"/>
      <c r="SHJ87" s="0"/>
      <c r="SHK87" s="0"/>
      <c r="SHL87" s="0"/>
      <c r="SHM87" s="0"/>
      <c r="SHN87" s="0"/>
      <c r="SHO87" s="0"/>
      <c r="SHP87" s="0"/>
      <c r="SHQ87" s="0"/>
      <c r="SHR87" s="0"/>
      <c r="SHS87" s="0"/>
      <c r="SHT87" s="0"/>
      <c r="SHU87" s="0"/>
      <c r="SHV87" s="0"/>
      <c r="SHW87" s="0"/>
      <c r="SHX87" s="0"/>
      <c r="SHY87" s="0"/>
      <c r="SHZ87" s="0"/>
      <c r="SIA87" s="0"/>
      <c r="SIB87" s="0"/>
      <c r="SIC87" s="0"/>
      <c r="SID87" s="0"/>
      <c r="SIE87" s="0"/>
      <c r="SIF87" s="0"/>
      <c r="SIG87" s="0"/>
      <c r="SIH87" s="0"/>
      <c r="SII87" s="0"/>
      <c r="SIJ87" s="0"/>
      <c r="SIK87" s="0"/>
      <c r="SIL87" s="0"/>
      <c r="SIM87" s="0"/>
      <c r="SIN87" s="0"/>
      <c r="SIO87" s="0"/>
      <c r="SIP87" s="0"/>
      <c r="SIQ87" s="0"/>
      <c r="SIR87" s="0"/>
      <c r="SIS87" s="0"/>
      <c r="SIT87" s="0"/>
      <c r="SIU87" s="0"/>
      <c r="SIV87" s="0"/>
      <c r="SIW87" s="0"/>
      <c r="SIX87" s="0"/>
      <c r="SIY87" s="0"/>
      <c r="SIZ87" s="0"/>
      <c r="SJA87" s="0"/>
      <c r="SJB87" s="0"/>
      <c r="SJC87" s="0"/>
      <c r="SJD87" s="0"/>
      <c r="SJE87" s="0"/>
      <c r="SJF87" s="0"/>
      <c r="SJG87" s="0"/>
      <c r="SJH87" s="0"/>
      <c r="SJI87" s="0"/>
      <c r="SJJ87" s="0"/>
      <c r="SJK87" s="0"/>
      <c r="SJL87" s="0"/>
      <c r="SJM87" s="0"/>
      <c r="SJN87" s="0"/>
      <c r="SJO87" s="0"/>
      <c r="SJP87" s="0"/>
      <c r="SJQ87" s="0"/>
      <c r="SJR87" s="0"/>
      <c r="SJS87" s="0"/>
      <c r="SJT87" s="0"/>
      <c r="SJU87" s="0"/>
      <c r="SJV87" s="0"/>
      <c r="SJW87" s="0"/>
      <c r="SJX87" s="0"/>
      <c r="SJY87" s="0"/>
      <c r="SJZ87" s="0"/>
      <c r="SKA87" s="0"/>
      <c r="SKB87" s="0"/>
      <c r="SKC87" s="0"/>
      <c r="SKD87" s="0"/>
      <c r="SKE87" s="0"/>
      <c r="SKF87" s="0"/>
      <c r="SKG87" s="0"/>
      <c r="SKH87" s="0"/>
      <c r="SKI87" s="0"/>
      <c r="SKJ87" s="0"/>
      <c r="SKK87" s="0"/>
      <c r="SKL87" s="0"/>
      <c r="SKM87" s="0"/>
      <c r="SKN87" s="0"/>
      <c r="SKO87" s="0"/>
      <c r="SKP87" s="0"/>
      <c r="SKQ87" s="0"/>
      <c r="SKR87" s="0"/>
      <c r="SKS87" s="0"/>
      <c r="SKT87" s="0"/>
      <c r="SKU87" s="0"/>
      <c r="SKV87" s="0"/>
      <c r="SKW87" s="0"/>
      <c r="SKX87" s="0"/>
      <c r="SKY87" s="0"/>
      <c r="SKZ87" s="0"/>
      <c r="SLA87" s="0"/>
      <c r="SLB87" s="0"/>
      <c r="SLC87" s="0"/>
      <c r="SLD87" s="0"/>
      <c r="SLE87" s="0"/>
      <c r="SLF87" s="0"/>
      <c r="SLG87" s="0"/>
      <c r="SLH87" s="0"/>
      <c r="SLI87" s="0"/>
      <c r="SLJ87" s="0"/>
      <c r="SLK87" s="0"/>
      <c r="SLL87" s="0"/>
      <c r="SLM87" s="0"/>
      <c r="SLN87" s="0"/>
      <c r="SLO87" s="0"/>
      <c r="SLP87" s="0"/>
      <c r="SLQ87" s="0"/>
      <c r="SLR87" s="0"/>
      <c r="SLS87" s="0"/>
      <c r="SLT87" s="0"/>
      <c r="SLU87" s="0"/>
      <c r="SLV87" s="0"/>
      <c r="SLW87" s="0"/>
      <c r="SLX87" s="0"/>
      <c r="SLY87" s="0"/>
      <c r="SLZ87" s="0"/>
      <c r="SMA87" s="0"/>
      <c r="SMB87" s="0"/>
      <c r="SMC87" s="0"/>
      <c r="SMD87" s="0"/>
      <c r="SME87" s="0"/>
      <c r="SMF87" s="0"/>
      <c r="SMG87" s="0"/>
      <c r="SMH87" s="0"/>
      <c r="SMI87" s="0"/>
      <c r="SMJ87" s="0"/>
      <c r="SMK87" s="0"/>
      <c r="SML87" s="0"/>
      <c r="SMM87" s="0"/>
      <c r="SMN87" s="0"/>
      <c r="SMO87" s="0"/>
      <c r="SMP87" s="0"/>
      <c r="SMQ87" s="0"/>
      <c r="SMR87" s="0"/>
      <c r="SMS87" s="0"/>
      <c r="SMT87" s="0"/>
      <c r="SMU87" s="0"/>
      <c r="SMV87" s="0"/>
      <c r="SMW87" s="0"/>
      <c r="SMX87" s="0"/>
      <c r="SMY87" s="0"/>
      <c r="SMZ87" s="0"/>
      <c r="SNA87" s="0"/>
      <c r="SNB87" s="0"/>
      <c r="SNC87" s="0"/>
      <c r="SND87" s="0"/>
      <c r="SNE87" s="0"/>
      <c r="SNF87" s="0"/>
      <c r="SNG87" s="0"/>
      <c r="SNH87" s="0"/>
      <c r="SNI87" s="0"/>
      <c r="SNJ87" s="0"/>
      <c r="SNK87" s="0"/>
      <c r="SNL87" s="0"/>
      <c r="SNM87" s="0"/>
      <c r="SNN87" s="0"/>
      <c r="SNO87" s="0"/>
      <c r="SNP87" s="0"/>
      <c r="SNQ87" s="0"/>
      <c r="SNR87" s="0"/>
      <c r="SNS87" s="0"/>
      <c r="SNT87" s="0"/>
      <c r="SNU87" s="0"/>
      <c r="SNV87" s="0"/>
      <c r="SNW87" s="0"/>
      <c r="SNX87" s="0"/>
      <c r="SNY87" s="0"/>
      <c r="SNZ87" s="0"/>
      <c r="SOA87" s="0"/>
      <c r="SOB87" s="0"/>
      <c r="SOC87" s="0"/>
      <c r="SOD87" s="0"/>
      <c r="SOE87" s="0"/>
      <c r="SOF87" s="0"/>
      <c r="SOG87" s="0"/>
      <c r="SOH87" s="0"/>
      <c r="SOI87" s="0"/>
      <c r="SOJ87" s="0"/>
      <c r="SOK87" s="0"/>
      <c r="SOL87" s="0"/>
      <c r="SOM87" s="0"/>
      <c r="SON87" s="0"/>
      <c r="SOO87" s="0"/>
      <c r="SOP87" s="0"/>
      <c r="SOQ87" s="0"/>
      <c r="SOR87" s="0"/>
      <c r="SOS87" s="0"/>
      <c r="SOT87" s="0"/>
      <c r="SOU87" s="0"/>
      <c r="SOV87" s="0"/>
      <c r="SOW87" s="0"/>
      <c r="SOX87" s="0"/>
      <c r="SOY87" s="0"/>
      <c r="SOZ87" s="0"/>
      <c r="SPA87" s="0"/>
      <c r="SPB87" s="0"/>
      <c r="SPC87" s="0"/>
      <c r="SPD87" s="0"/>
      <c r="SPE87" s="0"/>
      <c r="SPF87" s="0"/>
      <c r="SPG87" s="0"/>
      <c r="SPH87" s="0"/>
      <c r="SPI87" s="0"/>
      <c r="SPJ87" s="0"/>
      <c r="SPK87" s="0"/>
      <c r="SPL87" s="0"/>
      <c r="SPM87" s="0"/>
      <c r="SPN87" s="0"/>
      <c r="SPO87" s="0"/>
      <c r="SPP87" s="0"/>
      <c r="SPQ87" s="0"/>
      <c r="SPR87" s="0"/>
      <c r="SPS87" s="0"/>
      <c r="SPT87" s="0"/>
      <c r="SPU87" s="0"/>
      <c r="SPV87" s="0"/>
      <c r="SPW87" s="0"/>
      <c r="SPX87" s="0"/>
      <c r="SPY87" s="0"/>
      <c r="SPZ87" s="0"/>
      <c r="SQA87" s="0"/>
      <c r="SQB87" s="0"/>
      <c r="SQC87" s="0"/>
      <c r="SQD87" s="0"/>
      <c r="SQE87" s="0"/>
      <c r="SQF87" s="0"/>
      <c r="SQG87" s="0"/>
      <c r="SQH87" s="0"/>
      <c r="SQI87" s="0"/>
      <c r="SQJ87" s="0"/>
      <c r="SQK87" s="0"/>
      <c r="SQL87" s="0"/>
      <c r="SQM87" s="0"/>
      <c r="SQN87" s="0"/>
      <c r="SQO87" s="0"/>
      <c r="SQP87" s="0"/>
      <c r="SQQ87" s="0"/>
      <c r="SQR87" s="0"/>
      <c r="SQS87" s="0"/>
      <c r="SQT87" s="0"/>
      <c r="SQU87" s="0"/>
      <c r="SQV87" s="0"/>
      <c r="SQW87" s="0"/>
      <c r="SQX87" s="0"/>
      <c r="SQY87" s="0"/>
      <c r="SQZ87" s="0"/>
      <c r="SRA87" s="0"/>
      <c r="SRB87" s="0"/>
      <c r="SRC87" s="0"/>
      <c r="SRD87" s="0"/>
      <c r="SRE87" s="0"/>
      <c r="SRF87" s="0"/>
      <c r="SRG87" s="0"/>
      <c r="SRH87" s="0"/>
      <c r="SRI87" s="0"/>
      <c r="SRJ87" s="0"/>
      <c r="SRK87" s="0"/>
      <c r="SRL87" s="0"/>
      <c r="SRM87" s="0"/>
      <c r="SRN87" s="0"/>
      <c r="SRO87" s="0"/>
      <c r="SRP87" s="0"/>
      <c r="SRQ87" s="0"/>
      <c r="SRR87" s="0"/>
      <c r="SRS87" s="0"/>
      <c r="SRT87" s="0"/>
      <c r="SRU87" s="0"/>
      <c r="SRV87" s="0"/>
      <c r="SRW87" s="0"/>
      <c r="SRX87" s="0"/>
      <c r="SRY87" s="0"/>
      <c r="SRZ87" s="0"/>
      <c r="SSA87" s="0"/>
      <c r="SSB87" s="0"/>
      <c r="SSC87" s="0"/>
      <c r="SSD87" s="0"/>
      <c r="SSE87" s="0"/>
      <c r="SSF87" s="0"/>
      <c r="SSG87" s="0"/>
      <c r="SSH87" s="0"/>
      <c r="SSI87" s="0"/>
      <c r="SSJ87" s="0"/>
      <c r="SSK87" s="0"/>
      <c r="SSL87" s="0"/>
      <c r="SSM87" s="0"/>
      <c r="SSN87" s="0"/>
      <c r="SSO87" s="0"/>
      <c r="SSP87" s="0"/>
      <c r="SSQ87" s="0"/>
      <c r="SSR87" s="0"/>
      <c r="SSS87" s="0"/>
      <c r="SST87" s="0"/>
      <c r="SSU87" s="0"/>
      <c r="SSV87" s="0"/>
      <c r="SSW87" s="0"/>
      <c r="SSX87" s="0"/>
      <c r="SSY87" s="0"/>
      <c r="SSZ87" s="0"/>
      <c r="STA87" s="0"/>
      <c r="STB87" s="0"/>
      <c r="STC87" s="0"/>
      <c r="STD87" s="0"/>
      <c r="STE87" s="0"/>
      <c r="STF87" s="0"/>
      <c r="STG87" s="0"/>
      <c r="STH87" s="0"/>
      <c r="STI87" s="0"/>
      <c r="STJ87" s="0"/>
      <c r="STK87" s="0"/>
      <c r="STL87" s="0"/>
      <c r="STM87" s="0"/>
      <c r="STN87" s="0"/>
      <c r="STO87" s="0"/>
      <c r="STP87" s="0"/>
      <c r="STQ87" s="0"/>
      <c r="STR87" s="0"/>
      <c r="STS87" s="0"/>
      <c r="STT87" s="0"/>
      <c r="STU87" s="0"/>
      <c r="STV87" s="0"/>
      <c r="STW87" s="0"/>
      <c r="STX87" s="0"/>
      <c r="STY87" s="0"/>
      <c r="STZ87" s="0"/>
      <c r="SUA87" s="0"/>
      <c r="SUB87" s="0"/>
      <c r="SUC87" s="0"/>
      <c r="SUD87" s="0"/>
      <c r="SUE87" s="0"/>
      <c r="SUF87" s="0"/>
      <c r="SUG87" s="0"/>
      <c r="SUH87" s="0"/>
      <c r="SUI87" s="0"/>
      <c r="SUJ87" s="0"/>
      <c r="SUK87" s="0"/>
      <c r="SUL87" s="0"/>
      <c r="SUM87" s="0"/>
      <c r="SUN87" s="0"/>
      <c r="SUO87" s="0"/>
      <c r="SUP87" s="0"/>
      <c r="SUQ87" s="0"/>
      <c r="SUR87" s="0"/>
      <c r="SUS87" s="0"/>
      <c r="SUT87" s="0"/>
      <c r="SUU87" s="0"/>
      <c r="SUV87" s="0"/>
      <c r="SUW87" s="0"/>
      <c r="SUX87" s="0"/>
      <c r="SUY87" s="0"/>
      <c r="SUZ87" s="0"/>
      <c r="SVA87" s="0"/>
      <c r="SVB87" s="0"/>
      <c r="SVC87" s="0"/>
      <c r="SVD87" s="0"/>
      <c r="SVE87" s="0"/>
      <c r="SVF87" s="0"/>
      <c r="SVG87" s="0"/>
      <c r="SVH87" s="0"/>
      <c r="SVI87" s="0"/>
      <c r="SVJ87" s="0"/>
      <c r="SVK87" s="0"/>
      <c r="SVL87" s="0"/>
      <c r="SVM87" s="0"/>
      <c r="SVN87" s="0"/>
      <c r="SVO87" s="0"/>
      <c r="SVP87" s="0"/>
      <c r="SVQ87" s="0"/>
      <c r="SVR87" s="0"/>
      <c r="SVS87" s="0"/>
      <c r="SVT87" s="0"/>
      <c r="SVU87" s="0"/>
      <c r="SVV87" s="0"/>
      <c r="SVW87" s="0"/>
      <c r="SVX87" s="0"/>
      <c r="SVY87" s="0"/>
      <c r="SVZ87" s="0"/>
      <c r="SWA87" s="0"/>
      <c r="SWB87" s="0"/>
      <c r="SWC87" s="0"/>
      <c r="SWD87" s="0"/>
      <c r="SWE87" s="0"/>
      <c r="SWF87" s="0"/>
      <c r="SWG87" s="0"/>
      <c r="SWH87" s="0"/>
      <c r="SWI87" s="0"/>
      <c r="SWJ87" s="0"/>
      <c r="SWK87" s="0"/>
      <c r="SWL87" s="0"/>
      <c r="SWM87" s="0"/>
      <c r="SWN87" s="0"/>
      <c r="SWO87" s="0"/>
      <c r="SWP87" s="0"/>
      <c r="SWQ87" s="0"/>
      <c r="SWR87" s="0"/>
      <c r="SWS87" s="0"/>
      <c r="SWT87" s="0"/>
      <c r="SWU87" s="0"/>
      <c r="SWV87" s="0"/>
      <c r="SWW87" s="0"/>
      <c r="SWX87" s="0"/>
      <c r="SWY87" s="0"/>
      <c r="SWZ87" s="0"/>
      <c r="SXA87" s="0"/>
      <c r="SXB87" s="0"/>
      <c r="SXC87" s="0"/>
      <c r="SXD87" s="0"/>
      <c r="SXE87" s="0"/>
      <c r="SXF87" s="0"/>
      <c r="SXG87" s="0"/>
      <c r="SXH87" s="0"/>
      <c r="SXI87" s="0"/>
      <c r="SXJ87" s="0"/>
      <c r="SXK87" s="0"/>
      <c r="SXL87" s="0"/>
      <c r="SXM87" s="0"/>
      <c r="SXN87" s="0"/>
      <c r="SXO87" s="0"/>
      <c r="SXP87" s="0"/>
      <c r="SXQ87" s="0"/>
      <c r="SXR87" s="0"/>
      <c r="SXS87" s="0"/>
      <c r="SXT87" s="0"/>
      <c r="SXU87" s="0"/>
      <c r="SXV87" s="0"/>
      <c r="SXW87" s="0"/>
      <c r="SXX87" s="0"/>
      <c r="SXY87" s="0"/>
      <c r="SXZ87" s="0"/>
      <c r="SYA87" s="0"/>
      <c r="SYB87" s="0"/>
      <c r="SYC87" s="0"/>
      <c r="SYD87" s="0"/>
      <c r="SYE87" s="0"/>
      <c r="SYF87" s="0"/>
      <c r="SYG87" s="0"/>
      <c r="SYH87" s="0"/>
      <c r="SYI87" s="0"/>
      <c r="SYJ87" s="0"/>
      <c r="SYK87" s="0"/>
      <c r="SYL87" s="0"/>
      <c r="SYM87" s="0"/>
      <c r="SYN87" s="0"/>
      <c r="SYO87" s="0"/>
      <c r="SYP87" s="0"/>
      <c r="SYQ87" s="0"/>
      <c r="SYR87" s="0"/>
      <c r="SYS87" s="0"/>
      <c r="SYT87" s="0"/>
      <c r="SYU87" s="0"/>
      <c r="SYV87" s="0"/>
      <c r="SYW87" s="0"/>
      <c r="SYX87" s="0"/>
      <c r="SYY87" s="0"/>
      <c r="SYZ87" s="0"/>
      <c r="SZA87" s="0"/>
      <c r="SZB87" s="0"/>
      <c r="SZC87" s="0"/>
      <c r="SZD87" s="0"/>
      <c r="SZE87" s="0"/>
      <c r="SZF87" s="0"/>
      <c r="SZG87" s="0"/>
      <c r="SZH87" s="0"/>
      <c r="SZI87" s="0"/>
      <c r="SZJ87" s="0"/>
      <c r="SZK87" s="0"/>
      <c r="SZL87" s="0"/>
      <c r="SZM87" s="0"/>
      <c r="SZN87" s="0"/>
      <c r="SZO87" s="0"/>
      <c r="SZP87" s="0"/>
      <c r="SZQ87" s="0"/>
      <c r="SZR87" s="0"/>
      <c r="SZS87" s="0"/>
      <c r="SZT87" s="0"/>
      <c r="SZU87" s="0"/>
      <c r="SZV87" s="0"/>
      <c r="SZW87" s="0"/>
      <c r="SZX87" s="0"/>
      <c r="SZY87" s="0"/>
      <c r="SZZ87" s="0"/>
      <c r="TAA87" s="0"/>
      <c r="TAB87" s="0"/>
      <c r="TAC87" s="0"/>
      <c r="TAD87" s="0"/>
      <c r="TAE87" s="0"/>
      <c r="TAF87" s="0"/>
      <c r="TAG87" s="0"/>
      <c r="TAH87" s="0"/>
      <c r="TAI87" s="0"/>
      <c r="TAJ87" s="0"/>
      <c r="TAK87" s="0"/>
      <c r="TAL87" s="0"/>
      <c r="TAM87" s="0"/>
      <c r="TAN87" s="0"/>
      <c r="TAO87" s="0"/>
      <c r="TAP87" s="0"/>
      <c r="TAQ87" s="0"/>
      <c r="TAR87" s="0"/>
      <c r="TAS87" s="0"/>
      <c r="TAT87" s="0"/>
      <c r="TAU87" s="0"/>
      <c r="TAV87" s="0"/>
      <c r="TAW87" s="0"/>
      <c r="TAX87" s="0"/>
      <c r="TAY87" s="0"/>
      <c r="TAZ87" s="0"/>
      <c r="TBA87" s="0"/>
      <c r="TBB87" s="0"/>
      <c r="TBC87" s="0"/>
      <c r="TBD87" s="0"/>
      <c r="TBE87" s="0"/>
      <c r="TBF87" s="0"/>
      <c r="TBG87" s="0"/>
      <c r="TBH87" s="0"/>
      <c r="TBI87" s="0"/>
      <c r="TBJ87" s="0"/>
      <c r="TBK87" s="0"/>
      <c r="TBL87" s="0"/>
      <c r="TBM87" s="0"/>
      <c r="TBN87" s="0"/>
      <c r="TBO87" s="0"/>
      <c r="TBP87" s="0"/>
      <c r="TBQ87" s="0"/>
      <c r="TBR87" s="0"/>
      <c r="TBS87" s="0"/>
      <c r="TBT87" s="0"/>
      <c r="TBU87" s="0"/>
      <c r="TBV87" s="0"/>
      <c r="TBW87" s="0"/>
      <c r="TBX87" s="0"/>
      <c r="TBY87" s="0"/>
      <c r="TBZ87" s="0"/>
      <c r="TCA87" s="0"/>
      <c r="TCB87" s="0"/>
      <c r="TCC87" s="0"/>
      <c r="TCD87" s="0"/>
      <c r="TCE87" s="0"/>
      <c r="TCF87" s="0"/>
      <c r="TCG87" s="0"/>
      <c r="TCH87" s="0"/>
      <c r="TCI87" s="0"/>
      <c r="TCJ87" s="0"/>
      <c r="TCK87" s="0"/>
      <c r="TCL87" s="0"/>
      <c r="TCM87" s="0"/>
      <c r="TCN87" s="0"/>
      <c r="TCO87" s="0"/>
      <c r="TCP87" s="0"/>
      <c r="TCQ87" s="0"/>
      <c r="TCR87" s="0"/>
      <c r="TCS87" s="0"/>
      <c r="TCT87" s="0"/>
      <c r="TCU87" s="0"/>
      <c r="TCV87" s="0"/>
      <c r="TCW87" s="0"/>
      <c r="TCX87" s="0"/>
      <c r="TCY87" s="0"/>
      <c r="TCZ87" s="0"/>
      <c r="TDA87" s="0"/>
      <c r="TDB87" s="0"/>
      <c r="TDC87" s="0"/>
      <c r="TDD87" s="0"/>
      <c r="TDE87" s="0"/>
      <c r="TDF87" s="0"/>
      <c r="TDG87" s="0"/>
      <c r="TDH87" s="0"/>
      <c r="TDI87" s="0"/>
      <c r="TDJ87" s="0"/>
      <c r="TDK87" s="0"/>
      <c r="TDL87" s="0"/>
      <c r="TDM87" s="0"/>
      <c r="TDN87" s="0"/>
      <c r="TDO87" s="0"/>
      <c r="TDP87" s="0"/>
      <c r="TDQ87" s="0"/>
      <c r="TDR87" s="0"/>
      <c r="TDS87" s="0"/>
      <c r="TDT87" s="0"/>
      <c r="TDU87" s="0"/>
      <c r="TDV87" s="0"/>
      <c r="TDW87" s="0"/>
      <c r="TDX87" s="0"/>
      <c r="TDY87" s="0"/>
      <c r="TDZ87" s="0"/>
      <c r="TEA87" s="0"/>
      <c r="TEB87" s="0"/>
      <c r="TEC87" s="0"/>
      <c r="TED87" s="0"/>
      <c r="TEE87" s="0"/>
      <c r="TEF87" s="0"/>
      <c r="TEG87" s="0"/>
      <c r="TEH87" s="0"/>
      <c r="TEI87" s="0"/>
      <c r="TEJ87" s="0"/>
      <c r="TEK87" s="0"/>
      <c r="TEL87" s="0"/>
      <c r="TEM87" s="0"/>
      <c r="TEN87" s="0"/>
      <c r="TEO87" s="0"/>
      <c r="TEP87" s="0"/>
      <c r="TEQ87" s="0"/>
      <c r="TER87" s="0"/>
      <c r="TES87" s="0"/>
      <c r="TET87" s="0"/>
      <c r="TEU87" s="0"/>
      <c r="TEV87" s="0"/>
      <c r="TEW87" s="0"/>
      <c r="TEX87" s="0"/>
      <c r="TEY87" s="0"/>
      <c r="TEZ87" s="0"/>
      <c r="TFA87" s="0"/>
      <c r="TFB87" s="0"/>
      <c r="TFC87" s="0"/>
      <c r="TFD87" s="0"/>
      <c r="TFE87" s="0"/>
      <c r="TFF87" s="0"/>
      <c r="TFG87" s="0"/>
      <c r="TFH87" s="0"/>
      <c r="TFI87" s="0"/>
      <c r="TFJ87" s="0"/>
      <c r="TFK87" s="0"/>
      <c r="TFL87" s="0"/>
      <c r="TFM87" s="0"/>
      <c r="TFN87" s="0"/>
      <c r="TFO87" s="0"/>
      <c r="TFP87" s="0"/>
      <c r="TFQ87" s="0"/>
      <c r="TFR87" s="0"/>
      <c r="TFS87" s="0"/>
      <c r="TFT87" s="0"/>
      <c r="TFU87" s="0"/>
      <c r="TFV87" s="0"/>
      <c r="TFW87" s="0"/>
      <c r="TFX87" s="0"/>
      <c r="TFY87" s="0"/>
      <c r="TFZ87" s="0"/>
      <c r="TGA87" s="0"/>
      <c r="TGB87" s="0"/>
      <c r="TGC87" s="0"/>
      <c r="TGD87" s="0"/>
      <c r="TGE87" s="0"/>
      <c r="TGF87" s="0"/>
      <c r="TGG87" s="0"/>
      <c r="TGH87" s="0"/>
      <c r="TGI87" s="0"/>
      <c r="TGJ87" s="0"/>
      <c r="TGK87" s="0"/>
      <c r="TGL87" s="0"/>
      <c r="TGM87" s="0"/>
      <c r="TGN87" s="0"/>
      <c r="TGO87" s="0"/>
      <c r="TGP87" s="0"/>
      <c r="TGQ87" s="0"/>
      <c r="TGR87" s="0"/>
      <c r="TGS87" s="0"/>
      <c r="TGT87" s="0"/>
      <c r="TGU87" s="0"/>
      <c r="TGV87" s="0"/>
      <c r="TGW87" s="0"/>
      <c r="TGX87" s="0"/>
      <c r="TGY87" s="0"/>
      <c r="TGZ87" s="0"/>
      <c r="THA87" s="0"/>
      <c r="THB87" s="0"/>
      <c r="THC87" s="0"/>
      <c r="THD87" s="0"/>
      <c r="THE87" s="0"/>
      <c r="THF87" s="0"/>
      <c r="THG87" s="0"/>
      <c r="THH87" s="0"/>
      <c r="THI87" s="0"/>
      <c r="THJ87" s="0"/>
      <c r="THK87" s="0"/>
      <c r="THL87" s="0"/>
      <c r="THM87" s="0"/>
      <c r="THN87" s="0"/>
      <c r="THO87" s="0"/>
      <c r="THP87" s="0"/>
      <c r="THQ87" s="0"/>
      <c r="THR87" s="0"/>
      <c r="THS87" s="0"/>
      <c r="THT87" s="0"/>
      <c r="THU87" s="0"/>
      <c r="THV87" s="0"/>
      <c r="THW87" s="0"/>
      <c r="THX87" s="0"/>
      <c r="THY87" s="0"/>
      <c r="THZ87" s="0"/>
      <c r="TIA87" s="0"/>
      <c r="TIB87" s="0"/>
      <c r="TIC87" s="0"/>
      <c r="TID87" s="0"/>
      <c r="TIE87" s="0"/>
      <c r="TIF87" s="0"/>
      <c r="TIG87" s="0"/>
      <c r="TIH87" s="0"/>
      <c r="TII87" s="0"/>
      <c r="TIJ87" s="0"/>
      <c r="TIK87" s="0"/>
      <c r="TIL87" s="0"/>
      <c r="TIM87" s="0"/>
      <c r="TIN87" s="0"/>
      <c r="TIO87" s="0"/>
      <c r="TIP87" s="0"/>
      <c r="TIQ87" s="0"/>
      <c r="TIR87" s="0"/>
      <c r="TIS87" s="0"/>
      <c r="TIT87" s="0"/>
      <c r="TIU87" s="0"/>
      <c r="TIV87" s="0"/>
      <c r="TIW87" s="0"/>
      <c r="TIX87" s="0"/>
      <c r="TIY87" s="0"/>
      <c r="TIZ87" s="0"/>
      <c r="TJA87" s="0"/>
      <c r="TJB87" s="0"/>
      <c r="TJC87" s="0"/>
      <c r="TJD87" s="0"/>
      <c r="TJE87" s="0"/>
      <c r="TJF87" s="0"/>
      <c r="TJG87" s="0"/>
      <c r="TJH87" s="0"/>
      <c r="TJI87" s="0"/>
      <c r="TJJ87" s="0"/>
      <c r="TJK87" s="0"/>
      <c r="TJL87" s="0"/>
      <c r="TJM87" s="0"/>
      <c r="TJN87" s="0"/>
      <c r="TJO87" s="0"/>
      <c r="TJP87" s="0"/>
      <c r="TJQ87" s="0"/>
      <c r="TJR87" s="0"/>
      <c r="TJS87" s="0"/>
      <c r="TJT87" s="0"/>
      <c r="TJU87" s="0"/>
      <c r="TJV87" s="0"/>
      <c r="TJW87" s="0"/>
      <c r="TJX87" s="0"/>
      <c r="TJY87" s="0"/>
      <c r="TJZ87" s="0"/>
      <c r="TKA87" s="0"/>
      <c r="TKB87" s="0"/>
      <c r="TKC87" s="0"/>
      <c r="TKD87" s="0"/>
      <c r="TKE87" s="0"/>
      <c r="TKF87" s="0"/>
      <c r="TKG87" s="0"/>
      <c r="TKH87" s="0"/>
      <c r="TKI87" s="0"/>
      <c r="TKJ87" s="0"/>
      <c r="TKK87" s="0"/>
      <c r="TKL87" s="0"/>
      <c r="TKM87" s="0"/>
      <c r="TKN87" s="0"/>
      <c r="TKO87" s="0"/>
      <c r="TKP87" s="0"/>
      <c r="TKQ87" s="0"/>
      <c r="TKR87" s="0"/>
      <c r="TKS87" s="0"/>
      <c r="TKT87" s="0"/>
      <c r="TKU87" s="0"/>
      <c r="TKV87" s="0"/>
      <c r="TKW87" s="0"/>
      <c r="TKX87" s="0"/>
      <c r="TKY87" s="0"/>
      <c r="TKZ87" s="0"/>
      <c r="TLA87" s="0"/>
      <c r="TLB87" s="0"/>
      <c r="TLC87" s="0"/>
      <c r="TLD87" s="0"/>
      <c r="TLE87" s="0"/>
      <c r="TLF87" s="0"/>
      <c r="TLG87" s="0"/>
      <c r="TLH87" s="0"/>
      <c r="TLI87" s="0"/>
      <c r="TLJ87" s="0"/>
      <c r="TLK87" s="0"/>
      <c r="TLL87" s="0"/>
      <c r="TLM87" s="0"/>
      <c r="TLN87" s="0"/>
      <c r="TLO87" s="0"/>
      <c r="TLP87" s="0"/>
      <c r="TLQ87" s="0"/>
      <c r="TLR87" s="0"/>
      <c r="TLS87" s="0"/>
      <c r="TLT87" s="0"/>
      <c r="TLU87" s="0"/>
      <c r="TLV87" s="0"/>
      <c r="TLW87" s="0"/>
      <c r="TLX87" s="0"/>
      <c r="TLY87" s="0"/>
      <c r="TLZ87" s="0"/>
      <c r="TMA87" s="0"/>
      <c r="TMB87" s="0"/>
      <c r="TMC87" s="0"/>
      <c r="TMD87" s="0"/>
      <c r="TME87" s="0"/>
      <c r="TMF87" s="0"/>
      <c r="TMG87" s="0"/>
      <c r="TMH87" s="0"/>
      <c r="TMI87" s="0"/>
      <c r="TMJ87" s="0"/>
      <c r="TMK87" s="0"/>
      <c r="TML87" s="0"/>
      <c r="TMM87" s="0"/>
      <c r="TMN87" s="0"/>
      <c r="TMO87" s="0"/>
      <c r="TMP87" s="0"/>
      <c r="TMQ87" s="0"/>
      <c r="TMR87" s="0"/>
      <c r="TMS87" s="0"/>
      <c r="TMT87" s="0"/>
      <c r="TMU87" s="0"/>
      <c r="TMV87" s="0"/>
      <c r="TMW87" s="0"/>
      <c r="TMX87" s="0"/>
      <c r="TMY87" s="0"/>
      <c r="TMZ87" s="0"/>
      <c r="TNA87" s="0"/>
      <c r="TNB87" s="0"/>
      <c r="TNC87" s="0"/>
      <c r="TND87" s="0"/>
      <c r="TNE87" s="0"/>
      <c r="TNF87" s="0"/>
      <c r="TNG87" s="0"/>
      <c r="TNH87" s="0"/>
      <c r="TNI87" s="0"/>
      <c r="TNJ87" s="0"/>
      <c r="TNK87" s="0"/>
      <c r="TNL87" s="0"/>
      <c r="TNM87" s="0"/>
      <c r="TNN87" s="0"/>
      <c r="TNO87" s="0"/>
      <c r="TNP87" s="0"/>
      <c r="TNQ87" s="0"/>
      <c r="TNR87" s="0"/>
      <c r="TNS87" s="0"/>
      <c r="TNT87" s="0"/>
      <c r="TNU87" s="0"/>
      <c r="TNV87" s="0"/>
      <c r="TNW87" s="0"/>
      <c r="TNX87" s="0"/>
      <c r="TNY87" s="0"/>
      <c r="TNZ87" s="0"/>
      <c r="TOA87" s="0"/>
      <c r="TOB87" s="0"/>
      <c r="TOC87" s="0"/>
      <c r="TOD87" s="0"/>
      <c r="TOE87" s="0"/>
      <c r="TOF87" s="0"/>
      <c r="TOG87" s="0"/>
      <c r="TOH87" s="0"/>
      <c r="TOI87" s="0"/>
      <c r="TOJ87" s="0"/>
      <c r="TOK87" s="0"/>
      <c r="TOL87" s="0"/>
      <c r="TOM87" s="0"/>
      <c r="TON87" s="0"/>
      <c r="TOO87" s="0"/>
      <c r="TOP87" s="0"/>
      <c r="TOQ87" s="0"/>
      <c r="TOR87" s="0"/>
      <c r="TOS87" s="0"/>
      <c r="TOT87" s="0"/>
      <c r="TOU87" s="0"/>
      <c r="TOV87" s="0"/>
      <c r="TOW87" s="0"/>
      <c r="TOX87" s="0"/>
      <c r="TOY87" s="0"/>
      <c r="TOZ87" s="0"/>
      <c r="TPA87" s="0"/>
      <c r="TPB87" s="0"/>
      <c r="TPC87" s="0"/>
      <c r="TPD87" s="0"/>
      <c r="TPE87" s="0"/>
      <c r="TPF87" s="0"/>
      <c r="TPG87" s="0"/>
      <c r="TPH87" s="0"/>
      <c r="TPI87" s="0"/>
      <c r="TPJ87" s="0"/>
      <c r="TPK87" s="0"/>
      <c r="TPL87" s="0"/>
      <c r="TPM87" s="0"/>
      <c r="TPN87" s="0"/>
      <c r="TPO87" s="0"/>
      <c r="TPP87" s="0"/>
      <c r="TPQ87" s="0"/>
      <c r="TPR87" s="0"/>
      <c r="TPS87" s="0"/>
      <c r="TPT87" s="0"/>
      <c r="TPU87" s="0"/>
      <c r="TPV87" s="0"/>
      <c r="TPW87" s="0"/>
      <c r="TPX87" s="0"/>
      <c r="TPY87" s="0"/>
      <c r="TPZ87" s="0"/>
      <c r="TQA87" s="0"/>
      <c r="TQB87" s="0"/>
      <c r="TQC87" s="0"/>
      <c r="TQD87" s="0"/>
      <c r="TQE87" s="0"/>
      <c r="TQF87" s="0"/>
      <c r="TQG87" s="0"/>
      <c r="TQH87" s="0"/>
      <c r="TQI87" s="0"/>
      <c r="TQJ87" s="0"/>
      <c r="TQK87" s="0"/>
      <c r="TQL87" s="0"/>
      <c r="TQM87" s="0"/>
      <c r="TQN87" s="0"/>
      <c r="TQO87" s="0"/>
      <c r="TQP87" s="0"/>
      <c r="TQQ87" s="0"/>
      <c r="TQR87" s="0"/>
      <c r="TQS87" s="0"/>
      <c r="TQT87" s="0"/>
      <c r="TQU87" s="0"/>
      <c r="TQV87" s="0"/>
      <c r="TQW87" s="0"/>
      <c r="TQX87" s="0"/>
      <c r="TQY87" s="0"/>
      <c r="TQZ87" s="0"/>
      <c r="TRA87" s="0"/>
      <c r="TRB87" s="0"/>
      <c r="TRC87" s="0"/>
      <c r="TRD87" s="0"/>
      <c r="TRE87" s="0"/>
      <c r="TRF87" s="0"/>
      <c r="TRG87" s="0"/>
      <c r="TRH87" s="0"/>
      <c r="TRI87" s="0"/>
      <c r="TRJ87" s="0"/>
      <c r="TRK87" s="0"/>
      <c r="TRL87" s="0"/>
      <c r="TRM87" s="0"/>
      <c r="TRN87" s="0"/>
      <c r="TRO87" s="0"/>
      <c r="TRP87" s="0"/>
      <c r="TRQ87" s="0"/>
      <c r="TRR87" s="0"/>
      <c r="TRS87" s="0"/>
      <c r="TRT87" s="0"/>
      <c r="TRU87" s="0"/>
      <c r="TRV87" s="0"/>
      <c r="TRW87" s="0"/>
      <c r="TRX87" s="0"/>
      <c r="TRY87" s="0"/>
      <c r="TRZ87" s="0"/>
      <c r="TSA87" s="0"/>
      <c r="TSB87" s="0"/>
      <c r="TSC87" s="0"/>
      <c r="TSD87" s="0"/>
      <c r="TSE87" s="0"/>
      <c r="TSF87" s="0"/>
      <c r="TSG87" s="0"/>
      <c r="TSH87" s="0"/>
      <c r="TSI87" s="0"/>
      <c r="TSJ87" s="0"/>
      <c r="TSK87" s="0"/>
      <c r="TSL87" s="0"/>
      <c r="TSM87" s="0"/>
      <c r="TSN87" s="0"/>
      <c r="TSO87" s="0"/>
      <c r="TSP87" s="0"/>
      <c r="TSQ87" s="0"/>
      <c r="TSR87" s="0"/>
      <c r="TSS87" s="0"/>
      <c r="TST87" s="0"/>
      <c r="TSU87" s="0"/>
      <c r="TSV87" s="0"/>
      <c r="TSW87" s="0"/>
      <c r="TSX87" s="0"/>
      <c r="TSY87" s="0"/>
      <c r="TSZ87" s="0"/>
      <c r="TTA87" s="0"/>
      <c r="TTB87" s="0"/>
      <c r="TTC87" s="0"/>
      <c r="TTD87" s="0"/>
      <c r="TTE87" s="0"/>
      <c r="TTF87" s="0"/>
      <c r="TTG87" s="0"/>
      <c r="TTH87" s="0"/>
      <c r="TTI87" s="0"/>
      <c r="TTJ87" s="0"/>
      <c r="TTK87" s="0"/>
      <c r="TTL87" s="0"/>
      <c r="TTM87" s="0"/>
      <c r="TTN87" s="0"/>
      <c r="TTO87" s="0"/>
      <c r="TTP87" s="0"/>
      <c r="TTQ87" s="0"/>
      <c r="TTR87" s="0"/>
      <c r="TTS87" s="0"/>
      <c r="TTT87" s="0"/>
      <c r="TTU87" s="0"/>
      <c r="TTV87" s="0"/>
      <c r="TTW87" s="0"/>
      <c r="TTX87" s="0"/>
      <c r="TTY87" s="0"/>
      <c r="TTZ87" s="0"/>
      <c r="TUA87" s="0"/>
      <c r="TUB87" s="0"/>
      <c r="TUC87" s="0"/>
      <c r="TUD87" s="0"/>
      <c r="TUE87" s="0"/>
      <c r="TUF87" s="0"/>
      <c r="TUG87" s="0"/>
      <c r="TUH87" s="0"/>
      <c r="TUI87" s="0"/>
      <c r="TUJ87" s="0"/>
      <c r="TUK87" s="0"/>
      <c r="TUL87" s="0"/>
      <c r="TUM87" s="0"/>
      <c r="TUN87" s="0"/>
      <c r="TUO87" s="0"/>
      <c r="TUP87" s="0"/>
      <c r="TUQ87" s="0"/>
      <c r="TUR87" s="0"/>
      <c r="TUS87" s="0"/>
      <c r="TUT87" s="0"/>
      <c r="TUU87" s="0"/>
      <c r="TUV87" s="0"/>
      <c r="TUW87" s="0"/>
      <c r="TUX87" s="0"/>
      <c r="TUY87" s="0"/>
      <c r="TUZ87" s="0"/>
      <c r="TVA87" s="0"/>
      <c r="TVB87" s="0"/>
      <c r="TVC87" s="0"/>
      <c r="TVD87" s="0"/>
      <c r="TVE87" s="0"/>
      <c r="TVF87" s="0"/>
      <c r="TVG87" s="0"/>
      <c r="TVH87" s="0"/>
      <c r="TVI87" s="0"/>
      <c r="TVJ87" s="0"/>
      <c r="TVK87" s="0"/>
      <c r="TVL87" s="0"/>
      <c r="TVM87" s="0"/>
      <c r="TVN87" s="0"/>
      <c r="TVO87" s="0"/>
      <c r="TVP87" s="0"/>
      <c r="TVQ87" s="0"/>
      <c r="TVR87" s="0"/>
      <c r="TVS87" s="0"/>
      <c r="TVT87" s="0"/>
      <c r="TVU87" s="0"/>
      <c r="TVV87" s="0"/>
      <c r="TVW87" s="0"/>
      <c r="TVX87" s="0"/>
      <c r="TVY87" s="0"/>
      <c r="TVZ87" s="0"/>
      <c r="TWA87" s="0"/>
      <c r="TWB87" s="0"/>
      <c r="TWC87" s="0"/>
      <c r="TWD87" s="0"/>
      <c r="TWE87" s="0"/>
      <c r="TWF87" s="0"/>
      <c r="TWG87" s="0"/>
      <c r="TWH87" s="0"/>
      <c r="TWI87" s="0"/>
      <c r="TWJ87" s="0"/>
      <c r="TWK87" s="0"/>
      <c r="TWL87" s="0"/>
      <c r="TWM87" s="0"/>
      <c r="TWN87" s="0"/>
      <c r="TWO87" s="0"/>
      <c r="TWP87" s="0"/>
      <c r="TWQ87" s="0"/>
      <c r="TWR87" s="0"/>
      <c r="TWS87" s="0"/>
      <c r="TWT87" s="0"/>
      <c r="TWU87" s="0"/>
      <c r="TWV87" s="0"/>
      <c r="TWW87" s="0"/>
      <c r="TWX87" s="0"/>
      <c r="TWY87" s="0"/>
      <c r="TWZ87" s="0"/>
      <c r="TXA87" s="0"/>
      <c r="TXB87" s="0"/>
      <c r="TXC87" s="0"/>
      <c r="TXD87" s="0"/>
      <c r="TXE87" s="0"/>
      <c r="TXF87" s="0"/>
      <c r="TXG87" s="0"/>
      <c r="TXH87" s="0"/>
      <c r="TXI87" s="0"/>
      <c r="TXJ87" s="0"/>
      <c r="TXK87" s="0"/>
      <c r="TXL87" s="0"/>
      <c r="TXM87" s="0"/>
      <c r="TXN87" s="0"/>
      <c r="TXO87" s="0"/>
      <c r="TXP87" s="0"/>
      <c r="TXQ87" s="0"/>
      <c r="TXR87" s="0"/>
      <c r="TXS87" s="0"/>
      <c r="TXT87" s="0"/>
      <c r="TXU87" s="0"/>
      <c r="TXV87" s="0"/>
      <c r="TXW87" s="0"/>
      <c r="TXX87" s="0"/>
      <c r="TXY87" s="0"/>
      <c r="TXZ87" s="0"/>
      <c r="TYA87" s="0"/>
      <c r="TYB87" s="0"/>
      <c r="TYC87" s="0"/>
      <c r="TYD87" s="0"/>
      <c r="TYE87" s="0"/>
      <c r="TYF87" s="0"/>
      <c r="TYG87" s="0"/>
      <c r="TYH87" s="0"/>
      <c r="TYI87" s="0"/>
      <c r="TYJ87" s="0"/>
      <c r="TYK87" s="0"/>
      <c r="TYL87" s="0"/>
      <c r="TYM87" s="0"/>
      <c r="TYN87" s="0"/>
      <c r="TYO87" s="0"/>
      <c r="TYP87" s="0"/>
      <c r="TYQ87" s="0"/>
      <c r="TYR87" s="0"/>
      <c r="TYS87" s="0"/>
      <c r="TYT87" s="0"/>
      <c r="TYU87" s="0"/>
      <c r="TYV87" s="0"/>
      <c r="TYW87" s="0"/>
      <c r="TYX87" s="0"/>
      <c r="TYY87" s="0"/>
      <c r="TYZ87" s="0"/>
      <c r="TZA87" s="0"/>
      <c r="TZB87" s="0"/>
      <c r="TZC87" s="0"/>
      <c r="TZD87" s="0"/>
      <c r="TZE87" s="0"/>
      <c r="TZF87" s="0"/>
      <c r="TZG87" s="0"/>
      <c r="TZH87" s="0"/>
      <c r="TZI87" s="0"/>
      <c r="TZJ87" s="0"/>
      <c r="TZK87" s="0"/>
      <c r="TZL87" s="0"/>
      <c r="TZM87" s="0"/>
      <c r="TZN87" s="0"/>
      <c r="TZO87" s="0"/>
      <c r="TZP87" s="0"/>
      <c r="TZQ87" s="0"/>
      <c r="TZR87" s="0"/>
      <c r="TZS87" s="0"/>
      <c r="TZT87" s="0"/>
      <c r="TZU87" s="0"/>
      <c r="TZV87" s="0"/>
      <c r="TZW87" s="0"/>
      <c r="TZX87" s="0"/>
      <c r="TZY87" s="0"/>
      <c r="TZZ87" s="0"/>
      <c r="UAA87" s="0"/>
      <c r="UAB87" s="0"/>
      <c r="UAC87" s="0"/>
      <c r="UAD87" s="0"/>
      <c r="UAE87" s="0"/>
      <c r="UAF87" s="0"/>
      <c r="UAG87" s="0"/>
      <c r="UAH87" s="0"/>
      <c r="UAI87" s="0"/>
      <c r="UAJ87" s="0"/>
      <c r="UAK87" s="0"/>
      <c r="UAL87" s="0"/>
      <c r="UAM87" s="0"/>
      <c r="UAN87" s="0"/>
      <c r="UAO87" s="0"/>
      <c r="UAP87" s="0"/>
      <c r="UAQ87" s="0"/>
      <c r="UAR87" s="0"/>
      <c r="UAS87" s="0"/>
      <c r="UAT87" s="0"/>
      <c r="UAU87" s="0"/>
      <c r="UAV87" s="0"/>
      <c r="UAW87" s="0"/>
      <c r="UAX87" s="0"/>
      <c r="UAY87" s="0"/>
      <c r="UAZ87" s="0"/>
      <c r="UBA87" s="0"/>
      <c r="UBB87" s="0"/>
      <c r="UBC87" s="0"/>
      <c r="UBD87" s="0"/>
      <c r="UBE87" s="0"/>
      <c r="UBF87" s="0"/>
      <c r="UBG87" s="0"/>
      <c r="UBH87" s="0"/>
      <c r="UBI87" s="0"/>
      <c r="UBJ87" s="0"/>
      <c r="UBK87" s="0"/>
      <c r="UBL87" s="0"/>
      <c r="UBM87" s="0"/>
      <c r="UBN87" s="0"/>
      <c r="UBO87" s="0"/>
      <c r="UBP87" s="0"/>
      <c r="UBQ87" s="0"/>
      <c r="UBR87" s="0"/>
      <c r="UBS87" s="0"/>
      <c r="UBT87" s="0"/>
      <c r="UBU87" s="0"/>
      <c r="UBV87" s="0"/>
      <c r="UBW87" s="0"/>
      <c r="UBX87" s="0"/>
      <c r="UBY87" s="0"/>
      <c r="UBZ87" s="0"/>
      <c r="UCA87" s="0"/>
      <c r="UCB87" s="0"/>
      <c r="UCC87" s="0"/>
      <c r="UCD87" s="0"/>
      <c r="UCE87" s="0"/>
      <c r="UCF87" s="0"/>
      <c r="UCG87" s="0"/>
      <c r="UCH87" s="0"/>
      <c r="UCI87" s="0"/>
      <c r="UCJ87" s="0"/>
      <c r="UCK87" s="0"/>
      <c r="UCL87" s="0"/>
      <c r="UCM87" s="0"/>
      <c r="UCN87" s="0"/>
      <c r="UCO87" s="0"/>
      <c r="UCP87" s="0"/>
      <c r="UCQ87" s="0"/>
      <c r="UCR87" s="0"/>
      <c r="UCS87" s="0"/>
      <c r="UCT87" s="0"/>
      <c r="UCU87" s="0"/>
      <c r="UCV87" s="0"/>
      <c r="UCW87" s="0"/>
      <c r="UCX87" s="0"/>
      <c r="UCY87" s="0"/>
      <c r="UCZ87" s="0"/>
      <c r="UDA87" s="0"/>
      <c r="UDB87" s="0"/>
      <c r="UDC87" s="0"/>
      <c r="UDD87" s="0"/>
      <c r="UDE87" s="0"/>
      <c r="UDF87" s="0"/>
      <c r="UDG87" s="0"/>
      <c r="UDH87" s="0"/>
      <c r="UDI87" s="0"/>
      <c r="UDJ87" s="0"/>
      <c r="UDK87" s="0"/>
      <c r="UDL87" s="0"/>
      <c r="UDM87" s="0"/>
      <c r="UDN87" s="0"/>
      <c r="UDO87" s="0"/>
      <c r="UDP87" s="0"/>
      <c r="UDQ87" s="0"/>
      <c r="UDR87" s="0"/>
      <c r="UDS87" s="0"/>
      <c r="UDT87" s="0"/>
      <c r="UDU87" s="0"/>
      <c r="UDV87" s="0"/>
      <c r="UDW87" s="0"/>
      <c r="UDX87" s="0"/>
      <c r="UDY87" s="0"/>
      <c r="UDZ87" s="0"/>
      <c r="UEA87" s="0"/>
      <c r="UEB87" s="0"/>
      <c r="UEC87" s="0"/>
      <c r="UED87" s="0"/>
      <c r="UEE87" s="0"/>
      <c r="UEF87" s="0"/>
      <c r="UEG87" s="0"/>
      <c r="UEH87" s="0"/>
      <c r="UEI87" s="0"/>
      <c r="UEJ87" s="0"/>
      <c r="UEK87" s="0"/>
      <c r="UEL87" s="0"/>
      <c r="UEM87" s="0"/>
      <c r="UEN87" s="0"/>
      <c r="UEO87" s="0"/>
      <c r="UEP87" s="0"/>
      <c r="UEQ87" s="0"/>
      <c r="UER87" s="0"/>
      <c r="UES87" s="0"/>
      <c r="UET87" s="0"/>
      <c r="UEU87" s="0"/>
      <c r="UEV87" s="0"/>
      <c r="UEW87" s="0"/>
      <c r="UEX87" s="0"/>
      <c r="UEY87" s="0"/>
      <c r="UEZ87" s="0"/>
      <c r="UFA87" s="0"/>
      <c r="UFB87" s="0"/>
      <c r="UFC87" s="0"/>
      <c r="UFD87" s="0"/>
      <c r="UFE87" s="0"/>
      <c r="UFF87" s="0"/>
      <c r="UFG87" s="0"/>
      <c r="UFH87" s="0"/>
      <c r="UFI87" s="0"/>
      <c r="UFJ87" s="0"/>
      <c r="UFK87" s="0"/>
      <c r="UFL87" s="0"/>
      <c r="UFM87" s="0"/>
      <c r="UFN87" s="0"/>
      <c r="UFO87" s="0"/>
      <c r="UFP87" s="0"/>
      <c r="UFQ87" s="0"/>
      <c r="UFR87" s="0"/>
      <c r="UFS87" s="0"/>
      <c r="UFT87" s="0"/>
      <c r="UFU87" s="0"/>
      <c r="UFV87" s="0"/>
      <c r="UFW87" s="0"/>
      <c r="UFX87" s="0"/>
      <c r="UFY87" s="0"/>
      <c r="UFZ87" s="0"/>
      <c r="UGA87" s="0"/>
      <c r="UGB87" s="0"/>
      <c r="UGC87" s="0"/>
      <c r="UGD87" s="0"/>
      <c r="UGE87" s="0"/>
      <c r="UGF87" s="0"/>
      <c r="UGG87" s="0"/>
      <c r="UGH87" s="0"/>
      <c r="UGI87" s="0"/>
      <c r="UGJ87" s="0"/>
      <c r="UGK87" s="0"/>
      <c r="UGL87" s="0"/>
      <c r="UGM87" s="0"/>
      <c r="UGN87" s="0"/>
      <c r="UGO87" s="0"/>
      <c r="UGP87" s="0"/>
      <c r="UGQ87" s="0"/>
      <c r="UGR87" s="0"/>
      <c r="UGS87" s="0"/>
      <c r="UGT87" s="0"/>
      <c r="UGU87" s="0"/>
      <c r="UGV87" s="0"/>
      <c r="UGW87" s="0"/>
      <c r="UGX87" s="0"/>
      <c r="UGY87" s="0"/>
      <c r="UGZ87" s="0"/>
      <c r="UHA87" s="0"/>
      <c r="UHB87" s="0"/>
      <c r="UHC87" s="0"/>
      <c r="UHD87" s="0"/>
      <c r="UHE87" s="0"/>
      <c r="UHF87" s="0"/>
      <c r="UHG87" s="0"/>
      <c r="UHH87" s="0"/>
      <c r="UHI87" s="0"/>
      <c r="UHJ87" s="0"/>
      <c r="UHK87" s="0"/>
      <c r="UHL87" s="0"/>
      <c r="UHM87" s="0"/>
      <c r="UHN87" s="0"/>
      <c r="UHO87" s="0"/>
      <c r="UHP87" s="0"/>
      <c r="UHQ87" s="0"/>
      <c r="UHR87" s="0"/>
      <c r="UHS87" s="0"/>
      <c r="UHT87" s="0"/>
      <c r="UHU87" s="0"/>
      <c r="UHV87" s="0"/>
      <c r="UHW87" s="0"/>
      <c r="UHX87" s="0"/>
      <c r="UHY87" s="0"/>
      <c r="UHZ87" s="0"/>
      <c r="UIA87" s="0"/>
      <c r="UIB87" s="0"/>
      <c r="UIC87" s="0"/>
      <c r="UID87" s="0"/>
      <c r="UIE87" s="0"/>
      <c r="UIF87" s="0"/>
      <c r="UIG87" s="0"/>
      <c r="UIH87" s="0"/>
      <c r="UII87" s="0"/>
      <c r="UIJ87" s="0"/>
      <c r="UIK87" s="0"/>
      <c r="UIL87" s="0"/>
      <c r="UIM87" s="0"/>
      <c r="UIN87" s="0"/>
      <c r="UIO87" s="0"/>
      <c r="UIP87" s="0"/>
      <c r="UIQ87" s="0"/>
      <c r="UIR87" s="0"/>
      <c r="UIS87" s="0"/>
      <c r="UIT87" s="0"/>
      <c r="UIU87" s="0"/>
      <c r="UIV87" s="0"/>
      <c r="UIW87" s="0"/>
      <c r="UIX87" s="0"/>
      <c r="UIY87" s="0"/>
      <c r="UIZ87" s="0"/>
      <c r="UJA87" s="0"/>
      <c r="UJB87" s="0"/>
      <c r="UJC87" s="0"/>
      <c r="UJD87" s="0"/>
      <c r="UJE87" s="0"/>
      <c r="UJF87" s="0"/>
      <c r="UJG87" s="0"/>
      <c r="UJH87" s="0"/>
      <c r="UJI87" s="0"/>
      <c r="UJJ87" s="0"/>
      <c r="UJK87" s="0"/>
      <c r="UJL87" s="0"/>
      <c r="UJM87" s="0"/>
      <c r="UJN87" s="0"/>
      <c r="UJO87" s="0"/>
      <c r="UJP87" s="0"/>
      <c r="UJQ87" s="0"/>
      <c r="UJR87" s="0"/>
      <c r="UJS87" s="0"/>
      <c r="UJT87" s="0"/>
      <c r="UJU87" s="0"/>
      <c r="UJV87" s="0"/>
      <c r="UJW87" s="0"/>
      <c r="UJX87" s="0"/>
      <c r="UJY87" s="0"/>
      <c r="UJZ87" s="0"/>
      <c r="UKA87" s="0"/>
      <c r="UKB87" s="0"/>
      <c r="UKC87" s="0"/>
      <c r="UKD87" s="0"/>
      <c r="UKE87" s="0"/>
      <c r="UKF87" s="0"/>
      <c r="UKG87" s="0"/>
      <c r="UKH87" s="0"/>
      <c r="UKI87" s="0"/>
      <c r="UKJ87" s="0"/>
      <c r="UKK87" s="0"/>
      <c r="UKL87" s="0"/>
      <c r="UKM87" s="0"/>
      <c r="UKN87" s="0"/>
      <c r="UKO87" s="0"/>
      <c r="UKP87" s="0"/>
      <c r="UKQ87" s="0"/>
      <c r="UKR87" s="0"/>
      <c r="UKS87" s="0"/>
      <c r="UKT87" s="0"/>
      <c r="UKU87" s="0"/>
      <c r="UKV87" s="0"/>
      <c r="UKW87" s="0"/>
      <c r="UKX87" s="0"/>
      <c r="UKY87" s="0"/>
      <c r="UKZ87" s="0"/>
      <c r="ULA87" s="0"/>
      <c r="ULB87" s="0"/>
      <c r="ULC87" s="0"/>
      <c r="ULD87" s="0"/>
      <c r="ULE87" s="0"/>
      <c r="ULF87" s="0"/>
      <c r="ULG87" s="0"/>
      <c r="ULH87" s="0"/>
      <c r="ULI87" s="0"/>
      <c r="ULJ87" s="0"/>
      <c r="ULK87" s="0"/>
      <c r="ULL87" s="0"/>
      <c r="ULM87" s="0"/>
      <c r="ULN87" s="0"/>
      <c r="ULO87" s="0"/>
      <c r="ULP87" s="0"/>
      <c r="ULQ87" s="0"/>
      <c r="ULR87" s="0"/>
      <c r="ULS87" s="0"/>
      <c r="ULT87" s="0"/>
      <c r="ULU87" s="0"/>
      <c r="ULV87" s="0"/>
      <c r="ULW87" s="0"/>
      <c r="ULX87" s="0"/>
      <c r="ULY87" s="0"/>
      <c r="ULZ87" s="0"/>
      <c r="UMA87" s="0"/>
      <c r="UMB87" s="0"/>
      <c r="UMC87" s="0"/>
      <c r="UMD87" s="0"/>
      <c r="UME87" s="0"/>
      <c r="UMF87" s="0"/>
      <c r="UMG87" s="0"/>
      <c r="UMH87" s="0"/>
      <c r="UMI87" s="0"/>
      <c r="UMJ87" s="0"/>
      <c r="UMK87" s="0"/>
      <c r="UML87" s="0"/>
      <c r="UMM87" s="0"/>
      <c r="UMN87" s="0"/>
      <c r="UMO87" s="0"/>
      <c r="UMP87" s="0"/>
      <c r="UMQ87" s="0"/>
      <c r="UMR87" s="0"/>
      <c r="UMS87" s="0"/>
      <c r="UMT87" s="0"/>
      <c r="UMU87" s="0"/>
      <c r="UMV87" s="0"/>
      <c r="UMW87" s="0"/>
      <c r="UMX87" s="0"/>
      <c r="UMY87" s="0"/>
      <c r="UMZ87" s="0"/>
      <c r="UNA87" s="0"/>
      <c r="UNB87" s="0"/>
      <c r="UNC87" s="0"/>
      <c r="UND87" s="0"/>
      <c r="UNE87" s="0"/>
      <c r="UNF87" s="0"/>
      <c r="UNG87" s="0"/>
      <c r="UNH87" s="0"/>
      <c r="UNI87" s="0"/>
      <c r="UNJ87" s="0"/>
      <c r="UNK87" s="0"/>
      <c r="UNL87" s="0"/>
      <c r="UNM87" s="0"/>
      <c r="UNN87" s="0"/>
      <c r="UNO87" s="0"/>
      <c r="UNP87" s="0"/>
      <c r="UNQ87" s="0"/>
      <c r="UNR87" s="0"/>
      <c r="UNS87" s="0"/>
      <c r="UNT87" s="0"/>
      <c r="UNU87" s="0"/>
      <c r="UNV87" s="0"/>
      <c r="UNW87" s="0"/>
      <c r="UNX87" s="0"/>
      <c r="UNY87" s="0"/>
      <c r="UNZ87" s="0"/>
      <c r="UOA87" s="0"/>
      <c r="UOB87" s="0"/>
      <c r="UOC87" s="0"/>
      <c r="UOD87" s="0"/>
      <c r="UOE87" s="0"/>
      <c r="UOF87" s="0"/>
      <c r="UOG87" s="0"/>
      <c r="UOH87" s="0"/>
      <c r="UOI87" s="0"/>
      <c r="UOJ87" s="0"/>
      <c r="UOK87" s="0"/>
      <c r="UOL87" s="0"/>
      <c r="UOM87" s="0"/>
      <c r="UON87" s="0"/>
      <c r="UOO87" s="0"/>
      <c r="UOP87" s="0"/>
      <c r="UOQ87" s="0"/>
      <c r="UOR87" s="0"/>
      <c r="UOS87" s="0"/>
      <c r="UOT87" s="0"/>
      <c r="UOU87" s="0"/>
      <c r="UOV87" s="0"/>
      <c r="UOW87" s="0"/>
      <c r="UOX87" s="0"/>
      <c r="UOY87" s="0"/>
      <c r="UOZ87" s="0"/>
      <c r="UPA87" s="0"/>
      <c r="UPB87" s="0"/>
      <c r="UPC87" s="0"/>
      <c r="UPD87" s="0"/>
      <c r="UPE87" s="0"/>
      <c r="UPF87" s="0"/>
      <c r="UPG87" s="0"/>
      <c r="UPH87" s="0"/>
      <c r="UPI87" s="0"/>
      <c r="UPJ87" s="0"/>
      <c r="UPK87" s="0"/>
      <c r="UPL87" s="0"/>
      <c r="UPM87" s="0"/>
      <c r="UPN87" s="0"/>
      <c r="UPO87" s="0"/>
      <c r="UPP87" s="0"/>
      <c r="UPQ87" s="0"/>
      <c r="UPR87" s="0"/>
      <c r="UPS87" s="0"/>
      <c r="UPT87" s="0"/>
      <c r="UPU87" s="0"/>
      <c r="UPV87" s="0"/>
      <c r="UPW87" s="0"/>
      <c r="UPX87" s="0"/>
      <c r="UPY87" s="0"/>
      <c r="UPZ87" s="0"/>
      <c r="UQA87" s="0"/>
      <c r="UQB87" s="0"/>
      <c r="UQC87" s="0"/>
      <c r="UQD87" s="0"/>
      <c r="UQE87" s="0"/>
      <c r="UQF87" s="0"/>
      <c r="UQG87" s="0"/>
      <c r="UQH87" s="0"/>
      <c r="UQI87" s="0"/>
      <c r="UQJ87" s="0"/>
      <c r="UQK87" s="0"/>
      <c r="UQL87" s="0"/>
      <c r="UQM87" s="0"/>
      <c r="UQN87" s="0"/>
      <c r="UQO87" s="0"/>
      <c r="UQP87" s="0"/>
      <c r="UQQ87" s="0"/>
      <c r="UQR87" s="0"/>
      <c r="UQS87" s="0"/>
      <c r="UQT87" s="0"/>
      <c r="UQU87" s="0"/>
      <c r="UQV87" s="0"/>
      <c r="UQW87" s="0"/>
      <c r="UQX87" s="0"/>
      <c r="UQY87" s="0"/>
      <c r="UQZ87" s="0"/>
      <c r="URA87" s="0"/>
      <c r="URB87" s="0"/>
      <c r="URC87" s="0"/>
      <c r="URD87" s="0"/>
      <c r="URE87" s="0"/>
      <c r="URF87" s="0"/>
      <c r="URG87" s="0"/>
      <c r="URH87" s="0"/>
      <c r="URI87" s="0"/>
      <c r="URJ87" s="0"/>
      <c r="URK87" s="0"/>
      <c r="URL87" s="0"/>
      <c r="URM87" s="0"/>
      <c r="URN87" s="0"/>
      <c r="URO87" s="0"/>
      <c r="URP87" s="0"/>
      <c r="URQ87" s="0"/>
      <c r="URR87" s="0"/>
      <c r="URS87" s="0"/>
      <c r="URT87" s="0"/>
      <c r="URU87" s="0"/>
      <c r="URV87" s="0"/>
      <c r="URW87" s="0"/>
      <c r="URX87" s="0"/>
      <c r="URY87" s="0"/>
      <c r="URZ87" s="0"/>
      <c r="USA87" s="0"/>
      <c r="USB87" s="0"/>
      <c r="USC87" s="0"/>
      <c r="USD87" s="0"/>
      <c r="USE87" s="0"/>
      <c r="USF87" s="0"/>
      <c r="USG87" s="0"/>
      <c r="USH87" s="0"/>
      <c r="USI87" s="0"/>
      <c r="USJ87" s="0"/>
      <c r="USK87" s="0"/>
      <c r="USL87" s="0"/>
      <c r="USM87" s="0"/>
      <c r="USN87" s="0"/>
      <c r="USO87" s="0"/>
      <c r="USP87" s="0"/>
      <c r="USQ87" s="0"/>
      <c r="USR87" s="0"/>
      <c r="USS87" s="0"/>
      <c r="UST87" s="0"/>
      <c r="USU87" s="0"/>
      <c r="USV87" s="0"/>
      <c r="USW87" s="0"/>
      <c r="USX87" s="0"/>
      <c r="USY87" s="0"/>
      <c r="USZ87" s="0"/>
      <c r="UTA87" s="0"/>
      <c r="UTB87" s="0"/>
      <c r="UTC87" s="0"/>
      <c r="UTD87" s="0"/>
      <c r="UTE87" s="0"/>
      <c r="UTF87" s="0"/>
      <c r="UTG87" s="0"/>
      <c r="UTH87" s="0"/>
      <c r="UTI87" s="0"/>
      <c r="UTJ87" s="0"/>
      <c r="UTK87" s="0"/>
      <c r="UTL87" s="0"/>
      <c r="UTM87" s="0"/>
      <c r="UTN87" s="0"/>
      <c r="UTO87" s="0"/>
      <c r="UTP87" s="0"/>
      <c r="UTQ87" s="0"/>
      <c r="UTR87" s="0"/>
      <c r="UTS87" s="0"/>
      <c r="UTT87" s="0"/>
      <c r="UTU87" s="0"/>
      <c r="UTV87" s="0"/>
      <c r="UTW87" s="0"/>
      <c r="UTX87" s="0"/>
      <c r="UTY87" s="0"/>
      <c r="UTZ87" s="0"/>
      <c r="UUA87" s="0"/>
      <c r="UUB87" s="0"/>
      <c r="UUC87" s="0"/>
      <c r="UUD87" s="0"/>
      <c r="UUE87" s="0"/>
      <c r="UUF87" s="0"/>
      <c r="UUG87" s="0"/>
      <c r="UUH87" s="0"/>
      <c r="UUI87" s="0"/>
      <c r="UUJ87" s="0"/>
      <c r="UUK87" s="0"/>
      <c r="UUL87" s="0"/>
      <c r="UUM87" s="0"/>
      <c r="UUN87" s="0"/>
      <c r="UUO87" s="0"/>
      <c r="UUP87" s="0"/>
      <c r="UUQ87" s="0"/>
      <c r="UUR87" s="0"/>
      <c r="UUS87" s="0"/>
      <c r="UUT87" s="0"/>
      <c r="UUU87" s="0"/>
      <c r="UUV87" s="0"/>
      <c r="UUW87" s="0"/>
      <c r="UUX87" s="0"/>
      <c r="UUY87" s="0"/>
      <c r="UUZ87" s="0"/>
      <c r="UVA87" s="0"/>
      <c r="UVB87" s="0"/>
      <c r="UVC87" s="0"/>
      <c r="UVD87" s="0"/>
      <c r="UVE87" s="0"/>
      <c r="UVF87" s="0"/>
      <c r="UVG87" s="0"/>
      <c r="UVH87" s="0"/>
      <c r="UVI87" s="0"/>
      <c r="UVJ87" s="0"/>
      <c r="UVK87" s="0"/>
      <c r="UVL87" s="0"/>
      <c r="UVM87" s="0"/>
      <c r="UVN87" s="0"/>
      <c r="UVO87" s="0"/>
      <c r="UVP87" s="0"/>
      <c r="UVQ87" s="0"/>
      <c r="UVR87" s="0"/>
      <c r="UVS87" s="0"/>
      <c r="UVT87" s="0"/>
      <c r="UVU87" s="0"/>
      <c r="UVV87" s="0"/>
      <c r="UVW87" s="0"/>
      <c r="UVX87" s="0"/>
      <c r="UVY87" s="0"/>
      <c r="UVZ87" s="0"/>
      <c r="UWA87" s="0"/>
      <c r="UWB87" s="0"/>
      <c r="UWC87" s="0"/>
      <c r="UWD87" s="0"/>
      <c r="UWE87" s="0"/>
      <c r="UWF87" s="0"/>
      <c r="UWG87" s="0"/>
      <c r="UWH87" s="0"/>
      <c r="UWI87" s="0"/>
      <c r="UWJ87" s="0"/>
      <c r="UWK87" s="0"/>
      <c r="UWL87" s="0"/>
      <c r="UWM87" s="0"/>
      <c r="UWN87" s="0"/>
      <c r="UWO87" s="0"/>
      <c r="UWP87" s="0"/>
      <c r="UWQ87" s="0"/>
      <c r="UWR87" s="0"/>
      <c r="UWS87" s="0"/>
      <c r="UWT87" s="0"/>
      <c r="UWU87" s="0"/>
      <c r="UWV87" s="0"/>
      <c r="UWW87" s="0"/>
      <c r="UWX87" s="0"/>
      <c r="UWY87" s="0"/>
      <c r="UWZ87" s="0"/>
      <c r="UXA87" s="0"/>
      <c r="UXB87" s="0"/>
      <c r="UXC87" s="0"/>
      <c r="UXD87" s="0"/>
      <c r="UXE87" s="0"/>
      <c r="UXF87" s="0"/>
      <c r="UXG87" s="0"/>
      <c r="UXH87" s="0"/>
      <c r="UXI87" s="0"/>
      <c r="UXJ87" s="0"/>
      <c r="UXK87" s="0"/>
      <c r="UXL87" s="0"/>
      <c r="UXM87" s="0"/>
      <c r="UXN87" s="0"/>
      <c r="UXO87" s="0"/>
      <c r="UXP87" s="0"/>
      <c r="UXQ87" s="0"/>
      <c r="UXR87" s="0"/>
      <c r="UXS87" s="0"/>
      <c r="UXT87" s="0"/>
      <c r="UXU87" s="0"/>
      <c r="UXV87" s="0"/>
      <c r="UXW87" s="0"/>
      <c r="UXX87" s="0"/>
      <c r="UXY87" s="0"/>
      <c r="UXZ87" s="0"/>
      <c r="UYA87" s="0"/>
      <c r="UYB87" s="0"/>
      <c r="UYC87" s="0"/>
      <c r="UYD87" s="0"/>
      <c r="UYE87" s="0"/>
      <c r="UYF87" s="0"/>
      <c r="UYG87" s="0"/>
      <c r="UYH87" s="0"/>
      <c r="UYI87" s="0"/>
      <c r="UYJ87" s="0"/>
      <c r="UYK87" s="0"/>
      <c r="UYL87" s="0"/>
      <c r="UYM87" s="0"/>
      <c r="UYN87" s="0"/>
      <c r="UYO87" s="0"/>
      <c r="UYP87" s="0"/>
      <c r="UYQ87" s="0"/>
      <c r="UYR87" s="0"/>
      <c r="UYS87" s="0"/>
      <c r="UYT87" s="0"/>
      <c r="UYU87" s="0"/>
      <c r="UYV87" s="0"/>
      <c r="UYW87" s="0"/>
      <c r="UYX87" s="0"/>
      <c r="UYY87" s="0"/>
      <c r="UYZ87" s="0"/>
      <c r="UZA87" s="0"/>
      <c r="UZB87" s="0"/>
      <c r="UZC87" s="0"/>
      <c r="UZD87" s="0"/>
      <c r="UZE87" s="0"/>
      <c r="UZF87" s="0"/>
      <c r="UZG87" s="0"/>
      <c r="UZH87" s="0"/>
      <c r="UZI87" s="0"/>
      <c r="UZJ87" s="0"/>
      <c r="UZK87" s="0"/>
      <c r="UZL87" s="0"/>
      <c r="UZM87" s="0"/>
      <c r="UZN87" s="0"/>
      <c r="UZO87" s="0"/>
      <c r="UZP87" s="0"/>
      <c r="UZQ87" s="0"/>
      <c r="UZR87" s="0"/>
      <c r="UZS87" s="0"/>
      <c r="UZT87" s="0"/>
      <c r="UZU87" s="0"/>
      <c r="UZV87" s="0"/>
      <c r="UZW87" s="0"/>
      <c r="UZX87" s="0"/>
      <c r="UZY87" s="0"/>
      <c r="UZZ87" s="0"/>
      <c r="VAA87" s="0"/>
      <c r="VAB87" s="0"/>
      <c r="VAC87" s="0"/>
      <c r="VAD87" s="0"/>
      <c r="VAE87" s="0"/>
      <c r="VAF87" s="0"/>
      <c r="VAG87" s="0"/>
      <c r="VAH87" s="0"/>
      <c r="VAI87" s="0"/>
      <c r="VAJ87" s="0"/>
      <c r="VAK87" s="0"/>
      <c r="VAL87" s="0"/>
      <c r="VAM87" s="0"/>
      <c r="VAN87" s="0"/>
      <c r="VAO87" s="0"/>
      <c r="VAP87" s="0"/>
      <c r="VAQ87" s="0"/>
      <c r="VAR87" s="0"/>
      <c r="VAS87" s="0"/>
      <c r="VAT87" s="0"/>
      <c r="VAU87" s="0"/>
      <c r="VAV87" s="0"/>
      <c r="VAW87" s="0"/>
      <c r="VAX87" s="0"/>
      <c r="VAY87" s="0"/>
      <c r="VAZ87" s="0"/>
      <c r="VBA87" s="0"/>
      <c r="VBB87" s="0"/>
      <c r="VBC87" s="0"/>
      <c r="VBD87" s="0"/>
      <c r="VBE87" s="0"/>
      <c r="VBF87" s="0"/>
      <c r="VBG87" s="0"/>
      <c r="VBH87" s="0"/>
      <c r="VBI87" s="0"/>
      <c r="VBJ87" s="0"/>
      <c r="VBK87" s="0"/>
      <c r="VBL87" s="0"/>
      <c r="VBM87" s="0"/>
      <c r="VBN87" s="0"/>
      <c r="VBO87" s="0"/>
      <c r="VBP87" s="0"/>
      <c r="VBQ87" s="0"/>
      <c r="VBR87" s="0"/>
      <c r="VBS87" s="0"/>
      <c r="VBT87" s="0"/>
      <c r="VBU87" s="0"/>
      <c r="VBV87" s="0"/>
      <c r="VBW87" s="0"/>
      <c r="VBX87" s="0"/>
      <c r="VBY87" s="0"/>
      <c r="VBZ87" s="0"/>
      <c r="VCA87" s="0"/>
      <c r="VCB87" s="0"/>
      <c r="VCC87" s="0"/>
      <c r="VCD87" s="0"/>
      <c r="VCE87" s="0"/>
      <c r="VCF87" s="0"/>
      <c r="VCG87" s="0"/>
      <c r="VCH87" s="0"/>
      <c r="VCI87" s="0"/>
      <c r="VCJ87" s="0"/>
      <c r="VCK87" s="0"/>
      <c r="VCL87" s="0"/>
      <c r="VCM87" s="0"/>
      <c r="VCN87" s="0"/>
      <c r="VCO87" s="0"/>
      <c r="VCP87" s="0"/>
      <c r="VCQ87" s="0"/>
      <c r="VCR87" s="0"/>
      <c r="VCS87" s="0"/>
      <c r="VCT87" s="0"/>
      <c r="VCU87" s="0"/>
      <c r="VCV87" s="0"/>
      <c r="VCW87" s="0"/>
      <c r="VCX87" s="0"/>
      <c r="VCY87" s="0"/>
      <c r="VCZ87" s="0"/>
      <c r="VDA87" s="0"/>
      <c r="VDB87" s="0"/>
      <c r="VDC87" s="0"/>
      <c r="VDD87" s="0"/>
      <c r="VDE87" s="0"/>
      <c r="VDF87" s="0"/>
      <c r="VDG87" s="0"/>
      <c r="VDH87" s="0"/>
      <c r="VDI87" s="0"/>
      <c r="VDJ87" s="0"/>
      <c r="VDK87" s="0"/>
      <c r="VDL87" s="0"/>
      <c r="VDM87" s="0"/>
      <c r="VDN87" s="0"/>
      <c r="VDO87" s="0"/>
      <c r="VDP87" s="0"/>
      <c r="VDQ87" s="0"/>
      <c r="VDR87" s="0"/>
      <c r="VDS87" s="0"/>
      <c r="VDT87" s="0"/>
      <c r="VDU87" s="0"/>
      <c r="VDV87" s="0"/>
      <c r="VDW87" s="0"/>
      <c r="VDX87" s="0"/>
      <c r="VDY87" s="0"/>
      <c r="VDZ87" s="0"/>
      <c r="VEA87" s="0"/>
      <c r="VEB87" s="0"/>
      <c r="VEC87" s="0"/>
      <c r="VED87" s="0"/>
      <c r="VEE87" s="0"/>
      <c r="VEF87" s="0"/>
      <c r="VEG87" s="0"/>
      <c r="VEH87" s="0"/>
      <c r="VEI87" s="0"/>
      <c r="VEJ87" s="0"/>
      <c r="VEK87" s="0"/>
      <c r="VEL87" s="0"/>
      <c r="VEM87" s="0"/>
      <c r="VEN87" s="0"/>
      <c r="VEO87" s="0"/>
      <c r="VEP87" s="0"/>
      <c r="VEQ87" s="0"/>
      <c r="VER87" s="0"/>
      <c r="VES87" s="0"/>
      <c r="VET87" s="0"/>
      <c r="VEU87" s="0"/>
      <c r="VEV87" s="0"/>
      <c r="VEW87" s="0"/>
      <c r="VEX87" s="0"/>
      <c r="VEY87" s="0"/>
      <c r="VEZ87" s="0"/>
      <c r="VFA87" s="0"/>
      <c r="VFB87" s="0"/>
      <c r="VFC87" s="0"/>
      <c r="VFD87" s="0"/>
      <c r="VFE87" s="0"/>
      <c r="VFF87" s="0"/>
      <c r="VFG87" s="0"/>
      <c r="VFH87" s="0"/>
      <c r="VFI87" s="0"/>
      <c r="VFJ87" s="0"/>
      <c r="VFK87" s="0"/>
      <c r="VFL87" s="0"/>
      <c r="VFM87" s="0"/>
      <c r="VFN87" s="0"/>
      <c r="VFO87" s="0"/>
      <c r="VFP87" s="0"/>
      <c r="VFQ87" s="0"/>
      <c r="VFR87" s="0"/>
      <c r="VFS87" s="0"/>
      <c r="VFT87" s="0"/>
      <c r="VFU87" s="0"/>
      <c r="VFV87" s="0"/>
      <c r="VFW87" s="0"/>
      <c r="VFX87" s="0"/>
      <c r="VFY87" s="0"/>
      <c r="VFZ87" s="0"/>
      <c r="VGA87" s="0"/>
      <c r="VGB87" s="0"/>
      <c r="VGC87" s="0"/>
      <c r="VGD87" s="0"/>
      <c r="VGE87" s="0"/>
      <c r="VGF87" s="0"/>
      <c r="VGG87" s="0"/>
      <c r="VGH87" s="0"/>
      <c r="VGI87" s="0"/>
      <c r="VGJ87" s="0"/>
      <c r="VGK87" s="0"/>
      <c r="VGL87" s="0"/>
      <c r="VGM87" s="0"/>
      <c r="VGN87" s="0"/>
      <c r="VGO87" s="0"/>
      <c r="VGP87" s="0"/>
      <c r="VGQ87" s="0"/>
      <c r="VGR87" s="0"/>
      <c r="VGS87" s="0"/>
      <c r="VGT87" s="0"/>
      <c r="VGU87" s="0"/>
      <c r="VGV87" s="0"/>
      <c r="VGW87" s="0"/>
      <c r="VGX87" s="0"/>
      <c r="VGY87" s="0"/>
      <c r="VGZ87" s="0"/>
      <c r="VHA87" s="0"/>
      <c r="VHB87" s="0"/>
      <c r="VHC87" s="0"/>
      <c r="VHD87" s="0"/>
      <c r="VHE87" s="0"/>
      <c r="VHF87" s="0"/>
      <c r="VHG87" s="0"/>
      <c r="VHH87" s="0"/>
      <c r="VHI87" s="0"/>
      <c r="VHJ87" s="0"/>
      <c r="VHK87" s="0"/>
      <c r="VHL87" s="0"/>
      <c r="VHM87" s="0"/>
      <c r="VHN87" s="0"/>
      <c r="VHO87" s="0"/>
      <c r="VHP87" s="0"/>
      <c r="VHQ87" s="0"/>
      <c r="VHR87" s="0"/>
      <c r="VHS87" s="0"/>
      <c r="VHT87" s="0"/>
      <c r="VHU87" s="0"/>
      <c r="VHV87" s="0"/>
      <c r="VHW87" s="0"/>
      <c r="VHX87" s="0"/>
      <c r="VHY87" s="0"/>
      <c r="VHZ87" s="0"/>
      <c r="VIA87" s="0"/>
      <c r="VIB87" s="0"/>
      <c r="VIC87" s="0"/>
      <c r="VID87" s="0"/>
      <c r="VIE87" s="0"/>
      <c r="VIF87" s="0"/>
      <c r="VIG87" s="0"/>
      <c r="VIH87" s="0"/>
      <c r="VII87" s="0"/>
      <c r="VIJ87" s="0"/>
      <c r="VIK87" s="0"/>
      <c r="VIL87" s="0"/>
      <c r="VIM87" s="0"/>
      <c r="VIN87" s="0"/>
      <c r="VIO87" s="0"/>
      <c r="VIP87" s="0"/>
      <c r="VIQ87" s="0"/>
      <c r="VIR87" s="0"/>
      <c r="VIS87" s="0"/>
      <c r="VIT87" s="0"/>
      <c r="VIU87" s="0"/>
      <c r="VIV87" s="0"/>
      <c r="VIW87" s="0"/>
      <c r="VIX87" s="0"/>
      <c r="VIY87" s="0"/>
      <c r="VIZ87" s="0"/>
      <c r="VJA87" s="0"/>
      <c r="VJB87" s="0"/>
      <c r="VJC87" s="0"/>
      <c r="VJD87" s="0"/>
      <c r="VJE87" s="0"/>
      <c r="VJF87" s="0"/>
      <c r="VJG87" s="0"/>
      <c r="VJH87" s="0"/>
      <c r="VJI87" s="0"/>
      <c r="VJJ87" s="0"/>
      <c r="VJK87" s="0"/>
      <c r="VJL87" s="0"/>
      <c r="VJM87" s="0"/>
      <c r="VJN87" s="0"/>
      <c r="VJO87" s="0"/>
      <c r="VJP87" s="0"/>
      <c r="VJQ87" s="0"/>
      <c r="VJR87" s="0"/>
      <c r="VJS87" s="0"/>
      <c r="VJT87" s="0"/>
      <c r="VJU87" s="0"/>
      <c r="VJV87" s="0"/>
      <c r="VJW87" s="0"/>
      <c r="VJX87" s="0"/>
      <c r="VJY87" s="0"/>
      <c r="VJZ87" s="0"/>
      <c r="VKA87" s="0"/>
      <c r="VKB87" s="0"/>
      <c r="VKC87" s="0"/>
      <c r="VKD87" s="0"/>
      <c r="VKE87" s="0"/>
      <c r="VKF87" s="0"/>
      <c r="VKG87" s="0"/>
      <c r="VKH87" s="0"/>
      <c r="VKI87" s="0"/>
      <c r="VKJ87" s="0"/>
      <c r="VKK87" s="0"/>
      <c r="VKL87" s="0"/>
      <c r="VKM87" s="0"/>
      <c r="VKN87" s="0"/>
      <c r="VKO87" s="0"/>
      <c r="VKP87" s="0"/>
      <c r="VKQ87" s="0"/>
      <c r="VKR87" s="0"/>
      <c r="VKS87" s="0"/>
      <c r="VKT87" s="0"/>
      <c r="VKU87" s="0"/>
      <c r="VKV87" s="0"/>
      <c r="VKW87" s="0"/>
      <c r="VKX87" s="0"/>
      <c r="VKY87" s="0"/>
      <c r="VKZ87" s="0"/>
      <c r="VLA87" s="0"/>
      <c r="VLB87" s="0"/>
      <c r="VLC87" s="0"/>
      <c r="VLD87" s="0"/>
      <c r="VLE87" s="0"/>
      <c r="VLF87" s="0"/>
      <c r="VLG87" s="0"/>
      <c r="VLH87" s="0"/>
      <c r="VLI87" s="0"/>
      <c r="VLJ87" s="0"/>
      <c r="VLK87" s="0"/>
      <c r="VLL87" s="0"/>
      <c r="VLM87" s="0"/>
      <c r="VLN87" s="0"/>
      <c r="VLO87" s="0"/>
      <c r="VLP87" s="0"/>
      <c r="VLQ87" s="0"/>
      <c r="VLR87" s="0"/>
      <c r="VLS87" s="0"/>
      <c r="VLT87" s="0"/>
      <c r="VLU87" s="0"/>
      <c r="VLV87" s="0"/>
      <c r="VLW87" s="0"/>
      <c r="VLX87" s="0"/>
      <c r="VLY87" s="0"/>
      <c r="VLZ87" s="0"/>
      <c r="VMA87" s="0"/>
      <c r="VMB87" s="0"/>
      <c r="VMC87" s="0"/>
      <c r="VMD87" s="0"/>
      <c r="VME87" s="0"/>
      <c r="VMF87" s="0"/>
      <c r="VMG87" s="0"/>
      <c r="VMH87" s="0"/>
      <c r="VMI87" s="0"/>
      <c r="VMJ87" s="0"/>
      <c r="VMK87" s="0"/>
      <c r="VML87" s="0"/>
      <c r="VMM87" s="0"/>
      <c r="VMN87" s="0"/>
      <c r="VMO87" s="0"/>
      <c r="VMP87" s="0"/>
      <c r="VMQ87" s="0"/>
      <c r="VMR87" s="0"/>
      <c r="VMS87" s="0"/>
      <c r="VMT87" s="0"/>
      <c r="VMU87" s="0"/>
      <c r="VMV87" s="0"/>
      <c r="VMW87" s="0"/>
      <c r="VMX87" s="0"/>
      <c r="VMY87" s="0"/>
      <c r="VMZ87" s="0"/>
      <c r="VNA87" s="0"/>
      <c r="VNB87" s="0"/>
      <c r="VNC87" s="0"/>
      <c r="VND87" s="0"/>
      <c r="VNE87" s="0"/>
      <c r="VNF87" s="0"/>
      <c r="VNG87" s="0"/>
      <c r="VNH87" s="0"/>
      <c r="VNI87" s="0"/>
      <c r="VNJ87" s="0"/>
      <c r="VNK87" s="0"/>
      <c r="VNL87" s="0"/>
      <c r="VNM87" s="0"/>
      <c r="VNN87" s="0"/>
      <c r="VNO87" s="0"/>
      <c r="VNP87" s="0"/>
      <c r="VNQ87" s="0"/>
      <c r="VNR87" s="0"/>
      <c r="VNS87" s="0"/>
      <c r="VNT87" s="0"/>
      <c r="VNU87" s="0"/>
      <c r="VNV87" s="0"/>
      <c r="VNW87" s="0"/>
      <c r="VNX87" s="0"/>
      <c r="VNY87" s="0"/>
      <c r="VNZ87" s="0"/>
      <c r="VOA87" s="0"/>
      <c r="VOB87" s="0"/>
      <c r="VOC87" s="0"/>
      <c r="VOD87" s="0"/>
      <c r="VOE87" s="0"/>
      <c r="VOF87" s="0"/>
      <c r="VOG87" s="0"/>
      <c r="VOH87" s="0"/>
      <c r="VOI87" s="0"/>
      <c r="VOJ87" s="0"/>
      <c r="VOK87" s="0"/>
      <c r="VOL87" s="0"/>
      <c r="VOM87" s="0"/>
      <c r="VON87" s="0"/>
      <c r="VOO87" s="0"/>
      <c r="VOP87" s="0"/>
      <c r="VOQ87" s="0"/>
      <c r="VOR87" s="0"/>
      <c r="VOS87" s="0"/>
      <c r="VOT87" s="0"/>
      <c r="VOU87" s="0"/>
      <c r="VOV87" s="0"/>
      <c r="VOW87" s="0"/>
      <c r="VOX87" s="0"/>
      <c r="VOY87" s="0"/>
      <c r="VOZ87" s="0"/>
      <c r="VPA87" s="0"/>
      <c r="VPB87" s="0"/>
      <c r="VPC87" s="0"/>
      <c r="VPD87" s="0"/>
      <c r="VPE87" s="0"/>
      <c r="VPF87" s="0"/>
      <c r="VPG87" s="0"/>
      <c r="VPH87" s="0"/>
      <c r="VPI87" s="0"/>
      <c r="VPJ87" s="0"/>
      <c r="VPK87" s="0"/>
      <c r="VPL87" s="0"/>
      <c r="VPM87" s="0"/>
      <c r="VPN87" s="0"/>
      <c r="VPO87" s="0"/>
      <c r="VPP87" s="0"/>
      <c r="VPQ87" s="0"/>
      <c r="VPR87" s="0"/>
      <c r="VPS87" s="0"/>
      <c r="VPT87" s="0"/>
      <c r="VPU87" s="0"/>
      <c r="VPV87" s="0"/>
      <c r="VPW87" s="0"/>
      <c r="VPX87" s="0"/>
      <c r="VPY87" s="0"/>
      <c r="VPZ87" s="0"/>
      <c r="VQA87" s="0"/>
      <c r="VQB87" s="0"/>
      <c r="VQC87" s="0"/>
      <c r="VQD87" s="0"/>
      <c r="VQE87" s="0"/>
      <c r="VQF87" s="0"/>
      <c r="VQG87" s="0"/>
      <c r="VQH87" s="0"/>
      <c r="VQI87" s="0"/>
      <c r="VQJ87" s="0"/>
      <c r="VQK87" s="0"/>
      <c r="VQL87" s="0"/>
      <c r="VQM87" s="0"/>
      <c r="VQN87" s="0"/>
      <c r="VQO87" s="0"/>
      <c r="VQP87" s="0"/>
      <c r="VQQ87" s="0"/>
      <c r="VQR87" s="0"/>
      <c r="VQS87" s="0"/>
      <c r="VQT87" s="0"/>
      <c r="VQU87" s="0"/>
      <c r="VQV87" s="0"/>
      <c r="VQW87" s="0"/>
      <c r="VQX87" s="0"/>
      <c r="VQY87" s="0"/>
      <c r="VQZ87" s="0"/>
      <c r="VRA87" s="0"/>
      <c r="VRB87" s="0"/>
      <c r="VRC87" s="0"/>
      <c r="VRD87" s="0"/>
      <c r="VRE87" s="0"/>
      <c r="VRF87" s="0"/>
      <c r="VRG87" s="0"/>
      <c r="VRH87" s="0"/>
      <c r="VRI87" s="0"/>
      <c r="VRJ87" s="0"/>
      <c r="VRK87" s="0"/>
      <c r="VRL87" s="0"/>
      <c r="VRM87" s="0"/>
      <c r="VRN87" s="0"/>
      <c r="VRO87" s="0"/>
      <c r="VRP87" s="0"/>
      <c r="VRQ87" s="0"/>
      <c r="VRR87" s="0"/>
      <c r="VRS87" s="0"/>
      <c r="VRT87" s="0"/>
      <c r="VRU87" s="0"/>
      <c r="VRV87" s="0"/>
      <c r="VRW87" s="0"/>
      <c r="VRX87" s="0"/>
      <c r="VRY87" s="0"/>
      <c r="VRZ87" s="0"/>
      <c r="VSA87" s="0"/>
      <c r="VSB87" s="0"/>
      <c r="VSC87" s="0"/>
      <c r="VSD87" s="0"/>
      <c r="VSE87" s="0"/>
      <c r="VSF87" s="0"/>
      <c r="VSG87" s="0"/>
      <c r="VSH87" s="0"/>
      <c r="VSI87" s="0"/>
      <c r="VSJ87" s="0"/>
      <c r="VSK87" s="0"/>
      <c r="VSL87" s="0"/>
      <c r="VSM87" s="0"/>
      <c r="VSN87" s="0"/>
      <c r="VSO87" s="0"/>
      <c r="VSP87" s="0"/>
      <c r="VSQ87" s="0"/>
      <c r="VSR87" s="0"/>
      <c r="VSS87" s="0"/>
      <c r="VST87" s="0"/>
      <c r="VSU87" s="0"/>
      <c r="VSV87" s="0"/>
      <c r="VSW87" s="0"/>
      <c r="VSX87" s="0"/>
      <c r="VSY87" s="0"/>
      <c r="VSZ87" s="0"/>
      <c r="VTA87" s="0"/>
      <c r="VTB87" s="0"/>
      <c r="VTC87" s="0"/>
      <c r="VTD87" s="0"/>
      <c r="VTE87" s="0"/>
      <c r="VTF87" s="0"/>
      <c r="VTG87" s="0"/>
      <c r="VTH87" s="0"/>
      <c r="VTI87" s="0"/>
      <c r="VTJ87" s="0"/>
      <c r="VTK87" s="0"/>
      <c r="VTL87" s="0"/>
      <c r="VTM87" s="0"/>
      <c r="VTN87" s="0"/>
      <c r="VTO87" s="0"/>
      <c r="VTP87" s="0"/>
      <c r="VTQ87" s="0"/>
      <c r="VTR87" s="0"/>
      <c r="VTS87" s="0"/>
      <c r="VTT87" s="0"/>
      <c r="VTU87" s="0"/>
      <c r="VTV87" s="0"/>
      <c r="VTW87" s="0"/>
      <c r="VTX87" s="0"/>
      <c r="VTY87" s="0"/>
      <c r="VTZ87" s="0"/>
      <c r="VUA87" s="0"/>
      <c r="VUB87" s="0"/>
      <c r="VUC87" s="0"/>
      <c r="VUD87" s="0"/>
      <c r="VUE87" s="0"/>
      <c r="VUF87" s="0"/>
      <c r="VUG87" s="0"/>
      <c r="VUH87" s="0"/>
      <c r="VUI87" s="0"/>
      <c r="VUJ87" s="0"/>
      <c r="VUK87" s="0"/>
      <c r="VUL87" s="0"/>
      <c r="VUM87" s="0"/>
      <c r="VUN87" s="0"/>
      <c r="VUO87" s="0"/>
      <c r="VUP87" s="0"/>
      <c r="VUQ87" s="0"/>
      <c r="VUR87" s="0"/>
      <c r="VUS87" s="0"/>
      <c r="VUT87" s="0"/>
      <c r="VUU87" s="0"/>
      <c r="VUV87" s="0"/>
      <c r="VUW87" s="0"/>
      <c r="VUX87" s="0"/>
      <c r="VUY87" s="0"/>
      <c r="VUZ87" s="0"/>
      <c r="VVA87" s="0"/>
      <c r="VVB87" s="0"/>
      <c r="VVC87" s="0"/>
      <c r="VVD87" s="0"/>
      <c r="VVE87" s="0"/>
      <c r="VVF87" s="0"/>
      <c r="VVG87" s="0"/>
      <c r="VVH87" s="0"/>
      <c r="VVI87" s="0"/>
      <c r="VVJ87" s="0"/>
      <c r="VVK87" s="0"/>
      <c r="VVL87" s="0"/>
      <c r="VVM87" s="0"/>
      <c r="VVN87" s="0"/>
      <c r="VVO87" s="0"/>
      <c r="VVP87" s="0"/>
      <c r="VVQ87" s="0"/>
      <c r="VVR87" s="0"/>
      <c r="VVS87" s="0"/>
      <c r="VVT87" s="0"/>
      <c r="VVU87" s="0"/>
      <c r="VVV87" s="0"/>
      <c r="VVW87" s="0"/>
      <c r="VVX87" s="0"/>
      <c r="VVY87" s="0"/>
      <c r="VVZ87" s="0"/>
      <c r="VWA87" s="0"/>
      <c r="VWB87" s="0"/>
      <c r="VWC87" s="0"/>
      <c r="VWD87" s="0"/>
      <c r="VWE87" s="0"/>
      <c r="VWF87" s="0"/>
      <c r="VWG87" s="0"/>
      <c r="VWH87" s="0"/>
      <c r="VWI87" s="0"/>
      <c r="VWJ87" s="0"/>
      <c r="VWK87" s="0"/>
      <c r="VWL87" s="0"/>
      <c r="VWM87" s="0"/>
      <c r="VWN87" s="0"/>
      <c r="VWO87" s="0"/>
      <c r="VWP87" s="0"/>
      <c r="VWQ87" s="0"/>
      <c r="VWR87" s="0"/>
      <c r="VWS87" s="0"/>
      <c r="VWT87" s="0"/>
      <c r="VWU87" s="0"/>
      <c r="VWV87" s="0"/>
      <c r="VWW87" s="0"/>
      <c r="VWX87" s="0"/>
      <c r="VWY87" s="0"/>
      <c r="VWZ87" s="0"/>
      <c r="VXA87" s="0"/>
      <c r="VXB87" s="0"/>
      <c r="VXC87" s="0"/>
      <c r="VXD87" s="0"/>
      <c r="VXE87" s="0"/>
      <c r="VXF87" s="0"/>
      <c r="VXG87" s="0"/>
      <c r="VXH87" s="0"/>
      <c r="VXI87" s="0"/>
      <c r="VXJ87" s="0"/>
      <c r="VXK87" s="0"/>
      <c r="VXL87" s="0"/>
      <c r="VXM87" s="0"/>
      <c r="VXN87" s="0"/>
      <c r="VXO87" s="0"/>
      <c r="VXP87" s="0"/>
      <c r="VXQ87" s="0"/>
      <c r="VXR87" s="0"/>
      <c r="VXS87" s="0"/>
      <c r="VXT87" s="0"/>
      <c r="VXU87" s="0"/>
      <c r="VXV87" s="0"/>
      <c r="VXW87" s="0"/>
      <c r="VXX87" s="0"/>
      <c r="VXY87" s="0"/>
      <c r="VXZ87" s="0"/>
      <c r="VYA87" s="0"/>
      <c r="VYB87" s="0"/>
      <c r="VYC87" s="0"/>
      <c r="VYD87" s="0"/>
      <c r="VYE87" s="0"/>
      <c r="VYF87" s="0"/>
      <c r="VYG87" s="0"/>
      <c r="VYH87" s="0"/>
      <c r="VYI87" s="0"/>
      <c r="VYJ87" s="0"/>
      <c r="VYK87" s="0"/>
      <c r="VYL87" s="0"/>
      <c r="VYM87" s="0"/>
      <c r="VYN87" s="0"/>
      <c r="VYO87" s="0"/>
      <c r="VYP87" s="0"/>
      <c r="VYQ87" s="0"/>
      <c r="VYR87" s="0"/>
      <c r="VYS87" s="0"/>
      <c r="VYT87" s="0"/>
      <c r="VYU87" s="0"/>
      <c r="VYV87" s="0"/>
      <c r="VYW87" s="0"/>
      <c r="VYX87" s="0"/>
      <c r="VYY87" s="0"/>
      <c r="VYZ87" s="0"/>
      <c r="VZA87" s="0"/>
      <c r="VZB87" s="0"/>
      <c r="VZC87" s="0"/>
      <c r="VZD87" s="0"/>
      <c r="VZE87" s="0"/>
      <c r="VZF87" s="0"/>
      <c r="VZG87" s="0"/>
      <c r="VZH87" s="0"/>
      <c r="VZI87" s="0"/>
      <c r="VZJ87" s="0"/>
      <c r="VZK87" s="0"/>
      <c r="VZL87" s="0"/>
      <c r="VZM87" s="0"/>
      <c r="VZN87" s="0"/>
      <c r="VZO87" s="0"/>
      <c r="VZP87" s="0"/>
      <c r="VZQ87" s="0"/>
      <c r="VZR87" s="0"/>
      <c r="VZS87" s="0"/>
      <c r="VZT87" s="0"/>
      <c r="VZU87" s="0"/>
      <c r="VZV87" s="0"/>
      <c r="VZW87" s="0"/>
      <c r="VZX87" s="0"/>
      <c r="VZY87" s="0"/>
      <c r="VZZ87" s="0"/>
      <c r="WAA87" s="0"/>
      <c r="WAB87" s="0"/>
      <c r="WAC87" s="0"/>
      <c r="WAD87" s="0"/>
      <c r="WAE87" s="0"/>
      <c r="WAF87" s="0"/>
      <c r="WAG87" s="0"/>
      <c r="WAH87" s="0"/>
      <c r="WAI87" s="0"/>
      <c r="WAJ87" s="0"/>
      <c r="WAK87" s="0"/>
      <c r="WAL87" s="0"/>
      <c r="WAM87" s="0"/>
      <c r="WAN87" s="0"/>
      <c r="WAO87" s="0"/>
      <c r="WAP87" s="0"/>
      <c r="WAQ87" s="0"/>
      <c r="WAR87" s="0"/>
      <c r="WAS87" s="0"/>
      <c r="WAT87" s="0"/>
      <c r="WAU87" s="0"/>
      <c r="WAV87" s="0"/>
      <c r="WAW87" s="0"/>
      <c r="WAX87" s="0"/>
      <c r="WAY87" s="0"/>
      <c r="WAZ87" s="0"/>
      <c r="WBA87" s="0"/>
      <c r="WBB87" s="0"/>
      <c r="WBC87" s="0"/>
      <c r="WBD87" s="0"/>
      <c r="WBE87" s="0"/>
      <c r="WBF87" s="0"/>
      <c r="WBG87" s="0"/>
      <c r="WBH87" s="0"/>
      <c r="WBI87" s="0"/>
      <c r="WBJ87" s="0"/>
      <c r="WBK87" s="0"/>
      <c r="WBL87" s="0"/>
      <c r="WBM87" s="0"/>
      <c r="WBN87" s="0"/>
      <c r="WBO87" s="0"/>
      <c r="WBP87" s="0"/>
      <c r="WBQ87" s="0"/>
      <c r="WBR87" s="0"/>
      <c r="WBS87" s="0"/>
      <c r="WBT87" s="0"/>
      <c r="WBU87" s="0"/>
      <c r="WBV87" s="0"/>
      <c r="WBW87" s="0"/>
      <c r="WBX87" s="0"/>
      <c r="WBY87" s="0"/>
      <c r="WBZ87" s="0"/>
      <c r="WCA87" s="0"/>
      <c r="WCB87" s="0"/>
      <c r="WCC87" s="0"/>
      <c r="WCD87" s="0"/>
      <c r="WCE87" s="0"/>
      <c r="WCF87" s="0"/>
      <c r="WCG87" s="0"/>
      <c r="WCH87" s="0"/>
      <c r="WCI87" s="0"/>
      <c r="WCJ87" s="0"/>
      <c r="WCK87" s="0"/>
      <c r="WCL87" s="0"/>
      <c r="WCM87" s="0"/>
      <c r="WCN87" s="0"/>
      <c r="WCO87" s="0"/>
      <c r="WCP87" s="0"/>
      <c r="WCQ87" s="0"/>
      <c r="WCR87" s="0"/>
      <c r="WCS87" s="0"/>
      <c r="WCT87" s="0"/>
      <c r="WCU87" s="0"/>
      <c r="WCV87" s="0"/>
      <c r="WCW87" s="0"/>
      <c r="WCX87" s="0"/>
      <c r="WCY87" s="0"/>
      <c r="WCZ87" s="0"/>
      <c r="WDA87" s="0"/>
      <c r="WDB87" s="0"/>
      <c r="WDC87" s="0"/>
      <c r="WDD87" s="0"/>
      <c r="WDE87" s="0"/>
      <c r="WDF87" s="0"/>
      <c r="WDG87" s="0"/>
      <c r="WDH87" s="0"/>
      <c r="WDI87" s="0"/>
      <c r="WDJ87" s="0"/>
      <c r="WDK87" s="0"/>
      <c r="WDL87" s="0"/>
      <c r="WDM87" s="0"/>
      <c r="WDN87" s="0"/>
      <c r="WDO87" s="0"/>
      <c r="WDP87" s="0"/>
      <c r="WDQ87" s="0"/>
      <c r="WDR87" s="0"/>
      <c r="WDS87" s="0"/>
      <c r="WDT87" s="0"/>
      <c r="WDU87" s="0"/>
      <c r="WDV87" s="0"/>
      <c r="WDW87" s="0"/>
      <c r="WDX87" s="0"/>
      <c r="WDY87" s="0"/>
      <c r="WDZ87" s="0"/>
      <c r="WEA87" s="0"/>
      <c r="WEB87" s="0"/>
      <c r="WEC87" s="0"/>
      <c r="WED87" s="0"/>
      <c r="WEE87" s="0"/>
      <c r="WEF87" s="0"/>
      <c r="WEG87" s="0"/>
      <c r="WEH87" s="0"/>
      <c r="WEI87" s="0"/>
      <c r="WEJ87" s="0"/>
      <c r="WEK87" s="0"/>
      <c r="WEL87" s="0"/>
      <c r="WEM87" s="0"/>
      <c r="WEN87" s="0"/>
      <c r="WEO87" s="0"/>
      <c r="WEP87" s="0"/>
      <c r="WEQ87" s="0"/>
      <c r="WER87" s="0"/>
      <c r="WES87" s="0"/>
      <c r="WET87" s="0"/>
      <c r="WEU87" s="0"/>
      <c r="WEV87" s="0"/>
      <c r="WEW87" s="0"/>
      <c r="WEX87" s="0"/>
      <c r="WEY87" s="0"/>
      <c r="WEZ87" s="0"/>
      <c r="WFA87" s="0"/>
      <c r="WFB87" s="0"/>
      <c r="WFC87" s="0"/>
      <c r="WFD87" s="0"/>
      <c r="WFE87" s="0"/>
      <c r="WFF87" s="0"/>
      <c r="WFG87" s="0"/>
      <c r="WFH87" s="0"/>
      <c r="WFI87" s="0"/>
      <c r="WFJ87" s="0"/>
      <c r="WFK87" s="0"/>
      <c r="WFL87" s="0"/>
      <c r="WFM87" s="0"/>
      <c r="WFN87" s="0"/>
      <c r="WFO87" s="0"/>
      <c r="WFP87" s="0"/>
      <c r="WFQ87" s="0"/>
      <c r="WFR87" s="0"/>
      <c r="WFS87" s="0"/>
      <c r="WFT87" s="0"/>
      <c r="WFU87" s="0"/>
      <c r="WFV87" s="0"/>
      <c r="WFW87" s="0"/>
      <c r="WFX87" s="0"/>
      <c r="WFY87" s="0"/>
      <c r="WFZ87" s="0"/>
      <c r="WGA87" s="0"/>
      <c r="WGB87" s="0"/>
      <c r="WGC87" s="0"/>
      <c r="WGD87" s="0"/>
      <c r="WGE87" s="0"/>
      <c r="WGF87" s="0"/>
      <c r="WGG87" s="0"/>
      <c r="WGH87" s="0"/>
      <c r="WGI87" s="0"/>
      <c r="WGJ87" s="0"/>
      <c r="WGK87" s="0"/>
      <c r="WGL87" s="0"/>
      <c r="WGM87" s="0"/>
      <c r="WGN87" s="0"/>
      <c r="WGO87" s="0"/>
      <c r="WGP87" s="0"/>
      <c r="WGQ87" s="0"/>
      <c r="WGR87" s="0"/>
      <c r="WGS87" s="0"/>
      <c r="WGT87" s="0"/>
      <c r="WGU87" s="0"/>
      <c r="WGV87" s="0"/>
      <c r="WGW87" s="0"/>
      <c r="WGX87" s="0"/>
      <c r="WGY87" s="0"/>
      <c r="WGZ87" s="0"/>
      <c r="WHA87" s="0"/>
      <c r="WHB87" s="0"/>
      <c r="WHC87" s="0"/>
      <c r="WHD87" s="0"/>
      <c r="WHE87" s="0"/>
      <c r="WHF87" s="0"/>
      <c r="WHG87" s="0"/>
      <c r="WHH87" s="0"/>
      <c r="WHI87" s="0"/>
      <c r="WHJ87" s="0"/>
      <c r="WHK87" s="0"/>
      <c r="WHL87" s="0"/>
      <c r="WHM87" s="0"/>
      <c r="WHN87" s="0"/>
      <c r="WHO87" s="0"/>
      <c r="WHP87" s="0"/>
      <c r="WHQ87" s="0"/>
      <c r="WHR87" s="0"/>
      <c r="WHS87" s="0"/>
      <c r="WHT87" s="0"/>
      <c r="WHU87" s="0"/>
      <c r="WHV87" s="0"/>
      <c r="WHW87" s="0"/>
      <c r="WHX87" s="0"/>
      <c r="WHY87" s="0"/>
      <c r="WHZ87" s="0"/>
      <c r="WIA87" s="0"/>
      <c r="WIB87" s="0"/>
      <c r="WIC87" s="0"/>
      <c r="WID87" s="0"/>
      <c r="WIE87" s="0"/>
      <c r="WIF87" s="0"/>
      <c r="WIG87" s="0"/>
      <c r="WIH87" s="0"/>
      <c r="WII87" s="0"/>
      <c r="WIJ87" s="0"/>
      <c r="WIK87" s="0"/>
      <c r="WIL87" s="0"/>
      <c r="WIM87" s="0"/>
      <c r="WIN87" s="0"/>
      <c r="WIO87" s="0"/>
      <c r="WIP87" s="0"/>
      <c r="WIQ87" s="0"/>
      <c r="WIR87" s="0"/>
      <c r="WIS87" s="0"/>
      <c r="WIT87" s="0"/>
      <c r="WIU87" s="0"/>
      <c r="WIV87" s="0"/>
      <c r="WIW87" s="0"/>
      <c r="WIX87" s="0"/>
      <c r="WIY87" s="0"/>
      <c r="WIZ87" s="0"/>
      <c r="WJA87" s="0"/>
      <c r="WJB87" s="0"/>
      <c r="WJC87" s="0"/>
      <c r="WJD87" s="0"/>
      <c r="WJE87" s="0"/>
      <c r="WJF87" s="0"/>
      <c r="WJG87" s="0"/>
      <c r="WJH87" s="0"/>
      <c r="WJI87" s="0"/>
      <c r="WJJ87" s="0"/>
      <c r="WJK87" s="0"/>
      <c r="WJL87" s="0"/>
      <c r="WJM87" s="0"/>
      <c r="WJN87" s="0"/>
      <c r="WJO87" s="0"/>
      <c r="WJP87" s="0"/>
      <c r="WJQ87" s="0"/>
      <c r="WJR87" s="0"/>
      <c r="WJS87" s="0"/>
      <c r="WJT87" s="0"/>
      <c r="WJU87" s="0"/>
      <c r="WJV87" s="0"/>
      <c r="WJW87" s="0"/>
      <c r="WJX87" s="0"/>
      <c r="WJY87" s="0"/>
      <c r="WJZ87" s="0"/>
      <c r="WKA87" s="0"/>
      <c r="WKB87" s="0"/>
      <c r="WKC87" s="0"/>
      <c r="WKD87" s="0"/>
      <c r="WKE87" s="0"/>
      <c r="WKF87" s="0"/>
      <c r="WKG87" s="0"/>
      <c r="WKH87" s="0"/>
      <c r="WKI87" s="0"/>
      <c r="WKJ87" s="0"/>
      <c r="WKK87" s="0"/>
      <c r="WKL87" s="0"/>
      <c r="WKM87" s="0"/>
      <c r="WKN87" s="0"/>
      <c r="WKO87" s="0"/>
      <c r="WKP87" s="0"/>
      <c r="WKQ87" s="0"/>
      <c r="WKR87" s="0"/>
      <c r="WKS87" s="0"/>
      <c r="WKT87" s="0"/>
      <c r="WKU87" s="0"/>
      <c r="WKV87" s="0"/>
      <c r="WKW87" s="0"/>
      <c r="WKX87" s="0"/>
      <c r="WKY87" s="0"/>
      <c r="WKZ87" s="0"/>
      <c r="WLA87" s="0"/>
      <c r="WLB87" s="0"/>
      <c r="WLC87" s="0"/>
      <c r="WLD87" s="0"/>
      <c r="WLE87" s="0"/>
      <c r="WLF87" s="0"/>
      <c r="WLG87" s="0"/>
      <c r="WLH87" s="0"/>
      <c r="WLI87" s="0"/>
      <c r="WLJ87" s="0"/>
      <c r="WLK87" s="0"/>
      <c r="WLL87" s="0"/>
      <c r="WLM87" s="0"/>
      <c r="WLN87" s="0"/>
      <c r="WLO87" s="0"/>
      <c r="WLP87" s="0"/>
      <c r="WLQ87" s="0"/>
      <c r="WLR87" s="0"/>
      <c r="WLS87" s="0"/>
      <c r="WLT87" s="0"/>
      <c r="WLU87" s="0"/>
      <c r="WLV87" s="0"/>
      <c r="WLW87" s="0"/>
      <c r="WLX87" s="0"/>
      <c r="WLY87" s="0"/>
      <c r="WLZ87" s="0"/>
      <c r="WMA87" s="0"/>
      <c r="WMB87" s="0"/>
      <c r="WMC87" s="0"/>
      <c r="WMD87" s="0"/>
      <c r="WME87" s="0"/>
      <c r="WMF87" s="0"/>
      <c r="WMG87" s="0"/>
      <c r="WMH87" s="0"/>
      <c r="WMI87" s="0"/>
      <c r="WMJ87" s="0"/>
      <c r="WMK87" s="0"/>
      <c r="WML87" s="0"/>
      <c r="WMM87" s="0"/>
      <c r="WMN87" s="0"/>
      <c r="WMO87" s="0"/>
      <c r="WMP87" s="0"/>
      <c r="WMQ87" s="0"/>
      <c r="WMR87" s="0"/>
      <c r="WMS87" s="0"/>
      <c r="WMT87" s="0"/>
      <c r="WMU87" s="0"/>
      <c r="WMV87" s="0"/>
      <c r="WMW87" s="0"/>
      <c r="WMX87" s="0"/>
      <c r="WMY87" s="0"/>
      <c r="WMZ87" s="0"/>
      <c r="WNA87" s="0"/>
      <c r="WNB87" s="0"/>
      <c r="WNC87" s="0"/>
      <c r="WND87" s="0"/>
      <c r="WNE87" s="0"/>
      <c r="WNF87" s="0"/>
      <c r="WNG87" s="0"/>
      <c r="WNH87" s="0"/>
      <c r="WNI87" s="0"/>
      <c r="WNJ87" s="0"/>
      <c r="WNK87" s="0"/>
      <c r="WNL87" s="0"/>
      <c r="WNM87" s="0"/>
      <c r="WNN87" s="0"/>
      <c r="WNO87" s="0"/>
      <c r="WNP87" s="0"/>
      <c r="WNQ87" s="0"/>
      <c r="WNR87" s="0"/>
      <c r="WNS87" s="0"/>
      <c r="WNT87" s="0"/>
      <c r="WNU87" s="0"/>
      <c r="WNV87" s="0"/>
      <c r="WNW87" s="0"/>
      <c r="WNX87" s="0"/>
      <c r="WNY87" s="0"/>
      <c r="WNZ87" s="0"/>
      <c r="WOA87" s="0"/>
      <c r="WOB87" s="0"/>
      <c r="WOC87" s="0"/>
      <c r="WOD87" s="0"/>
      <c r="WOE87" s="0"/>
      <c r="WOF87" s="0"/>
      <c r="WOG87" s="0"/>
      <c r="WOH87" s="0"/>
      <c r="WOI87" s="0"/>
      <c r="WOJ87" s="0"/>
      <c r="WOK87" s="0"/>
      <c r="WOL87" s="0"/>
      <c r="WOM87" s="0"/>
      <c r="WON87" s="0"/>
      <c r="WOO87" s="0"/>
      <c r="WOP87" s="0"/>
      <c r="WOQ87" s="0"/>
      <c r="WOR87" s="0"/>
      <c r="WOS87" s="0"/>
      <c r="WOT87" s="0"/>
      <c r="WOU87" s="0"/>
      <c r="WOV87" s="0"/>
      <c r="WOW87" s="0"/>
      <c r="WOX87" s="0"/>
      <c r="WOY87" s="0"/>
      <c r="WOZ87" s="0"/>
      <c r="WPA87" s="0"/>
      <c r="WPB87" s="0"/>
      <c r="WPC87" s="0"/>
      <c r="WPD87" s="0"/>
      <c r="WPE87" s="0"/>
      <c r="WPF87" s="0"/>
      <c r="WPG87" s="0"/>
      <c r="WPH87" s="0"/>
      <c r="WPI87" s="0"/>
      <c r="WPJ87" s="0"/>
      <c r="WPK87" s="0"/>
      <c r="WPL87" s="0"/>
      <c r="WPM87" s="0"/>
      <c r="WPN87" s="0"/>
      <c r="WPO87" s="0"/>
      <c r="WPP87" s="0"/>
      <c r="WPQ87" s="0"/>
      <c r="WPR87" s="0"/>
      <c r="WPS87" s="0"/>
      <c r="WPT87" s="0"/>
      <c r="WPU87" s="0"/>
      <c r="WPV87" s="0"/>
      <c r="WPW87" s="0"/>
      <c r="WPX87" s="0"/>
      <c r="WPY87" s="0"/>
      <c r="WPZ87" s="0"/>
      <c r="WQA87" s="0"/>
      <c r="WQB87" s="0"/>
      <c r="WQC87" s="0"/>
      <c r="WQD87" s="0"/>
      <c r="WQE87" s="0"/>
      <c r="WQF87" s="0"/>
      <c r="WQG87" s="0"/>
      <c r="WQH87" s="0"/>
      <c r="WQI87" s="0"/>
      <c r="WQJ87" s="0"/>
      <c r="WQK87" s="0"/>
      <c r="WQL87" s="0"/>
      <c r="WQM87" s="0"/>
      <c r="WQN87" s="0"/>
      <c r="WQO87" s="0"/>
      <c r="WQP87" s="0"/>
      <c r="WQQ87" s="0"/>
      <c r="WQR87" s="0"/>
      <c r="WQS87" s="0"/>
      <c r="WQT87" s="0"/>
      <c r="WQU87" s="0"/>
      <c r="WQV87" s="0"/>
      <c r="WQW87" s="0"/>
      <c r="WQX87" s="0"/>
      <c r="WQY87" s="0"/>
      <c r="WQZ87" s="0"/>
      <c r="WRA87" s="0"/>
      <c r="WRB87" s="0"/>
      <c r="WRC87" s="0"/>
      <c r="WRD87" s="0"/>
      <c r="WRE87" s="0"/>
      <c r="WRF87" s="0"/>
      <c r="WRG87" s="0"/>
      <c r="WRH87" s="0"/>
      <c r="WRI87" s="0"/>
      <c r="WRJ87" s="0"/>
      <c r="WRK87" s="0"/>
      <c r="WRL87" s="0"/>
      <c r="WRM87" s="0"/>
      <c r="WRN87" s="0"/>
      <c r="WRO87" s="0"/>
      <c r="WRP87" s="0"/>
      <c r="WRQ87" s="0"/>
      <c r="WRR87" s="0"/>
      <c r="WRS87" s="0"/>
      <c r="WRT87" s="0"/>
      <c r="WRU87" s="0"/>
      <c r="WRV87" s="0"/>
      <c r="WRW87" s="0"/>
      <c r="WRX87" s="0"/>
      <c r="WRY87" s="0"/>
      <c r="WRZ87" s="0"/>
      <c r="WSA87" s="0"/>
      <c r="WSB87" s="0"/>
      <c r="WSC87" s="0"/>
      <c r="WSD87" s="0"/>
      <c r="WSE87" s="0"/>
      <c r="WSF87" s="0"/>
      <c r="WSG87" s="0"/>
      <c r="WSH87" s="0"/>
      <c r="WSI87" s="0"/>
      <c r="WSJ87" s="0"/>
      <c r="WSK87" s="0"/>
      <c r="WSL87" s="0"/>
      <c r="WSM87" s="0"/>
      <c r="WSN87" s="0"/>
      <c r="WSO87" s="0"/>
      <c r="WSP87" s="0"/>
      <c r="WSQ87" s="0"/>
      <c r="WSR87" s="0"/>
      <c r="WSS87" s="0"/>
      <c r="WST87" s="0"/>
      <c r="WSU87" s="0"/>
      <c r="WSV87" s="0"/>
      <c r="WSW87" s="0"/>
      <c r="WSX87" s="0"/>
      <c r="WSY87" s="0"/>
      <c r="WSZ87" s="0"/>
      <c r="WTA87" s="0"/>
      <c r="WTB87" s="0"/>
      <c r="WTC87" s="0"/>
      <c r="WTD87" s="0"/>
      <c r="WTE87" s="0"/>
      <c r="WTF87" s="0"/>
      <c r="WTG87" s="0"/>
      <c r="WTH87" s="0"/>
      <c r="WTI87" s="0"/>
      <c r="WTJ87" s="0"/>
      <c r="WTK87" s="0"/>
      <c r="WTL87" s="0"/>
      <c r="WTM87" s="0"/>
      <c r="WTN87" s="0"/>
      <c r="WTO87" s="0"/>
      <c r="WTP87" s="0"/>
      <c r="WTQ87" s="0"/>
      <c r="WTR87" s="0"/>
      <c r="WTS87" s="0"/>
      <c r="WTT87" s="0"/>
      <c r="WTU87" s="0"/>
      <c r="WTV87" s="0"/>
      <c r="WTW87" s="0"/>
      <c r="WTX87" s="0"/>
      <c r="WTY87" s="0"/>
      <c r="WTZ87" s="0"/>
      <c r="WUA87" s="0"/>
      <c r="WUB87" s="0"/>
      <c r="WUC87" s="0"/>
      <c r="WUD87" s="0"/>
      <c r="WUE87" s="0"/>
      <c r="WUF87" s="0"/>
      <c r="WUG87" s="0"/>
      <c r="WUH87" s="0"/>
      <c r="WUI87" s="0"/>
      <c r="WUJ87" s="0"/>
      <c r="WUK87" s="0"/>
      <c r="WUL87" s="0"/>
      <c r="WUM87" s="0"/>
      <c r="WUN87" s="0"/>
      <c r="WUO87" s="0"/>
      <c r="WUP87" s="0"/>
      <c r="WUQ87" s="0"/>
      <c r="WUR87" s="0"/>
      <c r="WUS87" s="0"/>
      <c r="WUT87" s="0"/>
      <c r="WUU87" s="0"/>
      <c r="WUV87" s="0"/>
      <c r="WUW87" s="0"/>
      <c r="WUX87" s="0"/>
      <c r="WUY87" s="0"/>
      <c r="WUZ87" s="0"/>
      <c r="WVA87" s="0"/>
      <c r="WVB87" s="0"/>
      <c r="WVC87" s="0"/>
      <c r="WVD87" s="0"/>
      <c r="WVE87" s="0"/>
      <c r="WVF87" s="0"/>
      <c r="WVG87" s="0"/>
      <c r="WVH87" s="0"/>
      <c r="WVI87" s="0"/>
      <c r="WVJ87" s="0"/>
      <c r="WVK87" s="0"/>
      <c r="WVL87" s="0"/>
      <c r="WVM87" s="0"/>
      <c r="WVN87" s="0"/>
      <c r="WVO87" s="0"/>
      <c r="WVP87" s="0"/>
      <c r="WVQ87" s="0"/>
      <c r="WVR87" s="0"/>
      <c r="WVS87" s="0"/>
      <c r="WVT87" s="0"/>
      <c r="WVU87" s="0"/>
      <c r="WVV87" s="0"/>
      <c r="WVW87" s="0"/>
      <c r="WVX87" s="0"/>
      <c r="WVY87" s="0"/>
      <c r="WVZ87" s="0"/>
      <c r="WWA87" s="0"/>
      <c r="WWB87" s="0"/>
      <c r="WWC87" s="0"/>
      <c r="WWD87" s="0"/>
      <c r="WWE87" s="0"/>
      <c r="WWF87" s="0"/>
      <c r="WWG87" s="0"/>
      <c r="WWH87" s="0"/>
      <c r="WWI87" s="0"/>
      <c r="WWJ87" s="0"/>
      <c r="WWK87" s="0"/>
      <c r="WWL87" s="0"/>
      <c r="WWM87" s="0"/>
      <c r="WWN87" s="0"/>
      <c r="WWO87" s="0"/>
      <c r="WWP87" s="0"/>
      <c r="WWQ87" s="0"/>
      <c r="WWR87" s="0"/>
      <c r="WWS87" s="0"/>
      <c r="WWT87" s="0"/>
      <c r="WWU87" s="0"/>
      <c r="WWV87" s="0"/>
      <c r="WWW87" s="0"/>
      <c r="WWX87" s="0"/>
      <c r="WWY87" s="0"/>
      <c r="WWZ87" s="0"/>
      <c r="WXA87" s="0"/>
      <c r="WXB87" s="0"/>
      <c r="WXC87" s="0"/>
      <c r="WXD87" s="0"/>
      <c r="WXE87" s="0"/>
      <c r="WXF87" s="0"/>
      <c r="WXG87" s="0"/>
      <c r="WXH87" s="0"/>
      <c r="WXI87" s="0"/>
      <c r="WXJ87" s="0"/>
      <c r="WXK87" s="0"/>
      <c r="WXL87" s="0"/>
      <c r="WXM87" s="0"/>
      <c r="WXN87" s="0"/>
      <c r="WXO87" s="0"/>
      <c r="WXP87" s="0"/>
      <c r="WXQ87" s="0"/>
      <c r="WXR87" s="0"/>
      <c r="WXS87" s="0"/>
      <c r="WXT87" s="0"/>
      <c r="WXU87" s="0"/>
      <c r="WXV87" s="0"/>
      <c r="WXW87" s="0"/>
      <c r="WXX87" s="0"/>
      <c r="WXY87" s="0"/>
      <c r="WXZ87" s="0"/>
      <c r="WYA87" s="0"/>
      <c r="WYB87" s="0"/>
      <c r="WYC87" s="0"/>
      <c r="WYD87" s="0"/>
      <c r="WYE87" s="0"/>
      <c r="WYF87" s="0"/>
      <c r="WYG87" s="0"/>
      <c r="WYH87" s="0"/>
      <c r="WYI87" s="0"/>
      <c r="WYJ87" s="0"/>
      <c r="WYK87" s="0"/>
      <c r="WYL87" s="0"/>
      <c r="WYM87" s="0"/>
      <c r="WYN87" s="0"/>
      <c r="WYO87" s="0"/>
      <c r="WYP87" s="0"/>
      <c r="WYQ87" s="0"/>
      <c r="WYR87" s="0"/>
      <c r="WYS87" s="0"/>
      <c r="WYT87" s="0"/>
      <c r="WYU87" s="0"/>
      <c r="WYV87" s="0"/>
      <c r="WYW87" s="0"/>
      <c r="WYX87" s="0"/>
      <c r="WYY87" s="0"/>
      <c r="WYZ87" s="0"/>
      <c r="WZA87" s="0"/>
      <c r="WZB87" s="0"/>
      <c r="WZC87" s="0"/>
      <c r="WZD87" s="0"/>
      <c r="WZE87" s="0"/>
      <c r="WZF87" s="0"/>
      <c r="WZG87" s="0"/>
      <c r="WZH87" s="0"/>
      <c r="WZI87" s="0"/>
      <c r="WZJ87" s="0"/>
      <c r="WZK87" s="0"/>
      <c r="WZL87" s="0"/>
      <c r="WZM87" s="0"/>
      <c r="WZN87" s="0"/>
      <c r="WZO87" s="0"/>
      <c r="WZP87" s="0"/>
      <c r="WZQ87" s="0"/>
      <c r="WZR87" s="0"/>
      <c r="WZS87" s="0"/>
      <c r="WZT87" s="0"/>
      <c r="WZU87" s="0"/>
      <c r="WZV87" s="0"/>
      <c r="WZW87" s="0"/>
      <c r="WZX87" s="0"/>
      <c r="WZY87" s="0"/>
      <c r="WZZ87" s="0"/>
      <c r="XAA87" s="0"/>
      <c r="XAB87" s="0"/>
      <c r="XAC87" s="0"/>
      <c r="XAD87" s="0"/>
      <c r="XAE87" s="0"/>
      <c r="XAF87" s="0"/>
      <c r="XAG87" s="0"/>
      <c r="XAH87" s="0"/>
      <c r="XAI87" s="0"/>
      <c r="XAJ87" s="0"/>
      <c r="XAK87" s="0"/>
      <c r="XAL87" s="0"/>
      <c r="XAM87" s="0"/>
      <c r="XAN87" s="0"/>
      <c r="XAO87" s="0"/>
      <c r="XAP87" s="0"/>
      <c r="XAQ87" s="0"/>
      <c r="XAR87" s="0"/>
      <c r="XAS87" s="0"/>
      <c r="XAT87" s="0"/>
      <c r="XAU87" s="0"/>
      <c r="XAV87" s="0"/>
      <c r="XAW87" s="0"/>
      <c r="XAX87" s="0"/>
      <c r="XAY87" s="0"/>
      <c r="XAZ87" s="0"/>
      <c r="XBA87" s="0"/>
      <c r="XBB87" s="0"/>
      <c r="XBC87" s="0"/>
      <c r="XBD87" s="0"/>
      <c r="XBE87" s="0"/>
      <c r="XBF87" s="0"/>
      <c r="XBG87" s="0"/>
      <c r="XBH87" s="0"/>
      <c r="XBI87" s="0"/>
      <c r="XBJ87" s="0"/>
      <c r="XBK87" s="0"/>
      <c r="XBL87" s="0"/>
      <c r="XBM87" s="0"/>
      <c r="XBN87" s="0"/>
      <c r="XBO87" s="0"/>
      <c r="XBP87" s="0"/>
      <c r="XBQ87" s="0"/>
      <c r="XBR87" s="0"/>
      <c r="XBS87" s="0"/>
      <c r="XBT87" s="0"/>
      <c r="XBU87" s="0"/>
      <c r="XBV87" s="0"/>
      <c r="XBW87" s="0"/>
      <c r="XBX87" s="0"/>
      <c r="XBY87" s="0"/>
      <c r="XBZ87" s="0"/>
      <c r="XCA87" s="0"/>
      <c r="XCB87" s="0"/>
      <c r="XCC87" s="0"/>
      <c r="XCD87" s="0"/>
      <c r="XCE87" s="0"/>
      <c r="XCF87" s="0"/>
      <c r="XCG87" s="0"/>
      <c r="XCH87" s="0"/>
      <c r="XCI87" s="0"/>
      <c r="XCJ87" s="0"/>
      <c r="XCK87" s="0"/>
      <c r="XCL87" s="0"/>
      <c r="XCM87" s="0"/>
      <c r="XCN87" s="0"/>
      <c r="XCO87" s="0"/>
      <c r="XCP87" s="0"/>
      <c r="XCQ87" s="0"/>
      <c r="XCR87" s="0"/>
      <c r="XCS87" s="0"/>
      <c r="XCT87" s="0"/>
      <c r="XCU87" s="0"/>
      <c r="XCV87" s="0"/>
      <c r="XCW87" s="0"/>
      <c r="XCX87" s="0"/>
      <c r="XCY87" s="0"/>
      <c r="XCZ87" s="0"/>
      <c r="XDA87" s="0"/>
      <c r="XDB87" s="0"/>
      <c r="XDC87" s="0"/>
      <c r="XDD87" s="0"/>
      <c r="XDE87" s="0"/>
      <c r="XDF87" s="0"/>
      <c r="XDG87" s="0"/>
      <c r="XDH87" s="0"/>
      <c r="XDI87" s="0"/>
      <c r="XDJ87" s="0"/>
      <c r="XDK87" s="0"/>
      <c r="XDL87" s="0"/>
      <c r="XDM87" s="0"/>
      <c r="XDN87" s="0"/>
      <c r="XDO87" s="0"/>
      <c r="XDP87" s="0"/>
      <c r="XDQ87" s="0"/>
      <c r="XDR87" s="0"/>
      <c r="XDS87" s="0"/>
      <c r="XDT87" s="0"/>
      <c r="XDU87" s="0"/>
      <c r="XDV87" s="0"/>
      <c r="XDW87" s="0"/>
      <c r="XDX87" s="0"/>
      <c r="XDY87" s="0"/>
      <c r="XDZ87" s="0"/>
      <c r="XEA87" s="0"/>
      <c r="XEB87" s="0"/>
      <c r="XEC87" s="0"/>
      <c r="XED87" s="0"/>
      <c r="XEE87" s="0"/>
      <c r="XEF87" s="0"/>
      <c r="XEG87" s="0"/>
      <c r="XEH87" s="0"/>
      <c r="XEI87" s="0"/>
      <c r="XEJ87" s="0"/>
      <c r="XEK87" s="0"/>
      <c r="XEL87" s="0"/>
      <c r="XEM87" s="0"/>
      <c r="XEN87" s="0"/>
      <c r="XEO87" s="0"/>
      <c r="XEP87" s="0"/>
      <c r="XEQ87" s="0"/>
      <c r="XER87" s="0"/>
      <c r="XES87" s="0"/>
      <c r="XET87" s="0"/>
      <c r="XEU87" s="0"/>
      <c r="XEV87" s="0"/>
      <c r="XEW87" s="0"/>
      <c r="XEX87" s="0"/>
      <c r="XEY87" s="0"/>
      <c r="XEZ87" s="0"/>
      <c r="XFA87" s="0"/>
      <c r="XFB87" s="0"/>
      <c r="XFC87" s="0"/>
      <c r="XFD87" s="0"/>
    </row>
    <row r="88" customFormat="false" ht="13.8" hidden="false" customHeight="false" outlineLevel="0" collapsed="false">
      <c r="A88" s="720" t="s">
        <v>1077</v>
      </c>
      <c r="B88" s="721" t="n">
        <f aca="false">B19*9.81*B15/3600*B73/B77/1000</f>
        <v>3247.293665</v>
      </c>
      <c r="C88" s="721" t="e">
        <f aca="false">C19*9.81*C15/3600*C73/C77/1000</f>
        <v>#DIV/0!</v>
      </c>
      <c r="D88" s="721" t="e">
        <f aca="false">D19*9.81*D15/3600*D73/D77/1000</f>
        <v>#DIV/0!</v>
      </c>
      <c r="E88" s="721" t="n">
        <f aca="false">E19*9.81*E15/3600*E73/E77/1000</f>
        <v>27.6689301886792</v>
      </c>
      <c r="F88" s="721" t="n">
        <f aca="false">F19*9.81*F15/3600*F73/F77/1000</f>
        <v>27.655505952381</v>
      </c>
      <c r="G88" s="721" t="n">
        <f aca="false">G19*9.81*G15/3600*G73/G77/1000</f>
        <v>0.168609375</v>
      </c>
      <c r="H88" s="721" t="n">
        <f aca="false">H19*9.81*H15/3600*H73/H77/1000</f>
        <v>86.9810803125</v>
      </c>
      <c r="I88" s="721" t="n">
        <f aca="false">I19*9.81*I15/3600*I73/I77/1000</f>
        <v>9.10162099</v>
      </c>
      <c r="J88" s="721" t="n">
        <f aca="false">J19*9.81*J15/3600*J73/J77/1000</f>
        <v>144.134660221538</v>
      </c>
      <c r="K88" s="721" t="n">
        <f aca="false">K19*9.81*K15/3600*K73/K77/1000</f>
        <v>70.7411064276</v>
      </c>
      <c r="L88" s="721" t="n">
        <f aca="false">L19*9.81*L15/3600*L73/L77/1000</f>
        <v>8.37878608097561</v>
      </c>
      <c r="M88" s="721" t="n">
        <f aca="false">M19*9.81*M15/3600*M73/M77/1000</f>
        <v>42.4614726027397</v>
      </c>
      <c r="N88" s="721" t="n">
        <f aca="false">N19*9.81*N15/3600*N73/N77/1000</f>
        <v>48.5412881621622</v>
      </c>
      <c r="O88" s="721" t="n">
        <f aca="false">O19*9.81*O15/3600*O73/O77/1000</f>
        <v>268.710188083333</v>
      </c>
      <c r="P88" s="721" t="n">
        <f aca="false">P19*9.81*P15/3600*P73/P77/1000</f>
        <v>201.810631578947</v>
      </c>
      <c r="Q88" s="721" t="n">
        <f aca="false">Q19*9.81*Q15/3600*Q73/Q77/1000</f>
        <v>23.41796875</v>
      </c>
      <c r="R88" s="721" t="n">
        <f aca="false">R19*9.81*R15/3600*R73/R77/1000</f>
        <v>13.039125</v>
      </c>
      <c r="S88" s="721" t="n">
        <f aca="false">S19*9.81*S15/3600*S73/S77/1000</f>
        <v>4.68138970588235</v>
      </c>
      <c r="T88" s="721"/>
      <c r="U88" s="721"/>
      <c r="V88" s="721"/>
      <c r="W88" s="721"/>
      <c r="X88" s="721"/>
      <c r="Y88" s="721"/>
      <c r="Z88" s="721"/>
      <c r="AA88" s="721"/>
      <c r="AB88" s="721"/>
      <c r="AC88" s="721"/>
      <c r="AD88" s="721"/>
      <c r="AE88" s="721"/>
      <c r="AF88" s="721"/>
      <c r="AG88" s="721"/>
      <c r="AH88" s="721"/>
      <c r="AI88" s="721"/>
      <c r="AJ88" s="721"/>
      <c r="AK88" s="721"/>
      <c r="AL88" s="721"/>
      <c r="AM88" s="721"/>
      <c r="AN88" s="721"/>
      <c r="AO88" s="721"/>
      <c r="AP88" s="721"/>
      <c r="AQ88" s="721"/>
    </row>
    <row r="89" customFormat="false" ht="13.8" hidden="false" customHeight="false" outlineLevel="0" collapsed="false">
      <c r="A89" s="711" t="s">
        <v>1078</v>
      </c>
      <c r="B89" s="715" t="n">
        <f aca="false">992*9.81*B17/3600*B72/B76/1000</f>
        <v>0</v>
      </c>
      <c r="C89" s="715" t="e">
        <f aca="false">992*9.81*C17/3600*C72/C76/1000</f>
        <v>#DIV/0!</v>
      </c>
      <c r="D89" s="715" t="e">
        <f aca="false">992*9.81*D17/3600*D72/D76/1000</f>
        <v>#DIV/0!</v>
      </c>
      <c r="E89" s="715" t="n">
        <f aca="false">992*9.81*E17/3600*E72/E76/1000</f>
        <v>19.8980095541258</v>
      </c>
      <c r="F89" s="715" t="n">
        <f aca="false">992*9.81*F17/3600*F72/F76/1000</f>
        <v>24.7518007407407</v>
      </c>
      <c r="G89" s="715" t="n">
        <f aca="false">992*9.81*G17/3600*G72/G76/1000</f>
        <v>0.145759918871131</v>
      </c>
      <c r="H89" s="715" t="n">
        <f aca="false">992*9.81*H17/3600*H72/H76/1000</f>
        <v>70.9978599775576</v>
      </c>
      <c r="I89" s="715" t="n">
        <f aca="false">992*9.81*I17/3600*I72/I76/1000</f>
        <v>10.1942061615986</v>
      </c>
      <c r="J89" s="715" t="n">
        <f aca="false">992*9.81*J17/3600*J72/J76/1000</f>
        <v>154.223516959922</v>
      </c>
      <c r="K89" s="715" t="n">
        <f aca="false">992*9.81*K17/3600*K72/K76/1000</f>
        <v>74.9031469294965</v>
      </c>
      <c r="L89" s="715" t="n">
        <f aca="false">992*9.81*L17/3600*L72/L76/1000</f>
        <v>6.94537162057366</v>
      </c>
      <c r="M89" s="715" t="n">
        <f aca="false">992*9.81*M17/3600*M72/M76/1000</f>
        <v>51.879595959596</v>
      </c>
      <c r="N89" s="715" t="n">
        <f aca="false">992*9.81*N17/3600*N72/N76/1000</f>
        <v>57.4073502698031</v>
      </c>
      <c r="O89" s="715" t="n">
        <f aca="false">992*9.81*O17/3600*O72/O76/1000</f>
        <v>330.627866710848</v>
      </c>
      <c r="P89" s="715" t="n">
        <f aca="false">992*9.81*P17/3600*P72/P76/1000</f>
        <v>143.715520120418</v>
      </c>
      <c r="Q89" s="715" t="n">
        <f aca="false">992*9.81*Q17/3600*Q72/Q76/1000</f>
        <v>26.7490166362473</v>
      </c>
      <c r="R89" s="715" t="n">
        <f aca="false">992*9.81*R17/3600*R72/R76/1000</f>
        <v>13.2105937992643</v>
      </c>
      <c r="S89" s="715" t="n">
        <f aca="false">992*9.81*S17/3600*S72/S76/1000</f>
        <v>3.32104760749479</v>
      </c>
      <c r="T89" s="715"/>
      <c r="U89" s="715"/>
      <c r="V89" s="715"/>
      <c r="W89" s="715"/>
      <c r="X89" s="715"/>
      <c r="Y89" s="715"/>
      <c r="Z89" s="715"/>
      <c r="AA89" s="715"/>
      <c r="AB89" s="715"/>
      <c r="AC89" s="715"/>
      <c r="AD89" s="715"/>
      <c r="AE89" s="715"/>
      <c r="AF89" s="715"/>
      <c r="AG89" s="715"/>
      <c r="AH89" s="715"/>
      <c r="AI89" s="715"/>
      <c r="AJ89" s="715"/>
      <c r="AK89" s="715"/>
      <c r="AL89" s="715"/>
      <c r="AM89" s="715"/>
      <c r="AN89" s="715"/>
      <c r="AO89" s="715"/>
      <c r="AP89" s="715"/>
      <c r="AQ89" s="715"/>
    </row>
    <row r="90" customFormat="false" ht="13.8" hidden="false" customHeight="false" outlineLevel="0" collapsed="false">
      <c r="A90" s="711" t="s">
        <v>1079</v>
      </c>
      <c r="B90" s="715" t="n">
        <f aca="false">MAX(B86:B89)</f>
        <v>3247.293665</v>
      </c>
      <c r="C90" s="715" t="e">
        <f aca="false">MAX(C86:C89)</f>
        <v>#DIV/0!</v>
      </c>
      <c r="D90" s="715" t="e">
        <f aca="false">MAX(D86:D89)</f>
        <v>#DIV/0!</v>
      </c>
      <c r="E90" s="715" t="n">
        <f aca="false">MAX(E86:E89)</f>
        <v>27.6689301886792</v>
      </c>
      <c r="F90" s="715" t="n">
        <f aca="false">MAX(F86:F89)</f>
        <v>27.655505952381</v>
      </c>
      <c r="G90" s="715" t="n">
        <f aca="false">MAX(G86:G89)</f>
        <v>0.168609375</v>
      </c>
      <c r="H90" s="715" t="n">
        <f aca="false">MAX(H86:H89)</f>
        <v>86.9810803125</v>
      </c>
      <c r="I90" s="715" t="n">
        <f aca="false">MAX(I86:I89)</f>
        <v>10.1942061615986</v>
      </c>
      <c r="J90" s="715" t="n">
        <f aca="false">MAX(J86:J89)</f>
        <v>154.223516959922</v>
      </c>
      <c r="K90" s="715" t="n">
        <f aca="false">MAX(K86:K89)</f>
        <v>74.9031469294965</v>
      </c>
      <c r="L90" s="715" t="n">
        <f aca="false">MAX(L86:L89)</f>
        <v>8.37878608097561</v>
      </c>
      <c r="M90" s="715" t="n">
        <f aca="false">MAX(M86:M89)</f>
        <v>51.879595959596</v>
      </c>
      <c r="N90" s="715" t="n">
        <f aca="false">MAX(N86:N89)</f>
        <v>57.4073502698031</v>
      </c>
      <c r="O90" s="715" t="n">
        <f aca="false">MAX(O86:O89)</f>
        <v>330.627866710848</v>
      </c>
      <c r="P90" s="715" t="n">
        <f aca="false">MAX(P86:P89)</f>
        <v>201.810631578947</v>
      </c>
      <c r="Q90" s="715" t="n">
        <f aca="false">MAX(Q86:Q89)</f>
        <v>26.7490166362473</v>
      </c>
      <c r="R90" s="715" t="n">
        <f aca="false">MAX(R86:R89)</f>
        <v>13.3222222222222</v>
      </c>
      <c r="S90" s="715" t="n">
        <f aca="false">MAX(S86:S89)</f>
        <v>4.68138970588235</v>
      </c>
      <c r="T90" s="757"/>
      <c r="U90" s="715"/>
      <c r="V90" s="715"/>
      <c r="W90" s="715"/>
      <c r="X90" s="715"/>
      <c r="Y90" s="715"/>
      <c r="Z90" s="715"/>
      <c r="AA90" s="715"/>
      <c r="AB90" s="715"/>
      <c r="AC90" s="715"/>
      <c r="AD90" s="715"/>
      <c r="AE90" s="715"/>
      <c r="AF90" s="715"/>
      <c r="AG90" s="715"/>
      <c r="AH90" s="715"/>
      <c r="AI90" s="715"/>
      <c r="AJ90" s="715"/>
      <c r="AK90" s="715"/>
      <c r="AL90" s="715"/>
      <c r="AM90" s="715"/>
      <c r="AN90" s="715"/>
      <c r="AO90" s="715"/>
      <c r="AP90" s="715"/>
      <c r="AQ90" s="715"/>
    </row>
    <row r="91" customFormat="false" ht="13.8" hidden="false" customHeight="false" outlineLevel="0" collapsed="false">
      <c r="A91" s="711" t="s">
        <v>1080</v>
      </c>
      <c r="B91" s="737" t="n">
        <f aca="false">IF(B90&gt;55,1.1,(IF(B90&gt;15,1.15,1.25)))</f>
        <v>1.1</v>
      </c>
      <c r="C91" s="737" t="e">
        <f aca="false">IF(C90&gt;55,1.1,(IF(C90&gt;15,1.15,1.25)))</f>
        <v>#DIV/0!</v>
      </c>
      <c r="D91" s="737" t="e">
        <f aca="false">IF(D90&gt;55,1.1,(IF(D90&gt;15,1.15,1.25)))</f>
        <v>#DIV/0!</v>
      </c>
      <c r="E91" s="737" t="n">
        <f aca="false">IF(E90&gt;55,1.1,(IF(E90&gt;15,1.15,1.25)))</f>
        <v>1.15</v>
      </c>
      <c r="F91" s="737" t="n">
        <f aca="false">IF(F90&gt;55,1.1,(IF(F90&gt;15,1.15,1.25)))</f>
        <v>1.15</v>
      </c>
      <c r="G91" s="737" t="n">
        <f aca="false">IF(G90&gt;55,1.1,(IF(G90&gt;15,1.15,1.25)))</f>
        <v>1.25</v>
      </c>
      <c r="H91" s="737" t="n">
        <f aca="false">IF(H90&gt;55,1.1,(IF(H90&gt;15,1.15,1.25)))</f>
        <v>1.1</v>
      </c>
      <c r="I91" s="737" t="n">
        <f aca="false">IF(I90&gt;55,1.1,(IF(I90&gt;15,1.15,1.25)))</f>
        <v>1.25</v>
      </c>
      <c r="J91" s="737" t="n">
        <f aca="false">IF(J90&gt;55,1.1,(IF(J90&gt;15,1.15,1.25)))</f>
        <v>1.1</v>
      </c>
      <c r="K91" s="737" t="n">
        <f aca="false">IF(K90&gt;55,1.1,(IF(K90&gt;15,1.15,1.25)))</f>
        <v>1.1</v>
      </c>
      <c r="L91" s="737" t="n">
        <f aca="false">IF(L90&gt;55,1.1,(IF(L90&gt;15,1.15,1.25)))</f>
        <v>1.25</v>
      </c>
      <c r="M91" s="737" t="n">
        <f aca="false">IF(M90&gt;55,1.1,(IF(M90&gt;15,1.15,1.25)))</f>
        <v>1.15</v>
      </c>
      <c r="N91" s="737" t="n">
        <f aca="false">IF(N90&gt;55,1.1,(IF(N90&gt;15,1.15,1.25)))</f>
        <v>1.1</v>
      </c>
      <c r="O91" s="737" t="n">
        <f aca="false">IF(O90&gt;55,1.1,(IF(O90&gt;15,1.15,1.25)))</f>
        <v>1.1</v>
      </c>
      <c r="P91" s="737" t="n">
        <f aca="false">IF(P90&gt;55,1.1,(IF(P90&gt;15,1.15,1.25)))</f>
        <v>1.1</v>
      </c>
      <c r="Q91" s="737" t="n">
        <f aca="false">IF(Q90&gt;55,1.1,(IF(Q90&gt;15,1.15,1.25)))</f>
        <v>1.15</v>
      </c>
      <c r="R91" s="737" t="n">
        <f aca="false">IF(R90&gt;55,1.1,(IF(R90&gt;15,1.15,1.25)))</f>
        <v>1.25</v>
      </c>
      <c r="S91" s="737" t="n">
        <f aca="false">IF(S90&gt;55,1.1,(IF(S90&gt;15,1.15,1.25)))</f>
        <v>1.25</v>
      </c>
      <c r="T91" s="737"/>
      <c r="U91" s="737"/>
      <c r="V91" s="737"/>
      <c r="W91" s="737"/>
      <c r="X91" s="737"/>
      <c r="Y91" s="737"/>
      <c r="Z91" s="737"/>
      <c r="AA91" s="737"/>
      <c r="AB91" s="737"/>
      <c r="AC91" s="737"/>
      <c r="AD91" s="737"/>
      <c r="AE91" s="737"/>
      <c r="AF91" s="737"/>
      <c r="AG91" s="737"/>
      <c r="AH91" s="737"/>
      <c r="AI91" s="737"/>
      <c r="AJ91" s="737"/>
      <c r="AK91" s="737"/>
      <c r="AL91" s="737"/>
      <c r="AM91" s="737"/>
      <c r="AN91" s="737"/>
      <c r="AO91" s="737"/>
      <c r="AP91" s="737"/>
      <c r="AQ91" s="737"/>
    </row>
    <row r="92" customFormat="false" ht="13.8" hidden="false" customHeight="false" outlineLevel="0" collapsed="false">
      <c r="A92" s="720" t="s">
        <v>1081</v>
      </c>
      <c r="B92" s="749" t="n">
        <v>3300</v>
      </c>
      <c r="C92" s="749" t="n">
        <v>2500</v>
      </c>
      <c r="D92" s="749" t="e">
        <f aca="false">D90*D91</f>
        <v>#DIV/0!</v>
      </c>
      <c r="E92" s="749" t="n">
        <f aca="false">E90*E91</f>
        <v>31.8192697169811</v>
      </c>
      <c r="F92" s="749" t="n">
        <f aca="false">F90*F91</f>
        <v>31.8038318452381</v>
      </c>
      <c r="G92" s="749" t="n">
        <f aca="false">G90*G91</f>
        <v>0.21076171875</v>
      </c>
      <c r="H92" s="749" t="n">
        <f aca="false">H90*H91</f>
        <v>95.67918834375</v>
      </c>
      <c r="I92" s="749" t="n">
        <f aca="false">I90*I91</f>
        <v>12.7427577019983</v>
      </c>
      <c r="J92" s="749" t="n">
        <f aca="false">J90*J91</f>
        <v>169.645868655914</v>
      </c>
      <c r="K92" s="749" t="n">
        <f aca="false">K90*K91</f>
        <v>82.3934616224462</v>
      </c>
      <c r="L92" s="749" t="n">
        <f aca="false">L90*L91</f>
        <v>10.4734826012195</v>
      </c>
      <c r="M92" s="749" t="n">
        <f aca="false">M90*M91</f>
        <v>59.6615353535354</v>
      </c>
      <c r="N92" s="749" t="n">
        <f aca="false">N90*N91</f>
        <v>63.1480852967834</v>
      </c>
      <c r="O92" s="749" t="n">
        <f aca="false">O90*O91</f>
        <v>363.690653381933</v>
      </c>
      <c r="P92" s="749" t="n">
        <f aca="false">P90*P91</f>
        <v>221.991694736842</v>
      </c>
      <c r="Q92" s="749" t="n">
        <f aca="false">Q90*Q91</f>
        <v>30.7613691316844</v>
      </c>
      <c r="R92" s="749" t="n">
        <f aca="false">R90*R91</f>
        <v>16.6527777777778</v>
      </c>
      <c r="S92" s="749" t="n">
        <f aca="false">S90*S91</f>
        <v>5.85173713235294</v>
      </c>
      <c r="T92" s="749"/>
      <c r="U92" s="749"/>
      <c r="V92" s="749"/>
      <c r="W92" s="749"/>
      <c r="X92" s="749"/>
      <c r="Y92" s="749"/>
      <c r="Z92" s="749"/>
      <c r="AA92" s="749"/>
      <c r="AB92" s="749"/>
      <c r="AC92" s="749"/>
      <c r="AD92" s="749"/>
      <c r="AE92" s="749"/>
      <c r="AF92" s="749"/>
      <c r="AG92" s="749"/>
      <c r="AH92" s="749"/>
      <c r="AI92" s="749"/>
      <c r="AJ92" s="749"/>
      <c r="AK92" s="749"/>
      <c r="AL92" s="749"/>
      <c r="AM92" s="749"/>
      <c r="AN92" s="749"/>
      <c r="AO92" s="749"/>
      <c r="AP92" s="749"/>
      <c r="AQ92" s="749"/>
    </row>
    <row r="93" customFormat="false" ht="13.8" hidden="false" customHeight="false" outlineLevel="0" collapsed="false">
      <c r="A93" s="711" t="s">
        <v>1082</v>
      </c>
      <c r="B93" s="722" t="n">
        <v>2500</v>
      </c>
      <c r="C93" s="722"/>
      <c r="D93" s="722" t="n">
        <v>280</v>
      </c>
      <c r="E93" s="722" t="n">
        <v>37</v>
      </c>
      <c r="F93" s="722" t="n">
        <v>37</v>
      </c>
      <c r="G93" s="722" t="n">
        <v>18.5</v>
      </c>
      <c r="H93" s="722" t="n">
        <v>110</v>
      </c>
      <c r="I93" s="722" t="n">
        <v>15</v>
      </c>
      <c r="J93" s="722" t="n">
        <v>185</v>
      </c>
      <c r="K93" s="722" t="n">
        <v>90</v>
      </c>
      <c r="L93" s="722" t="n">
        <v>15</v>
      </c>
      <c r="M93" s="722" t="n">
        <v>55</v>
      </c>
      <c r="N93" s="722" t="n">
        <v>75</v>
      </c>
      <c r="O93" s="722" t="n">
        <v>355</v>
      </c>
      <c r="P93" s="722" t="n">
        <v>250</v>
      </c>
      <c r="Q93" s="722" t="n">
        <v>30</v>
      </c>
      <c r="R93" s="722" t="n">
        <v>18.5</v>
      </c>
      <c r="S93" s="722" t="n">
        <v>11</v>
      </c>
      <c r="T93" s="722"/>
      <c r="U93" s="722"/>
      <c r="V93" s="722"/>
      <c r="W93" s="722"/>
      <c r="X93" s="722"/>
      <c r="Y93" s="722"/>
      <c r="Z93" s="722"/>
      <c r="AA93" s="722"/>
      <c r="AB93" s="722"/>
      <c r="AC93" s="722"/>
      <c r="AD93" s="722"/>
      <c r="AE93" s="722"/>
      <c r="AF93" s="722"/>
      <c r="AG93" s="722"/>
      <c r="AH93" s="722"/>
      <c r="AI93" s="722"/>
      <c r="AJ93" s="722"/>
      <c r="AK93" s="722"/>
      <c r="AL93" s="722"/>
      <c r="AM93" s="722"/>
      <c r="AN93" s="722"/>
      <c r="AO93" s="722"/>
      <c r="AP93" s="722"/>
      <c r="AQ93" s="722"/>
    </row>
    <row r="94" customFormat="false" ht="15" hidden="false" customHeight="false" outlineLevel="0" collapsed="false">
      <c r="A94" s="711" t="s">
        <v>1083</v>
      </c>
      <c r="B94" s="705" t="n">
        <f aca="false">IF(B93="","",VLOOKUP(B93,$C$106:$F$151,2))</f>
        <v>0</v>
      </c>
      <c r="C94" s="705" t="str">
        <f aca="false">IF(C93="","",VLOOKUP(C93,$B$106:$F$151,2))</f>
        <v/>
      </c>
      <c r="D94" s="705" t="str">
        <f aca="false">IF(D93="","",VLOOKUP(D93,$C$106:$F$151,2))</f>
        <v>YB2-4004-2WTH</v>
      </c>
      <c r="E94" s="705" t="str">
        <f aca="false">IF(E93="","",VLOOKUP(E93,$C$106:$F$151,2))</f>
        <v>YB2-200L2-2WTH</v>
      </c>
      <c r="F94" s="705" t="str">
        <f aca="false">IF(F93="","",VLOOKUP(F93,$C$106:$F$151,2))</f>
        <v>YB2-200L2-2WTH</v>
      </c>
      <c r="G94" s="705" t="str">
        <f aca="false">IF(G93="","",VLOOKUP(G93,$C$106:$F$151,2))</f>
        <v>YB2-160L-2WTH</v>
      </c>
      <c r="H94" s="705" t="str">
        <f aca="false">IF(H93="","",VLOOKUP(H93,$C$106:$F$151,2))</f>
        <v>YB2-315S-2WTH</v>
      </c>
      <c r="I94" s="705" t="str">
        <f aca="false">IF(I93="","",VLOOKUP(I93,$C$106:$F$151,2))</f>
        <v>YB2-160M2-2WTH</v>
      </c>
      <c r="J94" s="705" t="str">
        <f aca="false">IF(J93="","",VLOOKUP(J93,$C$106:$F$151,2))</f>
        <v>YB2-315L-2WTH</v>
      </c>
      <c r="K94" s="705" t="str">
        <f aca="false">IF(K93="","",VLOOKUP(K93,$C$106:$F$151,2))</f>
        <v>YB2-280M-2WTH</v>
      </c>
      <c r="L94" s="705" t="str">
        <f aca="false">IF(L93="","",VLOOKUP(L93,$C$106:$F$151,2))</f>
        <v>YB2-160M2-2WTH</v>
      </c>
      <c r="M94" s="705" t="str">
        <f aca="false">IF(M93="","",VLOOKUP(M93,$C$106:$F$151,2))</f>
        <v>YB2-250M-2WTH</v>
      </c>
      <c r="N94" s="705" t="str">
        <f aca="false">IF(N93="","",VLOOKUP(N93,$C$106:$F$151,2))</f>
        <v>YB2-280S-2WTH</v>
      </c>
      <c r="O94" s="705" t="str">
        <f aca="false">IF(O93="","",VLOOKUP(O93,$C$106:$F$151,2))</f>
        <v>YB2-4501-2WTH</v>
      </c>
      <c r="P94" s="705" t="str">
        <f aca="false">IF(P93="","",VLOOKUP(P93,$C$106:$F$151,2))</f>
        <v>YB2-4003-2WTH</v>
      </c>
      <c r="Q94" s="705" t="str">
        <f aca="false">IF(Q93="","",VLOOKUP(Q93,$C$106:$F$151,2))</f>
        <v>YB2-200L1-2WTH</v>
      </c>
      <c r="R94" s="705" t="str">
        <f aca="false">IF(R93="","",VLOOKUP(R93,$C$106:$F$151,2))</f>
        <v>YB2-160L-2WTH</v>
      </c>
      <c r="S94" s="705" t="str">
        <f aca="false">IF(S93="","",VLOOKUP(S93,$C$106:$F$151,2))</f>
        <v>YB2-160M1-2WTH</v>
      </c>
      <c r="T94" s="758"/>
      <c r="U94" s="705"/>
      <c r="V94" s="705"/>
      <c r="W94" s="705"/>
      <c r="X94" s="705"/>
      <c r="Y94" s="705"/>
      <c r="Z94" s="705"/>
      <c r="AA94" s="705"/>
      <c r="AB94" s="705"/>
      <c r="AD94" s="705"/>
      <c r="AE94" s="705"/>
      <c r="AF94" s="705"/>
      <c r="AG94" s="705"/>
      <c r="AH94" s="705"/>
      <c r="AI94" s="705"/>
      <c r="AJ94" s="705"/>
      <c r="AK94" s="705"/>
      <c r="AL94" s="705"/>
      <c r="AM94" s="705"/>
      <c r="AN94" s="705"/>
      <c r="AO94" s="705"/>
      <c r="AP94" s="705"/>
      <c r="AQ94" s="705"/>
    </row>
    <row r="95" customFormat="false" ht="15" hidden="false" customHeight="false" outlineLevel="0" collapsed="false">
      <c r="A95" s="759" t="s">
        <v>1084</v>
      </c>
      <c r="B95" s="705" t="n">
        <f aca="false">IF(B93="","",VLOOKUP(B93,$C$106:$F$138,4))</f>
        <v>4.7</v>
      </c>
      <c r="C95" s="705" t="str">
        <f aca="false">IF(C93="","",VLOOKUP(C93,$B$106:$F$138,4))</f>
        <v/>
      </c>
      <c r="D95" s="705" t="n">
        <f aca="false">IF(D93="","",VLOOKUP(D93,$C$106:$F$138,4))</f>
        <v>3.8</v>
      </c>
      <c r="E95" s="705" t="n">
        <f aca="false">IF(E93="","",VLOOKUP(E93,$C$106:$F$138,4))</f>
        <v>0.305</v>
      </c>
      <c r="F95" s="705" t="n">
        <f aca="false">IF(F93="","",VLOOKUP(F93,$C$106:$F$138,4))</f>
        <v>0.305</v>
      </c>
      <c r="G95" s="705" t="n">
        <f aca="false">IF(G93="","",VLOOKUP(G93,$C$106:$F$138,4))</f>
        <v>0.168</v>
      </c>
      <c r="H95" s="705" t="n">
        <f aca="false">IF(H93="","",VLOOKUP(H93,$C$106:$F$138,4))</f>
        <v>1.1</v>
      </c>
      <c r="I95" s="705" t="n">
        <f aca="false">IF(I93="","",VLOOKUP(I93,$C$106:$F$138,4))</f>
        <v>0.152</v>
      </c>
      <c r="J95" s="705" t="n">
        <f aca="false">IF(J93="","",VLOOKUP(J93,$C$106:$F$138,4))</f>
        <v>1.5</v>
      </c>
      <c r="K95" s="705" t="n">
        <f aca="false">IF(K93="","",VLOOKUP(K93,$C$106:$F$138,4))</f>
        <v>0.728</v>
      </c>
      <c r="L95" s="705" t="n">
        <f aca="false">IF(L93="","",VLOOKUP(L93,$C$106:$F$138,4))</f>
        <v>0.152</v>
      </c>
      <c r="M95" s="705" t="n">
        <f aca="false">IF(M93="","",VLOOKUP(M93,$C$106:$F$138,4))</f>
        <v>0.46</v>
      </c>
      <c r="N95" s="705" t="n">
        <f aca="false">IF(N93="","",VLOOKUP(N93,$C$106:$F$138,4))</f>
        <v>0.625</v>
      </c>
      <c r="O95" s="705" t="n">
        <f aca="false">IF(O93="","",VLOOKUP(O93,$C$106:$F$138,4))</f>
        <v>4.55</v>
      </c>
      <c r="P95" s="705" t="n">
        <f aca="false">IF(P93="","",VLOOKUP(P93,$C$106:$F$138,4))</f>
        <v>3.65</v>
      </c>
      <c r="Q95" s="705" t="n">
        <f aca="false">IF(Q93="","",VLOOKUP(Q93,$C$106:$F$138,4))</f>
        <v>0.29</v>
      </c>
      <c r="R95" s="705" t="n">
        <f aca="false">IF(R93="","",VLOOKUP(R93,$C$106:$F$138,4))</f>
        <v>0.168</v>
      </c>
      <c r="S95" s="705" t="n">
        <f aca="false">IF(S93="","",VLOOKUP(S93,$C$106:$F$138,4))</f>
        <v>0.14</v>
      </c>
      <c r="T95" s="705"/>
      <c r="U95" s="705"/>
      <c r="V95" s="705"/>
      <c r="W95" s="705"/>
      <c r="X95" s="705"/>
      <c r="Y95" s="705"/>
      <c r="Z95" s="705"/>
      <c r="AA95" s="705"/>
      <c r="AB95" s="705"/>
      <c r="AD95" s="705"/>
      <c r="AE95" s="705"/>
      <c r="AF95" s="705"/>
      <c r="AG95" s="705"/>
      <c r="AH95" s="705"/>
      <c r="AI95" s="705"/>
      <c r="AJ95" s="705"/>
      <c r="AK95" s="705"/>
      <c r="AL95" s="705"/>
      <c r="AM95" s="705"/>
      <c r="AN95" s="705"/>
      <c r="AO95" s="705"/>
      <c r="AP95" s="705"/>
      <c r="AQ95" s="705"/>
    </row>
    <row r="96" customFormat="false" ht="15" hidden="false" customHeight="false" outlineLevel="0" collapsed="false">
      <c r="A96" s="759" t="s">
        <v>1085</v>
      </c>
      <c r="B96" s="705" t="n">
        <f aca="false">IF(B93="","",VLOOKUP(B93,$C$106:$F$138,3))</f>
        <v>2982</v>
      </c>
      <c r="C96" s="705" t="str">
        <f aca="false">IF(C93="","",VLOOKUP(C93,$B$106:$F$138,3))</f>
        <v/>
      </c>
      <c r="D96" s="705" t="n">
        <f aca="false">IF(D93="","",VLOOKUP(D93,$C$106:$F$138,3))</f>
        <v>2980</v>
      </c>
      <c r="E96" s="705" t="n">
        <f aca="false">IF(E93="","",VLOOKUP(E93,$C$106:$F$138,3))</f>
        <v>2950</v>
      </c>
      <c r="F96" s="705" t="n">
        <f aca="false">IF(F93="","",VLOOKUP(F93,$C$106:$F$138,3))</f>
        <v>2950</v>
      </c>
      <c r="G96" s="705" t="n">
        <f aca="false">IF(G93="","",VLOOKUP(G93,$C$106:$F$138,3))</f>
        <v>2930</v>
      </c>
      <c r="H96" s="705" t="n">
        <f aca="false">IF(H93="","",VLOOKUP(H93,$C$106:$F$138,3))</f>
        <v>2980</v>
      </c>
      <c r="I96" s="705" t="n">
        <f aca="false">IF(I93="","",VLOOKUP(I93,$C$106:$F$138,3))</f>
        <v>2930</v>
      </c>
      <c r="J96" s="705" t="n">
        <f aca="false">IF(J93="","",VLOOKUP(J93,$C$106:$F$138,3))</f>
        <v>2980</v>
      </c>
      <c r="K96" s="705" t="n">
        <f aca="false">IF(K93="","",VLOOKUP(K93,$C$106:$F$138,3))</f>
        <v>2970</v>
      </c>
      <c r="L96" s="705" t="n">
        <f aca="false">IF(L93="","",VLOOKUP(L93,$C$106:$F$138,3))</f>
        <v>2930</v>
      </c>
      <c r="M96" s="705" t="n">
        <f aca="false">IF(M93="","",VLOOKUP(M93,$C$106:$F$138,3))</f>
        <v>2970</v>
      </c>
      <c r="N96" s="705" t="n">
        <f aca="false">IF(N93="","",VLOOKUP(N93,$C$106:$F$138,3))</f>
        <v>2970</v>
      </c>
      <c r="O96" s="705" t="n">
        <f aca="false">IF(O93="","",VLOOKUP(O93,$C$106:$F$138,3))</f>
        <v>2982</v>
      </c>
      <c r="P96" s="705" t="n">
        <f aca="false">IF(P93="","",VLOOKUP(P93,$C$106:$F$138,3))</f>
        <v>2980</v>
      </c>
      <c r="Q96" s="705" t="n">
        <f aca="false">IF(Q93="","",VLOOKUP(Q93,$C$106:$F$138,3))</f>
        <v>2950</v>
      </c>
      <c r="R96" s="705" t="n">
        <f aca="false">IF(R93="","",VLOOKUP(R93,$C$106:$F$138,3))</f>
        <v>2930</v>
      </c>
      <c r="S96" s="705" t="n">
        <f aca="false">IF(S93="","",VLOOKUP(S93,$C$106:$F$138,3))</f>
        <v>2930</v>
      </c>
      <c r="T96" s="705"/>
      <c r="U96" s="705"/>
      <c r="V96" s="705"/>
      <c r="W96" s="705"/>
      <c r="X96" s="705"/>
      <c r="Y96" s="705"/>
      <c r="Z96" s="705"/>
      <c r="AA96" s="705"/>
      <c r="AB96" s="705"/>
      <c r="AD96" s="705"/>
      <c r="AE96" s="705"/>
      <c r="AF96" s="705"/>
      <c r="AG96" s="705"/>
      <c r="AH96" s="705"/>
      <c r="AI96" s="705"/>
      <c r="AJ96" s="705"/>
      <c r="AK96" s="705"/>
      <c r="AL96" s="705"/>
      <c r="AM96" s="705"/>
      <c r="AN96" s="705"/>
      <c r="AO96" s="705"/>
      <c r="AP96" s="705"/>
      <c r="AQ96" s="705"/>
    </row>
    <row r="97" s="380" customFormat="true" ht="15" hidden="false" customHeight="false" outlineLevel="0" collapsed="false">
      <c r="A97" s="760" t="s">
        <v>277</v>
      </c>
      <c r="B97" s="761"/>
      <c r="C97" s="761"/>
      <c r="M97" s="761"/>
      <c r="N97" s="761"/>
      <c r="O97" s="761"/>
      <c r="P97" s="761"/>
      <c r="Q97" s="761"/>
      <c r="R97" s="761"/>
      <c r="S97" s="761"/>
      <c r="T97" s="761"/>
      <c r="AE97" s="761"/>
      <c r="AF97" s="761"/>
      <c r="AG97" s="761"/>
      <c r="AH97" s="761"/>
      <c r="AJ97" s="761"/>
      <c r="AK97" s="761"/>
      <c r="AL97" s="761"/>
      <c r="AM97" s="761"/>
      <c r="AN97" s="761"/>
    </row>
    <row r="98" customFormat="false" ht="15" hidden="false" customHeight="false" outlineLevel="0" collapsed="false">
      <c r="A98" s="380" t="s">
        <v>1086</v>
      </c>
      <c r="B98" s="705" t="n">
        <f aca="false">(B27-B20-B39)*1000000/9.81/B19-B79-B82</f>
        <v>-5.91651673867927</v>
      </c>
      <c r="C98" s="705" t="n">
        <f aca="false">(C27-C20-C39)*1000000/9.81/C19-C79-C82</f>
        <v>-11.5614108753848</v>
      </c>
      <c r="D98" s="705" t="n">
        <f aca="false">(D27-D20-D39)*1000000/9.81/D19-D79-D82</f>
        <v>-4.85481892217462</v>
      </c>
      <c r="E98" s="705" t="n">
        <f aca="false">(E27-E20-E39)*1000000/9.81/E19-E79-E82</f>
        <v>27.9592039277639</v>
      </c>
      <c r="F98" s="705" t="n">
        <f aca="false">(F27-F20-F39)*1000000/9.81/F19-F79-F82</f>
        <v>-1.67737003058104</v>
      </c>
      <c r="G98" s="705" t="n">
        <f aca="false">(G27-G20-G39)*1000000/9.81/G19-G79-G82</f>
        <v>-9.36622315273474</v>
      </c>
      <c r="H98" s="705" t="n">
        <f aca="false">(H27-H20-H39)*1000000/9.81/H19-H79-H82</f>
        <v>15.7490455597327</v>
      </c>
      <c r="I98" s="705" t="n">
        <f aca="false">(I27-I20-I39)*1000000/9.81/I19-I79-I82</f>
        <v>-5.38737815513365</v>
      </c>
      <c r="J98" s="705" t="n">
        <f aca="false">(J27-J20-J39)*1000000/9.81/J19-J79-J82</f>
        <v>-25.1369178810916</v>
      </c>
      <c r="K98" s="705" t="n">
        <f aca="false">(K27-K20-K39)*1000000/9.81/K19-K79-K82</f>
        <v>-5.8742981954657</v>
      </c>
      <c r="L98" s="705" t="n">
        <f aca="false">(L27-L20-L39)*1000000/9.81/L19-L79-L82</f>
        <v>-6.20230622175632</v>
      </c>
      <c r="M98" s="705" t="n">
        <f aca="false">(M27-M20-M39)*1000000/9.81/M19-M79-M82</f>
        <v>-9.19507533570231</v>
      </c>
      <c r="N98" s="705" t="n">
        <f aca="false">(N27-N20-N39)*1000000/9.81/N19-N79-N82</f>
        <v>-3.82647124790379</v>
      </c>
      <c r="O98" s="705" t="n">
        <f aca="false">(O27-O20-O39)*1000000/9.81/O19-O79-O82</f>
        <v>-6.38737457131951</v>
      </c>
      <c r="P98" s="705" t="n">
        <f aca="false">(P27-P20-P39)*1000000/9.81/P19-P79-P82</f>
        <v>-7.08275415170037</v>
      </c>
      <c r="Q98" s="705" t="n">
        <f aca="false">(Q27-Q20-Q39)*1000000/9.81/Q19-Q79-Q82</f>
        <v>-2.74167056892975</v>
      </c>
      <c r="R98" s="705" t="n">
        <f aca="false">(R27-R20-R39)*1000000/9.81/R19-R79-R82</f>
        <v>-2.39678070021275</v>
      </c>
      <c r="S98" s="705" t="n">
        <f aca="false">(S27-S20-S39)*1000000/9.81/S19-S79-S82</f>
        <v>-8.73155174233758</v>
      </c>
      <c r="T98" s="705"/>
      <c r="U98" s="705"/>
      <c r="V98" s="705"/>
      <c r="W98" s="705"/>
      <c r="X98" s="705"/>
      <c r="Y98" s="705"/>
      <c r="Z98" s="705"/>
      <c r="AA98" s="705"/>
      <c r="AB98" s="705"/>
      <c r="AD98" s="705"/>
      <c r="AE98" s="705"/>
      <c r="AF98" s="705"/>
      <c r="AG98" s="705"/>
      <c r="AH98" s="705"/>
      <c r="AI98" s="705"/>
      <c r="AJ98" s="705"/>
      <c r="AK98" s="705"/>
      <c r="AL98" s="705"/>
      <c r="AM98" s="705"/>
      <c r="AN98" s="705"/>
      <c r="AO98" s="705"/>
      <c r="AP98" s="705"/>
      <c r="AQ98" s="705"/>
    </row>
    <row r="99" customFormat="false" ht="15" hidden="false" customHeight="false" outlineLevel="0" collapsed="false">
      <c r="Q99" s="762" t="s">
        <v>1087</v>
      </c>
      <c r="R99" s="762" t="s">
        <v>1088</v>
      </c>
    </row>
    <row r="100" customFormat="false" ht="15" hidden="false" customHeight="false" outlineLevel="0" collapsed="false"/>
    <row r="101" customFormat="false" ht="15" hidden="false" customHeight="false" outlineLevel="0" collapsed="false">
      <c r="A101" s="448" t="s">
        <v>759</v>
      </c>
      <c r="B101" s="380" t="n">
        <v>108</v>
      </c>
      <c r="C101" s="380" t="n">
        <v>218</v>
      </c>
      <c r="D101" s="380" t="n">
        <v>203</v>
      </c>
      <c r="E101" s="380" t="n">
        <v>318</v>
      </c>
      <c r="G101" s="380" t="n">
        <v>523</v>
      </c>
      <c r="H101" s="380" t="n">
        <v>108</v>
      </c>
      <c r="I101" s="380" t="n">
        <v>416</v>
      </c>
      <c r="J101" s="380" t="n">
        <v>407</v>
      </c>
      <c r="K101" s="380" t="n">
        <v>504</v>
      </c>
      <c r="L101" s="380" t="n">
        <v>510</v>
      </c>
      <c r="M101" s="380" t="n">
        <v>511</v>
      </c>
      <c r="N101" s="380" t="n">
        <v>519</v>
      </c>
      <c r="O101" s="380" t="n">
        <v>500</v>
      </c>
      <c r="P101" s="380" t="n">
        <v>702</v>
      </c>
      <c r="Q101" s="380" t="n">
        <v>523</v>
      </c>
      <c r="R101" s="380" t="n">
        <v>710</v>
      </c>
    </row>
    <row r="102" customFormat="false" ht="15" hidden="false" customHeight="false" outlineLevel="0" collapsed="false">
      <c r="A102" s="763" t="s">
        <v>1089</v>
      </c>
      <c r="B102" s="380" t="n">
        <v>109</v>
      </c>
      <c r="C102" s="380" t="n">
        <v>221</v>
      </c>
      <c r="D102" s="380" t="n">
        <v>204</v>
      </c>
      <c r="E102" s="380" t="n">
        <v>319</v>
      </c>
      <c r="I102" s="380" t="n">
        <v>417</v>
      </c>
      <c r="J102" s="380" t="n">
        <v>408</v>
      </c>
      <c r="K102" s="380" t="n">
        <v>505</v>
      </c>
      <c r="L102" s="380" t="n">
        <v>510</v>
      </c>
      <c r="M102" s="380" t="n">
        <v>512</v>
      </c>
      <c r="N102" s="380" t="n">
        <v>520</v>
      </c>
      <c r="O102" s="380" t="n">
        <v>501</v>
      </c>
      <c r="P102" s="380" t="n">
        <v>703</v>
      </c>
      <c r="Q102" s="380" t="n">
        <v>523</v>
      </c>
      <c r="R102" s="380" t="n">
        <v>710</v>
      </c>
    </row>
    <row r="103" customFormat="false" ht="15" hidden="false" customHeight="false" outlineLevel="0" collapsed="false"/>
    <row r="104" s="384" customFormat="true" ht="15" hidden="false" customHeight="false" outlineLevel="0" collapsed="false">
      <c r="A104" s="448"/>
      <c r="B104" s="722" t="s">
        <v>1090</v>
      </c>
      <c r="C104" s="722"/>
      <c r="D104" s="722"/>
      <c r="E104" s="722"/>
      <c r="F104" s="722"/>
      <c r="G104" s="764"/>
      <c r="H104" s="764"/>
      <c r="I104" s="764"/>
      <c r="J104" s="764"/>
      <c r="K104" s="764"/>
      <c r="L104" s="764"/>
      <c r="M104" s="764"/>
    </row>
    <row r="105" s="384" customFormat="true" ht="15" hidden="false" customHeight="false" outlineLevel="0" collapsed="false">
      <c r="A105" s="763"/>
      <c r="B105" s="764"/>
      <c r="C105" s="764" t="s">
        <v>1091</v>
      </c>
      <c r="D105" s="764" t="s">
        <v>1092</v>
      </c>
      <c r="E105" s="764" t="s">
        <v>1093</v>
      </c>
      <c r="F105" s="764" t="s">
        <v>1094</v>
      </c>
      <c r="G105" s="764"/>
      <c r="H105" s="764"/>
      <c r="I105" s="764"/>
      <c r="J105" s="764"/>
      <c r="K105" s="764"/>
      <c r="L105" s="764"/>
      <c r="M105" s="764"/>
      <c r="AO105" s="764"/>
      <c r="AP105" s="764"/>
      <c r="AQ105" s="764"/>
    </row>
    <row r="106" s="384" customFormat="true" ht="15" hidden="false" customHeight="false" outlineLevel="0" collapsed="false">
      <c r="B106" s="764"/>
      <c r="C106" s="764" t="n">
        <v>0.18</v>
      </c>
      <c r="D106" s="764" t="s">
        <v>1095</v>
      </c>
      <c r="E106" s="764" t="n">
        <v>2800</v>
      </c>
      <c r="F106" s="764"/>
      <c r="G106" s="764" t="n">
        <f aca="false">单相流管径核算!H25</f>
        <v>21.8839382636886</v>
      </c>
      <c r="H106" s="764" t="n">
        <f aca="false">单相流管径核算!I25</f>
        <v>18.0986421694161</v>
      </c>
      <c r="I106" s="764"/>
      <c r="J106" s="764"/>
      <c r="K106" s="764"/>
      <c r="L106" s="764"/>
      <c r="M106" s="764"/>
      <c r="AO106" s="764"/>
      <c r="AP106" s="764"/>
      <c r="AQ106" s="764"/>
    </row>
    <row r="107" s="384" customFormat="true" ht="15" hidden="false" customHeight="false" outlineLevel="0" collapsed="false">
      <c r="B107" s="764"/>
      <c r="C107" s="764" t="n">
        <v>0.25</v>
      </c>
      <c r="D107" s="764" t="s">
        <v>1096</v>
      </c>
      <c r="E107" s="764" t="n">
        <v>2800</v>
      </c>
      <c r="F107" s="764"/>
      <c r="G107" s="764"/>
      <c r="H107" s="764"/>
      <c r="I107" s="764"/>
      <c r="J107" s="764"/>
      <c r="K107" s="764"/>
      <c r="L107" s="764"/>
      <c r="M107" s="764"/>
      <c r="AO107" s="764"/>
      <c r="AP107" s="764"/>
      <c r="AQ107" s="764"/>
    </row>
    <row r="108" s="384" customFormat="true" ht="15" hidden="false" customHeight="false" outlineLevel="0" collapsed="false">
      <c r="B108" s="764"/>
      <c r="C108" s="764" t="n">
        <v>0.37</v>
      </c>
      <c r="D108" s="764" t="s">
        <v>1097</v>
      </c>
      <c r="E108" s="764" t="n">
        <v>2800</v>
      </c>
      <c r="F108" s="764"/>
      <c r="G108" s="764"/>
      <c r="H108" s="764"/>
      <c r="I108" s="764"/>
      <c r="J108" s="764"/>
      <c r="K108" s="764"/>
      <c r="L108" s="764"/>
      <c r="M108" s="764"/>
      <c r="AO108" s="764"/>
      <c r="AP108" s="764"/>
      <c r="AQ108" s="764"/>
    </row>
    <row r="109" s="384" customFormat="true" ht="15" hidden="false" customHeight="false" outlineLevel="0" collapsed="false">
      <c r="B109" s="764"/>
      <c r="C109" s="764" t="n">
        <v>0.55</v>
      </c>
      <c r="D109" s="764" t="s">
        <v>1098</v>
      </c>
      <c r="E109" s="764" t="n">
        <v>2800</v>
      </c>
      <c r="F109" s="764"/>
      <c r="G109" s="764"/>
      <c r="H109" s="764"/>
      <c r="I109" s="764"/>
      <c r="J109" s="764"/>
      <c r="K109" s="764"/>
      <c r="L109" s="764"/>
      <c r="M109" s="764"/>
      <c r="AO109" s="764"/>
      <c r="AP109" s="764"/>
      <c r="AQ109" s="764"/>
    </row>
    <row r="110" s="384" customFormat="true" ht="15" hidden="false" customHeight="false" outlineLevel="0" collapsed="false">
      <c r="B110" s="764"/>
      <c r="C110" s="764" t="n">
        <v>0.75</v>
      </c>
      <c r="D110" s="764" t="s">
        <v>1099</v>
      </c>
      <c r="E110" s="764" t="n">
        <v>2825</v>
      </c>
      <c r="F110" s="764" t="n">
        <v>0.022</v>
      </c>
      <c r="G110" s="764"/>
      <c r="H110" s="764"/>
      <c r="I110" s="764"/>
      <c r="J110" s="764"/>
      <c r="K110" s="764"/>
      <c r="L110" s="764"/>
      <c r="M110" s="764"/>
      <c r="AO110" s="764"/>
      <c r="AP110" s="764"/>
      <c r="AQ110" s="764"/>
    </row>
    <row r="111" s="384" customFormat="true" ht="15" hidden="false" customHeight="false" outlineLevel="0" collapsed="false">
      <c r="B111" s="764"/>
      <c r="C111" s="764" t="n">
        <v>1.1</v>
      </c>
      <c r="D111" s="764" t="s">
        <v>1100</v>
      </c>
      <c r="E111" s="764" t="n">
        <v>2825</v>
      </c>
      <c r="F111" s="764" t="n">
        <v>0.024</v>
      </c>
      <c r="G111" s="764"/>
      <c r="H111" s="764"/>
      <c r="I111" s="764"/>
      <c r="J111" s="764"/>
      <c r="K111" s="764"/>
      <c r="L111" s="764"/>
      <c r="M111" s="764"/>
      <c r="AO111" s="764"/>
      <c r="AP111" s="764"/>
      <c r="AQ111" s="764"/>
    </row>
    <row r="112" s="384" customFormat="true" ht="15" hidden="false" customHeight="false" outlineLevel="0" collapsed="false">
      <c r="B112" s="764"/>
      <c r="C112" s="764" t="n">
        <v>1.5</v>
      </c>
      <c r="D112" s="764" t="s">
        <v>1101</v>
      </c>
      <c r="E112" s="764" t="n">
        <v>2840</v>
      </c>
      <c r="F112" s="764" t="n">
        <v>0.033</v>
      </c>
      <c r="G112" s="764"/>
      <c r="H112" s="764"/>
      <c r="I112" s="764"/>
      <c r="J112" s="764"/>
      <c r="K112" s="764"/>
      <c r="L112" s="764"/>
      <c r="M112" s="764"/>
      <c r="AO112" s="764"/>
      <c r="AP112" s="764"/>
      <c r="AQ112" s="764"/>
    </row>
    <row r="113" s="384" customFormat="true" ht="15" hidden="false" customHeight="false" outlineLevel="0" collapsed="false">
      <c r="B113" s="764"/>
      <c r="C113" s="764" t="n">
        <v>2.2</v>
      </c>
      <c r="D113" s="764" t="s">
        <v>1102</v>
      </c>
      <c r="E113" s="764" t="n">
        <v>2840</v>
      </c>
      <c r="F113" s="764" t="n">
        <v>0.037</v>
      </c>
      <c r="G113" s="764"/>
      <c r="H113" s="764"/>
      <c r="I113" s="764"/>
      <c r="J113" s="764"/>
      <c r="K113" s="764"/>
      <c r="L113" s="764"/>
      <c r="M113" s="764"/>
      <c r="AO113" s="764"/>
      <c r="AP113" s="764"/>
      <c r="AQ113" s="764"/>
    </row>
    <row r="114" s="384" customFormat="true" ht="15" hidden="false" customHeight="false" outlineLevel="0" collapsed="false">
      <c r="B114" s="764"/>
      <c r="C114" s="764" t="n">
        <v>3</v>
      </c>
      <c r="D114" s="764" t="s">
        <v>1103</v>
      </c>
      <c r="E114" s="764" t="n">
        <v>2880</v>
      </c>
      <c r="F114" s="764" t="n">
        <v>0.043</v>
      </c>
      <c r="G114" s="764"/>
      <c r="H114" s="764"/>
      <c r="I114" s="764"/>
      <c r="J114" s="764"/>
      <c r="K114" s="764"/>
      <c r="L114" s="764"/>
      <c r="M114" s="764"/>
      <c r="AO114" s="764"/>
      <c r="AP114" s="764"/>
      <c r="AQ114" s="764"/>
    </row>
    <row r="115" s="384" customFormat="true" ht="15" hidden="false" customHeight="false" outlineLevel="0" collapsed="false">
      <c r="B115" s="764"/>
      <c r="C115" s="764" t="n">
        <v>4</v>
      </c>
      <c r="D115" s="764" t="s">
        <v>1104</v>
      </c>
      <c r="E115" s="764" t="n">
        <v>2890</v>
      </c>
      <c r="F115" s="764" t="n">
        <v>0.054</v>
      </c>
      <c r="G115" s="764"/>
      <c r="H115" s="764"/>
      <c r="I115" s="764"/>
      <c r="J115" s="764"/>
      <c r="K115" s="764"/>
      <c r="L115" s="764"/>
      <c r="M115" s="764"/>
      <c r="AO115" s="764"/>
      <c r="AP115" s="764"/>
      <c r="AQ115" s="764"/>
    </row>
    <row r="116" s="384" customFormat="true" ht="15" hidden="false" customHeight="false" outlineLevel="0" collapsed="false">
      <c r="B116" s="764"/>
      <c r="C116" s="764" t="n">
        <v>5.5</v>
      </c>
      <c r="D116" s="764" t="s">
        <v>1105</v>
      </c>
      <c r="E116" s="764" t="n">
        <v>2900</v>
      </c>
      <c r="F116" s="764" t="n">
        <v>0.079</v>
      </c>
      <c r="G116" s="764"/>
      <c r="H116" s="764"/>
      <c r="I116" s="764"/>
      <c r="J116" s="764"/>
      <c r="K116" s="764"/>
      <c r="L116" s="764"/>
      <c r="M116" s="764"/>
      <c r="AO116" s="764"/>
      <c r="AP116" s="764"/>
      <c r="AQ116" s="764"/>
    </row>
    <row r="117" s="384" customFormat="true" ht="15" hidden="false" customHeight="false" outlineLevel="0" collapsed="false">
      <c r="B117" s="764"/>
      <c r="C117" s="764" t="n">
        <v>7.5</v>
      </c>
      <c r="D117" s="764" t="s">
        <v>1106</v>
      </c>
      <c r="E117" s="764" t="n">
        <v>2900</v>
      </c>
      <c r="F117" s="764" t="n">
        <v>0.087</v>
      </c>
      <c r="G117" s="764"/>
      <c r="H117" s="764"/>
      <c r="I117" s="764"/>
      <c r="J117" s="764"/>
      <c r="K117" s="764"/>
      <c r="L117" s="764"/>
      <c r="M117" s="764"/>
      <c r="AO117" s="764"/>
      <c r="AP117" s="764"/>
      <c r="AQ117" s="764"/>
    </row>
    <row r="118" s="384" customFormat="true" ht="15" hidden="false" customHeight="false" outlineLevel="0" collapsed="false">
      <c r="B118" s="764"/>
      <c r="C118" s="764" t="n">
        <v>11</v>
      </c>
      <c r="D118" s="764" t="s">
        <v>1107</v>
      </c>
      <c r="E118" s="764" t="n">
        <v>2930</v>
      </c>
      <c r="F118" s="764" t="n">
        <v>0.14</v>
      </c>
      <c r="G118" s="764"/>
      <c r="H118" s="764"/>
      <c r="I118" s="764"/>
      <c r="J118" s="764"/>
      <c r="K118" s="764"/>
      <c r="L118" s="764"/>
      <c r="M118" s="764"/>
      <c r="AO118" s="764"/>
      <c r="AP118" s="764"/>
      <c r="AQ118" s="764"/>
    </row>
    <row r="119" s="384" customFormat="true" ht="15" hidden="false" customHeight="false" outlineLevel="0" collapsed="false">
      <c r="B119" s="764"/>
      <c r="C119" s="764" t="n">
        <v>15</v>
      </c>
      <c r="D119" s="764" t="s">
        <v>1108</v>
      </c>
      <c r="E119" s="764" t="n">
        <v>2930</v>
      </c>
      <c r="F119" s="764" t="n">
        <v>0.152</v>
      </c>
      <c r="G119" s="764"/>
      <c r="H119" s="764"/>
      <c r="I119" s="764"/>
      <c r="J119" s="764"/>
      <c r="K119" s="764"/>
      <c r="L119" s="764"/>
      <c r="M119" s="764"/>
      <c r="AO119" s="764"/>
      <c r="AP119" s="764"/>
      <c r="AQ119" s="764"/>
    </row>
    <row r="120" s="384" customFormat="true" ht="15" hidden="false" customHeight="false" outlineLevel="0" collapsed="false">
      <c r="B120" s="764"/>
      <c r="C120" s="764" t="n">
        <v>18.5</v>
      </c>
      <c r="D120" s="764" t="s">
        <v>1109</v>
      </c>
      <c r="E120" s="764" t="n">
        <v>2930</v>
      </c>
      <c r="F120" s="764" t="n">
        <v>0.168</v>
      </c>
      <c r="G120" s="764"/>
      <c r="H120" s="764"/>
      <c r="I120" s="764"/>
      <c r="J120" s="764"/>
      <c r="K120" s="764"/>
      <c r="L120" s="764"/>
      <c r="M120" s="764"/>
      <c r="AO120" s="764"/>
      <c r="AP120" s="764"/>
      <c r="AQ120" s="764"/>
    </row>
    <row r="121" s="384" customFormat="true" ht="15" hidden="false" customHeight="false" outlineLevel="0" collapsed="false">
      <c r="B121" s="764"/>
      <c r="C121" s="764" t="n">
        <v>22</v>
      </c>
      <c r="D121" s="764" t="s">
        <v>1110</v>
      </c>
      <c r="E121" s="764" t="n">
        <v>2940</v>
      </c>
      <c r="F121" s="764" t="n">
        <v>0.22</v>
      </c>
      <c r="G121" s="764"/>
      <c r="H121" s="764"/>
      <c r="I121" s="764"/>
      <c r="J121" s="764"/>
      <c r="K121" s="764"/>
      <c r="L121" s="764"/>
      <c r="M121" s="764"/>
      <c r="AO121" s="764"/>
      <c r="AP121" s="764"/>
      <c r="AQ121" s="764"/>
    </row>
    <row r="122" s="384" customFormat="true" ht="15" hidden="false" customHeight="false" outlineLevel="0" collapsed="false">
      <c r="B122" s="764"/>
      <c r="C122" s="764" t="n">
        <v>30</v>
      </c>
      <c r="D122" s="764" t="s">
        <v>1111</v>
      </c>
      <c r="E122" s="764" t="n">
        <v>2950</v>
      </c>
      <c r="F122" s="764" t="n">
        <v>0.29</v>
      </c>
      <c r="G122" s="764"/>
      <c r="H122" s="764"/>
      <c r="I122" s="764"/>
      <c r="J122" s="764"/>
      <c r="K122" s="764"/>
      <c r="L122" s="764"/>
      <c r="M122" s="764"/>
      <c r="AO122" s="764"/>
      <c r="AP122" s="764"/>
      <c r="AQ122" s="764"/>
    </row>
    <row r="123" s="384" customFormat="true" ht="15" hidden="false" customHeight="false" outlineLevel="0" collapsed="false">
      <c r="B123" s="764"/>
      <c r="C123" s="764" t="n">
        <v>37</v>
      </c>
      <c r="D123" s="764" t="s">
        <v>1112</v>
      </c>
      <c r="E123" s="764" t="n">
        <v>2950</v>
      </c>
      <c r="F123" s="764" t="n">
        <v>0.305</v>
      </c>
      <c r="G123" s="764"/>
      <c r="H123" s="764"/>
      <c r="I123" s="764"/>
      <c r="J123" s="764"/>
      <c r="K123" s="764"/>
      <c r="L123" s="764"/>
      <c r="M123" s="764"/>
      <c r="AO123" s="764"/>
      <c r="AP123" s="764"/>
      <c r="AQ123" s="764"/>
    </row>
    <row r="124" s="384" customFormat="true" ht="15" hidden="false" customHeight="false" outlineLevel="0" collapsed="false">
      <c r="B124" s="764"/>
      <c r="C124" s="764" t="n">
        <v>45</v>
      </c>
      <c r="D124" s="764" t="s">
        <v>1113</v>
      </c>
      <c r="E124" s="764" t="n">
        <v>2970</v>
      </c>
      <c r="F124" s="764" t="n">
        <v>0.4</v>
      </c>
      <c r="G124" s="764"/>
      <c r="H124" s="764"/>
      <c r="I124" s="764"/>
      <c r="J124" s="764"/>
      <c r="K124" s="764"/>
      <c r="L124" s="764"/>
      <c r="M124" s="764"/>
      <c r="AO124" s="764"/>
      <c r="AP124" s="764"/>
      <c r="AQ124" s="764"/>
    </row>
    <row r="125" s="384" customFormat="true" ht="15" hidden="false" customHeight="false" outlineLevel="0" collapsed="false">
      <c r="B125" s="764"/>
      <c r="C125" s="764" t="n">
        <v>55</v>
      </c>
      <c r="D125" s="764" t="s">
        <v>1114</v>
      </c>
      <c r="E125" s="764" t="n">
        <v>2970</v>
      </c>
      <c r="F125" s="764" t="n">
        <v>0.46</v>
      </c>
      <c r="G125" s="764"/>
      <c r="H125" s="764"/>
      <c r="I125" s="764"/>
      <c r="J125" s="764"/>
      <c r="K125" s="764"/>
      <c r="L125" s="764"/>
      <c r="M125" s="764"/>
      <c r="AO125" s="764"/>
      <c r="AP125" s="764"/>
      <c r="AQ125" s="764"/>
    </row>
    <row r="126" s="384" customFormat="true" ht="15" hidden="false" customHeight="false" outlineLevel="0" collapsed="false">
      <c r="B126" s="764"/>
      <c r="C126" s="764" t="n">
        <v>75</v>
      </c>
      <c r="D126" s="764" t="s">
        <v>1115</v>
      </c>
      <c r="E126" s="764" t="n">
        <v>2970</v>
      </c>
      <c r="F126" s="764" t="n">
        <v>0.625</v>
      </c>
      <c r="G126" s="764"/>
      <c r="H126" s="764"/>
      <c r="I126" s="764"/>
      <c r="J126" s="764"/>
      <c r="K126" s="764"/>
      <c r="L126" s="764"/>
      <c r="M126" s="764"/>
      <c r="AO126" s="764"/>
      <c r="AP126" s="764"/>
      <c r="AQ126" s="764"/>
    </row>
    <row r="127" s="384" customFormat="true" ht="15" hidden="false" customHeight="false" outlineLevel="0" collapsed="false">
      <c r="B127" s="764"/>
      <c r="C127" s="764" t="n">
        <v>90</v>
      </c>
      <c r="D127" s="764" t="s">
        <v>1116</v>
      </c>
      <c r="E127" s="764" t="n">
        <v>2970</v>
      </c>
      <c r="F127" s="764" t="n">
        <v>0.728</v>
      </c>
      <c r="G127" s="764"/>
      <c r="H127" s="764"/>
      <c r="I127" s="764"/>
      <c r="J127" s="764"/>
      <c r="K127" s="764"/>
      <c r="L127" s="764"/>
      <c r="M127" s="764"/>
      <c r="AO127" s="764"/>
      <c r="AP127" s="764"/>
      <c r="AQ127" s="764"/>
    </row>
    <row r="128" s="384" customFormat="true" ht="15" hidden="false" customHeight="false" outlineLevel="0" collapsed="false">
      <c r="B128" s="764"/>
      <c r="C128" s="764" t="n">
        <v>110</v>
      </c>
      <c r="D128" s="764" t="s">
        <v>1117</v>
      </c>
      <c r="E128" s="764" t="n">
        <v>2980</v>
      </c>
      <c r="F128" s="764" t="n">
        <v>1.1</v>
      </c>
      <c r="G128" s="764"/>
      <c r="H128" s="764"/>
      <c r="I128" s="764"/>
      <c r="J128" s="764"/>
      <c r="K128" s="764"/>
      <c r="L128" s="764"/>
      <c r="M128" s="764"/>
      <c r="AO128" s="764"/>
      <c r="AP128" s="764"/>
      <c r="AQ128" s="764"/>
    </row>
    <row r="129" s="384" customFormat="true" ht="15" hidden="false" customHeight="false" outlineLevel="0" collapsed="false">
      <c r="B129" s="764"/>
      <c r="C129" s="764" t="n">
        <v>132</v>
      </c>
      <c r="D129" s="764" t="s">
        <v>1118</v>
      </c>
      <c r="E129" s="764" t="n">
        <v>2980</v>
      </c>
      <c r="F129" s="764" t="n">
        <v>1.16</v>
      </c>
      <c r="G129" s="764"/>
      <c r="H129" s="764"/>
      <c r="I129" s="764"/>
      <c r="J129" s="764"/>
      <c r="K129" s="764"/>
      <c r="L129" s="764"/>
      <c r="M129" s="764"/>
      <c r="AO129" s="764"/>
      <c r="AP129" s="764"/>
      <c r="AQ129" s="764"/>
    </row>
    <row r="130" s="384" customFormat="true" ht="15" hidden="false" customHeight="false" outlineLevel="0" collapsed="false">
      <c r="B130" s="764"/>
      <c r="C130" s="764" t="n">
        <v>160</v>
      </c>
      <c r="D130" s="764" t="s">
        <v>1119</v>
      </c>
      <c r="E130" s="764" t="n">
        <v>2980</v>
      </c>
      <c r="F130" s="764" t="n">
        <v>1.35</v>
      </c>
      <c r="G130" s="764"/>
      <c r="H130" s="764"/>
      <c r="I130" s="764"/>
      <c r="J130" s="764"/>
      <c r="K130" s="764"/>
      <c r="L130" s="764"/>
      <c r="M130" s="764"/>
      <c r="AO130" s="764"/>
      <c r="AP130" s="764"/>
      <c r="AQ130" s="764"/>
    </row>
    <row r="131" s="384" customFormat="true" ht="15" hidden="false" customHeight="false" outlineLevel="0" collapsed="false">
      <c r="B131" s="764"/>
      <c r="C131" s="764" t="n">
        <v>185</v>
      </c>
      <c r="D131" s="764" t="s">
        <v>1120</v>
      </c>
      <c r="E131" s="764" t="n">
        <v>2980</v>
      </c>
      <c r="F131" s="764" t="n">
        <v>1.5</v>
      </c>
      <c r="G131" s="764"/>
      <c r="H131" s="764"/>
      <c r="I131" s="764"/>
      <c r="J131" s="764"/>
      <c r="K131" s="764"/>
      <c r="L131" s="764"/>
      <c r="M131" s="764"/>
      <c r="AO131" s="764"/>
      <c r="AP131" s="764"/>
      <c r="AQ131" s="764"/>
    </row>
    <row r="132" s="384" customFormat="true" ht="15" hidden="false" customHeight="false" outlineLevel="0" collapsed="false">
      <c r="B132" s="764"/>
      <c r="C132" s="764" t="n">
        <v>200</v>
      </c>
      <c r="D132" s="764" t="s">
        <v>1121</v>
      </c>
      <c r="E132" s="764" t="n">
        <v>2980</v>
      </c>
      <c r="F132" s="764" t="n">
        <v>3.4</v>
      </c>
      <c r="G132" s="764"/>
      <c r="H132" s="764"/>
      <c r="I132" s="764"/>
      <c r="J132" s="764"/>
      <c r="K132" s="764"/>
      <c r="L132" s="764"/>
      <c r="M132" s="764"/>
      <c r="AO132" s="764"/>
      <c r="AP132" s="764"/>
      <c r="AQ132" s="764"/>
    </row>
    <row r="133" s="384" customFormat="true" ht="15" hidden="false" customHeight="false" outlineLevel="0" collapsed="false">
      <c r="B133" s="764"/>
      <c r="C133" s="764" t="n">
        <v>220</v>
      </c>
      <c r="D133" s="764" t="s">
        <v>1122</v>
      </c>
      <c r="E133" s="764" t="n">
        <v>2980</v>
      </c>
      <c r="F133" s="764" t="n">
        <v>3.5</v>
      </c>
      <c r="G133" s="764"/>
      <c r="H133" s="764"/>
      <c r="I133" s="764"/>
      <c r="J133" s="764"/>
      <c r="K133" s="764"/>
      <c r="L133" s="764"/>
      <c r="M133" s="764"/>
      <c r="AO133" s="764"/>
      <c r="AP133" s="764"/>
      <c r="AQ133" s="764"/>
    </row>
    <row r="134" s="384" customFormat="true" ht="15" hidden="false" customHeight="false" outlineLevel="0" collapsed="false">
      <c r="B134" s="515"/>
      <c r="C134" s="515" t="n">
        <v>250</v>
      </c>
      <c r="D134" s="515" t="s">
        <v>1123</v>
      </c>
      <c r="E134" s="515" t="n">
        <v>2980</v>
      </c>
      <c r="F134" s="515" t="n">
        <v>3.65</v>
      </c>
      <c r="G134" s="764"/>
      <c r="H134" s="764"/>
      <c r="I134" s="764"/>
      <c r="J134" s="764"/>
      <c r="K134" s="764"/>
      <c r="L134" s="764"/>
      <c r="M134" s="764"/>
      <c r="AO134" s="764"/>
      <c r="AP134" s="764"/>
      <c r="AQ134" s="764"/>
    </row>
    <row r="135" s="384" customFormat="true" ht="15" hidden="false" customHeight="false" outlineLevel="0" collapsed="false">
      <c r="B135" s="515"/>
      <c r="C135" s="515" t="n">
        <v>280</v>
      </c>
      <c r="D135" s="515" t="s">
        <v>1124</v>
      </c>
      <c r="E135" s="515" t="n">
        <v>2980</v>
      </c>
      <c r="F135" s="515" t="n">
        <v>3.8</v>
      </c>
      <c r="G135" s="764"/>
      <c r="H135" s="764"/>
      <c r="I135" s="764"/>
      <c r="J135" s="764"/>
      <c r="K135" s="764"/>
      <c r="L135" s="764"/>
      <c r="M135" s="764"/>
      <c r="AO135" s="764"/>
      <c r="AP135" s="764"/>
      <c r="AQ135" s="764"/>
    </row>
    <row r="136" s="384" customFormat="true" ht="15" hidden="false" customHeight="false" outlineLevel="0" collapsed="false">
      <c r="B136" s="515"/>
      <c r="C136" s="515" t="n">
        <v>315</v>
      </c>
      <c r="D136" s="515" t="s">
        <v>1125</v>
      </c>
      <c r="E136" s="515" t="n">
        <v>2980</v>
      </c>
      <c r="F136" s="515" t="n">
        <v>4</v>
      </c>
      <c r="G136" s="764"/>
      <c r="H136" s="764"/>
      <c r="I136" s="764"/>
      <c r="J136" s="764"/>
      <c r="K136" s="764"/>
      <c r="L136" s="764"/>
      <c r="M136" s="764"/>
      <c r="AO136" s="764"/>
      <c r="AP136" s="764"/>
      <c r="AQ136" s="764"/>
    </row>
    <row r="137" s="384" customFormat="true" ht="15" hidden="false" customHeight="false" outlineLevel="0" collapsed="false">
      <c r="B137" s="515"/>
      <c r="C137" s="515" t="n">
        <v>355</v>
      </c>
      <c r="D137" s="515" t="s">
        <v>1126</v>
      </c>
      <c r="E137" s="515" t="n">
        <v>2982</v>
      </c>
      <c r="F137" s="515" t="n">
        <v>4.55</v>
      </c>
      <c r="G137" s="764"/>
      <c r="H137" s="764"/>
      <c r="I137" s="764"/>
      <c r="J137" s="764"/>
      <c r="K137" s="764"/>
      <c r="L137" s="764"/>
      <c r="M137" s="764"/>
      <c r="AO137" s="764"/>
      <c r="AP137" s="764"/>
      <c r="AQ137" s="764"/>
    </row>
    <row r="138" s="384" customFormat="true" ht="15" hidden="false" customHeight="false" outlineLevel="0" collapsed="false">
      <c r="B138" s="515"/>
      <c r="C138" s="515" t="n">
        <v>400</v>
      </c>
      <c r="D138" s="515" t="s">
        <v>1127</v>
      </c>
      <c r="E138" s="515" t="n">
        <v>2982</v>
      </c>
      <c r="F138" s="515" t="n">
        <v>4.7</v>
      </c>
      <c r="G138" s="764"/>
      <c r="H138" s="764"/>
      <c r="I138" s="764"/>
      <c r="J138" s="764"/>
      <c r="K138" s="764"/>
      <c r="L138" s="764"/>
      <c r="M138" s="764"/>
      <c r="AO138" s="764"/>
      <c r="AP138" s="764"/>
      <c r="AQ138" s="764"/>
    </row>
    <row r="139" customFormat="false" ht="15" hidden="false" customHeight="false" outlineLevel="0" collapsed="false">
      <c r="B139" s="764"/>
      <c r="C139" s="764" t="n">
        <v>450</v>
      </c>
      <c r="D139" s="764" t="s">
        <v>1128</v>
      </c>
      <c r="E139" s="764" t="n">
        <v>2982</v>
      </c>
      <c r="F139" s="764" t="n">
        <v>4.95</v>
      </c>
      <c r="AO139" s="764"/>
      <c r="AP139" s="764"/>
      <c r="AQ139" s="764"/>
    </row>
    <row r="140" customFormat="false" ht="15" hidden="false" customHeight="false" outlineLevel="0" collapsed="false">
      <c r="B140" s="764"/>
      <c r="C140" s="764" t="n">
        <v>500</v>
      </c>
      <c r="D140" s="764" t="s">
        <v>1129</v>
      </c>
      <c r="E140" s="764" t="n">
        <v>2982</v>
      </c>
      <c r="F140" s="764" t="n">
        <v>5.1</v>
      </c>
      <c r="AO140" s="764"/>
      <c r="AP140" s="764"/>
      <c r="AQ140" s="764"/>
    </row>
    <row r="141" customFormat="false" ht="15" hidden="false" customHeight="false" outlineLevel="0" collapsed="false">
      <c r="B141" s="764"/>
      <c r="C141" s="764" t="n">
        <v>560</v>
      </c>
      <c r="D141" s="764" t="s">
        <v>1130</v>
      </c>
      <c r="E141" s="764" t="n">
        <v>2985</v>
      </c>
      <c r="F141" s="764" t="n">
        <v>5.75</v>
      </c>
      <c r="AO141" s="764"/>
      <c r="AP141" s="764"/>
      <c r="AQ141" s="764"/>
    </row>
    <row r="142" customFormat="false" ht="15" hidden="false" customHeight="false" outlineLevel="0" collapsed="false">
      <c r="B142" s="764"/>
      <c r="C142" s="764" t="n">
        <v>630</v>
      </c>
      <c r="D142" s="764" t="s">
        <v>1131</v>
      </c>
      <c r="E142" s="764" t="n">
        <v>2985</v>
      </c>
      <c r="F142" s="764" t="n">
        <v>5.9</v>
      </c>
      <c r="AO142" s="764"/>
      <c r="AP142" s="764"/>
      <c r="AQ142" s="764"/>
    </row>
    <row r="143" customFormat="false" ht="15" hidden="false" customHeight="false" outlineLevel="0" collapsed="false">
      <c r="B143" s="764"/>
      <c r="C143" s="764" t="n">
        <v>710</v>
      </c>
      <c r="D143" s="764" t="s">
        <v>1132</v>
      </c>
      <c r="E143" s="764" t="n">
        <v>2985</v>
      </c>
      <c r="F143" s="764" t="n">
        <v>6.1</v>
      </c>
      <c r="AO143" s="764"/>
      <c r="AP143" s="764"/>
      <c r="AQ143" s="764"/>
    </row>
    <row r="144" customFormat="false" ht="15" hidden="false" customHeight="false" outlineLevel="0" collapsed="false">
      <c r="B144" s="764"/>
      <c r="C144" s="764" t="n">
        <v>800</v>
      </c>
      <c r="D144" s="764" t="s">
        <v>1133</v>
      </c>
      <c r="E144" s="764" t="n">
        <v>2985</v>
      </c>
      <c r="F144" s="764" t="n">
        <v>6.35</v>
      </c>
      <c r="AO144" s="764"/>
      <c r="AP144" s="764"/>
      <c r="AQ144" s="764"/>
    </row>
    <row r="145" customFormat="false" ht="15" hidden="false" customHeight="false" outlineLevel="0" collapsed="false">
      <c r="B145" s="764"/>
      <c r="C145" s="764" t="n">
        <v>900</v>
      </c>
      <c r="D145" s="764" t="s">
        <v>1134</v>
      </c>
      <c r="E145" s="764" t="n">
        <v>2985</v>
      </c>
      <c r="F145" s="764" t="n">
        <v>6.65</v>
      </c>
      <c r="AO145" s="764"/>
      <c r="AP145" s="764"/>
      <c r="AQ145" s="764"/>
    </row>
    <row r="146" customFormat="false" ht="15" hidden="false" customHeight="false" outlineLevel="0" collapsed="false">
      <c r="B146" s="764"/>
      <c r="C146" s="764" t="n">
        <v>1000</v>
      </c>
      <c r="D146" s="764" t="s">
        <v>1135</v>
      </c>
      <c r="E146" s="764" t="n">
        <v>2988</v>
      </c>
      <c r="F146" s="764" t="n">
        <v>8.3</v>
      </c>
      <c r="AO146" s="764"/>
      <c r="AP146" s="764"/>
      <c r="AQ146" s="764"/>
    </row>
    <row r="147" customFormat="false" ht="15" hidden="false" customHeight="false" outlineLevel="0" collapsed="false">
      <c r="B147" s="764"/>
      <c r="C147" s="764" t="n">
        <v>1120</v>
      </c>
      <c r="D147" s="764" t="s">
        <v>1136</v>
      </c>
      <c r="E147" s="764" t="n">
        <v>2988</v>
      </c>
      <c r="F147" s="764" t="n">
        <v>8.5</v>
      </c>
      <c r="AO147" s="764"/>
      <c r="AP147" s="764"/>
      <c r="AQ147" s="764"/>
    </row>
    <row r="148" customFormat="false" ht="15" hidden="false" customHeight="false" outlineLevel="0" collapsed="false">
      <c r="B148" s="764"/>
      <c r="C148" s="764" t="n">
        <v>1250</v>
      </c>
      <c r="D148" s="764" t="s">
        <v>1137</v>
      </c>
      <c r="E148" s="764" t="n">
        <v>2988</v>
      </c>
      <c r="F148" s="764" t="n">
        <v>8.75</v>
      </c>
      <c r="AO148" s="764"/>
      <c r="AP148" s="764"/>
      <c r="AQ148" s="764"/>
    </row>
    <row r="149" customFormat="false" ht="15" hidden="false" customHeight="false" outlineLevel="0" collapsed="false">
      <c r="B149" s="764"/>
      <c r="C149" s="764" t="n">
        <v>2500</v>
      </c>
      <c r="D149" s="764"/>
      <c r="E149" s="764"/>
      <c r="F149" s="764" t="n">
        <v>2</v>
      </c>
      <c r="AO149" s="764"/>
      <c r="AP149" s="764"/>
      <c r="AQ149" s="764"/>
    </row>
    <row r="150" customFormat="false" ht="15" hidden="false" customHeight="false" outlineLevel="0" collapsed="false">
      <c r="B150" s="764"/>
      <c r="C150" s="764" t="n">
        <v>1400</v>
      </c>
      <c r="D150" s="764" t="s">
        <v>1138</v>
      </c>
      <c r="E150" s="764" t="n">
        <v>2988</v>
      </c>
      <c r="F150" s="764" t="n">
        <v>9</v>
      </c>
      <c r="AO150" s="764"/>
      <c r="AP150" s="764"/>
      <c r="AQ150" s="764"/>
    </row>
  </sheetData>
  <mergeCells count="1">
    <mergeCell ref="B104:F104"/>
  </mergeCells>
  <conditionalFormatting sqref="S73">
    <cfRule type="cellIs" priority="2" operator="lessThan" aboveAverage="0" equalAverage="0" bottom="0" percent="0" rank="0" text="" dxfId="383">
      <formula>S64</formula>
    </cfRule>
  </conditionalFormatting>
  <conditionalFormatting sqref="S71">
    <cfRule type="cellIs" priority="3" operator="lessThan" aboveAverage="0" equalAverage="0" bottom="0" percent="0" rank="0" text="" dxfId="384">
      <formula>S63</formula>
    </cfRule>
  </conditionalFormatting>
  <conditionalFormatting sqref="S70">
    <cfRule type="cellIs" priority="4" operator="lessThan" aboveAverage="0" equalAverage="0" bottom="0" percent="0" rank="0" text="" dxfId="385">
      <formula>MAX(S63:S64)</formula>
    </cfRule>
  </conditionalFormatting>
  <conditionalFormatting sqref="S78">
    <cfRule type="expression" priority="5" aboveAverage="0" equalAverage="0" bottom="0" percent="0" rank="0" text="" dxfId="386">
      <formula>S79&gt;S81</formula>
    </cfRule>
  </conditionalFormatting>
  <conditionalFormatting sqref="S68">
    <cfRule type="cellIs" priority="6" operator="lessThan" aboveAverage="0" equalAverage="0" bottom="0" percent="0" rank="0" text="" dxfId="387">
      <formula>MAX(S62:S63)</formula>
    </cfRule>
  </conditionalFormatting>
  <conditionalFormatting sqref="S86 S88:S90">
    <cfRule type="duplicateValues" priority="7" aboveAverage="0" equalAverage="0" bottom="0" percent="0" rank="0" text="" dxfId="388"/>
  </conditionalFormatting>
  <conditionalFormatting sqref="C73">
    <cfRule type="cellIs" priority="8" operator="lessThan" aboveAverage="0" equalAverage="0" bottom="0" percent="0" rank="0" text="" dxfId="389">
      <formula>C64</formula>
    </cfRule>
  </conditionalFormatting>
  <conditionalFormatting sqref="C71">
    <cfRule type="cellIs" priority="9" operator="lessThan" aboveAverage="0" equalAverage="0" bottom="0" percent="0" rank="0" text="" dxfId="390">
      <formula>C63</formula>
    </cfRule>
  </conditionalFormatting>
  <conditionalFormatting sqref="C70">
    <cfRule type="cellIs" priority="10" operator="lessThan" aboveAverage="0" equalAverage="0" bottom="0" percent="0" rank="0" text="" dxfId="391">
      <formula>MAX(C63:C64)</formula>
    </cfRule>
  </conditionalFormatting>
  <conditionalFormatting sqref="C78">
    <cfRule type="expression" priority="11" aboveAverage="0" equalAverage="0" bottom="0" percent="0" rank="0" text="" dxfId="392">
      <formula>C79&gt;C81</formula>
    </cfRule>
  </conditionalFormatting>
  <conditionalFormatting sqref="C68">
    <cfRule type="cellIs" priority="12" operator="lessThan" aboveAverage="0" equalAverage="0" bottom="0" percent="0" rank="0" text="" dxfId="393">
      <formula>MAX(C62:C63)</formula>
    </cfRule>
  </conditionalFormatting>
  <conditionalFormatting sqref="C88:C90">
    <cfRule type="duplicateValues" priority="13" aboveAverage="0" equalAverage="0" bottom="0" percent="0" rank="0" text="" dxfId="394"/>
  </conditionalFormatting>
  <conditionalFormatting sqref="R73">
    <cfRule type="cellIs" priority="14" operator="lessThan" aboveAverage="0" equalAverage="0" bottom="0" percent="0" rank="0" text="" dxfId="395">
      <formula>R64</formula>
    </cfRule>
  </conditionalFormatting>
  <conditionalFormatting sqref="R71">
    <cfRule type="cellIs" priority="15" operator="lessThan" aboveAverage="0" equalAverage="0" bottom="0" percent="0" rank="0" text="" dxfId="396">
      <formula>R63</formula>
    </cfRule>
  </conditionalFormatting>
  <conditionalFormatting sqref="R70">
    <cfRule type="cellIs" priority="16" operator="lessThan" aboveAverage="0" equalAverage="0" bottom="0" percent="0" rank="0" text="" dxfId="397">
      <formula>MAX(R63:R64)</formula>
    </cfRule>
  </conditionalFormatting>
  <conditionalFormatting sqref="R78">
    <cfRule type="expression" priority="17" aboveAverage="0" equalAverage="0" bottom="0" percent="0" rank="0" text="" dxfId="398">
      <formula>R79&gt;R81</formula>
    </cfRule>
  </conditionalFormatting>
  <conditionalFormatting sqref="R68">
    <cfRule type="cellIs" priority="18" operator="lessThan" aboveAverage="0" equalAverage="0" bottom="0" percent="0" rank="0" text="" dxfId="399">
      <formula>MAX(R62:R63)</formula>
    </cfRule>
  </conditionalFormatting>
  <conditionalFormatting sqref="R86 R88:R90">
    <cfRule type="duplicateValues" priority="19" aboveAverage="0" equalAverage="0" bottom="0" percent="0" rank="0" text="" dxfId="400"/>
  </conditionalFormatting>
  <conditionalFormatting sqref="G73">
    <cfRule type="cellIs" priority="20" operator="lessThan" aboveAverage="0" equalAverage="0" bottom="0" percent="0" rank="0" text="" dxfId="401">
      <formula>G64</formula>
    </cfRule>
  </conditionalFormatting>
  <conditionalFormatting sqref="G71">
    <cfRule type="cellIs" priority="21" operator="lessThan" aboveAverage="0" equalAverage="0" bottom="0" percent="0" rank="0" text="" dxfId="402">
      <formula>G63</formula>
    </cfRule>
  </conditionalFormatting>
  <conditionalFormatting sqref="G70">
    <cfRule type="cellIs" priority="22" operator="lessThan" aboveAverage="0" equalAverage="0" bottom="0" percent="0" rank="0" text="" dxfId="403">
      <formula>MAX(G63:G64)</formula>
    </cfRule>
  </conditionalFormatting>
  <conditionalFormatting sqref="G78">
    <cfRule type="expression" priority="23" aboveAverage="0" equalAverage="0" bottom="0" percent="0" rank="0" text="" dxfId="404">
      <formula>G79&gt;G81</formula>
    </cfRule>
  </conditionalFormatting>
  <conditionalFormatting sqref="G68">
    <cfRule type="cellIs" priority="24" operator="lessThan" aboveAverage="0" equalAverage="0" bottom="0" percent="0" rank="0" text="" dxfId="405">
      <formula>MAX(G62:G63)</formula>
    </cfRule>
  </conditionalFormatting>
  <conditionalFormatting sqref="G86 G88:G90">
    <cfRule type="duplicateValues" priority="25" aboveAverage="0" equalAverage="0" bottom="0" percent="0" rank="0" text="" dxfId="406"/>
  </conditionalFormatting>
  <conditionalFormatting sqref="G88:G90 G86">
    <cfRule type="duplicateValues" priority="26" aboveAverage="0" equalAverage="0" bottom="0" percent="0" rank="0" text="" dxfId="407"/>
  </conditionalFormatting>
  <conditionalFormatting sqref="Q73">
    <cfRule type="cellIs" priority="27" operator="lessThan" aboveAverage="0" equalAverage="0" bottom="0" percent="0" rank="0" text="" dxfId="408">
      <formula>Q64</formula>
    </cfRule>
  </conditionalFormatting>
  <conditionalFormatting sqref="Q71">
    <cfRule type="cellIs" priority="28" operator="lessThan" aboveAverage="0" equalAverage="0" bottom="0" percent="0" rank="0" text="" dxfId="409">
      <formula>Q63</formula>
    </cfRule>
  </conditionalFormatting>
  <conditionalFormatting sqref="Q70">
    <cfRule type="cellIs" priority="29" operator="lessThan" aboveAverage="0" equalAverage="0" bottom="0" percent="0" rank="0" text="" dxfId="410">
      <formula>MAX(Q63:Q64)</formula>
    </cfRule>
  </conditionalFormatting>
  <conditionalFormatting sqref="Q78">
    <cfRule type="expression" priority="30" aboveAverage="0" equalAverage="0" bottom="0" percent="0" rank="0" text="" dxfId="411">
      <formula>Q79&gt;Q81</formula>
    </cfRule>
  </conditionalFormatting>
  <conditionalFormatting sqref="Q68">
    <cfRule type="cellIs" priority="31" operator="lessThan" aboveAverage="0" equalAverage="0" bottom="0" percent="0" rank="0" text="" dxfId="412">
      <formula>MAX(Q62:Q63)</formula>
    </cfRule>
  </conditionalFormatting>
  <conditionalFormatting sqref="Q86 Q88:Q90">
    <cfRule type="duplicateValues" priority="32" aboveAverage="0" equalAverage="0" bottom="0" percent="0" rank="0" text="" dxfId="413"/>
  </conditionalFormatting>
  <conditionalFormatting sqref="H73">
    <cfRule type="cellIs" priority="33" operator="lessThan" aboveAverage="0" equalAverage="0" bottom="0" percent="0" rank="0" text="" dxfId="414">
      <formula>H64</formula>
    </cfRule>
  </conditionalFormatting>
  <conditionalFormatting sqref="H71">
    <cfRule type="cellIs" priority="34" operator="lessThan" aboveAverage="0" equalAverage="0" bottom="0" percent="0" rank="0" text="" dxfId="415">
      <formula>H63</formula>
    </cfRule>
  </conditionalFormatting>
  <conditionalFormatting sqref="H70">
    <cfRule type="cellIs" priority="35" operator="lessThan" aboveAverage="0" equalAverage="0" bottom="0" percent="0" rank="0" text="" dxfId="416">
      <formula>MAX(H63:H64)</formula>
    </cfRule>
  </conditionalFormatting>
  <conditionalFormatting sqref="H78">
    <cfRule type="expression" priority="36" aboveAverage="0" equalAverage="0" bottom="0" percent="0" rank="0" text="" dxfId="417">
      <formula>H79&gt;H81</formula>
    </cfRule>
  </conditionalFormatting>
  <conditionalFormatting sqref="H68">
    <cfRule type="cellIs" priority="37" operator="lessThan" aboveAverage="0" equalAverage="0" bottom="0" percent="0" rank="0" text="" dxfId="418">
      <formula>MAX(H62:H63)</formula>
    </cfRule>
  </conditionalFormatting>
  <conditionalFormatting sqref="H86 H88:H90">
    <cfRule type="duplicateValues" priority="38" aboveAverage="0" equalAverage="0" bottom="0" percent="0" rank="0" text="" dxfId="419"/>
  </conditionalFormatting>
  <conditionalFormatting sqref="H88:H90 H86">
    <cfRule type="duplicateValues" priority="39" aboveAverage="0" equalAverage="0" bottom="0" percent="0" rank="0" text="" dxfId="420"/>
  </conditionalFormatting>
  <conditionalFormatting sqref="F73">
    <cfRule type="cellIs" priority="40" operator="lessThan" aboveAverage="0" equalAverage="0" bottom="0" percent="0" rank="0" text="" dxfId="421">
      <formula>F64</formula>
    </cfRule>
  </conditionalFormatting>
  <conditionalFormatting sqref="F71">
    <cfRule type="cellIs" priority="41" operator="lessThan" aboveAverage="0" equalAverage="0" bottom="0" percent="0" rank="0" text="" dxfId="422">
      <formula>F63</formula>
    </cfRule>
  </conditionalFormatting>
  <conditionalFormatting sqref="F70">
    <cfRule type="cellIs" priority="42" operator="lessThan" aboveAverage="0" equalAverage="0" bottom="0" percent="0" rank="0" text="" dxfId="423">
      <formula>MAX(F63:F64)</formula>
    </cfRule>
  </conditionalFormatting>
  <conditionalFormatting sqref="F78">
    <cfRule type="expression" priority="43" aboveAverage="0" equalAverage="0" bottom="0" percent="0" rank="0" text="" dxfId="424">
      <formula>F79&gt;F81</formula>
    </cfRule>
  </conditionalFormatting>
  <conditionalFormatting sqref="F68">
    <cfRule type="cellIs" priority="44" operator="lessThan" aboveAverage="0" equalAverage="0" bottom="0" percent="0" rank="0" text="" dxfId="425">
      <formula>MAX(F62:F63)</formula>
    </cfRule>
  </conditionalFormatting>
  <conditionalFormatting sqref="K73">
    <cfRule type="cellIs" priority="45" operator="lessThan" aboveAverage="0" equalAverage="0" bottom="0" percent="0" rank="0" text="" dxfId="426">
      <formula>K64</formula>
    </cfRule>
  </conditionalFormatting>
  <conditionalFormatting sqref="K71">
    <cfRule type="cellIs" priority="46" operator="lessThan" aboveAverage="0" equalAverage="0" bottom="0" percent="0" rank="0" text="" dxfId="427">
      <formula>K63</formula>
    </cfRule>
  </conditionalFormatting>
  <conditionalFormatting sqref="K70">
    <cfRule type="cellIs" priority="47" operator="lessThan" aboveAverage="0" equalAverage="0" bottom="0" percent="0" rank="0" text="" dxfId="428">
      <formula>MAX(K63:K64)</formula>
    </cfRule>
  </conditionalFormatting>
  <conditionalFormatting sqref="K78">
    <cfRule type="expression" priority="48" aboveAverage="0" equalAverage="0" bottom="0" percent="0" rank="0" text="" dxfId="429">
      <formula>K79&gt;K81</formula>
    </cfRule>
  </conditionalFormatting>
  <conditionalFormatting sqref="K68">
    <cfRule type="cellIs" priority="49" operator="lessThan" aboveAverage="0" equalAverage="0" bottom="0" percent="0" rank="0" text="" dxfId="430">
      <formula>MAX(K62:K63)</formula>
    </cfRule>
  </conditionalFormatting>
  <conditionalFormatting sqref="K88:K90 K86">
    <cfRule type="duplicateValues" priority="50" aboveAverage="0" equalAverage="0" bottom="0" percent="0" rank="0" text="" dxfId="431"/>
  </conditionalFormatting>
  <conditionalFormatting sqref="B93:S93">
    <cfRule type="expression" priority="51" aboveAverage="0" equalAverage="0" bottom="0" percent="0" rank="0" text="" dxfId="432">
      <formula>B93&lt;B92</formula>
    </cfRule>
  </conditionalFormatting>
  <conditionalFormatting sqref="B73">
    <cfRule type="cellIs" priority="52" operator="lessThan" aboveAverage="0" equalAverage="0" bottom="0" percent="0" rank="0" text="" dxfId="433">
      <formula>B64</formula>
    </cfRule>
  </conditionalFormatting>
  <conditionalFormatting sqref="B71">
    <cfRule type="cellIs" priority="53" operator="lessThan" aboveAverage="0" equalAverage="0" bottom="0" percent="0" rank="0" text="" dxfId="434">
      <formula>B63</formula>
    </cfRule>
  </conditionalFormatting>
  <conditionalFormatting sqref="B70">
    <cfRule type="cellIs" priority="54" operator="lessThan" aboveAverage="0" equalAverage="0" bottom="0" percent="0" rank="0" text="" dxfId="435">
      <formula>MAX(B63:B64)</formula>
    </cfRule>
  </conditionalFormatting>
  <conditionalFormatting sqref="B78">
    <cfRule type="expression" priority="55" aboveAverage="0" equalAverage="0" bottom="0" percent="0" rank="0" text="" dxfId="436">
      <formula>B79&gt;B81</formula>
    </cfRule>
  </conditionalFormatting>
  <conditionalFormatting sqref="B68">
    <cfRule type="cellIs" priority="56" operator="lessThan" aboveAverage="0" equalAverage="0" bottom="0" percent="0" rank="0" text="" dxfId="437">
      <formula>MAX(B62:B63)</formula>
    </cfRule>
  </conditionalFormatting>
  <conditionalFormatting sqref="B88:B90 B86:C86">
    <cfRule type="duplicateValues" priority="57" aboveAverage="0" equalAverage="0" bottom="0" percent="0" rank="0" text="" dxfId="438"/>
  </conditionalFormatting>
  <conditionalFormatting sqref="D73:E73 L73:P73 I73:J73">
    <cfRule type="cellIs" priority="58" operator="lessThan" aboveAverage="0" equalAverage="0" bottom="0" percent="0" rank="0" text="" dxfId="439">
      <formula>D64</formula>
    </cfRule>
  </conditionalFormatting>
  <conditionalFormatting sqref="D71:E71 L71:P71 I71:J71">
    <cfRule type="cellIs" priority="59" operator="lessThan" aboveAverage="0" equalAverage="0" bottom="0" percent="0" rank="0" text="" dxfId="440">
      <formula>D63</formula>
    </cfRule>
  </conditionalFormatting>
  <conditionalFormatting sqref="D70:E70 L70:P70 I70:J70">
    <cfRule type="cellIs" priority="60" operator="lessThan" aboveAverage="0" equalAverage="0" bottom="0" percent="0" rank="0" text="" dxfId="441">
      <formula>MAX(D63:D64)</formula>
    </cfRule>
  </conditionalFormatting>
  <conditionalFormatting sqref="D78:E78 L78:P78 I78:J78">
    <cfRule type="expression" priority="61" aboveAverage="0" equalAverage="0" bottom="0" percent="0" rank="0" text="" dxfId="442">
      <formula>D79&gt;D81</formula>
    </cfRule>
  </conditionalFormatting>
  <conditionalFormatting sqref="D68:E68 L68:P68 I68:J68">
    <cfRule type="cellIs" priority="62" operator="lessThan" aboveAverage="0" equalAverage="0" bottom="0" percent="0" rank="0" text="" dxfId="443">
      <formula>MAX(D62:D63)</formula>
    </cfRule>
  </conditionalFormatting>
  <conditionalFormatting sqref="D88:D90 D86">
    <cfRule type="duplicateValues" priority="63" aboveAverage="0" equalAverage="0" bottom="0" percent="0" rank="0" text="" dxfId="444"/>
  </conditionalFormatting>
  <conditionalFormatting sqref="F88:F90 F86">
    <cfRule type="duplicateValues" priority="64" aboveAverage="0" equalAverage="0" bottom="0" percent="0" rank="0" text="" dxfId="445"/>
  </conditionalFormatting>
  <conditionalFormatting sqref="D88:F90 D86:F86">
    <cfRule type="duplicateValues" priority="65" aboveAverage="0" equalAverage="0" bottom="0" percent="0" rank="0" text="" dxfId="446"/>
  </conditionalFormatting>
  <conditionalFormatting sqref="D88:F90">
    <cfRule type="duplicateValues" priority="66" aboveAverage="0" equalAverage="0" bottom="0" percent="0" rank="0" text="" dxfId="447"/>
  </conditionalFormatting>
  <conditionalFormatting sqref="E88:F90 E86:F86 I86 I88:I90">
    <cfRule type="duplicateValues" priority="67" aboveAverage="0" equalAverage="0" bottom="0" percent="0" rank="0" text="" dxfId="448"/>
  </conditionalFormatting>
  <conditionalFormatting sqref="I88:J90 I86:J86 L86:P86 L88:P90">
    <cfRule type="duplicateValues" priority="68" aboveAverage="0" equalAverage="0" bottom="0" percent="0" rank="0" text="" dxfId="449"/>
  </conditionalFormatting>
  <conditionalFormatting sqref="AN86">
    <cfRule type="duplicateValues" priority="69" aboveAverage="0" equalAverage="0" bottom="0" percent="0" rank="0" text="" dxfId="450"/>
  </conditionalFormatting>
  <conditionalFormatting sqref="AN86">
    <cfRule type="duplicateValues" priority="70" aboveAverage="0" equalAverage="0" bottom="0" percent="0" rank="0" text="" dxfId="451"/>
  </conditionalFormatting>
  <conditionalFormatting sqref="AN68">
    <cfRule type="cellIs" priority="71" operator="lessThan" aboveAverage="0" equalAverage="0" bottom="0" percent="0" rank="0" text="" dxfId="452">
      <formula>MAX(AN62:AN63)</formula>
    </cfRule>
  </conditionalFormatting>
  <conditionalFormatting sqref="AN86">
    <cfRule type="duplicateValues" priority="72" aboveAverage="0" equalAverage="0" bottom="0" percent="0" rank="0" text="" dxfId="453"/>
  </conditionalFormatting>
  <conditionalFormatting sqref="AQ78">
    <cfRule type="expression" priority="73" aboveAverage="0" equalAverage="0" bottom="0" percent="0" rank="0" text="" dxfId="454">
      <formula>AQ79&gt;AQ81</formula>
    </cfRule>
  </conditionalFormatting>
  <conditionalFormatting sqref="AQ93">
    <cfRule type="expression" priority="74" aboveAverage="0" equalAverage="0" bottom="0" percent="0" rank="0" text="" dxfId="455">
      <formula>AQ93&lt;AQ92</formula>
    </cfRule>
  </conditionalFormatting>
  <conditionalFormatting sqref="AQ73">
    <cfRule type="cellIs" priority="75" operator="lessThan" aboveAverage="0" equalAverage="0" bottom="0" percent="0" rank="0" text="" dxfId="456">
      <formula>AQ64</formula>
    </cfRule>
  </conditionalFormatting>
  <conditionalFormatting sqref="AQ71">
    <cfRule type="cellIs" priority="76" operator="lessThan" aboveAverage="0" equalAverage="0" bottom="0" percent="0" rank="0" text="" dxfId="457">
      <formula>AQ63</formula>
    </cfRule>
  </conditionalFormatting>
  <conditionalFormatting sqref="AQ70">
    <cfRule type="cellIs" priority="77" operator="lessThan" aboveAverage="0" equalAverage="0" bottom="0" percent="0" rank="0" text="" dxfId="458">
      <formula>MAX(AQ63:AQ64)</formula>
    </cfRule>
  </conditionalFormatting>
  <conditionalFormatting sqref="AQ78">
    <cfRule type="expression" priority="78" aboveAverage="0" equalAverage="0" bottom="0" percent="0" rank="0" text="" dxfId="459">
      <formula>AQ79&gt;AQ81</formula>
    </cfRule>
  </conditionalFormatting>
  <conditionalFormatting sqref="AQ88:AQ90">
    <cfRule type="duplicateValues" priority="79" aboveAverage="0" equalAverage="0" bottom="0" percent="0" rank="0" text="" dxfId="460"/>
    <cfRule type="duplicateValues" priority="80" aboveAverage="0" equalAverage="0" bottom="0" percent="0" rank="0" text="" dxfId="461"/>
  </conditionalFormatting>
  <conditionalFormatting sqref="AQ88:AQ90 AQ86">
    <cfRule type="duplicateValues" priority="81" aboveAverage="0" equalAverage="0" bottom="0" percent="0" rank="0" text="" dxfId="462"/>
  </conditionalFormatting>
  <conditionalFormatting sqref="AQ68">
    <cfRule type="cellIs" priority="82" operator="lessThan" aboveAverage="0" equalAverage="0" bottom="0" percent="0" rank="0" text="" dxfId="463">
      <formula>MAX(AQ62:AQ63)</formula>
    </cfRule>
  </conditionalFormatting>
  <conditionalFormatting sqref="AQ86">
    <cfRule type="duplicateValues" priority="83" aboveAverage="0" equalAverage="0" bottom="0" percent="0" rank="0" text="" dxfId="464"/>
  </conditionalFormatting>
  <conditionalFormatting sqref="AQ86">
    <cfRule type="duplicateValues" priority="84" aboveAverage="0" equalAverage="0" bottom="0" percent="0" rank="0" text="" dxfId="465"/>
  </conditionalFormatting>
  <conditionalFormatting sqref="AQ86 AQ88:AQ90">
    <cfRule type="duplicateValues" priority="85" aboveAverage="0" equalAverage="0" bottom="0" percent="0" rank="0" text="" dxfId="466"/>
  </conditionalFormatting>
  <conditionalFormatting sqref="AP93">
    <cfRule type="expression" priority="86" aboveAverage="0" equalAverage="0" bottom="0" percent="0" rank="0" text="" dxfId="467">
      <formula>AP93&lt;AP92</formula>
    </cfRule>
  </conditionalFormatting>
  <conditionalFormatting sqref="AP73">
    <cfRule type="cellIs" priority="87" operator="lessThan" aboveAverage="0" equalAverage="0" bottom="0" percent="0" rank="0" text="" dxfId="468">
      <formula>AP64</formula>
    </cfRule>
  </conditionalFormatting>
  <conditionalFormatting sqref="AP71">
    <cfRule type="cellIs" priority="88" operator="lessThan" aboveAverage="0" equalAverage="0" bottom="0" percent="0" rank="0" text="" dxfId="469">
      <formula>AP63</formula>
    </cfRule>
  </conditionalFormatting>
  <conditionalFormatting sqref="AP70">
    <cfRule type="cellIs" priority="89" operator="lessThan" aboveAverage="0" equalAverage="0" bottom="0" percent="0" rank="0" text="" dxfId="470">
      <formula>MAX(AP63:AP64)</formula>
    </cfRule>
  </conditionalFormatting>
  <conditionalFormatting sqref="AP78">
    <cfRule type="expression" priority="90" aboveAverage="0" equalAverage="0" bottom="0" percent="0" rank="0" text="" dxfId="471">
      <formula>AP79&gt;AP81</formula>
    </cfRule>
  </conditionalFormatting>
  <conditionalFormatting sqref="AP88:AP90">
    <cfRule type="duplicateValues" priority="91" aboveAverage="0" equalAverage="0" bottom="0" percent="0" rank="0" text="" dxfId="472"/>
    <cfRule type="duplicateValues" priority="92" aboveAverage="0" equalAverage="0" bottom="0" percent="0" rank="0" text="" dxfId="473"/>
  </conditionalFormatting>
  <conditionalFormatting sqref="AP88:AP90 AP86">
    <cfRule type="duplicateValues" priority="93" aboveAverage="0" equalAverage="0" bottom="0" percent="0" rank="0" text="" dxfId="474"/>
  </conditionalFormatting>
  <conditionalFormatting sqref="AP68">
    <cfRule type="cellIs" priority="94" operator="lessThan" aboveAverage="0" equalAverage="0" bottom="0" percent="0" rank="0" text="" dxfId="475">
      <formula>MAX(AP62:AP63)</formula>
    </cfRule>
  </conditionalFormatting>
  <conditionalFormatting sqref="AP86">
    <cfRule type="duplicateValues" priority="95" aboveAverage="0" equalAverage="0" bottom="0" percent="0" rank="0" text="" dxfId="476"/>
  </conditionalFormatting>
  <conditionalFormatting sqref="AP86">
    <cfRule type="duplicateValues" priority="96" aboveAverage="0" equalAverage="0" bottom="0" percent="0" rank="0" text="" dxfId="477"/>
  </conditionalFormatting>
  <conditionalFormatting sqref="AP86 AP88:AP90">
    <cfRule type="duplicateValues" priority="97" aboveAverage="0" equalAverage="0" bottom="0" percent="0" rank="0" text="" dxfId="478"/>
  </conditionalFormatting>
  <conditionalFormatting sqref="AO93">
    <cfRule type="expression" priority="98" aboveAverage="0" equalAverage="0" bottom="0" percent="0" rank="0" text="" dxfId="479">
      <formula>AO93&lt;AO92</formula>
    </cfRule>
  </conditionalFormatting>
  <conditionalFormatting sqref="AO73">
    <cfRule type="cellIs" priority="99" operator="lessThan" aboveAverage="0" equalAverage="0" bottom="0" percent="0" rank="0" text="" dxfId="480">
      <formula>AO64</formula>
    </cfRule>
  </conditionalFormatting>
  <conditionalFormatting sqref="AO71">
    <cfRule type="cellIs" priority="100" operator="lessThan" aboveAverage="0" equalAverage="0" bottom="0" percent="0" rank="0" text="" dxfId="481">
      <formula>AO63</formula>
    </cfRule>
  </conditionalFormatting>
  <conditionalFormatting sqref="AO70">
    <cfRule type="cellIs" priority="101" operator="lessThan" aboveAverage="0" equalAverage="0" bottom="0" percent="0" rank="0" text="" dxfId="482">
      <formula>MAX(AO63:AO64)</formula>
    </cfRule>
  </conditionalFormatting>
  <conditionalFormatting sqref="AO78">
    <cfRule type="expression" priority="102" aboveAverage="0" equalAverage="0" bottom="0" percent="0" rank="0" text="" dxfId="483">
      <formula>AO79&gt;AO81</formula>
    </cfRule>
  </conditionalFormatting>
  <conditionalFormatting sqref="AO68">
    <cfRule type="cellIs" priority="103" operator="lessThan" aboveAverage="0" equalAverage="0" bottom="0" percent="0" rank="0" text="" dxfId="484">
      <formula>MAX(AO62:AO63)</formula>
    </cfRule>
  </conditionalFormatting>
  <conditionalFormatting sqref="AO88:AO90 AO86">
    <cfRule type="duplicateValues" priority="104" aboveAverage="0" equalAverage="0" bottom="0" percent="0" rank="0" text="" dxfId="485"/>
  </conditionalFormatting>
  <conditionalFormatting sqref="AO88:AO90">
    <cfRule type="duplicateValues" priority="105" aboveAverage="0" equalAverage="0" bottom="0" percent="0" rank="0" text="" dxfId="486"/>
    <cfRule type="duplicateValues" priority="106" aboveAverage="0" equalAverage="0" bottom="0" percent="0" rank="0" text="" dxfId="487"/>
  </conditionalFormatting>
  <conditionalFormatting sqref="U86:V86">
    <cfRule type="duplicateValues" priority="107" aboveAverage="0" equalAverage="0" bottom="0" percent="0" rank="0" text="" dxfId="488"/>
  </conditionalFormatting>
  <conditionalFormatting sqref="W93">
    <cfRule type="expression" priority="108" aboveAverage="0" equalAverage="0" bottom="0" percent="0" rank="0" text="" dxfId="489">
      <formula>W93&lt;W92</formula>
    </cfRule>
  </conditionalFormatting>
  <conditionalFormatting sqref="W73">
    <cfRule type="cellIs" priority="109" operator="lessThan" aboveAverage="0" equalAverage="0" bottom="0" percent="0" rank="0" text="" dxfId="490">
      <formula>W64</formula>
    </cfRule>
  </conditionalFormatting>
  <conditionalFormatting sqref="W71">
    <cfRule type="cellIs" priority="110" operator="lessThan" aboveAverage="0" equalAverage="0" bottom="0" percent="0" rank="0" text="" dxfId="491">
      <formula>W63</formula>
    </cfRule>
  </conditionalFormatting>
  <conditionalFormatting sqref="W70">
    <cfRule type="cellIs" priority="111" operator="lessThan" aboveAverage="0" equalAverage="0" bottom="0" percent="0" rank="0" text="" dxfId="492">
      <formula>MAX(W63:W64)</formula>
    </cfRule>
  </conditionalFormatting>
  <conditionalFormatting sqref="W78">
    <cfRule type="expression" priority="112" aboveAverage="0" equalAverage="0" bottom="0" percent="0" rank="0" text="" dxfId="493">
      <formula>W79&gt;W81</formula>
    </cfRule>
  </conditionalFormatting>
  <conditionalFormatting sqref="W68">
    <cfRule type="cellIs" priority="113" operator="lessThan" aboveAverage="0" equalAverage="0" bottom="0" percent="0" rank="0" text="" dxfId="494">
      <formula>MAX(W62:W63)</formula>
    </cfRule>
  </conditionalFormatting>
  <conditionalFormatting sqref="W86 W88:W90">
    <cfRule type="duplicateValues" priority="114" aboveAverage="0" equalAverage="0" bottom="0" percent="0" rank="0" text="" dxfId="495"/>
  </conditionalFormatting>
  <conditionalFormatting sqref="AK68">
    <cfRule type="cellIs" priority="115" operator="lessThan" aboveAverage="0" equalAverage="0" bottom="0" percent="0" rank="0" text="" dxfId="496">
      <formula>MAX(AK62:AK63)</formula>
    </cfRule>
  </conditionalFormatting>
  <conditionalFormatting sqref="T93:V93">
    <cfRule type="expression" priority="116" aboveAverage="0" equalAverage="0" bottom="0" percent="0" rank="0" text="" dxfId="497">
      <formula>T93&lt;T92</formula>
    </cfRule>
  </conditionalFormatting>
  <conditionalFormatting sqref="X93:AN93">
    <cfRule type="expression" priority="117" aboveAverage="0" equalAverage="0" bottom="0" percent="0" rank="0" text="" dxfId="498">
      <formula>X93&lt;X92</formula>
    </cfRule>
  </conditionalFormatting>
  <conditionalFormatting sqref="Z73:AN73">
    <cfRule type="cellIs" priority="118" operator="lessThan" aboveAverage="0" equalAverage="0" bottom="0" percent="0" rank="0" text="" dxfId="499">
      <formula>Z64</formula>
    </cfRule>
  </conditionalFormatting>
  <conditionalFormatting sqref="AE72 Z71:AN71">
    <cfRule type="cellIs" priority="119" operator="lessThan" aboveAverage="0" equalAverage="0" bottom="0" percent="0" rank="0" text="" dxfId="500">
      <formula>Z63</formula>
    </cfRule>
  </conditionalFormatting>
  <conditionalFormatting sqref="Z70:AN70">
    <cfRule type="cellIs" priority="120" operator="lessThan" aboveAverage="0" equalAverage="0" bottom="0" percent="0" rank="0" text="" dxfId="501">
      <formula>MAX(Z63:Z64)</formula>
    </cfRule>
  </conditionalFormatting>
  <conditionalFormatting sqref="Z78:AN78">
    <cfRule type="expression" priority="121" aboveAverage="0" equalAverage="0" bottom="0" percent="0" rank="0" text="" dxfId="502">
      <formula>Z79&gt;Z81</formula>
    </cfRule>
  </conditionalFormatting>
  <conditionalFormatting sqref="T73:V73 X73">
    <cfRule type="cellIs" priority="122" operator="lessThan" aboveAverage="0" equalAverage="0" bottom="0" percent="0" rank="0" text="" dxfId="503">
      <formula>T64</formula>
    </cfRule>
  </conditionalFormatting>
  <conditionalFormatting sqref="T71:V71 X71">
    <cfRule type="cellIs" priority="123" operator="lessThan" aboveAverage="0" equalAverage="0" bottom="0" percent="0" rank="0" text="" dxfId="504">
      <formula>T63</formula>
    </cfRule>
  </conditionalFormatting>
  <conditionalFormatting sqref="X70 T70:V70">
    <cfRule type="cellIs" priority="124" operator="lessThan" aboveAverage="0" equalAverage="0" bottom="0" percent="0" rank="0" text="" dxfId="505">
      <formula>MAX(T63:T64)</formula>
    </cfRule>
  </conditionalFormatting>
  <conditionalFormatting sqref="T78:V78 X78">
    <cfRule type="expression" priority="125" aboveAverage="0" equalAverage="0" bottom="0" percent="0" rank="0" text="" dxfId="506">
      <formula>T79&gt;T81</formula>
    </cfRule>
  </conditionalFormatting>
  <conditionalFormatting sqref="AN86">
    <cfRule type="duplicateValues" priority="126" aboveAverage="0" equalAverage="0" bottom="0" percent="0" rank="0" text="" dxfId="507"/>
  </conditionalFormatting>
  <conditionalFormatting sqref="AN68">
    <cfRule type="cellIs" priority="127" operator="lessThan" aboveAverage="0" equalAverage="0" bottom="0" percent="0" rank="0" text="" dxfId="508">
      <formula>MAX(AN62:AN63)</formula>
    </cfRule>
  </conditionalFormatting>
  <conditionalFormatting sqref="AN86 AN88:AN90">
    <cfRule type="duplicateValues" priority="128" aboveAverage="0" equalAverage="0" bottom="0" percent="0" rank="0" text="" dxfId="509"/>
  </conditionalFormatting>
  <conditionalFormatting sqref="AN88:AN90 AN86">
    <cfRule type="duplicateValues" priority="129" aboveAverage="0" equalAverage="0" bottom="0" percent="0" rank="0" text="" dxfId="510"/>
  </conditionalFormatting>
  <conditionalFormatting sqref="AK86:AL86 AK88:AL90">
    <cfRule type="duplicateValues" priority="130" aboveAverage="0" equalAverage="0" bottom="0" percent="0" rank="0" text="" dxfId="511"/>
  </conditionalFormatting>
  <conditionalFormatting sqref="AL68">
    <cfRule type="cellIs" priority="131" operator="lessThan" aboveAverage="0" equalAverage="0" bottom="0" percent="0" rank="0" text="" dxfId="512">
      <formula>MAX(AL62:AL63)</formula>
    </cfRule>
  </conditionalFormatting>
  <conditionalFormatting sqref="AK86:AM86 AK88:AM90">
    <cfRule type="duplicateValues" priority="132" aboveAverage="0" equalAverage="0" bottom="0" percent="0" rank="0" text="" dxfId="513"/>
  </conditionalFormatting>
  <conditionalFormatting sqref="AM68">
    <cfRule type="cellIs" priority="133" operator="lessThan" aboveAverage="0" equalAverage="0" bottom="0" percent="0" rank="0" text="" dxfId="514">
      <formula>MAX(AM62:AM63)</formula>
    </cfRule>
  </conditionalFormatting>
  <conditionalFormatting sqref="T68:V68 X68:AJ68">
    <cfRule type="cellIs" priority="134" operator="lessThan" aboveAverage="0" equalAverage="0" bottom="0" percent="0" rank="0" text="" dxfId="515">
      <formula>MAX(T62:T63)</formula>
    </cfRule>
  </conditionalFormatting>
  <conditionalFormatting sqref="AC88:AC90">
    <cfRule type="duplicateValues" priority="135" aboveAverage="0" equalAverage="0" bottom="0" percent="0" rank="0" text="" dxfId="516"/>
  </conditionalFormatting>
  <conditionalFormatting sqref="Y73">
    <cfRule type="cellIs" priority="136" operator="lessThan" aboveAverage="0" equalAverage="0" bottom="0" percent="0" rank="0" text="" dxfId="517">
      <formula>Y64</formula>
    </cfRule>
  </conditionalFormatting>
  <conditionalFormatting sqref="Y71">
    <cfRule type="cellIs" priority="137" operator="lessThan" aboveAverage="0" equalAverage="0" bottom="0" percent="0" rank="0" text="" dxfId="518">
      <formula>Y63</formula>
    </cfRule>
  </conditionalFormatting>
  <conditionalFormatting sqref="Y70">
    <cfRule type="cellIs" priority="138" operator="lessThan" aboveAverage="0" equalAverage="0" bottom="0" percent="0" rank="0" text="" dxfId="519">
      <formula>MAX(Y63:Y64)</formula>
    </cfRule>
  </conditionalFormatting>
  <conditionalFormatting sqref="Y78">
    <cfRule type="expression" priority="139" aboveAverage="0" equalAverage="0" bottom="0" percent="0" rank="0" text="" dxfId="520">
      <formula>Y79&gt;Y81</formula>
    </cfRule>
  </conditionalFormatting>
  <conditionalFormatting sqref="AC86">
    <cfRule type="duplicateValues" priority="140" aboveAverage="0" equalAverage="0" bottom="0" percent="0" rank="0" text="" dxfId="521"/>
  </conditionalFormatting>
  <conditionalFormatting sqref="AD86 X88:AB90 X86:AB86 AD88:AD90">
    <cfRule type="duplicateValues" priority="141" aboveAverage="0" equalAverage="0" bottom="0" percent="0" rank="0" text="" dxfId="522"/>
  </conditionalFormatting>
  <conditionalFormatting sqref="T86 T88:V90 AE86:AM86 AE88:AM90">
    <cfRule type="duplicateValues" priority="142" aboveAverage="0" equalAverage="0" bottom="0" percent="0" rank="0" text="" dxfId="523"/>
  </conditionalFormatting>
  <dataValidations count="2">
    <dataValidation allowBlank="true" errorStyle="stop" operator="equal" showDropDown="false" showErrorMessage="true" showInputMessage="true" sqref="B93:S93" type="list">
      <formula1>$C$106:$C$150</formula1>
      <formula2>0</formula2>
    </dataValidation>
    <dataValidation allowBlank="true" errorStyle="stop" operator="equal" showDropDown="false" showErrorMessage="true" showInputMessage="true" sqref="T93:AO93" type="list">
      <formula1>$B$106:$B$157</formula1>
      <formula2>0</formula2>
    </dataValidation>
  </dataValidations>
  <printOptions headings="false" gridLines="false" gridLinesSet="true" horizontalCentered="false" verticalCentered="false"/>
  <pageMargins left="0.75" right="0.75" top="1" bottom="1" header="0.511811023622047" footer="0.511811023622047"/>
  <pageSetup paperSize="8" scale="68"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03" man="true" max="16383" min="0"/>
  </rowBreaks>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5">
              <controlPr defaultSize="0" print="false" autoFill="0" autoPict="0">
                <anchor moveWithCells="true" sizeWithCells="false">
                  <from>
                    <xdr:col>0</xdr:col>
                    <xdr:colOff>1379520</xdr:colOff>
                    <xdr:row>0</xdr:row>
                    <xdr:rowOff>30600</xdr:rowOff>
                  </from>
                  <to>
                    <xdr:col>1</xdr:col>
                    <xdr:colOff>-997920</xdr:colOff>
                    <xdr:row>1</xdr:row>
                    <xdr:rowOff>-38160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XFD687"/>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16" topLeftCell="H80" activePane="bottomRight" state="frozen"/>
      <selection pane="topLeft" activeCell="A1" activeCellId="0" sqref="A1"/>
      <selection pane="topRight" activeCell="H1" activeCellId="0" sqref="H1"/>
      <selection pane="bottomLeft" activeCell="A80" activeCellId="0" sqref="A80"/>
      <selection pane="bottomRight" activeCell="K83" activeCellId="0" sqref="K83"/>
    </sheetView>
  </sheetViews>
  <sheetFormatPr defaultColWidth="9.00390625" defaultRowHeight="14.25" zeroHeight="false" outlineLevelRow="0" outlineLevelCol="0"/>
  <cols>
    <col collapsed="false" customWidth="true" hidden="false" outlineLevel="0" max="1" min="1" style="380" width="38.5"/>
    <col collapsed="false" customWidth="true" hidden="false" outlineLevel="0" max="2" min="2" style="380" width="20.75"/>
    <col collapsed="false" customWidth="true" hidden="false" outlineLevel="0" max="3" min="3" style="380" width="25.5"/>
    <col collapsed="false" customWidth="true" hidden="false" outlineLevel="0" max="8" min="4" style="380" width="24.25"/>
    <col collapsed="false" customWidth="true" hidden="false" outlineLevel="0" max="11" min="9" style="380" width="18.62"/>
    <col collapsed="false" customWidth="true" hidden="false" outlineLevel="0" max="14" min="12" style="380" width="19.12"/>
    <col collapsed="false" customWidth="true" hidden="false" outlineLevel="0" max="16" min="15" style="380" width="19.63"/>
    <col collapsed="false" customWidth="true" hidden="false" outlineLevel="0" max="19" min="17" style="380" width="23"/>
    <col collapsed="false" customWidth="true" hidden="false" outlineLevel="0" max="22" min="20" style="380" width="20.5"/>
    <col collapsed="false" customWidth="true" hidden="false" outlineLevel="0" max="23" min="23" style="380" width="18.62"/>
    <col collapsed="false" customWidth="true" hidden="false" outlineLevel="0" max="24" min="24" style="380" width="24"/>
    <col collapsed="false" customWidth="true" hidden="false" outlineLevel="0" max="25" min="25" style="380" width="18.62"/>
    <col collapsed="false" customWidth="true" hidden="false" outlineLevel="0" max="26" min="26" style="380" width="23"/>
    <col collapsed="false" customWidth="true" hidden="false" outlineLevel="0" max="28" min="27" style="380" width="19"/>
    <col collapsed="false" customWidth="true" hidden="false" outlineLevel="0" max="30" min="29" style="380" width="20.88"/>
    <col collapsed="false" customWidth="true" hidden="false" outlineLevel="0" max="31" min="31" style="380" width="22.25"/>
    <col collapsed="false" customWidth="true" hidden="false" outlineLevel="0" max="32" min="32" style="380" width="19.88"/>
    <col collapsed="false" customWidth="true" hidden="false" outlineLevel="0" max="33" min="33" style="380" width="21.25"/>
    <col collapsed="false" customWidth="true" hidden="false" outlineLevel="0" max="34" min="34" style="380" width="21.37"/>
    <col collapsed="false" customWidth="true" hidden="false" outlineLevel="0" max="35" min="35" style="380" width="18.87"/>
    <col collapsed="false" customWidth="true" hidden="false" outlineLevel="0" max="36" min="36" style="380" width="19.75"/>
    <col collapsed="false" customWidth="true" hidden="false" outlineLevel="0" max="37" min="37" style="380" width="22"/>
    <col collapsed="false" customWidth="true" hidden="false" outlineLevel="0" max="41" min="38" style="380" width="21.37"/>
    <col collapsed="false" customWidth="false" hidden="false" outlineLevel="0" max="16384" min="42" style="380" width="9"/>
  </cols>
  <sheetData>
    <row r="1" s="379" customFormat="true" ht="15" hidden="false" customHeight="false" outlineLevel="0" collapsed="false">
      <c r="A1" s="711" t="s">
        <v>930</v>
      </c>
      <c r="B1" s="765" t="s">
        <v>931</v>
      </c>
      <c r="C1" s="766" t="s">
        <v>932</v>
      </c>
      <c r="D1" s="765" t="s">
        <v>933</v>
      </c>
      <c r="E1" s="707" t="s">
        <v>934</v>
      </c>
      <c r="F1" s="708" t="s">
        <v>934</v>
      </c>
      <c r="G1" s="707" t="s">
        <v>935</v>
      </c>
      <c r="H1" s="708" t="s">
        <v>935</v>
      </c>
      <c r="I1" s="767" t="s">
        <v>936</v>
      </c>
      <c r="J1" s="707" t="s">
        <v>937</v>
      </c>
      <c r="K1" s="708" t="s">
        <v>937</v>
      </c>
      <c r="L1" s="707" t="s">
        <v>938</v>
      </c>
      <c r="M1" s="707" t="s">
        <v>938</v>
      </c>
      <c r="N1" s="707" t="s">
        <v>938</v>
      </c>
      <c r="O1" s="707" t="s">
        <v>939</v>
      </c>
      <c r="P1" s="707" t="s">
        <v>939</v>
      </c>
      <c r="Q1" s="707" t="s">
        <v>940</v>
      </c>
      <c r="R1" s="707" t="s">
        <v>940</v>
      </c>
      <c r="S1" s="768" t="s">
        <v>940</v>
      </c>
      <c r="T1" s="707" t="s">
        <v>941</v>
      </c>
      <c r="U1" s="707" t="s">
        <v>941</v>
      </c>
      <c r="V1" s="707" t="s">
        <v>941</v>
      </c>
      <c r="W1" s="707" t="s">
        <v>942</v>
      </c>
      <c r="X1" s="769" t="s">
        <v>1139</v>
      </c>
      <c r="Y1" s="707" t="s">
        <v>943</v>
      </c>
      <c r="Z1" s="708" t="s">
        <v>943</v>
      </c>
      <c r="AA1" s="707" t="s">
        <v>1140</v>
      </c>
      <c r="AB1" s="707" t="s">
        <v>944</v>
      </c>
      <c r="AC1" s="707" t="s">
        <v>945</v>
      </c>
      <c r="AD1" s="708" t="s">
        <v>945</v>
      </c>
      <c r="AE1" s="707" t="s">
        <v>946</v>
      </c>
      <c r="AF1" s="707" t="s">
        <v>1141</v>
      </c>
      <c r="AG1" s="707" t="s">
        <v>947</v>
      </c>
      <c r="AH1" s="707" t="s">
        <v>1142</v>
      </c>
      <c r="AI1" s="707" t="s">
        <v>1143</v>
      </c>
      <c r="AJ1" s="707" t="s">
        <v>948</v>
      </c>
      <c r="AK1" s="707" t="s">
        <v>1144</v>
      </c>
      <c r="AL1" s="707" t="s">
        <v>1145</v>
      </c>
      <c r="AM1" s="707"/>
      <c r="AN1" s="707"/>
      <c r="AO1" s="707"/>
    </row>
    <row r="2" s="379" customFormat="true" ht="15" hidden="false" customHeight="false" outlineLevel="0" collapsed="false">
      <c r="A2" s="711" t="s">
        <v>949</v>
      </c>
      <c r="B2" s="765" t="s">
        <v>950</v>
      </c>
      <c r="C2" s="765" t="s">
        <v>951</v>
      </c>
      <c r="D2" s="765" t="s">
        <v>952</v>
      </c>
      <c r="E2" s="707" t="s">
        <v>953</v>
      </c>
      <c r="F2" s="707" t="s">
        <v>953</v>
      </c>
      <c r="G2" s="707" t="s">
        <v>954</v>
      </c>
      <c r="H2" s="707" t="s">
        <v>954</v>
      </c>
      <c r="I2" s="707" t="s">
        <v>1146</v>
      </c>
      <c r="J2" s="707" t="s">
        <v>956</v>
      </c>
      <c r="K2" s="707" t="s">
        <v>956</v>
      </c>
      <c r="L2" s="707" t="s">
        <v>957</v>
      </c>
      <c r="M2" s="707" t="s">
        <v>957</v>
      </c>
      <c r="N2" s="707" t="s">
        <v>957</v>
      </c>
      <c r="O2" s="770" t="s">
        <v>1147</v>
      </c>
      <c r="P2" s="770" t="s">
        <v>1148</v>
      </c>
      <c r="Q2" s="770" t="s">
        <v>1149</v>
      </c>
      <c r="R2" s="770" t="s">
        <v>1150</v>
      </c>
      <c r="S2" s="770" t="s">
        <v>1151</v>
      </c>
      <c r="T2" s="770" t="s">
        <v>1152</v>
      </c>
      <c r="U2" s="770" t="s">
        <v>1153</v>
      </c>
      <c r="V2" s="770" t="s">
        <v>1153</v>
      </c>
      <c r="W2" s="707" t="s">
        <v>961</v>
      </c>
      <c r="X2" s="707" t="s">
        <v>961</v>
      </c>
      <c r="Y2" s="770" t="s">
        <v>1154</v>
      </c>
      <c r="Z2" s="770" t="s">
        <v>1155</v>
      </c>
      <c r="AA2" s="770" t="s">
        <v>963</v>
      </c>
      <c r="AB2" s="770" t="s">
        <v>1156</v>
      </c>
      <c r="AC2" s="707" t="s">
        <v>964</v>
      </c>
      <c r="AD2" s="707" t="s">
        <v>964</v>
      </c>
      <c r="AE2" s="707" t="s">
        <v>1157</v>
      </c>
      <c r="AF2" s="707" t="s">
        <v>1158</v>
      </c>
      <c r="AG2" s="707" t="s">
        <v>1159</v>
      </c>
      <c r="AH2" s="707" t="s">
        <v>967</v>
      </c>
      <c r="AI2" s="707" t="s">
        <v>1160</v>
      </c>
      <c r="AJ2" s="707" t="s">
        <v>1161</v>
      </c>
      <c r="AK2" s="707" t="s">
        <v>1162</v>
      </c>
      <c r="AL2" s="707" t="s">
        <v>1163</v>
      </c>
      <c r="AM2" s="707"/>
      <c r="AN2" s="707"/>
      <c r="AO2" s="707"/>
    </row>
    <row r="3" s="379" customFormat="true" ht="15" hidden="false" customHeight="false" outlineLevel="0" collapsed="false">
      <c r="A3" s="711" t="s">
        <v>968</v>
      </c>
      <c r="B3" s="765" t="s">
        <v>969</v>
      </c>
      <c r="C3" s="765" t="s">
        <v>844</v>
      </c>
      <c r="D3" s="765" t="s">
        <v>970</v>
      </c>
      <c r="E3" s="707" t="s">
        <v>971</v>
      </c>
      <c r="F3" s="707" t="s">
        <v>971</v>
      </c>
      <c r="G3" s="707" t="s">
        <v>681</v>
      </c>
      <c r="H3" s="707" t="s">
        <v>681</v>
      </c>
      <c r="I3" s="707" t="s">
        <v>678</v>
      </c>
      <c r="J3" s="707" t="s">
        <v>160</v>
      </c>
      <c r="K3" s="707" t="s">
        <v>160</v>
      </c>
      <c r="L3" s="770" t="s">
        <v>1164</v>
      </c>
      <c r="M3" s="770" t="s">
        <v>1165</v>
      </c>
      <c r="N3" s="770" t="s">
        <v>1166</v>
      </c>
      <c r="O3" s="707" t="s">
        <v>973</v>
      </c>
      <c r="P3" s="707" t="s">
        <v>973</v>
      </c>
      <c r="Q3" s="707" t="s">
        <v>645</v>
      </c>
      <c r="R3" s="707" t="s">
        <v>645</v>
      </c>
      <c r="S3" s="707" t="s">
        <v>645</v>
      </c>
      <c r="T3" s="707" t="s">
        <v>974</v>
      </c>
      <c r="U3" s="707" t="s">
        <v>974</v>
      </c>
      <c r="V3" s="707" t="s">
        <v>974</v>
      </c>
      <c r="W3" s="707" t="s">
        <v>678</v>
      </c>
      <c r="X3" s="707" t="s">
        <v>678</v>
      </c>
      <c r="Y3" s="707" t="s">
        <v>678</v>
      </c>
      <c r="Z3" s="707" t="s">
        <v>678</v>
      </c>
      <c r="AA3" s="707" t="s">
        <v>975</v>
      </c>
      <c r="AB3" s="707" t="s">
        <v>975</v>
      </c>
      <c r="AC3" s="707" t="s">
        <v>679</v>
      </c>
      <c r="AD3" s="707" t="s">
        <v>679</v>
      </c>
      <c r="AE3" s="707" t="s">
        <v>976</v>
      </c>
      <c r="AF3" s="707" t="s">
        <v>1167</v>
      </c>
      <c r="AG3" s="707" t="s">
        <v>977</v>
      </c>
      <c r="AH3" s="707" t="s">
        <v>1168</v>
      </c>
      <c r="AI3" s="707" t="s">
        <v>1169</v>
      </c>
      <c r="AJ3" s="707" t="s">
        <v>1170</v>
      </c>
      <c r="AK3" s="707" t="s">
        <v>1171</v>
      </c>
      <c r="AL3" s="707" t="s">
        <v>680</v>
      </c>
      <c r="AM3" s="707"/>
      <c r="AN3" s="707"/>
      <c r="AO3" s="707"/>
    </row>
    <row r="4" s="379" customFormat="true" ht="15" hidden="false" customHeight="false" outlineLevel="0" collapsed="false">
      <c r="A4" s="711" t="s">
        <v>1172</v>
      </c>
      <c r="B4" s="771" t="n">
        <f aca="false">HLOOKUP(B106,物流参数!$C$1:$GC$29,MATCH("TOTAL MASS FLOW",物流参数!$A$1:$A$29,FALSE()),FALSE())</f>
        <v>309524</v>
      </c>
      <c r="C4" s="771" t="n">
        <f aca="false">HLOOKUP(C106,物流参数!$C$1:$GC$29,MATCH("TOTAL MASS FLOW",物流参数!$A$1:$A$29,FALSE()),FALSE())</f>
        <v>312631.98</v>
      </c>
      <c r="D4" s="771" t="n">
        <f aca="false">HLOOKUP(D106,物流参数!$C$1:$GC$29,MATCH("TOTAL MASS FLOW",物流参数!$A$1:$A$29,FALSE()),FALSE())</f>
        <v>428894.98</v>
      </c>
      <c r="E4" s="771" t="n">
        <f aca="false">HLOOKUP(E106,物流参数!$C$1:$GC$29,MATCH("TOTAL MASS FLOW",物流参数!$A$1:$A$29,FALSE()),FALSE())</f>
        <v>13100</v>
      </c>
      <c r="F4" s="771" t="n">
        <f aca="false">HLOOKUP(F106,物流参数!$C$1:$GC$29,MATCH("TOTAL MASS FLOW",物流参数!$A$1:$A$29,FALSE()),FALSE())</f>
        <v>13100</v>
      </c>
      <c r="G4" s="771" t="n">
        <v>30850</v>
      </c>
      <c r="H4" s="771" t="n">
        <v>30850</v>
      </c>
      <c r="I4" s="712" t="n">
        <v>600</v>
      </c>
      <c r="J4" s="771" t="n">
        <f aca="false">HLOOKUP(J106,物流参数!$C$1:$GC$29,MATCH("TOTAL MASS FLOW",物流参数!$A$1:$A$29,FALSE()),FALSE())</f>
        <v>309524</v>
      </c>
      <c r="K4" s="771" t="n">
        <f aca="false">HLOOKUP(K106,物流参数!$C$1:$GC$29,MATCH("TOTAL MASS FLOW",物流参数!$A$1:$A$29,FALSE()),FALSE())</f>
        <v>309524</v>
      </c>
      <c r="L4" s="771" t="n">
        <v>16328</v>
      </c>
      <c r="M4" s="772" t="n">
        <v>7710</v>
      </c>
      <c r="N4" s="772" t="n">
        <v>8619</v>
      </c>
      <c r="O4" s="771" t="n">
        <f aca="false">HLOOKUP(O106,物流参数!$C$1:$GC$29,MATCH("TOTAL MASS FLOW",物流参数!$A$1:$A$29,FALSE()),FALSE())</f>
        <v>293017.71</v>
      </c>
      <c r="P4" s="771" t="n">
        <f aca="false">HLOOKUP(P106,物流参数!$C$1:$GC$29,MATCH("TOTAL MASS FLOW",物流参数!$A$1:$A$29,FALSE()),FALSE())</f>
        <v>293017.71</v>
      </c>
      <c r="Q4" s="771" t="n">
        <v>64414</v>
      </c>
      <c r="R4" s="772" t="n">
        <v>3917</v>
      </c>
      <c r="S4" s="772" t="n">
        <v>60497</v>
      </c>
      <c r="T4" s="771" t="n">
        <f aca="false">HLOOKUP(T106,物流参数!$C$1:$GC$29,MATCH("TOTAL MASS FLOW",物流参数!$A$1:$A$29,FALSE()),FALSE())</f>
        <v>9910.86</v>
      </c>
      <c r="U4" s="771" t="n">
        <f aca="false">HLOOKUP(U106,物流参数!$C$1:$GC$29,MATCH("TOTAL MASS FLOW",物流参数!$A$1:$A$29,FALSE()),FALSE())</f>
        <v>9910.86</v>
      </c>
      <c r="V4" s="771" t="n">
        <f aca="false">HLOOKUP(V106,物流参数!$C$1:$GC$29,MATCH("TOTAL MASS FLOW",物流参数!$A$1:$A$29,FALSE()),FALSE())</f>
        <v>9910.86</v>
      </c>
      <c r="W4" s="771" t="n">
        <f aca="false">HLOOKUP(W106,物流参数!$C$1:$GC$29,MATCH("TOTAL MASS FLOW",物流参数!$A$1:$A$29,FALSE()),FALSE())</f>
        <v>125000</v>
      </c>
      <c r="X4" s="771" t="n">
        <f aca="false">HLOOKUP(X106,物流参数!$C$1:$GC$29,MATCH("TOTAL MASS FLOW",物流参数!$A$1:$A$29,FALSE()),FALSE())</f>
        <v>125000</v>
      </c>
      <c r="Y4" s="771" t="n">
        <f aca="false">HLOOKUP(Y106,物流参数!$C$1:$GC$29,MATCH("TOTAL MASS FLOW",物流参数!$A$1:$A$29,FALSE()),FALSE())</f>
        <v>27112</v>
      </c>
      <c r="Z4" s="771" t="n">
        <f aca="false">HLOOKUP(Z106,物流参数!$C$1:$GC$29,MATCH("TOTAL MASS FLOW",物流参数!$A$1:$A$29,FALSE()),FALSE())</f>
        <v>27112</v>
      </c>
      <c r="AA4" s="773" t="n">
        <v>269500</v>
      </c>
      <c r="AB4" s="773" t="n">
        <v>269500</v>
      </c>
      <c r="AC4" s="771" t="n">
        <f aca="false">HLOOKUP(AC106,物流参数!$C$1:$GC$29,MATCH("TOTAL MASS FLOW",物流参数!$A$1:$A$29,FALSE()),FALSE())</f>
        <v>164000</v>
      </c>
      <c r="AD4" s="771" t="n">
        <f aca="false">HLOOKUP(AD106,物流参数!$C$1:$GC$29,MATCH("TOTAL MASS FLOW",物流参数!$A$1:$A$29,FALSE()),FALSE())</f>
        <v>164000</v>
      </c>
      <c r="AE4" s="774" t="n">
        <v>24000</v>
      </c>
      <c r="AF4" s="774" t="n">
        <v>26000</v>
      </c>
      <c r="AG4" s="774" t="n">
        <v>31000</v>
      </c>
      <c r="AH4" s="775" t="n">
        <v>12244</v>
      </c>
      <c r="AI4" s="774" t="n">
        <v>7750</v>
      </c>
      <c r="AJ4" s="712" t="n">
        <v>85</v>
      </c>
      <c r="AK4" s="776" t="n">
        <v>45</v>
      </c>
      <c r="AL4" s="777" t="n">
        <v>10600</v>
      </c>
      <c r="AM4" s="520"/>
      <c r="AN4" s="520"/>
      <c r="AO4" s="520"/>
    </row>
    <row r="5" s="379" customFormat="true" ht="15" hidden="false" customHeight="false" outlineLevel="0" collapsed="false">
      <c r="A5" s="711" t="s">
        <v>1173</v>
      </c>
      <c r="B5" s="715" t="n">
        <f aca="false">B4</f>
        <v>309524</v>
      </c>
      <c r="C5" s="715" t="n">
        <f aca="false">C4</f>
        <v>312631.98</v>
      </c>
      <c r="D5" s="715" t="n">
        <f aca="false">D4</f>
        <v>428894.98</v>
      </c>
      <c r="E5" s="715" t="n">
        <f aca="false">E4</f>
        <v>13100</v>
      </c>
      <c r="F5" s="715" t="n">
        <f aca="false">F4</f>
        <v>13100</v>
      </c>
      <c r="G5" s="715" t="n">
        <f aca="false">G4</f>
        <v>30850</v>
      </c>
      <c r="H5" s="715" t="n">
        <f aca="false">H4</f>
        <v>30850</v>
      </c>
      <c r="I5" s="715" t="n">
        <f aca="false">I4</f>
        <v>600</v>
      </c>
      <c r="J5" s="715" t="n">
        <f aca="false">J4</f>
        <v>309524</v>
      </c>
      <c r="K5" s="715" t="n">
        <f aca="false">K4</f>
        <v>309524</v>
      </c>
      <c r="L5" s="715" t="n">
        <f aca="false">L4</f>
        <v>16328</v>
      </c>
      <c r="M5" s="715" t="n">
        <f aca="false">M4</f>
        <v>7710</v>
      </c>
      <c r="N5" s="715" t="n">
        <f aca="false">N4</f>
        <v>8619</v>
      </c>
      <c r="O5" s="715" t="n">
        <f aca="false">O4</f>
        <v>293017.71</v>
      </c>
      <c r="P5" s="715" t="n">
        <f aca="false">P4</f>
        <v>293017.71</v>
      </c>
      <c r="Q5" s="715" t="n">
        <f aca="false">Q4</f>
        <v>64414</v>
      </c>
      <c r="R5" s="715" t="n">
        <f aca="false">R4</f>
        <v>3917</v>
      </c>
      <c r="S5" s="715" t="n">
        <f aca="false">S4</f>
        <v>60497</v>
      </c>
      <c r="T5" s="715" t="n">
        <f aca="false">T4</f>
        <v>9910.86</v>
      </c>
      <c r="U5" s="715" t="n">
        <f aca="false">U4</f>
        <v>9910.86</v>
      </c>
      <c r="V5" s="715" t="n">
        <f aca="false">V4</f>
        <v>9910.86</v>
      </c>
      <c r="W5" s="715" t="n">
        <f aca="false">W4</f>
        <v>125000</v>
      </c>
      <c r="X5" s="715" t="n">
        <f aca="false">X4</f>
        <v>125000</v>
      </c>
      <c r="Y5" s="715" t="n">
        <f aca="false">Y4</f>
        <v>27112</v>
      </c>
      <c r="Z5" s="715" t="n">
        <f aca="false">Z4</f>
        <v>27112</v>
      </c>
      <c r="AA5" s="715" t="n">
        <f aca="false">AA4</f>
        <v>269500</v>
      </c>
      <c r="AB5" s="715" t="n">
        <f aca="false">AB4</f>
        <v>269500</v>
      </c>
      <c r="AC5" s="715" t="n">
        <f aca="false">AC4</f>
        <v>164000</v>
      </c>
      <c r="AD5" s="715" t="n">
        <f aca="false">AD4</f>
        <v>164000</v>
      </c>
      <c r="AE5" s="715" t="n">
        <f aca="false">AE4</f>
        <v>24000</v>
      </c>
      <c r="AF5" s="715" t="n">
        <f aca="false">AF4</f>
        <v>26000</v>
      </c>
      <c r="AG5" s="715" t="n">
        <f aca="false">AG4</f>
        <v>31000</v>
      </c>
      <c r="AH5" s="715" t="n">
        <f aca="false">AH4</f>
        <v>12244</v>
      </c>
      <c r="AI5" s="715" t="n">
        <f aca="false">AI4</f>
        <v>7750</v>
      </c>
      <c r="AJ5" s="715" t="n">
        <f aca="false">AJ4</f>
        <v>85</v>
      </c>
      <c r="AK5" s="715" t="n">
        <f aca="false">AK4</f>
        <v>45</v>
      </c>
      <c r="AL5" s="715" t="n">
        <f aca="false">AL4</f>
        <v>10600</v>
      </c>
      <c r="AM5" s="715"/>
      <c r="AN5" s="715"/>
      <c r="AO5" s="715"/>
    </row>
    <row r="6" s="379" customFormat="true" ht="15" hidden="false" customHeight="false" outlineLevel="0" collapsed="false">
      <c r="A6" s="716" t="s">
        <v>981</v>
      </c>
      <c r="B6" s="778" t="n">
        <v>1.1</v>
      </c>
      <c r="C6" s="778" t="n">
        <v>1.1</v>
      </c>
      <c r="D6" s="778" t="n">
        <v>1.15</v>
      </c>
      <c r="E6" s="778" t="n">
        <v>1.3</v>
      </c>
      <c r="F6" s="778" t="n">
        <v>1.3</v>
      </c>
      <c r="G6" s="707" t="n">
        <v>1.1</v>
      </c>
      <c r="H6" s="707" t="n">
        <v>1.1</v>
      </c>
      <c r="I6" s="707" t="n">
        <v>1.1</v>
      </c>
      <c r="J6" s="778" t="n">
        <v>1.1</v>
      </c>
      <c r="K6" s="778" t="n">
        <v>1.1</v>
      </c>
      <c r="L6" s="778" t="n">
        <v>1.5</v>
      </c>
      <c r="M6" s="778" t="n">
        <v>1.5</v>
      </c>
      <c r="N6" s="778" t="n">
        <v>1.5</v>
      </c>
      <c r="O6" s="778" t="n">
        <v>1.1</v>
      </c>
      <c r="P6" s="778" t="n">
        <v>1.1</v>
      </c>
      <c r="Q6" s="778" t="n">
        <v>1.5</v>
      </c>
      <c r="R6" s="778" t="n">
        <v>1.5</v>
      </c>
      <c r="S6" s="778" t="n">
        <v>1.5</v>
      </c>
      <c r="T6" s="778" t="n">
        <v>1.1</v>
      </c>
      <c r="U6" s="778" t="n">
        <v>1.1</v>
      </c>
      <c r="V6" s="778" t="n">
        <v>1.1</v>
      </c>
      <c r="W6" s="778" t="n">
        <v>1.1</v>
      </c>
      <c r="X6" s="769" t="n">
        <v>1.2</v>
      </c>
      <c r="Y6" s="778" t="n">
        <v>1.1</v>
      </c>
      <c r="Z6" s="778" t="n">
        <v>1.1</v>
      </c>
      <c r="AA6" s="778" t="n">
        <v>1.1</v>
      </c>
      <c r="AB6" s="778" t="n">
        <v>1.1</v>
      </c>
      <c r="AC6" s="778" t="n">
        <v>1.1</v>
      </c>
      <c r="AD6" s="778" t="n">
        <v>1.1</v>
      </c>
      <c r="AE6" s="707" t="n">
        <v>1.1</v>
      </c>
      <c r="AF6" s="707" t="n">
        <v>1.1</v>
      </c>
      <c r="AG6" s="707" t="n">
        <v>1.1</v>
      </c>
      <c r="AH6" s="707" t="n">
        <v>1.1</v>
      </c>
      <c r="AI6" s="707" t="n">
        <v>1.1</v>
      </c>
      <c r="AJ6" s="707" t="n">
        <v>1.1</v>
      </c>
      <c r="AK6" s="707" t="n">
        <v>1.1</v>
      </c>
      <c r="AL6" s="707" t="n">
        <v>1.1</v>
      </c>
      <c r="AM6" s="707"/>
      <c r="AN6" s="707"/>
      <c r="AO6" s="707"/>
    </row>
    <row r="7" s="379" customFormat="true" ht="15" hidden="false" customHeight="false" outlineLevel="0" collapsed="false">
      <c r="A7" s="716" t="s">
        <v>982</v>
      </c>
      <c r="B7" s="707" t="n">
        <v>0.6</v>
      </c>
      <c r="C7" s="707" t="n">
        <v>0.6</v>
      </c>
      <c r="D7" s="707" t="n">
        <v>0.6</v>
      </c>
      <c r="E7" s="707" t="n">
        <v>0.6</v>
      </c>
      <c r="F7" s="707" t="n">
        <v>0.6</v>
      </c>
      <c r="G7" s="707" t="n">
        <v>0.6</v>
      </c>
      <c r="H7" s="707" t="n">
        <v>0.6</v>
      </c>
      <c r="I7" s="707" t="n">
        <v>0.6</v>
      </c>
      <c r="J7" s="707" t="n">
        <v>0.6</v>
      </c>
      <c r="K7" s="707" t="n">
        <v>0.6</v>
      </c>
      <c r="L7" s="707" t="n">
        <v>0.6</v>
      </c>
      <c r="M7" s="707" t="n">
        <v>0.6</v>
      </c>
      <c r="N7" s="707" t="n">
        <v>0.6</v>
      </c>
      <c r="O7" s="707" t="n">
        <v>0.6</v>
      </c>
      <c r="P7" s="707" t="n">
        <v>0.6</v>
      </c>
      <c r="Q7" s="707" t="n">
        <v>0.6</v>
      </c>
      <c r="R7" s="707" t="n">
        <v>0.6</v>
      </c>
      <c r="S7" s="707" t="n">
        <v>0.6</v>
      </c>
      <c r="T7" s="707" t="n">
        <v>0.6</v>
      </c>
      <c r="U7" s="707" t="n">
        <v>0.6</v>
      </c>
      <c r="V7" s="707" t="n">
        <v>0.6</v>
      </c>
      <c r="W7" s="707" t="n">
        <v>0.6</v>
      </c>
      <c r="X7" s="707" t="n">
        <v>0.6</v>
      </c>
      <c r="Y7" s="707" t="n">
        <v>0.6</v>
      </c>
      <c r="Z7" s="707" t="n">
        <v>0.6</v>
      </c>
      <c r="AA7" s="707" t="n">
        <v>0.6</v>
      </c>
      <c r="AB7" s="707" t="n">
        <v>0.6</v>
      </c>
      <c r="AC7" s="707" t="n">
        <v>0.6</v>
      </c>
      <c r="AD7" s="707" t="n">
        <v>0.6</v>
      </c>
      <c r="AE7" s="707" t="n">
        <v>0.6</v>
      </c>
      <c r="AF7" s="707" t="n">
        <v>0.6</v>
      </c>
      <c r="AG7" s="707" t="n">
        <v>0.6</v>
      </c>
      <c r="AH7" s="707" t="n">
        <v>0.6</v>
      </c>
      <c r="AI7" s="707" t="n">
        <v>0.6</v>
      </c>
      <c r="AJ7" s="707" t="n">
        <v>0.6</v>
      </c>
      <c r="AK7" s="707" t="n">
        <v>0.6</v>
      </c>
      <c r="AL7" s="707" t="n">
        <v>0.6</v>
      </c>
      <c r="AM7" s="707"/>
      <c r="AN7" s="707"/>
      <c r="AO7" s="707"/>
    </row>
    <row r="8" customFormat="false" ht="14.25" hidden="false" customHeight="true" outlineLevel="0" collapsed="false">
      <c r="A8" s="711" t="s">
        <v>1174</v>
      </c>
      <c r="B8" s="717" t="n">
        <f aca="false">B5*B6</f>
        <v>340476.4</v>
      </c>
      <c r="C8" s="717" t="n">
        <f aca="false">C5*C6</f>
        <v>343895.178</v>
      </c>
      <c r="D8" s="717" t="n">
        <f aca="false">D5*D6</f>
        <v>493229.227</v>
      </c>
      <c r="E8" s="717" t="n">
        <f aca="false">E5*E6</f>
        <v>17030</v>
      </c>
      <c r="F8" s="717" t="n">
        <f aca="false">F5*F6</f>
        <v>17030</v>
      </c>
      <c r="G8" s="717" t="n">
        <f aca="false">G5*G6</f>
        <v>33935</v>
      </c>
      <c r="H8" s="717" t="n">
        <f aca="false">H5*H6</f>
        <v>33935</v>
      </c>
      <c r="I8" s="717" t="n">
        <f aca="false">I5*I6</f>
        <v>660</v>
      </c>
      <c r="J8" s="717" t="n">
        <f aca="false">J5*J6</f>
        <v>340476.4</v>
      </c>
      <c r="K8" s="717" t="n">
        <f aca="false">K5*K6</f>
        <v>340476.4</v>
      </c>
      <c r="L8" s="717" t="n">
        <f aca="false">L5*L6</f>
        <v>24492</v>
      </c>
      <c r="M8" s="717" t="n">
        <f aca="false">M5*M6</f>
        <v>11565</v>
      </c>
      <c r="N8" s="717" t="n">
        <f aca="false">N5*N6</f>
        <v>12928.5</v>
      </c>
      <c r="O8" s="717" t="n">
        <f aca="false">O5*O6</f>
        <v>322319.481</v>
      </c>
      <c r="P8" s="717" t="n">
        <f aca="false">P5*P6</f>
        <v>322319.481</v>
      </c>
      <c r="Q8" s="717" t="n">
        <f aca="false">Q5*Q6</f>
        <v>96621</v>
      </c>
      <c r="R8" s="717" t="n">
        <f aca="false">R5*R6</f>
        <v>5875.5</v>
      </c>
      <c r="S8" s="717" t="n">
        <f aca="false">S5*S6</f>
        <v>90745.5</v>
      </c>
      <c r="T8" s="717" t="n">
        <f aca="false">T5*T6</f>
        <v>10901.946</v>
      </c>
      <c r="U8" s="717" t="n">
        <f aca="false">U5*U6</f>
        <v>10901.946</v>
      </c>
      <c r="V8" s="717" t="n">
        <f aca="false">V5*V6</f>
        <v>10901.946</v>
      </c>
      <c r="W8" s="717" t="n">
        <f aca="false">W5*W6</f>
        <v>137500</v>
      </c>
      <c r="X8" s="717" t="n">
        <f aca="false">X5*X6</f>
        <v>150000</v>
      </c>
      <c r="Y8" s="717" t="n">
        <f aca="false">Y5*Y6</f>
        <v>29823.2</v>
      </c>
      <c r="Z8" s="717" t="n">
        <f aca="false">Z5*Z6</f>
        <v>29823.2</v>
      </c>
      <c r="AA8" s="717" t="n">
        <f aca="false">AA5*AA6</f>
        <v>296450</v>
      </c>
      <c r="AB8" s="717" t="n">
        <f aca="false">AB5*AB6</f>
        <v>296450</v>
      </c>
      <c r="AC8" s="717" t="n">
        <f aca="false">AC5*AC6</f>
        <v>180400</v>
      </c>
      <c r="AD8" s="717" t="n">
        <f aca="false">AD5*AD6</f>
        <v>180400</v>
      </c>
      <c r="AE8" s="717" t="n">
        <f aca="false">AE5*AE6</f>
        <v>26400</v>
      </c>
      <c r="AF8" s="717" t="n">
        <f aca="false">AF5*AF6</f>
        <v>28600</v>
      </c>
      <c r="AG8" s="717" t="n">
        <f aca="false">AG5*AG6</f>
        <v>34100</v>
      </c>
      <c r="AH8" s="717" t="n">
        <f aca="false">AH5*AH6</f>
        <v>13468.4</v>
      </c>
      <c r="AI8" s="717" t="n">
        <f aca="false">AI5*AI6</f>
        <v>8525</v>
      </c>
      <c r="AJ8" s="717" t="n">
        <f aca="false">AJ5*AJ6</f>
        <v>93.5</v>
      </c>
      <c r="AK8" s="717" t="n">
        <f aca="false">AK5*AK6</f>
        <v>49.5</v>
      </c>
      <c r="AL8" s="717" t="n">
        <f aca="false">AL5*AL6</f>
        <v>11660</v>
      </c>
      <c r="AM8" s="717"/>
      <c r="AN8" s="717"/>
      <c r="AO8" s="717"/>
    </row>
    <row r="9" customFormat="false" ht="14.25" hidden="false" customHeight="true" outlineLevel="0" collapsed="false">
      <c r="A9" s="711" t="s">
        <v>1175</v>
      </c>
      <c r="B9" s="717" t="n">
        <f aca="false">B5*B7</f>
        <v>185714.4</v>
      </c>
      <c r="C9" s="717" t="n">
        <f aca="false">C5*C7</f>
        <v>187579.188</v>
      </c>
      <c r="D9" s="717" t="n">
        <f aca="false">D5*D7</f>
        <v>257336.988</v>
      </c>
      <c r="E9" s="717" t="n">
        <f aca="false">E5*E7</f>
        <v>7860</v>
      </c>
      <c r="F9" s="717" t="n">
        <f aca="false">F5*F7</f>
        <v>7860</v>
      </c>
      <c r="G9" s="717" t="n">
        <f aca="false">G5*G7</f>
        <v>18510</v>
      </c>
      <c r="H9" s="717" t="n">
        <f aca="false">H5*H7</f>
        <v>18510</v>
      </c>
      <c r="I9" s="717" t="n">
        <f aca="false">I5*I7</f>
        <v>360</v>
      </c>
      <c r="J9" s="717" t="n">
        <f aca="false">J5*J7</f>
        <v>185714.4</v>
      </c>
      <c r="K9" s="717" t="n">
        <f aca="false">K5*K7</f>
        <v>185714.4</v>
      </c>
      <c r="L9" s="717" t="n">
        <f aca="false">L5*L7</f>
        <v>9796.8</v>
      </c>
      <c r="M9" s="717" t="n">
        <f aca="false">M5*M7</f>
        <v>4626</v>
      </c>
      <c r="N9" s="717" t="n">
        <f aca="false">N5*N7</f>
        <v>5171.4</v>
      </c>
      <c r="O9" s="717" t="n">
        <f aca="false">O5*O7</f>
        <v>175810.626</v>
      </c>
      <c r="P9" s="717" t="n">
        <f aca="false">P5*P7</f>
        <v>175810.626</v>
      </c>
      <c r="Q9" s="717" t="n">
        <f aca="false">Q5*Q7</f>
        <v>38648.4</v>
      </c>
      <c r="R9" s="717" t="n">
        <f aca="false">R5*R7</f>
        <v>2350.2</v>
      </c>
      <c r="S9" s="717" t="n">
        <f aca="false">S5*S7</f>
        <v>36298.2</v>
      </c>
      <c r="T9" s="717" t="n">
        <f aca="false">T5*T7</f>
        <v>5946.516</v>
      </c>
      <c r="U9" s="717" t="n">
        <f aca="false">U5*U7</f>
        <v>5946.516</v>
      </c>
      <c r="V9" s="717" t="n">
        <f aca="false">V5*V7</f>
        <v>5946.516</v>
      </c>
      <c r="W9" s="717" t="n">
        <f aca="false">W5*W7</f>
        <v>75000</v>
      </c>
      <c r="X9" s="717" t="n">
        <f aca="false">X5*X7</f>
        <v>75000</v>
      </c>
      <c r="Y9" s="717" t="n">
        <f aca="false">Y5*Y7</f>
        <v>16267.2</v>
      </c>
      <c r="Z9" s="717" t="n">
        <f aca="false">Z5*Z7</f>
        <v>16267.2</v>
      </c>
      <c r="AA9" s="717" t="n">
        <f aca="false">AA5*AA7</f>
        <v>161700</v>
      </c>
      <c r="AB9" s="717" t="n">
        <f aca="false">AB5*AB7</f>
        <v>161700</v>
      </c>
      <c r="AC9" s="717" t="n">
        <f aca="false">AC5*AC7</f>
        <v>98400</v>
      </c>
      <c r="AD9" s="717" t="n">
        <f aca="false">AD5*AD7</f>
        <v>98400</v>
      </c>
      <c r="AE9" s="717" t="n">
        <f aca="false">AE5*AE7</f>
        <v>14400</v>
      </c>
      <c r="AF9" s="717" t="n">
        <f aca="false">AF5*AF7</f>
        <v>15600</v>
      </c>
      <c r="AG9" s="717" t="n">
        <f aca="false">AG5*AG7</f>
        <v>18600</v>
      </c>
      <c r="AH9" s="717" t="n">
        <f aca="false">AH5*AH7</f>
        <v>7346.4</v>
      </c>
      <c r="AI9" s="717" t="n">
        <f aca="false">AI5*AI7</f>
        <v>4650</v>
      </c>
      <c r="AJ9" s="717" t="n">
        <f aca="false">AJ5*AJ7</f>
        <v>51</v>
      </c>
      <c r="AK9" s="717" t="n">
        <f aca="false">AK5*AK7</f>
        <v>27</v>
      </c>
      <c r="AL9" s="717" t="n">
        <f aca="false">AL5*AL7</f>
        <v>6360</v>
      </c>
      <c r="AM9" s="717"/>
      <c r="AN9" s="717"/>
      <c r="AO9" s="717"/>
    </row>
    <row r="10" customFormat="false" ht="15.75" hidden="false" customHeight="true" outlineLevel="0" collapsed="false">
      <c r="A10" s="711" t="s">
        <v>1176</v>
      </c>
      <c r="B10" s="715" t="n">
        <f aca="false">B4/B19</f>
        <v>388.790634577702</v>
      </c>
      <c r="C10" s="715" t="n">
        <f aca="false">C4/C19</f>
        <v>619.907955266497</v>
      </c>
      <c r="D10" s="715" t="n">
        <f aca="false">D4/D19</f>
        <v>850.273541889695</v>
      </c>
      <c r="E10" s="715" t="n">
        <f aca="false">E4/E19</f>
        <v>13.7623835187578</v>
      </c>
      <c r="F10" s="715" t="n">
        <f aca="false">F4/F19</f>
        <v>13.7623835187578</v>
      </c>
      <c r="G10" s="715" t="n">
        <f aca="false">G4/G19</f>
        <v>38.7562814070352</v>
      </c>
      <c r="H10" s="715" t="n">
        <f aca="false">H4/H19</f>
        <v>38.7562814070352</v>
      </c>
      <c r="I10" s="715" t="n">
        <f aca="false">I4/I19</f>
        <v>0.755239473849833</v>
      </c>
      <c r="J10" s="715" t="n">
        <f aca="false">J4/J19</f>
        <v>366.560871624822</v>
      </c>
      <c r="K10" s="715" t="n">
        <f aca="false">K4/K19</f>
        <v>366.560871624822</v>
      </c>
      <c r="L10" s="715" t="n">
        <f aca="false">L4/L19</f>
        <v>24.1681468324452</v>
      </c>
      <c r="M10" s="715" t="n">
        <f aca="false">M4/M19</f>
        <v>11.4120781527531</v>
      </c>
      <c r="N10" s="715" t="n">
        <f aca="false">N4/N19</f>
        <v>12.7575488454707</v>
      </c>
      <c r="O10" s="715" t="n">
        <f aca="false">O4/O19</f>
        <v>463.086068747531</v>
      </c>
      <c r="P10" s="715" t="n">
        <f aca="false">P4/P19</f>
        <v>463.086068747531</v>
      </c>
      <c r="Q10" s="715" t="n">
        <f aca="false">Q4/Q19</f>
        <v>97.4345787324157</v>
      </c>
      <c r="R10" s="715" t="n">
        <f aca="false">R4/R19</f>
        <v>5.92497352896687</v>
      </c>
      <c r="S10" s="715" t="n">
        <f aca="false">S4/S19</f>
        <v>91.5096052034488</v>
      </c>
      <c r="T10" s="715" t="n">
        <f aca="false">T4/T19</f>
        <v>10.3859115964203</v>
      </c>
      <c r="U10" s="715" t="n">
        <f aca="false">U4/U19</f>
        <v>10.3859115964203</v>
      </c>
      <c r="V10" s="715" t="n">
        <f aca="false">V4/V19</f>
        <v>10.3859115964203</v>
      </c>
      <c r="W10" s="715" t="n">
        <f aca="false">W4/W19</f>
        <v>194.250194250194</v>
      </c>
      <c r="X10" s="715" t="n">
        <f aca="false">X4/X19</f>
        <v>194.250194250194</v>
      </c>
      <c r="Y10" s="715" t="n">
        <f aca="false">Y4/Y19</f>
        <v>41.2525486138584</v>
      </c>
      <c r="Z10" s="715" t="n">
        <f aca="false">Z4/Z19</f>
        <v>41.2525486138584</v>
      </c>
      <c r="AA10" s="715" t="n">
        <f aca="false">AA4/AA19</f>
        <v>417.118093174431</v>
      </c>
      <c r="AB10" s="715" t="n">
        <f aca="false">AB4/AB19</f>
        <v>417.118093174431</v>
      </c>
      <c r="AC10" s="715" t="n">
        <f aca="false">AC4/AC19</f>
        <v>162.405181121388</v>
      </c>
      <c r="AD10" s="715" t="n">
        <f aca="false">AD4/AD19</f>
        <v>162.405181121388</v>
      </c>
      <c r="AE10" s="715" t="n">
        <f aca="false">AE4/AE19</f>
        <v>30</v>
      </c>
      <c r="AF10" s="715" t="n">
        <f aca="false">AF4/AF19</f>
        <v>30.5882352941177</v>
      </c>
      <c r="AG10" s="715" t="n">
        <f aca="false">AG4/AG19</f>
        <v>30.6930693069307</v>
      </c>
      <c r="AH10" s="715" t="n">
        <f aca="false">AH4/AH19</f>
        <v>12.317907444668</v>
      </c>
      <c r="AI10" s="715" t="n">
        <f aca="false">AI4/AI19</f>
        <v>7.31132075471698</v>
      </c>
      <c r="AJ10" s="748" t="n">
        <f aca="false">AJ4/AJ19</f>
        <v>0.0944444444444444</v>
      </c>
      <c r="AK10" s="748" t="n">
        <f aca="false">AK4/AK19</f>
        <v>0.0454545454545455</v>
      </c>
      <c r="AL10" s="715" t="n">
        <f aca="false">AL4/AL19</f>
        <v>10</v>
      </c>
      <c r="AM10" s="715"/>
      <c r="AN10" s="715"/>
      <c r="AO10" s="715"/>
    </row>
    <row r="11" customFormat="false" ht="15.75" hidden="false" customHeight="true" outlineLevel="0" collapsed="false">
      <c r="A11" s="711" t="s">
        <v>1177</v>
      </c>
      <c r="B11" s="715" t="n">
        <f aca="false">B5/B19</f>
        <v>388.790634577702</v>
      </c>
      <c r="C11" s="715" t="n">
        <f aca="false">C5/C19</f>
        <v>619.907955266497</v>
      </c>
      <c r="D11" s="715" t="n">
        <f aca="false">D5/D19</f>
        <v>850.273541889695</v>
      </c>
      <c r="E11" s="715" t="n">
        <f aca="false">E5/E19</f>
        <v>13.7623835187578</v>
      </c>
      <c r="F11" s="715" t="n">
        <f aca="false">F5/F19</f>
        <v>13.7623835187578</v>
      </c>
      <c r="G11" s="715" t="n">
        <f aca="false">G5/G19</f>
        <v>38.7562814070352</v>
      </c>
      <c r="H11" s="715" t="n">
        <f aca="false">H5/H19</f>
        <v>38.7562814070352</v>
      </c>
      <c r="I11" s="715" t="n">
        <f aca="false">I5/I19</f>
        <v>0.755239473849833</v>
      </c>
      <c r="J11" s="715" t="n">
        <f aca="false">J5/J19</f>
        <v>366.560871624822</v>
      </c>
      <c r="K11" s="715" t="n">
        <f aca="false">K5/K19</f>
        <v>366.560871624822</v>
      </c>
      <c r="L11" s="715" t="n">
        <f aca="false">L5/L19</f>
        <v>24.1681468324452</v>
      </c>
      <c r="M11" s="715" t="n">
        <f aca="false">M5/M19</f>
        <v>11.4120781527531</v>
      </c>
      <c r="N11" s="715" t="n">
        <f aca="false">N5/N19</f>
        <v>12.7575488454707</v>
      </c>
      <c r="O11" s="715" t="n">
        <f aca="false">O5/O19</f>
        <v>463.086068747531</v>
      </c>
      <c r="P11" s="715" t="n">
        <f aca="false">P5/P19</f>
        <v>463.086068747531</v>
      </c>
      <c r="Q11" s="715" t="n">
        <f aca="false">Q5/Q19</f>
        <v>97.4345787324157</v>
      </c>
      <c r="R11" s="715" t="n">
        <f aca="false">R5/R19</f>
        <v>5.92497352896687</v>
      </c>
      <c r="S11" s="715" t="n">
        <f aca="false">S5/S19</f>
        <v>91.5096052034488</v>
      </c>
      <c r="T11" s="715" t="n">
        <f aca="false">T5/T19</f>
        <v>10.3859115964203</v>
      </c>
      <c r="U11" s="715" t="n">
        <f aca="false">U5/U19</f>
        <v>10.3859115964203</v>
      </c>
      <c r="V11" s="715" t="n">
        <f aca="false">V5/V19</f>
        <v>10.3859115964203</v>
      </c>
      <c r="W11" s="715" t="n">
        <f aca="false">W5/W19</f>
        <v>194.250194250194</v>
      </c>
      <c r="X11" s="715" t="n">
        <f aca="false">X5/X19</f>
        <v>194.250194250194</v>
      </c>
      <c r="Y11" s="715" t="n">
        <f aca="false">Y5/Y19</f>
        <v>41.2525486138584</v>
      </c>
      <c r="Z11" s="715" t="n">
        <f aca="false">Z5/Z19</f>
        <v>41.2525486138584</v>
      </c>
      <c r="AA11" s="715" t="n">
        <f aca="false">AA5/AA19</f>
        <v>417.118093174431</v>
      </c>
      <c r="AB11" s="715" t="n">
        <f aca="false">AB5/AB19</f>
        <v>417.118093174431</v>
      </c>
      <c r="AC11" s="715" t="n">
        <f aca="false">AC5/AC19</f>
        <v>162.405181121388</v>
      </c>
      <c r="AD11" s="715" t="n">
        <f aca="false">AD5/AD19</f>
        <v>162.405181121388</v>
      </c>
      <c r="AE11" s="715" t="n">
        <f aca="false">AE5/AE19</f>
        <v>30</v>
      </c>
      <c r="AF11" s="715" t="n">
        <f aca="false">AF5/AF19</f>
        <v>30.5882352941177</v>
      </c>
      <c r="AG11" s="715" t="n">
        <f aca="false">AG5/AG19</f>
        <v>30.6930693069307</v>
      </c>
      <c r="AH11" s="715" t="n">
        <f aca="false">AH5/AH19</f>
        <v>12.317907444668</v>
      </c>
      <c r="AI11" s="715" t="n">
        <f aca="false">AI5/AI19</f>
        <v>7.31132075471698</v>
      </c>
      <c r="AJ11" s="715" t="n">
        <f aca="false">AJ5/AJ19</f>
        <v>0.0944444444444444</v>
      </c>
      <c r="AK11" s="715" t="n">
        <f aca="false">AK5/AK19</f>
        <v>0.0454545454545455</v>
      </c>
      <c r="AL11" s="715" t="n">
        <f aca="false">AL5/AL19</f>
        <v>10</v>
      </c>
      <c r="AM11" s="715"/>
      <c r="AN11" s="715"/>
      <c r="AO11" s="715"/>
    </row>
    <row r="12" customFormat="false" ht="15.75" hidden="false" customHeight="true" outlineLevel="0" collapsed="false">
      <c r="A12" s="711" t="s">
        <v>1178</v>
      </c>
      <c r="B12" s="715" t="n">
        <f aca="false">B8/B19</f>
        <v>427.669698035472</v>
      </c>
      <c r="C12" s="715" t="n">
        <f aca="false">C8/C19</f>
        <v>681.898750793147</v>
      </c>
      <c r="D12" s="715" t="n">
        <f aca="false">D8/D19</f>
        <v>977.814573173149</v>
      </c>
      <c r="E12" s="715" t="n">
        <f aca="false">E8/E19</f>
        <v>17.8910985743852</v>
      </c>
      <c r="F12" s="715" t="n">
        <f aca="false">F8/F19</f>
        <v>17.8910985743852</v>
      </c>
      <c r="G12" s="715" t="n">
        <f aca="false">G8/G19</f>
        <v>42.6319095477387</v>
      </c>
      <c r="H12" s="715" t="n">
        <f aca="false">H8/H19</f>
        <v>42.6319095477387</v>
      </c>
      <c r="I12" s="715" t="n">
        <f aca="false">I8/I19</f>
        <v>0.830763421234817</v>
      </c>
      <c r="J12" s="715" t="n">
        <f aca="false">J8/J19</f>
        <v>403.216958787305</v>
      </c>
      <c r="K12" s="715" t="n">
        <f aca="false">K8/K19</f>
        <v>403.216958787305</v>
      </c>
      <c r="L12" s="715" t="n">
        <f aca="false">L8/L19</f>
        <v>36.2522202486679</v>
      </c>
      <c r="M12" s="715" t="n">
        <f aca="false">M8/M19</f>
        <v>17.1181172291297</v>
      </c>
      <c r="N12" s="715" t="n">
        <f aca="false">N8/N19</f>
        <v>19.136323268206</v>
      </c>
      <c r="O12" s="715" t="n">
        <f aca="false">O8/O19</f>
        <v>509.394675622284</v>
      </c>
      <c r="P12" s="715" t="n">
        <f aca="false">P8/P19</f>
        <v>509.394675622284</v>
      </c>
      <c r="Q12" s="715" t="n">
        <f aca="false">Q8/Q19</f>
        <v>146.151868098624</v>
      </c>
      <c r="R12" s="715" t="n">
        <f aca="false">R8/R19</f>
        <v>8.88746029345031</v>
      </c>
      <c r="S12" s="715" t="n">
        <f aca="false">S8/S19</f>
        <v>137.264407805173</v>
      </c>
      <c r="T12" s="715" t="n">
        <f aca="false">T8/T19</f>
        <v>11.4245027560623</v>
      </c>
      <c r="U12" s="715" t="n">
        <f aca="false">U8/U19</f>
        <v>11.4245027560623</v>
      </c>
      <c r="V12" s="715" t="n">
        <f aca="false">V8/V19</f>
        <v>11.4245027560623</v>
      </c>
      <c r="W12" s="715" t="n">
        <f aca="false">W8/W19</f>
        <v>213.675213675214</v>
      </c>
      <c r="X12" s="715" t="n">
        <f aca="false">X8/X19</f>
        <v>233.100233100233</v>
      </c>
      <c r="Y12" s="715" t="n">
        <f aca="false">Y8/Y19</f>
        <v>45.3778034752442</v>
      </c>
      <c r="Z12" s="715" t="n">
        <f aca="false">Z8/Z19</f>
        <v>45.3778034752442</v>
      </c>
      <c r="AA12" s="715" t="n">
        <f aca="false">AA8/AA19</f>
        <v>458.829902491874</v>
      </c>
      <c r="AB12" s="715" t="n">
        <f aca="false">AB8/AB19</f>
        <v>458.829902491874</v>
      </c>
      <c r="AC12" s="715" t="n">
        <f aca="false">AC8/AC19</f>
        <v>178.645699233527</v>
      </c>
      <c r="AD12" s="715" t="n">
        <f aca="false">AD8/AD19</f>
        <v>178.645699233527</v>
      </c>
      <c r="AE12" s="715" t="n">
        <f aca="false">AE8/AE19</f>
        <v>33</v>
      </c>
      <c r="AF12" s="715" t="n">
        <f aca="false">AF8/AF19</f>
        <v>33.6470588235294</v>
      </c>
      <c r="AG12" s="715" t="n">
        <f aca="false">AG8/AG19</f>
        <v>33.7623762376238</v>
      </c>
      <c r="AH12" s="715" t="n">
        <f aca="false">AH8/AH19</f>
        <v>13.5496981891348</v>
      </c>
      <c r="AI12" s="715" t="n">
        <f aca="false">AI8/AI19</f>
        <v>8.04245283018868</v>
      </c>
      <c r="AJ12" s="715" t="n">
        <f aca="false">AJ8/AJ19</f>
        <v>0.103888888888889</v>
      </c>
      <c r="AK12" s="715" t="n">
        <f aca="false">AK8/AK19</f>
        <v>0.05</v>
      </c>
      <c r="AL12" s="715" t="n">
        <f aca="false">AL8/AL19</f>
        <v>11</v>
      </c>
      <c r="AM12" s="715"/>
      <c r="AN12" s="715"/>
      <c r="AO12" s="715"/>
    </row>
    <row r="13" customFormat="false" ht="15.75" hidden="false" customHeight="true" outlineLevel="0" collapsed="false">
      <c r="A13" s="711" t="s">
        <v>1179</v>
      </c>
      <c r="B13" s="715" t="n">
        <f aca="false">B9/B19</f>
        <v>233.274380746621</v>
      </c>
      <c r="C13" s="715" t="n">
        <f aca="false">C9/C19</f>
        <v>371.944773159899</v>
      </c>
      <c r="D13" s="715" t="n">
        <f aca="false">D9/D19</f>
        <v>510.164125133817</v>
      </c>
      <c r="E13" s="715" t="n">
        <f aca="false">E9/E19</f>
        <v>8.25743011125469</v>
      </c>
      <c r="F13" s="715" t="n">
        <f aca="false">F9/F19</f>
        <v>8.25743011125469</v>
      </c>
      <c r="G13" s="715" t="n">
        <f aca="false">G9/G19</f>
        <v>23.2537688442211</v>
      </c>
      <c r="H13" s="715" t="n">
        <f aca="false">H9/H19</f>
        <v>23.2537688442211</v>
      </c>
      <c r="I13" s="715" t="n">
        <f aca="false">I9/I19</f>
        <v>0.4531436843099</v>
      </c>
      <c r="J13" s="715" t="n">
        <f aca="false">J9/J19</f>
        <v>219.936522974893</v>
      </c>
      <c r="K13" s="715" t="n">
        <f aca="false">K9/K19</f>
        <v>219.936522974893</v>
      </c>
      <c r="L13" s="715" t="n">
        <f aca="false">L9/L19</f>
        <v>14.5008880994671</v>
      </c>
      <c r="M13" s="715" t="n">
        <f aca="false">M9/M19</f>
        <v>6.84724689165186</v>
      </c>
      <c r="N13" s="715" t="n">
        <f aca="false">N9/N19</f>
        <v>7.65452930728242</v>
      </c>
      <c r="O13" s="715" t="n">
        <f aca="false">O9/O19</f>
        <v>277.851641248518</v>
      </c>
      <c r="P13" s="715" t="n">
        <f aca="false">P9/P19</f>
        <v>277.851641248518</v>
      </c>
      <c r="Q13" s="715" t="n">
        <f aca="false">Q9/Q19</f>
        <v>58.4607472394494</v>
      </c>
      <c r="R13" s="715" t="n">
        <f aca="false">R9/R19</f>
        <v>3.55498411738012</v>
      </c>
      <c r="S13" s="715" t="n">
        <f aca="false">S9/S19</f>
        <v>54.9057631220693</v>
      </c>
      <c r="T13" s="715" t="n">
        <f aca="false">T9/T19</f>
        <v>6.23154695785216</v>
      </c>
      <c r="U13" s="715" t="n">
        <f aca="false">U9/U19</f>
        <v>6.23154695785216</v>
      </c>
      <c r="V13" s="715" t="n">
        <f aca="false">V9/V19</f>
        <v>6.23154695785216</v>
      </c>
      <c r="W13" s="715" t="n">
        <f aca="false">W9/W19</f>
        <v>116.550116550117</v>
      </c>
      <c r="X13" s="715" t="n">
        <f aca="false">X9/X19</f>
        <v>116.550116550117</v>
      </c>
      <c r="Y13" s="715" t="n">
        <f aca="false">Y9/Y19</f>
        <v>24.751529168315</v>
      </c>
      <c r="Z13" s="715" t="n">
        <f aca="false">Z9/Z19</f>
        <v>24.751529168315</v>
      </c>
      <c r="AA13" s="715" t="n">
        <f aca="false">AA9/AA19</f>
        <v>250.270855904659</v>
      </c>
      <c r="AB13" s="715" t="n">
        <f aca="false">AB9/AB19</f>
        <v>250.270855904659</v>
      </c>
      <c r="AC13" s="715" t="n">
        <f aca="false">AC9/AC19</f>
        <v>97.4431086728328</v>
      </c>
      <c r="AD13" s="715" t="n">
        <f aca="false">AD9/AD19</f>
        <v>97.4431086728328</v>
      </c>
      <c r="AE13" s="715" t="n">
        <f aca="false">AE9/AE19</f>
        <v>18</v>
      </c>
      <c r="AF13" s="715" t="n">
        <f aca="false">AF9/AF19</f>
        <v>18.3529411764706</v>
      </c>
      <c r="AG13" s="715" t="n">
        <f aca="false">AG9/AG19</f>
        <v>18.4158415841584</v>
      </c>
      <c r="AH13" s="715" t="n">
        <f aca="false">AH9/AH19</f>
        <v>7.39074446680081</v>
      </c>
      <c r="AI13" s="715" t="n">
        <f aca="false">AI9/AI19</f>
        <v>4.38679245283019</v>
      </c>
      <c r="AJ13" s="715" t="n">
        <f aca="false">AJ9/AJ19</f>
        <v>0.0566666666666667</v>
      </c>
      <c r="AK13" s="715" t="n">
        <f aca="false">AK9/AK19</f>
        <v>0.0272727272727273</v>
      </c>
      <c r="AL13" s="715" t="n">
        <f aca="false">AL9/AL19</f>
        <v>6</v>
      </c>
      <c r="AM13" s="715"/>
      <c r="AN13" s="715"/>
      <c r="AO13" s="715"/>
    </row>
    <row r="14" customFormat="false" ht="15" hidden="false" customHeight="false" outlineLevel="0" collapsed="false">
      <c r="A14" s="718" t="s">
        <v>1180</v>
      </c>
      <c r="B14" s="719" t="n">
        <f aca="false">B11/B22</f>
        <v>388.790634577702</v>
      </c>
      <c r="C14" s="719" t="n">
        <f aca="false">C11/C22</f>
        <v>619.907955266497</v>
      </c>
      <c r="D14" s="719" t="n">
        <f aca="false">D11/D22</f>
        <v>850.273541889695</v>
      </c>
      <c r="E14" s="719" t="n">
        <f aca="false">E11/E22</f>
        <v>13.7623835187578</v>
      </c>
      <c r="F14" s="719" t="n">
        <f aca="false">F11/F22</f>
        <v>13.7623835187578</v>
      </c>
      <c r="G14" s="719" t="n">
        <f aca="false">G11/G22</f>
        <v>38.7562814070352</v>
      </c>
      <c r="H14" s="719" t="n">
        <f aca="false">H11/H22</f>
        <v>38.7562814070352</v>
      </c>
      <c r="I14" s="719" t="n">
        <f aca="false">I11/I22</f>
        <v>0.755239473849833</v>
      </c>
      <c r="J14" s="719" t="n">
        <f aca="false">J11/J22</f>
        <v>366.560871624822</v>
      </c>
      <c r="K14" s="719" t="n">
        <f aca="false">K11/K22</f>
        <v>366.560871624822</v>
      </c>
      <c r="L14" s="719" t="n">
        <f aca="false">L11/L22</f>
        <v>24.1681468324452</v>
      </c>
      <c r="M14" s="719" t="n">
        <f aca="false">M11/M22</f>
        <v>11.4120781527531</v>
      </c>
      <c r="N14" s="719" t="n">
        <f aca="false">N11/N22</f>
        <v>12.7575488454707</v>
      </c>
      <c r="O14" s="719" t="n">
        <f aca="false">O11/O22</f>
        <v>463.086068747531</v>
      </c>
      <c r="P14" s="719" t="n">
        <f aca="false">P11/P22</f>
        <v>463.086068747531</v>
      </c>
      <c r="Q14" s="719" t="n">
        <f aca="false">Q11/Q22</f>
        <v>97.4345787324157</v>
      </c>
      <c r="R14" s="719" t="n">
        <f aca="false">R11/R22</f>
        <v>5.92497352896687</v>
      </c>
      <c r="S14" s="719" t="n">
        <f aca="false">S11/S22</f>
        <v>91.5096052034488</v>
      </c>
      <c r="T14" s="719" t="n">
        <f aca="false">T11/T22</f>
        <v>10.3859115964203</v>
      </c>
      <c r="U14" s="719" t="n">
        <f aca="false">U11/U22</f>
        <v>10.3859115964203</v>
      </c>
      <c r="V14" s="719" t="n">
        <f aca="false">V11/V22</f>
        <v>10.3859115964203</v>
      </c>
      <c r="W14" s="719" t="n">
        <f aca="false">W11/W22</f>
        <v>194.250194250194</v>
      </c>
      <c r="X14" s="719" t="n">
        <f aca="false">X11/X22</f>
        <v>194.250194250194</v>
      </c>
      <c r="Y14" s="719" t="n">
        <f aca="false">Y11/Y22</f>
        <v>41.2525486138584</v>
      </c>
      <c r="Z14" s="719" t="n">
        <f aca="false">Z11/Z22</f>
        <v>41.2525486138584</v>
      </c>
      <c r="AA14" s="719" t="n">
        <f aca="false">AA11/AA22</f>
        <v>417.118093174431</v>
      </c>
      <c r="AB14" s="719" t="n">
        <f aca="false">AB11/AB22</f>
        <v>417.118093174431</v>
      </c>
      <c r="AC14" s="719" t="n">
        <f aca="false">AC11/AC22</f>
        <v>162.405181121388</v>
      </c>
      <c r="AD14" s="719" t="n">
        <f aca="false">AD11/AD22</f>
        <v>162.405181121388</v>
      </c>
      <c r="AE14" s="719" t="n">
        <f aca="false">AE11/AE22</f>
        <v>30</v>
      </c>
      <c r="AF14" s="719" t="n">
        <f aca="false">AF11/AF22</f>
        <v>30.5882352941177</v>
      </c>
      <c r="AG14" s="719" t="n">
        <f aca="false">AG11/AG22</f>
        <v>30.6930693069307</v>
      </c>
      <c r="AH14" s="719" t="n">
        <f aca="false">AH11/AH22</f>
        <v>12.317907444668</v>
      </c>
      <c r="AI14" s="719" t="n">
        <f aca="false">AI11/AI22</f>
        <v>7.31132075471698</v>
      </c>
      <c r="AJ14" s="719" t="n">
        <f aca="false">AJ11/AJ22</f>
        <v>0.0944444444444444</v>
      </c>
      <c r="AK14" s="719" t="n">
        <f aca="false">AK11/AK22</f>
        <v>0.0454545454545455</v>
      </c>
      <c r="AL14" s="719" t="n">
        <f aca="false">AL11/AL22</f>
        <v>10</v>
      </c>
      <c r="AM14" s="719"/>
      <c r="AN14" s="719"/>
      <c r="AO14" s="719"/>
    </row>
    <row r="15" customFormat="false" ht="15" hidden="false" customHeight="false" outlineLevel="0" collapsed="false">
      <c r="A15" s="720" t="s">
        <v>1181</v>
      </c>
      <c r="B15" s="721" t="n">
        <f aca="false">B12/B22</f>
        <v>427.669698035472</v>
      </c>
      <c r="C15" s="721" t="n">
        <f aca="false">C12/C22</f>
        <v>681.898750793147</v>
      </c>
      <c r="D15" s="721" t="n">
        <f aca="false">D12/D22</f>
        <v>977.814573173149</v>
      </c>
      <c r="E15" s="721" t="n">
        <f aca="false">E12/E22</f>
        <v>17.8910985743852</v>
      </c>
      <c r="F15" s="721" t="n">
        <f aca="false">F12/F22</f>
        <v>17.8910985743852</v>
      </c>
      <c r="G15" s="721" t="n">
        <f aca="false">G12/G22</f>
        <v>42.6319095477387</v>
      </c>
      <c r="H15" s="721" t="n">
        <f aca="false">H12/H22</f>
        <v>42.6319095477387</v>
      </c>
      <c r="I15" s="721" t="n">
        <f aca="false">I12/I22</f>
        <v>0.830763421234817</v>
      </c>
      <c r="J15" s="721" t="n">
        <f aca="false">J12/J22</f>
        <v>403.216958787305</v>
      </c>
      <c r="K15" s="721" t="n">
        <f aca="false">K12/K22</f>
        <v>403.216958787305</v>
      </c>
      <c r="L15" s="721" t="n">
        <f aca="false">L12/L22</f>
        <v>36.2522202486679</v>
      </c>
      <c r="M15" s="721" t="n">
        <f aca="false">M12/M22</f>
        <v>17.1181172291297</v>
      </c>
      <c r="N15" s="721" t="n">
        <f aca="false">N12/N22</f>
        <v>19.136323268206</v>
      </c>
      <c r="O15" s="721" t="n">
        <f aca="false">O12/O22</f>
        <v>509.394675622284</v>
      </c>
      <c r="P15" s="721" t="n">
        <f aca="false">P12/P22</f>
        <v>509.394675622284</v>
      </c>
      <c r="Q15" s="721" t="n">
        <f aca="false">Q12/Q22</f>
        <v>146.151868098624</v>
      </c>
      <c r="R15" s="721" t="n">
        <f aca="false">R12/R22</f>
        <v>8.88746029345031</v>
      </c>
      <c r="S15" s="721" t="n">
        <f aca="false">S12/S22</f>
        <v>137.264407805173</v>
      </c>
      <c r="T15" s="721" t="n">
        <f aca="false">T12/T22</f>
        <v>11.4245027560623</v>
      </c>
      <c r="U15" s="721" t="n">
        <f aca="false">U12/U22</f>
        <v>11.4245027560623</v>
      </c>
      <c r="V15" s="721" t="n">
        <f aca="false">V12/V22</f>
        <v>11.4245027560623</v>
      </c>
      <c r="W15" s="721" t="n">
        <f aca="false">W12/W22</f>
        <v>213.675213675214</v>
      </c>
      <c r="X15" s="721" t="n">
        <f aca="false">X12/X22</f>
        <v>233.100233100233</v>
      </c>
      <c r="Y15" s="721" t="n">
        <f aca="false">Y12/Y22</f>
        <v>45.3778034752442</v>
      </c>
      <c r="Z15" s="721" t="n">
        <f aca="false">Z12/Z22</f>
        <v>45.3778034752442</v>
      </c>
      <c r="AA15" s="721" t="n">
        <f aca="false">AA12/AA22</f>
        <v>458.829902491874</v>
      </c>
      <c r="AB15" s="721" t="n">
        <f aca="false">AB12/AB22</f>
        <v>458.829902491874</v>
      </c>
      <c r="AC15" s="721" t="n">
        <f aca="false">AC12/AC22</f>
        <v>178.645699233527</v>
      </c>
      <c r="AD15" s="721" t="n">
        <f aca="false">AD12/AD22</f>
        <v>178.645699233527</v>
      </c>
      <c r="AE15" s="721" t="n">
        <f aca="false">AE12/AE22</f>
        <v>33</v>
      </c>
      <c r="AF15" s="721" t="n">
        <f aca="false">AF12/AF22</f>
        <v>33.6470588235294</v>
      </c>
      <c r="AG15" s="721" t="n">
        <f aca="false">AG12/AG22</f>
        <v>33.7623762376238</v>
      </c>
      <c r="AH15" s="721" t="n">
        <f aca="false">AH12/AH22</f>
        <v>13.5496981891348</v>
      </c>
      <c r="AI15" s="721" t="n">
        <f aca="false">AI12/AI22</f>
        <v>8.04245283018868</v>
      </c>
      <c r="AJ15" s="721" t="n">
        <f aca="false">AJ12/AJ22</f>
        <v>0.103888888888889</v>
      </c>
      <c r="AK15" s="721" t="n">
        <f aca="false">AK12/AK22</f>
        <v>0.05</v>
      </c>
      <c r="AL15" s="721" t="n">
        <f aca="false">AL12/AL22</f>
        <v>11</v>
      </c>
      <c r="AM15" s="721"/>
      <c r="AN15" s="721"/>
      <c r="AO15" s="721"/>
    </row>
    <row r="16" s="379" customFormat="true" ht="15" hidden="false" customHeight="false" outlineLevel="0" collapsed="false">
      <c r="A16" s="711" t="s">
        <v>1182</v>
      </c>
      <c r="B16" s="715" t="n">
        <f aca="false">B13/B22</f>
        <v>233.274380746621</v>
      </c>
      <c r="C16" s="715" t="n">
        <f aca="false">C13/C22</f>
        <v>371.944773159899</v>
      </c>
      <c r="D16" s="715" t="n">
        <f aca="false">D13/D22</f>
        <v>510.164125133817</v>
      </c>
      <c r="E16" s="715" t="n">
        <f aca="false">E13/E22</f>
        <v>8.25743011125469</v>
      </c>
      <c r="F16" s="715" t="n">
        <f aca="false">F13/F22</f>
        <v>8.25743011125469</v>
      </c>
      <c r="G16" s="715" t="n">
        <f aca="false">G13/G22</f>
        <v>23.2537688442211</v>
      </c>
      <c r="H16" s="715" t="n">
        <f aca="false">H13/H22</f>
        <v>23.2537688442211</v>
      </c>
      <c r="I16" s="715" t="n">
        <f aca="false">I13/I22</f>
        <v>0.4531436843099</v>
      </c>
      <c r="J16" s="715" t="n">
        <f aca="false">J13/J22</f>
        <v>219.936522974893</v>
      </c>
      <c r="K16" s="715" t="n">
        <f aca="false">K13/K22</f>
        <v>219.936522974893</v>
      </c>
      <c r="L16" s="715" t="n">
        <f aca="false">L13/L22</f>
        <v>14.5008880994671</v>
      </c>
      <c r="M16" s="715" t="n">
        <f aca="false">M13/M22</f>
        <v>6.84724689165186</v>
      </c>
      <c r="N16" s="715" t="n">
        <f aca="false">N13/N22</f>
        <v>7.65452930728242</v>
      </c>
      <c r="O16" s="715" t="n">
        <f aca="false">O13/O22</f>
        <v>277.851641248518</v>
      </c>
      <c r="P16" s="715" t="n">
        <f aca="false">P13/P22</f>
        <v>277.851641248518</v>
      </c>
      <c r="Q16" s="715" t="n">
        <f aca="false">Q13/Q22</f>
        <v>58.4607472394494</v>
      </c>
      <c r="R16" s="715" t="n">
        <f aca="false">R13/R22</f>
        <v>3.55498411738012</v>
      </c>
      <c r="S16" s="715" t="n">
        <f aca="false">S13/S22</f>
        <v>54.9057631220693</v>
      </c>
      <c r="T16" s="715" t="n">
        <f aca="false">T13/T22</f>
        <v>6.23154695785216</v>
      </c>
      <c r="U16" s="715" t="n">
        <f aca="false">U13/U22</f>
        <v>6.23154695785216</v>
      </c>
      <c r="V16" s="715" t="n">
        <f aca="false">V13/V22</f>
        <v>6.23154695785216</v>
      </c>
      <c r="W16" s="715" t="n">
        <f aca="false">W13/W22</f>
        <v>116.550116550117</v>
      </c>
      <c r="X16" s="715" t="n">
        <f aca="false">X13/X22</f>
        <v>116.550116550117</v>
      </c>
      <c r="Y16" s="715" t="n">
        <f aca="false">Y13/Y22</f>
        <v>24.751529168315</v>
      </c>
      <c r="Z16" s="715" t="n">
        <f aca="false">Z13/Z22</f>
        <v>24.751529168315</v>
      </c>
      <c r="AA16" s="715" t="n">
        <f aca="false">AA13/AA22</f>
        <v>250.270855904659</v>
      </c>
      <c r="AB16" s="715" t="n">
        <f aca="false">AB13/AB22</f>
        <v>250.270855904659</v>
      </c>
      <c r="AC16" s="715" t="n">
        <f aca="false">AC13/AC22</f>
        <v>97.4431086728328</v>
      </c>
      <c r="AD16" s="715" t="n">
        <f aca="false">AD13/AD22</f>
        <v>97.4431086728328</v>
      </c>
      <c r="AE16" s="715" t="n">
        <f aca="false">AE13/AE22</f>
        <v>18</v>
      </c>
      <c r="AF16" s="715" t="n">
        <f aca="false">AF13/AF22</f>
        <v>18.3529411764706</v>
      </c>
      <c r="AG16" s="715" t="n">
        <f aca="false">AG13/AG22</f>
        <v>18.4158415841584</v>
      </c>
      <c r="AH16" s="715" t="n">
        <f aca="false">AH13/AH22</f>
        <v>7.39074446680081</v>
      </c>
      <c r="AI16" s="715" t="n">
        <f aca="false">AI13/AI22</f>
        <v>4.38679245283019</v>
      </c>
      <c r="AJ16" s="715" t="n">
        <f aca="false">AJ13/AJ22</f>
        <v>0.0566666666666667</v>
      </c>
      <c r="AK16" s="715" t="n">
        <f aca="false">AK13/AK22</f>
        <v>0.0272727272727273</v>
      </c>
      <c r="AL16" s="715" t="n">
        <f aca="false">AL13/AL22</f>
        <v>6</v>
      </c>
      <c r="AM16" s="715"/>
      <c r="AN16" s="715"/>
      <c r="AO16" s="715"/>
    </row>
    <row r="17" s="780" customFormat="true" ht="15" hidden="false" customHeight="false" outlineLevel="0" collapsed="false">
      <c r="A17" s="779" t="s">
        <v>1183</v>
      </c>
      <c r="B17" s="707" t="n">
        <f aca="false">B15*0.4</f>
        <v>171.067879214189</v>
      </c>
      <c r="C17" s="707" t="n">
        <f aca="false">C15*0.4</f>
        <v>272.759500317259</v>
      </c>
      <c r="D17" s="707" t="n">
        <f aca="false">D15*0.4</f>
        <v>391.12582926926</v>
      </c>
      <c r="E17" s="707" t="n">
        <f aca="false">E15*0.4</f>
        <v>7.15643942975406</v>
      </c>
      <c r="F17" s="707" t="n">
        <f aca="false">F15*0.4</f>
        <v>7.15643942975406</v>
      </c>
      <c r="G17" s="707" t="n">
        <f aca="false">G15*0.4</f>
        <v>17.0527638190955</v>
      </c>
      <c r="H17" s="707" t="n">
        <f aca="false">H15*0.4</f>
        <v>17.0527638190955</v>
      </c>
      <c r="I17" s="707" t="n">
        <f aca="false">I15*0.4</f>
        <v>0.332305368493927</v>
      </c>
      <c r="J17" s="707" t="n">
        <f aca="false">J15*0.4</f>
        <v>161.286783514922</v>
      </c>
      <c r="K17" s="707" t="n">
        <f aca="false">K15*0.4</f>
        <v>161.286783514922</v>
      </c>
      <c r="L17" s="707" t="n">
        <f aca="false">L15*0.4</f>
        <v>14.5008880994671</v>
      </c>
      <c r="M17" s="707" t="n">
        <f aca="false">M15*0.4</f>
        <v>6.84724689165187</v>
      </c>
      <c r="N17" s="707" t="n">
        <f aca="false">N15*0.4</f>
        <v>7.65452930728242</v>
      </c>
      <c r="O17" s="707" t="n">
        <f aca="false">O15*0.4</f>
        <v>203.757870248914</v>
      </c>
      <c r="P17" s="707" t="n">
        <f aca="false">P15*0.4</f>
        <v>203.757870248914</v>
      </c>
      <c r="Q17" s="707" t="n">
        <f aca="false">Q15*0.4</f>
        <v>58.4607472394494</v>
      </c>
      <c r="R17" s="707" t="n">
        <f aca="false">R15*0.4</f>
        <v>3.55498411738012</v>
      </c>
      <c r="S17" s="707" t="n">
        <f aca="false">S15*0.4</f>
        <v>54.9057631220693</v>
      </c>
      <c r="T17" s="707" t="n">
        <f aca="false">T15*0.4</f>
        <v>4.56980110242492</v>
      </c>
      <c r="U17" s="707" t="n">
        <f aca="false">U15*0.4</f>
        <v>4.56980110242492</v>
      </c>
      <c r="V17" s="707" t="n">
        <f aca="false">V15*0.4</f>
        <v>4.56980110242492</v>
      </c>
      <c r="W17" s="707" t="n">
        <f aca="false">W15*0.4</f>
        <v>85.4700854700855</v>
      </c>
      <c r="X17" s="707" t="n">
        <f aca="false">X15*0.4</f>
        <v>93.2400932400932</v>
      </c>
      <c r="Y17" s="707" t="n">
        <f aca="false">Y15*0.4</f>
        <v>18.1511213900977</v>
      </c>
      <c r="Z17" s="707" t="n">
        <f aca="false">Z15*0.4</f>
        <v>18.1511213900977</v>
      </c>
      <c r="AA17" s="707" t="n">
        <f aca="false">AA15*0.4</f>
        <v>183.53196099675</v>
      </c>
      <c r="AB17" s="707" t="n">
        <f aca="false">AB15*0.4</f>
        <v>183.53196099675</v>
      </c>
      <c r="AC17" s="707" t="n">
        <f aca="false">AC15*0.4</f>
        <v>71.4582796934107</v>
      </c>
      <c r="AD17" s="707" t="n">
        <f aca="false">AD15*0.4</f>
        <v>71.4582796934107</v>
      </c>
      <c r="AE17" s="707" t="n">
        <f aca="false">AE15*0.4</f>
        <v>13.2</v>
      </c>
      <c r="AF17" s="707" t="n">
        <f aca="false">AF15*0.4</f>
        <v>13.4588235294118</v>
      </c>
      <c r="AG17" s="707" t="n">
        <f aca="false">AG15*0.4</f>
        <v>13.5049504950495</v>
      </c>
      <c r="AH17" s="707" t="n">
        <f aca="false">AH15*0.4</f>
        <v>5.41987927565392</v>
      </c>
      <c r="AI17" s="707" t="n">
        <f aca="false">AI15*0.4</f>
        <v>3.21698113207547</v>
      </c>
      <c r="AJ17" s="707" t="n">
        <f aca="false">AJ15*0.4</f>
        <v>0.0415555555555556</v>
      </c>
      <c r="AK17" s="707" t="n">
        <f aca="false">AK15*0.4</f>
        <v>0.02</v>
      </c>
      <c r="AL17" s="707" t="n">
        <f aca="false">AL15*0.4</f>
        <v>4.4</v>
      </c>
      <c r="AM17" s="707"/>
      <c r="AN17" s="707"/>
      <c r="AO17" s="707"/>
    </row>
    <row r="18" s="379" customFormat="true" ht="15" hidden="false" customHeight="false" outlineLevel="0" collapsed="false">
      <c r="A18" s="711" t="s">
        <v>1184</v>
      </c>
      <c r="B18" s="781" t="n">
        <f aca="false">HLOOKUP(B106,物流参数!$C$1:$GC$29,MATCH("TEMPERATURE",物流参数!$A$1:$A$29,FALSE()),FALSE())</f>
        <v>184.99</v>
      </c>
      <c r="C18" s="781" t="n">
        <f aca="false">HLOOKUP(C106,物流参数!$C$1:$GC$29,MATCH("TEMPERATURE",物流参数!$A$1:$A$29,FALSE()),FALSE())</f>
        <v>417.67</v>
      </c>
      <c r="D18" s="781" t="n">
        <f aca="false">HLOOKUP(D106,物流参数!$C$1:$GC$29,MATCH("TEMPERATURE",物流参数!$A$1:$A$29,FALSE()),FALSE())</f>
        <v>417.67</v>
      </c>
      <c r="E18" s="771" t="n">
        <f aca="false">HLOOKUP(E106,物流参数!$C$1:$GC$29,MATCH("TEMPERATURE",物流参数!$A$1:$A$29,FALSE()),FALSE())</f>
        <v>95.46</v>
      </c>
      <c r="F18" s="771" t="n">
        <f aca="false">HLOOKUP(F106,物流参数!$C$1:$GC$29,MATCH("TEMPERATURE",物流参数!$A$1:$A$29,FALSE()),FALSE())</f>
        <v>95.46</v>
      </c>
      <c r="G18" s="771" t="n">
        <v>185</v>
      </c>
      <c r="H18" s="771" t="n">
        <v>185</v>
      </c>
      <c r="I18" s="355" t="n">
        <f aca="false">HLOOKUP(I106,物流参数!$C$1:$GC$29,MATCH("TEMPERATURE",物流参数!$A$1:$A$29,FALSE()),FALSE())</f>
        <v>50.04</v>
      </c>
      <c r="J18" s="782" t="n">
        <v>110</v>
      </c>
      <c r="K18" s="782" t="n">
        <v>110</v>
      </c>
      <c r="L18" s="355" t="n">
        <f aca="false">HLOOKUP(L106,物流参数!$C$1:$GC$29,MATCH("TEMPERATURE",物流参数!$A$1:$A$29,FALSE()),FALSE())</f>
        <v>39.99</v>
      </c>
      <c r="M18" s="355" t="n">
        <f aca="false">HLOOKUP(M106,物流参数!$C$1:$GC$29,MATCH("TEMPERATURE",物流参数!$A$1:$A$29,FALSE()),FALSE())</f>
        <v>39.99</v>
      </c>
      <c r="N18" s="355" t="n">
        <f aca="false">HLOOKUP(N106,物流参数!$C$1:$GC$29,MATCH("TEMPERATURE",物流参数!$A$1:$A$29,FALSE()),FALSE())</f>
        <v>39.99</v>
      </c>
      <c r="O18" s="355" t="n">
        <f aca="false">HLOOKUP(O106,物流参数!$C$1:$GC$29,MATCH("TEMPERATURE",物流参数!$A$1:$A$29,FALSE()),FALSE())</f>
        <v>335</v>
      </c>
      <c r="P18" s="355" t="n">
        <f aca="false">HLOOKUP(P106,物流参数!$C$1:$GC$29,MATCH("TEMPERATURE",物流参数!$A$1:$A$29,FALSE()),FALSE())</f>
        <v>335</v>
      </c>
      <c r="Q18" s="355" t="n">
        <v>92</v>
      </c>
      <c r="R18" s="355" t="n">
        <v>92</v>
      </c>
      <c r="S18" s="355" t="n">
        <v>92</v>
      </c>
      <c r="T18" s="355" t="n">
        <f aca="false">HLOOKUP(T106,物流参数!$C$1:$GC$29,MATCH("TEMPERATURE",物流参数!$A$1:$A$29,FALSE()),FALSE())</f>
        <v>92.58</v>
      </c>
      <c r="U18" s="355" t="n">
        <f aca="false">HLOOKUP(U106,物流参数!$C$1:$GC$29,MATCH("TEMPERATURE",物流参数!$A$1:$A$29,FALSE()),FALSE())</f>
        <v>92.58</v>
      </c>
      <c r="V18" s="355" t="n">
        <f aca="false">HLOOKUP(V106,物流参数!$C$1:$GC$29,MATCH("TEMPERATURE",物流参数!$A$1:$A$29,FALSE()),FALSE())</f>
        <v>92.58</v>
      </c>
      <c r="W18" s="355" t="n">
        <f aca="false">HLOOKUP(W106,物流参数!$C$1:$GC$29,MATCH("TEMPERATURE",物流参数!$A$1:$A$29,FALSE()),FALSE())</f>
        <v>234.36</v>
      </c>
      <c r="X18" s="355" t="n">
        <f aca="false">HLOOKUP(X106,物流参数!$C$1:$GC$29,MATCH("TEMPERATURE",物流参数!$A$1:$A$29,FALSE()),FALSE())</f>
        <v>234.36</v>
      </c>
      <c r="Y18" s="355" t="n">
        <f aca="false">HLOOKUP(Y106,物流参数!$C$1:$GC$29,MATCH("TEMPERATURE",物流参数!$A$1:$A$29,FALSE()),FALSE())</f>
        <v>223.17</v>
      </c>
      <c r="Z18" s="355" t="n">
        <f aca="false">HLOOKUP(Z106,物流参数!$C$1:$GC$29,MATCH("TEMPERATURE",物流参数!$A$1:$A$29,FALSE()),FALSE())</f>
        <v>223.17</v>
      </c>
      <c r="AA18" s="355" t="n">
        <f aca="false">HLOOKUP(AA106,物流参数!$C$1:$GC$29,MATCH("TEMPERATURE",物流参数!$A$1:$A$29,FALSE()),FALSE())</f>
        <v>330.49</v>
      </c>
      <c r="AB18" s="355" t="n">
        <f aca="false">HLOOKUP(AB106,物流参数!$C$1:$GC$29,MATCH("TEMPERATURE",物流参数!$A$1:$A$29,FALSE()),FALSE())</f>
        <v>330.49</v>
      </c>
      <c r="AC18" s="712" t="n">
        <v>46</v>
      </c>
      <c r="AD18" s="712" t="n">
        <v>40</v>
      </c>
      <c r="AE18" s="355" t="n">
        <v>40</v>
      </c>
      <c r="AF18" s="355" t="n">
        <f aca="false">HLOOKUP(AF106,物流参数!$C$1:$GC$29,MATCH("TEMPERATURE",物流参数!$A$1:$A$29,FALSE()),FALSE())</f>
        <v>120.06</v>
      </c>
      <c r="AG18" s="712" t="n">
        <v>40</v>
      </c>
      <c r="AH18" s="712" t="n">
        <v>43</v>
      </c>
      <c r="AI18" s="712" t="n">
        <v>40</v>
      </c>
      <c r="AJ18" s="712" t="n">
        <v>40</v>
      </c>
      <c r="AK18" s="712" t="n">
        <v>40</v>
      </c>
      <c r="AL18" s="712" t="n">
        <v>40</v>
      </c>
      <c r="AM18" s="224"/>
      <c r="AN18" s="224"/>
      <c r="AO18" s="224"/>
    </row>
    <row r="19" s="379" customFormat="true" ht="15" hidden="false" customHeight="false" outlineLevel="0" collapsed="false">
      <c r="A19" s="711" t="s">
        <v>1185</v>
      </c>
      <c r="B19" s="771" t="n">
        <f aca="false">HLOOKUP(B106,物流参数!$C$1:$GC$29,MATCH("LIQUID DENSITY",物流参数!$A$1:$A$29,FALSE()),FALSE())</f>
        <v>796.12</v>
      </c>
      <c r="C19" s="771" t="n">
        <f aca="false">HLOOKUP(C106,物流参数!$C$1:$GC$29,MATCH("LIQUID DENSITY",物流参数!$A$1:$A$29,FALSE()),FALSE())</f>
        <v>504.32</v>
      </c>
      <c r="D19" s="771" t="n">
        <f aca="false">HLOOKUP(D106,物流参数!$C$1:$GC$29,MATCH("LIQUID DENSITY",物流参数!$A$1:$A$29,FALSE()),FALSE())</f>
        <v>504.42</v>
      </c>
      <c r="E19" s="771" t="n">
        <f aca="false">HLOOKUP(E106,物流参数!$C$1:$GC$29,MATCH("LIQUID DENSITY",物流参数!$A$1:$A$29,FALSE()),FALSE())</f>
        <v>951.87</v>
      </c>
      <c r="F19" s="771" t="n">
        <f aca="false">HLOOKUP(F106,物流参数!$C$1:$GC$29,MATCH("LIQUID DENSITY",物流参数!$A$1:$A$29,FALSE()),FALSE())</f>
        <v>951.87</v>
      </c>
      <c r="G19" s="773" t="n">
        <v>796</v>
      </c>
      <c r="H19" s="773" t="n">
        <v>796</v>
      </c>
      <c r="I19" s="355" t="n">
        <f aca="false">HLOOKUP(I106,物流参数!$C$1:$GC$29,MATCH("LIQUID DENSITY",物流参数!$A$1:$A$29,FALSE()),FALSE())</f>
        <v>794.45</v>
      </c>
      <c r="J19" s="782" t="n">
        <v>844.4</v>
      </c>
      <c r="K19" s="782" t="n">
        <v>844.4</v>
      </c>
      <c r="L19" s="771" t="n">
        <v>675.6</v>
      </c>
      <c r="M19" s="771" t="n">
        <v>675.6</v>
      </c>
      <c r="N19" s="771" t="n">
        <v>675.6</v>
      </c>
      <c r="O19" s="783" t="n">
        <f aca="false">HLOOKUP(O106,物流参数!$C$1:$GC$29,MATCH("LIQUID DENSITY",物流参数!$A$1:$A$29,FALSE()),FALSE())</f>
        <v>632.75</v>
      </c>
      <c r="P19" s="783" t="n">
        <f aca="false">HLOOKUP(P106,物流参数!$C$1:$GC$29,MATCH("LIQUID DENSITY",物流参数!$A$1:$A$29,FALSE()),FALSE())</f>
        <v>632.75</v>
      </c>
      <c r="Q19" s="771" t="n">
        <v>661.1</v>
      </c>
      <c r="R19" s="771" t="n">
        <v>661.1</v>
      </c>
      <c r="S19" s="771" t="n">
        <v>661.1</v>
      </c>
      <c r="T19" s="771" t="n">
        <f aca="false">HLOOKUP(T106,物流参数!$C$1:$GC$29,MATCH("LIQUID DENSITY",物流参数!$A$1:$A$29,FALSE()),FALSE())</f>
        <v>954.26</v>
      </c>
      <c r="U19" s="355" t="n">
        <f aca="false">HLOOKUP(U106,物流参数!$C$1:$GC$29,MATCH("LIQUID DENSITY",物流参数!$A$1:$A$29,FALSE()),FALSE())</f>
        <v>954.26</v>
      </c>
      <c r="V19" s="355" t="n">
        <f aca="false">HLOOKUP(V106,物流参数!$C$1:$GC$29,MATCH("LIQUID DENSITY",物流参数!$A$1:$A$29,FALSE()),FALSE())</f>
        <v>954.26</v>
      </c>
      <c r="W19" s="771" t="n">
        <f aca="false">HLOOKUP(W106,物流参数!$C$1:$GC$29,MATCH("LIQUID DENSITY",物流参数!$A$1:$A$29,FALSE()),FALSE())</f>
        <v>643.5</v>
      </c>
      <c r="X19" s="771" t="n">
        <f aca="false">HLOOKUP(X106,物流参数!$C$1:$GC$29,MATCH("LIQUID DENSITY",物流参数!$A$1:$A$29,FALSE()),FALSE())</f>
        <v>643.5</v>
      </c>
      <c r="Y19" s="771" t="n">
        <f aca="false">HLOOKUP(Y106,物流参数!$C$1:$GC$29,MATCH("LIQUID DENSITY",物流参数!$A$1:$A$29,FALSE()),FALSE())</f>
        <v>657.22</v>
      </c>
      <c r="Z19" s="771" t="n">
        <f aca="false">HLOOKUP(Z106,物流参数!$C$1:$GC$29,MATCH("LIQUID DENSITY",物流参数!$A$1:$A$29,FALSE()),FALSE())</f>
        <v>657.22</v>
      </c>
      <c r="AA19" s="773" t="n">
        <v>646.1</v>
      </c>
      <c r="AB19" s="773" t="n">
        <v>646.1</v>
      </c>
      <c r="AC19" s="771" t="n">
        <f aca="false">HLOOKUP(AC106,物流参数!$C$1:$GC$29,MATCH("LIQUID DENSITY",物流参数!$A$1:$A$29,FALSE()),FALSE())</f>
        <v>1009.82</v>
      </c>
      <c r="AD19" s="771" t="n">
        <f aca="false">HLOOKUP(AD106,物流参数!$C$1:$GC$29,MATCH("LIQUID DENSITY",物流参数!$A$1:$A$29,FALSE()),FALSE())</f>
        <v>1009.82</v>
      </c>
      <c r="AE19" s="771" t="n">
        <v>800</v>
      </c>
      <c r="AF19" s="771" t="n">
        <v>850</v>
      </c>
      <c r="AG19" s="771" t="n">
        <v>1010</v>
      </c>
      <c r="AH19" s="784" t="n">
        <v>994</v>
      </c>
      <c r="AI19" s="712" t="n">
        <v>1060</v>
      </c>
      <c r="AJ19" s="712" t="n">
        <v>900</v>
      </c>
      <c r="AK19" s="775" t="n">
        <v>990</v>
      </c>
      <c r="AL19" s="712" t="n">
        <v>1060</v>
      </c>
      <c r="AM19" s="536"/>
      <c r="AN19" s="536"/>
      <c r="AO19" s="536"/>
    </row>
    <row r="20" s="379" customFormat="true" ht="15" hidden="false" customHeight="false" outlineLevel="0" collapsed="false">
      <c r="A20" s="711" t="s">
        <v>1186</v>
      </c>
      <c r="B20" s="785" t="n">
        <v>0.00012</v>
      </c>
      <c r="C20" s="786" t="n">
        <v>13.95</v>
      </c>
      <c r="D20" s="787" t="n">
        <v>11.04</v>
      </c>
      <c r="E20" s="788" t="n">
        <v>0.09</v>
      </c>
      <c r="F20" s="788" t="n">
        <v>0.01</v>
      </c>
      <c r="G20" s="789" t="n">
        <v>0.00012</v>
      </c>
      <c r="H20" s="789" t="n">
        <v>0.00012</v>
      </c>
      <c r="I20" s="724" t="n">
        <v>0.4</v>
      </c>
      <c r="J20" s="790" t="n">
        <v>2E-006</v>
      </c>
      <c r="K20" s="790" t="n">
        <v>2E-006</v>
      </c>
      <c r="L20" s="791" t="n">
        <v>1.09</v>
      </c>
      <c r="M20" s="791" t="n">
        <v>1.09</v>
      </c>
      <c r="N20" s="791" t="n">
        <v>1.09</v>
      </c>
      <c r="O20" s="791" t="n">
        <v>0.3</v>
      </c>
      <c r="P20" s="791" t="n">
        <v>0.3</v>
      </c>
      <c r="Q20" s="788" t="n">
        <v>0.14</v>
      </c>
      <c r="R20" s="788" t="n">
        <v>0.14</v>
      </c>
      <c r="S20" s="788" t="n">
        <v>0.14</v>
      </c>
      <c r="T20" s="788" t="n">
        <v>0.08</v>
      </c>
      <c r="U20" s="788" t="n">
        <v>0.08</v>
      </c>
      <c r="V20" s="788" t="n">
        <v>0.08</v>
      </c>
      <c r="W20" s="791" t="n">
        <v>0.19</v>
      </c>
      <c r="X20" s="791" t="n">
        <v>0.19</v>
      </c>
      <c r="Y20" s="791" t="n">
        <v>0.2</v>
      </c>
      <c r="Z20" s="791" t="n">
        <v>0.2</v>
      </c>
      <c r="AA20" s="791" t="n">
        <v>0.22</v>
      </c>
      <c r="AB20" s="791" t="n">
        <v>0.22</v>
      </c>
      <c r="AC20" s="791" t="n">
        <v>0.01</v>
      </c>
      <c r="AD20" s="791" t="n">
        <v>0.01</v>
      </c>
      <c r="AE20" s="788" t="n">
        <v>0.02</v>
      </c>
      <c r="AF20" s="788" t="n">
        <v>0.018</v>
      </c>
      <c r="AG20" s="791" t="n">
        <v>0.01</v>
      </c>
      <c r="AH20" s="788" t="n">
        <v>0.01</v>
      </c>
      <c r="AI20" s="712" t="n">
        <v>0.002</v>
      </c>
      <c r="AJ20" s="712" t="n">
        <v>0.02</v>
      </c>
      <c r="AK20" s="712" t="n">
        <v>0.02</v>
      </c>
      <c r="AL20" s="712" t="n">
        <v>0.002</v>
      </c>
      <c r="AM20" s="707"/>
      <c r="AN20" s="707"/>
      <c r="AO20" s="213"/>
    </row>
    <row r="21" customFormat="false" ht="15" hidden="false" customHeight="false" outlineLevel="0" collapsed="false">
      <c r="A21" s="711" t="s">
        <v>1187</v>
      </c>
      <c r="B21" s="792" t="n">
        <f aca="false">HLOOKUP(B106,物流参数!$C$1:$GC$29,MATCH("LIQ. VISC @ P&amp;T",物流参数!$A$1:$A$29,FALSE()),FALSE())/B19*1000</f>
        <v>1.13048284178265</v>
      </c>
      <c r="C21" s="786" t="n">
        <f aca="false">HLOOKUP(C106,物流参数!$C$1:$GC$29,MATCH("LIQ. VISC @ P&amp;T",物流参数!$A$1:$A$29,FALSE()),FALSE())/C19*1000</f>
        <v>0.0991434010152284</v>
      </c>
      <c r="D21" s="786" t="n">
        <f aca="false">HLOOKUP(D106,物流参数!$C$1:$GC$29,MATCH("LIQ. VISC @ P&amp;T",物流参数!$A$1:$A$29,FALSE()),FALSE())/D19*1000</f>
        <v>0.099123746084612</v>
      </c>
      <c r="E21" s="792" t="n">
        <f aca="false">HLOOKUP(E106,物流参数!$C$1:$GC$29,MATCH("LIQ. VISC @ P&amp;T",物流参数!$A$1:$A$29,FALSE()),FALSE())/E19*1000</f>
        <v>0.304663451941967</v>
      </c>
      <c r="F21" s="792" t="n">
        <f aca="false">HLOOKUP(F106,物流参数!$C$1:$GC$29,MATCH("LIQ. VISC @ P&amp;T",物流参数!$A$1:$A$29,FALSE()),FALSE())/F19*1000</f>
        <v>0.304663451941967</v>
      </c>
      <c r="G21" s="792" t="n">
        <f aca="false">0.9/G19*1000</f>
        <v>1.13065326633166</v>
      </c>
      <c r="H21" s="792" t="n">
        <f aca="false">0.9/H19*1000</f>
        <v>1.13065326633166</v>
      </c>
      <c r="I21" s="536" t="n">
        <f aca="false">HLOOKUP(I106,物流参数!$C$1:$GC$29,MATCH("LIQ. VISC @ P&amp;T",物流参数!$A$1:$A$29,FALSE()),FALSE())/I19*1000</f>
        <v>2.20278179872868</v>
      </c>
      <c r="J21" s="793" t="n">
        <f aca="false">5.11/J19*1000</f>
        <v>6.05163429654192</v>
      </c>
      <c r="K21" s="793" t="n">
        <f aca="false">5.11/K19*1000</f>
        <v>6.05163429654192</v>
      </c>
      <c r="L21" s="792" t="n">
        <f aca="false">HLOOKUP(L106,物流参数!$C$1:$GC$29,MATCH("LIQ. VISC @ P&amp;T",物流参数!$A$1:$A$29,FALSE()),FALSE())/L19*1000</f>
        <v>0.429248075784488</v>
      </c>
      <c r="M21" s="792" t="n">
        <f aca="false">HLOOKUP(M106,物流参数!$C$1:$GC$29,MATCH("LIQ. VISC @ P&amp;T",物流参数!$A$1:$A$29,FALSE()),FALSE())/M19*1000</f>
        <v>0.429248075784488</v>
      </c>
      <c r="N21" s="792" t="n">
        <f aca="false">HLOOKUP(N106,物流参数!$C$1:$GC$29,MATCH("LIQ. VISC @ P&amp;T",物流参数!$A$1:$A$29,FALSE()),FALSE())/N19*1000</f>
        <v>0.429248075784488</v>
      </c>
      <c r="O21" s="792" t="n">
        <f aca="false">HLOOKUP(O106,物流参数!$C$1:$GC$29,MATCH("LIQ. VISC @ P&amp;T",物流参数!$A$1:$A$29,FALSE()),FALSE())/O19*1000</f>
        <v>0.173844330304228</v>
      </c>
      <c r="P21" s="792" t="n">
        <f aca="false">HLOOKUP(P106,物流参数!$C$1:$GC$29,MATCH("LIQ. VISC @ P&amp;T",物流参数!$A$1:$A$29,FALSE()),FALSE())/P19*1000</f>
        <v>0.173844330304228</v>
      </c>
      <c r="Q21" s="792" t="n">
        <f aca="false">HLOOKUP(Q106,物流参数!$C$1:$GC$29,MATCH("LIQ. VISC @ P&amp;T",物流参数!$A$1:$A$29,FALSE()),FALSE())/Q19*1000</f>
        <v>0.393283920738164</v>
      </c>
      <c r="R21" s="792" t="n">
        <f aca="false">HLOOKUP(R106,物流参数!$C$1:$GC$29,MATCH("LIQ. VISC @ P&amp;T",物流参数!$A$1:$A$29,FALSE()),FALSE())/R19*1000</f>
        <v>0.393283920738164</v>
      </c>
      <c r="S21" s="792" t="n">
        <f aca="false">HLOOKUP(S106,物流参数!$C$1:$GC$29,MATCH("LIQ. VISC @ P&amp;T",物流参数!$A$1:$A$29,FALSE()),FALSE())/S19*1000</f>
        <v>0.393283920738164</v>
      </c>
      <c r="T21" s="792" t="n">
        <f aca="false">HLOOKUP(T106,物流参数!$C$1:$GC$29,MATCH("LIQ. VISC @ P&amp;T",物流参数!$A$1:$A$29,FALSE()),FALSE())/T19*1000</f>
        <v>0.314379728795087</v>
      </c>
      <c r="U21" s="792" t="n">
        <f aca="false">HLOOKUP(U106,物流参数!$C$1:$GC$29,MATCH("LIQ. VISC @ P&amp;T",物流参数!$A$1:$A$29,FALSE()),FALSE())/U19*1000</f>
        <v>0.314379728795087</v>
      </c>
      <c r="V21" s="792" t="n">
        <f aca="false">HLOOKUP(V106,物流参数!$C$1:$GC$29,MATCH("LIQ. VISC @ P&amp;T",物流参数!$A$1:$A$29,FALSE()),FALSE())/V19*1000</f>
        <v>0.314379728795087</v>
      </c>
      <c r="W21" s="792" t="n">
        <f aca="false">HLOOKUP(W106,物流参数!$C$1:$GC$29,MATCH("LIQ. VISC @ P&amp;T",物流参数!$A$1:$A$29,FALSE()),FALSE())/W19*1000</f>
        <v>0.341880341880342</v>
      </c>
      <c r="X21" s="792" t="n">
        <f aca="false">HLOOKUP(X106,物流参数!$C$1:$GC$29,MATCH("LIQ. VISC @ P&amp;T",物流参数!$A$1:$A$29,FALSE()),FALSE())/X19*1000</f>
        <v>0.341880341880342</v>
      </c>
      <c r="Y21" s="792" t="n">
        <f aca="false">HLOOKUP(Y106,物流参数!$C$1:$GC$29,MATCH("LIQ. VISC @ P&amp;T",物流参数!$A$1:$A$29,FALSE()),FALSE())/Y19*1000</f>
        <v>0.380390128115395</v>
      </c>
      <c r="Z21" s="792" t="n">
        <f aca="false">HLOOKUP(Z106,物流参数!$C$1:$GC$29,MATCH("LIQ. VISC @ P&amp;T",物流参数!$A$1:$A$29,FALSE()),FALSE())/Z19*1000</f>
        <v>0.380390128115395</v>
      </c>
      <c r="AA21" s="792" t="n">
        <f aca="false">HLOOKUP(AA106,物流参数!$C$1:$GC$29,MATCH("LIQ. VISC @ P&amp;T",物流参数!$A$1:$A$29,FALSE()),FALSE())/AA19*1000</f>
        <v>0.185729763194552</v>
      </c>
      <c r="AB21" s="792" t="n">
        <f aca="false">HLOOKUP(AB106,物流参数!$C$1:$GC$29,MATCH("LIQ. VISC @ P&amp;T",物流参数!$A$1:$A$29,FALSE()),FALSE())/AB19*1000</f>
        <v>0.185729763194552</v>
      </c>
      <c r="AC21" s="792" t="n">
        <f aca="false">HLOOKUP(AC106,物流参数!$C$1:$GC$29,MATCH("LIQ. VISC @ P&amp;T",物流参数!$A$1:$A$29,FALSE()),FALSE())/AC19*1000</f>
        <v>1.30716365292824</v>
      </c>
      <c r="AD21" s="792" t="n">
        <f aca="false">HLOOKUP(AD106,物流参数!$C$1:$GC$29,MATCH("LIQ. VISC @ P&amp;T",物流参数!$A$1:$A$29,FALSE()),FALSE())/AD19*1000</f>
        <v>1.30716365292824</v>
      </c>
      <c r="AE21" s="794" t="n">
        <f aca="false">HLOOKUP(AE106,物流参数!$C$1:$GC$29,MATCH("LIQ. VISC @ P&amp;T",物流参数!$A$1:$A$29,FALSE()),FALSE())/AE19*1000</f>
        <v>2.1875</v>
      </c>
      <c r="AF21" s="794" t="n">
        <f aca="false">HLOOKUP(AF106,物流参数!$C$1:$GC$29,MATCH("LIQ. VISC @ P&amp;T",物流参数!$A$1:$A$29,FALSE()),FALSE())/AF19*1000</f>
        <v>2.8</v>
      </c>
      <c r="AG21" s="795" t="n">
        <f aca="false">HLOOKUP(AG106,物流参数!$C$1:$GC$29,MATCH("LIQ. VISC @ P&amp;T",物流参数!$A$1:$A$29,FALSE()),FALSE())/AG19*1000</f>
        <v>1.08910891089109</v>
      </c>
      <c r="AH21" s="770" t="n">
        <f aca="false">0.62/AH19*1000</f>
        <v>0.62374245472837</v>
      </c>
      <c r="AI21" s="712" t="n">
        <f aca="false">0.62/AI19*1000</f>
        <v>0.584905660377359</v>
      </c>
      <c r="AJ21" s="712" t="n">
        <v>2.2</v>
      </c>
      <c r="AK21" s="712" t="n">
        <v>2.2</v>
      </c>
      <c r="AL21" s="712" t="n">
        <v>0.58</v>
      </c>
      <c r="AM21" s="536"/>
      <c r="AN21" s="536"/>
      <c r="AO21" s="536"/>
    </row>
    <row r="22" customFormat="false" ht="15" hidden="false" customHeight="false" outlineLevel="0" collapsed="false">
      <c r="A22" s="728" t="s">
        <v>997</v>
      </c>
      <c r="B22" s="730" t="n">
        <f aca="false">IF(OR(B2="原油泵",B21&gt;10),0.98,1)</f>
        <v>1</v>
      </c>
      <c r="C22" s="730" t="n">
        <f aca="false">IF(OR(C2="原油泵",C21&gt;10),0.98,1)</f>
        <v>1</v>
      </c>
      <c r="D22" s="730" t="n">
        <f aca="false">IF(OR(D2="原油泵",D21&gt;10),0.98,1)</f>
        <v>1</v>
      </c>
      <c r="E22" s="730" t="n">
        <f aca="false">IF(OR(E2="原油泵",E21&gt;10),0.98,1)</f>
        <v>1</v>
      </c>
      <c r="F22" s="730" t="n">
        <f aca="false">IF(OR(F2="原油泵",F21&gt;10),0.98,1)</f>
        <v>1</v>
      </c>
      <c r="G22" s="730" t="n">
        <f aca="false">IF(OR(G2="原油泵",G21&gt;10),0.98,1)</f>
        <v>1</v>
      </c>
      <c r="H22" s="730" t="n">
        <f aca="false">IF(OR(H2="原油泵",H21&gt;10),0.98,1)</f>
        <v>1</v>
      </c>
      <c r="I22" s="730" t="n">
        <f aca="false">IF(OR(I2="原油泵",I21&gt;10),0.98,1)</f>
        <v>1</v>
      </c>
      <c r="J22" s="730" t="n">
        <f aca="false">IF(OR(J2="原油泵",J21&gt;10),0.98,1)</f>
        <v>1</v>
      </c>
      <c r="K22" s="730" t="n">
        <f aca="false">IF(OR(K2="原油泵",K21&gt;10),0.98,1)</f>
        <v>1</v>
      </c>
      <c r="L22" s="730" t="n">
        <f aca="false">IF(OR(L2="原油泵",L21&gt;10),0.98,1)</f>
        <v>1</v>
      </c>
      <c r="M22" s="730" t="n">
        <f aca="false">IF(OR(M2="原油泵",M21&gt;10),0.98,1)</f>
        <v>1</v>
      </c>
      <c r="N22" s="730" t="n">
        <f aca="false">IF(OR(N2="原油泵",N21&gt;10),0.98,1)</f>
        <v>1</v>
      </c>
      <c r="O22" s="730" t="n">
        <f aca="false">IF(OR(O2="原油泵",O21&gt;10),0.98,1)</f>
        <v>1</v>
      </c>
      <c r="P22" s="730" t="n">
        <f aca="false">IF(OR(P2="原油泵",P21&gt;10),0.98,1)</f>
        <v>1</v>
      </c>
      <c r="Q22" s="730" t="n">
        <f aca="false">IF(OR(Q2="原油泵",Q21&gt;10),0.98,1)</f>
        <v>1</v>
      </c>
      <c r="R22" s="730" t="n">
        <f aca="false">IF(OR(R2="原油泵",R21&gt;10),0.98,1)</f>
        <v>1</v>
      </c>
      <c r="S22" s="730" t="n">
        <f aca="false">IF(OR(S2="原油泵",S21&gt;10),0.98,1)</f>
        <v>1</v>
      </c>
      <c r="T22" s="730" t="n">
        <f aca="false">IF(OR(T2="原油泵",T21&gt;10),0.98,1)</f>
        <v>1</v>
      </c>
      <c r="U22" s="730" t="n">
        <f aca="false">IF(OR(U2="原油泵",U21&gt;10),0.98,1)</f>
        <v>1</v>
      </c>
      <c r="V22" s="730" t="n">
        <f aca="false">IF(OR(V2="原油泵",V21&gt;10),0.98,1)</f>
        <v>1</v>
      </c>
      <c r="W22" s="730" t="n">
        <f aca="false">IF(OR(W2="原油泵",W21&gt;10),0.98,1)</f>
        <v>1</v>
      </c>
      <c r="X22" s="730" t="n">
        <f aca="false">IF(OR(X2="原油泵",X21&gt;10),0.98,1)</f>
        <v>1</v>
      </c>
      <c r="Y22" s="730" t="n">
        <f aca="false">IF(OR(Y2="原油泵",Y21&gt;10),0.98,1)</f>
        <v>1</v>
      </c>
      <c r="Z22" s="730" t="n">
        <f aca="false">IF(OR(Z2="原油泵",Z21&gt;10),0.98,1)</f>
        <v>1</v>
      </c>
      <c r="AA22" s="730" t="n">
        <f aca="false">IF(OR(AA2="原油泵",AA21&gt;10),0.98,1)</f>
        <v>1</v>
      </c>
      <c r="AB22" s="730" t="n">
        <f aca="false">IF(OR(AB2="原油泵",AB21&gt;10),0.98,1)</f>
        <v>1</v>
      </c>
      <c r="AC22" s="730" t="n">
        <f aca="false">IF(OR(AC2="原油泵",AC21&gt;10),0.98,1)</f>
        <v>1</v>
      </c>
      <c r="AD22" s="730" t="n">
        <f aca="false">IF(OR(AD2="原油泵",AD21&gt;10),0.98,1)</f>
        <v>1</v>
      </c>
      <c r="AE22" s="730" t="n">
        <f aca="false">IF(OR(AE2="原油泵",AE21&gt;10),0.98,1)</f>
        <v>1</v>
      </c>
      <c r="AF22" s="730" t="n">
        <f aca="false">IF(OR(AF2="原油泵",AF21&gt;10),0.98,1)</f>
        <v>1</v>
      </c>
      <c r="AG22" s="730" t="n">
        <f aca="false">IF(OR(AG2="原油泵",AG21&gt;10),0.98,1)</f>
        <v>1</v>
      </c>
      <c r="AH22" s="730" t="n">
        <f aca="false">IF(OR(AH2="原油泵",AH21&gt;10),0.98,1)</f>
        <v>1</v>
      </c>
      <c r="AI22" s="730" t="n">
        <v>1</v>
      </c>
      <c r="AJ22" s="730" t="n">
        <v>1</v>
      </c>
      <c r="AK22" s="730" t="n">
        <v>1</v>
      </c>
      <c r="AL22" s="730" t="n">
        <v>1</v>
      </c>
      <c r="AM22" s="717"/>
      <c r="AN22" s="717"/>
      <c r="AO22" s="717"/>
    </row>
    <row r="23" customFormat="false" ht="15" hidden="false" customHeight="false" outlineLevel="0" collapsed="false">
      <c r="A23" s="728" t="s">
        <v>998</v>
      </c>
      <c r="B23" s="730" t="n">
        <f aca="false">IF(OR(B2="原油泵",B21&gt;10),0.97,1)</f>
        <v>1</v>
      </c>
      <c r="C23" s="730" t="n">
        <f aca="false">IF(OR(C2="原油泵",C21&gt;10),0.97,1)</f>
        <v>1</v>
      </c>
      <c r="D23" s="730" t="n">
        <f aca="false">IF(OR(D2="原油泵",D21&gt;10),0.97,1)</f>
        <v>1</v>
      </c>
      <c r="E23" s="730" t="n">
        <f aca="false">IF(OR(E2="原油泵",E21&gt;10),0.97,1)</f>
        <v>1</v>
      </c>
      <c r="F23" s="730" t="n">
        <f aca="false">IF(OR(F2="原油泵",F21&gt;10),0.97,1)</f>
        <v>1</v>
      </c>
      <c r="G23" s="730" t="n">
        <f aca="false">IF(OR(G2="原油泵",G21&gt;10),0.97,1)</f>
        <v>1</v>
      </c>
      <c r="H23" s="730" t="n">
        <f aca="false">IF(OR(H2="原油泵",H21&gt;10),0.97,1)</f>
        <v>1</v>
      </c>
      <c r="I23" s="730" t="n">
        <f aca="false">IF(OR(I2="原油泵",I21&gt;10),0.97,1)</f>
        <v>1</v>
      </c>
      <c r="J23" s="730" t="n">
        <f aca="false">IF(OR(J2="原油泵",J21&gt;10),0.97,1)</f>
        <v>1</v>
      </c>
      <c r="K23" s="730" t="n">
        <f aca="false">IF(OR(K2="原油泵",K21&gt;10),0.97,1)</f>
        <v>1</v>
      </c>
      <c r="L23" s="730" t="n">
        <f aca="false">IF(OR(L2="原油泵",L21&gt;10),0.97,1)</f>
        <v>1</v>
      </c>
      <c r="M23" s="730" t="n">
        <f aca="false">IF(OR(M2="原油泵",M21&gt;10),0.97,1)</f>
        <v>1</v>
      </c>
      <c r="N23" s="730" t="n">
        <f aca="false">IF(OR(N2="原油泵",N21&gt;10),0.97,1)</f>
        <v>1</v>
      </c>
      <c r="O23" s="730" t="n">
        <f aca="false">IF(OR(O2="原油泵",O21&gt;10),0.97,1)</f>
        <v>1</v>
      </c>
      <c r="P23" s="730" t="n">
        <f aca="false">IF(OR(P2="原油泵",P21&gt;10),0.97,1)</f>
        <v>1</v>
      </c>
      <c r="Q23" s="730" t="n">
        <f aca="false">IF(OR(Q2="原油泵",Q21&gt;10),0.97,1)</f>
        <v>1</v>
      </c>
      <c r="R23" s="730" t="n">
        <f aca="false">IF(OR(R2="原油泵",R21&gt;10),0.97,1)</f>
        <v>1</v>
      </c>
      <c r="S23" s="730" t="n">
        <f aca="false">IF(OR(S2="原油泵",S21&gt;10),0.97,1)</f>
        <v>1</v>
      </c>
      <c r="T23" s="730" t="n">
        <f aca="false">IF(OR(T2="原油泵",T21&gt;10),0.97,1)</f>
        <v>1</v>
      </c>
      <c r="U23" s="730" t="n">
        <f aca="false">IF(OR(U2="原油泵",U21&gt;10),0.97,1)</f>
        <v>1</v>
      </c>
      <c r="V23" s="730" t="n">
        <f aca="false">IF(OR(V2="原油泵",V21&gt;10),0.97,1)</f>
        <v>1</v>
      </c>
      <c r="W23" s="730" t="n">
        <f aca="false">IF(OR(W2="原油泵",W21&gt;10),0.97,1)</f>
        <v>1</v>
      </c>
      <c r="X23" s="730" t="n">
        <f aca="false">IF(OR(X2="原油泵",X21&gt;10),0.97,1)</f>
        <v>1</v>
      </c>
      <c r="Y23" s="730" t="n">
        <f aca="false">IF(OR(Y2="原油泵",Y21&gt;10),0.97,1)</f>
        <v>1</v>
      </c>
      <c r="Z23" s="730" t="n">
        <f aca="false">IF(OR(Z2="原油泵",Z21&gt;10),0.97,1)</f>
        <v>1</v>
      </c>
      <c r="AA23" s="730" t="n">
        <f aca="false">IF(OR(AA2="原油泵",AA21&gt;10),0.97,1)</f>
        <v>1</v>
      </c>
      <c r="AB23" s="730" t="n">
        <f aca="false">IF(OR(AB2="原油泵",AB21&gt;10),0.97,1)</f>
        <v>1</v>
      </c>
      <c r="AC23" s="730" t="n">
        <f aca="false">IF(OR(AC2="原油泵",AC21&gt;10),0.97,1)</f>
        <v>1</v>
      </c>
      <c r="AD23" s="730" t="n">
        <f aca="false">IF(OR(AD2="原油泵",AD21&gt;10),0.97,1)</f>
        <v>1</v>
      </c>
      <c r="AE23" s="730" t="n">
        <f aca="false">IF(OR(AE2="原油泵",AE21&gt;10),0.97,1)</f>
        <v>1</v>
      </c>
      <c r="AF23" s="730" t="n">
        <f aca="false">IF(OR(AF2="原油泵",AF21&gt;10),0.97,1)</f>
        <v>1</v>
      </c>
      <c r="AG23" s="730" t="n">
        <f aca="false">IF(OR(AG2="原油泵",AG21&gt;10),0.97,1)</f>
        <v>1</v>
      </c>
      <c r="AH23" s="730" t="n">
        <f aca="false">IF(OR(AH2="原油泵",AH21&gt;10),0.97,1)</f>
        <v>1</v>
      </c>
      <c r="AI23" s="730" t="n">
        <v>1</v>
      </c>
      <c r="AJ23" s="730" t="n">
        <v>1</v>
      </c>
      <c r="AK23" s="730" t="n">
        <v>1</v>
      </c>
      <c r="AL23" s="730" t="n">
        <v>1</v>
      </c>
      <c r="AM23" s="717"/>
      <c r="AN23" s="717"/>
      <c r="AO23" s="717"/>
    </row>
    <row r="24" customFormat="false" ht="15" hidden="false" customHeight="false" outlineLevel="0" collapsed="false">
      <c r="A24" s="728" t="s">
        <v>999</v>
      </c>
      <c r="B24" s="730" t="n">
        <v>1</v>
      </c>
      <c r="C24" s="730" t="n">
        <f aca="false">IF(OR(C2="原油泵",C21&gt;10),0.92,1)</f>
        <v>1</v>
      </c>
      <c r="D24" s="730" t="n">
        <f aca="false">IF(OR(D2="原油泵",D21&gt;10),0.92,1)</f>
        <v>1</v>
      </c>
      <c r="E24" s="730" t="n">
        <f aca="false">IF(OR(E2="原油泵",E21&gt;10),0.92,1)</f>
        <v>1</v>
      </c>
      <c r="F24" s="730" t="n">
        <f aca="false">IF(OR(F2="原油泵",F21&gt;10),0.92,1)</f>
        <v>1</v>
      </c>
      <c r="G24" s="730" t="n">
        <f aca="false">IF(OR(G2="原油泵",G21&gt;10),0.92,1)</f>
        <v>1</v>
      </c>
      <c r="H24" s="730" t="n">
        <f aca="false">IF(OR(H2="原油泵",H21&gt;10),0.92,1)</f>
        <v>1</v>
      </c>
      <c r="I24" s="730" t="n">
        <f aca="false">IF(OR(I2="原油泵",I21&gt;10),0.92,1)</f>
        <v>1</v>
      </c>
      <c r="J24" s="730" t="n">
        <f aca="false">IF(OR(J2="原油泵",J21&gt;10),0.92,1)</f>
        <v>1</v>
      </c>
      <c r="K24" s="730" t="n">
        <f aca="false">IF(OR(K2="原油泵",K21&gt;10),0.92,1)</f>
        <v>1</v>
      </c>
      <c r="L24" s="730" t="n">
        <f aca="false">IF(OR(L2="原油泵",L21&gt;10),0.92,1)</f>
        <v>1</v>
      </c>
      <c r="M24" s="730" t="n">
        <f aca="false">IF(OR(M2="原油泵",M21&gt;10),0.92,1)</f>
        <v>1</v>
      </c>
      <c r="N24" s="730" t="n">
        <f aca="false">IF(OR(N2="原油泵",N21&gt;10),0.92,1)</f>
        <v>1</v>
      </c>
      <c r="O24" s="730" t="n">
        <f aca="false">IF(OR(O2="原油泵",O21&gt;10),0.92,1)</f>
        <v>1</v>
      </c>
      <c r="P24" s="730" t="n">
        <f aca="false">IF(OR(P2="原油泵",P21&gt;10),0.92,1)</f>
        <v>1</v>
      </c>
      <c r="Q24" s="730" t="n">
        <f aca="false">IF(OR(Q2="原油泵",Q21&gt;10),0.92,1)</f>
        <v>1</v>
      </c>
      <c r="R24" s="730" t="n">
        <f aca="false">IF(OR(R2="原油泵",R21&gt;10),0.92,1)</f>
        <v>1</v>
      </c>
      <c r="S24" s="730" t="n">
        <f aca="false">IF(OR(S2="原油泵",S21&gt;10),0.92,1)</f>
        <v>1</v>
      </c>
      <c r="T24" s="730" t="n">
        <f aca="false">IF(OR(T2="原油泵",T21&gt;10),0.92,1)</f>
        <v>1</v>
      </c>
      <c r="U24" s="730" t="n">
        <f aca="false">IF(OR(U2="原油泵",U21&gt;10),0.92,1)</f>
        <v>1</v>
      </c>
      <c r="V24" s="730" t="n">
        <f aca="false">IF(OR(V2="原油泵",V21&gt;10),0.92,1)</f>
        <v>1</v>
      </c>
      <c r="W24" s="730" t="n">
        <f aca="false">IF(OR(W2="原油泵",W21&gt;10),0.92,1)</f>
        <v>1</v>
      </c>
      <c r="X24" s="730" t="n">
        <f aca="false">IF(OR(X2="原油泵",X21&gt;10),0.92,1)</f>
        <v>1</v>
      </c>
      <c r="Y24" s="730" t="n">
        <f aca="false">IF(OR(Y2="原油泵",Y21&gt;10),0.92,1)</f>
        <v>1</v>
      </c>
      <c r="Z24" s="730" t="n">
        <f aca="false">IF(OR(Z2="原油泵",Z21&gt;10),0.92,1)</f>
        <v>1</v>
      </c>
      <c r="AA24" s="730" t="n">
        <f aca="false">IF(OR(AA2="原油泵",AA21&gt;10),0.92,1)</f>
        <v>1</v>
      </c>
      <c r="AB24" s="730" t="n">
        <f aca="false">IF(OR(AB2="原油泵",AB21&gt;10),0.92,1)</f>
        <v>1</v>
      </c>
      <c r="AC24" s="730" t="n">
        <f aca="false">IF(OR(AC2="原油泵",AC21&gt;10),0.92,1)</f>
        <v>1</v>
      </c>
      <c r="AD24" s="730" t="n">
        <f aca="false">IF(OR(AD2="原油泵",AD21&gt;10),0.92,1)</f>
        <v>1</v>
      </c>
      <c r="AE24" s="730" t="n">
        <f aca="false">IF(OR(AE2="原油泵",AE21&gt;10),0.92,1)</f>
        <v>1</v>
      </c>
      <c r="AF24" s="730" t="n">
        <f aca="false">IF(OR(AF2="原油泵",AF21&gt;10),0.92,1)</f>
        <v>1</v>
      </c>
      <c r="AG24" s="730" t="n">
        <f aca="false">IF(OR(AG2="原油泵",AG21&gt;10),0.92,1)</f>
        <v>1</v>
      </c>
      <c r="AH24" s="730" t="n">
        <f aca="false">IF(OR(AH2="原油泵",AH21&gt;10),0.92,1)</f>
        <v>1</v>
      </c>
      <c r="AI24" s="730" t="n">
        <v>1</v>
      </c>
      <c r="AJ24" s="730" t="n">
        <v>1</v>
      </c>
      <c r="AK24" s="730" t="n">
        <v>1</v>
      </c>
      <c r="AL24" s="730" t="n">
        <v>1</v>
      </c>
      <c r="AM24" s="717"/>
      <c r="AN24" s="717"/>
      <c r="AO24" s="717"/>
    </row>
    <row r="25" customFormat="false" ht="15" hidden="false" customHeight="false" outlineLevel="0" collapsed="false">
      <c r="A25" s="729" t="s">
        <v>1000</v>
      </c>
      <c r="B25" s="730" t="n">
        <v>1</v>
      </c>
      <c r="C25" s="730" t="n">
        <v>1</v>
      </c>
      <c r="D25" s="730" t="n">
        <v>1</v>
      </c>
      <c r="E25" s="730" t="n">
        <v>1</v>
      </c>
      <c r="F25" s="730" t="n">
        <v>1</v>
      </c>
      <c r="G25" s="730" t="n">
        <v>1</v>
      </c>
      <c r="H25" s="730" t="n">
        <v>1</v>
      </c>
      <c r="I25" s="730" t="n">
        <v>1</v>
      </c>
      <c r="J25" s="730" t="n">
        <v>1</v>
      </c>
      <c r="K25" s="730" t="n">
        <v>1</v>
      </c>
      <c r="L25" s="730" t="n">
        <v>1</v>
      </c>
      <c r="M25" s="730" t="n">
        <v>1</v>
      </c>
      <c r="N25" s="730" t="n">
        <v>1</v>
      </c>
      <c r="O25" s="730" t="n">
        <v>1</v>
      </c>
      <c r="P25" s="730" t="n">
        <v>1</v>
      </c>
      <c r="Q25" s="730" t="n">
        <v>1</v>
      </c>
      <c r="R25" s="730" t="n">
        <v>1</v>
      </c>
      <c r="S25" s="730" t="n">
        <v>1</v>
      </c>
      <c r="T25" s="730" t="n">
        <v>1</v>
      </c>
      <c r="U25" s="730" t="n">
        <v>1</v>
      </c>
      <c r="V25" s="730" t="n">
        <v>1</v>
      </c>
      <c r="W25" s="730" t="n">
        <v>1</v>
      </c>
      <c r="X25" s="730" t="n">
        <v>1</v>
      </c>
      <c r="Y25" s="730" t="n">
        <v>1</v>
      </c>
      <c r="Z25" s="730" t="n">
        <v>1</v>
      </c>
      <c r="AA25" s="730" t="n">
        <v>1</v>
      </c>
      <c r="AB25" s="730" t="n">
        <v>1</v>
      </c>
      <c r="AC25" s="730" t="n">
        <v>1</v>
      </c>
      <c r="AD25" s="730" t="n">
        <v>1</v>
      </c>
      <c r="AE25" s="730" t="n">
        <v>1</v>
      </c>
      <c r="AF25" s="730" t="n">
        <v>1</v>
      </c>
      <c r="AG25" s="730" t="n">
        <v>1</v>
      </c>
      <c r="AH25" s="730" t="n">
        <v>1</v>
      </c>
      <c r="AI25" s="730" t="n">
        <v>1</v>
      </c>
      <c r="AJ25" s="730" t="n">
        <v>1</v>
      </c>
      <c r="AK25" s="730" t="n">
        <v>1</v>
      </c>
      <c r="AL25" s="730" t="n">
        <v>1</v>
      </c>
      <c r="AM25" s="730"/>
      <c r="AN25" s="730"/>
      <c r="AO25" s="730"/>
    </row>
    <row r="26" s="801" customFormat="true" ht="15" hidden="false" customHeight="false" outlineLevel="0" collapsed="false">
      <c r="A26" s="731" t="s">
        <v>1188</v>
      </c>
      <c r="B26" s="796" t="n">
        <v>0.4</v>
      </c>
      <c r="C26" s="722" t="n">
        <v>0</v>
      </c>
      <c r="D26" s="782" t="n">
        <v>13.83</v>
      </c>
      <c r="E26" s="782" t="n">
        <v>0.3</v>
      </c>
      <c r="F26" s="782" t="n">
        <v>0</v>
      </c>
      <c r="G26" s="782" t="n">
        <v>0.0008</v>
      </c>
      <c r="H26" s="782" t="n">
        <v>0</v>
      </c>
      <c r="I26" s="722" t="n">
        <v>0.15</v>
      </c>
      <c r="J26" s="797" t="n">
        <v>0.2</v>
      </c>
      <c r="K26" s="797" t="n">
        <v>0</v>
      </c>
      <c r="L26" s="782" t="n">
        <v>0.99</v>
      </c>
      <c r="M26" s="782" t="n">
        <v>0.99</v>
      </c>
      <c r="N26" s="782" t="n">
        <v>0.99</v>
      </c>
      <c r="O26" s="782" t="n">
        <v>0.2</v>
      </c>
      <c r="P26" s="798" t="n">
        <v>0.2</v>
      </c>
      <c r="Q26" s="796" t="n">
        <v>0.04</v>
      </c>
      <c r="R26" s="796" t="n">
        <v>0.04</v>
      </c>
      <c r="S26" s="796" t="n">
        <v>0.04</v>
      </c>
      <c r="T26" s="782" t="n">
        <v>0.04</v>
      </c>
      <c r="U26" s="782" t="n">
        <v>0.04</v>
      </c>
      <c r="V26" s="782" t="n">
        <v>0</v>
      </c>
      <c r="W26" s="722" t="n">
        <v>0.09</v>
      </c>
      <c r="X26" s="722" t="n">
        <v>0.09</v>
      </c>
      <c r="Y26" s="796" t="n">
        <v>0.1</v>
      </c>
      <c r="Z26" s="796" t="n">
        <v>0.1</v>
      </c>
      <c r="AA26" s="782" t="n">
        <v>0.12</v>
      </c>
      <c r="AB26" s="782" t="n">
        <v>0.12</v>
      </c>
      <c r="AC26" s="796" t="n">
        <v>0.4</v>
      </c>
      <c r="AD26" s="796" t="n">
        <v>0</v>
      </c>
      <c r="AE26" s="796" t="n">
        <v>0.15</v>
      </c>
      <c r="AF26" s="796" t="n">
        <v>0.15</v>
      </c>
      <c r="AG26" s="796" t="n">
        <v>0.15</v>
      </c>
      <c r="AH26" s="796" t="n">
        <v>0</v>
      </c>
      <c r="AI26" s="799" t="n">
        <v>0.4</v>
      </c>
      <c r="AJ26" s="800" t="n">
        <v>0</v>
      </c>
      <c r="AK26" s="604" t="n">
        <v>0</v>
      </c>
      <c r="AL26" s="722" t="n">
        <v>0</v>
      </c>
      <c r="AM26" s="713"/>
      <c r="AN26" s="713"/>
      <c r="AO26" s="713"/>
    </row>
    <row r="27" s="379" customFormat="true" ht="15" hidden="false" customHeight="false" outlineLevel="0" collapsed="false">
      <c r="A27" s="711" t="s">
        <v>1189</v>
      </c>
      <c r="B27" s="796" t="n">
        <f aca="false">B26+0.1</f>
        <v>0.5</v>
      </c>
      <c r="C27" s="722" t="n">
        <v>0.1</v>
      </c>
      <c r="D27" s="802" t="n">
        <f aca="false">D26+0.1</f>
        <v>13.93</v>
      </c>
      <c r="E27" s="792" t="n">
        <f aca="false">E26+0.1</f>
        <v>0.4</v>
      </c>
      <c r="F27" s="792" t="n">
        <f aca="false">F26+0.1</f>
        <v>0.1</v>
      </c>
      <c r="G27" s="792" t="n">
        <f aca="false">G26+0.1</f>
        <v>0.1008</v>
      </c>
      <c r="H27" s="792" t="n">
        <f aca="false">H26+0.1</f>
        <v>0.1</v>
      </c>
      <c r="I27" s="536" t="n">
        <f aca="false">I26+0.1</f>
        <v>0.25</v>
      </c>
      <c r="J27" s="793" t="n">
        <f aca="false">J26+0.1</f>
        <v>0.3</v>
      </c>
      <c r="K27" s="793" t="n">
        <f aca="false">K26+0.1</f>
        <v>0.1</v>
      </c>
      <c r="L27" s="792" t="n">
        <f aca="false">L26+0.1</f>
        <v>1.09</v>
      </c>
      <c r="M27" s="792" t="n">
        <f aca="false">M26+0.1</f>
        <v>1.09</v>
      </c>
      <c r="N27" s="792" t="n">
        <f aca="false">N26+0.1</f>
        <v>1.09</v>
      </c>
      <c r="O27" s="792" t="n">
        <f aca="false">O26+0.1</f>
        <v>0.3</v>
      </c>
      <c r="P27" s="792" t="n">
        <f aca="false">P26+0.1</f>
        <v>0.3</v>
      </c>
      <c r="Q27" s="792" t="n">
        <f aca="false">Q26+0.1</f>
        <v>0.14</v>
      </c>
      <c r="R27" s="792" t="n">
        <f aca="false">R26+0.1</f>
        <v>0.14</v>
      </c>
      <c r="S27" s="792" t="n">
        <f aca="false">S26+0.1</f>
        <v>0.14</v>
      </c>
      <c r="T27" s="792" t="n">
        <f aca="false">T26+0.1</f>
        <v>0.14</v>
      </c>
      <c r="U27" s="792" t="n">
        <f aca="false">U26+0.1</f>
        <v>0.14</v>
      </c>
      <c r="V27" s="792" t="n">
        <f aca="false">V26+0.1</f>
        <v>0.1</v>
      </c>
      <c r="W27" s="787" t="n">
        <v>0.19</v>
      </c>
      <c r="X27" s="787" t="n">
        <v>0.19</v>
      </c>
      <c r="Y27" s="792" t="n">
        <v>0.2</v>
      </c>
      <c r="Z27" s="794" t="n">
        <v>0.2</v>
      </c>
      <c r="AA27" s="794" t="n">
        <v>0.22</v>
      </c>
      <c r="AB27" s="794" t="n">
        <v>0.22</v>
      </c>
      <c r="AC27" s="794" t="n">
        <v>0.5</v>
      </c>
      <c r="AD27" s="794" t="n">
        <v>0.1</v>
      </c>
      <c r="AE27" s="793" t="n">
        <v>0.1</v>
      </c>
      <c r="AF27" s="793" t="n">
        <v>0.1</v>
      </c>
      <c r="AG27" s="793" t="n">
        <v>0.1</v>
      </c>
      <c r="AH27" s="536" t="n">
        <v>0.1</v>
      </c>
      <c r="AI27" s="799" t="n">
        <v>0.5</v>
      </c>
      <c r="AJ27" s="800" t="n">
        <v>0.1</v>
      </c>
      <c r="AK27" s="776" t="n">
        <v>0.1</v>
      </c>
      <c r="AL27" s="782" t="n">
        <v>0.1</v>
      </c>
      <c r="AM27" s="722"/>
      <c r="AN27" s="734"/>
      <c r="AO27" s="734"/>
    </row>
    <row r="28" s="379" customFormat="true" ht="15" hidden="false" customHeight="false" outlineLevel="0" collapsed="false">
      <c r="A28" s="716" t="s">
        <v>1190</v>
      </c>
      <c r="B28" s="796" t="n">
        <v>14.31</v>
      </c>
      <c r="C28" s="722" t="n">
        <v>1.7</v>
      </c>
      <c r="D28" s="803" t="n">
        <v>14.31</v>
      </c>
      <c r="E28" s="778" t="n">
        <v>2.98</v>
      </c>
      <c r="F28" s="778" t="n">
        <v>2.98</v>
      </c>
      <c r="G28" s="784" t="n">
        <v>1.1</v>
      </c>
      <c r="H28" s="784" t="n">
        <v>1.1</v>
      </c>
      <c r="I28" s="804" t="n">
        <v>16</v>
      </c>
      <c r="J28" s="805" t="n">
        <v>1</v>
      </c>
      <c r="K28" s="805" t="n">
        <v>1</v>
      </c>
      <c r="L28" s="782" t="n">
        <v>1.16</v>
      </c>
      <c r="M28" s="782" t="n">
        <v>1.16</v>
      </c>
      <c r="N28" s="782" t="n">
        <v>1.1</v>
      </c>
      <c r="O28" s="796" t="n">
        <v>0.64</v>
      </c>
      <c r="P28" s="796" t="n">
        <v>0.22</v>
      </c>
      <c r="Q28" s="782" t="n">
        <v>1.1</v>
      </c>
      <c r="R28" s="782" t="n">
        <v>1.1</v>
      </c>
      <c r="S28" s="796" t="n">
        <v>0.18</v>
      </c>
      <c r="T28" s="782" t="n">
        <v>0.5</v>
      </c>
      <c r="U28" s="796" t="n">
        <v>0.8</v>
      </c>
      <c r="V28" s="796" t="n">
        <v>0.8</v>
      </c>
      <c r="W28" s="797" t="n">
        <v>0.19</v>
      </c>
      <c r="X28" s="797" t="n">
        <v>0.19</v>
      </c>
      <c r="Y28" s="782" t="n">
        <v>1.1</v>
      </c>
      <c r="Z28" s="796" t="n">
        <v>1.2</v>
      </c>
      <c r="AA28" s="782" t="n">
        <v>1.1</v>
      </c>
      <c r="AB28" s="796" t="n">
        <v>1.25</v>
      </c>
      <c r="AC28" s="782" t="n">
        <v>3.08</v>
      </c>
      <c r="AD28" s="782" t="n">
        <v>3.08</v>
      </c>
      <c r="AE28" s="778" t="n">
        <v>0.7</v>
      </c>
      <c r="AF28" s="778" t="n">
        <v>0.7</v>
      </c>
      <c r="AG28" s="778" t="n">
        <v>0.8</v>
      </c>
      <c r="AH28" s="770" t="n">
        <v>0.35</v>
      </c>
      <c r="AI28" s="770" t="n">
        <v>0.6</v>
      </c>
      <c r="AJ28" s="796" t="n">
        <v>1</v>
      </c>
      <c r="AK28" s="770" t="n">
        <v>1.16</v>
      </c>
      <c r="AL28" s="796" t="n">
        <v>0.5</v>
      </c>
      <c r="AM28" s="722"/>
      <c r="AN28" s="722"/>
      <c r="AO28" s="722"/>
    </row>
    <row r="29" s="379" customFormat="true" ht="15" hidden="false" customHeight="false" outlineLevel="0" collapsed="false">
      <c r="A29" s="711" t="s">
        <v>1191</v>
      </c>
      <c r="B29" s="717" t="n">
        <f aca="false">B28-B27</f>
        <v>13.81</v>
      </c>
      <c r="C29" s="717" t="n">
        <f aca="false">C28-C27</f>
        <v>1.6</v>
      </c>
      <c r="D29" s="717" t="n">
        <f aca="false">D28-D27</f>
        <v>0.380000000000001</v>
      </c>
      <c r="E29" s="717" t="n">
        <f aca="false">E28-E27</f>
        <v>2.58</v>
      </c>
      <c r="F29" s="717" t="n">
        <f aca="false">F28-F27</f>
        <v>2.88</v>
      </c>
      <c r="G29" s="717" t="n">
        <f aca="false">G28-G27</f>
        <v>0.9992</v>
      </c>
      <c r="H29" s="717" t="n">
        <f aca="false">H28-H27</f>
        <v>1</v>
      </c>
      <c r="I29" s="717" t="n">
        <f aca="false">I28-I27</f>
        <v>15.75</v>
      </c>
      <c r="J29" s="717" t="n">
        <f aca="false">J28-J27</f>
        <v>0.7</v>
      </c>
      <c r="K29" s="717" t="n">
        <f aca="false">K28-K27</f>
        <v>0.9</v>
      </c>
      <c r="L29" s="717" t="n">
        <f aca="false">L28-L27</f>
        <v>0.0699999999999998</v>
      </c>
      <c r="M29" s="717" t="n">
        <f aca="false">M28-M27</f>
        <v>0.0699999999999998</v>
      </c>
      <c r="N29" s="717" t="n">
        <f aca="false">N28-N27</f>
        <v>0.01</v>
      </c>
      <c r="O29" s="717" t="n">
        <f aca="false">O28-O27</f>
        <v>0.34</v>
      </c>
      <c r="P29" s="717" t="n">
        <f aca="false">P28-P27</f>
        <v>-0.08</v>
      </c>
      <c r="Q29" s="717" t="n">
        <f aca="false">Q28-Q27</f>
        <v>0.96</v>
      </c>
      <c r="R29" s="717" t="n">
        <f aca="false">R28-R27</f>
        <v>0.96</v>
      </c>
      <c r="S29" s="717" t="n">
        <f aca="false">S28-S27</f>
        <v>0.04</v>
      </c>
      <c r="T29" s="717" t="n">
        <f aca="false">T28-T27</f>
        <v>0.36</v>
      </c>
      <c r="U29" s="717" t="n">
        <f aca="false">U28-U27</f>
        <v>0.66</v>
      </c>
      <c r="V29" s="717" t="n">
        <f aca="false">V28-V27</f>
        <v>0.7</v>
      </c>
      <c r="W29" s="717" t="n">
        <f aca="false">W28-W27</f>
        <v>0</v>
      </c>
      <c r="X29" s="717" t="n">
        <f aca="false">X28-X27</f>
        <v>0</v>
      </c>
      <c r="Y29" s="717" t="n">
        <f aca="false">Y28-Y27</f>
        <v>0.9</v>
      </c>
      <c r="Z29" s="717" t="n">
        <f aca="false">Z28-Z27</f>
        <v>1</v>
      </c>
      <c r="AA29" s="717" t="n">
        <f aca="false">AA28-AA27</f>
        <v>0.88</v>
      </c>
      <c r="AB29" s="717" t="n">
        <f aca="false">AB28-AB27</f>
        <v>1.03</v>
      </c>
      <c r="AC29" s="717" t="n">
        <f aca="false">AC28-AC27</f>
        <v>2.58</v>
      </c>
      <c r="AD29" s="717" t="n">
        <f aca="false">AD28-AD27</f>
        <v>2.98</v>
      </c>
      <c r="AE29" s="717" t="n">
        <f aca="false">AE28-AE27</f>
        <v>0.6</v>
      </c>
      <c r="AF29" s="717" t="n">
        <f aca="false">AF28-AF27</f>
        <v>0.6</v>
      </c>
      <c r="AG29" s="717" t="n">
        <f aca="false">AG28-AG27</f>
        <v>0.7</v>
      </c>
      <c r="AH29" s="717" t="n">
        <f aca="false">AH28-AH27</f>
        <v>0.25</v>
      </c>
      <c r="AI29" s="717" t="n">
        <f aca="false">AI28-AI27</f>
        <v>0.1</v>
      </c>
      <c r="AJ29" s="717" t="n">
        <f aca="false">AJ28-AJ27</f>
        <v>0.9</v>
      </c>
      <c r="AK29" s="717" t="n">
        <f aca="false">AK28-AK27</f>
        <v>1.06</v>
      </c>
      <c r="AL29" s="717" t="n">
        <f aca="false">AL28-AL27</f>
        <v>0.4</v>
      </c>
      <c r="AM29" s="717"/>
      <c r="AN29" s="717"/>
      <c r="AO29" s="717"/>
    </row>
    <row r="30" customFormat="false" ht="13.8" hidden="false" customHeight="false" outlineLevel="0" collapsed="false">
      <c r="A30" s="716" t="s">
        <v>1005</v>
      </c>
      <c r="B30" s="796" t="n">
        <f aca="false">3.05+0.75+0.3</f>
        <v>4.1</v>
      </c>
      <c r="C30" s="722" t="n">
        <v>14</v>
      </c>
      <c r="D30" s="782" t="n">
        <f aca="false">11.06+0.3</f>
        <v>11.36</v>
      </c>
      <c r="E30" s="796" t="n">
        <f aca="false">1.52+0.8+0.3</f>
        <v>2.62</v>
      </c>
      <c r="F30" s="796" t="n">
        <f aca="false">1.52+0.8+0.3</f>
        <v>2.62</v>
      </c>
      <c r="G30" s="796" t="n">
        <f aca="false">1.52+0.8+0.3</f>
        <v>2.62</v>
      </c>
      <c r="H30" s="796" t="n">
        <f aca="false">1.52+0.8+0.3</f>
        <v>2.62</v>
      </c>
      <c r="I30" s="722" t="n">
        <v>5</v>
      </c>
      <c r="J30" s="796" t="n">
        <f aca="false">3.05+0.75+0.3</f>
        <v>4.1</v>
      </c>
      <c r="K30" s="735" t="n">
        <v>5.29</v>
      </c>
      <c r="L30" s="796" t="n">
        <f aca="false">8.35+0.3+0.3</f>
        <v>8.95</v>
      </c>
      <c r="M30" s="796" t="n">
        <f aca="false">8.35+0.3+0.3</f>
        <v>8.95</v>
      </c>
      <c r="N30" s="796" t="n">
        <f aca="false">8.35+0.3+0.3</f>
        <v>8.95</v>
      </c>
      <c r="O30" s="796" t="n">
        <f aca="false">8+0.4+0.3</f>
        <v>8.7</v>
      </c>
      <c r="P30" s="796" t="n">
        <f aca="false">8+0.4+0.3</f>
        <v>8.7</v>
      </c>
      <c r="Q30" s="796" t="n">
        <f aca="false">8.55+0.3+0.3</f>
        <v>9.15</v>
      </c>
      <c r="R30" s="796" t="n">
        <f aca="false">8.55+0.3+0.3</f>
        <v>9.15</v>
      </c>
      <c r="S30" s="796" t="n">
        <f aca="false">8.55+0.3+0.3</f>
        <v>9.15</v>
      </c>
      <c r="T30" s="796" t="n">
        <f aca="false">8.55+0.3+0.3</f>
        <v>9.15</v>
      </c>
      <c r="U30" s="796" t="n">
        <f aca="false">8.55+0.3+0.3</f>
        <v>9.15</v>
      </c>
      <c r="V30" s="796" t="n">
        <f aca="false">8.55+0.3+0.3</f>
        <v>9.15</v>
      </c>
      <c r="W30" s="796" t="n">
        <f aca="false">28.9+0.3</f>
        <v>29.2</v>
      </c>
      <c r="X30" s="735" t="n">
        <v>27.6</v>
      </c>
      <c r="Y30" s="796" t="n">
        <f aca="false">7.9+0.9+0.3</f>
        <v>9.1</v>
      </c>
      <c r="Z30" s="735" t="n">
        <v>7.81</v>
      </c>
      <c r="AA30" s="796" t="n">
        <f aca="false">7.9+0.9+0.3</f>
        <v>9.1</v>
      </c>
      <c r="AB30" s="735" t="n">
        <v>7.99</v>
      </c>
      <c r="AC30" s="796" t="n">
        <f aca="false">3.05+0.4+0.3</f>
        <v>3.75</v>
      </c>
      <c r="AD30" s="735" t="n">
        <v>4.9</v>
      </c>
      <c r="AE30" s="796" t="n">
        <v>-3</v>
      </c>
      <c r="AF30" s="796" t="n">
        <v>-3</v>
      </c>
      <c r="AG30" s="796" t="n">
        <v>-3</v>
      </c>
      <c r="AH30" s="796" t="n">
        <f aca="false">1.05+0.4</f>
        <v>1.45</v>
      </c>
      <c r="AI30" s="796" t="n">
        <f aca="false">2</f>
        <v>2</v>
      </c>
      <c r="AJ30" s="796" t="n">
        <v>2</v>
      </c>
      <c r="AK30" s="796" t="n">
        <f aca="false">1+0.2</f>
        <v>1.2</v>
      </c>
      <c r="AL30" s="796" t="n">
        <v>0</v>
      </c>
      <c r="AM30" s="722"/>
      <c r="AN30" s="722"/>
      <c r="AO30" s="722"/>
      <c r="AP30" s="722"/>
      <c r="AQ30" s="722"/>
      <c r="AR30" s="722"/>
      <c r="AS30" s="722"/>
      <c r="AT30" s="722"/>
      <c r="AU30" s="722"/>
      <c r="AV30" s="722"/>
      <c r="AW30" s="722"/>
      <c r="AX30" s="722"/>
      <c r="AY30" s="722"/>
      <c r="AZ30" s="722"/>
      <c r="BA30" s="722"/>
      <c r="BB30" s="722"/>
      <c r="BC30" s="722"/>
      <c r="BD30" s="722"/>
      <c r="BE30" s="722"/>
    </row>
    <row r="31" customFormat="false" ht="13.8" hidden="false" customHeight="false" outlineLevel="0" collapsed="false">
      <c r="A31" s="716" t="s">
        <v>1006</v>
      </c>
      <c r="B31" s="722" t="n">
        <v>30</v>
      </c>
      <c r="C31" s="722" t="n">
        <v>10</v>
      </c>
      <c r="D31" s="782" t="n">
        <v>30</v>
      </c>
      <c r="E31" s="796" t="n">
        <v>20</v>
      </c>
      <c r="F31" s="796" t="n">
        <v>20</v>
      </c>
      <c r="G31" s="796" t="n">
        <v>9</v>
      </c>
      <c r="H31" s="796" t="n">
        <v>9</v>
      </c>
      <c r="I31" s="722" t="n">
        <v>5</v>
      </c>
      <c r="J31" s="796" t="n">
        <v>3</v>
      </c>
      <c r="K31" s="796" t="n">
        <v>3</v>
      </c>
      <c r="L31" s="796" t="n">
        <f aca="false">36.9+0.3</f>
        <v>37.2</v>
      </c>
      <c r="M31" s="796" t="n">
        <f aca="false">36.9+0.3</f>
        <v>37.2</v>
      </c>
      <c r="N31" s="796" t="n">
        <v>9</v>
      </c>
      <c r="O31" s="797" t="n">
        <v>20</v>
      </c>
      <c r="P31" s="796" t="n">
        <f aca="false">18.9+0.3</f>
        <v>19.2</v>
      </c>
      <c r="Q31" s="796" t="n">
        <v>9</v>
      </c>
      <c r="R31" s="796" t="n">
        <v>9</v>
      </c>
      <c r="S31" s="796" t="n">
        <f aca="false">39.45+0.3</f>
        <v>39.75</v>
      </c>
      <c r="T31" s="796" t="n">
        <f aca="false">1.52+2.8+0.3</f>
        <v>4.62</v>
      </c>
      <c r="U31" s="796" t="n">
        <f aca="false">1.52+2.8+0.3</f>
        <v>4.62</v>
      </c>
      <c r="V31" s="796" t="n">
        <f aca="false">1.52+2.8+0.3</f>
        <v>4.62</v>
      </c>
      <c r="W31" s="796" t="n">
        <f aca="false">29.75+0.3</f>
        <v>30.05</v>
      </c>
      <c r="X31" s="796" t="n">
        <f aca="false">29.75+0.3</f>
        <v>30.05</v>
      </c>
      <c r="Y31" s="796" t="n">
        <v>9</v>
      </c>
      <c r="Z31" s="796" t="n">
        <v>9</v>
      </c>
      <c r="AA31" s="796" t="n">
        <v>9</v>
      </c>
      <c r="AB31" s="796" t="n">
        <v>9</v>
      </c>
      <c r="AC31" s="796" t="n">
        <f aca="false">21.25+0.3</f>
        <v>21.55</v>
      </c>
      <c r="AD31" s="796" t="n">
        <f aca="false">21.25+0.3</f>
        <v>21.55</v>
      </c>
      <c r="AE31" s="796" t="n">
        <v>9</v>
      </c>
      <c r="AF31" s="796" t="n">
        <v>9</v>
      </c>
      <c r="AG31" s="796" t="n">
        <v>9</v>
      </c>
      <c r="AH31" s="796" t="n">
        <v>9</v>
      </c>
      <c r="AI31" s="796" t="n">
        <v>40</v>
      </c>
      <c r="AJ31" s="796" t="n">
        <v>9</v>
      </c>
      <c r="AK31" s="782" t="n">
        <v>40</v>
      </c>
      <c r="AL31" s="796" t="n">
        <f aca="false">5.4+2</f>
        <v>7.4</v>
      </c>
      <c r="AM31" s="722"/>
      <c r="AN31" s="722"/>
      <c r="AO31" s="722"/>
      <c r="AP31" s="722"/>
      <c r="AQ31" s="722"/>
      <c r="AR31" s="722"/>
      <c r="AS31" s="722"/>
      <c r="AT31" s="722"/>
      <c r="AU31" s="722"/>
      <c r="AV31" s="722"/>
      <c r="AW31" s="722"/>
      <c r="AX31" s="722"/>
      <c r="AY31" s="722"/>
      <c r="AZ31" s="722"/>
      <c r="BA31" s="722"/>
      <c r="BB31" s="736"/>
      <c r="BC31" s="722"/>
      <c r="BD31" s="722"/>
      <c r="BE31" s="722"/>
    </row>
    <row r="32" customFormat="false" ht="13.8" hidden="false" customHeight="false" outlineLevel="0" collapsed="false">
      <c r="A32" s="711" t="s">
        <v>1007</v>
      </c>
      <c r="B32" s="717" t="n">
        <f aca="false">ABS(B31-B30)</f>
        <v>25.9</v>
      </c>
      <c r="C32" s="717" t="n">
        <f aca="false">ABS(C31-C30)</f>
        <v>4</v>
      </c>
      <c r="D32" s="717" t="n">
        <f aca="false">(D31-D30)</f>
        <v>18.64</v>
      </c>
      <c r="E32" s="717" t="n">
        <f aca="false">ABS(E31-E30)</f>
        <v>17.38</v>
      </c>
      <c r="F32" s="717" t="n">
        <f aca="false">ABS(F31-F30)</f>
        <v>17.38</v>
      </c>
      <c r="G32" s="717" t="n">
        <f aca="false">ABS(G31-G30)</f>
        <v>6.38</v>
      </c>
      <c r="H32" s="717" t="n">
        <f aca="false">ABS(H31-H30)</f>
        <v>6.38</v>
      </c>
      <c r="I32" s="717" t="n">
        <f aca="false">ABS(I31-I30)</f>
        <v>0</v>
      </c>
      <c r="J32" s="717" t="n">
        <f aca="false">ABS(J31-J30)</f>
        <v>1.1</v>
      </c>
      <c r="K32" s="717" t="n">
        <f aca="false">ABS(K31-K30)</f>
        <v>2.29</v>
      </c>
      <c r="L32" s="717" t="n">
        <f aca="false">ABS(L31-L30)</f>
        <v>28.25</v>
      </c>
      <c r="M32" s="717" t="n">
        <f aca="false">ABS(M31-M30)</f>
        <v>28.25</v>
      </c>
      <c r="N32" s="717" t="n">
        <f aca="false">ABS(N31-N30)</f>
        <v>0.0499999999999989</v>
      </c>
      <c r="O32" s="717" t="n">
        <f aca="false">ABS(O31-O30)</f>
        <v>11.3</v>
      </c>
      <c r="P32" s="717" t="n">
        <f aca="false">ABS(P31-P30)</f>
        <v>10.5</v>
      </c>
      <c r="Q32" s="717" t="n">
        <f aca="false">ABS(Q31-Q30)</f>
        <v>0.150000000000002</v>
      </c>
      <c r="R32" s="717" t="n">
        <f aca="false">ABS(R31-R30)</f>
        <v>0.150000000000002</v>
      </c>
      <c r="S32" s="717" t="n">
        <f aca="false">ABS(S31-S30)</f>
        <v>30.6</v>
      </c>
      <c r="T32" s="717" t="n">
        <f aca="false">ABS(T31-T30)</f>
        <v>4.53</v>
      </c>
      <c r="U32" s="717" t="n">
        <f aca="false">ABS(U31-U30)</f>
        <v>4.53</v>
      </c>
      <c r="V32" s="717" t="n">
        <f aca="false">ABS(V31-V30)</f>
        <v>4.53</v>
      </c>
      <c r="W32" s="717" t="n">
        <f aca="false">(W31-W30)</f>
        <v>0.850000000000001</v>
      </c>
      <c r="X32" s="717" t="n">
        <f aca="false">(X31-X30)</f>
        <v>2.45</v>
      </c>
      <c r="Y32" s="717" t="n">
        <f aca="false">(Y31-Y30)</f>
        <v>-0.100000000000001</v>
      </c>
      <c r="Z32" s="717" t="n">
        <f aca="false">(Z31-Z30)</f>
        <v>1.19</v>
      </c>
      <c r="AA32" s="717" t="n">
        <f aca="false">(AA31-AA30)</f>
        <v>-0.100000000000001</v>
      </c>
      <c r="AB32" s="717" t="n">
        <f aca="false">(AB31-AB30)</f>
        <v>1.01</v>
      </c>
      <c r="AC32" s="717" t="n">
        <f aca="false">ABS(AC31-AC30)</f>
        <v>17.8</v>
      </c>
      <c r="AD32" s="717" t="n">
        <f aca="false">ABS(AD31-AD30)</f>
        <v>16.65</v>
      </c>
      <c r="AE32" s="717" t="n">
        <f aca="false">ABS(AE31-AE30)</f>
        <v>12</v>
      </c>
      <c r="AF32" s="717" t="n">
        <f aca="false">ABS(AF31-AF30)</f>
        <v>12</v>
      </c>
      <c r="AG32" s="717" t="n">
        <f aca="false">ABS(AG31-AG30)</f>
        <v>12</v>
      </c>
      <c r="AH32" s="717" t="n">
        <f aca="false">ABS(AH31-AH30)</f>
        <v>7.55</v>
      </c>
      <c r="AI32" s="717" t="n">
        <f aca="false">ABS(AI31-AI30)</f>
        <v>38</v>
      </c>
      <c r="AJ32" s="717" t="n">
        <f aca="false">ABS(AJ31-AJ30)</f>
        <v>7</v>
      </c>
      <c r="AK32" s="717" t="n">
        <f aca="false">ABS(AK31-AK30)</f>
        <v>38.8</v>
      </c>
      <c r="AL32" s="717" t="n">
        <f aca="false">ABS(AL31-AL30)</f>
        <v>7.4</v>
      </c>
      <c r="AM32" s="717"/>
      <c r="AN32" s="717"/>
      <c r="AO32" s="717"/>
      <c r="AP32" s="717"/>
      <c r="AQ32" s="717"/>
      <c r="AR32" s="717"/>
      <c r="AS32" s="717"/>
      <c r="AT32" s="717"/>
      <c r="AU32" s="717"/>
      <c r="AV32" s="717"/>
      <c r="AW32" s="717"/>
      <c r="AX32" s="717"/>
      <c r="AY32" s="717"/>
      <c r="AZ32" s="717"/>
      <c r="BA32" s="717"/>
      <c r="BB32" s="717"/>
      <c r="BC32" s="717"/>
      <c r="BD32" s="717"/>
      <c r="BE32" s="717"/>
    </row>
    <row r="33" customFormat="false" ht="13.8" hidden="false" customHeight="false" outlineLevel="0" collapsed="false">
      <c r="A33" s="716" t="s">
        <v>1008</v>
      </c>
      <c r="B33" s="796" t="n">
        <v>80</v>
      </c>
      <c r="C33" s="722" t="n">
        <v>20</v>
      </c>
      <c r="D33" s="796" t="n">
        <f aca="false">11+20+5</f>
        <v>36</v>
      </c>
      <c r="E33" s="782" t="n">
        <v>10</v>
      </c>
      <c r="F33" s="782" t="n">
        <v>10</v>
      </c>
      <c r="G33" s="782" t="n">
        <v>35</v>
      </c>
      <c r="H33" s="782" t="n">
        <v>35</v>
      </c>
      <c r="I33" s="722" t="n">
        <v>20</v>
      </c>
      <c r="J33" s="796" t="n">
        <v>20</v>
      </c>
      <c r="K33" s="798" t="n">
        <v>28.4</v>
      </c>
      <c r="L33" s="796" t="n">
        <f aca="false">16+10+10+8.5</f>
        <v>44.5</v>
      </c>
      <c r="M33" s="796" t="n">
        <f aca="false">16+10+10+8.5</f>
        <v>44.5</v>
      </c>
      <c r="N33" s="796" t="n">
        <f aca="false">16+10+10+8.5</f>
        <v>44.5</v>
      </c>
      <c r="O33" s="782" t="n">
        <f aca="false">16+7+7+10+5</f>
        <v>45</v>
      </c>
      <c r="P33" s="798" t="n">
        <v>40</v>
      </c>
      <c r="Q33" s="782" t="n">
        <v>35</v>
      </c>
      <c r="R33" s="782" t="n">
        <v>35</v>
      </c>
      <c r="S33" s="798" t="n">
        <v>28.2</v>
      </c>
      <c r="T33" s="782" t="n">
        <v>40</v>
      </c>
      <c r="U33" s="782" t="n">
        <v>40</v>
      </c>
      <c r="V33" s="782" t="n">
        <v>40</v>
      </c>
      <c r="W33" s="796" t="n">
        <f aca="false">15+10+29</f>
        <v>54</v>
      </c>
      <c r="X33" s="735" t="n">
        <v>48.1</v>
      </c>
      <c r="Y33" s="782" t="n">
        <v>40</v>
      </c>
      <c r="Z33" s="798" t="n">
        <v>41</v>
      </c>
      <c r="AA33" s="796" t="n">
        <v>25</v>
      </c>
      <c r="AB33" s="798" t="n">
        <v>21.4</v>
      </c>
      <c r="AC33" s="796" t="n">
        <v>15</v>
      </c>
      <c r="AD33" s="798" t="n">
        <v>12.3</v>
      </c>
      <c r="AE33" s="796" t="n">
        <v>10</v>
      </c>
      <c r="AF33" s="796" t="n">
        <v>10</v>
      </c>
      <c r="AG33" s="796" t="n">
        <v>10</v>
      </c>
      <c r="AH33" s="796" t="n">
        <v>20</v>
      </c>
      <c r="AI33" s="722" t="n">
        <v>15</v>
      </c>
      <c r="AJ33" s="722" t="n">
        <v>15</v>
      </c>
      <c r="AK33" s="722" t="n">
        <v>15</v>
      </c>
      <c r="AL33" s="722" t="n">
        <v>5</v>
      </c>
      <c r="AM33" s="722"/>
      <c r="AN33" s="722"/>
      <c r="AO33" s="722"/>
      <c r="AP33" s="722"/>
      <c r="AQ33" s="736"/>
      <c r="AR33" s="722"/>
      <c r="AS33" s="722"/>
      <c r="AT33" s="722"/>
      <c r="AU33" s="722"/>
      <c r="AV33" s="722"/>
      <c r="AW33" s="722"/>
      <c r="AX33" s="722"/>
      <c r="AY33" s="722"/>
      <c r="AZ33" s="722"/>
      <c r="BA33" s="722"/>
      <c r="BB33" s="722"/>
      <c r="BC33" s="722"/>
      <c r="BD33" s="722"/>
      <c r="BE33" s="722"/>
    </row>
    <row r="34" customFormat="false" ht="13.8" hidden="false" customHeight="false" outlineLevel="0" collapsed="false">
      <c r="A34" s="716" t="s">
        <v>1009</v>
      </c>
      <c r="B34" s="722" t="n">
        <v>8</v>
      </c>
      <c r="C34" s="722" t="n">
        <v>6</v>
      </c>
      <c r="D34" s="722" t="n">
        <v>8</v>
      </c>
      <c r="E34" s="722" t="n">
        <v>5</v>
      </c>
      <c r="F34" s="722" t="n">
        <v>5</v>
      </c>
      <c r="G34" s="722" t="n">
        <v>5</v>
      </c>
      <c r="H34" s="722" t="n">
        <v>5</v>
      </c>
      <c r="I34" s="722" t="n">
        <v>6</v>
      </c>
      <c r="J34" s="722" t="n">
        <v>6</v>
      </c>
      <c r="K34" s="798" t="n">
        <v>10</v>
      </c>
      <c r="L34" s="722" t="n">
        <v>6</v>
      </c>
      <c r="M34" s="722" t="n">
        <v>6</v>
      </c>
      <c r="N34" s="722" t="n">
        <v>6</v>
      </c>
      <c r="O34" s="722" t="n">
        <v>5</v>
      </c>
      <c r="P34" s="798" t="n">
        <v>12</v>
      </c>
      <c r="Q34" s="722" t="n">
        <v>5</v>
      </c>
      <c r="R34" s="722" t="n">
        <v>5</v>
      </c>
      <c r="S34" s="798" t="n">
        <v>12</v>
      </c>
      <c r="T34" s="722" t="n">
        <v>5</v>
      </c>
      <c r="U34" s="722" t="n">
        <v>5</v>
      </c>
      <c r="V34" s="722" t="n">
        <v>5</v>
      </c>
      <c r="W34" s="722" t="n">
        <v>5</v>
      </c>
      <c r="X34" s="735" t="n">
        <v>12</v>
      </c>
      <c r="Y34" s="722" t="n">
        <v>5</v>
      </c>
      <c r="Z34" s="798" t="n">
        <v>9</v>
      </c>
      <c r="AA34" s="796" t="n">
        <v>10</v>
      </c>
      <c r="AB34" s="798" t="n">
        <v>14</v>
      </c>
      <c r="AC34" s="722" t="n">
        <v>5</v>
      </c>
      <c r="AD34" s="798" t="n">
        <v>9</v>
      </c>
      <c r="AE34" s="722" t="n">
        <v>2</v>
      </c>
      <c r="AF34" s="722" t="n">
        <v>2</v>
      </c>
      <c r="AG34" s="722" t="n">
        <v>2</v>
      </c>
      <c r="AH34" s="722" t="n">
        <v>3</v>
      </c>
      <c r="AI34" s="722" t="n">
        <v>3</v>
      </c>
      <c r="AJ34" s="722" t="n">
        <v>3</v>
      </c>
      <c r="AK34" s="722" t="n">
        <v>3</v>
      </c>
      <c r="AL34" s="722" t="n">
        <v>3</v>
      </c>
      <c r="AM34" s="722"/>
      <c r="AN34" s="722"/>
      <c r="AO34" s="722"/>
      <c r="AP34" s="722"/>
      <c r="AQ34" s="722"/>
      <c r="AR34" s="722"/>
      <c r="AS34" s="722"/>
      <c r="AT34" s="722"/>
      <c r="AU34" s="722"/>
      <c r="AV34" s="722"/>
      <c r="AW34" s="722"/>
      <c r="AX34" s="722"/>
      <c r="AY34" s="722"/>
      <c r="AZ34" s="722"/>
      <c r="BA34" s="722"/>
      <c r="BB34" s="722"/>
      <c r="BC34" s="722"/>
      <c r="BD34" s="722"/>
      <c r="BE34" s="722"/>
    </row>
    <row r="35" customFormat="false" ht="13.8" hidden="false" customHeight="false" outlineLevel="0" collapsed="false">
      <c r="A35" s="716" t="s">
        <v>1010</v>
      </c>
      <c r="B35" s="722" t="n">
        <v>2</v>
      </c>
      <c r="C35" s="722" t="n">
        <v>2</v>
      </c>
      <c r="D35" s="722" t="n">
        <v>2</v>
      </c>
      <c r="E35" s="722" t="n">
        <v>3</v>
      </c>
      <c r="F35" s="722" t="n">
        <v>3</v>
      </c>
      <c r="G35" s="722" t="n">
        <v>2</v>
      </c>
      <c r="H35" s="722" t="n">
        <v>2</v>
      </c>
      <c r="I35" s="722" t="n">
        <v>2</v>
      </c>
      <c r="J35" s="722" t="n">
        <v>2</v>
      </c>
      <c r="K35" s="722" t="n">
        <v>2</v>
      </c>
      <c r="L35" s="722" t="n">
        <v>2</v>
      </c>
      <c r="M35" s="722" t="n">
        <v>2</v>
      </c>
      <c r="N35" s="722" t="n">
        <v>2</v>
      </c>
      <c r="O35" s="722" t="n">
        <v>2</v>
      </c>
      <c r="P35" s="722" t="n">
        <v>2</v>
      </c>
      <c r="Q35" s="722" t="n">
        <v>2</v>
      </c>
      <c r="R35" s="722" t="n">
        <v>2</v>
      </c>
      <c r="S35" s="722" t="n">
        <v>2</v>
      </c>
      <c r="T35" s="722" t="n">
        <v>2</v>
      </c>
      <c r="U35" s="722" t="n">
        <v>2</v>
      </c>
      <c r="V35" s="722" t="n">
        <v>2</v>
      </c>
      <c r="W35" s="797" t="n">
        <v>2</v>
      </c>
      <c r="X35" s="797" t="n">
        <v>2</v>
      </c>
      <c r="Y35" s="722" t="n">
        <v>2</v>
      </c>
      <c r="Z35" s="722" t="n">
        <v>2</v>
      </c>
      <c r="AA35" s="722" t="n">
        <v>2</v>
      </c>
      <c r="AB35" s="722" t="n">
        <v>2</v>
      </c>
      <c r="AC35" s="722" t="n">
        <v>2</v>
      </c>
      <c r="AD35" s="722" t="n">
        <v>2</v>
      </c>
      <c r="AE35" s="722" t="n">
        <v>1</v>
      </c>
      <c r="AF35" s="722" t="n">
        <v>1</v>
      </c>
      <c r="AG35" s="722" t="n">
        <v>1</v>
      </c>
      <c r="AH35" s="722" t="n">
        <v>2</v>
      </c>
      <c r="AI35" s="722" t="n">
        <v>3</v>
      </c>
      <c r="AJ35" s="722" t="n">
        <v>2</v>
      </c>
      <c r="AK35" s="722" t="n">
        <v>2</v>
      </c>
      <c r="AL35" s="722" t="n">
        <v>2</v>
      </c>
      <c r="AM35" s="722"/>
      <c r="AN35" s="722"/>
      <c r="AO35" s="722"/>
      <c r="AP35" s="722"/>
      <c r="AQ35" s="722"/>
      <c r="AR35" s="722"/>
      <c r="AS35" s="722"/>
      <c r="AT35" s="722"/>
      <c r="AU35" s="722"/>
      <c r="AV35" s="722"/>
      <c r="AW35" s="722"/>
      <c r="AX35" s="722"/>
      <c r="AY35" s="722"/>
      <c r="AZ35" s="722"/>
      <c r="BA35" s="722"/>
      <c r="BB35" s="722"/>
      <c r="BC35" s="722"/>
      <c r="BD35" s="722"/>
      <c r="BE35" s="722"/>
    </row>
    <row r="36" s="379" customFormat="true" ht="15" hidden="false" customHeight="false" outlineLevel="0" collapsed="false">
      <c r="A36" s="711" t="s">
        <v>1011</v>
      </c>
      <c r="B36" s="806" t="n">
        <f aca="false">HLOOKUP(B106,单相流管径核算!$A$2:$GB$30,MATCH("管径选型1",单相流管径核算!$A$2:$A$30,FALSE()),FALSE())</f>
        <v>0.33</v>
      </c>
      <c r="C36" s="806" t="n">
        <f aca="false">HLOOKUP(C106,单相流管径核算!$A$2:$GB$30,MATCH("管径选型1",单相流管径核算!$A$2:$A$30,FALSE()),FALSE())</f>
        <v>0.257</v>
      </c>
      <c r="D36" s="806" t="n">
        <f aca="false">HLOOKUP(D106,单相流管径核算!$A$2:$GB$30,MATCH("管径选型1",单相流管径核算!$A$2:$A$30,FALSE()),FALSE())</f>
        <v>0.408</v>
      </c>
      <c r="E36" s="807" t="n">
        <f aca="false">HLOOKUP(E106,单相流管径核算!$A$2:$GB$30,MATCH("管径选型1",单相流管径核算!$A$2:$A$30,FALSE()),FALSE())</f>
        <v>0.08</v>
      </c>
      <c r="F36" s="807" t="n">
        <f aca="false">HLOOKUP(F106,单相流管径核算!$A$2:$GB$30,MATCH("管径选型1",单相流管径核算!$A$2:$A$30,FALSE()),FALSE())</f>
        <v>0.08</v>
      </c>
      <c r="G36" s="807" t="n">
        <v>0.15</v>
      </c>
      <c r="H36" s="807" t="n">
        <v>0.15</v>
      </c>
      <c r="I36" s="707" t="n">
        <v>0.04</v>
      </c>
      <c r="J36" s="213" t="n">
        <f aca="false">HLOOKUP(J106,单相流管径核算!$A$2:$GB$30,MATCH("管径选型1",单相流管径核算!$A$2:$A$30,FALSE()),FALSE())</f>
        <v>0.35</v>
      </c>
      <c r="K36" s="213" t="n">
        <f aca="false">HLOOKUP(K106,单相流管径核算!$A$2:$GB$30,MATCH("管径选型1",单相流管径核算!$A$2:$A$30,FALSE()),FALSE())</f>
        <v>0.35</v>
      </c>
      <c r="L36" s="807" t="n">
        <f aca="false">HLOOKUP(L106,单相流管径核算!$A$2:$GB$30,MATCH("管径选型1",单相流管径核算!$A$2:$A$30,FALSE()),FALSE())</f>
        <v>0.1</v>
      </c>
      <c r="M36" s="807" t="n">
        <f aca="false">HLOOKUP(M106,单相流管径核算!$A$2:$GB$30,MATCH("管径选型1",单相流管径核算!$A$2:$A$30,FALSE()),FALSE())</f>
        <v>0.1</v>
      </c>
      <c r="N36" s="807" t="n">
        <f aca="false">HLOOKUP(N106,单相流管径核算!$A$2:$GB$30,MATCH("管径选型1",单相流管径核算!$A$2:$A$30,FALSE()),FALSE())</f>
        <v>0.1</v>
      </c>
      <c r="O36" s="305" t="n">
        <f aca="false">HLOOKUP(O106,单相流管径核算!$A$2:$GB$30,MATCH("管径选型1",单相流管径核算!$A$2:$A$30,FALSE()),FALSE())</f>
        <v>0.38</v>
      </c>
      <c r="P36" s="305" t="n">
        <f aca="false">HLOOKUP(P106,单相流管径核算!$A$2:$GB$30,MATCH("管径选型1",单相流管径核算!$A$2:$A$30,FALSE()),FALSE())</f>
        <v>0.38</v>
      </c>
      <c r="Q36" s="213" t="n">
        <f aca="false">HLOOKUP(Q106,单相流管径核算!$A$2:$GB$30,MATCH("管径选型1",单相流管径核算!$A$2:$A$30,FALSE()),FALSE())</f>
        <v>0.2</v>
      </c>
      <c r="R36" s="213" t="n">
        <f aca="false">HLOOKUP(R106,单相流管径核算!$A$2:$GB$30,MATCH("管径选型1",单相流管径核算!$A$2:$A$30,FALSE()),FALSE())</f>
        <v>0.2</v>
      </c>
      <c r="S36" s="213" t="n">
        <f aca="false">HLOOKUP(S106,单相流管径核算!$A$2:$GB$30,MATCH("管径选型1",单相流管径核算!$A$2:$A$30,FALSE()),FALSE())</f>
        <v>0.2</v>
      </c>
      <c r="T36" s="213" t="n">
        <f aca="false">HLOOKUP(T106,单相流管径核算!$A$2:$GB$30,MATCH("管径选型1",单相流管径核算!$A$2:$A$30,FALSE()),FALSE())</f>
        <v>0.08</v>
      </c>
      <c r="U36" s="213" t="n">
        <f aca="false">HLOOKUP(U106,单相流管径核算!$A$2:$GB$30,MATCH("管径选型1",单相流管径核算!$A$2:$A$30,FALSE()),FALSE())</f>
        <v>0.08</v>
      </c>
      <c r="V36" s="213" t="n">
        <f aca="false">HLOOKUP(V106,单相流管径核算!$A$2:$GB$30,MATCH("管径选型1",单相流管径核算!$A$2:$A$30,FALSE()),FALSE())</f>
        <v>0.08</v>
      </c>
      <c r="W36" s="807" t="n">
        <f aca="false">HLOOKUP(W106,单相流管径核算!$A$2:$GB$30,MATCH("管径选型1",单相流管径核算!$A$2:$A$30,FALSE()),FALSE())</f>
        <v>0.25</v>
      </c>
      <c r="X36" s="808" t="n">
        <f aca="false">HLOOKUP(X106,单相流管径核算!$A$2:$GB$30,MATCH("管径选型1",单相流管径核算!$A$2:$A$30,FALSE()),FALSE())</f>
        <v>0.25</v>
      </c>
      <c r="Y36" s="807" t="n">
        <f aca="false">HLOOKUP(Y106,单相流管径核算!$A$2:$GB$30,MATCH("管径选型1",单相流管径核算!$A$2:$A$30,FALSE()),FALSE())</f>
        <v>0.15</v>
      </c>
      <c r="Z36" s="807" t="n">
        <f aca="false">HLOOKUP(Z106,单相流管径核算!$A$2:$GB$30,MATCH("管径选型1",单相流管径核算!$A$2:$A$30,FALSE()),FALSE())</f>
        <v>0.15</v>
      </c>
      <c r="AA36" s="807" t="n">
        <f aca="false">HLOOKUP(AA106,单相流管径核算!$A$2:$GB$30,MATCH("管径选型1",单相流管径核算!$A$2:$A$30,FALSE()),FALSE())</f>
        <v>0.35</v>
      </c>
      <c r="AB36" s="807" t="n">
        <f aca="false">HLOOKUP(AB106,单相流管径核算!$A$2:$GB$30,MATCH("管径选型1",单相流管径核算!$A$2:$A$30,FALSE()),FALSE())</f>
        <v>0.35</v>
      </c>
      <c r="AC36" s="807" t="n">
        <f aca="false">HLOOKUP(AC106,单相流管径核算!$A$2:$GB$30,MATCH("管径选型1",单相流管径核算!$A$2:$A$30,FALSE()),FALSE())</f>
        <v>0.25</v>
      </c>
      <c r="AD36" s="807" t="n">
        <f aca="false">HLOOKUP(AD106,单相流管径核算!$A$2:$GB$30,MATCH("管径选型1",单相流管径核算!$A$2:$A$30,FALSE()),FALSE())</f>
        <v>0.25</v>
      </c>
      <c r="AE36" s="809" t="n">
        <v>0.1</v>
      </c>
      <c r="AF36" s="809" t="n">
        <v>0.1</v>
      </c>
      <c r="AG36" s="213" t="n">
        <v>0.1</v>
      </c>
      <c r="AH36" s="807" t="n">
        <v>0.1</v>
      </c>
      <c r="AI36" s="810" t="n">
        <v>0.05</v>
      </c>
      <c r="AJ36" s="810" t="n">
        <v>0.04</v>
      </c>
      <c r="AK36" s="713" t="n">
        <v>0.04</v>
      </c>
      <c r="AL36" s="713" t="n">
        <v>0.04</v>
      </c>
    </row>
    <row r="37" s="379" customFormat="true" ht="15" hidden="false" customHeight="false" outlineLevel="0" collapsed="false">
      <c r="A37" s="711" t="s">
        <v>1012</v>
      </c>
      <c r="B37" s="737" t="n">
        <f aca="false">B33+(B34*35+B35*7+250+20)*B36</f>
        <v>266.12</v>
      </c>
      <c r="C37" s="737" t="n">
        <f aca="false">C33+(C34*35+C35*7+250+20)*C36</f>
        <v>146.958</v>
      </c>
      <c r="D37" s="737" t="n">
        <f aca="false">D33+(D34*35+D35*7+250+20)*D36</f>
        <v>266.112</v>
      </c>
      <c r="E37" s="737" t="n">
        <f aca="false">E33+(E34*35+E35*7+250+20)*E36</f>
        <v>47.28</v>
      </c>
      <c r="F37" s="737" t="n">
        <f aca="false">F33+(F34*35+F35*7+250+20)*F36</f>
        <v>47.28</v>
      </c>
      <c r="G37" s="737" t="n">
        <f aca="false">G33+(G34*35+G35*7+250+20)*G36</f>
        <v>103.85</v>
      </c>
      <c r="H37" s="737" t="n">
        <f aca="false">H33+(H34*35+H35*7+250+20)*H36</f>
        <v>103.85</v>
      </c>
      <c r="I37" s="737" t="n">
        <f aca="false">I33+(I34*35+I35*7+250+20)*I36</f>
        <v>39.76</v>
      </c>
      <c r="J37" s="737" t="n">
        <f aca="false">J33+(J34*35+J35*7+250+20)*J36</f>
        <v>192.9</v>
      </c>
      <c r="K37" s="737" t="n">
        <f aca="false">K33+(K34*35+K35*7+250+20)*K36</f>
        <v>250.3</v>
      </c>
      <c r="L37" s="737" t="n">
        <f aca="false">L33+(L34*35+L35*7+250+20)*L36</f>
        <v>93.9</v>
      </c>
      <c r="M37" s="737" t="n">
        <f aca="false">M33+(M34*35+M35*7+250+20)*M36</f>
        <v>93.9</v>
      </c>
      <c r="N37" s="737" t="n">
        <f aca="false">N33+(N34*35+N35*7+250+20)*N36</f>
        <v>93.9</v>
      </c>
      <c r="O37" s="737" t="n">
        <f aca="false">O33+(O34*35+O35*7+250+20)*O36</f>
        <v>219.42</v>
      </c>
      <c r="P37" s="737" t="n">
        <f aca="false">P33+(P34*35+P35*7+250+20)*P36</f>
        <v>307.52</v>
      </c>
      <c r="Q37" s="737" t="n">
        <f aca="false">Q33+(Q34*35+Q35*7+250+20)*Q36</f>
        <v>126.8</v>
      </c>
      <c r="R37" s="737" t="n">
        <f aca="false">R33+(R34*35+R35*7+250+20)*R36</f>
        <v>126.8</v>
      </c>
      <c r="S37" s="737" t="n">
        <f aca="false">S33+(S34*35+S35*7+250+20)*S36</f>
        <v>169</v>
      </c>
      <c r="T37" s="737" t="n">
        <f aca="false">T33+(T34*35+T35*7+250+20)*T36</f>
        <v>76.72</v>
      </c>
      <c r="U37" s="737" t="n">
        <f aca="false">U33+(U34*35+U35*7+250+20)*U36</f>
        <v>76.72</v>
      </c>
      <c r="V37" s="737" t="n">
        <f aca="false">V33+(V34*35+V35*7+250+20)*V36</f>
        <v>76.72</v>
      </c>
      <c r="W37" s="737" t="n">
        <f aca="false">W33+(W34*35+W35*7+250+20)*W36</f>
        <v>168.75</v>
      </c>
      <c r="X37" s="737" t="n">
        <f aca="false">X33+(X34*35+X35*7+250+20)*X36</f>
        <v>224.1</v>
      </c>
      <c r="Y37" s="737" t="n">
        <f aca="false">Y33+(Y34*35+Y35*7+250+20)*Y36</f>
        <v>108.85</v>
      </c>
      <c r="Z37" s="737" t="n">
        <f aca="false">Z33+(Z34*35+Z35*7+250+20)*Z36</f>
        <v>130.85</v>
      </c>
      <c r="AA37" s="737" t="n">
        <f aca="false">AA33+(AA34*35+AA35*7+250+20)*AA36</f>
        <v>246.9</v>
      </c>
      <c r="AB37" s="737" t="n">
        <f aca="false">AB33+(AB34*35+AB35*7+250+20)*AB36</f>
        <v>292.3</v>
      </c>
      <c r="AC37" s="737" t="n">
        <f aca="false">AC33+(AC34*35+AC35*7+250+20)*AC36</f>
        <v>129.75</v>
      </c>
      <c r="AD37" s="737" t="n">
        <f aca="false">AD33+(AD34*35+AD35*7+250+20)*AD36</f>
        <v>162.05</v>
      </c>
      <c r="AE37" s="737" t="n">
        <f aca="false">AE33+(AE34*35+AE35*7+250+20)*AE36</f>
        <v>44.7</v>
      </c>
      <c r="AF37" s="737" t="n">
        <f aca="false">AF33+(AF34*35+AF35*7+250+20)*AF36</f>
        <v>44.7</v>
      </c>
      <c r="AG37" s="737" t="n">
        <f aca="false">AG33+(AG34*35+AG35*7+250+20)*AG36</f>
        <v>44.7</v>
      </c>
      <c r="AH37" s="737" t="n">
        <f aca="false">AH33+(AH34*35+AH35*7+250+20)*AH36</f>
        <v>58.9</v>
      </c>
      <c r="AI37" s="737" t="n">
        <f aca="false">AI33+(AI34*35+AI35*7+250+20)*AI36</f>
        <v>34.8</v>
      </c>
      <c r="AJ37" s="737" t="n">
        <f aca="false">AJ33+(AJ34*35+AJ35*7+250+20)*AJ36</f>
        <v>30.56</v>
      </c>
      <c r="AK37" s="737" t="n">
        <f aca="false">AK33+(AK34*35+AK35*7+250+20)*AK36</f>
        <v>30.56</v>
      </c>
      <c r="AL37" s="737" t="n">
        <f aca="false">AL33+(AL34*35+AL35*7+250+20)*AL36</f>
        <v>20.56</v>
      </c>
      <c r="AM37" s="737"/>
      <c r="AN37" s="737"/>
      <c r="AO37" s="737"/>
    </row>
    <row r="38" s="814" customFormat="true" ht="15" hidden="false" customHeight="false" outlineLevel="0" collapsed="false">
      <c r="A38" s="742" t="s">
        <v>1192</v>
      </c>
      <c r="B38" s="811" t="n">
        <f aca="false">HLOOKUP(B106,单相流管径核算!$A$2:$GB$30,MATCH("管径选型1后100米管线压力降",单相流管径核算!$A$2:$A$30,FALSE()),FALSE())</f>
        <v>4.7217272466353</v>
      </c>
      <c r="C38" s="811" t="n">
        <f aca="false">HLOOKUP(C106,单相流管径核算!$A$2:$GB$30,MATCH("管径选型1后100米管线压力降",单相流管径核算!$A$2:$A$30,FALSE()),FALSE())</f>
        <v>16.0341035050074</v>
      </c>
      <c r="D38" s="811" t="n">
        <f aca="false">HLOOKUP(D106,单相流管径核算!$A$2:$GB$30,MATCH("管径选型1后100米管线压力降",单相流管径核算!$A$2:$A$30,FALSE()),FALSE())</f>
        <v>3.06269689288099</v>
      </c>
      <c r="E38" s="812" t="n">
        <f aca="false">HLOOKUP(E106,单相流管径核算!$A$2:$GB$30,MATCH("管径选型1后100米管线压力降",单相流管径核算!$A$2:$A$30,FALSE()),FALSE())</f>
        <v>9.31880490425075</v>
      </c>
      <c r="F38" s="812" t="n">
        <f aca="false">HLOOKUP(F106,单相流管径核算!$A$2:$GB$30,MATCH("管径选型1后100米管线压力降",单相流管径核算!$A$2:$A$30,FALSE()),FALSE())</f>
        <v>9.31880490425075</v>
      </c>
      <c r="G38" s="812" t="n">
        <f aca="false">HLOOKUP(G106,单相流管径核算!$A$2:$GB$30,MATCH("管径选型1后100米管线压力降",单相流管径核算!$A$2:$A$30,FALSE()),FALSE())</f>
        <v>3.11672616411351</v>
      </c>
      <c r="H38" s="812" t="n">
        <f aca="false">HLOOKUP(H106,单相流管径核算!$A$2:$GB$30,MATCH("管径选型1后100米管线压力降",单相流管径核算!$A$2:$A$30,FALSE()),FALSE())</f>
        <v>3.11672616411351</v>
      </c>
      <c r="I38" s="813" t="n">
        <v>1.46</v>
      </c>
      <c r="J38" s="812" t="n">
        <f aca="false">HLOOKUP(J106,单相流管径核算!$A$2:$GB$30,MATCH("管径选型1后100米管线压力降",单相流管径核算!$A$2:$A$30,FALSE()),FALSE())</f>
        <v>4.06897763277365</v>
      </c>
      <c r="K38" s="812" t="n">
        <f aca="false">HLOOKUP(K106,单相流管径核算!$A$2:$GB$30,MATCH("管径选型1后100米管线压力降",单相流管径核算!$A$2:$A$30,FALSE()),FALSE())</f>
        <v>4.06897763277365</v>
      </c>
      <c r="L38" s="812" t="n">
        <f aca="false">HLOOKUP(L106,单相流管径核算!$A$2:$GB$30,MATCH("管径选型1后100米管线压力降",单相流管径核算!$A$2:$A$30,FALSE()),FALSE())</f>
        <v>5.77897157741898</v>
      </c>
      <c r="M38" s="812" t="n">
        <f aca="false">HLOOKUP(M106,单相流管径核算!$A$2:$GB$30,MATCH("管径选型1后100米管线压力降",单相流管径核算!$A$2:$A$30,FALSE()),FALSE())</f>
        <v>5.77897157741898</v>
      </c>
      <c r="N38" s="812" t="n">
        <f aca="false">HLOOKUP(N106,单相流管径核算!$A$2:$GB$30,MATCH("管径选型1后100米管线压力降",单相流管径核算!$A$2:$A$30,FALSE()),FALSE())</f>
        <v>5.77897157741898</v>
      </c>
      <c r="O38" s="812" t="n">
        <f aca="false">HLOOKUP(O106,单相流管径核算!$A$2:$GB$30,MATCH("管径选型1后100米管线压力降",单相流管径核算!$A$2:$A$30,FALSE()),FALSE())</f>
        <v>1.9384442769609</v>
      </c>
      <c r="P38" s="812" t="n">
        <f aca="false">HLOOKUP(P106,单相流管径核算!$A$2:$GB$30,MATCH("管径选型1后100米管线压力降",单相流管径核算!$A$2:$A$30,FALSE()),FALSE())</f>
        <v>1.9384442769609</v>
      </c>
      <c r="Q38" s="812" t="n">
        <f aca="false">HLOOKUP(Q106,单相流管径核算!$A$2:$GB$30,MATCH("管径选型1后100米管线压力降",单相流管径核算!$A$2:$A$30,FALSE()),FALSE())</f>
        <v>2.96134142866196</v>
      </c>
      <c r="R38" s="812" t="n">
        <f aca="false">HLOOKUP(R106,单相流管径核算!$A$2:$GB$30,MATCH("管径选型1后100米管线压力降",单相流管径核算!$A$2:$A$30,FALSE()),FALSE())</f>
        <v>2.96134142866196</v>
      </c>
      <c r="S38" s="812" t="n">
        <f aca="false">HLOOKUP(S106,单相流管径核算!$A$2:$GB$30,MATCH("管径选型1后100米管线压力降",单相流管径核算!$A$2:$A$30,FALSE()),FALSE())</f>
        <v>2.96134142866196</v>
      </c>
      <c r="T38" s="812" t="n">
        <f aca="false">HLOOKUP(T106,单相流管径核算!$A$2:$GB$30,MATCH("管径选型1后100米管线压力降",单相流管径核算!$A$2:$A$30,FALSE()),FALSE())</f>
        <v>5.59361465481049</v>
      </c>
      <c r="U38" s="812" t="n">
        <f aca="false">HLOOKUP(U106,单相流管径核算!$A$2:$GB$30,MATCH("管径选型1后100米管线压力降",单相流管径核算!$A$2:$A$30,FALSE()),FALSE())</f>
        <v>5.59361465481049</v>
      </c>
      <c r="V38" s="812" t="n">
        <f aca="false">HLOOKUP(V106,单相流管径核算!$A$2:$GB$30,MATCH("管径选型1后100米管线压力降",单相流管径核算!$A$2:$A$30,FALSE()),FALSE())</f>
        <v>5.59361465481049</v>
      </c>
      <c r="W38" s="812" t="n">
        <f aca="false">HLOOKUP(W106,单相流管径核算!$A$2:$GB$30,MATCH("管径选型1后100米管线压力降",单相流管径核算!$A$2:$A$30,FALSE()),FALSE())</f>
        <v>5.25251664044914</v>
      </c>
      <c r="X38" s="812" t="n">
        <f aca="false">HLOOKUP(X106,单相流管径核算!$A$2:$GB$30,MATCH("管径选型1后100米管线压力降",单相流管径核算!$A$2:$A$30,FALSE()),FALSE())</f>
        <v>5.25251664044914</v>
      </c>
      <c r="Y38" s="812" t="n">
        <f aca="false">HLOOKUP(Y106,单相流管径核算!$A$2:$GB$30,MATCH("管径选型1后100米管线压力降",单相流管径核算!$A$2:$A$30,FALSE()),FALSE())</f>
        <v>2.3978705374834</v>
      </c>
      <c r="Z38" s="812" t="n">
        <f aca="false">HLOOKUP(Z106,单相流管径核算!$A$2:$GB$30,MATCH("管径选型1后100米管线压力降",单相流管径核算!$A$2:$A$30,FALSE()),FALSE())</f>
        <v>2.3978705374834</v>
      </c>
      <c r="AA38" s="812" t="n">
        <f aca="false">HLOOKUP(AA106,单相流管径核算!$A$2:$GB$30,MATCH("管径选型1后100米管线压力降",单相流管径核算!$A$2:$A$30,FALSE()),FALSE())</f>
        <v>2.43571893396029</v>
      </c>
      <c r="AB38" s="812" t="n">
        <f aca="false">HLOOKUP(AB106,单相流管径核算!$A$2:$GB$30,MATCH("管径选型1后100米管线压力降",单相流管径核算!$A$2:$A$30,FALSE()),FALSE())</f>
        <v>2.43571893396029</v>
      </c>
      <c r="AC38" s="812" t="n">
        <f aca="false">HLOOKUP(AC106,单相流管径核算!$A$2:$GB$30,MATCH("管径选型1后100米管线压力降",单相流管径核算!$A$2:$A$30,FALSE()),FALSE())</f>
        <v>4.71477999260718</v>
      </c>
      <c r="AD38" s="812" t="n">
        <f aca="false">HLOOKUP(AD106,单相流管径核算!$A$2:$GB$30,MATCH("管径选型1后100米管线压力降",单相流管径核算!$A$2:$A$30,FALSE()),FALSE())</f>
        <v>4.71477999260718</v>
      </c>
      <c r="AE38" s="813" t="n">
        <v>3</v>
      </c>
      <c r="AF38" s="813" t="n">
        <v>3</v>
      </c>
      <c r="AG38" s="813" t="n">
        <v>3</v>
      </c>
      <c r="AH38" s="813" t="n">
        <v>3</v>
      </c>
      <c r="AI38" s="812" t="n">
        <v>3</v>
      </c>
      <c r="AJ38" s="812" t="n">
        <v>3</v>
      </c>
      <c r="AK38" s="812" t="n">
        <v>3</v>
      </c>
      <c r="AL38" s="812" t="n">
        <v>5</v>
      </c>
    </row>
    <row r="39" s="819" customFormat="true" ht="15" hidden="false" customHeight="false" outlineLevel="0" collapsed="false">
      <c r="A39" s="815" t="s">
        <v>1193</v>
      </c>
      <c r="B39" s="816" t="n">
        <f aca="false">B38/1000/100*B37+0.02+0.03</f>
        <v>0.0625654605487459</v>
      </c>
      <c r="C39" s="816" t="n">
        <f aca="false">C38/1000/100*C37+0.02</f>
        <v>0.0435633978288888</v>
      </c>
      <c r="D39" s="816" t="n">
        <f aca="false">D38/1000/100*D37+0.02</f>
        <v>0.0281502039555835</v>
      </c>
      <c r="E39" s="816" t="n">
        <f aca="false">E38/1000/100*E37+0.02</f>
        <v>0.0244059309587298</v>
      </c>
      <c r="F39" s="816" t="n">
        <f aca="false">F38/1000/100*F37+0.02</f>
        <v>0.0244059309587298</v>
      </c>
      <c r="G39" s="817" t="n">
        <f aca="false">G38/1000/100*G37+0.02</f>
        <v>0.0232367201214319</v>
      </c>
      <c r="H39" s="817" t="n">
        <f aca="false">H38/1000/100*H37+0.02</f>
        <v>0.0232367201214319</v>
      </c>
      <c r="I39" s="816" t="n">
        <f aca="false">I38/1000/100*I37+0.02</f>
        <v>0.020580496</v>
      </c>
      <c r="J39" s="816" t="n">
        <f aca="false">J38/1000/100*J37+0.02</f>
        <v>0.0278490578536204</v>
      </c>
      <c r="K39" s="816" t="n">
        <f aca="false">K38/1000/100*K37+0.02</f>
        <v>0.0301846510148324</v>
      </c>
      <c r="L39" s="816" t="n">
        <f aca="false">L38/1000/100*L37+0.02</f>
        <v>0.0254264543111964</v>
      </c>
      <c r="M39" s="816" t="n">
        <f aca="false">M38/1000/100*M37+0.02</f>
        <v>0.0254264543111964</v>
      </c>
      <c r="N39" s="816" t="n">
        <f aca="false">N38/1000/100*N37+0.02</f>
        <v>0.0254264543111964</v>
      </c>
      <c r="O39" s="816" t="n">
        <f aca="false">O38/1000/100*O37+0.02</f>
        <v>0.0242533344325076</v>
      </c>
      <c r="P39" s="816" t="n">
        <f aca="false">P38/1000/100*P37+0.02</f>
        <v>0.0259611038405102</v>
      </c>
      <c r="Q39" s="816" t="n">
        <f aca="false">Q38/1000/100*Q37+0.02</f>
        <v>0.0237549809315434</v>
      </c>
      <c r="R39" s="816" t="n">
        <f aca="false">R38/1000/100*R37+0.02</f>
        <v>0.0237549809315434</v>
      </c>
      <c r="S39" s="816" t="n">
        <f aca="false">S38/1000/100*S37+0.02</f>
        <v>0.0250046670144387</v>
      </c>
      <c r="T39" s="816" t="n">
        <f aca="false">T38/1000/100*T37+0.02</f>
        <v>0.0242914211631706</v>
      </c>
      <c r="U39" s="816" t="n">
        <f aca="false">U38/1000/100*U37+0.02</f>
        <v>0.0242914211631706</v>
      </c>
      <c r="V39" s="816" t="n">
        <f aca="false">V38/1000/100*V37+0.02</f>
        <v>0.0242914211631706</v>
      </c>
      <c r="W39" s="816" t="n">
        <f aca="false">W38/1000/100*W37+0.02</f>
        <v>0.0288636218307579</v>
      </c>
      <c r="X39" s="816" t="n">
        <f aca="false">X38/1000/100*X37+0.02</f>
        <v>0.0317708897912465</v>
      </c>
      <c r="Y39" s="816" t="n">
        <f aca="false">Y38/1000/100*Y37+0.02</f>
        <v>0.0226100820800507</v>
      </c>
      <c r="Z39" s="816" t="n">
        <f aca="false">Z38/1000/100*Z37+0.02</f>
        <v>0.023137613598297</v>
      </c>
      <c r="AA39" s="816" t="n">
        <f aca="false">AA38/1000/100*AA37+0.02</f>
        <v>0.026013790047948</v>
      </c>
      <c r="AB39" s="816" t="n">
        <f aca="false">AB38/1000/100*AB37+0.02</f>
        <v>0.0271196064439659</v>
      </c>
      <c r="AC39" s="816" t="n">
        <f aca="false">AC38/1000/100*AC37+0.02</f>
        <v>0.0261174270404078</v>
      </c>
      <c r="AD39" s="816" t="n">
        <f aca="false">AD38/1000/100*AD37+0.02</f>
        <v>0.0276403009780199</v>
      </c>
      <c r="AE39" s="816" t="n">
        <f aca="false">AE38/1000/100*AE37+0.02</f>
        <v>0.021341</v>
      </c>
      <c r="AF39" s="816" t="n">
        <f aca="false">AF38/1000/100*AF37+0.02</f>
        <v>0.021341</v>
      </c>
      <c r="AG39" s="816" t="n">
        <f aca="false">AG38/1000/100*AG37+0.02</f>
        <v>0.021341</v>
      </c>
      <c r="AH39" s="816" t="n">
        <f aca="false">AH38/1000/100*AH37+0.02</f>
        <v>0.021767</v>
      </c>
      <c r="AI39" s="816" t="n">
        <f aca="false">AI38/1000/100*AI37+0.02</f>
        <v>0.021044</v>
      </c>
      <c r="AJ39" s="816" t="n">
        <f aca="false">AJ38/1000/100*AJ37+0.02</f>
        <v>0.0209168</v>
      </c>
      <c r="AK39" s="816" t="n">
        <f aca="false">AK38/1000/100*AK37+0.02</f>
        <v>0.0209168</v>
      </c>
      <c r="AL39" s="816" t="n">
        <f aca="false">AL38/1000/100*AL37+0.02</f>
        <v>0.021028</v>
      </c>
      <c r="AM39" s="818"/>
      <c r="AN39" s="818"/>
      <c r="AO39" s="818"/>
    </row>
    <row r="40" s="379" customFormat="true" ht="15" hidden="false" customHeight="false" outlineLevel="0" collapsed="false">
      <c r="A40" s="716" t="s">
        <v>1015</v>
      </c>
      <c r="B40" s="722" t="n">
        <v>100</v>
      </c>
      <c r="C40" s="722" t="n">
        <v>100</v>
      </c>
      <c r="D40" s="782" t="n">
        <v>65</v>
      </c>
      <c r="E40" s="782" t="n">
        <v>60</v>
      </c>
      <c r="F40" s="782" t="n">
        <v>60</v>
      </c>
      <c r="G40" s="796" t="n">
        <f aca="false">9+10+75+5</f>
        <v>99</v>
      </c>
      <c r="H40" s="796" t="n">
        <f aca="false">9+10+75+5</f>
        <v>99</v>
      </c>
      <c r="I40" s="722" t="n">
        <v>150</v>
      </c>
      <c r="J40" s="722" t="n">
        <v>40</v>
      </c>
      <c r="K40" s="722" t="n">
        <v>40</v>
      </c>
      <c r="L40" s="782" t="n">
        <f aca="false">37+40+8+10</f>
        <v>95</v>
      </c>
      <c r="M40" s="782" t="n">
        <f aca="false">37+40+8+10</f>
        <v>95</v>
      </c>
      <c r="N40" s="796" t="n">
        <f aca="false">88+10+9</f>
        <v>107</v>
      </c>
      <c r="O40" s="782" t="n">
        <f aca="false">58+13+49</f>
        <v>120</v>
      </c>
      <c r="P40" s="797" t="n">
        <f aca="false">O40+84.5+21.5+20+18.9</f>
        <v>264.9</v>
      </c>
      <c r="Q40" s="796" t="n">
        <f aca="false">9+10+93</f>
        <v>112</v>
      </c>
      <c r="R40" s="796" t="n">
        <f aca="false">9+10+93</f>
        <v>112</v>
      </c>
      <c r="S40" s="796" t="n">
        <f aca="false">26+8+39.45+10</f>
        <v>83.45</v>
      </c>
      <c r="T40" s="782" t="n">
        <v>25</v>
      </c>
      <c r="U40" s="782" t="n">
        <f aca="false">100+20</f>
        <v>120</v>
      </c>
      <c r="V40" s="782" t="n">
        <f aca="false">100+20</f>
        <v>120</v>
      </c>
      <c r="W40" s="796" t="n">
        <f aca="false">7+15+10+15+29.75</f>
        <v>76.75</v>
      </c>
      <c r="X40" s="796" t="n">
        <f aca="false">7+15+10+15+29.75</f>
        <v>76.75</v>
      </c>
      <c r="Y40" s="797" t="n">
        <v>200</v>
      </c>
      <c r="Z40" s="796" t="n">
        <f aca="false">15+5+25+116</f>
        <v>161</v>
      </c>
      <c r="AA40" s="722" t="n">
        <v>480</v>
      </c>
      <c r="AB40" s="796" t="n">
        <v>460</v>
      </c>
      <c r="AC40" s="782" t="n">
        <f aca="false">20+21.25+0.3</f>
        <v>41.55</v>
      </c>
      <c r="AD40" s="782" t="n">
        <f aca="false">20+21.25+0.3</f>
        <v>41.55</v>
      </c>
      <c r="AE40" s="782" t="n">
        <v>70</v>
      </c>
      <c r="AF40" s="782" t="n">
        <v>80</v>
      </c>
      <c r="AG40" s="782" t="n">
        <f aca="false">60+25+9+6</f>
        <v>100</v>
      </c>
      <c r="AH40" s="782" t="n">
        <v>100</v>
      </c>
      <c r="AI40" s="722" t="n">
        <v>140</v>
      </c>
      <c r="AJ40" s="722" t="n">
        <v>140</v>
      </c>
      <c r="AK40" s="722" t="n">
        <v>120</v>
      </c>
      <c r="AL40" s="722" t="n">
        <v>20</v>
      </c>
      <c r="AM40" s="722"/>
      <c r="AN40" s="722"/>
      <c r="AO40" s="722"/>
    </row>
    <row r="41" s="379" customFormat="true" ht="15" hidden="false" customHeight="false" outlineLevel="0" collapsed="false">
      <c r="A41" s="716" t="s">
        <v>1016</v>
      </c>
      <c r="B41" s="722" t="n">
        <v>30</v>
      </c>
      <c r="C41" s="722" t="n">
        <v>15</v>
      </c>
      <c r="D41" s="722" t="n">
        <v>15</v>
      </c>
      <c r="E41" s="722" t="n">
        <v>10</v>
      </c>
      <c r="F41" s="722" t="n">
        <v>10</v>
      </c>
      <c r="G41" s="722" t="n">
        <v>10</v>
      </c>
      <c r="H41" s="722" t="n">
        <v>10</v>
      </c>
      <c r="I41" s="722" t="n">
        <v>10</v>
      </c>
      <c r="J41" s="722" t="n">
        <v>10</v>
      </c>
      <c r="K41" s="722" t="n">
        <v>10</v>
      </c>
      <c r="L41" s="722" t="n">
        <v>15</v>
      </c>
      <c r="M41" s="722" t="n">
        <v>15</v>
      </c>
      <c r="N41" s="796" t="n">
        <v>10</v>
      </c>
      <c r="O41" s="722" t="n">
        <v>15</v>
      </c>
      <c r="P41" s="796" t="n">
        <v>20</v>
      </c>
      <c r="Q41" s="722" t="n">
        <v>10</v>
      </c>
      <c r="R41" s="722" t="n">
        <v>10</v>
      </c>
      <c r="S41" s="722" t="n">
        <v>10</v>
      </c>
      <c r="T41" s="722" t="n">
        <v>5</v>
      </c>
      <c r="U41" s="722" t="n">
        <v>5</v>
      </c>
      <c r="V41" s="722" t="n">
        <v>5</v>
      </c>
      <c r="W41" s="722" t="n">
        <v>10</v>
      </c>
      <c r="X41" s="722" t="n">
        <v>10</v>
      </c>
      <c r="Y41" s="722" t="n">
        <v>15</v>
      </c>
      <c r="Z41" s="722" t="n">
        <v>15</v>
      </c>
      <c r="AA41" s="722" t="n">
        <v>35</v>
      </c>
      <c r="AB41" s="722" t="n">
        <v>35</v>
      </c>
      <c r="AC41" s="722" t="n">
        <v>6</v>
      </c>
      <c r="AD41" s="722" t="n">
        <v>6</v>
      </c>
      <c r="AE41" s="722" t="n">
        <v>6</v>
      </c>
      <c r="AF41" s="722" t="n">
        <v>6</v>
      </c>
      <c r="AG41" s="722" t="n">
        <v>6</v>
      </c>
      <c r="AH41" s="722" t="n">
        <v>6</v>
      </c>
      <c r="AI41" s="722" t="n">
        <v>8</v>
      </c>
      <c r="AJ41" s="722" t="n">
        <v>8</v>
      </c>
      <c r="AK41" s="722" t="n">
        <v>6</v>
      </c>
      <c r="AL41" s="722" t="n">
        <v>4</v>
      </c>
      <c r="AM41" s="722"/>
      <c r="AN41" s="722"/>
      <c r="AO41" s="722"/>
    </row>
    <row r="42" s="379" customFormat="true" ht="15" hidden="false" customHeight="false" outlineLevel="0" collapsed="false">
      <c r="A42" s="716" t="s">
        <v>1194</v>
      </c>
      <c r="B42" s="722" t="n">
        <v>3</v>
      </c>
      <c r="C42" s="722"/>
      <c r="D42" s="722" t="n">
        <v>1</v>
      </c>
      <c r="E42" s="797" t="n">
        <v>2</v>
      </c>
      <c r="F42" s="797" t="n">
        <v>2</v>
      </c>
      <c r="G42" s="722" t="n">
        <v>1</v>
      </c>
      <c r="H42" s="722" t="n">
        <v>1</v>
      </c>
      <c r="I42" s="722" t="n">
        <v>1</v>
      </c>
      <c r="J42" s="722" t="n">
        <v>1</v>
      </c>
      <c r="K42" s="722" t="n">
        <v>1</v>
      </c>
      <c r="L42" s="722" t="n">
        <v>1</v>
      </c>
      <c r="M42" s="722" t="n">
        <v>1</v>
      </c>
      <c r="N42" s="796" t="n">
        <v>2</v>
      </c>
      <c r="O42" s="722" t="n">
        <v>1</v>
      </c>
      <c r="P42" s="722" t="n">
        <v>1</v>
      </c>
      <c r="Q42" s="722" t="n">
        <v>1</v>
      </c>
      <c r="R42" s="722" t="n">
        <v>1</v>
      </c>
      <c r="S42" s="796" t="n">
        <v>2</v>
      </c>
      <c r="T42" s="722" t="n">
        <v>1</v>
      </c>
      <c r="U42" s="796" t="n">
        <v>2</v>
      </c>
      <c r="V42" s="796" t="n">
        <v>2</v>
      </c>
      <c r="W42" s="722" t="n">
        <v>1</v>
      </c>
      <c r="X42" s="722" t="n">
        <v>1</v>
      </c>
      <c r="Y42" s="722" t="n">
        <v>1</v>
      </c>
      <c r="Z42" s="722" t="n">
        <v>1</v>
      </c>
      <c r="AA42" s="722" t="n">
        <v>1</v>
      </c>
      <c r="AB42" s="722" t="n">
        <v>1</v>
      </c>
      <c r="AC42" s="722" t="n">
        <v>1</v>
      </c>
      <c r="AD42" s="722" t="n">
        <v>1</v>
      </c>
      <c r="AE42" s="722" t="n">
        <v>2</v>
      </c>
      <c r="AF42" s="722" t="n">
        <v>2</v>
      </c>
      <c r="AG42" s="722" t="n">
        <v>3</v>
      </c>
      <c r="AH42" s="722" t="n">
        <v>2</v>
      </c>
      <c r="AI42" s="722" t="n">
        <v>2</v>
      </c>
      <c r="AJ42" s="722" t="n">
        <v>2</v>
      </c>
      <c r="AK42" s="722" t="n">
        <v>1</v>
      </c>
      <c r="AL42" s="722" t="n">
        <v>0</v>
      </c>
      <c r="AM42" s="722"/>
      <c r="AN42" s="722"/>
      <c r="AO42" s="722"/>
    </row>
    <row r="43" s="379" customFormat="true" ht="15" hidden="false" customHeight="false" outlineLevel="0" collapsed="false">
      <c r="A43" s="716" t="s">
        <v>1195</v>
      </c>
      <c r="B43" s="722" t="n">
        <v>10</v>
      </c>
      <c r="C43" s="722" t="n">
        <v>8</v>
      </c>
      <c r="D43" s="722" t="n">
        <v>2</v>
      </c>
      <c r="E43" s="797" t="n">
        <v>4</v>
      </c>
      <c r="F43" s="797" t="n">
        <v>4</v>
      </c>
      <c r="G43" s="722" t="n">
        <v>3</v>
      </c>
      <c r="H43" s="722" t="n">
        <v>3</v>
      </c>
      <c r="I43" s="722" t="n">
        <v>5</v>
      </c>
      <c r="J43" s="722" t="n">
        <v>4</v>
      </c>
      <c r="K43" s="722" t="n">
        <v>4</v>
      </c>
      <c r="L43" s="797" t="n">
        <v>3</v>
      </c>
      <c r="M43" s="797" t="n">
        <v>3</v>
      </c>
      <c r="N43" s="796" t="n">
        <v>5</v>
      </c>
      <c r="O43" s="722" t="n">
        <v>5</v>
      </c>
      <c r="P43" s="722" t="n">
        <v>5</v>
      </c>
      <c r="Q43" s="722" t="n">
        <v>5</v>
      </c>
      <c r="R43" s="722" t="n">
        <v>5</v>
      </c>
      <c r="S43" s="722" t="n">
        <v>5</v>
      </c>
      <c r="T43" s="722" t="n">
        <v>4</v>
      </c>
      <c r="U43" s="796" t="n">
        <v>7</v>
      </c>
      <c r="V43" s="796" t="n">
        <v>7</v>
      </c>
      <c r="W43" s="722" t="n">
        <v>4</v>
      </c>
      <c r="X43" s="722" t="n">
        <v>4</v>
      </c>
      <c r="Y43" s="797" t="n">
        <v>8</v>
      </c>
      <c r="Z43" s="797" t="n">
        <v>8</v>
      </c>
      <c r="AA43" s="722" t="n">
        <v>7</v>
      </c>
      <c r="AB43" s="722" t="n">
        <v>7</v>
      </c>
      <c r="AC43" s="722" t="n">
        <v>3</v>
      </c>
      <c r="AD43" s="722" t="n">
        <v>3</v>
      </c>
      <c r="AE43" s="722" t="n">
        <v>4</v>
      </c>
      <c r="AF43" s="722" t="n">
        <v>4</v>
      </c>
      <c r="AG43" s="722" t="n">
        <v>3</v>
      </c>
      <c r="AH43" s="722" t="n">
        <v>2</v>
      </c>
      <c r="AI43" s="722" t="n">
        <v>3</v>
      </c>
      <c r="AJ43" s="722" t="n">
        <v>3</v>
      </c>
      <c r="AK43" s="722" t="n">
        <v>2</v>
      </c>
      <c r="AL43" s="722" t="n">
        <v>2</v>
      </c>
      <c r="AM43" s="722"/>
      <c r="AN43" s="722"/>
      <c r="AO43" s="722"/>
    </row>
    <row r="44" s="379" customFormat="true" ht="15" hidden="false" customHeight="false" outlineLevel="0" collapsed="false">
      <c r="A44" s="711" t="s">
        <v>1018</v>
      </c>
      <c r="B44" s="820" t="n">
        <f aca="false">HLOOKUP(B107,单相流管径核算!$A$2:$GB$30,MATCH("管径选型1",单相流管径核算!$A$2:$A$30,FALSE()),FALSE())</f>
        <v>0.257</v>
      </c>
      <c r="C44" s="806" t="n">
        <f aca="false">HLOOKUP(C106,单相流管径核算!$A$2:$GB$30,MATCH("管径选型1",单相流管径核算!$A$2:$A$30,FALSE()),FALSE())</f>
        <v>0.257</v>
      </c>
      <c r="D44" s="820" t="n">
        <f aca="false">HLOOKUP(D107,单相流管径核算!$A$2:$GB$30,MATCH("管径选型1",单相流管径核算!$A$2:$A$30,FALSE()),FALSE())</f>
        <v>0.325</v>
      </c>
      <c r="E44" s="807" t="n">
        <f aca="false">HLOOKUP(E107,单相流管径核算!$A$2:$GB$30,MATCH("管径选型1",单相流管径核算!$A$2:$A$30,FALSE()),FALSE())</f>
        <v>0.08</v>
      </c>
      <c r="F44" s="807" t="n">
        <f aca="false">HLOOKUP(F107,单相流管径核算!$A$2:$GB$30,MATCH("管径选型1",单相流管径核算!$A$2:$A$30,FALSE()),FALSE())</f>
        <v>0.08</v>
      </c>
      <c r="G44" s="807" t="n">
        <v>0.1</v>
      </c>
      <c r="H44" s="807" t="n">
        <v>0.1</v>
      </c>
      <c r="I44" s="724" t="n">
        <v>0.025</v>
      </c>
      <c r="J44" s="213" t="n">
        <v>0.25</v>
      </c>
      <c r="K44" s="213" t="n">
        <v>0.25</v>
      </c>
      <c r="L44" s="305" t="n">
        <v>0.08</v>
      </c>
      <c r="M44" s="305" t="n">
        <v>0.08</v>
      </c>
      <c r="N44" s="305" t="n">
        <v>0.08</v>
      </c>
      <c r="O44" s="305" t="n">
        <f aca="false">HLOOKUP(O107,单相流管径核算!$A$2:$GB$30,MATCH("管径选型1",单相流管径核算!$A$2:$A$30,FALSE()),FALSE())</f>
        <v>0.35</v>
      </c>
      <c r="P44" s="305" t="n">
        <f aca="false">HLOOKUP(P107,单相流管径核算!$A$2:$GB$30,MATCH("管径选型1",单相流管径核算!$A$2:$A$30,FALSE()),FALSE())</f>
        <v>0.35</v>
      </c>
      <c r="Q44" s="213" t="n">
        <f aca="false">HLOOKUP(Q107,单相流管径核算!$A$2:$GB$30,MATCH("管径选型1",单相流管径核算!$A$2:$A$30,FALSE()),FALSE())</f>
        <v>0.15</v>
      </c>
      <c r="R44" s="213" t="n">
        <v>0.15</v>
      </c>
      <c r="S44" s="305" t="n">
        <v>0.05</v>
      </c>
      <c r="T44" s="305" t="n">
        <v>0.05</v>
      </c>
      <c r="U44" s="305" t="n">
        <v>0.05</v>
      </c>
      <c r="V44" s="305" t="n">
        <v>0.05</v>
      </c>
      <c r="W44" s="807" t="n">
        <f aca="false">HLOOKUP(W107,单相流管径核算!$A$2:$GB$30,MATCH("管径选型1",单相流管径核算!$A$2:$A$30,FALSE()),FALSE())</f>
        <v>0.2</v>
      </c>
      <c r="X44" s="807" t="n">
        <f aca="false">HLOOKUP(X107,单相流管径核算!$A$2:$GB$30,MATCH("管径选型1",单相流管径核算!$A$2:$A$30,FALSE()),FALSE())</f>
        <v>0.2</v>
      </c>
      <c r="Y44" s="807" t="n">
        <f aca="false">HLOOKUP(Y107,单相流管径核算!$A$2:$GB$30,MATCH("管径选型1",单相流管径核算!$A$2:$A$30,FALSE()),FALSE())</f>
        <v>0.1</v>
      </c>
      <c r="Z44" s="807" t="n">
        <f aca="false">HLOOKUP(Z107,单相流管径核算!$A$2:$GB$30,MATCH("管径选型1",单相流管径核算!$A$2:$A$30,FALSE()),FALSE())</f>
        <v>0.1</v>
      </c>
      <c r="AA44" s="807" t="n">
        <f aca="false">HLOOKUP(AA107,单相流管径核算!$A$2:$GB$30,MATCH("管径选型1",单相流管径核算!$A$2:$A$30,FALSE()),FALSE())</f>
        <v>0.25</v>
      </c>
      <c r="AB44" s="807" t="n">
        <f aca="false">HLOOKUP(AB107,单相流管径核算!$A$2:$GB$30,MATCH("管径选型1",单相流管径核算!$A$2:$A$30,FALSE()),FALSE())</f>
        <v>0.25</v>
      </c>
      <c r="AC44" s="807" t="n">
        <f aca="false">HLOOKUP(AC107,单相流管径核算!$A$2:$GB$30,MATCH("管径选型1",单相流管径核算!$A$2:$A$30,FALSE()),FALSE())</f>
        <v>0.2</v>
      </c>
      <c r="AD44" s="807" t="n">
        <f aca="false">HLOOKUP(AD107,单相流管径核算!$A$2:$GB$30,MATCH("管径选型1",单相流管径核算!$A$2:$A$30,FALSE()),FALSE())</f>
        <v>0.2</v>
      </c>
      <c r="AE44" s="809" t="n">
        <v>0.08</v>
      </c>
      <c r="AF44" s="821" t="n">
        <v>0.08</v>
      </c>
      <c r="AG44" s="807" t="n">
        <v>0.08</v>
      </c>
      <c r="AH44" s="782" t="n">
        <v>0.08</v>
      </c>
      <c r="AI44" s="810" t="n">
        <v>0.04</v>
      </c>
      <c r="AJ44" s="810" t="n">
        <v>0.025</v>
      </c>
      <c r="AK44" s="713" t="n">
        <v>0.025</v>
      </c>
      <c r="AL44" s="713" t="n">
        <v>0.04</v>
      </c>
    </row>
    <row r="45" s="379" customFormat="true" ht="15" hidden="false" customHeight="false" outlineLevel="0" collapsed="false">
      <c r="A45" s="711" t="s">
        <v>1019</v>
      </c>
      <c r="B45" s="737" t="n">
        <f aca="false">IF(B44&gt;0.04,B40+(B41*35+B42*135+B43*7)*B44,B40+(B41*35+B42*600+B43*7)*B44)</f>
        <v>491.925</v>
      </c>
      <c r="C45" s="737" t="n">
        <f aca="false">IF(C44&gt;0.04,C40+(C41*35+C42*135+C43*7)*C44,C40+(C41*35+C42*600+C43*7)*C44)</f>
        <v>249.317</v>
      </c>
      <c r="D45" s="737" t="n">
        <f aca="false">IF(D44&gt;0.04,D40+(D41*35+D42*135+D43*7)*D44,D40+(D41*35+D42*600+D43*7)*D44)</f>
        <v>284.05</v>
      </c>
      <c r="E45" s="737" t="n">
        <f aca="false">IF(E44&gt;0.04,E40+(E41*35+E42*135+E43*7)*E44,E40+(E41*35+E42*600+E43*7)*E44)</f>
        <v>111.84</v>
      </c>
      <c r="F45" s="737" t="n">
        <f aca="false">IF(F44&gt;0.04,F40+(F41*35+F42*135+F43*7)*F44,F40+(F41*35+F42*600+F43*7)*F44)</f>
        <v>111.84</v>
      </c>
      <c r="G45" s="737" t="n">
        <f aca="false">IF(G44&gt;0.04,G40+(G41*35+G42*135+G43*7)*G44,G40+(G41*35+G42*600+G43*7)*G44)</f>
        <v>149.6</v>
      </c>
      <c r="H45" s="737" t="n">
        <f aca="false">IF(H44&gt;0.04,H40+(H41*35+H42*135+H43*7)*H44,H40+(H41*35+H42*600+H43*7)*H44)</f>
        <v>149.6</v>
      </c>
      <c r="I45" s="737" t="n">
        <f aca="false">IF(I44&gt;0.04,I40+(I41*35+I42*135+I43*7)*I44,I40+(I41*35+I42*600+I43*7)*I44)</f>
        <v>174.625</v>
      </c>
      <c r="J45" s="737" t="n">
        <f aca="false">IF(J44&gt;0.04,J40+(J41*35+J42*135+J43*7)*J44,J40+(J41*35+J42*600+J43*7)*J44)</f>
        <v>168.25</v>
      </c>
      <c r="K45" s="737" t="n">
        <f aca="false">IF(K44&gt;0.04,K40+(K41*35+K42*135+K43*7)*K44,K40+(K41*35+K42*600+K43*7)*K44)</f>
        <v>168.25</v>
      </c>
      <c r="L45" s="737" t="n">
        <f aca="false">IF(L44&gt;0.04,L40+(L41*35+L42*135+L43*7)*L44,L40+(L41*35+L42*600+L43*7)*L44)</f>
        <v>149.48</v>
      </c>
      <c r="M45" s="737" t="n">
        <f aca="false">IF(M44&gt;0.04,M40+(M41*35+M42*135+M43*7)*M44,M40+(M41*35+M42*600+M43*7)*M44)</f>
        <v>149.48</v>
      </c>
      <c r="N45" s="737" t="n">
        <f aca="false">IF(N44&gt;0.04,N40+(N41*35+N42*135+N43*7)*N44,N40+(N41*35+N42*600+N43*7)*N44)</f>
        <v>159.4</v>
      </c>
      <c r="O45" s="737" t="n">
        <f aca="false">IF(O44&gt;0.04,O40+(O41*35+O42*135+O43*7)*O44,O40+(O41*35+O42*600+O43*7)*O44)</f>
        <v>363.25</v>
      </c>
      <c r="P45" s="737" t="n">
        <f aca="false">IF(P44&gt;0.04,P40+(P41*35+P42*135+P43*7)*P44,P40+(P41*35+P42*600+P43*7)*P44)</f>
        <v>569.4</v>
      </c>
      <c r="Q45" s="737" t="n">
        <f aca="false">IF(Q44&gt;0.04,Q40+(Q41*35+Q42*135+Q43*7)*Q44,Q40+(Q41*35+Q42*600+Q43*7)*Q44)</f>
        <v>190</v>
      </c>
      <c r="R45" s="737" t="n">
        <f aca="false">IF(R44&gt;0.04,R40+(R41*35+R42*135+R43*7)*R44,R40+(R41*35+R42*600+R43*7)*R44)</f>
        <v>190</v>
      </c>
      <c r="S45" s="737" t="n">
        <f aca="false">IF(S44&gt;0.04,S40+(S41*35+S42*135+S43*7)*S44,S40+(S41*35+S42*600+S43*7)*S44)</f>
        <v>116.2</v>
      </c>
      <c r="T45" s="737" t="n">
        <f aca="false">IF(T44&gt;0.04,T40+(T41*35+T42*135+T43*7)*T44,T40+(T41*35+T42*600+T43*7)*T44)</f>
        <v>41.9</v>
      </c>
      <c r="U45" s="737" t="n">
        <f aca="false">IF(U44&gt;0.04,U40+(U41*35+U42*135+U43*7)*U44,U40+(U41*35+U42*600+U43*7)*U44)</f>
        <v>144.7</v>
      </c>
      <c r="V45" s="737" t="n">
        <f aca="false">IF(V44&gt;0.04,V40+(V41*35+V42*135+V43*7)*V44,V40+(V41*35+V42*600+V43*7)*V44)</f>
        <v>144.7</v>
      </c>
      <c r="W45" s="737" t="n">
        <f aca="false">IF(W44&gt;0.04,W40+(W41*35+W42*135+W43*7)*W44,W40+(W41*35+W42*600+W43*7)*W44)</f>
        <v>179.35</v>
      </c>
      <c r="X45" s="737" t="n">
        <f aca="false">IF(X44&gt;0.04,X40+(X41*35+X42*135+X43*7)*X44,X40+(X41*35+X42*600+X43*7)*X44)</f>
        <v>179.35</v>
      </c>
      <c r="Y45" s="737" t="n">
        <f aca="false">IF(Y44&gt;0.04,Y40+(Y41*35+Y42*135+Y43*7)*Y44,Y40+(Y41*35+Y42*600+Y43*7)*Y44)</f>
        <v>271.6</v>
      </c>
      <c r="Z45" s="737" t="n">
        <f aca="false">IF(Z44&gt;0.04,Z40+(Z41*35+Z42*135+Z43*7)*Z44,Z40+(Z41*35+Z42*600+Z43*7)*Z44)</f>
        <v>232.6</v>
      </c>
      <c r="AA45" s="737" t="n">
        <f aca="false">IF(AA44&gt;0.04,AA40+(AA41*35+AA42*135+AA43*7)*AA44,AA40+(AA41*35+AA42*600+AA43*7)*AA44)</f>
        <v>832.25</v>
      </c>
      <c r="AB45" s="737" t="n">
        <f aca="false">IF(AB44&gt;0.04,AB40+(AB41*35+AB42*135+AB43*7)*AB44,AB40+(AB41*35+AB42*600+AB43*7)*AB44)</f>
        <v>812.25</v>
      </c>
      <c r="AC45" s="737" t="n">
        <f aca="false">IF(AC44&gt;0.04,AC40+(AC41*35+AC42*135+AC43*7)*AC44,AC40+(AC41*35+AC42*600+AC43*7)*AC44)</f>
        <v>114.75</v>
      </c>
      <c r="AD45" s="737" t="n">
        <f aca="false">IF(AD44&gt;0.04,AD40+(AD41*35+AD42*135+AD43*7)*AD44,AD40+(AD41*35+AD42*600+AD43*7)*AD44)</f>
        <v>114.75</v>
      </c>
      <c r="AE45" s="737" t="n">
        <f aca="false">IF(AE44&gt;0.04,AE40+(AE41*35+AE42*135+AE43*7)*AE44,AE40+(AE41*35+AE42*600+AE43*7)*AE44)</f>
        <v>110.64</v>
      </c>
      <c r="AF45" s="737" t="n">
        <f aca="false">IF(AF44&gt;0.04,AF40+(AF41*35+AF42*135+AF43*7)*AF44,AF40+(AF41*35+AF42*600+AF43*7)*AF44)</f>
        <v>120.64</v>
      </c>
      <c r="AG45" s="737" t="n">
        <f aca="false">IF(AG44&gt;0.04,AG40+(AG41*35+AG42*135+AG43*7)*AG44,AG40+(AG41*35+AG42*600+AG43*7)*AG44)</f>
        <v>150.88</v>
      </c>
      <c r="AH45" s="737" t="n">
        <f aca="false">IF(AH44&gt;0.04,AH40+(AH41*35+AH42*135+AH43*7)*AH44,AH40+(AH41*35+AH42*600+AH43*7)*AH44)</f>
        <v>139.52</v>
      </c>
      <c r="AI45" s="737" t="n">
        <f aca="false">IF(AI44&gt;0.04,AI40+(AI41*35+AI42*135+AI43*7)*AI44,AI40+(AI41*35+AI42*600+AI43*7)*AI44)</f>
        <v>200.04</v>
      </c>
      <c r="AJ45" s="737" t="n">
        <f aca="false">IF(AJ44&gt;0.04,AJ40+(AJ41*35+AJ42*135+AJ43*7)*AJ44,AJ40+(AJ41*35+AJ42*600+AJ43*7)*AJ44)</f>
        <v>177.525</v>
      </c>
      <c r="AK45" s="737" t="n">
        <f aca="false">IF(AK44&gt;0.04,AK40+(AK41*35+AK42*135+AK43*7)*AK44,AK40+(AK41*35+AK42*600+AK43*7)*AK44)</f>
        <v>140.6</v>
      </c>
      <c r="AL45" s="737" t="n">
        <f aca="false">IF(AL44&gt;0.04,AL40+(AL41*35+AL42*135+AL43*7)*AL44,AL40+(AL41*35+AL42*600+AL43*7)*AL44)</f>
        <v>26.16</v>
      </c>
      <c r="AM45" s="737"/>
      <c r="AN45" s="737"/>
      <c r="AO45" s="737"/>
    </row>
    <row r="46" s="824" customFormat="true" ht="13.8" hidden="false" customHeight="false" outlineLevel="0" collapsed="false">
      <c r="A46" s="822" t="s">
        <v>1020</v>
      </c>
      <c r="B46" s="213" t="n">
        <f aca="false">HLOOKUP(B107,单相流管径核算!$A$2:$GB$30,MATCH("管径选型1后100米管线压力降",单相流管径核算!$A$2:$A$30,FALSE()),FALSE())</f>
        <v>15.5676805389002</v>
      </c>
      <c r="C46" s="213" t="n">
        <f aca="false">HLOOKUP(C106,单相流管径核算!$A$2:$GB$30,MATCH("管径选型1后100米管线压力降",单相流管径核算!$A$2:$A$30,FALSE()),FALSE())</f>
        <v>16.0341035050074</v>
      </c>
      <c r="D46" s="213" t="n">
        <f aca="false">HLOOKUP(D107,单相流管径核算!$A$2:$GB$30,MATCH("管径选型1后100米管线压力降",单相流管径核算!$A$2:$A$30,FALSE()),FALSE())</f>
        <v>9.1517840262508</v>
      </c>
      <c r="E46" s="213" t="n">
        <f aca="false">HLOOKUP(E107,单相流管径核算!$A$2:$GB$30,MATCH("管径选型1后100米管线压力降",单相流管径核算!$A$2:$A$30,FALSE()),FALSE())</f>
        <v>9.31322794528701</v>
      </c>
      <c r="F46" s="213" t="n">
        <f aca="false">HLOOKUP(F107,单相流管径核算!$A$2:$GB$30,MATCH("管径选型1后100米管线压力降",单相流管径核算!$A$2:$A$30,FALSE()),FALSE())</f>
        <v>9.31322794528701</v>
      </c>
      <c r="G46" s="213" t="n">
        <f aca="false">HLOOKUP(G107,单相流管径核算!$A$2:$GB$30,MATCH("管径选型1后100米管线压力降",单相流管径核算!$A$2:$A$30,FALSE()),FALSE())</f>
        <v>12.543020497339</v>
      </c>
      <c r="H46" s="213" t="n">
        <f aca="false">HLOOKUP(H107,单相流管径核算!$A$2:$GB$30,MATCH("管径选型1后100米管线压力降",单相流管径核算!$A$2:$A$30,FALSE()),FALSE())</f>
        <v>12.543020497339</v>
      </c>
      <c r="I46" s="213" t="n">
        <f aca="false">HLOOKUP(I106,单相流管径核算!$A$2:$GB$30,MATCH("管径选型1后100米管线压力降",单相流管径核算!$A$2:$A$30,FALSE()),FALSE())</f>
        <v>0.587455846223313</v>
      </c>
      <c r="J46" s="213" t="n">
        <f aca="false">HLOOKUP(J107,单相流管径核算!$A$2:$GB$30,MATCH("管径选型1后100米管线压力降",单相流管径核算!$A$2:$A$30,FALSE()),FALSE())</f>
        <v>21.8839382636886</v>
      </c>
      <c r="K46" s="213" t="n">
        <f aca="false">HLOOKUP(K107,单相流管径核算!$A$2:$GB$30,MATCH("管径选型1后100米管线压力降",单相流管径核算!$A$2:$A$30,FALSE()),FALSE())</f>
        <v>21.8839382636886</v>
      </c>
      <c r="L46" s="213" t="n">
        <f aca="false">HLOOKUP(L107,单相流管径核算!$A$2:$GB$30,MATCH("管径选型1后100米管线压力降",单相流管径核算!$A$2:$A$30,FALSE()),FALSE())</f>
        <v>17.0110027431938</v>
      </c>
      <c r="M46" s="213" t="n">
        <f aca="false">HLOOKUP(M107,单相流管径核算!$A$2:$GB$30,MATCH("管径选型1后100米管线压力降",单相流管径核算!$A$2:$A$30,FALSE()),FALSE())</f>
        <v>17.0110027431938</v>
      </c>
      <c r="N46" s="213" t="n">
        <f aca="false">HLOOKUP(N107,单相流管径核算!$A$2:$GB$30,MATCH("管径选型1后100米管线压力降",单相流管径核算!$A$2:$A$30,FALSE()),FALSE())</f>
        <v>17.0110027431938</v>
      </c>
      <c r="O46" s="213" t="n">
        <f aca="false">HLOOKUP(O107,单相流管径核算!$A$2:$GB$30,MATCH("管径选型1后100米管线压力降",单相流管径核算!$A$2:$A$30,FALSE()),FALSE())</f>
        <v>2.88408357877088</v>
      </c>
      <c r="P46" s="213" t="n">
        <f aca="false">HLOOKUP(P107,单相流管径核算!$A$2:$GB$30,MATCH("管径选型1后100米管线压力降",单相流管径核算!$A$2:$A$30,FALSE()),FALSE())</f>
        <v>2.88408357877088</v>
      </c>
      <c r="Q46" s="213" t="n">
        <f aca="false">HLOOKUP(Q107,单相流管径核算!$A$2:$GB$30,MATCH("管径选型1后100米管线压力降",单相流管径核算!$A$2:$A$30,FALSE()),FALSE())</f>
        <v>11.8918552109364</v>
      </c>
      <c r="R46" s="213" t="n">
        <f aca="false">HLOOKUP(R107,单相流管径核算!$A$2:$GB$30,MATCH("管径选型1后100米管线压力降",单相流管径核算!$A$2:$A$30,FALSE()),FALSE())</f>
        <v>11.8918552109364</v>
      </c>
      <c r="S46" s="213" t="n">
        <f aca="false">HLOOKUP(S107,单相流管径核算!$A$2:$GB$30,MATCH("管径选型1后100米管线压力降",单相流管径核算!$A$2:$A$30,FALSE()),FALSE())</f>
        <v>11.8918552109364</v>
      </c>
      <c r="T46" s="213" t="n">
        <f aca="false">HLOOKUP(T107,单相流管径核算!$A$2:$GB$30,MATCH("管径选型1后100米管线压力降",单相流管径核算!$A$2:$A$30,FALSE()),FALSE())</f>
        <v>5.59361465481049</v>
      </c>
      <c r="U46" s="213" t="n">
        <f aca="false">HLOOKUP(U107,单相流管径核算!$A$2:$GB$30,MATCH("管径选型1后100米管线压力降",单相流管径核算!$A$2:$A$30,FALSE()),FALSE())</f>
        <v>5.59361465481049</v>
      </c>
      <c r="V46" s="213" t="n">
        <f aca="false">HLOOKUP(V107,单相流管径核算!$A$2:$GB$30,MATCH("管径选型1后100米管线压力降",单相流管径核算!$A$2:$A$30,FALSE()),FALSE())</f>
        <v>5.59361465481049</v>
      </c>
      <c r="W46" s="823" t="n">
        <f aca="false">HLOOKUP(W107,单相流管径核算!$A$2:$GB$30,MATCH("管径选型1后100米管线压力降",单相流管径核算!$A$2:$A$30,FALSE()),FALSE())</f>
        <v>13.4838622161848</v>
      </c>
      <c r="X46" s="823" t="n">
        <f aca="false">HLOOKUP(X107,单相流管径核算!$A$2:$GB$30,MATCH("管径选型1后100米管线压力降",单相流管径核算!$A$2:$A$30,FALSE()),FALSE())</f>
        <v>13.4838622161848</v>
      </c>
      <c r="Y46" s="823" t="n">
        <f aca="false">HLOOKUP(Y107,单相流管径核算!$A$2:$GB$30,MATCH("管径选型1后100米管线压力降",单相流管径核算!$A$2:$A$30,FALSE()),FALSE())</f>
        <v>17.0197255620622</v>
      </c>
      <c r="Z46" s="823" t="n">
        <f aca="false">HLOOKUP(Z107,单相流管径核算!$A$2:$GB$30,MATCH("管径选型1后100米管线压力降",单相流管径核算!$A$2:$A$30,FALSE()),FALSE())</f>
        <v>17.0197255620622</v>
      </c>
      <c r="AA46" s="823" t="n">
        <f aca="false">HLOOKUP(AA107,单相流管径核算!$A$2:$GB$30,MATCH("管径选型1后100米管线压力降",单相流管径核算!$A$2:$A$30,FALSE()),FALSE())</f>
        <v>12.3833452401515</v>
      </c>
      <c r="AB46" s="823" t="n">
        <f aca="false">HLOOKUP(AB107,单相流管径核算!$A$2:$GB$30,MATCH("管径选型1后100米管线压力降",单相流管径核算!$A$2:$A$30,FALSE()),FALSE())</f>
        <v>12.3833452401515</v>
      </c>
      <c r="AC46" s="213" t="n">
        <f aca="false">HLOOKUP(AC107,单相流管径核算!$A$2:$GB$30,MATCH("管径选型1后100米管线压力降",单相流管径核算!$A$2:$A$30,FALSE()),FALSE())</f>
        <v>13.8575325989605</v>
      </c>
      <c r="AD46" s="213" t="n">
        <f aca="false">HLOOKUP(AD107,单相流管径核算!$A$2:$GB$30,MATCH("管径选型1后100米管线压力降",单相流管径核算!$A$2:$A$30,FALSE()),FALSE())</f>
        <v>13.8575325989605</v>
      </c>
      <c r="AE46" s="213" t="n">
        <v>25</v>
      </c>
      <c r="AF46" s="213" t="n">
        <v>25</v>
      </c>
      <c r="AG46" s="213" t="n">
        <v>20</v>
      </c>
      <c r="AH46" s="213" t="n">
        <v>20</v>
      </c>
      <c r="AI46" s="213" t="n">
        <v>45</v>
      </c>
      <c r="AJ46" s="213" t="n">
        <v>45</v>
      </c>
      <c r="AK46" s="213" t="n">
        <v>45</v>
      </c>
      <c r="AL46" s="213" t="n">
        <v>45</v>
      </c>
      <c r="AM46" s="213"/>
      <c r="AN46" s="213"/>
      <c r="AO46" s="213"/>
      <c r="AP46" s="213"/>
      <c r="AQ46" s="213"/>
      <c r="AR46" s="213"/>
      <c r="AS46" s="213"/>
      <c r="AT46" s="213"/>
      <c r="AU46" s="213"/>
      <c r="AV46" s="213"/>
      <c r="AW46" s="213"/>
      <c r="AX46" s="213"/>
      <c r="AY46" s="213"/>
      <c r="AZ46" s="213"/>
      <c r="BA46" s="213"/>
      <c r="BB46" s="213"/>
      <c r="BC46" s="213"/>
      <c r="BD46" s="213"/>
      <c r="BE46" s="213"/>
    </row>
    <row r="47" s="819" customFormat="true" ht="15" hidden="false" customHeight="false" outlineLevel="0" collapsed="false">
      <c r="A47" s="815" t="s">
        <v>1196</v>
      </c>
      <c r="B47" s="825" t="n">
        <f aca="false">B46/1000/100*B45</f>
        <v>0.0765813124909848</v>
      </c>
      <c r="C47" s="825" t="n">
        <f aca="false">C46/1000/100*C45</f>
        <v>0.0399757458355793</v>
      </c>
      <c r="D47" s="825" t="n">
        <f aca="false">D46/1000/100*D45</f>
        <v>0.0259956425265654</v>
      </c>
      <c r="E47" s="825" t="n">
        <f aca="false">E46/1000/100*E45</f>
        <v>0.010415914134009</v>
      </c>
      <c r="F47" s="825" t="n">
        <f aca="false">F46/1000/100*F45</f>
        <v>0.010415914134009</v>
      </c>
      <c r="G47" s="825" t="n">
        <f aca="false">G46/1000/100*G45</f>
        <v>0.0187643586640191</v>
      </c>
      <c r="H47" s="825" t="n">
        <f aca="false">H46/1000/100*H45</f>
        <v>0.0187643586640191</v>
      </c>
      <c r="I47" s="825" t="n">
        <f aca="false">I46/1000/100*I45</f>
        <v>0.00102584477146746</v>
      </c>
      <c r="J47" s="825" t="n">
        <f aca="false">J46/1000/100*J45</f>
        <v>0.0368197261286561</v>
      </c>
      <c r="K47" s="825" t="n">
        <f aca="false">K46/1000/100*K45</f>
        <v>0.0368197261286561</v>
      </c>
      <c r="L47" s="825" t="n">
        <f aca="false">L46/1000/100*L45</f>
        <v>0.0254280469005261</v>
      </c>
      <c r="M47" s="825" t="n">
        <f aca="false">M46/1000/100*M45</f>
        <v>0.0254280469005261</v>
      </c>
      <c r="N47" s="825" t="n">
        <f aca="false">N46/1000/100*N45</f>
        <v>0.0271155383726509</v>
      </c>
      <c r="O47" s="825" t="n">
        <f aca="false">O46/1000/100*O45</f>
        <v>0.0104764335998852</v>
      </c>
      <c r="P47" s="825" t="n">
        <f aca="false">P46/1000/100*P45</f>
        <v>0.0164219718975214</v>
      </c>
      <c r="Q47" s="825" t="n">
        <f aca="false">Q46/1000/100*Q45</f>
        <v>0.0225945249007792</v>
      </c>
      <c r="R47" s="825" t="n">
        <f aca="false">R46/1000/100*R45</f>
        <v>0.0225945249007792</v>
      </c>
      <c r="S47" s="825" t="n">
        <f aca="false">S46/1000/100*S45</f>
        <v>0.0138183357551081</v>
      </c>
      <c r="T47" s="825" t="n">
        <f aca="false">T46/1000/100*T45</f>
        <v>0.0023437245403656</v>
      </c>
      <c r="U47" s="825" t="n">
        <f aca="false">U46/1000/100*U45</f>
        <v>0.00809396040551078</v>
      </c>
      <c r="V47" s="825" t="n">
        <f aca="false">V46/1000/100*V45</f>
        <v>0.00809396040551078</v>
      </c>
      <c r="W47" s="825" t="n">
        <f aca="false">W46/1000/100*W45</f>
        <v>0.0241833068847274</v>
      </c>
      <c r="X47" s="825" t="n">
        <f aca="false">X46/1000/100*X45</f>
        <v>0.0241833068847274</v>
      </c>
      <c r="Y47" s="825" t="n">
        <f aca="false">Y46/1000/100*Y45</f>
        <v>0.0462255746265609</v>
      </c>
      <c r="Z47" s="825" t="n">
        <f aca="false">Z46/1000/100*Z45</f>
        <v>0.0395878816573567</v>
      </c>
      <c r="AA47" s="825" t="n">
        <f aca="false">AA46/1000/100*AA45</f>
        <v>0.103060390761161</v>
      </c>
      <c r="AB47" s="825" t="n">
        <f aca="false">AB46/1000/100*AB45</f>
        <v>0.100583721713131</v>
      </c>
      <c r="AC47" s="825" t="n">
        <f aca="false">AC46/1000/100*AC45</f>
        <v>0.0159015186573072</v>
      </c>
      <c r="AD47" s="825" t="n">
        <f aca="false">AD46/1000/100*AD45</f>
        <v>0.0159015186573072</v>
      </c>
      <c r="AE47" s="825" t="n">
        <f aca="false">AE46/1000/100*AE45</f>
        <v>0.02766</v>
      </c>
      <c r="AF47" s="825" t="n">
        <f aca="false">AF46/1000/100*AF45</f>
        <v>0.03016</v>
      </c>
      <c r="AG47" s="825" t="n">
        <f aca="false">AG46/1000/100*AG45</f>
        <v>0.030176</v>
      </c>
      <c r="AH47" s="825" t="n">
        <f aca="false">AH46/1000/100*AH45</f>
        <v>0.027904</v>
      </c>
      <c r="AI47" s="825" t="n">
        <f aca="false">AI46/1000/100*AI45</f>
        <v>0.090018</v>
      </c>
      <c r="AJ47" s="825" t="n">
        <f aca="false">AJ46/1000/100*AJ45</f>
        <v>0.07988625</v>
      </c>
      <c r="AK47" s="825" t="n">
        <f aca="false">AK46/1000/100*AK45</f>
        <v>0.06327</v>
      </c>
      <c r="AL47" s="825" t="n">
        <f aca="false">AL46/1000/100*AL45</f>
        <v>0.011772</v>
      </c>
      <c r="AM47" s="825"/>
      <c r="AN47" s="825"/>
      <c r="AO47" s="825"/>
    </row>
    <row r="48" s="379" customFormat="true" ht="15" hidden="false" customHeight="false" outlineLevel="0" collapsed="false">
      <c r="A48" s="716" t="s">
        <v>1197</v>
      </c>
      <c r="B48" s="722" t="n">
        <v>0.6</v>
      </c>
      <c r="C48" s="722" t="n">
        <v>0</v>
      </c>
      <c r="D48" s="722" t="n">
        <v>0</v>
      </c>
      <c r="E48" s="722" t="n">
        <v>0</v>
      </c>
      <c r="F48" s="722" t="n">
        <v>0</v>
      </c>
      <c r="G48" s="722" t="n">
        <v>0</v>
      </c>
      <c r="H48" s="722" t="n">
        <v>0</v>
      </c>
      <c r="I48" s="722" t="n">
        <v>0</v>
      </c>
      <c r="J48" s="722" t="n">
        <v>0</v>
      </c>
      <c r="K48" s="722" t="n">
        <v>0</v>
      </c>
      <c r="L48" s="722" t="n">
        <v>0</v>
      </c>
      <c r="M48" s="722" t="n">
        <v>0</v>
      </c>
      <c r="N48" s="722" t="n">
        <v>0</v>
      </c>
      <c r="O48" s="797" t="n">
        <v>0</v>
      </c>
      <c r="P48" s="796" t="n">
        <v>0.34</v>
      </c>
      <c r="Q48" s="722" t="n">
        <v>0</v>
      </c>
      <c r="R48" s="722" t="n">
        <v>0</v>
      </c>
      <c r="S48" s="722" t="n">
        <v>0</v>
      </c>
      <c r="T48" s="722" t="n">
        <v>0</v>
      </c>
      <c r="U48" s="722" t="n">
        <v>0</v>
      </c>
      <c r="V48" s="722" t="n">
        <v>0</v>
      </c>
      <c r="W48" s="722" t="n">
        <v>0</v>
      </c>
      <c r="X48" s="722" t="n">
        <v>0</v>
      </c>
      <c r="Y48" s="722" t="n">
        <v>0</v>
      </c>
      <c r="Z48" s="722" t="n">
        <v>0</v>
      </c>
      <c r="AA48" s="722" t="n">
        <v>0</v>
      </c>
      <c r="AB48" s="722" t="n">
        <v>0</v>
      </c>
      <c r="AC48" s="722" t="n">
        <v>0</v>
      </c>
      <c r="AD48" s="722" t="n">
        <v>0</v>
      </c>
      <c r="AE48" s="722" t="n">
        <v>0</v>
      </c>
      <c r="AF48" s="722" t="n">
        <v>0</v>
      </c>
      <c r="AG48" s="722" t="n">
        <v>0</v>
      </c>
      <c r="AH48" s="722" t="n">
        <v>0</v>
      </c>
      <c r="AI48" s="722" t="n">
        <v>0</v>
      </c>
      <c r="AJ48" s="722" t="n">
        <v>0</v>
      </c>
      <c r="AK48" s="722" t="n">
        <v>0</v>
      </c>
      <c r="AL48" s="722" t="n">
        <v>0</v>
      </c>
      <c r="AM48" s="722"/>
      <c r="AN48" s="722"/>
      <c r="AO48" s="722"/>
    </row>
    <row r="49" s="379" customFormat="true" ht="15" hidden="false" customHeight="false" outlineLevel="0" collapsed="false">
      <c r="A49" s="716" t="s">
        <v>1198</v>
      </c>
      <c r="B49" s="722" t="n">
        <v>0</v>
      </c>
      <c r="C49" s="722" t="n">
        <v>0</v>
      </c>
      <c r="D49" s="722" t="n">
        <v>0</v>
      </c>
      <c r="E49" s="722" t="n">
        <v>0</v>
      </c>
      <c r="F49" s="722" t="n">
        <v>0</v>
      </c>
      <c r="G49" s="722" t="n">
        <v>0</v>
      </c>
      <c r="H49" s="722" t="n">
        <v>0</v>
      </c>
      <c r="I49" s="722" t="n">
        <v>0</v>
      </c>
      <c r="J49" s="722" t="n">
        <v>0</v>
      </c>
      <c r="K49" s="722" t="n">
        <v>0</v>
      </c>
      <c r="L49" s="722" t="n">
        <v>0</v>
      </c>
      <c r="M49" s="722" t="n">
        <v>0</v>
      </c>
      <c r="N49" s="722" t="n">
        <v>0</v>
      </c>
      <c r="O49" s="722" t="n">
        <v>0</v>
      </c>
      <c r="P49" s="722" t="n">
        <v>0</v>
      </c>
      <c r="Q49" s="722" t="n">
        <v>0</v>
      </c>
      <c r="R49" s="722" t="n">
        <v>0</v>
      </c>
      <c r="S49" s="722" t="n">
        <v>0</v>
      </c>
      <c r="T49" s="722" t="n">
        <v>0</v>
      </c>
      <c r="U49" s="722" t="n">
        <v>0</v>
      </c>
      <c r="V49" s="722" t="n">
        <v>0</v>
      </c>
      <c r="W49" s="722" t="n">
        <v>0</v>
      </c>
      <c r="X49" s="722" t="n">
        <v>0</v>
      </c>
      <c r="Y49" s="722" t="n">
        <v>0</v>
      </c>
      <c r="Z49" s="722" t="n">
        <v>0</v>
      </c>
      <c r="AA49" s="722" t="n">
        <v>0</v>
      </c>
      <c r="AB49" s="722" t="n">
        <v>0</v>
      </c>
      <c r="AC49" s="722" t="n">
        <v>0</v>
      </c>
      <c r="AD49" s="722" t="n">
        <v>0</v>
      </c>
      <c r="AE49" s="722" t="n">
        <v>0</v>
      </c>
      <c r="AF49" s="722" t="n">
        <v>0</v>
      </c>
      <c r="AG49" s="722" t="n">
        <v>0</v>
      </c>
      <c r="AH49" s="722" t="n">
        <v>0</v>
      </c>
      <c r="AI49" s="722" t="n">
        <v>0</v>
      </c>
      <c r="AJ49" s="722" t="n">
        <v>0</v>
      </c>
      <c r="AK49" s="722" t="n">
        <v>0</v>
      </c>
      <c r="AL49" s="722" t="n">
        <v>0</v>
      </c>
      <c r="AM49" s="722"/>
      <c r="AN49" s="722"/>
      <c r="AO49" s="722"/>
    </row>
    <row r="50" s="379" customFormat="true" ht="15" hidden="false" customHeight="false" outlineLevel="0" collapsed="false">
      <c r="A50" s="716" t="s">
        <v>1199</v>
      </c>
      <c r="B50" s="826" t="n">
        <v>0.14</v>
      </c>
      <c r="C50" s="722" t="n">
        <v>0.05</v>
      </c>
      <c r="D50" s="722" t="n">
        <v>0</v>
      </c>
      <c r="E50" s="722" t="n">
        <v>0</v>
      </c>
      <c r="F50" s="722" t="n">
        <v>0</v>
      </c>
      <c r="G50" s="722" t="n">
        <v>0</v>
      </c>
      <c r="H50" s="722" t="n">
        <v>0</v>
      </c>
      <c r="I50" s="722" t="n">
        <v>0</v>
      </c>
      <c r="J50" s="782" t="n">
        <v>0.2</v>
      </c>
      <c r="K50" s="782" t="n">
        <v>0.2</v>
      </c>
      <c r="L50" s="722" t="n">
        <v>0</v>
      </c>
      <c r="M50" s="722" t="n">
        <v>0</v>
      </c>
      <c r="N50" s="722" t="n">
        <v>0</v>
      </c>
      <c r="O50" s="722" t="n">
        <v>0</v>
      </c>
      <c r="P50" s="722" t="n">
        <v>0</v>
      </c>
      <c r="Q50" s="722" t="n">
        <v>0.05</v>
      </c>
      <c r="R50" s="722" t="n">
        <v>0.05</v>
      </c>
      <c r="S50" s="722" t="n">
        <v>0</v>
      </c>
      <c r="T50" s="722" t="n">
        <v>0</v>
      </c>
      <c r="U50" s="722" t="n">
        <v>0</v>
      </c>
      <c r="V50" s="722" t="n">
        <v>0</v>
      </c>
      <c r="W50" s="722" t="n">
        <v>0</v>
      </c>
      <c r="X50" s="722" t="n">
        <v>0</v>
      </c>
      <c r="Y50" s="796" t="n">
        <v>0.02</v>
      </c>
      <c r="Z50" s="796" t="n">
        <v>0.02</v>
      </c>
      <c r="AA50" s="782" t="n">
        <f aca="false">0.12+0.04+0.06+0.11</f>
        <v>0.33</v>
      </c>
      <c r="AB50" s="782" t="n">
        <f aca="false">0.12+0.04+0.06+0.11</f>
        <v>0.33</v>
      </c>
      <c r="AC50" s="713" t="n">
        <v>0</v>
      </c>
      <c r="AD50" s="713" t="n">
        <v>0</v>
      </c>
      <c r="AE50" s="722" t="n">
        <v>0</v>
      </c>
      <c r="AF50" s="722" t="n">
        <v>0</v>
      </c>
      <c r="AG50" s="722" t="n">
        <v>0</v>
      </c>
      <c r="AH50" s="722" t="n">
        <v>0</v>
      </c>
      <c r="AI50" s="722" t="n">
        <v>0</v>
      </c>
      <c r="AJ50" s="722" t="n">
        <v>0</v>
      </c>
      <c r="AK50" s="722" t="n">
        <v>0</v>
      </c>
      <c r="AL50" s="722" t="n">
        <v>0</v>
      </c>
      <c r="AM50" s="722"/>
      <c r="AN50" s="722"/>
      <c r="AO50" s="722"/>
    </row>
    <row r="51" s="379" customFormat="true" ht="15" hidden="false" customHeight="false" outlineLevel="0" collapsed="false">
      <c r="A51" s="716" t="s">
        <v>1200</v>
      </c>
      <c r="B51" s="740" t="n">
        <v>0</v>
      </c>
      <c r="C51" s="740" t="n">
        <v>0</v>
      </c>
      <c r="D51" s="740" t="n">
        <v>0</v>
      </c>
      <c r="E51" s="740" t="n">
        <v>0</v>
      </c>
      <c r="F51" s="740" t="n">
        <v>0</v>
      </c>
      <c r="G51" s="740" t="n">
        <v>0</v>
      </c>
      <c r="H51" s="740" t="n">
        <v>0</v>
      </c>
      <c r="I51" s="740" t="n">
        <v>0</v>
      </c>
      <c r="J51" s="740" t="n">
        <v>0</v>
      </c>
      <c r="K51" s="740" t="n">
        <v>0</v>
      </c>
      <c r="L51" s="740" t="n">
        <v>0</v>
      </c>
      <c r="M51" s="740" t="n">
        <v>0</v>
      </c>
      <c r="N51" s="740" t="n">
        <v>0</v>
      </c>
      <c r="O51" s="740" t="n">
        <v>0</v>
      </c>
      <c r="P51" s="740" t="n">
        <v>0</v>
      </c>
      <c r="Q51" s="740" t="n">
        <v>0</v>
      </c>
      <c r="R51" s="740" t="n">
        <v>0</v>
      </c>
      <c r="S51" s="740" t="n">
        <v>0</v>
      </c>
      <c r="T51" s="740" t="n">
        <v>0</v>
      </c>
      <c r="U51" s="740" t="n">
        <v>0</v>
      </c>
      <c r="V51" s="740" t="n">
        <v>0</v>
      </c>
      <c r="W51" s="740" t="n">
        <v>0</v>
      </c>
      <c r="X51" s="740" t="n">
        <v>0</v>
      </c>
      <c r="Y51" s="827" t="n">
        <v>0.05</v>
      </c>
      <c r="Z51" s="828" t="n">
        <v>0</v>
      </c>
      <c r="AA51" s="829" t="n">
        <v>0.03</v>
      </c>
      <c r="AB51" s="828" t="n">
        <v>0</v>
      </c>
      <c r="AC51" s="740" t="n">
        <v>0</v>
      </c>
      <c r="AD51" s="740" t="n">
        <v>0</v>
      </c>
      <c r="AE51" s="740" t="n">
        <v>0</v>
      </c>
      <c r="AF51" s="740" t="n">
        <v>0</v>
      </c>
      <c r="AG51" s="740" t="n">
        <v>0</v>
      </c>
      <c r="AH51" s="740" t="n">
        <v>0</v>
      </c>
      <c r="AI51" s="740" t="n">
        <v>0</v>
      </c>
      <c r="AJ51" s="740" t="n">
        <v>0</v>
      </c>
      <c r="AK51" s="740" t="n">
        <v>0</v>
      </c>
      <c r="AL51" s="740" t="n">
        <v>0</v>
      </c>
      <c r="AM51" s="740"/>
      <c r="AN51" s="740"/>
      <c r="AO51" s="740"/>
    </row>
    <row r="52" s="379" customFormat="true" ht="15" hidden="false" customHeight="false" outlineLevel="0" collapsed="false">
      <c r="A52" s="716" t="s">
        <v>1201</v>
      </c>
      <c r="B52" s="740" t="n">
        <v>0</v>
      </c>
      <c r="C52" s="740" t="n">
        <v>0</v>
      </c>
      <c r="D52" s="740" t="n">
        <v>0</v>
      </c>
      <c r="E52" s="740" t="n">
        <v>0</v>
      </c>
      <c r="F52" s="740" t="n">
        <v>0</v>
      </c>
      <c r="G52" s="740" t="n">
        <v>0</v>
      </c>
      <c r="H52" s="740" t="n">
        <v>0</v>
      </c>
      <c r="I52" s="740" t="n">
        <v>0</v>
      </c>
      <c r="J52" s="740" t="n">
        <v>0</v>
      </c>
      <c r="K52" s="740" t="n">
        <v>0</v>
      </c>
      <c r="L52" s="722" t="n">
        <v>0</v>
      </c>
      <c r="M52" s="722" t="n">
        <v>0</v>
      </c>
      <c r="N52" s="722" t="n">
        <v>0</v>
      </c>
      <c r="O52" s="740" t="n">
        <v>0</v>
      </c>
      <c r="P52" s="740" t="n">
        <v>0</v>
      </c>
      <c r="Q52" s="740" t="n">
        <v>0</v>
      </c>
      <c r="R52" s="740" t="n">
        <v>0</v>
      </c>
      <c r="S52" s="740" t="n">
        <v>0</v>
      </c>
      <c r="T52" s="740" t="n">
        <v>0</v>
      </c>
      <c r="U52" s="740" t="n">
        <v>0</v>
      </c>
      <c r="V52" s="740" t="n">
        <v>0</v>
      </c>
      <c r="W52" s="828" t="n">
        <f aca="false">0.032+0.037</f>
        <v>0.069</v>
      </c>
      <c r="X52" s="828" t="n">
        <v>0.14</v>
      </c>
      <c r="Y52" s="740" t="n">
        <v>0</v>
      </c>
      <c r="Z52" s="740" t="n">
        <v>0</v>
      </c>
      <c r="AA52" s="740" t="n">
        <v>0</v>
      </c>
      <c r="AB52" s="740" t="n">
        <v>0</v>
      </c>
      <c r="AC52" s="740" t="n">
        <v>0</v>
      </c>
      <c r="AD52" s="740" t="n">
        <v>0</v>
      </c>
      <c r="AE52" s="740" t="n">
        <v>0</v>
      </c>
      <c r="AF52" s="740" t="n">
        <v>0</v>
      </c>
      <c r="AG52" s="740" t="n">
        <v>0</v>
      </c>
      <c r="AH52" s="740" t="n">
        <v>0</v>
      </c>
      <c r="AI52" s="740" t="n">
        <v>0</v>
      </c>
      <c r="AJ52" s="740" t="n">
        <v>0</v>
      </c>
      <c r="AK52" s="740" t="n">
        <v>0</v>
      </c>
      <c r="AL52" s="740" t="n">
        <v>0</v>
      </c>
      <c r="AM52" s="740"/>
      <c r="AN52" s="740"/>
      <c r="AO52" s="740"/>
    </row>
    <row r="53" s="379" customFormat="true" ht="15" hidden="false" customHeight="false" outlineLevel="0" collapsed="false">
      <c r="A53" s="716" t="s">
        <v>1202</v>
      </c>
      <c r="B53" s="722" t="n">
        <v>0</v>
      </c>
      <c r="C53" s="713" t="n">
        <v>0</v>
      </c>
      <c r="D53" s="800" t="n">
        <v>0</v>
      </c>
      <c r="E53" s="800" t="n">
        <v>0</v>
      </c>
      <c r="F53" s="800" t="n">
        <v>0</v>
      </c>
      <c r="G53" s="713" t="n">
        <v>0</v>
      </c>
      <c r="H53" s="713" t="n">
        <v>0</v>
      </c>
      <c r="I53" s="713" t="n">
        <v>0</v>
      </c>
      <c r="J53" s="713" t="n">
        <v>0</v>
      </c>
      <c r="K53" s="713" t="n">
        <v>0</v>
      </c>
      <c r="L53" s="713" t="n">
        <v>0</v>
      </c>
      <c r="M53" s="713" t="n">
        <v>0</v>
      </c>
      <c r="N53" s="713" t="n">
        <v>0</v>
      </c>
      <c r="O53" s="713" t="n">
        <v>0</v>
      </c>
      <c r="P53" s="713" t="n">
        <v>0</v>
      </c>
      <c r="Q53" s="713" t="n">
        <v>0</v>
      </c>
      <c r="R53" s="713" t="n">
        <v>0</v>
      </c>
      <c r="S53" s="713" t="n">
        <v>0</v>
      </c>
      <c r="T53" s="713" t="n">
        <v>0</v>
      </c>
      <c r="U53" s="713" t="n">
        <v>0</v>
      </c>
      <c r="V53" s="713" t="n">
        <v>0</v>
      </c>
      <c r="W53" s="713" t="n">
        <v>0</v>
      </c>
      <c r="X53" s="713" t="n">
        <v>0</v>
      </c>
      <c r="Y53" s="713" t="n">
        <v>0</v>
      </c>
      <c r="Z53" s="713" t="n">
        <v>0</v>
      </c>
      <c r="AA53" s="713" t="n">
        <v>0</v>
      </c>
      <c r="AB53" s="713" t="n">
        <v>0</v>
      </c>
      <c r="AC53" s="713" t="n">
        <v>0</v>
      </c>
      <c r="AD53" s="713" t="n">
        <v>0</v>
      </c>
      <c r="AE53" s="713" t="n">
        <v>0</v>
      </c>
      <c r="AF53" s="713" t="n">
        <v>0</v>
      </c>
      <c r="AG53" s="722" t="n">
        <v>0</v>
      </c>
      <c r="AH53" s="722" t="n">
        <v>0</v>
      </c>
      <c r="AI53" s="722" t="n">
        <v>0</v>
      </c>
      <c r="AJ53" s="722" t="n">
        <v>0</v>
      </c>
      <c r="AK53" s="722" t="n">
        <v>0</v>
      </c>
      <c r="AL53" s="722" t="n">
        <v>0</v>
      </c>
      <c r="AM53" s="713"/>
      <c r="AN53" s="713"/>
      <c r="AO53" s="713"/>
    </row>
    <row r="54" s="379" customFormat="true" ht="15" hidden="false" customHeight="false" outlineLevel="0" collapsed="false">
      <c r="A54" s="716" t="s">
        <v>1203</v>
      </c>
      <c r="B54" s="796" t="n">
        <v>0</v>
      </c>
      <c r="C54" s="722" t="n">
        <v>0</v>
      </c>
      <c r="D54" s="796" t="n">
        <v>0</v>
      </c>
      <c r="E54" s="796" t="n">
        <v>0</v>
      </c>
      <c r="F54" s="796" t="n">
        <v>0</v>
      </c>
      <c r="G54" s="796" t="n">
        <v>0</v>
      </c>
      <c r="H54" s="796" t="n">
        <v>0</v>
      </c>
      <c r="I54" s="722" t="n">
        <v>0</v>
      </c>
      <c r="J54" s="796" t="n">
        <v>0.2</v>
      </c>
      <c r="K54" s="796" t="n">
        <v>0.2</v>
      </c>
      <c r="L54" s="796" t="n">
        <v>0</v>
      </c>
      <c r="M54" s="796" t="n">
        <v>0</v>
      </c>
      <c r="N54" s="796" t="n">
        <v>0</v>
      </c>
      <c r="O54" s="796" t="n">
        <v>0</v>
      </c>
      <c r="P54" s="796" t="n">
        <v>0</v>
      </c>
      <c r="Q54" s="796" t="n">
        <v>0</v>
      </c>
      <c r="R54" s="796" t="n">
        <v>0</v>
      </c>
      <c r="S54" s="796" t="n">
        <v>0</v>
      </c>
      <c r="T54" s="796" t="n">
        <v>0</v>
      </c>
      <c r="U54" s="796" t="n">
        <v>0</v>
      </c>
      <c r="V54" s="796" t="n">
        <v>0</v>
      </c>
      <c r="W54" s="796" t="n">
        <v>0</v>
      </c>
      <c r="X54" s="796" t="n">
        <v>0</v>
      </c>
      <c r="Y54" s="796" t="n">
        <v>0</v>
      </c>
      <c r="Z54" s="796" t="n">
        <v>0</v>
      </c>
      <c r="AA54" s="796" t="n">
        <v>0</v>
      </c>
      <c r="AB54" s="796" t="n">
        <v>0</v>
      </c>
      <c r="AC54" s="797"/>
      <c r="AD54" s="797"/>
      <c r="AE54" s="722" t="n">
        <v>0</v>
      </c>
      <c r="AF54" s="722" t="n">
        <v>0</v>
      </c>
      <c r="AG54" s="722" t="n">
        <v>0</v>
      </c>
      <c r="AH54" s="722" t="n">
        <v>0</v>
      </c>
      <c r="AI54" s="722" t="n">
        <v>0</v>
      </c>
      <c r="AJ54" s="722" t="n">
        <v>0</v>
      </c>
      <c r="AK54" s="722" t="n">
        <v>0</v>
      </c>
      <c r="AL54" s="722" t="n">
        <v>0</v>
      </c>
      <c r="AM54" s="722"/>
      <c r="AN54" s="722"/>
      <c r="AO54" s="722"/>
    </row>
    <row r="55" s="379" customFormat="true" ht="15" hidden="false" customHeight="false" outlineLevel="0" collapsed="false">
      <c r="A55" s="716" t="s">
        <v>1204</v>
      </c>
      <c r="B55" s="722" t="n">
        <v>0</v>
      </c>
      <c r="C55" s="722" t="n">
        <v>0.02</v>
      </c>
      <c r="D55" s="797" t="n">
        <v>0</v>
      </c>
      <c r="E55" s="722" t="n">
        <v>0</v>
      </c>
      <c r="F55" s="722" t="n">
        <v>0</v>
      </c>
      <c r="G55" s="722" t="n">
        <v>0</v>
      </c>
      <c r="H55" s="722" t="n">
        <v>0</v>
      </c>
      <c r="I55" s="722" t="n">
        <v>0.02</v>
      </c>
      <c r="J55" s="722" t="n">
        <v>0</v>
      </c>
      <c r="K55" s="722" t="n">
        <v>0</v>
      </c>
      <c r="L55" s="722" t="n">
        <v>0</v>
      </c>
      <c r="M55" s="722" t="n">
        <v>0</v>
      </c>
      <c r="N55" s="722" t="n">
        <v>0</v>
      </c>
      <c r="O55" s="722" t="n">
        <v>0</v>
      </c>
      <c r="P55" s="722" t="n">
        <v>0</v>
      </c>
      <c r="Q55" s="722" t="n">
        <v>0</v>
      </c>
      <c r="R55" s="722" t="n">
        <v>0</v>
      </c>
      <c r="S55" s="722" t="n">
        <v>0</v>
      </c>
      <c r="T55" s="797" t="n">
        <v>0</v>
      </c>
      <c r="U55" s="797" t="n">
        <v>0</v>
      </c>
      <c r="V55" s="797" t="n">
        <v>0</v>
      </c>
      <c r="W55" s="722" t="n">
        <v>0</v>
      </c>
      <c r="X55" s="722" t="n">
        <v>0</v>
      </c>
      <c r="Y55" s="797" t="n">
        <v>0</v>
      </c>
      <c r="Z55" s="797" t="n">
        <v>0</v>
      </c>
      <c r="AA55" s="722" t="n">
        <v>0</v>
      </c>
      <c r="AB55" s="722" t="n">
        <v>0</v>
      </c>
      <c r="AC55" s="722" t="n">
        <v>0</v>
      </c>
      <c r="AD55" s="722" t="n">
        <v>0</v>
      </c>
      <c r="AE55" s="722" t="n">
        <v>0</v>
      </c>
      <c r="AF55" s="722" t="n">
        <v>0</v>
      </c>
      <c r="AG55" s="722" t="n">
        <v>0</v>
      </c>
      <c r="AH55" s="722" t="n">
        <v>0</v>
      </c>
      <c r="AI55" s="722" t="n">
        <v>0</v>
      </c>
      <c r="AJ55" s="722" t="n">
        <v>0</v>
      </c>
      <c r="AK55" s="722" t="n">
        <v>0</v>
      </c>
      <c r="AL55" s="722" t="n">
        <v>0</v>
      </c>
      <c r="AM55" s="722"/>
      <c r="AN55" s="722"/>
      <c r="AO55" s="722"/>
    </row>
    <row r="56" s="379" customFormat="true" ht="15" hidden="false" customHeight="false" outlineLevel="0" collapsed="false">
      <c r="A56" s="716" t="s">
        <v>1205</v>
      </c>
      <c r="B56" s="782" t="n">
        <v>0.03</v>
      </c>
      <c r="C56" s="722" t="n">
        <v>0.02</v>
      </c>
      <c r="D56" s="782" t="n">
        <v>0.03</v>
      </c>
      <c r="E56" s="722" t="n">
        <v>0.03</v>
      </c>
      <c r="F56" s="722" t="n">
        <v>0.03</v>
      </c>
      <c r="G56" s="782" t="n">
        <v>0.03</v>
      </c>
      <c r="H56" s="782" t="n">
        <v>0.03</v>
      </c>
      <c r="I56" s="722" t="n">
        <v>0.02</v>
      </c>
      <c r="J56" s="782" t="n">
        <v>0.03</v>
      </c>
      <c r="K56" s="782" t="n">
        <v>0.03</v>
      </c>
      <c r="L56" s="782" t="n">
        <v>0.03</v>
      </c>
      <c r="M56" s="782" t="n">
        <v>0.03</v>
      </c>
      <c r="N56" s="782" t="n">
        <v>0.03</v>
      </c>
      <c r="O56" s="782" t="n">
        <v>0.03</v>
      </c>
      <c r="P56" s="782" t="n">
        <v>0.03</v>
      </c>
      <c r="Q56" s="797" t="n">
        <v>0.03</v>
      </c>
      <c r="R56" s="797" t="n">
        <v>0.03</v>
      </c>
      <c r="S56" s="797" t="n">
        <v>0.03</v>
      </c>
      <c r="T56" s="722" t="n">
        <v>0.03</v>
      </c>
      <c r="U56" s="722" t="n">
        <v>0.03</v>
      </c>
      <c r="V56" s="722" t="n">
        <v>0.03</v>
      </c>
      <c r="W56" s="782" t="n">
        <v>0.03</v>
      </c>
      <c r="X56" s="782" t="n">
        <v>0.03</v>
      </c>
      <c r="Y56" s="782" t="n">
        <v>0.09</v>
      </c>
      <c r="Z56" s="796" t="n">
        <v>0.06</v>
      </c>
      <c r="AA56" s="782" t="n">
        <v>0.09</v>
      </c>
      <c r="AB56" s="796" t="n">
        <v>0.06</v>
      </c>
      <c r="AC56" s="782" t="n">
        <v>0.03</v>
      </c>
      <c r="AD56" s="782" t="n">
        <v>0.03</v>
      </c>
      <c r="AE56" s="722" t="n">
        <v>0</v>
      </c>
      <c r="AF56" s="722" t="n">
        <v>0</v>
      </c>
      <c r="AG56" s="782" t="n">
        <v>0.03</v>
      </c>
      <c r="AH56" s="722" t="n">
        <v>0</v>
      </c>
      <c r="AI56" s="722" t="n">
        <v>0</v>
      </c>
      <c r="AJ56" s="722" t="n">
        <v>0</v>
      </c>
      <c r="AK56" s="722" t="n">
        <v>0</v>
      </c>
      <c r="AL56" s="722" t="n">
        <v>0</v>
      </c>
      <c r="AM56" s="722"/>
      <c r="AN56" s="722"/>
      <c r="AO56" s="722"/>
    </row>
    <row r="57" s="379" customFormat="true" ht="15" hidden="false" customHeight="false" outlineLevel="0" collapsed="false">
      <c r="A57" s="716" t="s">
        <v>1206</v>
      </c>
      <c r="B57" s="782" t="n">
        <v>0.2</v>
      </c>
      <c r="C57" s="722" t="n">
        <v>0.06</v>
      </c>
      <c r="D57" s="797" t="n">
        <v>0</v>
      </c>
      <c r="E57" s="722" t="n">
        <v>0.07</v>
      </c>
      <c r="F57" s="722" t="n">
        <v>0.07</v>
      </c>
      <c r="G57" s="722" t="n">
        <v>0</v>
      </c>
      <c r="H57" s="722" t="n">
        <v>0</v>
      </c>
      <c r="I57" s="722" t="n">
        <v>0.1</v>
      </c>
      <c r="J57" s="722" t="n">
        <v>0</v>
      </c>
      <c r="K57" s="722" t="n">
        <v>0</v>
      </c>
      <c r="L57" s="782" t="n">
        <v>0.1</v>
      </c>
      <c r="M57" s="782" t="n">
        <v>0.1</v>
      </c>
      <c r="N57" s="796" t="n">
        <v>0.35</v>
      </c>
      <c r="O57" s="782" t="n">
        <v>0.07</v>
      </c>
      <c r="P57" s="782" t="n">
        <v>0.07</v>
      </c>
      <c r="Q57" s="797" t="n">
        <v>0.1</v>
      </c>
      <c r="R57" s="797" t="n">
        <v>0.1</v>
      </c>
      <c r="S57" s="796" t="n">
        <v>0.87</v>
      </c>
      <c r="T57" s="722" t="n">
        <v>0.1</v>
      </c>
      <c r="U57" s="722" t="n">
        <v>0.1</v>
      </c>
      <c r="V57" s="722" t="n">
        <v>0.1</v>
      </c>
      <c r="W57" s="796" t="n">
        <f aca="false">0.05*2</f>
        <v>0.1</v>
      </c>
      <c r="X57" s="796" t="n">
        <f aca="false">0.05*2</f>
        <v>0.1</v>
      </c>
      <c r="Y57" s="796" t="n">
        <v>0.1</v>
      </c>
      <c r="Z57" s="796" t="n">
        <v>0.1</v>
      </c>
      <c r="AA57" s="796" t="n">
        <v>0.18</v>
      </c>
      <c r="AB57" s="796" t="n">
        <v>0.1</v>
      </c>
      <c r="AC57" s="782" t="n">
        <v>0.05</v>
      </c>
      <c r="AD57" s="782" t="n">
        <v>0.05</v>
      </c>
      <c r="AE57" s="722" t="n">
        <v>0</v>
      </c>
      <c r="AF57" s="722" t="n">
        <v>0</v>
      </c>
      <c r="AG57" s="722" t="n">
        <v>0</v>
      </c>
      <c r="AH57" s="722" t="n">
        <v>0</v>
      </c>
      <c r="AI57" s="722" t="n">
        <v>0</v>
      </c>
      <c r="AJ57" s="722" t="n">
        <v>0</v>
      </c>
      <c r="AK57" s="722" t="n">
        <v>0</v>
      </c>
      <c r="AL57" s="722" t="n">
        <v>0</v>
      </c>
      <c r="AM57" s="722"/>
      <c r="AN57" s="722"/>
      <c r="AO57" s="722"/>
    </row>
    <row r="58" s="819" customFormat="true" ht="15" hidden="false" customHeight="false" outlineLevel="0" collapsed="false">
      <c r="A58" s="815" t="s">
        <v>1207</v>
      </c>
      <c r="B58" s="825" t="n">
        <f aca="false">SUM(B47:B57)</f>
        <v>1.04658131249098</v>
      </c>
      <c r="C58" s="825" t="n">
        <f aca="false">SUM(C47:C57)</f>
        <v>0.189975745835579</v>
      </c>
      <c r="D58" s="825" t="n">
        <f aca="false">SUM(D47:D57)</f>
        <v>0.0559956425265654</v>
      </c>
      <c r="E58" s="825" t="n">
        <f aca="false">SUM(E47:E57)</f>
        <v>0.110415914134009</v>
      </c>
      <c r="F58" s="825" t="n">
        <f aca="false">SUM(F47:F57)</f>
        <v>0.110415914134009</v>
      </c>
      <c r="G58" s="825" t="n">
        <f aca="false">SUM(G47:G57)</f>
        <v>0.0487643586640191</v>
      </c>
      <c r="H58" s="825" t="n">
        <f aca="false">SUM(H47:H57)</f>
        <v>0.0487643586640191</v>
      </c>
      <c r="I58" s="825" t="n">
        <f aca="false">SUM(I47:I57)</f>
        <v>0.141025844771467</v>
      </c>
      <c r="J58" s="825" t="n">
        <f aca="false">SUM(J47:J57)</f>
        <v>0.466819726128656</v>
      </c>
      <c r="K58" s="825" t="n">
        <f aca="false">SUM(K47:K57)</f>
        <v>0.466819726128656</v>
      </c>
      <c r="L58" s="825" t="n">
        <f aca="false">SUM(L47:L57)</f>
        <v>0.155428046900526</v>
      </c>
      <c r="M58" s="825" t="n">
        <f aca="false">SUM(M47:M57)</f>
        <v>0.155428046900526</v>
      </c>
      <c r="N58" s="825" t="n">
        <f aca="false">SUM(N47:N57)</f>
        <v>0.407115538372651</v>
      </c>
      <c r="O58" s="825" t="n">
        <f aca="false">SUM(O47:O57)</f>
        <v>0.110476433599885</v>
      </c>
      <c r="P58" s="825" t="n">
        <f aca="false">SUM(P47:P57)</f>
        <v>0.456421971897521</v>
      </c>
      <c r="Q58" s="825" t="n">
        <f aca="false">SUM(Q47:Q57)</f>
        <v>0.202594524900779</v>
      </c>
      <c r="R58" s="825" t="n">
        <f aca="false">SUM(R47:R57)</f>
        <v>0.202594524900779</v>
      </c>
      <c r="S58" s="825" t="n">
        <f aca="false">SUM(S47:S57)</f>
        <v>0.913818335755108</v>
      </c>
      <c r="T58" s="825" t="n">
        <f aca="false">SUM(T47:T57)</f>
        <v>0.132343724540366</v>
      </c>
      <c r="U58" s="825" t="n">
        <f aca="false">SUM(U47:U57)</f>
        <v>0.138093960405511</v>
      </c>
      <c r="V58" s="825" t="n">
        <f aca="false">SUM(V47:V57)</f>
        <v>0.138093960405511</v>
      </c>
      <c r="W58" s="825" t="n">
        <f aca="false">SUM(W47:W57)</f>
        <v>0.223183306884727</v>
      </c>
      <c r="X58" s="825" t="n">
        <f aca="false">SUM(X47:X57)</f>
        <v>0.294183306884728</v>
      </c>
      <c r="Y58" s="825" t="n">
        <f aca="false">SUM(Y47:Y57)</f>
        <v>0.306225574626561</v>
      </c>
      <c r="Z58" s="825" t="n">
        <f aca="false">SUM(Z47:Z57)</f>
        <v>0.219587881657357</v>
      </c>
      <c r="AA58" s="825" t="n">
        <f aca="false">SUM(AA47:AA57)</f>
        <v>0.733060390761161</v>
      </c>
      <c r="AB58" s="825" t="n">
        <f aca="false">SUM(AB47:AB57)</f>
        <v>0.590583721713131</v>
      </c>
      <c r="AC58" s="825" t="n">
        <f aca="false">SUM(AC47:AC57)</f>
        <v>0.0959015186573072</v>
      </c>
      <c r="AD58" s="825" t="n">
        <f aca="false">SUM(AD47:AD57)</f>
        <v>0.0959015186573072</v>
      </c>
      <c r="AE58" s="825" t="n">
        <f aca="false">SUM(AE47:AE57)</f>
        <v>0.02766</v>
      </c>
      <c r="AF58" s="825" t="n">
        <f aca="false">SUM(AF47:AF57)</f>
        <v>0.03016</v>
      </c>
      <c r="AG58" s="825" t="n">
        <f aca="false">SUM(AG47:AG57)</f>
        <v>0.060176</v>
      </c>
      <c r="AH58" s="825" t="n">
        <f aca="false">SUM(AH47:AH57)</f>
        <v>0.027904</v>
      </c>
      <c r="AI58" s="825" t="n">
        <f aca="false">SUM(AI47:AI57)</f>
        <v>0.090018</v>
      </c>
      <c r="AJ58" s="825" t="n">
        <f aca="false">SUM(AJ47:AJ57)</f>
        <v>0.07988625</v>
      </c>
      <c r="AK58" s="825" t="n">
        <f aca="false">SUM(AK47:AK57)</f>
        <v>0.06327</v>
      </c>
      <c r="AL58" s="825" t="n">
        <f aca="false">SUM(AL47:AL57)</f>
        <v>0.011772</v>
      </c>
      <c r="AM58" s="825"/>
      <c r="AN58" s="825"/>
      <c r="AO58" s="825"/>
    </row>
    <row r="59" s="379" customFormat="true" ht="15" hidden="false" customHeight="false" outlineLevel="0" collapsed="false">
      <c r="A59" s="711" t="s">
        <v>1033</v>
      </c>
      <c r="B59" s="830" t="n">
        <f aca="false">B57/B58</f>
        <v>0.191098386348956</v>
      </c>
      <c r="C59" s="830" t="n">
        <f aca="false">C57/C58</f>
        <v>0.315829790461404</v>
      </c>
      <c r="D59" s="830" t="n">
        <f aca="false">D57/D58</f>
        <v>0</v>
      </c>
      <c r="E59" s="830" t="n">
        <f aca="false">E57/E58</f>
        <v>0.633966584880534</v>
      </c>
      <c r="F59" s="830" t="n">
        <f aca="false">F57/F58</f>
        <v>0.633966584880534</v>
      </c>
      <c r="G59" s="830" t="n">
        <f aca="false">G57/G58</f>
        <v>0</v>
      </c>
      <c r="H59" s="830" t="n">
        <f aca="false">H57/H58</f>
        <v>0</v>
      </c>
      <c r="I59" s="830" t="n">
        <f aca="false">I57/I58</f>
        <v>0.709089884638168</v>
      </c>
      <c r="J59" s="830" t="n">
        <f aca="false">J57/J58</f>
        <v>0</v>
      </c>
      <c r="K59" s="830" t="n">
        <f aca="false">K57/K58</f>
        <v>0</v>
      </c>
      <c r="L59" s="830" t="n">
        <f aca="false">L57/L58</f>
        <v>0.643384524184364</v>
      </c>
      <c r="M59" s="830" t="n">
        <f aca="false">M57/M58</f>
        <v>0.643384524184364</v>
      </c>
      <c r="N59" s="830" t="n">
        <f aca="false">N57/N58</f>
        <v>0.859706808045311</v>
      </c>
      <c r="O59" s="830" t="n">
        <f aca="false">O57/O58</f>
        <v>0.633619295256402</v>
      </c>
      <c r="P59" s="830" t="n">
        <f aca="false">P57/P58</f>
        <v>0.153366849779346</v>
      </c>
      <c r="Q59" s="830" t="n">
        <f aca="false">Q57/Q58</f>
        <v>0.493596754645641</v>
      </c>
      <c r="R59" s="830" t="n">
        <f aca="false">R57/R58</f>
        <v>0.493596754645641</v>
      </c>
      <c r="S59" s="830" t="n">
        <f aca="false">S57/S58</f>
        <v>0.95204918303713</v>
      </c>
      <c r="T59" s="830" t="n">
        <f aca="false">T57/T58</f>
        <v>0.755608173695455</v>
      </c>
      <c r="U59" s="830" t="n">
        <f aca="false">U57/U58</f>
        <v>0.724144630991475</v>
      </c>
      <c r="V59" s="830" t="n">
        <f aca="false">V57/V58</f>
        <v>0.724144630991475</v>
      </c>
      <c r="W59" s="830" t="n">
        <f aca="false">W57/W58</f>
        <v>0.448062184380346</v>
      </c>
      <c r="X59" s="830" t="n">
        <f aca="false">X57/X58</f>
        <v>0.339924114182264</v>
      </c>
      <c r="Y59" s="830" t="n">
        <f aca="false">Y57/Y58</f>
        <v>0.326556657202616</v>
      </c>
      <c r="Z59" s="830" t="n">
        <f aca="false">Z57/Z58</f>
        <v>0.455398536773715</v>
      </c>
      <c r="AA59" s="830" t="n">
        <f aca="false">AA57/AA58</f>
        <v>0.245545936281048</v>
      </c>
      <c r="AB59" s="830" t="n">
        <f aca="false">AB57/AB58</f>
        <v>0.169324003225023</v>
      </c>
      <c r="AC59" s="830" t="n">
        <f aca="false">AC57/AC58</f>
        <v>0.521368177480788</v>
      </c>
      <c r="AD59" s="830" t="n">
        <f aca="false">AD57/AD58</f>
        <v>0.521368177480788</v>
      </c>
      <c r="AE59" s="830" t="n">
        <f aca="false">AE57/AE58</f>
        <v>0</v>
      </c>
      <c r="AF59" s="830" t="n">
        <f aca="false">AF57/AF58</f>
        <v>0</v>
      </c>
      <c r="AG59" s="830" t="n">
        <f aca="false">AG57/AG58</f>
        <v>0</v>
      </c>
      <c r="AH59" s="830" t="n">
        <f aca="false">AH57/AH58</f>
        <v>0</v>
      </c>
      <c r="AI59" s="830" t="n">
        <f aca="false">AI57/AI58</f>
        <v>0</v>
      </c>
      <c r="AJ59" s="830" t="n">
        <f aca="false">AJ57/AJ58</f>
        <v>0</v>
      </c>
      <c r="AK59" s="830" t="n">
        <f aca="false">AK57/AK58</f>
        <v>0</v>
      </c>
      <c r="AL59" s="830" t="n">
        <f aca="false">AL57/AL58</f>
        <v>0</v>
      </c>
      <c r="AM59" s="830"/>
      <c r="AN59" s="830"/>
      <c r="AO59" s="830"/>
    </row>
    <row r="60" s="379" customFormat="true" ht="15" hidden="false" customHeight="false" outlineLevel="0" collapsed="false">
      <c r="A60" s="711" t="s">
        <v>1208</v>
      </c>
      <c r="B60" s="715" t="n">
        <f aca="false">B29+B32/100*B19/1000+B58+B39</f>
        <v>15.1253418530397</v>
      </c>
      <c r="C60" s="715" t="n">
        <f aca="false">C29+C32/100*C19/1000+C58+C39</f>
        <v>1.85371194366447</v>
      </c>
      <c r="D60" s="715" t="n">
        <f aca="false">D29+D32/100*D19/1000+D58+D39</f>
        <v>0.55816973448215</v>
      </c>
      <c r="E60" s="715" t="n">
        <f aca="false">E29+E32/100*E19/1000+E58+E39</f>
        <v>2.88025685109274</v>
      </c>
      <c r="F60" s="715" t="n">
        <f aca="false">F29+F32/100*F19/1000+F58+F39</f>
        <v>3.18025685109274</v>
      </c>
      <c r="G60" s="715" t="n">
        <f aca="false">G29+G32/100*G19/1000+G58+G39</f>
        <v>1.12198587878545</v>
      </c>
      <c r="H60" s="715" t="n">
        <f aca="false">H29+H32/100*H19/1000+H58+H39</f>
        <v>1.12278587878545</v>
      </c>
      <c r="I60" s="715" t="n">
        <f aca="false">I29+I32/100*I19/1000+I58+I39</f>
        <v>15.9116063407715</v>
      </c>
      <c r="J60" s="715" t="n">
        <f aca="false">J29+J32/100*J19/1000+J58+J39</f>
        <v>1.20395718398228</v>
      </c>
      <c r="K60" s="715" t="n">
        <f aca="false">K29+K32/100*K19/1000+K58+K39</f>
        <v>1.41634113714349</v>
      </c>
      <c r="L60" s="715" t="n">
        <f aca="false">L29+L32/100*L19/1000+L58+L39</f>
        <v>0.441711501211722</v>
      </c>
      <c r="M60" s="715" t="n">
        <f aca="false">M29+M32/100*M19/1000+M58+M39</f>
        <v>0.441711501211722</v>
      </c>
      <c r="N60" s="715" t="n">
        <f aca="false">N29+N32/100*N19/1000+N58+N39</f>
        <v>0.442879792683847</v>
      </c>
      <c r="O60" s="715" t="n">
        <f aca="false">O29+O32/100*O19/1000+O58+O39</f>
        <v>0.546230518032393</v>
      </c>
      <c r="P60" s="715" t="n">
        <f aca="false">P29+P32/100*P19/1000+P58+P39</f>
        <v>0.468821825738032</v>
      </c>
      <c r="Q60" s="715" t="n">
        <f aca="false">Q29+Q32/100*Q19/1000+Q58+Q39</f>
        <v>1.18734115583232</v>
      </c>
      <c r="R60" s="715" t="n">
        <f aca="false">R29+R32/100*R19/1000+R58+R39</f>
        <v>1.18734115583232</v>
      </c>
      <c r="S60" s="715" t="n">
        <f aca="false">S29+S32/100*S19/1000+S58+S39</f>
        <v>1.18111960276955</v>
      </c>
      <c r="T60" s="715" t="n">
        <f aca="false">T29+T32/100*T19/1000+T58+T39</f>
        <v>0.559863123703536</v>
      </c>
      <c r="U60" s="715" t="n">
        <f aca="false">U29+U32/100*U19/1000+U58+U39</f>
        <v>0.865613359568682</v>
      </c>
      <c r="V60" s="715" t="n">
        <f aca="false">V29+V32/100*V19/1000+V58+V39</f>
        <v>0.905613359568681</v>
      </c>
      <c r="W60" s="715" t="n">
        <f aca="false">W29+W32/100*W19/1000+W58+W39</f>
        <v>0.257516678715485</v>
      </c>
      <c r="X60" s="715" t="n">
        <f aca="false">X29+X32/100*X19/1000+X58+X39</f>
        <v>0.341719946675974</v>
      </c>
      <c r="Y60" s="715" t="n">
        <f aca="false">Y29+Y32/100*Y19/1000+Y58+Y39</f>
        <v>1.22817843670661</v>
      </c>
      <c r="Z60" s="715" t="n">
        <f aca="false">Z29+Z32/100*Z19/1000+Z58+Z39</f>
        <v>1.25054641325565</v>
      </c>
      <c r="AA60" s="715" t="n">
        <f aca="false">AA29+AA32/100*AA19/1000+AA58+AA39</f>
        <v>1.63842808080911</v>
      </c>
      <c r="AB60" s="715" t="n">
        <f aca="false">AB29+AB32/100*AB19/1000+AB58+AB39</f>
        <v>1.6542289381571</v>
      </c>
      <c r="AC60" s="715" t="n">
        <f aca="false">AC29+AC32/100*AC19/1000+AC58+AC39</f>
        <v>2.88176690569772</v>
      </c>
      <c r="AD60" s="715" t="n">
        <f aca="false">AD29+AD32/100*AD19/1000+AD58+AD39</f>
        <v>3.27167684963533</v>
      </c>
      <c r="AE60" s="715" t="n">
        <f aca="false">AE29+AE32/100*AE19/1000+AE58+AE39</f>
        <v>0.745001</v>
      </c>
      <c r="AF60" s="715" t="n">
        <f aca="false">AF29+AF32/100*AF19/1000+AF58+AF39</f>
        <v>0.753501</v>
      </c>
      <c r="AG60" s="715" t="n">
        <f aca="false">AG29+AG32/100*AG19/1000+AG58+AG39</f>
        <v>0.902717</v>
      </c>
      <c r="AH60" s="715" t="n">
        <f aca="false">AH29+AH32/100*AH19/1000+AH58+AH39</f>
        <v>0.374718</v>
      </c>
      <c r="AI60" s="715" t="n">
        <f aca="false">AI29+AI32/100*AI19/1000+AI58+AI39</f>
        <v>0.613862</v>
      </c>
      <c r="AJ60" s="715" t="n">
        <f aca="false">AJ29+AJ32/100*AJ19/1000+AJ58+AJ39</f>
        <v>1.06380305</v>
      </c>
      <c r="AK60" s="715" t="n">
        <f aca="false">AK29+AK32/100*AK19/1000+AK58+AK39</f>
        <v>1.5283068</v>
      </c>
      <c r="AL60" s="715" t="n">
        <f aca="false">AL29+AL32/100*AL19/1000+AL58+AL39</f>
        <v>0.51124</v>
      </c>
      <c r="AM60" s="715"/>
      <c r="AN60" s="715"/>
      <c r="AO60" s="715"/>
    </row>
    <row r="61" customFormat="false" ht="15" hidden="false" customHeight="false" outlineLevel="0" collapsed="false">
      <c r="A61" s="711" t="s">
        <v>1035</v>
      </c>
      <c r="B61" s="715" t="n">
        <f aca="false">B60*1000000/B19/9.81</f>
        <v>1936.67906228999</v>
      </c>
      <c r="C61" s="715" t="n">
        <f aca="false">C60*1000000/C19/9.81</f>
        <v>374.685640361763</v>
      </c>
      <c r="D61" s="715" t="n">
        <f aca="false">D60*1000000/D19/9.81</f>
        <v>112.798929730732</v>
      </c>
      <c r="E61" s="715" t="n">
        <f aca="false">E60*1000000/E19/9.81</f>
        <v>308.44985578875</v>
      </c>
      <c r="F61" s="715" t="n">
        <f aca="false">F60*1000000/F19/9.81</f>
        <v>340.57718384337</v>
      </c>
      <c r="G61" s="715" t="n">
        <f aca="false">G60*1000000/G19/9.81</f>
        <v>143.682976398999</v>
      </c>
      <c r="H61" s="715" t="n">
        <f aca="false">H60*1000000/H19/9.81</f>
        <v>143.785425443406</v>
      </c>
      <c r="I61" s="715" t="n">
        <f aca="false">I60*1000000/I19/9.81</f>
        <v>2041.63662944443</v>
      </c>
      <c r="J61" s="715" t="n">
        <f aca="false">J60*1000000/J19/9.81</f>
        <v>145.34289636469</v>
      </c>
      <c r="K61" s="715" t="n">
        <f aca="false">K60*1000000/K19/9.81</f>
        <v>170.982096250296</v>
      </c>
      <c r="L61" s="715" t="n">
        <f aca="false">L60*1000000/L19/9.81</f>
        <v>66.646916217445</v>
      </c>
      <c r="M61" s="715" t="n">
        <f aca="false">M60*1000000/M19/9.81</f>
        <v>66.646916217445</v>
      </c>
      <c r="N61" s="715" t="n">
        <f aca="false">N60*1000000/N19/9.81</f>
        <v>66.8231919622392</v>
      </c>
      <c r="O61" s="715" t="n">
        <f aca="false">O60*1000000/O19/9.81</f>
        <v>87.9984047809032</v>
      </c>
      <c r="P61" s="715" t="n">
        <f aca="false">P60*1000000/P19/9.81</f>
        <v>75.5277697409261</v>
      </c>
      <c r="Q61" s="715" t="n">
        <f aca="false">Q60*1000000/Q19/9.81</f>
        <v>183.079348004202</v>
      </c>
      <c r="R61" s="715" t="n">
        <f aca="false">R60*1000000/R19/9.81</f>
        <v>183.079348004202</v>
      </c>
      <c r="S61" s="715" t="n">
        <f aca="false">S60*1000000/S19/9.81</f>
        <v>182.120029890187</v>
      </c>
      <c r="T61" s="715" t="n">
        <f aca="false">T60*1000000/T19/9.81</f>
        <v>59.8061899396154</v>
      </c>
      <c r="U61" s="715" t="n">
        <f aca="false">U60*1000000/U19/9.81</f>
        <v>92.4673099635088</v>
      </c>
      <c r="V61" s="715" t="n">
        <f aca="false">V60*1000000/V19/9.81</f>
        <v>96.7402250677574</v>
      </c>
      <c r="W61" s="715" t="n">
        <f aca="false">W60*1000000/W19/9.81</f>
        <v>40.7932027426283</v>
      </c>
      <c r="X61" s="715" t="n">
        <f aca="false">X60*1000000/X19/9.81</f>
        <v>54.1318377337199</v>
      </c>
      <c r="Y61" s="715" t="n">
        <f aca="false">Y60*1000000/Y19/9.81</f>
        <v>190.494170392413</v>
      </c>
      <c r="Z61" s="715" t="n">
        <f aca="false">Z60*1000000/Z19/9.81</f>
        <v>193.963510847122</v>
      </c>
      <c r="AA61" s="715" t="n">
        <f aca="false">AA60*1000000/AA19/9.81</f>
        <v>258.49886124701</v>
      </c>
      <c r="AB61" s="715" t="n">
        <f aca="false">AB60*1000000/AB19/9.81</f>
        <v>260.991801693419</v>
      </c>
      <c r="AC61" s="715" t="n">
        <f aca="false">AC60*1000000/AC19/9.81</f>
        <v>290.901442200256</v>
      </c>
      <c r="AD61" s="715" t="n">
        <f aca="false">AD60*1000000/AD19/9.81</f>
        <v>330.261101996269</v>
      </c>
      <c r="AE61" s="715" t="n">
        <f aca="false">AE60*1000000/AE19/9.81</f>
        <v>94.9287716615698</v>
      </c>
      <c r="AF61" s="715" t="n">
        <f aca="false">AF60*1000000/AF19/9.81</f>
        <v>90.3640942615578</v>
      </c>
      <c r="AG61" s="715" t="n">
        <f aca="false">AG60*1000000/AG19/9.81</f>
        <v>91.1089916331083</v>
      </c>
      <c r="AH61" s="715" t="n">
        <f aca="false">AH60*1000000/AH19/9.81</f>
        <v>38.4281222503215</v>
      </c>
      <c r="AI61" s="715" t="n">
        <f aca="false">AI60*1000000/AI19/9.81</f>
        <v>59.0331390764141</v>
      </c>
      <c r="AJ61" s="715" t="n">
        <f aca="false">AJ60*1000000/AJ19/9.81</f>
        <v>120.489642088572</v>
      </c>
      <c r="AK61" s="715" t="n">
        <f aca="false">AK60*1000000/AK19/9.81</f>
        <v>157.364346832237</v>
      </c>
      <c r="AL61" s="715" t="n">
        <f aca="false">AL60*1000000/AL19/9.81</f>
        <v>49.1643105802704</v>
      </c>
      <c r="AM61" s="715"/>
      <c r="AN61" s="715"/>
      <c r="AO61" s="715"/>
    </row>
    <row r="62" customFormat="false" ht="15" hidden="false" customHeight="false" outlineLevel="0" collapsed="false">
      <c r="A62" s="711" t="s">
        <v>1036</v>
      </c>
      <c r="B62" s="715" t="n">
        <f aca="false">B61/B23</f>
        <v>1936.67906228999</v>
      </c>
      <c r="C62" s="715" t="n">
        <f aca="false">C61/C23</f>
        <v>374.685640361763</v>
      </c>
      <c r="D62" s="715" t="n">
        <f aca="false">D61/D23</f>
        <v>112.798929730732</v>
      </c>
      <c r="E62" s="715" t="n">
        <f aca="false">E61/E23</f>
        <v>308.44985578875</v>
      </c>
      <c r="F62" s="715" t="n">
        <f aca="false">F61/F23</f>
        <v>340.57718384337</v>
      </c>
      <c r="G62" s="715" t="n">
        <f aca="false">G61/G23</f>
        <v>143.682976398999</v>
      </c>
      <c r="H62" s="715" t="n">
        <f aca="false">H61/H23</f>
        <v>143.785425443406</v>
      </c>
      <c r="I62" s="715" t="n">
        <f aca="false">I61/I23</f>
        <v>2041.63662944443</v>
      </c>
      <c r="J62" s="715" t="n">
        <f aca="false">J61/J23</f>
        <v>145.34289636469</v>
      </c>
      <c r="K62" s="715" t="n">
        <f aca="false">K61/K23</f>
        <v>170.982096250296</v>
      </c>
      <c r="L62" s="715" t="n">
        <f aca="false">L61/L23</f>
        <v>66.646916217445</v>
      </c>
      <c r="M62" s="715" t="n">
        <f aca="false">M61/M23</f>
        <v>66.646916217445</v>
      </c>
      <c r="N62" s="715" t="n">
        <f aca="false">N61/N23</f>
        <v>66.8231919622392</v>
      </c>
      <c r="O62" s="715" t="n">
        <f aca="false">O61/O23</f>
        <v>87.9984047809032</v>
      </c>
      <c r="P62" s="715" t="n">
        <f aca="false">P61/P23</f>
        <v>75.5277697409261</v>
      </c>
      <c r="Q62" s="715" t="n">
        <f aca="false">Q61/Q23</f>
        <v>183.079348004202</v>
      </c>
      <c r="R62" s="715" t="n">
        <f aca="false">R61/R23</f>
        <v>183.079348004202</v>
      </c>
      <c r="S62" s="715" t="n">
        <f aca="false">S61/S23</f>
        <v>182.120029890187</v>
      </c>
      <c r="T62" s="715" t="n">
        <f aca="false">T61/T23</f>
        <v>59.8061899396154</v>
      </c>
      <c r="U62" s="715" t="n">
        <f aca="false">U61/U23</f>
        <v>92.4673099635088</v>
      </c>
      <c r="V62" s="715" t="n">
        <f aca="false">V61/V23</f>
        <v>96.7402250677574</v>
      </c>
      <c r="W62" s="715" t="n">
        <f aca="false">W61/W23</f>
        <v>40.7932027426283</v>
      </c>
      <c r="X62" s="715" t="n">
        <f aca="false">X61/X23</f>
        <v>54.1318377337199</v>
      </c>
      <c r="Y62" s="715" t="n">
        <f aca="false">Y61/Y23</f>
        <v>190.494170392413</v>
      </c>
      <c r="Z62" s="715" t="n">
        <f aca="false">Z61/Z23</f>
        <v>193.963510847122</v>
      </c>
      <c r="AA62" s="715" t="n">
        <f aca="false">AA61/AA23</f>
        <v>258.49886124701</v>
      </c>
      <c r="AB62" s="715" t="n">
        <f aca="false">AB61/AB23</f>
        <v>260.991801693419</v>
      </c>
      <c r="AC62" s="715" t="n">
        <f aca="false">AC61/AC23</f>
        <v>290.901442200256</v>
      </c>
      <c r="AD62" s="715" t="n">
        <f aca="false">AD61/AD23</f>
        <v>330.261101996269</v>
      </c>
      <c r="AE62" s="715" t="n">
        <f aca="false">AE61/AE23</f>
        <v>94.9287716615698</v>
      </c>
      <c r="AF62" s="715" t="n">
        <f aca="false">AF61/AF23</f>
        <v>90.3640942615578</v>
      </c>
      <c r="AG62" s="715" t="n">
        <f aca="false">AG61/AG23</f>
        <v>91.1089916331083</v>
      </c>
      <c r="AH62" s="715" t="n">
        <f aca="false">AH61/AH23</f>
        <v>38.4281222503215</v>
      </c>
      <c r="AI62" s="715" t="n">
        <f aca="false">AI61/AI23</f>
        <v>59.0331390764141</v>
      </c>
      <c r="AJ62" s="715" t="n">
        <f aca="false">AJ61/AJ23</f>
        <v>120.489642088572</v>
      </c>
      <c r="AK62" s="715" t="n">
        <f aca="false">AK61/AK23</f>
        <v>157.364346832237</v>
      </c>
      <c r="AL62" s="715" t="n">
        <f aca="false">AL61/AL23</f>
        <v>49.1643105802704</v>
      </c>
      <c r="AM62" s="715"/>
      <c r="AN62" s="715"/>
      <c r="AO62" s="715"/>
    </row>
    <row r="63" customFormat="false" ht="15" hidden="false" customHeight="false" outlineLevel="0" collapsed="false">
      <c r="A63" s="716" t="s">
        <v>1037</v>
      </c>
      <c r="B63" s="797" t="n">
        <v>1.037</v>
      </c>
      <c r="C63" s="722" t="n">
        <v>1.1</v>
      </c>
      <c r="D63" s="797" t="n">
        <v>1.2</v>
      </c>
      <c r="E63" s="722" t="n">
        <v>1.1</v>
      </c>
      <c r="F63" s="722" t="n">
        <v>1.1</v>
      </c>
      <c r="G63" s="722" t="n">
        <v>1.1</v>
      </c>
      <c r="H63" s="722" t="n">
        <v>1.1</v>
      </c>
      <c r="I63" s="722" t="n">
        <v>1.1</v>
      </c>
      <c r="J63" s="722" t="n">
        <v>1.1</v>
      </c>
      <c r="K63" s="722" t="n">
        <v>1.1</v>
      </c>
      <c r="L63" s="722" t="n">
        <v>1.1</v>
      </c>
      <c r="M63" s="722" t="n">
        <v>1.1</v>
      </c>
      <c r="N63" s="722" t="n">
        <v>1.1</v>
      </c>
      <c r="O63" s="722" t="n">
        <v>1.1</v>
      </c>
      <c r="P63" s="722" t="n">
        <v>1.1</v>
      </c>
      <c r="Q63" s="722" t="n">
        <v>1.1</v>
      </c>
      <c r="R63" s="722" t="n">
        <v>1.1</v>
      </c>
      <c r="S63" s="722" t="n">
        <v>1.1</v>
      </c>
      <c r="T63" s="722" t="n">
        <v>1.1</v>
      </c>
      <c r="U63" s="722" t="n">
        <v>1</v>
      </c>
      <c r="V63" s="722" t="n">
        <v>1.1</v>
      </c>
      <c r="W63" s="722" t="n">
        <v>1.1</v>
      </c>
      <c r="X63" s="722" t="n">
        <v>1.1</v>
      </c>
      <c r="Y63" s="722" t="n">
        <v>1.1</v>
      </c>
      <c r="Z63" s="722" t="n">
        <v>1.1</v>
      </c>
      <c r="AA63" s="797" t="n">
        <v>1</v>
      </c>
      <c r="AB63" s="797" t="n">
        <v>1</v>
      </c>
      <c r="AC63" s="797" t="n">
        <v>1.05</v>
      </c>
      <c r="AD63" s="797" t="n">
        <v>1.05</v>
      </c>
      <c r="AE63" s="722" t="n">
        <v>1.1</v>
      </c>
      <c r="AF63" s="722" t="n">
        <v>1.1</v>
      </c>
      <c r="AG63" s="722" t="n">
        <v>1.1</v>
      </c>
      <c r="AH63" s="797" t="n">
        <v>1.5</v>
      </c>
      <c r="AI63" s="722" t="n">
        <v>1.1</v>
      </c>
      <c r="AJ63" s="722" t="n">
        <v>1.1</v>
      </c>
      <c r="AK63" s="722" t="n">
        <v>1.1</v>
      </c>
      <c r="AL63" s="722" t="n">
        <v>1.1</v>
      </c>
      <c r="AM63" s="722"/>
      <c r="AN63" s="722"/>
      <c r="AO63" s="722"/>
    </row>
    <row r="64" customFormat="false" ht="15" hidden="false" customHeight="false" outlineLevel="0" collapsed="false">
      <c r="A64" s="718" t="s">
        <v>1038</v>
      </c>
      <c r="B64" s="719" t="n">
        <f aca="false">B62*B63</f>
        <v>2008.33618759472</v>
      </c>
      <c r="C64" s="719" t="n">
        <f aca="false">C62*C63</f>
        <v>412.15420439794</v>
      </c>
      <c r="D64" s="719" t="n">
        <f aca="false">D62*D63</f>
        <v>135.358715676878</v>
      </c>
      <c r="E64" s="719" t="n">
        <f aca="false">E62*E63</f>
        <v>339.294841367625</v>
      </c>
      <c r="F64" s="719" t="n">
        <f aca="false">F62*F63</f>
        <v>374.634902227707</v>
      </c>
      <c r="G64" s="719" t="n">
        <f aca="false">G62*G63</f>
        <v>158.051274038899</v>
      </c>
      <c r="H64" s="719" t="n">
        <f aca="false">H62*H63</f>
        <v>158.163967987747</v>
      </c>
      <c r="I64" s="719" t="n">
        <f aca="false">I62*I63</f>
        <v>2245.80029238887</v>
      </c>
      <c r="J64" s="719" t="n">
        <f aca="false">J62*J63</f>
        <v>159.877186001159</v>
      </c>
      <c r="K64" s="719" t="n">
        <f aca="false">K62*K63</f>
        <v>188.080305875326</v>
      </c>
      <c r="L64" s="719" t="n">
        <f aca="false">L62*L63</f>
        <v>73.3116078391895</v>
      </c>
      <c r="M64" s="719" t="n">
        <f aca="false">M62*M63</f>
        <v>73.3116078391895</v>
      </c>
      <c r="N64" s="719" t="n">
        <f aca="false">N62*N63</f>
        <v>73.5055111584632</v>
      </c>
      <c r="O64" s="719" t="n">
        <f aca="false">O62*O63</f>
        <v>96.7982452589935</v>
      </c>
      <c r="P64" s="719" t="n">
        <f aca="false">P62*P63</f>
        <v>83.0805467150188</v>
      </c>
      <c r="Q64" s="719" t="n">
        <f aca="false">Q62*Q63</f>
        <v>201.387282804623</v>
      </c>
      <c r="R64" s="719" t="n">
        <f aca="false">R62*R63</f>
        <v>201.387282804623</v>
      </c>
      <c r="S64" s="719" t="n">
        <f aca="false">S62*S63</f>
        <v>200.332032879205</v>
      </c>
      <c r="T64" s="719" t="n">
        <f aca="false">T62*T63</f>
        <v>65.786808933577</v>
      </c>
      <c r="U64" s="719" t="n">
        <f aca="false">U62*U63</f>
        <v>92.4673099635088</v>
      </c>
      <c r="V64" s="719" t="n">
        <f aca="false">V62*V63</f>
        <v>106.414247574533</v>
      </c>
      <c r="W64" s="719" t="n">
        <f aca="false">W62*W63</f>
        <v>44.8725230168911</v>
      </c>
      <c r="X64" s="719" t="n">
        <f aca="false">X62*X63</f>
        <v>59.5450215070919</v>
      </c>
      <c r="Y64" s="719" t="n">
        <f aca="false">Y62*Y63</f>
        <v>209.543587431655</v>
      </c>
      <c r="Z64" s="719" t="n">
        <f aca="false">Z62*Z63</f>
        <v>213.359861931834</v>
      </c>
      <c r="AA64" s="719" t="n">
        <f aca="false">AA62*AA63</f>
        <v>258.49886124701</v>
      </c>
      <c r="AB64" s="719" t="n">
        <f aca="false">AB62*AB63</f>
        <v>260.991801693419</v>
      </c>
      <c r="AC64" s="719" t="n">
        <f aca="false">AC62*AC63</f>
        <v>305.446514310268</v>
      </c>
      <c r="AD64" s="719" t="n">
        <f aca="false">AD62*AD63</f>
        <v>346.774157096082</v>
      </c>
      <c r="AE64" s="719" t="n">
        <f aca="false">AE62*AE63</f>
        <v>104.421648827727</v>
      </c>
      <c r="AF64" s="719" t="n">
        <f aca="false">AF62*AF63</f>
        <v>99.4005036877136</v>
      </c>
      <c r="AG64" s="719" t="n">
        <f aca="false">AG62*AG63</f>
        <v>100.219890796419</v>
      </c>
      <c r="AH64" s="719" t="n">
        <f aca="false">AH62*AH63</f>
        <v>57.6421833754822</v>
      </c>
      <c r="AI64" s="719" t="n">
        <f aca="false">AI62*AI63</f>
        <v>64.9364529840555</v>
      </c>
      <c r="AJ64" s="719" t="n">
        <f aca="false">AJ62*AJ63</f>
        <v>132.538606297429</v>
      </c>
      <c r="AK64" s="719" t="n">
        <f aca="false">AK62*AK63</f>
        <v>173.10078151546</v>
      </c>
      <c r="AL64" s="719" t="n">
        <f aca="false">AL62*AL63</f>
        <v>54.0807416382975</v>
      </c>
      <c r="AM64" s="719"/>
      <c r="AN64" s="719"/>
      <c r="AO64" s="719"/>
    </row>
    <row r="65" customFormat="false" ht="15" hidden="false" customHeight="false" outlineLevel="0" collapsed="false">
      <c r="A65" s="720" t="s">
        <v>1039</v>
      </c>
      <c r="B65" s="721" t="n">
        <f aca="false">IF(B57&gt;0.2,(B29+B39+B19*9.81*B32/1000000+(B58-B57-B56-B55)*B6*B6+0.1+B55+B56)*1000000/B19/9.81/B23,(IF(B57&gt;=0.1,(B29+B39+B19*9.81*B32/1000000+(B58-B57-B56-B55)*B6*B6+0.05+B55+B56)*1000000/B19/9.81/B23,(B29+B39+B19*9.81*B32/1000000+(B58-B57-B56-B55)*B6*B6+B55+B56)*1000000/B19/9.81/B23)))</f>
        <v>1938.92803928601</v>
      </c>
      <c r="C65" s="721" t="n">
        <f aca="false">IF(C57&gt;0.2,(C29+C39+C19*9.81*C32/1000000+(C58-C57-C56-C55)*C6*C6+0.1+C55+C56)*1000000/C19/9.81/C23,(IF(C57&gt;=0.1,(C29+C39+C19*9.81*C32/1000000+(C58-C57-C56-C55)*C6*C6+0.05+C55+C56)*1000000/C19/9.81/C23,(C29+C39+C19*9.81*C32/1000000+(C58-C57-C56-C55)*C6*C6+C55+C56)*1000000/C19/9.81/C23)))</f>
        <v>366.299710175832</v>
      </c>
      <c r="D65" s="721" t="n">
        <f aca="false">IF(D57&gt;0.2,(D29+D39+D19*9.81*D32/1000000+(D58-D57-D56-D55)*D6*D6+0.1+D55+D56)*1000000/D19/9.81/D23,(IF(D57&gt;=0.1,(D29+D39+D19*9.81*D32/1000000+(D58-D57-D56-D55)*D6*D6+0.05+D55+D56)*1000000/D19/9.81/D23,(D29+D39+D19*9.81*D32/1000000+(D58-D57-D56-D55)*D6*D6+D55+D56)*1000000/D19/9.81/D23)))</f>
        <v>114.132127108485</v>
      </c>
      <c r="E65" s="721" t="n">
        <f aca="false">IF(E57&gt;0.2,(E29+E39+E19*9.81*E32/1000000+(E58-E57-E56-E55)*E6*E6+0.1+E55+E56)*1000000/E19/9.81/E23,(IF(E57&gt;=0.1,(E29+E39+E19*9.81*E32/1000000+(E58-E57-E56-E55)*E6*E6+0.05+E55+E56)*1000000/E19/9.81/E23,(E29+E39+E19*9.81*E32/1000000+(E58-E57-E56-E55)*E6*E6+E55+E56)*1000000/E19/9.81/E23)))</f>
        <v>301.38652517226</v>
      </c>
      <c r="F65" s="721" t="n">
        <f aca="false">IF(F57&gt;0.2,(F29+F39+F19*9.81*F32/1000000+(F58-F57-F56-F55)*F6*F6+0.1+F55+F56)*1000000/F19/9.81/F23,(IF(F57&gt;=0.1,(F29+F39+F19*9.81*F32/1000000+(F58-F57-F56-F55)*F6*F6+0.05+F55+F56)*1000000/F19/9.81/F23,(F29+F39+F19*9.81*F32/1000000+(F58-F57-F56-F55)*F6*F6+F55+F56)*1000000/F19/9.81/F23)))</f>
        <v>333.513853226881</v>
      </c>
      <c r="G65" s="721" t="n">
        <f aca="false">IF(G57&gt;0.2,(G29+G39+G19*9.81*G32/1000000+(G58-G57-G56-G55)*G6*G6+0.1+G55+G56)*1000000/G19/9.81/G23,(IF(G57&gt;=0.1,(G29+G39+G19*9.81*G32/1000000+(G58-G57-G56-G55)*G6*G6+0.05+G55+G56)*1000000/G19/9.81/G23,(G29+G39+G19*9.81*G32/1000000+(G58-G57-G56-G55)*G6*G6+G55+G56)*1000000/G19/9.81/G23)))</f>
        <v>144.064036147211</v>
      </c>
      <c r="H65" s="721" t="n">
        <f aca="false">IF(H57&gt;0.2,(H29+H39+H19*9.81*H32/1000000+(H58-H57-H56-H55)*H6*H6+0.1+H55+H56)*1000000/H19/9.81/H23,(IF(H57&gt;=0.1,(H29+H39+H19*9.81*H32/1000000+(H58-H57-H56-H55)*H6*H6+0.05+H55+H56)*1000000/H19/9.81/H23,(H29+H39+H19*9.81*H32/1000000+(H58-H57-H56-H55)*H6*H6+H55+H56)*1000000/H19/9.81/H23)))</f>
        <v>144.166485191618</v>
      </c>
      <c r="I65" s="721" t="n">
        <f aca="false">IF(I57&gt;0.2,(I29+I39+I19*9.81*I32/1000000+(I58-I57-I56-I55)*I6*I6+0.1+I55+I56)*1000000/I19/9.81/I23,(IF(I57&gt;=0.1,(I29+I39+I19*9.81*I32/1000000+(I58-I57-I56-I55)*I6*I6+0.05+I55+I56)*1000000/I19/9.81/I23,(I29+I39+I19*9.81*I32/1000000+(I58-I57-I56-I55)*I6*I6+I55+I56)*1000000/I19/9.81/I23)))</f>
        <v>2035.24871330193</v>
      </c>
      <c r="J65" s="721" t="n">
        <f aca="false">IF(J57&gt;0.2,(J29+J39+J19*9.81*J32/1000000+(J58-J57-J56-J55)*J6*J6+0.1+J55+J56)*1000000/J19/9.81/J23,(IF(J57&gt;=0.1,(J29+J39+J19*9.81*J32/1000000+(J58-J57-J56-J55)*J6*J6+0.05+J55+J56)*1000000/J19/9.81/J23,(J29+J39+J19*9.81*J32/1000000+(J58-J57-J56-J55)*J6*J6+J55+J56)*1000000/J19/9.81/J23)))</f>
        <v>156.395586111159</v>
      </c>
      <c r="K65" s="721" t="n">
        <f aca="false">IF(K57&gt;0.2,(K29+K39+K19*9.81*K32/1000000+(K58-K57-K56-K55)*K6*K6+0.1+K55+K56)*1000000/K19/9.81/K23,(IF(K57&gt;=0.1,(K29+K39+K19*9.81*K32/1000000+(K58-K57-K56-K55)*K6*K6+0.05+K55+K56)*1000000/K19/9.81/K23,(K29+K39+K19*9.81*K32/1000000+(K58-K57-K56-K55)*K6*K6+K55+K56)*1000000/K19/9.81/K23)))</f>
        <v>182.011738086469</v>
      </c>
      <c r="L65" s="721" t="n">
        <f aca="false">IF(L57&gt;0.2,(L29+L39+L19*9.81*L32/1000000+(L58-L57-L56-L55)*L6*L6+0.1+L55+L56)*1000000/L19/9.81/L23,(IF(L57&gt;=0.1,(L29+L39+L19*9.81*L32/1000000+(L58-L57-L56-L55)*L6*L6+0.05+L55+L56)*1000000/L19/9.81/L23,(L29+L39+L19*9.81*L32/1000000+(L58-L57-L56-L55)*L6*L6+L55+L56)*1000000/L19/9.81/L23)))</f>
        <v>63.3514388595541</v>
      </c>
      <c r="M65" s="721" t="n">
        <f aca="false">IF(M57&gt;0.2,(M29+M39+M19*9.81*M32/1000000+(M58-M57-M56-M55)*M6*M6+0.1+M55+M56)*1000000/M19/9.81/M23,(IF(M57&gt;=0.1,(M29+M39+M19*9.81*M32/1000000+(M58-M57-M56-M55)*M6*M6+0.05+M55+M56)*1000000/M19/9.81/M23,(M29+M39+M19*9.81*M32/1000000+(M58-M57-M56-M55)*M6*M6+M55+M56)*1000000/M19/9.81/M23)))</f>
        <v>63.3514388595541</v>
      </c>
      <c r="N65" s="721" t="n">
        <f aca="false">IF(N57&gt;0.2,(N29+N39+N19*9.81*N32/1000000+(N58-N57-N56-N55)*N6*N6+0.1+N55+N56)*1000000/N19/9.81/N23,(IF(N57&gt;=0.1,(N29+N39+N19*9.81*N32/1000000+(N58-N57-N56-N55)*N6*N6+0.05+N55+N56)*1000000/N19/9.81/N23,(N29+N39+N19*9.81*N32/1000000+(N58-N57-N56-N55)*N6*N6+N55+N56)*1000000/N19/9.81/N23)))</f>
        <v>34.2154876112178</v>
      </c>
      <c r="O65" s="721" t="n">
        <f aca="false">IF(O57&gt;0.2,(O29+O39+O19*9.81*O32/1000000+(O58-O57-O56-O55)*O6*O6+0.1+O55+O56)*1000000/O19/9.81/O23,(IF(O57&gt;=0.1,(O29+O39+O19*9.81*O32/1000000+(O58-O57-O56-O55)*O6*O6+0.05+O55+O56)*1000000/O19/9.81/O23,(O29+O39+O19*9.81*O32/1000000+(O58-O57-O56-O55)*O6*O6+O55+O56)*1000000/O19/9.81/O23)))</f>
        <v>76.8568917433398</v>
      </c>
      <c r="P65" s="721" t="n">
        <f aca="false">IF(P57&gt;0.2,(P29+P39+P19*9.81*P32/1000000+(P58-P57-P56-P55)*P6*P6+0.1+P55+P56)*1000000/P19/9.81/P23,(IF(P57&gt;=0.1,(P29+P39+P19*9.81*P32/1000000+(P58-P57-P56-P55)*P6*P6+0.05+P55+P56)*1000000/P19/9.81/P23,(P29+P39+P19*9.81*P32/1000000+(P58-P57-P56-P55)*P6*P6+P55+P56)*1000000/P19/9.81/P23)))</f>
        <v>76.1055234902115</v>
      </c>
      <c r="Q65" s="721" t="n">
        <f aca="false">IF(Q57&gt;0.2,(Q29+Q39+Q19*9.81*Q32/1000000+(Q58-Q57-Q56-Q55)*Q6*Q6+0.1+Q55+Q56)*1000000/Q19/9.81/Q23,(IF(Q57&gt;=0.1,(Q29+Q39+Q19*9.81*Q32/1000000+(Q58-Q57-Q56-Q55)*Q6*Q6+0.05+Q55+Q56)*1000000/Q19/9.81/Q23,(Q29+Q39+Q19*9.81*Q32/1000000+(Q58-Q57-Q56-Q55)*Q6*Q6+Q55+Q56)*1000000/Q19/9.81/Q23)))</f>
        <v>189.358740376378</v>
      </c>
      <c r="R65" s="721" t="n">
        <f aca="false">IF(R57&gt;0.2,(R29+R39+R19*9.81*R32/1000000+(R58-R57-R56-R55)*R6*R6+0.1+R55+R56)*1000000/R19/9.81/R23,(IF(R57&gt;=0.1,(R29+R39+R19*9.81*R32/1000000+(R58-R57-R56-R55)*R6*R6+0.05+R55+R56)*1000000/R19/9.81/R23,(R29+R39+R19*9.81*R32/1000000+(R58-R57-R56-R55)*R6*R6+R55+R56)*1000000/R19/9.81/R23)))</f>
        <v>189.358740376378</v>
      </c>
      <c r="S65" s="721" t="n">
        <f aca="false">IF(S57&gt;0.2,(S29+S39+S19*9.81*S32/1000000+(S58-S57-S56-S55)*S6*S6+0.1+S55+S56)*1000000/S19/9.81/S23,(IF(S57&gt;=0.1,(S29+S39+S19*9.81*S32/1000000+(S58-S57-S56-S55)*S6*S6+0.05+S55+S56)*1000000/S19/9.81/S23,(S29+S39+S19*9.81*S32/1000000+(S58-S57-S56-S55)*S6*S6+S55+S56)*1000000/S19/9.81/S23)))</f>
        <v>65.462342526986</v>
      </c>
      <c r="T65" s="721" t="n">
        <f aca="false">IF(T57&gt;0.2,(T29+T39+T19*9.81*T32/1000000+(T58-T57-T56-T55)*T6*T6+0.1+T55+T56)*1000000/T19/9.81/T23,(IF(T57&gt;=0.1,(T29+T39+T19*9.81*T32/1000000+(T58-T57-T56-T55)*T6*T6+0.05+T55+T56)*1000000/T19/9.81/T23,(T29+T39+T19*9.81*T32/1000000+(T58-T57-T56-T55)*T6*T6+T55+T56)*1000000/T19/9.81/T23)))</f>
        <v>54.4298853701874</v>
      </c>
      <c r="U65" s="721" t="n">
        <f aca="false">IF(U57&gt;0.2,(U29+U39+U19*9.81*U32/1000000+(U58-U57-U56-U55)*U6*U6+0.1+U55+U56)*1000000/U19/9.81/U23,(IF(U57&gt;=0.1,(U29+U39+U19*9.81*U32/1000000+(U58-U57-U56-U55)*U6*U6+0.05+U55+U56)*1000000/U19/9.81/U23,(U29+U39+U19*9.81*U32/1000000+(U58-U57-U56-U55)*U6*U6+U55+U56)*1000000/U19/9.81/U23)))</f>
        <v>87.219999309907</v>
      </c>
      <c r="V65" s="721" t="n">
        <f aca="false">IF(V57&gt;0.2,(V29+V39+V19*9.81*V32/1000000+(V58-V57-V56-V55)*V6*V6+0.1+V55+V56)*1000000/V19/9.81/V23,(IF(V57&gt;=0.1,(V29+V39+V19*9.81*V32/1000000+(V58-V57-V56-V55)*V6*V6+0.05+V55+V56)*1000000/V19/9.81/V23,(V29+V39+V19*9.81*V32/1000000+(V58-V57-V56-V55)*V6*V6+V55+V56)*1000000/V19/9.81/V23)))</f>
        <v>91.4929144141555</v>
      </c>
      <c r="W65" s="721" t="n">
        <f aca="false">IF(W57&gt;0.2,(W29+W39+W19*9.81*W32/1000000+(W58-W57-W56-W55)*W6*W6+0.1+W55+W56)*1000000/W19/9.81/W23,(IF(W57&gt;=0.1,(W29+W39+W19*9.81*W32/1000000+(W58-W57-W56-W55)*W6*W6+0.05+W55+W56)*1000000/W19/9.81/W23,(W29+W39+W19*9.81*W32/1000000+(W58-W57-W56-W55)*W6*W6+W55+W56)*1000000/W19/9.81/W23)))</f>
        <v>35.9560868484545</v>
      </c>
      <c r="X65" s="721" t="n">
        <f aca="false">IF(X57&gt;0.2,(X29+X39+X19*9.81*X32/1000000+(X58-X57-X56-X55)*X6*X6+0.1+X55+X56)*1000000/X19/9.81/X23,(IF(X57&gt;=0.1,(X29+X39+X19*9.81*X32/1000000+(X58-X57-X56-X55)*X6*X6+0.05+X55+X56)*1000000/X19/9.81/X23,(X29+X39+X19*9.81*X32/1000000+(X58-X57-X56-X55)*X6*X6+X55+X56)*1000000/X19/9.81/X23)))</f>
        <v>57.6075270790322</v>
      </c>
      <c r="Y65" s="721" t="n">
        <f aca="false">IF(Y57&gt;0.2,(Y29+Y39+Y19*9.81*Y32/1000000+(Y58-Y57-Y56-Y55)*Y6*Y6+0.1+Y55+Y56)*1000000/Y19/9.81/Y23,(IF(Y57&gt;=0.1,(Y29+Y39+Y19*9.81*Y32/1000000+(Y58-Y57-Y56-Y55)*Y6*Y6+0.05+Y55+Y56)*1000000/Y19/9.81/Y23,(Y29+Y39+Y19*9.81*Y32/1000000+(Y58-Y57-Y56-Y55)*Y6*Y6+Y55+Y56)*1000000/Y19/9.81/Y23)))</f>
        <v>186.526613389743</v>
      </c>
      <c r="Z65" s="721" t="n">
        <f aca="false">IF(Z57&gt;0.2,(Z29+Z39+Z19*9.81*Z32/1000000+(Z58-Z57-Z56-Z55)*Z6*Z6+0.1+Z55+Z56)*1000000/Z19/9.81/Z23,(IF(Z57&gt;=0.1,(Z29+Z39+Z19*9.81*Z32/1000000+(Z58-Z57-Z56-Z55)*Z6*Z6+0.05+Z55+Z56)*1000000/Z19/9.81/Z23,(Z29+Z39+Z19*9.81*Z32/1000000+(Z58-Z57-Z56-Z55)*Z6*Z6+Z55+Z56)*1000000/Z19/9.81/Z23)))</f>
        <v>188.126187055546</v>
      </c>
      <c r="AA65" s="721" t="n">
        <f aca="false">IF(AA57&gt;0.2,(AA29+AA39+AA19*9.81*AA32/1000000+(AA58-AA57-AA56-AA55)*AA6*AA6+0.1+AA55+AA56)*1000000/AA19/9.81/AA23,(IF(AA57&gt;=0.1,(AA29+AA39+AA19*9.81*AA32/1000000+(AA58-AA57-AA56-AA55)*AA6*AA6+0.05+AA55+AA56)*1000000/AA19/9.81/AA23,(AA29+AA39+AA19*9.81*AA32/1000000+(AA58-AA57-AA56-AA55)*AA6*AA6+AA55+AA56)*1000000/AA19/9.81/AA23)))</f>
        <v>253.332594763903</v>
      </c>
      <c r="AB65" s="721" t="n">
        <f aca="false">IF(AB57&gt;0.2,(AB29+AB39+AB19*9.81*AB32/1000000+(AB58-AB57-AB56-AB55)*AB6*AB6+0.1+AB55+AB56)*1000000/AB19/9.81/AB23,(IF(AB57&gt;=0.1,(AB29+AB39+AB19*9.81*AB32/1000000+(AB58-AB57-AB56-AB55)*AB6*AB6+0.05+AB55+AB56)*1000000/AB19/9.81/AB23,(AB29+AB39+AB19*9.81*AB32/1000000+(AB58-AB57-AB56-AB55)*AB6*AB6+AB55+AB56)*1000000/AB19/9.81/AB23)))</f>
        <v>267.349810953363</v>
      </c>
      <c r="AC65" s="721" t="n">
        <f aca="false">IF(AC57&gt;0.2,(AC29+AC39+AC19*9.81*AC32/1000000+(AC58-AC57-AC56-AC55)*AC6*AC6+0.1+AC55+AC56)*1000000/AC19/9.81/AC23,(IF(AC57&gt;=0.1,(AC29+AC39+AC19*9.81*AC32/1000000+(AC58-AC57-AC56-AC55)*AC6*AC6+0.05+AC55+AC56)*1000000/AC19/9.81/AC23,(AC29+AC39+AC19*9.81*AC32/1000000+(AC58-AC57-AC56-AC55)*AC6*AC6+AC55+AC56)*1000000/AC19/9.81/AC23)))</f>
        <v>285.846505499052</v>
      </c>
      <c r="AD65" s="721" t="n">
        <f aca="false">IF(AD57&gt;0.2,(AD29+AD39+AD19*9.81*AD32/1000000+(AD58-AD57-AD56-AD55)*AD6*AD6+0.1+AD55+AD56)*1000000/AD19/9.81/AD23,(IF(AD57&gt;=0.1,(AD29+AD39+AD19*9.81*AD32/1000000+(AD58-AD57-AD56-AD55)*AD6*AD6+0.05+AD55+AD56)*1000000/AD19/9.81/AD23,(AD29+AD39+AD19*9.81*AD32/1000000+(AD58-AD57-AD56-AD55)*AD6*AD6+AD55+AD56)*1000000/AD19/9.81/AD23)))</f>
        <v>325.228438485687</v>
      </c>
      <c r="AE65" s="721" t="n">
        <f aca="false">IF(AE57&gt;0.2,(AE29+AE39+AE19*9.81*AE32/1000000+(AE58-AE57-AE56-AE55)*AE6*AE6+0.1+AE55+AE56)*1000000/AE19/9.81/AE23,(IF(AE57&gt;=0.1,(AE29+AE39+AE19*9.81*AE32/1000000+(AE58-AE57-AE56-AE55)*AE6*AE6+0.05+AE55+AE56)*1000000/AE19/9.81/AE23,(AE29+AE39+AE19*9.81*AE32/1000000+(AE58-AE57-AE56-AE55)*AE6*AE6+AE55+AE56)*1000000/AE19/9.81/AE23)))</f>
        <v>95.436493374108</v>
      </c>
      <c r="AF65" s="721" t="n">
        <f aca="false">IF(AF57&gt;0.2,(AF29+AF39+AF19*9.81*AF32/1000000+(AF58-AF57-AF56-AF55)*AF6*AF6+0.1+AF55+AF56)*1000000/AF19/9.81/AF23,(IF(AF57&gt;=0.1,(AF29+AF39+AF19*9.81*AF32/1000000+(AF58-AF57-AF56-AF55)*AF6*AF6+0.05+AF55+AF56)*1000000/AF19/9.81/AF23,(AF29+AF39+AF19*9.81*AF32/1000000+(AF58-AF57-AF56-AF55)*AF6*AF6+AF55+AF56)*1000000/AF19/9.81/AF23)))</f>
        <v>90.8912394315524</v>
      </c>
      <c r="AG65" s="721" t="n">
        <f aca="false">IF(AG57&gt;0.2,(AG29+AG39+AG19*9.81*AG32/1000000+(AG58-AG57-AG56-AG55)*AG6*AG6+0.1+AG55+AG56)*1000000/AG19/9.81/AG23,(IF(AG57&gt;=0.1,(AG29+AG39+AG19*9.81*AG32/1000000+(AG58-AG57-AG56-AG55)*AG6*AG6+0.05+AG55+AG56)*1000000/AG19/9.81/AG23,(AG29+AG39+AG19*9.81*AG32/1000000+(AG58-AG57-AG56-AG55)*AG6*AG6+AG55+AG56)*1000000/AG19/9.81/AG23)))</f>
        <v>91.5161494131065</v>
      </c>
      <c r="AH65" s="721" t="n">
        <f aca="false">IF(AH57&gt;0.2,(AH29+AH39+AH19*9.81*AH32/1000000+(AH58-AH57-AH56-AH55)*AH6*AH6+0.1+AH55+AH56)*1000000/AH19/9.81/AH23,(IF(AH57&gt;=0.1,(AH29+AH39+AH19*9.81*AH32/1000000+(AH58-AH57-AH56-AH55)*AH6*AH6+0.05+AH55+AH56)*1000000/AH19/9.81/AH23,(AH29+AH39+AH19*9.81*AH32/1000000+(AH58-AH57-AH56-AH55)*AH6*AH6+AH55+AH56)*1000000/AH19/9.81/AH23)))</f>
        <v>38.8828328790275</v>
      </c>
      <c r="AI65" s="721" t="n">
        <f aca="false">IF(AI57&gt;0.2,(AI29+AI39+AI19*9.81*AI32/1000000+(AI58-AI57-AI56-AI55)*AI6*AI6+0.1+AI55+AI56)*1000000/AI19/9.81/AI23,(IF(AI57&gt;=0.1,(AI29+AI39+AI19*9.81*AI32/1000000+(AI58-AI57-AI56-AI55)*AI6*AI6+0.05+AI55+AI56)*1000000/AI19/9.81/AI23,(AI29+AI39+AI19*9.81*AI32/1000000+(AI58-AI57-AI56-AI55)*AI6*AI6+AI55+AI56)*1000000/AI19/9.81/AI23)))</f>
        <v>60.1150712595926</v>
      </c>
      <c r="AJ65" s="721" t="n">
        <f aca="false">IF(AJ57&gt;0.2,(AJ29+AJ39+AJ19*9.81*AJ32/1000000+(AJ58-AJ57-AJ56-AJ55)*AJ6*AJ6+0.1+AJ55+AJ56)*1000000/AJ19/9.81/AJ23,(IF(AJ57&gt;=0.1,(AJ29+AJ39+AJ19*9.81*AJ32/1000000+(AJ58-AJ57-AJ56-AJ55)*AJ6*AJ6+0.05+AJ55+AJ56)*1000000/AJ19/9.81/AJ23,(AJ29+AJ39+AJ19*9.81*AJ32/1000000+(AJ58-AJ57-AJ56-AJ55)*AJ6*AJ6+AJ55+AJ56)*1000000/AJ19/9.81/AJ23)))</f>
        <v>122.254180824555</v>
      </c>
      <c r="AK65" s="721" t="n">
        <f aca="false">IF(AK57&gt;0.2,(AK29+AK39+AK19*9.81*AK32/1000000+(AK58-AK57-AK56-AK55)*AK6*AK6+0.1+AK55+AK56)*1000000/AK19/9.81/AK23,(IF(AK57&gt;=0.1,(AK29+AK39+AK19*9.81*AK32/1000000+(AK58-AK57-AK56-AK55)*AK6*AK6+0.05+AK55+AK56)*1000000/AK19/9.81/AK23,(AK29+AK39+AK19*9.81*AK32/1000000+(AK58-AK57-AK56-AK55)*AK6*AK6+AK55+AK56)*1000000/AK19/9.81/AK23)))</f>
        <v>157.980953263522</v>
      </c>
      <c r="AL65" s="721" t="n">
        <f aca="false">IF(AL57&gt;0.2,(AL29+AL39+AL19*9.81*AL32/1000000+(AL58-AL57-AL56-AL55)*AL6*AL6+0.1+AL55+AL56)*1000000/AL19/9.81/AL23,(IF(AL57&gt;=0.1,(AL29+AL39+AL19*9.81*AL32/1000000+(AL58-AL57-AL56-AL55)*AL6*AL6+0.05+AL55+AL56)*1000000/AL19/9.81/AL23,(AL29+AL39+AL19*9.81*AL32/1000000+(AL58-AL57-AL56-AL55)*AL6*AL6+AL55+AL56)*1000000/AL19/9.81/AL23)))</f>
        <v>49.2587232896736</v>
      </c>
      <c r="AM65" s="721"/>
      <c r="AN65" s="721"/>
      <c r="AO65" s="721"/>
    </row>
    <row r="66" s="379" customFormat="true" ht="15" hidden="false" customHeight="false" outlineLevel="0" collapsed="false">
      <c r="A66" s="742" t="s">
        <v>1209</v>
      </c>
      <c r="B66" s="743" t="n">
        <f aca="false">B19*9.81*B30/1000000+B27-B39</f>
        <v>0.469455281971254</v>
      </c>
      <c r="C66" s="743" t="n">
        <f aca="false">C19*9.81*C30/1000000+C27-C39</f>
        <v>0.125699910971111</v>
      </c>
      <c r="D66" s="743" t="n">
        <f aca="false">D19*9.81*D30/1000000+D27-D39</f>
        <v>13.9580631679164</v>
      </c>
      <c r="E66" s="743" t="n">
        <f aca="false">E19*9.81*E30/1000000+E27-E39</f>
        <v>0.40005922215527</v>
      </c>
      <c r="F66" s="743" t="n">
        <f aca="false">F19*9.81*F30/1000000+F27-F39</f>
        <v>0.10005922215527</v>
      </c>
      <c r="G66" s="743" t="n">
        <f aca="false">G19*9.81*G30/1000000+G27-G39</f>
        <v>0.0980222310785681</v>
      </c>
      <c r="H66" s="743" t="n">
        <f aca="false">H19*9.81*H30/1000000+H27-H39</f>
        <v>0.0972222310785681</v>
      </c>
      <c r="I66" s="743" t="n">
        <f aca="false">I19*9.81*I30/1000000+I27-I39</f>
        <v>0.2683872765</v>
      </c>
      <c r="J66" s="743" t="n">
        <f aca="false">J19*9.81*J30/1000000+J27-J39</f>
        <v>0.30611355454638</v>
      </c>
      <c r="K66" s="743" t="n">
        <f aca="false">K19*9.81*K30/1000000+K27-K39</f>
        <v>0.113635402545168</v>
      </c>
      <c r="L66" s="743" t="n">
        <f aca="false">L19*9.81*L30/1000000+L27-L39</f>
        <v>1.1238908878888</v>
      </c>
      <c r="M66" s="743" t="n">
        <f aca="false">M19*9.81*M30/1000000+M27-M39</f>
        <v>1.1238908878888</v>
      </c>
      <c r="N66" s="743" t="n">
        <f aca="false">N19*9.81*N30/1000000+N27-N39</f>
        <v>1.1238908878888</v>
      </c>
      <c r="O66" s="743" t="n">
        <f aca="false">O19*9.81*O30/1000000+O27-O39</f>
        <v>0.329749979817492</v>
      </c>
      <c r="P66" s="743" t="n">
        <f aca="false">P19*9.81*P30/1000000+P27-P39</f>
        <v>0.32804221040949</v>
      </c>
      <c r="Q66" s="743" t="n">
        <f aca="false">Q19*9.81*Q30/1000000+Q27-Q39</f>
        <v>0.175586346718457</v>
      </c>
      <c r="R66" s="743" t="n">
        <f aca="false">R19*9.81*R30/1000000+R27-R39</f>
        <v>0.175586346718457</v>
      </c>
      <c r="S66" s="743" t="n">
        <f aca="false">S19*9.81*S30/1000000+S27-S39</f>
        <v>0.174336660635561</v>
      </c>
      <c r="T66" s="743" t="n">
        <f aca="false">T19*9.81*T30/1000000+T27-T39</f>
        <v>0.201364387826829</v>
      </c>
      <c r="U66" s="743" t="n">
        <f aca="false">U19*9.81*U30/1000000+U27-U39</f>
        <v>0.201364387826829</v>
      </c>
      <c r="V66" s="743" t="n">
        <f aca="false">V19*9.81*V30/1000000+V27-V39</f>
        <v>0.161364387826829</v>
      </c>
      <c r="W66" s="743" t="n">
        <f aca="false">W19*9.81*W30/1000000+W27-W39</f>
        <v>0.345468240169242</v>
      </c>
      <c r="X66" s="743" t="n">
        <f aca="false">X19*9.81*X30/1000000+X27-X39</f>
        <v>0.332460596208754</v>
      </c>
      <c r="Y66" s="743" t="n">
        <f aca="false">Y19*9.81*Y30/1000000+Y27-Y39</f>
        <v>0.236060604539949</v>
      </c>
      <c r="Z66" s="743" t="n">
        <f aca="false">Z19*9.81*Z30/1000000+Z27-Z39</f>
        <v>0.227216019643703</v>
      </c>
      <c r="AA66" s="743" t="n">
        <f aca="false">AA19*9.81*AA30/1000000+AA27-AA39</f>
        <v>0.251664203052052</v>
      </c>
      <c r="AB66" s="743" t="n">
        <f aca="false">AB19*9.81*AB30/1000000+AB27-AB39</f>
        <v>0.243522939146034</v>
      </c>
      <c r="AC66" s="743" t="n">
        <f aca="false">AC19*9.81*AC30/1000000+AC27-AC39</f>
        <v>0.511031326209592</v>
      </c>
      <c r="AD66" s="743" t="n">
        <f aca="false">AD19*9.81*AD30/1000000+AD27-AD39</f>
        <v>0.12090073660198</v>
      </c>
      <c r="AE66" s="743" t="n">
        <f aca="false">AE19*9.81*AE30/1000000+AE27-AE39</f>
        <v>0.055115</v>
      </c>
      <c r="AF66" s="743" t="n">
        <f aca="false">AF19*9.81*AF30/1000000+AF27-AF39</f>
        <v>0.0536435</v>
      </c>
      <c r="AG66" s="743" t="n">
        <f aca="false">AG19*9.81*AG30/1000000+AG27-AG39</f>
        <v>0.0489347</v>
      </c>
      <c r="AH66" s="743" t="n">
        <f aca="false">AH19*9.81*AH30/1000000+AH27-AH39</f>
        <v>0.092372153</v>
      </c>
      <c r="AI66" s="743" t="n">
        <f aca="false">AI19*9.81*AI30/1000000+AI27-AI39</f>
        <v>0.4997532</v>
      </c>
      <c r="AJ66" s="743" t="n">
        <f aca="false">AJ19*9.81*AJ30/1000000+AJ27-AJ39</f>
        <v>0.0967412</v>
      </c>
      <c r="AK66" s="743" t="n">
        <f aca="false">AK19*9.81*AK30/1000000+AK27-AK39</f>
        <v>0.09073748</v>
      </c>
      <c r="AL66" s="743" t="n">
        <f aca="false">AL19*9.81*AL30/1000000+AL27-AL39</f>
        <v>0.078972</v>
      </c>
      <c r="AM66" s="743"/>
      <c r="AN66" s="743"/>
      <c r="AO66" s="743"/>
    </row>
    <row r="67" s="379" customFormat="true" ht="15" hidden="false" customHeight="false" outlineLevel="0" collapsed="false">
      <c r="A67" s="742" t="s">
        <v>1210</v>
      </c>
      <c r="B67" s="743" t="n">
        <f aca="false">B26+0.1+B19*9.81*B30/1000000</f>
        <v>0.53202074252</v>
      </c>
      <c r="C67" s="743" t="n">
        <f aca="false">C26+0.1+C19*9.81*C30/1000000</f>
        <v>0.1692633088</v>
      </c>
      <c r="D67" s="743" t="n">
        <f aca="false">D26+0.1+D19*9.81*D30/1000000</f>
        <v>13.986213371872</v>
      </c>
      <c r="E67" s="743" t="n">
        <f aca="false">E26+0.1+E19*9.81*E30/1000000</f>
        <v>0.424465153114</v>
      </c>
      <c r="F67" s="743" t="n">
        <f aca="false">F26+0.1+F19*9.81*F30/1000000</f>
        <v>0.124465153114</v>
      </c>
      <c r="G67" s="743" t="n">
        <f aca="false">G26+0.1+G19*9.81*G30/1000000</f>
        <v>0.1212589512</v>
      </c>
      <c r="H67" s="743" t="n">
        <f aca="false">H26+0.1+H19*9.81*H30/1000000</f>
        <v>0.1204589512</v>
      </c>
      <c r="I67" s="743" t="n">
        <f aca="false">I26+0.1+I19*9.81*I30/1000000</f>
        <v>0.2889677725</v>
      </c>
      <c r="J67" s="743" t="n">
        <f aca="false">J26+0.1+J19*9.81*J30/1000000</f>
        <v>0.3339626124</v>
      </c>
      <c r="K67" s="743" t="n">
        <f aca="false">K26+0.1+K19*9.81*K30/1000000</f>
        <v>0.14382005356</v>
      </c>
      <c r="L67" s="743" t="n">
        <f aca="false">L26+0.1+L19*9.81*L30/1000000</f>
        <v>1.1493173422</v>
      </c>
      <c r="M67" s="743" t="n">
        <f aca="false">M26+0.1+M19*9.81*M30/1000000</f>
        <v>1.1493173422</v>
      </c>
      <c r="N67" s="743" t="n">
        <f aca="false">N26+0.1+N19*9.81*N30/1000000</f>
        <v>1.1493173422</v>
      </c>
      <c r="O67" s="743" t="n">
        <f aca="false">O26+0.1+O19*9.81*O30/1000000</f>
        <v>0.35400331425</v>
      </c>
      <c r="P67" s="743" t="n">
        <f aca="false">P26+0.1+P19*9.81*P30/1000000</f>
        <v>0.35400331425</v>
      </c>
      <c r="Q67" s="743" t="n">
        <f aca="false">Q26+0.1+Q19*9.81*Q30/1000000</f>
        <v>0.19934132765</v>
      </c>
      <c r="R67" s="743" t="n">
        <f aca="false">R26+0.1+R19*9.81*R30/1000000</f>
        <v>0.19934132765</v>
      </c>
      <c r="S67" s="743" t="n">
        <f aca="false">S26+0.1+S19*9.81*S30/1000000</f>
        <v>0.19934132765</v>
      </c>
      <c r="T67" s="743" t="n">
        <f aca="false">T26+0.1+T19*9.81*T30/1000000</f>
        <v>0.22565580899</v>
      </c>
      <c r="U67" s="743" t="n">
        <f aca="false">U26+0.1+U19*9.81*U30/1000000</f>
        <v>0.22565580899</v>
      </c>
      <c r="V67" s="743" t="n">
        <f aca="false">V26+0.1+V19*9.81*V30/1000000</f>
        <v>0.18565580899</v>
      </c>
      <c r="W67" s="743" t="n">
        <f aca="false">W26+0.1+W19*9.81*W30/1000000</f>
        <v>0.374331862</v>
      </c>
      <c r="X67" s="743" t="n">
        <f aca="false">X26+0.1+X19*9.81*X30/1000000</f>
        <v>0.364231486</v>
      </c>
      <c r="Y67" s="743" t="n">
        <f aca="false">Y26+0.1+Y19*9.81*Y30/1000000</f>
        <v>0.25867068662</v>
      </c>
      <c r="Z67" s="743" t="n">
        <f aca="false">Z26+0.1+Z19*9.81*Z30/1000000</f>
        <v>0.250353633242</v>
      </c>
      <c r="AA67" s="743" t="n">
        <f aca="false">AA26+0.1+AA19*9.81*AA30/1000000</f>
        <v>0.2776779931</v>
      </c>
      <c r="AB67" s="743" t="n">
        <f aca="false">AB26+0.1+AB19*9.81*AB30/1000000</f>
        <v>0.27064254559</v>
      </c>
      <c r="AC67" s="743" t="n">
        <f aca="false">AC26+0.1+AC19*9.81*AC30/1000000</f>
        <v>0.53714875325</v>
      </c>
      <c r="AD67" s="743" t="n">
        <f aca="false">AD26+0.1+AD19*9.81*AD30/1000000</f>
        <v>0.14854103758</v>
      </c>
      <c r="AE67" s="743" t="n">
        <f aca="false">AE26+0.1+AE19*9.81*AE30/1000000</f>
        <v>0.226456</v>
      </c>
      <c r="AF67" s="743" t="n">
        <f aca="false">AF26+0.1+AF19*9.81*AF30/1000000</f>
        <v>0.2249845</v>
      </c>
      <c r="AG67" s="743" t="n">
        <f aca="false">AG26+0.1+AG19*9.81*AG30/1000000</f>
        <v>0.2202757</v>
      </c>
      <c r="AH67" s="743" t="n">
        <f aca="false">AH26+0.1+AH19*9.81*AH30/1000000</f>
        <v>0.114139153</v>
      </c>
      <c r="AI67" s="743" t="n">
        <f aca="false">AI26+0.1+AI19*9.81*AI30/1000000</f>
        <v>0.5207972</v>
      </c>
      <c r="AJ67" s="743" t="n">
        <f aca="false">AJ26+0.1+AJ19*9.81*AJ30/1000000</f>
        <v>0.117658</v>
      </c>
      <c r="AK67" s="743" t="n">
        <f aca="false">AK26+0.1+AK19*9.81*AK30/1000000</f>
        <v>0.11165428</v>
      </c>
      <c r="AL67" s="743" t="n">
        <f aca="false">AL26+0.1+AL19*9.81*AL30/1000000</f>
        <v>0.1</v>
      </c>
      <c r="AM67" s="743"/>
      <c r="AN67" s="743"/>
      <c r="AO67" s="743"/>
    </row>
    <row r="68" s="379" customFormat="true" ht="15" hidden="false" customHeight="false" outlineLevel="0" collapsed="false">
      <c r="A68" s="742" t="s">
        <v>1211</v>
      </c>
      <c r="B68" s="743" t="n">
        <f aca="false">B19*9.81*B64/1000000+B66</f>
        <v>16.1544347835735</v>
      </c>
      <c r="C68" s="743" t="n">
        <f aca="false">C19*9.81*C64/1000000+C66</f>
        <v>2.16478304900203</v>
      </c>
      <c r="D68" s="743" t="n">
        <f aca="false">D19*9.81*D64/1000000+D66</f>
        <v>14.627866849295</v>
      </c>
      <c r="E68" s="743" t="n">
        <f aca="false">E19*9.81*E64/1000000+E66</f>
        <v>3.56834175835728</v>
      </c>
      <c r="F68" s="743" t="n">
        <f aca="false">F19*9.81*F64/1000000+F66</f>
        <v>3.59834175835728</v>
      </c>
      <c r="G68" s="743" t="n">
        <f aca="false">G19*9.81*G64/1000000+G66</f>
        <v>1.33220669774256</v>
      </c>
      <c r="H68" s="743" t="n">
        <f aca="false">H19*9.81*H64/1000000+H66</f>
        <v>1.33228669774256</v>
      </c>
      <c r="I68" s="743" t="n">
        <f aca="false">I19*9.81*I64/1000000+I66</f>
        <v>17.7711542513486</v>
      </c>
      <c r="J68" s="743" t="n">
        <f aca="false">J19*9.81*J64/1000000+J66</f>
        <v>1.63046645692688</v>
      </c>
      <c r="K68" s="743" t="n">
        <f aca="false">K19*9.81*K64/1000000+K66</f>
        <v>1.67161065340301</v>
      </c>
      <c r="L68" s="743" t="n">
        <f aca="false">L19*9.81*L64/1000000+L66</f>
        <v>1.6097735392217</v>
      </c>
      <c r="M68" s="743" t="n">
        <f aca="false">M19*9.81*M64/1000000+M66</f>
        <v>1.6097735392217</v>
      </c>
      <c r="N68" s="743" t="n">
        <f aca="false">N19*9.81*N64/1000000+N66</f>
        <v>1.61105865984104</v>
      </c>
      <c r="O68" s="743" t="n">
        <f aca="false">O19*9.81*O64/1000000+O66</f>
        <v>0.930603549653124</v>
      </c>
      <c r="P68" s="743" t="n">
        <f aca="false">P19*9.81*P64/1000000+P66</f>
        <v>0.843746218721325</v>
      </c>
      <c r="Q68" s="743" t="n">
        <f aca="false">Q19*9.81*Q64/1000000+Q66</f>
        <v>1.48166161813401</v>
      </c>
      <c r="R68" s="743" t="n">
        <f aca="false">R19*9.81*R64/1000000+R66</f>
        <v>1.48166161813401</v>
      </c>
      <c r="S68" s="743" t="n">
        <f aca="false">S19*9.81*S64/1000000+S66</f>
        <v>1.47356822368206</v>
      </c>
      <c r="T68" s="743" t="n">
        <f aca="false">T19*9.81*T64/1000000+T66</f>
        <v>0.817213823900719</v>
      </c>
      <c r="U68" s="743" t="n">
        <f aca="false">U19*9.81*U64/1000000+U66</f>
        <v>1.06697774739551</v>
      </c>
      <c r="V68" s="743" t="n">
        <f aca="false">V19*9.81*V64/1000000+V66</f>
        <v>1.15753908335238</v>
      </c>
      <c r="W68" s="743" t="n">
        <f aca="false">W19*9.81*W64/1000000+W66</f>
        <v>0.628736586756276</v>
      </c>
      <c r="X68" s="743" t="n">
        <f aca="false">X19*9.81*X64/1000000+X66</f>
        <v>0.708352537552325</v>
      </c>
      <c r="Y68" s="743" t="n">
        <f aca="false">Y19*9.81*Y64/1000000+Y66</f>
        <v>1.58705688491722</v>
      </c>
      <c r="Z68" s="743" t="n">
        <f aca="false">Z19*9.81*Z64/1000000+Z66</f>
        <v>1.60281707422492</v>
      </c>
      <c r="AA68" s="743" t="n">
        <f aca="false">AA19*9.81*AA64/1000000+AA66</f>
        <v>1.89009228386116</v>
      </c>
      <c r="AB68" s="743" t="n">
        <f aca="false">AB19*9.81*AB64/1000000+AB66</f>
        <v>1.89775187730313</v>
      </c>
      <c r="AC68" s="743" t="n">
        <f aca="false">AC19*9.81*AC64/1000000+AC66</f>
        <v>3.53688657719219</v>
      </c>
      <c r="AD68" s="743" t="n">
        <f aca="false">AD19*9.81*AD64/1000000+AD66</f>
        <v>3.55616142871907</v>
      </c>
      <c r="AE68" s="743" t="n">
        <f aca="false">AE19*9.81*AE64/1000000+AE66</f>
        <v>0.8746161</v>
      </c>
      <c r="AF68" s="743" t="n">
        <f aca="false">AF19*9.81*AF64/1000000+AF66</f>
        <v>0.8824946</v>
      </c>
      <c r="AG68" s="743" t="n">
        <f aca="false">AG19*9.81*AG64/1000000+AG66</f>
        <v>1.0419234</v>
      </c>
      <c r="AH68" s="743" t="n">
        <f aca="false">AH19*9.81*AH64/1000000+AH66</f>
        <v>0.654449153</v>
      </c>
      <c r="AI68" s="743" t="n">
        <f aca="false">AI19*9.81*AI64/1000000+AI66</f>
        <v>1.1750014</v>
      </c>
      <c r="AJ68" s="743" t="n">
        <f aca="false">AJ19*9.81*AJ64/1000000+AJ66</f>
        <v>1.266924555</v>
      </c>
      <c r="AK68" s="743" t="n">
        <f aca="false">AK19*9.81*AK64/1000000+AK66</f>
        <v>1.77187496</v>
      </c>
      <c r="AL68" s="743" t="n">
        <f aca="false">AL19*9.81*AL64/1000000+AL66</f>
        <v>0.641336</v>
      </c>
      <c r="AM68" s="743"/>
      <c r="AN68" s="743"/>
      <c r="AO68" s="743"/>
    </row>
    <row r="69" s="379" customFormat="true" ht="22.85" hidden="false" customHeight="false" outlineLevel="0" collapsed="false">
      <c r="A69" s="711" t="s">
        <v>1212</v>
      </c>
      <c r="B69" s="831"/>
      <c r="C69" s="831"/>
      <c r="D69" s="832"/>
      <c r="E69" s="833" t="s">
        <v>1213</v>
      </c>
      <c r="F69" s="833" t="s">
        <v>1213</v>
      </c>
      <c r="G69" s="833" t="s">
        <v>1045</v>
      </c>
      <c r="H69" s="833" t="s">
        <v>1045</v>
      </c>
      <c r="I69" s="833"/>
      <c r="J69" s="833" t="s">
        <v>1046</v>
      </c>
      <c r="K69" s="833" t="s">
        <v>1046</v>
      </c>
      <c r="L69" s="833" t="s">
        <v>1214</v>
      </c>
      <c r="M69" s="833" t="s">
        <v>1214</v>
      </c>
      <c r="N69" s="833" t="s">
        <v>1214</v>
      </c>
      <c r="O69" s="833" t="s">
        <v>1048</v>
      </c>
      <c r="P69" s="833" t="s">
        <v>1048</v>
      </c>
      <c r="Q69" s="833" t="s">
        <v>1215</v>
      </c>
      <c r="R69" s="833" t="s">
        <v>1215</v>
      </c>
      <c r="S69" s="833" t="s">
        <v>1215</v>
      </c>
      <c r="T69" s="833" t="s">
        <v>1050</v>
      </c>
      <c r="U69" s="833" t="s">
        <v>1050</v>
      </c>
      <c r="V69" s="833" t="s">
        <v>1050</v>
      </c>
      <c r="W69" s="833" t="s">
        <v>1051</v>
      </c>
      <c r="X69" s="833" t="s">
        <v>1051</v>
      </c>
      <c r="Y69" s="833" t="s">
        <v>1216</v>
      </c>
      <c r="Z69" s="833" t="s">
        <v>1216</v>
      </c>
      <c r="AA69" s="833" t="s">
        <v>1053</v>
      </c>
      <c r="AB69" s="833" t="s">
        <v>1053</v>
      </c>
      <c r="AC69" s="833" t="s">
        <v>1054</v>
      </c>
      <c r="AD69" s="833" t="s">
        <v>1054</v>
      </c>
      <c r="AE69" s="833" t="s">
        <v>1055</v>
      </c>
      <c r="AF69" s="833" t="s">
        <v>1056</v>
      </c>
      <c r="AG69" s="833" t="s">
        <v>1056</v>
      </c>
      <c r="AH69" s="833" t="s">
        <v>1057</v>
      </c>
      <c r="AI69" s="831"/>
      <c r="AK69" s="831"/>
    </row>
    <row r="70" s="379" customFormat="true" ht="15" hidden="false" customHeight="false" outlineLevel="0" collapsed="false">
      <c r="A70" s="711" t="s">
        <v>1058</v>
      </c>
      <c r="B70" s="831"/>
      <c r="C70" s="831"/>
      <c r="D70" s="831"/>
      <c r="E70" s="831"/>
      <c r="F70" s="831"/>
      <c r="G70" s="831"/>
      <c r="H70" s="831"/>
      <c r="I70" s="831"/>
      <c r="J70" s="831"/>
      <c r="K70" s="831"/>
      <c r="L70" s="831"/>
      <c r="M70" s="831"/>
      <c r="N70" s="831"/>
      <c r="O70" s="831"/>
      <c r="P70" s="831"/>
      <c r="Q70" s="831"/>
      <c r="R70" s="831"/>
      <c r="S70" s="831"/>
      <c r="T70" s="831"/>
      <c r="U70" s="831"/>
      <c r="V70" s="831"/>
      <c r="W70" s="831"/>
      <c r="X70" s="831"/>
      <c r="Y70" s="831"/>
      <c r="Z70" s="831"/>
      <c r="AA70" s="831"/>
      <c r="AB70" s="831"/>
      <c r="AC70" s="831"/>
      <c r="AD70" s="831"/>
      <c r="AE70" s="831"/>
      <c r="AF70" s="831"/>
      <c r="AG70" s="831"/>
      <c r="AH70" s="831"/>
      <c r="AI70" s="831"/>
      <c r="AK70" s="831"/>
    </row>
    <row r="71" customFormat="false" ht="13.8" hidden="false" customHeight="false" outlineLevel="0" collapsed="false">
      <c r="A71" s="745" t="s">
        <v>1059</v>
      </c>
      <c r="B71" s="746" t="n">
        <v>2200</v>
      </c>
      <c r="C71" s="746" t="n">
        <v>400</v>
      </c>
      <c r="D71" s="746"/>
      <c r="E71" s="746" t="n">
        <v>358</v>
      </c>
      <c r="F71" s="746" t="n">
        <v>358</v>
      </c>
      <c r="G71" s="746" t="n">
        <v>208</v>
      </c>
      <c r="H71" s="746" t="n">
        <v>208</v>
      </c>
      <c r="I71" s="746"/>
      <c r="J71" s="746" t="n">
        <v>180</v>
      </c>
      <c r="K71" s="746" t="n">
        <v>190</v>
      </c>
      <c r="L71" s="746" t="n">
        <v>92</v>
      </c>
      <c r="M71" s="746" t="n">
        <v>92</v>
      </c>
      <c r="N71" s="746" t="n">
        <v>92</v>
      </c>
      <c r="O71" s="746" t="n">
        <v>195</v>
      </c>
      <c r="P71" s="746" t="n">
        <v>195</v>
      </c>
      <c r="Q71" s="746" t="n">
        <v>270</v>
      </c>
      <c r="R71" s="746" t="n">
        <v>270</v>
      </c>
      <c r="S71" s="746" t="n">
        <v>270</v>
      </c>
      <c r="T71" s="746" t="n">
        <v>136</v>
      </c>
      <c r="U71" s="746" t="n">
        <v>136</v>
      </c>
      <c r="V71" s="746" t="n">
        <v>136</v>
      </c>
      <c r="W71" s="746" t="n">
        <v>100</v>
      </c>
      <c r="X71" s="746" t="n">
        <v>100</v>
      </c>
      <c r="Y71" s="746" t="n">
        <v>250</v>
      </c>
      <c r="Z71" s="746" t="n">
        <v>250</v>
      </c>
      <c r="AA71" s="746" t="n">
        <v>306</v>
      </c>
      <c r="AB71" s="746" t="n">
        <v>306</v>
      </c>
      <c r="AC71" s="746" t="n">
        <v>364</v>
      </c>
      <c r="AD71" s="746" t="n">
        <v>364</v>
      </c>
      <c r="AE71" s="746" t="n">
        <v>137</v>
      </c>
      <c r="AF71" s="746" t="n">
        <v>101</v>
      </c>
      <c r="AG71" s="746" t="n">
        <v>103</v>
      </c>
      <c r="AH71" s="746" t="n">
        <v>59</v>
      </c>
      <c r="AI71" s="746" t="n">
        <v>70</v>
      </c>
      <c r="AJ71" s="746" t="n">
        <v>140</v>
      </c>
      <c r="AK71" s="746" t="n">
        <v>180</v>
      </c>
      <c r="AL71" s="746"/>
      <c r="AM71" s="746"/>
      <c r="AN71" s="746"/>
      <c r="AO71" s="746"/>
      <c r="AP71" s="746"/>
      <c r="AQ71" s="746"/>
      <c r="AR71" s="746"/>
      <c r="AS71" s="746"/>
      <c r="AT71" s="746"/>
      <c r="AU71" s="746"/>
      <c r="AV71" s="746"/>
      <c r="AW71" s="746"/>
      <c r="AX71" s="746"/>
      <c r="AY71" s="746"/>
      <c r="AZ71" s="746"/>
      <c r="BA71" s="746"/>
      <c r="BB71" s="746"/>
      <c r="BC71" s="746"/>
      <c r="BD71" s="746"/>
      <c r="BE71" s="746"/>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c r="AMK71" s="0"/>
      <c r="AML71" s="0"/>
      <c r="AMM71" s="0"/>
      <c r="AMN71" s="0"/>
      <c r="AMO71" s="0"/>
      <c r="AMP71" s="0"/>
      <c r="AMQ71" s="0"/>
      <c r="AMR71" s="0"/>
      <c r="AMS71" s="0"/>
      <c r="AMT71" s="0"/>
      <c r="AMU71" s="0"/>
      <c r="AMV71" s="0"/>
      <c r="AMW71" s="0"/>
      <c r="AMX71" s="0"/>
      <c r="AMY71" s="0"/>
      <c r="AMZ71" s="0"/>
      <c r="ANA71" s="0"/>
      <c r="ANB71" s="0"/>
      <c r="ANC71" s="0"/>
      <c r="AND71" s="0"/>
      <c r="ANE71" s="0"/>
      <c r="ANF71" s="0"/>
      <c r="ANG71" s="0"/>
      <c r="ANH71" s="0"/>
      <c r="ANI71" s="0"/>
      <c r="ANJ71" s="0"/>
      <c r="ANK71" s="0"/>
      <c r="ANL71" s="0"/>
      <c r="ANM71" s="0"/>
      <c r="ANN71" s="0"/>
      <c r="ANO71" s="0"/>
      <c r="ANP71" s="0"/>
      <c r="ANQ71" s="0"/>
      <c r="ANR71" s="0"/>
      <c r="ANS71" s="0"/>
      <c r="ANT71" s="0"/>
      <c r="ANU71" s="0"/>
      <c r="ANV71" s="0"/>
      <c r="ANW71" s="0"/>
      <c r="ANX71" s="0"/>
      <c r="ANY71" s="0"/>
      <c r="ANZ71" s="0"/>
      <c r="AOA71" s="0"/>
      <c r="AOB71" s="0"/>
      <c r="AOC71" s="0"/>
      <c r="AOD71" s="0"/>
      <c r="AOE71" s="0"/>
      <c r="AOF71" s="0"/>
      <c r="AOG71" s="0"/>
      <c r="AOH71" s="0"/>
      <c r="AOI71" s="0"/>
      <c r="AOJ71" s="0"/>
      <c r="AOK71" s="0"/>
      <c r="AOL71" s="0"/>
      <c r="AOM71" s="0"/>
      <c r="AON71" s="0"/>
      <c r="AOO71" s="0"/>
      <c r="AOP71" s="0"/>
      <c r="AOQ71" s="0"/>
      <c r="AOR71" s="0"/>
      <c r="AOS71" s="0"/>
      <c r="AOT71" s="0"/>
      <c r="AOU71" s="0"/>
      <c r="AOV71" s="0"/>
      <c r="AOW71" s="0"/>
      <c r="AOX71" s="0"/>
      <c r="AOY71" s="0"/>
      <c r="AOZ71" s="0"/>
      <c r="APA71" s="0"/>
      <c r="APB71" s="0"/>
      <c r="APC71" s="0"/>
      <c r="APD71" s="0"/>
      <c r="APE71" s="0"/>
      <c r="APF71" s="0"/>
      <c r="APG71" s="0"/>
      <c r="APH71" s="0"/>
      <c r="API71" s="0"/>
      <c r="APJ71" s="0"/>
      <c r="APK71" s="0"/>
      <c r="APL71" s="0"/>
      <c r="APM71" s="0"/>
      <c r="APN71" s="0"/>
      <c r="APO71" s="0"/>
      <c r="APP71" s="0"/>
      <c r="APQ71" s="0"/>
      <c r="APR71" s="0"/>
      <c r="APS71" s="0"/>
      <c r="APT71" s="0"/>
      <c r="APU71" s="0"/>
      <c r="APV71" s="0"/>
      <c r="APW71" s="0"/>
      <c r="APX71" s="0"/>
      <c r="APY71" s="0"/>
      <c r="APZ71" s="0"/>
      <c r="AQA71" s="0"/>
      <c r="AQB71" s="0"/>
      <c r="AQC71" s="0"/>
      <c r="AQD71" s="0"/>
      <c r="AQE71" s="0"/>
      <c r="AQF71" s="0"/>
      <c r="AQG71" s="0"/>
      <c r="AQH71" s="0"/>
      <c r="AQI71" s="0"/>
      <c r="AQJ71" s="0"/>
      <c r="AQK71" s="0"/>
      <c r="AQL71" s="0"/>
      <c r="AQM71" s="0"/>
      <c r="AQN71" s="0"/>
      <c r="AQO71" s="0"/>
      <c r="AQP71" s="0"/>
      <c r="AQQ71" s="0"/>
      <c r="AQR71" s="0"/>
      <c r="AQS71" s="0"/>
      <c r="AQT71" s="0"/>
      <c r="AQU71" s="0"/>
      <c r="AQV71" s="0"/>
      <c r="AQW71" s="0"/>
      <c r="AQX71" s="0"/>
      <c r="AQY71" s="0"/>
      <c r="AQZ71" s="0"/>
      <c r="ARA71" s="0"/>
      <c r="ARB71" s="0"/>
      <c r="ARC71" s="0"/>
      <c r="ARD71" s="0"/>
      <c r="ARE71" s="0"/>
      <c r="ARF71" s="0"/>
      <c r="ARG71" s="0"/>
      <c r="ARH71" s="0"/>
      <c r="ARI71" s="0"/>
      <c r="ARJ71" s="0"/>
      <c r="ARK71" s="0"/>
      <c r="ARL71" s="0"/>
      <c r="ARM71" s="0"/>
      <c r="ARN71" s="0"/>
      <c r="ARO71" s="0"/>
      <c r="ARP71" s="0"/>
      <c r="ARQ71" s="0"/>
      <c r="ARR71" s="0"/>
      <c r="ARS71" s="0"/>
      <c r="ART71" s="0"/>
      <c r="ARU71" s="0"/>
      <c r="ARV71" s="0"/>
      <c r="ARW71" s="0"/>
      <c r="ARX71" s="0"/>
      <c r="ARY71" s="0"/>
      <c r="ARZ71" s="0"/>
      <c r="ASA71" s="0"/>
      <c r="ASB71" s="0"/>
      <c r="ASC71" s="0"/>
      <c r="ASD71" s="0"/>
      <c r="ASE71" s="0"/>
      <c r="ASF71" s="0"/>
      <c r="ASG71" s="0"/>
      <c r="ASH71" s="0"/>
      <c r="ASI71" s="0"/>
      <c r="ASJ71" s="0"/>
      <c r="ASK71" s="0"/>
      <c r="ASL71" s="0"/>
      <c r="ASM71" s="0"/>
      <c r="ASN71" s="0"/>
      <c r="ASO71" s="0"/>
      <c r="ASP71" s="0"/>
      <c r="ASQ71" s="0"/>
      <c r="ASR71" s="0"/>
      <c r="ASS71" s="0"/>
      <c r="AST71" s="0"/>
      <c r="ASU71" s="0"/>
      <c r="ASV71" s="0"/>
      <c r="ASW71" s="0"/>
      <c r="ASX71" s="0"/>
      <c r="ASY71" s="0"/>
      <c r="ASZ71" s="0"/>
      <c r="ATA71" s="0"/>
      <c r="ATB71" s="0"/>
      <c r="ATC71" s="0"/>
      <c r="ATD71" s="0"/>
      <c r="ATE71" s="0"/>
      <c r="ATF71" s="0"/>
      <c r="ATG71" s="0"/>
      <c r="ATH71" s="0"/>
      <c r="ATI71" s="0"/>
      <c r="ATJ71" s="0"/>
      <c r="ATK71" s="0"/>
      <c r="ATL71" s="0"/>
      <c r="ATM71" s="0"/>
      <c r="ATN71" s="0"/>
      <c r="ATO71" s="0"/>
      <c r="ATP71" s="0"/>
      <c r="ATQ71" s="0"/>
      <c r="ATR71" s="0"/>
      <c r="ATS71" s="0"/>
      <c r="ATT71" s="0"/>
      <c r="ATU71" s="0"/>
      <c r="ATV71" s="0"/>
      <c r="ATW71" s="0"/>
      <c r="ATX71" s="0"/>
      <c r="ATY71" s="0"/>
      <c r="ATZ71" s="0"/>
      <c r="AUA71" s="0"/>
      <c r="AUB71" s="0"/>
      <c r="AUC71" s="0"/>
      <c r="AUD71" s="0"/>
      <c r="AUE71" s="0"/>
      <c r="AUF71" s="0"/>
      <c r="AUG71" s="0"/>
      <c r="AUH71" s="0"/>
      <c r="AUI71" s="0"/>
      <c r="AUJ71" s="0"/>
      <c r="AUK71" s="0"/>
      <c r="AUL71" s="0"/>
      <c r="AUM71" s="0"/>
      <c r="AUN71" s="0"/>
      <c r="AUO71" s="0"/>
      <c r="AUP71" s="0"/>
      <c r="AUQ71" s="0"/>
      <c r="AUR71" s="0"/>
      <c r="AUS71" s="0"/>
      <c r="AUT71" s="0"/>
      <c r="AUU71" s="0"/>
      <c r="AUV71" s="0"/>
      <c r="AUW71" s="0"/>
      <c r="AUX71" s="0"/>
      <c r="AUY71" s="0"/>
      <c r="AUZ71" s="0"/>
      <c r="AVA71" s="0"/>
      <c r="AVB71" s="0"/>
      <c r="AVC71" s="0"/>
      <c r="AVD71" s="0"/>
      <c r="AVE71" s="0"/>
      <c r="AVF71" s="0"/>
      <c r="AVG71" s="0"/>
      <c r="AVH71" s="0"/>
      <c r="AVI71" s="0"/>
      <c r="AVJ71" s="0"/>
      <c r="AVK71" s="0"/>
      <c r="AVL71" s="0"/>
      <c r="AVM71" s="0"/>
      <c r="AVN71" s="0"/>
      <c r="AVO71" s="0"/>
      <c r="AVP71" s="0"/>
      <c r="AVQ71" s="0"/>
      <c r="AVR71" s="0"/>
      <c r="AVS71" s="0"/>
      <c r="AVT71" s="0"/>
      <c r="AVU71" s="0"/>
      <c r="AVV71" s="0"/>
      <c r="AVW71" s="0"/>
      <c r="AVX71" s="0"/>
      <c r="AVY71" s="0"/>
      <c r="AVZ71" s="0"/>
      <c r="AWA71" s="0"/>
      <c r="AWB71" s="0"/>
      <c r="AWC71" s="0"/>
      <c r="AWD71" s="0"/>
      <c r="AWE71" s="0"/>
      <c r="AWF71" s="0"/>
      <c r="AWG71" s="0"/>
      <c r="AWH71" s="0"/>
      <c r="AWI71" s="0"/>
      <c r="AWJ71" s="0"/>
      <c r="AWK71" s="0"/>
      <c r="AWL71" s="0"/>
      <c r="AWM71" s="0"/>
      <c r="AWN71" s="0"/>
      <c r="AWO71" s="0"/>
      <c r="AWP71" s="0"/>
      <c r="AWQ71" s="0"/>
      <c r="AWR71" s="0"/>
      <c r="AWS71" s="0"/>
      <c r="AWT71" s="0"/>
      <c r="AWU71" s="0"/>
      <c r="AWV71" s="0"/>
      <c r="AWW71" s="0"/>
      <c r="AWX71" s="0"/>
      <c r="AWY71" s="0"/>
      <c r="AWZ71" s="0"/>
      <c r="AXA71" s="0"/>
      <c r="AXB71" s="0"/>
      <c r="AXC71" s="0"/>
      <c r="AXD71" s="0"/>
      <c r="AXE71" s="0"/>
      <c r="AXF71" s="0"/>
      <c r="AXG71" s="0"/>
      <c r="AXH71" s="0"/>
      <c r="AXI71" s="0"/>
      <c r="AXJ71" s="0"/>
      <c r="AXK71" s="0"/>
      <c r="AXL71" s="0"/>
      <c r="AXM71" s="0"/>
      <c r="AXN71" s="0"/>
      <c r="AXO71" s="0"/>
      <c r="AXP71" s="0"/>
      <c r="AXQ71" s="0"/>
      <c r="AXR71" s="0"/>
      <c r="AXS71" s="0"/>
      <c r="AXT71" s="0"/>
      <c r="AXU71" s="0"/>
      <c r="AXV71" s="0"/>
      <c r="AXW71" s="0"/>
      <c r="AXX71" s="0"/>
      <c r="AXY71" s="0"/>
      <c r="AXZ71" s="0"/>
      <c r="AYA71" s="0"/>
      <c r="AYB71" s="0"/>
      <c r="AYC71" s="0"/>
      <c r="AYD71" s="0"/>
      <c r="AYE71" s="0"/>
      <c r="AYF71" s="0"/>
      <c r="AYG71" s="0"/>
      <c r="AYH71" s="0"/>
      <c r="AYI71" s="0"/>
      <c r="AYJ71" s="0"/>
      <c r="AYK71" s="0"/>
      <c r="AYL71" s="0"/>
      <c r="AYM71" s="0"/>
      <c r="AYN71" s="0"/>
      <c r="AYO71" s="0"/>
      <c r="AYP71" s="0"/>
      <c r="AYQ71" s="0"/>
      <c r="AYR71" s="0"/>
      <c r="AYS71" s="0"/>
      <c r="AYT71" s="0"/>
      <c r="AYU71" s="0"/>
      <c r="AYV71" s="0"/>
      <c r="AYW71" s="0"/>
      <c r="AYX71" s="0"/>
      <c r="AYY71" s="0"/>
      <c r="AYZ71" s="0"/>
      <c r="AZA71" s="0"/>
      <c r="AZB71" s="0"/>
      <c r="AZC71" s="0"/>
      <c r="AZD71" s="0"/>
      <c r="AZE71" s="0"/>
      <c r="AZF71" s="0"/>
      <c r="AZG71" s="0"/>
      <c r="AZH71" s="0"/>
      <c r="AZI71" s="0"/>
      <c r="AZJ71" s="0"/>
      <c r="AZK71" s="0"/>
      <c r="AZL71" s="0"/>
      <c r="AZM71" s="0"/>
      <c r="AZN71" s="0"/>
      <c r="AZO71" s="0"/>
      <c r="AZP71" s="0"/>
      <c r="AZQ71" s="0"/>
      <c r="AZR71" s="0"/>
      <c r="AZS71" s="0"/>
      <c r="AZT71" s="0"/>
      <c r="AZU71" s="0"/>
      <c r="AZV71" s="0"/>
      <c r="AZW71" s="0"/>
      <c r="AZX71" s="0"/>
      <c r="AZY71" s="0"/>
      <c r="AZZ71" s="0"/>
      <c r="BAA71" s="0"/>
      <c r="BAB71" s="0"/>
      <c r="BAC71" s="0"/>
      <c r="BAD71" s="0"/>
      <c r="BAE71" s="0"/>
      <c r="BAF71" s="0"/>
      <c r="BAG71" s="0"/>
      <c r="BAH71" s="0"/>
      <c r="BAI71" s="0"/>
      <c r="BAJ71" s="0"/>
      <c r="BAK71" s="0"/>
      <c r="BAL71" s="0"/>
      <c r="BAM71" s="0"/>
      <c r="BAN71" s="0"/>
      <c r="BAO71" s="0"/>
      <c r="BAP71" s="0"/>
      <c r="BAQ71" s="0"/>
      <c r="BAR71" s="0"/>
      <c r="BAS71" s="0"/>
      <c r="BAT71" s="0"/>
      <c r="BAU71" s="0"/>
      <c r="BAV71" s="0"/>
      <c r="BAW71" s="0"/>
      <c r="BAX71" s="0"/>
      <c r="BAY71" s="0"/>
      <c r="BAZ71" s="0"/>
      <c r="BBA71" s="0"/>
      <c r="BBB71" s="0"/>
      <c r="BBC71" s="0"/>
      <c r="BBD71" s="0"/>
      <c r="BBE71" s="0"/>
      <c r="BBF71" s="0"/>
      <c r="BBG71" s="0"/>
      <c r="BBH71" s="0"/>
      <c r="BBI71" s="0"/>
      <c r="BBJ71" s="0"/>
      <c r="BBK71" s="0"/>
      <c r="BBL71" s="0"/>
      <c r="BBM71" s="0"/>
      <c r="BBN71" s="0"/>
      <c r="BBO71" s="0"/>
      <c r="BBP71" s="0"/>
      <c r="BBQ71" s="0"/>
      <c r="BBR71" s="0"/>
      <c r="BBS71" s="0"/>
      <c r="BBT71" s="0"/>
      <c r="BBU71" s="0"/>
      <c r="BBV71" s="0"/>
      <c r="BBW71" s="0"/>
      <c r="BBX71" s="0"/>
      <c r="BBY71" s="0"/>
      <c r="BBZ71" s="0"/>
      <c r="BCA71" s="0"/>
      <c r="BCB71" s="0"/>
      <c r="BCC71" s="0"/>
      <c r="BCD71" s="0"/>
      <c r="BCE71" s="0"/>
      <c r="BCF71" s="0"/>
      <c r="BCG71" s="0"/>
      <c r="BCH71" s="0"/>
      <c r="BCI71" s="0"/>
      <c r="BCJ71" s="0"/>
      <c r="BCK71" s="0"/>
      <c r="BCL71" s="0"/>
      <c r="BCM71" s="0"/>
      <c r="BCN71" s="0"/>
      <c r="BCO71" s="0"/>
      <c r="BCP71" s="0"/>
      <c r="BCQ71" s="0"/>
      <c r="BCR71" s="0"/>
      <c r="BCS71" s="0"/>
      <c r="BCT71" s="0"/>
      <c r="BCU71" s="0"/>
      <c r="BCV71" s="0"/>
      <c r="BCW71" s="0"/>
      <c r="BCX71" s="0"/>
      <c r="BCY71" s="0"/>
      <c r="BCZ71" s="0"/>
      <c r="BDA71" s="0"/>
      <c r="BDB71" s="0"/>
      <c r="BDC71" s="0"/>
      <c r="BDD71" s="0"/>
      <c r="BDE71" s="0"/>
      <c r="BDF71" s="0"/>
      <c r="BDG71" s="0"/>
      <c r="BDH71" s="0"/>
      <c r="BDI71" s="0"/>
      <c r="BDJ71" s="0"/>
      <c r="BDK71" s="0"/>
      <c r="BDL71" s="0"/>
      <c r="BDM71" s="0"/>
      <c r="BDN71" s="0"/>
      <c r="BDO71" s="0"/>
      <c r="BDP71" s="0"/>
      <c r="BDQ71" s="0"/>
      <c r="BDR71" s="0"/>
      <c r="BDS71" s="0"/>
      <c r="BDT71" s="0"/>
      <c r="BDU71" s="0"/>
      <c r="BDV71" s="0"/>
      <c r="BDW71" s="0"/>
      <c r="BDX71" s="0"/>
      <c r="BDY71" s="0"/>
      <c r="BDZ71" s="0"/>
      <c r="BEA71" s="0"/>
      <c r="BEB71" s="0"/>
      <c r="BEC71" s="0"/>
      <c r="BED71" s="0"/>
      <c r="BEE71" s="0"/>
      <c r="BEF71" s="0"/>
      <c r="BEG71" s="0"/>
      <c r="BEH71" s="0"/>
      <c r="BEI71" s="0"/>
      <c r="BEJ71" s="0"/>
      <c r="BEK71" s="0"/>
      <c r="BEL71" s="0"/>
      <c r="BEM71" s="0"/>
      <c r="BEN71" s="0"/>
      <c r="BEO71" s="0"/>
      <c r="BEP71" s="0"/>
      <c r="BEQ71" s="0"/>
      <c r="BER71" s="0"/>
      <c r="BES71" s="0"/>
      <c r="BET71" s="0"/>
      <c r="BEU71" s="0"/>
      <c r="BEV71" s="0"/>
      <c r="BEW71" s="0"/>
      <c r="BEX71" s="0"/>
      <c r="BEY71" s="0"/>
      <c r="BEZ71" s="0"/>
      <c r="BFA71" s="0"/>
      <c r="BFB71" s="0"/>
      <c r="BFC71" s="0"/>
      <c r="BFD71" s="0"/>
      <c r="BFE71" s="0"/>
      <c r="BFF71" s="0"/>
      <c r="BFG71" s="0"/>
      <c r="BFH71" s="0"/>
      <c r="BFI71" s="0"/>
      <c r="BFJ71" s="0"/>
      <c r="BFK71" s="0"/>
      <c r="BFL71" s="0"/>
      <c r="BFM71" s="0"/>
      <c r="BFN71" s="0"/>
      <c r="BFO71" s="0"/>
      <c r="BFP71" s="0"/>
      <c r="BFQ71" s="0"/>
      <c r="BFR71" s="0"/>
      <c r="BFS71" s="0"/>
      <c r="BFT71" s="0"/>
      <c r="BFU71" s="0"/>
      <c r="BFV71" s="0"/>
      <c r="BFW71" s="0"/>
      <c r="BFX71" s="0"/>
      <c r="BFY71" s="0"/>
      <c r="BFZ71" s="0"/>
      <c r="BGA71" s="0"/>
      <c r="BGB71" s="0"/>
      <c r="BGC71" s="0"/>
      <c r="BGD71" s="0"/>
      <c r="BGE71" s="0"/>
      <c r="BGF71" s="0"/>
      <c r="BGG71" s="0"/>
      <c r="BGH71" s="0"/>
      <c r="BGI71" s="0"/>
      <c r="BGJ71" s="0"/>
      <c r="BGK71" s="0"/>
      <c r="BGL71" s="0"/>
      <c r="BGM71" s="0"/>
      <c r="BGN71" s="0"/>
      <c r="BGO71" s="0"/>
      <c r="BGP71" s="0"/>
      <c r="BGQ71" s="0"/>
      <c r="BGR71" s="0"/>
      <c r="BGS71" s="0"/>
      <c r="BGT71" s="0"/>
      <c r="BGU71" s="0"/>
      <c r="BGV71" s="0"/>
      <c r="BGW71" s="0"/>
      <c r="BGX71" s="0"/>
      <c r="BGY71" s="0"/>
      <c r="BGZ71" s="0"/>
      <c r="BHA71" s="0"/>
      <c r="BHB71" s="0"/>
      <c r="BHC71" s="0"/>
      <c r="BHD71" s="0"/>
      <c r="BHE71" s="0"/>
      <c r="BHF71" s="0"/>
      <c r="BHG71" s="0"/>
      <c r="BHH71" s="0"/>
      <c r="BHI71" s="0"/>
      <c r="BHJ71" s="0"/>
      <c r="BHK71" s="0"/>
      <c r="BHL71" s="0"/>
      <c r="BHM71" s="0"/>
      <c r="BHN71" s="0"/>
      <c r="BHO71" s="0"/>
      <c r="BHP71" s="0"/>
      <c r="BHQ71" s="0"/>
      <c r="BHR71" s="0"/>
      <c r="BHS71" s="0"/>
      <c r="BHT71" s="0"/>
      <c r="BHU71" s="0"/>
      <c r="BHV71" s="0"/>
      <c r="BHW71" s="0"/>
      <c r="BHX71" s="0"/>
      <c r="BHY71" s="0"/>
      <c r="BHZ71" s="0"/>
      <c r="BIA71" s="0"/>
      <c r="BIB71" s="0"/>
      <c r="BIC71" s="0"/>
      <c r="BID71" s="0"/>
      <c r="BIE71" s="0"/>
      <c r="BIF71" s="0"/>
      <c r="BIG71" s="0"/>
      <c r="BIH71" s="0"/>
      <c r="BII71" s="0"/>
      <c r="BIJ71" s="0"/>
      <c r="BIK71" s="0"/>
      <c r="BIL71" s="0"/>
      <c r="BIM71" s="0"/>
      <c r="BIN71" s="0"/>
      <c r="BIO71" s="0"/>
      <c r="BIP71" s="0"/>
      <c r="BIQ71" s="0"/>
      <c r="BIR71" s="0"/>
      <c r="BIS71" s="0"/>
      <c r="BIT71" s="0"/>
      <c r="BIU71" s="0"/>
      <c r="BIV71" s="0"/>
      <c r="BIW71" s="0"/>
      <c r="BIX71" s="0"/>
      <c r="BIY71" s="0"/>
      <c r="BIZ71" s="0"/>
      <c r="BJA71" s="0"/>
      <c r="BJB71" s="0"/>
      <c r="BJC71" s="0"/>
      <c r="BJD71" s="0"/>
      <c r="BJE71" s="0"/>
      <c r="BJF71" s="0"/>
      <c r="BJG71" s="0"/>
      <c r="BJH71" s="0"/>
      <c r="BJI71" s="0"/>
      <c r="BJJ71" s="0"/>
      <c r="BJK71" s="0"/>
      <c r="BJL71" s="0"/>
      <c r="BJM71" s="0"/>
      <c r="BJN71" s="0"/>
      <c r="BJO71" s="0"/>
      <c r="BJP71" s="0"/>
      <c r="BJQ71" s="0"/>
      <c r="BJR71" s="0"/>
      <c r="BJS71" s="0"/>
      <c r="BJT71" s="0"/>
      <c r="BJU71" s="0"/>
      <c r="BJV71" s="0"/>
      <c r="BJW71" s="0"/>
      <c r="BJX71" s="0"/>
      <c r="BJY71" s="0"/>
      <c r="BJZ71" s="0"/>
      <c r="BKA71" s="0"/>
      <c r="BKB71" s="0"/>
      <c r="BKC71" s="0"/>
      <c r="BKD71" s="0"/>
      <c r="BKE71" s="0"/>
      <c r="BKF71" s="0"/>
      <c r="BKG71" s="0"/>
      <c r="BKH71" s="0"/>
      <c r="BKI71" s="0"/>
      <c r="BKJ71" s="0"/>
      <c r="BKK71" s="0"/>
      <c r="BKL71" s="0"/>
      <c r="BKM71" s="0"/>
      <c r="BKN71" s="0"/>
      <c r="BKO71" s="0"/>
      <c r="BKP71" s="0"/>
      <c r="BKQ71" s="0"/>
      <c r="BKR71" s="0"/>
      <c r="BKS71" s="0"/>
      <c r="BKT71" s="0"/>
      <c r="BKU71" s="0"/>
      <c r="BKV71" s="0"/>
      <c r="BKW71" s="0"/>
      <c r="BKX71" s="0"/>
      <c r="BKY71" s="0"/>
      <c r="BKZ71" s="0"/>
      <c r="BLA71" s="0"/>
      <c r="BLB71" s="0"/>
      <c r="BLC71" s="0"/>
      <c r="BLD71" s="0"/>
      <c r="BLE71" s="0"/>
      <c r="BLF71" s="0"/>
      <c r="BLG71" s="0"/>
      <c r="BLH71" s="0"/>
      <c r="BLI71" s="0"/>
      <c r="BLJ71" s="0"/>
      <c r="BLK71" s="0"/>
      <c r="BLL71" s="0"/>
      <c r="BLM71" s="0"/>
      <c r="BLN71" s="0"/>
      <c r="BLO71" s="0"/>
      <c r="BLP71" s="0"/>
      <c r="BLQ71" s="0"/>
      <c r="BLR71" s="0"/>
      <c r="BLS71" s="0"/>
      <c r="BLT71" s="0"/>
      <c r="BLU71" s="0"/>
      <c r="BLV71" s="0"/>
      <c r="BLW71" s="0"/>
      <c r="BLX71" s="0"/>
      <c r="BLY71" s="0"/>
      <c r="BLZ71" s="0"/>
      <c r="BMA71" s="0"/>
      <c r="BMB71" s="0"/>
      <c r="BMC71" s="0"/>
      <c r="BMD71" s="0"/>
      <c r="BME71" s="0"/>
      <c r="BMF71" s="0"/>
      <c r="BMG71" s="0"/>
      <c r="BMH71" s="0"/>
      <c r="BMI71" s="0"/>
      <c r="BMJ71" s="0"/>
      <c r="BMK71" s="0"/>
      <c r="BML71" s="0"/>
      <c r="BMM71" s="0"/>
      <c r="BMN71" s="0"/>
      <c r="BMO71" s="0"/>
      <c r="BMP71" s="0"/>
      <c r="BMQ71" s="0"/>
      <c r="BMR71" s="0"/>
      <c r="BMS71" s="0"/>
      <c r="BMT71" s="0"/>
      <c r="BMU71" s="0"/>
      <c r="BMV71" s="0"/>
      <c r="BMW71" s="0"/>
      <c r="BMX71" s="0"/>
      <c r="BMY71" s="0"/>
      <c r="BMZ71" s="0"/>
      <c r="BNA71" s="0"/>
      <c r="BNB71" s="0"/>
      <c r="BNC71" s="0"/>
      <c r="BND71" s="0"/>
      <c r="BNE71" s="0"/>
      <c r="BNF71" s="0"/>
      <c r="BNG71" s="0"/>
      <c r="BNH71" s="0"/>
      <c r="BNI71" s="0"/>
      <c r="BNJ71" s="0"/>
      <c r="BNK71" s="0"/>
      <c r="BNL71" s="0"/>
      <c r="BNM71" s="0"/>
      <c r="BNN71" s="0"/>
      <c r="BNO71" s="0"/>
      <c r="BNP71" s="0"/>
      <c r="BNQ71" s="0"/>
      <c r="BNR71" s="0"/>
      <c r="BNS71" s="0"/>
      <c r="BNT71" s="0"/>
      <c r="BNU71" s="0"/>
      <c r="BNV71" s="0"/>
      <c r="BNW71" s="0"/>
      <c r="BNX71" s="0"/>
      <c r="BNY71" s="0"/>
      <c r="BNZ71" s="0"/>
      <c r="BOA71" s="0"/>
      <c r="BOB71" s="0"/>
      <c r="BOC71" s="0"/>
      <c r="BOD71" s="0"/>
      <c r="BOE71" s="0"/>
      <c r="BOF71" s="0"/>
      <c r="BOG71" s="0"/>
      <c r="BOH71" s="0"/>
      <c r="BOI71" s="0"/>
      <c r="BOJ71" s="0"/>
      <c r="BOK71" s="0"/>
      <c r="BOL71" s="0"/>
      <c r="BOM71" s="0"/>
      <c r="BON71" s="0"/>
      <c r="BOO71" s="0"/>
      <c r="BOP71" s="0"/>
      <c r="BOQ71" s="0"/>
      <c r="BOR71" s="0"/>
      <c r="BOS71" s="0"/>
      <c r="BOT71" s="0"/>
      <c r="BOU71" s="0"/>
      <c r="BOV71" s="0"/>
      <c r="BOW71" s="0"/>
      <c r="BOX71" s="0"/>
      <c r="BOY71" s="0"/>
      <c r="BOZ71" s="0"/>
      <c r="BPA71" s="0"/>
      <c r="BPB71" s="0"/>
      <c r="BPC71" s="0"/>
      <c r="BPD71" s="0"/>
      <c r="BPE71" s="0"/>
      <c r="BPF71" s="0"/>
      <c r="BPG71" s="0"/>
      <c r="BPH71" s="0"/>
      <c r="BPI71" s="0"/>
      <c r="BPJ71" s="0"/>
      <c r="BPK71" s="0"/>
      <c r="BPL71" s="0"/>
      <c r="BPM71" s="0"/>
      <c r="BPN71" s="0"/>
      <c r="BPO71" s="0"/>
      <c r="BPP71" s="0"/>
      <c r="BPQ71" s="0"/>
      <c r="BPR71" s="0"/>
      <c r="BPS71" s="0"/>
      <c r="BPT71" s="0"/>
      <c r="BPU71" s="0"/>
      <c r="BPV71" s="0"/>
      <c r="BPW71" s="0"/>
      <c r="BPX71" s="0"/>
      <c r="BPY71" s="0"/>
      <c r="BPZ71" s="0"/>
      <c r="BQA71" s="0"/>
      <c r="BQB71" s="0"/>
      <c r="BQC71" s="0"/>
      <c r="BQD71" s="0"/>
      <c r="BQE71" s="0"/>
      <c r="BQF71" s="0"/>
      <c r="BQG71" s="0"/>
      <c r="BQH71" s="0"/>
      <c r="BQI71" s="0"/>
      <c r="BQJ71" s="0"/>
      <c r="BQK71" s="0"/>
      <c r="BQL71" s="0"/>
      <c r="BQM71" s="0"/>
      <c r="BQN71" s="0"/>
      <c r="BQO71" s="0"/>
      <c r="BQP71" s="0"/>
      <c r="BQQ71" s="0"/>
      <c r="BQR71" s="0"/>
      <c r="BQS71" s="0"/>
      <c r="BQT71" s="0"/>
      <c r="BQU71" s="0"/>
      <c r="BQV71" s="0"/>
      <c r="BQW71" s="0"/>
      <c r="BQX71" s="0"/>
      <c r="BQY71" s="0"/>
      <c r="BQZ71" s="0"/>
      <c r="BRA71" s="0"/>
      <c r="BRB71" s="0"/>
      <c r="BRC71" s="0"/>
      <c r="BRD71" s="0"/>
      <c r="BRE71" s="0"/>
      <c r="BRF71" s="0"/>
      <c r="BRG71" s="0"/>
      <c r="BRH71" s="0"/>
      <c r="BRI71" s="0"/>
      <c r="BRJ71" s="0"/>
      <c r="BRK71" s="0"/>
      <c r="BRL71" s="0"/>
      <c r="BRM71" s="0"/>
      <c r="BRN71" s="0"/>
      <c r="BRO71" s="0"/>
      <c r="BRP71" s="0"/>
      <c r="BRQ71" s="0"/>
      <c r="BRR71" s="0"/>
      <c r="BRS71" s="0"/>
      <c r="BRT71" s="0"/>
      <c r="BRU71" s="0"/>
      <c r="BRV71" s="0"/>
      <c r="BRW71" s="0"/>
      <c r="BRX71" s="0"/>
      <c r="BRY71" s="0"/>
      <c r="BRZ71" s="0"/>
      <c r="BSA71" s="0"/>
      <c r="BSB71" s="0"/>
      <c r="BSC71" s="0"/>
      <c r="BSD71" s="0"/>
      <c r="BSE71" s="0"/>
      <c r="BSF71" s="0"/>
      <c r="BSG71" s="0"/>
      <c r="BSH71" s="0"/>
      <c r="BSI71" s="0"/>
      <c r="BSJ71" s="0"/>
      <c r="BSK71" s="0"/>
      <c r="BSL71" s="0"/>
      <c r="BSM71" s="0"/>
      <c r="BSN71" s="0"/>
      <c r="BSO71" s="0"/>
      <c r="BSP71" s="0"/>
      <c r="BSQ71" s="0"/>
      <c r="BSR71" s="0"/>
      <c r="BSS71" s="0"/>
      <c r="BST71" s="0"/>
      <c r="BSU71" s="0"/>
      <c r="BSV71" s="0"/>
      <c r="BSW71" s="0"/>
      <c r="BSX71" s="0"/>
      <c r="BSY71" s="0"/>
      <c r="BSZ71" s="0"/>
      <c r="BTA71" s="0"/>
      <c r="BTB71" s="0"/>
      <c r="BTC71" s="0"/>
      <c r="BTD71" s="0"/>
      <c r="BTE71" s="0"/>
      <c r="BTF71" s="0"/>
      <c r="BTG71" s="0"/>
      <c r="BTH71" s="0"/>
      <c r="BTI71" s="0"/>
      <c r="BTJ71" s="0"/>
      <c r="BTK71" s="0"/>
      <c r="BTL71" s="0"/>
      <c r="BTM71" s="0"/>
      <c r="BTN71" s="0"/>
      <c r="BTO71" s="0"/>
      <c r="BTP71" s="0"/>
      <c r="BTQ71" s="0"/>
      <c r="BTR71" s="0"/>
      <c r="BTS71" s="0"/>
      <c r="BTT71" s="0"/>
      <c r="BTU71" s="0"/>
      <c r="BTV71" s="0"/>
      <c r="BTW71" s="0"/>
      <c r="BTX71" s="0"/>
      <c r="BTY71" s="0"/>
      <c r="BTZ71" s="0"/>
      <c r="BUA71" s="0"/>
      <c r="BUB71" s="0"/>
      <c r="BUC71" s="0"/>
      <c r="BUD71" s="0"/>
      <c r="BUE71" s="0"/>
      <c r="BUF71" s="0"/>
      <c r="BUG71" s="0"/>
      <c r="BUH71" s="0"/>
      <c r="BUI71" s="0"/>
      <c r="BUJ71" s="0"/>
      <c r="BUK71" s="0"/>
      <c r="BUL71" s="0"/>
      <c r="BUM71" s="0"/>
      <c r="BUN71" s="0"/>
      <c r="BUO71" s="0"/>
      <c r="BUP71" s="0"/>
      <c r="BUQ71" s="0"/>
      <c r="BUR71" s="0"/>
      <c r="BUS71" s="0"/>
      <c r="BUT71" s="0"/>
      <c r="BUU71" s="0"/>
      <c r="BUV71" s="0"/>
      <c r="BUW71" s="0"/>
      <c r="BUX71" s="0"/>
      <c r="BUY71" s="0"/>
      <c r="BUZ71" s="0"/>
      <c r="BVA71" s="0"/>
      <c r="BVB71" s="0"/>
      <c r="BVC71" s="0"/>
      <c r="BVD71" s="0"/>
      <c r="BVE71" s="0"/>
      <c r="BVF71" s="0"/>
      <c r="BVG71" s="0"/>
      <c r="BVH71" s="0"/>
      <c r="BVI71" s="0"/>
      <c r="BVJ71" s="0"/>
      <c r="BVK71" s="0"/>
      <c r="BVL71" s="0"/>
      <c r="BVM71" s="0"/>
      <c r="BVN71" s="0"/>
      <c r="BVO71" s="0"/>
      <c r="BVP71" s="0"/>
      <c r="BVQ71" s="0"/>
      <c r="BVR71" s="0"/>
      <c r="BVS71" s="0"/>
      <c r="BVT71" s="0"/>
      <c r="BVU71" s="0"/>
      <c r="BVV71" s="0"/>
      <c r="BVW71" s="0"/>
      <c r="BVX71" s="0"/>
      <c r="BVY71" s="0"/>
      <c r="BVZ71" s="0"/>
      <c r="BWA71" s="0"/>
      <c r="BWB71" s="0"/>
      <c r="BWC71" s="0"/>
      <c r="BWD71" s="0"/>
      <c r="BWE71" s="0"/>
      <c r="BWF71" s="0"/>
      <c r="BWG71" s="0"/>
      <c r="BWH71" s="0"/>
      <c r="BWI71" s="0"/>
      <c r="BWJ71" s="0"/>
      <c r="BWK71" s="0"/>
      <c r="BWL71" s="0"/>
      <c r="BWM71" s="0"/>
      <c r="BWN71" s="0"/>
      <c r="BWO71" s="0"/>
      <c r="BWP71" s="0"/>
      <c r="BWQ71" s="0"/>
      <c r="BWR71" s="0"/>
      <c r="BWS71" s="0"/>
      <c r="BWT71" s="0"/>
      <c r="BWU71" s="0"/>
      <c r="BWV71" s="0"/>
      <c r="BWW71" s="0"/>
      <c r="BWX71" s="0"/>
      <c r="BWY71" s="0"/>
      <c r="BWZ71" s="0"/>
      <c r="BXA71" s="0"/>
      <c r="BXB71" s="0"/>
      <c r="BXC71" s="0"/>
      <c r="BXD71" s="0"/>
      <c r="BXE71" s="0"/>
      <c r="BXF71" s="0"/>
      <c r="BXG71" s="0"/>
      <c r="BXH71" s="0"/>
      <c r="BXI71" s="0"/>
      <c r="BXJ71" s="0"/>
      <c r="BXK71" s="0"/>
      <c r="BXL71" s="0"/>
      <c r="BXM71" s="0"/>
      <c r="BXN71" s="0"/>
      <c r="BXO71" s="0"/>
      <c r="BXP71" s="0"/>
      <c r="BXQ71" s="0"/>
      <c r="BXR71" s="0"/>
      <c r="BXS71" s="0"/>
      <c r="BXT71" s="0"/>
      <c r="BXU71" s="0"/>
      <c r="BXV71" s="0"/>
      <c r="BXW71" s="0"/>
      <c r="BXX71" s="0"/>
      <c r="BXY71" s="0"/>
      <c r="BXZ71" s="0"/>
      <c r="BYA71" s="0"/>
      <c r="BYB71" s="0"/>
      <c r="BYC71" s="0"/>
      <c r="BYD71" s="0"/>
      <c r="BYE71" s="0"/>
      <c r="BYF71" s="0"/>
      <c r="BYG71" s="0"/>
      <c r="BYH71" s="0"/>
      <c r="BYI71" s="0"/>
      <c r="BYJ71" s="0"/>
      <c r="BYK71" s="0"/>
      <c r="BYL71" s="0"/>
      <c r="BYM71" s="0"/>
      <c r="BYN71" s="0"/>
      <c r="BYO71" s="0"/>
      <c r="BYP71" s="0"/>
      <c r="BYQ71" s="0"/>
      <c r="BYR71" s="0"/>
      <c r="BYS71" s="0"/>
      <c r="BYT71" s="0"/>
      <c r="BYU71" s="0"/>
      <c r="BYV71" s="0"/>
      <c r="BYW71" s="0"/>
      <c r="BYX71" s="0"/>
      <c r="BYY71" s="0"/>
      <c r="BYZ71" s="0"/>
      <c r="BZA71" s="0"/>
      <c r="BZB71" s="0"/>
      <c r="BZC71" s="0"/>
      <c r="BZD71" s="0"/>
      <c r="BZE71" s="0"/>
      <c r="BZF71" s="0"/>
      <c r="BZG71" s="0"/>
      <c r="BZH71" s="0"/>
      <c r="BZI71" s="0"/>
      <c r="BZJ71" s="0"/>
      <c r="BZK71" s="0"/>
      <c r="BZL71" s="0"/>
      <c r="BZM71" s="0"/>
      <c r="BZN71" s="0"/>
      <c r="BZO71" s="0"/>
      <c r="BZP71" s="0"/>
      <c r="BZQ71" s="0"/>
      <c r="BZR71" s="0"/>
      <c r="BZS71" s="0"/>
      <c r="BZT71" s="0"/>
      <c r="BZU71" s="0"/>
      <c r="BZV71" s="0"/>
      <c r="BZW71" s="0"/>
      <c r="BZX71" s="0"/>
      <c r="BZY71" s="0"/>
      <c r="BZZ71" s="0"/>
      <c r="CAA71" s="0"/>
      <c r="CAB71" s="0"/>
      <c r="CAC71" s="0"/>
      <c r="CAD71" s="0"/>
      <c r="CAE71" s="0"/>
      <c r="CAF71" s="0"/>
      <c r="CAG71" s="0"/>
      <c r="CAH71" s="0"/>
      <c r="CAI71" s="0"/>
      <c r="CAJ71" s="0"/>
      <c r="CAK71" s="0"/>
      <c r="CAL71" s="0"/>
      <c r="CAM71" s="0"/>
      <c r="CAN71" s="0"/>
      <c r="CAO71" s="0"/>
      <c r="CAP71" s="0"/>
      <c r="CAQ71" s="0"/>
      <c r="CAR71" s="0"/>
      <c r="CAS71" s="0"/>
      <c r="CAT71" s="0"/>
      <c r="CAU71" s="0"/>
      <c r="CAV71" s="0"/>
      <c r="CAW71" s="0"/>
      <c r="CAX71" s="0"/>
      <c r="CAY71" s="0"/>
      <c r="CAZ71" s="0"/>
      <c r="CBA71" s="0"/>
      <c r="CBB71" s="0"/>
      <c r="CBC71" s="0"/>
      <c r="CBD71" s="0"/>
      <c r="CBE71" s="0"/>
      <c r="CBF71" s="0"/>
      <c r="CBG71" s="0"/>
      <c r="CBH71" s="0"/>
      <c r="CBI71" s="0"/>
      <c r="CBJ71" s="0"/>
      <c r="CBK71" s="0"/>
      <c r="CBL71" s="0"/>
      <c r="CBM71" s="0"/>
      <c r="CBN71" s="0"/>
      <c r="CBO71" s="0"/>
      <c r="CBP71" s="0"/>
      <c r="CBQ71" s="0"/>
      <c r="CBR71" s="0"/>
      <c r="CBS71" s="0"/>
      <c r="CBT71" s="0"/>
      <c r="CBU71" s="0"/>
      <c r="CBV71" s="0"/>
      <c r="CBW71" s="0"/>
      <c r="CBX71" s="0"/>
      <c r="CBY71" s="0"/>
      <c r="CBZ71" s="0"/>
      <c r="CCA71" s="0"/>
      <c r="CCB71" s="0"/>
      <c r="CCC71" s="0"/>
      <c r="CCD71" s="0"/>
      <c r="CCE71" s="0"/>
      <c r="CCF71" s="0"/>
      <c r="CCG71" s="0"/>
      <c r="CCH71" s="0"/>
      <c r="CCI71" s="0"/>
      <c r="CCJ71" s="0"/>
      <c r="CCK71" s="0"/>
      <c r="CCL71" s="0"/>
      <c r="CCM71" s="0"/>
      <c r="CCN71" s="0"/>
      <c r="CCO71" s="0"/>
      <c r="CCP71" s="0"/>
      <c r="CCQ71" s="0"/>
      <c r="CCR71" s="0"/>
      <c r="CCS71" s="0"/>
      <c r="CCT71" s="0"/>
      <c r="CCU71" s="0"/>
      <c r="CCV71" s="0"/>
      <c r="CCW71" s="0"/>
      <c r="CCX71" s="0"/>
      <c r="CCY71" s="0"/>
      <c r="CCZ71" s="0"/>
      <c r="CDA71" s="0"/>
      <c r="CDB71" s="0"/>
      <c r="CDC71" s="0"/>
      <c r="CDD71" s="0"/>
      <c r="CDE71" s="0"/>
      <c r="CDF71" s="0"/>
      <c r="CDG71" s="0"/>
      <c r="CDH71" s="0"/>
      <c r="CDI71" s="0"/>
      <c r="CDJ71" s="0"/>
      <c r="CDK71" s="0"/>
      <c r="CDL71" s="0"/>
      <c r="CDM71" s="0"/>
      <c r="CDN71" s="0"/>
      <c r="CDO71" s="0"/>
      <c r="CDP71" s="0"/>
      <c r="CDQ71" s="0"/>
      <c r="CDR71" s="0"/>
      <c r="CDS71" s="0"/>
      <c r="CDT71" s="0"/>
      <c r="CDU71" s="0"/>
      <c r="CDV71" s="0"/>
      <c r="CDW71" s="0"/>
      <c r="CDX71" s="0"/>
      <c r="CDY71" s="0"/>
      <c r="CDZ71" s="0"/>
      <c r="CEA71" s="0"/>
      <c r="CEB71" s="0"/>
      <c r="CEC71" s="0"/>
      <c r="CED71" s="0"/>
      <c r="CEE71" s="0"/>
      <c r="CEF71" s="0"/>
      <c r="CEG71" s="0"/>
      <c r="CEH71" s="0"/>
      <c r="CEI71" s="0"/>
      <c r="CEJ71" s="0"/>
      <c r="CEK71" s="0"/>
      <c r="CEL71" s="0"/>
      <c r="CEM71" s="0"/>
      <c r="CEN71" s="0"/>
      <c r="CEO71" s="0"/>
      <c r="CEP71" s="0"/>
      <c r="CEQ71" s="0"/>
      <c r="CER71" s="0"/>
      <c r="CES71" s="0"/>
      <c r="CET71" s="0"/>
      <c r="CEU71" s="0"/>
      <c r="CEV71" s="0"/>
      <c r="CEW71" s="0"/>
      <c r="CEX71" s="0"/>
      <c r="CEY71" s="0"/>
      <c r="CEZ71" s="0"/>
      <c r="CFA71" s="0"/>
      <c r="CFB71" s="0"/>
      <c r="CFC71" s="0"/>
      <c r="CFD71" s="0"/>
      <c r="CFE71" s="0"/>
      <c r="CFF71" s="0"/>
      <c r="CFG71" s="0"/>
      <c r="CFH71" s="0"/>
      <c r="CFI71" s="0"/>
      <c r="CFJ71" s="0"/>
      <c r="CFK71" s="0"/>
      <c r="CFL71" s="0"/>
      <c r="CFM71" s="0"/>
      <c r="CFN71" s="0"/>
      <c r="CFO71" s="0"/>
      <c r="CFP71" s="0"/>
      <c r="CFQ71" s="0"/>
      <c r="CFR71" s="0"/>
      <c r="CFS71" s="0"/>
      <c r="CFT71" s="0"/>
      <c r="CFU71" s="0"/>
      <c r="CFV71" s="0"/>
      <c r="CFW71" s="0"/>
      <c r="CFX71" s="0"/>
      <c r="CFY71" s="0"/>
      <c r="CFZ71" s="0"/>
      <c r="CGA71" s="0"/>
      <c r="CGB71" s="0"/>
      <c r="CGC71" s="0"/>
      <c r="CGD71" s="0"/>
      <c r="CGE71" s="0"/>
      <c r="CGF71" s="0"/>
      <c r="CGG71" s="0"/>
      <c r="CGH71" s="0"/>
      <c r="CGI71" s="0"/>
      <c r="CGJ71" s="0"/>
      <c r="CGK71" s="0"/>
      <c r="CGL71" s="0"/>
      <c r="CGM71" s="0"/>
      <c r="CGN71" s="0"/>
      <c r="CGO71" s="0"/>
      <c r="CGP71" s="0"/>
      <c r="CGQ71" s="0"/>
      <c r="CGR71" s="0"/>
      <c r="CGS71" s="0"/>
      <c r="CGT71" s="0"/>
      <c r="CGU71" s="0"/>
      <c r="CGV71" s="0"/>
      <c r="CGW71" s="0"/>
      <c r="CGX71" s="0"/>
      <c r="CGY71" s="0"/>
      <c r="CGZ71" s="0"/>
      <c r="CHA71" s="0"/>
      <c r="CHB71" s="0"/>
      <c r="CHC71" s="0"/>
      <c r="CHD71" s="0"/>
      <c r="CHE71" s="0"/>
      <c r="CHF71" s="0"/>
      <c r="CHG71" s="0"/>
      <c r="CHH71" s="0"/>
      <c r="CHI71" s="0"/>
      <c r="CHJ71" s="0"/>
      <c r="CHK71" s="0"/>
      <c r="CHL71" s="0"/>
      <c r="CHM71" s="0"/>
      <c r="CHN71" s="0"/>
      <c r="CHO71" s="0"/>
      <c r="CHP71" s="0"/>
      <c r="CHQ71" s="0"/>
      <c r="CHR71" s="0"/>
      <c r="CHS71" s="0"/>
      <c r="CHT71" s="0"/>
      <c r="CHU71" s="0"/>
      <c r="CHV71" s="0"/>
      <c r="CHW71" s="0"/>
      <c r="CHX71" s="0"/>
      <c r="CHY71" s="0"/>
      <c r="CHZ71" s="0"/>
      <c r="CIA71" s="0"/>
      <c r="CIB71" s="0"/>
      <c r="CIC71" s="0"/>
      <c r="CID71" s="0"/>
      <c r="CIE71" s="0"/>
      <c r="CIF71" s="0"/>
      <c r="CIG71" s="0"/>
      <c r="CIH71" s="0"/>
      <c r="CII71" s="0"/>
      <c r="CIJ71" s="0"/>
      <c r="CIK71" s="0"/>
      <c r="CIL71" s="0"/>
      <c r="CIM71" s="0"/>
      <c r="CIN71" s="0"/>
      <c r="CIO71" s="0"/>
      <c r="CIP71" s="0"/>
      <c r="CIQ71" s="0"/>
      <c r="CIR71" s="0"/>
      <c r="CIS71" s="0"/>
      <c r="CIT71" s="0"/>
      <c r="CIU71" s="0"/>
      <c r="CIV71" s="0"/>
      <c r="CIW71" s="0"/>
      <c r="CIX71" s="0"/>
      <c r="CIY71" s="0"/>
      <c r="CIZ71" s="0"/>
      <c r="CJA71" s="0"/>
      <c r="CJB71" s="0"/>
      <c r="CJC71" s="0"/>
      <c r="CJD71" s="0"/>
      <c r="CJE71" s="0"/>
      <c r="CJF71" s="0"/>
      <c r="CJG71" s="0"/>
      <c r="CJH71" s="0"/>
      <c r="CJI71" s="0"/>
      <c r="CJJ71" s="0"/>
      <c r="CJK71" s="0"/>
      <c r="CJL71" s="0"/>
      <c r="CJM71" s="0"/>
      <c r="CJN71" s="0"/>
      <c r="CJO71" s="0"/>
      <c r="CJP71" s="0"/>
      <c r="CJQ71" s="0"/>
      <c r="CJR71" s="0"/>
      <c r="CJS71" s="0"/>
      <c r="CJT71" s="0"/>
      <c r="CJU71" s="0"/>
      <c r="CJV71" s="0"/>
      <c r="CJW71" s="0"/>
      <c r="CJX71" s="0"/>
      <c r="CJY71" s="0"/>
      <c r="CJZ71" s="0"/>
      <c r="CKA71" s="0"/>
      <c r="CKB71" s="0"/>
      <c r="CKC71" s="0"/>
      <c r="CKD71" s="0"/>
      <c r="CKE71" s="0"/>
      <c r="CKF71" s="0"/>
      <c r="CKG71" s="0"/>
      <c r="CKH71" s="0"/>
      <c r="CKI71" s="0"/>
      <c r="CKJ71" s="0"/>
      <c r="CKK71" s="0"/>
      <c r="CKL71" s="0"/>
      <c r="CKM71" s="0"/>
      <c r="CKN71" s="0"/>
      <c r="CKO71" s="0"/>
      <c r="CKP71" s="0"/>
      <c r="CKQ71" s="0"/>
      <c r="CKR71" s="0"/>
      <c r="CKS71" s="0"/>
      <c r="CKT71" s="0"/>
      <c r="CKU71" s="0"/>
      <c r="CKV71" s="0"/>
      <c r="CKW71" s="0"/>
      <c r="CKX71" s="0"/>
      <c r="CKY71" s="0"/>
      <c r="CKZ71" s="0"/>
      <c r="CLA71" s="0"/>
      <c r="CLB71" s="0"/>
      <c r="CLC71" s="0"/>
      <c r="CLD71" s="0"/>
      <c r="CLE71" s="0"/>
      <c r="CLF71" s="0"/>
      <c r="CLG71" s="0"/>
      <c r="CLH71" s="0"/>
      <c r="CLI71" s="0"/>
      <c r="CLJ71" s="0"/>
      <c r="CLK71" s="0"/>
      <c r="CLL71" s="0"/>
      <c r="CLM71" s="0"/>
      <c r="CLN71" s="0"/>
      <c r="CLO71" s="0"/>
      <c r="CLP71" s="0"/>
      <c r="CLQ71" s="0"/>
      <c r="CLR71" s="0"/>
      <c r="CLS71" s="0"/>
      <c r="CLT71" s="0"/>
      <c r="CLU71" s="0"/>
      <c r="CLV71" s="0"/>
      <c r="CLW71" s="0"/>
      <c r="CLX71" s="0"/>
      <c r="CLY71" s="0"/>
      <c r="CLZ71" s="0"/>
      <c r="CMA71" s="0"/>
      <c r="CMB71" s="0"/>
      <c r="CMC71" s="0"/>
      <c r="CMD71" s="0"/>
      <c r="CME71" s="0"/>
      <c r="CMF71" s="0"/>
      <c r="CMG71" s="0"/>
      <c r="CMH71" s="0"/>
      <c r="CMI71" s="0"/>
      <c r="CMJ71" s="0"/>
      <c r="CMK71" s="0"/>
      <c r="CML71" s="0"/>
      <c r="CMM71" s="0"/>
      <c r="CMN71" s="0"/>
      <c r="CMO71" s="0"/>
      <c r="CMP71" s="0"/>
      <c r="CMQ71" s="0"/>
      <c r="CMR71" s="0"/>
      <c r="CMS71" s="0"/>
      <c r="CMT71" s="0"/>
      <c r="CMU71" s="0"/>
      <c r="CMV71" s="0"/>
      <c r="CMW71" s="0"/>
      <c r="CMX71" s="0"/>
      <c r="CMY71" s="0"/>
      <c r="CMZ71" s="0"/>
      <c r="CNA71" s="0"/>
      <c r="CNB71" s="0"/>
      <c r="CNC71" s="0"/>
      <c r="CND71" s="0"/>
      <c r="CNE71" s="0"/>
      <c r="CNF71" s="0"/>
      <c r="CNG71" s="0"/>
      <c r="CNH71" s="0"/>
      <c r="CNI71" s="0"/>
      <c r="CNJ71" s="0"/>
      <c r="CNK71" s="0"/>
      <c r="CNL71" s="0"/>
      <c r="CNM71" s="0"/>
      <c r="CNN71" s="0"/>
      <c r="CNO71" s="0"/>
      <c r="CNP71" s="0"/>
      <c r="CNQ71" s="0"/>
      <c r="CNR71" s="0"/>
      <c r="CNS71" s="0"/>
      <c r="CNT71" s="0"/>
      <c r="CNU71" s="0"/>
      <c r="CNV71" s="0"/>
      <c r="CNW71" s="0"/>
      <c r="CNX71" s="0"/>
      <c r="CNY71" s="0"/>
      <c r="CNZ71" s="0"/>
      <c r="COA71" s="0"/>
      <c r="COB71" s="0"/>
      <c r="COC71" s="0"/>
      <c r="COD71" s="0"/>
      <c r="COE71" s="0"/>
      <c r="COF71" s="0"/>
      <c r="COG71" s="0"/>
      <c r="COH71" s="0"/>
      <c r="COI71" s="0"/>
      <c r="COJ71" s="0"/>
      <c r="COK71" s="0"/>
      <c r="COL71" s="0"/>
      <c r="COM71" s="0"/>
      <c r="CON71" s="0"/>
      <c r="COO71" s="0"/>
      <c r="COP71" s="0"/>
      <c r="COQ71" s="0"/>
      <c r="COR71" s="0"/>
      <c r="COS71" s="0"/>
      <c r="COT71" s="0"/>
      <c r="COU71" s="0"/>
      <c r="COV71" s="0"/>
      <c r="COW71" s="0"/>
      <c r="COX71" s="0"/>
      <c r="COY71" s="0"/>
      <c r="COZ71" s="0"/>
      <c r="CPA71" s="0"/>
      <c r="CPB71" s="0"/>
      <c r="CPC71" s="0"/>
      <c r="CPD71" s="0"/>
      <c r="CPE71" s="0"/>
      <c r="CPF71" s="0"/>
      <c r="CPG71" s="0"/>
      <c r="CPH71" s="0"/>
      <c r="CPI71" s="0"/>
      <c r="CPJ71" s="0"/>
      <c r="CPK71" s="0"/>
      <c r="CPL71" s="0"/>
      <c r="CPM71" s="0"/>
      <c r="CPN71" s="0"/>
      <c r="CPO71" s="0"/>
      <c r="CPP71" s="0"/>
      <c r="CPQ71" s="0"/>
      <c r="CPR71" s="0"/>
      <c r="CPS71" s="0"/>
      <c r="CPT71" s="0"/>
      <c r="CPU71" s="0"/>
      <c r="CPV71" s="0"/>
      <c r="CPW71" s="0"/>
      <c r="CPX71" s="0"/>
      <c r="CPY71" s="0"/>
      <c r="CPZ71" s="0"/>
      <c r="CQA71" s="0"/>
      <c r="CQB71" s="0"/>
      <c r="CQC71" s="0"/>
      <c r="CQD71" s="0"/>
      <c r="CQE71" s="0"/>
      <c r="CQF71" s="0"/>
      <c r="CQG71" s="0"/>
      <c r="CQH71" s="0"/>
      <c r="CQI71" s="0"/>
      <c r="CQJ71" s="0"/>
      <c r="CQK71" s="0"/>
      <c r="CQL71" s="0"/>
      <c r="CQM71" s="0"/>
      <c r="CQN71" s="0"/>
      <c r="CQO71" s="0"/>
      <c r="CQP71" s="0"/>
      <c r="CQQ71" s="0"/>
      <c r="CQR71" s="0"/>
      <c r="CQS71" s="0"/>
      <c r="CQT71" s="0"/>
      <c r="CQU71" s="0"/>
      <c r="CQV71" s="0"/>
      <c r="CQW71" s="0"/>
      <c r="CQX71" s="0"/>
      <c r="CQY71" s="0"/>
      <c r="CQZ71" s="0"/>
      <c r="CRA71" s="0"/>
      <c r="CRB71" s="0"/>
      <c r="CRC71" s="0"/>
      <c r="CRD71" s="0"/>
      <c r="CRE71" s="0"/>
      <c r="CRF71" s="0"/>
      <c r="CRG71" s="0"/>
      <c r="CRH71" s="0"/>
      <c r="CRI71" s="0"/>
      <c r="CRJ71" s="0"/>
      <c r="CRK71" s="0"/>
      <c r="CRL71" s="0"/>
      <c r="CRM71" s="0"/>
      <c r="CRN71" s="0"/>
      <c r="CRO71" s="0"/>
      <c r="CRP71" s="0"/>
      <c r="CRQ71" s="0"/>
      <c r="CRR71" s="0"/>
      <c r="CRS71" s="0"/>
      <c r="CRT71" s="0"/>
      <c r="CRU71" s="0"/>
      <c r="CRV71" s="0"/>
      <c r="CRW71" s="0"/>
      <c r="CRX71" s="0"/>
      <c r="CRY71" s="0"/>
      <c r="CRZ71" s="0"/>
      <c r="CSA71" s="0"/>
      <c r="CSB71" s="0"/>
      <c r="CSC71" s="0"/>
      <c r="CSD71" s="0"/>
      <c r="CSE71" s="0"/>
      <c r="CSF71" s="0"/>
      <c r="CSG71" s="0"/>
      <c r="CSH71" s="0"/>
      <c r="CSI71" s="0"/>
      <c r="CSJ71" s="0"/>
      <c r="CSK71" s="0"/>
      <c r="CSL71" s="0"/>
      <c r="CSM71" s="0"/>
      <c r="CSN71" s="0"/>
      <c r="CSO71" s="0"/>
      <c r="CSP71" s="0"/>
      <c r="CSQ71" s="0"/>
      <c r="CSR71" s="0"/>
      <c r="CSS71" s="0"/>
      <c r="CST71" s="0"/>
      <c r="CSU71" s="0"/>
      <c r="CSV71" s="0"/>
      <c r="CSW71" s="0"/>
      <c r="CSX71" s="0"/>
      <c r="CSY71" s="0"/>
      <c r="CSZ71" s="0"/>
      <c r="CTA71" s="0"/>
      <c r="CTB71" s="0"/>
      <c r="CTC71" s="0"/>
      <c r="CTD71" s="0"/>
      <c r="CTE71" s="0"/>
      <c r="CTF71" s="0"/>
      <c r="CTG71" s="0"/>
      <c r="CTH71" s="0"/>
      <c r="CTI71" s="0"/>
      <c r="CTJ71" s="0"/>
      <c r="CTK71" s="0"/>
      <c r="CTL71" s="0"/>
      <c r="CTM71" s="0"/>
      <c r="CTN71" s="0"/>
      <c r="CTO71" s="0"/>
      <c r="CTP71" s="0"/>
      <c r="CTQ71" s="0"/>
      <c r="CTR71" s="0"/>
      <c r="CTS71" s="0"/>
      <c r="CTT71" s="0"/>
      <c r="CTU71" s="0"/>
      <c r="CTV71" s="0"/>
      <c r="CTW71" s="0"/>
      <c r="CTX71" s="0"/>
      <c r="CTY71" s="0"/>
      <c r="CTZ71" s="0"/>
      <c r="CUA71" s="0"/>
      <c r="CUB71" s="0"/>
      <c r="CUC71" s="0"/>
      <c r="CUD71" s="0"/>
      <c r="CUE71" s="0"/>
      <c r="CUF71" s="0"/>
      <c r="CUG71" s="0"/>
      <c r="CUH71" s="0"/>
      <c r="CUI71" s="0"/>
      <c r="CUJ71" s="0"/>
      <c r="CUK71" s="0"/>
      <c r="CUL71" s="0"/>
      <c r="CUM71" s="0"/>
      <c r="CUN71" s="0"/>
      <c r="CUO71" s="0"/>
      <c r="CUP71" s="0"/>
      <c r="CUQ71" s="0"/>
      <c r="CUR71" s="0"/>
      <c r="CUS71" s="0"/>
      <c r="CUT71" s="0"/>
      <c r="CUU71" s="0"/>
      <c r="CUV71" s="0"/>
      <c r="CUW71" s="0"/>
      <c r="CUX71" s="0"/>
      <c r="CUY71" s="0"/>
      <c r="CUZ71" s="0"/>
      <c r="CVA71" s="0"/>
      <c r="CVB71" s="0"/>
      <c r="CVC71" s="0"/>
      <c r="CVD71" s="0"/>
      <c r="CVE71" s="0"/>
      <c r="CVF71" s="0"/>
      <c r="CVG71" s="0"/>
      <c r="CVH71" s="0"/>
      <c r="CVI71" s="0"/>
      <c r="CVJ71" s="0"/>
      <c r="CVK71" s="0"/>
      <c r="CVL71" s="0"/>
      <c r="CVM71" s="0"/>
      <c r="CVN71" s="0"/>
      <c r="CVO71" s="0"/>
      <c r="CVP71" s="0"/>
      <c r="CVQ71" s="0"/>
      <c r="CVR71" s="0"/>
      <c r="CVS71" s="0"/>
      <c r="CVT71" s="0"/>
      <c r="CVU71" s="0"/>
      <c r="CVV71" s="0"/>
      <c r="CVW71" s="0"/>
      <c r="CVX71" s="0"/>
      <c r="CVY71" s="0"/>
      <c r="CVZ71" s="0"/>
      <c r="CWA71" s="0"/>
      <c r="CWB71" s="0"/>
      <c r="CWC71" s="0"/>
      <c r="CWD71" s="0"/>
      <c r="CWE71" s="0"/>
      <c r="CWF71" s="0"/>
      <c r="CWG71" s="0"/>
      <c r="CWH71" s="0"/>
      <c r="CWI71" s="0"/>
      <c r="CWJ71" s="0"/>
      <c r="CWK71" s="0"/>
      <c r="CWL71" s="0"/>
      <c r="CWM71" s="0"/>
      <c r="CWN71" s="0"/>
      <c r="CWO71" s="0"/>
      <c r="CWP71" s="0"/>
      <c r="CWQ71" s="0"/>
      <c r="CWR71" s="0"/>
      <c r="CWS71" s="0"/>
      <c r="CWT71" s="0"/>
      <c r="CWU71" s="0"/>
      <c r="CWV71" s="0"/>
      <c r="CWW71" s="0"/>
      <c r="CWX71" s="0"/>
      <c r="CWY71" s="0"/>
      <c r="CWZ71" s="0"/>
      <c r="CXA71" s="0"/>
      <c r="CXB71" s="0"/>
      <c r="CXC71" s="0"/>
      <c r="CXD71" s="0"/>
      <c r="CXE71" s="0"/>
      <c r="CXF71" s="0"/>
      <c r="CXG71" s="0"/>
      <c r="CXH71" s="0"/>
      <c r="CXI71" s="0"/>
      <c r="CXJ71" s="0"/>
      <c r="CXK71" s="0"/>
      <c r="CXL71" s="0"/>
      <c r="CXM71" s="0"/>
      <c r="CXN71" s="0"/>
      <c r="CXO71" s="0"/>
      <c r="CXP71" s="0"/>
      <c r="CXQ71" s="0"/>
      <c r="CXR71" s="0"/>
      <c r="CXS71" s="0"/>
      <c r="CXT71" s="0"/>
      <c r="CXU71" s="0"/>
      <c r="CXV71" s="0"/>
      <c r="CXW71" s="0"/>
      <c r="CXX71" s="0"/>
      <c r="CXY71" s="0"/>
      <c r="CXZ71" s="0"/>
      <c r="CYA71" s="0"/>
      <c r="CYB71" s="0"/>
      <c r="CYC71" s="0"/>
      <c r="CYD71" s="0"/>
      <c r="CYE71" s="0"/>
      <c r="CYF71" s="0"/>
      <c r="CYG71" s="0"/>
      <c r="CYH71" s="0"/>
      <c r="CYI71" s="0"/>
      <c r="CYJ71" s="0"/>
      <c r="CYK71" s="0"/>
      <c r="CYL71" s="0"/>
      <c r="CYM71" s="0"/>
      <c r="CYN71" s="0"/>
      <c r="CYO71" s="0"/>
      <c r="CYP71" s="0"/>
      <c r="CYQ71" s="0"/>
      <c r="CYR71" s="0"/>
      <c r="CYS71" s="0"/>
      <c r="CYT71" s="0"/>
      <c r="CYU71" s="0"/>
      <c r="CYV71" s="0"/>
      <c r="CYW71" s="0"/>
      <c r="CYX71" s="0"/>
      <c r="CYY71" s="0"/>
      <c r="CYZ71" s="0"/>
      <c r="CZA71" s="0"/>
      <c r="CZB71" s="0"/>
      <c r="CZC71" s="0"/>
      <c r="CZD71" s="0"/>
      <c r="CZE71" s="0"/>
      <c r="CZF71" s="0"/>
      <c r="CZG71" s="0"/>
      <c r="CZH71" s="0"/>
      <c r="CZI71" s="0"/>
      <c r="CZJ71" s="0"/>
      <c r="CZK71" s="0"/>
      <c r="CZL71" s="0"/>
      <c r="CZM71" s="0"/>
      <c r="CZN71" s="0"/>
      <c r="CZO71" s="0"/>
      <c r="CZP71" s="0"/>
      <c r="CZQ71" s="0"/>
      <c r="CZR71" s="0"/>
      <c r="CZS71" s="0"/>
      <c r="CZT71" s="0"/>
      <c r="CZU71" s="0"/>
      <c r="CZV71" s="0"/>
      <c r="CZW71" s="0"/>
      <c r="CZX71" s="0"/>
      <c r="CZY71" s="0"/>
      <c r="CZZ71" s="0"/>
      <c r="DAA71" s="0"/>
      <c r="DAB71" s="0"/>
      <c r="DAC71" s="0"/>
      <c r="DAD71" s="0"/>
      <c r="DAE71" s="0"/>
      <c r="DAF71" s="0"/>
      <c r="DAG71" s="0"/>
      <c r="DAH71" s="0"/>
      <c r="DAI71" s="0"/>
      <c r="DAJ71" s="0"/>
      <c r="DAK71" s="0"/>
      <c r="DAL71" s="0"/>
      <c r="DAM71" s="0"/>
      <c r="DAN71" s="0"/>
      <c r="DAO71" s="0"/>
      <c r="DAP71" s="0"/>
      <c r="DAQ71" s="0"/>
      <c r="DAR71" s="0"/>
      <c r="DAS71" s="0"/>
      <c r="DAT71" s="0"/>
      <c r="DAU71" s="0"/>
      <c r="DAV71" s="0"/>
      <c r="DAW71" s="0"/>
      <c r="DAX71" s="0"/>
      <c r="DAY71" s="0"/>
      <c r="DAZ71" s="0"/>
      <c r="DBA71" s="0"/>
      <c r="DBB71" s="0"/>
      <c r="DBC71" s="0"/>
      <c r="DBD71" s="0"/>
      <c r="DBE71" s="0"/>
      <c r="DBF71" s="0"/>
      <c r="DBG71" s="0"/>
      <c r="DBH71" s="0"/>
      <c r="DBI71" s="0"/>
      <c r="DBJ71" s="0"/>
      <c r="DBK71" s="0"/>
      <c r="DBL71" s="0"/>
      <c r="DBM71" s="0"/>
      <c r="DBN71" s="0"/>
      <c r="DBO71" s="0"/>
      <c r="DBP71" s="0"/>
      <c r="DBQ71" s="0"/>
      <c r="DBR71" s="0"/>
      <c r="DBS71" s="0"/>
      <c r="DBT71" s="0"/>
      <c r="DBU71" s="0"/>
      <c r="DBV71" s="0"/>
      <c r="DBW71" s="0"/>
      <c r="DBX71" s="0"/>
      <c r="DBY71" s="0"/>
      <c r="DBZ71" s="0"/>
      <c r="DCA71" s="0"/>
      <c r="DCB71" s="0"/>
      <c r="DCC71" s="0"/>
      <c r="DCD71" s="0"/>
      <c r="DCE71" s="0"/>
      <c r="DCF71" s="0"/>
      <c r="DCG71" s="0"/>
      <c r="DCH71" s="0"/>
      <c r="DCI71" s="0"/>
      <c r="DCJ71" s="0"/>
      <c r="DCK71" s="0"/>
      <c r="DCL71" s="0"/>
      <c r="DCM71" s="0"/>
      <c r="DCN71" s="0"/>
      <c r="DCO71" s="0"/>
      <c r="DCP71" s="0"/>
      <c r="DCQ71" s="0"/>
      <c r="DCR71" s="0"/>
      <c r="DCS71" s="0"/>
      <c r="DCT71" s="0"/>
      <c r="DCU71" s="0"/>
      <c r="DCV71" s="0"/>
      <c r="DCW71" s="0"/>
      <c r="DCX71" s="0"/>
      <c r="DCY71" s="0"/>
      <c r="DCZ71" s="0"/>
      <c r="DDA71" s="0"/>
      <c r="DDB71" s="0"/>
      <c r="DDC71" s="0"/>
      <c r="DDD71" s="0"/>
      <c r="DDE71" s="0"/>
      <c r="DDF71" s="0"/>
      <c r="DDG71" s="0"/>
      <c r="DDH71" s="0"/>
      <c r="DDI71" s="0"/>
      <c r="DDJ71" s="0"/>
      <c r="DDK71" s="0"/>
      <c r="DDL71" s="0"/>
      <c r="DDM71" s="0"/>
      <c r="DDN71" s="0"/>
      <c r="DDO71" s="0"/>
      <c r="DDP71" s="0"/>
      <c r="DDQ71" s="0"/>
      <c r="DDR71" s="0"/>
      <c r="DDS71" s="0"/>
      <c r="DDT71" s="0"/>
      <c r="DDU71" s="0"/>
      <c r="DDV71" s="0"/>
      <c r="DDW71" s="0"/>
      <c r="DDX71" s="0"/>
      <c r="DDY71" s="0"/>
      <c r="DDZ71" s="0"/>
      <c r="DEA71" s="0"/>
      <c r="DEB71" s="0"/>
      <c r="DEC71" s="0"/>
      <c r="DED71" s="0"/>
      <c r="DEE71" s="0"/>
      <c r="DEF71" s="0"/>
      <c r="DEG71" s="0"/>
      <c r="DEH71" s="0"/>
      <c r="DEI71" s="0"/>
      <c r="DEJ71" s="0"/>
      <c r="DEK71" s="0"/>
      <c r="DEL71" s="0"/>
      <c r="DEM71" s="0"/>
      <c r="DEN71" s="0"/>
      <c r="DEO71" s="0"/>
      <c r="DEP71" s="0"/>
      <c r="DEQ71" s="0"/>
      <c r="DER71" s="0"/>
      <c r="DES71" s="0"/>
      <c r="DET71" s="0"/>
      <c r="DEU71" s="0"/>
      <c r="DEV71" s="0"/>
      <c r="DEW71" s="0"/>
      <c r="DEX71" s="0"/>
      <c r="DEY71" s="0"/>
      <c r="DEZ71" s="0"/>
      <c r="DFA71" s="0"/>
      <c r="DFB71" s="0"/>
      <c r="DFC71" s="0"/>
      <c r="DFD71" s="0"/>
      <c r="DFE71" s="0"/>
      <c r="DFF71" s="0"/>
      <c r="DFG71" s="0"/>
      <c r="DFH71" s="0"/>
      <c r="DFI71" s="0"/>
      <c r="DFJ71" s="0"/>
      <c r="DFK71" s="0"/>
      <c r="DFL71" s="0"/>
      <c r="DFM71" s="0"/>
      <c r="DFN71" s="0"/>
      <c r="DFO71" s="0"/>
      <c r="DFP71" s="0"/>
      <c r="DFQ71" s="0"/>
      <c r="DFR71" s="0"/>
      <c r="DFS71" s="0"/>
      <c r="DFT71" s="0"/>
      <c r="DFU71" s="0"/>
      <c r="DFV71" s="0"/>
      <c r="DFW71" s="0"/>
      <c r="DFX71" s="0"/>
      <c r="DFY71" s="0"/>
      <c r="DFZ71" s="0"/>
      <c r="DGA71" s="0"/>
      <c r="DGB71" s="0"/>
      <c r="DGC71" s="0"/>
      <c r="DGD71" s="0"/>
      <c r="DGE71" s="0"/>
      <c r="DGF71" s="0"/>
      <c r="DGG71" s="0"/>
      <c r="DGH71" s="0"/>
      <c r="DGI71" s="0"/>
      <c r="DGJ71" s="0"/>
      <c r="DGK71" s="0"/>
      <c r="DGL71" s="0"/>
      <c r="DGM71" s="0"/>
      <c r="DGN71" s="0"/>
      <c r="DGO71" s="0"/>
      <c r="DGP71" s="0"/>
      <c r="DGQ71" s="0"/>
      <c r="DGR71" s="0"/>
      <c r="DGS71" s="0"/>
      <c r="DGT71" s="0"/>
      <c r="DGU71" s="0"/>
      <c r="DGV71" s="0"/>
      <c r="DGW71" s="0"/>
      <c r="DGX71" s="0"/>
      <c r="DGY71" s="0"/>
      <c r="DGZ71" s="0"/>
      <c r="DHA71" s="0"/>
      <c r="DHB71" s="0"/>
      <c r="DHC71" s="0"/>
      <c r="DHD71" s="0"/>
      <c r="DHE71" s="0"/>
      <c r="DHF71" s="0"/>
      <c r="DHG71" s="0"/>
      <c r="DHH71" s="0"/>
      <c r="DHI71" s="0"/>
      <c r="DHJ71" s="0"/>
      <c r="DHK71" s="0"/>
      <c r="DHL71" s="0"/>
      <c r="DHM71" s="0"/>
      <c r="DHN71" s="0"/>
      <c r="DHO71" s="0"/>
      <c r="DHP71" s="0"/>
      <c r="DHQ71" s="0"/>
      <c r="DHR71" s="0"/>
      <c r="DHS71" s="0"/>
      <c r="DHT71" s="0"/>
      <c r="DHU71" s="0"/>
      <c r="DHV71" s="0"/>
      <c r="DHW71" s="0"/>
      <c r="DHX71" s="0"/>
      <c r="DHY71" s="0"/>
      <c r="DHZ71" s="0"/>
      <c r="DIA71" s="0"/>
      <c r="DIB71" s="0"/>
      <c r="DIC71" s="0"/>
      <c r="DID71" s="0"/>
      <c r="DIE71" s="0"/>
      <c r="DIF71" s="0"/>
      <c r="DIG71" s="0"/>
      <c r="DIH71" s="0"/>
      <c r="DII71" s="0"/>
      <c r="DIJ71" s="0"/>
      <c r="DIK71" s="0"/>
      <c r="DIL71" s="0"/>
      <c r="DIM71" s="0"/>
      <c r="DIN71" s="0"/>
      <c r="DIO71" s="0"/>
      <c r="DIP71" s="0"/>
      <c r="DIQ71" s="0"/>
      <c r="DIR71" s="0"/>
      <c r="DIS71" s="0"/>
      <c r="DIT71" s="0"/>
      <c r="DIU71" s="0"/>
      <c r="DIV71" s="0"/>
      <c r="DIW71" s="0"/>
      <c r="DIX71" s="0"/>
      <c r="DIY71" s="0"/>
      <c r="DIZ71" s="0"/>
      <c r="DJA71" s="0"/>
      <c r="DJB71" s="0"/>
      <c r="DJC71" s="0"/>
      <c r="DJD71" s="0"/>
      <c r="DJE71" s="0"/>
      <c r="DJF71" s="0"/>
      <c r="DJG71" s="0"/>
      <c r="DJH71" s="0"/>
      <c r="DJI71" s="0"/>
      <c r="DJJ71" s="0"/>
      <c r="DJK71" s="0"/>
      <c r="DJL71" s="0"/>
      <c r="DJM71" s="0"/>
      <c r="DJN71" s="0"/>
      <c r="DJO71" s="0"/>
      <c r="DJP71" s="0"/>
      <c r="DJQ71" s="0"/>
      <c r="DJR71" s="0"/>
      <c r="DJS71" s="0"/>
      <c r="DJT71" s="0"/>
      <c r="DJU71" s="0"/>
      <c r="DJV71" s="0"/>
      <c r="DJW71" s="0"/>
      <c r="DJX71" s="0"/>
      <c r="DJY71" s="0"/>
      <c r="DJZ71" s="0"/>
      <c r="DKA71" s="0"/>
      <c r="DKB71" s="0"/>
      <c r="DKC71" s="0"/>
      <c r="DKD71" s="0"/>
      <c r="DKE71" s="0"/>
      <c r="DKF71" s="0"/>
      <c r="DKG71" s="0"/>
      <c r="DKH71" s="0"/>
      <c r="DKI71" s="0"/>
      <c r="DKJ71" s="0"/>
      <c r="DKK71" s="0"/>
      <c r="DKL71" s="0"/>
      <c r="DKM71" s="0"/>
      <c r="DKN71" s="0"/>
      <c r="DKO71" s="0"/>
      <c r="DKP71" s="0"/>
      <c r="DKQ71" s="0"/>
      <c r="DKR71" s="0"/>
      <c r="DKS71" s="0"/>
      <c r="DKT71" s="0"/>
      <c r="DKU71" s="0"/>
      <c r="DKV71" s="0"/>
      <c r="DKW71" s="0"/>
      <c r="DKX71" s="0"/>
      <c r="DKY71" s="0"/>
      <c r="DKZ71" s="0"/>
      <c r="DLA71" s="0"/>
      <c r="DLB71" s="0"/>
      <c r="DLC71" s="0"/>
      <c r="DLD71" s="0"/>
      <c r="DLE71" s="0"/>
      <c r="DLF71" s="0"/>
      <c r="DLG71" s="0"/>
      <c r="DLH71" s="0"/>
      <c r="DLI71" s="0"/>
      <c r="DLJ71" s="0"/>
      <c r="DLK71" s="0"/>
      <c r="DLL71" s="0"/>
      <c r="DLM71" s="0"/>
      <c r="DLN71" s="0"/>
      <c r="DLO71" s="0"/>
      <c r="DLP71" s="0"/>
      <c r="DLQ71" s="0"/>
      <c r="DLR71" s="0"/>
      <c r="DLS71" s="0"/>
      <c r="DLT71" s="0"/>
      <c r="DLU71" s="0"/>
      <c r="DLV71" s="0"/>
      <c r="DLW71" s="0"/>
      <c r="DLX71" s="0"/>
      <c r="DLY71" s="0"/>
      <c r="DLZ71" s="0"/>
      <c r="DMA71" s="0"/>
      <c r="DMB71" s="0"/>
      <c r="DMC71" s="0"/>
      <c r="DMD71" s="0"/>
      <c r="DME71" s="0"/>
      <c r="DMF71" s="0"/>
      <c r="DMG71" s="0"/>
      <c r="DMH71" s="0"/>
      <c r="DMI71" s="0"/>
      <c r="DMJ71" s="0"/>
      <c r="DMK71" s="0"/>
      <c r="DML71" s="0"/>
      <c r="DMM71" s="0"/>
      <c r="DMN71" s="0"/>
      <c r="DMO71" s="0"/>
      <c r="DMP71" s="0"/>
      <c r="DMQ71" s="0"/>
      <c r="DMR71" s="0"/>
      <c r="DMS71" s="0"/>
      <c r="DMT71" s="0"/>
      <c r="DMU71" s="0"/>
      <c r="DMV71" s="0"/>
      <c r="DMW71" s="0"/>
      <c r="DMX71" s="0"/>
      <c r="DMY71" s="0"/>
      <c r="DMZ71" s="0"/>
      <c r="DNA71" s="0"/>
      <c r="DNB71" s="0"/>
      <c r="DNC71" s="0"/>
      <c r="DND71" s="0"/>
      <c r="DNE71" s="0"/>
      <c r="DNF71" s="0"/>
      <c r="DNG71" s="0"/>
      <c r="DNH71" s="0"/>
      <c r="DNI71" s="0"/>
      <c r="DNJ71" s="0"/>
      <c r="DNK71" s="0"/>
      <c r="DNL71" s="0"/>
      <c r="DNM71" s="0"/>
      <c r="DNN71" s="0"/>
      <c r="DNO71" s="0"/>
      <c r="DNP71" s="0"/>
      <c r="DNQ71" s="0"/>
      <c r="DNR71" s="0"/>
      <c r="DNS71" s="0"/>
      <c r="DNT71" s="0"/>
      <c r="DNU71" s="0"/>
      <c r="DNV71" s="0"/>
      <c r="DNW71" s="0"/>
      <c r="DNX71" s="0"/>
      <c r="DNY71" s="0"/>
      <c r="DNZ71" s="0"/>
      <c r="DOA71" s="0"/>
      <c r="DOB71" s="0"/>
      <c r="DOC71" s="0"/>
      <c r="DOD71" s="0"/>
      <c r="DOE71" s="0"/>
      <c r="DOF71" s="0"/>
      <c r="DOG71" s="0"/>
      <c r="DOH71" s="0"/>
      <c r="DOI71" s="0"/>
      <c r="DOJ71" s="0"/>
      <c r="DOK71" s="0"/>
      <c r="DOL71" s="0"/>
      <c r="DOM71" s="0"/>
      <c r="DON71" s="0"/>
      <c r="DOO71" s="0"/>
      <c r="DOP71" s="0"/>
      <c r="DOQ71" s="0"/>
      <c r="DOR71" s="0"/>
      <c r="DOS71" s="0"/>
      <c r="DOT71" s="0"/>
      <c r="DOU71" s="0"/>
      <c r="DOV71" s="0"/>
      <c r="DOW71" s="0"/>
      <c r="DOX71" s="0"/>
      <c r="DOY71" s="0"/>
      <c r="DOZ71" s="0"/>
      <c r="DPA71" s="0"/>
      <c r="DPB71" s="0"/>
      <c r="DPC71" s="0"/>
      <c r="DPD71" s="0"/>
      <c r="DPE71" s="0"/>
      <c r="DPF71" s="0"/>
      <c r="DPG71" s="0"/>
      <c r="DPH71" s="0"/>
      <c r="DPI71" s="0"/>
      <c r="DPJ71" s="0"/>
      <c r="DPK71" s="0"/>
      <c r="DPL71" s="0"/>
      <c r="DPM71" s="0"/>
      <c r="DPN71" s="0"/>
      <c r="DPO71" s="0"/>
      <c r="DPP71" s="0"/>
      <c r="DPQ71" s="0"/>
      <c r="DPR71" s="0"/>
      <c r="DPS71" s="0"/>
      <c r="DPT71" s="0"/>
      <c r="DPU71" s="0"/>
      <c r="DPV71" s="0"/>
      <c r="DPW71" s="0"/>
      <c r="DPX71" s="0"/>
      <c r="DPY71" s="0"/>
      <c r="DPZ71" s="0"/>
      <c r="DQA71" s="0"/>
      <c r="DQB71" s="0"/>
      <c r="DQC71" s="0"/>
      <c r="DQD71" s="0"/>
      <c r="DQE71" s="0"/>
      <c r="DQF71" s="0"/>
      <c r="DQG71" s="0"/>
      <c r="DQH71" s="0"/>
      <c r="DQI71" s="0"/>
      <c r="DQJ71" s="0"/>
      <c r="DQK71" s="0"/>
      <c r="DQL71" s="0"/>
      <c r="DQM71" s="0"/>
      <c r="DQN71" s="0"/>
      <c r="DQO71" s="0"/>
      <c r="DQP71" s="0"/>
      <c r="DQQ71" s="0"/>
      <c r="DQR71" s="0"/>
      <c r="DQS71" s="0"/>
      <c r="DQT71" s="0"/>
      <c r="DQU71" s="0"/>
      <c r="DQV71" s="0"/>
      <c r="DQW71" s="0"/>
      <c r="DQX71" s="0"/>
      <c r="DQY71" s="0"/>
      <c r="DQZ71" s="0"/>
      <c r="DRA71" s="0"/>
      <c r="DRB71" s="0"/>
      <c r="DRC71" s="0"/>
      <c r="DRD71" s="0"/>
      <c r="DRE71" s="0"/>
      <c r="DRF71" s="0"/>
      <c r="DRG71" s="0"/>
      <c r="DRH71" s="0"/>
      <c r="DRI71" s="0"/>
      <c r="DRJ71" s="0"/>
      <c r="DRK71" s="0"/>
      <c r="DRL71" s="0"/>
      <c r="DRM71" s="0"/>
      <c r="DRN71" s="0"/>
      <c r="DRO71" s="0"/>
      <c r="DRP71" s="0"/>
      <c r="DRQ71" s="0"/>
      <c r="DRR71" s="0"/>
      <c r="DRS71" s="0"/>
      <c r="DRT71" s="0"/>
      <c r="DRU71" s="0"/>
      <c r="DRV71" s="0"/>
      <c r="DRW71" s="0"/>
      <c r="DRX71" s="0"/>
      <c r="DRY71" s="0"/>
      <c r="DRZ71" s="0"/>
      <c r="DSA71" s="0"/>
      <c r="DSB71" s="0"/>
      <c r="DSC71" s="0"/>
      <c r="DSD71" s="0"/>
      <c r="DSE71" s="0"/>
      <c r="DSF71" s="0"/>
      <c r="DSG71" s="0"/>
      <c r="DSH71" s="0"/>
      <c r="DSI71" s="0"/>
      <c r="DSJ71" s="0"/>
      <c r="DSK71" s="0"/>
      <c r="DSL71" s="0"/>
      <c r="DSM71" s="0"/>
      <c r="DSN71" s="0"/>
      <c r="DSO71" s="0"/>
      <c r="DSP71" s="0"/>
      <c r="DSQ71" s="0"/>
      <c r="DSR71" s="0"/>
      <c r="DSS71" s="0"/>
      <c r="DST71" s="0"/>
      <c r="DSU71" s="0"/>
      <c r="DSV71" s="0"/>
      <c r="DSW71" s="0"/>
      <c r="DSX71" s="0"/>
      <c r="DSY71" s="0"/>
      <c r="DSZ71" s="0"/>
      <c r="DTA71" s="0"/>
      <c r="DTB71" s="0"/>
      <c r="DTC71" s="0"/>
      <c r="DTD71" s="0"/>
      <c r="DTE71" s="0"/>
      <c r="DTF71" s="0"/>
      <c r="DTG71" s="0"/>
      <c r="DTH71" s="0"/>
      <c r="DTI71" s="0"/>
      <c r="DTJ71" s="0"/>
      <c r="DTK71" s="0"/>
      <c r="DTL71" s="0"/>
      <c r="DTM71" s="0"/>
      <c r="DTN71" s="0"/>
      <c r="DTO71" s="0"/>
      <c r="DTP71" s="0"/>
      <c r="DTQ71" s="0"/>
      <c r="DTR71" s="0"/>
      <c r="DTS71" s="0"/>
      <c r="DTT71" s="0"/>
      <c r="DTU71" s="0"/>
      <c r="DTV71" s="0"/>
      <c r="DTW71" s="0"/>
      <c r="DTX71" s="0"/>
      <c r="DTY71" s="0"/>
      <c r="DTZ71" s="0"/>
      <c r="DUA71" s="0"/>
      <c r="DUB71" s="0"/>
      <c r="DUC71" s="0"/>
      <c r="DUD71" s="0"/>
      <c r="DUE71" s="0"/>
      <c r="DUF71" s="0"/>
      <c r="DUG71" s="0"/>
      <c r="DUH71" s="0"/>
      <c r="DUI71" s="0"/>
      <c r="DUJ71" s="0"/>
      <c r="DUK71" s="0"/>
      <c r="DUL71" s="0"/>
      <c r="DUM71" s="0"/>
      <c r="DUN71" s="0"/>
      <c r="DUO71" s="0"/>
      <c r="DUP71" s="0"/>
      <c r="DUQ71" s="0"/>
      <c r="DUR71" s="0"/>
      <c r="DUS71" s="0"/>
      <c r="DUT71" s="0"/>
      <c r="DUU71" s="0"/>
      <c r="DUV71" s="0"/>
      <c r="DUW71" s="0"/>
      <c r="DUX71" s="0"/>
      <c r="DUY71" s="0"/>
      <c r="DUZ71" s="0"/>
      <c r="DVA71" s="0"/>
      <c r="DVB71" s="0"/>
      <c r="DVC71" s="0"/>
      <c r="DVD71" s="0"/>
      <c r="DVE71" s="0"/>
      <c r="DVF71" s="0"/>
      <c r="DVG71" s="0"/>
      <c r="DVH71" s="0"/>
      <c r="DVI71" s="0"/>
      <c r="DVJ71" s="0"/>
      <c r="DVK71" s="0"/>
      <c r="DVL71" s="0"/>
      <c r="DVM71" s="0"/>
      <c r="DVN71" s="0"/>
      <c r="DVO71" s="0"/>
      <c r="DVP71" s="0"/>
      <c r="DVQ71" s="0"/>
      <c r="DVR71" s="0"/>
      <c r="DVS71" s="0"/>
      <c r="DVT71" s="0"/>
      <c r="DVU71" s="0"/>
      <c r="DVV71" s="0"/>
      <c r="DVW71" s="0"/>
      <c r="DVX71" s="0"/>
      <c r="DVY71" s="0"/>
      <c r="DVZ71" s="0"/>
      <c r="DWA71" s="0"/>
      <c r="DWB71" s="0"/>
      <c r="DWC71" s="0"/>
      <c r="DWD71" s="0"/>
      <c r="DWE71" s="0"/>
      <c r="DWF71" s="0"/>
      <c r="DWG71" s="0"/>
      <c r="DWH71" s="0"/>
      <c r="DWI71" s="0"/>
      <c r="DWJ71" s="0"/>
      <c r="DWK71" s="0"/>
      <c r="DWL71" s="0"/>
      <c r="DWM71" s="0"/>
      <c r="DWN71" s="0"/>
      <c r="DWO71" s="0"/>
      <c r="DWP71" s="0"/>
      <c r="DWQ71" s="0"/>
      <c r="DWR71" s="0"/>
      <c r="DWS71" s="0"/>
      <c r="DWT71" s="0"/>
      <c r="DWU71" s="0"/>
      <c r="DWV71" s="0"/>
      <c r="DWW71" s="0"/>
      <c r="DWX71" s="0"/>
      <c r="DWY71" s="0"/>
      <c r="DWZ71" s="0"/>
      <c r="DXA71" s="0"/>
      <c r="DXB71" s="0"/>
      <c r="DXC71" s="0"/>
      <c r="DXD71" s="0"/>
      <c r="DXE71" s="0"/>
      <c r="DXF71" s="0"/>
      <c r="DXG71" s="0"/>
      <c r="DXH71" s="0"/>
      <c r="DXI71" s="0"/>
      <c r="DXJ71" s="0"/>
      <c r="DXK71" s="0"/>
      <c r="DXL71" s="0"/>
      <c r="DXM71" s="0"/>
      <c r="DXN71" s="0"/>
      <c r="DXO71" s="0"/>
      <c r="DXP71" s="0"/>
      <c r="DXQ71" s="0"/>
      <c r="DXR71" s="0"/>
      <c r="DXS71" s="0"/>
      <c r="DXT71" s="0"/>
      <c r="DXU71" s="0"/>
      <c r="DXV71" s="0"/>
      <c r="DXW71" s="0"/>
      <c r="DXX71" s="0"/>
      <c r="DXY71" s="0"/>
      <c r="DXZ71" s="0"/>
      <c r="DYA71" s="0"/>
      <c r="DYB71" s="0"/>
      <c r="DYC71" s="0"/>
      <c r="DYD71" s="0"/>
      <c r="DYE71" s="0"/>
      <c r="DYF71" s="0"/>
      <c r="DYG71" s="0"/>
      <c r="DYH71" s="0"/>
      <c r="DYI71" s="0"/>
      <c r="DYJ71" s="0"/>
      <c r="DYK71" s="0"/>
      <c r="DYL71" s="0"/>
      <c r="DYM71" s="0"/>
      <c r="DYN71" s="0"/>
      <c r="DYO71" s="0"/>
      <c r="DYP71" s="0"/>
      <c r="DYQ71" s="0"/>
      <c r="DYR71" s="0"/>
      <c r="DYS71" s="0"/>
      <c r="DYT71" s="0"/>
      <c r="DYU71" s="0"/>
      <c r="DYV71" s="0"/>
      <c r="DYW71" s="0"/>
      <c r="DYX71" s="0"/>
      <c r="DYY71" s="0"/>
      <c r="DYZ71" s="0"/>
      <c r="DZA71" s="0"/>
      <c r="DZB71" s="0"/>
      <c r="DZC71" s="0"/>
      <c r="DZD71" s="0"/>
      <c r="DZE71" s="0"/>
      <c r="DZF71" s="0"/>
      <c r="DZG71" s="0"/>
      <c r="DZH71" s="0"/>
      <c r="DZI71" s="0"/>
      <c r="DZJ71" s="0"/>
      <c r="DZK71" s="0"/>
      <c r="DZL71" s="0"/>
      <c r="DZM71" s="0"/>
      <c r="DZN71" s="0"/>
      <c r="DZO71" s="0"/>
      <c r="DZP71" s="0"/>
      <c r="DZQ71" s="0"/>
      <c r="DZR71" s="0"/>
      <c r="DZS71" s="0"/>
      <c r="DZT71" s="0"/>
      <c r="DZU71" s="0"/>
      <c r="DZV71" s="0"/>
      <c r="DZW71" s="0"/>
      <c r="DZX71" s="0"/>
      <c r="DZY71" s="0"/>
      <c r="DZZ71" s="0"/>
      <c r="EAA71" s="0"/>
      <c r="EAB71" s="0"/>
      <c r="EAC71" s="0"/>
      <c r="EAD71" s="0"/>
      <c r="EAE71" s="0"/>
      <c r="EAF71" s="0"/>
      <c r="EAG71" s="0"/>
      <c r="EAH71" s="0"/>
      <c r="EAI71" s="0"/>
      <c r="EAJ71" s="0"/>
      <c r="EAK71" s="0"/>
      <c r="EAL71" s="0"/>
      <c r="EAM71" s="0"/>
      <c r="EAN71" s="0"/>
      <c r="EAO71" s="0"/>
      <c r="EAP71" s="0"/>
      <c r="EAQ71" s="0"/>
      <c r="EAR71" s="0"/>
      <c r="EAS71" s="0"/>
      <c r="EAT71" s="0"/>
      <c r="EAU71" s="0"/>
      <c r="EAV71" s="0"/>
      <c r="EAW71" s="0"/>
      <c r="EAX71" s="0"/>
      <c r="EAY71" s="0"/>
      <c r="EAZ71" s="0"/>
      <c r="EBA71" s="0"/>
      <c r="EBB71" s="0"/>
      <c r="EBC71" s="0"/>
      <c r="EBD71" s="0"/>
      <c r="EBE71" s="0"/>
      <c r="EBF71" s="0"/>
      <c r="EBG71" s="0"/>
      <c r="EBH71" s="0"/>
      <c r="EBI71" s="0"/>
      <c r="EBJ71" s="0"/>
      <c r="EBK71" s="0"/>
      <c r="EBL71" s="0"/>
      <c r="EBM71" s="0"/>
      <c r="EBN71" s="0"/>
      <c r="EBO71" s="0"/>
      <c r="EBP71" s="0"/>
      <c r="EBQ71" s="0"/>
      <c r="EBR71" s="0"/>
      <c r="EBS71" s="0"/>
      <c r="EBT71" s="0"/>
      <c r="EBU71" s="0"/>
      <c r="EBV71" s="0"/>
      <c r="EBW71" s="0"/>
      <c r="EBX71" s="0"/>
      <c r="EBY71" s="0"/>
      <c r="EBZ71" s="0"/>
      <c r="ECA71" s="0"/>
      <c r="ECB71" s="0"/>
      <c r="ECC71" s="0"/>
      <c r="ECD71" s="0"/>
      <c r="ECE71" s="0"/>
      <c r="ECF71" s="0"/>
      <c r="ECG71" s="0"/>
      <c r="ECH71" s="0"/>
      <c r="ECI71" s="0"/>
      <c r="ECJ71" s="0"/>
      <c r="ECK71" s="0"/>
      <c r="ECL71" s="0"/>
      <c r="ECM71" s="0"/>
      <c r="ECN71" s="0"/>
      <c r="ECO71" s="0"/>
      <c r="ECP71" s="0"/>
      <c r="ECQ71" s="0"/>
      <c r="ECR71" s="0"/>
      <c r="ECS71" s="0"/>
      <c r="ECT71" s="0"/>
      <c r="ECU71" s="0"/>
      <c r="ECV71" s="0"/>
      <c r="ECW71" s="0"/>
      <c r="ECX71" s="0"/>
      <c r="ECY71" s="0"/>
      <c r="ECZ71" s="0"/>
      <c r="EDA71" s="0"/>
      <c r="EDB71" s="0"/>
      <c r="EDC71" s="0"/>
      <c r="EDD71" s="0"/>
      <c r="EDE71" s="0"/>
      <c r="EDF71" s="0"/>
      <c r="EDG71" s="0"/>
      <c r="EDH71" s="0"/>
      <c r="EDI71" s="0"/>
      <c r="EDJ71" s="0"/>
      <c r="EDK71" s="0"/>
      <c r="EDL71" s="0"/>
      <c r="EDM71" s="0"/>
      <c r="EDN71" s="0"/>
      <c r="EDO71" s="0"/>
      <c r="EDP71" s="0"/>
      <c r="EDQ71" s="0"/>
      <c r="EDR71" s="0"/>
      <c r="EDS71" s="0"/>
      <c r="EDT71" s="0"/>
      <c r="EDU71" s="0"/>
      <c r="EDV71" s="0"/>
      <c r="EDW71" s="0"/>
      <c r="EDX71" s="0"/>
      <c r="EDY71" s="0"/>
      <c r="EDZ71" s="0"/>
      <c r="EEA71" s="0"/>
      <c r="EEB71" s="0"/>
      <c r="EEC71" s="0"/>
      <c r="EED71" s="0"/>
      <c r="EEE71" s="0"/>
      <c r="EEF71" s="0"/>
      <c r="EEG71" s="0"/>
      <c r="EEH71" s="0"/>
      <c r="EEI71" s="0"/>
      <c r="EEJ71" s="0"/>
      <c r="EEK71" s="0"/>
      <c r="EEL71" s="0"/>
      <c r="EEM71" s="0"/>
      <c r="EEN71" s="0"/>
      <c r="EEO71" s="0"/>
      <c r="EEP71" s="0"/>
      <c r="EEQ71" s="0"/>
      <c r="EER71" s="0"/>
      <c r="EES71" s="0"/>
      <c r="EET71" s="0"/>
      <c r="EEU71" s="0"/>
      <c r="EEV71" s="0"/>
      <c r="EEW71" s="0"/>
      <c r="EEX71" s="0"/>
      <c r="EEY71" s="0"/>
      <c r="EEZ71" s="0"/>
      <c r="EFA71" s="0"/>
      <c r="EFB71" s="0"/>
      <c r="EFC71" s="0"/>
      <c r="EFD71" s="0"/>
      <c r="EFE71" s="0"/>
      <c r="EFF71" s="0"/>
      <c r="EFG71" s="0"/>
      <c r="EFH71" s="0"/>
      <c r="EFI71" s="0"/>
      <c r="EFJ71" s="0"/>
      <c r="EFK71" s="0"/>
      <c r="EFL71" s="0"/>
      <c r="EFM71" s="0"/>
      <c r="EFN71" s="0"/>
      <c r="EFO71" s="0"/>
      <c r="EFP71" s="0"/>
      <c r="EFQ71" s="0"/>
      <c r="EFR71" s="0"/>
      <c r="EFS71" s="0"/>
      <c r="EFT71" s="0"/>
      <c r="EFU71" s="0"/>
      <c r="EFV71" s="0"/>
      <c r="EFW71" s="0"/>
      <c r="EFX71" s="0"/>
      <c r="EFY71" s="0"/>
      <c r="EFZ71" s="0"/>
      <c r="EGA71" s="0"/>
      <c r="EGB71" s="0"/>
      <c r="EGC71" s="0"/>
      <c r="EGD71" s="0"/>
      <c r="EGE71" s="0"/>
      <c r="EGF71" s="0"/>
      <c r="EGG71" s="0"/>
      <c r="EGH71" s="0"/>
      <c r="EGI71" s="0"/>
      <c r="EGJ71" s="0"/>
      <c r="EGK71" s="0"/>
      <c r="EGL71" s="0"/>
      <c r="EGM71" s="0"/>
      <c r="EGN71" s="0"/>
      <c r="EGO71" s="0"/>
      <c r="EGP71" s="0"/>
      <c r="EGQ71" s="0"/>
      <c r="EGR71" s="0"/>
      <c r="EGS71" s="0"/>
      <c r="EGT71" s="0"/>
      <c r="EGU71" s="0"/>
      <c r="EGV71" s="0"/>
      <c r="EGW71" s="0"/>
      <c r="EGX71" s="0"/>
      <c r="EGY71" s="0"/>
      <c r="EGZ71" s="0"/>
      <c r="EHA71" s="0"/>
      <c r="EHB71" s="0"/>
      <c r="EHC71" s="0"/>
      <c r="EHD71" s="0"/>
      <c r="EHE71" s="0"/>
      <c r="EHF71" s="0"/>
      <c r="EHG71" s="0"/>
      <c r="EHH71" s="0"/>
      <c r="EHI71" s="0"/>
      <c r="EHJ71" s="0"/>
      <c r="EHK71" s="0"/>
      <c r="EHL71" s="0"/>
      <c r="EHM71" s="0"/>
      <c r="EHN71" s="0"/>
      <c r="EHO71" s="0"/>
      <c r="EHP71" s="0"/>
      <c r="EHQ71" s="0"/>
      <c r="EHR71" s="0"/>
      <c r="EHS71" s="0"/>
      <c r="EHT71" s="0"/>
      <c r="EHU71" s="0"/>
      <c r="EHV71" s="0"/>
      <c r="EHW71" s="0"/>
      <c r="EHX71" s="0"/>
      <c r="EHY71" s="0"/>
      <c r="EHZ71" s="0"/>
      <c r="EIA71" s="0"/>
      <c r="EIB71" s="0"/>
      <c r="EIC71" s="0"/>
      <c r="EID71" s="0"/>
      <c r="EIE71" s="0"/>
      <c r="EIF71" s="0"/>
      <c r="EIG71" s="0"/>
      <c r="EIH71" s="0"/>
      <c r="EII71" s="0"/>
      <c r="EIJ71" s="0"/>
      <c r="EIK71" s="0"/>
      <c r="EIL71" s="0"/>
      <c r="EIM71" s="0"/>
      <c r="EIN71" s="0"/>
      <c r="EIO71" s="0"/>
      <c r="EIP71" s="0"/>
      <c r="EIQ71" s="0"/>
      <c r="EIR71" s="0"/>
      <c r="EIS71" s="0"/>
      <c r="EIT71" s="0"/>
      <c r="EIU71" s="0"/>
      <c r="EIV71" s="0"/>
      <c r="EIW71" s="0"/>
      <c r="EIX71" s="0"/>
      <c r="EIY71" s="0"/>
      <c r="EIZ71" s="0"/>
      <c r="EJA71" s="0"/>
      <c r="EJB71" s="0"/>
      <c r="EJC71" s="0"/>
      <c r="EJD71" s="0"/>
      <c r="EJE71" s="0"/>
      <c r="EJF71" s="0"/>
      <c r="EJG71" s="0"/>
      <c r="EJH71" s="0"/>
      <c r="EJI71" s="0"/>
      <c r="EJJ71" s="0"/>
      <c r="EJK71" s="0"/>
      <c r="EJL71" s="0"/>
      <c r="EJM71" s="0"/>
      <c r="EJN71" s="0"/>
      <c r="EJO71" s="0"/>
      <c r="EJP71" s="0"/>
      <c r="EJQ71" s="0"/>
      <c r="EJR71" s="0"/>
      <c r="EJS71" s="0"/>
      <c r="EJT71" s="0"/>
      <c r="EJU71" s="0"/>
      <c r="EJV71" s="0"/>
      <c r="EJW71" s="0"/>
      <c r="EJX71" s="0"/>
      <c r="EJY71" s="0"/>
      <c r="EJZ71" s="0"/>
      <c r="EKA71" s="0"/>
      <c r="EKB71" s="0"/>
      <c r="EKC71" s="0"/>
      <c r="EKD71" s="0"/>
      <c r="EKE71" s="0"/>
      <c r="EKF71" s="0"/>
      <c r="EKG71" s="0"/>
      <c r="EKH71" s="0"/>
      <c r="EKI71" s="0"/>
      <c r="EKJ71" s="0"/>
      <c r="EKK71" s="0"/>
      <c r="EKL71" s="0"/>
      <c r="EKM71" s="0"/>
      <c r="EKN71" s="0"/>
      <c r="EKO71" s="0"/>
      <c r="EKP71" s="0"/>
      <c r="EKQ71" s="0"/>
      <c r="EKR71" s="0"/>
      <c r="EKS71" s="0"/>
      <c r="EKT71" s="0"/>
      <c r="EKU71" s="0"/>
      <c r="EKV71" s="0"/>
      <c r="EKW71" s="0"/>
      <c r="EKX71" s="0"/>
      <c r="EKY71" s="0"/>
      <c r="EKZ71" s="0"/>
      <c r="ELA71" s="0"/>
      <c r="ELB71" s="0"/>
      <c r="ELC71" s="0"/>
      <c r="ELD71" s="0"/>
      <c r="ELE71" s="0"/>
      <c r="ELF71" s="0"/>
      <c r="ELG71" s="0"/>
      <c r="ELH71" s="0"/>
      <c r="ELI71" s="0"/>
      <c r="ELJ71" s="0"/>
      <c r="ELK71" s="0"/>
      <c r="ELL71" s="0"/>
      <c r="ELM71" s="0"/>
      <c r="ELN71" s="0"/>
      <c r="ELO71" s="0"/>
      <c r="ELP71" s="0"/>
      <c r="ELQ71" s="0"/>
      <c r="ELR71" s="0"/>
      <c r="ELS71" s="0"/>
      <c r="ELT71" s="0"/>
      <c r="ELU71" s="0"/>
      <c r="ELV71" s="0"/>
      <c r="ELW71" s="0"/>
      <c r="ELX71" s="0"/>
      <c r="ELY71" s="0"/>
      <c r="ELZ71" s="0"/>
      <c r="EMA71" s="0"/>
      <c r="EMB71" s="0"/>
      <c r="EMC71" s="0"/>
      <c r="EMD71" s="0"/>
      <c r="EME71" s="0"/>
      <c r="EMF71" s="0"/>
      <c r="EMG71" s="0"/>
      <c r="EMH71" s="0"/>
      <c r="EMI71" s="0"/>
      <c r="EMJ71" s="0"/>
      <c r="EMK71" s="0"/>
      <c r="EML71" s="0"/>
      <c r="EMM71" s="0"/>
      <c r="EMN71" s="0"/>
      <c r="EMO71" s="0"/>
      <c r="EMP71" s="0"/>
      <c r="EMQ71" s="0"/>
      <c r="EMR71" s="0"/>
      <c r="EMS71" s="0"/>
      <c r="EMT71" s="0"/>
      <c r="EMU71" s="0"/>
      <c r="EMV71" s="0"/>
      <c r="EMW71" s="0"/>
      <c r="EMX71" s="0"/>
      <c r="EMY71" s="0"/>
      <c r="EMZ71" s="0"/>
      <c r="ENA71" s="0"/>
      <c r="ENB71" s="0"/>
      <c r="ENC71" s="0"/>
      <c r="END71" s="0"/>
      <c r="ENE71" s="0"/>
      <c r="ENF71" s="0"/>
      <c r="ENG71" s="0"/>
      <c r="ENH71" s="0"/>
      <c r="ENI71" s="0"/>
      <c r="ENJ71" s="0"/>
      <c r="ENK71" s="0"/>
      <c r="ENL71" s="0"/>
      <c r="ENM71" s="0"/>
      <c r="ENN71" s="0"/>
      <c r="ENO71" s="0"/>
      <c r="ENP71" s="0"/>
      <c r="ENQ71" s="0"/>
      <c r="ENR71" s="0"/>
      <c r="ENS71" s="0"/>
      <c r="ENT71" s="0"/>
      <c r="ENU71" s="0"/>
      <c r="ENV71" s="0"/>
      <c r="ENW71" s="0"/>
      <c r="ENX71" s="0"/>
      <c r="ENY71" s="0"/>
      <c r="ENZ71" s="0"/>
      <c r="EOA71" s="0"/>
      <c r="EOB71" s="0"/>
      <c r="EOC71" s="0"/>
      <c r="EOD71" s="0"/>
      <c r="EOE71" s="0"/>
      <c r="EOF71" s="0"/>
      <c r="EOG71" s="0"/>
      <c r="EOH71" s="0"/>
      <c r="EOI71" s="0"/>
      <c r="EOJ71" s="0"/>
      <c r="EOK71" s="0"/>
      <c r="EOL71" s="0"/>
      <c r="EOM71" s="0"/>
      <c r="EON71" s="0"/>
      <c r="EOO71" s="0"/>
      <c r="EOP71" s="0"/>
      <c r="EOQ71" s="0"/>
      <c r="EOR71" s="0"/>
      <c r="EOS71" s="0"/>
      <c r="EOT71" s="0"/>
      <c r="EOU71" s="0"/>
      <c r="EOV71" s="0"/>
      <c r="EOW71" s="0"/>
      <c r="EOX71" s="0"/>
      <c r="EOY71" s="0"/>
      <c r="EOZ71" s="0"/>
      <c r="EPA71" s="0"/>
      <c r="EPB71" s="0"/>
      <c r="EPC71" s="0"/>
      <c r="EPD71" s="0"/>
      <c r="EPE71" s="0"/>
      <c r="EPF71" s="0"/>
      <c r="EPG71" s="0"/>
      <c r="EPH71" s="0"/>
      <c r="EPI71" s="0"/>
      <c r="EPJ71" s="0"/>
      <c r="EPK71" s="0"/>
      <c r="EPL71" s="0"/>
      <c r="EPM71" s="0"/>
      <c r="EPN71" s="0"/>
      <c r="EPO71" s="0"/>
      <c r="EPP71" s="0"/>
      <c r="EPQ71" s="0"/>
      <c r="EPR71" s="0"/>
      <c r="EPS71" s="0"/>
      <c r="EPT71" s="0"/>
      <c r="EPU71" s="0"/>
      <c r="EPV71" s="0"/>
      <c r="EPW71" s="0"/>
      <c r="EPX71" s="0"/>
      <c r="EPY71" s="0"/>
      <c r="EPZ71" s="0"/>
      <c r="EQA71" s="0"/>
      <c r="EQB71" s="0"/>
      <c r="EQC71" s="0"/>
      <c r="EQD71" s="0"/>
      <c r="EQE71" s="0"/>
      <c r="EQF71" s="0"/>
      <c r="EQG71" s="0"/>
      <c r="EQH71" s="0"/>
      <c r="EQI71" s="0"/>
      <c r="EQJ71" s="0"/>
      <c r="EQK71" s="0"/>
      <c r="EQL71" s="0"/>
      <c r="EQM71" s="0"/>
      <c r="EQN71" s="0"/>
      <c r="EQO71" s="0"/>
      <c r="EQP71" s="0"/>
      <c r="EQQ71" s="0"/>
      <c r="EQR71" s="0"/>
      <c r="EQS71" s="0"/>
      <c r="EQT71" s="0"/>
      <c r="EQU71" s="0"/>
      <c r="EQV71" s="0"/>
      <c r="EQW71" s="0"/>
      <c r="EQX71" s="0"/>
      <c r="EQY71" s="0"/>
      <c r="EQZ71" s="0"/>
      <c r="ERA71" s="0"/>
      <c r="ERB71" s="0"/>
      <c r="ERC71" s="0"/>
      <c r="ERD71" s="0"/>
      <c r="ERE71" s="0"/>
      <c r="ERF71" s="0"/>
      <c r="ERG71" s="0"/>
      <c r="ERH71" s="0"/>
      <c r="ERI71" s="0"/>
      <c r="ERJ71" s="0"/>
      <c r="ERK71" s="0"/>
      <c r="ERL71" s="0"/>
      <c r="ERM71" s="0"/>
      <c r="ERN71" s="0"/>
      <c r="ERO71" s="0"/>
      <c r="ERP71" s="0"/>
      <c r="ERQ71" s="0"/>
      <c r="ERR71" s="0"/>
      <c r="ERS71" s="0"/>
      <c r="ERT71" s="0"/>
      <c r="ERU71" s="0"/>
      <c r="ERV71" s="0"/>
      <c r="ERW71" s="0"/>
      <c r="ERX71" s="0"/>
      <c r="ERY71" s="0"/>
      <c r="ERZ71" s="0"/>
      <c r="ESA71" s="0"/>
      <c r="ESB71" s="0"/>
      <c r="ESC71" s="0"/>
      <c r="ESD71" s="0"/>
      <c r="ESE71" s="0"/>
      <c r="ESF71" s="0"/>
      <c r="ESG71" s="0"/>
      <c r="ESH71" s="0"/>
      <c r="ESI71" s="0"/>
      <c r="ESJ71" s="0"/>
      <c r="ESK71" s="0"/>
      <c r="ESL71" s="0"/>
      <c r="ESM71" s="0"/>
      <c r="ESN71" s="0"/>
      <c r="ESO71" s="0"/>
      <c r="ESP71" s="0"/>
      <c r="ESQ71" s="0"/>
      <c r="ESR71" s="0"/>
      <c r="ESS71" s="0"/>
      <c r="EST71" s="0"/>
      <c r="ESU71" s="0"/>
      <c r="ESV71" s="0"/>
      <c r="ESW71" s="0"/>
      <c r="ESX71" s="0"/>
      <c r="ESY71" s="0"/>
      <c r="ESZ71" s="0"/>
      <c r="ETA71" s="0"/>
      <c r="ETB71" s="0"/>
      <c r="ETC71" s="0"/>
      <c r="ETD71" s="0"/>
      <c r="ETE71" s="0"/>
      <c r="ETF71" s="0"/>
      <c r="ETG71" s="0"/>
      <c r="ETH71" s="0"/>
      <c r="ETI71" s="0"/>
      <c r="ETJ71" s="0"/>
      <c r="ETK71" s="0"/>
      <c r="ETL71" s="0"/>
      <c r="ETM71" s="0"/>
      <c r="ETN71" s="0"/>
      <c r="ETO71" s="0"/>
      <c r="ETP71" s="0"/>
      <c r="ETQ71" s="0"/>
      <c r="ETR71" s="0"/>
      <c r="ETS71" s="0"/>
      <c r="ETT71" s="0"/>
      <c r="ETU71" s="0"/>
      <c r="ETV71" s="0"/>
      <c r="ETW71" s="0"/>
      <c r="ETX71" s="0"/>
      <c r="ETY71" s="0"/>
      <c r="ETZ71" s="0"/>
      <c r="EUA71" s="0"/>
      <c r="EUB71" s="0"/>
      <c r="EUC71" s="0"/>
      <c r="EUD71" s="0"/>
      <c r="EUE71" s="0"/>
      <c r="EUF71" s="0"/>
      <c r="EUG71" s="0"/>
      <c r="EUH71" s="0"/>
      <c r="EUI71" s="0"/>
      <c r="EUJ71" s="0"/>
      <c r="EUK71" s="0"/>
      <c r="EUL71" s="0"/>
      <c r="EUM71" s="0"/>
      <c r="EUN71" s="0"/>
      <c r="EUO71" s="0"/>
      <c r="EUP71" s="0"/>
      <c r="EUQ71" s="0"/>
      <c r="EUR71" s="0"/>
      <c r="EUS71" s="0"/>
      <c r="EUT71" s="0"/>
      <c r="EUU71" s="0"/>
      <c r="EUV71" s="0"/>
      <c r="EUW71" s="0"/>
      <c r="EUX71" s="0"/>
      <c r="EUY71" s="0"/>
      <c r="EUZ71" s="0"/>
      <c r="EVA71" s="0"/>
      <c r="EVB71" s="0"/>
      <c r="EVC71" s="0"/>
      <c r="EVD71" s="0"/>
      <c r="EVE71" s="0"/>
      <c r="EVF71" s="0"/>
      <c r="EVG71" s="0"/>
      <c r="EVH71" s="0"/>
      <c r="EVI71" s="0"/>
      <c r="EVJ71" s="0"/>
      <c r="EVK71" s="0"/>
      <c r="EVL71" s="0"/>
      <c r="EVM71" s="0"/>
      <c r="EVN71" s="0"/>
      <c r="EVO71" s="0"/>
      <c r="EVP71" s="0"/>
      <c r="EVQ71" s="0"/>
      <c r="EVR71" s="0"/>
      <c r="EVS71" s="0"/>
      <c r="EVT71" s="0"/>
      <c r="EVU71" s="0"/>
      <c r="EVV71" s="0"/>
      <c r="EVW71" s="0"/>
      <c r="EVX71" s="0"/>
      <c r="EVY71" s="0"/>
      <c r="EVZ71" s="0"/>
      <c r="EWA71" s="0"/>
      <c r="EWB71" s="0"/>
      <c r="EWC71" s="0"/>
      <c r="EWD71" s="0"/>
      <c r="EWE71" s="0"/>
      <c r="EWF71" s="0"/>
      <c r="EWG71" s="0"/>
      <c r="EWH71" s="0"/>
      <c r="EWI71" s="0"/>
      <c r="EWJ71" s="0"/>
      <c r="EWK71" s="0"/>
      <c r="EWL71" s="0"/>
      <c r="EWM71" s="0"/>
      <c r="EWN71" s="0"/>
      <c r="EWO71" s="0"/>
      <c r="EWP71" s="0"/>
      <c r="EWQ71" s="0"/>
      <c r="EWR71" s="0"/>
      <c r="EWS71" s="0"/>
      <c r="EWT71" s="0"/>
      <c r="EWU71" s="0"/>
      <c r="EWV71" s="0"/>
      <c r="EWW71" s="0"/>
      <c r="EWX71" s="0"/>
      <c r="EWY71" s="0"/>
      <c r="EWZ71" s="0"/>
      <c r="EXA71" s="0"/>
      <c r="EXB71" s="0"/>
      <c r="EXC71" s="0"/>
      <c r="EXD71" s="0"/>
      <c r="EXE71" s="0"/>
      <c r="EXF71" s="0"/>
      <c r="EXG71" s="0"/>
      <c r="EXH71" s="0"/>
      <c r="EXI71" s="0"/>
      <c r="EXJ71" s="0"/>
      <c r="EXK71" s="0"/>
      <c r="EXL71" s="0"/>
      <c r="EXM71" s="0"/>
      <c r="EXN71" s="0"/>
      <c r="EXO71" s="0"/>
      <c r="EXP71" s="0"/>
      <c r="EXQ71" s="0"/>
      <c r="EXR71" s="0"/>
      <c r="EXS71" s="0"/>
      <c r="EXT71" s="0"/>
      <c r="EXU71" s="0"/>
      <c r="EXV71" s="0"/>
      <c r="EXW71" s="0"/>
      <c r="EXX71" s="0"/>
      <c r="EXY71" s="0"/>
      <c r="EXZ71" s="0"/>
      <c r="EYA71" s="0"/>
      <c r="EYB71" s="0"/>
      <c r="EYC71" s="0"/>
      <c r="EYD71" s="0"/>
      <c r="EYE71" s="0"/>
      <c r="EYF71" s="0"/>
      <c r="EYG71" s="0"/>
      <c r="EYH71" s="0"/>
      <c r="EYI71" s="0"/>
      <c r="EYJ71" s="0"/>
      <c r="EYK71" s="0"/>
      <c r="EYL71" s="0"/>
      <c r="EYM71" s="0"/>
      <c r="EYN71" s="0"/>
      <c r="EYO71" s="0"/>
      <c r="EYP71" s="0"/>
      <c r="EYQ71" s="0"/>
      <c r="EYR71" s="0"/>
      <c r="EYS71" s="0"/>
      <c r="EYT71" s="0"/>
      <c r="EYU71" s="0"/>
      <c r="EYV71" s="0"/>
      <c r="EYW71" s="0"/>
      <c r="EYX71" s="0"/>
      <c r="EYY71" s="0"/>
      <c r="EYZ71" s="0"/>
      <c r="EZA71" s="0"/>
      <c r="EZB71" s="0"/>
      <c r="EZC71" s="0"/>
      <c r="EZD71" s="0"/>
      <c r="EZE71" s="0"/>
      <c r="EZF71" s="0"/>
      <c r="EZG71" s="0"/>
      <c r="EZH71" s="0"/>
      <c r="EZI71" s="0"/>
      <c r="EZJ71" s="0"/>
      <c r="EZK71" s="0"/>
      <c r="EZL71" s="0"/>
      <c r="EZM71" s="0"/>
      <c r="EZN71" s="0"/>
      <c r="EZO71" s="0"/>
      <c r="EZP71" s="0"/>
      <c r="EZQ71" s="0"/>
      <c r="EZR71" s="0"/>
      <c r="EZS71" s="0"/>
      <c r="EZT71" s="0"/>
      <c r="EZU71" s="0"/>
      <c r="EZV71" s="0"/>
      <c r="EZW71" s="0"/>
      <c r="EZX71" s="0"/>
      <c r="EZY71" s="0"/>
      <c r="EZZ71" s="0"/>
      <c r="FAA71" s="0"/>
      <c r="FAB71" s="0"/>
      <c r="FAC71" s="0"/>
      <c r="FAD71" s="0"/>
      <c r="FAE71" s="0"/>
      <c r="FAF71" s="0"/>
      <c r="FAG71" s="0"/>
      <c r="FAH71" s="0"/>
      <c r="FAI71" s="0"/>
      <c r="FAJ71" s="0"/>
      <c r="FAK71" s="0"/>
      <c r="FAL71" s="0"/>
      <c r="FAM71" s="0"/>
      <c r="FAN71" s="0"/>
      <c r="FAO71" s="0"/>
      <c r="FAP71" s="0"/>
      <c r="FAQ71" s="0"/>
      <c r="FAR71" s="0"/>
      <c r="FAS71" s="0"/>
      <c r="FAT71" s="0"/>
      <c r="FAU71" s="0"/>
      <c r="FAV71" s="0"/>
      <c r="FAW71" s="0"/>
      <c r="FAX71" s="0"/>
      <c r="FAY71" s="0"/>
      <c r="FAZ71" s="0"/>
      <c r="FBA71" s="0"/>
      <c r="FBB71" s="0"/>
      <c r="FBC71" s="0"/>
      <c r="FBD71" s="0"/>
      <c r="FBE71" s="0"/>
      <c r="FBF71" s="0"/>
      <c r="FBG71" s="0"/>
      <c r="FBH71" s="0"/>
      <c r="FBI71" s="0"/>
      <c r="FBJ71" s="0"/>
      <c r="FBK71" s="0"/>
      <c r="FBL71" s="0"/>
      <c r="FBM71" s="0"/>
      <c r="FBN71" s="0"/>
      <c r="FBO71" s="0"/>
      <c r="FBP71" s="0"/>
      <c r="FBQ71" s="0"/>
      <c r="FBR71" s="0"/>
      <c r="FBS71" s="0"/>
      <c r="FBT71" s="0"/>
      <c r="FBU71" s="0"/>
      <c r="FBV71" s="0"/>
      <c r="FBW71" s="0"/>
      <c r="FBX71" s="0"/>
      <c r="FBY71" s="0"/>
      <c r="FBZ71" s="0"/>
      <c r="FCA71" s="0"/>
      <c r="FCB71" s="0"/>
      <c r="FCC71" s="0"/>
      <c r="FCD71" s="0"/>
      <c r="FCE71" s="0"/>
      <c r="FCF71" s="0"/>
      <c r="FCG71" s="0"/>
      <c r="FCH71" s="0"/>
      <c r="FCI71" s="0"/>
      <c r="FCJ71" s="0"/>
      <c r="FCK71" s="0"/>
      <c r="FCL71" s="0"/>
      <c r="FCM71" s="0"/>
      <c r="FCN71" s="0"/>
      <c r="FCO71" s="0"/>
      <c r="FCP71" s="0"/>
      <c r="FCQ71" s="0"/>
      <c r="FCR71" s="0"/>
      <c r="FCS71" s="0"/>
      <c r="FCT71" s="0"/>
      <c r="FCU71" s="0"/>
      <c r="FCV71" s="0"/>
      <c r="FCW71" s="0"/>
      <c r="FCX71" s="0"/>
      <c r="FCY71" s="0"/>
      <c r="FCZ71" s="0"/>
      <c r="FDA71" s="0"/>
      <c r="FDB71" s="0"/>
      <c r="FDC71" s="0"/>
      <c r="FDD71" s="0"/>
      <c r="FDE71" s="0"/>
      <c r="FDF71" s="0"/>
      <c r="FDG71" s="0"/>
      <c r="FDH71" s="0"/>
      <c r="FDI71" s="0"/>
      <c r="FDJ71" s="0"/>
      <c r="FDK71" s="0"/>
      <c r="FDL71" s="0"/>
      <c r="FDM71" s="0"/>
      <c r="FDN71" s="0"/>
      <c r="FDO71" s="0"/>
      <c r="FDP71" s="0"/>
      <c r="FDQ71" s="0"/>
      <c r="FDR71" s="0"/>
      <c r="FDS71" s="0"/>
      <c r="FDT71" s="0"/>
      <c r="FDU71" s="0"/>
      <c r="FDV71" s="0"/>
      <c r="FDW71" s="0"/>
      <c r="FDX71" s="0"/>
      <c r="FDY71" s="0"/>
      <c r="FDZ71" s="0"/>
      <c r="FEA71" s="0"/>
      <c r="FEB71" s="0"/>
      <c r="FEC71" s="0"/>
      <c r="FED71" s="0"/>
      <c r="FEE71" s="0"/>
      <c r="FEF71" s="0"/>
      <c r="FEG71" s="0"/>
      <c r="FEH71" s="0"/>
      <c r="FEI71" s="0"/>
      <c r="FEJ71" s="0"/>
      <c r="FEK71" s="0"/>
      <c r="FEL71" s="0"/>
      <c r="FEM71" s="0"/>
      <c r="FEN71" s="0"/>
      <c r="FEO71" s="0"/>
      <c r="FEP71" s="0"/>
      <c r="FEQ71" s="0"/>
      <c r="FER71" s="0"/>
      <c r="FES71" s="0"/>
      <c r="FET71" s="0"/>
      <c r="FEU71" s="0"/>
      <c r="FEV71" s="0"/>
      <c r="FEW71" s="0"/>
      <c r="FEX71" s="0"/>
      <c r="FEY71" s="0"/>
      <c r="FEZ71" s="0"/>
      <c r="FFA71" s="0"/>
      <c r="FFB71" s="0"/>
      <c r="FFC71" s="0"/>
      <c r="FFD71" s="0"/>
      <c r="FFE71" s="0"/>
      <c r="FFF71" s="0"/>
      <c r="FFG71" s="0"/>
      <c r="FFH71" s="0"/>
      <c r="FFI71" s="0"/>
      <c r="FFJ71" s="0"/>
      <c r="FFK71" s="0"/>
      <c r="FFL71" s="0"/>
      <c r="FFM71" s="0"/>
      <c r="FFN71" s="0"/>
      <c r="FFO71" s="0"/>
      <c r="FFP71" s="0"/>
      <c r="FFQ71" s="0"/>
      <c r="FFR71" s="0"/>
      <c r="FFS71" s="0"/>
      <c r="FFT71" s="0"/>
      <c r="FFU71" s="0"/>
      <c r="FFV71" s="0"/>
      <c r="FFW71" s="0"/>
      <c r="FFX71" s="0"/>
      <c r="FFY71" s="0"/>
      <c r="FFZ71" s="0"/>
      <c r="FGA71" s="0"/>
      <c r="FGB71" s="0"/>
      <c r="FGC71" s="0"/>
      <c r="FGD71" s="0"/>
      <c r="FGE71" s="0"/>
      <c r="FGF71" s="0"/>
      <c r="FGG71" s="0"/>
      <c r="FGH71" s="0"/>
      <c r="FGI71" s="0"/>
      <c r="FGJ71" s="0"/>
      <c r="FGK71" s="0"/>
      <c r="FGL71" s="0"/>
      <c r="FGM71" s="0"/>
      <c r="FGN71" s="0"/>
      <c r="FGO71" s="0"/>
      <c r="FGP71" s="0"/>
      <c r="FGQ71" s="0"/>
      <c r="FGR71" s="0"/>
      <c r="FGS71" s="0"/>
      <c r="FGT71" s="0"/>
      <c r="FGU71" s="0"/>
      <c r="FGV71" s="0"/>
      <c r="FGW71" s="0"/>
      <c r="FGX71" s="0"/>
      <c r="FGY71" s="0"/>
      <c r="FGZ71" s="0"/>
      <c r="FHA71" s="0"/>
      <c r="FHB71" s="0"/>
      <c r="FHC71" s="0"/>
      <c r="FHD71" s="0"/>
      <c r="FHE71" s="0"/>
      <c r="FHF71" s="0"/>
      <c r="FHG71" s="0"/>
      <c r="FHH71" s="0"/>
      <c r="FHI71" s="0"/>
      <c r="FHJ71" s="0"/>
      <c r="FHK71" s="0"/>
      <c r="FHL71" s="0"/>
      <c r="FHM71" s="0"/>
      <c r="FHN71" s="0"/>
      <c r="FHO71" s="0"/>
      <c r="FHP71" s="0"/>
      <c r="FHQ71" s="0"/>
      <c r="FHR71" s="0"/>
      <c r="FHS71" s="0"/>
      <c r="FHT71" s="0"/>
      <c r="FHU71" s="0"/>
      <c r="FHV71" s="0"/>
      <c r="FHW71" s="0"/>
      <c r="FHX71" s="0"/>
      <c r="FHY71" s="0"/>
      <c r="FHZ71" s="0"/>
      <c r="FIA71" s="0"/>
      <c r="FIB71" s="0"/>
      <c r="FIC71" s="0"/>
      <c r="FID71" s="0"/>
      <c r="FIE71" s="0"/>
      <c r="FIF71" s="0"/>
      <c r="FIG71" s="0"/>
      <c r="FIH71" s="0"/>
      <c r="FII71" s="0"/>
      <c r="FIJ71" s="0"/>
      <c r="FIK71" s="0"/>
      <c r="FIL71" s="0"/>
      <c r="FIM71" s="0"/>
      <c r="FIN71" s="0"/>
      <c r="FIO71" s="0"/>
      <c r="FIP71" s="0"/>
      <c r="FIQ71" s="0"/>
      <c r="FIR71" s="0"/>
      <c r="FIS71" s="0"/>
      <c r="FIT71" s="0"/>
      <c r="FIU71" s="0"/>
      <c r="FIV71" s="0"/>
      <c r="FIW71" s="0"/>
      <c r="FIX71" s="0"/>
      <c r="FIY71" s="0"/>
      <c r="FIZ71" s="0"/>
      <c r="FJA71" s="0"/>
      <c r="FJB71" s="0"/>
      <c r="FJC71" s="0"/>
      <c r="FJD71" s="0"/>
      <c r="FJE71" s="0"/>
      <c r="FJF71" s="0"/>
      <c r="FJG71" s="0"/>
      <c r="FJH71" s="0"/>
      <c r="FJI71" s="0"/>
      <c r="FJJ71" s="0"/>
      <c r="FJK71" s="0"/>
      <c r="FJL71" s="0"/>
      <c r="FJM71" s="0"/>
      <c r="FJN71" s="0"/>
      <c r="FJO71" s="0"/>
      <c r="FJP71" s="0"/>
      <c r="FJQ71" s="0"/>
      <c r="FJR71" s="0"/>
      <c r="FJS71" s="0"/>
      <c r="FJT71" s="0"/>
      <c r="FJU71" s="0"/>
      <c r="FJV71" s="0"/>
      <c r="FJW71" s="0"/>
      <c r="FJX71" s="0"/>
      <c r="FJY71" s="0"/>
      <c r="FJZ71" s="0"/>
      <c r="FKA71" s="0"/>
      <c r="FKB71" s="0"/>
      <c r="FKC71" s="0"/>
      <c r="FKD71" s="0"/>
      <c r="FKE71" s="0"/>
      <c r="FKF71" s="0"/>
      <c r="FKG71" s="0"/>
      <c r="FKH71" s="0"/>
      <c r="FKI71" s="0"/>
      <c r="FKJ71" s="0"/>
      <c r="FKK71" s="0"/>
      <c r="FKL71" s="0"/>
      <c r="FKM71" s="0"/>
      <c r="FKN71" s="0"/>
      <c r="FKO71" s="0"/>
      <c r="FKP71" s="0"/>
      <c r="FKQ71" s="0"/>
      <c r="FKR71" s="0"/>
      <c r="FKS71" s="0"/>
      <c r="FKT71" s="0"/>
      <c r="FKU71" s="0"/>
      <c r="FKV71" s="0"/>
      <c r="FKW71" s="0"/>
      <c r="FKX71" s="0"/>
      <c r="FKY71" s="0"/>
      <c r="FKZ71" s="0"/>
      <c r="FLA71" s="0"/>
      <c r="FLB71" s="0"/>
      <c r="FLC71" s="0"/>
      <c r="FLD71" s="0"/>
      <c r="FLE71" s="0"/>
      <c r="FLF71" s="0"/>
      <c r="FLG71" s="0"/>
      <c r="FLH71" s="0"/>
      <c r="FLI71" s="0"/>
      <c r="FLJ71" s="0"/>
      <c r="FLK71" s="0"/>
      <c r="FLL71" s="0"/>
      <c r="FLM71" s="0"/>
      <c r="FLN71" s="0"/>
      <c r="FLO71" s="0"/>
      <c r="FLP71" s="0"/>
      <c r="FLQ71" s="0"/>
      <c r="FLR71" s="0"/>
      <c r="FLS71" s="0"/>
      <c r="FLT71" s="0"/>
      <c r="FLU71" s="0"/>
      <c r="FLV71" s="0"/>
      <c r="FLW71" s="0"/>
      <c r="FLX71" s="0"/>
      <c r="FLY71" s="0"/>
      <c r="FLZ71" s="0"/>
      <c r="FMA71" s="0"/>
      <c r="FMB71" s="0"/>
      <c r="FMC71" s="0"/>
      <c r="FMD71" s="0"/>
      <c r="FME71" s="0"/>
      <c r="FMF71" s="0"/>
      <c r="FMG71" s="0"/>
      <c r="FMH71" s="0"/>
      <c r="FMI71" s="0"/>
      <c r="FMJ71" s="0"/>
      <c r="FMK71" s="0"/>
      <c r="FML71" s="0"/>
      <c r="FMM71" s="0"/>
      <c r="FMN71" s="0"/>
      <c r="FMO71" s="0"/>
      <c r="FMP71" s="0"/>
      <c r="FMQ71" s="0"/>
      <c r="FMR71" s="0"/>
      <c r="FMS71" s="0"/>
      <c r="FMT71" s="0"/>
      <c r="FMU71" s="0"/>
      <c r="FMV71" s="0"/>
      <c r="FMW71" s="0"/>
      <c r="FMX71" s="0"/>
      <c r="FMY71" s="0"/>
      <c r="FMZ71" s="0"/>
      <c r="FNA71" s="0"/>
      <c r="FNB71" s="0"/>
      <c r="FNC71" s="0"/>
      <c r="FND71" s="0"/>
      <c r="FNE71" s="0"/>
      <c r="FNF71" s="0"/>
      <c r="FNG71" s="0"/>
      <c r="FNH71" s="0"/>
      <c r="FNI71" s="0"/>
      <c r="FNJ71" s="0"/>
      <c r="FNK71" s="0"/>
      <c r="FNL71" s="0"/>
      <c r="FNM71" s="0"/>
      <c r="FNN71" s="0"/>
      <c r="FNO71" s="0"/>
      <c r="FNP71" s="0"/>
      <c r="FNQ71" s="0"/>
      <c r="FNR71" s="0"/>
      <c r="FNS71" s="0"/>
      <c r="FNT71" s="0"/>
      <c r="FNU71" s="0"/>
      <c r="FNV71" s="0"/>
      <c r="FNW71" s="0"/>
      <c r="FNX71" s="0"/>
      <c r="FNY71" s="0"/>
      <c r="FNZ71" s="0"/>
      <c r="FOA71" s="0"/>
      <c r="FOB71" s="0"/>
      <c r="FOC71" s="0"/>
      <c r="FOD71" s="0"/>
      <c r="FOE71" s="0"/>
      <c r="FOF71" s="0"/>
      <c r="FOG71" s="0"/>
      <c r="FOH71" s="0"/>
      <c r="FOI71" s="0"/>
      <c r="FOJ71" s="0"/>
      <c r="FOK71" s="0"/>
      <c r="FOL71" s="0"/>
      <c r="FOM71" s="0"/>
      <c r="FON71" s="0"/>
      <c r="FOO71" s="0"/>
      <c r="FOP71" s="0"/>
      <c r="FOQ71" s="0"/>
      <c r="FOR71" s="0"/>
      <c r="FOS71" s="0"/>
      <c r="FOT71" s="0"/>
      <c r="FOU71" s="0"/>
      <c r="FOV71" s="0"/>
      <c r="FOW71" s="0"/>
      <c r="FOX71" s="0"/>
      <c r="FOY71" s="0"/>
      <c r="FOZ71" s="0"/>
      <c r="FPA71" s="0"/>
      <c r="FPB71" s="0"/>
      <c r="FPC71" s="0"/>
      <c r="FPD71" s="0"/>
      <c r="FPE71" s="0"/>
      <c r="FPF71" s="0"/>
      <c r="FPG71" s="0"/>
      <c r="FPH71" s="0"/>
      <c r="FPI71" s="0"/>
      <c r="FPJ71" s="0"/>
      <c r="FPK71" s="0"/>
      <c r="FPL71" s="0"/>
      <c r="FPM71" s="0"/>
      <c r="FPN71" s="0"/>
      <c r="FPO71" s="0"/>
      <c r="FPP71" s="0"/>
      <c r="FPQ71" s="0"/>
      <c r="FPR71" s="0"/>
      <c r="FPS71" s="0"/>
      <c r="FPT71" s="0"/>
      <c r="FPU71" s="0"/>
      <c r="FPV71" s="0"/>
      <c r="FPW71" s="0"/>
      <c r="FPX71" s="0"/>
      <c r="FPY71" s="0"/>
      <c r="FPZ71" s="0"/>
      <c r="FQA71" s="0"/>
      <c r="FQB71" s="0"/>
      <c r="FQC71" s="0"/>
      <c r="FQD71" s="0"/>
      <c r="FQE71" s="0"/>
      <c r="FQF71" s="0"/>
      <c r="FQG71" s="0"/>
      <c r="FQH71" s="0"/>
      <c r="FQI71" s="0"/>
      <c r="FQJ71" s="0"/>
      <c r="FQK71" s="0"/>
      <c r="FQL71" s="0"/>
      <c r="FQM71" s="0"/>
      <c r="FQN71" s="0"/>
      <c r="FQO71" s="0"/>
      <c r="FQP71" s="0"/>
      <c r="FQQ71" s="0"/>
      <c r="FQR71" s="0"/>
      <c r="FQS71" s="0"/>
      <c r="FQT71" s="0"/>
      <c r="FQU71" s="0"/>
      <c r="FQV71" s="0"/>
      <c r="FQW71" s="0"/>
      <c r="FQX71" s="0"/>
      <c r="FQY71" s="0"/>
      <c r="FQZ71" s="0"/>
      <c r="FRA71" s="0"/>
      <c r="FRB71" s="0"/>
      <c r="FRC71" s="0"/>
      <c r="FRD71" s="0"/>
      <c r="FRE71" s="0"/>
      <c r="FRF71" s="0"/>
      <c r="FRG71" s="0"/>
      <c r="FRH71" s="0"/>
      <c r="FRI71" s="0"/>
      <c r="FRJ71" s="0"/>
      <c r="FRK71" s="0"/>
      <c r="FRL71" s="0"/>
      <c r="FRM71" s="0"/>
      <c r="FRN71" s="0"/>
      <c r="FRO71" s="0"/>
      <c r="FRP71" s="0"/>
      <c r="FRQ71" s="0"/>
      <c r="FRR71" s="0"/>
      <c r="FRS71" s="0"/>
      <c r="FRT71" s="0"/>
      <c r="FRU71" s="0"/>
      <c r="FRV71" s="0"/>
      <c r="FRW71" s="0"/>
      <c r="FRX71" s="0"/>
      <c r="FRY71" s="0"/>
      <c r="FRZ71" s="0"/>
      <c r="FSA71" s="0"/>
      <c r="FSB71" s="0"/>
      <c r="FSC71" s="0"/>
      <c r="FSD71" s="0"/>
      <c r="FSE71" s="0"/>
      <c r="FSF71" s="0"/>
      <c r="FSG71" s="0"/>
      <c r="FSH71" s="0"/>
      <c r="FSI71" s="0"/>
      <c r="FSJ71" s="0"/>
      <c r="FSK71" s="0"/>
      <c r="FSL71" s="0"/>
      <c r="FSM71" s="0"/>
      <c r="FSN71" s="0"/>
      <c r="FSO71" s="0"/>
      <c r="FSP71" s="0"/>
      <c r="FSQ71" s="0"/>
      <c r="FSR71" s="0"/>
      <c r="FSS71" s="0"/>
      <c r="FST71" s="0"/>
      <c r="FSU71" s="0"/>
      <c r="FSV71" s="0"/>
      <c r="FSW71" s="0"/>
      <c r="FSX71" s="0"/>
      <c r="FSY71" s="0"/>
      <c r="FSZ71" s="0"/>
      <c r="FTA71" s="0"/>
      <c r="FTB71" s="0"/>
      <c r="FTC71" s="0"/>
      <c r="FTD71" s="0"/>
      <c r="FTE71" s="0"/>
      <c r="FTF71" s="0"/>
      <c r="FTG71" s="0"/>
      <c r="FTH71" s="0"/>
      <c r="FTI71" s="0"/>
      <c r="FTJ71" s="0"/>
      <c r="FTK71" s="0"/>
      <c r="FTL71" s="0"/>
      <c r="FTM71" s="0"/>
      <c r="FTN71" s="0"/>
      <c r="FTO71" s="0"/>
      <c r="FTP71" s="0"/>
      <c r="FTQ71" s="0"/>
      <c r="FTR71" s="0"/>
      <c r="FTS71" s="0"/>
      <c r="FTT71" s="0"/>
      <c r="FTU71" s="0"/>
      <c r="FTV71" s="0"/>
      <c r="FTW71" s="0"/>
      <c r="FTX71" s="0"/>
      <c r="FTY71" s="0"/>
      <c r="FTZ71" s="0"/>
      <c r="FUA71" s="0"/>
      <c r="FUB71" s="0"/>
      <c r="FUC71" s="0"/>
      <c r="FUD71" s="0"/>
      <c r="FUE71" s="0"/>
      <c r="FUF71" s="0"/>
      <c r="FUG71" s="0"/>
      <c r="FUH71" s="0"/>
      <c r="FUI71" s="0"/>
      <c r="FUJ71" s="0"/>
      <c r="FUK71" s="0"/>
      <c r="FUL71" s="0"/>
      <c r="FUM71" s="0"/>
      <c r="FUN71" s="0"/>
      <c r="FUO71" s="0"/>
      <c r="FUP71" s="0"/>
      <c r="FUQ71" s="0"/>
      <c r="FUR71" s="0"/>
      <c r="FUS71" s="0"/>
      <c r="FUT71" s="0"/>
      <c r="FUU71" s="0"/>
      <c r="FUV71" s="0"/>
      <c r="FUW71" s="0"/>
      <c r="FUX71" s="0"/>
      <c r="FUY71" s="0"/>
      <c r="FUZ71" s="0"/>
      <c r="FVA71" s="0"/>
      <c r="FVB71" s="0"/>
      <c r="FVC71" s="0"/>
      <c r="FVD71" s="0"/>
      <c r="FVE71" s="0"/>
      <c r="FVF71" s="0"/>
      <c r="FVG71" s="0"/>
      <c r="FVH71" s="0"/>
      <c r="FVI71" s="0"/>
      <c r="FVJ71" s="0"/>
      <c r="FVK71" s="0"/>
      <c r="FVL71" s="0"/>
      <c r="FVM71" s="0"/>
      <c r="FVN71" s="0"/>
      <c r="FVO71" s="0"/>
      <c r="FVP71" s="0"/>
      <c r="FVQ71" s="0"/>
      <c r="FVR71" s="0"/>
      <c r="FVS71" s="0"/>
      <c r="FVT71" s="0"/>
      <c r="FVU71" s="0"/>
      <c r="FVV71" s="0"/>
      <c r="FVW71" s="0"/>
      <c r="FVX71" s="0"/>
      <c r="FVY71" s="0"/>
      <c r="FVZ71" s="0"/>
      <c r="FWA71" s="0"/>
      <c r="FWB71" s="0"/>
      <c r="FWC71" s="0"/>
      <c r="FWD71" s="0"/>
      <c r="FWE71" s="0"/>
      <c r="FWF71" s="0"/>
      <c r="FWG71" s="0"/>
      <c r="FWH71" s="0"/>
      <c r="FWI71" s="0"/>
      <c r="FWJ71" s="0"/>
      <c r="FWK71" s="0"/>
      <c r="FWL71" s="0"/>
      <c r="FWM71" s="0"/>
      <c r="FWN71" s="0"/>
      <c r="FWO71" s="0"/>
      <c r="FWP71" s="0"/>
      <c r="FWQ71" s="0"/>
      <c r="FWR71" s="0"/>
      <c r="FWS71" s="0"/>
      <c r="FWT71" s="0"/>
      <c r="FWU71" s="0"/>
      <c r="FWV71" s="0"/>
      <c r="FWW71" s="0"/>
      <c r="FWX71" s="0"/>
      <c r="FWY71" s="0"/>
      <c r="FWZ71" s="0"/>
      <c r="FXA71" s="0"/>
      <c r="FXB71" s="0"/>
      <c r="FXC71" s="0"/>
      <c r="FXD71" s="0"/>
      <c r="FXE71" s="0"/>
      <c r="FXF71" s="0"/>
      <c r="FXG71" s="0"/>
      <c r="FXH71" s="0"/>
      <c r="FXI71" s="0"/>
      <c r="FXJ71" s="0"/>
      <c r="FXK71" s="0"/>
      <c r="FXL71" s="0"/>
      <c r="FXM71" s="0"/>
      <c r="FXN71" s="0"/>
      <c r="FXO71" s="0"/>
      <c r="FXP71" s="0"/>
      <c r="FXQ71" s="0"/>
      <c r="FXR71" s="0"/>
      <c r="FXS71" s="0"/>
      <c r="FXT71" s="0"/>
      <c r="FXU71" s="0"/>
      <c r="FXV71" s="0"/>
      <c r="FXW71" s="0"/>
      <c r="FXX71" s="0"/>
      <c r="FXY71" s="0"/>
      <c r="FXZ71" s="0"/>
      <c r="FYA71" s="0"/>
      <c r="FYB71" s="0"/>
      <c r="FYC71" s="0"/>
      <c r="FYD71" s="0"/>
      <c r="FYE71" s="0"/>
      <c r="FYF71" s="0"/>
      <c r="FYG71" s="0"/>
      <c r="FYH71" s="0"/>
      <c r="FYI71" s="0"/>
      <c r="FYJ71" s="0"/>
      <c r="FYK71" s="0"/>
      <c r="FYL71" s="0"/>
      <c r="FYM71" s="0"/>
      <c r="FYN71" s="0"/>
      <c r="FYO71" s="0"/>
      <c r="FYP71" s="0"/>
      <c r="FYQ71" s="0"/>
      <c r="FYR71" s="0"/>
      <c r="FYS71" s="0"/>
      <c r="FYT71" s="0"/>
      <c r="FYU71" s="0"/>
      <c r="FYV71" s="0"/>
      <c r="FYW71" s="0"/>
      <c r="FYX71" s="0"/>
      <c r="FYY71" s="0"/>
      <c r="FYZ71" s="0"/>
      <c r="FZA71" s="0"/>
      <c r="FZB71" s="0"/>
      <c r="FZC71" s="0"/>
      <c r="FZD71" s="0"/>
      <c r="FZE71" s="0"/>
      <c r="FZF71" s="0"/>
      <c r="FZG71" s="0"/>
      <c r="FZH71" s="0"/>
      <c r="FZI71" s="0"/>
      <c r="FZJ71" s="0"/>
      <c r="FZK71" s="0"/>
      <c r="FZL71" s="0"/>
      <c r="FZM71" s="0"/>
      <c r="FZN71" s="0"/>
      <c r="FZO71" s="0"/>
      <c r="FZP71" s="0"/>
      <c r="FZQ71" s="0"/>
      <c r="FZR71" s="0"/>
      <c r="FZS71" s="0"/>
      <c r="FZT71" s="0"/>
      <c r="FZU71" s="0"/>
      <c r="FZV71" s="0"/>
      <c r="FZW71" s="0"/>
      <c r="FZX71" s="0"/>
      <c r="FZY71" s="0"/>
      <c r="FZZ71" s="0"/>
      <c r="GAA71" s="0"/>
      <c r="GAB71" s="0"/>
      <c r="GAC71" s="0"/>
      <c r="GAD71" s="0"/>
      <c r="GAE71" s="0"/>
      <c r="GAF71" s="0"/>
      <c r="GAG71" s="0"/>
      <c r="GAH71" s="0"/>
      <c r="GAI71" s="0"/>
      <c r="GAJ71" s="0"/>
      <c r="GAK71" s="0"/>
      <c r="GAL71" s="0"/>
      <c r="GAM71" s="0"/>
      <c r="GAN71" s="0"/>
      <c r="GAO71" s="0"/>
      <c r="GAP71" s="0"/>
      <c r="GAQ71" s="0"/>
      <c r="GAR71" s="0"/>
      <c r="GAS71" s="0"/>
      <c r="GAT71" s="0"/>
      <c r="GAU71" s="0"/>
      <c r="GAV71" s="0"/>
      <c r="GAW71" s="0"/>
      <c r="GAX71" s="0"/>
      <c r="GAY71" s="0"/>
      <c r="GAZ71" s="0"/>
      <c r="GBA71" s="0"/>
      <c r="GBB71" s="0"/>
      <c r="GBC71" s="0"/>
      <c r="GBD71" s="0"/>
      <c r="GBE71" s="0"/>
      <c r="GBF71" s="0"/>
      <c r="GBG71" s="0"/>
      <c r="GBH71" s="0"/>
      <c r="GBI71" s="0"/>
      <c r="GBJ71" s="0"/>
      <c r="GBK71" s="0"/>
      <c r="GBL71" s="0"/>
      <c r="GBM71" s="0"/>
      <c r="GBN71" s="0"/>
      <c r="GBO71" s="0"/>
      <c r="GBP71" s="0"/>
      <c r="GBQ71" s="0"/>
      <c r="GBR71" s="0"/>
      <c r="GBS71" s="0"/>
      <c r="GBT71" s="0"/>
      <c r="GBU71" s="0"/>
      <c r="GBV71" s="0"/>
      <c r="GBW71" s="0"/>
      <c r="GBX71" s="0"/>
      <c r="GBY71" s="0"/>
      <c r="GBZ71" s="0"/>
      <c r="GCA71" s="0"/>
      <c r="GCB71" s="0"/>
      <c r="GCC71" s="0"/>
      <c r="GCD71" s="0"/>
      <c r="GCE71" s="0"/>
      <c r="GCF71" s="0"/>
      <c r="GCG71" s="0"/>
      <c r="GCH71" s="0"/>
      <c r="GCI71" s="0"/>
      <c r="GCJ71" s="0"/>
      <c r="GCK71" s="0"/>
      <c r="GCL71" s="0"/>
      <c r="GCM71" s="0"/>
      <c r="GCN71" s="0"/>
      <c r="GCO71" s="0"/>
      <c r="GCP71" s="0"/>
      <c r="GCQ71" s="0"/>
      <c r="GCR71" s="0"/>
      <c r="GCS71" s="0"/>
      <c r="GCT71" s="0"/>
      <c r="GCU71" s="0"/>
      <c r="GCV71" s="0"/>
      <c r="GCW71" s="0"/>
      <c r="GCX71" s="0"/>
      <c r="GCY71" s="0"/>
      <c r="GCZ71" s="0"/>
      <c r="GDA71" s="0"/>
      <c r="GDB71" s="0"/>
      <c r="GDC71" s="0"/>
      <c r="GDD71" s="0"/>
      <c r="GDE71" s="0"/>
      <c r="GDF71" s="0"/>
      <c r="GDG71" s="0"/>
      <c r="GDH71" s="0"/>
      <c r="GDI71" s="0"/>
      <c r="GDJ71" s="0"/>
      <c r="GDK71" s="0"/>
      <c r="GDL71" s="0"/>
      <c r="GDM71" s="0"/>
      <c r="GDN71" s="0"/>
      <c r="GDO71" s="0"/>
      <c r="GDP71" s="0"/>
      <c r="GDQ71" s="0"/>
      <c r="GDR71" s="0"/>
      <c r="GDS71" s="0"/>
      <c r="GDT71" s="0"/>
      <c r="GDU71" s="0"/>
      <c r="GDV71" s="0"/>
      <c r="GDW71" s="0"/>
      <c r="GDX71" s="0"/>
      <c r="GDY71" s="0"/>
      <c r="GDZ71" s="0"/>
      <c r="GEA71" s="0"/>
      <c r="GEB71" s="0"/>
      <c r="GEC71" s="0"/>
      <c r="GED71" s="0"/>
      <c r="GEE71" s="0"/>
      <c r="GEF71" s="0"/>
      <c r="GEG71" s="0"/>
      <c r="GEH71" s="0"/>
      <c r="GEI71" s="0"/>
      <c r="GEJ71" s="0"/>
      <c r="GEK71" s="0"/>
      <c r="GEL71" s="0"/>
      <c r="GEM71" s="0"/>
      <c r="GEN71" s="0"/>
      <c r="GEO71" s="0"/>
      <c r="GEP71" s="0"/>
      <c r="GEQ71" s="0"/>
      <c r="GER71" s="0"/>
      <c r="GES71" s="0"/>
      <c r="GET71" s="0"/>
      <c r="GEU71" s="0"/>
      <c r="GEV71" s="0"/>
      <c r="GEW71" s="0"/>
      <c r="GEX71" s="0"/>
      <c r="GEY71" s="0"/>
      <c r="GEZ71" s="0"/>
      <c r="GFA71" s="0"/>
      <c r="GFB71" s="0"/>
      <c r="GFC71" s="0"/>
      <c r="GFD71" s="0"/>
      <c r="GFE71" s="0"/>
      <c r="GFF71" s="0"/>
      <c r="GFG71" s="0"/>
      <c r="GFH71" s="0"/>
      <c r="GFI71" s="0"/>
      <c r="GFJ71" s="0"/>
      <c r="GFK71" s="0"/>
      <c r="GFL71" s="0"/>
      <c r="GFM71" s="0"/>
      <c r="GFN71" s="0"/>
      <c r="GFO71" s="0"/>
      <c r="GFP71" s="0"/>
      <c r="GFQ71" s="0"/>
      <c r="GFR71" s="0"/>
      <c r="GFS71" s="0"/>
      <c r="GFT71" s="0"/>
      <c r="GFU71" s="0"/>
      <c r="GFV71" s="0"/>
      <c r="GFW71" s="0"/>
      <c r="GFX71" s="0"/>
      <c r="GFY71" s="0"/>
      <c r="GFZ71" s="0"/>
      <c r="GGA71" s="0"/>
      <c r="GGB71" s="0"/>
      <c r="GGC71" s="0"/>
      <c r="GGD71" s="0"/>
      <c r="GGE71" s="0"/>
      <c r="GGF71" s="0"/>
      <c r="GGG71" s="0"/>
      <c r="GGH71" s="0"/>
      <c r="GGI71" s="0"/>
      <c r="GGJ71" s="0"/>
      <c r="GGK71" s="0"/>
      <c r="GGL71" s="0"/>
      <c r="GGM71" s="0"/>
      <c r="GGN71" s="0"/>
      <c r="GGO71" s="0"/>
      <c r="GGP71" s="0"/>
      <c r="GGQ71" s="0"/>
      <c r="GGR71" s="0"/>
      <c r="GGS71" s="0"/>
      <c r="GGT71" s="0"/>
      <c r="GGU71" s="0"/>
      <c r="GGV71" s="0"/>
      <c r="GGW71" s="0"/>
      <c r="GGX71" s="0"/>
      <c r="GGY71" s="0"/>
      <c r="GGZ71" s="0"/>
      <c r="GHA71" s="0"/>
      <c r="GHB71" s="0"/>
      <c r="GHC71" s="0"/>
      <c r="GHD71" s="0"/>
      <c r="GHE71" s="0"/>
      <c r="GHF71" s="0"/>
      <c r="GHG71" s="0"/>
      <c r="GHH71" s="0"/>
      <c r="GHI71" s="0"/>
      <c r="GHJ71" s="0"/>
      <c r="GHK71" s="0"/>
      <c r="GHL71" s="0"/>
      <c r="GHM71" s="0"/>
      <c r="GHN71" s="0"/>
      <c r="GHO71" s="0"/>
      <c r="GHP71" s="0"/>
      <c r="GHQ71" s="0"/>
      <c r="GHR71" s="0"/>
      <c r="GHS71" s="0"/>
      <c r="GHT71" s="0"/>
      <c r="GHU71" s="0"/>
      <c r="GHV71" s="0"/>
      <c r="GHW71" s="0"/>
      <c r="GHX71" s="0"/>
      <c r="GHY71" s="0"/>
      <c r="GHZ71" s="0"/>
      <c r="GIA71" s="0"/>
      <c r="GIB71" s="0"/>
      <c r="GIC71" s="0"/>
      <c r="GID71" s="0"/>
      <c r="GIE71" s="0"/>
      <c r="GIF71" s="0"/>
      <c r="GIG71" s="0"/>
      <c r="GIH71" s="0"/>
      <c r="GII71" s="0"/>
      <c r="GIJ71" s="0"/>
      <c r="GIK71" s="0"/>
      <c r="GIL71" s="0"/>
      <c r="GIM71" s="0"/>
      <c r="GIN71" s="0"/>
      <c r="GIO71" s="0"/>
      <c r="GIP71" s="0"/>
      <c r="GIQ71" s="0"/>
      <c r="GIR71" s="0"/>
      <c r="GIS71" s="0"/>
      <c r="GIT71" s="0"/>
      <c r="GIU71" s="0"/>
      <c r="GIV71" s="0"/>
      <c r="GIW71" s="0"/>
      <c r="GIX71" s="0"/>
      <c r="GIY71" s="0"/>
      <c r="GIZ71" s="0"/>
      <c r="GJA71" s="0"/>
      <c r="GJB71" s="0"/>
      <c r="GJC71" s="0"/>
      <c r="GJD71" s="0"/>
      <c r="GJE71" s="0"/>
      <c r="GJF71" s="0"/>
      <c r="GJG71" s="0"/>
      <c r="GJH71" s="0"/>
      <c r="GJI71" s="0"/>
      <c r="GJJ71" s="0"/>
      <c r="GJK71" s="0"/>
      <c r="GJL71" s="0"/>
      <c r="GJM71" s="0"/>
      <c r="GJN71" s="0"/>
      <c r="GJO71" s="0"/>
      <c r="GJP71" s="0"/>
      <c r="GJQ71" s="0"/>
      <c r="GJR71" s="0"/>
      <c r="GJS71" s="0"/>
      <c r="GJT71" s="0"/>
      <c r="GJU71" s="0"/>
      <c r="GJV71" s="0"/>
      <c r="GJW71" s="0"/>
      <c r="GJX71" s="0"/>
      <c r="GJY71" s="0"/>
      <c r="GJZ71" s="0"/>
      <c r="GKA71" s="0"/>
      <c r="GKB71" s="0"/>
      <c r="GKC71" s="0"/>
      <c r="GKD71" s="0"/>
      <c r="GKE71" s="0"/>
      <c r="GKF71" s="0"/>
      <c r="GKG71" s="0"/>
      <c r="GKH71" s="0"/>
      <c r="GKI71" s="0"/>
      <c r="GKJ71" s="0"/>
      <c r="GKK71" s="0"/>
      <c r="GKL71" s="0"/>
      <c r="GKM71" s="0"/>
      <c r="GKN71" s="0"/>
      <c r="GKO71" s="0"/>
      <c r="GKP71" s="0"/>
      <c r="GKQ71" s="0"/>
      <c r="GKR71" s="0"/>
      <c r="GKS71" s="0"/>
      <c r="GKT71" s="0"/>
      <c r="GKU71" s="0"/>
      <c r="GKV71" s="0"/>
      <c r="GKW71" s="0"/>
      <c r="GKX71" s="0"/>
      <c r="GKY71" s="0"/>
      <c r="GKZ71" s="0"/>
      <c r="GLA71" s="0"/>
      <c r="GLB71" s="0"/>
      <c r="GLC71" s="0"/>
      <c r="GLD71" s="0"/>
      <c r="GLE71" s="0"/>
      <c r="GLF71" s="0"/>
      <c r="GLG71" s="0"/>
      <c r="GLH71" s="0"/>
      <c r="GLI71" s="0"/>
      <c r="GLJ71" s="0"/>
      <c r="GLK71" s="0"/>
      <c r="GLL71" s="0"/>
      <c r="GLM71" s="0"/>
      <c r="GLN71" s="0"/>
      <c r="GLO71" s="0"/>
      <c r="GLP71" s="0"/>
      <c r="GLQ71" s="0"/>
      <c r="GLR71" s="0"/>
      <c r="GLS71" s="0"/>
      <c r="GLT71" s="0"/>
      <c r="GLU71" s="0"/>
      <c r="GLV71" s="0"/>
      <c r="GLW71" s="0"/>
      <c r="GLX71" s="0"/>
      <c r="GLY71" s="0"/>
      <c r="GLZ71" s="0"/>
      <c r="GMA71" s="0"/>
      <c r="GMB71" s="0"/>
      <c r="GMC71" s="0"/>
      <c r="GMD71" s="0"/>
      <c r="GME71" s="0"/>
      <c r="GMF71" s="0"/>
      <c r="GMG71" s="0"/>
      <c r="GMH71" s="0"/>
      <c r="GMI71" s="0"/>
      <c r="GMJ71" s="0"/>
      <c r="GMK71" s="0"/>
      <c r="GML71" s="0"/>
      <c r="GMM71" s="0"/>
      <c r="GMN71" s="0"/>
      <c r="GMO71" s="0"/>
      <c r="GMP71" s="0"/>
      <c r="GMQ71" s="0"/>
      <c r="GMR71" s="0"/>
      <c r="GMS71" s="0"/>
      <c r="GMT71" s="0"/>
      <c r="GMU71" s="0"/>
      <c r="GMV71" s="0"/>
      <c r="GMW71" s="0"/>
      <c r="GMX71" s="0"/>
      <c r="GMY71" s="0"/>
      <c r="GMZ71" s="0"/>
      <c r="GNA71" s="0"/>
      <c r="GNB71" s="0"/>
      <c r="GNC71" s="0"/>
      <c r="GND71" s="0"/>
      <c r="GNE71" s="0"/>
      <c r="GNF71" s="0"/>
      <c r="GNG71" s="0"/>
      <c r="GNH71" s="0"/>
      <c r="GNI71" s="0"/>
      <c r="GNJ71" s="0"/>
      <c r="GNK71" s="0"/>
      <c r="GNL71" s="0"/>
      <c r="GNM71" s="0"/>
      <c r="GNN71" s="0"/>
      <c r="GNO71" s="0"/>
      <c r="GNP71" s="0"/>
      <c r="GNQ71" s="0"/>
      <c r="GNR71" s="0"/>
      <c r="GNS71" s="0"/>
      <c r="GNT71" s="0"/>
      <c r="GNU71" s="0"/>
      <c r="GNV71" s="0"/>
      <c r="GNW71" s="0"/>
      <c r="GNX71" s="0"/>
      <c r="GNY71" s="0"/>
      <c r="GNZ71" s="0"/>
      <c r="GOA71" s="0"/>
      <c r="GOB71" s="0"/>
      <c r="GOC71" s="0"/>
      <c r="GOD71" s="0"/>
      <c r="GOE71" s="0"/>
      <c r="GOF71" s="0"/>
      <c r="GOG71" s="0"/>
      <c r="GOH71" s="0"/>
      <c r="GOI71" s="0"/>
      <c r="GOJ71" s="0"/>
      <c r="GOK71" s="0"/>
      <c r="GOL71" s="0"/>
      <c r="GOM71" s="0"/>
      <c r="GON71" s="0"/>
      <c r="GOO71" s="0"/>
      <c r="GOP71" s="0"/>
      <c r="GOQ71" s="0"/>
      <c r="GOR71" s="0"/>
      <c r="GOS71" s="0"/>
      <c r="GOT71" s="0"/>
      <c r="GOU71" s="0"/>
      <c r="GOV71" s="0"/>
      <c r="GOW71" s="0"/>
      <c r="GOX71" s="0"/>
      <c r="GOY71" s="0"/>
      <c r="GOZ71" s="0"/>
      <c r="GPA71" s="0"/>
      <c r="GPB71" s="0"/>
      <c r="GPC71" s="0"/>
      <c r="GPD71" s="0"/>
      <c r="GPE71" s="0"/>
      <c r="GPF71" s="0"/>
      <c r="GPG71" s="0"/>
      <c r="GPH71" s="0"/>
      <c r="GPI71" s="0"/>
      <c r="GPJ71" s="0"/>
      <c r="GPK71" s="0"/>
      <c r="GPL71" s="0"/>
      <c r="GPM71" s="0"/>
      <c r="GPN71" s="0"/>
      <c r="GPO71" s="0"/>
      <c r="GPP71" s="0"/>
      <c r="GPQ71" s="0"/>
      <c r="GPR71" s="0"/>
      <c r="GPS71" s="0"/>
      <c r="GPT71" s="0"/>
      <c r="GPU71" s="0"/>
      <c r="GPV71" s="0"/>
      <c r="GPW71" s="0"/>
      <c r="GPX71" s="0"/>
      <c r="GPY71" s="0"/>
      <c r="GPZ71" s="0"/>
      <c r="GQA71" s="0"/>
      <c r="GQB71" s="0"/>
      <c r="GQC71" s="0"/>
      <c r="GQD71" s="0"/>
      <c r="GQE71" s="0"/>
      <c r="GQF71" s="0"/>
      <c r="GQG71" s="0"/>
      <c r="GQH71" s="0"/>
      <c r="GQI71" s="0"/>
      <c r="GQJ71" s="0"/>
      <c r="GQK71" s="0"/>
      <c r="GQL71" s="0"/>
      <c r="GQM71" s="0"/>
      <c r="GQN71" s="0"/>
      <c r="GQO71" s="0"/>
      <c r="GQP71" s="0"/>
      <c r="GQQ71" s="0"/>
      <c r="GQR71" s="0"/>
      <c r="GQS71" s="0"/>
      <c r="GQT71" s="0"/>
      <c r="GQU71" s="0"/>
      <c r="GQV71" s="0"/>
      <c r="GQW71" s="0"/>
      <c r="GQX71" s="0"/>
      <c r="GQY71" s="0"/>
      <c r="GQZ71" s="0"/>
      <c r="GRA71" s="0"/>
      <c r="GRB71" s="0"/>
      <c r="GRC71" s="0"/>
      <c r="GRD71" s="0"/>
      <c r="GRE71" s="0"/>
      <c r="GRF71" s="0"/>
      <c r="GRG71" s="0"/>
      <c r="GRH71" s="0"/>
      <c r="GRI71" s="0"/>
      <c r="GRJ71" s="0"/>
      <c r="GRK71" s="0"/>
      <c r="GRL71" s="0"/>
      <c r="GRM71" s="0"/>
      <c r="GRN71" s="0"/>
      <c r="GRO71" s="0"/>
      <c r="GRP71" s="0"/>
      <c r="GRQ71" s="0"/>
      <c r="GRR71" s="0"/>
      <c r="GRS71" s="0"/>
      <c r="GRT71" s="0"/>
      <c r="GRU71" s="0"/>
      <c r="GRV71" s="0"/>
      <c r="GRW71" s="0"/>
      <c r="GRX71" s="0"/>
      <c r="GRY71" s="0"/>
      <c r="GRZ71" s="0"/>
      <c r="GSA71" s="0"/>
      <c r="GSB71" s="0"/>
      <c r="GSC71" s="0"/>
      <c r="GSD71" s="0"/>
      <c r="GSE71" s="0"/>
      <c r="GSF71" s="0"/>
      <c r="GSG71" s="0"/>
      <c r="GSH71" s="0"/>
      <c r="GSI71" s="0"/>
      <c r="GSJ71" s="0"/>
      <c r="GSK71" s="0"/>
      <c r="GSL71" s="0"/>
      <c r="GSM71" s="0"/>
      <c r="GSN71" s="0"/>
      <c r="GSO71" s="0"/>
      <c r="GSP71" s="0"/>
      <c r="GSQ71" s="0"/>
      <c r="GSR71" s="0"/>
      <c r="GSS71" s="0"/>
      <c r="GST71" s="0"/>
      <c r="GSU71" s="0"/>
      <c r="GSV71" s="0"/>
      <c r="GSW71" s="0"/>
      <c r="GSX71" s="0"/>
      <c r="GSY71" s="0"/>
      <c r="GSZ71" s="0"/>
      <c r="GTA71" s="0"/>
      <c r="GTB71" s="0"/>
      <c r="GTC71" s="0"/>
      <c r="GTD71" s="0"/>
      <c r="GTE71" s="0"/>
      <c r="GTF71" s="0"/>
      <c r="GTG71" s="0"/>
      <c r="GTH71" s="0"/>
      <c r="GTI71" s="0"/>
      <c r="GTJ71" s="0"/>
      <c r="GTK71" s="0"/>
      <c r="GTL71" s="0"/>
      <c r="GTM71" s="0"/>
      <c r="GTN71" s="0"/>
      <c r="GTO71" s="0"/>
      <c r="GTP71" s="0"/>
      <c r="GTQ71" s="0"/>
      <c r="GTR71" s="0"/>
      <c r="GTS71" s="0"/>
      <c r="GTT71" s="0"/>
      <c r="GTU71" s="0"/>
      <c r="GTV71" s="0"/>
      <c r="GTW71" s="0"/>
      <c r="GTX71" s="0"/>
      <c r="GTY71" s="0"/>
      <c r="GTZ71" s="0"/>
      <c r="GUA71" s="0"/>
      <c r="GUB71" s="0"/>
      <c r="GUC71" s="0"/>
      <c r="GUD71" s="0"/>
      <c r="GUE71" s="0"/>
      <c r="GUF71" s="0"/>
      <c r="GUG71" s="0"/>
      <c r="GUH71" s="0"/>
      <c r="GUI71" s="0"/>
      <c r="GUJ71" s="0"/>
      <c r="GUK71" s="0"/>
      <c r="GUL71" s="0"/>
      <c r="GUM71" s="0"/>
      <c r="GUN71" s="0"/>
      <c r="GUO71" s="0"/>
      <c r="GUP71" s="0"/>
      <c r="GUQ71" s="0"/>
      <c r="GUR71" s="0"/>
      <c r="GUS71" s="0"/>
      <c r="GUT71" s="0"/>
      <c r="GUU71" s="0"/>
      <c r="GUV71" s="0"/>
      <c r="GUW71" s="0"/>
      <c r="GUX71" s="0"/>
      <c r="GUY71" s="0"/>
      <c r="GUZ71" s="0"/>
      <c r="GVA71" s="0"/>
      <c r="GVB71" s="0"/>
      <c r="GVC71" s="0"/>
      <c r="GVD71" s="0"/>
      <c r="GVE71" s="0"/>
      <c r="GVF71" s="0"/>
      <c r="GVG71" s="0"/>
      <c r="GVH71" s="0"/>
      <c r="GVI71" s="0"/>
      <c r="GVJ71" s="0"/>
      <c r="GVK71" s="0"/>
      <c r="GVL71" s="0"/>
      <c r="GVM71" s="0"/>
      <c r="GVN71" s="0"/>
      <c r="GVO71" s="0"/>
      <c r="GVP71" s="0"/>
      <c r="GVQ71" s="0"/>
      <c r="GVR71" s="0"/>
      <c r="GVS71" s="0"/>
      <c r="GVT71" s="0"/>
      <c r="GVU71" s="0"/>
      <c r="GVV71" s="0"/>
      <c r="GVW71" s="0"/>
      <c r="GVX71" s="0"/>
      <c r="GVY71" s="0"/>
      <c r="GVZ71" s="0"/>
      <c r="GWA71" s="0"/>
      <c r="GWB71" s="0"/>
      <c r="GWC71" s="0"/>
      <c r="GWD71" s="0"/>
      <c r="GWE71" s="0"/>
      <c r="GWF71" s="0"/>
      <c r="GWG71" s="0"/>
      <c r="GWH71" s="0"/>
      <c r="GWI71" s="0"/>
      <c r="GWJ71" s="0"/>
      <c r="GWK71" s="0"/>
      <c r="GWL71" s="0"/>
      <c r="GWM71" s="0"/>
      <c r="GWN71" s="0"/>
      <c r="GWO71" s="0"/>
      <c r="GWP71" s="0"/>
      <c r="GWQ71" s="0"/>
      <c r="GWR71" s="0"/>
      <c r="GWS71" s="0"/>
      <c r="GWT71" s="0"/>
      <c r="GWU71" s="0"/>
      <c r="GWV71" s="0"/>
      <c r="GWW71" s="0"/>
      <c r="GWX71" s="0"/>
      <c r="GWY71" s="0"/>
      <c r="GWZ71" s="0"/>
      <c r="GXA71" s="0"/>
      <c r="GXB71" s="0"/>
      <c r="GXC71" s="0"/>
      <c r="GXD71" s="0"/>
      <c r="GXE71" s="0"/>
      <c r="GXF71" s="0"/>
      <c r="GXG71" s="0"/>
      <c r="GXH71" s="0"/>
      <c r="GXI71" s="0"/>
      <c r="GXJ71" s="0"/>
      <c r="GXK71" s="0"/>
      <c r="GXL71" s="0"/>
      <c r="GXM71" s="0"/>
      <c r="GXN71" s="0"/>
      <c r="GXO71" s="0"/>
      <c r="GXP71" s="0"/>
      <c r="GXQ71" s="0"/>
      <c r="GXR71" s="0"/>
      <c r="GXS71" s="0"/>
      <c r="GXT71" s="0"/>
      <c r="GXU71" s="0"/>
      <c r="GXV71" s="0"/>
      <c r="GXW71" s="0"/>
      <c r="GXX71" s="0"/>
      <c r="GXY71" s="0"/>
      <c r="GXZ71" s="0"/>
      <c r="GYA71" s="0"/>
      <c r="GYB71" s="0"/>
      <c r="GYC71" s="0"/>
      <c r="GYD71" s="0"/>
      <c r="GYE71" s="0"/>
      <c r="GYF71" s="0"/>
      <c r="GYG71" s="0"/>
      <c r="GYH71" s="0"/>
      <c r="GYI71" s="0"/>
      <c r="GYJ71" s="0"/>
      <c r="GYK71" s="0"/>
      <c r="GYL71" s="0"/>
      <c r="GYM71" s="0"/>
      <c r="GYN71" s="0"/>
      <c r="GYO71" s="0"/>
      <c r="GYP71" s="0"/>
      <c r="GYQ71" s="0"/>
      <c r="GYR71" s="0"/>
      <c r="GYS71" s="0"/>
      <c r="GYT71" s="0"/>
      <c r="GYU71" s="0"/>
      <c r="GYV71" s="0"/>
      <c r="GYW71" s="0"/>
      <c r="GYX71" s="0"/>
      <c r="GYY71" s="0"/>
      <c r="GYZ71" s="0"/>
      <c r="GZA71" s="0"/>
      <c r="GZB71" s="0"/>
      <c r="GZC71" s="0"/>
      <c r="GZD71" s="0"/>
      <c r="GZE71" s="0"/>
      <c r="GZF71" s="0"/>
      <c r="GZG71" s="0"/>
      <c r="GZH71" s="0"/>
      <c r="GZI71" s="0"/>
      <c r="GZJ71" s="0"/>
      <c r="GZK71" s="0"/>
      <c r="GZL71" s="0"/>
      <c r="GZM71" s="0"/>
      <c r="GZN71" s="0"/>
      <c r="GZO71" s="0"/>
      <c r="GZP71" s="0"/>
      <c r="GZQ71" s="0"/>
      <c r="GZR71" s="0"/>
      <c r="GZS71" s="0"/>
      <c r="GZT71" s="0"/>
      <c r="GZU71" s="0"/>
      <c r="GZV71" s="0"/>
      <c r="GZW71" s="0"/>
      <c r="GZX71" s="0"/>
      <c r="GZY71" s="0"/>
      <c r="GZZ71" s="0"/>
      <c r="HAA71" s="0"/>
      <c r="HAB71" s="0"/>
      <c r="HAC71" s="0"/>
      <c r="HAD71" s="0"/>
      <c r="HAE71" s="0"/>
      <c r="HAF71" s="0"/>
      <c r="HAG71" s="0"/>
      <c r="HAH71" s="0"/>
      <c r="HAI71" s="0"/>
      <c r="HAJ71" s="0"/>
      <c r="HAK71" s="0"/>
      <c r="HAL71" s="0"/>
      <c r="HAM71" s="0"/>
      <c r="HAN71" s="0"/>
      <c r="HAO71" s="0"/>
      <c r="HAP71" s="0"/>
      <c r="HAQ71" s="0"/>
      <c r="HAR71" s="0"/>
      <c r="HAS71" s="0"/>
      <c r="HAT71" s="0"/>
      <c r="HAU71" s="0"/>
      <c r="HAV71" s="0"/>
      <c r="HAW71" s="0"/>
      <c r="HAX71" s="0"/>
      <c r="HAY71" s="0"/>
      <c r="HAZ71" s="0"/>
      <c r="HBA71" s="0"/>
      <c r="HBB71" s="0"/>
      <c r="HBC71" s="0"/>
      <c r="HBD71" s="0"/>
      <c r="HBE71" s="0"/>
      <c r="HBF71" s="0"/>
      <c r="HBG71" s="0"/>
      <c r="HBH71" s="0"/>
      <c r="HBI71" s="0"/>
      <c r="HBJ71" s="0"/>
      <c r="HBK71" s="0"/>
      <c r="HBL71" s="0"/>
      <c r="HBM71" s="0"/>
      <c r="HBN71" s="0"/>
      <c r="HBO71" s="0"/>
      <c r="HBP71" s="0"/>
      <c r="HBQ71" s="0"/>
      <c r="HBR71" s="0"/>
      <c r="HBS71" s="0"/>
      <c r="HBT71" s="0"/>
      <c r="HBU71" s="0"/>
      <c r="HBV71" s="0"/>
      <c r="HBW71" s="0"/>
      <c r="HBX71" s="0"/>
      <c r="HBY71" s="0"/>
      <c r="HBZ71" s="0"/>
      <c r="HCA71" s="0"/>
      <c r="HCB71" s="0"/>
      <c r="HCC71" s="0"/>
      <c r="HCD71" s="0"/>
      <c r="HCE71" s="0"/>
      <c r="HCF71" s="0"/>
      <c r="HCG71" s="0"/>
      <c r="HCH71" s="0"/>
      <c r="HCI71" s="0"/>
      <c r="HCJ71" s="0"/>
      <c r="HCK71" s="0"/>
      <c r="HCL71" s="0"/>
      <c r="HCM71" s="0"/>
      <c r="HCN71" s="0"/>
      <c r="HCO71" s="0"/>
      <c r="HCP71" s="0"/>
      <c r="HCQ71" s="0"/>
      <c r="HCR71" s="0"/>
      <c r="HCS71" s="0"/>
      <c r="HCT71" s="0"/>
      <c r="HCU71" s="0"/>
      <c r="HCV71" s="0"/>
      <c r="HCW71" s="0"/>
      <c r="HCX71" s="0"/>
      <c r="HCY71" s="0"/>
      <c r="HCZ71" s="0"/>
      <c r="HDA71" s="0"/>
      <c r="HDB71" s="0"/>
      <c r="HDC71" s="0"/>
      <c r="HDD71" s="0"/>
      <c r="HDE71" s="0"/>
      <c r="HDF71" s="0"/>
      <c r="HDG71" s="0"/>
      <c r="HDH71" s="0"/>
      <c r="HDI71" s="0"/>
      <c r="HDJ71" s="0"/>
      <c r="HDK71" s="0"/>
      <c r="HDL71" s="0"/>
      <c r="HDM71" s="0"/>
      <c r="HDN71" s="0"/>
      <c r="HDO71" s="0"/>
      <c r="HDP71" s="0"/>
      <c r="HDQ71" s="0"/>
      <c r="HDR71" s="0"/>
      <c r="HDS71" s="0"/>
      <c r="HDT71" s="0"/>
      <c r="HDU71" s="0"/>
      <c r="HDV71" s="0"/>
      <c r="HDW71" s="0"/>
      <c r="HDX71" s="0"/>
      <c r="HDY71" s="0"/>
      <c r="HDZ71" s="0"/>
      <c r="HEA71" s="0"/>
      <c r="HEB71" s="0"/>
      <c r="HEC71" s="0"/>
      <c r="HED71" s="0"/>
      <c r="HEE71" s="0"/>
      <c r="HEF71" s="0"/>
      <c r="HEG71" s="0"/>
      <c r="HEH71" s="0"/>
      <c r="HEI71" s="0"/>
      <c r="HEJ71" s="0"/>
      <c r="HEK71" s="0"/>
      <c r="HEL71" s="0"/>
      <c r="HEM71" s="0"/>
      <c r="HEN71" s="0"/>
      <c r="HEO71" s="0"/>
      <c r="HEP71" s="0"/>
      <c r="HEQ71" s="0"/>
      <c r="HER71" s="0"/>
      <c r="HES71" s="0"/>
      <c r="HET71" s="0"/>
      <c r="HEU71" s="0"/>
      <c r="HEV71" s="0"/>
      <c r="HEW71" s="0"/>
      <c r="HEX71" s="0"/>
      <c r="HEY71" s="0"/>
      <c r="HEZ71" s="0"/>
      <c r="HFA71" s="0"/>
      <c r="HFB71" s="0"/>
      <c r="HFC71" s="0"/>
      <c r="HFD71" s="0"/>
      <c r="HFE71" s="0"/>
      <c r="HFF71" s="0"/>
      <c r="HFG71" s="0"/>
      <c r="HFH71" s="0"/>
      <c r="HFI71" s="0"/>
      <c r="HFJ71" s="0"/>
      <c r="HFK71" s="0"/>
      <c r="HFL71" s="0"/>
      <c r="HFM71" s="0"/>
      <c r="HFN71" s="0"/>
      <c r="HFO71" s="0"/>
      <c r="HFP71" s="0"/>
      <c r="HFQ71" s="0"/>
      <c r="HFR71" s="0"/>
      <c r="HFS71" s="0"/>
      <c r="HFT71" s="0"/>
      <c r="HFU71" s="0"/>
      <c r="HFV71" s="0"/>
      <c r="HFW71" s="0"/>
      <c r="HFX71" s="0"/>
      <c r="HFY71" s="0"/>
      <c r="HFZ71" s="0"/>
      <c r="HGA71" s="0"/>
      <c r="HGB71" s="0"/>
      <c r="HGC71" s="0"/>
      <c r="HGD71" s="0"/>
      <c r="HGE71" s="0"/>
      <c r="HGF71" s="0"/>
      <c r="HGG71" s="0"/>
      <c r="HGH71" s="0"/>
      <c r="HGI71" s="0"/>
      <c r="HGJ71" s="0"/>
      <c r="HGK71" s="0"/>
      <c r="HGL71" s="0"/>
      <c r="HGM71" s="0"/>
      <c r="HGN71" s="0"/>
      <c r="HGO71" s="0"/>
      <c r="HGP71" s="0"/>
      <c r="HGQ71" s="0"/>
      <c r="HGR71" s="0"/>
      <c r="HGS71" s="0"/>
      <c r="HGT71" s="0"/>
      <c r="HGU71" s="0"/>
      <c r="HGV71" s="0"/>
      <c r="HGW71" s="0"/>
      <c r="HGX71" s="0"/>
      <c r="HGY71" s="0"/>
      <c r="HGZ71" s="0"/>
      <c r="HHA71" s="0"/>
      <c r="HHB71" s="0"/>
      <c r="HHC71" s="0"/>
      <c r="HHD71" s="0"/>
      <c r="HHE71" s="0"/>
      <c r="HHF71" s="0"/>
      <c r="HHG71" s="0"/>
      <c r="HHH71" s="0"/>
      <c r="HHI71" s="0"/>
      <c r="HHJ71" s="0"/>
      <c r="HHK71" s="0"/>
      <c r="HHL71" s="0"/>
      <c r="HHM71" s="0"/>
      <c r="HHN71" s="0"/>
      <c r="HHO71" s="0"/>
      <c r="HHP71" s="0"/>
      <c r="HHQ71" s="0"/>
      <c r="HHR71" s="0"/>
      <c r="HHS71" s="0"/>
      <c r="HHT71" s="0"/>
      <c r="HHU71" s="0"/>
      <c r="HHV71" s="0"/>
      <c r="HHW71" s="0"/>
      <c r="HHX71" s="0"/>
      <c r="HHY71" s="0"/>
      <c r="HHZ71" s="0"/>
      <c r="HIA71" s="0"/>
      <c r="HIB71" s="0"/>
      <c r="HIC71" s="0"/>
      <c r="HID71" s="0"/>
      <c r="HIE71" s="0"/>
      <c r="HIF71" s="0"/>
      <c r="HIG71" s="0"/>
      <c r="HIH71" s="0"/>
      <c r="HII71" s="0"/>
      <c r="HIJ71" s="0"/>
      <c r="HIK71" s="0"/>
      <c r="HIL71" s="0"/>
      <c r="HIM71" s="0"/>
      <c r="HIN71" s="0"/>
      <c r="HIO71" s="0"/>
      <c r="HIP71" s="0"/>
      <c r="HIQ71" s="0"/>
      <c r="HIR71" s="0"/>
      <c r="HIS71" s="0"/>
      <c r="HIT71" s="0"/>
      <c r="HIU71" s="0"/>
      <c r="HIV71" s="0"/>
      <c r="HIW71" s="0"/>
      <c r="HIX71" s="0"/>
      <c r="HIY71" s="0"/>
      <c r="HIZ71" s="0"/>
      <c r="HJA71" s="0"/>
      <c r="HJB71" s="0"/>
      <c r="HJC71" s="0"/>
      <c r="HJD71" s="0"/>
      <c r="HJE71" s="0"/>
      <c r="HJF71" s="0"/>
      <c r="HJG71" s="0"/>
      <c r="HJH71" s="0"/>
      <c r="HJI71" s="0"/>
      <c r="HJJ71" s="0"/>
      <c r="HJK71" s="0"/>
      <c r="HJL71" s="0"/>
      <c r="HJM71" s="0"/>
      <c r="HJN71" s="0"/>
      <c r="HJO71" s="0"/>
      <c r="HJP71" s="0"/>
      <c r="HJQ71" s="0"/>
      <c r="HJR71" s="0"/>
      <c r="HJS71" s="0"/>
      <c r="HJT71" s="0"/>
      <c r="HJU71" s="0"/>
      <c r="HJV71" s="0"/>
      <c r="HJW71" s="0"/>
      <c r="HJX71" s="0"/>
      <c r="HJY71" s="0"/>
      <c r="HJZ71" s="0"/>
      <c r="HKA71" s="0"/>
      <c r="HKB71" s="0"/>
      <c r="HKC71" s="0"/>
      <c r="HKD71" s="0"/>
      <c r="HKE71" s="0"/>
      <c r="HKF71" s="0"/>
      <c r="HKG71" s="0"/>
      <c r="HKH71" s="0"/>
      <c r="HKI71" s="0"/>
      <c r="HKJ71" s="0"/>
      <c r="HKK71" s="0"/>
      <c r="HKL71" s="0"/>
      <c r="HKM71" s="0"/>
      <c r="HKN71" s="0"/>
      <c r="HKO71" s="0"/>
      <c r="HKP71" s="0"/>
      <c r="HKQ71" s="0"/>
      <c r="HKR71" s="0"/>
      <c r="HKS71" s="0"/>
      <c r="HKT71" s="0"/>
      <c r="HKU71" s="0"/>
      <c r="HKV71" s="0"/>
      <c r="HKW71" s="0"/>
      <c r="HKX71" s="0"/>
      <c r="HKY71" s="0"/>
      <c r="HKZ71" s="0"/>
      <c r="HLA71" s="0"/>
      <c r="HLB71" s="0"/>
      <c r="HLC71" s="0"/>
      <c r="HLD71" s="0"/>
      <c r="HLE71" s="0"/>
      <c r="HLF71" s="0"/>
      <c r="HLG71" s="0"/>
      <c r="HLH71" s="0"/>
      <c r="HLI71" s="0"/>
      <c r="HLJ71" s="0"/>
      <c r="HLK71" s="0"/>
      <c r="HLL71" s="0"/>
      <c r="HLM71" s="0"/>
      <c r="HLN71" s="0"/>
      <c r="HLO71" s="0"/>
      <c r="HLP71" s="0"/>
      <c r="HLQ71" s="0"/>
      <c r="HLR71" s="0"/>
      <c r="HLS71" s="0"/>
      <c r="HLT71" s="0"/>
      <c r="HLU71" s="0"/>
      <c r="HLV71" s="0"/>
      <c r="HLW71" s="0"/>
      <c r="HLX71" s="0"/>
      <c r="HLY71" s="0"/>
      <c r="HLZ71" s="0"/>
      <c r="HMA71" s="0"/>
      <c r="HMB71" s="0"/>
      <c r="HMC71" s="0"/>
      <c r="HMD71" s="0"/>
      <c r="HME71" s="0"/>
      <c r="HMF71" s="0"/>
      <c r="HMG71" s="0"/>
      <c r="HMH71" s="0"/>
      <c r="HMI71" s="0"/>
      <c r="HMJ71" s="0"/>
      <c r="HMK71" s="0"/>
      <c r="HML71" s="0"/>
      <c r="HMM71" s="0"/>
      <c r="HMN71" s="0"/>
      <c r="HMO71" s="0"/>
      <c r="HMP71" s="0"/>
      <c r="HMQ71" s="0"/>
      <c r="HMR71" s="0"/>
      <c r="HMS71" s="0"/>
      <c r="HMT71" s="0"/>
      <c r="HMU71" s="0"/>
      <c r="HMV71" s="0"/>
      <c r="HMW71" s="0"/>
      <c r="HMX71" s="0"/>
      <c r="HMY71" s="0"/>
      <c r="HMZ71" s="0"/>
      <c r="HNA71" s="0"/>
      <c r="HNB71" s="0"/>
      <c r="HNC71" s="0"/>
      <c r="HND71" s="0"/>
      <c r="HNE71" s="0"/>
      <c r="HNF71" s="0"/>
      <c r="HNG71" s="0"/>
      <c r="HNH71" s="0"/>
      <c r="HNI71" s="0"/>
      <c r="HNJ71" s="0"/>
      <c r="HNK71" s="0"/>
      <c r="HNL71" s="0"/>
      <c r="HNM71" s="0"/>
      <c r="HNN71" s="0"/>
      <c r="HNO71" s="0"/>
      <c r="HNP71" s="0"/>
      <c r="HNQ71" s="0"/>
      <c r="HNR71" s="0"/>
      <c r="HNS71" s="0"/>
      <c r="HNT71" s="0"/>
      <c r="HNU71" s="0"/>
      <c r="HNV71" s="0"/>
      <c r="HNW71" s="0"/>
      <c r="HNX71" s="0"/>
      <c r="HNY71" s="0"/>
      <c r="HNZ71" s="0"/>
      <c r="HOA71" s="0"/>
      <c r="HOB71" s="0"/>
      <c r="HOC71" s="0"/>
      <c r="HOD71" s="0"/>
      <c r="HOE71" s="0"/>
      <c r="HOF71" s="0"/>
      <c r="HOG71" s="0"/>
      <c r="HOH71" s="0"/>
      <c r="HOI71" s="0"/>
      <c r="HOJ71" s="0"/>
      <c r="HOK71" s="0"/>
      <c r="HOL71" s="0"/>
      <c r="HOM71" s="0"/>
      <c r="HON71" s="0"/>
      <c r="HOO71" s="0"/>
      <c r="HOP71" s="0"/>
      <c r="HOQ71" s="0"/>
      <c r="HOR71" s="0"/>
      <c r="HOS71" s="0"/>
      <c r="HOT71" s="0"/>
      <c r="HOU71" s="0"/>
      <c r="HOV71" s="0"/>
      <c r="HOW71" s="0"/>
      <c r="HOX71" s="0"/>
      <c r="HOY71" s="0"/>
      <c r="HOZ71" s="0"/>
      <c r="HPA71" s="0"/>
      <c r="HPB71" s="0"/>
      <c r="HPC71" s="0"/>
      <c r="HPD71" s="0"/>
      <c r="HPE71" s="0"/>
      <c r="HPF71" s="0"/>
      <c r="HPG71" s="0"/>
      <c r="HPH71" s="0"/>
      <c r="HPI71" s="0"/>
      <c r="HPJ71" s="0"/>
      <c r="HPK71" s="0"/>
      <c r="HPL71" s="0"/>
      <c r="HPM71" s="0"/>
      <c r="HPN71" s="0"/>
      <c r="HPO71" s="0"/>
      <c r="HPP71" s="0"/>
      <c r="HPQ71" s="0"/>
      <c r="HPR71" s="0"/>
      <c r="HPS71" s="0"/>
      <c r="HPT71" s="0"/>
      <c r="HPU71" s="0"/>
      <c r="HPV71" s="0"/>
      <c r="HPW71" s="0"/>
      <c r="HPX71" s="0"/>
      <c r="HPY71" s="0"/>
      <c r="HPZ71" s="0"/>
      <c r="HQA71" s="0"/>
      <c r="HQB71" s="0"/>
      <c r="HQC71" s="0"/>
      <c r="HQD71" s="0"/>
      <c r="HQE71" s="0"/>
      <c r="HQF71" s="0"/>
      <c r="HQG71" s="0"/>
      <c r="HQH71" s="0"/>
      <c r="HQI71" s="0"/>
      <c r="HQJ71" s="0"/>
      <c r="HQK71" s="0"/>
      <c r="HQL71" s="0"/>
      <c r="HQM71" s="0"/>
      <c r="HQN71" s="0"/>
      <c r="HQO71" s="0"/>
      <c r="HQP71" s="0"/>
      <c r="HQQ71" s="0"/>
      <c r="HQR71" s="0"/>
      <c r="HQS71" s="0"/>
      <c r="HQT71" s="0"/>
      <c r="HQU71" s="0"/>
      <c r="HQV71" s="0"/>
      <c r="HQW71" s="0"/>
      <c r="HQX71" s="0"/>
      <c r="HQY71" s="0"/>
      <c r="HQZ71" s="0"/>
      <c r="HRA71" s="0"/>
      <c r="HRB71" s="0"/>
      <c r="HRC71" s="0"/>
      <c r="HRD71" s="0"/>
      <c r="HRE71" s="0"/>
      <c r="HRF71" s="0"/>
      <c r="HRG71" s="0"/>
      <c r="HRH71" s="0"/>
      <c r="HRI71" s="0"/>
      <c r="HRJ71" s="0"/>
      <c r="HRK71" s="0"/>
      <c r="HRL71" s="0"/>
      <c r="HRM71" s="0"/>
      <c r="HRN71" s="0"/>
      <c r="HRO71" s="0"/>
      <c r="HRP71" s="0"/>
      <c r="HRQ71" s="0"/>
      <c r="HRR71" s="0"/>
      <c r="HRS71" s="0"/>
      <c r="HRT71" s="0"/>
      <c r="HRU71" s="0"/>
      <c r="HRV71" s="0"/>
      <c r="HRW71" s="0"/>
      <c r="HRX71" s="0"/>
      <c r="HRY71" s="0"/>
      <c r="HRZ71" s="0"/>
      <c r="HSA71" s="0"/>
      <c r="HSB71" s="0"/>
      <c r="HSC71" s="0"/>
      <c r="HSD71" s="0"/>
      <c r="HSE71" s="0"/>
      <c r="HSF71" s="0"/>
      <c r="HSG71" s="0"/>
      <c r="HSH71" s="0"/>
      <c r="HSI71" s="0"/>
      <c r="HSJ71" s="0"/>
      <c r="HSK71" s="0"/>
      <c r="HSL71" s="0"/>
      <c r="HSM71" s="0"/>
      <c r="HSN71" s="0"/>
      <c r="HSO71" s="0"/>
      <c r="HSP71" s="0"/>
      <c r="HSQ71" s="0"/>
      <c r="HSR71" s="0"/>
      <c r="HSS71" s="0"/>
      <c r="HST71" s="0"/>
      <c r="HSU71" s="0"/>
      <c r="HSV71" s="0"/>
      <c r="HSW71" s="0"/>
      <c r="HSX71" s="0"/>
      <c r="HSY71" s="0"/>
      <c r="HSZ71" s="0"/>
      <c r="HTA71" s="0"/>
      <c r="HTB71" s="0"/>
      <c r="HTC71" s="0"/>
      <c r="HTD71" s="0"/>
      <c r="HTE71" s="0"/>
      <c r="HTF71" s="0"/>
      <c r="HTG71" s="0"/>
      <c r="HTH71" s="0"/>
      <c r="HTI71" s="0"/>
      <c r="HTJ71" s="0"/>
      <c r="HTK71" s="0"/>
      <c r="HTL71" s="0"/>
      <c r="HTM71" s="0"/>
      <c r="HTN71" s="0"/>
      <c r="HTO71" s="0"/>
      <c r="HTP71" s="0"/>
      <c r="HTQ71" s="0"/>
      <c r="HTR71" s="0"/>
      <c r="HTS71" s="0"/>
      <c r="HTT71" s="0"/>
      <c r="HTU71" s="0"/>
      <c r="HTV71" s="0"/>
      <c r="HTW71" s="0"/>
      <c r="HTX71" s="0"/>
      <c r="HTY71" s="0"/>
      <c r="HTZ71" s="0"/>
      <c r="HUA71" s="0"/>
      <c r="HUB71" s="0"/>
      <c r="HUC71" s="0"/>
      <c r="HUD71" s="0"/>
      <c r="HUE71" s="0"/>
      <c r="HUF71" s="0"/>
      <c r="HUG71" s="0"/>
      <c r="HUH71" s="0"/>
      <c r="HUI71" s="0"/>
      <c r="HUJ71" s="0"/>
      <c r="HUK71" s="0"/>
      <c r="HUL71" s="0"/>
      <c r="HUM71" s="0"/>
      <c r="HUN71" s="0"/>
      <c r="HUO71" s="0"/>
      <c r="HUP71" s="0"/>
      <c r="HUQ71" s="0"/>
      <c r="HUR71" s="0"/>
      <c r="HUS71" s="0"/>
      <c r="HUT71" s="0"/>
      <c r="HUU71" s="0"/>
      <c r="HUV71" s="0"/>
      <c r="HUW71" s="0"/>
      <c r="HUX71" s="0"/>
      <c r="HUY71" s="0"/>
      <c r="HUZ71" s="0"/>
      <c r="HVA71" s="0"/>
      <c r="HVB71" s="0"/>
      <c r="HVC71" s="0"/>
      <c r="HVD71" s="0"/>
      <c r="HVE71" s="0"/>
      <c r="HVF71" s="0"/>
      <c r="HVG71" s="0"/>
      <c r="HVH71" s="0"/>
      <c r="HVI71" s="0"/>
      <c r="HVJ71" s="0"/>
      <c r="HVK71" s="0"/>
      <c r="HVL71" s="0"/>
      <c r="HVM71" s="0"/>
      <c r="HVN71" s="0"/>
      <c r="HVO71" s="0"/>
      <c r="HVP71" s="0"/>
      <c r="HVQ71" s="0"/>
      <c r="HVR71" s="0"/>
      <c r="HVS71" s="0"/>
      <c r="HVT71" s="0"/>
      <c r="HVU71" s="0"/>
      <c r="HVV71" s="0"/>
      <c r="HVW71" s="0"/>
      <c r="HVX71" s="0"/>
      <c r="HVY71" s="0"/>
      <c r="HVZ71" s="0"/>
      <c r="HWA71" s="0"/>
      <c r="HWB71" s="0"/>
      <c r="HWC71" s="0"/>
      <c r="HWD71" s="0"/>
      <c r="HWE71" s="0"/>
      <c r="HWF71" s="0"/>
      <c r="HWG71" s="0"/>
      <c r="HWH71" s="0"/>
      <c r="HWI71" s="0"/>
      <c r="HWJ71" s="0"/>
      <c r="HWK71" s="0"/>
      <c r="HWL71" s="0"/>
      <c r="HWM71" s="0"/>
      <c r="HWN71" s="0"/>
      <c r="HWO71" s="0"/>
      <c r="HWP71" s="0"/>
      <c r="HWQ71" s="0"/>
      <c r="HWR71" s="0"/>
      <c r="HWS71" s="0"/>
      <c r="HWT71" s="0"/>
      <c r="HWU71" s="0"/>
      <c r="HWV71" s="0"/>
      <c r="HWW71" s="0"/>
      <c r="HWX71" s="0"/>
      <c r="HWY71" s="0"/>
      <c r="HWZ71" s="0"/>
      <c r="HXA71" s="0"/>
      <c r="HXB71" s="0"/>
      <c r="HXC71" s="0"/>
      <c r="HXD71" s="0"/>
      <c r="HXE71" s="0"/>
      <c r="HXF71" s="0"/>
      <c r="HXG71" s="0"/>
      <c r="HXH71" s="0"/>
      <c r="HXI71" s="0"/>
      <c r="HXJ71" s="0"/>
      <c r="HXK71" s="0"/>
      <c r="HXL71" s="0"/>
      <c r="HXM71" s="0"/>
      <c r="HXN71" s="0"/>
      <c r="HXO71" s="0"/>
      <c r="HXP71" s="0"/>
      <c r="HXQ71" s="0"/>
      <c r="HXR71" s="0"/>
      <c r="HXS71" s="0"/>
      <c r="HXT71" s="0"/>
      <c r="HXU71" s="0"/>
      <c r="HXV71" s="0"/>
      <c r="HXW71" s="0"/>
      <c r="HXX71" s="0"/>
      <c r="HXY71" s="0"/>
      <c r="HXZ71" s="0"/>
      <c r="HYA71" s="0"/>
      <c r="HYB71" s="0"/>
      <c r="HYC71" s="0"/>
      <c r="HYD71" s="0"/>
      <c r="HYE71" s="0"/>
      <c r="HYF71" s="0"/>
      <c r="HYG71" s="0"/>
      <c r="HYH71" s="0"/>
      <c r="HYI71" s="0"/>
      <c r="HYJ71" s="0"/>
      <c r="HYK71" s="0"/>
      <c r="HYL71" s="0"/>
      <c r="HYM71" s="0"/>
      <c r="HYN71" s="0"/>
      <c r="HYO71" s="0"/>
      <c r="HYP71" s="0"/>
      <c r="HYQ71" s="0"/>
      <c r="HYR71" s="0"/>
      <c r="HYS71" s="0"/>
      <c r="HYT71" s="0"/>
      <c r="HYU71" s="0"/>
      <c r="HYV71" s="0"/>
      <c r="HYW71" s="0"/>
      <c r="HYX71" s="0"/>
      <c r="HYY71" s="0"/>
      <c r="HYZ71" s="0"/>
      <c r="HZA71" s="0"/>
      <c r="HZB71" s="0"/>
      <c r="HZC71" s="0"/>
      <c r="HZD71" s="0"/>
      <c r="HZE71" s="0"/>
      <c r="HZF71" s="0"/>
      <c r="HZG71" s="0"/>
      <c r="HZH71" s="0"/>
      <c r="HZI71" s="0"/>
      <c r="HZJ71" s="0"/>
      <c r="HZK71" s="0"/>
      <c r="HZL71" s="0"/>
      <c r="HZM71" s="0"/>
      <c r="HZN71" s="0"/>
      <c r="HZO71" s="0"/>
      <c r="HZP71" s="0"/>
      <c r="HZQ71" s="0"/>
      <c r="HZR71" s="0"/>
      <c r="HZS71" s="0"/>
      <c r="HZT71" s="0"/>
      <c r="HZU71" s="0"/>
      <c r="HZV71" s="0"/>
      <c r="HZW71" s="0"/>
      <c r="HZX71" s="0"/>
      <c r="HZY71" s="0"/>
      <c r="HZZ71" s="0"/>
      <c r="IAA71" s="0"/>
      <c r="IAB71" s="0"/>
      <c r="IAC71" s="0"/>
      <c r="IAD71" s="0"/>
      <c r="IAE71" s="0"/>
      <c r="IAF71" s="0"/>
      <c r="IAG71" s="0"/>
      <c r="IAH71" s="0"/>
      <c r="IAI71" s="0"/>
      <c r="IAJ71" s="0"/>
      <c r="IAK71" s="0"/>
      <c r="IAL71" s="0"/>
      <c r="IAM71" s="0"/>
      <c r="IAN71" s="0"/>
      <c r="IAO71" s="0"/>
      <c r="IAP71" s="0"/>
      <c r="IAQ71" s="0"/>
      <c r="IAR71" s="0"/>
      <c r="IAS71" s="0"/>
      <c r="IAT71" s="0"/>
      <c r="IAU71" s="0"/>
      <c r="IAV71" s="0"/>
      <c r="IAW71" s="0"/>
      <c r="IAX71" s="0"/>
      <c r="IAY71" s="0"/>
      <c r="IAZ71" s="0"/>
      <c r="IBA71" s="0"/>
      <c r="IBB71" s="0"/>
      <c r="IBC71" s="0"/>
      <c r="IBD71" s="0"/>
      <c r="IBE71" s="0"/>
      <c r="IBF71" s="0"/>
      <c r="IBG71" s="0"/>
      <c r="IBH71" s="0"/>
      <c r="IBI71" s="0"/>
      <c r="IBJ71" s="0"/>
      <c r="IBK71" s="0"/>
      <c r="IBL71" s="0"/>
      <c r="IBM71" s="0"/>
      <c r="IBN71" s="0"/>
      <c r="IBO71" s="0"/>
      <c r="IBP71" s="0"/>
      <c r="IBQ71" s="0"/>
      <c r="IBR71" s="0"/>
      <c r="IBS71" s="0"/>
      <c r="IBT71" s="0"/>
      <c r="IBU71" s="0"/>
      <c r="IBV71" s="0"/>
      <c r="IBW71" s="0"/>
      <c r="IBX71" s="0"/>
      <c r="IBY71" s="0"/>
      <c r="IBZ71" s="0"/>
      <c r="ICA71" s="0"/>
      <c r="ICB71" s="0"/>
      <c r="ICC71" s="0"/>
      <c r="ICD71" s="0"/>
      <c r="ICE71" s="0"/>
      <c r="ICF71" s="0"/>
      <c r="ICG71" s="0"/>
      <c r="ICH71" s="0"/>
      <c r="ICI71" s="0"/>
      <c r="ICJ71" s="0"/>
      <c r="ICK71" s="0"/>
      <c r="ICL71" s="0"/>
      <c r="ICM71" s="0"/>
      <c r="ICN71" s="0"/>
      <c r="ICO71" s="0"/>
      <c r="ICP71" s="0"/>
      <c r="ICQ71" s="0"/>
      <c r="ICR71" s="0"/>
      <c r="ICS71" s="0"/>
      <c r="ICT71" s="0"/>
      <c r="ICU71" s="0"/>
      <c r="ICV71" s="0"/>
      <c r="ICW71" s="0"/>
      <c r="ICX71" s="0"/>
      <c r="ICY71" s="0"/>
      <c r="ICZ71" s="0"/>
      <c r="IDA71" s="0"/>
      <c r="IDB71" s="0"/>
      <c r="IDC71" s="0"/>
      <c r="IDD71" s="0"/>
      <c r="IDE71" s="0"/>
      <c r="IDF71" s="0"/>
      <c r="IDG71" s="0"/>
      <c r="IDH71" s="0"/>
      <c r="IDI71" s="0"/>
      <c r="IDJ71" s="0"/>
      <c r="IDK71" s="0"/>
      <c r="IDL71" s="0"/>
      <c r="IDM71" s="0"/>
      <c r="IDN71" s="0"/>
      <c r="IDO71" s="0"/>
      <c r="IDP71" s="0"/>
      <c r="IDQ71" s="0"/>
      <c r="IDR71" s="0"/>
      <c r="IDS71" s="0"/>
      <c r="IDT71" s="0"/>
      <c r="IDU71" s="0"/>
      <c r="IDV71" s="0"/>
      <c r="IDW71" s="0"/>
      <c r="IDX71" s="0"/>
      <c r="IDY71" s="0"/>
      <c r="IDZ71" s="0"/>
      <c r="IEA71" s="0"/>
      <c r="IEB71" s="0"/>
      <c r="IEC71" s="0"/>
      <c r="IED71" s="0"/>
      <c r="IEE71" s="0"/>
      <c r="IEF71" s="0"/>
      <c r="IEG71" s="0"/>
      <c r="IEH71" s="0"/>
      <c r="IEI71" s="0"/>
      <c r="IEJ71" s="0"/>
      <c r="IEK71" s="0"/>
      <c r="IEL71" s="0"/>
      <c r="IEM71" s="0"/>
      <c r="IEN71" s="0"/>
      <c r="IEO71" s="0"/>
      <c r="IEP71" s="0"/>
      <c r="IEQ71" s="0"/>
      <c r="IER71" s="0"/>
      <c r="IES71" s="0"/>
      <c r="IET71" s="0"/>
      <c r="IEU71" s="0"/>
      <c r="IEV71" s="0"/>
      <c r="IEW71" s="0"/>
      <c r="IEX71" s="0"/>
      <c r="IEY71" s="0"/>
      <c r="IEZ71" s="0"/>
      <c r="IFA71" s="0"/>
      <c r="IFB71" s="0"/>
      <c r="IFC71" s="0"/>
      <c r="IFD71" s="0"/>
      <c r="IFE71" s="0"/>
      <c r="IFF71" s="0"/>
      <c r="IFG71" s="0"/>
      <c r="IFH71" s="0"/>
      <c r="IFI71" s="0"/>
      <c r="IFJ71" s="0"/>
      <c r="IFK71" s="0"/>
      <c r="IFL71" s="0"/>
      <c r="IFM71" s="0"/>
      <c r="IFN71" s="0"/>
      <c r="IFO71" s="0"/>
      <c r="IFP71" s="0"/>
      <c r="IFQ71" s="0"/>
      <c r="IFR71" s="0"/>
      <c r="IFS71" s="0"/>
      <c r="IFT71" s="0"/>
      <c r="IFU71" s="0"/>
      <c r="IFV71" s="0"/>
      <c r="IFW71" s="0"/>
      <c r="IFX71" s="0"/>
      <c r="IFY71" s="0"/>
      <c r="IFZ71" s="0"/>
      <c r="IGA71" s="0"/>
      <c r="IGB71" s="0"/>
      <c r="IGC71" s="0"/>
      <c r="IGD71" s="0"/>
      <c r="IGE71" s="0"/>
      <c r="IGF71" s="0"/>
      <c r="IGG71" s="0"/>
      <c r="IGH71" s="0"/>
      <c r="IGI71" s="0"/>
      <c r="IGJ71" s="0"/>
      <c r="IGK71" s="0"/>
      <c r="IGL71" s="0"/>
      <c r="IGM71" s="0"/>
      <c r="IGN71" s="0"/>
      <c r="IGO71" s="0"/>
      <c r="IGP71" s="0"/>
      <c r="IGQ71" s="0"/>
      <c r="IGR71" s="0"/>
      <c r="IGS71" s="0"/>
      <c r="IGT71" s="0"/>
      <c r="IGU71" s="0"/>
      <c r="IGV71" s="0"/>
      <c r="IGW71" s="0"/>
      <c r="IGX71" s="0"/>
      <c r="IGY71" s="0"/>
      <c r="IGZ71" s="0"/>
      <c r="IHA71" s="0"/>
      <c r="IHB71" s="0"/>
      <c r="IHC71" s="0"/>
      <c r="IHD71" s="0"/>
      <c r="IHE71" s="0"/>
      <c r="IHF71" s="0"/>
      <c r="IHG71" s="0"/>
      <c r="IHH71" s="0"/>
      <c r="IHI71" s="0"/>
      <c r="IHJ71" s="0"/>
      <c r="IHK71" s="0"/>
      <c r="IHL71" s="0"/>
      <c r="IHM71" s="0"/>
      <c r="IHN71" s="0"/>
      <c r="IHO71" s="0"/>
      <c r="IHP71" s="0"/>
      <c r="IHQ71" s="0"/>
      <c r="IHR71" s="0"/>
      <c r="IHS71" s="0"/>
      <c r="IHT71" s="0"/>
      <c r="IHU71" s="0"/>
      <c r="IHV71" s="0"/>
      <c r="IHW71" s="0"/>
      <c r="IHX71" s="0"/>
      <c r="IHY71" s="0"/>
      <c r="IHZ71" s="0"/>
      <c r="IIA71" s="0"/>
      <c r="IIB71" s="0"/>
      <c r="IIC71" s="0"/>
      <c r="IID71" s="0"/>
      <c r="IIE71" s="0"/>
      <c r="IIF71" s="0"/>
      <c r="IIG71" s="0"/>
      <c r="IIH71" s="0"/>
      <c r="III71" s="0"/>
      <c r="IIJ71" s="0"/>
      <c r="IIK71" s="0"/>
      <c r="IIL71" s="0"/>
      <c r="IIM71" s="0"/>
      <c r="IIN71" s="0"/>
      <c r="IIO71" s="0"/>
      <c r="IIP71" s="0"/>
      <c r="IIQ71" s="0"/>
      <c r="IIR71" s="0"/>
      <c r="IIS71" s="0"/>
      <c r="IIT71" s="0"/>
      <c r="IIU71" s="0"/>
      <c r="IIV71" s="0"/>
      <c r="IIW71" s="0"/>
      <c r="IIX71" s="0"/>
      <c r="IIY71" s="0"/>
      <c r="IIZ71" s="0"/>
      <c r="IJA71" s="0"/>
      <c r="IJB71" s="0"/>
      <c r="IJC71" s="0"/>
      <c r="IJD71" s="0"/>
      <c r="IJE71" s="0"/>
      <c r="IJF71" s="0"/>
      <c r="IJG71" s="0"/>
      <c r="IJH71" s="0"/>
      <c r="IJI71" s="0"/>
      <c r="IJJ71" s="0"/>
      <c r="IJK71" s="0"/>
      <c r="IJL71" s="0"/>
      <c r="IJM71" s="0"/>
      <c r="IJN71" s="0"/>
      <c r="IJO71" s="0"/>
      <c r="IJP71" s="0"/>
      <c r="IJQ71" s="0"/>
      <c r="IJR71" s="0"/>
      <c r="IJS71" s="0"/>
      <c r="IJT71" s="0"/>
      <c r="IJU71" s="0"/>
      <c r="IJV71" s="0"/>
      <c r="IJW71" s="0"/>
      <c r="IJX71" s="0"/>
      <c r="IJY71" s="0"/>
      <c r="IJZ71" s="0"/>
      <c r="IKA71" s="0"/>
      <c r="IKB71" s="0"/>
      <c r="IKC71" s="0"/>
      <c r="IKD71" s="0"/>
      <c r="IKE71" s="0"/>
      <c r="IKF71" s="0"/>
      <c r="IKG71" s="0"/>
      <c r="IKH71" s="0"/>
      <c r="IKI71" s="0"/>
      <c r="IKJ71" s="0"/>
      <c r="IKK71" s="0"/>
      <c r="IKL71" s="0"/>
      <c r="IKM71" s="0"/>
      <c r="IKN71" s="0"/>
      <c r="IKO71" s="0"/>
      <c r="IKP71" s="0"/>
      <c r="IKQ71" s="0"/>
      <c r="IKR71" s="0"/>
      <c r="IKS71" s="0"/>
      <c r="IKT71" s="0"/>
      <c r="IKU71" s="0"/>
      <c r="IKV71" s="0"/>
      <c r="IKW71" s="0"/>
      <c r="IKX71" s="0"/>
      <c r="IKY71" s="0"/>
      <c r="IKZ71" s="0"/>
      <c r="ILA71" s="0"/>
      <c r="ILB71" s="0"/>
      <c r="ILC71" s="0"/>
      <c r="ILD71" s="0"/>
      <c r="ILE71" s="0"/>
      <c r="ILF71" s="0"/>
      <c r="ILG71" s="0"/>
      <c r="ILH71" s="0"/>
      <c r="ILI71" s="0"/>
      <c r="ILJ71" s="0"/>
      <c r="ILK71" s="0"/>
      <c r="ILL71" s="0"/>
      <c r="ILM71" s="0"/>
      <c r="ILN71" s="0"/>
      <c r="ILO71" s="0"/>
      <c r="ILP71" s="0"/>
      <c r="ILQ71" s="0"/>
      <c r="ILR71" s="0"/>
      <c r="ILS71" s="0"/>
      <c r="ILT71" s="0"/>
      <c r="ILU71" s="0"/>
      <c r="ILV71" s="0"/>
      <c r="ILW71" s="0"/>
      <c r="ILX71" s="0"/>
      <c r="ILY71" s="0"/>
      <c r="ILZ71" s="0"/>
      <c r="IMA71" s="0"/>
      <c r="IMB71" s="0"/>
      <c r="IMC71" s="0"/>
      <c r="IMD71" s="0"/>
      <c r="IME71" s="0"/>
      <c r="IMF71" s="0"/>
      <c r="IMG71" s="0"/>
      <c r="IMH71" s="0"/>
      <c r="IMI71" s="0"/>
      <c r="IMJ71" s="0"/>
      <c r="IMK71" s="0"/>
      <c r="IML71" s="0"/>
      <c r="IMM71" s="0"/>
      <c r="IMN71" s="0"/>
      <c r="IMO71" s="0"/>
      <c r="IMP71" s="0"/>
      <c r="IMQ71" s="0"/>
      <c r="IMR71" s="0"/>
      <c r="IMS71" s="0"/>
      <c r="IMT71" s="0"/>
      <c r="IMU71" s="0"/>
      <c r="IMV71" s="0"/>
      <c r="IMW71" s="0"/>
      <c r="IMX71" s="0"/>
      <c r="IMY71" s="0"/>
      <c r="IMZ71" s="0"/>
      <c r="INA71" s="0"/>
      <c r="INB71" s="0"/>
      <c r="INC71" s="0"/>
      <c r="IND71" s="0"/>
      <c r="INE71" s="0"/>
      <c r="INF71" s="0"/>
      <c r="ING71" s="0"/>
      <c r="INH71" s="0"/>
      <c r="INI71" s="0"/>
      <c r="INJ71" s="0"/>
      <c r="INK71" s="0"/>
      <c r="INL71" s="0"/>
      <c r="INM71" s="0"/>
      <c r="INN71" s="0"/>
      <c r="INO71" s="0"/>
      <c r="INP71" s="0"/>
      <c r="INQ71" s="0"/>
      <c r="INR71" s="0"/>
      <c r="INS71" s="0"/>
      <c r="INT71" s="0"/>
      <c r="INU71" s="0"/>
      <c r="INV71" s="0"/>
      <c r="INW71" s="0"/>
      <c r="INX71" s="0"/>
      <c r="INY71" s="0"/>
      <c r="INZ71" s="0"/>
      <c r="IOA71" s="0"/>
      <c r="IOB71" s="0"/>
      <c r="IOC71" s="0"/>
      <c r="IOD71" s="0"/>
      <c r="IOE71" s="0"/>
      <c r="IOF71" s="0"/>
      <c r="IOG71" s="0"/>
      <c r="IOH71" s="0"/>
      <c r="IOI71" s="0"/>
      <c r="IOJ71" s="0"/>
      <c r="IOK71" s="0"/>
      <c r="IOL71" s="0"/>
      <c r="IOM71" s="0"/>
      <c r="ION71" s="0"/>
      <c r="IOO71" s="0"/>
      <c r="IOP71" s="0"/>
      <c r="IOQ71" s="0"/>
      <c r="IOR71" s="0"/>
      <c r="IOS71" s="0"/>
      <c r="IOT71" s="0"/>
      <c r="IOU71" s="0"/>
      <c r="IOV71" s="0"/>
      <c r="IOW71" s="0"/>
      <c r="IOX71" s="0"/>
      <c r="IOY71" s="0"/>
      <c r="IOZ71" s="0"/>
      <c r="IPA71" s="0"/>
      <c r="IPB71" s="0"/>
      <c r="IPC71" s="0"/>
      <c r="IPD71" s="0"/>
      <c r="IPE71" s="0"/>
      <c r="IPF71" s="0"/>
      <c r="IPG71" s="0"/>
      <c r="IPH71" s="0"/>
      <c r="IPI71" s="0"/>
      <c r="IPJ71" s="0"/>
      <c r="IPK71" s="0"/>
      <c r="IPL71" s="0"/>
      <c r="IPM71" s="0"/>
      <c r="IPN71" s="0"/>
      <c r="IPO71" s="0"/>
      <c r="IPP71" s="0"/>
      <c r="IPQ71" s="0"/>
      <c r="IPR71" s="0"/>
      <c r="IPS71" s="0"/>
      <c r="IPT71" s="0"/>
      <c r="IPU71" s="0"/>
      <c r="IPV71" s="0"/>
      <c r="IPW71" s="0"/>
      <c r="IPX71" s="0"/>
      <c r="IPY71" s="0"/>
      <c r="IPZ71" s="0"/>
      <c r="IQA71" s="0"/>
      <c r="IQB71" s="0"/>
      <c r="IQC71" s="0"/>
      <c r="IQD71" s="0"/>
      <c r="IQE71" s="0"/>
      <c r="IQF71" s="0"/>
      <c r="IQG71" s="0"/>
      <c r="IQH71" s="0"/>
      <c r="IQI71" s="0"/>
      <c r="IQJ71" s="0"/>
      <c r="IQK71" s="0"/>
      <c r="IQL71" s="0"/>
      <c r="IQM71" s="0"/>
      <c r="IQN71" s="0"/>
      <c r="IQO71" s="0"/>
      <c r="IQP71" s="0"/>
      <c r="IQQ71" s="0"/>
      <c r="IQR71" s="0"/>
      <c r="IQS71" s="0"/>
      <c r="IQT71" s="0"/>
      <c r="IQU71" s="0"/>
      <c r="IQV71" s="0"/>
      <c r="IQW71" s="0"/>
      <c r="IQX71" s="0"/>
      <c r="IQY71" s="0"/>
      <c r="IQZ71" s="0"/>
      <c r="IRA71" s="0"/>
      <c r="IRB71" s="0"/>
      <c r="IRC71" s="0"/>
      <c r="IRD71" s="0"/>
      <c r="IRE71" s="0"/>
      <c r="IRF71" s="0"/>
      <c r="IRG71" s="0"/>
      <c r="IRH71" s="0"/>
      <c r="IRI71" s="0"/>
      <c r="IRJ71" s="0"/>
      <c r="IRK71" s="0"/>
      <c r="IRL71" s="0"/>
      <c r="IRM71" s="0"/>
      <c r="IRN71" s="0"/>
      <c r="IRO71" s="0"/>
      <c r="IRP71" s="0"/>
      <c r="IRQ71" s="0"/>
      <c r="IRR71" s="0"/>
      <c r="IRS71" s="0"/>
      <c r="IRT71" s="0"/>
      <c r="IRU71" s="0"/>
      <c r="IRV71" s="0"/>
      <c r="IRW71" s="0"/>
      <c r="IRX71" s="0"/>
      <c r="IRY71" s="0"/>
      <c r="IRZ71" s="0"/>
      <c r="ISA71" s="0"/>
      <c r="ISB71" s="0"/>
      <c r="ISC71" s="0"/>
      <c r="ISD71" s="0"/>
      <c r="ISE71" s="0"/>
      <c r="ISF71" s="0"/>
      <c r="ISG71" s="0"/>
      <c r="ISH71" s="0"/>
      <c r="ISI71" s="0"/>
      <c r="ISJ71" s="0"/>
      <c r="ISK71" s="0"/>
      <c r="ISL71" s="0"/>
      <c r="ISM71" s="0"/>
      <c r="ISN71" s="0"/>
      <c r="ISO71" s="0"/>
      <c r="ISP71" s="0"/>
      <c r="ISQ71" s="0"/>
      <c r="ISR71" s="0"/>
      <c r="ISS71" s="0"/>
      <c r="IST71" s="0"/>
      <c r="ISU71" s="0"/>
      <c r="ISV71" s="0"/>
      <c r="ISW71" s="0"/>
      <c r="ISX71" s="0"/>
      <c r="ISY71" s="0"/>
      <c r="ISZ71" s="0"/>
      <c r="ITA71" s="0"/>
      <c r="ITB71" s="0"/>
      <c r="ITC71" s="0"/>
      <c r="ITD71" s="0"/>
      <c r="ITE71" s="0"/>
      <c r="ITF71" s="0"/>
      <c r="ITG71" s="0"/>
      <c r="ITH71" s="0"/>
      <c r="ITI71" s="0"/>
      <c r="ITJ71" s="0"/>
      <c r="ITK71" s="0"/>
      <c r="ITL71" s="0"/>
      <c r="ITM71" s="0"/>
      <c r="ITN71" s="0"/>
      <c r="ITO71" s="0"/>
      <c r="ITP71" s="0"/>
      <c r="ITQ71" s="0"/>
      <c r="ITR71" s="0"/>
      <c r="ITS71" s="0"/>
      <c r="ITT71" s="0"/>
      <c r="ITU71" s="0"/>
      <c r="ITV71" s="0"/>
      <c r="ITW71" s="0"/>
      <c r="ITX71" s="0"/>
      <c r="ITY71" s="0"/>
      <c r="ITZ71" s="0"/>
      <c r="IUA71" s="0"/>
      <c r="IUB71" s="0"/>
      <c r="IUC71" s="0"/>
      <c r="IUD71" s="0"/>
      <c r="IUE71" s="0"/>
      <c r="IUF71" s="0"/>
      <c r="IUG71" s="0"/>
      <c r="IUH71" s="0"/>
      <c r="IUI71" s="0"/>
      <c r="IUJ71" s="0"/>
      <c r="IUK71" s="0"/>
      <c r="IUL71" s="0"/>
      <c r="IUM71" s="0"/>
      <c r="IUN71" s="0"/>
      <c r="IUO71" s="0"/>
      <c r="IUP71" s="0"/>
      <c r="IUQ71" s="0"/>
      <c r="IUR71" s="0"/>
      <c r="IUS71" s="0"/>
      <c r="IUT71" s="0"/>
      <c r="IUU71" s="0"/>
      <c r="IUV71" s="0"/>
      <c r="IUW71" s="0"/>
      <c r="IUX71" s="0"/>
      <c r="IUY71" s="0"/>
      <c r="IUZ71" s="0"/>
      <c r="IVA71" s="0"/>
      <c r="IVB71" s="0"/>
      <c r="IVC71" s="0"/>
      <c r="IVD71" s="0"/>
      <c r="IVE71" s="0"/>
      <c r="IVF71" s="0"/>
      <c r="IVG71" s="0"/>
      <c r="IVH71" s="0"/>
      <c r="IVI71" s="0"/>
      <c r="IVJ71" s="0"/>
      <c r="IVK71" s="0"/>
      <c r="IVL71" s="0"/>
      <c r="IVM71" s="0"/>
      <c r="IVN71" s="0"/>
      <c r="IVO71" s="0"/>
      <c r="IVP71" s="0"/>
      <c r="IVQ71" s="0"/>
      <c r="IVR71" s="0"/>
      <c r="IVS71" s="0"/>
      <c r="IVT71" s="0"/>
      <c r="IVU71" s="0"/>
      <c r="IVV71" s="0"/>
      <c r="IVW71" s="0"/>
      <c r="IVX71" s="0"/>
      <c r="IVY71" s="0"/>
      <c r="IVZ71" s="0"/>
      <c r="IWA71" s="0"/>
      <c r="IWB71" s="0"/>
      <c r="IWC71" s="0"/>
      <c r="IWD71" s="0"/>
      <c r="IWE71" s="0"/>
      <c r="IWF71" s="0"/>
      <c r="IWG71" s="0"/>
      <c r="IWH71" s="0"/>
      <c r="IWI71" s="0"/>
      <c r="IWJ71" s="0"/>
      <c r="IWK71" s="0"/>
      <c r="IWL71" s="0"/>
      <c r="IWM71" s="0"/>
      <c r="IWN71" s="0"/>
      <c r="IWO71" s="0"/>
      <c r="IWP71" s="0"/>
      <c r="IWQ71" s="0"/>
      <c r="IWR71" s="0"/>
      <c r="IWS71" s="0"/>
      <c r="IWT71" s="0"/>
      <c r="IWU71" s="0"/>
      <c r="IWV71" s="0"/>
      <c r="IWW71" s="0"/>
      <c r="IWX71" s="0"/>
      <c r="IWY71" s="0"/>
      <c r="IWZ71" s="0"/>
      <c r="IXA71" s="0"/>
      <c r="IXB71" s="0"/>
      <c r="IXC71" s="0"/>
      <c r="IXD71" s="0"/>
      <c r="IXE71" s="0"/>
      <c r="IXF71" s="0"/>
      <c r="IXG71" s="0"/>
      <c r="IXH71" s="0"/>
      <c r="IXI71" s="0"/>
      <c r="IXJ71" s="0"/>
      <c r="IXK71" s="0"/>
      <c r="IXL71" s="0"/>
      <c r="IXM71" s="0"/>
      <c r="IXN71" s="0"/>
      <c r="IXO71" s="0"/>
      <c r="IXP71" s="0"/>
      <c r="IXQ71" s="0"/>
      <c r="IXR71" s="0"/>
      <c r="IXS71" s="0"/>
      <c r="IXT71" s="0"/>
      <c r="IXU71" s="0"/>
      <c r="IXV71" s="0"/>
      <c r="IXW71" s="0"/>
      <c r="IXX71" s="0"/>
      <c r="IXY71" s="0"/>
      <c r="IXZ71" s="0"/>
      <c r="IYA71" s="0"/>
      <c r="IYB71" s="0"/>
      <c r="IYC71" s="0"/>
      <c r="IYD71" s="0"/>
      <c r="IYE71" s="0"/>
      <c r="IYF71" s="0"/>
      <c r="IYG71" s="0"/>
      <c r="IYH71" s="0"/>
      <c r="IYI71" s="0"/>
      <c r="IYJ71" s="0"/>
      <c r="IYK71" s="0"/>
      <c r="IYL71" s="0"/>
      <c r="IYM71" s="0"/>
      <c r="IYN71" s="0"/>
      <c r="IYO71" s="0"/>
      <c r="IYP71" s="0"/>
      <c r="IYQ71" s="0"/>
      <c r="IYR71" s="0"/>
      <c r="IYS71" s="0"/>
      <c r="IYT71" s="0"/>
      <c r="IYU71" s="0"/>
      <c r="IYV71" s="0"/>
      <c r="IYW71" s="0"/>
      <c r="IYX71" s="0"/>
      <c r="IYY71" s="0"/>
      <c r="IYZ71" s="0"/>
      <c r="IZA71" s="0"/>
      <c r="IZB71" s="0"/>
      <c r="IZC71" s="0"/>
      <c r="IZD71" s="0"/>
      <c r="IZE71" s="0"/>
      <c r="IZF71" s="0"/>
      <c r="IZG71" s="0"/>
      <c r="IZH71" s="0"/>
      <c r="IZI71" s="0"/>
      <c r="IZJ71" s="0"/>
      <c r="IZK71" s="0"/>
      <c r="IZL71" s="0"/>
      <c r="IZM71" s="0"/>
      <c r="IZN71" s="0"/>
      <c r="IZO71" s="0"/>
      <c r="IZP71" s="0"/>
      <c r="IZQ71" s="0"/>
      <c r="IZR71" s="0"/>
      <c r="IZS71" s="0"/>
      <c r="IZT71" s="0"/>
      <c r="IZU71" s="0"/>
      <c r="IZV71" s="0"/>
      <c r="IZW71" s="0"/>
      <c r="IZX71" s="0"/>
      <c r="IZY71" s="0"/>
      <c r="IZZ71" s="0"/>
      <c r="JAA71" s="0"/>
      <c r="JAB71" s="0"/>
      <c r="JAC71" s="0"/>
      <c r="JAD71" s="0"/>
      <c r="JAE71" s="0"/>
      <c r="JAF71" s="0"/>
      <c r="JAG71" s="0"/>
      <c r="JAH71" s="0"/>
      <c r="JAI71" s="0"/>
      <c r="JAJ71" s="0"/>
      <c r="JAK71" s="0"/>
      <c r="JAL71" s="0"/>
      <c r="JAM71" s="0"/>
      <c r="JAN71" s="0"/>
      <c r="JAO71" s="0"/>
      <c r="JAP71" s="0"/>
      <c r="JAQ71" s="0"/>
      <c r="JAR71" s="0"/>
      <c r="JAS71" s="0"/>
      <c r="JAT71" s="0"/>
      <c r="JAU71" s="0"/>
      <c r="JAV71" s="0"/>
      <c r="JAW71" s="0"/>
      <c r="JAX71" s="0"/>
      <c r="JAY71" s="0"/>
      <c r="JAZ71" s="0"/>
      <c r="JBA71" s="0"/>
      <c r="JBB71" s="0"/>
      <c r="JBC71" s="0"/>
      <c r="JBD71" s="0"/>
      <c r="JBE71" s="0"/>
      <c r="JBF71" s="0"/>
      <c r="JBG71" s="0"/>
      <c r="JBH71" s="0"/>
      <c r="JBI71" s="0"/>
      <c r="JBJ71" s="0"/>
      <c r="JBK71" s="0"/>
      <c r="JBL71" s="0"/>
      <c r="JBM71" s="0"/>
      <c r="JBN71" s="0"/>
      <c r="JBO71" s="0"/>
      <c r="JBP71" s="0"/>
      <c r="JBQ71" s="0"/>
      <c r="JBR71" s="0"/>
      <c r="JBS71" s="0"/>
      <c r="JBT71" s="0"/>
      <c r="JBU71" s="0"/>
      <c r="JBV71" s="0"/>
      <c r="JBW71" s="0"/>
      <c r="JBX71" s="0"/>
      <c r="JBY71" s="0"/>
      <c r="JBZ71" s="0"/>
      <c r="JCA71" s="0"/>
      <c r="JCB71" s="0"/>
      <c r="JCC71" s="0"/>
      <c r="JCD71" s="0"/>
      <c r="JCE71" s="0"/>
      <c r="JCF71" s="0"/>
      <c r="JCG71" s="0"/>
      <c r="JCH71" s="0"/>
      <c r="JCI71" s="0"/>
      <c r="JCJ71" s="0"/>
      <c r="JCK71" s="0"/>
      <c r="JCL71" s="0"/>
      <c r="JCM71" s="0"/>
      <c r="JCN71" s="0"/>
      <c r="JCO71" s="0"/>
      <c r="JCP71" s="0"/>
      <c r="JCQ71" s="0"/>
      <c r="JCR71" s="0"/>
      <c r="JCS71" s="0"/>
      <c r="JCT71" s="0"/>
      <c r="JCU71" s="0"/>
      <c r="JCV71" s="0"/>
      <c r="JCW71" s="0"/>
      <c r="JCX71" s="0"/>
      <c r="JCY71" s="0"/>
      <c r="JCZ71" s="0"/>
      <c r="JDA71" s="0"/>
      <c r="JDB71" s="0"/>
      <c r="JDC71" s="0"/>
      <c r="JDD71" s="0"/>
      <c r="JDE71" s="0"/>
      <c r="JDF71" s="0"/>
      <c r="JDG71" s="0"/>
      <c r="JDH71" s="0"/>
      <c r="JDI71" s="0"/>
      <c r="JDJ71" s="0"/>
      <c r="JDK71" s="0"/>
      <c r="JDL71" s="0"/>
      <c r="JDM71" s="0"/>
      <c r="JDN71" s="0"/>
      <c r="JDO71" s="0"/>
      <c r="JDP71" s="0"/>
      <c r="JDQ71" s="0"/>
      <c r="JDR71" s="0"/>
      <c r="JDS71" s="0"/>
      <c r="JDT71" s="0"/>
      <c r="JDU71" s="0"/>
      <c r="JDV71" s="0"/>
      <c r="JDW71" s="0"/>
      <c r="JDX71" s="0"/>
      <c r="JDY71" s="0"/>
      <c r="JDZ71" s="0"/>
      <c r="JEA71" s="0"/>
      <c r="JEB71" s="0"/>
      <c r="JEC71" s="0"/>
      <c r="JED71" s="0"/>
      <c r="JEE71" s="0"/>
      <c r="JEF71" s="0"/>
      <c r="JEG71" s="0"/>
      <c r="JEH71" s="0"/>
      <c r="JEI71" s="0"/>
      <c r="JEJ71" s="0"/>
      <c r="JEK71" s="0"/>
      <c r="JEL71" s="0"/>
      <c r="JEM71" s="0"/>
      <c r="JEN71" s="0"/>
      <c r="JEO71" s="0"/>
      <c r="JEP71" s="0"/>
      <c r="JEQ71" s="0"/>
      <c r="JER71" s="0"/>
      <c r="JES71" s="0"/>
      <c r="JET71" s="0"/>
      <c r="JEU71" s="0"/>
      <c r="JEV71" s="0"/>
      <c r="JEW71" s="0"/>
      <c r="JEX71" s="0"/>
      <c r="JEY71" s="0"/>
      <c r="JEZ71" s="0"/>
      <c r="JFA71" s="0"/>
      <c r="JFB71" s="0"/>
      <c r="JFC71" s="0"/>
      <c r="JFD71" s="0"/>
      <c r="JFE71" s="0"/>
      <c r="JFF71" s="0"/>
      <c r="JFG71" s="0"/>
      <c r="JFH71" s="0"/>
      <c r="JFI71" s="0"/>
      <c r="JFJ71" s="0"/>
      <c r="JFK71" s="0"/>
      <c r="JFL71" s="0"/>
      <c r="JFM71" s="0"/>
      <c r="JFN71" s="0"/>
      <c r="JFO71" s="0"/>
      <c r="JFP71" s="0"/>
      <c r="JFQ71" s="0"/>
      <c r="JFR71" s="0"/>
      <c r="JFS71" s="0"/>
      <c r="JFT71" s="0"/>
      <c r="JFU71" s="0"/>
      <c r="JFV71" s="0"/>
      <c r="JFW71" s="0"/>
      <c r="JFX71" s="0"/>
      <c r="JFY71" s="0"/>
      <c r="JFZ71" s="0"/>
      <c r="JGA71" s="0"/>
      <c r="JGB71" s="0"/>
      <c r="JGC71" s="0"/>
      <c r="JGD71" s="0"/>
      <c r="JGE71" s="0"/>
      <c r="JGF71" s="0"/>
      <c r="JGG71" s="0"/>
      <c r="JGH71" s="0"/>
      <c r="JGI71" s="0"/>
      <c r="JGJ71" s="0"/>
      <c r="JGK71" s="0"/>
      <c r="JGL71" s="0"/>
      <c r="JGM71" s="0"/>
      <c r="JGN71" s="0"/>
      <c r="JGO71" s="0"/>
      <c r="JGP71" s="0"/>
      <c r="JGQ71" s="0"/>
      <c r="JGR71" s="0"/>
      <c r="JGS71" s="0"/>
      <c r="JGT71" s="0"/>
      <c r="JGU71" s="0"/>
      <c r="JGV71" s="0"/>
      <c r="JGW71" s="0"/>
      <c r="JGX71" s="0"/>
      <c r="JGY71" s="0"/>
      <c r="JGZ71" s="0"/>
      <c r="JHA71" s="0"/>
      <c r="JHB71" s="0"/>
      <c r="JHC71" s="0"/>
      <c r="JHD71" s="0"/>
      <c r="JHE71" s="0"/>
      <c r="JHF71" s="0"/>
      <c r="JHG71" s="0"/>
      <c r="JHH71" s="0"/>
      <c r="JHI71" s="0"/>
      <c r="JHJ71" s="0"/>
      <c r="JHK71" s="0"/>
      <c r="JHL71" s="0"/>
      <c r="JHM71" s="0"/>
      <c r="JHN71" s="0"/>
      <c r="JHO71" s="0"/>
      <c r="JHP71" s="0"/>
      <c r="JHQ71" s="0"/>
      <c r="JHR71" s="0"/>
      <c r="JHS71" s="0"/>
      <c r="JHT71" s="0"/>
      <c r="JHU71" s="0"/>
      <c r="JHV71" s="0"/>
      <c r="JHW71" s="0"/>
      <c r="JHX71" s="0"/>
      <c r="JHY71" s="0"/>
      <c r="JHZ71" s="0"/>
      <c r="JIA71" s="0"/>
      <c r="JIB71" s="0"/>
      <c r="JIC71" s="0"/>
      <c r="JID71" s="0"/>
      <c r="JIE71" s="0"/>
      <c r="JIF71" s="0"/>
      <c r="JIG71" s="0"/>
      <c r="JIH71" s="0"/>
      <c r="JII71" s="0"/>
      <c r="JIJ71" s="0"/>
      <c r="JIK71" s="0"/>
      <c r="JIL71" s="0"/>
      <c r="JIM71" s="0"/>
      <c r="JIN71" s="0"/>
      <c r="JIO71" s="0"/>
      <c r="JIP71" s="0"/>
      <c r="JIQ71" s="0"/>
      <c r="JIR71" s="0"/>
      <c r="JIS71" s="0"/>
      <c r="JIT71" s="0"/>
      <c r="JIU71" s="0"/>
      <c r="JIV71" s="0"/>
      <c r="JIW71" s="0"/>
      <c r="JIX71" s="0"/>
      <c r="JIY71" s="0"/>
      <c r="JIZ71" s="0"/>
      <c r="JJA71" s="0"/>
      <c r="JJB71" s="0"/>
      <c r="JJC71" s="0"/>
      <c r="JJD71" s="0"/>
      <c r="JJE71" s="0"/>
      <c r="JJF71" s="0"/>
      <c r="JJG71" s="0"/>
      <c r="JJH71" s="0"/>
      <c r="JJI71" s="0"/>
      <c r="JJJ71" s="0"/>
      <c r="JJK71" s="0"/>
      <c r="JJL71" s="0"/>
      <c r="JJM71" s="0"/>
      <c r="JJN71" s="0"/>
      <c r="JJO71" s="0"/>
      <c r="JJP71" s="0"/>
      <c r="JJQ71" s="0"/>
      <c r="JJR71" s="0"/>
      <c r="JJS71" s="0"/>
      <c r="JJT71" s="0"/>
      <c r="JJU71" s="0"/>
      <c r="JJV71" s="0"/>
      <c r="JJW71" s="0"/>
      <c r="JJX71" s="0"/>
      <c r="JJY71" s="0"/>
      <c r="JJZ71" s="0"/>
      <c r="JKA71" s="0"/>
      <c r="JKB71" s="0"/>
      <c r="JKC71" s="0"/>
      <c r="JKD71" s="0"/>
      <c r="JKE71" s="0"/>
      <c r="JKF71" s="0"/>
      <c r="JKG71" s="0"/>
      <c r="JKH71" s="0"/>
      <c r="JKI71" s="0"/>
      <c r="JKJ71" s="0"/>
      <c r="JKK71" s="0"/>
      <c r="JKL71" s="0"/>
      <c r="JKM71" s="0"/>
      <c r="JKN71" s="0"/>
      <c r="JKO71" s="0"/>
      <c r="JKP71" s="0"/>
      <c r="JKQ71" s="0"/>
      <c r="JKR71" s="0"/>
      <c r="JKS71" s="0"/>
      <c r="JKT71" s="0"/>
      <c r="JKU71" s="0"/>
      <c r="JKV71" s="0"/>
      <c r="JKW71" s="0"/>
      <c r="JKX71" s="0"/>
      <c r="JKY71" s="0"/>
      <c r="JKZ71" s="0"/>
      <c r="JLA71" s="0"/>
      <c r="JLB71" s="0"/>
      <c r="JLC71" s="0"/>
      <c r="JLD71" s="0"/>
      <c r="JLE71" s="0"/>
      <c r="JLF71" s="0"/>
      <c r="JLG71" s="0"/>
      <c r="JLH71" s="0"/>
      <c r="JLI71" s="0"/>
      <c r="JLJ71" s="0"/>
      <c r="JLK71" s="0"/>
      <c r="JLL71" s="0"/>
      <c r="JLM71" s="0"/>
      <c r="JLN71" s="0"/>
      <c r="JLO71" s="0"/>
      <c r="JLP71" s="0"/>
      <c r="JLQ71" s="0"/>
      <c r="JLR71" s="0"/>
      <c r="JLS71" s="0"/>
      <c r="JLT71" s="0"/>
      <c r="JLU71" s="0"/>
      <c r="JLV71" s="0"/>
      <c r="JLW71" s="0"/>
      <c r="JLX71" s="0"/>
      <c r="JLY71" s="0"/>
      <c r="JLZ71" s="0"/>
      <c r="JMA71" s="0"/>
      <c r="JMB71" s="0"/>
      <c r="JMC71" s="0"/>
      <c r="JMD71" s="0"/>
      <c r="JME71" s="0"/>
      <c r="JMF71" s="0"/>
      <c r="JMG71" s="0"/>
      <c r="JMH71" s="0"/>
      <c r="JMI71" s="0"/>
      <c r="JMJ71" s="0"/>
      <c r="JMK71" s="0"/>
      <c r="JML71" s="0"/>
      <c r="JMM71" s="0"/>
      <c r="JMN71" s="0"/>
      <c r="JMO71" s="0"/>
      <c r="JMP71" s="0"/>
      <c r="JMQ71" s="0"/>
      <c r="JMR71" s="0"/>
      <c r="JMS71" s="0"/>
      <c r="JMT71" s="0"/>
      <c r="JMU71" s="0"/>
      <c r="JMV71" s="0"/>
      <c r="JMW71" s="0"/>
      <c r="JMX71" s="0"/>
      <c r="JMY71" s="0"/>
      <c r="JMZ71" s="0"/>
      <c r="JNA71" s="0"/>
      <c r="JNB71" s="0"/>
      <c r="JNC71" s="0"/>
      <c r="JND71" s="0"/>
      <c r="JNE71" s="0"/>
      <c r="JNF71" s="0"/>
      <c r="JNG71" s="0"/>
      <c r="JNH71" s="0"/>
      <c r="JNI71" s="0"/>
      <c r="JNJ71" s="0"/>
      <c r="JNK71" s="0"/>
      <c r="JNL71" s="0"/>
      <c r="JNM71" s="0"/>
      <c r="JNN71" s="0"/>
      <c r="JNO71" s="0"/>
      <c r="JNP71" s="0"/>
      <c r="JNQ71" s="0"/>
      <c r="JNR71" s="0"/>
      <c r="JNS71" s="0"/>
      <c r="JNT71" s="0"/>
      <c r="JNU71" s="0"/>
      <c r="JNV71" s="0"/>
      <c r="JNW71" s="0"/>
      <c r="JNX71" s="0"/>
      <c r="JNY71" s="0"/>
      <c r="JNZ71" s="0"/>
      <c r="JOA71" s="0"/>
      <c r="JOB71" s="0"/>
      <c r="JOC71" s="0"/>
      <c r="JOD71" s="0"/>
      <c r="JOE71" s="0"/>
      <c r="JOF71" s="0"/>
      <c r="JOG71" s="0"/>
      <c r="JOH71" s="0"/>
      <c r="JOI71" s="0"/>
      <c r="JOJ71" s="0"/>
      <c r="JOK71" s="0"/>
      <c r="JOL71" s="0"/>
      <c r="JOM71" s="0"/>
      <c r="JON71" s="0"/>
      <c r="JOO71" s="0"/>
      <c r="JOP71" s="0"/>
      <c r="JOQ71" s="0"/>
      <c r="JOR71" s="0"/>
      <c r="JOS71" s="0"/>
      <c r="JOT71" s="0"/>
      <c r="JOU71" s="0"/>
      <c r="JOV71" s="0"/>
      <c r="JOW71" s="0"/>
      <c r="JOX71" s="0"/>
      <c r="JOY71" s="0"/>
      <c r="JOZ71" s="0"/>
      <c r="JPA71" s="0"/>
      <c r="JPB71" s="0"/>
      <c r="JPC71" s="0"/>
      <c r="JPD71" s="0"/>
      <c r="JPE71" s="0"/>
      <c r="JPF71" s="0"/>
      <c r="JPG71" s="0"/>
      <c r="JPH71" s="0"/>
      <c r="JPI71" s="0"/>
      <c r="JPJ71" s="0"/>
      <c r="JPK71" s="0"/>
      <c r="JPL71" s="0"/>
      <c r="JPM71" s="0"/>
      <c r="JPN71" s="0"/>
      <c r="JPO71" s="0"/>
      <c r="JPP71" s="0"/>
      <c r="JPQ71" s="0"/>
      <c r="JPR71" s="0"/>
      <c r="JPS71" s="0"/>
      <c r="JPT71" s="0"/>
      <c r="JPU71" s="0"/>
      <c r="JPV71" s="0"/>
      <c r="JPW71" s="0"/>
      <c r="JPX71" s="0"/>
      <c r="JPY71" s="0"/>
      <c r="JPZ71" s="0"/>
      <c r="JQA71" s="0"/>
      <c r="JQB71" s="0"/>
      <c r="JQC71" s="0"/>
      <c r="JQD71" s="0"/>
      <c r="JQE71" s="0"/>
      <c r="JQF71" s="0"/>
      <c r="JQG71" s="0"/>
      <c r="JQH71" s="0"/>
      <c r="JQI71" s="0"/>
      <c r="JQJ71" s="0"/>
      <c r="JQK71" s="0"/>
      <c r="JQL71" s="0"/>
      <c r="JQM71" s="0"/>
      <c r="JQN71" s="0"/>
      <c r="JQO71" s="0"/>
      <c r="JQP71" s="0"/>
      <c r="JQQ71" s="0"/>
      <c r="JQR71" s="0"/>
      <c r="JQS71" s="0"/>
      <c r="JQT71" s="0"/>
      <c r="JQU71" s="0"/>
      <c r="JQV71" s="0"/>
      <c r="JQW71" s="0"/>
      <c r="JQX71" s="0"/>
      <c r="JQY71" s="0"/>
      <c r="JQZ71" s="0"/>
      <c r="JRA71" s="0"/>
      <c r="JRB71" s="0"/>
      <c r="JRC71" s="0"/>
      <c r="JRD71" s="0"/>
      <c r="JRE71" s="0"/>
      <c r="JRF71" s="0"/>
      <c r="JRG71" s="0"/>
      <c r="JRH71" s="0"/>
      <c r="JRI71" s="0"/>
      <c r="JRJ71" s="0"/>
      <c r="JRK71" s="0"/>
      <c r="JRL71" s="0"/>
      <c r="JRM71" s="0"/>
      <c r="JRN71" s="0"/>
      <c r="JRO71" s="0"/>
      <c r="JRP71" s="0"/>
      <c r="JRQ71" s="0"/>
      <c r="JRR71" s="0"/>
      <c r="JRS71" s="0"/>
      <c r="JRT71" s="0"/>
      <c r="JRU71" s="0"/>
      <c r="JRV71" s="0"/>
      <c r="JRW71" s="0"/>
      <c r="JRX71" s="0"/>
      <c r="JRY71" s="0"/>
      <c r="JRZ71" s="0"/>
      <c r="JSA71" s="0"/>
      <c r="JSB71" s="0"/>
      <c r="JSC71" s="0"/>
      <c r="JSD71" s="0"/>
      <c r="JSE71" s="0"/>
      <c r="JSF71" s="0"/>
      <c r="JSG71" s="0"/>
      <c r="JSH71" s="0"/>
      <c r="JSI71" s="0"/>
      <c r="JSJ71" s="0"/>
      <c r="JSK71" s="0"/>
      <c r="JSL71" s="0"/>
      <c r="JSM71" s="0"/>
      <c r="JSN71" s="0"/>
      <c r="JSO71" s="0"/>
      <c r="JSP71" s="0"/>
      <c r="JSQ71" s="0"/>
      <c r="JSR71" s="0"/>
      <c r="JSS71" s="0"/>
      <c r="JST71" s="0"/>
      <c r="JSU71" s="0"/>
      <c r="JSV71" s="0"/>
      <c r="JSW71" s="0"/>
      <c r="JSX71" s="0"/>
      <c r="JSY71" s="0"/>
      <c r="JSZ71" s="0"/>
      <c r="JTA71" s="0"/>
      <c r="JTB71" s="0"/>
      <c r="JTC71" s="0"/>
      <c r="JTD71" s="0"/>
      <c r="JTE71" s="0"/>
      <c r="JTF71" s="0"/>
      <c r="JTG71" s="0"/>
      <c r="JTH71" s="0"/>
      <c r="JTI71" s="0"/>
      <c r="JTJ71" s="0"/>
      <c r="JTK71" s="0"/>
      <c r="JTL71" s="0"/>
      <c r="JTM71" s="0"/>
      <c r="JTN71" s="0"/>
      <c r="JTO71" s="0"/>
      <c r="JTP71" s="0"/>
      <c r="JTQ71" s="0"/>
      <c r="JTR71" s="0"/>
      <c r="JTS71" s="0"/>
      <c r="JTT71" s="0"/>
      <c r="JTU71" s="0"/>
      <c r="JTV71" s="0"/>
      <c r="JTW71" s="0"/>
      <c r="JTX71" s="0"/>
      <c r="JTY71" s="0"/>
      <c r="JTZ71" s="0"/>
      <c r="JUA71" s="0"/>
      <c r="JUB71" s="0"/>
      <c r="JUC71" s="0"/>
      <c r="JUD71" s="0"/>
      <c r="JUE71" s="0"/>
      <c r="JUF71" s="0"/>
      <c r="JUG71" s="0"/>
      <c r="JUH71" s="0"/>
      <c r="JUI71" s="0"/>
      <c r="JUJ71" s="0"/>
      <c r="JUK71" s="0"/>
      <c r="JUL71" s="0"/>
      <c r="JUM71" s="0"/>
      <c r="JUN71" s="0"/>
      <c r="JUO71" s="0"/>
      <c r="JUP71" s="0"/>
      <c r="JUQ71" s="0"/>
      <c r="JUR71" s="0"/>
      <c r="JUS71" s="0"/>
      <c r="JUT71" s="0"/>
      <c r="JUU71" s="0"/>
      <c r="JUV71" s="0"/>
      <c r="JUW71" s="0"/>
      <c r="JUX71" s="0"/>
      <c r="JUY71" s="0"/>
      <c r="JUZ71" s="0"/>
      <c r="JVA71" s="0"/>
      <c r="JVB71" s="0"/>
      <c r="JVC71" s="0"/>
      <c r="JVD71" s="0"/>
      <c r="JVE71" s="0"/>
      <c r="JVF71" s="0"/>
      <c r="JVG71" s="0"/>
      <c r="JVH71" s="0"/>
      <c r="JVI71" s="0"/>
      <c r="JVJ71" s="0"/>
      <c r="JVK71" s="0"/>
      <c r="JVL71" s="0"/>
      <c r="JVM71" s="0"/>
      <c r="JVN71" s="0"/>
      <c r="JVO71" s="0"/>
      <c r="JVP71" s="0"/>
      <c r="JVQ71" s="0"/>
      <c r="JVR71" s="0"/>
      <c r="JVS71" s="0"/>
      <c r="JVT71" s="0"/>
      <c r="JVU71" s="0"/>
      <c r="JVV71" s="0"/>
      <c r="JVW71" s="0"/>
      <c r="JVX71" s="0"/>
      <c r="JVY71" s="0"/>
      <c r="JVZ71" s="0"/>
      <c r="JWA71" s="0"/>
      <c r="JWB71" s="0"/>
      <c r="JWC71" s="0"/>
      <c r="JWD71" s="0"/>
      <c r="JWE71" s="0"/>
      <c r="JWF71" s="0"/>
      <c r="JWG71" s="0"/>
      <c r="JWH71" s="0"/>
      <c r="JWI71" s="0"/>
      <c r="JWJ71" s="0"/>
      <c r="JWK71" s="0"/>
      <c r="JWL71" s="0"/>
      <c r="JWM71" s="0"/>
      <c r="JWN71" s="0"/>
      <c r="JWO71" s="0"/>
      <c r="JWP71" s="0"/>
      <c r="JWQ71" s="0"/>
      <c r="JWR71" s="0"/>
      <c r="JWS71" s="0"/>
      <c r="JWT71" s="0"/>
      <c r="JWU71" s="0"/>
      <c r="JWV71" s="0"/>
      <c r="JWW71" s="0"/>
      <c r="JWX71" s="0"/>
      <c r="JWY71" s="0"/>
      <c r="JWZ71" s="0"/>
      <c r="JXA71" s="0"/>
      <c r="JXB71" s="0"/>
      <c r="JXC71" s="0"/>
      <c r="JXD71" s="0"/>
      <c r="JXE71" s="0"/>
      <c r="JXF71" s="0"/>
      <c r="JXG71" s="0"/>
      <c r="JXH71" s="0"/>
      <c r="JXI71" s="0"/>
      <c r="JXJ71" s="0"/>
      <c r="JXK71" s="0"/>
      <c r="JXL71" s="0"/>
      <c r="JXM71" s="0"/>
      <c r="JXN71" s="0"/>
      <c r="JXO71" s="0"/>
      <c r="JXP71" s="0"/>
      <c r="JXQ71" s="0"/>
      <c r="JXR71" s="0"/>
      <c r="JXS71" s="0"/>
      <c r="JXT71" s="0"/>
      <c r="JXU71" s="0"/>
      <c r="JXV71" s="0"/>
      <c r="JXW71" s="0"/>
      <c r="JXX71" s="0"/>
      <c r="JXY71" s="0"/>
      <c r="JXZ71" s="0"/>
      <c r="JYA71" s="0"/>
      <c r="JYB71" s="0"/>
      <c r="JYC71" s="0"/>
      <c r="JYD71" s="0"/>
      <c r="JYE71" s="0"/>
      <c r="JYF71" s="0"/>
      <c r="JYG71" s="0"/>
      <c r="JYH71" s="0"/>
      <c r="JYI71" s="0"/>
      <c r="JYJ71" s="0"/>
      <c r="JYK71" s="0"/>
      <c r="JYL71" s="0"/>
      <c r="JYM71" s="0"/>
      <c r="JYN71" s="0"/>
      <c r="JYO71" s="0"/>
      <c r="JYP71" s="0"/>
      <c r="JYQ71" s="0"/>
      <c r="JYR71" s="0"/>
      <c r="JYS71" s="0"/>
      <c r="JYT71" s="0"/>
      <c r="JYU71" s="0"/>
      <c r="JYV71" s="0"/>
      <c r="JYW71" s="0"/>
      <c r="JYX71" s="0"/>
      <c r="JYY71" s="0"/>
      <c r="JYZ71" s="0"/>
      <c r="JZA71" s="0"/>
      <c r="JZB71" s="0"/>
      <c r="JZC71" s="0"/>
      <c r="JZD71" s="0"/>
      <c r="JZE71" s="0"/>
      <c r="JZF71" s="0"/>
      <c r="JZG71" s="0"/>
      <c r="JZH71" s="0"/>
      <c r="JZI71" s="0"/>
      <c r="JZJ71" s="0"/>
      <c r="JZK71" s="0"/>
      <c r="JZL71" s="0"/>
      <c r="JZM71" s="0"/>
      <c r="JZN71" s="0"/>
      <c r="JZO71" s="0"/>
      <c r="JZP71" s="0"/>
      <c r="JZQ71" s="0"/>
      <c r="JZR71" s="0"/>
      <c r="JZS71" s="0"/>
      <c r="JZT71" s="0"/>
      <c r="JZU71" s="0"/>
      <c r="JZV71" s="0"/>
      <c r="JZW71" s="0"/>
      <c r="JZX71" s="0"/>
      <c r="JZY71" s="0"/>
      <c r="JZZ71" s="0"/>
      <c r="KAA71" s="0"/>
      <c r="KAB71" s="0"/>
      <c r="KAC71" s="0"/>
      <c r="KAD71" s="0"/>
      <c r="KAE71" s="0"/>
      <c r="KAF71" s="0"/>
      <c r="KAG71" s="0"/>
      <c r="KAH71" s="0"/>
      <c r="KAI71" s="0"/>
      <c r="KAJ71" s="0"/>
      <c r="KAK71" s="0"/>
      <c r="KAL71" s="0"/>
      <c r="KAM71" s="0"/>
      <c r="KAN71" s="0"/>
      <c r="KAO71" s="0"/>
      <c r="KAP71" s="0"/>
      <c r="KAQ71" s="0"/>
      <c r="KAR71" s="0"/>
      <c r="KAS71" s="0"/>
      <c r="KAT71" s="0"/>
      <c r="KAU71" s="0"/>
      <c r="KAV71" s="0"/>
      <c r="KAW71" s="0"/>
      <c r="KAX71" s="0"/>
      <c r="KAY71" s="0"/>
      <c r="KAZ71" s="0"/>
      <c r="KBA71" s="0"/>
      <c r="KBB71" s="0"/>
      <c r="KBC71" s="0"/>
      <c r="KBD71" s="0"/>
      <c r="KBE71" s="0"/>
      <c r="KBF71" s="0"/>
      <c r="KBG71" s="0"/>
      <c r="KBH71" s="0"/>
      <c r="KBI71" s="0"/>
      <c r="KBJ71" s="0"/>
      <c r="KBK71" s="0"/>
      <c r="KBL71" s="0"/>
      <c r="KBM71" s="0"/>
      <c r="KBN71" s="0"/>
      <c r="KBO71" s="0"/>
      <c r="KBP71" s="0"/>
      <c r="KBQ71" s="0"/>
      <c r="KBR71" s="0"/>
      <c r="KBS71" s="0"/>
      <c r="KBT71" s="0"/>
      <c r="KBU71" s="0"/>
      <c r="KBV71" s="0"/>
      <c r="KBW71" s="0"/>
      <c r="KBX71" s="0"/>
      <c r="KBY71" s="0"/>
      <c r="KBZ71" s="0"/>
      <c r="KCA71" s="0"/>
      <c r="KCB71" s="0"/>
      <c r="KCC71" s="0"/>
      <c r="KCD71" s="0"/>
      <c r="KCE71" s="0"/>
      <c r="KCF71" s="0"/>
      <c r="KCG71" s="0"/>
      <c r="KCH71" s="0"/>
      <c r="KCI71" s="0"/>
      <c r="KCJ71" s="0"/>
      <c r="KCK71" s="0"/>
      <c r="KCL71" s="0"/>
      <c r="KCM71" s="0"/>
      <c r="KCN71" s="0"/>
      <c r="KCO71" s="0"/>
      <c r="KCP71" s="0"/>
      <c r="KCQ71" s="0"/>
      <c r="KCR71" s="0"/>
      <c r="KCS71" s="0"/>
      <c r="KCT71" s="0"/>
      <c r="KCU71" s="0"/>
      <c r="KCV71" s="0"/>
      <c r="KCW71" s="0"/>
      <c r="KCX71" s="0"/>
      <c r="KCY71" s="0"/>
      <c r="KCZ71" s="0"/>
      <c r="KDA71" s="0"/>
      <c r="KDB71" s="0"/>
      <c r="KDC71" s="0"/>
      <c r="KDD71" s="0"/>
      <c r="KDE71" s="0"/>
      <c r="KDF71" s="0"/>
      <c r="KDG71" s="0"/>
      <c r="KDH71" s="0"/>
      <c r="KDI71" s="0"/>
      <c r="KDJ71" s="0"/>
      <c r="KDK71" s="0"/>
      <c r="KDL71" s="0"/>
      <c r="KDM71" s="0"/>
      <c r="KDN71" s="0"/>
      <c r="KDO71" s="0"/>
      <c r="KDP71" s="0"/>
      <c r="KDQ71" s="0"/>
      <c r="KDR71" s="0"/>
      <c r="KDS71" s="0"/>
      <c r="KDT71" s="0"/>
      <c r="KDU71" s="0"/>
      <c r="KDV71" s="0"/>
      <c r="KDW71" s="0"/>
      <c r="KDX71" s="0"/>
      <c r="KDY71" s="0"/>
      <c r="KDZ71" s="0"/>
      <c r="KEA71" s="0"/>
      <c r="KEB71" s="0"/>
      <c r="KEC71" s="0"/>
      <c r="KED71" s="0"/>
      <c r="KEE71" s="0"/>
      <c r="KEF71" s="0"/>
      <c r="KEG71" s="0"/>
      <c r="KEH71" s="0"/>
      <c r="KEI71" s="0"/>
      <c r="KEJ71" s="0"/>
      <c r="KEK71" s="0"/>
      <c r="KEL71" s="0"/>
      <c r="KEM71" s="0"/>
      <c r="KEN71" s="0"/>
      <c r="KEO71" s="0"/>
      <c r="KEP71" s="0"/>
      <c r="KEQ71" s="0"/>
      <c r="KER71" s="0"/>
      <c r="KES71" s="0"/>
      <c r="KET71" s="0"/>
      <c r="KEU71" s="0"/>
      <c r="KEV71" s="0"/>
      <c r="KEW71" s="0"/>
      <c r="KEX71" s="0"/>
      <c r="KEY71" s="0"/>
      <c r="KEZ71" s="0"/>
      <c r="KFA71" s="0"/>
      <c r="KFB71" s="0"/>
      <c r="KFC71" s="0"/>
      <c r="KFD71" s="0"/>
      <c r="KFE71" s="0"/>
      <c r="KFF71" s="0"/>
      <c r="KFG71" s="0"/>
      <c r="KFH71" s="0"/>
      <c r="KFI71" s="0"/>
      <c r="KFJ71" s="0"/>
      <c r="KFK71" s="0"/>
      <c r="KFL71" s="0"/>
      <c r="KFM71" s="0"/>
      <c r="KFN71" s="0"/>
      <c r="KFO71" s="0"/>
      <c r="KFP71" s="0"/>
      <c r="KFQ71" s="0"/>
      <c r="KFR71" s="0"/>
      <c r="KFS71" s="0"/>
      <c r="KFT71" s="0"/>
      <c r="KFU71" s="0"/>
      <c r="KFV71" s="0"/>
      <c r="KFW71" s="0"/>
      <c r="KFX71" s="0"/>
      <c r="KFY71" s="0"/>
      <c r="KFZ71" s="0"/>
      <c r="KGA71" s="0"/>
      <c r="KGB71" s="0"/>
      <c r="KGC71" s="0"/>
      <c r="KGD71" s="0"/>
      <c r="KGE71" s="0"/>
      <c r="KGF71" s="0"/>
      <c r="KGG71" s="0"/>
      <c r="KGH71" s="0"/>
      <c r="KGI71" s="0"/>
      <c r="KGJ71" s="0"/>
      <c r="KGK71" s="0"/>
      <c r="KGL71" s="0"/>
      <c r="KGM71" s="0"/>
      <c r="KGN71" s="0"/>
      <c r="KGO71" s="0"/>
      <c r="KGP71" s="0"/>
      <c r="KGQ71" s="0"/>
      <c r="KGR71" s="0"/>
      <c r="KGS71" s="0"/>
      <c r="KGT71" s="0"/>
      <c r="KGU71" s="0"/>
      <c r="KGV71" s="0"/>
      <c r="KGW71" s="0"/>
      <c r="KGX71" s="0"/>
      <c r="KGY71" s="0"/>
      <c r="KGZ71" s="0"/>
      <c r="KHA71" s="0"/>
      <c r="KHB71" s="0"/>
      <c r="KHC71" s="0"/>
      <c r="KHD71" s="0"/>
      <c r="KHE71" s="0"/>
      <c r="KHF71" s="0"/>
      <c r="KHG71" s="0"/>
      <c r="KHH71" s="0"/>
      <c r="KHI71" s="0"/>
      <c r="KHJ71" s="0"/>
      <c r="KHK71" s="0"/>
      <c r="KHL71" s="0"/>
      <c r="KHM71" s="0"/>
      <c r="KHN71" s="0"/>
      <c r="KHO71" s="0"/>
      <c r="KHP71" s="0"/>
      <c r="KHQ71" s="0"/>
      <c r="KHR71" s="0"/>
      <c r="KHS71" s="0"/>
      <c r="KHT71" s="0"/>
      <c r="KHU71" s="0"/>
      <c r="KHV71" s="0"/>
      <c r="KHW71" s="0"/>
      <c r="KHX71" s="0"/>
      <c r="KHY71" s="0"/>
      <c r="KHZ71" s="0"/>
      <c r="KIA71" s="0"/>
      <c r="KIB71" s="0"/>
      <c r="KIC71" s="0"/>
      <c r="KID71" s="0"/>
      <c r="KIE71" s="0"/>
      <c r="KIF71" s="0"/>
      <c r="KIG71" s="0"/>
      <c r="KIH71" s="0"/>
      <c r="KII71" s="0"/>
      <c r="KIJ71" s="0"/>
      <c r="KIK71" s="0"/>
      <c r="KIL71" s="0"/>
      <c r="KIM71" s="0"/>
      <c r="KIN71" s="0"/>
      <c r="KIO71" s="0"/>
      <c r="KIP71" s="0"/>
      <c r="KIQ71" s="0"/>
      <c r="KIR71" s="0"/>
      <c r="KIS71" s="0"/>
      <c r="KIT71" s="0"/>
      <c r="KIU71" s="0"/>
      <c r="KIV71" s="0"/>
      <c r="KIW71" s="0"/>
      <c r="KIX71" s="0"/>
      <c r="KIY71" s="0"/>
      <c r="KIZ71" s="0"/>
      <c r="KJA71" s="0"/>
      <c r="KJB71" s="0"/>
      <c r="KJC71" s="0"/>
      <c r="KJD71" s="0"/>
      <c r="KJE71" s="0"/>
      <c r="KJF71" s="0"/>
      <c r="KJG71" s="0"/>
      <c r="KJH71" s="0"/>
      <c r="KJI71" s="0"/>
      <c r="KJJ71" s="0"/>
      <c r="KJK71" s="0"/>
      <c r="KJL71" s="0"/>
      <c r="KJM71" s="0"/>
      <c r="KJN71" s="0"/>
      <c r="KJO71" s="0"/>
      <c r="KJP71" s="0"/>
      <c r="KJQ71" s="0"/>
      <c r="KJR71" s="0"/>
      <c r="KJS71" s="0"/>
      <c r="KJT71" s="0"/>
      <c r="KJU71" s="0"/>
      <c r="KJV71" s="0"/>
      <c r="KJW71" s="0"/>
      <c r="KJX71" s="0"/>
      <c r="KJY71" s="0"/>
      <c r="KJZ71" s="0"/>
      <c r="KKA71" s="0"/>
      <c r="KKB71" s="0"/>
      <c r="KKC71" s="0"/>
      <c r="KKD71" s="0"/>
      <c r="KKE71" s="0"/>
      <c r="KKF71" s="0"/>
      <c r="KKG71" s="0"/>
      <c r="KKH71" s="0"/>
      <c r="KKI71" s="0"/>
      <c r="KKJ71" s="0"/>
      <c r="KKK71" s="0"/>
      <c r="KKL71" s="0"/>
      <c r="KKM71" s="0"/>
      <c r="KKN71" s="0"/>
      <c r="KKO71" s="0"/>
      <c r="KKP71" s="0"/>
      <c r="KKQ71" s="0"/>
      <c r="KKR71" s="0"/>
      <c r="KKS71" s="0"/>
      <c r="KKT71" s="0"/>
      <c r="KKU71" s="0"/>
      <c r="KKV71" s="0"/>
      <c r="KKW71" s="0"/>
      <c r="KKX71" s="0"/>
      <c r="KKY71" s="0"/>
      <c r="KKZ71" s="0"/>
      <c r="KLA71" s="0"/>
      <c r="KLB71" s="0"/>
      <c r="KLC71" s="0"/>
      <c r="KLD71" s="0"/>
      <c r="KLE71" s="0"/>
      <c r="KLF71" s="0"/>
      <c r="KLG71" s="0"/>
      <c r="KLH71" s="0"/>
      <c r="KLI71" s="0"/>
      <c r="KLJ71" s="0"/>
      <c r="KLK71" s="0"/>
      <c r="KLL71" s="0"/>
      <c r="KLM71" s="0"/>
      <c r="KLN71" s="0"/>
      <c r="KLO71" s="0"/>
      <c r="KLP71" s="0"/>
      <c r="KLQ71" s="0"/>
      <c r="KLR71" s="0"/>
      <c r="KLS71" s="0"/>
      <c r="KLT71" s="0"/>
      <c r="KLU71" s="0"/>
      <c r="KLV71" s="0"/>
      <c r="KLW71" s="0"/>
      <c r="KLX71" s="0"/>
      <c r="KLY71" s="0"/>
      <c r="KLZ71" s="0"/>
      <c r="KMA71" s="0"/>
      <c r="KMB71" s="0"/>
      <c r="KMC71" s="0"/>
      <c r="KMD71" s="0"/>
      <c r="KME71" s="0"/>
      <c r="KMF71" s="0"/>
      <c r="KMG71" s="0"/>
      <c r="KMH71" s="0"/>
      <c r="KMI71" s="0"/>
      <c r="KMJ71" s="0"/>
      <c r="KMK71" s="0"/>
      <c r="KML71" s="0"/>
      <c r="KMM71" s="0"/>
      <c r="KMN71" s="0"/>
      <c r="KMO71" s="0"/>
      <c r="KMP71" s="0"/>
      <c r="KMQ71" s="0"/>
      <c r="KMR71" s="0"/>
      <c r="KMS71" s="0"/>
      <c r="KMT71" s="0"/>
      <c r="KMU71" s="0"/>
      <c r="KMV71" s="0"/>
      <c r="KMW71" s="0"/>
      <c r="KMX71" s="0"/>
      <c r="KMY71" s="0"/>
      <c r="KMZ71" s="0"/>
      <c r="KNA71" s="0"/>
      <c r="KNB71" s="0"/>
      <c r="KNC71" s="0"/>
      <c r="KND71" s="0"/>
      <c r="KNE71" s="0"/>
      <c r="KNF71" s="0"/>
      <c r="KNG71" s="0"/>
      <c r="KNH71" s="0"/>
      <c r="KNI71" s="0"/>
      <c r="KNJ71" s="0"/>
      <c r="KNK71" s="0"/>
      <c r="KNL71" s="0"/>
      <c r="KNM71" s="0"/>
      <c r="KNN71" s="0"/>
      <c r="KNO71" s="0"/>
      <c r="KNP71" s="0"/>
      <c r="KNQ71" s="0"/>
      <c r="KNR71" s="0"/>
      <c r="KNS71" s="0"/>
      <c r="KNT71" s="0"/>
      <c r="KNU71" s="0"/>
      <c r="KNV71" s="0"/>
      <c r="KNW71" s="0"/>
      <c r="KNX71" s="0"/>
      <c r="KNY71" s="0"/>
      <c r="KNZ71" s="0"/>
      <c r="KOA71" s="0"/>
      <c r="KOB71" s="0"/>
      <c r="KOC71" s="0"/>
      <c r="KOD71" s="0"/>
      <c r="KOE71" s="0"/>
      <c r="KOF71" s="0"/>
      <c r="KOG71" s="0"/>
      <c r="KOH71" s="0"/>
      <c r="KOI71" s="0"/>
      <c r="KOJ71" s="0"/>
      <c r="KOK71" s="0"/>
      <c r="KOL71" s="0"/>
      <c r="KOM71" s="0"/>
      <c r="KON71" s="0"/>
      <c r="KOO71" s="0"/>
      <c r="KOP71" s="0"/>
      <c r="KOQ71" s="0"/>
      <c r="KOR71" s="0"/>
      <c r="KOS71" s="0"/>
      <c r="KOT71" s="0"/>
      <c r="KOU71" s="0"/>
      <c r="KOV71" s="0"/>
      <c r="KOW71" s="0"/>
      <c r="KOX71" s="0"/>
      <c r="KOY71" s="0"/>
      <c r="KOZ71" s="0"/>
      <c r="KPA71" s="0"/>
      <c r="KPB71" s="0"/>
      <c r="KPC71" s="0"/>
      <c r="KPD71" s="0"/>
      <c r="KPE71" s="0"/>
      <c r="KPF71" s="0"/>
      <c r="KPG71" s="0"/>
      <c r="KPH71" s="0"/>
      <c r="KPI71" s="0"/>
      <c r="KPJ71" s="0"/>
      <c r="KPK71" s="0"/>
      <c r="KPL71" s="0"/>
      <c r="KPM71" s="0"/>
      <c r="KPN71" s="0"/>
      <c r="KPO71" s="0"/>
      <c r="KPP71" s="0"/>
      <c r="KPQ71" s="0"/>
      <c r="KPR71" s="0"/>
      <c r="KPS71" s="0"/>
      <c r="KPT71" s="0"/>
      <c r="KPU71" s="0"/>
      <c r="KPV71" s="0"/>
      <c r="KPW71" s="0"/>
      <c r="KPX71" s="0"/>
      <c r="KPY71" s="0"/>
      <c r="KPZ71" s="0"/>
      <c r="KQA71" s="0"/>
      <c r="KQB71" s="0"/>
      <c r="KQC71" s="0"/>
      <c r="KQD71" s="0"/>
      <c r="KQE71" s="0"/>
      <c r="KQF71" s="0"/>
      <c r="KQG71" s="0"/>
      <c r="KQH71" s="0"/>
      <c r="KQI71" s="0"/>
      <c r="KQJ71" s="0"/>
      <c r="KQK71" s="0"/>
      <c r="KQL71" s="0"/>
      <c r="KQM71" s="0"/>
      <c r="KQN71" s="0"/>
      <c r="KQO71" s="0"/>
      <c r="KQP71" s="0"/>
      <c r="KQQ71" s="0"/>
      <c r="KQR71" s="0"/>
      <c r="KQS71" s="0"/>
      <c r="KQT71" s="0"/>
      <c r="KQU71" s="0"/>
      <c r="KQV71" s="0"/>
      <c r="KQW71" s="0"/>
      <c r="KQX71" s="0"/>
      <c r="KQY71" s="0"/>
      <c r="KQZ71" s="0"/>
      <c r="KRA71" s="0"/>
      <c r="KRB71" s="0"/>
      <c r="KRC71" s="0"/>
      <c r="KRD71" s="0"/>
      <c r="KRE71" s="0"/>
      <c r="KRF71" s="0"/>
      <c r="KRG71" s="0"/>
      <c r="KRH71" s="0"/>
      <c r="KRI71" s="0"/>
      <c r="KRJ71" s="0"/>
      <c r="KRK71" s="0"/>
      <c r="KRL71" s="0"/>
      <c r="KRM71" s="0"/>
      <c r="KRN71" s="0"/>
      <c r="KRO71" s="0"/>
      <c r="KRP71" s="0"/>
      <c r="KRQ71" s="0"/>
      <c r="KRR71" s="0"/>
      <c r="KRS71" s="0"/>
      <c r="KRT71" s="0"/>
      <c r="KRU71" s="0"/>
      <c r="KRV71" s="0"/>
      <c r="KRW71" s="0"/>
      <c r="KRX71" s="0"/>
      <c r="KRY71" s="0"/>
      <c r="KRZ71" s="0"/>
      <c r="KSA71" s="0"/>
      <c r="KSB71" s="0"/>
      <c r="KSC71" s="0"/>
      <c r="KSD71" s="0"/>
      <c r="KSE71" s="0"/>
      <c r="KSF71" s="0"/>
      <c r="KSG71" s="0"/>
      <c r="KSH71" s="0"/>
      <c r="KSI71" s="0"/>
      <c r="KSJ71" s="0"/>
      <c r="KSK71" s="0"/>
      <c r="KSL71" s="0"/>
      <c r="KSM71" s="0"/>
      <c r="KSN71" s="0"/>
      <c r="KSO71" s="0"/>
      <c r="KSP71" s="0"/>
      <c r="KSQ71" s="0"/>
      <c r="KSR71" s="0"/>
      <c r="KSS71" s="0"/>
      <c r="KST71" s="0"/>
      <c r="KSU71" s="0"/>
      <c r="KSV71" s="0"/>
      <c r="KSW71" s="0"/>
      <c r="KSX71" s="0"/>
      <c r="KSY71" s="0"/>
      <c r="KSZ71" s="0"/>
      <c r="KTA71" s="0"/>
      <c r="KTB71" s="0"/>
      <c r="KTC71" s="0"/>
      <c r="KTD71" s="0"/>
      <c r="KTE71" s="0"/>
      <c r="KTF71" s="0"/>
      <c r="KTG71" s="0"/>
      <c r="KTH71" s="0"/>
      <c r="KTI71" s="0"/>
      <c r="KTJ71" s="0"/>
      <c r="KTK71" s="0"/>
      <c r="KTL71" s="0"/>
      <c r="KTM71" s="0"/>
      <c r="KTN71" s="0"/>
      <c r="KTO71" s="0"/>
      <c r="KTP71" s="0"/>
      <c r="KTQ71" s="0"/>
      <c r="KTR71" s="0"/>
      <c r="KTS71" s="0"/>
      <c r="KTT71" s="0"/>
      <c r="KTU71" s="0"/>
      <c r="KTV71" s="0"/>
      <c r="KTW71" s="0"/>
      <c r="KTX71" s="0"/>
      <c r="KTY71" s="0"/>
      <c r="KTZ71" s="0"/>
      <c r="KUA71" s="0"/>
      <c r="KUB71" s="0"/>
      <c r="KUC71" s="0"/>
      <c r="KUD71" s="0"/>
      <c r="KUE71" s="0"/>
      <c r="KUF71" s="0"/>
      <c r="KUG71" s="0"/>
      <c r="KUH71" s="0"/>
      <c r="KUI71" s="0"/>
      <c r="KUJ71" s="0"/>
      <c r="KUK71" s="0"/>
      <c r="KUL71" s="0"/>
      <c r="KUM71" s="0"/>
      <c r="KUN71" s="0"/>
      <c r="KUO71" s="0"/>
      <c r="KUP71" s="0"/>
      <c r="KUQ71" s="0"/>
      <c r="KUR71" s="0"/>
      <c r="KUS71" s="0"/>
      <c r="KUT71" s="0"/>
      <c r="KUU71" s="0"/>
      <c r="KUV71" s="0"/>
      <c r="KUW71" s="0"/>
      <c r="KUX71" s="0"/>
      <c r="KUY71" s="0"/>
      <c r="KUZ71" s="0"/>
      <c r="KVA71" s="0"/>
      <c r="KVB71" s="0"/>
      <c r="KVC71" s="0"/>
      <c r="KVD71" s="0"/>
      <c r="KVE71" s="0"/>
      <c r="KVF71" s="0"/>
      <c r="KVG71" s="0"/>
      <c r="KVH71" s="0"/>
      <c r="KVI71" s="0"/>
      <c r="KVJ71" s="0"/>
      <c r="KVK71" s="0"/>
      <c r="KVL71" s="0"/>
      <c r="KVM71" s="0"/>
      <c r="KVN71" s="0"/>
      <c r="KVO71" s="0"/>
      <c r="KVP71" s="0"/>
      <c r="KVQ71" s="0"/>
      <c r="KVR71" s="0"/>
      <c r="KVS71" s="0"/>
      <c r="KVT71" s="0"/>
      <c r="KVU71" s="0"/>
      <c r="KVV71" s="0"/>
      <c r="KVW71" s="0"/>
      <c r="KVX71" s="0"/>
      <c r="KVY71" s="0"/>
      <c r="KVZ71" s="0"/>
      <c r="KWA71" s="0"/>
      <c r="KWB71" s="0"/>
      <c r="KWC71" s="0"/>
      <c r="KWD71" s="0"/>
      <c r="KWE71" s="0"/>
      <c r="KWF71" s="0"/>
      <c r="KWG71" s="0"/>
      <c r="KWH71" s="0"/>
      <c r="KWI71" s="0"/>
      <c r="KWJ71" s="0"/>
      <c r="KWK71" s="0"/>
      <c r="KWL71" s="0"/>
      <c r="KWM71" s="0"/>
      <c r="KWN71" s="0"/>
      <c r="KWO71" s="0"/>
      <c r="KWP71" s="0"/>
      <c r="KWQ71" s="0"/>
      <c r="KWR71" s="0"/>
      <c r="KWS71" s="0"/>
      <c r="KWT71" s="0"/>
      <c r="KWU71" s="0"/>
      <c r="KWV71" s="0"/>
      <c r="KWW71" s="0"/>
      <c r="KWX71" s="0"/>
      <c r="KWY71" s="0"/>
      <c r="KWZ71" s="0"/>
      <c r="KXA71" s="0"/>
      <c r="KXB71" s="0"/>
      <c r="KXC71" s="0"/>
      <c r="KXD71" s="0"/>
      <c r="KXE71" s="0"/>
      <c r="KXF71" s="0"/>
      <c r="KXG71" s="0"/>
      <c r="KXH71" s="0"/>
      <c r="KXI71" s="0"/>
      <c r="KXJ71" s="0"/>
      <c r="KXK71" s="0"/>
      <c r="KXL71" s="0"/>
      <c r="KXM71" s="0"/>
      <c r="KXN71" s="0"/>
      <c r="KXO71" s="0"/>
      <c r="KXP71" s="0"/>
      <c r="KXQ71" s="0"/>
      <c r="KXR71" s="0"/>
      <c r="KXS71" s="0"/>
      <c r="KXT71" s="0"/>
      <c r="KXU71" s="0"/>
      <c r="KXV71" s="0"/>
      <c r="KXW71" s="0"/>
      <c r="KXX71" s="0"/>
      <c r="KXY71" s="0"/>
      <c r="KXZ71" s="0"/>
      <c r="KYA71" s="0"/>
      <c r="KYB71" s="0"/>
      <c r="KYC71" s="0"/>
      <c r="KYD71" s="0"/>
      <c r="KYE71" s="0"/>
      <c r="KYF71" s="0"/>
      <c r="KYG71" s="0"/>
      <c r="KYH71" s="0"/>
      <c r="KYI71" s="0"/>
      <c r="KYJ71" s="0"/>
      <c r="KYK71" s="0"/>
      <c r="KYL71" s="0"/>
      <c r="KYM71" s="0"/>
      <c r="KYN71" s="0"/>
      <c r="KYO71" s="0"/>
      <c r="KYP71" s="0"/>
      <c r="KYQ71" s="0"/>
      <c r="KYR71" s="0"/>
      <c r="KYS71" s="0"/>
      <c r="KYT71" s="0"/>
      <c r="KYU71" s="0"/>
      <c r="KYV71" s="0"/>
      <c r="KYW71" s="0"/>
      <c r="KYX71" s="0"/>
      <c r="KYY71" s="0"/>
      <c r="KYZ71" s="0"/>
      <c r="KZA71" s="0"/>
      <c r="KZB71" s="0"/>
      <c r="KZC71" s="0"/>
      <c r="KZD71" s="0"/>
      <c r="KZE71" s="0"/>
      <c r="KZF71" s="0"/>
      <c r="KZG71" s="0"/>
      <c r="KZH71" s="0"/>
      <c r="KZI71" s="0"/>
      <c r="KZJ71" s="0"/>
      <c r="KZK71" s="0"/>
      <c r="KZL71" s="0"/>
      <c r="KZM71" s="0"/>
      <c r="KZN71" s="0"/>
      <c r="KZO71" s="0"/>
      <c r="KZP71" s="0"/>
      <c r="KZQ71" s="0"/>
      <c r="KZR71" s="0"/>
      <c r="KZS71" s="0"/>
      <c r="KZT71" s="0"/>
      <c r="KZU71" s="0"/>
      <c r="KZV71" s="0"/>
      <c r="KZW71" s="0"/>
      <c r="KZX71" s="0"/>
      <c r="KZY71" s="0"/>
      <c r="KZZ71" s="0"/>
      <c r="LAA71" s="0"/>
      <c r="LAB71" s="0"/>
      <c r="LAC71" s="0"/>
      <c r="LAD71" s="0"/>
      <c r="LAE71" s="0"/>
      <c r="LAF71" s="0"/>
      <c r="LAG71" s="0"/>
      <c r="LAH71" s="0"/>
      <c r="LAI71" s="0"/>
      <c r="LAJ71" s="0"/>
      <c r="LAK71" s="0"/>
      <c r="LAL71" s="0"/>
      <c r="LAM71" s="0"/>
      <c r="LAN71" s="0"/>
      <c r="LAO71" s="0"/>
      <c r="LAP71" s="0"/>
      <c r="LAQ71" s="0"/>
      <c r="LAR71" s="0"/>
      <c r="LAS71" s="0"/>
      <c r="LAT71" s="0"/>
      <c r="LAU71" s="0"/>
      <c r="LAV71" s="0"/>
      <c r="LAW71" s="0"/>
      <c r="LAX71" s="0"/>
      <c r="LAY71" s="0"/>
      <c r="LAZ71" s="0"/>
      <c r="LBA71" s="0"/>
      <c r="LBB71" s="0"/>
      <c r="LBC71" s="0"/>
      <c r="LBD71" s="0"/>
      <c r="LBE71" s="0"/>
      <c r="LBF71" s="0"/>
      <c r="LBG71" s="0"/>
      <c r="LBH71" s="0"/>
      <c r="LBI71" s="0"/>
      <c r="LBJ71" s="0"/>
      <c r="LBK71" s="0"/>
      <c r="LBL71" s="0"/>
      <c r="LBM71" s="0"/>
      <c r="LBN71" s="0"/>
      <c r="LBO71" s="0"/>
      <c r="LBP71" s="0"/>
      <c r="LBQ71" s="0"/>
      <c r="LBR71" s="0"/>
      <c r="LBS71" s="0"/>
      <c r="LBT71" s="0"/>
      <c r="LBU71" s="0"/>
      <c r="LBV71" s="0"/>
      <c r="LBW71" s="0"/>
      <c r="LBX71" s="0"/>
      <c r="LBY71" s="0"/>
      <c r="LBZ71" s="0"/>
      <c r="LCA71" s="0"/>
      <c r="LCB71" s="0"/>
      <c r="LCC71" s="0"/>
      <c r="LCD71" s="0"/>
      <c r="LCE71" s="0"/>
      <c r="LCF71" s="0"/>
      <c r="LCG71" s="0"/>
      <c r="LCH71" s="0"/>
      <c r="LCI71" s="0"/>
      <c r="LCJ71" s="0"/>
      <c r="LCK71" s="0"/>
      <c r="LCL71" s="0"/>
      <c r="LCM71" s="0"/>
      <c r="LCN71" s="0"/>
      <c r="LCO71" s="0"/>
      <c r="LCP71" s="0"/>
      <c r="LCQ71" s="0"/>
      <c r="LCR71" s="0"/>
      <c r="LCS71" s="0"/>
      <c r="LCT71" s="0"/>
      <c r="LCU71" s="0"/>
      <c r="LCV71" s="0"/>
      <c r="LCW71" s="0"/>
      <c r="LCX71" s="0"/>
      <c r="LCY71" s="0"/>
      <c r="LCZ71" s="0"/>
      <c r="LDA71" s="0"/>
      <c r="LDB71" s="0"/>
      <c r="LDC71" s="0"/>
      <c r="LDD71" s="0"/>
      <c r="LDE71" s="0"/>
      <c r="LDF71" s="0"/>
      <c r="LDG71" s="0"/>
      <c r="LDH71" s="0"/>
      <c r="LDI71" s="0"/>
      <c r="LDJ71" s="0"/>
      <c r="LDK71" s="0"/>
      <c r="LDL71" s="0"/>
      <c r="LDM71" s="0"/>
      <c r="LDN71" s="0"/>
      <c r="LDO71" s="0"/>
      <c r="LDP71" s="0"/>
      <c r="LDQ71" s="0"/>
      <c r="LDR71" s="0"/>
      <c r="LDS71" s="0"/>
      <c r="LDT71" s="0"/>
      <c r="LDU71" s="0"/>
      <c r="LDV71" s="0"/>
      <c r="LDW71" s="0"/>
      <c r="LDX71" s="0"/>
      <c r="LDY71" s="0"/>
      <c r="LDZ71" s="0"/>
      <c r="LEA71" s="0"/>
      <c r="LEB71" s="0"/>
      <c r="LEC71" s="0"/>
      <c r="LED71" s="0"/>
      <c r="LEE71" s="0"/>
      <c r="LEF71" s="0"/>
      <c r="LEG71" s="0"/>
      <c r="LEH71" s="0"/>
      <c r="LEI71" s="0"/>
      <c r="LEJ71" s="0"/>
      <c r="LEK71" s="0"/>
      <c r="LEL71" s="0"/>
      <c r="LEM71" s="0"/>
      <c r="LEN71" s="0"/>
      <c r="LEO71" s="0"/>
      <c r="LEP71" s="0"/>
      <c r="LEQ71" s="0"/>
      <c r="LER71" s="0"/>
      <c r="LES71" s="0"/>
      <c r="LET71" s="0"/>
      <c r="LEU71" s="0"/>
      <c r="LEV71" s="0"/>
      <c r="LEW71" s="0"/>
      <c r="LEX71" s="0"/>
      <c r="LEY71" s="0"/>
      <c r="LEZ71" s="0"/>
      <c r="LFA71" s="0"/>
      <c r="LFB71" s="0"/>
      <c r="LFC71" s="0"/>
      <c r="LFD71" s="0"/>
      <c r="LFE71" s="0"/>
      <c r="LFF71" s="0"/>
      <c r="LFG71" s="0"/>
      <c r="LFH71" s="0"/>
      <c r="LFI71" s="0"/>
      <c r="LFJ71" s="0"/>
      <c r="LFK71" s="0"/>
      <c r="LFL71" s="0"/>
      <c r="LFM71" s="0"/>
      <c r="LFN71" s="0"/>
      <c r="LFO71" s="0"/>
      <c r="LFP71" s="0"/>
      <c r="LFQ71" s="0"/>
      <c r="LFR71" s="0"/>
      <c r="LFS71" s="0"/>
      <c r="LFT71" s="0"/>
      <c r="LFU71" s="0"/>
      <c r="LFV71" s="0"/>
      <c r="LFW71" s="0"/>
      <c r="LFX71" s="0"/>
      <c r="LFY71" s="0"/>
      <c r="LFZ71" s="0"/>
      <c r="LGA71" s="0"/>
      <c r="LGB71" s="0"/>
      <c r="LGC71" s="0"/>
      <c r="LGD71" s="0"/>
      <c r="LGE71" s="0"/>
      <c r="LGF71" s="0"/>
      <c r="LGG71" s="0"/>
      <c r="LGH71" s="0"/>
      <c r="LGI71" s="0"/>
      <c r="LGJ71" s="0"/>
      <c r="LGK71" s="0"/>
      <c r="LGL71" s="0"/>
      <c r="LGM71" s="0"/>
      <c r="LGN71" s="0"/>
      <c r="LGO71" s="0"/>
      <c r="LGP71" s="0"/>
      <c r="LGQ71" s="0"/>
      <c r="LGR71" s="0"/>
      <c r="LGS71" s="0"/>
      <c r="LGT71" s="0"/>
      <c r="LGU71" s="0"/>
      <c r="LGV71" s="0"/>
      <c r="LGW71" s="0"/>
      <c r="LGX71" s="0"/>
      <c r="LGY71" s="0"/>
      <c r="LGZ71" s="0"/>
      <c r="LHA71" s="0"/>
      <c r="LHB71" s="0"/>
      <c r="LHC71" s="0"/>
      <c r="LHD71" s="0"/>
      <c r="LHE71" s="0"/>
      <c r="LHF71" s="0"/>
      <c r="LHG71" s="0"/>
      <c r="LHH71" s="0"/>
      <c r="LHI71" s="0"/>
      <c r="LHJ71" s="0"/>
      <c r="LHK71" s="0"/>
      <c r="LHL71" s="0"/>
      <c r="LHM71" s="0"/>
      <c r="LHN71" s="0"/>
      <c r="LHO71" s="0"/>
      <c r="LHP71" s="0"/>
      <c r="LHQ71" s="0"/>
      <c r="LHR71" s="0"/>
      <c r="LHS71" s="0"/>
      <c r="LHT71" s="0"/>
      <c r="LHU71" s="0"/>
      <c r="LHV71" s="0"/>
      <c r="LHW71" s="0"/>
      <c r="LHX71" s="0"/>
      <c r="LHY71" s="0"/>
      <c r="LHZ71" s="0"/>
      <c r="LIA71" s="0"/>
      <c r="LIB71" s="0"/>
      <c r="LIC71" s="0"/>
      <c r="LID71" s="0"/>
      <c r="LIE71" s="0"/>
      <c r="LIF71" s="0"/>
      <c r="LIG71" s="0"/>
      <c r="LIH71" s="0"/>
      <c r="LII71" s="0"/>
      <c r="LIJ71" s="0"/>
      <c r="LIK71" s="0"/>
      <c r="LIL71" s="0"/>
      <c r="LIM71" s="0"/>
      <c r="LIN71" s="0"/>
      <c r="LIO71" s="0"/>
      <c r="LIP71" s="0"/>
      <c r="LIQ71" s="0"/>
      <c r="LIR71" s="0"/>
      <c r="LIS71" s="0"/>
      <c r="LIT71" s="0"/>
      <c r="LIU71" s="0"/>
      <c r="LIV71" s="0"/>
      <c r="LIW71" s="0"/>
      <c r="LIX71" s="0"/>
      <c r="LIY71" s="0"/>
      <c r="LIZ71" s="0"/>
      <c r="LJA71" s="0"/>
      <c r="LJB71" s="0"/>
      <c r="LJC71" s="0"/>
      <c r="LJD71" s="0"/>
      <c r="LJE71" s="0"/>
      <c r="LJF71" s="0"/>
      <c r="LJG71" s="0"/>
      <c r="LJH71" s="0"/>
      <c r="LJI71" s="0"/>
      <c r="LJJ71" s="0"/>
      <c r="LJK71" s="0"/>
      <c r="LJL71" s="0"/>
      <c r="LJM71" s="0"/>
      <c r="LJN71" s="0"/>
      <c r="LJO71" s="0"/>
      <c r="LJP71" s="0"/>
      <c r="LJQ71" s="0"/>
      <c r="LJR71" s="0"/>
      <c r="LJS71" s="0"/>
      <c r="LJT71" s="0"/>
      <c r="LJU71" s="0"/>
      <c r="LJV71" s="0"/>
      <c r="LJW71" s="0"/>
      <c r="LJX71" s="0"/>
      <c r="LJY71" s="0"/>
      <c r="LJZ71" s="0"/>
      <c r="LKA71" s="0"/>
      <c r="LKB71" s="0"/>
      <c r="LKC71" s="0"/>
      <c r="LKD71" s="0"/>
      <c r="LKE71" s="0"/>
      <c r="LKF71" s="0"/>
      <c r="LKG71" s="0"/>
      <c r="LKH71" s="0"/>
      <c r="LKI71" s="0"/>
      <c r="LKJ71" s="0"/>
      <c r="LKK71" s="0"/>
      <c r="LKL71" s="0"/>
      <c r="LKM71" s="0"/>
      <c r="LKN71" s="0"/>
      <c r="LKO71" s="0"/>
      <c r="LKP71" s="0"/>
      <c r="LKQ71" s="0"/>
      <c r="LKR71" s="0"/>
      <c r="LKS71" s="0"/>
      <c r="LKT71" s="0"/>
      <c r="LKU71" s="0"/>
      <c r="LKV71" s="0"/>
      <c r="LKW71" s="0"/>
      <c r="LKX71" s="0"/>
      <c r="LKY71" s="0"/>
      <c r="LKZ71" s="0"/>
      <c r="LLA71" s="0"/>
      <c r="LLB71" s="0"/>
      <c r="LLC71" s="0"/>
      <c r="LLD71" s="0"/>
      <c r="LLE71" s="0"/>
      <c r="LLF71" s="0"/>
      <c r="LLG71" s="0"/>
      <c r="LLH71" s="0"/>
      <c r="LLI71" s="0"/>
      <c r="LLJ71" s="0"/>
      <c r="LLK71" s="0"/>
      <c r="LLL71" s="0"/>
      <c r="LLM71" s="0"/>
      <c r="LLN71" s="0"/>
      <c r="LLO71" s="0"/>
      <c r="LLP71" s="0"/>
      <c r="LLQ71" s="0"/>
      <c r="LLR71" s="0"/>
      <c r="LLS71" s="0"/>
      <c r="LLT71" s="0"/>
      <c r="LLU71" s="0"/>
      <c r="LLV71" s="0"/>
      <c r="LLW71" s="0"/>
      <c r="LLX71" s="0"/>
      <c r="LLY71" s="0"/>
      <c r="LLZ71" s="0"/>
      <c r="LMA71" s="0"/>
      <c r="LMB71" s="0"/>
      <c r="LMC71" s="0"/>
      <c r="LMD71" s="0"/>
      <c r="LME71" s="0"/>
      <c r="LMF71" s="0"/>
      <c r="LMG71" s="0"/>
      <c r="LMH71" s="0"/>
      <c r="LMI71" s="0"/>
      <c r="LMJ71" s="0"/>
      <c r="LMK71" s="0"/>
      <c r="LML71" s="0"/>
      <c r="LMM71" s="0"/>
      <c r="LMN71" s="0"/>
      <c r="LMO71" s="0"/>
      <c r="LMP71" s="0"/>
      <c r="LMQ71" s="0"/>
      <c r="LMR71" s="0"/>
      <c r="LMS71" s="0"/>
      <c r="LMT71" s="0"/>
      <c r="LMU71" s="0"/>
      <c r="LMV71" s="0"/>
      <c r="LMW71" s="0"/>
      <c r="LMX71" s="0"/>
      <c r="LMY71" s="0"/>
      <c r="LMZ71" s="0"/>
      <c r="LNA71" s="0"/>
      <c r="LNB71" s="0"/>
      <c r="LNC71" s="0"/>
      <c r="LND71" s="0"/>
      <c r="LNE71" s="0"/>
      <c r="LNF71" s="0"/>
      <c r="LNG71" s="0"/>
      <c r="LNH71" s="0"/>
      <c r="LNI71" s="0"/>
      <c r="LNJ71" s="0"/>
      <c r="LNK71" s="0"/>
      <c r="LNL71" s="0"/>
      <c r="LNM71" s="0"/>
      <c r="LNN71" s="0"/>
      <c r="LNO71" s="0"/>
      <c r="LNP71" s="0"/>
      <c r="LNQ71" s="0"/>
      <c r="LNR71" s="0"/>
      <c r="LNS71" s="0"/>
      <c r="LNT71" s="0"/>
      <c r="LNU71" s="0"/>
      <c r="LNV71" s="0"/>
      <c r="LNW71" s="0"/>
      <c r="LNX71" s="0"/>
      <c r="LNY71" s="0"/>
      <c r="LNZ71" s="0"/>
      <c r="LOA71" s="0"/>
      <c r="LOB71" s="0"/>
      <c r="LOC71" s="0"/>
      <c r="LOD71" s="0"/>
      <c r="LOE71" s="0"/>
      <c r="LOF71" s="0"/>
      <c r="LOG71" s="0"/>
      <c r="LOH71" s="0"/>
      <c r="LOI71" s="0"/>
      <c r="LOJ71" s="0"/>
      <c r="LOK71" s="0"/>
      <c r="LOL71" s="0"/>
      <c r="LOM71" s="0"/>
      <c r="LON71" s="0"/>
      <c r="LOO71" s="0"/>
      <c r="LOP71" s="0"/>
      <c r="LOQ71" s="0"/>
      <c r="LOR71" s="0"/>
      <c r="LOS71" s="0"/>
      <c r="LOT71" s="0"/>
      <c r="LOU71" s="0"/>
      <c r="LOV71" s="0"/>
      <c r="LOW71" s="0"/>
      <c r="LOX71" s="0"/>
      <c r="LOY71" s="0"/>
      <c r="LOZ71" s="0"/>
      <c r="LPA71" s="0"/>
      <c r="LPB71" s="0"/>
      <c r="LPC71" s="0"/>
      <c r="LPD71" s="0"/>
      <c r="LPE71" s="0"/>
      <c r="LPF71" s="0"/>
      <c r="LPG71" s="0"/>
      <c r="LPH71" s="0"/>
      <c r="LPI71" s="0"/>
      <c r="LPJ71" s="0"/>
      <c r="LPK71" s="0"/>
      <c r="LPL71" s="0"/>
      <c r="LPM71" s="0"/>
      <c r="LPN71" s="0"/>
      <c r="LPO71" s="0"/>
      <c r="LPP71" s="0"/>
      <c r="LPQ71" s="0"/>
      <c r="LPR71" s="0"/>
      <c r="LPS71" s="0"/>
      <c r="LPT71" s="0"/>
      <c r="LPU71" s="0"/>
      <c r="LPV71" s="0"/>
      <c r="LPW71" s="0"/>
      <c r="LPX71" s="0"/>
      <c r="LPY71" s="0"/>
      <c r="LPZ71" s="0"/>
      <c r="LQA71" s="0"/>
      <c r="LQB71" s="0"/>
      <c r="LQC71" s="0"/>
      <c r="LQD71" s="0"/>
      <c r="LQE71" s="0"/>
      <c r="LQF71" s="0"/>
      <c r="LQG71" s="0"/>
      <c r="LQH71" s="0"/>
      <c r="LQI71" s="0"/>
      <c r="LQJ71" s="0"/>
      <c r="LQK71" s="0"/>
      <c r="LQL71" s="0"/>
      <c r="LQM71" s="0"/>
      <c r="LQN71" s="0"/>
      <c r="LQO71" s="0"/>
      <c r="LQP71" s="0"/>
      <c r="LQQ71" s="0"/>
      <c r="LQR71" s="0"/>
      <c r="LQS71" s="0"/>
      <c r="LQT71" s="0"/>
      <c r="LQU71" s="0"/>
      <c r="LQV71" s="0"/>
      <c r="LQW71" s="0"/>
      <c r="LQX71" s="0"/>
      <c r="LQY71" s="0"/>
      <c r="LQZ71" s="0"/>
      <c r="LRA71" s="0"/>
      <c r="LRB71" s="0"/>
      <c r="LRC71" s="0"/>
      <c r="LRD71" s="0"/>
      <c r="LRE71" s="0"/>
      <c r="LRF71" s="0"/>
      <c r="LRG71" s="0"/>
      <c r="LRH71" s="0"/>
      <c r="LRI71" s="0"/>
      <c r="LRJ71" s="0"/>
      <c r="LRK71" s="0"/>
      <c r="LRL71" s="0"/>
      <c r="LRM71" s="0"/>
      <c r="LRN71" s="0"/>
      <c r="LRO71" s="0"/>
      <c r="LRP71" s="0"/>
      <c r="LRQ71" s="0"/>
      <c r="LRR71" s="0"/>
      <c r="LRS71" s="0"/>
      <c r="LRT71" s="0"/>
      <c r="LRU71" s="0"/>
      <c r="LRV71" s="0"/>
      <c r="LRW71" s="0"/>
      <c r="LRX71" s="0"/>
      <c r="LRY71" s="0"/>
      <c r="LRZ71" s="0"/>
      <c r="LSA71" s="0"/>
      <c r="LSB71" s="0"/>
      <c r="LSC71" s="0"/>
      <c r="LSD71" s="0"/>
      <c r="LSE71" s="0"/>
      <c r="LSF71" s="0"/>
      <c r="LSG71" s="0"/>
      <c r="LSH71" s="0"/>
      <c r="LSI71" s="0"/>
      <c r="LSJ71" s="0"/>
      <c r="LSK71" s="0"/>
      <c r="LSL71" s="0"/>
      <c r="LSM71" s="0"/>
      <c r="LSN71" s="0"/>
      <c r="LSO71" s="0"/>
      <c r="LSP71" s="0"/>
      <c r="LSQ71" s="0"/>
      <c r="LSR71" s="0"/>
      <c r="LSS71" s="0"/>
      <c r="LST71" s="0"/>
      <c r="LSU71" s="0"/>
      <c r="LSV71" s="0"/>
      <c r="LSW71" s="0"/>
      <c r="LSX71" s="0"/>
      <c r="LSY71" s="0"/>
      <c r="LSZ71" s="0"/>
      <c r="LTA71" s="0"/>
      <c r="LTB71" s="0"/>
      <c r="LTC71" s="0"/>
      <c r="LTD71" s="0"/>
      <c r="LTE71" s="0"/>
      <c r="LTF71" s="0"/>
      <c r="LTG71" s="0"/>
      <c r="LTH71" s="0"/>
      <c r="LTI71" s="0"/>
      <c r="LTJ71" s="0"/>
      <c r="LTK71" s="0"/>
      <c r="LTL71" s="0"/>
      <c r="LTM71" s="0"/>
      <c r="LTN71" s="0"/>
      <c r="LTO71" s="0"/>
      <c r="LTP71" s="0"/>
      <c r="LTQ71" s="0"/>
      <c r="LTR71" s="0"/>
      <c r="LTS71" s="0"/>
      <c r="LTT71" s="0"/>
      <c r="LTU71" s="0"/>
      <c r="LTV71" s="0"/>
      <c r="LTW71" s="0"/>
      <c r="LTX71" s="0"/>
      <c r="LTY71" s="0"/>
      <c r="LTZ71" s="0"/>
      <c r="LUA71" s="0"/>
      <c r="LUB71" s="0"/>
      <c r="LUC71" s="0"/>
      <c r="LUD71" s="0"/>
      <c r="LUE71" s="0"/>
      <c r="LUF71" s="0"/>
      <c r="LUG71" s="0"/>
      <c r="LUH71" s="0"/>
      <c r="LUI71" s="0"/>
      <c r="LUJ71" s="0"/>
      <c r="LUK71" s="0"/>
      <c r="LUL71" s="0"/>
      <c r="LUM71" s="0"/>
      <c r="LUN71" s="0"/>
      <c r="LUO71" s="0"/>
      <c r="LUP71" s="0"/>
      <c r="LUQ71" s="0"/>
      <c r="LUR71" s="0"/>
      <c r="LUS71" s="0"/>
      <c r="LUT71" s="0"/>
      <c r="LUU71" s="0"/>
      <c r="LUV71" s="0"/>
      <c r="LUW71" s="0"/>
      <c r="LUX71" s="0"/>
      <c r="LUY71" s="0"/>
      <c r="LUZ71" s="0"/>
      <c r="LVA71" s="0"/>
      <c r="LVB71" s="0"/>
      <c r="LVC71" s="0"/>
      <c r="LVD71" s="0"/>
      <c r="LVE71" s="0"/>
      <c r="LVF71" s="0"/>
      <c r="LVG71" s="0"/>
      <c r="LVH71" s="0"/>
      <c r="LVI71" s="0"/>
      <c r="LVJ71" s="0"/>
      <c r="LVK71" s="0"/>
      <c r="LVL71" s="0"/>
      <c r="LVM71" s="0"/>
      <c r="LVN71" s="0"/>
      <c r="LVO71" s="0"/>
      <c r="LVP71" s="0"/>
      <c r="LVQ71" s="0"/>
      <c r="LVR71" s="0"/>
      <c r="LVS71" s="0"/>
      <c r="LVT71" s="0"/>
      <c r="LVU71" s="0"/>
      <c r="LVV71" s="0"/>
      <c r="LVW71" s="0"/>
      <c r="LVX71" s="0"/>
      <c r="LVY71" s="0"/>
      <c r="LVZ71" s="0"/>
      <c r="LWA71" s="0"/>
      <c r="LWB71" s="0"/>
      <c r="LWC71" s="0"/>
      <c r="LWD71" s="0"/>
      <c r="LWE71" s="0"/>
      <c r="LWF71" s="0"/>
      <c r="LWG71" s="0"/>
      <c r="LWH71" s="0"/>
      <c r="LWI71" s="0"/>
      <c r="LWJ71" s="0"/>
      <c r="LWK71" s="0"/>
      <c r="LWL71" s="0"/>
      <c r="LWM71" s="0"/>
      <c r="LWN71" s="0"/>
      <c r="LWO71" s="0"/>
      <c r="LWP71" s="0"/>
      <c r="LWQ71" s="0"/>
      <c r="LWR71" s="0"/>
      <c r="LWS71" s="0"/>
      <c r="LWT71" s="0"/>
      <c r="LWU71" s="0"/>
      <c r="LWV71" s="0"/>
      <c r="LWW71" s="0"/>
      <c r="LWX71" s="0"/>
      <c r="LWY71" s="0"/>
      <c r="LWZ71" s="0"/>
      <c r="LXA71" s="0"/>
      <c r="LXB71" s="0"/>
      <c r="LXC71" s="0"/>
      <c r="LXD71" s="0"/>
      <c r="LXE71" s="0"/>
      <c r="LXF71" s="0"/>
      <c r="LXG71" s="0"/>
      <c r="LXH71" s="0"/>
      <c r="LXI71" s="0"/>
      <c r="LXJ71" s="0"/>
      <c r="LXK71" s="0"/>
      <c r="LXL71" s="0"/>
      <c r="LXM71" s="0"/>
      <c r="LXN71" s="0"/>
      <c r="LXO71" s="0"/>
      <c r="LXP71" s="0"/>
      <c r="LXQ71" s="0"/>
      <c r="LXR71" s="0"/>
      <c r="LXS71" s="0"/>
      <c r="LXT71" s="0"/>
      <c r="LXU71" s="0"/>
      <c r="LXV71" s="0"/>
      <c r="LXW71" s="0"/>
      <c r="LXX71" s="0"/>
      <c r="LXY71" s="0"/>
      <c r="LXZ71" s="0"/>
      <c r="LYA71" s="0"/>
      <c r="LYB71" s="0"/>
      <c r="LYC71" s="0"/>
      <c r="LYD71" s="0"/>
      <c r="LYE71" s="0"/>
      <c r="LYF71" s="0"/>
      <c r="LYG71" s="0"/>
      <c r="LYH71" s="0"/>
      <c r="LYI71" s="0"/>
      <c r="LYJ71" s="0"/>
      <c r="LYK71" s="0"/>
      <c r="LYL71" s="0"/>
      <c r="LYM71" s="0"/>
      <c r="LYN71" s="0"/>
      <c r="LYO71" s="0"/>
      <c r="LYP71" s="0"/>
      <c r="LYQ71" s="0"/>
      <c r="LYR71" s="0"/>
      <c r="LYS71" s="0"/>
      <c r="LYT71" s="0"/>
      <c r="LYU71" s="0"/>
      <c r="LYV71" s="0"/>
      <c r="LYW71" s="0"/>
      <c r="LYX71" s="0"/>
      <c r="LYY71" s="0"/>
      <c r="LYZ71" s="0"/>
      <c r="LZA71" s="0"/>
      <c r="LZB71" s="0"/>
      <c r="LZC71" s="0"/>
      <c r="LZD71" s="0"/>
      <c r="LZE71" s="0"/>
      <c r="LZF71" s="0"/>
      <c r="LZG71" s="0"/>
      <c r="LZH71" s="0"/>
      <c r="LZI71" s="0"/>
      <c r="LZJ71" s="0"/>
      <c r="LZK71" s="0"/>
      <c r="LZL71" s="0"/>
      <c r="LZM71" s="0"/>
      <c r="LZN71" s="0"/>
      <c r="LZO71" s="0"/>
      <c r="LZP71" s="0"/>
      <c r="LZQ71" s="0"/>
      <c r="LZR71" s="0"/>
      <c r="LZS71" s="0"/>
      <c r="LZT71" s="0"/>
      <c r="LZU71" s="0"/>
      <c r="LZV71" s="0"/>
      <c r="LZW71" s="0"/>
      <c r="LZX71" s="0"/>
      <c r="LZY71" s="0"/>
      <c r="LZZ71" s="0"/>
      <c r="MAA71" s="0"/>
      <c r="MAB71" s="0"/>
      <c r="MAC71" s="0"/>
      <c r="MAD71" s="0"/>
      <c r="MAE71" s="0"/>
      <c r="MAF71" s="0"/>
      <c r="MAG71" s="0"/>
      <c r="MAH71" s="0"/>
      <c r="MAI71" s="0"/>
      <c r="MAJ71" s="0"/>
      <c r="MAK71" s="0"/>
      <c r="MAL71" s="0"/>
      <c r="MAM71" s="0"/>
      <c r="MAN71" s="0"/>
      <c r="MAO71" s="0"/>
      <c r="MAP71" s="0"/>
      <c r="MAQ71" s="0"/>
      <c r="MAR71" s="0"/>
      <c r="MAS71" s="0"/>
      <c r="MAT71" s="0"/>
      <c r="MAU71" s="0"/>
      <c r="MAV71" s="0"/>
      <c r="MAW71" s="0"/>
      <c r="MAX71" s="0"/>
      <c r="MAY71" s="0"/>
      <c r="MAZ71" s="0"/>
      <c r="MBA71" s="0"/>
      <c r="MBB71" s="0"/>
      <c r="MBC71" s="0"/>
      <c r="MBD71" s="0"/>
      <c r="MBE71" s="0"/>
      <c r="MBF71" s="0"/>
      <c r="MBG71" s="0"/>
      <c r="MBH71" s="0"/>
      <c r="MBI71" s="0"/>
      <c r="MBJ71" s="0"/>
      <c r="MBK71" s="0"/>
      <c r="MBL71" s="0"/>
      <c r="MBM71" s="0"/>
      <c r="MBN71" s="0"/>
      <c r="MBO71" s="0"/>
      <c r="MBP71" s="0"/>
      <c r="MBQ71" s="0"/>
      <c r="MBR71" s="0"/>
      <c r="MBS71" s="0"/>
      <c r="MBT71" s="0"/>
      <c r="MBU71" s="0"/>
      <c r="MBV71" s="0"/>
      <c r="MBW71" s="0"/>
      <c r="MBX71" s="0"/>
      <c r="MBY71" s="0"/>
      <c r="MBZ71" s="0"/>
      <c r="MCA71" s="0"/>
      <c r="MCB71" s="0"/>
      <c r="MCC71" s="0"/>
      <c r="MCD71" s="0"/>
      <c r="MCE71" s="0"/>
      <c r="MCF71" s="0"/>
      <c r="MCG71" s="0"/>
      <c r="MCH71" s="0"/>
      <c r="MCI71" s="0"/>
      <c r="MCJ71" s="0"/>
      <c r="MCK71" s="0"/>
      <c r="MCL71" s="0"/>
      <c r="MCM71" s="0"/>
      <c r="MCN71" s="0"/>
      <c r="MCO71" s="0"/>
      <c r="MCP71" s="0"/>
      <c r="MCQ71" s="0"/>
      <c r="MCR71" s="0"/>
      <c r="MCS71" s="0"/>
      <c r="MCT71" s="0"/>
      <c r="MCU71" s="0"/>
      <c r="MCV71" s="0"/>
      <c r="MCW71" s="0"/>
      <c r="MCX71" s="0"/>
      <c r="MCY71" s="0"/>
      <c r="MCZ71" s="0"/>
      <c r="MDA71" s="0"/>
      <c r="MDB71" s="0"/>
      <c r="MDC71" s="0"/>
      <c r="MDD71" s="0"/>
      <c r="MDE71" s="0"/>
      <c r="MDF71" s="0"/>
      <c r="MDG71" s="0"/>
      <c r="MDH71" s="0"/>
      <c r="MDI71" s="0"/>
      <c r="MDJ71" s="0"/>
      <c r="MDK71" s="0"/>
      <c r="MDL71" s="0"/>
      <c r="MDM71" s="0"/>
      <c r="MDN71" s="0"/>
      <c r="MDO71" s="0"/>
      <c r="MDP71" s="0"/>
      <c r="MDQ71" s="0"/>
      <c r="MDR71" s="0"/>
      <c r="MDS71" s="0"/>
      <c r="MDT71" s="0"/>
      <c r="MDU71" s="0"/>
      <c r="MDV71" s="0"/>
      <c r="MDW71" s="0"/>
      <c r="MDX71" s="0"/>
      <c r="MDY71" s="0"/>
      <c r="MDZ71" s="0"/>
      <c r="MEA71" s="0"/>
      <c r="MEB71" s="0"/>
      <c r="MEC71" s="0"/>
      <c r="MED71" s="0"/>
      <c r="MEE71" s="0"/>
      <c r="MEF71" s="0"/>
      <c r="MEG71" s="0"/>
      <c r="MEH71" s="0"/>
      <c r="MEI71" s="0"/>
      <c r="MEJ71" s="0"/>
      <c r="MEK71" s="0"/>
      <c r="MEL71" s="0"/>
      <c r="MEM71" s="0"/>
      <c r="MEN71" s="0"/>
      <c r="MEO71" s="0"/>
      <c r="MEP71" s="0"/>
      <c r="MEQ71" s="0"/>
      <c r="MER71" s="0"/>
      <c r="MES71" s="0"/>
      <c r="MET71" s="0"/>
      <c r="MEU71" s="0"/>
      <c r="MEV71" s="0"/>
      <c r="MEW71" s="0"/>
      <c r="MEX71" s="0"/>
      <c r="MEY71" s="0"/>
      <c r="MEZ71" s="0"/>
      <c r="MFA71" s="0"/>
      <c r="MFB71" s="0"/>
      <c r="MFC71" s="0"/>
      <c r="MFD71" s="0"/>
      <c r="MFE71" s="0"/>
      <c r="MFF71" s="0"/>
      <c r="MFG71" s="0"/>
      <c r="MFH71" s="0"/>
      <c r="MFI71" s="0"/>
      <c r="MFJ71" s="0"/>
      <c r="MFK71" s="0"/>
      <c r="MFL71" s="0"/>
      <c r="MFM71" s="0"/>
      <c r="MFN71" s="0"/>
      <c r="MFO71" s="0"/>
      <c r="MFP71" s="0"/>
      <c r="MFQ71" s="0"/>
      <c r="MFR71" s="0"/>
      <c r="MFS71" s="0"/>
      <c r="MFT71" s="0"/>
      <c r="MFU71" s="0"/>
      <c r="MFV71" s="0"/>
      <c r="MFW71" s="0"/>
      <c r="MFX71" s="0"/>
      <c r="MFY71" s="0"/>
      <c r="MFZ71" s="0"/>
      <c r="MGA71" s="0"/>
      <c r="MGB71" s="0"/>
      <c r="MGC71" s="0"/>
      <c r="MGD71" s="0"/>
      <c r="MGE71" s="0"/>
      <c r="MGF71" s="0"/>
      <c r="MGG71" s="0"/>
      <c r="MGH71" s="0"/>
      <c r="MGI71" s="0"/>
      <c r="MGJ71" s="0"/>
      <c r="MGK71" s="0"/>
      <c r="MGL71" s="0"/>
      <c r="MGM71" s="0"/>
      <c r="MGN71" s="0"/>
      <c r="MGO71" s="0"/>
      <c r="MGP71" s="0"/>
      <c r="MGQ71" s="0"/>
      <c r="MGR71" s="0"/>
      <c r="MGS71" s="0"/>
      <c r="MGT71" s="0"/>
      <c r="MGU71" s="0"/>
      <c r="MGV71" s="0"/>
      <c r="MGW71" s="0"/>
      <c r="MGX71" s="0"/>
      <c r="MGY71" s="0"/>
      <c r="MGZ71" s="0"/>
      <c r="MHA71" s="0"/>
      <c r="MHB71" s="0"/>
      <c r="MHC71" s="0"/>
      <c r="MHD71" s="0"/>
      <c r="MHE71" s="0"/>
      <c r="MHF71" s="0"/>
      <c r="MHG71" s="0"/>
      <c r="MHH71" s="0"/>
      <c r="MHI71" s="0"/>
      <c r="MHJ71" s="0"/>
      <c r="MHK71" s="0"/>
      <c r="MHL71" s="0"/>
      <c r="MHM71" s="0"/>
      <c r="MHN71" s="0"/>
      <c r="MHO71" s="0"/>
      <c r="MHP71" s="0"/>
      <c r="MHQ71" s="0"/>
      <c r="MHR71" s="0"/>
      <c r="MHS71" s="0"/>
      <c r="MHT71" s="0"/>
      <c r="MHU71" s="0"/>
      <c r="MHV71" s="0"/>
      <c r="MHW71" s="0"/>
      <c r="MHX71" s="0"/>
      <c r="MHY71" s="0"/>
      <c r="MHZ71" s="0"/>
      <c r="MIA71" s="0"/>
      <c r="MIB71" s="0"/>
      <c r="MIC71" s="0"/>
      <c r="MID71" s="0"/>
      <c r="MIE71" s="0"/>
      <c r="MIF71" s="0"/>
      <c r="MIG71" s="0"/>
      <c r="MIH71" s="0"/>
      <c r="MII71" s="0"/>
      <c r="MIJ71" s="0"/>
      <c r="MIK71" s="0"/>
      <c r="MIL71" s="0"/>
      <c r="MIM71" s="0"/>
      <c r="MIN71" s="0"/>
      <c r="MIO71" s="0"/>
      <c r="MIP71" s="0"/>
      <c r="MIQ71" s="0"/>
      <c r="MIR71" s="0"/>
      <c r="MIS71" s="0"/>
      <c r="MIT71" s="0"/>
      <c r="MIU71" s="0"/>
      <c r="MIV71" s="0"/>
      <c r="MIW71" s="0"/>
      <c r="MIX71" s="0"/>
      <c r="MIY71" s="0"/>
      <c r="MIZ71" s="0"/>
      <c r="MJA71" s="0"/>
      <c r="MJB71" s="0"/>
      <c r="MJC71" s="0"/>
      <c r="MJD71" s="0"/>
      <c r="MJE71" s="0"/>
      <c r="MJF71" s="0"/>
      <c r="MJG71" s="0"/>
      <c r="MJH71" s="0"/>
      <c r="MJI71" s="0"/>
      <c r="MJJ71" s="0"/>
      <c r="MJK71" s="0"/>
      <c r="MJL71" s="0"/>
      <c r="MJM71" s="0"/>
      <c r="MJN71" s="0"/>
      <c r="MJO71" s="0"/>
      <c r="MJP71" s="0"/>
      <c r="MJQ71" s="0"/>
      <c r="MJR71" s="0"/>
      <c r="MJS71" s="0"/>
      <c r="MJT71" s="0"/>
      <c r="MJU71" s="0"/>
      <c r="MJV71" s="0"/>
      <c r="MJW71" s="0"/>
      <c r="MJX71" s="0"/>
      <c r="MJY71" s="0"/>
      <c r="MJZ71" s="0"/>
      <c r="MKA71" s="0"/>
      <c r="MKB71" s="0"/>
      <c r="MKC71" s="0"/>
      <c r="MKD71" s="0"/>
      <c r="MKE71" s="0"/>
      <c r="MKF71" s="0"/>
      <c r="MKG71" s="0"/>
      <c r="MKH71" s="0"/>
      <c r="MKI71" s="0"/>
      <c r="MKJ71" s="0"/>
      <c r="MKK71" s="0"/>
      <c r="MKL71" s="0"/>
      <c r="MKM71" s="0"/>
      <c r="MKN71" s="0"/>
      <c r="MKO71" s="0"/>
      <c r="MKP71" s="0"/>
      <c r="MKQ71" s="0"/>
      <c r="MKR71" s="0"/>
      <c r="MKS71" s="0"/>
      <c r="MKT71" s="0"/>
      <c r="MKU71" s="0"/>
      <c r="MKV71" s="0"/>
      <c r="MKW71" s="0"/>
      <c r="MKX71" s="0"/>
      <c r="MKY71" s="0"/>
      <c r="MKZ71" s="0"/>
      <c r="MLA71" s="0"/>
      <c r="MLB71" s="0"/>
      <c r="MLC71" s="0"/>
      <c r="MLD71" s="0"/>
      <c r="MLE71" s="0"/>
      <c r="MLF71" s="0"/>
      <c r="MLG71" s="0"/>
      <c r="MLH71" s="0"/>
      <c r="MLI71" s="0"/>
      <c r="MLJ71" s="0"/>
      <c r="MLK71" s="0"/>
      <c r="MLL71" s="0"/>
      <c r="MLM71" s="0"/>
      <c r="MLN71" s="0"/>
      <c r="MLO71" s="0"/>
      <c r="MLP71" s="0"/>
      <c r="MLQ71" s="0"/>
      <c r="MLR71" s="0"/>
      <c r="MLS71" s="0"/>
      <c r="MLT71" s="0"/>
      <c r="MLU71" s="0"/>
      <c r="MLV71" s="0"/>
      <c r="MLW71" s="0"/>
      <c r="MLX71" s="0"/>
      <c r="MLY71" s="0"/>
      <c r="MLZ71" s="0"/>
      <c r="MMA71" s="0"/>
      <c r="MMB71" s="0"/>
      <c r="MMC71" s="0"/>
      <c r="MMD71" s="0"/>
      <c r="MME71" s="0"/>
      <c r="MMF71" s="0"/>
      <c r="MMG71" s="0"/>
      <c r="MMH71" s="0"/>
      <c r="MMI71" s="0"/>
      <c r="MMJ71" s="0"/>
      <c r="MMK71" s="0"/>
      <c r="MML71" s="0"/>
      <c r="MMM71" s="0"/>
      <c r="MMN71" s="0"/>
      <c r="MMO71" s="0"/>
      <c r="MMP71" s="0"/>
      <c r="MMQ71" s="0"/>
      <c r="MMR71" s="0"/>
      <c r="MMS71" s="0"/>
      <c r="MMT71" s="0"/>
      <c r="MMU71" s="0"/>
      <c r="MMV71" s="0"/>
      <c r="MMW71" s="0"/>
      <c r="MMX71" s="0"/>
      <c r="MMY71" s="0"/>
      <c r="MMZ71" s="0"/>
      <c r="MNA71" s="0"/>
      <c r="MNB71" s="0"/>
      <c r="MNC71" s="0"/>
      <c r="MND71" s="0"/>
      <c r="MNE71" s="0"/>
      <c r="MNF71" s="0"/>
      <c r="MNG71" s="0"/>
      <c r="MNH71" s="0"/>
      <c r="MNI71" s="0"/>
      <c r="MNJ71" s="0"/>
      <c r="MNK71" s="0"/>
      <c r="MNL71" s="0"/>
      <c r="MNM71" s="0"/>
      <c r="MNN71" s="0"/>
      <c r="MNO71" s="0"/>
      <c r="MNP71" s="0"/>
      <c r="MNQ71" s="0"/>
      <c r="MNR71" s="0"/>
      <c r="MNS71" s="0"/>
      <c r="MNT71" s="0"/>
      <c r="MNU71" s="0"/>
      <c r="MNV71" s="0"/>
      <c r="MNW71" s="0"/>
      <c r="MNX71" s="0"/>
      <c r="MNY71" s="0"/>
      <c r="MNZ71" s="0"/>
      <c r="MOA71" s="0"/>
      <c r="MOB71" s="0"/>
      <c r="MOC71" s="0"/>
      <c r="MOD71" s="0"/>
      <c r="MOE71" s="0"/>
      <c r="MOF71" s="0"/>
      <c r="MOG71" s="0"/>
      <c r="MOH71" s="0"/>
      <c r="MOI71" s="0"/>
      <c r="MOJ71" s="0"/>
      <c r="MOK71" s="0"/>
      <c r="MOL71" s="0"/>
      <c r="MOM71" s="0"/>
      <c r="MON71" s="0"/>
      <c r="MOO71" s="0"/>
      <c r="MOP71" s="0"/>
      <c r="MOQ71" s="0"/>
      <c r="MOR71" s="0"/>
      <c r="MOS71" s="0"/>
      <c r="MOT71" s="0"/>
      <c r="MOU71" s="0"/>
      <c r="MOV71" s="0"/>
      <c r="MOW71" s="0"/>
      <c r="MOX71" s="0"/>
      <c r="MOY71" s="0"/>
      <c r="MOZ71" s="0"/>
      <c r="MPA71" s="0"/>
      <c r="MPB71" s="0"/>
      <c r="MPC71" s="0"/>
      <c r="MPD71" s="0"/>
      <c r="MPE71" s="0"/>
      <c r="MPF71" s="0"/>
      <c r="MPG71" s="0"/>
      <c r="MPH71" s="0"/>
      <c r="MPI71" s="0"/>
      <c r="MPJ71" s="0"/>
      <c r="MPK71" s="0"/>
      <c r="MPL71" s="0"/>
      <c r="MPM71" s="0"/>
      <c r="MPN71" s="0"/>
      <c r="MPO71" s="0"/>
      <c r="MPP71" s="0"/>
      <c r="MPQ71" s="0"/>
      <c r="MPR71" s="0"/>
      <c r="MPS71" s="0"/>
      <c r="MPT71" s="0"/>
      <c r="MPU71" s="0"/>
      <c r="MPV71" s="0"/>
      <c r="MPW71" s="0"/>
      <c r="MPX71" s="0"/>
      <c r="MPY71" s="0"/>
      <c r="MPZ71" s="0"/>
      <c r="MQA71" s="0"/>
      <c r="MQB71" s="0"/>
      <c r="MQC71" s="0"/>
      <c r="MQD71" s="0"/>
      <c r="MQE71" s="0"/>
      <c r="MQF71" s="0"/>
      <c r="MQG71" s="0"/>
      <c r="MQH71" s="0"/>
      <c r="MQI71" s="0"/>
      <c r="MQJ71" s="0"/>
      <c r="MQK71" s="0"/>
      <c r="MQL71" s="0"/>
      <c r="MQM71" s="0"/>
      <c r="MQN71" s="0"/>
      <c r="MQO71" s="0"/>
      <c r="MQP71" s="0"/>
      <c r="MQQ71" s="0"/>
      <c r="MQR71" s="0"/>
      <c r="MQS71" s="0"/>
      <c r="MQT71" s="0"/>
      <c r="MQU71" s="0"/>
      <c r="MQV71" s="0"/>
      <c r="MQW71" s="0"/>
      <c r="MQX71" s="0"/>
      <c r="MQY71" s="0"/>
      <c r="MQZ71" s="0"/>
      <c r="MRA71" s="0"/>
      <c r="MRB71" s="0"/>
      <c r="MRC71" s="0"/>
      <c r="MRD71" s="0"/>
      <c r="MRE71" s="0"/>
      <c r="MRF71" s="0"/>
      <c r="MRG71" s="0"/>
      <c r="MRH71" s="0"/>
      <c r="MRI71" s="0"/>
      <c r="MRJ71" s="0"/>
      <c r="MRK71" s="0"/>
      <c r="MRL71" s="0"/>
      <c r="MRM71" s="0"/>
      <c r="MRN71" s="0"/>
      <c r="MRO71" s="0"/>
      <c r="MRP71" s="0"/>
      <c r="MRQ71" s="0"/>
      <c r="MRR71" s="0"/>
      <c r="MRS71" s="0"/>
      <c r="MRT71" s="0"/>
      <c r="MRU71" s="0"/>
      <c r="MRV71" s="0"/>
      <c r="MRW71" s="0"/>
      <c r="MRX71" s="0"/>
      <c r="MRY71" s="0"/>
      <c r="MRZ71" s="0"/>
      <c r="MSA71" s="0"/>
      <c r="MSB71" s="0"/>
      <c r="MSC71" s="0"/>
      <c r="MSD71" s="0"/>
      <c r="MSE71" s="0"/>
      <c r="MSF71" s="0"/>
      <c r="MSG71" s="0"/>
      <c r="MSH71" s="0"/>
      <c r="MSI71" s="0"/>
      <c r="MSJ71" s="0"/>
      <c r="MSK71" s="0"/>
      <c r="MSL71" s="0"/>
      <c r="MSM71" s="0"/>
      <c r="MSN71" s="0"/>
      <c r="MSO71" s="0"/>
      <c r="MSP71" s="0"/>
      <c r="MSQ71" s="0"/>
      <c r="MSR71" s="0"/>
      <c r="MSS71" s="0"/>
      <c r="MST71" s="0"/>
      <c r="MSU71" s="0"/>
      <c r="MSV71" s="0"/>
      <c r="MSW71" s="0"/>
      <c r="MSX71" s="0"/>
      <c r="MSY71" s="0"/>
      <c r="MSZ71" s="0"/>
      <c r="MTA71" s="0"/>
      <c r="MTB71" s="0"/>
      <c r="MTC71" s="0"/>
      <c r="MTD71" s="0"/>
      <c r="MTE71" s="0"/>
      <c r="MTF71" s="0"/>
      <c r="MTG71" s="0"/>
      <c r="MTH71" s="0"/>
      <c r="MTI71" s="0"/>
      <c r="MTJ71" s="0"/>
      <c r="MTK71" s="0"/>
      <c r="MTL71" s="0"/>
      <c r="MTM71" s="0"/>
      <c r="MTN71" s="0"/>
      <c r="MTO71" s="0"/>
      <c r="MTP71" s="0"/>
      <c r="MTQ71" s="0"/>
      <c r="MTR71" s="0"/>
      <c r="MTS71" s="0"/>
      <c r="MTT71" s="0"/>
      <c r="MTU71" s="0"/>
      <c r="MTV71" s="0"/>
      <c r="MTW71" s="0"/>
      <c r="MTX71" s="0"/>
      <c r="MTY71" s="0"/>
      <c r="MTZ71" s="0"/>
      <c r="MUA71" s="0"/>
      <c r="MUB71" s="0"/>
      <c r="MUC71" s="0"/>
      <c r="MUD71" s="0"/>
      <c r="MUE71" s="0"/>
      <c r="MUF71" s="0"/>
      <c r="MUG71" s="0"/>
      <c r="MUH71" s="0"/>
      <c r="MUI71" s="0"/>
      <c r="MUJ71" s="0"/>
      <c r="MUK71" s="0"/>
      <c r="MUL71" s="0"/>
      <c r="MUM71" s="0"/>
      <c r="MUN71" s="0"/>
      <c r="MUO71" s="0"/>
      <c r="MUP71" s="0"/>
      <c r="MUQ71" s="0"/>
      <c r="MUR71" s="0"/>
      <c r="MUS71" s="0"/>
      <c r="MUT71" s="0"/>
      <c r="MUU71" s="0"/>
      <c r="MUV71" s="0"/>
      <c r="MUW71" s="0"/>
      <c r="MUX71" s="0"/>
      <c r="MUY71" s="0"/>
      <c r="MUZ71" s="0"/>
      <c r="MVA71" s="0"/>
      <c r="MVB71" s="0"/>
      <c r="MVC71" s="0"/>
      <c r="MVD71" s="0"/>
      <c r="MVE71" s="0"/>
      <c r="MVF71" s="0"/>
      <c r="MVG71" s="0"/>
      <c r="MVH71" s="0"/>
      <c r="MVI71" s="0"/>
      <c r="MVJ71" s="0"/>
      <c r="MVK71" s="0"/>
      <c r="MVL71" s="0"/>
      <c r="MVM71" s="0"/>
      <c r="MVN71" s="0"/>
      <c r="MVO71" s="0"/>
      <c r="MVP71" s="0"/>
      <c r="MVQ71" s="0"/>
      <c r="MVR71" s="0"/>
      <c r="MVS71" s="0"/>
      <c r="MVT71" s="0"/>
      <c r="MVU71" s="0"/>
      <c r="MVV71" s="0"/>
      <c r="MVW71" s="0"/>
      <c r="MVX71" s="0"/>
      <c r="MVY71" s="0"/>
      <c r="MVZ71" s="0"/>
      <c r="MWA71" s="0"/>
      <c r="MWB71" s="0"/>
      <c r="MWC71" s="0"/>
      <c r="MWD71" s="0"/>
      <c r="MWE71" s="0"/>
      <c r="MWF71" s="0"/>
      <c r="MWG71" s="0"/>
      <c r="MWH71" s="0"/>
      <c r="MWI71" s="0"/>
      <c r="MWJ71" s="0"/>
      <c r="MWK71" s="0"/>
      <c r="MWL71" s="0"/>
      <c r="MWM71" s="0"/>
      <c r="MWN71" s="0"/>
      <c r="MWO71" s="0"/>
      <c r="MWP71" s="0"/>
      <c r="MWQ71" s="0"/>
      <c r="MWR71" s="0"/>
      <c r="MWS71" s="0"/>
      <c r="MWT71" s="0"/>
      <c r="MWU71" s="0"/>
      <c r="MWV71" s="0"/>
      <c r="MWW71" s="0"/>
      <c r="MWX71" s="0"/>
      <c r="MWY71" s="0"/>
      <c r="MWZ71" s="0"/>
      <c r="MXA71" s="0"/>
      <c r="MXB71" s="0"/>
      <c r="MXC71" s="0"/>
      <c r="MXD71" s="0"/>
      <c r="MXE71" s="0"/>
      <c r="MXF71" s="0"/>
      <c r="MXG71" s="0"/>
      <c r="MXH71" s="0"/>
      <c r="MXI71" s="0"/>
      <c r="MXJ71" s="0"/>
      <c r="MXK71" s="0"/>
      <c r="MXL71" s="0"/>
      <c r="MXM71" s="0"/>
      <c r="MXN71" s="0"/>
      <c r="MXO71" s="0"/>
      <c r="MXP71" s="0"/>
      <c r="MXQ71" s="0"/>
      <c r="MXR71" s="0"/>
      <c r="MXS71" s="0"/>
      <c r="MXT71" s="0"/>
      <c r="MXU71" s="0"/>
      <c r="MXV71" s="0"/>
      <c r="MXW71" s="0"/>
      <c r="MXX71" s="0"/>
      <c r="MXY71" s="0"/>
      <c r="MXZ71" s="0"/>
      <c r="MYA71" s="0"/>
      <c r="MYB71" s="0"/>
      <c r="MYC71" s="0"/>
      <c r="MYD71" s="0"/>
      <c r="MYE71" s="0"/>
      <c r="MYF71" s="0"/>
      <c r="MYG71" s="0"/>
      <c r="MYH71" s="0"/>
      <c r="MYI71" s="0"/>
      <c r="MYJ71" s="0"/>
      <c r="MYK71" s="0"/>
      <c r="MYL71" s="0"/>
      <c r="MYM71" s="0"/>
      <c r="MYN71" s="0"/>
      <c r="MYO71" s="0"/>
      <c r="MYP71" s="0"/>
      <c r="MYQ71" s="0"/>
      <c r="MYR71" s="0"/>
      <c r="MYS71" s="0"/>
      <c r="MYT71" s="0"/>
      <c r="MYU71" s="0"/>
      <c r="MYV71" s="0"/>
      <c r="MYW71" s="0"/>
      <c r="MYX71" s="0"/>
      <c r="MYY71" s="0"/>
      <c r="MYZ71" s="0"/>
      <c r="MZA71" s="0"/>
      <c r="MZB71" s="0"/>
      <c r="MZC71" s="0"/>
      <c r="MZD71" s="0"/>
      <c r="MZE71" s="0"/>
      <c r="MZF71" s="0"/>
      <c r="MZG71" s="0"/>
      <c r="MZH71" s="0"/>
      <c r="MZI71" s="0"/>
      <c r="MZJ71" s="0"/>
      <c r="MZK71" s="0"/>
      <c r="MZL71" s="0"/>
      <c r="MZM71" s="0"/>
      <c r="MZN71" s="0"/>
      <c r="MZO71" s="0"/>
      <c r="MZP71" s="0"/>
      <c r="MZQ71" s="0"/>
      <c r="MZR71" s="0"/>
      <c r="MZS71" s="0"/>
      <c r="MZT71" s="0"/>
      <c r="MZU71" s="0"/>
      <c r="MZV71" s="0"/>
      <c r="MZW71" s="0"/>
      <c r="MZX71" s="0"/>
      <c r="MZY71" s="0"/>
      <c r="MZZ71" s="0"/>
      <c r="NAA71" s="0"/>
      <c r="NAB71" s="0"/>
      <c r="NAC71" s="0"/>
      <c r="NAD71" s="0"/>
      <c r="NAE71" s="0"/>
      <c r="NAF71" s="0"/>
      <c r="NAG71" s="0"/>
      <c r="NAH71" s="0"/>
      <c r="NAI71" s="0"/>
      <c r="NAJ71" s="0"/>
      <c r="NAK71" s="0"/>
      <c r="NAL71" s="0"/>
      <c r="NAM71" s="0"/>
      <c r="NAN71" s="0"/>
      <c r="NAO71" s="0"/>
      <c r="NAP71" s="0"/>
      <c r="NAQ71" s="0"/>
      <c r="NAR71" s="0"/>
      <c r="NAS71" s="0"/>
      <c r="NAT71" s="0"/>
      <c r="NAU71" s="0"/>
      <c r="NAV71" s="0"/>
      <c r="NAW71" s="0"/>
      <c r="NAX71" s="0"/>
      <c r="NAY71" s="0"/>
      <c r="NAZ71" s="0"/>
      <c r="NBA71" s="0"/>
      <c r="NBB71" s="0"/>
      <c r="NBC71" s="0"/>
      <c r="NBD71" s="0"/>
      <c r="NBE71" s="0"/>
      <c r="NBF71" s="0"/>
      <c r="NBG71" s="0"/>
      <c r="NBH71" s="0"/>
      <c r="NBI71" s="0"/>
      <c r="NBJ71" s="0"/>
      <c r="NBK71" s="0"/>
      <c r="NBL71" s="0"/>
      <c r="NBM71" s="0"/>
      <c r="NBN71" s="0"/>
      <c r="NBO71" s="0"/>
      <c r="NBP71" s="0"/>
      <c r="NBQ71" s="0"/>
      <c r="NBR71" s="0"/>
      <c r="NBS71" s="0"/>
      <c r="NBT71" s="0"/>
      <c r="NBU71" s="0"/>
      <c r="NBV71" s="0"/>
      <c r="NBW71" s="0"/>
      <c r="NBX71" s="0"/>
      <c r="NBY71" s="0"/>
      <c r="NBZ71" s="0"/>
      <c r="NCA71" s="0"/>
      <c r="NCB71" s="0"/>
      <c r="NCC71" s="0"/>
      <c r="NCD71" s="0"/>
      <c r="NCE71" s="0"/>
      <c r="NCF71" s="0"/>
      <c r="NCG71" s="0"/>
      <c r="NCH71" s="0"/>
      <c r="NCI71" s="0"/>
      <c r="NCJ71" s="0"/>
      <c r="NCK71" s="0"/>
      <c r="NCL71" s="0"/>
      <c r="NCM71" s="0"/>
      <c r="NCN71" s="0"/>
      <c r="NCO71" s="0"/>
      <c r="NCP71" s="0"/>
      <c r="NCQ71" s="0"/>
      <c r="NCR71" s="0"/>
      <c r="NCS71" s="0"/>
      <c r="NCT71" s="0"/>
      <c r="NCU71" s="0"/>
      <c r="NCV71" s="0"/>
      <c r="NCW71" s="0"/>
      <c r="NCX71" s="0"/>
      <c r="NCY71" s="0"/>
      <c r="NCZ71" s="0"/>
      <c r="NDA71" s="0"/>
      <c r="NDB71" s="0"/>
      <c r="NDC71" s="0"/>
      <c r="NDD71" s="0"/>
      <c r="NDE71" s="0"/>
      <c r="NDF71" s="0"/>
      <c r="NDG71" s="0"/>
      <c r="NDH71" s="0"/>
      <c r="NDI71" s="0"/>
      <c r="NDJ71" s="0"/>
      <c r="NDK71" s="0"/>
      <c r="NDL71" s="0"/>
      <c r="NDM71" s="0"/>
      <c r="NDN71" s="0"/>
      <c r="NDO71" s="0"/>
      <c r="NDP71" s="0"/>
      <c r="NDQ71" s="0"/>
      <c r="NDR71" s="0"/>
      <c r="NDS71" s="0"/>
      <c r="NDT71" s="0"/>
      <c r="NDU71" s="0"/>
      <c r="NDV71" s="0"/>
      <c r="NDW71" s="0"/>
      <c r="NDX71" s="0"/>
      <c r="NDY71" s="0"/>
      <c r="NDZ71" s="0"/>
      <c r="NEA71" s="0"/>
      <c r="NEB71" s="0"/>
      <c r="NEC71" s="0"/>
      <c r="NED71" s="0"/>
      <c r="NEE71" s="0"/>
      <c r="NEF71" s="0"/>
      <c r="NEG71" s="0"/>
      <c r="NEH71" s="0"/>
      <c r="NEI71" s="0"/>
      <c r="NEJ71" s="0"/>
      <c r="NEK71" s="0"/>
      <c r="NEL71" s="0"/>
      <c r="NEM71" s="0"/>
      <c r="NEN71" s="0"/>
      <c r="NEO71" s="0"/>
      <c r="NEP71" s="0"/>
      <c r="NEQ71" s="0"/>
      <c r="NER71" s="0"/>
      <c r="NES71" s="0"/>
      <c r="NET71" s="0"/>
      <c r="NEU71" s="0"/>
      <c r="NEV71" s="0"/>
      <c r="NEW71" s="0"/>
      <c r="NEX71" s="0"/>
      <c r="NEY71" s="0"/>
      <c r="NEZ71" s="0"/>
      <c r="NFA71" s="0"/>
      <c r="NFB71" s="0"/>
      <c r="NFC71" s="0"/>
      <c r="NFD71" s="0"/>
      <c r="NFE71" s="0"/>
      <c r="NFF71" s="0"/>
      <c r="NFG71" s="0"/>
      <c r="NFH71" s="0"/>
      <c r="NFI71" s="0"/>
      <c r="NFJ71" s="0"/>
      <c r="NFK71" s="0"/>
      <c r="NFL71" s="0"/>
      <c r="NFM71" s="0"/>
      <c r="NFN71" s="0"/>
      <c r="NFO71" s="0"/>
      <c r="NFP71" s="0"/>
      <c r="NFQ71" s="0"/>
      <c r="NFR71" s="0"/>
      <c r="NFS71" s="0"/>
      <c r="NFT71" s="0"/>
      <c r="NFU71" s="0"/>
      <c r="NFV71" s="0"/>
      <c r="NFW71" s="0"/>
      <c r="NFX71" s="0"/>
      <c r="NFY71" s="0"/>
      <c r="NFZ71" s="0"/>
      <c r="NGA71" s="0"/>
      <c r="NGB71" s="0"/>
      <c r="NGC71" s="0"/>
      <c r="NGD71" s="0"/>
      <c r="NGE71" s="0"/>
      <c r="NGF71" s="0"/>
      <c r="NGG71" s="0"/>
      <c r="NGH71" s="0"/>
      <c r="NGI71" s="0"/>
      <c r="NGJ71" s="0"/>
      <c r="NGK71" s="0"/>
      <c r="NGL71" s="0"/>
      <c r="NGM71" s="0"/>
      <c r="NGN71" s="0"/>
      <c r="NGO71" s="0"/>
      <c r="NGP71" s="0"/>
      <c r="NGQ71" s="0"/>
      <c r="NGR71" s="0"/>
      <c r="NGS71" s="0"/>
      <c r="NGT71" s="0"/>
      <c r="NGU71" s="0"/>
      <c r="NGV71" s="0"/>
      <c r="NGW71" s="0"/>
      <c r="NGX71" s="0"/>
      <c r="NGY71" s="0"/>
      <c r="NGZ71" s="0"/>
      <c r="NHA71" s="0"/>
      <c r="NHB71" s="0"/>
      <c r="NHC71" s="0"/>
      <c r="NHD71" s="0"/>
      <c r="NHE71" s="0"/>
      <c r="NHF71" s="0"/>
      <c r="NHG71" s="0"/>
      <c r="NHH71" s="0"/>
      <c r="NHI71" s="0"/>
      <c r="NHJ71" s="0"/>
      <c r="NHK71" s="0"/>
      <c r="NHL71" s="0"/>
      <c r="NHM71" s="0"/>
      <c r="NHN71" s="0"/>
      <c r="NHO71" s="0"/>
      <c r="NHP71" s="0"/>
      <c r="NHQ71" s="0"/>
      <c r="NHR71" s="0"/>
      <c r="NHS71" s="0"/>
      <c r="NHT71" s="0"/>
      <c r="NHU71" s="0"/>
      <c r="NHV71" s="0"/>
      <c r="NHW71" s="0"/>
      <c r="NHX71" s="0"/>
      <c r="NHY71" s="0"/>
      <c r="NHZ71" s="0"/>
      <c r="NIA71" s="0"/>
      <c r="NIB71" s="0"/>
      <c r="NIC71" s="0"/>
      <c r="NID71" s="0"/>
      <c r="NIE71" s="0"/>
      <c r="NIF71" s="0"/>
      <c r="NIG71" s="0"/>
      <c r="NIH71" s="0"/>
      <c r="NII71" s="0"/>
      <c r="NIJ71" s="0"/>
      <c r="NIK71" s="0"/>
      <c r="NIL71" s="0"/>
      <c r="NIM71" s="0"/>
      <c r="NIN71" s="0"/>
      <c r="NIO71" s="0"/>
      <c r="NIP71" s="0"/>
      <c r="NIQ71" s="0"/>
      <c r="NIR71" s="0"/>
      <c r="NIS71" s="0"/>
      <c r="NIT71" s="0"/>
      <c r="NIU71" s="0"/>
      <c r="NIV71" s="0"/>
      <c r="NIW71" s="0"/>
      <c r="NIX71" s="0"/>
      <c r="NIY71" s="0"/>
      <c r="NIZ71" s="0"/>
      <c r="NJA71" s="0"/>
      <c r="NJB71" s="0"/>
      <c r="NJC71" s="0"/>
      <c r="NJD71" s="0"/>
      <c r="NJE71" s="0"/>
      <c r="NJF71" s="0"/>
      <c r="NJG71" s="0"/>
      <c r="NJH71" s="0"/>
      <c r="NJI71" s="0"/>
      <c r="NJJ71" s="0"/>
      <c r="NJK71" s="0"/>
      <c r="NJL71" s="0"/>
      <c r="NJM71" s="0"/>
      <c r="NJN71" s="0"/>
      <c r="NJO71" s="0"/>
      <c r="NJP71" s="0"/>
      <c r="NJQ71" s="0"/>
      <c r="NJR71" s="0"/>
      <c r="NJS71" s="0"/>
      <c r="NJT71" s="0"/>
      <c r="NJU71" s="0"/>
      <c r="NJV71" s="0"/>
      <c r="NJW71" s="0"/>
      <c r="NJX71" s="0"/>
      <c r="NJY71" s="0"/>
      <c r="NJZ71" s="0"/>
      <c r="NKA71" s="0"/>
      <c r="NKB71" s="0"/>
      <c r="NKC71" s="0"/>
      <c r="NKD71" s="0"/>
      <c r="NKE71" s="0"/>
      <c r="NKF71" s="0"/>
      <c r="NKG71" s="0"/>
      <c r="NKH71" s="0"/>
      <c r="NKI71" s="0"/>
      <c r="NKJ71" s="0"/>
      <c r="NKK71" s="0"/>
      <c r="NKL71" s="0"/>
      <c r="NKM71" s="0"/>
      <c r="NKN71" s="0"/>
      <c r="NKO71" s="0"/>
      <c r="NKP71" s="0"/>
      <c r="NKQ71" s="0"/>
      <c r="NKR71" s="0"/>
      <c r="NKS71" s="0"/>
      <c r="NKT71" s="0"/>
      <c r="NKU71" s="0"/>
      <c r="NKV71" s="0"/>
      <c r="NKW71" s="0"/>
      <c r="NKX71" s="0"/>
      <c r="NKY71" s="0"/>
      <c r="NKZ71" s="0"/>
      <c r="NLA71" s="0"/>
      <c r="NLB71" s="0"/>
      <c r="NLC71" s="0"/>
      <c r="NLD71" s="0"/>
      <c r="NLE71" s="0"/>
      <c r="NLF71" s="0"/>
      <c r="NLG71" s="0"/>
      <c r="NLH71" s="0"/>
      <c r="NLI71" s="0"/>
      <c r="NLJ71" s="0"/>
      <c r="NLK71" s="0"/>
      <c r="NLL71" s="0"/>
      <c r="NLM71" s="0"/>
      <c r="NLN71" s="0"/>
      <c r="NLO71" s="0"/>
      <c r="NLP71" s="0"/>
      <c r="NLQ71" s="0"/>
      <c r="NLR71" s="0"/>
      <c r="NLS71" s="0"/>
      <c r="NLT71" s="0"/>
      <c r="NLU71" s="0"/>
      <c r="NLV71" s="0"/>
      <c r="NLW71" s="0"/>
      <c r="NLX71" s="0"/>
      <c r="NLY71" s="0"/>
      <c r="NLZ71" s="0"/>
      <c r="NMA71" s="0"/>
      <c r="NMB71" s="0"/>
      <c r="NMC71" s="0"/>
      <c r="NMD71" s="0"/>
      <c r="NME71" s="0"/>
      <c r="NMF71" s="0"/>
      <c r="NMG71" s="0"/>
      <c r="NMH71" s="0"/>
      <c r="NMI71" s="0"/>
      <c r="NMJ71" s="0"/>
      <c r="NMK71" s="0"/>
      <c r="NML71" s="0"/>
      <c r="NMM71" s="0"/>
      <c r="NMN71" s="0"/>
      <c r="NMO71" s="0"/>
      <c r="NMP71" s="0"/>
      <c r="NMQ71" s="0"/>
      <c r="NMR71" s="0"/>
      <c r="NMS71" s="0"/>
      <c r="NMT71" s="0"/>
      <c r="NMU71" s="0"/>
      <c r="NMV71" s="0"/>
      <c r="NMW71" s="0"/>
      <c r="NMX71" s="0"/>
      <c r="NMY71" s="0"/>
      <c r="NMZ71" s="0"/>
      <c r="NNA71" s="0"/>
      <c r="NNB71" s="0"/>
      <c r="NNC71" s="0"/>
      <c r="NND71" s="0"/>
      <c r="NNE71" s="0"/>
      <c r="NNF71" s="0"/>
      <c r="NNG71" s="0"/>
      <c r="NNH71" s="0"/>
      <c r="NNI71" s="0"/>
      <c r="NNJ71" s="0"/>
      <c r="NNK71" s="0"/>
      <c r="NNL71" s="0"/>
      <c r="NNM71" s="0"/>
      <c r="NNN71" s="0"/>
      <c r="NNO71" s="0"/>
      <c r="NNP71" s="0"/>
      <c r="NNQ71" s="0"/>
      <c r="NNR71" s="0"/>
      <c r="NNS71" s="0"/>
      <c r="NNT71" s="0"/>
      <c r="NNU71" s="0"/>
      <c r="NNV71" s="0"/>
      <c r="NNW71" s="0"/>
      <c r="NNX71" s="0"/>
      <c r="NNY71" s="0"/>
      <c r="NNZ71" s="0"/>
      <c r="NOA71" s="0"/>
      <c r="NOB71" s="0"/>
      <c r="NOC71" s="0"/>
      <c r="NOD71" s="0"/>
      <c r="NOE71" s="0"/>
      <c r="NOF71" s="0"/>
      <c r="NOG71" s="0"/>
      <c r="NOH71" s="0"/>
      <c r="NOI71" s="0"/>
      <c r="NOJ71" s="0"/>
      <c r="NOK71" s="0"/>
      <c r="NOL71" s="0"/>
      <c r="NOM71" s="0"/>
      <c r="NON71" s="0"/>
      <c r="NOO71" s="0"/>
      <c r="NOP71" s="0"/>
      <c r="NOQ71" s="0"/>
      <c r="NOR71" s="0"/>
      <c r="NOS71" s="0"/>
      <c r="NOT71" s="0"/>
      <c r="NOU71" s="0"/>
      <c r="NOV71" s="0"/>
      <c r="NOW71" s="0"/>
      <c r="NOX71" s="0"/>
      <c r="NOY71" s="0"/>
      <c r="NOZ71" s="0"/>
      <c r="NPA71" s="0"/>
      <c r="NPB71" s="0"/>
      <c r="NPC71" s="0"/>
      <c r="NPD71" s="0"/>
      <c r="NPE71" s="0"/>
      <c r="NPF71" s="0"/>
      <c r="NPG71" s="0"/>
      <c r="NPH71" s="0"/>
      <c r="NPI71" s="0"/>
      <c r="NPJ71" s="0"/>
      <c r="NPK71" s="0"/>
      <c r="NPL71" s="0"/>
      <c r="NPM71" s="0"/>
      <c r="NPN71" s="0"/>
      <c r="NPO71" s="0"/>
      <c r="NPP71" s="0"/>
      <c r="NPQ71" s="0"/>
      <c r="NPR71" s="0"/>
      <c r="NPS71" s="0"/>
      <c r="NPT71" s="0"/>
      <c r="NPU71" s="0"/>
      <c r="NPV71" s="0"/>
      <c r="NPW71" s="0"/>
      <c r="NPX71" s="0"/>
      <c r="NPY71" s="0"/>
      <c r="NPZ71" s="0"/>
      <c r="NQA71" s="0"/>
      <c r="NQB71" s="0"/>
      <c r="NQC71" s="0"/>
      <c r="NQD71" s="0"/>
      <c r="NQE71" s="0"/>
      <c r="NQF71" s="0"/>
      <c r="NQG71" s="0"/>
      <c r="NQH71" s="0"/>
      <c r="NQI71" s="0"/>
      <c r="NQJ71" s="0"/>
      <c r="NQK71" s="0"/>
      <c r="NQL71" s="0"/>
      <c r="NQM71" s="0"/>
      <c r="NQN71" s="0"/>
      <c r="NQO71" s="0"/>
      <c r="NQP71" s="0"/>
      <c r="NQQ71" s="0"/>
      <c r="NQR71" s="0"/>
      <c r="NQS71" s="0"/>
      <c r="NQT71" s="0"/>
      <c r="NQU71" s="0"/>
      <c r="NQV71" s="0"/>
      <c r="NQW71" s="0"/>
      <c r="NQX71" s="0"/>
      <c r="NQY71" s="0"/>
      <c r="NQZ71" s="0"/>
      <c r="NRA71" s="0"/>
      <c r="NRB71" s="0"/>
      <c r="NRC71" s="0"/>
      <c r="NRD71" s="0"/>
      <c r="NRE71" s="0"/>
      <c r="NRF71" s="0"/>
      <c r="NRG71" s="0"/>
      <c r="NRH71" s="0"/>
      <c r="NRI71" s="0"/>
      <c r="NRJ71" s="0"/>
      <c r="NRK71" s="0"/>
      <c r="NRL71" s="0"/>
      <c r="NRM71" s="0"/>
      <c r="NRN71" s="0"/>
      <c r="NRO71" s="0"/>
      <c r="NRP71" s="0"/>
      <c r="NRQ71" s="0"/>
      <c r="NRR71" s="0"/>
      <c r="NRS71" s="0"/>
      <c r="NRT71" s="0"/>
      <c r="NRU71" s="0"/>
      <c r="NRV71" s="0"/>
      <c r="NRW71" s="0"/>
      <c r="NRX71" s="0"/>
      <c r="NRY71" s="0"/>
      <c r="NRZ71" s="0"/>
      <c r="NSA71" s="0"/>
      <c r="NSB71" s="0"/>
      <c r="NSC71" s="0"/>
      <c r="NSD71" s="0"/>
      <c r="NSE71" s="0"/>
      <c r="NSF71" s="0"/>
      <c r="NSG71" s="0"/>
      <c r="NSH71" s="0"/>
      <c r="NSI71" s="0"/>
      <c r="NSJ71" s="0"/>
      <c r="NSK71" s="0"/>
      <c r="NSL71" s="0"/>
      <c r="NSM71" s="0"/>
      <c r="NSN71" s="0"/>
      <c r="NSO71" s="0"/>
      <c r="NSP71" s="0"/>
      <c r="NSQ71" s="0"/>
      <c r="NSR71" s="0"/>
      <c r="NSS71" s="0"/>
      <c r="NST71" s="0"/>
      <c r="NSU71" s="0"/>
      <c r="NSV71" s="0"/>
      <c r="NSW71" s="0"/>
      <c r="NSX71" s="0"/>
      <c r="NSY71" s="0"/>
      <c r="NSZ71" s="0"/>
      <c r="NTA71" s="0"/>
      <c r="NTB71" s="0"/>
      <c r="NTC71" s="0"/>
      <c r="NTD71" s="0"/>
      <c r="NTE71" s="0"/>
      <c r="NTF71" s="0"/>
      <c r="NTG71" s="0"/>
      <c r="NTH71" s="0"/>
      <c r="NTI71" s="0"/>
      <c r="NTJ71" s="0"/>
      <c r="NTK71" s="0"/>
      <c r="NTL71" s="0"/>
      <c r="NTM71" s="0"/>
      <c r="NTN71" s="0"/>
      <c r="NTO71" s="0"/>
      <c r="NTP71" s="0"/>
      <c r="NTQ71" s="0"/>
      <c r="NTR71" s="0"/>
      <c r="NTS71" s="0"/>
      <c r="NTT71" s="0"/>
      <c r="NTU71" s="0"/>
      <c r="NTV71" s="0"/>
      <c r="NTW71" s="0"/>
      <c r="NTX71" s="0"/>
      <c r="NTY71" s="0"/>
      <c r="NTZ71" s="0"/>
      <c r="NUA71" s="0"/>
      <c r="NUB71" s="0"/>
      <c r="NUC71" s="0"/>
      <c r="NUD71" s="0"/>
      <c r="NUE71" s="0"/>
      <c r="NUF71" s="0"/>
      <c r="NUG71" s="0"/>
      <c r="NUH71" s="0"/>
      <c r="NUI71" s="0"/>
      <c r="NUJ71" s="0"/>
      <c r="NUK71" s="0"/>
      <c r="NUL71" s="0"/>
      <c r="NUM71" s="0"/>
      <c r="NUN71" s="0"/>
      <c r="NUO71" s="0"/>
      <c r="NUP71" s="0"/>
      <c r="NUQ71" s="0"/>
      <c r="NUR71" s="0"/>
      <c r="NUS71" s="0"/>
      <c r="NUT71" s="0"/>
      <c r="NUU71" s="0"/>
      <c r="NUV71" s="0"/>
      <c r="NUW71" s="0"/>
      <c r="NUX71" s="0"/>
      <c r="NUY71" s="0"/>
      <c r="NUZ71" s="0"/>
      <c r="NVA71" s="0"/>
      <c r="NVB71" s="0"/>
      <c r="NVC71" s="0"/>
      <c r="NVD71" s="0"/>
      <c r="NVE71" s="0"/>
      <c r="NVF71" s="0"/>
      <c r="NVG71" s="0"/>
      <c r="NVH71" s="0"/>
      <c r="NVI71" s="0"/>
      <c r="NVJ71" s="0"/>
      <c r="NVK71" s="0"/>
      <c r="NVL71" s="0"/>
      <c r="NVM71" s="0"/>
      <c r="NVN71" s="0"/>
      <c r="NVO71" s="0"/>
      <c r="NVP71" s="0"/>
      <c r="NVQ71" s="0"/>
      <c r="NVR71" s="0"/>
      <c r="NVS71" s="0"/>
      <c r="NVT71" s="0"/>
      <c r="NVU71" s="0"/>
      <c r="NVV71" s="0"/>
      <c r="NVW71" s="0"/>
      <c r="NVX71" s="0"/>
      <c r="NVY71" s="0"/>
      <c r="NVZ71" s="0"/>
      <c r="NWA71" s="0"/>
      <c r="NWB71" s="0"/>
      <c r="NWC71" s="0"/>
      <c r="NWD71" s="0"/>
      <c r="NWE71" s="0"/>
      <c r="NWF71" s="0"/>
      <c r="NWG71" s="0"/>
      <c r="NWH71" s="0"/>
      <c r="NWI71" s="0"/>
      <c r="NWJ71" s="0"/>
      <c r="NWK71" s="0"/>
      <c r="NWL71" s="0"/>
      <c r="NWM71" s="0"/>
      <c r="NWN71" s="0"/>
      <c r="NWO71" s="0"/>
      <c r="NWP71" s="0"/>
      <c r="NWQ71" s="0"/>
      <c r="NWR71" s="0"/>
      <c r="NWS71" s="0"/>
      <c r="NWT71" s="0"/>
      <c r="NWU71" s="0"/>
      <c r="NWV71" s="0"/>
      <c r="NWW71" s="0"/>
      <c r="NWX71" s="0"/>
      <c r="NWY71" s="0"/>
      <c r="NWZ71" s="0"/>
      <c r="NXA71" s="0"/>
      <c r="NXB71" s="0"/>
      <c r="NXC71" s="0"/>
      <c r="NXD71" s="0"/>
      <c r="NXE71" s="0"/>
      <c r="NXF71" s="0"/>
      <c r="NXG71" s="0"/>
      <c r="NXH71" s="0"/>
      <c r="NXI71" s="0"/>
      <c r="NXJ71" s="0"/>
      <c r="NXK71" s="0"/>
      <c r="NXL71" s="0"/>
      <c r="NXM71" s="0"/>
      <c r="NXN71" s="0"/>
      <c r="NXO71" s="0"/>
      <c r="NXP71" s="0"/>
      <c r="NXQ71" s="0"/>
      <c r="NXR71" s="0"/>
      <c r="NXS71" s="0"/>
      <c r="NXT71" s="0"/>
      <c r="NXU71" s="0"/>
      <c r="NXV71" s="0"/>
      <c r="NXW71" s="0"/>
      <c r="NXX71" s="0"/>
      <c r="NXY71" s="0"/>
      <c r="NXZ71" s="0"/>
      <c r="NYA71" s="0"/>
      <c r="NYB71" s="0"/>
      <c r="NYC71" s="0"/>
      <c r="NYD71" s="0"/>
      <c r="NYE71" s="0"/>
      <c r="NYF71" s="0"/>
      <c r="NYG71" s="0"/>
      <c r="NYH71" s="0"/>
      <c r="NYI71" s="0"/>
      <c r="NYJ71" s="0"/>
      <c r="NYK71" s="0"/>
      <c r="NYL71" s="0"/>
      <c r="NYM71" s="0"/>
      <c r="NYN71" s="0"/>
      <c r="NYO71" s="0"/>
      <c r="NYP71" s="0"/>
      <c r="NYQ71" s="0"/>
      <c r="NYR71" s="0"/>
      <c r="NYS71" s="0"/>
      <c r="NYT71" s="0"/>
      <c r="NYU71" s="0"/>
      <c r="NYV71" s="0"/>
      <c r="NYW71" s="0"/>
      <c r="NYX71" s="0"/>
      <c r="NYY71" s="0"/>
      <c r="NYZ71" s="0"/>
      <c r="NZA71" s="0"/>
      <c r="NZB71" s="0"/>
      <c r="NZC71" s="0"/>
      <c r="NZD71" s="0"/>
      <c r="NZE71" s="0"/>
      <c r="NZF71" s="0"/>
      <c r="NZG71" s="0"/>
      <c r="NZH71" s="0"/>
      <c r="NZI71" s="0"/>
      <c r="NZJ71" s="0"/>
      <c r="NZK71" s="0"/>
      <c r="NZL71" s="0"/>
      <c r="NZM71" s="0"/>
      <c r="NZN71" s="0"/>
      <c r="NZO71" s="0"/>
      <c r="NZP71" s="0"/>
      <c r="NZQ71" s="0"/>
      <c r="NZR71" s="0"/>
      <c r="NZS71" s="0"/>
      <c r="NZT71" s="0"/>
      <c r="NZU71" s="0"/>
      <c r="NZV71" s="0"/>
      <c r="NZW71" s="0"/>
      <c r="NZX71" s="0"/>
      <c r="NZY71" s="0"/>
      <c r="NZZ71" s="0"/>
      <c r="OAA71" s="0"/>
      <c r="OAB71" s="0"/>
      <c r="OAC71" s="0"/>
      <c r="OAD71" s="0"/>
      <c r="OAE71" s="0"/>
      <c r="OAF71" s="0"/>
      <c r="OAG71" s="0"/>
      <c r="OAH71" s="0"/>
      <c r="OAI71" s="0"/>
      <c r="OAJ71" s="0"/>
      <c r="OAK71" s="0"/>
      <c r="OAL71" s="0"/>
      <c r="OAM71" s="0"/>
      <c r="OAN71" s="0"/>
      <c r="OAO71" s="0"/>
      <c r="OAP71" s="0"/>
      <c r="OAQ71" s="0"/>
      <c r="OAR71" s="0"/>
      <c r="OAS71" s="0"/>
      <c r="OAT71" s="0"/>
      <c r="OAU71" s="0"/>
      <c r="OAV71" s="0"/>
      <c r="OAW71" s="0"/>
      <c r="OAX71" s="0"/>
      <c r="OAY71" s="0"/>
      <c r="OAZ71" s="0"/>
      <c r="OBA71" s="0"/>
      <c r="OBB71" s="0"/>
      <c r="OBC71" s="0"/>
      <c r="OBD71" s="0"/>
      <c r="OBE71" s="0"/>
      <c r="OBF71" s="0"/>
      <c r="OBG71" s="0"/>
      <c r="OBH71" s="0"/>
      <c r="OBI71" s="0"/>
      <c r="OBJ71" s="0"/>
      <c r="OBK71" s="0"/>
      <c r="OBL71" s="0"/>
      <c r="OBM71" s="0"/>
      <c r="OBN71" s="0"/>
      <c r="OBO71" s="0"/>
      <c r="OBP71" s="0"/>
      <c r="OBQ71" s="0"/>
      <c r="OBR71" s="0"/>
      <c r="OBS71" s="0"/>
      <c r="OBT71" s="0"/>
      <c r="OBU71" s="0"/>
      <c r="OBV71" s="0"/>
      <c r="OBW71" s="0"/>
      <c r="OBX71" s="0"/>
      <c r="OBY71" s="0"/>
      <c r="OBZ71" s="0"/>
      <c r="OCA71" s="0"/>
      <c r="OCB71" s="0"/>
      <c r="OCC71" s="0"/>
      <c r="OCD71" s="0"/>
      <c r="OCE71" s="0"/>
      <c r="OCF71" s="0"/>
      <c r="OCG71" s="0"/>
      <c r="OCH71" s="0"/>
      <c r="OCI71" s="0"/>
      <c r="OCJ71" s="0"/>
      <c r="OCK71" s="0"/>
      <c r="OCL71" s="0"/>
      <c r="OCM71" s="0"/>
      <c r="OCN71" s="0"/>
      <c r="OCO71" s="0"/>
      <c r="OCP71" s="0"/>
      <c r="OCQ71" s="0"/>
      <c r="OCR71" s="0"/>
      <c r="OCS71" s="0"/>
      <c r="OCT71" s="0"/>
      <c r="OCU71" s="0"/>
      <c r="OCV71" s="0"/>
      <c r="OCW71" s="0"/>
      <c r="OCX71" s="0"/>
      <c r="OCY71" s="0"/>
      <c r="OCZ71" s="0"/>
      <c r="ODA71" s="0"/>
      <c r="ODB71" s="0"/>
      <c r="ODC71" s="0"/>
      <c r="ODD71" s="0"/>
      <c r="ODE71" s="0"/>
      <c r="ODF71" s="0"/>
      <c r="ODG71" s="0"/>
      <c r="ODH71" s="0"/>
      <c r="ODI71" s="0"/>
      <c r="ODJ71" s="0"/>
      <c r="ODK71" s="0"/>
      <c r="ODL71" s="0"/>
      <c r="ODM71" s="0"/>
      <c r="ODN71" s="0"/>
      <c r="ODO71" s="0"/>
      <c r="ODP71" s="0"/>
      <c r="ODQ71" s="0"/>
      <c r="ODR71" s="0"/>
      <c r="ODS71" s="0"/>
      <c r="ODT71" s="0"/>
      <c r="ODU71" s="0"/>
      <c r="ODV71" s="0"/>
      <c r="ODW71" s="0"/>
      <c r="ODX71" s="0"/>
      <c r="ODY71" s="0"/>
      <c r="ODZ71" s="0"/>
      <c r="OEA71" s="0"/>
      <c r="OEB71" s="0"/>
      <c r="OEC71" s="0"/>
      <c r="OED71" s="0"/>
      <c r="OEE71" s="0"/>
      <c r="OEF71" s="0"/>
      <c r="OEG71" s="0"/>
      <c r="OEH71" s="0"/>
      <c r="OEI71" s="0"/>
      <c r="OEJ71" s="0"/>
      <c r="OEK71" s="0"/>
      <c r="OEL71" s="0"/>
      <c r="OEM71" s="0"/>
      <c r="OEN71" s="0"/>
      <c r="OEO71" s="0"/>
      <c r="OEP71" s="0"/>
      <c r="OEQ71" s="0"/>
      <c r="OER71" s="0"/>
      <c r="OES71" s="0"/>
      <c r="OET71" s="0"/>
      <c r="OEU71" s="0"/>
      <c r="OEV71" s="0"/>
      <c r="OEW71" s="0"/>
      <c r="OEX71" s="0"/>
      <c r="OEY71" s="0"/>
      <c r="OEZ71" s="0"/>
      <c r="OFA71" s="0"/>
      <c r="OFB71" s="0"/>
      <c r="OFC71" s="0"/>
      <c r="OFD71" s="0"/>
      <c r="OFE71" s="0"/>
      <c r="OFF71" s="0"/>
      <c r="OFG71" s="0"/>
      <c r="OFH71" s="0"/>
      <c r="OFI71" s="0"/>
      <c r="OFJ71" s="0"/>
      <c r="OFK71" s="0"/>
      <c r="OFL71" s="0"/>
      <c r="OFM71" s="0"/>
      <c r="OFN71" s="0"/>
      <c r="OFO71" s="0"/>
      <c r="OFP71" s="0"/>
      <c r="OFQ71" s="0"/>
      <c r="OFR71" s="0"/>
      <c r="OFS71" s="0"/>
      <c r="OFT71" s="0"/>
      <c r="OFU71" s="0"/>
      <c r="OFV71" s="0"/>
      <c r="OFW71" s="0"/>
      <c r="OFX71" s="0"/>
      <c r="OFY71" s="0"/>
      <c r="OFZ71" s="0"/>
      <c r="OGA71" s="0"/>
      <c r="OGB71" s="0"/>
      <c r="OGC71" s="0"/>
      <c r="OGD71" s="0"/>
      <c r="OGE71" s="0"/>
      <c r="OGF71" s="0"/>
      <c r="OGG71" s="0"/>
      <c r="OGH71" s="0"/>
      <c r="OGI71" s="0"/>
      <c r="OGJ71" s="0"/>
      <c r="OGK71" s="0"/>
      <c r="OGL71" s="0"/>
      <c r="OGM71" s="0"/>
      <c r="OGN71" s="0"/>
      <c r="OGO71" s="0"/>
      <c r="OGP71" s="0"/>
      <c r="OGQ71" s="0"/>
      <c r="OGR71" s="0"/>
      <c r="OGS71" s="0"/>
      <c r="OGT71" s="0"/>
      <c r="OGU71" s="0"/>
      <c r="OGV71" s="0"/>
      <c r="OGW71" s="0"/>
      <c r="OGX71" s="0"/>
      <c r="OGY71" s="0"/>
      <c r="OGZ71" s="0"/>
      <c r="OHA71" s="0"/>
      <c r="OHB71" s="0"/>
      <c r="OHC71" s="0"/>
      <c r="OHD71" s="0"/>
      <c r="OHE71" s="0"/>
      <c r="OHF71" s="0"/>
      <c r="OHG71" s="0"/>
      <c r="OHH71" s="0"/>
      <c r="OHI71" s="0"/>
      <c r="OHJ71" s="0"/>
      <c r="OHK71" s="0"/>
      <c r="OHL71" s="0"/>
      <c r="OHM71" s="0"/>
      <c r="OHN71" s="0"/>
      <c r="OHO71" s="0"/>
      <c r="OHP71" s="0"/>
      <c r="OHQ71" s="0"/>
      <c r="OHR71" s="0"/>
      <c r="OHS71" s="0"/>
      <c r="OHT71" s="0"/>
      <c r="OHU71" s="0"/>
      <c r="OHV71" s="0"/>
      <c r="OHW71" s="0"/>
      <c r="OHX71" s="0"/>
      <c r="OHY71" s="0"/>
      <c r="OHZ71" s="0"/>
      <c r="OIA71" s="0"/>
      <c r="OIB71" s="0"/>
      <c r="OIC71" s="0"/>
      <c r="OID71" s="0"/>
      <c r="OIE71" s="0"/>
      <c r="OIF71" s="0"/>
      <c r="OIG71" s="0"/>
      <c r="OIH71" s="0"/>
      <c r="OII71" s="0"/>
      <c r="OIJ71" s="0"/>
      <c r="OIK71" s="0"/>
      <c r="OIL71" s="0"/>
      <c r="OIM71" s="0"/>
      <c r="OIN71" s="0"/>
      <c r="OIO71" s="0"/>
      <c r="OIP71" s="0"/>
      <c r="OIQ71" s="0"/>
      <c r="OIR71" s="0"/>
      <c r="OIS71" s="0"/>
      <c r="OIT71" s="0"/>
      <c r="OIU71" s="0"/>
      <c r="OIV71" s="0"/>
      <c r="OIW71" s="0"/>
      <c r="OIX71" s="0"/>
      <c r="OIY71" s="0"/>
      <c r="OIZ71" s="0"/>
      <c r="OJA71" s="0"/>
      <c r="OJB71" s="0"/>
      <c r="OJC71" s="0"/>
      <c r="OJD71" s="0"/>
      <c r="OJE71" s="0"/>
      <c r="OJF71" s="0"/>
      <c r="OJG71" s="0"/>
      <c r="OJH71" s="0"/>
      <c r="OJI71" s="0"/>
      <c r="OJJ71" s="0"/>
      <c r="OJK71" s="0"/>
      <c r="OJL71" s="0"/>
      <c r="OJM71" s="0"/>
      <c r="OJN71" s="0"/>
      <c r="OJO71" s="0"/>
      <c r="OJP71" s="0"/>
      <c r="OJQ71" s="0"/>
      <c r="OJR71" s="0"/>
      <c r="OJS71" s="0"/>
      <c r="OJT71" s="0"/>
      <c r="OJU71" s="0"/>
      <c r="OJV71" s="0"/>
      <c r="OJW71" s="0"/>
      <c r="OJX71" s="0"/>
      <c r="OJY71" s="0"/>
      <c r="OJZ71" s="0"/>
      <c r="OKA71" s="0"/>
      <c r="OKB71" s="0"/>
      <c r="OKC71" s="0"/>
      <c r="OKD71" s="0"/>
      <c r="OKE71" s="0"/>
      <c r="OKF71" s="0"/>
      <c r="OKG71" s="0"/>
      <c r="OKH71" s="0"/>
      <c r="OKI71" s="0"/>
      <c r="OKJ71" s="0"/>
      <c r="OKK71" s="0"/>
      <c r="OKL71" s="0"/>
      <c r="OKM71" s="0"/>
      <c r="OKN71" s="0"/>
      <c r="OKO71" s="0"/>
      <c r="OKP71" s="0"/>
      <c r="OKQ71" s="0"/>
      <c r="OKR71" s="0"/>
      <c r="OKS71" s="0"/>
      <c r="OKT71" s="0"/>
      <c r="OKU71" s="0"/>
      <c r="OKV71" s="0"/>
      <c r="OKW71" s="0"/>
      <c r="OKX71" s="0"/>
      <c r="OKY71" s="0"/>
      <c r="OKZ71" s="0"/>
      <c r="OLA71" s="0"/>
      <c r="OLB71" s="0"/>
      <c r="OLC71" s="0"/>
      <c r="OLD71" s="0"/>
      <c r="OLE71" s="0"/>
      <c r="OLF71" s="0"/>
      <c r="OLG71" s="0"/>
      <c r="OLH71" s="0"/>
      <c r="OLI71" s="0"/>
      <c r="OLJ71" s="0"/>
      <c r="OLK71" s="0"/>
      <c r="OLL71" s="0"/>
      <c r="OLM71" s="0"/>
      <c r="OLN71" s="0"/>
      <c r="OLO71" s="0"/>
      <c r="OLP71" s="0"/>
      <c r="OLQ71" s="0"/>
      <c r="OLR71" s="0"/>
      <c r="OLS71" s="0"/>
      <c r="OLT71" s="0"/>
      <c r="OLU71" s="0"/>
      <c r="OLV71" s="0"/>
      <c r="OLW71" s="0"/>
      <c r="OLX71" s="0"/>
      <c r="OLY71" s="0"/>
      <c r="OLZ71" s="0"/>
      <c r="OMA71" s="0"/>
      <c r="OMB71" s="0"/>
      <c r="OMC71" s="0"/>
      <c r="OMD71" s="0"/>
      <c r="OME71" s="0"/>
      <c r="OMF71" s="0"/>
      <c r="OMG71" s="0"/>
      <c r="OMH71" s="0"/>
      <c r="OMI71" s="0"/>
      <c r="OMJ71" s="0"/>
      <c r="OMK71" s="0"/>
      <c r="OML71" s="0"/>
      <c r="OMM71" s="0"/>
      <c r="OMN71" s="0"/>
      <c r="OMO71" s="0"/>
      <c r="OMP71" s="0"/>
      <c r="OMQ71" s="0"/>
      <c r="OMR71" s="0"/>
      <c r="OMS71" s="0"/>
      <c r="OMT71" s="0"/>
      <c r="OMU71" s="0"/>
      <c r="OMV71" s="0"/>
      <c r="OMW71" s="0"/>
      <c r="OMX71" s="0"/>
      <c r="OMY71" s="0"/>
      <c r="OMZ71" s="0"/>
      <c r="ONA71" s="0"/>
      <c r="ONB71" s="0"/>
      <c r="ONC71" s="0"/>
      <c r="OND71" s="0"/>
      <c r="ONE71" s="0"/>
      <c r="ONF71" s="0"/>
      <c r="ONG71" s="0"/>
      <c r="ONH71" s="0"/>
      <c r="ONI71" s="0"/>
      <c r="ONJ71" s="0"/>
      <c r="ONK71" s="0"/>
      <c r="ONL71" s="0"/>
      <c r="ONM71" s="0"/>
      <c r="ONN71" s="0"/>
      <c r="ONO71" s="0"/>
      <c r="ONP71" s="0"/>
      <c r="ONQ71" s="0"/>
      <c r="ONR71" s="0"/>
      <c r="ONS71" s="0"/>
      <c r="ONT71" s="0"/>
      <c r="ONU71" s="0"/>
      <c r="ONV71" s="0"/>
      <c r="ONW71" s="0"/>
      <c r="ONX71" s="0"/>
      <c r="ONY71" s="0"/>
      <c r="ONZ71" s="0"/>
      <c r="OOA71" s="0"/>
      <c r="OOB71" s="0"/>
      <c r="OOC71" s="0"/>
      <c r="OOD71" s="0"/>
      <c r="OOE71" s="0"/>
      <c r="OOF71" s="0"/>
      <c r="OOG71" s="0"/>
      <c r="OOH71" s="0"/>
      <c r="OOI71" s="0"/>
      <c r="OOJ71" s="0"/>
      <c r="OOK71" s="0"/>
      <c r="OOL71" s="0"/>
      <c r="OOM71" s="0"/>
      <c r="OON71" s="0"/>
      <c r="OOO71" s="0"/>
      <c r="OOP71" s="0"/>
      <c r="OOQ71" s="0"/>
      <c r="OOR71" s="0"/>
      <c r="OOS71" s="0"/>
      <c r="OOT71" s="0"/>
      <c r="OOU71" s="0"/>
      <c r="OOV71" s="0"/>
      <c r="OOW71" s="0"/>
      <c r="OOX71" s="0"/>
      <c r="OOY71" s="0"/>
      <c r="OOZ71" s="0"/>
      <c r="OPA71" s="0"/>
      <c r="OPB71" s="0"/>
      <c r="OPC71" s="0"/>
      <c r="OPD71" s="0"/>
      <c r="OPE71" s="0"/>
      <c r="OPF71" s="0"/>
      <c r="OPG71" s="0"/>
      <c r="OPH71" s="0"/>
      <c r="OPI71" s="0"/>
      <c r="OPJ71" s="0"/>
      <c r="OPK71" s="0"/>
      <c r="OPL71" s="0"/>
      <c r="OPM71" s="0"/>
      <c r="OPN71" s="0"/>
      <c r="OPO71" s="0"/>
      <c r="OPP71" s="0"/>
      <c r="OPQ71" s="0"/>
      <c r="OPR71" s="0"/>
      <c r="OPS71" s="0"/>
      <c r="OPT71" s="0"/>
      <c r="OPU71" s="0"/>
      <c r="OPV71" s="0"/>
      <c r="OPW71" s="0"/>
      <c r="OPX71" s="0"/>
      <c r="OPY71" s="0"/>
      <c r="OPZ71" s="0"/>
      <c r="OQA71" s="0"/>
      <c r="OQB71" s="0"/>
      <c r="OQC71" s="0"/>
      <c r="OQD71" s="0"/>
      <c r="OQE71" s="0"/>
      <c r="OQF71" s="0"/>
      <c r="OQG71" s="0"/>
      <c r="OQH71" s="0"/>
      <c r="OQI71" s="0"/>
      <c r="OQJ71" s="0"/>
      <c r="OQK71" s="0"/>
      <c r="OQL71" s="0"/>
      <c r="OQM71" s="0"/>
      <c r="OQN71" s="0"/>
      <c r="OQO71" s="0"/>
      <c r="OQP71" s="0"/>
      <c r="OQQ71" s="0"/>
      <c r="OQR71" s="0"/>
      <c r="OQS71" s="0"/>
      <c r="OQT71" s="0"/>
      <c r="OQU71" s="0"/>
      <c r="OQV71" s="0"/>
      <c r="OQW71" s="0"/>
      <c r="OQX71" s="0"/>
      <c r="OQY71" s="0"/>
      <c r="OQZ71" s="0"/>
      <c r="ORA71" s="0"/>
      <c r="ORB71" s="0"/>
      <c r="ORC71" s="0"/>
      <c r="ORD71" s="0"/>
      <c r="ORE71" s="0"/>
      <c r="ORF71" s="0"/>
      <c r="ORG71" s="0"/>
      <c r="ORH71" s="0"/>
      <c r="ORI71" s="0"/>
      <c r="ORJ71" s="0"/>
      <c r="ORK71" s="0"/>
      <c r="ORL71" s="0"/>
      <c r="ORM71" s="0"/>
      <c r="ORN71" s="0"/>
      <c r="ORO71" s="0"/>
      <c r="ORP71" s="0"/>
      <c r="ORQ71" s="0"/>
      <c r="ORR71" s="0"/>
      <c r="ORS71" s="0"/>
      <c r="ORT71" s="0"/>
      <c r="ORU71" s="0"/>
      <c r="ORV71" s="0"/>
      <c r="ORW71" s="0"/>
      <c r="ORX71" s="0"/>
      <c r="ORY71" s="0"/>
      <c r="ORZ71" s="0"/>
      <c r="OSA71" s="0"/>
      <c r="OSB71" s="0"/>
      <c r="OSC71" s="0"/>
      <c r="OSD71" s="0"/>
      <c r="OSE71" s="0"/>
      <c r="OSF71" s="0"/>
      <c r="OSG71" s="0"/>
      <c r="OSH71" s="0"/>
      <c r="OSI71" s="0"/>
      <c r="OSJ71" s="0"/>
      <c r="OSK71" s="0"/>
      <c r="OSL71" s="0"/>
      <c r="OSM71" s="0"/>
      <c r="OSN71" s="0"/>
      <c r="OSO71" s="0"/>
      <c r="OSP71" s="0"/>
      <c r="OSQ71" s="0"/>
      <c r="OSR71" s="0"/>
      <c r="OSS71" s="0"/>
      <c r="OST71" s="0"/>
      <c r="OSU71" s="0"/>
      <c r="OSV71" s="0"/>
      <c r="OSW71" s="0"/>
      <c r="OSX71" s="0"/>
      <c r="OSY71" s="0"/>
      <c r="OSZ71" s="0"/>
      <c r="OTA71" s="0"/>
      <c r="OTB71" s="0"/>
      <c r="OTC71" s="0"/>
      <c r="OTD71" s="0"/>
      <c r="OTE71" s="0"/>
      <c r="OTF71" s="0"/>
      <c r="OTG71" s="0"/>
      <c r="OTH71" s="0"/>
      <c r="OTI71" s="0"/>
      <c r="OTJ71" s="0"/>
      <c r="OTK71" s="0"/>
      <c r="OTL71" s="0"/>
      <c r="OTM71" s="0"/>
      <c r="OTN71" s="0"/>
      <c r="OTO71" s="0"/>
      <c r="OTP71" s="0"/>
      <c r="OTQ71" s="0"/>
      <c r="OTR71" s="0"/>
      <c r="OTS71" s="0"/>
      <c r="OTT71" s="0"/>
      <c r="OTU71" s="0"/>
      <c r="OTV71" s="0"/>
      <c r="OTW71" s="0"/>
      <c r="OTX71" s="0"/>
      <c r="OTY71" s="0"/>
      <c r="OTZ71" s="0"/>
      <c r="OUA71" s="0"/>
      <c r="OUB71" s="0"/>
      <c r="OUC71" s="0"/>
      <c r="OUD71" s="0"/>
      <c r="OUE71" s="0"/>
      <c r="OUF71" s="0"/>
      <c r="OUG71" s="0"/>
      <c r="OUH71" s="0"/>
      <c r="OUI71" s="0"/>
      <c r="OUJ71" s="0"/>
      <c r="OUK71" s="0"/>
      <c r="OUL71" s="0"/>
      <c r="OUM71" s="0"/>
      <c r="OUN71" s="0"/>
      <c r="OUO71" s="0"/>
      <c r="OUP71" s="0"/>
      <c r="OUQ71" s="0"/>
      <c r="OUR71" s="0"/>
      <c r="OUS71" s="0"/>
      <c r="OUT71" s="0"/>
      <c r="OUU71" s="0"/>
      <c r="OUV71" s="0"/>
      <c r="OUW71" s="0"/>
      <c r="OUX71" s="0"/>
      <c r="OUY71" s="0"/>
      <c r="OUZ71" s="0"/>
      <c r="OVA71" s="0"/>
      <c r="OVB71" s="0"/>
      <c r="OVC71" s="0"/>
      <c r="OVD71" s="0"/>
      <c r="OVE71" s="0"/>
      <c r="OVF71" s="0"/>
      <c r="OVG71" s="0"/>
      <c r="OVH71" s="0"/>
      <c r="OVI71" s="0"/>
      <c r="OVJ71" s="0"/>
      <c r="OVK71" s="0"/>
      <c r="OVL71" s="0"/>
      <c r="OVM71" s="0"/>
      <c r="OVN71" s="0"/>
      <c r="OVO71" s="0"/>
      <c r="OVP71" s="0"/>
      <c r="OVQ71" s="0"/>
      <c r="OVR71" s="0"/>
      <c r="OVS71" s="0"/>
      <c r="OVT71" s="0"/>
      <c r="OVU71" s="0"/>
      <c r="OVV71" s="0"/>
      <c r="OVW71" s="0"/>
      <c r="OVX71" s="0"/>
      <c r="OVY71" s="0"/>
      <c r="OVZ71" s="0"/>
      <c r="OWA71" s="0"/>
      <c r="OWB71" s="0"/>
      <c r="OWC71" s="0"/>
      <c r="OWD71" s="0"/>
      <c r="OWE71" s="0"/>
      <c r="OWF71" s="0"/>
      <c r="OWG71" s="0"/>
      <c r="OWH71" s="0"/>
      <c r="OWI71" s="0"/>
      <c r="OWJ71" s="0"/>
      <c r="OWK71" s="0"/>
      <c r="OWL71" s="0"/>
      <c r="OWM71" s="0"/>
      <c r="OWN71" s="0"/>
      <c r="OWO71" s="0"/>
      <c r="OWP71" s="0"/>
      <c r="OWQ71" s="0"/>
      <c r="OWR71" s="0"/>
      <c r="OWS71" s="0"/>
      <c r="OWT71" s="0"/>
      <c r="OWU71" s="0"/>
      <c r="OWV71" s="0"/>
      <c r="OWW71" s="0"/>
      <c r="OWX71" s="0"/>
      <c r="OWY71" s="0"/>
      <c r="OWZ71" s="0"/>
      <c r="OXA71" s="0"/>
      <c r="OXB71" s="0"/>
      <c r="OXC71" s="0"/>
      <c r="OXD71" s="0"/>
      <c r="OXE71" s="0"/>
      <c r="OXF71" s="0"/>
      <c r="OXG71" s="0"/>
      <c r="OXH71" s="0"/>
      <c r="OXI71" s="0"/>
      <c r="OXJ71" s="0"/>
      <c r="OXK71" s="0"/>
      <c r="OXL71" s="0"/>
      <c r="OXM71" s="0"/>
      <c r="OXN71" s="0"/>
      <c r="OXO71" s="0"/>
      <c r="OXP71" s="0"/>
      <c r="OXQ71" s="0"/>
      <c r="OXR71" s="0"/>
      <c r="OXS71" s="0"/>
      <c r="OXT71" s="0"/>
      <c r="OXU71" s="0"/>
      <c r="OXV71" s="0"/>
      <c r="OXW71" s="0"/>
      <c r="OXX71" s="0"/>
      <c r="OXY71" s="0"/>
      <c r="OXZ71" s="0"/>
      <c r="OYA71" s="0"/>
      <c r="OYB71" s="0"/>
      <c r="OYC71" s="0"/>
      <c r="OYD71" s="0"/>
      <c r="OYE71" s="0"/>
      <c r="OYF71" s="0"/>
      <c r="OYG71" s="0"/>
      <c r="OYH71" s="0"/>
      <c r="OYI71" s="0"/>
      <c r="OYJ71" s="0"/>
      <c r="OYK71" s="0"/>
      <c r="OYL71" s="0"/>
      <c r="OYM71" s="0"/>
      <c r="OYN71" s="0"/>
      <c r="OYO71" s="0"/>
      <c r="OYP71" s="0"/>
      <c r="OYQ71" s="0"/>
      <c r="OYR71" s="0"/>
      <c r="OYS71" s="0"/>
      <c r="OYT71" s="0"/>
      <c r="OYU71" s="0"/>
      <c r="OYV71" s="0"/>
      <c r="OYW71" s="0"/>
      <c r="OYX71" s="0"/>
      <c r="OYY71" s="0"/>
      <c r="OYZ71" s="0"/>
      <c r="OZA71" s="0"/>
      <c r="OZB71" s="0"/>
      <c r="OZC71" s="0"/>
      <c r="OZD71" s="0"/>
      <c r="OZE71" s="0"/>
      <c r="OZF71" s="0"/>
      <c r="OZG71" s="0"/>
      <c r="OZH71" s="0"/>
      <c r="OZI71" s="0"/>
      <c r="OZJ71" s="0"/>
      <c r="OZK71" s="0"/>
      <c r="OZL71" s="0"/>
      <c r="OZM71" s="0"/>
      <c r="OZN71" s="0"/>
      <c r="OZO71" s="0"/>
      <c r="OZP71" s="0"/>
      <c r="OZQ71" s="0"/>
      <c r="OZR71" s="0"/>
      <c r="OZS71" s="0"/>
      <c r="OZT71" s="0"/>
      <c r="OZU71" s="0"/>
      <c r="OZV71" s="0"/>
      <c r="OZW71" s="0"/>
      <c r="OZX71" s="0"/>
      <c r="OZY71" s="0"/>
      <c r="OZZ71" s="0"/>
      <c r="PAA71" s="0"/>
      <c r="PAB71" s="0"/>
      <c r="PAC71" s="0"/>
      <c r="PAD71" s="0"/>
      <c r="PAE71" s="0"/>
      <c r="PAF71" s="0"/>
      <c r="PAG71" s="0"/>
      <c r="PAH71" s="0"/>
      <c r="PAI71" s="0"/>
      <c r="PAJ71" s="0"/>
      <c r="PAK71" s="0"/>
      <c r="PAL71" s="0"/>
      <c r="PAM71" s="0"/>
      <c r="PAN71" s="0"/>
      <c r="PAO71" s="0"/>
      <c r="PAP71" s="0"/>
      <c r="PAQ71" s="0"/>
      <c r="PAR71" s="0"/>
      <c r="PAS71" s="0"/>
      <c r="PAT71" s="0"/>
      <c r="PAU71" s="0"/>
      <c r="PAV71" s="0"/>
      <c r="PAW71" s="0"/>
      <c r="PAX71" s="0"/>
      <c r="PAY71" s="0"/>
      <c r="PAZ71" s="0"/>
      <c r="PBA71" s="0"/>
      <c r="PBB71" s="0"/>
      <c r="PBC71" s="0"/>
      <c r="PBD71" s="0"/>
      <c r="PBE71" s="0"/>
      <c r="PBF71" s="0"/>
      <c r="PBG71" s="0"/>
      <c r="PBH71" s="0"/>
      <c r="PBI71" s="0"/>
      <c r="PBJ71" s="0"/>
      <c r="PBK71" s="0"/>
      <c r="PBL71" s="0"/>
      <c r="PBM71" s="0"/>
      <c r="PBN71" s="0"/>
      <c r="PBO71" s="0"/>
      <c r="PBP71" s="0"/>
      <c r="PBQ71" s="0"/>
      <c r="PBR71" s="0"/>
      <c r="PBS71" s="0"/>
      <c r="PBT71" s="0"/>
      <c r="PBU71" s="0"/>
      <c r="PBV71" s="0"/>
      <c r="PBW71" s="0"/>
      <c r="PBX71" s="0"/>
      <c r="PBY71" s="0"/>
      <c r="PBZ71" s="0"/>
      <c r="PCA71" s="0"/>
      <c r="PCB71" s="0"/>
      <c r="PCC71" s="0"/>
      <c r="PCD71" s="0"/>
      <c r="PCE71" s="0"/>
      <c r="PCF71" s="0"/>
      <c r="PCG71" s="0"/>
      <c r="PCH71" s="0"/>
      <c r="PCI71" s="0"/>
      <c r="PCJ71" s="0"/>
      <c r="PCK71" s="0"/>
      <c r="PCL71" s="0"/>
      <c r="PCM71" s="0"/>
      <c r="PCN71" s="0"/>
      <c r="PCO71" s="0"/>
      <c r="PCP71" s="0"/>
      <c r="PCQ71" s="0"/>
      <c r="PCR71" s="0"/>
      <c r="PCS71" s="0"/>
      <c r="PCT71" s="0"/>
      <c r="PCU71" s="0"/>
      <c r="PCV71" s="0"/>
      <c r="PCW71" s="0"/>
      <c r="PCX71" s="0"/>
      <c r="PCY71" s="0"/>
      <c r="PCZ71" s="0"/>
      <c r="PDA71" s="0"/>
      <c r="PDB71" s="0"/>
      <c r="PDC71" s="0"/>
      <c r="PDD71" s="0"/>
      <c r="PDE71" s="0"/>
      <c r="PDF71" s="0"/>
      <c r="PDG71" s="0"/>
      <c r="PDH71" s="0"/>
      <c r="PDI71" s="0"/>
      <c r="PDJ71" s="0"/>
      <c r="PDK71" s="0"/>
      <c r="PDL71" s="0"/>
      <c r="PDM71" s="0"/>
      <c r="PDN71" s="0"/>
      <c r="PDO71" s="0"/>
      <c r="PDP71" s="0"/>
      <c r="PDQ71" s="0"/>
      <c r="PDR71" s="0"/>
      <c r="PDS71" s="0"/>
      <c r="PDT71" s="0"/>
      <c r="PDU71" s="0"/>
      <c r="PDV71" s="0"/>
      <c r="PDW71" s="0"/>
      <c r="PDX71" s="0"/>
      <c r="PDY71" s="0"/>
      <c r="PDZ71" s="0"/>
      <c r="PEA71" s="0"/>
      <c r="PEB71" s="0"/>
      <c r="PEC71" s="0"/>
      <c r="PED71" s="0"/>
      <c r="PEE71" s="0"/>
      <c r="PEF71" s="0"/>
      <c r="PEG71" s="0"/>
      <c r="PEH71" s="0"/>
      <c r="PEI71" s="0"/>
      <c r="PEJ71" s="0"/>
      <c r="PEK71" s="0"/>
      <c r="PEL71" s="0"/>
      <c r="PEM71" s="0"/>
      <c r="PEN71" s="0"/>
      <c r="PEO71" s="0"/>
      <c r="PEP71" s="0"/>
      <c r="PEQ71" s="0"/>
      <c r="PER71" s="0"/>
      <c r="PES71" s="0"/>
      <c r="PET71" s="0"/>
      <c r="PEU71" s="0"/>
      <c r="PEV71" s="0"/>
      <c r="PEW71" s="0"/>
      <c r="PEX71" s="0"/>
      <c r="PEY71" s="0"/>
      <c r="PEZ71" s="0"/>
      <c r="PFA71" s="0"/>
      <c r="PFB71" s="0"/>
      <c r="PFC71" s="0"/>
      <c r="PFD71" s="0"/>
      <c r="PFE71" s="0"/>
      <c r="PFF71" s="0"/>
      <c r="PFG71" s="0"/>
      <c r="PFH71" s="0"/>
      <c r="PFI71" s="0"/>
      <c r="PFJ71" s="0"/>
      <c r="PFK71" s="0"/>
      <c r="PFL71" s="0"/>
      <c r="PFM71" s="0"/>
      <c r="PFN71" s="0"/>
      <c r="PFO71" s="0"/>
      <c r="PFP71" s="0"/>
      <c r="PFQ71" s="0"/>
      <c r="PFR71" s="0"/>
      <c r="PFS71" s="0"/>
      <c r="PFT71" s="0"/>
      <c r="PFU71" s="0"/>
      <c r="PFV71" s="0"/>
      <c r="PFW71" s="0"/>
      <c r="PFX71" s="0"/>
      <c r="PFY71" s="0"/>
      <c r="PFZ71" s="0"/>
      <c r="PGA71" s="0"/>
      <c r="PGB71" s="0"/>
      <c r="PGC71" s="0"/>
      <c r="PGD71" s="0"/>
      <c r="PGE71" s="0"/>
      <c r="PGF71" s="0"/>
      <c r="PGG71" s="0"/>
      <c r="PGH71" s="0"/>
      <c r="PGI71" s="0"/>
      <c r="PGJ71" s="0"/>
      <c r="PGK71" s="0"/>
      <c r="PGL71" s="0"/>
      <c r="PGM71" s="0"/>
      <c r="PGN71" s="0"/>
      <c r="PGO71" s="0"/>
      <c r="PGP71" s="0"/>
      <c r="PGQ71" s="0"/>
      <c r="PGR71" s="0"/>
      <c r="PGS71" s="0"/>
      <c r="PGT71" s="0"/>
      <c r="PGU71" s="0"/>
      <c r="PGV71" s="0"/>
      <c r="PGW71" s="0"/>
      <c r="PGX71" s="0"/>
      <c r="PGY71" s="0"/>
      <c r="PGZ71" s="0"/>
      <c r="PHA71" s="0"/>
      <c r="PHB71" s="0"/>
      <c r="PHC71" s="0"/>
      <c r="PHD71" s="0"/>
      <c r="PHE71" s="0"/>
      <c r="PHF71" s="0"/>
      <c r="PHG71" s="0"/>
      <c r="PHH71" s="0"/>
      <c r="PHI71" s="0"/>
      <c r="PHJ71" s="0"/>
      <c r="PHK71" s="0"/>
      <c r="PHL71" s="0"/>
      <c r="PHM71" s="0"/>
      <c r="PHN71" s="0"/>
      <c r="PHO71" s="0"/>
      <c r="PHP71" s="0"/>
      <c r="PHQ71" s="0"/>
      <c r="PHR71" s="0"/>
      <c r="PHS71" s="0"/>
      <c r="PHT71" s="0"/>
      <c r="PHU71" s="0"/>
      <c r="PHV71" s="0"/>
      <c r="PHW71" s="0"/>
      <c r="PHX71" s="0"/>
      <c r="PHY71" s="0"/>
      <c r="PHZ71" s="0"/>
      <c r="PIA71" s="0"/>
      <c r="PIB71" s="0"/>
      <c r="PIC71" s="0"/>
      <c r="PID71" s="0"/>
      <c r="PIE71" s="0"/>
      <c r="PIF71" s="0"/>
      <c r="PIG71" s="0"/>
      <c r="PIH71" s="0"/>
      <c r="PII71" s="0"/>
      <c r="PIJ71" s="0"/>
      <c r="PIK71" s="0"/>
      <c r="PIL71" s="0"/>
      <c r="PIM71" s="0"/>
      <c r="PIN71" s="0"/>
      <c r="PIO71" s="0"/>
      <c r="PIP71" s="0"/>
      <c r="PIQ71" s="0"/>
      <c r="PIR71" s="0"/>
      <c r="PIS71" s="0"/>
      <c r="PIT71" s="0"/>
      <c r="PIU71" s="0"/>
      <c r="PIV71" s="0"/>
      <c r="PIW71" s="0"/>
      <c r="PIX71" s="0"/>
      <c r="PIY71" s="0"/>
      <c r="PIZ71" s="0"/>
      <c r="PJA71" s="0"/>
      <c r="PJB71" s="0"/>
      <c r="PJC71" s="0"/>
      <c r="PJD71" s="0"/>
      <c r="PJE71" s="0"/>
      <c r="PJF71" s="0"/>
      <c r="PJG71" s="0"/>
      <c r="PJH71" s="0"/>
      <c r="PJI71" s="0"/>
      <c r="PJJ71" s="0"/>
      <c r="PJK71" s="0"/>
      <c r="PJL71" s="0"/>
      <c r="PJM71" s="0"/>
      <c r="PJN71" s="0"/>
      <c r="PJO71" s="0"/>
      <c r="PJP71" s="0"/>
      <c r="PJQ71" s="0"/>
      <c r="PJR71" s="0"/>
      <c r="PJS71" s="0"/>
      <c r="PJT71" s="0"/>
      <c r="PJU71" s="0"/>
      <c r="PJV71" s="0"/>
      <c r="PJW71" s="0"/>
      <c r="PJX71" s="0"/>
      <c r="PJY71" s="0"/>
      <c r="PJZ71" s="0"/>
      <c r="PKA71" s="0"/>
      <c r="PKB71" s="0"/>
      <c r="PKC71" s="0"/>
      <c r="PKD71" s="0"/>
      <c r="PKE71" s="0"/>
      <c r="PKF71" s="0"/>
      <c r="PKG71" s="0"/>
      <c r="PKH71" s="0"/>
      <c r="PKI71" s="0"/>
      <c r="PKJ71" s="0"/>
      <c r="PKK71" s="0"/>
      <c r="PKL71" s="0"/>
      <c r="PKM71" s="0"/>
      <c r="PKN71" s="0"/>
      <c r="PKO71" s="0"/>
      <c r="PKP71" s="0"/>
      <c r="PKQ71" s="0"/>
      <c r="PKR71" s="0"/>
      <c r="PKS71" s="0"/>
      <c r="PKT71" s="0"/>
      <c r="PKU71" s="0"/>
      <c r="PKV71" s="0"/>
      <c r="PKW71" s="0"/>
      <c r="PKX71" s="0"/>
      <c r="PKY71" s="0"/>
      <c r="PKZ71" s="0"/>
      <c r="PLA71" s="0"/>
      <c r="PLB71" s="0"/>
      <c r="PLC71" s="0"/>
      <c r="PLD71" s="0"/>
      <c r="PLE71" s="0"/>
      <c r="PLF71" s="0"/>
      <c r="PLG71" s="0"/>
      <c r="PLH71" s="0"/>
      <c r="PLI71" s="0"/>
      <c r="PLJ71" s="0"/>
      <c r="PLK71" s="0"/>
      <c r="PLL71" s="0"/>
      <c r="PLM71" s="0"/>
      <c r="PLN71" s="0"/>
      <c r="PLO71" s="0"/>
      <c r="PLP71" s="0"/>
      <c r="PLQ71" s="0"/>
      <c r="PLR71" s="0"/>
      <c r="PLS71" s="0"/>
      <c r="PLT71" s="0"/>
      <c r="PLU71" s="0"/>
      <c r="PLV71" s="0"/>
      <c r="PLW71" s="0"/>
      <c r="PLX71" s="0"/>
      <c r="PLY71" s="0"/>
      <c r="PLZ71" s="0"/>
      <c r="PMA71" s="0"/>
      <c r="PMB71" s="0"/>
      <c r="PMC71" s="0"/>
      <c r="PMD71" s="0"/>
      <c r="PME71" s="0"/>
      <c r="PMF71" s="0"/>
      <c r="PMG71" s="0"/>
      <c r="PMH71" s="0"/>
      <c r="PMI71" s="0"/>
      <c r="PMJ71" s="0"/>
      <c r="PMK71" s="0"/>
      <c r="PML71" s="0"/>
      <c r="PMM71" s="0"/>
      <c r="PMN71" s="0"/>
      <c r="PMO71" s="0"/>
      <c r="PMP71" s="0"/>
      <c r="PMQ71" s="0"/>
      <c r="PMR71" s="0"/>
      <c r="PMS71" s="0"/>
      <c r="PMT71" s="0"/>
      <c r="PMU71" s="0"/>
      <c r="PMV71" s="0"/>
      <c r="PMW71" s="0"/>
      <c r="PMX71" s="0"/>
      <c r="PMY71" s="0"/>
      <c r="PMZ71" s="0"/>
      <c r="PNA71" s="0"/>
      <c r="PNB71" s="0"/>
      <c r="PNC71" s="0"/>
      <c r="PND71" s="0"/>
      <c r="PNE71" s="0"/>
      <c r="PNF71" s="0"/>
      <c r="PNG71" s="0"/>
      <c r="PNH71" s="0"/>
      <c r="PNI71" s="0"/>
      <c r="PNJ71" s="0"/>
      <c r="PNK71" s="0"/>
      <c r="PNL71" s="0"/>
      <c r="PNM71" s="0"/>
      <c r="PNN71" s="0"/>
      <c r="PNO71" s="0"/>
      <c r="PNP71" s="0"/>
      <c r="PNQ71" s="0"/>
      <c r="PNR71" s="0"/>
      <c r="PNS71" s="0"/>
      <c r="PNT71" s="0"/>
      <c r="PNU71" s="0"/>
      <c r="PNV71" s="0"/>
      <c r="PNW71" s="0"/>
      <c r="PNX71" s="0"/>
      <c r="PNY71" s="0"/>
      <c r="PNZ71" s="0"/>
      <c r="POA71" s="0"/>
      <c r="POB71" s="0"/>
      <c r="POC71" s="0"/>
      <c r="POD71" s="0"/>
      <c r="POE71" s="0"/>
      <c r="POF71" s="0"/>
      <c r="POG71" s="0"/>
      <c r="POH71" s="0"/>
      <c r="POI71" s="0"/>
      <c r="POJ71" s="0"/>
      <c r="POK71" s="0"/>
      <c r="POL71" s="0"/>
      <c r="POM71" s="0"/>
      <c r="PON71" s="0"/>
      <c r="POO71" s="0"/>
      <c r="POP71" s="0"/>
      <c r="POQ71" s="0"/>
      <c r="POR71" s="0"/>
      <c r="POS71" s="0"/>
      <c r="POT71" s="0"/>
      <c r="POU71" s="0"/>
      <c r="POV71" s="0"/>
      <c r="POW71" s="0"/>
      <c r="POX71" s="0"/>
      <c r="POY71" s="0"/>
      <c r="POZ71" s="0"/>
      <c r="PPA71" s="0"/>
      <c r="PPB71" s="0"/>
      <c r="PPC71" s="0"/>
      <c r="PPD71" s="0"/>
      <c r="PPE71" s="0"/>
      <c r="PPF71" s="0"/>
      <c r="PPG71" s="0"/>
      <c r="PPH71" s="0"/>
      <c r="PPI71" s="0"/>
      <c r="PPJ71" s="0"/>
      <c r="PPK71" s="0"/>
      <c r="PPL71" s="0"/>
      <c r="PPM71" s="0"/>
      <c r="PPN71" s="0"/>
      <c r="PPO71" s="0"/>
      <c r="PPP71" s="0"/>
      <c r="PPQ71" s="0"/>
      <c r="PPR71" s="0"/>
      <c r="PPS71" s="0"/>
      <c r="PPT71" s="0"/>
      <c r="PPU71" s="0"/>
      <c r="PPV71" s="0"/>
      <c r="PPW71" s="0"/>
      <c r="PPX71" s="0"/>
      <c r="PPY71" s="0"/>
      <c r="PPZ71" s="0"/>
      <c r="PQA71" s="0"/>
      <c r="PQB71" s="0"/>
      <c r="PQC71" s="0"/>
      <c r="PQD71" s="0"/>
      <c r="PQE71" s="0"/>
      <c r="PQF71" s="0"/>
      <c r="PQG71" s="0"/>
      <c r="PQH71" s="0"/>
      <c r="PQI71" s="0"/>
      <c r="PQJ71" s="0"/>
      <c r="PQK71" s="0"/>
      <c r="PQL71" s="0"/>
      <c r="PQM71" s="0"/>
      <c r="PQN71" s="0"/>
      <c r="PQO71" s="0"/>
      <c r="PQP71" s="0"/>
      <c r="PQQ71" s="0"/>
      <c r="PQR71" s="0"/>
      <c r="PQS71" s="0"/>
      <c r="PQT71" s="0"/>
      <c r="PQU71" s="0"/>
      <c r="PQV71" s="0"/>
      <c r="PQW71" s="0"/>
      <c r="PQX71" s="0"/>
      <c r="PQY71" s="0"/>
      <c r="PQZ71" s="0"/>
      <c r="PRA71" s="0"/>
      <c r="PRB71" s="0"/>
      <c r="PRC71" s="0"/>
      <c r="PRD71" s="0"/>
      <c r="PRE71" s="0"/>
      <c r="PRF71" s="0"/>
      <c r="PRG71" s="0"/>
      <c r="PRH71" s="0"/>
      <c r="PRI71" s="0"/>
      <c r="PRJ71" s="0"/>
      <c r="PRK71" s="0"/>
      <c r="PRL71" s="0"/>
      <c r="PRM71" s="0"/>
      <c r="PRN71" s="0"/>
      <c r="PRO71" s="0"/>
      <c r="PRP71" s="0"/>
      <c r="PRQ71" s="0"/>
      <c r="PRR71" s="0"/>
      <c r="PRS71" s="0"/>
      <c r="PRT71" s="0"/>
      <c r="PRU71" s="0"/>
      <c r="PRV71" s="0"/>
      <c r="PRW71" s="0"/>
      <c r="PRX71" s="0"/>
      <c r="PRY71" s="0"/>
      <c r="PRZ71" s="0"/>
      <c r="PSA71" s="0"/>
      <c r="PSB71" s="0"/>
      <c r="PSC71" s="0"/>
      <c r="PSD71" s="0"/>
      <c r="PSE71" s="0"/>
      <c r="PSF71" s="0"/>
      <c r="PSG71" s="0"/>
      <c r="PSH71" s="0"/>
      <c r="PSI71" s="0"/>
      <c r="PSJ71" s="0"/>
      <c r="PSK71" s="0"/>
      <c r="PSL71" s="0"/>
      <c r="PSM71" s="0"/>
      <c r="PSN71" s="0"/>
      <c r="PSO71" s="0"/>
      <c r="PSP71" s="0"/>
      <c r="PSQ71" s="0"/>
      <c r="PSR71" s="0"/>
      <c r="PSS71" s="0"/>
      <c r="PST71" s="0"/>
      <c r="PSU71" s="0"/>
      <c r="PSV71" s="0"/>
      <c r="PSW71" s="0"/>
      <c r="PSX71" s="0"/>
      <c r="PSY71" s="0"/>
      <c r="PSZ71" s="0"/>
      <c r="PTA71" s="0"/>
      <c r="PTB71" s="0"/>
      <c r="PTC71" s="0"/>
      <c r="PTD71" s="0"/>
      <c r="PTE71" s="0"/>
      <c r="PTF71" s="0"/>
      <c r="PTG71" s="0"/>
      <c r="PTH71" s="0"/>
      <c r="PTI71" s="0"/>
      <c r="PTJ71" s="0"/>
      <c r="PTK71" s="0"/>
      <c r="PTL71" s="0"/>
      <c r="PTM71" s="0"/>
      <c r="PTN71" s="0"/>
      <c r="PTO71" s="0"/>
      <c r="PTP71" s="0"/>
      <c r="PTQ71" s="0"/>
      <c r="PTR71" s="0"/>
      <c r="PTS71" s="0"/>
      <c r="PTT71" s="0"/>
      <c r="PTU71" s="0"/>
      <c r="PTV71" s="0"/>
      <c r="PTW71" s="0"/>
      <c r="PTX71" s="0"/>
      <c r="PTY71" s="0"/>
      <c r="PTZ71" s="0"/>
      <c r="PUA71" s="0"/>
      <c r="PUB71" s="0"/>
      <c r="PUC71" s="0"/>
      <c r="PUD71" s="0"/>
      <c r="PUE71" s="0"/>
      <c r="PUF71" s="0"/>
      <c r="PUG71" s="0"/>
      <c r="PUH71" s="0"/>
      <c r="PUI71" s="0"/>
      <c r="PUJ71" s="0"/>
      <c r="PUK71" s="0"/>
      <c r="PUL71" s="0"/>
      <c r="PUM71" s="0"/>
      <c r="PUN71" s="0"/>
      <c r="PUO71" s="0"/>
      <c r="PUP71" s="0"/>
      <c r="PUQ71" s="0"/>
      <c r="PUR71" s="0"/>
      <c r="PUS71" s="0"/>
      <c r="PUT71" s="0"/>
      <c r="PUU71" s="0"/>
      <c r="PUV71" s="0"/>
      <c r="PUW71" s="0"/>
      <c r="PUX71" s="0"/>
      <c r="PUY71" s="0"/>
      <c r="PUZ71" s="0"/>
      <c r="PVA71" s="0"/>
      <c r="PVB71" s="0"/>
      <c r="PVC71" s="0"/>
      <c r="PVD71" s="0"/>
      <c r="PVE71" s="0"/>
      <c r="PVF71" s="0"/>
      <c r="PVG71" s="0"/>
      <c r="PVH71" s="0"/>
      <c r="PVI71" s="0"/>
      <c r="PVJ71" s="0"/>
      <c r="PVK71" s="0"/>
      <c r="PVL71" s="0"/>
      <c r="PVM71" s="0"/>
      <c r="PVN71" s="0"/>
      <c r="PVO71" s="0"/>
      <c r="PVP71" s="0"/>
      <c r="PVQ71" s="0"/>
      <c r="PVR71" s="0"/>
      <c r="PVS71" s="0"/>
      <c r="PVT71" s="0"/>
      <c r="PVU71" s="0"/>
      <c r="PVV71" s="0"/>
      <c r="PVW71" s="0"/>
      <c r="PVX71" s="0"/>
      <c r="PVY71" s="0"/>
      <c r="PVZ71" s="0"/>
      <c r="PWA71" s="0"/>
      <c r="PWB71" s="0"/>
      <c r="PWC71" s="0"/>
      <c r="PWD71" s="0"/>
      <c r="PWE71" s="0"/>
      <c r="PWF71" s="0"/>
      <c r="PWG71" s="0"/>
      <c r="PWH71" s="0"/>
      <c r="PWI71" s="0"/>
      <c r="PWJ71" s="0"/>
      <c r="PWK71" s="0"/>
      <c r="PWL71" s="0"/>
      <c r="PWM71" s="0"/>
      <c r="PWN71" s="0"/>
      <c r="PWO71" s="0"/>
      <c r="PWP71" s="0"/>
      <c r="PWQ71" s="0"/>
      <c r="PWR71" s="0"/>
      <c r="PWS71" s="0"/>
      <c r="PWT71" s="0"/>
      <c r="PWU71" s="0"/>
      <c r="PWV71" s="0"/>
      <c r="PWW71" s="0"/>
      <c r="PWX71" s="0"/>
      <c r="PWY71" s="0"/>
      <c r="PWZ71" s="0"/>
      <c r="PXA71" s="0"/>
      <c r="PXB71" s="0"/>
      <c r="PXC71" s="0"/>
      <c r="PXD71" s="0"/>
      <c r="PXE71" s="0"/>
      <c r="PXF71" s="0"/>
      <c r="PXG71" s="0"/>
      <c r="PXH71" s="0"/>
      <c r="PXI71" s="0"/>
      <c r="PXJ71" s="0"/>
      <c r="PXK71" s="0"/>
      <c r="PXL71" s="0"/>
      <c r="PXM71" s="0"/>
      <c r="PXN71" s="0"/>
      <c r="PXO71" s="0"/>
      <c r="PXP71" s="0"/>
      <c r="PXQ71" s="0"/>
      <c r="PXR71" s="0"/>
      <c r="PXS71" s="0"/>
      <c r="PXT71" s="0"/>
      <c r="PXU71" s="0"/>
      <c r="PXV71" s="0"/>
      <c r="PXW71" s="0"/>
      <c r="PXX71" s="0"/>
      <c r="PXY71" s="0"/>
      <c r="PXZ71" s="0"/>
      <c r="PYA71" s="0"/>
      <c r="PYB71" s="0"/>
      <c r="PYC71" s="0"/>
      <c r="PYD71" s="0"/>
      <c r="PYE71" s="0"/>
      <c r="PYF71" s="0"/>
      <c r="PYG71" s="0"/>
      <c r="PYH71" s="0"/>
      <c r="PYI71" s="0"/>
      <c r="PYJ71" s="0"/>
      <c r="PYK71" s="0"/>
      <c r="PYL71" s="0"/>
      <c r="PYM71" s="0"/>
      <c r="PYN71" s="0"/>
      <c r="PYO71" s="0"/>
      <c r="PYP71" s="0"/>
      <c r="PYQ71" s="0"/>
      <c r="PYR71" s="0"/>
      <c r="PYS71" s="0"/>
      <c r="PYT71" s="0"/>
      <c r="PYU71" s="0"/>
      <c r="PYV71" s="0"/>
      <c r="PYW71" s="0"/>
      <c r="PYX71" s="0"/>
      <c r="PYY71" s="0"/>
      <c r="PYZ71" s="0"/>
      <c r="PZA71" s="0"/>
      <c r="PZB71" s="0"/>
      <c r="PZC71" s="0"/>
      <c r="PZD71" s="0"/>
      <c r="PZE71" s="0"/>
      <c r="PZF71" s="0"/>
      <c r="PZG71" s="0"/>
      <c r="PZH71" s="0"/>
      <c r="PZI71" s="0"/>
      <c r="PZJ71" s="0"/>
      <c r="PZK71" s="0"/>
      <c r="PZL71" s="0"/>
      <c r="PZM71" s="0"/>
      <c r="PZN71" s="0"/>
      <c r="PZO71" s="0"/>
      <c r="PZP71" s="0"/>
      <c r="PZQ71" s="0"/>
      <c r="PZR71" s="0"/>
      <c r="PZS71" s="0"/>
      <c r="PZT71" s="0"/>
      <c r="PZU71" s="0"/>
      <c r="PZV71" s="0"/>
      <c r="PZW71" s="0"/>
      <c r="PZX71" s="0"/>
      <c r="PZY71" s="0"/>
      <c r="PZZ71" s="0"/>
      <c r="QAA71" s="0"/>
      <c r="QAB71" s="0"/>
      <c r="QAC71" s="0"/>
      <c r="QAD71" s="0"/>
      <c r="QAE71" s="0"/>
      <c r="QAF71" s="0"/>
      <c r="QAG71" s="0"/>
      <c r="QAH71" s="0"/>
      <c r="QAI71" s="0"/>
      <c r="QAJ71" s="0"/>
      <c r="QAK71" s="0"/>
      <c r="QAL71" s="0"/>
      <c r="QAM71" s="0"/>
      <c r="QAN71" s="0"/>
      <c r="QAO71" s="0"/>
      <c r="QAP71" s="0"/>
      <c r="QAQ71" s="0"/>
      <c r="QAR71" s="0"/>
      <c r="QAS71" s="0"/>
      <c r="QAT71" s="0"/>
      <c r="QAU71" s="0"/>
      <c r="QAV71" s="0"/>
      <c r="QAW71" s="0"/>
      <c r="QAX71" s="0"/>
      <c r="QAY71" s="0"/>
      <c r="QAZ71" s="0"/>
      <c r="QBA71" s="0"/>
      <c r="QBB71" s="0"/>
      <c r="QBC71" s="0"/>
      <c r="QBD71" s="0"/>
      <c r="QBE71" s="0"/>
      <c r="QBF71" s="0"/>
      <c r="QBG71" s="0"/>
      <c r="QBH71" s="0"/>
      <c r="QBI71" s="0"/>
      <c r="QBJ71" s="0"/>
      <c r="QBK71" s="0"/>
      <c r="QBL71" s="0"/>
      <c r="QBM71" s="0"/>
      <c r="QBN71" s="0"/>
      <c r="QBO71" s="0"/>
      <c r="QBP71" s="0"/>
      <c r="QBQ71" s="0"/>
      <c r="QBR71" s="0"/>
      <c r="QBS71" s="0"/>
      <c r="QBT71" s="0"/>
      <c r="QBU71" s="0"/>
      <c r="QBV71" s="0"/>
      <c r="QBW71" s="0"/>
      <c r="QBX71" s="0"/>
      <c r="QBY71" s="0"/>
      <c r="QBZ71" s="0"/>
      <c r="QCA71" s="0"/>
      <c r="QCB71" s="0"/>
      <c r="QCC71" s="0"/>
      <c r="QCD71" s="0"/>
      <c r="QCE71" s="0"/>
      <c r="QCF71" s="0"/>
      <c r="QCG71" s="0"/>
      <c r="QCH71" s="0"/>
      <c r="QCI71" s="0"/>
      <c r="QCJ71" s="0"/>
      <c r="QCK71" s="0"/>
      <c r="QCL71" s="0"/>
      <c r="QCM71" s="0"/>
      <c r="QCN71" s="0"/>
      <c r="QCO71" s="0"/>
      <c r="QCP71" s="0"/>
      <c r="QCQ71" s="0"/>
      <c r="QCR71" s="0"/>
      <c r="QCS71" s="0"/>
      <c r="QCT71" s="0"/>
      <c r="QCU71" s="0"/>
      <c r="QCV71" s="0"/>
      <c r="QCW71" s="0"/>
      <c r="QCX71" s="0"/>
      <c r="QCY71" s="0"/>
      <c r="QCZ71" s="0"/>
      <c r="QDA71" s="0"/>
      <c r="QDB71" s="0"/>
      <c r="QDC71" s="0"/>
      <c r="QDD71" s="0"/>
      <c r="QDE71" s="0"/>
      <c r="QDF71" s="0"/>
      <c r="QDG71" s="0"/>
      <c r="QDH71" s="0"/>
      <c r="QDI71" s="0"/>
      <c r="QDJ71" s="0"/>
      <c r="QDK71" s="0"/>
      <c r="QDL71" s="0"/>
      <c r="QDM71" s="0"/>
      <c r="QDN71" s="0"/>
      <c r="QDO71" s="0"/>
      <c r="QDP71" s="0"/>
      <c r="QDQ71" s="0"/>
      <c r="QDR71" s="0"/>
      <c r="QDS71" s="0"/>
      <c r="QDT71" s="0"/>
      <c r="QDU71" s="0"/>
      <c r="QDV71" s="0"/>
      <c r="QDW71" s="0"/>
      <c r="QDX71" s="0"/>
      <c r="QDY71" s="0"/>
      <c r="QDZ71" s="0"/>
      <c r="QEA71" s="0"/>
      <c r="QEB71" s="0"/>
      <c r="QEC71" s="0"/>
      <c r="QED71" s="0"/>
      <c r="QEE71" s="0"/>
      <c r="QEF71" s="0"/>
      <c r="QEG71" s="0"/>
      <c r="QEH71" s="0"/>
      <c r="QEI71" s="0"/>
      <c r="QEJ71" s="0"/>
      <c r="QEK71" s="0"/>
      <c r="QEL71" s="0"/>
      <c r="QEM71" s="0"/>
      <c r="QEN71" s="0"/>
      <c r="QEO71" s="0"/>
      <c r="QEP71" s="0"/>
      <c r="QEQ71" s="0"/>
      <c r="QER71" s="0"/>
      <c r="QES71" s="0"/>
      <c r="QET71" s="0"/>
      <c r="QEU71" s="0"/>
      <c r="QEV71" s="0"/>
      <c r="QEW71" s="0"/>
      <c r="QEX71" s="0"/>
      <c r="QEY71" s="0"/>
      <c r="QEZ71" s="0"/>
      <c r="QFA71" s="0"/>
      <c r="QFB71" s="0"/>
      <c r="QFC71" s="0"/>
      <c r="QFD71" s="0"/>
      <c r="QFE71" s="0"/>
      <c r="QFF71" s="0"/>
      <c r="QFG71" s="0"/>
      <c r="QFH71" s="0"/>
      <c r="QFI71" s="0"/>
      <c r="QFJ71" s="0"/>
      <c r="QFK71" s="0"/>
      <c r="QFL71" s="0"/>
      <c r="QFM71" s="0"/>
      <c r="QFN71" s="0"/>
      <c r="QFO71" s="0"/>
      <c r="QFP71" s="0"/>
      <c r="QFQ71" s="0"/>
      <c r="QFR71" s="0"/>
      <c r="QFS71" s="0"/>
      <c r="QFT71" s="0"/>
      <c r="QFU71" s="0"/>
      <c r="QFV71" s="0"/>
      <c r="QFW71" s="0"/>
      <c r="QFX71" s="0"/>
      <c r="QFY71" s="0"/>
      <c r="QFZ71" s="0"/>
      <c r="QGA71" s="0"/>
      <c r="QGB71" s="0"/>
      <c r="QGC71" s="0"/>
      <c r="QGD71" s="0"/>
      <c r="QGE71" s="0"/>
      <c r="QGF71" s="0"/>
      <c r="QGG71" s="0"/>
      <c r="QGH71" s="0"/>
      <c r="QGI71" s="0"/>
      <c r="QGJ71" s="0"/>
      <c r="QGK71" s="0"/>
      <c r="QGL71" s="0"/>
      <c r="QGM71" s="0"/>
      <c r="QGN71" s="0"/>
      <c r="QGO71" s="0"/>
      <c r="QGP71" s="0"/>
      <c r="QGQ71" s="0"/>
      <c r="QGR71" s="0"/>
      <c r="QGS71" s="0"/>
      <c r="QGT71" s="0"/>
      <c r="QGU71" s="0"/>
      <c r="QGV71" s="0"/>
      <c r="QGW71" s="0"/>
      <c r="QGX71" s="0"/>
      <c r="QGY71" s="0"/>
      <c r="QGZ71" s="0"/>
      <c r="QHA71" s="0"/>
      <c r="QHB71" s="0"/>
      <c r="QHC71" s="0"/>
      <c r="QHD71" s="0"/>
      <c r="QHE71" s="0"/>
      <c r="QHF71" s="0"/>
      <c r="QHG71" s="0"/>
      <c r="QHH71" s="0"/>
      <c r="QHI71" s="0"/>
      <c r="QHJ71" s="0"/>
      <c r="QHK71" s="0"/>
      <c r="QHL71" s="0"/>
      <c r="QHM71" s="0"/>
      <c r="QHN71" s="0"/>
      <c r="QHO71" s="0"/>
      <c r="QHP71" s="0"/>
      <c r="QHQ71" s="0"/>
      <c r="QHR71" s="0"/>
      <c r="QHS71" s="0"/>
      <c r="QHT71" s="0"/>
      <c r="QHU71" s="0"/>
      <c r="QHV71" s="0"/>
      <c r="QHW71" s="0"/>
      <c r="QHX71" s="0"/>
      <c r="QHY71" s="0"/>
      <c r="QHZ71" s="0"/>
      <c r="QIA71" s="0"/>
      <c r="QIB71" s="0"/>
      <c r="QIC71" s="0"/>
      <c r="QID71" s="0"/>
      <c r="QIE71" s="0"/>
      <c r="QIF71" s="0"/>
      <c r="QIG71" s="0"/>
      <c r="QIH71" s="0"/>
      <c r="QII71" s="0"/>
      <c r="QIJ71" s="0"/>
      <c r="QIK71" s="0"/>
      <c r="QIL71" s="0"/>
      <c r="QIM71" s="0"/>
      <c r="QIN71" s="0"/>
      <c r="QIO71" s="0"/>
      <c r="QIP71" s="0"/>
      <c r="QIQ71" s="0"/>
      <c r="QIR71" s="0"/>
      <c r="QIS71" s="0"/>
      <c r="QIT71" s="0"/>
      <c r="QIU71" s="0"/>
      <c r="QIV71" s="0"/>
      <c r="QIW71" s="0"/>
      <c r="QIX71" s="0"/>
      <c r="QIY71" s="0"/>
      <c r="QIZ71" s="0"/>
      <c r="QJA71" s="0"/>
      <c r="QJB71" s="0"/>
      <c r="QJC71" s="0"/>
      <c r="QJD71" s="0"/>
      <c r="QJE71" s="0"/>
      <c r="QJF71" s="0"/>
      <c r="QJG71" s="0"/>
      <c r="QJH71" s="0"/>
      <c r="QJI71" s="0"/>
      <c r="QJJ71" s="0"/>
      <c r="QJK71" s="0"/>
      <c r="QJL71" s="0"/>
      <c r="QJM71" s="0"/>
      <c r="QJN71" s="0"/>
      <c r="QJO71" s="0"/>
      <c r="QJP71" s="0"/>
      <c r="QJQ71" s="0"/>
      <c r="QJR71" s="0"/>
      <c r="QJS71" s="0"/>
      <c r="QJT71" s="0"/>
      <c r="QJU71" s="0"/>
      <c r="QJV71" s="0"/>
      <c r="QJW71" s="0"/>
      <c r="QJX71" s="0"/>
      <c r="QJY71" s="0"/>
      <c r="QJZ71" s="0"/>
      <c r="QKA71" s="0"/>
      <c r="QKB71" s="0"/>
      <c r="QKC71" s="0"/>
      <c r="QKD71" s="0"/>
      <c r="QKE71" s="0"/>
      <c r="QKF71" s="0"/>
      <c r="QKG71" s="0"/>
      <c r="QKH71" s="0"/>
      <c r="QKI71" s="0"/>
      <c r="QKJ71" s="0"/>
      <c r="QKK71" s="0"/>
      <c r="QKL71" s="0"/>
      <c r="QKM71" s="0"/>
      <c r="QKN71" s="0"/>
      <c r="QKO71" s="0"/>
      <c r="QKP71" s="0"/>
      <c r="QKQ71" s="0"/>
      <c r="QKR71" s="0"/>
      <c r="QKS71" s="0"/>
      <c r="QKT71" s="0"/>
      <c r="QKU71" s="0"/>
      <c r="QKV71" s="0"/>
      <c r="QKW71" s="0"/>
      <c r="QKX71" s="0"/>
      <c r="QKY71" s="0"/>
      <c r="QKZ71" s="0"/>
      <c r="QLA71" s="0"/>
      <c r="QLB71" s="0"/>
      <c r="QLC71" s="0"/>
      <c r="QLD71" s="0"/>
      <c r="QLE71" s="0"/>
      <c r="QLF71" s="0"/>
      <c r="QLG71" s="0"/>
      <c r="QLH71" s="0"/>
      <c r="QLI71" s="0"/>
      <c r="QLJ71" s="0"/>
      <c r="QLK71" s="0"/>
      <c r="QLL71" s="0"/>
      <c r="QLM71" s="0"/>
      <c r="QLN71" s="0"/>
      <c r="QLO71" s="0"/>
      <c r="QLP71" s="0"/>
      <c r="QLQ71" s="0"/>
      <c r="QLR71" s="0"/>
      <c r="QLS71" s="0"/>
      <c r="QLT71" s="0"/>
      <c r="QLU71" s="0"/>
      <c r="QLV71" s="0"/>
      <c r="QLW71" s="0"/>
      <c r="QLX71" s="0"/>
      <c r="QLY71" s="0"/>
      <c r="QLZ71" s="0"/>
      <c r="QMA71" s="0"/>
      <c r="QMB71" s="0"/>
      <c r="QMC71" s="0"/>
      <c r="QMD71" s="0"/>
      <c r="QME71" s="0"/>
      <c r="QMF71" s="0"/>
      <c r="QMG71" s="0"/>
      <c r="QMH71" s="0"/>
      <c r="QMI71" s="0"/>
      <c r="QMJ71" s="0"/>
      <c r="QMK71" s="0"/>
      <c r="QML71" s="0"/>
      <c r="QMM71" s="0"/>
      <c r="QMN71" s="0"/>
      <c r="QMO71" s="0"/>
      <c r="QMP71" s="0"/>
      <c r="QMQ71" s="0"/>
      <c r="QMR71" s="0"/>
      <c r="QMS71" s="0"/>
      <c r="QMT71" s="0"/>
      <c r="QMU71" s="0"/>
      <c r="QMV71" s="0"/>
      <c r="QMW71" s="0"/>
      <c r="QMX71" s="0"/>
      <c r="QMY71" s="0"/>
      <c r="QMZ71" s="0"/>
      <c r="QNA71" s="0"/>
      <c r="QNB71" s="0"/>
      <c r="QNC71" s="0"/>
      <c r="QND71" s="0"/>
      <c r="QNE71" s="0"/>
      <c r="QNF71" s="0"/>
      <c r="QNG71" s="0"/>
      <c r="QNH71" s="0"/>
      <c r="QNI71" s="0"/>
      <c r="QNJ71" s="0"/>
      <c r="QNK71" s="0"/>
      <c r="QNL71" s="0"/>
      <c r="QNM71" s="0"/>
      <c r="QNN71" s="0"/>
      <c r="QNO71" s="0"/>
      <c r="QNP71" s="0"/>
      <c r="QNQ71" s="0"/>
      <c r="QNR71" s="0"/>
      <c r="QNS71" s="0"/>
      <c r="QNT71" s="0"/>
      <c r="QNU71" s="0"/>
      <c r="QNV71" s="0"/>
      <c r="QNW71" s="0"/>
      <c r="QNX71" s="0"/>
      <c r="QNY71" s="0"/>
      <c r="QNZ71" s="0"/>
      <c r="QOA71" s="0"/>
      <c r="QOB71" s="0"/>
      <c r="QOC71" s="0"/>
      <c r="QOD71" s="0"/>
      <c r="QOE71" s="0"/>
      <c r="QOF71" s="0"/>
      <c r="QOG71" s="0"/>
      <c r="QOH71" s="0"/>
      <c r="QOI71" s="0"/>
      <c r="QOJ71" s="0"/>
      <c r="QOK71" s="0"/>
      <c r="QOL71" s="0"/>
      <c r="QOM71" s="0"/>
      <c r="QON71" s="0"/>
      <c r="QOO71" s="0"/>
      <c r="QOP71" s="0"/>
      <c r="QOQ71" s="0"/>
      <c r="QOR71" s="0"/>
      <c r="QOS71" s="0"/>
      <c r="QOT71" s="0"/>
      <c r="QOU71" s="0"/>
      <c r="QOV71" s="0"/>
      <c r="QOW71" s="0"/>
      <c r="QOX71" s="0"/>
      <c r="QOY71" s="0"/>
      <c r="QOZ71" s="0"/>
      <c r="QPA71" s="0"/>
      <c r="QPB71" s="0"/>
      <c r="QPC71" s="0"/>
      <c r="QPD71" s="0"/>
      <c r="QPE71" s="0"/>
      <c r="QPF71" s="0"/>
      <c r="QPG71" s="0"/>
      <c r="QPH71" s="0"/>
      <c r="QPI71" s="0"/>
      <c r="QPJ71" s="0"/>
      <c r="QPK71" s="0"/>
      <c r="QPL71" s="0"/>
      <c r="QPM71" s="0"/>
      <c r="QPN71" s="0"/>
      <c r="QPO71" s="0"/>
      <c r="QPP71" s="0"/>
      <c r="QPQ71" s="0"/>
      <c r="QPR71" s="0"/>
      <c r="QPS71" s="0"/>
      <c r="QPT71" s="0"/>
      <c r="QPU71" s="0"/>
      <c r="QPV71" s="0"/>
      <c r="QPW71" s="0"/>
      <c r="QPX71" s="0"/>
      <c r="QPY71" s="0"/>
      <c r="QPZ71" s="0"/>
      <c r="QQA71" s="0"/>
      <c r="QQB71" s="0"/>
      <c r="QQC71" s="0"/>
      <c r="QQD71" s="0"/>
      <c r="QQE71" s="0"/>
      <c r="QQF71" s="0"/>
      <c r="QQG71" s="0"/>
      <c r="QQH71" s="0"/>
      <c r="QQI71" s="0"/>
      <c r="QQJ71" s="0"/>
      <c r="QQK71" s="0"/>
      <c r="QQL71" s="0"/>
      <c r="QQM71" s="0"/>
      <c r="QQN71" s="0"/>
      <c r="QQO71" s="0"/>
      <c r="QQP71" s="0"/>
      <c r="QQQ71" s="0"/>
      <c r="QQR71" s="0"/>
      <c r="QQS71" s="0"/>
      <c r="QQT71" s="0"/>
      <c r="QQU71" s="0"/>
      <c r="QQV71" s="0"/>
      <c r="QQW71" s="0"/>
      <c r="QQX71" s="0"/>
      <c r="QQY71" s="0"/>
      <c r="QQZ71" s="0"/>
      <c r="QRA71" s="0"/>
      <c r="QRB71" s="0"/>
      <c r="QRC71" s="0"/>
      <c r="QRD71" s="0"/>
      <c r="QRE71" s="0"/>
      <c r="QRF71" s="0"/>
      <c r="QRG71" s="0"/>
      <c r="QRH71" s="0"/>
      <c r="QRI71" s="0"/>
      <c r="QRJ71" s="0"/>
      <c r="QRK71" s="0"/>
      <c r="QRL71" s="0"/>
      <c r="QRM71" s="0"/>
      <c r="QRN71" s="0"/>
      <c r="QRO71" s="0"/>
      <c r="QRP71" s="0"/>
      <c r="QRQ71" s="0"/>
      <c r="QRR71" s="0"/>
      <c r="QRS71" s="0"/>
      <c r="QRT71" s="0"/>
      <c r="QRU71" s="0"/>
      <c r="QRV71" s="0"/>
      <c r="QRW71" s="0"/>
      <c r="QRX71" s="0"/>
      <c r="QRY71" s="0"/>
      <c r="QRZ71" s="0"/>
      <c r="QSA71" s="0"/>
      <c r="QSB71" s="0"/>
      <c r="QSC71" s="0"/>
      <c r="QSD71" s="0"/>
      <c r="QSE71" s="0"/>
      <c r="QSF71" s="0"/>
      <c r="QSG71" s="0"/>
      <c r="QSH71" s="0"/>
      <c r="QSI71" s="0"/>
      <c r="QSJ71" s="0"/>
      <c r="QSK71" s="0"/>
      <c r="QSL71" s="0"/>
      <c r="QSM71" s="0"/>
      <c r="QSN71" s="0"/>
      <c r="QSO71" s="0"/>
      <c r="QSP71" s="0"/>
      <c r="QSQ71" s="0"/>
      <c r="QSR71" s="0"/>
      <c r="QSS71" s="0"/>
      <c r="QST71" s="0"/>
      <c r="QSU71" s="0"/>
      <c r="QSV71" s="0"/>
      <c r="QSW71" s="0"/>
      <c r="QSX71" s="0"/>
      <c r="QSY71" s="0"/>
      <c r="QSZ71" s="0"/>
      <c r="QTA71" s="0"/>
      <c r="QTB71" s="0"/>
      <c r="QTC71" s="0"/>
      <c r="QTD71" s="0"/>
      <c r="QTE71" s="0"/>
      <c r="QTF71" s="0"/>
      <c r="QTG71" s="0"/>
      <c r="QTH71" s="0"/>
      <c r="QTI71" s="0"/>
      <c r="QTJ71" s="0"/>
      <c r="QTK71" s="0"/>
      <c r="QTL71" s="0"/>
      <c r="QTM71" s="0"/>
      <c r="QTN71" s="0"/>
      <c r="QTO71" s="0"/>
      <c r="QTP71" s="0"/>
      <c r="QTQ71" s="0"/>
      <c r="QTR71" s="0"/>
      <c r="QTS71" s="0"/>
      <c r="QTT71" s="0"/>
      <c r="QTU71" s="0"/>
      <c r="QTV71" s="0"/>
      <c r="QTW71" s="0"/>
      <c r="QTX71" s="0"/>
      <c r="QTY71" s="0"/>
      <c r="QTZ71" s="0"/>
      <c r="QUA71" s="0"/>
      <c r="QUB71" s="0"/>
      <c r="QUC71" s="0"/>
      <c r="QUD71" s="0"/>
      <c r="QUE71" s="0"/>
      <c r="QUF71" s="0"/>
      <c r="QUG71" s="0"/>
      <c r="QUH71" s="0"/>
      <c r="QUI71" s="0"/>
      <c r="QUJ71" s="0"/>
      <c r="QUK71" s="0"/>
      <c r="QUL71" s="0"/>
      <c r="QUM71" s="0"/>
      <c r="QUN71" s="0"/>
      <c r="QUO71" s="0"/>
      <c r="QUP71" s="0"/>
      <c r="QUQ71" s="0"/>
      <c r="QUR71" s="0"/>
      <c r="QUS71" s="0"/>
      <c r="QUT71" s="0"/>
      <c r="QUU71" s="0"/>
      <c r="QUV71" s="0"/>
      <c r="QUW71" s="0"/>
      <c r="QUX71" s="0"/>
      <c r="QUY71" s="0"/>
      <c r="QUZ71" s="0"/>
      <c r="QVA71" s="0"/>
      <c r="QVB71" s="0"/>
      <c r="QVC71" s="0"/>
      <c r="QVD71" s="0"/>
      <c r="QVE71" s="0"/>
      <c r="QVF71" s="0"/>
      <c r="QVG71" s="0"/>
      <c r="QVH71" s="0"/>
      <c r="QVI71" s="0"/>
      <c r="QVJ71" s="0"/>
      <c r="QVK71" s="0"/>
      <c r="QVL71" s="0"/>
      <c r="QVM71" s="0"/>
      <c r="QVN71" s="0"/>
      <c r="QVO71" s="0"/>
      <c r="QVP71" s="0"/>
      <c r="QVQ71" s="0"/>
      <c r="QVR71" s="0"/>
      <c r="QVS71" s="0"/>
      <c r="QVT71" s="0"/>
      <c r="QVU71" s="0"/>
      <c r="QVV71" s="0"/>
      <c r="QVW71" s="0"/>
      <c r="QVX71" s="0"/>
      <c r="QVY71" s="0"/>
      <c r="QVZ71" s="0"/>
      <c r="QWA71" s="0"/>
      <c r="QWB71" s="0"/>
      <c r="QWC71" s="0"/>
      <c r="QWD71" s="0"/>
      <c r="QWE71" s="0"/>
      <c r="QWF71" s="0"/>
      <c r="QWG71" s="0"/>
      <c r="QWH71" s="0"/>
      <c r="QWI71" s="0"/>
      <c r="QWJ71" s="0"/>
      <c r="QWK71" s="0"/>
      <c r="QWL71" s="0"/>
      <c r="QWM71" s="0"/>
      <c r="QWN71" s="0"/>
      <c r="QWO71" s="0"/>
      <c r="QWP71" s="0"/>
      <c r="QWQ71" s="0"/>
      <c r="QWR71" s="0"/>
      <c r="QWS71" s="0"/>
      <c r="QWT71" s="0"/>
      <c r="QWU71" s="0"/>
      <c r="QWV71" s="0"/>
      <c r="QWW71" s="0"/>
      <c r="QWX71" s="0"/>
      <c r="QWY71" s="0"/>
      <c r="QWZ71" s="0"/>
      <c r="QXA71" s="0"/>
      <c r="QXB71" s="0"/>
      <c r="QXC71" s="0"/>
      <c r="QXD71" s="0"/>
      <c r="QXE71" s="0"/>
      <c r="QXF71" s="0"/>
      <c r="QXG71" s="0"/>
      <c r="QXH71" s="0"/>
      <c r="QXI71" s="0"/>
      <c r="QXJ71" s="0"/>
      <c r="QXK71" s="0"/>
      <c r="QXL71" s="0"/>
      <c r="QXM71" s="0"/>
      <c r="QXN71" s="0"/>
      <c r="QXO71" s="0"/>
      <c r="QXP71" s="0"/>
      <c r="QXQ71" s="0"/>
      <c r="QXR71" s="0"/>
      <c r="QXS71" s="0"/>
      <c r="QXT71" s="0"/>
      <c r="QXU71" s="0"/>
      <c r="QXV71" s="0"/>
      <c r="QXW71" s="0"/>
      <c r="QXX71" s="0"/>
      <c r="QXY71" s="0"/>
      <c r="QXZ71" s="0"/>
      <c r="QYA71" s="0"/>
      <c r="QYB71" s="0"/>
      <c r="QYC71" s="0"/>
      <c r="QYD71" s="0"/>
      <c r="QYE71" s="0"/>
      <c r="QYF71" s="0"/>
      <c r="QYG71" s="0"/>
      <c r="QYH71" s="0"/>
      <c r="QYI71" s="0"/>
      <c r="QYJ71" s="0"/>
      <c r="QYK71" s="0"/>
      <c r="QYL71" s="0"/>
      <c r="QYM71" s="0"/>
      <c r="QYN71" s="0"/>
      <c r="QYO71" s="0"/>
      <c r="QYP71" s="0"/>
      <c r="QYQ71" s="0"/>
      <c r="QYR71" s="0"/>
      <c r="QYS71" s="0"/>
      <c r="QYT71" s="0"/>
      <c r="QYU71" s="0"/>
      <c r="QYV71" s="0"/>
      <c r="QYW71" s="0"/>
      <c r="QYX71" s="0"/>
      <c r="QYY71" s="0"/>
      <c r="QYZ71" s="0"/>
      <c r="QZA71" s="0"/>
      <c r="QZB71" s="0"/>
      <c r="QZC71" s="0"/>
      <c r="QZD71" s="0"/>
      <c r="QZE71" s="0"/>
      <c r="QZF71" s="0"/>
      <c r="QZG71" s="0"/>
      <c r="QZH71" s="0"/>
      <c r="QZI71" s="0"/>
      <c r="QZJ71" s="0"/>
      <c r="QZK71" s="0"/>
      <c r="QZL71" s="0"/>
      <c r="QZM71" s="0"/>
      <c r="QZN71" s="0"/>
      <c r="QZO71" s="0"/>
      <c r="QZP71" s="0"/>
      <c r="QZQ71" s="0"/>
      <c r="QZR71" s="0"/>
      <c r="QZS71" s="0"/>
      <c r="QZT71" s="0"/>
      <c r="QZU71" s="0"/>
      <c r="QZV71" s="0"/>
      <c r="QZW71" s="0"/>
      <c r="QZX71" s="0"/>
      <c r="QZY71" s="0"/>
      <c r="QZZ71" s="0"/>
      <c r="RAA71" s="0"/>
      <c r="RAB71" s="0"/>
      <c r="RAC71" s="0"/>
      <c r="RAD71" s="0"/>
      <c r="RAE71" s="0"/>
      <c r="RAF71" s="0"/>
      <c r="RAG71" s="0"/>
      <c r="RAH71" s="0"/>
      <c r="RAI71" s="0"/>
      <c r="RAJ71" s="0"/>
      <c r="RAK71" s="0"/>
      <c r="RAL71" s="0"/>
      <c r="RAM71" s="0"/>
      <c r="RAN71" s="0"/>
      <c r="RAO71" s="0"/>
      <c r="RAP71" s="0"/>
      <c r="RAQ71" s="0"/>
      <c r="RAR71" s="0"/>
      <c r="RAS71" s="0"/>
      <c r="RAT71" s="0"/>
      <c r="RAU71" s="0"/>
      <c r="RAV71" s="0"/>
      <c r="RAW71" s="0"/>
      <c r="RAX71" s="0"/>
      <c r="RAY71" s="0"/>
      <c r="RAZ71" s="0"/>
      <c r="RBA71" s="0"/>
      <c r="RBB71" s="0"/>
      <c r="RBC71" s="0"/>
      <c r="RBD71" s="0"/>
      <c r="RBE71" s="0"/>
      <c r="RBF71" s="0"/>
      <c r="RBG71" s="0"/>
      <c r="RBH71" s="0"/>
      <c r="RBI71" s="0"/>
      <c r="RBJ71" s="0"/>
      <c r="RBK71" s="0"/>
      <c r="RBL71" s="0"/>
      <c r="RBM71" s="0"/>
      <c r="RBN71" s="0"/>
      <c r="RBO71" s="0"/>
      <c r="RBP71" s="0"/>
      <c r="RBQ71" s="0"/>
      <c r="RBR71" s="0"/>
      <c r="RBS71" s="0"/>
      <c r="RBT71" s="0"/>
      <c r="RBU71" s="0"/>
      <c r="RBV71" s="0"/>
      <c r="RBW71" s="0"/>
      <c r="RBX71" s="0"/>
      <c r="RBY71" s="0"/>
      <c r="RBZ71" s="0"/>
      <c r="RCA71" s="0"/>
      <c r="RCB71" s="0"/>
      <c r="RCC71" s="0"/>
      <c r="RCD71" s="0"/>
      <c r="RCE71" s="0"/>
      <c r="RCF71" s="0"/>
      <c r="RCG71" s="0"/>
      <c r="RCH71" s="0"/>
      <c r="RCI71" s="0"/>
      <c r="RCJ71" s="0"/>
      <c r="RCK71" s="0"/>
      <c r="RCL71" s="0"/>
      <c r="RCM71" s="0"/>
      <c r="RCN71" s="0"/>
      <c r="RCO71" s="0"/>
      <c r="RCP71" s="0"/>
      <c r="RCQ71" s="0"/>
      <c r="RCR71" s="0"/>
      <c r="RCS71" s="0"/>
      <c r="RCT71" s="0"/>
      <c r="RCU71" s="0"/>
      <c r="RCV71" s="0"/>
      <c r="RCW71" s="0"/>
      <c r="RCX71" s="0"/>
      <c r="RCY71" s="0"/>
      <c r="RCZ71" s="0"/>
      <c r="RDA71" s="0"/>
      <c r="RDB71" s="0"/>
      <c r="RDC71" s="0"/>
      <c r="RDD71" s="0"/>
      <c r="RDE71" s="0"/>
      <c r="RDF71" s="0"/>
      <c r="RDG71" s="0"/>
      <c r="RDH71" s="0"/>
      <c r="RDI71" s="0"/>
      <c r="RDJ71" s="0"/>
      <c r="RDK71" s="0"/>
      <c r="RDL71" s="0"/>
      <c r="RDM71" s="0"/>
      <c r="RDN71" s="0"/>
      <c r="RDO71" s="0"/>
      <c r="RDP71" s="0"/>
      <c r="RDQ71" s="0"/>
      <c r="RDR71" s="0"/>
      <c r="RDS71" s="0"/>
      <c r="RDT71" s="0"/>
      <c r="RDU71" s="0"/>
      <c r="RDV71" s="0"/>
      <c r="RDW71" s="0"/>
      <c r="RDX71" s="0"/>
      <c r="RDY71" s="0"/>
      <c r="RDZ71" s="0"/>
      <c r="REA71" s="0"/>
      <c r="REB71" s="0"/>
      <c r="REC71" s="0"/>
      <c r="RED71" s="0"/>
      <c r="REE71" s="0"/>
      <c r="REF71" s="0"/>
      <c r="REG71" s="0"/>
      <c r="REH71" s="0"/>
      <c r="REI71" s="0"/>
      <c r="REJ71" s="0"/>
      <c r="REK71" s="0"/>
      <c r="REL71" s="0"/>
      <c r="REM71" s="0"/>
      <c r="REN71" s="0"/>
      <c r="REO71" s="0"/>
      <c r="REP71" s="0"/>
      <c r="REQ71" s="0"/>
      <c r="RER71" s="0"/>
      <c r="RES71" s="0"/>
      <c r="RET71" s="0"/>
      <c r="REU71" s="0"/>
      <c r="REV71" s="0"/>
      <c r="REW71" s="0"/>
      <c r="REX71" s="0"/>
      <c r="REY71" s="0"/>
      <c r="REZ71" s="0"/>
      <c r="RFA71" s="0"/>
      <c r="RFB71" s="0"/>
      <c r="RFC71" s="0"/>
      <c r="RFD71" s="0"/>
      <c r="RFE71" s="0"/>
      <c r="RFF71" s="0"/>
      <c r="RFG71" s="0"/>
      <c r="RFH71" s="0"/>
      <c r="RFI71" s="0"/>
      <c r="RFJ71" s="0"/>
      <c r="RFK71" s="0"/>
      <c r="RFL71" s="0"/>
      <c r="RFM71" s="0"/>
      <c r="RFN71" s="0"/>
      <c r="RFO71" s="0"/>
      <c r="RFP71" s="0"/>
      <c r="RFQ71" s="0"/>
      <c r="RFR71" s="0"/>
      <c r="RFS71" s="0"/>
      <c r="RFT71" s="0"/>
      <c r="RFU71" s="0"/>
      <c r="RFV71" s="0"/>
      <c r="RFW71" s="0"/>
      <c r="RFX71" s="0"/>
      <c r="RFY71" s="0"/>
      <c r="RFZ71" s="0"/>
      <c r="RGA71" s="0"/>
      <c r="RGB71" s="0"/>
      <c r="RGC71" s="0"/>
      <c r="RGD71" s="0"/>
      <c r="RGE71" s="0"/>
      <c r="RGF71" s="0"/>
      <c r="RGG71" s="0"/>
      <c r="RGH71" s="0"/>
      <c r="RGI71" s="0"/>
      <c r="RGJ71" s="0"/>
      <c r="RGK71" s="0"/>
      <c r="RGL71" s="0"/>
      <c r="RGM71" s="0"/>
      <c r="RGN71" s="0"/>
      <c r="RGO71" s="0"/>
      <c r="RGP71" s="0"/>
      <c r="RGQ71" s="0"/>
      <c r="RGR71" s="0"/>
      <c r="RGS71" s="0"/>
      <c r="RGT71" s="0"/>
      <c r="RGU71" s="0"/>
      <c r="RGV71" s="0"/>
      <c r="RGW71" s="0"/>
      <c r="RGX71" s="0"/>
      <c r="RGY71" s="0"/>
      <c r="RGZ71" s="0"/>
      <c r="RHA71" s="0"/>
      <c r="RHB71" s="0"/>
      <c r="RHC71" s="0"/>
      <c r="RHD71" s="0"/>
      <c r="RHE71" s="0"/>
      <c r="RHF71" s="0"/>
      <c r="RHG71" s="0"/>
      <c r="RHH71" s="0"/>
      <c r="RHI71" s="0"/>
      <c r="RHJ71" s="0"/>
      <c r="RHK71" s="0"/>
      <c r="RHL71" s="0"/>
      <c r="RHM71" s="0"/>
      <c r="RHN71" s="0"/>
      <c r="RHO71" s="0"/>
      <c r="RHP71" s="0"/>
      <c r="RHQ71" s="0"/>
      <c r="RHR71" s="0"/>
      <c r="RHS71" s="0"/>
      <c r="RHT71" s="0"/>
      <c r="RHU71" s="0"/>
      <c r="RHV71" s="0"/>
      <c r="RHW71" s="0"/>
      <c r="RHX71" s="0"/>
      <c r="RHY71" s="0"/>
      <c r="RHZ71" s="0"/>
      <c r="RIA71" s="0"/>
      <c r="RIB71" s="0"/>
      <c r="RIC71" s="0"/>
      <c r="RID71" s="0"/>
      <c r="RIE71" s="0"/>
      <c r="RIF71" s="0"/>
      <c r="RIG71" s="0"/>
      <c r="RIH71" s="0"/>
      <c r="RII71" s="0"/>
      <c r="RIJ71" s="0"/>
      <c r="RIK71" s="0"/>
      <c r="RIL71" s="0"/>
      <c r="RIM71" s="0"/>
      <c r="RIN71" s="0"/>
      <c r="RIO71" s="0"/>
      <c r="RIP71" s="0"/>
      <c r="RIQ71" s="0"/>
      <c r="RIR71" s="0"/>
      <c r="RIS71" s="0"/>
      <c r="RIT71" s="0"/>
      <c r="RIU71" s="0"/>
      <c r="RIV71" s="0"/>
      <c r="RIW71" s="0"/>
      <c r="RIX71" s="0"/>
      <c r="RIY71" s="0"/>
      <c r="RIZ71" s="0"/>
      <c r="RJA71" s="0"/>
      <c r="RJB71" s="0"/>
      <c r="RJC71" s="0"/>
      <c r="RJD71" s="0"/>
      <c r="RJE71" s="0"/>
      <c r="RJF71" s="0"/>
      <c r="RJG71" s="0"/>
      <c r="RJH71" s="0"/>
      <c r="RJI71" s="0"/>
      <c r="RJJ71" s="0"/>
      <c r="RJK71" s="0"/>
      <c r="RJL71" s="0"/>
      <c r="RJM71" s="0"/>
      <c r="RJN71" s="0"/>
      <c r="RJO71" s="0"/>
      <c r="RJP71" s="0"/>
      <c r="RJQ71" s="0"/>
      <c r="RJR71" s="0"/>
      <c r="RJS71" s="0"/>
      <c r="RJT71" s="0"/>
      <c r="RJU71" s="0"/>
      <c r="RJV71" s="0"/>
      <c r="RJW71" s="0"/>
      <c r="RJX71" s="0"/>
      <c r="RJY71" s="0"/>
      <c r="RJZ71" s="0"/>
      <c r="RKA71" s="0"/>
      <c r="RKB71" s="0"/>
      <c r="RKC71" s="0"/>
      <c r="RKD71" s="0"/>
      <c r="RKE71" s="0"/>
      <c r="RKF71" s="0"/>
      <c r="RKG71" s="0"/>
      <c r="RKH71" s="0"/>
      <c r="RKI71" s="0"/>
      <c r="RKJ71" s="0"/>
      <c r="RKK71" s="0"/>
      <c r="RKL71" s="0"/>
      <c r="RKM71" s="0"/>
      <c r="RKN71" s="0"/>
      <c r="RKO71" s="0"/>
      <c r="RKP71" s="0"/>
      <c r="RKQ71" s="0"/>
      <c r="RKR71" s="0"/>
      <c r="RKS71" s="0"/>
      <c r="RKT71" s="0"/>
      <c r="RKU71" s="0"/>
      <c r="RKV71" s="0"/>
      <c r="RKW71" s="0"/>
      <c r="RKX71" s="0"/>
      <c r="RKY71" s="0"/>
      <c r="RKZ71" s="0"/>
      <c r="RLA71" s="0"/>
      <c r="RLB71" s="0"/>
      <c r="RLC71" s="0"/>
      <c r="RLD71" s="0"/>
      <c r="RLE71" s="0"/>
      <c r="RLF71" s="0"/>
      <c r="RLG71" s="0"/>
      <c r="RLH71" s="0"/>
      <c r="RLI71" s="0"/>
      <c r="RLJ71" s="0"/>
      <c r="RLK71" s="0"/>
      <c r="RLL71" s="0"/>
      <c r="RLM71" s="0"/>
      <c r="RLN71" s="0"/>
      <c r="RLO71" s="0"/>
      <c r="RLP71" s="0"/>
      <c r="RLQ71" s="0"/>
      <c r="RLR71" s="0"/>
      <c r="RLS71" s="0"/>
      <c r="RLT71" s="0"/>
      <c r="RLU71" s="0"/>
      <c r="RLV71" s="0"/>
      <c r="RLW71" s="0"/>
      <c r="RLX71" s="0"/>
      <c r="RLY71" s="0"/>
      <c r="RLZ71" s="0"/>
      <c r="RMA71" s="0"/>
      <c r="RMB71" s="0"/>
      <c r="RMC71" s="0"/>
      <c r="RMD71" s="0"/>
      <c r="RME71" s="0"/>
      <c r="RMF71" s="0"/>
      <c r="RMG71" s="0"/>
      <c r="RMH71" s="0"/>
      <c r="RMI71" s="0"/>
      <c r="RMJ71" s="0"/>
      <c r="RMK71" s="0"/>
      <c r="RML71" s="0"/>
      <c r="RMM71" s="0"/>
      <c r="RMN71" s="0"/>
      <c r="RMO71" s="0"/>
      <c r="RMP71" s="0"/>
      <c r="RMQ71" s="0"/>
      <c r="RMR71" s="0"/>
      <c r="RMS71" s="0"/>
      <c r="RMT71" s="0"/>
      <c r="RMU71" s="0"/>
      <c r="RMV71" s="0"/>
      <c r="RMW71" s="0"/>
      <c r="RMX71" s="0"/>
      <c r="RMY71" s="0"/>
      <c r="RMZ71" s="0"/>
      <c r="RNA71" s="0"/>
      <c r="RNB71" s="0"/>
      <c r="RNC71" s="0"/>
      <c r="RND71" s="0"/>
      <c r="RNE71" s="0"/>
      <c r="RNF71" s="0"/>
      <c r="RNG71" s="0"/>
      <c r="RNH71" s="0"/>
      <c r="RNI71" s="0"/>
      <c r="RNJ71" s="0"/>
      <c r="RNK71" s="0"/>
      <c r="RNL71" s="0"/>
      <c r="RNM71" s="0"/>
      <c r="RNN71" s="0"/>
      <c r="RNO71" s="0"/>
      <c r="RNP71" s="0"/>
      <c r="RNQ71" s="0"/>
      <c r="RNR71" s="0"/>
      <c r="RNS71" s="0"/>
      <c r="RNT71" s="0"/>
      <c r="RNU71" s="0"/>
      <c r="RNV71" s="0"/>
      <c r="RNW71" s="0"/>
      <c r="RNX71" s="0"/>
      <c r="RNY71" s="0"/>
      <c r="RNZ71" s="0"/>
      <c r="ROA71" s="0"/>
      <c r="ROB71" s="0"/>
      <c r="ROC71" s="0"/>
      <c r="ROD71" s="0"/>
      <c r="ROE71" s="0"/>
      <c r="ROF71" s="0"/>
      <c r="ROG71" s="0"/>
      <c r="ROH71" s="0"/>
      <c r="ROI71" s="0"/>
      <c r="ROJ71" s="0"/>
      <c r="ROK71" s="0"/>
      <c r="ROL71" s="0"/>
      <c r="ROM71" s="0"/>
      <c r="RON71" s="0"/>
      <c r="ROO71" s="0"/>
      <c r="ROP71" s="0"/>
      <c r="ROQ71" s="0"/>
      <c r="ROR71" s="0"/>
      <c r="ROS71" s="0"/>
      <c r="ROT71" s="0"/>
      <c r="ROU71" s="0"/>
      <c r="ROV71" s="0"/>
      <c r="ROW71" s="0"/>
      <c r="ROX71" s="0"/>
      <c r="ROY71" s="0"/>
      <c r="ROZ71" s="0"/>
      <c r="RPA71" s="0"/>
      <c r="RPB71" s="0"/>
      <c r="RPC71" s="0"/>
      <c r="RPD71" s="0"/>
      <c r="RPE71" s="0"/>
      <c r="RPF71" s="0"/>
      <c r="RPG71" s="0"/>
      <c r="RPH71" s="0"/>
      <c r="RPI71" s="0"/>
      <c r="RPJ71" s="0"/>
      <c r="RPK71" s="0"/>
      <c r="RPL71" s="0"/>
      <c r="RPM71" s="0"/>
      <c r="RPN71" s="0"/>
      <c r="RPO71" s="0"/>
      <c r="RPP71" s="0"/>
      <c r="RPQ71" s="0"/>
      <c r="RPR71" s="0"/>
      <c r="RPS71" s="0"/>
      <c r="RPT71" s="0"/>
      <c r="RPU71" s="0"/>
      <c r="RPV71" s="0"/>
      <c r="RPW71" s="0"/>
      <c r="RPX71" s="0"/>
      <c r="RPY71" s="0"/>
      <c r="RPZ71" s="0"/>
      <c r="RQA71" s="0"/>
      <c r="RQB71" s="0"/>
      <c r="RQC71" s="0"/>
      <c r="RQD71" s="0"/>
      <c r="RQE71" s="0"/>
      <c r="RQF71" s="0"/>
      <c r="RQG71" s="0"/>
      <c r="RQH71" s="0"/>
      <c r="RQI71" s="0"/>
      <c r="RQJ71" s="0"/>
      <c r="RQK71" s="0"/>
      <c r="RQL71" s="0"/>
      <c r="RQM71" s="0"/>
      <c r="RQN71" s="0"/>
      <c r="RQO71" s="0"/>
      <c r="RQP71" s="0"/>
      <c r="RQQ71" s="0"/>
      <c r="RQR71" s="0"/>
      <c r="RQS71" s="0"/>
      <c r="RQT71" s="0"/>
      <c r="RQU71" s="0"/>
      <c r="RQV71" s="0"/>
      <c r="RQW71" s="0"/>
      <c r="RQX71" s="0"/>
      <c r="RQY71" s="0"/>
      <c r="RQZ71" s="0"/>
      <c r="RRA71" s="0"/>
      <c r="RRB71" s="0"/>
      <c r="RRC71" s="0"/>
      <c r="RRD71" s="0"/>
      <c r="RRE71" s="0"/>
      <c r="RRF71" s="0"/>
      <c r="RRG71" s="0"/>
      <c r="RRH71" s="0"/>
      <c r="RRI71" s="0"/>
      <c r="RRJ71" s="0"/>
      <c r="RRK71" s="0"/>
      <c r="RRL71" s="0"/>
      <c r="RRM71" s="0"/>
      <c r="RRN71" s="0"/>
      <c r="RRO71" s="0"/>
      <c r="RRP71" s="0"/>
      <c r="RRQ71" s="0"/>
      <c r="RRR71" s="0"/>
      <c r="RRS71" s="0"/>
      <c r="RRT71" s="0"/>
      <c r="RRU71" s="0"/>
      <c r="RRV71" s="0"/>
      <c r="RRW71" s="0"/>
      <c r="RRX71" s="0"/>
      <c r="RRY71" s="0"/>
      <c r="RRZ71" s="0"/>
      <c r="RSA71" s="0"/>
      <c r="RSB71" s="0"/>
      <c r="RSC71" s="0"/>
      <c r="RSD71" s="0"/>
      <c r="RSE71" s="0"/>
      <c r="RSF71" s="0"/>
      <c r="RSG71" s="0"/>
      <c r="RSH71" s="0"/>
      <c r="RSI71" s="0"/>
      <c r="RSJ71" s="0"/>
      <c r="RSK71" s="0"/>
      <c r="RSL71" s="0"/>
      <c r="RSM71" s="0"/>
      <c r="RSN71" s="0"/>
      <c r="RSO71" s="0"/>
      <c r="RSP71" s="0"/>
      <c r="RSQ71" s="0"/>
      <c r="RSR71" s="0"/>
      <c r="RSS71" s="0"/>
      <c r="RST71" s="0"/>
      <c r="RSU71" s="0"/>
      <c r="RSV71" s="0"/>
      <c r="RSW71" s="0"/>
      <c r="RSX71" s="0"/>
      <c r="RSY71" s="0"/>
      <c r="RSZ71" s="0"/>
      <c r="RTA71" s="0"/>
      <c r="RTB71" s="0"/>
      <c r="RTC71" s="0"/>
      <c r="RTD71" s="0"/>
      <c r="RTE71" s="0"/>
      <c r="RTF71" s="0"/>
      <c r="RTG71" s="0"/>
      <c r="RTH71" s="0"/>
      <c r="RTI71" s="0"/>
      <c r="RTJ71" s="0"/>
      <c r="RTK71" s="0"/>
      <c r="RTL71" s="0"/>
      <c r="RTM71" s="0"/>
      <c r="RTN71" s="0"/>
      <c r="RTO71" s="0"/>
      <c r="RTP71" s="0"/>
      <c r="RTQ71" s="0"/>
      <c r="RTR71" s="0"/>
      <c r="RTS71" s="0"/>
      <c r="RTT71" s="0"/>
      <c r="RTU71" s="0"/>
      <c r="RTV71" s="0"/>
      <c r="RTW71" s="0"/>
      <c r="RTX71" s="0"/>
      <c r="RTY71" s="0"/>
      <c r="RTZ71" s="0"/>
      <c r="RUA71" s="0"/>
      <c r="RUB71" s="0"/>
      <c r="RUC71" s="0"/>
      <c r="RUD71" s="0"/>
      <c r="RUE71" s="0"/>
      <c r="RUF71" s="0"/>
      <c r="RUG71" s="0"/>
      <c r="RUH71" s="0"/>
      <c r="RUI71" s="0"/>
      <c r="RUJ71" s="0"/>
      <c r="RUK71" s="0"/>
      <c r="RUL71" s="0"/>
      <c r="RUM71" s="0"/>
      <c r="RUN71" s="0"/>
      <c r="RUO71" s="0"/>
      <c r="RUP71" s="0"/>
      <c r="RUQ71" s="0"/>
      <c r="RUR71" s="0"/>
      <c r="RUS71" s="0"/>
      <c r="RUT71" s="0"/>
      <c r="RUU71" s="0"/>
      <c r="RUV71" s="0"/>
      <c r="RUW71" s="0"/>
      <c r="RUX71" s="0"/>
      <c r="RUY71" s="0"/>
      <c r="RUZ71" s="0"/>
      <c r="RVA71" s="0"/>
      <c r="RVB71" s="0"/>
      <c r="RVC71" s="0"/>
      <c r="RVD71" s="0"/>
      <c r="RVE71" s="0"/>
      <c r="RVF71" s="0"/>
      <c r="RVG71" s="0"/>
      <c r="RVH71" s="0"/>
      <c r="RVI71" s="0"/>
      <c r="RVJ71" s="0"/>
      <c r="RVK71" s="0"/>
      <c r="RVL71" s="0"/>
      <c r="RVM71" s="0"/>
      <c r="RVN71" s="0"/>
      <c r="RVO71" s="0"/>
      <c r="RVP71" s="0"/>
      <c r="RVQ71" s="0"/>
      <c r="RVR71" s="0"/>
      <c r="RVS71" s="0"/>
      <c r="RVT71" s="0"/>
      <c r="RVU71" s="0"/>
      <c r="RVV71" s="0"/>
      <c r="RVW71" s="0"/>
      <c r="RVX71" s="0"/>
      <c r="RVY71" s="0"/>
      <c r="RVZ71" s="0"/>
      <c r="RWA71" s="0"/>
      <c r="RWB71" s="0"/>
      <c r="RWC71" s="0"/>
      <c r="RWD71" s="0"/>
      <c r="RWE71" s="0"/>
      <c r="RWF71" s="0"/>
      <c r="RWG71" s="0"/>
      <c r="RWH71" s="0"/>
      <c r="RWI71" s="0"/>
      <c r="RWJ71" s="0"/>
      <c r="RWK71" s="0"/>
      <c r="RWL71" s="0"/>
      <c r="RWM71" s="0"/>
      <c r="RWN71" s="0"/>
      <c r="RWO71" s="0"/>
      <c r="RWP71" s="0"/>
      <c r="RWQ71" s="0"/>
      <c r="RWR71" s="0"/>
      <c r="RWS71" s="0"/>
      <c r="RWT71" s="0"/>
      <c r="RWU71" s="0"/>
      <c r="RWV71" s="0"/>
      <c r="RWW71" s="0"/>
      <c r="RWX71" s="0"/>
      <c r="RWY71" s="0"/>
      <c r="RWZ71" s="0"/>
      <c r="RXA71" s="0"/>
      <c r="RXB71" s="0"/>
      <c r="RXC71" s="0"/>
      <c r="RXD71" s="0"/>
      <c r="RXE71" s="0"/>
      <c r="RXF71" s="0"/>
      <c r="RXG71" s="0"/>
      <c r="RXH71" s="0"/>
      <c r="RXI71" s="0"/>
      <c r="RXJ71" s="0"/>
      <c r="RXK71" s="0"/>
      <c r="RXL71" s="0"/>
      <c r="RXM71" s="0"/>
      <c r="RXN71" s="0"/>
      <c r="RXO71" s="0"/>
      <c r="RXP71" s="0"/>
      <c r="RXQ71" s="0"/>
      <c r="RXR71" s="0"/>
      <c r="RXS71" s="0"/>
      <c r="RXT71" s="0"/>
      <c r="RXU71" s="0"/>
      <c r="RXV71" s="0"/>
      <c r="RXW71" s="0"/>
      <c r="RXX71" s="0"/>
      <c r="RXY71" s="0"/>
      <c r="RXZ71" s="0"/>
      <c r="RYA71" s="0"/>
      <c r="RYB71" s="0"/>
      <c r="RYC71" s="0"/>
      <c r="RYD71" s="0"/>
      <c r="RYE71" s="0"/>
      <c r="RYF71" s="0"/>
      <c r="RYG71" s="0"/>
      <c r="RYH71" s="0"/>
      <c r="RYI71" s="0"/>
      <c r="RYJ71" s="0"/>
      <c r="RYK71" s="0"/>
      <c r="RYL71" s="0"/>
      <c r="RYM71" s="0"/>
      <c r="RYN71" s="0"/>
      <c r="RYO71" s="0"/>
      <c r="RYP71" s="0"/>
      <c r="RYQ71" s="0"/>
      <c r="RYR71" s="0"/>
      <c r="RYS71" s="0"/>
      <c r="RYT71" s="0"/>
      <c r="RYU71" s="0"/>
      <c r="RYV71" s="0"/>
      <c r="RYW71" s="0"/>
      <c r="RYX71" s="0"/>
      <c r="RYY71" s="0"/>
      <c r="RYZ71" s="0"/>
      <c r="RZA71" s="0"/>
      <c r="RZB71" s="0"/>
      <c r="RZC71" s="0"/>
      <c r="RZD71" s="0"/>
      <c r="RZE71" s="0"/>
      <c r="RZF71" s="0"/>
      <c r="RZG71" s="0"/>
      <c r="RZH71" s="0"/>
      <c r="RZI71" s="0"/>
      <c r="RZJ71" s="0"/>
      <c r="RZK71" s="0"/>
      <c r="RZL71" s="0"/>
      <c r="RZM71" s="0"/>
      <c r="RZN71" s="0"/>
      <c r="RZO71" s="0"/>
      <c r="RZP71" s="0"/>
      <c r="RZQ71" s="0"/>
      <c r="RZR71" s="0"/>
      <c r="RZS71" s="0"/>
      <c r="RZT71" s="0"/>
      <c r="RZU71" s="0"/>
      <c r="RZV71" s="0"/>
      <c r="RZW71" s="0"/>
      <c r="RZX71" s="0"/>
      <c r="RZY71" s="0"/>
      <c r="RZZ71" s="0"/>
      <c r="SAA71" s="0"/>
      <c r="SAB71" s="0"/>
      <c r="SAC71" s="0"/>
      <c r="SAD71" s="0"/>
      <c r="SAE71" s="0"/>
      <c r="SAF71" s="0"/>
      <c r="SAG71" s="0"/>
      <c r="SAH71" s="0"/>
      <c r="SAI71" s="0"/>
      <c r="SAJ71" s="0"/>
      <c r="SAK71" s="0"/>
      <c r="SAL71" s="0"/>
      <c r="SAM71" s="0"/>
      <c r="SAN71" s="0"/>
      <c r="SAO71" s="0"/>
      <c r="SAP71" s="0"/>
      <c r="SAQ71" s="0"/>
      <c r="SAR71" s="0"/>
      <c r="SAS71" s="0"/>
      <c r="SAT71" s="0"/>
      <c r="SAU71" s="0"/>
      <c r="SAV71" s="0"/>
      <c r="SAW71" s="0"/>
      <c r="SAX71" s="0"/>
      <c r="SAY71" s="0"/>
      <c r="SAZ71" s="0"/>
      <c r="SBA71" s="0"/>
      <c r="SBB71" s="0"/>
      <c r="SBC71" s="0"/>
      <c r="SBD71" s="0"/>
      <c r="SBE71" s="0"/>
      <c r="SBF71" s="0"/>
      <c r="SBG71" s="0"/>
      <c r="SBH71" s="0"/>
      <c r="SBI71" s="0"/>
      <c r="SBJ71" s="0"/>
      <c r="SBK71" s="0"/>
      <c r="SBL71" s="0"/>
      <c r="SBM71" s="0"/>
      <c r="SBN71" s="0"/>
      <c r="SBO71" s="0"/>
      <c r="SBP71" s="0"/>
      <c r="SBQ71" s="0"/>
      <c r="SBR71" s="0"/>
      <c r="SBS71" s="0"/>
      <c r="SBT71" s="0"/>
      <c r="SBU71" s="0"/>
      <c r="SBV71" s="0"/>
      <c r="SBW71" s="0"/>
      <c r="SBX71" s="0"/>
      <c r="SBY71" s="0"/>
      <c r="SBZ71" s="0"/>
      <c r="SCA71" s="0"/>
      <c r="SCB71" s="0"/>
      <c r="SCC71" s="0"/>
      <c r="SCD71" s="0"/>
      <c r="SCE71" s="0"/>
      <c r="SCF71" s="0"/>
      <c r="SCG71" s="0"/>
      <c r="SCH71" s="0"/>
      <c r="SCI71" s="0"/>
      <c r="SCJ71" s="0"/>
      <c r="SCK71" s="0"/>
      <c r="SCL71" s="0"/>
      <c r="SCM71" s="0"/>
      <c r="SCN71" s="0"/>
      <c r="SCO71" s="0"/>
      <c r="SCP71" s="0"/>
      <c r="SCQ71" s="0"/>
      <c r="SCR71" s="0"/>
      <c r="SCS71" s="0"/>
      <c r="SCT71" s="0"/>
      <c r="SCU71" s="0"/>
      <c r="SCV71" s="0"/>
      <c r="SCW71" s="0"/>
      <c r="SCX71" s="0"/>
      <c r="SCY71" s="0"/>
      <c r="SCZ71" s="0"/>
      <c r="SDA71" s="0"/>
      <c r="SDB71" s="0"/>
      <c r="SDC71" s="0"/>
      <c r="SDD71" s="0"/>
      <c r="SDE71" s="0"/>
      <c r="SDF71" s="0"/>
      <c r="SDG71" s="0"/>
      <c r="SDH71" s="0"/>
      <c r="SDI71" s="0"/>
      <c r="SDJ71" s="0"/>
      <c r="SDK71" s="0"/>
      <c r="SDL71" s="0"/>
      <c r="SDM71" s="0"/>
      <c r="SDN71" s="0"/>
      <c r="SDO71" s="0"/>
      <c r="SDP71" s="0"/>
      <c r="SDQ71" s="0"/>
      <c r="SDR71" s="0"/>
      <c r="SDS71" s="0"/>
      <c r="SDT71" s="0"/>
      <c r="SDU71" s="0"/>
      <c r="SDV71" s="0"/>
      <c r="SDW71" s="0"/>
      <c r="SDX71" s="0"/>
      <c r="SDY71" s="0"/>
      <c r="SDZ71" s="0"/>
      <c r="SEA71" s="0"/>
      <c r="SEB71" s="0"/>
      <c r="SEC71" s="0"/>
      <c r="SED71" s="0"/>
      <c r="SEE71" s="0"/>
      <c r="SEF71" s="0"/>
      <c r="SEG71" s="0"/>
      <c r="SEH71" s="0"/>
      <c r="SEI71" s="0"/>
      <c r="SEJ71" s="0"/>
      <c r="SEK71" s="0"/>
      <c r="SEL71" s="0"/>
      <c r="SEM71" s="0"/>
      <c r="SEN71" s="0"/>
      <c r="SEO71" s="0"/>
      <c r="SEP71" s="0"/>
      <c r="SEQ71" s="0"/>
      <c r="SER71" s="0"/>
      <c r="SES71" s="0"/>
      <c r="SET71" s="0"/>
      <c r="SEU71" s="0"/>
      <c r="SEV71" s="0"/>
      <c r="SEW71" s="0"/>
      <c r="SEX71" s="0"/>
      <c r="SEY71" s="0"/>
      <c r="SEZ71" s="0"/>
      <c r="SFA71" s="0"/>
      <c r="SFB71" s="0"/>
      <c r="SFC71" s="0"/>
      <c r="SFD71" s="0"/>
      <c r="SFE71" s="0"/>
      <c r="SFF71" s="0"/>
      <c r="SFG71" s="0"/>
      <c r="SFH71" s="0"/>
      <c r="SFI71" s="0"/>
      <c r="SFJ71" s="0"/>
      <c r="SFK71" s="0"/>
      <c r="SFL71" s="0"/>
      <c r="SFM71" s="0"/>
      <c r="SFN71" s="0"/>
      <c r="SFO71" s="0"/>
      <c r="SFP71" s="0"/>
      <c r="SFQ71" s="0"/>
      <c r="SFR71" s="0"/>
      <c r="SFS71" s="0"/>
      <c r="SFT71" s="0"/>
      <c r="SFU71" s="0"/>
      <c r="SFV71" s="0"/>
      <c r="SFW71" s="0"/>
      <c r="SFX71" s="0"/>
      <c r="SFY71" s="0"/>
      <c r="SFZ71" s="0"/>
      <c r="SGA71" s="0"/>
      <c r="SGB71" s="0"/>
      <c r="SGC71" s="0"/>
      <c r="SGD71" s="0"/>
      <c r="SGE71" s="0"/>
      <c r="SGF71" s="0"/>
      <c r="SGG71" s="0"/>
      <c r="SGH71" s="0"/>
      <c r="SGI71" s="0"/>
      <c r="SGJ71" s="0"/>
      <c r="SGK71" s="0"/>
      <c r="SGL71" s="0"/>
      <c r="SGM71" s="0"/>
      <c r="SGN71" s="0"/>
      <c r="SGO71" s="0"/>
      <c r="SGP71" s="0"/>
      <c r="SGQ71" s="0"/>
      <c r="SGR71" s="0"/>
      <c r="SGS71" s="0"/>
      <c r="SGT71" s="0"/>
      <c r="SGU71" s="0"/>
      <c r="SGV71" s="0"/>
      <c r="SGW71" s="0"/>
      <c r="SGX71" s="0"/>
      <c r="SGY71" s="0"/>
      <c r="SGZ71" s="0"/>
      <c r="SHA71" s="0"/>
      <c r="SHB71" s="0"/>
      <c r="SHC71" s="0"/>
      <c r="SHD71" s="0"/>
      <c r="SHE71" s="0"/>
      <c r="SHF71" s="0"/>
      <c r="SHG71" s="0"/>
      <c r="SHH71" s="0"/>
      <c r="SHI71" s="0"/>
      <c r="SHJ71" s="0"/>
      <c r="SHK71" s="0"/>
      <c r="SHL71" s="0"/>
      <c r="SHM71" s="0"/>
      <c r="SHN71" s="0"/>
      <c r="SHO71" s="0"/>
      <c r="SHP71" s="0"/>
      <c r="SHQ71" s="0"/>
      <c r="SHR71" s="0"/>
      <c r="SHS71" s="0"/>
      <c r="SHT71" s="0"/>
      <c r="SHU71" s="0"/>
      <c r="SHV71" s="0"/>
      <c r="SHW71" s="0"/>
      <c r="SHX71" s="0"/>
      <c r="SHY71" s="0"/>
      <c r="SHZ71" s="0"/>
      <c r="SIA71" s="0"/>
      <c r="SIB71" s="0"/>
      <c r="SIC71" s="0"/>
      <c r="SID71" s="0"/>
      <c r="SIE71" s="0"/>
      <c r="SIF71" s="0"/>
      <c r="SIG71" s="0"/>
      <c r="SIH71" s="0"/>
      <c r="SII71" s="0"/>
      <c r="SIJ71" s="0"/>
      <c r="SIK71" s="0"/>
      <c r="SIL71" s="0"/>
      <c r="SIM71" s="0"/>
      <c r="SIN71" s="0"/>
      <c r="SIO71" s="0"/>
      <c r="SIP71" s="0"/>
      <c r="SIQ71" s="0"/>
      <c r="SIR71" s="0"/>
      <c r="SIS71" s="0"/>
      <c r="SIT71" s="0"/>
      <c r="SIU71" s="0"/>
      <c r="SIV71" s="0"/>
      <c r="SIW71" s="0"/>
      <c r="SIX71" s="0"/>
      <c r="SIY71" s="0"/>
      <c r="SIZ71" s="0"/>
      <c r="SJA71" s="0"/>
      <c r="SJB71" s="0"/>
      <c r="SJC71" s="0"/>
      <c r="SJD71" s="0"/>
      <c r="SJE71" s="0"/>
      <c r="SJF71" s="0"/>
      <c r="SJG71" s="0"/>
      <c r="SJH71" s="0"/>
      <c r="SJI71" s="0"/>
      <c r="SJJ71" s="0"/>
      <c r="SJK71" s="0"/>
      <c r="SJL71" s="0"/>
      <c r="SJM71" s="0"/>
      <c r="SJN71" s="0"/>
      <c r="SJO71" s="0"/>
      <c r="SJP71" s="0"/>
      <c r="SJQ71" s="0"/>
      <c r="SJR71" s="0"/>
      <c r="SJS71" s="0"/>
      <c r="SJT71" s="0"/>
      <c r="SJU71" s="0"/>
      <c r="SJV71" s="0"/>
      <c r="SJW71" s="0"/>
      <c r="SJX71" s="0"/>
      <c r="SJY71" s="0"/>
      <c r="SJZ71" s="0"/>
      <c r="SKA71" s="0"/>
      <c r="SKB71" s="0"/>
      <c r="SKC71" s="0"/>
      <c r="SKD71" s="0"/>
      <c r="SKE71" s="0"/>
      <c r="SKF71" s="0"/>
      <c r="SKG71" s="0"/>
      <c r="SKH71" s="0"/>
      <c r="SKI71" s="0"/>
      <c r="SKJ71" s="0"/>
      <c r="SKK71" s="0"/>
      <c r="SKL71" s="0"/>
      <c r="SKM71" s="0"/>
      <c r="SKN71" s="0"/>
      <c r="SKO71" s="0"/>
      <c r="SKP71" s="0"/>
      <c r="SKQ71" s="0"/>
      <c r="SKR71" s="0"/>
      <c r="SKS71" s="0"/>
      <c r="SKT71" s="0"/>
      <c r="SKU71" s="0"/>
      <c r="SKV71" s="0"/>
      <c r="SKW71" s="0"/>
      <c r="SKX71" s="0"/>
      <c r="SKY71" s="0"/>
      <c r="SKZ71" s="0"/>
      <c r="SLA71" s="0"/>
      <c r="SLB71" s="0"/>
      <c r="SLC71" s="0"/>
      <c r="SLD71" s="0"/>
      <c r="SLE71" s="0"/>
      <c r="SLF71" s="0"/>
      <c r="SLG71" s="0"/>
      <c r="SLH71" s="0"/>
      <c r="SLI71" s="0"/>
      <c r="SLJ71" s="0"/>
      <c r="SLK71" s="0"/>
      <c r="SLL71" s="0"/>
      <c r="SLM71" s="0"/>
      <c r="SLN71" s="0"/>
      <c r="SLO71" s="0"/>
      <c r="SLP71" s="0"/>
      <c r="SLQ71" s="0"/>
      <c r="SLR71" s="0"/>
      <c r="SLS71" s="0"/>
      <c r="SLT71" s="0"/>
      <c r="SLU71" s="0"/>
      <c r="SLV71" s="0"/>
      <c r="SLW71" s="0"/>
      <c r="SLX71" s="0"/>
      <c r="SLY71" s="0"/>
      <c r="SLZ71" s="0"/>
      <c r="SMA71" s="0"/>
      <c r="SMB71" s="0"/>
      <c r="SMC71" s="0"/>
      <c r="SMD71" s="0"/>
      <c r="SME71" s="0"/>
      <c r="SMF71" s="0"/>
      <c r="SMG71" s="0"/>
      <c r="SMH71" s="0"/>
      <c r="SMI71" s="0"/>
      <c r="SMJ71" s="0"/>
      <c r="SMK71" s="0"/>
      <c r="SML71" s="0"/>
      <c r="SMM71" s="0"/>
      <c r="SMN71" s="0"/>
      <c r="SMO71" s="0"/>
      <c r="SMP71" s="0"/>
      <c r="SMQ71" s="0"/>
      <c r="SMR71" s="0"/>
      <c r="SMS71" s="0"/>
      <c r="SMT71" s="0"/>
      <c r="SMU71" s="0"/>
      <c r="SMV71" s="0"/>
      <c r="SMW71" s="0"/>
      <c r="SMX71" s="0"/>
      <c r="SMY71" s="0"/>
      <c r="SMZ71" s="0"/>
      <c r="SNA71" s="0"/>
      <c r="SNB71" s="0"/>
      <c r="SNC71" s="0"/>
      <c r="SND71" s="0"/>
      <c r="SNE71" s="0"/>
      <c r="SNF71" s="0"/>
      <c r="SNG71" s="0"/>
      <c r="SNH71" s="0"/>
      <c r="SNI71" s="0"/>
      <c r="SNJ71" s="0"/>
      <c r="SNK71" s="0"/>
      <c r="SNL71" s="0"/>
      <c r="SNM71" s="0"/>
      <c r="SNN71" s="0"/>
      <c r="SNO71" s="0"/>
      <c r="SNP71" s="0"/>
      <c r="SNQ71" s="0"/>
      <c r="SNR71" s="0"/>
      <c r="SNS71" s="0"/>
      <c r="SNT71" s="0"/>
      <c r="SNU71" s="0"/>
      <c r="SNV71" s="0"/>
      <c r="SNW71" s="0"/>
      <c r="SNX71" s="0"/>
      <c r="SNY71" s="0"/>
      <c r="SNZ71" s="0"/>
      <c r="SOA71" s="0"/>
      <c r="SOB71" s="0"/>
      <c r="SOC71" s="0"/>
      <c r="SOD71" s="0"/>
      <c r="SOE71" s="0"/>
      <c r="SOF71" s="0"/>
      <c r="SOG71" s="0"/>
      <c r="SOH71" s="0"/>
      <c r="SOI71" s="0"/>
      <c r="SOJ71" s="0"/>
      <c r="SOK71" s="0"/>
      <c r="SOL71" s="0"/>
      <c r="SOM71" s="0"/>
      <c r="SON71" s="0"/>
      <c r="SOO71" s="0"/>
      <c r="SOP71" s="0"/>
      <c r="SOQ71" s="0"/>
      <c r="SOR71" s="0"/>
      <c r="SOS71" s="0"/>
      <c r="SOT71" s="0"/>
      <c r="SOU71" s="0"/>
      <c r="SOV71" s="0"/>
      <c r="SOW71" s="0"/>
      <c r="SOX71" s="0"/>
      <c r="SOY71" s="0"/>
      <c r="SOZ71" s="0"/>
      <c r="SPA71" s="0"/>
      <c r="SPB71" s="0"/>
      <c r="SPC71" s="0"/>
      <c r="SPD71" s="0"/>
      <c r="SPE71" s="0"/>
      <c r="SPF71" s="0"/>
      <c r="SPG71" s="0"/>
      <c r="SPH71" s="0"/>
      <c r="SPI71" s="0"/>
      <c r="SPJ71" s="0"/>
      <c r="SPK71" s="0"/>
      <c r="SPL71" s="0"/>
      <c r="SPM71" s="0"/>
      <c r="SPN71" s="0"/>
      <c r="SPO71" s="0"/>
      <c r="SPP71" s="0"/>
      <c r="SPQ71" s="0"/>
      <c r="SPR71" s="0"/>
      <c r="SPS71" s="0"/>
      <c r="SPT71" s="0"/>
      <c r="SPU71" s="0"/>
      <c r="SPV71" s="0"/>
      <c r="SPW71" s="0"/>
      <c r="SPX71" s="0"/>
      <c r="SPY71" s="0"/>
      <c r="SPZ71" s="0"/>
      <c r="SQA71" s="0"/>
      <c r="SQB71" s="0"/>
      <c r="SQC71" s="0"/>
      <c r="SQD71" s="0"/>
      <c r="SQE71" s="0"/>
      <c r="SQF71" s="0"/>
      <c r="SQG71" s="0"/>
      <c r="SQH71" s="0"/>
      <c r="SQI71" s="0"/>
      <c r="SQJ71" s="0"/>
      <c r="SQK71" s="0"/>
      <c r="SQL71" s="0"/>
      <c r="SQM71" s="0"/>
      <c r="SQN71" s="0"/>
      <c r="SQO71" s="0"/>
      <c r="SQP71" s="0"/>
      <c r="SQQ71" s="0"/>
      <c r="SQR71" s="0"/>
      <c r="SQS71" s="0"/>
      <c r="SQT71" s="0"/>
      <c r="SQU71" s="0"/>
      <c r="SQV71" s="0"/>
      <c r="SQW71" s="0"/>
      <c r="SQX71" s="0"/>
      <c r="SQY71" s="0"/>
      <c r="SQZ71" s="0"/>
      <c r="SRA71" s="0"/>
      <c r="SRB71" s="0"/>
      <c r="SRC71" s="0"/>
      <c r="SRD71" s="0"/>
      <c r="SRE71" s="0"/>
      <c r="SRF71" s="0"/>
      <c r="SRG71" s="0"/>
      <c r="SRH71" s="0"/>
      <c r="SRI71" s="0"/>
      <c r="SRJ71" s="0"/>
      <c r="SRK71" s="0"/>
      <c r="SRL71" s="0"/>
      <c r="SRM71" s="0"/>
      <c r="SRN71" s="0"/>
      <c r="SRO71" s="0"/>
      <c r="SRP71" s="0"/>
      <c r="SRQ71" s="0"/>
      <c r="SRR71" s="0"/>
      <c r="SRS71" s="0"/>
      <c r="SRT71" s="0"/>
      <c r="SRU71" s="0"/>
      <c r="SRV71" s="0"/>
      <c r="SRW71" s="0"/>
      <c r="SRX71" s="0"/>
      <c r="SRY71" s="0"/>
      <c r="SRZ71" s="0"/>
      <c r="SSA71" s="0"/>
      <c r="SSB71" s="0"/>
      <c r="SSC71" s="0"/>
      <c r="SSD71" s="0"/>
      <c r="SSE71" s="0"/>
      <c r="SSF71" s="0"/>
      <c r="SSG71" s="0"/>
      <c r="SSH71" s="0"/>
      <c r="SSI71" s="0"/>
      <c r="SSJ71" s="0"/>
      <c r="SSK71" s="0"/>
      <c r="SSL71" s="0"/>
      <c r="SSM71" s="0"/>
      <c r="SSN71" s="0"/>
      <c r="SSO71" s="0"/>
      <c r="SSP71" s="0"/>
      <c r="SSQ71" s="0"/>
      <c r="SSR71" s="0"/>
      <c r="SSS71" s="0"/>
      <c r="SST71" s="0"/>
      <c r="SSU71" s="0"/>
      <c r="SSV71" s="0"/>
      <c r="SSW71" s="0"/>
      <c r="SSX71" s="0"/>
      <c r="SSY71" s="0"/>
      <c r="SSZ71" s="0"/>
      <c r="STA71" s="0"/>
      <c r="STB71" s="0"/>
      <c r="STC71" s="0"/>
      <c r="STD71" s="0"/>
      <c r="STE71" s="0"/>
      <c r="STF71" s="0"/>
      <c r="STG71" s="0"/>
      <c r="STH71" s="0"/>
      <c r="STI71" s="0"/>
      <c r="STJ71" s="0"/>
      <c r="STK71" s="0"/>
      <c r="STL71" s="0"/>
      <c r="STM71" s="0"/>
      <c r="STN71" s="0"/>
      <c r="STO71" s="0"/>
      <c r="STP71" s="0"/>
      <c r="STQ71" s="0"/>
      <c r="STR71" s="0"/>
      <c r="STS71" s="0"/>
      <c r="STT71" s="0"/>
      <c r="STU71" s="0"/>
      <c r="STV71" s="0"/>
      <c r="STW71" s="0"/>
      <c r="STX71" s="0"/>
      <c r="STY71" s="0"/>
      <c r="STZ71" s="0"/>
      <c r="SUA71" s="0"/>
      <c r="SUB71" s="0"/>
      <c r="SUC71" s="0"/>
      <c r="SUD71" s="0"/>
      <c r="SUE71" s="0"/>
      <c r="SUF71" s="0"/>
      <c r="SUG71" s="0"/>
      <c r="SUH71" s="0"/>
      <c r="SUI71" s="0"/>
      <c r="SUJ71" s="0"/>
      <c r="SUK71" s="0"/>
      <c r="SUL71" s="0"/>
      <c r="SUM71" s="0"/>
      <c r="SUN71" s="0"/>
      <c r="SUO71" s="0"/>
      <c r="SUP71" s="0"/>
      <c r="SUQ71" s="0"/>
      <c r="SUR71" s="0"/>
      <c r="SUS71" s="0"/>
      <c r="SUT71" s="0"/>
      <c r="SUU71" s="0"/>
      <c r="SUV71" s="0"/>
      <c r="SUW71" s="0"/>
      <c r="SUX71" s="0"/>
      <c r="SUY71" s="0"/>
      <c r="SUZ71" s="0"/>
      <c r="SVA71" s="0"/>
      <c r="SVB71" s="0"/>
      <c r="SVC71" s="0"/>
      <c r="SVD71" s="0"/>
      <c r="SVE71" s="0"/>
      <c r="SVF71" s="0"/>
      <c r="SVG71" s="0"/>
      <c r="SVH71" s="0"/>
      <c r="SVI71" s="0"/>
      <c r="SVJ71" s="0"/>
      <c r="SVK71" s="0"/>
      <c r="SVL71" s="0"/>
      <c r="SVM71" s="0"/>
      <c r="SVN71" s="0"/>
      <c r="SVO71" s="0"/>
      <c r="SVP71" s="0"/>
      <c r="SVQ71" s="0"/>
      <c r="SVR71" s="0"/>
      <c r="SVS71" s="0"/>
      <c r="SVT71" s="0"/>
      <c r="SVU71" s="0"/>
      <c r="SVV71" s="0"/>
      <c r="SVW71" s="0"/>
      <c r="SVX71" s="0"/>
      <c r="SVY71" s="0"/>
      <c r="SVZ71" s="0"/>
      <c r="SWA71" s="0"/>
      <c r="SWB71" s="0"/>
      <c r="SWC71" s="0"/>
      <c r="SWD71" s="0"/>
      <c r="SWE71" s="0"/>
      <c r="SWF71" s="0"/>
      <c r="SWG71" s="0"/>
      <c r="SWH71" s="0"/>
      <c r="SWI71" s="0"/>
      <c r="SWJ71" s="0"/>
      <c r="SWK71" s="0"/>
      <c r="SWL71" s="0"/>
      <c r="SWM71" s="0"/>
      <c r="SWN71" s="0"/>
      <c r="SWO71" s="0"/>
      <c r="SWP71" s="0"/>
      <c r="SWQ71" s="0"/>
      <c r="SWR71" s="0"/>
      <c r="SWS71" s="0"/>
      <c r="SWT71" s="0"/>
      <c r="SWU71" s="0"/>
      <c r="SWV71" s="0"/>
      <c r="SWW71" s="0"/>
      <c r="SWX71" s="0"/>
      <c r="SWY71" s="0"/>
      <c r="SWZ71" s="0"/>
      <c r="SXA71" s="0"/>
      <c r="SXB71" s="0"/>
      <c r="SXC71" s="0"/>
      <c r="SXD71" s="0"/>
      <c r="SXE71" s="0"/>
      <c r="SXF71" s="0"/>
      <c r="SXG71" s="0"/>
      <c r="SXH71" s="0"/>
      <c r="SXI71" s="0"/>
      <c r="SXJ71" s="0"/>
      <c r="SXK71" s="0"/>
      <c r="SXL71" s="0"/>
      <c r="SXM71" s="0"/>
      <c r="SXN71" s="0"/>
      <c r="SXO71" s="0"/>
      <c r="SXP71" s="0"/>
      <c r="SXQ71" s="0"/>
      <c r="SXR71" s="0"/>
      <c r="SXS71" s="0"/>
      <c r="SXT71" s="0"/>
      <c r="SXU71" s="0"/>
      <c r="SXV71" s="0"/>
      <c r="SXW71" s="0"/>
      <c r="SXX71" s="0"/>
      <c r="SXY71" s="0"/>
      <c r="SXZ71" s="0"/>
      <c r="SYA71" s="0"/>
      <c r="SYB71" s="0"/>
      <c r="SYC71" s="0"/>
      <c r="SYD71" s="0"/>
      <c r="SYE71" s="0"/>
      <c r="SYF71" s="0"/>
      <c r="SYG71" s="0"/>
      <c r="SYH71" s="0"/>
      <c r="SYI71" s="0"/>
      <c r="SYJ71" s="0"/>
      <c r="SYK71" s="0"/>
      <c r="SYL71" s="0"/>
      <c r="SYM71" s="0"/>
      <c r="SYN71" s="0"/>
      <c r="SYO71" s="0"/>
      <c r="SYP71" s="0"/>
      <c r="SYQ71" s="0"/>
      <c r="SYR71" s="0"/>
      <c r="SYS71" s="0"/>
      <c r="SYT71" s="0"/>
      <c r="SYU71" s="0"/>
      <c r="SYV71" s="0"/>
      <c r="SYW71" s="0"/>
      <c r="SYX71" s="0"/>
      <c r="SYY71" s="0"/>
      <c r="SYZ71" s="0"/>
      <c r="SZA71" s="0"/>
      <c r="SZB71" s="0"/>
      <c r="SZC71" s="0"/>
      <c r="SZD71" s="0"/>
      <c r="SZE71" s="0"/>
      <c r="SZF71" s="0"/>
      <c r="SZG71" s="0"/>
      <c r="SZH71" s="0"/>
      <c r="SZI71" s="0"/>
      <c r="SZJ71" s="0"/>
      <c r="SZK71" s="0"/>
      <c r="SZL71" s="0"/>
      <c r="SZM71" s="0"/>
      <c r="SZN71" s="0"/>
      <c r="SZO71" s="0"/>
      <c r="SZP71" s="0"/>
      <c r="SZQ71" s="0"/>
      <c r="SZR71" s="0"/>
      <c r="SZS71" s="0"/>
      <c r="SZT71" s="0"/>
      <c r="SZU71" s="0"/>
      <c r="SZV71" s="0"/>
      <c r="SZW71" s="0"/>
      <c r="SZX71" s="0"/>
      <c r="SZY71" s="0"/>
      <c r="SZZ71" s="0"/>
      <c r="TAA71" s="0"/>
      <c r="TAB71" s="0"/>
      <c r="TAC71" s="0"/>
      <c r="TAD71" s="0"/>
      <c r="TAE71" s="0"/>
      <c r="TAF71" s="0"/>
      <c r="TAG71" s="0"/>
      <c r="TAH71" s="0"/>
      <c r="TAI71" s="0"/>
      <c r="TAJ71" s="0"/>
      <c r="TAK71" s="0"/>
      <c r="TAL71" s="0"/>
      <c r="TAM71" s="0"/>
      <c r="TAN71" s="0"/>
      <c r="TAO71" s="0"/>
      <c r="TAP71" s="0"/>
      <c r="TAQ71" s="0"/>
      <c r="TAR71" s="0"/>
      <c r="TAS71" s="0"/>
      <c r="TAT71" s="0"/>
      <c r="TAU71" s="0"/>
      <c r="TAV71" s="0"/>
      <c r="TAW71" s="0"/>
      <c r="TAX71" s="0"/>
      <c r="TAY71" s="0"/>
      <c r="TAZ71" s="0"/>
      <c r="TBA71" s="0"/>
      <c r="TBB71" s="0"/>
      <c r="TBC71" s="0"/>
      <c r="TBD71" s="0"/>
      <c r="TBE71" s="0"/>
      <c r="TBF71" s="0"/>
      <c r="TBG71" s="0"/>
      <c r="TBH71" s="0"/>
      <c r="TBI71" s="0"/>
      <c r="TBJ71" s="0"/>
      <c r="TBK71" s="0"/>
      <c r="TBL71" s="0"/>
      <c r="TBM71" s="0"/>
      <c r="TBN71" s="0"/>
      <c r="TBO71" s="0"/>
      <c r="TBP71" s="0"/>
      <c r="TBQ71" s="0"/>
      <c r="TBR71" s="0"/>
      <c r="TBS71" s="0"/>
      <c r="TBT71" s="0"/>
      <c r="TBU71" s="0"/>
      <c r="TBV71" s="0"/>
      <c r="TBW71" s="0"/>
      <c r="TBX71" s="0"/>
      <c r="TBY71" s="0"/>
      <c r="TBZ71" s="0"/>
      <c r="TCA71" s="0"/>
      <c r="TCB71" s="0"/>
      <c r="TCC71" s="0"/>
      <c r="TCD71" s="0"/>
      <c r="TCE71" s="0"/>
      <c r="TCF71" s="0"/>
      <c r="TCG71" s="0"/>
      <c r="TCH71" s="0"/>
      <c r="TCI71" s="0"/>
      <c r="TCJ71" s="0"/>
      <c r="TCK71" s="0"/>
      <c r="TCL71" s="0"/>
      <c r="TCM71" s="0"/>
      <c r="TCN71" s="0"/>
      <c r="TCO71" s="0"/>
      <c r="TCP71" s="0"/>
      <c r="TCQ71" s="0"/>
      <c r="TCR71" s="0"/>
      <c r="TCS71" s="0"/>
      <c r="TCT71" s="0"/>
      <c r="TCU71" s="0"/>
      <c r="TCV71" s="0"/>
      <c r="TCW71" s="0"/>
      <c r="TCX71" s="0"/>
      <c r="TCY71" s="0"/>
      <c r="TCZ71" s="0"/>
      <c r="TDA71" s="0"/>
      <c r="TDB71" s="0"/>
      <c r="TDC71" s="0"/>
      <c r="TDD71" s="0"/>
      <c r="TDE71" s="0"/>
      <c r="TDF71" s="0"/>
      <c r="TDG71" s="0"/>
      <c r="TDH71" s="0"/>
      <c r="TDI71" s="0"/>
      <c r="TDJ71" s="0"/>
      <c r="TDK71" s="0"/>
      <c r="TDL71" s="0"/>
      <c r="TDM71" s="0"/>
      <c r="TDN71" s="0"/>
      <c r="TDO71" s="0"/>
      <c r="TDP71" s="0"/>
      <c r="TDQ71" s="0"/>
      <c r="TDR71" s="0"/>
      <c r="TDS71" s="0"/>
      <c r="TDT71" s="0"/>
      <c r="TDU71" s="0"/>
      <c r="TDV71" s="0"/>
      <c r="TDW71" s="0"/>
      <c r="TDX71" s="0"/>
      <c r="TDY71" s="0"/>
      <c r="TDZ71" s="0"/>
      <c r="TEA71" s="0"/>
      <c r="TEB71" s="0"/>
      <c r="TEC71" s="0"/>
      <c r="TED71" s="0"/>
      <c r="TEE71" s="0"/>
      <c r="TEF71" s="0"/>
      <c r="TEG71" s="0"/>
      <c r="TEH71" s="0"/>
      <c r="TEI71" s="0"/>
      <c r="TEJ71" s="0"/>
      <c r="TEK71" s="0"/>
      <c r="TEL71" s="0"/>
      <c r="TEM71" s="0"/>
      <c r="TEN71" s="0"/>
      <c r="TEO71" s="0"/>
      <c r="TEP71" s="0"/>
      <c r="TEQ71" s="0"/>
      <c r="TER71" s="0"/>
      <c r="TES71" s="0"/>
      <c r="TET71" s="0"/>
      <c r="TEU71" s="0"/>
      <c r="TEV71" s="0"/>
      <c r="TEW71" s="0"/>
      <c r="TEX71" s="0"/>
      <c r="TEY71" s="0"/>
      <c r="TEZ71" s="0"/>
      <c r="TFA71" s="0"/>
      <c r="TFB71" s="0"/>
      <c r="TFC71" s="0"/>
      <c r="TFD71" s="0"/>
      <c r="TFE71" s="0"/>
      <c r="TFF71" s="0"/>
      <c r="TFG71" s="0"/>
      <c r="TFH71" s="0"/>
      <c r="TFI71" s="0"/>
      <c r="TFJ71" s="0"/>
      <c r="TFK71" s="0"/>
      <c r="TFL71" s="0"/>
      <c r="TFM71" s="0"/>
      <c r="TFN71" s="0"/>
      <c r="TFO71" s="0"/>
      <c r="TFP71" s="0"/>
      <c r="TFQ71" s="0"/>
      <c r="TFR71" s="0"/>
      <c r="TFS71" s="0"/>
      <c r="TFT71" s="0"/>
      <c r="TFU71" s="0"/>
      <c r="TFV71" s="0"/>
      <c r="TFW71" s="0"/>
      <c r="TFX71" s="0"/>
      <c r="TFY71" s="0"/>
      <c r="TFZ71" s="0"/>
      <c r="TGA71" s="0"/>
      <c r="TGB71" s="0"/>
      <c r="TGC71" s="0"/>
      <c r="TGD71" s="0"/>
      <c r="TGE71" s="0"/>
      <c r="TGF71" s="0"/>
      <c r="TGG71" s="0"/>
      <c r="TGH71" s="0"/>
      <c r="TGI71" s="0"/>
      <c r="TGJ71" s="0"/>
      <c r="TGK71" s="0"/>
      <c r="TGL71" s="0"/>
      <c r="TGM71" s="0"/>
      <c r="TGN71" s="0"/>
      <c r="TGO71" s="0"/>
      <c r="TGP71" s="0"/>
      <c r="TGQ71" s="0"/>
      <c r="TGR71" s="0"/>
      <c r="TGS71" s="0"/>
      <c r="TGT71" s="0"/>
      <c r="TGU71" s="0"/>
      <c r="TGV71" s="0"/>
      <c r="TGW71" s="0"/>
      <c r="TGX71" s="0"/>
      <c r="TGY71" s="0"/>
      <c r="TGZ71" s="0"/>
      <c r="THA71" s="0"/>
      <c r="THB71" s="0"/>
      <c r="THC71" s="0"/>
      <c r="THD71" s="0"/>
      <c r="THE71" s="0"/>
      <c r="THF71" s="0"/>
      <c r="THG71" s="0"/>
      <c r="THH71" s="0"/>
      <c r="THI71" s="0"/>
      <c r="THJ71" s="0"/>
      <c r="THK71" s="0"/>
      <c r="THL71" s="0"/>
      <c r="THM71" s="0"/>
      <c r="THN71" s="0"/>
      <c r="THO71" s="0"/>
      <c r="THP71" s="0"/>
      <c r="THQ71" s="0"/>
      <c r="THR71" s="0"/>
      <c r="THS71" s="0"/>
      <c r="THT71" s="0"/>
      <c r="THU71" s="0"/>
      <c r="THV71" s="0"/>
      <c r="THW71" s="0"/>
      <c r="THX71" s="0"/>
      <c r="THY71" s="0"/>
      <c r="THZ71" s="0"/>
      <c r="TIA71" s="0"/>
      <c r="TIB71" s="0"/>
      <c r="TIC71" s="0"/>
      <c r="TID71" s="0"/>
      <c r="TIE71" s="0"/>
      <c r="TIF71" s="0"/>
      <c r="TIG71" s="0"/>
      <c r="TIH71" s="0"/>
      <c r="TII71" s="0"/>
      <c r="TIJ71" s="0"/>
      <c r="TIK71" s="0"/>
      <c r="TIL71" s="0"/>
      <c r="TIM71" s="0"/>
      <c r="TIN71" s="0"/>
      <c r="TIO71" s="0"/>
      <c r="TIP71" s="0"/>
      <c r="TIQ71" s="0"/>
      <c r="TIR71" s="0"/>
      <c r="TIS71" s="0"/>
      <c r="TIT71" s="0"/>
      <c r="TIU71" s="0"/>
      <c r="TIV71" s="0"/>
      <c r="TIW71" s="0"/>
      <c r="TIX71" s="0"/>
      <c r="TIY71" s="0"/>
      <c r="TIZ71" s="0"/>
      <c r="TJA71" s="0"/>
      <c r="TJB71" s="0"/>
      <c r="TJC71" s="0"/>
      <c r="TJD71" s="0"/>
      <c r="TJE71" s="0"/>
      <c r="TJF71" s="0"/>
      <c r="TJG71" s="0"/>
      <c r="TJH71" s="0"/>
      <c r="TJI71" s="0"/>
      <c r="TJJ71" s="0"/>
      <c r="TJK71" s="0"/>
      <c r="TJL71" s="0"/>
      <c r="TJM71" s="0"/>
      <c r="TJN71" s="0"/>
      <c r="TJO71" s="0"/>
      <c r="TJP71" s="0"/>
      <c r="TJQ71" s="0"/>
      <c r="TJR71" s="0"/>
      <c r="TJS71" s="0"/>
      <c r="TJT71" s="0"/>
      <c r="TJU71" s="0"/>
      <c r="TJV71" s="0"/>
      <c r="TJW71" s="0"/>
      <c r="TJX71" s="0"/>
      <c r="TJY71" s="0"/>
      <c r="TJZ71" s="0"/>
      <c r="TKA71" s="0"/>
      <c r="TKB71" s="0"/>
      <c r="TKC71" s="0"/>
      <c r="TKD71" s="0"/>
      <c r="TKE71" s="0"/>
      <c r="TKF71" s="0"/>
      <c r="TKG71" s="0"/>
      <c r="TKH71" s="0"/>
      <c r="TKI71" s="0"/>
      <c r="TKJ71" s="0"/>
      <c r="TKK71" s="0"/>
      <c r="TKL71" s="0"/>
      <c r="TKM71" s="0"/>
      <c r="TKN71" s="0"/>
      <c r="TKO71" s="0"/>
      <c r="TKP71" s="0"/>
      <c r="TKQ71" s="0"/>
      <c r="TKR71" s="0"/>
      <c r="TKS71" s="0"/>
      <c r="TKT71" s="0"/>
      <c r="TKU71" s="0"/>
      <c r="TKV71" s="0"/>
      <c r="TKW71" s="0"/>
      <c r="TKX71" s="0"/>
      <c r="TKY71" s="0"/>
      <c r="TKZ71" s="0"/>
      <c r="TLA71" s="0"/>
      <c r="TLB71" s="0"/>
      <c r="TLC71" s="0"/>
      <c r="TLD71" s="0"/>
      <c r="TLE71" s="0"/>
      <c r="TLF71" s="0"/>
      <c r="TLG71" s="0"/>
      <c r="TLH71" s="0"/>
      <c r="TLI71" s="0"/>
      <c r="TLJ71" s="0"/>
      <c r="TLK71" s="0"/>
      <c r="TLL71" s="0"/>
      <c r="TLM71" s="0"/>
      <c r="TLN71" s="0"/>
      <c r="TLO71" s="0"/>
      <c r="TLP71" s="0"/>
      <c r="TLQ71" s="0"/>
      <c r="TLR71" s="0"/>
      <c r="TLS71" s="0"/>
      <c r="TLT71" s="0"/>
      <c r="TLU71" s="0"/>
      <c r="TLV71" s="0"/>
      <c r="TLW71" s="0"/>
      <c r="TLX71" s="0"/>
      <c r="TLY71" s="0"/>
      <c r="TLZ71" s="0"/>
      <c r="TMA71" s="0"/>
      <c r="TMB71" s="0"/>
      <c r="TMC71" s="0"/>
      <c r="TMD71" s="0"/>
      <c r="TME71" s="0"/>
      <c r="TMF71" s="0"/>
      <c r="TMG71" s="0"/>
      <c r="TMH71" s="0"/>
      <c r="TMI71" s="0"/>
      <c r="TMJ71" s="0"/>
      <c r="TMK71" s="0"/>
      <c r="TML71" s="0"/>
      <c r="TMM71" s="0"/>
      <c r="TMN71" s="0"/>
      <c r="TMO71" s="0"/>
      <c r="TMP71" s="0"/>
      <c r="TMQ71" s="0"/>
      <c r="TMR71" s="0"/>
      <c r="TMS71" s="0"/>
      <c r="TMT71" s="0"/>
      <c r="TMU71" s="0"/>
      <c r="TMV71" s="0"/>
      <c r="TMW71" s="0"/>
      <c r="TMX71" s="0"/>
      <c r="TMY71" s="0"/>
      <c r="TMZ71" s="0"/>
      <c r="TNA71" s="0"/>
      <c r="TNB71" s="0"/>
      <c r="TNC71" s="0"/>
      <c r="TND71" s="0"/>
      <c r="TNE71" s="0"/>
      <c r="TNF71" s="0"/>
      <c r="TNG71" s="0"/>
      <c r="TNH71" s="0"/>
      <c r="TNI71" s="0"/>
      <c r="TNJ71" s="0"/>
      <c r="TNK71" s="0"/>
      <c r="TNL71" s="0"/>
      <c r="TNM71" s="0"/>
      <c r="TNN71" s="0"/>
      <c r="TNO71" s="0"/>
      <c r="TNP71" s="0"/>
      <c r="TNQ71" s="0"/>
      <c r="TNR71" s="0"/>
      <c r="TNS71" s="0"/>
      <c r="TNT71" s="0"/>
      <c r="TNU71" s="0"/>
      <c r="TNV71" s="0"/>
      <c r="TNW71" s="0"/>
      <c r="TNX71" s="0"/>
      <c r="TNY71" s="0"/>
      <c r="TNZ71" s="0"/>
      <c r="TOA71" s="0"/>
      <c r="TOB71" s="0"/>
      <c r="TOC71" s="0"/>
      <c r="TOD71" s="0"/>
      <c r="TOE71" s="0"/>
      <c r="TOF71" s="0"/>
      <c r="TOG71" s="0"/>
      <c r="TOH71" s="0"/>
      <c r="TOI71" s="0"/>
      <c r="TOJ71" s="0"/>
      <c r="TOK71" s="0"/>
      <c r="TOL71" s="0"/>
      <c r="TOM71" s="0"/>
      <c r="TON71" s="0"/>
      <c r="TOO71" s="0"/>
      <c r="TOP71" s="0"/>
      <c r="TOQ71" s="0"/>
      <c r="TOR71" s="0"/>
      <c r="TOS71" s="0"/>
      <c r="TOT71" s="0"/>
      <c r="TOU71" s="0"/>
      <c r="TOV71" s="0"/>
      <c r="TOW71" s="0"/>
      <c r="TOX71" s="0"/>
      <c r="TOY71" s="0"/>
      <c r="TOZ71" s="0"/>
      <c r="TPA71" s="0"/>
      <c r="TPB71" s="0"/>
      <c r="TPC71" s="0"/>
      <c r="TPD71" s="0"/>
      <c r="TPE71" s="0"/>
      <c r="TPF71" s="0"/>
      <c r="TPG71" s="0"/>
      <c r="TPH71" s="0"/>
      <c r="TPI71" s="0"/>
      <c r="TPJ71" s="0"/>
      <c r="TPK71" s="0"/>
      <c r="TPL71" s="0"/>
      <c r="TPM71" s="0"/>
      <c r="TPN71" s="0"/>
      <c r="TPO71" s="0"/>
      <c r="TPP71" s="0"/>
      <c r="TPQ71" s="0"/>
      <c r="TPR71" s="0"/>
      <c r="TPS71" s="0"/>
      <c r="TPT71" s="0"/>
      <c r="TPU71" s="0"/>
      <c r="TPV71" s="0"/>
      <c r="TPW71" s="0"/>
      <c r="TPX71" s="0"/>
      <c r="TPY71" s="0"/>
      <c r="TPZ71" s="0"/>
      <c r="TQA71" s="0"/>
      <c r="TQB71" s="0"/>
      <c r="TQC71" s="0"/>
      <c r="TQD71" s="0"/>
      <c r="TQE71" s="0"/>
      <c r="TQF71" s="0"/>
      <c r="TQG71" s="0"/>
      <c r="TQH71" s="0"/>
      <c r="TQI71" s="0"/>
      <c r="TQJ71" s="0"/>
      <c r="TQK71" s="0"/>
      <c r="TQL71" s="0"/>
      <c r="TQM71" s="0"/>
      <c r="TQN71" s="0"/>
      <c r="TQO71" s="0"/>
      <c r="TQP71" s="0"/>
      <c r="TQQ71" s="0"/>
      <c r="TQR71" s="0"/>
      <c r="TQS71" s="0"/>
      <c r="TQT71" s="0"/>
      <c r="TQU71" s="0"/>
      <c r="TQV71" s="0"/>
      <c r="TQW71" s="0"/>
      <c r="TQX71" s="0"/>
      <c r="TQY71" s="0"/>
      <c r="TQZ71" s="0"/>
      <c r="TRA71" s="0"/>
      <c r="TRB71" s="0"/>
      <c r="TRC71" s="0"/>
      <c r="TRD71" s="0"/>
      <c r="TRE71" s="0"/>
      <c r="TRF71" s="0"/>
      <c r="TRG71" s="0"/>
      <c r="TRH71" s="0"/>
      <c r="TRI71" s="0"/>
      <c r="TRJ71" s="0"/>
      <c r="TRK71" s="0"/>
      <c r="TRL71" s="0"/>
      <c r="TRM71" s="0"/>
      <c r="TRN71" s="0"/>
      <c r="TRO71" s="0"/>
      <c r="TRP71" s="0"/>
      <c r="TRQ71" s="0"/>
      <c r="TRR71" s="0"/>
      <c r="TRS71" s="0"/>
      <c r="TRT71" s="0"/>
      <c r="TRU71" s="0"/>
      <c r="TRV71" s="0"/>
      <c r="TRW71" s="0"/>
      <c r="TRX71" s="0"/>
      <c r="TRY71" s="0"/>
      <c r="TRZ71" s="0"/>
      <c r="TSA71" s="0"/>
      <c r="TSB71" s="0"/>
      <c r="TSC71" s="0"/>
      <c r="TSD71" s="0"/>
      <c r="TSE71" s="0"/>
      <c r="TSF71" s="0"/>
      <c r="TSG71" s="0"/>
      <c r="TSH71" s="0"/>
      <c r="TSI71" s="0"/>
      <c r="TSJ71" s="0"/>
      <c r="TSK71" s="0"/>
      <c r="TSL71" s="0"/>
      <c r="TSM71" s="0"/>
      <c r="TSN71" s="0"/>
      <c r="TSO71" s="0"/>
      <c r="TSP71" s="0"/>
      <c r="TSQ71" s="0"/>
      <c r="TSR71" s="0"/>
      <c r="TSS71" s="0"/>
      <c r="TST71" s="0"/>
      <c r="TSU71" s="0"/>
      <c r="TSV71" s="0"/>
      <c r="TSW71" s="0"/>
      <c r="TSX71" s="0"/>
      <c r="TSY71" s="0"/>
      <c r="TSZ71" s="0"/>
      <c r="TTA71" s="0"/>
      <c r="TTB71" s="0"/>
      <c r="TTC71" s="0"/>
      <c r="TTD71" s="0"/>
      <c r="TTE71" s="0"/>
      <c r="TTF71" s="0"/>
      <c r="TTG71" s="0"/>
      <c r="TTH71" s="0"/>
      <c r="TTI71" s="0"/>
      <c r="TTJ71" s="0"/>
      <c r="TTK71" s="0"/>
      <c r="TTL71" s="0"/>
      <c r="TTM71" s="0"/>
      <c r="TTN71" s="0"/>
      <c r="TTO71" s="0"/>
      <c r="TTP71" s="0"/>
      <c r="TTQ71" s="0"/>
      <c r="TTR71" s="0"/>
      <c r="TTS71" s="0"/>
      <c r="TTT71" s="0"/>
      <c r="TTU71" s="0"/>
      <c r="TTV71" s="0"/>
      <c r="TTW71" s="0"/>
      <c r="TTX71" s="0"/>
      <c r="TTY71" s="0"/>
      <c r="TTZ71" s="0"/>
      <c r="TUA71" s="0"/>
      <c r="TUB71" s="0"/>
      <c r="TUC71" s="0"/>
      <c r="TUD71" s="0"/>
      <c r="TUE71" s="0"/>
      <c r="TUF71" s="0"/>
      <c r="TUG71" s="0"/>
      <c r="TUH71" s="0"/>
      <c r="TUI71" s="0"/>
      <c r="TUJ71" s="0"/>
      <c r="TUK71" s="0"/>
      <c r="TUL71" s="0"/>
      <c r="TUM71" s="0"/>
      <c r="TUN71" s="0"/>
      <c r="TUO71" s="0"/>
      <c r="TUP71" s="0"/>
      <c r="TUQ71" s="0"/>
      <c r="TUR71" s="0"/>
      <c r="TUS71" s="0"/>
      <c r="TUT71" s="0"/>
      <c r="TUU71" s="0"/>
      <c r="TUV71" s="0"/>
      <c r="TUW71" s="0"/>
      <c r="TUX71" s="0"/>
      <c r="TUY71" s="0"/>
      <c r="TUZ71" s="0"/>
      <c r="TVA71" s="0"/>
      <c r="TVB71" s="0"/>
      <c r="TVC71" s="0"/>
      <c r="TVD71" s="0"/>
      <c r="TVE71" s="0"/>
      <c r="TVF71" s="0"/>
      <c r="TVG71" s="0"/>
      <c r="TVH71" s="0"/>
      <c r="TVI71" s="0"/>
      <c r="TVJ71" s="0"/>
      <c r="TVK71" s="0"/>
      <c r="TVL71" s="0"/>
      <c r="TVM71" s="0"/>
      <c r="TVN71" s="0"/>
      <c r="TVO71" s="0"/>
      <c r="TVP71" s="0"/>
      <c r="TVQ71" s="0"/>
      <c r="TVR71" s="0"/>
      <c r="TVS71" s="0"/>
      <c r="TVT71" s="0"/>
      <c r="TVU71" s="0"/>
      <c r="TVV71" s="0"/>
      <c r="TVW71" s="0"/>
      <c r="TVX71" s="0"/>
      <c r="TVY71" s="0"/>
      <c r="TVZ71" s="0"/>
      <c r="TWA71" s="0"/>
      <c r="TWB71" s="0"/>
      <c r="TWC71" s="0"/>
      <c r="TWD71" s="0"/>
      <c r="TWE71" s="0"/>
      <c r="TWF71" s="0"/>
      <c r="TWG71" s="0"/>
      <c r="TWH71" s="0"/>
      <c r="TWI71" s="0"/>
      <c r="TWJ71" s="0"/>
      <c r="TWK71" s="0"/>
      <c r="TWL71" s="0"/>
      <c r="TWM71" s="0"/>
      <c r="TWN71" s="0"/>
      <c r="TWO71" s="0"/>
      <c r="TWP71" s="0"/>
      <c r="TWQ71" s="0"/>
      <c r="TWR71" s="0"/>
      <c r="TWS71" s="0"/>
      <c r="TWT71" s="0"/>
      <c r="TWU71" s="0"/>
      <c r="TWV71" s="0"/>
      <c r="TWW71" s="0"/>
      <c r="TWX71" s="0"/>
      <c r="TWY71" s="0"/>
      <c r="TWZ71" s="0"/>
      <c r="TXA71" s="0"/>
      <c r="TXB71" s="0"/>
      <c r="TXC71" s="0"/>
      <c r="TXD71" s="0"/>
      <c r="TXE71" s="0"/>
      <c r="TXF71" s="0"/>
      <c r="TXG71" s="0"/>
      <c r="TXH71" s="0"/>
      <c r="TXI71" s="0"/>
      <c r="TXJ71" s="0"/>
      <c r="TXK71" s="0"/>
      <c r="TXL71" s="0"/>
      <c r="TXM71" s="0"/>
      <c r="TXN71" s="0"/>
      <c r="TXO71" s="0"/>
      <c r="TXP71" s="0"/>
      <c r="TXQ71" s="0"/>
      <c r="TXR71" s="0"/>
      <c r="TXS71" s="0"/>
      <c r="TXT71" s="0"/>
      <c r="TXU71" s="0"/>
      <c r="TXV71" s="0"/>
      <c r="TXW71" s="0"/>
      <c r="TXX71" s="0"/>
      <c r="TXY71" s="0"/>
      <c r="TXZ71" s="0"/>
      <c r="TYA71" s="0"/>
      <c r="TYB71" s="0"/>
      <c r="TYC71" s="0"/>
      <c r="TYD71" s="0"/>
      <c r="TYE71" s="0"/>
      <c r="TYF71" s="0"/>
      <c r="TYG71" s="0"/>
      <c r="TYH71" s="0"/>
      <c r="TYI71" s="0"/>
      <c r="TYJ71" s="0"/>
      <c r="TYK71" s="0"/>
      <c r="TYL71" s="0"/>
      <c r="TYM71" s="0"/>
      <c r="TYN71" s="0"/>
      <c r="TYO71" s="0"/>
      <c r="TYP71" s="0"/>
      <c r="TYQ71" s="0"/>
      <c r="TYR71" s="0"/>
      <c r="TYS71" s="0"/>
      <c r="TYT71" s="0"/>
      <c r="TYU71" s="0"/>
      <c r="TYV71" s="0"/>
      <c r="TYW71" s="0"/>
      <c r="TYX71" s="0"/>
      <c r="TYY71" s="0"/>
      <c r="TYZ71" s="0"/>
      <c r="TZA71" s="0"/>
      <c r="TZB71" s="0"/>
      <c r="TZC71" s="0"/>
      <c r="TZD71" s="0"/>
      <c r="TZE71" s="0"/>
      <c r="TZF71" s="0"/>
      <c r="TZG71" s="0"/>
      <c r="TZH71" s="0"/>
      <c r="TZI71" s="0"/>
      <c r="TZJ71" s="0"/>
      <c r="TZK71" s="0"/>
      <c r="TZL71" s="0"/>
      <c r="TZM71" s="0"/>
      <c r="TZN71" s="0"/>
      <c r="TZO71" s="0"/>
      <c r="TZP71" s="0"/>
      <c r="TZQ71" s="0"/>
      <c r="TZR71" s="0"/>
      <c r="TZS71" s="0"/>
      <c r="TZT71" s="0"/>
      <c r="TZU71" s="0"/>
      <c r="TZV71" s="0"/>
      <c r="TZW71" s="0"/>
      <c r="TZX71" s="0"/>
      <c r="TZY71" s="0"/>
      <c r="TZZ71" s="0"/>
      <c r="UAA71" s="0"/>
      <c r="UAB71" s="0"/>
      <c r="UAC71" s="0"/>
      <c r="UAD71" s="0"/>
      <c r="UAE71" s="0"/>
      <c r="UAF71" s="0"/>
      <c r="UAG71" s="0"/>
      <c r="UAH71" s="0"/>
      <c r="UAI71" s="0"/>
      <c r="UAJ71" s="0"/>
      <c r="UAK71" s="0"/>
      <c r="UAL71" s="0"/>
      <c r="UAM71" s="0"/>
      <c r="UAN71" s="0"/>
      <c r="UAO71" s="0"/>
      <c r="UAP71" s="0"/>
      <c r="UAQ71" s="0"/>
      <c r="UAR71" s="0"/>
      <c r="UAS71" s="0"/>
      <c r="UAT71" s="0"/>
      <c r="UAU71" s="0"/>
      <c r="UAV71" s="0"/>
      <c r="UAW71" s="0"/>
      <c r="UAX71" s="0"/>
      <c r="UAY71" s="0"/>
      <c r="UAZ71" s="0"/>
      <c r="UBA71" s="0"/>
      <c r="UBB71" s="0"/>
      <c r="UBC71" s="0"/>
      <c r="UBD71" s="0"/>
      <c r="UBE71" s="0"/>
      <c r="UBF71" s="0"/>
      <c r="UBG71" s="0"/>
      <c r="UBH71" s="0"/>
      <c r="UBI71" s="0"/>
      <c r="UBJ71" s="0"/>
      <c r="UBK71" s="0"/>
      <c r="UBL71" s="0"/>
      <c r="UBM71" s="0"/>
      <c r="UBN71" s="0"/>
      <c r="UBO71" s="0"/>
      <c r="UBP71" s="0"/>
      <c r="UBQ71" s="0"/>
      <c r="UBR71" s="0"/>
      <c r="UBS71" s="0"/>
      <c r="UBT71" s="0"/>
      <c r="UBU71" s="0"/>
      <c r="UBV71" s="0"/>
      <c r="UBW71" s="0"/>
      <c r="UBX71" s="0"/>
      <c r="UBY71" s="0"/>
      <c r="UBZ71" s="0"/>
      <c r="UCA71" s="0"/>
      <c r="UCB71" s="0"/>
      <c r="UCC71" s="0"/>
      <c r="UCD71" s="0"/>
      <c r="UCE71" s="0"/>
      <c r="UCF71" s="0"/>
      <c r="UCG71" s="0"/>
      <c r="UCH71" s="0"/>
      <c r="UCI71" s="0"/>
      <c r="UCJ71" s="0"/>
      <c r="UCK71" s="0"/>
      <c r="UCL71" s="0"/>
      <c r="UCM71" s="0"/>
      <c r="UCN71" s="0"/>
      <c r="UCO71" s="0"/>
      <c r="UCP71" s="0"/>
      <c r="UCQ71" s="0"/>
      <c r="UCR71" s="0"/>
      <c r="UCS71" s="0"/>
      <c r="UCT71" s="0"/>
      <c r="UCU71" s="0"/>
      <c r="UCV71" s="0"/>
      <c r="UCW71" s="0"/>
      <c r="UCX71" s="0"/>
      <c r="UCY71" s="0"/>
      <c r="UCZ71" s="0"/>
      <c r="UDA71" s="0"/>
      <c r="UDB71" s="0"/>
      <c r="UDC71" s="0"/>
      <c r="UDD71" s="0"/>
      <c r="UDE71" s="0"/>
      <c r="UDF71" s="0"/>
      <c r="UDG71" s="0"/>
      <c r="UDH71" s="0"/>
      <c r="UDI71" s="0"/>
      <c r="UDJ71" s="0"/>
      <c r="UDK71" s="0"/>
      <c r="UDL71" s="0"/>
      <c r="UDM71" s="0"/>
      <c r="UDN71" s="0"/>
      <c r="UDO71" s="0"/>
      <c r="UDP71" s="0"/>
      <c r="UDQ71" s="0"/>
      <c r="UDR71" s="0"/>
      <c r="UDS71" s="0"/>
      <c r="UDT71" s="0"/>
      <c r="UDU71" s="0"/>
      <c r="UDV71" s="0"/>
      <c r="UDW71" s="0"/>
      <c r="UDX71" s="0"/>
      <c r="UDY71" s="0"/>
      <c r="UDZ71" s="0"/>
      <c r="UEA71" s="0"/>
      <c r="UEB71" s="0"/>
      <c r="UEC71" s="0"/>
      <c r="UED71" s="0"/>
      <c r="UEE71" s="0"/>
      <c r="UEF71" s="0"/>
      <c r="UEG71" s="0"/>
      <c r="UEH71" s="0"/>
      <c r="UEI71" s="0"/>
      <c r="UEJ71" s="0"/>
      <c r="UEK71" s="0"/>
      <c r="UEL71" s="0"/>
      <c r="UEM71" s="0"/>
      <c r="UEN71" s="0"/>
      <c r="UEO71" s="0"/>
      <c r="UEP71" s="0"/>
      <c r="UEQ71" s="0"/>
      <c r="UER71" s="0"/>
      <c r="UES71" s="0"/>
      <c r="UET71" s="0"/>
      <c r="UEU71" s="0"/>
      <c r="UEV71" s="0"/>
      <c r="UEW71" s="0"/>
      <c r="UEX71" s="0"/>
      <c r="UEY71" s="0"/>
      <c r="UEZ71" s="0"/>
      <c r="UFA71" s="0"/>
      <c r="UFB71" s="0"/>
      <c r="UFC71" s="0"/>
      <c r="UFD71" s="0"/>
      <c r="UFE71" s="0"/>
      <c r="UFF71" s="0"/>
      <c r="UFG71" s="0"/>
      <c r="UFH71" s="0"/>
      <c r="UFI71" s="0"/>
      <c r="UFJ71" s="0"/>
      <c r="UFK71" s="0"/>
      <c r="UFL71" s="0"/>
      <c r="UFM71" s="0"/>
      <c r="UFN71" s="0"/>
      <c r="UFO71" s="0"/>
      <c r="UFP71" s="0"/>
      <c r="UFQ71" s="0"/>
      <c r="UFR71" s="0"/>
      <c r="UFS71" s="0"/>
      <c r="UFT71" s="0"/>
      <c r="UFU71" s="0"/>
      <c r="UFV71" s="0"/>
      <c r="UFW71" s="0"/>
      <c r="UFX71" s="0"/>
      <c r="UFY71" s="0"/>
      <c r="UFZ71" s="0"/>
      <c r="UGA71" s="0"/>
      <c r="UGB71" s="0"/>
      <c r="UGC71" s="0"/>
      <c r="UGD71" s="0"/>
      <c r="UGE71" s="0"/>
      <c r="UGF71" s="0"/>
      <c r="UGG71" s="0"/>
      <c r="UGH71" s="0"/>
      <c r="UGI71" s="0"/>
      <c r="UGJ71" s="0"/>
      <c r="UGK71" s="0"/>
      <c r="UGL71" s="0"/>
      <c r="UGM71" s="0"/>
      <c r="UGN71" s="0"/>
      <c r="UGO71" s="0"/>
      <c r="UGP71" s="0"/>
      <c r="UGQ71" s="0"/>
      <c r="UGR71" s="0"/>
      <c r="UGS71" s="0"/>
      <c r="UGT71" s="0"/>
      <c r="UGU71" s="0"/>
      <c r="UGV71" s="0"/>
      <c r="UGW71" s="0"/>
      <c r="UGX71" s="0"/>
      <c r="UGY71" s="0"/>
      <c r="UGZ71" s="0"/>
      <c r="UHA71" s="0"/>
      <c r="UHB71" s="0"/>
      <c r="UHC71" s="0"/>
      <c r="UHD71" s="0"/>
      <c r="UHE71" s="0"/>
      <c r="UHF71" s="0"/>
      <c r="UHG71" s="0"/>
      <c r="UHH71" s="0"/>
      <c r="UHI71" s="0"/>
      <c r="UHJ71" s="0"/>
      <c r="UHK71" s="0"/>
      <c r="UHL71" s="0"/>
      <c r="UHM71" s="0"/>
      <c r="UHN71" s="0"/>
      <c r="UHO71" s="0"/>
      <c r="UHP71" s="0"/>
      <c r="UHQ71" s="0"/>
      <c r="UHR71" s="0"/>
      <c r="UHS71" s="0"/>
      <c r="UHT71" s="0"/>
      <c r="UHU71" s="0"/>
      <c r="UHV71" s="0"/>
      <c r="UHW71" s="0"/>
      <c r="UHX71" s="0"/>
      <c r="UHY71" s="0"/>
      <c r="UHZ71" s="0"/>
      <c r="UIA71" s="0"/>
      <c r="UIB71" s="0"/>
      <c r="UIC71" s="0"/>
      <c r="UID71" s="0"/>
      <c r="UIE71" s="0"/>
      <c r="UIF71" s="0"/>
      <c r="UIG71" s="0"/>
      <c r="UIH71" s="0"/>
      <c r="UII71" s="0"/>
      <c r="UIJ71" s="0"/>
      <c r="UIK71" s="0"/>
      <c r="UIL71" s="0"/>
      <c r="UIM71" s="0"/>
      <c r="UIN71" s="0"/>
      <c r="UIO71" s="0"/>
      <c r="UIP71" s="0"/>
      <c r="UIQ71" s="0"/>
      <c r="UIR71" s="0"/>
      <c r="UIS71" s="0"/>
      <c r="UIT71" s="0"/>
      <c r="UIU71" s="0"/>
      <c r="UIV71" s="0"/>
      <c r="UIW71" s="0"/>
      <c r="UIX71" s="0"/>
      <c r="UIY71" s="0"/>
      <c r="UIZ71" s="0"/>
      <c r="UJA71" s="0"/>
      <c r="UJB71" s="0"/>
      <c r="UJC71" s="0"/>
      <c r="UJD71" s="0"/>
      <c r="UJE71" s="0"/>
      <c r="UJF71" s="0"/>
      <c r="UJG71" s="0"/>
      <c r="UJH71" s="0"/>
      <c r="UJI71" s="0"/>
      <c r="UJJ71" s="0"/>
      <c r="UJK71" s="0"/>
      <c r="UJL71" s="0"/>
      <c r="UJM71" s="0"/>
      <c r="UJN71" s="0"/>
      <c r="UJO71" s="0"/>
      <c r="UJP71" s="0"/>
      <c r="UJQ71" s="0"/>
      <c r="UJR71" s="0"/>
      <c r="UJS71" s="0"/>
      <c r="UJT71" s="0"/>
      <c r="UJU71" s="0"/>
      <c r="UJV71" s="0"/>
      <c r="UJW71" s="0"/>
      <c r="UJX71" s="0"/>
      <c r="UJY71" s="0"/>
      <c r="UJZ71" s="0"/>
      <c r="UKA71" s="0"/>
      <c r="UKB71" s="0"/>
      <c r="UKC71" s="0"/>
      <c r="UKD71" s="0"/>
      <c r="UKE71" s="0"/>
      <c r="UKF71" s="0"/>
      <c r="UKG71" s="0"/>
      <c r="UKH71" s="0"/>
      <c r="UKI71" s="0"/>
      <c r="UKJ71" s="0"/>
      <c r="UKK71" s="0"/>
      <c r="UKL71" s="0"/>
      <c r="UKM71" s="0"/>
      <c r="UKN71" s="0"/>
      <c r="UKO71" s="0"/>
      <c r="UKP71" s="0"/>
      <c r="UKQ71" s="0"/>
      <c r="UKR71" s="0"/>
      <c r="UKS71" s="0"/>
      <c r="UKT71" s="0"/>
      <c r="UKU71" s="0"/>
      <c r="UKV71" s="0"/>
      <c r="UKW71" s="0"/>
      <c r="UKX71" s="0"/>
      <c r="UKY71" s="0"/>
      <c r="UKZ71" s="0"/>
      <c r="ULA71" s="0"/>
      <c r="ULB71" s="0"/>
      <c r="ULC71" s="0"/>
      <c r="ULD71" s="0"/>
      <c r="ULE71" s="0"/>
      <c r="ULF71" s="0"/>
      <c r="ULG71" s="0"/>
      <c r="ULH71" s="0"/>
      <c r="ULI71" s="0"/>
      <c r="ULJ71" s="0"/>
      <c r="ULK71" s="0"/>
      <c r="ULL71" s="0"/>
      <c r="ULM71" s="0"/>
      <c r="ULN71" s="0"/>
      <c r="ULO71" s="0"/>
      <c r="ULP71" s="0"/>
      <c r="ULQ71" s="0"/>
      <c r="ULR71" s="0"/>
      <c r="ULS71" s="0"/>
      <c r="ULT71" s="0"/>
      <c r="ULU71" s="0"/>
      <c r="ULV71" s="0"/>
      <c r="ULW71" s="0"/>
      <c r="ULX71" s="0"/>
      <c r="ULY71" s="0"/>
      <c r="ULZ71" s="0"/>
      <c r="UMA71" s="0"/>
      <c r="UMB71" s="0"/>
      <c r="UMC71" s="0"/>
      <c r="UMD71" s="0"/>
      <c r="UME71" s="0"/>
      <c r="UMF71" s="0"/>
      <c r="UMG71" s="0"/>
      <c r="UMH71" s="0"/>
      <c r="UMI71" s="0"/>
      <c r="UMJ71" s="0"/>
      <c r="UMK71" s="0"/>
      <c r="UML71" s="0"/>
      <c r="UMM71" s="0"/>
      <c r="UMN71" s="0"/>
      <c r="UMO71" s="0"/>
      <c r="UMP71" s="0"/>
      <c r="UMQ71" s="0"/>
      <c r="UMR71" s="0"/>
      <c r="UMS71" s="0"/>
      <c r="UMT71" s="0"/>
      <c r="UMU71" s="0"/>
      <c r="UMV71" s="0"/>
      <c r="UMW71" s="0"/>
      <c r="UMX71" s="0"/>
      <c r="UMY71" s="0"/>
      <c r="UMZ71" s="0"/>
      <c r="UNA71" s="0"/>
      <c r="UNB71" s="0"/>
      <c r="UNC71" s="0"/>
      <c r="UND71" s="0"/>
      <c r="UNE71" s="0"/>
      <c r="UNF71" s="0"/>
      <c r="UNG71" s="0"/>
      <c r="UNH71" s="0"/>
      <c r="UNI71" s="0"/>
      <c r="UNJ71" s="0"/>
      <c r="UNK71" s="0"/>
      <c r="UNL71" s="0"/>
      <c r="UNM71" s="0"/>
      <c r="UNN71" s="0"/>
      <c r="UNO71" s="0"/>
      <c r="UNP71" s="0"/>
      <c r="UNQ71" s="0"/>
      <c r="UNR71" s="0"/>
      <c r="UNS71" s="0"/>
      <c r="UNT71" s="0"/>
      <c r="UNU71" s="0"/>
      <c r="UNV71" s="0"/>
      <c r="UNW71" s="0"/>
      <c r="UNX71" s="0"/>
      <c r="UNY71" s="0"/>
      <c r="UNZ71" s="0"/>
      <c r="UOA71" s="0"/>
      <c r="UOB71" s="0"/>
      <c r="UOC71" s="0"/>
      <c r="UOD71" s="0"/>
      <c r="UOE71" s="0"/>
      <c r="UOF71" s="0"/>
      <c r="UOG71" s="0"/>
      <c r="UOH71" s="0"/>
      <c r="UOI71" s="0"/>
      <c r="UOJ71" s="0"/>
      <c r="UOK71" s="0"/>
      <c r="UOL71" s="0"/>
      <c r="UOM71" s="0"/>
      <c r="UON71" s="0"/>
      <c r="UOO71" s="0"/>
      <c r="UOP71" s="0"/>
      <c r="UOQ71" s="0"/>
      <c r="UOR71" s="0"/>
      <c r="UOS71" s="0"/>
      <c r="UOT71" s="0"/>
      <c r="UOU71" s="0"/>
      <c r="UOV71" s="0"/>
      <c r="UOW71" s="0"/>
      <c r="UOX71" s="0"/>
      <c r="UOY71" s="0"/>
      <c r="UOZ71" s="0"/>
      <c r="UPA71" s="0"/>
      <c r="UPB71" s="0"/>
      <c r="UPC71" s="0"/>
      <c r="UPD71" s="0"/>
      <c r="UPE71" s="0"/>
      <c r="UPF71" s="0"/>
      <c r="UPG71" s="0"/>
      <c r="UPH71" s="0"/>
      <c r="UPI71" s="0"/>
      <c r="UPJ71" s="0"/>
      <c r="UPK71" s="0"/>
      <c r="UPL71" s="0"/>
      <c r="UPM71" s="0"/>
      <c r="UPN71" s="0"/>
      <c r="UPO71" s="0"/>
      <c r="UPP71" s="0"/>
      <c r="UPQ71" s="0"/>
      <c r="UPR71" s="0"/>
      <c r="UPS71" s="0"/>
      <c r="UPT71" s="0"/>
      <c r="UPU71" s="0"/>
      <c r="UPV71" s="0"/>
      <c r="UPW71" s="0"/>
      <c r="UPX71" s="0"/>
      <c r="UPY71" s="0"/>
      <c r="UPZ71" s="0"/>
      <c r="UQA71" s="0"/>
      <c r="UQB71" s="0"/>
      <c r="UQC71" s="0"/>
      <c r="UQD71" s="0"/>
      <c r="UQE71" s="0"/>
      <c r="UQF71" s="0"/>
      <c r="UQG71" s="0"/>
      <c r="UQH71" s="0"/>
      <c r="UQI71" s="0"/>
      <c r="UQJ71" s="0"/>
      <c r="UQK71" s="0"/>
      <c r="UQL71" s="0"/>
      <c r="UQM71" s="0"/>
      <c r="UQN71" s="0"/>
      <c r="UQO71" s="0"/>
      <c r="UQP71" s="0"/>
      <c r="UQQ71" s="0"/>
      <c r="UQR71" s="0"/>
      <c r="UQS71" s="0"/>
      <c r="UQT71" s="0"/>
      <c r="UQU71" s="0"/>
      <c r="UQV71" s="0"/>
      <c r="UQW71" s="0"/>
      <c r="UQX71" s="0"/>
      <c r="UQY71" s="0"/>
      <c r="UQZ71" s="0"/>
      <c r="URA71" s="0"/>
      <c r="URB71" s="0"/>
      <c r="URC71" s="0"/>
      <c r="URD71" s="0"/>
      <c r="URE71" s="0"/>
      <c r="URF71" s="0"/>
      <c r="URG71" s="0"/>
      <c r="URH71" s="0"/>
      <c r="URI71" s="0"/>
      <c r="URJ71" s="0"/>
      <c r="URK71" s="0"/>
      <c r="URL71" s="0"/>
      <c r="URM71" s="0"/>
      <c r="URN71" s="0"/>
      <c r="URO71" s="0"/>
      <c r="URP71" s="0"/>
      <c r="URQ71" s="0"/>
      <c r="URR71" s="0"/>
      <c r="URS71" s="0"/>
      <c r="URT71" s="0"/>
      <c r="URU71" s="0"/>
      <c r="URV71" s="0"/>
      <c r="URW71" s="0"/>
      <c r="URX71" s="0"/>
      <c r="URY71" s="0"/>
      <c r="URZ71" s="0"/>
      <c r="USA71" s="0"/>
      <c r="USB71" s="0"/>
      <c r="USC71" s="0"/>
      <c r="USD71" s="0"/>
      <c r="USE71" s="0"/>
      <c r="USF71" s="0"/>
      <c r="USG71" s="0"/>
      <c r="USH71" s="0"/>
      <c r="USI71" s="0"/>
      <c r="USJ71" s="0"/>
      <c r="USK71" s="0"/>
      <c r="USL71" s="0"/>
      <c r="USM71" s="0"/>
      <c r="USN71" s="0"/>
      <c r="USO71" s="0"/>
      <c r="USP71" s="0"/>
      <c r="USQ71" s="0"/>
      <c r="USR71" s="0"/>
      <c r="USS71" s="0"/>
      <c r="UST71" s="0"/>
      <c r="USU71" s="0"/>
      <c r="USV71" s="0"/>
      <c r="USW71" s="0"/>
      <c r="USX71" s="0"/>
      <c r="USY71" s="0"/>
      <c r="USZ71" s="0"/>
      <c r="UTA71" s="0"/>
      <c r="UTB71" s="0"/>
      <c r="UTC71" s="0"/>
      <c r="UTD71" s="0"/>
      <c r="UTE71" s="0"/>
      <c r="UTF71" s="0"/>
      <c r="UTG71" s="0"/>
      <c r="UTH71" s="0"/>
      <c r="UTI71" s="0"/>
      <c r="UTJ71" s="0"/>
      <c r="UTK71" s="0"/>
      <c r="UTL71" s="0"/>
      <c r="UTM71" s="0"/>
      <c r="UTN71" s="0"/>
      <c r="UTO71" s="0"/>
      <c r="UTP71" s="0"/>
      <c r="UTQ71" s="0"/>
      <c r="UTR71" s="0"/>
      <c r="UTS71" s="0"/>
      <c r="UTT71" s="0"/>
      <c r="UTU71" s="0"/>
      <c r="UTV71" s="0"/>
      <c r="UTW71" s="0"/>
      <c r="UTX71" s="0"/>
      <c r="UTY71" s="0"/>
      <c r="UTZ71" s="0"/>
      <c r="UUA71" s="0"/>
      <c r="UUB71" s="0"/>
      <c r="UUC71" s="0"/>
      <c r="UUD71" s="0"/>
      <c r="UUE71" s="0"/>
      <c r="UUF71" s="0"/>
      <c r="UUG71" s="0"/>
      <c r="UUH71" s="0"/>
      <c r="UUI71" s="0"/>
      <c r="UUJ71" s="0"/>
      <c r="UUK71" s="0"/>
      <c r="UUL71" s="0"/>
      <c r="UUM71" s="0"/>
      <c r="UUN71" s="0"/>
      <c r="UUO71" s="0"/>
      <c r="UUP71" s="0"/>
      <c r="UUQ71" s="0"/>
      <c r="UUR71" s="0"/>
      <c r="UUS71" s="0"/>
      <c r="UUT71" s="0"/>
      <c r="UUU71" s="0"/>
      <c r="UUV71" s="0"/>
      <c r="UUW71" s="0"/>
      <c r="UUX71" s="0"/>
      <c r="UUY71" s="0"/>
      <c r="UUZ71" s="0"/>
      <c r="UVA71" s="0"/>
      <c r="UVB71" s="0"/>
      <c r="UVC71" s="0"/>
      <c r="UVD71" s="0"/>
      <c r="UVE71" s="0"/>
      <c r="UVF71" s="0"/>
      <c r="UVG71" s="0"/>
      <c r="UVH71" s="0"/>
      <c r="UVI71" s="0"/>
      <c r="UVJ71" s="0"/>
      <c r="UVK71" s="0"/>
      <c r="UVL71" s="0"/>
      <c r="UVM71" s="0"/>
      <c r="UVN71" s="0"/>
      <c r="UVO71" s="0"/>
      <c r="UVP71" s="0"/>
      <c r="UVQ71" s="0"/>
      <c r="UVR71" s="0"/>
      <c r="UVS71" s="0"/>
      <c r="UVT71" s="0"/>
      <c r="UVU71" s="0"/>
      <c r="UVV71" s="0"/>
      <c r="UVW71" s="0"/>
      <c r="UVX71" s="0"/>
      <c r="UVY71" s="0"/>
      <c r="UVZ71" s="0"/>
      <c r="UWA71" s="0"/>
      <c r="UWB71" s="0"/>
      <c r="UWC71" s="0"/>
      <c r="UWD71" s="0"/>
      <c r="UWE71" s="0"/>
      <c r="UWF71" s="0"/>
      <c r="UWG71" s="0"/>
      <c r="UWH71" s="0"/>
      <c r="UWI71" s="0"/>
      <c r="UWJ71" s="0"/>
      <c r="UWK71" s="0"/>
      <c r="UWL71" s="0"/>
      <c r="UWM71" s="0"/>
      <c r="UWN71" s="0"/>
      <c r="UWO71" s="0"/>
      <c r="UWP71" s="0"/>
      <c r="UWQ71" s="0"/>
      <c r="UWR71" s="0"/>
      <c r="UWS71" s="0"/>
      <c r="UWT71" s="0"/>
      <c r="UWU71" s="0"/>
      <c r="UWV71" s="0"/>
      <c r="UWW71" s="0"/>
      <c r="UWX71" s="0"/>
      <c r="UWY71" s="0"/>
      <c r="UWZ71" s="0"/>
      <c r="UXA71" s="0"/>
      <c r="UXB71" s="0"/>
      <c r="UXC71" s="0"/>
      <c r="UXD71" s="0"/>
      <c r="UXE71" s="0"/>
      <c r="UXF71" s="0"/>
      <c r="UXG71" s="0"/>
      <c r="UXH71" s="0"/>
      <c r="UXI71" s="0"/>
      <c r="UXJ71" s="0"/>
      <c r="UXK71" s="0"/>
      <c r="UXL71" s="0"/>
      <c r="UXM71" s="0"/>
      <c r="UXN71" s="0"/>
      <c r="UXO71" s="0"/>
      <c r="UXP71" s="0"/>
      <c r="UXQ71" s="0"/>
      <c r="UXR71" s="0"/>
      <c r="UXS71" s="0"/>
      <c r="UXT71" s="0"/>
      <c r="UXU71" s="0"/>
      <c r="UXV71" s="0"/>
      <c r="UXW71" s="0"/>
      <c r="UXX71" s="0"/>
      <c r="UXY71" s="0"/>
      <c r="UXZ71" s="0"/>
      <c r="UYA71" s="0"/>
      <c r="UYB71" s="0"/>
      <c r="UYC71" s="0"/>
      <c r="UYD71" s="0"/>
      <c r="UYE71" s="0"/>
      <c r="UYF71" s="0"/>
      <c r="UYG71" s="0"/>
      <c r="UYH71" s="0"/>
      <c r="UYI71" s="0"/>
      <c r="UYJ71" s="0"/>
      <c r="UYK71" s="0"/>
      <c r="UYL71" s="0"/>
      <c r="UYM71" s="0"/>
      <c r="UYN71" s="0"/>
      <c r="UYO71" s="0"/>
      <c r="UYP71" s="0"/>
      <c r="UYQ71" s="0"/>
      <c r="UYR71" s="0"/>
      <c r="UYS71" s="0"/>
      <c r="UYT71" s="0"/>
      <c r="UYU71" s="0"/>
      <c r="UYV71" s="0"/>
      <c r="UYW71" s="0"/>
      <c r="UYX71" s="0"/>
      <c r="UYY71" s="0"/>
      <c r="UYZ71" s="0"/>
      <c r="UZA71" s="0"/>
      <c r="UZB71" s="0"/>
      <c r="UZC71" s="0"/>
      <c r="UZD71" s="0"/>
      <c r="UZE71" s="0"/>
      <c r="UZF71" s="0"/>
      <c r="UZG71" s="0"/>
      <c r="UZH71" s="0"/>
      <c r="UZI71" s="0"/>
      <c r="UZJ71" s="0"/>
      <c r="UZK71" s="0"/>
      <c r="UZL71" s="0"/>
      <c r="UZM71" s="0"/>
      <c r="UZN71" s="0"/>
      <c r="UZO71" s="0"/>
      <c r="UZP71" s="0"/>
      <c r="UZQ71" s="0"/>
      <c r="UZR71" s="0"/>
      <c r="UZS71" s="0"/>
      <c r="UZT71" s="0"/>
      <c r="UZU71" s="0"/>
      <c r="UZV71" s="0"/>
      <c r="UZW71" s="0"/>
      <c r="UZX71" s="0"/>
      <c r="UZY71" s="0"/>
      <c r="UZZ71" s="0"/>
      <c r="VAA71" s="0"/>
      <c r="VAB71" s="0"/>
      <c r="VAC71" s="0"/>
      <c r="VAD71" s="0"/>
      <c r="VAE71" s="0"/>
      <c r="VAF71" s="0"/>
      <c r="VAG71" s="0"/>
      <c r="VAH71" s="0"/>
      <c r="VAI71" s="0"/>
      <c r="VAJ71" s="0"/>
      <c r="VAK71" s="0"/>
      <c r="VAL71" s="0"/>
      <c r="VAM71" s="0"/>
      <c r="VAN71" s="0"/>
      <c r="VAO71" s="0"/>
      <c r="VAP71" s="0"/>
      <c r="VAQ71" s="0"/>
      <c r="VAR71" s="0"/>
      <c r="VAS71" s="0"/>
      <c r="VAT71" s="0"/>
      <c r="VAU71" s="0"/>
      <c r="VAV71" s="0"/>
      <c r="VAW71" s="0"/>
      <c r="VAX71" s="0"/>
      <c r="VAY71" s="0"/>
      <c r="VAZ71" s="0"/>
      <c r="VBA71" s="0"/>
      <c r="VBB71" s="0"/>
      <c r="VBC71" s="0"/>
      <c r="VBD71" s="0"/>
      <c r="VBE71" s="0"/>
      <c r="VBF71" s="0"/>
      <c r="VBG71" s="0"/>
      <c r="VBH71" s="0"/>
      <c r="VBI71" s="0"/>
      <c r="VBJ71" s="0"/>
      <c r="VBK71" s="0"/>
      <c r="VBL71" s="0"/>
      <c r="VBM71" s="0"/>
      <c r="VBN71" s="0"/>
      <c r="VBO71" s="0"/>
      <c r="VBP71" s="0"/>
      <c r="VBQ71" s="0"/>
      <c r="VBR71" s="0"/>
      <c r="VBS71" s="0"/>
      <c r="VBT71" s="0"/>
      <c r="VBU71" s="0"/>
      <c r="VBV71" s="0"/>
      <c r="VBW71" s="0"/>
      <c r="VBX71" s="0"/>
      <c r="VBY71" s="0"/>
      <c r="VBZ71" s="0"/>
      <c r="VCA71" s="0"/>
      <c r="VCB71" s="0"/>
      <c r="VCC71" s="0"/>
      <c r="VCD71" s="0"/>
      <c r="VCE71" s="0"/>
      <c r="VCF71" s="0"/>
      <c r="VCG71" s="0"/>
      <c r="VCH71" s="0"/>
      <c r="VCI71" s="0"/>
      <c r="VCJ71" s="0"/>
      <c r="VCK71" s="0"/>
      <c r="VCL71" s="0"/>
      <c r="VCM71" s="0"/>
      <c r="VCN71" s="0"/>
      <c r="VCO71" s="0"/>
      <c r="VCP71" s="0"/>
      <c r="VCQ71" s="0"/>
      <c r="VCR71" s="0"/>
      <c r="VCS71" s="0"/>
      <c r="VCT71" s="0"/>
      <c r="VCU71" s="0"/>
      <c r="VCV71" s="0"/>
      <c r="VCW71" s="0"/>
      <c r="VCX71" s="0"/>
      <c r="VCY71" s="0"/>
      <c r="VCZ71" s="0"/>
      <c r="VDA71" s="0"/>
      <c r="VDB71" s="0"/>
      <c r="VDC71" s="0"/>
      <c r="VDD71" s="0"/>
      <c r="VDE71" s="0"/>
      <c r="VDF71" s="0"/>
      <c r="VDG71" s="0"/>
      <c r="VDH71" s="0"/>
      <c r="VDI71" s="0"/>
      <c r="VDJ71" s="0"/>
      <c r="VDK71" s="0"/>
      <c r="VDL71" s="0"/>
      <c r="VDM71" s="0"/>
      <c r="VDN71" s="0"/>
      <c r="VDO71" s="0"/>
      <c r="VDP71" s="0"/>
      <c r="VDQ71" s="0"/>
      <c r="VDR71" s="0"/>
      <c r="VDS71" s="0"/>
      <c r="VDT71" s="0"/>
      <c r="VDU71" s="0"/>
      <c r="VDV71" s="0"/>
      <c r="VDW71" s="0"/>
      <c r="VDX71" s="0"/>
      <c r="VDY71" s="0"/>
      <c r="VDZ71" s="0"/>
      <c r="VEA71" s="0"/>
      <c r="VEB71" s="0"/>
      <c r="VEC71" s="0"/>
      <c r="VED71" s="0"/>
      <c r="VEE71" s="0"/>
      <c r="VEF71" s="0"/>
      <c r="VEG71" s="0"/>
      <c r="VEH71" s="0"/>
      <c r="VEI71" s="0"/>
      <c r="VEJ71" s="0"/>
      <c r="VEK71" s="0"/>
      <c r="VEL71" s="0"/>
      <c r="VEM71" s="0"/>
      <c r="VEN71" s="0"/>
      <c r="VEO71" s="0"/>
      <c r="VEP71" s="0"/>
      <c r="VEQ71" s="0"/>
      <c r="VER71" s="0"/>
      <c r="VES71" s="0"/>
      <c r="VET71" s="0"/>
      <c r="VEU71" s="0"/>
      <c r="VEV71" s="0"/>
      <c r="VEW71" s="0"/>
      <c r="VEX71" s="0"/>
      <c r="VEY71" s="0"/>
      <c r="VEZ71" s="0"/>
      <c r="VFA71" s="0"/>
      <c r="VFB71" s="0"/>
      <c r="VFC71" s="0"/>
      <c r="VFD71" s="0"/>
      <c r="VFE71" s="0"/>
      <c r="VFF71" s="0"/>
      <c r="VFG71" s="0"/>
      <c r="VFH71" s="0"/>
      <c r="VFI71" s="0"/>
      <c r="VFJ71" s="0"/>
      <c r="VFK71" s="0"/>
      <c r="VFL71" s="0"/>
      <c r="VFM71" s="0"/>
      <c r="VFN71" s="0"/>
      <c r="VFO71" s="0"/>
      <c r="VFP71" s="0"/>
      <c r="VFQ71" s="0"/>
      <c r="VFR71" s="0"/>
      <c r="VFS71" s="0"/>
      <c r="VFT71" s="0"/>
      <c r="VFU71" s="0"/>
      <c r="VFV71" s="0"/>
      <c r="VFW71" s="0"/>
      <c r="VFX71" s="0"/>
      <c r="VFY71" s="0"/>
      <c r="VFZ71" s="0"/>
      <c r="VGA71" s="0"/>
      <c r="VGB71" s="0"/>
      <c r="VGC71" s="0"/>
      <c r="VGD71" s="0"/>
      <c r="VGE71" s="0"/>
      <c r="VGF71" s="0"/>
      <c r="VGG71" s="0"/>
      <c r="VGH71" s="0"/>
      <c r="VGI71" s="0"/>
      <c r="VGJ71" s="0"/>
      <c r="VGK71" s="0"/>
      <c r="VGL71" s="0"/>
      <c r="VGM71" s="0"/>
      <c r="VGN71" s="0"/>
      <c r="VGO71" s="0"/>
      <c r="VGP71" s="0"/>
      <c r="VGQ71" s="0"/>
      <c r="VGR71" s="0"/>
      <c r="VGS71" s="0"/>
      <c r="VGT71" s="0"/>
      <c r="VGU71" s="0"/>
      <c r="VGV71" s="0"/>
      <c r="VGW71" s="0"/>
      <c r="VGX71" s="0"/>
      <c r="VGY71" s="0"/>
      <c r="VGZ71" s="0"/>
      <c r="VHA71" s="0"/>
      <c r="VHB71" s="0"/>
      <c r="VHC71" s="0"/>
      <c r="VHD71" s="0"/>
      <c r="VHE71" s="0"/>
      <c r="VHF71" s="0"/>
      <c r="VHG71" s="0"/>
      <c r="VHH71" s="0"/>
      <c r="VHI71" s="0"/>
      <c r="VHJ71" s="0"/>
      <c r="VHK71" s="0"/>
      <c r="VHL71" s="0"/>
      <c r="VHM71" s="0"/>
      <c r="VHN71" s="0"/>
      <c r="VHO71" s="0"/>
      <c r="VHP71" s="0"/>
      <c r="VHQ71" s="0"/>
      <c r="VHR71" s="0"/>
      <c r="VHS71" s="0"/>
      <c r="VHT71" s="0"/>
      <c r="VHU71" s="0"/>
      <c r="VHV71" s="0"/>
      <c r="VHW71" s="0"/>
      <c r="VHX71" s="0"/>
      <c r="VHY71" s="0"/>
      <c r="VHZ71" s="0"/>
      <c r="VIA71" s="0"/>
      <c r="VIB71" s="0"/>
      <c r="VIC71" s="0"/>
      <c r="VID71" s="0"/>
      <c r="VIE71" s="0"/>
      <c r="VIF71" s="0"/>
      <c r="VIG71" s="0"/>
      <c r="VIH71" s="0"/>
      <c r="VII71" s="0"/>
      <c r="VIJ71" s="0"/>
      <c r="VIK71" s="0"/>
      <c r="VIL71" s="0"/>
      <c r="VIM71" s="0"/>
      <c r="VIN71" s="0"/>
      <c r="VIO71" s="0"/>
      <c r="VIP71" s="0"/>
      <c r="VIQ71" s="0"/>
      <c r="VIR71" s="0"/>
      <c r="VIS71" s="0"/>
      <c r="VIT71" s="0"/>
      <c r="VIU71" s="0"/>
      <c r="VIV71" s="0"/>
      <c r="VIW71" s="0"/>
      <c r="VIX71" s="0"/>
      <c r="VIY71" s="0"/>
      <c r="VIZ71" s="0"/>
      <c r="VJA71" s="0"/>
      <c r="VJB71" s="0"/>
      <c r="VJC71" s="0"/>
      <c r="VJD71" s="0"/>
      <c r="VJE71" s="0"/>
      <c r="VJF71" s="0"/>
      <c r="VJG71" s="0"/>
      <c r="VJH71" s="0"/>
      <c r="VJI71" s="0"/>
      <c r="VJJ71" s="0"/>
      <c r="VJK71" s="0"/>
      <c r="VJL71" s="0"/>
      <c r="VJM71" s="0"/>
      <c r="VJN71" s="0"/>
      <c r="VJO71" s="0"/>
      <c r="VJP71" s="0"/>
      <c r="VJQ71" s="0"/>
      <c r="VJR71" s="0"/>
      <c r="VJS71" s="0"/>
      <c r="VJT71" s="0"/>
      <c r="VJU71" s="0"/>
      <c r="VJV71" s="0"/>
      <c r="VJW71" s="0"/>
      <c r="VJX71" s="0"/>
      <c r="VJY71" s="0"/>
      <c r="VJZ71" s="0"/>
      <c r="VKA71" s="0"/>
      <c r="VKB71" s="0"/>
      <c r="VKC71" s="0"/>
      <c r="VKD71" s="0"/>
      <c r="VKE71" s="0"/>
      <c r="VKF71" s="0"/>
      <c r="VKG71" s="0"/>
      <c r="VKH71" s="0"/>
      <c r="VKI71" s="0"/>
      <c r="VKJ71" s="0"/>
      <c r="VKK71" s="0"/>
      <c r="VKL71" s="0"/>
      <c r="VKM71" s="0"/>
      <c r="VKN71" s="0"/>
      <c r="VKO71" s="0"/>
      <c r="VKP71" s="0"/>
      <c r="VKQ71" s="0"/>
      <c r="VKR71" s="0"/>
      <c r="VKS71" s="0"/>
      <c r="VKT71" s="0"/>
      <c r="VKU71" s="0"/>
      <c r="VKV71" s="0"/>
      <c r="VKW71" s="0"/>
      <c r="VKX71" s="0"/>
      <c r="VKY71" s="0"/>
      <c r="VKZ71" s="0"/>
      <c r="VLA71" s="0"/>
      <c r="VLB71" s="0"/>
      <c r="VLC71" s="0"/>
      <c r="VLD71" s="0"/>
      <c r="VLE71" s="0"/>
      <c r="VLF71" s="0"/>
      <c r="VLG71" s="0"/>
      <c r="VLH71" s="0"/>
      <c r="VLI71" s="0"/>
      <c r="VLJ71" s="0"/>
      <c r="VLK71" s="0"/>
      <c r="VLL71" s="0"/>
      <c r="VLM71" s="0"/>
      <c r="VLN71" s="0"/>
      <c r="VLO71" s="0"/>
      <c r="VLP71" s="0"/>
      <c r="VLQ71" s="0"/>
      <c r="VLR71" s="0"/>
      <c r="VLS71" s="0"/>
      <c r="VLT71" s="0"/>
      <c r="VLU71" s="0"/>
      <c r="VLV71" s="0"/>
      <c r="VLW71" s="0"/>
      <c r="VLX71" s="0"/>
      <c r="VLY71" s="0"/>
      <c r="VLZ71" s="0"/>
      <c r="VMA71" s="0"/>
      <c r="VMB71" s="0"/>
      <c r="VMC71" s="0"/>
      <c r="VMD71" s="0"/>
      <c r="VME71" s="0"/>
      <c r="VMF71" s="0"/>
      <c r="VMG71" s="0"/>
      <c r="VMH71" s="0"/>
      <c r="VMI71" s="0"/>
      <c r="VMJ71" s="0"/>
      <c r="VMK71" s="0"/>
      <c r="VML71" s="0"/>
      <c r="VMM71" s="0"/>
      <c r="VMN71" s="0"/>
      <c r="VMO71" s="0"/>
      <c r="VMP71" s="0"/>
      <c r="VMQ71" s="0"/>
      <c r="VMR71" s="0"/>
      <c r="VMS71" s="0"/>
      <c r="VMT71" s="0"/>
      <c r="VMU71" s="0"/>
      <c r="VMV71" s="0"/>
      <c r="VMW71" s="0"/>
      <c r="VMX71" s="0"/>
      <c r="VMY71" s="0"/>
      <c r="VMZ71" s="0"/>
      <c r="VNA71" s="0"/>
      <c r="VNB71" s="0"/>
      <c r="VNC71" s="0"/>
      <c r="VND71" s="0"/>
      <c r="VNE71" s="0"/>
      <c r="VNF71" s="0"/>
      <c r="VNG71" s="0"/>
      <c r="VNH71" s="0"/>
      <c r="VNI71" s="0"/>
      <c r="VNJ71" s="0"/>
      <c r="VNK71" s="0"/>
      <c r="VNL71" s="0"/>
      <c r="VNM71" s="0"/>
      <c r="VNN71" s="0"/>
      <c r="VNO71" s="0"/>
      <c r="VNP71" s="0"/>
      <c r="VNQ71" s="0"/>
      <c r="VNR71" s="0"/>
      <c r="VNS71" s="0"/>
      <c r="VNT71" s="0"/>
      <c r="VNU71" s="0"/>
      <c r="VNV71" s="0"/>
      <c r="VNW71" s="0"/>
      <c r="VNX71" s="0"/>
      <c r="VNY71" s="0"/>
      <c r="VNZ71" s="0"/>
      <c r="VOA71" s="0"/>
      <c r="VOB71" s="0"/>
      <c r="VOC71" s="0"/>
      <c r="VOD71" s="0"/>
      <c r="VOE71" s="0"/>
      <c r="VOF71" s="0"/>
      <c r="VOG71" s="0"/>
      <c r="VOH71" s="0"/>
      <c r="VOI71" s="0"/>
      <c r="VOJ71" s="0"/>
      <c r="VOK71" s="0"/>
      <c r="VOL71" s="0"/>
      <c r="VOM71" s="0"/>
      <c r="VON71" s="0"/>
      <c r="VOO71" s="0"/>
      <c r="VOP71" s="0"/>
      <c r="VOQ71" s="0"/>
      <c r="VOR71" s="0"/>
      <c r="VOS71" s="0"/>
      <c r="VOT71" s="0"/>
      <c r="VOU71" s="0"/>
      <c r="VOV71" s="0"/>
      <c r="VOW71" s="0"/>
      <c r="VOX71" s="0"/>
      <c r="VOY71" s="0"/>
      <c r="VOZ71" s="0"/>
      <c r="VPA71" s="0"/>
      <c r="VPB71" s="0"/>
      <c r="VPC71" s="0"/>
      <c r="VPD71" s="0"/>
      <c r="VPE71" s="0"/>
      <c r="VPF71" s="0"/>
      <c r="VPG71" s="0"/>
      <c r="VPH71" s="0"/>
      <c r="VPI71" s="0"/>
      <c r="VPJ71" s="0"/>
      <c r="VPK71" s="0"/>
      <c r="VPL71" s="0"/>
      <c r="VPM71" s="0"/>
      <c r="VPN71" s="0"/>
      <c r="VPO71" s="0"/>
      <c r="VPP71" s="0"/>
      <c r="VPQ71" s="0"/>
      <c r="VPR71" s="0"/>
      <c r="VPS71" s="0"/>
      <c r="VPT71" s="0"/>
      <c r="VPU71" s="0"/>
      <c r="VPV71" s="0"/>
      <c r="VPW71" s="0"/>
      <c r="VPX71" s="0"/>
      <c r="VPY71" s="0"/>
      <c r="VPZ71" s="0"/>
      <c r="VQA71" s="0"/>
      <c r="VQB71" s="0"/>
      <c r="VQC71" s="0"/>
      <c r="VQD71" s="0"/>
      <c r="VQE71" s="0"/>
      <c r="VQF71" s="0"/>
      <c r="VQG71" s="0"/>
      <c r="VQH71" s="0"/>
      <c r="VQI71" s="0"/>
      <c r="VQJ71" s="0"/>
      <c r="VQK71" s="0"/>
      <c r="VQL71" s="0"/>
      <c r="VQM71" s="0"/>
      <c r="VQN71" s="0"/>
      <c r="VQO71" s="0"/>
      <c r="VQP71" s="0"/>
      <c r="VQQ71" s="0"/>
      <c r="VQR71" s="0"/>
      <c r="VQS71" s="0"/>
      <c r="VQT71" s="0"/>
      <c r="VQU71" s="0"/>
      <c r="VQV71" s="0"/>
      <c r="VQW71" s="0"/>
      <c r="VQX71" s="0"/>
      <c r="VQY71" s="0"/>
      <c r="VQZ71" s="0"/>
      <c r="VRA71" s="0"/>
      <c r="VRB71" s="0"/>
      <c r="VRC71" s="0"/>
      <c r="VRD71" s="0"/>
      <c r="VRE71" s="0"/>
      <c r="VRF71" s="0"/>
      <c r="VRG71" s="0"/>
      <c r="VRH71" s="0"/>
      <c r="VRI71" s="0"/>
      <c r="VRJ71" s="0"/>
      <c r="VRK71" s="0"/>
      <c r="VRL71" s="0"/>
      <c r="VRM71" s="0"/>
      <c r="VRN71" s="0"/>
      <c r="VRO71" s="0"/>
      <c r="VRP71" s="0"/>
      <c r="VRQ71" s="0"/>
      <c r="VRR71" s="0"/>
      <c r="VRS71" s="0"/>
      <c r="VRT71" s="0"/>
      <c r="VRU71" s="0"/>
      <c r="VRV71" s="0"/>
      <c r="VRW71" s="0"/>
      <c r="VRX71" s="0"/>
      <c r="VRY71" s="0"/>
      <c r="VRZ71" s="0"/>
      <c r="VSA71" s="0"/>
      <c r="VSB71" s="0"/>
      <c r="VSC71" s="0"/>
      <c r="VSD71" s="0"/>
      <c r="VSE71" s="0"/>
      <c r="VSF71" s="0"/>
      <c r="VSG71" s="0"/>
      <c r="VSH71" s="0"/>
      <c r="VSI71" s="0"/>
      <c r="VSJ71" s="0"/>
      <c r="VSK71" s="0"/>
      <c r="VSL71" s="0"/>
      <c r="VSM71" s="0"/>
      <c r="VSN71" s="0"/>
      <c r="VSO71" s="0"/>
      <c r="VSP71" s="0"/>
      <c r="VSQ71" s="0"/>
      <c r="VSR71" s="0"/>
      <c r="VSS71" s="0"/>
      <c r="VST71" s="0"/>
      <c r="VSU71" s="0"/>
      <c r="VSV71" s="0"/>
      <c r="VSW71" s="0"/>
      <c r="VSX71" s="0"/>
      <c r="VSY71" s="0"/>
      <c r="VSZ71" s="0"/>
      <c r="VTA71" s="0"/>
      <c r="VTB71" s="0"/>
      <c r="VTC71" s="0"/>
      <c r="VTD71" s="0"/>
      <c r="VTE71" s="0"/>
      <c r="VTF71" s="0"/>
      <c r="VTG71" s="0"/>
      <c r="VTH71" s="0"/>
      <c r="VTI71" s="0"/>
      <c r="VTJ71" s="0"/>
      <c r="VTK71" s="0"/>
      <c r="VTL71" s="0"/>
      <c r="VTM71" s="0"/>
      <c r="VTN71" s="0"/>
      <c r="VTO71" s="0"/>
      <c r="VTP71" s="0"/>
      <c r="VTQ71" s="0"/>
      <c r="VTR71" s="0"/>
      <c r="VTS71" s="0"/>
      <c r="VTT71" s="0"/>
      <c r="VTU71" s="0"/>
      <c r="VTV71" s="0"/>
      <c r="VTW71" s="0"/>
      <c r="VTX71" s="0"/>
      <c r="VTY71" s="0"/>
      <c r="VTZ71" s="0"/>
      <c r="VUA71" s="0"/>
      <c r="VUB71" s="0"/>
      <c r="VUC71" s="0"/>
      <c r="VUD71" s="0"/>
      <c r="VUE71" s="0"/>
      <c r="VUF71" s="0"/>
      <c r="VUG71" s="0"/>
      <c r="VUH71" s="0"/>
      <c r="VUI71" s="0"/>
      <c r="VUJ71" s="0"/>
      <c r="VUK71" s="0"/>
      <c r="VUL71" s="0"/>
      <c r="VUM71" s="0"/>
      <c r="VUN71" s="0"/>
      <c r="VUO71" s="0"/>
      <c r="VUP71" s="0"/>
      <c r="VUQ71" s="0"/>
      <c r="VUR71" s="0"/>
      <c r="VUS71" s="0"/>
      <c r="VUT71" s="0"/>
      <c r="VUU71" s="0"/>
      <c r="VUV71" s="0"/>
      <c r="VUW71" s="0"/>
      <c r="VUX71" s="0"/>
      <c r="VUY71" s="0"/>
      <c r="VUZ71" s="0"/>
      <c r="VVA71" s="0"/>
      <c r="VVB71" s="0"/>
      <c r="VVC71" s="0"/>
      <c r="VVD71" s="0"/>
      <c r="VVE71" s="0"/>
      <c r="VVF71" s="0"/>
      <c r="VVG71" s="0"/>
      <c r="VVH71" s="0"/>
      <c r="VVI71" s="0"/>
      <c r="VVJ71" s="0"/>
      <c r="VVK71" s="0"/>
      <c r="VVL71" s="0"/>
      <c r="VVM71" s="0"/>
      <c r="VVN71" s="0"/>
      <c r="VVO71" s="0"/>
      <c r="VVP71" s="0"/>
      <c r="VVQ71" s="0"/>
      <c r="VVR71" s="0"/>
      <c r="VVS71" s="0"/>
      <c r="VVT71" s="0"/>
      <c r="VVU71" s="0"/>
      <c r="VVV71" s="0"/>
      <c r="VVW71" s="0"/>
      <c r="VVX71" s="0"/>
      <c r="VVY71" s="0"/>
      <c r="VVZ71" s="0"/>
      <c r="VWA71" s="0"/>
      <c r="VWB71" s="0"/>
      <c r="VWC71" s="0"/>
      <c r="VWD71" s="0"/>
      <c r="VWE71" s="0"/>
      <c r="VWF71" s="0"/>
      <c r="VWG71" s="0"/>
      <c r="VWH71" s="0"/>
      <c r="VWI71" s="0"/>
      <c r="VWJ71" s="0"/>
      <c r="VWK71" s="0"/>
      <c r="VWL71" s="0"/>
      <c r="VWM71" s="0"/>
      <c r="VWN71" s="0"/>
      <c r="VWO71" s="0"/>
      <c r="VWP71" s="0"/>
      <c r="VWQ71" s="0"/>
      <c r="VWR71" s="0"/>
      <c r="VWS71" s="0"/>
      <c r="VWT71" s="0"/>
      <c r="VWU71" s="0"/>
      <c r="VWV71" s="0"/>
      <c r="VWW71" s="0"/>
      <c r="VWX71" s="0"/>
      <c r="VWY71" s="0"/>
      <c r="VWZ71" s="0"/>
      <c r="VXA71" s="0"/>
      <c r="VXB71" s="0"/>
      <c r="VXC71" s="0"/>
      <c r="VXD71" s="0"/>
      <c r="VXE71" s="0"/>
      <c r="VXF71" s="0"/>
      <c r="VXG71" s="0"/>
      <c r="VXH71" s="0"/>
      <c r="VXI71" s="0"/>
      <c r="VXJ71" s="0"/>
      <c r="VXK71" s="0"/>
      <c r="VXL71" s="0"/>
      <c r="VXM71" s="0"/>
      <c r="VXN71" s="0"/>
      <c r="VXO71" s="0"/>
      <c r="VXP71" s="0"/>
      <c r="VXQ71" s="0"/>
      <c r="VXR71" s="0"/>
      <c r="VXS71" s="0"/>
      <c r="VXT71" s="0"/>
      <c r="VXU71" s="0"/>
      <c r="VXV71" s="0"/>
      <c r="VXW71" s="0"/>
      <c r="VXX71" s="0"/>
      <c r="VXY71" s="0"/>
      <c r="VXZ71" s="0"/>
      <c r="VYA71" s="0"/>
      <c r="VYB71" s="0"/>
      <c r="VYC71" s="0"/>
      <c r="VYD71" s="0"/>
      <c r="VYE71" s="0"/>
      <c r="VYF71" s="0"/>
      <c r="VYG71" s="0"/>
      <c r="VYH71" s="0"/>
      <c r="VYI71" s="0"/>
      <c r="VYJ71" s="0"/>
      <c r="VYK71" s="0"/>
      <c r="VYL71" s="0"/>
      <c r="VYM71" s="0"/>
      <c r="VYN71" s="0"/>
      <c r="VYO71" s="0"/>
      <c r="VYP71" s="0"/>
      <c r="VYQ71" s="0"/>
      <c r="VYR71" s="0"/>
      <c r="VYS71" s="0"/>
      <c r="VYT71" s="0"/>
      <c r="VYU71" s="0"/>
      <c r="VYV71" s="0"/>
      <c r="VYW71" s="0"/>
      <c r="VYX71" s="0"/>
      <c r="VYY71" s="0"/>
      <c r="VYZ71" s="0"/>
      <c r="VZA71" s="0"/>
      <c r="VZB71" s="0"/>
      <c r="VZC71" s="0"/>
      <c r="VZD71" s="0"/>
      <c r="VZE71" s="0"/>
      <c r="VZF71" s="0"/>
      <c r="VZG71" s="0"/>
      <c r="VZH71" s="0"/>
      <c r="VZI71" s="0"/>
      <c r="VZJ71" s="0"/>
      <c r="VZK71" s="0"/>
      <c r="VZL71" s="0"/>
      <c r="VZM71" s="0"/>
      <c r="VZN71" s="0"/>
      <c r="VZO71" s="0"/>
      <c r="VZP71" s="0"/>
      <c r="VZQ71" s="0"/>
      <c r="VZR71" s="0"/>
      <c r="VZS71" s="0"/>
      <c r="VZT71" s="0"/>
      <c r="VZU71" s="0"/>
      <c r="VZV71" s="0"/>
      <c r="VZW71" s="0"/>
      <c r="VZX71" s="0"/>
      <c r="VZY71" s="0"/>
      <c r="VZZ71" s="0"/>
      <c r="WAA71" s="0"/>
      <c r="WAB71" s="0"/>
      <c r="WAC71" s="0"/>
      <c r="WAD71" s="0"/>
      <c r="WAE71" s="0"/>
      <c r="WAF71" s="0"/>
      <c r="WAG71" s="0"/>
      <c r="WAH71" s="0"/>
      <c r="WAI71" s="0"/>
      <c r="WAJ71" s="0"/>
      <c r="WAK71" s="0"/>
      <c r="WAL71" s="0"/>
      <c r="WAM71" s="0"/>
      <c r="WAN71" s="0"/>
      <c r="WAO71" s="0"/>
      <c r="WAP71" s="0"/>
      <c r="WAQ71" s="0"/>
      <c r="WAR71" s="0"/>
      <c r="WAS71" s="0"/>
      <c r="WAT71" s="0"/>
      <c r="WAU71" s="0"/>
      <c r="WAV71" s="0"/>
      <c r="WAW71" s="0"/>
      <c r="WAX71" s="0"/>
      <c r="WAY71" s="0"/>
      <c r="WAZ71" s="0"/>
      <c r="WBA71" s="0"/>
      <c r="WBB71" s="0"/>
      <c r="WBC71" s="0"/>
      <c r="WBD71" s="0"/>
      <c r="WBE71" s="0"/>
      <c r="WBF71" s="0"/>
      <c r="WBG71" s="0"/>
      <c r="WBH71" s="0"/>
      <c r="WBI71" s="0"/>
      <c r="WBJ71" s="0"/>
      <c r="WBK71" s="0"/>
      <c r="WBL71" s="0"/>
      <c r="WBM71" s="0"/>
      <c r="WBN71" s="0"/>
      <c r="WBO71" s="0"/>
      <c r="WBP71" s="0"/>
      <c r="WBQ71" s="0"/>
      <c r="WBR71" s="0"/>
      <c r="WBS71" s="0"/>
      <c r="WBT71" s="0"/>
      <c r="WBU71" s="0"/>
      <c r="WBV71" s="0"/>
      <c r="WBW71" s="0"/>
      <c r="WBX71" s="0"/>
      <c r="WBY71" s="0"/>
      <c r="WBZ71" s="0"/>
      <c r="WCA71" s="0"/>
      <c r="WCB71" s="0"/>
      <c r="WCC71" s="0"/>
      <c r="WCD71" s="0"/>
      <c r="WCE71" s="0"/>
      <c r="WCF71" s="0"/>
      <c r="WCG71" s="0"/>
      <c r="WCH71" s="0"/>
      <c r="WCI71" s="0"/>
      <c r="WCJ71" s="0"/>
      <c r="WCK71" s="0"/>
      <c r="WCL71" s="0"/>
      <c r="WCM71" s="0"/>
      <c r="WCN71" s="0"/>
      <c r="WCO71" s="0"/>
      <c r="WCP71" s="0"/>
      <c r="WCQ71" s="0"/>
      <c r="WCR71" s="0"/>
      <c r="WCS71" s="0"/>
      <c r="WCT71" s="0"/>
      <c r="WCU71" s="0"/>
      <c r="WCV71" s="0"/>
      <c r="WCW71" s="0"/>
      <c r="WCX71" s="0"/>
      <c r="WCY71" s="0"/>
      <c r="WCZ71" s="0"/>
      <c r="WDA71" s="0"/>
      <c r="WDB71" s="0"/>
      <c r="WDC71" s="0"/>
      <c r="WDD71" s="0"/>
      <c r="WDE71" s="0"/>
      <c r="WDF71" s="0"/>
      <c r="WDG71" s="0"/>
      <c r="WDH71" s="0"/>
      <c r="WDI71" s="0"/>
      <c r="WDJ71" s="0"/>
      <c r="WDK71" s="0"/>
      <c r="WDL71" s="0"/>
      <c r="WDM71" s="0"/>
      <c r="WDN71" s="0"/>
      <c r="WDO71" s="0"/>
      <c r="WDP71" s="0"/>
      <c r="WDQ71" s="0"/>
      <c r="WDR71" s="0"/>
      <c r="WDS71" s="0"/>
      <c r="WDT71" s="0"/>
      <c r="WDU71" s="0"/>
      <c r="WDV71" s="0"/>
      <c r="WDW71" s="0"/>
      <c r="WDX71" s="0"/>
      <c r="WDY71" s="0"/>
      <c r="WDZ71" s="0"/>
      <c r="WEA71" s="0"/>
      <c r="WEB71" s="0"/>
      <c r="WEC71" s="0"/>
      <c r="WED71" s="0"/>
      <c r="WEE71" s="0"/>
      <c r="WEF71" s="0"/>
      <c r="WEG71" s="0"/>
      <c r="WEH71" s="0"/>
      <c r="WEI71" s="0"/>
      <c r="WEJ71" s="0"/>
      <c r="WEK71" s="0"/>
      <c r="WEL71" s="0"/>
      <c r="WEM71" s="0"/>
      <c r="WEN71" s="0"/>
      <c r="WEO71" s="0"/>
      <c r="WEP71" s="0"/>
      <c r="WEQ71" s="0"/>
      <c r="WER71" s="0"/>
      <c r="WES71" s="0"/>
      <c r="WET71" s="0"/>
      <c r="WEU71" s="0"/>
      <c r="WEV71" s="0"/>
      <c r="WEW71" s="0"/>
      <c r="WEX71" s="0"/>
      <c r="WEY71" s="0"/>
      <c r="WEZ71" s="0"/>
      <c r="WFA71" s="0"/>
      <c r="WFB71" s="0"/>
      <c r="WFC71" s="0"/>
      <c r="WFD71" s="0"/>
      <c r="WFE71" s="0"/>
      <c r="WFF71" s="0"/>
      <c r="WFG71" s="0"/>
      <c r="WFH71" s="0"/>
      <c r="WFI71" s="0"/>
      <c r="WFJ71" s="0"/>
      <c r="WFK71" s="0"/>
      <c r="WFL71" s="0"/>
      <c r="WFM71" s="0"/>
      <c r="WFN71" s="0"/>
      <c r="WFO71" s="0"/>
      <c r="WFP71" s="0"/>
      <c r="WFQ71" s="0"/>
      <c r="WFR71" s="0"/>
      <c r="WFS71" s="0"/>
      <c r="WFT71" s="0"/>
      <c r="WFU71" s="0"/>
      <c r="WFV71" s="0"/>
      <c r="WFW71" s="0"/>
      <c r="WFX71" s="0"/>
      <c r="WFY71" s="0"/>
      <c r="WFZ71" s="0"/>
      <c r="WGA71" s="0"/>
      <c r="WGB71" s="0"/>
      <c r="WGC71" s="0"/>
      <c r="WGD71" s="0"/>
      <c r="WGE71" s="0"/>
      <c r="WGF71" s="0"/>
      <c r="WGG71" s="0"/>
      <c r="WGH71" s="0"/>
      <c r="WGI71" s="0"/>
      <c r="WGJ71" s="0"/>
      <c r="WGK71" s="0"/>
      <c r="WGL71" s="0"/>
      <c r="WGM71" s="0"/>
      <c r="WGN71" s="0"/>
      <c r="WGO71" s="0"/>
      <c r="WGP71" s="0"/>
      <c r="WGQ71" s="0"/>
      <c r="WGR71" s="0"/>
      <c r="WGS71" s="0"/>
      <c r="WGT71" s="0"/>
      <c r="WGU71" s="0"/>
      <c r="WGV71" s="0"/>
      <c r="WGW71" s="0"/>
      <c r="WGX71" s="0"/>
      <c r="WGY71" s="0"/>
      <c r="WGZ71" s="0"/>
      <c r="WHA71" s="0"/>
      <c r="WHB71" s="0"/>
      <c r="WHC71" s="0"/>
      <c r="WHD71" s="0"/>
      <c r="WHE71" s="0"/>
      <c r="WHF71" s="0"/>
      <c r="WHG71" s="0"/>
      <c r="WHH71" s="0"/>
      <c r="WHI71" s="0"/>
      <c r="WHJ71" s="0"/>
      <c r="WHK71" s="0"/>
      <c r="WHL71" s="0"/>
      <c r="WHM71" s="0"/>
      <c r="WHN71" s="0"/>
      <c r="WHO71" s="0"/>
      <c r="WHP71" s="0"/>
      <c r="WHQ71" s="0"/>
      <c r="WHR71" s="0"/>
      <c r="WHS71" s="0"/>
      <c r="WHT71" s="0"/>
      <c r="WHU71" s="0"/>
      <c r="WHV71" s="0"/>
      <c r="WHW71" s="0"/>
      <c r="WHX71" s="0"/>
      <c r="WHY71" s="0"/>
      <c r="WHZ71" s="0"/>
      <c r="WIA71" s="0"/>
      <c r="WIB71" s="0"/>
      <c r="WIC71" s="0"/>
      <c r="WID71" s="0"/>
      <c r="WIE71" s="0"/>
      <c r="WIF71" s="0"/>
      <c r="WIG71" s="0"/>
      <c r="WIH71" s="0"/>
      <c r="WII71" s="0"/>
      <c r="WIJ71" s="0"/>
      <c r="WIK71" s="0"/>
      <c r="WIL71" s="0"/>
      <c r="WIM71" s="0"/>
      <c r="WIN71" s="0"/>
      <c r="WIO71" s="0"/>
      <c r="WIP71" s="0"/>
      <c r="WIQ71" s="0"/>
      <c r="WIR71" s="0"/>
      <c r="WIS71" s="0"/>
      <c r="WIT71" s="0"/>
      <c r="WIU71" s="0"/>
      <c r="WIV71" s="0"/>
      <c r="WIW71" s="0"/>
      <c r="WIX71" s="0"/>
      <c r="WIY71" s="0"/>
      <c r="WIZ71" s="0"/>
      <c r="WJA71" s="0"/>
      <c r="WJB71" s="0"/>
      <c r="WJC71" s="0"/>
      <c r="WJD71" s="0"/>
      <c r="WJE71" s="0"/>
      <c r="WJF71" s="0"/>
      <c r="WJG71" s="0"/>
      <c r="WJH71" s="0"/>
      <c r="WJI71" s="0"/>
      <c r="WJJ71" s="0"/>
      <c r="WJK71" s="0"/>
      <c r="WJL71" s="0"/>
      <c r="WJM71" s="0"/>
      <c r="WJN71" s="0"/>
      <c r="WJO71" s="0"/>
      <c r="WJP71" s="0"/>
      <c r="WJQ71" s="0"/>
      <c r="WJR71" s="0"/>
      <c r="WJS71" s="0"/>
      <c r="WJT71" s="0"/>
      <c r="WJU71" s="0"/>
      <c r="WJV71" s="0"/>
      <c r="WJW71" s="0"/>
      <c r="WJX71" s="0"/>
      <c r="WJY71" s="0"/>
      <c r="WJZ71" s="0"/>
      <c r="WKA71" s="0"/>
      <c r="WKB71" s="0"/>
      <c r="WKC71" s="0"/>
      <c r="WKD71" s="0"/>
      <c r="WKE71" s="0"/>
      <c r="WKF71" s="0"/>
      <c r="WKG71" s="0"/>
      <c r="WKH71" s="0"/>
      <c r="WKI71" s="0"/>
      <c r="WKJ71" s="0"/>
      <c r="WKK71" s="0"/>
      <c r="WKL71" s="0"/>
      <c r="WKM71" s="0"/>
      <c r="WKN71" s="0"/>
      <c r="WKO71" s="0"/>
      <c r="WKP71" s="0"/>
      <c r="WKQ71" s="0"/>
      <c r="WKR71" s="0"/>
      <c r="WKS71" s="0"/>
      <c r="WKT71" s="0"/>
      <c r="WKU71" s="0"/>
      <c r="WKV71" s="0"/>
      <c r="WKW71" s="0"/>
      <c r="WKX71" s="0"/>
      <c r="WKY71" s="0"/>
      <c r="WKZ71" s="0"/>
      <c r="WLA71" s="0"/>
      <c r="WLB71" s="0"/>
      <c r="WLC71" s="0"/>
      <c r="WLD71" s="0"/>
      <c r="WLE71" s="0"/>
      <c r="WLF71" s="0"/>
      <c r="WLG71" s="0"/>
      <c r="WLH71" s="0"/>
      <c r="WLI71" s="0"/>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row r="72" customFormat="false" ht="13.8" hidden="false" customHeight="false" outlineLevel="0" collapsed="false">
      <c r="A72" s="745" t="s">
        <v>1061</v>
      </c>
      <c r="B72" s="746"/>
      <c r="C72" s="746"/>
      <c r="D72" s="746"/>
      <c r="E72" s="746" t="n">
        <v>358</v>
      </c>
      <c r="F72" s="746" t="n">
        <v>358</v>
      </c>
      <c r="G72" s="746" t="n">
        <v>180</v>
      </c>
      <c r="H72" s="746" t="n">
        <v>180</v>
      </c>
      <c r="I72" s="746"/>
      <c r="J72" s="746" t="n">
        <v>86</v>
      </c>
      <c r="K72" s="746" t="n">
        <v>86</v>
      </c>
      <c r="L72" s="746" t="n">
        <v>92</v>
      </c>
      <c r="M72" s="746" t="n">
        <v>92</v>
      </c>
      <c r="N72" s="746" t="n">
        <v>92</v>
      </c>
      <c r="O72" s="746" t="n">
        <v>175</v>
      </c>
      <c r="P72" s="746" t="n">
        <v>175</v>
      </c>
      <c r="Q72" s="746" t="n">
        <v>270</v>
      </c>
      <c r="R72" s="746" t="n">
        <v>270</v>
      </c>
      <c r="S72" s="746" t="n">
        <v>270</v>
      </c>
      <c r="T72" s="746" t="n">
        <v>134</v>
      </c>
      <c r="U72" s="746" t="n">
        <v>134</v>
      </c>
      <c r="V72" s="746" t="n">
        <v>134</v>
      </c>
      <c r="W72" s="746" t="n">
        <v>100</v>
      </c>
      <c r="X72" s="746" t="n">
        <v>100</v>
      </c>
      <c r="Y72" s="746" t="n">
        <v>250</v>
      </c>
      <c r="Z72" s="746" t="n">
        <v>250</v>
      </c>
      <c r="AA72" s="746" t="n">
        <v>302</v>
      </c>
      <c r="AB72" s="746" t="n">
        <v>302</v>
      </c>
      <c r="AC72" s="746" t="n">
        <v>372</v>
      </c>
      <c r="AD72" s="746" t="n">
        <v>372</v>
      </c>
      <c r="AE72" s="746" t="n">
        <v>137</v>
      </c>
      <c r="AF72" s="746" t="n">
        <v>101</v>
      </c>
      <c r="AG72" s="746" t="n">
        <v>103</v>
      </c>
      <c r="AH72" s="746" t="n">
        <v>52.6</v>
      </c>
      <c r="AI72" s="746" t="n">
        <v>70</v>
      </c>
      <c r="AJ72" s="746" t="n">
        <v>140</v>
      </c>
      <c r="AK72" s="746" t="n">
        <v>52.6</v>
      </c>
      <c r="AL72" s="746"/>
      <c r="AM72" s="746"/>
      <c r="AN72" s="746"/>
      <c r="AO72" s="746"/>
      <c r="AP72" s="746"/>
      <c r="AQ72" s="746"/>
      <c r="AR72" s="746"/>
      <c r="AS72" s="746"/>
      <c r="AT72" s="746"/>
      <c r="AU72" s="746"/>
      <c r="AV72" s="746"/>
      <c r="AW72" s="746"/>
      <c r="AX72" s="746"/>
      <c r="AY72" s="746"/>
      <c r="AZ72" s="746"/>
      <c r="BA72" s="746"/>
      <c r="BB72" s="746"/>
      <c r="BC72" s="746"/>
      <c r="BD72" s="746"/>
      <c r="BE72" s="746"/>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c r="AMK72" s="0"/>
      <c r="AML72" s="0"/>
      <c r="AMM72" s="0"/>
      <c r="AMN72" s="0"/>
      <c r="AMO72" s="0"/>
      <c r="AMP72" s="0"/>
      <c r="AMQ72" s="0"/>
      <c r="AMR72" s="0"/>
      <c r="AMS72" s="0"/>
      <c r="AMT72" s="0"/>
      <c r="AMU72" s="0"/>
      <c r="AMV72" s="0"/>
      <c r="AMW72" s="0"/>
      <c r="AMX72" s="0"/>
      <c r="AMY72" s="0"/>
      <c r="AMZ72" s="0"/>
      <c r="ANA72" s="0"/>
      <c r="ANB72" s="0"/>
      <c r="ANC72" s="0"/>
      <c r="AND72" s="0"/>
      <c r="ANE72" s="0"/>
      <c r="ANF72" s="0"/>
      <c r="ANG72" s="0"/>
      <c r="ANH72" s="0"/>
      <c r="ANI72" s="0"/>
      <c r="ANJ72" s="0"/>
      <c r="ANK72" s="0"/>
      <c r="ANL72" s="0"/>
      <c r="ANM72" s="0"/>
      <c r="ANN72" s="0"/>
      <c r="ANO72" s="0"/>
      <c r="ANP72" s="0"/>
      <c r="ANQ72" s="0"/>
      <c r="ANR72" s="0"/>
      <c r="ANS72" s="0"/>
      <c r="ANT72" s="0"/>
      <c r="ANU72" s="0"/>
      <c r="ANV72" s="0"/>
      <c r="ANW72" s="0"/>
      <c r="ANX72" s="0"/>
      <c r="ANY72" s="0"/>
      <c r="ANZ72" s="0"/>
      <c r="AOA72" s="0"/>
      <c r="AOB72" s="0"/>
      <c r="AOC72" s="0"/>
      <c r="AOD72" s="0"/>
      <c r="AOE72" s="0"/>
      <c r="AOF72" s="0"/>
      <c r="AOG72" s="0"/>
      <c r="AOH72" s="0"/>
      <c r="AOI72" s="0"/>
      <c r="AOJ72" s="0"/>
      <c r="AOK72" s="0"/>
      <c r="AOL72" s="0"/>
      <c r="AOM72" s="0"/>
      <c r="AON72" s="0"/>
      <c r="AOO72" s="0"/>
      <c r="AOP72" s="0"/>
      <c r="AOQ72" s="0"/>
      <c r="AOR72" s="0"/>
      <c r="AOS72" s="0"/>
      <c r="AOT72" s="0"/>
      <c r="AOU72" s="0"/>
      <c r="AOV72" s="0"/>
      <c r="AOW72" s="0"/>
      <c r="AOX72" s="0"/>
      <c r="AOY72" s="0"/>
      <c r="AOZ72" s="0"/>
      <c r="APA72" s="0"/>
      <c r="APB72" s="0"/>
      <c r="APC72" s="0"/>
      <c r="APD72" s="0"/>
      <c r="APE72" s="0"/>
      <c r="APF72" s="0"/>
      <c r="APG72" s="0"/>
      <c r="APH72" s="0"/>
      <c r="API72" s="0"/>
      <c r="APJ72" s="0"/>
      <c r="APK72" s="0"/>
      <c r="APL72" s="0"/>
      <c r="APM72" s="0"/>
      <c r="APN72" s="0"/>
      <c r="APO72" s="0"/>
      <c r="APP72" s="0"/>
      <c r="APQ72" s="0"/>
      <c r="APR72" s="0"/>
      <c r="APS72" s="0"/>
      <c r="APT72" s="0"/>
      <c r="APU72" s="0"/>
      <c r="APV72" s="0"/>
      <c r="APW72" s="0"/>
      <c r="APX72" s="0"/>
      <c r="APY72" s="0"/>
      <c r="APZ72" s="0"/>
      <c r="AQA72" s="0"/>
      <c r="AQB72" s="0"/>
      <c r="AQC72" s="0"/>
      <c r="AQD72" s="0"/>
      <c r="AQE72" s="0"/>
      <c r="AQF72" s="0"/>
      <c r="AQG72" s="0"/>
      <c r="AQH72" s="0"/>
      <c r="AQI72" s="0"/>
      <c r="AQJ72" s="0"/>
      <c r="AQK72" s="0"/>
      <c r="AQL72" s="0"/>
      <c r="AQM72" s="0"/>
      <c r="AQN72" s="0"/>
      <c r="AQO72" s="0"/>
      <c r="AQP72" s="0"/>
      <c r="AQQ72" s="0"/>
      <c r="AQR72" s="0"/>
      <c r="AQS72" s="0"/>
      <c r="AQT72" s="0"/>
      <c r="AQU72" s="0"/>
      <c r="AQV72" s="0"/>
      <c r="AQW72" s="0"/>
      <c r="AQX72" s="0"/>
      <c r="AQY72" s="0"/>
      <c r="AQZ72" s="0"/>
      <c r="ARA72" s="0"/>
      <c r="ARB72" s="0"/>
      <c r="ARC72" s="0"/>
      <c r="ARD72" s="0"/>
      <c r="ARE72" s="0"/>
      <c r="ARF72" s="0"/>
      <c r="ARG72" s="0"/>
      <c r="ARH72" s="0"/>
      <c r="ARI72" s="0"/>
      <c r="ARJ72" s="0"/>
      <c r="ARK72" s="0"/>
      <c r="ARL72" s="0"/>
      <c r="ARM72" s="0"/>
      <c r="ARN72" s="0"/>
      <c r="ARO72" s="0"/>
      <c r="ARP72" s="0"/>
      <c r="ARQ72" s="0"/>
      <c r="ARR72" s="0"/>
      <c r="ARS72" s="0"/>
      <c r="ART72" s="0"/>
      <c r="ARU72" s="0"/>
      <c r="ARV72" s="0"/>
      <c r="ARW72" s="0"/>
      <c r="ARX72" s="0"/>
      <c r="ARY72" s="0"/>
      <c r="ARZ72" s="0"/>
      <c r="ASA72" s="0"/>
      <c r="ASB72" s="0"/>
      <c r="ASC72" s="0"/>
      <c r="ASD72" s="0"/>
      <c r="ASE72" s="0"/>
      <c r="ASF72" s="0"/>
      <c r="ASG72" s="0"/>
      <c r="ASH72" s="0"/>
      <c r="ASI72" s="0"/>
      <c r="ASJ72" s="0"/>
      <c r="ASK72" s="0"/>
      <c r="ASL72" s="0"/>
      <c r="ASM72" s="0"/>
      <c r="ASN72" s="0"/>
      <c r="ASO72" s="0"/>
      <c r="ASP72" s="0"/>
      <c r="ASQ72" s="0"/>
      <c r="ASR72" s="0"/>
      <c r="ASS72" s="0"/>
      <c r="AST72" s="0"/>
      <c r="ASU72" s="0"/>
      <c r="ASV72" s="0"/>
      <c r="ASW72" s="0"/>
      <c r="ASX72" s="0"/>
      <c r="ASY72" s="0"/>
      <c r="ASZ72" s="0"/>
      <c r="ATA72" s="0"/>
      <c r="ATB72" s="0"/>
      <c r="ATC72" s="0"/>
      <c r="ATD72" s="0"/>
      <c r="ATE72" s="0"/>
      <c r="ATF72" s="0"/>
      <c r="ATG72" s="0"/>
      <c r="ATH72" s="0"/>
      <c r="ATI72" s="0"/>
      <c r="ATJ72" s="0"/>
      <c r="ATK72" s="0"/>
      <c r="ATL72" s="0"/>
      <c r="ATM72" s="0"/>
      <c r="ATN72" s="0"/>
      <c r="ATO72" s="0"/>
      <c r="ATP72" s="0"/>
      <c r="ATQ72" s="0"/>
      <c r="ATR72" s="0"/>
      <c r="ATS72" s="0"/>
      <c r="ATT72" s="0"/>
      <c r="ATU72" s="0"/>
      <c r="ATV72" s="0"/>
      <c r="ATW72" s="0"/>
      <c r="ATX72" s="0"/>
      <c r="ATY72" s="0"/>
      <c r="ATZ72" s="0"/>
      <c r="AUA72" s="0"/>
      <c r="AUB72" s="0"/>
      <c r="AUC72" s="0"/>
      <c r="AUD72" s="0"/>
      <c r="AUE72" s="0"/>
      <c r="AUF72" s="0"/>
      <c r="AUG72" s="0"/>
      <c r="AUH72" s="0"/>
      <c r="AUI72" s="0"/>
      <c r="AUJ72" s="0"/>
      <c r="AUK72" s="0"/>
      <c r="AUL72" s="0"/>
      <c r="AUM72" s="0"/>
      <c r="AUN72" s="0"/>
      <c r="AUO72" s="0"/>
      <c r="AUP72" s="0"/>
      <c r="AUQ72" s="0"/>
      <c r="AUR72" s="0"/>
      <c r="AUS72" s="0"/>
      <c r="AUT72" s="0"/>
      <c r="AUU72" s="0"/>
      <c r="AUV72" s="0"/>
      <c r="AUW72" s="0"/>
      <c r="AUX72" s="0"/>
      <c r="AUY72" s="0"/>
      <c r="AUZ72" s="0"/>
      <c r="AVA72" s="0"/>
      <c r="AVB72" s="0"/>
      <c r="AVC72" s="0"/>
      <c r="AVD72" s="0"/>
      <c r="AVE72" s="0"/>
      <c r="AVF72" s="0"/>
      <c r="AVG72" s="0"/>
      <c r="AVH72" s="0"/>
      <c r="AVI72" s="0"/>
      <c r="AVJ72" s="0"/>
      <c r="AVK72" s="0"/>
      <c r="AVL72" s="0"/>
      <c r="AVM72" s="0"/>
      <c r="AVN72" s="0"/>
      <c r="AVO72" s="0"/>
      <c r="AVP72" s="0"/>
      <c r="AVQ72" s="0"/>
      <c r="AVR72" s="0"/>
      <c r="AVS72" s="0"/>
      <c r="AVT72" s="0"/>
      <c r="AVU72" s="0"/>
      <c r="AVV72" s="0"/>
      <c r="AVW72" s="0"/>
      <c r="AVX72" s="0"/>
      <c r="AVY72" s="0"/>
      <c r="AVZ72" s="0"/>
      <c r="AWA72" s="0"/>
      <c r="AWB72" s="0"/>
      <c r="AWC72" s="0"/>
      <c r="AWD72" s="0"/>
      <c r="AWE72" s="0"/>
      <c r="AWF72" s="0"/>
      <c r="AWG72" s="0"/>
      <c r="AWH72" s="0"/>
      <c r="AWI72" s="0"/>
      <c r="AWJ72" s="0"/>
      <c r="AWK72" s="0"/>
      <c r="AWL72" s="0"/>
      <c r="AWM72" s="0"/>
      <c r="AWN72" s="0"/>
      <c r="AWO72" s="0"/>
      <c r="AWP72" s="0"/>
      <c r="AWQ72" s="0"/>
      <c r="AWR72" s="0"/>
      <c r="AWS72" s="0"/>
      <c r="AWT72" s="0"/>
      <c r="AWU72" s="0"/>
      <c r="AWV72" s="0"/>
      <c r="AWW72" s="0"/>
      <c r="AWX72" s="0"/>
      <c r="AWY72" s="0"/>
      <c r="AWZ72" s="0"/>
      <c r="AXA72" s="0"/>
      <c r="AXB72" s="0"/>
      <c r="AXC72" s="0"/>
      <c r="AXD72" s="0"/>
      <c r="AXE72" s="0"/>
      <c r="AXF72" s="0"/>
      <c r="AXG72" s="0"/>
      <c r="AXH72" s="0"/>
      <c r="AXI72" s="0"/>
      <c r="AXJ72" s="0"/>
      <c r="AXK72" s="0"/>
      <c r="AXL72" s="0"/>
      <c r="AXM72" s="0"/>
      <c r="AXN72" s="0"/>
      <c r="AXO72" s="0"/>
      <c r="AXP72" s="0"/>
      <c r="AXQ72" s="0"/>
      <c r="AXR72" s="0"/>
      <c r="AXS72" s="0"/>
      <c r="AXT72" s="0"/>
      <c r="AXU72" s="0"/>
      <c r="AXV72" s="0"/>
      <c r="AXW72" s="0"/>
      <c r="AXX72" s="0"/>
      <c r="AXY72" s="0"/>
      <c r="AXZ72" s="0"/>
      <c r="AYA72" s="0"/>
      <c r="AYB72" s="0"/>
      <c r="AYC72" s="0"/>
      <c r="AYD72" s="0"/>
      <c r="AYE72" s="0"/>
      <c r="AYF72" s="0"/>
      <c r="AYG72" s="0"/>
      <c r="AYH72" s="0"/>
      <c r="AYI72" s="0"/>
      <c r="AYJ72" s="0"/>
      <c r="AYK72" s="0"/>
      <c r="AYL72" s="0"/>
      <c r="AYM72" s="0"/>
      <c r="AYN72" s="0"/>
      <c r="AYO72" s="0"/>
      <c r="AYP72" s="0"/>
      <c r="AYQ72" s="0"/>
      <c r="AYR72" s="0"/>
      <c r="AYS72" s="0"/>
      <c r="AYT72" s="0"/>
      <c r="AYU72" s="0"/>
      <c r="AYV72" s="0"/>
      <c r="AYW72" s="0"/>
      <c r="AYX72" s="0"/>
      <c r="AYY72" s="0"/>
      <c r="AYZ72" s="0"/>
      <c r="AZA72" s="0"/>
      <c r="AZB72" s="0"/>
      <c r="AZC72" s="0"/>
      <c r="AZD72" s="0"/>
      <c r="AZE72" s="0"/>
      <c r="AZF72" s="0"/>
      <c r="AZG72" s="0"/>
      <c r="AZH72" s="0"/>
      <c r="AZI72" s="0"/>
      <c r="AZJ72" s="0"/>
      <c r="AZK72" s="0"/>
      <c r="AZL72" s="0"/>
      <c r="AZM72" s="0"/>
      <c r="AZN72" s="0"/>
      <c r="AZO72" s="0"/>
      <c r="AZP72" s="0"/>
      <c r="AZQ72" s="0"/>
      <c r="AZR72" s="0"/>
      <c r="AZS72" s="0"/>
      <c r="AZT72" s="0"/>
      <c r="AZU72" s="0"/>
      <c r="AZV72" s="0"/>
      <c r="AZW72" s="0"/>
      <c r="AZX72" s="0"/>
      <c r="AZY72" s="0"/>
      <c r="AZZ72" s="0"/>
      <c r="BAA72" s="0"/>
      <c r="BAB72" s="0"/>
      <c r="BAC72" s="0"/>
      <c r="BAD72" s="0"/>
      <c r="BAE72" s="0"/>
      <c r="BAF72" s="0"/>
      <c r="BAG72" s="0"/>
      <c r="BAH72" s="0"/>
      <c r="BAI72" s="0"/>
      <c r="BAJ72" s="0"/>
      <c r="BAK72" s="0"/>
      <c r="BAL72" s="0"/>
      <c r="BAM72" s="0"/>
      <c r="BAN72" s="0"/>
      <c r="BAO72" s="0"/>
      <c r="BAP72" s="0"/>
      <c r="BAQ72" s="0"/>
      <c r="BAR72" s="0"/>
      <c r="BAS72" s="0"/>
      <c r="BAT72" s="0"/>
      <c r="BAU72" s="0"/>
      <c r="BAV72" s="0"/>
      <c r="BAW72" s="0"/>
      <c r="BAX72" s="0"/>
      <c r="BAY72" s="0"/>
      <c r="BAZ72" s="0"/>
      <c r="BBA72" s="0"/>
      <c r="BBB72" s="0"/>
      <c r="BBC72" s="0"/>
      <c r="BBD72" s="0"/>
      <c r="BBE72" s="0"/>
      <c r="BBF72" s="0"/>
      <c r="BBG72" s="0"/>
      <c r="BBH72" s="0"/>
      <c r="BBI72" s="0"/>
      <c r="BBJ72" s="0"/>
      <c r="BBK72" s="0"/>
      <c r="BBL72" s="0"/>
      <c r="BBM72" s="0"/>
      <c r="BBN72" s="0"/>
      <c r="BBO72" s="0"/>
      <c r="BBP72" s="0"/>
      <c r="BBQ72" s="0"/>
      <c r="BBR72" s="0"/>
      <c r="BBS72" s="0"/>
      <c r="BBT72" s="0"/>
      <c r="BBU72" s="0"/>
      <c r="BBV72" s="0"/>
      <c r="BBW72" s="0"/>
      <c r="BBX72" s="0"/>
      <c r="BBY72" s="0"/>
      <c r="BBZ72" s="0"/>
      <c r="BCA72" s="0"/>
      <c r="BCB72" s="0"/>
      <c r="BCC72" s="0"/>
      <c r="BCD72" s="0"/>
      <c r="BCE72" s="0"/>
      <c r="BCF72" s="0"/>
      <c r="BCG72" s="0"/>
      <c r="BCH72" s="0"/>
      <c r="BCI72" s="0"/>
      <c r="BCJ72" s="0"/>
      <c r="BCK72" s="0"/>
      <c r="BCL72" s="0"/>
      <c r="BCM72" s="0"/>
      <c r="BCN72" s="0"/>
      <c r="BCO72" s="0"/>
      <c r="BCP72" s="0"/>
      <c r="BCQ72" s="0"/>
      <c r="BCR72" s="0"/>
      <c r="BCS72" s="0"/>
      <c r="BCT72" s="0"/>
      <c r="BCU72" s="0"/>
      <c r="BCV72" s="0"/>
      <c r="BCW72" s="0"/>
      <c r="BCX72" s="0"/>
      <c r="BCY72" s="0"/>
      <c r="BCZ72" s="0"/>
      <c r="BDA72" s="0"/>
      <c r="BDB72" s="0"/>
      <c r="BDC72" s="0"/>
      <c r="BDD72" s="0"/>
      <c r="BDE72" s="0"/>
      <c r="BDF72" s="0"/>
      <c r="BDG72" s="0"/>
      <c r="BDH72" s="0"/>
      <c r="BDI72" s="0"/>
      <c r="BDJ72" s="0"/>
      <c r="BDK72" s="0"/>
      <c r="BDL72" s="0"/>
      <c r="BDM72" s="0"/>
      <c r="BDN72" s="0"/>
      <c r="BDO72" s="0"/>
      <c r="BDP72" s="0"/>
      <c r="BDQ72" s="0"/>
      <c r="BDR72" s="0"/>
      <c r="BDS72" s="0"/>
      <c r="BDT72" s="0"/>
      <c r="BDU72" s="0"/>
      <c r="BDV72" s="0"/>
      <c r="BDW72" s="0"/>
      <c r="BDX72" s="0"/>
      <c r="BDY72" s="0"/>
      <c r="BDZ72" s="0"/>
      <c r="BEA72" s="0"/>
      <c r="BEB72" s="0"/>
      <c r="BEC72" s="0"/>
      <c r="BED72" s="0"/>
      <c r="BEE72" s="0"/>
      <c r="BEF72" s="0"/>
      <c r="BEG72" s="0"/>
      <c r="BEH72" s="0"/>
      <c r="BEI72" s="0"/>
      <c r="BEJ72" s="0"/>
      <c r="BEK72" s="0"/>
      <c r="BEL72" s="0"/>
      <c r="BEM72" s="0"/>
      <c r="BEN72" s="0"/>
      <c r="BEO72" s="0"/>
      <c r="BEP72" s="0"/>
      <c r="BEQ72" s="0"/>
      <c r="BER72" s="0"/>
      <c r="BES72" s="0"/>
      <c r="BET72" s="0"/>
      <c r="BEU72" s="0"/>
      <c r="BEV72" s="0"/>
      <c r="BEW72" s="0"/>
      <c r="BEX72" s="0"/>
      <c r="BEY72" s="0"/>
      <c r="BEZ72" s="0"/>
      <c r="BFA72" s="0"/>
      <c r="BFB72" s="0"/>
      <c r="BFC72" s="0"/>
      <c r="BFD72" s="0"/>
      <c r="BFE72" s="0"/>
      <c r="BFF72" s="0"/>
      <c r="BFG72" s="0"/>
      <c r="BFH72" s="0"/>
      <c r="BFI72" s="0"/>
      <c r="BFJ72" s="0"/>
      <c r="BFK72" s="0"/>
      <c r="BFL72" s="0"/>
      <c r="BFM72" s="0"/>
      <c r="BFN72" s="0"/>
      <c r="BFO72" s="0"/>
      <c r="BFP72" s="0"/>
      <c r="BFQ72" s="0"/>
      <c r="BFR72" s="0"/>
      <c r="BFS72" s="0"/>
      <c r="BFT72" s="0"/>
      <c r="BFU72" s="0"/>
      <c r="BFV72" s="0"/>
      <c r="BFW72" s="0"/>
      <c r="BFX72" s="0"/>
      <c r="BFY72" s="0"/>
      <c r="BFZ72" s="0"/>
      <c r="BGA72" s="0"/>
      <c r="BGB72" s="0"/>
      <c r="BGC72" s="0"/>
      <c r="BGD72" s="0"/>
      <c r="BGE72" s="0"/>
      <c r="BGF72" s="0"/>
      <c r="BGG72" s="0"/>
      <c r="BGH72" s="0"/>
      <c r="BGI72" s="0"/>
      <c r="BGJ72" s="0"/>
      <c r="BGK72" s="0"/>
      <c r="BGL72" s="0"/>
      <c r="BGM72" s="0"/>
      <c r="BGN72" s="0"/>
      <c r="BGO72" s="0"/>
      <c r="BGP72" s="0"/>
      <c r="BGQ72" s="0"/>
      <c r="BGR72" s="0"/>
      <c r="BGS72" s="0"/>
      <c r="BGT72" s="0"/>
      <c r="BGU72" s="0"/>
      <c r="BGV72" s="0"/>
      <c r="BGW72" s="0"/>
      <c r="BGX72" s="0"/>
      <c r="BGY72" s="0"/>
      <c r="BGZ72" s="0"/>
      <c r="BHA72" s="0"/>
      <c r="BHB72" s="0"/>
      <c r="BHC72" s="0"/>
      <c r="BHD72" s="0"/>
      <c r="BHE72" s="0"/>
      <c r="BHF72" s="0"/>
      <c r="BHG72" s="0"/>
      <c r="BHH72" s="0"/>
      <c r="BHI72" s="0"/>
      <c r="BHJ72" s="0"/>
      <c r="BHK72" s="0"/>
      <c r="BHL72" s="0"/>
      <c r="BHM72" s="0"/>
      <c r="BHN72" s="0"/>
      <c r="BHO72" s="0"/>
      <c r="BHP72" s="0"/>
      <c r="BHQ72" s="0"/>
      <c r="BHR72" s="0"/>
      <c r="BHS72" s="0"/>
      <c r="BHT72" s="0"/>
      <c r="BHU72" s="0"/>
      <c r="BHV72" s="0"/>
      <c r="BHW72" s="0"/>
      <c r="BHX72" s="0"/>
      <c r="BHY72" s="0"/>
      <c r="BHZ72" s="0"/>
      <c r="BIA72" s="0"/>
      <c r="BIB72" s="0"/>
      <c r="BIC72" s="0"/>
      <c r="BID72" s="0"/>
      <c r="BIE72" s="0"/>
      <c r="BIF72" s="0"/>
      <c r="BIG72" s="0"/>
      <c r="BIH72" s="0"/>
      <c r="BII72" s="0"/>
      <c r="BIJ72" s="0"/>
      <c r="BIK72" s="0"/>
      <c r="BIL72" s="0"/>
      <c r="BIM72" s="0"/>
      <c r="BIN72" s="0"/>
      <c r="BIO72" s="0"/>
      <c r="BIP72" s="0"/>
      <c r="BIQ72" s="0"/>
      <c r="BIR72" s="0"/>
      <c r="BIS72" s="0"/>
      <c r="BIT72" s="0"/>
      <c r="BIU72" s="0"/>
      <c r="BIV72" s="0"/>
      <c r="BIW72" s="0"/>
      <c r="BIX72" s="0"/>
      <c r="BIY72" s="0"/>
      <c r="BIZ72" s="0"/>
      <c r="BJA72" s="0"/>
      <c r="BJB72" s="0"/>
      <c r="BJC72" s="0"/>
      <c r="BJD72" s="0"/>
      <c r="BJE72" s="0"/>
      <c r="BJF72" s="0"/>
      <c r="BJG72" s="0"/>
      <c r="BJH72" s="0"/>
      <c r="BJI72" s="0"/>
      <c r="BJJ72" s="0"/>
      <c r="BJK72" s="0"/>
      <c r="BJL72" s="0"/>
      <c r="BJM72" s="0"/>
      <c r="BJN72" s="0"/>
      <c r="BJO72" s="0"/>
      <c r="BJP72" s="0"/>
      <c r="BJQ72" s="0"/>
      <c r="BJR72" s="0"/>
      <c r="BJS72" s="0"/>
      <c r="BJT72" s="0"/>
      <c r="BJU72" s="0"/>
      <c r="BJV72" s="0"/>
      <c r="BJW72" s="0"/>
      <c r="BJX72" s="0"/>
      <c r="BJY72" s="0"/>
      <c r="BJZ72" s="0"/>
      <c r="BKA72" s="0"/>
      <c r="BKB72" s="0"/>
      <c r="BKC72" s="0"/>
      <c r="BKD72" s="0"/>
      <c r="BKE72" s="0"/>
      <c r="BKF72" s="0"/>
      <c r="BKG72" s="0"/>
      <c r="BKH72" s="0"/>
      <c r="BKI72" s="0"/>
      <c r="BKJ72" s="0"/>
      <c r="BKK72" s="0"/>
      <c r="BKL72" s="0"/>
      <c r="BKM72" s="0"/>
      <c r="BKN72" s="0"/>
      <c r="BKO72" s="0"/>
      <c r="BKP72" s="0"/>
      <c r="BKQ72" s="0"/>
      <c r="BKR72" s="0"/>
      <c r="BKS72" s="0"/>
      <c r="BKT72" s="0"/>
      <c r="BKU72" s="0"/>
      <c r="BKV72" s="0"/>
      <c r="BKW72" s="0"/>
      <c r="BKX72" s="0"/>
      <c r="BKY72" s="0"/>
      <c r="BKZ72" s="0"/>
      <c r="BLA72" s="0"/>
      <c r="BLB72" s="0"/>
      <c r="BLC72" s="0"/>
      <c r="BLD72" s="0"/>
      <c r="BLE72" s="0"/>
      <c r="BLF72" s="0"/>
      <c r="BLG72" s="0"/>
      <c r="BLH72" s="0"/>
      <c r="BLI72" s="0"/>
      <c r="BLJ72" s="0"/>
      <c r="BLK72" s="0"/>
      <c r="BLL72" s="0"/>
      <c r="BLM72" s="0"/>
      <c r="BLN72" s="0"/>
      <c r="BLO72" s="0"/>
      <c r="BLP72" s="0"/>
      <c r="BLQ72" s="0"/>
      <c r="BLR72" s="0"/>
      <c r="BLS72" s="0"/>
      <c r="BLT72" s="0"/>
      <c r="BLU72" s="0"/>
      <c r="BLV72" s="0"/>
      <c r="BLW72" s="0"/>
      <c r="BLX72" s="0"/>
      <c r="BLY72" s="0"/>
      <c r="BLZ72" s="0"/>
      <c r="BMA72" s="0"/>
      <c r="BMB72" s="0"/>
      <c r="BMC72" s="0"/>
      <c r="BMD72" s="0"/>
      <c r="BME72" s="0"/>
      <c r="BMF72" s="0"/>
      <c r="BMG72" s="0"/>
      <c r="BMH72" s="0"/>
      <c r="BMI72" s="0"/>
      <c r="BMJ72" s="0"/>
      <c r="BMK72" s="0"/>
      <c r="BML72" s="0"/>
      <c r="BMM72" s="0"/>
      <c r="BMN72" s="0"/>
      <c r="BMO72" s="0"/>
      <c r="BMP72" s="0"/>
      <c r="BMQ72" s="0"/>
      <c r="BMR72" s="0"/>
      <c r="BMS72" s="0"/>
      <c r="BMT72" s="0"/>
      <c r="BMU72" s="0"/>
      <c r="BMV72" s="0"/>
      <c r="BMW72" s="0"/>
      <c r="BMX72" s="0"/>
      <c r="BMY72" s="0"/>
      <c r="BMZ72" s="0"/>
      <c r="BNA72" s="0"/>
      <c r="BNB72" s="0"/>
      <c r="BNC72" s="0"/>
      <c r="BND72" s="0"/>
      <c r="BNE72" s="0"/>
      <c r="BNF72" s="0"/>
      <c r="BNG72" s="0"/>
      <c r="BNH72" s="0"/>
      <c r="BNI72" s="0"/>
      <c r="BNJ72" s="0"/>
      <c r="BNK72" s="0"/>
      <c r="BNL72" s="0"/>
      <c r="BNM72" s="0"/>
      <c r="BNN72" s="0"/>
      <c r="BNO72" s="0"/>
      <c r="BNP72" s="0"/>
      <c r="BNQ72" s="0"/>
      <c r="BNR72" s="0"/>
      <c r="BNS72" s="0"/>
      <c r="BNT72" s="0"/>
      <c r="BNU72" s="0"/>
      <c r="BNV72" s="0"/>
      <c r="BNW72" s="0"/>
      <c r="BNX72" s="0"/>
      <c r="BNY72" s="0"/>
      <c r="BNZ72" s="0"/>
      <c r="BOA72" s="0"/>
      <c r="BOB72" s="0"/>
      <c r="BOC72" s="0"/>
      <c r="BOD72" s="0"/>
      <c r="BOE72" s="0"/>
      <c r="BOF72" s="0"/>
      <c r="BOG72" s="0"/>
      <c r="BOH72" s="0"/>
      <c r="BOI72" s="0"/>
      <c r="BOJ72" s="0"/>
      <c r="BOK72" s="0"/>
      <c r="BOL72" s="0"/>
      <c r="BOM72" s="0"/>
      <c r="BON72" s="0"/>
      <c r="BOO72" s="0"/>
      <c r="BOP72" s="0"/>
      <c r="BOQ72" s="0"/>
      <c r="BOR72" s="0"/>
      <c r="BOS72" s="0"/>
      <c r="BOT72" s="0"/>
      <c r="BOU72" s="0"/>
      <c r="BOV72" s="0"/>
      <c r="BOW72" s="0"/>
      <c r="BOX72" s="0"/>
      <c r="BOY72" s="0"/>
      <c r="BOZ72" s="0"/>
      <c r="BPA72" s="0"/>
      <c r="BPB72" s="0"/>
      <c r="BPC72" s="0"/>
      <c r="BPD72" s="0"/>
      <c r="BPE72" s="0"/>
      <c r="BPF72" s="0"/>
      <c r="BPG72" s="0"/>
      <c r="BPH72" s="0"/>
      <c r="BPI72" s="0"/>
      <c r="BPJ72" s="0"/>
      <c r="BPK72" s="0"/>
      <c r="BPL72" s="0"/>
      <c r="BPM72" s="0"/>
      <c r="BPN72" s="0"/>
      <c r="BPO72" s="0"/>
      <c r="BPP72" s="0"/>
      <c r="BPQ72" s="0"/>
      <c r="BPR72" s="0"/>
      <c r="BPS72" s="0"/>
      <c r="BPT72" s="0"/>
      <c r="BPU72" s="0"/>
      <c r="BPV72" s="0"/>
      <c r="BPW72" s="0"/>
      <c r="BPX72" s="0"/>
      <c r="BPY72" s="0"/>
      <c r="BPZ72" s="0"/>
      <c r="BQA72" s="0"/>
      <c r="BQB72" s="0"/>
      <c r="BQC72" s="0"/>
      <c r="BQD72" s="0"/>
      <c r="BQE72" s="0"/>
      <c r="BQF72" s="0"/>
      <c r="BQG72" s="0"/>
      <c r="BQH72" s="0"/>
      <c r="BQI72" s="0"/>
      <c r="BQJ72" s="0"/>
      <c r="BQK72" s="0"/>
      <c r="BQL72" s="0"/>
      <c r="BQM72" s="0"/>
      <c r="BQN72" s="0"/>
      <c r="BQO72" s="0"/>
      <c r="BQP72" s="0"/>
      <c r="BQQ72" s="0"/>
      <c r="BQR72" s="0"/>
      <c r="BQS72" s="0"/>
      <c r="BQT72" s="0"/>
      <c r="BQU72" s="0"/>
      <c r="BQV72" s="0"/>
      <c r="BQW72" s="0"/>
      <c r="BQX72" s="0"/>
      <c r="BQY72" s="0"/>
      <c r="BQZ72" s="0"/>
      <c r="BRA72" s="0"/>
      <c r="BRB72" s="0"/>
      <c r="BRC72" s="0"/>
      <c r="BRD72" s="0"/>
      <c r="BRE72" s="0"/>
      <c r="BRF72" s="0"/>
      <c r="BRG72" s="0"/>
      <c r="BRH72" s="0"/>
      <c r="BRI72" s="0"/>
      <c r="BRJ72" s="0"/>
      <c r="BRK72" s="0"/>
      <c r="BRL72" s="0"/>
      <c r="BRM72" s="0"/>
      <c r="BRN72" s="0"/>
      <c r="BRO72" s="0"/>
      <c r="BRP72" s="0"/>
      <c r="BRQ72" s="0"/>
      <c r="BRR72" s="0"/>
      <c r="BRS72" s="0"/>
      <c r="BRT72" s="0"/>
      <c r="BRU72" s="0"/>
      <c r="BRV72" s="0"/>
      <c r="BRW72" s="0"/>
      <c r="BRX72" s="0"/>
      <c r="BRY72" s="0"/>
      <c r="BRZ72" s="0"/>
      <c r="BSA72" s="0"/>
      <c r="BSB72" s="0"/>
      <c r="BSC72" s="0"/>
      <c r="BSD72" s="0"/>
      <c r="BSE72" s="0"/>
      <c r="BSF72" s="0"/>
      <c r="BSG72" s="0"/>
      <c r="BSH72" s="0"/>
      <c r="BSI72" s="0"/>
      <c r="BSJ72" s="0"/>
      <c r="BSK72" s="0"/>
      <c r="BSL72" s="0"/>
      <c r="BSM72" s="0"/>
      <c r="BSN72" s="0"/>
      <c r="BSO72" s="0"/>
      <c r="BSP72" s="0"/>
      <c r="BSQ72" s="0"/>
      <c r="BSR72" s="0"/>
      <c r="BSS72" s="0"/>
      <c r="BST72" s="0"/>
      <c r="BSU72" s="0"/>
      <c r="BSV72" s="0"/>
      <c r="BSW72" s="0"/>
      <c r="BSX72" s="0"/>
      <c r="BSY72" s="0"/>
      <c r="BSZ72" s="0"/>
      <c r="BTA72" s="0"/>
      <c r="BTB72" s="0"/>
      <c r="BTC72" s="0"/>
      <c r="BTD72" s="0"/>
      <c r="BTE72" s="0"/>
      <c r="BTF72" s="0"/>
      <c r="BTG72" s="0"/>
      <c r="BTH72" s="0"/>
      <c r="BTI72" s="0"/>
      <c r="BTJ72" s="0"/>
      <c r="BTK72" s="0"/>
      <c r="BTL72" s="0"/>
      <c r="BTM72" s="0"/>
      <c r="BTN72" s="0"/>
      <c r="BTO72" s="0"/>
      <c r="BTP72" s="0"/>
      <c r="BTQ72" s="0"/>
      <c r="BTR72" s="0"/>
      <c r="BTS72" s="0"/>
      <c r="BTT72" s="0"/>
      <c r="BTU72" s="0"/>
      <c r="BTV72" s="0"/>
      <c r="BTW72" s="0"/>
      <c r="BTX72" s="0"/>
      <c r="BTY72" s="0"/>
      <c r="BTZ72" s="0"/>
      <c r="BUA72" s="0"/>
      <c r="BUB72" s="0"/>
      <c r="BUC72" s="0"/>
      <c r="BUD72" s="0"/>
      <c r="BUE72" s="0"/>
      <c r="BUF72" s="0"/>
      <c r="BUG72" s="0"/>
      <c r="BUH72" s="0"/>
      <c r="BUI72" s="0"/>
      <c r="BUJ72" s="0"/>
      <c r="BUK72" s="0"/>
      <c r="BUL72" s="0"/>
      <c r="BUM72" s="0"/>
      <c r="BUN72" s="0"/>
      <c r="BUO72" s="0"/>
      <c r="BUP72" s="0"/>
      <c r="BUQ72" s="0"/>
      <c r="BUR72" s="0"/>
      <c r="BUS72" s="0"/>
      <c r="BUT72" s="0"/>
      <c r="BUU72" s="0"/>
      <c r="BUV72" s="0"/>
      <c r="BUW72" s="0"/>
      <c r="BUX72" s="0"/>
      <c r="BUY72" s="0"/>
      <c r="BUZ72" s="0"/>
      <c r="BVA72" s="0"/>
      <c r="BVB72" s="0"/>
      <c r="BVC72" s="0"/>
      <c r="BVD72" s="0"/>
      <c r="BVE72" s="0"/>
      <c r="BVF72" s="0"/>
      <c r="BVG72" s="0"/>
      <c r="BVH72" s="0"/>
      <c r="BVI72" s="0"/>
      <c r="BVJ72" s="0"/>
      <c r="BVK72" s="0"/>
      <c r="BVL72" s="0"/>
      <c r="BVM72" s="0"/>
      <c r="BVN72" s="0"/>
      <c r="BVO72" s="0"/>
      <c r="BVP72" s="0"/>
      <c r="BVQ72" s="0"/>
      <c r="BVR72" s="0"/>
      <c r="BVS72" s="0"/>
      <c r="BVT72" s="0"/>
      <c r="BVU72" s="0"/>
      <c r="BVV72" s="0"/>
      <c r="BVW72" s="0"/>
      <c r="BVX72" s="0"/>
      <c r="BVY72" s="0"/>
      <c r="BVZ72" s="0"/>
      <c r="BWA72" s="0"/>
      <c r="BWB72" s="0"/>
      <c r="BWC72" s="0"/>
      <c r="BWD72" s="0"/>
      <c r="BWE72" s="0"/>
      <c r="BWF72" s="0"/>
      <c r="BWG72" s="0"/>
      <c r="BWH72" s="0"/>
      <c r="BWI72" s="0"/>
      <c r="BWJ72" s="0"/>
      <c r="BWK72" s="0"/>
      <c r="BWL72" s="0"/>
      <c r="BWM72" s="0"/>
      <c r="BWN72" s="0"/>
      <c r="BWO72" s="0"/>
      <c r="BWP72" s="0"/>
      <c r="BWQ72" s="0"/>
      <c r="BWR72" s="0"/>
      <c r="BWS72" s="0"/>
      <c r="BWT72" s="0"/>
      <c r="BWU72" s="0"/>
      <c r="BWV72" s="0"/>
      <c r="BWW72" s="0"/>
      <c r="BWX72" s="0"/>
      <c r="BWY72" s="0"/>
      <c r="BWZ72" s="0"/>
      <c r="BXA72" s="0"/>
      <c r="BXB72" s="0"/>
      <c r="BXC72" s="0"/>
      <c r="BXD72" s="0"/>
      <c r="BXE72" s="0"/>
      <c r="BXF72" s="0"/>
      <c r="BXG72" s="0"/>
      <c r="BXH72" s="0"/>
      <c r="BXI72" s="0"/>
      <c r="BXJ72" s="0"/>
      <c r="BXK72" s="0"/>
      <c r="BXL72" s="0"/>
      <c r="BXM72" s="0"/>
      <c r="BXN72" s="0"/>
      <c r="BXO72" s="0"/>
      <c r="BXP72" s="0"/>
      <c r="BXQ72" s="0"/>
      <c r="BXR72" s="0"/>
      <c r="BXS72" s="0"/>
      <c r="BXT72" s="0"/>
      <c r="BXU72" s="0"/>
      <c r="BXV72" s="0"/>
      <c r="BXW72" s="0"/>
      <c r="BXX72" s="0"/>
      <c r="BXY72" s="0"/>
      <c r="BXZ72" s="0"/>
      <c r="BYA72" s="0"/>
      <c r="BYB72" s="0"/>
      <c r="BYC72" s="0"/>
      <c r="BYD72" s="0"/>
      <c r="BYE72" s="0"/>
      <c r="BYF72" s="0"/>
      <c r="BYG72" s="0"/>
      <c r="BYH72" s="0"/>
      <c r="BYI72" s="0"/>
      <c r="BYJ72" s="0"/>
      <c r="BYK72" s="0"/>
      <c r="BYL72" s="0"/>
      <c r="BYM72" s="0"/>
      <c r="BYN72" s="0"/>
      <c r="BYO72" s="0"/>
      <c r="BYP72" s="0"/>
      <c r="BYQ72" s="0"/>
      <c r="BYR72" s="0"/>
      <c r="BYS72" s="0"/>
      <c r="BYT72" s="0"/>
      <c r="BYU72" s="0"/>
      <c r="BYV72" s="0"/>
      <c r="BYW72" s="0"/>
      <c r="BYX72" s="0"/>
      <c r="BYY72" s="0"/>
      <c r="BYZ72" s="0"/>
      <c r="BZA72" s="0"/>
      <c r="BZB72" s="0"/>
      <c r="BZC72" s="0"/>
      <c r="BZD72" s="0"/>
      <c r="BZE72" s="0"/>
      <c r="BZF72" s="0"/>
      <c r="BZG72" s="0"/>
      <c r="BZH72" s="0"/>
      <c r="BZI72" s="0"/>
      <c r="BZJ72" s="0"/>
      <c r="BZK72" s="0"/>
      <c r="BZL72" s="0"/>
      <c r="BZM72" s="0"/>
      <c r="BZN72" s="0"/>
      <c r="BZO72" s="0"/>
      <c r="BZP72" s="0"/>
      <c r="BZQ72" s="0"/>
      <c r="BZR72" s="0"/>
      <c r="BZS72" s="0"/>
      <c r="BZT72" s="0"/>
      <c r="BZU72" s="0"/>
      <c r="BZV72" s="0"/>
      <c r="BZW72" s="0"/>
      <c r="BZX72" s="0"/>
      <c r="BZY72" s="0"/>
      <c r="BZZ72" s="0"/>
      <c r="CAA72" s="0"/>
      <c r="CAB72" s="0"/>
      <c r="CAC72" s="0"/>
      <c r="CAD72" s="0"/>
      <c r="CAE72" s="0"/>
      <c r="CAF72" s="0"/>
      <c r="CAG72" s="0"/>
      <c r="CAH72" s="0"/>
      <c r="CAI72" s="0"/>
      <c r="CAJ72" s="0"/>
      <c r="CAK72" s="0"/>
      <c r="CAL72" s="0"/>
      <c r="CAM72" s="0"/>
      <c r="CAN72" s="0"/>
      <c r="CAO72" s="0"/>
      <c r="CAP72" s="0"/>
      <c r="CAQ72" s="0"/>
      <c r="CAR72" s="0"/>
      <c r="CAS72" s="0"/>
      <c r="CAT72" s="0"/>
      <c r="CAU72" s="0"/>
      <c r="CAV72" s="0"/>
      <c r="CAW72" s="0"/>
      <c r="CAX72" s="0"/>
      <c r="CAY72" s="0"/>
      <c r="CAZ72" s="0"/>
      <c r="CBA72" s="0"/>
      <c r="CBB72" s="0"/>
      <c r="CBC72" s="0"/>
      <c r="CBD72" s="0"/>
      <c r="CBE72" s="0"/>
      <c r="CBF72" s="0"/>
      <c r="CBG72" s="0"/>
      <c r="CBH72" s="0"/>
      <c r="CBI72" s="0"/>
      <c r="CBJ72" s="0"/>
      <c r="CBK72" s="0"/>
      <c r="CBL72" s="0"/>
      <c r="CBM72" s="0"/>
      <c r="CBN72" s="0"/>
      <c r="CBO72" s="0"/>
      <c r="CBP72" s="0"/>
      <c r="CBQ72" s="0"/>
      <c r="CBR72" s="0"/>
      <c r="CBS72" s="0"/>
      <c r="CBT72" s="0"/>
      <c r="CBU72" s="0"/>
      <c r="CBV72" s="0"/>
      <c r="CBW72" s="0"/>
      <c r="CBX72" s="0"/>
      <c r="CBY72" s="0"/>
      <c r="CBZ72" s="0"/>
      <c r="CCA72" s="0"/>
      <c r="CCB72" s="0"/>
      <c r="CCC72" s="0"/>
      <c r="CCD72" s="0"/>
      <c r="CCE72" s="0"/>
      <c r="CCF72" s="0"/>
      <c r="CCG72" s="0"/>
      <c r="CCH72" s="0"/>
      <c r="CCI72" s="0"/>
      <c r="CCJ72" s="0"/>
      <c r="CCK72" s="0"/>
      <c r="CCL72" s="0"/>
      <c r="CCM72" s="0"/>
      <c r="CCN72" s="0"/>
      <c r="CCO72" s="0"/>
      <c r="CCP72" s="0"/>
      <c r="CCQ72" s="0"/>
      <c r="CCR72" s="0"/>
      <c r="CCS72" s="0"/>
      <c r="CCT72" s="0"/>
      <c r="CCU72" s="0"/>
      <c r="CCV72" s="0"/>
      <c r="CCW72" s="0"/>
      <c r="CCX72" s="0"/>
      <c r="CCY72" s="0"/>
      <c r="CCZ72" s="0"/>
      <c r="CDA72" s="0"/>
      <c r="CDB72" s="0"/>
      <c r="CDC72" s="0"/>
      <c r="CDD72" s="0"/>
      <c r="CDE72" s="0"/>
      <c r="CDF72" s="0"/>
      <c r="CDG72" s="0"/>
      <c r="CDH72" s="0"/>
      <c r="CDI72" s="0"/>
      <c r="CDJ72" s="0"/>
      <c r="CDK72" s="0"/>
      <c r="CDL72" s="0"/>
      <c r="CDM72" s="0"/>
      <c r="CDN72" s="0"/>
      <c r="CDO72" s="0"/>
      <c r="CDP72" s="0"/>
      <c r="CDQ72" s="0"/>
      <c r="CDR72" s="0"/>
      <c r="CDS72" s="0"/>
      <c r="CDT72" s="0"/>
      <c r="CDU72" s="0"/>
      <c r="CDV72" s="0"/>
      <c r="CDW72" s="0"/>
      <c r="CDX72" s="0"/>
      <c r="CDY72" s="0"/>
      <c r="CDZ72" s="0"/>
      <c r="CEA72" s="0"/>
      <c r="CEB72" s="0"/>
      <c r="CEC72" s="0"/>
      <c r="CED72" s="0"/>
      <c r="CEE72" s="0"/>
      <c r="CEF72" s="0"/>
      <c r="CEG72" s="0"/>
      <c r="CEH72" s="0"/>
      <c r="CEI72" s="0"/>
      <c r="CEJ72" s="0"/>
      <c r="CEK72" s="0"/>
      <c r="CEL72" s="0"/>
      <c r="CEM72" s="0"/>
      <c r="CEN72" s="0"/>
      <c r="CEO72" s="0"/>
      <c r="CEP72" s="0"/>
      <c r="CEQ72" s="0"/>
      <c r="CER72" s="0"/>
      <c r="CES72" s="0"/>
      <c r="CET72" s="0"/>
      <c r="CEU72" s="0"/>
      <c r="CEV72" s="0"/>
      <c r="CEW72" s="0"/>
      <c r="CEX72" s="0"/>
      <c r="CEY72" s="0"/>
      <c r="CEZ72" s="0"/>
      <c r="CFA72" s="0"/>
      <c r="CFB72" s="0"/>
      <c r="CFC72" s="0"/>
      <c r="CFD72" s="0"/>
      <c r="CFE72" s="0"/>
      <c r="CFF72" s="0"/>
      <c r="CFG72" s="0"/>
      <c r="CFH72" s="0"/>
      <c r="CFI72" s="0"/>
      <c r="CFJ72" s="0"/>
      <c r="CFK72" s="0"/>
      <c r="CFL72" s="0"/>
      <c r="CFM72" s="0"/>
      <c r="CFN72" s="0"/>
      <c r="CFO72" s="0"/>
      <c r="CFP72" s="0"/>
      <c r="CFQ72" s="0"/>
      <c r="CFR72" s="0"/>
      <c r="CFS72" s="0"/>
      <c r="CFT72" s="0"/>
      <c r="CFU72" s="0"/>
      <c r="CFV72" s="0"/>
      <c r="CFW72" s="0"/>
      <c r="CFX72" s="0"/>
      <c r="CFY72" s="0"/>
      <c r="CFZ72" s="0"/>
      <c r="CGA72" s="0"/>
      <c r="CGB72" s="0"/>
      <c r="CGC72" s="0"/>
      <c r="CGD72" s="0"/>
      <c r="CGE72" s="0"/>
      <c r="CGF72" s="0"/>
      <c r="CGG72" s="0"/>
      <c r="CGH72" s="0"/>
      <c r="CGI72" s="0"/>
      <c r="CGJ72" s="0"/>
      <c r="CGK72" s="0"/>
      <c r="CGL72" s="0"/>
      <c r="CGM72" s="0"/>
      <c r="CGN72" s="0"/>
      <c r="CGO72" s="0"/>
      <c r="CGP72" s="0"/>
      <c r="CGQ72" s="0"/>
      <c r="CGR72" s="0"/>
      <c r="CGS72" s="0"/>
      <c r="CGT72" s="0"/>
      <c r="CGU72" s="0"/>
      <c r="CGV72" s="0"/>
      <c r="CGW72" s="0"/>
      <c r="CGX72" s="0"/>
      <c r="CGY72" s="0"/>
      <c r="CGZ72" s="0"/>
      <c r="CHA72" s="0"/>
      <c r="CHB72" s="0"/>
      <c r="CHC72" s="0"/>
      <c r="CHD72" s="0"/>
      <c r="CHE72" s="0"/>
      <c r="CHF72" s="0"/>
      <c r="CHG72" s="0"/>
      <c r="CHH72" s="0"/>
      <c r="CHI72" s="0"/>
      <c r="CHJ72" s="0"/>
      <c r="CHK72" s="0"/>
      <c r="CHL72" s="0"/>
      <c r="CHM72" s="0"/>
      <c r="CHN72" s="0"/>
      <c r="CHO72" s="0"/>
      <c r="CHP72" s="0"/>
      <c r="CHQ72" s="0"/>
      <c r="CHR72" s="0"/>
      <c r="CHS72" s="0"/>
      <c r="CHT72" s="0"/>
      <c r="CHU72" s="0"/>
      <c r="CHV72" s="0"/>
      <c r="CHW72" s="0"/>
      <c r="CHX72" s="0"/>
      <c r="CHY72" s="0"/>
      <c r="CHZ72" s="0"/>
      <c r="CIA72" s="0"/>
      <c r="CIB72" s="0"/>
      <c r="CIC72" s="0"/>
      <c r="CID72" s="0"/>
      <c r="CIE72" s="0"/>
      <c r="CIF72" s="0"/>
      <c r="CIG72" s="0"/>
      <c r="CIH72" s="0"/>
      <c r="CII72" s="0"/>
      <c r="CIJ72" s="0"/>
      <c r="CIK72" s="0"/>
      <c r="CIL72" s="0"/>
      <c r="CIM72" s="0"/>
      <c r="CIN72" s="0"/>
      <c r="CIO72" s="0"/>
      <c r="CIP72" s="0"/>
      <c r="CIQ72" s="0"/>
      <c r="CIR72" s="0"/>
      <c r="CIS72" s="0"/>
      <c r="CIT72" s="0"/>
      <c r="CIU72" s="0"/>
      <c r="CIV72" s="0"/>
      <c r="CIW72" s="0"/>
      <c r="CIX72" s="0"/>
      <c r="CIY72" s="0"/>
      <c r="CIZ72" s="0"/>
      <c r="CJA72" s="0"/>
      <c r="CJB72" s="0"/>
      <c r="CJC72" s="0"/>
      <c r="CJD72" s="0"/>
      <c r="CJE72" s="0"/>
      <c r="CJF72" s="0"/>
      <c r="CJG72" s="0"/>
      <c r="CJH72" s="0"/>
      <c r="CJI72" s="0"/>
      <c r="CJJ72" s="0"/>
      <c r="CJK72" s="0"/>
      <c r="CJL72" s="0"/>
      <c r="CJM72" s="0"/>
      <c r="CJN72" s="0"/>
      <c r="CJO72" s="0"/>
      <c r="CJP72" s="0"/>
      <c r="CJQ72" s="0"/>
      <c r="CJR72" s="0"/>
      <c r="CJS72" s="0"/>
      <c r="CJT72" s="0"/>
      <c r="CJU72" s="0"/>
      <c r="CJV72" s="0"/>
      <c r="CJW72" s="0"/>
      <c r="CJX72" s="0"/>
      <c r="CJY72" s="0"/>
      <c r="CJZ72" s="0"/>
      <c r="CKA72" s="0"/>
      <c r="CKB72" s="0"/>
      <c r="CKC72" s="0"/>
      <c r="CKD72" s="0"/>
      <c r="CKE72" s="0"/>
      <c r="CKF72" s="0"/>
      <c r="CKG72" s="0"/>
      <c r="CKH72" s="0"/>
      <c r="CKI72" s="0"/>
      <c r="CKJ72" s="0"/>
      <c r="CKK72" s="0"/>
      <c r="CKL72" s="0"/>
      <c r="CKM72" s="0"/>
      <c r="CKN72" s="0"/>
      <c r="CKO72" s="0"/>
      <c r="CKP72" s="0"/>
      <c r="CKQ72" s="0"/>
      <c r="CKR72" s="0"/>
      <c r="CKS72" s="0"/>
      <c r="CKT72" s="0"/>
      <c r="CKU72" s="0"/>
      <c r="CKV72" s="0"/>
      <c r="CKW72" s="0"/>
      <c r="CKX72" s="0"/>
      <c r="CKY72" s="0"/>
      <c r="CKZ72" s="0"/>
      <c r="CLA72" s="0"/>
      <c r="CLB72" s="0"/>
      <c r="CLC72" s="0"/>
      <c r="CLD72" s="0"/>
      <c r="CLE72" s="0"/>
      <c r="CLF72" s="0"/>
      <c r="CLG72" s="0"/>
      <c r="CLH72" s="0"/>
      <c r="CLI72" s="0"/>
      <c r="CLJ72" s="0"/>
      <c r="CLK72" s="0"/>
      <c r="CLL72" s="0"/>
      <c r="CLM72" s="0"/>
      <c r="CLN72" s="0"/>
      <c r="CLO72" s="0"/>
      <c r="CLP72" s="0"/>
      <c r="CLQ72" s="0"/>
      <c r="CLR72" s="0"/>
      <c r="CLS72" s="0"/>
      <c r="CLT72" s="0"/>
      <c r="CLU72" s="0"/>
      <c r="CLV72" s="0"/>
      <c r="CLW72" s="0"/>
      <c r="CLX72" s="0"/>
      <c r="CLY72" s="0"/>
      <c r="CLZ72" s="0"/>
      <c r="CMA72" s="0"/>
      <c r="CMB72" s="0"/>
      <c r="CMC72" s="0"/>
      <c r="CMD72" s="0"/>
      <c r="CME72" s="0"/>
      <c r="CMF72" s="0"/>
      <c r="CMG72" s="0"/>
      <c r="CMH72" s="0"/>
      <c r="CMI72" s="0"/>
      <c r="CMJ72" s="0"/>
      <c r="CMK72" s="0"/>
      <c r="CML72" s="0"/>
      <c r="CMM72" s="0"/>
      <c r="CMN72" s="0"/>
      <c r="CMO72" s="0"/>
      <c r="CMP72" s="0"/>
      <c r="CMQ72" s="0"/>
      <c r="CMR72" s="0"/>
      <c r="CMS72" s="0"/>
      <c r="CMT72" s="0"/>
      <c r="CMU72" s="0"/>
      <c r="CMV72" s="0"/>
      <c r="CMW72" s="0"/>
      <c r="CMX72" s="0"/>
      <c r="CMY72" s="0"/>
      <c r="CMZ72" s="0"/>
      <c r="CNA72" s="0"/>
      <c r="CNB72" s="0"/>
      <c r="CNC72" s="0"/>
      <c r="CND72" s="0"/>
      <c r="CNE72" s="0"/>
      <c r="CNF72" s="0"/>
      <c r="CNG72" s="0"/>
      <c r="CNH72" s="0"/>
      <c r="CNI72" s="0"/>
      <c r="CNJ72" s="0"/>
      <c r="CNK72" s="0"/>
      <c r="CNL72" s="0"/>
      <c r="CNM72" s="0"/>
      <c r="CNN72" s="0"/>
      <c r="CNO72" s="0"/>
      <c r="CNP72" s="0"/>
      <c r="CNQ72" s="0"/>
      <c r="CNR72" s="0"/>
      <c r="CNS72" s="0"/>
      <c r="CNT72" s="0"/>
      <c r="CNU72" s="0"/>
      <c r="CNV72" s="0"/>
      <c r="CNW72" s="0"/>
      <c r="CNX72" s="0"/>
      <c r="CNY72" s="0"/>
      <c r="CNZ72" s="0"/>
      <c r="COA72" s="0"/>
      <c r="COB72" s="0"/>
      <c r="COC72" s="0"/>
      <c r="COD72" s="0"/>
      <c r="COE72" s="0"/>
      <c r="COF72" s="0"/>
      <c r="COG72" s="0"/>
      <c r="COH72" s="0"/>
      <c r="COI72" s="0"/>
      <c r="COJ72" s="0"/>
      <c r="COK72" s="0"/>
      <c r="COL72" s="0"/>
      <c r="COM72" s="0"/>
      <c r="CON72" s="0"/>
      <c r="COO72" s="0"/>
      <c r="COP72" s="0"/>
      <c r="COQ72" s="0"/>
      <c r="COR72" s="0"/>
      <c r="COS72" s="0"/>
      <c r="COT72" s="0"/>
      <c r="COU72" s="0"/>
      <c r="COV72" s="0"/>
      <c r="COW72" s="0"/>
      <c r="COX72" s="0"/>
      <c r="COY72" s="0"/>
      <c r="COZ72" s="0"/>
      <c r="CPA72" s="0"/>
      <c r="CPB72" s="0"/>
      <c r="CPC72" s="0"/>
      <c r="CPD72" s="0"/>
      <c r="CPE72" s="0"/>
      <c r="CPF72" s="0"/>
      <c r="CPG72" s="0"/>
      <c r="CPH72" s="0"/>
      <c r="CPI72" s="0"/>
      <c r="CPJ72" s="0"/>
      <c r="CPK72" s="0"/>
      <c r="CPL72" s="0"/>
      <c r="CPM72" s="0"/>
      <c r="CPN72" s="0"/>
      <c r="CPO72" s="0"/>
      <c r="CPP72" s="0"/>
      <c r="CPQ72" s="0"/>
      <c r="CPR72" s="0"/>
      <c r="CPS72" s="0"/>
      <c r="CPT72" s="0"/>
      <c r="CPU72" s="0"/>
      <c r="CPV72" s="0"/>
      <c r="CPW72" s="0"/>
      <c r="CPX72" s="0"/>
      <c r="CPY72" s="0"/>
      <c r="CPZ72" s="0"/>
      <c r="CQA72" s="0"/>
      <c r="CQB72" s="0"/>
      <c r="CQC72" s="0"/>
      <c r="CQD72" s="0"/>
      <c r="CQE72" s="0"/>
      <c r="CQF72" s="0"/>
      <c r="CQG72" s="0"/>
      <c r="CQH72" s="0"/>
      <c r="CQI72" s="0"/>
      <c r="CQJ72" s="0"/>
      <c r="CQK72" s="0"/>
      <c r="CQL72" s="0"/>
      <c r="CQM72" s="0"/>
      <c r="CQN72" s="0"/>
      <c r="CQO72" s="0"/>
      <c r="CQP72" s="0"/>
      <c r="CQQ72" s="0"/>
      <c r="CQR72" s="0"/>
      <c r="CQS72" s="0"/>
      <c r="CQT72" s="0"/>
      <c r="CQU72" s="0"/>
      <c r="CQV72" s="0"/>
      <c r="CQW72" s="0"/>
      <c r="CQX72" s="0"/>
      <c r="CQY72" s="0"/>
      <c r="CQZ72" s="0"/>
      <c r="CRA72" s="0"/>
      <c r="CRB72" s="0"/>
      <c r="CRC72" s="0"/>
      <c r="CRD72" s="0"/>
      <c r="CRE72" s="0"/>
      <c r="CRF72" s="0"/>
      <c r="CRG72" s="0"/>
      <c r="CRH72" s="0"/>
      <c r="CRI72" s="0"/>
      <c r="CRJ72" s="0"/>
      <c r="CRK72" s="0"/>
      <c r="CRL72" s="0"/>
      <c r="CRM72" s="0"/>
      <c r="CRN72" s="0"/>
      <c r="CRO72" s="0"/>
      <c r="CRP72" s="0"/>
      <c r="CRQ72" s="0"/>
      <c r="CRR72" s="0"/>
      <c r="CRS72" s="0"/>
      <c r="CRT72" s="0"/>
      <c r="CRU72" s="0"/>
      <c r="CRV72" s="0"/>
      <c r="CRW72" s="0"/>
      <c r="CRX72" s="0"/>
      <c r="CRY72" s="0"/>
      <c r="CRZ72" s="0"/>
      <c r="CSA72" s="0"/>
      <c r="CSB72" s="0"/>
      <c r="CSC72" s="0"/>
      <c r="CSD72" s="0"/>
      <c r="CSE72" s="0"/>
      <c r="CSF72" s="0"/>
      <c r="CSG72" s="0"/>
      <c r="CSH72" s="0"/>
      <c r="CSI72" s="0"/>
      <c r="CSJ72" s="0"/>
      <c r="CSK72" s="0"/>
      <c r="CSL72" s="0"/>
      <c r="CSM72" s="0"/>
      <c r="CSN72" s="0"/>
      <c r="CSO72" s="0"/>
      <c r="CSP72" s="0"/>
      <c r="CSQ72" s="0"/>
      <c r="CSR72" s="0"/>
      <c r="CSS72" s="0"/>
      <c r="CST72" s="0"/>
      <c r="CSU72" s="0"/>
      <c r="CSV72" s="0"/>
      <c r="CSW72" s="0"/>
      <c r="CSX72" s="0"/>
      <c r="CSY72" s="0"/>
      <c r="CSZ72" s="0"/>
      <c r="CTA72" s="0"/>
      <c r="CTB72" s="0"/>
      <c r="CTC72" s="0"/>
      <c r="CTD72" s="0"/>
      <c r="CTE72" s="0"/>
      <c r="CTF72" s="0"/>
      <c r="CTG72" s="0"/>
      <c r="CTH72" s="0"/>
      <c r="CTI72" s="0"/>
      <c r="CTJ72" s="0"/>
      <c r="CTK72" s="0"/>
      <c r="CTL72" s="0"/>
      <c r="CTM72" s="0"/>
      <c r="CTN72" s="0"/>
      <c r="CTO72" s="0"/>
      <c r="CTP72" s="0"/>
      <c r="CTQ72" s="0"/>
      <c r="CTR72" s="0"/>
      <c r="CTS72" s="0"/>
      <c r="CTT72" s="0"/>
      <c r="CTU72" s="0"/>
      <c r="CTV72" s="0"/>
      <c r="CTW72" s="0"/>
      <c r="CTX72" s="0"/>
      <c r="CTY72" s="0"/>
      <c r="CTZ72" s="0"/>
      <c r="CUA72" s="0"/>
      <c r="CUB72" s="0"/>
      <c r="CUC72" s="0"/>
      <c r="CUD72" s="0"/>
      <c r="CUE72" s="0"/>
      <c r="CUF72" s="0"/>
      <c r="CUG72" s="0"/>
      <c r="CUH72" s="0"/>
      <c r="CUI72" s="0"/>
      <c r="CUJ72" s="0"/>
      <c r="CUK72" s="0"/>
      <c r="CUL72" s="0"/>
      <c r="CUM72" s="0"/>
      <c r="CUN72" s="0"/>
      <c r="CUO72" s="0"/>
      <c r="CUP72" s="0"/>
      <c r="CUQ72" s="0"/>
      <c r="CUR72" s="0"/>
      <c r="CUS72" s="0"/>
      <c r="CUT72" s="0"/>
      <c r="CUU72" s="0"/>
      <c r="CUV72" s="0"/>
      <c r="CUW72" s="0"/>
      <c r="CUX72" s="0"/>
      <c r="CUY72" s="0"/>
      <c r="CUZ72" s="0"/>
      <c r="CVA72" s="0"/>
      <c r="CVB72" s="0"/>
      <c r="CVC72" s="0"/>
      <c r="CVD72" s="0"/>
      <c r="CVE72" s="0"/>
      <c r="CVF72" s="0"/>
      <c r="CVG72" s="0"/>
      <c r="CVH72" s="0"/>
      <c r="CVI72" s="0"/>
      <c r="CVJ72" s="0"/>
      <c r="CVK72" s="0"/>
      <c r="CVL72" s="0"/>
      <c r="CVM72" s="0"/>
      <c r="CVN72" s="0"/>
      <c r="CVO72" s="0"/>
      <c r="CVP72" s="0"/>
      <c r="CVQ72" s="0"/>
      <c r="CVR72" s="0"/>
      <c r="CVS72" s="0"/>
      <c r="CVT72" s="0"/>
      <c r="CVU72" s="0"/>
      <c r="CVV72" s="0"/>
      <c r="CVW72" s="0"/>
      <c r="CVX72" s="0"/>
      <c r="CVY72" s="0"/>
      <c r="CVZ72" s="0"/>
      <c r="CWA72" s="0"/>
      <c r="CWB72" s="0"/>
      <c r="CWC72" s="0"/>
      <c r="CWD72" s="0"/>
      <c r="CWE72" s="0"/>
      <c r="CWF72" s="0"/>
      <c r="CWG72" s="0"/>
      <c r="CWH72" s="0"/>
      <c r="CWI72" s="0"/>
      <c r="CWJ72" s="0"/>
      <c r="CWK72" s="0"/>
      <c r="CWL72" s="0"/>
      <c r="CWM72" s="0"/>
      <c r="CWN72" s="0"/>
      <c r="CWO72" s="0"/>
      <c r="CWP72" s="0"/>
      <c r="CWQ72" s="0"/>
      <c r="CWR72" s="0"/>
      <c r="CWS72" s="0"/>
      <c r="CWT72" s="0"/>
      <c r="CWU72" s="0"/>
      <c r="CWV72" s="0"/>
      <c r="CWW72" s="0"/>
      <c r="CWX72" s="0"/>
      <c r="CWY72" s="0"/>
      <c r="CWZ72" s="0"/>
      <c r="CXA72" s="0"/>
      <c r="CXB72" s="0"/>
      <c r="CXC72" s="0"/>
      <c r="CXD72" s="0"/>
      <c r="CXE72" s="0"/>
      <c r="CXF72" s="0"/>
      <c r="CXG72" s="0"/>
      <c r="CXH72" s="0"/>
      <c r="CXI72" s="0"/>
      <c r="CXJ72" s="0"/>
      <c r="CXK72" s="0"/>
      <c r="CXL72" s="0"/>
      <c r="CXM72" s="0"/>
      <c r="CXN72" s="0"/>
      <c r="CXO72" s="0"/>
      <c r="CXP72" s="0"/>
      <c r="CXQ72" s="0"/>
      <c r="CXR72" s="0"/>
      <c r="CXS72" s="0"/>
      <c r="CXT72" s="0"/>
      <c r="CXU72" s="0"/>
      <c r="CXV72" s="0"/>
      <c r="CXW72" s="0"/>
      <c r="CXX72" s="0"/>
      <c r="CXY72" s="0"/>
      <c r="CXZ72" s="0"/>
      <c r="CYA72" s="0"/>
      <c r="CYB72" s="0"/>
      <c r="CYC72" s="0"/>
      <c r="CYD72" s="0"/>
      <c r="CYE72" s="0"/>
      <c r="CYF72" s="0"/>
      <c r="CYG72" s="0"/>
      <c r="CYH72" s="0"/>
      <c r="CYI72" s="0"/>
      <c r="CYJ72" s="0"/>
      <c r="CYK72" s="0"/>
      <c r="CYL72" s="0"/>
      <c r="CYM72" s="0"/>
      <c r="CYN72" s="0"/>
      <c r="CYO72" s="0"/>
      <c r="CYP72" s="0"/>
      <c r="CYQ72" s="0"/>
      <c r="CYR72" s="0"/>
      <c r="CYS72" s="0"/>
      <c r="CYT72" s="0"/>
      <c r="CYU72" s="0"/>
      <c r="CYV72" s="0"/>
      <c r="CYW72" s="0"/>
      <c r="CYX72" s="0"/>
      <c r="CYY72" s="0"/>
      <c r="CYZ72" s="0"/>
      <c r="CZA72" s="0"/>
      <c r="CZB72" s="0"/>
      <c r="CZC72" s="0"/>
      <c r="CZD72" s="0"/>
      <c r="CZE72" s="0"/>
      <c r="CZF72" s="0"/>
      <c r="CZG72" s="0"/>
      <c r="CZH72" s="0"/>
      <c r="CZI72" s="0"/>
      <c r="CZJ72" s="0"/>
      <c r="CZK72" s="0"/>
      <c r="CZL72" s="0"/>
      <c r="CZM72" s="0"/>
      <c r="CZN72" s="0"/>
      <c r="CZO72" s="0"/>
      <c r="CZP72" s="0"/>
      <c r="CZQ72" s="0"/>
      <c r="CZR72" s="0"/>
      <c r="CZS72" s="0"/>
      <c r="CZT72" s="0"/>
      <c r="CZU72" s="0"/>
      <c r="CZV72" s="0"/>
      <c r="CZW72" s="0"/>
      <c r="CZX72" s="0"/>
      <c r="CZY72" s="0"/>
      <c r="CZZ72" s="0"/>
      <c r="DAA72" s="0"/>
      <c r="DAB72" s="0"/>
      <c r="DAC72" s="0"/>
      <c r="DAD72" s="0"/>
      <c r="DAE72" s="0"/>
      <c r="DAF72" s="0"/>
      <c r="DAG72" s="0"/>
      <c r="DAH72" s="0"/>
      <c r="DAI72" s="0"/>
      <c r="DAJ72" s="0"/>
      <c r="DAK72" s="0"/>
      <c r="DAL72" s="0"/>
      <c r="DAM72" s="0"/>
      <c r="DAN72" s="0"/>
      <c r="DAO72" s="0"/>
      <c r="DAP72" s="0"/>
      <c r="DAQ72" s="0"/>
      <c r="DAR72" s="0"/>
      <c r="DAS72" s="0"/>
      <c r="DAT72" s="0"/>
      <c r="DAU72" s="0"/>
      <c r="DAV72" s="0"/>
      <c r="DAW72" s="0"/>
      <c r="DAX72" s="0"/>
      <c r="DAY72" s="0"/>
      <c r="DAZ72" s="0"/>
      <c r="DBA72" s="0"/>
      <c r="DBB72" s="0"/>
      <c r="DBC72" s="0"/>
      <c r="DBD72" s="0"/>
      <c r="DBE72" s="0"/>
      <c r="DBF72" s="0"/>
      <c r="DBG72" s="0"/>
      <c r="DBH72" s="0"/>
      <c r="DBI72" s="0"/>
      <c r="DBJ72" s="0"/>
      <c r="DBK72" s="0"/>
      <c r="DBL72" s="0"/>
      <c r="DBM72" s="0"/>
      <c r="DBN72" s="0"/>
      <c r="DBO72" s="0"/>
      <c r="DBP72" s="0"/>
      <c r="DBQ72" s="0"/>
      <c r="DBR72" s="0"/>
      <c r="DBS72" s="0"/>
      <c r="DBT72" s="0"/>
      <c r="DBU72" s="0"/>
      <c r="DBV72" s="0"/>
      <c r="DBW72" s="0"/>
      <c r="DBX72" s="0"/>
      <c r="DBY72" s="0"/>
      <c r="DBZ72" s="0"/>
      <c r="DCA72" s="0"/>
      <c r="DCB72" s="0"/>
      <c r="DCC72" s="0"/>
      <c r="DCD72" s="0"/>
      <c r="DCE72" s="0"/>
      <c r="DCF72" s="0"/>
      <c r="DCG72" s="0"/>
      <c r="DCH72" s="0"/>
      <c r="DCI72" s="0"/>
      <c r="DCJ72" s="0"/>
      <c r="DCK72" s="0"/>
      <c r="DCL72" s="0"/>
      <c r="DCM72" s="0"/>
      <c r="DCN72" s="0"/>
      <c r="DCO72" s="0"/>
      <c r="DCP72" s="0"/>
      <c r="DCQ72" s="0"/>
      <c r="DCR72" s="0"/>
      <c r="DCS72" s="0"/>
      <c r="DCT72" s="0"/>
      <c r="DCU72" s="0"/>
      <c r="DCV72" s="0"/>
      <c r="DCW72" s="0"/>
      <c r="DCX72" s="0"/>
      <c r="DCY72" s="0"/>
      <c r="DCZ72" s="0"/>
      <c r="DDA72" s="0"/>
      <c r="DDB72" s="0"/>
      <c r="DDC72" s="0"/>
      <c r="DDD72" s="0"/>
      <c r="DDE72" s="0"/>
      <c r="DDF72" s="0"/>
      <c r="DDG72" s="0"/>
      <c r="DDH72" s="0"/>
      <c r="DDI72" s="0"/>
      <c r="DDJ72" s="0"/>
      <c r="DDK72" s="0"/>
      <c r="DDL72" s="0"/>
      <c r="DDM72" s="0"/>
      <c r="DDN72" s="0"/>
      <c r="DDO72" s="0"/>
      <c r="DDP72" s="0"/>
      <c r="DDQ72" s="0"/>
      <c r="DDR72" s="0"/>
      <c r="DDS72" s="0"/>
      <c r="DDT72" s="0"/>
      <c r="DDU72" s="0"/>
      <c r="DDV72" s="0"/>
      <c r="DDW72" s="0"/>
      <c r="DDX72" s="0"/>
      <c r="DDY72" s="0"/>
      <c r="DDZ72" s="0"/>
      <c r="DEA72" s="0"/>
      <c r="DEB72" s="0"/>
      <c r="DEC72" s="0"/>
      <c r="DED72" s="0"/>
      <c r="DEE72" s="0"/>
      <c r="DEF72" s="0"/>
      <c r="DEG72" s="0"/>
      <c r="DEH72" s="0"/>
      <c r="DEI72" s="0"/>
      <c r="DEJ72" s="0"/>
      <c r="DEK72" s="0"/>
      <c r="DEL72" s="0"/>
      <c r="DEM72" s="0"/>
      <c r="DEN72" s="0"/>
      <c r="DEO72" s="0"/>
      <c r="DEP72" s="0"/>
      <c r="DEQ72" s="0"/>
      <c r="DER72" s="0"/>
      <c r="DES72" s="0"/>
      <c r="DET72" s="0"/>
      <c r="DEU72" s="0"/>
      <c r="DEV72" s="0"/>
      <c r="DEW72" s="0"/>
      <c r="DEX72" s="0"/>
      <c r="DEY72" s="0"/>
      <c r="DEZ72" s="0"/>
      <c r="DFA72" s="0"/>
      <c r="DFB72" s="0"/>
      <c r="DFC72" s="0"/>
      <c r="DFD72" s="0"/>
      <c r="DFE72" s="0"/>
      <c r="DFF72" s="0"/>
      <c r="DFG72" s="0"/>
      <c r="DFH72" s="0"/>
      <c r="DFI72" s="0"/>
      <c r="DFJ72" s="0"/>
      <c r="DFK72" s="0"/>
      <c r="DFL72" s="0"/>
      <c r="DFM72" s="0"/>
      <c r="DFN72" s="0"/>
      <c r="DFO72" s="0"/>
      <c r="DFP72" s="0"/>
      <c r="DFQ72" s="0"/>
      <c r="DFR72" s="0"/>
      <c r="DFS72" s="0"/>
      <c r="DFT72" s="0"/>
      <c r="DFU72" s="0"/>
      <c r="DFV72" s="0"/>
      <c r="DFW72" s="0"/>
      <c r="DFX72" s="0"/>
      <c r="DFY72" s="0"/>
      <c r="DFZ72" s="0"/>
      <c r="DGA72" s="0"/>
      <c r="DGB72" s="0"/>
      <c r="DGC72" s="0"/>
      <c r="DGD72" s="0"/>
      <c r="DGE72" s="0"/>
      <c r="DGF72" s="0"/>
      <c r="DGG72" s="0"/>
      <c r="DGH72" s="0"/>
      <c r="DGI72" s="0"/>
      <c r="DGJ72" s="0"/>
      <c r="DGK72" s="0"/>
      <c r="DGL72" s="0"/>
      <c r="DGM72" s="0"/>
      <c r="DGN72" s="0"/>
      <c r="DGO72" s="0"/>
      <c r="DGP72" s="0"/>
      <c r="DGQ72" s="0"/>
      <c r="DGR72" s="0"/>
      <c r="DGS72" s="0"/>
      <c r="DGT72" s="0"/>
      <c r="DGU72" s="0"/>
      <c r="DGV72" s="0"/>
      <c r="DGW72" s="0"/>
      <c r="DGX72" s="0"/>
      <c r="DGY72" s="0"/>
      <c r="DGZ72" s="0"/>
      <c r="DHA72" s="0"/>
      <c r="DHB72" s="0"/>
      <c r="DHC72" s="0"/>
      <c r="DHD72" s="0"/>
      <c r="DHE72" s="0"/>
      <c r="DHF72" s="0"/>
      <c r="DHG72" s="0"/>
      <c r="DHH72" s="0"/>
      <c r="DHI72" s="0"/>
      <c r="DHJ72" s="0"/>
      <c r="DHK72" s="0"/>
      <c r="DHL72" s="0"/>
      <c r="DHM72" s="0"/>
      <c r="DHN72" s="0"/>
      <c r="DHO72" s="0"/>
      <c r="DHP72" s="0"/>
      <c r="DHQ72" s="0"/>
      <c r="DHR72" s="0"/>
      <c r="DHS72" s="0"/>
      <c r="DHT72" s="0"/>
      <c r="DHU72" s="0"/>
      <c r="DHV72" s="0"/>
      <c r="DHW72" s="0"/>
      <c r="DHX72" s="0"/>
      <c r="DHY72" s="0"/>
      <c r="DHZ72" s="0"/>
      <c r="DIA72" s="0"/>
      <c r="DIB72" s="0"/>
      <c r="DIC72" s="0"/>
      <c r="DID72" s="0"/>
      <c r="DIE72" s="0"/>
      <c r="DIF72" s="0"/>
      <c r="DIG72" s="0"/>
      <c r="DIH72" s="0"/>
      <c r="DII72" s="0"/>
      <c r="DIJ72" s="0"/>
      <c r="DIK72" s="0"/>
      <c r="DIL72" s="0"/>
      <c r="DIM72" s="0"/>
      <c r="DIN72" s="0"/>
      <c r="DIO72" s="0"/>
      <c r="DIP72" s="0"/>
      <c r="DIQ72" s="0"/>
      <c r="DIR72" s="0"/>
      <c r="DIS72" s="0"/>
      <c r="DIT72" s="0"/>
      <c r="DIU72" s="0"/>
      <c r="DIV72" s="0"/>
      <c r="DIW72" s="0"/>
      <c r="DIX72" s="0"/>
      <c r="DIY72" s="0"/>
      <c r="DIZ72" s="0"/>
      <c r="DJA72" s="0"/>
      <c r="DJB72" s="0"/>
      <c r="DJC72" s="0"/>
      <c r="DJD72" s="0"/>
      <c r="DJE72" s="0"/>
      <c r="DJF72" s="0"/>
      <c r="DJG72" s="0"/>
      <c r="DJH72" s="0"/>
      <c r="DJI72" s="0"/>
      <c r="DJJ72" s="0"/>
      <c r="DJK72" s="0"/>
      <c r="DJL72" s="0"/>
      <c r="DJM72" s="0"/>
      <c r="DJN72" s="0"/>
      <c r="DJO72" s="0"/>
      <c r="DJP72" s="0"/>
      <c r="DJQ72" s="0"/>
      <c r="DJR72" s="0"/>
      <c r="DJS72" s="0"/>
      <c r="DJT72" s="0"/>
      <c r="DJU72" s="0"/>
      <c r="DJV72" s="0"/>
      <c r="DJW72" s="0"/>
      <c r="DJX72" s="0"/>
      <c r="DJY72" s="0"/>
      <c r="DJZ72" s="0"/>
      <c r="DKA72" s="0"/>
      <c r="DKB72" s="0"/>
      <c r="DKC72" s="0"/>
      <c r="DKD72" s="0"/>
      <c r="DKE72" s="0"/>
      <c r="DKF72" s="0"/>
      <c r="DKG72" s="0"/>
      <c r="DKH72" s="0"/>
      <c r="DKI72" s="0"/>
      <c r="DKJ72" s="0"/>
      <c r="DKK72" s="0"/>
      <c r="DKL72" s="0"/>
      <c r="DKM72" s="0"/>
      <c r="DKN72" s="0"/>
      <c r="DKO72" s="0"/>
      <c r="DKP72" s="0"/>
      <c r="DKQ72" s="0"/>
      <c r="DKR72" s="0"/>
      <c r="DKS72" s="0"/>
      <c r="DKT72" s="0"/>
      <c r="DKU72" s="0"/>
      <c r="DKV72" s="0"/>
      <c r="DKW72" s="0"/>
      <c r="DKX72" s="0"/>
      <c r="DKY72" s="0"/>
      <c r="DKZ72" s="0"/>
      <c r="DLA72" s="0"/>
      <c r="DLB72" s="0"/>
      <c r="DLC72" s="0"/>
      <c r="DLD72" s="0"/>
      <c r="DLE72" s="0"/>
      <c r="DLF72" s="0"/>
      <c r="DLG72" s="0"/>
      <c r="DLH72" s="0"/>
      <c r="DLI72" s="0"/>
      <c r="DLJ72" s="0"/>
      <c r="DLK72" s="0"/>
      <c r="DLL72" s="0"/>
      <c r="DLM72" s="0"/>
      <c r="DLN72" s="0"/>
      <c r="DLO72" s="0"/>
      <c r="DLP72" s="0"/>
      <c r="DLQ72" s="0"/>
      <c r="DLR72" s="0"/>
      <c r="DLS72" s="0"/>
      <c r="DLT72" s="0"/>
      <c r="DLU72" s="0"/>
      <c r="DLV72" s="0"/>
      <c r="DLW72" s="0"/>
      <c r="DLX72" s="0"/>
      <c r="DLY72" s="0"/>
      <c r="DLZ72" s="0"/>
      <c r="DMA72" s="0"/>
      <c r="DMB72" s="0"/>
      <c r="DMC72" s="0"/>
      <c r="DMD72" s="0"/>
      <c r="DME72" s="0"/>
      <c r="DMF72" s="0"/>
      <c r="DMG72" s="0"/>
      <c r="DMH72" s="0"/>
      <c r="DMI72" s="0"/>
      <c r="DMJ72" s="0"/>
      <c r="DMK72" s="0"/>
      <c r="DML72" s="0"/>
      <c r="DMM72" s="0"/>
      <c r="DMN72" s="0"/>
      <c r="DMO72" s="0"/>
      <c r="DMP72" s="0"/>
      <c r="DMQ72" s="0"/>
      <c r="DMR72" s="0"/>
      <c r="DMS72" s="0"/>
      <c r="DMT72" s="0"/>
      <c r="DMU72" s="0"/>
      <c r="DMV72" s="0"/>
      <c r="DMW72" s="0"/>
      <c r="DMX72" s="0"/>
      <c r="DMY72" s="0"/>
      <c r="DMZ72" s="0"/>
      <c r="DNA72" s="0"/>
      <c r="DNB72" s="0"/>
      <c r="DNC72" s="0"/>
      <c r="DND72" s="0"/>
      <c r="DNE72" s="0"/>
      <c r="DNF72" s="0"/>
      <c r="DNG72" s="0"/>
      <c r="DNH72" s="0"/>
      <c r="DNI72" s="0"/>
      <c r="DNJ72" s="0"/>
      <c r="DNK72" s="0"/>
      <c r="DNL72" s="0"/>
      <c r="DNM72" s="0"/>
      <c r="DNN72" s="0"/>
      <c r="DNO72" s="0"/>
      <c r="DNP72" s="0"/>
      <c r="DNQ72" s="0"/>
      <c r="DNR72" s="0"/>
      <c r="DNS72" s="0"/>
      <c r="DNT72" s="0"/>
      <c r="DNU72" s="0"/>
      <c r="DNV72" s="0"/>
      <c r="DNW72" s="0"/>
      <c r="DNX72" s="0"/>
      <c r="DNY72" s="0"/>
      <c r="DNZ72" s="0"/>
      <c r="DOA72" s="0"/>
      <c r="DOB72" s="0"/>
      <c r="DOC72" s="0"/>
      <c r="DOD72" s="0"/>
      <c r="DOE72" s="0"/>
      <c r="DOF72" s="0"/>
      <c r="DOG72" s="0"/>
      <c r="DOH72" s="0"/>
      <c r="DOI72" s="0"/>
      <c r="DOJ72" s="0"/>
      <c r="DOK72" s="0"/>
      <c r="DOL72" s="0"/>
      <c r="DOM72" s="0"/>
      <c r="DON72" s="0"/>
      <c r="DOO72" s="0"/>
      <c r="DOP72" s="0"/>
      <c r="DOQ72" s="0"/>
      <c r="DOR72" s="0"/>
      <c r="DOS72" s="0"/>
      <c r="DOT72" s="0"/>
      <c r="DOU72" s="0"/>
      <c r="DOV72" s="0"/>
      <c r="DOW72" s="0"/>
      <c r="DOX72" s="0"/>
      <c r="DOY72" s="0"/>
      <c r="DOZ72" s="0"/>
      <c r="DPA72" s="0"/>
      <c r="DPB72" s="0"/>
      <c r="DPC72" s="0"/>
      <c r="DPD72" s="0"/>
      <c r="DPE72" s="0"/>
      <c r="DPF72" s="0"/>
      <c r="DPG72" s="0"/>
      <c r="DPH72" s="0"/>
      <c r="DPI72" s="0"/>
      <c r="DPJ72" s="0"/>
      <c r="DPK72" s="0"/>
      <c r="DPL72" s="0"/>
      <c r="DPM72" s="0"/>
      <c r="DPN72" s="0"/>
      <c r="DPO72" s="0"/>
      <c r="DPP72" s="0"/>
      <c r="DPQ72" s="0"/>
      <c r="DPR72" s="0"/>
      <c r="DPS72" s="0"/>
      <c r="DPT72" s="0"/>
      <c r="DPU72" s="0"/>
      <c r="DPV72" s="0"/>
      <c r="DPW72" s="0"/>
      <c r="DPX72" s="0"/>
      <c r="DPY72" s="0"/>
      <c r="DPZ72" s="0"/>
      <c r="DQA72" s="0"/>
      <c r="DQB72" s="0"/>
      <c r="DQC72" s="0"/>
      <c r="DQD72" s="0"/>
      <c r="DQE72" s="0"/>
      <c r="DQF72" s="0"/>
      <c r="DQG72" s="0"/>
      <c r="DQH72" s="0"/>
      <c r="DQI72" s="0"/>
      <c r="DQJ72" s="0"/>
      <c r="DQK72" s="0"/>
      <c r="DQL72" s="0"/>
      <c r="DQM72" s="0"/>
      <c r="DQN72" s="0"/>
      <c r="DQO72" s="0"/>
      <c r="DQP72" s="0"/>
      <c r="DQQ72" s="0"/>
      <c r="DQR72" s="0"/>
      <c r="DQS72" s="0"/>
      <c r="DQT72" s="0"/>
      <c r="DQU72" s="0"/>
      <c r="DQV72" s="0"/>
      <c r="DQW72" s="0"/>
      <c r="DQX72" s="0"/>
      <c r="DQY72" s="0"/>
      <c r="DQZ72" s="0"/>
      <c r="DRA72" s="0"/>
      <c r="DRB72" s="0"/>
      <c r="DRC72" s="0"/>
      <c r="DRD72" s="0"/>
      <c r="DRE72" s="0"/>
      <c r="DRF72" s="0"/>
      <c r="DRG72" s="0"/>
      <c r="DRH72" s="0"/>
      <c r="DRI72" s="0"/>
      <c r="DRJ72" s="0"/>
      <c r="DRK72" s="0"/>
      <c r="DRL72" s="0"/>
      <c r="DRM72" s="0"/>
      <c r="DRN72" s="0"/>
      <c r="DRO72" s="0"/>
      <c r="DRP72" s="0"/>
      <c r="DRQ72" s="0"/>
      <c r="DRR72" s="0"/>
      <c r="DRS72" s="0"/>
      <c r="DRT72" s="0"/>
      <c r="DRU72" s="0"/>
      <c r="DRV72" s="0"/>
      <c r="DRW72" s="0"/>
      <c r="DRX72" s="0"/>
      <c r="DRY72" s="0"/>
      <c r="DRZ72" s="0"/>
      <c r="DSA72" s="0"/>
      <c r="DSB72" s="0"/>
      <c r="DSC72" s="0"/>
      <c r="DSD72" s="0"/>
      <c r="DSE72" s="0"/>
      <c r="DSF72" s="0"/>
      <c r="DSG72" s="0"/>
      <c r="DSH72" s="0"/>
      <c r="DSI72" s="0"/>
      <c r="DSJ72" s="0"/>
      <c r="DSK72" s="0"/>
      <c r="DSL72" s="0"/>
      <c r="DSM72" s="0"/>
      <c r="DSN72" s="0"/>
      <c r="DSO72" s="0"/>
      <c r="DSP72" s="0"/>
      <c r="DSQ72" s="0"/>
      <c r="DSR72" s="0"/>
      <c r="DSS72" s="0"/>
      <c r="DST72" s="0"/>
      <c r="DSU72" s="0"/>
      <c r="DSV72" s="0"/>
      <c r="DSW72" s="0"/>
      <c r="DSX72" s="0"/>
      <c r="DSY72" s="0"/>
      <c r="DSZ72" s="0"/>
      <c r="DTA72" s="0"/>
      <c r="DTB72" s="0"/>
      <c r="DTC72" s="0"/>
      <c r="DTD72" s="0"/>
      <c r="DTE72" s="0"/>
      <c r="DTF72" s="0"/>
      <c r="DTG72" s="0"/>
      <c r="DTH72" s="0"/>
      <c r="DTI72" s="0"/>
      <c r="DTJ72" s="0"/>
      <c r="DTK72" s="0"/>
      <c r="DTL72" s="0"/>
      <c r="DTM72" s="0"/>
      <c r="DTN72" s="0"/>
      <c r="DTO72" s="0"/>
      <c r="DTP72" s="0"/>
      <c r="DTQ72" s="0"/>
      <c r="DTR72" s="0"/>
      <c r="DTS72" s="0"/>
      <c r="DTT72" s="0"/>
      <c r="DTU72" s="0"/>
      <c r="DTV72" s="0"/>
      <c r="DTW72" s="0"/>
      <c r="DTX72" s="0"/>
      <c r="DTY72" s="0"/>
      <c r="DTZ72" s="0"/>
      <c r="DUA72" s="0"/>
      <c r="DUB72" s="0"/>
      <c r="DUC72" s="0"/>
      <c r="DUD72" s="0"/>
      <c r="DUE72" s="0"/>
      <c r="DUF72" s="0"/>
      <c r="DUG72" s="0"/>
      <c r="DUH72" s="0"/>
      <c r="DUI72" s="0"/>
      <c r="DUJ72" s="0"/>
      <c r="DUK72" s="0"/>
      <c r="DUL72" s="0"/>
      <c r="DUM72" s="0"/>
      <c r="DUN72" s="0"/>
      <c r="DUO72" s="0"/>
      <c r="DUP72" s="0"/>
      <c r="DUQ72" s="0"/>
      <c r="DUR72" s="0"/>
      <c r="DUS72" s="0"/>
      <c r="DUT72" s="0"/>
      <c r="DUU72" s="0"/>
      <c r="DUV72" s="0"/>
      <c r="DUW72" s="0"/>
      <c r="DUX72" s="0"/>
      <c r="DUY72" s="0"/>
      <c r="DUZ72" s="0"/>
      <c r="DVA72" s="0"/>
      <c r="DVB72" s="0"/>
      <c r="DVC72" s="0"/>
      <c r="DVD72" s="0"/>
      <c r="DVE72" s="0"/>
      <c r="DVF72" s="0"/>
      <c r="DVG72" s="0"/>
      <c r="DVH72" s="0"/>
      <c r="DVI72" s="0"/>
      <c r="DVJ72" s="0"/>
      <c r="DVK72" s="0"/>
      <c r="DVL72" s="0"/>
      <c r="DVM72" s="0"/>
      <c r="DVN72" s="0"/>
      <c r="DVO72" s="0"/>
      <c r="DVP72" s="0"/>
      <c r="DVQ72" s="0"/>
      <c r="DVR72" s="0"/>
      <c r="DVS72" s="0"/>
      <c r="DVT72" s="0"/>
      <c r="DVU72" s="0"/>
      <c r="DVV72" s="0"/>
      <c r="DVW72" s="0"/>
      <c r="DVX72" s="0"/>
      <c r="DVY72" s="0"/>
      <c r="DVZ72" s="0"/>
      <c r="DWA72" s="0"/>
      <c r="DWB72" s="0"/>
      <c r="DWC72" s="0"/>
      <c r="DWD72" s="0"/>
      <c r="DWE72" s="0"/>
      <c r="DWF72" s="0"/>
      <c r="DWG72" s="0"/>
      <c r="DWH72" s="0"/>
      <c r="DWI72" s="0"/>
      <c r="DWJ72" s="0"/>
      <c r="DWK72" s="0"/>
      <c r="DWL72" s="0"/>
      <c r="DWM72" s="0"/>
      <c r="DWN72" s="0"/>
      <c r="DWO72" s="0"/>
      <c r="DWP72" s="0"/>
      <c r="DWQ72" s="0"/>
      <c r="DWR72" s="0"/>
      <c r="DWS72" s="0"/>
      <c r="DWT72" s="0"/>
      <c r="DWU72" s="0"/>
      <c r="DWV72" s="0"/>
      <c r="DWW72" s="0"/>
      <c r="DWX72" s="0"/>
      <c r="DWY72" s="0"/>
      <c r="DWZ72" s="0"/>
      <c r="DXA72" s="0"/>
      <c r="DXB72" s="0"/>
      <c r="DXC72" s="0"/>
      <c r="DXD72" s="0"/>
      <c r="DXE72" s="0"/>
      <c r="DXF72" s="0"/>
      <c r="DXG72" s="0"/>
      <c r="DXH72" s="0"/>
      <c r="DXI72" s="0"/>
      <c r="DXJ72" s="0"/>
      <c r="DXK72" s="0"/>
      <c r="DXL72" s="0"/>
      <c r="DXM72" s="0"/>
      <c r="DXN72" s="0"/>
      <c r="DXO72" s="0"/>
      <c r="DXP72" s="0"/>
      <c r="DXQ72" s="0"/>
      <c r="DXR72" s="0"/>
      <c r="DXS72" s="0"/>
      <c r="DXT72" s="0"/>
      <c r="DXU72" s="0"/>
      <c r="DXV72" s="0"/>
      <c r="DXW72" s="0"/>
      <c r="DXX72" s="0"/>
      <c r="DXY72" s="0"/>
      <c r="DXZ72" s="0"/>
      <c r="DYA72" s="0"/>
      <c r="DYB72" s="0"/>
      <c r="DYC72" s="0"/>
      <c r="DYD72" s="0"/>
      <c r="DYE72" s="0"/>
      <c r="DYF72" s="0"/>
      <c r="DYG72" s="0"/>
      <c r="DYH72" s="0"/>
      <c r="DYI72" s="0"/>
      <c r="DYJ72" s="0"/>
      <c r="DYK72" s="0"/>
      <c r="DYL72" s="0"/>
      <c r="DYM72" s="0"/>
      <c r="DYN72" s="0"/>
      <c r="DYO72" s="0"/>
      <c r="DYP72" s="0"/>
      <c r="DYQ72" s="0"/>
      <c r="DYR72" s="0"/>
      <c r="DYS72" s="0"/>
      <c r="DYT72" s="0"/>
      <c r="DYU72" s="0"/>
      <c r="DYV72" s="0"/>
      <c r="DYW72" s="0"/>
      <c r="DYX72" s="0"/>
      <c r="DYY72" s="0"/>
      <c r="DYZ72" s="0"/>
      <c r="DZA72" s="0"/>
      <c r="DZB72" s="0"/>
      <c r="DZC72" s="0"/>
      <c r="DZD72" s="0"/>
      <c r="DZE72" s="0"/>
      <c r="DZF72" s="0"/>
      <c r="DZG72" s="0"/>
      <c r="DZH72" s="0"/>
      <c r="DZI72" s="0"/>
      <c r="DZJ72" s="0"/>
      <c r="DZK72" s="0"/>
      <c r="DZL72" s="0"/>
      <c r="DZM72" s="0"/>
      <c r="DZN72" s="0"/>
      <c r="DZO72" s="0"/>
      <c r="DZP72" s="0"/>
      <c r="DZQ72" s="0"/>
      <c r="DZR72" s="0"/>
      <c r="DZS72" s="0"/>
      <c r="DZT72" s="0"/>
      <c r="DZU72" s="0"/>
      <c r="DZV72" s="0"/>
      <c r="DZW72" s="0"/>
      <c r="DZX72" s="0"/>
      <c r="DZY72" s="0"/>
      <c r="DZZ72" s="0"/>
      <c r="EAA72" s="0"/>
      <c r="EAB72" s="0"/>
      <c r="EAC72" s="0"/>
      <c r="EAD72" s="0"/>
      <c r="EAE72" s="0"/>
      <c r="EAF72" s="0"/>
      <c r="EAG72" s="0"/>
      <c r="EAH72" s="0"/>
      <c r="EAI72" s="0"/>
      <c r="EAJ72" s="0"/>
      <c r="EAK72" s="0"/>
      <c r="EAL72" s="0"/>
      <c r="EAM72" s="0"/>
      <c r="EAN72" s="0"/>
      <c r="EAO72" s="0"/>
      <c r="EAP72" s="0"/>
      <c r="EAQ72" s="0"/>
      <c r="EAR72" s="0"/>
      <c r="EAS72" s="0"/>
      <c r="EAT72" s="0"/>
      <c r="EAU72" s="0"/>
      <c r="EAV72" s="0"/>
      <c r="EAW72" s="0"/>
      <c r="EAX72" s="0"/>
      <c r="EAY72" s="0"/>
      <c r="EAZ72" s="0"/>
      <c r="EBA72" s="0"/>
      <c r="EBB72" s="0"/>
      <c r="EBC72" s="0"/>
      <c r="EBD72" s="0"/>
      <c r="EBE72" s="0"/>
      <c r="EBF72" s="0"/>
      <c r="EBG72" s="0"/>
      <c r="EBH72" s="0"/>
      <c r="EBI72" s="0"/>
      <c r="EBJ72" s="0"/>
      <c r="EBK72" s="0"/>
      <c r="EBL72" s="0"/>
      <c r="EBM72" s="0"/>
      <c r="EBN72" s="0"/>
      <c r="EBO72" s="0"/>
      <c r="EBP72" s="0"/>
      <c r="EBQ72" s="0"/>
      <c r="EBR72" s="0"/>
      <c r="EBS72" s="0"/>
      <c r="EBT72" s="0"/>
      <c r="EBU72" s="0"/>
      <c r="EBV72" s="0"/>
      <c r="EBW72" s="0"/>
      <c r="EBX72" s="0"/>
      <c r="EBY72" s="0"/>
      <c r="EBZ72" s="0"/>
      <c r="ECA72" s="0"/>
      <c r="ECB72" s="0"/>
      <c r="ECC72" s="0"/>
      <c r="ECD72" s="0"/>
      <c r="ECE72" s="0"/>
      <c r="ECF72" s="0"/>
      <c r="ECG72" s="0"/>
      <c r="ECH72" s="0"/>
      <c r="ECI72" s="0"/>
      <c r="ECJ72" s="0"/>
      <c r="ECK72" s="0"/>
      <c r="ECL72" s="0"/>
      <c r="ECM72" s="0"/>
      <c r="ECN72" s="0"/>
      <c r="ECO72" s="0"/>
      <c r="ECP72" s="0"/>
      <c r="ECQ72" s="0"/>
      <c r="ECR72" s="0"/>
      <c r="ECS72" s="0"/>
      <c r="ECT72" s="0"/>
      <c r="ECU72" s="0"/>
      <c r="ECV72" s="0"/>
      <c r="ECW72" s="0"/>
      <c r="ECX72" s="0"/>
      <c r="ECY72" s="0"/>
      <c r="ECZ72" s="0"/>
      <c r="EDA72" s="0"/>
      <c r="EDB72" s="0"/>
      <c r="EDC72" s="0"/>
      <c r="EDD72" s="0"/>
      <c r="EDE72" s="0"/>
      <c r="EDF72" s="0"/>
      <c r="EDG72" s="0"/>
      <c r="EDH72" s="0"/>
      <c r="EDI72" s="0"/>
      <c r="EDJ72" s="0"/>
      <c r="EDK72" s="0"/>
      <c r="EDL72" s="0"/>
      <c r="EDM72" s="0"/>
      <c r="EDN72" s="0"/>
      <c r="EDO72" s="0"/>
      <c r="EDP72" s="0"/>
      <c r="EDQ72" s="0"/>
      <c r="EDR72" s="0"/>
      <c r="EDS72" s="0"/>
      <c r="EDT72" s="0"/>
      <c r="EDU72" s="0"/>
      <c r="EDV72" s="0"/>
      <c r="EDW72" s="0"/>
      <c r="EDX72" s="0"/>
      <c r="EDY72" s="0"/>
      <c r="EDZ72" s="0"/>
      <c r="EEA72" s="0"/>
      <c r="EEB72" s="0"/>
      <c r="EEC72" s="0"/>
      <c r="EED72" s="0"/>
      <c r="EEE72" s="0"/>
      <c r="EEF72" s="0"/>
      <c r="EEG72" s="0"/>
      <c r="EEH72" s="0"/>
      <c r="EEI72" s="0"/>
      <c r="EEJ72" s="0"/>
      <c r="EEK72" s="0"/>
      <c r="EEL72" s="0"/>
      <c r="EEM72" s="0"/>
      <c r="EEN72" s="0"/>
      <c r="EEO72" s="0"/>
      <c r="EEP72" s="0"/>
      <c r="EEQ72" s="0"/>
      <c r="EER72" s="0"/>
      <c r="EES72" s="0"/>
      <c r="EET72" s="0"/>
      <c r="EEU72" s="0"/>
      <c r="EEV72" s="0"/>
      <c r="EEW72" s="0"/>
      <c r="EEX72" s="0"/>
      <c r="EEY72" s="0"/>
      <c r="EEZ72" s="0"/>
      <c r="EFA72" s="0"/>
      <c r="EFB72" s="0"/>
      <c r="EFC72" s="0"/>
      <c r="EFD72" s="0"/>
      <c r="EFE72" s="0"/>
      <c r="EFF72" s="0"/>
      <c r="EFG72" s="0"/>
      <c r="EFH72" s="0"/>
      <c r="EFI72" s="0"/>
      <c r="EFJ72" s="0"/>
      <c r="EFK72" s="0"/>
      <c r="EFL72" s="0"/>
      <c r="EFM72" s="0"/>
      <c r="EFN72" s="0"/>
      <c r="EFO72" s="0"/>
      <c r="EFP72" s="0"/>
      <c r="EFQ72" s="0"/>
      <c r="EFR72" s="0"/>
      <c r="EFS72" s="0"/>
      <c r="EFT72" s="0"/>
      <c r="EFU72" s="0"/>
      <c r="EFV72" s="0"/>
      <c r="EFW72" s="0"/>
      <c r="EFX72" s="0"/>
      <c r="EFY72" s="0"/>
      <c r="EFZ72" s="0"/>
      <c r="EGA72" s="0"/>
      <c r="EGB72" s="0"/>
      <c r="EGC72" s="0"/>
      <c r="EGD72" s="0"/>
      <c r="EGE72" s="0"/>
      <c r="EGF72" s="0"/>
      <c r="EGG72" s="0"/>
      <c r="EGH72" s="0"/>
      <c r="EGI72" s="0"/>
      <c r="EGJ72" s="0"/>
      <c r="EGK72" s="0"/>
      <c r="EGL72" s="0"/>
      <c r="EGM72" s="0"/>
      <c r="EGN72" s="0"/>
      <c r="EGO72" s="0"/>
      <c r="EGP72" s="0"/>
      <c r="EGQ72" s="0"/>
      <c r="EGR72" s="0"/>
      <c r="EGS72" s="0"/>
      <c r="EGT72" s="0"/>
      <c r="EGU72" s="0"/>
      <c r="EGV72" s="0"/>
      <c r="EGW72" s="0"/>
      <c r="EGX72" s="0"/>
      <c r="EGY72" s="0"/>
      <c r="EGZ72" s="0"/>
      <c r="EHA72" s="0"/>
      <c r="EHB72" s="0"/>
      <c r="EHC72" s="0"/>
      <c r="EHD72" s="0"/>
      <c r="EHE72" s="0"/>
      <c r="EHF72" s="0"/>
      <c r="EHG72" s="0"/>
      <c r="EHH72" s="0"/>
      <c r="EHI72" s="0"/>
      <c r="EHJ72" s="0"/>
      <c r="EHK72" s="0"/>
      <c r="EHL72" s="0"/>
      <c r="EHM72" s="0"/>
      <c r="EHN72" s="0"/>
      <c r="EHO72" s="0"/>
      <c r="EHP72" s="0"/>
      <c r="EHQ72" s="0"/>
      <c r="EHR72" s="0"/>
      <c r="EHS72" s="0"/>
      <c r="EHT72" s="0"/>
      <c r="EHU72" s="0"/>
      <c r="EHV72" s="0"/>
      <c r="EHW72" s="0"/>
      <c r="EHX72" s="0"/>
      <c r="EHY72" s="0"/>
      <c r="EHZ72" s="0"/>
      <c r="EIA72" s="0"/>
      <c r="EIB72" s="0"/>
      <c r="EIC72" s="0"/>
      <c r="EID72" s="0"/>
      <c r="EIE72" s="0"/>
      <c r="EIF72" s="0"/>
      <c r="EIG72" s="0"/>
      <c r="EIH72" s="0"/>
      <c r="EII72" s="0"/>
      <c r="EIJ72" s="0"/>
      <c r="EIK72" s="0"/>
      <c r="EIL72" s="0"/>
      <c r="EIM72" s="0"/>
      <c r="EIN72" s="0"/>
      <c r="EIO72" s="0"/>
      <c r="EIP72" s="0"/>
      <c r="EIQ72" s="0"/>
      <c r="EIR72" s="0"/>
      <c r="EIS72" s="0"/>
      <c r="EIT72" s="0"/>
      <c r="EIU72" s="0"/>
      <c r="EIV72" s="0"/>
      <c r="EIW72" s="0"/>
      <c r="EIX72" s="0"/>
      <c r="EIY72" s="0"/>
      <c r="EIZ72" s="0"/>
      <c r="EJA72" s="0"/>
      <c r="EJB72" s="0"/>
      <c r="EJC72" s="0"/>
      <c r="EJD72" s="0"/>
      <c r="EJE72" s="0"/>
      <c r="EJF72" s="0"/>
      <c r="EJG72" s="0"/>
      <c r="EJH72" s="0"/>
      <c r="EJI72" s="0"/>
      <c r="EJJ72" s="0"/>
      <c r="EJK72" s="0"/>
      <c r="EJL72" s="0"/>
      <c r="EJM72" s="0"/>
      <c r="EJN72" s="0"/>
      <c r="EJO72" s="0"/>
      <c r="EJP72" s="0"/>
      <c r="EJQ72" s="0"/>
      <c r="EJR72" s="0"/>
      <c r="EJS72" s="0"/>
      <c r="EJT72" s="0"/>
      <c r="EJU72" s="0"/>
      <c r="EJV72" s="0"/>
      <c r="EJW72" s="0"/>
      <c r="EJX72" s="0"/>
      <c r="EJY72" s="0"/>
      <c r="EJZ72" s="0"/>
      <c r="EKA72" s="0"/>
      <c r="EKB72" s="0"/>
      <c r="EKC72" s="0"/>
      <c r="EKD72" s="0"/>
      <c r="EKE72" s="0"/>
      <c r="EKF72" s="0"/>
      <c r="EKG72" s="0"/>
      <c r="EKH72" s="0"/>
      <c r="EKI72" s="0"/>
      <c r="EKJ72" s="0"/>
      <c r="EKK72" s="0"/>
      <c r="EKL72" s="0"/>
      <c r="EKM72" s="0"/>
      <c r="EKN72" s="0"/>
      <c r="EKO72" s="0"/>
      <c r="EKP72" s="0"/>
      <c r="EKQ72" s="0"/>
      <c r="EKR72" s="0"/>
      <c r="EKS72" s="0"/>
      <c r="EKT72" s="0"/>
      <c r="EKU72" s="0"/>
      <c r="EKV72" s="0"/>
      <c r="EKW72" s="0"/>
      <c r="EKX72" s="0"/>
      <c r="EKY72" s="0"/>
      <c r="EKZ72" s="0"/>
      <c r="ELA72" s="0"/>
      <c r="ELB72" s="0"/>
      <c r="ELC72" s="0"/>
      <c r="ELD72" s="0"/>
      <c r="ELE72" s="0"/>
      <c r="ELF72" s="0"/>
      <c r="ELG72" s="0"/>
      <c r="ELH72" s="0"/>
      <c r="ELI72" s="0"/>
      <c r="ELJ72" s="0"/>
      <c r="ELK72" s="0"/>
      <c r="ELL72" s="0"/>
      <c r="ELM72" s="0"/>
      <c r="ELN72" s="0"/>
      <c r="ELO72" s="0"/>
      <c r="ELP72" s="0"/>
      <c r="ELQ72" s="0"/>
      <c r="ELR72" s="0"/>
      <c r="ELS72" s="0"/>
      <c r="ELT72" s="0"/>
      <c r="ELU72" s="0"/>
      <c r="ELV72" s="0"/>
      <c r="ELW72" s="0"/>
      <c r="ELX72" s="0"/>
      <c r="ELY72" s="0"/>
      <c r="ELZ72" s="0"/>
      <c r="EMA72" s="0"/>
      <c r="EMB72" s="0"/>
      <c r="EMC72" s="0"/>
      <c r="EMD72" s="0"/>
      <c r="EME72" s="0"/>
      <c r="EMF72" s="0"/>
      <c r="EMG72" s="0"/>
      <c r="EMH72" s="0"/>
      <c r="EMI72" s="0"/>
      <c r="EMJ72" s="0"/>
      <c r="EMK72" s="0"/>
      <c r="EML72" s="0"/>
      <c r="EMM72" s="0"/>
      <c r="EMN72" s="0"/>
      <c r="EMO72" s="0"/>
      <c r="EMP72" s="0"/>
      <c r="EMQ72" s="0"/>
      <c r="EMR72" s="0"/>
      <c r="EMS72" s="0"/>
      <c r="EMT72" s="0"/>
      <c r="EMU72" s="0"/>
      <c r="EMV72" s="0"/>
      <c r="EMW72" s="0"/>
      <c r="EMX72" s="0"/>
      <c r="EMY72" s="0"/>
      <c r="EMZ72" s="0"/>
      <c r="ENA72" s="0"/>
      <c r="ENB72" s="0"/>
      <c r="ENC72" s="0"/>
      <c r="END72" s="0"/>
      <c r="ENE72" s="0"/>
      <c r="ENF72" s="0"/>
      <c r="ENG72" s="0"/>
      <c r="ENH72" s="0"/>
      <c r="ENI72" s="0"/>
      <c r="ENJ72" s="0"/>
      <c r="ENK72" s="0"/>
      <c r="ENL72" s="0"/>
      <c r="ENM72" s="0"/>
      <c r="ENN72" s="0"/>
      <c r="ENO72" s="0"/>
      <c r="ENP72" s="0"/>
      <c r="ENQ72" s="0"/>
      <c r="ENR72" s="0"/>
      <c r="ENS72" s="0"/>
      <c r="ENT72" s="0"/>
      <c r="ENU72" s="0"/>
      <c r="ENV72" s="0"/>
      <c r="ENW72" s="0"/>
      <c r="ENX72" s="0"/>
      <c r="ENY72" s="0"/>
      <c r="ENZ72" s="0"/>
      <c r="EOA72" s="0"/>
      <c r="EOB72" s="0"/>
      <c r="EOC72" s="0"/>
      <c r="EOD72" s="0"/>
      <c r="EOE72" s="0"/>
      <c r="EOF72" s="0"/>
      <c r="EOG72" s="0"/>
      <c r="EOH72" s="0"/>
      <c r="EOI72" s="0"/>
      <c r="EOJ72" s="0"/>
      <c r="EOK72" s="0"/>
      <c r="EOL72" s="0"/>
      <c r="EOM72" s="0"/>
      <c r="EON72" s="0"/>
      <c r="EOO72" s="0"/>
      <c r="EOP72" s="0"/>
      <c r="EOQ72" s="0"/>
      <c r="EOR72" s="0"/>
      <c r="EOS72" s="0"/>
      <c r="EOT72" s="0"/>
      <c r="EOU72" s="0"/>
      <c r="EOV72" s="0"/>
      <c r="EOW72" s="0"/>
      <c r="EOX72" s="0"/>
      <c r="EOY72" s="0"/>
      <c r="EOZ72" s="0"/>
      <c r="EPA72" s="0"/>
      <c r="EPB72" s="0"/>
      <c r="EPC72" s="0"/>
      <c r="EPD72" s="0"/>
      <c r="EPE72" s="0"/>
      <c r="EPF72" s="0"/>
      <c r="EPG72" s="0"/>
      <c r="EPH72" s="0"/>
      <c r="EPI72" s="0"/>
      <c r="EPJ72" s="0"/>
      <c r="EPK72" s="0"/>
      <c r="EPL72" s="0"/>
      <c r="EPM72" s="0"/>
      <c r="EPN72" s="0"/>
      <c r="EPO72" s="0"/>
      <c r="EPP72" s="0"/>
      <c r="EPQ72" s="0"/>
      <c r="EPR72" s="0"/>
      <c r="EPS72" s="0"/>
      <c r="EPT72" s="0"/>
      <c r="EPU72" s="0"/>
      <c r="EPV72" s="0"/>
      <c r="EPW72" s="0"/>
      <c r="EPX72" s="0"/>
      <c r="EPY72" s="0"/>
      <c r="EPZ72" s="0"/>
      <c r="EQA72" s="0"/>
      <c r="EQB72" s="0"/>
      <c r="EQC72" s="0"/>
      <c r="EQD72" s="0"/>
      <c r="EQE72" s="0"/>
      <c r="EQF72" s="0"/>
      <c r="EQG72" s="0"/>
      <c r="EQH72" s="0"/>
      <c r="EQI72" s="0"/>
      <c r="EQJ72" s="0"/>
      <c r="EQK72" s="0"/>
      <c r="EQL72" s="0"/>
      <c r="EQM72" s="0"/>
      <c r="EQN72" s="0"/>
      <c r="EQO72" s="0"/>
      <c r="EQP72" s="0"/>
      <c r="EQQ72" s="0"/>
      <c r="EQR72" s="0"/>
      <c r="EQS72" s="0"/>
      <c r="EQT72" s="0"/>
      <c r="EQU72" s="0"/>
      <c r="EQV72" s="0"/>
      <c r="EQW72" s="0"/>
      <c r="EQX72" s="0"/>
      <c r="EQY72" s="0"/>
      <c r="EQZ72" s="0"/>
      <c r="ERA72" s="0"/>
      <c r="ERB72" s="0"/>
      <c r="ERC72" s="0"/>
      <c r="ERD72" s="0"/>
      <c r="ERE72" s="0"/>
      <c r="ERF72" s="0"/>
      <c r="ERG72" s="0"/>
      <c r="ERH72" s="0"/>
      <c r="ERI72" s="0"/>
      <c r="ERJ72" s="0"/>
      <c r="ERK72" s="0"/>
      <c r="ERL72" s="0"/>
      <c r="ERM72" s="0"/>
      <c r="ERN72" s="0"/>
      <c r="ERO72" s="0"/>
      <c r="ERP72" s="0"/>
      <c r="ERQ72" s="0"/>
      <c r="ERR72" s="0"/>
      <c r="ERS72" s="0"/>
      <c r="ERT72" s="0"/>
      <c r="ERU72" s="0"/>
      <c r="ERV72" s="0"/>
      <c r="ERW72" s="0"/>
      <c r="ERX72" s="0"/>
      <c r="ERY72" s="0"/>
      <c r="ERZ72" s="0"/>
      <c r="ESA72" s="0"/>
      <c r="ESB72" s="0"/>
      <c r="ESC72" s="0"/>
      <c r="ESD72" s="0"/>
      <c r="ESE72" s="0"/>
      <c r="ESF72" s="0"/>
      <c r="ESG72" s="0"/>
      <c r="ESH72" s="0"/>
      <c r="ESI72" s="0"/>
      <c r="ESJ72" s="0"/>
      <c r="ESK72" s="0"/>
      <c r="ESL72" s="0"/>
      <c r="ESM72" s="0"/>
      <c r="ESN72" s="0"/>
      <c r="ESO72" s="0"/>
      <c r="ESP72" s="0"/>
      <c r="ESQ72" s="0"/>
      <c r="ESR72" s="0"/>
      <c r="ESS72" s="0"/>
      <c r="EST72" s="0"/>
      <c r="ESU72" s="0"/>
      <c r="ESV72" s="0"/>
      <c r="ESW72" s="0"/>
      <c r="ESX72" s="0"/>
      <c r="ESY72" s="0"/>
      <c r="ESZ72" s="0"/>
      <c r="ETA72" s="0"/>
      <c r="ETB72" s="0"/>
      <c r="ETC72" s="0"/>
      <c r="ETD72" s="0"/>
      <c r="ETE72" s="0"/>
      <c r="ETF72" s="0"/>
      <c r="ETG72" s="0"/>
      <c r="ETH72" s="0"/>
      <c r="ETI72" s="0"/>
      <c r="ETJ72" s="0"/>
      <c r="ETK72" s="0"/>
      <c r="ETL72" s="0"/>
      <c r="ETM72" s="0"/>
      <c r="ETN72" s="0"/>
      <c r="ETO72" s="0"/>
      <c r="ETP72" s="0"/>
      <c r="ETQ72" s="0"/>
      <c r="ETR72" s="0"/>
      <c r="ETS72" s="0"/>
      <c r="ETT72" s="0"/>
      <c r="ETU72" s="0"/>
      <c r="ETV72" s="0"/>
      <c r="ETW72" s="0"/>
      <c r="ETX72" s="0"/>
      <c r="ETY72" s="0"/>
      <c r="ETZ72" s="0"/>
      <c r="EUA72" s="0"/>
      <c r="EUB72" s="0"/>
      <c r="EUC72" s="0"/>
      <c r="EUD72" s="0"/>
      <c r="EUE72" s="0"/>
      <c r="EUF72" s="0"/>
      <c r="EUG72" s="0"/>
      <c r="EUH72" s="0"/>
      <c r="EUI72" s="0"/>
      <c r="EUJ72" s="0"/>
      <c r="EUK72" s="0"/>
      <c r="EUL72" s="0"/>
      <c r="EUM72" s="0"/>
      <c r="EUN72" s="0"/>
      <c r="EUO72" s="0"/>
      <c r="EUP72" s="0"/>
      <c r="EUQ72" s="0"/>
      <c r="EUR72" s="0"/>
      <c r="EUS72" s="0"/>
      <c r="EUT72" s="0"/>
      <c r="EUU72" s="0"/>
      <c r="EUV72" s="0"/>
      <c r="EUW72" s="0"/>
      <c r="EUX72" s="0"/>
      <c r="EUY72" s="0"/>
      <c r="EUZ72" s="0"/>
      <c r="EVA72" s="0"/>
      <c r="EVB72" s="0"/>
      <c r="EVC72" s="0"/>
      <c r="EVD72" s="0"/>
      <c r="EVE72" s="0"/>
      <c r="EVF72" s="0"/>
      <c r="EVG72" s="0"/>
      <c r="EVH72" s="0"/>
      <c r="EVI72" s="0"/>
      <c r="EVJ72" s="0"/>
      <c r="EVK72" s="0"/>
      <c r="EVL72" s="0"/>
      <c r="EVM72" s="0"/>
      <c r="EVN72" s="0"/>
      <c r="EVO72" s="0"/>
      <c r="EVP72" s="0"/>
      <c r="EVQ72" s="0"/>
      <c r="EVR72" s="0"/>
      <c r="EVS72" s="0"/>
      <c r="EVT72" s="0"/>
      <c r="EVU72" s="0"/>
      <c r="EVV72" s="0"/>
      <c r="EVW72" s="0"/>
      <c r="EVX72" s="0"/>
      <c r="EVY72" s="0"/>
      <c r="EVZ72" s="0"/>
      <c r="EWA72" s="0"/>
      <c r="EWB72" s="0"/>
      <c r="EWC72" s="0"/>
      <c r="EWD72" s="0"/>
      <c r="EWE72" s="0"/>
      <c r="EWF72" s="0"/>
      <c r="EWG72" s="0"/>
      <c r="EWH72" s="0"/>
      <c r="EWI72" s="0"/>
      <c r="EWJ72" s="0"/>
      <c r="EWK72" s="0"/>
      <c r="EWL72" s="0"/>
      <c r="EWM72" s="0"/>
      <c r="EWN72" s="0"/>
      <c r="EWO72" s="0"/>
      <c r="EWP72" s="0"/>
      <c r="EWQ72" s="0"/>
      <c r="EWR72" s="0"/>
      <c r="EWS72" s="0"/>
      <c r="EWT72" s="0"/>
      <c r="EWU72" s="0"/>
      <c r="EWV72" s="0"/>
      <c r="EWW72" s="0"/>
      <c r="EWX72" s="0"/>
      <c r="EWY72" s="0"/>
      <c r="EWZ72" s="0"/>
      <c r="EXA72" s="0"/>
      <c r="EXB72" s="0"/>
      <c r="EXC72" s="0"/>
      <c r="EXD72" s="0"/>
      <c r="EXE72" s="0"/>
      <c r="EXF72" s="0"/>
      <c r="EXG72" s="0"/>
      <c r="EXH72" s="0"/>
      <c r="EXI72" s="0"/>
      <c r="EXJ72" s="0"/>
      <c r="EXK72" s="0"/>
      <c r="EXL72" s="0"/>
      <c r="EXM72" s="0"/>
      <c r="EXN72" s="0"/>
      <c r="EXO72" s="0"/>
      <c r="EXP72" s="0"/>
      <c r="EXQ72" s="0"/>
      <c r="EXR72" s="0"/>
      <c r="EXS72" s="0"/>
      <c r="EXT72" s="0"/>
      <c r="EXU72" s="0"/>
      <c r="EXV72" s="0"/>
      <c r="EXW72" s="0"/>
      <c r="EXX72" s="0"/>
      <c r="EXY72" s="0"/>
      <c r="EXZ72" s="0"/>
      <c r="EYA72" s="0"/>
      <c r="EYB72" s="0"/>
      <c r="EYC72" s="0"/>
      <c r="EYD72" s="0"/>
      <c r="EYE72" s="0"/>
      <c r="EYF72" s="0"/>
      <c r="EYG72" s="0"/>
      <c r="EYH72" s="0"/>
      <c r="EYI72" s="0"/>
      <c r="EYJ72" s="0"/>
      <c r="EYK72" s="0"/>
      <c r="EYL72" s="0"/>
      <c r="EYM72" s="0"/>
      <c r="EYN72" s="0"/>
      <c r="EYO72" s="0"/>
      <c r="EYP72" s="0"/>
      <c r="EYQ72" s="0"/>
      <c r="EYR72" s="0"/>
      <c r="EYS72" s="0"/>
      <c r="EYT72" s="0"/>
      <c r="EYU72" s="0"/>
      <c r="EYV72" s="0"/>
      <c r="EYW72" s="0"/>
      <c r="EYX72" s="0"/>
      <c r="EYY72" s="0"/>
      <c r="EYZ72" s="0"/>
      <c r="EZA72" s="0"/>
      <c r="EZB72" s="0"/>
      <c r="EZC72" s="0"/>
      <c r="EZD72" s="0"/>
      <c r="EZE72" s="0"/>
      <c r="EZF72" s="0"/>
      <c r="EZG72" s="0"/>
      <c r="EZH72" s="0"/>
      <c r="EZI72" s="0"/>
      <c r="EZJ72" s="0"/>
      <c r="EZK72" s="0"/>
      <c r="EZL72" s="0"/>
      <c r="EZM72" s="0"/>
      <c r="EZN72" s="0"/>
      <c r="EZO72" s="0"/>
      <c r="EZP72" s="0"/>
      <c r="EZQ72" s="0"/>
      <c r="EZR72" s="0"/>
      <c r="EZS72" s="0"/>
      <c r="EZT72" s="0"/>
      <c r="EZU72" s="0"/>
      <c r="EZV72" s="0"/>
      <c r="EZW72" s="0"/>
      <c r="EZX72" s="0"/>
      <c r="EZY72" s="0"/>
      <c r="EZZ72" s="0"/>
      <c r="FAA72" s="0"/>
      <c r="FAB72" s="0"/>
      <c r="FAC72" s="0"/>
      <c r="FAD72" s="0"/>
      <c r="FAE72" s="0"/>
      <c r="FAF72" s="0"/>
      <c r="FAG72" s="0"/>
      <c r="FAH72" s="0"/>
      <c r="FAI72" s="0"/>
      <c r="FAJ72" s="0"/>
      <c r="FAK72" s="0"/>
      <c r="FAL72" s="0"/>
      <c r="FAM72" s="0"/>
      <c r="FAN72" s="0"/>
      <c r="FAO72" s="0"/>
      <c r="FAP72" s="0"/>
      <c r="FAQ72" s="0"/>
      <c r="FAR72" s="0"/>
      <c r="FAS72" s="0"/>
      <c r="FAT72" s="0"/>
      <c r="FAU72" s="0"/>
      <c r="FAV72" s="0"/>
      <c r="FAW72" s="0"/>
      <c r="FAX72" s="0"/>
      <c r="FAY72" s="0"/>
      <c r="FAZ72" s="0"/>
      <c r="FBA72" s="0"/>
      <c r="FBB72" s="0"/>
      <c r="FBC72" s="0"/>
      <c r="FBD72" s="0"/>
      <c r="FBE72" s="0"/>
      <c r="FBF72" s="0"/>
      <c r="FBG72" s="0"/>
      <c r="FBH72" s="0"/>
      <c r="FBI72" s="0"/>
      <c r="FBJ72" s="0"/>
      <c r="FBK72" s="0"/>
      <c r="FBL72" s="0"/>
      <c r="FBM72" s="0"/>
      <c r="FBN72" s="0"/>
      <c r="FBO72" s="0"/>
      <c r="FBP72" s="0"/>
      <c r="FBQ72" s="0"/>
      <c r="FBR72" s="0"/>
      <c r="FBS72" s="0"/>
      <c r="FBT72" s="0"/>
      <c r="FBU72" s="0"/>
      <c r="FBV72" s="0"/>
      <c r="FBW72" s="0"/>
      <c r="FBX72" s="0"/>
      <c r="FBY72" s="0"/>
      <c r="FBZ72" s="0"/>
      <c r="FCA72" s="0"/>
      <c r="FCB72" s="0"/>
      <c r="FCC72" s="0"/>
      <c r="FCD72" s="0"/>
      <c r="FCE72" s="0"/>
      <c r="FCF72" s="0"/>
      <c r="FCG72" s="0"/>
      <c r="FCH72" s="0"/>
      <c r="FCI72" s="0"/>
      <c r="FCJ72" s="0"/>
      <c r="FCK72" s="0"/>
      <c r="FCL72" s="0"/>
      <c r="FCM72" s="0"/>
      <c r="FCN72" s="0"/>
      <c r="FCO72" s="0"/>
      <c r="FCP72" s="0"/>
      <c r="FCQ72" s="0"/>
      <c r="FCR72" s="0"/>
      <c r="FCS72" s="0"/>
      <c r="FCT72" s="0"/>
      <c r="FCU72" s="0"/>
      <c r="FCV72" s="0"/>
      <c r="FCW72" s="0"/>
      <c r="FCX72" s="0"/>
      <c r="FCY72" s="0"/>
      <c r="FCZ72" s="0"/>
      <c r="FDA72" s="0"/>
      <c r="FDB72" s="0"/>
      <c r="FDC72" s="0"/>
      <c r="FDD72" s="0"/>
      <c r="FDE72" s="0"/>
      <c r="FDF72" s="0"/>
      <c r="FDG72" s="0"/>
      <c r="FDH72" s="0"/>
      <c r="FDI72" s="0"/>
      <c r="FDJ72" s="0"/>
      <c r="FDK72" s="0"/>
      <c r="FDL72" s="0"/>
      <c r="FDM72" s="0"/>
      <c r="FDN72" s="0"/>
      <c r="FDO72" s="0"/>
      <c r="FDP72" s="0"/>
      <c r="FDQ72" s="0"/>
      <c r="FDR72" s="0"/>
      <c r="FDS72" s="0"/>
      <c r="FDT72" s="0"/>
      <c r="FDU72" s="0"/>
      <c r="FDV72" s="0"/>
      <c r="FDW72" s="0"/>
      <c r="FDX72" s="0"/>
      <c r="FDY72" s="0"/>
      <c r="FDZ72" s="0"/>
      <c r="FEA72" s="0"/>
      <c r="FEB72" s="0"/>
      <c r="FEC72" s="0"/>
      <c r="FED72" s="0"/>
      <c r="FEE72" s="0"/>
      <c r="FEF72" s="0"/>
      <c r="FEG72" s="0"/>
      <c r="FEH72" s="0"/>
      <c r="FEI72" s="0"/>
      <c r="FEJ72" s="0"/>
      <c r="FEK72" s="0"/>
      <c r="FEL72" s="0"/>
      <c r="FEM72" s="0"/>
      <c r="FEN72" s="0"/>
      <c r="FEO72" s="0"/>
      <c r="FEP72" s="0"/>
      <c r="FEQ72" s="0"/>
      <c r="FER72" s="0"/>
      <c r="FES72" s="0"/>
      <c r="FET72" s="0"/>
      <c r="FEU72" s="0"/>
      <c r="FEV72" s="0"/>
      <c r="FEW72" s="0"/>
      <c r="FEX72" s="0"/>
      <c r="FEY72" s="0"/>
      <c r="FEZ72" s="0"/>
      <c r="FFA72" s="0"/>
      <c r="FFB72" s="0"/>
      <c r="FFC72" s="0"/>
      <c r="FFD72" s="0"/>
      <c r="FFE72" s="0"/>
      <c r="FFF72" s="0"/>
      <c r="FFG72" s="0"/>
      <c r="FFH72" s="0"/>
      <c r="FFI72" s="0"/>
      <c r="FFJ72" s="0"/>
      <c r="FFK72" s="0"/>
      <c r="FFL72" s="0"/>
      <c r="FFM72" s="0"/>
      <c r="FFN72" s="0"/>
      <c r="FFO72" s="0"/>
      <c r="FFP72" s="0"/>
      <c r="FFQ72" s="0"/>
      <c r="FFR72" s="0"/>
      <c r="FFS72" s="0"/>
      <c r="FFT72" s="0"/>
      <c r="FFU72" s="0"/>
      <c r="FFV72" s="0"/>
      <c r="FFW72" s="0"/>
      <c r="FFX72" s="0"/>
      <c r="FFY72" s="0"/>
      <c r="FFZ72" s="0"/>
      <c r="FGA72" s="0"/>
      <c r="FGB72" s="0"/>
      <c r="FGC72" s="0"/>
      <c r="FGD72" s="0"/>
      <c r="FGE72" s="0"/>
      <c r="FGF72" s="0"/>
      <c r="FGG72" s="0"/>
      <c r="FGH72" s="0"/>
      <c r="FGI72" s="0"/>
      <c r="FGJ72" s="0"/>
      <c r="FGK72" s="0"/>
      <c r="FGL72" s="0"/>
      <c r="FGM72" s="0"/>
      <c r="FGN72" s="0"/>
      <c r="FGO72" s="0"/>
      <c r="FGP72" s="0"/>
      <c r="FGQ72" s="0"/>
      <c r="FGR72" s="0"/>
      <c r="FGS72" s="0"/>
      <c r="FGT72" s="0"/>
      <c r="FGU72" s="0"/>
      <c r="FGV72" s="0"/>
      <c r="FGW72" s="0"/>
      <c r="FGX72" s="0"/>
      <c r="FGY72" s="0"/>
      <c r="FGZ72" s="0"/>
      <c r="FHA72" s="0"/>
      <c r="FHB72" s="0"/>
      <c r="FHC72" s="0"/>
      <c r="FHD72" s="0"/>
      <c r="FHE72" s="0"/>
      <c r="FHF72" s="0"/>
      <c r="FHG72" s="0"/>
      <c r="FHH72" s="0"/>
      <c r="FHI72" s="0"/>
      <c r="FHJ72" s="0"/>
      <c r="FHK72" s="0"/>
      <c r="FHL72" s="0"/>
      <c r="FHM72" s="0"/>
      <c r="FHN72" s="0"/>
      <c r="FHO72" s="0"/>
      <c r="FHP72" s="0"/>
      <c r="FHQ72" s="0"/>
      <c r="FHR72" s="0"/>
      <c r="FHS72" s="0"/>
      <c r="FHT72" s="0"/>
      <c r="FHU72" s="0"/>
      <c r="FHV72" s="0"/>
      <c r="FHW72" s="0"/>
      <c r="FHX72" s="0"/>
      <c r="FHY72" s="0"/>
      <c r="FHZ72" s="0"/>
      <c r="FIA72" s="0"/>
      <c r="FIB72" s="0"/>
      <c r="FIC72" s="0"/>
      <c r="FID72" s="0"/>
      <c r="FIE72" s="0"/>
      <c r="FIF72" s="0"/>
      <c r="FIG72" s="0"/>
      <c r="FIH72" s="0"/>
      <c r="FII72" s="0"/>
      <c r="FIJ72" s="0"/>
      <c r="FIK72" s="0"/>
      <c r="FIL72" s="0"/>
      <c r="FIM72" s="0"/>
      <c r="FIN72" s="0"/>
      <c r="FIO72" s="0"/>
      <c r="FIP72" s="0"/>
      <c r="FIQ72" s="0"/>
      <c r="FIR72" s="0"/>
      <c r="FIS72" s="0"/>
      <c r="FIT72" s="0"/>
      <c r="FIU72" s="0"/>
      <c r="FIV72" s="0"/>
      <c r="FIW72" s="0"/>
      <c r="FIX72" s="0"/>
      <c r="FIY72" s="0"/>
      <c r="FIZ72" s="0"/>
      <c r="FJA72" s="0"/>
      <c r="FJB72" s="0"/>
      <c r="FJC72" s="0"/>
      <c r="FJD72" s="0"/>
      <c r="FJE72" s="0"/>
      <c r="FJF72" s="0"/>
      <c r="FJG72" s="0"/>
      <c r="FJH72" s="0"/>
      <c r="FJI72" s="0"/>
      <c r="FJJ72" s="0"/>
      <c r="FJK72" s="0"/>
      <c r="FJL72" s="0"/>
      <c r="FJM72" s="0"/>
      <c r="FJN72" s="0"/>
      <c r="FJO72" s="0"/>
      <c r="FJP72" s="0"/>
      <c r="FJQ72" s="0"/>
      <c r="FJR72" s="0"/>
      <c r="FJS72" s="0"/>
      <c r="FJT72" s="0"/>
      <c r="FJU72" s="0"/>
      <c r="FJV72" s="0"/>
      <c r="FJW72" s="0"/>
      <c r="FJX72" s="0"/>
      <c r="FJY72" s="0"/>
      <c r="FJZ72" s="0"/>
      <c r="FKA72" s="0"/>
      <c r="FKB72" s="0"/>
      <c r="FKC72" s="0"/>
      <c r="FKD72" s="0"/>
      <c r="FKE72" s="0"/>
      <c r="FKF72" s="0"/>
      <c r="FKG72" s="0"/>
      <c r="FKH72" s="0"/>
      <c r="FKI72" s="0"/>
      <c r="FKJ72" s="0"/>
      <c r="FKK72" s="0"/>
      <c r="FKL72" s="0"/>
      <c r="FKM72" s="0"/>
      <c r="FKN72" s="0"/>
      <c r="FKO72" s="0"/>
      <c r="FKP72" s="0"/>
      <c r="FKQ72" s="0"/>
      <c r="FKR72" s="0"/>
      <c r="FKS72" s="0"/>
      <c r="FKT72" s="0"/>
      <c r="FKU72" s="0"/>
      <c r="FKV72" s="0"/>
      <c r="FKW72" s="0"/>
      <c r="FKX72" s="0"/>
      <c r="FKY72" s="0"/>
      <c r="FKZ72" s="0"/>
      <c r="FLA72" s="0"/>
      <c r="FLB72" s="0"/>
      <c r="FLC72" s="0"/>
      <c r="FLD72" s="0"/>
      <c r="FLE72" s="0"/>
      <c r="FLF72" s="0"/>
      <c r="FLG72" s="0"/>
      <c r="FLH72" s="0"/>
      <c r="FLI72" s="0"/>
      <c r="FLJ72" s="0"/>
      <c r="FLK72" s="0"/>
      <c r="FLL72" s="0"/>
      <c r="FLM72" s="0"/>
      <c r="FLN72" s="0"/>
      <c r="FLO72" s="0"/>
      <c r="FLP72" s="0"/>
      <c r="FLQ72" s="0"/>
      <c r="FLR72" s="0"/>
      <c r="FLS72" s="0"/>
      <c r="FLT72" s="0"/>
      <c r="FLU72" s="0"/>
      <c r="FLV72" s="0"/>
      <c r="FLW72" s="0"/>
      <c r="FLX72" s="0"/>
      <c r="FLY72" s="0"/>
      <c r="FLZ72" s="0"/>
      <c r="FMA72" s="0"/>
      <c r="FMB72" s="0"/>
      <c r="FMC72" s="0"/>
      <c r="FMD72" s="0"/>
      <c r="FME72" s="0"/>
      <c r="FMF72" s="0"/>
      <c r="FMG72" s="0"/>
      <c r="FMH72" s="0"/>
      <c r="FMI72" s="0"/>
      <c r="FMJ72" s="0"/>
      <c r="FMK72" s="0"/>
      <c r="FML72" s="0"/>
      <c r="FMM72" s="0"/>
      <c r="FMN72" s="0"/>
      <c r="FMO72" s="0"/>
      <c r="FMP72" s="0"/>
      <c r="FMQ72" s="0"/>
      <c r="FMR72" s="0"/>
      <c r="FMS72" s="0"/>
      <c r="FMT72" s="0"/>
      <c r="FMU72" s="0"/>
      <c r="FMV72" s="0"/>
      <c r="FMW72" s="0"/>
      <c r="FMX72" s="0"/>
      <c r="FMY72" s="0"/>
      <c r="FMZ72" s="0"/>
      <c r="FNA72" s="0"/>
      <c r="FNB72" s="0"/>
      <c r="FNC72" s="0"/>
      <c r="FND72" s="0"/>
      <c r="FNE72" s="0"/>
      <c r="FNF72" s="0"/>
      <c r="FNG72" s="0"/>
      <c r="FNH72" s="0"/>
      <c r="FNI72" s="0"/>
      <c r="FNJ72" s="0"/>
      <c r="FNK72" s="0"/>
      <c r="FNL72" s="0"/>
      <c r="FNM72" s="0"/>
      <c r="FNN72" s="0"/>
      <c r="FNO72" s="0"/>
      <c r="FNP72" s="0"/>
      <c r="FNQ72" s="0"/>
      <c r="FNR72" s="0"/>
      <c r="FNS72" s="0"/>
      <c r="FNT72" s="0"/>
      <c r="FNU72" s="0"/>
      <c r="FNV72" s="0"/>
      <c r="FNW72" s="0"/>
      <c r="FNX72" s="0"/>
      <c r="FNY72" s="0"/>
      <c r="FNZ72" s="0"/>
      <c r="FOA72" s="0"/>
      <c r="FOB72" s="0"/>
      <c r="FOC72" s="0"/>
      <c r="FOD72" s="0"/>
      <c r="FOE72" s="0"/>
      <c r="FOF72" s="0"/>
      <c r="FOG72" s="0"/>
      <c r="FOH72" s="0"/>
      <c r="FOI72" s="0"/>
      <c r="FOJ72" s="0"/>
      <c r="FOK72" s="0"/>
      <c r="FOL72" s="0"/>
      <c r="FOM72" s="0"/>
      <c r="FON72" s="0"/>
      <c r="FOO72" s="0"/>
      <c r="FOP72" s="0"/>
      <c r="FOQ72" s="0"/>
      <c r="FOR72" s="0"/>
      <c r="FOS72" s="0"/>
      <c r="FOT72" s="0"/>
      <c r="FOU72" s="0"/>
      <c r="FOV72" s="0"/>
      <c r="FOW72" s="0"/>
      <c r="FOX72" s="0"/>
      <c r="FOY72" s="0"/>
      <c r="FOZ72" s="0"/>
      <c r="FPA72" s="0"/>
      <c r="FPB72" s="0"/>
      <c r="FPC72" s="0"/>
      <c r="FPD72" s="0"/>
      <c r="FPE72" s="0"/>
      <c r="FPF72" s="0"/>
      <c r="FPG72" s="0"/>
      <c r="FPH72" s="0"/>
      <c r="FPI72" s="0"/>
      <c r="FPJ72" s="0"/>
      <c r="FPK72" s="0"/>
      <c r="FPL72" s="0"/>
      <c r="FPM72" s="0"/>
      <c r="FPN72" s="0"/>
      <c r="FPO72" s="0"/>
      <c r="FPP72" s="0"/>
      <c r="FPQ72" s="0"/>
      <c r="FPR72" s="0"/>
      <c r="FPS72" s="0"/>
      <c r="FPT72" s="0"/>
      <c r="FPU72" s="0"/>
      <c r="FPV72" s="0"/>
      <c r="FPW72" s="0"/>
      <c r="FPX72" s="0"/>
      <c r="FPY72" s="0"/>
      <c r="FPZ72" s="0"/>
      <c r="FQA72" s="0"/>
      <c r="FQB72" s="0"/>
      <c r="FQC72" s="0"/>
      <c r="FQD72" s="0"/>
      <c r="FQE72" s="0"/>
      <c r="FQF72" s="0"/>
      <c r="FQG72" s="0"/>
      <c r="FQH72" s="0"/>
      <c r="FQI72" s="0"/>
      <c r="FQJ72" s="0"/>
      <c r="FQK72" s="0"/>
      <c r="FQL72" s="0"/>
      <c r="FQM72" s="0"/>
      <c r="FQN72" s="0"/>
      <c r="FQO72" s="0"/>
      <c r="FQP72" s="0"/>
      <c r="FQQ72" s="0"/>
      <c r="FQR72" s="0"/>
      <c r="FQS72" s="0"/>
      <c r="FQT72" s="0"/>
      <c r="FQU72" s="0"/>
      <c r="FQV72" s="0"/>
      <c r="FQW72" s="0"/>
      <c r="FQX72" s="0"/>
      <c r="FQY72" s="0"/>
      <c r="FQZ72" s="0"/>
      <c r="FRA72" s="0"/>
      <c r="FRB72" s="0"/>
      <c r="FRC72" s="0"/>
      <c r="FRD72" s="0"/>
      <c r="FRE72" s="0"/>
      <c r="FRF72" s="0"/>
      <c r="FRG72" s="0"/>
      <c r="FRH72" s="0"/>
      <c r="FRI72" s="0"/>
      <c r="FRJ72" s="0"/>
      <c r="FRK72" s="0"/>
      <c r="FRL72" s="0"/>
      <c r="FRM72" s="0"/>
      <c r="FRN72" s="0"/>
      <c r="FRO72" s="0"/>
      <c r="FRP72" s="0"/>
      <c r="FRQ72" s="0"/>
      <c r="FRR72" s="0"/>
      <c r="FRS72" s="0"/>
      <c r="FRT72" s="0"/>
      <c r="FRU72" s="0"/>
      <c r="FRV72" s="0"/>
      <c r="FRW72" s="0"/>
      <c r="FRX72" s="0"/>
      <c r="FRY72" s="0"/>
      <c r="FRZ72" s="0"/>
      <c r="FSA72" s="0"/>
      <c r="FSB72" s="0"/>
      <c r="FSC72" s="0"/>
      <c r="FSD72" s="0"/>
      <c r="FSE72" s="0"/>
      <c r="FSF72" s="0"/>
      <c r="FSG72" s="0"/>
      <c r="FSH72" s="0"/>
      <c r="FSI72" s="0"/>
      <c r="FSJ72" s="0"/>
      <c r="FSK72" s="0"/>
      <c r="FSL72" s="0"/>
      <c r="FSM72" s="0"/>
      <c r="FSN72" s="0"/>
      <c r="FSO72" s="0"/>
      <c r="FSP72" s="0"/>
      <c r="FSQ72" s="0"/>
      <c r="FSR72" s="0"/>
      <c r="FSS72" s="0"/>
      <c r="FST72" s="0"/>
      <c r="FSU72" s="0"/>
      <c r="FSV72" s="0"/>
      <c r="FSW72" s="0"/>
      <c r="FSX72" s="0"/>
      <c r="FSY72" s="0"/>
      <c r="FSZ72" s="0"/>
      <c r="FTA72" s="0"/>
      <c r="FTB72" s="0"/>
      <c r="FTC72" s="0"/>
      <c r="FTD72" s="0"/>
      <c r="FTE72" s="0"/>
      <c r="FTF72" s="0"/>
      <c r="FTG72" s="0"/>
      <c r="FTH72" s="0"/>
      <c r="FTI72" s="0"/>
      <c r="FTJ72" s="0"/>
      <c r="FTK72" s="0"/>
      <c r="FTL72" s="0"/>
      <c r="FTM72" s="0"/>
      <c r="FTN72" s="0"/>
      <c r="FTO72" s="0"/>
      <c r="FTP72" s="0"/>
      <c r="FTQ72" s="0"/>
      <c r="FTR72" s="0"/>
      <c r="FTS72" s="0"/>
      <c r="FTT72" s="0"/>
      <c r="FTU72" s="0"/>
      <c r="FTV72" s="0"/>
      <c r="FTW72" s="0"/>
      <c r="FTX72" s="0"/>
      <c r="FTY72" s="0"/>
      <c r="FTZ72" s="0"/>
      <c r="FUA72" s="0"/>
      <c r="FUB72" s="0"/>
      <c r="FUC72" s="0"/>
      <c r="FUD72" s="0"/>
      <c r="FUE72" s="0"/>
      <c r="FUF72" s="0"/>
      <c r="FUG72" s="0"/>
      <c r="FUH72" s="0"/>
      <c r="FUI72" s="0"/>
      <c r="FUJ72" s="0"/>
      <c r="FUK72" s="0"/>
      <c r="FUL72" s="0"/>
      <c r="FUM72" s="0"/>
      <c r="FUN72" s="0"/>
      <c r="FUO72" s="0"/>
      <c r="FUP72" s="0"/>
      <c r="FUQ72" s="0"/>
      <c r="FUR72" s="0"/>
      <c r="FUS72" s="0"/>
      <c r="FUT72" s="0"/>
      <c r="FUU72" s="0"/>
      <c r="FUV72" s="0"/>
      <c r="FUW72" s="0"/>
      <c r="FUX72" s="0"/>
      <c r="FUY72" s="0"/>
      <c r="FUZ72" s="0"/>
      <c r="FVA72" s="0"/>
      <c r="FVB72" s="0"/>
      <c r="FVC72" s="0"/>
      <c r="FVD72" s="0"/>
      <c r="FVE72" s="0"/>
      <c r="FVF72" s="0"/>
      <c r="FVG72" s="0"/>
      <c r="FVH72" s="0"/>
      <c r="FVI72" s="0"/>
      <c r="FVJ72" s="0"/>
      <c r="FVK72" s="0"/>
      <c r="FVL72" s="0"/>
      <c r="FVM72" s="0"/>
      <c r="FVN72" s="0"/>
      <c r="FVO72" s="0"/>
      <c r="FVP72" s="0"/>
      <c r="FVQ72" s="0"/>
      <c r="FVR72" s="0"/>
      <c r="FVS72" s="0"/>
      <c r="FVT72" s="0"/>
      <c r="FVU72" s="0"/>
      <c r="FVV72" s="0"/>
      <c r="FVW72" s="0"/>
      <c r="FVX72" s="0"/>
      <c r="FVY72" s="0"/>
      <c r="FVZ72" s="0"/>
      <c r="FWA72" s="0"/>
      <c r="FWB72" s="0"/>
      <c r="FWC72" s="0"/>
      <c r="FWD72" s="0"/>
      <c r="FWE72" s="0"/>
      <c r="FWF72" s="0"/>
      <c r="FWG72" s="0"/>
      <c r="FWH72" s="0"/>
      <c r="FWI72" s="0"/>
      <c r="FWJ72" s="0"/>
      <c r="FWK72" s="0"/>
      <c r="FWL72" s="0"/>
      <c r="FWM72" s="0"/>
      <c r="FWN72" s="0"/>
      <c r="FWO72" s="0"/>
      <c r="FWP72" s="0"/>
      <c r="FWQ72" s="0"/>
      <c r="FWR72" s="0"/>
      <c r="FWS72" s="0"/>
      <c r="FWT72" s="0"/>
      <c r="FWU72" s="0"/>
      <c r="FWV72" s="0"/>
      <c r="FWW72" s="0"/>
      <c r="FWX72" s="0"/>
      <c r="FWY72" s="0"/>
      <c r="FWZ72" s="0"/>
      <c r="FXA72" s="0"/>
      <c r="FXB72" s="0"/>
      <c r="FXC72" s="0"/>
      <c r="FXD72" s="0"/>
      <c r="FXE72" s="0"/>
      <c r="FXF72" s="0"/>
      <c r="FXG72" s="0"/>
      <c r="FXH72" s="0"/>
      <c r="FXI72" s="0"/>
      <c r="FXJ72" s="0"/>
      <c r="FXK72" s="0"/>
      <c r="FXL72" s="0"/>
      <c r="FXM72" s="0"/>
      <c r="FXN72" s="0"/>
      <c r="FXO72" s="0"/>
      <c r="FXP72" s="0"/>
      <c r="FXQ72" s="0"/>
      <c r="FXR72" s="0"/>
      <c r="FXS72" s="0"/>
      <c r="FXT72" s="0"/>
      <c r="FXU72" s="0"/>
      <c r="FXV72" s="0"/>
      <c r="FXW72" s="0"/>
      <c r="FXX72" s="0"/>
      <c r="FXY72" s="0"/>
      <c r="FXZ72" s="0"/>
      <c r="FYA72" s="0"/>
      <c r="FYB72" s="0"/>
      <c r="FYC72" s="0"/>
      <c r="FYD72" s="0"/>
      <c r="FYE72" s="0"/>
      <c r="FYF72" s="0"/>
      <c r="FYG72" s="0"/>
      <c r="FYH72" s="0"/>
      <c r="FYI72" s="0"/>
      <c r="FYJ72" s="0"/>
      <c r="FYK72" s="0"/>
      <c r="FYL72" s="0"/>
      <c r="FYM72" s="0"/>
      <c r="FYN72" s="0"/>
      <c r="FYO72" s="0"/>
      <c r="FYP72" s="0"/>
      <c r="FYQ72" s="0"/>
      <c r="FYR72" s="0"/>
      <c r="FYS72" s="0"/>
      <c r="FYT72" s="0"/>
      <c r="FYU72" s="0"/>
      <c r="FYV72" s="0"/>
      <c r="FYW72" s="0"/>
      <c r="FYX72" s="0"/>
      <c r="FYY72" s="0"/>
      <c r="FYZ72" s="0"/>
      <c r="FZA72" s="0"/>
      <c r="FZB72" s="0"/>
      <c r="FZC72" s="0"/>
      <c r="FZD72" s="0"/>
      <c r="FZE72" s="0"/>
      <c r="FZF72" s="0"/>
      <c r="FZG72" s="0"/>
      <c r="FZH72" s="0"/>
      <c r="FZI72" s="0"/>
      <c r="FZJ72" s="0"/>
      <c r="FZK72" s="0"/>
      <c r="FZL72" s="0"/>
      <c r="FZM72" s="0"/>
      <c r="FZN72" s="0"/>
      <c r="FZO72" s="0"/>
      <c r="FZP72" s="0"/>
      <c r="FZQ72" s="0"/>
      <c r="FZR72" s="0"/>
      <c r="FZS72" s="0"/>
      <c r="FZT72" s="0"/>
      <c r="FZU72" s="0"/>
      <c r="FZV72" s="0"/>
      <c r="FZW72" s="0"/>
      <c r="FZX72" s="0"/>
      <c r="FZY72" s="0"/>
      <c r="FZZ72" s="0"/>
      <c r="GAA72" s="0"/>
      <c r="GAB72" s="0"/>
      <c r="GAC72" s="0"/>
      <c r="GAD72" s="0"/>
      <c r="GAE72" s="0"/>
      <c r="GAF72" s="0"/>
      <c r="GAG72" s="0"/>
      <c r="GAH72" s="0"/>
      <c r="GAI72" s="0"/>
      <c r="GAJ72" s="0"/>
      <c r="GAK72" s="0"/>
      <c r="GAL72" s="0"/>
      <c r="GAM72" s="0"/>
      <c r="GAN72" s="0"/>
      <c r="GAO72" s="0"/>
      <c r="GAP72" s="0"/>
      <c r="GAQ72" s="0"/>
      <c r="GAR72" s="0"/>
      <c r="GAS72" s="0"/>
      <c r="GAT72" s="0"/>
      <c r="GAU72" s="0"/>
      <c r="GAV72" s="0"/>
      <c r="GAW72" s="0"/>
      <c r="GAX72" s="0"/>
      <c r="GAY72" s="0"/>
      <c r="GAZ72" s="0"/>
      <c r="GBA72" s="0"/>
      <c r="GBB72" s="0"/>
      <c r="GBC72" s="0"/>
      <c r="GBD72" s="0"/>
      <c r="GBE72" s="0"/>
      <c r="GBF72" s="0"/>
      <c r="GBG72" s="0"/>
      <c r="GBH72" s="0"/>
      <c r="GBI72" s="0"/>
      <c r="GBJ72" s="0"/>
      <c r="GBK72" s="0"/>
      <c r="GBL72" s="0"/>
      <c r="GBM72" s="0"/>
      <c r="GBN72" s="0"/>
      <c r="GBO72" s="0"/>
      <c r="GBP72" s="0"/>
      <c r="GBQ72" s="0"/>
      <c r="GBR72" s="0"/>
      <c r="GBS72" s="0"/>
      <c r="GBT72" s="0"/>
      <c r="GBU72" s="0"/>
      <c r="GBV72" s="0"/>
      <c r="GBW72" s="0"/>
      <c r="GBX72" s="0"/>
      <c r="GBY72" s="0"/>
      <c r="GBZ72" s="0"/>
      <c r="GCA72" s="0"/>
      <c r="GCB72" s="0"/>
      <c r="GCC72" s="0"/>
      <c r="GCD72" s="0"/>
      <c r="GCE72" s="0"/>
      <c r="GCF72" s="0"/>
      <c r="GCG72" s="0"/>
      <c r="GCH72" s="0"/>
      <c r="GCI72" s="0"/>
      <c r="GCJ72" s="0"/>
      <c r="GCK72" s="0"/>
      <c r="GCL72" s="0"/>
      <c r="GCM72" s="0"/>
      <c r="GCN72" s="0"/>
      <c r="GCO72" s="0"/>
      <c r="GCP72" s="0"/>
      <c r="GCQ72" s="0"/>
      <c r="GCR72" s="0"/>
      <c r="GCS72" s="0"/>
      <c r="GCT72" s="0"/>
      <c r="GCU72" s="0"/>
      <c r="GCV72" s="0"/>
      <c r="GCW72" s="0"/>
      <c r="GCX72" s="0"/>
      <c r="GCY72" s="0"/>
      <c r="GCZ72" s="0"/>
      <c r="GDA72" s="0"/>
      <c r="GDB72" s="0"/>
      <c r="GDC72" s="0"/>
      <c r="GDD72" s="0"/>
      <c r="GDE72" s="0"/>
      <c r="GDF72" s="0"/>
      <c r="GDG72" s="0"/>
      <c r="GDH72" s="0"/>
      <c r="GDI72" s="0"/>
      <c r="GDJ72" s="0"/>
      <c r="GDK72" s="0"/>
      <c r="GDL72" s="0"/>
      <c r="GDM72" s="0"/>
      <c r="GDN72" s="0"/>
      <c r="GDO72" s="0"/>
      <c r="GDP72" s="0"/>
      <c r="GDQ72" s="0"/>
      <c r="GDR72" s="0"/>
      <c r="GDS72" s="0"/>
      <c r="GDT72" s="0"/>
      <c r="GDU72" s="0"/>
      <c r="GDV72" s="0"/>
      <c r="GDW72" s="0"/>
      <c r="GDX72" s="0"/>
      <c r="GDY72" s="0"/>
      <c r="GDZ72" s="0"/>
      <c r="GEA72" s="0"/>
      <c r="GEB72" s="0"/>
      <c r="GEC72" s="0"/>
      <c r="GED72" s="0"/>
      <c r="GEE72" s="0"/>
      <c r="GEF72" s="0"/>
      <c r="GEG72" s="0"/>
      <c r="GEH72" s="0"/>
      <c r="GEI72" s="0"/>
      <c r="GEJ72" s="0"/>
      <c r="GEK72" s="0"/>
      <c r="GEL72" s="0"/>
      <c r="GEM72" s="0"/>
      <c r="GEN72" s="0"/>
      <c r="GEO72" s="0"/>
      <c r="GEP72" s="0"/>
      <c r="GEQ72" s="0"/>
      <c r="GER72" s="0"/>
      <c r="GES72" s="0"/>
      <c r="GET72" s="0"/>
      <c r="GEU72" s="0"/>
      <c r="GEV72" s="0"/>
      <c r="GEW72" s="0"/>
      <c r="GEX72" s="0"/>
      <c r="GEY72" s="0"/>
      <c r="GEZ72" s="0"/>
      <c r="GFA72" s="0"/>
      <c r="GFB72" s="0"/>
      <c r="GFC72" s="0"/>
      <c r="GFD72" s="0"/>
      <c r="GFE72" s="0"/>
      <c r="GFF72" s="0"/>
      <c r="GFG72" s="0"/>
      <c r="GFH72" s="0"/>
      <c r="GFI72" s="0"/>
      <c r="GFJ72" s="0"/>
      <c r="GFK72" s="0"/>
      <c r="GFL72" s="0"/>
      <c r="GFM72" s="0"/>
      <c r="GFN72" s="0"/>
      <c r="GFO72" s="0"/>
      <c r="GFP72" s="0"/>
      <c r="GFQ72" s="0"/>
      <c r="GFR72" s="0"/>
      <c r="GFS72" s="0"/>
      <c r="GFT72" s="0"/>
      <c r="GFU72" s="0"/>
      <c r="GFV72" s="0"/>
      <c r="GFW72" s="0"/>
      <c r="GFX72" s="0"/>
      <c r="GFY72" s="0"/>
      <c r="GFZ72" s="0"/>
      <c r="GGA72" s="0"/>
      <c r="GGB72" s="0"/>
      <c r="GGC72" s="0"/>
      <c r="GGD72" s="0"/>
      <c r="GGE72" s="0"/>
      <c r="GGF72" s="0"/>
      <c r="GGG72" s="0"/>
      <c r="GGH72" s="0"/>
      <c r="GGI72" s="0"/>
      <c r="GGJ72" s="0"/>
      <c r="GGK72" s="0"/>
      <c r="GGL72" s="0"/>
      <c r="GGM72" s="0"/>
      <c r="GGN72" s="0"/>
      <c r="GGO72" s="0"/>
      <c r="GGP72" s="0"/>
      <c r="GGQ72" s="0"/>
      <c r="GGR72" s="0"/>
      <c r="GGS72" s="0"/>
      <c r="GGT72" s="0"/>
      <c r="GGU72" s="0"/>
      <c r="GGV72" s="0"/>
      <c r="GGW72" s="0"/>
      <c r="GGX72" s="0"/>
      <c r="GGY72" s="0"/>
      <c r="GGZ72" s="0"/>
      <c r="GHA72" s="0"/>
      <c r="GHB72" s="0"/>
      <c r="GHC72" s="0"/>
      <c r="GHD72" s="0"/>
      <c r="GHE72" s="0"/>
      <c r="GHF72" s="0"/>
      <c r="GHG72" s="0"/>
      <c r="GHH72" s="0"/>
      <c r="GHI72" s="0"/>
      <c r="GHJ72" s="0"/>
      <c r="GHK72" s="0"/>
      <c r="GHL72" s="0"/>
      <c r="GHM72" s="0"/>
      <c r="GHN72" s="0"/>
      <c r="GHO72" s="0"/>
      <c r="GHP72" s="0"/>
      <c r="GHQ72" s="0"/>
      <c r="GHR72" s="0"/>
      <c r="GHS72" s="0"/>
      <c r="GHT72" s="0"/>
      <c r="GHU72" s="0"/>
      <c r="GHV72" s="0"/>
      <c r="GHW72" s="0"/>
      <c r="GHX72" s="0"/>
      <c r="GHY72" s="0"/>
      <c r="GHZ72" s="0"/>
      <c r="GIA72" s="0"/>
      <c r="GIB72" s="0"/>
      <c r="GIC72" s="0"/>
      <c r="GID72" s="0"/>
      <c r="GIE72" s="0"/>
      <c r="GIF72" s="0"/>
      <c r="GIG72" s="0"/>
      <c r="GIH72" s="0"/>
      <c r="GII72" s="0"/>
      <c r="GIJ72" s="0"/>
      <c r="GIK72" s="0"/>
      <c r="GIL72" s="0"/>
      <c r="GIM72" s="0"/>
      <c r="GIN72" s="0"/>
      <c r="GIO72" s="0"/>
      <c r="GIP72" s="0"/>
      <c r="GIQ72" s="0"/>
      <c r="GIR72" s="0"/>
      <c r="GIS72" s="0"/>
      <c r="GIT72" s="0"/>
      <c r="GIU72" s="0"/>
      <c r="GIV72" s="0"/>
      <c r="GIW72" s="0"/>
      <c r="GIX72" s="0"/>
      <c r="GIY72" s="0"/>
      <c r="GIZ72" s="0"/>
      <c r="GJA72" s="0"/>
      <c r="GJB72" s="0"/>
      <c r="GJC72" s="0"/>
      <c r="GJD72" s="0"/>
      <c r="GJE72" s="0"/>
      <c r="GJF72" s="0"/>
      <c r="GJG72" s="0"/>
      <c r="GJH72" s="0"/>
      <c r="GJI72" s="0"/>
      <c r="GJJ72" s="0"/>
      <c r="GJK72" s="0"/>
      <c r="GJL72" s="0"/>
      <c r="GJM72" s="0"/>
      <c r="GJN72" s="0"/>
      <c r="GJO72" s="0"/>
      <c r="GJP72" s="0"/>
      <c r="GJQ72" s="0"/>
      <c r="GJR72" s="0"/>
      <c r="GJS72" s="0"/>
      <c r="GJT72" s="0"/>
      <c r="GJU72" s="0"/>
      <c r="GJV72" s="0"/>
      <c r="GJW72" s="0"/>
      <c r="GJX72" s="0"/>
      <c r="GJY72" s="0"/>
      <c r="GJZ72" s="0"/>
      <c r="GKA72" s="0"/>
      <c r="GKB72" s="0"/>
      <c r="GKC72" s="0"/>
      <c r="GKD72" s="0"/>
      <c r="GKE72" s="0"/>
      <c r="GKF72" s="0"/>
      <c r="GKG72" s="0"/>
      <c r="GKH72" s="0"/>
      <c r="GKI72" s="0"/>
      <c r="GKJ72" s="0"/>
      <c r="GKK72" s="0"/>
      <c r="GKL72" s="0"/>
      <c r="GKM72" s="0"/>
      <c r="GKN72" s="0"/>
      <c r="GKO72" s="0"/>
      <c r="GKP72" s="0"/>
      <c r="GKQ72" s="0"/>
      <c r="GKR72" s="0"/>
      <c r="GKS72" s="0"/>
      <c r="GKT72" s="0"/>
      <c r="GKU72" s="0"/>
      <c r="GKV72" s="0"/>
      <c r="GKW72" s="0"/>
      <c r="GKX72" s="0"/>
      <c r="GKY72" s="0"/>
      <c r="GKZ72" s="0"/>
      <c r="GLA72" s="0"/>
      <c r="GLB72" s="0"/>
      <c r="GLC72" s="0"/>
      <c r="GLD72" s="0"/>
      <c r="GLE72" s="0"/>
      <c r="GLF72" s="0"/>
      <c r="GLG72" s="0"/>
      <c r="GLH72" s="0"/>
      <c r="GLI72" s="0"/>
      <c r="GLJ72" s="0"/>
      <c r="GLK72" s="0"/>
      <c r="GLL72" s="0"/>
      <c r="GLM72" s="0"/>
      <c r="GLN72" s="0"/>
      <c r="GLO72" s="0"/>
      <c r="GLP72" s="0"/>
      <c r="GLQ72" s="0"/>
      <c r="GLR72" s="0"/>
      <c r="GLS72" s="0"/>
      <c r="GLT72" s="0"/>
      <c r="GLU72" s="0"/>
      <c r="GLV72" s="0"/>
      <c r="GLW72" s="0"/>
      <c r="GLX72" s="0"/>
      <c r="GLY72" s="0"/>
      <c r="GLZ72" s="0"/>
      <c r="GMA72" s="0"/>
      <c r="GMB72" s="0"/>
      <c r="GMC72" s="0"/>
      <c r="GMD72" s="0"/>
      <c r="GME72" s="0"/>
      <c r="GMF72" s="0"/>
      <c r="GMG72" s="0"/>
      <c r="GMH72" s="0"/>
      <c r="GMI72" s="0"/>
      <c r="GMJ72" s="0"/>
      <c r="GMK72" s="0"/>
      <c r="GML72" s="0"/>
      <c r="GMM72" s="0"/>
      <c r="GMN72" s="0"/>
      <c r="GMO72" s="0"/>
      <c r="GMP72" s="0"/>
      <c r="GMQ72" s="0"/>
      <c r="GMR72" s="0"/>
      <c r="GMS72" s="0"/>
      <c r="GMT72" s="0"/>
      <c r="GMU72" s="0"/>
      <c r="GMV72" s="0"/>
      <c r="GMW72" s="0"/>
      <c r="GMX72" s="0"/>
      <c r="GMY72" s="0"/>
      <c r="GMZ72" s="0"/>
      <c r="GNA72" s="0"/>
      <c r="GNB72" s="0"/>
      <c r="GNC72" s="0"/>
      <c r="GND72" s="0"/>
      <c r="GNE72" s="0"/>
      <c r="GNF72" s="0"/>
      <c r="GNG72" s="0"/>
      <c r="GNH72" s="0"/>
      <c r="GNI72" s="0"/>
      <c r="GNJ72" s="0"/>
      <c r="GNK72" s="0"/>
      <c r="GNL72" s="0"/>
      <c r="GNM72" s="0"/>
      <c r="GNN72" s="0"/>
      <c r="GNO72" s="0"/>
      <c r="GNP72" s="0"/>
      <c r="GNQ72" s="0"/>
      <c r="GNR72" s="0"/>
      <c r="GNS72" s="0"/>
      <c r="GNT72" s="0"/>
      <c r="GNU72" s="0"/>
      <c r="GNV72" s="0"/>
      <c r="GNW72" s="0"/>
      <c r="GNX72" s="0"/>
      <c r="GNY72" s="0"/>
      <c r="GNZ72" s="0"/>
      <c r="GOA72" s="0"/>
      <c r="GOB72" s="0"/>
      <c r="GOC72" s="0"/>
      <c r="GOD72" s="0"/>
      <c r="GOE72" s="0"/>
      <c r="GOF72" s="0"/>
      <c r="GOG72" s="0"/>
      <c r="GOH72" s="0"/>
      <c r="GOI72" s="0"/>
      <c r="GOJ72" s="0"/>
      <c r="GOK72" s="0"/>
      <c r="GOL72" s="0"/>
      <c r="GOM72" s="0"/>
      <c r="GON72" s="0"/>
      <c r="GOO72" s="0"/>
      <c r="GOP72" s="0"/>
      <c r="GOQ72" s="0"/>
      <c r="GOR72" s="0"/>
      <c r="GOS72" s="0"/>
      <c r="GOT72" s="0"/>
      <c r="GOU72" s="0"/>
      <c r="GOV72" s="0"/>
      <c r="GOW72" s="0"/>
      <c r="GOX72" s="0"/>
      <c r="GOY72" s="0"/>
      <c r="GOZ72" s="0"/>
      <c r="GPA72" s="0"/>
      <c r="GPB72" s="0"/>
      <c r="GPC72" s="0"/>
      <c r="GPD72" s="0"/>
      <c r="GPE72" s="0"/>
      <c r="GPF72" s="0"/>
      <c r="GPG72" s="0"/>
      <c r="GPH72" s="0"/>
      <c r="GPI72" s="0"/>
      <c r="GPJ72" s="0"/>
      <c r="GPK72" s="0"/>
      <c r="GPL72" s="0"/>
      <c r="GPM72" s="0"/>
      <c r="GPN72" s="0"/>
      <c r="GPO72" s="0"/>
      <c r="GPP72" s="0"/>
      <c r="GPQ72" s="0"/>
      <c r="GPR72" s="0"/>
      <c r="GPS72" s="0"/>
      <c r="GPT72" s="0"/>
      <c r="GPU72" s="0"/>
      <c r="GPV72" s="0"/>
      <c r="GPW72" s="0"/>
      <c r="GPX72" s="0"/>
      <c r="GPY72" s="0"/>
      <c r="GPZ72" s="0"/>
      <c r="GQA72" s="0"/>
      <c r="GQB72" s="0"/>
      <c r="GQC72" s="0"/>
      <c r="GQD72" s="0"/>
      <c r="GQE72" s="0"/>
      <c r="GQF72" s="0"/>
      <c r="GQG72" s="0"/>
      <c r="GQH72" s="0"/>
      <c r="GQI72" s="0"/>
      <c r="GQJ72" s="0"/>
      <c r="GQK72" s="0"/>
      <c r="GQL72" s="0"/>
      <c r="GQM72" s="0"/>
      <c r="GQN72" s="0"/>
      <c r="GQO72" s="0"/>
      <c r="GQP72" s="0"/>
      <c r="GQQ72" s="0"/>
      <c r="GQR72" s="0"/>
      <c r="GQS72" s="0"/>
      <c r="GQT72" s="0"/>
      <c r="GQU72" s="0"/>
      <c r="GQV72" s="0"/>
      <c r="GQW72" s="0"/>
      <c r="GQX72" s="0"/>
      <c r="GQY72" s="0"/>
      <c r="GQZ72" s="0"/>
      <c r="GRA72" s="0"/>
      <c r="GRB72" s="0"/>
      <c r="GRC72" s="0"/>
      <c r="GRD72" s="0"/>
      <c r="GRE72" s="0"/>
      <c r="GRF72" s="0"/>
      <c r="GRG72" s="0"/>
      <c r="GRH72" s="0"/>
      <c r="GRI72" s="0"/>
      <c r="GRJ72" s="0"/>
      <c r="GRK72" s="0"/>
      <c r="GRL72" s="0"/>
      <c r="GRM72" s="0"/>
      <c r="GRN72" s="0"/>
      <c r="GRO72" s="0"/>
      <c r="GRP72" s="0"/>
      <c r="GRQ72" s="0"/>
      <c r="GRR72" s="0"/>
      <c r="GRS72" s="0"/>
      <c r="GRT72" s="0"/>
      <c r="GRU72" s="0"/>
      <c r="GRV72" s="0"/>
      <c r="GRW72" s="0"/>
      <c r="GRX72" s="0"/>
      <c r="GRY72" s="0"/>
      <c r="GRZ72" s="0"/>
      <c r="GSA72" s="0"/>
      <c r="GSB72" s="0"/>
      <c r="GSC72" s="0"/>
      <c r="GSD72" s="0"/>
      <c r="GSE72" s="0"/>
      <c r="GSF72" s="0"/>
      <c r="GSG72" s="0"/>
      <c r="GSH72" s="0"/>
      <c r="GSI72" s="0"/>
      <c r="GSJ72" s="0"/>
      <c r="GSK72" s="0"/>
      <c r="GSL72" s="0"/>
      <c r="GSM72" s="0"/>
      <c r="GSN72" s="0"/>
      <c r="GSO72" s="0"/>
      <c r="GSP72" s="0"/>
      <c r="GSQ72" s="0"/>
      <c r="GSR72" s="0"/>
      <c r="GSS72" s="0"/>
      <c r="GST72" s="0"/>
      <c r="GSU72" s="0"/>
      <c r="GSV72" s="0"/>
      <c r="GSW72" s="0"/>
      <c r="GSX72" s="0"/>
      <c r="GSY72" s="0"/>
      <c r="GSZ72" s="0"/>
      <c r="GTA72" s="0"/>
      <c r="GTB72" s="0"/>
      <c r="GTC72" s="0"/>
      <c r="GTD72" s="0"/>
      <c r="GTE72" s="0"/>
      <c r="GTF72" s="0"/>
      <c r="GTG72" s="0"/>
      <c r="GTH72" s="0"/>
      <c r="GTI72" s="0"/>
      <c r="GTJ72" s="0"/>
      <c r="GTK72" s="0"/>
      <c r="GTL72" s="0"/>
      <c r="GTM72" s="0"/>
      <c r="GTN72" s="0"/>
      <c r="GTO72" s="0"/>
      <c r="GTP72" s="0"/>
      <c r="GTQ72" s="0"/>
      <c r="GTR72" s="0"/>
      <c r="GTS72" s="0"/>
      <c r="GTT72" s="0"/>
      <c r="GTU72" s="0"/>
      <c r="GTV72" s="0"/>
      <c r="GTW72" s="0"/>
      <c r="GTX72" s="0"/>
      <c r="GTY72" s="0"/>
      <c r="GTZ72" s="0"/>
      <c r="GUA72" s="0"/>
      <c r="GUB72" s="0"/>
      <c r="GUC72" s="0"/>
      <c r="GUD72" s="0"/>
      <c r="GUE72" s="0"/>
      <c r="GUF72" s="0"/>
      <c r="GUG72" s="0"/>
      <c r="GUH72" s="0"/>
      <c r="GUI72" s="0"/>
      <c r="GUJ72" s="0"/>
      <c r="GUK72" s="0"/>
      <c r="GUL72" s="0"/>
      <c r="GUM72" s="0"/>
      <c r="GUN72" s="0"/>
      <c r="GUO72" s="0"/>
      <c r="GUP72" s="0"/>
      <c r="GUQ72" s="0"/>
      <c r="GUR72" s="0"/>
      <c r="GUS72" s="0"/>
      <c r="GUT72" s="0"/>
      <c r="GUU72" s="0"/>
      <c r="GUV72" s="0"/>
      <c r="GUW72" s="0"/>
      <c r="GUX72" s="0"/>
      <c r="GUY72" s="0"/>
      <c r="GUZ72" s="0"/>
      <c r="GVA72" s="0"/>
      <c r="GVB72" s="0"/>
      <c r="GVC72" s="0"/>
      <c r="GVD72" s="0"/>
      <c r="GVE72" s="0"/>
      <c r="GVF72" s="0"/>
      <c r="GVG72" s="0"/>
      <c r="GVH72" s="0"/>
      <c r="GVI72" s="0"/>
      <c r="GVJ72" s="0"/>
      <c r="GVK72" s="0"/>
      <c r="GVL72" s="0"/>
      <c r="GVM72" s="0"/>
      <c r="GVN72" s="0"/>
      <c r="GVO72" s="0"/>
      <c r="GVP72" s="0"/>
      <c r="GVQ72" s="0"/>
      <c r="GVR72" s="0"/>
      <c r="GVS72" s="0"/>
      <c r="GVT72" s="0"/>
      <c r="GVU72" s="0"/>
      <c r="GVV72" s="0"/>
      <c r="GVW72" s="0"/>
      <c r="GVX72" s="0"/>
      <c r="GVY72" s="0"/>
      <c r="GVZ72" s="0"/>
      <c r="GWA72" s="0"/>
      <c r="GWB72" s="0"/>
      <c r="GWC72" s="0"/>
      <c r="GWD72" s="0"/>
      <c r="GWE72" s="0"/>
      <c r="GWF72" s="0"/>
      <c r="GWG72" s="0"/>
      <c r="GWH72" s="0"/>
      <c r="GWI72" s="0"/>
      <c r="GWJ72" s="0"/>
      <c r="GWK72" s="0"/>
      <c r="GWL72" s="0"/>
      <c r="GWM72" s="0"/>
      <c r="GWN72" s="0"/>
      <c r="GWO72" s="0"/>
      <c r="GWP72" s="0"/>
      <c r="GWQ72" s="0"/>
      <c r="GWR72" s="0"/>
      <c r="GWS72" s="0"/>
      <c r="GWT72" s="0"/>
      <c r="GWU72" s="0"/>
      <c r="GWV72" s="0"/>
      <c r="GWW72" s="0"/>
      <c r="GWX72" s="0"/>
      <c r="GWY72" s="0"/>
      <c r="GWZ72" s="0"/>
      <c r="GXA72" s="0"/>
      <c r="GXB72" s="0"/>
      <c r="GXC72" s="0"/>
      <c r="GXD72" s="0"/>
      <c r="GXE72" s="0"/>
      <c r="GXF72" s="0"/>
      <c r="GXG72" s="0"/>
      <c r="GXH72" s="0"/>
      <c r="GXI72" s="0"/>
      <c r="GXJ72" s="0"/>
      <c r="GXK72" s="0"/>
      <c r="GXL72" s="0"/>
      <c r="GXM72" s="0"/>
      <c r="GXN72" s="0"/>
      <c r="GXO72" s="0"/>
      <c r="GXP72" s="0"/>
      <c r="GXQ72" s="0"/>
      <c r="GXR72" s="0"/>
      <c r="GXS72" s="0"/>
      <c r="GXT72" s="0"/>
      <c r="GXU72" s="0"/>
      <c r="GXV72" s="0"/>
      <c r="GXW72" s="0"/>
      <c r="GXX72" s="0"/>
      <c r="GXY72" s="0"/>
      <c r="GXZ72" s="0"/>
      <c r="GYA72" s="0"/>
      <c r="GYB72" s="0"/>
      <c r="GYC72" s="0"/>
      <c r="GYD72" s="0"/>
      <c r="GYE72" s="0"/>
      <c r="GYF72" s="0"/>
      <c r="GYG72" s="0"/>
      <c r="GYH72" s="0"/>
      <c r="GYI72" s="0"/>
      <c r="GYJ72" s="0"/>
      <c r="GYK72" s="0"/>
      <c r="GYL72" s="0"/>
      <c r="GYM72" s="0"/>
      <c r="GYN72" s="0"/>
      <c r="GYO72" s="0"/>
      <c r="GYP72" s="0"/>
      <c r="GYQ72" s="0"/>
      <c r="GYR72" s="0"/>
      <c r="GYS72" s="0"/>
      <c r="GYT72" s="0"/>
      <c r="GYU72" s="0"/>
      <c r="GYV72" s="0"/>
      <c r="GYW72" s="0"/>
      <c r="GYX72" s="0"/>
      <c r="GYY72" s="0"/>
      <c r="GYZ72" s="0"/>
      <c r="GZA72" s="0"/>
      <c r="GZB72" s="0"/>
      <c r="GZC72" s="0"/>
      <c r="GZD72" s="0"/>
      <c r="GZE72" s="0"/>
      <c r="GZF72" s="0"/>
      <c r="GZG72" s="0"/>
      <c r="GZH72" s="0"/>
      <c r="GZI72" s="0"/>
      <c r="GZJ72" s="0"/>
      <c r="GZK72" s="0"/>
      <c r="GZL72" s="0"/>
      <c r="GZM72" s="0"/>
      <c r="GZN72" s="0"/>
      <c r="GZO72" s="0"/>
      <c r="GZP72" s="0"/>
      <c r="GZQ72" s="0"/>
      <c r="GZR72" s="0"/>
      <c r="GZS72" s="0"/>
      <c r="GZT72" s="0"/>
      <c r="GZU72" s="0"/>
      <c r="GZV72" s="0"/>
      <c r="GZW72" s="0"/>
      <c r="GZX72" s="0"/>
      <c r="GZY72" s="0"/>
      <c r="GZZ72" s="0"/>
      <c r="HAA72" s="0"/>
      <c r="HAB72" s="0"/>
      <c r="HAC72" s="0"/>
      <c r="HAD72" s="0"/>
      <c r="HAE72" s="0"/>
      <c r="HAF72" s="0"/>
      <c r="HAG72" s="0"/>
      <c r="HAH72" s="0"/>
      <c r="HAI72" s="0"/>
      <c r="HAJ72" s="0"/>
      <c r="HAK72" s="0"/>
      <c r="HAL72" s="0"/>
      <c r="HAM72" s="0"/>
      <c r="HAN72" s="0"/>
      <c r="HAO72" s="0"/>
      <c r="HAP72" s="0"/>
      <c r="HAQ72" s="0"/>
      <c r="HAR72" s="0"/>
      <c r="HAS72" s="0"/>
      <c r="HAT72" s="0"/>
      <c r="HAU72" s="0"/>
      <c r="HAV72" s="0"/>
      <c r="HAW72" s="0"/>
      <c r="HAX72" s="0"/>
      <c r="HAY72" s="0"/>
      <c r="HAZ72" s="0"/>
      <c r="HBA72" s="0"/>
      <c r="HBB72" s="0"/>
      <c r="HBC72" s="0"/>
      <c r="HBD72" s="0"/>
      <c r="HBE72" s="0"/>
      <c r="HBF72" s="0"/>
      <c r="HBG72" s="0"/>
      <c r="HBH72" s="0"/>
      <c r="HBI72" s="0"/>
      <c r="HBJ72" s="0"/>
      <c r="HBK72" s="0"/>
      <c r="HBL72" s="0"/>
      <c r="HBM72" s="0"/>
      <c r="HBN72" s="0"/>
      <c r="HBO72" s="0"/>
      <c r="HBP72" s="0"/>
      <c r="HBQ72" s="0"/>
      <c r="HBR72" s="0"/>
      <c r="HBS72" s="0"/>
      <c r="HBT72" s="0"/>
      <c r="HBU72" s="0"/>
      <c r="HBV72" s="0"/>
      <c r="HBW72" s="0"/>
      <c r="HBX72" s="0"/>
      <c r="HBY72" s="0"/>
      <c r="HBZ72" s="0"/>
      <c r="HCA72" s="0"/>
      <c r="HCB72" s="0"/>
      <c r="HCC72" s="0"/>
      <c r="HCD72" s="0"/>
      <c r="HCE72" s="0"/>
      <c r="HCF72" s="0"/>
      <c r="HCG72" s="0"/>
      <c r="HCH72" s="0"/>
      <c r="HCI72" s="0"/>
      <c r="HCJ72" s="0"/>
      <c r="HCK72" s="0"/>
      <c r="HCL72" s="0"/>
      <c r="HCM72" s="0"/>
      <c r="HCN72" s="0"/>
      <c r="HCO72" s="0"/>
      <c r="HCP72" s="0"/>
      <c r="HCQ72" s="0"/>
      <c r="HCR72" s="0"/>
      <c r="HCS72" s="0"/>
      <c r="HCT72" s="0"/>
      <c r="HCU72" s="0"/>
      <c r="HCV72" s="0"/>
      <c r="HCW72" s="0"/>
      <c r="HCX72" s="0"/>
      <c r="HCY72" s="0"/>
      <c r="HCZ72" s="0"/>
      <c r="HDA72" s="0"/>
      <c r="HDB72" s="0"/>
      <c r="HDC72" s="0"/>
      <c r="HDD72" s="0"/>
      <c r="HDE72" s="0"/>
      <c r="HDF72" s="0"/>
      <c r="HDG72" s="0"/>
      <c r="HDH72" s="0"/>
      <c r="HDI72" s="0"/>
      <c r="HDJ72" s="0"/>
      <c r="HDK72" s="0"/>
      <c r="HDL72" s="0"/>
      <c r="HDM72" s="0"/>
      <c r="HDN72" s="0"/>
      <c r="HDO72" s="0"/>
      <c r="HDP72" s="0"/>
      <c r="HDQ72" s="0"/>
      <c r="HDR72" s="0"/>
      <c r="HDS72" s="0"/>
      <c r="HDT72" s="0"/>
      <c r="HDU72" s="0"/>
      <c r="HDV72" s="0"/>
      <c r="HDW72" s="0"/>
      <c r="HDX72" s="0"/>
      <c r="HDY72" s="0"/>
      <c r="HDZ72" s="0"/>
      <c r="HEA72" s="0"/>
      <c r="HEB72" s="0"/>
      <c r="HEC72" s="0"/>
      <c r="HED72" s="0"/>
      <c r="HEE72" s="0"/>
      <c r="HEF72" s="0"/>
      <c r="HEG72" s="0"/>
      <c r="HEH72" s="0"/>
      <c r="HEI72" s="0"/>
      <c r="HEJ72" s="0"/>
      <c r="HEK72" s="0"/>
      <c r="HEL72" s="0"/>
      <c r="HEM72" s="0"/>
      <c r="HEN72" s="0"/>
      <c r="HEO72" s="0"/>
      <c r="HEP72" s="0"/>
      <c r="HEQ72" s="0"/>
      <c r="HER72" s="0"/>
      <c r="HES72" s="0"/>
      <c r="HET72" s="0"/>
      <c r="HEU72" s="0"/>
      <c r="HEV72" s="0"/>
      <c r="HEW72" s="0"/>
      <c r="HEX72" s="0"/>
      <c r="HEY72" s="0"/>
      <c r="HEZ72" s="0"/>
      <c r="HFA72" s="0"/>
      <c r="HFB72" s="0"/>
      <c r="HFC72" s="0"/>
      <c r="HFD72" s="0"/>
      <c r="HFE72" s="0"/>
      <c r="HFF72" s="0"/>
      <c r="HFG72" s="0"/>
      <c r="HFH72" s="0"/>
      <c r="HFI72" s="0"/>
      <c r="HFJ72" s="0"/>
      <c r="HFK72" s="0"/>
      <c r="HFL72" s="0"/>
      <c r="HFM72" s="0"/>
      <c r="HFN72" s="0"/>
      <c r="HFO72" s="0"/>
      <c r="HFP72" s="0"/>
      <c r="HFQ72" s="0"/>
      <c r="HFR72" s="0"/>
      <c r="HFS72" s="0"/>
      <c r="HFT72" s="0"/>
      <c r="HFU72" s="0"/>
      <c r="HFV72" s="0"/>
      <c r="HFW72" s="0"/>
      <c r="HFX72" s="0"/>
      <c r="HFY72" s="0"/>
      <c r="HFZ72" s="0"/>
      <c r="HGA72" s="0"/>
      <c r="HGB72" s="0"/>
      <c r="HGC72" s="0"/>
      <c r="HGD72" s="0"/>
      <c r="HGE72" s="0"/>
      <c r="HGF72" s="0"/>
      <c r="HGG72" s="0"/>
      <c r="HGH72" s="0"/>
      <c r="HGI72" s="0"/>
      <c r="HGJ72" s="0"/>
      <c r="HGK72" s="0"/>
      <c r="HGL72" s="0"/>
      <c r="HGM72" s="0"/>
      <c r="HGN72" s="0"/>
      <c r="HGO72" s="0"/>
      <c r="HGP72" s="0"/>
      <c r="HGQ72" s="0"/>
      <c r="HGR72" s="0"/>
      <c r="HGS72" s="0"/>
      <c r="HGT72" s="0"/>
      <c r="HGU72" s="0"/>
      <c r="HGV72" s="0"/>
      <c r="HGW72" s="0"/>
      <c r="HGX72" s="0"/>
      <c r="HGY72" s="0"/>
      <c r="HGZ72" s="0"/>
      <c r="HHA72" s="0"/>
      <c r="HHB72" s="0"/>
      <c r="HHC72" s="0"/>
      <c r="HHD72" s="0"/>
      <c r="HHE72" s="0"/>
      <c r="HHF72" s="0"/>
      <c r="HHG72" s="0"/>
      <c r="HHH72" s="0"/>
      <c r="HHI72" s="0"/>
      <c r="HHJ72" s="0"/>
      <c r="HHK72" s="0"/>
      <c r="HHL72" s="0"/>
      <c r="HHM72" s="0"/>
      <c r="HHN72" s="0"/>
      <c r="HHO72" s="0"/>
      <c r="HHP72" s="0"/>
      <c r="HHQ72" s="0"/>
      <c r="HHR72" s="0"/>
      <c r="HHS72" s="0"/>
      <c r="HHT72" s="0"/>
      <c r="HHU72" s="0"/>
      <c r="HHV72" s="0"/>
      <c r="HHW72" s="0"/>
      <c r="HHX72" s="0"/>
      <c r="HHY72" s="0"/>
      <c r="HHZ72" s="0"/>
      <c r="HIA72" s="0"/>
      <c r="HIB72" s="0"/>
      <c r="HIC72" s="0"/>
      <c r="HID72" s="0"/>
      <c r="HIE72" s="0"/>
      <c r="HIF72" s="0"/>
      <c r="HIG72" s="0"/>
      <c r="HIH72" s="0"/>
      <c r="HII72" s="0"/>
      <c r="HIJ72" s="0"/>
      <c r="HIK72" s="0"/>
      <c r="HIL72" s="0"/>
      <c r="HIM72" s="0"/>
      <c r="HIN72" s="0"/>
      <c r="HIO72" s="0"/>
      <c r="HIP72" s="0"/>
      <c r="HIQ72" s="0"/>
      <c r="HIR72" s="0"/>
      <c r="HIS72" s="0"/>
      <c r="HIT72" s="0"/>
      <c r="HIU72" s="0"/>
      <c r="HIV72" s="0"/>
      <c r="HIW72" s="0"/>
      <c r="HIX72" s="0"/>
      <c r="HIY72" s="0"/>
      <c r="HIZ72" s="0"/>
      <c r="HJA72" s="0"/>
      <c r="HJB72" s="0"/>
      <c r="HJC72" s="0"/>
      <c r="HJD72" s="0"/>
      <c r="HJE72" s="0"/>
      <c r="HJF72" s="0"/>
      <c r="HJG72" s="0"/>
      <c r="HJH72" s="0"/>
      <c r="HJI72" s="0"/>
      <c r="HJJ72" s="0"/>
      <c r="HJK72" s="0"/>
      <c r="HJL72" s="0"/>
      <c r="HJM72" s="0"/>
      <c r="HJN72" s="0"/>
      <c r="HJO72" s="0"/>
      <c r="HJP72" s="0"/>
      <c r="HJQ72" s="0"/>
      <c r="HJR72" s="0"/>
      <c r="HJS72" s="0"/>
      <c r="HJT72" s="0"/>
      <c r="HJU72" s="0"/>
      <c r="HJV72" s="0"/>
      <c r="HJW72" s="0"/>
      <c r="HJX72" s="0"/>
      <c r="HJY72" s="0"/>
      <c r="HJZ72" s="0"/>
      <c r="HKA72" s="0"/>
      <c r="HKB72" s="0"/>
      <c r="HKC72" s="0"/>
      <c r="HKD72" s="0"/>
      <c r="HKE72" s="0"/>
      <c r="HKF72" s="0"/>
      <c r="HKG72" s="0"/>
      <c r="HKH72" s="0"/>
      <c r="HKI72" s="0"/>
      <c r="HKJ72" s="0"/>
      <c r="HKK72" s="0"/>
      <c r="HKL72" s="0"/>
      <c r="HKM72" s="0"/>
      <c r="HKN72" s="0"/>
      <c r="HKO72" s="0"/>
      <c r="HKP72" s="0"/>
      <c r="HKQ72" s="0"/>
      <c r="HKR72" s="0"/>
      <c r="HKS72" s="0"/>
      <c r="HKT72" s="0"/>
      <c r="HKU72" s="0"/>
      <c r="HKV72" s="0"/>
      <c r="HKW72" s="0"/>
      <c r="HKX72" s="0"/>
      <c r="HKY72" s="0"/>
      <c r="HKZ72" s="0"/>
      <c r="HLA72" s="0"/>
      <c r="HLB72" s="0"/>
      <c r="HLC72" s="0"/>
      <c r="HLD72" s="0"/>
      <c r="HLE72" s="0"/>
      <c r="HLF72" s="0"/>
      <c r="HLG72" s="0"/>
      <c r="HLH72" s="0"/>
      <c r="HLI72" s="0"/>
      <c r="HLJ72" s="0"/>
      <c r="HLK72" s="0"/>
      <c r="HLL72" s="0"/>
      <c r="HLM72" s="0"/>
      <c r="HLN72" s="0"/>
      <c r="HLO72" s="0"/>
      <c r="HLP72" s="0"/>
      <c r="HLQ72" s="0"/>
      <c r="HLR72" s="0"/>
      <c r="HLS72" s="0"/>
      <c r="HLT72" s="0"/>
      <c r="HLU72" s="0"/>
      <c r="HLV72" s="0"/>
      <c r="HLW72" s="0"/>
      <c r="HLX72" s="0"/>
      <c r="HLY72" s="0"/>
      <c r="HLZ72" s="0"/>
      <c r="HMA72" s="0"/>
      <c r="HMB72" s="0"/>
      <c r="HMC72" s="0"/>
      <c r="HMD72" s="0"/>
      <c r="HME72" s="0"/>
      <c r="HMF72" s="0"/>
      <c r="HMG72" s="0"/>
      <c r="HMH72" s="0"/>
      <c r="HMI72" s="0"/>
      <c r="HMJ72" s="0"/>
      <c r="HMK72" s="0"/>
      <c r="HML72" s="0"/>
      <c r="HMM72" s="0"/>
      <c r="HMN72" s="0"/>
      <c r="HMO72" s="0"/>
      <c r="HMP72" s="0"/>
      <c r="HMQ72" s="0"/>
      <c r="HMR72" s="0"/>
      <c r="HMS72" s="0"/>
      <c r="HMT72" s="0"/>
      <c r="HMU72" s="0"/>
      <c r="HMV72" s="0"/>
      <c r="HMW72" s="0"/>
      <c r="HMX72" s="0"/>
      <c r="HMY72" s="0"/>
      <c r="HMZ72" s="0"/>
      <c r="HNA72" s="0"/>
      <c r="HNB72" s="0"/>
      <c r="HNC72" s="0"/>
      <c r="HND72" s="0"/>
      <c r="HNE72" s="0"/>
      <c r="HNF72" s="0"/>
      <c r="HNG72" s="0"/>
      <c r="HNH72" s="0"/>
      <c r="HNI72" s="0"/>
      <c r="HNJ72" s="0"/>
      <c r="HNK72" s="0"/>
      <c r="HNL72" s="0"/>
      <c r="HNM72" s="0"/>
      <c r="HNN72" s="0"/>
      <c r="HNO72" s="0"/>
      <c r="HNP72" s="0"/>
      <c r="HNQ72" s="0"/>
      <c r="HNR72" s="0"/>
      <c r="HNS72" s="0"/>
      <c r="HNT72" s="0"/>
      <c r="HNU72" s="0"/>
      <c r="HNV72" s="0"/>
      <c r="HNW72" s="0"/>
      <c r="HNX72" s="0"/>
      <c r="HNY72" s="0"/>
      <c r="HNZ72" s="0"/>
      <c r="HOA72" s="0"/>
      <c r="HOB72" s="0"/>
      <c r="HOC72" s="0"/>
      <c r="HOD72" s="0"/>
      <c r="HOE72" s="0"/>
      <c r="HOF72" s="0"/>
      <c r="HOG72" s="0"/>
      <c r="HOH72" s="0"/>
      <c r="HOI72" s="0"/>
      <c r="HOJ72" s="0"/>
      <c r="HOK72" s="0"/>
      <c r="HOL72" s="0"/>
      <c r="HOM72" s="0"/>
      <c r="HON72" s="0"/>
      <c r="HOO72" s="0"/>
      <c r="HOP72" s="0"/>
      <c r="HOQ72" s="0"/>
      <c r="HOR72" s="0"/>
      <c r="HOS72" s="0"/>
      <c r="HOT72" s="0"/>
      <c r="HOU72" s="0"/>
      <c r="HOV72" s="0"/>
      <c r="HOW72" s="0"/>
      <c r="HOX72" s="0"/>
      <c r="HOY72" s="0"/>
      <c r="HOZ72" s="0"/>
      <c r="HPA72" s="0"/>
      <c r="HPB72" s="0"/>
      <c r="HPC72" s="0"/>
      <c r="HPD72" s="0"/>
      <c r="HPE72" s="0"/>
      <c r="HPF72" s="0"/>
      <c r="HPG72" s="0"/>
      <c r="HPH72" s="0"/>
      <c r="HPI72" s="0"/>
      <c r="HPJ72" s="0"/>
      <c r="HPK72" s="0"/>
      <c r="HPL72" s="0"/>
      <c r="HPM72" s="0"/>
      <c r="HPN72" s="0"/>
      <c r="HPO72" s="0"/>
      <c r="HPP72" s="0"/>
      <c r="HPQ72" s="0"/>
      <c r="HPR72" s="0"/>
      <c r="HPS72" s="0"/>
      <c r="HPT72" s="0"/>
      <c r="HPU72" s="0"/>
      <c r="HPV72" s="0"/>
      <c r="HPW72" s="0"/>
      <c r="HPX72" s="0"/>
      <c r="HPY72" s="0"/>
      <c r="HPZ72" s="0"/>
      <c r="HQA72" s="0"/>
      <c r="HQB72" s="0"/>
      <c r="HQC72" s="0"/>
      <c r="HQD72" s="0"/>
      <c r="HQE72" s="0"/>
      <c r="HQF72" s="0"/>
      <c r="HQG72" s="0"/>
      <c r="HQH72" s="0"/>
      <c r="HQI72" s="0"/>
      <c r="HQJ72" s="0"/>
      <c r="HQK72" s="0"/>
      <c r="HQL72" s="0"/>
      <c r="HQM72" s="0"/>
      <c r="HQN72" s="0"/>
      <c r="HQO72" s="0"/>
      <c r="HQP72" s="0"/>
      <c r="HQQ72" s="0"/>
      <c r="HQR72" s="0"/>
      <c r="HQS72" s="0"/>
      <c r="HQT72" s="0"/>
      <c r="HQU72" s="0"/>
      <c r="HQV72" s="0"/>
      <c r="HQW72" s="0"/>
      <c r="HQX72" s="0"/>
      <c r="HQY72" s="0"/>
      <c r="HQZ72" s="0"/>
      <c r="HRA72" s="0"/>
      <c r="HRB72" s="0"/>
      <c r="HRC72" s="0"/>
      <c r="HRD72" s="0"/>
      <c r="HRE72" s="0"/>
      <c r="HRF72" s="0"/>
      <c r="HRG72" s="0"/>
      <c r="HRH72" s="0"/>
      <c r="HRI72" s="0"/>
      <c r="HRJ72" s="0"/>
      <c r="HRK72" s="0"/>
      <c r="HRL72" s="0"/>
      <c r="HRM72" s="0"/>
      <c r="HRN72" s="0"/>
      <c r="HRO72" s="0"/>
      <c r="HRP72" s="0"/>
      <c r="HRQ72" s="0"/>
      <c r="HRR72" s="0"/>
      <c r="HRS72" s="0"/>
      <c r="HRT72" s="0"/>
      <c r="HRU72" s="0"/>
      <c r="HRV72" s="0"/>
      <c r="HRW72" s="0"/>
      <c r="HRX72" s="0"/>
      <c r="HRY72" s="0"/>
      <c r="HRZ72" s="0"/>
      <c r="HSA72" s="0"/>
      <c r="HSB72" s="0"/>
      <c r="HSC72" s="0"/>
      <c r="HSD72" s="0"/>
      <c r="HSE72" s="0"/>
      <c r="HSF72" s="0"/>
      <c r="HSG72" s="0"/>
      <c r="HSH72" s="0"/>
      <c r="HSI72" s="0"/>
      <c r="HSJ72" s="0"/>
      <c r="HSK72" s="0"/>
      <c r="HSL72" s="0"/>
      <c r="HSM72" s="0"/>
      <c r="HSN72" s="0"/>
      <c r="HSO72" s="0"/>
      <c r="HSP72" s="0"/>
      <c r="HSQ72" s="0"/>
      <c r="HSR72" s="0"/>
      <c r="HSS72" s="0"/>
      <c r="HST72" s="0"/>
      <c r="HSU72" s="0"/>
      <c r="HSV72" s="0"/>
      <c r="HSW72" s="0"/>
      <c r="HSX72" s="0"/>
      <c r="HSY72" s="0"/>
      <c r="HSZ72" s="0"/>
      <c r="HTA72" s="0"/>
      <c r="HTB72" s="0"/>
      <c r="HTC72" s="0"/>
      <c r="HTD72" s="0"/>
      <c r="HTE72" s="0"/>
      <c r="HTF72" s="0"/>
      <c r="HTG72" s="0"/>
      <c r="HTH72" s="0"/>
      <c r="HTI72" s="0"/>
      <c r="HTJ72" s="0"/>
      <c r="HTK72" s="0"/>
      <c r="HTL72" s="0"/>
      <c r="HTM72" s="0"/>
      <c r="HTN72" s="0"/>
      <c r="HTO72" s="0"/>
      <c r="HTP72" s="0"/>
      <c r="HTQ72" s="0"/>
      <c r="HTR72" s="0"/>
      <c r="HTS72" s="0"/>
      <c r="HTT72" s="0"/>
      <c r="HTU72" s="0"/>
      <c r="HTV72" s="0"/>
      <c r="HTW72" s="0"/>
      <c r="HTX72" s="0"/>
      <c r="HTY72" s="0"/>
      <c r="HTZ72" s="0"/>
      <c r="HUA72" s="0"/>
      <c r="HUB72" s="0"/>
      <c r="HUC72" s="0"/>
      <c r="HUD72" s="0"/>
      <c r="HUE72" s="0"/>
      <c r="HUF72" s="0"/>
      <c r="HUG72" s="0"/>
      <c r="HUH72" s="0"/>
      <c r="HUI72" s="0"/>
      <c r="HUJ72" s="0"/>
      <c r="HUK72" s="0"/>
      <c r="HUL72" s="0"/>
      <c r="HUM72" s="0"/>
      <c r="HUN72" s="0"/>
      <c r="HUO72" s="0"/>
      <c r="HUP72" s="0"/>
      <c r="HUQ72" s="0"/>
      <c r="HUR72" s="0"/>
      <c r="HUS72" s="0"/>
      <c r="HUT72" s="0"/>
      <c r="HUU72" s="0"/>
      <c r="HUV72" s="0"/>
      <c r="HUW72" s="0"/>
      <c r="HUX72" s="0"/>
      <c r="HUY72" s="0"/>
      <c r="HUZ72" s="0"/>
      <c r="HVA72" s="0"/>
      <c r="HVB72" s="0"/>
      <c r="HVC72" s="0"/>
      <c r="HVD72" s="0"/>
      <c r="HVE72" s="0"/>
      <c r="HVF72" s="0"/>
      <c r="HVG72" s="0"/>
      <c r="HVH72" s="0"/>
      <c r="HVI72" s="0"/>
      <c r="HVJ72" s="0"/>
      <c r="HVK72" s="0"/>
      <c r="HVL72" s="0"/>
      <c r="HVM72" s="0"/>
      <c r="HVN72" s="0"/>
      <c r="HVO72" s="0"/>
      <c r="HVP72" s="0"/>
      <c r="HVQ72" s="0"/>
      <c r="HVR72" s="0"/>
      <c r="HVS72" s="0"/>
      <c r="HVT72" s="0"/>
      <c r="HVU72" s="0"/>
      <c r="HVV72" s="0"/>
      <c r="HVW72" s="0"/>
      <c r="HVX72" s="0"/>
      <c r="HVY72" s="0"/>
      <c r="HVZ72" s="0"/>
      <c r="HWA72" s="0"/>
      <c r="HWB72" s="0"/>
      <c r="HWC72" s="0"/>
      <c r="HWD72" s="0"/>
      <c r="HWE72" s="0"/>
      <c r="HWF72" s="0"/>
      <c r="HWG72" s="0"/>
      <c r="HWH72" s="0"/>
      <c r="HWI72" s="0"/>
      <c r="HWJ72" s="0"/>
      <c r="HWK72" s="0"/>
      <c r="HWL72" s="0"/>
      <c r="HWM72" s="0"/>
      <c r="HWN72" s="0"/>
      <c r="HWO72" s="0"/>
      <c r="HWP72" s="0"/>
      <c r="HWQ72" s="0"/>
      <c r="HWR72" s="0"/>
      <c r="HWS72" s="0"/>
      <c r="HWT72" s="0"/>
      <c r="HWU72" s="0"/>
      <c r="HWV72" s="0"/>
      <c r="HWW72" s="0"/>
      <c r="HWX72" s="0"/>
      <c r="HWY72" s="0"/>
      <c r="HWZ72" s="0"/>
      <c r="HXA72" s="0"/>
      <c r="HXB72" s="0"/>
      <c r="HXC72" s="0"/>
      <c r="HXD72" s="0"/>
      <c r="HXE72" s="0"/>
      <c r="HXF72" s="0"/>
      <c r="HXG72" s="0"/>
      <c r="HXH72" s="0"/>
      <c r="HXI72" s="0"/>
      <c r="HXJ72" s="0"/>
      <c r="HXK72" s="0"/>
      <c r="HXL72" s="0"/>
      <c r="HXM72" s="0"/>
      <c r="HXN72" s="0"/>
      <c r="HXO72" s="0"/>
      <c r="HXP72" s="0"/>
      <c r="HXQ72" s="0"/>
      <c r="HXR72" s="0"/>
      <c r="HXS72" s="0"/>
      <c r="HXT72" s="0"/>
      <c r="HXU72" s="0"/>
      <c r="HXV72" s="0"/>
      <c r="HXW72" s="0"/>
      <c r="HXX72" s="0"/>
      <c r="HXY72" s="0"/>
      <c r="HXZ72" s="0"/>
      <c r="HYA72" s="0"/>
      <c r="HYB72" s="0"/>
      <c r="HYC72" s="0"/>
      <c r="HYD72" s="0"/>
      <c r="HYE72" s="0"/>
      <c r="HYF72" s="0"/>
      <c r="HYG72" s="0"/>
      <c r="HYH72" s="0"/>
      <c r="HYI72" s="0"/>
      <c r="HYJ72" s="0"/>
      <c r="HYK72" s="0"/>
      <c r="HYL72" s="0"/>
      <c r="HYM72" s="0"/>
      <c r="HYN72" s="0"/>
      <c r="HYO72" s="0"/>
      <c r="HYP72" s="0"/>
      <c r="HYQ72" s="0"/>
      <c r="HYR72" s="0"/>
      <c r="HYS72" s="0"/>
      <c r="HYT72" s="0"/>
      <c r="HYU72" s="0"/>
      <c r="HYV72" s="0"/>
      <c r="HYW72" s="0"/>
      <c r="HYX72" s="0"/>
      <c r="HYY72" s="0"/>
      <c r="HYZ72" s="0"/>
      <c r="HZA72" s="0"/>
      <c r="HZB72" s="0"/>
      <c r="HZC72" s="0"/>
      <c r="HZD72" s="0"/>
      <c r="HZE72" s="0"/>
      <c r="HZF72" s="0"/>
      <c r="HZG72" s="0"/>
      <c r="HZH72" s="0"/>
      <c r="HZI72" s="0"/>
      <c r="HZJ72" s="0"/>
      <c r="HZK72" s="0"/>
      <c r="HZL72" s="0"/>
      <c r="HZM72" s="0"/>
      <c r="HZN72" s="0"/>
      <c r="HZO72" s="0"/>
      <c r="HZP72" s="0"/>
      <c r="HZQ72" s="0"/>
      <c r="HZR72" s="0"/>
      <c r="HZS72" s="0"/>
      <c r="HZT72" s="0"/>
      <c r="HZU72" s="0"/>
      <c r="HZV72" s="0"/>
      <c r="HZW72" s="0"/>
      <c r="HZX72" s="0"/>
      <c r="HZY72" s="0"/>
      <c r="HZZ72" s="0"/>
      <c r="IAA72" s="0"/>
      <c r="IAB72" s="0"/>
      <c r="IAC72" s="0"/>
      <c r="IAD72" s="0"/>
      <c r="IAE72" s="0"/>
      <c r="IAF72" s="0"/>
      <c r="IAG72" s="0"/>
      <c r="IAH72" s="0"/>
      <c r="IAI72" s="0"/>
      <c r="IAJ72" s="0"/>
      <c r="IAK72" s="0"/>
      <c r="IAL72" s="0"/>
      <c r="IAM72" s="0"/>
      <c r="IAN72" s="0"/>
      <c r="IAO72" s="0"/>
      <c r="IAP72" s="0"/>
      <c r="IAQ72" s="0"/>
      <c r="IAR72" s="0"/>
      <c r="IAS72" s="0"/>
      <c r="IAT72" s="0"/>
      <c r="IAU72" s="0"/>
      <c r="IAV72" s="0"/>
      <c r="IAW72" s="0"/>
      <c r="IAX72" s="0"/>
      <c r="IAY72" s="0"/>
      <c r="IAZ72" s="0"/>
      <c r="IBA72" s="0"/>
      <c r="IBB72" s="0"/>
      <c r="IBC72" s="0"/>
      <c r="IBD72" s="0"/>
      <c r="IBE72" s="0"/>
      <c r="IBF72" s="0"/>
      <c r="IBG72" s="0"/>
      <c r="IBH72" s="0"/>
      <c r="IBI72" s="0"/>
      <c r="IBJ72" s="0"/>
      <c r="IBK72" s="0"/>
      <c r="IBL72" s="0"/>
      <c r="IBM72" s="0"/>
      <c r="IBN72" s="0"/>
      <c r="IBO72" s="0"/>
      <c r="IBP72" s="0"/>
      <c r="IBQ72" s="0"/>
      <c r="IBR72" s="0"/>
      <c r="IBS72" s="0"/>
      <c r="IBT72" s="0"/>
      <c r="IBU72" s="0"/>
      <c r="IBV72" s="0"/>
      <c r="IBW72" s="0"/>
      <c r="IBX72" s="0"/>
      <c r="IBY72" s="0"/>
      <c r="IBZ72" s="0"/>
      <c r="ICA72" s="0"/>
      <c r="ICB72" s="0"/>
      <c r="ICC72" s="0"/>
      <c r="ICD72" s="0"/>
      <c r="ICE72" s="0"/>
      <c r="ICF72" s="0"/>
      <c r="ICG72" s="0"/>
      <c r="ICH72" s="0"/>
      <c r="ICI72" s="0"/>
      <c r="ICJ72" s="0"/>
      <c r="ICK72" s="0"/>
      <c r="ICL72" s="0"/>
      <c r="ICM72" s="0"/>
      <c r="ICN72" s="0"/>
      <c r="ICO72" s="0"/>
      <c r="ICP72" s="0"/>
      <c r="ICQ72" s="0"/>
      <c r="ICR72" s="0"/>
      <c r="ICS72" s="0"/>
      <c r="ICT72" s="0"/>
      <c r="ICU72" s="0"/>
      <c r="ICV72" s="0"/>
      <c r="ICW72" s="0"/>
      <c r="ICX72" s="0"/>
      <c r="ICY72" s="0"/>
      <c r="ICZ72" s="0"/>
      <c r="IDA72" s="0"/>
      <c r="IDB72" s="0"/>
      <c r="IDC72" s="0"/>
      <c r="IDD72" s="0"/>
      <c r="IDE72" s="0"/>
      <c r="IDF72" s="0"/>
      <c r="IDG72" s="0"/>
      <c r="IDH72" s="0"/>
      <c r="IDI72" s="0"/>
      <c r="IDJ72" s="0"/>
      <c r="IDK72" s="0"/>
      <c r="IDL72" s="0"/>
      <c r="IDM72" s="0"/>
      <c r="IDN72" s="0"/>
      <c r="IDO72" s="0"/>
      <c r="IDP72" s="0"/>
      <c r="IDQ72" s="0"/>
      <c r="IDR72" s="0"/>
      <c r="IDS72" s="0"/>
      <c r="IDT72" s="0"/>
      <c r="IDU72" s="0"/>
      <c r="IDV72" s="0"/>
      <c r="IDW72" s="0"/>
      <c r="IDX72" s="0"/>
      <c r="IDY72" s="0"/>
      <c r="IDZ72" s="0"/>
      <c r="IEA72" s="0"/>
      <c r="IEB72" s="0"/>
      <c r="IEC72" s="0"/>
      <c r="IED72" s="0"/>
      <c r="IEE72" s="0"/>
      <c r="IEF72" s="0"/>
      <c r="IEG72" s="0"/>
      <c r="IEH72" s="0"/>
      <c r="IEI72" s="0"/>
      <c r="IEJ72" s="0"/>
      <c r="IEK72" s="0"/>
      <c r="IEL72" s="0"/>
      <c r="IEM72" s="0"/>
      <c r="IEN72" s="0"/>
      <c r="IEO72" s="0"/>
      <c r="IEP72" s="0"/>
      <c r="IEQ72" s="0"/>
      <c r="IER72" s="0"/>
      <c r="IES72" s="0"/>
      <c r="IET72" s="0"/>
      <c r="IEU72" s="0"/>
      <c r="IEV72" s="0"/>
      <c r="IEW72" s="0"/>
      <c r="IEX72" s="0"/>
      <c r="IEY72" s="0"/>
      <c r="IEZ72" s="0"/>
      <c r="IFA72" s="0"/>
      <c r="IFB72" s="0"/>
      <c r="IFC72" s="0"/>
      <c r="IFD72" s="0"/>
      <c r="IFE72" s="0"/>
      <c r="IFF72" s="0"/>
      <c r="IFG72" s="0"/>
      <c r="IFH72" s="0"/>
      <c r="IFI72" s="0"/>
      <c r="IFJ72" s="0"/>
      <c r="IFK72" s="0"/>
      <c r="IFL72" s="0"/>
      <c r="IFM72" s="0"/>
      <c r="IFN72" s="0"/>
      <c r="IFO72" s="0"/>
      <c r="IFP72" s="0"/>
      <c r="IFQ72" s="0"/>
      <c r="IFR72" s="0"/>
      <c r="IFS72" s="0"/>
      <c r="IFT72" s="0"/>
      <c r="IFU72" s="0"/>
      <c r="IFV72" s="0"/>
      <c r="IFW72" s="0"/>
      <c r="IFX72" s="0"/>
      <c r="IFY72" s="0"/>
      <c r="IFZ72" s="0"/>
      <c r="IGA72" s="0"/>
      <c r="IGB72" s="0"/>
      <c r="IGC72" s="0"/>
      <c r="IGD72" s="0"/>
      <c r="IGE72" s="0"/>
      <c r="IGF72" s="0"/>
      <c r="IGG72" s="0"/>
      <c r="IGH72" s="0"/>
      <c r="IGI72" s="0"/>
      <c r="IGJ72" s="0"/>
      <c r="IGK72" s="0"/>
      <c r="IGL72" s="0"/>
      <c r="IGM72" s="0"/>
      <c r="IGN72" s="0"/>
      <c r="IGO72" s="0"/>
      <c r="IGP72" s="0"/>
      <c r="IGQ72" s="0"/>
      <c r="IGR72" s="0"/>
      <c r="IGS72" s="0"/>
      <c r="IGT72" s="0"/>
      <c r="IGU72" s="0"/>
      <c r="IGV72" s="0"/>
      <c r="IGW72" s="0"/>
      <c r="IGX72" s="0"/>
      <c r="IGY72" s="0"/>
      <c r="IGZ72" s="0"/>
      <c r="IHA72" s="0"/>
      <c r="IHB72" s="0"/>
      <c r="IHC72" s="0"/>
      <c r="IHD72" s="0"/>
      <c r="IHE72" s="0"/>
      <c r="IHF72" s="0"/>
      <c r="IHG72" s="0"/>
      <c r="IHH72" s="0"/>
      <c r="IHI72" s="0"/>
      <c r="IHJ72" s="0"/>
      <c r="IHK72" s="0"/>
      <c r="IHL72" s="0"/>
      <c r="IHM72" s="0"/>
      <c r="IHN72" s="0"/>
      <c r="IHO72" s="0"/>
      <c r="IHP72" s="0"/>
      <c r="IHQ72" s="0"/>
      <c r="IHR72" s="0"/>
      <c r="IHS72" s="0"/>
      <c r="IHT72" s="0"/>
      <c r="IHU72" s="0"/>
      <c r="IHV72" s="0"/>
      <c r="IHW72" s="0"/>
      <c r="IHX72" s="0"/>
      <c r="IHY72" s="0"/>
      <c r="IHZ72" s="0"/>
      <c r="IIA72" s="0"/>
      <c r="IIB72" s="0"/>
      <c r="IIC72" s="0"/>
      <c r="IID72" s="0"/>
      <c r="IIE72" s="0"/>
      <c r="IIF72" s="0"/>
      <c r="IIG72" s="0"/>
      <c r="IIH72" s="0"/>
      <c r="III72" s="0"/>
      <c r="IIJ72" s="0"/>
      <c r="IIK72" s="0"/>
      <c r="IIL72" s="0"/>
      <c r="IIM72" s="0"/>
      <c r="IIN72" s="0"/>
      <c r="IIO72" s="0"/>
      <c r="IIP72" s="0"/>
      <c r="IIQ72" s="0"/>
      <c r="IIR72" s="0"/>
      <c r="IIS72" s="0"/>
      <c r="IIT72" s="0"/>
      <c r="IIU72" s="0"/>
      <c r="IIV72" s="0"/>
      <c r="IIW72" s="0"/>
      <c r="IIX72" s="0"/>
      <c r="IIY72" s="0"/>
      <c r="IIZ72" s="0"/>
      <c r="IJA72" s="0"/>
      <c r="IJB72" s="0"/>
      <c r="IJC72" s="0"/>
      <c r="IJD72" s="0"/>
      <c r="IJE72" s="0"/>
      <c r="IJF72" s="0"/>
      <c r="IJG72" s="0"/>
      <c r="IJH72" s="0"/>
      <c r="IJI72" s="0"/>
      <c r="IJJ72" s="0"/>
      <c r="IJK72" s="0"/>
      <c r="IJL72" s="0"/>
      <c r="IJM72" s="0"/>
      <c r="IJN72" s="0"/>
      <c r="IJO72" s="0"/>
      <c r="IJP72" s="0"/>
      <c r="IJQ72" s="0"/>
      <c r="IJR72" s="0"/>
      <c r="IJS72" s="0"/>
      <c r="IJT72" s="0"/>
      <c r="IJU72" s="0"/>
      <c r="IJV72" s="0"/>
      <c r="IJW72" s="0"/>
      <c r="IJX72" s="0"/>
      <c r="IJY72" s="0"/>
      <c r="IJZ72" s="0"/>
      <c r="IKA72" s="0"/>
      <c r="IKB72" s="0"/>
      <c r="IKC72" s="0"/>
      <c r="IKD72" s="0"/>
      <c r="IKE72" s="0"/>
      <c r="IKF72" s="0"/>
      <c r="IKG72" s="0"/>
      <c r="IKH72" s="0"/>
      <c r="IKI72" s="0"/>
      <c r="IKJ72" s="0"/>
      <c r="IKK72" s="0"/>
      <c r="IKL72" s="0"/>
      <c r="IKM72" s="0"/>
      <c r="IKN72" s="0"/>
      <c r="IKO72" s="0"/>
      <c r="IKP72" s="0"/>
      <c r="IKQ72" s="0"/>
      <c r="IKR72" s="0"/>
      <c r="IKS72" s="0"/>
      <c r="IKT72" s="0"/>
      <c r="IKU72" s="0"/>
      <c r="IKV72" s="0"/>
      <c r="IKW72" s="0"/>
      <c r="IKX72" s="0"/>
      <c r="IKY72" s="0"/>
      <c r="IKZ72" s="0"/>
      <c r="ILA72" s="0"/>
      <c r="ILB72" s="0"/>
      <c r="ILC72" s="0"/>
      <c r="ILD72" s="0"/>
      <c r="ILE72" s="0"/>
      <c r="ILF72" s="0"/>
      <c r="ILG72" s="0"/>
      <c r="ILH72" s="0"/>
      <c r="ILI72" s="0"/>
      <c r="ILJ72" s="0"/>
      <c r="ILK72" s="0"/>
      <c r="ILL72" s="0"/>
      <c r="ILM72" s="0"/>
      <c r="ILN72" s="0"/>
      <c r="ILO72" s="0"/>
      <c r="ILP72" s="0"/>
      <c r="ILQ72" s="0"/>
      <c r="ILR72" s="0"/>
      <c r="ILS72" s="0"/>
      <c r="ILT72" s="0"/>
      <c r="ILU72" s="0"/>
      <c r="ILV72" s="0"/>
      <c r="ILW72" s="0"/>
      <c r="ILX72" s="0"/>
      <c r="ILY72" s="0"/>
      <c r="ILZ72" s="0"/>
      <c r="IMA72" s="0"/>
      <c r="IMB72" s="0"/>
      <c r="IMC72" s="0"/>
      <c r="IMD72" s="0"/>
      <c r="IME72" s="0"/>
      <c r="IMF72" s="0"/>
      <c r="IMG72" s="0"/>
      <c r="IMH72" s="0"/>
      <c r="IMI72" s="0"/>
      <c r="IMJ72" s="0"/>
      <c r="IMK72" s="0"/>
      <c r="IML72" s="0"/>
      <c r="IMM72" s="0"/>
      <c r="IMN72" s="0"/>
      <c r="IMO72" s="0"/>
      <c r="IMP72" s="0"/>
      <c r="IMQ72" s="0"/>
      <c r="IMR72" s="0"/>
      <c r="IMS72" s="0"/>
      <c r="IMT72" s="0"/>
      <c r="IMU72" s="0"/>
      <c r="IMV72" s="0"/>
      <c r="IMW72" s="0"/>
      <c r="IMX72" s="0"/>
      <c r="IMY72" s="0"/>
      <c r="IMZ72" s="0"/>
      <c r="INA72" s="0"/>
      <c r="INB72" s="0"/>
      <c r="INC72" s="0"/>
      <c r="IND72" s="0"/>
      <c r="INE72" s="0"/>
      <c r="INF72" s="0"/>
      <c r="ING72" s="0"/>
      <c r="INH72" s="0"/>
      <c r="INI72" s="0"/>
      <c r="INJ72" s="0"/>
      <c r="INK72" s="0"/>
      <c r="INL72" s="0"/>
      <c r="INM72" s="0"/>
      <c r="INN72" s="0"/>
      <c r="INO72" s="0"/>
      <c r="INP72" s="0"/>
      <c r="INQ72" s="0"/>
      <c r="INR72" s="0"/>
      <c r="INS72" s="0"/>
      <c r="INT72" s="0"/>
      <c r="INU72" s="0"/>
      <c r="INV72" s="0"/>
      <c r="INW72" s="0"/>
      <c r="INX72" s="0"/>
      <c r="INY72" s="0"/>
      <c r="INZ72" s="0"/>
      <c r="IOA72" s="0"/>
      <c r="IOB72" s="0"/>
      <c r="IOC72" s="0"/>
      <c r="IOD72" s="0"/>
      <c r="IOE72" s="0"/>
      <c r="IOF72" s="0"/>
      <c r="IOG72" s="0"/>
      <c r="IOH72" s="0"/>
      <c r="IOI72" s="0"/>
      <c r="IOJ72" s="0"/>
      <c r="IOK72" s="0"/>
      <c r="IOL72" s="0"/>
      <c r="IOM72" s="0"/>
      <c r="ION72" s="0"/>
      <c r="IOO72" s="0"/>
      <c r="IOP72" s="0"/>
      <c r="IOQ72" s="0"/>
      <c r="IOR72" s="0"/>
      <c r="IOS72" s="0"/>
      <c r="IOT72" s="0"/>
      <c r="IOU72" s="0"/>
      <c r="IOV72" s="0"/>
      <c r="IOW72" s="0"/>
      <c r="IOX72" s="0"/>
      <c r="IOY72" s="0"/>
      <c r="IOZ72" s="0"/>
      <c r="IPA72" s="0"/>
      <c r="IPB72" s="0"/>
      <c r="IPC72" s="0"/>
      <c r="IPD72" s="0"/>
      <c r="IPE72" s="0"/>
      <c r="IPF72" s="0"/>
      <c r="IPG72" s="0"/>
      <c r="IPH72" s="0"/>
      <c r="IPI72" s="0"/>
      <c r="IPJ72" s="0"/>
      <c r="IPK72" s="0"/>
      <c r="IPL72" s="0"/>
      <c r="IPM72" s="0"/>
      <c r="IPN72" s="0"/>
      <c r="IPO72" s="0"/>
      <c r="IPP72" s="0"/>
      <c r="IPQ72" s="0"/>
      <c r="IPR72" s="0"/>
      <c r="IPS72" s="0"/>
      <c r="IPT72" s="0"/>
      <c r="IPU72" s="0"/>
      <c r="IPV72" s="0"/>
      <c r="IPW72" s="0"/>
      <c r="IPX72" s="0"/>
      <c r="IPY72" s="0"/>
      <c r="IPZ72" s="0"/>
      <c r="IQA72" s="0"/>
      <c r="IQB72" s="0"/>
      <c r="IQC72" s="0"/>
      <c r="IQD72" s="0"/>
      <c r="IQE72" s="0"/>
      <c r="IQF72" s="0"/>
      <c r="IQG72" s="0"/>
      <c r="IQH72" s="0"/>
      <c r="IQI72" s="0"/>
      <c r="IQJ72" s="0"/>
      <c r="IQK72" s="0"/>
      <c r="IQL72" s="0"/>
      <c r="IQM72" s="0"/>
      <c r="IQN72" s="0"/>
      <c r="IQO72" s="0"/>
      <c r="IQP72" s="0"/>
      <c r="IQQ72" s="0"/>
      <c r="IQR72" s="0"/>
      <c r="IQS72" s="0"/>
      <c r="IQT72" s="0"/>
      <c r="IQU72" s="0"/>
      <c r="IQV72" s="0"/>
      <c r="IQW72" s="0"/>
      <c r="IQX72" s="0"/>
      <c r="IQY72" s="0"/>
      <c r="IQZ72" s="0"/>
      <c r="IRA72" s="0"/>
      <c r="IRB72" s="0"/>
      <c r="IRC72" s="0"/>
      <c r="IRD72" s="0"/>
      <c r="IRE72" s="0"/>
      <c r="IRF72" s="0"/>
      <c r="IRG72" s="0"/>
      <c r="IRH72" s="0"/>
      <c r="IRI72" s="0"/>
      <c r="IRJ72" s="0"/>
      <c r="IRK72" s="0"/>
      <c r="IRL72" s="0"/>
      <c r="IRM72" s="0"/>
      <c r="IRN72" s="0"/>
      <c r="IRO72" s="0"/>
      <c r="IRP72" s="0"/>
      <c r="IRQ72" s="0"/>
      <c r="IRR72" s="0"/>
      <c r="IRS72" s="0"/>
      <c r="IRT72" s="0"/>
      <c r="IRU72" s="0"/>
      <c r="IRV72" s="0"/>
      <c r="IRW72" s="0"/>
      <c r="IRX72" s="0"/>
      <c r="IRY72" s="0"/>
      <c r="IRZ72" s="0"/>
      <c r="ISA72" s="0"/>
      <c r="ISB72" s="0"/>
      <c r="ISC72" s="0"/>
      <c r="ISD72" s="0"/>
      <c r="ISE72" s="0"/>
      <c r="ISF72" s="0"/>
      <c r="ISG72" s="0"/>
      <c r="ISH72" s="0"/>
      <c r="ISI72" s="0"/>
      <c r="ISJ72" s="0"/>
      <c r="ISK72" s="0"/>
      <c r="ISL72" s="0"/>
      <c r="ISM72" s="0"/>
      <c r="ISN72" s="0"/>
      <c r="ISO72" s="0"/>
      <c r="ISP72" s="0"/>
      <c r="ISQ72" s="0"/>
      <c r="ISR72" s="0"/>
      <c r="ISS72" s="0"/>
      <c r="IST72" s="0"/>
      <c r="ISU72" s="0"/>
      <c r="ISV72" s="0"/>
      <c r="ISW72" s="0"/>
      <c r="ISX72" s="0"/>
      <c r="ISY72" s="0"/>
      <c r="ISZ72" s="0"/>
      <c r="ITA72" s="0"/>
      <c r="ITB72" s="0"/>
      <c r="ITC72" s="0"/>
      <c r="ITD72" s="0"/>
      <c r="ITE72" s="0"/>
      <c r="ITF72" s="0"/>
      <c r="ITG72" s="0"/>
      <c r="ITH72" s="0"/>
      <c r="ITI72" s="0"/>
      <c r="ITJ72" s="0"/>
      <c r="ITK72" s="0"/>
      <c r="ITL72" s="0"/>
      <c r="ITM72" s="0"/>
      <c r="ITN72" s="0"/>
      <c r="ITO72" s="0"/>
      <c r="ITP72" s="0"/>
      <c r="ITQ72" s="0"/>
      <c r="ITR72" s="0"/>
      <c r="ITS72" s="0"/>
      <c r="ITT72" s="0"/>
      <c r="ITU72" s="0"/>
      <c r="ITV72" s="0"/>
      <c r="ITW72" s="0"/>
      <c r="ITX72" s="0"/>
      <c r="ITY72" s="0"/>
      <c r="ITZ72" s="0"/>
      <c r="IUA72" s="0"/>
      <c r="IUB72" s="0"/>
      <c r="IUC72" s="0"/>
      <c r="IUD72" s="0"/>
      <c r="IUE72" s="0"/>
      <c r="IUF72" s="0"/>
      <c r="IUG72" s="0"/>
      <c r="IUH72" s="0"/>
      <c r="IUI72" s="0"/>
      <c r="IUJ72" s="0"/>
      <c r="IUK72" s="0"/>
      <c r="IUL72" s="0"/>
      <c r="IUM72" s="0"/>
      <c r="IUN72" s="0"/>
      <c r="IUO72" s="0"/>
      <c r="IUP72" s="0"/>
      <c r="IUQ72" s="0"/>
      <c r="IUR72" s="0"/>
      <c r="IUS72" s="0"/>
      <c r="IUT72" s="0"/>
      <c r="IUU72" s="0"/>
      <c r="IUV72" s="0"/>
      <c r="IUW72" s="0"/>
      <c r="IUX72" s="0"/>
      <c r="IUY72" s="0"/>
      <c r="IUZ72" s="0"/>
      <c r="IVA72" s="0"/>
      <c r="IVB72" s="0"/>
      <c r="IVC72" s="0"/>
      <c r="IVD72" s="0"/>
      <c r="IVE72" s="0"/>
      <c r="IVF72" s="0"/>
      <c r="IVG72" s="0"/>
      <c r="IVH72" s="0"/>
      <c r="IVI72" s="0"/>
      <c r="IVJ72" s="0"/>
      <c r="IVK72" s="0"/>
      <c r="IVL72" s="0"/>
      <c r="IVM72" s="0"/>
      <c r="IVN72" s="0"/>
      <c r="IVO72" s="0"/>
      <c r="IVP72" s="0"/>
      <c r="IVQ72" s="0"/>
      <c r="IVR72" s="0"/>
      <c r="IVS72" s="0"/>
      <c r="IVT72" s="0"/>
      <c r="IVU72" s="0"/>
      <c r="IVV72" s="0"/>
      <c r="IVW72" s="0"/>
      <c r="IVX72" s="0"/>
      <c r="IVY72" s="0"/>
      <c r="IVZ72" s="0"/>
      <c r="IWA72" s="0"/>
      <c r="IWB72" s="0"/>
      <c r="IWC72" s="0"/>
      <c r="IWD72" s="0"/>
      <c r="IWE72" s="0"/>
      <c r="IWF72" s="0"/>
      <c r="IWG72" s="0"/>
      <c r="IWH72" s="0"/>
      <c r="IWI72" s="0"/>
      <c r="IWJ72" s="0"/>
      <c r="IWK72" s="0"/>
      <c r="IWL72" s="0"/>
      <c r="IWM72" s="0"/>
      <c r="IWN72" s="0"/>
      <c r="IWO72" s="0"/>
      <c r="IWP72" s="0"/>
      <c r="IWQ72" s="0"/>
      <c r="IWR72" s="0"/>
      <c r="IWS72" s="0"/>
      <c r="IWT72" s="0"/>
      <c r="IWU72" s="0"/>
      <c r="IWV72" s="0"/>
      <c r="IWW72" s="0"/>
      <c r="IWX72" s="0"/>
      <c r="IWY72" s="0"/>
      <c r="IWZ72" s="0"/>
      <c r="IXA72" s="0"/>
      <c r="IXB72" s="0"/>
      <c r="IXC72" s="0"/>
      <c r="IXD72" s="0"/>
      <c r="IXE72" s="0"/>
      <c r="IXF72" s="0"/>
      <c r="IXG72" s="0"/>
      <c r="IXH72" s="0"/>
      <c r="IXI72" s="0"/>
      <c r="IXJ72" s="0"/>
      <c r="IXK72" s="0"/>
      <c r="IXL72" s="0"/>
      <c r="IXM72" s="0"/>
      <c r="IXN72" s="0"/>
      <c r="IXO72" s="0"/>
      <c r="IXP72" s="0"/>
      <c r="IXQ72" s="0"/>
      <c r="IXR72" s="0"/>
      <c r="IXS72" s="0"/>
      <c r="IXT72" s="0"/>
      <c r="IXU72" s="0"/>
      <c r="IXV72" s="0"/>
      <c r="IXW72" s="0"/>
      <c r="IXX72" s="0"/>
      <c r="IXY72" s="0"/>
      <c r="IXZ72" s="0"/>
      <c r="IYA72" s="0"/>
      <c r="IYB72" s="0"/>
      <c r="IYC72" s="0"/>
      <c r="IYD72" s="0"/>
      <c r="IYE72" s="0"/>
      <c r="IYF72" s="0"/>
      <c r="IYG72" s="0"/>
      <c r="IYH72" s="0"/>
      <c r="IYI72" s="0"/>
      <c r="IYJ72" s="0"/>
      <c r="IYK72" s="0"/>
      <c r="IYL72" s="0"/>
      <c r="IYM72" s="0"/>
      <c r="IYN72" s="0"/>
      <c r="IYO72" s="0"/>
      <c r="IYP72" s="0"/>
      <c r="IYQ72" s="0"/>
      <c r="IYR72" s="0"/>
      <c r="IYS72" s="0"/>
      <c r="IYT72" s="0"/>
      <c r="IYU72" s="0"/>
      <c r="IYV72" s="0"/>
      <c r="IYW72" s="0"/>
      <c r="IYX72" s="0"/>
      <c r="IYY72" s="0"/>
      <c r="IYZ72" s="0"/>
      <c r="IZA72" s="0"/>
      <c r="IZB72" s="0"/>
      <c r="IZC72" s="0"/>
      <c r="IZD72" s="0"/>
      <c r="IZE72" s="0"/>
      <c r="IZF72" s="0"/>
      <c r="IZG72" s="0"/>
      <c r="IZH72" s="0"/>
      <c r="IZI72" s="0"/>
      <c r="IZJ72" s="0"/>
      <c r="IZK72" s="0"/>
      <c r="IZL72" s="0"/>
      <c r="IZM72" s="0"/>
      <c r="IZN72" s="0"/>
      <c r="IZO72" s="0"/>
      <c r="IZP72" s="0"/>
      <c r="IZQ72" s="0"/>
      <c r="IZR72" s="0"/>
      <c r="IZS72" s="0"/>
      <c r="IZT72" s="0"/>
      <c r="IZU72" s="0"/>
      <c r="IZV72" s="0"/>
      <c r="IZW72" s="0"/>
      <c r="IZX72" s="0"/>
      <c r="IZY72" s="0"/>
      <c r="IZZ72" s="0"/>
      <c r="JAA72" s="0"/>
      <c r="JAB72" s="0"/>
      <c r="JAC72" s="0"/>
      <c r="JAD72" s="0"/>
      <c r="JAE72" s="0"/>
      <c r="JAF72" s="0"/>
      <c r="JAG72" s="0"/>
      <c r="JAH72" s="0"/>
      <c r="JAI72" s="0"/>
      <c r="JAJ72" s="0"/>
      <c r="JAK72" s="0"/>
      <c r="JAL72" s="0"/>
      <c r="JAM72" s="0"/>
      <c r="JAN72" s="0"/>
      <c r="JAO72" s="0"/>
      <c r="JAP72" s="0"/>
      <c r="JAQ72" s="0"/>
      <c r="JAR72" s="0"/>
      <c r="JAS72" s="0"/>
      <c r="JAT72" s="0"/>
      <c r="JAU72" s="0"/>
      <c r="JAV72" s="0"/>
      <c r="JAW72" s="0"/>
      <c r="JAX72" s="0"/>
      <c r="JAY72" s="0"/>
      <c r="JAZ72" s="0"/>
      <c r="JBA72" s="0"/>
      <c r="JBB72" s="0"/>
      <c r="JBC72" s="0"/>
      <c r="JBD72" s="0"/>
      <c r="JBE72" s="0"/>
      <c r="JBF72" s="0"/>
      <c r="JBG72" s="0"/>
      <c r="JBH72" s="0"/>
      <c r="JBI72" s="0"/>
      <c r="JBJ72" s="0"/>
      <c r="JBK72" s="0"/>
      <c r="JBL72" s="0"/>
      <c r="JBM72" s="0"/>
      <c r="JBN72" s="0"/>
      <c r="JBO72" s="0"/>
      <c r="JBP72" s="0"/>
      <c r="JBQ72" s="0"/>
      <c r="JBR72" s="0"/>
      <c r="JBS72" s="0"/>
      <c r="JBT72" s="0"/>
      <c r="JBU72" s="0"/>
      <c r="JBV72" s="0"/>
      <c r="JBW72" s="0"/>
      <c r="JBX72" s="0"/>
      <c r="JBY72" s="0"/>
      <c r="JBZ72" s="0"/>
      <c r="JCA72" s="0"/>
      <c r="JCB72" s="0"/>
      <c r="JCC72" s="0"/>
      <c r="JCD72" s="0"/>
      <c r="JCE72" s="0"/>
      <c r="JCF72" s="0"/>
      <c r="JCG72" s="0"/>
      <c r="JCH72" s="0"/>
      <c r="JCI72" s="0"/>
      <c r="JCJ72" s="0"/>
      <c r="JCK72" s="0"/>
      <c r="JCL72" s="0"/>
      <c r="JCM72" s="0"/>
      <c r="JCN72" s="0"/>
      <c r="JCO72" s="0"/>
      <c r="JCP72" s="0"/>
      <c r="JCQ72" s="0"/>
      <c r="JCR72" s="0"/>
      <c r="JCS72" s="0"/>
      <c r="JCT72" s="0"/>
      <c r="JCU72" s="0"/>
      <c r="JCV72" s="0"/>
      <c r="JCW72" s="0"/>
      <c r="JCX72" s="0"/>
      <c r="JCY72" s="0"/>
      <c r="JCZ72" s="0"/>
      <c r="JDA72" s="0"/>
      <c r="JDB72" s="0"/>
      <c r="JDC72" s="0"/>
      <c r="JDD72" s="0"/>
      <c r="JDE72" s="0"/>
      <c r="JDF72" s="0"/>
      <c r="JDG72" s="0"/>
      <c r="JDH72" s="0"/>
      <c r="JDI72" s="0"/>
      <c r="JDJ72" s="0"/>
      <c r="JDK72" s="0"/>
      <c r="JDL72" s="0"/>
      <c r="JDM72" s="0"/>
      <c r="JDN72" s="0"/>
      <c r="JDO72" s="0"/>
      <c r="JDP72" s="0"/>
      <c r="JDQ72" s="0"/>
      <c r="JDR72" s="0"/>
      <c r="JDS72" s="0"/>
      <c r="JDT72" s="0"/>
      <c r="JDU72" s="0"/>
      <c r="JDV72" s="0"/>
      <c r="JDW72" s="0"/>
      <c r="JDX72" s="0"/>
      <c r="JDY72" s="0"/>
      <c r="JDZ72" s="0"/>
      <c r="JEA72" s="0"/>
      <c r="JEB72" s="0"/>
      <c r="JEC72" s="0"/>
      <c r="JED72" s="0"/>
      <c r="JEE72" s="0"/>
      <c r="JEF72" s="0"/>
      <c r="JEG72" s="0"/>
      <c r="JEH72" s="0"/>
      <c r="JEI72" s="0"/>
      <c r="JEJ72" s="0"/>
      <c r="JEK72" s="0"/>
      <c r="JEL72" s="0"/>
      <c r="JEM72" s="0"/>
      <c r="JEN72" s="0"/>
      <c r="JEO72" s="0"/>
      <c r="JEP72" s="0"/>
      <c r="JEQ72" s="0"/>
      <c r="JER72" s="0"/>
      <c r="JES72" s="0"/>
      <c r="JET72" s="0"/>
      <c r="JEU72" s="0"/>
      <c r="JEV72" s="0"/>
      <c r="JEW72" s="0"/>
      <c r="JEX72" s="0"/>
      <c r="JEY72" s="0"/>
      <c r="JEZ72" s="0"/>
      <c r="JFA72" s="0"/>
      <c r="JFB72" s="0"/>
      <c r="JFC72" s="0"/>
      <c r="JFD72" s="0"/>
      <c r="JFE72" s="0"/>
      <c r="JFF72" s="0"/>
      <c r="JFG72" s="0"/>
      <c r="JFH72" s="0"/>
      <c r="JFI72" s="0"/>
      <c r="JFJ72" s="0"/>
      <c r="JFK72" s="0"/>
      <c r="JFL72" s="0"/>
      <c r="JFM72" s="0"/>
      <c r="JFN72" s="0"/>
      <c r="JFO72" s="0"/>
      <c r="JFP72" s="0"/>
      <c r="JFQ72" s="0"/>
      <c r="JFR72" s="0"/>
      <c r="JFS72" s="0"/>
      <c r="JFT72" s="0"/>
      <c r="JFU72" s="0"/>
      <c r="JFV72" s="0"/>
      <c r="JFW72" s="0"/>
      <c r="JFX72" s="0"/>
      <c r="JFY72" s="0"/>
      <c r="JFZ72" s="0"/>
      <c r="JGA72" s="0"/>
      <c r="JGB72" s="0"/>
      <c r="JGC72" s="0"/>
      <c r="JGD72" s="0"/>
      <c r="JGE72" s="0"/>
      <c r="JGF72" s="0"/>
      <c r="JGG72" s="0"/>
      <c r="JGH72" s="0"/>
      <c r="JGI72" s="0"/>
      <c r="JGJ72" s="0"/>
      <c r="JGK72" s="0"/>
      <c r="JGL72" s="0"/>
      <c r="JGM72" s="0"/>
      <c r="JGN72" s="0"/>
      <c r="JGO72" s="0"/>
      <c r="JGP72" s="0"/>
      <c r="JGQ72" s="0"/>
      <c r="JGR72" s="0"/>
      <c r="JGS72" s="0"/>
      <c r="JGT72" s="0"/>
      <c r="JGU72" s="0"/>
      <c r="JGV72" s="0"/>
      <c r="JGW72" s="0"/>
      <c r="JGX72" s="0"/>
      <c r="JGY72" s="0"/>
      <c r="JGZ72" s="0"/>
      <c r="JHA72" s="0"/>
      <c r="JHB72" s="0"/>
      <c r="JHC72" s="0"/>
      <c r="JHD72" s="0"/>
      <c r="JHE72" s="0"/>
      <c r="JHF72" s="0"/>
      <c r="JHG72" s="0"/>
      <c r="JHH72" s="0"/>
      <c r="JHI72" s="0"/>
      <c r="JHJ72" s="0"/>
      <c r="JHK72" s="0"/>
      <c r="JHL72" s="0"/>
      <c r="JHM72" s="0"/>
      <c r="JHN72" s="0"/>
      <c r="JHO72" s="0"/>
      <c r="JHP72" s="0"/>
      <c r="JHQ72" s="0"/>
      <c r="JHR72" s="0"/>
      <c r="JHS72" s="0"/>
      <c r="JHT72" s="0"/>
      <c r="JHU72" s="0"/>
      <c r="JHV72" s="0"/>
      <c r="JHW72" s="0"/>
      <c r="JHX72" s="0"/>
      <c r="JHY72" s="0"/>
      <c r="JHZ72" s="0"/>
      <c r="JIA72" s="0"/>
      <c r="JIB72" s="0"/>
      <c r="JIC72" s="0"/>
      <c r="JID72" s="0"/>
      <c r="JIE72" s="0"/>
      <c r="JIF72" s="0"/>
      <c r="JIG72" s="0"/>
      <c r="JIH72" s="0"/>
      <c r="JII72" s="0"/>
      <c r="JIJ72" s="0"/>
      <c r="JIK72" s="0"/>
      <c r="JIL72" s="0"/>
      <c r="JIM72" s="0"/>
      <c r="JIN72" s="0"/>
      <c r="JIO72" s="0"/>
      <c r="JIP72" s="0"/>
      <c r="JIQ72" s="0"/>
      <c r="JIR72" s="0"/>
      <c r="JIS72" s="0"/>
      <c r="JIT72" s="0"/>
      <c r="JIU72" s="0"/>
      <c r="JIV72" s="0"/>
      <c r="JIW72" s="0"/>
      <c r="JIX72" s="0"/>
      <c r="JIY72" s="0"/>
      <c r="JIZ72" s="0"/>
      <c r="JJA72" s="0"/>
      <c r="JJB72" s="0"/>
      <c r="JJC72" s="0"/>
      <c r="JJD72" s="0"/>
      <c r="JJE72" s="0"/>
      <c r="JJF72" s="0"/>
      <c r="JJG72" s="0"/>
      <c r="JJH72" s="0"/>
      <c r="JJI72" s="0"/>
      <c r="JJJ72" s="0"/>
      <c r="JJK72" s="0"/>
      <c r="JJL72" s="0"/>
      <c r="JJM72" s="0"/>
      <c r="JJN72" s="0"/>
      <c r="JJO72" s="0"/>
      <c r="JJP72" s="0"/>
      <c r="JJQ72" s="0"/>
      <c r="JJR72" s="0"/>
      <c r="JJS72" s="0"/>
      <c r="JJT72" s="0"/>
      <c r="JJU72" s="0"/>
      <c r="JJV72" s="0"/>
      <c r="JJW72" s="0"/>
      <c r="JJX72" s="0"/>
      <c r="JJY72" s="0"/>
      <c r="JJZ72" s="0"/>
      <c r="JKA72" s="0"/>
      <c r="JKB72" s="0"/>
      <c r="JKC72" s="0"/>
      <c r="JKD72" s="0"/>
      <c r="JKE72" s="0"/>
      <c r="JKF72" s="0"/>
      <c r="JKG72" s="0"/>
      <c r="JKH72" s="0"/>
      <c r="JKI72" s="0"/>
      <c r="JKJ72" s="0"/>
      <c r="JKK72" s="0"/>
      <c r="JKL72" s="0"/>
      <c r="JKM72" s="0"/>
      <c r="JKN72" s="0"/>
      <c r="JKO72" s="0"/>
      <c r="JKP72" s="0"/>
      <c r="JKQ72" s="0"/>
      <c r="JKR72" s="0"/>
      <c r="JKS72" s="0"/>
      <c r="JKT72" s="0"/>
      <c r="JKU72" s="0"/>
      <c r="JKV72" s="0"/>
      <c r="JKW72" s="0"/>
      <c r="JKX72" s="0"/>
      <c r="JKY72" s="0"/>
      <c r="JKZ72" s="0"/>
      <c r="JLA72" s="0"/>
      <c r="JLB72" s="0"/>
      <c r="JLC72" s="0"/>
      <c r="JLD72" s="0"/>
      <c r="JLE72" s="0"/>
      <c r="JLF72" s="0"/>
      <c r="JLG72" s="0"/>
      <c r="JLH72" s="0"/>
      <c r="JLI72" s="0"/>
      <c r="JLJ72" s="0"/>
      <c r="JLK72" s="0"/>
      <c r="JLL72" s="0"/>
      <c r="JLM72" s="0"/>
      <c r="JLN72" s="0"/>
      <c r="JLO72" s="0"/>
      <c r="JLP72" s="0"/>
      <c r="JLQ72" s="0"/>
      <c r="JLR72" s="0"/>
      <c r="JLS72" s="0"/>
      <c r="JLT72" s="0"/>
      <c r="JLU72" s="0"/>
      <c r="JLV72" s="0"/>
      <c r="JLW72" s="0"/>
      <c r="JLX72" s="0"/>
      <c r="JLY72" s="0"/>
      <c r="JLZ72" s="0"/>
      <c r="JMA72" s="0"/>
      <c r="JMB72" s="0"/>
      <c r="JMC72" s="0"/>
      <c r="JMD72" s="0"/>
      <c r="JME72" s="0"/>
      <c r="JMF72" s="0"/>
      <c r="JMG72" s="0"/>
      <c r="JMH72" s="0"/>
      <c r="JMI72" s="0"/>
      <c r="JMJ72" s="0"/>
      <c r="JMK72" s="0"/>
      <c r="JML72" s="0"/>
      <c r="JMM72" s="0"/>
      <c r="JMN72" s="0"/>
      <c r="JMO72" s="0"/>
      <c r="JMP72" s="0"/>
      <c r="JMQ72" s="0"/>
      <c r="JMR72" s="0"/>
      <c r="JMS72" s="0"/>
      <c r="JMT72" s="0"/>
      <c r="JMU72" s="0"/>
      <c r="JMV72" s="0"/>
      <c r="JMW72" s="0"/>
      <c r="JMX72" s="0"/>
      <c r="JMY72" s="0"/>
      <c r="JMZ72" s="0"/>
      <c r="JNA72" s="0"/>
      <c r="JNB72" s="0"/>
      <c r="JNC72" s="0"/>
      <c r="JND72" s="0"/>
      <c r="JNE72" s="0"/>
      <c r="JNF72" s="0"/>
      <c r="JNG72" s="0"/>
      <c r="JNH72" s="0"/>
      <c r="JNI72" s="0"/>
      <c r="JNJ72" s="0"/>
      <c r="JNK72" s="0"/>
      <c r="JNL72" s="0"/>
      <c r="JNM72" s="0"/>
      <c r="JNN72" s="0"/>
      <c r="JNO72" s="0"/>
      <c r="JNP72" s="0"/>
      <c r="JNQ72" s="0"/>
      <c r="JNR72" s="0"/>
      <c r="JNS72" s="0"/>
      <c r="JNT72" s="0"/>
      <c r="JNU72" s="0"/>
      <c r="JNV72" s="0"/>
      <c r="JNW72" s="0"/>
      <c r="JNX72" s="0"/>
      <c r="JNY72" s="0"/>
      <c r="JNZ72" s="0"/>
      <c r="JOA72" s="0"/>
      <c r="JOB72" s="0"/>
      <c r="JOC72" s="0"/>
      <c r="JOD72" s="0"/>
      <c r="JOE72" s="0"/>
      <c r="JOF72" s="0"/>
      <c r="JOG72" s="0"/>
      <c r="JOH72" s="0"/>
      <c r="JOI72" s="0"/>
      <c r="JOJ72" s="0"/>
      <c r="JOK72" s="0"/>
      <c r="JOL72" s="0"/>
      <c r="JOM72" s="0"/>
      <c r="JON72" s="0"/>
      <c r="JOO72" s="0"/>
      <c r="JOP72" s="0"/>
      <c r="JOQ72" s="0"/>
      <c r="JOR72" s="0"/>
      <c r="JOS72" s="0"/>
      <c r="JOT72" s="0"/>
      <c r="JOU72" s="0"/>
      <c r="JOV72" s="0"/>
      <c r="JOW72" s="0"/>
      <c r="JOX72" s="0"/>
      <c r="JOY72" s="0"/>
      <c r="JOZ72" s="0"/>
      <c r="JPA72" s="0"/>
      <c r="JPB72" s="0"/>
      <c r="JPC72" s="0"/>
      <c r="JPD72" s="0"/>
      <c r="JPE72" s="0"/>
      <c r="JPF72" s="0"/>
      <c r="JPG72" s="0"/>
      <c r="JPH72" s="0"/>
      <c r="JPI72" s="0"/>
      <c r="JPJ72" s="0"/>
      <c r="JPK72" s="0"/>
      <c r="JPL72" s="0"/>
      <c r="JPM72" s="0"/>
      <c r="JPN72" s="0"/>
      <c r="JPO72" s="0"/>
      <c r="JPP72" s="0"/>
      <c r="JPQ72" s="0"/>
      <c r="JPR72" s="0"/>
      <c r="JPS72" s="0"/>
      <c r="JPT72" s="0"/>
      <c r="JPU72" s="0"/>
      <c r="JPV72" s="0"/>
      <c r="JPW72" s="0"/>
      <c r="JPX72" s="0"/>
      <c r="JPY72" s="0"/>
      <c r="JPZ72" s="0"/>
      <c r="JQA72" s="0"/>
      <c r="JQB72" s="0"/>
      <c r="JQC72" s="0"/>
      <c r="JQD72" s="0"/>
      <c r="JQE72" s="0"/>
      <c r="JQF72" s="0"/>
      <c r="JQG72" s="0"/>
      <c r="JQH72" s="0"/>
      <c r="JQI72" s="0"/>
      <c r="JQJ72" s="0"/>
      <c r="JQK72" s="0"/>
      <c r="JQL72" s="0"/>
      <c r="JQM72" s="0"/>
      <c r="JQN72" s="0"/>
      <c r="JQO72" s="0"/>
      <c r="JQP72" s="0"/>
      <c r="JQQ72" s="0"/>
      <c r="JQR72" s="0"/>
      <c r="JQS72" s="0"/>
      <c r="JQT72" s="0"/>
      <c r="JQU72" s="0"/>
      <c r="JQV72" s="0"/>
      <c r="JQW72" s="0"/>
      <c r="JQX72" s="0"/>
      <c r="JQY72" s="0"/>
      <c r="JQZ72" s="0"/>
      <c r="JRA72" s="0"/>
      <c r="JRB72" s="0"/>
      <c r="JRC72" s="0"/>
      <c r="JRD72" s="0"/>
      <c r="JRE72" s="0"/>
      <c r="JRF72" s="0"/>
      <c r="JRG72" s="0"/>
      <c r="JRH72" s="0"/>
      <c r="JRI72" s="0"/>
      <c r="JRJ72" s="0"/>
      <c r="JRK72" s="0"/>
      <c r="JRL72" s="0"/>
      <c r="JRM72" s="0"/>
      <c r="JRN72" s="0"/>
      <c r="JRO72" s="0"/>
      <c r="JRP72" s="0"/>
      <c r="JRQ72" s="0"/>
      <c r="JRR72" s="0"/>
      <c r="JRS72" s="0"/>
      <c r="JRT72" s="0"/>
      <c r="JRU72" s="0"/>
      <c r="JRV72" s="0"/>
      <c r="JRW72" s="0"/>
      <c r="JRX72" s="0"/>
      <c r="JRY72" s="0"/>
      <c r="JRZ72" s="0"/>
      <c r="JSA72" s="0"/>
      <c r="JSB72" s="0"/>
      <c r="JSC72" s="0"/>
      <c r="JSD72" s="0"/>
      <c r="JSE72" s="0"/>
      <c r="JSF72" s="0"/>
      <c r="JSG72" s="0"/>
      <c r="JSH72" s="0"/>
      <c r="JSI72" s="0"/>
      <c r="JSJ72" s="0"/>
      <c r="JSK72" s="0"/>
      <c r="JSL72" s="0"/>
      <c r="JSM72" s="0"/>
      <c r="JSN72" s="0"/>
      <c r="JSO72" s="0"/>
      <c r="JSP72" s="0"/>
      <c r="JSQ72" s="0"/>
      <c r="JSR72" s="0"/>
      <c r="JSS72" s="0"/>
      <c r="JST72" s="0"/>
      <c r="JSU72" s="0"/>
      <c r="JSV72" s="0"/>
      <c r="JSW72" s="0"/>
      <c r="JSX72" s="0"/>
      <c r="JSY72" s="0"/>
      <c r="JSZ72" s="0"/>
      <c r="JTA72" s="0"/>
      <c r="JTB72" s="0"/>
      <c r="JTC72" s="0"/>
      <c r="JTD72" s="0"/>
      <c r="JTE72" s="0"/>
      <c r="JTF72" s="0"/>
      <c r="JTG72" s="0"/>
      <c r="JTH72" s="0"/>
      <c r="JTI72" s="0"/>
      <c r="JTJ72" s="0"/>
      <c r="JTK72" s="0"/>
      <c r="JTL72" s="0"/>
      <c r="JTM72" s="0"/>
      <c r="JTN72" s="0"/>
      <c r="JTO72" s="0"/>
      <c r="JTP72" s="0"/>
      <c r="JTQ72" s="0"/>
      <c r="JTR72" s="0"/>
      <c r="JTS72" s="0"/>
      <c r="JTT72" s="0"/>
      <c r="JTU72" s="0"/>
      <c r="JTV72" s="0"/>
      <c r="JTW72" s="0"/>
      <c r="JTX72" s="0"/>
      <c r="JTY72" s="0"/>
      <c r="JTZ72" s="0"/>
      <c r="JUA72" s="0"/>
      <c r="JUB72" s="0"/>
      <c r="JUC72" s="0"/>
      <c r="JUD72" s="0"/>
      <c r="JUE72" s="0"/>
      <c r="JUF72" s="0"/>
      <c r="JUG72" s="0"/>
      <c r="JUH72" s="0"/>
      <c r="JUI72" s="0"/>
      <c r="JUJ72" s="0"/>
      <c r="JUK72" s="0"/>
      <c r="JUL72" s="0"/>
      <c r="JUM72" s="0"/>
      <c r="JUN72" s="0"/>
      <c r="JUO72" s="0"/>
      <c r="JUP72" s="0"/>
      <c r="JUQ72" s="0"/>
      <c r="JUR72" s="0"/>
      <c r="JUS72" s="0"/>
      <c r="JUT72" s="0"/>
      <c r="JUU72" s="0"/>
      <c r="JUV72" s="0"/>
      <c r="JUW72" s="0"/>
      <c r="JUX72" s="0"/>
      <c r="JUY72" s="0"/>
      <c r="JUZ72" s="0"/>
      <c r="JVA72" s="0"/>
      <c r="JVB72" s="0"/>
      <c r="JVC72" s="0"/>
      <c r="JVD72" s="0"/>
      <c r="JVE72" s="0"/>
      <c r="JVF72" s="0"/>
      <c r="JVG72" s="0"/>
      <c r="JVH72" s="0"/>
      <c r="JVI72" s="0"/>
      <c r="JVJ72" s="0"/>
      <c r="JVK72" s="0"/>
      <c r="JVL72" s="0"/>
      <c r="JVM72" s="0"/>
      <c r="JVN72" s="0"/>
      <c r="JVO72" s="0"/>
      <c r="JVP72" s="0"/>
      <c r="JVQ72" s="0"/>
      <c r="JVR72" s="0"/>
      <c r="JVS72" s="0"/>
      <c r="JVT72" s="0"/>
      <c r="JVU72" s="0"/>
      <c r="JVV72" s="0"/>
      <c r="JVW72" s="0"/>
      <c r="JVX72" s="0"/>
      <c r="JVY72" s="0"/>
      <c r="JVZ72" s="0"/>
      <c r="JWA72" s="0"/>
      <c r="JWB72" s="0"/>
      <c r="JWC72" s="0"/>
      <c r="JWD72" s="0"/>
      <c r="JWE72" s="0"/>
      <c r="JWF72" s="0"/>
      <c r="JWG72" s="0"/>
      <c r="JWH72" s="0"/>
      <c r="JWI72" s="0"/>
      <c r="JWJ72" s="0"/>
      <c r="JWK72" s="0"/>
      <c r="JWL72" s="0"/>
      <c r="JWM72" s="0"/>
      <c r="JWN72" s="0"/>
      <c r="JWO72" s="0"/>
      <c r="JWP72" s="0"/>
      <c r="JWQ72" s="0"/>
      <c r="JWR72" s="0"/>
      <c r="JWS72" s="0"/>
      <c r="JWT72" s="0"/>
      <c r="JWU72" s="0"/>
      <c r="JWV72" s="0"/>
      <c r="JWW72" s="0"/>
      <c r="JWX72" s="0"/>
      <c r="JWY72" s="0"/>
      <c r="JWZ72" s="0"/>
      <c r="JXA72" s="0"/>
      <c r="JXB72" s="0"/>
      <c r="JXC72" s="0"/>
      <c r="JXD72" s="0"/>
      <c r="JXE72" s="0"/>
      <c r="JXF72" s="0"/>
      <c r="JXG72" s="0"/>
      <c r="JXH72" s="0"/>
      <c r="JXI72" s="0"/>
      <c r="JXJ72" s="0"/>
      <c r="JXK72" s="0"/>
      <c r="JXL72" s="0"/>
      <c r="JXM72" s="0"/>
      <c r="JXN72" s="0"/>
      <c r="JXO72" s="0"/>
      <c r="JXP72" s="0"/>
      <c r="JXQ72" s="0"/>
      <c r="JXR72" s="0"/>
      <c r="JXS72" s="0"/>
      <c r="JXT72" s="0"/>
      <c r="JXU72" s="0"/>
      <c r="JXV72" s="0"/>
      <c r="JXW72" s="0"/>
      <c r="JXX72" s="0"/>
      <c r="JXY72" s="0"/>
      <c r="JXZ72" s="0"/>
      <c r="JYA72" s="0"/>
      <c r="JYB72" s="0"/>
      <c r="JYC72" s="0"/>
      <c r="JYD72" s="0"/>
      <c r="JYE72" s="0"/>
      <c r="JYF72" s="0"/>
      <c r="JYG72" s="0"/>
      <c r="JYH72" s="0"/>
      <c r="JYI72" s="0"/>
      <c r="JYJ72" s="0"/>
      <c r="JYK72" s="0"/>
      <c r="JYL72" s="0"/>
      <c r="JYM72" s="0"/>
      <c r="JYN72" s="0"/>
      <c r="JYO72" s="0"/>
      <c r="JYP72" s="0"/>
      <c r="JYQ72" s="0"/>
      <c r="JYR72" s="0"/>
      <c r="JYS72" s="0"/>
      <c r="JYT72" s="0"/>
      <c r="JYU72" s="0"/>
      <c r="JYV72" s="0"/>
      <c r="JYW72" s="0"/>
      <c r="JYX72" s="0"/>
      <c r="JYY72" s="0"/>
      <c r="JYZ72" s="0"/>
      <c r="JZA72" s="0"/>
      <c r="JZB72" s="0"/>
      <c r="JZC72" s="0"/>
      <c r="JZD72" s="0"/>
      <c r="JZE72" s="0"/>
      <c r="JZF72" s="0"/>
      <c r="JZG72" s="0"/>
      <c r="JZH72" s="0"/>
      <c r="JZI72" s="0"/>
      <c r="JZJ72" s="0"/>
      <c r="JZK72" s="0"/>
      <c r="JZL72" s="0"/>
      <c r="JZM72" s="0"/>
      <c r="JZN72" s="0"/>
      <c r="JZO72" s="0"/>
      <c r="JZP72" s="0"/>
      <c r="JZQ72" s="0"/>
      <c r="JZR72" s="0"/>
      <c r="JZS72" s="0"/>
      <c r="JZT72" s="0"/>
      <c r="JZU72" s="0"/>
      <c r="JZV72" s="0"/>
      <c r="JZW72" s="0"/>
      <c r="JZX72" s="0"/>
      <c r="JZY72" s="0"/>
      <c r="JZZ72" s="0"/>
      <c r="KAA72" s="0"/>
      <c r="KAB72" s="0"/>
      <c r="KAC72" s="0"/>
      <c r="KAD72" s="0"/>
      <c r="KAE72" s="0"/>
      <c r="KAF72" s="0"/>
      <c r="KAG72" s="0"/>
      <c r="KAH72" s="0"/>
      <c r="KAI72" s="0"/>
      <c r="KAJ72" s="0"/>
      <c r="KAK72" s="0"/>
      <c r="KAL72" s="0"/>
      <c r="KAM72" s="0"/>
      <c r="KAN72" s="0"/>
      <c r="KAO72" s="0"/>
      <c r="KAP72" s="0"/>
      <c r="KAQ72" s="0"/>
      <c r="KAR72" s="0"/>
      <c r="KAS72" s="0"/>
      <c r="KAT72" s="0"/>
      <c r="KAU72" s="0"/>
      <c r="KAV72" s="0"/>
      <c r="KAW72" s="0"/>
      <c r="KAX72" s="0"/>
      <c r="KAY72" s="0"/>
      <c r="KAZ72" s="0"/>
      <c r="KBA72" s="0"/>
      <c r="KBB72" s="0"/>
      <c r="KBC72" s="0"/>
      <c r="KBD72" s="0"/>
      <c r="KBE72" s="0"/>
      <c r="KBF72" s="0"/>
      <c r="KBG72" s="0"/>
      <c r="KBH72" s="0"/>
      <c r="KBI72" s="0"/>
      <c r="KBJ72" s="0"/>
      <c r="KBK72" s="0"/>
      <c r="KBL72" s="0"/>
      <c r="KBM72" s="0"/>
      <c r="KBN72" s="0"/>
      <c r="KBO72" s="0"/>
      <c r="KBP72" s="0"/>
      <c r="KBQ72" s="0"/>
      <c r="KBR72" s="0"/>
      <c r="KBS72" s="0"/>
      <c r="KBT72" s="0"/>
      <c r="KBU72" s="0"/>
      <c r="KBV72" s="0"/>
      <c r="KBW72" s="0"/>
      <c r="KBX72" s="0"/>
      <c r="KBY72" s="0"/>
      <c r="KBZ72" s="0"/>
      <c r="KCA72" s="0"/>
      <c r="KCB72" s="0"/>
      <c r="KCC72" s="0"/>
      <c r="KCD72" s="0"/>
      <c r="KCE72" s="0"/>
      <c r="KCF72" s="0"/>
      <c r="KCG72" s="0"/>
      <c r="KCH72" s="0"/>
      <c r="KCI72" s="0"/>
      <c r="KCJ72" s="0"/>
      <c r="KCK72" s="0"/>
      <c r="KCL72" s="0"/>
      <c r="KCM72" s="0"/>
      <c r="KCN72" s="0"/>
      <c r="KCO72" s="0"/>
      <c r="KCP72" s="0"/>
      <c r="KCQ72" s="0"/>
      <c r="KCR72" s="0"/>
      <c r="KCS72" s="0"/>
      <c r="KCT72" s="0"/>
      <c r="KCU72" s="0"/>
      <c r="KCV72" s="0"/>
      <c r="KCW72" s="0"/>
      <c r="KCX72" s="0"/>
      <c r="KCY72" s="0"/>
      <c r="KCZ72" s="0"/>
      <c r="KDA72" s="0"/>
      <c r="KDB72" s="0"/>
      <c r="KDC72" s="0"/>
      <c r="KDD72" s="0"/>
      <c r="KDE72" s="0"/>
      <c r="KDF72" s="0"/>
      <c r="KDG72" s="0"/>
      <c r="KDH72" s="0"/>
      <c r="KDI72" s="0"/>
      <c r="KDJ72" s="0"/>
      <c r="KDK72" s="0"/>
      <c r="KDL72" s="0"/>
      <c r="KDM72" s="0"/>
      <c r="KDN72" s="0"/>
      <c r="KDO72" s="0"/>
      <c r="KDP72" s="0"/>
      <c r="KDQ72" s="0"/>
      <c r="KDR72" s="0"/>
      <c r="KDS72" s="0"/>
      <c r="KDT72" s="0"/>
      <c r="KDU72" s="0"/>
      <c r="KDV72" s="0"/>
      <c r="KDW72" s="0"/>
      <c r="KDX72" s="0"/>
      <c r="KDY72" s="0"/>
      <c r="KDZ72" s="0"/>
      <c r="KEA72" s="0"/>
      <c r="KEB72" s="0"/>
      <c r="KEC72" s="0"/>
      <c r="KED72" s="0"/>
      <c r="KEE72" s="0"/>
      <c r="KEF72" s="0"/>
      <c r="KEG72" s="0"/>
      <c r="KEH72" s="0"/>
      <c r="KEI72" s="0"/>
      <c r="KEJ72" s="0"/>
      <c r="KEK72" s="0"/>
      <c r="KEL72" s="0"/>
      <c r="KEM72" s="0"/>
      <c r="KEN72" s="0"/>
      <c r="KEO72" s="0"/>
      <c r="KEP72" s="0"/>
      <c r="KEQ72" s="0"/>
      <c r="KER72" s="0"/>
      <c r="KES72" s="0"/>
      <c r="KET72" s="0"/>
      <c r="KEU72" s="0"/>
      <c r="KEV72" s="0"/>
      <c r="KEW72" s="0"/>
      <c r="KEX72" s="0"/>
      <c r="KEY72" s="0"/>
      <c r="KEZ72" s="0"/>
      <c r="KFA72" s="0"/>
      <c r="KFB72" s="0"/>
      <c r="KFC72" s="0"/>
      <c r="KFD72" s="0"/>
      <c r="KFE72" s="0"/>
      <c r="KFF72" s="0"/>
      <c r="KFG72" s="0"/>
      <c r="KFH72" s="0"/>
      <c r="KFI72" s="0"/>
      <c r="KFJ72" s="0"/>
      <c r="KFK72" s="0"/>
      <c r="KFL72" s="0"/>
      <c r="KFM72" s="0"/>
      <c r="KFN72" s="0"/>
      <c r="KFO72" s="0"/>
      <c r="KFP72" s="0"/>
      <c r="KFQ72" s="0"/>
      <c r="KFR72" s="0"/>
      <c r="KFS72" s="0"/>
      <c r="KFT72" s="0"/>
      <c r="KFU72" s="0"/>
      <c r="KFV72" s="0"/>
      <c r="KFW72" s="0"/>
      <c r="KFX72" s="0"/>
      <c r="KFY72" s="0"/>
      <c r="KFZ72" s="0"/>
      <c r="KGA72" s="0"/>
      <c r="KGB72" s="0"/>
      <c r="KGC72" s="0"/>
      <c r="KGD72" s="0"/>
      <c r="KGE72" s="0"/>
      <c r="KGF72" s="0"/>
      <c r="KGG72" s="0"/>
      <c r="KGH72" s="0"/>
      <c r="KGI72" s="0"/>
      <c r="KGJ72" s="0"/>
      <c r="KGK72" s="0"/>
      <c r="KGL72" s="0"/>
      <c r="KGM72" s="0"/>
      <c r="KGN72" s="0"/>
      <c r="KGO72" s="0"/>
      <c r="KGP72" s="0"/>
      <c r="KGQ72" s="0"/>
      <c r="KGR72" s="0"/>
      <c r="KGS72" s="0"/>
      <c r="KGT72" s="0"/>
      <c r="KGU72" s="0"/>
      <c r="KGV72" s="0"/>
      <c r="KGW72" s="0"/>
      <c r="KGX72" s="0"/>
      <c r="KGY72" s="0"/>
      <c r="KGZ72" s="0"/>
      <c r="KHA72" s="0"/>
      <c r="KHB72" s="0"/>
      <c r="KHC72" s="0"/>
      <c r="KHD72" s="0"/>
      <c r="KHE72" s="0"/>
      <c r="KHF72" s="0"/>
      <c r="KHG72" s="0"/>
      <c r="KHH72" s="0"/>
      <c r="KHI72" s="0"/>
      <c r="KHJ72" s="0"/>
      <c r="KHK72" s="0"/>
      <c r="KHL72" s="0"/>
      <c r="KHM72" s="0"/>
      <c r="KHN72" s="0"/>
      <c r="KHO72" s="0"/>
      <c r="KHP72" s="0"/>
      <c r="KHQ72" s="0"/>
      <c r="KHR72" s="0"/>
      <c r="KHS72" s="0"/>
      <c r="KHT72" s="0"/>
      <c r="KHU72" s="0"/>
      <c r="KHV72" s="0"/>
      <c r="KHW72" s="0"/>
      <c r="KHX72" s="0"/>
      <c r="KHY72" s="0"/>
      <c r="KHZ72" s="0"/>
      <c r="KIA72" s="0"/>
      <c r="KIB72" s="0"/>
      <c r="KIC72" s="0"/>
      <c r="KID72" s="0"/>
      <c r="KIE72" s="0"/>
      <c r="KIF72" s="0"/>
      <c r="KIG72" s="0"/>
      <c r="KIH72" s="0"/>
      <c r="KII72" s="0"/>
      <c r="KIJ72" s="0"/>
      <c r="KIK72" s="0"/>
      <c r="KIL72" s="0"/>
      <c r="KIM72" s="0"/>
      <c r="KIN72" s="0"/>
      <c r="KIO72" s="0"/>
      <c r="KIP72" s="0"/>
      <c r="KIQ72" s="0"/>
      <c r="KIR72" s="0"/>
      <c r="KIS72" s="0"/>
      <c r="KIT72" s="0"/>
      <c r="KIU72" s="0"/>
      <c r="KIV72" s="0"/>
      <c r="KIW72" s="0"/>
      <c r="KIX72" s="0"/>
      <c r="KIY72" s="0"/>
      <c r="KIZ72" s="0"/>
      <c r="KJA72" s="0"/>
      <c r="KJB72" s="0"/>
      <c r="KJC72" s="0"/>
      <c r="KJD72" s="0"/>
      <c r="KJE72" s="0"/>
      <c r="KJF72" s="0"/>
      <c r="KJG72" s="0"/>
      <c r="KJH72" s="0"/>
      <c r="KJI72" s="0"/>
      <c r="KJJ72" s="0"/>
      <c r="KJK72" s="0"/>
      <c r="KJL72" s="0"/>
      <c r="KJM72" s="0"/>
      <c r="KJN72" s="0"/>
      <c r="KJO72" s="0"/>
      <c r="KJP72" s="0"/>
      <c r="KJQ72" s="0"/>
      <c r="KJR72" s="0"/>
      <c r="KJS72" s="0"/>
      <c r="KJT72" s="0"/>
      <c r="KJU72" s="0"/>
      <c r="KJV72" s="0"/>
      <c r="KJW72" s="0"/>
      <c r="KJX72" s="0"/>
      <c r="KJY72" s="0"/>
      <c r="KJZ72" s="0"/>
      <c r="KKA72" s="0"/>
      <c r="KKB72" s="0"/>
      <c r="KKC72" s="0"/>
      <c r="KKD72" s="0"/>
      <c r="KKE72" s="0"/>
      <c r="KKF72" s="0"/>
      <c r="KKG72" s="0"/>
      <c r="KKH72" s="0"/>
      <c r="KKI72" s="0"/>
      <c r="KKJ72" s="0"/>
      <c r="KKK72" s="0"/>
      <c r="KKL72" s="0"/>
      <c r="KKM72" s="0"/>
      <c r="KKN72" s="0"/>
      <c r="KKO72" s="0"/>
      <c r="KKP72" s="0"/>
      <c r="KKQ72" s="0"/>
      <c r="KKR72" s="0"/>
      <c r="KKS72" s="0"/>
      <c r="KKT72" s="0"/>
      <c r="KKU72" s="0"/>
      <c r="KKV72" s="0"/>
      <c r="KKW72" s="0"/>
      <c r="KKX72" s="0"/>
      <c r="KKY72" s="0"/>
      <c r="KKZ72" s="0"/>
      <c r="KLA72" s="0"/>
      <c r="KLB72" s="0"/>
      <c r="KLC72" s="0"/>
      <c r="KLD72" s="0"/>
      <c r="KLE72" s="0"/>
      <c r="KLF72" s="0"/>
      <c r="KLG72" s="0"/>
      <c r="KLH72" s="0"/>
      <c r="KLI72" s="0"/>
      <c r="KLJ72" s="0"/>
      <c r="KLK72" s="0"/>
      <c r="KLL72" s="0"/>
      <c r="KLM72" s="0"/>
      <c r="KLN72" s="0"/>
      <c r="KLO72" s="0"/>
      <c r="KLP72" s="0"/>
      <c r="KLQ72" s="0"/>
      <c r="KLR72" s="0"/>
      <c r="KLS72" s="0"/>
      <c r="KLT72" s="0"/>
      <c r="KLU72" s="0"/>
      <c r="KLV72" s="0"/>
      <c r="KLW72" s="0"/>
      <c r="KLX72" s="0"/>
      <c r="KLY72" s="0"/>
      <c r="KLZ72" s="0"/>
      <c r="KMA72" s="0"/>
      <c r="KMB72" s="0"/>
      <c r="KMC72" s="0"/>
      <c r="KMD72" s="0"/>
      <c r="KME72" s="0"/>
      <c r="KMF72" s="0"/>
      <c r="KMG72" s="0"/>
      <c r="KMH72" s="0"/>
      <c r="KMI72" s="0"/>
      <c r="KMJ72" s="0"/>
      <c r="KMK72" s="0"/>
      <c r="KML72" s="0"/>
      <c r="KMM72" s="0"/>
      <c r="KMN72" s="0"/>
      <c r="KMO72" s="0"/>
      <c r="KMP72" s="0"/>
      <c r="KMQ72" s="0"/>
      <c r="KMR72" s="0"/>
      <c r="KMS72" s="0"/>
      <c r="KMT72" s="0"/>
      <c r="KMU72" s="0"/>
      <c r="KMV72" s="0"/>
      <c r="KMW72" s="0"/>
      <c r="KMX72" s="0"/>
      <c r="KMY72" s="0"/>
      <c r="KMZ72" s="0"/>
      <c r="KNA72" s="0"/>
      <c r="KNB72" s="0"/>
      <c r="KNC72" s="0"/>
      <c r="KND72" s="0"/>
      <c r="KNE72" s="0"/>
      <c r="KNF72" s="0"/>
      <c r="KNG72" s="0"/>
      <c r="KNH72" s="0"/>
      <c r="KNI72" s="0"/>
      <c r="KNJ72" s="0"/>
      <c r="KNK72" s="0"/>
      <c r="KNL72" s="0"/>
      <c r="KNM72" s="0"/>
      <c r="KNN72" s="0"/>
      <c r="KNO72" s="0"/>
      <c r="KNP72" s="0"/>
      <c r="KNQ72" s="0"/>
      <c r="KNR72" s="0"/>
      <c r="KNS72" s="0"/>
      <c r="KNT72" s="0"/>
      <c r="KNU72" s="0"/>
      <c r="KNV72" s="0"/>
      <c r="KNW72" s="0"/>
      <c r="KNX72" s="0"/>
      <c r="KNY72" s="0"/>
      <c r="KNZ72" s="0"/>
      <c r="KOA72" s="0"/>
      <c r="KOB72" s="0"/>
      <c r="KOC72" s="0"/>
      <c r="KOD72" s="0"/>
      <c r="KOE72" s="0"/>
      <c r="KOF72" s="0"/>
      <c r="KOG72" s="0"/>
      <c r="KOH72" s="0"/>
      <c r="KOI72" s="0"/>
      <c r="KOJ72" s="0"/>
      <c r="KOK72" s="0"/>
      <c r="KOL72" s="0"/>
      <c r="KOM72" s="0"/>
      <c r="KON72" s="0"/>
      <c r="KOO72" s="0"/>
      <c r="KOP72" s="0"/>
      <c r="KOQ72" s="0"/>
      <c r="KOR72" s="0"/>
      <c r="KOS72" s="0"/>
      <c r="KOT72" s="0"/>
      <c r="KOU72" s="0"/>
      <c r="KOV72" s="0"/>
      <c r="KOW72" s="0"/>
      <c r="KOX72" s="0"/>
      <c r="KOY72" s="0"/>
      <c r="KOZ72" s="0"/>
      <c r="KPA72" s="0"/>
      <c r="KPB72" s="0"/>
      <c r="KPC72" s="0"/>
      <c r="KPD72" s="0"/>
      <c r="KPE72" s="0"/>
      <c r="KPF72" s="0"/>
      <c r="KPG72" s="0"/>
      <c r="KPH72" s="0"/>
      <c r="KPI72" s="0"/>
      <c r="KPJ72" s="0"/>
      <c r="KPK72" s="0"/>
      <c r="KPL72" s="0"/>
      <c r="KPM72" s="0"/>
      <c r="KPN72" s="0"/>
      <c r="KPO72" s="0"/>
      <c r="KPP72" s="0"/>
      <c r="KPQ72" s="0"/>
      <c r="KPR72" s="0"/>
      <c r="KPS72" s="0"/>
      <c r="KPT72" s="0"/>
      <c r="KPU72" s="0"/>
      <c r="KPV72" s="0"/>
      <c r="KPW72" s="0"/>
      <c r="KPX72" s="0"/>
      <c r="KPY72" s="0"/>
      <c r="KPZ72" s="0"/>
      <c r="KQA72" s="0"/>
      <c r="KQB72" s="0"/>
      <c r="KQC72" s="0"/>
      <c r="KQD72" s="0"/>
      <c r="KQE72" s="0"/>
      <c r="KQF72" s="0"/>
      <c r="KQG72" s="0"/>
      <c r="KQH72" s="0"/>
      <c r="KQI72" s="0"/>
      <c r="KQJ72" s="0"/>
      <c r="KQK72" s="0"/>
      <c r="KQL72" s="0"/>
      <c r="KQM72" s="0"/>
      <c r="KQN72" s="0"/>
      <c r="KQO72" s="0"/>
      <c r="KQP72" s="0"/>
      <c r="KQQ72" s="0"/>
      <c r="KQR72" s="0"/>
      <c r="KQS72" s="0"/>
      <c r="KQT72" s="0"/>
      <c r="KQU72" s="0"/>
      <c r="KQV72" s="0"/>
      <c r="KQW72" s="0"/>
      <c r="KQX72" s="0"/>
      <c r="KQY72" s="0"/>
      <c r="KQZ72" s="0"/>
      <c r="KRA72" s="0"/>
      <c r="KRB72" s="0"/>
      <c r="KRC72" s="0"/>
      <c r="KRD72" s="0"/>
      <c r="KRE72" s="0"/>
      <c r="KRF72" s="0"/>
      <c r="KRG72" s="0"/>
      <c r="KRH72" s="0"/>
      <c r="KRI72" s="0"/>
      <c r="KRJ72" s="0"/>
      <c r="KRK72" s="0"/>
      <c r="KRL72" s="0"/>
      <c r="KRM72" s="0"/>
      <c r="KRN72" s="0"/>
      <c r="KRO72" s="0"/>
      <c r="KRP72" s="0"/>
      <c r="KRQ72" s="0"/>
      <c r="KRR72" s="0"/>
      <c r="KRS72" s="0"/>
      <c r="KRT72" s="0"/>
      <c r="KRU72" s="0"/>
      <c r="KRV72" s="0"/>
      <c r="KRW72" s="0"/>
      <c r="KRX72" s="0"/>
      <c r="KRY72" s="0"/>
      <c r="KRZ72" s="0"/>
      <c r="KSA72" s="0"/>
      <c r="KSB72" s="0"/>
      <c r="KSC72" s="0"/>
      <c r="KSD72" s="0"/>
      <c r="KSE72" s="0"/>
      <c r="KSF72" s="0"/>
      <c r="KSG72" s="0"/>
      <c r="KSH72" s="0"/>
      <c r="KSI72" s="0"/>
      <c r="KSJ72" s="0"/>
      <c r="KSK72" s="0"/>
      <c r="KSL72" s="0"/>
      <c r="KSM72" s="0"/>
      <c r="KSN72" s="0"/>
      <c r="KSO72" s="0"/>
      <c r="KSP72" s="0"/>
      <c r="KSQ72" s="0"/>
      <c r="KSR72" s="0"/>
      <c r="KSS72" s="0"/>
      <c r="KST72" s="0"/>
      <c r="KSU72" s="0"/>
      <c r="KSV72" s="0"/>
      <c r="KSW72" s="0"/>
      <c r="KSX72" s="0"/>
      <c r="KSY72" s="0"/>
      <c r="KSZ72" s="0"/>
      <c r="KTA72" s="0"/>
      <c r="KTB72" s="0"/>
      <c r="KTC72" s="0"/>
      <c r="KTD72" s="0"/>
      <c r="KTE72" s="0"/>
      <c r="KTF72" s="0"/>
      <c r="KTG72" s="0"/>
      <c r="KTH72" s="0"/>
      <c r="KTI72" s="0"/>
      <c r="KTJ72" s="0"/>
      <c r="KTK72" s="0"/>
      <c r="KTL72" s="0"/>
      <c r="KTM72" s="0"/>
      <c r="KTN72" s="0"/>
      <c r="KTO72" s="0"/>
      <c r="KTP72" s="0"/>
      <c r="KTQ72" s="0"/>
      <c r="KTR72" s="0"/>
      <c r="KTS72" s="0"/>
      <c r="KTT72" s="0"/>
      <c r="KTU72" s="0"/>
      <c r="KTV72" s="0"/>
      <c r="KTW72" s="0"/>
      <c r="KTX72" s="0"/>
      <c r="KTY72" s="0"/>
      <c r="KTZ72" s="0"/>
      <c r="KUA72" s="0"/>
      <c r="KUB72" s="0"/>
      <c r="KUC72" s="0"/>
      <c r="KUD72" s="0"/>
      <c r="KUE72" s="0"/>
      <c r="KUF72" s="0"/>
      <c r="KUG72" s="0"/>
      <c r="KUH72" s="0"/>
      <c r="KUI72" s="0"/>
      <c r="KUJ72" s="0"/>
      <c r="KUK72" s="0"/>
      <c r="KUL72" s="0"/>
      <c r="KUM72" s="0"/>
      <c r="KUN72" s="0"/>
      <c r="KUO72" s="0"/>
      <c r="KUP72" s="0"/>
      <c r="KUQ72" s="0"/>
      <c r="KUR72" s="0"/>
      <c r="KUS72" s="0"/>
      <c r="KUT72" s="0"/>
      <c r="KUU72" s="0"/>
      <c r="KUV72" s="0"/>
      <c r="KUW72" s="0"/>
      <c r="KUX72" s="0"/>
      <c r="KUY72" s="0"/>
      <c r="KUZ72" s="0"/>
      <c r="KVA72" s="0"/>
      <c r="KVB72" s="0"/>
      <c r="KVC72" s="0"/>
      <c r="KVD72" s="0"/>
      <c r="KVE72" s="0"/>
      <c r="KVF72" s="0"/>
      <c r="KVG72" s="0"/>
      <c r="KVH72" s="0"/>
      <c r="KVI72" s="0"/>
      <c r="KVJ72" s="0"/>
      <c r="KVK72" s="0"/>
      <c r="KVL72" s="0"/>
      <c r="KVM72" s="0"/>
      <c r="KVN72" s="0"/>
      <c r="KVO72" s="0"/>
      <c r="KVP72" s="0"/>
      <c r="KVQ72" s="0"/>
      <c r="KVR72" s="0"/>
      <c r="KVS72" s="0"/>
      <c r="KVT72" s="0"/>
      <c r="KVU72" s="0"/>
      <c r="KVV72" s="0"/>
      <c r="KVW72" s="0"/>
      <c r="KVX72" s="0"/>
      <c r="KVY72" s="0"/>
      <c r="KVZ72" s="0"/>
      <c r="KWA72" s="0"/>
      <c r="KWB72" s="0"/>
      <c r="KWC72" s="0"/>
      <c r="KWD72" s="0"/>
      <c r="KWE72" s="0"/>
      <c r="KWF72" s="0"/>
      <c r="KWG72" s="0"/>
      <c r="KWH72" s="0"/>
      <c r="KWI72" s="0"/>
      <c r="KWJ72" s="0"/>
      <c r="KWK72" s="0"/>
      <c r="KWL72" s="0"/>
      <c r="KWM72" s="0"/>
      <c r="KWN72" s="0"/>
      <c r="KWO72" s="0"/>
      <c r="KWP72" s="0"/>
      <c r="KWQ72" s="0"/>
      <c r="KWR72" s="0"/>
      <c r="KWS72" s="0"/>
      <c r="KWT72" s="0"/>
      <c r="KWU72" s="0"/>
      <c r="KWV72" s="0"/>
      <c r="KWW72" s="0"/>
      <c r="KWX72" s="0"/>
      <c r="KWY72" s="0"/>
      <c r="KWZ72" s="0"/>
      <c r="KXA72" s="0"/>
      <c r="KXB72" s="0"/>
      <c r="KXC72" s="0"/>
      <c r="KXD72" s="0"/>
      <c r="KXE72" s="0"/>
      <c r="KXF72" s="0"/>
      <c r="KXG72" s="0"/>
      <c r="KXH72" s="0"/>
      <c r="KXI72" s="0"/>
      <c r="KXJ72" s="0"/>
      <c r="KXK72" s="0"/>
      <c r="KXL72" s="0"/>
      <c r="KXM72" s="0"/>
      <c r="KXN72" s="0"/>
      <c r="KXO72" s="0"/>
      <c r="KXP72" s="0"/>
      <c r="KXQ72" s="0"/>
      <c r="KXR72" s="0"/>
      <c r="KXS72" s="0"/>
      <c r="KXT72" s="0"/>
      <c r="KXU72" s="0"/>
      <c r="KXV72" s="0"/>
      <c r="KXW72" s="0"/>
      <c r="KXX72" s="0"/>
      <c r="KXY72" s="0"/>
      <c r="KXZ72" s="0"/>
      <c r="KYA72" s="0"/>
      <c r="KYB72" s="0"/>
      <c r="KYC72" s="0"/>
      <c r="KYD72" s="0"/>
      <c r="KYE72" s="0"/>
      <c r="KYF72" s="0"/>
      <c r="KYG72" s="0"/>
      <c r="KYH72" s="0"/>
      <c r="KYI72" s="0"/>
      <c r="KYJ72" s="0"/>
      <c r="KYK72" s="0"/>
      <c r="KYL72" s="0"/>
      <c r="KYM72" s="0"/>
      <c r="KYN72" s="0"/>
      <c r="KYO72" s="0"/>
      <c r="KYP72" s="0"/>
      <c r="KYQ72" s="0"/>
      <c r="KYR72" s="0"/>
      <c r="KYS72" s="0"/>
      <c r="KYT72" s="0"/>
      <c r="KYU72" s="0"/>
      <c r="KYV72" s="0"/>
      <c r="KYW72" s="0"/>
      <c r="KYX72" s="0"/>
      <c r="KYY72" s="0"/>
      <c r="KYZ72" s="0"/>
      <c r="KZA72" s="0"/>
      <c r="KZB72" s="0"/>
      <c r="KZC72" s="0"/>
      <c r="KZD72" s="0"/>
      <c r="KZE72" s="0"/>
      <c r="KZF72" s="0"/>
      <c r="KZG72" s="0"/>
      <c r="KZH72" s="0"/>
      <c r="KZI72" s="0"/>
      <c r="KZJ72" s="0"/>
      <c r="KZK72" s="0"/>
      <c r="KZL72" s="0"/>
      <c r="KZM72" s="0"/>
      <c r="KZN72" s="0"/>
      <c r="KZO72" s="0"/>
      <c r="KZP72" s="0"/>
      <c r="KZQ72" s="0"/>
      <c r="KZR72" s="0"/>
      <c r="KZS72" s="0"/>
      <c r="KZT72" s="0"/>
      <c r="KZU72" s="0"/>
      <c r="KZV72" s="0"/>
      <c r="KZW72" s="0"/>
      <c r="KZX72" s="0"/>
      <c r="KZY72" s="0"/>
      <c r="KZZ72" s="0"/>
      <c r="LAA72" s="0"/>
      <c r="LAB72" s="0"/>
      <c r="LAC72" s="0"/>
      <c r="LAD72" s="0"/>
      <c r="LAE72" s="0"/>
      <c r="LAF72" s="0"/>
      <c r="LAG72" s="0"/>
      <c r="LAH72" s="0"/>
      <c r="LAI72" s="0"/>
      <c r="LAJ72" s="0"/>
      <c r="LAK72" s="0"/>
      <c r="LAL72" s="0"/>
      <c r="LAM72" s="0"/>
      <c r="LAN72" s="0"/>
      <c r="LAO72" s="0"/>
      <c r="LAP72" s="0"/>
      <c r="LAQ72" s="0"/>
      <c r="LAR72" s="0"/>
      <c r="LAS72" s="0"/>
      <c r="LAT72" s="0"/>
      <c r="LAU72" s="0"/>
      <c r="LAV72" s="0"/>
      <c r="LAW72" s="0"/>
      <c r="LAX72" s="0"/>
      <c r="LAY72" s="0"/>
      <c r="LAZ72" s="0"/>
      <c r="LBA72" s="0"/>
      <c r="LBB72" s="0"/>
      <c r="LBC72" s="0"/>
      <c r="LBD72" s="0"/>
      <c r="LBE72" s="0"/>
      <c r="LBF72" s="0"/>
      <c r="LBG72" s="0"/>
      <c r="LBH72" s="0"/>
      <c r="LBI72" s="0"/>
      <c r="LBJ72" s="0"/>
      <c r="LBK72" s="0"/>
      <c r="LBL72" s="0"/>
      <c r="LBM72" s="0"/>
      <c r="LBN72" s="0"/>
      <c r="LBO72" s="0"/>
      <c r="LBP72" s="0"/>
      <c r="LBQ72" s="0"/>
      <c r="LBR72" s="0"/>
      <c r="LBS72" s="0"/>
      <c r="LBT72" s="0"/>
      <c r="LBU72" s="0"/>
      <c r="LBV72" s="0"/>
      <c r="LBW72" s="0"/>
      <c r="LBX72" s="0"/>
      <c r="LBY72" s="0"/>
      <c r="LBZ72" s="0"/>
      <c r="LCA72" s="0"/>
      <c r="LCB72" s="0"/>
      <c r="LCC72" s="0"/>
      <c r="LCD72" s="0"/>
      <c r="LCE72" s="0"/>
      <c r="LCF72" s="0"/>
      <c r="LCG72" s="0"/>
      <c r="LCH72" s="0"/>
      <c r="LCI72" s="0"/>
      <c r="LCJ72" s="0"/>
      <c r="LCK72" s="0"/>
      <c r="LCL72" s="0"/>
      <c r="LCM72" s="0"/>
      <c r="LCN72" s="0"/>
      <c r="LCO72" s="0"/>
      <c r="LCP72" s="0"/>
      <c r="LCQ72" s="0"/>
      <c r="LCR72" s="0"/>
      <c r="LCS72" s="0"/>
      <c r="LCT72" s="0"/>
      <c r="LCU72" s="0"/>
      <c r="LCV72" s="0"/>
      <c r="LCW72" s="0"/>
      <c r="LCX72" s="0"/>
      <c r="LCY72" s="0"/>
      <c r="LCZ72" s="0"/>
      <c r="LDA72" s="0"/>
      <c r="LDB72" s="0"/>
      <c r="LDC72" s="0"/>
      <c r="LDD72" s="0"/>
      <c r="LDE72" s="0"/>
      <c r="LDF72" s="0"/>
      <c r="LDG72" s="0"/>
      <c r="LDH72" s="0"/>
      <c r="LDI72" s="0"/>
      <c r="LDJ72" s="0"/>
      <c r="LDK72" s="0"/>
      <c r="LDL72" s="0"/>
      <c r="LDM72" s="0"/>
      <c r="LDN72" s="0"/>
      <c r="LDO72" s="0"/>
      <c r="LDP72" s="0"/>
      <c r="LDQ72" s="0"/>
      <c r="LDR72" s="0"/>
      <c r="LDS72" s="0"/>
      <c r="LDT72" s="0"/>
      <c r="LDU72" s="0"/>
      <c r="LDV72" s="0"/>
      <c r="LDW72" s="0"/>
      <c r="LDX72" s="0"/>
      <c r="LDY72" s="0"/>
      <c r="LDZ72" s="0"/>
      <c r="LEA72" s="0"/>
      <c r="LEB72" s="0"/>
      <c r="LEC72" s="0"/>
      <c r="LED72" s="0"/>
      <c r="LEE72" s="0"/>
      <c r="LEF72" s="0"/>
      <c r="LEG72" s="0"/>
      <c r="LEH72" s="0"/>
      <c r="LEI72" s="0"/>
      <c r="LEJ72" s="0"/>
      <c r="LEK72" s="0"/>
      <c r="LEL72" s="0"/>
      <c r="LEM72" s="0"/>
      <c r="LEN72" s="0"/>
      <c r="LEO72" s="0"/>
      <c r="LEP72" s="0"/>
      <c r="LEQ72" s="0"/>
      <c r="LER72" s="0"/>
      <c r="LES72" s="0"/>
      <c r="LET72" s="0"/>
      <c r="LEU72" s="0"/>
      <c r="LEV72" s="0"/>
      <c r="LEW72" s="0"/>
      <c r="LEX72" s="0"/>
      <c r="LEY72" s="0"/>
      <c r="LEZ72" s="0"/>
      <c r="LFA72" s="0"/>
      <c r="LFB72" s="0"/>
      <c r="LFC72" s="0"/>
      <c r="LFD72" s="0"/>
      <c r="LFE72" s="0"/>
      <c r="LFF72" s="0"/>
      <c r="LFG72" s="0"/>
      <c r="LFH72" s="0"/>
      <c r="LFI72" s="0"/>
      <c r="LFJ72" s="0"/>
      <c r="LFK72" s="0"/>
      <c r="LFL72" s="0"/>
      <c r="LFM72" s="0"/>
      <c r="LFN72" s="0"/>
      <c r="LFO72" s="0"/>
      <c r="LFP72" s="0"/>
      <c r="LFQ72" s="0"/>
      <c r="LFR72" s="0"/>
      <c r="LFS72" s="0"/>
      <c r="LFT72" s="0"/>
      <c r="LFU72" s="0"/>
      <c r="LFV72" s="0"/>
      <c r="LFW72" s="0"/>
      <c r="LFX72" s="0"/>
      <c r="LFY72" s="0"/>
      <c r="LFZ72" s="0"/>
      <c r="LGA72" s="0"/>
      <c r="LGB72" s="0"/>
      <c r="LGC72" s="0"/>
      <c r="LGD72" s="0"/>
      <c r="LGE72" s="0"/>
      <c r="LGF72" s="0"/>
      <c r="LGG72" s="0"/>
      <c r="LGH72" s="0"/>
      <c r="LGI72" s="0"/>
      <c r="LGJ72" s="0"/>
      <c r="LGK72" s="0"/>
      <c r="LGL72" s="0"/>
      <c r="LGM72" s="0"/>
      <c r="LGN72" s="0"/>
      <c r="LGO72" s="0"/>
      <c r="LGP72" s="0"/>
      <c r="LGQ72" s="0"/>
      <c r="LGR72" s="0"/>
      <c r="LGS72" s="0"/>
      <c r="LGT72" s="0"/>
      <c r="LGU72" s="0"/>
      <c r="LGV72" s="0"/>
      <c r="LGW72" s="0"/>
      <c r="LGX72" s="0"/>
      <c r="LGY72" s="0"/>
      <c r="LGZ72" s="0"/>
      <c r="LHA72" s="0"/>
      <c r="LHB72" s="0"/>
      <c r="LHC72" s="0"/>
      <c r="LHD72" s="0"/>
      <c r="LHE72" s="0"/>
      <c r="LHF72" s="0"/>
      <c r="LHG72" s="0"/>
      <c r="LHH72" s="0"/>
      <c r="LHI72" s="0"/>
      <c r="LHJ72" s="0"/>
      <c r="LHK72" s="0"/>
      <c r="LHL72" s="0"/>
      <c r="LHM72" s="0"/>
      <c r="LHN72" s="0"/>
      <c r="LHO72" s="0"/>
      <c r="LHP72" s="0"/>
      <c r="LHQ72" s="0"/>
      <c r="LHR72" s="0"/>
      <c r="LHS72" s="0"/>
      <c r="LHT72" s="0"/>
      <c r="LHU72" s="0"/>
      <c r="LHV72" s="0"/>
      <c r="LHW72" s="0"/>
      <c r="LHX72" s="0"/>
      <c r="LHY72" s="0"/>
      <c r="LHZ72" s="0"/>
      <c r="LIA72" s="0"/>
      <c r="LIB72" s="0"/>
      <c r="LIC72" s="0"/>
      <c r="LID72" s="0"/>
      <c r="LIE72" s="0"/>
      <c r="LIF72" s="0"/>
      <c r="LIG72" s="0"/>
      <c r="LIH72" s="0"/>
      <c r="LII72" s="0"/>
      <c r="LIJ72" s="0"/>
      <c r="LIK72" s="0"/>
      <c r="LIL72" s="0"/>
      <c r="LIM72" s="0"/>
      <c r="LIN72" s="0"/>
      <c r="LIO72" s="0"/>
      <c r="LIP72" s="0"/>
      <c r="LIQ72" s="0"/>
      <c r="LIR72" s="0"/>
      <c r="LIS72" s="0"/>
      <c r="LIT72" s="0"/>
      <c r="LIU72" s="0"/>
      <c r="LIV72" s="0"/>
      <c r="LIW72" s="0"/>
      <c r="LIX72" s="0"/>
      <c r="LIY72" s="0"/>
      <c r="LIZ72" s="0"/>
      <c r="LJA72" s="0"/>
      <c r="LJB72" s="0"/>
      <c r="LJC72" s="0"/>
      <c r="LJD72" s="0"/>
      <c r="LJE72" s="0"/>
      <c r="LJF72" s="0"/>
      <c r="LJG72" s="0"/>
      <c r="LJH72" s="0"/>
      <c r="LJI72" s="0"/>
      <c r="LJJ72" s="0"/>
      <c r="LJK72" s="0"/>
      <c r="LJL72" s="0"/>
      <c r="LJM72" s="0"/>
      <c r="LJN72" s="0"/>
      <c r="LJO72" s="0"/>
      <c r="LJP72" s="0"/>
      <c r="LJQ72" s="0"/>
      <c r="LJR72" s="0"/>
      <c r="LJS72" s="0"/>
      <c r="LJT72" s="0"/>
      <c r="LJU72" s="0"/>
      <c r="LJV72" s="0"/>
      <c r="LJW72" s="0"/>
      <c r="LJX72" s="0"/>
      <c r="LJY72" s="0"/>
      <c r="LJZ72" s="0"/>
      <c r="LKA72" s="0"/>
      <c r="LKB72" s="0"/>
      <c r="LKC72" s="0"/>
      <c r="LKD72" s="0"/>
      <c r="LKE72" s="0"/>
      <c r="LKF72" s="0"/>
      <c r="LKG72" s="0"/>
      <c r="LKH72" s="0"/>
      <c r="LKI72" s="0"/>
      <c r="LKJ72" s="0"/>
      <c r="LKK72" s="0"/>
      <c r="LKL72" s="0"/>
      <c r="LKM72" s="0"/>
      <c r="LKN72" s="0"/>
      <c r="LKO72" s="0"/>
      <c r="LKP72" s="0"/>
      <c r="LKQ72" s="0"/>
      <c r="LKR72" s="0"/>
      <c r="LKS72" s="0"/>
      <c r="LKT72" s="0"/>
      <c r="LKU72" s="0"/>
      <c r="LKV72" s="0"/>
      <c r="LKW72" s="0"/>
      <c r="LKX72" s="0"/>
      <c r="LKY72" s="0"/>
      <c r="LKZ72" s="0"/>
      <c r="LLA72" s="0"/>
      <c r="LLB72" s="0"/>
      <c r="LLC72" s="0"/>
      <c r="LLD72" s="0"/>
      <c r="LLE72" s="0"/>
      <c r="LLF72" s="0"/>
      <c r="LLG72" s="0"/>
      <c r="LLH72" s="0"/>
      <c r="LLI72" s="0"/>
      <c r="LLJ72" s="0"/>
      <c r="LLK72" s="0"/>
      <c r="LLL72" s="0"/>
      <c r="LLM72" s="0"/>
      <c r="LLN72" s="0"/>
      <c r="LLO72" s="0"/>
      <c r="LLP72" s="0"/>
      <c r="LLQ72" s="0"/>
      <c r="LLR72" s="0"/>
      <c r="LLS72" s="0"/>
      <c r="LLT72" s="0"/>
      <c r="LLU72" s="0"/>
      <c r="LLV72" s="0"/>
      <c r="LLW72" s="0"/>
      <c r="LLX72" s="0"/>
      <c r="LLY72" s="0"/>
      <c r="LLZ72" s="0"/>
      <c r="LMA72" s="0"/>
      <c r="LMB72" s="0"/>
      <c r="LMC72" s="0"/>
      <c r="LMD72" s="0"/>
      <c r="LME72" s="0"/>
      <c r="LMF72" s="0"/>
      <c r="LMG72" s="0"/>
      <c r="LMH72" s="0"/>
      <c r="LMI72" s="0"/>
      <c r="LMJ72" s="0"/>
      <c r="LMK72" s="0"/>
      <c r="LML72" s="0"/>
      <c r="LMM72" s="0"/>
      <c r="LMN72" s="0"/>
      <c r="LMO72" s="0"/>
      <c r="LMP72" s="0"/>
      <c r="LMQ72" s="0"/>
      <c r="LMR72" s="0"/>
      <c r="LMS72" s="0"/>
      <c r="LMT72" s="0"/>
      <c r="LMU72" s="0"/>
      <c r="LMV72" s="0"/>
      <c r="LMW72" s="0"/>
      <c r="LMX72" s="0"/>
      <c r="LMY72" s="0"/>
      <c r="LMZ72" s="0"/>
      <c r="LNA72" s="0"/>
      <c r="LNB72" s="0"/>
      <c r="LNC72" s="0"/>
      <c r="LND72" s="0"/>
      <c r="LNE72" s="0"/>
      <c r="LNF72" s="0"/>
      <c r="LNG72" s="0"/>
      <c r="LNH72" s="0"/>
      <c r="LNI72" s="0"/>
      <c r="LNJ72" s="0"/>
      <c r="LNK72" s="0"/>
      <c r="LNL72" s="0"/>
      <c r="LNM72" s="0"/>
      <c r="LNN72" s="0"/>
      <c r="LNO72" s="0"/>
      <c r="LNP72" s="0"/>
      <c r="LNQ72" s="0"/>
      <c r="LNR72" s="0"/>
      <c r="LNS72" s="0"/>
      <c r="LNT72" s="0"/>
      <c r="LNU72" s="0"/>
      <c r="LNV72" s="0"/>
      <c r="LNW72" s="0"/>
      <c r="LNX72" s="0"/>
      <c r="LNY72" s="0"/>
      <c r="LNZ72" s="0"/>
      <c r="LOA72" s="0"/>
      <c r="LOB72" s="0"/>
      <c r="LOC72" s="0"/>
      <c r="LOD72" s="0"/>
      <c r="LOE72" s="0"/>
      <c r="LOF72" s="0"/>
      <c r="LOG72" s="0"/>
      <c r="LOH72" s="0"/>
      <c r="LOI72" s="0"/>
      <c r="LOJ72" s="0"/>
      <c r="LOK72" s="0"/>
      <c r="LOL72" s="0"/>
      <c r="LOM72" s="0"/>
      <c r="LON72" s="0"/>
      <c r="LOO72" s="0"/>
      <c r="LOP72" s="0"/>
      <c r="LOQ72" s="0"/>
      <c r="LOR72" s="0"/>
      <c r="LOS72" s="0"/>
      <c r="LOT72" s="0"/>
      <c r="LOU72" s="0"/>
      <c r="LOV72" s="0"/>
      <c r="LOW72" s="0"/>
      <c r="LOX72" s="0"/>
      <c r="LOY72" s="0"/>
      <c r="LOZ72" s="0"/>
      <c r="LPA72" s="0"/>
      <c r="LPB72" s="0"/>
      <c r="LPC72" s="0"/>
      <c r="LPD72" s="0"/>
      <c r="LPE72" s="0"/>
      <c r="LPF72" s="0"/>
      <c r="LPG72" s="0"/>
      <c r="LPH72" s="0"/>
      <c r="LPI72" s="0"/>
      <c r="LPJ72" s="0"/>
      <c r="LPK72" s="0"/>
      <c r="LPL72" s="0"/>
      <c r="LPM72" s="0"/>
      <c r="LPN72" s="0"/>
      <c r="LPO72" s="0"/>
      <c r="LPP72" s="0"/>
      <c r="LPQ72" s="0"/>
      <c r="LPR72" s="0"/>
      <c r="LPS72" s="0"/>
      <c r="LPT72" s="0"/>
      <c r="LPU72" s="0"/>
      <c r="LPV72" s="0"/>
      <c r="LPW72" s="0"/>
      <c r="LPX72" s="0"/>
      <c r="LPY72" s="0"/>
      <c r="LPZ72" s="0"/>
      <c r="LQA72" s="0"/>
      <c r="LQB72" s="0"/>
      <c r="LQC72" s="0"/>
      <c r="LQD72" s="0"/>
      <c r="LQE72" s="0"/>
      <c r="LQF72" s="0"/>
      <c r="LQG72" s="0"/>
      <c r="LQH72" s="0"/>
      <c r="LQI72" s="0"/>
      <c r="LQJ72" s="0"/>
      <c r="LQK72" s="0"/>
      <c r="LQL72" s="0"/>
      <c r="LQM72" s="0"/>
      <c r="LQN72" s="0"/>
      <c r="LQO72" s="0"/>
      <c r="LQP72" s="0"/>
      <c r="LQQ72" s="0"/>
      <c r="LQR72" s="0"/>
      <c r="LQS72" s="0"/>
      <c r="LQT72" s="0"/>
      <c r="LQU72" s="0"/>
      <c r="LQV72" s="0"/>
      <c r="LQW72" s="0"/>
      <c r="LQX72" s="0"/>
      <c r="LQY72" s="0"/>
      <c r="LQZ72" s="0"/>
      <c r="LRA72" s="0"/>
      <c r="LRB72" s="0"/>
      <c r="LRC72" s="0"/>
      <c r="LRD72" s="0"/>
      <c r="LRE72" s="0"/>
      <c r="LRF72" s="0"/>
      <c r="LRG72" s="0"/>
      <c r="LRH72" s="0"/>
      <c r="LRI72" s="0"/>
      <c r="LRJ72" s="0"/>
      <c r="LRK72" s="0"/>
      <c r="LRL72" s="0"/>
      <c r="LRM72" s="0"/>
      <c r="LRN72" s="0"/>
      <c r="LRO72" s="0"/>
      <c r="LRP72" s="0"/>
      <c r="LRQ72" s="0"/>
      <c r="LRR72" s="0"/>
      <c r="LRS72" s="0"/>
      <c r="LRT72" s="0"/>
      <c r="LRU72" s="0"/>
      <c r="LRV72" s="0"/>
      <c r="LRW72" s="0"/>
      <c r="LRX72" s="0"/>
      <c r="LRY72" s="0"/>
      <c r="LRZ72" s="0"/>
      <c r="LSA72" s="0"/>
      <c r="LSB72" s="0"/>
      <c r="LSC72" s="0"/>
      <c r="LSD72" s="0"/>
      <c r="LSE72" s="0"/>
      <c r="LSF72" s="0"/>
      <c r="LSG72" s="0"/>
      <c r="LSH72" s="0"/>
      <c r="LSI72" s="0"/>
      <c r="LSJ72" s="0"/>
      <c r="LSK72" s="0"/>
      <c r="LSL72" s="0"/>
      <c r="LSM72" s="0"/>
      <c r="LSN72" s="0"/>
      <c r="LSO72" s="0"/>
      <c r="LSP72" s="0"/>
      <c r="LSQ72" s="0"/>
      <c r="LSR72" s="0"/>
      <c r="LSS72" s="0"/>
      <c r="LST72" s="0"/>
      <c r="LSU72" s="0"/>
      <c r="LSV72" s="0"/>
      <c r="LSW72" s="0"/>
      <c r="LSX72" s="0"/>
      <c r="LSY72" s="0"/>
      <c r="LSZ72" s="0"/>
      <c r="LTA72" s="0"/>
      <c r="LTB72" s="0"/>
      <c r="LTC72" s="0"/>
      <c r="LTD72" s="0"/>
      <c r="LTE72" s="0"/>
      <c r="LTF72" s="0"/>
      <c r="LTG72" s="0"/>
      <c r="LTH72" s="0"/>
      <c r="LTI72" s="0"/>
      <c r="LTJ72" s="0"/>
      <c r="LTK72" s="0"/>
      <c r="LTL72" s="0"/>
      <c r="LTM72" s="0"/>
      <c r="LTN72" s="0"/>
      <c r="LTO72" s="0"/>
      <c r="LTP72" s="0"/>
      <c r="LTQ72" s="0"/>
      <c r="LTR72" s="0"/>
      <c r="LTS72" s="0"/>
      <c r="LTT72" s="0"/>
      <c r="LTU72" s="0"/>
      <c r="LTV72" s="0"/>
      <c r="LTW72" s="0"/>
      <c r="LTX72" s="0"/>
      <c r="LTY72" s="0"/>
      <c r="LTZ72" s="0"/>
      <c r="LUA72" s="0"/>
      <c r="LUB72" s="0"/>
      <c r="LUC72" s="0"/>
      <c r="LUD72" s="0"/>
      <c r="LUE72" s="0"/>
      <c r="LUF72" s="0"/>
      <c r="LUG72" s="0"/>
      <c r="LUH72" s="0"/>
      <c r="LUI72" s="0"/>
      <c r="LUJ72" s="0"/>
      <c r="LUK72" s="0"/>
      <c r="LUL72" s="0"/>
      <c r="LUM72" s="0"/>
      <c r="LUN72" s="0"/>
      <c r="LUO72" s="0"/>
      <c r="LUP72" s="0"/>
      <c r="LUQ72" s="0"/>
      <c r="LUR72" s="0"/>
      <c r="LUS72" s="0"/>
      <c r="LUT72" s="0"/>
      <c r="LUU72" s="0"/>
      <c r="LUV72" s="0"/>
      <c r="LUW72" s="0"/>
      <c r="LUX72" s="0"/>
      <c r="LUY72" s="0"/>
      <c r="LUZ72" s="0"/>
      <c r="LVA72" s="0"/>
      <c r="LVB72" s="0"/>
      <c r="LVC72" s="0"/>
      <c r="LVD72" s="0"/>
      <c r="LVE72" s="0"/>
      <c r="LVF72" s="0"/>
      <c r="LVG72" s="0"/>
      <c r="LVH72" s="0"/>
      <c r="LVI72" s="0"/>
      <c r="LVJ72" s="0"/>
      <c r="LVK72" s="0"/>
      <c r="LVL72" s="0"/>
      <c r="LVM72" s="0"/>
      <c r="LVN72" s="0"/>
      <c r="LVO72" s="0"/>
      <c r="LVP72" s="0"/>
      <c r="LVQ72" s="0"/>
      <c r="LVR72" s="0"/>
      <c r="LVS72" s="0"/>
      <c r="LVT72" s="0"/>
      <c r="LVU72" s="0"/>
      <c r="LVV72" s="0"/>
      <c r="LVW72" s="0"/>
      <c r="LVX72" s="0"/>
      <c r="LVY72" s="0"/>
      <c r="LVZ72" s="0"/>
      <c r="LWA72" s="0"/>
      <c r="LWB72" s="0"/>
      <c r="LWC72" s="0"/>
      <c r="LWD72" s="0"/>
      <c r="LWE72" s="0"/>
      <c r="LWF72" s="0"/>
      <c r="LWG72" s="0"/>
      <c r="LWH72" s="0"/>
      <c r="LWI72" s="0"/>
      <c r="LWJ72" s="0"/>
      <c r="LWK72" s="0"/>
      <c r="LWL72" s="0"/>
      <c r="LWM72" s="0"/>
      <c r="LWN72" s="0"/>
      <c r="LWO72" s="0"/>
      <c r="LWP72" s="0"/>
      <c r="LWQ72" s="0"/>
      <c r="LWR72" s="0"/>
      <c r="LWS72" s="0"/>
      <c r="LWT72" s="0"/>
      <c r="LWU72" s="0"/>
      <c r="LWV72" s="0"/>
      <c r="LWW72" s="0"/>
      <c r="LWX72" s="0"/>
      <c r="LWY72" s="0"/>
      <c r="LWZ72" s="0"/>
      <c r="LXA72" s="0"/>
      <c r="LXB72" s="0"/>
      <c r="LXC72" s="0"/>
      <c r="LXD72" s="0"/>
      <c r="LXE72" s="0"/>
      <c r="LXF72" s="0"/>
      <c r="LXG72" s="0"/>
      <c r="LXH72" s="0"/>
      <c r="LXI72" s="0"/>
      <c r="LXJ72" s="0"/>
      <c r="LXK72" s="0"/>
      <c r="LXL72" s="0"/>
      <c r="LXM72" s="0"/>
      <c r="LXN72" s="0"/>
      <c r="LXO72" s="0"/>
      <c r="LXP72" s="0"/>
      <c r="LXQ72" s="0"/>
      <c r="LXR72" s="0"/>
      <c r="LXS72" s="0"/>
      <c r="LXT72" s="0"/>
      <c r="LXU72" s="0"/>
      <c r="LXV72" s="0"/>
      <c r="LXW72" s="0"/>
      <c r="LXX72" s="0"/>
      <c r="LXY72" s="0"/>
      <c r="LXZ72" s="0"/>
      <c r="LYA72" s="0"/>
      <c r="LYB72" s="0"/>
      <c r="LYC72" s="0"/>
      <c r="LYD72" s="0"/>
      <c r="LYE72" s="0"/>
      <c r="LYF72" s="0"/>
      <c r="LYG72" s="0"/>
      <c r="LYH72" s="0"/>
      <c r="LYI72" s="0"/>
      <c r="LYJ72" s="0"/>
      <c r="LYK72" s="0"/>
      <c r="LYL72" s="0"/>
      <c r="LYM72" s="0"/>
      <c r="LYN72" s="0"/>
      <c r="LYO72" s="0"/>
      <c r="LYP72" s="0"/>
      <c r="LYQ72" s="0"/>
      <c r="LYR72" s="0"/>
      <c r="LYS72" s="0"/>
      <c r="LYT72" s="0"/>
      <c r="LYU72" s="0"/>
      <c r="LYV72" s="0"/>
      <c r="LYW72" s="0"/>
      <c r="LYX72" s="0"/>
      <c r="LYY72" s="0"/>
      <c r="LYZ72" s="0"/>
      <c r="LZA72" s="0"/>
      <c r="LZB72" s="0"/>
      <c r="LZC72" s="0"/>
      <c r="LZD72" s="0"/>
      <c r="LZE72" s="0"/>
      <c r="LZF72" s="0"/>
      <c r="LZG72" s="0"/>
      <c r="LZH72" s="0"/>
      <c r="LZI72" s="0"/>
      <c r="LZJ72" s="0"/>
      <c r="LZK72" s="0"/>
      <c r="LZL72" s="0"/>
      <c r="LZM72" s="0"/>
      <c r="LZN72" s="0"/>
      <c r="LZO72" s="0"/>
      <c r="LZP72" s="0"/>
      <c r="LZQ72" s="0"/>
      <c r="LZR72" s="0"/>
      <c r="LZS72" s="0"/>
      <c r="LZT72" s="0"/>
      <c r="LZU72" s="0"/>
      <c r="LZV72" s="0"/>
      <c r="LZW72" s="0"/>
      <c r="LZX72" s="0"/>
      <c r="LZY72" s="0"/>
      <c r="LZZ72" s="0"/>
      <c r="MAA72" s="0"/>
      <c r="MAB72" s="0"/>
      <c r="MAC72" s="0"/>
      <c r="MAD72" s="0"/>
      <c r="MAE72" s="0"/>
      <c r="MAF72" s="0"/>
      <c r="MAG72" s="0"/>
      <c r="MAH72" s="0"/>
      <c r="MAI72" s="0"/>
      <c r="MAJ72" s="0"/>
      <c r="MAK72" s="0"/>
      <c r="MAL72" s="0"/>
      <c r="MAM72" s="0"/>
      <c r="MAN72" s="0"/>
      <c r="MAO72" s="0"/>
      <c r="MAP72" s="0"/>
      <c r="MAQ72" s="0"/>
      <c r="MAR72" s="0"/>
      <c r="MAS72" s="0"/>
      <c r="MAT72" s="0"/>
      <c r="MAU72" s="0"/>
      <c r="MAV72" s="0"/>
      <c r="MAW72" s="0"/>
      <c r="MAX72" s="0"/>
      <c r="MAY72" s="0"/>
      <c r="MAZ72" s="0"/>
      <c r="MBA72" s="0"/>
      <c r="MBB72" s="0"/>
      <c r="MBC72" s="0"/>
      <c r="MBD72" s="0"/>
      <c r="MBE72" s="0"/>
      <c r="MBF72" s="0"/>
      <c r="MBG72" s="0"/>
      <c r="MBH72" s="0"/>
      <c r="MBI72" s="0"/>
      <c r="MBJ72" s="0"/>
      <c r="MBK72" s="0"/>
      <c r="MBL72" s="0"/>
      <c r="MBM72" s="0"/>
      <c r="MBN72" s="0"/>
      <c r="MBO72" s="0"/>
      <c r="MBP72" s="0"/>
      <c r="MBQ72" s="0"/>
      <c r="MBR72" s="0"/>
      <c r="MBS72" s="0"/>
      <c r="MBT72" s="0"/>
      <c r="MBU72" s="0"/>
      <c r="MBV72" s="0"/>
      <c r="MBW72" s="0"/>
      <c r="MBX72" s="0"/>
      <c r="MBY72" s="0"/>
      <c r="MBZ72" s="0"/>
      <c r="MCA72" s="0"/>
      <c r="MCB72" s="0"/>
      <c r="MCC72" s="0"/>
      <c r="MCD72" s="0"/>
      <c r="MCE72" s="0"/>
      <c r="MCF72" s="0"/>
      <c r="MCG72" s="0"/>
      <c r="MCH72" s="0"/>
      <c r="MCI72" s="0"/>
      <c r="MCJ72" s="0"/>
      <c r="MCK72" s="0"/>
      <c r="MCL72" s="0"/>
      <c r="MCM72" s="0"/>
      <c r="MCN72" s="0"/>
      <c r="MCO72" s="0"/>
      <c r="MCP72" s="0"/>
      <c r="MCQ72" s="0"/>
      <c r="MCR72" s="0"/>
      <c r="MCS72" s="0"/>
      <c r="MCT72" s="0"/>
      <c r="MCU72" s="0"/>
      <c r="MCV72" s="0"/>
      <c r="MCW72" s="0"/>
      <c r="MCX72" s="0"/>
      <c r="MCY72" s="0"/>
      <c r="MCZ72" s="0"/>
      <c r="MDA72" s="0"/>
      <c r="MDB72" s="0"/>
      <c r="MDC72" s="0"/>
      <c r="MDD72" s="0"/>
      <c r="MDE72" s="0"/>
      <c r="MDF72" s="0"/>
      <c r="MDG72" s="0"/>
      <c r="MDH72" s="0"/>
      <c r="MDI72" s="0"/>
      <c r="MDJ72" s="0"/>
      <c r="MDK72" s="0"/>
      <c r="MDL72" s="0"/>
      <c r="MDM72" s="0"/>
      <c r="MDN72" s="0"/>
      <c r="MDO72" s="0"/>
      <c r="MDP72" s="0"/>
      <c r="MDQ72" s="0"/>
      <c r="MDR72" s="0"/>
      <c r="MDS72" s="0"/>
      <c r="MDT72" s="0"/>
      <c r="MDU72" s="0"/>
      <c r="MDV72" s="0"/>
      <c r="MDW72" s="0"/>
      <c r="MDX72" s="0"/>
      <c r="MDY72" s="0"/>
      <c r="MDZ72" s="0"/>
      <c r="MEA72" s="0"/>
      <c r="MEB72" s="0"/>
      <c r="MEC72" s="0"/>
      <c r="MED72" s="0"/>
      <c r="MEE72" s="0"/>
      <c r="MEF72" s="0"/>
      <c r="MEG72" s="0"/>
      <c r="MEH72" s="0"/>
      <c r="MEI72" s="0"/>
      <c r="MEJ72" s="0"/>
      <c r="MEK72" s="0"/>
      <c r="MEL72" s="0"/>
      <c r="MEM72" s="0"/>
      <c r="MEN72" s="0"/>
      <c r="MEO72" s="0"/>
      <c r="MEP72" s="0"/>
      <c r="MEQ72" s="0"/>
      <c r="MER72" s="0"/>
      <c r="MES72" s="0"/>
      <c r="MET72" s="0"/>
      <c r="MEU72" s="0"/>
      <c r="MEV72" s="0"/>
      <c r="MEW72" s="0"/>
      <c r="MEX72" s="0"/>
      <c r="MEY72" s="0"/>
      <c r="MEZ72" s="0"/>
      <c r="MFA72" s="0"/>
      <c r="MFB72" s="0"/>
      <c r="MFC72" s="0"/>
      <c r="MFD72" s="0"/>
      <c r="MFE72" s="0"/>
      <c r="MFF72" s="0"/>
      <c r="MFG72" s="0"/>
      <c r="MFH72" s="0"/>
      <c r="MFI72" s="0"/>
      <c r="MFJ72" s="0"/>
      <c r="MFK72" s="0"/>
      <c r="MFL72" s="0"/>
      <c r="MFM72" s="0"/>
      <c r="MFN72" s="0"/>
      <c r="MFO72" s="0"/>
      <c r="MFP72" s="0"/>
      <c r="MFQ72" s="0"/>
      <c r="MFR72" s="0"/>
      <c r="MFS72" s="0"/>
      <c r="MFT72" s="0"/>
      <c r="MFU72" s="0"/>
      <c r="MFV72" s="0"/>
      <c r="MFW72" s="0"/>
      <c r="MFX72" s="0"/>
      <c r="MFY72" s="0"/>
      <c r="MFZ72" s="0"/>
      <c r="MGA72" s="0"/>
      <c r="MGB72" s="0"/>
      <c r="MGC72" s="0"/>
      <c r="MGD72" s="0"/>
      <c r="MGE72" s="0"/>
      <c r="MGF72" s="0"/>
      <c r="MGG72" s="0"/>
      <c r="MGH72" s="0"/>
      <c r="MGI72" s="0"/>
      <c r="MGJ72" s="0"/>
      <c r="MGK72" s="0"/>
      <c r="MGL72" s="0"/>
      <c r="MGM72" s="0"/>
      <c r="MGN72" s="0"/>
      <c r="MGO72" s="0"/>
      <c r="MGP72" s="0"/>
      <c r="MGQ72" s="0"/>
      <c r="MGR72" s="0"/>
      <c r="MGS72" s="0"/>
      <c r="MGT72" s="0"/>
      <c r="MGU72" s="0"/>
      <c r="MGV72" s="0"/>
      <c r="MGW72" s="0"/>
      <c r="MGX72" s="0"/>
      <c r="MGY72" s="0"/>
      <c r="MGZ72" s="0"/>
      <c r="MHA72" s="0"/>
      <c r="MHB72" s="0"/>
      <c r="MHC72" s="0"/>
      <c r="MHD72" s="0"/>
      <c r="MHE72" s="0"/>
      <c r="MHF72" s="0"/>
      <c r="MHG72" s="0"/>
      <c r="MHH72" s="0"/>
      <c r="MHI72" s="0"/>
      <c r="MHJ72" s="0"/>
      <c r="MHK72" s="0"/>
      <c r="MHL72" s="0"/>
      <c r="MHM72" s="0"/>
      <c r="MHN72" s="0"/>
      <c r="MHO72" s="0"/>
      <c r="MHP72" s="0"/>
      <c r="MHQ72" s="0"/>
      <c r="MHR72" s="0"/>
      <c r="MHS72" s="0"/>
      <c r="MHT72" s="0"/>
      <c r="MHU72" s="0"/>
      <c r="MHV72" s="0"/>
      <c r="MHW72" s="0"/>
      <c r="MHX72" s="0"/>
      <c r="MHY72" s="0"/>
      <c r="MHZ72" s="0"/>
      <c r="MIA72" s="0"/>
      <c r="MIB72" s="0"/>
      <c r="MIC72" s="0"/>
      <c r="MID72" s="0"/>
      <c r="MIE72" s="0"/>
      <c r="MIF72" s="0"/>
      <c r="MIG72" s="0"/>
      <c r="MIH72" s="0"/>
      <c r="MII72" s="0"/>
      <c r="MIJ72" s="0"/>
      <c r="MIK72" s="0"/>
      <c r="MIL72" s="0"/>
      <c r="MIM72" s="0"/>
      <c r="MIN72" s="0"/>
      <c r="MIO72" s="0"/>
      <c r="MIP72" s="0"/>
      <c r="MIQ72" s="0"/>
      <c r="MIR72" s="0"/>
      <c r="MIS72" s="0"/>
      <c r="MIT72" s="0"/>
      <c r="MIU72" s="0"/>
      <c r="MIV72" s="0"/>
      <c r="MIW72" s="0"/>
      <c r="MIX72" s="0"/>
      <c r="MIY72" s="0"/>
      <c r="MIZ72" s="0"/>
      <c r="MJA72" s="0"/>
      <c r="MJB72" s="0"/>
      <c r="MJC72" s="0"/>
      <c r="MJD72" s="0"/>
      <c r="MJE72" s="0"/>
      <c r="MJF72" s="0"/>
      <c r="MJG72" s="0"/>
      <c r="MJH72" s="0"/>
      <c r="MJI72" s="0"/>
      <c r="MJJ72" s="0"/>
      <c r="MJK72" s="0"/>
      <c r="MJL72" s="0"/>
      <c r="MJM72" s="0"/>
      <c r="MJN72" s="0"/>
      <c r="MJO72" s="0"/>
      <c r="MJP72" s="0"/>
      <c r="MJQ72" s="0"/>
      <c r="MJR72" s="0"/>
      <c r="MJS72" s="0"/>
      <c r="MJT72" s="0"/>
      <c r="MJU72" s="0"/>
      <c r="MJV72" s="0"/>
      <c r="MJW72" s="0"/>
      <c r="MJX72" s="0"/>
      <c r="MJY72" s="0"/>
      <c r="MJZ72" s="0"/>
      <c r="MKA72" s="0"/>
      <c r="MKB72" s="0"/>
      <c r="MKC72" s="0"/>
      <c r="MKD72" s="0"/>
      <c r="MKE72" s="0"/>
      <c r="MKF72" s="0"/>
      <c r="MKG72" s="0"/>
      <c r="MKH72" s="0"/>
      <c r="MKI72" s="0"/>
      <c r="MKJ72" s="0"/>
      <c r="MKK72" s="0"/>
      <c r="MKL72" s="0"/>
      <c r="MKM72" s="0"/>
      <c r="MKN72" s="0"/>
      <c r="MKO72" s="0"/>
      <c r="MKP72" s="0"/>
      <c r="MKQ72" s="0"/>
      <c r="MKR72" s="0"/>
      <c r="MKS72" s="0"/>
      <c r="MKT72" s="0"/>
      <c r="MKU72" s="0"/>
      <c r="MKV72" s="0"/>
      <c r="MKW72" s="0"/>
      <c r="MKX72" s="0"/>
      <c r="MKY72" s="0"/>
      <c r="MKZ72" s="0"/>
      <c r="MLA72" s="0"/>
      <c r="MLB72" s="0"/>
      <c r="MLC72" s="0"/>
      <c r="MLD72" s="0"/>
      <c r="MLE72" s="0"/>
      <c r="MLF72" s="0"/>
      <c r="MLG72" s="0"/>
      <c r="MLH72" s="0"/>
      <c r="MLI72" s="0"/>
      <c r="MLJ72" s="0"/>
      <c r="MLK72" s="0"/>
      <c r="MLL72" s="0"/>
      <c r="MLM72" s="0"/>
      <c r="MLN72" s="0"/>
      <c r="MLO72" s="0"/>
      <c r="MLP72" s="0"/>
      <c r="MLQ72" s="0"/>
      <c r="MLR72" s="0"/>
      <c r="MLS72" s="0"/>
      <c r="MLT72" s="0"/>
      <c r="MLU72" s="0"/>
      <c r="MLV72" s="0"/>
      <c r="MLW72" s="0"/>
      <c r="MLX72" s="0"/>
      <c r="MLY72" s="0"/>
      <c r="MLZ72" s="0"/>
      <c r="MMA72" s="0"/>
      <c r="MMB72" s="0"/>
      <c r="MMC72" s="0"/>
      <c r="MMD72" s="0"/>
      <c r="MME72" s="0"/>
      <c r="MMF72" s="0"/>
      <c r="MMG72" s="0"/>
      <c r="MMH72" s="0"/>
      <c r="MMI72" s="0"/>
      <c r="MMJ72" s="0"/>
      <c r="MMK72" s="0"/>
      <c r="MML72" s="0"/>
      <c r="MMM72" s="0"/>
      <c r="MMN72" s="0"/>
      <c r="MMO72" s="0"/>
      <c r="MMP72" s="0"/>
      <c r="MMQ72" s="0"/>
      <c r="MMR72" s="0"/>
      <c r="MMS72" s="0"/>
      <c r="MMT72" s="0"/>
      <c r="MMU72" s="0"/>
      <c r="MMV72" s="0"/>
      <c r="MMW72" s="0"/>
      <c r="MMX72" s="0"/>
      <c r="MMY72" s="0"/>
      <c r="MMZ72" s="0"/>
      <c r="MNA72" s="0"/>
      <c r="MNB72" s="0"/>
      <c r="MNC72" s="0"/>
      <c r="MND72" s="0"/>
      <c r="MNE72" s="0"/>
      <c r="MNF72" s="0"/>
      <c r="MNG72" s="0"/>
      <c r="MNH72" s="0"/>
      <c r="MNI72" s="0"/>
      <c r="MNJ72" s="0"/>
      <c r="MNK72" s="0"/>
      <c r="MNL72" s="0"/>
      <c r="MNM72" s="0"/>
      <c r="MNN72" s="0"/>
      <c r="MNO72" s="0"/>
      <c r="MNP72" s="0"/>
      <c r="MNQ72" s="0"/>
      <c r="MNR72" s="0"/>
      <c r="MNS72" s="0"/>
      <c r="MNT72" s="0"/>
      <c r="MNU72" s="0"/>
      <c r="MNV72" s="0"/>
      <c r="MNW72" s="0"/>
      <c r="MNX72" s="0"/>
      <c r="MNY72" s="0"/>
      <c r="MNZ72" s="0"/>
      <c r="MOA72" s="0"/>
      <c r="MOB72" s="0"/>
      <c r="MOC72" s="0"/>
      <c r="MOD72" s="0"/>
      <c r="MOE72" s="0"/>
      <c r="MOF72" s="0"/>
      <c r="MOG72" s="0"/>
      <c r="MOH72" s="0"/>
      <c r="MOI72" s="0"/>
      <c r="MOJ72" s="0"/>
      <c r="MOK72" s="0"/>
      <c r="MOL72" s="0"/>
      <c r="MOM72" s="0"/>
      <c r="MON72" s="0"/>
      <c r="MOO72" s="0"/>
      <c r="MOP72" s="0"/>
      <c r="MOQ72" s="0"/>
      <c r="MOR72" s="0"/>
      <c r="MOS72" s="0"/>
      <c r="MOT72" s="0"/>
      <c r="MOU72" s="0"/>
      <c r="MOV72" s="0"/>
      <c r="MOW72" s="0"/>
      <c r="MOX72" s="0"/>
      <c r="MOY72" s="0"/>
      <c r="MOZ72" s="0"/>
      <c r="MPA72" s="0"/>
      <c r="MPB72" s="0"/>
      <c r="MPC72" s="0"/>
      <c r="MPD72" s="0"/>
      <c r="MPE72" s="0"/>
      <c r="MPF72" s="0"/>
      <c r="MPG72" s="0"/>
      <c r="MPH72" s="0"/>
      <c r="MPI72" s="0"/>
      <c r="MPJ72" s="0"/>
      <c r="MPK72" s="0"/>
      <c r="MPL72" s="0"/>
      <c r="MPM72" s="0"/>
      <c r="MPN72" s="0"/>
      <c r="MPO72" s="0"/>
      <c r="MPP72" s="0"/>
      <c r="MPQ72" s="0"/>
      <c r="MPR72" s="0"/>
      <c r="MPS72" s="0"/>
      <c r="MPT72" s="0"/>
      <c r="MPU72" s="0"/>
      <c r="MPV72" s="0"/>
      <c r="MPW72" s="0"/>
      <c r="MPX72" s="0"/>
      <c r="MPY72" s="0"/>
      <c r="MPZ72" s="0"/>
      <c r="MQA72" s="0"/>
      <c r="MQB72" s="0"/>
      <c r="MQC72" s="0"/>
      <c r="MQD72" s="0"/>
      <c r="MQE72" s="0"/>
      <c r="MQF72" s="0"/>
      <c r="MQG72" s="0"/>
      <c r="MQH72" s="0"/>
      <c r="MQI72" s="0"/>
      <c r="MQJ72" s="0"/>
      <c r="MQK72" s="0"/>
      <c r="MQL72" s="0"/>
      <c r="MQM72" s="0"/>
      <c r="MQN72" s="0"/>
      <c r="MQO72" s="0"/>
      <c r="MQP72" s="0"/>
      <c r="MQQ72" s="0"/>
      <c r="MQR72" s="0"/>
      <c r="MQS72" s="0"/>
      <c r="MQT72" s="0"/>
      <c r="MQU72" s="0"/>
      <c r="MQV72" s="0"/>
      <c r="MQW72" s="0"/>
      <c r="MQX72" s="0"/>
      <c r="MQY72" s="0"/>
      <c r="MQZ72" s="0"/>
      <c r="MRA72" s="0"/>
      <c r="MRB72" s="0"/>
      <c r="MRC72" s="0"/>
      <c r="MRD72" s="0"/>
      <c r="MRE72" s="0"/>
      <c r="MRF72" s="0"/>
      <c r="MRG72" s="0"/>
      <c r="MRH72" s="0"/>
      <c r="MRI72" s="0"/>
      <c r="MRJ72" s="0"/>
      <c r="MRK72" s="0"/>
      <c r="MRL72" s="0"/>
      <c r="MRM72" s="0"/>
      <c r="MRN72" s="0"/>
      <c r="MRO72" s="0"/>
      <c r="MRP72" s="0"/>
      <c r="MRQ72" s="0"/>
      <c r="MRR72" s="0"/>
      <c r="MRS72" s="0"/>
      <c r="MRT72" s="0"/>
      <c r="MRU72" s="0"/>
      <c r="MRV72" s="0"/>
      <c r="MRW72" s="0"/>
      <c r="MRX72" s="0"/>
      <c r="MRY72" s="0"/>
      <c r="MRZ72" s="0"/>
      <c r="MSA72" s="0"/>
      <c r="MSB72" s="0"/>
      <c r="MSC72" s="0"/>
      <c r="MSD72" s="0"/>
      <c r="MSE72" s="0"/>
      <c r="MSF72" s="0"/>
      <c r="MSG72" s="0"/>
      <c r="MSH72" s="0"/>
      <c r="MSI72" s="0"/>
      <c r="MSJ72" s="0"/>
      <c r="MSK72" s="0"/>
      <c r="MSL72" s="0"/>
      <c r="MSM72" s="0"/>
      <c r="MSN72" s="0"/>
      <c r="MSO72" s="0"/>
      <c r="MSP72" s="0"/>
      <c r="MSQ72" s="0"/>
      <c r="MSR72" s="0"/>
      <c r="MSS72" s="0"/>
      <c r="MST72" s="0"/>
      <c r="MSU72" s="0"/>
      <c r="MSV72" s="0"/>
      <c r="MSW72" s="0"/>
      <c r="MSX72" s="0"/>
      <c r="MSY72" s="0"/>
      <c r="MSZ72" s="0"/>
      <c r="MTA72" s="0"/>
      <c r="MTB72" s="0"/>
      <c r="MTC72" s="0"/>
      <c r="MTD72" s="0"/>
      <c r="MTE72" s="0"/>
      <c r="MTF72" s="0"/>
      <c r="MTG72" s="0"/>
      <c r="MTH72" s="0"/>
      <c r="MTI72" s="0"/>
      <c r="MTJ72" s="0"/>
      <c r="MTK72" s="0"/>
      <c r="MTL72" s="0"/>
      <c r="MTM72" s="0"/>
      <c r="MTN72" s="0"/>
      <c r="MTO72" s="0"/>
      <c r="MTP72" s="0"/>
      <c r="MTQ72" s="0"/>
      <c r="MTR72" s="0"/>
      <c r="MTS72" s="0"/>
      <c r="MTT72" s="0"/>
      <c r="MTU72" s="0"/>
      <c r="MTV72" s="0"/>
      <c r="MTW72" s="0"/>
      <c r="MTX72" s="0"/>
      <c r="MTY72" s="0"/>
      <c r="MTZ72" s="0"/>
      <c r="MUA72" s="0"/>
      <c r="MUB72" s="0"/>
      <c r="MUC72" s="0"/>
      <c r="MUD72" s="0"/>
      <c r="MUE72" s="0"/>
      <c r="MUF72" s="0"/>
      <c r="MUG72" s="0"/>
      <c r="MUH72" s="0"/>
      <c r="MUI72" s="0"/>
      <c r="MUJ72" s="0"/>
      <c r="MUK72" s="0"/>
      <c r="MUL72" s="0"/>
      <c r="MUM72" s="0"/>
      <c r="MUN72" s="0"/>
      <c r="MUO72" s="0"/>
      <c r="MUP72" s="0"/>
      <c r="MUQ72" s="0"/>
      <c r="MUR72" s="0"/>
      <c r="MUS72" s="0"/>
      <c r="MUT72" s="0"/>
      <c r="MUU72" s="0"/>
      <c r="MUV72" s="0"/>
      <c r="MUW72" s="0"/>
      <c r="MUX72" s="0"/>
      <c r="MUY72" s="0"/>
      <c r="MUZ72" s="0"/>
      <c r="MVA72" s="0"/>
      <c r="MVB72" s="0"/>
      <c r="MVC72" s="0"/>
      <c r="MVD72" s="0"/>
      <c r="MVE72" s="0"/>
      <c r="MVF72" s="0"/>
      <c r="MVG72" s="0"/>
      <c r="MVH72" s="0"/>
      <c r="MVI72" s="0"/>
      <c r="MVJ72" s="0"/>
      <c r="MVK72" s="0"/>
      <c r="MVL72" s="0"/>
      <c r="MVM72" s="0"/>
      <c r="MVN72" s="0"/>
      <c r="MVO72" s="0"/>
      <c r="MVP72" s="0"/>
      <c r="MVQ72" s="0"/>
      <c r="MVR72" s="0"/>
      <c r="MVS72" s="0"/>
      <c r="MVT72" s="0"/>
      <c r="MVU72" s="0"/>
      <c r="MVV72" s="0"/>
      <c r="MVW72" s="0"/>
      <c r="MVX72" s="0"/>
      <c r="MVY72" s="0"/>
      <c r="MVZ72" s="0"/>
      <c r="MWA72" s="0"/>
      <c r="MWB72" s="0"/>
      <c r="MWC72" s="0"/>
      <c r="MWD72" s="0"/>
      <c r="MWE72" s="0"/>
      <c r="MWF72" s="0"/>
      <c r="MWG72" s="0"/>
      <c r="MWH72" s="0"/>
      <c r="MWI72" s="0"/>
      <c r="MWJ72" s="0"/>
      <c r="MWK72" s="0"/>
      <c r="MWL72" s="0"/>
      <c r="MWM72" s="0"/>
      <c r="MWN72" s="0"/>
      <c r="MWO72" s="0"/>
      <c r="MWP72" s="0"/>
      <c r="MWQ72" s="0"/>
      <c r="MWR72" s="0"/>
      <c r="MWS72" s="0"/>
      <c r="MWT72" s="0"/>
      <c r="MWU72" s="0"/>
      <c r="MWV72" s="0"/>
      <c r="MWW72" s="0"/>
      <c r="MWX72" s="0"/>
      <c r="MWY72" s="0"/>
      <c r="MWZ72" s="0"/>
      <c r="MXA72" s="0"/>
      <c r="MXB72" s="0"/>
      <c r="MXC72" s="0"/>
      <c r="MXD72" s="0"/>
      <c r="MXE72" s="0"/>
      <c r="MXF72" s="0"/>
      <c r="MXG72" s="0"/>
      <c r="MXH72" s="0"/>
      <c r="MXI72" s="0"/>
      <c r="MXJ72" s="0"/>
      <c r="MXK72" s="0"/>
      <c r="MXL72" s="0"/>
      <c r="MXM72" s="0"/>
      <c r="MXN72" s="0"/>
      <c r="MXO72" s="0"/>
      <c r="MXP72" s="0"/>
      <c r="MXQ72" s="0"/>
      <c r="MXR72" s="0"/>
      <c r="MXS72" s="0"/>
      <c r="MXT72" s="0"/>
      <c r="MXU72" s="0"/>
      <c r="MXV72" s="0"/>
      <c r="MXW72" s="0"/>
      <c r="MXX72" s="0"/>
      <c r="MXY72" s="0"/>
      <c r="MXZ72" s="0"/>
      <c r="MYA72" s="0"/>
      <c r="MYB72" s="0"/>
      <c r="MYC72" s="0"/>
      <c r="MYD72" s="0"/>
      <c r="MYE72" s="0"/>
      <c r="MYF72" s="0"/>
      <c r="MYG72" s="0"/>
      <c r="MYH72" s="0"/>
      <c r="MYI72" s="0"/>
      <c r="MYJ72" s="0"/>
      <c r="MYK72" s="0"/>
      <c r="MYL72" s="0"/>
      <c r="MYM72" s="0"/>
      <c r="MYN72" s="0"/>
      <c r="MYO72" s="0"/>
      <c r="MYP72" s="0"/>
      <c r="MYQ72" s="0"/>
      <c r="MYR72" s="0"/>
      <c r="MYS72" s="0"/>
      <c r="MYT72" s="0"/>
      <c r="MYU72" s="0"/>
      <c r="MYV72" s="0"/>
      <c r="MYW72" s="0"/>
      <c r="MYX72" s="0"/>
      <c r="MYY72" s="0"/>
      <c r="MYZ72" s="0"/>
      <c r="MZA72" s="0"/>
      <c r="MZB72" s="0"/>
      <c r="MZC72" s="0"/>
      <c r="MZD72" s="0"/>
      <c r="MZE72" s="0"/>
      <c r="MZF72" s="0"/>
      <c r="MZG72" s="0"/>
      <c r="MZH72" s="0"/>
      <c r="MZI72" s="0"/>
      <c r="MZJ72" s="0"/>
      <c r="MZK72" s="0"/>
      <c r="MZL72" s="0"/>
      <c r="MZM72" s="0"/>
      <c r="MZN72" s="0"/>
      <c r="MZO72" s="0"/>
      <c r="MZP72" s="0"/>
      <c r="MZQ72" s="0"/>
      <c r="MZR72" s="0"/>
      <c r="MZS72" s="0"/>
      <c r="MZT72" s="0"/>
      <c r="MZU72" s="0"/>
      <c r="MZV72" s="0"/>
      <c r="MZW72" s="0"/>
      <c r="MZX72" s="0"/>
      <c r="MZY72" s="0"/>
      <c r="MZZ72" s="0"/>
      <c r="NAA72" s="0"/>
      <c r="NAB72" s="0"/>
      <c r="NAC72" s="0"/>
      <c r="NAD72" s="0"/>
      <c r="NAE72" s="0"/>
      <c r="NAF72" s="0"/>
      <c r="NAG72" s="0"/>
      <c r="NAH72" s="0"/>
      <c r="NAI72" s="0"/>
      <c r="NAJ72" s="0"/>
      <c r="NAK72" s="0"/>
      <c r="NAL72" s="0"/>
      <c r="NAM72" s="0"/>
      <c r="NAN72" s="0"/>
      <c r="NAO72" s="0"/>
      <c r="NAP72" s="0"/>
      <c r="NAQ72" s="0"/>
      <c r="NAR72" s="0"/>
      <c r="NAS72" s="0"/>
      <c r="NAT72" s="0"/>
      <c r="NAU72" s="0"/>
      <c r="NAV72" s="0"/>
      <c r="NAW72" s="0"/>
      <c r="NAX72" s="0"/>
      <c r="NAY72" s="0"/>
      <c r="NAZ72" s="0"/>
      <c r="NBA72" s="0"/>
      <c r="NBB72" s="0"/>
      <c r="NBC72" s="0"/>
      <c r="NBD72" s="0"/>
      <c r="NBE72" s="0"/>
      <c r="NBF72" s="0"/>
      <c r="NBG72" s="0"/>
      <c r="NBH72" s="0"/>
      <c r="NBI72" s="0"/>
      <c r="NBJ72" s="0"/>
      <c r="NBK72" s="0"/>
      <c r="NBL72" s="0"/>
      <c r="NBM72" s="0"/>
      <c r="NBN72" s="0"/>
      <c r="NBO72" s="0"/>
      <c r="NBP72" s="0"/>
      <c r="NBQ72" s="0"/>
      <c r="NBR72" s="0"/>
      <c r="NBS72" s="0"/>
      <c r="NBT72" s="0"/>
      <c r="NBU72" s="0"/>
      <c r="NBV72" s="0"/>
      <c r="NBW72" s="0"/>
      <c r="NBX72" s="0"/>
      <c r="NBY72" s="0"/>
      <c r="NBZ72" s="0"/>
      <c r="NCA72" s="0"/>
      <c r="NCB72" s="0"/>
      <c r="NCC72" s="0"/>
      <c r="NCD72" s="0"/>
      <c r="NCE72" s="0"/>
      <c r="NCF72" s="0"/>
      <c r="NCG72" s="0"/>
      <c r="NCH72" s="0"/>
      <c r="NCI72" s="0"/>
      <c r="NCJ72" s="0"/>
      <c r="NCK72" s="0"/>
      <c r="NCL72" s="0"/>
      <c r="NCM72" s="0"/>
      <c r="NCN72" s="0"/>
      <c r="NCO72" s="0"/>
      <c r="NCP72" s="0"/>
      <c r="NCQ72" s="0"/>
      <c r="NCR72" s="0"/>
      <c r="NCS72" s="0"/>
      <c r="NCT72" s="0"/>
      <c r="NCU72" s="0"/>
      <c r="NCV72" s="0"/>
      <c r="NCW72" s="0"/>
      <c r="NCX72" s="0"/>
      <c r="NCY72" s="0"/>
      <c r="NCZ72" s="0"/>
      <c r="NDA72" s="0"/>
      <c r="NDB72" s="0"/>
      <c r="NDC72" s="0"/>
      <c r="NDD72" s="0"/>
      <c r="NDE72" s="0"/>
      <c r="NDF72" s="0"/>
      <c r="NDG72" s="0"/>
      <c r="NDH72" s="0"/>
      <c r="NDI72" s="0"/>
      <c r="NDJ72" s="0"/>
      <c r="NDK72" s="0"/>
      <c r="NDL72" s="0"/>
      <c r="NDM72" s="0"/>
      <c r="NDN72" s="0"/>
      <c r="NDO72" s="0"/>
      <c r="NDP72" s="0"/>
      <c r="NDQ72" s="0"/>
      <c r="NDR72" s="0"/>
      <c r="NDS72" s="0"/>
      <c r="NDT72" s="0"/>
      <c r="NDU72" s="0"/>
      <c r="NDV72" s="0"/>
      <c r="NDW72" s="0"/>
      <c r="NDX72" s="0"/>
      <c r="NDY72" s="0"/>
      <c r="NDZ72" s="0"/>
      <c r="NEA72" s="0"/>
      <c r="NEB72" s="0"/>
      <c r="NEC72" s="0"/>
      <c r="NED72" s="0"/>
      <c r="NEE72" s="0"/>
      <c r="NEF72" s="0"/>
      <c r="NEG72" s="0"/>
      <c r="NEH72" s="0"/>
      <c r="NEI72" s="0"/>
      <c r="NEJ72" s="0"/>
      <c r="NEK72" s="0"/>
      <c r="NEL72" s="0"/>
      <c r="NEM72" s="0"/>
      <c r="NEN72" s="0"/>
      <c r="NEO72" s="0"/>
      <c r="NEP72" s="0"/>
      <c r="NEQ72" s="0"/>
      <c r="NER72" s="0"/>
      <c r="NES72" s="0"/>
      <c r="NET72" s="0"/>
      <c r="NEU72" s="0"/>
      <c r="NEV72" s="0"/>
      <c r="NEW72" s="0"/>
      <c r="NEX72" s="0"/>
      <c r="NEY72" s="0"/>
      <c r="NEZ72" s="0"/>
      <c r="NFA72" s="0"/>
      <c r="NFB72" s="0"/>
      <c r="NFC72" s="0"/>
      <c r="NFD72" s="0"/>
      <c r="NFE72" s="0"/>
      <c r="NFF72" s="0"/>
      <c r="NFG72" s="0"/>
      <c r="NFH72" s="0"/>
      <c r="NFI72" s="0"/>
      <c r="NFJ72" s="0"/>
      <c r="NFK72" s="0"/>
      <c r="NFL72" s="0"/>
      <c r="NFM72" s="0"/>
      <c r="NFN72" s="0"/>
      <c r="NFO72" s="0"/>
      <c r="NFP72" s="0"/>
      <c r="NFQ72" s="0"/>
      <c r="NFR72" s="0"/>
      <c r="NFS72" s="0"/>
      <c r="NFT72" s="0"/>
      <c r="NFU72" s="0"/>
      <c r="NFV72" s="0"/>
      <c r="NFW72" s="0"/>
      <c r="NFX72" s="0"/>
      <c r="NFY72" s="0"/>
      <c r="NFZ72" s="0"/>
      <c r="NGA72" s="0"/>
      <c r="NGB72" s="0"/>
      <c r="NGC72" s="0"/>
      <c r="NGD72" s="0"/>
      <c r="NGE72" s="0"/>
      <c r="NGF72" s="0"/>
      <c r="NGG72" s="0"/>
      <c r="NGH72" s="0"/>
      <c r="NGI72" s="0"/>
      <c r="NGJ72" s="0"/>
      <c r="NGK72" s="0"/>
      <c r="NGL72" s="0"/>
      <c r="NGM72" s="0"/>
      <c r="NGN72" s="0"/>
      <c r="NGO72" s="0"/>
      <c r="NGP72" s="0"/>
      <c r="NGQ72" s="0"/>
      <c r="NGR72" s="0"/>
      <c r="NGS72" s="0"/>
      <c r="NGT72" s="0"/>
      <c r="NGU72" s="0"/>
      <c r="NGV72" s="0"/>
      <c r="NGW72" s="0"/>
      <c r="NGX72" s="0"/>
      <c r="NGY72" s="0"/>
      <c r="NGZ72" s="0"/>
      <c r="NHA72" s="0"/>
      <c r="NHB72" s="0"/>
      <c r="NHC72" s="0"/>
      <c r="NHD72" s="0"/>
      <c r="NHE72" s="0"/>
      <c r="NHF72" s="0"/>
      <c r="NHG72" s="0"/>
      <c r="NHH72" s="0"/>
      <c r="NHI72" s="0"/>
      <c r="NHJ72" s="0"/>
      <c r="NHK72" s="0"/>
      <c r="NHL72" s="0"/>
      <c r="NHM72" s="0"/>
      <c r="NHN72" s="0"/>
      <c r="NHO72" s="0"/>
      <c r="NHP72" s="0"/>
      <c r="NHQ72" s="0"/>
      <c r="NHR72" s="0"/>
      <c r="NHS72" s="0"/>
      <c r="NHT72" s="0"/>
      <c r="NHU72" s="0"/>
      <c r="NHV72" s="0"/>
      <c r="NHW72" s="0"/>
      <c r="NHX72" s="0"/>
      <c r="NHY72" s="0"/>
      <c r="NHZ72" s="0"/>
      <c r="NIA72" s="0"/>
      <c r="NIB72" s="0"/>
      <c r="NIC72" s="0"/>
      <c r="NID72" s="0"/>
      <c r="NIE72" s="0"/>
      <c r="NIF72" s="0"/>
      <c r="NIG72" s="0"/>
      <c r="NIH72" s="0"/>
      <c r="NII72" s="0"/>
      <c r="NIJ72" s="0"/>
      <c r="NIK72" s="0"/>
      <c r="NIL72" s="0"/>
      <c r="NIM72" s="0"/>
      <c r="NIN72" s="0"/>
      <c r="NIO72" s="0"/>
      <c r="NIP72" s="0"/>
      <c r="NIQ72" s="0"/>
      <c r="NIR72" s="0"/>
      <c r="NIS72" s="0"/>
      <c r="NIT72" s="0"/>
      <c r="NIU72" s="0"/>
      <c r="NIV72" s="0"/>
      <c r="NIW72" s="0"/>
      <c r="NIX72" s="0"/>
      <c r="NIY72" s="0"/>
      <c r="NIZ72" s="0"/>
      <c r="NJA72" s="0"/>
      <c r="NJB72" s="0"/>
      <c r="NJC72" s="0"/>
      <c r="NJD72" s="0"/>
      <c r="NJE72" s="0"/>
      <c r="NJF72" s="0"/>
      <c r="NJG72" s="0"/>
      <c r="NJH72" s="0"/>
      <c r="NJI72" s="0"/>
      <c r="NJJ72" s="0"/>
      <c r="NJK72" s="0"/>
      <c r="NJL72" s="0"/>
      <c r="NJM72" s="0"/>
      <c r="NJN72" s="0"/>
      <c r="NJO72" s="0"/>
      <c r="NJP72" s="0"/>
      <c r="NJQ72" s="0"/>
      <c r="NJR72" s="0"/>
      <c r="NJS72" s="0"/>
      <c r="NJT72" s="0"/>
      <c r="NJU72" s="0"/>
      <c r="NJV72" s="0"/>
      <c r="NJW72" s="0"/>
      <c r="NJX72" s="0"/>
      <c r="NJY72" s="0"/>
      <c r="NJZ72" s="0"/>
      <c r="NKA72" s="0"/>
      <c r="NKB72" s="0"/>
      <c r="NKC72" s="0"/>
      <c r="NKD72" s="0"/>
      <c r="NKE72" s="0"/>
      <c r="NKF72" s="0"/>
      <c r="NKG72" s="0"/>
      <c r="NKH72" s="0"/>
      <c r="NKI72" s="0"/>
      <c r="NKJ72" s="0"/>
      <c r="NKK72" s="0"/>
      <c r="NKL72" s="0"/>
      <c r="NKM72" s="0"/>
      <c r="NKN72" s="0"/>
      <c r="NKO72" s="0"/>
      <c r="NKP72" s="0"/>
      <c r="NKQ72" s="0"/>
      <c r="NKR72" s="0"/>
      <c r="NKS72" s="0"/>
      <c r="NKT72" s="0"/>
      <c r="NKU72" s="0"/>
      <c r="NKV72" s="0"/>
      <c r="NKW72" s="0"/>
      <c r="NKX72" s="0"/>
      <c r="NKY72" s="0"/>
      <c r="NKZ72" s="0"/>
      <c r="NLA72" s="0"/>
      <c r="NLB72" s="0"/>
      <c r="NLC72" s="0"/>
      <c r="NLD72" s="0"/>
      <c r="NLE72" s="0"/>
      <c r="NLF72" s="0"/>
      <c r="NLG72" s="0"/>
      <c r="NLH72" s="0"/>
      <c r="NLI72" s="0"/>
      <c r="NLJ72" s="0"/>
      <c r="NLK72" s="0"/>
      <c r="NLL72" s="0"/>
      <c r="NLM72" s="0"/>
      <c r="NLN72" s="0"/>
      <c r="NLO72" s="0"/>
      <c r="NLP72" s="0"/>
      <c r="NLQ72" s="0"/>
      <c r="NLR72" s="0"/>
      <c r="NLS72" s="0"/>
      <c r="NLT72" s="0"/>
      <c r="NLU72" s="0"/>
      <c r="NLV72" s="0"/>
      <c r="NLW72" s="0"/>
      <c r="NLX72" s="0"/>
      <c r="NLY72" s="0"/>
      <c r="NLZ72" s="0"/>
      <c r="NMA72" s="0"/>
      <c r="NMB72" s="0"/>
      <c r="NMC72" s="0"/>
      <c r="NMD72" s="0"/>
      <c r="NME72" s="0"/>
      <c r="NMF72" s="0"/>
      <c r="NMG72" s="0"/>
      <c r="NMH72" s="0"/>
      <c r="NMI72" s="0"/>
      <c r="NMJ72" s="0"/>
      <c r="NMK72" s="0"/>
      <c r="NML72" s="0"/>
      <c r="NMM72" s="0"/>
      <c r="NMN72" s="0"/>
      <c r="NMO72" s="0"/>
      <c r="NMP72" s="0"/>
      <c r="NMQ72" s="0"/>
      <c r="NMR72" s="0"/>
      <c r="NMS72" s="0"/>
      <c r="NMT72" s="0"/>
      <c r="NMU72" s="0"/>
      <c r="NMV72" s="0"/>
      <c r="NMW72" s="0"/>
      <c r="NMX72" s="0"/>
      <c r="NMY72" s="0"/>
      <c r="NMZ72" s="0"/>
      <c r="NNA72" s="0"/>
      <c r="NNB72" s="0"/>
      <c r="NNC72" s="0"/>
      <c r="NND72" s="0"/>
      <c r="NNE72" s="0"/>
      <c r="NNF72" s="0"/>
      <c r="NNG72" s="0"/>
      <c r="NNH72" s="0"/>
      <c r="NNI72" s="0"/>
      <c r="NNJ72" s="0"/>
      <c r="NNK72" s="0"/>
      <c r="NNL72" s="0"/>
      <c r="NNM72" s="0"/>
      <c r="NNN72" s="0"/>
      <c r="NNO72" s="0"/>
      <c r="NNP72" s="0"/>
      <c r="NNQ72" s="0"/>
      <c r="NNR72" s="0"/>
      <c r="NNS72" s="0"/>
      <c r="NNT72" s="0"/>
      <c r="NNU72" s="0"/>
      <c r="NNV72" s="0"/>
      <c r="NNW72" s="0"/>
      <c r="NNX72" s="0"/>
      <c r="NNY72" s="0"/>
      <c r="NNZ72" s="0"/>
      <c r="NOA72" s="0"/>
      <c r="NOB72" s="0"/>
      <c r="NOC72" s="0"/>
      <c r="NOD72" s="0"/>
      <c r="NOE72" s="0"/>
      <c r="NOF72" s="0"/>
      <c r="NOG72" s="0"/>
      <c r="NOH72" s="0"/>
      <c r="NOI72" s="0"/>
      <c r="NOJ72" s="0"/>
      <c r="NOK72" s="0"/>
      <c r="NOL72" s="0"/>
      <c r="NOM72" s="0"/>
      <c r="NON72" s="0"/>
      <c r="NOO72" s="0"/>
      <c r="NOP72" s="0"/>
      <c r="NOQ72" s="0"/>
      <c r="NOR72" s="0"/>
      <c r="NOS72" s="0"/>
      <c r="NOT72" s="0"/>
      <c r="NOU72" s="0"/>
      <c r="NOV72" s="0"/>
      <c r="NOW72" s="0"/>
      <c r="NOX72" s="0"/>
      <c r="NOY72" s="0"/>
      <c r="NOZ72" s="0"/>
      <c r="NPA72" s="0"/>
      <c r="NPB72" s="0"/>
      <c r="NPC72" s="0"/>
      <c r="NPD72" s="0"/>
      <c r="NPE72" s="0"/>
      <c r="NPF72" s="0"/>
      <c r="NPG72" s="0"/>
      <c r="NPH72" s="0"/>
      <c r="NPI72" s="0"/>
      <c r="NPJ72" s="0"/>
      <c r="NPK72" s="0"/>
      <c r="NPL72" s="0"/>
      <c r="NPM72" s="0"/>
      <c r="NPN72" s="0"/>
      <c r="NPO72" s="0"/>
      <c r="NPP72" s="0"/>
      <c r="NPQ72" s="0"/>
      <c r="NPR72" s="0"/>
      <c r="NPS72" s="0"/>
      <c r="NPT72" s="0"/>
      <c r="NPU72" s="0"/>
      <c r="NPV72" s="0"/>
      <c r="NPW72" s="0"/>
      <c r="NPX72" s="0"/>
      <c r="NPY72" s="0"/>
      <c r="NPZ72" s="0"/>
      <c r="NQA72" s="0"/>
      <c r="NQB72" s="0"/>
      <c r="NQC72" s="0"/>
      <c r="NQD72" s="0"/>
      <c r="NQE72" s="0"/>
      <c r="NQF72" s="0"/>
      <c r="NQG72" s="0"/>
      <c r="NQH72" s="0"/>
      <c r="NQI72" s="0"/>
      <c r="NQJ72" s="0"/>
      <c r="NQK72" s="0"/>
      <c r="NQL72" s="0"/>
      <c r="NQM72" s="0"/>
      <c r="NQN72" s="0"/>
      <c r="NQO72" s="0"/>
      <c r="NQP72" s="0"/>
      <c r="NQQ72" s="0"/>
      <c r="NQR72" s="0"/>
      <c r="NQS72" s="0"/>
      <c r="NQT72" s="0"/>
      <c r="NQU72" s="0"/>
      <c r="NQV72" s="0"/>
      <c r="NQW72" s="0"/>
      <c r="NQX72" s="0"/>
      <c r="NQY72" s="0"/>
      <c r="NQZ72" s="0"/>
      <c r="NRA72" s="0"/>
      <c r="NRB72" s="0"/>
      <c r="NRC72" s="0"/>
      <c r="NRD72" s="0"/>
      <c r="NRE72" s="0"/>
      <c r="NRF72" s="0"/>
      <c r="NRG72" s="0"/>
      <c r="NRH72" s="0"/>
      <c r="NRI72" s="0"/>
      <c r="NRJ72" s="0"/>
      <c r="NRK72" s="0"/>
      <c r="NRL72" s="0"/>
      <c r="NRM72" s="0"/>
      <c r="NRN72" s="0"/>
      <c r="NRO72" s="0"/>
      <c r="NRP72" s="0"/>
      <c r="NRQ72" s="0"/>
      <c r="NRR72" s="0"/>
      <c r="NRS72" s="0"/>
      <c r="NRT72" s="0"/>
      <c r="NRU72" s="0"/>
      <c r="NRV72" s="0"/>
      <c r="NRW72" s="0"/>
      <c r="NRX72" s="0"/>
      <c r="NRY72" s="0"/>
      <c r="NRZ72" s="0"/>
      <c r="NSA72" s="0"/>
      <c r="NSB72" s="0"/>
      <c r="NSC72" s="0"/>
      <c r="NSD72" s="0"/>
      <c r="NSE72" s="0"/>
      <c r="NSF72" s="0"/>
      <c r="NSG72" s="0"/>
      <c r="NSH72" s="0"/>
      <c r="NSI72" s="0"/>
      <c r="NSJ72" s="0"/>
      <c r="NSK72" s="0"/>
      <c r="NSL72" s="0"/>
      <c r="NSM72" s="0"/>
      <c r="NSN72" s="0"/>
      <c r="NSO72" s="0"/>
      <c r="NSP72" s="0"/>
      <c r="NSQ72" s="0"/>
      <c r="NSR72" s="0"/>
      <c r="NSS72" s="0"/>
      <c r="NST72" s="0"/>
      <c r="NSU72" s="0"/>
      <c r="NSV72" s="0"/>
      <c r="NSW72" s="0"/>
      <c r="NSX72" s="0"/>
      <c r="NSY72" s="0"/>
      <c r="NSZ72" s="0"/>
      <c r="NTA72" s="0"/>
      <c r="NTB72" s="0"/>
      <c r="NTC72" s="0"/>
      <c r="NTD72" s="0"/>
      <c r="NTE72" s="0"/>
      <c r="NTF72" s="0"/>
      <c r="NTG72" s="0"/>
      <c r="NTH72" s="0"/>
      <c r="NTI72" s="0"/>
      <c r="NTJ72" s="0"/>
      <c r="NTK72" s="0"/>
      <c r="NTL72" s="0"/>
      <c r="NTM72" s="0"/>
      <c r="NTN72" s="0"/>
      <c r="NTO72" s="0"/>
      <c r="NTP72" s="0"/>
      <c r="NTQ72" s="0"/>
      <c r="NTR72" s="0"/>
      <c r="NTS72" s="0"/>
      <c r="NTT72" s="0"/>
      <c r="NTU72" s="0"/>
      <c r="NTV72" s="0"/>
      <c r="NTW72" s="0"/>
      <c r="NTX72" s="0"/>
      <c r="NTY72" s="0"/>
      <c r="NTZ72" s="0"/>
      <c r="NUA72" s="0"/>
      <c r="NUB72" s="0"/>
      <c r="NUC72" s="0"/>
      <c r="NUD72" s="0"/>
      <c r="NUE72" s="0"/>
      <c r="NUF72" s="0"/>
      <c r="NUG72" s="0"/>
      <c r="NUH72" s="0"/>
      <c r="NUI72" s="0"/>
      <c r="NUJ72" s="0"/>
      <c r="NUK72" s="0"/>
      <c r="NUL72" s="0"/>
      <c r="NUM72" s="0"/>
      <c r="NUN72" s="0"/>
      <c r="NUO72" s="0"/>
      <c r="NUP72" s="0"/>
      <c r="NUQ72" s="0"/>
      <c r="NUR72" s="0"/>
      <c r="NUS72" s="0"/>
      <c r="NUT72" s="0"/>
      <c r="NUU72" s="0"/>
      <c r="NUV72" s="0"/>
      <c r="NUW72" s="0"/>
      <c r="NUX72" s="0"/>
      <c r="NUY72" s="0"/>
      <c r="NUZ72" s="0"/>
      <c r="NVA72" s="0"/>
      <c r="NVB72" s="0"/>
      <c r="NVC72" s="0"/>
      <c r="NVD72" s="0"/>
      <c r="NVE72" s="0"/>
      <c r="NVF72" s="0"/>
      <c r="NVG72" s="0"/>
      <c r="NVH72" s="0"/>
      <c r="NVI72" s="0"/>
      <c r="NVJ72" s="0"/>
      <c r="NVK72" s="0"/>
      <c r="NVL72" s="0"/>
      <c r="NVM72" s="0"/>
      <c r="NVN72" s="0"/>
      <c r="NVO72" s="0"/>
      <c r="NVP72" s="0"/>
      <c r="NVQ72" s="0"/>
      <c r="NVR72" s="0"/>
      <c r="NVS72" s="0"/>
      <c r="NVT72" s="0"/>
      <c r="NVU72" s="0"/>
      <c r="NVV72" s="0"/>
      <c r="NVW72" s="0"/>
      <c r="NVX72" s="0"/>
      <c r="NVY72" s="0"/>
      <c r="NVZ72" s="0"/>
      <c r="NWA72" s="0"/>
      <c r="NWB72" s="0"/>
      <c r="NWC72" s="0"/>
      <c r="NWD72" s="0"/>
      <c r="NWE72" s="0"/>
      <c r="NWF72" s="0"/>
      <c r="NWG72" s="0"/>
      <c r="NWH72" s="0"/>
      <c r="NWI72" s="0"/>
      <c r="NWJ72" s="0"/>
      <c r="NWK72" s="0"/>
      <c r="NWL72" s="0"/>
      <c r="NWM72" s="0"/>
      <c r="NWN72" s="0"/>
      <c r="NWO72" s="0"/>
      <c r="NWP72" s="0"/>
      <c r="NWQ72" s="0"/>
      <c r="NWR72" s="0"/>
      <c r="NWS72" s="0"/>
      <c r="NWT72" s="0"/>
      <c r="NWU72" s="0"/>
      <c r="NWV72" s="0"/>
      <c r="NWW72" s="0"/>
      <c r="NWX72" s="0"/>
      <c r="NWY72" s="0"/>
      <c r="NWZ72" s="0"/>
      <c r="NXA72" s="0"/>
      <c r="NXB72" s="0"/>
      <c r="NXC72" s="0"/>
      <c r="NXD72" s="0"/>
      <c r="NXE72" s="0"/>
      <c r="NXF72" s="0"/>
      <c r="NXG72" s="0"/>
      <c r="NXH72" s="0"/>
      <c r="NXI72" s="0"/>
      <c r="NXJ72" s="0"/>
      <c r="NXK72" s="0"/>
      <c r="NXL72" s="0"/>
      <c r="NXM72" s="0"/>
      <c r="NXN72" s="0"/>
      <c r="NXO72" s="0"/>
      <c r="NXP72" s="0"/>
      <c r="NXQ72" s="0"/>
      <c r="NXR72" s="0"/>
      <c r="NXS72" s="0"/>
      <c r="NXT72" s="0"/>
      <c r="NXU72" s="0"/>
      <c r="NXV72" s="0"/>
      <c r="NXW72" s="0"/>
      <c r="NXX72" s="0"/>
      <c r="NXY72" s="0"/>
      <c r="NXZ72" s="0"/>
      <c r="NYA72" s="0"/>
      <c r="NYB72" s="0"/>
      <c r="NYC72" s="0"/>
      <c r="NYD72" s="0"/>
      <c r="NYE72" s="0"/>
      <c r="NYF72" s="0"/>
      <c r="NYG72" s="0"/>
      <c r="NYH72" s="0"/>
      <c r="NYI72" s="0"/>
      <c r="NYJ72" s="0"/>
      <c r="NYK72" s="0"/>
      <c r="NYL72" s="0"/>
      <c r="NYM72" s="0"/>
      <c r="NYN72" s="0"/>
      <c r="NYO72" s="0"/>
      <c r="NYP72" s="0"/>
      <c r="NYQ72" s="0"/>
      <c r="NYR72" s="0"/>
      <c r="NYS72" s="0"/>
      <c r="NYT72" s="0"/>
      <c r="NYU72" s="0"/>
      <c r="NYV72" s="0"/>
      <c r="NYW72" s="0"/>
      <c r="NYX72" s="0"/>
      <c r="NYY72" s="0"/>
      <c r="NYZ72" s="0"/>
      <c r="NZA72" s="0"/>
      <c r="NZB72" s="0"/>
      <c r="NZC72" s="0"/>
      <c r="NZD72" s="0"/>
      <c r="NZE72" s="0"/>
      <c r="NZF72" s="0"/>
      <c r="NZG72" s="0"/>
      <c r="NZH72" s="0"/>
      <c r="NZI72" s="0"/>
      <c r="NZJ72" s="0"/>
      <c r="NZK72" s="0"/>
      <c r="NZL72" s="0"/>
      <c r="NZM72" s="0"/>
      <c r="NZN72" s="0"/>
      <c r="NZO72" s="0"/>
      <c r="NZP72" s="0"/>
      <c r="NZQ72" s="0"/>
      <c r="NZR72" s="0"/>
      <c r="NZS72" s="0"/>
      <c r="NZT72" s="0"/>
      <c r="NZU72" s="0"/>
      <c r="NZV72" s="0"/>
      <c r="NZW72" s="0"/>
      <c r="NZX72" s="0"/>
      <c r="NZY72" s="0"/>
      <c r="NZZ72" s="0"/>
      <c r="OAA72" s="0"/>
      <c r="OAB72" s="0"/>
      <c r="OAC72" s="0"/>
      <c r="OAD72" s="0"/>
      <c r="OAE72" s="0"/>
      <c r="OAF72" s="0"/>
      <c r="OAG72" s="0"/>
      <c r="OAH72" s="0"/>
      <c r="OAI72" s="0"/>
      <c r="OAJ72" s="0"/>
      <c r="OAK72" s="0"/>
      <c r="OAL72" s="0"/>
      <c r="OAM72" s="0"/>
      <c r="OAN72" s="0"/>
      <c r="OAO72" s="0"/>
      <c r="OAP72" s="0"/>
      <c r="OAQ72" s="0"/>
      <c r="OAR72" s="0"/>
      <c r="OAS72" s="0"/>
      <c r="OAT72" s="0"/>
      <c r="OAU72" s="0"/>
      <c r="OAV72" s="0"/>
      <c r="OAW72" s="0"/>
      <c r="OAX72" s="0"/>
      <c r="OAY72" s="0"/>
      <c r="OAZ72" s="0"/>
      <c r="OBA72" s="0"/>
      <c r="OBB72" s="0"/>
      <c r="OBC72" s="0"/>
      <c r="OBD72" s="0"/>
      <c r="OBE72" s="0"/>
      <c r="OBF72" s="0"/>
      <c r="OBG72" s="0"/>
      <c r="OBH72" s="0"/>
      <c r="OBI72" s="0"/>
      <c r="OBJ72" s="0"/>
      <c r="OBK72" s="0"/>
      <c r="OBL72" s="0"/>
      <c r="OBM72" s="0"/>
      <c r="OBN72" s="0"/>
      <c r="OBO72" s="0"/>
      <c r="OBP72" s="0"/>
      <c r="OBQ72" s="0"/>
      <c r="OBR72" s="0"/>
      <c r="OBS72" s="0"/>
      <c r="OBT72" s="0"/>
      <c r="OBU72" s="0"/>
      <c r="OBV72" s="0"/>
      <c r="OBW72" s="0"/>
      <c r="OBX72" s="0"/>
      <c r="OBY72" s="0"/>
      <c r="OBZ72" s="0"/>
      <c r="OCA72" s="0"/>
      <c r="OCB72" s="0"/>
      <c r="OCC72" s="0"/>
      <c r="OCD72" s="0"/>
      <c r="OCE72" s="0"/>
      <c r="OCF72" s="0"/>
      <c r="OCG72" s="0"/>
      <c r="OCH72" s="0"/>
      <c r="OCI72" s="0"/>
      <c r="OCJ72" s="0"/>
      <c r="OCK72" s="0"/>
      <c r="OCL72" s="0"/>
      <c r="OCM72" s="0"/>
      <c r="OCN72" s="0"/>
      <c r="OCO72" s="0"/>
      <c r="OCP72" s="0"/>
      <c r="OCQ72" s="0"/>
      <c r="OCR72" s="0"/>
      <c r="OCS72" s="0"/>
      <c r="OCT72" s="0"/>
      <c r="OCU72" s="0"/>
      <c r="OCV72" s="0"/>
      <c r="OCW72" s="0"/>
      <c r="OCX72" s="0"/>
      <c r="OCY72" s="0"/>
      <c r="OCZ72" s="0"/>
      <c r="ODA72" s="0"/>
      <c r="ODB72" s="0"/>
      <c r="ODC72" s="0"/>
      <c r="ODD72" s="0"/>
      <c r="ODE72" s="0"/>
      <c r="ODF72" s="0"/>
      <c r="ODG72" s="0"/>
      <c r="ODH72" s="0"/>
      <c r="ODI72" s="0"/>
      <c r="ODJ72" s="0"/>
      <c r="ODK72" s="0"/>
      <c r="ODL72" s="0"/>
      <c r="ODM72" s="0"/>
      <c r="ODN72" s="0"/>
      <c r="ODO72" s="0"/>
      <c r="ODP72" s="0"/>
      <c r="ODQ72" s="0"/>
      <c r="ODR72" s="0"/>
      <c r="ODS72" s="0"/>
      <c r="ODT72" s="0"/>
      <c r="ODU72" s="0"/>
      <c r="ODV72" s="0"/>
      <c r="ODW72" s="0"/>
      <c r="ODX72" s="0"/>
      <c r="ODY72" s="0"/>
      <c r="ODZ72" s="0"/>
      <c r="OEA72" s="0"/>
      <c r="OEB72" s="0"/>
      <c r="OEC72" s="0"/>
      <c r="OED72" s="0"/>
      <c r="OEE72" s="0"/>
      <c r="OEF72" s="0"/>
      <c r="OEG72" s="0"/>
      <c r="OEH72" s="0"/>
      <c r="OEI72" s="0"/>
      <c r="OEJ72" s="0"/>
      <c r="OEK72" s="0"/>
      <c r="OEL72" s="0"/>
      <c r="OEM72" s="0"/>
      <c r="OEN72" s="0"/>
      <c r="OEO72" s="0"/>
      <c r="OEP72" s="0"/>
      <c r="OEQ72" s="0"/>
      <c r="OER72" s="0"/>
      <c r="OES72" s="0"/>
      <c r="OET72" s="0"/>
      <c r="OEU72" s="0"/>
      <c r="OEV72" s="0"/>
      <c r="OEW72" s="0"/>
      <c r="OEX72" s="0"/>
      <c r="OEY72" s="0"/>
      <c r="OEZ72" s="0"/>
      <c r="OFA72" s="0"/>
      <c r="OFB72" s="0"/>
      <c r="OFC72" s="0"/>
      <c r="OFD72" s="0"/>
      <c r="OFE72" s="0"/>
      <c r="OFF72" s="0"/>
      <c r="OFG72" s="0"/>
      <c r="OFH72" s="0"/>
      <c r="OFI72" s="0"/>
      <c r="OFJ72" s="0"/>
      <c r="OFK72" s="0"/>
      <c r="OFL72" s="0"/>
      <c r="OFM72" s="0"/>
      <c r="OFN72" s="0"/>
      <c r="OFO72" s="0"/>
      <c r="OFP72" s="0"/>
      <c r="OFQ72" s="0"/>
      <c r="OFR72" s="0"/>
      <c r="OFS72" s="0"/>
      <c r="OFT72" s="0"/>
      <c r="OFU72" s="0"/>
      <c r="OFV72" s="0"/>
      <c r="OFW72" s="0"/>
      <c r="OFX72" s="0"/>
      <c r="OFY72" s="0"/>
      <c r="OFZ72" s="0"/>
      <c r="OGA72" s="0"/>
      <c r="OGB72" s="0"/>
      <c r="OGC72" s="0"/>
      <c r="OGD72" s="0"/>
      <c r="OGE72" s="0"/>
      <c r="OGF72" s="0"/>
      <c r="OGG72" s="0"/>
      <c r="OGH72" s="0"/>
      <c r="OGI72" s="0"/>
      <c r="OGJ72" s="0"/>
      <c r="OGK72" s="0"/>
      <c r="OGL72" s="0"/>
      <c r="OGM72" s="0"/>
      <c r="OGN72" s="0"/>
      <c r="OGO72" s="0"/>
      <c r="OGP72" s="0"/>
      <c r="OGQ72" s="0"/>
      <c r="OGR72" s="0"/>
      <c r="OGS72" s="0"/>
      <c r="OGT72" s="0"/>
      <c r="OGU72" s="0"/>
      <c r="OGV72" s="0"/>
      <c r="OGW72" s="0"/>
      <c r="OGX72" s="0"/>
      <c r="OGY72" s="0"/>
      <c r="OGZ72" s="0"/>
      <c r="OHA72" s="0"/>
      <c r="OHB72" s="0"/>
      <c r="OHC72" s="0"/>
      <c r="OHD72" s="0"/>
      <c r="OHE72" s="0"/>
      <c r="OHF72" s="0"/>
      <c r="OHG72" s="0"/>
      <c r="OHH72" s="0"/>
      <c r="OHI72" s="0"/>
      <c r="OHJ72" s="0"/>
      <c r="OHK72" s="0"/>
      <c r="OHL72" s="0"/>
      <c r="OHM72" s="0"/>
      <c r="OHN72" s="0"/>
      <c r="OHO72" s="0"/>
      <c r="OHP72" s="0"/>
      <c r="OHQ72" s="0"/>
      <c r="OHR72" s="0"/>
      <c r="OHS72" s="0"/>
      <c r="OHT72" s="0"/>
      <c r="OHU72" s="0"/>
      <c r="OHV72" s="0"/>
      <c r="OHW72" s="0"/>
      <c r="OHX72" s="0"/>
      <c r="OHY72" s="0"/>
      <c r="OHZ72" s="0"/>
      <c r="OIA72" s="0"/>
      <c r="OIB72" s="0"/>
      <c r="OIC72" s="0"/>
      <c r="OID72" s="0"/>
      <c r="OIE72" s="0"/>
      <c r="OIF72" s="0"/>
      <c r="OIG72" s="0"/>
      <c r="OIH72" s="0"/>
      <c r="OII72" s="0"/>
      <c r="OIJ72" s="0"/>
      <c r="OIK72" s="0"/>
      <c r="OIL72" s="0"/>
      <c r="OIM72" s="0"/>
      <c r="OIN72" s="0"/>
      <c r="OIO72" s="0"/>
      <c r="OIP72" s="0"/>
      <c r="OIQ72" s="0"/>
      <c r="OIR72" s="0"/>
      <c r="OIS72" s="0"/>
      <c r="OIT72" s="0"/>
      <c r="OIU72" s="0"/>
      <c r="OIV72" s="0"/>
      <c r="OIW72" s="0"/>
      <c r="OIX72" s="0"/>
      <c r="OIY72" s="0"/>
      <c r="OIZ72" s="0"/>
      <c r="OJA72" s="0"/>
      <c r="OJB72" s="0"/>
      <c r="OJC72" s="0"/>
      <c r="OJD72" s="0"/>
      <c r="OJE72" s="0"/>
      <c r="OJF72" s="0"/>
      <c r="OJG72" s="0"/>
      <c r="OJH72" s="0"/>
      <c r="OJI72" s="0"/>
      <c r="OJJ72" s="0"/>
      <c r="OJK72" s="0"/>
      <c r="OJL72" s="0"/>
      <c r="OJM72" s="0"/>
      <c r="OJN72" s="0"/>
      <c r="OJO72" s="0"/>
      <c r="OJP72" s="0"/>
      <c r="OJQ72" s="0"/>
      <c r="OJR72" s="0"/>
      <c r="OJS72" s="0"/>
      <c r="OJT72" s="0"/>
      <c r="OJU72" s="0"/>
      <c r="OJV72" s="0"/>
      <c r="OJW72" s="0"/>
      <c r="OJX72" s="0"/>
      <c r="OJY72" s="0"/>
      <c r="OJZ72" s="0"/>
      <c r="OKA72" s="0"/>
      <c r="OKB72" s="0"/>
      <c r="OKC72" s="0"/>
      <c r="OKD72" s="0"/>
      <c r="OKE72" s="0"/>
      <c r="OKF72" s="0"/>
      <c r="OKG72" s="0"/>
      <c r="OKH72" s="0"/>
      <c r="OKI72" s="0"/>
      <c r="OKJ72" s="0"/>
      <c r="OKK72" s="0"/>
      <c r="OKL72" s="0"/>
      <c r="OKM72" s="0"/>
      <c r="OKN72" s="0"/>
      <c r="OKO72" s="0"/>
      <c r="OKP72" s="0"/>
      <c r="OKQ72" s="0"/>
      <c r="OKR72" s="0"/>
      <c r="OKS72" s="0"/>
      <c r="OKT72" s="0"/>
      <c r="OKU72" s="0"/>
      <c r="OKV72" s="0"/>
      <c r="OKW72" s="0"/>
      <c r="OKX72" s="0"/>
      <c r="OKY72" s="0"/>
      <c r="OKZ72" s="0"/>
      <c r="OLA72" s="0"/>
      <c r="OLB72" s="0"/>
      <c r="OLC72" s="0"/>
      <c r="OLD72" s="0"/>
      <c r="OLE72" s="0"/>
      <c r="OLF72" s="0"/>
      <c r="OLG72" s="0"/>
      <c r="OLH72" s="0"/>
      <c r="OLI72" s="0"/>
      <c r="OLJ72" s="0"/>
      <c r="OLK72" s="0"/>
      <c r="OLL72" s="0"/>
      <c r="OLM72" s="0"/>
      <c r="OLN72" s="0"/>
      <c r="OLO72" s="0"/>
      <c r="OLP72" s="0"/>
      <c r="OLQ72" s="0"/>
      <c r="OLR72" s="0"/>
      <c r="OLS72" s="0"/>
      <c r="OLT72" s="0"/>
      <c r="OLU72" s="0"/>
      <c r="OLV72" s="0"/>
      <c r="OLW72" s="0"/>
      <c r="OLX72" s="0"/>
      <c r="OLY72" s="0"/>
      <c r="OLZ72" s="0"/>
      <c r="OMA72" s="0"/>
      <c r="OMB72" s="0"/>
      <c r="OMC72" s="0"/>
      <c r="OMD72" s="0"/>
      <c r="OME72" s="0"/>
      <c r="OMF72" s="0"/>
      <c r="OMG72" s="0"/>
      <c r="OMH72" s="0"/>
      <c r="OMI72" s="0"/>
      <c r="OMJ72" s="0"/>
      <c r="OMK72" s="0"/>
      <c r="OML72" s="0"/>
      <c r="OMM72" s="0"/>
      <c r="OMN72" s="0"/>
      <c r="OMO72" s="0"/>
      <c r="OMP72" s="0"/>
      <c r="OMQ72" s="0"/>
      <c r="OMR72" s="0"/>
      <c r="OMS72" s="0"/>
      <c r="OMT72" s="0"/>
      <c r="OMU72" s="0"/>
      <c r="OMV72" s="0"/>
      <c r="OMW72" s="0"/>
      <c r="OMX72" s="0"/>
      <c r="OMY72" s="0"/>
      <c r="OMZ72" s="0"/>
      <c r="ONA72" s="0"/>
      <c r="ONB72" s="0"/>
      <c r="ONC72" s="0"/>
      <c r="OND72" s="0"/>
      <c r="ONE72" s="0"/>
      <c r="ONF72" s="0"/>
      <c r="ONG72" s="0"/>
      <c r="ONH72" s="0"/>
      <c r="ONI72" s="0"/>
      <c r="ONJ72" s="0"/>
      <c r="ONK72" s="0"/>
      <c r="ONL72" s="0"/>
      <c r="ONM72" s="0"/>
      <c r="ONN72" s="0"/>
      <c r="ONO72" s="0"/>
      <c r="ONP72" s="0"/>
      <c r="ONQ72" s="0"/>
      <c r="ONR72" s="0"/>
      <c r="ONS72" s="0"/>
      <c r="ONT72" s="0"/>
      <c r="ONU72" s="0"/>
      <c r="ONV72" s="0"/>
      <c r="ONW72" s="0"/>
      <c r="ONX72" s="0"/>
      <c r="ONY72" s="0"/>
      <c r="ONZ72" s="0"/>
      <c r="OOA72" s="0"/>
      <c r="OOB72" s="0"/>
      <c r="OOC72" s="0"/>
      <c r="OOD72" s="0"/>
      <c r="OOE72" s="0"/>
      <c r="OOF72" s="0"/>
      <c r="OOG72" s="0"/>
      <c r="OOH72" s="0"/>
      <c r="OOI72" s="0"/>
      <c r="OOJ72" s="0"/>
      <c r="OOK72" s="0"/>
      <c r="OOL72" s="0"/>
      <c r="OOM72" s="0"/>
      <c r="OON72" s="0"/>
      <c r="OOO72" s="0"/>
      <c r="OOP72" s="0"/>
      <c r="OOQ72" s="0"/>
      <c r="OOR72" s="0"/>
      <c r="OOS72" s="0"/>
      <c r="OOT72" s="0"/>
      <c r="OOU72" s="0"/>
      <c r="OOV72" s="0"/>
      <c r="OOW72" s="0"/>
      <c r="OOX72" s="0"/>
      <c r="OOY72" s="0"/>
      <c r="OOZ72" s="0"/>
      <c r="OPA72" s="0"/>
      <c r="OPB72" s="0"/>
      <c r="OPC72" s="0"/>
      <c r="OPD72" s="0"/>
      <c r="OPE72" s="0"/>
      <c r="OPF72" s="0"/>
      <c r="OPG72" s="0"/>
      <c r="OPH72" s="0"/>
      <c r="OPI72" s="0"/>
      <c r="OPJ72" s="0"/>
      <c r="OPK72" s="0"/>
      <c r="OPL72" s="0"/>
      <c r="OPM72" s="0"/>
      <c r="OPN72" s="0"/>
      <c r="OPO72" s="0"/>
      <c r="OPP72" s="0"/>
      <c r="OPQ72" s="0"/>
      <c r="OPR72" s="0"/>
      <c r="OPS72" s="0"/>
      <c r="OPT72" s="0"/>
      <c r="OPU72" s="0"/>
      <c r="OPV72" s="0"/>
      <c r="OPW72" s="0"/>
      <c r="OPX72" s="0"/>
      <c r="OPY72" s="0"/>
      <c r="OPZ72" s="0"/>
      <c r="OQA72" s="0"/>
      <c r="OQB72" s="0"/>
      <c r="OQC72" s="0"/>
      <c r="OQD72" s="0"/>
      <c r="OQE72" s="0"/>
      <c r="OQF72" s="0"/>
      <c r="OQG72" s="0"/>
      <c r="OQH72" s="0"/>
      <c r="OQI72" s="0"/>
      <c r="OQJ72" s="0"/>
      <c r="OQK72" s="0"/>
      <c r="OQL72" s="0"/>
      <c r="OQM72" s="0"/>
      <c r="OQN72" s="0"/>
      <c r="OQO72" s="0"/>
      <c r="OQP72" s="0"/>
      <c r="OQQ72" s="0"/>
      <c r="OQR72" s="0"/>
      <c r="OQS72" s="0"/>
      <c r="OQT72" s="0"/>
      <c r="OQU72" s="0"/>
      <c r="OQV72" s="0"/>
      <c r="OQW72" s="0"/>
      <c r="OQX72" s="0"/>
      <c r="OQY72" s="0"/>
      <c r="OQZ72" s="0"/>
      <c r="ORA72" s="0"/>
      <c r="ORB72" s="0"/>
      <c r="ORC72" s="0"/>
      <c r="ORD72" s="0"/>
      <c r="ORE72" s="0"/>
      <c r="ORF72" s="0"/>
      <c r="ORG72" s="0"/>
      <c r="ORH72" s="0"/>
      <c r="ORI72" s="0"/>
      <c r="ORJ72" s="0"/>
      <c r="ORK72" s="0"/>
      <c r="ORL72" s="0"/>
      <c r="ORM72" s="0"/>
      <c r="ORN72" s="0"/>
      <c r="ORO72" s="0"/>
      <c r="ORP72" s="0"/>
      <c r="ORQ72" s="0"/>
      <c r="ORR72" s="0"/>
      <c r="ORS72" s="0"/>
      <c r="ORT72" s="0"/>
      <c r="ORU72" s="0"/>
      <c r="ORV72" s="0"/>
      <c r="ORW72" s="0"/>
      <c r="ORX72" s="0"/>
      <c r="ORY72" s="0"/>
      <c r="ORZ72" s="0"/>
      <c r="OSA72" s="0"/>
      <c r="OSB72" s="0"/>
      <c r="OSC72" s="0"/>
      <c r="OSD72" s="0"/>
      <c r="OSE72" s="0"/>
      <c r="OSF72" s="0"/>
      <c r="OSG72" s="0"/>
      <c r="OSH72" s="0"/>
      <c r="OSI72" s="0"/>
      <c r="OSJ72" s="0"/>
      <c r="OSK72" s="0"/>
      <c r="OSL72" s="0"/>
      <c r="OSM72" s="0"/>
      <c r="OSN72" s="0"/>
      <c r="OSO72" s="0"/>
      <c r="OSP72" s="0"/>
      <c r="OSQ72" s="0"/>
      <c r="OSR72" s="0"/>
      <c r="OSS72" s="0"/>
      <c r="OST72" s="0"/>
      <c r="OSU72" s="0"/>
      <c r="OSV72" s="0"/>
      <c r="OSW72" s="0"/>
      <c r="OSX72" s="0"/>
      <c r="OSY72" s="0"/>
      <c r="OSZ72" s="0"/>
      <c r="OTA72" s="0"/>
      <c r="OTB72" s="0"/>
      <c r="OTC72" s="0"/>
      <c r="OTD72" s="0"/>
      <c r="OTE72" s="0"/>
      <c r="OTF72" s="0"/>
      <c r="OTG72" s="0"/>
      <c r="OTH72" s="0"/>
      <c r="OTI72" s="0"/>
      <c r="OTJ72" s="0"/>
      <c r="OTK72" s="0"/>
      <c r="OTL72" s="0"/>
      <c r="OTM72" s="0"/>
      <c r="OTN72" s="0"/>
      <c r="OTO72" s="0"/>
      <c r="OTP72" s="0"/>
      <c r="OTQ72" s="0"/>
      <c r="OTR72" s="0"/>
      <c r="OTS72" s="0"/>
      <c r="OTT72" s="0"/>
      <c r="OTU72" s="0"/>
      <c r="OTV72" s="0"/>
      <c r="OTW72" s="0"/>
      <c r="OTX72" s="0"/>
      <c r="OTY72" s="0"/>
      <c r="OTZ72" s="0"/>
      <c r="OUA72" s="0"/>
      <c r="OUB72" s="0"/>
      <c r="OUC72" s="0"/>
      <c r="OUD72" s="0"/>
      <c r="OUE72" s="0"/>
      <c r="OUF72" s="0"/>
      <c r="OUG72" s="0"/>
      <c r="OUH72" s="0"/>
      <c r="OUI72" s="0"/>
      <c r="OUJ72" s="0"/>
      <c r="OUK72" s="0"/>
      <c r="OUL72" s="0"/>
      <c r="OUM72" s="0"/>
      <c r="OUN72" s="0"/>
      <c r="OUO72" s="0"/>
      <c r="OUP72" s="0"/>
      <c r="OUQ72" s="0"/>
      <c r="OUR72" s="0"/>
      <c r="OUS72" s="0"/>
      <c r="OUT72" s="0"/>
      <c r="OUU72" s="0"/>
      <c r="OUV72" s="0"/>
      <c r="OUW72" s="0"/>
      <c r="OUX72" s="0"/>
      <c r="OUY72" s="0"/>
      <c r="OUZ72" s="0"/>
      <c r="OVA72" s="0"/>
      <c r="OVB72" s="0"/>
      <c r="OVC72" s="0"/>
      <c r="OVD72" s="0"/>
      <c r="OVE72" s="0"/>
      <c r="OVF72" s="0"/>
      <c r="OVG72" s="0"/>
      <c r="OVH72" s="0"/>
      <c r="OVI72" s="0"/>
      <c r="OVJ72" s="0"/>
      <c r="OVK72" s="0"/>
      <c r="OVL72" s="0"/>
      <c r="OVM72" s="0"/>
      <c r="OVN72" s="0"/>
      <c r="OVO72" s="0"/>
      <c r="OVP72" s="0"/>
      <c r="OVQ72" s="0"/>
      <c r="OVR72" s="0"/>
      <c r="OVS72" s="0"/>
      <c r="OVT72" s="0"/>
      <c r="OVU72" s="0"/>
      <c r="OVV72" s="0"/>
      <c r="OVW72" s="0"/>
      <c r="OVX72" s="0"/>
      <c r="OVY72" s="0"/>
      <c r="OVZ72" s="0"/>
      <c r="OWA72" s="0"/>
      <c r="OWB72" s="0"/>
      <c r="OWC72" s="0"/>
      <c r="OWD72" s="0"/>
      <c r="OWE72" s="0"/>
      <c r="OWF72" s="0"/>
      <c r="OWG72" s="0"/>
      <c r="OWH72" s="0"/>
      <c r="OWI72" s="0"/>
      <c r="OWJ72" s="0"/>
      <c r="OWK72" s="0"/>
      <c r="OWL72" s="0"/>
      <c r="OWM72" s="0"/>
      <c r="OWN72" s="0"/>
      <c r="OWO72" s="0"/>
      <c r="OWP72" s="0"/>
      <c r="OWQ72" s="0"/>
      <c r="OWR72" s="0"/>
      <c r="OWS72" s="0"/>
      <c r="OWT72" s="0"/>
      <c r="OWU72" s="0"/>
      <c r="OWV72" s="0"/>
      <c r="OWW72" s="0"/>
      <c r="OWX72" s="0"/>
      <c r="OWY72" s="0"/>
      <c r="OWZ72" s="0"/>
      <c r="OXA72" s="0"/>
      <c r="OXB72" s="0"/>
      <c r="OXC72" s="0"/>
      <c r="OXD72" s="0"/>
      <c r="OXE72" s="0"/>
      <c r="OXF72" s="0"/>
      <c r="OXG72" s="0"/>
      <c r="OXH72" s="0"/>
      <c r="OXI72" s="0"/>
      <c r="OXJ72" s="0"/>
      <c r="OXK72" s="0"/>
      <c r="OXL72" s="0"/>
      <c r="OXM72" s="0"/>
      <c r="OXN72" s="0"/>
      <c r="OXO72" s="0"/>
      <c r="OXP72" s="0"/>
      <c r="OXQ72" s="0"/>
      <c r="OXR72" s="0"/>
      <c r="OXS72" s="0"/>
      <c r="OXT72" s="0"/>
      <c r="OXU72" s="0"/>
      <c r="OXV72" s="0"/>
      <c r="OXW72" s="0"/>
      <c r="OXX72" s="0"/>
      <c r="OXY72" s="0"/>
      <c r="OXZ72" s="0"/>
      <c r="OYA72" s="0"/>
      <c r="OYB72" s="0"/>
      <c r="OYC72" s="0"/>
      <c r="OYD72" s="0"/>
      <c r="OYE72" s="0"/>
      <c r="OYF72" s="0"/>
      <c r="OYG72" s="0"/>
      <c r="OYH72" s="0"/>
      <c r="OYI72" s="0"/>
      <c r="OYJ72" s="0"/>
      <c r="OYK72" s="0"/>
      <c r="OYL72" s="0"/>
      <c r="OYM72" s="0"/>
      <c r="OYN72" s="0"/>
      <c r="OYO72" s="0"/>
      <c r="OYP72" s="0"/>
      <c r="OYQ72" s="0"/>
      <c r="OYR72" s="0"/>
      <c r="OYS72" s="0"/>
      <c r="OYT72" s="0"/>
      <c r="OYU72" s="0"/>
      <c r="OYV72" s="0"/>
      <c r="OYW72" s="0"/>
      <c r="OYX72" s="0"/>
      <c r="OYY72" s="0"/>
      <c r="OYZ72" s="0"/>
      <c r="OZA72" s="0"/>
      <c r="OZB72" s="0"/>
      <c r="OZC72" s="0"/>
      <c r="OZD72" s="0"/>
      <c r="OZE72" s="0"/>
      <c r="OZF72" s="0"/>
      <c r="OZG72" s="0"/>
      <c r="OZH72" s="0"/>
      <c r="OZI72" s="0"/>
      <c r="OZJ72" s="0"/>
      <c r="OZK72" s="0"/>
      <c r="OZL72" s="0"/>
      <c r="OZM72" s="0"/>
      <c r="OZN72" s="0"/>
      <c r="OZO72" s="0"/>
      <c r="OZP72" s="0"/>
      <c r="OZQ72" s="0"/>
      <c r="OZR72" s="0"/>
      <c r="OZS72" s="0"/>
      <c r="OZT72" s="0"/>
      <c r="OZU72" s="0"/>
      <c r="OZV72" s="0"/>
      <c r="OZW72" s="0"/>
      <c r="OZX72" s="0"/>
      <c r="OZY72" s="0"/>
      <c r="OZZ72" s="0"/>
      <c r="PAA72" s="0"/>
      <c r="PAB72" s="0"/>
      <c r="PAC72" s="0"/>
      <c r="PAD72" s="0"/>
      <c r="PAE72" s="0"/>
      <c r="PAF72" s="0"/>
      <c r="PAG72" s="0"/>
      <c r="PAH72" s="0"/>
      <c r="PAI72" s="0"/>
      <c r="PAJ72" s="0"/>
      <c r="PAK72" s="0"/>
      <c r="PAL72" s="0"/>
      <c r="PAM72" s="0"/>
      <c r="PAN72" s="0"/>
      <c r="PAO72" s="0"/>
      <c r="PAP72" s="0"/>
      <c r="PAQ72" s="0"/>
      <c r="PAR72" s="0"/>
      <c r="PAS72" s="0"/>
      <c r="PAT72" s="0"/>
      <c r="PAU72" s="0"/>
      <c r="PAV72" s="0"/>
      <c r="PAW72" s="0"/>
      <c r="PAX72" s="0"/>
      <c r="PAY72" s="0"/>
      <c r="PAZ72" s="0"/>
      <c r="PBA72" s="0"/>
      <c r="PBB72" s="0"/>
      <c r="PBC72" s="0"/>
      <c r="PBD72" s="0"/>
      <c r="PBE72" s="0"/>
      <c r="PBF72" s="0"/>
      <c r="PBG72" s="0"/>
      <c r="PBH72" s="0"/>
      <c r="PBI72" s="0"/>
      <c r="PBJ72" s="0"/>
      <c r="PBK72" s="0"/>
      <c r="PBL72" s="0"/>
      <c r="PBM72" s="0"/>
      <c r="PBN72" s="0"/>
      <c r="PBO72" s="0"/>
      <c r="PBP72" s="0"/>
      <c r="PBQ72" s="0"/>
      <c r="PBR72" s="0"/>
      <c r="PBS72" s="0"/>
      <c r="PBT72" s="0"/>
      <c r="PBU72" s="0"/>
      <c r="PBV72" s="0"/>
      <c r="PBW72" s="0"/>
      <c r="PBX72" s="0"/>
      <c r="PBY72" s="0"/>
      <c r="PBZ72" s="0"/>
      <c r="PCA72" s="0"/>
      <c r="PCB72" s="0"/>
      <c r="PCC72" s="0"/>
      <c r="PCD72" s="0"/>
      <c r="PCE72" s="0"/>
      <c r="PCF72" s="0"/>
      <c r="PCG72" s="0"/>
      <c r="PCH72" s="0"/>
      <c r="PCI72" s="0"/>
      <c r="PCJ72" s="0"/>
      <c r="PCK72" s="0"/>
      <c r="PCL72" s="0"/>
      <c r="PCM72" s="0"/>
      <c r="PCN72" s="0"/>
      <c r="PCO72" s="0"/>
      <c r="PCP72" s="0"/>
      <c r="PCQ72" s="0"/>
      <c r="PCR72" s="0"/>
      <c r="PCS72" s="0"/>
      <c r="PCT72" s="0"/>
      <c r="PCU72" s="0"/>
      <c r="PCV72" s="0"/>
      <c r="PCW72" s="0"/>
      <c r="PCX72" s="0"/>
      <c r="PCY72" s="0"/>
      <c r="PCZ72" s="0"/>
      <c r="PDA72" s="0"/>
      <c r="PDB72" s="0"/>
      <c r="PDC72" s="0"/>
      <c r="PDD72" s="0"/>
      <c r="PDE72" s="0"/>
      <c r="PDF72" s="0"/>
      <c r="PDG72" s="0"/>
      <c r="PDH72" s="0"/>
      <c r="PDI72" s="0"/>
      <c r="PDJ72" s="0"/>
      <c r="PDK72" s="0"/>
      <c r="PDL72" s="0"/>
      <c r="PDM72" s="0"/>
      <c r="PDN72" s="0"/>
      <c r="PDO72" s="0"/>
      <c r="PDP72" s="0"/>
      <c r="PDQ72" s="0"/>
      <c r="PDR72" s="0"/>
      <c r="PDS72" s="0"/>
      <c r="PDT72" s="0"/>
      <c r="PDU72" s="0"/>
      <c r="PDV72" s="0"/>
      <c r="PDW72" s="0"/>
      <c r="PDX72" s="0"/>
      <c r="PDY72" s="0"/>
      <c r="PDZ72" s="0"/>
      <c r="PEA72" s="0"/>
      <c r="PEB72" s="0"/>
      <c r="PEC72" s="0"/>
      <c r="PED72" s="0"/>
      <c r="PEE72" s="0"/>
      <c r="PEF72" s="0"/>
      <c r="PEG72" s="0"/>
      <c r="PEH72" s="0"/>
      <c r="PEI72" s="0"/>
      <c r="PEJ72" s="0"/>
      <c r="PEK72" s="0"/>
      <c r="PEL72" s="0"/>
      <c r="PEM72" s="0"/>
      <c r="PEN72" s="0"/>
      <c r="PEO72" s="0"/>
      <c r="PEP72" s="0"/>
      <c r="PEQ72" s="0"/>
      <c r="PER72" s="0"/>
      <c r="PES72" s="0"/>
      <c r="PET72" s="0"/>
      <c r="PEU72" s="0"/>
      <c r="PEV72" s="0"/>
      <c r="PEW72" s="0"/>
      <c r="PEX72" s="0"/>
      <c r="PEY72" s="0"/>
      <c r="PEZ72" s="0"/>
      <c r="PFA72" s="0"/>
      <c r="PFB72" s="0"/>
      <c r="PFC72" s="0"/>
      <c r="PFD72" s="0"/>
      <c r="PFE72" s="0"/>
      <c r="PFF72" s="0"/>
      <c r="PFG72" s="0"/>
      <c r="PFH72" s="0"/>
      <c r="PFI72" s="0"/>
      <c r="PFJ72" s="0"/>
      <c r="PFK72" s="0"/>
      <c r="PFL72" s="0"/>
      <c r="PFM72" s="0"/>
      <c r="PFN72" s="0"/>
      <c r="PFO72" s="0"/>
      <c r="PFP72" s="0"/>
      <c r="PFQ72" s="0"/>
      <c r="PFR72" s="0"/>
      <c r="PFS72" s="0"/>
      <c r="PFT72" s="0"/>
      <c r="PFU72" s="0"/>
      <c r="PFV72" s="0"/>
      <c r="PFW72" s="0"/>
      <c r="PFX72" s="0"/>
      <c r="PFY72" s="0"/>
      <c r="PFZ72" s="0"/>
      <c r="PGA72" s="0"/>
      <c r="PGB72" s="0"/>
      <c r="PGC72" s="0"/>
      <c r="PGD72" s="0"/>
      <c r="PGE72" s="0"/>
      <c r="PGF72" s="0"/>
      <c r="PGG72" s="0"/>
      <c r="PGH72" s="0"/>
      <c r="PGI72" s="0"/>
      <c r="PGJ72" s="0"/>
      <c r="PGK72" s="0"/>
      <c r="PGL72" s="0"/>
      <c r="PGM72" s="0"/>
      <c r="PGN72" s="0"/>
      <c r="PGO72" s="0"/>
      <c r="PGP72" s="0"/>
      <c r="PGQ72" s="0"/>
      <c r="PGR72" s="0"/>
      <c r="PGS72" s="0"/>
      <c r="PGT72" s="0"/>
      <c r="PGU72" s="0"/>
      <c r="PGV72" s="0"/>
      <c r="PGW72" s="0"/>
      <c r="PGX72" s="0"/>
      <c r="PGY72" s="0"/>
      <c r="PGZ72" s="0"/>
      <c r="PHA72" s="0"/>
      <c r="PHB72" s="0"/>
      <c r="PHC72" s="0"/>
      <c r="PHD72" s="0"/>
      <c r="PHE72" s="0"/>
      <c r="PHF72" s="0"/>
      <c r="PHG72" s="0"/>
      <c r="PHH72" s="0"/>
      <c r="PHI72" s="0"/>
      <c r="PHJ72" s="0"/>
      <c r="PHK72" s="0"/>
      <c r="PHL72" s="0"/>
      <c r="PHM72" s="0"/>
      <c r="PHN72" s="0"/>
      <c r="PHO72" s="0"/>
      <c r="PHP72" s="0"/>
      <c r="PHQ72" s="0"/>
      <c r="PHR72" s="0"/>
      <c r="PHS72" s="0"/>
      <c r="PHT72" s="0"/>
      <c r="PHU72" s="0"/>
      <c r="PHV72" s="0"/>
      <c r="PHW72" s="0"/>
      <c r="PHX72" s="0"/>
      <c r="PHY72" s="0"/>
      <c r="PHZ72" s="0"/>
      <c r="PIA72" s="0"/>
      <c r="PIB72" s="0"/>
      <c r="PIC72" s="0"/>
      <c r="PID72" s="0"/>
      <c r="PIE72" s="0"/>
      <c r="PIF72" s="0"/>
      <c r="PIG72" s="0"/>
      <c r="PIH72" s="0"/>
      <c r="PII72" s="0"/>
      <c r="PIJ72" s="0"/>
      <c r="PIK72" s="0"/>
      <c r="PIL72" s="0"/>
      <c r="PIM72" s="0"/>
      <c r="PIN72" s="0"/>
      <c r="PIO72" s="0"/>
      <c r="PIP72" s="0"/>
      <c r="PIQ72" s="0"/>
      <c r="PIR72" s="0"/>
      <c r="PIS72" s="0"/>
      <c r="PIT72" s="0"/>
      <c r="PIU72" s="0"/>
      <c r="PIV72" s="0"/>
      <c r="PIW72" s="0"/>
      <c r="PIX72" s="0"/>
      <c r="PIY72" s="0"/>
      <c r="PIZ72" s="0"/>
      <c r="PJA72" s="0"/>
      <c r="PJB72" s="0"/>
      <c r="PJC72" s="0"/>
      <c r="PJD72" s="0"/>
      <c r="PJE72" s="0"/>
      <c r="PJF72" s="0"/>
      <c r="PJG72" s="0"/>
      <c r="PJH72" s="0"/>
      <c r="PJI72" s="0"/>
      <c r="PJJ72" s="0"/>
      <c r="PJK72" s="0"/>
      <c r="PJL72" s="0"/>
      <c r="PJM72" s="0"/>
      <c r="PJN72" s="0"/>
      <c r="PJO72" s="0"/>
      <c r="PJP72" s="0"/>
      <c r="PJQ72" s="0"/>
      <c r="PJR72" s="0"/>
      <c r="PJS72" s="0"/>
      <c r="PJT72" s="0"/>
      <c r="PJU72" s="0"/>
      <c r="PJV72" s="0"/>
      <c r="PJW72" s="0"/>
      <c r="PJX72" s="0"/>
      <c r="PJY72" s="0"/>
      <c r="PJZ72" s="0"/>
      <c r="PKA72" s="0"/>
      <c r="PKB72" s="0"/>
      <c r="PKC72" s="0"/>
      <c r="PKD72" s="0"/>
      <c r="PKE72" s="0"/>
      <c r="PKF72" s="0"/>
      <c r="PKG72" s="0"/>
      <c r="PKH72" s="0"/>
      <c r="PKI72" s="0"/>
      <c r="PKJ72" s="0"/>
      <c r="PKK72" s="0"/>
      <c r="PKL72" s="0"/>
      <c r="PKM72" s="0"/>
      <c r="PKN72" s="0"/>
      <c r="PKO72" s="0"/>
      <c r="PKP72" s="0"/>
      <c r="PKQ72" s="0"/>
      <c r="PKR72" s="0"/>
      <c r="PKS72" s="0"/>
      <c r="PKT72" s="0"/>
      <c r="PKU72" s="0"/>
      <c r="PKV72" s="0"/>
      <c r="PKW72" s="0"/>
      <c r="PKX72" s="0"/>
      <c r="PKY72" s="0"/>
      <c r="PKZ72" s="0"/>
      <c r="PLA72" s="0"/>
      <c r="PLB72" s="0"/>
      <c r="PLC72" s="0"/>
      <c r="PLD72" s="0"/>
      <c r="PLE72" s="0"/>
      <c r="PLF72" s="0"/>
      <c r="PLG72" s="0"/>
      <c r="PLH72" s="0"/>
      <c r="PLI72" s="0"/>
      <c r="PLJ72" s="0"/>
      <c r="PLK72" s="0"/>
      <c r="PLL72" s="0"/>
      <c r="PLM72" s="0"/>
      <c r="PLN72" s="0"/>
      <c r="PLO72" s="0"/>
      <c r="PLP72" s="0"/>
      <c r="PLQ72" s="0"/>
      <c r="PLR72" s="0"/>
      <c r="PLS72" s="0"/>
      <c r="PLT72" s="0"/>
      <c r="PLU72" s="0"/>
      <c r="PLV72" s="0"/>
      <c r="PLW72" s="0"/>
      <c r="PLX72" s="0"/>
      <c r="PLY72" s="0"/>
      <c r="PLZ72" s="0"/>
      <c r="PMA72" s="0"/>
      <c r="PMB72" s="0"/>
      <c r="PMC72" s="0"/>
      <c r="PMD72" s="0"/>
      <c r="PME72" s="0"/>
      <c r="PMF72" s="0"/>
      <c r="PMG72" s="0"/>
      <c r="PMH72" s="0"/>
      <c r="PMI72" s="0"/>
      <c r="PMJ72" s="0"/>
      <c r="PMK72" s="0"/>
      <c r="PML72" s="0"/>
      <c r="PMM72" s="0"/>
      <c r="PMN72" s="0"/>
      <c r="PMO72" s="0"/>
      <c r="PMP72" s="0"/>
      <c r="PMQ72" s="0"/>
      <c r="PMR72" s="0"/>
      <c r="PMS72" s="0"/>
      <c r="PMT72" s="0"/>
      <c r="PMU72" s="0"/>
      <c r="PMV72" s="0"/>
      <c r="PMW72" s="0"/>
      <c r="PMX72" s="0"/>
      <c r="PMY72" s="0"/>
      <c r="PMZ72" s="0"/>
      <c r="PNA72" s="0"/>
      <c r="PNB72" s="0"/>
      <c r="PNC72" s="0"/>
      <c r="PND72" s="0"/>
      <c r="PNE72" s="0"/>
      <c r="PNF72" s="0"/>
      <c r="PNG72" s="0"/>
      <c r="PNH72" s="0"/>
      <c r="PNI72" s="0"/>
      <c r="PNJ72" s="0"/>
      <c r="PNK72" s="0"/>
      <c r="PNL72" s="0"/>
      <c r="PNM72" s="0"/>
      <c r="PNN72" s="0"/>
      <c r="PNO72" s="0"/>
      <c r="PNP72" s="0"/>
      <c r="PNQ72" s="0"/>
      <c r="PNR72" s="0"/>
      <c r="PNS72" s="0"/>
      <c r="PNT72" s="0"/>
      <c r="PNU72" s="0"/>
      <c r="PNV72" s="0"/>
      <c r="PNW72" s="0"/>
      <c r="PNX72" s="0"/>
      <c r="PNY72" s="0"/>
      <c r="PNZ72" s="0"/>
      <c r="POA72" s="0"/>
      <c r="POB72" s="0"/>
      <c r="POC72" s="0"/>
      <c r="POD72" s="0"/>
      <c r="POE72" s="0"/>
      <c r="POF72" s="0"/>
      <c r="POG72" s="0"/>
      <c r="POH72" s="0"/>
      <c r="POI72" s="0"/>
      <c r="POJ72" s="0"/>
      <c r="POK72" s="0"/>
      <c r="POL72" s="0"/>
      <c r="POM72" s="0"/>
      <c r="PON72" s="0"/>
      <c r="POO72" s="0"/>
      <c r="POP72" s="0"/>
      <c r="POQ72" s="0"/>
      <c r="POR72" s="0"/>
      <c r="POS72" s="0"/>
      <c r="POT72" s="0"/>
      <c r="POU72" s="0"/>
      <c r="POV72" s="0"/>
      <c r="POW72" s="0"/>
      <c r="POX72" s="0"/>
      <c r="POY72" s="0"/>
      <c r="POZ72" s="0"/>
      <c r="PPA72" s="0"/>
      <c r="PPB72" s="0"/>
      <c r="PPC72" s="0"/>
      <c r="PPD72" s="0"/>
      <c r="PPE72" s="0"/>
      <c r="PPF72" s="0"/>
      <c r="PPG72" s="0"/>
      <c r="PPH72" s="0"/>
      <c r="PPI72" s="0"/>
      <c r="PPJ72" s="0"/>
      <c r="PPK72" s="0"/>
      <c r="PPL72" s="0"/>
      <c r="PPM72" s="0"/>
      <c r="PPN72" s="0"/>
      <c r="PPO72" s="0"/>
      <c r="PPP72" s="0"/>
      <c r="PPQ72" s="0"/>
      <c r="PPR72" s="0"/>
      <c r="PPS72" s="0"/>
      <c r="PPT72" s="0"/>
      <c r="PPU72" s="0"/>
      <c r="PPV72" s="0"/>
      <c r="PPW72" s="0"/>
      <c r="PPX72" s="0"/>
      <c r="PPY72" s="0"/>
      <c r="PPZ72" s="0"/>
      <c r="PQA72" s="0"/>
      <c r="PQB72" s="0"/>
      <c r="PQC72" s="0"/>
      <c r="PQD72" s="0"/>
      <c r="PQE72" s="0"/>
      <c r="PQF72" s="0"/>
      <c r="PQG72" s="0"/>
      <c r="PQH72" s="0"/>
      <c r="PQI72" s="0"/>
      <c r="PQJ72" s="0"/>
      <c r="PQK72" s="0"/>
      <c r="PQL72" s="0"/>
      <c r="PQM72" s="0"/>
      <c r="PQN72" s="0"/>
      <c r="PQO72" s="0"/>
      <c r="PQP72" s="0"/>
      <c r="PQQ72" s="0"/>
      <c r="PQR72" s="0"/>
      <c r="PQS72" s="0"/>
      <c r="PQT72" s="0"/>
      <c r="PQU72" s="0"/>
      <c r="PQV72" s="0"/>
      <c r="PQW72" s="0"/>
      <c r="PQX72" s="0"/>
      <c r="PQY72" s="0"/>
      <c r="PQZ72" s="0"/>
      <c r="PRA72" s="0"/>
      <c r="PRB72" s="0"/>
      <c r="PRC72" s="0"/>
      <c r="PRD72" s="0"/>
      <c r="PRE72" s="0"/>
      <c r="PRF72" s="0"/>
      <c r="PRG72" s="0"/>
      <c r="PRH72" s="0"/>
      <c r="PRI72" s="0"/>
      <c r="PRJ72" s="0"/>
      <c r="PRK72" s="0"/>
      <c r="PRL72" s="0"/>
      <c r="PRM72" s="0"/>
      <c r="PRN72" s="0"/>
      <c r="PRO72" s="0"/>
      <c r="PRP72" s="0"/>
      <c r="PRQ72" s="0"/>
      <c r="PRR72" s="0"/>
      <c r="PRS72" s="0"/>
      <c r="PRT72" s="0"/>
      <c r="PRU72" s="0"/>
      <c r="PRV72" s="0"/>
      <c r="PRW72" s="0"/>
      <c r="PRX72" s="0"/>
      <c r="PRY72" s="0"/>
      <c r="PRZ72" s="0"/>
      <c r="PSA72" s="0"/>
      <c r="PSB72" s="0"/>
      <c r="PSC72" s="0"/>
      <c r="PSD72" s="0"/>
      <c r="PSE72" s="0"/>
      <c r="PSF72" s="0"/>
      <c r="PSG72" s="0"/>
      <c r="PSH72" s="0"/>
      <c r="PSI72" s="0"/>
      <c r="PSJ72" s="0"/>
      <c r="PSK72" s="0"/>
      <c r="PSL72" s="0"/>
      <c r="PSM72" s="0"/>
      <c r="PSN72" s="0"/>
      <c r="PSO72" s="0"/>
      <c r="PSP72" s="0"/>
      <c r="PSQ72" s="0"/>
      <c r="PSR72" s="0"/>
      <c r="PSS72" s="0"/>
      <c r="PST72" s="0"/>
      <c r="PSU72" s="0"/>
      <c r="PSV72" s="0"/>
      <c r="PSW72" s="0"/>
      <c r="PSX72" s="0"/>
      <c r="PSY72" s="0"/>
      <c r="PSZ72" s="0"/>
      <c r="PTA72" s="0"/>
      <c r="PTB72" s="0"/>
      <c r="PTC72" s="0"/>
      <c r="PTD72" s="0"/>
      <c r="PTE72" s="0"/>
      <c r="PTF72" s="0"/>
      <c r="PTG72" s="0"/>
      <c r="PTH72" s="0"/>
      <c r="PTI72" s="0"/>
      <c r="PTJ72" s="0"/>
      <c r="PTK72" s="0"/>
      <c r="PTL72" s="0"/>
      <c r="PTM72" s="0"/>
      <c r="PTN72" s="0"/>
      <c r="PTO72" s="0"/>
      <c r="PTP72" s="0"/>
      <c r="PTQ72" s="0"/>
      <c r="PTR72" s="0"/>
      <c r="PTS72" s="0"/>
      <c r="PTT72" s="0"/>
      <c r="PTU72" s="0"/>
      <c r="PTV72" s="0"/>
      <c r="PTW72" s="0"/>
      <c r="PTX72" s="0"/>
      <c r="PTY72" s="0"/>
      <c r="PTZ72" s="0"/>
      <c r="PUA72" s="0"/>
      <c r="PUB72" s="0"/>
      <c r="PUC72" s="0"/>
      <c r="PUD72" s="0"/>
      <c r="PUE72" s="0"/>
      <c r="PUF72" s="0"/>
      <c r="PUG72" s="0"/>
      <c r="PUH72" s="0"/>
      <c r="PUI72" s="0"/>
      <c r="PUJ72" s="0"/>
      <c r="PUK72" s="0"/>
      <c r="PUL72" s="0"/>
      <c r="PUM72" s="0"/>
      <c r="PUN72" s="0"/>
      <c r="PUO72" s="0"/>
      <c r="PUP72" s="0"/>
      <c r="PUQ72" s="0"/>
      <c r="PUR72" s="0"/>
      <c r="PUS72" s="0"/>
      <c r="PUT72" s="0"/>
      <c r="PUU72" s="0"/>
      <c r="PUV72" s="0"/>
      <c r="PUW72" s="0"/>
      <c r="PUX72" s="0"/>
      <c r="PUY72" s="0"/>
      <c r="PUZ72" s="0"/>
      <c r="PVA72" s="0"/>
      <c r="PVB72" s="0"/>
      <c r="PVC72" s="0"/>
      <c r="PVD72" s="0"/>
      <c r="PVE72" s="0"/>
      <c r="PVF72" s="0"/>
      <c r="PVG72" s="0"/>
      <c r="PVH72" s="0"/>
      <c r="PVI72" s="0"/>
      <c r="PVJ72" s="0"/>
      <c r="PVK72" s="0"/>
      <c r="PVL72" s="0"/>
      <c r="PVM72" s="0"/>
      <c r="PVN72" s="0"/>
      <c r="PVO72" s="0"/>
      <c r="PVP72" s="0"/>
      <c r="PVQ72" s="0"/>
      <c r="PVR72" s="0"/>
      <c r="PVS72" s="0"/>
      <c r="PVT72" s="0"/>
      <c r="PVU72" s="0"/>
      <c r="PVV72" s="0"/>
      <c r="PVW72" s="0"/>
      <c r="PVX72" s="0"/>
      <c r="PVY72" s="0"/>
      <c r="PVZ72" s="0"/>
      <c r="PWA72" s="0"/>
      <c r="PWB72" s="0"/>
      <c r="PWC72" s="0"/>
      <c r="PWD72" s="0"/>
      <c r="PWE72" s="0"/>
      <c r="PWF72" s="0"/>
      <c r="PWG72" s="0"/>
      <c r="PWH72" s="0"/>
      <c r="PWI72" s="0"/>
      <c r="PWJ72" s="0"/>
      <c r="PWK72" s="0"/>
      <c r="PWL72" s="0"/>
      <c r="PWM72" s="0"/>
      <c r="PWN72" s="0"/>
      <c r="PWO72" s="0"/>
      <c r="PWP72" s="0"/>
      <c r="PWQ72" s="0"/>
      <c r="PWR72" s="0"/>
      <c r="PWS72" s="0"/>
      <c r="PWT72" s="0"/>
      <c r="PWU72" s="0"/>
      <c r="PWV72" s="0"/>
      <c r="PWW72" s="0"/>
      <c r="PWX72" s="0"/>
      <c r="PWY72" s="0"/>
      <c r="PWZ72" s="0"/>
      <c r="PXA72" s="0"/>
      <c r="PXB72" s="0"/>
      <c r="PXC72" s="0"/>
      <c r="PXD72" s="0"/>
      <c r="PXE72" s="0"/>
      <c r="PXF72" s="0"/>
      <c r="PXG72" s="0"/>
      <c r="PXH72" s="0"/>
      <c r="PXI72" s="0"/>
      <c r="PXJ72" s="0"/>
      <c r="PXK72" s="0"/>
      <c r="PXL72" s="0"/>
      <c r="PXM72" s="0"/>
      <c r="PXN72" s="0"/>
      <c r="PXO72" s="0"/>
      <c r="PXP72" s="0"/>
      <c r="PXQ72" s="0"/>
      <c r="PXR72" s="0"/>
      <c r="PXS72" s="0"/>
      <c r="PXT72" s="0"/>
      <c r="PXU72" s="0"/>
      <c r="PXV72" s="0"/>
      <c r="PXW72" s="0"/>
      <c r="PXX72" s="0"/>
      <c r="PXY72" s="0"/>
      <c r="PXZ72" s="0"/>
      <c r="PYA72" s="0"/>
      <c r="PYB72" s="0"/>
      <c r="PYC72" s="0"/>
      <c r="PYD72" s="0"/>
      <c r="PYE72" s="0"/>
      <c r="PYF72" s="0"/>
      <c r="PYG72" s="0"/>
      <c r="PYH72" s="0"/>
      <c r="PYI72" s="0"/>
      <c r="PYJ72" s="0"/>
      <c r="PYK72" s="0"/>
      <c r="PYL72" s="0"/>
      <c r="PYM72" s="0"/>
      <c r="PYN72" s="0"/>
      <c r="PYO72" s="0"/>
      <c r="PYP72" s="0"/>
      <c r="PYQ72" s="0"/>
      <c r="PYR72" s="0"/>
      <c r="PYS72" s="0"/>
      <c r="PYT72" s="0"/>
      <c r="PYU72" s="0"/>
      <c r="PYV72" s="0"/>
      <c r="PYW72" s="0"/>
      <c r="PYX72" s="0"/>
      <c r="PYY72" s="0"/>
      <c r="PYZ72" s="0"/>
      <c r="PZA72" s="0"/>
      <c r="PZB72" s="0"/>
      <c r="PZC72" s="0"/>
      <c r="PZD72" s="0"/>
      <c r="PZE72" s="0"/>
      <c r="PZF72" s="0"/>
      <c r="PZG72" s="0"/>
      <c r="PZH72" s="0"/>
      <c r="PZI72" s="0"/>
      <c r="PZJ72" s="0"/>
      <c r="PZK72" s="0"/>
      <c r="PZL72" s="0"/>
      <c r="PZM72" s="0"/>
      <c r="PZN72" s="0"/>
      <c r="PZO72" s="0"/>
      <c r="PZP72" s="0"/>
      <c r="PZQ72" s="0"/>
      <c r="PZR72" s="0"/>
      <c r="PZS72" s="0"/>
      <c r="PZT72" s="0"/>
      <c r="PZU72" s="0"/>
      <c r="PZV72" s="0"/>
      <c r="PZW72" s="0"/>
      <c r="PZX72" s="0"/>
      <c r="PZY72" s="0"/>
      <c r="PZZ72" s="0"/>
      <c r="QAA72" s="0"/>
      <c r="QAB72" s="0"/>
      <c r="QAC72" s="0"/>
      <c r="QAD72" s="0"/>
      <c r="QAE72" s="0"/>
      <c r="QAF72" s="0"/>
      <c r="QAG72" s="0"/>
      <c r="QAH72" s="0"/>
      <c r="QAI72" s="0"/>
      <c r="QAJ72" s="0"/>
      <c r="QAK72" s="0"/>
      <c r="QAL72" s="0"/>
      <c r="QAM72" s="0"/>
      <c r="QAN72" s="0"/>
      <c r="QAO72" s="0"/>
      <c r="QAP72" s="0"/>
      <c r="QAQ72" s="0"/>
      <c r="QAR72" s="0"/>
      <c r="QAS72" s="0"/>
      <c r="QAT72" s="0"/>
      <c r="QAU72" s="0"/>
      <c r="QAV72" s="0"/>
      <c r="QAW72" s="0"/>
      <c r="QAX72" s="0"/>
      <c r="QAY72" s="0"/>
      <c r="QAZ72" s="0"/>
      <c r="QBA72" s="0"/>
      <c r="QBB72" s="0"/>
      <c r="QBC72" s="0"/>
      <c r="QBD72" s="0"/>
      <c r="QBE72" s="0"/>
      <c r="QBF72" s="0"/>
      <c r="QBG72" s="0"/>
      <c r="QBH72" s="0"/>
      <c r="QBI72" s="0"/>
      <c r="QBJ72" s="0"/>
      <c r="QBK72" s="0"/>
      <c r="QBL72" s="0"/>
      <c r="QBM72" s="0"/>
      <c r="QBN72" s="0"/>
      <c r="QBO72" s="0"/>
      <c r="QBP72" s="0"/>
      <c r="QBQ72" s="0"/>
      <c r="QBR72" s="0"/>
      <c r="QBS72" s="0"/>
      <c r="QBT72" s="0"/>
      <c r="QBU72" s="0"/>
      <c r="QBV72" s="0"/>
      <c r="QBW72" s="0"/>
      <c r="QBX72" s="0"/>
      <c r="QBY72" s="0"/>
      <c r="QBZ72" s="0"/>
      <c r="QCA72" s="0"/>
      <c r="QCB72" s="0"/>
      <c r="QCC72" s="0"/>
      <c r="QCD72" s="0"/>
      <c r="QCE72" s="0"/>
      <c r="QCF72" s="0"/>
      <c r="QCG72" s="0"/>
      <c r="QCH72" s="0"/>
      <c r="QCI72" s="0"/>
      <c r="QCJ72" s="0"/>
      <c r="QCK72" s="0"/>
      <c r="QCL72" s="0"/>
      <c r="QCM72" s="0"/>
      <c r="QCN72" s="0"/>
      <c r="QCO72" s="0"/>
      <c r="QCP72" s="0"/>
      <c r="QCQ72" s="0"/>
      <c r="QCR72" s="0"/>
      <c r="QCS72" s="0"/>
      <c r="QCT72" s="0"/>
      <c r="QCU72" s="0"/>
      <c r="QCV72" s="0"/>
      <c r="QCW72" s="0"/>
      <c r="QCX72" s="0"/>
      <c r="QCY72" s="0"/>
      <c r="QCZ72" s="0"/>
      <c r="QDA72" s="0"/>
      <c r="QDB72" s="0"/>
      <c r="QDC72" s="0"/>
      <c r="QDD72" s="0"/>
      <c r="QDE72" s="0"/>
      <c r="QDF72" s="0"/>
      <c r="QDG72" s="0"/>
      <c r="QDH72" s="0"/>
      <c r="QDI72" s="0"/>
      <c r="QDJ72" s="0"/>
      <c r="QDK72" s="0"/>
      <c r="QDL72" s="0"/>
      <c r="QDM72" s="0"/>
      <c r="QDN72" s="0"/>
      <c r="QDO72" s="0"/>
      <c r="QDP72" s="0"/>
      <c r="QDQ72" s="0"/>
      <c r="QDR72" s="0"/>
      <c r="QDS72" s="0"/>
      <c r="QDT72" s="0"/>
      <c r="QDU72" s="0"/>
      <c r="QDV72" s="0"/>
      <c r="QDW72" s="0"/>
      <c r="QDX72" s="0"/>
      <c r="QDY72" s="0"/>
      <c r="QDZ72" s="0"/>
      <c r="QEA72" s="0"/>
      <c r="QEB72" s="0"/>
      <c r="QEC72" s="0"/>
      <c r="QED72" s="0"/>
      <c r="QEE72" s="0"/>
      <c r="QEF72" s="0"/>
      <c r="QEG72" s="0"/>
      <c r="QEH72" s="0"/>
      <c r="QEI72" s="0"/>
      <c r="QEJ72" s="0"/>
      <c r="QEK72" s="0"/>
      <c r="QEL72" s="0"/>
      <c r="QEM72" s="0"/>
      <c r="QEN72" s="0"/>
      <c r="QEO72" s="0"/>
      <c r="QEP72" s="0"/>
      <c r="QEQ72" s="0"/>
      <c r="QER72" s="0"/>
      <c r="QES72" s="0"/>
      <c r="QET72" s="0"/>
      <c r="QEU72" s="0"/>
      <c r="QEV72" s="0"/>
      <c r="QEW72" s="0"/>
      <c r="QEX72" s="0"/>
      <c r="QEY72" s="0"/>
      <c r="QEZ72" s="0"/>
      <c r="QFA72" s="0"/>
      <c r="QFB72" s="0"/>
      <c r="QFC72" s="0"/>
      <c r="QFD72" s="0"/>
      <c r="QFE72" s="0"/>
      <c r="QFF72" s="0"/>
      <c r="QFG72" s="0"/>
      <c r="QFH72" s="0"/>
      <c r="QFI72" s="0"/>
      <c r="QFJ72" s="0"/>
      <c r="QFK72" s="0"/>
      <c r="QFL72" s="0"/>
      <c r="QFM72" s="0"/>
      <c r="QFN72" s="0"/>
      <c r="QFO72" s="0"/>
      <c r="QFP72" s="0"/>
      <c r="QFQ72" s="0"/>
      <c r="QFR72" s="0"/>
      <c r="QFS72" s="0"/>
      <c r="QFT72" s="0"/>
      <c r="QFU72" s="0"/>
      <c r="QFV72" s="0"/>
      <c r="QFW72" s="0"/>
      <c r="QFX72" s="0"/>
      <c r="QFY72" s="0"/>
      <c r="QFZ72" s="0"/>
      <c r="QGA72" s="0"/>
      <c r="QGB72" s="0"/>
      <c r="QGC72" s="0"/>
      <c r="QGD72" s="0"/>
      <c r="QGE72" s="0"/>
      <c r="QGF72" s="0"/>
      <c r="QGG72" s="0"/>
      <c r="QGH72" s="0"/>
      <c r="QGI72" s="0"/>
      <c r="QGJ72" s="0"/>
      <c r="QGK72" s="0"/>
      <c r="QGL72" s="0"/>
      <c r="QGM72" s="0"/>
      <c r="QGN72" s="0"/>
      <c r="QGO72" s="0"/>
      <c r="QGP72" s="0"/>
      <c r="QGQ72" s="0"/>
      <c r="QGR72" s="0"/>
      <c r="QGS72" s="0"/>
      <c r="QGT72" s="0"/>
      <c r="QGU72" s="0"/>
      <c r="QGV72" s="0"/>
      <c r="QGW72" s="0"/>
      <c r="QGX72" s="0"/>
      <c r="QGY72" s="0"/>
      <c r="QGZ72" s="0"/>
      <c r="QHA72" s="0"/>
      <c r="QHB72" s="0"/>
      <c r="QHC72" s="0"/>
      <c r="QHD72" s="0"/>
      <c r="QHE72" s="0"/>
      <c r="QHF72" s="0"/>
      <c r="QHG72" s="0"/>
      <c r="QHH72" s="0"/>
      <c r="QHI72" s="0"/>
      <c r="QHJ72" s="0"/>
      <c r="QHK72" s="0"/>
      <c r="QHL72" s="0"/>
      <c r="QHM72" s="0"/>
      <c r="QHN72" s="0"/>
      <c r="QHO72" s="0"/>
      <c r="QHP72" s="0"/>
      <c r="QHQ72" s="0"/>
      <c r="QHR72" s="0"/>
      <c r="QHS72" s="0"/>
      <c r="QHT72" s="0"/>
      <c r="QHU72" s="0"/>
      <c r="QHV72" s="0"/>
      <c r="QHW72" s="0"/>
      <c r="QHX72" s="0"/>
      <c r="QHY72" s="0"/>
      <c r="QHZ72" s="0"/>
      <c r="QIA72" s="0"/>
      <c r="QIB72" s="0"/>
      <c r="QIC72" s="0"/>
      <c r="QID72" s="0"/>
      <c r="QIE72" s="0"/>
      <c r="QIF72" s="0"/>
      <c r="QIG72" s="0"/>
      <c r="QIH72" s="0"/>
      <c r="QII72" s="0"/>
      <c r="QIJ72" s="0"/>
      <c r="QIK72" s="0"/>
      <c r="QIL72" s="0"/>
      <c r="QIM72" s="0"/>
      <c r="QIN72" s="0"/>
      <c r="QIO72" s="0"/>
      <c r="QIP72" s="0"/>
      <c r="QIQ72" s="0"/>
      <c r="QIR72" s="0"/>
      <c r="QIS72" s="0"/>
      <c r="QIT72" s="0"/>
      <c r="QIU72" s="0"/>
      <c r="QIV72" s="0"/>
      <c r="QIW72" s="0"/>
      <c r="QIX72" s="0"/>
      <c r="QIY72" s="0"/>
      <c r="QIZ72" s="0"/>
      <c r="QJA72" s="0"/>
      <c r="QJB72" s="0"/>
      <c r="QJC72" s="0"/>
      <c r="QJD72" s="0"/>
      <c r="QJE72" s="0"/>
      <c r="QJF72" s="0"/>
      <c r="QJG72" s="0"/>
      <c r="QJH72" s="0"/>
      <c r="QJI72" s="0"/>
      <c r="QJJ72" s="0"/>
      <c r="QJK72" s="0"/>
      <c r="QJL72" s="0"/>
      <c r="QJM72" s="0"/>
      <c r="QJN72" s="0"/>
      <c r="QJO72" s="0"/>
      <c r="QJP72" s="0"/>
      <c r="QJQ72" s="0"/>
      <c r="QJR72" s="0"/>
      <c r="QJS72" s="0"/>
      <c r="QJT72" s="0"/>
      <c r="QJU72" s="0"/>
      <c r="QJV72" s="0"/>
      <c r="QJW72" s="0"/>
      <c r="QJX72" s="0"/>
      <c r="QJY72" s="0"/>
      <c r="QJZ72" s="0"/>
      <c r="QKA72" s="0"/>
      <c r="QKB72" s="0"/>
      <c r="QKC72" s="0"/>
      <c r="QKD72" s="0"/>
      <c r="QKE72" s="0"/>
      <c r="QKF72" s="0"/>
      <c r="QKG72" s="0"/>
      <c r="QKH72" s="0"/>
      <c r="QKI72" s="0"/>
      <c r="QKJ72" s="0"/>
      <c r="QKK72" s="0"/>
      <c r="QKL72" s="0"/>
      <c r="QKM72" s="0"/>
      <c r="QKN72" s="0"/>
      <c r="QKO72" s="0"/>
      <c r="QKP72" s="0"/>
      <c r="QKQ72" s="0"/>
      <c r="QKR72" s="0"/>
      <c r="QKS72" s="0"/>
      <c r="QKT72" s="0"/>
      <c r="QKU72" s="0"/>
      <c r="QKV72" s="0"/>
      <c r="QKW72" s="0"/>
      <c r="QKX72" s="0"/>
      <c r="QKY72" s="0"/>
      <c r="QKZ72" s="0"/>
      <c r="QLA72" s="0"/>
      <c r="QLB72" s="0"/>
      <c r="QLC72" s="0"/>
      <c r="QLD72" s="0"/>
      <c r="QLE72" s="0"/>
      <c r="QLF72" s="0"/>
      <c r="QLG72" s="0"/>
      <c r="QLH72" s="0"/>
      <c r="QLI72" s="0"/>
      <c r="QLJ72" s="0"/>
      <c r="QLK72" s="0"/>
      <c r="QLL72" s="0"/>
      <c r="QLM72" s="0"/>
      <c r="QLN72" s="0"/>
      <c r="QLO72" s="0"/>
      <c r="QLP72" s="0"/>
      <c r="QLQ72" s="0"/>
      <c r="QLR72" s="0"/>
      <c r="QLS72" s="0"/>
      <c r="QLT72" s="0"/>
      <c r="QLU72" s="0"/>
      <c r="QLV72" s="0"/>
      <c r="QLW72" s="0"/>
      <c r="QLX72" s="0"/>
      <c r="QLY72" s="0"/>
      <c r="QLZ72" s="0"/>
      <c r="QMA72" s="0"/>
      <c r="QMB72" s="0"/>
      <c r="QMC72" s="0"/>
      <c r="QMD72" s="0"/>
      <c r="QME72" s="0"/>
      <c r="QMF72" s="0"/>
      <c r="QMG72" s="0"/>
      <c r="QMH72" s="0"/>
      <c r="QMI72" s="0"/>
      <c r="QMJ72" s="0"/>
      <c r="QMK72" s="0"/>
      <c r="QML72" s="0"/>
      <c r="QMM72" s="0"/>
      <c r="QMN72" s="0"/>
      <c r="QMO72" s="0"/>
      <c r="QMP72" s="0"/>
      <c r="QMQ72" s="0"/>
      <c r="QMR72" s="0"/>
      <c r="QMS72" s="0"/>
      <c r="QMT72" s="0"/>
      <c r="QMU72" s="0"/>
      <c r="QMV72" s="0"/>
      <c r="QMW72" s="0"/>
      <c r="QMX72" s="0"/>
      <c r="QMY72" s="0"/>
      <c r="QMZ72" s="0"/>
      <c r="QNA72" s="0"/>
      <c r="QNB72" s="0"/>
      <c r="QNC72" s="0"/>
      <c r="QND72" s="0"/>
      <c r="QNE72" s="0"/>
      <c r="QNF72" s="0"/>
      <c r="QNG72" s="0"/>
      <c r="QNH72" s="0"/>
      <c r="QNI72" s="0"/>
      <c r="QNJ72" s="0"/>
      <c r="QNK72" s="0"/>
      <c r="QNL72" s="0"/>
      <c r="QNM72" s="0"/>
      <c r="QNN72" s="0"/>
      <c r="QNO72" s="0"/>
      <c r="QNP72" s="0"/>
      <c r="QNQ72" s="0"/>
      <c r="QNR72" s="0"/>
      <c r="QNS72" s="0"/>
      <c r="QNT72" s="0"/>
      <c r="QNU72" s="0"/>
      <c r="QNV72" s="0"/>
      <c r="QNW72" s="0"/>
      <c r="QNX72" s="0"/>
      <c r="QNY72" s="0"/>
      <c r="QNZ72" s="0"/>
      <c r="QOA72" s="0"/>
      <c r="QOB72" s="0"/>
      <c r="QOC72" s="0"/>
      <c r="QOD72" s="0"/>
      <c r="QOE72" s="0"/>
      <c r="QOF72" s="0"/>
      <c r="QOG72" s="0"/>
      <c r="QOH72" s="0"/>
      <c r="QOI72" s="0"/>
      <c r="QOJ72" s="0"/>
      <c r="QOK72" s="0"/>
      <c r="QOL72" s="0"/>
      <c r="QOM72" s="0"/>
      <c r="QON72" s="0"/>
      <c r="QOO72" s="0"/>
      <c r="QOP72" s="0"/>
      <c r="QOQ72" s="0"/>
      <c r="QOR72" s="0"/>
      <c r="QOS72" s="0"/>
      <c r="QOT72" s="0"/>
      <c r="QOU72" s="0"/>
      <c r="QOV72" s="0"/>
      <c r="QOW72" s="0"/>
      <c r="QOX72" s="0"/>
      <c r="QOY72" s="0"/>
      <c r="QOZ72" s="0"/>
      <c r="QPA72" s="0"/>
      <c r="QPB72" s="0"/>
      <c r="QPC72" s="0"/>
      <c r="QPD72" s="0"/>
      <c r="QPE72" s="0"/>
      <c r="QPF72" s="0"/>
      <c r="QPG72" s="0"/>
      <c r="QPH72" s="0"/>
      <c r="QPI72" s="0"/>
      <c r="QPJ72" s="0"/>
      <c r="QPK72" s="0"/>
      <c r="QPL72" s="0"/>
      <c r="QPM72" s="0"/>
      <c r="QPN72" s="0"/>
      <c r="QPO72" s="0"/>
      <c r="QPP72" s="0"/>
      <c r="QPQ72" s="0"/>
      <c r="QPR72" s="0"/>
      <c r="QPS72" s="0"/>
      <c r="QPT72" s="0"/>
      <c r="QPU72" s="0"/>
      <c r="QPV72" s="0"/>
      <c r="QPW72" s="0"/>
      <c r="QPX72" s="0"/>
      <c r="QPY72" s="0"/>
      <c r="QPZ72" s="0"/>
      <c r="QQA72" s="0"/>
      <c r="QQB72" s="0"/>
      <c r="QQC72" s="0"/>
      <c r="QQD72" s="0"/>
      <c r="QQE72" s="0"/>
      <c r="QQF72" s="0"/>
      <c r="QQG72" s="0"/>
      <c r="QQH72" s="0"/>
      <c r="QQI72" s="0"/>
      <c r="QQJ72" s="0"/>
      <c r="QQK72" s="0"/>
      <c r="QQL72" s="0"/>
      <c r="QQM72" s="0"/>
      <c r="QQN72" s="0"/>
      <c r="QQO72" s="0"/>
      <c r="QQP72" s="0"/>
      <c r="QQQ72" s="0"/>
      <c r="QQR72" s="0"/>
      <c r="QQS72" s="0"/>
      <c r="QQT72" s="0"/>
      <c r="QQU72" s="0"/>
      <c r="QQV72" s="0"/>
      <c r="QQW72" s="0"/>
      <c r="QQX72" s="0"/>
      <c r="QQY72" s="0"/>
      <c r="QQZ72" s="0"/>
      <c r="QRA72" s="0"/>
      <c r="QRB72" s="0"/>
      <c r="QRC72" s="0"/>
      <c r="QRD72" s="0"/>
      <c r="QRE72" s="0"/>
      <c r="QRF72" s="0"/>
      <c r="QRG72" s="0"/>
      <c r="QRH72" s="0"/>
      <c r="QRI72" s="0"/>
      <c r="QRJ72" s="0"/>
      <c r="QRK72" s="0"/>
      <c r="QRL72" s="0"/>
      <c r="QRM72" s="0"/>
      <c r="QRN72" s="0"/>
      <c r="QRO72" s="0"/>
      <c r="QRP72" s="0"/>
      <c r="QRQ72" s="0"/>
      <c r="QRR72" s="0"/>
      <c r="QRS72" s="0"/>
      <c r="QRT72" s="0"/>
      <c r="QRU72" s="0"/>
      <c r="QRV72" s="0"/>
      <c r="QRW72" s="0"/>
      <c r="QRX72" s="0"/>
      <c r="QRY72" s="0"/>
      <c r="QRZ72" s="0"/>
      <c r="QSA72" s="0"/>
      <c r="QSB72" s="0"/>
      <c r="QSC72" s="0"/>
      <c r="QSD72" s="0"/>
      <c r="QSE72" s="0"/>
      <c r="QSF72" s="0"/>
      <c r="QSG72" s="0"/>
      <c r="QSH72" s="0"/>
      <c r="QSI72" s="0"/>
      <c r="QSJ72" s="0"/>
      <c r="QSK72" s="0"/>
      <c r="QSL72" s="0"/>
      <c r="QSM72" s="0"/>
      <c r="QSN72" s="0"/>
      <c r="QSO72" s="0"/>
      <c r="QSP72" s="0"/>
      <c r="QSQ72" s="0"/>
      <c r="QSR72" s="0"/>
      <c r="QSS72" s="0"/>
      <c r="QST72" s="0"/>
      <c r="QSU72" s="0"/>
      <c r="QSV72" s="0"/>
      <c r="QSW72" s="0"/>
      <c r="QSX72" s="0"/>
      <c r="QSY72" s="0"/>
      <c r="QSZ72" s="0"/>
      <c r="QTA72" s="0"/>
      <c r="QTB72" s="0"/>
      <c r="QTC72" s="0"/>
      <c r="QTD72" s="0"/>
      <c r="QTE72" s="0"/>
      <c r="QTF72" s="0"/>
      <c r="QTG72" s="0"/>
      <c r="QTH72" s="0"/>
      <c r="QTI72" s="0"/>
      <c r="QTJ72" s="0"/>
      <c r="QTK72" s="0"/>
      <c r="QTL72" s="0"/>
      <c r="QTM72" s="0"/>
      <c r="QTN72" s="0"/>
      <c r="QTO72" s="0"/>
      <c r="QTP72" s="0"/>
      <c r="QTQ72" s="0"/>
      <c r="QTR72" s="0"/>
      <c r="QTS72" s="0"/>
      <c r="QTT72" s="0"/>
      <c r="QTU72" s="0"/>
      <c r="QTV72" s="0"/>
      <c r="QTW72" s="0"/>
      <c r="QTX72" s="0"/>
      <c r="QTY72" s="0"/>
      <c r="QTZ72" s="0"/>
      <c r="QUA72" s="0"/>
      <c r="QUB72" s="0"/>
      <c r="QUC72" s="0"/>
      <c r="QUD72" s="0"/>
      <c r="QUE72" s="0"/>
      <c r="QUF72" s="0"/>
      <c r="QUG72" s="0"/>
      <c r="QUH72" s="0"/>
      <c r="QUI72" s="0"/>
      <c r="QUJ72" s="0"/>
      <c r="QUK72" s="0"/>
      <c r="QUL72" s="0"/>
      <c r="QUM72" s="0"/>
      <c r="QUN72" s="0"/>
      <c r="QUO72" s="0"/>
      <c r="QUP72" s="0"/>
      <c r="QUQ72" s="0"/>
      <c r="QUR72" s="0"/>
      <c r="QUS72" s="0"/>
      <c r="QUT72" s="0"/>
      <c r="QUU72" s="0"/>
      <c r="QUV72" s="0"/>
      <c r="QUW72" s="0"/>
      <c r="QUX72" s="0"/>
      <c r="QUY72" s="0"/>
      <c r="QUZ72" s="0"/>
      <c r="QVA72" s="0"/>
      <c r="QVB72" s="0"/>
      <c r="QVC72" s="0"/>
      <c r="QVD72" s="0"/>
      <c r="QVE72" s="0"/>
      <c r="QVF72" s="0"/>
      <c r="QVG72" s="0"/>
      <c r="QVH72" s="0"/>
      <c r="QVI72" s="0"/>
      <c r="QVJ72" s="0"/>
      <c r="QVK72" s="0"/>
      <c r="QVL72" s="0"/>
      <c r="QVM72" s="0"/>
      <c r="QVN72" s="0"/>
      <c r="QVO72" s="0"/>
      <c r="QVP72" s="0"/>
      <c r="QVQ72" s="0"/>
      <c r="QVR72" s="0"/>
      <c r="QVS72" s="0"/>
      <c r="QVT72" s="0"/>
      <c r="QVU72" s="0"/>
      <c r="QVV72" s="0"/>
      <c r="QVW72" s="0"/>
      <c r="QVX72" s="0"/>
      <c r="QVY72" s="0"/>
      <c r="QVZ72" s="0"/>
      <c r="QWA72" s="0"/>
      <c r="QWB72" s="0"/>
      <c r="QWC72" s="0"/>
      <c r="QWD72" s="0"/>
      <c r="QWE72" s="0"/>
      <c r="QWF72" s="0"/>
      <c r="QWG72" s="0"/>
      <c r="QWH72" s="0"/>
      <c r="QWI72" s="0"/>
      <c r="QWJ72" s="0"/>
      <c r="QWK72" s="0"/>
      <c r="QWL72" s="0"/>
      <c r="QWM72" s="0"/>
      <c r="QWN72" s="0"/>
      <c r="QWO72" s="0"/>
      <c r="QWP72" s="0"/>
      <c r="QWQ72" s="0"/>
      <c r="QWR72" s="0"/>
      <c r="QWS72" s="0"/>
      <c r="QWT72" s="0"/>
      <c r="QWU72" s="0"/>
      <c r="QWV72" s="0"/>
      <c r="QWW72" s="0"/>
      <c r="QWX72" s="0"/>
      <c r="QWY72" s="0"/>
      <c r="QWZ72" s="0"/>
      <c r="QXA72" s="0"/>
      <c r="QXB72" s="0"/>
      <c r="QXC72" s="0"/>
      <c r="QXD72" s="0"/>
      <c r="QXE72" s="0"/>
      <c r="QXF72" s="0"/>
      <c r="QXG72" s="0"/>
      <c r="QXH72" s="0"/>
      <c r="QXI72" s="0"/>
      <c r="QXJ72" s="0"/>
      <c r="QXK72" s="0"/>
      <c r="QXL72" s="0"/>
      <c r="QXM72" s="0"/>
      <c r="QXN72" s="0"/>
      <c r="QXO72" s="0"/>
      <c r="QXP72" s="0"/>
      <c r="QXQ72" s="0"/>
      <c r="QXR72" s="0"/>
      <c r="QXS72" s="0"/>
      <c r="QXT72" s="0"/>
      <c r="QXU72" s="0"/>
      <c r="QXV72" s="0"/>
      <c r="QXW72" s="0"/>
      <c r="QXX72" s="0"/>
      <c r="QXY72" s="0"/>
      <c r="QXZ72" s="0"/>
      <c r="QYA72" s="0"/>
      <c r="QYB72" s="0"/>
      <c r="QYC72" s="0"/>
      <c r="QYD72" s="0"/>
      <c r="QYE72" s="0"/>
      <c r="QYF72" s="0"/>
      <c r="QYG72" s="0"/>
      <c r="QYH72" s="0"/>
      <c r="QYI72" s="0"/>
      <c r="QYJ72" s="0"/>
      <c r="QYK72" s="0"/>
      <c r="QYL72" s="0"/>
      <c r="QYM72" s="0"/>
      <c r="QYN72" s="0"/>
      <c r="QYO72" s="0"/>
      <c r="QYP72" s="0"/>
      <c r="QYQ72" s="0"/>
      <c r="QYR72" s="0"/>
      <c r="QYS72" s="0"/>
      <c r="QYT72" s="0"/>
      <c r="QYU72" s="0"/>
      <c r="QYV72" s="0"/>
      <c r="QYW72" s="0"/>
      <c r="QYX72" s="0"/>
      <c r="QYY72" s="0"/>
      <c r="QYZ72" s="0"/>
      <c r="QZA72" s="0"/>
      <c r="QZB72" s="0"/>
      <c r="QZC72" s="0"/>
      <c r="QZD72" s="0"/>
      <c r="QZE72" s="0"/>
      <c r="QZF72" s="0"/>
      <c r="QZG72" s="0"/>
      <c r="QZH72" s="0"/>
      <c r="QZI72" s="0"/>
      <c r="QZJ72" s="0"/>
      <c r="QZK72" s="0"/>
      <c r="QZL72" s="0"/>
      <c r="QZM72" s="0"/>
      <c r="QZN72" s="0"/>
      <c r="QZO72" s="0"/>
      <c r="QZP72" s="0"/>
      <c r="QZQ72" s="0"/>
      <c r="QZR72" s="0"/>
      <c r="QZS72" s="0"/>
      <c r="QZT72" s="0"/>
      <c r="QZU72" s="0"/>
      <c r="QZV72" s="0"/>
      <c r="QZW72" s="0"/>
      <c r="QZX72" s="0"/>
      <c r="QZY72" s="0"/>
      <c r="QZZ72" s="0"/>
      <c r="RAA72" s="0"/>
      <c r="RAB72" s="0"/>
      <c r="RAC72" s="0"/>
      <c r="RAD72" s="0"/>
      <c r="RAE72" s="0"/>
      <c r="RAF72" s="0"/>
      <c r="RAG72" s="0"/>
      <c r="RAH72" s="0"/>
      <c r="RAI72" s="0"/>
      <c r="RAJ72" s="0"/>
      <c r="RAK72" s="0"/>
      <c r="RAL72" s="0"/>
      <c r="RAM72" s="0"/>
      <c r="RAN72" s="0"/>
      <c r="RAO72" s="0"/>
      <c r="RAP72" s="0"/>
      <c r="RAQ72" s="0"/>
      <c r="RAR72" s="0"/>
      <c r="RAS72" s="0"/>
      <c r="RAT72" s="0"/>
      <c r="RAU72" s="0"/>
      <c r="RAV72" s="0"/>
      <c r="RAW72" s="0"/>
      <c r="RAX72" s="0"/>
      <c r="RAY72" s="0"/>
      <c r="RAZ72" s="0"/>
      <c r="RBA72" s="0"/>
      <c r="RBB72" s="0"/>
      <c r="RBC72" s="0"/>
      <c r="RBD72" s="0"/>
      <c r="RBE72" s="0"/>
      <c r="RBF72" s="0"/>
      <c r="RBG72" s="0"/>
      <c r="RBH72" s="0"/>
      <c r="RBI72" s="0"/>
      <c r="RBJ72" s="0"/>
      <c r="RBK72" s="0"/>
      <c r="RBL72" s="0"/>
      <c r="RBM72" s="0"/>
      <c r="RBN72" s="0"/>
      <c r="RBO72" s="0"/>
      <c r="RBP72" s="0"/>
      <c r="RBQ72" s="0"/>
      <c r="RBR72" s="0"/>
      <c r="RBS72" s="0"/>
      <c r="RBT72" s="0"/>
      <c r="RBU72" s="0"/>
      <c r="RBV72" s="0"/>
      <c r="RBW72" s="0"/>
      <c r="RBX72" s="0"/>
      <c r="RBY72" s="0"/>
      <c r="RBZ72" s="0"/>
      <c r="RCA72" s="0"/>
      <c r="RCB72" s="0"/>
      <c r="RCC72" s="0"/>
      <c r="RCD72" s="0"/>
      <c r="RCE72" s="0"/>
      <c r="RCF72" s="0"/>
      <c r="RCG72" s="0"/>
      <c r="RCH72" s="0"/>
      <c r="RCI72" s="0"/>
      <c r="RCJ72" s="0"/>
      <c r="RCK72" s="0"/>
      <c r="RCL72" s="0"/>
      <c r="RCM72" s="0"/>
      <c r="RCN72" s="0"/>
      <c r="RCO72" s="0"/>
      <c r="RCP72" s="0"/>
      <c r="RCQ72" s="0"/>
      <c r="RCR72" s="0"/>
      <c r="RCS72" s="0"/>
      <c r="RCT72" s="0"/>
      <c r="RCU72" s="0"/>
      <c r="RCV72" s="0"/>
      <c r="RCW72" s="0"/>
      <c r="RCX72" s="0"/>
      <c r="RCY72" s="0"/>
      <c r="RCZ72" s="0"/>
      <c r="RDA72" s="0"/>
      <c r="RDB72" s="0"/>
      <c r="RDC72" s="0"/>
      <c r="RDD72" s="0"/>
      <c r="RDE72" s="0"/>
      <c r="RDF72" s="0"/>
      <c r="RDG72" s="0"/>
      <c r="RDH72" s="0"/>
      <c r="RDI72" s="0"/>
      <c r="RDJ72" s="0"/>
      <c r="RDK72" s="0"/>
      <c r="RDL72" s="0"/>
      <c r="RDM72" s="0"/>
      <c r="RDN72" s="0"/>
      <c r="RDO72" s="0"/>
      <c r="RDP72" s="0"/>
      <c r="RDQ72" s="0"/>
      <c r="RDR72" s="0"/>
      <c r="RDS72" s="0"/>
      <c r="RDT72" s="0"/>
      <c r="RDU72" s="0"/>
      <c r="RDV72" s="0"/>
      <c r="RDW72" s="0"/>
      <c r="RDX72" s="0"/>
      <c r="RDY72" s="0"/>
      <c r="RDZ72" s="0"/>
      <c r="REA72" s="0"/>
      <c r="REB72" s="0"/>
      <c r="REC72" s="0"/>
      <c r="RED72" s="0"/>
      <c r="REE72" s="0"/>
      <c r="REF72" s="0"/>
      <c r="REG72" s="0"/>
      <c r="REH72" s="0"/>
      <c r="REI72" s="0"/>
      <c r="REJ72" s="0"/>
      <c r="REK72" s="0"/>
      <c r="REL72" s="0"/>
      <c r="REM72" s="0"/>
      <c r="REN72" s="0"/>
      <c r="REO72" s="0"/>
      <c r="REP72" s="0"/>
      <c r="REQ72" s="0"/>
      <c r="RER72" s="0"/>
      <c r="RES72" s="0"/>
      <c r="RET72" s="0"/>
      <c r="REU72" s="0"/>
      <c r="REV72" s="0"/>
      <c r="REW72" s="0"/>
      <c r="REX72" s="0"/>
      <c r="REY72" s="0"/>
      <c r="REZ72" s="0"/>
      <c r="RFA72" s="0"/>
      <c r="RFB72" s="0"/>
      <c r="RFC72" s="0"/>
      <c r="RFD72" s="0"/>
      <c r="RFE72" s="0"/>
      <c r="RFF72" s="0"/>
      <c r="RFG72" s="0"/>
      <c r="RFH72" s="0"/>
      <c r="RFI72" s="0"/>
      <c r="RFJ72" s="0"/>
      <c r="RFK72" s="0"/>
      <c r="RFL72" s="0"/>
      <c r="RFM72" s="0"/>
      <c r="RFN72" s="0"/>
      <c r="RFO72" s="0"/>
      <c r="RFP72" s="0"/>
      <c r="RFQ72" s="0"/>
      <c r="RFR72" s="0"/>
      <c r="RFS72" s="0"/>
      <c r="RFT72" s="0"/>
      <c r="RFU72" s="0"/>
      <c r="RFV72" s="0"/>
      <c r="RFW72" s="0"/>
      <c r="RFX72" s="0"/>
      <c r="RFY72" s="0"/>
      <c r="RFZ72" s="0"/>
      <c r="RGA72" s="0"/>
      <c r="RGB72" s="0"/>
      <c r="RGC72" s="0"/>
      <c r="RGD72" s="0"/>
      <c r="RGE72" s="0"/>
      <c r="RGF72" s="0"/>
      <c r="RGG72" s="0"/>
      <c r="RGH72" s="0"/>
      <c r="RGI72" s="0"/>
      <c r="RGJ72" s="0"/>
      <c r="RGK72" s="0"/>
      <c r="RGL72" s="0"/>
      <c r="RGM72" s="0"/>
      <c r="RGN72" s="0"/>
      <c r="RGO72" s="0"/>
      <c r="RGP72" s="0"/>
      <c r="RGQ72" s="0"/>
      <c r="RGR72" s="0"/>
      <c r="RGS72" s="0"/>
      <c r="RGT72" s="0"/>
      <c r="RGU72" s="0"/>
      <c r="RGV72" s="0"/>
      <c r="RGW72" s="0"/>
      <c r="RGX72" s="0"/>
      <c r="RGY72" s="0"/>
      <c r="RGZ72" s="0"/>
      <c r="RHA72" s="0"/>
      <c r="RHB72" s="0"/>
      <c r="RHC72" s="0"/>
      <c r="RHD72" s="0"/>
      <c r="RHE72" s="0"/>
      <c r="RHF72" s="0"/>
      <c r="RHG72" s="0"/>
      <c r="RHH72" s="0"/>
      <c r="RHI72" s="0"/>
      <c r="RHJ72" s="0"/>
      <c r="RHK72" s="0"/>
      <c r="RHL72" s="0"/>
      <c r="RHM72" s="0"/>
      <c r="RHN72" s="0"/>
      <c r="RHO72" s="0"/>
      <c r="RHP72" s="0"/>
      <c r="RHQ72" s="0"/>
      <c r="RHR72" s="0"/>
      <c r="RHS72" s="0"/>
      <c r="RHT72" s="0"/>
      <c r="RHU72" s="0"/>
      <c r="RHV72" s="0"/>
      <c r="RHW72" s="0"/>
      <c r="RHX72" s="0"/>
      <c r="RHY72" s="0"/>
      <c r="RHZ72" s="0"/>
      <c r="RIA72" s="0"/>
      <c r="RIB72" s="0"/>
      <c r="RIC72" s="0"/>
      <c r="RID72" s="0"/>
      <c r="RIE72" s="0"/>
      <c r="RIF72" s="0"/>
      <c r="RIG72" s="0"/>
      <c r="RIH72" s="0"/>
      <c r="RII72" s="0"/>
      <c r="RIJ72" s="0"/>
      <c r="RIK72" s="0"/>
      <c r="RIL72" s="0"/>
      <c r="RIM72" s="0"/>
      <c r="RIN72" s="0"/>
      <c r="RIO72" s="0"/>
      <c r="RIP72" s="0"/>
      <c r="RIQ72" s="0"/>
      <c r="RIR72" s="0"/>
      <c r="RIS72" s="0"/>
      <c r="RIT72" s="0"/>
      <c r="RIU72" s="0"/>
      <c r="RIV72" s="0"/>
      <c r="RIW72" s="0"/>
      <c r="RIX72" s="0"/>
      <c r="RIY72" s="0"/>
      <c r="RIZ72" s="0"/>
      <c r="RJA72" s="0"/>
      <c r="RJB72" s="0"/>
      <c r="RJC72" s="0"/>
      <c r="RJD72" s="0"/>
      <c r="RJE72" s="0"/>
      <c r="RJF72" s="0"/>
      <c r="RJG72" s="0"/>
      <c r="RJH72" s="0"/>
      <c r="RJI72" s="0"/>
      <c r="RJJ72" s="0"/>
      <c r="RJK72" s="0"/>
      <c r="RJL72" s="0"/>
      <c r="RJM72" s="0"/>
      <c r="RJN72" s="0"/>
      <c r="RJO72" s="0"/>
      <c r="RJP72" s="0"/>
      <c r="RJQ72" s="0"/>
      <c r="RJR72" s="0"/>
      <c r="RJS72" s="0"/>
      <c r="RJT72" s="0"/>
      <c r="RJU72" s="0"/>
      <c r="RJV72" s="0"/>
      <c r="RJW72" s="0"/>
      <c r="RJX72" s="0"/>
      <c r="RJY72" s="0"/>
      <c r="RJZ72" s="0"/>
      <c r="RKA72" s="0"/>
      <c r="RKB72" s="0"/>
      <c r="RKC72" s="0"/>
      <c r="RKD72" s="0"/>
      <c r="RKE72" s="0"/>
      <c r="RKF72" s="0"/>
      <c r="RKG72" s="0"/>
      <c r="RKH72" s="0"/>
      <c r="RKI72" s="0"/>
      <c r="RKJ72" s="0"/>
      <c r="RKK72" s="0"/>
      <c r="RKL72" s="0"/>
      <c r="RKM72" s="0"/>
      <c r="RKN72" s="0"/>
      <c r="RKO72" s="0"/>
      <c r="RKP72" s="0"/>
      <c r="RKQ72" s="0"/>
      <c r="RKR72" s="0"/>
      <c r="RKS72" s="0"/>
      <c r="RKT72" s="0"/>
      <c r="RKU72" s="0"/>
      <c r="RKV72" s="0"/>
      <c r="RKW72" s="0"/>
      <c r="RKX72" s="0"/>
      <c r="RKY72" s="0"/>
      <c r="RKZ72" s="0"/>
      <c r="RLA72" s="0"/>
      <c r="RLB72" s="0"/>
      <c r="RLC72" s="0"/>
      <c r="RLD72" s="0"/>
      <c r="RLE72" s="0"/>
      <c r="RLF72" s="0"/>
      <c r="RLG72" s="0"/>
      <c r="RLH72" s="0"/>
      <c r="RLI72" s="0"/>
      <c r="RLJ72" s="0"/>
      <c r="RLK72" s="0"/>
      <c r="RLL72" s="0"/>
      <c r="RLM72" s="0"/>
      <c r="RLN72" s="0"/>
      <c r="RLO72" s="0"/>
      <c r="RLP72" s="0"/>
      <c r="RLQ72" s="0"/>
      <c r="RLR72" s="0"/>
      <c r="RLS72" s="0"/>
      <c r="RLT72" s="0"/>
      <c r="RLU72" s="0"/>
      <c r="RLV72" s="0"/>
      <c r="RLW72" s="0"/>
      <c r="RLX72" s="0"/>
      <c r="RLY72" s="0"/>
      <c r="RLZ72" s="0"/>
      <c r="RMA72" s="0"/>
      <c r="RMB72" s="0"/>
      <c r="RMC72" s="0"/>
      <c r="RMD72" s="0"/>
      <c r="RME72" s="0"/>
      <c r="RMF72" s="0"/>
      <c r="RMG72" s="0"/>
      <c r="RMH72" s="0"/>
      <c r="RMI72" s="0"/>
      <c r="RMJ72" s="0"/>
      <c r="RMK72" s="0"/>
      <c r="RML72" s="0"/>
      <c r="RMM72" s="0"/>
      <c r="RMN72" s="0"/>
      <c r="RMO72" s="0"/>
      <c r="RMP72" s="0"/>
      <c r="RMQ72" s="0"/>
      <c r="RMR72" s="0"/>
      <c r="RMS72" s="0"/>
      <c r="RMT72" s="0"/>
      <c r="RMU72" s="0"/>
      <c r="RMV72" s="0"/>
      <c r="RMW72" s="0"/>
      <c r="RMX72" s="0"/>
      <c r="RMY72" s="0"/>
      <c r="RMZ72" s="0"/>
      <c r="RNA72" s="0"/>
      <c r="RNB72" s="0"/>
      <c r="RNC72" s="0"/>
      <c r="RND72" s="0"/>
      <c r="RNE72" s="0"/>
      <c r="RNF72" s="0"/>
      <c r="RNG72" s="0"/>
      <c r="RNH72" s="0"/>
      <c r="RNI72" s="0"/>
      <c r="RNJ72" s="0"/>
      <c r="RNK72" s="0"/>
      <c r="RNL72" s="0"/>
      <c r="RNM72" s="0"/>
      <c r="RNN72" s="0"/>
      <c r="RNO72" s="0"/>
      <c r="RNP72" s="0"/>
      <c r="RNQ72" s="0"/>
      <c r="RNR72" s="0"/>
      <c r="RNS72" s="0"/>
      <c r="RNT72" s="0"/>
      <c r="RNU72" s="0"/>
      <c r="RNV72" s="0"/>
      <c r="RNW72" s="0"/>
      <c r="RNX72" s="0"/>
      <c r="RNY72" s="0"/>
      <c r="RNZ72" s="0"/>
      <c r="ROA72" s="0"/>
      <c r="ROB72" s="0"/>
      <c r="ROC72" s="0"/>
      <c r="ROD72" s="0"/>
      <c r="ROE72" s="0"/>
      <c r="ROF72" s="0"/>
      <c r="ROG72" s="0"/>
      <c r="ROH72" s="0"/>
      <c r="ROI72" s="0"/>
      <c r="ROJ72" s="0"/>
      <c r="ROK72" s="0"/>
      <c r="ROL72" s="0"/>
      <c r="ROM72" s="0"/>
      <c r="RON72" s="0"/>
      <c r="ROO72" s="0"/>
      <c r="ROP72" s="0"/>
      <c r="ROQ72" s="0"/>
      <c r="ROR72" s="0"/>
      <c r="ROS72" s="0"/>
      <c r="ROT72" s="0"/>
      <c r="ROU72" s="0"/>
      <c r="ROV72" s="0"/>
      <c r="ROW72" s="0"/>
      <c r="ROX72" s="0"/>
      <c r="ROY72" s="0"/>
      <c r="ROZ72" s="0"/>
      <c r="RPA72" s="0"/>
      <c r="RPB72" s="0"/>
      <c r="RPC72" s="0"/>
      <c r="RPD72" s="0"/>
      <c r="RPE72" s="0"/>
      <c r="RPF72" s="0"/>
      <c r="RPG72" s="0"/>
      <c r="RPH72" s="0"/>
      <c r="RPI72" s="0"/>
      <c r="RPJ72" s="0"/>
      <c r="RPK72" s="0"/>
      <c r="RPL72" s="0"/>
      <c r="RPM72" s="0"/>
      <c r="RPN72" s="0"/>
      <c r="RPO72" s="0"/>
      <c r="RPP72" s="0"/>
      <c r="RPQ72" s="0"/>
      <c r="RPR72" s="0"/>
      <c r="RPS72" s="0"/>
      <c r="RPT72" s="0"/>
      <c r="RPU72" s="0"/>
      <c r="RPV72" s="0"/>
      <c r="RPW72" s="0"/>
      <c r="RPX72" s="0"/>
      <c r="RPY72" s="0"/>
      <c r="RPZ72" s="0"/>
      <c r="RQA72" s="0"/>
      <c r="RQB72" s="0"/>
      <c r="RQC72" s="0"/>
      <c r="RQD72" s="0"/>
      <c r="RQE72" s="0"/>
      <c r="RQF72" s="0"/>
      <c r="RQG72" s="0"/>
      <c r="RQH72" s="0"/>
      <c r="RQI72" s="0"/>
      <c r="RQJ72" s="0"/>
      <c r="RQK72" s="0"/>
      <c r="RQL72" s="0"/>
      <c r="RQM72" s="0"/>
      <c r="RQN72" s="0"/>
      <c r="RQO72" s="0"/>
      <c r="RQP72" s="0"/>
      <c r="RQQ72" s="0"/>
      <c r="RQR72" s="0"/>
      <c r="RQS72" s="0"/>
      <c r="RQT72" s="0"/>
      <c r="RQU72" s="0"/>
      <c r="RQV72" s="0"/>
      <c r="RQW72" s="0"/>
      <c r="RQX72" s="0"/>
      <c r="RQY72" s="0"/>
      <c r="RQZ72" s="0"/>
      <c r="RRA72" s="0"/>
      <c r="RRB72" s="0"/>
      <c r="RRC72" s="0"/>
      <c r="RRD72" s="0"/>
      <c r="RRE72" s="0"/>
      <c r="RRF72" s="0"/>
      <c r="RRG72" s="0"/>
      <c r="RRH72" s="0"/>
      <c r="RRI72" s="0"/>
      <c r="RRJ72" s="0"/>
      <c r="RRK72" s="0"/>
      <c r="RRL72" s="0"/>
      <c r="RRM72" s="0"/>
      <c r="RRN72" s="0"/>
      <c r="RRO72" s="0"/>
      <c r="RRP72" s="0"/>
      <c r="RRQ72" s="0"/>
      <c r="RRR72" s="0"/>
      <c r="RRS72" s="0"/>
      <c r="RRT72" s="0"/>
      <c r="RRU72" s="0"/>
      <c r="RRV72" s="0"/>
      <c r="RRW72" s="0"/>
      <c r="RRX72" s="0"/>
      <c r="RRY72" s="0"/>
      <c r="RRZ72" s="0"/>
      <c r="RSA72" s="0"/>
      <c r="RSB72" s="0"/>
      <c r="RSC72" s="0"/>
      <c r="RSD72" s="0"/>
      <c r="RSE72" s="0"/>
      <c r="RSF72" s="0"/>
      <c r="RSG72" s="0"/>
      <c r="RSH72" s="0"/>
      <c r="RSI72" s="0"/>
      <c r="RSJ72" s="0"/>
      <c r="RSK72" s="0"/>
      <c r="RSL72" s="0"/>
      <c r="RSM72" s="0"/>
      <c r="RSN72" s="0"/>
      <c r="RSO72" s="0"/>
      <c r="RSP72" s="0"/>
      <c r="RSQ72" s="0"/>
      <c r="RSR72" s="0"/>
      <c r="RSS72" s="0"/>
      <c r="RST72" s="0"/>
      <c r="RSU72" s="0"/>
      <c r="RSV72" s="0"/>
      <c r="RSW72" s="0"/>
      <c r="RSX72" s="0"/>
      <c r="RSY72" s="0"/>
      <c r="RSZ72" s="0"/>
      <c r="RTA72" s="0"/>
      <c r="RTB72" s="0"/>
      <c r="RTC72" s="0"/>
      <c r="RTD72" s="0"/>
      <c r="RTE72" s="0"/>
      <c r="RTF72" s="0"/>
      <c r="RTG72" s="0"/>
      <c r="RTH72" s="0"/>
      <c r="RTI72" s="0"/>
      <c r="RTJ72" s="0"/>
      <c r="RTK72" s="0"/>
      <c r="RTL72" s="0"/>
      <c r="RTM72" s="0"/>
      <c r="RTN72" s="0"/>
      <c r="RTO72" s="0"/>
      <c r="RTP72" s="0"/>
      <c r="RTQ72" s="0"/>
      <c r="RTR72" s="0"/>
      <c r="RTS72" s="0"/>
      <c r="RTT72" s="0"/>
      <c r="RTU72" s="0"/>
      <c r="RTV72" s="0"/>
      <c r="RTW72" s="0"/>
      <c r="RTX72" s="0"/>
      <c r="RTY72" s="0"/>
      <c r="RTZ72" s="0"/>
      <c r="RUA72" s="0"/>
      <c r="RUB72" s="0"/>
      <c r="RUC72" s="0"/>
      <c r="RUD72" s="0"/>
      <c r="RUE72" s="0"/>
      <c r="RUF72" s="0"/>
      <c r="RUG72" s="0"/>
      <c r="RUH72" s="0"/>
      <c r="RUI72" s="0"/>
      <c r="RUJ72" s="0"/>
      <c r="RUK72" s="0"/>
      <c r="RUL72" s="0"/>
      <c r="RUM72" s="0"/>
      <c r="RUN72" s="0"/>
      <c r="RUO72" s="0"/>
      <c r="RUP72" s="0"/>
      <c r="RUQ72" s="0"/>
      <c r="RUR72" s="0"/>
      <c r="RUS72" s="0"/>
      <c r="RUT72" s="0"/>
      <c r="RUU72" s="0"/>
      <c r="RUV72" s="0"/>
      <c r="RUW72" s="0"/>
      <c r="RUX72" s="0"/>
      <c r="RUY72" s="0"/>
      <c r="RUZ72" s="0"/>
      <c r="RVA72" s="0"/>
      <c r="RVB72" s="0"/>
      <c r="RVC72" s="0"/>
      <c r="RVD72" s="0"/>
      <c r="RVE72" s="0"/>
      <c r="RVF72" s="0"/>
      <c r="RVG72" s="0"/>
      <c r="RVH72" s="0"/>
      <c r="RVI72" s="0"/>
      <c r="RVJ72" s="0"/>
      <c r="RVK72" s="0"/>
      <c r="RVL72" s="0"/>
      <c r="RVM72" s="0"/>
      <c r="RVN72" s="0"/>
      <c r="RVO72" s="0"/>
      <c r="RVP72" s="0"/>
      <c r="RVQ72" s="0"/>
      <c r="RVR72" s="0"/>
      <c r="RVS72" s="0"/>
      <c r="RVT72" s="0"/>
      <c r="RVU72" s="0"/>
      <c r="RVV72" s="0"/>
      <c r="RVW72" s="0"/>
      <c r="RVX72" s="0"/>
      <c r="RVY72" s="0"/>
      <c r="RVZ72" s="0"/>
      <c r="RWA72" s="0"/>
      <c r="RWB72" s="0"/>
      <c r="RWC72" s="0"/>
      <c r="RWD72" s="0"/>
      <c r="RWE72" s="0"/>
      <c r="RWF72" s="0"/>
      <c r="RWG72" s="0"/>
      <c r="RWH72" s="0"/>
      <c r="RWI72" s="0"/>
      <c r="RWJ72" s="0"/>
      <c r="RWK72" s="0"/>
      <c r="RWL72" s="0"/>
      <c r="RWM72" s="0"/>
      <c r="RWN72" s="0"/>
      <c r="RWO72" s="0"/>
      <c r="RWP72" s="0"/>
      <c r="RWQ72" s="0"/>
      <c r="RWR72" s="0"/>
      <c r="RWS72" s="0"/>
      <c r="RWT72" s="0"/>
      <c r="RWU72" s="0"/>
      <c r="RWV72" s="0"/>
      <c r="RWW72" s="0"/>
      <c r="RWX72" s="0"/>
      <c r="RWY72" s="0"/>
      <c r="RWZ72" s="0"/>
      <c r="RXA72" s="0"/>
      <c r="RXB72" s="0"/>
      <c r="RXC72" s="0"/>
      <c r="RXD72" s="0"/>
      <c r="RXE72" s="0"/>
      <c r="RXF72" s="0"/>
      <c r="RXG72" s="0"/>
      <c r="RXH72" s="0"/>
      <c r="RXI72" s="0"/>
      <c r="RXJ72" s="0"/>
      <c r="RXK72" s="0"/>
      <c r="RXL72" s="0"/>
      <c r="RXM72" s="0"/>
      <c r="RXN72" s="0"/>
      <c r="RXO72" s="0"/>
      <c r="RXP72" s="0"/>
      <c r="RXQ72" s="0"/>
      <c r="RXR72" s="0"/>
      <c r="RXS72" s="0"/>
      <c r="RXT72" s="0"/>
      <c r="RXU72" s="0"/>
      <c r="RXV72" s="0"/>
      <c r="RXW72" s="0"/>
      <c r="RXX72" s="0"/>
      <c r="RXY72" s="0"/>
      <c r="RXZ72" s="0"/>
      <c r="RYA72" s="0"/>
      <c r="RYB72" s="0"/>
      <c r="RYC72" s="0"/>
      <c r="RYD72" s="0"/>
      <c r="RYE72" s="0"/>
      <c r="RYF72" s="0"/>
      <c r="RYG72" s="0"/>
      <c r="RYH72" s="0"/>
      <c r="RYI72" s="0"/>
      <c r="RYJ72" s="0"/>
      <c r="RYK72" s="0"/>
      <c r="RYL72" s="0"/>
      <c r="RYM72" s="0"/>
      <c r="RYN72" s="0"/>
      <c r="RYO72" s="0"/>
      <c r="RYP72" s="0"/>
      <c r="RYQ72" s="0"/>
      <c r="RYR72" s="0"/>
      <c r="RYS72" s="0"/>
      <c r="RYT72" s="0"/>
      <c r="RYU72" s="0"/>
      <c r="RYV72" s="0"/>
      <c r="RYW72" s="0"/>
      <c r="RYX72" s="0"/>
      <c r="RYY72" s="0"/>
      <c r="RYZ72" s="0"/>
      <c r="RZA72" s="0"/>
      <c r="RZB72" s="0"/>
      <c r="RZC72" s="0"/>
      <c r="RZD72" s="0"/>
      <c r="RZE72" s="0"/>
      <c r="RZF72" s="0"/>
      <c r="RZG72" s="0"/>
      <c r="RZH72" s="0"/>
      <c r="RZI72" s="0"/>
      <c r="RZJ72" s="0"/>
      <c r="RZK72" s="0"/>
      <c r="RZL72" s="0"/>
      <c r="RZM72" s="0"/>
      <c r="RZN72" s="0"/>
      <c r="RZO72" s="0"/>
      <c r="RZP72" s="0"/>
      <c r="RZQ72" s="0"/>
      <c r="RZR72" s="0"/>
      <c r="RZS72" s="0"/>
      <c r="RZT72" s="0"/>
      <c r="RZU72" s="0"/>
      <c r="RZV72" s="0"/>
      <c r="RZW72" s="0"/>
      <c r="RZX72" s="0"/>
      <c r="RZY72" s="0"/>
      <c r="RZZ72" s="0"/>
      <c r="SAA72" s="0"/>
      <c r="SAB72" s="0"/>
      <c r="SAC72" s="0"/>
      <c r="SAD72" s="0"/>
      <c r="SAE72" s="0"/>
      <c r="SAF72" s="0"/>
      <c r="SAG72" s="0"/>
      <c r="SAH72" s="0"/>
      <c r="SAI72" s="0"/>
      <c r="SAJ72" s="0"/>
      <c r="SAK72" s="0"/>
      <c r="SAL72" s="0"/>
      <c r="SAM72" s="0"/>
      <c r="SAN72" s="0"/>
      <c r="SAO72" s="0"/>
      <c r="SAP72" s="0"/>
      <c r="SAQ72" s="0"/>
      <c r="SAR72" s="0"/>
      <c r="SAS72" s="0"/>
      <c r="SAT72" s="0"/>
      <c r="SAU72" s="0"/>
      <c r="SAV72" s="0"/>
      <c r="SAW72" s="0"/>
      <c r="SAX72" s="0"/>
      <c r="SAY72" s="0"/>
      <c r="SAZ72" s="0"/>
      <c r="SBA72" s="0"/>
      <c r="SBB72" s="0"/>
      <c r="SBC72" s="0"/>
      <c r="SBD72" s="0"/>
      <c r="SBE72" s="0"/>
      <c r="SBF72" s="0"/>
      <c r="SBG72" s="0"/>
      <c r="SBH72" s="0"/>
      <c r="SBI72" s="0"/>
      <c r="SBJ72" s="0"/>
      <c r="SBK72" s="0"/>
      <c r="SBL72" s="0"/>
      <c r="SBM72" s="0"/>
      <c r="SBN72" s="0"/>
      <c r="SBO72" s="0"/>
      <c r="SBP72" s="0"/>
      <c r="SBQ72" s="0"/>
      <c r="SBR72" s="0"/>
      <c r="SBS72" s="0"/>
      <c r="SBT72" s="0"/>
      <c r="SBU72" s="0"/>
      <c r="SBV72" s="0"/>
      <c r="SBW72" s="0"/>
      <c r="SBX72" s="0"/>
      <c r="SBY72" s="0"/>
      <c r="SBZ72" s="0"/>
      <c r="SCA72" s="0"/>
      <c r="SCB72" s="0"/>
      <c r="SCC72" s="0"/>
      <c r="SCD72" s="0"/>
      <c r="SCE72" s="0"/>
      <c r="SCF72" s="0"/>
      <c r="SCG72" s="0"/>
      <c r="SCH72" s="0"/>
      <c r="SCI72" s="0"/>
      <c r="SCJ72" s="0"/>
      <c r="SCK72" s="0"/>
      <c r="SCL72" s="0"/>
      <c r="SCM72" s="0"/>
      <c r="SCN72" s="0"/>
      <c r="SCO72" s="0"/>
      <c r="SCP72" s="0"/>
      <c r="SCQ72" s="0"/>
      <c r="SCR72" s="0"/>
      <c r="SCS72" s="0"/>
      <c r="SCT72" s="0"/>
      <c r="SCU72" s="0"/>
      <c r="SCV72" s="0"/>
      <c r="SCW72" s="0"/>
      <c r="SCX72" s="0"/>
      <c r="SCY72" s="0"/>
      <c r="SCZ72" s="0"/>
      <c r="SDA72" s="0"/>
      <c r="SDB72" s="0"/>
      <c r="SDC72" s="0"/>
      <c r="SDD72" s="0"/>
      <c r="SDE72" s="0"/>
      <c r="SDF72" s="0"/>
      <c r="SDG72" s="0"/>
      <c r="SDH72" s="0"/>
      <c r="SDI72" s="0"/>
      <c r="SDJ72" s="0"/>
      <c r="SDK72" s="0"/>
      <c r="SDL72" s="0"/>
      <c r="SDM72" s="0"/>
      <c r="SDN72" s="0"/>
      <c r="SDO72" s="0"/>
      <c r="SDP72" s="0"/>
      <c r="SDQ72" s="0"/>
      <c r="SDR72" s="0"/>
      <c r="SDS72" s="0"/>
      <c r="SDT72" s="0"/>
      <c r="SDU72" s="0"/>
      <c r="SDV72" s="0"/>
      <c r="SDW72" s="0"/>
      <c r="SDX72" s="0"/>
      <c r="SDY72" s="0"/>
      <c r="SDZ72" s="0"/>
      <c r="SEA72" s="0"/>
      <c r="SEB72" s="0"/>
      <c r="SEC72" s="0"/>
      <c r="SED72" s="0"/>
      <c r="SEE72" s="0"/>
      <c r="SEF72" s="0"/>
      <c r="SEG72" s="0"/>
      <c r="SEH72" s="0"/>
      <c r="SEI72" s="0"/>
      <c r="SEJ72" s="0"/>
      <c r="SEK72" s="0"/>
      <c r="SEL72" s="0"/>
      <c r="SEM72" s="0"/>
      <c r="SEN72" s="0"/>
      <c r="SEO72" s="0"/>
      <c r="SEP72" s="0"/>
      <c r="SEQ72" s="0"/>
      <c r="SER72" s="0"/>
      <c r="SES72" s="0"/>
      <c r="SET72" s="0"/>
      <c r="SEU72" s="0"/>
      <c r="SEV72" s="0"/>
      <c r="SEW72" s="0"/>
      <c r="SEX72" s="0"/>
      <c r="SEY72" s="0"/>
      <c r="SEZ72" s="0"/>
      <c r="SFA72" s="0"/>
      <c r="SFB72" s="0"/>
      <c r="SFC72" s="0"/>
      <c r="SFD72" s="0"/>
      <c r="SFE72" s="0"/>
      <c r="SFF72" s="0"/>
      <c r="SFG72" s="0"/>
      <c r="SFH72" s="0"/>
      <c r="SFI72" s="0"/>
      <c r="SFJ72" s="0"/>
      <c r="SFK72" s="0"/>
      <c r="SFL72" s="0"/>
      <c r="SFM72" s="0"/>
      <c r="SFN72" s="0"/>
      <c r="SFO72" s="0"/>
      <c r="SFP72" s="0"/>
      <c r="SFQ72" s="0"/>
      <c r="SFR72" s="0"/>
      <c r="SFS72" s="0"/>
      <c r="SFT72" s="0"/>
      <c r="SFU72" s="0"/>
      <c r="SFV72" s="0"/>
      <c r="SFW72" s="0"/>
      <c r="SFX72" s="0"/>
      <c r="SFY72" s="0"/>
      <c r="SFZ72" s="0"/>
      <c r="SGA72" s="0"/>
      <c r="SGB72" s="0"/>
      <c r="SGC72" s="0"/>
      <c r="SGD72" s="0"/>
      <c r="SGE72" s="0"/>
      <c r="SGF72" s="0"/>
      <c r="SGG72" s="0"/>
      <c r="SGH72" s="0"/>
      <c r="SGI72" s="0"/>
      <c r="SGJ72" s="0"/>
      <c r="SGK72" s="0"/>
      <c r="SGL72" s="0"/>
      <c r="SGM72" s="0"/>
      <c r="SGN72" s="0"/>
      <c r="SGO72" s="0"/>
      <c r="SGP72" s="0"/>
      <c r="SGQ72" s="0"/>
      <c r="SGR72" s="0"/>
      <c r="SGS72" s="0"/>
      <c r="SGT72" s="0"/>
      <c r="SGU72" s="0"/>
      <c r="SGV72" s="0"/>
      <c r="SGW72" s="0"/>
      <c r="SGX72" s="0"/>
      <c r="SGY72" s="0"/>
      <c r="SGZ72" s="0"/>
      <c r="SHA72" s="0"/>
      <c r="SHB72" s="0"/>
      <c r="SHC72" s="0"/>
      <c r="SHD72" s="0"/>
      <c r="SHE72" s="0"/>
      <c r="SHF72" s="0"/>
      <c r="SHG72" s="0"/>
      <c r="SHH72" s="0"/>
      <c r="SHI72" s="0"/>
      <c r="SHJ72" s="0"/>
      <c r="SHK72" s="0"/>
      <c r="SHL72" s="0"/>
      <c r="SHM72" s="0"/>
      <c r="SHN72" s="0"/>
      <c r="SHO72" s="0"/>
      <c r="SHP72" s="0"/>
      <c r="SHQ72" s="0"/>
      <c r="SHR72" s="0"/>
      <c r="SHS72" s="0"/>
      <c r="SHT72" s="0"/>
      <c r="SHU72" s="0"/>
      <c r="SHV72" s="0"/>
      <c r="SHW72" s="0"/>
      <c r="SHX72" s="0"/>
      <c r="SHY72" s="0"/>
      <c r="SHZ72" s="0"/>
      <c r="SIA72" s="0"/>
      <c r="SIB72" s="0"/>
      <c r="SIC72" s="0"/>
      <c r="SID72" s="0"/>
      <c r="SIE72" s="0"/>
      <c r="SIF72" s="0"/>
      <c r="SIG72" s="0"/>
      <c r="SIH72" s="0"/>
      <c r="SII72" s="0"/>
      <c r="SIJ72" s="0"/>
      <c r="SIK72" s="0"/>
      <c r="SIL72" s="0"/>
      <c r="SIM72" s="0"/>
      <c r="SIN72" s="0"/>
      <c r="SIO72" s="0"/>
      <c r="SIP72" s="0"/>
      <c r="SIQ72" s="0"/>
      <c r="SIR72" s="0"/>
      <c r="SIS72" s="0"/>
      <c r="SIT72" s="0"/>
      <c r="SIU72" s="0"/>
      <c r="SIV72" s="0"/>
      <c r="SIW72" s="0"/>
      <c r="SIX72" s="0"/>
      <c r="SIY72" s="0"/>
      <c r="SIZ72" s="0"/>
      <c r="SJA72" s="0"/>
      <c r="SJB72" s="0"/>
      <c r="SJC72" s="0"/>
      <c r="SJD72" s="0"/>
      <c r="SJE72" s="0"/>
      <c r="SJF72" s="0"/>
      <c r="SJG72" s="0"/>
      <c r="SJH72" s="0"/>
      <c r="SJI72" s="0"/>
      <c r="SJJ72" s="0"/>
      <c r="SJK72" s="0"/>
      <c r="SJL72" s="0"/>
      <c r="SJM72" s="0"/>
      <c r="SJN72" s="0"/>
      <c r="SJO72" s="0"/>
      <c r="SJP72" s="0"/>
      <c r="SJQ72" s="0"/>
      <c r="SJR72" s="0"/>
      <c r="SJS72" s="0"/>
      <c r="SJT72" s="0"/>
      <c r="SJU72" s="0"/>
      <c r="SJV72" s="0"/>
      <c r="SJW72" s="0"/>
      <c r="SJX72" s="0"/>
      <c r="SJY72" s="0"/>
      <c r="SJZ72" s="0"/>
      <c r="SKA72" s="0"/>
      <c r="SKB72" s="0"/>
      <c r="SKC72" s="0"/>
      <c r="SKD72" s="0"/>
      <c r="SKE72" s="0"/>
      <c r="SKF72" s="0"/>
      <c r="SKG72" s="0"/>
      <c r="SKH72" s="0"/>
      <c r="SKI72" s="0"/>
      <c r="SKJ72" s="0"/>
      <c r="SKK72" s="0"/>
      <c r="SKL72" s="0"/>
      <c r="SKM72" s="0"/>
      <c r="SKN72" s="0"/>
      <c r="SKO72" s="0"/>
      <c r="SKP72" s="0"/>
      <c r="SKQ72" s="0"/>
      <c r="SKR72" s="0"/>
      <c r="SKS72" s="0"/>
      <c r="SKT72" s="0"/>
      <c r="SKU72" s="0"/>
      <c r="SKV72" s="0"/>
      <c r="SKW72" s="0"/>
      <c r="SKX72" s="0"/>
      <c r="SKY72" s="0"/>
      <c r="SKZ72" s="0"/>
      <c r="SLA72" s="0"/>
      <c r="SLB72" s="0"/>
      <c r="SLC72" s="0"/>
      <c r="SLD72" s="0"/>
      <c r="SLE72" s="0"/>
      <c r="SLF72" s="0"/>
      <c r="SLG72" s="0"/>
      <c r="SLH72" s="0"/>
      <c r="SLI72" s="0"/>
      <c r="SLJ72" s="0"/>
      <c r="SLK72" s="0"/>
      <c r="SLL72" s="0"/>
      <c r="SLM72" s="0"/>
      <c r="SLN72" s="0"/>
      <c r="SLO72" s="0"/>
      <c r="SLP72" s="0"/>
      <c r="SLQ72" s="0"/>
      <c r="SLR72" s="0"/>
      <c r="SLS72" s="0"/>
      <c r="SLT72" s="0"/>
      <c r="SLU72" s="0"/>
      <c r="SLV72" s="0"/>
      <c r="SLW72" s="0"/>
      <c r="SLX72" s="0"/>
      <c r="SLY72" s="0"/>
      <c r="SLZ72" s="0"/>
      <c r="SMA72" s="0"/>
      <c r="SMB72" s="0"/>
      <c r="SMC72" s="0"/>
      <c r="SMD72" s="0"/>
      <c r="SME72" s="0"/>
      <c r="SMF72" s="0"/>
      <c r="SMG72" s="0"/>
      <c r="SMH72" s="0"/>
      <c r="SMI72" s="0"/>
      <c r="SMJ72" s="0"/>
      <c r="SMK72" s="0"/>
      <c r="SML72" s="0"/>
      <c r="SMM72" s="0"/>
      <c r="SMN72" s="0"/>
      <c r="SMO72" s="0"/>
      <c r="SMP72" s="0"/>
      <c r="SMQ72" s="0"/>
      <c r="SMR72" s="0"/>
      <c r="SMS72" s="0"/>
      <c r="SMT72" s="0"/>
      <c r="SMU72" s="0"/>
      <c r="SMV72" s="0"/>
      <c r="SMW72" s="0"/>
      <c r="SMX72" s="0"/>
      <c r="SMY72" s="0"/>
      <c r="SMZ72" s="0"/>
      <c r="SNA72" s="0"/>
      <c r="SNB72" s="0"/>
      <c r="SNC72" s="0"/>
      <c r="SND72" s="0"/>
      <c r="SNE72" s="0"/>
      <c r="SNF72" s="0"/>
      <c r="SNG72" s="0"/>
      <c r="SNH72" s="0"/>
      <c r="SNI72" s="0"/>
      <c r="SNJ72" s="0"/>
      <c r="SNK72" s="0"/>
      <c r="SNL72" s="0"/>
      <c r="SNM72" s="0"/>
      <c r="SNN72" s="0"/>
      <c r="SNO72" s="0"/>
      <c r="SNP72" s="0"/>
      <c r="SNQ72" s="0"/>
      <c r="SNR72" s="0"/>
      <c r="SNS72" s="0"/>
      <c r="SNT72" s="0"/>
      <c r="SNU72" s="0"/>
      <c r="SNV72" s="0"/>
      <c r="SNW72" s="0"/>
      <c r="SNX72" s="0"/>
      <c r="SNY72" s="0"/>
      <c r="SNZ72" s="0"/>
      <c r="SOA72" s="0"/>
      <c r="SOB72" s="0"/>
      <c r="SOC72" s="0"/>
      <c r="SOD72" s="0"/>
      <c r="SOE72" s="0"/>
      <c r="SOF72" s="0"/>
      <c r="SOG72" s="0"/>
      <c r="SOH72" s="0"/>
      <c r="SOI72" s="0"/>
      <c r="SOJ72" s="0"/>
      <c r="SOK72" s="0"/>
      <c r="SOL72" s="0"/>
      <c r="SOM72" s="0"/>
      <c r="SON72" s="0"/>
      <c r="SOO72" s="0"/>
      <c r="SOP72" s="0"/>
      <c r="SOQ72" s="0"/>
      <c r="SOR72" s="0"/>
      <c r="SOS72" s="0"/>
      <c r="SOT72" s="0"/>
      <c r="SOU72" s="0"/>
      <c r="SOV72" s="0"/>
      <c r="SOW72" s="0"/>
      <c r="SOX72" s="0"/>
      <c r="SOY72" s="0"/>
      <c r="SOZ72" s="0"/>
      <c r="SPA72" s="0"/>
      <c r="SPB72" s="0"/>
      <c r="SPC72" s="0"/>
      <c r="SPD72" s="0"/>
      <c r="SPE72" s="0"/>
      <c r="SPF72" s="0"/>
      <c r="SPG72" s="0"/>
      <c r="SPH72" s="0"/>
      <c r="SPI72" s="0"/>
      <c r="SPJ72" s="0"/>
      <c r="SPK72" s="0"/>
      <c r="SPL72" s="0"/>
      <c r="SPM72" s="0"/>
      <c r="SPN72" s="0"/>
      <c r="SPO72" s="0"/>
      <c r="SPP72" s="0"/>
      <c r="SPQ72" s="0"/>
      <c r="SPR72" s="0"/>
      <c r="SPS72" s="0"/>
      <c r="SPT72" s="0"/>
      <c r="SPU72" s="0"/>
      <c r="SPV72" s="0"/>
      <c r="SPW72" s="0"/>
      <c r="SPX72" s="0"/>
      <c r="SPY72" s="0"/>
      <c r="SPZ72" s="0"/>
      <c r="SQA72" s="0"/>
      <c r="SQB72" s="0"/>
      <c r="SQC72" s="0"/>
      <c r="SQD72" s="0"/>
      <c r="SQE72" s="0"/>
      <c r="SQF72" s="0"/>
      <c r="SQG72" s="0"/>
      <c r="SQH72" s="0"/>
      <c r="SQI72" s="0"/>
      <c r="SQJ72" s="0"/>
      <c r="SQK72" s="0"/>
      <c r="SQL72" s="0"/>
      <c r="SQM72" s="0"/>
      <c r="SQN72" s="0"/>
      <c r="SQO72" s="0"/>
      <c r="SQP72" s="0"/>
      <c r="SQQ72" s="0"/>
      <c r="SQR72" s="0"/>
      <c r="SQS72" s="0"/>
      <c r="SQT72" s="0"/>
      <c r="SQU72" s="0"/>
      <c r="SQV72" s="0"/>
      <c r="SQW72" s="0"/>
      <c r="SQX72" s="0"/>
      <c r="SQY72" s="0"/>
      <c r="SQZ72" s="0"/>
      <c r="SRA72" s="0"/>
      <c r="SRB72" s="0"/>
      <c r="SRC72" s="0"/>
      <c r="SRD72" s="0"/>
      <c r="SRE72" s="0"/>
      <c r="SRF72" s="0"/>
      <c r="SRG72" s="0"/>
      <c r="SRH72" s="0"/>
      <c r="SRI72" s="0"/>
      <c r="SRJ72" s="0"/>
      <c r="SRK72" s="0"/>
      <c r="SRL72" s="0"/>
      <c r="SRM72" s="0"/>
      <c r="SRN72" s="0"/>
      <c r="SRO72" s="0"/>
      <c r="SRP72" s="0"/>
      <c r="SRQ72" s="0"/>
      <c r="SRR72" s="0"/>
      <c r="SRS72" s="0"/>
      <c r="SRT72" s="0"/>
      <c r="SRU72" s="0"/>
      <c r="SRV72" s="0"/>
      <c r="SRW72" s="0"/>
      <c r="SRX72" s="0"/>
      <c r="SRY72" s="0"/>
      <c r="SRZ72" s="0"/>
      <c r="SSA72" s="0"/>
      <c r="SSB72" s="0"/>
      <c r="SSC72" s="0"/>
      <c r="SSD72" s="0"/>
      <c r="SSE72" s="0"/>
      <c r="SSF72" s="0"/>
      <c r="SSG72" s="0"/>
      <c r="SSH72" s="0"/>
      <c r="SSI72" s="0"/>
      <c r="SSJ72" s="0"/>
      <c r="SSK72" s="0"/>
      <c r="SSL72" s="0"/>
      <c r="SSM72" s="0"/>
      <c r="SSN72" s="0"/>
      <c r="SSO72" s="0"/>
      <c r="SSP72" s="0"/>
      <c r="SSQ72" s="0"/>
      <c r="SSR72" s="0"/>
      <c r="SSS72" s="0"/>
      <c r="SST72" s="0"/>
      <c r="SSU72" s="0"/>
      <c r="SSV72" s="0"/>
      <c r="SSW72" s="0"/>
      <c r="SSX72" s="0"/>
      <c r="SSY72" s="0"/>
      <c r="SSZ72" s="0"/>
      <c r="STA72" s="0"/>
      <c r="STB72" s="0"/>
      <c r="STC72" s="0"/>
      <c r="STD72" s="0"/>
      <c r="STE72" s="0"/>
      <c r="STF72" s="0"/>
      <c r="STG72" s="0"/>
      <c r="STH72" s="0"/>
      <c r="STI72" s="0"/>
      <c r="STJ72" s="0"/>
      <c r="STK72" s="0"/>
      <c r="STL72" s="0"/>
      <c r="STM72" s="0"/>
      <c r="STN72" s="0"/>
      <c r="STO72" s="0"/>
      <c r="STP72" s="0"/>
      <c r="STQ72" s="0"/>
      <c r="STR72" s="0"/>
      <c r="STS72" s="0"/>
      <c r="STT72" s="0"/>
      <c r="STU72" s="0"/>
      <c r="STV72" s="0"/>
      <c r="STW72" s="0"/>
      <c r="STX72" s="0"/>
      <c r="STY72" s="0"/>
      <c r="STZ72" s="0"/>
      <c r="SUA72" s="0"/>
      <c r="SUB72" s="0"/>
      <c r="SUC72" s="0"/>
      <c r="SUD72" s="0"/>
      <c r="SUE72" s="0"/>
      <c r="SUF72" s="0"/>
      <c r="SUG72" s="0"/>
      <c r="SUH72" s="0"/>
      <c r="SUI72" s="0"/>
      <c r="SUJ72" s="0"/>
      <c r="SUK72" s="0"/>
      <c r="SUL72" s="0"/>
      <c r="SUM72" s="0"/>
      <c r="SUN72" s="0"/>
      <c r="SUO72" s="0"/>
      <c r="SUP72" s="0"/>
      <c r="SUQ72" s="0"/>
      <c r="SUR72" s="0"/>
      <c r="SUS72" s="0"/>
      <c r="SUT72" s="0"/>
      <c r="SUU72" s="0"/>
      <c r="SUV72" s="0"/>
      <c r="SUW72" s="0"/>
      <c r="SUX72" s="0"/>
      <c r="SUY72" s="0"/>
      <c r="SUZ72" s="0"/>
      <c r="SVA72" s="0"/>
      <c r="SVB72" s="0"/>
      <c r="SVC72" s="0"/>
      <c r="SVD72" s="0"/>
      <c r="SVE72" s="0"/>
      <c r="SVF72" s="0"/>
      <c r="SVG72" s="0"/>
      <c r="SVH72" s="0"/>
      <c r="SVI72" s="0"/>
      <c r="SVJ72" s="0"/>
      <c r="SVK72" s="0"/>
      <c r="SVL72" s="0"/>
      <c r="SVM72" s="0"/>
      <c r="SVN72" s="0"/>
      <c r="SVO72" s="0"/>
      <c r="SVP72" s="0"/>
      <c r="SVQ72" s="0"/>
      <c r="SVR72" s="0"/>
      <c r="SVS72" s="0"/>
      <c r="SVT72" s="0"/>
      <c r="SVU72" s="0"/>
      <c r="SVV72" s="0"/>
      <c r="SVW72" s="0"/>
      <c r="SVX72" s="0"/>
      <c r="SVY72" s="0"/>
      <c r="SVZ72" s="0"/>
      <c r="SWA72" s="0"/>
      <c r="SWB72" s="0"/>
      <c r="SWC72" s="0"/>
      <c r="SWD72" s="0"/>
      <c r="SWE72" s="0"/>
      <c r="SWF72" s="0"/>
      <c r="SWG72" s="0"/>
      <c r="SWH72" s="0"/>
      <c r="SWI72" s="0"/>
      <c r="SWJ72" s="0"/>
      <c r="SWK72" s="0"/>
      <c r="SWL72" s="0"/>
      <c r="SWM72" s="0"/>
      <c r="SWN72" s="0"/>
      <c r="SWO72" s="0"/>
      <c r="SWP72" s="0"/>
      <c r="SWQ72" s="0"/>
      <c r="SWR72" s="0"/>
      <c r="SWS72" s="0"/>
      <c r="SWT72" s="0"/>
      <c r="SWU72" s="0"/>
      <c r="SWV72" s="0"/>
      <c r="SWW72" s="0"/>
      <c r="SWX72" s="0"/>
      <c r="SWY72" s="0"/>
      <c r="SWZ72" s="0"/>
      <c r="SXA72" s="0"/>
      <c r="SXB72" s="0"/>
      <c r="SXC72" s="0"/>
      <c r="SXD72" s="0"/>
      <c r="SXE72" s="0"/>
      <c r="SXF72" s="0"/>
      <c r="SXG72" s="0"/>
      <c r="SXH72" s="0"/>
      <c r="SXI72" s="0"/>
      <c r="SXJ72" s="0"/>
      <c r="SXK72" s="0"/>
      <c r="SXL72" s="0"/>
      <c r="SXM72" s="0"/>
      <c r="SXN72" s="0"/>
      <c r="SXO72" s="0"/>
      <c r="SXP72" s="0"/>
      <c r="SXQ72" s="0"/>
      <c r="SXR72" s="0"/>
      <c r="SXS72" s="0"/>
      <c r="SXT72" s="0"/>
      <c r="SXU72" s="0"/>
      <c r="SXV72" s="0"/>
      <c r="SXW72" s="0"/>
      <c r="SXX72" s="0"/>
      <c r="SXY72" s="0"/>
      <c r="SXZ72" s="0"/>
      <c r="SYA72" s="0"/>
      <c r="SYB72" s="0"/>
      <c r="SYC72" s="0"/>
      <c r="SYD72" s="0"/>
      <c r="SYE72" s="0"/>
      <c r="SYF72" s="0"/>
      <c r="SYG72" s="0"/>
      <c r="SYH72" s="0"/>
      <c r="SYI72" s="0"/>
      <c r="SYJ72" s="0"/>
      <c r="SYK72" s="0"/>
      <c r="SYL72" s="0"/>
      <c r="SYM72" s="0"/>
      <c r="SYN72" s="0"/>
      <c r="SYO72" s="0"/>
      <c r="SYP72" s="0"/>
      <c r="SYQ72" s="0"/>
      <c r="SYR72" s="0"/>
      <c r="SYS72" s="0"/>
      <c r="SYT72" s="0"/>
      <c r="SYU72" s="0"/>
      <c r="SYV72" s="0"/>
      <c r="SYW72" s="0"/>
      <c r="SYX72" s="0"/>
      <c r="SYY72" s="0"/>
      <c r="SYZ72" s="0"/>
      <c r="SZA72" s="0"/>
      <c r="SZB72" s="0"/>
      <c r="SZC72" s="0"/>
      <c r="SZD72" s="0"/>
      <c r="SZE72" s="0"/>
      <c r="SZF72" s="0"/>
      <c r="SZG72" s="0"/>
      <c r="SZH72" s="0"/>
      <c r="SZI72" s="0"/>
      <c r="SZJ72" s="0"/>
      <c r="SZK72" s="0"/>
      <c r="SZL72" s="0"/>
      <c r="SZM72" s="0"/>
      <c r="SZN72" s="0"/>
      <c r="SZO72" s="0"/>
      <c r="SZP72" s="0"/>
      <c r="SZQ72" s="0"/>
      <c r="SZR72" s="0"/>
      <c r="SZS72" s="0"/>
      <c r="SZT72" s="0"/>
      <c r="SZU72" s="0"/>
      <c r="SZV72" s="0"/>
      <c r="SZW72" s="0"/>
      <c r="SZX72" s="0"/>
      <c r="SZY72" s="0"/>
      <c r="SZZ72" s="0"/>
      <c r="TAA72" s="0"/>
      <c r="TAB72" s="0"/>
      <c r="TAC72" s="0"/>
      <c r="TAD72" s="0"/>
      <c r="TAE72" s="0"/>
      <c r="TAF72" s="0"/>
      <c r="TAG72" s="0"/>
      <c r="TAH72" s="0"/>
      <c r="TAI72" s="0"/>
      <c r="TAJ72" s="0"/>
      <c r="TAK72" s="0"/>
      <c r="TAL72" s="0"/>
      <c r="TAM72" s="0"/>
      <c r="TAN72" s="0"/>
      <c r="TAO72" s="0"/>
      <c r="TAP72" s="0"/>
      <c r="TAQ72" s="0"/>
      <c r="TAR72" s="0"/>
      <c r="TAS72" s="0"/>
      <c r="TAT72" s="0"/>
      <c r="TAU72" s="0"/>
      <c r="TAV72" s="0"/>
      <c r="TAW72" s="0"/>
      <c r="TAX72" s="0"/>
      <c r="TAY72" s="0"/>
      <c r="TAZ72" s="0"/>
      <c r="TBA72" s="0"/>
      <c r="TBB72" s="0"/>
      <c r="TBC72" s="0"/>
      <c r="TBD72" s="0"/>
      <c r="TBE72" s="0"/>
      <c r="TBF72" s="0"/>
      <c r="TBG72" s="0"/>
      <c r="TBH72" s="0"/>
      <c r="TBI72" s="0"/>
      <c r="TBJ72" s="0"/>
      <c r="TBK72" s="0"/>
      <c r="TBL72" s="0"/>
      <c r="TBM72" s="0"/>
      <c r="TBN72" s="0"/>
      <c r="TBO72" s="0"/>
      <c r="TBP72" s="0"/>
      <c r="TBQ72" s="0"/>
      <c r="TBR72" s="0"/>
      <c r="TBS72" s="0"/>
      <c r="TBT72" s="0"/>
      <c r="TBU72" s="0"/>
      <c r="TBV72" s="0"/>
      <c r="TBW72" s="0"/>
      <c r="TBX72" s="0"/>
      <c r="TBY72" s="0"/>
      <c r="TBZ72" s="0"/>
      <c r="TCA72" s="0"/>
      <c r="TCB72" s="0"/>
      <c r="TCC72" s="0"/>
      <c r="TCD72" s="0"/>
      <c r="TCE72" s="0"/>
      <c r="TCF72" s="0"/>
      <c r="TCG72" s="0"/>
      <c r="TCH72" s="0"/>
      <c r="TCI72" s="0"/>
      <c r="TCJ72" s="0"/>
      <c r="TCK72" s="0"/>
      <c r="TCL72" s="0"/>
      <c r="TCM72" s="0"/>
      <c r="TCN72" s="0"/>
      <c r="TCO72" s="0"/>
      <c r="TCP72" s="0"/>
      <c r="TCQ72" s="0"/>
      <c r="TCR72" s="0"/>
      <c r="TCS72" s="0"/>
      <c r="TCT72" s="0"/>
      <c r="TCU72" s="0"/>
      <c r="TCV72" s="0"/>
      <c r="TCW72" s="0"/>
      <c r="TCX72" s="0"/>
      <c r="TCY72" s="0"/>
      <c r="TCZ72" s="0"/>
      <c r="TDA72" s="0"/>
      <c r="TDB72" s="0"/>
      <c r="TDC72" s="0"/>
      <c r="TDD72" s="0"/>
      <c r="TDE72" s="0"/>
      <c r="TDF72" s="0"/>
      <c r="TDG72" s="0"/>
      <c r="TDH72" s="0"/>
      <c r="TDI72" s="0"/>
      <c r="TDJ72" s="0"/>
      <c r="TDK72" s="0"/>
      <c r="TDL72" s="0"/>
      <c r="TDM72" s="0"/>
      <c r="TDN72" s="0"/>
      <c r="TDO72" s="0"/>
      <c r="TDP72" s="0"/>
      <c r="TDQ72" s="0"/>
      <c r="TDR72" s="0"/>
      <c r="TDS72" s="0"/>
      <c r="TDT72" s="0"/>
      <c r="TDU72" s="0"/>
      <c r="TDV72" s="0"/>
      <c r="TDW72" s="0"/>
      <c r="TDX72" s="0"/>
      <c r="TDY72" s="0"/>
      <c r="TDZ72" s="0"/>
      <c r="TEA72" s="0"/>
      <c r="TEB72" s="0"/>
      <c r="TEC72" s="0"/>
      <c r="TED72" s="0"/>
      <c r="TEE72" s="0"/>
      <c r="TEF72" s="0"/>
      <c r="TEG72" s="0"/>
      <c r="TEH72" s="0"/>
      <c r="TEI72" s="0"/>
      <c r="TEJ72" s="0"/>
      <c r="TEK72" s="0"/>
      <c r="TEL72" s="0"/>
      <c r="TEM72" s="0"/>
      <c r="TEN72" s="0"/>
      <c r="TEO72" s="0"/>
      <c r="TEP72" s="0"/>
      <c r="TEQ72" s="0"/>
      <c r="TER72" s="0"/>
      <c r="TES72" s="0"/>
      <c r="TET72" s="0"/>
      <c r="TEU72" s="0"/>
      <c r="TEV72" s="0"/>
      <c r="TEW72" s="0"/>
      <c r="TEX72" s="0"/>
      <c r="TEY72" s="0"/>
      <c r="TEZ72" s="0"/>
      <c r="TFA72" s="0"/>
      <c r="TFB72" s="0"/>
      <c r="TFC72" s="0"/>
      <c r="TFD72" s="0"/>
      <c r="TFE72" s="0"/>
      <c r="TFF72" s="0"/>
      <c r="TFG72" s="0"/>
      <c r="TFH72" s="0"/>
      <c r="TFI72" s="0"/>
      <c r="TFJ72" s="0"/>
      <c r="TFK72" s="0"/>
      <c r="TFL72" s="0"/>
      <c r="TFM72" s="0"/>
      <c r="TFN72" s="0"/>
      <c r="TFO72" s="0"/>
      <c r="TFP72" s="0"/>
      <c r="TFQ72" s="0"/>
      <c r="TFR72" s="0"/>
      <c r="TFS72" s="0"/>
      <c r="TFT72" s="0"/>
      <c r="TFU72" s="0"/>
      <c r="TFV72" s="0"/>
      <c r="TFW72" s="0"/>
      <c r="TFX72" s="0"/>
      <c r="TFY72" s="0"/>
      <c r="TFZ72" s="0"/>
      <c r="TGA72" s="0"/>
      <c r="TGB72" s="0"/>
      <c r="TGC72" s="0"/>
      <c r="TGD72" s="0"/>
      <c r="TGE72" s="0"/>
      <c r="TGF72" s="0"/>
      <c r="TGG72" s="0"/>
      <c r="TGH72" s="0"/>
      <c r="TGI72" s="0"/>
      <c r="TGJ72" s="0"/>
      <c r="TGK72" s="0"/>
      <c r="TGL72" s="0"/>
      <c r="TGM72" s="0"/>
      <c r="TGN72" s="0"/>
      <c r="TGO72" s="0"/>
      <c r="TGP72" s="0"/>
      <c r="TGQ72" s="0"/>
      <c r="TGR72" s="0"/>
      <c r="TGS72" s="0"/>
      <c r="TGT72" s="0"/>
      <c r="TGU72" s="0"/>
      <c r="TGV72" s="0"/>
      <c r="TGW72" s="0"/>
      <c r="TGX72" s="0"/>
      <c r="TGY72" s="0"/>
      <c r="TGZ72" s="0"/>
      <c r="THA72" s="0"/>
      <c r="THB72" s="0"/>
      <c r="THC72" s="0"/>
      <c r="THD72" s="0"/>
      <c r="THE72" s="0"/>
      <c r="THF72" s="0"/>
      <c r="THG72" s="0"/>
      <c r="THH72" s="0"/>
      <c r="THI72" s="0"/>
      <c r="THJ72" s="0"/>
      <c r="THK72" s="0"/>
      <c r="THL72" s="0"/>
      <c r="THM72" s="0"/>
      <c r="THN72" s="0"/>
      <c r="THO72" s="0"/>
      <c r="THP72" s="0"/>
      <c r="THQ72" s="0"/>
      <c r="THR72" s="0"/>
      <c r="THS72" s="0"/>
      <c r="THT72" s="0"/>
      <c r="THU72" s="0"/>
      <c r="THV72" s="0"/>
      <c r="THW72" s="0"/>
      <c r="THX72" s="0"/>
      <c r="THY72" s="0"/>
      <c r="THZ72" s="0"/>
      <c r="TIA72" s="0"/>
      <c r="TIB72" s="0"/>
      <c r="TIC72" s="0"/>
      <c r="TID72" s="0"/>
      <c r="TIE72" s="0"/>
      <c r="TIF72" s="0"/>
      <c r="TIG72" s="0"/>
      <c r="TIH72" s="0"/>
      <c r="TII72" s="0"/>
      <c r="TIJ72" s="0"/>
      <c r="TIK72" s="0"/>
      <c r="TIL72" s="0"/>
      <c r="TIM72" s="0"/>
      <c r="TIN72" s="0"/>
      <c r="TIO72" s="0"/>
      <c r="TIP72" s="0"/>
      <c r="TIQ72" s="0"/>
      <c r="TIR72" s="0"/>
      <c r="TIS72" s="0"/>
      <c r="TIT72" s="0"/>
      <c r="TIU72" s="0"/>
      <c r="TIV72" s="0"/>
      <c r="TIW72" s="0"/>
      <c r="TIX72" s="0"/>
      <c r="TIY72" s="0"/>
      <c r="TIZ72" s="0"/>
      <c r="TJA72" s="0"/>
      <c r="TJB72" s="0"/>
      <c r="TJC72" s="0"/>
      <c r="TJD72" s="0"/>
      <c r="TJE72" s="0"/>
      <c r="TJF72" s="0"/>
      <c r="TJG72" s="0"/>
      <c r="TJH72" s="0"/>
      <c r="TJI72" s="0"/>
      <c r="TJJ72" s="0"/>
      <c r="TJK72" s="0"/>
      <c r="TJL72" s="0"/>
      <c r="TJM72" s="0"/>
      <c r="TJN72" s="0"/>
      <c r="TJO72" s="0"/>
      <c r="TJP72" s="0"/>
      <c r="TJQ72" s="0"/>
      <c r="TJR72" s="0"/>
      <c r="TJS72" s="0"/>
      <c r="TJT72" s="0"/>
      <c r="TJU72" s="0"/>
      <c r="TJV72" s="0"/>
      <c r="TJW72" s="0"/>
      <c r="TJX72" s="0"/>
      <c r="TJY72" s="0"/>
      <c r="TJZ72" s="0"/>
      <c r="TKA72" s="0"/>
      <c r="TKB72" s="0"/>
      <c r="TKC72" s="0"/>
      <c r="TKD72" s="0"/>
      <c r="TKE72" s="0"/>
      <c r="TKF72" s="0"/>
      <c r="TKG72" s="0"/>
      <c r="TKH72" s="0"/>
      <c r="TKI72" s="0"/>
      <c r="TKJ72" s="0"/>
      <c r="TKK72" s="0"/>
      <c r="TKL72" s="0"/>
      <c r="TKM72" s="0"/>
      <c r="TKN72" s="0"/>
      <c r="TKO72" s="0"/>
      <c r="TKP72" s="0"/>
      <c r="TKQ72" s="0"/>
      <c r="TKR72" s="0"/>
      <c r="TKS72" s="0"/>
      <c r="TKT72" s="0"/>
      <c r="TKU72" s="0"/>
      <c r="TKV72" s="0"/>
      <c r="TKW72" s="0"/>
      <c r="TKX72" s="0"/>
      <c r="TKY72" s="0"/>
      <c r="TKZ72" s="0"/>
      <c r="TLA72" s="0"/>
      <c r="TLB72" s="0"/>
      <c r="TLC72" s="0"/>
      <c r="TLD72" s="0"/>
      <c r="TLE72" s="0"/>
      <c r="TLF72" s="0"/>
      <c r="TLG72" s="0"/>
      <c r="TLH72" s="0"/>
      <c r="TLI72" s="0"/>
      <c r="TLJ72" s="0"/>
      <c r="TLK72" s="0"/>
      <c r="TLL72" s="0"/>
      <c r="TLM72" s="0"/>
      <c r="TLN72" s="0"/>
      <c r="TLO72" s="0"/>
      <c r="TLP72" s="0"/>
      <c r="TLQ72" s="0"/>
      <c r="TLR72" s="0"/>
      <c r="TLS72" s="0"/>
      <c r="TLT72" s="0"/>
      <c r="TLU72" s="0"/>
      <c r="TLV72" s="0"/>
      <c r="TLW72" s="0"/>
      <c r="TLX72" s="0"/>
      <c r="TLY72" s="0"/>
      <c r="TLZ72" s="0"/>
      <c r="TMA72" s="0"/>
      <c r="TMB72" s="0"/>
      <c r="TMC72" s="0"/>
      <c r="TMD72" s="0"/>
      <c r="TME72" s="0"/>
      <c r="TMF72" s="0"/>
      <c r="TMG72" s="0"/>
      <c r="TMH72" s="0"/>
      <c r="TMI72" s="0"/>
      <c r="TMJ72" s="0"/>
      <c r="TMK72" s="0"/>
      <c r="TML72" s="0"/>
      <c r="TMM72" s="0"/>
      <c r="TMN72" s="0"/>
      <c r="TMO72" s="0"/>
      <c r="TMP72" s="0"/>
      <c r="TMQ72" s="0"/>
      <c r="TMR72" s="0"/>
      <c r="TMS72" s="0"/>
      <c r="TMT72" s="0"/>
      <c r="TMU72" s="0"/>
      <c r="TMV72" s="0"/>
      <c r="TMW72" s="0"/>
      <c r="TMX72" s="0"/>
      <c r="TMY72" s="0"/>
      <c r="TMZ72" s="0"/>
      <c r="TNA72" s="0"/>
      <c r="TNB72" s="0"/>
      <c r="TNC72" s="0"/>
      <c r="TND72" s="0"/>
      <c r="TNE72" s="0"/>
      <c r="TNF72" s="0"/>
      <c r="TNG72" s="0"/>
      <c r="TNH72" s="0"/>
      <c r="TNI72" s="0"/>
      <c r="TNJ72" s="0"/>
      <c r="TNK72" s="0"/>
      <c r="TNL72" s="0"/>
      <c r="TNM72" s="0"/>
      <c r="TNN72" s="0"/>
      <c r="TNO72" s="0"/>
      <c r="TNP72" s="0"/>
      <c r="TNQ72" s="0"/>
      <c r="TNR72" s="0"/>
      <c r="TNS72" s="0"/>
      <c r="TNT72" s="0"/>
      <c r="TNU72" s="0"/>
      <c r="TNV72" s="0"/>
      <c r="TNW72" s="0"/>
      <c r="TNX72" s="0"/>
      <c r="TNY72" s="0"/>
      <c r="TNZ72" s="0"/>
      <c r="TOA72" s="0"/>
      <c r="TOB72" s="0"/>
      <c r="TOC72" s="0"/>
      <c r="TOD72" s="0"/>
      <c r="TOE72" s="0"/>
      <c r="TOF72" s="0"/>
      <c r="TOG72" s="0"/>
      <c r="TOH72" s="0"/>
      <c r="TOI72" s="0"/>
      <c r="TOJ72" s="0"/>
      <c r="TOK72" s="0"/>
      <c r="TOL72" s="0"/>
      <c r="TOM72" s="0"/>
      <c r="TON72" s="0"/>
      <c r="TOO72" s="0"/>
      <c r="TOP72" s="0"/>
      <c r="TOQ72" s="0"/>
      <c r="TOR72" s="0"/>
      <c r="TOS72" s="0"/>
      <c r="TOT72" s="0"/>
      <c r="TOU72" s="0"/>
      <c r="TOV72" s="0"/>
      <c r="TOW72" s="0"/>
      <c r="TOX72" s="0"/>
      <c r="TOY72" s="0"/>
      <c r="TOZ72" s="0"/>
      <c r="TPA72" s="0"/>
      <c r="TPB72" s="0"/>
      <c r="TPC72" s="0"/>
      <c r="TPD72" s="0"/>
      <c r="TPE72" s="0"/>
      <c r="TPF72" s="0"/>
      <c r="TPG72" s="0"/>
      <c r="TPH72" s="0"/>
      <c r="TPI72" s="0"/>
      <c r="TPJ72" s="0"/>
      <c r="TPK72" s="0"/>
      <c r="TPL72" s="0"/>
      <c r="TPM72" s="0"/>
      <c r="TPN72" s="0"/>
      <c r="TPO72" s="0"/>
      <c r="TPP72" s="0"/>
      <c r="TPQ72" s="0"/>
      <c r="TPR72" s="0"/>
      <c r="TPS72" s="0"/>
      <c r="TPT72" s="0"/>
      <c r="TPU72" s="0"/>
      <c r="TPV72" s="0"/>
      <c r="TPW72" s="0"/>
      <c r="TPX72" s="0"/>
      <c r="TPY72" s="0"/>
      <c r="TPZ72" s="0"/>
      <c r="TQA72" s="0"/>
      <c r="TQB72" s="0"/>
      <c r="TQC72" s="0"/>
      <c r="TQD72" s="0"/>
      <c r="TQE72" s="0"/>
      <c r="TQF72" s="0"/>
      <c r="TQG72" s="0"/>
      <c r="TQH72" s="0"/>
      <c r="TQI72" s="0"/>
      <c r="TQJ72" s="0"/>
      <c r="TQK72" s="0"/>
      <c r="TQL72" s="0"/>
      <c r="TQM72" s="0"/>
      <c r="TQN72" s="0"/>
      <c r="TQO72" s="0"/>
      <c r="TQP72" s="0"/>
      <c r="TQQ72" s="0"/>
      <c r="TQR72" s="0"/>
      <c r="TQS72" s="0"/>
      <c r="TQT72" s="0"/>
      <c r="TQU72" s="0"/>
      <c r="TQV72" s="0"/>
      <c r="TQW72" s="0"/>
      <c r="TQX72" s="0"/>
      <c r="TQY72" s="0"/>
      <c r="TQZ72" s="0"/>
      <c r="TRA72" s="0"/>
      <c r="TRB72" s="0"/>
      <c r="TRC72" s="0"/>
      <c r="TRD72" s="0"/>
      <c r="TRE72" s="0"/>
      <c r="TRF72" s="0"/>
      <c r="TRG72" s="0"/>
      <c r="TRH72" s="0"/>
      <c r="TRI72" s="0"/>
      <c r="TRJ72" s="0"/>
      <c r="TRK72" s="0"/>
      <c r="TRL72" s="0"/>
      <c r="TRM72" s="0"/>
      <c r="TRN72" s="0"/>
      <c r="TRO72" s="0"/>
      <c r="TRP72" s="0"/>
      <c r="TRQ72" s="0"/>
      <c r="TRR72" s="0"/>
      <c r="TRS72" s="0"/>
      <c r="TRT72" s="0"/>
      <c r="TRU72" s="0"/>
      <c r="TRV72" s="0"/>
      <c r="TRW72" s="0"/>
      <c r="TRX72" s="0"/>
      <c r="TRY72" s="0"/>
      <c r="TRZ72" s="0"/>
      <c r="TSA72" s="0"/>
      <c r="TSB72" s="0"/>
      <c r="TSC72" s="0"/>
      <c r="TSD72" s="0"/>
      <c r="TSE72" s="0"/>
      <c r="TSF72" s="0"/>
      <c r="TSG72" s="0"/>
      <c r="TSH72" s="0"/>
      <c r="TSI72" s="0"/>
      <c r="TSJ72" s="0"/>
      <c r="TSK72" s="0"/>
      <c r="TSL72" s="0"/>
      <c r="TSM72" s="0"/>
      <c r="TSN72" s="0"/>
      <c r="TSO72" s="0"/>
      <c r="TSP72" s="0"/>
      <c r="TSQ72" s="0"/>
      <c r="TSR72" s="0"/>
      <c r="TSS72" s="0"/>
      <c r="TST72" s="0"/>
      <c r="TSU72" s="0"/>
      <c r="TSV72" s="0"/>
      <c r="TSW72" s="0"/>
      <c r="TSX72" s="0"/>
      <c r="TSY72" s="0"/>
      <c r="TSZ72" s="0"/>
      <c r="TTA72" s="0"/>
      <c r="TTB72" s="0"/>
      <c r="TTC72" s="0"/>
      <c r="TTD72" s="0"/>
      <c r="TTE72" s="0"/>
      <c r="TTF72" s="0"/>
      <c r="TTG72" s="0"/>
      <c r="TTH72" s="0"/>
      <c r="TTI72" s="0"/>
      <c r="TTJ72" s="0"/>
      <c r="TTK72" s="0"/>
      <c r="TTL72" s="0"/>
      <c r="TTM72" s="0"/>
      <c r="TTN72" s="0"/>
      <c r="TTO72" s="0"/>
      <c r="TTP72" s="0"/>
      <c r="TTQ72" s="0"/>
      <c r="TTR72" s="0"/>
      <c r="TTS72" s="0"/>
      <c r="TTT72" s="0"/>
      <c r="TTU72" s="0"/>
      <c r="TTV72" s="0"/>
      <c r="TTW72" s="0"/>
      <c r="TTX72" s="0"/>
      <c r="TTY72" s="0"/>
      <c r="TTZ72" s="0"/>
      <c r="TUA72" s="0"/>
      <c r="TUB72" s="0"/>
      <c r="TUC72" s="0"/>
      <c r="TUD72" s="0"/>
      <c r="TUE72" s="0"/>
      <c r="TUF72" s="0"/>
      <c r="TUG72" s="0"/>
      <c r="TUH72" s="0"/>
      <c r="TUI72" s="0"/>
      <c r="TUJ72" s="0"/>
      <c r="TUK72" s="0"/>
      <c r="TUL72" s="0"/>
      <c r="TUM72" s="0"/>
      <c r="TUN72" s="0"/>
      <c r="TUO72" s="0"/>
      <c r="TUP72" s="0"/>
      <c r="TUQ72" s="0"/>
      <c r="TUR72" s="0"/>
      <c r="TUS72" s="0"/>
      <c r="TUT72" s="0"/>
      <c r="TUU72" s="0"/>
      <c r="TUV72" s="0"/>
      <c r="TUW72" s="0"/>
      <c r="TUX72" s="0"/>
      <c r="TUY72" s="0"/>
      <c r="TUZ72" s="0"/>
      <c r="TVA72" s="0"/>
      <c r="TVB72" s="0"/>
      <c r="TVC72" s="0"/>
      <c r="TVD72" s="0"/>
      <c r="TVE72" s="0"/>
      <c r="TVF72" s="0"/>
      <c r="TVG72" s="0"/>
      <c r="TVH72" s="0"/>
      <c r="TVI72" s="0"/>
      <c r="TVJ72" s="0"/>
      <c r="TVK72" s="0"/>
      <c r="TVL72" s="0"/>
      <c r="TVM72" s="0"/>
      <c r="TVN72" s="0"/>
      <c r="TVO72" s="0"/>
      <c r="TVP72" s="0"/>
      <c r="TVQ72" s="0"/>
      <c r="TVR72" s="0"/>
      <c r="TVS72" s="0"/>
      <c r="TVT72" s="0"/>
      <c r="TVU72" s="0"/>
      <c r="TVV72" s="0"/>
      <c r="TVW72" s="0"/>
      <c r="TVX72" s="0"/>
      <c r="TVY72" s="0"/>
      <c r="TVZ72" s="0"/>
      <c r="TWA72" s="0"/>
      <c r="TWB72" s="0"/>
      <c r="TWC72" s="0"/>
      <c r="TWD72" s="0"/>
      <c r="TWE72" s="0"/>
      <c r="TWF72" s="0"/>
      <c r="TWG72" s="0"/>
      <c r="TWH72" s="0"/>
      <c r="TWI72" s="0"/>
      <c r="TWJ72" s="0"/>
      <c r="TWK72" s="0"/>
      <c r="TWL72" s="0"/>
      <c r="TWM72" s="0"/>
      <c r="TWN72" s="0"/>
      <c r="TWO72" s="0"/>
      <c r="TWP72" s="0"/>
      <c r="TWQ72" s="0"/>
      <c r="TWR72" s="0"/>
      <c r="TWS72" s="0"/>
      <c r="TWT72" s="0"/>
      <c r="TWU72" s="0"/>
      <c r="TWV72" s="0"/>
      <c r="TWW72" s="0"/>
      <c r="TWX72" s="0"/>
      <c r="TWY72" s="0"/>
      <c r="TWZ72" s="0"/>
      <c r="TXA72" s="0"/>
      <c r="TXB72" s="0"/>
      <c r="TXC72" s="0"/>
      <c r="TXD72" s="0"/>
      <c r="TXE72" s="0"/>
      <c r="TXF72" s="0"/>
      <c r="TXG72" s="0"/>
      <c r="TXH72" s="0"/>
      <c r="TXI72" s="0"/>
      <c r="TXJ72" s="0"/>
      <c r="TXK72" s="0"/>
      <c r="TXL72" s="0"/>
      <c r="TXM72" s="0"/>
      <c r="TXN72" s="0"/>
      <c r="TXO72" s="0"/>
      <c r="TXP72" s="0"/>
      <c r="TXQ72" s="0"/>
      <c r="TXR72" s="0"/>
      <c r="TXS72" s="0"/>
      <c r="TXT72" s="0"/>
      <c r="TXU72" s="0"/>
      <c r="TXV72" s="0"/>
      <c r="TXW72" s="0"/>
      <c r="TXX72" s="0"/>
      <c r="TXY72" s="0"/>
      <c r="TXZ72" s="0"/>
      <c r="TYA72" s="0"/>
      <c r="TYB72" s="0"/>
      <c r="TYC72" s="0"/>
      <c r="TYD72" s="0"/>
      <c r="TYE72" s="0"/>
      <c r="TYF72" s="0"/>
      <c r="TYG72" s="0"/>
      <c r="TYH72" s="0"/>
      <c r="TYI72" s="0"/>
      <c r="TYJ72" s="0"/>
      <c r="TYK72" s="0"/>
      <c r="TYL72" s="0"/>
      <c r="TYM72" s="0"/>
      <c r="TYN72" s="0"/>
      <c r="TYO72" s="0"/>
      <c r="TYP72" s="0"/>
      <c r="TYQ72" s="0"/>
      <c r="TYR72" s="0"/>
      <c r="TYS72" s="0"/>
      <c r="TYT72" s="0"/>
      <c r="TYU72" s="0"/>
      <c r="TYV72" s="0"/>
      <c r="TYW72" s="0"/>
      <c r="TYX72" s="0"/>
      <c r="TYY72" s="0"/>
      <c r="TYZ72" s="0"/>
      <c r="TZA72" s="0"/>
      <c r="TZB72" s="0"/>
      <c r="TZC72" s="0"/>
      <c r="TZD72" s="0"/>
      <c r="TZE72" s="0"/>
      <c r="TZF72" s="0"/>
      <c r="TZG72" s="0"/>
      <c r="TZH72" s="0"/>
      <c r="TZI72" s="0"/>
      <c r="TZJ72" s="0"/>
      <c r="TZK72" s="0"/>
      <c r="TZL72" s="0"/>
      <c r="TZM72" s="0"/>
      <c r="TZN72" s="0"/>
      <c r="TZO72" s="0"/>
      <c r="TZP72" s="0"/>
      <c r="TZQ72" s="0"/>
      <c r="TZR72" s="0"/>
      <c r="TZS72" s="0"/>
      <c r="TZT72" s="0"/>
      <c r="TZU72" s="0"/>
      <c r="TZV72" s="0"/>
      <c r="TZW72" s="0"/>
      <c r="TZX72" s="0"/>
      <c r="TZY72" s="0"/>
      <c r="TZZ72" s="0"/>
      <c r="UAA72" s="0"/>
      <c r="UAB72" s="0"/>
      <c r="UAC72" s="0"/>
      <c r="UAD72" s="0"/>
      <c r="UAE72" s="0"/>
      <c r="UAF72" s="0"/>
      <c r="UAG72" s="0"/>
      <c r="UAH72" s="0"/>
      <c r="UAI72" s="0"/>
      <c r="UAJ72" s="0"/>
      <c r="UAK72" s="0"/>
      <c r="UAL72" s="0"/>
      <c r="UAM72" s="0"/>
      <c r="UAN72" s="0"/>
      <c r="UAO72" s="0"/>
      <c r="UAP72" s="0"/>
      <c r="UAQ72" s="0"/>
      <c r="UAR72" s="0"/>
      <c r="UAS72" s="0"/>
      <c r="UAT72" s="0"/>
      <c r="UAU72" s="0"/>
      <c r="UAV72" s="0"/>
      <c r="UAW72" s="0"/>
      <c r="UAX72" s="0"/>
      <c r="UAY72" s="0"/>
      <c r="UAZ72" s="0"/>
      <c r="UBA72" s="0"/>
      <c r="UBB72" s="0"/>
      <c r="UBC72" s="0"/>
      <c r="UBD72" s="0"/>
      <c r="UBE72" s="0"/>
      <c r="UBF72" s="0"/>
      <c r="UBG72" s="0"/>
      <c r="UBH72" s="0"/>
      <c r="UBI72" s="0"/>
      <c r="UBJ72" s="0"/>
      <c r="UBK72" s="0"/>
      <c r="UBL72" s="0"/>
      <c r="UBM72" s="0"/>
      <c r="UBN72" s="0"/>
      <c r="UBO72" s="0"/>
      <c r="UBP72" s="0"/>
      <c r="UBQ72" s="0"/>
      <c r="UBR72" s="0"/>
      <c r="UBS72" s="0"/>
      <c r="UBT72" s="0"/>
      <c r="UBU72" s="0"/>
      <c r="UBV72" s="0"/>
      <c r="UBW72" s="0"/>
      <c r="UBX72" s="0"/>
      <c r="UBY72" s="0"/>
      <c r="UBZ72" s="0"/>
      <c r="UCA72" s="0"/>
      <c r="UCB72" s="0"/>
      <c r="UCC72" s="0"/>
      <c r="UCD72" s="0"/>
      <c r="UCE72" s="0"/>
      <c r="UCF72" s="0"/>
      <c r="UCG72" s="0"/>
      <c r="UCH72" s="0"/>
      <c r="UCI72" s="0"/>
      <c r="UCJ72" s="0"/>
      <c r="UCK72" s="0"/>
      <c r="UCL72" s="0"/>
      <c r="UCM72" s="0"/>
      <c r="UCN72" s="0"/>
      <c r="UCO72" s="0"/>
      <c r="UCP72" s="0"/>
      <c r="UCQ72" s="0"/>
      <c r="UCR72" s="0"/>
      <c r="UCS72" s="0"/>
      <c r="UCT72" s="0"/>
      <c r="UCU72" s="0"/>
      <c r="UCV72" s="0"/>
      <c r="UCW72" s="0"/>
      <c r="UCX72" s="0"/>
      <c r="UCY72" s="0"/>
      <c r="UCZ72" s="0"/>
      <c r="UDA72" s="0"/>
      <c r="UDB72" s="0"/>
      <c r="UDC72" s="0"/>
      <c r="UDD72" s="0"/>
      <c r="UDE72" s="0"/>
      <c r="UDF72" s="0"/>
      <c r="UDG72" s="0"/>
      <c r="UDH72" s="0"/>
      <c r="UDI72" s="0"/>
      <c r="UDJ72" s="0"/>
      <c r="UDK72" s="0"/>
      <c r="UDL72" s="0"/>
      <c r="UDM72" s="0"/>
      <c r="UDN72" s="0"/>
      <c r="UDO72" s="0"/>
      <c r="UDP72" s="0"/>
      <c r="UDQ72" s="0"/>
      <c r="UDR72" s="0"/>
      <c r="UDS72" s="0"/>
      <c r="UDT72" s="0"/>
      <c r="UDU72" s="0"/>
      <c r="UDV72" s="0"/>
      <c r="UDW72" s="0"/>
      <c r="UDX72" s="0"/>
      <c r="UDY72" s="0"/>
      <c r="UDZ72" s="0"/>
      <c r="UEA72" s="0"/>
      <c r="UEB72" s="0"/>
      <c r="UEC72" s="0"/>
      <c r="UED72" s="0"/>
      <c r="UEE72" s="0"/>
      <c r="UEF72" s="0"/>
      <c r="UEG72" s="0"/>
      <c r="UEH72" s="0"/>
      <c r="UEI72" s="0"/>
      <c r="UEJ72" s="0"/>
      <c r="UEK72" s="0"/>
      <c r="UEL72" s="0"/>
      <c r="UEM72" s="0"/>
      <c r="UEN72" s="0"/>
      <c r="UEO72" s="0"/>
      <c r="UEP72" s="0"/>
      <c r="UEQ72" s="0"/>
      <c r="UER72" s="0"/>
      <c r="UES72" s="0"/>
      <c r="UET72" s="0"/>
      <c r="UEU72" s="0"/>
      <c r="UEV72" s="0"/>
      <c r="UEW72" s="0"/>
      <c r="UEX72" s="0"/>
      <c r="UEY72" s="0"/>
      <c r="UEZ72" s="0"/>
      <c r="UFA72" s="0"/>
      <c r="UFB72" s="0"/>
      <c r="UFC72" s="0"/>
      <c r="UFD72" s="0"/>
      <c r="UFE72" s="0"/>
      <c r="UFF72" s="0"/>
      <c r="UFG72" s="0"/>
      <c r="UFH72" s="0"/>
      <c r="UFI72" s="0"/>
      <c r="UFJ72" s="0"/>
      <c r="UFK72" s="0"/>
      <c r="UFL72" s="0"/>
      <c r="UFM72" s="0"/>
      <c r="UFN72" s="0"/>
      <c r="UFO72" s="0"/>
      <c r="UFP72" s="0"/>
      <c r="UFQ72" s="0"/>
      <c r="UFR72" s="0"/>
      <c r="UFS72" s="0"/>
      <c r="UFT72" s="0"/>
      <c r="UFU72" s="0"/>
      <c r="UFV72" s="0"/>
      <c r="UFW72" s="0"/>
      <c r="UFX72" s="0"/>
      <c r="UFY72" s="0"/>
      <c r="UFZ72" s="0"/>
      <c r="UGA72" s="0"/>
      <c r="UGB72" s="0"/>
      <c r="UGC72" s="0"/>
      <c r="UGD72" s="0"/>
      <c r="UGE72" s="0"/>
      <c r="UGF72" s="0"/>
      <c r="UGG72" s="0"/>
      <c r="UGH72" s="0"/>
      <c r="UGI72" s="0"/>
      <c r="UGJ72" s="0"/>
      <c r="UGK72" s="0"/>
      <c r="UGL72" s="0"/>
      <c r="UGM72" s="0"/>
      <c r="UGN72" s="0"/>
      <c r="UGO72" s="0"/>
      <c r="UGP72" s="0"/>
      <c r="UGQ72" s="0"/>
      <c r="UGR72" s="0"/>
      <c r="UGS72" s="0"/>
      <c r="UGT72" s="0"/>
      <c r="UGU72" s="0"/>
      <c r="UGV72" s="0"/>
      <c r="UGW72" s="0"/>
      <c r="UGX72" s="0"/>
      <c r="UGY72" s="0"/>
      <c r="UGZ72" s="0"/>
      <c r="UHA72" s="0"/>
      <c r="UHB72" s="0"/>
      <c r="UHC72" s="0"/>
      <c r="UHD72" s="0"/>
      <c r="UHE72" s="0"/>
      <c r="UHF72" s="0"/>
      <c r="UHG72" s="0"/>
      <c r="UHH72" s="0"/>
      <c r="UHI72" s="0"/>
      <c r="UHJ72" s="0"/>
      <c r="UHK72" s="0"/>
      <c r="UHL72" s="0"/>
      <c r="UHM72" s="0"/>
      <c r="UHN72" s="0"/>
      <c r="UHO72" s="0"/>
      <c r="UHP72" s="0"/>
      <c r="UHQ72" s="0"/>
      <c r="UHR72" s="0"/>
      <c r="UHS72" s="0"/>
      <c r="UHT72" s="0"/>
      <c r="UHU72" s="0"/>
      <c r="UHV72" s="0"/>
      <c r="UHW72" s="0"/>
      <c r="UHX72" s="0"/>
      <c r="UHY72" s="0"/>
      <c r="UHZ72" s="0"/>
      <c r="UIA72" s="0"/>
      <c r="UIB72" s="0"/>
      <c r="UIC72" s="0"/>
      <c r="UID72" s="0"/>
      <c r="UIE72" s="0"/>
      <c r="UIF72" s="0"/>
      <c r="UIG72" s="0"/>
      <c r="UIH72" s="0"/>
      <c r="UII72" s="0"/>
      <c r="UIJ72" s="0"/>
      <c r="UIK72" s="0"/>
      <c r="UIL72" s="0"/>
      <c r="UIM72" s="0"/>
      <c r="UIN72" s="0"/>
      <c r="UIO72" s="0"/>
      <c r="UIP72" s="0"/>
      <c r="UIQ72" s="0"/>
      <c r="UIR72" s="0"/>
      <c r="UIS72" s="0"/>
      <c r="UIT72" s="0"/>
      <c r="UIU72" s="0"/>
      <c r="UIV72" s="0"/>
      <c r="UIW72" s="0"/>
      <c r="UIX72" s="0"/>
      <c r="UIY72" s="0"/>
      <c r="UIZ72" s="0"/>
      <c r="UJA72" s="0"/>
      <c r="UJB72" s="0"/>
      <c r="UJC72" s="0"/>
      <c r="UJD72" s="0"/>
      <c r="UJE72" s="0"/>
      <c r="UJF72" s="0"/>
      <c r="UJG72" s="0"/>
      <c r="UJH72" s="0"/>
      <c r="UJI72" s="0"/>
      <c r="UJJ72" s="0"/>
      <c r="UJK72" s="0"/>
      <c r="UJL72" s="0"/>
      <c r="UJM72" s="0"/>
      <c r="UJN72" s="0"/>
      <c r="UJO72" s="0"/>
      <c r="UJP72" s="0"/>
      <c r="UJQ72" s="0"/>
      <c r="UJR72" s="0"/>
      <c r="UJS72" s="0"/>
      <c r="UJT72" s="0"/>
      <c r="UJU72" s="0"/>
      <c r="UJV72" s="0"/>
      <c r="UJW72" s="0"/>
      <c r="UJX72" s="0"/>
      <c r="UJY72" s="0"/>
      <c r="UJZ72" s="0"/>
      <c r="UKA72" s="0"/>
      <c r="UKB72" s="0"/>
      <c r="UKC72" s="0"/>
      <c r="UKD72" s="0"/>
      <c r="UKE72" s="0"/>
      <c r="UKF72" s="0"/>
      <c r="UKG72" s="0"/>
      <c r="UKH72" s="0"/>
      <c r="UKI72" s="0"/>
      <c r="UKJ72" s="0"/>
      <c r="UKK72" s="0"/>
      <c r="UKL72" s="0"/>
      <c r="UKM72" s="0"/>
      <c r="UKN72" s="0"/>
      <c r="UKO72" s="0"/>
      <c r="UKP72" s="0"/>
      <c r="UKQ72" s="0"/>
      <c r="UKR72" s="0"/>
      <c r="UKS72" s="0"/>
      <c r="UKT72" s="0"/>
      <c r="UKU72" s="0"/>
      <c r="UKV72" s="0"/>
      <c r="UKW72" s="0"/>
      <c r="UKX72" s="0"/>
      <c r="UKY72" s="0"/>
      <c r="UKZ72" s="0"/>
      <c r="ULA72" s="0"/>
      <c r="ULB72" s="0"/>
      <c r="ULC72" s="0"/>
      <c r="ULD72" s="0"/>
      <c r="ULE72" s="0"/>
      <c r="ULF72" s="0"/>
      <c r="ULG72" s="0"/>
      <c r="ULH72" s="0"/>
      <c r="ULI72" s="0"/>
      <c r="ULJ72" s="0"/>
      <c r="ULK72" s="0"/>
      <c r="ULL72" s="0"/>
      <c r="ULM72" s="0"/>
      <c r="ULN72" s="0"/>
      <c r="ULO72" s="0"/>
      <c r="ULP72" s="0"/>
      <c r="ULQ72" s="0"/>
      <c r="ULR72" s="0"/>
      <c r="ULS72" s="0"/>
      <c r="ULT72" s="0"/>
      <c r="ULU72" s="0"/>
      <c r="ULV72" s="0"/>
      <c r="ULW72" s="0"/>
      <c r="ULX72" s="0"/>
      <c r="ULY72" s="0"/>
      <c r="ULZ72" s="0"/>
      <c r="UMA72" s="0"/>
      <c r="UMB72" s="0"/>
      <c r="UMC72" s="0"/>
      <c r="UMD72" s="0"/>
      <c r="UME72" s="0"/>
      <c r="UMF72" s="0"/>
      <c r="UMG72" s="0"/>
      <c r="UMH72" s="0"/>
      <c r="UMI72" s="0"/>
      <c r="UMJ72" s="0"/>
      <c r="UMK72" s="0"/>
      <c r="UML72" s="0"/>
      <c r="UMM72" s="0"/>
      <c r="UMN72" s="0"/>
      <c r="UMO72" s="0"/>
      <c r="UMP72" s="0"/>
      <c r="UMQ72" s="0"/>
      <c r="UMR72" s="0"/>
      <c r="UMS72" s="0"/>
      <c r="UMT72" s="0"/>
      <c r="UMU72" s="0"/>
      <c r="UMV72" s="0"/>
      <c r="UMW72" s="0"/>
      <c r="UMX72" s="0"/>
      <c r="UMY72" s="0"/>
      <c r="UMZ72" s="0"/>
      <c r="UNA72" s="0"/>
      <c r="UNB72" s="0"/>
      <c r="UNC72" s="0"/>
      <c r="UND72" s="0"/>
      <c r="UNE72" s="0"/>
      <c r="UNF72" s="0"/>
      <c r="UNG72" s="0"/>
      <c r="UNH72" s="0"/>
      <c r="UNI72" s="0"/>
      <c r="UNJ72" s="0"/>
      <c r="UNK72" s="0"/>
      <c r="UNL72" s="0"/>
      <c r="UNM72" s="0"/>
      <c r="UNN72" s="0"/>
      <c r="UNO72" s="0"/>
      <c r="UNP72" s="0"/>
      <c r="UNQ72" s="0"/>
      <c r="UNR72" s="0"/>
      <c r="UNS72" s="0"/>
      <c r="UNT72" s="0"/>
      <c r="UNU72" s="0"/>
      <c r="UNV72" s="0"/>
      <c r="UNW72" s="0"/>
      <c r="UNX72" s="0"/>
      <c r="UNY72" s="0"/>
      <c r="UNZ72" s="0"/>
      <c r="UOA72" s="0"/>
      <c r="UOB72" s="0"/>
      <c r="UOC72" s="0"/>
      <c r="UOD72" s="0"/>
      <c r="UOE72" s="0"/>
      <c r="UOF72" s="0"/>
      <c r="UOG72" s="0"/>
      <c r="UOH72" s="0"/>
      <c r="UOI72" s="0"/>
      <c r="UOJ72" s="0"/>
      <c r="UOK72" s="0"/>
      <c r="UOL72" s="0"/>
      <c r="UOM72" s="0"/>
      <c r="UON72" s="0"/>
      <c r="UOO72" s="0"/>
      <c r="UOP72" s="0"/>
      <c r="UOQ72" s="0"/>
      <c r="UOR72" s="0"/>
      <c r="UOS72" s="0"/>
      <c r="UOT72" s="0"/>
      <c r="UOU72" s="0"/>
      <c r="UOV72" s="0"/>
      <c r="UOW72" s="0"/>
      <c r="UOX72" s="0"/>
      <c r="UOY72" s="0"/>
      <c r="UOZ72" s="0"/>
      <c r="UPA72" s="0"/>
      <c r="UPB72" s="0"/>
      <c r="UPC72" s="0"/>
      <c r="UPD72" s="0"/>
      <c r="UPE72" s="0"/>
      <c r="UPF72" s="0"/>
      <c r="UPG72" s="0"/>
      <c r="UPH72" s="0"/>
      <c r="UPI72" s="0"/>
      <c r="UPJ72" s="0"/>
      <c r="UPK72" s="0"/>
      <c r="UPL72" s="0"/>
      <c r="UPM72" s="0"/>
      <c r="UPN72" s="0"/>
      <c r="UPO72" s="0"/>
      <c r="UPP72" s="0"/>
      <c r="UPQ72" s="0"/>
      <c r="UPR72" s="0"/>
      <c r="UPS72" s="0"/>
      <c r="UPT72" s="0"/>
      <c r="UPU72" s="0"/>
      <c r="UPV72" s="0"/>
      <c r="UPW72" s="0"/>
      <c r="UPX72" s="0"/>
      <c r="UPY72" s="0"/>
      <c r="UPZ72" s="0"/>
      <c r="UQA72" s="0"/>
      <c r="UQB72" s="0"/>
      <c r="UQC72" s="0"/>
      <c r="UQD72" s="0"/>
      <c r="UQE72" s="0"/>
      <c r="UQF72" s="0"/>
      <c r="UQG72" s="0"/>
      <c r="UQH72" s="0"/>
      <c r="UQI72" s="0"/>
      <c r="UQJ72" s="0"/>
      <c r="UQK72" s="0"/>
      <c r="UQL72" s="0"/>
      <c r="UQM72" s="0"/>
      <c r="UQN72" s="0"/>
      <c r="UQO72" s="0"/>
      <c r="UQP72" s="0"/>
      <c r="UQQ72" s="0"/>
      <c r="UQR72" s="0"/>
      <c r="UQS72" s="0"/>
      <c r="UQT72" s="0"/>
      <c r="UQU72" s="0"/>
      <c r="UQV72" s="0"/>
      <c r="UQW72" s="0"/>
      <c r="UQX72" s="0"/>
      <c r="UQY72" s="0"/>
      <c r="UQZ72" s="0"/>
      <c r="URA72" s="0"/>
      <c r="URB72" s="0"/>
      <c r="URC72" s="0"/>
      <c r="URD72" s="0"/>
      <c r="URE72" s="0"/>
      <c r="URF72" s="0"/>
      <c r="URG72" s="0"/>
      <c r="URH72" s="0"/>
      <c r="URI72" s="0"/>
      <c r="URJ72" s="0"/>
      <c r="URK72" s="0"/>
      <c r="URL72" s="0"/>
      <c r="URM72" s="0"/>
      <c r="URN72" s="0"/>
      <c r="URO72" s="0"/>
      <c r="URP72" s="0"/>
      <c r="URQ72" s="0"/>
      <c r="URR72" s="0"/>
      <c r="URS72" s="0"/>
      <c r="URT72" s="0"/>
      <c r="URU72" s="0"/>
      <c r="URV72" s="0"/>
      <c r="URW72" s="0"/>
      <c r="URX72" s="0"/>
      <c r="URY72" s="0"/>
      <c r="URZ72" s="0"/>
      <c r="USA72" s="0"/>
      <c r="USB72" s="0"/>
      <c r="USC72" s="0"/>
      <c r="USD72" s="0"/>
      <c r="USE72" s="0"/>
      <c r="USF72" s="0"/>
      <c r="USG72" s="0"/>
      <c r="USH72" s="0"/>
      <c r="USI72" s="0"/>
      <c r="USJ72" s="0"/>
      <c r="USK72" s="0"/>
      <c r="USL72" s="0"/>
      <c r="USM72" s="0"/>
      <c r="USN72" s="0"/>
      <c r="USO72" s="0"/>
      <c r="USP72" s="0"/>
      <c r="USQ72" s="0"/>
      <c r="USR72" s="0"/>
      <c r="USS72" s="0"/>
      <c r="UST72" s="0"/>
      <c r="USU72" s="0"/>
      <c r="USV72" s="0"/>
      <c r="USW72" s="0"/>
      <c r="USX72" s="0"/>
      <c r="USY72" s="0"/>
      <c r="USZ72" s="0"/>
      <c r="UTA72" s="0"/>
      <c r="UTB72" s="0"/>
      <c r="UTC72" s="0"/>
      <c r="UTD72" s="0"/>
      <c r="UTE72" s="0"/>
      <c r="UTF72" s="0"/>
      <c r="UTG72" s="0"/>
      <c r="UTH72" s="0"/>
      <c r="UTI72" s="0"/>
      <c r="UTJ72" s="0"/>
      <c r="UTK72" s="0"/>
      <c r="UTL72" s="0"/>
      <c r="UTM72" s="0"/>
      <c r="UTN72" s="0"/>
      <c r="UTO72" s="0"/>
      <c r="UTP72" s="0"/>
      <c r="UTQ72" s="0"/>
      <c r="UTR72" s="0"/>
      <c r="UTS72" s="0"/>
      <c r="UTT72" s="0"/>
      <c r="UTU72" s="0"/>
      <c r="UTV72" s="0"/>
      <c r="UTW72" s="0"/>
      <c r="UTX72" s="0"/>
      <c r="UTY72" s="0"/>
      <c r="UTZ72" s="0"/>
      <c r="UUA72" s="0"/>
      <c r="UUB72" s="0"/>
      <c r="UUC72" s="0"/>
      <c r="UUD72" s="0"/>
      <c r="UUE72" s="0"/>
      <c r="UUF72" s="0"/>
      <c r="UUG72" s="0"/>
      <c r="UUH72" s="0"/>
      <c r="UUI72" s="0"/>
      <c r="UUJ72" s="0"/>
      <c r="UUK72" s="0"/>
      <c r="UUL72" s="0"/>
      <c r="UUM72" s="0"/>
      <c r="UUN72" s="0"/>
      <c r="UUO72" s="0"/>
      <c r="UUP72" s="0"/>
      <c r="UUQ72" s="0"/>
      <c r="UUR72" s="0"/>
      <c r="UUS72" s="0"/>
      <c r="UUT72" s="0"/>
      <c r="UUU72" s="0"/>
      <c r="UUV72" s="0"/>
      <c r="UUW72" s="0"/>
      <c r="UUX72" s="0"/>
      <c r="UUY72" s="0"/>
      <c r="UUZ72" s="0"/>
      <c r="UVA72" s="0"/>
      <c r="UVB72" s="0"/>
      <c r="UVC72" s="0"/>
      <c r="UVD72" s="0"/>
      <c r="UVE72" s="0"/>
      <c r="UVF72" s="0"/>
      <c r="UVG72" s="0"/>
      <c r="UVH72" s="0"/>
      <c r="UVI72" s="0"/>
      <c r="UVJ72" s="0"/>
      <c r="UVK72" s="0"/>
      <c r="UVL72" s="0"/>
      <c r="UVM72" s="0"/>
      <c r="UVN72" s="0"/>
      <c r="UVO72" s="0"/>
      <c r="UVP72" s="0"/>
      <c r="UVQ72" s="0"/>
      <c r="UVR72" s="0"/>
      <c r="UVS72" s="0"/>
      <c r="UVT72" s="0"/>
      <c r="UVU72" s="0"/>
      <c r="UVV72" s="0"/>
      <c r="UVW72" s="0"/>
      <c r="UVX72" s="0"/>
      <c r="UVY72" s="0"/>
      <c r="UVZ72" s="0"/>
      <c r="UWA72" s="0"/>
      <c r="UWB72" s="0"/>
      <c r="UWC72" s="0"/>
      <c r="UWD72" s="0"/>
      <c r="UWE72" s="0"/>
      <c r="UWF72" s="0"/>
      <c r="UWG72" s="0"/>
      <c r="UWH72" s="0"/>
      <c r="UWI72" s="0"/>
      <c r="UWJ72" s="0"/>
      <c r="UWK72" s="0"/>
      <c r="UWL72" s="0"/>
      <c r="UWM72" s="0"/>
      <c r="UWN72" s="0"/>
      <c r="UWO72" s="0"/>
      <c r="UWP72" s="0"/>
      <c r="UWQ72" s="0"/>
      <c r="UWR72" s="0"/>
      <c r="UWS72" s="0"/>
      <c r="UWT72" s="0"/>
      <c r="UWU72" s="0"/>
      <c r="UWV72" s="0"/>
      <c r="UWW72" s="0"/>
      <c r="UWX72" s="0"/>
      <c r="UWY72" s="0"/>
      <c r="UWZ72" s="0"/>
      <c r="UXA72" s="0"/>
      <c r="UXB72" s="0"/>
      <c r="UXC72" s="0"/>
      <c r="UXD72" s="0"/>
      <c r="UXE72" s="0"/>
      <c r="UXF72" s="0"/>
      <c r="UXG72" s="0"/>
      <c r="UXH72" s="0"/>
      <c r="UXI72" s="0"/>
      <c r="UXJ72" s="0"/>
      <c r="UXK72" s="0"/>
      <c r="UXL72" s="0"/>
      <c r="UXM72" s="0"/>
      <c r="UXN72" s="0"/>
      <c r="UXO72" s="0"/>
      <c r="UXP72" s="0"/>
      <c r="UXQ72" s="0"/>
      <c r="UXR72" s="0"/>
      <c r="UXS72" s="0"/>
      <c r="UXT72" s="0"/>
      <c r="UXU72" s="0"/>
      <c r="UXV72" s="0"/>
      <c r="UXW72" s="0"/>
      <c r="UXX72" s="0"/>
      <c r="UXY72" s="0"/>
      <c r="UXZ72" s="0"/>
      <c r="UYA72" s="0"/>
      <c r="UYB72" s="0"/>
      <c r="UYC72" s="0"/>
      <c r="UYD72" s="0"/>
      <c r="UYE72" s="0"/>
      <c r="UYF72" s="0"/>
      <c r="UYG72" s="0"/>
      <c r="UYH72" s="0"/>
      <c r="UYI72" s="0"/>
      <c r="UYJ72" s="0"/>
      <c r="UYK72" s="0"/>
      <c r="UYL72" s="0"/>
      <c r="UYM72" s="0"/>
      <c r="UYN72" s="0"/>
      <c r="UYO72" s="0"/>
      <c r="UYP72" s="0"/>
      <c r="UYQ72" s="0"/>
      <c r="UYR72" s="0"/>
      <c r="UYS72" s="0"/>
      <c r="UYT72" s="0"/>
      <c r="UYU72" s="0"/>
      <c r="UYV72" s="0"/>
      <c r="UYW72" s="0"/>
      <c r="UYX72" s="0"/>
      <c r="UYY72" s="0"/>
      <c r="UYZ72" s="0"/>
      <c r="UZA72" s="0"/>
      <c r="UZB72" s="0"/>
      <c r="UZC72" s="0"/>
      <c r="UZD72" s="0"/>
      <c r="UZE72" s="0"/>
      <c r="UZF72" s="0"/>
      <c r="UZG72" s="0"/>
      <c r="UZH72" s="0"/>
      <c r="UZI72" s="0"/>
      <c r="UZJ72" s="0"/>
      <c r="UZK72" s="0"/>
      <c r="UZL72" s="0"/>
      <c r="UZM72" s="0"/>
      <c r="UZN72" s="0"/>
      <c r="UZO72" s="0"/>
      <c r="UZP72" s="0"/>
      <c r="UZQ72" s="0"/>
      <c r="UZR72" s="0"/>
      <c r="UZS72" s="0"/>
      <c r="UZT72" s="0"/>
      <c r="UZU72" s="0"/>
      <c r="UZV72" s="0"/>
      <c r="UZW72" s="0"/>
      <c r="UZX72" s="0"/>
      <c r="UZY72" s="0"/>
      <c r="UZZ72" s="0"/>
      <c r="VAA72" s="0"/>
      <c r="VAB72" s="0"/>
      <c r="VAC72" s="0"/>
      <c r="VAD72" s="0"/>
      <c r="VAE72" s="0"/>
      <c r="VAF72" s="0"/>
      <c r="VAG72" s="0"/>
      <c r="VAH72" s="0"/>
      <c r="VAI72" s="0"/>
      <c r="VAJ72" s="0"/>
      <c r="VAK72" s="0"/>
      <c r="VAL72" s="0"/>
      <c r="VAM72" s="0"/>
      <c r="VAN72" s="0"/>
      <c r="VAO72" s="0"/>
      <c r="VAP72" s="0"/>
      <c r="VAQ72" s="0"/>
      <c r="VAR72" s="0"/>
      <c r="VAS72" s="0"/>
      <c r="VAT72" s="0"/>
      <c r="VAU72" s="0"/>
      <c r="VAV72" s="0"/>
      <c r="VAW72" s="0"/>
      <c r="VAX72" s="0"/>
      <c r="VAY72" s="0"/>
      <c r="VAZ72" s="0"/>
      <c r="VBA72" s="0"/>
      <c r="VBB72" s="0"/>
      <c r="VBC72" s="0"/>
      <c r="VBD72" s="0"/>
      <c r="VBE72" s="0"/>
      <c r="VBF72" s="0"/>
      <c r="VBG72" s="0"/>
      <c r="VBH72" s="0"/>
      <c r="VBI72" s="0"/>
      <c r="VBJ72" s="0"/>
      <c r="VBK72" s="0"/>
      <c r="VBL72" s="0"/>
      <c r="VBM72" s="0"/>
      <c r="VBN72" s="0"/>
      <c r="VBO72" s="0"/>
      <c r="VBP72" s="0"/>
      <c r="VBQ72" s="0"/>
      <c r="VBR72" s="0"/>
      <c r="VBS72" s="0"/>
      <c r="VBT72" s="0"/>
      <c r="VBU72" s="0"/>
      <c r="VBV72" s="0"/>
      <c r="VBW72" s="0"/>
      <c r="VBX72" s="0"/>
      <c r="VBY72" s="0"/>
      <c r="VBZ72" s="0"/>
      <c r="VCA72" s="0"/>
      <c r="VCB72" s="0"/>
      <c r="VCC72" s="0"/>
      <c r="VCD72" s="0"/>
      <c r="VCE72" s="0"/>
      <c r="VCF72" s="0"/>
      <c r="VCG72" s="0"/>
      <c r="VCH72" s="0"/>
      <c r="VCI72" s="0"/>
      <c r="VCJ72" s="0"/>
      <c r="VCK72" s="0"/>
      <c r="VCL72" s="0"/>
      <c r="VCM72" s="0"/>
      <c r="VCN72" s="0"/>
      <c r="VCO72" s="0"/>
      <c r="VCP72" s="0"/>
      <c r="VCQ72" s="0"/>
      <c r="VCR72" s="0"/>
      <c r="VCS72" s="0"/>
      <c r="VCT72" s="0"/>
      <c r="VCU72" s="0"/>
      <c r="VCV72" s="0"/>
      <c r="VCW72" s="0"/>
      <c r="VCX72" s="0"/>
      <c r="VCY72" s="0"/>
      <c r="VCZ72" s="0"/>
      <c r="VDA72" s="0"/>
      <c r="VDB72" s="0"/>
      <c r="VDC72" s="0"/>
      <c r="VDD72" s="0"/>
      <c r="VDE72" s="0"/>
      <c r="VDF72" s="0"/>
      <c r="VDG72" s="0"/>
      <c r="VDH72" s="0"/>
      <c r="VDI72" s="0"/>
      <c r="VDJ72" s="0"/>
      <c r="VDK72" s="0"/>
      <c r="VDL72" s="0"/>
      <c r="VDM72" s="0"/>
      <c r="VDN72" s="0"/>
      <c r="VDO72" s="0"/>
      <c r="VDP72" s="0"/>
      <c r="VDQ72" s="0"/>
      <c r="VDR72" s="0"/>
      <c r="VDS72" s="0"/>
      <c r="VDT72" s="0"/>
      <c r="VDU72" s="0"/>
      <c r="VDV72" s="0"/>
      <c r="VDW72" s="0"/>
      <c r="VDX72" s="0"/>
      <c r="VDY72" s="0"/>
      <c r="VDZ72" s="0"/>
      <c r="VEA72" s="0"/>
      <c r="VEB72" s="0"/>
      <c r="VEC72" s="0"/>
      <c r="VED72" s="0"/>
      <c r="VEE72" s="0"/>
      <c r="VEF72" s="0"/>
      <c r="VEG72" s="0"/>
      <c r="VEH72" s="0"/>
      <c r="VEI72" s="0"/>
      <c r="VEJ72" s="0"/>
      <c r="VEK72" s="0"/>
      <c r="VEL72" s="0"/>
      <c r="VEM72" s="0"/>
      <c r="VEN72" s="0"/>
      <c r="VEO72" s="0"/>
      <c r="VEP72" s="0"/>
      <c r="VEQ72" s="0"/>
      <c r="VER72" s="0"/>
      <c r="VES72" s="0"/>
      <c r="VET72" s="0"/>
      <c r="VEU72" s="0"/>
      <c r="VEV72" s="0"/>
      <c r="VEW72" s="0"/>
      <c r="VEX72" s="0"/>
      <c r="VEY72" s="0"/>
      <c r="VEZ72" s="0"/>
      <c r="VFA72" s="0"/>
      <c r="VFB72" s="0"/>
      <c r="VFC72" s="0"/>
      <c r="VFD72" s="0"/>
      <c r="VFE72" s="0"/>
      <c r="VFF72" s="0"/>
      <c r="VFG72" s="0"/>
      <c r="VFH72" s="0"/>
      <c r="VFI72" s="0"/>
      <c r="VFJ72" s="0"/>
      <c r="VFK72" s="0"/>
      <c r="VFL72" s="0"/>
      <c r="VFM72" s="0"/>
      <c r="VFN72" s="0"/>
      <c r="VFO72" s="0"/>
      <c r="VFP72" s="0"/>
      <c r="VFQ72" s="0"/>
      <c r="VFR72" s="0"/>
      <c r="VFS72" s="0"/>
      <c r="VFT72" s="0"/>
      <c r="VFU72" s="0"/>
      <c r="VFV72" s="0"/>
      <c r="VFW72" s="0"/>
      <c r="VFX72" s="0"/>
      <c r="VFY72" s="0"/>
      <c r="VFZ72" s="0"/>
      <c r="VGA72" s="0"/>
      <c r="VGB72" s="0"/>
      <c r="VGC72" s="0"/>
      <c r="VGD72" s="0"/>
      <c r="VGE72" s="0"/>
      <c r="VGF72" s="0"/>
      <c r="VGG72" s="0"/>
      <c r="VGH72" s="0"/>
      <c r="VGI72" s="0"/>
      <c r="VGJ72" s="0"/>
      <c r="VGK72" s="0"/>
      <c r="VGL72" s="0"/>
      <c r="VGM72" s="0"/>
      <c r="VGN72" s="0"/>
      <c r="VGO72" s="0"/>
      <c r="VGP72" s="0"/>
      <c r="VGQ72" s="0"/>
      <c r="VGR72" s="0"/>
      <c r="VGS72" s="0"/>
      <c r="VGT72" s="0"/>
      <c r="VGU72" s="0"/>
      <c r="VGV72" s="0"/>
      <c r="VGW72" s="0"/>
      <c r="VGX72" s="0"/>
      <c r="VGY72" s="0"/>
      <c r="VGZ72" s="0"/>
      <c r="VHA72" s="0"/>
      <c r="VHB72" s="0"/>
      <c r="VHC72" s="0"/>
      <c r="VHD72" s="0"/>
      <c r="VHE72" s="0"/>
      <c r="VHF72" s="0"/>
      <c r="VHG72" s="0"/>
      <c r="VHH72" s="0"/>
      <c r="VHI72" s="0"/>
      <c r="VHJ72" s="0"/>
      <c r="VHK72" s="0"/>
      <c r="VHL72" s="0"/>
      <c r="VHM72" s="0"/>
      <c r="VHN72" s="0"/>
      <c r="VHO72" s="0"/>
      <c r="VHP72" s="0"/>
      <c r="VHQ72" s="0"/>
      <c r="VHR72" s="0"/>
      <c r="VHS72" s="0"/>
      <c r="VHT72" s="0"/>
      <c r="VHU72" s="0"/>
      <c r="VHV72" s="0"/>
      <c r="VHW72" s="0"/>
      <c r="VHX72" s="0"/>
      <c r="VHY72" s="0"/>
      <c r="VHZ72" s="0"/>
      <c r="VIA72" s="0"/>
      <c r="VIB72" s="0"/>
      <c r="VIC72" s="0"/>
      <c r="VID72" s="0"/>
      <c r="VIE72" s="0"/>
      <c r="VIF72" s="0"/>
      <c r="VIG72" s="0"/>
      <c r="VIH72" s="0"/>
      <c r="VII72" s="0"/>
      <c r="VIJ72" s="0"/>
      <c r="VIK72" s="0"/>
      <c r="VIL72" s="0"/>
      <c r="VIM72" s="0"/>
      <c r="VIN72" s="0"/>
      <c r="VIO72" s="0"/>
      <c r="VIP72" s="0"/>
      <c r="VIQ72" s="0"/>
      <c r="VIR72" s="0"/>
      <c r="VIS72" s="0"/>
      <c r="VIT72" s="0"/>
      <c r="VIU72" s="0"/>
      <c r="VIV72" s="0"/>
      <c r="VIW72" s="0"/>
      <c r="VIX72" s="0"/>
      <c r="VIY72" s="0"/>
      <c r="VIZ72" s="0"/>
      <c r="VJA72" s="0"/>
      <c r="VJB72" s="0"/>
      <c r="VJC72" s="0"/>
      <c r="VJD72" s="0"/>
      <c r="VJE72" s="0"/>
      <c r="VJF72" s="0"/>
      <c r="VJG72" s="0"/>
      <c r="VJH72" s="0"/>
      <c r="VJI72" s="0"/>
      <c r="VJJ72" s="0"/>
      <c r="VJK72" s="0"/>
      <c r="VJL72" s="0"/>
      <c r="VJM72" s="0"/>
      <c r="VJN72" s="0"/>
      <c r="VJO72" s="0"/>
      <c r="VJP72" s="0"/>
      <c r="VJQ72" s="0"/>
      <c r="VJR72" s="0"/>
      <c r="VJS72" s="0"/>
      <c r="VJT72" s="0"/>
      <c r="VJU72" s="0"/>
      <c r="VJV72" s="0"/>
      <c r="VJW72" s="0"/>
      <c r="VJX72" s="0"/>
      <c r="VJY72" s="0"/>
      <c r="VJZ72" s="0"/>
      <c r="VKA72" s="0"/>
      <c r="VKB72" s="0"/>
      <c r="VKC72" s="0"/>
      <c r="VKD72" s="0"/>
      <c r="VKE72" s="0"/>
      <c r="VKF72" s="0"/>
      <c r="VKG72" s="0"/>
      <c r="VKH72" s="0"/>
      <c r="VKI72" s="0"/>
      <c r="VKJ72" s="0"/>
      <c r="VKK72" s="0"/>
      <c r="VKL72" s="0"/>
      <c r="VKM72" s="0"/>
      <c r="VKN72" s="0"/>
      <c r="VKO72" s="0"/>
      <c r="VKP72" s="0"/>
      <c r="VKQ72" s="0"/>
      <c r="VKR72" s="0"/>
      <c r="VKS72" s="0"/>
      <c r="VKT72" s="0"/>
      <c r="VKU72" s="0"/>
      <c r="VKV72" s="0"/>
      <c r="VKW72" s="0"/>
      <c r="VKX72" s="0"/>
      <c r="VKY72" s="0"/>
      <c r="VKZ72" s="0"/>
      <c r="VLA72" s="0"/>
      <c r="VLB72" s="0"/>
      <c r="VLC72" s="0"/>
      <c r="VLD72" s="0"/>
      <c r="VLE72" s="0"/>
      <c r="VLF72" s="0"/>
      <c r="VLG72" s="0"/>
      <c r="VLH72" s="0"/>
      <c r="VLI72" s="0"/>
      <c r="VLJ72" s="0"/>
      <c r="VLK72" s="0"/>
      <c r="VLL72" s="0"/>
      <c r="VLM72" s="0"/>
      <c r="VLN72" s="0"/>
      <c r="VLO72" s="0"/>
      <c r="VLP72" s="0"/>
      <c r="VLQ72" s="0"/>
      <c r="VLR72" s="0"/>
      <c r="VLS72" s="0"/>
      <c r="VLT72" s="0"/>
      <c r="VLU72" s="0"/>
      <c r="VLV72" s="0"/>
      <c r="VLW72" s="0"/>
      <c r="VLX72" s="0"/>
      <c r="VLY72" s="0"/>
      <c r="VLZ72" s="0"/>
      <c r="VMA72" s="0"/>
      <c r="VMB72" s="0"/>
      <c r="VMC72" s="0"/>
      <c r="VMD72" s="0"/>
      <c r="VME72" s="0"/>
      <c r="VMF72" s="0"/>
      <c r="VMG72" s="0"/>
      <c r="VMH72" s="0"/>
      <c r="VMI72" s="0"/>
      <c r="VMJ72" s="0"/>
      <c r="VMK72" s="0"/>
      <c r="VML72" s="0"/>
      <c r="VMM72" s="0"/>
      <c r="VMN72" s="0"/>
      <c r="VMO72" s="0"/>
      <c r="VMP72" s="0"/>
      <c r="VMQ72" s="0"/>
      <c r="VMR72" s="0"/>
      <c r="VMS72" s="0"/>
      <c r="VMT72" s="0"/>
      <c r="VMU72" s="0"/>
      <c r="VMV72" s="0"/>
      <c r="VMW72" s="0"/>
      <c r="VMX72" s="0"/>
      <c r="VMY72" s="0"/>
      <c r="VMZ72" s="0"/>
      <c r="VNA72" s="0"/>
      <c r="VNB72" s="0"/>
      <c r="VNC72" s="0"/>
      <c r="VND72" s="0"/>
      <c r="VNE72" s="0"/>
      <c r="VNF72" s="0"/>
      <c r="VNG72" s="0"/>
      <c r="VNH72" s="0"/>
      <c r="VNI72" s="0"/>
      <c r="VNJ72" s="0"/>
      <c r="VNK72" s="0"/>
      <c r="VNL72" s="0"/>
      <c r="VNM72" s="0"/>
      <c r="VNN72" s="0"/>
      <c r="VNO72" s="0"/>
      <c r="VNP72" s="0"/>
      <c r="VNQ72" s="0"/>
      <c r="VNR72" s="0"/>
      <c r="VNS72" s="0"/>
      <c r="VNT72" s="0"/>
      <c r="VNU72" s="0"/>
      <c r="VNV72" s="0"/>
      <c r="VNW72" s="0"/>
      <c r="VNX72" s="0"/>
      <c r="VNY72" s="0"/>
      <c r="VNZ72" s="0"/>
      <c r="VOA72" s="0"/>
      <c r="VOB72" s="0"/>
      <c r="VOC72" s="0"/>
      <c r="VOD72" s="0"/>
      <c r="VOE72" s="0"/>
      <c r="VOF72" s="0"/>
      <c r="VOG72" s="0"/>
      <c r="VOH72" s="0"/>
      <c r="VOI72" s="0"/>
      <c r="VOJ72" s="0"/>
      <c r="VOK72" s="0"/>
      <c r="VOL72" s="0"/>
      <c r="VOM72" s="0"/>
      <c r="VON72" s="0"/>
      <c r="VOO72" s="0"/>
      <c r="VOP72" s="0"/>
      <c r="VOQ72" s="0"/>
      <c r="VOR72" s="0"/>
      <c r="VOS72" s="0"/>
      <c r="VOT72" s="0"/>
      <c r="VOU72" s="0"/>
      <c r="VOV72" s="0"/>
      <c r="VOW72" s="0"/>
      <c r="VOX72" s="0"/>
      <c r="VOY72" s="0"/>
      <c r="VOZ72" s="0"/>
      <c r="VPA72" s="0"/>
      <c r="VPB72" s="0"/>
      <c r="VPC72" s="0"/>
      <c r="VPD72" s="0"/>
      <c r="VPE72" s="0"/>
      <c r="VPF72" s="0"/>
      <c r="VPG72" s="0"/>
      <c r="VPH72" s="0"/>
      <c r="VPI72" s="0"/>
      <c r="VPJ72" s="0"/>
      <c r="VPK72" s="0"/>
      <c r="VPL72" s="0"/>
      <c r="VPM72" s="0"/>
      <c r="VPN72" s="0"/>
      <c r="VPO72" s="0"/>
      <c r="VPP72" s="0"/>
      <c r="VPQ72" s="0"/>
      <c r="VPR72" s="0"/>
      <c r="VPS72" s="0"/>
      <c r="VPT72" s="0"/>
      <c r="VPU72" s="0"/>
      <c r="VPV72" s="0"/>
      <c r="VPW72" s="0"/>
      <c r="VPX72" s="0"/>
      <c r="VPY72" s="0"/>
      <c r="VPZ72" s="0"/>
      <c r="VQA72" s="0"/>
      <c r="VQB72" s="0"/>
      <c r="VQC72" s="0"/>
      <c r="VQD72" s="0"/>
      <c r="VQE72" s="0"/>
      <c r="VQF72" s="0"/>
      <c r="VQG72" s="0"/>
      <c r="VQH72" s="0"/>
      <c r="VQI72" s="0"/>
      <c r="VQJ72" s="0"/>
      <c r="VQK72" s="0"/>
      <c r="VQL72" s="0"/>
      <c r="VQM72" s="0"/>
      <c r="VQN72" s="0"/>
      <c r="VQO72" s="0"/>
      <c r="VQP72" s="0"/>
      <c r="VQQ72" s="0"/>
      <c r="VQR72" s="0"/>
      <c r="VQS72" s="0"/>
      <c r="VQT72" s="0"/>
      <c r="VQU72" s="0"/>
      <c r="VQV72" s="0"/>
      <c r="VQW72" s="0"/>
      <c r="VQX72" s="0"/>
      <c r="VQY72" s="0"/>
      <c r="VQZ72" s="0"/>
      <c r="VRA72" s="0"/>
      <c r="VRB72" s="0"/>
      <c r="VRC72" s="0"/>
      <c r="VRD72" s="0"/>
      <c r="VRE72" s="0"/>
      <c r="VRF72" s="0"/>
      <c r="VRG72" s="0"/>
      <c r="VRH72" s="0"/>
      <c r="VRI72" s="0"/>
      <c r="VRJ72" s="0"/>
      <c r="VRK72" s="0"/>
      <c r="VRL72" s="0"/>
      <c r="VRM72" s="0"/>
      <c r="VRN72" s="0"/>
      <c r="VRO72" s="0"/>
      <c r="VRP72" s="0"/>
      <c r="VRQ72" s="0"/>
      <c r="VRR72" s="0"/>
      <c r="VRS72" s="0"/>
      <c r="VRT72" s="0"/>
      <c r="VRU72" s="0"/>
      <c r="VRV72" s="0"/>
      <c r="VRW72" s="0"/>
      <c r="VRX72" s="0"/>
      <c r="VRY72" s="0"/>
      <c r="VRZ72" s="0"/>
      <c r="VSA72" s="0"/>
      <c r="VSB72" s="0"/>
      <c r="VSC72" s="0"/>
      <c r="VSD72" s="0"/>
      <c r="VSE72" s="0"/>
      <c r="VSF72" s="0"/>
      <c r="VSG72" s="0"/>
      <c r="VSH72" s="0"/>
      <c r="VSI72" s="0"/>
      <c r="VSJ72" s="0"/>
      <c r="VSK72" s="0"/>
      <c r="VSL72" s="0"/>
      <c r="VSM72" s="0"/>
      <c r="VSN72" s="0"/>
      <c r="VSO72" s="0"/>
      <c r="VSP72" s="0"/>
      <c r="VSQ72" s="0"/>
      <c r="VSR72" s="0"/>
      <c r="VSS72" s="0"/>
      <c r="VST72" s="0"/>
      <c r="VSU72" s="0"/>
      <c r="VSV72" s="0"/>
      <c r="VSW72" s="0"/>
      <c r="VSX72" s="0"/>
      <c r="VSY72" s="0"/>
      <c r="VSZ72" s="0"/>
      <c r="VTA72" s="0"/>
      <c r="VTB72" s="0"/>
      <c r="VTC72" s="0"/>
      <c r="VTD72" s="0"/>
      <c r="VTE72" s="0"/>
      <c r="VTF72" s="0"/>
      <c r="VTG72" s="0"/>
      <c r="VTH72" s="0"/>
      <c r="VTI72" s="0"/>
      <c r="VTJ72" s="0"/>
      <c r="VTK72" s="0"/>
      <c r="VTL72" s="0"/>
      <c r="VTM72" s="0"/>
      <c r="VTN72" s="0"/>
      <c r="VTO72" s="0"/>
      <c r="VTP72" s="0"/>
      <c r="VTQ72" s="0"/>
      <c r="VTR72" s="0"/>
      <c r="VTS72" s="0"/>
      <c r="VTT72" s="0"/>
      <c r="VTU72" s="0"/>
      <c r="VTV72" s="0"/>
      <c r="VTW72" s="0"/>
      <c r="VTX72" s="0"/>
      <c r="VTY72" s="0"/>
      <c r="VTZ72" s="0"/>
      <c r="VUA72" s="0"/>
      <c r="VUB72" s="0"/>
      <c r="VUC72" s="0"/>
      <c r="VUD72" s="0"/>
      <c r="VUE72" s="0"/>
      <c r="VUF72" s="0"/>
      <c r="VUG72" s="0"/>
      <c r="VUH72" s="0"/>
      <c r="VUI72" s="0"/>
      <c r="VUJ72" s="0"/>
      <c r="VUK72" s="0"/>
      <c r="VUL72" s="0"/>
      <c r="VUM72" s="0"/>
      <c r="VUN72" s="0"/>
      <c r="VUO72" s="0"/>
      <c r="VUP72" s="0"/>
      <c r="VUQ72" s="0"/>
      <c r="VUR72" s="0"/>
      <c r="VUS72" s="0"/>
      <c r="VUT72" s="0"/>
      <c r="VUU72" s="0"/>
      <c r="VUV72" s="0"/>
      <c r="VUW72" s="0"/>
      <c r="VUX72" s="0"/>
      <c r="VUY72" s="0"/>
      <c r="VUZ72" s="0"/>
      <c r="VVA72" s="0"/>
      <c r="VVB72" s="0"/>
      <c r="VVC72" s="0"/>
      <c r="VVD72" s="0"/>
      <c r="VVE72" s="0"/>
      <c r="VVF72" s="0"/>
      <c r="VVG72" s="0"/>
      <c r="VVH72" s="0"/>
      <c r="VVI72" s="0"/>
      <c r="VVJ72" s="0"/>
      <c r="VVK72" s="0"/>
      <c r="VVL72" s="0"/>
      <c r="VVM72" s="0"/>
      <c r="VVN72" s="0"/>
      <c r="VVO72" s="0"/>
      <c r="VVP72" s="0"/>
      <c r="VVQ72" s="0"/>
      <c r="VVR72" s="0"/>
      <c r="VVS72" s="0"/>
      <c r="VVT72" s="0"/>
      <c r="VVU72" s="0"/>
      <c r="VVV72" s="0"/>
      <c r="VVW72" s="0"/>
      <c r="VVX72" s="0"/>
      <c r="VVY72" s="0"/>
      <c r="VVZ72" s="0"/>
      <c r="VWA72" s="0"/>
      <c r="VWB72" s="0"/>
      <c r="VWC72" s="0"/>
      <c r="VWD72" s="0"/>
      <c r="VWE72" s="0"/>
      <c r="VWF72" s="0"/>
      <c r="VWG72" s="0"/>
      <c r="VWH72" s="0"/>
      <c r="VWI72" s="0"/>
      <c r="VWJ72" s="0"/>
      <c r="VWK72" s="0"/>
      <c r="VWL72" s="0"/>
      <c r="VWM72" s="0"/>
      <c r="VWN72" s="0"/>
      <c r="VWO72" s="0"/>
      <c r="VWP72" s="0"/>
      <c r="VWQ72" s="0"/>
      <c r="VWR72" s="0"/>
      <c r="VWS72" s="0"/>
      <c r="VWT72" s="0"/>
      <c r="VWU72" s="0"/>
      <c r="VWV72" s="0"/>
      <c r="VWW72" s="0"/>
      <c r="VWX72" s="0"/>
      <c r="VWY72" s="0"/>
      <c r="VWZ72" s="0"/>
      <c r="VXA72" s="0"/>
      <c r="VXB72" s="0"/>
      <c r="VXC72" s="0"/>
      <c r="VXD72" s="0"/>
      <c r="VXE72" s="0"/>
      <c r="VXF72" s="0"/>
      <c r="VXG72" s="0"/>
      <c r="VXH72" s="0"/>
      <c r="VXI72" s="0"/>
      <c r="VXJ72" s="0"/>
      <c r="VXK72" s="0"/>
      <c r="VXL72" s="0"/>
      <c r="VXM72" s="0"/>
      <c r="VXN72" s="0"/>
      <c r="VXO72" s="0"/>
      <c r="VXP72" s="0"/>
      <c r="VXQ72" s="0"/>
      <c r="VXR72" s="0"/>
      <c r="VXS72" s="0"/>
      <c r="VXT72" s="0"/>
      <c r="VXU72" s="0"/>
      <c r="VXV72" s="0"/>
      <c r="VXW72" s="0"/>
      <c r="VXX72" s="0"/>
      <c r="VXY72" s="0"/>
      <c r="VXZ72" s="0"/>
      <c r="VYA72" s="0"/>
      <c r="VYB72" s="0"/>
      <c r="VYC72" s="0"/>
      <c r="VYD72" s="0"/>
      <c r="VYE72" s="0"/>
      <c r="VYF72" s="0"/>
      <c r="VYG72" s="0"/>
      <c r="VYH72" s="0"/>
      <c r="VYI72" s="0"/>
      <c r="VYJ72" s="0"/>
      <c r="VYK72" s="0"/>
      <c r="VYL72" s="0"/>
      <c r="VYM72" s="0"/>
      <c r="VYN72" s="0"/>
      <c r="VYO72" s="0"/>
      <c r="VYP72" s="0"/>
      <c r="VYQ72" s="0"/>
      <c r="VYR72" s="0"/>
      <c r="VYS72" s="0"/>
      <c r="VYT72" s="0"/>
      <c r="VYU72" s="0"/>
      <c r="VYV72" s="0"/>
      <c r="VYW72" s="0"/>
      <c r="VYX72" s="0"/>
      <c r="VYY72" s="0"/>
      <c r="VYZ72" s="0"/>
      <c r="VZA72" s="0"/>
      <c r="VZB72" s="0"/>
      <c r="VZC72" s="0"/>
      <c r="VZD72" s="0"/>
      <c r="VZE72" s="0"/>
      <c r="VZF72" s="0"/>
      <c r="VZG72" s="0"/>
      <c r="VZH72" s="0"/>
      <c r="VZI72" s="0"/>
      <c r="VZJ72" s="0"/>
      <c r="VZK72" s="0"/>
      <c r="VZL72" s="0"/>
      <c r="VZM72" s="0"/>
      <c r="VZN72" s="0"/>
      <c r="VZO72" s="0"/>
      <c r="VZP72" s="0"/>
      <c r="VZQ72" s="0"/>
      <c r="VZR72" s="0"/>
      <c r="VZS72" s="0"/>
      <c r="VZT72" s="0"/>
      <c r="VZU72" s="0"/>
      <c r="VZV72" s="0"/>
      <c r="VZW72" s="0"/>
      <c r="VZX72" s="0"/>
      <c r="VZY72" s="0"/>
      <c r="VZZ72" s="0"/>
      <c r="WAA72" s="0"/>
      <c r="WAB72" s="0"/>
      <c r="WAC72" s="0"/>
      <c r="WAD72" s="0"/>
      <c r="WAE72" s="0"/>
      <c r="WAF72" s="0"/>
      <c r="WAG72" s="0"/>
      <c r="WAH72" s="0"/>
      <c r="WAI72" s="0"/>
      <c r="WAJ72" s="0"/>
      <c r="WAK72" s="0"/>
      <c r="WAL72" s="0"/>
      <c r="WAM72" s="0"/>
      <c r="WAN72" s="0"/>
      <c r="WAO72" s="0"/>
      <c r="WAP72" s="0"/>
      <c r="WAQ72" s="0"/>
      <c r="WAR72" s="0"/>
      <c r="WAS72" s="0"/>
      <c r="WAT72" s="0"/>
      <c r="WAU72" s="0"/>
      <c r="WAV72" s="0"/>
      <c r="WAW72" s="0"/>
      <c r="WAX72" s="0"/>
      <c r="WAY72" s="0"/>
      <c r="WAZ72" s="0"/>
      <c r="WBA72" s="0"/>
      <c r="WBB72" s="0"/>
      <c r="WBC72" s="0"/>
      <c r="WBD72" s="0"/>
      <c r="WBE72" s="0"/>
      <c r="WBF72" s="0"/>
      <c r="WBG72" s="0"/>
      <c r="WBH72" s="0"/>
      <c r="WBI72" s="0"/>
      <c r="WBJ72" s="0"/>
      <c r="WBK72" s="0"/>
      <c r="WBL72" s="0"/>
      <c r="WBM72" s="0"/>
      <c r="WBN72" s="0"/>
      <c r="WBO72" s="0"/>
      <c r="WBP72" s="0"/>
      <c r="WBQ72" s="0"/>
      <c r="WBR72" s="0"/>
      <c r="WBS72" s="0"/>
      <c r="WBT72" s="0"/>
      <c r="WBU72" s="0"/>
      <c r="WBV72" s="0"/>
      <c r="WBW72" s="0"/>
      <c r="WBX72" s="0"/>
      <c r="WBY72" s="0"/>
      <c r="WBZ72" s="0"/>
      <c r="WCA72" s="0"/>
      <c r="WCB72" s="0"/>
      <c r="WCC72" s="0"/>
      <c r="WCD72" s="0"/>
      <c r="WCE72" s="0"/>
      <c r="WCF72" s="0"/>
      <c r="WCG72" s="0"/>
      <c r="WCH72" s="0"/>
      <c r="WCI72" s="0"/>
      <c r="WCJ72" s="0"/>
      <c r="WCK72" s="0"/>
      <c r="WCL72" s="0"/>
      <c r="WCM72" s="0"/>
      <c r="WCN72" s="0"/>
      <c r="WCO72" s="0"/>
      <c r="WCP72" s="0"/>
      <c r="WCQ72" s="0"/>
      <c r="WCR72" s="0"/>
      <c r="WCS72" s="0"/>
      <c r="WCT72" s="0"/>
      <c r="WCU72" s="0"/>
      <c r="WCV72" s="0"/>
      <c r="WCW72" s="0"/>
      <c r="WCX72" s="0"/>
      <c r="WCY72" s="0"/>
      <c r="WCZ72" s="0"/>
      <c r="WDA72" s="0"/>
      <c r="WDB72" s="0"/>
      <c r="WDC72" s="0"/>
      <c r="WDD72" s="0"/>
      <c r="WDE72" s="0"/>
      <c r="WDF72" s="0"/>
      <c r="WDG72" s="0"/>
      <c r="WDH72" s="0"/>
      <c r="WDI72" s="0"/>
      <c r="WDJ72" s="0"/>
      <c r="WDK72" s="0"/>
      <c r="WDL72" s="0"/>
      <c r="WDM72" s="0"/>
      <c r="WDN72" s="0"/>
      <c r="WDO72" s="0"/>
      <c r="WDP72" s="0"/>
      <c r="WDQ72" s="0"/>
      <c r="WDR72" s="0"/>
      <c r="WDS72" s="0"/>
      <c r="WDT72" s="0"/>
      <c r="WDU72" s="0"/>
      <c r="WDV72" s="0"/>
      <c r="WDW72" s="0"/>
      <c r="WDX72" s="0"/>
      <c r="WDY72" s="0"/>
      <c r="WDZ72" s="0"/>
      <c r="WEA72" s="0"/>
      <c r="WEB72" s="0"/>
      <c r="WEC72" s="0"/>
      <c r="WED72" s="0"/>
      <c r="WEE72" s="0"/>
      <c r="WEF72" s="0"/>
      <c r="WEG72" s="0"/>
      <c r="WEH72" s="0"/>
      <c r="WEI72" s="0"/>
      <c r="WEJ72" s="0"/>
      <c r="WEK72" s="0"/>
      <c r="WEL72" s="0"/>
      <c r="WEM72" s="0"/>
      <c r="WEN72" s="0"/>
      <c r="WEO72" s="0"/>
      <c r="WEP72" s="0"/>
      <c r="WEQ72" s="0"/>
      <c r="WER72" s="0"/>
      <c r="WES72" s="0"/>
      <c r="WET72" s="0"/>
      <c r="WEU72" s="0"/>
      <c r="WEV72" s="0"/>
      <c r="WEW72" s="0"/>
      <c r="WEX72" s="0"/>
      <c r="WEY72" s="0"/>
      <c r="WEZ72" s="0"/>
      <c r="WFA72" s="0"/>
      <c r="WFB72" s="0"/>
      <c r="WFC72" s="0"/>
      <c r="WFD72" s="0"/>
      <c r="WFE72" s="0"/>
      <c r="WFF72" s="0"/>
      <c r="WFG72" s="0"/>
      <c r="WFH72" s="0"/>
      <c r="WFI72" s="0"/>
      <c r="WFJ72" s="0"/>
      <c r="WFK72" s="0"/>
      <c r="WFL72" s="0"/>
      <c r="WFM72" s="0"/>
      <c r="WFN72" s="0"/>
      <c r="WFO72" s="0"/>
      <c r="WFP72" s="0"/>
      <c r="WFQ72" s="0"/>
      <c r="WFR72" s="0"/>
      <c r="WFS72" s="0"/>
      <c r="WFT72" s="0"/>
      <c r="WFU72" s="0"/>
      <c r="WFV72" s="0"/>
      <c r="WFW72" s="0"/>
      <c r="WFX72" s="0"/>
      <c r="WFY72" s="0"/>
      <c r="WFZ72" s="0"/>
      <c r="WGA72" s="0"/>
      <c r="WGB72" s="0"/>
      <c r="WGC72" s="0"/>
      <c r="WGD72" s="0"/>
      <c r="WGE72" s="0"/>
      <c r="WGF72" s="0"/>
      <c r="WGG72" s="0"/>
      <c r="WGH72" s="0"/>
      <c r="WGI72" s="0"/>
      <c r="WGJ72" s="0"/>
      <c r="WGK72" s="0"/>
      <c r="WGL72" s="0"/>
      <c r="WGM72" s="0"/>
      <c r="WGN72" s="0"/>
      <c r="WGO72" s="0"/>
      <c r="WGP72" s="0"/>
      <c r="WGQ72" s="0"/>
      <c r="WGR72" s="0"/>
      <c r="WGS72" s="0"/>
      <c r="WGT72" s="0"/>
      <c r="WGU72" s="0"/>
      <c r="WGV72" s="0"/>
      <c r="WGW72" s="0"/>
      <c r="WGX72" s="0"/>
      <c r="WGY72" s="0"/>
      <c r="WGZ72" s="0"/>
      <c r="WHA72" s="0"/>
      <c r="WHB72" s="0"/>
      <c r="WHC72" s="0"/>
      <c r="WHD72" s="0"/>
      <c r="WHE72" s="0"/>
      <c r="WHF72" s="0"/>
      <c r="WHG72" s="0"/>
      <c r="WHH72" s="0"/>
      <c r="WHI72" s="0"/>
      <c r="WHJ72" s="0"/>
      <c r="WHK72" s="0"/>
      <c r="WHL72" s="0"/>
      <c r="WHM72" s="0"/>
      <c r="WHN72" s="0"/>
      <c r="WHO72" s="0"/>
      <c r="WHP72" s="0"/>
      <c r="WHQ72" s="0"/>
      <c r="WHR72" s="0"/>
      <c r="WHS72" s="0"/>
      <c r="WHT72" s="0"/>
      <c r="WHU72" s="0"/>
      <c r="WHV72" s="0"/>
      <c r="WHW72" s="0"/>
      <c r="WHX72" s="0"/>
      <c r="WHY72" s="0"/>
      <c r="WHZ72" s="0"/>
      <c r="WIA72" s="0"/>
      <c r="WIB72" s="0"/>
      <c r="WIC72" s="0"/>
      <c r="WID72" s="0"/>
      <c r="WIE72" s="0"/>
      <c r="WIF72" s="0"/>
      <c r="WIG72" s="0"/>
      <c r="WIH72" s="0"/>
      <c r="WII72" s="0"/>
      <c r="WIJ72" s="0"/>
      <c r="WIK72" s="0"/>
      <c r="WIL72" s="0"/>
      <c r="WIM72" s="0"/>
      <c r="WIN72" s="0"/>
      <c r="WIO72" s="0"/>
      <c r="WIP72" s="0"/>
      <c r="WIQ72" s="0"/>
      <c r="WIR72" s="0"/>
      <c r="WIS72" s="0"/>
      <c r="WIT72" s="0"/>
      <c r="WIU72" s="0"/>
      <c r="WIV72" s="0"/>
      <c r="WIW72" s="0"/>
      <c r="WIX72" s="0"/>
      <c r="WIY72" s="0"/>
      <c r="WIZ72" s="0"/>
      <c r="WJA72" s="0"/>
      <c r="WJB72" s="0"/>
      <c r="WJC72" s="0"/>
      <c r="WJD72" s="0"/>
      <c r="WJE72" s="0"/>
      <c r="WJF72" s="0"/>
      <c r="WJG72" s="0"/>
      <c r="WJH72" s="0"/>
      <c r="WJI72" s="0"/>
      <c r="WJJ72" s="0"/>
      <c r="WJK72" s="0"/>
      <c r="WJL72" s="0"/>
      <c r="WJM72" s="0"/>
      <c r="WJN72" s="0"/>
      <c r="WJO72" s="0"/>
      <c r="WJP72" s="0"/>
      <c r="WJQ72" s="0"/>
      <c r="WJR72" s="0"/>
      <c r="WJS72" s="0"/>
      <c r="WJT72" s="0"/>
      <c r="WJU72" s="0"/>
      <c r="WJV72" s="0"/>
      <c r="WJW72" s="0"/>
      <c r="WJX72" s="0"/>
      <c r="WJY72" s="0"/>
      <c r="WJZ72" s="0"/>
      <c r="WKA72" s="0"/>
      <c r="WKB72" s="0"/>
      <c r="WKC72" s="0"/>
      <c r="WKD72" s="0"/>
      <c r="WKE72" s="0"/>
      <c r="WKF72" s="0"/>
      <c r="WKG72" s="0"/>
      <c r="WKH72" s="0"/>
      <c r="WKI72" s="0"/>
      <c r="WKJ72" s="0"/>
      <c r="WKK72" s="0"/>
      <c r="WKL72" s="0"/>
      <c r="WKM72" s="0"/>
      <c r="WKN72" s="0"/>
      <c r="WKO72" s="0"/>
      <c r="WKP72" s="0"/>
      <c r="WKQ72" s="0"/>
      <c r="WKR72" s="0"/>
      <c r="WKS72" s="0"/>
      <c r="WKT72" s="0"/>
      <c r="WKU72" s="0"/>
      <c r="WKV72" s="0"/>
      <c r="WKW72" s="0"/>
      <c r="WKX72" s="0"/>
      <c r="WKY72" s="0"/>
      <c r="WKZ72" s="0"/>
      <c r="WLA72" s="0"/>
      <c r="WLB72" s="0"/>
      <c r="WLC72" s="0"/>
      <c r="WLD72" s="0"/>
      <c r="WLE72" s="0"/>
      <c r="WLF72" s="0"/>
      <c r="WLG72" s="0"/>
      <c r="WLH72" s="0"/>
      <c r="WLI72" s="0"/>
      <c r="WLJ72" s="0"/>
      <c r="WLK72" s="0"/>
      <c r="WLL72" s="0"/>
      <c r="WLM72" s="0"/>
      <c r="WLN72" s="0"/>
      <c r="WLO72" s="0"/>
      <c r="WLP72" s="0"/>
      <c r="WLQ72" s="0"/>
      <c r="WLR72" s="0"/>
      <c r="WLS72" s="0"/>
      <c r="WLT72" s="0"/>
      <c r="WLU72" s="0"/>
      <c r="WLV72" s="0"/>
      <c r="WLW72" s="0"/>
      <c r="WLX72" s="0"/>
      <c r="WLY72" s="0"/>
      <c r="WLZ72" s="0"/>
      <c r="WMA72" s="0"/>
      <c r="WMB72" s="0"/>
      <c r="WMC72" s="0"/>
      <c r="WMD72" s="0"/>
      <c r="WME72" s="0"/>
      <c r="WMF72" s="0"/>
      <c r="WMG72" s="0"/>
      <c r="WMH72" s="0"/>
      <c r="WMI72" s="0"/>
      <c r="WMJ72" s="0"/>
      <c r="WMK72" s="0"/>
      <c r="WML72" s="0"/>
      <c r="WMM72" s="0"/>
      <c r="WMN72" s="0"/>
      <c r="WMO72" s="0"/>
      <c r="WMP72" s="0"/>
      <c r="WMQ72" s="0"/>
      <c r="WMR72" s="0"/>
      <c r="WMS72" s="0"/>
      <c r="WMT72" s="0"/>
      <c r="WMU72" s="0"/>
      <c r="WMV72" s="0"/>
      <c r="WMW72" s="0"/>
      <c r="WMX72" s="0"/>
      <c r="WMY72" s="0"/>
      <c r="WMZ72" s="0"/>
      <c r="WNA72" s="0"/>
      <c r="WNB72" s="0"/>
      <c r="WNC72" s="0"/>
      <c r="WND72" s="0"/>
      <c r="WNE72" s="0"/>
      <c r="WNF72" s="0"/>
      <c r="WNG72" s="0"/>
      <c r="WNH72" s="0"/>
      <c r="WNI72" s="0"/>
      <c r="WNJ72" s="0"/>
      <c r="WNK72" s="0"/>
      <c r="WNL72" s="0"/>
      <c r="WNM72" s="0"/>
      <c r="WNN72" s="0"/>
      <c r="WNO72" s="0"/>
      <c r="WNP72" s="0"/>
      <c r="WNQ72" s="0"/>
      <c r="WNR72" s="0"/>
      <c r="WNS72" s="0"/>
      <c r="WNT72" s="0"/>
      <c r="WNU72" s="0"/>
      <c r="WNV72" s="0"/>
      <c r="WNW72" s="0"/>
      <c r="WNX72" s="0"/>
      <c r="WNY72" s="0"/>
      <c r="WNZ72" s="0"/>
      <c r="WOA72" s="0"/>
      <c r="WOB72" s="0"/>
      <c r="WOC72" s="0"/>
      <c r="WOD72" s="0"/>
      <c r="WOE72" s="0"/>
      <c r="WOF72" s="0"/>
      <c r="WOG72" s="0"/>
      <c r="WOH72" s="0"/>
      <c r="WOI72" s="0"/>
      <c r="WOJ72" s="0"/>
      <c r="WOK72" s="0"/>
      <c r="WOL72" s="0"/>
      <c r="WOM72" s="0"/>
      <c r="WON72" s="0"/>
      <c r="WOO72" s="0"/>
      <c r="WOP72" s="0"/>
      <c r="WOQ72" s="0"/>
      <c r="WOR72" s="0"/>
      <c r="WOS72" s="0"/>
      <c r="WOT72" s="0"/>
      <c r="WOU72" s="0"/>
      <c r="WOV72" s="0"/>
      <c r="WOW72" s="0"/>
      <c r="WOX72" s="0"/>
      <c r="WOY72" s="0"/>
      <c r="WOZ72" s="0"/>
      <c r="WPA72" s="0"/>
      <c r="WPB72" s="0"/>
      <c r="WPC72" s="0"/>
      <c r="WPD72" s="0"/>
      <c r="WPE72" s="0"/>
      <c r="WPF72" s="0"/>
      <c r="WPG72" s="0"/>
      <c r="WPH72" s="0"/>
      <c r="WPI72" s="0"/>
      <c r="WPJ72" s="0"/>
      <c r="WPK72" s="0"/>
      <c r="WPL72" s="0"/>
      <c r="WPM72" s="0"/>
      <c r="WPN72" s="0"/>
      <c r="WPO72" s="0"/>
      <c r="WPP72" s="0"/>
      <c r="WPQ72" s="0"/>
      <c r="WPR72" s="0"/>
      <c r="WPS72" s="0"/>
      <c r="WPT72" s="0"/>
      <c r="WPU72" s="0"/>
      <c r="WPV72" s="0"/>
      <c r="WPW72" s="0"/>
      <c r="WPX72" s="0"/>
      <c r="WPY72" s="0"/>
      <c r="WPZ72" s="0"/>
      <c r="WQA72" s="0"/>
      <c r="WQB72" s="0"/>
      <c r="WQC72" s="0"/>
      <c r="WQD72" s="0"/>
      <c r="WQE72" s="0"/>
      <c r="WQF72" s="0"/>
      <c r="WQG72" s="0"/>
      <c r="WQH72" s="0"/>
      <c r="WQI72" s="0"/>
      <c r="WQJ72" s="0"/>
      <c r="WQK72" s="0"/>
      <c r="WQL72" s="0"/>
      <c r="WQM72" s="0"/>
      <c r="WQN72" s="0"/>
      <c r="WQO72" s="0"/>
      <c r="WQP72" s="0"/>
      <c r="WQQ72" s="0"/>
      <c r="WQR72" s="0"/>
      <c r="WQS72" s="0"/>
      <c r="WQT72" s="0"/>
      <c r="WQU72" s="0"/>
      <c r="WQV72" s="0"/>
      <c r="WQW72" s="0"/>
      <c r="WQX72" s="0"/>
      <c r="WQY72" s="0"/>
      <c r="WQZ72" s="0"/>
      <c r="WRA72" s="0"/>
      <c r="WRB72" s="0"/>
      <c r="WRC72" s="0"/>
      <c r="WRD72" s="0"/>
      <c r="WRE72" s="0"/>
      <c r="WRF72" s="0"/>
      <c r="WRG72" s="0"/>
      <c r="WRH72" s="0"/>
      <c r="WRI72" s="0"/>
      <c r="WRJ72" s="0"/>
      <c r="WRK72" s="0"/>
      <c r="WRL72" s="0"/>
      <c r="WRM72" s="0"/>
      <c r="WRN72" s="0"/>
      <c r="WRO72" s="0"/>
      <c r="WRP72" s="0"/>
      <c r="WRQ72" s="0"/>
      <c r="WRR72" s="0"/>
      <c r="WRS72" s="0"/>
      <c r="WRT72" s="0"/>
      <c r="WRU72" s="0"/>
      <c r="WRV72" s="0"/>
      <c r="WRW72" s="0"/>
      <c r="WRX72" s="0"/>
      <c r="WRY72" s="0"/>
      <c r="WRZ72" s="0"/>
      <c r="WSA72" s="0"/>
      <c r="WSB72" s="0"/>
      <c r="WSC72" s="0"/>
      <c r="WSD72" s="0"/>
      <c r="WSE72" s="0"/>
      <c r="WSF72" s="0"/>
      <c r="WSG72" s="0"/>
      <c r="WSH72" s="0"/>
      <c r="WSI72" s="0"/>
      <c r="WSJ72" s="0"/>
      <c r="WSK72" s="0"/>
      <c r="WSL72" s="0"/>
      <c r="WSM72" s="0"/>
      <c r="WSN72" s="0"/>
      <c r="WSO72" s="0"/>
      <c r="WSP72" s="0"/>
      <c r="WSQ72" s="0"/>
      <c r="WSR72" s="0"/>
      <c r="WSS72" s="0"/>
      <c r="WST72" s="0"/>
      <c r="WSU72" s="0"/>
      <c r="WSV72" s="0"/>
      <c r="WSW72" s="0"/>
      <c r="WSX72" s="0"/>
      <c r="WSY72" s="0"/>
      <c r="WSZ72" s="0"/>
      <c r="WTA72" s="0"/>
      <c r="WTB72" s="0"/>
      <c r="WTC72" s="0"/>
      <c r="WTD72" s="0"/>
      <c r="WTE72" s="0"/>
      <c r="WTF72" s="0"/>
      <c r="WTG72" s="0"/>
      <c r="WTH72" s="0"/>
      <c r="WTI72" s="0"/>
      <c r="WTJ72" s="0"/>
      <c r="WTK72" s="0"/>
      <c r="WTL72" s="0"/>
      <c r="WTM72" s="0"/>
      <c r="WTN72" s="0"/>
      <c r="WTO72" s="0"/>
      <c r="WTP72" s="0"/>
      <c r="WTQ72" s="0"/>
      <c r="WTR72" s="0"/>
      <c r="WTS72" s="0"/>
      <c r="WTT72" s="0"/>
      <c r="WTU72" s="0"/>
      <c r="WTV72" s="0"/>
      <c r="WTW72" s="0"/>
      <c r="WTX72" s="0"/>
      <c r="WTY72" s="0"/>
      <c r="WTZ72" s="0"/>
      <c r="WUA72" s="0"/>
      <c r="WUB72" s="0"/>
      <c r="WUC72" s="0"/>
      <c r="WUD72" s="0"/>
      <c r="WUE72" s="0"/>
      <c r="WUF72" s="0"/>
      <c r="WUG72" s="0"/>
      <c r="WUH72" s="0"/>
      <c r="WUI72" s="0"/>
      <c r="WUJ72" s="0"/>
      <c r="WUK72" s="0"/>
      <c r="WUL72" s="0"/>
      <c r="WUM72" s="0"/>
      <c r="WUN72" s="0"/>
      <c r="WUO72" s="0"/>
      <c r="WUP72" s="0"/>
      <c r="WUQ72" s="0"/>
      <c r="WUR72" s="0"/>
      <c r="WUS72" s="0"/>
      <c r="WUT72" s="0"/>
      <c r="WUU72" s="0"/>
      <c r="WUV72" s="0"/>
      <c r="WUW72" s="0"/>
      <c r="WUX72" s="0"/>
      <c r="WUY72" s="0"/>
      <c r="WUZ72" s="0"/>
      <c r="WVA72" s="0"/>
      <c r="WVB72" s="0"/>
      <c r="WVC72" s="0"/>
      <c r="WVD72" s="0"/>
      <c r="WVE72" s="0"/>
      <c r="WVF72" s="0"/>
      <c r="WVG72" s="0"/>
      <c r="WVH72" s="0"/>
      <c r="WVI72" s="0"/>
      <c r="WVJ72" s="0"/>
      <c r="WVK72" s="0"/>
      <c r="WVL72" s="0"/>
      <c r="WVM72" s="0"/>
      <c r="WVN72" s="0"/>
      <c r="WVO72" s="0"/>
      <c r="WVP72" s="0"/>
      <c r="WVQ72" s="0"/>
      <c r="WVR72" s="0"/>
      <c r="WVS72" s="0"/>
      <c r="WVT72" s="0"/>
      <c r="WVU72" s="0"/>
      <c r="WVV72" s="0"/>
      <c r="WVW72" s="0"/>
      <c r="WVX72" s="0"/>
      <c r="WVY72" s="0"/>
      <c r="WVZ72" s="0"/>
      <c r="WWA72" s="0"/>
      <c r="WWB72" s="0"/>
      <c r="WWC72" s="0"/>
      <c r="WWD72" s="0"/>
      <c r="WWE72" s="0"/>
      <c r="WWF72" s="0"/>
      <c r="WWG72" s="0"/>
      <c r="WWH72" s="0"/>
      <c r="WWI72" s="0"/>
      <c r="WWJ72" s="0"/>
      <c r="WWK72" s="0"/>
      <c r="WWL72" s="0"/>
      <c r="WWM72" s="0"/>
      <c r="WWN72" s="0"/>
      <c r="WWO72" s="0"/>
      <c r="WWP72" s="0"/>
      <c r="WWQ72" s="0"/>
      <c r="WWR72" s="0"/>
      <c r="WWS72" s="0"/>
      <c r="WWT72" s="0"/>
      <c r="WWU72" s="0"/>
      <c r="WWV72" s="0"/>
      <c r="WWW72" s="0"/>
      <c r="WWX72" s="0"/>
      <c r="WWY72" s="0"/>
      <c r="WWZ72" s="0"/>
      <c r="WXA72" s="0"/>
      <c r="WXB72" s="0"/>
      <c r="WXC72" s="0"/>
      <c r="WXD72" s="0"/>
      <c r="WXE72" s="0"/>
      <c r="WXF72" s="0"/>
      <c r="WXG72" s="0"/>
      <c r="WXH72" s="0"/>
      <c r="WXI72" s="0"/>
      <c r="WXJ72" s="0"/>
      <c r="WXK72" s="0"/>
      <c r="WXL72" s="0"/>
      <c r="WXM72" s="0"/>
      <c r="WXN72" s="0"/>
      <c r="WXO72" s="0"/>
      <c r="WXP72" s="0"/>
      <c r="WXQ72" s="0"/>
      <c r="WXR72" s="0"/>
      <c r="WXS72" s="0"/>
      <c r="WXT72" s="0"/>
      <c r="WXU72" s="0"/>
      <c r="WXV72" s="0"/>
      <c r="WXW72" s="0"/>
      <c r="WXX72" s="0"/>
      <c r="WXY72" s="0"/>
      <c r="WXZ72" s="0"/>
      <c r="WYA72" s="0"/>
      <c r="WYB72" s="0"/>
      <c r="WYC72" s="0"/>
      <c r="WYD72" s="0"/>
      <c r="WYE72" s="0"/>
      <c r="WYF72" s="0"/>
      <c r="WYG72" s="0"/>
      <c r="WYH72" s="0"/>
      <c r="WYI72" s="0"/>
      <c r="WYJ72" s="0"/>
      <c r="WYK72" s="0"/>
      <c r="WYL72" s="0"/>
      <c r="WYM72" s="0"/>
      <c r="WYN72" s="0"/>
      <c r="WYO72" s="0"/>
      <c r="WYP72" s="0"/>
      <c r="WYQ72" s="0"/>
      <c r="WYR72" s="0"/>
      <c r="WYS72" s="0"/>
      <c r="WYT72" s="0"/>
      <c r="WYU72" s="0"/>
      <c r="WYV72" s="0"/>
      <c r="WYW72" s="0"/>
      <c r="WYX72" s="0"/>
      <c r="WYY72" s="0"/>
      <c r="WYZ72" s="0"/>
      <c r="WZA72" s="0"/>
      <c r="WZB72" s="0"/>
      <c r="WZC72" s="0"/>
      <c r="WZD72" s="0"/>
      <c r="WZE72" s="0"/>
      <c r="WZF72" s="0"/>
      <c r="WZG72" s="0"/>
      <c r="WZH72" s="0"/>
      <c r="WZI72" s="0"/>
      <c r="WZJ72" s="0"/>
      <c r="WZK72" s="0"/>
      <c r="WZL72" s="0"/>
      <c r="WZM72" s="0"/>
      <c r="WZN72" s="0"/>
      <c r="WZO72" s="0"/>
      <c r="WZP72" s="0"/>
      <c r="WZQ72" s="0"/>
      <c r="WZR72" s="0"/>
      <c r="WZS72" s="0"/>
      <c r="WZT72" s="0"/>
      <c r="WZU72" s="0"/>
      <c r="WZV72" s="0"/>
      <c r="WZW72" s="0"/>
      <c r="WZX72" s="0"/>
      <c r="WZY72" s="0"/>
      <c r="WZZ72" s="0"/>
      <c r="XAA72" s="0"/>
      <c r="XAB72" s="0"/>
      <c r="XAC72" s="0"/>
      <c r="XAD72" s="0"/>
      <c r="XAE72" s="0"/>
      <c r="XAF72" s="0"/>
      <c r="XAG72" s="0"/>
      <c r="XAH72" s="0"/>
      <c r="XAI72" s="0"/>
      <c r="XAJ72" s="0"/>
      <c r="XAK72" s="0"/>
      <c r="XAL72" s="0"/>
      <c r="XAM72" s="0"/>
      <c r="XAN72" s="0"/>
      <c r="XAO72" s="0"/>
      <c r="XAP72" s="0"/>
      <c r="XAQ72" s="0"/>
      <c r="XAR72" s="0"/>
      <c r="XAS72" s="0"/>
      <c r="XAT72" s="0"/>
      <c r="XAU72" s="0"/>
      <c r="XAV72" s="0"/>
      <c r="XAW72" s="0"/>
      <c r="XAX72" s="0"/>
      <c r="XAY72" s="0"/>
      <c r="XAZ72" s="0"/>
      <c r="XBA72" s="0"/>
      <c r="XBB72" s="0"/>
      <c r="XBC72" s="0"/>
      <c r="XBD72" s="0"/>
      <c r="XBE72" s="0"/>
      <c r="XBF72" s="0"/>
      <c r="XBG72" s="0"/>
      <c r="XBH72" s="0"/>
      <c r="XBI72" s="0"/>
      <c r="XBJ72" s="0"/>
      <c r="XBK72" s="0"/>
      <c r="XBL72" s="0"/>
      <c r="XBM72" s="0"/>
      <c r="XBN72" s="0"/>
      <c r="XBO72" s="0"/>
      <c r="XBP72" s="0"/>
      <c r="XBQ72" s="0"/>
      <c r="XBR72" s="0"/>
      <c r="XBS72" s="0"/>
      <c r="XBT72" s="0"/>
      <c r="XBU72" s="0"/>
      <c r="XBV72" s="0"/>
      <c r="XBW72" s="0"/>
      <c r="XBX72" s="0"/>
      <c r="XBY72" s="0"/>
      <c r="XBZ72" s="0"/>
      <c r="XCA72" s="0"/>
      <c r="XCB72" s="0"/>
      <c r="XCC72" s="0"/>
      <c r="XCD72" s="0"/>
      <c r="XCE72" s="0"/>
      <c r="XCF72" s="0"/>
      <c r="XCG72" s="0"/>
      <c r="XCH72" s="0"/>
      <c r="XCI72" s="0"/>
      <c r="XCJ72" s="0"/>
      <c r="XCK72" s="0"/>
      <c r="XCL72" s="0"/>
      <c r="XCM72" s="0"/>
      <c r="XCN72" s="0"/>
      <c r="XCO72" s="0"/>
      <c r="XCP72" s="0"/>
      <c r="XCQ72" s="0"/>
      <c r="XCR72" s="0"/>
      <c r="XCS72" s="0"/>
      <c r="XCT72" s="0"/>
      <c r="XCU72" s="0"/>
      <c r="XCV72" s="0"/>
      <c r="XCW72" s="0"/>
      <c r="XCX72" s="0"/>
      <c r="XCY72" s="0"/>
      <c r="XCZ72" s="0"/>
      <c r="XDA72" s="0"/>
      <c r="XDB72" s="0"/>
      <c r="XDC72" s="0"/>
      <c r="XDD72" s="0"/>
      <c r="XDE72" s="0"/>
      <c r="XDF72" s="0"/>
      <c r="XDG72" s="0"/>
      <c r="XDH72" s="0"/>
      <c r="XDI72" s="0"/>
      <c r="XDJ72" s="0"/>
      <c r="XDK72" s="0"/>
      <c r="XDL72" s="0"/>
      <c r="XDM72" s="0"/>
      <c r="XDN72" s="0"/>
      <c r="XDO72" s="0"/>
      <c r="XDP72" s="0"/>
      <c r="XDQ72" s="0"/>
      <c r="XDR72" s="0"/>
      <c r="XDS72" s="0"/>
      <c r="XDT72" s="0"/>
      <c r="XDU72" s="0"/>
      <c r="XDV72" s="0"/>
      <c r="XDW72" s="0"/>
      <c r="XDX72" s="0"/>
      <c r="XDY72" s="0"/>
      <c r="XDZ72" s="0"/>
      <c r="XEA72" s="0"/>
      <c r="XEB72" s="0"/>
      <c r="XEC72" s="0"/>
      <c r="XED72" s="0"/>
      <c r="XEE72" s="0"/>
      <c r="XEF72" s="0"/>
      <c r="XEG72" s="0"/>
      <c r="XEH72" s="0"/>
      <c r="XEI72" s="0"/>
      <c r="XEJ72" s="0"/>
      <c r="XEK72" s="0"/>
      <c r="XEL72" s="0"/>
      <c r="XEM72" s="0"/>
      <c r="XEN72" s="0"/>
      <c r="XEO72" s="0"/>
      <c r="XEP72" s="0"/>
      <c r="XEQ72" s="0"/>
      <c r="XER72" s="0"/>
      <c r="XES72" s="0"/>
      <c r="XET72" s="0"/>
      <c r="XEU72" s="0"/>
      <c r="XEV72" s="0"/>
      <c r="XEW72" s="0"/>
      <c r="XEX72" s="0"/>
      <c r="XEY72" s="0"/>
      <c r="XEZ72" s="0"/>
      <c r="XFA72" s="0"/>
      <c r="XFB72" s="0"/>
      <c r="XFC72" s="0"/>
      <c r="XFD72" s="0"/>
    </row>
    <row r="73" s="834" customFormat="true" ht="15" hidden="false" customHeight="false" outlineLevel="0" collapsed="false">
      <c r="A73" s="745" t="s">
        <v>1217</v>
      </c>
      <c r="B73" s="746"/>
      <c r="C73" s="746"/>
      <c r="D73" s="746"/>
      <c r="E73" s="746"/>
      <c r="F73" s="746"/>
      <c r="G73" s="746"/>
      <c r="H73" s="746"/>
      <c r="I73" s="746"/>
      <c r="J73" s="746"/>
      <c r="K73" s="746"/>
      <c r="L73" s="746"/>
      <c r="M73" s="746"/>
      <c r="N73" s="746"/>
      <c r="O73" s="746"/>
      <c r="P73" s="746"/>
      <c r="Q73" s="746"/>
      <c r="R73" s="746"/>
      <c r="S73" s="746"/>
      <c r="T73" s="746"/>
      <c r="U73" s="746"/>
      <c r="V73" s="746"/>
      <c r="W73" s="746"/>
      <c r="X73" s="746"/>
      <c r="Y73" s="746"/>
      <c r="Z73" s="746"/>
      <c r="AA73" s="746"/>
      <c r="AB73" s="746"/>
      <c r="AC73" s="746"/>
      <c r="AD73" s="746"/>
      <c r="AE73" s="746"/>
      <c r="AF73" s="746"/>
      <c r="AG73" s="746"/>
      <c r="AH73" s="746"/>
      <c r="AI73" s="746"/>
      <c r="AJ73" s="746"/>
      <c r="AK73" s="746"/>
      <c r="AL73" s="746"/>
      <c r="AM73" s="746"/>
      <c r="AN73" s="746"/>
      <c r="AO73" s="746"/>
    </row>
    <row r="74" customFormat="false" ht="13.8" hidden="false" customHeight="false" outlineLevel="0" collapsed="false">
      <c r="A74" s="835" t="s">
        <v>1060</v>
      </c>
      <c r="B74" s="836" t="n">
        <v>2100</v>
      </c>
      <c r="C74" s="836" t="n">
        <v>2000</v>
      </c>
      <c r="D74" s="836" t="n">
        <v>135</v>
      </c>
      <c r="E74" s="836" t="n">
        <v>344</v>
      </c>
      <c r="F74" s="836" t="n">
        <v>344</v>
      </c>
      <c r="G74" s="836" t="n">
        <v>156</v>
      </c>
      <c r="H74" s="836" t="n">
        <v>156</v>
      </c>
      <c r="I74" s="836" t="n">
        <v>2245</v>
      </c>
      <c r="J74" s="836" t="n">
        <v>160</v>
      </c>
      <c r="K74" s="836" t="n">
        <v>190</v>
      </c>
      <c r="L74" s="836" t="n">
        <v>90</v>
      </c>
      <c r="M74" s="836" t="n">
        <v>90</v>
      </c>
      <c r="N74" s="836" t="n">
        <v>90</v>
      </c>
      <c r="O74" s="836" t="n">
        <v>131</v>
      </c>
      <c r="P74" s="836" t="n">
        <v>131</v>
      </c>
      <c r="Q74" s="836" t="n">
        <v>200</v>
      </c>
      <c r="R74" s="836" t="n">
        <v>200</v>
      </c>
      <c r="S74" s="836" t="n">
        <v>200</v>
      </c>
      <c r="T74" s="836" t="n">
        <v>116</v>
      </c>
      <c r="U74" s="836" t="n">
        <v>116</v>
      </c>
      <c r="V74" s="836" t="n">
        <v>116</v>
      </c>
      <c r="W74" s="836" t="n">
        <v>73</v>
      </c>
      <c r="X74" s="836" t="n">
        <v>73</v>
      </c>
      <c r="Y74" s="836" t="n">
        <v>225</v>
      </c>
      <c r="Z74" s="836" t="n">
        <v>225</v>
      </c>
      <c r="AA74" s="836" t="n">
        <v>263</v>
      </c>
      <c r="AB74" s="836" t="n">
        <v>263</v>
      </c>
      <c r="AC74" s="836" t="n">
        <v>328</v>
      </c>
      <c r="AD74" s="836" t="n">
        <v>350</v>
      </c>
      <c r="AE74" s="836" t="n">
        <v>127</v>
      </c>
      <c r="AF74" s="836" t="n">
        <v>100</v>
      </c>
      <c r="AG74" s="836" t="n">
        <v>100</v>
      </c>
      <c r="AH74" s="836" t="n">
        <v>60</v>
      </c>
      <c r="AI74" s="836" t="n">
        <v>70</v>
      </c>
      <c r="AJ74" s="836" t="n">
        <v>140</v>
      </c>
      <c r="AK74" s="836" t="n">
        <v>180</v>
      </c>
      <c r="AL74" s="836"/>
      <c r="AM74" s="836"/>
      <c r="AN74" s="836"/>
      <c r="AO74" s="836"/>
      <c r="AP74" s="836"/>
      <c r="AQ74" s="836"/>
      <c r="AR74" s="836"/>
      <c r="AS74" s="836"/>
      <c r="AT74" s="836"/>
      <c r="AU74" s="836"/>
      <c r="AV74" s="836"/>
      <c r="AW74" s="836"/>
      <c r="AX74" s="836"/>
      <c r="AY74" s="836"/>
      <c r="AZ74" s="836"/>
      <c r="BA74" s="836"/>
      <c r="BB74" s="836"/>
      <c r="BC74" s="836"/>
      <c r="BD74" s="836"/>
      <c r="BE74" s="836"/>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c r="IX74" s="0"/>
      <c r="IY74" s="0"/>
      <c r="IZ74" s="0"/>
      <c r="JA74" s="0"/>
      <c r="JB74" s="0"/>
      <c r="JC74" s="0"/>
      <c r="JD74" s="0"/>
      <c r="JE74" s="0"/>
      <c r="JF74" s="0"/>
      <c r="JG74" s="0"/>
      <c r="JH74" s="0"/>
      <c r="JI74" s="0"/>
      <c r="JJ74" s="0"/>
      <c r="JK74" s="0"/>
      <c r="JL74" s="0"/>
      <c r="JM74" s="0"/>
      <c r="JN74" s="0"/>
      <c r="JO74" s="0"/>
      <c r="JP74" s="0"/>
      <c r="JQ74" s="0"/>
      <c r="JR74" s="0"/>
      <c r="JS74" s="0"/>
      <c r="JT74" s="0"/>
      <c r="JU74" s="0"/>
      <c r="JV74" s="0"/>
      <c r="JW74" s="0"/>
      <c r="JX74" s="0"/>
      <c r="JY74" s="0"/>
      <c r="JZ74" s="0"/>
      <c r="KA74" s="0"/>
      <c r="KB74" s="0"/>
      <c r="KC74" s="0"/>
      <c r="KD74" s="0"/>
      <c r="KE74" s="0"/>
      <c r="KF74" s="0"/>
      <c r="KG74" s="0"/>
      <c r="KH74" s="0"/>
      <c r="KI74" s="0"/>
      <c r="KJ74" s="0"/>
      <c r="KK74" s="0"/>
      <c r="KL74" s="0"/>
      <c r="KM74" s="0"/>
      <c r="KN74" s="0"/>
      <c r="KO74" s="0"/>
      <c r="KP74" s="0"/>
      <c r="KQ74" s="0"/>
      <c r="KR74" s="0"/>
      <c r="KS74" s="0"/>
      <c r="KT74" s="0"/>
      <c r="KU74" s="0"/>
      <c r="KV74" s="0"/>
      <c r="KW74" s="0"/>
      <c r="KX74" s="0"/>
      <c r="KY74" s="0"/>
      <c r="KZ74" s="0"/>
      <c r="LA74" s="0"/>
      <c r="LB74" s="0"/>
      <c r="LC74" s="0"/>
      <c r="LD74" s="0"/>
      <c r="LE74" s="0"/>
      <c r="LF74" s="0"/>
      <c r="LG74" s="0"/>
      <c r="LH74" s="0"/>
      <c r="LI74" s="0"/>
      <c r="LJ74" s="0"/>
      <c r="LK74" s="0"/>
      <c r="LL74" s="0"/>
      <c r="LM74" s="0"/>
      <c r="LN74" s="0"/>
      <c r="LO74" s="0"/>
      <c r="LP74" s="0"/>
      <c r="LQ74" s="0"/>
      <c r="LR74" s="0"/>
      <c r="LS74" s="0"/>
      <c r="LT74" s="0"/>
      <c r="LU74" s="0"/>
      <c r="LV74" s="0"/>
      <c r="LW74" s="0"/>
      <c r="LX74" s="0"/>
      <c r="LY74" s="0"/>
      <c r="LZ74" s="0"/>
      <c r="MA74" s="0"/>
      <c r="MB74" s="0"/>
      <c r="MC74" s="0"/>
      <c r="MD74" s="0"/>
      <c r="ME74" s="0"/>
      <c r="MF74" s="0"/>
      <c r="MG74" s="0"/>
      <c r="MH74" s="0"/>
      <c r="MI74" s="0"/>
      <c r="MJ74" s="0"/>
      <c r="MK74" s="0"/>
      <c r="ML74" s="0"/>
      <c r="MM74" s="0"/>
      <c r="MN74" s="0"/>
      <c r="MO74" s="0"/>
      <c r="MP74" s="0"/>
      <c r="MQ74" s="0"/>
      <c r="MR74" s="0"/>
      <c r="MS74" s="0"/>
      <c r="MT74" s="0"/>
      <c r="MU74" s="0"/>
      <c r="MV74" s="0"/>
      <c r="MW74" s="0"/>
      <c r="MX74" s="0"/>
      <c r="MY74" s="0"/>
      <c r="MZ74" s="0"/>
      <c r="NA74" s="0"/>
      <c r="NB74" s="0"/>
      <c r="NC74" s="0"/>
      <c r="ND74" s="0"/>
      <c r="NE74" s="0"/>
      <c r="NF74" s="0"/>
      <c r="NG74" s="0"/>
      <c r="NH74" s="0"/>
      <c r="NI74" s="0"/>
      <c r="NJ74" s="0"/>
      <c r="NK74" s="0"/>
      <c r="NL74" s="0"/>
      <c r="NM74" s="0"/>
      <c r="NN74" s="0"/>
      <c r="NO74" s="0"/>
      <c r="NP74" s="0"/>
      <c r="NQ74" s="0"/>
      <c r="NR74" s="0"/>
      <c r="NS74" s="0"/>
      <c r="NT74" s="0"/>
      <c r="NU74" s="0"/>
      <c r="NV74" s="0"/>
      <c r="NW74" s="0"/>
      <c r="NX74" s="0"/>
      <c r="NY74" s="0"/>
      <c r="NZ74" s="0"/>
      <c r="OA74" s="0"/>
      <c r="OB74" s="0"/>
      <c r="OC74" s="0"/>
      <c r="OD74" s="0"/>
      <c r="OE74" s="0"/>
      <c r="OF74" s="0"/>
      <c r="OG74" s="0"/>
      <c r="OH74" s="0"/>
      <c r="OI74" s="0"/>
      <c r="OJ74" s="0"/>
      <c r="OK74" s="0"/>
      <c r="OL74" s="0"/>
      <c r="OM74" s="0"/>
      <c r="ON74" s="0"/>
      <c r="OO74" s="0"/>
      <c r="OP74" s="0"/>
      <c r="OQ74" s="0"/>
      <c r="OR74" s="0"/>
      <c r="OS74" s="0"/>
      <c r="OT74" s="0"/>
      <c r="OU74" s="0"/>
      <c r="OV74" s="0"/>
      <c r="OW74" s="0"/>
      <c r="OX74" s="0"/>
      <c r="OY74" s="0"/>
      <c r="OZ74" s="0"/>
      <c r="PA74" s="0"/>
      <c r="PB74" s="0"/>
      <c r="PC74" s="0"/>
      <c r="PD74" s="0"/>
      <c r="PE74" s="0"/>
      <c r="PF74" s="0"/>
      <c r="PG74" s="0"/>
      <c r="PH74" s="0"/>
      <c r="PI74" s="0"/>
      <c r="PJ74" s="0"/>
      <c r="PK74" s="0"/>
      <c r="PL74" s="0"/>
      <c r="PM74" s="0"/>
      <c r="PN74" s="0"/>
      <c r="PO74" s="0"/>
      <c r="PP74" s="0"/>
      <c r="PQ74" s="0"/>
      <c r="PR74" s="0"/>
      <c r="PS74" s="0"/>
      <c r="PT74" s="0"/>
      <c r="PU74" s="0"/>
      <c r="PV74" s="0"/>
      <c r="PW74" s="0"/>
      <c r="PX74" s="0"/>
      <c r="PY74" s="0"/>
      <c r="PZ74" s="0"/>
      <c r="QA74" s="0"/>
      <c r="QB74" s="0"/>
      <c r="QC74" s="0"/>
      <c r="QD74" s="0"/>
      <c r="QE74" s="0"/>
      <c r="QF74" s="0"/>
      <c r="QG74" s="0"/>
      <c r="QH74" s="0"/>
      <c r="QI74" s="0"/>
      <c r="QJ74" s="0"/>
      <c r="QK74" s="0"/>
      <c r="QL74" s="0"/>
      <c r="QM74" s="0"/>
      <c r="QN74" s="0"/>
      <c r="QO74" s="0"/>
      <c r="QP74" s="0"/>
      <c r="QQ74" s="0"/>
      <c r="QR74" s="0"/>
      <c r="QS74" s="0"/>
      <c r="QT74" s="0"/>
      <c r="QU74" s="0"/>
      <c r="QV74" s="0"/>
      <c r="QW74" s="0"/>
      <c r="QX74" s="0"/>
      <c r="QY74" s="0"/>
      <c r="QZ74" s="0"/>
      <c r="RA74" s="0"/>
      <c r="RB74" s="0"/>
      <c r="RC74" s="0"/>
      <c r="RD74" s="0"/>
      <c r="RE74" s="0"/>
      <c r="RF74" s="0"/>
      <c r="RG74" s="0"/>
      <c r="RH74" s="0"/>
      <c r="RI74" s="0"/>
      <c r="RJ74" s="0"/>
      <c r="RK74" s="0"/>
      <c r="RL74" s="0"/>
      <c r="RM74" s="0"/>
      <c r="RN74" s="0"/>
      <c r="RO74" s="0"/>
      <c r="RP74" s="0"/>
      <c r="RQ74" s="0"/>
      <c r="RR74" s="0"/>
      <c r="RS74" s="0"/>
      <c r="RT74" s="0"/>
      <c r="RU74" s="0"/>
      <c r="RV74" s="0"/>
      <c r="RW74" s="0"/>
      <c r="RX74" s="0"/>
      <c r="RY74" s="0"/>
      <c r="RZ74" s="0"/>
      <c r="SA74" s="0"/>
      <c r="SB74" s="0"/>
      <c r="SC74" s="0"/>
      <c r="SD74" s="0"/>
      <c r="SE74" s="0"/>
      <c r="SF74" s="0"/>
      <c r="SG74" s="0"/>
      <c r="SH74" s="0"/>
      <c r="SI74" s="0"/>
      <c r="SJ74" s="0"/>
      <c r="SK74" s="0"/>
      <c r="SL74" s="0"/>
      <c r="SM74" s="0"/>
      <c r="SN74" s="0"/>
      <c r="SO74" s="0"/>
      <c r="SP74" s="0"/>
      <c r="SQ74" s="0"/>
      <c r="SR74" s="0"/>
      <c r="SS74" s="0"/>
      <c r="ST74" s="0"/>
      <c r="SU74" s="0"/>
      <c r="SV74" s="0"/>
      <c r="SW74" s="0"/>
      <c r="SX74" s="0"/>
      <c r="SY74" s="0"/>
      <c r="SZ74" s="0"/>
      <c r="TA74" s="0"/>
      <c r="TB74" s="0"/>
      <c r="TC74" s="0"/>
      <c r="TD74" s="0"/>
      <c r="TE74" s="0"/>
      <c r="TF74" s="0"/>
      <c r="TG74" s="0"/>
      <c r="TH74" s="0"/>
      <c r="TI74" s="0"/>
      <c r="TJ74" s="0"/>
      <c r="TK74" s="0"/>
      <c r="TL74" s="0"/>
      <c r="TM74" s="0"/>
      <c r="TN74" s="0"/>
      <c r="TO74" s="0"/>
      <c r="TP74" s="0"/>
      <c r="TQ74" s="0"/>
      <c r="TR74" s="0"/>
      <c r="TS74" s="0"/>
      <c r="TT74" s="0"/>
      <c r="TU74" s="0"/>
      <c r="TV74" s="0"/>
      <c r="TW74" s="0"/>
      <c r="TX74" s="0"/>
      <c r="TY74" s="0"/>
      <c r="TZ74" s="0"/>
      <c r="UA74" s="0"/>
      <c r="UB74" s="0"/>
      <c r="UC74" s="0"/>
      <c r="UD74" s="0"/>
      <c r="UE74" s="0"/>
      <c r="UF74" s="0"/>
      <c r="UG74" s="0"/>
      <c r="UH74" s="0"/>
      <c r="UI74" s="0"/>
      <c r="UJ74" s="0"/>
      <c r="UK74" s="0"/>
      <c r="UL74" s="0"/>
      <c r="UM74" s="0"/>
      <c r="UN74" s="0"/>
      <c r="UO74" s="0"/>
      <c r="UP74" s="0"/>
      <c r="UQ74" s="0"/>
      <c r="UR74" s="0"/>
      <c r="US74" s="0"/>
      <c r="UT74" s="0"/>
      <c r="UU74" s="0"/>
      <c r="UV74" s="0"/>
      <c r="UW74" s="0"/>
      <c r="UX74" s="0"/>
      <c r="UY74" s="0"/>
      <c r="UZ74" s="0"/>
      <c r="VA74" s="0"/>
      <c r="VB74" s="0"/>
      <c r="VC74" s="0"/>
      <c r="VD74" s="0"/>
      <c r="VE74" s="0"/>
      <c r="VF74" s="0"/>
      <c r="VG74" s="0"/>
      <c r="VH74" s="0"/>
      <c r="VI74" s="0"/>
      <c r="VJ74" s="0"/>
      <c r="VK74" s="0"/>
      <c r="VL74" s="0"/>
      <c r="VM74" s="0"/>
      <c r="VN74" s="0"/>
      <c r="VO74" s="0"/>
      <c r="VP74" s="0"/>
      <c r="VQ74" s="0"/>
      <c r="VR74" s="0"/>
      <c r="VS74" s="0"/>
      <c r="VT74" s="0"/>
      <c r="VU74" s="0"/>
      <c r="VV74" s="0"/>
      <c r="VW74" s="0"/>
      <c r="VX74" s="0"/>
      <c r="VY74" s="0"/>
      <c r="VZ74" s="0"/>
      <c r="WA74" s="0"/>
      <c r="WB74" s="0"/>
      <c r="WC74" s="0"/>
      <c r="WD74" s="0"/>
      <c r="WE74" s="0"/>
      <c r="WF74" s="0"/>
      <c r="WG74" s="0"/>
      <c r="WH74" s="0"/>
      <c r="WI74" s="0"/>
      <c r="WJ74" s="0"/>
      <c r="WK74" s="0"/>
      <c r="WL74" s="0"/>
      <c r="WM74" s="0"/>
      <c r="WN74" s="0"/>
      <c r="WO74" s="0"/>
      <c r="WP74" s="0"/>
      <c r="WQ74" s="0"/>
      <c r="WR74" s="0"/>
      <c r="WS74" s="0"/>
      <c r="WT74" s="0"/>
      <c r="WU74" s="0"/>
      <c r="WV74" s="0"/>
      <c r="WW74" s="0"/>
      <c r="WX74" s="0"/>
      <c r="WY74" s="0"/>
      <c r="WZ74" s="0"/>
      <c r="XA74" s="0"/>
      <c r="XB74" s="0"/>
      <c r="XC74" s="0"/>
      <c r="XD74" s="0"/>
      <c r="XE74" s="0"/>
      <c r="XF74" s="0"/>
      <c r="XG74" s="0"/>
      <c r="XH74" s="0"/>
      <c r="XI74" s="0"/>
      <c r="XJ74" s="0"/>
      <c r="XK74" s="0"/>
      <c r="XL74" s="0"/>
      <c r="XM74" s="0"/>
      <c r="XN74" s="0"/>
      <c r="XO74" s="0"/>
      <c r="XP74" s="0"/>
      <c r="XQ74" s="0"/>
      <c r="XR74" s="0"/>
      <c r="XS74" s="0"/>
      <c r="XT74" s="0"/>
      <c r="XU74" s="0"/>
      <c r="XV74" s="0"/>
      <c r="XW74" s="0"/>
      <c r="XX74" s="0"/>
      <c r="XY74" s="0"/>
      <c r="XZ74" s="0"/>
      <c r="YA74" s="0"/>
      <c r="YB74" s="0"/>
      <c r="YC74" s="0"/>
      <c r="YD74" s="0"/>
      <c r="YE74" s="0"/>
      <c r="YF74" s="0"/>
      <c r="YG74" s="0"/>
      <c r="YH74" s="0"/>
      <c r="YI74" s="0"/>
      <c r="YJ74" s="0"/>
      <c r="YK74" s="0"/>
      <c r="YL74" s="0"/>
      <c r="YM74" s="0"/>
      <c r="YN74" s="0"/>
      <c r="YO74" s="0"/>
      <c r="YP74" s="0"/>
      <c r="YQ74" s="0"/>
      <c r="YR74" s="0"/>
      <c r="YS74" s="0"/>
      <c r="YT74" s="0"/>
      <c r="YU74" s="0"/>
      <c r="YV74" s="0"/>
      <c r="YW74" s="0"/>
      <c r="YX74" s="0"/>
      <c r="YY74" s="0"/>
      <c r="YZ74" s="0"/>
      <c r="ZA74" s="0"/>
      <c r="ZB74" s="0"/>
      <c r="ZC74" s="0"/>
      <c r="ZD74" s="0"/>
      <c r="ZE74" s="0"/>
      <c r="ZF74" s="0"/>
      <c r="ZG74" s="0"/>
      <c r="ZH74" s="0"/>
      <c r="ZI74" s="0"/>
      <c r="ZJ74" s="0"/>
      <c r="ZK74" s="0"/>
      <c r="ZL74" s="0"/>
      <c r="ZM74" s="0"/>
      <c r="ZN74" s="0"/>
      <c r="ZO74" s="0"/>
      <c r="ZP74" s="0"/>
      <c r="ZQ74" s="0"/>
      <c r="ZR74" s="0"/>
      <c r="ZS74" s="0"/>
      <c r="ZT74" s="0"/>
      <c r="ZU74" s="0"/>
      <c r="ZV74" s="0"/>
      <c r="ZW74" s="0"/>
      <c r="ZX74" s="0"/>
      <c r="ZY74" s="0"/>
      <c r="ZZ74" s="0"/>
      <c r="AAA74" s="0"/>
      <c r="AAB74" s="0"/>
      <c r="AAC74" s="0"/>
      <c r="AAD74" s="0"/>
      <c r="AAE74" s="0"/>
      <c r="AAF74" s="0"/>
      <c r="AAG74" s="0"/>
      <c r="AAH74" s="0"/>
      <c r="AAI74" s="0"/>
      <c r="AAJ74" s="0"/>
      <c r="AAK74" s="0"/>
      <c r="AAL74" s="0"/>
      <c r="AAM74" s="0"/>
      <c r="AAN74" s="0"/>
      <c r="AAO74" s="0"/>
      <c r="AAP74" s="0"/>
      <c r="AAQ74" s="0"/>
      <c r="AAR74" s="0"/>
      <c r="AAS74" s="0"/>
      <c r="AAT74" s="0"/>
      <c r="AAU74" s="0"/>
      <c r="AAV74" s="0"/>
      <c r="AAW74" s="0"/>
      <c r="AAX74" s="0"/>
      <c r="AAY74" s="0"/>
      <c r="AAZ74" s="0"/>
      <c r="ABA74" s="0"/>
      <c r="ABB74" s="0"/>
      <c r="ABC74" s="0"/>
      <c r="ABD74" s="0"/>
      <c r="ABE74" s="0"/>
      <c r="ABF74" s="0"/>
      <c r="ABG74" s="0"/>
      <c r="ABH74" s="0"/>
      <c r="ABI74" s="0"/>
      <c r="ABJ74" s="0"/>
      <c r="ABK74" s="0"/>
      <c r="ABL74" s="0"/>
      <c r="ABM74" s="0"/>
      <c r="ABN74" s="0"/>
      <c r="ABO74" s="0"/>
      <c r="ABP74" s="0"/>
      <c r="ABQ74" s="0"/>
      <c r="ABR74" s="0"/>
      <c r="ABS74" s="0"/>
      <c r="ABT74" s="0"/>
      <c r="ABU74" s="0"/>
      <c r="ABV74" s="0"/>
      <c r="ABW74" s="0"/>
      <c r="ABX74" s="0"/>
      <c r="ABY74" s="0"/>
      <c r="ABZ74" s="0"/>
      <c r="ACA74" s="0"/>
      <c r="ACB74" s="0"/>
      <c r="ACC74" s="0"/>
      <c r="ACD74" s="0"/>
      <c r="ACE74" s="0"/>
      <c r="ACF74" s="0"/>
      <c r="ACG74" s="0"/>
      <c r="ACH74" s="0"/>
      <c r="ACI74" s="0"/>
      <c r="ACJ74" s="0"/>
      <c r="ACK74" s="0"/>
      <c r="ACL74" s="0"/>
      <c r="ACM74" s="0"/>
      <c r="ACN74" s="0"/>
      <c r="ACO74" s="0"/>
      <c r="ACP74" s="0"/>
      <c r="ACQ74" s="0"/>
      <c r="ACR74" s="0"/>
      <c r="ACS74" s="0"/>
      <c r="ACT74" s="0"/>
      <c r="ACU74" s="0"/>
      <c r="ACV74" s="0"/>
      <c r="ACW74" s="0"/>
      <c r="ACX74" s="0"/>
      <c r="ACY74" s="0"/>
      <c r="ACZ74" s="0"/>
      <c r="ADA74" s="0"/>
      <c r="ADB74" s="0"/>
      <c r="ADC74" s="0"/>
      <c r="ADD74" s="0"/>
      <c r="ADE74" s="0"/>
      <c r="ADF74" s="0"/>
      <c r="ADG74" s="0"/>
      <c r="ADH74" s="0"/>
      <c r="ADI74" s="0"/>
      <c r="ADJ74" s="0"/>
      <c r="ADK74" s="0"/>
      <c r="ADL74" s="0"/>
      <c r="ADM74" s="0"/>
      <c r="ADN74" s="0"/>
      <c r="ADO74" s="0"/>
      <c r="ADP74" s="0"/>
      <c r="ADQ74" s="0"/>
      <c r="ADR74" s="0"/>
      <c r="ADS74" s="0"/>
      <c r="ADT74" s="0"/>
      <c r="ADU74" s="0"/>
      <c r="ADV74" s="0"/>
      <c r="ADW74" s="0"/>
      <c r="ADX74" s="0"/>
      <c r="ADY74" s="0"/>
      <c r="ADZ74" s="0"/>
      <c r="AEA74" s="0"/>
      <c r="AEB74" s="0"/>
      <c r="AEC74" s="0"/>
      <c r="AED74" s="0"/>
      <c r="AEE74" s="0"/>
      <c r="AEF74" s="0"/>
      <c r="AEG74" s="0"/>
      <c r="AEH74" s="0"/>
      <c r="AEI74" s="0"/>
      <c r="AEJ74" s="0"/>
      <c r="AEK74" s="0"/>
      <c r="AEL74" s="0"/>
      <c r="AEM74" s="0"/>
      <c r="AEN74" s="0"/>
      <c r="AEO74" s="0"/>
      <c r="AEP74" s="0"/>
      <c r="AEQ74" s="0"/>
      <c r="AER74" s="0"/>
      <c r="AES74" s="0"/>
      <c r="AET74" s="0"/>
      <c r="AEU74" s="0"/>
      <c r="AEV74" s="0"/>
      <c r="AEW74" s="0"/>
      <c r="AEX74" s="0"/>
      <c r="AEY74" s="0"/>
      <c r="AEZ74" s="0"/>
      <c r="AFA74" s="0"/>
      <c r="AFB74" s="0"/>
      <c r="AFC74" s="0"/>
      <c r="AFD74" s="0"/>
      <c r="AFE74" s="0"/>
      <c r="AFF74" s="0"/>
      <c r="AFG74" s="0"/>
      <c r="AFH74" s="0"/>
      <c r="AFI74" s="0"/>
      <c r="AFJ74" s="0"/>
      <c r="AFK74" s="0"/>
      <c r="AFL74" s="0"/>
      <c r="AFM74" s="0"/>
      <c r="AFN74" s="0"/>
      <c r="AFO74" s="0"/>
      <c r="AFP74" s="0"/>
      <c r="AFQ74" s="0"/>
      <c r="AFR74" s="0"/>
      <c r="AFS74" s="0"/>
      <c r="AFT74" s="0"/>
      <c r="AFU74" s="0"/>
      <c r="AFV74" s="0"/>
      <c r="AFW74" s="0"/>
      <c r="AFX74" s="0"/>
      <c r="AFY74" s="0"/>
      <c r="AFZ74" s="0"/>
      <c r="AGA74" s="0"/>
      <c r="AGB74" s="0"/>
      <c r="AGC74" s="0"/>
      <c r="AGD74" s="0"/>
      <c r="AGE74" s="0"/>
      <c r="AGF74" s="0"/>
      <c r="AGG74" s="0"/>
      <c r="AGH74" s="0"/>
      <c r="AGI74" s="0"/>
      <c r="AGJ74" s="0"/>
      <c r="AGK74" s="0"/>
      <c r="AGL74" s="0"/>
      <c r="AGM74" s="0"/>
      <c r="AGN74" s="0"/>
      <c r="AGO74" s="0"/>
      <c r="AGP74" s="0"/>
      <c r="AGQ74" s="0"/>
      <c r="AGR74" s="0"/>
      <c r="AGS74" s="0"/>
      <c r="AGT74" s="0"/>
      <c r="AGU74" s="0"/>
      <c r="AGV74" s="0"/>
      <c r="AGW74" s="0"/>
      <c r="AGX74" s="0"/>
      <c r="AGY74" s="0"/>
      <c r="AGZ74" s="0"/>
      <c r="AHA74" s="0"/>
      <c r="AHB74" s="0"/>
      <c r="AHC74" s="0"/>
      <c r="AHD74" s="0"/>
      <c r="AHE74" s="0"/>
      <c r="AHF74" s="0"/>
      <c r="AHG74" s="0"/>
      <c r="AHH74" s="0"/>
      <c r="AHI74" s="0"/>
      <c r="AHJ74" s="0"/>
      <c r="AHK74" s="0"/>
      <c r="AHL74" s="0"/>
      <c r="AHM74" s="0"/>
      <c r="AHN74" s="0"/>
      <c r="AHO74" s="0"/>
      <c r="AHP74" s="0"/>
      <c r="AHQ74" s="0"/>
      <c r="AHR74" s="0"/>
      <c r="AHS74" s="0"/>
      <c r="AHT74" s="0"/>
      <c r="AHU74" s="0"/>
      <c r="AHV74" s="0"/>
      <c r="AHW74" s="0"/>
      <c r="AHX74" s="0"/>
      <c r="AHY74" s="0"/>
      <c r="AHZ74" s="0"/>
      <c r="AIA74" s="0"/>
      <c r="AIB74" s="0"/>
      <c r="AIC74" s="0"/>
      <c r="AID74" s="0"/>
      <c r="AIE74" s="0"/>
      <c r="AIF74" s="0"/>
      <c r="AIG74" s="0"/>
      <c r="AIH74" s="0"/>
      <c r="AII74" s="0"/>
      <c r="AIJ74" s="0"/>
      <c r="AIK74" s="0"/>
      <c r="AIL74" s="0"/>
      <c r="AIM74" s="0"/>
      <c r="AIN74" s="0"/>
      <c r="AIO74" s="0"/>
      <c r="AIP74" s="0"/>
      <c r="AIQ74" s="0"/>
      <c r="AIR74" s="0"/>
      <c r="AIS74" s="0"/>
      <c r="AIT74" s="0"/>
      <c r="AIU74" s="0"/>
      <c r="AIV74" s="0"/>
      <c r="AIW74" s="0"/>
      <c r="AIX74" s="0"/>
      <c r="AIY74" s="0"/>
      <c r="AIZ74" s="0"/>
      <c r="AJA74" s="0"/>
      <c r="AJB74" s="0"/>
      <c r="AJC74" s="0"/>
      <c r="AJD74" s="0"/>
      <c r="AJE74" s="0"/>
      <c r="AJF74" s="0"/>
      <c r="AJG74" s="0"/>
      <c r="AJH74" s="0"/>
      <c r="AJI74" s="0"/>
      <c r="AJJ74" s="0"/>
      <c r="AJK74" s="0"/>
      <c r="AJL74" s="0"/>
      <c r="AJM74" s="0"/>
      <c r="AJN74" s="0"/>
      <c r="AJO74" s="0"/>
      <c r="AJP74" s="0"/>
      <c r="AJQ74" s="0"/>
      <c r="AJR74" s="0"/>
      <c r="AJS74" s="0"/>
      <c r="AJT74" s="0"/>
      <c r="AJU74" s="0"/>
      <c r="AJV74" s="0"/>
      <c r="AJW74" s="0"/>
      <c r="AJX74" s="0"/>
      <c r="AJY74" s="0"/>
      <c r="AJZ74" s="0"/>
      <c r="AKA74" s="0"/>
      <c r="AKB74" s="0"/>
      <c r="AKC74" s="0"/>
      <c r="AKD74" s="0"/>
      <c r="AKE74" s="0"/>
      <c r="AKF74" s="0"/>
      <c r="AKG74" s="0"/>
      <c r="AKH74" s="0"/>
      <c r="AKI74" s="0"/>
      <c r="AKJ74" s="0"/>
      <c r="AKK74" s="0"/>
      <c r="AKL74" s="0"/>
      <c r="AKM74" s="0"/>
      <c r="AKN74" s="0"/>
      <c r="AKO74" s="0"/>
      <c r="AKP74" s="0"/>
      <c r="AKQ74" s="0"/>
      <c r="AKR74" s="0"/>
      <c r="AKS74" s="0"/>
      <c r="AKT74" s="0"/>
      <c r="AKU74" s="0"/>
      <c r="AKV74" s="0"/>
      <c r="AKW74" s="0"/>
      <c r="AKX74" s="0"/>
      <c r="AKY74" s="0"/>
      <c r="AKZ74" s="0"/>
      <c r="ALA74" s="0"/>
      <c r="ALB74" s="0"/>
      <c r="ALC74" s="0"/>
      <c r="ALD74" s="0"/>
      <c r="ALE74" s="0"/>
      <c r="ALF74" s="0"/>
      <c r="ALG74" s="0"/>
      <c r="ALH74" s="0"/>
      <c r="ALI74" s="0"/>
      <c r="ALJ74" s="0"/>
      <c r="ALK74" s="0"/>
      <c r="ALL74" s="0"/>
      <c r="ALM74" s="0"/>
      <c r="ALN74" s="0"/>
      <c r="ALO74" s="0"/>
      <c r="ALP74" s="0"/>
      <c r="ALQ74" s="0"/>
      <c r="ALR74" s="0"/>
      <c r="ALS74" s="0"/>
      <c r="ALT74" s="0"/>
      <c r="ALU74" s="0"/>
      <c r="ALV74" s="0"/>
      <c r="ALW74" s="0"/>
      <c r="ALX74" s="0"/>
      <c r="ALY74" s="0"/>
      <c r="ALZ74" s="0"/>
      <c r="AMA74" s="0"/>
      <c r="AMB74" s="0"/>
      <c r="AMC74" s="0"/>
      <c r="AMD74" s="0"/>
      <c r="AME74" s="0"/>
      <c r="AMF74" s="0"/>
      <c r="AMG74" s="0"/>
      <c r="AMH74" s="0"/>
      <c r="AMI74" s="0"/>
      <c r="AMJ74" s="0"/>
      <c r="AMK74" s="0"/>
      <c r="AML74" s="0"/>
      <c r="AMM74" s="0"/>
      <c r="AMN74" s="0"/>
      <c r="AMO74" s="0"/>
      <c r="AMP74" s="0"/>
      <c r="AMQ74" s="0"/>
      <c r="AMR74" s="0"/>
      <c r="AMS74" s="0"/>
      <c r="AMT74" s="0"/>
      <c r="AMU74" s="0"/>
      <c r="AMV74" s="0"/>
      <c r="AMW74" s="0"/>
      <c r="AMX74" s="0"/>
      <c r="AMY74" s="0"/>
      <c r="AMZ74" s="0"/>
      <c r="ANA74" s="0"/>
      <c r="ANB74" s="0"/>
      <c r="ANC74" s="0"/>
      <c r="AND74" s="0"/>
      <c r="ANE74" s="0"/>
      <c r="ANF74" s="0"/>
      <c r="ANG74" s="0"/>
      <c r="ANH74" s="0"/>
      <c r="ANI74" s="0"/>
      <c r="ANJ74" s="0"/>
      <c r="ANK74" s="0"/>
      <c r="ANL74" s="0"/>
      <c r="ANM74" s="0"/>
      <c r="ANN74" s="0"/>
      <c r="ANO74" s="0"/>
      <c r="ANP74" s="0"/>
      <c r="ANQ74" s="0"/>
      <c r="ANR74" s="0"/>
      <c r="ANS74" s="0"/>
      <c r="ANT74" s="0"/>
      <c r="ANU74" s="0"/>
      <c r="ANV74" s="0"/>
      <c r="ANW74" s="0"/>
      <c r="ANX74" s="0"/>
      <c r="ANY74" s="0"/>
      <c r="ANZ74" s="0"/>
      <c r="AOA74" s="0"/>
      <c r="AOB74" s="0"/>
      <c r="AOC74" s="0"/>
      <c r="AOD74" s="0"/>
      <c r="AOE74" s="0"/>
      <c r="AOF74" s="0"/>
      <c r="AOG74" s="0"/>
      <c r="AOH74" s="0"/>
      <c r="AOI74" s="0"/>
      <c r="AOJ74" s="0"/>
      <c r="AOK74" s="0"/>
      <c r="AOL74" s="0"/>
      <c r="AOM74" s="0"/>
      <c r="AON74" s="0"/>
      <c r="AOO74" s="0"/>
      <c r="AOP74" s="0"/>
      <c r="AOQ74" s="0"/>
      <c r="AOR74" s="0"/>
      <c r="AOS74" s="0"/>
      <c r="AOT74" s="0"/>
      <c r="AOU74" s="0"/>
      <c r="AOV74" s="0"/>
      <c r="AOW74" s="0"/>
      <c r="AOX74" s="0"/>
      <c r="AOY74" s="0"/>
      <c r="AOZ74" s="0"/>
      <c r="APA74" s="0"/>
      <c r="APB74" s="0"/>
      <c r="APC74" s="0"/>
      <c r="APD74" s="0"/>
      <c r="APE74" s="0"/>
      <c r="APF74" s="0"/>
      <c r="APG74" s="0"/>
      <c r="APH74" s="0"/>
      <c r="API74" s="0"/>
      <c r="APJ74" s="0"/>
      <c r="APK74" s="0"/>
      <c r="APL74" s="0"/>
      <c r="APM74" s="0"/>
      <c r="APN74" s="0"/>
      <c r="APO74" s="0"/>
      <c r="APP74" s="0"/>
      <c r="APQ74" s="0"/>
      <c r="APR74" s="0"/>
      <c r="APS74" s="0"/>
      <c r="APT74" s="0"/>
      <c r="APU74" s="0"/>
      <c r="APV74" s="0"/>
      <c r="APW74" s="0"/>
      <c r="APX74" s="0"/>
      <c r="APY74" s="0"/>
      <c r="APZ74" s="0"/>
      <c r="AQA74" s="0"/>
      <c r="AQB74" s="0"/>
      <c r="AQC74" s="0"/>
      <c r="AQD74" s="0"/>
      <c r="AQE74" s="0"/>
      <c r="AQF74" s="0"/>
      <c r="AQG74" s="0"/>
      <c r="AQH74" s="0"/>
      <c r="AQI74" s="0"/>
      <c r="AQJ74" s="0"/>
      <c r="AQK74" s="0"/>
      <c r="AQL74" s="0"/>
      <c r="AQM74" s="0"/>
      <c r="AQN74" s="0"/>
      <c r="AQO74" s="0"/>
      <c r="AQP74" s="0"/>
      <c r="AQQ74" s="0"/>
      <c r="AQR74" s="0"/>
      <c r="AQS74" s="0"/>
      <c r="AQT74" s="0"/>
      <c r="AQU74" s="0"/>
      <c r="AQV74" s="0"/>
      <c r="AQW74" s="0"/>
      <c r="AQX74" s="0"/>
      <c r="AQY74" s="0"/>
      <c r="AQZ74" s="0"/>
      <c r="ARA74" s="0"/>
      <c r="ARB74" s="0"/>
      <c r="ARC74" s="0"/>
      <c r="ARD74" s="0"/>
      <c r="ARE74" s="0"/>
      <c r="ARF74" s="0"/>
      <c r="ARG74" s="0"/>
      <c r="ARH74" s="0"/>
      <c r="ARI74" s="0"/>
      <c r="ARJ74" s="0"/>
      <c r="ARK74" s="0"/>
      <c r="ARL74" s="0"/>
      <c r="ARM74" s="0"/>
      <c r="ARN74" s="0"/>
      <c r="ARO74" s="0"/>
      <c r="ARP74" s="0"/>
      <c r="ARQ74" s="0"/>
      <c r="ARR74" s="0"/>
      <c r="ARS74" s="0"/>
      <c r="ART74" s="0"/>
      <c r="ARU74" s="0"/>
      <c r="ARV74" s="0"/>
      <c r="ARW74" s="0"/>
      <c r="ARX74" s="0"/>
      <c r="ARY74" s="0"/>
      <c r="ARZ74" s="0"/>
      <c r="ASA74" s="0"/>
      <c r="ASB74" s="0"/>
      <c r="ASC74" s="0"/>
      <c r="ASD74" s="0"/>
      <c r="ASE74" s="0"/>
      <c r="ASF74" s="0"/>
      <c r="ASG74" s="0"/>
      <c r="ASH74" s="0"/>
      <c r="ASI74" s="0"/>
      <c r="ASJ74" s="0"/>
      <c r="ASK74" s="0"/>
      <c r="ASL74" s="0"/>
      <c r="ASM74" s="0"/>
      <c r="ASN74" s="0"/>
      <c r="ASO74" s="0"/>
      <c r="ASP74" s="0"/>
      <c r="ASQ74" s="0"/>
      <c r="ASR74" s="0"/>
      <c r="ASS74" s="0"/>
      <c r="AST74" s="0"/>
      <c r="ASU74" s="0"/>
      <c r="ASV74" s="0"/>
      <c r="ASW74" s="0"/>
      <c r="ASX74" s="0"/>
      <c r="ASY74" s="0"/>
      <c r="ASZ74" s="0"/>
      <c r="ATA74" s="0"/>
      <c r="ATB74" s="0"/>
      <c r="ATC74" s="0"/>
      <c r="ATD74" s="0"/>
      <c r="ATE74" s="0"/>
      <c r="ATF74" s="0"/>
      <c r="ATG74" s="0"/>
      <c r="ATH74" s="0"/>
      <c r="ATI74" s="0"/>
      <c r="ATJ74" s="0"/>
      <c r="ATK74" s="0"/>
      <c r="ATL74" s="0"/>
      <c r="ATM74" s="0"/>
      <c r="ATN74" s="0"/>
      <c r="ATO74" s="0"/>
      <c r="ATP74" s="0"/>
      <c r="ATQ74" s="0"/>
      <c r="ATR74" s="0"/>
      <c r="ATS74" s="0"/>
      <c r="ATT74" s="0"/>
      <c r="ATU74" s="0"/>
      <c r="ATV74" s="0"/>
      <c r="ATW74" s="0"/>
      <c r="ATX74" s="0"/>
      <c r="ATY74" s="0"/>
      <c r="ATZ74" s="0"/>
      <c r="AUA74" s="0"/>
      <c r="AUB74" s="0"/>
      <c r="AUC74" s="0"/>
      <c r="AUD74" s="0"/>
      <c r="AUE74" s="0"/>
      <c r="AUF74" s="0"/>
      <c r="AUG74" s="0"/>
      <c r="AUH74" s="0"/>
      <c r="AUI74" s="0"/>
      <c r="AUJ74" s="0"/>
      <c r="AUK74" s="0"/>
      <c r="AUL74" s="0"/>
      <c r="AUM74" s="0"/>
      <c r="AUN74" s="0"/>
      <c r="AUO74" s="0"/>
      <c r="AUP74" s="0"/>
      <c r="AUQ74" s="0"/>
      <c r="AUR74" s="0"/>
      <c r="AUS74" s="0"/>
      <c r="AUT74" s="0"/>
      <c r="AUU74" s="0"/>
      <c r="AUV74" s="0"/>
      <c r="AUW74" s="0"/>
      <c r="AUX74" s="0"/>
      <c r="AUY74" s="0"/>
      <c r="AUZ74" s="0"/>
      <c r="AVA74" s="0"/>
      <c r="AVB74" s="0"/>
      <c r="AVC74" s="0"/>
      <c r="AVD74" s="0"/>
      <c r="AVE74" s="0"/>
      <c r="AVF74" s="0"/>
      <c r="AVG74" s="0"/>
      <c r="AVH74" s="0"/>
      <c r="AVI74" s="0"/>
      <c r="AVJ74" s="0"/>
      <c r="AVK74" s="0"/>
      <c r="AVL74" s="0"/>
      <c r="AVM74" s="0"/>
      <c r="AVN74" s="0"/>
      <c r="AVO74" s="0"/>
      <c r="AVP74" s="0"/>
      <c r="AVQ74" s="0"/>
      <c r="AVR74" s="0"/>
      <c r="AVS74" s="0"/>
      <c r="AVT74" s="0"/>
      <c r="AVU74" s="0"/>
      <c r="AVV74" s="0"/>
      <c r="AVW74" s="0"/>
      <c r="AVX74" s="0"/>
      <c r="AVY74" s="0"/>
      <c r="AVZ74" s="0"/>
      <c r="AWA74" s="0"/>
      <c r="AWB74" s="0"/>
      <c r="AWC74" s="0"/>
      <c r="AWD74" s="0"/>
      <c r="AWE74" s="0"/>
      <c r="AWF74" s="0"/>
      <c r="AWG74" s="0"/>
      <c r="AWH74" s="0"/>
      <c r="AWI74" s="0"/>
      <c r="AWJ74" s="0"/>
      <c r="AWK74" s="0"/>
      <c r="AWL74" s="0"/>
      <c r="AWM74" s="0"/>
      <c r="AWN74" s="0"/>
      <c r="AWO74" s="0"/>
      <c r="AWP74" s="0"/>
      <c r="AWQ74" s="0"/>
      <c r="AWR74" s="0"/>
      <c r="AWS74" s="0"/>
      <c r="AWT74" s="0"/>
      <c r="AWU74" s="0"/>
      <c r="AWV74" s="0"/>
      <c r="AWW74" s="0"/>
      <c r="AWX74" s="0"/>
      <c r="AWY74" s="0"/>
      <c r="AWZ74" s="0"/>
      <c r="AXA74" s="0"/>
      <c r="AXB74" s="0"/>
      <c r="AXC74" s="0"/>
      <c r="AXD74" s="0"/>
      <c r="AXE74" s="0"/>
      <c r="AXF74" s="0"/>
      <c r="AXG74" s="0"/>
      <c r="AXH74" s="0"/>
      <c r="AXI74" s="0"/>
      <c r="AXJ74" s="0"/>
      <c r="AXK74" s="0"/>
      <c r="AXL74" s="0"/>
      <c r="AXM74" s="0"/>
      <c r="AXN74" s="0"/>
      <c r="AXO74" s="0"/>
      <c r="AXP74" s="0"/>
      <c r="AXQ74" s="0"/>
      <c r="AXR74" s="0"/>
      <c r="AXS74" s="0"/>
      <c r="AXT74" s="0"/>
      <c r="AXU74" s="0"/>
      <c r="AXV74" s="0"/>
      <c r="AXW74" s="0"/>
      <c r="AXX74" s="0"/>
      <c r="AXY74" s="0"/>
      <c r="AXZ74" s="0"/>
      <c r="AYA74" s="0"/>
      <c r="AYB74" s="0"/>
      <c r="AYC74" s="0"/>
      <c r="AYD74" s="0"/>
      <c r="AYE74" s="0"/>
      <c r="AYF74" s="0"/>
      <c r="AYG74" s="0"/>
      <c r="AYH74" s="0"/>
      <c r="AYI74" s="0"/>
      <c r="AYJ74" s="0"/>
      <c r="AYK74" s="0"/>
      <c r="AYL74" s="0"/>
      <c r="AYM74" s="0"/>
      <c r="AYN74" s="0"/>
      <c r="AYO74" s="0"/>
      <c r="AYP74" s="0"/>
      <c r="AYQ74" s="0"/>
      <c r="AYR74" s="0"/>
      <c r="AYS74" s="0"/>
      <c r="AYT74" s="0"/>
      <c r="AYU74" s="0"/>
      <c r="AYV74" s="0"/>
      <c r="AYW74" s="0"/>
      <c r="AYX74" s="0"/>
      <c r="AYY74" s="0"/>
      <c r="AYZ74" s="0"/>
      <c r="AZA74" s="0"/>
      <c r="AZB74" s="0"/>
      <c r="AZC74" s="0"/>
      <c r="AZD74" s="0"/>
      <c r="AZE74" s="0"/>
      <c r="AZF74" s="0"/>
      <c r="AZG74" s="0"/>
      <c r="AZH74" s="0"/>
      <c r="AZI74" s="0"/>
      <c r="AZJ74" s="0"/>
      <c r="AZK74" s="0"/>
      <c r="AZL74" s="0"/>
      <c r="AZM74" s="0"/>
      <c r="AZN74" s="0"/>
      <c r="AZO74" s="0"/>
      <c r="AZP74" s="0"/>
      <c r="AZQ74" s="0"/>
      <c r="AZR74" s="0"/>
      <c r="AZS74" s="0"/>
      <c r="AZT74" s="0"/>
      <c r="AZU74" s="0"/>
      <c r="AZV74" s="0"/>
      <c r="AZW74" s="0"/>
      <c r="AZX74" s="0"/>
      <c r="AZY74" s="0"/>
      <c r="AZZ74" s="0"/>
      <c r="BAA74" s="0"/>
      <c r="BAB74" s="0"/>
      <c r="BAC74" s="0"/>
      <c r="BAD74" s="0"/>
      <c r="BAE74" s="0"/>
      <c r="BAF74" s="0"/>
      <c r="BAG74" s="0"/>
      <c r="BAH74" s="0"/>
      <c r="BAI74" s="0"/>
      <c r="BAJ74" s="0"/>
      <c r="BAK74" s="0"/>
      <c r="BAL74" s="0"/>
      <c r="BAM74" s="0"/>
      <c r="BAN74" s="0"/>
      <c r="BAO74" s="0"/>
      <c r="BAP74" s="0"/>
      <c r="BAQ74" s="0"/>
      <c r="BAR74" s="0"/>
      <c r="BAS74" s="0"/>
      <c r="BAT74" s="0"/>
      <c r="BAU74" s="0"/>
      <c r="BAV74" s="0"/>
      <c r="BAW74" s="0"/>
      <c r="BAX74" s="0"/>
      <c r="BAY74" s="0"/>
      <c r="BAZ74" s="0"/>
      <c r="BBA74" s="0"/>
      <c r="BBB74" s="0"/>
      <c r="BBC74" s="0"/>
      <c r="BBD74" s="0"/>
      <c r="BBE74" s="0"/>
      <c r="BBF74" s="0"/>
      <c r="BBG74" s="0"/>
      <c r="BBH74" s="0"/>
      <c r="BBI74" s="0"/>
      <c r="BBJ74" s="0"/>
      <c r="BBK74" s="0"/>
      <c r="BBL74" s="0"/>
      <c r="BBM74" s="0"/>
      <c r="BBN74" s="0"/>
      <c r="BBO74" s="0"/>
      <c r="BBP74" s="0"/>
      <c r="BBQ74" s="0"/>
      <c r="BBR74" s="0"/>
      <c r="BBS74" s="0"/>
      <c r="BBT74" s="0"/>
      <c r="BBU74" s="0"/>
      <c r="BBV74" s="0"/>
      <c r="BBW74" s="0"/>
      <c r="BBX74" s="0"/>
      <c r="BBY74" s="0"/>
      <c r="BBZ74" s="0"/>
      <c r="BCA74" s="0"/>
      <c r="BCB74" s="0"/>
      <c r="BCC74" s="0"/>
      <c r="BCD74" s="0"/>
      <c r="BCE74" s="0"/>
      <c r="BCF74" s="0"/>
      <c r="BCG74" s="0"/>
      <c r="BCH74" s="0"/>
      <c r="BCI74" s="0"/>
      <c r="BCJ74" s="0"/>
      <c r="BCK74" s="0"/>
      <c r="BCL74" s="0"/>
      <c r="BCM74" s="0"/>
      <c r="BCN74" s="0"/>
      <c r="BCO74" s="0"/>
      <c r="BCP74" s="0"/>
      <c r="BCQ74" s="0"/>
      <c r="BCR74" s="0"/>
      <c r="BCS74" s="0"/>
      <c r="BCT74" s="0"/>
      <c r="BCU74" s="0"/>
      <c r="BCV74" s="0"/>
      <c r="BCW74" s="0"/>
      <c r="BCX74" s="0"/>
      <c r="BCY74" s="0"/>
      <c r="BCZ74" s="0"/>
      <c r="BDA74" s="0"/>
      <c r="BDB74" s="0"/>
      <c r="BDC74" s="0"/>
      <c r="BDD74" s="0"/>
      <c r="BDE74" s="0"/>
      <c r="BDF74" s="0"/>
      <c r="BDG74" s="0"/>
      <c r="BDH74" s="0"/>
      <c r="BDI74" s="0"/>
      <c r="BDJ74" s="0"/>
      <c r="BDK74" s="0"/>
      <c r="BDL74" s="0"/>
      <c r="BDM74" s="0"/>
      <c r="BDN74" s="0"/>
      <c r="BDO74" s="0"/>
      <c r="BDP74" s="0"/>
      <c r="BDQ74" s="0"/>
      <c r="BDR74" s="0"/>
      <c r="BDS74" s="0"/>
      <c r="BDT74" s="0"/>
      <c r="BDU74" s="0"/>
      <c r="BDV74" s="0"/>
      <c r="BDW74" s="0"/>
      <c r="BDX74" s="0"/>
      <c r="BDY74" s="0"/>
      <c r="BDZ74" s="0"/>
      <c r="BEA74" s="0"/>
      <c r="BEB74" s="0"/>
      <c r="BEC74" s="0"/>
      <c r="BED74" s="0"/>
      <c r="BEE74" s="0"/>
      <c r="BEF74" s="0"/>
      <c r="BEG74" s="0"/>
      <c r="BEH74" s="0"/>
      <c r="BEI74" s="0"/>
      <c r="BEJ74" s="0"/>
      <c r="BEK74" s="0"/>
      <c r="BEL74" s="0"/>
      <c r="BEM74" s="0"/>
      <c r="BEN74" s="0"/>
      <c r="BEO74" s="0"/>
      <c r="BEP74" s="0"/>
      <c r="BEQ74" s="0"/>
      <c r="BER74" s="0"/>
      <c r="BES74" s="0"/>
      <c r="BET74" s="0"/>
      <c r="BEU74" s="0"/>
      <c r="BEV74" s="0"/>
      <c r="BEW74" s="0"/>
      <c r="BEX74" s="0"/>
      <c r="BEY74" s="0"/>
      <c r="BEZ74" s="0"/>
      <c r="BFA74" s="0"/>
      <c r="BFB74" s="0"/>
      <c r="BFC74" s="0"/>
      <c r="BFD74" s="0"/>
      <c r="BFE74" s="0"/>
      <c r="BFF74" s="0"/>
      <c r="BFG74" s="0"/>
      <c r="BFH74" s="0"/>
      <c r="BFI74" s="0"/>
      <c r="BFJ74" s="0"/>
      <c r="BFK74" s="0"/>
      <c r="BFL74" s="0"/>
      <c r="BFM74" s="0"/>
      <c r="BFN74" s="0"/>
      <c r="BFO74" s="0"/>
      <c r="BFP74" s="0"/>
      <c r="BFQ74" s="0"/>
      <c r="BFR74" s="0"/>
      <c r="BFS74" s="0"/>
      <c r="BFT74" s="0"/>
      <c r="BFU74" s="0"/>
      <c r="BFV74" s="0"/>
      <c r="BFW74" s="0"/>
      <c r="BFX74" s="0"/>
      <c r="BFY74" s="0"/>
      <c r="BFZ74" s="0"/>
      <c r="BGA74" s="0"/>
      <c r="BGB74" s="0"/>
      <c r="BGC74" s="0"/>
      <c r="BGD74" s="0"/>
      <c r="BGE74" s="0"/>
      <c r="BGF74" s="0"/>
      <c r="BGG74" s="0"/>
      <c r="BGH74" s="0"/>
      <c r="BGI74" s="0"/>
      <c r="BGJ74" s="0"/>
      <c r="BGK74" s="0"/>
      <c r="BGL74" s="0"/>
      <c r="BGM74" s="0"/>
      <c r="BGN74" s="0"/>
      <c r="BGO74" s="0"/>
      <c r="BGP74" s="0"/>
      <c r="BGQ74" s="0"/>
      <c r="BGR74" s="0"/>
      <c r="BGS74" s="0"/>
      <c r="BGT74" s="0"/>
      <c r="BGU74" s="0"/>
      <c r="BGV74" s="0"/>
      <c r="BGW74" s="0"/>
      <c r="BGX74" s="0"/>
      <c r="BGY74" s="0"/>
      <c r="BGZ74" s="0"/>
      <c r="BHA74" s="0"/>
      <c r="BHB74" s="0"/>
      <c r="BHC74" s="0"/>
      <c r="BHD74" s="0"/>
      <c r="BHE74" s="0"/>
      <c r="BHF74" s="0"/>
      <c r="BHG74" s="0"/>
      <c r="BHH74" s="0"/>
      <c r="BHI74" s="0"/>
      <c r="BHJ74" s="0"/>
      <c r="BHK74" s="0"/>
      <c r="BHL74" s="0"/>
      <c r="BHM74" s="0"/>
      <c r="BHN74" s="0"/>
      <c r="BHO74" s="0"/>
      <c r="BHP74" s="0"/>
      <c r="BHQ74" s="0"/>
      <c r="BHR74" s="0"/>
      <c r="BHS74" s="0"/>
      <c r="BHT74" s="0"/>
      <c r="BHU74" s="0"/>
      <c r="BHV74" s="0"/>
      <c r="BHW74" s="0"/>
      <c r="BHX74" s="0"/>
      <c r="BHY74" s="0"/>
      <c r="BHZ74" s="0"/>
      <c r="BIA74" s="0"/>
      <c r="BIB74" s="0"/>
      <c r="BIC74" s="0"/>
      <c r="BID74" s="0"/>
      <c r="BIE74" s="0"/>
      <c r="BIF74" s="0"/>
      <c r="BIG74" s="0"/>
      <c r="BIH74" s="0"/>
      <c r="BII74" s="0"/>
      <c r="BIJ74" s="0"/>
      <c r="BIK74" s="0"/>
      <c r="BIL74" s="0"/>
      <c r="BIM74" s="0"/>
      <c r="BIN74" s="0"/>
      <c r="BIO74" s="0"/>
      <c r="BIP74" s="0"/>
      <c r="BIQ74" s="0"/>
      <c r="BIR74" s="0"/>
      <c r="BIS74" s="0"/>
      <c r="BIT74" s="0"/>
      <c r="BIU74" s="0"/>
      <c r="BIV74" s="0"/>
      <c r="BIW74" s="0"/>
      <c r="BIX74" s="0"/>
      <c r="BIY74" s="0"/>
      <c r="BIZ74" s="0"/>
      <c r="BJA74" s="0"/>
      <c r="BJB74" s="0"/>
      <c r="BJC74" s="0"/>
      <c r="BJD74" s="0"/>
      <c r="BJE74" s="0"/>
      <c r="BJF74" s="0"/>
      <c r="BJG74" s="0"/>
      <c r="BJH74" s="0"/>
      <c r="BJI74" s="0"/>
      <c r="BJJ74" s="0"/>
      <c r="BJK74" s="0"/>
      <c r="BJL74" s="0"/>
      <c r="BJM74" s="0"/>
      <c r="BJN74" s="0"/>
      <c r="BJO74" s="0"/>
      <c r="BJP74" s="0"/>
      <c r="BJQ74" s="0"/>
      <c r="BJR74" s="0"/>
      <c r="BJS74" s="0"/>
      <c r="BJT74" s="0"/>
      <c r="BJU74" s="0"/>
      <c r="BJV74" s="0"/>
      <c r="BJW74" s="0"/>
      <c r="BJX74" s="0"/>
      <c r="BJY74" s="0"/>
      <c r="BJZ74" s="0"/>
      <c r="BKA74" s="0"/>
      <c r="BKB74" s="0"/>
      <c r="BKC74" s="0"/>
      <c r="BKD74" s="0"/>
      <c r="BKE74" s="0"/>
      <c r="BKF74" s="0"/>
      <c r="BKG74" s="0"/>
      <c r="BKH74" s="0"/>
      <c r="BKI74" s="0"/>
      <c r="BKJ74" s="0"/>
      <c r="BKK74" s="0"/>
      <c r="BKL74" s="0"/>
      <c r="BKM74" s="0"/>
      <c r="BKN74" s="0"/>
      <c r="BKO74" s="0"/>
      <c r="BKP74" s="0"/>
      <c r="BKQ74" s="0"/>
      <c r="BKR74" s="0"/>
      <c r="BKS74" s="0"/>
      <c r="BKT74" s="0"/>
      <c r="BKU74" s="0"/>
      <c r="BKV74" s="0"/>
      <c r="BKW74" s="0"/>
      <c r="BKX74" s="0"/>
      <c r="BKY74" s="0"/>
      <c r="BKZ74" s="0"/>
      <c r="BLA74" s="0"/>
      <c r="BLB74" s="0"/>
      <c r="BLC74" s="0"/>
      <c r="BLD74" s="0"/>
      <c r="BLE74" s="0"/>
      <c r="BLF74" s="0"/>
      <c r="BLG74" s="0"/>
      <c r="BLH74" s="0"/>
      <c r="BLI74" s="0"/>
      <c r="BLJ74" s="0"/>
      <c r="BLK74" s="0"/>
      <c r="BLL74" s="0"/>
      <c r="BLM74" s="0"/>
      <c r="BLN74" s="0"/>
      <c r="BLO74" s="0"/>
      <c r="BLP74" s="0"/>
      <c r="BLQ74" s="0"/>
      <c r="BLR74" s="0"/>
      <c r="BLS74" s="0"/>
      <c r="BLT74" s="0"/>
      <c r="BLU74" s="0"/>
      <c r="BLV74" s="0"/>
      <c r="BLW74" s="0"/>
      <c r="BLX74" s="0"/>
      <c r="BLY74" s="0"/>
      <c r="BLZ74" s="0"/>
      <c r="BMA74" s="0"/>
      <c r="BMB74" s="0"/>
      <c r="BMC74" s="0"/>
      <c r="BMD74" s="0"/>
      <c r="BME74" s="0"/>
      <c r="BMF74" s="0"/>
      <c r="BMG74" s="0"/>
      <c r="BMH74" s="0"/>
      <c r="BMI74" s="0"/>
      <c r="BMJ74" s="0"/>
      <c r="BMK74" s="0"/>
      <c r="BML74" s="0"/>
      <c r="BMM74" s="0"/>
      <c r="BMN74" s="0"/>
      <c r="BMO74" s="0"/>
      <c r="BMP74" s="0"/>
      <c r="BMQ74" s="0"/>
      <c r="BMR74" s="0"/>
      <c r="BMS74" s="0"/>
      <c r="BMT74" s="0"/>
      <c r="BMU74" s="0"/>
      <c r="BMV74" s="0"/>
      <c r="BMW74" s="0"/>
      <c r="BMX74" s="0"/>
      <c r="BMY74" s="0"/>
      <c r="BMZ74" s="0"/>
      <c r="BNA74" s="0"/>
      <c r="BNB74" s="0"/>
      <c r="BNC74" s="0"/>
      <c r="BND74" s="0"/>
      <c r="BNE74" s="0"/>
      <c r="BNF74" s="0"/>
      <c r="BNG74" s="0"/>
      <c r="BNH74" s="0"/>
      <c r="BNI74" s="0"/>
      <c r="BNJ74" s="0"/>
      <c r="BNK74" s="0"/>
      <c r="BNL74" s="0"/>
      <c r="BNM74" s="0"/>
      <c r="BNN74" s="0"/>
      <c r="BNO74" s="0"/>
      <c r="BNP74" s="0"/>
      <c r="BNQ74" s="0"/>
      <c r="BNR74" s="0"/>
      <c r="BNS74" s="0"/>
      <c r="BNT74" s="0"/>
      <c r="BNU74" s="0"/>
      <c r="BNV74" s="0"/>
      <c r="BNW74" s="0"/>
      <c r="BNX74" s="0"/>
      <c r="BNY74" s="0"/>
      <c r="BNZ74" s="0"/>
      <c r="BOA74" s="0"/>
      <c r="BOB74" s="0"/>
      <c r="BOC74" s="0"/>
      <c r="BOD74" s="0"/>
      <c r="BOE74" s="0"/>
      <c r="BOF74" s="0"/>
      <c r="BOG74" s="0"/>
      <c r="BOH74" s="0"/>
      <c r="BOI74" s="0"/>
      <c r="BOJ74" s="0"/>
      <c r="BOK74" s="0"/>
      <c r="BOL74" s="0"/>
      <c r="BOM74" s="0"/>
      <c r="BON74" s="0"/>
      <c r="BOO74" s="0"/>
      <c r="BOP74" s="0"/>
      <c r="BOQ74" s="0"/>
      <c r="BOR74" s="0"/>
      <c r="BOS74" s="0"/>
      <c r="BOT74" s="0"/>
      <c r="BOU74" s="0"/>
      <c r="BOV74" s="0"/>
      <c r="BOW74" s="0"/>
      <c r="BOX74" s="0"/>
      <c r="BOY74" s="0"/>
      <c r="BOZ74" s="0"/>
      <c r="BPA74" s="0"/>
      <c r="BPB74" s="0"/>
      <c r="BPC74" s="0"/>
      <c r="BPD74" s="0"/>
      <c r="BPE74" s="0"/>
      <c r="BPF74" s="0"/>
      <c r="BPG74" s="0"/>
      <c r="BPH74" s="0"/>
      <c r="BPI74" s="0"/>
      <c r="BPJ74" s="0"/>
      <c r="BPK74" s="0"/>
      <c r="BPL74" s="0"/>
      <c r="BPM74" s="0"/>
      <c r="BPN74" s="0"/>
      <c r="BPO74" s="0"/>
      <c r="BPP74" s="0"/>
      <c r="BPQ74" s="0"/>
      <c r="BPR74" s="0"/>
      <c r="BPS74" s="0"/>
      <c r="BPT74" s="0"/>
      <c r="BPU74" s="0"/>
      <c r="BPV74" s="0"/>
      <c r="BPW74" s="0"/>
      <c r="BPX74" s="0"/>
      <c r="BPY74" s="0"/>
      <c r="BPZ74" s="0"/>
      <c r="BQA74" s="0"/>
      <c r="BQB74" s="0"/>
      <c r="BQC74" s="0"/>
      <c r="BQD74" s="0"/>
      <c r="BQE74" s="0"/>
      <c r="BQF74" s="0"/>
      <c r="BQG74" s="0"/>
      <c r="BQH74" s="0"/>
      <c r="BQI74" s="0"/>
      <c r="BQJ74" s="0"/>
      <c r="BQK74" s="0"/>
      <c r="BQL74" s="0"/>
      <c r="BQM74" s="0"/>
      <c r="BQN74" s="0"/>
      <c r="BQO74" s="0"/>
      <c r="BQP74" s="0"/>
      <c r="BQQ74" s="0"/>
      <c r="BQR74" s="0"/>
      <c r="BQS74" s="0"/>
      <c r="BQT74" s="0"/>
      <c r="BQU74" s="0"/>
      <c r="BQV74" s="0"/>
      <c r="BQW74" s="0"/>
      <c r="BQX74" s="0"/>
      <c r="BQY74" s="0"/>
      <c r="BQZ74" s="0"/>
      <c r="BRA74" s="0"/>
      <c r="BRB74" s="0"/>
      <c r="BRC74" s="0"/>
      <c r="BRD74" s="0"/>
      <c r="BRE74" s="0"/>
      <c r="BRF74" s="0"/>
      <c r="BRG74" s="0"/>
      <c r="BRH74" s="0"/>
      <c r="BRI74" s="0"/>
      <c r="BRJ74" s="0"/>
      <c r="BRK74" s="0"/>
      <c r="BRL74" s="0"/>
      <c r="BRM74" s="0"/>
      <c r="BRN74" s="0"/>
      <c r="BRO74" s="0"/>
      <c r="BRP74" s="0"/>
      <c r="BRQ74" s="0"/>
      <c r="BRR74" s="0"/>
      <c r="BRS74" s="0"/>
      <c r="BRT74" s="0"/>
      <c r="BRU74" s="0"/>
      <c r="BRV74" s="0"/>
      <c r="BRW74" s="0"/>
      <c r="BRX74" s="0"/>
      <c r="BRY74" s="0"/>
      <c r="BRZ74" s="0"/>
      <c r="BSA74" s="0"/>
      <c r="BSB74" s="0"/>
      <c r="BSC74" s="0"/>
      <c r="BSD74" s="0"/>
      <c r="BSE74" s="0"/>
      <c r="BSF74" s="0"/>
      <c r="BSG74" s="0"/>
      <c r="BSH74" s="0"/>
      <c r="BSI74" s="0"/>
      <c r="BSJ74" s="0"/>
      <c r="BSK74" s="0"/>
      <c r="BSL74" s="0"/>
      <c r="BSM74" s="0"/>
      <c r="BSN74" s="0"/>
      <c r="BSO74" s="0"/>
      <c r="BSP74" s="0"/>
      <c r="BSQ74" s="0"/>
      <c r="BSR74" s="0"/>
      <c r="BSS74" s="0"/>
      <c r="BST74" s="0"/>
      <c r="BSU74" s="0"/>
      <c r="BSV74" s="0"/>
      <c r="BSW74" s="0"/>
      <c r="BSX74" s="0"/>
      <c r="BSY74" s="0"/>
      <c r="BSZ74" s="0"/>
      <c r="BTA74" s="0"/>
      <c r="BTB74" s="0"/>
      <c r="BTC74" s="0"/>
      <c r="BTD74" s="0"/>
      <c r="BTE74" s="0"/>
      <c r="BTF74" s="0"/>
      <c r="BTG74" s="0"/>
      <c r="BTH74" s="0"/>
      <c r="BTI74" s="0"/>
      <c r="BTJ74" s="0"/>
      <c r="BTK74" s="0"/>
      <c r="BTL74" s="0"/>
      <c r="BTM74" s="0"/>
      <c r="BTN74" s="0"/>
      <c r="BTO74" s="0"/>
      <c r="BTP74" s="0"/>
      <c r="BTQ74" s="0"/>
      <c r="BTR74" s="0"/>
      <c r="BTS74" s="0"/>
      <c r="BTT74" s="0"/>
      <c r="BTU74" s="0"/>
      <c r="BTV74" s="0"/>
      <c r="BTW74" s="0"/>
      <c r="BTX74" s="0"/>
      <c r="BTY74" s="0"/>
      <c r="BTZ74" s="0"/>
      <c r="BUA74" s="0"/>
      <c r="BUB74" s="0"/>
      <c r="BUC74" s="0"/>
      <c r="BUD74" s="0"/>
      <c r="BUE74" s="0"/>
      <c r="BUF74" s="0"/>
      <c r="BUG74" s="0"/>
      <c r="BUH74" s="0"/>
      <c r="BUI74" s="0"/>
      <c r="BUJ74" s="0"/>
      <c r="BUK74" s="0"/>
      <c r="BUL74" s="0"/>
      <c r="BUM74" s="0"/>
      <c r="BUN74" s="0"/>
      <c r="BUO74" s="0"/>
      <c r="BUP74" s="0"/>
      <c r="BUQ74" s="0"/>
      <c r="BUR74" s="0"/>
      <c r="BUS74" s="0"/>
      <c r="BUT74" s="0"/>
      <c r="BUU74" s="0"/>
      <c r="BUV74" s="0"/>
      <c r="BUW74" s="0"/>
      <c r="BUX74" s="0"/>
      <c r="BUY74" s="0"/>
      <c r="BUZ74" s="0"/>
      <c r="BVA74" s="0"/>
      <c r="BVB74" s="0"/>
      <c r="BVC74" s="0"/>
      <c r="BVD74" s="0"/>
      <c r="BVE74" s="0"/>
      <c r="BVF74" s="0"/>
      <c r="BVG74" s="0"/>
      <c r="BVH74" s="0"/>
      <c r="BVI74" s="0"/>
      <c r="BVJ74" s="0"/>
      <c r="BVK74" s="0"/>
      <c r="BVL74" s="0"/>
      <c r="BVM74" s="0"/>
      <c r="BVN74" s="0"/>
      <c r="BVO74" s="0"/>
      <c r="BVP74" s="0"/>
      <c r="BVQ74" s="0"/>
      <c r="BVR74" s="0"/>
      <c r="BVS74" s="0"/>
      <c r="BVT74" s="0"/>
      <c r="BVU74" s="0"/>
      <c r="BVV74" s="0"/>
      <c r="BVW74" s="0"/>
      <c r="BVX74" s="0"/>
      <c r="BVY74" s="0"/>
      <c r="BVZ74" s="0"/>
      <c r="BWA74" s="0"/>
      <c r="BWB74" s="0"/>
      <c r="BWC74" s="0"/>
      <c r="BWD74" s="0"/>
      <c r="BWE74" s="0"/>
      <c r="BWF74" s="0"/>
      <c r="BWG74" s="0"/>
      <c r="BWH74" s="0"/>
      <c r="BWI74" s="0"/>
      <c r="BWJ74" s="0"/>
      <c r="BWK74" s="0"/>
      <c r="BWL74" s="0"/>
      <c r="BWM74" s="0"/>
      <c r="BWN74" s="0"/>
      <c r="BWO74" s="0"/>
      <c r="BWP74" s="0"/>
      <c r="BWQ74" s="0"/>
      <c r="BWR74" s="0"/>
      <c r="BWS74" s="0"/>
      <c r="BWT74" s="0"/>
      <c r="BWU74" s="0"/>
      <c r="BWV74" s="0"/>
      <c r="BWW74" s="0"/>
      <c r="BWX74" s="0"/>
      <c r="BWY74" s="0"/>
      <c r="BWZ74" s="0"/>
      <c r="BXA74" s="0"/>
      <c r="BXB74" s="0"/>
      <c r="BXC74" s="0"/>
      <c r="BXD74" s="0"/>
      <c r="BXE74" s="0"/>
      <c r="BXF74" s="0"/>
      <c r="BXG74" s="0"/>
      <c r="BXH74" s="0"/>
      <c r="BXI74" s="0"/>
      <c r="BXJ74" s="0"/>
      <c r="BXK74" s="0"/>
      <c r="BXL74" s="0"/>
      <c r="BXM74" s="0"/>
      <c r="BXN74" s="0"/>
      <c r="BXO74" s="0"/>
      <c r="BXP74" s="0"/>
      <c r="BXQ74" s="0"/>
      <c r="BXR74" s="0"/>
      <c r="BXS74" s="0"/>
      <c r="BXT74" s="0"/>
      <c r="BXU74" s="0"/>
      <c r="BXV74" s="0"/>
      <c r="BXW74" s="0"/>
      <c r="BXX74" s="0"/>
      <c r="BXY74" s="0"/>
      <c r="BXZ74" s="0"/>
      <c r="BYA74" s="0"/>
      <c r="BYB74" s="0"/>
      <c r="BYC74" s="0"/>
      <c r="BYD74" s="0"/>
      <c r="BYE74" s="0"/>
      <c r="BYF74" s="0"/>
      <c r="BYG74" s="0"/>
      <c r="BYH74" s="0"/>
      <c r="BYI74" s="0"/>
      <c r="BYJ74" s="0"/>
      <c r="BYK74" s="0"/>
      <c r="BYL74" s="0"/>
      <c r="BYM74" s="0"/>
      <c r="BYN74" s="0"/>
      <c r="BYO74" s="0"/>
      <c r="BYP74" s="0"/>
      <c r="BYQ74" s="0"/>
      <c r="BYR74" s="0"/>
      <c r="BYS74" s="0"/>
      <c r="BYT74" s="0"/>
      <c r="BYU74" s="0"/>
      <c r="BYV74" s="0"/>
      <c r="BYW74" s="0"/>
      <c r="BYX74" s="0"/>
      <c r="BYY74" s="0"/>
      <c r="BYZ74" s="0"/>
      <c r="BZA74" s="0"/>
      <c r="BZB74" s="0"/>
      <c r="BZC74" s="0"/>
      <c r="BZD74" s="0"/>
      <c r="BZE74" s="0"/>
      <c r="BZF74" s="0"/>
      <c r="BZG74" s="0"/>
      <c r="BZH74" s="0"/>
      <c r="BZI74" s="0"/>
      <c r="BZJ74" s="0"/>
      <c r="BZK74" s="0"/>
      <c r="BZL74" s="0"/>
      <c r="BZM74" s="0"/>
      <c r="BZN74" s="0"/>
      <c r="BZO74" s="0"/>
      <c r="BZP74" s="0"/>
      <c r="BZQ74" s="0"/>
      <c r="BZR74" s="0"/>
      <c r="BZS74" s="0"/>
      <c r="BZT74" s="0"/>
      <c r="BZU74" s="0"/>
      <c r="BZV74" s="0"/>
      <c r="BZW74" s="0"/>
      <c r="BZX74" s="0"/>
      <c r="BZY74" s="0"/>
      <c r="BZZ74" s="0"/>
      <c r="CAA74" s="0"/>
      <c r="CAB74" s="0"/>
      <c r="CAC74" s="0"/>
      <c r="CAD74" s="0"/>
      <c r="CAE74" s="0"/>
      <c r="CAF74" s="0"/>
      <c r="CAG74" s="0"/>
      <c r="CAH74" s="0"/>
      <c r="CAI74" s="0"/>
      <c r="CAJ74" s="0"/>
      <c r="CAK74" s="0"/>
      <c r="CAL74" s="0"/>
      <c r="CAM74" s="0"/>
      <c r="CAN74" s="0"/>
      <c r="CAO74" s="0"/>
      <c r="CAP74" s="0"/>
      <c r="CAQ74" s="0"/>
      <c r="CAR74" s="0"/>
      <c r="CAS74" s="0"/>
      <c r="CAT74" s="0"/>
      <c r="CAU74" s="0"/>
      <c r="CAV74" s="0"/>
      <c r="CAW74" s="0"/>
      <c r="CAX74" s="0"/>
      <c r="CAY74" s="0"/>
      <c r="CAZ74" s="0"/>
      <c r="CBA74" s="0"/>
      <c r="CBB74" s="0"/>
      <c r="CBC74" s="0"/>
      <c r="CBD74" s="0"/>
      <c r="CBE74" s="0"/>
      <c r="CBF74" s="0"/>
      <c r="CBG74" s="0"/>
      <c r="CBH74" s="0"/>
      <c r="CBI74" s="0"/>
      <c r="CBJ74" s="0"/>
      <c r="CBK74" s="0"/>
      <c r="CBL74" s="0"/>
      <c r="CBM74" s="0"/>
      <c r="CBN74" s="0"/>
      <c r="CBO74" s="0"/>
      <c r="CBP74" s="0"/>
      <c r="CBQ74" s="0"/>
      <c r="CBR74" s="0"/>
      <c r="CBS74" s="0"/>
      <c r="CBT74" s="0"/>
      <c r="CBU74" s="0"/>
      <c r="CBV74" s="0"/>
      <c r="CBW74" s="0"/>
      <c r="CBX74" s="0"/>
      <c r="CBY74" s="0"/>
      <c r="CBZ74" s="0"/>
      <c r="CCA74" s="0"/>
      <c r="CCB74" s="0"/>
      <c r="CCC74" s="0"/>
      <c r="CCD74" s="0"/>
      <c r="CCE74" s="0"/>
      <c r="CCF74" s="0"/>
      <c r="CCG74" s="0"/>
      <c r="CCH74" s="0"/>
      <c r="CCI74" s="0"/>
      <c r="CCJ74" s="0"/>
      <c r="CCK74" s="0"/>
      <c r="CCL74" s="0"/>
      <c r="CCM74" s="0"/>
      <c r="CCN74" s="0"/>
      <c r="CCO74" s="0"/>
      <c r="CCP74" s="0"/>
      <c r="CCQ74" s="0"/>
      <c r="CCR74" s="0"/>
      <c r="CCS74" s="0"/>
      <c r="CCT74" s="0"/>
      <c r="CCU74" s="0"/>
      <c r="CCV74" s="0"/>
      <c r="CCW74" s="0"/>
      <c r="CCX74" s="0"/>
      <c r="CCY74" s="0"/>
      <c r="CCZ74" s="0"/>
      <c r="CDA74" s="0"/>
      <c r="CDB74" s="0"/>
      <c r="CDC74" s="0"/>
      <c r="CDD74" s="0"/>
      <c r="CDE74" s="0"/>
      <c r="CDF74" s="0"/>
      <c r="CDG74" s="0"/>
      <c r="CDH74" s="0"/>
      <c r="CDI74" s="0"/>
      <c r="CDJ74" s="0"/>
      <c r="CDK74" s="0"/>
      <c r="CDL74" s="0"/>
      <c r="CDM74" s="0"/>
      <c r="CDN74" s="0"/>
      <c r="CDO74" s="0"/>
      <c r="CDP74" s="0"/>
      <c r="CDQ74" s="0"/>
      <c r="CDR74" s="0"/>
      <c r="CDS74" s="0"/>
      <c r="CDT74" s="0"/>
      <c r="CDU74" s="0"/>
      <c r="CDV74" s="0"/>
      <c r="CDW74" s="0"/>
      <c r="CDX74" s="0"/>
      <c r="CDY74" s="0"/>
      <c r="CDZ74" s="0"/>
      <c r="CEA74" s="0"/>
      <c r="CEB74" s="0"/>
      <c r="CEC74" s="0"/>
      <c r="CED74" s="0"/>
      <c r="CEE74" s="0"/>
      <c r="CEF74" s="0"/>
      <c r="CEG74" s="0"/>
      <c r="CEH74" s="0"/>
      <c r="CEI74" s="0"/>
      <c r="CEJ74" s="0"/>
      <c r="CEK74" s="0"/>
      <c r="CEL74" s="0"/>
      <c r="CEM74" s="0"/>
      <c r="CEN74" s="0"/>
      <c r="CEO74" s="0"/>
      <c r="CEP74" s="0"/>
      <c r="CEQ74" s="0"/>
      <c r="CER74" s="0"/>
      <c r="CES74" s="0"/>
      <c r="CET74" s="0"/>
      <c r="CEU74" s="0"/>
      <c r="CEV74" s="0"/>
      <c r="CEW74" s="0"/>
      <c r="CEX74" s="0"/>
      <c r="CEY74" s="0"/>
      <c r="CEZ74" s="0"/>
      <c r="CFA74" s="0"/>
      <c r="CFB74" s="0"/>
      <c r="CFC74" s="0"/>
      <c r="CFD74" s="0"/>
      <c r="CFE74" s="0"/>
      <c r="CFF74" s="0"/>
      <c r="CFG74" s="0"/>
      <c r="CFH74" s="0"/>
      <c r="CFI74" s="0"/>
      <c r="CFJ74" s="0"/>
      <c r="CFK74" s="0"/>
      <c r="CFL74" s="0"/>
      <c r="CFM74" s="0"/>
      <c r="CFN74" s="0"/>
      <c r="CFO74" s="0"/>
      <c r="CFP74" s="0"/>
      <c r="CFQ74" s="0"/>
      <c r="CFR74" s="0"/>
      <c r="CFS74" s="0"/>
      <c r="CFT74" s="0"/>
      <c r="CFU74" s="0"/>
      <c r="CFV74" s="0"/>
      <c r="CFW74" s="0"/>
      <c r="CFX74" s="0"/>
      <c r="CFY74" s="0"/>
      <c r="CFZ74" s="0"/>
      <c r="CGA74" s="0"/>
      <c r="CGB74" s="0"/>
      <c r="CGC74" s="0"/>
      <c r="CGD74" s="0"/>
      <c r="CGE74" s="0"/>
      <c r="CGF74" s="0"/>
      <c r="CGG74" s="0"/>
      <c r="CGH74" s="0"/>
      <c r="CGI74" s="0"/>
      <c r="CGJ74" s="0"/>
      <c r="CGK74" s="0"/>
      <c r="CGL74" s="0"/>
      <c r="CGM74" s="0"/>
      <c r="CGN74" s="0"/>
      <c r="CGO74" s="0"/>
      <c r="CGP74" s="0"/>
      <c r="CGQ74" s="0"/>
      <c r="CGR74" s="0"/>
      <c r="CGS74" s="0"/>
      <c r="CGT74" s="0"/>
      <c r="CGU74" s="0"/>
      <c r="CGV74" s="0"/>
      <c r="CGW74" s="0"/>
      <c r="CGX74" s="0"/>
      <c r="CGY74" s="0"/>
      <c r="CGZ74" s="0"/>
      <c r="CHA74" s="0"/>
      <c r="CHB74" s="0"/>
      <c r="CHC74" s="0"/>
      <c r="CHD74" s="0"/>
      <c r="CHE74" s="0"/>
      <c r="CHF74" s="0"/>
      <c r="CHG74" s="0"/>
      <c r="CHH74" s="0"/>
      <c r="CHI74" s="0"/>
      <c r="CHJ74" s="0"/>
      <c r="CHK74" s="0"/>
      <c r="CHL74" s="0"/>
      <c r="CHM74" s="0"/>
      <c r="CHN74" s="0"/>
      <c r="CHO74" s="0"/>
      <c r="CHP74" s="0"/>
      <c r="CHQ74" s="0"/>
      <c r="CHR74" s="0"/>
      <c r="CHS74" s="0"/>
      <c r="CHT74" s="0"/>
      <c r="CHU74" s="0"/>
      <c r="CHV74" s="0"/>
      <c r="CHW74" s="0"/>
      <c r="CHX74" s="0"/>
      <c r="CHY74" s="0"/>
      <c r="CHZ74" s="0"/>
      <c r="CIA74" s="0"/>
      <c r="CIB74" s="0"/>
      <c r="CIC74" s="0"/>
      <c r="CID74" s="0"/>
      <c r="CIE74" s="0"/>
      <c r="CIF74" s="0"/>
      <c r="CIG74" s="0"/>
      <c r="CIH74" s="0"/>
      <c r="CII74" s="0"/>
      <c r="CIJ74" s="0"/>
      <c r="CIK74" s="0"/>
      <c r="CIL74" s="0"/>
      <c r="CIM74" s="0"/>
      <c r="CIN74" s="0"/>
      <c r="CIO74" s="0"/>
      <c r="CIP74" s="0"/>
      <c r="CIQ74" s="0"/>
      <c r="CIR74" s="0"/>
      <c r="CIS74" s="0"/>
      <c r="CIT74" s="0"/>
      <c r="CIU74" s="0"/>
      <c r="CIV74" s="0"/>
      <c r="CIW74" s="0"/>
      <c r="CIX74" s="0"/>
      <c r="CIY74" s="0"/>
      <c r="CIZ74" s="0"/>
      <c r="CJA74" s="0"/>
      <c r="CJB74" s="0"/>
      <c r="CJC74" s="0"/>
      <c r="CJD74" s="0"/>
      <c r="CJE74" s="0"/>
      <c r="CJF74" s="0"/>
      <c r="CJG74" s="0"/>
      <c r="CJH74" s="0"/>
      <c r="CJI74" s="0"/>
      <c r="CJJ74" s="0"/>
      <c r="CJK74" s="0"/>
      <c r="CJL74" s="0"/>
      <c r="CJM74" s="0"/>
      <c r="CJN74" s="0"/>
      <c r="CJO74" s="0"/>
      <c r="CJP74" s="0"/>
      <c r="CJQ74" s="0"/>
      <c r="CJR74" s="0"/>
      <c r="CJS74" s="0"/>
      <c r="CJT74" s="0"/>
      <c r="CJU74" s="0"/>
      <c r="CJV74" s="0"/>
      <c r="CJW74" s="0"/>
      <c r="CJX74" s="0"/>
      <c r="CJY74" s="0"/>
      <c r="CJZ74" s="0"/>
      <c r="CKA74" s="0"/>
      <c r="CKB74" s="0"/>
      <c r="CKC74" s="0"/>
      <c r="CKD74" s="0"/>
      <c r="CKE74" s="0"/>
      <c r="CKF74" s="0"/>
      <c r="CKG74" s="0"/>
      <c r="CKH74" s="0"/>
      <c r="CKI74" s="0"/>
      <c r="CKJ74" s="0"/>
      <c r="CKK74" s="0"/>
      <c r="CKL74" s="0"/>
      <c r="CKM74" s="0"/>
      <c r="CKN74" s="0"/>
      <c r="CKO74" s="0"/>
      <c r="CKP74" s="0"/>
      <c r="CKQ74" s="0"/>
      <c r="CKR74" s="0"/>
      <c r="CKS74" s="0"/>
      <c r="CKT74" s="0"/>
      <c r="CKU74" s="0"/>
      <c r="CKV74" s="0"/>
      <c r="CKW74" s="0"/>
      <c r="CKX74" s="0"/>
      <c r="CKY74" s="0"/>
      <c r="CKZ74" s="0"/>
      <c r="CLA74" s="0"/>
      <c r="CLB74" s="0"/>
      <c r="CLC74" s="0"/>
      <c r="CLD74" s="0"/>
      <c r="CLE74" s="0"/>
      <c r="CLF74" s="0"/>
      <c r="CLG74" s="0"/>
      <c r="CLH74" s="0"/>
      <c r="CLI74" s="0"/>
      <c r="CLJ74" s="0"/>
      <c r="CLK74" s="0"/>
      <c r="CLL74" s="0"/>
      <c r="CLM74" s="0"/>
      <c r="CLN74" s="0"/>
      <c r="CLO74" s="0"/>
      <c r="CLP74" s="0"/>
      <c r="CLQ74" s="0"/>
      <c r="CLR74" s="0"/>
      <c r="CLS74" s="0"/>
      <c r="CLT74" s="0"/>
      <c r="CLU74" s="0"/>
      <c r="CLV74" s="0"/>
      <c r="CLW74" s="0"/>
      <c r="CLX74" s="0"/>
      <c r="CLY74" s="0"/>
      <c r="CLZ74" s="0"/>
      <c r="CMA74" s="0"/>
      <c r="CMB74" s="0"/>
      <c r="CMC74" s="0"/>
      <c r="CMD74" s="0"/>
      <c r="CME74" s="0"/>
      <c r="CMF74" s="0"/>
      <c r="CMG74" s="0"/>
      <c r="CMH74" s="0"/>
      <c r="CMI74" s="0"/>
      <c r="CMJ74" s="0"/>
      <c r="CMK74" s="0"/>
      <c r="CML74" s="0"/>
      <c r="CMM74" s="0"/>
      <c r="CMN74" s="0"/>
      <c r="CMO74" s="0"/>
      <c r="CMP74" s="0"/>
      <c r="CMQ74" s="0"/>
      <c r="CMR74" s="0"/>
      <c r="CMS74" s="0"/>
      <c r="CMT74" s="0"/>
      <c r="CMU74" s="0"/>
      <c r="CMV74" s="0"/>
      <c r="CMW74" s="0"/>
      <c r="CMX74" s="0"/>
      <c r="CMY74" s="0"/>
      <c r="CMZ74" s="0"/>
      <c r="CNA74" s="0"/>
      <c r="CNB74" s="0"/>
      <c r="CNC74" s="0"/>
      <c r="CND74" s="0"/>
      <c r="CNE74" s="0"/>
      <c r="CNF74" s="0"/>
      <c r="CNG74" s="0"/>
      <c r="CNH74" s="0"/>
      <c r="CNI74" s="0"/>
      <c r="CNJ74" s="0"/>
      <c r="CNK74" s="0"/>
      <c r="CNL74" s="0"/>
      <c r="CNM74" s="0"/>
      <c r="CNN74" s="0"/>
      <c r="CNO74" s="0"/>
      <c r="CNP74" s="0"/>
      <c r="CNQ74" s="0"/>
      <c r="CNR74" s="0"/>
      <c r="CNS74" s="0"/>
      <c r="CNT74" s="0"/>
      <c r="CNU74" s="0"/>
      <c r="CNV74" s="0"/>
      <c r="CNW74" s="0"/>
      <c r="CNX74" s="0"/>
      <c r="CNY74" s="0"/>
      <c r="CNZ74" s="0"/>
      <c r="COA74" s="0"/>
      <c r="COB74" s="0"/>
      <c r="COC74" s="0"/>
      <c r="COD74" s="0"/>
      <c r="COE74" s="0"/>
      <c r="COF74" s="0"/>
      <c r="COG74" s="0"/>
      <c r="COH74" s="0"/>
      <c r="COI74" s="0"/>
      <c r="COJ74" s="0"/>
      <c r="COK74" s="0"/>
      <c r="COL74" s="0"/>
      <c r="COM74" s="0"/>
      <c r="CON74" s="0"/>
      <c r="COO74" s="0"/>
      <c r="COP74" s="0"/>
      <c r="COQ74" s="0"/>
      <c r="COR74" s="0"/>
      <c r="COS74" s="0"/>
      <c r="COT74" s="0"/>
      <c r="COU74" s="0"/>
      <c r="COV74" s="0"/>
      <c r="COW74" s="0"/>
      <c r="COX74" s="0"/>
      <c r="COY74" s="0"/>
      <c r="COZ74" s="0"/>
      <c r="CPA74" s="0"/>
      <c r="CPB74" s="0"/>
      <c r="CPC74" s="0"/>
      <c r="CPD74" s="0"/>
      <c r="CPE74" s="0"/>
      <c r="CPF74" s="0"/>
      <c r="CPG74" s="0"/>
      <c r="CPH74" s="0"/>
      <c r="CPI74" s="0"/>
      <c r="CPJ74" s="0"/>
      <c r="CPK74" s="0"/>
      <c r="CPL74" s="0"/>
      <c r="CPM74" s="0"/>
      <c r="CPN74" s="0"/>
      <c r="CPO74" s="0"/>
      <c r="CPP74" s="0"/>
      <c r="CPQ74" s="0"/>
      <c r="CPR74" s="0"/>
      <c r="CPS74" s="0"/>
      <c r="CPT74" s="0"/>
      <c r="CPU74" s="0"/>
      <c r="CPV74" s="0"/>
      <c r="CPW74" s="0"/>
      <c r="CPX74" s="0"/>
      <c r="CPY74" s="0"/>
      <c r="CPZ74" s="0"/>
      <c r="CQA74" s="0"/>
      <c r="CQB74" s="0"/>
      <c r="CQC74" s="0"/>
      <c r="CQD74" s="0"/>
      <c r="CQE74" s="0"/>
      <c r="CQF74" s="0"/>
      <c r="CQG74" s="0"/>
      <c r="CQH74" s="0"/>
      <c r="CQI74" s="0"/>
      <c r="CQJ74" s="0"/>
      <c r="CQK74" s="0"/>
      <c r="CQL74" s="0"/>
      <c r="CQM74" s="0"/>
      <c r="CQN74" s="0"/>
      <c r="CQO74" s="0"/>
      <c r="CQP74" s="0"/>
      <c r="CQQ74" s="0"/>
      <c r="CQR74" s="0"/>
      <c r="CQS74" s="0"/>
      <c r="CQT74" s="0"/>
      <c r="CQU74" s="0"/>
      <c r="CQV74" s="0"/>
      <c r="CQW74" s="0"/>
      <c r="CQX74" s="0"/>
      <c r="CQY74" s="0"/>
      <c r="CQZ74" s="0"/>
      <c r="CRA74" s="0"/>
      <c r="CRB74" s="0"/>
      <c r="CRC74" s="0"/>
      <c r="CRD74" s="0"/>
      <c r="CRE74" s="0"/>
      <c r="CRF74" s="0"/>
      <c r="CRG74" s="0"/>
      <c r="CRH74" s="0"/>
      <c r="CRI74" s="0"/>
      <c r="CRJ74" s="0"/>
      <c r="CRK74" s="0"/>
      <c r="CRL74" s="0"/>
      <c r="CRM74" s="0"/>
      <c r="CRN74" s="0"/>
      <c r="CRO74" s="0"/>
      <c r="CRP74" s="0"/>
      <c r="CRQ74" s="0"/>
      <c r="CRR74" s="0"/>
      <c r="CRS74" s="0"/>
      <c r="CRT74" s="0"/>
      <c r="CRU74" s="0"/>
      <c r="CRV74" s="0"/>
      <c r="CRW74" s="0"/>
      <c r="CRX74" s="0"/>
      <c r="CRY74" s="0"/>
      <c r="CRZ74" s="0"/>
      <c r="CSA74" s="0"/>
      <c r="CSB74" s="0"/>
      <c r="CSC74" s="0"/>
      <c r="CSD74" s="0"/>
      <c r="CSE74" s="0"/>
      <c r="CSF74" s="0"/>
      <c r="CSG74" s="0"/>
      <c r="CSH74" s="0"/>
      <c r="CSI74" s="0"/>
      <c r="CSJ74" s="0"/>
      <c r="CSK74" s="0"/>
      <c r="CSL74" s="0"/>
      <c r="CSM74" s="0"/>
      <c r="CSN74" s="0"/>
      <c r="CSO74" s="0"/>
      <c r="CSP74" s="0"/>
      <c r="CSQ74" s="0"/>
      <c r="CSR74" s="0"/>
      <c r="CSS74" s="0"/>
      <c r="CST74" s="0"/>
      <c r="CSU74" s="0"/>
      <c r="CSV74" s="0"/>
      <c r="CSW74" s="0"/>
      <c r="CSX74" s="0"/>
      <c r="CSY74" s="0"/>
      <c r="CSZ74" s="0"/>
      <c r="CTA74" s="0"/>
      <c r="CTB74" s="0"/>
      <c r="CTC74" s="0"/>
      <c r="CTD74" s="0"/>
      <c r="CTE74" s="0"/>
      <c r="CTF74" s="0"/>
      <c r="CTG74" s="0"/>
      <c r="CTH74" s="0"/>
      <c r="CTI74" s="0"/>
      <c r="CTJ74" s="0"/>
      <c r="CTK74" s="0"/>
      <c r="CTL74" s="0"/>
      <c r="CTM74" s="0"/>
      <c r="CTN74" s="0"/>
      <c r="CTO74" s="0"/>
      <c r="CTP74" s="0"/>
      <c r="CTQ74" s="0"/>
      <c r="CTR74" s="0"/>
      <c r="CTS74" s="0"/>
      <c r="CTT74" s="0"/>
      <c r="CTU74" s="0"/>
      <c r="CTV74" s="0"/>
      <c r="CTW74" s="0"/>
      <c r="CTX74" s="0"/>
      <c r="CTY74" s="0"/>
      <c r="CTZ74" s="0"/>
      <c r="CUA74" s="0"/>
      <c r="CUB74" s="0"/>
      <c r="CUC74" s="0"/>
      <c r="CUD74" s="0"/>
      <c r="CUE74" s="0"/>
      <c r="CUF74" s="0"/>
      <c r="CUG74" s="0"/>
      <c r="CUH74" s="0"/>
      <c r="CUI74" s="0"/>
      <c r="CUJ74" s="0"/>
      <c r="CUK74" s="0"/>
      <c r="CUL74" s="0"/>
      <c r="CUM74" s="0"/>
      <c r="CUN74" s="0"/>
      <c r="CUO74" s="0"/>
      <c r="CUP74" s="0"/>
      <c r="CUQ74" s="0"/>
      <c r="CUR74" s="0"/>
      <c r="CUS74" s="0"/>
      <c r="CUT74" s="0"/>
      <c r="CUU74" s="0"/>
      <c r="CUV74" s="0"/>
      <c r="CUW74" s="0"/>
      <c r="CUX74" s="0"/>
      <c r="CUY74" s="0"/>
      <c r="CUZ74" s="0"/>
      <c r="CVA74" s="0"/>
      <c r="CVB74" s="0"/>
      <c r="CVC74" s="0"/>
      <c r="CVD74" s="0"/>
      <c r="CVE74" s="0"/>
      <c r="CVF74" s="0"/>
      <c r="CVG74" s="0"/>
      <c r="CVH74" s="0"/>
      <c r="CVI74" s="0"/>
      <c r="CVJ74" s="0"/>
      <c r="CVK74" s="0"/>
      <c r="CVL74" s="0"/>
      <c r="CVM74" s="0"/>
      <c r="CVN74" s="0"/>
      <c r="CVO74" s="0"/>
      <c r="CVP74" s="0"/>
      <c r="CVQ74" s="0"/>
      <c r="CVR74" s="0"/>
      <c r="CVS74" s="0"/>
      <c r="CVT74" s="0"/>
      <c r="CVU74" s="0"/>
      <c r="CVV74" s="0"/>
      <c r="CVW74" s="0"/>
      <c r="CVX74" s="0"/>
      <c r="CVY74" s="0"/>
      <c r="CVZ74" s="0"/>
      <c r="CWA74" s="0"/>
      <c r="CWB74" s="0"/>
      <c r="CWC74" s="0"/>
      <c r="CWD74" s="0"/>
      <c r="CWE74" s="0"/>
      <c r="CWF74" s="0"/>
      <c r="CWG74" s="0"/>
      <c r="CWH74" s="0"/>
      <c r="CWI74" s="0"/>
      <c r="CWJ74" s="0"/>
      <c r="CWK74" s="0"/>
      <c r="CWL74" s="0"/>
      <c r="CWM74" s="0"/>
      <c r="CWN74" s="0"/>
      <c r="CWO74" s="0"/>
      <c r="CWP74" s="0"/>
      <c r="CWQ74" s="0"/>
      <c r="CWR74" s="0"/>
      <c r="CWS74" s="0"/>
      <c r="CWT74" s="0"/>
      <c r="CWU74" s="0"/>
      <c r="CWV74" s="0"/>
      <c r="CWW74" s="0"/>
      <c r="CWX74" s="0"/>
      <c r="CWY74" s="0"/>
      <c r="CWZ74" s="0"/>
      <c r="CXA74" s="0"/>
      <c r="CXB74" s="0"/>
      <c r="CXC74" s="0"/>
      <c r="CXD74" s="0"/>
      <c r="CXE74" s="0"/>
      <c r="CXF74" s="0"/>
      <c r="CXG74" s="0"/>
      <c r="CXH74" s="0"/>
      <c r="CXI74" s="0"/>
      <c r="CXJ74" s="0"/>
      <c r="CXK74" s="0"/>
      <c r="CXL74" s="0"/>
      <c r="CXM74" s="0"/>
      <c r="CXN74" s="0"/>
      <c r="CXO74" s="0"/>
      <c r="CXP74" s="0"/>
      <c r="CXQ74" s="0"/>
      <c r="CXR74" s="0"/>
      <c r="CXS74" s="0"/>
      <c r="CXT74" s="0"/>
      <c r="CXU74" s="0"/>
      <c r="CXV74" s="0"/>
      <c r="CXW74" s="0"/>
      <c r="CXX74" s="0"/>
      <c r="CXY74" s="0"/>
      <c r="CXZ74" s="0"/>
      <c r="CYA74" s="0"/>
      <c r="CYB74" s="0"/>
      <c r="CYC74" s="0"/>
      <c r="CYD74" s="0"/>
      <c r="CYE74" s="0"/>
      <c r="CYF74" s="0"/>
      <c r="CYG74" s="0"/>
      <c r="CYH74" s="0"/>
      <c r="CYI74" s="0"/>
      <c r="CYJ74" s="0"/>
      <c r="CYK74" s="0"/>
      <c r="CYL74" s="0"/>
      <c r="CYM74" s="0"/>
      <c r="CYN74" s="0"/>
      <c r="CYO74" s="0"/>
      <c r="CYP74" s="0"/>
      <c r="CYQ74" s="0"/>
      <c r="CYR74" s="0"/>
      <c r="CYS74" s="0"/>
      <c r="CYT74" s="0"/>
      <c r="CYU74" s="0"/>
      <c r="CYV74" s="0"/>
      <c r="CYW74" s="0"/>
      <c r="CYX74" s="0"/>
      <c r="CYY74" s="0"/>
      <c r="CYZ74" s="0"/>
      <c r="CZA74" s="0"/>
      <c r="CZB74" s="0"/>
      <c r="CZC74" s="0"/>
      <c r="CZD74" s="0"/>
      <c r="CZE74" s="0"/>
      <c r="CZF74" s="0"/>
      <c r="CZG74" s="0"/>
      <c r="CZH74" s="0"/>
      <c r="CZI74" s="0"/>
      <c r="CZJ74" s="0"/>
      <c r="CZK74" s="0"/>
      <c r="CZL74" s="0"/>
      <c r="CZM74" s="0"/>
      <c r="CZN74" s="0"/>
      <c r="CZO74" s="0"/>
      <c r="CZP74" s="0"/>
      <c r="CZQ74" s="0"/>
      <c r="CZR74" s="0"/>
      <c r="CZS74" s="0"/>
      <c r="CZT74" s="0"/>
      <c r="CZU74" s="0"/>
      <c r="CZV74" s="0"/>
      <c r="CZW74" s="0"/>
      <c r="CZX74" s="0"/>
      <c r="CZY74" s="0"/>
      <c r="CZZ74" s="0"/>
      <c r="DAA74" s="0"/>
      <c r="DAB74" s="0"/>
      <c r="DAC74" s="0"/>
      <c r="DAD74" s="0"/>
      <c r="DAE74" s="0"/>
      <c r="DAF74" s="0"/>
      <c r="DAG74" s="0"/>
      <c r="DAH74" s="0"/>
      <c r="DAI74" s="0"/>
      <c r="DAJ74" s="0"/>
      <c r="DAK74" s="0"/>
      <c r="DAL74" s="0"/>
      <c r="DAM74" s="0"/>
      <c r="DAN74" s="0"/>
      <c r="DAO74" s="0"/>
      <c r="DAP74" s="0"/>
      <c r="DAQ74" s="0"/>
      <c r="DAR74" s="0"/>
      <c r="DAS74" s="0"/>
      <c r="DAT74" s="0"/>
      <c r="DAU74" s="0"/>
      <c r="DAV74" s="0"/>
      <c r="DAW74" s="0"/>
      <c r="DAX74" s="0"/>
      <c r="DAY74" s="0"/>
      <c r="DAZ74" s="0"/>
      <c r="DBA74" s="0"/>
      <c r="DBB74" s="0"/>
      <c r="DBC74" s="0"/>
      <c r="DBD74" s="0"/>
      <c r="DBE74" s="0"/>
      <c r="DBF74" s="0"/>
      <c r="DBG74" s="0"/>
      <c r="DBH74" s="0"/>
      <c r="DBI74" s="0"/>
      <c r="DBJ74" s="0"/>
      <c r="DBK74" s="0"/>
      <c r="DBL74" s="0"/>
      <c r="DBM74" s="0"/>
      <c r="DBN74" s="0"/>
      <c r="DBO74" s="0"/>
      <c r="DBP74" s="0"/>
      <c r="DBQ74" s="0"/>
      <c r="DBR74" s="0"/>
      <c r="DBS74" s="0"/>
      <c r="DBT74" s="0"/>
      <c r="DBU74" s="0"/>
      <c r="DBV74" s="0"/>
      <c r="DBW74" s="0"/>
      <c r="DBX74" s="0"/>
      <c r="DBY74" s="0"/>
      <c r="DBZ74" s="0"/>
      <c r="DCA74" s="0"/>
      <c r="DCB74" s="0"/>
      <c r="DCC74" s="0"/>
      <c r="DCD74" s="0"/>
      <c r="DCE74" s="0"/>
      <c r="DCF74" s="0"/>
      <c r="DCG74" s="0"/>
      <c r="DCH74" s="0"/>
      <c r="DCI74" s="0"/>
      <c r="DCJ74" s="0"/>
      <c r="DCK74" s="0"/>
      <c r="DCL74" s="0"/>
      <c r="DCM74" s="0"/>
      <c r="DCN74" s="0"/>
      <c r="DCO74" s="0"/>
      <c r="DCP74" s="0"/>
      <c r="DCQ74" s="0"/>
      <c r="DCR74" s="0"/>
      <c r="DCS74" s="0"/>
      <c r="DCT74" s="0"/>
      <c r="DCU74" s="0"/>
      <c r="DCV74" s="0"/>
      <c r="DCW74" s="0"/>
      <c r="DCX74" s="0"/>
      <c r="DCY74" s="0"/>
      <c r="DCZ74" s="0"/>
      <c r="DDA74" s="0"/>
      <c r="DDB74" s="0"/>
      <c r="DDC74" s="0"/>
      <c r="DDD74" s="0"/>
      <c r="DDE74" s="0"/>
      <c r="DDF74" s="0"/>
      <c r="DDG74" s="0"/>
      <c r="DDH74" s="0"/>
      <c r="DDI74" s="0"/>
      <c r="DDJ74" s="0"/>
      <c r="DDK74" s="0"/>
      <c r="DDL74" s="0"/>
      <c r="DDM74" s="0"/>
      <c r="DDN74" s="0"/>
      <c r="DDO74" s="0"/>
      <c r="DDP74" s="0"/>
      <c r="DDQ74" s="0"/>
      <c r="DDR74" s="0"/>
      <c r="DDS74" s="0"/>
      <c r="DDT74" s="0"/>
      <c r="DDU74" s="0"/>
      <c r="DDV74" s="0"/>
      <c r="DDW74" s="0"/>
      <c r="DDX74" s="0"/>
      <c r="DDY74" s="0"/>
      <c r="DDZ74" s="0"/>
      <c r="DEA74" s="0"/>
      <c r="DEB74" s="0"/>
      <c r="DEC74" s="0"/>
      <c r="DED74" s="0"/>
      <c r="DEE74" s="0"/>
      <c r="DEF74" s="0"/>
      <c r="DEG74" s="0"/>
      <c r="DEH74" s="0"/>
      <c r="DEI74" s="0"/>
      <c r="DEJ74" s="0"/>
      <c r="DEK74" s="0"/>
      <c r="DEL74" s="0"/>
      <c r="DEM74" s="0"/>
      <c r="DEN74" s="0"/>
      <c r="DEO74" s="0"/>
      <c r="DEP74" s="0"/>
      <c r="DEQ74" s="0"/>
      <c r="DER74" s="0"/>
      <c r="DES74" s="0"/>
      <c r="DET74" s="0"/>
      <c r="DEU74" s="0"/>
      <c r="DEV74" s="0"/>
      <c r="DEW74" s="0"/>
      <c r="DEX74" s="0"/>
      <c r="DEY74" s="0"/>
      <c r="DEZ74" s="0"/>
      <c r="DFA74" s="0"/>
      <c r="DFB74" s="0"/>
      <c r="DFC74" s="0"/>
      <c r="DFD74" s="0"/>
      <c r="DFE74" s="0"/>
      <c r="DFF74" s="0"/>
      <c r="DFG74" s="0"/>
      <c r="DFH74" s="0"/>
      <c r="DFI74" s="0"/>
      <c r="DFJ74" s="0"/>
      <c r="DFK74" s="0"/>
      <c r="DFL74" s="0"/>
      <c r="DFM74" s="0"/>
      <c r="DFN74" s="0"/>
      <c r="DFO74" s="0"/>
      <c r="DFP74" s="0"/>
      <c r="DFQ74" s="0"/>
      <c r="DFR74" s="0"/>
      <c r="DFS74" s="0"/>
      <c r="DFT74" s="0"/>
      <c r="DFU74" s="0"/>
      <c r="DFV74" s="0"/>
      <c r="DFW74" s="0"/>
      <c r="DFX74" s="0"/>
      <c r="DFY74" s="0"/>
      <c r="DFZ74" s="0"/>
      <c r="DGA74" s="0"/>
      <c r="DGB74" s="0"/>
      <c r="DGC74" s="0"/>
      <c r="DGD74" s="0"/>
      <c r="DGE74" s="0"/>
      <c r="DGF74" s="0"/>
      <c r="DGG74" s="0"/>
      <c r="DGH74" s="0"/>
      <c r="DGI74" s="0"/>
      <c r="DGJ74" s="0"/>
      <c r="DGK74" s="0"/>
      <c r="DGL74" s="0"/>
      <c r="DGM74" s="0"/>
      <c r="DGN74" s="0"/>
      <c r="DGO74" s="0"/>
      <c r="DGP74" s="0"/>
      <c r="DGQ74" s="0"/>
      <c r="DGR74" s="0"/>
      <c r="DGS74" s="0"/>
      <c r="DGT74" s="0"/>
      <c r="DGU74" s="0"/>
      <c r="DGV74" s="0"/>
      <c r="DGW74" s="0"/>
      <c r="DGX74" s="0"/>
      <c r="DGY74" s="0"/>
      <c r="DGZ74" s="0"/>
      <c r="DHA74" s="0"/>
      <c r="DHB74" s="0"/>
      <c r="DHC74" s="0"/>
      <c r="DHD74" s="0"/>
      <c r="DHE74" s="0"/>
      <c r="DHF74" s="0"/>
      <c r="DHG74" s="0"/>
      <c r="DHH74" s="0"/>
      <c r="DHI74" s="0"/>
      <c r="DHJ74" s="0"/>
      <c r="DHK74" s="0"/>
      <c r="DHL74" s="0"/>
      <c r="DHM74" s="0"/>
      <c r="DHN74" s="0"/>
      <c r="DHO74" s="0"/>
      <c r="DHP74" s="0"/>
      <c r="DHQ74" s="0"/>
      <c r="DHR74" s="0"/>
      <c r="DHS74" s="0"/>
      <c r="DHT74" s="0"/>
      <c r="DHU74" s="0"/>
      <c r="DHV74" s="0"/>
      <c r="DHW74" s="0"/>
      <c r="DHX74" s="0"/>
      <c r="DHY74" s="0"/>
      <c r="DHZ74" s="0"/>
      <c r="DIA74" s="0"/>
      <c r="DIB74" s="0"/>
      <c r="DIC74" s="0"/>
      <c r="DID74" s="0"/>
      <c r="DIE74" s="0"/>
      <c r="DIF74" s="0"/>
      <c r="DIG74" s="0"/>
      <c r="DIH74" s="0"/>
      <c r="DII74" s="0"/>
      <c r="DIJ74" s="0"/>
      <c r="DIK74" s="0"/>
      <c r="DIL74" s="0"/>
      <c r="DIM74" s="0"/>
      <c r="DIN74" s="0"/>
      <c r="DIO74" s="0"/>
      <c r="DIP74" s="0"/>
      <c r="DIQ74" s="0"/>
      <c r="DIR74" s="0"/>
      <c r="DIS74" s="0"/>
      <c r="DIT74" s="0"/>
      <c r="DIU74" s="0"/>
      <c r="DIV74" s="0"/>
      <c r="DIW74" s="0"/>
      <c r="DIX74" s="0"/>
      <c r="DIY74" s="0"/>
      <c r="DIZ74" s="0"/>
      <c r="DJA74" s="0"/>
      <c r="DJB74" s="0"/>
      <c r="DJC74" s="0"/>
      <c r="DJD74" s="0"/>
      <c r="DJE74" s="0"/>
      <c r="DJF74" s="0"/>
      <c r="DJG74" s="0"/>
      <c r="DJH74" s="0"/>
      <c r="DJI74" s="0"/>
      <c r="DJJ74" s="0"/>
      <c r="DJK74" s="0"/>
      <c r="DJL74" s="0"/>
      <c r="DJM74" s="0"/>
      <c r="DJN74" s="0"/>
      <c r="DJO74" s="0"/>
      <c r="DJP74" s="0"/>
      <c r="DJQ74" s="0"/>
      <c r="DJR74" s="0"/>
      <c r="DJS74" s="0"/>
      <c r="DJT74" s="0"/>
      <c r="DJU74" s="0"/>
      <c r="DJV74" s="0"/>
      <c r="DJW74" s="0"/>
      <c r="DJX74" s="0"/>
      <c r="DJY74" s="0"/>
      <c r="DJZ74" s="0"/>
      <c r="DKA74" s="0"/>
      <c r="DKB74" s="0"/>
      <c r="DKC74" s="0"/>
      <c r="DKD74" s="0"/>
      <c r="DKE74" s="0"/>
      <c r="DKF74" s="0"/>
      <c r="DKG74" s="0"/>
      <c r="DKH74" s="0"/>
      <c r="DKI74" s="0"/>
      <c r="DKJ74" s="0"/>
      <c r="DKK74" s="0"/>
      <c r="DKL74" s="0"/>
      <c r="DKM74" s="0"/>
      <c r="DKN74" s="0"/>
      <c r="DKO74" s="0"/>
      <c r="DKP74" s="0"/>
      <c r="DKQ74" s="0"/>
      <c r="DKR74" s="0"/>
      <c r="DKS74" s="0"/>
      <c r="DKT74" s="0"/>
      <c r="DKU74" s="0"/>
      <c r="DKV74" s="0"/>
      <c r="DKW74" s="0"/>
      <c r="DKX74" s="0"/>
      <c r="DKY74" s="0"/>
      <c r="DKZ74" s="0"/>
      <c r="DLA74" s="0"/>
      <c r="DLB74" s="0"/>
      <c r="DLC74" s="0"/>
      <c r="DLD74" s="0"/>
      <c r="DLE74" s="0"/>
      <c r="DLF74" s="0"/>
      <c r="DLG74" s="0"/>
      <c r="DLH74" s="0"/>
      <c r="DLI74" s="0"/>
      <c r="DLJ74" s="0"/>
      <c r="DLK74" s="0"/>
      <c r="DLL74" s="0"/>
      <c r="DLM74" s="0"/>
      <c r="DLN74" s="0"/>
      <c r="DLO74" s="0"/>
      <c r="DLP74" s="0"/>
      <c r="DLQ74" s="0"/>
      <c r="DLR74" s="0"/>
      <c r="DLS74" s="0"/>
      <c r="DLT74" s="0"/>
      <c r="DLU74" s="0"/>
      <c r="DLV74" s="0"/>
      <c r="DLW74" s="0"/>
      <c r="DLX74" s="0"/>
      <c r="DLY74" s="0"/>
      <c r="DLZ74" s="0"/>
      <c r="DMA74" s="0"/>
      <c r="DMB74" s="0"/>
      <c r="DMC74" s="0"/>
      <c r="DMD74" s="0"/>
      <c r="DME74" s="0"/>
      <c r="DMF74" s="0"/>
      <c r="DMG74" s="0"/>
      <c r="DMH74" s="0"/>
      <c r="DMI74" s="0"/>
      <c r="DMJ74" s="0"/>
      <c r="DMK74" s="0"/>
      <c r="DML74" s="0"/>
      <c r="DMM74" s="0"/>
      <c r="DMN74" s="0"/>
      <c r="DMO74" s="0"/>
      <c r="DMP74" s="0"/>
      <c r="DMQ74" s="0"/>
      <c r="DMR74" s="0"/>
      <c r="DMS74" s="0"/>
      <c r="DMT74" s="0"/>
      <c r="DMU74" s="0"/>
      <c r="DMV74" s="0"/>
      <c r="DMW74" s="0"/>
      <c r="DMX74" s="0"/>
      <c r="DMY74" s="0"/>
      <c r="DMZ74" s="0"/>
      <c r="DNA74" s="0"/>
      <c r="DNB74" s="0"/>
      <c r="DNC74" s="0"/>
      <c r="DND74" s="0"/>
      <c r="DNE74" s="0"/>
      <c r="DNF74" s="0"/>
      <c r="DNG74" s="0"/>
      <c r="DNH74" s="0"/>
      <c r="DNI74" s="0"/>
      <c r="DNJ74" s="0"/>
      <c r="DNK74" s="0"/>
      <c r="DNL74" s="0"/>
      <c r="DNM74" s="0"/>
      <c r="DNN74" s="0"/>
      <c r="DNO74" s="0"/>
      <c r="DNP74" s="0"/>
      <c r="DNQ74" s="0"/>
      <c r="DNR74" s="0"/>
      <c r="DNS74" s="0"/>
      <c r="DNT74" s="0"/>
      <c r="DNU74" s="0"/>
      <c r="DNV74" s="0"/>
      <c r="DNW74" s="0"/>
      <c r="DNX74" s="0"/>
      <c r="DNY74" s="0"/>
      <c r="DNZ74" s="0"/>
      <c r="DOA74" s="0"/>
      <c r="DOB74" s="0"/>
      <c r="DOC74" s="0"/>
      <c r="DOD74" s="0"/>
      <c r="DOE74" s="0"/>
      <c r="DOF74" s="0"/>
      <c r="DOG74" s="0"/>
      <c r="DOH74" s="0"/>
      <c r="DOI74" s="0"/>
      <c r="DOJ74" s="0"/>
      <c r="DOK74" s="0"/>
      <c r="DOL74" s="0"/>
      <c r="DOM74" s="0"/>
      <c r="DON74" s="0"/>
      <c r="DOO74" s="0"/>
      <c r="DOP74" s="0"/>
      <c r="DOQ74" s="0"/>
      <c r="DOR74" s="0"/>
      <c r="DOS74" s="0"/>
      <c r="DOT74" s="0"/>
      <c r="DOU74" s="0"/>
      <c r="DOV74" s="0"/>
      <c r="DOW74" s="0"/>
      <c r="DOX74" s="0"/>
      <c r="DOY74" s="0"/>
      <c r="DOZ74" s="0"/>
      <c r="DPA74" s="0"/>
      <c r="DPB74" s="0"/>
      <c r="DPC74" s="0"/>
      <c r="DPD74" s="0"/>
      <c r="DPE74" s="0"/>
      <c r="DPF74" s="0"/>
      <c r="DPG74" s="0"/>
      <c r="DPH74" s="0"/>
      <c r="DPI74" s="0"/>
      <c r="DPJ74" s="0"/>
      <c r="DPK74" s="0"/>
      <c r="DPL74" s="0"/>
      <c r="DPM74" s="0"/>
      <c r="DPN74" s="0"/>
      <c r="DPO74" s="0"/>
      <c r="DPP74" s="0"/>
      <c r="DPQ74" s="0"/>
      <c r="DPR74" s="0"/>
      <c r="DPS74" s="0"/>
      <c r="DPT74" s="0"/>
      <c r="DPU74" s="0"/>
      <c r="DPV74" s="0"/>
      <c r="DPW74" s="0"/>
      <c r="DPX74" s="0"/>
      <c r="DPY74" s="0"/>
      <c r="DPZ74" s="0"/>
      <c r="DQA74" s="0"/>
      <c r="DQB74" s="0"/>
      <c r="DQC74" s="0"/>
      <c r="DQD74" s="0"/>
      <c r="DQE74" s="0"/>
      <c r="DQF74" s="0"/>
      <c r="DQG74" s="0"/>
      <c r="DQH74" s="0"/>
      <c r="DQI74" s="0"/>
      <c r="DQJ74" s="0"/>
      <c r="DQK74" s="0"/>
      <c r="DQL74" s="0"/>
      <c r="DQM74" s="0"/>
      <c r="DQN74" s="0"/>
      <c r="DQO74" s="0"/>
      <c r="DQP74" s="0"/>
      <c r="DQQ74" s="0"/>
      <c r="DQR74" s="0"/>
      <c r="DQS74" s="0"/>
      <c r="DQT74" s="0"/>
      <c r="DQU74" s="0"/>
      <c r="DQV74" s="0"/>
      <c r="DQW74" s="0"/>
      <c r="DQX74" s="0"/>
      <c r="DQY74" s="0"/>
      <c r="DQZ74" s="0"/>
      <c r="DRA74" s="0"/>
      <c r="DRB74" s="0"/>
      <c r="DRC74" s="0"/>
      <c r="DRD74" s="0"/>
      <c r="DRE74" s="0"/>
      <c r="DRF74" s="0"/>
      <c r="DRG74" s="0"/>
      <c r="DRH74" s="0"/>
      <c r="DRI74" s="0"/>
      <c r="DRJ74" s="0"/>
      <c r="DRK74" s="0"/>
      <c r="DRL74" s="0"/>
      <c r="DRM74" s="0"/>
      <c r="DRN74" s="0"/>
      <c r="DRO74" s="0"/>
      <c r="DRP74" s="0"/>
      <c r="DRQ74" s="0"/>
      <c r="DRR74" s="0"/>
      <c r="DRS74" s="0"/>
      <c r="DRT74" s="0"/>
      <c r="DRU74" s="0"/>
      <c r="DRV74" s="0"/>
      <c r="DRW74" s="0"/>
      <c r="DRX74" s="0"/>
      <c r="DRY74" s="0"/>
      <c r="DRZ74" s="0"/>
      <c r="DSA74" s="0"/>
      <c r="DSB74" s="0"/>
      <c r="DSC74" s="0"/>
      <c r="DSD74" s="0"/>
      <c r="DSE74" s="0"/>
      <c r="DSF74" s="0"/>
      <c r="DSG74" s="0"/>
      <c r="DSH74" s="0"/>
      <c r="DSI74" s="0"/>
      <c r="DSJ74" s="0"/>
      <c r="DSK74" s="0"/>
      <c r="DSL74" s="0"/>
      <c r="DSM74" s="0"/>
      <c r="DSN74" s="0"/>
      <c r="DSO74" s="0"/>
      <c r="DSP74" s="0"/>
      <c r="DSQ74" s="0"/>
      <c r="DSR74" s="0"/>
      <c r="DSS74" s="0"/>
      <c r="DST74" s="0"/>
      <c r="DSU74" s="0"/>
      <c r="DSV74" s="0"/>
      <c r="DSW74" s="0"/>
      <c r="DSX74" s="0"/>
      <c r="DSY74" s="0"/>
      <c r="DSZ74" s="0"/>
      <c r="DTA74" s="0"/>
      <c r="DTB74" s="0"/>
      <c r="DTC74" s="0"/>
      <c r="DTD74" s="0"/>
      <c r="DTE74" s="0"/>
      <c r="DTF74" s="0"/>
      <c r="DTG74" s="0"/>
      <c r="DTH74" s="0"/>
      <c r="DTI74" s="0"/>
      <c r="DTJ74" s="0"/>
      <c r="DTK74" s="0"/>
      <c r="DTL74" s="0"/>
      <c r="DTM74" s="0"/>
      <c r="DTN74" s="0"/>
      <c r="DTO74" s="0"/>
      <c r="DTP74" s="0"/>
      <c r="DTQ74" s="0"/>
      <c r="DTR74" s="0"/>
      <c r="DTS74" s="0"/>
      <c r="DTT74" s="0"/>
      <c r="DTU74" s="0"/>
      <c r="DTV74" s="0"/>
      <c r="DTW74" s="0"/>
      <c r="DTX74" s="0"/>
      <c r="DTY74" s="0"/>
      <c r="DTZ74" s="0"/>
      <c r="DUA74" s="0"/>
      <c r="DUB74" s="0"/>
      <c r="DUC74" s="0"/>
      <c r="DUD74" s="0"/>
      <c r="DUE74" s="0"/>
      <c r="DUF74" s="0"/>
      <c r="DUG74" s="0"/>
      <c r="DUH74" s="0"/>
      <c r="DUI74" s="0"/>
      <c r="DUJ74" s="0"/>
      <c r="DUK74" s="0"/>
      <c r="DUL74" s="0"/>
      <c r="DUM74" s="0"/>
      <c r="DUN74" s="0"/>
      <c r="DUO74" s="0"/>
      <c r="DUP74" s="0"/>
      <c r="DUQ74" s="0"/>
      <c r="DUR74" s="0"/>
      <c r="DUS74" s="0"/>
      <c r="DUT74" s="0"/>
      <c r="DUU74" s="0"/>
      <c r="DUV74" s="0"/>
      <c r="DUW74" s="0"/>
      <c r="DUX74" s="0"/>
      <c r="DUY74" s="0"/>
      <c r="DUZ74" s="0"/>
      <c r="DVA74" s="0"/>
      <c r="DVB74" s="0"/>
      <c r="DVC74" s="0"/>
      <c r="DVD74" s="0"/>
      <c r="DVE74" s="0"/>
      <c r="DVF74" s="0"/>
      <c r="DVG74" s="0"/>
      <c r="DVH74" s="0"/>
      <c r="DVI74" s="0"/>
      <c r="DVJ74" s="0"/>
      <c r="DVK74" s="0"/>
      <c r="DVL74" s="0"/>
      <c r="DVM74" s="0"/>
      <c r="DVN74" s="0"/>
      <c r="DVO74" s="0"/>
      <c r="DVP74" s="0"/>
      <c r="DVQ74" s="0"/>
      <c r="DVR74" s="0"/>
      <c r="DVS74" s="0"/>
      <c r="DVT74" s="0"/>
      <c r="DVU74" s="0"/>
      <c r="DVV74" s="0"/>
      <c r="DVW74" s="0"/>
      <c r="DVX74" s="0"/>
      <c r="DVY74" s="0"/>
      <c r="DVZ74" s="0"/>
      <c r="DWA74" s="0"/>
      <c r="DWB74" s="0"/>
      <c r="DWC74" s="0"/>
      <c r="DWD74" s="0"/>
      <c r="DWE74" s="0"/>
      <c r="DWF74" s="0"/>
      <c r="DWG74" s="0"/>
      <c r="DWH74" s="0"/>
      <c r="DWI74" s="0"/>
      <c r="DWJ74" s="0"/>
      <c r="DWK74" s="0"/>
      <c r="DWL74" s="0"/>
      <c r="DWM74" s="0"/>
      <c r="DWN74" s="0"/>
      <c r="DWO74" s="0"/>
      <c r="DWP74" s="0"/>
      <c r="DWQ74" s="0"/>
      <c r="DWR74" s="0"/>
      <c r="DWS74" s="0"/>
      <c r="DWT74" s="0"/>
      <c r="DWU74" s="0"/>
      <c r="DWV74" s="0"/>
      <c r="DWW74" s="0"/>
      <c r="DWX74" s="0"/>
      <c r="DWY74" s="0"/>
      <c r="DWZ74" s="0"/>
      <c r="DXA74" s="0"/>
      <c r="DXB74" s="0"/>
      <c r="DXC74" s="0"/>
      <c r="DXD74" s="0"/>
      <c r="DXE74" s="0"/>
      <c r="DXF74" s="0"/>
      <c r="DXG74" s="0"/>
      <c r="DXH74" s="0"/>
      <c r="DXI74" s="0"/>
      <c r="DXJ74" s="0"/>
      <c r="DXK74" s="0"/>
      <c r="DXL74" s="0"/>
      <c r="DXM74" s="0"/>
      <c r="DXN74" s="0"/>
      <c r="DXO74" s="0"/>
      <c r="DXP74" s="0"/>
      <c r="DXQ74" s="0"/>
      <c r="DXR74" s="0"/>
      <c r="DXS74" s="0"/>
      <c r="DXT74" s="0"/>
      <c r="DXU74" s="0"/>
      <c r="DXV74" s="0"/>
      <c r="DXW74" s="0"/>
      <c r="DXX74" s="0"/>
      <c r="DXY74" s="0"/>
      <c r="DXZ74" s="0"/>
      <c r="DYA74" s="0"/>
      <c r="DYB74" s="0"/>
      <c r="DYC74" s="0"/>
      <c r="DYD74" s="0"/>
      <c r="DYE74" s="0"/>
      <c r="DYF74" s="0"/>
      <c r="DYG74" s="0"/>
      <c r="DYH74" s="0"/>
      <c r="DYI74" s="0"/>
      <c r="DYJ74" s="0"/>
      <c r="DYK74" s="0"/>
      <c r="DYL74" s="0"/>
      <c r="DYM74" s="0"/>
      <c r="DYN74" s="0"/>
      <c r="DYO74" s="0"/>
      <c r="DYP74" s="0"/>
      <c r="DYQ74" s="0"/>
      <c r="DYR74" s="0"/>
      <c r="DYS74" s="0"/>
      <c r="DYT74" s="0"/>
      <c r="DYU74" s="0"/>
      <c r="DYV74" s="0"/>
      <c r="DYW74" s="0"/>
      <c r="DYX74" s="0"/>
      <c r="DYY74" s="0"/>
      <c r="DYZ74" s="0"/>
      <c r="DZA74" s="0"/>
      <c r="DZB74" s="0"/>
      <c r="DZC74" s="0"/>
      <c r="DZD74" s="0"/>
      <c r="DZE74" s="0"/>
      <c r="DZF74" s="0"/>
      <c r="DZG74" s="0"/>
      <c r="DZH74" s="0"/>
      <c r="DZI74" s="0"/>
      <c r="DZJ74" s="0"/>
      <c r="DZK74" s="0"/>
      <c r="DZL74" s="0"/>
      <c r="DZM74" s="0"/>
      <c r="DZN74" s="0"/>
      <c r="DZO74" s="0"/>
      <c r="DZP74" s="0"/>
      <c r="DZQ74" s="0"/>
      <c r="DZR74" s="0"/>
      <c r="DZS74" s="0"/>
      <c r="DZT74" s="0"/>
      <c r="DZU74" s="0"/>
      <c r="DZV74" s="0"/>
      <c r="DZW74" s="0"/>
      <c r="DZX74" s="0"/>
      <c r="DZY74" s="0"/>
      <c r="DZZ74" s="0"/>
      <c r="EAA74" s="0"/>
      <c r="EAB74" s="0"/>
      <c r="EAC74" s="0"/>
      <c r="EAD74" s="0"/>
      <c r="EAE74" s="0"/>
      <c r="EAF74" s="0"/>
      <c r="EAG74" s="0"/>
      <c r="EAH74" s="0"/>
      <c r="EAI74" s="0"/>
      <c r="EAJ74" s="0"/>
      <c r="EAK74" s="0"/>
      <c r="EAL74" s="0"/>
      <c r="EAM74" s="0"/>
      <c r="EAN74" s="0"/>
      <c r="EAO74" s="0"/>
      <c r="EAP74" s="0"/>
      <c r="EAQ74" s="0"/>
      <c r="EAR74" s="0"/>
      <c r="EAS74" s="0"/>
      <c r="EAT74" s="0"/>
      <c r="EAU74" s="0"/>
      <c r="EAV74" s="0"/>
      <c r="EAW74" s="0"/>
      <c r="EAX74" s="0"/>
      <c r="EAY74" s="0"/>
      <c r="EAZ74" s="0"/>
      <c r="EBA74" s="0"/>
      <c r="EBB74" s="0"/>
      <c r="EBC74" s="0"/>
      <c r="EBD74" s="0"/>
      <c r="EBE74" s="0"/>
      <c r="EBF74" s="0"/>
      <c r="EBG74" s="0"/>
      <c r="EBH74" s="0"/>
      <c r="EBI74" s="0"/>
      <c r="EBJ74" s="0"/>
      <c r="EBK74" s="0"/>
      <c r="EBL74" s="0"/>
      <c r="EBM74" s="0"/>
      <c r="EBN74" s="0"/>
      <c r="EBO74" s="0"/>
      <c r="EBP74" s="0"/>
      <c r="EBQ74" s="0"/>
      <c r="EBR74" s="0"/>
      <c r="EBS74" s="0"/>
      <c r="EBT74" s="0"/>
      <c r="EBU74" s="0"/>
      <c r="EBV74" s="0"/>
      <c r="EBW74" s="0"/>
      <c r="EBX74" s="0"/>
      <c r="EBY74" s="0"/>
      <c r="EBZ74" s="0"/>
      <c r="ECA74" s="0"/>
      <c r="ECB74" s="0"/>
      <c r="ECC74" s="0"/>
      <c r="ECD74" s="0"/>
      <c r="ECE74" s="0"/>
      <c r="ECF74" s="0"/>
      <c r="ECG74" s="0"/>
      <c r="ECH74" s="0"/>
      <c r="ECI74" s="0"/>
      <c r="ECJ74" s="0"/>
      <c r="ECK74" s="0"/>
      <c r="ECL74" s="0"/>
      <c r="ECM74" s="0"/>
      <c r="ECN74" s="0"/>
      <c r="ECO74" s="0"/>
      <c r="ECP74" s="0"/>
      <c r="ECQ74" s="0"/>
      <c r="ECR74" s="0"/>
      <c r="ECS74" s="0"/>
      <c r="ECT74" s="0"/>
      <c r="ECU74" s="0"/>
      <c r="ECV74" s="0"/>
      <c r="ECW74" s="0"/>
      <c r="ECX74" s="0"/>
      <c r="ECY74" s="0"/>
      <c r="ECZ74" s="0"/>
      <c r="EDA74" s="0"/>
      <c r="EDB74" s="0"/>
      <c r="EDC74" s="0"/>
      <c r="EDD74" s="0"/>
      <c r="EDE74" s="0"/>
      <c r="EDF74" s="0"/>
      <c r="EDG74" s="0"/>
      <c r="EDH74" s="0"/>
      <c r="EDI74" s="0"/>
      <c r="EDJ74" s="0"/>
      <c r="EDK74" s="0"/>
      <c r="EDL74" s="0"/>
      <c r="EDM74" s="0"/>
      <c r="EDN74" s="0"/>
      <c r="EDO74" s="0"/>
      <c r="EDP74" s="0"/>
      <c r="EDQ74" s="0"/>
      <c r="EDR74" s="0"/>
      <c r="EDS74" s="0"/>
      <c r="EDT74" s="0"/>
      <c r="EDU74" s="0"/>
      <c r="EDV74" s="0"/>
      <c r="EDW74" s="0"/>
      <c r="EDX74" s="0"/>
      <c r="EDY74" s="0"/>
      <c r="EDZ74" s="0"/>
      <c r="EEA74" s="0"/>
      <c r="EEB74" s="0"/>
      <c r="EEC74" s="0"/>
      <c r="EED74" s="0"/>
      <c r="EEE74" s="0"/>
      <c r="EEF74" s="0"/>
      <c r="EEG74" s="0"/>
      <c r="EEH74" s="0"/>
      <c r="EEI74" s="0"/>
      <c r="EEJ74" s="0"/>
      <c r="EEK74" s="0"/>
      <c r="EEL74" s="0"/>
      <c r="EEM74" s="0"/>
      <c r="EEN74" s="0"/>
      <c r="EEO74" s="0"/>
      <c r="EEP74" s="0"/>
      <c r="EEQ74" s="0"/>
      <c r="EER74" s="0"/>
      <c r="EES74" s="0"/>
      <c r="EET74" s="0"/>
      <c r="EEU74" s="0"/>
      <c r="EEV74" s="0"/>
      <c r="EEW74" s="0"/>
      <c r="EEX74" s="0"/>
      <c r="EEY74" s="0"/>
      <c r="EEZ74" s="0"/>
      <c r="EFA74" s="0"/>
      <c r="EFB74" s="0"/>
      <c r="EFC74" s="0"/>
      <c r="EFD74" s="0"/>
      <c r="EFE74" s="0"/>
      <c r="EFF74" s="0"/>
      <c r="EFG74" s="0"/>
      <c r="EFH74" s="0"/>
      <c r="EFI74" s="0"/>
      <c r="EFJ74" s="0"/>
      <c r="EFK74" s="0"/>
      <c r="EFL74" s="0"/>
      <c r="EFM74" s="0"/>
      <c r="EFN74" s="0"/>
      <c r="EFO74" s="0"/>
      <c r="EFP74" s="0"/>
      <c r="EFQ74" s="0"/>
      <c r="EFR74" s="0"/>
      <c r="EFS74" s="0"/>
      <c r="EFT74" s="0"/>
      <c r="EFU74" s="0"/>
      <c r="EFV74" s="0"/>
      <c r="EFW74" s="0"/>
      <c r="EFX74" s="0"/>
      <c r="EFY74" s="0"/>
      <c r="EFZ74" s="0"/>
      <c r="EGA74" s="0"/>
      <c r="EGB74" s="0"/>
      <c r="EGC74" s="0"/>
      <c r="EGD74" s="0"/>
      <c r="EGE74" s="0"/>
      <c r="EGF74" s="0"/>
      <c r="EGG74" s="0"/>
      <c r="EGH74" s="0"/>
      <c r="EGI74" s="0"/>
      <c r="EGJ74" s="0"/>
      <c r="EGK74" s="0"/>
      <c r="EGL74" s="0"/>
      <c r="EGM74" s="0"/>
      <c r="EGN74" s="0"/>
      <c r="EGO74" s="0"/>
      <c r="EGP74" s="0"/>
      <c r="EGQ74" s="0"/>
      <c r="EGR74" s="0"/>
      <c r="EGS74" s="0"/>
      <c r="EGT74" s="0"/>
      <c r="EGU74" s="0"/>
      <c r="EGV74" s="0"/>
      <c r="EGW74" s="0"/>
      <c r="EGX74" s="0"/>
      <c r="EGY74" s="0"/>
      <c r="EGZ74" s="0"/>
      <c r="EHA74" s="0"/>
      <c r="EHB74" s="0"/>
      <c r="EHC74" s="0"/>
      <c r="EHD74" s="0"/>
      <c r="EHE74" s="0"/>
      <c r="EHF74" s="0"/>
      <c r="EHG74" s="0"/>
      <c r="EHH74" s="0"/>
      <c r="EHI74" s="0"/>
      <c r="EHJ74" s="0"/>
      <c r="EHK74" s="0"/>
      <c r="EHL74" s="0"/>
      <c r="EHM74" s="0"/>
      <c r="EHN74" s="0"/>
      <c r="EHO74" s="0"/>
      <c r="EHP74" s="0"/>
      <c r="EHQ74" s="0"/>
      <c r="EHR74" s="0"/>
      <c r="EHS74" s="0"/>
      <c r="EHT74" s="0"/>
      <c r="EHU74" s="0"/>
      <c r="EHV74" s="0"/>
      <c r="EHW74" s="0"/>
      <c r="EHX74" s="0"/>
      <c r="EHY74" s="0"/>
      <c r="EHZ74" s="0"/>
      <c r="EIA74" s="0"/>
      <c r="EIB74" s="0"/>
      <c r="EIC74" s="0"/>
      <c r="EID74" s="0"/>
      <c r="EIE74" s="0"/>
      <c r="EIF74" s="0"/>
      <c r="EIG74" s="0"/>
      <c r="EIH74" s="0"/>
      <c r="EII74" s="0"/>
      <c r="EIJ74" s="0"/>
      <c r="EIK74" s="0"/>
      <c r="EIL74" s="0"/>
      <c r="EIM74" s="0"/>
      <c r="EIN74" s="0"/>
      <c r="EIO74" s="0"/>
      <c r="EIP74" s="0"/>
      <c r="EIQ74" s="0"/>
      <c r="EIR74" s="0"/>
      <c r="EIS74" s="0"/>
      <c r="EIT74" s="0"/>
      <c r="EIU74" s="0"/>
      <c r="EIV74" s="0"/>
      <c r="EIW74" s="0"/>
      <c r="EIX74" s="0"/>
      <c r="EIY74" s="0"/>
      <c r="EIZ74" s="0"/>
      <c r="EJA74" s="0"/>
      <c r="EJB74" s="0"/>
      <c r="EJC74" s="0"/>
      <c r="EJD74" s="0"/>
      <c r="EJE74" s="0"/>
      <c r="EJF74" s="0"/>
      <c r="EJG74" s="0"/>
      <c r="EJH74" s="0"/>
      <c r="EJI74" s="0"/>
      <c r="EJJ74" s="0"/>
      <c r="EJK74" s="0"/>
      <c r="EJL74" s="0"/>
      <c r="EJM74" s="0"/>
      <c r="EJN74" s="0"/>
      <c r="EJO74" s="0"/>
      <c r="EJP74" s="0"/>
      <c r="EJQ74" s="0"/>
      <c r="EJR74" s="0"/>
      <c r="EJS74" s="0"/>
      <c r="EJT74" s="0"/>
      <c r="EJU74" s="0"/>
      <c r="EJV74" s="0"/>
      <c r="EJW74" s="0"/>
      <c r="EJX74" s="0"/>
      <c r="EJY74" s="0"/>
      <c r="EJZ74" s="0"/>
      <c r="EKA74" s="0"/>
      <c r="EKB74" s="0"/>
      <c r="EKC74" s="0"/>
      <c r="EKD74" s="0"/>
      <c r="EKE74" s="0"/>
      <c r="EKF74" s="0"/>
      <c r="EKG74" s="0"/>
      <c r="EKH74" s="0"/>
      <c r="EKI74" s="0"/>
      <c r="EKJ74" s="0"/>
      <c r="EKK74" s="0"/>
      <c r="EKL74" s="0"/>
      <c r="EKM74" s="0"/>
      <c r="EKN74" s="0"/>
      <c r="EKO74" s="0"/>
      <c r="EKP74" s="0"/>
      <c r="EKQ74" s="0"/>
      <c r="EKR74" s="0"/>
      <c r="EKS74" s="0"/>
      <c r="EKT74" s="0"/>
      <c r="EKU74" s="0"/>
      <c r="EKV74" s="0"/>
      <c r="EKW74" s="0"/>
      <c r="EKX74" s="0"/>
      <c r="EKY74" s="0"/>
      <c r="EKZ74" s="0"/>
      <c r="ELA74" s="0"/>
      <c r="ELB74" s="0"/>
      <c r="ELC74" s="0"/>
      <c r="ELD74" s="0"/>
      <c r="ELE74" s="0"/>
      <c r="ELF74" s="0"/>
      <c r="ELG74" s="0"/>
      <c r="ELH74" s="0"/>
      <c r="ELI74" s="0"/>
      <c r="ELJ74" s="0"/>
      <c r="ELK74" s="0"/>
      <c r="ELL74" s="0"/>
      <c r="ELM74" s="0"/>
      <c r="ELN74" s="0"/>
      <c r="ELO74" s="0"/>
      <c r="ELP74" s="0"/>
      <c r="ELQ74" s="0"/>
      <c r="ELR74" s="0"/>
      <c r="ELS74" s="0"/>
      <c r="ELT74" s="0"/>
      <c r="ELU74" s="0"/>
      <c r="ELV74" s="0"/>
      <c r="ELW74" s="0"/>
      <c r="ELX74" s="0"/>
      <c r="ELY74" s="0"/>
      <c r="ELZ74" s="0"/>
      <c r="EMA74" s="0"/>
      <c r="EMB74" s="0"/>
      <c r="EMC74" s="0"/>
      <c r="EMD74" s="0"/>
      <c r="EME74" s="0"/>
      <c r="EMF74" s="0"/>
      <c r="EMG74" s="0"/>
      <c r="EMH74" s="0"/>
      <c r="EMI74" s="0"/>
      <c r="EMJ74" s="0"/>
      <c r="EMK74" s="0"/>
      <c r="EML74" s="0"/>
      <c r="EMM74" s="0"/>
      <c r="EMN74" s="0"/>
      <c r="EMO74" s="0"/>
      <c r="EMP74" s="0"/>
      <c r="EMQ74" s="0"/>
      <c r="EMR74" s="0"/>
      <c r="EMS74" s="0"/>
      <c r="EMT74" s="0"/>
      <c r="EMU74" s="0"/>
      <c r="EMV74" s="0"/>
      <c r="EMW74" s="0"/>
      <c r="EMX74" s="0"/>
      <c r="EMY74" s="0"/>
      <c r="EMZ74" s="0"/>
      <c r="ENA74" s="0"/>
      <c r="ENB74" s="0"/>
      <c r="ENC74" s="0"/>
      <c r="END74" s="0"/>
      <c r="ENE74" s="0"/>
      <c r="ENF74" s="0"/>
      <c r="ENG74" s="0"/>
      <c r="ENH74" s="0"/>
      <c r="ENI74" s="0"/>
      <c r="ENJ74" s="0"/>
      <c r="ENK74" s="0"/>
      <c r="ENL74" s="0"/>
      <c r="ENM74" s="0"/>
      <c r="ENN74" s="0"/>
      <c r="ENO74" s="0"/>
      <c r="ENP74" s="0"/>
      <c r="ENQ74" s="0"/>
      <c r="ENR74" s="0"/>
      <c r="ENS74" s="0"/>
      <c r="ENT74" s="0"/>
      <c r="ENU74" s="0"/>
      <c r="ENV74" s="0"/>
      <c r="ENW74" s="0"/>
      <c r="ENX74" s="0"/>
      <c r="ENY74" s="0"/>
      <c r="ENZ74" s="0"/>
      <c r="EOA74" s="0"/>
      <c r="EOB74" s="0"/>
      <c r="EOC74" s="0"/>
      <c r="EOD74" s="0"/>
      <c r="EOE74" s="0"/>
      <c r="EOF74" s="0"/>
      <c r="EOG74" s="0"/>
      <c r="EOH74" s="0"/>
      <c r="EOI74" s="0"/>
      <c r="EOJ74" s="0"/>
      <c r="EOK74" s="0"/>
      <c r="EOL74" s="0"/>
      <c r="EOM74" s="0"/>
      <c r="EON74" s="0"/>
      <c r="EOO74" s="0"/>
      <c r="EOP74" s="0"/>
      <c r="EOQ74" s="0"/>
      <c r="EOR74" s="0"/>
      <c r="EOS74" s="0"/>
      <c r="EOT74" s="0"/>
      <c r="EOU74" s="0"/>
      <c r="EOV74" s="0"/>
      <c r="EOW74" s="0"/>
      <c r="EOX74" s="0"/>
      <c r="EOY74" s="0"/>
      <c r="EOZ74" s="0"/>
      <c r="EPA74" s="0"/>
      <c r="EPB74" s="0"/>
      <c r="EPC74" s="0"/>
      <c r="EPD74" s="0"/>
      <c r="EPE74" s="0"/>
      <c r="EPF74" s="0"/>
      <c r="EPG74" s="0"/>
      <c r="EPH74" s="0"/>
      <c r="EPI74" s="0"/>
      <c r="EPJ74" s="0"/>
      <c r="EPK74" s="0"/>
      <c r="EPL74" s="0"/>
      <c r="EPM74" s="0"/>
      <c r="EPN74" s="0"/>
      <c r="EPO74" s="0"/>
      <c r="EPP74" s="0"/>
      <c r="EPQ74" s="0"/>
      <c r="EPR74" s="0"/>
      <c r="EPS74" s="0"/>
      <c r="EPT74" s="0"/>
      <c r="EPU74" s="0"/>
      <c r="EPV74" s="0"/>
      <c r="EPW74" s="0"/>
      <c r="EPX74" s="0"/>
      <c r="EPY74" s="0"/>
      <c r="EPZ74" s="0"/>
      <c r="EQA74" s="0"/>
      <c r="EQB74" s="0"/>
      <c r="EQC74" s="0"/>
      <c r="EQD74" s="0"/>
      <c r="EQE74" s="0"/>
      <c r="EQF74" s="0"/>
      <c r="EQG74" s="0"/>
      <c r="EQH74" s="0"/>
      <c r="EQI74" s="0"/>
      <c r="EQJ74" s="0"/>
      <c r="EQK74" s="0"/>
      <c r="EQL74" s="0"/>
      <c r="EQM74" s="0"/>
      <c r="EQN74" s="0"/>
      <c r="EQO74" s="0"/>
      <c r="EQP74" s="0"/>
      <c r="EQQ74" s="0"/>
      <c r="EQR74" s="0"/>
      <c r="EQS74" s="0"/>
      <c r="EQT74" s="0"/>
      <c r="EQU74" s="0"/>
      <c r="EQV74" s="0"/>
      <c r="EQW74" s="0"/>
      <c r="EQX74" s="0"/>
      <c r="EQY74" s="0"/>
      <c r="EQZ74" s="0"/>
      <c r="ERA74" s="0"/>
      <c r="ERB74" s="0"/>
      <c r="ERC74" s="0"/>
      <c r="ERD74" s="0"/>
      <c r="ERE74" s="0"/>
      <c r="ERF74" s="0"/>
      <c r="ERG74" s="0"/>
      <c r="ERH74" s="0"/>
      <c r="ERI74" s="0"/>
      <c r="ERJ74" s="0"/>
      <c r="ERK74" s="0"/>
      <c r="ERL74" s="0"/>
      <c r="ERM74" s="0"/>
      <c r="ERN74" s="0"/>
      <c r="ERO74" s="0"/>
      <c r="ERP74" s="0"/>
      <c r="ERQ74" s="0"/>
      <c r="ERR74" s="0"/>
      <c r="ERS74" s="0"/>
      <c r="ERT74" s="0"/>
      <c r="ERU74" s="0"/>
      <c r="ERV74" s="0"/>
      <c r="ERW74" s="0"/>
      <c r="ERX74" s="0"/>
      <c r="ERY74" s="0"/>
      <c r="ERZ74" s="0"/>
      <c r="ESA74" s="0"/>
      <c r="ESB74" s="0"/>
      <c r="ESC74" s="0"/>
      <c r="ESD74" s="0"/>
      <c r="ESE74" s="0"/>
      <c r="ESF74" s="0"/>
      <c r="ESG74" s="0"/>
      <c r="ESH74" s="0"/>
      <c r="ESI74" s="0"/>
      <c r="ESJ74" s="0"/>
      <c r="ESK74" s="0"/>
      <c r="ESL74" s="0"/>
      <c r="ESM74" s="0"/>
      <c r="ESN74" s="0"/>
      <c r="ESO74" s="0"/>
      <c r="ESP74" s="0"/>
      <c r="ESQ74" s="0"/>
      <c r="ESR74" s="0"/>
      <c r="ESS74" s="0"/>
      <c r="EST74" s="0"/>
      <c r="ESU74" s="0"/>
      <c r="ESV74" s="0"/>
      <c r="ESW74" s="0"/>
      <c r="ESX74" s="0"/>
      <c r="ESY74" s="0"/>
      <c r="ESZ74" s="0"/>
      <c r="ETA74" s="0"/>
      <c r="ETB74" s="0"/>
      <c r="ETC74" s="0"/>
      <c r="ETD74" s="0"/>
      <c r="ETE74" s="0"/>
      <c r="ETF74" s="0"/>
      <c r="ETG74" s="0"/>
      <c r="ETH74" s="0"/>
      <c r="ETI74" s="0"/>
      <c r="ETJ74" s="0"/>
      <c r="ETK74" s="0"/>
      <c r="ETL74" s="0"/>
      <c r="ETM74" s="0"/>
      <c r="ETN74" s="0"/>
      <c r="ETO74" s="0"/>
      <c r="ETP74" s="0"/>
      <c r="ETQ74" s="0"/>
      <c r="ETR74" s="0"/>
      <c r="ETS74" s="0"/>
      <c r="ETT74" s="0"/>
      <c r="ETU74" s="0"/>
      <c r="ETV74" s="0"/>
      <c r="ETW74" s="0"/>
      <c r="ETX74" s="0"/>
      <c r="ETY74" s="0"/>
      <c r="ETZ74" s="0"/>
      <c r="EUA74" s="0"/>
      <c r="EUB74" s="0"/>
      <c r="EUC74" s="0"/>
      <c r="EUD74" s="0"/>
      <c r="EUE74" s="0"/>
      <c r="EUF74" s="0"/>
      <c r="EUG74" s="0"/>
      <c r="EUH74" s="0"/>
      <c r="EUI74" s="0"/>
      <c r="EUJ74" s="0"/>
      <c r="EUK74" s="0"/>
      <c r="EUL74" s="0"/>
      <c r="EUM74" s="0"/>
      <c r="EUN74" s="0"/>
      <c r="EUO74" s="0"/>
      <c r="EUP74" s="0"/>
      <c r="EUQ74" s="0"/>
      <c r="EUR74" s="0"/>
      <c r="EUS74" s="0"/>
      <c r="EUT74" s="0"/>
      <c r="EUU74" s="0"/>
      <c r="EUV74" s="0"/>
      <c r="EUW74" s="0"/>
      <c r="EUX74" s="0"/>
      <c r="EUY74" s="0"/>
      <c r="EUZ74" s="0"/>
      <c r="EVA74" s="0"/>
      <c r="EVB74" s="0"/>
      <c r="EVC74" s="0"/>
      <c r="EVD74" s="0"/>
      <c r="EVE74" s="0"/>
      <c r="EVF74" s="0"/>
      <c r="EVG74" s="0"/>
      <c r="EVH74" s="0"/>
      <c r="EVI74" s="0"/>
      <c r="EVJ74" s="0"/>
      <c r="EVK74" s="0"/>
      <c r="EVL74" s="0"/>
      <c r="EVM74" s="0"/>
      <c r="EVN74" s="0"/>
      <c r="EVO74" s="0"/>
      <c r="EVP74" s="0"/>
      <c r="EVQ74" s="0"/>
      <c r="EVR74" s="0"/>
      <c r="EVS74" s="0"/>
      <c r="EVT74" s="0"/>
      <c r="EVU74" s="0"/>
      <c r="EVV74" s="0"/>
      <c r="EVW74" s="0"/>
      <c r="EVX74" s="0"/>
      <c r="EVY74" s="0"/>
      <c r="EVZ74" s="0"/>
      <c r="EWA74" s="0"/>
      <c r="EWB74" s="0"/>
      <c r="EWC74" s="0"/>
      <c r="EWD74" s="0"/>
      <c r="EWE74" s="0"/>
      <c r="EWF74" s="0"/>
      <c r="EWG74" s="0"/>
      <c r="EWH74" s="0"/>
      <c r="EWI74" s="0"/>
      <c r="EWJ74" s="0"/>
      <c r="EWK74" s="0"/>
      <c r="EWL74" s="0"/>
      <c r="EWM74" s="0"/>
      <c r="EWN74" s="0"/>
      <c r="EWO74" s="0"/>
      <c r="EWP74" s="0"/>
      <c r="EWQ74" s="0"/>
      <c r="EWR74" s="0"/>
      <c r="EWS74" s="0"/>
      <c r="EWT74" s="0"/>
      <c r="EWU74" s="0"/>
      <c r="EWV74" s="0"/>
      <c r="EWW74" s="0"/>
      <c r="EWX74" s="0"/>
      <c r="EWY74" s="0"/>
      <c r="EWZ74" s="0"/>
      <c r="EXA74" s="0"/>
      <c r="EXB74" s="0"/>
      <c r="EXC74" s="0"/>
      <c r="EXD74" s="0"/>
      <c r="EXE74" s="0"/>
      <c r="EXF74" s="0"/>
      <c r="EXG74" s="0"/>
      <c r="EXH74" s="0"/>
      <c r="EXI74" s="0"/>
      <c r="EXJ74" s="0"/>
      <c r="EXK74" s="0"/>
      <c r="EXL74" s="0"/>
      <c r="EXM74" s="0"/>
      <c r="EXN74" s="0"/>
      <c r="EXO74" s="0"/>
      <c r="EXP74" s="0"/>
      <c r="EXQ74" s="0"/>
      <c r="EXR74" s="0"/>
      <c r="EXS74" s="0"/>
      <c r="EXT74" s="0"/>
      <c r="EXU74" s="0"/>
      <c r="EXV74" s="0"/>
      <c r="EXW74" s="0"/>
      <c r="EXX74" s="0"/>
      <c r="EXY74" s="0"/>
      <c r="EXZ74" s="0"/>
      <c r="EYA74" s="0"/>
      <c r="EYB74" s="0"/>
      <c r="EYC74" s="0"/>
      <c r="EYD74" s="0"/>
      <c r="EYE74" s="0"/>
      <c r="EYF74" s="0"/>
      <c r="EYG74" s="0"/>
      <c r="EYH74" s="0"/>
      <c r="EYI74" s="0"/>
      <c r="EYJ74" s="0"/>
      <c r="EYK74" s="0"/>
      <c r="EYL74" s="0"/>
      <c r="EYM74" s="0"/>
      <c r="EYN74" s="0"/>
      <c r="EYO74" s="0"/>
      <c r="EYP74" s="0"/>
      <c r="EYQ74" s="0"/>
      <c r="EYR74" s="0"/>
      <c r="EYS74" s="0"/>
      <c r="EYT74" s="0"/>
      <c r="EYU74" s="0"/>
      <c r="EYV74" s="0"/>
      <c r="EYW74" s="0"/>
      <c r="EYX74" s="0"/>
      <c r="EYY74" s="0"/>
      <c r="EYZ74" s="0"/>
      <c r="EZA74" s="0"/>
      <c r="EZB74" s="0"/>
      <c r="EZC74" s="0"/>
      <c r="EZD74" s="0"/>
      <c r="EZE74" s="0"/>
      <c r="EZF74" s="0"/>
      <c r="EZG74" s="0"/>
      <c r="EZH74" s="0"/>
      <c r="EZI74" s="0"/>
      <c r="EZJ74" s="0"/>
      <c r="EZK74" s="0"/>
      <c r="EZL74" s="0"/>
      <c r="EZM74" s="0"/>
      <c r="EZN74" s="0"/>
      <c r="EZO74" s="0"/>
      <c r="EZP74" s="0"/>
      <c r="EZQ74" s="0"/>
      <c r="EZR74" s="0"/>
      <c r="EZS74" s="0"/>
      <c r="EZT74" s="0"/>
      <c r="EZU74" s="0"/>
      <c r="EZV74" s="0"/>
      <c r="EZW74" s="0"/>
      <c r="EZX74" s="0"/>
      <c r="EZY74" s="0"/>
      <c r="EZZ74" s="0"/>
      <c r="FAA74" s="0"/>
      <c r="FAB74" s="0"/>
      <c r="FAC74" s="0"/>
      <c r="FAD74" s="0"/>
      <c r="FAE74" s="0"/>
      <c r="FAF74" s="0"/>
      <c r="FAG74" s="0"/>
      <c r="FAH74" s="0"/>
      <c r="FAI74" s="0"/>
      <c r="FAJ74" s="0"/>
      <c r="FAK74" s="0"/>
      <c r="FAL74" s="0"/>
      <c r="FAM74" s="0"/>
      <c r="FAN74" s="0"/>
      <c r="FAO74" s="0"/>
      <c r="FAP74" s="0"/>
      <c r="FAQ74" s="0"/>
      <c r="FAR74" s="0"/>
      <c r="FAS74" s="0"/>
      <c r="FAT74" s="0"/>
      <c r="FAU74" s="0"/>
      <c r="FAV74" s="0"/>
      <c r="FAW74" s="0"/>
      <c r="FAX74" s="0"/>
      <c r="FAY74" s="0"/>
      <c r="FAZ74" s="0"/>
      <c r="FBA74" s="0"/>
      <c r="FBB74" s="0"/>
      <c r="FBC74" s="0"/>
      <c r="FBD74" s="0"/>
      <c r="FBE74" s="0"/>
      <c r="FBF74" s="0"/>
      <c r="FBG74" s="0"/>
      <c r="FBH74" s="0"/>
      <c r="FBI74" s="0"/>
      <c r="FBJ74" s="0"/>
      <c r="FBK74" s="0"/>
      <c r="FBL74" s="0"/>
      <c r="FBM74" s="0"/>
      <c r="FBN74" s="0"/>
      <c r="FBO74" s="0"/>
      <c r="FBP74" s="0"/>
      <c r="FBQ74" s="0"/>
      <c r="FBR74" s="0"/>
      <c r="FBS74" s="0"/>
      <c r="FBT74" s="0"/>
      <c r="FBU74" s="0"/>
      <c r="FBV74" s="0"/>
      <c r="FBW74" s="0"/>
      <c r="FBX74" s="0"/>
      <c r="FBY74" s="0"/>
      <c r="FBZ74" s="0"/>
      <c r="FCA74" s="0"/>
      <c r="FCB74" s="0"/>
      <c r="FCC74" s="0"/>
      <c r="FCD74" s="0"/>
      <c r="FCE74" s="0"/>
      <c r="FCF74" s="0"/>
      <c r="FCG74" s="0"/>
      <c r="FCH74" s="0"/>
      <c r="FCI74" s="0"/>
      <c r="FCJ74" s="0"/>
      <c r="FCK74" s="0"/>
      <c r="FCL74" s="0"/>
      <c r="FCM74" s="0"/>
      <c r="FCN74" s="0"/>
      <c r="FCO74" s="0"/>
      <c r="FCP74" s="0"/>
      <c r="FCQ74" s="0"/>
      <c r="FCR74" s="0"/>
      <c r="FCS74" s="0"/>
      <c r="FCT74" s="0"/>
      <c r="FCU74" s="0"/>
      <c r="FCV74" s="0"/>
      <c r="FCW74" s="0"/>
      <c r="FCX74" s="0"/>
      <c r="FCY74" s="0"/>
      <c r="FCZ74" s="0"/>
      <c r="FDA74" s="0"/>
      <c r="FDB74" s="0"/>
      <c r="FDC74" s="0"/>
      <c r="FDD74" s="0"/>
      <c r="FDE74" s="0"/>
      <c r="FDF74" s="0"/>
      <c r="FDG74" s="0"/>
      <c r="FDH74" s="0"/>
      <c r="FDI74" s="0"/>
      <c r="FDJ74" s="0"/>
      <c r="FDK74" s="0"/>
      <c r="FDL74" s="0"/>
      <c r="FDM74" s="0"/>
      <c r="FDN74" s="0"/>
      <c r="FDO74" s="0"/>
      <c r="FDP74" s="0"/>
      <c r="FDQ74" s="0"/>
      <c r="FDR74" s="0"/>
      <c r="FDS74" s="0"/>
      <c r="FDT74" s="0"/>
      <c r="FDU74" s="0"/>
      <c r="FDV74" s="0"/>
      <c r="FDW74" s="0"/>
      <c r="FDX74" s="0"/>
      <c r="FDY74" s="0"/>
      <c r="FDZ74" s="0"/>
      <c r="FEA74" s="0"/>
      <c r="FEB74" s="0"/>
      <c r="FEC74" s="0"/>
      <c r="FED74" s="0"/>
      <c r="FEE74" s="0"/>
      <c r="FEF74" s="0"/>
      <c r="FEG74" s="0"/>
      <c r="FEH74" s="0"/>
      <c r="FEI74" s="0"/>
      <c r="FEJ74" s="0"/>
      <c r="FEK74" s="0"/>
      <c r="FEL74" s="0"/>
      <c r="FEM74" s="0"/>
      <c r="FEN74" s="0"/>
      <c r="FEO74" s="0"/>
      <c r="FEP74" s="0"/>
      <c r="FEQ74" s="0"/>
      <c r="FER74" s="0"/>
      <c r="FES74" s="0"/>
      <c r="FET74" s="0"/>
      <c r="FEU74" s="0"/>
      <c r="FEV74" s="0"/>
      <c r="FEW74" s="0"/>
      <c r="FEX74" s="0"/>
      <c r="FEY74" s="0"/>
      <c r="FEZ74" s="0"/>
      <c r="FFA74" s="0"/>
      <c r="FFB74" s="0"/>
      <c r="FFC74" s="0"/>
      <c r="FFD74" s="0"/>
      <c r="FFE74" s="0"/>
      <c r="FFF74" s="0"/>
      <c r="FFG74" s="0"/>
      <c r="FFH74" s="0"/>
      <c r="FFI74" s="0"/>
      <c r="FFJ74" s="0"/>
      <c r="FFK74" s="0"/>
      <c r="FFL74" s="0"/>
      <c r="FFM74" s="0"/>
      <c r="FFN74" s="0"/>
      <c r="FFO74" s="0"/>
      <c r="FFP74" s="0"/>
      <c r="FFQ74" s="0"/>
      <c r="FFR74" s="0"/>
      <c r="FFS74" s="0"/>
      <c r="FFT74" s="0"/>
      <c r="FFU74" s="0"/>
      <c r="FFV74" s="0"/>
      <c r="FFW74" s="0"/>
      <c r="FFX74" s="0"/>
      <c r="FFY74" s="0"/>
      <c r="FFZ74" s="0"/>
      <c r="FGA74" s="0"/>
      <c r="FGB74" s="0"/>
      <c r="FGC74" s="0"/>
      <c r="FGD74" s="0"/>
      <c r="FGE74" s="0"/>
      <c r="FGF74" s="0"/>
      <c r="FGG74" s="0"/>
      <c r="FGH74" s="0"/>
      <c r="FGI74" s="0"/>
      <c r="FGJ74" s="0"/>
      <c r="FGK74" s="0"/>
      <c r="FGL74" s="0"/>
      <c r="FGM74" s="0"/>
      <c r="FGN74" s="0"/>
      <c r="FGO74" s="0"/>
      <c r="FGP74" s="0"/>
      <c r="FGQ74" s="0"/>
      <c r="FGR74" s="0"/>
      <c r="FGS74" s="0"/>
      <c r="FGT74" s="0"/>
      <c r="FGU74" s="0"/>
      <c r="FGV74" s="0"/>
      <c r="FGW74" s="0"/>
      <c r="FGX74" s="0"/>
      <c r="FGY74" s="0"/>
      <c r="FGZ74" s="0"/>
      <c r="FHA74" s="0"/>
      <c r="FHB74" s="0"/>
      <c r="FHC74" s="0"/>
      <c r="FHD74" s="0"/>
      <c r="FHE74" s="0"/>
      <c r="FHF74" s="0"/>
      <c r="FHG74" s="0"/>
      <c r="FHH74" s="0"/>
      <c r="FHI74" s="0"/>
      <c r="FHJ74" s="0"/>
      <c r="FHK74" s="0"/>
      <c r="FHL74" s="0"/>
      <c r="FHM74" s="0"/>
      <c r="FHN74" s="0"/>
      <c r="FHO74" s="0"/>
      <c r="FHP74" s="0"/>
      <c r="FHQ74" s="0"/>
      <c r="FHR74" s="0"/>
      <c r="FHS74" s="0"/>
      <c r="FHT74" s="0"/>
      <c r="FHU74" s="0"/>
      <c r="FHV74" s="0"/>
      <c r="FHW74" s="0"/>
      <c r="FHX74" s="0"/>
      <c r="FHY74" s="0"/>
      <c r="FHZ74" s="0"/>
      <c r="FIA74" s="0"/>
      <c r="FIB74" s="0"/>
      <c r="FIC74" s="0"/>
      <c r="FID74" s="0"/>
      <c r="FIE74" s="0"/>
      <c r="FIF74" s="0"/>
      <c r="FIG74" s="0"/>
      <c r="FIH74" s="0"/>
      <c r="FII74" s="0"/>
      <c r="FIJ74" s="0"/>
      <c r="FIK74" s="0"/>
      <c r="FIL74" s="0"/>
      <c r="FIM74" s="0"/>
      <c r="FIN74" s="0"/>
      <c r="FIO74" s="0"/>
      <c r="FIP74" s="0"/>
      <c r="FIQ74" s="0"/>
      <c r="FIR74" s="0"/>
      <c r="FIS74" s="0"/>
      <c r="FIT74" s="0"/>
      <c r="FIU74" s="0"/>
      <c r="FIV74" s="0"/>
      <c r="FIW74" s="0"/>
      <c r="FIX74" s="0"/>
      <c r="FIY74" s="0"/>
      <c r="FIZ74" s="0"/>
      <c r="FJA74" s="0"/>
      <c r="FJB74" s="0"/>
      <c r="FJC74" s="0"/>
      <c r="FJD74" s="0"/>
      <c r="FJE74" s="0"/>
      <c r="FJF74" s="0"/>
      <c r="FJG74" s="0"/>
      <c r="FJH74" s="0"/>
      <c r="FJI74" s="0"/>
      <c r="FJJ74" s="0"/>
      <c r="FJK74" s="0"/>
      <c r="FJL74" s="0"/>
      <c r="FJM74" s="0"/>
      <c r="FJN74" s="0"/>
      <c r="FJO74" s="0"/>
      <c r="FJP74" s="0"/>
      <c r="FJQ74" s="0"/>
      <c r="FJR74" s="0"/>
      <c r="FJS74" s="0"/>
      <c r="FJT74" s="0"/>
      <c r="FJU74" s="0"/>
      <c r="FJV74" s="0"/>
      <c r="FJW74" s="0"/>
      <c r="FJX74" s="0"/>
      <c r="FJY74" s="0"/>
      <c r="FJZ74" s="0"/>
      <c r="FKA74" s="0"/>
      <c r="FKB74" s="0"/>
      <c r="FKC74" s="0"/>
      <c r="FKD74" s="0"/>
      <c r="FKE74" s="0"/>
      <c r="FKF74" s="0"/>
      <c r="FKG74" s="0"/>
      <c r="FKH74" s="0"/>
      <c r="FKI74" s="0"/>
      <c r="FKJ74" s="0"/>
      <c r="FKK74" s="0"/>
      <c r="FKL74" s="0"/>
      <c r="FKM74" s="0"/>
      <c r="FKN74" s="0"/>
      <c r="FKO74" s="0"/>
      <c r="FKP74" s="0"/>
      <c r="FKQ74" s="0"/>
      <c r="FKR74" s="0"/>
      <c r="FKS74" s="0"/>
      <c r="FKT74" s="0"/>
      <c r="FKU74" s="0"/>
      <c r="FKV74" s="0"/>
      <c r="FKW74" s="0"/>
      <c r="FKX74" s="0"/>
      <c r="FKY74" s="0"/>
      <c r="FKZ74" s="0"/>
      <c r="FLA74" s="0"/>
      <c r="FLB74" s="0"/>
      <c r="FLC74" s="0"/>
      <c r="FLD74" s="0"/>
      <c r="FLE74" s="0"/>
      <c r="FLF74" s="0"/>
      <c r="FLG74" s="0"/>
      <c r="FLH74" s="0"/>
      <c r="FLI74" s="0"/>
      <c r="FLJ74" s="0"/>
      <c r="FLK74" s="0"/>
      <c r="FLL74" s="0"/>
      <c r="FLM74" s="0"/>
      <c r="FLN74" s="0"/>
      <c r="FLO74" s="0"/>
      <c r="FLP74" s="0"/>
      <c r="FLQ74" s="0"/>
      <c r="FLR74" s="0"/>
      <c r="FLS74" s="0"/>
      <c r="FLT74" s="0"/>
      <c r="FLU74" s="0"/>
      <c r="FLV74" s="0"/>
      <c r="FLW74" s="0"/>
      <c r="FLX74" s="0"/>
      <c r="FLY74" s="0"/>
      <c r="FLZ74" s="0"/>
      <c r="FMA74" s="0"/>
      <c r="FMB74" s="0"/>
      <c r="FMC74" s="0"/>
      <c r="FMD74" s="0"/>
      <c r="FME74" s="0"/>
      <c r="FMF74" s="0"/>
      <c r="FMG74" s="0"/>
      <c r="FMH74" s="0"/>
      <c r="FMI74" s="0"/>
      <c r="FMJ74" s="0"/>
      <c r="FMK74" s="0"/>
      <c r="FML74" s="0"/>
      <c r="FMM74" s="0"/>
      <c r="FMN74" s="0"/>
      <c r="FMO74" s="0"/>
      <c r="FMP74" s="0"/>
      <c r="FMQ74" s="0"/>
      <c r="FMR74" s="0"/>
      <c r="FMS74" s="0"/>
      <c r="FMT74" s="0"/>
      <c r="FMU74" s="0"/>
      <c r="FMV74" s="0"/>
      <c r="FMW74" s="0"/>
      <c r="FMX74" s="0"/>
      <c r="FMY74" s="0"/>
      <c r="FMZ74" s="0"/>
      <c r="FNA74" s="0"/>
      <c r="FNB74" s="0"/>
      <c r="FNC74" s="0"/>
      <c r="FND74" s="0"/>
      <c r="FNE74" s="0"/>
      <c r="FNF74" s="0"/>
      <c r="FNG74" s="0"/>
      <c r="FNH74" s="0"/>
      <c r="FNI74" s="0"/>
      <c r="FNJ74" s="0"/>
      <c r="FNK74" s="0"/>
      <c r="FNL74" s="0"/>
      <c r="FNM74" s="0"/>
      <c r="FNN74" s="0"/>
      <c r="FNO74" s="0"/>
      <c r="FNP74" s="0"/>
      <c r="FNQ74" s="0"/>
      <c r="FNR74" s="0"/>
      <c r="FNS74" s="0"/>
      <c r="FNT74" s="0"/>
      <c r="FNU74" s="0"/>
      <c r="FNV74" s="0"/>
      <c r="FNW74" s="0"/>
      <c r="FNX74" s="0"/>
      <c r="FNY74" s="0"/>
      <c r="FNZ74" s="0"/>
      <c r="FOA74" s="0"/>
      <c r="FOB74" s="0"/>
      <c r="FOC74" s="0"/>
      <c r="FOD74" s="0"/>
      <c r="FOE74" s="0"/>
      <c r="FOF74" s="0"/>
      <c r="FOG74" s="0"/>
      <c r="FOH74" s="0"/>
      <c r="FOI74" s="0"/>
      <c r="FOJ74" s="0"/>
      <c r="FOK74" s="0"/>
      <c r="FOL74" s="0"/>
      <c r="FOM74" s="0"/>
      <c r="FON74" s="0"/>
      <c r="FOO74" s="0"/>
      <c r="FOP74" s="0"/>
      <c r="FOQ74" s="0"/>
      <c r="FOR74" s="0"/>
      <c r="FOS74" s="0"/>
      <c r="FOT74" s="0"/>
      <c r="FOU74" s="0"/>
      <c r="FOV74" s="0"/>
      <c r="FOW74" s="0"/>
      <c r="FOX74" s="0"/>
      <c r="FOY74" s="0"/>
      <c r="FOZ74" s="0"/>
      <c r="FPA74" s="0"/>
      <c r="FPB74" s="0"/>
      <c r="FPC74" s="0"/>
      <c r="FPD74" s="0"/>
      <c r="FPE74" s="0"/>
      <c r="FPF74" s="0"/>
      <c r="FPG74" s="0"/>
      <c r="FPH74" s="0"/>
      <c r="FPI74" s="0"/>
      <c r="FPJ74" s="0"/>
      <c r="FPK74" s="0"/>
      <c r="FPL74" s="0"/>
      <c r="FPM74" s="0"/>
      <c r="FPN74" s="0"/>
      <c r="FPO74" s="0"/>
      <c r="FPP74" s="0"/>
      <c r="FPQ74" s="0"/>
      <c r="FPR74" s="0"/>
      <c r="FPS74" s="0"/>
      <c r="FPT74" s="0"/>
      <c r="FPU74" s="0"/>
      <c r="FPV74" s="0"/>
      <c r="FPW74" s="0"/>
      <c r="FPX74" s="0"/>
      <c r="FPY74" s="0"/>
      <c r="FPZ74" s="0"/>
      <c r="FQA74" s="0"/>
      <c r="FQB74" s="0"/>
      <c r="FQC74" s="0"/>
      <c r="FQD74" s="0"/>
      <c r="FQE74" s="0"/>
      <c r="FQF74" s="0"/>
      <c r="FQG74" s="0"/>
      <c r="FQH74" s="0"/>
      <c r="FQI74" s="0"/>
      <c r="FQJ74" s="0"/>
      <c r="FQK74" s="0"/>
      <c r="FQL74" s="0"/>
      <c r="FQM74" s="0"/>
      <c r="FQN74" s="0"/>
      <c r="FQO74" s="0"/>
      <c r="FQP74" s="0"/>
      <c r="FQQ74" s="0"/>
      <c r="FQR74" s="0"/>
      <c r="FQS74" s="0"/>
      <c r="FQT74" s="0"/>
      <c r="FQU74" s="0"/>
      <c r="FQV74" s="0"/>
      <c r="FQW74" s="0"/>
      <c r="FQX74" s="0"/>
      <c r="FQY74" s="0"/>
      <c r="FQZ74" s="0"/>
      <c r="FRA74" s="0"/>
      <c r="FRB74" s="0"/>
      <c r="FRC74" s="0"/>
      <c r="FRD74" s="0"/>
      <c r="FRE74" s="0"/>
      <c r="FRF74" s="0"/>
      <c r="FRG74" s="0"/>
      <c r="FRH74" s="0"/>
      <c r="FRI74" s="0"/>
      <c r="FRJ74" s="0"/>
      <c r="FRK74" s="0"/>
      <c r="FRL74" s="0"/>
      <c r="FRM74" s="0"/>
      <c r="FRN74" s="0"/>
      <c r="FRO74" s="0"/>
      <c r="FRP74" s="0"/>
      <c r="FRQ74" s="0"/>
      <c r="FRR74" s="0"/>
      <c r="FRS74" s="0"/>
      <c r="FRT74" s="0"/>
      <c r="FRU74" s="0"/>
      <c r="FRV74" s="0"/>
      <c r="FRW74" s="0"/>
      <c r="FRX74" s="0"/>
      <c r="FRY74" s="0"/>
      <c r="FRZ74" s="0"/>
      <c r="FSA74" s="0"/>
      <c r="FSB74" s="0"/>
      <c r="FSC74" s="0"/>
      <c r="FSD74" s="0"/>
      <c r="FSE74" s="0"/>
      <c r="FSF74" s="0"/>
      <c r="FSG74" s="0"/>
      <c r="FSH74" s="0"/>
      <c r="FSI74" s="0"/>
      <c r="FSJ74" s="0"/>
      <c r="FSK74" s="0"/>
      <c r="FSL74" s="0"/>
      <c r="FSM74" s="0"/>
      <c r="FSN74" s="0"/>
      <c r="FSO74" s="0"/>
      <c r="FSP74" s="0"/>
      <c r="FSQ74" s="0"/>
      <c r="FSR74" s="0"/>
      <c r="FSS74" s="0"/>
      <c r="FST74" s="0"/>
      <c r="FSU74" s="0"/>
      <c r="FSV74" s="0"/>
      <c r="FSW74" s="0"/>
      <c r="FSX74" s="0"/>
      <c r="FSY74" s="0"/>
      <c r="FSZ74" s="0"/>
      <c r="FTA74" s="0"/>
      <c r="FTB74" s="0"/>
      <c r="FTC74" s="0"/>
      <c r="FTD74" s="0"/>
      <c r="FTE74" s="0"/>
      <c r="FTF74" s="0"/>
      <c r="FTG74" s="0"/>
      <c r="FTH74" s="0"/>
      <c r="FTI74" s="0"/>
      <c r="FTJ74" s="0"/>
      <c r="FTK74" s="0"/>
      <c r="FTL74" s="0"/>
      <c r="FTM74" s="0"/>
      <c r="FTN74" s="0"/>
      <c r="FTO74" s="0"/>
      <c r="FTP74" s="0"/>
      <c r="FTQ74" s="0"/>
      <c r="FTR74" s="0"/>
      <c r="FTS74" s="0"/>
      <c r="FTT74" s="0"/>
      <c r="FTU74" s="0"/>
      <c r="FTV74" s="0"/>
      <c r="FTW74" s="0"/>
      <c r="FTX74" s="0"/>
      <c r="FTY74" s="0"/>
      <c r="FTZ74" s="0"/>
      <c r="FUA74" s="0"/>
      <c r="FUB74" s="0"/>
      <c r="FUC74" s="0"/>
      <c r="FUD74" s="0"/>
      <c r="FUE74" s="0"/>
      <c r="FUF74" s="0"/>
      <c r="FUG74" s="0"/>
      <c r="FUH74" s="0"/>
      <c r="FUI74" s="0"/>
      <c r="FUJ74" s="0"/>
      <c r="FUK74" s="0"/>
      <c r="FUL74" s="0"/>
      <c r="FUM74" s="0"/>
      <c r="FUN74" s="0"/>
      <c r="FUO74" s="0"/>
      <c r="FUP74" s="0"/>
      <c r="FUQ74" s="0"/>
      <c r="FUR74" s="0"/>
      <c r="FUS74" s="0"/>
      <c r="FUT74" s="0"/>
      <c r="FUU74" s="0"/>
      <c r="FUV74" s="0"/>
      <c r="FUW74" s="0"/>
      <c r="FUX74" s="0"/>
      <c r="FUY74" s="0"/>
      <c r="FUZ74" s="0"/>
      <c r="FVA74" s="0"/>
      <c r="FVB74" s="0"/>
      <c r="FVC74" s="0"/>
      <c r="FVD74" s="0"/>
      <c r="FVE74" s="0"/>
      <c r="FVF74" s="0"/>
      <c r="FVG74" s="0"/>
      <c r="FVH74" s="0"/>
      <c r="FVI74" s="0"/>
      <c r="FVJ74" s="0"/>
      <c r="FVK74" s="0"/>
      <c r="FVL74" s="0"/>
      <c r="FVM74" s="0"/>
      <c r="FVN74" s="0"/>
      <c r="FVO74" s="0"/>
      <c r="FVP74" s="0"/>
      <c r="FVQ74" s="0"/>
      <c r="FVR74" s="0"/>
      <c r="FVS74" s="0"/>
      <c r="FVT74" s="0"/>
      <c r="FVU74" s="0"/>
      <c r="FVV74" s="0"/>
      <c r="FVW74" s="0"/>
      <c r="FVX74" s="0"/>
      <c r="FVY74" s="0"/>
      <c r="FVZ74" s="0"/>
      <c r="FWA74" s="0"/>
      <c r="FWB74" s="0"/>
      <c r="FWC74" s="0"/>
      <c r="FWD74" s="0"/>
      <c r="FWE74" s="0"/>
      <c r="FWF74" s="0"/>
      <c r="FWG74" s="0"/>
      <c r="FWH74" s="0"/>
      <c r="FWI74" s="0"/>
      <c r="FWJ74" s="0"/>
      <c r="FWK74" s="0"/>
      <c r="FWL74" s="0"/>
      <c r="FWM74" s="0"/>
      <c r="FWN74" s="0"/>
      <c r="FWO74" s="0"/>
      <c r="FWP74" s="0"/>
      <c r="FWQ74" s="0"/>
      <c r="FWR74" s="0"/>
      <c r="FWS74" s="0"/>
      <c r="FWT74" s="0"/>
      <c r="FWU74" s="0"/>
      <c r="FWV74" s="0"/>
      <c r="FWW74" s="0"/>
      <c r="FWX74" s="0"/>
      <c r="FWY74" s="0"/>
      <c r="FWZ74" s="0"/>
      <c r="FXA74" s="0"/>
      <c r="FXB74" s="0"/>
      <c r="FXC74" s="0"/>
      <c r="FXD74" s="0"/>
      <c r="FXE74" s="0"/>
      <c r="FXF74" s="0"/>
      <c r="FXG74" s="0"/>
      <c r="FXH74" s="0"/>
      <c r="FXI74" s="0"/>
      <c r="FXJ74" s="0"/>
      <c r="FXK74" s="0"/>
      <c r="FXL74" s="0"/>
      <c r="FXM74" s="0"/>
      <c r="FXN74" s="0"/>
      <c r="FXO74" s="0"/>
      <c r="FXP74" s="0"/>
      <c r="FXQ74" s="0"/>
      <c r="FXR74" s="0"/>
      <c r="FXS74" s="0"/>
      <c r="FXT74" s="0"/>
      <c r="FXU74" s="0"/>
      <c r="FXV74" s="0"/>
      <c r="FXW74" s="0"/>
      <c r="FXX74" s="0"/>
      <c r="FXY74" s="0"/>
      <c r="FXZ74" s="0"/>
      <c r="FYA74" s="0"/>
      <c r="FYB74" s="0"/>
      <c r="FYC74" s="0"/>
      <c r="FYD74" s="0"/>
      <c r="FYE74" s="0"/>
      <c r="FYF74" s="0"/>
      <c r="FYG74" s="0"/>
      <c r="FYH74" s="0"/>
      <c r="FYI74" s="0"/>
      <c r="FYJ74" s="0"/>
      <c r="FYK74" s="0"/>
      <c r="FYL74" s="0"/>
      <c r="FYM74" s="0"/>
      <c r="FYN74" s="0"/>
      <c r="FYO74" s="0"/>
      <c r="FYP74" s="0"/>
      <c r="FYQ74" s="0"/>
      <c r="FYR74" s="0"/>
      <c r="FYS74" s="0"/>
      <c r="FYT74" s="0"/>
      <c r="FYU74" s="0"/>
      <c r="FYV74" s="0"/>
      <c r="FYW74" s="0"/>
      <c r="FYX74" s="0"/>
      <c r="FYY74" s="0"/>
      <c r="FYZ74" s="0"/>
      <c r="FZA74" s="0"/>
      <c r="FZB74" s="0"/>
      <c r="FZC74" s="0"/>
      <c r="FZD74" s="0"/>
      <c r="FZE74" s="0"/>
      <c r="FZF74" s="0"/>
      <c r="FZG74" s="0"/>
      <c r="FZH74" s="0"/>
      <c r="FZI74" s="0"/>
      <c r="FZJ74" s="0"/>
      <c r="FZK74" s="0"/>
      <c r="FZL74" s="0"/>
      <c r="FZM74" s="0"/>
      <c r="FZN74" s="0"/>
      <c r="FZO74" s="0"/>
      <c r="FZP74" s="0"/>
      <c r="FZQ74" s="0"/>
      <c r="FZR74" s="0"/>
      <c r="FZS74" s="0"/>
      <c r="FZT74" s="0"/>
      <c r="FZU74" s="0"/>
      <c r="FZV74" s="0"/>
      <c r="FZW74" s="0"/>
      <c r="FZX74" s="0"/>
      <c r="FZY74" s="0"/>
      <c r="FZZ74" s="0"/>
      <c r="GAA74" s="0"/>
      <c r="GAB74" s="0"/>
      <c r="GAC74" s="0"/>
      <c r="GAD74" s="0"/>
      <c r="GAE74" s="0"/>
      <c r="GAF74" s="0"/>
      <c r="GAG74" s="0"/>
      <c r="GAH74" s="0"/>
      <c r="GAI74" s="0"/>
      <c r="GAJ74" s="0"/>
      <c r="GAK74" s="0"/>
      <c r="GAL74" s="0"/>
      <c r="GAM74" s="0"/>
      <c r="GAN74" s="0"/>
      <c r="GAO74" s="0"/>
      <c r="GAP74" s="0"/>
      <c r="GAQ74" s="0"/>
      <c r="GAR74" s="0"/>
      <c r="GAS74" s="0"/>
      <c r="GAT74" s="0"/>
      <c r="GAU74" s="0"/>
      <c r="GAV74" s="0"/>
      <c r="GAW74" s="0"/>
      <c r="GAX74" s="0"/>
      <c r="GAY74" s="0"/>
      <c r="GAZ74" s="0"/>
      <c r="GBA74" s="0"/>
      <c r="GBB74" s="0"/>
      <c r="GBC74" s="0"/>
      <c r="GBD74" s="0"/>
      <c r="GBE74" s="0"/>
      <c r="GBF74" s="0"/>
      <c r="GBG74" s="0"/>
      <c r="GBH74" s="0"/>
      <c r="GBI74" s="0"/>
      <c r="GBJ74" s="0"/>
      <c r="GBK74" s="0"/>
      <c r="GBL74" s="0"/>
      <c r="GBM74" s="0"/>
      <c r="GBN74" s="0"/>
      <c r="GBO74" s="0"/>
      <c r="GBP74" s="0"/>
      <c r="GBQ74" s="0"/>
      <c r="GBR74" s="0"/>
      <c r="GBS74" s="0"/>
      <c r="GBT74" s="0"/>
      <c r="GBU74" s="0"/>
      <c r="GBV74" s="0"/>
      <c r="GBW74" s="0"/>
      <c r="GBX74" s="0"/>
      <c r="GBY74" s="0"/>
      <c r="GBZ74" s="0"/>
      <c r="GCA74" s="0"/>
      <c r="GCB74" s="0"/>
      <c r="GCC74" s="0"/>
      <c r="GCD74" s="0"/>
      <c r="GCE74" s="0"/>
      <c r="GCF74" s="0"/>
      <c r="GCG74" s="0"/>
      <c r="GCH74" s="0"/>
      <c r="GCI74" s="0"/>
      <c r="GCJ74" s="0"/>
      <c r="GCK74" s="0"/>
      <c r="GCL74" s="0"/>
      <c r="GCM74" s="0"/>
      <c r="GCN74" s="0"/>
      <c r="GCO74" s="0"/>
      <c r="GCP74" s="0"/>
      <c r="GCQ74" s="0"/>
      <c r="GCR74" s="0"/>
      <c r="GCS74" s="0"/>
      <c r="GCT74" s="0"/>
      <c r="GCU74" s="0"/>
      <c r="GCV74" s="0"/>
      <c r="GCW74" s="0"/>
      <c r="GCX74" s="0"/>
      <c r="GCY74" s="0"/>
      <c r="GCZ74" s="0"/>
      <c r="GDA74" s="0"/>
      <c r="GDB74" s="0"/>
      <c r="GDC74" s="0"/>
      <c r="GDD74" s="0"/>
      <c r="GDE74" s="0"/>
      <c r="GDF74" s="0"/>
      <c r="GDG74" s="0"/>
      <c r="GDH74" s="0"/>
      <c r="GDI74" s="0"/>
      <c r="GDJ74" s="0"/>
      <c r="GDK74" s="0"/>
      <c r="GDL74" s="0"/>
      <c r="GDM74" s="0"/>
      <c r="GDN74" s="0"/>
      <c r="GDO74" s="0"/>
      <c r="GDP74" s="0"/>
      <c r="GDQ74" s="0"/>
      <c r="GDR74" s="0"/>
      <c r="GDS74" s="0"/>
      <c r="GDT74" s="0"/>
      <c r="GDU74" s="0"/>
      <c r="GDV74" s="0"/>
      <c r="GDW74" s="0"/>
      <c r="GDX74" s="0"/>
      <c r="GDY74" s="0"/>
      <c r="GDZ74" s="0"/>
      <c r="GEA74" s="0"/>
      <c r="GEB74" s="0"/>
      <c r="GEC74" s="0"/>
      <c r="GED74" s="0"/>
      <c r="GEE74" s="0"/>
      <c r="GEF74" s="0"/>
      <c r="GEG74" s="0"/>
      <c r="GEH74" s="0"/>
      <c r="GEI74" s="0"/>
      <c r="GEJ74" s="0"/>
      <c r="GEK74" s="0"/>
      <c r="GEL74" s="0"/>
      <c r="GEM74" s="0"/>
      <c r="GEN74" s="0"/>
      <c r="GEO74" s="0"/>
      <c r="GEP74" s="0"/>
      <c r="GEQ74" s="0"/>
      <c r="GER74" s="0"/>
      <c r="GES74" s="0"/>
      <c r="GET74" s="0"/>
      <c r="GEU74" s="0"/>
      <c r="GEV74" s="0"/>
      <c r="GEW74" s="0"/>
      <c r="GEX74" s="0"/>
      <c r="GEY74" s="0"/>
      <c r="GEZ74" s="0"/>
      <c r="GFA74" s="0"/>
      <c r="GFB74" s="0"/>
      <c r="GFC74" s="0"/>
      <c r="GFD74" s="0"/>
      <c r="GFE74" s="0"/>
      <c r="GFF74" s="0"/>
      <c r="GFG74" s="0"/>
      <c r="GFH74" s="0"/>
      <c r="GFI74" s="0"/>
      <c r="GFJ74" s="0"/>
      <c r="GFK74" s="0"/>
      <c r="GFL74" s="0"/>
      <c r="GFM74" s="0"/>
      <c r="GFN74" s="0"/>
      <c r="GFO74" s="0"/>
      <c r="GFP74" s="0"/>
      <c r="GFQ74" s="0"/>
      <c r="GFR74" s="0"/>
      <c r="GFS74" s="0"/>
      <c r="GFT74" s="0"/>
      <c r="GFU74" s="0"/>
      <c r="GFV74" s="0"/>
      <c r="GFW74" s="0"/>
      <c r="GFX74" s="0"/>
      <c r="GFY74" s="0"/>
      <c r="GFZ74" s="0"/>
      <c r="GGA74" s="0"/>
      <c r="GGB74" s="0"/>
      <c r="GGC74" s="0"/>
      <c r="GGD74" s="0"/>
      <c r="GGE74" s="0"/>
      <c r="GGF74" s="0"/>
      <c r="GGG74" s="0"/>
      <c r="GGH74" s="0"/>
      <c r="GGI74" s="0"/>
      <c r="GGJ74" s="0"/>
      <c r="GGK74" s="0"/>
      <c r="GGL74" s="0"/>
      <c r="GGM74" s="0"/>
      <c r="GGN74" s="0"/>
      <c r="GGO74" s="0"/>
      <c r="GGP74" s="0"/>
      <c r="GGQ74" s="0"/>
      <c r="GGR74" s="0"/>
      <c r="GGS74" s="0"/>
      <c r="GGT74" s="0"/>
      <c r="GGU74" s="0"/>
      <c r="GGV74" s="0"/>
      <c r="GGW74" s="0"/>
      <c r="GGX74" s="0"/>
      <c r="GGY74" s="0"/>
      <c r="GGZ74" s="0"/>
      <c r="GHA74" s="0"/>
      <c r="GHB74" s="0"/>
      <c r="GHC74" s="0"/>
      <c r="GHD74" s="0"/>
      <c r="GHE74" s="0"/>
      <c r="GHF74" s="0"/>
      <c r="GHG74" s="0"/>
      <c r="GHH74" s="0"/>
      <c r="GHI74" s="0"/>
      <c r="GHJ74" s="0"/>
      <c r="GHK74" s="0"/>
      <c r="GHL74" s="0"/>
      <c r="GHM74" s="0"/>
      <c r="GHN74" s="0"/>
      <c r="GHO74" s="0"/>
      <c r="GHP74" s="0"/>
      <c r="GHQ74" s="0"/>
      <c r="GHR74" s="0"/>
      <c r="GHS74" s="0"/>
      <c r="GHT74" s="0"/>
      <c r="GHU74" s="0"/>
      <c r="GHV74" s="0"/>
      <c r="GHW74" s="0"/>
      <c r="GHX74" s="0"/>
      <c r="GHY74" s="0"/>
      <c r="GHZ74" s="0"/>
      <c r="GIA74" s="0"/>
      <c r="GIB74" s="0"/>
      <c r="GIC74" s="0"/>
      <c r="GID74" s="0"/>
      <c r="GIE74" s="0"/>
      <c r="GIF74" s="0"/>
      <c r="GIG74" s="0"/>
      <c r="GIH74" s="0"/>
      <c r="GII74" s="0"/>
      <c r="GIJ74" s="0"/>
      <c r="GIK74" s="0"/>
      <c r="GIL74" s="0"/>
      <c r="GIM74" s="0"/>
      <c r="GIN74" s="0"/>
      <c r="GIO74" s="0"/>
      <c r="GIP74" s="0"/>
      <c r="GIQ74" s="0"/>
      <c r="GIR74" s="0"/>
      <c r="GIS74" s="0"/>
      <c r="GIT74" s="0"/>
      <c r="GIU74" s="0"/>
      <c r="GIV74" s="0"/>
      <c r="GIW74" s="0"/>
      <c r="GIX74" s="0"/>
      <c r="GIY74" s="0"/>
      <c r="GIZ74" s="0"/>
      <c r="GJA74" s="0"/>
      <c r="GJB74" s="0"/>
      <c r="GJC74" s="0"/>
      <c r="GJD74" s="0"/>
      <c r="GJE74" s="0"/>
      <c r="GJF74" s="0"/>
      <c r="GJG74" s="0"/>
      <c r="GJH74" s="0"/>
      <c r="GJI74" s="0"/>
      <c r="GJJ74" s="0"/>
      <c r="GJK74" s="0"/>
      <c r="GJL74" s="0"/>
      <c r="GJM74" s="0"/>
      <c r="GJN74" s="0"/>
      <c r="GJO74" s="0"/>
      <c r="GJP74" s="0"/>
      <c r="GJQ74" s="0"/>
      <c r="GJR74" s="0"/>
      <c r="GJS74" s="0"/>
      <c r="GJT74" s="0"/>
      <c r="GJU74" s="0"/>
      <c r="GJV74" s="0"/>
      <c r="GJW74" s="0"/>
      <c r="GJX74" s="0"/>
      <c r="GJY74" s="0"/>
      <c r="GJZ74" s="0"/>
      <c r="GKA74" s="0"/>
      <c r="GKB74" s="0"/>
      <c r="GKC74" s="0"/>
      <c r="GKD74" s="0"/>
      <c r="GKE74" s="0"/>
      <c r="GKF74" s="0"/>
      <c r="GKG74" s="0"/>
      <c r="GKH74" s="0"/>
      <c r="GKI74" s="0"/>
      <c r="GKJ74" s="0"/>
      <c r="GKK74" s="0"/>
      <c r="GKL74" s="0"/>
      <c r="GKM74" s="0"/>
      <c r="GKN74" s="0"/>
      <c r="GKO74" s="0"/>
      <c r="GKP74" s="0"/>
      <c r="GKQ74" s="0"/>
      <c r="GKR74" s="0"/>
      <c r="GKS74" s="0"/>
      <c r="GKT74" s="0"/>
      <c r="GKU74" s="0"/>
      <c r="GKV74" s="0"/>
      <c r="GKW74" s="0"/>
      <c r="GKX74" s="0"/>
      <c r="GKY74" s="0"/>
      <c r="GKZ74" s="0"/>
      <c r="GLA74" s="0"/>
      <c r="GLB74" s="0"/>
      <c r="GLC74" s="0"/>
      <c r="GLD74" s="0"/>
      <c r="GLE74" s="0"/>
      <c r="GLF74" s="0"/>
      <c r="GLG74" s="0"/>
      <c r="GLH74" s="0"/>
      <c r="GLI74" s="0"/>
      <c r="GLJ74" s="0"/>
      <c r="GLK74" s="0"/>
      <c r="GLL74" s="0"/>
      <c r="GLM74" s="0"/>
      <c r="GLN74" s="0"/>
      <c r="GLO74" s="0"/>
      <c r="GLP74" s="0"/>
      <c r="GLQ74" s="0"/>
      <c r="GLR74" s="0"/>
      <c r="GLS74" s="0"/>
      <c r="GLT74" s="0"/>
      <c r="GLU74" s="0"/>
      <c r="GLV74" s="0"/>
      <c r="GLW74" s="0"/>
      <c r="GLX74" s="0"/>
      <c r="GLY74" s="0"/>
      <c r="GLZ74" s="0"/>
      <c r="GMA74" s="0"/>
      <c r="GMB74" s="0"/>
      <c r="GMC74" s="0"/>
      <c r="GMD74" s="0"/>
      <c r="GME74" s="0"/>
      <c r="GMF74" s="0"/>
      <c r="GMG74" s="0"/>
      <c r="GMH74" s="0"/>
      <c r="GMI74" s="0"/>
      <c r="GMJ74" s="0"/>
      <c r="GMK74" s="0"/>
      <c r="GML74" s="0"/>
      <c r="GMM74" s="0"/>
      <c r="GMN74" s="0"/>
      <c r="GMO74" s="0"/>
      <c r="GMP74" s="0"/>
      <c r="GMQ74" s="0"/>
      <c r="GMR74" s="0"/>
      <c r="GMS74" s="0"/>
      <c r="GMT74" s="0"/>
      <c r="GMU74" s="0"/>
      <c r="GMV74" s="0"/>
      <c r="GMW74" s="0"/>
      <c r="GMX74" s="0"/>
      <c r="GMY74" s="0"/>
      <c r="GMZ74" s="0"/>
      <c r="GNA74" s="0"/>
      <c r="GNB74" s="0"/>
      <c r="GNC74" s="0"/>
      <c r="GND74" s="0"/>
      <c r="GNE74" s="0"/>
      <c r="GNF74" s="0"/>
      <c r="GNG74" s="0"/>
      <c r="GNH74" s="0"/>
      <c r="GNI74" s="0"/>
      <c r="GNJ74" s="0"/>
      <c r="GNK74" s="0"/>
      <c r="GNL74" s="0"/>
      <c r="GNM74" s="0"/>
      <c r="GNN74" s="0"/>
      <c r="GNO74" s="0"/>
      <c r="GNP74" s="0"/>
      <c r="GNQ74" s="0"/>
      <c r="GNR74" s="0"/>
      <c r="GNS74" s="0"/>
      <c r="GNT74" s="0"/>
      <c r="GNU74" s="0"/>
      <c r="GNV74" s="0"/>
      <c r="GNW74" s="0"/>
      <c r="GNX74" s="0"/>
      <c r="GNY74" s="0"/>
      <c r="GNZ74" s="0"/>
      <c r="GOA74" s="0"/>
      <c r="GOB74" s="0"/>
      <c r="GOC74" s="0"/>
      <c r="GOD74" s="0"/>
      <c r="GOE74" s="0"/>
      <c r="GOF74" s="0"/>
      <c r="GOG74" s="0"/>
      <c r="GOH74" s="0"/>
      <c r="GOI74" s="0"/>
      <c r="GOJ74" s="0"/>
      <c r="GOK74" s="0"/>
      <c r="GOL74" s="0"/>
      <c r="GOM74" s="0"/>
      <c r="GON74" s="0"/>
      <c r="GOO74" s="0"/>
      <c r="GOP74" s="0"/>
      <c r="GOQ74" s="0"/>
      <c r="GOR74" s="0"/>
      <c r="GOS74" s="0"/>
      <c r="GOT74" s="0"/>
      <c r="GOU74" s="0"/>
      <c r="GOV74" s="0"/>
      <c r="GOW74" s="0"/>
      <c r="GOX74" s="0"/>
      <c r="GOY74" s="0"/>
      <c r="GOZ74" s="0"/>
      <c r="GPA74" s="0"/>
      <c r="GPB74" s="0"/>
      <c r="GPC74" s="0"/>
      <c r="GPD74" s="0"/>
      <c r="GPE74" s="0"/>
      <c r="GPF74" s="0"/>
      <c r="GPG74" s="0"/>
      <c r="GPH74" s="0"/>
      <c r="GPI74" s="0"/>
      <c r="GPJ74" s="0"/>
      <c r="GPK74" s="0"/>
      <c r="GPL74" s="0"/>
      <c r="GPM74" s="0"/>
      <c r="GPN74" s="0"/>
      <c r="GPO74" s="0"/>
      <c r="GPP74" s="0"/>
      <c r="GPQ74" s="0"/>
      <c r="GPR74" s="0"/>
      <c r="GPS74" s="0"/>
      <c r="GPT74" s="0"/>
      <c r="GPU74" s="0"/>
      <c r="GPV74" s="0"/>
      <c r="GPW74" s="0"/>
      <c r="GPX74" s="0"/>
      <c r="GPY74" s="0"/>
      <c r="GPZ74" s="0"/>
      <c r="GQA74" s="0"/>
      <c r="GQB74" s="0"/>
      <c r="GQC74" s="0"/>
      <c r="GQD74" s="0"/>
      <c r="GQE74" s="0"/>
      <c r="GQF74" s="0"/>
      <c r="GQG74" s="0"/>
      <c r="GQH74" s="0"/>
      <c r="GQI74" s="0"/>
      <c r="GQJ74" s="0"/>
      <c r="GQK74" s="0"/>
      <c r="GQL74" s="0"/>
      <c r="GQM74" s="0"/>
      <c r="GQN74" s="0"/>
      <c r="GQO74" s="0"/>
      <c r="GQP74" s="0"/>
      <c r="GQQ74" s="0"/>
      <c r="GQR74" s="0"/>
      <c r="GQS74" s="0"/>
      <c r="GQT74" s="0"/>
      <c r="GQU74" s="0"/>
      <c r="GQV74" s="0"/>
      <c r="GQW74" s="0"/>
      <c r="GQX74" s="0"/>
      <c r="GQY74" s="0"/>
      <c r="GQZ74" s="0"/>
      <c r="GRA74" s="0"/>
      <c r="GRB74" s="0"/>
      <c r="GRC74" s="0"/>
      <c r="GRD74" s="0"/>
      <c r="GRE74" s="0"/>
      <c r="GRF74" s="0"/>
      <c r="GRG74" s="0"/>
      <c r="GRH74" s="0"/>
      <c r="GRI74" s="0"/>
      <c r="GRJ74" s="0"/>
      <c r="GRK74" s="0"/>
      <c r="GRL74" s="0"/>
      <c r="GRM74" s="0"/>
      <c r="GRN74" s="0"/>
      <c r="GRO74" s="0"/>
      <c r="GRP74" s="0"/>
      <c r="GRQ74" s="0"/>
      <c r="GRR74" s="0"/>
      <c r="GRS74" s="0"/>
      <c r="GRT74" s="0"/>
      <c r="GRU74" s="0"/>
      <c r="GRV74" s="0"/>
      <c r="GRW74" s="0"/>
      <c r="GRX74" s="0"/>
      <c r="GRY74" s="0"/>
      <c r="GRZ74" s="0"/>
      <c r="GSA74" s="0"/>
      <c r="GSB74" s="0"/>
      <c r="GSC74" s="0"/>
      <c r="GSD74" s="0"/>
      <c r="GSE74" s="0"/>
      <c r="GSF74" s="0"/>
      <c r="GSG74" s="0"/>
      <c r="GSH74" s="0"/>
      <c r="GSI74" s="0"/>
      <c r="GSJ74" s="0"/>
      <c r="GSK74" s="0"/>
      <c r="GSL74" s="0"/>
      <c r="GSM74" s="0"/>
      <c r="GSN74" s="0"/>
      <c r="GSO74" s="0"/>
      <c r="GSP74" s="0"/>
      <c r="GSQ74" s="0"/>
      <c r="GSR74" s="0"/>
      <c r="GSS74" s="0"/>
      <c r="GST74" s="0"/>
      <c r="GSU74" s="0"/>
      <c r="GSV74" s="0"/>
      <c r="GSW74" s="0"/>
      <c r="GSX74" s="0"/>
      <c r="GSY74" s="0"/>
      <c r="GSZ74" s="0"/>
      <c r="GTA74" s="0"/>
      <c r="GTB74" s="0"/>
      <c r="GTC74" s="0"/>
      <c r="GTD74" s="0"/>
      <c r="GTE74" s="0"/>
      <c r="GTF74" s="0"/>
      <c r="GTG74" s="0"/>
      <c r="GTH74" s="0"/>
      <c r="GTI74" s="0"/>
      <c r="GTJ74" s="0"/>
      <c r="GTK74" s="0"/>
      <c r="GTL74" s="0"/>
      <c r="GTM74" s="0"/>
      <c r="GTN74" s="0"/>
      <c r="GTO74" s="0"/>
      <c r="GTP74" s="0"/>
      <c r="GTQ74" s="0"/>
      <c r="GTR74" s="0"/>
      <c r="GTS74" s="0"/>
      <c r="GTT74" s="0"/>
      <c r="GTU74" s="0"/>
      <c r="GTV74" s="0"/>
      <c r="GTW74" s="0"/>
      <c r="GTX74" s="0"/>
      <c r="GTY74" s="0"/>
      <c r="GTZ74" s="0"/>
      <c r="GUA74" s="0"/>
      <c r="GUB74" s="0"/>
      <c r="GUC74" s="0"/>
      <c r="GUD74" s="0"/>
      <c r="GUE74" s="0"/>
      <c r="GUF74" s="0"/>
      <c r="GUG74" s="0"/>
      <c r="GUH74" s="0"/>
      <c r="GUI74" s="0"/>
      <c r="GUJ74" s="0"/>
      <c r="GUK74" s="0"/>
      <c r="GUL74" s="0"/>
      <c r="GUM74" s="0"/>
      <c r="GUN74" s="0"/>
      <c r="GUO74" s="0"/>
      <c r="GUP74" s="0"/>
      <c r="GUQ74" s="0"/>
      <c r="GUR74" s="0"/>
      <c r="GUS74" s="0"/>
      <c r="GUT74" s="0"/>
      <c r="GUU74" s="0"/>
      <c r="GUV74" s="0"/>
      <c r="GUW74" s="0"/>
      <c r="GUX74" s="0"/>
      <c r="GUY74" s="0"/>
      <c r="GUZ74" s="0"/>
      <c r="GVA74" s="0"/>
      <c r="GVB74" s="0"/>
      <c r="GVC74" s="0"/>
      <c r="GVD74" s="0"/>
      <c r="GVE74" s="0"/>
      <c r="GVF74" s="0"/>
      <c r="GVG74" s="0"/>
      <c r="GVH74" s="0"/>
      <c r="GVI74" s="0"/>
      <c r="GVJ74" s="0"/>
      <c r="GVK74" s="0"/>
      <c r="GVL74" s="0"/>
      <c r="GVM74" s="0"/>
      <c r="GVN74" s="0"/>
      <c r="GVO74" s="0"/>
      <c r="GVP74" s="0"/>
      <c r="GVQ74" s="0"/>
      <c r="GVR74" s="0"/>
      <c r="GVS74" s="0"/>
      <c r="GVT74" s="0"/>
      <c r="GVU74" s="0"/>
      <c r="GVV74" s="0"/>
      <c r="GVW74" s="0"/>
      <c r="GVX74" s="0"/>
      <c r="GVY74" s="0"/>
      <c r="GVZ74" s="0"/>
      <c r="GWA74" s="0"/>
      <c r="GWB74" s="0"/>
      <c r="GWC74" s="0"/>
      <c r="GWD74" s="0"/>
      <c r="GWE74" s="0"/>
      <c r="GWF74" s="0"/>
      <c r="GWG74" s="0"/>
      <c r="GWH74" s="0"/>
      <c r="GWI74" s="0"/>
      <c r="GWJ74" s="0"/>
      <c r="GWK74" s="0"/>
      <c r="GWL74" s="0"/>
      <c r="GWM74" s="0"/>
      <c r="GWN74" s="0"/>
      <c r="GWO74" s="0"/>
      <c r="GWP74" s="0"/>
      <c r="GWQ74" s="0"/>
      <c r="GWR74" s="0"/>
      <c r="GWS74" s="0"/>
      <c r="GWT74" s="0"/>
      <c r="GWU74" s="0"/>
      <c r="GWV74" s="0"/>
      <c r="GWW74" s="0"/>
      <c r="GWX74" s="0"/>
      <c r="GWY74" s="0"/>
      <c r="GWZ74" s="0"/>
      <c r="GXA74" s="0"/>
      <c r="GXB74" s="0"/>
      <c r="GXC74" s="0"/>
      <c r="GXD74" s="0"/>
      <c r="GXE74" s="0"/>
      <c r="GXF74" s="0"/>
      <c r="GXG74" s="0"/>
      <c r="GXH74" s="0"/>
      <c r="GXI74" s="0"/>
      <c r="GXJ74" s="0"/>
      <c r="GXK74" s="0"/>
      <c r="GXL74" s="0"/>
      <c r="GXM74" s="0"/>
      <c r="GXN74" s="0"/>
      <c r="GXO74" s="0"/>
      <c r="GXP74" s="0"/>
      <c r="GXQ74" s="0"/>
      <c r="GXR74" s="0"/>
      <c r="GXS74" s="0"/>
      <c r="GXT74" s="0"/>
      <c r="GXU74" s="0"/>
      <c r="GXV74" s="0"/>
      <c r="GXW74" s="0"/>
      <c r="GXX74" s="0"/>
      <c r="GXY74" s="0"/>
      <c r="GXZ74" s="0"/>
      <c r="GYA74" s="0"/>
      <c r="GYB74" s="0"/>
      <c r="GYC74" s="0"/>
      <c r="GYD74" s="0"/>
      <c r="GYE74" s="0"/>
      <c r="GYF74" s="0"/>
      <c r="GYG74" s="0"/>
      <c r="GYH74" s="0"/>
      <c r="GYI74" s="0"/>
      <c r="GYJ74" s="0"/>
      <c r="GYK74" s="0"/>
      <c r="GYL74" s="0"/>
      <c r="GYM74" s="0"/>
      <c r="GYN74" s="0"/>
      <c r="GYO74" s="0"/>
      <c r="GYP74" s="0"/>
      <c r="GYQ74" s="0"/>
      <c r="GYR74" s="0"/>
      <c r="GYS74" s="0"/>
      <c r="GYT74" s="0"/>
      <c r="GYU74" s="0"/>
      <c r="GYV74" s="0"/>
      <c r="GYW74" s="0"/>
      <c r="GYX74" s="0"/>
      <c r="GYY74" s="0"/>
      <c r="GYZ74" s="0"/>
      <c r="GZA74" s="0"/>
      <c r="GZB74" s="0"/>
      <c r="GZC74" s="0"/>
      <c r="GZD74" s="0"/>
      <c r="GZE74" s="0"/>
      <c r="GZF74" s="0"/>
      <c r="GZG74" s="0"/>
      <c r="GZH74" s="0"/>
      <c r="GZI74" s="0"/>
      <c r="GZJ74" s="0"/>
      <c r="GZK74" s="0"/>
      <c r="GZL74" s="0"/>
      <c r="GZM74" s="0"/>
      <c r="GZN74" s="0"/>
      <c r="GZO74" s="0"/>
      <c r="GZP74" s="0"/>
      <c r="GZQ74" s="0"/>
      <c r="GZR74" s="0"/>
      <c r="GZS74" s="0"/>
      <c r="GZT74" s="0"/>
      <c r="GZU74" s="0"/>
      <c r="GZV74" s="0"/>
      <c r="GZW74" s="0"/>
      <c r="GZX74" s="0"/>
      <c r="GZY74" s="0"/>
      <c r="GZZ74" s="0"/>
      <c r="HAA74" s="0"/>
      <c r="HAB74" s="0"/>
      <c r="HAC74" s="0"/>
      <c r="HAD74" s="0"/>
      <c r="HAE74" s="0"/>
      <c r="HAF74" s="0"/>
      <c r="HAG74" s="0"/>
      <c r="HAH74" s="0"/>
      <c r="HAI74" s="0"/>
      <c r="HAJ74" s="0"/>
      <c r="HAK74" s="0"/>
      <c r="HAL74" s="0"/>
      <c r="HAM74" s="0"/>
      <c r="HAN74" s="0"/>
      <c r="HAO74" s="0"/>
      <c r="HAP74" s="0"/>
      <c r="HAQ74" s="0"/>
      <c r="HAR74" s="0"/>
      <c r="HAS74" s="0"/>
      <c r="HAT74" s="0"/>
      <c r="HAU74" s="0"/>
      <c r="HAV74" s="0"/>
      <c r="HAW74" s="0"/>
      <c r="HAX74" s="0"/>
      <c r="HAY74" s="0"/>
      <c r="HAZ74" s="0"/>
      <c r="HBA74" s="0"/>
      <c r="HBB74" s="0"/>
      <c r="HBC74" s="0"/>
      <c r="HBD74" s="0"/>
      <c r="HBE74" s="0"/>
      <c r="HBF74" s="0"/>
      <c r="HBG74" s="0"/>
      <c r="HBH74" s="0"/>
      <c r="HBI74" s="0"/>
      <c r="HBJ74" s="0"/>
      <c r="HBK74" s="0"/>
      <c r="HBL74" s="0"/>
      <c r="HBM74" s="0"/>
      <c r="HBN74" s="0"/>
      <c r="HBO74" s="0"/>
      <c r="HBP74" s="0"/>
      <c r="HBQ74" s="0"/>
      <c r="HBR74" s="0"/>
      <c r="HBS74" s="0"/>
      <c r="HBT74" s="0"/>
      <c r="HBU74" s="0"/>
      <c r="HBV74" s="0"/>
      <c r="HBW74" s="0"/>
      <c r="HBX74" s="0"/>
      <c r="HBY74" s="0"/>
      <c r="HBZ74" s="0"/>
      <c r="HCA74" s="0"/>
      <c r="HCB74" s="0"/>
      <c r="HCC74" s="0"/>
      <c r="HCD74" s="0"/>
      <c r="HCE74" s="0"/>
      <c r="HCF74" s="0"/>
      <c r="HCG74" s="0"/>
      <c r="HCH74" s="0"/>
      <c r="HCI74" s="0"/>
      <c r="HCJ74" s="0"/>
      <c r="HCK74" s="0"/>
      <c r="HCL74" s="0"/>
      <c r="HCM74" s="0"/>
      <c r="HCN74" s="0"/>
      <c r="HCO74" s="0"/>
      <c r="HCP74" s="0"/>
      <c r="HCQ74" s="0"/>
      <c r="HCR74" s="0"/>
      <c r="HCS74" s="0"/>
      <c r="HCT74" s="0"/>
      <c r="HCU74" s="0"/>
      <c r="HCV74" s="0"/>
      <c r="HCW74" s="0"/>
      <c r="HCX74" s="0"/>
      <c r="HCY74" s="0"/>
      <c r="HCZ74" s="0"/>
      <c r="HDA74" s="0"/>
      <c r="HDB74" s="0"/>
      <c r="HDC74" s="0"/>
      <c r="HDD74" s="0"/>
      <c r="HDE74" s="0"/>
      <c r="HDF74" s="0"/>
      <c r="HDG74" s="0"/>
      <c r="HDH74" s="0"/>
      <c r="HDI74" s="0"/>
      <c r="HDJ74" s="0"/>
      <c r="HDK74" s="0"/>
      <c r="HDL74" s="0"/>
      <c r="HDM74" s="0"/>
      <c r="HDN74" s="0"/>
      <c r="HDO74" s="0"/>
      <c r="HDP74" s="0"/>
      <c r="HDQ74" s="0"/>
      <c r="HDR74" s="0"/>
      <c r="HDS74" s="0"/>
      <c r="HDT74" s="0"/>
      <c r="HDU74" s="0"/>
      <c r="HDV74" s="0"/>
      <c r="HDW74" s="0"/>
      <c r="HDX74" s="0"/>
      <c r="HDY74" s="0"/>
      <c r="HDZ74" s="0"/>
      <c r="HEA74" s="0"/>
      <c r="HEB74" s="0"/>
      <c r="HEC74" s="0"/>
      <c r="HED74" s="0"/>
      <c r="HEE74" s="0"/>
      <c r="HEF74" s="0"/>
      <c r="HEG74" s="0"/>
      <c r="HEH74" s="0"/>
      <c r="HEI74" s="0"/>
      <c r="HEJ74" s="0"/>
      <c r="HEK74" s="0"/>
      <c r="HEL74" s="0"/>
      <c r="HEM74" s="0"/>
      <c r="HEN74" s="0"/>
      <c r="HEO74" s="0"/>
      <c r="HEP74" s="0"/>
      <c r="HEQ74" s="0"/>
      <c r="HER74" s="0"/>
      <c r="HES74" s="0"/>
      <c r="HET74" s="0"/>
      <c r="HEU74" s="0"/>
      <c r="HEV74" s="0"/>
      <c r="HEW74" s="0"/>
      <c r="HEX74" s="0"/>
      <c r="HEY74" s="0"/>
      <c r="HEZ74" s="0"/>
      <c r="HFA74" s="0"/>
      <c r="HFB74" s="0"/>
      <c r="HFC74" s="0"/>
      <c r="HFD74" s="0"/>
      <c r="HFE74" s="0"/>
      <c r="HFF74" s="0"/>
      <c r="HFG74" s="0"/>
      <c r="HFH74" s="0"/>
      <c r="HFI74" s="0"/>
      <c r="HFJ74" s="0"/>
      <c r="HFK74" s="0"/>
      <c r="HFL74" s="0"/>
      <c r="HFM74" s="0"/>
      <c r="HFN74" s="0"/>
      <c r="HFO74" s="0"/>
      <c r="HFP74" s="0"/>
      <c r="HFQ74" s="0"/>
      <c r="HFR74" s="0"/>
      <c r="HFS74" s="0"/>
      <c r="HFT74" s="0"/>
      <c r="HFU74" s="0"/>
      <c r="HFV74" s="0"/>
      <c r="HFW74" s="0"/>
      <c r="HFX74" s="0"/>
      <c r="HFY74" s="0"/>
      <c r="HFZ74" s="0"/>
      <c r="HGA74" s="0"/>
      <c r="HGB74" s="0"/>
      <c r="HGC74" s="0"/>
      <c r="HGD74" s="0"/>
      <c r="HGE74" s="0"/>
      <c r="HGF74" s="0"/>
      <c r="HGG74" s="0"/>
      <c r="HGH74" s="0"/>
      <c r="HGI74" s="0"/>
      <c r="HGJ74" s="0"/>
      <c r="HGK74" s="0"/>
      <c r="HGL74" s="0"/>
      <c r="HGM74" s="0"/>
      <c r="HGN74" s="0"/>
      <c r="HGO74" s="0"/>
      <c r="HGP74" s="0"/>
      <c r="HGQ74" s="0"/>
      <c r="HGR74" s="0"/>
      <c r="HGS74" s="0"/>
      <c r="HGT74" s="0"/>
      <c r="HGU74" s="0"/>
      <c r="HGV74" s="0"/>
      <c r="HGW74" s="0"/>
      <c r="HGX74" s="0"/>
      <c r="HGY74" s="0"/>
      <c r="HGZ74" s="0"/>
      <c r="HHA74" s="0"/>
      <c r="HHB74" s="0"/>
      <c r="HHC74" s="0"/>
      <c r="HHD74" s="0"/>
      <c r="HHE74" s="0"/>
      <c r="HHF74" s="0"/>
      <c r="HHG74" s="0"/>
      <c r="HHH74" s="0"/>
      <c r="HHI74" s="0"/>
      <c r="HHJ74" s="0"/>
      <c r="HHK74" s="0"/>
      <c r="HHL74" s="0"/>
      <c r="HHM74" s="0"/>
      <c r="HHN74" s="0"/>
      <c r="HHO74" s="0"/>
      <c r="HHP74" s="0"/>
      <c r="HHQ74" s="0"/>
      <c r="HHR74" s="0"/>
      <c r="HHS74" s="0"/>
      <c r="HHT74" s="0"/>
      <c r="HHU74" s="0"/>
      <c r="HHV74" s="0"/>
      <c r="HHW74" s="0"/>
      <c r="HHX74" s="0"/>
      <c r="HHY74" s="0"/>
      <c r="HHZ74" s="0"/>
      <c r="HIA74" s="0"/>
      <c r="HIB74" s="0"/>
      <c r="HIC74" s="0"/>
      <c r="HID74" s="0"/>
      <c r="HIE74" s="0"/>
      <c r="HIF74" s="0"/>
      <c r="HIG74" s="0"/>
      <c r="HIH74" s="0"/>
      <c r="HII74" s="0"/>
      <c r="HIJ74" s="0"/>
      <c r="HIK74" s="0"/>
      <c r="HIL74" s="0"/>
      <c r="HIM74" s="0"/>
      <c r="HIN74" s="0"/>
      <c r="HIO74" s="0"/>
      <c r="HIP74" s="0"/>
      <c r="HIQ74" s="0"/>
      <c r="HIR74" s="0"/>
      <c r="HIS74" s="0"/>
      <c r="HIT74" s="0"/>
      <c r="HIU74" s="0"/>
      <c r="HIV74" s="0"/>
      <c r="HIW74" s="0"/>
      <c r="HIX74" s="0"/>
      <c r="HIY74" s="0"/>
      <c r="HIZ74" s="0"/>
      <c r="HJA74" s="0"/>
      <c r="HJB74" s="0"/>
      <c r="HJC74" s="0"/>
      <c r="HJD74" s="0"/>
      <c r="HJE74" s="0"/>
      <c r="HJF74" s="0"/>
      <c r="HJG74" s="0"/>
      <c r="HJH74" s="0"/>
      <c r="HJI74" s="0"/>
      <c r="HJJ74" s="0"/>
      <c r="HJK74" s="0"/>
      <c r="HJL74" s="0"/>
      <c r="HJM74" s="0"/>
      <c r="HJN74" s="0"/>
      <c r="HJO74" s="0"/>
      <c r="HJP74" s="0"/>
      <c r="HJQ74" s="0"/>
      <c r="HJR74" s="0"/>
      <c r="HJS74" s="0"/>
      <c r="HJT74" s="0"/>
      <c r="HJU74" s="0"/>
      <c r="HJV74" s="0"/>
      <c r="HJW74" s="0"/>
      <c r="HJX74" s="0"/>
      <c r="HJY74" s="0"/>
      <c r="HJZ74" s="0"/>
      <c r="HKA74" s="0"/>
      <c r="HKB74" s="0"/>
      <c r="HKC74" s="0"/>
      <c r="HKD74" s="0"/>
      <c r="HKE74" s="0"/>
      <c r="HKF74" s="0"/>
      <c r="HKG74" s="0"/>
      <c r="HKH74" s="0"/>
      <c r="HKI74" s="0"/>
      <c r="HKJ74" s="0"/>
      <c r="HKK74" s="0"/>
      <c r="HKL74" s="0"/>
      <c r="HKM74" s="0"/>
      <c r="HKN74" s="0"/>
      <c r="HKO74" s="0"/>
      <c r="HKP74" s="0"/>
      <c r="HKQ74" s="0"/>
      <c r="HKR74" s="0"/>
      <c r="HKS74" s="0"/>
      <c r="HKT74" s="0"/>
      <c r="HKU74" s="0"/>
      <c r="HKV74" s="0"/>
      <c r="HKW74" s="0"/>
      <c r="HKX74" s="0"/>
      <c r="HKY74" s="0"/>
      <c r="HKZ74" s="0"/>
      <c r="HLA74" s="0"/>
      <c r="HLB74" s="0"/>
      <c r="HLC74" s="0"/>
      <c r="HLD74" s="0"/>
      <c r="HLE74" s="0"/>
      <c r="HLF74" s="0"/>
      <c r="HLG74" s="0"/>
      <c r="HLH74" s="0"/>
      <c r="HLI74" s="0"/>
      <c r="HLJ74" s="0"/>
      <c r="HLK74" s="0"/>
      <c r="HLL74" s="0"/>
      <c r="HLM74" s="0"/>
      <c r="HLN74" s="0"/>
      <c r="HLO74" s="0"/>
      <c r="HLP74" s="0"/>
      <c r="HLQ74" s="0"/>
      <c r="HLR74" s="0"/>
      <c r="HLS74" s="0"/>
      <c r="HLT74" s="0"/>
      <c r="HLU74" s="0"/>
      <c r="HLV74" s="0"/>
      <c r="HLW74" s="0"/>
      <c r="HLX74" s="0"/>
      <c r="HLY74" s="0"/>
      <c r="HLZ74" s="0"/>
      <c r="HMA74" s="0"/>
      <c r="HMB74" s="0"/>
      <c r="HMC74" s="0"/>
      <c r="HMD74" s="0"/>
      <c r="HME74" s="0"/>
      <c r="HMF74" s="0"/>
      <c r="HMG74" s="0"/>
      <c r="HMH74" s="0"/>
      <c r="HMI74" s="0"/>
      <c r="HMJ74" s="0"/>
      <c r="HMK74" s="0"/>
      <c r="HML74" s="0"/>
      <c r="HMM74" s="0"/>
      <c r="HMN74" s="0"/>
      <c r="HMO74" s="0"/>
      <c r="HMP74" s="0"/>
      <c r="HMQ74" s="0"/>
      <c r="HMR74" s="0"/>
      <c r="HMS74" s="0"/>
      <c r="HMT74" s="0"/>
      <c r="HMU74" s="0"/>
      <c r="HMV74" s="0"/>
      <c r="HMW74" s="0"/>
      <c r="HMX74" s="0"/>
      <c r="HMY74" s="0"/>
      <c r="HMZ74" s="0"/>
      <c r="HNA74" s="0"/>
      <c r="HNB74" s="0"/>
      <c r="HNC74" s="0"/>
      <c r="HND74" s="0"/>
      <c r="HNE74" s="0"/>
      <c r="HNF74" s="0"/>
      <c r="HNG74" s="0"/>
      <c r="HNH74" s="0"/>
      <c r="HNI74" s="0"/>
      <c r="HNJ74" s="0"/>
      <c r="HNK74" s="0"/>
      <c r="HNL74" s="0"/>
      <c r="HNM74" s="0"/>
      <c r="HNN74" s="0"/>
      <c r="HNO74" s="0"/>
      <c r="HNP74" s="0"/>
      <c r="HNQ74" s="0"/>
      <c r="HNR74" s="0"/>
      <c r="HNS74" s="0"/>
      <c r="HNT74" s="0"/>
      <c r="HNU74" s="0"/>
      <c r="HNV74" s="0"/>
      <c r="HNW74" s="0"/>
      <c r="HNX74" s="0"/>
      <c r="HNY74" s="0"/>
      <c r="HNZ74" s="0"/>
      <c r="HOA74" s="0"/>
      <c r="HOB74" s="0"/>
      <c r="HOC74" s="0"/>
      <c r="HOD74" s="0"/>
      <c r="HOE74" s="0"/>
      <c r="HOF74" s="0"/>
      <c r="HOG74" s="0"/>
      <c r="HOH74" s="0"/>
      <c r="HOI74" s="0"/>
      <c r="HOJ74" s="0"/>
      <c r="HOK74" s="0"/>
      <c r="HOL74" s="0"/>
      <c r="HOM74" s="0"/>
      <c r="HON74" s="0"/>
      <c r="HOO74" s="0"/>
      <c r="HOP74" s="0"/>
      <c r="HOQ74" s="0"/>
      <c r="HOR74" s="0"/>
      <c r="HOS74" s="0"/>
      <c r="HOT74" s="0"/>
      <c r="HOU74" s="0"/>
      <c r="HOV74" s="0"/>
      <c r="HOW74" s="0"/>
      <c r="HOX74" s="0"/>
      <c r="HOY74" s="0"/>
      <c r="HOZ74" s="0"/>
      <c r="HPA74" s="0"/>
      <c r="HPB74" s="0"/>
      <c r="HPC74" s="0"/>
      <c r="HPD74" s="0"/>
      <c r="HPE74" s="0"/>
      <c r="HPF74" s="0"/>
      <c r="HPG74" s="0"/>
      <c r="HPH74" s="0"/>
      <c r="HPI74" s="0"/>
      <c r="HPJ74" s="0"/>
      <c r="HPK74" s="0"/>
      <c r="HPL74" s="0"/>
      <c r="HPM74" s="0"/>
      <c r="HPN74" s="0"/>
      <c r="HPO74" s="0"/>
      <c r="HPP74" s="0"/>
      <c r="HPQ74" s="0"/>
      <c r="HPR74" s="0"/>
      <c r="HPS74" s="0"/>
      <c r="HPT74" s="0"/>
      <c r="HPU74" s="0"/>
      <c r="HPV74" s="0"/>
      <c r="HPW74" s="0"/>
      <c r="HPX74" s="0"/>
      <c r="HPY74" s="0"/>
      <c r="HPZ74" s="0"/>
      <c r="HQA74" s="0"/>
      <c r="HQB74" s="0"/>
      <c r="HQC74" s="0"/>
      <c r="HQD74" s="0"/>
      <c r="HQE74" s="0"/>
      <c r="HQF74" s="0"/>
      <c r="HQG74" s="0"/>
      <c r="HQH74" s="0"/>
      <c r="HQI74" s="0"/>
      <c r="HQJ74" s="0"/>
      <c r="HQK74" s="0"/>
      <c r="HQL74" s="0"/>
      <c r="HQM74" s="0"/>
      <c r="HQN74" s="0"/>
      <c r="HQO74" s="0"/>
      <c r="HQP74" s="0"/>
      <c r="HQQ74" s="0"/>
      <c r="HQR74" s="0"/>
      <c r="HQS74" s="0"/>
      <c r="HQT74" s="0"/>
      <c r="HQU74" s="0"/>
      <c r="HQV74" s="0"/>
      <c r="HQW74" s="0"/>
      <c r="HQX74" s="0"/>
      <c r="HQY74" s="0"/>
      <c r="HQZ74" s="0"/>
      <c r="HRA74" s="0"/>
      <c r="HRB74" s="0"/>
      <c r="HRC74" s="0"/>
      <c r="HRD74" s="0"/>
      <c r="HRE74" s="0"/>
      <c r="HRF74" s="0"/>
      <c r="HRG74" s="0"/>
      <c r="HRH74" s="0"/>
      <c r="HRI74" s="0"/>
      <c r="HRJ74" s="0"/>
      <c r="HRK74" s="0"/>
      <c r="HRL74" s="0"/>
      <c r="HRM74" s="0"/>
      <c r="HRN74" s="0"/>
      <c r="HRO74" s="0"/>
      <c r="HRP74" s="0"/>
      <c r="HRQ74" s="0"/>
      <c r="HRR74" s="0"/>
      <c r="HRS74" s="0"/>
      <c r="HRT74" s="0"/>
      <c r="HRU74" s="0"/>
      <c r="HRV74" s="0"/>
      <c r="HRW74" s="0"/>
      <c r="HRX74" s="0"/>
      <c r="HRY74" s="0"/>
      <c r="HRZ74" s="0"/>
      <c r="HSA74" s="0"/>
      <c r="HSB74" s="0"/>
      <c r="HSC74" s="0"/>
      <c r="HSD74" s="0"/>
      <c r="HSE74" s="0"/>
      <c r="HSF74" s="0"/>
      <c r="HSG74" s="0"/>
      <c r="HSH74" s="0"/>
      <c r="HSI74" s="0"/>
      <c r="HSJ74" s="0"/>
      <c r="HSK74" s="0"/>
      <c r="HSL74" s="0"/>
      <c r="HSM74" s="0"/>
      <c r="HSN74" s="0"/>
      <c r="HSO74" s="0"/>
      <c r="HSP74" s="0"/>
      <c r="HSQ74" s="0"/>
      <c r="HSR74" s="0"/>
      <c r="HSS74" s="0"/>
      <c r="HST74" s="0"/>
      <c r="HSU74" s="0"/>
      <c r="HSV74" s="0"/>
      <c r="HSW74" s="0"/>
      <c r="HSX74" s="0"/>
      <c r="HSY74" s="0"/>
      <c r="HSZ74" s="0"/>
      <c r="HTA74" s="0"/>
      <c r="HTB74" s="0"/>
      <c r="HTC74" s="0"/>
      <c r="HTD74" s="0"/>
      <c r="HTE74" s="0"/>
      <c r="HTF74" s="0"/>
      <c r="HTG74" s="0"/>
      <c r="HTH74" s="0"/>
      <c r="HTI74" s="0"/>
      <c r="HTJ74" s="0"/>
      <c r="HTK74" s="0"/>
      <c r="HTL74" s="0"/>
      <c r="HTM74" s="0"/>
      <c r="HTN74" s="0"/>
      <c r="HTO74" s="0"/>
      <c r="HTP74" s="0"/>
      <c r="HTQ74" s="0"/>
      <c r="HTR74" s="0"/>
      <c r="HTS74" s="0"/>
      <c r="HTT74" s="0"/>
      <c r="HTU74" s="0"/>
      <c r="HTV74" s="0"/>
      <c r="HTW74" s="0"/>
      <c r="HTX74" s="0"/>
      <c r="HTY74" s="0"/>
      <c r="HTZ74" s="0"/>
      <c r="HUA74" s="0"/>
      <c r="HUB74" s="0"/>
      <c r="HUC74" s="0"/>
      <c r="HUD74" s="0"/>
      <c r="HUE74" s="0"/>
      <c r="HUF74" s="0"/>
      <c r="HUG74" s="0"/>
      <c r="HUH74" s="0"/>
      <c r="HUI74" s="0"/>
      <c r="HUJ74" s="0"/>
      <c r="HUK74" s="0"/>
      <c r="HUL74" s="0"/>
      <c r="HUM74" s="0"/>
      <c r="HUN74" s="0"/>
      <c r="HUO74" s="0"/>
      <c r="HUP74" s="0"/>
      <c r="HUQ74" s="0"/>
      <c r="HUR74" s="0"/>
      <c r="HUS74" s="0"/>
      <c r="HUT74" s="0"/>
      <c r="HUU74" s="0"/>
      <c r="HUV74" s="0"/>
      <c r="HUW74" s="0"/>
      <c r="HUX74" s="0"/>
      <c r="HUY74" s="0"/>
      <c r="HUZ74" s="0"/>
      <c r="HVA74" s="0"/>
      <c r="HVB74" s="0"/>
      <c r="HVC74" s="0"/>
      <c r="HVD74" s="0"/>
      <c r="HVE74" s="0"/>
      <c r="HVF74" s="0"/>
      <c r="HVG74" s="0"/>
      <c r="HVH74" s="0"/>
      <c r="HVI74" s="0"/>
      <c r="HVJ74" s="0"/>
      <c r="HVK74" s="0"/>
      <c r="HVL74" s="0"/>
      <c r="HVM74" s="0"/>
      <c r="HVN74" s="0"/>
      <c r="HVO74" s="0"/>
      <c r="HVP74" s="0"/>
      <c r="HVQ74" s="0"/>
      <c r="HVR74" s="0"/>
      <c r="HVS74" s="0"/>
      <c r="HVT74" s="0"/>
      <c r="HVU74" s="0"/>
      <c r="HVV74" s="0"/>
      <c r="HVW74" s="0"/>
      <c r="HVX74" s="0"/>
      <c r="HVY74" s="0"/>
      <c r="HVZ74" s="0"/>
      <c r="HWA74" s="0"/>
      <c r="HWB74" s="0"/>
      <c r="HWC74" s="0"/>
      <c r="HWD74" s="0"/>
      <c r="HWE74" s="0"/>
      <c r="HWF74" s="0"/>
      <c r="HWG74" s="0"/>
      <c r="HWH74" s="0"/>
      <c r="HWI74" s="0"/>
      <c r="HWJ74" s="0"/>
      <c r="HWK74" s="0"/>
      <c r="HWL74" s="0"/>
      <c r="HWM74" s="0"/>
      <c r="HWN74" s="0"/>
      <c r="HWO74" s="0"/>
      <c r="HWP74" s="0"/>
      <c r="HWQ74" s="0"/>
      <c r="HWR74" s="0"/>
      <c r="HWS74" s="0"/>
      <c r="HWT74" s="0"/>
      <c r="HWU74" s="0"/>
      <c r="HWV74" s="0"/>
      <c r="HWW74" s="0"/>
      <c r="HWX74" s="0"/>
      <c r="HWY74" s="0"/>
      <c r="HWZ74" s="0"/>
      <c r="HXA74" s="0"/>
      <c r="HXB74" s="0"/>
      <c r="HXC74" s="0"/>
      <c r="HXD74" s="0"/>
      <c r="HXE74" s="0"/>
      <c r="HXF74" s="0"/>
      <c r="HXG74" s="0"/>
      <c r="HXH74" s="0"/>
      <c r="HXI74" s="0"/>
      <c r="HXJ74" s="0"/>
      <c r="HXK74" s="0"/>
      <c r="HXL74" s="0"/>
      <c r="HXM74" s="0"/>
      <c r="HXN74" s="0"/>
      <c r="HXO74" s="0"/>
      <c r="HXP74" s="0"/>
      <c r="HXQ74" s="0"/>
      <c r="HXR74" s="0"/>
      <c r="HXS74" s="0"/>
      <c r="HXT74" s="0"/>
      <c r="HXU74" s="0"/>
      <c r="HXV74" s="0"/>
      <c r="HXW74" s="0"/>
      <c r="HXX74" s="0"/>
      <c r="HXY74" s="0"/>
      <c r="HXZ74" s="0"/>
      <c r="HYA74" s="0"/>
      <c r="HYB74" s="0"/>
      <c r="HYC74" s="0"/>
      <c r="HYD74" s="0"/>
      <c r="HYE74" s="0"/>
      <c r="HYF74" s="0"/>
      <c r="HYG74" s="0"/>
      <c r="HYH74" s="0"/>
      <c r="HYI74" s="0"/>
      <c r="HYJ74" s="0"/>
      <c r="HYK74" s="0"/>
      <c r="HYL74" s="0"/>
      <c r="HYM74" s="0"/>
      <c r="HYN74" s="0"/>
      <c r="HYO74" s="0"/>
      <c r="HYP74" s="0"/>
      <c r="HYQ74" s="0"/>
      <c r="HYR74" s="0"/>
      <c r="HYS74" s="0"/>
      <c r="HYT74" s="0"/>
      <c r="HYU74" s="0"/>
      <c r="HYV74" s="0"/>
      <c r="HYW74" s="0"/>
      <c r="HYX74" s="0"/>
      <c r="HYY74" s="0"/>
      <c r="HYZ74" s="0"/>
      <c r="HZA74" s="0"/>
      <c r="HZB74" s="0"/>
      <c r="HZC74" s="0"/>
      <c r="HZD74" s="0"/>
      <c r="HZE74" s="0"/>
      <c r="HZF74" s="0"/>
      <c r="HZG74" s="0"/>
      <c r="HZH74" s="0"/>
      <c r="HZI74" s="0"/>
      <c r="HZJ74" s="0"/>
      <c r="HZK74" s="0"/>
      <c r="HZL74" s="0"/>
      <c r="HZM74" s="0"/>
      <c r="HZN74" s="0"/>
      <c r="HZO74" s="0"/>
      <c r="HZP74" s="0"/>
      <c r="HZQ74" s="0"/>
      <c r="HZR74" s="0"/>
      <c r="HZS74" s="0"/>
      <c r="HZT74" s="0"/>
      <c r="HZU74" s="0"/>
      <c r="HZV74" s="0"/>
      <c r="HZW74" s="0"/>
      <c r="HZX74" s="0"/>
      <c r="HZY74" s="0"/>
      <c r="HZZ74" s="0"/>
      <c r="IAA74" s="0"/>
      <c r="IAB74" s="0"/>
      <c r="IAC74" s="0"/>
      <c r="IAD74" s="0"/>
      <c r="IAE74" s="0"/>
      <c r="IAF74" s="0"/>
      <c r="IAG74" s="0"/>
      <c r="IAH74" s="0"/>
      <c r="IAI74" s="0"/>
      <c r="IAJ74" s="0"/>
      <c r="IAK74" s="0"/>
      <c r="IAL74" s="0"/>
      <c r="IAM74" s="0"/>
      <c r="IAN74" s="0"/>
      <c r="IAO74" s="0"/>
      <c r="IAP74" s="0"/>
      <c r="IAQ74" s="0"/>
      <c r="IAR74" s="0"/>
      <c r="IAS74" s="0"/>
      <c r="IAT74" s="0"/>
      <c r="IAU74" s="0"/>
      <c r="IAV74" s="0"/>
      <c r="IAW74" s="0"/>
      <c r="IAX74" s="0"/>
      <c r="IAY74" s="0"/>
      <c r="IAZ74" s="0"/>
      <c r="IBA74" s="0"/>
      <c r="IBB74" s="0"/>
      <c r="IBC74" s="0"/>
      <c r="IBD74" s="0"/>
      <c r="IBE74" s="0"/>
      <c r="IBF74" s="0"/>
      <c r="IBG74" s="0"/>
      <c r="IBH74" s="0"/>
      <c r="IBI74" s="0"/>
      <c r="IBJ74" s="0"/>
      <c r="IBK74" s="0"/>
      <c r="IBL74" s="0"/>
      <c r="IBM74" s="0"/>
      <c r="IBN74" s="0"/>
      <c r="IBO74" s="0"/>
      <c r="IBP74" s="0"/>
      <c r="IBQ74" s="0"/>
      <c r="IBR74" s="0"/>
      <c r="IBS74" s="0"/>
      <c r="IBT74" s="0"/>
      <c r="IBU74" s="0"/>
      <c r="IBV74" s="0"/>
      <c r="IBW74" s="0"/>
      <c r="IBX74" s="0"/>
      <c r="IBY74" s="0"/>
      <c r="IBZ74" s="0"/>
      <c r="ICA74" s="0"/>
      <c r="ICB74" s="0"/>
      <c r="ICC74" s="0"/>
      <c r="ICD74" s="0"/>
      <c r="ICE74" s="0"/>
      <c r="ICF74" s="0"/>
      <c r="ICG74" s="0"/>
      <c r="ICH74" s="0"/>
      <c r="ICI74" s="0"/>
      <c r="ICJ74" s="0"/>
      <c r="ICK74" s="0"/>
      <c r="ICL74" s="0"/>
      <c r="ICM74" s="0"/>
      <c r="ICN74" s="0"/>
      <c r="ICO74" s="0"/>
      <c r="ICP74" s="0"/>
      <c r="ICQ74" s="0"/>
      <c r="ICR74" s="0"/>
      <c r="ICS74" s="0"/>
      <c r="ICT74" s="0"/>
      <c r="ICU74" s="0"/>
      <c r="ICV74" s="0"/>
      <c r="ICW74" s="0"/>
      <c r="ICX74" s="0"/>
      <c r="ICY74" s="0"/>
      <c r="ICZ74" s="0"/>
      <c r="IDA74" s="0"/>
      <c r="IDB74" s="0"/>
      <c r="IDC74" s="0"/>
      <c r="IDD74" s="0"/>
      <c r="IDE74" s="0"/>
      <c r="IDF74" s="0"/>
      <c r="IDG74" s="0"/>
      <c r="IDH74" s="0"/>
      <c r="IDI74" s="0"/>
      <c r="IDJ74" s="0"/>
      <c r="IDK74" s="0"/>
      <c r="IDL74" s="0"/>
      <c r="IDM74" s="0"/>
      <c r="IDN74" s="0"/>
      <c r="IDO74" s="0"/>
      <c r="IDP74" s="0"/>
      <c r="IDQ74" s="0"/>
      <c r="IDR74" s="0"/>
      <c r="IDS74" s="0"/>
      <c r="IDT74" s="0"/>
      <c r="IDU74" s="0"/>
      <c r="IDV74" s="0"/>
      <c r="IDW74" s="0"/>
      <c r="IDX74" s="0"/>
      <c r="IDY74" s="0"/>
      <c r="IDZ74" s="0"/>
      <c r="IEA74" s="0"/>
      <c r="IEB74" s="0"/>
      <c r="IEC74" s="0"/>
      <c r="IED74" s="0"/>
      <c r="IEE74" s="0"/>
      <c r="IEF74" s="0"/>
      <c r="IEG74" s="0"/>
      <c r="IEH74" s="0"/>
      <c r="IEI74" s="0"/>
      <c r="IEJ74" s="0"/>
      <c r="IEK74" s="0"/>
      <c r="IEL74" s="0"/>
      <c r="IEM74" s="0"/>
      <c r="IEN74" s="0"/>
      <c r="IEO74" s="0"/>
      <c r="IEP74" s="0"/>
      <c r="IEQ74" s="0"/>
      <c r="IER74" s="0"/>
      <c r="IES74" s="0"/>
      <c r="IET74" s="0"/>
      <c r="IEU74" s="0"/>
      <c r="IEV74" s="0"/>
      <c r="IEW74" s="0"/>
      <c r="IEX74" s="0"/>
      <c r="IEY74" s="0"/>
      <c r="IEZ74" s="0"/>
      <c r="IFA74" s="0"/>
      <c r="IFB74" s="0"/>
      <c r="IFC74" s="0"/>
      <c r="IFD74" s="0"/>
      <c r="IFE74" s="0"/>
      <c r="IFF74" s="0"/>
      <c r="IFG74" s="0"/>
      <c r="IFH74" s="0"/>
      <c r="IFI74" s="0"/>
      <c r="IFJ74" s="0"/>
      <c r="IFK74" s="0"/>
      <c r="IFL74" s="0"/>
      <c r="IFM74" s="0"/>
      <c r="IFN74" s="0"/>
      <c r="IFO74" s="0"/>
      <c r="IFP74" s="0"/>
      <c r="IFQ74" s="0"/>
      <c r="IFR74" s="0"/>
      <c r="IFS74" s="0"/>
      <c r="IFT74" s="0"/>
      <c r="IFU74" s="0"/>
      <c r="IFV74" s="0"/>
      <c r="IFW74" s="0"/>
      <c r="IFX74" s="0"/>
      <c r="IFY74" s="0"/>
      <c r="IFZ74" s="0"/>
      <c r="IGA74" s="0"/>
      <c r="IGB74" s="0"/>
      <c r="IGC74" s="0"/>
      <c r="IGD74" s="0"/>
      <c r="IGE74" s="0"/>
      <c r="IGF74" s="0"/>
      <c r="IGG74" s="0"/>
      <c r="IGH74" s="0"/>
      <c r="IGI74" s="0"/>
      <c r="IGJ74" s="0"/>
      <c r="IGK74" s="0"/>
      <c r="IGL74" s="0"/>
      <c r="IGM74" s="0"/>
      <c r="IGN74" s="0"/>
      <c r="IGO74" s="0"/>
      <c r="IGP74" s="0"/>
      <c r="IGQ74" s="0"/>
      <c r="IGR74" s="0"/>
      <c r="IGS74" s="0"/>
      <c r="IGT74" s="0"/>
      <c r="IGU74" s="0"/>
      <c r="IGV74" s="0"/>
      <c r="IGW74" s="0"/>
      <c r="IGX74" s="0"/>
      <c r="IGY74" s="0"/>
      <c r="IGZ74" s="0"/>
      <c r="IHA74" s="0"/>
      <c r="IHB74" s="0"/>
      <c r="IHC74" s="0"/>
      <c r="IHD74" s="0"/>
      <c r="IHE74" s="0"/>
      <c r="IHF74" s="0"/>
      <c r="IHG74" s="0"/>
      <c r="IHH74" s="0"/>
      <c r="IHI74" s="0"/>
      <c r="IHJ74" s="0"/>
      <c r="IHK74" s="0"/>
      <c r="IHL74" s="0"/>
      <c r="IHM74" s="0"/>
      <c r="IHN74" s="0"/>
      <c r="IHO74" s="0"/>
      <c r="IHP74" s="0"/>
      <c r="IHQ74" s="0"/>
      <c r="IHR74" s="0"/>
      <c r="IHS74" s="0"/>
      <c r="IHT74" s="0"/>
      <c r="IHU74" s="0"/>
      <c r="IHV74" s="0"/>
      <c r="IHW74" s="0"/>
      <c r="IHX74" s="0"/>
      <c r="IHY74" s="0"/>
      <c r="IHZ74" s="0"/>
      <c r="IIA74" s="0"/>
      <c r="IIB74" s="0"/>
      <c r="IIC74" s="0"/>
      <c r="IID74" s="0"/>
      <c r="IIE74" s="0"/>
      <c r="IIF74" s="0"/>
      <c r="IIG74" s="0"/>
      <c r="IIH74" s="0"/>
      <c r="III74" s="0"/>
      <c r="IIJ74" s="0"/>
      <c r="IIK74" s="0"/>
      <c r="IIL74" s="0"/>
      <c r="IIM74" s="0"/>
      <c r="IIN74" s="0"/>
      <c r="IIO74" s="0"/>
      <c r="IIP74" s="0"/>
      <c r="IIQ74" s="0"/>
      <c r="IIR74" s="0"/>
      <c r="IIS74" s="0"/>
      <c r="IIT74" s="0"/>
      <c r="IIU74" s="0"/>
      <c r="IIV74" s="0"/>
      <c r="IIW74" s="0"/>
      <c r="IIX74" s="0"/>
      <c r="IIY74" s="0"/>
      <c r="IIZ74" s="0"/>
      <c r="IJA74" s="0"/>
      <c r="IJB74" s="0"/>
      <c r="IJC74" s="0"/>
      <c r="IJD74" s="0"/>
      <c r="IJE74" s="0"/>
      <c r="IJF74" s="0"/>
      <c r="IJG74" s="0"/>
      <c r="IJH74" s="0"/>
      <c r="IJI74" s="0"/>
      <c r="IJJ74" s="0"/>
      <c r="IJK74" s="0"/>
      <c r="IJL74" s="0"/>
      <c r="IJM74" s="0"/>
      <c r="IJN74" s="0"/>
      <c r="IJO74" s="0"/>
      <c r="IJP74" s="0"/>
      <c r="IJQ74" s="0"/>
      <c r="IJR74" s="0"/>
      <c r="IJS74" s="0"/>
      <c r="IJT74" s="0"/>
      <c r="IJU74" s="0"/>
      <c r="IJV74" s="0"/>
      <c r="IJW74" s="0"/>
      <c r="IJX74" s="0"/>
      <c r="IJY74" s="0"/>
      <c r="IJZ74" s="0"/>
      <c r="IKA74" s="0"/>
      <c r="IKB74" s="0"/>
      <c r="IKC74" s="0"/>
      <c r="IKD74" s="0"/>
      <c r="IKE74" s="0"/>
      <c r="IKF74" s="0"/>
      <c r="IKG74" s="0"/>
      <c r="IKH74" s="0"/>
      <c r="IKI74" s="0"/>
      <c r="IKJ74" s="0"/>
      <c r="IKK74" s="0"/>
      <c r="IKL74" s="0"/>
      <c r="IKM74" s="0"/>
      <c r="IKN74" s="0"/>
      <c r="IKO74" s="0"/>
      <c r="IKP74" s="0"/>
      <c r="IKQ74" s="0"/>
      <c r="IKR74" s="0"/>
      <c r="IKS74" s="0"/>
      <c r="IKT74" s="0"/>
      <c r="IKU74" s="0"/>
      <c r="IKV74" s="0"/>
      <c r="IKW74" s="0"/>
      <c r="IKX74" s="0"/>
      <c r="IKY74" s="0"/>
      <c r="IKZ74" s="0"/>
      <c r="ILA74" s="0"/>
      <c r="ILB74" s="0"/>
      <c r="ILC74" s="0"/>
      <c r="ILD74" s="0"/>
      <c r="ILE74" s="0"/>
      <c r="ILF74" s="0"/>
      <c r="ILG74" s="0"/>
      <c r="ILH74" s="0"/>
      <c r="ILI74" s="0"/>
      <c r="ILJ74" s="0"/>
      <c r="ILK74" s="0"/>
      <c r="ILL74" s="0"/>
      <c r="ILM74" s="0"/>
      <c r="ILN74" s="0"/>
      <c r="ILO74" s="0"/>
      <c r="ILP74" s="0"/>
      <c r="ILQ74" s="0"/>
      <c r="ILR74" s="0"/>
      <c r="ILS74" s="0"/>
      <c r="ILT74" s="0"/>
      <c r="ILU74" s="0"/>
      <c r="ILV74" s="0"/>
      <c r="ILW74" s="0"/>
      <c r="ILX74" s="0"/>
      <c r="ILY74" s="0"/>
      <c r="ILZ74" s="0"/>
      <c r="IMA74" s="0"/>
      <c r="IMB74" s="0"/>
      <c r="IMC74" s="0"/>
      <c r="IMD74" s="0"/>
      <c r="IME74" s="0"/>
      <c r="IMF74" s="0"/>
      <c r="IMG74" s="0"/>
      <c r="IMH74" s="0"/>
      <c r="IMI74" s="0"/>
      <c r="IMJ74" s="0"/>
      <c r="IMK74" s="0"/>
      <c r="IML74" s="0"/>
      <c r="IMM74" s="0"/>
      <c r="IMN74" s="0"/>
      <c r="IMO74" s="0"/>
      <c r="IMP74" s="0"/>
      <c r="IMQ74" s="0"/>
      <c r="IMR74" s="0"/>
      <c r="IMS74" s="0"/>
      <c r="IMT74" s="0"/>
      <c r="IMU74" s="0"/>
      <c r="IMV74" s="0"/>
      <c r="IMW74" s="0"/>
      <c r="IMX74" s="0"/>
      <c r="IMY74" s="0"/>
      <c r="IMZ74" s="0"/>
      <c r="INA74" s="0"/>
      <c r="INB74" s="0"/>
      <c r="INC74" s="0"/>
      <c r="IND74" s="0"/>
      <c r="INE74" s="0"/>
      <c r="INF74" s="0"/>
      <c r="ING74" s="0"/>
      <c r="INH74" s="0"/>
      <c r="INI74" s="0"/>
      <c r="INJ74" s="0"/>
      <c r="INK74" s="0"/>
      <c r="INL74" s="0"/>
      <c r="INM74" s="0"/>
      <c r="INN74" s="0"/>
      <c r="INO74" s="0"/>
      <c r="INP74" s="0"/>
      <c r="INQ74" s="0"/>
      <c r="INR74" s="0"/>
      <c r="INS74" s="0"/>
      <c r="INT74" s="0"/>
      <c r="INU74" s="0"/>
      <c r="INV74" s="0"/>
      <c r="INW74" s="0"/>
      <c r="INX74" s="0"/>
      <c r="INY74" s="0"/>
      <c r="INZ74" s="0"/>
      <c r="IOA74" s="0"/>
      <c r="IOB74" s="0"/>
      <c r="IOC74" s="0"/>
      <c r="IOD74" s="0"/>
      <c r="IOE74" s="0"/>
      <c r="IOF74" s="0"/>
      <c r="IOG74" s="0"/>
      <c r="IOH74" s="0"/>
      <c r="IOI74" s="0"/>
      <c r="IOJ74" s="0"/>
      <c r="IOK74" s="0"/>
      <c r="IOL74" s="0"/>
      <c r="IOM74" s="0"/>
      <c r="ION74" s="0"/>
      <c r="IOO74" s="0"/>
      <c r="IOP74" s="0"/>
      <c r="IOQ74" s="0"/>
      <c r="IOR74" s="0"/>
      <c r="IOS74" s="0"/>
      <c r="IOT74" s="0"/>
      <c r="IOU74" s="0"/>
      <c r="IOV74" s="0"/>
      <c r="IOW74" s="0"/>
      <c r="IOX74" s="0"/>
      <c r="IOY74" s="0"/>
      <c r="IOZ74" s="0"/>
      <c r="IPA74" s="0"/>
      <c r="IPB74" s="0"/>
      <c r="IPC74" s="0"/>
      <c r="IPD74" s="0"/>
      <c r="IPE74" s="0"/>
      <c r="IPF74" s="0"/>
      <c r="IPG74" s="0"/>
      <c r="IPH74" s="0"/>
      <c r="IPI74" s="0"/>
      <c r="IPJ74" s="0"/>
      <c r="IPK74" s="0"/>
      <c r="IPL74" s="0"/>
      <c r="IPM74" s="0"/>
      <c r="IPN74" s="0"/>
      <c r="IPO74" s="0"/>
      <c r="IPP74" s="0"/>
      <c r="IPQ74" s="0"/>
      <c r="IPR74" s="0"/>
      <c r="IPS74" s="0"/>
      <c r="IPT74" s="0"/>
      <c r="IPU74" s="0"/>
      <c r="IPV74" s="0"/>
      <c r="IPW74" s="0"/>
      <c r="IPX74" s="0"/>
      <c r="IPY74" s="0"/>
      <c r="IPZ74" s="0"/>
      <c r="IQA74" s="0"/>
      <c r="IQB74" s="0"/>
      <c r="IQC74" s="0"/>
      <c r="IQD74" s="0"/>
      <c r="IQE74" s="0"/>
      <c r="IQF74" s="0"/>
      <c r="IQG74" s="0"/>
      <c r="IQH74" s="0"/>
      <c r="IQI74" s="0"/>
      <c r="IQJ74" s="0"/>
      <c r="IQK74" s="0"/>
      <c r="IQL74" s="0"/>
      <c r="IQM74" s="0"/>
      <c r="IQN74" s="0"/>
      <c r="IQO74" s="0"/>
      <c r="IQP74" s="0"/>
      <c r="IQQ74" s="0"/>
      <c r="IQR74" s="0"/>
      <c r="IQS74" s="0"/>
      <c r="IQT74" s="0"/>
      <c r="IQU74" s="0"/>
      <c r="IQV74" s="0"/>
      <c r="IQW74" s="0"/>
      <c r="IQX74" s="0"/>
      <c r="IQY74" s="0"/>
      <c r="IQZ74" s="0"/>
      <c r="IRA74" s="0"/>
      <c r="IRB74" s="0"/>
      <c r="IRC74" s="0"/>
      <c r="IRD74" s="0"/>
      <c r="IRE74" s="0"/>
      <c r="IRF74" s="0"/>
      <c r="IRG74" s="0"/>
      <c r="IRH74" s="0"/>
      <c r="IRI74" s="0"/>
      <c r="IRJ74" s="0"/>
      <c r="IRK74" s="0"/>
      <c r="IRL74" s="0"/>
      <c r="IRM74" s="0"/>
      <c r="IRN74" s="0"/>
      <c r="IRO74" s="0"/>
      <c r="IRP74" s="0"/>
      <c r="IRQ74" s="0"/>
      <c r="IRR74" s="0"/>
      <c r="IRS74" s="0"/>
      <c r="IRT74" s="0"/>
      <c r="IRU74" s="0"/>
      <c r="IRV74" s="0"/>
      <c r="IRW74" s="0"/>
      <c r="IRX74" s="0"/>
      <c r="IRY74" s="0"/>
      <c r="IRZ74" s="0"/>
      <c r="ISA74" s="0"/>
      <c r="ISB74" s="0"/>
      <c r="ISC74" s="0"/>
      <c r="ISD74" s="0"/>
      <c r="ISE74" s="0"/>
      <c r="ISF74" s="0"/>
      <c r="ISG74" s="0"/>
      <c r="ISH74" s="0"/>
      <c r="ISI74" s="0"/>
      <c r="ISJ74" s="0"/>
      <c r="ISK74" s="0"/>
      <c r="ISL74" s="0"/>
      <c r="ISM74" s="0"/>
      <c r="ISN74" s="0"/>
      <c r="ISO74" s="0"/>
      <c r="ISP74" s="0"/>
      <c r="ISQ74" s="0"/>
      <c r="ISR74" s="0"/>
      <c r="ISS74" s="0"/>
      <c r="IST74" s="0"/>
      <c r="ISU74" s="0"/>
      <c r="ISV74" s="0"/>
      <c r="ISW74" s="0"/>
      <c r="ISX74" s="0"/>
      <c r="ISY74" s="0"/>
      <c r="ISZ74" s="0"/>
      <c r="ITA74" s="0"/>
      <c r="ITB74" s="0"/>
      <c r="ITC74" s="0"/>
      <c r="ITD74" s="0"/>
      <c r="ITE74" s="0"/>
      <c r="ITF74" s="0"/>
      <c r="ITG74" s="0"/>
      <c r="ITH74" s="0"/>
      <c r="ITI74" s="0"/>
      <c r="ITJ74" s="0"/>
      <c r="ITK74" s="0"/>
      <c r="ITL74" s="0"/>
      <c r="ITM74" s="0"/>
      <c r="ITN74" s="0"/>
      <c r="ITO74" s="0"/>
      <c r="ITP74" s="0"/>
      <c r="ITQ74" s="0"/>
      <c r="ITR74" s="0"/>
      <c r="ITS74" s="0"/>
      <c r="ITT74" s="0"/>
      <c r="ITU74" s="0"/>
      <c r="ITV74" s="0"/>
      <c r="ITW74" s="0"/>
      <c r="ITX74" s="0"/>
      <c r="ITY74" s="0"/>
      <c r="ITZ74" s="0"/>
      <c r="IUA74" s="0"/>
      <c r="IUB74" s="0"/>
      <c r="IUC74" s="0"/>
      <c r="IUD74" s="0"/>
      <c r="IUE74" s="0"/>
      <c r="IUF74" s="0"/>
      <c r="IUG74" s="0"/>
      <c r="IUH74" s="0"/>
      <c r="IUI74" s="0"/>
      <c r="IUJ74" s="0"/>
      <c r="IUK74" s="0"/>
      <c r="IUL74" s="0"/>
      <c r="IUM74" s="0"/>
      <c r="IUN74" s="0"/>
      <c r="IUO74" s="0"/>
      <c r="IUP74" s="0"/>
      <c r="IUQ74" s="0"/>
      <c r="IUR74" s="0"/>
      <c r="IUS74" s="0"/>
      <c r="IUT74" s="0"/>
      <c r="IUU74" s="0"/>
      <c r="IUV74" s="0"/>
      <c r="IUW74" s="0"/>
      <c r="IUX74" s="0"/>
      <c r="IUY74" s="0"/>
      <c r="IUZ74" s="0"/>
      <c r="IVA74" s="0"/>
      <c r="IVB74" s="0"/>
      <c r="IVC74" s="0"/>
      <c r="IVD74" s="0"/>
      <c r="IVE74" s="0"/>
      <c r="IVF74" s="0"/>
      <c r="IVG74" s="0"/>
      <c r="IVH74" s="0"/>
      <c r="IVI74" s="0"/>
      <c r="IVJ74" s="0"/>
      <c r="IVK74" s="0"/>
      <c r="IVL74" s="0"/>
      <c r="IVM74" s="0"/>
      <c r="IVN74" s="0"/>
      <c r="IVO74" s="0"/>
      <c r="IVP74" s="0"/>
      <c r="IVQ74" s="0"/>
      <c r="IVR74" s="0"/>
      <c r="IVS74" s="0"/>
      <c r="IVT74" s="0"/>
      <c r="IVU74" s="0"/>
      <c r="IVV74" s="0"/>
      <c r="IVW74" s="0"/>
      <c r="IVX74" s="0"/>
      <c r="IVY74" s="0"/>
      <c r="IVZ74" s="0"/>
      <c r="IWA74" s="0"/>
      <c r="IWB74" s="0"/>
      <c r="IWC74" s="0"/>
      <c r="IWD74" s="0"/>
      <c r="IWE74" s="0"/>
      <c r="IWF74" s="0"/>
      <c r="IWG74" s="0"/>
      <c r="IWH74" s="0"/>
      <c r="IWI74" s="0"/>
      <c r="IWJ74" s="0"/>
      <c r="IWK74" s="0"/>
      <c r="IWL74" s="0"/>
      <c r="IWM74" s="0"/>
      <c r="IWN74" s="0"/>
      <c r="IWO74" s="0"/>
      <c r="IWP74" s="0"/>
      <c r="IWQ74" s="0"/>
      <c r="IWR74" s="0"/>
      <c r="IWS74" s="0"/>
      <c r="IWT74" s="0"/>
      <c r="IWU74" s="0"/>
      <c r="IWV74" s="0"/>
      <c r="IWW74" s="0"/>
      <c r="IWX74" s="0"/>
      <c r="IWY74" s="0"/>
      <c r="IWZ74" s="0"/>
      <c r="IXA74" s="0"/>
      <c r="IXB74" s="0"/>
      <c r="IXC74" s="0"/>
      <c r="IXD74" s="0"/>
      <c r="IXE74" s="0"/>
      <c r="IXF74" s="0"/>
      <c r="IXG74" s="0"/>
      <c r="IXH74" s="0"/>
      <c r="IXI74" s="0"/>
      <c r="IXJ74" s="0"/>
      <c r="IXK74" s="0"/>
      <c r="IXL74" s="0"/>
      <c r="IXM74" s="0"/>
      <c r="IXN74" s="0"/>
      <c r="IXO74" s="0"/>
      <c r="IXP74" s="0"/>
      <c r="IXQ74" s="0"/>
      <c r="IXR74" s="0"/>
      <c r="IXS74" s="0"/>
      <c r="IXT74" s="0"/>
      <c r="IXU74" s="0"/>
      <c r="IXV74" s="0"/>
      <c r="IXW74" s="0"/>
      <c r="IXX74" s="0"/>
      <c r="IXY74" s="0"/>
      <c r="IXZ74" s="0"/>
      <c r="IYA74" s="0"/>
      <c r="IYB74" s="0"/>
      <c r="IYC74" s="0"/>
      <c r="IYD74" s="0"/>
      <c r="IYE74" s="0"/>
      <c r="IYF74" s="0"/>
      <c r="IYG74" s="0"/>
      <c r="IYH74" s="0"/>
      <c r="IYI74" s="0"/>
      <c r="IYJ74" s="0"/>
      <c r="IYK74" s="0"/>
      <c r="IYL74" s="0"/>
      <c r="IYM74" s="0"/>
      <c r="IYN74" s="0"/>
      <c r="IYO74" s="0"/>
      <c r="IYP74" s="0"/>
      <c r="IYQ74" s="0"/>
      <c r="IYR74" s="0"/>
      <c r="IYS74" s="0"/>
      <c r="IYT74" s="0"/>
      <c r="IYU74" s="0"/>
      <c r="IYV74" s="0"/>
      <c r="IYW74" s="0"/>
      <c r="IYX74" s="0"/>
      <c r="IYY74" s="0"/>
      <c r="IYZ74" s="0"/>
      <c r="IZA74" s="0"/>
      <c r="IZB74" s="0"/>
      <c r="IZC74" s="0"/>
      <c r="IZD74" s="0"/>
      <c r="IZE74" s="0"/>
      <c r="IZF74" s="0"/>
      <c r="IZG74" s="0"/>
      <c r="IZH74" s="0"/>
      <c r="IZI74" s="0"/>
      <c r="IZJ74" s="0"/>
      <c r="IZK74" s="0"/>
      <c r="IZL74" s="0"/>
      <c r="IZM74" s="0"/>
      <c r="IZN74" s="0"/>
      <c r="IZO74" s="0"/>
      <c r="IZP74" s="0"/>
      <c r="IZQ74" s="0"/>
      <c r="IZR74" s="0"/>
      <c r="IZS74" s="0"/>
      <c r="IZT74" s="0"/>
      <c r="IZU74" s="0"/>
      <c r="IZV74" s="0"/>
      <c r="IZW74" s="0"/>
      <c r="IZX74" s="0"/>
      <c r="IZY74" s="0"/>
      <c r="IZZ74" s="0"/>
      <c r="JAA74" s="0"/>
      <c r="JAB74" s="0"/>
      <c r="JAC74" s="0"/>
      <c r="JAD74" s="0"/>
      <c r="JAE74" s="0"/>
      <c r="JAF74" s="0"/>
      <c r="JAG74" s="0"/>
      <c r="JAH74" s="0"/>
      <c r="JAI74" s="0"/>
      <c r="JAJ74" s="0"/>
      <c r="JAK74" s="0"/>
      <c r="JAL74" s="0"/>
      <c r="JAM74" s="0"/>
      <c r="JAN74" s="0"/>
      <c r="JAO74" s="0"/>
      <c r="JAP74" s="0"/>
      <c r="JAQ74" s="0"/>
      <c r="JAR74" s="0"/>
      <c r="JAS74" s="0"/>
      <c r="JAT74" s="0"/>
      <c r="JAU74" s="0"/>
      <c r="JAV74" s="0"/>
      <c r="JAW74" s="0"/>
      <c r="JAX74" s="0"/>
      <c r="JAY74" s="0"/>
      <c r="JAZ74" s="0"/>
      <c r="JBA74" s="0"/>
      <c r="JBB74" s="0"/>
      <c r="JBC74" s="0"/>
      <c r="JBD74" s="0"/>
      <c r="JBE74" s="0"/>
      <c r="JBF74" s="0"/>
      <c r="JBG74" s="0"/>
      <c r="JBH74" s="0"/>
      <c r="JBI74" s="0"/>
      <c r="JBJ74" s="0"/>
      <c r="JBK74" s="0"/>
      <c r="JBL74" s="0"/>
      <c r="JBM74" s="0"/>
      <c r="JBN74" s="0"/>
      <c r="JBO74" s="0"/>
      <c r="JBP74" s="0"/>
      <c r="JBQ74" s="0"/>
      <c r="JBR74" s="0"/>
      <c r="JBS74" s="0"/>
      <c r="JBT74" s="0"/>
      <c r="JBU74" s="0"/>
      <c r="JBV74" s="0"/>
      <c r="JBW74" s="0"/>
      <c r="JBX74" s="0"/>
      <c r="JBY74" s="0"/>
      <c r="JBZ74" s="0"/>
      <c r="JCA74" s="0"/>
      <c r="JCB74" s="0"/>
      <c r="JCC74" s="0"/>
      <c r="JCD74" s="0"/>
      <c r="JCE74" s="0"/>
      <c r="JCF74" s="0"/>
      <c r="JCG74" s="0"/>
      <c r="JCH74" s="0"/>
      <c r="JCI74" s="0"/>
      <c r="JCJ74" s="0"/>
      <c r="JCK74" s="0"/>
      <c r="JCL74" s="0"/>
      <c r="JCM74" s="0"/>
      <c r="JCN74" s="0"/>
      <c r="JCO74" s="0"/>
      <c r="JCP74" s="0"/>
      <c r="JCQ74" s="0"/>
      <c r="JCR74" s="0"/>
      <c r="JCS74" s="0"/>
      <c r="JCT74" s="0"/>
      <c r="JCU74" s="0"/>
      <c r="JCV74" s="0"/>
      <c r="JCW74" s="0"/>
      <c r="JCX74" s="0"/>
      <c r="JCY74" s="0"/>
      <c r="JCZ74" s="0"/>
      <c r="JDA74" s="0"/>
      <c r="JDB74" s="0"/>
      <c r="JDC74" s="0"/>
      <c r="JDD74" s="0"/>
      <c r="JDE74" s="0"/>
      <c r="JDF74" s="0"/>
      <c r="JDG74" s="0"/>
      <c r="JDH74" s="0"/>
      <c r="JDI74" s="0"/>
      <c r="JDJ74" s="0"/>
      <c r="JDK74" s="0"/>
      <c r="JDL74" s="0"/>
      <c r="JDM74" s="0"/>
      <c r="JDN74" s="0"/>
      <c r="JDO74" s="0"/>
      <c r="JDP74" s="0"/>
      <c r="JDQ74" s="0"/>
      <c r="JDR74" s="0"/>
      <c r="JDS74" s="0"/>
      <c r="JDT74" s="0"/>
      <c r="JDU74" s="0"/>
      <c r="JDV74" s="0"/>
      <c r="JDW74" s="0"/>
      <c r="JDX74" s="0"/>
      <c r="JDY74" s="0"/>
      <c r="JDZ74" s="0"/>
      <c r="JEA74" s="0"/>
      <c r="JEB74" s="0"/>
      <c r="JEC74" s="0"/>
      <c r="JED74" s="0"/>
      <c r="JEE74" s="0"/>
      <c r="JEF74" s="0"/>
      <c r="JEG74" s="0"/>
      <c r="JEH74" s="0"/>
      <c r="JEI74" s="0"/>
      <c r="JEJ74" s="0"/>
      <c r="JEK74" s="0"/>
      <c r="JEL74" s="0"/>
      <c r="JEM74" s="0"/>
      <c r="JEN74" s="0"/>
      <c r="JEO74" s="0"/>
      <c r="JEP74" s="0"/>
      <c r="JEQ74" s="0"/>
      <c r="JER74" s="0"/>
      <c r="JES74" s="0"/>
      <c r="JET74" s="0"/>
      <c r="JEU74" s="0"/>
      <c r="JEV74" s="0"/>
      <c r="JEW74" s="0"/>
      <c r="JEX74" s="0"/>
      <c r="JEY74" s="0"/>
      <c r="JEZ74" s="0"/>
      <c r="JFA74" s="0"/>
      <c r="JFB74" s="0"/>
      <c r="JFC74" s="0"/>
      <c r="JFD74" s="0"/>
      <c r="JFE74" s="0"/>
      <c r="JFF74" s="0"/>
      <c r="JFG74" s="0"/>
      <c r="JFH74" s="0"/>
      <c r="JFI74" s="0"/>
      <c r="JFJ74" s="0"/>
      <c r="JFK74" s="0"/>
      <c r="JFL74" s="0"/>
      <c r="JFM74" s="0"/>
      <c r="JFN74" s="0"/>
      <c r="JFO74" s="0"/>
      <c r="JFP74" s="0"/>
      <c r="JFQ74" s="0"/>
      <c r="JFR74" s="0"/>
      <c r="JFS74" s="0"/>
      <c r="JFT74" s="0"/>
      <c r="JFU74" s="0"/>
      <c r="JFV74" s="0"/>
      <c r="JFW74" s="0"/>
      <c r="JFX74" s="0"/>
      <c r="JFY74" s="0"/>
      <c r="JFZ74" s="0"/>
      <c r="JGA74" s="0"/>
      <c r="JGB74" s="0"/>
      <c r="JGC74" s="0"/>
      <c r="JGD74" s="0"/>
      <c r="JGE74" s="0"/>
      <c r="JGF74" s="0"/>
      <c r="JGG74" s="0"/>
      <c r="JGH74" s="0"/>
      <c r="JGI74" s="0"/>
      <c r="JGJ74" s="0"/>
      <c r="JGK74" s="0"/>
      <c r="JGL74" s="0"/>
      <c r="JGM74" s="0"/>
      <c r="JGN74" s="0"/>
      <c r="JGO74" s="0"/>
      <c r="JGP74" s="0"/>
      <c r="JGQ74" s="0"/>
      <c r="JGR74" s="0"/>
      <c r="JGS74" s="0"/>
      <c r="JGT74" s="0"/>
      <c r="JGU74" s="0"/>
      <c r="JGV74" s="0"/>
      <c r="JGW74" s="0"/>
      <c r="JGX74" s="0"/>
      <c r="JGY74" s="0"/>
      <c r="JGZ74" s="0"/>
      <c r="JHA74" s="0"/>
      <c r="JHB74" s="0"/>
      <c r="JHC74" s="0"/>
      <c r="JHD74" s="0"/>
      <c r="JHE74" s="0"/>
      <c r="JHF74" s="0"/>
      <c r="JHG74" s="0"/>
      <c r="JHH74" s="0"/>
      <c r="JHI74" s="0"/>
      <c r="JHJ74" s="0"/>
      <c r="JHK74" s="0"/>
      <c r="JHL74" s="0"/>
      <c r="JHM74" s="0"/>
      <c r="JHN74" s="0"/>
      <c r="JHO74" s="0"/>
      <c r="JHP74" s="0"/>
      <c r="JHQ74" s="0"/>
      <c r="JHR74" s="0"/>
      <c r="JHS74" s="0"/>
      <c r="JHT74" s="0"/>
      <c r="JHU74" s="0"/>
      <c r="JHV74" s="0"/>
      <c r="JHW74" s="0"/>
      <c r="JHX74" s="0"/>
      <c r="JHY74" s="0"/>
      <c r="JHZ74" s="0"/>
      <c r="JIA74" s="0"/>
      <c r="JIB74" s="0"/>
      <c r="JIC74" s="0"/>
      <c r="JID74" s="0"/>
      <c r="JIE74" s="0"/>
      <c r="JIF74" s="0"/>
      <c r="JIG74" s="0"/>
      <c r="JIH74" s="0"/>
      <c r="JII74" s="0"/>
      <c r="JIJ74" s="0"/>
      <c r="JIK74" s="0"/>
      <c r="JIL74" s="0"/>
      <c r="JIM74" s="0"/>
      <c r="JIN74" s="0"/>
      <c r="JIO74" s="0"/>
      <c r="JIP74" s="0"/>
      <c r="JIQ74" s="0"/>
      <c r="JIR74" s="0"/>
      <c r="JIS74" s="0"/>
      <c r="JIT74" s="0"/>
      <c r="JIU74" s="0"/>
      <c r="JIV74" s="0"/>
      <c r="JIW74" s="0"/>
      <c r="JIX74" s="0"/>
      <c r="JIY74" s="0"/>
      <c r="JIZ74" s="0"/>
      <c r="JJA74" s="0"/>
      <c r="JJB74" s="0"/>
      <c r="JJC74" s="0"/>
      <c r="JJD74" s="0"/>
      <c r="JJE74" s="0"/>
      <c r="JJF74" s="0"/>
      <c r="JJG74" s="0"/>
      <c r="JJH74" s="0"/>
      <c r="JJI74" s="0"/>
      <c r="JJJ74" s="0"/>
      <c r="JJK74" s="0"/>
      <c r="JJL74" s="0"/>
      <c r="JJM74" s="0"/>
      <c r="JJN74" s="0"/>
      <c r="JJO74" s="0"/>
      <c r="JJP74" s="0"/>
      <c r="JJQ74" s="0"/>
      <c r="JJR74" s="0"/>
      <c r="JJS74" s="0"/>
      <c r="JJT74" s="0"/>
      <c r="JJU74" s="0"/>
      <c r="JJV74" s="0"/>
      <c r="JJW74" s="0"/>
      <c r="JJX74" s="0"/>
      <c r="JJY74" s="0"/>
      <c r="JJZ74" s="0"/>
      <c r="JKA74" s="0"/>
      <c r="JKB74" s="0"/>
      <c r="JKC74" s="0"/>
      <c r="JKD74" s="0"/>
      <c r="JKE74" s="0"/>
      <c r="JKF74" s="0"/>
      <c r="JKG74" s="0"/>
      <c r="JKH74" s="0"/>
      <c r="JKI74" s="0"/>
      <c r="JKJ74" s="0"/>
      <c r="JKK74" s="0"/>
      <c r="JKL74" s="0"/>
      <c r="JKM74" s="0"/>
      <c r="JKN74" s="0"/>
      <c r="JKO74" s="0"/>
      <c r="JKP74" s="0"/>
      <c r="JKQ74" s="0"/>
      <c r="JKR74" s="0"/>
      <c r="JKS74" s="0"/>
      <c r="JKT74" s="0"/>
      <c r="JKU74" s="0"/>
      <c r="JKV74" s="0"/>
      <c r="JKW74" s="0"/>
      <c r="JKX74" s="0"/>
      <c r="JKY74" s="0"/>
      <c r="JKZ74" s="0"/>
      <c r="JLA74" s="0"/>
      <c r="JLB74" s="0"/>
      <c r="JLC74" s="0"/>
      <c r="JLD74" s="0"/>
      <c r="JLE74" s="0"/>
      <c r="JLF74" s="0"/>
      <c r="JLG74" s="0"/>
      <c r="JLH74" s="0"/>
      <c r="JLI74" s="0"/>
      <c r="JLJ74" s="0"/>
      <c r="JLK74" s="0"/>
      <c r="JLL74" s="0"/>
      <c r="JLM74" s="0"/>
      <c r="JLN74" s="0"/>
      <c r="JLO74" s="0"/>
      <c r="JLP74" s="0"/>
      <c r="JLQ74" s="0"/>
      <c r="JLR74" s="0"/>
      <c r="JLS74" s="0"/>
      <c r="JLT74" s="0"/>
      <c r="JLU74" s="0"/>
      <c r="JLV74" s="0"/>
      <c r="JLW74" s="0"/>
      <c r="JLX74" s="0"/>
      <c r="JLY74" s="0"/>
      <c r="JLZ74" s="0"/>
      <c r="JMA74" s="0"/>
      <c r="JMB74" s="0"/>
      <c r="JMC74" s="0"/>
      <c r="JMD74" s="0"/>
      <c r="JME74" s="0"/>
      <c r="JMF74" s="0"/>
      <c r="JMG74" s="0"/>
      <c r="JMH74" s="0"/>
      <c r="JMI74" s="0"/>
      <c r="JMJ74" s="0"/>
      <c r="JMK74" s="0"/>
      <c r="JML74" s="0"/>
      <c r="JMM74" s="0"/>
      <c r="JMN74" s="0"/>
      <c r="JMO74" s="0"/>
      <c r="JMP74" s="0"/>
      <c r="JMQ74" s="0"/>
      <c r="JMR74" s="0"/>
      <c r="JMS74" s="0"/>
      <c r="JMT74" s="0"/>
      <c r="JMU74" s="0"/>
      <c r="JMV74" s="0"/>
      <c r="JMW74" s="0"/>
      <c r="JMX74" s="0"/>
      <c r="JMY74" s="0"/>
      <c r="JMZ74" s="0"/>
      <c r="JNA74" s="0"/>
      <c r="JNB74" s="0"/>
      <c r="JNC74" s="0"/>
      <c r="JND74" s="0"/>
      <c r="JNE74" s="0"/>
      <c r="JNF74" s="0"/>
      <c r="JNG74" s="0"/>
      <c r="JNH74" s="0"/>
      <c r="JNI74" s="0"/>
      <c r="JNJ74" s="0"/>
      <c r="JNK74" s="0"/>
      <c r="JNL74" s="0"/>
      <c r="JNM74" s="0"/>
      <c r="JNN74" s="0"/>
      <c r="JNO74" s="0"/>
      <c r="JNP74" s="0"/>
      <c r="JNQ74" s="0"/>
      <c r="JNR74" s="0"/>
      <c r="JNS74" s="0"/>
      <c r="JNT74" s="0"/>
      <c r="JNU74" s="0"/>
      <c r="JNV74" s="0"/>
      <c r="JNW74" s="0"/>
      <c r="JNX74" s="0"/>
      <c r="JNY74" s="0"/>
      <c r="JNZ74" s="0"/>
      <c r="JOA74" s="0"/>
      <c r="JOB74" s="0"/>
      <c r="JOC74" s="0"/>
      <c r="JOD74" s="0"/>
      <c r="JOE74" s="0"/>
      <c r="JOF74" s="0"/>
      <c r="JOG74" s="0"/>
      <c r="JOH74" s="0"/>
      <c r="JOI74" s="0"/>
      <c r="JOJ74" s="0"/>
      <c r="JOK74" s="0"/>
      <c r="JOL74" s="0"/>
      <c r="JOM74" s="0"/>
      <c r="JON74" s="0"/>
      <c r="JOO74" s="0"/>
      <c r="JOP74" s="0"/>
      <c r="JOQ74" s="0"/>
      <c r="JOR74" s="0"/>
      <c r="JOS74" s="0"/>
      <c r="JOT74" s="0"/>
      <c r="JOU74" s="0"/>
      <c r="JOV74" s="0"/>
      <c r="JOW74" s="0"/>
      <c r="JOX74" s="0"/>
      <c r="JOY74" s="0"/>
      <c r="JOZ74" s="0"/>
      <c r="JPA74" s="0"/>
      <c r="JPB74" s="0"/>
      <c r="JPC74" s="0"/>
      <c r="JPD74" s="0"/>
      <c r="JPE74" s="0"/>
      <c r="JPF74" s="0"/>
      <c r="JPG74" s="0"/>
      <c r="JPH74" s="0"/>
      <c r="JPI74" s="0"/>
      <c r="JPJ74" s="0"/>
      <c r="JPK74" s="0"/>
      <c r="JPL74" s="0"/>
      <c r="JPM74" s="0"/>
      <c r="JPN74" s="0"/>
      <c r="JPO74" s="0"/>
      <c r="JPP74" s="0"/>
      <c r="JPQ74" s="0"/>
      <c r="JPR74" s="0"/>
      <c r="JPS74" s="0"/>
      <c r="JPT74" s="0"/>
      <c r="JPU74" s="0"/>
      <c r="JPV74" s="0"/>
      <c r="JPW74" s="0"/>
      <c r="JPX74" s="0"/>
      <c r="JPY74" s="0"/>
      <c r="JPZ74" s="0"/>
      <c r="JQA74" s="0"/>
      <c r="JQB74" s="0"/>
      <c r="JQC74" s="0"/>
      <c r="JQD74" s="0"/>
      <c r="JQE74" s="0"/>
      <c r="JQF74" s="0"/>
      <c r="JQG74" s="0"/>
      <c r="JQH74" s="0"/>
      <c r="JQI74" s="0"/>
      <c r="JQJ74" s="0"/>
      <c r="JQK74" s="0"/>
      <c r="JQL74" s="0"/>
      <c r="JQM74" s="0"/>
      <c r="JQN74" s="0"/>
      <c r="JQO74" s="0"/>
      <c r="JQP74" s="0"/>
      <c r="JQQ74" s="0"/>
      <c r="JQR74" s="0"/>
      <c r="JQS74" s="0"/>
      <c r="JQT74" s="0"/>
      <c r="JQU74" s="0"/>
      <c r="JQV74" s="0"/>
      <c r="JQW74" s="0"/>
      <c r="JQX74" s="0"/>
      <c r="JQY74" s="0"/>
      <c r="JQZ74" s="0"/>
      <c r="JRA74" s="0"/>
      <c r="JRB74" s="0"/>
      <c r="JRC74" s="0"/>
      <c r="JRD74" s="0"/>
      <c r="JRE74" s="0"/>
      <c r="JRF74" s="0"/>
      <c r="JRG74" s="0"/>
      <c r="JRH74" s="0"/>
      <c r="JRI74" s="0"/>
      <c r="JRJ74" s="0"/>
      <c r="JRK74" s="0"/>
      <c r="JRL74" s="0"/>
      <c r="JRM74" s="0"/>
      <c r="JRN74" s="0"/>
      <c r="JRO74" s="0"/>
      <c r="JRP74" s="0"/>
      <c r="JRQ74" s="0"/>
      <c r="JRR74" s="0"/>
      <c r="JRS74" s="0"/>
      <c r="JRT74" s="0"/>
      <c r="JRU74" s="0"/>
      <c r="JRV74" s="0"/>
      <c r="JRW74" s="0"/>
      <c r="JRX74" s="0"/>
      <c r="JRY74" s="0"/>
      <c r="JRZ74" s="0"/>
      <c r="JSA74" s="0"/>
      <c r="JSB74" s="0"/>
      <c r="JSC74" s="0"/>
      <c r="JSD74" s="0"/>
      <c r="JSE74" s="0"/>
      <c r="JSF74" s="0"/>
      <c r="JSG74" s="0"/>
      <c r="JSH74" s="0"/>
      <c r="JSI74" s="0"/>
      <c r="JSJ74" s="0"/>
      <c r="JSK74" s="0"/>
      <c r="JSL74" s="0"/>
      <c r="JSM74" s="0"/>
      <c r="JSN74" s="0"/>
      <c r="JSO74" s="0"/>
      <c r="JSP74" s="0"/>
      <c r="JSQ74" s="0"/>
      <c r="JSR74" s="0"/>
      <c r="JSS74" s="0"/>
      <c r="JST74" s="0"/>
      <c r="JSU74" s="0"/>
      <c r="JSV74" s="0"/>
      <c r="JSW74" s="0"/>
      <c r="JSX74" s="0"/>
      <c r="JSY74" s="0"/>
      <c r="JSZ74" s="0"/>
      <c r="JTA74" s="0"/>
      <c r="JTB74" s="0"/>
      <c r="JTC74" s="0"/>
      <c r="JTD74" s="0"/>
      <c r="JTE74" s="0"/>
      <c r="JTF74" s="0"/>
      <c r="JTG74" s="0"/>
      <c r="JTH74" s="0"/>
      <c r="JTI74" s="0"/>
      <c r="JTJ74" s="0"/>
      <c r="JTK74" s="0"/>
      <c r="JTL74" s="0"/>
      <c r="JTM74" s="0"/>
      <c r="JTN74" s="0"/>
      <c r="JTO74" s="0"/>
      <c r="JTP74" s="0"/>
      <c r="JTQ74" s="0"/>
      <c r="JTR74" s="0"/>
      <c r="JTS74" s="0"/>
      <c r="JTT74" s="0"/>
      <c r="JTU74" s="0"/>
      <c r="JTV74" s="0"/>
      <c r="JTW74" s="0"/>
      <c r="JTX74" s="0"/>
      <c r="JTY74" s="0"/>
      <c r="JTZ74" s="0"/>
      <c r="JUA74" s="0"/>
      <c r="JUB74" s="0"/>
      <c r="JUC74" s="0"/>
      <c r="JUD74" s="0"/>
      <c r="JUE74" s="0"/>
      <c r="JUF74" s="0"/>
      <c r="JUG74" s="0"/>
      <c r="JUH74" s="0"/>
      <c r="JUI74" s="0"/>
      <c r="JUJ74" s="0"/>
      <c r="JUK74" s="0"/>
      <c r="JUL74" s="0"/>
      <c r="JUM74" s="0"/>
      <c r="JUN74" s="0"/>
      <c r="JUO74" s="0"/>
      <c r="JUP74" s="0"/>
      <c r="JUQ74" s="0"/>
      <c r="JUR74" s="0"/>
      <c r="JUS74" s="0"/>
      <c r="JUT74" s="0"/>
      <c r="JUU74" s="0"/>
      <c r="JUV74" s="0"/>
      <c r="JUW74" s="0"/>
      <c r="JUX74" s="0"/>
      <c r="JUY74" s="0"/>
      <c r="JUZ74" s="0"/>
      <c r="JVA74" s="0"/>
      <c r="JVB74" s="0"/>
      <c r="JVC74" s="0"/>
      <c r="JVD74" s="0"/>
      <c r="JVE74" s="0"/>
      <c r="JVF74" s="0"/>
      <c r="JVG74" s="0"/>
      <c r="JVH74" s="0"/>
      <c r="JVI74" s="0"/>
      <c r="JVJ74" s="0"/>
      <c r="JVK74" s="0"/>
      <c r="JVL74" s="0"/>
      <c r="JVM74" s="0"/>
      <c r="JVN74" s="0"/>
      <c r="JVO74" s="0"/>
      <c r="JVP74" s="0"/>
      <c r="JVQ74" s="0"/>
      <c r="JVR74" s="0"/>
      <c r="JVS74" s="0"/>
      <c r="JVT74" s="0"/>
      <c r="JVU74" s="0"/>
      <c r="JVV74" s="0"/>
      <c r="JVW74" s="0"/>
      <c r="JVX74" s="0"/>
      <c r="JVY74" s="0"/>
      <c r="JVZ74" s="0"/>
      <c r="JWA74" s="0"/>
      <c r="JWB74" s="0"/>
      <c r="JWC74" s="0"/>
      <c r="JWD74" s="0"/>
      <c r="JWE74" s="0"/>
      <c r="JWF74" s="0"/>
      <c r="JWG74" s="0"/>
      <c r="JWH74" s="0"/>
      <c r="JWI74" s="0"/>
      <c r="JWJ74" s="0"/>
      <c r="JWK74" s="0"/>
      <c r="JWL74" s="0"/>
      <c r="JWM74" s="0"/>
      <c r="JWN74" s="0"/>
      <c r="JWO74" s="0"/>
      <c r="JWP74" s="0"/>
      <c r="JWQ74" s="0"/>
      <c r="JWR74" s="0"/>
      <c r="JWS74" s="0"/>
      <c r="JWT74" s="0"/>
      <c r="JWU74" s="0"/>
      <c r="JWV74" s="0"/>
      <c r="JWW74" s="0"/>
      <c r="JWX74" s="0"/>
      <c r="JWY74" s="0"/>
      <c r="JWZ74" s="0"/>
      <c r="JXA74" s="0"/>
      <c r="JXB74" s="0"/>
      <c r="JXC74" s="0"/>
      <c r="JXD74" s="0"/>
      <c r="JXE74" s="0"/>
      <c r="JXF74" s="0"/>
      <c r="JXG74" s="0"/>
      <c r="JXH74" s="0"/>
      <c r="JXI74" s="0"/>
      <c r="JXJ74" s="0"/>
      <c r="JXK74" s="0"/>
      <c r="JXL74" s="0"/>
      <c r="JXM74" s="0"/>
      <c r="JXN74" s="0"/>
      <c r="JXO74" s="0"/>
      <c r="JXP74" s="0"/>
      <c r="JXQ74" s="0"/>
      <c r="JXR74" s="0"/>
      <c r="JXS74" s="0"/>
      <c r="JXT74" s="0"/>
      <c r="JXU74" s="0"/>
      <c r="JXV74" s="0"/>
      <c r="JXW74" s="0"/>
      <c r="JXX74" s="0"/>
      <c r="JXY74" s="0"/>
      <c r="JXZ74" s="0"/>
      <c r="JYA74" s="0"/>
      <c r="JYB74" s="0"/>
      <c r="JYC74" s="0"/>
      <c r="JYD74" s="0"/>
      <c r="JYE74" s="0"/>
      <c r="JYF74" s="0"/>
      <c r="JYG74" s="0"/>
      <c r="JYH74" s="0"/>
      <c r="JYI74" s="0"/>
      <c r="JYJ74" s="0"/>
      <c r="JYK74" s="0"/>
      <c r="JYL74" s="0"/>
      <c r="JYM74" s="0"/>
      <c r="JYN74" s="0"/>
      <c r="JYO74" s="0"/>
      <c r="JYP74" s="0"/>
      <c r="JYQ74" s="0"/>
      <c r="JYR74" s="0"/>
      <c r="JYS74" s="0"/>
      <c r="JYT74" s="0"/>
      <c r="JYU74" s="0"/>
      <c r="JYV74" s="0"/>
      <c r="JYW74" s="0"/>
      <c r="JYX74" s="0"/>
      <c r="JYY74" s="0"/>
      <c r="JYZ74" s="0"/>
      <c r="JZA74" s="0"/>
      <c r="JZB74" s="0"/>
      <c r="JZC74" s="0"/>
      <c r="JZD74" s="0"/>
      <c r="JZE74" s="0"/>
      <c r="JZF74" s="0"/>
      <c r="JZG74" s="0"/>
      <c r="JZH74" s="0"/>
      <c r="JZI74" s="0"/>
      <c r="JZJ74" s="0"/>
      <c r="JZK74" s="0"/>
      <c r="JZL74" s="0"/>
      <c r="JZM74" s="0"/>
      <c r="JZN74" s="0"/>
      <c r="JZO74" s="0"/>
      <c r="JZP74" s="0"/>
      <c r="JZQ74" s="0"/>
      <c r="JZR74" s="0"/>
      <c r="JZS74" s="0"/>
      <c r="JZT74" s="0"/>
      <c r="JZU74" s="0"/>
      <c r="JZV74" s="0"/>
      <c r="JZW74" s="0"/>
      <c r="JZX74" s="0"/>
      <c r="JZY74" s="0"/>
      <c r="JZZ74" s="0"/>
      <c r="KAA74" s="0"/>
      <c r="KAB74" s="0"/>
      <c r="KAC74" s="0"/>
      <c r="KAD74" s="0"/>
      <c r="KAE74" s="0"/>
      <c r="KAF74" s="0"/>
      <c r="KAG74" s="0"/>
      <c r="KAH74" s="0"/>
      <c r="KAI74" s="0"/>
      <c r="KAJ74" s="0"/>
      <c r="KAK74" s="0"/>
      <c r="KAL74" s="0"/>
      <c r="KAM74" s="0"/>
      <c r="KAN74" s="0"/>
      <c r="KAO74" s="0"/>
      <c r="KAP74" s="0"/>
      <c r="KAQ74" s="0"/>
      <c r="KAR74" s="0"/>
      <c r="KAS74" s="0"/>
      <c r="KAT74" s="0"/>
      <c r="KAU74" s="0"/>
      <c r="KAV74" s="0"/>
      <c r="KAW74" s="0"/>
      <c r="KAX74" s="0"/>
      <c r="KAY74" s="0"/>
      <c r="KAZ74" s="0"/>
      <c r="KBA74" s="0"/>
      <c r="KBB74" s="0"/>
      <c r="KBC74" s="0"/>
      <c r="KBD74" s="0"/>
      <c r="KBE74" s="0"/>
      <c r="KBF74" s="0"/>
      <c r="KBG74" s="0"/>
      <c r="KBH74" s="0"/>
      <c r="KBI74" s="0"/>
      <c r="KBJ74" s="0"/>
      <c r="KBK74" s="0"/>
      <c r="KBL74" s="0"/>
      <c r="KBM74" s="0"/>
      <c r="KBN74" s="0"/>
      <c r="KBO74" s="0"/>
      <c r="KBP74" s="0"/>
      <c r="KBQ74" s="0"/>
      <c r="KBR74" s="0"/>
      <c r="KBS74" s="0"/>
      <c r="KBT74" s="0"/>
      <c r="KBU74" s="0"/>
      <c r="KBV74" s="0"/>
      <c r="KBW74" s="0"/>
      <c r="KBX74" s="0"/>
      <c r="KBY74" s="0"/>
      <c r="KBZ74" s="0"/>
      <c r="KCA74" s="0"/>
      <c r="KCB74" s="0"/>
      <c r="KCC74" s="0"/>
      <c r="KCD74" s="0"/>
      <c r="KCE74" s="0"/>
      <c r="KCF74" s="0"/>
      <c r="KCG74" s="0"/>
      <c r="KCH74" s="0"/>
      <c r="KCI74" s="0"/>
      <c r="KCJ74" s="0"/>
      <c r="KCK74" s="0"/>
      <c r="KCL74" s="0"/>
      <c r="KCM74" s="0"/>
      <c r="KCN74" s="0"/>
      <c r="KCO74" s="0"/>
      <c r="KCP74" s="0"/>
      <c r="KCQ74" s="0"/>
      <c r="KCR74" s="0"/>
      <c r="KCS74" s="0"/>
      <c r="KCT74" s="0"/>
      <c r="KCU74" s="0"/>
      <c r="KCV74" s="0"/>
      <c r="KCW74" s="0"/>
      <c r="KCX74" s="0"/>
      <c r="KCY74" s="0"/>
      <c r="KCZ74" s="0"/>
      <c r="KDA74" s="0"/>
      <c r="KDB74" s="0"/>
      <c r="KDC74" s="0"/>
      <c r="KDD74" s="0"/>
      <c r="KDE74" s="0"/>
      <c r="KDF74" s="0"/>
      <c r="KDG74" s="0"/>
      <c r="KDH74" s="0"/>
      <c r="KDI74" s="0"/>
      <c r="KDJ74" s="0"/>
      <c r="KDK74" s="0"/>
      <c r="KDL74" s="0"/>
      <c r="KDM74" s="0"/>
      <c r="KDN74" s="0"/>
      <c r="KDO74" s="0"/>
      <c r="KDP74" s="0"/>
      <c r="KDQ74" s="0"/>
      <c r="KDR74" s="0"/>
      <c r="KDS74" s="0"/>
      <c r="KDT74" s="0"/>
      <c r="KDU74" s="0"/>
      <c r="KDV74" s="0"/>
      <c r="KDW74" s="0"/>
      <c r="KDX74" s="0"/>
      <c r="KDY74" s="0"/>
      <c r="KDZ74" s="0"/>
      <c r="KEA74" s="0"/>
      <c r="KEB74" s="0"/>
      <c r="KEC74" s="0"/>
      <c r="KED74" s="0"/>
      <c r="KEE74" s="0"/>
      <c r="KEF74" s="0"/>
      <c r="KEG74" s="0"/>
      <c r="KEH74" s="0"/>
      <c r="KEI74" s="0"/>
      <c r="KEJ74" s="0"/>
      <c r="KEK74" s="0"/>
      <c r="KEL74" s="0"/>
      <c r="KEM74" s="0"/>
      <c r="KEN74" s="0"/>
      <c r="KEO74" s="0"/>
      <c r="KEP74" s="0"/>
      <c r="KEQ74" s="0"/>
      <c r="KER74" s="0"/>
      <c r="KES74" s="0"/>
      <c r="KET74" s="0"/>
      <c r="KEU74" s="0"/>
      <c r="KEV74" s="0"/>
      <c r="KEW74" s="0"/>
      <c r="KEX74" s="0"/>
      <c r="KEY74" s="0"/>
      <c r="KEZ74" s="0"/>
      <c r="KFA74" s="0"/>
      <c r="KFB74" s="0"/>
      <c r="KFC74" s="0"/>
      <c r="KFD74" s="0"/>
      <c r="KFE74" s="0"/>
      <c r="KFF74" s="0"/>
      <c r="KFG74" s="0"/>
      <c r="KFH74" s="0"/>
      <c r="KFI74" s="0"/>
      <c r="KFJ74" s="0"/>
      <c r="KFK74" s="0"/>
      <c r="KFL74" s="0"/>
      <c r="KFM74" s="0"/>
      <c r="KFN74" s="0"/>
      <c r="KFO74" s="0"/>
      <c r="KFP74" s="0"/>
      <c r="KFQ74" s="0"/>
      <c r="KFR74" s="0"/>
      <c r="KFS74" s="0"/>
      <c r="KFT74" s="0"/>
      <c r="KFU74" s="0"/>
      <c r="KFV74" s="0"/>
      <c r="KFW74" s="0"/>
      <c r="KFX74" s="0"/>
      <c r="KFY74" s="0"/>
      <c r="KFZ74" s="0"/>
      <c r="KGA74" s="0"/>
      <c r="KGB74" s="0"/>
      <c r="KGC74" s="0"/>
      <c r="KGD74" s="0"/>
      <c r="KGE74" s="0"/>
      <c r="KGF74" s="0"/>
      <c r="KGG74" s="0"/>
      <c r="KGH74" s="0"/>
      <c r="KGI74" s="0"/>
      <c r="KGJ74" s="0"/>
      <c r="KGK74" s="0"/>
      <c r="KGL74" s="0"/>
      <c r="KGM74" s="0"/>
      <c r="KGN74" s="0"/>
      <c r="KGO74" s="0"/>
      <c r="KGP74" s="0"/>
      <c r="KGQ74" s="0"/>
      <c r="KGR74" s="0"/>
      <c r="KGS74" s="0"/>
      <c r="KGT74" s="0"/>
      <c r="KGU74" s="0"/>
      <c r="KGV74" s="0"/>
      <c r="KGW74" s="0"/>
      <c r="KGX74" s="0"/>
      <c r="KGY74" s="0"/>
      <c r="KGZ74" s="0"/>
      <c r="KHA74" s="0"/>
      <c r="KHB74" s="0"/>
      <c r="KHC74" s="0"/>
      <c r="KHD74" s="0"/>
      <c r="KHE74" s="0"/>
      <c r="KHF74" s="0"/>
      <c r="KHG74" s="0"/>
      <c r="KHH74" s="0"/>
      <c r="KHI74" s="0"/>
      <c r="KHJ74" s="0"/>
      <c r="KHK74" s="0"/>
      <c r="KHL74" s="0"/>
      <c r="KHM74" s="0"/>
      <c r="KHN74" s="0"/>
      <c r="KHO74" s="0"/>
      <c r="KHP74" s="0"/>
      <c r="KHQ74" s="0"/>
      <c r="KHR74" s="0"/>
      <c r="KHS74" s="0"/>
      <c r="KHT74" s="0"/>
      <c r="KHU74" s="0"/>
      <c r="KHV74" s="0"/>
      <c r="KHW74" s="0"/>
      <c r="KHX74" s="0"/>
      <c r="KHY74" s="0"/>
      <c r="KHZ74" s="0"/>
      <c r="KIA74" s="0"/>
      <c r="KIB74" s="0"/>
      <c r="KIC74" s="0"/>
      <c r="KID74" s="0"/>
      <c r="KIE74" s="0"/>
      <c r="KIF74" s="0"/>
      <c r="KIG74" s="0"/>
      <c r="KIH74" s="0"/>
      <c r="KII74" s="0"/>
      <c r="KIJ74" s="0"/>
      <c r="KIK74" s="0"/>
      <c r="KIL74" s="0"/>
      <c r="KIM74" s="0"/>
      <c r="KIN74" s="0"/>
      <c r="KIO74" s="0"/>
      <c r="KIP74" s="0"/>
      <c r="KIQ74" s="0"/>
      <c r="KIR74" s="0"/>
      <c r="KIS74" s="0"/>
      <c r="KIT74" s="0"/>
      <c r="KIU74" s="0"/>
      <c r="KIV74" s="0"/>
      <c r="KIW74" s="0"/>
      <c r="KIX74" s="0"/>
      <c r="KIY74" s="0"/>
      <c r="KIZ74" s="0"/>
      <c r="KJA74" s="0"/>
      <c r="KJB74" s="0"/>
      <c r="KJC74" s="0"/>
      <c r="KJD74" s="0"/>
      <c r="KJE74" s="0"/>
      <c r="KJF74" s="0"/>
      <c r="KJG74" s="0"/>
      <c r="KJH74" s="0"/>
      <c r="KJI74" s="0"/>
      <c r="KJJ74" s="0"/>
      <c r="KJK74" s="0"/>
      <c r="KJL74" s="0"/>
      <c r="KJM74" s="0"/>
      <c r="KJN74" s="0"/>
      <c r="KJO74" s="0"/>
      <c r="KJP74" s="0"/>
      <c r="KJQ74" s="0"/>
      <c r="KJR74" s="0"/>
      <c r="KJS74" s="0"/>
      <c r="KJT74" s="0"/>
      <c r="KJU74" s="0"/>
      <c r="KJV74" s="0"/>
      <c r="KJW74" s="0"/>
      <c r="KJX74" s="0"/>
      <c r="KJY74" s="0"/>
      <c r="KJZ74" s="0"/>
      <c r="KKA74" s="0"/>
      <c r="KKB74" s="0"/>
      <c r="KKC74" s="0"/>
      <c r="KKD74" s="0"/>
      <c r="KKE74" s="0"/>
      <c r="KKF74" s="0"/>
      <c r="KKG74" s="0"/>
      <c r="KKH74" s="0"/>
      <c r="KKI74" s="0"/>
      <c r="KKJ74" s="0"/>
      <c r="KKK74" s="0"/>
      <c r="KKL74" s="0"/>
      <c r="KKM74" s="0"/>
      <c r="KKN74" s="0"/>
      <c r="KKO74" s="0"/>
      <c r="KKP74" s="0"/>
      <c r="KKQ74" s="0"/>
      <c r="KKR74" s="0"/>
      <c r="KKS74" s="0"/>
      <c r="KKT74" s="0"/>
      <c r="KKU74" s="0"/>
      <c r="KKV74" s="0"/>
      <c r="KKW74" s="0"/>
      <c r="KKX74" s="0"/>
      <c r="KKY74" s="0"/>
      <c r="KKZ74" s="0"/>
      <c r="KLA74" s="0"/>
      <c r="KLB74" s="0"/>
      <c r="KLC74" s="0"/>
      <c r="KLD74" s="0"/>
      <c r="KLE74" s="0"/>
      <c r="KLF74" s="0"/>
      <c r="KLG74" s="0"/>
      <c r="KLH74" s="0"/>
      <c r="KLI74" s="0"/>
      <c r="KLJ74" s="0"/>
      <c r="KLK74" s="0"/>
      <c r="KLL74" s="0"/>
      <c r="KLM74" s="0"/>
      <c r="KLN74" s="0"/>
      <c r="KLO74" s="0"/>
      <c r="KLP74" s="0"/>
      <c r="KLQ74" s="0"/>
      <c r="KLR74" s="0"/>
      <c r="KLS74" s="0"/>
      <c r="KLT74" s="0"/>
      <c r="KLU74" s="0"/>
      <c r="KLV74" s="0"/>
      <c r="KLW74" s="0"/>
      <c r="KLX74" s="0"/>
      <c r="KLY74" s="0"/>
      <c r="KLZ74" s="0"/>
      <c r="KMA74" s="0"/>
      <c r="KMB74" s="0"/>
      <c r="KMC74" s="0"/>
      <c r="KMD74" s="0"/>
      <c r="KME74" s="0"/>
      <c r="KMF74" s="0"/>
      <c r="KMG74" s="0"/>
      <c r="KMH74" s="0"/>
      <c r="KMI74" s="0"/>
      <c r="KMJ74" s="0"/>
      <c r="KMK74" s="0"/>
      <c r="KML74" s="0"/>
      <c r="KMM74" s="0"/>
      <c r="KMN74" s="0"/>
      <c r="KMO74" s="0"/>
      <c r="KMP74" s="0"/>
      <c r="KMQ74" s="0"/>
      <c r="KMR74" s="0"/>
      <c r="KMS74" s="0"/>
      <c r="KMT74" s="0"/>
      <c r="KMU74" s="0"/>
      <c r="KMV74" s="0"/>
      <c r="KMW74" s="0"/>
      <c r="KMX74" s="0"/>
      <c r="KMY74" s="0"/>
      <c r="KMZ74" s="0"/>
      <c r="KNA74" s="0"/>
      <c r="KNB74" s="0"/>
      <c r="KNC74" s="0"/>
      <c r="KND74" s="0"/>
      <c r="KNE74" s="0"/>
      <c r="KNF74" s="0"/>
      <c r="KNG74" s="0"/>
      <c r="KNH74" s="0"/>
      <c r="KNI74" s="0"/>
      <c r="KNJ74" s="0"/>
      <c r="KNK74" s="0"/>
      <c r="KNL74" s="0"/>
      <c r="KNM74" s="0"/>
      <c r="KNN74" s="0"/>
      <c r="KNO74" s="0"/>
      <c r="KNP74" s="0"/>
      <c r="KNQ74" s="0"/>
      <c r="KNR74" s="0"/>
      <c r="KNS74" s="0"/>
      <c r="KNT74" s="0"/>
      <c r="KNU74" s="0"/>
      <c r="KNV74" s="0"/>
      <c r="KNW74" s="0"/>
      <c r="KNX74" s="0"/>
      <c r="KNY74" s="0"/>
      <c r="KNZ74" s="0"/>
      <c r="KOA74" s="0"/>
      <c r="KOB74" s="0"/>
      <c r="KOC74" s="0"/>
      <c r="KOD74" s="0"/>
      <c r="KOE74" s="0"/>
      <c r="KOF74" s="0"/>
      <c r="KOG74" s="0"/>
      <c r="KOH74" s="0"/>
      <c r="KOI74" s="0"/>
      <c r="KOJ74" s="0"/>
      <c r="KOK74" s="0"/>
      <c r="KOL74" s="0"/>
      <c r="KOM74" s="0"/>
      <c r="KON74" s="0"/>
      <c r="KOO74" s="0"/>
      <c r="KOP74" s="0"/>
      <c r="KOQ74" s="0"/>
      <c r="KOR74" s="0"/>
      <c r="KOS74" s="0"/>
      <c r="KOT74" s="0"/>
      <c r="KOU74" s="0"/>
      <c r="KOV74" s="0"/>
      <c r="KOW74" s="0"/>
      <c r="KOX74" s="0"/>
      <c r="KOY74" s="0"/>
      <c r="KOZ74" s="0"/>
      <c r="KPA74" s="0"/>
      <c r="KPB74" s="0"/>
      <c r="KPC74" s="0"/>
      <c r="KPD74" s="0"/>
      <c r="KPE74" s="0"/>
      <c r="KPF74" s="0"/>
      <c r="KPG74" s="0"/>
      <c r="KPH74" s="0"/>
      <c r="KPI74" s="0"/>
      <c r="KPJ74" s="0"/>
      <c r="KPK74" s="0"/>
      <c r="KPL74" s="0"/>
      <c r="KPM74" s="0"/>
      <c r="KPN74" s="0"/>
      <c r="KPO74" s="0"/>
      <c r="KPP74" s="0"/>
      <c r="KPQ74" s="0"/>
      <c r="KPR74" s="0"/>
      <c r="KPS74" s="0"/>
      <c r="KPT74" s="0"/>
      <c r="KPU74" s="0"/>
      <c r="KPV74" s="0"/>
      <c r="KPW74" s="0"/>
      <c r="KPX74" s="0"/>
      <c r="KPY74" s="0"/>
      <c r="KPZ74" s="0"/>
      <c r="KQA74" s="0"/>
      <c r="KQB74" s="0"/>
      <c r="KQC74" s="0"/>
      <c r="KQD74" s="0"/>
      <c r="KQE74" s="0"/>
      <c r="KQF74" s="0"/>
      <c r="KQG74" s="0"/>
      <c r="KQH74" s="0"/>
      <c r="KQI74" s="0"/>
      <c r="KQJ74" s="0"/>
      <c r="KQK74" s="0"/>
      <c r="KQL74" s="0"/>
      <c r="KQM74" s="0"/>
      <c r="KQN74" s="0"/>
      <c r="KQO74" s="0"/>
      <c r="KQP74" s="0"/>
      <c r="KQQ74" s="0"/>
      <c r="KQR74" s="0"/>
      <c r="KQS74" s="0"/>
      <c r="KQT74" s="0"/>
      <c r="KQU74" s="0"/>
      <c r="KQV74" s="0"/>
      <c r="KQW74" s="0"/>
      <c r="KQX74" s="0"/>
      <c r="KQY74" s="0"/>
      <c r="KQZ74" s="0"/>
      <c r="KRA74" s="0"/>
      <c r="KRB74" s="0"/>
      <c r="KRC74" s="0"/>
      <c r="KRD74" s="0"/>
      <c r="KRE74" s="0"/>
      <c r="KRF74" s="0"/>
      <c r="KRG74" s="0"/>
      <c r="KRH74" s="0"/>
      <c r="KRI74" s="0"/>
      <c r="KRJ74" s="0"/>
      <c r="KRK74" s="0"/>
      <c r="KRL74" s="0"/>
      <c r="KRM74" s="0"/>
      <c r="KRN74" s="0"/>
      <c r="KRO74" s="0"/>
      <c r="KRP74" s="0"/>
      <c r="KRQ74" s="0"/>
      <c r="KRR74" s="0"/>
      <c r="KRS74" s="0"/>
      <c r="KRT74" s="0"/>
      <c r="KRU74" s="0"/>
      <c r="KRV74" s="0"/>
      <c r="KRW74" s="0"/>
      <c r="KRX74" s="0"/>
      <c r="KRY74" s="0"/>
      <c r="KRZ74" s="0"/>
      <c r="KSA74" s="0"/>
      <c r="KSB74" s="0"/>
      <c r="KSC74" s="0"/>
      <c r="KSD74" s="0"/>
      <c r="KSE74" s="0"/>
      <c r="KSF74" s="0"/>
      <c r="KSG74" s="0"/>
      <c r="KSH74" s="0"/>
      <c r="KSI74" s="0"/>
      <c r="KSJ74" s="0"/>
      <c r="KSK74" s="0"/>
      <c r="KSL74" s="0"/>
      <c r="KSM74" s="0"/>
      <c r="KSN74" s="0"/>
      <c r="KSO74" s="0"/>
      <c r="KSP74" s="0"/>
      <c r="KSQ74" s="0"/>
      <c r="KSR74" s="0"/>
      <c r="KSS74" s="0"/>
      <c r="KST74" s="0"/>
      <c r="KSU74" s="0"/>
      <c r="KSV74" s="0"/>
      <c r="KSW74" s="0"/>
      <c r="KSX74" s="0"/>
      <c r="KSY74" s="0"/>
      <c r="KSZ74" s="0"/>
      <c r="KTA74" s="0"/>
      <c r="KTB74" s="0"/>
      <c r="KTC74" s="0"/>
      <c r="KTD74" s="0"/>
      <c r="KTE74" s="0"/>
      <c r="KTF74" s="0"/>
      <c r="KTG74" s="0"/>
      <c r="KTH74" s="0"/>
      <c r="KTI74" s="0"/>
      <c r="KTJ74" s="0"/>
      <c r="KTK74" s="0"/>
      <c r="KTL74" s="0"/>
      <c r="KTM74" s="0"/>
      <c r="KTN74" s="0"/>
      <c r="KTO74" s="0"/>
      <c r="KTP74" s="0"/>
      <c r="KTQ74" s="0"/>
      <c r="KTR74" s="0"/>
      <c r="KTS74" s="0"/>
      <c r="KTT74" s="0"/>
      <c r="KTU74" s="0"/>
      <c r="KTV74" s="0"/>
      <c r="KTW74" s="0"/>
      <c r="KTX74" s="0"/>
      <c r="KTY74" s="0"/>
      <c r="KTZ74" s="0"/>
      <c r="KUA74" s="0"/>
      <c r="KUB74" s="0"/>
      <c r="KUC74" s="0"/>
      <c r="KUD74" s="0"/>
      <c r="KUE74" s="0"/>
      <c r="KUF74" s="0"/>
      <c r="KUG74" s="0"/>
      <c r="KUH74" s="0"/>
      <c r="KUI74" s="0"/>
      <c r="KUJ74" s="0"/>
      <c r="KUK74" s="0"/>
      <c r="KUL74" s="0"/>
      <c r="KUM74" s="0"/>
      <c r="KUN74" s="0"/>
      <c r="KUO74" s="0"/>
      <c r="KUP74" s="0"/>
      <c r="KUQ74" s="0"/>
      <c r="KUR74" s="0"/>
      <c r="KUS74" s="0"/>
      <c r="KUT74" s="0"/>
      <c r="KUU74" s="0"/>
      <c r="KUV74" s="0"/>
      <c r="KUW74" s="0"/>
      <c r="KUX74" s="0"/>
      <c r="KUY74" s="0"/>
      <c r="KUZ74" s="0"/>
      <c r="KVA74" s="0"/>
      <c r="KVB74" s="0"/>
      <c r="KVC74" s="0"/>
      <c r="KVD74" s="0"/>
      <c r="KVE74" s="0"/>
      <c r="KVF74" s="0"/>
      <c r="KVG74" s="0"/>
      <c r="KVH74" s="0"/>
      <c r="KVI74" s="0"/>
      <c r="KVJ74" s="0"/>
      <c r="KVK74" s="0"/>
      <c r="KVL74" s="0"/>
      <c r="KVM74" s="0"/>
      <c r="KVN74" s="0"/>
      <c r="KVO74" s="0"/>
      <c r="KVP74" s="0"/>
      <c r="KVQ74" s="0"/>
      <c r="KVR74" s="0"/>
      <c r="KVS74" s="0"/>
      <c r="KVT74" s="0"/>
      <c r="KVU74" s="0"/>
      <c r="KVV74" s="0"/>
      <c r="KVW74" s="0"/>
      <c r="KVX74" s="0"/>
      <c r="KVY74" s="0"/>
      <c r="KVZ74" s="0"/>
      <c r="KWA74" s="0"/>
      <c r="KWB74" s="0"/>
      <c r="KWC74" s="0"/>
      <c r="KWD74" s="0"/>
      <c r="KWE74" s="0"/>
      <c r="KWF74" s="0"/>
      <c r="KWG74" s="0"/>
      <c r="KWH74" s="0"/>
      <c r="KWI74" s="0"/>
      <c r="KWJ74" s="0"/>
      <c r="KWK74" s="0"/>
      <c r="KWL74" s="0"/>
      <c r="KWM74" s="0"/>
      <c r="KWN74" s="0"/>
      <c r="KWO74" s="0"/>
      <c r="KWP74" s="0"/>
      <c r="KWQ74" s="0"/>
      <c r="KWR74" s="0"/>
      <c r="KWS74" s="0"/>
      <c r="KWT74" s="0"/>
      <c r="KWU74" s="0"/>
      <c r="KWV74" s="0"/>
      <c r="KWW74" s="0"/>
      <c r="KWX74" s="0"/>
      <c r="KWY74" s="0"/>
      <c r="KWZ74" s="0"/>
      <c r="KXA74" s="0"/>
      <c r="KXB74" s="0"/>
      <c r="KXC74" s="0"/>
      <c r="KXD74" s="0"/>
      <c r="KXE74" s="0"/>
      <c r="KXF74" s="0"/>
      <c r="KXG74" s="0"/>
      <c r="KXH74" s="0"/>
      <c r="KXI74" s="0"/>
      <c r="KXJ74" s="0"/>
      <c r="KXK74" s="0"/>
      <c r="KXL74" s="0"/>
      <c r="KXM74" s="0"/>
      <c r="KXN74" s="0"/>
      <c r="KXO74" s="0"/>
      <c r="KXP74" s="0"/>
      <c r="KXQ74" s="0"/>
      <c r="KXR74" s="0"/>
      <c r="KXS74" s="0"/>
      <c r="KXT74" s="0"/>
      <c r="KXU74" s="0"/>
      <c r="KXV74" s="0"/>
      <c r="KXW74" s="0"/>
      <c r="KXX74" s="0"/>
      <c r="KXY74" s="0"/>
      <c r="KXZ74" s="0"/>
      <c r="KYA74" s="0"/>
      <c r="KYB74" s="0"/>
      <c r="KYC74" s="0"/>
      <c r="KYD74" s="0"/>
      <c r="KYE74" s="0"/>
      <c r="KYF74" s="0"/>
      <c r="KYG74" s="0"/>
      <c r="KYH74" s="0"/>
      <c r="KYI74" s="0"/>
      <c r="KYJ74" s="0"/>
      <c r="KYK74" s="0"/>
      <c r="KYL74" s="0"/>
      <c r="KYM74" s="0"/>
      <c r="KYN74" s="0"/>
      <c r="KYO74" s="0"/>
      <c r="KYP74" s="0"/>
      <c r="KYQ74" s="0"/>
      <c r="KYR74" s="0"/>
      <c r="KYS74" s="0"/>
      <c r="KYT74" s="0"/>
      <c r="KYU74" s="0"/>
      <c r="KYV74" s="0"/>
      <c r="KYW74" s="0"/>
      <c r="KYX74" s="0"/>
      <c r="KYY74" s="0"/>
      <c r="KYZ74" s="0"/>
      <c r="KZA74" s="0"/>
      <c r="KZB74" s="0"/>
      <c r="KZC74" s="0"/>
      <c r="KZD74" s="0"/>
      <c r="KZE74" s="0"/>
      <c r="KZF74" s="0"/>
      <c r="KZG74" s="0"/>
      <c r="KZH74" s="0"/>
      <c r="KZI74" s="0"/>
      <c r="KZJ74" s="0"/>
      <c r="KZK74" s="0"/>
      <c r="KZL74" s="0"/>
      <c r="KZM74" s="0"/>
      <c r="KZN74" s="0"/>
      <c r="KZO74" s="0"/>
      <c r="KZP74" s="0"/>
      <c r="KZQ74" s="0"/>
      <c r="KZR74" s="0"/>
      <c r="KZS74" s="0"/>
      <c r="KZT74" s="0"/>
      <c r="KZU74" s="0"/>
      <c r="KZV74" s="0"/>
      <c r="KZW74" s="0"/>
      <c r="KZX74" s="0"/>
      <c r="KZY74" s="0"/>
      <c r="KZZ74" s="0"/>
      <c r="LAA74" s="0"/>
      <c r="LAB74" s="0"/>
      <c r="LAC74" s="0"/>
      <c r="LAD74" s="0"/>
      <c r="LAE74" s="0"/>
      <c r="LAF74" s="0"/>
      <c r="LAG74" s="0"/>
      <c r="LAH74" s="0"/>
      <c r="LAI74" s="0"/>
      <c r="LAJ74" s="0"/>
      <c r="LAK74" s="0"/>
      <c r="LAL74" s="0"/>
      <c r="LAM74" s="0"/>
      <c r="LAN74" s="0"/>
      <c r="LAO74" s="0"/>
      <c r="LAP74" s="0"/>
      <c r="LAQ74" s="0"/>
      <c r="LAR74" s="0"/>
      <c r="LAS74" s="0"/>
      <c r="LAT74" s="0"/>
      <c r="LAU74" s="0"/>
      <c r="LAV74" s="0"/>
      <c r="LAW74" s="0"/>
      <c r="LAX74" s="0"/>
      <c r="LAY74" s="0"/>
      <c r="LAZ74" s="0"/>
      <c r="LBA74" s="0"/>
      <c r="LBB74" s="0"/>
      <c r="LBC74" s="0"/>
      <c r="LBD74" s="0"/>
      <c r="LBE74" s="0"/>
      <c r="LBF74" s="0"/>
      <c r="LBG74" s="0"/>
      <c r="LBH74" s="0"/>
      <c r="LBI74" s="0"/>
      <c r="LBJ74" s="0"/>
      <c r="LBK74" s="0"/>
      <c r="LBL74" s="0"/>
      <c r="LBM74" s="0"/>
      <c r="LBN74" s="0"/>
      <c r="LBO74" s="0"/>
      <c r="LBP74" s="0"/>
      <c r="LBQ74" s="0"/>
      <c r="LBR74" s="0"/>
      <c r="LBS74" s="0"/>
      <c r="LBT74" s="0"/>
      <c r="LBU74" s="0"/>
      <c r="LBV74" s="0"/>
      <c r="LBW74" s="0"/>
      <c r="LBX74" s="0"/>
      <c r="LBY74" s="0"/>
      <c r="LBZ74" s="0"/>
      <c r="LCA74" s="0"/>
      <c r="LCB74" s="0"/>
      <c r="LCC74" s="0"/>
      <c r="LCD74" s="0"/>
      <c r="LCE74" s="0"/>
      <c r="LCF74" s="0"/>
      <c r="LCG74" s="0"/>
      <c r="LCH74" s="0"/>
      <c r="LCI74" s="0"/>
      <c r="LCJ74" s="0"/>
      <c r="LCK74" s="0"/>
      <c r="LCL74" s="0"/>
      <c r="LCM74" s="0"/>
      <c r="LCN74" s="0"/>
      <c r="LCO74" s="0"/>
      <c r="LCP74" s="0"/>
      <c r="LCQ74" s="0"/>
      <c r="LCR74" s="0"/>
      <c r="LCS74" s="0"/>
      <c r="LCT74" s="0"/>
      <c r="LCU74" s="0"/>
      <c r="LCV74" s="0"/>
      <c r="LCW74" s="0"/>
      <c r="LCX74" s="0"/>
      <c r="LCY74" s="0"/>
      <c r="LCZ74" s="0"/>
      <c r="LDA74" s="0"/>
      <c r="LDB74" s="0"/>
      <c r="LDC74" s="0"/>
      <c r="LDD74" s="0"/>
      <c r="LDE74" s="0"/>
      <c r="LDF74" s="0"/>
      <c r="LDG74" s="0"/>
      <c r="LDH74" s="0"/>
      <c r="LDI74" s="0"/>
      <c r="LDJ74" s="0"/>
      <c r="LDK74" s="0"/>
      <c r="LDL74" s="0"/>
      <c r="LDM74" s="0"/>
      <c r="LDN74" s="0"/>
      <c r="LDO74" s="0"/>
      <c r="LDP74" s="0"/>
      <c r="LDQ74" s="0"/>
      <c r="LDR74" s="0"/>
      <c r="LDS74" s="0"/>
      <c r="LDT74" s="0"/>
      <c r="LDU74" s="0"/>
      <c r="LDV74" s="0"/>
      <c r="LDW74" s="0"/>
      <c r="LDX74" s="0"/>
      <c r="LDY74" s="0"/>
      <c r="LDZ74" s="0"/>
      <c r="LEA74" s="0"/>
      <c r="LEB74" s="0"/>
      <c r="LEC74" s="0"/>
      <c r="LED74" s="0"/>
      <c r="LEE74" s="0"/>
      <c r="LEF74" s="0"/>
      <c r="LEG74" s="0"/>
      <c r="LEH74" s="0"/>
      <c r="LEI74" s="0"/>
      <c r="LEJ74" s="0"/>
      <c r="LEK74" s="0"/>
      <c r="LEL74" s="0"/>
      <c r="LEM74" s="0"/>
      <c r="LEN74" s="0"/>
      <c r="LEO74" s="0"/>
      <c r="LEP74" s="0"/>
      <c r="LEQ74" s="0"/>
      <c r="LER74" s="0"/>
      <c r="LES74" s="0"/>
      <c r="LET74" s="0"/>
      <c r="LEU74" s="0"/>
      <c r="LEV74" s="0"/>
      <c r="LEW74" s="0"/>
      <c r="LEX74" s="0"/>
      <c r="LEY74" s="0"/>
      <c r="LEZ74" s="0"/>
      <c r="LFA74" s="0"/>
      <c r="LFB74" s="0"/>
      <c r="LFC74" s="0"/>
      <c r="LFD74" s="0"/>
      <c r="LFE74" s="0"/>
      <c r="LFF74" s="0"/>
      <c r="LFG74" s="0"/>
      <c r="LFH74" s="0"/>
      <c r="LFI74" s="0"/>
      <c r="LFJ74" s="0"/>
      <c r="LFK74" s="0"/>
      <c r="LFL74" s="0"/>
      <c r="LFM74" s="0"/>
      <c r="LFN74" s="0"/>
      <c r="LFO74" s="0"/>
      <c r="LFP74" s="0"/>
      <c r="LFQ74" s="0"/>
      <c r="LFR74" s="0"/>
      <c r="LFS74" s="0"/>
      <c r="LFT74" s="0"/>
      <c r="LFU74" s="0"/>
      <c r="LFV74" s="0"/>
      <c r="LFW74" s="0"/>
      <c r="LFX74" s="0"/>
      <c r="LFY74" s="0"/>
      <c r="LFZ74" s="0"/>
      <c r="LGA74" s="0"/>
      <c r="LGB74" s="0"/>
      <c r="LGC74" s="0"/>
      <c r="LGD74" s="0"/>
      <c r="LGE74" s="0"/>
      <c r="LGF74" s="0"/>
      <c r="LGG74" s="0"/>
      <c r="LGH74" s="0"/>
      <c r="LGI74" s="0"/>
      <c r="LGJ74" s="0"/>
      <c r="LGK74" s="0"/>
      <c r="LGL74" s="0"/>
      <c r="LGM74" s="0"/>
      <c r="LGN74" s="0"/>
      <c r="LGO74" s="0"/>
      <c r="LGP74" s="0"/>
      <c r="LGQ74" s="0"/>
      <c r="LGR74" s="0"/>
      <c r="LGS74" s="0"/>
      <c r="LGT74" s="0"/>
      <c r="LGU74" s="0"/>
      <c r="LGV74" s="0"/>
      <c r="LGW74" s="0"/>
      <c r="LGX74" s="0"/>
      <c r="LGY74" s="0"/>
      <c r="LGZ74" s="0"/>
      <c r="LHA74" s="0"/>
      <c r="LHB74" s="0"/>
      <c r="LHC74" s="0"/>
      <c r="LHD74" s="0"/>
      <c r="LHE74" s="0"/>
      <c r="LHF74" s="0"/>
      <c r="LHG74" s="0"/>
      <c r="LHH74" s="0"/>
      <c r="LHI74" s="0"/>
      <c r="LHJ74" s="0"/>
      <c r="LHK74" s="0"/>
      <c r="LHL74" s="0"/>
      <c r="LHM74" s="0"/>
      <c r="LHN74" s="0"/>
      <c r="LHO74" s="0"/>
      <c r="LHP74" s="0"/>
      <c r="LHQ74" s="0"/>
      <c r="LHR74" s="0"/>
      <c r="LHS74" s="0"/>
      <c r="LHT74" s="0"/>
      <c r="LHU74" s="0"/>
      <c r="LHV74" s="0"/>
      <c r="LHW74" s="0"/>
      <c r="LHX74" s="0"/>
      <c r="LHY74" s="0"/>
      <c r="LHZ74" s="0"/>
      <c r="LIA74" s="0"/>
      <c r="LIB74" s="0"/>
      <c r="LIC74" s="0"/>
      <c r="LID74" s="0"/>
      <c r="LIE74" s="0"/>
      <c r="LIF74" s="0"/>
      <c r="LIG74" s="0"/>
      <c r="LIH74" s="0"/>
      <c r="LII74" s="0"/>
      <c r="LIJ74" s="0"/>
      <c r="LIK74" s="0"/>
      <c r="LIL74" s="0"/>
      <c r="LIM74" s="0"/>
      <c r="LIN74" s="0"/>
      <c r="LIO74" s="0"/>
      <c r="LIP74" s="0"/>
      <c r="LIQ74" s="0"/>
      <c r="LIR74" s="0"/>
      <c r="LIS74" s="0"/>
      <c r="LIT74" s="0"/>
      <c r="LIU74" s="0"/>
      <c r="LIV74" s="0"/>
      <c r="LIW74" s="0"/>
      <c r="LIX74" s="0"/>
      <c r="LIY74" s="0"/>
      <c r="LIZ74" s="0"/>
      <c r="LJA74" s="0"/>
      <c r="LJB74" s="0"/>
      <c r="LJC74" s="0"/>
      <c r="LJD74" s="0"/>
      <c r="LJE74" s="0"/>
      <c r="LJF74" s="0"/>
      <c r="LJG74" s="0"/>
      <c r="LJH74" s="0"/>
      <c r="LJI74" s="0"/>
      <c r="LJJ74" s="0"/>
      <c r="LJK74" s="0"/>
      <c r="LJL74" s="0"/>
      <c r="LJM74" s="0"/>
      <c r="LJN74" s="0"/>
      <c r="LJO74" s="0"/>
      <c r="LJP74" s="0"/>
      <c r="LJQ74" s="0"/>
      <c r="LJR74" s="0"/>
      <c r="LJS74" s="0"/>
      <c r="LJT74" s="0"/>
      <c r="LJU74" s="0"/>
      <c r="LJV74" s="0"/>
      <c r="LJW74" s="0"/>
      <c r="LJX74" s="0"/>
      <c r="LJY74" s="0"/>
      <c r="LJZ74" s="0"/>
      <c r="LKA74" s="0"/>
      <c r="LKB74" s="0"/>
      <c r="LKC74" s="0"/>
      <c r="LKD74" s="0"/>
      <c r="LKE74" s="0"/>
      <c r="LKF74" s="0"/>
      <c r="LKG74" s="0"/>
      <c r="LKH74" s="0"/>
      <c r="LKI74" s="0"/>
      <c r="LKJ74" s="0"/>
      <c r="LKK74" s="0"/>
      <c r="LKL74" s="0"/>
      <c r="LKM74" s="0"/>
      <c r="LKN74" s="0"/>
      <c r="LKO74" s="0"/>
      <c r="LKP74" s="0"/>
      <c r="LKQ74" s="0"/>
      <c r="LKR74" s="0"/>
      <c r="LKS74" s="0"/>
      <c r="LKT74" s="0"/>
      <c r="LKU74" s="0"/>
      <c r="LKV74" s="0"/>
      <c r="LKW74" s="0"/>
      <c r="LKX74" s="0"/>
      <c r="LKY74" s="0"/>
      <c r="LKZ74" s="0"/>
      <c r="LLA74" s="0"/>
      <c r="LLB74" s="0"/>
      <c r="LLC74" s="0"/>
      <c r="LLD74" s="0"/>
      <c r="LLE74" s="0"/>
      <c r="LLF74" s="0"/>
      <c r="LLG74" s="0"/>
      <c r="LLH74" s="0"/>
      <c r="LLI74" s="0"/>
      <c r="LLJ74" s="0"/>
      <c r="LLK74" s="0"/>
      <c r="LLL74" s="0"/>
      <c r="LLM74" s="0"/>
      <c r="LLN74" s="0"/>
      <c r="LLO74" s="0"/>
      <c r="LLP74" s="0"/>
      <c r="LLQ74" s="0"/>
      <c r="LLR74" s="0"/>
      <c r="LLS74" s="0"/>
      <c r="LLT74" s="0"/>
      <c r="LLU74" s="0"/>
      <c r="LLV74" s="0"/>
      <c r="LLW74" s="0"/>
      <c r="LLX74" s="0"/>
      <c r="LLY74" s="0"/>
      <c r="LLZ74" s="0"/>
      <c r="LMA74" s="0"/>
      <c r="LMB74" s="0"/>
      <c r="LMC74" s="0"/>
      <c r="LMD74" s="0"/>
      <c r="LME74" s="0"/>
      <c r="LMF74" s="0"/>
      <c r="LMG74" s="0"/>
      <c r="LMH74" s="0"/>
      <c r="LMI74" s="0"/>
      <c r="LMJ74" s="0"/>
      <c r="LMK74" s="0"/>
      <c r="LML74" s="0"/>
      <c r="LMM74" s="0"/>
      <c r="LMN74" s="0"/>
      <c r="LMO74" s="0"/>
      <c r="LMP74" s="0"/>
      <c r="LMQ74" s="0"/>
      <c r="LMR74" s="0"/>
      <c r="LMS74" s="0"/>
      <c r="LMT74" s="0"/>
      <c r="LMU74" s="0"/>
      <c r="LMV74" s="0"/>
      <c r="LMW74" s="0"/>
      <c r="LMX74" s="0"/>
      <c r="LMY74" s="0"/>
      <c r="LMZ74" s="0"/>
      <c r="LNA74" s="0"/>
      <c r="LNB74" s="0"/>
      <c r="LNC74" s="0"/>
      <c r="LND74" s="0"/>
      <c r="LNE74" s="0"/>
      <c r="LNF74" s="0"/>
      <c r="LNG74" s="0"/>
      <c r="LNH74" s="0"/>
      <c r="LNI74" s="0"/>
      <c r="LNJ74" s="0"/>
      <c r="LNK74" s="0"/>
      <c r="LNL74" s="0"/>
      <c r="LNM74" s="0"/>
      <c r="LNN74" s="0"/>
      <c r="LNO74" s="0"/>
      <c r="LNP74" s="0"/>
      <c r="LNQ74" s="0"/>
      <c r="LNR74" s="0"/>
      <c r="LNS74" s="0"/>
      <c r="LNT74" s="0"/>
      <c r="LNU74" s="0"/>
      <c r="LNV74" s="0"/>
      <c r="LNW74" s="0"/>
      <c r="LNX74" s="0"/>
      <c r="LNY74" s="0"/>
      <c r="LNZ74" s="0"/>
      <c r="LOA74" s="0"/>
      <c r="LOB74" s="0"/>
      <c r="LOC74" s="0"/>
      <c r="LOD74" s="0"/>
      <c r="LOE74" s="0"/>
      <c r="LOF74" s="0"/>
      <c r="LOG74" s="0"/>
      <c r="LOH74" s="0"/>
      <c r="LOI74" s="0"/>
      <c r="LOJ74" s="0"/>
      <c r="LOK74" s="0"/>
      <c r="LOL74" s="0"/>
      <c r="LOM74" s="0"/>
      <c r="LON74" s="0"/>
      <c r="LOO74" s="0"/>
      <c r="LOP74" s="0"/>
      <c r="LOQ74" s="0"/>
      <c r="LOR74" s="0"/>
      <c r="LOS74" s="0"/>
      <c r="LOT74" s="0"/>
      <c r="LOU74" s="0"/>
      <c r="LOV74" s="0"/>
      <c r="LOW74" s="0"/>
      <c r="LOX74" s="0"/>
      <c r="LOY74" s="0"/>
      <c r="LOZ74" s="0"/>
      <c r="LPA74" s="0"/>
      <c r="LPB74" s="0"/>
      <c r="LPC74" s="0"/>
      <c r="LPD74" s="0"/>
      <c r="LPE74" s="0"/>
      <c r="LPF74" s="0"/>
      <c r="LPG74" s="0"/>
      <c r="LPH74" s="0"/>
      <c r="LPI74" s="0"/>
      <c r="LPJ74" s="0"/>
      <c r="LPK74" s="0"/>
      <c r="LPL74" s="0"/>
      <c r="LPM74" s="0"/>
      <c r="LPN74" s="0"/>
      <c r="LPO74" s="0"/>
      <c r="LPP74" s="0"/>
      <c r="LPQ74" s="0"/>
      <c r="LPR74" s="0"/>
      <c r="LPS74" s="0"/>
      <c r="LPT74" s="0"/>
      <c r="LPU74" s="0"/>
      <c r="LPV74" s="0"/>
      <c r="LPW74" s="0"/>
      <c r="LPX74" s="0"/>
      <c r="LPY74" s="0"/>
      <c r="LPZ74" s="0"/>
      <c r="LQA74" s="0"/>
      <c r="LQB74" s="0"/>
      <c r="LQC74" s="0"/>
      <c r="LQD74" s="0"/>
      <c r="LQE74" s="0"/>
      <c r="LQF74" s="0"/>
      <c r="LQG74" s="0"/>
      <c r="LQH74" s="0"/>
      <c r="LQI74" s="0"/>
      <c r="LQJ74" s="0"/>
      <c r="LQK74" s="0"/>
      <c r="LQL74" s="0"/>
      <c r="LQM74" s="0"/>
      <c r="LQN74" s="0"/>
      <c r="LQO74" s="0"/>
      <c r="LQP74" s="0"/>
      <c r="LQQ74" s="0"/>
      <c r="LQR74" s="0"/>
      <c r="LQS74" s="0"/>
      <c r="LQT74" s="0"/>
      <c r="LQU74" s="0"/>
      <c r="LQV74" s="0"/>
      <c r="LQW74" s="0"/>
      <c r="LQX74" s="0"/>
      <c r="LQY74" s="0"/>
      <c r="LQZ74" s="0"/>
      <c r="LRA74" s="0"/>
      <c r="LRB74" s="0"/>
      <c r="LRC74" s="0"/>
      <c r="LRD74" s="0"/>
      <c r="LRE74" s="0"/>
      <c r="LRF74" s="0"/>
      <c r="LRG74" s="0"/>
      <c r="LRH74" s="0"/>
      <c r="LRI74" s="0"/>
      <c r="LRJ74" s="0"/>
      <c r="LRK74" s="0"/>
      <c r="LRL74" s="0"/>
      <c r="LRM74" s="0"/>
      <c r="LRN74" s="0"/>
      <c r="LRO74" s="0"/>
      <c r="LRP74" s="0"/>
      <c r="LRQ74" s="0"/>
      <c r="LRR74" s="0"/>
      <c r="LRS74" s="0"/>
      <c r="LRT74" s="0"/>
      <c r="LRU74" s="0"/>
      <c r="LRV74" s="0"/>
      <c r="LRW74" s="0"/>
      <c r="LRX74" s="0"/>
      <c r="LRY74" s="0"/>
      <c r="LRZ74" s="0"/>
      <c r="LSA74" s="0"/>
      <c r="LSB74" s="0"/>
      <c r="LSC74" s="0"/>
      <c r="LSD74" s="0"/>
      <c r="LSE74" s="0"/>
      <c r="LSF74" s="0"/>
      <c r="LSG74" s="0"/>
      <c r="LSH74" s="0"/>
      <c r="LSI74" s="0"/>
      <c r="LSJ74" s="0"/>
      <c r="LSK74" s="0"/>
      <c r="LSL74" s="0"/>
      <c r="LSM74" s="0"/>
      <c r="LSN74" s="0"/>
      <c r="LSO74" s="0"/>
      <c r="LSP74" s="0"/>
      <c r="LSQ74" s="0"/>
      <c r="LSR74" s="0"/>
      <c r="LSS74" s="0"/>
      <c r="LST74" s="0"/>
      <c r="LSU74" s="0"/>
      <c r="LSV74" s="0"/>
      <c r="LSW74" s="0"/>
      <c r="LSX74" s="0"/>
      <c r="LSY74" s="0"/>
      <c r="LSZ74" s="0"/>
      <c r="LTA74" s="0"/>
      <c r="LTB74" s="0"/>
      <c r="LTC74" s="0"/>
      <c r="LTD74" s="0"/>
      <c r="LTE74" s="0"/>
      <c r="LTF74" s="0"/>
      <c r="LTG74" s="0"/>
      <c r="LTH74" s="0"/>
      <c r="LTI74" s="0"/>
      <c r="LTJ74" s="0"/>
      <c r="LTK74" s="0"/>
      <c r="LTL74" s="0"/>
      <c r="LTM74" s="0"/>
      <c r="LTN74" s="0"/>
      <c r="LTO74" s="0"/>
      <c r="LTP74" s="0"/>
      <c r="LTQ74" s="0"/>
      <c r="LTR74" s="0"/>
      <c r="LTS74" s="0"/>
      <c r="LTT74" s="0"/>
      <c r="LTU74" s="0"/>
      <c r="LTV74" s="0"/>
      <c r="LTW74" s="0"/>
      <c r="LTX74" s="0"/>
      <c r="LTY74" s="0"/>
      <c r="LTZ74" s="0"/>
      <c r="LUA74" s="0"/>
      <c r="LUB74" s="0"/>
      <c r="LUC74" s="0"/>
      <c r="LUD74" s="0"/>
      <c r="LUE74" s="0"/>
      <c r="LUF74" s="0"/>
      <c r="LUG74" s="0"/>
      <c r="LUH74" s="0"/>
      <c r="LUI74" s="0"/>
      <c r="LUJ74" s="0"/>
      <c r="LUK74" s="0"/>
      <c r="LUL74" s="0"/>
      <c r="LUM74" s="0"/>
      <c r="LUN74" s="0"/>
      <c r="LUO74" s="0"/>
      <c r="LUP74" s="0"/>
      <c r="LUQ74" s="0"/>
      <c r="LUR74" s="0"/>
      <c r="LUS74" s="0"/>
      <c r="LUT74" s="0"/>
      <c r="LUU74" s="0"/>
      <c r="LUV74" s="0"/>
      <c r="LUW74" s="0"/>
      <c r="LUX74" s="0"/>
      <c r="LUY74" s="0"/>
      <c r="LUZ74" s="0"/>
      <c r="LVA74" s="0"/>
      <c r="LVB74" s="0"/>
      <c r="LVC74" s="0"/>
      <c r="LVD74" s="0"/>
      <c r="LVE74" s="0"/>
      <c r="LVF74" s="0"/>
      <c r="LVG74" s="0"/>
      <c r="LVH74" s="0"/>
      <c r="LVI74" s="0"/>
      <c r="LVJ74" s="0"/>
      <c r="LVK74" s="0"/>
      <c r="LVL74" s="0"/>
      <c r="LVM74" s="0"/>
      <c r="LVN74" s="0"/>
      <c r="LVO74" s="0"/>
      <c r="LVP74" s="0"/>
      <c r="LVQ74" s="0"/>
      <c r="LVR74" s="0"/>
      <c r="LVS74" s="0"/>
      <c r="LVT74" s="0"/>
      <c r="LVU74" s="0"/>
      <c r="LVV74" s="0"/>
      <c r="LVW74" s="0"/>
      <c r="LVX74" s="0"/>
      <c r="LVY74" s="0"/>
      <c r="LVZ74" s="0"/>
      <c r="LWA74" s="0"/>
      <c r="LWB74" s="0"/>
      <c r="LWC74" s="0"/>
      <c r="LWD74" s="0"/>
      <c r="LWE74" s="0"/>
      <c r="LWF74" s="0"/>
      <c r="LWG74" s="0"/>
      <c r="LWH74" s="0"/>
      <c r="LWI74" s="0"/>
      <c r="LWJ74" s="0"/>
      <c r="LWK74" s="0"/>
      <c r="LWL74" s="0"/>
      <c r="LWM74" s="0"/>
      <c r="LWN74" s="0"/>
      <c r="LWO74" s="0"/>
      <c r="LWP74" s="0"/>
      <c r="LWQ74" s="0"/>
      <c r="LWR74" s="0"/>
      <c r="LWS74" s="0"/>
      <c r="LWT74" s="0"/>
      <c r="LWU74" s="0"/>
      <c r="LWV74" s="0"/>
      <c r="LWW74" s="0"/>
      <c r="LWX74" s="0"/>
      <c r="LWY74" s="0"/>
      <c r="LWZ74" s="0"/>
      <c r="LXA74" s="0"/>
      <c r="LXB74" s="0"/>
      <c r="LXC74" s="0"/>
      <c r="LXD74" s="0"/>
      <c r="LXE74" s="0"/>
      <c r="LXF74" s="0"/>
      <c r="LXG74" s="0"/>
      <c r="LXH74" s="0"/>
      <c r="LXI74" s="0"/>
      <c r="LXJ74" s="0"/>
      <c r="LXK74" s="0"/>
      <c r="LXL74" s="0"/>
      <c r="LXM74" s="0"/>
      <c r="LXN74" s="0"/>
      <c r="LXO74" s="0"/>
      <c r="LXP74" s="0"/>
      <c r="LXQ74" s="0"/>
      <c r="LXR74" s="0"/>
      <c r="LXS74" s="0"/>
      <c r="LXT74" s="0"/>
      <c r="LXU74" s="0"/>
      <c r="LXV74" s="0"/>
      <c r="LXW74" s="0"/>
      <c r="LXX74" s="0"/>
      <c r="LXY74" s="0"/>
      <c r="LXZ74" s="0"/>
      <c r="LYA74" s="0"/>
      <c r="LYB74" s="0"/>
      <c r="LYC74" s="0"/>
      <c r="LYD74" s="0"/>
      <c r="LYE74" s="0"/>
      <c r="LYF74" s="0"/>
      <c r="LYG74" s="0"/>
      <c r="LYH74" s="0"/>
      <c r="LYI74" s="0"/>
      <c r="LYJ74" s="0"/>
      <c r="LYK74" s="0"/>
      <c r="LYL74" s="0"/>
      <c r="LYM74" s="0"/>
      <c r="LYN74" s="0"/>
      <c r="LYO74" s="0"/>
      <c r="LYP74" s="0"/>
      <c r="LYQ74" s="0"/>
      <c r="LYR74" s="0"/>
      <c r="LYS74" s="0"/>
      <c r="LYT74" s="0"/>
      <c r="LYU74" s="0"/>
      <c r="LYV74" s="0"/>
      <c r="LYW74" s="0"/>
      <c r="LYX74" s="0"/>
      <c r="LYY74" s="0"/>
      <c r="LYZ74" s="0"/>
      <c r="LZA74" s="0"/>
      <c r="LZB74" s="0"/>
      <c r="LZC74" s="0"/>
      <c r="LZD74" s="0"/>
      <c r="LZE74" s="0"/>
      <c r="LZF74" s="0"/>
      <c r="LZG74" s="0"/>
      <c r="LZH74" s="0"/>
      <c r="LZI74" s="0"/>
      <c r="LZJ74" s="0"/>
      <c r="LZK74" s="0"/>
      <c r="LZL74" s="0"/>
      <c r="LZM74" s="0"/>
      <c r="LZN74" s="0"/>
      <c r="LZO74" s="0"/>
      <c r="LZP74" s="0"/>
      <c r="LZQ74" s="0"/>
      <c r="LZR74" s="0"/>
      <c r="LZS74" s="0"/>
      <c r="LZT74" s="0"/>
      <c r="LZU74" s="0"/>
      <c r="LZV74" s="0"/>
      <c r="LZW74" s="0"/>
      <c r="LZX74" s="0"/>
      <c r="LZY74" s="0"/>
      <c r="LZZ74" s="0"/>
      <c r="MAA74" s="0"/>
      <c r="MAB74" s="0"/>
      <c r="MAC74" s="0"/>
      <c r="MAD74" s="0"/>
      <c r="MAE74" s="0"/>
      <c r="MAF74" s="0"/>
      <c r="MAG74" s="0"/>
      <c r="MAH74" s="0"/>
      <c r="MAI74" s="0"/>
      <c r="MAJ74" s="0"/>
      <c r="MAK74" s="0"/>
      <c r="MAL74" s="0"/>
      <c r="MAM74" s="0"/>
      <c r="MAN74" s="0"/>
      <c r="MAO74" s="0"/>
      <c r="MAP74" s="0"/>
      <c r="MAQ74" s="0"/>
      <c r="MAR74" s="0"/>
      <c r="MAS74" s="0"/>
      <c r="MAT74" s="0"/>
      <c r="MAU74" s="0"/>
      <c r="MAV74" s="0"/>
      <c r="MAW74" s="0"/>
      <c r="MAX74" s="0"/>
      <c r="MAY74" s="0"/>
      <c r="MAZ74" s="0"/>
      <c r="MBA74" s="0"/>
      <c r="MBB74" s="0"/>
      <c r="MBC74" s="0"/>
      <c r="MBD74" s="0"/>
      <c r="MBE74" s="0"/>
      <c r="MBF74" s="0"/>
      <c r="MBG74" s="0"/>
      <c r="MBH74" s="0"/>
      <c r="MBI74" s="0"/>
      <c r="MBJ74" s="0"/>
      <c r="MBK74" s="0"/>
      <c r="MBL74" s="0"/>
      <c r="MBM74" s="0"/>
      <c r="MBN74" s="0"/>
      <c r="MBO74" s="0"/>
      <c r="MBP74" s="0"/>
      <c r="MBQ74" s="0"/>
      <c r="MBR74" s="0"/>
      <c r="MBS74" s="0"/>
      <c r="MBT74" s="0"/>
      <c r="MBU74" s="0"/>
      <c r="MBV74" s="0"/>
      <c r="MBW74" s="0"/>
      <c r="MBX74" s="0"/>
      <c r="MBY74" s="0"/>
      <c r="MBZ74" s="0"/>
      <c r="MCA74" s="0"/>
      <c r="MCB74" s="0"/>
      <c r="MCC74" s="0"/>
      <c r="MCD74" s="0"/>
      <c r="MCE74" s="0"/>
      <c r="MCF74" s="0"/>
      <c r="MCG74" s="0"/>
      <c r="MCH74" s="0"/>
      <c r="MCI74" s="0"/>
      <c r="MCJ74" s="0"/>
      <c r="MCK74" s="0"/>
      <c r="MCL74" s="0"/>
      <c r="MCM74" s="0"/>
      <c r="MCN74" s="0"/>
      <c r="MCO74" s="0"/>
      <c r="MCP74" s="0"/>
      <c r="MCQ74" s="0"/>
      <c r="MCR74" s="0"/>
      <c r="MCS74" s="0"/>
      <c r="MCT74" s="0"/>
      <c r="MCU74" s="0"/>
      <c r="MCV74" s="0"/>
      <c r="MCW74" s="0"/>
      <c r="MCX74" s="0"/>
      <c r="MCY74" s="0"/>
      <c r="MCZ74" s="0"/>
      <c r="MDA74" s="0"/>
      <c r="MDB74" s="0"/>
      <c r="MDC74" s="0"/>
      <c r="MDD74" s="0"/>
      <c r="MDE74" s="0"/>
      <c r="MDF74" s="0"/>
      <c r="MDG74" s="0"/>
      <c r="MDH74" s="0"/>
      <c r="MDI74" s="0"/>
      <c r="MDJ74" s="0"/>
      <c r="MDK74" s="0"/>
      <c r="MDL74" s="0"/>
      <c r="MDM74" s="0"/>
      <c r="MDN74" s="0"/>
      <c r="MDO74" s="0"/>
      <c r="MDP74" s="0"/>
      <c r="MDQ74" s="0"/>
      <c r="MDR74" s="0"/>
      <c r="MDS74" s="0"/>
      <c r="MDT74" s="0"/>
      <c r="MDU74" s="0"/>
      <c r="MDV74" s="0"/>
      <c r="MDW74" s="0"/>
      <c r="MDX74" s="0"/>
      <c r="MDY74" s="0"/>
      <c r="MDZ74" s="0"/>
      <c r="MEA74" s="0"/>
      <c r="MEB74" s="0"/>
      <c r="MEC74" s="0"/>
      <c r="MED74" s="0"/>
      <c r="MEE74" s="0"/>
      <c r="MEF74" s="0"/>
      <c r="MEG74" s="0"/>
      <c r="MEH74" s="0"/>
      <c r="MEI74" s="0"/>
      <c r="MEJ74" s="0"/>
      <c r="MEK74" s="0"/>
      <c r="MEL74" s="0"/>
      <c r="MEM74" s="0"/>
      <c r="MEN74" s="0"/>
      <c r="MEO74" s="0"/>
      <c r="MEP74" s="0"/>
      <c r="MEQ74" s="0"/>
      <c r="MER74" s="0"/>
      <c r="MES74" s="0"/>
      <c r="MET74" s="0"/>
      <c r="MEU74" s="0"/>
      <c r="MEV74" s="0"/>
      <c r="MEW74" s="0"/>
      <c r="MEX74" s="0"/>
      <c r="MEY74" s="0"/>
      <c r="MEZ74" s="0"/>
      <c r="MFA74" s="0"/>
      <c r="MFB74" s="0"/>
      <c r="MFC74" s="0"/>
      <c r="MFD74" s="0"/>
      <c r="MFE74" s="0"/>
      <c r="MFF74" s="0"/>
      <c r="MFG74" s="0"/>
      <c r="MFH74" s="0"/>
      <c r="MFI74" s="0"/>
      <c r="MFJ74" s="0"/>
      <c r="MFK74" s="0"/>
      <c r="MFL74" s="0"/>
      <c r="MFM74" s="0"/>
      <c r="MFN74" s="0"/>
      <c r="MFO74" s="0"/>
      <c r="MFP74" s="0"/>
      <c r="MFQ74" s="0"/>
      <c r="MFR74" s="0"/>
      <c r="MFS74" s="0"/>
      <c r="MFT74" s="0"/>
      <c r="MFU74" s="0"/>
      <c r="MFV74" s="0"/>
      <c r="MFW74" s="0"/>
      <c r="MFX74" s="0"/>
      <c r="MFY74" s="0"/>
      <c r="MFZ74" s="0"/>
      <c r="MGA74" s="0"/>
      <c r="MGB74" s="0"/>
      <c r="MGC74" s="0"/>
      <c r="MGD74" s="0"/>
      <c r="MGE74" s="0"/>
      <c r="MGF74" s="0"/>
      <c r="MGG74" s="0"/>
      <c r="MGH74" s="0"/>
      <c r="MGI74" s="0"/>
      <c r="MGJ74" s="0"/>
      <c r="MGK74" s="0"/>
      <c r="MGL74" s="0"/>
      <c r="MGM74" s="0"/>
      <c r="MGN74" s="0"/>
      <c r="MGO74" s="0"/>
      <c r="MGP74" s="0"/>
      <c r="MGQ74" s="0"/>
      <c r="MGR74" s="0"/>
      <c r="MGS74" s="0"/>
      <c r="MGT74" s="0"/>
      <c r="MGU74" s="0"/>
      <c r="MGV74" s="0"/>
      <c r="MGW74" s="0"/>
      <c r="MGX74" s="0"/>
      <c r="MGY74" s="0"/>
      <c r="MGZ74" s="0"/>
      <c r="MHA74" s="0"/>
      <c r="MHB74" s="0"/>
      <c r="MHC74" s="0"/>
      <c r="MHD74" s="0"/>
      <c r="MHE74" s="0"/>
      <c r="MHF74" s="0"/>
      <c r="MHG74" s="0"/>
      <c r="MHH74" s="0"/>
      <c r="MHI74" s="0"/>
      <c r="MHJ74" s="0"/>
      <c r="MHK74" s="0"/>
      <c r="MHL74" s="0"/>
      <c r="MHM74" s="0"/>
      <c r="MHN74" s="0"/>
      <c r="MHO74" s="0"/>
      <c r="MHP74" s="0"/>
      <c r="MHQ74" s="0"/>
      <c r="MHR74" s="0"/>
      <c r="MHS74" s="0"/>
      <c r="MHT74" s="0"/>
      <c r="MHU74" s="0"/>
      <c r="MHV74" s="0"/>
      <c r="MHW74" s="0"/>
      <c r="MHX74" s="0"/>
      <c r="MHY74" s="0"/>
      <c r="MHZ74" s="0"/>
      <c r="MIA74" s="0"/>
      <c r="MIB74" s="0"/>
      <c r="MIC74" s="0"/>
      <c r="MID74" s="0"/>
      <c r="MIE74" s="0"/>
      <c r="MIF74" s="0"/>
      <c r="MIG74" s="0"/>
      <c r="MIH74" s="0"/>
      <c r="MII74" s="0"/>
      <c r="MIJ74" s="0"/>
      <c r="MIK74" s="0"/>
      <c r="MIL74" s="0"/>
      <c r="MIM74" s="0"/>
      <c r="MIN74" s="0"/>
      <c r="MIO74" s="0"/>
      <c r="MIP74" s="0"/>
      <c r="MIQ74" s="0"/>
      <c r="MIR74" s="0"/>
      <c r="MIS74" s="0"/>
      <c r="MIT74" s="0"/>
      <c r="MIU74" s="0"/>
      <c r="MIV74" s="0"/>
      <c r="MIW74" s="0"/>
      <c r="MIX74" s="0"/>
      <c r="MIY74" s="0"/>
      <c r="MIZ74" s="0"/>
      <c r="MJA74" s="0"/>
      <c r="MJB74" s="0"/>
      <c r="MJC74" s="0"/>
      <c r="MJD74" s="0"/>
      <c r="MJE74" s="0"/>
      <c r="MJF74" s="0"/>
      <c r="MJG74" s="0"/>
      <c r="MJH74" s="0"/>
      <c r="MJI74" s="0"/>
      <c r="MJJ74" s="0"/>
      <c r="MJK74" s="0"/>
      <c r="MJL74" s="0"/>
      <c r="MJM74" s="0"/>
      <c r="MJN74" s="0"/>
      <c r="MJO74" s="0"/>
      <c r="MJP74" s="0"/>
      <c r="MJQ74" s="0"/>
      <c r="MJR74" s="0"/>
      <c r="MJS74" s="0"/>
      <c r="MJT74" s="0"/>
      <c r="MJU74" s="0"/>
      <c r="MJV74" s="0"/>
      <c r="MJW74" s="0"/>
      <c r="MJX74" s="0"/>
      <c r="MJY74" s="0"/>
      <c r="MJZ74" s="0"/>
      <c r="MKA74" s="0"/>
      <c r="MKB74" s="0"/>
      <c r="MKC74" s="0"/>
      <c r="MKD74" s="0"/>
      <c r="MKE74" s="0"/>
      <c r="MKF74" s="0"/>
      <c r="MKG74" s="0"/>
      <c r="MKH74" s="0"/>
      <c r="MKI74" s="0"/>
      <c r="MKJ74" s="0"/>
      <c r="MKK74" s="0"/>
      <c r="MKL74" s="0"/>
      <c r="MKM74" s="0"/>
      <c r="MKN74" s="0"/>
      <c r="MKO74" s="0"/>
      <c r="MKP74" s="0"/>
      <c r="MKQ74" s="0"/>
      <c r="MKR74" s="0"/>
      <c r="MKS74" s="0"/>
      <c r="MKT74" s="0"/>
      <c r="MKU74" s="0"/>
      <c r="MKV74" s="0"/>
      <c r="MKW74" s="0"/>
      <c r="MKX74" s="0"/>
      <c r="MKY74" s="0"/>
      <c r="MKZ74" s="0"/>
      <c r="MLA74" s="0"/>
      <c r="MLB74" s="0"/>
      <c r="MLC74" s="0"/>
      <c r="MLD74" s="0"/>
      <c r="MLE74" s="0"/>
      <c r="MLF74" s="0"/>
      <c r="MLG74" s="0"/>
      <c r="MLH74" s="0"/>
      <c r="MLI74" s="0"/>
      <c r="MLJ74" s="0"/>
      <c r="MLK74" s="0"/>
      <c r="MLL74" s="0"/>
      <c r="MLM74" s="0"/>
      <c r="MLN74" s="0"/>
      <c r="MLO74" s="0"/>
      <c r="MLP74" s="0"/>
      <c r="MLQ74" s="0"/>
      <c r="MLR74" s="0"/>
      <c r="MLS74" s="0"/>
      <c r="MLT74" s="0"/>
      <c r="MLU74" s="0"/>
      <c r="MLV74" s="0"/>
      <c r="MLW74" s="0"/>
      <c r="MLX74" s="0"/>
      <c r="MLY74" s="0"/>
      <c r="MLZ74" s="0"/>
      <c r="MMA74" s="0"/>
      <c r="MMB74" s="0"/>
      <c r="MMC74" s="0"/>
      <c r="MMD74" s="0"/>
      <c r="MME74" s="0"/>
      <c r="MMF74" s="0"/>
      <c r="MMG74" s="0"/>
      <c r="MMH74" s="0"/>
      <c r="MMI74" s="0"/>
      <c r="MMJ74" s="0"/>
      <c r="MMK74" s="0"/>
      <c r="MML74" s="0"/>
      <c r="MMM74" s="0"/>
      <c r="MMN74" s="0"/>
      <c r="MMO74" s="0"/>
      <c r="MMP74" s="0"/>
      <c r="MMQ74" s="0"/>
      <c r="MMR74" s="0"/>
      <c r="MMS74" s="0"/>
      <c r="MMT74" s="0"/>
      <c r="MMU74" s="0"/>
      <c r="MMV74" s="0"/>
      <c r="MMW74" s="0"/>
      <c r="MMX74" s="0"/>
      <c r="MMY74" s="0"/>
      <c r="MMZ74" s="0"/>
      <c r="MNA74" s="0"/>
      <c r="MNB74" s="0"/>
      <c r="MNC74" s="0"/>
      <c r="MND74" s="0"/>
      <c r="MNE74" s="0"/>
      <c r="MNF74" s="0"/>
      <c r="MNG74" s="0"/>
      <c r="MNH74" s="0"/>
      <c r="MNI74" s="0"/>
      <c r="MNJ74" s="0"/>
      <c r="MNK74" s="0"/>
      <c r="MNL74" s="0"/>
      <c r="MNM74" s="0"/>
      <c r="MNN74" s="0"/>
      <c r="MNO74" s="0"/>
      <c r="MNP74" s="0"/>
      <c r="MNQ74" s="0"/>
      <c r="MNR74" s="0"/>
      <c r="MNS74" s="0"/>
      <c r="MNT74" s="0"/>
      <c r="MNU74" s="0"/>
      <c r="MNV74" s="0"/>
      <c r="MNW74" s="0"/>
      <c r="MNX74" s="0"/>
      <c r="MNY74" s="0"/>
      <c r="MNZ74" s="0"/>
      <c r="MOA74" s="0"/>
      <c r="MOB74" s="0"/>
      <c r="MOC74" s="0"/>
      <c r="MOD74" s="0"/>
      <c r="MOE74" s="0"/>
      <c r="MOF74" s="0"/>
      <c r="MOG74" s="0"/>
      <c r="MOH74" s="0"/>
      <c r="MOI74" s="0"/>
      <c r="MOJ74" s="0"/>
      <c r="MOK74" s="0"/>
      <c r="MOL74" s="0"/>
      <c r="MOM74" s="0"/>
      <c r="MON74" s="0"/>
      <c r="MOO74" s="0"/>
      <c r="MOP74" s="0"/>
      <c r="MOQ74" s="0"/>
      <c r="MOR74" s="0"/>
      <c r="MOS74" s="0"/>
      <c r="MOT74" s="0"/>
      <c r="MOU74" s="0"/>
      <c r="MOV74" s="0"/>
      <c r="MOW74" s="0"/>
      <c r="MOX74" s="0"/>
      <c r="MOY74" s="0"/>
      <c r="MOZ74" s="0"/>
      <c r="MPA74" s="0"/>
      <c r="MPB74" s="0"/>
      <c r="MPC74" s="0"/>
      <c r="MPD74" s="0"/>
      <c r="MPE74" s="0"/>
      <c r="MPF74" s="0"/>
      <c r="MPG74" s="0"/>
      <c r="MPH74" s="0"/>
      <c r="MPI74" s="0"/>
      <c r="MPJ74" s="0"/>
      <c r="MPK74" s="0"/>
      <c r="MPL74" s="0"/>
      <c r="MPM74" s="0"/>
      <c r="MPN74" s="0"/>
      <c r="MPO74" s="0"/>
      <c r="MPP74" s="0"/>
      <c r="MPQ74" s="0"/>
      <c r="MPR74" s="0"/>
      <c r="MPS74" s="0"/>
      <c r="MPT74" s="0"/>
      <c r="MPU74" s="0"/>
      <c r="MPV74" s="0"/>
      <c r="MPW74" s="0"/>
      <c r="MPX74" s="0"/>
      <c r="MPY74" s="0"/>
      <c r="MPZ74" s="0"/>
      <c r="MQA74" s="0"/>
      <c r="MQB74" s="0"/>
      <c r="MQC74" s="0"/>
      <c r="MQD74" s="0"/>
      <c r="MQE74" s="0"/>
      <c r="MQF74" s="0"/>
      <c r="MQG74" s="0"/>
      <c r="MQH74" s="0"/>
      <c r="MQI74" s="0"/>
      <c r="MQJ74" s="0"/>
      <c r="MQK74" s="0"/>
      <c r="MQL74" s="0"/>
      <c r="MQM74" s="0"/>
      <c r="MQN74" s="0"/>
      <c r="MQO74" s="0"/>
      <c r="MQP74" s="0"/>
      <c r="MQQ74" s="0"/>
      <c r="MQR74" s="0"/>
      <c r="MQS74" s="0"/>
      <c r="MQT74" s="0"/>
      <c r="MQU74" s="0"/>
      <c r="MQV74" s="0"/>
      <c r="MQW74" s="0"/>
      <c r="MQX74" s="0"/>
      <c r="MQY74" s="0"/>
      <c r="MQZ74" s="0"/>
      <c r="MRA74" s="0"/>
      <c r="MRB74" s="0"/>
      <c r="MRC74" s="0"/>
      <c r="MRD74" s="0"/>
      <c r="MRE74" s="0"/>
      <c r="MRF74" s="0"/>
      <c r="MRG74" s="0"/>
      <c r="MRH74" s="0"/>
      <c r="MRI74" s="0"/>
      <c r="MRJ74" s="0"/>
      <c r="MRK74" s="0"/>
      <c r="MRL74" s="0"/>
      <c r="MRM74" s="0"/>
      <c r="MRN74" s="0"/>
      <c r="MRO74" s="0"/>
      <c r="MRP74" s="0"/>
      <c r="MRQ74" s="0"/>
      <c r="MRR74" s="0"/>
      <c r="MRS74" s="0"/>
      <c r="MRT74" s="0"/>
      <c r="MRU74" s="0"/>
      <c r="MRV74" s="0"/>
      <c r="MRW74" s="0"/>
      <c r="MRX74" s="0"/>
      <c r="MRY74" s="0"/>
      <c r="MRZ74" s="0"/>
      <c r="MSA74" s="0"/>
      <c r="MSB74" s="0"/>
      <c r="MSC74" s="0"/>
      <c r="MSD74" s="0"/>
      <c r="MSE74" s="0"/>
      <c r="MSF74" s="0"/>
      <c r="MSG74" s="0"/>
      <c r="MSH74" s="0"/>
      <c r="MSI74" s="0"/>
      <c r="MSJ74" s="0"/>
      <c r="MSK74" s="0"/>
      <c r="MSL74" s="0"/>
      <c r="MSM74" s="0"/>
      <c r="MSN74" s="0"/>
      <c r="MSO74" s="0"/>
      <c r="MSP74" s="0"/>
      <c r="MSQ74" s="0"/>
      <c r="MSR74" s="0"/>
      <c r="MSS74" s="0"/>
      <c r="MST74" s="0"/>
      <c r="MSU74" s="0"/>
      <c r="MSV74" s="0"/>
      <c r="MSW74" s="0"/>
      <c r="MSX74" s="0"/>
      <c r="MSY74" s="0"/>
      <c r="MSZ74" s="0"/>
      <c r="MTA74" s="0"/>
      <c r="MTB74" s="0"/>
      <c r="MTC74" s="0"/>
      <c r="MTD74" s="0"/>
      <c r="MTE74" s="0"/>
      <c r="MTF74" s="0"/>
      <c r="MTG74" s="0"/>
      <c r="MTH74" s="0"/>
      <c r="MTI74" s="0"/>
      <c r="MTJ74" s="0"/>
      <c r="MTK74" s="0"/>
      <c r="MTL74" s="0"/>
      <c r="MTM74" s="0"/>
      <c r="MTN74" s="0"/>
      <c r="MTO74" s="0"/>
      <c r="MTP74" s="0"/>
      <c r="MTQ74" s="0"/>
      <c r="MTR74" s="0"/>
      <c r="MTS74" s="0"/>
      <c r="MTT74" s="0"/>
      <c r="MTU74" s="0"/>
      <c r="MTV74" s="0"/>
      <c r="MTW74" s="0"/>
      <c r="MTX74" s="0"/>
      <c r="MTY74" s="0"/>
      <c r="MTZ74" s="0"/>
      <c r="MUA74" s="0"/>
      <c r="MUB74" s="0"/>
      <c r="MUC74" s="0"/>
      <c r="MUD74" s="0"/>
      <c r="MUE74" s="0"/>
      <c r="MUF74" s="0"/>
      <c r="MUG74" s="0"/>
      <c r="MUH74" s="0"/>
      <c r="MUI74" s="0"/>
      <c r="MUJ74" s="0"/>
      <c r="MUK74" s="0"/>
      <c r="MUL74" s="0"/>
      <c r="MUM74" s="0"/>
      <c r="MUN74" s="0"/>
      <c r="MUO74" s="0"/>
      <c r="MUP74" s="0"/>
      <c r="MUQ74" s="0"/>
      <c r="MUR74" s="0"/>
      <c r="MUS74" s="0"/>
      <c r="MUT74" s="0"/>
      <c r="MUU74" s="0"/>
      <c r="MUV74" s="0"/>
      <c r="MUW74" s="0"/>
      <c r="MUX74" s="0"/>
      <c r="MUY74" s="0"/>
      <c r="MUZ74" s="0"/>
      <c r="MVA74" s="0"/>
      <c r="MVB74" s="0"/>
      <c r="MVC74" s="0"/>
      <c r="MVD74" s="0"/>
      <c r="MVE74" s="0"/>
      <c r="MVF74" s="0"/>
      <c r="MVG74" s="0"/>
      <c r="MVH74" s="0"/>
      <c r="MVI74" s="0"/>
      <c r="MVJ74" s="0"/>
      <c r="MVK74" s="0"/>
      <c r="MVL74" s="0"/>
      <c r="MVM74" s="0"/>
      <c r="MVN74" s="0"/>
      <c r="MVO74" s="0"/>
      <c r="MVP74" s="0"/>
      <c r="MVQ74" s="0"/>
      <c r="MVR74" s="0"/>
      <c r="MVS74" s="0"/>
      <c r="MVT74" s="0"/>
      <c r="MVU74" s="0"/>
      <c r="MVV74" s="0"/>
      <c r="MVW74" s="0"/>
      <c r="MVX74" s="0"/>
      <c r="MVY74" s="0"/>
      <c r="MVZ74" s="0"/>
      <c r="MWA74" s="0"/>
      <c r="MWB74" s="0"/>
      <c r="MWC74" s="0"/>
      <c r="MWD74" s="0"/>
      <c r="MWE74" s="0"/>
      <c r="MWF74" s="0"/>
      <c r="MWG74" s="0"/>
      <c r="MWH74" s="0"/>
      <c r="MWI74" s="0"/>
      <c r="MWJ74" s="0"/>
      <c r="MWK74" s="0"/>
      <c r="MWL74" s="0"/>
      <c r="MWM74" s="0"/>
      <c r="MWN74" s="0"/>
      <c r="MWO74" s="0"/>
      <c r="MWP74" s="0"/>
      <c r="MWQ74" s="0"/>
      <c r="MWR74" s="0"/>
      <c r="MWS74" s="0"/>
      <c r="MWT74" s="0"/>
      <c r="MWU74" s="0"/>
      <c r="MWV74" s="0"/>
      <c r="MWW74" s="0"/>
      <c r="MWX74" s="0"/>
      <c r="MWY74" s="0"/>
      <c r="MWZ74" s="0"/>
      <c r="MXA74" s="0"/>
      <c r="MXB74" s="0"/>
      <c r="MXC74" s="0"/>
      <c r="MXD74" s="0"/>
      <c r="MXE74" s="0"/>
      <c r="MXF74" s="0"/>
      <c r="MXG74" s="0"/>
      <c r="MXH74" s="0"/>
      <c r="MXI74" s="0"/>
      <c r="MXJ74" s="0"/>
      <c r="MXK74" s="0"/>
      <c r="MXL74" s="0"/>
      <c r="MXM74" s="0"/>
      <c r="MXN74" s="0"/>
      <c r="MXO74" s="0"/>
      <c r="MXP74" s="0"/>
      <c r="MXQ74" s="0"/>
      <c r="MXR74" s="0"/>
      <c r="MXS74" s="0"/>
      <c r="MXT74" s="0"/>
      <c r="MXU74" s="0"/>
      <c r="MXV74" s="0"/>
      <c r="MXW74" s="0"/>
      <c r="MXX74" s="0"/>
      <c r="MXY74" s="0"/>
      <c r="MXZ74" s="0"/>
      <c r="MYA74" s="0"/>
      <c r="MYB74" s="0"/>
      <c r="MYC74" s="0"/>
      <c r="MYD74" s="0"/>
      <c r="MYE74" s="0"/>
      <c r="MYF74" s="0"/>
      <c r="MYG74" s="0"/>
      <c r="MYH74" s="0"/>
      <c r="MYI74" s="0"/>
      <c r="MYJ74" s="0"/>
      <c r="MYK74" s="0"/>
      <c r="MYL74" s="0"/>
      <c r="MYM74" s="0"/>
      <c r="MYN74" s="0"/>
      <c r="MYO74" s="0"/>
      <c r="MYP74" s="0"/>
      <c r="MYQ74" s="0"/>
      <c r="MYR74" s="0"/>
      <c r="MYS74" s="0"/>
      <c r="MYT74" s="0"/>
      <c r="MYU74" s="0"/>
      <c r="MYV74" s="0"/>
      <c r="MYW74" s="0"/>
      <c r="MYX74" s="0"/>
      <c r="MYY74" s="0"/>
      <c r="MYZ74" s="0"/>
      <c r="MZA74" s="0"/>
      <c r="MZB74" s="0"/>
      <c r="MZC74" s="0"/>
      <c r="MZD74" s="0"/>
      <c r="MZE74" s="0"/>
      <c r="MZF74" s="0"/>
      <c r="MZG74" s="0"/>
      <c r="MZH74" s="0"/>
      <c r="MZI74" s="0"/>
      <c r="MZJ74" s="0"/>
      <c r="MZK74" s="0"/>
      <c r="MZL74" s="0"/>
      <c r="MZM74" s="0"/>
      <c r="MZN74" s="0"/>
      <c r="MZO74" s="0"/>
      <c r="MZP74" s="0"/>
      <c r="MZQ74" s="0"/>
      <c r="MZR74" s="0"/>
      <c r="MZS74" s="0"/>
      <c r="MZT74" s="0"/>
      <c r="MZU74" s="0"/>
      <c r="MZV74" s="0"/>
      <c r="MZW74" s="0"/>
      <c r="MZX74" s="0"/>
      <c r="MZY74" s="0"/>
      <c r="MZZ74" s="0"/>
      <c r="NAA74" s="0"/>
      <c r="NAB74" s="0"/>
      <c r="NAC74" s="0"/>
      <c r="NAD74" s="0"/>
      <c r="NAE74" s="0"/>
      <c r="NAF74" s="0"/>
      <c r="NAG74" s="0"/>
      <c r="NAH74" s="0"/>
      <c r="NAI74" s="0"/>
      <c r="NAJ74" s="0"/>
      <c r="NAK74" s="0"/>
      <c r="NAL74" s="0"/>
      <c r="NAM74" s="0"/>
      <c r="NAN74" s="0"/>
      <c r="NAO74" s="0"/>
      <c r="NAP74" s="0"/>
      <c r="NAQ74" s="0"/>
      <c r="NAR74" s="0"/>
      <c r="NAS74" s="0"/>
      <c r="NAT74" s="0"/>
      <c r="NAU74" s="0"/>
      <c r="NAV74" s="0"/>
      <c r="NAW74" s="0"/>
      <c r="NAX74" s="0"/>
      <c r="NAY74" s="0"/>
      <c r="NAZ74" s="0"/>
      <c r="NBA74" s="0"/>
      <c r="NBB74" s="0"/>
      <c r="NBC74" s="0"/>
      <c r="NBD74" s="0"/>
      <c r="NBE74" s="0"/>
      <c r="NBF74" s="0"/>
      <c r="NBG74" s="0"/>
      <c r="NBH74" s="0"/>
      <c r="NBI74" s="0"/>
      <c r="NBJ74" s="0"/>
      <c r="NBK74" s="0"/>
      <c r="NBL74" s="0"/>
      <c r="NBM74" s="0"/>
      <c r="NBN74" s="0"/>
      <c r="NBO74" s="0"/>
      <c r="NBP74" s="0"/>
      <c r="NBQ74" s="0"/>
      <c r="NBR74" s="0"/>
      <c r="NBS74" s="0"/>
      <c r="NBT74" s="0"/>
      <c r="NBU74" s="0"/>
      <c r="NBV74" s="0"/>
      <c r="NBW74" s="0"/>
      <c r="NBX74" s="0"/>
      <c r="NBY74" s="0"/>
      <c r="NBZ74" s="0"/>
      <c r="NCA74" s="0"/>
      <c r="NCB74" s="0"/>
      <c r="NCC74" s="0"/>
      <c r="NCD74" s="0"/>
      <c r="NCE74" s="0"/>
      <c r="NCF74" s="0"/>
      <c r="NCG74" s="0"/>
      <c r="NCH74" s="0"/>
      <c r="NCI74" s="0"/>
      <c r="NCJ74" s="0"/>
      <c r="NCK74" s="0"/>
      <c r="NCL74" s="0"/>
      <c r="NCM74" s="0"/>
      <c r="NCN74" s="0"/>
      <c r="NCO74" s="0"/>
      <c r="NCP74" s="0"/>
      <c r="NCQ74" s="0"/>
      <c r="NCR74" s="0"/>
      <c r="NCS74" s="0"/>
      <c r="NCT74" s="0"/>
      <c r="NCU74" s="0"/>
      <c r="NCV74" s="0"/>
      <c r="NCW74" s="0"/>
      <c r="NCX74" s="0"/>
      <c r="NCY74" s="0"/>
      <c r="NCZ74" s="0"/>
      <c r="NDA74" s="0"/>
      <c r="NDB74" s="0"/>
      <c r="NDC74" s="0"/>
      <c r="NDD74" s="0"/>
      <c r="NDE74" s="0"/>
      <c r="NDF74" s="0"/>
      <c r="NDG74" s="0"/>
      <c r="NDH74" s="0"/>
      <c r="NDI74" s="0"/>
      <c r="NDJ74" s="0"/>
      <c r="NDK74" s="0"/>
      <c r="NDL74" s="0"/>
      <c r="NDM74" s="0"/>
      <c r="NDN74" s="0"/>
      <c r="NDO74" s="0"/>
      <c r="NDP74" s="0"/>
      <c r="NDQ74" s="0"/>
      <c r="NDR74" s="0"/>
      <c r="NDS74" s="0"/>
      <c r="NDT74" s="0"/>
      <c r="NDU74" s="0"/>
      <c r="NDV74" s="0"/>
      <c r="NDW74" s="0"/>
      <c r="NDX74" s="0"/>
      <c r="NDY74" s="0"/>
      <c r="NDZ74" s="0"/>
      <c r="NEA74" s="0"/>
      <c r="NEB74" s="0"/>
      <c r="NEC74" s="0"/>
      <c r="NED74" s="0"/>
      <c r="NEE74" s="0"/>
      <c r="NEF74" s="0"/>
      <c r="NEG74" s="0"/>
      <c r="NEH74" s="0"/>
      <c r="NEI74" s="0"/>
      <c r="NEJ74" s="0"/>
      <c r="NEK74" s="0"/>
      <c r="NEL74" s="0"/>
      <c r="NEM74" s="0"/>
      <c r="NEN74" s="0"/>
      <c r="NEO74" s="0"/>
      <c r="NEP74" s="0"/>
      <c r="NEQ74" s="0"/>
      <c r="NER74" s="0"/>
      <c r="NES74" s="0"/>
      <c r="NET74" s="0"/>
      <c r="NEU74" s="0"/>
      <c r="NEV74" s="0"/>
      <c r="NEW74" s="0"/>
      <c r="NEX74" s="0"/>
      <c r="NEY74" s="0"/>
      <c r="NEZ74" s="0"/>
      <c r="NFA74" s="0"/>
      <c r="NFB74" s="0"/>
      <c r="NFC74" s="0"/>
      <c r="NFD74" s="0"/>
      <c r="NFE74" s="0"/>
      <c r="NFF74" s="0"/>
      <c r="NFG74" s="0"/>
      <c r="NFH74" s="0"/>
      <c r="NFI74" s="0"/>
      <c r="NFJ74" s="0"/>
      <c r="NFK74" s="0"/>
      <c r="NFL74" s="0"/>
      <c r="NFM74" s="0"/>
      <c r="NFN74" s="0"/>
      <c r="NFO74" s="0"/>
      <c r="NFP74" s="0"/>
      <c r="NFQ74" s="0"/>
      <c r="NFR74" s="0"/>
      <c r="NFS74" s="0"/>
      <c r="NFT74" s="0"/>
      <c r="NFU74" s="0"/>
      <c r="NFV74" s="0"/>
      <c r="NFW74" s="0"/>
      <c r="NFX74" s="0"/>
      <c r="NFY74" s="0"/>
      <c r="NFZ74" s="0"/>
      <c r="NGA74" s="0"/>
      <c r="NGB74" s="0"/>
      <c r="NGC74" s="0"/>
      <c r="NGD74" s="0"/>
      <c r="NGE74" s="0"/>
      <c r="NGF74" s="0"/>
      <c r="NGG74" s="0"/>
      <c r="NGH74" s="0"/>
      <c r="NGI74" s="0"/>
      <c r="NGJ74" s="0"/>
      <c r="NGK74" s="0"/>
      <c r="NGL74" s="0"/>
      <c r="NGM74" s="0"/>
      <c r="NGN74" s="0"/>
      <c r="NGO74" s="0"/>
      <c r="NGP74" s="0"/>
      <c r="NGQ74" s="0"/>
      <c r="NGR74" s="0"/>
      <c r="NGS74" s="0"/>
      <c r="NGT74" s="0"/>
      <c r="NGU74" s="0"/>
      <c r="NGV74" s="0"/>
      <c r="NGW74" s="0"/>
      <c r="NGX74" s="0"/>
      <c r="NGY74" s="0"/>
      <c r="NGZ74" s="0"/>
      <c r="NHA74" s="0"/>
      <c r="NHB74" s="0"/>
      <c r="NHC74" s="0"/>
      <c r="NHD74" s="0"/>
      <c r="NHE74" s="0"/>
      <c r="NHF74" s="0"/>
      <c r="NHG74" s="0"/>
      <c r="NHH74" s="0"/>
      <c r="NHI74" s="0"/>
      <c r="NHJ74" s="0"/>
      <c r="NHK74" s="0"/>
      <c r="NHL74" s="0"/>
      <c r="NHM74" s="0"/>
      <c r="NHN74" s="0"/>
      <c r="NHO74" s="0"/>
      <c r="NHP74" s="0"/>
      <c r="NHQ74" s="0"/>
      <c r="NHR74" s="0"/>
      <c r="NHS74" s="0"/>
      <c r="NHT74" s="0"/>
      <c r="NHU74" s="0"/>
      <c r="NHV74" s="0"/>
      <c r="NHW74" s="0"/>
      <c r="NHX74" s="0"/>
      <c r="NHY74" s="0"/>
      <c r="NHZ74" s="0"/>
      <c r="NIA74" s="0"/>
      <c r="NIB74" s="0"/>
      <c r="NIC74" s="0"/>
      <c r="NID74" s="0"/>
      <c r="NIE74" s="0"/>
      <c r="NIF74" s="0"/>
      <c r="NIG74" s="0"/>
      <c r="NIH74" s="0"/>
      <c r="NII74" s="0"/>
      <c r="NIJ74" s="0"/>
      <c r="NIK74" s="0"/>
      <c r="NIL74" s="0"/>
      <c r="NIM74" s="0"/>
      <c r="NIN74" s="0"/>
      <c r="NIO74" s="0"/>
      <c r="NIP74" s="0"/>
      <c r="NIQ74" s="0"/>
      <c r="NIR74" s="0"/>
      <c r="NIS74" s="0"/>
      <c r="NIT74" s="0"/>
      <c r="NIU74" s="0"/>
      <c r="NIV74" s="0"/>
      <c r="NIW74" s="0"/>
      <c r="NIX74" s="0"/>
      <c r="NIY74" s="0"/>
      <c r="NIZ74" s="0"/>
      <c r="NJA74" s="0"/>
      <c r="NJB74" s="0"/>
      <c r="NJC74" s="0"/>
      <c r="NJD74" s="0"/>
      <c r="NJE74" s="0"/>
      <c r="NJF74" s="0"/>
      <c r="NJG74" s="0"/>
      <c r="NJH74" s="0"/>
      <c r="NJI74" s="0"/>
      <c r="NJJ74" s="0"/>
      <c r="NJK74" s="0"/>
      <c r="NJL74" s="0"/>
      <c r="NJM74" s="0"/>
      <c r="NJN74" s="0"/>
      <c r="NJO74" s="0"/>
      <c r="NJP74" s="0"/>
      <c r="NJQ74" s="0"/>
      <c r="NJR74" s="0"/>
      <c r="NJS74" s="0"/>
      <c r="NJT74" s="0"/>
      <c r="NJU74" s="0"/>
      <c r="NJV74" s="0"/>
      <c r="NJW74" s="0"/>
      <c r="NJX74" s="0"/>
      <c r="NJY74" s="0"/>
      <c r="NJZ74" s="0"/>
      <c r="NKA74" s="0"/>
      <c r="NKB74" s="0"/>
      <c r="NKC74" s="0"/>
      <c r="NKD74" s="0"/>
      <c r="NKE74" s="0"/>
      <c r="NKF74" s="0"/>
      <c r="NKG74" s="0"/>
      <c r="NKH74" s="0"/>
      <c r="NKI74" s="0"/>
      <c r="NKJ74" s="0"/>
      <c r="NKK74" s="0"/>
      <c r="NKL74" s="0"/>
      <c r="NKM74" s="0"/>
      <c r="NKN74" s="0"/>
      <c r="NKO74" s="0"/>
      <c r="NKP74" s="0"/>
      <c r="NKQ74" s="0"/>
      <c r="NKR74" s="0"/>
      <c r="NKS74" s="0"/>
      <c r="NKT74" s="0"/>
      <c r="NKU74" s="0"/>
      <c r="NKV74" s="0"/>
      <c r="NKW74" s="0"/>
      <c r="NKX74" s="0"/>
      <c r="NKY74" s="0"/>
      <c r="NKZ74" s="0"/>
      <c r="NLA74" s="0"/>
      <c r="NLB74" s="0"/>
      <c r="NLC74" s="0"/>
      <c r="NLD74" s="0"/>
      <c r="NLE74" s="0"/>
      <c r="NLF74" s="0"/>
      <c r="NLG74" s="0"/>
      <c r="NLH74" s="0"/>
      <c r="NLI74" s="0"/>
      <c r="NLJ74" s="0"/>
      <c r="NLK74" s="0"/>
      <c r="NLL74" s="0"/>
      <c r="NLM74" s="0"/>
      <c r="NLN74" s="0"/>
      <c r="NLO74" s="0"/>
      <c r="NLP74" s="0"/>
      <c r="NLQ74" s="0"/>
      <c r="NLR74" s="0"/>
      <c r="NLS74" s="0"/>
      <c r="NLT74" s="0"/>
      <c r="NLU74" s="0"/>
      <c r="NLV74" s="0"/>
      <c r="NLW74" s="0"/>
      <c r="NLX74" s="0"/>
      <c r="NLY74" s="0"/>
      <c r="NLZ74" s="0"/>
      <c r="NMA74" s="0"/>
      <c r="NMB74" s="0"/>
      <c r="NMC74" s="0"/>
      <c r="NMD74" s="0"/>
      <c r="NME74" s="0"/>
      <c r="NMF74" s="0"/>
      <c r="NMG74" s="0"/>
      <c r="NMH74" s="0"/>
      <c r="NMI74" s="0"/>
      <c r="NMJ74" s="0"/>
      <c r="NMK74" s="0"/>
      <c r="NML74" s="0"/>
      <c r="NMM74" s="0"/>
      <c r="NMN74" s="0"/>
      <c r="NMO74" s="0"/>
      <c r="NMP74" s="0"/>
      <c r="NMQ74" s="0"/>
      <c r="NMR74" s="0"/>
      <c r="NMS74" s="0"/>
      <c r="NMT74" s="0"/>
      <c r="NMU74" s="0"/>
      <c r="NMV74" s="0"/>
      <c r="NMW74" s="0"/>
      <c r="NMX74" s="0"/>
      <c r="NMY74" s="0"/>
      <c r="NMZ74" s="0"/>
      <c r="NNA74" s="0"/>
      <c r="NNB74" s="0"/>
      <c r="NNC74" s="0"/>
      <c r="NND74" s="0"/>
      <c r="NNE74" s="0"/>
      <c r="NNF74" s="0"/>
      <c r="NNG74" s="0"/>
      <c r="NNH74" s="0"/>
      <c r="NNI74" s="0"/>
      <c r="NNJ74" s="0"/>
      <c r="NNK74" s="0"/>
      <c r="NNL74" s="0"/>
      <c r="NNM74" s="0"/>
      <c r="NNN74" s="0"/>
      <c r="NNO74" s="0"/>
      <c r="NNP74" s="0"/>
      <c r="NNQ74" s="0"/>
      <c r="NNR74" s="0"/>
      <c r="NNS74" s="0"/>
      <c r="NNT74" s="0"/>
      <c r="NNU74" s="0"/>
      <c r="NNV74" s="0"/>
      <c r="NNW74" s="0"/>
      <c r="NNX74" s="0"/>
      <c r="NNY74" s="0"/>
      <c r="NNZ74" s="0"/>
      <c r="NOA74" s="0"/>
      <c r="NOB74" s="0"/>
      <c r="NOC74" s="0"/>
      <c r="NOD74" s="0"/>
      <c r="NOE74" s="0"/>
      <c r="NOF74" s="0"/>
      <c r="NOG74" s="0"/>
      <c r="NOH74" s="0"/>
      <c r="NOI74" s="0"/>
      <c r="NOJ74" s="0"/>
      <c r="NOK74" s="0"/>
      <c r="NOL74" s="0"/>
      <c r="NOM74" s="0"/>
      <c r="NON74" s="0"/>
      <c r="NOO74" s="0"/>
      <c r="NOP74" s="0"/>
      <c r="NOQ74" s="0"/>
      <c r="NOR74" s="0"/>
      <c r="NOS74" s="0"/>
      <c r="NOT74" s="0"/>
      <c r="NOU74" s="0"/>
      <c r="NOV74" s="0"/>
      <c r="NOW74" s="0"/>
      <c r="NOX74" s="0"/>
      <c r="NOY74" s="0"/>
      <c r="NOZ74" s="0"/>
      <c r="NPA74" s="0"/>
      <c r="NPB74" s="0"/>
      <c r="NPC74" s="0"/>
      <c r="NPD74" s="0"/>
      <c r="NPE74" s="0"/>
      <c r="NPF74" s="0"/>
      <c r="NPG74" s="0"/>
      <c r="NPH74" s="0"/>
      <c r="NPI74" s="0"/>
      <c r="NPJ74" s="0"/>
      <c r="NPK74" s="0"/>
      <c r="NPL74" s="0"/>
      <c r="NPM74" s="0"/>
      <c r="NPN74" s="0"/>
      <c r="NPO74" s="0"/>
      <c r="NPP74" s="0"/>
      <c r="NPQ74" s="0"/>
      <c r="NPR74" s="0"/>
      <c r="NPS74" s="0"/>
      <c r="NPT74" s="0"/>
      <c r="NPU74" s="0"/>
      <c r="NPV74" s="0"/>
      <c r="NPW74" s="0"/>
      <c r="NPX74" s="0"/>
      <c r="NPY74" s="0"/>
      <c r="NPZ74" s="0"/>
      <c r="NQA74" s="0"/>
      <c r="NQB74" s="0"/>
      <c r="NQC74" s="0"/>
      <c r="NQD74" s="0"/>
      <c r="NQE74" s="0"/>
      <c r="NQF74" s="0"/>
      <c r="NQG74" s="0"/>
      <c r="NQH74" s="0"/>
      <c r="NQI74" s="0"/>
      <c r="NQJ74" s="0"/>
      <c r="NQK74" s="0"/>
      <c r="NQL74" s="0"/>
      <c r="NQM74" s="0"/>
      <c r="NQN74" s="0"/>
      <c r="NQO74" s="0"/>
      <c r="NQP74" s="0"/>
      <c r="NQQ74" s="0"/>
      <c r="NQR74" s="0"/>
      <c r="NQS74" s="0"/>
      <c r="NQT74" s="0"/>
      <c r="NQU74" s="0"/>
      <c r="NQV74" s="0"/>
      <c r="NQW74" s="0"/>
      <c r="NQX74" s="0"/>
      <c r="NQY74" s="0"/>
      <c r="NQZ74" s="0"/>
      <c r="NRA74" s="0"/>
      <c r="NRB74" s="0"/>
      <c r="NRC74" s="0"/>
      <c r="NRD74" s="0"/>
      <c r="NRE74" s="0"/>
      <c r="NRF74" s="0"/>
      <c r="NRG74" s="0"/>
      <c r="NRH74" s="0"/>
      <c r="NRI74" s="0"/>
      <c r="NRJ74" s="0"/>
      <c r="NRK74" s="0"/>
      <c r="NRL74" s="0"/>
      <c r="NRM74" s="0"/>
      <c r="NRN74" s="0"/>
      <c r="NRO74" s="0"/>
      <c r="NRP74" s="0"/>
      <c r="NRQ74" s="0"/>
      <c r="NRR74" s="0"/>
      <c r="NRS74" s="0"/>
      <c r="NRT74" s="0"/>
      <c r="NRU74" s="0"/>
      <c r="NRV74" s="0"/>
      <c r="NRW74" s="0"/>
      <c r="NRX74" s="0"/>
      <c r="NRY74" s="0"/>
      <c r="NRZ74" s="0"/>
      <c r="NSA74" s="0"/>
      <c r="NSB74" s="0"/>
      <c r="NSC74" s="0"/>
      <c r="NSD74" s="0"/>
      <c r="NSE74" s="0"/>
      <c r="NSF74" s="0"/>
      <c r="NSG74" s="0"/>
      <c r="NSH74" s="0"/>
      <c r="NSI74" s="0"/>
      <c r="NSJ74" s="0"/>
      <c r="NSK74" s="0"/>
      <c r="NSL74" s="0"/>
      <c r="NSM74" s="0"/>
      <c r="NSN74" s="0"/>
      <c r="NSO74" s="0"/>
      <c r="NSP74" s="0"/>
      <c r="NSQ74" s="0"/>
      <c r="NSR74" s="0"/>
      <c r="NSS74" s="0"/>
      <c r="NST74" s="0"/>
      <c r="NSU74" s="0"/>
      <c r="NSV74" s="0"/>
      <c r="NSW74" s="0"/>
      <c r="NSX74" s="0"/>
      <c r="NSY74" s="0"/>
      <c r="NSZ74" s="0"/>
      <c r="NTA74" s="0"/>
      <c r="NTB74" s="0"/>
      <c r="NTC74" s="0"/>
      <c r="NTD74" s="0"/>
      <c r="NTE74" s="0"/>
      <c r="NTF74" s="0"/>
      <c r="NTG74" s="0"/>
      <c r="NTH74" s="0"/>
      <c r="NTI74" s="0"/>
      <c r="NTJ74" s="0"/>
      <c r="NTK74" s="0"/>
      <c r="NTL74" s="0"/>
      <c r="NTM74" s="0"/>
      <c r="NTN74" s="0"/>
      <c r="NTO74" s="0"/>
      <c r="NTP74" s="0"/>
      <c r="NTQ74" s="0"/>
      <c r="NTR74" s="0"/>
      <c r="NTS74" s="0"/>
      <c r="NTT74" s="0"/>
      <c r="NTU74" s="0"/>
      <c r="NTV74" s="0"/>
      <c r="NTW74" s="0"/>
      <c r="NTX74" s="0"/>
      <c r="NTY74" s="0"/>
      <c r="NTZ74" s="0"/>
      <c r="NUA74" s="0"/>
      <c r="NUB74" s="0"/>
      <c r="NUC74" s="0"/>
      <c r="NUD74" s="0"/>
      <c r="NUE74" s="0"/>
      <c r="NUF74" s="0"/>
      <c r="NUG74" s="0"/>
      <c r="NUH74" s="0"/>
      <c r="NUI74" s="0"/>
      <c r="NUJ74" s="0"/>
      <c r="NUK74" s="0"/>
      <c r="NUL74" s="0"/>
      <c r="NUM74" s="0"/>
      <c r="NUN74" s="0"/>
      <c r="NUO74" s="0"/>
      <c r="NUP74" s="0"/>
      <c r="NUQ74" s="0"/>
      <c r="NUR74" s="0"/>
      <c r="NUS74" s="0"/>
      <c r="NUT74" s="0"/>
      <c r="NUU74" s="0"/>
      <c r="NUV74" s="0"/>
      <c r="NUW74" s="0"/>
      <c r="NUX74" s="0"/>
      <c r="NUY74" s="0"/>
      <c r="NUZ74" s="0"/>
      <c r="NVA74" s="0"/>
      <c r="NVB74" s="0"/>
      <c r="NVC74" s="0"/>
      <c r="NVD74" s="0"/>
      <c r="NVE74" s="0"/>
      <c r="NVF74" s="0"/>
      <c r="NVG74" s="0"/>
      <c r="NVH74" s="0"/>
      <c r="NVI74" s="0"/>
      <c r="NVJ74" s="0"/>
      <c r="NVK74" s="0"/>
      <c r="NVL74" s="0"/>
      <c r="NVM74" s="0"/>
      <c r="NVN74" s="0"/>
      <c r="NVO74" s="0"/>
      <c r="NVP74" s="0"/>
      <c r="NVQ74" s="0"/>
      <c r="NVR74" s="0"/>
      <c r="NVS74" s="0"/>
      <c r="NVT74" s="0"/>
      <c r="NVU74" s="0"/>
      <c r="NVV74" s="0"/>
      <c r="NVW74" s="0"/>
      <c r="NVX74" s="0"/>
      <c r="NVY74" s="0"/>
      <c r="NVZ74" s="0"/>
      <c r="NWA74" s="0"/>
      <c r="NWB74" s="0"/>
      <c r="NWC74" s="0"/>
      <c r="NWD74" s="0"/>
      <c r="NWE74" s="0"/>
      <c r="NWF74" s="0"/>
      <c r="NWG74" s="0"/>
      <c r="NWH74" s="0"/>
      <c r="NWI74" s="0"/>
      <c r="NWJ74" s="0"/>
      <c r="NWK74" s="0"/>
      <c r="NWL74" s="0"/>
      <c r="NWM74" s="0"/>
      <c r="NWN74" s="0"/>
      <c r="NWO74" s="0"/>
      <c r="NWP74" s="0"/>
      <c r="NWQ74" s="0"/>
      <c r="NWR74" s="0"/>
      <c r="NWS74" s="0"/>
      <c r="NWT74" s="0"/>
      <c r="NWU74" s="0"/>
      <c r="NWV74" s="0"/>
      <c r="NWW74" s="0"/>
      <c r="NWX74" s="0"/>
      <c r="NWY74" s="0"/>
      <c r="NWZ74" s="0"/>
      <c r="NXA74" s="0"/>
      <c r="NXB74" s="0"/>
      <c r="NXC74" s="0"/>
      <c r="NXD74" s="0"/>
      <c r="NXE74" s="0"/>
      <c r="NXF74" s="0"/>
      <c r="NXG74" s="0"/>
      <c r="NXH74" s="0"/>
      <c r="NXI74" s="0"/>
      <c r="NXJ74" s="0"/>
      <c r="NXK74" s="0"/>
      <c r="NXL74" s="0"/>
      <c r="NXM74" s="0"/>
      <c r="NXN74" s="0"/>
      <c r="NXO74" s="0"/>
      <c r="NXP74" s="0"/>
      <c r="NXQ74" s="0"/>
      <c r="NXR74" s="0"/>
      <c r="NXS74" s="0"/>
      <c r="NXT74" s="0"/>
      <c r="NXU74" s="0"/>
      <c r="NXV74" s="0"/>
      <c r="NXW74" s="0"/>
      <c r="NXX74" s="0"/>
      <c r="NXY74" s="0"/>
      <c r="NXZ74" s="0"/>
      <c r="NYA74" s="0"/>
      <c r="NYB74" s="0"/>
      <c r="NYC74" s="0"/>
      <c r="NYD74" s="0"/>
      <c r="NYE74" s="0"/>
      <c r="NYF74" s="0"/>
      <c r="NYG74" s="0"/>
      <c r="NYH74" s="0"/>
      <c r="NYI74" s="0"/>
      <c r="NYJ74" s="0"/>
      <c r="NYK74" s="0"/>
      <c r="NYL74" s="0"/>
      <c r="NYM74" s="0"/>
      <c r="NYN74" s="0"/>
      <c r="NYO74" s="0"/>
      <c r="NYP74" s="0"/>
      <c r="NYQ74" s="0"/>
      <c r="NYR74" s="0"/>
      <c r="NYS74" s="0"/>
      <c r="NYT74" s="0"/>
      <c r="NYU74" s="0"/>
      <c r="NYV74" s="0"/>
      <c r="NYW74" s="0"/>
      <c r="NYX74" s="0"/>
      <c r="NYY74" s="0"/>
      <c r="NYZ74" s="0"/>
      <c r="NZA74" s="0"/>
      <c r="NZB74" s="0"/>
      <c r="NZC74" s="0"/>
      <c r="NZD74" s="0"/>
      <c r="NZE74" s="0"/>
      <c r="NZF74" s="0"/>
      <c r="NZG74" s="0"/>
      <c r="NZH74" s="0"/>
      <c r="NZI74" s="0"/>
      <c r="NZJ74" s="0"/>
      <c r="NZK74" s="0"/>
      <c r="NZL74" s="0"/>
      <c r="NZM74" s="0"/>
      <c r="NZN74" s="0"/>
      <c r="NZO74" s="0"/>
      <c r="NZP74" s="0"/>
      <c r="NZQ74" s="0"/>
      <c r="NZR74" s="0"/>
      <c r="NZS74" s="0"/>
      <c r="NZT74" s="0"/>
      <c r="NZU74" s="0"/>
      <c r="NZV74" s="0"/>
      <c r="NZW74" s="0"/>
      <c r="NZX74" s="0"/>
      <c r="NZY74" s="0"/>
      <c r="NZZ74" s="0"/>
      <c r="OAA74" s="0"/>
      <c r="OAB74" s="0"/>
      <c r="OAC74" s="0"/>
      <c r="OAD74" s="0"/>
      <c r="OAE74" s="0"/>
      <c r="OAF74" s="0"/>
      <c r="OAG74" s="0"/>
      <c r="OAH74" s="0"/>
      <c r="OAI74" s="0"/>
      <c r="OAJ74" s="0"/>
      <c r="OAK74" s="0"/>
      <c r="OAL74" s="0"/>
      <c r="OAM74" s="0"/>
      <c r="OAN74" s="0"/>
      <c r="OAO74" s="0"/>
      <c r="OAP74" s="0"/>
      <c r="OAQ74" s="0"/>
      <c r="OAR74" s="0"/>
      <c r="OAS74" s="0"/>
      <c r="OAT74" s="0"/>
      <c r="OAU74" s="0"/>
      <c r="OAV74" s="0"/>
      <c r="OAW74" s="0"/>
      <c r="OAX74" s="0"/>
      <c r="OAY74" s="0"/>
      <c r="OAZ74" s="0"/>
      <c r="OBA74" s="0"/>
      <c r="OBB74" s="0"/>
      <c r="OBC74" s="0"/>
      <c r="OBD74" s="0"/>
      <c r="OBE74" s="0"/>
      <c r="OBF74" s="0"/>
      <c r="OBG74" s="0"/>
      <c r="OBH74" s="0"/>
      <c r="OBI74" s="0"/>
      <c r="OBJ74" s="0"/>
      <c r="OBK74" s="0"/>
      <c r="OBL74" s="0"/>
      <c r="OBM74" s="0"/>
      <c r="OBN74" s="0"/>
      <c r="OBO74" s="0"/>
      <c r="OBP74" s="0"/>
      <c r="OBQ74" s="0"/>
      <c r="OBR74" s="0"/>
      <c r="OBS74" s="0"/>
      <c r="OBT74" s="0"/>
      <c r="OBU74" s="0"/>
      <c r="OBV74" s="0"/>
      <c r="OBW74" s="0"/>
      <c r="OBX74" s="0"/>
      <c r="OBY74" s="0"/>
      <c r="OBZ74" s="0"/>
      <c r="OCA74" s="0"/>
      <c r="OCB74" s="0"/>
      <c r="OCC74" s="0"/>
      <c r="OCD74" s="0"/>
      <c r="OCE74" s="0"/>
      <c r="OCF74" s="0"/>
      <c r="OCG74" s="0"/>
      <c r="OCH74" s="0"/>
      <c r="OCI74" s="0"/>
      <c r="OCJ74" s="0"/>
      <c r="OCK74" s="0"/>
      <c r="OCL74" s="0"/>
      <c r="OCM74" s="0"/>
      <c r="OCN74" s="0"/>
      <c r="OCO74" s="0"/>
      <c r="OCP74" s="0"/>
      <c r="OCQ74" s="0"/>
      <c r="OCR74" s="0"/>
      <c r="OCS74" s="0"/>
      <c r="OCT74" s="0"/>
      <c r="OCU74" s="0"/>
      <c r="OCV74" s="0"/>
      <c r="OCW74" s="0"/>
      <c r="OCX74" s="0"/>
      <c r="OCY74" s="0"/>
      <c r="OCZ74" s="0"/>
      <c r="ODA74" s="0"/>
      <c r="ODB74" s="0"/>
      <c r="ODC74" s="0"/>
      <c r="ODD74" s="0"/>
      <c r="ODE74" s="0"/>
      <c r="ODF74" s="0"/>
      <c r="ODG74" s="0"/>
      <c r="ODH74" s="0"/>
      <c r="ODI74" s="0"/>
      <c r="ODJ74" s="0"/>
      <c r="ODK74" s="0"/>
      <c r="ODL74" s="0"/>
      <c r="ODM74" s="0"/>
      <c r="ODN74" s="0"/>
      <c r="ODO74" s="0"/>
      <c r="ODP74" s="0"/>
      <c r="ODQ74" s="0"/>
      <c r="ODR74" s="0"/>
      <c r="ODS74" s="0"/>
      <c r="ODT74" s="0"/>
      <c r="ODU74" s="0"/>
      <c r="ODV74" s="0"/>
      <c r="ODW74" s="0"/>
      <c r="ODX74" s="0"/>
      <c r="ODY74" s="0"/>
      <c r="ODZ74" s="0"/>
      <c r="OEA74" s="0"/>
      <c r="OEB74" s="0"/>
      <c r="OEC74" s="0"/>
      <c r="OED74" s="0"/>
      <c r="OEE74" s="0"/>
      <c r="OEF74" s="0"/>
      <c r="OEG74" s="0"/>
      <c r="OEH74" s="0"/>
      <c r="OEI74" s="0"/>
      <c r="OEJ74" s="0"/>
      <c r="OEK74" s="0"/>
      <c r="OEL74" s="0"/>
      <c r="OEM74" s="0"/>
      <c r="OEN74" s="0"/>
      <c r="OEO74" s="0"/>
      <c r="OEP74" s="0"/>
      <c r="OEQ74" s="0"/>
      <c r="OER74" s="0"/>
      <c r="OES74" s="0"/>
      <c r="OET74" s="0"/>
      <c r="OEU74" s="0"/>
      <c r="OEV74" s="0"/>
      <c r="OEW74" s="0"/>
      <c r="OEX74" s="0"/>
      <c r="OEY74" s="0"/>
      <c r="OEZ74" s="0"/>
      <c r="OFA74" s="0"/>
      <c r="OFB74" s="0"/>
      <c r="OFC74" s="0"/>
      <c r="OFD74" s="0"/>
      <c r="OFE74" s="0"/>
      <c r="OFF74" s="0"/>
      <c r="OFG74" s="0"/>
      <c r="OFH74" s="0"/>
      <c r="OFI74" s="0"/>
      <c r="OFJ74" s="0"/>
      <c r="OFK74" s="0"/>
      <c r="OFL74" s="0"/>
      <c r="OFM74" s="0"/>
      <c r="OFN74" s="0"/>
      <c r="OFO74" s="0"/>
      <c r="OFP74" s="0"/>
      <c r="OFQ74" s="0"/>
      <c r="OFR74" s="0"/>
      <c r="OFS74" s="0"/>
      <c r="OFT74" s="0"/>
      <c r="OFU74" s="0"/>
      <c r="OFV74" s="0"/>
      <c r="OFW74" s="0"/>
      <c r="OFX74" s="0"/>
      <c r="OFY74" s="0"/>
      <c r="OFZ74" s="0"/>
      <c r="OGA74" s="0"/>
      <c r="OGB74" s="0"/>
      <c r="OGC74" s="0"/>
      <c r="OGD74" s="0"/>
      <c r="OGE74" s="0"/>
      <c r="OGF74" s="0"/>
      <c r="OGG74" s="0"/>
      <c r="OGH74" s="0"/>
      <c r="OGI74" s="0"/>
      <c r="OGJ74" s="0"/>
      <c r="OGK74" s="0"/>
      <c r="OGL74" s="0"/>
      <c r="OGM74" s="0"/>
      <c r="OGN74" s="0"/>
      <c r="OGO74" s="0"/>
      <c r="OGP74" s="0"/>
      <c r="OGQ74" s="0"/>
      <c r="OGR74" s="0"/>
      <c r="OGS74" s="0"/>
      <c r="OGT74" s="0"/>
      <c r="OGU74" s="0"/>
      <c r="OGV74" s="0"/>
      <c r="OGW74" s="0"/>
      <c r="OGX74" s="0"/>
      <c r="OGY74" s="0"/>
      <c r="OGZ74" s="0"/>
      <c r="OHA74" s="0"/>
      <c r="OHB74" s="0"/>
      <c r="OHC74" s="0"/>
      <c r="OHD74" s="0"/>
      <c r="OHE74" s="0"/>
      <c r="OHF74" s="0"/>
      <c r="OHG74" s="0"/>
      <c r="OHH74" s="0"/>
      <c r="OHI74" s="0"/>
      <c r="OHJ74" s="0"/>
      <c r="OHK74" s="0"/>
      <c r="OHL74" s="0"/>
      <c r="OHM74" s="0"/>
      <c r="OHN74" s="0"/>
      <c r="OHO74" s="0"/>
      <c r="OHP74" s="0"/>
      <c r="OHQ74" s="0"/>
      <c r="OHR74" s="0"/>
      <c r="OHS74" s="0"/>
      <c r="OHT74" s="0"/>
      <c r="OHU74" s="0"/>
      <c r="OHV74" s="0"/>
      <c r="OHW74" s="0"/>
      <c r="OHX74" s="0"/>
      <c r="OHY74" s="0"/>
      <c r="OHZ74" s="0"/>
      <c r="OIA74" s="0"/>
      <c r="OIB74" s="0"/>
      <c r="OIC74" s="0"/>
      <c r="OID74" s="0"/>
      <c r="OIE74" s="0"/>
      <c r="OIF74" s="0"/>
      <c r="OIG74" s="0"/>
      <c r="OIH74" s="0"/>
      <c r="OII74" s="0"/>
      <c r="OIJ74" s="0"/>
      <c r="OIK74" s="0"/>
      <c r="OIL74" s="0"/>
      <c r="OIM74" s="0"/>
      <c r="OIN74" s="0"/>
      <c r="OIO74" s="0"/>
      <c r="OIP74" s="0"/>
      <c r="OIQ74" s="0"/>
      <c r="OIR74" s="0"/>
      <c r="OIS74" s="0"/>
      <c r="OIT74" s="0"/>
      <c r="OIU74" s="0"/>
      <c r="OIV74" s="0"/>
      <c r="OIW74" s="0"/>
      <c r="OIX74" s="0"/>
      <c r="OIY74" s="0"/>
      <c r="OIZ74" s="0"/>
      <c r="OJA74" s="0"/>
      <c r="OJB74" s="0"/>
      <c r="OJC74" s="0"/>
      <c r="OJD74" s="0"/>
      <c r="OJE74" s="0"/>
      <c r="OJF74" s="0"/>
      <c r="OJG74" s="0"/>
      <c r="OJH74" s="0"/>
      <c r="OJI74" s="0"/>
      <c r="OJJ74" s="0"/>
      <c r="OJK74" s="0"/>
      <c r="OJL74" s="0"/>
      <c r="OJM74" s="0"/>
      <c r="OJN74" s="0"/>
      <c r="OJO74" s="0"/>
      <c r="OJP74" s="0"/>
      <c r="OJQ74" s="0"/>
      <c r="OJR74" s="0"/>
      <c r="OJS74" s="0"/>
      <c r="OJT74" s="0"/>
      <c r="OJU74" s="0"/>
      <c r="OJV74" s="0"/>
      <c r="OJW74" s="0"/>
      <c r="OJX74" s="0"/>
      <c r="OJY74" s="0"/>
      <c r="OJZ74" s="0"/>
      <c r="OKA74" s="0"/>
      <c r="OKB74" s="0"/>
      <c r="OKC74" s="0"/>
      <c r="OKD74" s="0"/>
      <c r="OKE74" s="0"/>
      <c r="OKF74" s="0"/>
      <c r="OKG74" s="0"/>
      <c r="OKH74" s="0"/>
      <c r="OKI74" s="0"/>
      <c r="OKJ74" s="0"/>
      <c r="OKK74" s="0"/>
      <c r="OKL74" s="0"/>
      <c r="OKM74" s="0"/>
      <c r="OKN74" s="0"/>
      <c r="OKO74" s="0"/>
      <c r="OKP74" s="0"/>
      <c r="OKQ74" s="0"/>
      <c r="OKR74" s="0"/>
      <c r="OKS74" s="0"/>
      <c r="OKT74" s="0"/>
      <c r="OKU74" s="0"/>
      <c r="OKV74" s="0"/>
      <c r="OKW74" s="0"/>
      <c r="OKX74" s="0"/>
      <c r="OKY74" s="0"/>
      <c r="OKZ74" s="0"/>
      <c r="OLA74" s="0"/>
      <c r="OLB74" s="0"/>
      <c r="OLC74" s="0"/>
      <c r="OLD74" s="0"/>
      <c r="OLE74" s="0"/>
      <c r="OLF74" s="0"/>
      <c r="OLG74" s="0"/>
      <c r="OLH74" s="0"/>
      <c r="OLI74" s="0"/>
      <c r="OLJ74" s="0"/>
      <c r="OLK74" s="0"/>
      <c r="OLL74" s="0"/>
      <c r="OLM74" s="0"/>
      <c r="OLN74" s="0"/>
      <c r="OLO74" s="0"/>
      <c r="OLP74" s="0"/>
      <c r="OLQ74" s="0"/>
      <c r="OLR74" s="0"/>
      <c r="OLS74" s="0"/>
      <c r="OLT74" s="0"/>
      <c r="OLU74" s="0"/>
      <c r="OLV74" s="0"/>
      <c r="OLW74" s="0"/>
      <c r="OLX74" s="0"/>
      <c r="OLY74" s="0"/>
      <c r="OLZ74" s="0"/>
      <c r="OMA74" s="0"/>
      <c r="OMB74" s="0"/>
      <c r="OMC74" s="0"/>
      <c r="OMD74" s="0"/>
      <c r="OME74" s="0"/>
      <c r="OMF74" s="0"/>
      <c r="OMG74" s="0"/>
      <c r="OMH74" s="0"/>
      <c r="OMI74" s="0"/>
      <c r="OMJ74" s="0"/>
      <c r="OMK74" s="0"/>
      <c r="OML74" s="0"/>
      <c r="OMM74" s="0"/>
      <c r="OMN74" s="0"/>
      <c r="OMO74" s="0"/>
      <c r="OMP74" s="0"/>
      <c r="OMQ74" s="0"/>
      <c r="OMR74" s="0"/>
      <c r="OMS74" s="0"/>
      <c r="OMT74" s="0"/>
      <c r="OMU74" s="0"/>
      <c r="OMV74" s="0"/>
      <c r="OMW74" s="0"/>
      <c r="OMX74" s="0"/>
      <c r="OMY74" s="0"/>
      <c r="OMZ74" s="0"/>
      <c r="ONA74" s="0"/>
      <c r="ONB74" s="0"/>
      <c r="ONC74" s="0"/>
      <c r="OND74" s="0"/>
      <c r="ONE74" s="0"/>
      <c r="ONF74" s="0"/>
      <c r="ONG74" s="0"/>
      <c r="ONH74" s="0"/>
      <c r="ONI74" s="0"/>
      <c r="ONJ74" s="0"/>
      <c r="ONK74" s="0"/>
      <c r="ONL74" s="0"/>
      <c r="ONM74" s="0"/>
      <c r="ONN74" s="0"/>
      <c r="ONO74" s="0"/>
      <c r="ONP74" s="0"/>
      <c r="ONQ74" s="0"/>
      <c r="ONR74" s="0"/>
      <c r="ONS74" s="0"/>
      <c r="ONT74" s="0"/>
      <c r="ONU74" s="0"/>
      <c r="ONV74" s="0"/>
      <c r="ONW74" s="0"/>
      <c r="ONX74" s="0"/>
      <c r="ONY74" s="0"/>
      <c r="ONZ74" s="0"/>
      <c r="OOA74" s="0"/>
      <c r="OOB74" s="0"/>
      <c r="OOC74" s="0"/>
      <c r="OOD74" s="0"/>
      <c r="OOE74" s="0"/>
      <c r="OOF74" s="0"/>
      <c r="OOG74" s="0"/>
      <c r="OOH74" s="0"/>
      <c r="OOI74" s="0"/>
      <c r="OOJ74" s="0"/>
      <c r="OOK74" s="0"/>
      <c r="OOL74" s="0"/>
      <c r="OOM74" s="0"/>
      <c r="OON74" s="0"/>
      <c r="OOO74" s="0"/>
      <c r="OOP74" s="0"/>
      <c r="OOQ74" s="0"/>
      <c r="OOR74" s="0"/>
      <c r="OOS74" s="0"/>
      <c r="OOT74" s="0"/>
      <c r="OOU74" s="0"/>
      <c r="OOV74" s="0"/>
      <c r="OOW74" s="0"/>
      <c r="OOX74" s="0"/>
      <c r="OOY74" s="0"/>
      <c r="OOZ74" s="0"/>
      <c r="OPA74" s="0"/>
      <c r="OPB74" s="0"/>
      <c r="OPC74" s="0"/>
      <c r="OPD74" s="0"/>
      <c r="OPE74" s="0"/>
      <c r="OPF74" s="0"/>
      <c r="OPG74" s="0"/>
      <c r="OPH74" s="0"/>
      <c r="OPI74" s="0"/>
      <c r="OPJ74" s="0"/>
      <c r="OPK74" s="0"/>
      <c r="OPL74" s="0"/>
      <c r="OPM74" s="0"/>
      <c r="OPN74" s="0"/>
      <c r="OPO74" s="0"/>
      <c r="OPP74" s="0"/>
      <c r="OPQ74" s="0"/>
      <c r="OPR74" s="0"/>
      <c r="OPS74" s="0"/>
      <c r="OPT74" s="0"/>
      <c r="OPU74" s="0"/>
      <c r="OPV74" s="0"/>
      <c r="OPW74" s="0"/>
      <c r="OPX74" s="0"/>
      <c r="OPY74" s="0"/>
      <c r="OPZ74" s="0"/>
      <c r="OQA74" s="0"/>
      <c r="OQB74" s="0"/>
      <c r="OQC74" s="0"/>
      <c r="OQD74" s="0"/>
      <c r="OQE74" s="0"/>
      <c r="OQF74" s="0"/>
      <c r="OQG74" s="0"/>
      <c r="OQH74" s="0"/>
      <c r="OQI74" s="0"/>
      <c r="OQJ74" s="0"/>
      <c r="OQK74" s="0"/>
      <c r="OQL74" s="0"/>
      <c r="OQM74" s="0"/>
      <c r="OQN74" s="0"/>
      <c r="OQO74" s="0"/>
      <c r="OQP74" s="0"/>
      <c r="OQQ74" s="0"/>
      <c r="OQR74" s="0"/>
      <c r="OQS74" s="0"/>
      <c r="OQT74" s="0"/>
      <c r="OQU74" s="0"/>
      <c r="OQV74" s="0"/>
      <c r="OQW74" s="0"/>
      <c r="OQX74" s="0"/>
      <c r="OQY74" s="0"/>
      <c r="OQZ74" s="0"/>
      <c r="ORA74" s="0"/>
      <c r="ORB74" s="0"/>
      <c r="ORC74" s="0"/>
      <c r="ORD74" s="0"/>
      <c r="ORE74" s="0"/>
      <c r="ORF74" s="0"/>
      <c r="ORG74" s="0"/>
      <c r="ORH74" s="0"/>
      <c r="ORI74" s="0"/>
      <c r="ORJ74" s="0"/>
      <c r="ORK74" s="0"/>
      <c r="ORL74" s="0"/>
      <c r="ORM74" s="0"/>
      <c r="ORN74" s="0"/>
      <c r="ORO74" s="0"/>
      <c r="ORP74" s="0"/>
      <c r="ORQ74" s="0"/>
      <c r="ORR74" s="0"/>
      <c r="ORS74" s="0"/>
      <c r="ORT74" s="0"/>
      <c r="ORU74" s="0"/>
      <c r="ORV74" s="0"/>
      <c r="ORW74" s="0"/>
      <c r="ORX74" s="0"/>
      <c r="ORY74" s="0"/>
      <c r="ORZ74" s="0"/>
      <c r="OSA74" s="0"/>
      <c r="OSB74" s="0"/>
      <c r="OSC74" s="0"/>
      <c r="OSD74" s="0"/>
      <c r="OSE74" s="0"/>
      <c r="OSF74" s="0"/>
      <c r="OSG74" s="0"/>
      <c r="OSH74" s="0"/>
      <c r="OSI74" s="0"/>
      <c r="OSJ74" s="0"/>
      <c r="OSK74" s="0"/>
      <c r="OSL74" s="0"/>
      <c r="OSM74" s="0"/>
      <c r="OSN74" s="0"/>
      <c r="OSO74" s="0"/>
      <c r="OSP74" s="0"/>
      <c r="OSQ74" s="0"/>
      <c r="OSR74" s="0"/>
      <c r="OSS74" s="0"/>
      <c r="OST74" s="0"/>
      <c r="OSU74" s="0"/>
      <c r="OSV74" s="0"/>
      <c r="OSW74" s="0"/>
      <c r="OSX74" s="0"/>
      <c r="OSY74" s="0"/>
      <c r="OSZ74" s="0"/>
      <c r="OTA74" s="0"/>
      <c r="OTB74" s="0"/>
      <c r="OTC74" s="0"/>
      <c r="OTD74" s="0"/>
      <c r="OTE74" s="0"/>
      <c r="OTF74" s="0"/>
      <c r="OTG74" s="0"/>
      <c r="OTH74" s="0"/>
      <c r="OTI74" s="0"/>
      <c r="OTJ74" s="0"/>
      <c r="OTK74" s="0"/>
      <c r="OTL74" s="0"/>
      <c r="OTM74" s="0"/>
      <c r="OTN74" s="0"/>
      <c r="OTO74" s="0"/>
      <c r="OTP74" s="0"/>
      <c r="OTQ74" s="0"/>
      <c r="OTR74" s="0"/>
      <c r="OTS74" s="0"/>
      <c r="OTT74" s="0"/>
      <c r="OTU74" s="0"/>
      <c r="OTV74" s="0"/>
      <c r="OTW74" s="0"/>
      <c r="OTX74" s="0"/>
      <c r="OTY74" s="0"/>
      <c r="OTZ74" s="0"/>
      <c r="OUA74" s="0"/>
      <c r="OUB74" s="0"/>
      <c r="OUC74" s="0"/>
      <c r="OUD74" s="0"/>
      <c r="OUE74" s="0"/>
      <c r="OUF74" s="0"/>
      <c r="OUG74" s="0"/>
      <c r="OUH74" s="0"/>
      <c r="OUI74" s="0"/>
      <c r="OUJ74" s="0"/>
      <c r="OUK74" s="0"/>
      <c r="OUL74" s="0"/>
      <c r="OUM74" s="0"/>
      <c r="OUN74" s="0"/>
      <c r="OUO74" s="0"/>
      <c r="OUP74" s="0"/>
      <c r="OUQ74" s="0"/>
      <c r="OUR74" s="0"/>
      <c r="OUS74" s="0"/>
      <c r="OUT74" s="0"/>
      <c r="OUU74" s="0"/>
      <c r="OUV74" s="0"/>
      <c r="OUW74" s="0"/>
      <c r="OUX74" s="0"/>
      <c r="OUY74" s="0"/>
      <c r="OUZ74" s="0"/>
      <c r="OVA74" s="0"/>
      <c r="OVB74" s="0"/>
      <c r="OVC74" s="0"/>
      <c r="OVD74" s="0"/>
      <c r="OVE74" s="0"/>
      <c r="OVF74" s="0"/>
      <c r="OVG74" s="0"/>
      <c r="OVH74" s="0"/>
      <c r="OVI74" s="0"/>
      <c r="OVJ74" s="0"/>
      <c r="OVK74" s="0"/>
      <c r="OVL74" s="0"/>
      <c r="OVM74" s="0"/>
      <c r="OVN74" s="0"/>
      <c r="OVO74" s="0"/>
      <c r="OVP74" s="0"/>
      <c r="OVQ74" s="0"/>
      <c r="OVR74" s="0"/>
      <c r="OVS74" s="0"/>
      <c r="OVT74" s="0"/>
      <c r="OVU74" s="0"/>
      <c r="OVV74" s="0"/>
      <c r="OVW74" s="0"/>
      <c r="OVX74" s="0"/>
      <c r="OVY74" s="0"/>
      <c r="OVZ74" s="0"/>
      <c r="OWA74" s="0"/>
      <c r="OWB74" s="0"/>
      <c r="OWC74" s="0"/>
      <c r="OWD74" s="0"/>
      <c r="OWE74" s="0"/>
      <c r="OWF74" s="0"/>
      <c r="OWG74" s="0"/>
      <c r="OWH74" s="0"/>
      <c r="OWI74" s="0"/>
      <c r="OWJ74" s="0"/>
      <c r="OWK74" s="0"/>
      <c r="OWL74" s="0"/>
      <c r="OWM74" s="0"/>
      <c r="OWN74" s="0"/>
      <c r="OWO74" s="0"/>
      <c r="OWP74" s="0"/>
      <c r="OWQ74" s="0"/>
      <c r="OWR74" s="0"/>
      <c r="OWS74" s="0"/>
      <c r="OWT74" s="0"/>
      <c r="OWU74" s="0"/>
      <c r="OWV74" s="0"/>
      <c r="OWW74" s="0"/>
      <c r="OWX74" s="0"/>
      <c r="OWY74" s="0"/>
      <c r="OWZ74" s="0"/>
      <c r="OXA74" s="0"/>
      <c r="OXB74" s="0"/>
      <c r="OXC74" s="0"/>
      <c r="OXD74" s="0"/>
      <c r="OXE74" s="0"/>
      <c r="OXF74" s="0"/>
      <c r="OXG74" s="0"/>
      <c r="OXH74" s="0"/>
      <c r="OXI74" s="0"/>
      <c r="OXJ74" s="0"/>
      <c r="OXK74" s="0"/>
      <c r="OXL74" s="0"/>
      <c r="OXM74" s="0"/>
      <c r="OXN74" s="0"/>
      <c r="OXO74" s="0"/>
      <c r="OXP74" s="0"/>
      <c r="OXQ74" s="0"/>
      <c r="OXR74" s="0"/>
      <c r="OXS74" s="0"/>
      <c r="OXT74" s="0"/>
      <c r="OXU74" s="0"/>
      <c r="OXV74" s="0"/>
      <c r="OXW74" s="0"/>
      <c r="OXX74" s="0"/>
      <c r="OXY74" s="0"/>
      <c r="OXZ74" s="0"/>
      <c r="OYA74" s="0"/>
      <c r="OYB74" s="0"/>
      <c r="OYC74" s="0"/>
      <c r="OYD74" s="0"/>
      <c r="OYE74" s="0"/>
      <c r="OYF74" s="0"/>
      <c r="OYG74" s="0"/>
      <c r="OYH74" s="0"/>
      <c r="OYI74" s="0"/>
      <c r="OYJ74" s="0"/>
      <c r="OYK74" s="0"/>
      <c r="OYL74" s="0"/>
      <c r="OYM74" s="0"/>
      <c r="OYN74" s="0"/>
      <c r="OYO74" s="0"/>
      <c r="OYP74" s="0"/>
      <c r="OYQ74" s="0"/>
      <c r="OYR74" s="0"/>
      <c r="OYS74" s="0"/>
      <c r="OYT74" s="0"/>
      <c r="OYU74" s="0"/>
      <c r="OYV74" s="0"/>
      <c r="OYW74" s="0"/>
      <c r="OYX74" s="0"/>
      <c r="OYY74" s="0"/>
      <c r="OYZ74" s="0"/>
      <c r="OZA74" s="0"/>
      <c r="OZB74" s="0"/>
      <c r="OZC74" s="0"/>
      <c r="OZD74" s="0"/>
      <c r="OZE74" s="0"/>
      <c r="OZF74" s="0"/>
      <c r="OZG74" s="0"/>
      <c r="OZH74" s="0"/>
      <c r="OZI74" s="0"/>
      <c r="OZJ74" s="0"/>
      <c r="OZK74" s="0"/>
      <c r="OZL74" s="0"/>
      <c r="OZM74" s="0"/>
      <c r="OZN74" s="0"/>
      <c r="OZO74" s="0"/>
      <c r="OZP74" s="0"/>
      <c r="OZQ74" s="0"/>
      <c r="OZR74" s="0"/>
      <c r="OZS74" s="0"/>
      <c r="OZT74" s="0"/>
      <c r="OZU74" s="0"/>
      <c r="OZV74" s="0"/>
      <c r="OZW74" s="0"/>
      <c r="OZX74" s="0"/>
      <c r="OZY74" s="0"/>
      <c r="OZZ74" s="0"/>
      <c r="PAA74" s="0"/>
      <c r="PAB74" s="0"/>
      <c r="PAC74" s="0"/>
      <c r="PAD74" s="0"/>
      <c r="PAE74" s="0"/>
      <c r="PAF74" s="0"/>
      <c r="PAG74" s="0"/>
      <c r="PAH74" s="0"/>
      <c r="PAI74" s="0"/>
      <c r="PAJ74" s="0"/>
      <c r="PAK74" s="0"/>
      <c r="PAL74" s="0"/>
      <c r="PAM74" s="0"/>
      <c r="PAN74" s="0"/>
      <c r="PAO74" s="0"/>
      <c r="PAP74" s="0"/>
      <c r="PAQ74" s="0"/>
      <c r="PAR74" s="0"/>
      <c r="PAS74" s="0"/>
      <c r="PAT74" s="0"/>
      <c r="PAU74" s="0"/>
      <c r="PAV74" s="0"/>
      <c r="PAW74" s="0"/>
      <c r="PAX74" s="0"/>
      <c r="PAY74" s="0"/>
      <c r="PAZ74" s="0"/>
      <c r="PBA74" s="0"/>
      <c r="PBB74" s="0"/>
      <c r="PBC74" s="0"/>
      <c r="PBD74" s="0"/>
      <c r="PBE74" s="0"/>
      <c r="PBF74" s="0"/>
      <c r="PBG74" s="0"/>
      <c r="PBH74" s="0"/>
      <c r="PBI74" s="0"/>
      <c r="PBJ74" s="0"/>
      <c r="PBK74" s="0"/>
      <c r="PBL74" s="0"/>
      <c r="PBM74" s="0"/>
      <c r="PBN74" s="0"/>
      <c r="PBO74" s="0"/>
      <c r="PBP74" s="0"/>
      <c r="PBQ74" s="0"/>
      <c r="PBR74" s="0"/>
      <c r="PBS74" s="0"/>
      <c r="PBT74" s="0"/>
      <c r="PBU74" s="0"/>
      <c r="PBV74" s="0"/>
      <c r="PBW74" s="0"/>
      <c r="PBX74" s="0"/>
      <c r="PBY74" s="0"/>
      <c r="PBZ74" s="0"/>
      <c r="PCA74" s="0"/>
      <c r="PCB74" s="0"/>
      <c r="PCC74" s="0"/>
      <c r="PCD74" s="0"/>
      <c r="PCE74" s="0"/>
      <c r="PCF74" s="0"/>
      <c r="PCG74" s="0"/>
      <c r="PCH74" s="0"/>
      <c r="PCI74" s="0"/>
      <c r="PCJ74" s="0"/>
      <c r="PCK74" s="0"/>
      <c r="PCL74" s="0"/>
      <c r="PCM74" s="0"/>
      <c r="PCN74" s="0"/>
      <c r="PCO74" s="0"/>
      <c r="PCP74" s="0"/>
      <c r="PCQ74" s="0"/>
      <c r="PCR74" s="0"/>
      <c r="PCS74" s="0"/>
      <c r="PCT74" s="0"/>
      <c r="PCU74" s="0"/>
      <c r="PCV74" s="0"/>
      <c r="PCW74" s="0"/>
      <c r="PCX74" s="0"/>
      <c r="PCY74" s="0"/>
      <c r="PCZ74" s="0"/>
      <c r="PDA74" s="0"/>
      <c r="PDB74" s="0"/>
      <c r="PDC74" s="0"/>
      <c r="PDD74" s="0"/>
      <c r="PDE74" s="0"/>
      <c r="PDF74" s="0"/>
      <c r="PDG74" s="0"/>
      <c r="PDH74" s="0"/>
      <c r="PDI74" s="0"/>
      <c r="PDJ74" s="0"/>
      <c r="PDK74" s="0"/>
      <c r="PDL74" s="0"/>
      <c r="PDM74" s="0"/>
      <c r="PDN74" s="0"/>
      <c r="PDO74" s="0"/>
      <c r="PDP74" s="0"/>
      <c r="PDQ74" s="0"/>
      <c r="PDR74" s="0"/>
      <c r="PDS74" s="0"/>
      <c r="PDT74" s="0"/>
      <c r="PDU74" s="0"/>
      <c r="PDV74" s="0"/>
      <c r="PDW74" s="0"/>
      <c r="PDX74" s="0"/>
      <c r="PDY74" s="0"/>
      <c r="PDZ74" s="0"/>
      <c r="PEA74" s="0"/>
      <c r="PEB74" s="0"/>
      <c r="PEC74" s="0"/>
      <c r="PED74" s="0"/>
      <c r="PEE74" s="0"/>
      <c r="PEF74" s="0"/>
      <c r="PEG74" s="0"/>
      <c r="PEH74" s="0"/>
      <c r="PEI74" s="0"/>
      <c r="PEJ74" s="0"/>
      <c r="PEK74" s="0"/>
      <c r="PEL74" s="0"/>
      <c r="PEM74" s="0"/>
      <c r="PEN74" s="0"/>
      <c r="PEO74" s="0"/>
      <c r="PEP74" s="0"/>
      <c r="PEQ74" s="0"/>
      <c r="PER74" s="0"/>
      <c r="PES74" s="0"/>
      <c r="PET74" s="0"/>
      <c r="PEU74" s="0"/>
      <c r="PEV74" s="0"/>
      <c r="PEW74" s="0"/>
      <c r="PEX74" s="0"/>
      <c r="PEY74" s="0"/>
      <c r="PEZ74" s="0"/>
      <c r="PFA74" s="0"/>
      <c r="PFB74" s="0"/>
      <c r="PFC74" s="0"/>
      <c r="PFD74" s="0"/>
      <c r="PFE74" s="0"/>
      <c r="PFF74" s="0"/>
      <c r="PFG74" s="0"/>
      <c r="PFH74" s="0"/>
      <c r="PFI74" s="0"/>
      <c r="PFJ74" s="0"/>
      <c r="PFK74" s="0"/>
      <c r="PFL74" s="0"/>
      <c r="PFM74" s="0"/>
      <c r="PFN74" s="0"/>
      <c r="PFO74" s="0"/>
      <c r="PFP74" s="0"/>
      <c r="PFQ74" s="0"/>
      <c r="PFR74" s="0"/>
      <c r="PFS74" s="0"/>
      <c r="PFT74" s="0"/>
      <c r="PFU74" s="0"/>
      <c r="PFV74" s="0"/>
      <c r="PFW74" s="0"/>
      <c r="PFX74" s="0"/>
      <c r="PFY74" s="0"/>
      <c r="PFZ74" s="0"/>
      <c r="PGA74" s="0"/>
      <c r="PGB74" s="0"/>
      <c r="PGC74" s="0"/>
      <c r="PGD74" s="0"/>
      <c r="PGE74" s="0"/>
      <c r="PGF74" s="0"/>
      <c r="PGG74" s="0"/>
      <c r="PGH74" s="0"/>
      <c r="PGI74" s="0"/>
      <c r="PGJ74" s="0"/>
      <c r="PGK74" s="0"/>
      <c r="PGL74" s="0"/>
      <c r="PGM74" s="0"/>
      <c r="PGN74" s="0"/>
      <c r="PGO74" s="0"/>
      <c r="PGP74" s="0"/>
      <c r="PGQ74" s="0"/>
      <c r="PGR74" s="0"/>
      <c r="PGS74" s="0"/>
      <c r="PGT74" s="0"/>
      <c r="PGU74" s="0"/>
      <c r="PGV74" s="0"/>
      <c r="PGW74" s="0"/>
      <c r="PGX74" s="0"/>
      <c r="PGY74" s="0"/>
      <c r="PGZ74" s="0"/>
      <c r="PHA74" s="0"/>
      <c r="PHB74" s="0"/>
      <c r="PHC74" s="0"/>
      <c r="PHD74" s="0"/>
      <c r="PHE74" s="0"/>
      <c r="PHF74" s="0"/>
      <c r="PHG74" s="0"/>
      <c r="PHH74" s="0"/>
      <c r="PHI74" s="0"/>
      <c r="PHJ74" s="0"/>
      <c r="PHK74" s="0"/>
      <c r="PHL74" s="0"/>
      <c r="PHM74" s="0"/>
      <c r="PHN74" s="0"/>
      <c r="PHO74" s="0"/>
      <c r="PHP74" s="0"/>
      <c r="PHQ74" s="0"/>
      <c r="PHR74" s="0"/>
      <c r="PHS74" s="0"/>
      <c r="PHT74" s="0"/>
      <c r="PHU74" s="0"/>
      <c r="PHV74" s="0"/>
      <c r="PHW74" s="0"/>
      <c r="PHX74" s="0"/>
      <c r="PHY74" s="0"/>
      <c r="PHZ74" s="0"/>
      <c r="PIA74" s="0"/>
      <c r="PIB74" s="0"/>
      <c r="PIC74" s="0"/>
      <c r="PID74" s="0"/>
      <c r="PIE74" s="0"/>
      <c r="PIF74" s="0"/>
      <c r="PIG74" s="0"/>
      <c r="PIH74" s="0"/>
      <c r="PII74" s="0"/>
      <c r="PIJ74" s="0"/>
      <c r="PIK74" s="0"/>
      <c r="PIL74" s="0"/>
      <c r="PIM74" s="0"/>
      <c r="PIN74" s="0"/>
      <c r="PIO74" s="0"/>
      <c r="PIP74" s="0"/>
      <c r="PIQ74" s="0"/>
      <c r="PIR74" s="0"/>
      <c r="PIS74" s="0"/>
      <c r="PIT74" s="0"/>
      <c r="PIU74" s="0"/>
      <c r="PIV74" s="0"/>
      <c r="PIW74" s="0"/>
      <c r="PIX74" s="0"/>
      <c r="PIY74" s="0"/>
      <c r="PIZ74" s="0"/>
      <c r="PJA74" s="0"/>
      <c r="PJB74" s="0"/>
      <c r="PJC74" s="0"/>
      <c r="PJD74" s="0"/>
      <c r="PJE74" s="0"/>
      <c r="PJF74" s="0"/>
      <c r="PJG74" s="0"/>
      <c r="PJH74" s="0"/>
      <c r="PJI74" s="0"/>
      <c r="PJJ74" s="0"/>
      <c r="PJK74" s="0"/>
      <c r="PJL74" s="0"/>
      <c r="PJM74" s="0"/>
      <c r="PJN74" s="0"/>
      <c r="PJO74" s="0"/>
      <c r="PJP74" s="0"/>
      <c r="PJQ74" s="0"/>
      <c r="PJR74" s="0"/>
      <c r="PJS74" s="0"/>
      <c r="PJT74" s="0"/>
      <c r="PJU74" s="0"/>
      <c r="PJV74" s="0"/>
      <c r="PJW74" s="0"/>
      <c r="PJX74" s="0"/>
      <c r="PJY74" s="0"/>
      <c r="PJZ74" s="0"/>
      <c r="PKA74" s="0"/>
      <c r="PKB74" s="0"/>
      <c r="PKC74" s="0"/>
      <c r="PKD74" s="0"/>
      <c r="PKE74" s="0"/>
      <c r="PKF74" s="0"/>
      <c r="PKG74" s="0"/>
      <c r="PKH74" s="0"/>
      <c r="PKI74" s="0"/>
      <c r="PKJ74" s="0"/>
      <c r="PKK74" s="0"/>
      <c r="PKL74" s="0"/>
      <c r="PKM74" s="0"/>
      <c r="PKN74" s="0"/>
      <c r="PKO74" s="0"/>
      <c r="PKP74" s="0"/>
      <c r="PKQ74" s="0"/>
      <c r="PKR74" s="0"/>
      <c r="PKS74" s="0"/>
      <c r="PKT74" s="0"/>
      <c r="PKU74" s="0"/>
      <c r="PKV74" s="0"/>
      <c r="PKW74" s="0"/>
      <c r="PKX74" s="0"/>
      <c r="PKY74" s="0"/>
      <c r="PKZ74" s="0"/>
      <c r="PLA74" s="0"/>
      <c r="PLB74" s="0"/>
      <c r="PLC74" s="0"/>
      <c r="PLD74" s="0"/>
      <c r="PLE74" s="0"/>
      <c r="PLF74" s="0"/>
      <c r="PLG74" s="0"/>
      <c r="PLH74" s="0"/>
      <c r="PLI74" s="0"/>
      <c r="PLJ74" s="0"/>
      <c r="PLK74" s="0"/>
      <c r="PLL74" s="0"/>
      <c r="PLM74" s="0"/>
      <c r="PLN74" s="0"/>
      <c r="PLO74" s="0"/>
      <c r="PLP74" s="0"/>
      <c r="PLQ74" s="0"/>
      <c r="PLR74" s="0"/>
      <c r="PLS74" s="0"/>
      <c r="PLT74" s="0"/>
      <c r="PLU74" s="0"/>
      <c r="PLV74" s="0"/>
      <c r="PLW74" s="0"/>
      <c r="PLX74" s="0"/>
      <c r="PLY74" s="0"/>
      <c r="PLZ74" s="0"/>
      <c r="PMA74" s="0"/>
      <c r="PMB74" s="0"/>
      <c r="PMC74" s="0"/>
      <c r="PMD74" s="0"/>
      <c r="PME74" s="0"/>
      <c r="PMF74" s="0"/>
      <c r="PMG74" s="0"/>
      <c r="PMH74" s="0"/>
      <c r="PMI74" s="0"/>
      <c r="PMJ74" s="0"/>
      <c r="PMK74" s="0"/>
      <c r="PML74" s="0"/>
      <c r="PMM74" s="0"/>
      <c r="PMN74" s="0"/>
      <c r="PMO74" s="0"/>
      <c r="PMP74" s="0"/>
      <c r="PMQ74" s="0"/>
      <c r="PMR74" s="0"/>
      <c r="PMS74" s="0"/>
      <c r="PMT74" s="0"/>
      <c r="PMU74" s="0"/>
      <c r="PMV74" s="0"/>
      <c r="PMW74" s="0"/>
      <c r="PMX74" s="0"/>
      <c r="PMY74" s="0"/>
      <c r="PMZ74" s="0"/>
      <c r="PNA74" s="0"/>
      <c r="PNB74" s="0"/>
      <c r="PNC74" s="0"/>
      <c r="PND74" s="0"/>
      <c r="PNE74" s="0"/>
      <c r="PNF74" s="0"/>
      <c r="PNG74" s="0"/>
      <c r="PNH74" s="0"/>
      <c r="PNI74" s="0"/>
      <c r="PNJ74" s="0"/>
      <c r="PNK74" s="0"/>
      <c r="PNL74" s="0"/>
      <c r="PNM74" s="0"/>
      <c r="PNN74" s="0"/>
      <c r="PNO74" s="0"/>
      <c r="PNP74" s="0"/>
      <c r="PNQ74" s="0"/>
      <c r="PNR74" s="0"/>
      <c r="PNS74" s="0"/>
      <c r="PNT74" s="0"/>
      <c r="PNU74" s="0"/>
      <c r="PNV74" s="0"/>
      <c r="PNW74" s="0"/>
      <c r="PNX74" s="0"/>
      <c r="PNY74" s="0"/>
      <c r="PNZ74" s="0"/>
      <c r="POA74" s="0"/>
      <c r="POB74" s="0"/>
      <c r="POC74" s="0"/>
      <c r="POD74" s="0"/>
      <c r="POE74" s="0"/>
      <c r="POF74" s="0"/>
      <c r="POG74" s="0"/>
      <c r="POH74" s="0"/>
      <c r="POI74" s="0"/>
      <c r="POJ74" s="0"/>
      <c r="POK74" s="0"/>
      <c r="POL74" s="0"/>
      <c r="POM74" s="0"/>
      <c r="PON74" s="0"/>
      <c r="POO74" s="0"/>
      <c r="POP74" s="0"/>
      <c r="POQ74" s="0"/>
      <c r="POR74" s="0"/>
      <c r="POS74" s="0"/>
      <c r="POT74" s="0"/>
      <c r="POU74" s="0"/>
      <c r="POV74" s="0"/>
      <c r="POW74" s="0"/>
      <c r="POX74" s="0"/>
      <c r="POY74" s="0"/>
      <c r="POZ74" s="0"/>
      <c r="PPA74" s="0"/>
      <c r="PPB74" s="0"/>
      <c r="PPC74" s="0"/>
      <c r="PPD74" s="0"/>
      <c r="PPE74" s="0"/>
      <c r="PPF74" s="0"/>
      <c r="PPG74" s="0"/>
      <c r="PPH74" s="0"/>
      <c r="PPI74" s="0"/>
      <c r="PPJ74" s="0"/>
      <c r="PPK74" s="0"/>
      <c r="PPL74" s="0"/>
      <c r="PPM74" s="0"/>
      <c r="PPN74" s="0"/>
      <c r="PPO74" s="0"/>
      <c r="PPP74" s="0"/>
      <c r="PPQ74" s="0"/>
      <c r="PPR74" s="0"/>
      <c r="PPS74" s="0"/>
      <c r="PPT74" s="0"/>
      <c r="PPU74" s="0"/>
      <c r="PPV74" s="0"/>
      <c r="PPW74" s="0"/>
      <c r="PPX74" s="0"/>
      <c r="PPY74" s="0"/>
      <c r="PPZ74" s="0"/>
      <c r="PQA74" s="0"/>
      <c r="PQB74" s="0"/>
      <c r="PQC74" s="0"/>
      <c r="PQD74" s="0"/>
      <c r="PQE74" s="0"/>
      <c r="PQF74" s="0"/>
      <c r="PQG74" s="0"/>
      <c r="PQH74" s="0"/>
      <c r="PQI74" s="0"/>
      <c r="PQJ74" s="0"/>
      <c r="PQK74" s="0"/>
      <c r="PQL74" s="0"/>
      <c r="PQM74" s="0"/>
      <c r="PQN74" s="0"/>
      <c r="PQO74" s="0"/>
      <c r="PQP74" s="0"/>
      <c r="PQQ74" s="0"/>
      <c r="PQR74" s="0"/>
      <c r="PQS74" s="0"/>
      <c r="PQT74" s="0"/>
      <c r="PQU74" s="0"/>
      <c r="PQV74" s="0"/>
      <c r="PQW74" s="0"/>
      <c r="PQX74" s="0"/>
      <c r="PQY74" s="0"/>
      <c r="PQZ74" s="0"/>
      <c r="PRA74" s="0"/>
      <c r="PRB74" s="0"/>
      <c r="PRC74" s="0"/>
      <c r="PRD74" s="0"/>
      <c r="PRE74" s="0"/>
      <c r="PRF74" s="0"/>
      <c r="PRG74" s="0"/>
      <c r="PRH74" s="0"/>
      <c r="PRI74" s="0"/>
      <c r="PRJ74" s="0"/>
      <c r="PRK74" s="0"/>
      <c r="PRL74" s="0"/>
      <c r="PRM74" s="0"/>
      <c r="PRN74" s="0"/>
      <c r="PRO74" s="0"/>
      <c r="PRP74" s="0"/>
      <c r="PRQ74" s="0"/>
      <c r="PRR74" s="0"/>
      <c r="PRS74" s="0"/>
      <c r="PRT74" s="0"/>
      <c r="PRU74" s="0"/>
      <c r="PRV74" s="0"/>
      <c r="PRW74" s="0"/>
      <c r="PRX74" s="0"/>
      <c r="PRY74" s="0"/>
      <c r="PRZ74" s="0"/>
      <c r="PSA74" s="0"/>
      <c r="PSB74" s="0"/>
      <c r="PSC74" s="0"/>
      <c r="PSD74" s="0"/>
      <c r="PSE74" s="0"/>
      <c r="PSF74" s="0"/>
      <c r="PSG74" s="0"/>
      <c r="PSH74" s="0"/>
      <c r="PSI74" s="0"/>
      <c r="PSJ74" s="0"/>
      <c r="PSK74" s="0"/>
      <c r="PSL74" s="0"/>
      <c r="PSM74" s="0"/>
      <c r="PSN74" s="0"/>
      <c r="PSO74" s="0"/>
      <c r="PSP74" s="0"/>
      <c r="PSQ74" s="0"/>
      <c r="PSR74" s="0"/>
      <c r="PSS74" s="0"/>
      <c r="PST74" s="0"/>
      <c r="PSU74" s="0"/>
      <c r="PSV74" s="0"/>
      <c r="PSW74" s="0"/>
      <c r="PSX74" s="0"/>
      <c r="PSY74" s="0"/>
      <c r="PSZ74" s="0"/>
      <c r="PTA74" s="0"/>
      <c r="PTB74" s="0"/>
      <c r="PTC74" s="0"/>
      <c r="PTD74" s="0"/>
      <c r="PTE74" s="0"/>
      <c r="PTF74" s="0"/>
      <c r="PTG74" s="0"/>
      <c r="PTH74" s="0"/>
      <c r="PTI74" s="0"/>
      <c r="PTJ74" s="0"/>
      <c r="PTK74" s="0"/>
      <c r="PTL74" s="0"/>
      <c r="PTM74" s="0"/>
      <c r="PTN74" s="0"/>
      <c r="PTO74" s="0"/>
      <c r="PTP74" s="0"/>
      <c r="PTQ74" s="0"/>
      <c r="PTR74" s="0"/>
      <c r="PTS74" s="0"/>
      <c r="PTT74" s="0"/>
      <c r="PTU74" s="0"/>
      <c r="PTV74" s="0"/>
      <c r="PTW74" s="0"/>
      <c r="PTX74" s="0"/>
      <c r="PTY74" s="0"/>
      <c r="PTZ74" s="0"/>
      <c r="PUA74" s="0"/>
      <c r="PUB74" s="0"/>
      <c r="PUC74" s="0"/>
      <c r="PUD74" s="0"/>
      <c r="PUE74" s="0"/>
      <c r="PUF74" s="0"/>
      <c r="PUG74" s="0"/>
      <c r="PUH74" s="0"/>
      <c r="PUI74" s="0"/>
      <c r="PUJ74" s="0"/>
      <c r="PUK74" s="0"/>
      <c r="PUL74" s="0"/>
      <c r="PUM74" s="0"/>
      <c r="PUN74" s="0"/>
      <c r="PUO74" s="0"/>
      <c r="PUP74" s="0"/>
      <c r="PUQ74" s="0"/>
      <c r="PUR74" s="0"/>
      <c r="PUS74" s="0"/>
      <c r="PUT74" s="0"/>
      <c r="PUU74" s="0"/>
      <c r="PUV74" s="0"/>
      <c r="PUW74" s="0"/>
      <c r="PUX74" s="0"/>
      <c r="PUY74" s="0"/>
      <c r="PUZ74" s="0"/>
      <c r="PVA74" s="0"/>
      <c r="PVB74" s="0"/>
      <c r="PVC74" s="0"/>
      <c r="PVD74" s="0"/>
      <c r="PVE74" s="0"/>
      <c r="PVF74" s="0"/>
      <c r="PVG74" s="0"/>
      <c r="PVH74" s="0"/>
      <c r="PVI74" s="0"/>
      <c r="PVJ74" s="0"/>
      <c r="PVK74" s="0"/>
      <c r="PVL74" s="0"/>
      <c r="PVM74" s="0"/>
      <c r="PVN74" s="0"/>
      <c r="PVO74" s="0"/>
      <c r="PVP74" s="0"/>
      <c r="PVQ74" s="0"/>
      <c r="PVR74" s="0"/>
      <c r="PVS74" s="0"/>
      <c r="PVT74" s="0"/>
      <c r="PVU74" s="0"/>
      <c r="PVV74" s="0"/>
      <c r="PVW74" s="0"/>
      <c r="PVX74" s="0"/>
      <c r="PVY74" s="0"/>
      <c r="PVZ74" s="0"/>
      <c r="PWA74" s="0"/>
      <c r="PWB74" s="0"/>
      <c r="PWC74" s="0"/>
      <c r="PWD74" s="0"/>
      <c r="PWE74" s="0"/>
      <c r="PWF74" s="0"/>
      <c r="PWG74" s="0"/>
      <c r="PWH74" s="0"/>
      <c r="PWI74" s="0"/>
      <c r="PWJ74" s="0"/>
      <c r="PWK74" s="0"/>
      <c r="PWL74" s="0"/>
      <c r="PWM74" s="0"/>
      <c r="PWN74" s="0"/>
      <c r="PWO74" s="0"/>
      <c r="PWP74" s="0"/>
      <c r="PWQ74" s="0"/>
      <c r="PWR74" s="0"/>
      <c r="PWS74" s="0"/>
      <c r="PWT74" s="0"/>
      <c r="PWU74" s="0"/>
      <c r="PWV74" s="0"/>
      <c r="PWW74" s="0"/>
      <c r="PWX74" s="0"/>
      <c r="PWY74" s="0"/>
      <c r="PWZ74" s="0"/>
      <c r="PXA74" s="0"/>
      <c r="PXB74" s="0"/>
      <c r="PXC74" s="0"/>
      <c r="PXD74" s="0"/>
      <c r="PXE74" s="0"/>
      <c r="PXF74" s="0"/>
      <c r="PXG74" s="0"/>
      <c r="PXH74" s="0"/>
      <c r="PXI74" s="0"/>
      <c r="PXJ74" s="0"/>
      <c r="PXK74" s="0"/>
      <c r="PXL74" s="0"/>
      <c r="PXM74" s="0"/>
      <c r="PXN74" s="0"/>
      <c r="PXO74" s="0"/>
      <c r="PXP74" s="0"/>
      <c r="PXQ74" s="0"/>
      <c r="PXR74" s="0"/>
      <c r="PXS74" s="0"/>
      <c r="PXT74" s="0"/>
      <c r="PXU74" s="0"/>
      <c r="PXV74" s="0"/>
      <c r="PXW74" s="0"/>
      <c r="PXX74" s="0"/>
      <c r="PXY74" s="0"/>
      <c r="PXZ74" s="0"/>
      <c r="PYA74" s="0"/>
      <c r="PYB74" s="0"/>
      <c r="PYC74" s="0"/>
      <c r="PYD74" s="0"/>
      <c r="PYE74" s="0"/>
      <c r="PYF74" s="0"/>
      <c r="PYG74" s="0"/>
      <c r="PYH74" s="0"/>
      <c r="PYI74" s="0"/>
      <c r="PYJ74" s="0"/>
      <c r="PYK74" s="0"/>
      <c r="PYL74" s="0"/>
      <c r="PYM74" s="0"/>
      <c r="PYN74" s="0"/>
      <c r="PYO74" s="0"/>
      <c r="PYP74" s="0"/>
      <c r="PYQ74" s="0"/>
      <c r="PYR74" s="0"/>
      <c r="PYS74" s="0"/>
      <c r="PYT74" s="0"/>
      <c r="PYU74" s="0"/>
      <c r="PYV74" s="0"/>
      <c r="PYW74" s="0"/>
      <c r="PYX74" s="0"/>
      <c r="PYY74" s="0"/>
      <c r="PYZ74" s="0"/>
      <c r="PZA74" s="0"/>
      <c r="PZB74" s="0"/>
      <c r="PZC74" s="0"/>
      <c r="PZD74" s="0"/>
      <c r="PZE74" s="0"/>
      <c r="PZF74" s="0"/>
      <c r="PZG74" s="0"/>
      <c r="PZH74" s="0"/>
      <c r="PZI74" s="0"/>
      <c r="PZJ74" s="0"/>
      <c r="PZK74" s="0"/>
      <c r="PZL74" s="0"/>
      <c r="PZM74" s="0"/>
      <c r="PZN74" s="0"/>
      <c r="PZO74" s="0"/>
      <c r="PZP74" s="0"/>
      <c r="PZQ74" s="0"/>
      <c r="PZR74" s="0"/>
      <c r="PZS74" s="0"/>
      <c r="PZT74" s="0"/>
      <c r="PZU74" s="0"/>
      <c r="PZV74" s="0"/>
      <c r="PZW74" s="0"/>
      <c r="PZX74" s="0"/>
      <c r="PZY74" s="0"/>
      <c r="PZZ74" s="0"/>
      <c r="QAA74" s="0"/>
      <c r="QAB74" s="0"/>
      <c r="QAC74" s="0"/>
      <c r="QAD74" s="0"/>
      <c r="QAE74" s="0"/>
      <c r="QAF74" s="0"/>
      <c r="QAG74" s="0"/>
      <c r="QAH74" s="0"/>
      <c r="QAI74" s="0"/>
      <c r="QAJ74" s="0"/>
      <c r="QAK74" s="0"/>
      <c r="QAL74" s="0"/>
      <c r="QAM74" s="0"/>
      <c r="QAN74" s="0"/>
      <c r="QAO74" s="0"/>
      <c r="QAP74" s="0"/>
      <c r="QAQ74" s="0"/>
      <c r="QAR74" s="0"/>
      <c r="QAS74" s="0"/>
      <c r="QAT74" s="0"/>
      <c r="QAU74" s="0"/>
      <c r="QAV74" s="0"/>
      <c r="QAW74" s="0"/>
      <c r="QAX74" s="0"/>
      <c r="QAY74" s="0"/>
      <c r="QAZ74" s="0"/>
      <c r="QBA74" s="0"/>
      <c r="QBB74" s="0"/>
      <c r="QBC74" s="0"/>
      <c r="QBD74" s="0"/>
      <c r="QBE74" s="0"/>
      <c r="QBF74" s="0"/>
      <c r="QBG74" s="0"/>
      <c r="QBH74" s="0"/>
      <c r="QBI74" s="0"/>
      <c r="QBJ74" s="0"/>
      <c r="QBK74" s="0"/>
      <c r="QBL74" s="0"/>
      <c r="QBM74" s="0"/>
      <c r="QBN74" s="0"/>
      <c r="QBO74" s="0"/>
      <c r="QBP74" s="0"/>
      <c r="QBQ74" s="0"/>
      <c r="QBR74" s="0"/>
      <c r="QBS74" s="0"/>
      <c r="QBT74" s="0"/>
      <c r="QBU74" s="0"/>
      <c r="QBV74" s="0"/>
      <c r="QBW74" s="0"/>
      <c r="QBX74" s="0"/>
      <c r="QBY74" s="0"/>
      <c r="QBZ74" s="0"/>
      <c r="QCA74" s="0"/>
      <c r="QCB74" s="0"/>
      <c r="QCC74" s="0"/>
      <c r="QCD74" s="0"/>
      <c r="QCE74" s="0"/>
      <c r="QCF74" s="0"/>
      <c r="QCG74" s="0"/>
      <c r="QCH74" s="0"/>
      <c r="QCI74" s="0"/>
      <c r="QCJ74" s="0"/>
      <c r="QCK74" s="0"/>
      <c r="QCL74" s="0"/>
      <c r="QCM74" s="0"/>
      <c r="QCN74" s="0"/>
      <c r="QCO74" s="0"/>
      <c r="QCP74" s="0"/>
      <c r="QCQ74" s="0"/>
      <c r="QCR74" s="0"/>
      <c r="QCS74" s="0"/>
      <c r="QCT74" s="0"/>
      <c r="QCU74" s="0"/>
      <c r="QCV74" s="0"/>
      <c r="QCW74" s="0"/>
      <c r="QCX74" s="0"/>
      <c r="QCY74" s="0"/>
      <c r="QCZ74" s="0"/>
      <c r="QDA74" s="0"/>
      <c r="QDB74" s="0"/>
      <c r="QDC74" s="0"/>
      <c r="QDD74" s="0"/>
      <c r="QDE74" s="0"/>
      <c r="QDF74" s="0"/>
      <c r="QDG74" s="0"/>
      <c r="QDH74" s="0"/>
      <c r="QDI74" s="0"/>
      <c r="QDJ74" s="0"/>
      <c r="QDK74" s="0"/>
      <c r="QDL74" s="0"/>
      <c r="QDM74" s="0"/>
      <c r="QDN74" s="0"/>
      <c r="QDO74" s="0"/>
      <c r="QDP74" s="0"/>
      <c r="QDQ74" s="0"/>
      <c r="QDR74" s="0"/>
      <c r="QDS74" s="0"/>
      <c r="QDT74" s="0"/>
      <c r="QDU74" s="0"/>
      <c r="QDV74" s="0"/>
      <c r="QDW74" s="0"/>
      <c r="QDX74" s="0"/>
      <c r="QDY74" s="0"/>
      <c r="QDZ74" s="0"/>
      <c r="QEA74" s="0"/>
      <c r="QEB74" s="0"/>
      <c r="QEC74" s="0"/>
      <c r="QED74" s="0"/>
      <c r="QEE74" s="0"/>
      <c r="QEF74" s="0"/>
      <c r="QEG74" s="0"/>
      <c r="QEH74" s="0"/>
      <c r="QEI74" s="0"/>
      <c r="QEJ74" s="0"/>
      <c r="QEK74" s="0"/>
      <c r="QEL74" s="0"/>
      <c r="QEM74" s="0"/>
      <c r="QEN74" s="0"/>
      <c r="QEO74" s="0"/>
      <c r="QEP74" s="0"/>
      <c r="QEQ74" s="0"/>
      <c r="QER74" s="0"/>
      <c r="QES74" s="0"/>
      <c r="QET74" s="0"/>
      <c r="QEU74" s="0"/>
      <c r="QEV74" s="0"/>
      <c r="QEW74" s="0"/>
      <c r="QEX74" s="0"/>
      <c r="QEY74" s="0"/>
      <c r="QEZ74" s="0"/>
      <c r="QFA74" s="0"/>
      <c r="QFB74" s="0"/>
      <c r="QFC74" s="0"/>
      <c r="QFD74" s="0"/>
      <c r="QFE74" s="0"/>
      <c r="QFF74" s="0"/>
      <c r="QFG74" s="0"/>
      <c r="QFH74" s="0"/>
      <c r="QFI74" s="0"/>
      <c r="QFJ74" s="0"/>
      <c r="QFK74" s="0"/>
      <c r="QFL74" s="0"/>
      <c r="QFM74" s="0"/>
      <c r="QFN74" s="0"/>
      <c r="QFO74" s="0"/>
      <c r="QFP74" s="0"/>
      <c r="QFQ74" s="0"/>
      <c r="QFR74" s="0"/>
      <c r="QFS74" s="0"/>
      <c r="QFT74" s="0"/>
      <c r="QFU74" s="0"/>
      <c r="QFV74" s="0"/>
      <c r="QFW74" s="0"/>
      <c r="QFX74" s="0"/>
      <c r="QFY74" s="0"/>
      <c r="QFZ74" s="0"/>
      <c r="QGA74" s="0"/>
      <c r="QGB74" s="0"/>
      <c r="QGC74" s="0"/>
      <c r="QGD74" s="0"/>
      <c r="QGE74" s="0"/>
      <c r="QGF74" s="0"/>
      <c r="QGG74" s="0"/>
      <c r="QGH74" s="0"/>
      <c r="QGI74" s="0"/>
      <c r="QGJ74" s="0"/>
      <c r="QGK74" s="0"/>
      <c r="QGL74" s="0"/>
      <c r="QGM74" s="0"/>
      <c r="QGN74" s="0"/>
      <c r="QGO74" s="0"/>
      <c r="QGP74" s="0"/>
      <c r="QGQ74" s="0"/>
      <c r="QGR74" s="0"/>
      <c r="QGS74" s="0"/>
      <c r="QGT74" s="0"/>
      <c r="QGU74" s="0"/>
      <c r="QGV74" s="0"/>
      <c r="QGW74" s="0"/>
      <c r="QGX74" s="0"/>
      <c r="QGY74" s="0"/>
      <c r="QGZ74" s="0"/>
      <c r="QHA74" s="0"/>
      <c r="QHB74" s="0"/>
      <c r="QHC74" s="0"/>
      <c r="QHD74" s="0"/>
      <c r="QHE74" s="0"/>
      <c r="QHF74" s="0"/>
      <c r="QHG74" s="0"/>
      <c r="QHH74" s="0"/>
      <c r="QHI74" s="0"/>
      <c r="QHJ74" s="0"/>
      <c r="QHK74" s="0"/>
      <c r="QHL74" s="0"/>
      <c r="QHM74" s="0"/>
      <c r="QHN74" s="0"/>
      <c r="QHO74" s="0"/>
      <c r="QHP74" s="0"/>
      <c r="QHQ74" s="0"/>
      <c r="QHR74" s="0"/>
      <c r="QHS74" s="0"/>
      <c r="QHT74" s="0"/>
      <c r="QHU74" s="0"/>
      <c r="QHV74" s="0"/>
      <c r="QHW74" s="0"/>
      <c r="QHX74" s="0"/>
      <c r="QHY74" s="0"/>
      <c r="QHZ74" s="0"/>
      <c r="QIA74" s="0"/>
      <c r="QIB74" s="0"/>
      <c r="QIC74" s="0"/>
      <c r="QID74" s="0"/>
      <c r="QIE74" s="0"/>
      <c r="QIF74" s="0"/>
      <c r="QIG74" s="0"/>
      <c r="QIH74" s="0"/>
      <c r="QII74" s="0"/>
      <c r="QIJ74" s="0"/>
      <c r="QIK74" s="0"/>
      <c r="QIL74" s="0"/>
      <c r="QIM74" s="0"/>
      <c r="QIN74" s="0"/>
      <c r="QIO74" s="0"/>
      <c r="QIP74" s="0"/>
      <c r="QIQ74" s="0"/>
      <c r="QIR74" s="0"/>
      <c r="QIS74" s="0"/>
      <c r="QIT74" s="0"/>
      <c r="QIU74" s="0"/>
      <c r="QIV74" s="0"/>
      <c r="QIW74" s="0"/>
      <c r="QIX74" s="0"/>
      <c r="QIY74" s="0"/>
      <c r="QIZ74" s="0"/>
      <c r="QJA74" s="0"/>
      <c r="QJB74" s="0"/>
      <c r="QJC74" s="0"/>
      <c r="QJD74" s="0"/>
      <c r="QJE74" s="0"/>
      <c r="QJF74" s="0"/>
      <c r="QJG74" s="0"/>
      <c r="QJH74" s="0"/>
      <c r="QJI74" s="0"/>
      <c r="QJJ74" s="0"/>
      <c r="QJK74" s="0"/>
      <c r="QJL74" s="0"/>
      <c r="QJM74" s="0"/>
      <c r="QJN74" s="0"/>
      <c r="QJO74" s="0"/>
      <c r="QJP74" s="0"/>
      <c r="QJQ74" s="0"/>
      <c r="QJR74" s="0"/>
      <c r="QJS74" s="0"/>
      <c r="QJT74" s="0"/>
      <c r="QJU74" s="0"/>
      <c r="QJV74" s="0"/>
      <c r="QJW74" s="0"/>
      <c r="QJX74" s="0"/>
      <c r="QJY74" s="0"/>
      <c r="QJZ74" s="0"/>
      <c r="QKA74" s="0"/>
      <c r="QKB74" s="0"/>
      <c r="QKC74" s="0"/>
      <c r="QKD74" s="0"/>
      <c r="QKE74" s="0"/>
      <c r="QKF74" s="0"/>
      <c r="QKG74" s="0"/>
      <c r="QKH74" s="0"/>
      <c r="QKI74" s="0"/>
      <c r="QKJ74" s="0"/>
      <c r="QKK74" s="0"/>
      <c r="QKL74" s="0"/>
      <c r="QKM74" s="0"/>
      <c r="QKN74" s="0"/>
      <c r="QKO74" s="0"/>
      <c r="QKP74" s="0"/>
      <c r="QKQ74" s="0"/>
      <c r="QKR74" s="0"/>
      <c r="QKS74" s="0"/>
      <c r="QKT74" s="0"/>
      <c r="QKU74" s="0"/>
      <c r="QKV74" s="0"/>
      <c r="QKW74" s="0"/>
      <c r="QKX74" s="0"/>
      <c r="QKY74" s="0"/>
      <c r="QKZ74" s="0"/>
      <c r="QLA74" s="0"/>
      <c r="QLB74" s="0"/>
      <c r="QLC74" s="0"/>
      <c r="QLD74" s="0"/>
      <c r="QLE74" s="0"/>
      <c r="QLF74" s="0"/>
      <c r="QLG74" s="0"/>
      <c r="QLH74" s="0"/>
      <c r="QLI74" s="0"/>
      <c r="QLJ74" s="0"/>
      <c r="QLK74" s="0"/>
      <c r="QLL74" s="0"/>
      <c r="QLM74" s="0"/>
      <c r="QLN74" s="0"/>
      <c r="QLO74" s="0"/>
      <c r="QLP74" s="0"/>
      <c r="QLQ74" s="0"/>
      <c r="QLR74" s="0"/>
      <c r="QLS74" s="0"/>
      <c r="QLT74" s="0"/>
      <c r="QLU74" s="0"/>
      <c r="QLV74" s="0"/>
      <c r="QLW74" s="0"/>
      <c r="QLX74" s="0"/>
      <c r="QLY74" s="0"/>
      <c r="QLZ74" s="0"/>
      <c r="QMA74" s="0"/>
      <c r="QMB74" s="0"/>
      <c r="QMC74" s="0"/>
      <c r="QMD74" s="0"/>
      <c r="QME74" s="0"/>
      <c r="QMF74" s="0"/>
      <c r="QMG74" s="0"/>
      <c r="QMH74" s="0"/>
      <c r="QMI74" s="0"/>
      <c r="QMJ74" s="0"/>
      <c r="QMK74" s="0"/>
      <c r="QML74" s="0"/>
      <c r="QMM74" s="0"/>
      <c r="QMN74" s="0"/>
      <c r="QMO74" s="0"/>
      <c r="QMP74" s="0"/>
      <c r="QMQ74" s="0"/>
      <c r="QMR74" s="0"/>
      <c r="QMS74" s="0"/>
      <c r="QMT74" s="0"/>
      <c r="QMU74" s="0"/>
      <c r="QMV74" s="0"/>
      <c r="QMW74" s="0"/>
      <c r="QMX74" s="0"/>
      <c r="QMY74" s="0"/>
      <c r="QMZ74" s="0"/>
      <c r="QNA74" s="0"/>
      <c r="QNB74" s="0"/>
      <c r="QNC74" s="0"/>
      <c r="QND74" s="0"/>
      <c r="QNE74" s="0"/>
      <c r="QNF74" s="0"/>
      <c r="QNG74" s="0"/>
      <c r="QNH74" s="0"/>
      <c r="QNI74" s="0"/>
      <c r="QNJ74" s="0"/>
      <c r="QNK74" s="0"/>
      <c r="QNL74" s="0"/>
      <c r="QNM74" s="0"/>
      <c r="QNN74" s="0"/>
      <c r="QNO74" s="0"/>
      <c r="QNP74" s="0"/>
      <c r="QNQ74" s="0"/>
      <c r="QNR74" s="0"/>
      <c r="QNS74" s="0"/>
      <c r="QNT74" s="0"/>
      <c r="QNU74" s="0"/>
      <c r="QNV74" s="0"/>
      <c r="QNW74" s="0"/>
      <c r="QNX74" s="0"/>
      <c r="QNY74" s="0"/>
      <c r="QNZ74" s="0"/>
      <c r="QOA74" s="0"/>
      <c r="QOB74" s="0"/>
      <c r="QOC74" s="0"/>
      <c r="QOD74" s="0"/>
      <c r="QOE74" s="0"/>
      <c r="QOF74" s="0"/>
      <c r="QOG74" s="0"/>
      <c r="QOH74" s="0"/>
      <c r="QOI74" s="0"/>
      <c r="QOJ74" s="0"/>
      <c r="QOK74" s="0"/>
      <c r="QOL74" s="0"/>
      <c r="QOM74" s="0"/>
      <c r="QON74" s="0"/>
      <c r="QOO74" s="0"/>
      <c r="QOP74" s="0"/>
      <c r="QOQ74" s="0"/>
      <c r="QOR74" s="0"/>
      <c r="QOS74" s="0"/>
      <c r="QOT74" s="0"/>
      <c r="QOU74" s="0"/>
      <c r="QOV74" s="0"/>
      <c r="QOW74" s="0"/>
      <c r="QOX74" s="0"/>
      <c r="QOY74" s="0"/>
      <c r="QOZ74" s="0"/>
      <c r="QPA74" s="0"/>
      <c r="QPB74" s="0"/>
      <c r="QPC74" s="0"/>
      <c r="QPD74" s="0"/>
      <c r="QPE74" s="0"/>
      <c r="QPF74" s="0"/>
      <c r="QPG74" s="0"/>
      <c r="QPH74" s="0"/>
      <c r="QPI74" s="0"/>
      <c r="QPJ74" s="0"/>
      <c r="QPK74" s="0"/>
      <c r="QPL74" s="0"/>
      <c r="QPM74" s="0"/>
      <c r="QPN74" s="0"/>
      <c r="QPO74" s="0"/>
      <c r="QPP74" s="0"/>
      <c r="QPQ74" s="0"/>
      <c r="QPR74" s="0"/>
      <c r="QPS74" s="0"/>
      <c r="QPT74" s="0"/>
      <c r="QPU74" s="0"/>
      <c r="QPV74" s="0"/>
      <c r="QPW74" s="0"/>
      <c r="QPX74" s="0"/>
      <c r="QPY74" s="0"/>
      <c r="QPZ74" s="0"/>
      <c r="QQA74" s="0"/>
      <c r="QQB74" s="0"/>
      <c r="QQC74" s="0"/>
      <c r="QQD74" s="0"/>
      <c r="QQE74" s="0"/>
      <c r="QQF74" s="0"/>
      <c r="QQG74" s="0"/>
      <c r="QQH74" s="0"/>
      <c r="QQI74" s="0"/>
      <c r="QQJ74" s="0"/>
      <c r="QQK74" s="0"/>
      <c r="QQL74" s="0"/>
      <c r="QQM74" s="0"/>
      <c r="QQN74" s="0"/>
      <c r="QQO74" s="0"/>
      <c r="QQP74" s="0"/>
      <c r="QQQ74" s="0"/>
      <c r="QQR74" s="0"/>
      <c r="QQS74" s="0"/>
      <c r="QQT74" s="0"/>
      <c r="QQU74" s="0"/>
      <c r="QQV74" s="0"/>
      <c r="QQW74" s="0"/>
      <c r="QQX74" s="0"/>
      <c r="QQY74" s="0"/>
      <c r="QQZ74" s="0"/>
      <c r="QRA74" s="0"/>
      <c r="QRB74" s="0"/>
      <c r="QRC74" s="0"/>
      <c r="QRD74" s="0"/>
      <c r="QRE74" s="0"/>
      <c r="QRF74" s="0"/>
      <c r="QRG74" s="0"/>
      <c r="QRH74" s="0"/>
      <c r="QRI74" s="0"/>
      <c r="QRJ74" s="0"/>
      <c r="QRK74" s="0"/>
      <c r="QRL74" s="0"/>
      <c r="QRM74" s="0"/>
      <c r="QRN74" s="0"/>
      <c r="QRO74" s="0"/>
      <c r="QRP74" s="0"/>
      <c r="QRQ74" s="0"/>
      <c r="QRR74" s="0"/>
      <c r="QRS74" s="0"/>
      <c r="QRT74" s="0"/>
      <c r="QRU74" s="0"/>
      <c r="QRV74" s="0"/>
      <c r="QRW74" s="0"/>
      <c r="QRX74" s="0"/>
      <c r="QRY74" s="0"/>
      <c r="QRZ74" s="0"/>
      <c r="QSA74" s="0"/>
      <c r="QSB74" s="0"/>
      <c r="QSC74" s="0"/>
      <c r="QSD74" s="0"/>
      <c r="QSE74" s="0"/>
      <c r="QSF74" s="0"/>
      <c r="QSG74" s="0"/>
      <c r="QSH74" s="0"/>
      <c r="QSI74" s="0"/>
      <c r="QSJ74" s="0"/>
      <c r="QSK74" s="0"/>
      <c r="QSL74" s="0"/>
      <c r="QSM74" s="0"/>
      <c r="QSN74" s="0"/>
      <c r="QSO74" s="0"/>
      <c r="QSP74" s="0"/>
      <c r="QSQ74" s="0"/>
      <c r="QSR74" s="0"/>
      <c r="QSS74" s="0"/>
      <c r="QST74" s="0"/>
      <c r="QSU74" s="0"/>
      <c r="QSV74" s="0"/>
      <c r="QSW74" s="0"/>
      <c r="QSX74" s="0"/>
      <c r="QSY74" s="0"/>
      <c r="QSZ74" s="0"/>
      <c r="QTA74" s="0"/>
      <c r="QTB74" s="0"/>
      <c r="QTC74" s="0"/>
      <c r="QTD74" s="0"/>
      <c r="QTE74" s="0"/>
      <c r="QTF74" s="0"/>
      <c r="QTG74" s="0"/>
      <c r="QTH74" s="0"/>
      <c r="QTI74" s="0"/>
      <c r="QTJ74" s="0"/>
      <c r="QTK74" s="0"/>
      <c r="QTL74" s="0"/>
      <c r="QTM74" s="0"/>
      <c r="QTN74" s="0"/>
      <c r="QTO74" s="0"/>
      <c r="QTP74" s="0"/>
      <c r="QTQ74" s="0"/>
      <c r="QTR74" s="0"/>
      <c r="QTS74" s="0"/>
      <c r="QTT74" s="0"/>
      <c r="QTU74" s="0"/>
      <c r="QTV74" s="0"/>
      <c r="QTW74" s="0"/>
      <c r="QTX74" s="0"/>
      <c r="QTY74" s="0"/>
      <c r="QTZ74" s="0"/>
      <c r="QUA74" s="0"/>
      <c r="QUB74" s="0"/>
      <c r="QUC74" s="0"/>
      <c r="QUD74" s="0"/>
      <c r="QUE74" s="0"/>
      <c r="QUF74" s="0"/>
      <c r="QUG74" s="0"/>
      <c r="QUH74" s="0"/>
      <c r="QUI74" s="0"/>
      <c r="QUJ74" s="0"/>
      <c r="QUK74" s="0"/>
      <c r="QUL74" s="0"/>
      <c r="QUM74" s="0"/>
      <c r="QUN74" s="0"/>
      <c r="QUO74" s="0"/>
      <c r="QUP74" s="0"/>
      <c r="QUQ74" s="0"/>
      <c r="QUR74" s="0"/>
      <c r="QUS74" s="0"/>
      <c r="QUT74" s="0"/>
      <c r="QUU74" s="0"/>
      <c r="QUV74" s="0"/>
      <c r="QUW74" s="0"/>
      <c r="QUX74" s="0"/>
      <c r="QUY74" s="0"/>
      <c r="QUZ74" s="0"/>
      <c r="QVA74" s="0"/>
      <c r="QVB74" s="0"/>
      <c r="QVC74" s="0"/>
      <c r="QVD74" s="0"/>
      <c r="QVE74" s="0"/>
      <c r="QVF74" s="0"/>
      <c r="QVG74" s="0"/>
      <c r="QVH74" s="0"/>
      <c r="QVI74" s="0"/>
      <c r="QVJ74" s="0"/>
      <c r="QVK74" s="0"/>
      <c r="QVL74" s="0"/>
      <c r="QVM74" s="0"/>
      <c r="QVN74" s="0"/>
      <c r="QVO74" s="0"/>
      <c r="QVP74" s="0"/>
      <c r="QVQ74" s="0"/>
      <c r="QVR74" s="0"/>
      <c r="QVS74" s="0"/>
      <c r="QVT74" s="0"/>
      <c r="QVU74" s="0"/>
      <c r="QVV74" s="0"/>
      <c r="QVW74" s="0"/>
      <c r="QVX74" s="0"/>
      <c r="QVY74" s="0"/>
      <c r="QVZ74" s="0"/>
      <c r="QWA74" s="0"/>
      <c r="QWB74" s="0"/>
      <c r="QWC74" s="0"/>
      <c r="QWD74" s="0"/>
      <c r="QWE74" s="0"/>
      <c r="QWF74" s="0"/>
      <c r="QWG74" s="0"/>
      <c r="QWH74" s="0"/>
      <c r="QWI74" s="0"/>
      <c r="QWJ74" s="0"/>
      <c r="QWK74" s="0"/>
      <c r="QWL74" s="0"/>
      <c r="QWM74" s="0"/>
      <c r="QWN74" s="0"/>
      <c r="QWO74" s="0"/>
      <c r="QWP74" s="0"/>
      <c r="QWQ74" s="0"/>
      <c r="QWR74" s="0"/>
      <c r="QWS74" s="0"/>
      <c r="QWT74" s="0"/>
      <c r="QWU74" s="0"/>
      <c r="QWV74" s="0"/>
      <c r="QWW74" s="0"/>
      <c r="QWX74" s="0"/>
      <c r="QWY74" s="0"/>
      <c r="QWZ74" s="0"/>
      <c r="QXA74" s="0"/>
      <c r="QXB74" s="0"/>
      <c r="QXC74" s="0"/>
      <c r="QXD74" s="0"/>
      <c r="QXE74" s="0"/>
      <c r="QXF74" s="0"/>
      <c r="QXG74" s="0"/>
      <c r="QXH74" s="0"/>
      <c r="QXI74" s="0"/>
      <c r="QXJ74" s="0"/>
      <c r="QXK74" s="0"/>
      <c r="QXL74" s="0"/>
      <c r="QXM74" s="0"/>
      <c r="QXN74" s="0"/>
      <c r="QXO74" s="0"/>
      <c r="QXP74" s="0"/>
      <c r="QXQ74" s="0"/>
      <c r="QXR74" s="0"/>
      <c r="QXS74" s="0"/>
      <c r="QXT74" s="0"/>
      <c r="QXU74" s="0"/>
      <c r="QXV74" s="0"/>
      <c r="QXW74" s="0"/>
      <c r="QXX74" s="0"/>
      <c r="QXY74" s="0"/>
      <c r="QXZ74" s="0"/>
      <c r="QYA74" s="0"/>
      <c r="QYB74" s="0"/>
      <c r="QYC74" s="0"/>
      <c r="QYD74" s="0"/>
      <c r="QYE74" s="0"/>
      <c r="QYF74" s="0"/>
      <c r="QYG74" s="0"/>
      <c r="QYH74" s="0"/>
      <c r="QYI74" s="0"/>
      <c r="QYJ74" s="0"/>
      <c r="QYK74" s="0"/>
      <c r="QYL74" s="0"/>
      <c r="QYM74" s="0"/>
      <c r="QYN74" s="0"/>
      <c r="QYO74" s="0"/>
      <c r="QYP74" s="0"/>
      <c r="QYQ74" s="0"/>
      <c r="QYR74" s="0"/>
      <c r="QYS74" s="0"/>
      <c r="QYT74" s="0"/>
      <c r="QYU74" s="0"/>
      <c r="QYV74" s="0"/>
      <c r="QYW74" s="0"/>
      <c r="QYX74" s="0"/>
      <c r="QYY74" s="0"/>
      <c r="QYZ74" s="0"/>
      <c r="QZA74" s="0"/>
      <c r="QZB74" s="0"/>
      <c r="QZC74" s="0"/>
      <c r="QZD74" s="0"/>
      <c r="QZE74" s="0"/>
      <c r="QZF74" s="0"/>
      <c r="QZG74" s="0"/>
      <c r="QZH74" s="0"/>
      <c r="QZI74" s="0"/>
      <c r="QZJ74" s="0"/>
      <c r="QZK74" s="0"/>
      <c r="QZL74" s="0"/>
      <c r="QZM74" s="0"/>
      <c r="QZN74" s="0"/>
      <c r="QZO74" s="0"/>
      <c r="QZP74" s="0"/>
      <c r="QZQ74" s="0"/>
      <c r="QZR74" s="0"/>
      <c r="QZS74" s="0"/>
      <c r="QZT74" s="0"/>
      <c r="QZU74" s="0"/>
      <c r="QZV74" s="0"/>
      <c r="QZW74" s="0"/>
      <c r="QZX74" s="0"/>
      <c r="QZY74" s="0"/>
      <c r="QZZ74" s="0"/>
      <c r="RAA74" s="0"/>
      <c r="RAB74" s="0"/>
      <c r="RAC74" s="0"/>
      <c r="RAD74" s="0"/>
      <c r="RAE74" s="0"/>
      <c r="RAF74" s="0"/>
      <c r="RAG74" s="0"/>
      <c r="RAH74" s="0"/>
      <c r="RAI74" s="0"/>
      <c r="RAJ74" s="0"/>
      <c r="RAK74" s="0"/>
      <c r="RAL74" s="0"/>
      <c r="RAM74" s="0"/>
      <c r="RAN74" s="0"/>
      <c r="RAO74" s="0"/>
      <c r="RAP74" s="0"/>
      <c r="RAQ74" s="0"/>
      <c r="RAR74" s="0"/>
      <c r="RAS74" s="0"/>
      <c r="RAT74" s="0"/>
      <c r="RAU74" s="0"/>
      <c r="RAV74" s="0"/>
      <c r="RAW74" s="0"/>
      <c r="RAX74" s="0"/>
      <c r="RAY74" s="0"/>
      <c r="RAZ74" s="0"/>
      <c r="RBA74" s="0"/>
      <c r="RBB74" s="0"/>
      <c r="RBC74" s="0"/>
      <c r="RBD74" s="0"/>
      <c r="RBE74" s="0"/>
      <c r="RBF74" s="0"/>
      <c r="RBG74" s="0"/>
      <c r="RBH74" s="0"/>
      <c r="RBI74" s="0"/>
      <c r="RBJ74" s="0"/>
      <c r="RBK74" s="0"/>
      <c r="RBL74" s="0"/>
      <c r="RBM74" s="0"/>
      <c r="RBN74" s="0"/>
      <c r="RBO74" s="0"/>
      <c r="RBP74" s="0"/>
      <c r="RBQ74" s="0"/>
      <c r="RBR74" s="0"/>
      <c r="RBS74" s="0"/>
      <c r="RBT74" s="0"/>
      <c r="RBU74" s="0"/>
      <c r="RBV74" s="0"/>
      <c r="RBW74" s="0"/>
      <c r="RBX74" s="0"/>
      <c r="RBY74" s="0"/>
      <c r="RBZ74" s="0"/>
      <c r="RCA74" s="0"/>
      <c r="RCB74" s="0"/>
      <c r="RCC74" s="0"/>
      <c r="RCD74" s="0"/>
      <c r="RCE74" s="0"/>
      <c r="RCF74" s="0"/>
      <c r="RCG74" s="0"/>
      <c r="RCH74" s="0"/>
      <c r="RCI74" s="0"/>
      <c r="RCJ74" s="0"/>
      <c r="RCK74" s="0"/>
      <c r="RCL74" s="0"/>
      <c r="RCM74" s="0"/>
      <c r="RCN74" s="0"/>
      <c r="RCO74" s="0"/>
      <c r="RCP74" s="0"/>
      <c r="RCQ74" s="0"/>
      <c r="RCR74" s="0"/>
      <c r="RCS74" s="0"/>
      <c r="RCT74" s="0"/>
      <c r="RCU74" s="0"/>
      <c r="RCV74" s="0"/>
      <c r="RCW74" s="0"/>
      <c r="RCX74" s="0"/>
      <c r="RCY74" s="0"/>
      <c r="RCZ74" s="0"/>
      <c r="RDA74" s="0"/>
      <c r="RDB74" s="0"/>
      <c r="RDC74" s="0"/>
      <c r="RDD74" s="0"/>
      <c r="RDE74" s="0"/>
      <c r="RDF74" s="0"/>
      <c r="RDG74" s="0"/>
      <c r="RDH74" s="0"/>
      <c r="RDI74" s="0"/>
      <c r="RDJ74" s="0"/>
      <c r="RDK74" s="0"/>
      <c r="RDL74" s="0"/>
      <c r="RDM74" s="0"/>
      <c r="RDN74" s="0"/>
      <c r="RDO74" s="0"/>
      <c r="RDP74" s="0"/>
      <c r="RDQ74" s="0"/>
      <c r="RDR74" s="0"/>
      <c r="RDS74" s="0"/>
      <c r="RDT74" s="0"/>
      <c r="RDU74" s="0"/>
      <c r="RDV74" s="0"/>
      <c r="RDW74" s="0"/>
      <c r="RDX74" s="0"/>
      <c r="RDY74" s="0"/>
      <c r="RDZ74" s="0"/>
      <c r="REA74" s="0"/>
      <c r="REB74" s="0"/>
      <c r="REC74" s="0"/>
      <c r="RED74" s="0"/>
      <c r="REE74" s="0"/>
      <c r="REF74" s="0"/>
      <c r="REG74" s="0"/>
      <c r="REH74" s="0"/>
      <c r="REI74" s="0"/>
      <c r="REJ74" s="0"/>
      <c r="REK74" s="0"/>
      <c r="REL74" s="0"/>
      <c r="REM74" s="0"/>
      <c r="REN74" s="0"/>
      <c r="REO74" s="0"/>
      <c r="REP74" s="0"/>
      <c r="REQ74" s="0"/>
      <c r="RER74" s="0"/>
      <c r="RES74" s="0"/>
      <c r="RET74" s="0"/>
      <c r="REU74" s="0"/>
      <c r="REV74" s="0"/>
      <c r="REW74" s="0"/>
      <c r="REX74" s="0"/>
      <c r="REY74" s="0"/>
      <c r="REZ74" s="0"/>
      <c r="RFA74" s="0"/>
      <c r="RFB74" s="0"/>
      <c r="RFC74" s="0"/>
      <c r="RFD74" s="0"/>
      <c r="RFE74" s="0"/>
      <c r="RFF74" s="0"/>
      <c r="RFG74" s="0"/>
      <c r="RFH74" s="0"/>
      <c r="RFI74" s="0"/>
      <c r="RFJ74" s="0"/>
      <c r="RFK74" s="0"/>
      <c r="RFL74" s="0"/>
      <c r="RFM74" s="0"/>
      <c r="RFN74" s="0"/>
      <c r="RFO74" s="0"/>
      <c r="RFP74" s="0"/>
      <c r="RFQ74" s="0"/>
      <c r="RFR74" s="0"/>
      <c r="RFS74" s="0"/>
      <c r="RFT74" s="0"/>
      <c r="RFU74" s="0"/>
      <c r="RFV74" s="0"/>
      <c r="RFW74" s="0"/>
      <c r="RFX74" s="0"/>
      <c r="RFY74" s="0"/>
      <c r="RFZ74" s="0"/>
      <c r="RGA74" s="0"/>
      <c r="RGB74" s="0"/>
      <c r="RGC74" s="0"/>
      <c r="RGD74" s="0"/>
      <c r="RGE74" s="0"/>
      <c r="RGF74" s="0"/>
      <c r="RGG74" s="0"/>
      <c r="RGH74" s="0"/>
      <c r="RGI74" s="0"/>
      <c r="RGJ74" s="0"/>
      <c r="RGK74" s="0"/>
      <c r="RGL74" s="0"/>
      <c r="RGM74" s="0"/>
      <c r="RGN74" s="0"/>
      <c r="RGO74" s="0"/>
      <c r="RGP74" s="0"/>
      <c r="RGQ74" s="0"/>
      <c r="RGR74" s="0"/>
      <c r="RGS74" s="0"/>
      <c r="RGT74" s="0"/>
      <c r="RGU74" s="0"/>
      <c r="RGV74" s="0"/>
      <c r="RGW74" s="0"/>
      <c r="RGX74" s="0"/>
      <c r="RGY74" s="0"/>
      <c r="RGZ74" s="0"/>
      <c r="RHA74" s="0"/>
      <c r="RHB74" s="0"/>
      <c r="RHC74" s="0"/>
      <c r="RHD74" s="0"/>
      <c r="RHE74" s="0"/>
      <c r="RHF74" s="0"/>
      <c r="RHG74" s="0"/>
      <c r="RHH74" s="0"/>
      <c r="RHI74" s="0"/>
      <c r="RHJ74" s="0"/>
      <c r="RHK74" s="0"/>
      <c r="RHL74" s="0"/>
      <c r="RHM74" s="0"/>
      <c r="RHN74" s="0"/>
      <c r="RHO74" s="0"/>
      <c r="RHP74" s="0"/>
      <c r="RHQ74" s="0"/>
      <c r="RHR74" s="0"/>
      <c r="RHS74" s="0"/>
      <c r="RHT74" s="0"/>
      <c r="RHU74" s="0"/>
      <c r="RHV74" s="0"/>
      <c r="RHW74" s="0"/>
      <c r="RHX74" s="0"/>
      <c r="RHY74" s="0"/>
      <c r="RHZ74" s="0"/>
      <c r="RIA74" s="0"/>
      <c r="RIB74" s="0"/>
      <c r="RIC74" s="0"/>
      <c r="RID74" s="0"/>
      <c r="RIE74" s="0"/>
      <c r="RIF74" s="0"/>
      <c r="RIG74" s="0"/>
      <c r="RIH74" s="0"/>
      <c r="RII74" s="0"/>
      <c r="RIJ74" s="0"/>
      <c r="RIK74" s="0"/>
      <c r="RIL74" s="0"/>
      <c r="RIM74" s="0"/>
      <c r="RIN74" s="0"/>
      <c r="RIO74" s="0"/>
      <c r="RIP74" s="0"/>
      <c r="RIQ74" s="0"/>
      <c r="RIR74" s="0"/>
      <c r="RIS74" s="0"/>
      <c r="RIT74" s="0"/>
      <c r="RIU74" s="0"/>
      <c r="RIV74" s="0"/>
      <c r="RIW74" s="0"/>
      <c r="RIX74" s="0"/>
      <c r="RIY74" s="0"/>
      <c r="RIZ74" s="0"/>
      <c r="RJA74" s="0"/>
      <c r="RJB74" s="0"/>
      <c r="RJC74" s="0"/>
      <c r="RJD74" s="0"/>
      <c r="RJE74" s="0"/>
      <c r="RJF74" s="0"/>
      <c r="RJG74" s="0"/>
      <c r="RJH74" s="0"/>
      <c r="RJI74" s="0"/>
      <c r="RJJ74" s="0"/>
      <c r="RJK74" s="0"/>
      <c r="RJL74" s="0"/>
      <c r="RJM74" s="0"/>
      <c r="RJN74" s="0"/>
      <c r="RJO74" s="0"/>
      <c r="RJP74" s="0"/>
      <c r="RJQ74" s="0"/>
      <c r="RJR74" s="0"/>
      <c r="RJS74" s="0"/>
      <c r="RJT74" s="0"/>
      <c r="RJU74" s="0"/>
      <c r="RJV74" s="0"/>
      <c r="RJW74" s="0"/>
      <c r="RJX74" s="0"/>
      <c r="RJY74" s="0"/>
      <c r="RJZ74" s="0"/>
      <c r="RKA74" s="0"/>
      <c r="RKB74" s="0"/>
      <c r="RKC74" s="0"/>
      <c r="RKD74" s="0"/>
      <c r="RKE74" s="0"/>
      <c r="RKF74" s="0"/>
      <c r="RKG74" s="0"/>
      <c r="RKH74" s="0"/>
      <c r="RKI74" s="0"/>
      <c r="RKJ74" s="0"/>
      <c r="RKK74" s="0"/>
      <c r="RKL74" s="0"/>
      <c r="RKM74" s="0"/>
      <c r="RKN74" s="0"/>
      <c r="RKO74" s="0"/>
      <c r="RKP74" s="0"/>
      <c r="RKQ74" s="0"/>
      <c r="RKR74" s="0"/>
      <c r="RKS74" s="0"/>
      <c r="RKT74" s="0"/>
      <c r="RKU74" s="0"/>
      <c r="RKV74" s="0"/>
      <c r="RKW74" s="0"/>
      <c r="RKX74" s="0"/>
      <c r="RKY74" s="0"/>
      <c r="RKZ74" s="0"/>
      <c r="RLA74" s="0"/>
      <c r="RLB74" s="0"/>
      <c r="RLC74" s="0"/>
      <c r="RLD74" s="0"/>
      <c r="RLE74" s="0"/>
      <c r="RLF74" s="0"/>
      <c r="RLG74" s="0"/>
      <c r="RLH74" s="0"/>
      <c r="RLI74" s="0"/>
      <c r="RLJ74" s="0"/>
      <c r="RLK74" s="0"/>
      <c r="RLL74" s="0"/>
      <c r="RLM74" s="0"/>
      <c r="RLN74" s="0"/>
      <c r="RLO74" s="0"/>
      <c r="RLP74" s="0"/>
      <c r="RLQ74" s="0"/>
      <c r="RLR74" s="0"/>
      <c r="RLS74" s="0"/>
      <c r="RLT74" s="0"/>
      <c r="RLU74" s="0"/>
      <c r="RLV74" s="0"/>
      <c r="RLW74" s="0"/>
      <c r="RLX74" s="0"/>
      <c r="RLY74" s="0"/>
      <c r="RLZ74" s="0"/>
      <c r="RMA74" s="0"/>
      <c r="RMB74" s="0"/>
      <c r="RMC74" s="0"/>
      <c r="RMD74" s="0"/>
      <c r="RME74" s="0"/>
      <c r="RMF74" s="0"/>
      <c r="RMG74" s="0"/>
      <c r="RMH74" s="0"/>
      <c r="RMI74" s="0"/>
      <c r="RMJ74" s="0"/>
      <c r="RMK74" s="0"/>
      <c r="RML74" s="0"/>
      <c r="RMM74" s="0"/>
      <c r="RMN74" s="0"/>
      <c r="RMO74" s="0"/>
      <c r="RMP74" s="0"/>
      <c r="RMQ74" s="0"/>
      <c r="RMR74" s="0"/>
      <c r="RMS74" s="0"/>
      <c r="RMT74" s="0"/>
      <c r="RMU74" s="0"/>
      <c r="RMV74" s="0"/>
      <c r="RMW74" s="0"/>
      <c r="RMX74" s="0"/>
      <c r="RMY74" s="0"/>
      <c r="RMZ74" s="0"/>
      <c r="RNA74" s="0"/>
      <c r="RNB74" s="0"/>
      <c r="RNC74" s="0"/>
      <c r="RND74" s="0"/>
      <c r="RNE74" s="0"/>
      <c r="RNF74" s="0"/>
      <c r="RNG74" s="0"/>
      <c r="RNH74" s="0"/>
      <c r="RNI74" s="0"/>
      <c r="RNJ74" s="0"/>
      <c r="RNK74" s="0"/>
      <c r="RNL74" s="0"/>
      <c r="RNM74" s="0"/>
      <c r="RNN74" s="0"/>
      <c r="RNO74" s="0"/>
      <c r="RNP74" s="0"/>
      <c r="RNQ74" s="0"/>
      <c r="RNR74" s="0"/>
      <c r="RNS74" s="0"/>
      <c r="RNT74" s="0"/>
      <c r="RNU74" s="0"/>
      <c r="RNV74" s="0"/>
      <c r="RNW74" s="0"/>
      <c r="RNX74" s="0"/>
      <c r="RNY74" s="0"/>
      <c r="RNZ74" s="0"/>
      <c r="ROA74" s="0"/>
      <c r="ROB74" s="0"/>
      <c r="ROC74" s="0"/>
      <c r="ROD74" s="0"/>
      <c r="ROE74" s="0"/>
      <c r="ROF74" s="0"/>
      <c r="ROG74" s="0"/>
      <c r="ROH74" s="0"/>
      <c r="ROI74" s="0"/>
      <c r="ROJ74" s="0"/>
      <c r="ROK74" s="0"/>
      <c r="ROL74" s="0"/>
      <c r="ROM74" s="0"/>
      <c r="RON74" s="0"/>
      <c r="ROO74" s="0"/>
      <c r="ROP74" s="0"/>
      <c r="ROQ74" s="0"/>
      <c r="ROR74" s="0"/>
      <c r="ROS74" s="0"/>
      <c r="ROT74" s="0"/>
      <c r="ROU74" s="0"/>
      <c r="ROV74" s="0"/>
      <c r="ROW74" s="0"/>
      <c r="ROX74" s="0"/>
      <c r="ROY74" s="0"/>
      <c r="ROZ74" s="0"/>
      <c r="RPA74" s="0"/>
      <c r="RPB74" s="0"/>
      <c r="RPC74" s="0"/>
      <c r="RPD74" s="0"/>
      <c r="RPE74" s="0"/>
      <c r="RPF74" s="0"/>
      <c r="RPG74" s="0"/>
      <c r="RPH74" s="0"/>
      <c r="RPI74" s="0"/>
      <c r="RPJ74" s="0"/>
      <c r="RPK74" s="0"/>
      <c r="RPL74" s="0"/>
      <c r="RPM74" s="0"/>
      <c r="RPN74" s="0"/>
      <c r="RPO74" s="0"/>
      <c r="RPP74" s="0"/>
      <c r="RPQ74" s="0"/>
      <c r="RPR74" s="0"/>
      <c r="RPS74" s="0"/>
      <c r="RPT74" s="0"/>
      <c r="RPU74" s="0"/>
      <c r="RPV74" s="0"/>
      <c r="RPW74" s="0"/>
      <c r="RPX74" s="0"/>
      <c r="RPY74" s="0"/>
      <c r="RPZ74" s="0"/>
      <c r="RQA74" s="0"/>
      <c r="RQB74" s="0"/>
      <c r="RQC74" s="0"/>
      <c r="RQD74" s="0"/>
      <c r="RQE74" s="0"/>
      <c r="RQF74" s="0"/>
      <c r="RQG74" s="0"/>
      <c r="RQH74" s="0"/>
      <c r="RQI74" s="0"/>
      <c r="RQJ74" s="0"/>
      <c r="RQK74" s="0"/>
      <c r="RQL74" s="0"/>
      <c r="RQM74" s="0"/>
      <c r="RQN74" s="0"/>
      <c r="RQO74" s="0"/>
      <c r="RQP74" s="0"/>
      <c r="RQQ74" s="0"/>
      <c r="RQR74" s="0"/>
      <c r="RQS74" s="0"/>
      <c r="RQT74" s="0"/>
      <c r="RQU74" s="0"/>
      <c r="RQV74" s="0"/>
      <c r="RQW74" s="0"/>
      <c r="RQX74" s="0"/>
      <c r="RQY74" s="0"/>
      <c r="RQZ74" s="0"/>
      <c r="RRA74" s="0"/>
      <c r="RRB74" s="0"/>
      <c r="RRC74" s="0"/>
      <c r="RRD74" s="0"/>
      <c r="RRE74" s="0"/>
      <c r="RRF74" s="0"/>
      <c r="RRG74" s="0"/>
      <c r="RRH74" s="0"/>
      <c r="RRI74" s="0"/>
      <c r="RRJ74" s="0"/>
      <c r="RRK74" s="0"/>
      <c r="RRL74" s="0"/>
      <c r="RRM74" s="0"/>
      <c r="RRN74" s="0"/>
      <c r="RRO74" s="0"/>
      <c r="RRP74" s="0"/>
      <c r="RRQ74" s="0"/>
      <c r="RRR74" s="0"/>
      <c r="RRS74" s="0"/>
      <c r="RRT74" s="0"/>
      <c r="RRU74" s="0"/>
      <c r="RRV74" s="0"/>
      <c r="RRW74" s="0"/>
      <c r="RRX74" s="0"/>
      <c r="RRY74" s="0"/>
      <c r="RRZ74" s="0"/>
      <c r="RSA74" s="0"/>
      <c r="RSB74" s="0"/>
      <c r="RSC74" s="0"/>
      <c r="RSD74" s="0"/>
      <c r="RSE74" s="0"/>
      <c r="RSF74" s="0"/>
      <c r="RSG74" s="0"/>
      <c r="RSH74" s="0"/>
      <c r="RSI74" s="0"/>
      <c r="RSJ74" s="0"/>
      <c r="RSK74" s="0"/>
      <c r="RSL74" s="0"/>
      <c r="RSM74" s="0"/>
      <c r="RSN74" s="0"/>
      <c r="RSO74" s="0"/>
      <c r="RSP74" s="0"/>
      <c r="RSQ74" s="0"/>
      <c r="RSR74" s="0"/>
      <c r="RSS74" s="0"/>
      <c r="RST74" s="0"/>
      <c r="RSU74" s="0"/>
      <c r="RSV74" s="0"/>
      <c r="RSW74" s="0"/>
      <c r="RSX74" s="0"/>
      <c r="RSY74" s="0"/>
      <c r="RSZ74" s="0"/>
      <c r="RTA74" s="0"/>
      <c r="RTB74" s="0"/>
      <c r="RTC74" s="0"/>
      <c r="RTD74" s="0"/>
      <c r="RTE74" s="0"/>
      <c r="RTF74" s="0"/>
      <c r="RTG74" s="0"/>
      <c r="RTH74" s="0"/>
      <c r="RTI74" s="0"/>
      <c r="RTJ74" s="0"/>
      <c r="RTK74" s="0"/>
      <c r="RTL74" s="0"/>
      <c r="RTM74" s="0"/>
      <c r="RTN74" s="0"/>
      <c r="RTO74" s="0"/>
      <c r="RTP74" s="0"/>
      <c r="RTQ74" s="0"/>
      <c r="RTR74" s="0"/>
      <c r="RTS74" s="0"/>
      <c r="RTT74" s="0"/>
      <c r="RTU74" s="0"/>
      <c r="RTV74" s="0"/>
      <c r="RTW74" s="0"/>
      <c r="RTX74" s="0"/>
      <c r="RTY74" s="0"/>
      <c r="RTZ74" s="0"/>
      <c r="RUA74" s="0"/>
      <c r="RUB74" s="0"/>
      <c r="RUC74" s="0"/>
      <c r="RUD74" s="0"/>
      <c r="RUE74" s="0"/>
      <c r="RUF74" s="0"/>
      <c r="RUG74" s="0"/>
      <c r="RUH74" s="0"/>
      <c r="RUI74" s="0"/>
      <c r="RUJ74" s="0"/>
      <c r="RUK74" s="0"/>
      <c r="RUL74" s="0"/>
      <c r="RUM74" s="0"/>
      <c r="RUN74" s="0"/>
      <c r="RUO74" s="0"/>
      <c r="RUP74" s="0"/>
      <c r="RUQ74" s="0"/>
      <c r="RUR74" s="0"/>
      <c r="RUS74" s="0"/>
      <c r="RUT74" s="0"/>
      <c r="RUU74" s="0"/>
      <c r="RUV74" s="0"/>
      <c r="RUW74" s="0"/>
      <c r="RUX74" s="0"/>
      <c r="RUY74" s="0"/>
      <c r="RUZ74" s="0"/>
      <c r="RVA74" s="0"/>
      <c r="RVB74" s="0"/>
      <c r="RVC74" s="0"/>
      <c r="RVD74" s="0"/>
      <c r="RVE74" s="0"/>
      <c r="RVF74" s="0"/>
      <c r="RVG74" s="0"/>
      <c r="RVH74" s="0"/>
      <c r="RVI74" s="0"/>
      <c r="RVJ74" s="0"/>
      <c r="RVK74" s="0"/>
      <c r="RVL74" s="0"/>
      <c r="RVM74" s="0"/>
      <c r="RVN74" s="0"/>
      <c r="RVO74" s="0"/>
      <c r="RVP74" s="0"/>
      <c r="RVQ74" s="0"/>
      <c r="RVR74" s="0"/>
      <c r="RVS74" s="0"/>
      <c r="RVT74" s="0"/>
      <c r="RVU74" s="0"/>
      <c r="RVV74" s="0"/>
      <c r="RVW74" s="0"/>
      <c r="RVX74" s="0"/>
      <c r="RVY74" s="0"/>
      <c r="RVZ74" s="0"/>
      <c r="RWA74" s="0"/>
      <c r="RWB74" s="0"/>
      <c r="RWC74" s="0"/>
      <c r="RWD74" s="0"/>
      <c r="RWE74" s="0"/>
      <c r="RWF74" s="0"/>
      <c r="RWG74" s="0"/>
      <c r="RWH74" s="0"/>
      <c r="RWI74" s="0"/>
      <c r="RWJ74" s="0"/>
      <c r="RWK74" s="0"/>
      <c r="RWL74" s="0"/>
      <c r="RWM74" s="0"/>
      <c r="RWN74" s="0"/>
      <c r="RWO74" s="0"/>
      <c r="RWP74" s="0"/>
      <c r="RWQ74" s="0"/>
      <c r="RWR74" s="0"/>
      <c r="RWS74" s="0"/>
      <c r="RWT74" s="0"/>
      <c r="RWU74" s="0"/>
      <c r="RWV74" s="0"/>
      <c r="RWW74" s="0"/>
      <c r="RWX74" s="0"/>
      <c r="RWY74" s="0"/>
      <c r="RWZ74" s="0"/>
      <c r="RXA74" s="0"/>
      <c r="RXB74" s="0"/>
      <c r="RXC74" s="0"/>
      <c r="RXD74" s="0"/>
      <c r="RXE74" s="0"/>
      <c r="RXF74" s="0"/>
      <c r="RXG74" s="0"/>
      <c r="RXH74" s="0"/>
      <c r="RXI74" s="0"/>
      <c r="RXJ74" s="0"/>
      <c r="RXK74" s="0"/>
      <c r="RXL74" s="0"/>
      <c r="RXM74" s="0"/>
      <c r="RXN74" s="0"/>
      <c r="RXO74" s="0"/>
      <c r="RXP74" s="0"/>
      <c r="RXQ74" s="0"/>
      <c r="RXR74" s="0"/>
      <c r="RXS74" s="0"/>
      <c r="RXT74" s="0"/>
      <c r="RXU74" s="0"/>
      <c r="RXV74" s="0"/>
      <c r="RXW74" s="0"/>
      <c r="RXX74" s="0"/>
      <c r="RXY74" s="0"/>
      <c r="RXZ74" s="0"/>
      <c r="RYA74" s="0"/>
      <c r="RYB74" s="0"/>
      <c r="RYC74" s="0"/>
      <c r="RYD74" s="0"/>
      <c r="RYE74" s="0"/>
      <c r="RYF74" s="0"/>
      <c r="RYG74" s="0"/>
      <c r="RYH74" s="0"/>
      <c r="RYI74" s="0"/>
      <c r="RYJ74" s="0"/>
      <c r="RYK74" s="0"/>
      <c r="RYL74" s="0"/>
      <c r="RYM74" s="0"/>
      <c r="RYN74" s="0"/>
      <c r="RYO74" s="0"/>
      <c r="RYP74" s="0"/>
      <c r="RYQ74" s="0"/>
      <c r="RYR74" s="0"/>
      <c r="RYS74" s="0"/>
      <c r="RYT74" s="0"/>
      <c r="RYU74" s="0"/>
      <c r="RYV74" s="0"/>
      <c r="RYW74" s="0"/>
      <c r="RYX74" s="0"/>
      <c r="RYY74" s="0"/>
      <c r="RYZ74" s="0"/>
      <c r="RZA74" s="0"/>
      <c r="RZB74" s="0"/>
      <c r="RZC74" s="0"/>
      <c r="RZD74" s="0"/>
      <c r="RZE74" s="0"/>
      <c r="RZF74" s="0"/>
      <c r="RZG74" s="0"/>
      <c r="RZH74" s="0"/>
      <c r="RZI74" s="0"/>
      <c r="RZJ74" s="0"/>
      <c r="RZK74" s="0"/>
      <c r="RZL74" s="0"/>
      <c r="RZM74" s="0"/>
      <c r="RZN74" s="0"/>
      <c r="RZO74" s="0"/>
      <c r="RZP74" s="0"/>
      <c r="RZQ74" s="0"/>
      <c r="RZR74" s="0"/>
      <c r="RZS74" s="0"/>
      <c r="RZT74" s="0"/>
      <c r="RZU74" s="0"/>
      <c r="RZV74" s="0"/>
      <c r="RZW74" s="0"/>
      <c r="RZX74" s="0"/>
      <c r="RZY74" s="0"/>
      <c r="RZZ74" s="0"/>
      <c r="SAA74" s="0"/>
      <c r="SAB74" s="0"/>
      <c r="SAC74" s="0"/>
      <c r="SAD74" s="0"/>
      <c r="SAE74" s="0"/>
      <c r="SAF74" s="0"/>
      <c r="SAG74" s="0"/>
      <c r="SAH74" s="0"/>
      <c r="SAI74" s="0"/>
      <c r="SAJ74" s="0"/>
      <c r="SAK74" s="0"/>
      <c r="SAL74" s="0"/>
      <c r="SAM74" s="0"/>
      <c r="SAN74" s="0"/>
      <c r="SAO74" s="0"/>
      <c r="SAP74" s="0"/>
      <c r="SAQ74" s="0"/>
      <c r="SAR74" s="0"/>
      <c r="SAS74" s="0"/>
      <c r="SAT74" s="0"/>
      <c r="SAU74" s="0"/>
      <c r="SAV74" s="0"/>
      <c r="SAW74" s="0"/>
      <c r="SAX74" s="0"/>
      <c r="SAY74" s="0"/>
      <c r="SAZ74" s="0"/>
      <c r="SBA74" s="0"/>
      <c r="SBB74" s="0"/>
      <c r="SBC74" s="0"/>
      <c r="SBD74" s="0"/>
      <c r="SBE74" s="0"/>
      <c r="SBF74" s="0"/>
      <c r="SBG74" s="0"/>
      <c r="SBH74" s="0"/>
      <c r="SBI74" s="0"/>
      <c r="SBJ74" s="0"/>
      <c r="SBK74" s="0"/>
      <c r="SBL74" s="0"/>
      <c r="SBM74" s="0"/>
      <c r="SBN74" s="0"/>
      <c r="SBO74" s="0"/>
      <c r="SBP74" s="0"/>
      <c r="SBQ74" s="0"/>
      <c r="SBR74" s="0"/>
      <c r="SBS74" s="0"/>
      <c r="SBT74" s="0"/>
      <c r="SBU74" s="0"/>
      <c r="SBV74" s="0"/>
      <c r="SBW74" s="0"/>
      <c r="SBX74" s="0"/>
      <c r="SBY74" s="0"/>
      <c r="SBZ74" s="0"/>
      <c r="SCA74" s="0"/>
      <c r="SCB74" s="0"/>
      <c r="SCC74" s="0"/>
      <c r="SCD74" s="0"/>
      <c r="SCE74" s="0"/>
      <c r="SCF74" s="0"/>
      <c r="SCG74" s="0"/>
      <c r="SCH74" s="0"/>
      <c r="SCI74" s="0"/>
      <c r="SCJ74" s="0"/>
      <c r="SCK74" s="0"/>
      <c r="SCL74" s="0"/>
      <c r="SCM74" s="0"/>
      <c r="SCN74" s="0"/>
      <c r="SCO74" s="0"/>
      <c r="SCP74" s="0"/>
      <c r="SCQ74" s="0"/>
      <c r="SCR74" s="0"/>
      <c r="SCS74" s="0"/>
      <c r="SCT74" s="0"/>
      <c r="SCU74" s="0"/>
      <c r="SCV74" s="0"/>
      <c r="SCW74" s="0"/>
      <c r="SCX74" s="0"/>
      <c r="SCY74" s="0"/>
      <c r="SCZ74" s="0"/>
      <c r="SDA74" s="0"/>
      <c r="SDB74" s="0"/>
      <c r="SDC74" s="0"/>
      <c r="SDD74" s="0"/>
      <c r="SDE74" s="0"/>
      <c r="SDF74" s="0"/>
      <c r="SDG74" s="0"/>
      <c r="SDH74" s="0"/>
      <c r="SDI74" s="0"/>
      <c r="SDJ74" s="0"/>
      <c r="SDK74" s="0"/>
      <c r="SDL74" s="0"/>
      <c r="SDM74" s="0"/>
      <c r="SDN74" s="0"/>
      <c r="SDO74" s="0"/>
      <c r="SDP74" s="0"/>
      <c r="SDQ74" s="0"/>
      <c r="SDR74" s="0"/>
      <c r="SDS74" s="0"/>
      <c r="SDT74" s="0"/>
      <c r="SDU74" s="0"/>
      <c r="SDV74" s="0"/>
      <c r="SDW74" s="0"/>
      <c r="SDX74" s="0"/>
      <c r="SDY74" s="0"/>
      <c r="SDZ74" s="0"/>
      <c r="SEA74" s="0"/>
      <c r="SEB74" s="0"/>
      <c r="SEC74" s="0"/>
      <c r="SED74" s="0"/>
      <c r="SEE74" s="0"/>
      <c r="SEF74" s="0"/>
      <c r="SEG74" s="0"/>
      <c r="SEH74" s="0"/>
      <c r="SEI74" s="0"/>
      <c r="SEJ74" s="0"/>
      <c r="SEK74" s="0"/>
      <c r="SEL74" s="0"/>
      <c r="SEM74" s="0"/>
      <c r="SEN74" s="0"/>
      <c r="SEO74" s="0"/>
      <c r="SEP74" s="0"/>
      <c r="SEQ74" s="0"/>
      <c r="SER74" s="0"/>
      <c r="SES74" s="0"/>
      <c r="SET74" s="0"/>
      <c r="SEU74" s="0"/>
      <c r="SEV74" s="0"/>
      <c r="SEW74" s="0"/>
      <c r="SEX74" s="0"/>
      <c r="SEY74" s="0"/>
      <c r="SEZ74" s="0"/>
      <c r="SFA74" s="0"/>
      <c r="SFB74" s="0"/>
      <c r="SFC74" s="0"/>
      <c r="SFD74" s="0"/>
      <c r="SFE74" s="0"/>
      <c r="SFF74" s="0"/>
      <c r="SFG74" s="0"/>
      <c r="SFH74" s="0"/>
      <c r="SFI74" s="0"/>
      <c r="SFJ74" s="0"/>
      <c r="SFK74" s="0"/>
      <c r="SFL74" s="0"/>
      <c r="SFM74" s="0"/>
      <c r="SFN74" s="0"/>
      <c r="SFO74" s="0"/>
      <c r="SFP74" s="0"/>
      <c r="SFQ74" s="0"/>
      <c r="SFR74" s="0"/>
      <c r="SFS74" s="0"/>
      <c r="SFT74" s="0"/>
      <c r="SFU74" s="0"/>
      <c r="SFV74" s="0"/>
      <c r="SFW74" s="0"/>
      <c r="SFX74" s="0"/>
      <c r="SFY74" s="0"/>
      <c r="SFZ74" s="0"/>
      <c r="SGA74" s="0"/>
      <c r="SGB74" s="0"/>
      <c r="SGC74" s="0"/>
      <c r="SGD74" s="0"/>
      <c r="SGE74" s="0"/>
      <c r="SGF74" s="0"/>
      <c r="SGG74" s="0"/>
      <c r="SGH74" s="0"/>
      <c r="SGI74" s="0"/>
      <c r="SGJ74" s="0"/>
      <c r="SGK74" s="0"/>
      <c r="SGL74" s="0"/>
      <c r="SGM74" s="0"/>
      <c r="SGN74" s="0"/>
      <c r="SGO74" s="0"/>
      <c r="SGP74" s="0"/>
      <c r="SGQ74" s="0"/>
      <c r="SGR74" s="0"/>
      <c r="SGS74" s="0"/>
      <c r="SGT74" s="0"/>
      <c r="SGU74" s="0"/>
      <c r="SGV74" s="0"/>
      <c r="SGW74" s="0"/>
      <c r="SGX74" s="0"/>
      <c r="SGY74" s="0"/>
      <c r="SGZ74" s="0"/>
      <c r="SHA74" s="0"/>
      <c r="SHB74" s="0"/>
      <c r="SHC74" s="0"/>
      <c r="SHD74" s="0"/>
      <c r="SHE74" s="0"/>
      <c r="SHF74" s="0"/>
      <c r="SHG74" s="0"/>
      <c r="SHH74" s="0"/>
      <c r="SHI74" s="0"/>
      <c r="SHJ74" s="0"/>
      <c r="SHK74" s="0"/>
      <c r="SHL74" s="0"/>
      <c r="SHM74" s="0"/>
      <c r="SHN74" s="0"/>
      <c r="SHO74" s="0"/>
      <c r="SHP74" s="0"/>
      <c r="SHQ74" s="0"/>
      <c r="SHR74" s="0"/>
      <c r="SHS74" s="0"/>
      <c r="SHT74" s="0"/>
      <c r="SHU74" s="0"/>
      <c r="SHV74" s="0"/>
      <c r="SHW74" s="0"/>
      <c r="SHX74" s="0"/>
      <c r="SHY74" s="0"/>
      <c r="SHZ74" s="0"/>
      <c r="SIA74" s="0"/>
      <c r="SIB74" s="0"/>
      <c r="SIC74" s="0"/>
      <c r="SID74" s="0"/>
      <c r="SIE74" s="0"/>
      <c r="SIF74" s="0"/>
      <c r="SIG74" s="0"/>
      <c r="SIH74" s="0"/>
      <c r="SII74" s="0"/>
      <c r="SIJ74" s="0"/>
      <c r="SIK74" s="0"/>
      <c r="SIL74" s="0"/>
      <c r="SIM74" s="0"/>
      <c r="SIN74" s="0"/>
      <c r="SIO74" s="0"/>
      <c r="SIP74" s="0"/>
      <c r="SIQ74" s="0"/>
      <c r="SIR74" s="0"/>
      <c r="SIS74" s="0"/>
      <c r="SIT74" s="0"/>
      <c r="SIU74" s="0"/>
      <c r="SIV74" s="0"/>
      <c r="SIW74" s="0"/>
      <c r="SIX74" s="0"/>
      <c r="SIY74" s="0"/>
      <c r="SIZ74" s="0"/>
      <c r="SJA74" s="0"/>
      <c r="SJB74" s="0"/>
      <c r="SJC74" s="0"/>
      <c r="SJD74" s="0"/>
      <c r="SJE74" s="0"/>
      <c r="SJF74" s="0"/>
      <c r="SJG74" s="0"/>
      <c r="SJH74" s="0"/>
      <c r="SJI74" s="0"/>
      <c r="SJJ74" s="0"/>
      <c r="SJK74" s="0"/>
      <c r="SJL74" s="0"/>
      <c r="SJM74" s="0"/>
      <c r="SJN74" s="0"/>
      <c r="SJO74" s="0"/>
      <c r="SJP74" s="0"/>
      <c r="SJQ74" s="0"/>
      <c r="SJR74" s="0"/>
      <c r="SJS74" s="0"/>
      <c r="SJT74" s="0"/>
      <c r="SJU74" s="0"/>
      <c r="SJV74" s="0"/>
      <c r="SJW74" s="0"/>
      <c r="SJX74" s="0"/>
      <c r="SJY74" s="0"/>
      <c r="SJZ74" s="0"/>
      <c r="SKA74" s="0"/>
      <c r="SKB74" s="0"/>
      <c r="SKC74" s="0"/>
      <c r="SKD74" s="0"/>
      <c r="SKE74" s="0"/>
      <c r="SKF74" s="0"/>
      <c r="SKG74" s="0"/>
      <c r="SKH74" s="0"/>
      <c r="SKI74" s="0"/>
      <c r="SKJ74" s="0"/>
      <c r="SKK74" s="0"/>
      <c r="SKL74" s="0"/>
      <c r="SKM74" s="0"/>
      <c r="SKN74" s="0"/>
      <c r="SKO74" s="0"/>
      <c r="SKP74" s="0"/>
      <c r="SKQ74" s="0"/>
      <c r="SKR74" s="0"/>
      <c r="SKS74" s="0"/>
      <c r="SKT74" s="0"/>
      <c r="SKU74" s="0"/>
      <c r="SKV74" s="0"/>
      <c r="SKW74" s="0"/>
      <c r="SKX74" s="0"/>
      <c r="SKY74" s="0"/>
      <c r="SKZ74" s="0"/>
      <c r="SLA74" s="0"/>
      <c r="SLB74" s="0"/>
      <c r="SLC74" s="0"/>
      <c r="SLD74" s="0"/>
      <c r="SLE74" s="0"/>
      <c r="SLF74" s="0"/>
      <c r="SLG74" s="0"/>
      <c r="SLH74" s="0"/>
      <c r="SLI74" s="0"/>
      <c r="SLJ74" s="0"/>
      <c r="SLK74" s="0"/>
      <c r="SLL74" s="0"/>
      <c r="SLM74" s="0"/>
      <c r="SLN74" s="0"/>
      <c r="SLO74" s="0"/>
      <c r="SLP74" s="0"/>
      <c r="SLQ74" s="0"/>
      <c r="SLR74" s="0"/>
      <c r="SLS74" s="0"/>
      <c r="SLT74" s="0"/>
      <c r="SLU74" s="0"/>
      <c r="SLV74" s="0"/>
      <c r="SLW74" s="0"/>
      <c r="SLX74" s="0"/>
      <c r="SLY74" s="0"/>
      <c r="SLZ74" s="0"/>
      <c r="SMA74" s="0"/>
      <c r="SMB74" s="0"/>
      <c r="SMC74" s="0"/>
      <c r="SMD74" s="0"/>
      <c r="SME74" s="0"/>
      <c r="SMF74" s="0"/>
      <c r="SMG74" s="0"/>
      <c r="SMH74" s="0"/>
      <c r="SMI74" s="0"/>
      <c r="SMJ74" s="0"/>
      <c r="SMK74" s="0"/>
      <c r="SML74" s="0"/>
      <c r="SMM74" s="0"/>
      <c r="SMN74" s="0"/>
      <c r="SMO74" s="0"/>
      <c r="SMP74" s="0"/>
      <c r="SMQ74" s="0"/>
      <c r="SMR74" s="0"/>
      <c r="SMS74" s="0"/>
      <c r="SMT74" s="0"/>
      <c r="SMU74" s="0"/>
      <c r="SMV74" s="0"/>
      <c r="SMW74" s="0"/>
      <c r="SMX74" s="0"/>
      <c r="SMY74" s="0"/>
      <c r="SMZ74" s="0"/>
      <c r="SNA74" s="0"/>
      <c r="SNB74" s="0"/>
      <c r="SNC74" s="0"/>
      <c r="SND74" s="0"/>
      <c r="SNE74" s="0"/>
      <c r="SNF74" s="0"/>
      <c r="SNG74" s="0"/>
      <c r="SNH74" s="0"/>
      <c r="SNI74" s="0"/>
      <c r="SNJ74" s="0"/>
      <c r="SNK74" s="0"/>
      <c r="SNL74" s="0"/>
      <c r="SNM74" s="0"/>
      <c r="SNN74" s="0"/>
      <c r="SNO74" s="0"/>
      <c r="SNP74" s="0"/>
      <c r="SNQ74" s="0"/>
      <c r="SNR74" s="0"/>
      <c r="SNS74" s="0"/>
      <c r="SNT74" s="0"/>
      <c r="SNU74" s="0"/>
      <c r="SNV74" s="0"/>
      <c r="SNW74" s="0"/>
      <c r="SNX74" s="0"/>
      <c r="SNY74" s="0"/>
      <c r="SNZ74" s="0"/>
      <c r="SOA74" s="0"/>
      <c r="SOB74" s="0"/>
      <c r="SOC74" s="0"/>
      <c r="SOD74" s="0"/>
      <c r="SOE74" s="0"/>
      <c r="SOF74" s="0"/>
      <c r="SOG74" s="0"/>
      <c r="SOH74" s="0"/>
      <c r="SOI74" s="0"/>
      <c r="SOJ74" s="0"/>
      <c r="SOK74" s="0"/>
      <c r="SOL74" s="0"/>
      <c r="SOM74" s="0"/>
      <c r="SON74" s="0"/>
      <c r="SOO74" s="0"/>
      <c r="SOP74" s="0"/>
      <c r="SOQ74" s="0"/>
      <c r="SOR74" s="0"/>
      <c r="SOS74" s="0"/>
      <c r="SOT74" s="0"/>
      <c r="SOU74" s="0"/>
      <c r="SOV74" s="0"/>
      <c r="SOW74" s="0"/>
      <c r="SOX74" s="0"/>
      <c r="SOY74" s="0"/>
      <c r="SOZ74" s="0"/>
      <c r="SPA74" s="0"/>
      <c r="SPB74" s="0"/>
      <c r="SPC74" s="0"/>
      <c r="SPD74" s="0"/>
      <c r="SPE74" s="0"/>
      <c r="SPF74" s="0"/>
      <c r="SPG74" s="0"/>
      <c r="SPH74" s="0"/>
      <c r="SPI74" s="0"/>
      <c r="SPJ74" s="0"/>
      <c r="SPK74" s="0"/>
      <c r="SPL74" s="0"/>
      <c r="SPM74" s="0"/>
      <c r="SPN74" s="0"/>
      <c r="SPO74" s="0"/>
      <c r="SPP74" s="0"/>
      <c r="SPQ74" s="0"/>
      <c r="SPR74" s="0"/>
      <c r="SPS74" s="0"/>
      <c r="SPT74" s="0"/>
      <c r="SPU74" s="0"/>
      <c r="SPV74" s="0"/>
      <c r="SPW74" s="0"/>
      <c r="SPX74" s="0"/>
      <c r="SPY74" s="0"/>
      <c r="SPZ74" s="0"/>
      <c r="SQA74" s="0"/>
      <c r="SQB74" s="0"/>
      <c r="SQC74" s="0"/>
      <c r="SQD74" s="0"/>
      <c r="SQE74" s="0"/>
      <c r="SQF74" s="0"/>
      <c r="SQG74" s="0"/>
      <c r="SQH74" s="0"/>
      <c r="SQI74" s="0"/>
      <c r="SQJ74" s="0"/>
      <c r="SQK74" s="0"/>
      <c r="SQL74" s="0"/>
      <c r="SQM74" s="0"/>
      <c r="SQN74" s="0"/>
      <c r="SQO74" s="0"/>
      <c r="SQP74" s="0"/>
      <c r="SQQ74" s="0"/>
      <c r="SQR74" s="0"/>
      <c r="SQS74" s="0"/>
      <c r="SQT74" s="0"/>
      <c r="SQU74" s="0"/>
      <c r="SQV74" s="0"/>
      <c r="SQW74" s="0"/>
      <c r="SQX74" s="0"/>
      <c r="SQY74" s="0"/>
      <c r="SQZ74" s="0"/>
      <c r="SRA74" s="0"/>
      <c r="SRB74" s="0"/>
      <c r="SRC74" s="0"/>
      <c r="SRD74" s="0"/>
      <c r="SRE74" s="0"/>
      <c r="SRF74" s="0"/>
      <c r="SRG74" s="0"/>
      <c r="SRH74" s="0"/>
      <c r="SRI74" s="0"/>
      <c r="SRJ74" s="0"/>
      <c r="SRK74" s="0"/>
      <c r="SRL74" s="0"/>
      <c r="SRM74" s="0"/>
      <c r="SRN74" s="0"/>
      <c r="SRO74" s="0"/>
      <c r="SRP74" s="0"/>
      <c r="SRQ74" s="0"/>
      <c r="SRR74" s="0"/>
      <c r="SRS74" s="0"/>
      <c r="SRT74" s="0"/>
      <c r="SRU74" s="0"/>
      <c r="SRV74" s="0"/>
      <c r="SRW74" s="0"/>
      <c r="SRX74" s="0"/>
      <c r="SRY74" s="0"/>
      <c r="SRZ74" s="0"/>
      <c r="SSA74" s="0"/>
      <c r="SSB74" s="0"/>
      <c r="SSC74" s="0"/>
      <c r="SSD74" s="0"/>
      <c r="SSE74" s="0"/>
      <c r="SSF74" s="0"/>
      <c r="SSG74" s="0"/>
      <c r="SSH74" s="0"/>
      <c r="SSI74" s="0"/>
      <c r="SSJ74" s="0"/>
      <c r="SSK74" s="0"/>
      <c r="SSL74" s="0"/>
      <c r="SSM74" s="0"/>
      <c r="SSN74" s="0"/>
      <c r="SSO74" s="0"/>
      <c r="SSP74" s="0"/>
      <c r="SSQ74" s="0"/>
      <c r="SSR74" s="0"/>
      <c r="SSS74" s="0"/>
      <c r="SST74" s="0"/>
      <c r="SSU74" s="0"/>
      <c r="SSV74" s="0"/>
      <c r="SSW74" s="0"/>
      <c r="SSX74" s="0"/>
      <c r="SSY74" s="0"/>
      <c r="SSZ74" s="0"/>
      <c r="STA74" s="0"/>
      <c r="STB74" s="0"/>
      <c r="STC74" s="0"/>
      <c r="STD74" s="0"/>
      <c r="STE74" s="0"/>
      <c r="STF74" s="0"/>
      <c r="STG74" s="0"/>
      <c r="STH74" s="0"/>
      <c r="STI74" s="0"/>
      <c r="STJ74" s="0"/>
      <c r="STK74" s="0"/>
      <c r="STL74" s="0"/>
      <c r="STM74" s="0"/>
      <c r="STN74" s="0"/>
      <c r="STO74" s="0"/>
      <c r="STP74" s="0"/>
      <c r="STQ74" s="0"/>
      <c r="STR74" s="0"/>
      <c r="STS74" s="0"/>
      <c r="STT74" s="0"/>
      <c r="STU74" s="0"/>
      <c r="STV74" s="0"/>
      <c r="STW74" s="0"/>
      <c r="STX74" s="0"/>
      <c r="STY74" s="0"/>
      <c r="STZ74" s="0"/>
      <c r="SUA74" s="0"/>
      <c r="SUB74" s="0"/>
      <c r="SUC74" s="0"/>
      <c r="SUD74" s="0"/>
      <c r="SUE74" s="0"/>
      <c r="SUF74" s="0"/>
      <c r="SUG74" s="0"/>
      <c r="SUH74" s="0"/>
      <c r="SUI74" s="0"/>
      <c r="SUJ74" s="0"/>
      <c r="SUK74" s="0"/>
      <c r="SUL74" s="0"/>
      <c r="SUM74" s="0"/>
      <c r="SUN74" s="0"/>
      <c r="SUO74" s="0"/>
      <c r="SUP74" s="0"/>
      <c r="SUQ74" s="0"/>
      <c r="SUR74" s="0"/>
      <c r="SUS74" s="0"/>
      <c r="SUT74" s="0"/>
      <c r="SUU74" s="0"/>
      <c r="SUV74" s="0"/>
      <c r="SUW74" s="0"/>
      <c r="SUX74" s="0"/>
      <c r="SUY74" s="0"/>
      <c r="SUZ74" s="0"/>
      <c r="SVA74" s="0"/>
      <c r="SVB74" s="0"/>
      <c r="SVC74" s="0"/>
      <c r="SVD74" s="0"/>
      <c r="SVE74" s="0"/>
      <c r="SVF74" s="0"/>
      <c r="SVG74" s="0"/>
      <c r="SVH74" s="0"/>
      <c r="SVI74" s="0"/>
      <c r="SVJ74" s="0"/>
      <c r="SVK74" s="0"/>
      <c r="SVL74" s="0"/>
      <c r="SVM74" s="0"/>
      <c r="SVN74" s="0"/>
      <c r="SVO74" s="0"/>
      <c r="SVP74" s="0"/>
      <c r="SVQ74" s="0"/>
      <c r="SVR74" s="0"/>
      <c r="SVS74" s="0"/>
      <c r="SVT74" s="0"/>
      <c r="SVU74" s="0"/>
      <c r="SVV74" s="0"/>
      <c r="SVW74" s="0"/>
      <c r="SVX74" s="0"/>
      <c r="SVY74" s="0"/>
      <c r="SVZ74" s="0"/>
      <c r="SWA74" s="0"/>
      <c r="SWB74" s="0"/>
      <c r="SWC74" s="0"/>
      <c r="SWD74" s="0"/>
      <c r="SWE74" s="0"/>
      <c r="SWF74" s="0"/>
      <c r="SWG74" s="0"/>
      <c r="SWH74" s="0"/>
      <c r="SWI74" s="0"/>
      <c r="SWJ74" s="0"/>
      <c r="SWK74" s="0"/>
      <c r="SWL74" s="0"/>
      <c r="SWM74" s="0"/>
      <c r="SWN74" s="0"/>
      <c r="SWO74" s="0"/>
      <c r="SWP74" s="0"/>
      <c r="SWQ74" s="0"/>
      <c r="SWR74" s="0"/>
      <c r="SWS74" s="0"/>
      <c r="SWT74" s="0"/>
      <c r="SWU74" s="0"/>
      <c r="SWV74" s="0"/>
      <c r="SWW74" s="0"/>
      <c r="SWX74" s="0"/>
      <c r="SWY74" s="0"/>
      <c r="SWZ74" s="0"/>
      <c r="SXA74" s="0"/>
      <c r="SXB74" s="0"/>
      <c r="SXC74" s="0"/>
      <c r="SXD74" s="0"/>
      <c r="SXE74" s="0"/>
      <c r="SXF74" s="0"/>
      <c r="SXG74" s="0"/>
      <c r="SXH74" s="0"/>
      <c r="SXI74" s="0"/>
      <c r="SXJ74" s="0"/>
      <c r="SXK74" s="0"/>
      <c r="SXL74" s="0"/>
      <c r="SXM74" s="0"/>
      <c r="SXN74" s="0"/>
      <c r="SXO74" s="0"/>
      <c r="SXP74" s="0"/>
      <c r="SXQ74" s="0"/>
      <c r="SXR74" s="0"/>
      <c r="SXS74" s="0"/>
      <c r="SXT74" s="0"/>
      <c r="SXU74" s="0"/>
      <c r="SXV74" s="0"/>
      <c r="SXW74" s="0"/>
      <c r="SXX74" s="0"/>
      <c r="SXY74" s="0"/>
      <c r="SXZ74" s="0"/>
      <c r="SYA74" s="0"/>
      <c r="SYB74" s="0"/>
      <c r="SYC74" s="0"/>
      <c r="SYD74" s="0"/>
      <c r="SYE74" s="0"/>
      <c r="SYF74" s="0"/>
      <c r="SYG74" s="0"/>
      <c r="SYH74" s="0"/>
      <c r="SYI74" s="0"/>
      <c r="SYJ74" s="0"/>
      <c r="SYK74" s="0"/>
      <c r="SYL74" s="0"/>
      <c r="SYM74" s="0"/>
      <c r="SYN74" s="0"/>
      <c r="SYO74" s="0"/>
      <c r="SYP74" s="0"/>
      <c r="SYQ74" s="0"/>
      <c r="SYR74" s="0"/>
      <c r="SYS74" s="0"/>
      <c r="SYT74" s="0"/>
      <c r="SYU74" s="0"/>
      <c r="SYV74" s="0"/>
      <c r="SYW74" s="0"/>
      <c r="SYX74" s="0"/>
      <c r="SYY74" s="0"/>
      <c r="SYZ74" s="0"/>
      <c r="SZA74" s="0"/>
      <c r="SZB74" s="0"/>
      <c r="SZC74" s="0"/>
      <c r="SZD74" s="0"/>
      <c r="SZE74" s="0"/>
      <c r="SZF74" s="0"/>
      <c r="SZG74" s="0"/>
      <c r="SZH74" s="0"/>
      <c r="SZI74" s="0"/>
      <c r="SZJ74" s="0"/>
      <c r="SZK74" s="0"/>
      <c r="SZL74" s="0"/>
      <c r="SZM74" s="0"/>
      <c r="SZN74" s="0"/>
      <c r="SZO74" s="0"/>
      <c r="SZP74" s="0"/>
      <c r="SZQ74" s="0"/>
      <c r="SZR74" s="0"/>
      <c r="SZS74" s="0"/>
      <c r="SZT74" s="0"/>
      <c r="SZU74" s="0"/>
      <c r="SZV74" s="0"/>
      <c r="SZW74" s="0"/>
      <c r="SZX74" s="0"/>
      <c r="SZY74" s="0"/>
      <c r="SZZ74" s="0"/>
      <c r="TAA74" s="0"/>
      <c r="TAB74" s="0"/>
      <c r="TAC74" s="0"/>
      <c r="TAD74" s="0"/>
      <c r="TAE74" s="0"/>
      <c r="TAF74" s="0"/>
      <c r="TAG74" s="0"/>
      <c r="TAH74" s="0"/>
      <c r="TAI74" s="0"/>
      <c r="TAJ74" s="0"/>
      <c r="TAK74" s="0"/>
      <c r="TAL74" s="0"/>
      <c r="TAM74" s="0"/>
      <c r="TAN74" s="0"/>
      <c r="TAO74" s="0"/>
      <c r="TAP74" s="0"/>
      <c r="TAQ74" s="0"/>
      <c r="TAR74" s="0"/>
      <c r="TAS74" s="0"/>
      <c r="TAT74" s="0"/>
      <c r="TAU74" s="0"/>
      <c r="TAV74" s="0"/>
      <c r="TAW74" s="0"/>
      <c r="TAX74" s="0"/>
      <c r="TAY74" s="0"/>
      <c r="TAZ74" s="0"/>
      <c r="TBA74" s="0"/>
      <c r="TBB74" s="0"/>
      <c r="TBC74" s="0"/>
      <c r="TBD74" s="0"/>
      <c r="TBE74" s="0"/>
      <c r="TBF74" s="0"/>
      <c r="TBG74" s="0"/>
      <c r="TBH74" s="0"/>
      <c r="TBI74" s="0"/>
      <c r="TBJ74" s="0"/>
      <c r="TBK74" s="0"/>
      <c r="TBL74" s="0"/>
      <c r="TBM74" s="0"/>
      <c r="TBN74" s="0"/>
      <c r="TBO74" s="0"/>
      <c r="TBP74" s="0"/>
      <c r="TBQ74" s="0"/>
      <c r="TBR74" s="0"/>
      <c r="TBS74" s="0"/>
      <c r="TBT74" s="0"/>
      <c r="TBU74" s="0"/>
      <c r="TBV74" s="0"/>
      <c r="TBW74" s="0"/>
      <c r="TBX74" s="0"/>
      <c r="TBY74" s="0"/>
      <c r="TBZ74" s="0"/>
      <c r="TCA74" s="0"/>
      <c r="TCB74" s="0"/>
      <c r="TCC74" s="0"/>
      <c r="TCD74" s="0"/>
      <c r="TCE74" s="0"/>
      <c r="TCF74" s="0"/>
      <c r="TCG74" s="0"/>
      <c r="TCH74" s="0"/>
      <c r="TCI74" s="0"/>
      <c r="TCJ74" s="0"/>
      <c r="TCK74" s="0"/>
      <c r="TCL74" s="0"/>
      <c r="TCM74" s="0"/>
      <c r="TCN74" s="0"/>
      <c r="TCO74" s="0"/>
      <c r="TCP74" s="0"/>
      <c r="TCQ74" s="0"/>
      <c r="TCR74" s="0"/>
      <c r="TCS74" s="0"/>
      <c r="TCT74" s="0"/>
      <c r="TCU74" s="0"/>
      <c r="TCV74" s="0"/>
      <c r="TCW74" s="0"/>
      <c r="TCX74" s="0"/>
      <c r="TCY74" s="0"/>
      <c r="TCZ74" s="0"/>
      <c r="TDA74" s="0"/>
      <c r="TDB74" s="0"/>
      <c r="TDC74" s="0"/>
      <c r="TDD74" s="0"/>
      <c r="TDE74" s="0"/>
      <c r="TDF74" s="0"/>
      <c r="TDG74" s="0"/>
      <c r="TDH74" s="0"/>
      <c r="TDI74" s="0"/>
      <c r="TDJ74" s="0"/>
      <c r="TDK74" s="0"/>
      <c r="TDL74" s="0"/>
      <c r="TDM74" s="0"/>
      <c r="TDN74" s="0"/>
      <c r="TDO74" s="0"/>
      <c r="TDP74" s="0"/>
      <c r="TDQ74" s="0"/>
      <c r="TDR74" s="0"/>
      <c r="TDS74" s="0"/>
      <c r="TDT74" s="0"/>
      <c r="TDU74" s="0"/>
      <c r="TDV74" s="0"/>
      <c r="TDW74" s="0"/>
      <c r="TDX74" s="0"/>
      <c r="TDY74" s="0"/>
      <c r="TDZ74" s="0"/>
      <c r="TEA74" s="0"/>
      <c r="TEB74" s="0"/>
      <c r="TEC74" s="0"/>
      <c r="TED74" s="0"/>
      <c r="TEE74" s="0"/>
      <c r="TEF74" s="0"/>
      <c r="TEG74" s="0"/>
      <c r="TEH74" s="0"/>
      <c r="TEI74" s="0"/>
      <c r="TEJ74" s="0"/>
      <c r="TEK74" s="0"/>
      <c r="TEL74" s="0"/>
      <c r="TEM74" s="0"/>
      <c r="TEN74" s="0"/>
      <c r="TEO74" s="0"/>
      <c r="TEP74" s="0"/>
      <c r="TEQ74" s="0"/>
      <c r="TER74" s="0"/>
      <c r="TES74" s="0"/>
      <c r="TET74" s="0"/>
      <c r="TEU74" s="0"/>
      <c r="TEV74" s="0"/>
      <c r="TEW74" s="0"/>
      <c r="TEX74" s="0"/>
      <c r="TEY74" s="0"/>
      <c r="TEZ74" s="0"/>
      <c r="TFA74" s="0"/>
      <c r="TFB74" s="0"/>
      <c r="TFC74" s="0"/>
      <c r="TFD74" s="0"/>
      <c r="TFE74" s="0"/>
      <c r="TFF74" s="0"/>
      <c r="TFG74" s="0"/>
      <c r="TFH74" s="0"/>
      <c r="TFI74" s="0"/>
      <c r="TFJ74" s="0"/>
      <c r="TFK74" s="0"/>
      <c r="TFL74" s="0"/>
      <c r="TFM74" s="0"/>
      <c r="TFN74" s="0"/>
      <c r="TFO74" s="0"/>
      <c r="TFP74" s="0"/>
      <c r="TFQ74" s="0"/>
      <c r="TFR74" s="0"/>
      <c r="TFS74" s="0"/>
      <c r="TFT74" s="0"/>
      <c r="TFU74" s="0"/>
      <c r="TFV74" s="0"/>
      <c r="TFW74" s="0"/>
      <c r="TFX74" s="0"/>
      <c r="TFY74" s="0"/>
      <c r="TFZ74" s="0"/>
      <c r="TGA74" s="0"/>
      <c r="TGB74" s="0"/>
      <c r="TGC74" s="0"/>
      <c r="TGD74" s="0"/>
      <c r="TGE74" s="0"/>
      <c r="TGF74" s="0"/>
      <c r="TGG74" s="0"/>
      <c r="TGH74" s="0"/>
      <c r="TGI74" s="0"/>
      <c r="TGJ74" s="0"/>
      <c r="TGK74" s="0"/>
      <c r="TGL74" s="0"/>
      <c r="TGM74" s="0"/>
      <c r="TGN74" s="0"/>
      <c r="TGO74" s="0"/>
      <c r="TGP74" s="0"/>
      <c r="TGQ74" s="0"/>
      <c r="TGR74" s="0"/>
      <c r="TGS74" s="0"/>
      <c r="TGT74" s="0"/>
      <c r="TGU74" s="0"/>
      <c r="TGV74" s="0"/>
      <c r="TGW74" s="0"/>
      <c r="TGX74" s="0"/>
      <c r="TGY74" s="0"/>
      <c r="TGZ74" s="0"/>
      <c r="THA74" s="0"/>
      <c r="THB74" s="0"/>
      <c r="THC74" s="0"/>
      <c r="THD74" s="0"/>
      <c r="THE74" s="0"/>
      <c r="THF74" s="0"/>
      <c r="THG74" s="0"/>
      <c r="THH74" s="0"/>
      <c r="THI74" s="0"/>
      <c r="THJ74" s="0"/>
      <c r="THK74" s="0"/>
      <c r="THL74" s="0"/>
      <c r="THM74" s="0"/>
      <c r="THN74" s="0"/>
      <c r="THO74" s="0"/>
      <c r="THP74" s="0"/>
      <c r="THQ74" s="0"/>
      <c r="THR74" s="0"/>
      <c r="THS74" s="0"/>
      <c r="THT74" s="0"/>
      <c r="THU74" s="0"/>
      <c r="THV74" s="0"/>
      <c r="THW74" s="0"/>
      <c r="THX74" s="0"/>
      <c r="THY74" s="0"/>
      <c r="THZ74" s="0"/>
      <c r="TIA74" s="0"/>
      <c r="TIB74" s="0"/>
      <c r="TIC74" s="0"/>
      <c r="TID74" s="0"/>
      <c r="TIE74" s="0"/>
      <c r="TIF74" s="0"/>
      <c r="TIG74" s="0"/>
      <c r="TIH74" s="0"/>
      <c r="TII74" s="0"/>
      <c r="TIJ74" s="0"/>
      <c r="TIK74" s="0"/>
      <c r="TIL74" s="0"/>
      <c r="TIM74" s="0"/>
      <c r="TIN74" s="0"/>
      <c r="TIO74" s="0"/>
      <c r="TIP74" s="0"/>
      <c r="TIQ74" s="0"/>
      <c r="TIR74" s="0"/>
      <c r="TIS74" s="0"/>
      <c r="TIT74" s="0"/>
      <c r="TIU74" s="0"/>
      <c r="TIV74" s="0"/>
      <c r="TIW74" s="0"/>
      <c r="TIX74" s="0"/>
      <c r="TIY74" s="0"/>
      <c r="TIZ74" s="0"/>
      <c r="TJA74" s="0"/>
      <c r="TJB74" s="0"/>
      <c r="TJC74" s="0"/>
      <c r="TJD74" s="0"/>
      <c r="TJE74" s="0"/>
      <c r="TJF74" s="0"/>
      <c r="TJG74" s="0"/>
      <c r="TJH74" s="0"/>
      <c r="TJI74" s="0"/>
      <c r="TJJ74" s="0"/>
      <c r="TJK74" s="0"/>
      <c r="TJL74" s="0"/>
      <c r="TJM74" s="0"/>
      <c r="TJN74" s="0"/>
      <c r="TJO74" s="0"/>
      <c r="TJP74" s="0"/>
      <c r="TJQ74" s="0"/>
      <c r="TJR74" s="0"/>
      <c r="TJS74" s="0"/>
      <c r="TJT74" s="0"/>
      <c r="TJU74" s="0"/>
      <c r="TJV74" s="0"/>
      <c r="TJW74" s="0"/>
      <c r="TJX74" s="0"/>
      <c r="TJY74" s="0"/>
      <c r="TJZ74" s="0"/>
      <c r="TKA74" s="0"/>
      <c r="TKB74" s="0"/>
      <c r="TKC74" s="0"/>
      <c r="TKD74" s="0"/>
      <c r="TKE74" s="0"/>
      <c r="TKF74" s="0"/>
      <c r="TKG74" s="0"/>
      <c r="TKH74" s="0"/>
      <c r="TKI74" s="0"/>
      <c r="TKJ74" s="0"/>
      <c r="TKK74" s="0"/>
      <c r="TKL74" s="0"/>
      <c r="TKM74" s="0"/>
      <c r="TKN74" s="0"/>
      <c r="TKO74" s="0"/>
      <c r="TKP74" s="0"/>
      <c r="TKQ74" s="0"/>
      <c r="TKR74" s="0"/>
      <c r="TKS74" s="0"/>
      <c r="TKT74" s="0"/>
      <c r="TKU74" s="0"/>
      <c r="TKV74" s="0"/>
      <c r="TKW74" s="0"/>
      <c r="TKX74" s="0"/>
      <c r="TKY74" s="0"/>
      <c r="TKZ74" s="0"/>
      <c r="TLA74" s="0"/>
      <c r="TLB74" s="0"/>
      <c r="TLC74" s="0"/>
      <c r="TLD74" s="0"/>
      <c r="TLE74" s="0"/>
      <c r="TLF74" s="0"/>
      <c r="TLG74" s="0"/>
      <c r="TLH74" s="0"/>
      <c r="TLI74" s="0"/>
      <c r="TLJ74" s="0"/>
      <c r="TLK74" s="0"/>
      <c r="TLL74" s="0"/>
      <c r="TLM74" s="0"/>
      <c r="TLN74" s="0"/>
      <c r="TLO74" s="0"/>
      <c r="TLP74" s="0"/>
      <c r="TLQ74" s="0"/>
      <c r="TLR74" s="0"/>
      <c r="TLS74" s="0"/>
      <c r="TLT74" s="0"/>
      <c r="TLU74" s="0"/>
      <c r="TLV74" s="0"/>
      <c r="TLW74" s="0"/>
      <c r="TLX74" s="0"/>
      <c r="TLY74" s="0"/>
      <c r="TLZ74" s="0"/>
      <c r="TMA74" s="0"/>
      <c r="TMB74" s="0"/>
      <c r="TMC74" s="0"/>
      <c r="TMD74" s="0"/>
      <c r="TME74" s="0"/>
      <c r="TMF74" s="0"/>
      <c r="TMG74" s="0"/>
      <c r="TMH74" s="0"/>
      <c r="TMI74" s="0"/>
      <c r="TMJ74" s="0"/>
      <c r="TMK74" s="0"/>
      <c r="TML74" s="0"/>
      <c r="TMM74" s="0"/>
      <c r="TMN74" s="0"/>
      <c r="TMO74" s="0"/>
      <c r="TMP74" s="0"/>
      <c r="TMQ74" s="0"/>
      <c r="TMR74" s="0"/>
      <c r="TMS74" s="0"/>
      <c r="TMT74" s="0"/>
      <c r="TMU74" s="0"/>
      <c r="TMV74" s="0"/>
      <c r="TMW74" s="0"/>
      <c r="TMX74" s="0"/>
      <c r="TMY74" s="0"/>
      <c r="TMZ74" s="0"/>
      <c r="TNA74" s="0"/>
      <c r="TNB74" s="0"/>
      <c r="TNC74" s="0"/>
      <c r="TND74" s="0"/>
      <c r="TNE74" s="0"/>
      <c r="TNF74" s="0"/>
      <c r="TNG74" s="0"/>
      <c r="TNH74" s="0"/>
      <c r="TNI74" s="0"/>
      <c r="TNJ74" s="0"/>
      <c r="TNK74" s="0"/>
      <c r="TNL74" s="0"/>
      <c r="TNM74" s="0"/>
      <c r="TNN74" s="0"/>
      <c r="TNO74" s="0"/>
      <c r="TNP74" s="0"/>
      <c r="TNQ74" s="0"/>
      <c r="TNR74" s="0"/>
      <c r="TNS74" s="0"/>
      <c r="TNT74" s="0"/>
      <c r="TNU74" s="0"/>
      <c r="TNV74" s="0"/>
      <c r="TNW74" s="0"/>
      <c r="TNX74" s="0"/>
      <c r="TNY74" s="0"/>
      <c r="TNZ74" s="0"/>
      <c r="TOA74" s="0"/>
      <c r="TOB74" s="0"/>
      <c r="TOC74" s="0"/>
      <c r="TOD74" s="0"/>
      <c r="TOE74" s="0"/>
      <c r="TOF74" s="0"/>
      <c r="TOG74" s="0"/>
      <c r="TOH74" s="0"/>
      <c r="TOI74" s="0"/>
      <c r="TOJ74" s="0"/>
      <c r="TOK74" s="0"/>
      <c r="TOL74" s="0"/>
      <c r="TOM74" s="0"/>
      <c r="TON74" s="0"/>
      <c r="TOO74" s="0"/>
      <c r="TOP74" s="0"/>
      <c r="TOQ74" s="0"/>
      <c r="TOR74" s="0"/>
      <c r="TOS74" s="0"/>
      <c r="TOT74" s="0"/>
      <c r="TOU74" s="0"/>
      <c r="TOV74" s="0"/>
      <c r="TOW74" s="0"/>
      <c r="TOX74" s="0"/>
      <c r="TOY74" s="0"/>
      <c r="TOZ74" s="0"/>
      <c r="TPA74" s="0"/>
      <c r="TPB74" s="0"/>
      <c r="TPC74" s="0"/>
      <c r="TPD74" s="0"/>
      <c r="TPE74" s="0"/>
      <c r="TPF74" s="0"/>
      <c r="TPG74" s="0"/>
      <c r="TPH74" s="0"/>
      <c r="TPI74" s="0"/>
      <c r="TPJ74" s="0"/>
      <c r="TPK74" s="0"/>
      <c r="TPL74" s="0"/>
      <c r="TPM74" s="0"/>
      <c r="TPN74" s="0"/>
      <c r="TPO74" s="0"/>
      <c r="TPP74" s="0"/>
      <c r="TPQ74" s="0"/>
      <c r="TPR74" s="0"/>
      <c r="TPS74" s="0"/>
      <c r="TPT74" s="0"/>
      <c r="TPU74" s="0"/>
      <c r="TPV74" s="0"/>
      <c r="TPW74" s="0"/>
      <c r="TPX74" s="0"/>
      <c r="TPY74" s="0"/>
      <c r="TPZ74" s="0"/>
      <c r="TQA74" s="0"/>
      <c r="TQB74" s="0"/>
      <c r="TQC74" s="0"/>
      <c r="TQD74" s="0"/>
      <c r="TQE74" s="0"/>
      <c r="TQF74" s="0"/>
      <c r="TQG74" s="0"/>
      <c r="TQH74" s="0"/>
      <c r="TQI74" s="0"/>
      <c r="TQJ74" s="0"/>
      <c r="TQK74" s="0"/>
      <c r="TQL74" s="0"/>
      <c r="TQM74" s="0"/>
      <c r="TQN74" s="0"/>
      <c r="TQO74" s="0"/>
      <c r="TQP74" s="0"/>
      <c r="TQQ74" s="0"/>
      <c r="TQR74" s="0"/>
      <c r="TQS74" s="0"/>
      <c r="TQT74" s="0"/>
      <c r="TQU74" s="0"/>
      <c r="TQV74" s="0"/>
      <c r="TQW74" s="0"/>
      <c r="TQX74" s="0"/>
      <c r="TQY74" s="0"/>
      <c r="TQZ74" s="0"/>
      <c r="TRA74" s="0"/>
      <c r="TRB74" s="0"/>
      <c r="TRC74" s="0"/>
      <c r="TRD74" s="0"/>
      <c r="TRE74" s="0"/>
      <c r="TRF74" s="0"/>
      <c r="TRG74" s="0"/>
      <c r="TRH74" s="0"/>
      <c r="TRI74" s="0"/>
      <c r="TRJ74" s="0"/>
      <c r="TRK74" s="0"/>
      <c r="TRL74" s="0"/>
      <c r="TRM74" s="0"/>
      <c r="TRN74" s="0"/>
      <c r="TRO74" s="0"/>
      <c r="TRP74" s="0"/>
      <c r="TRQ74" s="0"/>
      <c r="TRR74" s="0"/>
      <c r="TRS74" s="0"/>
      <c r="TRT74" s="0"/>
      <c r="TRU74" s="0"/>
      <c r="TRV74" s="0"/>
      <c r="TRW74" s="0"/>
      <c r="TRX74" s="0"/>
      <c r="TRY74" s="0"/>
      <c r="TRZ74" s="0"/>
      <c r="TSA74" s="0"/>
      <c r="TSB74" s="0"/>
      <c r="TSC74" s="0"/>
      <c r="TSD74" s="0"/>
      <c r="TSE74" s="0"/>
      <c r="TSF74" s="0"/>
      <c r="TSG74" s="0"/>
      <c r="TSH74" s="0"/>
      <c r="TSI74" s="0"/>
      <c r="TSJ74" s="0"/>
      <c r="TSK74" s="0"/>
      <c r="TSL74" s="0"/>
      <c r="TSM74" s="0"/>
      <c r="TSN74" s="0"/>
      <c r="TSO74" s="0"/>
      <c r="TSP74" s="0"/>
      <c r="TSQ74" s="0"/>
      <c r="TSR74" s="0"/>
      <c r="TSS74" s="0"/>
      <c r="TST74" s="0"/>
      <c r="TSU74" s="0"/>
      <c r="TSV74" s="0"/>
      <c r="TSW74" s="0"/>
      <c r="TSX74" s="0"/>
      <c r="TSY74" s="0"/>
      <c r="TSZ74" s="0"/>
      <c r="TTA74" s="0"/>
      <c r="TTB74" s="0"/>
      <c r="TTC74" s="0"/>
      <c r="TTD74" s="0"/>
      <c r="TTE74" s="0"/>
      <c r="TTF74" s="0"/>
      <c r="TTG74" s="0"/>
      <c r="TTH74" s="0"/>
      <c r="TTI74" s="0"/>
      <c r="TTJ74" s="0"/>
      <c r="TTK74" s="0"/>
      <c r="TTL74" s="0"/>
      <c r="TTM74" s="0"/>
      <c r="TTN74" s="0"/>
      <c r="TTO74" s="0"/>
      <c r="TTP74" s="0"/>
      <c r="TTQ74" s="0"/>
      <c r="TTR74" s="0"/>
      <c r="TTS74" s="0"/>
      <c r="TTT74" s="0"/>
      <c r="TTU74" s="0"/>
      <c r="TTV74" s="0"/>
      <c r="TTW74" s="0"/>
      <c r="TTX74" s="0"/>
      <c r="TTY74" s="0"/>
      <c r="TTZ74" s="0"/>
      <c r="TUA74" s="0"/>
      <c r="TUB74" s="0"/>
      <c r="TUC74" s="0"/>
      <c r="TUD74" s="0"/>
      <c r="TUE74" s="0"/>
      <c r="TUF74" s="0"/>
      <c r="TUG74" s="0"/>
      <c r="TUH74" s="0"/>
      <c r="TUI74" s="0"/>
      <c r="TUJ74" s="0"/>
      <c r="TUK74" s="0"/>
      <c r="TUL74" s="0"/>
      <c r="TUM74" s="0"/>
      <c r="TUN74" s="0"/>
      <c r="TUO74" s="0"/>
      <c r="TUP74" s="0"/>
      <c r="TUQ74" s="0"/>
      <c r="TUR74" s="0"/>
      <c r="TUS74" s="0"/>
      <c r="TUT74" s="0"/>
      <c r="TUU74" s="0"/>
      <c r="TUV74" s="0"/>
      <c r="TUW74" s="0"/>
      <c r="TUX74" s="0"/>
      <c r="TUY74" s="0"/>
      <c r="TUZ74" s="0"/>
      <c r="TVA74" s="0"/>
      <c r="TVB74" s="0"/>
      <c r="TVC74" s="0"/>
      <c r="TVD74" s="0"/>
      <c r="TVE74" s="0"/>
      <c r="TVF74" s="0"/>
      <c r="TVG74" s="0"/>
      <c r="TVH74" s="0"/>
      <c r="TVI74" s="0"/>
      <c r="TVJ74" s="0"/>
      <c r="TVK74" s="0"/>
      <c r="TVL74" s="0"/>
      <c r="TVM74" s="0"/>
      <c r="TVN74" s="0"/>
      <c r="TVO74" s="0"/>
      <c r="TVP74" s="0"/>
      <c r="TVQ74" s="0"/>
      <c r="TVR74" s="0"/>
      <c r="TVS74" s="0"/>
      <c r="TVT74" s="0"/>
      <c r="TVU74" s="0"/>
      <c r="TVV74" s="0"/>
      <c r="TVW74" s="0"/>
      <c r="TVX74" s="0"/>
      <c r="TVY74" s="0"/>
      <c r="TVZ74" s="0"/>
      <c r="TWA74" s="0"/>
      <c r="TWB74" s="0"/>
      <c r="TWC74" s="0"/>
      <c r="TWD74" s="0"/>
      <c r="TWE74" s="0"/>
      <c r="TWF74" s="0"/>
      <c r="TWG74" s="0"/>
      <c r="TWH74" s="0"/>
      <c r="TWI74" s="0"/>
      <c r="TWJ74" s="0"/>
      <c r="TWK74" s="0"/>
      <c r="TWL74" s="0"/>
      <c r="TWM74" s="0"/>
      <c r="TWN74" s="0"/>
      <c r="TWO74" s="0"/>
      <c r="TWP74" s="0"/>
      <c r="TWQ74" s="0"/>
      <c r="TWR74" s="0"/>
      <c r="TWS74" s="0"/>
      <c r="TWT74" s="0"/>
      <c r="TWU74" s="0"/>
      <c r="TWV74" s="0"/>
      <c r="TWW74" s="0"/>
      <c r="TWX74" s="0"/>
      <c r="TWY74" s="0"/>
      <c r="TWZ74" s="0"/>
      <c r="TXA74" s="0"/>
      <c r="TXB74" s="0"/>
      <c r="TXC74" s="0"/>
      <c r="TXD74" s="0"/>
      <c r="TXE74" s="0"/>
      <c r="TXF74" s="0"/>
      <c r="TXG74" s="0"/>
      <c r="TXH74" s="0"/>
      <c r="TXI74" s="0"/>
      <c r="TXJ74" s="0"/>
      <c r="TXK74" s="0"/>
      <c r="TXL74" s="0"/>
      <c r="TXM74" s="0"/>
      <c r="TXN74" s="0"/>
      <c r="TXO74" s="0"/>
      <c r="TXP74" s="0"/>
      <c r="TXQ74" s="0"/>
      <c r="TXR74" s="0"/>
      <c r="TXS74" s="0"/>
      <c r="TXT74" s="0"/>
      <c r="TXU74" s="0"/>
      <c r="TXV74" s="0"/>
      <c r="TXW74" s="0"/>
      <c r="TXX74" s="0"/>
      <c r="TXY74" s="0"/>
      <c r="TXZ74" s="0"/>
      <c r="TYA74" s="0"/>
      <c r="TYB74" s="0"/>
      <c r="TYC74" s="0"/>
      <c r="TYD74" s="0"/>
      <c r="TYE74" s="0"/>
      <c r="TYF74" s="0"/>
      <c r="TYG74" s="0"/>
      <c r="TYH74" s="0"/>
      <c r="TYI74" s="0"/>
      <c r="TYJ74" s="0"/>
      <c r="TYK74" s="0"/>
      <c r="TYL74" s="0"/>
      <c r="TYM74" s="0"/>
      <c r="TYN74" s="0"/>
      <c r="TYO74" s="0"/>
      <c r="TYP74" s="0"/>
      <c r="TYQ74" s="0"/>
      <c r="TYR74" s="0"/>
      <c r="TYS74" s="0"/>
      <c r="TYT74" s="0"/>
      <c r="TYU74" s="0"/>
      <c r="TYV74" s="0"/>
      <c r="TYW74" s="0"/>
      <c r="TYX74" s="0"/>
      <c r="TYY74" s="0"/>
      <c r="TYZ74" s="0"/>
      <c r="TZA74" s="0"/>
      <c r="TZB74" s="0"/>
      <c r="TZC74" s="0"/>
      <c r="TZD74" s="0"/>
      <c r="TZE74" s="0"/>
      <c r="TZF74" s="0"/>
      <c r="TZG74" s="0"/>
      <c r="TZH74" s="0"/>
      <c r="TZI74" s="0"/>
      <c r="TZJ74" s="0"/>
      <c r="TZK74" s="0"/>
      <c r="TZL74" s="0"/>
      <c r="TZM74" s="0"/>
      <c r="TZN74" s="0"/>
      <c r="TZO74" s="0"/>
      <c r="TZP74" s="0"/>
      <c r="TZQ74" s="0"/>
      <c r="TZR74" s="0"/>
      <c r="TZS74" s="0"/>
      <c r="TZT74" s="0"/>
      <c r="TZU74" s="0"/>
      <c r="TZV74" s="0"/>
      <c r="TZW74" s="0"/>
      <c r="TZX74" s="0"/>
      <c r="TZY74" s="0"/>
      <c r="TZZ74" s="0"/>
      <c r="UAA74" s="0"/>
      <c r="UAB74" s="0"/>
      <c r="UAC74" s="0"/>
      <c r="UAD74" s="0"/>
      <c r="UAE74" s="0"/>
      <c r="UAF74" s="0"/>
      <c r="UAG74" s="0"/>
      <c r="UAH74" s="0"/>
      <c r="UAI74" s="0"/>
      <c r="UAJ74" s="0"/>
      <c r="UAK74" s="0"/>
      <c r="UAL74" s="0"/>
      <c r="UAM74" s="0"/>
      <c r="UAN74" s="0"/>
      <c r="UAO74" s="0"/>
      <c r="UAP74" s="0"/>
      <c r="UAQ74" s="0"/>
      <c r="UAR74" s="0"/>
      <c r="UAS74" s="0"/>
      <c r="UAT74" s="0"/>
      <c r="UAU74" s="0"/>
      <c r="UAV74" s="0"/>
      <c r="UAW74" s="0"/>
      <c r="UAX74" s="0"/>
      <c r="UAY74" s="0"/>
      <c r="UAZ74" s="0"/>
      <c r="UBA74" s="0"/>
      <c r="UBB74" s="0"/>
      <c r="UBC74" s="0"/>
      <c r="UBD74" s="0"/>
      <c r="UBE74" s="0"/>
      <c r="UBF74" s="0"/>
      <c r="UBG74" s="0"/>
      <c r="UBH74" s="0"/>
      <c r="UBI74" s="0"/>
      <c r="UBJ74" s="0"/>
      <c r="UBK74" s="0"/>
      <c r="UBL74" s="0"/>
      <c r="UBM74" s="0"/>
      <c r="UBN74" s="0"/>
      <c r="UBO74" s="0"/>
      <c r="UBP74" s="0"/>
      <c r="UBQ74" s="0"/>
      <c r="UBR74" s="0"/>
      <c r="UBS74" s="0"/>
      <c r="UBT74" s="0"/>
      <c r="UBU74" s="0"/>
      <c r="UBV74" s="0"/>
      <c r="UBW74" s="0"/>
      <c r="UBX74" s="0"/>
      <c r="UBY74" s="0"/>
      <c r="UBZ74" s="0"/>
      <c r="UCA74" s="0"/>
      <c r="UCB74" s="0"/>
      <c r="UCC74" s="0"/>
      <c r="UCD74" s="0"/>
      <c r="UCE74" s="0"/>
      <c r="UCF74" s="0"/>
      <c r="UCG74" s="0"/>
      <c r="UCH74" s="0"/>
      <c r="UCI74" s="0"/>
      <c r="UCJ74" s="0"/>
      <c r="UCK74" s="0"/>
      <c r="UCL74" s="0"/>
      <c r="UCM74" s="0"/>
      <c r="UCN74" s="0"/>
      <c r="UCO74" s="0"/>
      <c r="UCP74" s="0"/>
      <c r="UCQ74" s="0"/>
      <c r="UCR74" s="0"/>
      <c r="UCS74" s="0"/>
      <c r="UCT74" s="0"/>
      <c r="UCU74" s="0"/>
      <c r="UCV74" s="0"/>
      <c r="UCW74" s="0"/>
      <c r="UCX74" s="0"/>
      <c r="UCY74" s="0"/>
      <c r="UCZ74" s="0"/>
      <c r="UDA74" s="0"/>
      <c r="UDB74" s="0"/>
      <c r="UDC74" s="0"/>
      <c r="UDD74" s="0"/>
      <c r="UDE74" s="0"/>
      <c r="UDF74" s="0"/>
      <c r="UDG74" s="0"/>
      <c r="UDH74" s="0"/>
      <c r="UDI74" s="0"/>
      <c r="UDJ74" s="0"/>
      <c r="UDK74" s="0"/>
      <c r="UDL74" s="0"/>
      <c r="UDM74" s="0"/>
      <c r="UDN74" s="0"/>
      <c r="UDO74" s="0"/>
      <c r="UDP74" s="0"/>
      <c r="UDQ74" s="0"/>
      <c r="UDR74" s="0"/>
      <c r="UDS74" s="0"/>
      <c r="UDT74" s="0"/>
      <c r="UDU74" s="0"/>
      <c r="UDV74" s="0"/>
      <c r="UDW74" s="0"/>
      <c r="UDX74" s="0"/>
      <c r="UDY74" s="0"/>
      <c r="UDZ74" s="0"/>
      <c r="UEA74" s="0"/>
      <c r="UEB74" s="0"/>
      <c r="UEC74" s="0"/>
      <c r="UED74" s="0"/>
      <c r="UEE74" s="0"/>
      <c r="UEF74" s="0"/>
      <c r="UEG74" s="0"/>
      <c r="UEH74" s="0"/>
      <c r="UEI74" s="0"/>
      <c r="UEJ74" s="0"/>
      <c r="UEK74" s="0"/>
      <c r="UEL74" s="0"/>
      <c r="UEM74" s="0"/>
      <c r="UEN74" s="0"/>
      <c r="UEO74" s="0"/>
      <c r="UEP74" s="0"/>
      <c r="UEQ74" s="0"/>
      <c r="UER74" s="0"/>
      <c r="UES74" s="0"/>
      <c r="UET74" s="0"/>
      <c r="UEU74" s="0"/>
      <c r="UEV74" s="0"/>
      <c r="UEW74" s="0"/>
      <c r="UEX74" s="0"/>
      <c r="UEY74" s="0"/>
      <c r="UEZ74" s="0"/>
      <c r="UFA74" s="0"/>
      <c r="UFB74" s="0"/>
      <c r="UFC74" s="0"/>
      <c r="UFD74" s="0"/>
      <c r="UFE74" s="0"/>
      <c r="UFF74" s="0"/>
      <c r="UFG74" s="0"/>
      <c r="UFH74" s="0"/>
      <c r="UFI74" s="0"/>
      <c r="UFJ74" s="0"/>
      <c r="UFK74" s="0"/>
      <c r="UFL74" s="0"/>
      <c r="UFM74" s="0"/>
      <c r="UFN74" s="0"/>
      <c r="UFO74" s="0"/>
      <c r="UFP74" s="0"/>
      <c r="UFQ74" s="0"/>
      <c r="UFR74" s="0"/>
      <c r="UFS74" s="0"/>
      <c r="UFT74" s="0"/>
      <c r="UFU74" s="0"/>
      <c r="UFV74" s="0"/>
      <c r="UFW74" s="0"/>
      <c r="UFX74" s="0"/>
      <c r="UFY74" s="0"/>
      <c r="UFZ74" s="0"/>
      <c r="UGA74" s="0"/>
      <c r="UGB74" s="0"/>
      <c r="UGC74" s="0"/>
      <c r="UGD74" s="0"/>
      <c r="UGE74" s="0"/>
      <c r="UGF74" s="0"/>
      <c r="UGG74" s="0"/>
      <c r="UGH74" s="0"/>
      <c r="UGI74" s="0"/>
      <c r="UGJ74" s="0"/>
      <c r="UGK74" s="0"/>
      <c r="UGL74" s="0"/>
      <c r="UGM74" s="0"/>
      <c r="UGN74" s="0"/>
      <c r="UGO74" s="0"/>
      <c r="UGP74" s="0"/>
      <c r="UGQ74" s="0"/>
      <c r="UGR74" s="0"/>
      <c r="UGS74" s="0"/>
      <c r="UGT74" s="0"/>
      <c r="UGU74" s="0"/>
      <c r="UGV74" s="0"/>
      <c r="UGW74" s="0"/>
      <c r="UGX74" s="0"/>
      <c r="UGY74" s="0"/>
      <c r="UGZ74" s="0"/>
      <c r="UHA74" s="0"/>
      <c r="UHB74" s="0"/>
      <c r="UHC74" s="0"/>
      <c r="UHD74" s="0"/>
      <c r="UHE74" s="0"/>
      <c r="UHF74" s="0"/>
      <c r="UHG74" s="0"/>
      <c r="UHH74" s="0"/>
      <c r="UHI74" s="0"/>
      <c r="UHJ74" s="0"/>
      <c r="UHK74" s="0"/>
      <c r="UHL74" s="0"/>
      <c r="UHM74" s="0"/>
      <c r="UHN74" s="0"/>
      <c r="UHO74" s="0"/>
      <c r="UHP74" s="0"/>
      <c r="UHQ74" s="0"/>
      <c r="UHR74" s="0"/>
      <c r="UHS74" s="0"/>
      <c r="UHT74" s="0"/>
      <c r="UHU74" s="0"/>
      <c r="UHV74" s="0"/>
      <c r="UHW74" s="0"/>
      <c r="UHX74" s="0"/>
      <c r="UHY74" s="0"/>
      <c r="UHZ74" s="0"/>
      <c r="UIA74" s="0"/>
      <c r="UIB74" s="0"/>
      <c r="UIC74" s="0"/>
      <c r="UID74" s="0"/>
      <c r="UIE74" s="0"/>
      <c r="UIF74" s="0"/>
      <c r="UIG74" s="0"/>
      <c r="UIH74" s="0"/>
      <c r="UII74" s="0"/>
      <c r="UIJ74" s="0"/>
      <c r="UIK74" s="0"/>
      <c r="UIL74" s="0"/>
      <c r="UIM74" s="0"/>
      <c r="UIN74" s="0"/>
      <c r="UIO74" s="0"/>
      <c r="UIP74" s="0"/>
      <c r="UIQ74" s="0"/>
      <c r="UIR74" s="0"/>
      <c r="UIS74" s="0"/>
      <c r="UIT74" s="0"/>
      <c r="UIU74" s="0"/>
      <c r="UIV74" s="0"/>
      <c r="UIW74" s="0"/>
      <c r="UIX74" s="0"/>
      <c r="UIY74" s="0"/>
      <c r="UIZ74" s="0"/>
      <c r="UJA74" s="0"/>
      <c r="UJB74" s="0"/>
      <c r="UJC74" s="0"/>
      <c r="UJD74" s="0"/>
      <c r="UJE74" s="0"/>
      <c r="UJF74" s="0"/>
      <c r="UJG74" s="0"/>
      <c r="UJH74" s="0"/>
      <c r="UJI74" s="0"/>
      <c r="UJJ74" s="0"/>
      <c r="UJK74" s="0"/>
      <c r="UJL74" s="0"/>
      <c r="UJM74" s="0"/>
      <c r="UJN74" s="0"/>
      <c r="UJO74" s="0"/>
      <c r="UJP74" s="0"/>
      <c r="UJQ74" s="0"/>
      <c r="UJR74" s="0"/>
      <c r="UJS74" s="0"/>
      <c r="UJT74" s="0"/>
      <c r="UJU74" s="0"/>
      <c r="UJV74" s="0"/>
      <c r="UJW74" s="0"/>
      <c r="UJX74" s="0"/>
      <c r="UJY74" s="0"/>
      <c r="UJZ74" s="0"/>
      <c r="UKA74" s="0"/>
      <c r="UKB74" s="0"/>
      <c r="UKC74" s="0"/>
      <c r="UKD74" s="0"/>
      <c r="UKE74" s="0"/>
      <c r="UKF74" s="0"/>
      <c r="UKG74" s="0"/>
      <c r="UKH74" s="0"/>
      <c r="UKI74" s="0"/>
      <c r="UKJ74" s="0"/>
      <c r="UKK74" s="0"/>
      <c r="UKL74" s="0"/>
      <c r="UKM74" s="0"/>
      <c r="UKN74" s="0"/>
      <c r="UKO74" s="0"/>
      <c r="UKP74" s="0"/>
      <c r="UKQ74" s="0"/>
      <c r="UKR74" s="0"/>
      <c r="UKS74" s="0"/>
      <c r="UKT74" s="0"/>
      <c r="UKU74" s="0"/>
      <c r="UKV74" s="0"/>
      <c r="UKW74" s="0"/>
      <c r="UKX74" s="0"/>
      <c r="UKY74" s="0"/>
      <c r="UKZ74" s="0"/>
      <c r="ULA74" s="0"/>
      <c r="ULB74" s="0"/>
      <c r="ULC74" s="0"/>
      <c r="ULD74" s="0"/>
      <c r="ULE74" s="0"/>
      <c r="ULF74" s="0"/>
      <c r="ULG74" s="0"/>
      <c r="ULH74" s="0"/>
      <c r="ULI74" s="0"/>
      <c r="ULJ74" s="0"/>
      <c r="ULK74" s="0"/>
      <c r="ULL74" s="0"/>
      <c r="ULM74" s="0"/>
      <c r="ULN74" s="0"/>
      <c r="ULO74" s="0"/>
      <c r="ULP74" s="0"/>
      <c r="ULQ74" s="0"/>
      <c r="ULR74" s="0"/>
      <c r="ULS74" s="0"/>
      <c r="ULT74" s="0"/>
      <c r="ULU74" s="0"/>
      <c r="ULV74" s="0"/>
      <c r="ULW74" s="0"/>
      <c r="ULX74" s="0"/>
      <c r="ULY74" s="0"/>
      <c r="ULZ74" s="0"/>
      <c r="UMA74" s="0"/>
      <c r="UMB74" s="0"/>
      <c r="UMC74" s="0"/>
      <c r="UMD74" s="0"/>
      <c r="UME74" s="0"/>
      <c r="UMF74" s="0"/>
      <c r="UMG74" s="0"/>
      <c r="UMH74" s="0"/>
      <c r="UMI74" s="0"/>
      <c r="UMJ74" s="0"/>
      <c r="UMK74" s="0"/>
      <c r="UML74" s="0"/>
      <c r="UMM74" s="0"/>
      <c r="UMN74" s="0"/>
      <c r="UMO74" s="0"/>
      <c r="UMP74" s="0"/>
      <c r="UMQ74" s="0"/>
      <c r="UMR74" s="0"/>
      <c r="UMS74" s="0"/>
      <c r="UMT74" s="0"/>
      <c r="UMU74" s="0"/>
      <c r="UMV74" s="0"/>
      <c r="UMW74" s="0"/>
      <c r="UMX74" s="0"/>
      <c r="UMY74" s="0"/>
      <c r="UMZ74" s="0"/>
      <c r="UNA74" s="0"/>
      <c r="UNB74" s="0"/>
      <c r="UNC74" s="0"/>
      <c r="UND74" s="0"/>
      <c r="UNE74" s="0"/>
      <c r="UNF74" s="0"/>
      <c r="UNG74" s="0"/>
      <c r="UNH74" s="0"/>
      <c r="UNI74" s="0"/>
      <c r="UNJ74" s="0"/>
      <c r="UNK74" s="0"/>
      <c r="UNL74" s="0"/>
      <c r="UNM74" s="0"/>
      <c r="UNN74" s="0"/>
      <c r="UNO74" s="0"/>
      <c r="UNP74" s="0"/>
      <c r="UNQ74" s="0"/>
      <c r="UNR74" s="0"/>
      <c r="UNS74" s="0"/>
      <c r="UNT74" s="0"/>
      <c r="UNU74" s="0"/>
      <c r="UNV74" s="0"/>
      <c r="UNW74" s="0"/>
      <c r="UNX74" s="0"/>
      <c r="UNY74" s="0"/>
      <c r="UNZ74" s="0"/>
      <c r="UOA74" s="0"/>
      <c r="UOB74" s="0"/>
      <c r="UOC74" s="0"/>
      <c r="UOD74" s="0"/>
      <c r="UOE74" s="0"/>
      <c r="UOF74" s="0"/>
      <c r="UOG74" s="0"/>
      <c r="UOH74" s="0"/>
      <c r="UOI74" s="0"/>
      <c r="UOJ74" s="0"/>
      <c r="UOK74" s="0"/>
      <c r="UOL74" s="0"/>
      <c r="UOM74" s="0"/>
      <c r="UON74" s="0"/>
      <c r="UOO74" s="0"/>
      <c r="UOP74" s="0"/>
      <c r="UOQ74" s="0"/>
      <c r="UOR74" s="0"/>
      <c r="UOS74" s="0"/>
      <c r="UOT74" s="0"/>
      <c r="UOU74" s="0"/>
      <c r="UOV74" s="0"/>
      <c r="UOW74" s="0"/>
      <c r="UOX74" s="0"/>
      <c r="UOY74" s="0"/>
      <c r="UOZ74" s="0"/>
      <c r="UPA74" s="0"/>
      <c r="UPB74" s="0"/>
      <c r="UPC74" s="0"/>
      <c r="UPD74" s="0"/>
      <c r="UPE74" s="0"/>
      <c r="UPF74" s="0"/>
      <c r="UPG74" s="0"/>
      <c r="UPH74" s="0"/>
      <c r="UPI74" s="0"/>
      <c r="UPJ74" s="0"/>
      <c r="UPK74" s="0"/>
      <c r="UPL74" s="0"/>
      <c r="UPM74" s="0"/>
      <c r="UPN74" s="0"/>
      <c r="UPO74" s="0"/>
      <c r="UPP74" s="0"/>
      <c r="UPQ74" s="0"/>
      <c r="UPR74" s="0"/>
      <c r="UPS74" s="0"/>
      <c r="UPT74" s="0"/>
      <c r="UPU74" s="0"/>
      <c r="UPV74" s="0"/>
      <c r="UPW74" s="0"/>
      <c r="UPX74" s="0"/>
      <c r="UPY74" s="0"/>
      <c r="UPZ74" s="0"/>
      <c r="UQA74" s="0"/>
      <c r="UQB74" s="0"/>
      <c r="UQC74" s="0"/>
      <c r="UQD74" s="0"/>
      <c r="UQE74" s="0"/>
      <c r="UQF74" s="0"/>
      <c r="UQG74" s="0"/>
      <c r="UQH74" s="0"/>
      <c r="UQI74" s="0"/>
      <c r="UQJ74" s="0"/>
      <c r="UQK74" s="0"/>
      <c r="UQL74" s="0"/>
      <c r="UQM74" s="0"/>
      <c r="UQN74" s="0"/>
      <c r="UQO74" s="0"/>
      <c r="UQP74" s="0"/>
      <c r="UQQ74" s="0"/>
      <c r="UQR74" s="0"/>
      <c r="UQS74" s="0"/>
      <c r="UQT74" s="0"/>
      <c r="UQU74" s="0"/>
      <c r="UQV74" s="0"/>
      <c r="UQW74" s="0"/>
      <c r="UQX74" s="0"/>
      <c r="UQY74" s="0"/>
      <c r="UQZ74" s="0"/>
      <c r="URA74" s="0"/>
      <c r="URB74" s="0"/>
      <c r="URC74" s="0"/>
      <c r="URD74" s="0"/>
      <c r="URE74" s="0"/>
      <c r="URF74" s="0"/>
      <c r="URG74" s="0"/>
      <c r="URH74" s="0"/>
      <c r="URI74" s="0"/>
      <c r="URJ74" s="0"/>
      <c r="URK74" s="0"/>
      <c r="URL74" s="0"/>
      <c r="URM74" s="0"/>
      <c r="URN74" s="0"/>
      <c r="URO74" s="0"/>
      <c r="URP74" s="0"/>
      <c r="URQ74" s="0"/>
      <c r="URR74" s="0"/>
      <c r="URS74" s="0"/>
      <c r="URT74" s="0"/>
      <c r="URU74" s="0"/>
      <c r="URV74" s="0"/>
      <c r="URW74" s="0"/>
      <c r="URX74" s="0"/>
      <c r="URY74" s="0"/>
      <c r="URZ74" s="0"/>
      <c r="USA74" s="0"/>
      <c r="USB74" s="0"/>
      <c r="USC74" s="0"/>
      <c r="USD74" s="0"/>
      <c r="USE74" s="0"/>
      <c r="USF74" s="0"/>
      <c r="USG74" s="0"/>
      <c r="USH74" s="0"/>
      <c r="USI74" s="0"/>
      <c r="USJ74" s="0"/>
      <c r="USK74" s="0"/>
      <c r="USL74" s="0"/>
      <c r="USM74" s="0"/>
      <c r="USN74" s="0"/>
      <c r="USO74" s="0"/>
      <c r="USP74" s="0"/>
      <c r="USQ74" s="0"/>
      <c r="USR74" s="0"/>
      <c r="USS74" s="0"/>
      <c r="UST74" s="0"/>
      <c r="USU74" s="0"/>
      <c r="USV74" s="0"/>
      <c r="USW74" s="0"/>
      <c r="USX74" s="0"/>
      <c r="USY74" s="0"/>
      <c r="USZ74" s="0"/>
      <c r="UTA74" s="0"/>
      <c r="UTB74" s="0"/>
      <c r="UTC74" s="0"/>
      <c r="UTD74" s="0"/>
      <c r="UTE74" s="0"/>
      <c r="UTF74" s="0"/>
      <c r="UTG74" s="0"/>
      <c r="UTH74" s="0"/>
      <c r="UTI74" s="0"/>
      <c r="UTJ74" s="0"/>
      <c r="UTK74" s="0"/>
      <c r="UTL74" s="0"/>
      <c r="UTM74" s="0"/>
      <c r="UTN74" s="0"/>
      <c r="UTO74" s="0"/>
      <c r="UTP74" s="0"/>
      <c r="UTQ74" s="0"/>
      <c r="UTR74" s="0"/>
      <c r="UTS74" s="0"/>
      <c r="UTT74" s="0"/>
      <c r="UTU74" s="0"/>
      <c r="UTV74" s="0"/>
      <c r="UTW74" s="0"/>
      <c r="UTX74" s="0"/>
      <c r="UTY74" s="0"/>
      <c r="UTZ74" s="0"/>
      <c r="UUA74" s="0"/>
      <c r="UUB74" s="0"/>
      <c r="UUC74" s="0"/>
      <c r="UUD74" s="0"/>
      <c r="UUE74" s="0"/>
      <c r="UUF74" s="0"/>
      <c r="UUG74" s="0"/>
      <c r="UUH74" s="0"/>
      <c r="UUI74" s="0"/>
      <c r="UUJ74" s="0"/>
      <c r="UUK74" s="0"/>
      <c r="UUL74" s="0"/>
      <c r="UUM74" s="0"/>
      <c r="UUN74" s="0"/>
      <c r="UUO74" s="0"/>
      <c r="UUP74" s="0"/>
      <c r="UUQ74" s="0"/>
      <c r="UUR74" s="0"/>
      <c r="UUS74" s="0"/>
      <c r="UUT74" s="0"/>
      <c r="UUU74" s="0"/>
      <c r="UUV74" s="0"/>
      <c r="UUW74" s="0"/>
      <c r="UUX74" s="0"/>
      <c r="UUY74" s="0"/>
      <c r="UUZ74" s="0"/>
      <c r="UVA74" s="0"/>
      <c r="UVB74" s="0"/>
      <c r="UVC74" s="0"/>
      <c r="UVD74" s="0"/>
      <c r="UVE74" s="0"/>
      <c r="UVF74" s="0"/>
      <c r="UVG74" s="0"/>
      <c r="UVH74" s="0"/>
      <c r="UVI74" s="0"/>
      <c r="UVJ74" s="0"/>
      <c r="UVK74" s="0"/>
      <c r="UVL74" s="0"/>
      <c r="UVM74" s="0"/>
      <c r="UVN74" s="0"/>
      <c r="UVO74" s="0"/>
      <c r="UVP74" s="0"/>
      <c r="UVQ74" s="0"/>
      <c r="UVR74" s="0"/>
      <c r="UVS74" s="0"/>
      <c r="UVT74" s="0"/>
      <c r="UVU74" s="0"/>
      <c r="UVV74" s="0"/>
      <c r="UVW74" s="0"/>
      <c r="UVX74" s="0"/>
      <c r="UVY74" s="0"/>
      <c r="UVZ74" s="0"/>
      <c r="UWA74" s="0"/>
      <c r="UWB74" s="0"/>
      <c r="UWC74" s="0"/>
      <c r="UWD74" s="0"/>
      <c r="UWE74" s="0"/>
      <c r="UWF74" s="0"/>
      <c r="UWG74" s="0"/>
      <c r="UWH74" s="0"/>
      <c r="UWI74" s="0"/>
      <c r="UWJ74" s="0"/>
      <c r="UWK74" s="0"/>
      <c r="UWL74" s="0"/>
      <c r="UWM74" s="0"/>
      <c r="UWN74" s="0"/>
      <c r="UWO74" s="0"/>
      <c r="UWP74" s="0"/>
      <c r="UWQ74" s="0"/>
      <c r="UWR74" s="0"/>
      <c r="UWS74" s="0"/>
      <c r="UWT74" s="0"/>
      <c r="UWU74" s="0"/>
      <c r="UWV74" s="0"/>
      <c r="UWW74" s="0"/>
      <c r="UWX74" s="0"/>
      <c r="UWY74" s="0"/>
      <c r="UWZ74" s="0"/>
      <c r="UXA74" s="0"/>
      <c r="UXB74" s="0"/>
      <c r="UXC74" s="0"/>
      <c r="UXD74" s="0"/>
      <c r="UXE74" s="0"/>
      <c r="UXF74" s="0"/>
      <c r="UXG74" s="0"/>
      <c r="UXH74" s="0"/>
      <c r="UXI74" s="0"/>
      <c r="UXJ74" s="0"/>
      <c r="UXK74" s="0"/>
      <c r="UXL74" s="0"/>
      <c r="UXM74" s="0"/>
      <c r="UXN74" s="0"/>
      <c r="UXO74" s="0"/>
      <c r="UXP74" s="0"/>
      <c r="UXQ74" s="0"/>
      <c r="UXR74" s="0"/>
      <c r="UXS74" s="0"/>
      <c r="UXT74" s="0"/>
      <c r="UXU74" s="0"/>
      <c r="UXV74" s="0"/>
      <c r="UXW74" s="0"/>
      <c r="UXX74" s="0"/>
      <c r="UXY74" s="0"/>
      <c r="UXZ74" s="0"/>
      <c r="UYA74" s="0"/>
      <c r="UYB74" s="0"/>
      <c r="UYC74" s="0"/>
      <c r="UYD74" s="0"/>
      <c r="UYE74" s="0"/>
      <c r="UYF74" s="0"/>
      <c r="UYG74" s="0"/>
      <c r="UYH74" s="0"/>
      <c r="UYI74" s="0"/>
      <c r="UYJ74" s="0"/>
      <c r="UYK74" s="0"/>
      <c r="UYL74" s="0"/>
      <c r="UYM74" s="0"/>
      <c r="UYN74" s="0"/>
      <c r="UYO74" s="0"/>
      <c r="UYP74" s="0"/>
      <c r="UYQ74" s="0"/>
      <c r="UYR74" s="0"/>
      <c r="UYS74" s="0"/>
      <c r="UYT74" s="0"/>
      <c r="UYU74" s="0"/>
      <c r="UYV74" s="0"/>
      <c r="UYW74" s="0"/>
      <c r="UYX74" s="0"/>
      <c r="UYY74" s="0"/>
      <c r="UYZ74" s="0"/>
      <c r="UZA74" s="0"/>
      <c r="UZB74" s="0"/>
      <c r="UZC74" s="0"/>
      <c r="UZD74" s="0"/>
      <c r="UZE74" s="0"/>
      <c r="UZF74" s="0"/>
      <c r="UZG74" s="0"/>
      <c r="UZH74" s="0"/>
      <c r="UZI74" s="0"/>
      <c r="UZJ74" s="0"/>
      <c r="UZK74" s="0"/>
      <c r="UZL74" s="0"/>
      <c r="UZM74" s="0"/>
      <c r="UZN74" s="0"/>
      <c r="UZO74" s="0"/>
      <c r="UZP74" s="0"/>
      <c r="UZQ74" s="0"/>
      <c r="UZR74" s="0"/>
      <c r="UZS74" s="0"/>
      <c r="UZT74" s="0"/>
      <c r="UZU74" s="0"/>
      <c r="UZV74" s="0"/>
      <c r="UZW74" s="0"/>
      <c r="UZX74" s="0"/>
      <c r="UZY74" s="0"/>
      <c r="UZZ74" s="0"/>
      <c r="VAA74" s="0"/>
      <c r="VAB74" s="0"/>
      <c r="VAC74" s="0"/>
      <c r="VAD74" s="0"/>
      <c r="VAE74" s="0"/>
      <c r="VAF74" s="0"/>
      <c r="VAG74" s="0"/>
      <c r="VAH74" s="0"/>
      <c r="VAI74" s="0"/>
      <c r="VAJ74" s="0"/>
      <c r="VAK74" s="0"/>
      <c r="VAL74" s="0"/>
      <c r="VAM74" s="0"/>
      <c r="VAN74" s="0"/>
      <c r="VAO74" s="0"/>
      <c r="VAP74" s="0"/>
      <c r="VAQ74" s="0"/>
      <c r="VAR74" s="0"/>
      <c r="VAS74" s="0"/>
      <c r="VAT74" s="0"/>
      <c r="VAU74" s="0"/>
      <c r="VAV74" s="0"/>
      <c r="VAW74" s="0"/>
      <c r="VAX74" s="0"/>
      <c r="VAY74" s="0"/>
      <c r="VAZ74" s="0"/>
      <c r="VBA74" s="0"/>
      <c r="VBB74" s="0"/>
      <c r="VBC74" s="0"/>
      <c r="VBD74" s="0"/>
      <c r="VBE74" s="0"/>
      <c r="VBF74" s="0"/>
      <c r="VBG74" s="0"/>
      <c r="VBH74" s="0"/>
      <c r="VBI74" s="0"/>
      <c r="VBJ74" s="0"/>
      <c r="VBK74" s="0"/>
      <c r="VBL74" s="0"/>
      <c r="VBM74" s="0"/>
      <c r="VBN74" s="0"/>
      <c r="VBO74" s="0"/>
      <c r="VBP74" s="0"/>
      <c r="VBQ74" s="0"/>
      <c r="VBR74" s="0"/>
      <c r="VBS74" s="0"/>
      <c r="VBT74" s="0"/>
      <c r="VBU74" s="0"/>
      <c r="VBV74" s="0"/>
      <c r="VBW74" s="0"/>
      <c r="VBX74" s="0"/>
      <c r="VBY74" s="0"/>
      <c r="VBZ74" s="0"/>
      <c r="VCA74" s="0"/>
      <c r="VCB74" s="0"/>
      <c r="VCC74" s="0"/>
      <c r="VCD74" s="0"/>
      <c r="VCE74" s="0"/>
      <c r="VCF74" s="0"/>
      <c r="VCG74" s="0"/>
      <c r="VCH74" s="0"/>
      <c r="VCI74" s="0"/>
      <c r="VCJ74" s="0"/>
      <c r="VCK74" s="0"/>
      <c r="VCL74" s="0"/>
      <c r="VCM74" s="0"/>
      <c r="VCN74" s="0"/>
      <c r="VCO74" s="0"/>
      <c r="VCP74" s="0"/>
      <c r="VCQ74" s="0"/>
      <c r="VCR74" s="0"/>
      <c r="VCS74" s="0"/>
      <c r="VCT74" s="0"/>
      <c r="VCU74" s="0"/>
      <c r="VCV74" s="0"/>
      <c r="VCW74" s="0"/>
      <c r="VCX74" s="0"/>
      <c r="VCY74" s="0"/>
      <c r="VCZ74" s="0"/>
      <c r="VDA74" s="0"/>
      <c r="VDB74" s="0"/>
      <c r="VDC74" s="0"/>
      <c r="VDD74" s="0"/>
      <c r="VDE74" s="0"/>
      <c r="VDF74" s="0"/>
      <c r="VDG74" s="0"/>
      <c r="VDH74" s="0"/>
      <c r="VDI74" s="0"/>
      <c r="VDJ74" s="0"/>
      <c r="VDK74" s="0"/>
      <c r="VDL74" s="0"/>
      <c r="VDM74" s="0"/>
      <c r="VDN74" s="0"/>
      <c r="VDO74" s="0"/>
      <c r="VDP74" s="0"/>
      <c r="VDQ74" s="0"/>
      <c r="VDR74" s="0"/>
      <c r="VDS74" s="0"/>
      <c r="VDT74" s="0"/>
      <c r="VDU74" s="0"/>
      <c r="VDV74" s="0"/>
      <c r="VDW74" s="0"/>
      <c r="VDX74" s="0"/>
      <c r="VDY74" s="0"/>
      <c r="VDZ74" s="0"/>
      <c r="VEA74" s="0"/>
      <c r="VEB74" s="0"/>
      <c r="VEC74" s="0"/>
      <c r="VED74" s="0"/>
      <c r="VEE74" s="0"/>
      <c r="VEF74" s="0"/>
      <c r="VEG74" s="0"/>
      <c r="VEH74" s="0"/>
      <c r="VEI74" s="0"/>
      <c r="VEJ74" s="0"/>
      <c r="VEK74" s="0"/>
      <c r="VEL74" s="0"/>
      <c r="VEM74" s="0"/>
      <c r="VEN74" s="0"/>
      <c r="VEO74" s="0"/>
      <c r="VEP74" s="0"/>
      <c r="VEQ74" s="0"/>
      <c r="VER74" s="0"/>
      <c r="VES74" s="0"/>
      <c r="VET74" s="0"/>
      <c r="VEU74" s="0"/>
      <c r="VEV74" s="0"/>
      <c r="VEW74" s="0"/>
      <c r="VEX74" s="0"/>
      <c r="VEY74" s="0"/>
      <c r="VEZ74" s="0"/>
      <c r="VFA74" s="0"/>
      <c r="VFB74" s="0"/>
      <c r="VFC74" s="0"/>
      <c r="VFD74" s="0"/>
      <c r="VFE74" s="0"/>
      <c r="VFF74" s="0"/>
      <c r="VFG74" s="0"/>
      <c r="VFH74" s="0"/>
      <c r="VFI74" s="0"/>
      <c r="VFJ74" s="0"/>
      <c r="VFK74" s="0"/>
      <c r="VFL74" s="0"/>
      <c r="VFM74" s="0"/>
      <c r="VFN74" s="0"/>
      <c r="VFO74" s="0"/>
      <c r="VFP74" s="0"/>
      <c r="VFQ74" s="0"/>
      <c r="VFR74" s="0"/>
      <c r="VFS74" s="0"/>
      <c r="VFT74" s="0"/>
      <c r="VFU74" s="0"/>
      <c r="VFV74" s="0"/>
      <c r="VFW74" s="0"/>
      <c r="VFX74" s="0"/>
      <c r="VFY74" s="0"/>
      <c r="VFZ74" s="0"/>
      <c r="VGA74" s="0"/>
      <c r="VGB74" s="0"/>
      <c r="VGC74" s="0"/>
      <c r="VGD74" s="0"/>
      <c r="VGE74" s="0"/>
      <c r="VGF74" s="0"/>
      <c r="VGG74" s="0"/>
      <c r="VGH74" s="0"/>
      <c r="VGI74" s="0"/>
      <c r="VGJ74" s="0"/>
      <c r="VGK74" s="0"/>
      <c r="VGL74" s="0"/>
      <c r="VGM74" s="0"/>
      <c r="VGN74" s="0"/>
      <c r="VGO74" s="0"/>
      <c r="VGP74" s="0"/>
      <c r="VGQ74" s="0"/>
      <c r="VGR74" s="0"/>
      <c r="VGS74" s="0"/>
      <c r="VGT74" s="0"/>
      <c r="VGU74" s="0"/>
      <c r="VGV74" s="0"/>
      <c r="VGW74" s="0"/>
      <c r="VGX74" s="0"/>
      <c r="VGY74" s="0"/>
      <c r="VGZ74" s="0"/>
      <c r="VHA74" s="0"/>
      <c r="VHB74" s="0"/>
      <c r="VHC74" s="0"/>
      <c r="VHD74" s="0"/>
      <c r="VHE74" s="0"/>
      <c r="VHF74" s="0"/>
      <c r="VHG74" s="0"/>
      <c r="VHH74" s="0"/>
      <c r="VHI74" s="0"/>
      <c r="VHJ74" s="0"/>
      <c r="VHK74" s="0"/>
      <c r="VHL74" s="0"/>
      <c r="VHM74" s="0"/>
      <c r="VHN74" s="0"/>
      <c r="VHO74" s="0"/>
      <c r="VHP74" s="0"/>
      <c r="VHQ74" s="0"/>
      <c r="VHR74" s="0"/>
      <c r="VHS74" s="0"/>
      <c r="VHT74" s="0"/>
      <c r="VHU74" s="0"/>
      <c r="VHV74" s="0"/>
      <c r="VHW74" s="0"/>
      <c r="VHX74" s="0"/>
      <c r="VHY74" s="0"/>
      <c r="VHZ74" s="0"/>
      <c r="VIA74" s="0"/>
      <c r="VIB74" s="0"/>
      <c r="VIC74" s="0"/>
      <c r="VID74" s="0"/>
      <c r="VIE74" s="0"/>
      <c r="VIF74" s="0"/>
      <c r="VIG74" s="0"/>
      <c r="VIH74" s="0"/>
      <c r="VII74" s="0"/>
      <c r="VIJ74" s="0"/>
      <c r="VIK74" s="0"/>
      <c r="VIL74" s="0"/>
      <c r="VIM74" s="0"/>
      <c r="VIN74" s="0"/>
      <c r="VIO74" s="0"/>
      <c r="VIP74" s="0"/>
      <c r="VIQ74" s="0"/>
      <c r="VIR74" s="0"/>
      <c r="VIS74" s="0"/>
      <c r="VIT74" s="0"/>
      <c r="VIU74" s="0"/>
      <c r="VIV74" s="0"/>
      <c r="VIW74" s="0"/>
      <c r="VIX74" s="0"/>
      <c r="VIY74" s="0"/>
      <c r="VIZ74" s="0"/>
      <c r="VJA74" s="0"/>
      <c r="VJB74" s="0"/>
      <c r="VJC74" s="0"/>
      <c r="VJD74" s="0"/>
      <c r="VJE74" s="0"/>
      <c r="VJF74" s="0"/>
      <c r="VJG74" s="0"/>
      <c r="VJH74" s="0"/>
      <c r="VJI74" s="0"/>
      <c r="VJJ74" s="0"/>
      <c r="VJK74" s="0"/>
      <c r="VJL74" s="0"/>
      <c r="VJM74" s="0"/>
      <c r="VJN74" s="0"/>
      <c r="VJO74" s="0"/>
      <c r="VJP74" s="0"/>
      <c r="VJQ74" s="0"/>
      <c r="VJR74" s="0"/>
      <c r="VJS74" s="0"/>
      <c r="VJT74" s="0"/>
      <c r="VJU74" s="0"/>
      <c r="VJV74" s="0"/>
      <c r="VJW74" s="0"/>
      <c r="VJX74" s="0"/>
      <c r="VJY74" s="0"/>
      <c r="VJZ74" s="0"/>
      <c r="VKA74" s="0"/>
      <c r="VKB74" s="0"/>
      <c r="VKC74" s="0"/>
      <c r="VKD74" s="0"/>
      <c r="VKE74" s="0"/>
      <c r="VKF74" s="0"/>
      <c r="VKG74" s="0"/>
      <c r="VKH74" s="0"/>
      <c r="VKI74" s="0"/>
      <c r="VKJ74" s="0"/>
      <c r="VKK74" s="0"/>
      <c r="VKL74" s="0"/>
      <c r="VKM74" s="0"/>
      <c r="VKN74" s="0"/>
      <c r="VKO74" s="0"/>
      <c r="VKP74" s="0"/>
      <c r="VKQ74" s="0"/>
      <c r="VKR74" s="0"/>
      <c r="VKS74" s="0"/>
      <c r="VKT74" s="0"/>
      <c r="VKU74" s="0"/>
      <c r="VKV74" s="0"/>
      <c r="VKW74" s="0"/>
      <c r="VKX74" s="0"/>
      <c r="VKY74" s="0"/>
      <c r="VKZ74" s="0"/>
      <c r="VLA74" s="0"/>
      <c r="VLB74" s="0"/>
      <c r="VLC74" s="0"/>
      <c r="VLD74" s="0"/>
      <c r="VLE74" s="0"/>
      <c r="VLF74" s="0"/>
      <c r="VLG74" s="0"/>
      <c r="VLH74" s="0"/>
      <c r="VLI74" s="0"/>
      <c r="VLJ74" s="0"/>
      <c r="VLK74" s="0"/>
      <c r="VLL74" s="0"/>
      <c r="VLM74" s="0"/>
      <c r="VLN74" s="0"/>
      <c r="VLO74" s="0"/>
      <c r="VLP74" s="0"/>
      <c r="VLQ74" s="0"/>
      <c r="VLR74" s="0"/>
      <c r="VLS74" s="0"/>
      <c r="VLT74" s="0"/>
      <c r="VLU74" s="0"/>
      <c r="VLV74" s="0"/>
      <c r="VLW74" s="0"/>
      <c r="VLX74" s="0"/>
      <c r="VLY74" s="0"/>
      <c r="VLZ74" s="0"/>
      <c r="VMA74" s="0"/>
      <c r="VMB74" s="0"/>
      <c r="VMC74" s="0"/>
      <c r="VMD74" s="0"/>
      <c r="VME74" s="0"/>
      <c r="VMF74" s="0"/>
      <c r="VMG74" s="0"/>
      <c r="VMH74" s="0"/>
      <c r="VMI74" s="0"/>
      <c r="VMJ74" s="0"/>
      <c r="VMK74" s="0"/>
      <c r="VML74" s="0"/>
      <c r="VMM74" s="0"/>
      <c r="VMN74" s="0"/>
      <c r="VMO74" s="0"/>
      <c r="VMP74" s="0"/>
      <c r="VMQ74" s="0"/>
      <c r="VMR74" s="0"/>
      <c r="VMS74" s="0"/>
      <c r="VMT74" s="0"/>
      <c r="VMU74" s="0"/>
      <c r="VMV74" s="0"/>
      <c r="VMW74" s="0"/>
      <c r="VMX74" s="0"/>
      <c r="VMY74" s="0"/>
      <c r="VMZ74" s="0"/>
      <c r="VNA74" s="0"/>
      <c r="VNB74" s="0"/>
      <c r="VNC74" s="0"/>
      <c r="VND74" s="0"/>
      <c r="VNE74" s="0"/>
      <c r="VNF74" s="0"/>
      <c r="VNG74" s="0"/>
      <c r="VNH74" s="0"/>
      <c r="VNI74" s="0"/>
      <c r="VNJ74" s="0"/>
      <c r="VNK74" s="0"/>
      <c r="VNL74" s="0"/>
      <c r="VNM74" s="0"/>
      <c r="VNN74" s="0"/>
      <c r="VNO74" s="0"/>
      <c r="VNP74" s="0"/>
      <c r="VNQ74" s="0"/>
      <c r="VNR74" s="0"/>
      <c r="VNS74" s="0"/>
      <c r="VNT74" s="0"/>
      <c r="VNU74" s="0"/>
      <c r="VNV74" s="0"/>
      <c r="VNW74" s="0"/>
      <c r="VNX74" s="0"/>
      <c r="VNY74" s="0"/>
      <c r="VNZ74" s="0"/>
      <c r="VOA74" s="0"/>
      <c r="VOB74" s="0"/>
      <c r="VOC74" s="0"/>
      <c r="VOD74" s="0"/>
      <c r="VOE74" s="0"/>
      <c r="VOF74" s="0"/>
      <c r="VOG74" s="0"/>
      <c r="VOH74" s="0"/>
      <c r="VOI74" s="0"/>
      <c r="VOJ74" s="0"/>
      <c r="VOK74" s="0"/>
      <c r="VOL74" s="0"/>
      <c r="VOM74" s="0"/>
      <c r="VON74" s="0"/>
      <c r="VOO74" s="0"/>
      <c r="VOP74" s="0"/>
      <c r="VOQ74" s="0"/>
      <c r="VOR74" s="0"/>
      <c r="VOS74" s="0"/>
      <c r="VOT74" s="0"/>
      <c r="VOU74" s="0"/>
      <c r="VOV74" s="0"/>
      <c r="VOW74" s="0"/>
      <c r="VOX74" s="0"/>
      <c r="VOY74" s="0"/>
      <c r="VOZ74" s="0"/>
      <c r="VPA74" s="0"/>
      <c r="VPB74" s="0"/>
      <c r="VPC74" s="0"/>
      <c r="VPD74" s="0"/>
      <c r="VPE74" s="0"/>
      <c r="VPF74" s="0"/>
      <c r="VPG74" s="0"/>
      <c r="VPH74" s="0"/>
      <c r="VPI74" s="0"/>
      <c r="VPJ74" s="0"/>
      <c r="VPK74" s="0"/>
      <c r="VPL74" s="0"/>
      <c r="VPM74" s="0"/>
      <c r="VPN74" s="0"/>
      <c r="VPO74" s="0"/>
      <c r="VPP74" s="0"/>
      <c r="VPQ74" s="0"/>
      <c r="VPR74" s="0"/>
      <c r="VPS74" s="0"/>
      <c r="VPT74" s="0"/>
      <c r="VPU74" s="0"/>
      <c r="VPV74" s="0"/>
      <c r="VPW74" s="0"/>
      <c r="VPX74" s="0"/>
      <c r="VPY74" s="0"/>
      <c r="VPZ74" s="0"/>
      <c r="VQA74" s="0"/>
      <c r="VQB74" s="0"/>
      <c r="VQC74" s="0"/>
      <c r="VQD74" s="0"/>
      <c r="VQE74" s="0"/>
      <c r="VQF74" s="0"/>
      <c r="VQG74" s="0"/>
      <c r="VQH74" s="0"/>
      <c r="VQI74" s="0"/>
      <c r="VQJ74" s="0"/>
      <c r="VQK74" s="0"/>
      <c r="VQL74" s="0"/>
      <c r="VQM74" s="0"/>
      <c r="VQN74" s="0"/>
      <c r="VQO74" s="0"/>
      <c r="VQP74" s="0"/>
      <c r="VQQ74" s="0"/>
      <c r="VQR74" s="0"/>
      <c r="VQS74" s="0"/>
      <c r="VQT74" s="0"/>
      <c r="VQU74" s="0"/>
      <c r="VQV74" s="0"/>
      <c r="VQW74" s="0"/>
      <c r="VQX74" s="0"/>
      <c r="VQY74" s="0"/>
      <c r="VQZ74" s="0"/>
      <c r="VRA74" s="0"/>
      <c r="VRB74" s="0"/>
      <c r="VRC74" s="0"/>
      <c r="VRD74" s="0"/>
      <c r="VRE74" s="0"/>
      <c r="VRF74" s="0"/>
      <c r="VRG74" s="0"/>
      <c r="VRH74" s="0"/>
      <c r="VRI74" s="0"/>
      <c r="VRJ74" s="0"/>
      <c r="VRK74" s="0"/>
      <c r="VRL74" s="0"/>
      <c r="VRM74" s="0"/>
      <c r="VRN74" s="0"/>
      <c r="VRO74" s="0"/>
      <c r="VRP74" s="0"/>
      <c r="VRQ74" s="0"/>
      <c r="VRR74" s="0"/>
      <c r="VRS74" s="0"/>
      <c r="VRT74" s="0"/>
      <c r="VRU74" s="0"/>
      <c r="VRV74" s="0"/>
      <c r="VRW74" s="0"/>
      <c r="VRX74" s="0"/>
      <c r="VRY74" s="0"/>
      <c r="VRZ74" s="0"/>
      <c r="VSA74" s="0"/>
      <c r="VSB74" s="0"/>
      <c r="VSC74" s="0"/>
      <c r="VSD74" s="0"/>
      <c r="VSE74" s="0"/>
      <c r="VSF74" s="0"/>
      <c r="VSG74" s="0"/>
      <c r="VSH74" s="0"/>
      <c r="VSI74" s="0"/>
      <c r="VSJ74" s="0"/>
      <c r="VSK74" s="0"/>
      <c r="VSL74" s="0"/>
      <c r="VSM74" s="0"/>
      <c r="VSN74" s="0"/>
      <c r="VSO74" s="0"/>
      <c r="VSP74" s="0"/>
      <c r="VSQ74" s="0"/>
      <c r="VSR74" s="0"/>
      <c r="VSS74" s="0"/>
      <c r="VST74" s="0"/>
      <c r="VSU74" s="0"/>
      <c r="VSV74" s="0"/>
      <c r="VSW74" s="0"/>
      <c r="VSX74" s="0"/>
      <c r="VSY74" s="0"/>
      <c r="VSZ74" s="0"/>
      <c r="VTA74" s="0"/>
      <c r="VTB74" s="0"/>
      <c r="VTC74" s="0"/>
      <c r="VTD74" s="0"/>
      <c r="VTE74" s="0"/>
      <c r="VTF74" s="0"/>
      <c r="VTG74" s="0"/>
      <c r="VTH74" s="0"/>
      <c r="VTI74" s="0"/>
      <c r="VTJ74" s="0"/>
      <c r="VTK74" s="0"/>
      <c r="VTL74" s="0"/>
      <c r="VTM74" s="0"/>
      <c r="VTN74" s="0"/>
      <c r="VTO74" s="0"/>
      <c r="VTP74" s="0"/>
      <c r="VTQ74" s="0"/>
      <c r="VTR74" s="0"/>
      <c r="VTS74" s="0"/>
      <c r="VTT74" s="0"/>
      <c r="VTU74" s="0"/>
      <c r="VTV74" s="0"/>
      <c r="VTW74" s="0"/>
      <c r="VTX74" s="0"/>
      <c r="VTY74" s="0"/>
      <c r="VTZ74" s="0"/>
      <c r="VUA74" s="0"/>
      <c r="VUB74" s="0"/>
      <c r="VUC74" s="0"/>
      <c r="VUD74" s="0"/>
      <c r="VUE74" s="0"/>
      <c r="VUF74" s="0"/>
      <c r="VUG74" s="0"/>
      <c r="VUH74" s="0"/>
      <c r="VUI74" s="0"/>
      <c r="VUJ74" s="0"/>
      <c r="VUK74" s="0"/>
      <c r="VUL74" s="0"/>
      <c r="VUM74" s="0"/>
      <c r="VUN74" s="0"/>
      <c r="VUO74" s="0"/>
      <c r="VUP74" s="0"/>
      <c r="VUQ74" s="0"/>
      <c r="VUR74" s="0"/>
      <c r="VUS74" s="0"/>
      <c r="VUT74" s="0"/>
      <c r="VUU74" s="0"/>
      <c r="VUV74" s="0"/>
      <c r="VUW74" s="0"/>
      <c r="VUX74" s="0"/>
      <c r="VUY74" s="0"/>
      <c r="VUZ74" s="0"/>
      <c r="VVA74" s="0"/>
      <c r="VVB74" s="0"/>
      <c r="VVC74" s="0"/>
      <c r="VVD74" s="0"/>
      <c r="VVE74" s="0"/>
      <c r="VVF74" s="0"/>
      <c r="VVG74" s="0"/>
      <c r="VVH74" s="0"/>
      <c r="VVI74" s="0"/>
      <c r="VVJ74" s="0"/>
      <c r="VVK74" s="0"/>
      <c r="VVL74" s="0"/>
      <c r="VVM74" s="0"/>
      <c r="VVN74" s="0"/>
      <c r="VVO74" s="0"/>
      <c r="VVP74" s="0"/>
      <c r="VVQ74" s="0"/>
      <c r="VVR74" s="0"/>
      <c r="VVS74" s="0"/>
      <c r="VVT74" s="0"/>
      <c r="VVU74" s="0"/>
      <c r="VVV74" s="0"/>
      <c r="VVW74" s="0"/>
      <c r="VVX74" s="0"/>
      <c r="VVY74" s="0"/>
      <c r="VVZ74" s="0"/>
      <c r="VWA74" s="0"/>
      <c r="VWB74" s="0"/>
      <c r="VWC74" s="0"/>
      <c r="VWD74" s="0"/>
      <c r="VWE74" s="0"/>
      <c r="VWF74" s="0"/>
      <c r="VWG74" s="0"/>
      <c r="VWH74" s="0"/>
      <c r="VWI74" s="0"/>
      <c r="VWJ74" s="0"/>
      <c r="VWK74" s="0"/>
      <c r="VWL74" s="0"/>
      <c r="VWM74" s="0"/>
      <c r="VWN74" s="0"/>
      <c r="VWO74" s="0"/>
      <c r="VWP74" s="0"/>
      <c r="VWQ74" s="0"/>
      <c r="VWR74" s="0"/>
      <c r="VWS74" s="0"/>
      <c r="VWT74" s="0"/>
      <c r="VWU74" s="0"/>
      <c r="VWV74" s="0"/>
      <c r="VWW74" s="0"/>
      <c r="VWX74" s="0"/>
      <c r="VWY74" s="0"/>
      <c r="VWZ74" s="0"/>
      <c r="VXA74" s="0"/>
      <c r="VXB74" s="0"/>
      <c r="VXC74" s="0"/>
      <c r="VXD74" s="0"/>
      <c r="VXE74" s="0"/>
      <c r="VXF74" s="0"/>
      <c r="VXG74" s="0"/>
      <c r="VXH74" s="0"/>
      <c r="VXI74" s="0"/>
      <c r="VXJ74" s="0"/>
      <c r="VXK74" s="0"/>
      <c r="VXL74" s="0"/>
      <c r="VXM74" s="0"/>
      <c r="VXN74" s="0"/>
      <c r="VXO74" s="0"/>
      <c r="VXP74" s="0"/>
      <c r="VXQ74" s="0"/>
      <c r="VXR74" s="0"/>
      <c r="VXS74" s="0"/>
      <c r="VXT74" s="0"/>
      <c r="VXU74" s="0"/>
      <c r="VXV74" s="0"/>
      <c r="VXW74" s="0"/>
      <c r="VXX74" s="0"/>
      <c r="VXY74" s="0"/>
      <c r="VXZ74" s="0"/>
      <c r="VYA74" s="0"/>
      <c r="VYB74" s="0"/>
      <c r="VYC74" s="0"/>
      <c r="VYD74" s="0"/>
      <c r="VYE74" s="0"/>
      <c r="VYF74" s="0"/>
      <c r="VYG74" s="0"/>
      <c r="VYH74" s="0"/>
      <c r="VYI74" s="0"/>
      <c r="VYJ74" s="0"/>
      <c r="VYK74" s="0"/>
      <c r="VYL74" s="0"/>
      <c r="VYM74" s="0"/>
      <c r="VYN74" s="0"/>
      <c r="VYO74" s="0"/>
      <c r="VYP74" s="0"/>
      <c r="VYQ74" s="0"/>
      <c r="VYR74" s="0"/>
      <c r="VYS74" s="0"/>
      <c r="VYT74" s="0"/>
      <c r="VYU74" s="0"/>
      <c r="VYV74" s="0"/>
      <c r="VYW74" s="0"/>
      <c r="VYX74" s="0"/>
      <c r="VYY74" s="0"/>
      <c r="VYZ74" s="0"/>
      <c r="VZA74" s="0"/>
      <c r="VZB74" s="0"/>
      <c r="VZC74" s="0"/>
      <c r="VZD74" s="0"/>
      <c r="VZE74" s="0"/>
      <c r="VZF74" s="0"/>
      <c r="VZG74" s="0"/>
      <c r="VZH74" s="0"/>
      <c r="VZI74" s="0"/>
      <c r="VZJ74" s="0"/>
      <c r="VZK74" s="0"/>
      <c r="VZL74" s="0"/>
      <c r="VZM74" s="0"/>
      <c r="VZN74" s="0"/>
      <c r="VZO74" s="0"/>
      <c r="VZP74" s="0"/>
      <c r="VZQ74" s="0"/>
      <c r="VZR74" s="0"/>
      <c r="VZS74" s="0"/>
      <c r="VZT74" s="0"/>
      <c r="VZU74" s="0"/>
      <c r="VZV74" s="0"/>
      <c r="VZW74" s="0"/>
      <c r="VZX74" s="0"/>
      <c r="VZY74" s="0"/>
      <c r="VZZ74" s="0"/>
      <c r="WAA74" s="0"/>
      <c r="WAB74" s="0"/>
      <c r="WAC74" s="0"/>
      <c r="WAD74" s="0"/>
      <c r="WAE74" s="0"/>
      <c r="WAF74" s="0"/>
      <c r="WAG74" s="0"/>
      <c r="WAH74" s="0"/>
      <c r="WAI74" s="0"/>
      <c r="WAJ74" s="0"/>
      <c r="WAK74" s="0"/>
      <c r="WAL74" s="0"/>
      <c r="WAM74" s="0"/>
      <c r="WAN74" s="0"/>
      <c r="WAO74" s="0"/>
      <c r="WAP74" s="0"/>
      <c r="WAQ74" s="0"/>
      <c r="WAR74" s="0"/>
      <c r="WAS74" s="0"/>
      <c r="WAT74" s="0"/>
      <c r="WAU74" s="0"/>
      <c r="WAV74" s="0"/>
      <c r="WAW74" s="0"/>
      <c r="WAX74" s="0"/>
      <c r="WAY74" s="0"/>
      <c r="WAZ74" s="0"/>
      <c r="WBA74" s="0"/>
      <c r="WBB74" s="0"/>
      <c r="WBC74" s="0"/>
      <c r="WBD74" s="0"/>
      <c r="WBE74" s="0"/>
      <c r="WBF74" s="0"/>
      <c r="WBG74" s="0"/>
      <c r="WBH74" s="0"/>
      <c r="WBI74" s="0"/>
      <c r="WBJ74" s="0"/>
      <c r="WBK74" s="0"/>
      <c r="WBL74" s="0"/>
      <c r="WBM74" s="0"/>
      <c r="WBN74" s="0"/>
      <c r="WBO74" s="0"/>
      <c r="WBP74" s="0"/>
      <c r="WBQ74" s="0"/>
      <c r="WBR74" s="0"/>
      <c r="WBS74" s="0"/>
      <c r="WBT74" s="0"/>
      <c r="WBU74" s="0"/>
      <c r="WBV74" s="0"/>
      <c r="WBW74" s="0"/>
      <c r="WBX74" s="0"/>
      <c r="WBY74" s="0"/>
      <c r="WBZ74" s="0"/>
      <c r="WCA74" s="0"/>
      <c r="WCB74" s="0"/>
      <c r="WCC74" s="0"/>
      <c r="WCD74" s="0"/>
      <c r="WCE74" s="0"/>
      <c r="WCF74" s="0"/>
      <c r="WCG74" s="0"/>
      <c r="WCH74" s="0"/>
      <c r="WCI74" s="0"/>
      <c r="WCJ74" s="0"/>
      <c r="WCK74" s="0"/>
      <c r="WCL74" s="0"/>
      <c r="WCM74" s="0"/>
      <c r="WCN74" s="0"/>
      <c r="WCO74" s="0"/>
      <c r="WCP74" s="0"/>
      <c r="WCQ74" s="0"/>
      <c r="WCR74" s="0"/>
      <c r="WCS74" s="0"/>
      <c r="WCT74" s="0"/>
      <c r="WCU74" s="0"/>
      <c r="WCV74" s="0"/>
      <c r="WCW74" s="0"/>
      <c r="WCX74" s="0"/>
      <c r="WCY74" s="0"/>
      <c r="WCZ74" s="0"/>
      <c r="WDA74" s="0"/>
      <c r="WDB74" s="0"/>
      <c r="WDC74" s="0"/>
      <c r="WDD74" s="0"/>
      <c r="WDE74" s="0"/>
      <c r="WDF74" s="0"/>
      <c r="WDG74" s="0"/>
      <c r="WDH74" s="0"/>
      <c r="WDI74" s="0"/>
      <c r="WDJ74" s="0"/>
      <c r="WDK74" s="0"/>
      <c r="WDL74" s="0"/>
      <c r="WDM74" s="0"/>
      <c r="WDN74" s="0"/>
      <c r="WDO74" s="0"/>
      <c r="WDP74" s="0"/>
      <c r="WDQ74" s="0"/>
      <c r="WDR74" s="0"/>
      <c r="WDS74" s="0"/>
      <c r="WDT74" s="0"/>
      <c r="WDU74" s="0"/>
      <c r="WDV74" s="0"/>
      <c r="WDW74" s="0"/>
      <c r="WDX74" s="0"/>
      <c r="WDY74" s="0"/>
      <c r="WDZ74" s="0"/>
      <c r="WEA74" s="0"/>
      <c r="WEB74" s="0"/>
      <c r="WEC74" s="0"/>
      <c r="WED74" s="0"/>
      <c r="WEE74" s="0"/>
      <c r="WEF74" s="0"/>
      <c r="WEG74" s="0"/>
      <c r="WEH74" s="0"/>
      <c r="WEI74" s="0"/>
      <c r="WEJ74" s="0"/>
      <c r="WEK74" s="0"/>
      <c r="WEL74" s="0"/>
      <c r="WEM74" s="0"/>
      <c r="WEN74" s="0"/>
      <c r="WEO74" s="0"/>
      <c r="WEP74" s="0"/>
      <c r="WEQ74" s="0"/>
      <c r="WER74" s="0"/>
      <c r="WES74" s="0"/>
      <c r="WET74" s="0"/>
      <c r="WEU74" s="0"/>
      <c r="WEV74" s="0"/>
      <c r="WEW74" s="0"/>
      <c r="WEX74" s="0"/>
      <c r="WEY74" s="0"/>
      <c r="WEZ74" s="0"/>
      <c r="WFA74" s="0"/>
      <c r="WFB74" s="0"/>
      <c r="WFC74" s="0"/>
      <c r="WFD74" s="0"/>
      <c r="WFE74" s="0"/>
      <c r="WFF74" s="0"/>
      <c r="WFG74" s="0"/>
      <c r="WFH74" s="0"/>
      <c r="WFI74" s="0"/>
      <c r="WFJ74" s="0"/>
      <c r="WFK74" s="0"/>
      <c r="WFL74" s="0"/>
      <c r="WFM74" s="0"/>
      <c r="WFN74" s="0"/>
      <c r="WFO74" s="0"/>
      <c r="WFP74" s="0"/>
      <c r="WFQ74" s="0"/>
      <c r="WFR74" s="0"/>
      <c r="WFS74" s="0"/>
      <c r="WFT74" s="0"/>
      <c r="WFU74" s="0"/>
      <c r="WFV74" s="0"/>
      <c r="WFW74" s="0"/>
      <c r="WFX74" s="0"/>
      <c r="WFY74" s="0"/>
      <c r="WFZ74" s="0"/>
      <c r="WGA74" s="0"/>
      <c r="WGB74" s="0"/>
      <c r="WGC74" s="0"/>
      <c r="WGD74" s="0"/>
      <c r="WGE74" s="0"/>
      <c r="WGF74" s="0"/>
      <c r="WGG74" s="0"/>
      <c r="WGH74" s="0"/>
      <c r="WGI74" s="0"/>
      <c r="WGJ74" s="0"/>
      <c r="WGK74" s="0"/>
      <c r="WGL74" s="0"/>
      <c r="WGM74" s="0"/>
      <c r="WGN74" s="0"/>
      <c r="WGO74" s="0"/>
      <c r="WGP74" s="0"/>
      <c r="WGQ74" s="0"/>
      <c r="WGR74" s="0"/>
      <c r="WGS74" s="0"/>
      <c r="WGT74" s="0"/>
      <c r="WGU74" s="0"/>
      <c r="WGV74" s="0"/>
      <c r="WGW74" s="0"/>
      <c r="WGX74" s="0"/>
      <c r="WGY74" s="0"/>
      <c r="WGZ74" s="0"/>
      <c r="WHA74" s="0"/>
      <c r="WHB74" s="0"/>
      <c r="WHC74" s="0"/>
      <c r="WHD74" s="0"/>
      <c r="WHE74" s="0"/>
      <c r="WHF74" s="0"/>
      <c r="WHG74" s="0"/>
      <c r="WHH74" s="0"/>
      <c r="WHI74" s="0"/>
      <c r="WHJ74" s="0"/>
      <c r="WHK74" s="0"/>
      <c r="WHL74" s="0"/>
      <c r="WHM74" s="0"/>
      <c r="WHN74" s="0"/>
      <c r="WHO74" s="0"/>
      <c r="WHP74" s="0"/>
      <c r="WHQ74" s="0"/>
      <c r="WHR74" s="0"/>
      <c r="WHS74" s="0"/>
      <c r="WHT74" s="0"/>
      <c r="WHU74" s="0"/>
      <c r="WHV74" s="0"/>
      <c r="WHW74" s="0"/>
      <c r="WHX74" s="0"/>
      <c r="WHY74" s="0"/>
      <c r="WHZ74" s="0"/>
      <c r="WIA74" s="0"/>
      <c r="WIB74" s="0"/>
      <c r="WIC74" s="0"/>
      <c r="WID74" s="0"/>
      <c r="WIE74" s="0"/>
      <c r="WIF74" s="0"/>
      <c r="WIG74" s="0"/>
      <c r="WIH74" s="0"/>
      <c r="WII74" s="0"/>
      <c r="WIJ74" s="0"/>
      <c r="WIK74" s="0"/>
      <c r="WIL74" s="0"/>
      <c r="WIM74" s="0"/>
      <c r="WIN74" s="0"/>
      <c r="WIO74" s="0"/>
      <c r="WIP74" s="0"/>
      <c r="WIQ74" s="0"/>
      <c r="WIR74" s="0"/>
      <c r="WIS74" s="0"/>
      <c r="WIT74" s="0"/>
      <c r="WIU74" s="0"/>
      <c r="WIV74" s="0"/>
      <c r="WIW74" s="0"/>
      <c r="WIX74" s="0"/>
      <c r="WIY74" s="0"/>
      <c r="WIZ74" s="0"/>
      <c r="WJA74" s="0"/>
      <c r="WJB74" s="0"/>
      <c r="WJC74" s="0"/>
      <c r="WJD74" s="0"/>
      <c r="WJE74" s="0"/>
      <c r="WJF74" s="0"/>
      <c r="WJG74" s="0"/>
      <c r="WJH74" s="0"/>
      <c r="WJI74" s="0"/>
      <c r="WJJ74" s="0"/>
      <c r="WJK74" s="0"/>
      <c r="WJL74" s="0"/>
      <c r="WJM74" s="0"/>
      <c r="WJN74" s="0"/>
      <c r="WJO74" s="0"/>
      <c r="WJP74" s="0"/>
      <c r="WJQ74" s="0"/>
      <c r="WJR74" s="0"/>
      <c r="WJS74" s="0"/>
      <c r="WJT74" s="0"/>
      <c r="WJU74" s="0"/>
      <c r="WJV74" s="0"/>
      <c r="WJW74" s="0"/>
      <c r="WJX74" s="0"/>
      <c r="WJY74" s="0"/>
      <c r="WJZ74" s="0"/>
      <c r="WKA74" s="0"/>
      <c r="WKB74" s="0"/>
      <c r="WKC74" s="0"/>
      <c r="WKD74" s="0"/>
      <c r="WKE74" s="0"/>
      <c r="WKF74" s="0"/>
      <c r="WKG74" s="0"/>
      <c r="WKH74" s="0"/>
      <c r="WKI74" s="0"/>
      <c r="WKJ74" s="0"/>
      <c r="WKK74" s="0"/>
      <c r="WKL74" s="0"/>
      <c r="WKM74" s="0"/>
      <c r="WKN74" s="0"/>
      <c r="WKO74" s="0"/>
      <c r="WKP74" s="0"/>
      <c r="WKQ74" s="0"/>
      <c r="WKR74" s="0"/>
      <c r="WKS74" s="0"/>
      <c r="WKT74" s="0"/>
      <c r="WKU74" s="0"/>
      <c r="WKV74" s="0"/>
      <c r="WKW74" s="0"/>
      <c r="WKX74" s="0"/>
      <c r="WKY74" s="0"/>
      <c r="WKZ74" s="0"/>
      <c r="WLA74" s="0"/>
      <c r="WLB74" s="0"/>
      <c r="WLC74" s="0"/>
      <c r="WLD74" s="0"/>
      <c r="WLE74" s="0"/>
      <c r="WLF74" s="0"/>
      <c r="WLG74" s="0"/>
      <c r="WLH74" s="0"/>
      <c r="WLI74" s="0"/>
      <c r="WLJ74" s="0"/>
      <c r="WLK74" s="0"/>
      <c r="WLL74" s="0"/>
      <c r="WLM74" s="0"/>
      <c r="WLN74" s="0"/>
      <c r="WLO74" s="0"/>
      <c r="WLP74" s="0"/>
      <c r="WLQ74" s="0"/>
      <c r="WLR74" s="0"/>
      <c r="WLS74" s="0"/>
      <c r="WLT74" s="0"/>
      <c r="WLU74" s="0"/>
      <c r="WLV74" s="0"/>
      <c r="WLW74" s="0"/>
      <c r="WLX74" s="0"/>
      <c r="WLY74" s="0"/>
      <c r="WLZ74" s="0"/>
      <c r="WMA74" s="0"/>
      <c r="WMB74" s="0"/>
      <c r="WMC74" s="0"/>
      <c r="WMD74" s="0"/>
      <c r="WME74" s="0"/>
      <c r="WMF74" s="0"/>
      <c r="WMG74" s="0"/>
      <c r="WMH74" s="0"/>
      <c r="WMI74" s="0"/>
      <c r="WMJ74" s="0"/>
      <c r="WMK74" s="0"/>
      <c r="WML74" s="0"/>
      <c r="WMM74" s="0"/>
      <c r="WMN74" s="0"/>
      <c r="WMO74" s="0"/>
      <c r="WMP74" s="0"/>
      <c r="WMQ74" s="0"/>
      <c r="WMR74" s="0"/>
      <c r="WMS74" s="0"/>
      <c r="WMT74" s="0"/>
      <c r="WMU74" s="0"/>
      <c r="WMV74" s="0"/>
      <c r="WMW74" s="0"/>
      <c r="WMX74" s="0"/>
      <c r="WMY74" s="0"/>
      <c r="WMZ74" s="0"/>
      <c r="WNA74" s="0"/>
      <c r="WNB74" s="0"/>
      <c r="WNC74" s="0"/>
      <c r="WND74" s="0"/>
      <c r="WNE74" s="0"/>
      <c r="WNF74" s="0"/>
      <c r="WNG74" s="0"/>
      <c r="WNH74" s="0"/>
      <c r="WNI74" s="0"/>
      <c r="WNJ74" s="0"/>
      <c r="WNK74" s="0"/>
      <c r="WNL74" s="0"/>
      <c r="WNM74" s="0"/>
      <c r="WNN74" s="0"/>
      <c r="WNO74" s="0"/>
      <c r="WNP74" s="0"/>
      <c r="WNQ74" s="0"/>
      <c r="WNR74" s="0"/>
      <c r="WNS74" s="0"/>
      <c r="WNT74" s="0"/>
      <c r="WNU74" s="0"/>
      <c r="WNV74" s="0"/>
      <c r="WNW74" s="0"/>
      <c r="WNX74" s="0"/>
      <c r="WNY74" s="0"/>
      <c r="WNZ74" s="0"/>
      <c r="WOA74" s="0"/>
      <c r="WOB74" s="0"/>
      <c r="WOC74" s="0"/>
      <c r="WOD74" s="0"/>
      <c r="WOE74" s="0"/>
      <c r="WOF74" s="0"/>
      <c r="WOG74" s="0"/>
      <c r="WOH74" s="0"/>
      <c r="WOI74" s="0"/>
      <c r="WOJ74" s="0"/>
      <c r="WOK74" s="0"/>
      <c r="WOL74" s="0"/>
      <c r="WOM74" s="0"/>
      <c r="WON74" s="0"/>
      <c r="WOO74" s="0"/>
      <c r="WOP74" s="0"/>
      <c r="WOQ74" s="0"/>
      <c r="WOR74" s="0"/>
      <c r="WOS74" s="0"/>
      <c r="WOT74" s="0"/>
      <c r="WOU74" s="0"/>
      <c r="WOV74" s="0"/>
      <c r="WOW74" s="0"/>
      <c r="WOX74" s="0"/>
      <c r="WOY74" s="0"/>
      <c r="WOZ74" s="0"/>
      <c r="WPA74" s="0"/>
      <c r="WPB74" s="0"/>
      <c r="WPC74" s="0"/>
      <c r="WPD74" s="0"/>
      <c r="WPE74" s="0"/>
      <c r="WPF74" s="0"/>
      <c r="WPG74" s="0"/>
      <c r="WPH74" s="0"/>
      <c r="WPI74" s="0"/>
      <c r="WPJ74" s="0"/>
      <c r="WPK74" s="0"/>
      <c r="WPL74" s="0"/>
      <c r="WPM74" s="0"/>
      <c r="WPN74" s="0"/>
      <c r="WPO74" s="0"/>
      <c r="WPP74" s="0"/>
      <c r="WPQ74" s="0"/>
      <c r="WPR74" s="0"/>
      <c r="WPS74" s="0"/>
      <c r="WPT74" s="0"/>
      <c r="WPU74" s="0"/>
      <c r="WPV74" s="0"/>
      <c r="WPW74" s="0"/>
      <c r="WPX74" s="0"/>
      <c r="WPY74" s="0"/>
      <c r="WPZ74" s="0"/>
      <c r="WQA74" s="0"/>
      <c r="WQB74" s="0"/>
      <c r="WQC74" s="0"/>
      <c r="WQD74" s="0"/>
      <c r="WQE74" s="0"/>
      <c r="WQF74" s="0"/>
      <c r="WQG74" s="0"/>
      <c r="WQH74" s="0"/>
      <c r="WQI74" s="0"/>
      <c r="WQJ74" s="0"/>
      <c r="WQK74" s="0"/>
      <c r="WQL74" s="0"/>
      <c r="WQM74" s="0"/>
      <c r="WQN74" s="0"/>
      <c r="WQO74" s="0"/>
      <c r="WQP74" s="0"/>
      <c r="WQQ74" s="0"/>
      <c r="WQR74" s="0"/>
      <c r="WQS74" s="0"/>
      <c r="WQT74" s="0"/>
      <c r="WQU74" s="0"/>
      <c r="WQV74" s="0"/>
      <c r="WQW74" s="0"/>
      <c r="WQX74" s="0"/>
      <c r="WQY74" s="0"/>
      <c r="WQZ74" s="0"/>
      <c r="WRA74" s="0"/>
      <c r="WRB74" s="0"/>
      <c r="WRC74" s="0"/>
      <c r="WRD74" s="0"/>
      <c r="WRE74" s="0"/>
      <c r="WRF74" s="0"/>
      <c r="WRG74" s="0"/>
      <c r="WRH74" s="0"/>
      <c r="WRI74" s="0"/>
      <c r="WRJ74" s="0"/>
      <c r="WRK74" s="0"/>
      <c r="WRL74" s="0"/>
      <c r="WRM74" s="0"/>
      <c r="WRN74" s="0"/>
      <c r="WRO74" s="0"/>
      <c r="WRP74" s="0"/>
      <c r="WRQ74" s="0"/>
      <c r="WRR74" s="0"/>
      <c r="WRS74" s="0"/>
      <c r="WRT74" s="0"/>
      <c r="WRU74" s="0"/>
      <c r="WRV74" s="0"/>
      <c r="WRW74" s="0"/>
      <c r="WRX74" s="0"/>
      <c r="WRY74" s="0"/>
      <c r="WRZ74" s="0"/>
      <c r="WSA74" s="0"/>
      <c r="WSB74" s="0"/>
      <c r="WSC74" s="0"/>
      <c r="WSD74" s="0"/>
      <c r="WSE74" s="0"/>
      <c r="WSF74" s="0"/>
      <c r="WSG74" s="0"/>
      <c r="WSH74" s="0"/>
      <c r="WSI74" s="0"/>
      <c r="WSJ74" s="0"/>
      <c r="WSK74" s="0"/>
      <c r="WSL74" s="0"/>
      <c r="WSM74" s="0"/>
      <c r="WSN74" s="0"/>
      <c r="WSO74" s="0"/>
      <c r="WSP74" s="0"/>
      <c r="WSQ74" s="0"/>
      <c r="WSR74" s="0"/>
      <c r="WSS74" s="0"/>
      <c r="WST74" s="0"/>
      <c r="WSU74" s="0"/>
      <c r="WSV74" s="0"/>
      <c r="WSW74" s="0"/>
      <c r="WSX74" s="0"/>
      <c r="WSY74" s="0"/>
      <c r="WSZ74" s="0"/>
      <c r="WTA74" s="0"/>
      <c r="WTB74" s="0"/>
      <c r="WTC74" s="0"/>
      <c r="WTD74" s="0"/>
      <c r="WTE74" s="0"/>
      <c r="WTF74" s="0"/>
      <c r="WTG74" s="0"/>
      <c r="WTH74" s="0"/>
      <c r="WTI74" s="0"/>
      <c r="WTJ74" s="0"/>
      <c r="WTK74" s="0"/>
      <c r="WTL74" s="0"/>
      <c r="WTM74" s="0"/>
      <c r="WTN74" s="0"/>
      <c r="WTO74" s="0"/>
      <c r="WTP74" s="0"/>
      <c r="WTQ74" s="0"/>
      <c r="WTR74" s="0"/>
      <c r="WTS74" s="0"/>
      <c r="WTT74" s="0"/>
      <c r="WTU74" s="0"/>
      <c r="WTV74" s="0"/>
      <c r="WTW74" s="0"/>
      <c r="WTX74" s="0"/>
      <c r="WTY74" s="0"/>
      <c r="WTZ74" s="0"/>
      <c r="WUA74" s="0"/>
      <c r="WUB74" s="0"/>
      <c r="WUC74" s="0"/>
      <c r="WUD74" s="0"/>
      <c r="WUE74" s="0"/>
      <c r="WUF74" s="0"/>
      <c r="WUG74" s="0"/>
      <c r="WUH74" s="0"/>
      <c r="WUI74" s="0"/>
      <c r="WUJ74" s="0"/>
      <c r="WUK74" s="0"/>
      <c r="WUL74" s="0"/>
      <c r="WUM74" s="0"/>
      <c r="WUN74" s="0"/>
      <c r="WUO74" s="0"/>
      <c r="WUP74" s="0"/>
      <c r="WUQ74" s="0"/>
      <c r="WUR74" s="0"/>
      <c r="WUS74" s="0"/>
      <c r="WUT74" s="0"/>
      <c r="WUU74" s="0"/>
      <c r="WUV74" s="0"/>
      <c r="WUW74" s="0"/>
      <c r="WUX74" s="0"/>
      <c r="WUY74" s="0"/>
      <c r="WUZ74" s="0"/>
      <c r="WVA74" s="0"/>
      <c r="WVB74" s="0"/>
      <c r="WVC74" s="0"/>
      <c r="WVD74" s="0"/>
      <c r="WVE74" s="0"/>
      <c r="WVF74" s="0"/>
      <c r="WVG74" s="0"/>
      <c r="WVH74" s="0"/>
      <c r="WVI74" s="0"/>
      <c r="WVJ74" s="0"/>
      <c r="WVK74" s="0"/>
      <c r="WVL74" s="0"/>
      <c r="WVM74" s="0"/>
      <c r="WVN74" s="0"/>
      <c r="WVO74" s="0"/>
      <c r="WVP74" s="0"/>
      <c r="WVQ74" s="0"/>
      <c r="WVR74" s="0"/>
      <c r="WVS74" s="0"/>
      <c r="WVT74" s="0"/>
      <c r="WVU74" s="0"/>
      <c r="WVV74" s="0"/>
      <c r="WVW74" s="0"/>
      <c r="WVX74" s="0"/>
      <c r="WVY74" s="0"/>
      <c r="WVZ74" s="0"/>
      <c r="WWA74" s="0"/>
      <c r="WWB74" s="0"/>
      <c r="WWC74" s="0"/>
      <c r="WWD74" s="0"/>
      <c r="WWE74" s="0"/>
      <c r="WWF74" s="0"/>
      <c r="WWG74" s="0"/>
      <c r="WWH74" s="0"/>
      <c r="WWI74" s="0"/>
      <c r="WWJ74" s="0"/>
      <c r="WWK74" s="0"/>
      <c r="WWL74" s="0"/>
      <c r="WWM74" s="0"/>
      <c r="WWN74" s="0"/>
      <c r="WWO74" s="0"/>
      <c r="WWP74" s="0"/>
      <c r="WWQ74" s="0"/>
      <c r="WWR74" s="0"/>
      <c r="WWS74" s="0"/>
      <c r="WWT74" s="0"/>
      <c r="WWU74" s="0"/>
      <c r="WWV74" s="0"/>
      <c r="WWW74" s="0"/>
      <c r="WWX74" s="0"/>
      <c r="WWY74" s="0"/>
      <c r="WWZ74" s="0"/>
      <c r="WXA74" s="0"/>
      <c r="WXB74" s="0"/>
      <c r="WXC74" s="0"/>
      <c r="WXD74" s="0"/>
      <c r="WXE74" s="0"/>
      <c r="WXF74" s="0"/>
      <c r="WXG74" s="0"/>
      <c r="WXH74" s="0"/>
      <c r="WXI74" s="0"/>
      <c r="WXJ74" s="0"/>
      <c r="WXK74" s="0"/>
      <c r="WXL74" s="0"/>
      <c r="WXM74" s="0"/>
      <c r="WXN74" s="0"/>
      <c r="WXO74" s="0"/>
      <c r="WXP74" s="0"/>
      <c r="WXQ74" s="0"/>
      <c r="WXR74" s="0"/>
      <c r="WXS74" s="0"/>
      <c r="WXT74" s="0"/>
      <c r="WXU74" s="0"/>
      <c r="WXV74" s="0"/>
      <c r="WXW74" s="0"/>
      <c r="WXX74" s="0"/>
      <c r="WXY74" s="0"/>
      <c r="WXZ74" s="0"/>
      <c r="WYA74" s="0"/>
      <c r="WYB74" s="0"/>
      <c r="WYC74" s="0"/>
      <c r="WYD74" s="0"/>
      <c r="WYE74" s="0"/>
      <c r="WYF74" s="0"/>
      <c r="WYG74" s="0"/>
      <c r="WYH74" s="0"/>
      <c r="WYI74" s="0"/>
      <c r="WYJ74" s="0"/>
      <c r="WYK74" s="0"/>
      <c r="WYL74" s="0"/>
      <c r="WYM74" s="0"/>
      <c r="WYN74" s="0"/>
      <c r="WYO74" s="0"/>
      <c r="WYP74" s="0"/>
      <c r="WYQ74" s="0"/>
      <c r="WYR74" s="0"/>
      <c r="WYS74" s="0"/>
      <c r="WYT74" s="0"/>
      <c r="WYU74" s="0"/>
      <c r="WYV74" s="0"/>
      <c r="WYW74" s="0"/>
      <c r="WYX74" s="0"/>
      <c r="WYY74" s="0"/>
      <c r="WYZ74" s="0"/>
      <c r="WZA74" s="0"/>
      <c r="WZB74" s="0"/>
      <c r="WZC74" s="0"/>
      <c r="WZD74" s="0"/>
      <c r="WZE74" s="0"/>
      <c r="WZF74" s="0"/>
      <c r="WZG74" s="0"/>
      <c r="WZH74" s="0"/>
      <c r="WZI74" s="0"/>
      <c r="WZJ74" s="0"/>
      <c r="WZK74" s="0"/>
      <c r="WZL74" s="0"/>
      <c r="WZM74" s="0"/>
      <c r="WZN74" s="0"/>
      <c r="WZO74" s="0"/>
      <c r="WZP74" s="0"/>
      <c r="WZQ74" s="0"/>
      <c r="WZR74" s="0"/>
      <c r="WZS74" s="0"/>
      <c r="WZT74" s="0"/>
      <c r="WZU74" s="0"/>
      <c r="WZV74" s="0"/>
      <c r="WZW74" s="0"/>
      <c r="WZX74" s="0"/>
      <c r="WZY74" s="0"/>
      <c r="WZZ74" s="0"/>
      <c r="XAA74" s="0"/>
      <c r="XAB74" s="0"/>
      <c r="XAC74" s="0"/>
      <c r="XAD74" s="0"/>
      <c r="XAE74" s="0"/>
      <c r="XAF74" s="0"/>
      <c r="XAG74" s="0"/>
      <c r="XAH74" s="0"/>
      <c r="XAI74" s="0"/>
      <c r="XAJ74" s="0"/>
      <c r="XAK74" s="0"/>
      <c r="XAL74" s="0"/>
      <c r="XAM74" s="0"/>
      <c r="XAN74" s="0"/>
      <c r="XAO74" s="0"/>
      <c r="XAP74" s="0"/>
      <c r="XAQ74" s="0"/>
      <c r="XAR74" s="0"/>
      <c r="XAS74" s="0"/>
      <c r="XAT74" s="0"/>
      <c r="XAU74" s="0"/>
      <c r="XAV74" s="0"/>
      <c r="XAW74" s="0"/>
      <c r="XAX74" s="0"/>
      <c r="XAY74" s="0"/>
      <c r="XAZ74" s="0"/>
      <c r="XBA74" s="0"/>
      <c r="XBB74" s="0"/>
      <c r="XBC74" s="0"/>
      <c r="XBD74" s="0"/>
      <c r="XBE74" s="0"/>
      <c r="XBF74" s="0"/>
      <c r="XBG74" s="0"/>
      <c r="XBH74" s="0"/>
      <c r="XBI74" s="0"/>
      <c r="XBJ74" s="0"/>
      <c r="XBK74" s="0"/>
      <c r="XBL74" s="0"/>
      <c r="XBM74" s="0"/>
      <c r="XBN74" s="0"/>
      <c r="XBO74" s="0"/>
      <c r="XBP74" s="0"/>
      <c r="XBQ74" s="0"/>
      <c r="XBR74" s="0"/>
      <c r="XBS74" s="0"/>
      <c r="XBT74" s="0"/>
      <c r="XBU74" s="0"/>
      <c r="XBV74" s="0"/>
      <c r="XBW74" s="0"/>
      <c r="XBX74" s="0"/>
      <c r="XBY74" s="0"/>
      <c r="XBZ74" s="0"/>
      <c r="XCA74" s="0"/>
      <c r="XCB74" s="0"/>
      <c r="XCC74" s="0"/>
      <c r="XCD74" s="0"/>
      <c r="XCE74" s="0"/>
      <c r="XCF74" s="0"/>
      <c r="XCG74" s="0"/>
      <c r="XCH74" s="0"/>
      <c r="XCI74" s="0"/>
      <c r="XCJ74" s="0"/>
      <c r="XCK74" s="0"/>
      <c r="XCL74" s="0"/>
      <c r="XCM74" s="0"/>
      <c r="XCN74" s="0"/>
      <c r="XCO74" s="0"/>
      <c r="XCP74" s="0"/>
      <c r="XCQ74" s="0"/>
      <c r="XCR74" s="0"/>
      <c r="XCS74" s="0"/>
      <c r="XCT74" s="0"/>
      <c r="XCU74" s="0"/>
      <c r="XCV74" s="0"/>
      <c r="XCW74" s="0"/>
      <c r="XCX74" s="0"/>
      <c r="XCY74" s="0"/>
      <c r="XCZ74" s="0"/>
      <c r="XDA74" s="0"/>
      <c r="XDB74" s="0"/>
      <c r="XDC74" s="0"/>
      <c r="XDD74" s="0"/>
      <c r="XDE74" s="0"/>
      <c r="XDF74" s="0"/>
      <c r="XDG74" s="0"/>
      <c r="XDH74" s="0"/>
      <c r="XDI74" s="0"/>
      <c r="XDJ74" s="0"/>
      <c r="XDK74" s="0"/>
      <c r="XDL74" s="0"/>
      <c r="XDM74" s="0"/>
      <c r="XDN74" s="0"/>
      <c r="XDO74" s="0"/>
      <c r="XDP74" s="0"/>
      <c r="XDQ74" s="0"/>
      <c r="XDR74" s="0"/>
      <c r="XDS74" s="0"/>
      <c r="XDT74" s="0"/>
      <c r="XDU74" s="0"/>
      <c r="XDV74" s="0"/>
      <c r="XDW74" s="0"/>
      <c r="XDX74" s="0"/>
      <c r="XDY74" s="0"/>
      <c r="XDZ74" s="0"/>
      <c r="XEA74" s="0"/>
      <c r="XEB74" s="0"/>
      <c r="XEC74" s="0"/>
      <c r="XED74" s="0"/>
      <c r="XEE74" s="0"/>
      <c r="XEF74" s="0"/>
      <c r="XEG74" s="0"/>
      <c r="XEH74" s="0"/>
      <c r="XEI74" s="0"/>
      <c r="XEJ74" s="0"/>
      <c r="XEK74" s="0"/>
      <c r="XEL74" s="0"/>
      <c r="XEM74" s="0"/>
      <c r="XEN74" s="0"/>
      <c r="XEO74" s="0"/>
      <c r="XEP74" s="0"/>
      <c r="XEQ74" s="0"/>
      <c r="XER74" s="0"/>
      <c r="XES74" s="0"/>
      <c r="XET74" s="0"/>
      <c r="XEU74" s="0"/>
      <c r="XEV74" s="0"/>
      <c r="XEW74" s="0"/>
      <c r="XEX74" s="0"/>
      <c r="XEY74" s="0"/>
      <c r="XEZ74" s="0"/>
      <c r="XFA74" s="0"/>
      <c r="XFB74" s="0"/>
      <c r="XFC74" s="0"/>
      <c r="XFD74" s="0"/>
    </row>
    <row r="75" customFormat="false" ht="13.8" hidden="false" customHeight="false" outlineLevel="0" collapsed="false">
      <c r="A75" s="835" t="s">
        <v>1062</v>
      </c>
      <c r="B75" s="836" t="n">
        <v>2100</v>
      </c>
      <c r="C75" s="836"/>
      <c r="D75" s="836" t="n">
        <v>135</v>
      </c>
      <c r="E75" s="836" t="n">
        <v>312</v>
      </c>
      <c r="F75" s="836" t="n">
        <v>312</v>
      </c>
      <c r="G75" s="836" t="n">
        <v>156</v>
      </c>
      <c r="H75" s="836" t="n">
        <v>156</v>
      </c>
      <c r="I75" s="836" t="n">
        <v>2245</v>
      </c>
      <c r="J75" s="836" t="n">
        <v>160</v>
      </c>
      <c r="K75" s="836" t="n">
        <v>78</v>
      </c>
      <c r="L75" s="836" t="n">
        <v>90</v>
      </c>
      <c r="M75" s="836" t="n">
        <v>90</v>
      </c>
      <c r="N75" s="836" t="n">
        <v>90</v>
      </c>
      <c r="O75" s="836" t="n">
        <v>128</v>
      </c>
      <c r="P75" s="836" t="n">
        <v>128</v>
      </c>
      <c r="Q75" s="836" t="n">
        <v>197</v>
      </c>
      <c r="R75" s="836" t="n">
        <v>197</v>
      </c>
      <c r="S75" s="836" t="n">
        <v>197</v>
      </c>
      <c r="T75" s="836" t="n">
        <v>106</v>
      </c>
      <c r="U75" s="836" t="n">
        <v>106</v>
      </c>
      <c r="V75" s="836" t="n">
        <v>106</v>
      </c>
      <c r="W75" s="836" t="n">
        <v>70</v>
      </c>
      <c r="X75" s="836" t="n">
        <v>70</v>
      </c>
      <c r="Y75" s="836" t="n">
        <v>221</v>
      </c>
      <c r="Z75" s="836" t="n">
        <v>221</v>
      </c>
      <c r="AA75" s="836" t="n">
        <v>250</v>
      </c>
      <c r="AB75" s="836" t="n">
        <v>250</v>
      </c>
      <c r="AC75" s="836" t="n">
        <v>312</v>
      </c>
      <c r="AD75" s="836" t="n">
        <v>312</v>
      </c>
      <c r="AE75" s="836" t="n">
        <v>125</v>
      </c>
      <c r="AF75" s="836" t="n">
        <v>88</v>
      </c>
      <c r="AG75" s="836" t="n">
        <v>90</v>
      </c>
      <c r="AH75" s="836" t="n">
        <v>45</v>
      </c>
      <c r="AI75" s="836" t="n">
        <v>70</v>
      </c>
      <c r="AJ75" s="836" t="n">
        <v>140</v>
      </c>
      <c r="AK75" s="836" t="n">
        <v>180</v>
      </c>
      <c r="AL75" s="836"/>
      <c r="AM75" s="836"/>
      <c r="AN75" s="836"/>
      <c r="AO75" s="836"/>
      <c r="AP75" s="836"/>
      <c r="AQ75" s="836"/>
      <c r="AR75" s="836"/>
      <c r="AS75" s="836"/>
      <c r="AT75" s="836"/>
      <c r="AU75" s="836"/>
      <c r="AV75" s="836"/>
      <c r="AW75" s="836"/>
      <c r="AX75" s="836"/>
      <c r="AY75" s="836"/>
      <c r="AZ75" s="836"/>
      <c r="BA75" s="836"/>
      <c r="BB75" s="836"/>
      <c r="BC75" s="836"/>
      <c r="BD75" s="836"/>
      <c r="BE75" s="836"/>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c r="JH75" s="0"/>
      <c r="JI75" s="0"/>
      <c r="JJ75" s="0"/>
      <c r="JK75" s="0"/>
      <c r="JL75" s="0"/>
      <c r="JM75" s="0"/>
      <c r="JN75" s="0"/>
      <c r="JO75" s="0"/>
      <c r="JP75" s="0"/>
      <c r="JQ75" s="0"/>
      <c r="JR75" s="0"/>
      <c r="JS75" s="0"/>
      <c r="JT75" s="0"/>
      <c r="JU75" s="0"/>
      <c r="JV75" s="0"/>
      <c r="JW75" s="0"/>
      <c r="JX75" s="0"/>
      <c r="JY75" s="0"/>
      <c r="JZ75" s="0"/>
      <c r="KA75" s="0"/>
      <c r="KB75" s="0"/>
      <c r="KC75" s="0"/>
      <c r="KD75" s="0"/>
      <c r="KE75" s="0"/>
      <c r="KF75" s="0"/>
      <c r="KG75" s="0"/>
      <c r="KH75" s="0"/>
      <c r="KI75" s="0"/>
      <c r="KJ75" s="0"/>
      <c r="KK75" s="0"/>
      <c r="KL75" s="0"/>
      <c r="KM75" s="0"/>
      <c r="KN75" s="0"/>
      <c r="KO75" s="0"/>
      <c r="KP75" s="0"/>
      <c r="KQ75" s="0"/>
      <c r="KR75" s="0"/>
      <c r="KS75" s="0"/>
      <c r="KT75" s="0"/>
      <c r="KU75" s="0"/>
      <c r="KV75" s="0"/>
      <c r="KW75" s="0"/>
      <c r="KX75" s="0"/>
      <c r="KY75" s="0"/>
      <c r="KZ75" s="0"/>
      <c r="LA75" s="0"/>
      <c r="LB75" s="0"/>
      <c r="LC75" s="0"/>
      <c r="LD75" s="0"/>
      <c r="LE75" s="0"/>
      <c r="LF75" s="0"/>
      <c r="LG75" s="0"/>
      <c r="LH75" s="0"/>
      <c r="LI75" s="0"/>
      <c r="LJ75" s="0"/>
      <c r="LK75" s="0"/>
      <c r="LL75" s="0"/>
      <c r="LM75" s="0"/>
      <c r="LN75" s="0"/>
      <c r="LO75" s="0"/>
      <c r="LP75" s="0"/>
      <c r="LQ75" s="0"/>
      <c r="LR75" s="0"/>
      <c r="LS75" s="0"/>
      <c r="LT75" s="0"/>
      <c r="LU75" s="0"/>
      <c r="LV75" s="0"/>
      <c r="LW75" s="0"/>
      <c r="LX75" s="0"/>
      <c r="LY75" s="0"/>
      <c r="LZ75" s="0"/>
      <c r="MA75" s="0"/>
      <c r="MB75" s="0"/>
      <c r="MC75" s="0"/>
      <c r="MD75" s="0"/>
      <c r="ME75" s="0"/>
      <c r="MF75" s="0"/>
      <c r="MG75" s="0"/>
      <c r="MH75" s="0"/>
      <c r="MI75" s="0"/>
      <c r="MJ75" s="0"/>
      <c r="MK75" s="0"/>
      <c r="ML75" s="0"/>
      <c r="MM75" s="0"/>
      <c r="MN75" s="0"/>
      <c r="MO75" s="0"/>
      <c r="MP75" s="0"/>
      <c r="MQ75" s="0"/>
      <c r="MR75" s="0"/>
      <c r="MS75" s="0"/>
      <c r="MT75" s="0"/>
      <c r="MU75" s="0"/>
      <c r="MV75" s="0"/>
      <c r="MW75" s="0"/>
      <c r="MX75" s="0"/>
      <c r="MY75" s="0"/>
      <c r="MZ75" s="0"/>
      <c r="NA75" s="0"/>
      <c r="NB75" s="0"/>
      <c r="NC75" s="0"/>
      <c r="ND75" s="0"/>
      <c r="NE75" s="0"/>
      <c r="NF75" s="0"/>
      <c r="NG75" s="0"/>
      <c r="NH75" s="0"/>
      <c r="NI75" s="0"/>
      <c r="NJ75" s="0"/>
      <c r="NK75" s="0"/>
      <c r="NL75" s="0"/>
      <c r="NM75" s="0"/>
      <c r="NN75" s="0"/>
      <c r="NO75" s="0"/>
      <c r="NP75" s="0"/>
      <c r="NQ75" s="0"/>
      <c r="NR75" s="0"/>
      <c r="NS75" s="0"/>
      <c r="NT75" s="0"/>
      <c r="NU75" s="0"/>
      <c r="NV75" s="0"/>
      <c r="NW75" s="0"/>
      <c r="NX75" s="0"/>
      <c r="NY75" s="0"/>
      <c r="NZ75" s="0"/>
      <c r="OA75" s="0"/>
      <c r="OB75" s="0"/>
      <c r="OC75" s="0"/>
      <c r="OD75" s="0"/>
      <c r="OE75" s="0"/>
      <c r="OF75" s="0"/>
      <c r="OG75" s="0"/>
      <c r="OH75" s="0"/>
      <c r="OI75" s="0"/>
      <c r="OJ75" s="0"/>
      <c r="OK75" s="0"/>
      <c r="OL75" s="0"/>
      <c r="OM75" s="0"/>
      <c r="ON75" s="0"/>
      <c r="OO75" s="0"/>
      <c r="OP75" s="0"/>
      <c r="OQ75" s="0"/>
      <c r="OR75" s="0"/>
      <c r="OS75" s="0"/>
      <c r="OT75" s="0"/>
      <c r="OU75" s="0"/>
      <c r="OV75" s="0"/>
      <c r="OW75" s="0"/>
      <c r="OX75" s="0"/>
      <c r="OY75" s="0"/>
      <c r="OZ75" s="0"/>
      <c r="PA75" s="0"/>
      <c r="PB75" s="0"/>
      <c r="PC75" s="0"/>
      <c r="PD75" s="0"/>
      <c r="PE75" s="0"/>
      <c r="PF75" s="0"/>
      <c r="PG75" s="0"/>
      <c r="PH75" s="0"/>
      <c r="PI75" s="0"/>
      <c r="PJ75" s="0"/>
      <c r="PK75" s="0"/>
      <c r="PL75" s="0"/>
      <c r="PM75" s="0"/>
      <c r="PN75" s="0"/>
      <c r="PO75" s="0"/>
      <c r="PP75" s="0"/>
      <c r="PQ75" s="0"/>
      <c r="PR75" s="0"/>
      <c r="PS75" s="0"/>
      <c r="PT75" s="0"/>
      <c r="PU75" s="0"/>
      <c r="PV75" s="0"/>
      <c r="PW75" s="0"/>
      <c r="PX75" s="0"/>
      <c r="PY75" s="0"/>
      <c r="PZ75" s="0"/>
      <c r="QA75" s="0"/>
      <c r="QB75" s="0"/>
      <c r="QC75" s="0"/>
      <c r="QD75" s="0"/>
      <c r="QE75" s="0"/>
      <c r="QF75" s="0"/>
      <c r="QG75" s="0"/>
      <c r="QH75" s="0"/>
      <c r="QI75" s="0"/>
      <c r="QJ75" s="0"/>
      <c r="QK75" s="0"/>
      <c r="QL75" s="0"/>
      <c r="QM75" s="0"/>
      <c r="QN75" s="0"/>
      <c r="QO75" s="0"/>
      <c r="QP75" s="0"/>
      <c r="QQ75" s="0"/>
      <c r="QR75" s="0"/>
      <c r="QS75" s="0"/>
      <c r="QT75" s="0"/>
      <c r="QU75" s="0"/>
      <c r="QV75" s="0"/>
      <c r="QW75" s="0"/>
      <c r="QX75" s="0"/>
      <c r="QY75" s="0"/>
      <c r="QZ75" s="0"/>
      <c r="RA75" s="0"/>
      <c r="RB75" s="0"/>
      <c r="RC75" s="0"/>
      <c r="RD75" s="0"/>
      <c r="RE75" s="0"/>
      <c r="RF75" s="0"/>
      <c r="RG75" s="0"/>
      <c r="RH75" s="0"/>
      <c r="RI75" s="0"/>
      <c r="RJ75" s="0"/>
      <c r="RK75" s="0"/>
      <c r="RL75" s="0"/>
      <c r="RM75" s="0"/>
      <c r="RN75" s="0"/>
      <c r="RO75" s="0"/>
      <c r="RP75" s="0"/>
      <c r="RQ75" s="0"/>
      <c r="RR75" s="0"/>
      <c r="RS75" s="0"/>
      <c r="RT75" s="0"/>
      <c r="RU75" s="0"/>
      <c r="RV75" s="0"/>
      <c r="RW75" s="0"/>
      <c r="RX75" s="0"/>
      <c r="RY75" s="0"/>
      <c r="RZ75" s="0"/>
      <c r="SA75" s="0"/>
      <c r="SB75" s="0"/>
      <c r="SC75" s="0"/>
      <c r="SD75" s="0"/>
      <c r="SE75" s="0"/>
      <c r="SF75" s="0"/>
      <c r="SG75" s="0"/>
      <c r="SH75" s="0"/>
      <c r="SI75" s="0"/>
      <c r="SJ75" s="0"/>
      <c r="SK75" s="0"/>
      <c r="SL75" s="0"/>
      <c r="SM75" s="0"/>
      <c r="SN75" s="0"/>
      <c r="SO75" s="0"/>
      <c r="SP75" s="0"/>
      <c r="SQ75" s="0"/>
      <c r="SR75" s="0"/>
      <c r="SS75" s="0"/>
      <c r="ST75" s="0"/>
      <c r="SU75" s="0"/>
      <c r="SV75" s="0"/>
      <c r="SW75" s="0"/>
      <c r="SX75" s="0"/>
      <c r="SY75" s="0"/>
      <c r="SZ75" s="0"/>
      <c r="TA75" s="0"/>
      <c r="TB75" s="0"/>
      <c r="TC75" s="0"/>
      <c r="TD75" s="0"/>
      <c r="TE75" s="0"/>
      <c r="TF75" s="0"/>
      <c r="TG75" s="0"/>
      <c r="TH75" s="0"/>
      <c r="TI75" s="0"/>
      <c r="TJ75" s="0"/>
      <c r="TK75" s="0"/>
      <c r="TL75" s="0"/>
      <c r="TM75" s="0"/>
      <c r="TN75" s="0"/>
      <c r="TO75" s="0"/>
      <c r="TP75" s="0"/>
      <c r="TQ75" s="0"/>
      <c r="TR75" s="0"/>
      <c r="TS75" s="0"/>
      <c r="TT75" s="0"/>
      <c r="TU75" s="0"/>
      <c r="TV75" s="0"/>
      <c r="TW75" s="0"/>
      <c r="TX75" s="0"/>
      <c r="TY75" s="0"/>
      <c r="TZ75" s="0"/>
      <c r="UA75" s="0"/>
      <c r="UB75" s="0"/>
      <c r="UC75" s="0"/>
      <c r="UD75" s="0"/>
      <c r="UE75" s="0"/>
      <c r="UF75" s="0"/>
      <c r="UG75" s="0"/>
      <c r="UH75" s="0"/>
      <c r="UI75" s="0"/>
      <c r="UJ75" s="0"/>
      <c r="UK75" s="0"/>
      <c r="UL75" s="0"/>
      <c r="UM75" s="0"/>
      <c r="UN75" s="0"/>
      <c r="UO75" s="0"/>
      <c r="UP75" s="0"/>
      <c r="UQ75" s="0"/>
      <c r="UR75" s="0"/>
      <c r="US75" s="0"/>
      <c r="UT75" s="0"/>
      <c r="UU75" s="0"/>
      <c r="UV75" s="0"/>
      <c r="UW75" s="0"/>
      <c r="UX75" s="0"/>
      <c r="UY75" s="0"/>
      <c r="UZ75" s="0"/>
      <c r="VA75" s="0"/>
      <c r="VB75" s="0"/>
      <c r="VC75" s="0"/>
      <c r="VD75" s="0"/>
      <c r="VE75" s="0"/>
      <c r="VF75" s="0"/>
      <c r="VG75" s="0"/>
      <c r="VH75" s="0"/>
      <c r="VI75" s="0"/>
      <c r="VJ75" s="0"/>
      <c r="VK75" s="0"/>
      <c r="VL75" s="0"/>
      <c r="VM75" s="0"/>
      <c r="VN75" s="0"/>
      <c r="VO75" s="0"/>
      <c r="VP75" s="0"/>
      <c r="VQ75" s="0"/>
      <c r="VR75" s="0"/>
      <c r="VS75" s="0"/>
      <c r="VT75" s="0"/>
      <c r="VU75" s="0"/>
      <c r="VV75" s="0"/>
      <c r="VW75" s="0"/>
      <c r="VX75" s="0"/>
      <c r="VY75" s="0"/>
      <c r="VZ75" s="0"/>
      <c r="WA75" s="0"/>
      <c r="WB75" s="0"/>
      <c r="WC75" s="0"/>
      <c r="WD75" s="0"/>
      <c r="WE75" s="0"/>
      <c r="WF75" s="0"/>
      <c r="WG75" s="0"/>
      <c r="WH75" s="0"/>
      <c r="WI75" s="0"/>
      <c r="WJ75" s="0"/>
      <c r="WK75" s="0"/>
      <c r="WL75" s="0"/>
      <c r="WM75" s="0"/>
      <c r="WN75" s="0"/>
      <c r="WO75" s="0"/>
      <c r="WP75" s="0"/>
      <c r="WQ75" s="0"/>
      <c r="WR75" s="0"/>
      <c r="WS75" s="0"/>
      <c r="WT75" s="0"/>
      <c r="WU75" s="0"/>
      <c r="WV75" s="0"/>
      <c r="WW75" s="0"/>
      <c r="WX75" s="0"/>
      <c r="WY75" s="0"/>
      <c r="WZ75" s="0"/>
      <c r="XA75" s="0"/>
      <c r="XB75" s="0"/>
      <c r="XC75" s="0"/>
      <c r="XD75" s="0"/>
      <c r="XE75" s="0"/>
      <c r="XF75" s="0"/>
      <c r="XG75" s="0"/>
      <c r="XH75" s="0"/>
      <c r="XI75" s="0"/>
      <c r="XJ75" s="0"/>
      <c r="XK75" s="0"/>
      <c r="XL75" s="0"/>
      <c r="XM75" s="0"/>
      <c r="XN75" s="0"/>
      <c r="XO75" s="0"/>
      <c r="XP75" s="0"/>
      <c r="XQ75" s="0"/>
      <c r="XR75" s="0"/>
      <c r="XS75" s="0"/>
      <c r="XT75" s="0"/>
      <c r="XU75" s="0"/>
      <c r="XV75" s="0"/>
      <c r="XW75" s="0"/>
      <c r="XX75" s="0"/>
      <c r="XY75" s="0"/>
      <c r="XZ75" s="0"/>
      <c r="YA75" s="0"/>
      <c r="YB75" s="0"/>
      <c r="YC75" s="0"/>
      <c r="YD75" s="0"/>
      <c r="YE75" s="0"/>
      <c r="YF75" s="0"/>
      <c r="YG75" s="0"/>
      <c r="YH75" s="0"/>
      <c r="YI75" s="0"/>
      <c r="YJ75" s="0"/>
      <c r="YK75" s="0"/>
      <c r="YL75" s="0"/>
      <c r="YM75" s="0"/>
      <c r="YN75" s="0"/>
      <c r="YO75" s="0"/>
      <c r="YP75" s="0"/>
      <c r="YQ75" s="0"/>
      <c r="YR75" s="0"/>
      <c r="YS75" s="0"/>
      <c r="YT75" s="0"/>
      <c r="YU75" s="0"/>
      <c r="YV75" s="0"/>
      <c r="YW75" s="0"/>
      <c r="YX75" s="0"/>
      <c r="YY75" s="0"/>
      <c r="YZ75" s="0"/>
      <c r="ZA75" s="0"/>
      <c r="ZB75" s="0"/>
      <c r="ZC75" s="0"/>
      <c r="ZD75" s="0"/>
      <c r="ZE75" s="0"/>
      <c r="ZF75" s="0"/>
      <c r="ZG75" s="0"/>
      <c r="ZH75" s="0"/>
      <c r="ZI75" s="0"/>
      <c r="ZJ75" s="0"/>
      <c r="ZK75" s="0"/>
      <c r="ZL75" s="0"/>
      <c r="ZM75" s="0"/>
      <c r="ZN75" s="0"/>
      <c r="ZO75" s="0"/>
      <c r="ZP75" s="0"/>
      <c r="ZQ75" s="0"/>
      <c r="ZR75" s="0"/>
      <c r="ZS75" s="0"/>
      <c r="ZT75" s="0"/>
      <c r="ZU75" s="0"/>
      <c r="ZV75" s="0"/>
      <c r="ZW75" s="0"/>
      <c r="ZX75" s="0"/>
      <c r="ZY75" s="0"/>
      <c r="ZZ75" s="0"/>
      <c r="AAA75" s="0"/>
      <c r="AAB75" s="0"/>
      <c r="AAC75" s="0"/>
      <c r="AAD75" s="0"/>
      <c r="AAE75" s="0"/>
      <c r="AAF75" s="0"/>
      <c r="AAG75" s="0"/>
      <c r="AAH75" s="0"/>
      <c r="AAI75" s="0"/>
      <c r="AAJ75" s="0"/>
      <c r="AAK75" s="0"/>
      <c r="AAL75" s="0"/>
      <c r="AAM75" s="0"/>
      <c r="AAN75" s="0"/>
      <c r="AAO75" s="0"/>
      <c r="AAP75" s="0"/>
      <c r="AAQ75" s="0"/>
      <c r="AAR75" s="0"/>
      <c r="AAS75" s="0"/>
      <c r="AAT75" s="0"/>
      <c r="AAU75" s="0"/>
      <c r="AAV75" s="0"/>
      <c r="AAW75" s="0"/>
      <c r="AAX75" s="0"/>
      <c r="AAY75" s="0"/>
      <c r="AAZ75" s="0"/>
      <c r="ABA75" s="0"/>
      <c r="ABB75" s="0"/>
      <c r="ABC75" s="0"/>
      <c r="ABD75" s="0"/>
      <c r="ABE75" s="0"/>
      <c r="ABF75" s="0"/>
      <c r="ABG75" s="0"/>
      <c r="ABH75" s="0"/>
      <c r="ABI75" s="0"/>
      <c r="ABJ75" s="0"/>
      <c r="ABK75" s="0"/>
      <c r="ABL75" s="0"/>
      <c r="ABM75" s="0"/>
      <c r="ABN75" s="0"/>
      <c r="ABO75" s="0"/>
      <c r="ABP75" s="0"/>
      <c r="ABQ75" s="0"/>
      <c r="ABR75" s="0"/>
      <c r="ABS75" s="0"/>
      <c r="ABT75" s="0"/>
      <c r="ABU75" s="0"/>
      <c r="ABV75" s="0"/>
      <c r="ABW75" s="0"/>
      <c r="ABX75" s="0"/>
      <c r="ABY75" s="0"/>
      <c r="ABZ75" s="0"/>
      <c r="ACA75" s="0"/>
      <c r="ACB75" s="0"/>
      <c r="ACC75" s="0"/>
      <c r="ACD75" s="0"/>
      <c r="ACE75" s="0"/>
      <c r="ACF75" s="0"/>
      <c r="ACG75" s="0"/>
      <c r="ACH75" s="0"/>
      <c r="ACI75" s="0"/>
      <c r="ACJ75" s="0"/>
      <c r="ACK75" s="0"/>
      <c r="ACL75" s="0"/>
      <c r="ACM75" s="0"/>
      <c r="ACN75" s="0"/>
      <c r="ACO75" s="0"/>
      <c r="ACP75" s="0"/>
      <c r="ACQ75" s="0"/>
      <c r="ACR75" s="0"/>
      <c r="ACS75" s="0"/>
      <c r="ACT75" s="0"/>
      <c r="ACU75" s="0"/>
      <c r="ACV75" s="0"/>
      <c r="ACW75" s="0"/>
      <c r="ACX75" s="0"/>
      <c r="ACY75" s="0"/>
      <c r="ACZ75" s="0"/>
      <c r="ADA75" s="0"/>
      <c r="ADB75" s="0"/>
      <c r="ADC75" s="0"/>
      <c r="ADD75" s="0"/>
      <c r="ADE75" s="0"/>
      <c r="ADF75" s="0"/>
      <c r="ADG75" s="0"/>
      <c r="ADH75" s="0"/>
      <c r="ADI75" s="0"/>
      <c r="ADJ75" s="0"/>
      <c r="ADK75" s="0"/>
      <c r="ADL75" s="0"/>
      <c r="ADM75" s="0"/>
      <c r="ADN75" s="0"/>
      <c r="ADO75" s="0"/>
      <c r="ADP75" s="0"/>
      <c r="ADQ75" s="0"/>
      <c r="ADR75" s="0"/>
      <c r="ADS75" s="0"/>
      <c r="ADT75" s="0"/>
      <c r="ADU75" s="0"/>
      <c r="ADV75" s="0"/>
      <c r="ADW75" s="0"/>
      <c r="ADX75" s="0"/>
      <c r="ADY75" s="0"/>
      <c r="ADZ75" s="0"/>
      <c r="AEA75" s="0"/>
      <c r="AEB75" s="0"/>
      <c r="AEC75" s="0"/>
      <c r="AED75" s="0"/>
      <c r="AEE75" s="0"/>
      <c r="AEF75" s="0"/>
      <c r="AEG75" s="0"/>
      <c r="AEH75" s="0"/>
      <c r="AEI75" s="0"/>
      <c r="AEJ75" s="0"/>
      <c r="AEK75" s="0"/>
      <c r="AEL75" s="0"/>
      <c r="AEM75" s="0"/>
      <c r="AEN75" s="0"/>
      <c r="AEO75" s="0"/>
      <c r="AEP75" s="0"/>
      <c r="AEQ75" s="0"/>
      <c r="AER75" s="0"/>
      <c r="AES75" s="0"/>
      <c r="AET75" s="0"/>
      <c r="AEU75" s="0"/>
      <c r="AEV75" s="0"/>
      <c r="AEW75" s="0"/>
      <c r="AEX75" s="0"/>
      <c r="AEY75" s="0"/>
      <c r="AEZ75" s="0"/>
      <c r="AFA75" s="0"/>
      <c r="AFB75" s="0"/>
      <c r="AFC75" s="0"/>
      <c r="AFD75" s="0"/>
      <c r="AFE75" s="0"/>
      <c r="AFF75" s="0"/>
      <c r="AFG75" s="0"/>
      <c r="AFH75" s="0"/>
      <c r="AFI75" s="0"/>
      <c r="AFJ75" s="0"/>
      <c r="AFK75" s="0"/>
      <c r="AFL75" s="0"/>
      <c r="AFM75" s="0"/>
      <c r="AFN75" s="0"/>
      <c r="AFO75" s="0"/>
      <c r="AFP75" s="0"/>
      <c r="AFQ75" s="0"/>
      <c r="AFR75" s="0"/>
      <c r="AFS75" s="0"/>
      <c r="AFT75" s="0"/>
      <c r="AFU75" s="0"/>
      <c r="AFV75" s="0"/>
      <c r="AFW75" s="0"/>
      <c r="AFX75" s="0"/>
      <c r="AFY75" s="0"/>
      <c r="AFZ75" s="0"/>
      <c r="AGA75" s="0"/>
      <c r="AGB75" s="0"/>
      <c r="AGC75" s="0"/>
      <c r="AGD75" s="0"/>
      <c r="AGE75" s="0"/>
      <c r="AGF75" s="0"/>
      <c r="AGG75" s="0"/>
      <c r="AGH75" s="0"/>
      <c r="AGI75" s="0"/>
      <c r="AGJ75" s="0"/>
      <c r="AGK75" s="0"/>
      <c r="AGL75" s="0"/>
      <c r="AGM75" s="0"/>
      <c r="AGN75" s="0"/>
      <c r="AGO75" s="0"/>
      <c r="AGP75" s="0"/>
      <c r="AGQ75" s="0"/>
      <c r="AGR75" s="0"/>
      <c r="AGS75" s="0"/>
      <c r="AGT75" s="0"/>
      <c r="AGU75" s="0"/>
      <c r="AGV75" s="0"/>
      <c r="AGW75" s="0"/>
      <c r="AGX75" s="0"/>
      <c r="AGY75" s="0"/>
      <c r="AGZ75" s="0"/>
      <c r="AHA75" s="0"/>
      <c r="AHB75" s="0"/>
      <c r="AHC75" s="0"/>
      <c r="AHD75" s="0"/>
      <c r="AHE75" s="0"/>
      <c r="AHF75" s="0"/>
      <c r="AHG75" s="0"/>
      <c r="AHH75" s="0"/>
      <c r="AHI75" s="0"/>
      <c r="AHJ75" s="0"/>
      <c r="AHK75" s="0"/>
      <c r="AHL75" s="0"/>
      <c r="AHM75" s="0"/>
      <c r="AHN75" s="0"/>
      <c r="AHO75" s="0"/>
      <c r="AHP75" s="0"/>
      <c r="AHQ75" s="0"/>
      <c r="AHR75" s="0"/>
      <c r="AHS75" s="0"/>
      <c r="AHT75" s="0"/>
      <c r="AHU75" s="0"/>
      <c r="AHV75" s="0"/>
      <c r="AHW75" s="0"/>
      <c r="AHX75" s="0"/>
      <c r="AHY75" s="0"/>
      <c r="AHZ75" s="0"/>
      <c r="AIA75" s="0"/>
      <c r="AIB75" s="0"/>
      <c r="AIC75" s="0"/>
      <c r="AID75" s="0"/>
      <c r="AIE75" s="0"/>
      <c r="AIF75" s="0"/>
      <c r="AIG75" s="0"/>
      <c r="AIH75" s="0"/>
      <c r="AII75" s="0"/>
      <c r="AIJ75" s="0"/>
      <c r="AIK75" s="0"/>
      <c r="AIL75" s="0"/>
      <c r="AIM75" s="0"/>
      <c r="AIN75" s="0"/>
      <c r="AIO75" s="0"/>
      <c r="AIP75" s="0"/>
      <c r="AIQ75" s="0"/>
      <c r="AIR75" s="0"/>
      <c r="AIS75" s="0"/>
      <c r="AIT75" s="0"/>
      <c r="AIU75" s="0"/>
      <c r="AIV75" s="0"/>
      <c r="AIW75" s="0"/>
      <c r="AIX75" s="0"/>
      <c r="AIY75" s="0"/>
      <c r="AIZ75" s="0"/>
      <c r="AJA75" s="0"/>
      <c r="AJB75" s="0"/>
      <c r="AJC75" s="0"/>
      <c r="AJD75" s="0"/>
      <c r="AJE75" s="0"/>
      <c r="AJF75" s="0"/>
      <c r="AJG75" s="0"/>
      <c r="AJH75" s="0"/>
      <c r="AJI75" s="0"/>
      <c r="AJJ75" s="0"/>
      <c r="AJK75" s="0"/>
      <c r="AJL75" s="0"/>
      <c r="AJM75" s="0"/>
      <c r="AJN75" s="0"/>
      <c r="AJO75" s="0"/>
      <c r="AJP75" s="0"/>
      <c r="AJQ75" s="0"/>
      <c r="AJR75" s="0"/>
      <c r="AJS75" s="0"/>
      <c r="AJT75" s="0"/>
      <c r="AJU75" s="0"/>
      <c r="AJV75" s="0"/>
      <c r="AJW75" s="0"/>
      <c r="AJX75" s="0"/>
      <c r="AJY75" s="0"/>
      <c r="AJZ75" s="0"/>
      <c r="AKA75" s="0"/>
      <c r="AKB75" s="0"/>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c r="AMK75" s="0"/>
      <c r="AML75" s="0"/>
      <c r="AMM75" s="0"/>
      <c r="AMN75" s="0"/>
      <c r="AMO75" s="0"/>
      <c r="AMP75" s="0"/>
      <c r="AMQ75" s="0"/>
      <c r="AMR75" s="0"/>
      <c r="AMS75" s="0"/>
      <c r="AMT75" s="0"/>
      <c r="AMU75" s="0"/>
      <c r="AMV75" s="0"/>
      <c r="AMW75" s="0"/>
      <c r="AMX75" s="0"/>
      <c r="AMY75" s="0"/>
      <c r="AMZ75" s="0"/>
      <c r="ANA75" s="0"/>
      <c r="ANB75" s="0"/>
      <c r="ANC75" s="0"/>
      <c r="AND75" s="0"/>
      <c r="ANE75" s="0"/>
      <c r="ANF75" s="0"/>
      <c r="ANG75" s="0"/>
      <c r="ANH75" s="0"/>
      <c r="ANI75" s="0"/>
      <c r="ANJ75" s="0"/>
      <c r="ANK75" s="0"/>
      <c r="ANL75" s="0"/>
      <c r="ANM75" s="0"/>
      <c r="ANN75" s="0"/>
      <c r="ANO75" s="0"/>
      <c r="ANP75" s="0"/>
      <c r="ANQ75" s="0"/>
      <c r="ANR75" s="0"/>
      <c r="ANS75" s="0"/>
      <c r="ANT75" s="0"/>
      <c r="ANU75" s="0"/>
      <c r="ANV75" s="0"/>
      <c r="ANW75" s="0"/>
      <c r="ANX75" s="0"/>
      <c r="ANY75" s="0"/>
      <c r="ANZ75" s="0"/>
      <c r="AOA75" s="0"/>
      <c r="AOB75" s="0"/>
      <c r="AOC75" s="0"/>
      <c r="AOD75" s="0"/>
      <c r="AOE75" s="0"/>
      <c r="AOF75" s="0"/>
      <c r="AOG75" s="0"/>
      <c r="AOH75" s="0"/>
      <c r="AOI75" s="0"/>
      <c r="AOJ75" s="0"/>
      <c r="AOK75" s="0"/>
      <c r="AOL75" s="0"/>
      <c r="AOM75" s="0"/>
      <c r="AON75" s="0"/>
      <c r="AOO75" s="0"/>
      <c r="AOP75" s="0"/>
      <c r="AOQ75" s="0"/>
      <c r="AOR75" s="0"/>
      <c r="AOS75" s="0"/>
      <c r="AOT75" s="0"/>
      <c r="AOU75" s="0"/>
      <c r="AOV75" s="0"/>
      <c r="AOW75" s="0"/>
      <c r="AOX75" s="0"/>
      <c r="AOY75" s="0"/>
      <c r="AOZ75" s="0"/>
      <c r="APA75" s="0"/>
      <c r="APB75" s="0"/>
      <c r="APC75" s="0"/>
      <c r="APD75" s="0"/>
      <c r="APE75" s="0"/>
      <c r="APF75" s="0"/>
      <c r="APG75" s="0"/>
      <c r="APH75" s="0"/>
      <c r="API75" s="0"/>
      <c r="APJ75" s="0"/>
      <c r="APK75" s="0"/>
      <c r="APL75" s="0"/>
      <c r="APM75" s="0"/>
      <c r="APN75" s="0"/>
      <c r="APO75" s="0"/>
      <c r="APP75" s="0"/>
      <c r="APQ75" s="0"/>
      <c r="APR75" s="0"/>
      <c r="APS75" s="0"/>
      <c r="APT75" s="0"/>
      <c r="APU75" s="0"/>
      <c r="APV75" s="0"/>
      <c r="APW75" s="0"/>
      <c r="APX75" s="0"/>
      <c r="APY75" s="0"/>
      <c r="APZ75" s="0"/>
      <c r="AQA75" s="0"/>
      <c r="AQB75" s="0"/>
      <c r="AQC75" s="0"/>
      <c r="AQD75" s="0"/>
      <c r="AQE75" s="0"/>
      <c r="AQF75" s="0"/>
      <c r="AQG75" s="0"/>
      <c r="AQH75" s="0"/>
      <c r="AQI75" s="0"/>
      <c r="AQJ75" s="0"/>
      <c r="AQK75" s="0"/>
      <c r="AQL75" s="0"/>
      <c r="AQM75" s="0"/>
      <c r="AQN75" s="0"/>
      <c r="AQO75" s="0"/>
      <c r="AQP75" s="0"/>
      <c r="AQQ75" s="0"/>
      <c r="AQR75" s="0"/>
      <c r="AQS75" s="0"/>
      <c r="AQT75" s="0"/>
      <c r="AQU75" s="0"/>
      <c r="AQV75" s="0"/>
      <c r="AQW75" s="0"/>
      <c r="AQX75" s="0"/>
      <c r="AQY75" s="0"/>
      <c r="AQZ75" s="0"/>
      <c r="ARA75" s="0"/>
      <c r="ARB75" s="0"/>
      <c r="ARC75" s="0"/>
      <c r="ARD75" s="0"/>
      <c r="ARE75" s="0"/>
      <c r="ARF75" s="0"/>
      <c r="ARG75" s="0"/>
      <c r="ARH75" s="0"/>
      <c r="ARI75" s="0"/>
      <c r="ARJ75" s="0"/>
      <c r="ARK75" s="0"/>
      <c r="ARL75" s="0"/>
      <c r="ARM75" s="0"/>
      <c r="ARN75" s="0"/>
      <c r="ARO75" s="0"/>
      <c r="ARP75" s="0"/>
      <c r="ARQ75" s="0"/>
      <c r="ARR75" s="0"/>
      <c r="ARS75" s="0"/>
      <c r="ART75" s="0"/>
      <c r="ARU75" s="0"/>
      <c r="ARV75" s="0"/>
      <c r="ARW75" s="0"/>
      <c r="ARX75" s="0"/>
      <c r="ARY75" s="0"/>
      <c r="ARZ75" s="0"/>
      <c r="ASA75" s="0"/>
      <c r="ASB75" s="0"/>
      <c r="ASC75" s="0"/>
      <c r="ASD75" s="0"/>
      <c r="ASE75" s="0"/>
      <c r="ASF75" s="0"/>
      <c r="ASG75" s="0"/>
      <c r="ASH75" s="0"/>
      <c r="ASI75" s="0"/>
      <c r="ASJ75" s="0"/>
      <c r="ASK75" s="0"/>
      <c r="ASL75" s="0"/>
      <c r="ASM75" s="0"/>
      <c r="ASN75" s="0"/>
      <c r="ASO75" s="0"/>
      <c r="ASP75" s="0"/>
      <c r="ASQ75" s="0"/>
      <c r="ASR75" s="0"/>
      <c r="ASS75" s="0"/>
      <c r="AST75" s="0"/>
      <c r="ASU75" s="0"/>
      <c r="ASV75" s="0"/>
      <c r="ASW75" s="0"/>
      <c r="ASX75" s="0"/>
      <c r="ASY75" s="0"/>
      <c r="ASZ75" s="0"/>
      <c r="ATA75" s="0"/>
      <c r="ATB75" s="0"/>
      <c r="ATC75" s="0"/>
      <c r="ATD75" s="0"/>
      <c r="ATE75" s="0"/>
      <c r="ATF75" s="0"/>
      <c r="ATG75" s="0"/>
      <c r="ATH75" s="0"/>
      <c r="ATI75" s="0"/>
      <c r="ATJ75" s="0"/>
      <c r="ATK75" s="0"/>
      <c r="ATL75" s="0"/>
      <c r="ATM75" s="0"/>
      <c r="ATN75" s="0"/>
      <c r="ATO75" s="0"/>
      <c r="ATP75" s="0"/>
      <c r="ATQ75" s="0"/>
      <c r="ATR75" s="0"/>
      <c r="ATS75" s="0"/>
      <c r="ATT75" s="0"/>
      <c r="ATU75" s="0"/>
      <c r="ATV75" s="0"/>
      <c r="ATW75" s="0"/>
      <c r="ATX75" s="0"/>
      <c r="ATY75" s="0"/>
      <c r="ATZ75" s="0"/>
      <c r="AUA75" s="0"/>
      <c r="AUB75" s="0"/>
      <c r="AUC75" s="0"/>
      <c r="AUD75" s="0"/>
      <c r="AUE75" s="0"/>
      <c r="AUF75" s="0"/>
      <c r="AUG75" s="0"/>
      <c r="AUH75" s="0"/>
      <c r="AUI75" s="0"/>
      <c r="AUJ75" s="0"/>
      <c r="AUK75" s="0"/>
      <c r="AUL75" s="0"/>
      <c r="AUM75" s="0"/>
      <c r="AUN75" s="0"/>
      <c r="AUO75" s="0"/>
      <c r="AUP75" s="0"/>
      <c r="AUQ75" s="0"/>
      <c r="AUR75" s="0"/>
      <c r="AUS75" s="0"/>
      <c r="AUT75" s="0"/>
      <c r="AUU75" s="0"/>
      <c r="AUV75" s="0"/>
      <c r="AUW75" s="0"/>
      <c r="AUX75" s="0"/>
      <c r="AUY75" s="0"/>
      <c r="AUZ75" s="0"/>
      <c r="AVA75" s="0"/>
      <c r="AVB75" s="0"/>
      <c r="AVC75" s="0"/>
      <c r="AVD75" s="0"/>
      <c r="AVE75" s="0"/>
      <c r="AVF75" s="0"/>
      <c r="AVG75" s="0"/>
      <c r="AVH75" s="0"/>
      <c r="AVI75" s="0"/>
      <c r="AVJ75" s="0"/>
      <c r="AVK75" s="0"/>
      <c r="AVL75" s="0"/>
      <c r="AVM75" s="0"/>
      <c r="AVN75" s="0"/>
      <c r="AVO75" s="0"/>
      <c r="AVP75" s="0"/>
      <c r="AVQ75" s="0"/>
      <c r="AVR75" s="0"/>
      <c r="AVS75" s="0"/>
      <c r="AVT75" s="0"/>
      <c r="AVU75" s="0"/>
      <c r="AVV75" s="0"/>
      <c r="AVW75" s="0"/>
      <c r="AVX75" s="0"/>
      <c r="AVY75" s="0"/>
      <c r="AVZ75" s="0"/>
      <c r="AWA75" s="0"/>
      <c r="AWB75" s="0"/>
      <c r="AWC75" s="0"/>
      <c r="AWD75" s="0"/>
      <c r="AWE75" s="0"/>
      <c r="AWF75" s="0"/>
      <c r="AWG75" s="0"/>
      <c r="AWH75" s="0"/>
      <c r="AWI75" s="0"/>
      <c r="AWJ75" s="0"/>
      <c r="AWK75" s="0"/>
      <c r="AWL75" s="0"/>
      <c r="AWM75" s="0"/>
      <c r="AWN75" s="0"/>
      <c r="AWO75" s="0"/>
      <c r="AWP75" s="0"/>
      <c r="AWQ75" s="0"/>
      <c r="AWR75" s="0"/>
      <c r="AWS75" s="0"/>
      <c r="AWT75" s="0"/>
      <c r="AWU75" s="0"/>
      <c r="AWV75" s="0"/>
      <c r="AWW75" s="0"/>
      <c r="AWX75" s="0"/>
      <c r="AWY75" s="0"/>
      <c r="AWZ75" s="0"/>
      <c r="AXA75" s="0"/>
      <c r="AXB75" s="0"/>
      <c r="AXC75" s="0"/>
      <c r="AXD75" s="0"/>
      <c r="AXE75" s="0"/>
      <c r="AXF75" s="0"/>
      <c r="AXG75" s="0"/>
      <c r="AXH75" s="0"/>
      <c r="AXI75" s="0"/>
      <c r="AXJ75" s="0"/>
      <c r="AXK75" s="0"/>
      <c r="AXL75" s="0"/>
      <c r="AXM75" s="0"/>
      <c r="AXN75" s="0"/>
      <c r="AXO75" s="0"/>
      <c r="AXP75" s="0"/>
      <c r="AXQ75" s="0"/>
      <c r="AXR75" s="0"/>
      <c r="AXS75" s="0"/>
      <c r="AXT75" s="0"/>
      <c r="AXU75" s="0"/>
      <c r="AXV75" s="0"/>
      <c r="AXW75" s="0"/>
      <c r="AXX75" s="0"/>
      <c r="AXY75" s="0"/>
      <c r="AXZ75" s="0"/>
      <c r="AYA75" s="0"/>
      <c r="AYB75" s="0"/>
      <c r="AYC75" s="0"/>
      <c r="AYD75" s="0"/>
      <c r="AYE75" s="0"/>
      <c r="AYF75" s="0"/>
      <c r="AYG75" s="0"/>
      <c r="AYH75" s="0"/>
      <c r="AYI75" s="0"/>
      <c r="AYJ75" s="0"/>
      <c r="AYK75" s="0"/>
      <c r="AYL75" s="0"/>
      <c r="AYM75" s="0"/>
      <c r="AYN75" s="0"/>
      <c r="AYO75" s="0"/>
      <c r="AYP75" s="0"/>
      <c r="AYQ75" s="0"/>
      <c r="AYR75" s="0"/>
      <c r="AYS75" s="0"/>
      <c r="AYT75" s="0"/>
      <c r="AYU75" s="0"/>
      <c r="AYV75" s="0"/>
      <c r="AYW75" s="0"/>
      <c r="AYX75" s="0"/>
      <c r="AYY75" s="0"/>
      <c r="AYZ75" s="0"/>
      <c r="AZA75" s="0"/>
      <c r="AZB75" s="0"/>
      <c r="AZC75" s="0"/>
      <c r="AZD75" s="0"/>
      <c r="AZE75" s="0"/>
      <c r="AZF75" s="0"/>
      <c r="AZG75" s="0"/>
      <c r="AZH75" s="0"/>
      <c r="AZI75" s="0"/>
      <c r="AZJ75" s="0"/>
      <c r="AZK75" s="0"/>
      <c r="AZL75" s="0"/>
      <c r="AZM75" s="0"/>
      <c r="AZN75" s="0"/>
      <c r="AZO75" s="0"/>
      <c r="AZP75" s="0"/>
      <c r="AZQ75" s="0"/>
      <c r="AZR75" s="0"/>
      <c r="AZS75" s="0"/>
      <c r="AZT75" s="0"/>
      <c r="AZU75" s="0"/>
      <c r="AZV75" s="0"/>
      <c r="AZW75" s="0"/>
      <c r="AZX75" s="0"/>
      <c r="AZY75" s="0"/>
      <c r="AZZ75" s="0"/>
      <c r="BAA75" s="0"/>
      <c r="BAB75" s="0"/>
      <c r="BAC75" s="0"/>
      <c r="BAD75" s="0"/>
      <c r="BAE75" s="0"/>
      <c r="BAF75" s="0"/>
      <c r="BAG75" s="0"/>
      <c r="BAH75" s="0"/>
      <c r="BAI75" s="0"/>
      <c r="BAJ75" s="0"/>
      <c r="BAK75" s="0"/>
      <c r="BAL75" s="0"/>
      <c r="BAM75" s="0"/>
      <c r="BAN75" s="0"/>
      <c r="BAO75" s="0"/>
      <c r="BAP75" s="0"/>
      <c r="BAQ75" s="0"/>
      <c r="BAR75" s="0"/>
      <c r="BAS75" s="0"/>
      <c r="BAT75" s="0"/>
      <c r="BAU75" s="0"/>
      <c r="BAV75" s="0"/>
      <c r="BAW75" s="0"/>
      <c r="BAX75" s="0"/>
      <c r="BAY75" s="0"/>
      <c r="BAZ75" s="0"/>
      <c r="BBA75" s="0"/>
      <c r="BBB75" s="0"/>
      <c r="BBC75" s="0"/>
      <c r="BBD75" s="0"/>
      <c r="BBE75" s="0"/>
      <c r="BBF75" s="0"/>
      <c r="BBG75" s="0"/>
      <c r="BBH75" s="0"/>
      <c r="BBI75" s="0"/>
      <c r="BBJ75" s="0"/>
      <c r="BBK75" s="0"/>
      <c r="BBL75" s="0"/>
      <c r="BBM75" s="0"/>
      <c r="BBN75" s="0"/>
      <c r="BBO75" s="0"/>
      <c r="BBP75" s="0"/>
      <c r="BBQ75" s="0"/>
      <c r="BBR75" s="0"/>
      <c r="BBS75" s="0"/>
      <c r="BBT75" s="0"/>
      <c r="BBU75" s="0"/>
      <c r="BBV75" s="0"/>
      <c r="BBW75" s="0"/>
      <c r="BBX75" s="0"/>
      <c r="BBY75" s="0"/>
      <c r="BBZ75" s="0"/>
      <c r="BCA75" s="0"/>
      <c r="BCB75" s="0"/>
      <c r="BCC75" s="0"/>
      <c r="BCD75" s="0"/>
      <c r="BCE75" s="0"/>
      <c r="BCF75" s="0"/>
      <c r="BCG75" s="0"/>
      <c r="BCH75" s="0"/>
      <c r="BCI75" s="0"/>
      <c r="BCJ75" s="0"/>
      <c r="BCK75" s="0"/>
      <c r="BCL75" s="0"/>
      <c r="BCM75" s="0"/>
      <c r="BCN75" s="0"/>
      <c r="BCO75" s="0"/>
      <c r="BCP75" s="0"/>
      <c r="BCQ75" s="0"/>
      <c r="BCR75" s="0"/>
      <c r="BCS75" s="0"/>
      <c r="BCT75" s="0"/>
      <c r="BCU75" s="0"/>
      <c r="BCV75" s="0"/>
      <c r="BCW75" s="0"/>
      <c r="BCX75" s="0"/>
      <c r="BCY75" s="0"/>
      <c r="BCZ75" s="0"/>
      <c r="BDA75" s="0"/>
      <c r="BDB75" s="0"/>
      <c r="BDC75" s="0"/>
      <c r="BDD75" s="0"/>
      <c r="BDE75" s="0"/>
      <c r="BDF75" s="0"/>
      <c r="BDG75" s="0"/>
      <c r="BDH75" s="0"/>
      <c r="BDI75" s="0"/>
      <c r="BDJ75" s="0"/>
      <c r="BDK75" s="0"/>
      <c r="BDL75" s="0"/>
      <c r="BDM75" s="0"/>
      <c r="BDN75" s="0"/>
      <c r="BDO75" s="0"/>
      <c r="BDP75" s="0"/>
      <c r="BDQ75" s="0"/>
      <c r="BDR75" s="0"/>
      <c r="BDS75" s="0"/>
      <c r="BDT75" s="0"/>
      <c r="BDU75" s="0"/>
      <c r="BDV75" s="0"/>
      <c r="BDW75" s="0"/>
      <c r="BDX75" s="0"/>
      <c r="BDY75" s="0"/>
      <c r="BDZ75" s="0"/>
      <c r="BEA75" s="0"/>
      <c r="BEB75" s="0"/>
      <c r="BEC75" s="0"/>
      <c r="BED75" s="0"/>
      <c r="BEE75" s="0"/>
      <c r="BEF75" s="0"/>
      <c r="BEG75" s="0"/>
      <c r="BEH75" s="0"/>
      <c r="BEI75" s="0"/>
      <c r="BEJ75" s="0"/>
      <c r="BEK75" s="0"/>
      <c r="BEL75" s="0"/>
      <c r="BEM75" s="0"/>
      <c r="BEN75" s="0"/>
      <c r="BEO75" s="0"/>
      <c r="BEP75" s="0"/>
      <c r="BEQ75" s="0"/>
      <c r="BER75" s="0"/>
      <c r="BES75" s="0"/>
      <c r="BET75" s="0"/>
      <c r="BEU75" s="0"/>
      <c r="BEV75" s="0"/>
      <c r="BEW75" s="0"/>
      <c r="BEX75" s="0"/>
      <c r="BEY75" s="0"/>
      <c r="BEZ75" s="0"/>
      <c r="BFA75" s="0"/>
      <c r="BFB75" s="0"/>
      <c r="BFC75" s="0"/>
      <c r="BFD75" s="0"/>
      <c r="BFE75" s="0"/>
      <c r="BFF75" s="0"/>
      <c r="BFG75" s="0"/>
      <c r="BFH75" s="0"/>
      <c r="BFI75" s="0"/>
      <c r="BFJ75" s="0"/>
      <c r="BFK75" s="0"/>
      <c r="BFL75" s="0"/>
      <c r="BFM75" s="0"/>
      <c r="BFN75" s="0"/>
      <c r="BFO75" s="0"/>
      <c r="BFP75" s="0"/>
      <c r="BFQ75" s="0"/>
      <c r="BFR75" s="0"/>
      <c r="BFS75" s="0"/>
      <c r="BFT75" s="0"/>
      <c r="BFU75" s="0"/>
      <c r="BFV75" s="0"/>
      <c r="BFW75" s="0"/>
      <c r="BFX75" s="0"/>
      <c r="BFY75" s="0"/>
      <c r="BFZ75" s="0"/>
      <c r="BGA75" s="0"/>
      <c r="BGB75" s="0"/>
      <c r="BGC75" s="0"/>
      <c r="BGD75" s="0"/>
      <c r="BGE75" s="0"/>
      <c r="BGF75" s="0"/>
      <c r="BGG75" s="0"/>
      <c r="BGH75" s="0"/>
      <c r="BGI75" s="0"/>
      <c r="BGJ75" s="0"/>
      <c r="BGK75" s="0"/>
      <c r="BGL75" s="0"/>
      <c r="BGM75" s="0"/>
      <c r="BGN75" s="0"/>
      <c r="BGO75" s="0"/>
      <c r="BGP75" s="0"/>
      <c r="BGQ75" s="0"/>
      <c r="BGR75" s="0"/>
      <c r="BGS75" s="0"/>
      <c r="BGT75" s="0"/>
      <c r="BGU75" s="0"/>
      <c r="BGV75" s="0"/>
      <c r="BGW75" s="0"/>
      <c r="BGX75" s="0"/>
      <c r="BGY75" s="0"/>
      <c r="BGZ75" s="0"/>
      <c r="BHA75" s="0"/>
      <c r="BHB75" s="0"/>
      <c r="BHC75" s="0"/>
      <c r="BHD75" s="0"/>
      <c r="BHE75" s="0"/>
      <c r="BHF75" s="0"/>
      <c r="BHG75" s="0"/>
      <c r="BHH75" s="0"/>
      <c r="BHI75" s="0"/>
      <c r="BHJ75" s="0"/>
      <c r="BHK75" s="0"/>
      <c r="BHL75" s="0"/>
      <c r="BHM75" s="0"/>
      <c r="BHN75" s="0"/>
      <c r="BHO75" s="0"/>
      <c r="BHP75" s="0"/>
      <c r="BHQ75" s="0"/>
      <c r="BHR75" s="0"/>
      <c r="BHS75" s="0"/>
      <c r="BHT75" s="0"/>
      <c r="BHU75" s="0"/>
      <c r="BHV75" s="0"/>
      <c r="BHW75" s="0"/>
      <c r="BHX75" s="0"/>
      <c r="BHY75" s="0"/>
      <c r="BHZ75" s="0"/>
      <c r="BIA75" s="0"/>
      <c r="BIB75" s="0"/>
      <c r="BIC75" s="0"/>
      <c r="BID75" s="0"/>
      <c r="BIE75" s="0"/>
      <c r="BIF75" s="0"/>
      <c r="BIG75" s="0"/>
      <c r="BIH75" s="0"/>
      <c r="BII75" s="0"/>
      <c r="BIJ75" s="0"/>
      <c r="BIK75" s="0"/>
      <c r="BIL75" s="0"/>
      <c r="BIM75" s="0"/>
      <c r="BIN75" s="0"/>
      <c r="BIO75" s="0"/>
      <c r="BIP75" s="0"/>
      <c r="BIQ75" s="0"/>
      <c r="BIR75" s="0"/>
      <c r="BIS75" s="0"/>
      <c r="BIT75" s="0"/>
      <c r="BIU75" s="0"/>
      <c r="BIV75" s="0"/>
      <c r="BIW75" s="0"/>
      <c r="BIX75" s="0"/>
      <c r="BIY75" s="0"/>
      <c r="BIZ75" s="0"/>
      <c r="BJA75" s="0"/>
      <c r="BJB75" s="0"/>
      <c r="BJC75" s="0"/>
      <c r="BJD75" s="0"/>
      <c r="BJE75" s="0"/>
      <c r="BJF75" s="0"/>
      <c r="BJG75" s="0"/>
      <c r="BJH75" s="0"/>
      <c r="BJI75" s="0"/>
      <c r="BJJ75" s="0"/>
      <c r="BJK75" s="0"/>
      <c r="BJL75" s="0"/>
      <c r="BJM75" s="0"/>
      <c r="BJN75" s="0"/>
      <c r="BJO75" s="0"/>
      <c r="BJP75" s="0"/>
      <c r="BJQ75" s="0"/>
      <c r="BJR75" s="0"/>
      <c r="BJS75" s="0"/>
      <c r="BJT75" s="0"/>
      <c r="BJU75" s="0"/>
      <c r="BJV75" s="0"/>
      <c r="BJW75" s="0"/>
      <c r="BJX75" s="0"/>
      <c r="BJY75" s="0"/>
      <c r="BJZ75" s="0"/>
      <c r="BKA75" s="0"/>
      <c r="BKB75" s="0"/>
      <c r="BKC75" s="0"/>
      <c r="BKD75" s="0"/>
      <c r="BKE75" s="0"/>
      <c r="BKF75" s="0"/>
      <c r="BKG75" s="0"/>
      <c r="BKH75" s="0"/>
      <c r="BKI75" s="0"/>
      <c r="BKJ75" s="0"/>
      <c r="BKK75" s="0"/>
      <c r="BKL75" s="0"/>
      <c r="BKM75" s="0"/>
      <c r="BKN75" s="0"/>
      <c r="BKO75" s="0"/>
      <c r="BKP75" s="0"/>
      <c r="BKQ75" s="0"/>
      <c r="BKR75" s="0"/>
      <c r="BKS75" s="0"/>
      <c r="BKT75" s="0"/>
      <c r="BKU75" s="0"/>
      <c r="BKV75" s="0"/>
      <c r="BKW75" s="0"/>
      <c r="BKX75" s="0"/>
      <c r="BKY75" s="0"/>
      <c r="BKZ75" s="0"/>
      <c r="BLA75" s="0"/>
      <c r="BLB75" s="0"/>
      <c r="BLC75" s="0"/>
      <c r="BLD75" s="0"/>
      <c r="BLE75" s="0"/>
      <c r="BLF75" s="0"/>
      <c r="BLG75" s="0"/>
      <c r="BLH75" s="0"/>
      <c r="BLI75" s="0"/>
      <c r="BLJ75" s="0"/>
      <c r="BLK75" s="0"/>
      <c r="BLL75" s="0"/>
      <c r="BLM75" s="0"/>
      <c r="BLN75" s="0"/>
      <c r="BLO75" s="0"/>
      <c r="BLP75" s="0"/>
      <c r="BLQ75" s="0"/>
      <c r="BLR75" s="0"/>
      <c r="BLS75" s="0"/>
      <c r="BLT75" s="0"/>
      <c r="BLU75" s="0"/>
      <c r="BLV75" s="0"/>
      <c r="BLW75" s="0"/>
      <c r="BLX75" s="0"/>
      <c r="BLY75" s="0"/>
      <c r="BLZ75" s="0"/>
      <c r="BMA75" s="0"/>
      <c r="BMB75" s="0"/>
      <c r="BMC75" s="0"/>
      <c r="BMD75" s="0"/>
      <c r="BME75" s="0"/>
      <c r="BMF75" s="0"/>
      <c r="BMG75" s="0"/>
      <c r="BMH75" s="0"/>
      <c r="BMI75" s="0"/>
      <c r="BMJ75" s="0"/>
      <c r="BMK75" s="0"/>
      <c r="BML75" s="0"/>
      <c r="BMM75" s="0"/>
      <c r="BMN75" s="0"/>
      <c r="BMO75" s="0"/>
      <c r="BMP75" s="0"/>
      <c r="BMQ75" s="0"/>
      <c r="BMR75" s="0"/>
      <c r="BMS75" s="0"/>
      <c r="BMT75" s="0"/>
      <c r="BMU75" s="0"/>
      <c r="BMV75" s="0"/>
      <c r="BMW75" s="0"/>
      <c r="BMX75" s="0"/>
      <c r="BMY75" s="0"/>
      <c r="BMZ75" s="0"/>
      <c r="BNA75" s="0"/>
      <c r="BNB75" s="0"/>
      <c r="BNC75" s="0"/>
      <c r="BND75" s="0"/>
      <c r="BNE75" s="0"/>
      <c r="BNF75" s="0"/>
      <c r="BNG75" s="0"/>
      <c r="BNH75" s="0"/>
      <c r="BNI75" s="0"/>
      <c r="BNJ75" s="0"/>
      <c r="BNK75" s="0"/>
      <c r="BNL75" s="0"/>
      <c r="BNM75" s="0"/>
      <c r="BNN75" s="0"/>
      <c r="BNO75" s="0"/>
      <c r="BNP75" s="0"/>
      <c r="BNQ75" s="0"/>
      <c r="BNR75" s="0"/>
      <c r="BNS75" s="0"/>
      <c r="BNT75" s="0"/>
      <c r="BNU75" s="0"/>
      <c r="BNV75" s="0"/>
      <c r="BNW75" s="0"/>
      <c r="BNX75" s="0"/>
      <c r="BNY75" s="0"/>
      <c r="BNZ75" s="0"/>
      <c r="BOA75" s="0"/>
      <c r="BOB75" s="0"/>
      <c r="BOC75" s="0"/>
      <c r="BOD75" s="0"/>
      <c r="BOE75" s="0"/>
      <c r="BOF75" s="0"/>
      <c r="BOG75" s="0"/>
      <c r="BOH75" s="0"/>
      <c r="BOI75" s="0"/>
      <c r="BOJ75" s="0"/>
      <c r="BOK75" s="0"/>
      <c r="BOL75" s="0"/>
      <c r="BOM75" s="0"/>
      <c r="BON75" s="0"/>
      <c r="BOO75" s="0"/>
      <c r="BOP75" s="0"/>
      <c r="BOQ75" s="0"/>
      <c r="BOR75" s="0"/>
      <c r="BOS75" s="0"/>
      <c r="BOT75" s="0"/>
      <c r="BOU75" s="0"/>
      <c r="BOV75" s="0"/>
      <c r="BOW75" s="0"/>
      <c r="BOX75" s="0"/>
      <c r="BOY75" s="0"/>
      <c r="BOZ75" s="0"/>
      <c r="BPA75" s="0"/>
      <c r="BPB75" s="0"/>
      <c r="BPC75" s="0"/>
      <c r="BPD75" s="0"/>
      <c r="BPE75" s="0"/>
      <c r="BPF75" s="0"/>
      <c r="BPG75" s="0"/>
      <c r="BPH75" s="0"/>
      <c r="BPI75" s="0"/>
      <c r="BPJ75" s="0"/>
      <c r="BPK75" s="0"/>
      <c r="BPL75" s="0"/>
      <c r="BPM75" s="0"/>
      <c r="BPN75" s="0"/>
      <c r="BPO75" s="0"/>
      <c r="BPP75" s="0"/>
      <c r="BPQ75" s="0"/>
      <c r="BPR75" s="0"/>
      <c r="BPS75" s="0"/>
      <c r="BPT75" s="0"/>
      <c r="BPU75" s="0"/>
      <c r="BPV75" s="0"/>
      <c r="BPW75" s="0"/>
      <c r="BPX75" s="0"/>
      <c r="BPY75" s="0"/>
      <c r="BPZ75" s="0"/>
      <c r="BQA75" s="0"/>
      <c r="BQB75" s="0"/>
      <c r="BQC75" s="0"/>
      <c r="BQD75" s="0"/>
      <c r="BQE75" s="0"/>
      <c r="BQF75" s="0"/>
      <c r="BQG75" s="0"/>
      <c r="BQH75" s="0"/>
      <c r="BQI75" s="0"/>
      <c r="BQJ75" s="0"/>
      <c r="BQK75" s="0"/>
      <c r="BQL75" s="0"/>
      <c r="BQM75" s="0"/>
      <c r="BQN75" s="0"/>
      <c r="BQO75" s="0"/>
      <c r="BQP75" s="0"/>
      <c r="BQQ75" s="0"/>
      <c r="BQR75" s="0"/>
      <c r="BQS75" s="0"/>
      <c r="BQT75" s="0"/>
      <c r="BQU75" s="0"/>
      <c r="BQV75" s="0"/>
      <c r="BQW75" s="0"/>
      <c r="BQX75" s="0"/>
      <c r="BQY75" s="0"/>
      <c r="BQZ75" s="0"/>
      <c r="BRA75" s="0"/>
      <c r="BRB75" s="0"/>
      <c r="BRC75" s="0"/>
      <c r="BRD75" s="0"/>
      <c r="BRE75" s="0"/>
      <c r="BRF75" s="0"/>
      <c r="BRG75" s="0"/>
      <c r="BRH75" s="0"/>
      <c r="BRI75" s="0"/>
      <c r="BRJ75" s="0"/>
      <c r="BRK75" s="0"/>
      <c r="BRL75" s="0"/>
      <c r="BRM75" s="0"/>
      <c r="BRN75" s="0"/>
      <c r="BRO75" s="0"/>
      <c r="BRP75" s="0"/>
      <c r="BRQ75" s="0"/>
      <c r="BRR75" s="0"/>
      <c r="BRS75" s="0"/>
      <c r="BRT75" s="0"/>
      <c r="BRU75" s="0"/>
      <c r="BRV75" s="0"/>
      <c r="BRW75" s="0"/>
      <c r="BRX75" s="0"/>
      <c r="BRY75" s="0"/>
      <c r="BRZ75" s="0"/>
      <c r="BSA75" s="0"/>
      <c r="BSB75" s="0"/>
      <c r="BSC75" s="0"/>
      <c r="BSD75" s="0"/>
      <c r="BSE75" s="0"/>
      <c r="BSF75" s="0"/>
      <c r="BSG75" s="0"/>
      <c r="BSH75" s="0"/>
      <c r="BSI75" s="0"/>
      <c r="BSJ75" s="0"/>
      <c r="BSK75" s="0"/>
      <c r="BSL75" s="0"/>
      <c r="BSM75" s="0"/>
      <c r="BSN75" s="0"/>
      <c r="BSO75" s="0"/>
      <c r="BSP75" s="0"/>
      <c r="BSQ75" s="0"/>
      <c r="BSR75" s="0"/>
      <c r="BSS75" s="0"/>
      <c r="BST75" s="0"/>
      <c r="BSU75" s="0"/>
      <c r="BSV75" s="0"/>
      <c r="BSW75" s="0"/>
      <c r="BSX75" s="0"/>
      <c r="BSY75" s="0"/>
      <c r="BSZ75" s="0"/>
      <c r="BTA75" s="0"/>
      <c r="BTB75" s="0"/>
      <c r="BTC75" s="0"/>
      <c r="BTD75" s="0"/>
      <c r="BTE75" s="0"/>
      <c r="BTF75" s="0"/>
      <c r="BTG75" s="0"/>
      <c r="BTH75" s="0"/>
      <c r="BTI75" s="0"/>
      <c r="BTJ75" s="0"/>
      <c r="BTK75" s="0"/>
      <c r="BTL75" s="0"/>
      <c r="BTM75" s="0"/>
      <c r="BTN75" s="0"/>
      <c r="BTO75" s="0"/>
      <c r="BTP75" s="0"/>
      <c r="BTQ75" s="0"/>
      <c r="BTR75" s="0"/>
      <c r="BTS75" s="0"/>
      <c r="BTT75" s="0"/>
      <c r="BTU75" s="0"/>
      <c r="BTV75" s="0"/>
      <c r="BTW75" s="0"/>
      <c r="BTX75" s="0"/>
      <c r="BTY75" s="0"/>
      <c r="BTZ75" s="0"/>
      <c r="BUA75" s="0"/>
      <c r="BUB75" s="0"/>
      <c r="BUC75" s="0"/>
      <c r="BUD75" s="0"/>
      <c r="BUE75" s="0"/>
      <c r="BUF75" s="0"/>
      <c r="BUG75" s="0"/>
      <c r="BUH75" s="0"/>
      <c r="BUI75" s="0"/>
      <c r="BUJ75" s="0"/>
      <c r="BUK75" s="0"/>
      <c r="BUL75" s="0"/>
      <c r="BUM75" s="0"/>
      <c r="BUN75" s="0"/>
      <c r="BUO75" s="0"/>
      <c r="BUP75" s="0"/>
      <c r="BUQ75" s="0"/>
      <c r="BUR75" s="0"/>
      <c r="BUS75" s="0"/>
      <c r="BUT75" s="0"/>
      <c r="BUU75" s="0"/>
      <c r="BUV75" s="0"/>
      <c r="BUW75" s="0"/>
      <c r="BUX75" s="0"/>
      <c r="BUY75" s="0"/>
      <c r="BUZ75" s="0"/>
      <c r="BVA75" s="0"/>
      <c r="BVB75" s="0"/>
      <c r="BVC75" s="0"/>
      <c r="BVD75" s="0"/>
      <c r="BVE75" s="0"/>
      <c r="BVF75" s="0"/>
      <c r="BVG75" s="0"/>
      <c r="BVH75" s="0"/>
      <c r="BVI75" s="0"/>
      <c r="BVJ75" s="0"/>
      <c r="BVK75" s="0"/>
      <c r="BVL75" s="0"/>
      <c r="BVM75" s="0"/>
      <c r="BVN75" s="0"/>
      <c r="BVO75" s="0"/>
      <c r="BVP75" s="0"/>
      <c r="BVQ75" s="0"/>
      <c r="BVR75" s="0"/>
      <c r="BVS75" s="0"/>
      <c r="BVT75" s="0"/>
      <c r="BVU75" s="0"/>
      <c r="BVV75" s="0"/>
      <c r="BVW75" s="0"/>
      <c r="BVX75" s="0"/>
      <c r="BVY75" s="0"/>
      <c r="BVZ75" s="0"/>
      <c r="BWA75" s="0"/>
      <c r="BWB75" s="0"/>
      <c r="BWC75" s="0"/>
      <c r="BWD75" s="0"/>
      <c r="BWE75" s="0"/>
      <c r="BWF75" s="0"/>
      <c r="BWG75" s="0"/>
      <c r="BWH75" s="0"/>
      <c r="BWI75" s="0"/>
      <c r="BWJ75" s="0"/>
      <c r="BWK75" s="0"/>
      <c r="BWL75" s="0"/>
      <c r="BWM75" s="0"/>
      <c r="BWN75" s="0"/>
      <c r="BWO75" s="0"/>
      <c r="BWP75" s="0"/>
      <c r="BWQ75" s="0"/>
      <c r="BWR75" s="0"/>
      <c r="BWS75" s="0"/>
      <c r="BWT75" s="0"/>
      <c r="BWU75" s="0"/>
      <c r="BWV75" s="0"/>
      <c r="BWW75" s="0"/>
      <c r="BWX75" s="0"/>
      <c r="BWY75" s="0"/>
      <c r="BWZ75" s="0"/>
      <c r="BXA75" s="0"/>
      <c r="BXB75" s="0"/>
      <c r="BXC75" s="0"/>
      <c r="BXD75" s="0"/>
      <c r="BXE75" s="0"/>
      <c r="BXF75" s="0"/>
      <c r="BXG75" s="0"/>
      <c r="BXH75" s="0"/>
      <c r="BXI75" s="0"/>
      <c r="BXJ75" s="0"/>
      <c r="BXK75" s="0"/>
      <c r="BXL75" s="0"/>
      <c r="BXM75" s="0"/>
      <c r="BXN75" s="0"/>
      <c r="BXO75" s="0"/>
      <c r="BXP75" s="0"/>
      <c r="BXQ75" s="0"/>
      <c r="BXR75" s="0"/>
      <c r="BXS75" s="0"/>
      <c r="BXT75" s="0"/>
      <c r="BXU75" s="0"/>
      <c r="BXV75" s="0"/>
      <c r="BXW75" s="0"/>
      <c r="BXX75" s="0"/>
      <c r="BXY75" s="0"/>
      <c r="BXZ75" s="0"/>
      <c r="BYA75" s="0"/>
      <c r="BYB75" s="0"/>
      <c r="BYC75" s="0"/>
      <c r="BYD75" s="0"/>
      <c r="BYE75" s="0"/>
      <c r="BYF75" s="0"/>
      <c r="BYG75" s="0"/>
      <c r="BYH75" s="0"/>
      <c r="BYI75" s="0"/>
      <c r="BYJ75" s="0"/>
      <c r="BYK75" s="0"/>
      <c r="BYL75" s="0"/>
      <c r="BYM75" s="0"/>
      <c r="BYN75" s="0"/>
      <c r="BYO75" s="0"/>
      <c r="BYP75" s="0"/>
      <c r="BYQ75" s="0"/>
      <c r="BYR75" s="0"/>
      <c r="BYS75" s="0"/>
      <c r="BYT75" s="0"/>
      <c r="BYU75" s="0"/>
      <c r="BYV75" s="0"/>
      <c r="BYW75" s="0"/>
      <c r="BYX75" s="0"/>
      <c r="BYY75" s="0"/>
      <c r="BYZ75" s="0"/>
      <c r="BZA75" s="0"/>
      <c r="BZB75" s="0"/>
      <c r="BZC75" s="0"/>
      <c r="BZD75" s="0"/>
      <c r="BZE75" s="0"/>
      <c r="BZF75" s="0"/>
      <c r="BZG75" s="0"/>
      <c r="BZH75" s="0"/>
      <c r="BZI75" s="0"/>
      <c r="BZJ75" s="0"/>
      <c r="BZK75" s="0"/>
      <c r="BZL75" s="0"/>
      <c r="BZM75" s="0"/>
      <c r="BZN75" s="0"/>
      <c r="BZO75" s="0"/>
      <c r="BZP75" s="0"/>
      <c r="BZQ75" s="0"/>
      <c r="BZR75" s="0"/>
      <c r="BZS75" s="0"/>
      <c r="BZT75" s="0"/>
      <c r="BZU75" s="0"/>
      <c r="BZV75" s="0"/>
      <c r="BZW75" s="0"/>
      <c r="BZX75" s="0"/>
      <c r="BZY75" s="0"/>
      <c r="BZZ75" s="0"/>
      <c r="CAA75" s="0"/>
      <c r="CAB75" s="0"/>
      <c r="CAC75" s="0"/>
      <c r="CAD75" s="0"/>
      <c r="CAE75" s="0"/>
      <c r="CAF75" s="0"/>
      <c r="CAG75" s="0"/>
      <c r="CAH75" s="0"/>
      <c r="CAI75" s="0"/>
      <c r="CAJ75" s="0"/>
      <c r="CAK75" s="0"/>
      <c r="CAL75" s="0"/>
      <c r="CAM75" s="0"/>
      <c r="CAN75" s="0"/>
      <c r="CAO75" s="0"/>
      <c r="CAP75" s="0"/>
      <c r="CAQ75" s="0"/>
      <c r="CAR75" s="0"/>
      <c r="CAS75" s="0"/>
      <c r="CAT75" s="0"/>
      <c r="CAU75" s="0"/>
      <c r="CAV75" s="0"/>
      <c r="CAW75" s="0"/>
      <c r="CAX75" s="0"/>
      <c r="CAY75" s="0"/>
      <c r="CAZ75" s="0"/>
      <c r="CBA75" s="0"/>
      <c r="CBB75" s="0"/>
      <c r="CBC75" s="0"/>
      <c r="CBD75" s="0"/>
      <c r="CBE75" s="0"/>
      <c r="CBF75" s="0"/>
      <c r="CBG75" s="0"/>
      <c r="CBH75" s="0"/>
      <c r="CBI75" s="0"/>
      <c r="CBJ75" s="0"/>
      <c r="CBK75" s="0"/>
      <c r="CBL75" s="0"/>
      <c r="CBM75" s="0"/>
      <c r="CBN75" s="0"/>
      <c r="CBO75" s="0"/>
      <c r="CBP75" s="0"/>
      <c r="CBQ75" s="0"/>
      <c r="CBR75" s="0"/>
      <c r="CBS75" s="0"/>
      <c r="CBT75" s="0"/>
      <c r="CBU75" s="0"/>
      <c r="CBV75" s="0"/>
      <c r="CBW75" s="0"/>
      <c r="CBX75" s="0"/>
      <c r="CBY75" s="0"/>
      <c r="CBZ75" s="0"/>
      <c r="CCA75" s="0"/>
      <c r="CCB75" s="0"/>
      <c r="CCC75" s="0"/>
      <c r="CCD75" s="0"/>
      <c r="CCE75" s="0"/>
      <c r="CCF75" s="0"/>
      <c r="CCG75" s="0"/>
      <c r="CCH75" s="0"/>
      <c r="CCI75" s="0"/>
      <c r="CCJ75" s="0"/>
      <c r="CCK75" s="0"/>
      <c r="CCL75" s="0"/>
      <c r="CCM75" s="0"/>
      <c r="CCN75" s="0"/>
      <c r="CCO75" s="0"/>
      <c r="CCP75" s="0"/>
      <c r="CCQ75" s="0"/>
      <c r="CCR75" s="0"/>
      <c r="CCS75" s="0"/>
      <c r="CCT75" s="0"/>
      <c r="CCU75" s="0"/>
      <c r="CCV75" s="0"/>
      <c r="CCW75" s="0"/>
      <c r="CCX75" s="0"/>
      <c r="CCY75" s="0"/>
      <c r="CCZ75" s="0"/>
      <c r="CDA75" s="0"/>
      <c r="CDB75" s="0"/>
      <c r="CDC75" s="0"/>
      <c r="CDD75" s="0"/>
      <c r="CDE75" s="0"/>
      <c r="CDF75" s="0"/>
      <c r="CDG75" s="0"/>
      <c r="CDH75" s="0"/>
      <c r="CDI75" s="0"/>
      <c r="CDJ75" s="0"/>
      <c r="CDK75" s="0"/>
      <c r="CDL75" s="0"/>
      <c r="CDM75" s="0"/>
      <c r="CDN75" s="0"/>
      <c r="CDO75" s="0"/>
      <c r="CDP75" s="0"/>
      <c r="CDQ75" s="0"/>
      <c r="CDR75" s="0"/>
      <c r="CDS75" s="0"/>
      <c r="CDT75" s="0"/>
      <c r="CDU75" s="0"/>
      <c r="CDV75" s="0"/>
      <c r="CDW75" s="0"/>
      <c r="CDX75" s="0"/>
      <c r="CDY75" s="0"/>
      <c r="CDZ75" s="0"/>
      <c r="CEA75" s="0"/>
      <c r="CEB75" s="0"/>
      <c r="CEC75" s="0"/>
      <c r="CED75" s="0"/>
      <c r="CEE75" s="0"/>
      <c r="CEF75" s="0"/>
      <c r="CEG75" s="0"/>
      <c r="CEH75" s="0"/>
      <c r="CEI75" s="0"/>
      <c r="CEJ75" s="0"/>
      <c r="CEK75" s="0"/>
      <c r="CEL75" s="0"/>
      <c r="CEM75" s="0"/>
      <c r="CEN75" s="0"/>
      <c r="CEO75" s="0"/>
      <c r="CEP75" s="0"/>
      <c r="CEQ75" s="0"/>
      <c r="CER75" s="0"/>
      <c r="CES75" s="0"/>
      <c r="CET75" s="0"/>
      <c r="CEU75" s="0"/>
      <c r="CEV75" s="0"/>
      <c r="CEW75" s="0"/>
      <c r="CEX75" s="0"/>
      <c r="CEY75" s="0"/>
      <c r="CEZ75" s="0"/>
      <c r="CFA75" s="0"/>
      <c r="CFB75" s="0"/>
      <c r="CFC75" s="0"/>
      <c r="CFD75" s="0"/>
      <c r="CFE75" s="0"/>
      <c r="CFF75" s="0"/>
      <c r="CFG75" s="0"/>
      <c r="CFH75" s="0"/>
      <c r="CFI75" s="0"/>
      <c r="CFJ75" s="0"/>
      <c r="CFK75" s="0"/>
      <c r="CFL75" s="0"/>
      <c r="CFM75" s="0"/>
      <c r="CFN75" s="0"/>
      <c r="CFO75" s="0"/>
      <c r="CFP75" s="0"/>
      <c r="CFQ75" s="0"/>
      <c r="CFR75" s="0"/>
      <c r="CFS75" s="0"/>
      <c r="CFT75" s="0"/>
      <c r="CFU75" s="0"/>
      <c r="CFV75" s="0"/>
      <c r="CFW75" s="0"/>
      <c r="CFX75" s="0"/>
      <c r="CFY75" s="0"/>
      <c r="CFZ75" s="0"/>
      <c r="CGA75" s="0"/>
      <c r="CGB75" s="0"/>
      <c r="CGC75" s="0"/>
      <c r="CGD75" s="0"/>
      <c r="CGE75" s="0"/>
      <c r="CGF75" s="0"/>
      <c r="CGG75" s="0"/>
      <c r="CGH75" s="0"/>
      <c r="CGI75" s="0"/>
      <c r="CGJ75" s="0"/>
      <c r="CGK75" s="0"/>
      <c r="CGL75" s="0"/>
      <c r="CGM75" s="0"/>
      <c r="CGN75" s="0"/>
      <c r="CGO75" s="0"/>
      <c r="CGP75" s="0"/>
      <c r="CGQ75" s="0"/>
      <c r="CGR75" s="0"/>
      <c r="CGS75" s="0"/>
      <c r="CGT75" s="0"/>
      <c r="CGU75" s="0"/>
      <c r="CGV75" s="0"/>
      <c r="CGW75" s="0"/>
      <c r="CGX75" s="0"/>
      <c r="CGY75" s="0"/>
      <c r="CGZ75" s="0"/>
      <c r="CHA75" s="0"/>
      <c r="CHB75" s="0"/>
      <c r="CHC75" s="0"/>
      <c r="CHD75" s="0"/>
      <c r="CHE75" s="0"/>
      <c r="CHF75" s="0"/>
      <c r="CHG75" s="0"/>
      <c r="CHH75" s="0"/>
      <c r="CHI75" s="0"/>
      <c r="CHJ75" s="0"/>
      <c r="CHK75" s="0"/>
      <c r="CHL75" s="0"/>
      <c r="CHM75" s="0"/>
      <c r="CHN75" s="0"/>
      <c r="CHO75" s="0"/>
      <c r="CHP75" s="0"/>
      <c r="CHQ75" s="0"/>
      <c r="CHR75" s="0"/>
      <c r="CHS75" s="0"/>
      <c r="CHT75" s="0"/>
      <c r="CHU75" s="0"/>
      <c r="CHV75" s="0"/>
      <c r="CHW75" s="0"/>
      <c r="CHX75" s="0"/>
      <c r="CHY75" s="0"/>
      <c r="CHZ75" s="0"/>
      <c r="CIA75" s="0"/>
      <c r="CIB75" s="0"/>
      <c r="CIC75" s="0"/>
      <c r="CID75" s="0"/>
      <c r="CIE75" s="0"/>
      <c r="CIF75" s="0"/>
      <c r="CIG75" s="0"/>
      <c r="CIH75" s="0"/>
      <c r="CII75" s="0"/>
      <c r="CIJ75" s="0"/>
      <c r="CIK75" s="0"/>
      <c r="CIL75" s="0"/>
      <c r="CIM75" s="0"/>
      <c r="CIN75" s="0"/>
      <c r="CIO75" s="0"/>
      <c r="CIP75" s="0"/>
      <c r="CIQ75" s="0"/>
      <c r="CIR75" s="0"/>
      <c r="CIS75" s="0"/>
      <c r="CIT75" s="0"/>
      <c r="CIU75" s="0"/>
      <c r="CIV75" s="0"/>
      <c r="CIW75" s="0"/>
      <c r="CIX75" s="0"/>
      <c r="CIY75" s="0"/>
      <c r="CIZ75" s="0"/>
      <c r="CJA75" s="0"/>
      <c r="CJB75" s="0"/>
      <c r="CJC75" s="0"/>
      <c r="CJD75" s="0"/>
      <c r="CJE75" s="0"/>
      <c r="CJF75" s="0"/>
      <c r="CJG75" s="0"/>
      <c r="CJH75" s="0"/>
      <c r="CJI75" s="0"/>
      <c r="CJJ75" s="0"/>
      <c r="CJK75" s="0"/>
      <c r="CJL75" s="0"/>
      <c r="CJM75" s="0"/>
      <c r="CJN75" s="0"/>
      <c r="CJO75" s="0"/>
      <c r="CJP75" s="0"/>
      <c r="CJQ75" s="0"/>
      <c r="CJR75" s="0"/>
      <c r="CJS75" s="0"/>
      <c r="CJT75" s="0"/>
      <c r="CJU75" s="0"/>
      <c r="CJV75" s="0"/>
      <c r="CJW75" s="0"/>
      <c r="CJX75" s="0"/>
      <c r="CJY75" s="0"/>
      <c r="CJZ75" s="0"/>
      <c r="CKA75" s="0"/>
      <c r="CKB75" s="0"/>
      <c r="CKC75" s="0"/>
      <c r="CKD75" s="0"/>
      <c r="CKE75" s="0"/>
      <c r="CKF75" s="0"/>
      <c r="CKG75" s="0"/>
      <c r="CKH75" s="0"/>
      <c r="CKI75" s="0"/>
      <c r="CKJ75" s="0"/>
      <c r="CKK75" s="0"/>
      <c r="CKL75" s="0"/>
      <c r="CKM75" s="0"/>
      <c r="CKN75" s="0"/>
      <c r="CKO75" s="0"/>
      <c r="CKP75" s="0"/>
      <c r="CKQ75" s="0"/>
      <c r="CKR75" s="0"/>
      <c r="CKS75" s="0"/>
      <c r="CKT75" s="0"/>
      <c r="CKU75" s="0"/>
      <c r="CKV75" s="0"/>
      <c r="CKW75" s="0"/>
      <c r="CKX75" s="0"/>
      <c r="CKY75" s="0"/>
      <c r="CKZ75" s="0"/>
      <c r="CLA75" s="0"/>
      <c r="CLB75" s="0"/>
      <c r="CLC75" s="0"/>
      <c r="CLD75" s="0"/>
      <c r="CLE75" s="0"/>
      <c r="CLF75" s="0"/>
      <c r="CLG75" s="0"/>
      <c r="CLH75" s="0"/>
      <c r="CLI75" s="0"/>
      <c r="CLJ75" s="0"/>
      <c r="CLK75" s="0"/>
      <c r="CLL75" s="0"/>
      <c r="CLM75" s="0"/>
      <c r="CLN75" s="0"/>
      <c r="CLO75" s="0"/>
      <c r="CLP75" s="0"/>
      <c r="CLQ75" s="0"/>
      <c r="CLR75" s="0"/>
      <c r="CLS75" s="0"/>
      <c r="CLT75" s="0"/>
      <c r="CLU75" s="0"/>
      <c r="CLV75" s="0"/>
      <c r="CLW75" s="0"/>
      <c r="CLX75" s="0"/>
      <c r="CLY75" s="0"/>
      <c r="CLZ75" s="0"/>
      <c r="CMA75" s="0"/>
      <c r="CMB75" s="0"/>
      <c r="CMC75" s="0"/>
      <c r="CMD75" s="0"/>
      <c r="CME75" s="0"/>
      <c r="CMF75" s="0"/>
      <c r="CMG75" s="0"/>
      <c r="CMH75" s="0"/>
      <c r="CMI75" s="0"/>
      <c r="CMJ75" s="0"/>
      <c r="CMK75" s="0"/>
      <c r="CML75" s="0"/>
      <c r="CMM75" s="0"/>
      <c r="CMN75" s="0"/>
      <c r="CMO75" s="0"/>
      <c r="CMP75" s="0"/>
      <c r="CMQ75" s="0"/>
      <c r="CMR75" s="0"/>
      <c r="CMS75" s="0"/>
      <c r="CMT75" s="0"/>
      <c r="CMU75" s="0"/>
      <c r="CMV75" s="0"/>
      <c r="CMW75" s="0"/>
      <c r="CMX75" s="0"/>
      <c r="CMY75" s="0"/>
      <c r="CMZ75" s="0"/>
      <c r="CNA75" s="0"/>
      <c r="CNB75" s="0"/>
      <c r="CNC75" s="0"/>
      <c r="CND75" s="0"/>
      <c r="CNE75" s="0"/>
      <c r="CNF75" s="0"/>
      <c r="CNG75" s="0"/>
      <c r="CNH75" s="0"/>
      <c r="CNI75" s="0"/>
      <c r="CNJ75" s="0"/>
      <c r="CNK75" s="0"/>
      <c r="CNL75" s="0"/>
      <c r="CNM75" s="0"/>
      <c r="CNN75" s="0"/>
      <c r="CNO75" s="0"/>
      <c r="CNP75" s="0"/>
      <c r="CNQ75" s="0"/>
      <c r="CNR75" s="0"/>
      <c r="CNS75" s="0"/>
      <c r="CNT75" s="0"/>
      <c r="CNU75" s="0"/>
      <c r="CNV75" s="0"/>
      <c r="CNW75" s="0"/>
      <c r="CNX75" s="0"/>
      <c r="CNY75" s="0"/>
      <c r="CNZ75" s="0"/>
      <c r="COA75" s="0"/>
      <c r="COB75" s="0"/>
      <c r="COC75" s="0"/>
      <c r="COD75" s="0"/>
      <c r="COE75" s="0"/>
      <c r="COF75" s="0"/>
      <c r="COG75" s="0"/>
      <c r="COH75" s="0"/>
      <c r="COI75" s="0"/>
      <c r="COJ75" s="0"/>
      <c r="COK75" s="0"/>
      <c r="COL75" s="0"/>
      <c r="COM75" s="0"/>
      <c r="CON75" s="0"/>
      <c r="COO75" s="0"/>
      <c r="COP75" s="0"/>
      <c r="COQ75" s="0"/>
      <c r="COR75" s="0"/>
      <c r="COS75" s="0"/>
      <c r="COT75" s="0"/>
      <c r="COU75" s="0"/>
      <c r="COV75" s="0"/>
      <c r="COW75" s="0"/>
      <c r="COX75" s="0"/>
      <c r="COY75" s="0"/>
      <c r="COZ75" s="0"/>
      <c r="CPA75" s="0"/>
      <c r="CPB75" s="0"/>
      <c r="CPC75" s="0"/>
      <c r="CPD75" s="0"/>
      <c r="CPE75" s="0"/>
      <c r="CPF75" s="0"/>
      <c r="CPG75" s="0"/>
      <c r="CPH75" s="0"/>
      <c r="CPI75" s="0"/>
      <c r="CPJ75" s="0"/>
      <c r="CPK75" s="0"/>
      <c r="CPL75" s="0"/>
      <c r="CPM75" s="0"/>
      <c r="CPN75" s="0"/>
      <c r="CPO75" s="0"/>
      <c r="CPP75" s="0"/>
      <c r="CPQ75" s="0"/>
      <c r="CPR75" s="0"/>
      <c r="CPS75" s="0"/>
      <c r="CPT75" s="0"/>
      <c r="CPU75" s="0"/>
      <c r="CPV75" s="0"/>
      <c r="CPW75" s="0"/>
      <c r="CPX75" s="0"/>
      <c r="CPY75" s="0"/>
      <c r="CPZ75" s="0"/>
      <c r="CQA75" s="0"/>
      <c r="CQB75" s="0"/>
      <c r="CQC75" s="0"/>
      <c r="CQD75" s="0"/>
      <c r="CQE75" s="0"/>
      <c r="CQF75" s="0"/>
      <c r="CQG75" s="0"/>
      <c r="CQH75" s="0"/>
      <c r="CQI75" s="0"/>
      <c r="CQJ75" s="0"/>
      <c r="CQK75" s="0"/>
      <c r="CQL75" s="0"/>
      <c r="CQM75" s="0"/>
      <c r="CQN75" s="0"/>
      <c r="CQO75" s="0"/>
      <c r="CQP75" s="0"/>
      <c r="CQQ75" s="0"/>
      <c r="CQR75" s="0"/>
      <c r="CQS75" s="0"/>
      <c r="CQT75" s="0"/>
      <c r="CQU75" s="0"/>
      <c r="CQV75" s="0"/>
      <c r="CQW75" s="0"/>
      <c r="CQX75" s="0"/>
      <c r="CQY75" s="0"/>
      <c r="CQZ75" s="0"/>
      <c r="CRA75" s="0"/>
      <c r="CRB75" s="0"/>
      <c r="CRC75" s="0"/>
      <c r="CRD75" s="0"/>
      <c r="CRE75" s="0"/>
      <c r="CRF75" s="0"/>
      <c r="CRG75" s="0"/>
      <c r="CRH75" s="0"/>
      <c r="CRI75" s="0"/>
      <c r="CRJ75" s="0"/>
      <c r="CRK75" s="0"/>
      <c r="CRL75" s="0"/>
      <c r="CRM75" s="0"/>
      <c r="CRN75" s="0"/>
      <c r="CRO75" s="0"/>
      <c r="CRP75" s="0"/>
      <c r="CRQ75" s="0"/>
      <c r="CRR75" s="0"/>
      <c r="CRS75" s="0"/>
      <c r="CRT75" s="0"/>
      <c r="CRU75" s="0"/>
      <c r="CRV75" s="0"/>
      <c r="CRW75" s="0"/>
      <c r="CRX75" s="0"/>
      <c r="CRY75" s="0"/>
      <c r="CRZ75" s="0"/>
      <c r="CSA75" s="0"/>
      <c r="CSB75" s="0"/>
      <c r="CSC75" s="0"/>
      <c r="CSD75" s="0"/>
      <c r="CSE75" s="0"/>
      <c r="CSF75" s="0"/>
      <c r="CSG75" s="0"/>
      <c r="CSH75" s="0"/>
      <c r="CSI75" s="0"/>
      <c r="CSJ75" s="0"/>
      <c r="CSK75" s="0"/>
      <c r="CSL75" s="0"/>
      <c r="CSM75" s="0"/>
      <c r="CSN75" s="0"/>
      <c r="CSO75" s="0"/>
      <c r="CSP75" s="0"/>
      <c r="CSQ75" s="0"/>
      <c r="CSR75" s="0"/>
      <c r="CSS75" s="0"/>
      <c r="CST75" s="0"/>
      <c r="CSU75" s="0"/>
      <c r="CSV75" s="0"/>
      <c r="CSW75" s="0"/>
      <c r="CSX75" s="0"/>
      <c r="CSY75" s="0"/>
      <c r="CSZ75" s="0"/>
      <c r="CTA75" s="0"/>
      <c r="CTB75" s="0"/>
      <c r="CTC75" s="0"/>
      <c r="CTD75" s="0"/>
      <c r="CTE75" s="0"/>
      <c r="CTF75" s="0"/>
      <c r="CTG75" s="0"/>
      <c r="CTH75" s="0"/>
      <c r="CTI75" s="0"/>
      <c r="CTJ75" s="0"/>
      <c r="CTK75" s="0"/>
      <c r="CTL75" s="0"/>
      <c r="CTM75" s="0"/>
      <c r="CTN75" s="0"/>
      <c r="CTO75" s="0"/>
      <c r="CTP75" s="0"/>
      <c r="CTQ75" s="0"/>
      <c r="CTR75" s="0"/>
      <c r="CTS75" s="0"/>
      <c r="CTT75" s="0"/>
      <c r="CTU75" s="0"/>
      <c r="CTV75" s="0"/>
      <c r="CTW75" s="0"/>
      <c r="CTX75" s="0"/>
      <c r="CTY75" s="0"/>
      <c r="CTZ75" s="0"/>
      <c r="CUA75" s="0"/>
      <c r="CUB75" s="0"/>
      <c r="CUC75" s="0"/>
      <c r="CUD75" s="0"/>
      <c r="CUE75" s="0"/>
      <c r="CUF75" s="0"/>
      <c r="CUG75" s="0"/>
      <c r="CUH75" s="0"/>
      <c r="CUI75" s="0"/>
      <c r="CUJ75" s="0"/>
      <c r="CUK75" s="0"/>
      <c r="CUL75" s="0"/>
      <c r="CUM75" s="0"/>
      <c r="CUN75" s="0"/>
      <c r="CUO75" s="0"/>
      <c r="CUP75" s="0"/>
      <c r="CUQ75" s="0"/>
      <c r="CUR75" s="0"/>
      <c r="CUS75" s="0"/>
      <c r="CUT75" s="0"/>
      <c r="CUU75" s="0"/>
      <c r="CUV75" s="0"/>
      <c r="CUW75" s="0"/>
      <c r="CUX75" s="0"/>
      <c r="CUY75" s="0"/>
      <c r="CUZ75" s="0"/>
      <c r="CVA75" s="0"/>
      <c r="CVB75" s="0"/>
      <c r="CVC75" s="0"/>
      <c r="CVD75" s="0"/>
      <c r="CVE75" s="0"/>
      <c r="CVF75" s="0"/>
      <c r="CVG75" s="0"/>
      <c r="CVH75" s="0"/>
      <c r="CVI75" s="0"/>
      <c r="CVJ75" s="0"/>
      <c r="CVK75" s="0"/>
      <c r="CVL75" s="0"/>
      <c r="CVM75" s="0"/>
      <c r="CVN75" s="0"/>
      <c r="CVO75" s="0"/>
      <c r="CVP75" s="0"/>
      <c r="CVQ75" s="0"/>
      <c r="CVR75" s="0"/>
      <c r="CVS75" s="0"/>
      <c r="CVT75" s="0"/>
      <c r="CVU75" s="0"/>
      <c r="CVV75" s="0"/>
      <c r="CVW75" s="0"/>
      <c r="CVX75" s="0"/>
      <c r="CVY75" s="0"/>
      <c r="CVZ75" s="0"/>
      <c r="CWA75" s="0"/>
      <c r="CWB75" s="0"/>
      <c r="CWC75" s="0"/>
      <c r="CWD75" s="0"/>
      <c r="CWE75" s="0"/>
      <c r="CWF75" s="0"/>
      <c r="CWG75" s="0"/>
      <c r="CWH75" s="0"/>
      <c r="CWI75" s="0"/>
      <c r="CWJ75" s="0"/>
      <c r="CWK75" s="0"/>
      <c r="CWL75" s="0"/>
      <c r="CWM75" s="0"/>
      <c r="CWN75" s="0"/>
      <c r="CWO75" s="0"/>
      <c r="CWP75" s="0"/>
      <c r="CWQ75" s="0"/>
      <c r="CWR75" s="0"/>
      <c r="CWS75" s="0"/>
      <c r="CWT75" s="0"/>
      <c r="CWU75" s="0"/>
      <c r="CWV75" s="0"/>
      <c r="CWW75" s="0"/>
      <c r="CWX75" s="0"/>
      <c r="CWY75" s="0"/>
      <c r="CWZ75" s="0"/>
      <c r="CXA75" s="0"/>
      <c r="CXB75" s="0"/>
      <c r="CXC75" s="0"/>
      <c r="CXD75" s="0"/>
      <c r="CXE75" s="0"/>
      <c r="CXF75" s="0"/>
      <c r="CXG75" s="0"/>
      <c r="CXH75" s="0"/>
      <c r="CXI75" s="0"/>
      <c r="CXJ75" s="0"/>
      <c r="CXK75" s="0"/>
      <c r="CXL75" s="0"/>
      <c r="CXM75" s="0"/>
      <c r="CXN75" s="0"/>
      <c r="CXO75" s="0"/>
      <c r="CXP75" s="0"/>
      <c r="CXQ75" s="0"/>
      <c r="CXR75" s="0"/>
      <c r="CXS75" s="0"/>
      <c r="CXT75" s="0"/>
      <c r="CXU75" s="0"/>
      <c r="CXV75" s="0"/>
      <c r="CXW75" s="0"/>
      <c r="CXX75" s="0"/>
      <c r="CXY75" s="0"/>
      <c r="CXZ75" s="0"/>
      <c r="CYA75" s="0"/>
      <c r="CYB75" s="0"/>
      <c r="CYC75" s="0"/>
      <c r="CYD75" s="0"/>
      <c r="CYE75" s="0"/>
      <c r="CYF75" s="0"/>
      <c r="CYG75" s="0"/>
      <c r="CYH75" s="0"/>
      <c r="CYI75" s="0"/>
      <c r="CYJ75" s="0"/>
      <c r="CYK75" s="0"/>
      <c r="CYL75" s="0"/>
      <c r="CYM75" s="0"/>
      <c r="CYN75" s="0"/>
      <c r="CYO75" s="0"/>
      <c r="CYP75" s="0"/>
      <c r="CYQ75" s="0"/>
      <c r="CYR75" s="0"/>
      <c r="CYS75" s="0"/>
      <c r="CYT75" s="0"/>
      <c r="CYU75" s="0"/>
      <c r="CYV75" s="0"/>
      <c r="CYW75" s="0"/>
      <c r="CYX75" s="0"/>
      <c r="CYY75" s="0"/>
      <c r="CYZ75" s="0"/>
      <c r="CZA75" s="0"/>
      <c r="CZB75" s="0"/>
      <c r="CZC75" s="0"/>
      <c r="CZD75" s="0"/>
      <c r="CZE75" s="0"/>
      <c r="CZF75" s="0"/>
      <c r="CZG75" s="0"/>
      <c r="CZH75" s="0"/>
      <c r="CZI75" s="0"/>
      <c r="CZJ75" s="0"/>
      <c r="CZK75" s="0"/>
      <c r="CZL75" s="0"/>
      <c r="CZM75" s="0"/>
      <c r="CZN75" s="0"/>
      <c r="CZO75" s="0"/>
      <c r="CZP75" s="0"/>
      <c r="CZQ75" s="0"/>
      <c r="CZR75" s="0"/>
      <c r="CZS75" s="0"/>
      <c r="CZT75" s="0"/>
      <c r="CZU75" s="0"/>
      <c r="CZV75" s="0"/>
      <c r="CZW75" s="0"/>
      <c r="CZX75" s="0"/>
      <c r="CZY75" s="0"/>
      <c r="CZZ75" s="0"/>
      <c r="DAA75" s="0"/>
      <c r="DAB75" s="0"/>
      <c r="DAC75" s="0"/>
      <c r="DAD75" s="0"/>
      <c r="DAE75" s="0"/>
      <c r="DAF75" s="0"/>
      <c r="DAG75" s="0"/>
      <c r="DAH75" s="0"/>
      <c r="DAI75" s="0"/>
      <c r="DAJ75" s="0"/>
      <c r="DAK75" s="0"/>
      <c r="DAL75" s="0"/>
      <c r="DAM75" s="0"/>
      <c r="DAN75" s="0"/>
      <c r="DAO75" s="0"/>
      <c r="DAP75" s="0"/>
      <c r="DAQ75" s="0"/>
      <c r="DAR75" s="0"/>
      <c r="DAS75" s="0"/>
      <c r="DAT75" s="0"/>
      <c r="DAU75" s="0"/>
      <c r="DAV75" s="0"/>
      <c r="DAW75" s="0"/>
      <c r="DAX75" s="0"/>
      <c r="DAY75" s="0"/>
      <c r="DAZ75" s="0"/>
      <c r="DBA75" s="0"/>
      <c r="DBB75" s="0"/>
      <c r="DBC75" s="0"/>
      <c r="DBD75" s="0"/>
      <c r="DBE75" s="0"/>
      <c r="DBF75" s="0"/>
      <c r="DBG75" s="0"/>
      <c r="DBH75" s="0"/>
      <c r="DBI75" s="0"/>
      <c r="DBJ75" s="0"/>
      <c r="DBK75" s="0"/>
      <c r="DBL75" s="0"/>
      <c r="DBM75" s="0"/>
      <c r="DBN75" s="0"/>
      <c r="DBO75" s="0"/>
      <c r="DBP75" s="0"/>
      <c r="DBQ75" s="0"/>
      <c r="DBR75" s="0"/>
      <c r="DBS75" s="0"/>
      <c r="DBT75" s="0"/>
      <c r="DBU75" s="0"/>
      <c r="DBV75" s="0"/>
      <c r="DBW75" s="0"/>
      <c r="DBX75" s="0"/>
      <c r="DBY75" s="0"/>
      <c r="DBZ75" s="0"/>
      <c r="DCA75" s="0"/>
      <c r="DCB75" s="0"/>
      <c r="DCC75" s="0"/>
      <c r="DCD75" s="0"/>
      <c r="DCE75" s="0"/>
      <c r="DCF75" s="0"/>
      <c r="DCG75" s="0"/>
      <c r="DCH75" s="0"/>
      <c r="DCI75" s="0"/>
      <c r="DCJ75" s="0"/>
      <c r="DCK75" s="0"/>
      <c r="DCL75" s="0"/>
      <c r="DCM75" s="0"/>
      <c r="DCN75" s="0"/>
      <c r="DCO75" s="0"/>
      <c r="DCP75" s="0"/>
      <c r="DCQ75" s="0"/>
      <c r="DCR75" s="0"/>
      <c r="DCS75" s="0"/>
      <c r="DCT75" s="0"/>
      <c r="DCU75" s="0"/>
      <c r="DCV75" s="0"/>
      <c r="DCW75" s="0"/>
      <c r="DCX75" s="0"/>
      <c r="DCY75" s="0"/>
      <c r="DCZ75" s="0"/>
      <c r="DDA75" s="0"/>
      <c r="DDB75" s="0"/>
      <c r="DDC75" s="0"/>
      <c r="DDD75" s="0"/>
      <c r="DDE75" s="0"/>
      <c r="DDF75" s="0"/>
      <c r="DDG75" s="0"/>
      <c r="DDH75" s="0"/>
      <c r="DDI75" s="0"/>
      <c r="DDJ75" s="0"/>
      <c r="DDK75" s="0"/>
      <c r="DDL75" s="0"/>
      <c r="DDM75" s="0"/>
      <c r="DDN75" s="0"/>
      <c r="DDO75" s="0"/>
      <c r="DDP75" s="0"/>
      <c r="DDQ75" s="0"/>
      <c r="DDR75" s="0"/>
      <c r="DDS75" s="0"/>
      <c r="DDT75" s="0"/>
      <c r="DDU75" s="0"/>
      <c r="DDV75" s="0"/>
      <c r="DDW75" s="0"/>
      <c r="DDX75" s="0"/>
      <c r="DDY75" s="0"/>
      <c r="DDZ75" s="0"/>
      <c r="DEA75" s="0"/>
      <c r="DEB75" s="0"/>
      <c r="DEC75" s="0"/>
      <c r="DED75" s="0"/>
      <c r="DEE75" s="0"/>
      <c r="DEF75" s="0"/>
      <c r="DEG75" s="0"/>
      <c r="DEH75" s="0"/>
      <c r="DEI75" s="0"/>
      <c r="DEJ75" s="0"/>
      <c r="DEK75" s="0"/>
      <c r="DEL75" s="0"/>
      <c r="DEM75" s="0"/>
      <c r="DEN75" s="0"/>
      <c r="DEO75" s="0"/>
      <c r="DEP75" s="0"/>
      <c r="DEQ75" s="0"/>
      <c r="DER75" s="0"/>
      <c r="DES75" s="0"/>
      <c r="DET75" s="0"/>
      <c r="DEU75" s="0"/>
      <c r="DEV75" s="0"/>
      <c r="DEW75" s="0"/>
      <c r="DEX75" s="0"/>
      <c r="DEY75" s="0"/>
      <c r="DEZ75" s="0"/>
      <c r="DFA75" s="0"/>
      <c r="DFB75" s="0"/>
      <c r="DFC75" s="0"/>
      <c r="DFD75" s="0"/>
      <c r="DFE75" s="0"/>
      <c r="DFF75" s="0"/>
      <c r="DFG75" s="0"/>
      <c r="DFH75" s="0"/>
      <c r="DFI75" s="0"/>
      <c r="DFJ75" s="0"/>
      <c r="DFK75" s="0"/>
      <c r="DFL75" s="0"/>
      <c r="DFM75" s="0"/>
      <c r="DFN75" s="0"/>
      <c r="DFO75" s="0"/>
      <c r="DFP75" s="0"/>
      <c r="DFQ75" s="0"/>
      <c r="DFR75" s="0"/>
      <c r="DFS75" s="0"/>
      <c r="DFT75" s="0"/>
      <c r="DFU75" s="0"/>
      <c r="DFV75" s="0"/>
      <c r="DFW75" s="0"/>
      <c r="DFX75" s="0"/>
      <c r="DFY75" s="0"/>
      <c r="DFZ75" s="0"/>
      <c r="DGA75" s="0"/>
      <c r="DGB75" s="0"/>
      <c r="DGC75" s="0"/>
      <c r="DGD75" s="0"/>
      <c r="DGE75" s="0"/>
      <c r="DGF75" s="0"/>
      <c r="DGG75" s="0"/>
      <c r="DGH75" s="0"/>
      <c r="DGI75" s="0"/>
      <c r="DGJ75" s="0"/>
      <c r="DGK75" s="0"/>
      <c r="DGL75" s="0"/>
      <c r="DGM75" s="0"/>
      <c r="DGN75" s="0"/>
      <c r="DGO75" s="0"/>
      <c r="DGP75" s="0"/>
      <c r="DGQ75" s="0"/>
      <c r="DGR75" s="0"/>
      <c r="DGS75" s="0"/>
      <c r="DGT75" s="0"/>
      <c r="DGU75" s="0"/>
      <c r="DGV75" s="0"/>
      <c r="DGW75" s="0"/>
      <c r="DGX75" s="0"/>
      <c r="DGY75" s="0"/>
      <c r="DGZ75" s="0"/>
      <c r="DHA75" s="0"/>
      <c r="DHB75" s="0"/>
      <c r="DHC75" s="0"/>
      <c r="DHD75" s="0"/>
      <c r="DHE75" s="0"/>
      <c r="DHF75" s="0"/>
      <c r="DHG75" s="0"/>
      <c r="DHH75" s="0"/>
      <c r="DHI75" s="0"/>
      <c r="DHJ75" s="0"/>
      <c r="DHK75" s="0"/>
      <c r="DHL75" s="0"/>
      <c r="DHM75" s="0"/>
      <c r="DHN75" s="0"/>
      <c r="DHO75" s="0"/>
      <c r="DHP75" s="0"/>
      <c r="DHQ75" s="0"/>
      <c r="DHR75" s="0"/>
      <c r="DHS75" s="0"/>
      <c r="DHT75" s="0"/>
      <c r="DHU75" s="0"/>
      <c r="DHV75" s="0"/>
      <c r="DHW75" s="0"/>
      <c r="DHX75" s="0"/>
      <c r="DHY75" s="0"/>
      <c r="DHZ75" s="0"/>
      <c r="DIA75" s="0"/>
      <c r="DIB75" s="0"/>
      <c r="DIC75" s="0"/>
      <c r="DID75" s="0"/>
      <c r="DIE75" s="0"/>
      <c r="DIF75" s="0"/>
      <c r="DIG75" s="0"/>
      <c r="DIH75" s="0"/>
      <c r="DII75" s="0"/>
      <c r="DIJ75" s="0"/>
      <c r="DIK75" s="0"/>
      <c r="DIL75" s="0"/>
      <c r="DIM75" s="0"/>
      <c r="DIN75" s="0"/>
      <c r="DIO75" s="0"/>
      <c r="DIP75" s="0"/>
      <c r="DIQ75" s="0"/>
      <c r="DIR75" s="0"/>
      <c r="DIS75" s="0"/>
      <c r="DIT75" s="0"/>
      <c r="DIU75" s="0"/>
      <c r="DIV75" s="0"/>
      <c r="DIW75" s="0"/>
      <c r="DIX75" s="0"/>
      <c r="DIY75" s="0"/>
      <c r="DIZ75" s="0"/>
      <c r="DJA75" s="0"/>
      <c r="DJB75" s="0"/>
      <c r="DJC75" s="0"/>
      <c r="DJD75" s="0"/>
      <c r="DJE75" s="0"/>
      <c r="DJF75" s="0"/>
      <c r="DJG75" s="0"/>
      <c r="DJH75" s="0"/>
      <c r="DJI75" s="0"/>
      <c r="DJJ75" s="0"/>
      <c r="DJK75" s="0"/>
      <c r="DJL75" s="0"/>
      <c r="DJM75" s="0"/>
      <c r="DJN75" s="0"/>
      <c r="DJO75" s="0"/>
      <c r="DJP75" s="0"/>
      <c r="DJQ75" s="0"/>
      <c r="DJR75" s="0"/>
      <c r="DJS75" s="0"/>
      <c r="DJT75" s="0"/>
      <c r="DJU75" s="0"/>
      <c r="DJV75" s="0"/>
      <c r="DJW75" s="0"/>
      <c r="DJX75" s="0"/>
      <c r="DJY75" s="0"/>
      <c r="DJZ75" s="0"/>
      <c r="DKA75" s="0"/>
      <c r="DKB75" s="0"/>
      <c r="DKC75" s="0"/>
      <c r="DKD75" s="0"/>
      <c r="DKE75" s="0"/>
      <c r="DKF75" s="0"/>
      <c r="DKG75" s="0"/>
      <c r="DKH75" s="0"/>
      <c r="DKI75" s="0"/>
      <c r="DKJ75" s="0"/>
      <c r="DKK75" s="0"/>
      <c r="DKL75" s="0"/>
      <c r="DKM75" s="0"/>
      <c r="DKN75" s="0"/>
      <c r="DKO75" s="0"/>
      <c r="DKP75" s="0"/>
      <c r="DKQ75" s="0"/>
      <c r="DKR75" s="0"/>
      <c r="DKS75" s="0"/>
      <c r="DKT75" s="0"/>
      <c r="DKU75" s="0"/>
      <c r="DKV75" s="0"/>
      <c r="DKW75" s="0"/>
      <c r="DKX75" s="0"/>
      <c r="DKY75" s="0"/>
      <c r="DKZ75" s="0"/>
      <c r="DLA75" s="0"/>
      <c r="DLB75" s="0"/>
      <c r="DLC75" s="0"/>
      <c r="DLD75" s="0"/>
      <c r="DLE75" s="0"/>
      <c r="DLF75" s="0"/>
      <c r="DLG75" s="0"/>
      <c r="DLH75" s="0"/>
      <c r="DLI75" s="0"/>
      <c r="DLJ75" s="0"/>
      <c r="DLK75" s="0"/>
      <c r="DLL75" s="0"/>
      <c r="DLM75" s="0"/>
      <c r="DLN75" s="0"/>
      <c r="DLO75" s="0"/>
      <c r="DLP75" s="0"/>
      <c r="DLQ75" s="0"/>
      <c r="DLR75" s="0"/>
      <c r="DLS75" s="0"/>
      <c r="DLT75" s="0"/>
      <c r="DLU75" s="0"/>
      <c r="DLV75" s="0"/>
      <c r="DLW75" s="0"/>
      <c r="DLX75" s="0"/>
      <c r="DLY75" s="0"/>
      <c r="DLZ75" s="0"/>
      <c r="DMA75" s="0"/>
      <c r="DMB75" s="0"/>
      <c r="DMC75" s="0"/>
      <c r="DMD75" s="0"/>
      <c r="DME75" s="0"/>
      <c r="DMF75" s="0"/>
      <c r="DMG75" s="0"/>
      <c r="DMH75" s="0"/>
      <c r="DMI75" s="0"/>
      <c r="DMJ75" s="0"/>
      <c r="DMK75" s="0"/>
      <c r="DML75" s="0"/>
      <c r="DMM75" s="0"/>
      <c r="DMN75" s="0"/>
      <c r="DMO75" s="0"/>
      <c r="DMP75" s="0"/>
      <c r="DMQ75" s="0"/>
      <c r="DMR75" s="0"/>
      <c r="DMS75" s="0"/>
      <c r="DMT75" s="0"/>
      <c r="DMU75" s="0"/>
      <c r="DMV75" s="0"/>
      <c r="DMW75" s="0"/>
      <c r="DMX75" s="0"/>
      <c r="DMY75" s="0"/>
      <c r="DMZ75" s="0"/>
      <c r="DNA75" s="0"/>
      <c r="DNB75" s="0"/>
      <c r="DNC75" s="0"/>
      <c r="DND75" s="0"/>
      <c r="DNE75" s="0"/>
      <c r="DNF75" s="0"/>
      <c r="DNG75" s="0"/>
      <c r="DNH75" s="0"/>
      <c r="DNI75" s="0"/>
      <c r="DNJ75" s="0"/>
      <c r="DNK75" s="0"/>
      <c r="DNL75" s="0"/>
      <c r="DNM75" s="0"/>
      <c r="DNN75" s="0"/>
      <c r="DNO75" s="0"/>
      <c r="DNP75" s="0"/>
      <c r="DNQ75" s="0"/>
      <c r="DNR75" s="0"/>
      <c r="DNS75" s="0"/>
      <c r="DNT75" s="0"/>
      <c r="DNU75" s="0"/>
      <c r="DNV75" s="0"/>
      <c r="DNW75" s="0"/>
      <c r="DNX75" s="0"/>
      <c r="DNY75" s="0"/>
      <c r="DNZ75" s="0"/>
      <c r="DOA75" s="0"/>
      <c r="DOB75" s="0"/>
      <c r="DOC75" s="0"/>
      <c r="DOD75" s="0"/>
      <c r="DOE75" s="0"/>
      <c r="DOF75" s="0"/>
      <c r="DOG75" s="0"/>
      <c r="DOH75" s="0"/>
      <c r="DOI75" s="0"/>
      <c r="DOJ75" s="0"/>
      <c r="DOK75" s="0"/>
      <c r="DOL75" s="0"/>
      <c r="DOM75" s="0"/>
      <c r="DON75" s="0"/>
      <c r="DOO75" s="0"/>
      <c r="DOP75" s="0"/>
      <c r="DOQ75" s="0"/>
      <c r="DOR75" s="0"/>
      <c r="DOS75" s="0"/>
      <c r="DOT75" s="0"/>
      <c r="DOU75" s="0"/>
      <c r="DOV75" s="0"/>
      <c r="DOW75" s="0"/>
      <c r="DOX75" s="0"/>
      <c r="DOY75" s="0"/>
      <c r="DOZ75" s="0"/>
      <c r="DPA75" s="0"/>
      <c r="DPB75" s="0"/>
      <c r="DPC75" s="0"/>
      <c r="DPD75" s="0"/>
      <c r="DPE75" s="0"/>
      <c r="DPF75" s="0"/>
      <c r="DPG75" s="0"/>
      <c r="DPH75" s="0"/>
      <c r="DPI75" s="0"/>
      <c r="DPJ75" s="0"/>
      <c r="DPK75" s="0"/>
      <c r="DPL75" s="0"/>
      <c r="DPM75" s="0"/>
      <c r="DPN75" s="0"/>
      <c r="DPO75" s="0"/>
      <c r="DPP75" s="0"/>
      <c r="DPQ75" s="0"/>
      <c r="DPR75" s="0"/>
      <c r="DPS75" s="0"/>
      <c r="DPT75" s="0"/>
      <c r="DPU75" s="0"/>
      <c r="DPV75" s="0"/>
      <c r="DPW75" s="0"/>
      <c r="DPX75" s="0"/>
      <c r="DPY75" s="0"/>
      <c r="DPZ75" s="0"/>
      <c r="DQA75" s="0"/>
      <c r="DQB75" s="0"/>
      <c r="DQC75" s="0"/>
      <c r="DQD75" s="0"/>
      <c r="DQE75" s="0"/>
      <c r="DQF75" s="0"/>
      <c r="DQG75" s="0"/>
      <c r="DQH75" s="0"/>
      <c r="DQI75" s="0"/>
      <c r="DQJ75" s="0"/>
      <c r="DQK75" s="0"/>
      <c r="DQL75" s="0"/>
      <c r="DQM75" s="0"/>
      <c r="DQN75" s="0"/>
      <c r="DQO75" s="0"/>
      <c r="DQP75" s="0"/>
      <c r="DQQ75" s="0"/>
      <c r="DQR75" s="0"/>
      <c r="DQS75" s="0"/>
      <c r="DQT75" s="0"/>
      <c r="DQU75" s="0"/>
      <c r="DQV75" s="0"/>
      <c r="DQW75" s="0"/>
      <c r="DQX75" s="0"/>
      <c r="DQY75" s="0"/>
      <c r="DQZ75" s="0"/>
      <c r="DRA75" s="0"/>
      <c r="DRB75" s="0"/>
      <c r="DRC75" s="0"/>
      <c r="DRD75" s="0"/>
      <c r="DRE75" s="0"/>
      <c r="DRF75" s="0"/>
      <c r="DRG75" s="0"/>
      <c r="DRH75" s="0"/>
      <c r="DRI75" s="0"/>
      <c r="DRJ75" s="0"/>
      <c r="DRK75" s="0"/>
      <c r="DRL75" s="0"/>
      <c r="DRM75" s="0"/>
      <c r="DRN75" s="0"/>
      <c r="DRO75" s="0"/>
      <c r="DRP75" s="0"/>
      <c r="DRQ75" s="0"/>
      <c r="DRR75" s="0"/>
      <c r="DRS75" s="0"/>
      <c r="DRT75" s="0"/>
      <c r="DRU75" s="0"/>
      <c r="DRV75" s="0"/>
      <c r="DRW75" s="0"/>
      <c r="DRX75" s="0"/>
      <c r="DRY75" s="0"/>
      <c r="DRZ75" s="0"/>
      <c r="DSA75" s="0"/>
      <c r="DSB75" s="0"/>
      <c r="DSC75" s="0"/>
      <c r="DSD75" s="0"/>
      <c r="DSE75" s="0"/>
      <c r="DSF75" s="0"/>
      <c r="DSG75" s="0"/>
      <c r="DSH75" s="0"/>
      <c r="DSI75" s="0"/>
      <c r="DSJ75" s="0"/>
      <c r="DSK75" s="0"/>
      <c r="DSL75" s="0"/>
      <c r="DSM75" s="0"/>
      <c r="DSN75" s="0"/>
      <c r="DSO75" s="0"/>
      <c r="DSP75" s="0"/>
      <c r="DSQ75" s="0"/>
      <c r="DSR75" s="0"/>
      <c r="DSS75" s="0"/>
      <c r="DST75" s="0"/>
      <c r="DSU75" s="0"/>
      <c r="DSV75" s="0"/>
      <c r="DSW75" s="0"/>
      <c r="DSX75" s="0"/>
      <c r="DSY75" s="0"/>
      <c r="DSZ75" s="0"/>
      <c r="DTA75" s="0"/>
      <c r="DTB75" s="0"/>
      <c r="DTC75" s="0"/>
      <c r="DTD75" s="0"/>
      <c r="DTE75" s="0"/>
      <c r="DTF75" s="0"/>
      <c r="DTG75" s="0"/>
      <c r="DTH75" s="0"/>
      <c r="DTI75" s="0"/>
      <c r="DTJ75" s="0"/>
      <c r="DTK75" s="0"/>
      <c r="DTL75" s="0"/>
      <c r="DTM75" s="0"/>
      <c r="DTN75" s="0"/>
      <c r="DTO75" s="0"/>
      <c r="DTP75" s="0"/>
      <c r="DTQ75" s="0"/>
      <c r="DTR75" s="0"/>
      <c r="DTS75" s="0"/>
      <c r="DTT75" s="0"/>
      <c r="DTU75" s="0"/>
      <c r="DTV75" s="0"/>
      <c r="DTW75" s="0"/>
      <c r="DTX75" s="0"/>
      <c r="DTY75" s="0"/>
      <c r="DTZ75" s="0"/>
      <c r="DUA75" s="0"/>
      <c r="DUB75" s="0"/>
      <c r="DUC75" s="0"/>
      <c r="DUD75" s="0"/>
      <c r="DUE75" s="0"/>
      <c r="DUF75" s="0"/>
      <c r="DUG75" s="0"/>
      <c r="DUH75" s="0"/>
      <c r="DUI75" s="0"/>
      <c r="DUJ75" s="0"/>
      <c r="DUK75" s="0"/>
      <c r="DUL75" s="0"/>
      <c r="DUM75" s="0"/>
      <c r="DUN75" s="0"/>
      <c r="DUO75" s="0"/>
      <c r="DUP75" s="0"/>
      <c r="DUQ75" s="0"/>
      <c r="DUR75" s="0"/>
      <c r="DUS75" s="0"/>
      <c r="DUT75" s="0"/>
      <c r="DUU75" s="0"/>
      <c r="DUV75" s="0"/>
      <c r="DUW75" s="0"/>
      <c r="DUX75" s="0"/>
      <c r="DUY75" s="0"/>
      <c r="DUZ75" s="0"/>
      <c r="DVA75" s="0"/>
      <c r="DVB75" s="0"/>
      <c r="DVC75" s="0"/>
      <c r="DVD75" s="0"/>
      <c r="DVE75" s="0"/>
      <c r="DVF75" s="0"/>
      <c r="DVG75" s="0"/>
      <c r="DVH75" s="0"/>
      <c r="DVI75" s="0"/>
      <c r="DVJ75" s="0"/>
      <c r="DVK75" s="0"/>
      <c r="DVL75" s="0"/>
      <c r="DVM75" s="0"/>
      <c r="DVN75" s="0"/>
      <c r="DVO75" s="0"/>
      <c r="DVP75" s="0"/>
      <c r="DVQ75" s="0"/>
      <c r="DVR75" s="0"/>
      <c r="DVS75" s="0"/>
      <c r="DVT75" s="0"/>
      <c r="DVU75" s="0"/>
      <c r="DVV75" s="0"/>
      <c r="DVW75" s="0"/>
      <c r="DVX75" s="0"/>
      <c r="DVY75" s="0"/>
      <c r="DVZ75" s="0"/>
      <c r="DWA75" s="0"/>
      <c r="DWB75" s="0"/>
      <c r="DWC75" s="0"/>
      <c r="DWD75" s="0"/>
      <c r="DWE75" s="0"/>
      <c r="DWF75" s="0"/>
      <c r="DWG75" s="0"/>
      <c r="DWH75" s="0"/>
      <c r="DWI75" s="0"/>
      <c r="DWJ75" s="0"/>
      <c r="DWK75" s="0"/>
      <c r="DWL75" s="0"/>
      <c r="DWM75" s="0"/>
      <c r="DWN75" s="0"/>
      <c r="DWO75" s="0"/>
      <c r="DWP75" s="0"/>
      <c r="DWQ75" s="0"/>
      <c r="DWR75" s="0"/>
      <c r="DWS75" s="0"/>
      <c r="DWT75" s="0"/>
      <c r="DWU75" s="0"/>
      <c r="DWV75" s="0"/>
      <c r="DWW75" s="0"/>
      <c r="DWX75" s="0"/>
      <c r="DWY75" s="0"/>
      <c r="DWZ75" s="0"/>
      <c r="DXA75" s="0"/>
      <c r="DXB75" s="0"/>
      <c r="DXC75" s="0"/>
      <c r="DXD75" s="0"/>
      <c r="DXE75" s="0"/>
      <c r="DXF75" s="0"/>
      <c r="DXG75" s="0"/>
      <c r="DXH75" s="0"/>
      <c r="DXI75" s="0"/>
      <c r="DXJ75" s="0"/>
      <c r="DXK75" s="0"/>
      <c r="DXL75" s="0"/>
      <c r="DXM75" s="0"/>
      <c r="DXN75" s="0"/>
      <c r="DXO75" s="0"/>
      <c r="DXP75" s="0"/>
      <c r="DXQ75" s="0"/>
      <c r="DXR75" s="0"/>
      <c r="DXS75" s="0"/>
      <c r="DXT75" s="0"/>
      <c r="DXU75" s="0"/>
      <c r="DXV75" s="0"/>
      <c r="DXW75" s="0"/>
      <c r="DXX75" s="0"/>
      <c r="DXY75" s="0"/>
      <c r="DXZ75" s="0"/>
      <c r="DYA75" s="0"/>
      <c r="DYB75" s="0"/>
      <c r="DYC75" s="0"/>
      <c r="DYD75" s="0"/>
      <c r="DYE75" s="0"/>
      <c r="DYF75" s="0"/>
      <c r="DYG75" s="0"/>
      <c r="DYH75" s="0"/>
      <c r="DYI75" s="0"/>
      <c r="DYJ75" s="0"/>
      <c r="DYK75" s="0"/>
      <c r="DYL75" s="0"/>
      <c r="DYM75" s="0"/>
      <c r="DYN75" s="0"/>
      <c r="DYO75" s="0"/>
      <c r="DYP75" s="0"/>
      <c r="DYQ75" s="0"/>
      <c r="DYR75" s="0"/>
      <c r="DYS75" s="0"/>
      <c r="DYT75" s="0"/>
      <c r="DYU75" s="0"/>
      <c r="DYV75" s="0"/>
      <c r="DYW75" s="0"/>
      <c r="DYX75" s="0"/>
      <c r="DYY75" s="0"/>
      <c r="DYZ75" s="0"/>
      <c r="DZA75" s="0"/>
      <c r="DZB75" s="0"/>
      <c r="DZC75" s="0"/>
      <c r="DZD75" s="0"/>
      <c r="DZE75" s="0"/>
      <c r="DZF75" s="0"/>
      <c r="DZG75" s="0"/>
      <c r="DZH75" s="0"/>
      <c r="DZI75" s="0"/>
      <c r="DZJ75" s="0"/>
      <c r="DZK75" s="0"/>
      <c r="DZL75" s="0"/>
      <c r="DZM75" s="0"/>
      <c r="DZN75" s="0"/>
      <c r="DZO75" s="0"/>
      <c r="DZP75" s="0"/>
      <c r="DZQ75" s="0"/>
      <c r="DZR75" s="0"/>
      <c r="DZS75" s="0"/>
      <c r="DZT75" s="0"/>
      <c r="DZU75" s="0"/>
      <c r="DZV75" s="0"/>
      <c r="DZW75" s="0"/>
      <c r="DZX75" s="0"/>
      <c r="DZY75" s="0"/>
      <c r="DZZ75" s="0"/>
      <c r="EAA75" s="0"/>
      <c r="EAB75" s="0"/>
      <c r="EAC75" s="0"/>
      <c r="EAD75" s="0"/>
      <c r="EAE75" s="0"/>
      <c r="EAF75" s="0"/>
      <c r="EAG75" s="0"/>
      <c r="EAH75" s="0"/>
      <c r="EAI75" s="0"/>
      <c r="EAJ75" s="0"/>
      <c r="EAK75" s="0"/>
      <c r="EAL75" s="0"/>
      <c r="EAM75" s="0"/>
      <c r="EAN75" s="0"/>
      <c r="EAO75" s="0"/>
      <c r="EAP75" s="0"/>
      <c r="EAQ75" s="0"/>
      <c r="EAR75" s="0"/>
      <c r="EAS75" s="0"/>
      <c r="EAT75" s="0"/>
      <c r="EAU75" s="0"/>
      <c r="EAV75" s="0"/>
      <c r="EAW75" s="0"/>
      <c r="EAX75" s="0"/>
      <c r="EAY75" s="0"/>
      <c r="EAZ75" s="0"/>
      <c r="EBA75" s="0"/>
      <c r="EBB75" s="0"/>
      <c r="EBC75" s="0"/>
      <c r="EBD75" s="0"/>
      <c r="EBE75" s="0"/>
      <c r="EBF75" s="0"/>
      <c r="EBG75" s="0"/>
      <c r="EBH75" s="0"/>
      <c r="EBI75" s="0"/>
      <c r="EBJ75" s="0"/>
      <c r="EBK75" s="0"/>
      <c r="EBL75" s="0"/>
      <c r="EBM75" s="0"/>
      <c r="EBN75" s="0"/>
      <c r="EBO75" s="0"/>
      <c r="EBP75" s="0"/>
      <c r="EBQ75" s="0"/>
      <c r="EBR75" s="0"/>
      <c r="EBS75" s="0"/>
      <c r="EBT75" s="0"/>
      <c r="EBU75" s="0"/>
      <c r="EBV75" s="0"/>
      <c r="EBW75" s="0"/>
      <c r="EBX75" s="0"/>
      <c r="EBY75" s="0"/>
      <c r="EBZ75" s="0"/>
      <c r="ECA75" s="0"/>
      <c r="ECB75" s="0"/>
      <c r="ECC75" s="0"/>
      <c r="ECD75" s="0"/>
      <c r="ECE75" s="0"/>
      <c r="ECF75" s="0"/>
      <c r="ECG75" s="0"/>
      <c r="ECH75" s="0"/>
      <c r="ECI75" s="0"/>
      <c r="ECJ75" s="0"/>
      <c r="ECK75" s="0"/>
      <c r="ECL75" s="0"/>
      <c r="ECM75" s="0"/>
      <c r="ECN75" s="0"/>
      <c r="ECO75" s="0"/>
      <c r="ECP75" s="0"/>
      <c r="ECQ75" s="0"/>
      <c r="ECR75" s="0"/>
      <c r="ECS75" s="0"/>
      <c r="ECT75" s="0"/>
      <c r="ECU75" s="0"/>
      <c r="ECV75" s="0"/>
      <c r="ECW75" s="0"/>
      <c r="ECX75" s="0"/>
      <c r="ECY75" s="0"/>
      <c r="ECZ75" s="0"/>
      <c r="EDA75" s="0"/>
      <c r="EDB75" s="0"/>
      <c r="EDC75" s="0"/>
      <c r="EDD75" s="0"/>
      <c r="EDE75" s="0"/>
      <c r="EDF75" s="0"/>
      <c r="EDG75" s="0"/>
      <c r="EDH75" s="0"/>
      <c r="EDI75" s="0"/>
      <c r="EDJ75" s="0"/>
      <c r="EDK75" s="0"/>
      <c r="EDL75" s="0"/>
      <c r="EDM75" s="0"/>
      <c r="EDN75" s="0"/>
      <c r="EDO75" s="0"/>
      <c r="EDP75" s="0"/>
      <c r="EDQ75" s="0"/>
      <c r="EDR75" s="0"/>
      <c r="EDS75" s="0"/>
      <c r="EDT75" s="0"/>
      <c r="EDU75" s="0"/>
      <c r="EDV75" s="0"/>
      <c r="EDW75" s="0"/>
      <c r="EDX75" s="0"/>
      <c r="EDY75" s="0"/>
      <c r="EDZ75" s="0"/>
      <c r="EEA75" s="0"/>
      <c r="EEB75" s="0"/>
      <c r="EEC75" s="0"/>
      <c r="EED75" s="0"/>
      <c r="EEE75" s="0"/>
      <c r="EEF75" s="0"/>
      <c r="EEG75" s="0"/>
      <c r="EEH75" s="0"/>
      <c r="EEI75" s="0"/>
      <c r="EEJ75" s="0"/>
      <c r="EEK75" s="0"/>
      <c r="EEL75" s="0"/>
      <c r="EEM75" s="0"/>
      <c r="EEN75" s="0"/>
      <c r="EEO75" s="0"/>
      <c r="EEP75" s="0"/>
      <c r="EEQ75" s="0"/>
      <c r="EER75" s="0"/>
      <c r="EES75" s="0"/>
      <c r="EET75" s="0"/>
      <c r="EEU75" s="0"/>
      <c r="EEV75" s="0"/>
      <c r="EEW75" s="0"/>
      <c r="EEX75" s="0"/>
      <c r="EEY75" s="0"/>
      <c r="EEZ75" s="0"/>
      <c r="EFA75" s="0"/>
      <c r="EFB75" s="0"/>
      <c r="EFC75" s="0"/>
      <c r="EFD75" s="0"/>
      <c r="EFE75" s="0"/>
      <c r="EFF75" s="0"/>
      <c r="EFG75" s="0"/>
      <c r="EFH75" s="0"/>
      <c r="EFI75" s="0"/>
      <c r="EFJ75" s="0"/>
      <c r="EFK75" s="0"/>
      <c r="EFL75" s="0"/>
      <c r="EFM75" s="0"/>
      <c r="EFN75" s="0"/>
      <c r="EFO75" s="0"/>
      <c r="EFP75" s="0"/>
      <c r="EFQ75" s="0"/>
      <c r="EFR75" s="0"/>
      <c r="EFS75" s="0"/>
      <c r="EFT75" s="0"/>
      <c r="EFU75" s="0"/>
      <c r="EFV75" s="0"/>
      <c r="EFW75" s="0"/>
      <c r="EFX75" s="0"/>
      <c r="EFY75" s="0"/>
      <c r="EFZ75" s="0"/>
      <c r="EGA75" s="0"/>
      <c r="EGB75" s="0"/>
      <c r="EGC75" s="0"/>
      <c r="EGD75" s="0"/>
      <c r="EGE75" s="0"/>
      <c r="EGF75" s="0"/>
      <c r="EGG75" s="0"/>
      <c r="EGH75" s="0"/>
      <c r="EGI75" s="0"/>
      <c r="EGJ75" s="0"/>
      <c r="EGK75" s="0"/>
      <c r="EGL75" s="0"/>
      <c r="EGM75" s="0"/>
      <c r="EGN75" s="0"/>
      <c r="EGO75" s="0"/>
      <c r="EGP75" s="0"/>
      <c r="EGQ75" s="0"/>
      <c r="EGR75" s="0"/>
      <c r="EGS75" s="0"/>
      <c r="EGT75" s="0"/>
      <c r="EGU75" s="0"/>
      <c r="EGV75" s="0"/>
      <c r="EGW75" s="0"/>
      <c r="EGX75" s="0"/>
      <c r="EGY75" s="0"/>
      <c r="EGZ75" s="0"/>
      <c r="EHA75" s="0"/>
      <c r="EHB75" s="0"/>
      <c r="EHC75" s="0"/>
      <c r="EHD75" s="0"/>
      <c r="EHE75" s="0"/>
      <c r="EHF75" s="0"/>
      <c r="EHG75" s="0"/>
      <c r="EHH75" s="0"/>
      <c r="EHI75" s="0"/>
      <c r="EHJ75" s="0"/>
      <c r="EHK75" s="0"/>
      <c r="EHL75" s="0"/>
      <c r="EHM75" s="0"/>
      <c r="EHN75" s="0"/>
      <c r="EHO75" s="0"/>
      <c r="EHP75" s="0"/>
      <c r="EHQ75" s="0"/>
      <c r="EHR75" s="0"/>
      <c r="EHS75" s="0"/>
      <c r="EHT75" s="0"/>
      <c r="EHU75" s="0"/>
      <c r="EHV75" s="0"/>
      <c r="EHW75" s="0"/>
      <c r="EHX75" s="0"/>
      <c r="EHY75" s="0"/>
      <c r="EHZ75" s="0"/>
      <c r="EIA75" s="0"/>
      <c r="EIB75" s="0"/>
      <c r="EIC75" s="0"/>
      <c r="EID75" s="0"/>
      <c r="EIE75" s="0"/>
      <c r="EIF75" s="0"/>
      <c r="EIG75" s="0"/>
      <c r="EIH75" s="0"/>
      <c r="EII75" s="0"/>
      <c r="EIJ75" s="0"/>
      <c r="EIK75" s="0"/>
      <c r="EIL75" s="0"/>
      <c r="EIM75" s="0"/>
      <c r="EIN75" s="0"/>
      <c r="EIO75" s="0"/>
      <c r="EIP75" s="0"/>
      <c r="EIQ75" s="0"/>
      <c r="EIR75" s="0"/>
      <c r="EIS75" s="0"/>
      <c r="EIT75" s="0"/>
      <c r="EIU75" s="0"/>
      <c r="EIV75" s="0"/>
      <c r="EIW75" s="0"/>
      <c r="EIX75" s="0"/>
      <c r="EIY75" s="0"/>
      <c r="EIZ75" s="0"/>
      <c r="EJA75" s="0"/>
      <c r="EJB75" s="0"/>
      <c r="EJC75" s="0"/>
      <c r="EJD75" s="0"/>
      <c r="EJE75" s="0"/>
      <c r="EJF75" s="0"/>
      <c r="EJG75" s="0"/>
      <c r="EJH75" s="0"/>
      <c r="EJI75" s="0"/>
      <c r="EJJ75" s="0"/>
      <c r="EJK75" s="0"/>
      <c r="EJL75" s="0"/>
      <c r="EJM75" s="0"/>
      <c r="EJN75" s="0"/>
      <c r="EJO75" s="0"/>
      <c r="EJP75" s="0"/>
      <c r="EJQ75" s="0"/>
      <c r="EJR75" s="0"/>
      <c r="EJS75" s="0"/>
      <c r="EJT75" s="0"/>
      <c r="EJU75" s="0"/>
      <c r="EJV75" s="0"/>
      <c r="EJW75" s="0"/>
      <c r="EJX75" s="0"/>
      <c r="EJY75" s="0"/>
      <c r="EJZ75" s="0"/>
      <c r="EKA75" s="0"/>
      <c r="EKB75" s="0"/>
      <c r="EKC75" s="0"/>
      <c r="EKD75" s="0"/>
      <c r="EKE75" s="0"/>
      <c r="EKF75" s="0"/>
      <c r="EKG75" s="0"/>
      <c r="EKH75" s="0"/>
      <c r="EKI75" s="0"/>
      <c r="EKJ75" s="0"/>
      <c r="EKK75" s="0"/>
      <c r="EKL75" s="0"/>
      <c r="EKM75" s="0"/>
      <c r="EKN75" s="0"/>
      <c r="EKO75" s="0"/>
      <c r="EKP75" s="0"/>
      <c r="EKQ75" s="0"/>
      <c r="EKR75" s="0"/>
      <c r="EKS75" s="0"/>
      <c r="EKT75" s="0"/>
      <c r="EKU75" s="0"/>
      <c r="EKV75" s="0"/>
      <c r="EKW75" s="0"/>
      <c r="EKX75" s="0"/>
      <c r="EKY75" s="0"/>
      <c r="EKZ75" s="0"/>
      <c r="ELA75" s="0"/>
      <c r="ELB75" s="0"/>
      <c r="ELC75" s="0"/>
      <c r="ELD75" s="0"/>
      <c r="ELE75" s="0"/>
      <c r="ELF75" s="0"/>
      <c r="ELG75" s="0"/>
      <c r="ELH75" s="0"/>
      <c r="ELI75" s="0"/>
      <c r="ELJ75" s="0"/>
      <c r="ELK75" s="0"/>
      <c r="ELL75" s="0"/>
      <c r="ELM75" s="0"/>
      <c r="ELN75" s="0"/>
      <c r="ELO75" s="0"/>
      <c r="ELP75" s="0"/>
      <c r="ELQ75" s="0"/>
      <c r="ELR75" s="0"/>
      <c r="ELS75" s="0"/>
      <c r="ELT75" s="0"/>
      <c r="ELU75" s="0"/>
      <c r="ELV75" s="0"/>
      <c r="ELW75" s="0"/>
      <c r="ELX75" s="0"/>
      <c r="ELY75" s="0"/>
      <c r="ELZ75" s="0"/>
      <c r="EMA75" s="0"/>
      <c r="EMB75" s="0"/>
      <c r="EMC75" s="0"/>
      <c r="EMD75" s="0"/>
      <c r="EME75" s="0"/>
      <c r="EMF75" s="0"/>
      <c r="EMG75" s="0"/>
      <c r="EMH75" s="0"/>
      <c r="EMI75" s="0"/>
      <c r="EMJ75" s="0"/>
      <c r="EMK75" s="0"/>
      <c r="EML75" s="0"/>
      <c r="EMM75" s="0"/>
      <c r="EMN75" s="0"/>
      <c r="EMO75" s="0"/>
      <c r="EMP75" s="0"/>
      <c r="EMQ75" s="0"/>
      <c r="EMR75" s="0"/>
      <c r="EMS75" s="0"/>
      <c r="EMT75" s="0"/>
      <c r="EMU75" s="0"/>
      <c r="EMV75" s="0"/>
      <c r="EMW75" s="0"/>
      <c r="EMX75" s="0"/>
      <c r="EMY75" s="0"/>
      <c r="EMZ75" s="0"/>
      <c r="ENA75" s="0"/>
      <c r="ENB75" s="0"/>
      <c r="ENC75" s="0"/>
      <c r="END75" s="0"/>
      <c r="ENE75" s="0"/>
      <c r="ENF75" s="0"/>
      <c r="ENG75" s="0"/>
      <c r="ENH75" s="0"/>
      <c r="ENI75" s="0"/>
      <c r="ENJ75" s="0"/>
      <c r="ENK75" s="0"/>
      <c r="ENL75" s="0"/>
      <c r="ENM75" s="0"/>
      <c r="ENN75" s="0"/>
      <c r="ENO75" s="0"/>
      <c r="ENP75" s="0"/>
      <c r="ENQ75" s="0"/>
      <c r="ENR75" s="0"/>
      <c r="ENS75" s="0"/>
      <c r="ENT75" s="0"/>
      <c r="ENU75" s="0"/>
      <c r="ENV75" s="0"/>
      <c r="ENW75" s="0"/>
      <c r="ENX75" s="0"/>
      <c r="ENY75" s="0"/>
      <c r="ENZ75" s="0"/>
      <c r="EOA75" s="0"/>
      <c r="EOB75" s="0"/>
      <c r="EOC75" s="0"/>
      <c r="EOD75" s="0"/>
      <c r="EOE75" s="0"/>
      <c r="EOF75" s="0"/>
      <c r="EOG75" s="0"/>
      <c r="EOH75" s="0"/>
      <c r="EOI75" s="0"/>
      <c r="EOJ75" s="0"/>
      <c r="EOK75" s="0"/>
      <c r="EOL75" s="0"/>
      <c r="EOM75" s="0"/>
      <c r="EON75" s="0"/>
      <c r="EOO75" s="0"/>
      <c r="EOP75" s="0"/>
      <c r="EOQ75" s="0"/>
      <c r="EOR75" s="0"/>
      <c r="EOS75" s="0"/>
      <c r="EOT75" s="0"/>
      <c r="EOU75" s="0"/>
      <c r="EOV75" s="0"/>
      <c r="EOW75" s="0"/>
      <c r="EOX75" s="0"/>
      <c r="EOY75" s="0"/>
      <c r="EOZ75" s="0"/>
      <c r="EPA75" s="0"/>
      <c r="EPB75" s="0"/>
      <c r="EPC75" s="0"/>
      <c r="EPD75" s="0"/>
      <c r="EPE75" s="0"/>
      <c r="EPF75" s="0"/>
      <c r="EPG75" s="0"/>
      <c r="EPH75" s="0"/>
      <c r="EPI75" s="0"/>
      <c r="EPJ75" s="0"/>
      <c r="EPK75" s="0"/>
      <c r="EPL75" s="0"/>
      <c r="EPM75" s="0"/>
      <c r="EPN75" s="0"/>
      <c r="EPO75" s="0"/>
      <c r="EPP75" s="0"/>
      <c r="EPQ75" s="0"/>
      <c r="EPR75" s="0"/>
      <c r="EPS75" s="0"/>
      <c r="EPT75" s="0"/>
      <c r="EPU75" s="0"/>
      <c r="EPV75" s="0"/>
      <c r="EPW75" s="0"/>
      <c r="EPX75" s="0"/>
      <c r="EPY75" s="0"/>
      <c r="EPZ75" s="0"/>
      <c r="EQA75" s="0"/>
      <c r="EQB75" s="0"/>
      <c r="EQC75" s="0"/>
      <c r="EQD75" s="0"/>
      <c r="EQE75" s="0"/>
      <c r="EQF75" s="0"/>
      <c r="EQG75" s="0"/>
      <c r="EQH75" s="0"/>
      <c r="EQI75" s="0"/>
      <c r="EQJ75" s="0"/>
      <c r="EQK75" s="0"/>
      <c r="EQL75" s="0"/>
      <c r="EQM75" s="0"/>
      <c r="EQN75" s="0"/>
      <c r="EQO75" s="0"/>
      <c r="EQP75" s="0"/>
      <c r="EQQ75" s="0"/>
      <c r="EQR75" s="0"/>
      <c r="EQS75" s="0"/>
      <c r="EQT75" s="0"/>
      <c r="EQU75" s="0"/>
      <c r="EQV75" s="0"/>
      <c r="EQW75" s="0"/>
      <c r="EQX75" s="0"/>
      <c r="EQY75" s="0"/>
      <c r="EQZ75" s="0"/>
      <c r="ERA75" s="0"/>
      <c r="ERB75" s="0"/>
      <c r="ERC75" s="0"/>
      <c r="ERD75" s="0"/>
      <c r="ERE75" s="0"/>
      <c r="ERF75" s="0"/>
      <c r="ERG75" s="0"/>
      <c r="ERH75" s="0"/>
      <c r="ERI75" s="0"/>
      <c r="ERJ75" s="0"/>
      <c r="ERK75" s="0"/>
      <c r="ERL75" s="0"/>
      <c r="ERM75" s="0"/>
      <c r="ERN75" s="0"/>
      <c r="ERO75" s="0"/>
      <c r="ERP75" s="0"/>
      <c r="ERQ75" s="0"/>
      <c r="ERR75" s="0"/>
      <c r="ERS75" s="0"/>
      <c r="ERT75" s="0"/>
      <c r="ERU75" s="0"/>
      <c r="ERV75" s="0"/>
      <c r="ERW75" s="0"/>
      <c r="ERX75" s="0"/>
      <c r="ERY75" s="0"/>
      <c r="ERZ75" s="0"/>
      <c r="ESA75" s="0"/>
      <c r="ESB75" s="0"/>
      <c r="ESC75" s="0"/>
      <c r="ESD75" s="0"/>
      <c r="ESE75" s="0"/>
      <c r="ESF75" s="0"/>
      <c r="ESG75" s="0"/>
      <c r="ESH75" s="0"/>
      <c r="ESI75" s="0"/>
      <c r="ESJ75" s="0"/>
      <c r="ESK75" s="0"/>
      <c r="ESL75" s="0"/>
      <c r="ESM75" s="0"/>
      <c r="ESN75" s="0"/>
      <c r="ESO75" s="0"/>
      <c r="ESP75" s="0"/>
      <c r="ESQ75" s="0"/>
      <c r="ESR75" s="0"/>
      <c r="ESS75" s="0"/>
      <c r="EST75" s="0"/>
      <c r="ESU75" s="0"/>
      <c r="ESV75" s="0"/>
      <c r="ESW75" s="0"/>
      <c r="ESX75" s="0"/>
      <c r="ESY75" s="0"/>
      <c r="ESZ75" s="0"/>
      <c r="ETA75" s="0"/>
      <c r="ETB75" s="0"/>
      <c r="ETC75" s="0"/>
      <c r="ETD75" s="0"/>
      <c r="ETE75" s="0"/>
      <c r="ETF75" s="0"/>
      <c r="ETG75" s="0"/>
      <c r="ETH75" s="0"/>
      <c r="ETI75" s="0"/>
      <c r="ETJ75" s="0"/>
      <c r="ETK75" s="0"/>
      <c r="ETL75" s="0"/>
      <c r="ETM75" s="0"/>
      <c r="ETN75" s="0"/>
      <c r="ETO75" s="0"/>
      <c r="ETP75" s="0"/>
      <c r="ETQ75" s="0"/>
      <c r="ETR75" s="0"/>
      <c r="ETS75" s="0"/>
      <c r="ETT75" s="0"/>
      <c r="ETU75" s="0"/>
      <c r="ETV75" s="0"/>
      <c r="ETW75" s="0"/>
      <c r="ETX75" s="0"/>
      <c r="ETY75" s="0"/>
      <c r="ETZ75" s="0"/>
      <c r="EUA75" s="0"/>
      <c r="EUB75" s="0"/>
      <c r="EUC75" s="0"/>
      <c r="EUD75" s="0"/>
      <c r="EUE75" s="0"/>
      <c r="EUF75" s="0"/>
      <c r="EUG75" s="0"/>
      <c r="EUH75" s="0"/>
      <c r="EUI75" s="0"/>
      <c r="EUJ75" s="0"/>
      <c r="EUK75" s="0"/>
      <c r="EUL75" s="0"/>
      <c r="EUM75" s="0"/>
      <c r="EUN75" s="0"/>
      <c r="EUO75" s="0"/>
      <c r="EUP75" s="0"/>
      <c r="EUQ75" s="0"/>
      <c r="EUR75" s="0"/>
      <c r="EUS75" s="0"/>
      <c r="EUT75" s="0"/>
      <c r="EUU75" s="0"/>
      <c r="EUV75" s="0"/>
      <c r="EUW75" s="0"/>
      <c r="EUX75" s="0"/>
      <c r="EUY75" s="0"/>
      <c r="EUZ75" s="0"/>
      <c r="EVA75" s="0"/>
      <c r="EVB75" s="0"/>
      <c r="EVC75" s="0"/>
      <c r="EVD75" s="0"/>
      <c r="EVE75" s="0"/>
      <c r="EVF75" s="0"/>
      <c r="EVG75" s="0"/>
      <c r="EVH75" s="0"/>
      <c r="EVI75" s="0"/>
      <c r="EVJ75" s="0"/>
      <c r="EVK75" s="0"/>
      <c r="EVL75" s="0"/>
      <c r="EVM75" s="0"/>
      <c r="EVN75" s="0"/>
      <c r="EVO75" s="0"/>
      <c r="EVP75" s="0"/>
      <c r="EVQ75" s="0"/>
      <c r="EVR75" s="0"/>
      <c r="EVS75" s="0"/>
      <c r="EVT75" s="0"/>
      <c r="EVU75" s="0"/>
      <c r="EVV75" s="0"/>
      <c r="EVW75" s="0"/>
      <c r="EVX75" s="0"/>
      <c r="EVY75" s="0"/>
      <c r="EVZ75" s="0"/>
      <c r="EWA75" s="0"/>
      <c r="EWB75" s="0"/>
      <c r="EWC75" s="0"/>
      <c r="EWD75" s="0"/>
      <c r="EWE75" s="0"/>
      <c r="EWF75" s="0"/>
      <c r="EWG75" s="0"/>
      <c r="EWH75" s="0"/>
      <c r="EWI75" s="0"/>
      <c r="EWJ75" s="0"/>
      <c r="EWK75" s="0"/>
      <c r="EWL75" s="0"/>
      <c r="EWM75" s="0"/>
      <c r="EWN75" s="0"/>
      <c r="EWO75" s="0"/>
      <c r="EWP75" s="0"/>
      <c r="EWQ75" s="0"/>
      <c r="EWR75" s="0"/>
      <c r="EWS75" s="0"/>
      <c r="EWT75" s="0"/>
      <c r="EWU75" s="0"/>
      <c r="EWV75" s="0"/>
      <c r="EWW75" s="0"/>
      <c r="EWX75" s="0"/>
      <c r="EWY75" s="0"/>
      <c r="EWZ75" s="0"/>
      <c r="EXA75" s="0"/>
      <c r="EXB75" s="0"/>
      <c r="EXC75" s="0"/>
      <c r="EXD75" s="0"/>
      <c r="EXE75" s="0"/>
      <c r="EXF75" s="0"/>
      <c r="EXG75" s="0"/>
      <c r="EXH75" s="0"/>
      <c r="EXI75" s="0"/>
      <c r="EXJ75" s="0"/>
      <c r="EXK75" s="0"/>
      <c r="EXL75" s="0"/>
      <c r="EXM75" s="0"/>
      <c r="EXN75" s="0"/>
      <c r="EXO75" s="0"/>
      <c r="EXP75" s="0"/>
      <c r="EXQ75" s="0"/>
      <c r="EXR75" s="0"/>
      <c r="EXS75" s="0"/>
      <c r="EXT75" s="0"/>
      <c r="EXU75" s="0"/>
      <c r="EXV75" s="0"/>
      <c r="EXW75" s="0"/>
      <c r="EXX75" s="0"/>
      <c r="EXY75" s="0"/>
      <c r="EXZ75" s="0"/>
      <c r="EYA75" s="0"/>
      <c r="EYB75" s="0"/>
      <c r="EYC75" s="0"/>
      <c r="EYD75" s="0"/>
      <c r="EYE75" s="0"/>
      <c r="EYF75" s="0"/>
      <c r="EYG75" s="0"/>
      <c r="EYH75" s="0"/>
      <c r="EYI75" s="0"/>
      <c r="EYJ75" s="0"/>
      <c r="EYK75" s="0"/>
      <c r="EYL75" s="0"/>
      <c r="EYM75" s="0"/>
      <c r="EYN75" s="0"/>
      <c r="EYO75" s="0"/>
      <c r="EYP75" s="0"/>
      <c r="EYQ75" s="0"/>
      <c r="EYR75" s="0"/>
      <c r="EYS75" s="0"/>
      <c r="EYT75" s="0"/>
      <c r="EYU75" s="0"/>
      <c r="EYV75" s="0"/>
      <c r="EYW75" s="0"/>
      <c r="EYX75" s="0"/>
      <c r="EYY75" s="0"/>
      <c r="EYZ75" s="0"/>
      <c r="EZA75" s="0"/>
      <c r="EZB75" s="0"/>
      <c r="EZC75" s="0"/>
      <c r="EZD75" s="0"/>
      <c r="EZE75" s="0"/>
      <c r="EZF75" s="0"/>
      <c r="EZG75" s="0"/>
      <c r="EZH75" s="0"/>
      <c r="EZI75" s="0"/>
      <c r="EZJ75" s="0"/>
      <c r="EZK75" s="0"/>
      <c r="EZL75" s="0"/>
      <c r="EZM75" s="0"/>
      <c r="EZN75" s="0"/>
      <c r="EZO75" s="0"/>
      <c r="EZP75" s="0"/>
      <c r="EZQ75" s="0"/>
      <c r="EZR75" s="0"/>
      <c r="EZS75" s="0"/>
      <c r="EZT75" s="0"/>
      <c r="EZU75" s="0"/>
      <c r="EZV75" s="0"/>
      <c r="EZW75" s="0"/>
      <c r="EZX75" s="0"/>
      <c r="EZY75" s="0"/>
      <c r="EZZ75" s="0"/>
      <c r="FAA75" s="0"/>
      <c r="FAB75" s="0"/>
      <c r="FAC75" s="0"/>
      <c r="FAD75" s="0"/>
      <c r="FAE75" s="0"/>
      <c r="FAF75" s="0"/>
      <c r="FAG75" s="0"/>
      <c r="FAH75" s="0"/>
      <c r="FAI75" s="0"/>
      <c r="FAJ75" s="0"/>
      <c r="FAK75" s="0"/>
      <c r="FAL75" s="0"/>
      <c r="FAM75" s="0"/>
      <c r="FAN75" s="0"/>
      <c r="FAO75" s="0"/>
      <c r="FAP75" s="0"/>
      <c r="FAQ75" s="0"/>
      <c r="FAR75" s="0"/>
      <c r="FAS75" s="0"/>
      <c r="FAT75" s="0"/>
      <c r="FAU75" s="0"/>
      <c r="FAV75" s="0"/>
      <c r="FAW75" s="0"/>
      <c r="FAX75" s="0"/>
      <c r="FAY75" s="0"/>
      <c r="FAZ75" s="0"/>
      <c r="FBA75" s="0"/>
      <c r="FBB75" s="0"/>
      <c r="FBC75" s="0"/>
      <c r="FBD75" s="0"/>
      <c r="FBE75" s="0"/>
      <c r="FBF75" s="0"/>
      <c r="FBG75" s="0"/>
      <c r="FBH75" s="0"/>
      <c r="FBI75" s="0"/>
      <c r="FBJ75" s="0"/>
      <c r="FBK75" s="0"/>
      <c r="FBL75" s="0"/>
      <c r="FBM75" s="0"/>
      <c r="FBN75" s="0"/>
      <c r="FBO75" s="0"/>
      <c r="FBP75" s="0"/>
      <c r="FBQ75" s="0"/>
      <c r="FBR75" s="0"/>
      <c r="FBS75" s="0"/>
      <c r="FBT75" s="0"/>
      <c r="FBU75" s="0"/>
      <c r="FBV75" s="0"/>
      <c r="FBW75" s="0"/>
      <c r="FBX75" s="0"/>
      <c r="FBY75" s="0"/>
      <c r="FBZ75" s="0"/>
      <c r="FCA75" s="0"/>
      <c r="FCB75" s="0"/>
      <c r="FCC75" s="0"/>
      <c r="FCD75" s="0"/>
      <c r="FCE75" s="0"/>
      <c r="FCF75" s="0"/>
      <c r="FCG75" s="0"/>
      <c r="FCH75" s="0"/>
      <c r="FCI75" s="0"/>
      <c r="FCJ75" s="0"/>
      <c r="FCK75" s="0"/>
      <c r="FCL75" s="0"/>
      <c r="FCM75" s="0"/>
      <c r="FCN75" s="0"/>
      <c r="FCO75" s="0"/>
      <c r="FCP75" s="0"/>
      <c r="FCQ75" s="0"/>
      <c r="FCR75" s="0"/>
      <c r="FCS75" s="0"/>
      <c r="FCT75" s="0"/>
      <c r="FCU75" s="0"/>
      <c r="FCV75" s="0"/>
      <c r="FCW75" s="0"/>
      <c r="FCX75" s="0"/>
      <c r="FCY75" s="0"/>
      <c r="FCZ75" s="0"/>
      <c r="FDA75" s="0"/>
      <c r="FDB75" s="0"/>
      <c r="FDC75" s="0"/>
      <c r="FDD75" s="0"/>
      <c r="FDE75" s="0"/>
      <c r="FDF75" s="0"/>
      <c r="FDG75" s="0"/>
      <c r="FDH75" s="0"/>
      <c r="FDI75" s="0"/>
      <c r="FDJ75" s="0"/>
      <c r="FDK75" s="0"/>
      <c r="FDL75" s="0"/>
      <c r="FDM75" s="0"/>
      <c r="FDN75" s="0"/>
      <c r="FDO75" s="0"/>
      <c r="FDP75" s="0"/>
      <c r="FDQ75" s="0"/>
      <c r="FDR75" s="0"/>
      <c r="FDS75" s="0"/>
      <c r="FDT75" s="0"/>
      <c r="FDU75" s="0"/>
      <c r="FDV75" s="0"/>
      <c r="FDW75" s="0"/>
      <c r="FDX75" s="0"/>
      <c r="FDY75" s="0"/>
      <c r="FDZ75" s="0"/>
      <c r="FEA75" s="0"/>
      <c r="FEB75" s="0"/>
      <c r="FEC75" s="0"/>
      <c r="FED75" s="0"/>
      <c r="FEE75" s="0"/>
      <c r="FEF75" s="0"/>
      <c r="FEG75" s="0"/>
      <c r="FEH75" s="0"/>
      <c r="FEI75" s="0"/>
      <c r="FEJ75" s="0"/>
      <c r="FEK75" s="0"/>
      <c r="FEL75" s="0"/>
      <c r="FEM75" s="0"/>
      <c r="FEN75" s="0"/>
      <c r="FEO75" s="0"/>
      <c r="FEP75" s="0"/>
      <c r="FEQ75" s="0"/>
      <c r="FER75" s="0"/>
      <c r="FES75" s="0"/>
      <c r="FET75" s="0"/>
      <c r="FEU75" s="0"/>
      <c r="FEV75" s="0"/>
      <c r="FEW75" s="0"/>
      <c r="FEX75" s="0"/>
      <c r="FEY75" s="0"/>
      <c r="FEZ75" s="0"/>
      <c r="FFA75" s="0"/>
      <c r="FFB75" s="0"/>
      <c r="FFC75" s="0"/>
      <c r="FFD75" s="0"/>
      <c r="FFE75" s="0"/>
      <c r="FFF75" s="0"/>
      <c r="FFG75" s="0"/>
      <c r="FFH75" s="0"/>
      <c r="FFI75" s="0"/>
      <c r="FFJ75" s="0"/>
      <c r="FFK75" s="0"/>
      <c r="FFL75" s="0"/>
      <c r="FFM75" s="0"/>
      <c r="FFN75" s="0"/>
      <c r="FFO75" s="0"/>
      <c r="FFP75" s="0"/>
      <c r="FFQ75" s="0"/>
      <c r="FFR75" s="0"/>
      <c r="FFS75" s="0"/>
      <c r="FFT75" s="0"/>
      <c r="FFU75" s="0"/>
      <c r="FFV75" s="0"/>
      <c r="FFW75" s="0"/>
      <c r="FFX75" s="0"/>
      <c r="FFY75" s="0"/>
      <c r="FFZ75" s="0"/>
      <c r="FGA75" s="0"/>
      <c r="FGB75" s="0"/>
      <c r="FGC75" s="0"/>
      <c r="FGD75" s="0"/>
      <c r="FGE75" s="0"/>
      <c r="FGF75" s="0"/>
      <c r="FGG75" s="0"/>
      <c r="FGH75" s="0"/>
      <c r="FGI75" s="0"/>
      <c r="FGJ75" s="0"/>
      <c r="FGK75" s="0"/>
      <c r="FGL75" s="0"/>
      <c r="FGM75" s="0"/>
      <c r="FGN75" s="0"/>
      <c r="FGO75" s="0"/>
      <c r="FGP75" s="0"/>
      <c r="FGQ75" s="0"/>
      <c r="FGR75" s="0"/>
      <c r="FGS75" s="0"/>
      <c r="FGT75" s="0"/>
      <c r="FGU75" s="0"/>
      <c r="FGV75" s="0"/>
      <c r="FGW75" s="0"/>
      <c r="FGX75" s="0"/>
      <c r="FGY75" s="0"/>
      <c r="FGZ75" s="0"/>
      <c r="FHA75" s="0"/>
      <c r="FHB75" s="0"/>
      <c r="FHC75" s="0"/>
      <c r="FHD75" s="0"/>
      <c r="FHE75" s="0"/>
      <c r="FHF75" s="0"/>
      <c r="FHG75" s="0"/>
      <c r="FHH75" s="0"/>
      <c r="FHI75" s="0"/>
      <c r="FHJ75" s="0"/>
      <c r="FHK75" s="0"/>
      <c r="FHL75" s="0"/>
      <c r="FHM75" s="0"/>
      <c r="FHN75" s="0"/>
      <c r="FHO75" s="0"/>
      <c r="FHP75" s="0"/>
      <c r="FHQ75" s="0"/>
      <c r="FHR75" s="0"/>
      <c r="FHS75" s="0"/>
      <c r="FHT75" s="0"/>
      <c r="FHU75" s="0"/>
      <c r="FHV75" s="0"/>
      <c r="FHW75" s="0"/>
      <c r="FHX75" s="0"/>
      <c r="FHY75" s="0"/>
      <c r="FHZ75" s="0"/>
      <c r="FIA75" s="0"/>
      <c r="FIB75" s="0"/>
      <c r="FIC75" s="0"/>
      <c r="FID75" s="0"/>
      <c r="FIE75" s="0"/>
      <c r="FIF75" s="0"/>
      <c r="FIG75" s="0"/>
      <c r="FIH75" s="0"/>
      <c r="FII75" s="0"/>
      <c r="FIJ75" s="0"/>
      <c r="FIK75" s="0"/>
      <c r="FIL75" s="0"/>
      <c r="FIM75" s="0"/>
      <c r="FIN75" s="0"/>
      <c r="FIO75" s="0"/>
      <c r="FIP75" s="0"/>
      <c r="FIQ75" s="0"/>
      <c r="FIR75" s="0"/>
      <c r="FIS75" s="0"/>
      <c r="FIT75" s="0"/>
      <c r="FIU75" s="0"/>
      <c r="FIV75" s="0"/>
      <c r="FIW75" s="0"/>
      <c r="FIX75" s="0"/>
      <c r="FIY75" s="0"/>
      <c r="FIZ75" s="0"/>
      <c r="FJA75" s="0"/>
      <c r="FJB75" s="0"/>
      <c r="FJC75" s="0"/>
      <c r="FJD75" s="0"/>
      <c r="FJE75" s="0"/>
      <c r="FJF75" s="0"/>
      <c r="FJG75" s="0"/>
      <c r="FJH75" s="0"/>
      <c r="FJI75" s="0"/>
      <c r="FJJ75" s="0"/>
      <c r="FJK75" s="0"/>
      <c r="FJL75" s="0"/>
      <c r="FJM75" s="0"/>
      <c r="FJN75" s="0"/>
      <c r="FJO75" s="0"/>
      <c r="FJP75" s="0"/>
      <c r="FJQ75" s="0"/>
      <c r="FJR75" s="0"/>
      <c r="FJS75" s="0"/>
      <c r="FJT75" s="0"/>
      <c r="FJU75" s="0"/>
      <c r="FJV75" s="0"/>
      <c r="FJW75" s="0"/>
      <c r="FJX75" s="0"/>
      <c r="FJY75" s="0"/>
      <c r="FJZ75" s="0"/>
      <c r="FKA75" s="0"/>
      <c r="FKB75" s="0"/>
      <c r="FKC75" s="0"/>
      <c r="FKD75" s="0"/>
      <c r="FKE75" s="0"/>
      <c r="FKF75" s="0"/>
      <c r="FKG75" s="0"/>
      <c r="FKH75" s="0"/>
      <c r="FKI75" s="0"/>
      <c r="FKJ75" s="0"/>
      <c r="FKK75" s="0"/>
      <c r="FKL75" s="0"/>
      <c r="FKM75" s="0"/>
      <c r="FKN75" s="0"/>
      <c r="FKO75" s="0"/>
      <c r="FKP75" s="0"/>
      <c r="FKQ75" s="0"/>
      <c r="FKR75" s="0"/>
      <c r="FKS75" s="0"/>
      <c r="FKT75" s="0"/>
      <c r="FKU75" s="0"/>
      <c r="FKV75" s="0"/>
      <c r="FKW75" s="0"/>
      <c r="FKX75" s="0"/>
      <c r="FKY75" s="0"/>
      <c r="FKZ75" s="0"/>
      <c r="FLA75" s="0"/>
      <c r="FLB75" s="0"/>
      <c r="FLC75" s="0"/>
      <c r="FLD75" s="0"/>
      <c r="FLE75" s="0"/>
      <c r="FLF75" s="0"/>
      <c r="FLG75" s="0"/>
      <c r="FLH75" s="0"/>
      <c r="FLI75" s="0"/>
      <c r="FLJ75" s="0"/>
      <c r="FLK75" s="0"/>
      <c r="FLL75" s="0"/>
      <c r="FLM75" s="0"/>
      <c r="FLN75" s="0"/>
      <c r="FLO75" s="0"/>
      <c r="FLP75" s="0"/>
      <c r="FLQ75" s="0"/>
      <c r="FLR75" s="0"/>
      <c r="FLS75" s="0"/>
      <c r="FLT75" s="0"/>
      <c r="FLU75" s="0"/>
      <c r="FLV75" s="0"/>
      <c r="FLW75" s="0"/>
      <c r="FLX75" s="0"/>
      <c r="FLY75" s="0"/>
      <c r="FLZ75" s="0"/>
      <c r="FMA75" s="0"/>
      <c r="FMB75" s="0"/>
      <c r="FMC75" s="0"/>
      <c r="FMD75" s="0"/>
      <c r="FME75" s="0"/>
      <c r="FMF75" s="0"/>
      <c r="FMG75" s="0"/>
      <c r="FMH75" s="0"/>
      <c r="FMI75" s="0"/>
      <c r="FMJ75" s="0"/>
      <c r="FMK75" s="0"/>
      <c r="FML75" s="0"/>
      <c r="FMM75" s="0"/>
      <c r="FMN75" s="0"/>
      <c r="FMO75" s="0"/>
      <c r="FMP75" s="0"/>
      <c r="FMQ75" s="0"/>
      <c r="FMR75" s="0"/>
      <c r="FMS75" s="0"/>
      <c r="FMT75" s="0"/>
      <c r="FMU75" s="0"/>
      <c r="FMV75" s="0"/>
      <c r="FMW75" s="0"/>
      <c r="FMX75" s="0"/>
      <c r="FMY75" s="0"/>
      <c r="FMZ75" s="0"/>
      <c r="FNA75" s="0"/>
      <c r="FNB75" s="0"/>
      <c r="FNC75" s="0"/>
      <c r="FND75" s="0"/>
      <c r="FNE75" s="0"/>
      <c r="FNF75" s="0"/>
      <c r="FNG75" s="0"/>
      <c r="FNH75" s="0"/>
      <c r="FNI75" s="0"/>
      <c r="FNJ75" s="0"/>
      <c r="FNK75" s="0"/>
      <c r="FNL75" s="0"/>
      <c r="FNM75" s="0"/>
      <c r="FNN75" s="0"/>
      <c r="FNO75" s="0"/>
      <c r="FNP75" s="0"/>
      <c r="FNQ75" s="0"/>
      <c r="FNR75" s="0"/>
      <c r="FNS75" s="0"/>
      <c r="FNT75" s="0"/>
      <c r="FNU75" s="0"/>
      <c r="FNV75" s="0"/>
      <c r="FNW75" s="0"/>
      <c r="FNX75" s="0"/>
      <c r="FNY75" s="0"/>
      <c r="FNZ75" s="0"/>
      <c r="FOA75" s="0"/>
      <c r="FOB75" s="0"/>
      <c r="FOC75" s="0"/>
      <c r="FOD75" s="0"/>
      <c r="FOE75" s="0"/>
      <c r="FOF75" s="0"/>
      <c r="FOG75" s="0"/>
      <c r="FOH75" s="0"/>
      <c r="FOI75" s="0"/>
      <c r="FOJ75" s="0"/>
      <c r="FOK75" s="0"/>
      <c r="FOL75" s="0"/>
      <c r="FOM75" s="0"/>
      <c r="FON75" s="0"/>
      <c r="FOO75" s="0"/>
      <c r="FOP75" s="0"/>
      <c r="FOQ75" s="0"/>
      <c r="FOR75" s="0"/>
      <c r="FOS75" s="0"/>
      <c r="FOT75" s="0"/>
      <c r="FOU75" s="0"/>
      <c r="FOV75" s="0"/>
      <c r="FOW75" s="0"/>
      <c r="FOX75" s="0"/>
      <c r="FOY75" s="0"/>
      <c r="FOZ75" s="0"/>
      <c r="FPA75" s="0"/>
      <c r="FPB75" s="0"/>
      <c r="FPC75" s="0"/>
      <c r="FPD75" s="0"/>
      <c r="FPE75" s="0"/>
      <c r="FPF75" s="0"/>
      <c r="FPG75" s="0"/>
      <c r="FPH75" s="0"/>
      <c r="FPI75" s="0"/>
      <c r="FPJ75" s="0"/>
      <c r="FPK75" s="0"/>
      <c r="FPL75" s="0"/>
      <c r="FPM75" s="0"/>
      <c r="FPN75" s="0"/>
      <c r="FPO75" s="0"/>
      <c r="FPP75" s="0"/>
      <c r="FPQ75" s="0"/>
      <c r="FPR75" s="0"/>
      <c r="FPS75" s="0"/>
      <c r="FPT75" s="0"/>
      <c r="FPU75" s="0"/>
      <c r="FPV75" s="0"/>
      <c r="FPW75" s="0"/>
      <c r="FPX75" s="0"/>
      <c r="FPY75" s="0"/>
      <c r="FPZ75" s="0"/>
      <c r="FQA75" s="0"/>
      <c r="FQB75" s="0"/>
      <c r="FQC75" s="0"/>
      <c r="FQD75" s="0"/>
      <c r="FQE75" s="0"/>
      <c r="FQF75" s="0"/>
      <c r="FQG75" s="0"/>
      <c r="FQH75" s="0"/>
      <c r="FQI75" s="0"/>
      <c r="FQJ75" s="0"/>
      <c r="FQK75" s="0"/>
      <c r="FQL75" s="0"/>
      <c r="FQM75" s="0"/>
      <c r="FQN75" s="0"/>
      <c r="FQO75" s="0"/>
      <c r="FQP75" s="0"/>
      <c r="FQQ75" s="0"/>
      <c r="FQR75" s="0"/>
      <c r="FQS75" s="0"/>
      <c r="FQT75" s="0"/>
      <c r="FQU75" s="0"/>
      <c r="FQV75" s="0"/>
      <c r="FQW75" s="0"/>
      <c r="FQX75" s="0"/>
      <c r="FQY75" s="0"/>
      <c r="FQZ75" s="0"/>
      <c r="FRA75" s="0"/>
      <c r="FRB75" s="0"/>
      <c r="FRC75" s="0"/>
      <c r="FRD75" s="0"/>
      <c r="FRE75" s="0"/>
      <c r="FRF75" s="0"/>
      <c r="FRG75" s="0"/>
      <c r="FRH75" s="0"/>
      <c r="FRI75" s="0"/>
      <c r="FRJ75" s="0"/>
      <c r="FRK75" s="0"/>
      <c r="FRL75" s="0"/>
      <c r="FRM75" s="0"/>
      <c r="FRN75" s="0"/>
      <c r="FRO75" s="0"/>
      <c r="FRP75" s="0"/>
      <c r="FRQ75" s="0"/>
      <c r="FRR75" s="0"/>
      <c r="FRS75" s="0"/>
      <c r="FRT75" s="0"/>
      <c r="FRU75" s="0"/>
      <c r="FRV75" s="0"/>
      <c r="FRW75" s="0"/>
      <c r="FRX75" s="0"/>
      <c r="FRY75" s="0"/>
      <c r="FRZ75" s="0"/>
      <c r="FSA75" s="0"/>
      <c r="FSB75" s="0"/>
      <c r="FSC75" s="0"/>
      <c r="FSD75" s="0"/>
      <c r="FSE75" s="0"/>
      <c r="FSF75" s="0"/>
      <c r="FSG75" s="0"/>
      <c r="FSH75" s="0"/>
      <c r="FSI75" s="0"/>
      <c r="FSJ75" s="0"/>
      <c r="FSK75" s="0"/>
      <c r="FSL75" s="0"/>
      <c r="FSM75" s="0"/>
      <c r="FSN75" s="0"/>
      <c r="FSO75" s="0"/>
      <c r="FSP75" s="0"/>
      <c r="FSQ75" s="0"/>
      <c r="FSR75" s="0"/>
      <c r="FSS75" s="0"/>
      <c r="FST75" s="0"/>
      <c r="FSU75" s="0"/>
      <c r="FSV75" s="0"/>
      <c r="FSW75" s="0"/>
      <c r="FSX75" s="0"/>
      <c r="FSY75" s="0"/>
      <c r="FSZ75" s="0"/>
      <c r="FTA75" s="0"/>
      <c r="FTB75" s="0"/>
      <c r="FTC75" s="0"/>
      <c r="FTD75" s="0"/>
      <c r="FTE75" s="0"/>
      <c r="FTF75" s="0"/>
      <c r="FTG75" s="0"/>
      <c r="FTH75" s="0"/>
      <c r="FTI75" s="0"/>
      <c r="FTJ75" s="0"/>
      <c r="FTK75" s="0"/>
      <c r="FTL75" s="0"/>
      <c r="FTM75" s="0"/>
      <c r="FTN75" s="0"/>
      <c r="FTO75" s="0"/>
      <c r="FTP75" s="0"/>
      <c r="FTQ75" s="0"/>
      <c r="FTR75" s="0"/>
      <c r="FTS75" s="0"/>
      <c r="FTT75" s="0"/>
      <c r="FTU75" s="0"/>
      <c r="FTV75" s="0"/>
      <c r="FTW75" s="0"/>
      <c r="FTX75" s="0"/>
      <c r="FTY75" s="0"/>
      <c r="FTZ75" s="0"/>
      <c r="FUA75" s="0"/>
      <c r="FUB75" s="0"/>
      <c r="FUC75" s="0"/>
      <c r="FUD75" s="0"/>
      <c r="FUE75" s="0"/>
      <c r="FUF75" s="0"/>
      <c r="FUG75" s="0"/>
      <c r="FUH75" s="0"/>
      <c r="FUI75" s="0"/>
      <c r="FUJ75" s="0"/>
      <c r="FUK75" s="0"/>
      <c r="FUL75" s="0"/>
      <c r="FUM75" s="0"/>
      <c r="FUN75" s="0"/>
      <c r="FUO75" s="0"/>
      <c r="FUP75" s="0"/>
      <c r="FUQ75" s="0"/>
      <c r="FUR75" s="0"/>
      <c r="FUS75" s="0"/>
      <c r="FUT75" s="0"/>
      <c r="FUU75" s="0"/>
      <c r="FUV75" s="0"/>
      <c r="FUW75" s="0"/>
      <c r="FUX75" s="0"/>
      <c r="FUY75" s="0"/>
      <c r="FUZ75" s="0"/>
      <c r="FVA75" s="0"/>
      <c r="FVB75" s="0"/>
      <c r="FVC75" s="0"/>
      <c r="FVD75" s="0"/>
      <c r="FVE75" s="0"/>
      <c r="FVF75" s="0"/>
      <c r="FVG75" s="0"/>
      <c r="FVH75" s="0"/>
      <c r="FVI75" s="0"/>
      <c r="FVJ75" s="0"/>
      <c r="FVK75" s="0"/>
      <c r="FVL75" s="0"/>
      <c r="FVM75" s="0"/>
      <c r="FVN75" s="0"/>
      <c r="FVO75" s="0"/>
      <c r="FVP75" s="0"/>
      <c r="FVQ75" s="0"/>
      <c r="FVR75" s="0"/>
      <c r="FVS75" s="0"/>
      <c r="FVT75" s="0"/>
      <c r="FVU75" s="0"/>
      <c r="FVV75" s="0"/>
      <c r="FVW75" s="0"/>
      <c r="FVX75" s="0"/>
      <c r="FVY75" s="0"/>
      <c r="FVZ75" s="0"/>
      <c r="FWA75" s="0"/>
      <c r="FWB75" s="0"/>
      <c r="FWC75" s="0"/>
      <c r="FWD75" s="0"/>
      <c r="FWE75" s="0"/>
      <c r="FWF75" s="0"/>
      <c r="FWG75" s="0"/>
      <c r="FWH75" s="0"/>
      <c r="FWI75" s="0"/>
      <c r="FWJ75" s="0"/>
      <c r="FWK75" s="0"/>
      <c r="FWL75" s="0"/>
      <c r="FWM75" s="0"/>
      <c r="FWN75" s="0"/>
      <c r="FWO75" s="0"/>
      <c r="FWP75" s="0"/>
      <c r="FWQ75" s="0"/>
      <c r="FWR75" s="0"/>
      <c r="FWS75" s="0"/>
      <c r="FWT75" s="0"/>
      <c r="FWU75" s="0"/>
      <c r="FWV75" s="0"/>
      <c r="FWW75" s="0"/>
      <c r="FWX75" s="0"/>
      <c r="FWY75" s="0"/>
      <c r="FWZ75" s="0"/>
      <c r="FXA75" s="0"/>
      <c r="FXB75" s="0"/>
      <c r="FXC75" s="0"/>
      <c r="FXD75" s="0"/>
      <c r="FXE75" s="0"/>
      <c r="FXF75" s="0"/>
      <c r="FXG75" s="0"/>
      <c r="FXH75" s="0"/>
      <c r="FXI75" s="0"/>
      <c r="FXJ75" s="0"/>
      <c r="FXK75" s="0"/>
      <c r="FXL75" s="0"/>
      <c r="FXM75" s="0"/>
      <c r="FXN75" s="0"/>
      <c r="FXO75" s="0"/>
      <c r="FXP75" s="0"/>
      <c r="FXQ75" s="0"/>
      <c r="FXR75" s="0"/>
      <c r="FXS75" s="0"/>
      <c r="FXT75" s="0"/>
      <c r="FXU75" s="0"/>
      <c r="FXV75" s="0"/>
      <c r="FXW75" s="0"/>
      <c r="FXX75" s="0"/>
      <c r="FXY75" s="0"/>
      <c r="FXZ75" s="0"/>
      <c r="FYA75" s="0"/>
      <c r="FYB75" s="0"/>
      <c r="FYC75" s="0"/>
      <c r="FYD75" s="0"/>
      <c r="FYE75" s="0"/>
      <c r="FYF75" s="0"/>
      <c r="FYG75" s="0"/>
      <c r="FYH75" s="0"/>
      <c r="FYI75" s="0"/>
      <c r="FYJ75" s="0"/>
      <c r="FYK75" s="0"/>
      <c r="FYL75" s="0"/>
      <c r="FYM75" s="0"/>
      <c r="FYN75" s="0"/>
      <c r="FYO75" s="0"/>
      <c r="FYP75" s="0"/>
      <c r="FYQ75" s="0"/>
      <c r="FYR75" s="0"/>
      <c r="FYS75" s="0"/>
      <c r="FYT75" s="0"/>
      <c r="FYU75" s="0"/>
      <c r="FYV75" s="0"/>
      <c r="FYW75" s="0"/>
      <c r="FYX75" s="0"/>
      <c r="FYY75" s="0"/>
      <c r="FYZ75" s="0"/>
      <c r="FZA75" s="0"/>
      <c r="FZB75" s="0"/>
      <c r="FZC75" s="0"/>
      <c r="FZD75" s="0"/>
      <c r="FZE75" s="0"/>
      <c r="FZF75" s="0"/>
      <c r="FZG75" s="0"/>
      <c r="FZH75" s="0"/>
      <c r="FZI75" s="0"/>
      <c r="FZJ75" s="0"/>
      <c r="FZK75" s="0"/>
      <c r="FZL75" s="0"/>
      <c r="FZM75" s="0"/>
      <c r="FZN75" s="0"/>
      <c r="FZO75" s="0"/>
      <c r="FZP75" s="0"/>
      <c r="FZQ75" s="0"/>
      <c r="FZR75" s="0"/>
      <c r="FZS75" s="0"/>
      <c r="FZT75" s="0"/>
      <c r="FZU75" s="0"/>
      <c r="FZV75" s="0"/>
      <c r="FZW75" s="0"/>
      <c r="FZX75" s="0"/>
      <c r="FZY75" s="0"/>
      <c r="FZZ75" s="0"/>
      <c r="GAA75" s="0"/>
      <c r="GAB75" s="0"/>
      <c r="GAC75" s="0"/>
      <c r="GAD75" s="0"/>
      <c r="GAE75" s="0"/>
      <c r="GAF75" s="0"/>
      <c r="GAG75" s="0"/>
      <c r="GAH75" s="0"/>
      <c r="GAI75" s="0"/>
      <c r="GAJ75" s="0"/>
      <c r="GAK75" s="0"/>
      <c r="GAL75" s="0"/>
      <c r="GAM75" s="0"/>
      <c r="GAN75" s="0"/>
      <c r="GAO75" s="0"/>
      <c r="GAP75" s="0"/>
      <c r="GAQ75" s="0"/>
      <c r="GAR75" s="0"/>
      <c r="GAS75" s="0"/>
      <c r="GAT75" s="0"/>
      <c r="GAU75" s="0"/>
      <c r="GAV75" s="0"/>
      <c r="GAW75" s="0"/>
      <c r="GAX75" s="0"/>
      <c r="GAY75" s="0"/>
      <c r="GAZ75" s="0"/>
      <c r="GBA75" s="0"/>
      <c r="GBB75" s="0"/>
      <c r="GBC75" s="0"/>
      <c r="GBD75" s="0"/>
      <c r="GBE75" s="0"/>
      <c r="GBF75" s="0"/>
      <c r="GBG75" s="0"/>
      <c r="GBH75" s="0"/>
      <c r="GBI75" s="0"/>
      <c r="GBJ75" s="0"/>
      <c r="GBK75" s="0"/>
      <c r="GBL75" s="0"/>
      <c r="GBM75" s="0"/>
      <c r="GBN75" s="0"/>
      <c r="GBO75" s="0"/>
      <c r="GBP75" s="0"/>
      <c r="GBQ75" s="0"/>
      <c r="GBR75" s="0"/>
      <c r="GBS75" s="0"/>
      <c r="GBT75" s="0"/>
      <c r="GBU75" s="0"/>
      <c r="GBV75" s="0"/>
      <c r="GBW75" s="0"/>
      <c r="GBX75" s="0"/>
      <c r="GBY75" s="0"/>
      <c r="GBZ75" s="0"/>
      <c r="GCA75" s="0"/>
      <c r="GCB75" s="0"/>
      <c r="GCC75" s="0"/>
      <c r="GCD75" s="0"/>
      <c r="GCE75" s="0"/>
      <c r="GCF75" s="0"/>
      <c r="GCG75" s="0"/>
      <c r="GCH75" s="0"/>
      <c r="GCI75" s="0"/>
      <c r="GCJ75" s="0"/>
      <c r="GCK75" s="0"/>
      <c r="GCL75" s="0"/>
      <c r="GCM75" s="0"/>
      <c r="GCN75" s="0"/>
      <c r="GCO75" s="0"/>
      <c r="GCP75" s="0"/>
      <c r="GCQ75" s="0"/>
      <c r="GCR75" s="0"/>
      <c r="GCS75" s="0"/>
      <c r="GCT75" s="0"/>
      <c r="GCU75" s="0"/>
      <c r="GCV75" s="0"/>
      <c r="GCW75" s="0"/>
      <c r="GCX75" s="0"/>
      <c r="GCY75" s="0"/>
      <c r="GCZ75" s="0"/>
      <c r="GDA75" s="0"/>
      <c r="GDB75" s="0"/>
      <c r="GDC75" s="0"/>
      <c r="GDD75" s="0"/>
      <c r="GDE75" s="0"/>
      <c r="GDF75" s="0"/>
      <c r="GDG75" s="0"/>
      <c r="GDH75" s="0"/>
      <c r="GDI75" s="0"/>
      <c r="GDJ75" s="0"/>
      <c r="GDK75" s="0"/>
      <c r="GDL75" s="0"/>
      <c r="GDM75" s="0"/>
      <c r="GDN75" s="0"/>
      <c r="GDO75" s="0"/>
      <c r="GDP75" s="0"/>
      <c r="GDQ75" s="0"/>
      <c r="GDR75" s="0"/>
      <c r="GDS75" s="0"/>
      <c r="GDT75" s="0"/>
      <c r="GDU75" s="0"/>
      <c r="GDV75" s="0"/>
      <c r="GDW75" s="0"/>
      <c r="GDX75" s="0"/>
      <c r="GDY75" s="0"/>
      <c r="GDZ75" s="0"/>
      <c r="GEA75" s="0"/>
      <c r="GEB75" s="0"/>
      <c r="GEC75" s="0"/>
      <c r="GED75" s="0"/>
      <c r="GEE75" s="0"/>
      <c r="GEF75" s="0"/>
      <c r="GEG75" s="0"/>
      <c r="GEH75" s="0"/>
      <c r="GEI75" s="0"/>
      <c r="GEJ75" s="0"/>
      <c r="GEK75" s="0"/>
      <c r="GEL75" s="0"/>
      <c r="GEM75" s="0"/>
      <c r="GEN75" s="0"/>
      <c r="GEO75" s="0"/>
      <c r="GEP75" s="0"/>
      <c r="GEQ75" s="0"/>
      <c r="GER75" s="0"/>
      <c r="GES75" s="0"/>
      <c r="GET75" s="0"/>
      <c r="GEU75" s="0"/>
      <c r="GEV75" s="0"/>
      <c r="GEW75" s="0"/>
      <c r="GEX75" s="0"/>
      <c r="GEY75" s="0"/>
      <c r="GEZ75" s="0"/>
      <c r="GFA75" s="0"/>
      <c r="GFB75" s="0"/>
      <c r="GFC75" s="0"/>
      <c r="GFD75" s="0"/>
      <c r="GFE75" s="0"/>
      <c r="GFF75" s="0"/>
      <c r="GFG75" s="0"/>
      <c r="GFH75" s="0"/>
      <c r="GFI75" s="0"/>
      <c r="GFJ75" s="0"/>
      <c r="GFK75" s="0"/>
      <c r="GFL75" s="0"/>
      <c r="GFM75" s="0"/>
      <c r="GFN75" s="0"/>
      <c r="GFO75" s="0"/>
      <c r="GFP75" s="0"/>
      <c r="GFQ75" s="0"/>
      <c r="GFR75" s="0"/>
      <c r="GFS75" s="0"/>
      <c r="GFT75" s="0"/>
      <c r="GFU75" s="0"/>
      <c r="GFV75" s="0"/>
      <c r="GFW75" s="0"/>
      <c r="GFX75" s="0"/>
      <c r="GFY75" s="0"/>
      <c r="GFZ75" s="0"/>
      <c r="GGA75" s="0"/>
      <c r="GGB75" s="0"/>
      <c r="GGC75" s="0"/>
      <c r="GGD75" s="0"/>
      <c r="GGE75" s="0"/>
      <c r="GGF75" s="0"/>
      <c r="GGG75" s="0"/>
      <c r="GGH75" s="0"/>
      <c r="GGI75" s="0"/>
      <c r="GGJ75" s="0"/>
      <c r="GGK75" s="0"/>
      <c r="GGL75" s="0"/>
      <c r="GGM75" s="0"/>
      <c r="GGN75" s="0"/>
      <c r="GGO75" s="0"/>
      <c r="GGP75" s="0"/>
      <c r="GGQ75" s="0"/>
      <c r="GGR75" s="0"/>
      <c r="GGS75" s="0"/>
      <c r="GGT75" s="0"/>
      <c r="GGU75" s="0"/>
      <c r="GGV75" s="0"/>
      <c r="GGW75" s="0"/>
      <c r="GGX75" s="0"/>
      <c r="GGY75" s="0"/>
      <c r="GGZ75" s="0"/>
      <c r="GHA75" s="0"/>
      <c r="GHB75" s="0"/>
      <c r="GHC75" s="0"/>
      <c r="GHD75" s="0"/>
      <c r="GHE75" s="0"/>
      <c r="GHF75" s="0"/>
      <c r="GHG75" s="0"/>
      <c r="GHH75" s="0"/>
      <c r="GHI75" s="0"/>
      <c r="GHJ75" s="0"/>
      <c r="GHK75" s="0"/>
      <c r="GHL75" s="0"/>
      <c r="GHM75" s="0"/>
      <c r="GHN75" s="0"/>
      <c r="GHO75" s="0"/>
      <c r="GHP75" s="0"/>
      <c r="GHQ75" s="0"/>
      <c r="GHR75" s="0"/>
      <c r="GHS75" s="0"/>
      <c r="GHT75" s="0"/>
      <c r="GHU75" s="0"/>
      <c r="GHV75" s="0"/>
      <c r="GHW75" s="0"/>
      <c r="GHX75" s="0"/>
      <c r="GHY75" s="0"/>
      <c r="GHZ75" s="0"/>
      <c r="GIA75" s="0"/>
      <c r="GIB75" s="0"/>
      <c r="GIC75" s="0"/>
      <c r="GID75" s="0"/>
      <c r="GIE75" s="0"/>
      <c r="GIF75" s="0"/>
      <c r="GIG75" s="0"/>
      <c r="GIH75" s="0"/>
      <c r="GII75" s="0"/>
      <c r="GIJ75" s="0"/>
      <c r="GIK75" s="0"/>
      <c r="GIL75" s="0"/>
      <c r="GIM75" s="0"/>
      <c r="GIN75" s="0"/>
      <c r="GIO75" s="0"/>
      <c r="GIP75" s="0"/>
      <c r="GIQ75" s="0"/>
      <c r="GIR75" s="0"/>
      <c r="GIS75" s="0"/>
      <c r="GIT75" s="0"/>
      <c r="GIU75" s="0"/>
      <c r="GIV75" s="0"/>
      <c r="GIW75" s="0"/>
      <c r="GIX75" s="0"/>
      <c r="GIY75" s="0"/>
      <c r="GIZ75" s="0"/>
      <c r="GJA75" s="0"/>
      <c r="GJB75" s="0"/>
      <c r="GJC75" s="0"/>
      <c r="GJD75" s="0"/>
      <c r="GJE75" s="0"/>
      <c r="GJF75" s="0"/>
      <c r="GJG75" s="0"/>
      <c r="GJH75" s="0"/>
      <c r="GJI75" s="0"/>
      <c r="GJJ75" s="0"/>
      <c r="GJK75" s="0"/>
      <c r="GJL75" s="0"/>
      <c r="GJM75" s="0"/>
      <c r="GJN75" s="0"/>
      <c r="GJO75" s="0"/>
      <c r="GJP75" s="0"/>
      <c r="GJQ75" s="0"/>
      <c r="GJR75" s="0"/>
      <c r="GJS75" s="0"/>
      <c r="GJT75" s="0"/>
      <c r="GJU75" s="0"/>
      <c r="GJV75" s="0"/>
      <c r="GJW75" s="0"/>
      <c r="GJX75" s="0"/>
      <c r="GJY75" s="0"/>
      <c r="GJZ75" s="0"/>
      <c r="GKA75" s="0"/>
      <c r="GKB75" s="0"/>
      <c r="GKC75" s="0"/>
      <c r="GKD75" s="0"/>
      <c r="GKE75" s="0"/>
      <c r="GKF75" s="0"/>
      <c r="GKG75" s="0"/>
      <c r="GKH75" s="0"/>
      <c r="GKI75" s="0"/>
      <c r="GKJ75" s="0"/>
      <c r="GKK75" s="0"/>
      <c r="GKL75" s="0"/>
      <c r="GKM75" s="0"/>
      <c r="GKN75" s="0"/>
      <c r="GKO75" s="0"/>
      <c r="GKP75" s="0"/>
      <c r="GKQ75" s="0"/>
      <c r="GKR75" s="0"/>
      <c r="GKS75" s="0"/>
      <c r="GKT75" s="0"/>
      <c r="GKU75" s="0"/>
      <c r="GKV75" s="0"/>
      <c r="GKW75" s="0"/>
      <c r="GKX75" s="0"/>
      <c r="GKY75" s="0"/>
      <c r="GKZ75" s="0"/>
      <c r="GLA75" s="0"/>
      <c r="GLB75" s="0"/>
      <c r="GLC75" s="0"/>
      <c r="GLD75" s="0"/>
      <c r="GLE75" s="0"/>
      <c r="GLF75" s="0"/>
      <c r="GLG75" s="0"/>
      <c r="GLH75" s="0"/>
      <c r="GLI75" s="0"/>
      <c r="GLJ75" s="0"/>
      <c r="GLK75" s="0"/>
      <c r="GLL75" s="0"/>
      <c r="GLM75" s="0"/>
      <c r="GLN75" s="0"/>
      <c r="GLO75" s="0"/>
      <c r="GLP75" s="0"/>
      <c r="GLQ75" s="0"/>
      <c r="GLR75" s="0"/>
      <c r="GLS75" s="0"/>
      <c r="GLT75" s="0"/>
      <c r="GLU75" s="0"/>
      <c r="GLV75" s="0"/>
      <c r="GLW75" s="0"/>
      <c r="GLX75" s="0"/>
      <c r="GLY75" s="0"/>
      <c r="GLZ75" s="0"/>
      <c r="GMA75" s="0"/>
      <c r="GMB75" s="0"/>
      <c r="GMC75" s="0"/>
      <c r="GMD75" s="0"/>
      <c r="GME75" s="0"/>
      <c r="GMF75" s="0"/>
      <c r="GMG75" s="0"/>
      <c r="GMH75" s="0"/>
      <c r="GMI75" s="0"/>
      <c r="GMJ75" s="0"/>
      <c r="GMK75" s="0"/>
      <c r="GML75" s="0"/>
      <c r="GMM75" s="0"/>
      <c r="GMN75" s="0"/>
      <c r="GMO75" s="0"/>
      <c r="GMP75" s="0"/>
      <c r="GMQ75" s="0"/>
      <c r="GMR75" s="0"/>
      <c r="GMS75" s="0"/>
      <c r="GMT75" s="0"/>
      <c r="GMU75" s="0"/>
      <c r="GMV75" s="0"/>
      <c r="GMW75" s="0"/>
      <c r="GMX75" s="0"/>
      <c r="GMY75" s="0"/>
      <c r="GMZ75" s="0"/>
      <c r="GNA75" s="0"/>
      <c r="GNB75" s="0"/>
      <c r="GNC75" s="0"/>
      <c r="GND75" s="0"/>
      <c r="GNE75" s="0"/>
      <c r="GNF75" s="0"/>
      <c r="GNG75" s="0"/>
      <c r="GNH75" s="0"/>
      <c r="GNI75" s="0"/>
      <c r="GNJ75" s="0"/>
      <c r="GNK75" s="0"/>
      <c r="GNL75" s="0"/>
      <c r="GNM75" s="0"/>
      <c r="GNN75" s="0"/>
      <c r="GNO75" s="0"/>
      <c r="GNP75" s="0"/>
      <c r="GNQ75" s="0"/>
      <c r="GNR75" s="0"/>
      <c r="GNS75" s="0"/>
      <c r="GNT75" s="0"/>
      <c r="GNU75" s="0"/>
      <c r="GNV75" s="0"/>
      <c r="GNW75" s="0"/>
      <c r="GNX75" s="0"/>
      <c r="GNY75" s="0"/>
      <c r="GNZ75" s="0"/>
      <c r="GOA75" s="0"/>
      <c r="GOB75" s="0"/>
      <c r="GOC75" s="0"/>
      <c r="GOD75" s="0"/>
      <c r="GOE75" s="0"/>
      <c r="GOF75" s="0"/>
      <c r="GOG75" s="0"/>
      <c r="GOH75" s="0"/>
      <c r="GOI75" s="0"/>
      <c r="GOJ75" s="0"/>
      <c r="GOK75" s="0"/>
      <c r="GOL75" s="0"/>
      <c r="GOM75" s="0"/>
      <c r="GON75" s="0"/>
      <c r="GOO75" s="0"/>
      <c r="GOP75" s="0"/>
      <c r="GOQ75" s="0"/>
      <c r="GOR75" s="0"/>
      <c r="GOS75" s="0"/>
      <c r="GOT75" s="0"/>
      <c r="GOU75" s="0"/>
      <c r="GOV75" s="0"/>
      <c r="GOW75" s="0"/>
      <c r="GOX75" s="0"/>
      <c r="GOY75" s="0"/>
      <c r="GOZ75" s="0"/>
      <c r="GPA75" s="0"/>
      <c r="GPB75" s="0"/>
      <c r="GPC75" s="0"/>
      <c r="GPD75" s="0"/>
      <c r="GPE75" s="0"/>
      <c r="GPF75" s="0"/>
      <c r="GPG75" s="0"/>
      <c r="GPH75" s="0"/>
      <c r="GPI75" s="0"/>
      <c r="GPJ75" s="0"/>
      <c r="GPK75" s="0"/>
      <c r="GPL75" s="0"/>
      <c r="GPM75" s="0"/>
      <c r="GPN75" s="0"/>
      <c r="GPO75" s="0"/>
      <c r="GPP75" s="0"/>
      <c r="GPQ75" s="0"/>
      <c r="GPR75" s="0"/>
      <c r="GPS75" s="0"/>
      <c r="GPT75" s="0"/>
      <c r="GPU75" s="0"/>
      <c r="GPV75" s="0"/>
      <c r="GPW75" s="0"/>
      <c r="GPX75" s="0"/>
      <c r="GPY75" s="0"/>
      <c r="GPZ75" s="0"/>
      <c r="GQA75" s="0"/>
      <c r="GQB75" s="0"/>
      <c r="GQC75" s="0"/>
      <c r="GQD75" s="0"/>
      <c r="GQE75" s="0"/>
      <c r="GQF75" s="0"/>
      <c r="GQG75" s="0"/>
      <c r="GQH75" s="0"/>
      <c r="GQI75" s="0"/>
      <c r="GQJ75" s="0"/>
      <c r="GQK75" s="0"/>
      <c r="GQL75" s="0"/>
      <c r="GQM75" s="0"/>
      <c r="GQN75" s="0"/>
      <c r="GQO75" s="0"/>
      <c r="GQP75" s="0"/>
      <c r="GQQ75" s="0"/>
      <c r="GQR75" s="0"/>
      <c r="GQS75" s="0"/>
      <c r="GQT75" s="0"/>
      <c r="GQU75" s="0"/>
      <c r="GQV75" s="0"/>
      <c r="GQW75" s="0"/>
      <c r="GQX75" s="0"/>
      <c r="GQY75" s="0"/>
      <c r="GQZ75" s="0"/>
      <c r="GRA75" s="0"/>
      <c r="GRB75" s="0"/>
      <c r="GRC75" s="0"/>
      <c r="GRD75" s="0"/>
      <c r="GRE75" s="0"/>
      <c r="GRF75" s="0"/>
      <c r="GRG75" s="0"/>
      <c r="GRH75" s="0"/>
      <c r="GRI75" s="0"/>
      <c r="GRJ75" s="0"/>
      <c r="GRK75" s="0"/>
      <c r="GRL75" s="0"/>
      <c r="GRM75" s="0"/>
      <c r="GRN75" s="0"/>
      <c r="GRO75" s="0"/>
      <c r="GRP75" s="0"/>
      <c r="GRQ75" s="0"/>
      <c r="GRR75" s="0"/>
      <c r="GRS75" s="0"/>
      <c r="GRT75" s="0"/>
      <c r="GRU75" s="0"/>
      <c r="GRV75" s="0"/>
      <c r="GRW75" s="0"/>
      <c r="GRX75" s="0"/>
      <c r="GRY75" s="0"/>
      <c r="GRZ75" s="0"/>
      <c r="GSA75" s="0"/>
      <c r="GSB75" s="0"/>
      <c r="GSC75" s="0"/>
      <c r="GSD75" s="0"/>
      <c r="GSE75" s="0"/>
      <c r="GSF75" s="0"/>
      <c r="GSG75" s="0"/>
      <c r="GSH75" s="0"/>
      <c r="GSI75" s="0"/>
      <c r="GSJ75" s="0"/>
      <c r="GSK75" s="0"/>
      <c r="GSL75" s="0"/>
      <c r="GSM75" s="0"/>
      <c r="GSN75" s="0"/>
      <c r="GSO75" s="0"/>
      <c r="GSP75" s="0"/>
      <c r="GSQ75" s="0"/>
      <c r="GSR75" s="0"/>
      <c r="GSS75" s="0"/>
      <c r="GST75" s="0"/>
      <c r="GSU75" s="0"/>
      <c r="GSV75" s="0"/>
      <c r="GSW75" s="0"/>
      <c r="GSX75" s="0"/>
      <c r="GSY75" s="0"/>
      <c r="GSZ75" s="0"/>
      <c r="GTA75" s="0"/>
      <c r="GTB75" s="0"/>
      <c r="GTC75" s="0"/>
      <c r="GTD75" s="0"/>
      <c r="GTE75" s="0"/>
      <c r="GTF75" s="0"/>
      <c r="GTG75" s="0"/>
      <c r="GTH75" s="0"/>
      <c r="GTI75" s="0"/>
      <c r="GTJ75" s="0"/>
      <c r="GTK75" s="0"/>
      <c r="GTL75" s="0"/>
      <c r="GTM75" s="0"/>
      <c r="GTN75" s="0"/>
      <c r="GTO75" s="0"/>
      <c r="GTP75" s="0"/>
      <c r="GTQ75" s="0"/>
      <c r="GTR75" s="0"/>
      <c r="GTS75" s="0"/>
      <c r="GTT75" s="0"/>
      <c r="GTU75" s="0"/>
      <c r="GTV75" s="0"/>
      <c r="GTW75" s="0"/>
      <c r="GTX75" s="0"/>
      <c r="GTY75" s="0"/>
      <c r="GTZ75" s="0"/>
      <c r="GUA75" s="0"/>
      <c r="GUB75" s="0"/>
      <c r="GUC75" s="0"/>
      <c r="GUD75" s="0"/>
      <c r="GUE75" s="0"/>
      <c r="GUF75" s="0"/>
      <c r="GUG75" s="0"/>
      <c r="GUH75" s="0"/>
      <c r="GUI75" s="0"/>
      <c r="GUJ75" s="0"/>
      <c r="GUK75" s="0"/>
      <c r="GUL75" s="0"/>
      <c r="GUM75" s="0"/>
      <c r="GUN75" s="0"/>
      <c r="GUO75" s="0"/>
      <c r="GUP75" s="0"/>
      <c r="GUQ75" s="0"/>
      <c r="GUR75" s="0"/>
      <c r="GUS75" s="0"/>
      <c r="GUT75" s="0"/>
      <c r="GUU75" s="0"/>
      <c r="GUV75" s="0"/>
      <c r="GUW75" s="0"/>
      <c r="GUX75" s="0"/>
      <c r="GUY75" s="0"/>
      <c r="GUZ75" s="0"/>
      <c r="GVA75" s="0"/>
      <c r="GVB75" s="0"/>
      <c r="GVC75" s="0"/>
      <c r="GVD75" s="0"/>
      <c r="GVE75" s="0"/>
      <c r="GVF75" s="0"/>
      <c r="GVG75" s="0"/>
      <c r="GVH75" s="0"/>
      <c r="GVI75" s="0"/>
      <c r="GVJ75" s="0"/>
      <c r="GVK75" s="0"/>
      <c r="GVL75" s="0"/>
      <c r="GVM75" s="0"/>
      <c r="GVN75" s="0"/>
      <c r="GVO75" s="0"/>
      <c r="GVP75" s="0"/>
      <c r="GVQ75" s="0"/>
      <c r="GVR75" s="0"/>
      <c r="GVS75" s="0"/>
      <c r="GVT75" s="0"/>
      <c r="GVU75" s="0"/>
      <c r="GVV75" s="0"/>
      <c r="GVW75" s="0"/>
      <c r="GVX75" s="0"/>
      <c r="GVY75" s="0"/>
      <c r="GVZ75" s="0"/>
      <c r="GWA75" s="0"/>
      <c r="GWB75" s="0"/>
      <c r="GWC75" s="0"/>
      <c r="GWD75" s="0"/>
      <c r="GWE75" s="0"/>
      <c r="GWF75" s="0"/>
      <c r="GWG75" s="0"/>
      <c r="GWH75" s="0"/>
      <c r="GWI75" s="0"/>
      <c r="GWJ75" s="0"/>
      <c r="GWK75" s="0"/>
      <c r="GWL75" s="0"/>
      <c r="GWM75" s="0"/>
      <c r="GWN75" s="0"/>
      <c r="GWO75" s="0"/>
      <c r="GWP75" s="0"/>
      <c r="GWQ75" s="0"/>
      <c r="GWR75" s="0"/>
      <c r="GWS75" s="0"/>
      <c r="GWT75" s="0"/>
      <c r="GWU75" s="0"/>
      <c r="GWV75" s="0"/>
      <c r="GWW75" s="0"/>
      <c r="GWX75" s="0"/>
      <c r="GWY75" s="0"/>
      <c r="GWZ75" s="0"/>
      <c r="GXA75" s="0"/>
      <c r="GXB75" s="0"/>
      <c r="GXC75" s="0"/>
      <c r="GXD75" s="0"/>
      <c r="GXE75" s="0"/>
      <c r="GXF75" s="0"/>
      <c r="GXG75" s="0"/>
      <c r="GXH75" s="0"/>
      <c r="GXI75" s="0"/>
      <c r="GXJ75" s="0"/>
      <c r="GXK75" s="0"/>
      <c r="GXL75" s="0"/>
      <c r="GXM75" s="0"/>
      <c r="GXN75" s="0"/>
      <c r="GXO75" s="0"/>
      <c r="GXP75" s="0"/>
      <c r="GXQ75" s="0"/>
      <c r="GXR75" s="0"/>
      <c r="GXS75" s="0"/>
      <c r="GXT75" s="0"/>
      <c r="GXU75" s="0"/>
      <c r="GXV75" s="0"/>
      <c r="GXW75" s="0"/>
      <c r="GXX75" s="0"/>
      <c r="GXY75" s="0"/>
      <c r="GXZ75" s="0"/>
      <c r="GYA75" s="0"/>
      <c r="GYB75" s="0"/>
      <c r="GYC75" s="0"/>
      <c r="GYD75" s="0"/>
      <c r="GYE75" s="0"/>
      <c r="GYF75" s="0"/>
      <c r="GYG75" s="0"/>
      <c r="GYH75" s="0"/>
      <c r="GYI75" s="0"/>
      <c r="GYJ75" s="0"/>
      <c r="GYK75" s="0"/>
      <c r="GYL75" s="0"/>
      <c r="GYM75" s="0"/>
      <c r="GYN75" s="0"/>
      <c r="GYO75" s="0"/>
      <c r="GYP75" s="0"/>
      <c r="GYQ75" s="0"/>
      <c r="GYR75" s="0"/>
      <c r="GYS75" s="0"/>
      <c r="GYT75" s="0"/>
      <c r="GYU75" s="0"/>
      <c r="GYV75" s="0"/>
      <c r="GYW75" s="0"/>
      <c r="GYX75" s="0"/>
      <c r="GYY75" s="0"/>
      <c r="GYZ75" s="0"/>
      <c r="GZA75" s="0"/>
      <c r="GZB75" s="0"/>
      <c r="GZC75" s="0"/>
      <c r="GZD75" s="0"/>
      <c r="GZE75" s="0"/>
      <c r="GZF75" s="0"/>
      <c r="GZG75" s="0"/>
      <c r="GZH75" s="0"/>
      <c r="GZI75" s="0"/>
      <c r="GZJ75" s="0"/>
      <c r="GZK75" s="0"/>
      <c r="GZL75" s="0"/>
      <c r="GZM75" s="0"/>
      <c r="GZN75" s="0"/>
      <c r="GZO75" s="0"/>
      <c r="GZP75" s="0"/>
      <c r="GZQ75" s="0"/>
      <c r="GZR75" s="0"/>
      <c r="GZS75" s="0"/>
      <c r="GZT75" s="0"/>
      <c r="GZU75" s="0"/>
      <c r="GZV75" s="0"/>
      <c r="GZW75" s="0"/>
      <c r="GZX75" s="0"/>
      <c r="GZY75" s="0"/>
      <c r="GZZ75" s="0"/>
      <c r="HAA75" s="0"/>
      <c r="HAB75" s="0"/>
      <c r="HAC75" s="0"/>
      <c r="HAD75" s="0"/>
      <c r="HAE75" s="0"/>
      <c r="HAF75" s="0"/>
      <c r="HAG75" s="0"/>
      <c r="HAH75" s="0"/>
      <c r="HAI75" s="0"/>
      <c r="HAJ75" s="0"/>
      <c r="HAK75" s="0"/>
      <c r="HAL75" s="0"/>
      <c r="HAM75" s="0"/>
      <c r="HAN75" s="0"/>
      <c r="HAO75" s="0"/>
      <c r="HAP75" s="0"/>
      <c r="HAQ75" s="0"/>
      <c r="HAR75" s="0"/>
      <c r="HAS75" s="0"/>
      <c r="HAT75" s="0"/>
      <c r="HAU75" s="0"/>
      <c r="HAV75" s="0"/>
      <c r="HAW75" s="0"/>
      <c r="HAX75" s="0"/>
      <c r="HAY75" s="0"/>
      <c r="HAZ75" s="0"/>
      <c r="HBA75" s="0"/>
      <c r="HBB75" s="0"/>
      <c r="HBC75" s="0"/>
      <c r="HBD75" s="0"/>
      <c r="HBE75" s="0"/>
      <c r="HBF75" s="0"/>
      <c r="HBG75" s="0"/>
      <c r="HBH75" s="0"/>
      <c r="HBI75" s="0"/>
      <c r="HBJ75" s="0"/>
      <c r="HBK75" s="0"/>
      <c r="HBL75" s="0"/>
      <c r="HBM75" s="0"/>
      <c r="HBN75" s="0"/>
      <c r="HBO75" s="0"/>
      <c r="HBP75" s="0"/>
      <c r="HBQ75" s="0"/>
      <c r="HBR75" s="0"/>
      <c r="HBS75" s="0"/>
      <c r="HBT75" s="0"/>
      <c r="HBU75" s="0"/>
      <c r="HBV75" s="0"/>
      <c r="HBW75" s="0"/>
      <c r="HBX75" s="0"/>
      <c r="HBY75" s="0"/>
      <c r="HBZ75" s="0"/>
      <c r="HCA75" s="0"/>
      <c r="HCB75" s="0"/>
      <c r="HCC75" s="0"/>
      <c r="HCD75" s="0"/>
      <c r="HCE75" s="0"/>
      <c r="HCF75" s="0"/>
      <c r="HCG75" s="0"/>
      <c r="HCH75" s="0"/>
      <c r="HCI75" s="0"/>
      <c r="HCJ75" s="0"/>
      <c r="HCK75" s="0"/>
      <c r="HCL75" s="0"/>
      <c r="HCM75" s="0"/>
      <c r="HCN75" s="0"/>
      <c r="HCO75" s="0"/>
      <c r="HCP75" s="0"/>
      <c r="HCQ75" s="0"/>
      <c r="HCR75" s="0"/>
      <c r="HCS75" s="0"/>
      <c r="HCT75" s="0"/>
      <c r="HCU75" s="0"/>
      <c r="HCV75" s="0"/>
      <c r="HCW75" s="0"/>
      <c r="HCX75" s="0"/>
      <c r="HCY75" s="0"/>
      <c r="HCZ75" s="0"/>
      <c r="HDA75" s="0"/>
      <c r="HDB75" s="0"/>
      <c r="HDC75" s="0"/>
      <c r="HDD75" s="0"/>
      <c r="HDE75" s="0"/>
      <c r="HDF75" s="0"/>
      <c r="HDG75" s="0"/>
      <c r="HDH75" s="0"/>
      <c r="HDI75" s="0"/>
      <c r="HDJ75" s="0"/>
      <c r="HDK75" s="0"/>
      <c r="HDL75" s="0"/>
      <c r="HDM75" s="0"/>
      <c r="HDN75" s="0"/>
      <c r="HDO75" s="0"/>
      <c r="HDP75" s="0"/>
      <c r="HDQ75" s="0"/>
      <c r="HDR75" s="0"/>
      <c r="HDS75" s="0"/>
      <c r="HDT75" s="0"/>
      <c r="HDU75" s="0"/>
      <c r="HDV75" s="0"/>
      <c r="HDW75" s="0"/>
      <c r="HDX75" s="0"/>
      <c r="HDY75" s="0"/>
      <c r="HDZ75" s="0"/>
      <c r="HEA75" s="0"/>
      <c r="HEB75" s="0"/>
      <c r="HEC75" s="0"/>
      <c r="HED75" s="0"/>
      <c r="HEE75" s="0"/>
      <c r="HEF75" s="0"/>
      <c r="HEG75" s="0"/>
      <c r="HEH75" s="0"/>
      <c r="HEI75" s="0"/>
      <c r="HEJ75" s="0"/>
      <c r="HEK75" s="0"/>
      <c r="HEL75" s="0"/>
      <c r="HEM75" s="0"/>
      <c r="HEN75" s="0"/>
      <c r="HEO75" s="0"/>
      <c r="HEP75" s="0"/>
      <c r="HEQ75" s="0"/>
      <c r="HER75" s="0"/>
      <c r="HES75" s="0"/>
      <c r="HET75" s="0"/>
      <c r="HEU75" s="0"/>
      <c r="HEV75" s="0"/>
      <c r="HEW75" s="0"/>
      <c r="HEX75" s="0"/>
      <c r="HEY75" s="0"/>
      <c r="HEZ75" s="0"/>
      <c r="HFA75" s="0"/>
      <c r="HFB75" s="0"/>
      <c r="HFC75" s="0"/>
      <c r="HFD75" s="0"/>
      <c r="HFE75" s="0"/>
      <c r="HFF75" s="0"/>
      <c r="HFG75" s="0"/>
      <c r="HFH75" s="0"/>
      <c r="HFI75" s="0"/>
      <c r="HFJ75" s="0"/>
      <c r="HFK75" s="0"/>
      <c r="HFL75" s="0"/>
      <c r="HFM75" s="0"/>
      <c r="HFN75" s="0"/>
      <c r="HFO75" s="0"/>
      <c r="HFP75" s="0"/>
      <c r="HFQ75" s="0"/>
      <c r="HFR75" s="0"/>
      <c r="HFS75" s="0"/>
      <c r="HFT75" s="0"/>
      <c r="HFU75" s="0"/>
      <c r="HFV75" s="0"/>
      <c r="HFW75" s="0"/>
      <c r="HFX75" s="0"/>
      <c r="HFY75" s="0"/>
      <c r="HFZ75" s="0"/>
      <c r="HGA75" s="0"/>
      <c r="HGB75" s="0"/>
      <c r="HGC75" s="0"/>
      <c r="HGD75" s="0"/>
      <c r="HGE75" s="0"/>
      <c r="HGF75" s="0"/>
      <c r="HGG75" s="0"/>
      <c r="HGH75" s="0"/>
      <c r="HGI75" s="0"/>
      <c r="HGJ75" s="0"/>
      <c r="HGK75" s="0"/>
      <c r="HGL75" s="0"/>
      <c r="HGM75" s="0"/>
      <c r="HGN75" s="0"/>
      <c r="HGO75" s="0"/>
      <c r="HGP75" s="0"/>
      <c r="HGQ75" s="0"/>
      <c r="HGR75" s="0"/>
      <c r="HGS75" s="0"/>
      <c r="HGT75" s="0"/>
      <c r="HGU75" s="0"/>
      <c r="HGV75" s="0"/>
      <c r="HGW75" s="0"/>
      <c r="HGX75" s="0"/>
      <c r="HGY75" s="0"/>
      <c r="HGZ75" s="0"/>
      <c r="HHA75" s="0"/>
      <c r="HHB75" s="0"/>
      <c r="HHC75" s="0"/>
      <c r="HHD75" s="0"/>
      <c r="HHE75" s="0"/>
      <c r="HHF75" s="0"/>
      <c r="HHG75" s="0"/>
      <c r="HHH75" s="0"/>
      <c r="HHI75" s="0"/>
      <c r="HHJ75" s="0"/>
      <c r="HHK75" s="0"/>
      <c r="HHL75" s="0"/>
      <c r="HHM75" s="0"/>
      <c r="HHN75" s="0"/>
      <c r="HHO75" s="0"/>
      <c r="HHP75" s="0"/>
      <c r="HHQ75" s="0"/>
      <c r="HHR75" s="0"/>
      <c r="HHS75" s="0"/>
      <c r="HHT75" s="0"/>
      <c r="HHU75" s="0"/>
      <c r="HHV75" s="0"/>
      <c r="HHW75" s="0"/>
      <c r="HHX75" s="0"/>
      <c r="HHY75" s="0"/>
      <c r="HHZ75" s="0"/>
      <c r="HIA75" s="0"/>
      <c r="HIB75" s="0"/>
      <c r="HIC75" s="0"/>
      <c r="HID75" s="0"/>
      <c r="HIE75" s="0"/>
      <c r="HIF75" s="0"/>
      <c r="HIG75" s="0"/>
      <c r="HIH75" s="0"/>
      <c r="HII75" s="0"/>
      <c r="HIJ75" s="0"/>
      <c r="HIK75" s="0"/>
      <c r="HIL75" s="0"/>
      <c r="HIM75" s="0"/>
      <c r="HIN75" s="0"/>
      <c r="HIO75" s="0"/>
      <c r="HIP75" s="0"/>
      <c r="HIQ75" s="0"/>
      <c r="HIR75" s="0"/>
      <c r="HIS75" s="0"/>
      <c r="HIT75" s="0"/>
      <c r="HIU75" s="0"/>
      <c r="HIV75" s="0"/>
      <c r="HIW75" s="0"/>
      <c r="HIX75" s="0"/>
      <c r="HIY75" s="0"/>
      <c r="HIZ75" s="0"/>
      <c r="HJA75" s="0"/>
      <c r="HJB75" s="0"/>
      <c r="HJC75" s="0"/>
      <c r="HJD75" s="0"/>
      <c r="HJE75" s="0"/>
      <c r="HJF75" s="0"/>
      <c r="HJG75" s="0"/>
      <c r="HJH75" s="0"/>
      <c r="HJI75" s="0"/>
      <c r="HJJ75" s="0"/>
      <c r="HJK75" s="0"/>
      <c r="HJL75" s="0"/>
      <c r="HJM75" s="0"/>
      <c r="HJN75" s="0"/>
      <c r="HJO75" s="0"/>
      <c r="HJP75" s="0"/>
      <c r="HJQ75" s="0"/>
      <c r="HJR75" s="0"/>
      <c r="HJS75" s="0"/>
      <c r="HJT75" s="0"/>
      <c r="HJU75" s="0"/>
      <c r="HJV75" s="0"/>
      <c r="HJW75" s="0"/>
      <c r="HJX75" s="0"/>
      <c r="HJY75" s="0"/>
      <c r="HJZ75" s="0"/>
      <c r="HKA75" s="0"/>
      <c r="HKB75" s="0"/>
      <c r="HKC75" s="0"/>
      <c r="HKD75" s="0"/>
      <c r="HKE75" s="0"/>
      <c r="HKF75" s="0"/>
      <c r="HKG75" s="0"/>
      <c r="HKH75" s="0"/>
      <c r="HKI75" s="0"/>
      <c r="HKJ75" s="0"/>
      <c r="HKK75" s="0"/>
      <c r="HKL75" s="0"/>
      <c r="HKM75" s="0"/>
      <c r="HKN75" s="0"/>
      <c r="HKO75" s="0"/>
      <c r="HKP75" s="0"/>
      <c r="HKQ75" s="0"/>
      <c r="HKR75" s="0"/>
      <c r="HKS75" s="0"/>
      <c r="HKT75" s="0"/>
      <c r="HKU75" s="0"/>
      <c r="HKV75" s="0"/>
      <c r="HKW75" s="0"/>
      <c r="HKX75" s="0"/>
      <c r="HKY75" s="0"/>
      <c r="HKZ75" s="0"/>
      <c r="HLA75" s="0"/>
      <c r="HLB75" s="0"/>
      <c r="HLC75" s="0"/>
      <c r="HLD75" s="0"/>
      <c r="HLE75" s="0"/>
      <c r="HLF75" s="0"/>
      <c r="HLG75" s="0"/>
      <c r="HLH75" s="0"/>
      <c r="HLI75" s="0"/>
      <c r="HLJ75" s="0"/>
      <c r="HLK75" s="0"/>
      <c r="HLL75" s="0"/>
      <c r="HLM75" s="0"/>
      <c r="HLN75" s="0"/>
      <c r="HLO75" s="0"/>
      <c r="HLP75" s="0"/>
      <c r="HLQ75" s="0"/>
      <c r="HLR75" s="0"/>
      <c r="HLS75" s="0"/>
      <c r="HLT75" s="0"/>
      <c r="HLU75" s="0"/>
      <c r="HLV75" s="0"/>
      <c r="HLW75" s="0"/>
      <c r="HLX75" s="0"/>
      <c r="HLY75" s="0"/>
      <c r="HLZ75" s="0"/>
      <c r="HMA75" s="0"/>
      <c r="HMB75" s="0"/>
      <c r="HMC75" s="0"/>
      <c r="HMD75" s="0"/>
      <c r="HME75" s="0"/>
      <c r="HMF75" s="0"/>
      <c r="HMG75" s="0"/>
      <c r="HMH75" s="0"/>
      <c r="HMI75" s="0"/>
      <c r="HMJ75" s="0"/>
      <c r="HMK75" s="0"/>
      <c r="HML75" s="0"/>
      <c r="HMM75" s="0"/>
      <c r="HMN75" s="0"/>
      <c r="HMO75" s="0"/>
      <c r="HMP75" s="0"/>
      <c r="HMQ75" s="0"/>
      <c r="HMR75" s="0"/>
      <c r="HMS75" s="0"/>
      <c r="HMT75" s="0"/>
      <c r="HMU75" s="0"/>
      <c r="HMV75" s="0"/>
      <c r="HMW75" s="0"/>
      <c r="HMX75" s="0"/>
      <c r="HMY75" s="0"/>
      <c r="HMZ75" s="0"/>
      <c r="HNA75" s="0"/>
      <c r="HNB75" s="0"/>
      <c r="HNC75" s="0"/>
      <c r="HND75" s="0"/>
      <c r="HNE75" s="0"/>
      <c r="HNF75" s="0"/>
      <c r="HNG75" s="0"/>
      <c r="HNH75" s="0"/>
      <c r="HNI75" s="0"/>
      <c r="HNJ75" s="0"/>
      <c r="HNK75" s="0"/>
      <c r="HNL75" s="0"/>
      <c r="HNM75" s="0"/>
      <c r="HNN75" s="0"/>
      <c r="HNO75" s="0"/>
      <c r="HNP75" s="0"/>
      <c r="HNQ75" s="0"/>
      <c r="HNR75" s="0"/>
      <c r="HNS75" s="0"/>
      <c r="HNT75" s="0"/>
      <c r="HNU75" s="0"/>
      <c r="HNV75" s="0"/>
      <c r="HNW75" s="0"/>
      <c r="HNX75" s="0"/>
      <c r="HNY75" s="0"/>
      <c r="HNZ75" s="0"/>
      <c r="HOA75" s="0"/>
      <c r="HOB75" s="0"/>
      <c r="HOC75" s="0"/>
      <c r="HOD75" s="0"/>
      <c r="HOE75" s="0"/>
      <c r="HOF75" s="0"/>
      <c r="HOG75" s="0"/>
      <c r="HOH75" s="0"/>
      <c r="HOI75" s="0"/>
      <c r="HOJ75" s="0"/>
      <c r="HOK75" s="0"/>
      <c r="HOL75" s="0"/>
      <c r="HOM75" s="0"/>
      <c r="HON75" s="0"/>
      <c r="HOO75" s="0"/>
      <c r="HOP75" s="0"/>
      <c r="HOQ75" s="0"/>
      <c r="HOR75" s="0"/>
      <c r="HOS75" s="0"/>
      <c r="HOT75" s="0"/>
      <c r="HOU75" s="0"/>
      <c r="HOV75" s="0"/>
      <c r="HOW75" s="0"/>
      <c r="HOX75" s="0"/>
      <c r="HOY75" s="0"/>
      <c r="HOZ75" s="0"/>
      <c r="HPA75" s="0"/>
      <c r="HPB75" s="0"/>
      <c r="HPC75" s="0"/>
      <c r="HPD75" s="0"/>
      <c r="HPE75" s="0"/>
      <c r="HPF75" s="0"/>
      <c r="HPG75" s="0"/>
      <c r="HPH75" s="0"/>
      <c r="HPI75" s="0"/>
      <c r="HPJ75" s="0"/>
      <c r="HPK75" s="0"/>
      <c r="HPL75" s="0"/>
      <c r="HPM75" s="0"/>
      <c r="HPN75" s="0"/>
      <c r="HPO75" s="0"/>
      <c r="HPP75" s="0"/>
      <c r="HPQ75" s="0"/>
      <c r="HPR75" s="0"/>
      <c r="HPS75" s="0"/>
      <c r="HPT75" s="0"/>
      <c r="HPU75" s="0"/>
      <c r="HPV75" s="0"/>
      <c r="HPW75" s="0"/>
      <c r="HPX75" s="0"/>
      <c r="HPY75" s="0"/>
      <c r="HPZ75" s="0"/>
      <c r="HQA75" s="0"/>
      <c r="HQB75" s="0"/>
      <c r="HQC75" s="0"/>
      <c r="HQD75" s="0"/>
      <c r="HQE75" s="0"/>
      <c r="HQF75" s="0"/>
      <c r="HQG75" s="0"/>
      <c r="HQH75" s="0"/>
      <c r="HQI75" s="0"/>
      <c r="HQJ75" s="0"/>
      <c r="HQK75" s="0"/>
      <c r="HQL75" s="0"/>
      <c r="HQM75" s="0"/>
      <c r="HQN75" s="0"/>
      <c r="HQO75" s="0"/>
      <c r="HQP75" s="0"/>
      <c r="HQQ75" s="0"/>
      <c r="HQR75" s="0"/>
      <c r="HQS75" s="0"/>
      <c r="HQT75" s="0"/>
      <c r="HQU75" s="0"/>
      <c r="HQV75" s="0"/>
      <c r="HQW75" s="0"/>
      <c r="HQX75" s="0"/>
      <c r="HQY75" s="0"/>
      <c r="HQZ75" s="0"/>
      <c r="HRA75" s="0"/>
      <c r="HRB75" s="0"/>
      <c r="HRC75" s="0"/>
      <c r="HRD75" s="0"/>
      <c r="HRE75" s="0"/>
      <c r="HRF75" s="0"/>
      <c r="HRG75" s="0"/>
      <c r="HRH75" s="0"/>
      <c r="HRI75" s="0"/>
      <c r="HRJ75" s="0"/>
      <c r="HRK75" s="0"/>
      <c r="HRL75" s="0"/>
      <c r="HRM75" s="0"/>
      <c r="HRN75" s="0"/>
      <c r="HRO75" s="0"/>
      <c r="HRP75" s="0"/>
      <c r="HRQ75" s="0"/>
      <c r="HRR75" s="0"/>
      <c r="HRS75" s="0"/>
      <c r="HRT75" s="0"/>
      <c r="HRU75" s="0"/>
      <c r="HRV75" s="0"/>
      <c r="HRW75" s="0"/>
      <c r="HRX75" s="0"/>
      <c r="HRY75" s="0"/>
      <c r="HRZ75" s="0"/>
      <c r="HSA75" s="0"/>
      <c r="HSB75" s="0"/>
      <c r="HSC75" s="0"/>
      <c r="HSD75" s="0"/>
      <c r="HSE75" s="0"/>
      <c r="HSF75" s="0"/>
      <c r="HSG75" s="0"/>
      <c r="HSH75" s="0"/>
      <c r="HSI75" s="0"/>
      <c r="HSJ75" s="0"/>
      <c r="HSK75" s="0"/>
      <c r="HSL75" s="0"/>
      <c r="HSM75" s="0"/>
      <c r="HSN75" s="0"/>
      <c r="HSO75" s="0"/>
      <c r="HSP75" s="0"/>
      <c r="HSQ75" s="0"/>
      <c r="HSR75" s="0"/>
      <c r="HSS75" s="0"/>
      <c r="HST75" s="0"/>
      <c r="HSU75" s="0"/>
      <c r="HSV75" s="0"/>
      <c r="HSW75" s="0"/>
      <c r="HSX75" s="0"/>
      <c r="HSY75" s="0"/>
      <c r="HSZ75" s="0"/>
      <c r="HTA75" s="0"/>
      <c r="HTB75" s="0"/>
      <c r="HTC75" s="0"/>
      <c r="HTD75" s="0"/>
      <c r="HTE75" s="0"/>
      <c r="HTF75" s="0"/>
      <c r="HTG75" s="0"/>
      <c r="HTH75" s="0"/>
      <c r="HTI75" s="0"/>
      <c r="HTJ75" s="0"/>
      <c r="HTK75" s="0"/>
      <c r="HTL75" s="0"/>
      <c r="HTM75" s="0"/>
      <c r="HTN75" s="0"/>
      <c r="HTO75" s="0"/>
      <c r="HTP75" s="0"/>
      <c r="HTQ75" s="0"/>
      <c r="HTR75" s="0"/>
      <c r="HTS75" s="0"/>
      <c r="HTT75" s="0"/>
      <c r="HTU75" s="0"/>
      <c r="HTV75" s="0"/>
      <c r="HTW75" s="0"/>
      <c r="HTX75" s="0"/>
      <c r="HTY75" s="0"/>
      <c r="HTZ75" s="0"/>
      <c r="HUA75" s="0"/>
      <c r="HUB75" s="0"/>
      <c r="HUC75" s="0"/>
      <c r="HUD75" s="0"/>
      <c r="HUE75" s="0"/>
      <c r="HUF75" s="0"/>
      <c r="HUG75" s="0"/>
      <c r="HUH75" s="0"/>
      <c r="HUI75" s="0"/>
      <c r="HUJ75" s="0"/>
      <c r="HUK75" s="0"/>
      <c r="HUL75" s="0"/>
      <c r="HUM75" s="0"/>
      <c r="HUN75" s="0"/>
      <c r="HUO75" s="0"/>
      <c r="HUP75" s="0"/>
      <c r="HUQ75" s="0"/>
      <c r="HUR75" s="0"/>
      <c r="HUS75" s="0"/>
      <c r="HUT75" s="0"/>
      <c r="HUU75" s="0"/>
      <c r="HUV75" s="0"/>
      <c r="HUW75" s="0"/>
      <c r="HUX75" s="0"/>
      <c r="HUY75" s="0"/>
      <c r="HUZ75" s="0"/>
      <c r="HVA75" s="0"/>
      <c r="HVB75" s="0"/>
      <c r="HVC75" s="0"/>
      <c r="HVD75" s="0"/>
      <c r="HVE75" s="0"/>
      <c r="HVF75" s="0"/>
      <c r="HVG75" s="0"/>
      <c r="HVH75" s="0"/>
      <c r="HVI75" s="0"/>
      <c r="HVJ75" s="0"/>
      <c r="HVK75" s="0"/>
      <c r="HVL75" s="0"/>
      <c r="HVM75" s="0"/>
      <c r="HVN75" s="0"/>
      <c r="HVO75" s="0"/>
      <c r="HVP75" s="0"/>
      <c r="HVQ75" s="0"/>
      <c r="HVR75" s="0"/>
      <c r="HVS75" s="0"/>
      <c r="HVT75" s="0"/>
      <c r="HVU75" s="0"/>
      <c r="HVV75" s="0"/>
      <c r="HVW75" s="0"/>
      <c r="HVX75" s="0"/>
      <c r="HVY75" s="0"/>
      <c r="HVZ75" s="0"/>
      <c r="HWA75" s="0"/>
      <c r="HWB75" s="0"/>
      <c r="HWC75" s="0"/>
      <c r="HWD75" s="0"/>
      <c r="HWE75" s="0"/>
      <c r="HWF75" s="0"/>
      <c r="HWG75" s="0"/>
      <c r="HWH75" s="0"/>
      <c r="HWI75" s="0"/>
      <c r="HWJ75" s="0"/>
      <c r="HWK75" s="0"/>
      <c r="HWL75" s="0"/>
      <c r="HWM75" s="0"/>
      <c r="HWN75" s="0"/>
      <c r="HWO75" s="0"/>
      <c r="HWP75" s="0"/>
      <c r="HWQ75" s="0"/>
      <c r="HWR75" s="0"/>
      <c r="HWS75" s="0"/>
      <c r="HWT75" s="0"/>
      <c r="HWU75" s="0"/>
      <c r="HWV75" s="0"/>
      <c r="HWW75" s="0"/>
      <c r="HWX75" s="0"/>
      <c r="HWY75" s="0"/>
      <c r="HWZ75" s="0"/>
      <c r="HXA75" s="0"/>
      <c r="HXB75" s="0"/>
      <c r="HXC75" s="0"/>
      <c r="HXD75" s="0"/>
      <c r="HXE75" s="0"/>
      <c r="HXF75" s="0"/>
      <c r="HXG75" s="0"/>
      <c r="HXH75" s="0"/>
      <c r="HXI75" s="0"/>
      <c r="HXJ75" s="0"/>
      <c r="HXK75" s="0"/>
      <c r="HXL75" s="0"/>
      <c r="HXM75" s="0"/>
      <c r="HXN75" s="0"/>
      <c r="HXO75" s="0"/>
      <c r="HXP75" s="0"/>
      <c r="HXQ75" s="0"/>
      <c r="HXR75" s="0"/>
      <c r="HXS75" s="0"/>
      <c r="HXT75" s="0"/>
      <c r="HXU75" s="0"/>
      <c r="HXV75" s="0"/>
      <c r="HXW75" s="0"/>
      <c r="HXX75" s="0"/>
      <c r="HXY75" s="0"/>
      <c r="HXZ75" s="0"/>
      <c r="HYA75" s="0"/>
      <c r="HYB75" s="0"/>
      <c r="HYC75" s="0"/>
      <c r="HYD75" s="0"/>
      <c r="HYE75" s="0"/>
      <c r="HYF75" s="0"/>
      <c r="HYG75" s="0"/>
      <c r="HYH75" s="0"/>
      <c r="HYI75" s="0"/>
      <c r="HYJ75" s="0"/>
      <c r="HYK75" s="0"/>
      <c r="HYL75" s="0"/>
      <c r="HYM75" s="0"/>
      <c r="HYN75" s="0"/>
      <c r="HYO75" s="0"/>
      <c r="HYP75" s="0"/>
      <c r="HYQ75" s="0"/>
      <c r="HYR75" s="0"/>
      <c r="HYS75" s="0"/>
      <c r="HYT75" s="0"/>
      <c r="HYU75" s="0"/>
      <c r="HYV75" s="0"/>
      <c r="HYW75" s="0"/>
      <c r="HYX75" s="0"/>
      <c r="HYY75" s="0"/>
      <c r="HYZ75" s="0"/>
      <c r="HZA75" s="0"/>
      <c r="HZB75" s="0"/>
      <c r="HZC75" s="0"/>
      <c r="HZD75" s="0"/>
      <c r="HZE75" s="0"/>
      <c r="HZF75" s="0"/>
      <c r="HZG75" s="0"/>
      <c r="HZH75" s="0"/>
      <c r="HZI75" s="0"/>
      <c r="HZJ75" s="0"/>
      <c r="HZK75" s="0"/>
      <c r="HZL75" s="0"/>
      <c r="HZM75" s="0"/>
      <c r="HZN75" s="0"/>
      <c r="HZO75" s="0"/>
      <c r="HZP75" s="0"/>
      <c r="HZQ75" s="0"/>
      <c r="HZR75" s="0"/>
      <c r="HZS75" s="0"/>
      <c r="HZT75" s="0"/>
      <c r="HZU75" s="0"/>
      <c r="HZV75" s="0"/>
      <c r="HZW75" s="0"/>
      <c r="HZX75" s="0"/>
      <c r="HZY75" s="0"/>
      <c r="HZZ75" s="0"/>
      <c r="IAA75" s="0"/>
      <c r="IAB75" s="0"/>
      <c r="IAC75" s="0"/>
      <c r="IAD75" s="0"/>
      <c r="IAE75" s="0"/>
      <c r="IAF75" s="0"/>
      <c r="IAG75" s="0"/>
      <c r="IAH75" s="0"/>
      <c r="IAI75" s="0"/>
      <c r="IAJ75" s="0"/>
      <c r="IAK75" s="0"/>
      <c r="IAL75" s="0"/>
      <c r="IAM75" s="0"/>
      <c r="IAN75" s="0"/>
      <c r="IAO75" s="0"/>
      <c r="IAP75" s="0"/>
      <c r="IAQ75" s="0"/>
      <c r="IAR75" s="0"/>
      <c r="IAS75" s="0"/>
      <c r="IAT75" s="0"/>
      <c r="IAU75" s="0"/>
      <c r="IAV75" s="0"/>
      <c r="IAW75" s="0"/>
      <c r="IAX75" s="0"/>
      <c r="IAY75" s="0"/>
      <c r="IAZ75" s="0"/>
      <c r="IBA75" s="0"/>
      <c r="IBB75" s="0"/>
      <c r="IBC75" s="0"/>
      <c r="IBD75" s="0"/>
      <c r="IBE75" s="0"/>
      <c r="IBF75" s="0"/>
      <c r="IBG75" s="0"/>
      <c r="IBH75" s="0"/>
      <c r="IBI75" s="0"/>
      <c r="IBJ75" s="0"/>
      <c r="IBK75" s="0"/>
      <c r="IBL75" s="0"/>
      <c r="IBM75" s="0"/>
      <c r="IBN75" s="0"/>
      <c r="IBO75" s="0"/>
      <c r="IBP75" s="0"/>
      <c r="IBQ75" s="0"/>
      <c r="IBR75" s="0"/>
      <c r="IBS75" s="0"/>
      <c r="IBT75" s="0"/>
      <c r="IBU75" s="0"/>
      <c r="IBV75" s="0"/>
      <c r="IBW75" s="0"/>
      <c r="IBX75" s="0"/>
      <c r="IBY75" s="0"/>
      <c r="IBZ75" s="0"/>
      <c r="ICA75" s="0"/>
      <c r="ICB75" s="0"/>
      <c r="ICC75" s="0"/>
      <c r="ICD75" s="0"/>
      <c r="ICE75" s="0"/>
      <c r="ICF75" s="0"/>
      <c r="ICG75" s="0"/>
      <c r="ICH75" s="0"/>
      <c r="ICI75" s="0"/>
      <c r="ICJ75" s="0"/>
      <c r="ICK75" s="0"/>
      <c r="ICL75" s="0"/>
      <c r="ICM75" s="0"/>
      <c r="ICN75" s="0"/>
      <c r="ICO75" s="0"/>
      <c r="ICP75" s="0"/>
      <c r="ICQ75" s="0"/>
      <c r="ICR75" s="0"/>
      <c r="ICS75" s="0"/>
      <c r="ICT75" s="0"/>
      <c r="ICU75" s="0"/>
      <c r="ICV75" s="0"/>
      <c r="ICW75" s="0"/>
      <c r="ICX75" s="0"/>
      <c r="ICY75" s="0"/>
      <c r="ICZ75" s="0"/>
      <c r="IDA75" s="0"/>
      <c r="IDB75" s="0"/>
      <c r="IDC75" s="0"/>
      <c r="IDD75" s="0"/>
      <c r="IDE75" s="0"/>
      <c r="IDF75" s="0"/>
      <c r="IDG75" s="0"/>
      <c r="IDH75" s="0"/>
      <c r="IDI75" s="0"/>
      <c r="IDJ75" s="0"/>
      <c r="IDK75" s="0"/>
      <c r="IDL75" s="0"/>
      <c r="IDM75" s="0"/>
      <c r="IDN75" s="0"/>
      <c r="IDO75" s="0"/>
      <c r="IDP75" s="0"/>
      <c r="IDQ75" s="0"/>
      <c r="IDR75" s="0"/>
      <c r="IDS75" s="0"/>
      <c r="IDT75" s="0"/>
      <c r="IDU75" s="0"/>
      <c r="IDV75" s="0"/>
      <c r="IDW75" s="0"/>
      <c r="IDX75" s="0"/>
      <c r="IDY75" s="0"/>
      <c r="IDZ75" s="0"/>
      <c r="IEA75" s="0"/>
      <c r="IEB75" s="0"/>
      <c r="IEC75" s="0"/>
      <c r="IED75" s="0"/>
      <c r="IEE75" s="0"/>
      <c r="IEF75" s="0"/>
      <c r="IEG75" s="0"/>
      <c r="IEH75" s="0"/>
      <c r="IEI75" s="0"/>
      <c r="IEJ75" s="0"/>
      <c r="IEK75" s="0"/>
      <c r="IEL75" s="0"/>
      <c r="IEM75" s="0"/>
      <c r="IEN75" s="0"/>
      <c r="IEO75" s="0"/>
      <c r="IEP75" s="0"/>
      <c r="IEQ75" s="0"/>
      <c r="IER75" s="0"/>
      <c r="IES75" s="0"/>
      <c r="IET75" s="0"/>
      <c r="IEU75" s="0"/>
      <c r="IEV75" s="0"/>
      <c r="IEW75" s="0"/>
      <c r="IEX75" s="0"/>
      <c r="IEY75" s="0"/>
      <c r="IEZ75" s="0"/>
      <c r="IFA75" s="0"/>
      <c r="IFB75" s="0"/>
      <c r="IFC75" s="0"/>
      <c r="IFD75" s="0"/>
      <c r="IFE75" s="0"/>
      <c r="IFF75" s="0"/>
      <c r="IFG75" s="0"/>
      <c r="IFH75" s="0"/>
      <c r="IFI75" s="0"/>
      <c r="IFJ75" s="0"/>
      <c r="IFK75" s="0"/>
      <c r="IFL75" s="0"/>
      <c r="IFM75" s="0"/>
      <c r="IFN75" s="0"/>
      <c r="IFO75" s="0"/>
      <c r="IFP75" s="0"/>
      <c r="IFQ75" s="0"/>
      <c r="IFR75" s="0"/>
      <c r="IFS75" s="0"/>
      <c r="IFT75" s="0"/>
      <c r="IFU75" s="0"/>
      <c r="IFV75" s="0"/>
      <c r="IFW75" s="0"/>
      <c r="IFX75" s="0"/>
      <c r="IFY75" s="0"/>
      <c r="IFZ75" s="0"/>
      <c r="IGA75" s="0"/>
      <c r="IGB75" s="0"/>
      <c r="IGC75" s="0"/>
      <c r="IGD75" s="0"/>
      <c r="IGE75" s="0"/>
      <c r="IGF75" s="0"/>
      <c r="IGG75" s="0"/>
      <c r="IGH75" s="0"/>
      <c r="IGI75" s="0"/>
      <c r="IGJ75" s="0"/>
      <c r="IGK75" s="0"/>
      <c r="IGL75" s="0"/>
      <c r="IGM75" s="0"/>
      <c r="IGN75" s="0"/>
      <c r="IGO75" s="0"/>
      <c r="IGP75" s="0"/>
      <c r="IGQ75" s="0"/>
      <c r="IGR75" s="0"/>
      <c r="IGS75" s="0"/>
      <c r="IGT75" s="0"/>
      <c r="IGU75" s="0"/>
      <c r="IGV75" s="0"/>
      <c r="IGW75" s="0"/>
      <c r="IGX75" s="0"/>
      <c r="IGY75" s="0"/>
      <c r="IGZ75" s="0"/>
      <c r="IHA75" s="0"/>
      <c r="IHB75" s="0"/>
      <c r="IHC75" s="0"/>
      <c r="IHD75" s="0"/>
      <c r="IHE75" s="0"/>
      <c r="IHF75" s="0"/>
      <c r="IHG75" s="0"/>
      <c r="IHH75" s="0"/>
      <c r="IHI75" s="0"/>
      <c r="IHJ75" s="0"/>
      <c r="IHK75" s="0"/>
      <c r="IHL75" s="0"/>
      <c r="IHM75" s="0"/>
      <c r="IHN75" s="0"/>
      <c r="IHO75" s="0"/>
      <c r="IHP75" s="0"/>
      <c r="IHQ75" s="0"/>
      <c r="IHR75" s="0"/>
      <c r="IHS75" s="0"/>
      <c r="IHT75" s="0"/>
      <c r="IHU75" s="0"/>
      <c r="IHV75" s="0"/>
      <c r="IHW75" s="0"/>
      <c r="IHX75" s="0"/>
      <c r="IHY75" s="0"/>
      <c r="IHZ75" s="0"/>
      <c r="IIA75" s="0"/>
      <c r="IIB75" s="0"/>
      <c r="IIC75" s="0"/>
      <c r="IID75" s="0"/>
      <c r="IIE75" s="0"/>
      <c r="IIF75" s="0"/>
      <c r="IIG75" s="0"/>
      <c r="IIH75" s="0"/>
      <c r="III75" s="0"/>
      <c r="IIJ75" s="0"/>
      <c r="IIK75" s="0"/>
      <c r="IIL75" s="0"/>
      <c r="IIM75" s="0"/>
      <c r="IIN75" s="0"/>
      <c r="IIO75" s="0"/>
      <c r="IIP75" s="0"/>
      <c r="IIQ75" s="0"/>
      <c r="IIR75" s="0"/>
      <c r="IIS75" s="0"/>
      <c r="IIT75" s="0"/>
      <c r="IIU75" s="0"/>
      <c r="IIV75" s="0"/>
      <c r="IIW75" s="0"/>
      <c r="IIX75" s="0"/>
      <c r="IIY75" s="0"/>
      <c r="IIZ75" s="0"/>
      <c r="IJA75" s="0"/>
      <c r="IJB75" s="0"/>
      <c r="IJC75" s="0"/>
      <c r="IJD75" s="0"/>
      <c r="IJE75" s="0"/>
      <c r="IJF75" s="0"/>
      <c r="IJG75" s="0"/>
      <c r="IJH75" s="0"/>
      <c r="IJI75" s="0"/>
      <c r="IJJ75" s="0"/>
      <c r="IJK75" s="0"/>
      <c r="IJL75" s="0"/>
      <c r="IJM75" s="0"/>
      <c r="IJN75" s="0"/>
      <c r="IJO75" s="0"/>
      <c r="IJP75" s="0"/>
      <c r="IJQ75" s="0"/>
      <c r="IJR75" s="0"/>
      <c r="IJS75" s="0"/>
      <c r="IJT75" s="0"/>
      <c r="IJU75" s="0"/>
      <c r="IJV75" s="0"/>
      <c r="IJW75" s="0"/>
      <c r="IJX75" s="0"/>
      <c r="IJY75" s="0"/>
      <c r="IJZ75" s="0"/>
      <c r="IKA75" s="0"/>
      <c r="IKB75" s="0"/>
      <c r="IKC75" s="0"/>
      <c r="IKD75" s="0"/>
      <c r="IKE75" s="0"/>
      <c r="IKF75" s="0"/>
      <c r="IKG75" s="0"/>
      <c r="IKH75" s="0"/>
      <c r="IKI75" s="0"/>
      <c r="IKJ75" s="0"/>
      <c r="IKK75" s="0"/>
      <c r="IKL75" s="0"/>
      <c r="IKM75" s="0"/>
      <c r="IKN75" s="0"/>
      <c r="IKO75" s="0"/>
      <c r="IKP75" s="0"/>
      <c r="IKQ75" s="0"/>
      <c r="IKR75" s="0"/>
      <c r="IKS75" s="0"/>
      <c r="IKT75" s="0"/>
      <c r="IKU75" s="0"/>
      <c r="IKV75" s="0"/>
      <c r="IKW75" s="0"/>
      <c r="IKX75" s="0"/>
      <c r="IKY75" s="0"/>
      <c r="IKZ75" s="0"/>
      <c r="ILA75" s="0"/>
      <c r="ILB75" s="0"/>
      <c r="ILC75" s="0"/>
      <c r="ILD75" s="0"/>
      <c r="ILE75" s="0"/>
      <c r="ILF75" s="0"/>
      <c r="ILG75" s="0"/>
      <c r="ILH75" s="0"/>
      <c r="ILI75" s="0"/>
      <c r="ILJ75" s="0"/>
      <c r="ILK75" s="0"/>
      <c r="ILL75" s="0"/>
      <c r="ILM75" s="0"/>
      <c r="ILN75" s="0"/>
      <c r="ILO75" s="0"/>
      <c r="ILP75" s="0"/>
      <c r="ILQ75" s="0"/>
      <c r="ILR75" s="0"/>
      <c r="ILS75" s="0"/>
      <c r="ILT75" s="0"/>
      <c r="ILU75" s="0"/>
      <c r="ILV75" s="0"/>
      <c r="ILW75" s="0"/>
      <c r="ILX75" s="0"/>
      <c r="ILY75" s="0"/>
      <c r="ILZ75" s="0"/>
      <c r="IMA75" s="0"/>
      <c r="IMB75" s="0"/>
      <c r="IMC75" s="0"/>
      <c r="IMD75" s="0"/>
      <c r="IME75" s="0"/>
      <c r="IMF75" s="0"/>
      <c r="IMG75" s="0"/>
      <c r="IMH75" s="0"/>
      <c r="IMI75" s="0"/>
      <c r="IMJ75" s="0"/>
      <c r="IMK75" s="0"/>
      <c r="IML75" s="0"/>
      <c r="IMM75" s="0"/>
      <c r="IMN75" s="0"/>
      <c r="IMO75" s="0"/>
      <c r="IMP75" s="0"/>
      <c r="IMQ75" s="0"/>
      <c r="IMR75" s="0"/>
      <c r="IMS75" s="0"/>
      <c r="IMT75" s="0"/>
      <c r="IMU75" s="0"/>
      <c r="IMV75" s="0"/>
      <c r="IMW75" s="0"/>
      <c r="IMX75" s="0"/>
      <c r="IMY75" s="0"/>
      <c r="IMZ75" s="0"/>
      <c r="INA75" s="0"/>
      <c r="INB75" s="0"/>
      <c r="INC75" s="0"/>
      <c r="IND75" s="0"/>
      <c r="INE75" s="0"/>
      <c r="INF75" s="0"/>
      <c r="ING75" s="0"/>
      <c r="INH75" s="0"/>
      <c r="INI75" s="0"/>
      <c r="INJ75" s="0"/>
      <c r="INK75" s="0"/>
      <c r="INL75" s="0"/>
      <c r="INM75" s="0"/>
      <c r="INN75" s="0"/>
      <c r="INO75" s="0"/>
      <c r="INP75" s="0"/>
      <c r="INQ75" s="0"/>
      <c r="INR75" s="0"/>
      <c r="INS75" s="0"/>
      <c r="INT75" s="0"/>
      <c r="INU75" s="0"/>
      <c r="INV75" s="0"/>
      <c r="INW75" s="0"/>
      <c r="INX75" s="0"/>
      <c r="INY75" s="0"/>
      <c r="INZ75" s="0"/>
      <c r="IOA75" s="0"/>
      <c r="IOB75" s="0"/>
      <c r="IOC75" s="0"/>
      <c r="IOD75" s="0"/>
      <c r="IOE75" s="0"/>
      <c r="IOF75" s="0"/>
      <c r="IOG75" s="0"/>
      <c r="IOH75" s="0"/>
      <c r="IOI75" s="0"/>
      <c r="IOJ75" s="0"/>
      <c r="IOK75" s="0"/>
      <c r="IOL75" s="0"/>
      <c r="IOM75" s="0"/>
      <c r="ION75" s="0"/>
      <c r="IOO75" s="0"/>
      <c r="IOP75" s="0"/>
      <c r="IOQ75" s="0"/>
      <c r="IOR75" s="0"/>
      <c r="IOS75" s="0"/>
      <c r="IOT75" s="0"/>
      <c r="IOU75" s="0"/>
      <c r="IOV75" s="0"/>
      <c r="IOW75" s="0"/>
      <c r="IOX75" s="0"/>
      <c r="IOY75" s="0"/>
      <c r="IOZ75" s="0"/>
      <c r="IPA75" s="0"/>
      <c r="IPB75" s="0"/>
      <c r="IPC75" s="0"/>
      <c r="IPD75" s="0"/>
      <c r="IPE75" s="0"/>
      <c r="IPF75" s="0"/>
      <c r="IPG75" s="0"/>
      <c r="IPH75" s="0"/>
      <c r="IPI75" s="0"/>
      <c r="IPJ75" s="0"/>
      <c r="IPK75" s="0"/>
      <c r="IPL75" s="0"/>
      <c r="IPM75" s="0"/>
      <c r="IPN75" s="0"/>
      <c r="IPO75" s="0"/>
      <c r="IPP75" s="0"/>
      <c r="IPQ75" s="0"/>
      <c r="IPR75" s="0"/>
      <c r="IPS75" s="0"/>
      <c r="IPT75" s="0"/>
      <c r="IPU75" s="0"/>
      <c r="IPV75" s="0"/>
      <c r="IPW75" s="0"/>
      <c r="IPX75" s="0"/>
      <c r="IPY75" s="0"/>
      <c r="IPZ75" s="0"/>
      <c r="IQA75" s="0"/>
      <c r="IQB75" s="0"/>
      <c r="IQC75" s="0"/>
      <c r="IQD75" s="0"/>
      <c r="IQE75" s="0"/>
      <c r="IQF75" s="0"/>
      <c r="IQG75" s="0"/>
      <c r="IQH75" s="0"/>
      <c r="IQI75" s="0"/>
      <c r="IQJ75" s="0"/>
      <c r="IQK75" s="0"/>
      <c r="IQL75" s="0"/>
      <c r="IQM75" s="0"/>
      <c r="IQN75" s="0"/>
      <c r="IQO75" s="0"/>
      <c r="IQP75" s="0"/>
      <c r="IQQ75" s="0"/>
      <c r="IQR75" s="0"/>
      <c r="IQS75" s="0"/>
      <c r="IQT75" s="0"/>
      <c r="IQU75" s="0"/>
      <c r="IQV75" s="0"/>
      <c r="IQW75" s="0"/>
      <c r="IQX75" s="0"/>
      <c r="IQY75" s="0"/>
      <c r="IQZ75" s="0"/>
      <c r="IRA75" s="0"/>
      <c r="IRB75" s="0"/>
      <c r="IRC75" s="0"/>
      <c r="IRD75" s="0"/>
      <c r="IRE75" s="0"/>
      <c r="IRF75" s="0"/>
      <c r="IRG75" s="0"/>
      <c r="IRH75" s="0"/>
      <c r="IRI75" s="0"/>
      <c r="IRJ75" s="0"/>
      <c r="IRK75" s="0"/>
      <c r="IRL75" s="0"/>
      <c r="IRM75" s="0"/>
      <c r="IRN75" s="0"/>
      <c r="IRO75" s="0"/>
      <c r="IRP75" s="0"/>
      <c r="IRQ75" s="0"/>
      <c r="IRR75" s="0"/>
      <c r="IRS75" s="0"/>
      <c r="IRT75" s="0"/>
      <c r="IRU75" s="0"/>
      <c r="IRV75" s="0"/>
      <c r="IRW75" s="0"/>
      <c r="IRX75" s="0"/>
      <c r="IRY75" s="0"/>
      <c r="IRZ75" s="0"/>
      <c r="ISA75" s="0"/>
      <c r="ISB75" s="0"/>
      <c r="ISC75" s="0"/>
      <c r="ISD75" s="0"/>
      <c r="ISE75" s="0"/>
      <c r="ISF75" s="0"/>
      <c r="ISG75" s="0"/>
      <c r="ISH75" s="0"/>
      <c r="ISI75" s="0"/>
      <c r="ISJ75" s="0"/>
      <c r="ISK75" s="0"/>
      <c r="ISL75" s="0"/>
      <c r="ISM75" s="0"/>
      <c r="ISN75" s="0"/>
      <c r="ISO75" s="0"/>
      <c r="ISP75" s="0"/>
      <c r="ISQ75" s="0"/>
      <c r="ISR75" s="0"/>
      <c r="ISS75" s="0"/>
      <c r="IST75" s="0"/>
      <c r="ISU75" s="0"/>
      <c r="ISV75" s="0"/>
      <c r="ISW75" s="0"/>
      <c r="ISX75" s="0"/>
      <c r="ISY75" s="0"/>
      <c r="ISZ75" s="0"/>
      <c r="ITA75" s="0"/>
      <c r="ITB75" s="0"/>
      <c r="ITC75" s="0"/>
      <c r="ITD75" s="0"/>
      <c r="ITE75" s="0"/>
      <c r="ITF75" s="0"/>
      <c r="ITG75" s="0"/>
      <c r="ITH75" s="0"/>
      <c r="ITI75" s="0"/>
      <c r="ITJ75" s="0"/>
      <c r="ITK75" s="0"/>
      <c r="ITL75" s="0"/>
      <c r="ITM75" s="0"/>
      <c r="ITN75" s="0"/>
      <c r="ITO75" s="0"/>
      <c r="ITP75" s="0"/>
      <c r="ITQ75" s="0"/>
      <c r="ITR75" s="0"/>
      <c r="ITS75" s="0"/>
      <c r="ITT75" s="0"/>
      <c r="ITU75" s="0"/>
      <c r="ITV75" s="0"/>
      <c r="ITW75" s="0"/>
      <c r="ITX75" s="0"/>
      <c r="ITY75" s="0"/>
      <c r="ITZ75" s="0"/>
      <c r="IUA75" s="0"/>
      <c r="IUB75" s="0"/>
      <c r="IUC75" s="0"/>
      <c r="IUD75" s="0"/>
      <c r="IUE75" s="0"/>
      <c r="IUF75" s="0"/>
      <c r="IUG75" s="0"/>
      <c r="IUH75" s="0"/>
      <c r="IUI75" s="0"/>
      <c r="IUJ75" s="0"/>
      <c r="IUK75" s="0"/>
      <c r="IUL75" s="0"/>
      <c r="IUM75" s="0"/>
      <c r="IUN75" s="0"/>
      <c r="IUO75" s="0"/>
      <c r="IUP75" s="0"/>
      <c r="IUQ75" s="0"/>
      <c r="IUR75" s="0"/>
      <c r="IUS75" s="0"/>
      <c r="IUT75" s="0"/>
      <c r="IUU75" s="0"/>
      <c r="IUV75" s="0"/>
      <c r="IUW75" s="0"/>
      <c r="IUX75" s="0"/>
      <c r="IUY75" s="0"/>
      <c r="IUZ75" s="0"/>
      <c r="IVA75" s="0"/>
      <c r="IVB75" s="0"/>
      <c r="IVC75" s="0"/>
      <c r="IVD75" s="0"/>
      <c r="IVE75" s="0"/>
      <c r="IVF75" s="0"/>
      <c r="IVG75" s="0"/>
      <c r="IVH75" s="0"/>
      <c r="IVI75" s="0"/>
      <c r="IVJ75" s="0"/>
      <c r="IVK75" s="0"/>
      <c r="IVL75" s="0"/>
      <c r="IVM75" s="0"/>
      <c r="IVN75" s="0"/>
      <c r="IVO75" s="0"/>
      <c r="IVP75" s="0"/>
      <c r="IVQ75" s="0"/>
      <c r="IVR75" s="0"/>
      <c r="IVS75" s="0"/>
      <c r="IVT75" s="0"/>
      <c r="IVU75" s="0"/>
      <c r="IVV75" s="0"/>
      <c r="IVW75" s="0"/>
      <c r="IVX75" s="0"/>
      <c r="IVY75" s="0"/>
      <c r="IVZ75" s="0"/>
      <c r="IWA75" s="0"/>
      <c r="IWB75" s="0"/>
      <c r="IWC75" s="0"/>
      <c r="IWD75" s="0"/>
      <c r="IWE75" s="0"/>
      <c r="IWF75" s="0"/>
      <c r="IWG75" s="0"/>
      <c r="IWH75" s="0"/>
      <c r="IWI75" s="0"/>
      <c r="IWJ75" s="0"/>
      <c r="IWK75" s="0"/>
      <c r="IWL75" s="0"/>
      <c r="IWM75" s="0"/>
      <c r="IWN75" s="0"/>
      <c r="IWO75" s="0"/>
      <c r="IWP75" s="0"/>
      <c r="IWQ75" s="0"/>
      <c r="IWR75" s="0"/>
      <c r="IWS75" s="0"/>
      <c r="IWT75" s="0"/>
      <c r="IWU75" s="0"/>
      <c r="IWV75" s="0"/>
      <c r="IWW75" s="0"/>
      <c r="IWX75" s="0"/>
      <c r="IWY75" s="0"/>
      <c r="IWZ75" s="0"/>
      <c r="IXA75" s="0"/>
      <c r="IXB75" s="0"/>
      <c r="IXC75" s="0"/>
      <c r="IXD75" s="0"/>
      <c r="IXE75" s="0"/>
      <c r="IXF75" s="0"/>
      <c r="IXG75" s="0"/>
      <c r="IXH75" s="0"/>
      <c r="IXI75" s="0"/>
      <c r="IXJ75" s="0"/>
      <c r="IXK75" s="0"/>
      <c r="IXL75" s="0"/>
      <c r="IXM75" s="0"/>
      <c r="IXN75" s="0"/>
      <c r="IXO75" s="0"/>
      <c r="IXP75" s="0"/>
      <c r="IXQ75" s="0"/>
      <c r="IXR75" s="0"/>
      <c r="IXS75" s="0"/>
      <c r="IXT75" s="0"/>
      <c r="IXU75" s="0"/>
      <c r="IXV75" s="0"/>
      <c r="IXW75" s="0"/>
      <c r="IXX75" s="0"/>
      <c r="IXY75" s="0"/>
      <c r="IXZ75" s="0"/>
      <c r="IYA75" s="0"/>
      <c r="IYB75" s="0"/>
      <c r="IYC75" s="0"/>
      <c r="IYD75" s="0"/>
      <c r="IYE75" s="0"/>
      <c r="IYF75" s="0"/>
      <c r="IYG75" s="0"/>
      <c r="IYH75" s="0"/>
      <c r="IYI75" s="0"/>
      <c r="IYJ75" s="0"/>
      <c r="IYK75" s="0"/>
      <c r="IYL75" s="0"/>
      <c r="IYM75" s="0"/>
      <c r="IYN75" s="0"/>
      <c r="IYO75" s="0"/>
      <c r="IYP75" s="0"/>
      <c r="IYQ75" s="0"/>
      <c r="IYR75" s="0"/>
      <c r="IYS75" s="0"/>
      <c r="IYT75" s="0"/>
      <c r="IYU75" s="0"/>
      <c r="IYV75" s="0"/>
      <c r="IYW75" s="0"/>
      <c r="IYX75" s="0"/>
      <c r="IYY75" s="0"/>
      <c r="IYZ75" s="0"/>
      <c r="IZA75" s="0"/>
      <c r="IZB75" s="0"/>
      <c r="IZC75" s="0"/>
      <c r="IZD75" s="0"/>
      <c r="IZE75" s="0"/>
      <c r="IZF75" s="0"/>
      <c r="IZG75" s="0"/>
      <c r="IZH75" s="0"/>
      <c r="IZI75" s="0"/>
      <c r="IZJ75" s="0"/>
      <c r="IZK75" s="0"/>
      <c r="IZL75" s="0"/>
      <c r="IZM75" s="0"/>
      <c r="IZN75" s="0"/>
      <c r="IZO75" s="0"/>
      <c r="IZP75" s="0"/>
      <c r="IZQ75" s="0"/>
      <c r="IZR75" s="0"/>
      <c r="IZS75" s="0"/>
      <c r="IZT75" s="0"/>
      <c r="IZU75" s="0"/>
      <c r="IZV75" s="0"/>
      <c r="IZW75" s="0"/>
      <c r="IZX75" s="0"/>
      <c r="IZY75" s="0"/>
      <c r="IZZ75" s="0"/>
      <c r="JAA75" s="0"/>
      <c r="JAB75" s="0"/>
      <c r="JAC75" s="0"/>
      <c r="JAD75" s="0"/>
      <c r="JAE75" s="0"/>
      <c r="JAF75" s="0"/>
      <c r="JAG75" s="0"/>
      <c r="JAH75" s="0"/>
      <c r="JAI75" s="0"/>
      <c r="JAJ75" s="0"/>
      <c r="JAK75" s="0"/>
      <c r="JAL75" s="0"/>
      <c r="JAM75" s="0"/>
      <c r="JAN75" s="0"/>
      <c r="JAO75" s="0"/>
      <c r="JAP75" s="0"/>
      <c r="JAQ75" s="0"/>
      <c r="JAR75" s="0"/>
      <c r="JAS75" s="0"/>
      <c r="JAT75" s="0"/>
      <c r="JAU75" s="0"/>
      <c r="JAV75" s="0"/>
      <c r="JAW75" s="0"/>
      <c r="JAX75" s="0"/>
      <c r="JAY75" s="0"/>
      <c r="JAZ75" s="0"/>
      <c r="JBA75" s="0"/>
      <c r="JBB75" s="0"/>
      <c r="JBC75" s="0"/>
      <c r="JBD75" s="0"/>
      <c r="JBE75" s="0"/>
      <c r="JBF75" s="0"/>
      <c r="JBG75" s="0"/>
      <c r="JBH75" s="0"/>
      <c r="JBI75" s="0"/>
      <c r="JBJ75" s="0"/>
      <c r="JBK75" s="0"/>
      <c r="JBL75" s="0"/>
      <c r="JBM75" s="0"/>
      <c r="JBN75" s="0"/>
      <c r="JBO75" s="0"/>
      <c r="JBP75" s="0"/>
      <c r="JBQ75" s="0"/>
      <c r="JBR75" s="0"/>
      <c r="JBS75" s="0"/>
      <c r="JBT75" s="0"/>
      <c r="JBU75" s="0"/>
      <c r="JBV75" s="0"/>
      <c r="JBW75" s="0"/>
      <c r="JBX75" s="0"/>
      <c r="JBY75" s="0"/>
      <c r="JBZ75" s="0"/>
      <c r="JCA75" s="0"/>
      <c r="JCB75" s="0"/>
      <c r="JCC75" s="0"/>
      <c r="JCD75" s="0"/>
      <c r="JCE75" s="0"/>
      <c r="JCF75" s="0"/>
      <c r="JCG75" s="0"/>
      <c r="JCH75" s="0"/>
      <c r="JCI75" s="0"/>
      <c r="JCJ75" s="0"/>
      <c r="JCK75" s="0"/>
      <c r="JCL75" s="0"/>
      <c r="JCM75" s="0"/>
      <c r="JCN75" s="0"/>
      <c r="JCO75" s="0"/>
      <c r="JCP75" s="0"/>
      <c r="JCQ75" s="0"/>
      <c r="JCR75" s="0"/>
      <c r="JCS75" s="0"/>
      <c r="JCT75" s="0"/>
      <c r="JCU75" s="0"/>
      <c r="JCV75" s="0"/>
      <c r="JCW75" s="0"/>
      <c r="JCX75" s="0"/>
      <c r="JCY75" s="0"/>
      <c r="JCZ75" s="0"/>
      <c r="JDA75" s="0"/>
      <c r="JDB75" s="0"/>
      <c r="JDC75" s="0"/>
      <c r="JDD75" s="0"/>
      <c r="JDE75" s="0"/>
      <c r="JDF75" s="0"/>
      <c r="JDG75" s="0"/>
      <c r="JDH75" s="0"/>
      <c r="JDI75" s="0"/>
      <c r="JDJ75" s="0"/>
      <c r="JDK75" s="0"/>
      <c r="JDL75" s="0"/>
      <c r="JDM75" s="0"/>
      <c r="JDN75" s="0"/>
      <c r="JDO75" s="0"/>
      <c r="JDP75" s="0"/>
      <c r="JDQ75" s="0"/>
      <c r="JDR75" s="0"/>
      <c r="JDS75" s="0"/>
      <c r="JDT75" s="0"/>
      <c r="JDU75" s="0"/>
      <c r="JDV75" s="0"/>
      <c r="JDW75" s="0"/>
      <c r="JDX75" s="0"/>
      <c r="JDY75" s="0"/>
      <c r="JDZ75" s="0"/>
      <c r="JEA75" s="0"/>
      <c r="JEB75" s="0"/>
      <c r="JEC75" s="0"/>
      <c r="JED75" s="0"/>
      <c r="JEE75" s="0"/>
      <c r="JEF75" s="0"/>
      <c r="JEG75" s="0"/>
      <c r="JEH75" s="0"/>
      <c r="JEI75" s="0"/>
      <c r="JEJ75" s="0"/>
      <c r="JEK75" s="0"/>
      <c r="JEL75" s="0"/>
      <c r="JEM75" s="0"/>
      <c r="JEN75" s="0"/>
      <c r="JEO75" s="0"/>
      <c r="JEP75" s="0"/>
      <c r="JEQ75" s="0"/>
      <c r="JER75" s="0"/>
      <c r="JES75" s="0"/>
      <c r="JET75" s="0"/>
      <c r="JEU75" s="0"/>
      <c r="JEV75" s="0"/>
      <c r="JEW75" s="0"/>
      <c r="JEX75" s="0"/>
      <c r="JEY75" s="0"/>
      <c r="JEZ75" s="0"/>
      <c r="JFA75" s="0"/>
      <c r="JFB75" s="0"/>
      <c r="JFC75" s="0"/>
      <c r="JFD75" s="0"/>
      <c r="JFE75" s="0"/>
      <c r="JFF75" s="0"/>
      <c r="JFG75" s="0"/>
      <c r="JFH75" s="0"/>
      <c r="JFI75" s="0"/>
      <c r="JFJ75" s="0"/>
      <c r="JFK75" s="0"/>
      <c r="JFL75" s="0"/>
      <c r="JFM75" s="0"/>
      <c r="JFN75" s="0"/>
      <c r="JFO75" s="0"/>
      <c r="JFP75" s="0"/>
      <c r="JFQ75" s="0"/>
      <c r="JFR75" s="0"/>
      <c r="JFS75" s="0"/>
      <c r="JFT75" s="0"/>
      <c r="JFU75" s="0"/>
      <c r="JFV75" s="0"/>
      <c r="JFW75" s="0"/>
      <c r="JFX75" s="0"/>
      <c r="JFY75" s="0"/>
      <c r="JFZ75" s="0"/>
      <c r="JGA75" s="0"/>
      <c r="JGB75" s="0"/>
      <c r="JGC75" s="0"/>
      <c r="JGD75" s="0"/>
      <c r="JGE75" s="0"/>
      <c r="JGF75" s="0"/>
      <c r="JGG75" s="0"/>
      <c r="JGH75" s="0"/>
      <c r="JGI75" s="0"/>
      <c r="JGJ75" s="0"/>
      <c r="JGK75" s="0"/>
      <c r="JGL75" s="0"/>
      <c r="JGM75" s="0"/>
      <c r="JGN75" s="0"/>
      <c r="JGO75" s="0"/>
      <c r="JGP75" s="0"/>
      <c r="JGQ75" s="0"/>
      <c r="JGR75" s="0"/>
      <c r="JGS75" s="0"/>
      <c r="JGT75" s="0"/>
      <c r="JGU75" s="0"/>
      <c r="JGV75" s="0"/>
      <c r="JGW75" s="0"/>
      <c r="JGX75" s="0"/>
      <c r="JGY75" s="0"/>
      <c r="JGZ75" s="0"/>
      <c r="JHA75" s="0"/>
      <c r="JHB75" s="0"/>
      <c r="JHC75" s="0"/>
      <c r="JHD75" s="0"/>
      <c r="JHE75" s="0"/>
      <c r="JHF75" s="0"/>
      <c r="JHG75" s="0"/>
      <c r="JHH75" s="0"/>
      <c r="JHI75" s="0"/>
      <c r="JHJ75" s="0"/>
      <c r="JHK75" s="0"/>
      <c r="JHL75" s="0"/>
      <c r="JHM75" s="0"/>
      <c r="JHN75" s="0"/>
      <c r="JHO75" s="0"/>
      <c r="JHP75" s="0"/>
      <c r="JHQ75" s="0"/>
      <c r="JHR75" s="0"/>
      <c r="JHS75" s="0"/>
      <c r="JHT75" s="0"/>
      <c r="JHU75" s="0"/>
      <c r="JHV75" s="0"/>
      <c r="JHW75" s="0"/>
      <c r="JHX75" s="0"/>
      <c r="JHY75" s="0"/>
      <c r="JHZ75" s="0"/>
      <c r="JIA75" s="0"/>
      <c r="JIB75" s="0"/>
      <c r="JIC75" s="0"/>
      <c r="JID75" s="0"/>
      <c r="JIE75" s="0"/>
      <c r="JIF75" s="0"/>
      <c r="JIG75" s="0"/>
      <c r="JIH75" s="0"/>
      <c r="JII75" s="0"/>
      <c r="JIJ75" s="0"/>
      <c r="JIK75" s="0"/>
      <c r="JIL75" s="0"/>
      <c r="JIM75" s="0"/>
      <c r="JIN75" s="0"/>
      <c r="JIO75" s="0"/>
      <c r="JIP75" s="0"/>
      <c r="JIQ75" s="0"/>
      <c r="JIR75" s="0"/>
      <c r="JIS75" s="0"/>
      <c r="JIT75" s="0"/>
      <c r="JIU75" s="0"/>
      <c r="JIV75" s="0"/>
      <c r="JIW75" s="0"/>
      <c r="JIX75" s="0"/>
      <c r="JIY75" s="0"/>
      <c r="JIZ75" s="0"/>
      <c r="JJA75" s="0"/>
      <c r="JJB75" s="0"/>
      <c r="JJC75" s="0"/>
      <c r="JJD75" s="0"/>
      <c r="JJE75" s="0"/>
      <c r="JJF75" s="0"/>
      <c r="JJG75" s="0"/>
      <c r="JJH75" s="0"/>
      <c r="JJI75" s="0"/>
      <c r="JJJ75" s="0"/>
      <c r="JJK75" s="0"/>
      <c r="JJL75" s="0"/>
      <c r="JJM75" s="0"/>
      <c r="JJN75" s="0"/>
      <c r="JJO75" s="0"/>
      <c r="JJP75" s="0"/>
      <c r="JJQ75" s="0"/>
      <c r="JJR75" s="0"/>
      <c r="JJS75" s="0"/>
      <c r="JJT75" s="0"/>
      <c r="JJU75" s="0"/>
      <c r="JJV75" s="0"/>
      <c r="JJW75" s="0"/>
      <c r="JJX75" s="0"/>
      <c r="JJY75" s="0"/>
      <c r="JJZ75" s="0"/>
      <c r="JKA75" s="0"/>
      <c r="JKB75" s="0"/>
      <c r="JKC75" s="0"/>
      <c r="JKD75" s="0"/>
      <c r="JKE75" s="0"/>
      <c r="JKF75" s="0"/>
      <c r="JKG75" s="0"/>
      <c r="JKH75" s="0"/>
      <c r="JKI75" s="0"/>
      <c r="JKJ75" s="0"/>
      <c r="JKK75" s="0"/>
      <c r="JKL75" s="0"/>
      <c r="JKM75" s="0"/>
      <c r="JKN75" s="0"/>
      <c r="JKO75" s="0"/>
      <c r="JKP75" s="0"/>
      <c r="JKQ75" s="0"/>
      <c r="JKR75" s="0"/>
      <c r="JKS75" s="0"/>
      <c r="JKT75" s="0"/>
      <c r="JKU75" s="0"/>
      <c r="JKV75" s="0"/>
      <c r="JKW75" s="0"/>
      <c r="JKX75" s="0"/>
      <c r="JKY75" s="0"/>
      <c r="JKZ75" s="0"/>
      <c r="JLA75" s="0"/>
      <c r="JLB75" s="0"/>
      <c r="JLC75" s="0"/>
      <c r="JLD75" s="0"/>
      <c r="JLE75" s="0"/>
      <c r="JLF75" s="0"/>
      <c r="JLG75" s="0"/>
      <c r="JLH75" s="0"/>
      <c r="JLI75" s="0"/>
      <c r="JLJ75" s="0"/>
      <c r="JLK75" s="0"/>
      <c r="JLL75" s="0"/>
      <c r="JLM75" s="0"/>
      <c r="JLN75" s="0"/>
      <c r="JLO75" s="0"/>
      <c r="JLP75" s="0"/>
      <c r="JLQ75" s="0"/>
      <c r="JLR75" s="0"/>
      <c r="JLS75" s="0"/>
      <c r="JLT75" s="0"/>
      <c r="JLU75" s="0"/>
      <c r="JLV75" s="0"/>
      <c r="JLW75" s="0"/>
      <c r="JLX75" s="0"/>
      <c r="JLY75" s="0"/>
      <c r="JLZ75" s="0"/>
      <c r="JMA75" s="0"/>
      <c r="JMB75" s="0"/>
      <c r="JMC75" s="0"/>
      <c r="JMD75" s="0"/>
      <c r="JME75" s="0"/>
      <c r="JMF75" s="0"/>
      <c r="JMG75" s="0"/>
      <c r="JMH75" s="0"/>
      <c r="JMI75" s="0"/>
      <c r="JMJ75" s="0"/>
      <c r="JMK75" s="0"/>
      <c r="JML75" s="0"/>
      <c r="JMM75" s="0"/>
      <c r="JMN75" s="0"/>
      <c r="JMO75" s="0"/>
      <c r="JMP75" s="0"/>
      <c r="JMQ75" s="0"/>
      <c r="JMR75" s="0"/>
      <c r="JMS75" s="0"/>
      <c r="JMT75" s="0"/>
      <c r="JMU75" s="0"/>
      <c r="JMV75" s="0"/>
      <c r="JMW75" s="0"/>
      <c r="JMX75" s="0"/>
      <c r="JMY75" s="0"/>
      <c r="JMZ75" s="0"/>
      <c r="JNA75" s="0"/>
      <c r="JNB75" s="0"/>
      <c r="JNC75" s="0"/>
      <c r="JND75" s="0"/>
      <c r="JNE75" s="0"/>
      <c r="JNF75" s="0"/>
      <c r="JNG75" s="0"/>
      <c r="JNH75" s="0"/>
      <c r="JNI75" s="0"/>
      <c r="JNJ75" s="0"/>
      <c r="JNK75" s="0"/>
      <c r="JNL75" s="0"/>
      <c r="JNM75" s="0"/>
      <c r="JNN75" s="0"/>
      <c r="JNO75" s="0"/>
      <c r="JNP75" s="0"/>
      <c r="JNQ75" s="0"/>
      <c r="JNR75" s="0"/>
      <c r="JNS75" s="0"/>
      <c r="JNT75" s="0"/>
      <c r="JNU75" s="0"/>
      <c r="JNV75" s="0"/>
      <c r="JNW75" s="0"/>
      <c r="JNX75" s="0"/>
      <c r="JNY75" s="0"/>
      <c r="JNZ75" s="0"/>
      <c r="JOA75" s="0"/>
      <c r="JOB75" s="0"/>
      <c r="JOC75" s="0"/>
      <c r="JOD75" s="0"/>
      <c r="JOE75" s="0"/>
      <c r="JOF75" s="0"/>
      <c r="JOG75" s="0"/>
      <c r="JOH75" s="0"/>
      <c r="JOI75" s="0"/>
      <c r="JOJ75" s="0"/>
      <c r="JOK75" s="0"/>
      <c r="JOL75" s="0"/>
      <c r="JOM75" s="0"/>
      <c r="JON75" s="0"/>
      <c r="JOO75" s="0"/>
      <c r="JOP75" s="0"/>
      <c r="JOQ75" s="0"/>
      <c r="JOR75" s="0"/>
      <c r="JOS75" s="0"/>
      <c r="JOT75" s="0"/>
      <c r="JOU75" s="0"/>
      <c r="JOV75" s="0"/>
      <c r="JOW75" s="0"/>
      <c r="JOX75" s="0"/>
      <c r="JOY75" s="0"/>
      <c r="JOZ75" s="0"/>
      <c r="JPA75" s="0"/>
      <c r="JPB75" s="0"/>
      <c r="JPC75" s="0"/>
      <c r="JPD75" s="0"/>
      <c r="JPE75" s="0"/>
      <c r="JPF75" s="0"/>
      <c r="JPG75" s="0"/>
      <c r="JPH75" s="0"/>
      <c r="JPI75" s="0"/>
      <c r="JPJ75" s="0"/>
      <c r="JPK75" s="0"/>
      <c r="JPL75" s="0"/>
      <c r="JPM75" s="0"/>
      <c r="JPN75" s="0"/>
      <c r="JPO75" s="0"/>
      <c r="JPP75" s="0"/>
      <c r="JPQ75" s="0"/>
      <c r="JPR75" s="0"/>
      <c r="JPS75" s="0"/>
      <c r="JPT75" s="0"/>
      <c r="JPU75" s="0"/>
      <c r="JPV75" s="0"/>
      <c r="JPW75" s="0"/>
      <c r="JPX75" s="0"/>
      <c r="JPY75" s="0"/>
      <c r="JPZ75" s="0"/>
      <c r="JQA75" s="0"/>
      <c r="JQB75" s="0"/>
      <c r="JQC75" s="0"/>
      <c r="JQD75" s="0"/>
      <c r="JQE75" s="0"/>
      <c r="JQF75" s="0"/>
      <c r="JQG75" s="0"/>
      <c r="JQH75" s="0"/>
      <c r="JQI75" s="0"/>
      <c r="JQJ75" s="0"/>
      <c r="JQK75" s="0"/>
      <c r="JQL75" s="0"/>
      <c r="JQM75" s="0"/>
      <c r="JQN75" s="0"/>
      <c r="JQO75" s="0"/>
      <c r="JQP75" s="0"/>
      <c r="JQQ75" s="0"/>
      <c r="JQR75" s="0"/>
      <c r="JQS75" s="0"/>
      <c r="JQT75" s="0"/>
      <c r="JQU75" s="0"/>
      <c r="JQV75" s="0"/>
      <c r="JQW75" s="0"/>
      <c r="JQX75" s="0"/>
      <c r="JQY75" s="0"/>
      <c r="JQZ75" s="0"/>
      <c r="JRA75" s="0"/>
      <c r="JRB75" s="0"/>
      <c r="JRC75" s="0"/>
      <c r="JRD75" s="0"/>
      <c r="JRE75" s="0"/>
      <c r="JRF75" s="0"/>
      <c r="JRG75" s="0"/>
      <c r="JRH75" s="0"/>
      <c r="JRI75" s="0"/>
      <c r="JRJ75" s="0"/>
      <c r="JRK75" s="0"/>
      <c r="JRL75" s="0"/>
      <c r="JRM75" s="0"/>
      <c r="JRN75" s="0"/>
      <c r="JRO75" s="0"/>
      <c r="JRP75" s="0"/>
      <c r="JRQ75" s="0"/>
      <c r="JRR75" s="0"/>
      <c r="JRS75" s="0"/>
      <c r="JRT75" s="0"/>
      <c r="JRU75" s="0"/>
      <c r="JRV75" s="0"/>
      <c r="JRW75" s="0"/>
      <c r="JRX75" s="0"/>
      <c r="JRY75" s="0"/>
      <c r="JRZ75" s="0"/>
      <c r="JSA75" s="0"/>
      <c r="JSB75" s="0"/>
      <c r="JSC75" s="0"/>
      <c r="JSD75" s="0"/>
      <c r="JSE75" s="0"/>
      <c r="JSF75" s="0"/>
      <c r="JSG75" s="0"/>
      <c r="JSH75" s="0"/>
      <c r="JSI75" s="0"/>
      <c r="JSJ75" s="0"/>
      <c r="JSK75" s="0"/>
      <c r="JSL75" s="0"/>
      <c r="JSM75" s="0"/>
      <c r="JSN75" s="0"/>
      <c r="JSO75" s="0"/>
      <c r="JSP75" s="0"/>
      <c r="JSQ75" s="0"/>
      <c r="JSR75" s="0"/>
      <c r="JSS75" s="0"/>
      <c r="JST75" s="0"/>
      <c r="JSU75" s="0"/>
      <c r="JSV75" s="0"/>
      <c r="JSW75" s="0"/>
      <c r="JSX75" s="0"/>
      <c r="JSY75" s="0"/>
      <c r="JSZ75" s="0"/>
      <c r="JTA75" s="0"/>
      <c r="JTB75" s="0"/>
      <c r="JTC75" s="0"/>
      <c r="JTD75" s="0"/>
      <c r="JTE75" s="0"/>
      <c r="JTF75" s="0"/>
      <c r="JTG75" s="0"/>
      <c r="JTH75" s="0"/>
      <c r="JTI75" s="0"/>
      <c r="JTJ75" s="0"/>
      <c r="JTK75" s="0"/>
      <c r="JTL75" s="0"/>
      <c r="JTM75" s="0"/>
      <c r="JTN75" s="0"/>
      <c r="JTO75" s="0"/>
      <c r="JTP75" s="0"/>
      <c r="JTQ75" s="0"/>
      <c r="JTR75" s="0"/>
      <c r="JTS75" s="0"/>
      <c r="JTT75" s="0"/>
      <c r="JTU75" s="0"/>
      <c r="JTV75" s="0"/>
      <c r="JTW75" s="0"/>
      <c r="JTX75" s="0"/>
      <c r="JTY75" s="0"/>
      <c r="JTZ75" s="0"/>
      <c r="JUA75" s="0"/>
      <c r="JUB75" s="0"/>
      <c r="JUC75" s="0"/>
      <c r="JUD75" s="0"/>
      <c r="JUE75" s="0"/>
      <c r="JUF75" s="0"/>
      <c r="JUG75" s="0"/>
      <c r="JUH75" s="0"/>
      <c r="JUI75" s="0"/>
      <c r="JUJ75" s="0"/>
      <c r="JUK75" s="0"/>
      <c r="JUL75" s="0"/>
      <c r="JUM75" s="0"/>
      <c r="JUN75" s="0"/>
      <c r="JUO75" s="0"/>
      <c r="JUP75" s="0"/>
      <c r="JUQ75" s="0"/>
      <c r="JUR75" s="0"/>
      <c r="JUS75" s="0"/>
      <c r="JUT75" s="0"/>
      <c r="JUU75" s="0"/>
      <c r="JUV75" s="0"/>
      <c r="JUW75" s="0"/>
      <c r="JUX75" s="0"/>
      <c r="JUY75" s="0"/>
      <c r="JUZ75" s="0"/>
      <c r="JVA75" s="0"/>
      <c r="JVB75" s="0"/>
      <c r="JVC75" s="0"/>
      <c r="JVD75" s="0"/>
      <c r="JVE75" s="0"/>
      <c r="JVF75" s="0"/>
      <c r="JVG75" s="0"/>
      <c r="JVH75" s="0"/>
      <c r="JVI75" s="0"/>
      <c r="JVJ75" s="0"/>
      <c r="JVK75" s="0"/>
      <c r="JVL75" s="0"/>
      <c r="JVM75" s="0"/>
      <c r="JVN75" s="0"/>
      <c r="JVO75" s="0"/>
      <c r="JVP75" s="0"/>
      <c r="JVQ75" s="0"/>
      <c r="JVR75" s="0"/>
      <c r="JVS75" s="0"/>
      <c r="JVT75" s="0"/>
      <c r="JVU75" s="0"/>
      <c r="JVV75" s="0"/>
      <c r="JVW75" s="0"/>
      <c r="JVX75" s="0"/>
      <c r="JVY75" s="0"/>
      <c r="JVZ75" s="0"/>
      <c r="JWA75" s="0"/>
      <c r="JWB75" s="0"/>
      <c r="JWC75" s="0"/>
      <c r="JWD75" s="0"/>
      <c r="JWE75" s="0"/>
      <c r="JWF75" s="0"/>
      <c r="JWG75" s="0"/>
      <c r="JWH75" s="0"/>
      <c r="JWI75" s="0"/>
      <c r="JWJ75" s="0"/>
      <c r="JWK75" s="0"/>
      <c r="JWL75" s="0"/>
      <c r="JWM75" s="0"/>
      <c r="JWN75" s="0"/>
      <c r="JWO75" s="0"/>
      <c r="JWP75" s="0"/>
      <c r="JWQ75" s="0"/>
      <c r="JWR75" s="0"/>
      <c r="JWS75" s="0"/>
      <c r="JWT75" s="0"/>
      <c r="JWU75" s="0"/>
      <c r="JWV75" s="0"/>
      <c r="JWW75" s="0"/>
      <c r="JWX75" s="0"/>
      <c r="JWY75" s="0"/>
      <c r="JWZ75" s="0"/>
      <c r="JXA75" s="0"/>
      <c r="JXB75" s="0"/>
      <c r="JXC75" s="0"/>
      <c r="JXD75" s="0"/>
      <c r="JXE75" s="0"/>
      <c r="JXF75" s="0"/>
      <c r="JXG75" s="0"/>
      <c r="JXH75" s="0"/>
      <c r="JXI75" s="0"/>
      <c r="JXJ75" s="0"/>
      <c r="JXK75" s="0"/>
      <c r="JXL75" s="0"/>
      <c r="JXM75" s="0"/>
      <c r="JXN75" s="0"/>
      <c r="JXO75" s="0"/>
      <c r="JXP75" s="0"/>
      <c r="JXQ75" s="0"/>
      <c r="JXR75" s="0"/>
      <c r="JXS75" s="0"/>
      <c r="JXT75" s="0"/>
      <c r="JXU75" s="0"/>
      <c r="JXV75" s="0"/>
      <c r="JXW75" s="0"/>
      <c r="JXX75" s="0"/>
      <c r="JXY75" s="0"/>
      <c r="JXZ75" s="0"/>
      <c r="JYA75" s="0"/>
      <c r="JYB75" s="0"/>
      <c r="JYC75" s="0"/>
      <c r="JYD75" s="0"/>
      <c r="JYE75" s="0"/>
      <c r="JYF75" s="0"/>
      <c r="JYG75" s="0"/>
      <c r="JYH75" s="0"/>
      <c r="JYI75" s="0"/>
      <c r="JYJ75" s="0"/>
      <c r="JYK75" s="0"/>
      <c r="JYL75" s="0"/>
      <c r="JYM75" s="0"/>
      <c r="JYN75" s="0"/>
      <c r="JYO75" s="0"/>
      <c r="JYP75" s="0"/>
      <c r="JYQ75" s="0"/>
      <c r="JYR75" s="0"/>
      <c r="JYS75" s="0"/>
      <c r="JYT75" s="0"/>
      <c r="JYU75" s="0"/>
      <c r="JYV75" s="0"/>
      <c r="JYW75" s="0"/>
      <c r="JYX75" s="0"/>
      <c r="JYY75" s="0"/>
      <c r="JYZ75" s="0"/>
      <c r="JZA75" s="0"/>
      <c r="JZB75" s="0"/>
      <c r="JZC75" s="0"/>
      <c r="JZD75" s="0"/>
      <c r="JZE75" s="0"/>
      <c r="JZF75" s="0"/>
      <c r="JZG75" s="0"/>
      <c r="JZH75" s="0"/>
      <c r="JZI75" s="0"/>
      <c r="JZJ75" s="0"/>
      <c r="JZK75" s="0"/>
      <c r="JZL75" s="0"/>
      <c r="JZM75" s="0"/>
      <c r="JZN75" s="0"/>
      <c r="JZO75" s="0"/>
      <c r="JZP75" s="0"/>
      <c r="JZQ75" s="0"/>
      <c r="JZR75" s="0"/>
      <c r="JZS75" s="0"/>
      <c r="JZT75" s="0"/>
      <c r="JZU75" s="0"/>
      <c r="JZV75" s="0"/>
      <c r="JZW75" s="0"/>
      <c r="JZX75" s="0"/>
      <c r="JZY75" s="0"/>
      <c r="JZZ75" s="0"/>
      <c r="KAA75" s="0"/>
      <c r="KAB75" s="0"/>
      <c r="KAC75" s="0"/>
      <c r="KAD75" s="0"/>
      <c r="KAE75" s="0"/>
      <c r="KAF75" s="0"/>
      <c r="KAG75" s="0"/>
      <c r="KAH75" s="0"/>
      <c r="KAI75" s="0"/>
      <c r="KAJ75" s="0"/>
      <c r="KAK75" s="0"/>
      <c r="KAL75" s="0"/>
      <c r="KAM75" s="0"/>
      <c r="KAN75" s="0"/>
      <c r="KAO75" s="0"/>
      <c r="KAP75" s="0"/>
      <c r="KAQ75" s="0"/>
      <c r="KAR75" s="0"/>
      <c r="KAS75" s="0"/>
      <c r="KAT75" s="0"/>
      <c r="KAU75" s="0"/>
      <c r="KAV75" s="0"/>
      <c r="KAW75" s="0"/>
      <c r="KAX75" s="0"/>
      <c r="KAY75" s="0"/>
      <c r="KAZ75" s="0"/>
      <c r="KBA75" s="0"/>
      <c r="KBB75" s="0"/>
      <c r="KBC75" s="0"/>
      <c r="KBD75" s="0"/>
      <c r="KBE75" s="0"/>
      <c r="KBF75" s="0"/>
      <c r="KBG75" s="0"/>
      <c r="KBH75" s="0"/>
      <c r="KBI75" s="0"/>
      <c r="KBJ75" s="0"/>
      <c r="KBK75" s="0"/>
      <c r="KBL75" s="0"/>
      <c r="KBM75" s="0"/>
      <c r="KBN75" s="0"/>
      <c r="KBO75" s="0"/>
      <c r="KBP75" s="0"/>
      <c r="KBQ75" s="0"/>
      <c r="KBR75" s="0"/>
      <c r="KBS75" s="0"/>
      <c r="KBT75" s="0"/>
      <c r="KBU75" s="0"/>
      <c r="KBV75" s="0"/>
      <c r="KBW75" s="0"/>
      <c r="KBX75" s="0"/>
      <c r="KBY75" s="0"/>
      <c r="KBZ75" s="0"/>
      <c r="KCA75" s="0"/>
      <c r="KCB75" s="0"/>
      <c r="KCC75" s="0"/>
      <c r="KCD75" s="0"/>
      <c r="KCE75" s="0"/>
      <c r="KCF75" s="0"/>
      <c r="KCG75" s="0"/>
      <c r="KCH75" s="0"/>
      <c r="KCI75" s="0"/>
      <c r="KCJ75" s="0"/>
      <c r="KCK75" s="0"/>
      <c r="KCL75" s="0"/>
      <c r="KCM75" s="0"/>
      <c r="KCN75" s="0"/>
      <c r="KCO75" s="0"/>
      <c r="KCP75" s="0"/>
      <c r="KCQ75" s="0"/>
      <c r="KCR75" s="0"/>
      <c r="KCS75" s="0"/>
      <c r="KCT75" s="0"/>
      <c r="KCU75" s="0"/>
      <c r="KCV75" s="0"/>
      <c r="KCW75" s="0"/>
      <c r="KCX75" s="0"/>
      <c r="KCY75" s="0"/>
      <c r="KCZ75" s="0"/>
      <c r="KDA75" s="0"/>
      <c r="KDB75" s="0"/>
      <c r="KDC75" s="0"/>
      <c r="KDD75" s="0"/>
      <c r="KDE75" s="0"/>
      <c r="KDF75" s="0"/>
      <c r="KDG75" s="0"/>
      <c r="KDH75" s="0"/>
      <c r="KDI75" s="0"/>
      <c r="KDJ75" s="0"/>
      <c r="KDK75" s="0"/>
      <c r="KDL75" s="0"/>
      <c r="KDM75" s="0"/>
      <c r="KDN75" s="0"/>
      <c r="KDO75" s="0"/>
      <c r="KDP75" s="0"/>
      <c r="KDQ75" s="0"/>
      <c r="KDR75" s="0"/>
      <c r="KDS75" s="0"/>
      <c r="KDT75" s="0"/>
      <c r="KDU75" s="0"/>
      <c r="KDV75" s="0"/>
      <c r="KDW75" s="0"/>
      <c r="KDX75" s="0"/>
      <c r="KDY75" s="0"/>
      <c r="KDZ75" s="0"/>
      <c r="KEA75" s="0"/>
      <c r="KEB75" s="0"/>
      <c r="KEC75" s="0"/>
      <c r="KED75" s="0"/>
      <c r="KEE75" s="0"/>
      <c r="KEF75" s="0"/>
      <c r="KEG75" s="0"/>
      <c r="KEH75" s="0"/>
      <c r="KEI75" s="0"/>
      <c r="KEJ75" s="0"/>
      <c r="KEK75" s="0"/>
      <c r="KEL75" s="0"/>
      <c r="KEM75" s="0"/>
      <c r="KEN75" s="0"/>
      <c r="KEO75" s="0"/>
      <c r="KEP75" s="0"/>
      <c r="KEQ75" s="0"/>
      <c r="KER75" s="0"/>
      <c r="KES75" s="0"/>
      <c r="KET75" s="0"/>
      <c r="KEU75" s="0"/>
      <c r="KEV75" s="0"/>
      <c r="KEW75" s="0"/>
      <c r="KEX75" s="0"/>
      <c r="KEY75" s="0"/>
      <c r="KEZ75" s="0"/>
      <c r="KFA75" s="0"/>
      <c r="KFB75" s="0"/>
      <c r="KFC75" s="0"/>
      <c r="KFD75" s="0"/>
      <c r="KFE75" s="0"/>
      <c r="KFF75" s="0"/>
      <c r="KFG75" s="0"/>
      <c r="KFH75" s="0"/>
      <c r="KFI75" s="0"/>
      <c r="KFJ75" s="0"/>
      <c r="KFK75" s="0"/>
      <c r="KFL75" s="0"/>
      <c r="KFM75" s="0"/>
      <c r="KFN75" s="0"/>
      <c r="KFO75" s="0"/>
      <c r="KFP75" s="0"/>
      <c r="KFQ75" s="0"/>
      <c r="KFR75" s="0"/>
      <c r="KFS75" s="0"/>
      <c r="KFT75" s="0"/>
      <c r="KFU75" s="0"/>
      <c r="KFV75" s="0"/>
      <c r="KFW75" s="0"/>
      <c r="KFX75" s="0"/>
      <c r="KFY75" s="0"/>
      <c r="KFZ75" s="0"/>
      <c r="KGA75" s="0"/>
      <c r="KGB75" s="0"/>
      <c r="KGC75" s="0"/>
      <c r="KGD75" s="0"/>
      <c r="KGE75" s="0"/>
      <c r="KGF75" s="0"/>
      <c r="KGG75" s="0"/>
      <c r="KGH75" s="0"/>
      <c r="KGI75" s="0"/>
      <c r="KGJ75" s="0"/>
      <c r="KGK75" s="0"/>
      <c r="KGL75" s="0"/>
      <c r="KGM75" s="0"/>
      <c r="KGN75" s="0"/>
      <c r="KGO75" s="0"/>
      <c r="KGP75" s="0"/>
      <c r="KGQ75" s="0"/>
      <c r="KGR75" s="0"/>
      <c r="KGS75" s="0"/>
      <c r="KGT75" s="0"/>
      <c r="KGU75" s="0"/>
      <c r="KGV75" s="0"/>
      <c r="KGW75" s="0"/>
      <c r="KGX75" s="0"/>
      <c r="KGY75" s="0"/>
      <c r="KGZ75" s="0"/>
      <c r="KHA75" s="0"/>
      <c r="KHB75" s="0"/>
      <c r="KHC75" s="0"/>
      <c r="KHD75" s="0"/>
      <c r="KHE75" s="0"/>
      <c r="KHF75" s="0"/>
      <c r="KHG75" s="0"/>
      <c r="KHH75" s="0"/>
      <c r="KHI75" s="0"/>
      <c r="KHJ75" s="0"/>
      <c r="KHK75" s="0"/>
      <c r="KHL75" s="0"/>
      <c r="KHM75" s="0"/>
      <c r="KHN75" s="0"/>
      <c r="KHO75" s="0"/>
      <c r="KHP75" s="0"/>
      <c r="KHQ75" s="0"/>
      <c r="KHR75" s="0"/>
      <c r="KHS75" s="0"/>
      <c r="KHT75" s="0"/>
      <c r="KHU75" s="0"/>
      <c r="KHV75" s="0"/>
      <c r="KHW75" s="0"/>
      <c r="KHX75" s="0"/>
      <c r="KHY75" s="0"/>
      <c r="KHZ75" s="0"/>
      <c r="KIA75" s="0"/>
      <c r="KIB75" s="0"/>
      <c r="KIC75" s="0"/>
      <c r="KID75" s="0"/>
      <c r="KIE75" s="0"/>
      <c r="KIF75" s="0"/>
      <c r="KIG75" s="0"/>
      <c r="KIH75" s="0"/>
      <c r="KII75" s="0"/>
      <c r="KIJ75" s="0"/>
      <c r="KIK75" s="0"/>
      <c r="KIL75" s="0"/>
      <c r="KIM75" s="0"/>
      <c r="KIN75" s="0"/>
      <c r="KIO75" s="0"/>
      <c r="KIP75" s="0"/>
      <c r="KIQ75" s="0"/>
      <c r="KIR75" s="0"/>
      <c r="KIS75" s="0"/>
      <c r="KIT75" s="0"/>
      <c r="KIU75" s="0"/>
      <c r="KIV75" s="0"/>
      <c r="KIW75" s="0"/>
      <c r="KIX75" s="0"/>
      <c r="KIY75" s="0"/>
      <c r="KIZ75" s="0"/>
      <c r="KJA75" s="0"/>
      <c r="KJB75" s="0"/>
      <c r="KJC75" s="0"/>
      <c r="KJD75" s="0"/>
      <c r="KJE75" s="0"/>
      <c r="KJF75" s="0"/>
      <c r="KJG75" s="0"/>
      <c r="KJH75" s="0"/>
      <c r="KJI75" s="0"/>
      <c r="KJJ75" s="0"/>
      <c r="KJK75" s="0"/>
      <c r="KJL75" s="0"/>
      <c r="KJM75" s="0"/>
      <c r="KJN75" s="0"/>
      <c r="KJO75" s="0"/>
      <c r="KJP75" s="0"/>
      <c r="KJQ75" s="0"/>
      <c r="KJR75" s="0"/>
      <c r="KJS75" s="0"/>
      <c r="KJT75" s="0"/>
      <c r="KJU75" s="0"/>
      <c r="KJV75" s="0"/>
      <c r="KJW75" s="0"/>
      <c r="KJX75" s="0"/>
      <c r="KJY75" s="0"/>
      <c r="KJZ75" s="0"/>
      <c r="KKA75" s="0"/>
      <c r="KKB75" s="0"/>
      <c r="KKC75" s="0"/>
      <c r="KKD75" s="0"/>
      <c r="KKE75" s="0"/>
      <c r="KKF75" s="0"/>
      <c r="KKG75" s="0"/>
      <c r="KKH75" s="0"/>
      <c r="KKI75" s="0"/>
      <c r="KKJ75" s="0"/>
      <c r="KKK75" s="0"/>
      <c r="KKL75" s="0"/>
      <c r="KKM75" s="0"/>
      <c r="KKN75" s="0"/>
      <c r="KKO75" s="0"/>
      <c r="KKP75" s="0"/>
      <c r="KKQ75" s="0"/>
      <c r="KKR75" s="0"/>
      <c r="KKS75" s="0"/>
      <c r="KKT75" s="0"/>
      <c r="KKU75" s="0"/>
      <c r="KKV75" s="0"/>
      <c r="KKW75" s="0"/>
      <c r="KKX75" s="0"/>
      <c r="KKY75" s="0"/>
      <c r="KKZ75" s="0"/>
      <c r="KLA75" s="0"/>
      <c r="KLB75" s="0"/>
      <c r="KLC75" s="0"/>
      <c r="KLD75" s="0"/>
      <c r="KLE75" s="0"/>
      <c r="KLF75" s="0"/>
      <c r="KLG75" s="0"/>
      <c r="KLH75" s="0"/>
      <c r="KLI75" s="0"/>
      <c r="KLJ75" s="0"/>
      <c r="KLK75" s="0"/>
      <c r="KLL75" s="0"/>
      <c r="KLM75" s="0"/>
      <c r="KLN75" s="0"/>
      <c r="KLO75" s="0"/>
      <c r="KLP75" s="0"/>
      <c r="KLQ75" s="0"/>
      <c r="KLR75" s="0"/>
      <c r="KLS75" s="0"/>
      <c r="KLT75" s="0"/>
      <c r="KLU75" s="0"/>
      <c r="KLV75" s="0"/>
      <c r="KLW75" s="0"/>
      <c r="KLX75" s="0"/>
      <c r="KLY75" s="0"/>
      <c r="KLZ75" s="0"/>
      <c r="KMA75" s="0"/>
      <c r="KMB75" s="0"/>
      <c r="KMC75" s="0"/>
      <c r="KMD75" s="0"/>
      <c r="KME75" s="0"/>
      <c r="KMF75" s="0"/>
      <c r="KMG75" s="0"/>
      <c r="KMH75" s="0"/>
      <c r="KMI75" s="0"/>
      <c r="KMJ75" s="0"/>
      <c r="KMK75" s="0"/>
      <c r="KML75" s="0"/>
      <c r="KMM75" s="0"/>
      <c r="KMN75" s="0"/>
      <c r="KMO75" s="0"/>
      <c r="KMP75" s="0"/>
      <c r="KMQ75" s="0"/>
      <c r="KMR75" s="0"/>
      <c r="KMS75" s="0"/>
      <c r="KMT75" s="0"/>
      <c r="KMU75" s="0"/>
      <c r="KMV75" s="0"/>
      <c r="KMW75" s="0"/>
      <c r="KMX75" s="0"/>
      <c r="KMY75" s="0"/>
      <c r="KMZ75" s="0"/>
      <c r="KNA75" s="0"/>
      <c r="KNB75" s="0"/>
      <c r="KNC75" s="0"/>
      <c r="KND75" s="0"/>
      <c r="KNE75" s="0"/>
      <c r="KNF75" s="0"/>
      <c r="KNG75" s="0"/>
      <c r="KNH75" s="0"/>
      <c r="KNI75" s="0"/>
      <c r="KNJ75" s="0"/>
      <c r="KNK75" s="0"/>
      <c r="KNL75" s="0"/>
      <c r="KNM75" s="0"/>
      <c r="KNN75" s="0"/>
      <c r="KNO75" s="0"/>
      <c r="KNP75" s="0"/>
      <c r="KNQ75" s="0"/>
      <c r="KNR75" s="0"/>
      <c r="KNS75" s="0"/>
      <c r="KNT75" s="0"/>
      <c r="KNU75" s="0"/>
      <c r="KNV75" s="0"/>
      <c r="KNW75" s="0"/>
      <c r="KNX75" s="0"/>
      <c r="KNY75" s="0"/>
      <c r="KNZ75" s="0"/>
      <c r="KOA75" s="0"/>
      <c r="KOB75" s="0"/>
      <c r="KOC75" s="0"/>
      <c r="KOD75" s="0"/>
      <c r="KOE75" s="0"/>
      <c r="KOF75" s="0"/>
      <c r="KOG75" s="0"/>
      <c r="KOH75" s="0"/>
      <c r="KOI75" s="0"/>
      <c r="KOJ75" s="0"/>
      <c r="KOK75" s="0"/>
      <c r="KOL75" s="0"/>
      <c r="KOM75" s="0"/>
      <c r="KON75" s="0"/>
      <c r="KOO75" s="0"/>
      <c r="KOP75" s="0"/>
      <c r="KOQ75" s="0"/>
      <c r="KOR75" s="0"/>
      <c r="KOS75" s="0"/>
      <c r="KOT75" s="0"/>
      <c r="KOU75" s="0"/>
      <c r="KOV75" s="0"/>
      <c r="KOW75" s="0"/>
      <c r="KOX75" s="0"/>
      <c r="KOY75" s="0"/>
      <c r="KOZ75" s="0"/>
      <c r="KPA75" s="0"/>
      <c r="KPB75" s="0"/>
      <c r="KPC75" s="0"/>
      <c r="KPD75" s="0"/>
      <c r="KPE75" s="0"/>
      <c r="KPF75" s="0"/>
      <c r="KPG75" s="0"/>
      <c r="KPH75" s="0"/>
      <c r="KPI75" s="0"/>
      <c r="KPJ75" s="0"/>
      <c r="KPK75" s="0"/>
      <c r="KPL75" s="0"/>
      <c r="KPM75" s="0"/>
      <c r="KPN75" s="0"/>
      <c r="KPO75" s="0"/>
      <c r="KPP75" s="0"/>
      <c r="KPQ75" s="0"/>
      <c r="KPR75" s="0"/>
      <c r="KPS75" s="0"/>
      <c r="KPT75" s="0"/>
      <c r="KPU75" s="0"/>
      <c r="KPV75" s="0"/>
      <c r="KPW75" s="0"/>
      <c r="KPX75" s="0"/>
      <c r="KPY75" s="0"/>
      <c r="KPZ75" s="0"/>
      <c r="KQA75" s="0"/>
      <c r="KQB75" s="0"/>
      <c r="KQC75" s="0"/>
      <c r="KQD75" s="0"/>
      <c r="KQE75" s="0"/>
      <c r="KQF75" s="0"/>
      <c r="KQG75" s="0"/>
      <c r="KQH75" s="0"/>
      <c r="KQI75" s="0"/>
      <c r="KQJ75" s="0"/>
      <c r="KQK75" s="0"/>
      <c r="KQL75" s="0"/>
      <c r="KQM75" s="0"/>
      <c r="KQN75" s="0"/>
      <c r="KQO75" s="0"/>
      <c r="KQP75" s="0"/>
      <c r="KQQ75" s="0"/>
      <c r="KQR75" s="0"/>
      <c r="KQS75" s="0"/>
      <c r="KQT75" s="0"/>
      <c r="KQU75" s="0"/>
      <c r="KQV75" s="0"/>
      <c r="KQW75" s="0"/>
      <c r="KQX75" s="0"/>
      <c r="KQY75" s="0"/>
      <c r="KQZ75" s="0"/>
      <c r="KRA75" s="0"/>
      <c r="KRB75" s="0"/>
      <c r="KRC75" s="0"/>
      <c r="KRD75" s="0"/>
      <c r="KRE75" s="0"/>
      <c r="KRF75" s="0"/>
      <c r="KRG75" s="0"/>
      <c r="KRH75" s="0"/>
      <c r="KRI75" s="0"/>
      <c r="KRJ75" s="0"/>
      <c r="KRK75" s="0"/>
      <c r="KRL75" s="0"/>
      <c r="KRM75" s="0"/>
      <c r="KRN75" s="0"/>
      <c r="KRO75" s="0"/>
      <c r="KRP75" s="0"/>
      <c r="KRQ75" s="0"/>
      <c r="KRR75" s="0"/>
      <c r="KRS75" s="0"/>
      <c r="KRT75" s="0"/>
      <c r="KRU75" s="0"/>
      <c r="KRV75" s="0"/>
      <c r="KRW75" s="0"/>
      <c r="KRX75" s="0"/>
      <c r="KRY75" s="0"/>
      <c r="KRZ75" s="0"/>
      <c r="KSA75" s="0"/>
      <c r="KSB75" s="0"/>
      <c r="KSC75" s="0"/>
      <c r="KSD75" s="0"/>
      <c r="KSE75" s="0"/>
      <c r="KSF75" s="0"/>
      <c r="KSG75" s="0"/>
      <c r="KSH75" s="0"/>
      <c r="KSI75" s="0"/>
      <c r="KSJ75" s="0"/>
      <c r="KSK75" s="0"/>
      <c r="KSL75" s="0"/>
      <c r="KSM75" s="0"/>
      <c r="KSN75" s="0"/>
      <c r="KSO75" s="0"/>
      <c r="KSP75" s="0"/>
      <c r="KSQ75" s="0"/>
      <c r="KSR75" s="0"/>
      <c r="KSS75" s="0"/>
      <c r="KST75" s="0"/>
      <c r="KSU75" s="0"/>
      <c r="KSV75" s="0"/>
      <c r="KSW75" s="0"/>
      <c r="KSX75" s="0"/>
      <c r="KSY75" s="0"/>
      <c r="KSZ75" s="0"/>
      <c r="KTA75" s="0"/>
      <c r="KTB75" s="0"/>
      <c r="KTC75" s="0"/>
      <c r="KTD75" s="0"/>
      <c r="KTE75" s="0"/>
      <c r="KTF75" s="0"/>
      <c r="KTG75" s="0"/>
      <c r="KTH75" s="0"/>
      <c r="KTI75" s="0"/>
      <c r="KTJ75" s="0"/>
      <c r="KTK75" s="0"/>
      <c r="KTL75" s="0"/>
      <c r="KTM75" s="0"/>
      <c r="KTN75" s="0"/>
      <c r="KTO75" s="0"/>
      <c r="KTP75" s="0"/>
      <c r="KTQ75" s="0"/>
      <c r="KTR75" s="0"/>
      <c r="KTS75" s="0"/>
      <c r="KTT75" s="0"/>
      <c r="KTU75" s="0"/>
      <c r="KTV75" s="0"/>
      <c r="KTW75" s="0"/>
      <c r="KTX75" s="0"/>
      <c r="KTY75" s="0"/>
      <c r="KTZ75" s="0"/>
      <c r="KUA75" s="0"/>
      <c r="KUB75" s="0"/>
      <c r="KUC75" s="0"/>
      <c r="KUD75" s="0"/>
      <c r="KUE75" s="0"/>
      <c r="KUF75" s="0"/>
      <c r="KUG75" s="0"/>
      <c r="KUH75" s="0"/>
      <c r="KUI75" s="0"/>
      <c r="KUJ75" s="0"/>
      <c r="KUK75" s="0"/>
      <c r="KUL75" s="0"/>
      <c r="KUM75" s="0"/>
      <c r="KUN75" s="0"/>
      <c r="KUO75" s="0"/>
      <c r="KUP75" s="0"/>
      <c r="KUQ75" s="0"/>
      <c r="KUR75" s="0"/>
      <c r="KUS75" s="0"/>
      <c r="KUT75" s="0"/>
      <c r="KUU75" s="0"/>
      <c r="KUV75" s="0"/>
      <c r="KUW75" s="0"/>
      <c r="KUX75" s="0"/>
      <c r="KUY75" s="0"/>
      <c r="KUZ75" s="0"/>
      <c r="KVA75" s="0"/>
      <c r="KVB75" s="0"/>
      <c r="KVC75" s="0"/>
      <c r="KVD75" s="0"/>
      <c r="KVE75" s="0"/>
      <c r="KVF75" s="0"/>
      <c r="KVG75" s="0"/>
      <c r="KVH75" s="0"/>
      <c r="KVI75" s="0"/>
      <c r="KVJ75" s="0"/>
      <c r="KVK75" s="0"/>
      <c r="KVL75" s="0"/>
      <c r="KVM75" s="0"/>
      <c r="KVN75" s="0"/>
      <c r="KVO75" s="0"/>
      <c r="KVP75" s="0"/>
      <c r="KVQ75" s="0"/>
      <c r="KVR75" s="0"/>
      <c r="KVS75" s="0"/>
      <c r="KVT75" s="0"/>
      <c r="KVU75" s="0"/>
      <c r="KVV75" s="0"/>
      <c r="KVW75" s="0"/>
      <c r="KVX75" s="0"/>
      <c r="KVY75" s="0"/>
      <c r="KVZ75" s="0"/>
      <c r="KWA75" s="0"/>
      <c r="KWB75" s="0"/>
      <c r="KWC75" s="0"/>
      <c r="KWD75" s="0"/>
      <c r="KWE75" s="0"/>
      <c r="KWF75" s="0"/>
      <c r="KWG75" s="0"/>
      <c r="KWH75" s="0"/>
      <c r="KWI75" s="0"/>
      <c r="KWJ75" s="0"/>
      <c r="KWK75" s="0"/>
      <c r="KWL75" s="0"/>
      <c r="KWM75" s="0"/>
      <c r="KWN75" s="0"/>
      <c r="KWO75" s="0"/>
      <c r="KWP75" s="0"/>
      <c r="KWQ75" s="0"/>
      <c r="KWR75" s="0"/>
      <c r="KWS75" s="0"/>
      <c r="KWT75" s="0"/>
      <c r="KWU75" s="0"/>
      <c r="KWV75" s="0"/>
      <c r="KWW75" s="0"/>
      <c r="KWX75" s="0"/>
      <c r="KWY75" s="0"/>
      <c r="KWZ75" s="0"/>
      <c r="KXA75" s="0"/>
      <c r="KXB75" s="0"/>
      <c r="KXC75" s="0"/>
      <c r="KXD75" s="0"/>
      <c r="KXE75" s="0"/>
      <c r="KXF75" s="0"/>
      <c r="KXG75" s="0"/>
      <c r="KXH75" s="0"/>
      <c r="KXI75" s="0"/>
      <c r="KXJ75" s="0"/>
      <c r="KXK75" s="0"/>
      <c r="KXL75" s="0"/>
      <c r="KXM75" s="0"/>
      <c r="KXN75" s="0"/>
      <c r="KXO75" s="0"/>
      <c r="KXP75" s="0"/>
      <c r="KXQ75" s="0"/>
      <c r="KXR75" s="0"/>
      <c r="KXS75" s="0"/>
      <c r="KXT75" s="0"/>
      <c r="KXU75" s="0"/>
      <c r="KXV75" s="0"/>
      <c r="KXW75" s="0"/>
      <c r="KXX75" s="0"/>
      <c r="KXY75" s="0"/>
      <c r="KXZ75" s="0"/>
      <c r="KYA75" s="0"/>
      <c r="KYB75" s="0"/>
      <c r="KYC75" s="0"/>
      <c r="KYD75" s="0"/>
      <c r="KYE75" s="0"/>
      <c r="KYF75" s="0"/>
      <c r="KYG75" s="0"/>
      <c r="KYH75" s="0"/>
      <c r="KYI75" s="0"/>
      <c r="KYJ75" s="0"/>
      <c r="KYK75" s="0"/>
      <c r="KYL75" s="0"/>
      <c r="KYM75" s="0"/>
      <c r="KYN75" s="0"/>
      <c r="KYO75" s="0"/>
      <c r="KYP75" s="0"/>
      <c r="KYQ75" s="0"/>
      <c r="KYR75" s="0"/>
      <c r="KYS75" s="0"/>
      <c r="KYT75" s="0"/>
      <c r="KYU75" s="0"/>
      <c r="KYV75" s="0"/>
      <c r="KYW75" s="0"/>
      <c r="KYX75" s="0"/>
      <c r="KYY75" s="0"/>
      <c r="KYZ75" s="0"/>
      <c r="KZA75" s="0"/>
      <c r="KZB75" s="0"/>
      <c r="KZC75" s="0"/>
      <c r="KZD75" s="0"/>
      <c r="KZE75" s="0"/>
      <c r="KZF75" s="0"/>
      <c r="KZG75" s="0"/>
      <c r="KZH75" s="0"/>
      <c r="KZI75" s="0"/>
      <c r="KZJ75" s="0"/>
      <c r="KZK75" s="0"/>
      <c r="KZL75" s="0"/>
      <c r="KZM75" s="0"/>
      <c r="KZN75" s="0"/>
      <c r="KZO75" s="0"/>
      <c r="KZP75" s="0"/>
      <c r="KZQ75" s="0"/>
      <c r="KZR75" s="0"/>
      <c r="KZS75" s="0"/>
      <c r="KZT75" s="0"/>
      <c r="KZU75" s="0"/>
      <c r="KZV75" s="0"/>
      <c r="KZW75" s="0"/>
      <c r="KZX75" s="0"/>
      <c r="KZY75" s="0"/>
      <c r="KZZ75" s="0"/>
      <c r="LAA75" s="0"/>
      <c r="LAB75" s="0"/>
      <c r="LAC75" s="0"/>
      <c r="LAD75" s="0"/>
      <c r="LAE75" s="0"/>
      <c r="LAF75" s="0"/>
      <c r="LAG75" s="0"/>
      <c r="LAH75" s="0"/>
      <c r="LAI75" s="0"/>
      <c r="LAJ75" s="0"/>
      <c r="LAK75" s="0"/>
      <c r="LAL75" s="0"/>
      <c r="LAM75" s="0"/>
      <c r="LAN75" s="0"/>
      <c r="LAO75" s="0"/>
      <c r="LAP75" s="0"/>
      <c r="LAQ75" s="0"/>
      <c r="LAR75" s="0"/>
      <c r="LAS75" s="0"/>
      <c r="LAT75" s="0"/>
      <c r="LAU75" s="0"/>
      <c r="LAV75" s="0"/>
      <c r="LAW75" s="0"/>
      <c r="LAX75" s="0"/>
      <c r="LAY75" s="0"/>
      <c r="LAZ75" s="0"/>
      <c r="LBA75" s="0"/>
      <c r="LBB75" s="0"/>
      <c r="LBC75" s="0"/>
      <c r="LBD75" s="0"/>
      <c r="LBE75" s="0"/>
      <c r="LBF75" s="0"/>
      <c r="LBG75" s="0"/>
      <c r="LBH75" s="0"/>
      <c r="LBI75" s="0"/>
      <c r="LBJ75" s="0"/>
      <c r="LBK75" s="0"/>
      <c r="LBL75" s="0"/>
      <c r="LBM75" s="0"/>
      <c r="LBN75" s="0"/>
      <c r="LBO75" s="0"/>
      <c r="LBP75" s="0"/>
      <c r="LBQ75" s="0"/>
      <c r="LBR75" s="0"/>
      <c r="LBS75" s="0"/>
      <c r="LBT75" s="0"/>
      <c r="LBU75" s="0"/>
      <c r="LBV75" s="0"/>
      <c r="LBW75" s="0"/>
      <c r="LBX75" s="0"/>
      <c r="LBY75" s="0"/>
      <c r="LBZ75" s="0"/>
      <c r="LCA75" s="0"/>
      <c r="LCB75" s="0"/>
      <c r="LCC75" s="0"/>
      <c r="LCD75" s="0"/>
      <c r="LCE75" s="0"/>
      <c r="LCF75" s="0"/>
      <c r="LCG75" s="0"/>
      <c r="LCH75" s="0"/>
      <c r="LCI75" s="0"/>
      <c r="LCJ75" s="0"/>
      <c r="LCK75" s="0"/>
      <c r="LCL75" s="0"/>
      <c r="LCM75" s="0"/>
      <c r="LCN75" s="0"/>
      <c r="LCO75" s="0"/>
      <c r="LCP75" s="0"/>
      <c r="LCQ75" s="0"/>
      <c r="LCR75" s="0"/>
      <c r="LCS75" s="0"/>
      <c r="LCT75" s="0"/>
      <c r="LCU75" s="0"/>
      <c r="LCV75" s="0"/>
      <c r="LCW75" s="0"/>
      <c r="LCX75" s="0"/>
      <c r="LCY75" s="0"/>
      <c r="LCZ75" s="0"/>
      <c r="LDA75" s="0"/>
      <c r="LDB75" s="0"/>
      <c r="LDC75" s="0"/>
      <c r="LDD75" s="0"/>
      <c r="LDE75" s="0"/>
      <c r="LDF75" s="0"/>
      <c r="LDG75" s="0"/>
      <c r="LDH75" s="0"/>
      <c r="LDI75" s="0"/>
      <c r="LDJ75" s="0"/>
      <c r="LDK75" s="0"/>
      <c r="LDL75" s="0"/>
      <c r="LDM75" s="0"/>
      <c r="LDN75" s="0"/>
      <c r="LDO75" s="0"/>
      <c r="LDP75" s="0"/>
      <c r="LDQ75" s="0"/>
      <c r="LDR75" s="0"/>
      <c r="LDS75" s="0"/>
      <c r="LDT75" s="0"/>
      <c r="LDU75" s="0"/>
      <c r="LDV75" s="0"/>
      <c r="LDW75" s="0"/>
      <c r="LDX75" s="0"/>
      <c r="LDY75" s="0"/>
      <c r="LDZ75" s="0"/>
      <c r="LEA75" s="0"/>
      <c r="LEB75" s="0"/>
      <c r="LEC75" s="0"/>
      <c r="LED75" s="0"/>
      <c r="LEE75" s="0"/>
      <c r="LEF75" s="0"/>
      <c r="LEG75" s="0"/>
      <c r="LEH75" s="0"/>
      <c r="LEI75" s="0"/>
      <c r="LEJ75" s="0"/>
      <c r="LEK75" s="0"/>
      <c r="LEL75" s="0"/>
      <c r="LEM75" s="0"/>
      <c r="LEN75" s="0"/>
      <c r="LEO75" s="0"/>
      <c r="LEP75" s="0"/>
      <c r="LEQ75" s="0"/>
      <c r="LER75" s="0"/>
      <c r="LES75" s="0"/>
      <c r="LET75" s="0"/>
      <c r="LEU75" s="0"/>
      <c r="LEV75" s="0"/>
      <c r="LEW75" s="0"/>
      <c r="LEX75" s="0"/>
      <c r="LEY75" s="0"/>
      <c r="LEZ75" s="0"/>
      <c r="LFA75" s="0"/>
      <c r="LFB75" s="0"/>
      <c r="LFC75" s="0"/>
      <c r="LFD75" s="0"/>
      <c r="LFE75" s="0"/>
      <c r="LFF75" s="0"/>
      <c r="LFG75" s="0"/>
      <c r="LFH75" s="0"/>
      <c r="LFI75" s="0"/>
      <c r="LFJ75" s="0"/>
      <c r="LFK75" s="0"/>
      <c r="LFL75" s="0"/>
      <c r="LFM75" s="0"/>
      <c r="LFN75" s="0"/>
      <c r="LFO75" s="0"/>
      <c r="LFP75" s="0"/>
      <c r="LFQ75" s="0"/>
      <c r="LFR75" s="0"/>
      <c r="LFS75" s="0"/>
      <c r="LFT75" s="0"/>
      <c r="LFU75" s="0"/>
      <c r="LFV75" s="0"/>
      <c r="LFW75" s="0"/>
      <c r="LFX75" s="0"/>
      <c r="LFY75" s="0"/>
      <c r="LFZ75" s="0"/>
      <c r="LGA75" s="0"/>
      <c r="LGB75" s="0"/>
      <c r="LGC75" s="0"/>
      <c r="LGD75" s="0"/>
      <c r="LGE75" s="0"/>
      <c r="LGF75" s="0"/>
      <c r="LGG75" s="0"/>
      <c r="LGH75" s="0"/>
      <c r="LGI75" s="0"/>
      <c r="LGJ75" s="0"/>
      <c r="LGK75" s="0"/>
      <c r="LGL75" s="0"/>
      <c r="LGM75" s="0"/>
      <c r="LGN75" s="0"/>
      <c r="LGO75" s="0"/>
      <c r="LGP75" s="0"/>
      <c r="LGQ75" s="0"/>
      <c r="LGR75" s="0"/>
      <c r="LGS75" s="0"/>
      <c r="LGT75" s="0"/>
      <c r="LGU75" s="0"/>
      <c r="LGV75" s="0"/>
      <c r="LGW75" s="0"/>
      <c r="LGX75" s="0"/>
      <c r="LGY75" s="0"/>
      <c r="LGZ75" s="0"/>
      <c r="LHA75" s="0"/>
      <c r="LHB75" s="0"/>
      <c r="LHC75" s="0"/>
      <c r="LHD75" s="0"/>
      <c r="LHE75" s="0"/>
      <c r="LHF75" s="0"/>
      <c r="LHG75" s="0"/>
      <c r="LHH75" s="0"/>
      <c r="LHI75" s="0"/>
      <c r="LHJ75" s="0"/>
      <c r="LHK75" s="0"/>
      <c r="LHL75" s="0"/>
      <c r="LHM75" s="0"/>
      <c r="LHN75" s="0"/>
      <c r="LHO75" s="0"/>
      <c r="LHP75" s="0"/>
      <c r="LHQ75" s="0"/>
      <c r="LHR75" s="0"/>
      <c r="LHS75" s="0"/>
      <c r="LHT75" s="0"/>
      <c r="LHU75" s="0"/>
      <c r="LHV75" s="0"/>
      <c r="LHW75" s="0"/>
      <c r="LHX75" s="0"/>
      <c r="LHY75" s="0"/>
      <c r="LHZ75" s="0"/>
      <c r="LIA75" s="0"/>
      <c r="LIB75" s="0"/>
      <c r="LIC75" s="0"/>
      <c r="LID75" s="0"/>
      <c r="LIE75" s="0"/>
      <c r="LIF75" s="0"/>
      <c r="LIG75" s="0"/>
      <c r="LIH75" s="0"/>
      <c r="LII75" s="0"/>
      <c r="LIJ75" s="0"/>
      <c r="LIK75" s="0"/>
      <c r="LIL75" s="0"/>
      <c r="LIM75" s="0"/>
      <c r="LIN75" s="0"/>
      <c r="LIO75" s="0"/>
      <c r="LIP75" s="0"/>
      <c r="LIQ75" s="0"/>
      <c r="LIR75" s="0"/>
      <c r="LIS75" s="0"/>
      <c r="LIT75" s="0"/>
      <c r="LIU75" s="0"/>
      <c r="LIV75" s="0"/>
      <c r="LIW75" s="0"/>
      <c r="LIX75" s="0"/>
      <c r="LIY75" s="0"/>
      <c r="LIZ75" s="0"/>
      <c r="LJA75" s="0"/>
      <c r="LJB75" s="0"/>
      <c r="LJC75" s="0"/>
      <c r="LJD75" s="0"/>
      <c r="LJE75" s="0"/>
      <c r="LJF75" s="0"/>
      <c r="LJG75" s="0"/>
      <c r="LJH75" s="0"/>
      <c r="LJI75" s="0"/>
      <c r="LJJ75" s="0"/>
      <c r="LJK75" s="0"/>
      <c r="LJL75" s="0"/>
      <c r="LJM75" s="0"/>
      <c r="LJN75" s="0"/>
      <c r="LJO75" s="0"/>
      <c r="LJP75" s="0"/>
      <c r="LJQ75" s="0"/>
      <c r="LJR75" s="0"/>
      <c r="LJS75" s="0"/>
      <c r="LJT75" s="0"/>
      <c r="LJU75" s="0"/>
      <c r="LJV75" s="0"/>
      <c r="LJW75" s="0"/>
      <c r="LJX75" s="0"/>
      <c r="LJY75" s="0"/>
      <c r="LJZ75" s="0"/>
      <c r="LKA75" s="0"/>
      <c r="LKB75" s="0"/>
      <c r="LKC75" s="0"/>
      <c r="LKD75" s="0"/>
      <c r="LKE75" s="0"/>
      <c r="LKF75" s="0"/>
      <c r="LKG75" s="0"/>
      <c r="LKH75" s="0"/>
      <c r="LKI75" s="0"/>
      <c r="LKJ75" s="0"/>
      <c r="LKK75" s="0"/>
      <c r="LKL75" s="0"/>
      <c r="LKM75" s="0"/>
      <c r="LKN75" s="0"/>
      <c r="LKO75" s="0"/>
      <c r="LKP75" s="0"/>
      <c r="LKQ75" s="0"/>
      <c r="LKR75" s="0"/>
      <c r="LKS75" s="0"/>
      <c r="LKT75" s="0"/>
      <c r="LKU75" s="0"/>
      <c r="LKV75" s="0"/>
      <c r="LKW75" s="0"/>
      <c r="LKX75" s="0"/>
      <c r="LKY75" s="0"/>
      <c r="LKZ75" s="0"/>
      <c r="LLA75" s="0"/>
      <c r="LLB75" s="0"/>
      <c r="LLC75" s="0"/>
      <c r="LLD75" s="0"/>
      <c r="LLE75" s="0"/>
      <c r="LLF75" s="0"/>
      <c r="LLG75" s="0"/>
      <c r="LLH75" s="0"/>
      <c r="LLI75" s="0"/>
      <c r="LLJ75" s="0"/>
      <c r="LLK75" s="0"/>
      <c r="LLL75" s="0"/>
      <c r="LLM75" s="0"/>
      <c r="LLN75" s="0"/>
      <c r="LLO75" s="0"/>
      <c r="LLP75" s="0"/>
      <c r="LLQ75" s="0"/>
      <c r="LLR75" s="0"/>
      <c r="LLS75" s="0"/>
      <c r="LLT75" s="0"/>
      <c r="LLU75" s="0"/>
      <c r="LLV75" s="0"/>
      <c r="LLW75" s="0"/>
      <c r="LLX75" s="0"/>
      <c r="LLY75" s="0"/>
      <c r="LLZ75" s="0"/>
      <c r="LMA75" s="0"/>
      <c r="LMB75" s="0"/>
      <c r="LMC75" s="0"/>
      <c r="LMD75" s="0"/>
      <c r="LME75" s="0"/>
      <c r="LMF75" s="0"/>
      <c r="LMG75" s="0"/>
      <c r="LMH75" s="0"/>
      <c r="LMI75" s="0"/>
      <c r="LMJ75" s="0"/>
      <c r="LMK75" s="0"/>
      <c r="LML75" s="0"/>
      <c r="LMM75" s="0"/>
      <c r="LMN75" s="0"/>
      <c r="LMO75" s="0"/>
      <c r="LMP75" s="0"/>
      <c r="LMQ75" s="0"/>
      <c r="LMR75" s="0"/>
      <c r="LMS75" s="0"/>
      <c r="LMT75" s="0"/>
      <c r="LMU75" s="0"/>
      <c r="LMV75" s="0"/>
      <c r="LMW75" s="0"/>
      <c r="LMX75" s="0"/>
      <c r="LMY75" s="0"/>
      <c r="LMZ75" s="0"/>
      <c r="LNA75" s="0"/>
      <c r="LNB75" s="0"/>
      <c r="LNC75" s="0"/>
      <c r="LND75" s="0"/>
      <c r="LNE75" s="0"/>
      <c r="LNF75" s="0"/>
      <c r="LNG75" s="0"/>
      <c r="LNH75" s="0"/>
      <c r="LNI75" s="0"/>
      <c r="LNJ75" s="0"/>
      <c r="LNK75" s="0"/>
      <c r="LNL75" s="0"/>
      <c r="LNM75" s="0"/>
      <c r="LNN75" s="0"/>
      <c r="LNO75" s="0"/>
      <c r="LNP75" s="0"/>
      <c r="LNQ75" s="0"/>
      <c r="LNR75" s="0"/>
      <c r="LNS75" s="0"/>
      <c r="LNT75" s="0"/>
      <c r="LNU75" s="0"/>
      <c r="LNV75" s="0"/>
      <c r="LNW75" s="0"/>
      <c r="LNX75" s="0"/>
      <c r="LNY75" s="0"/>
      <c r="LNZ75" s="0"/>
      <c r="LOA75" s="0"/>
      <c r="LOB75" s="0"/>
      <c r="LOC75" s="0"/>
      <c r="LOD75" s="0"/>
      <c r="LOE75" s="0"/>
      <c r="LOF75" s="0"/>
      <c r="LOG75" s="0"/>
      <c r="LOH75" s="0"/>
      <c r="LOI75" s="0"/>
      <c r="LOJ75" s="0"/>
      <c r="LOK75" s="0"/>
      <c r="LOL75" s="0"/>
      <c r="LOM75" s="0"/>
      <c r="LON75" s="0"/>
      <c r="LOO75" s="0"/>
      <c r="LOP75" s="0"/>
      <c r="LOQ75" s="0"/>
      <c r="LOR75" s="0"/>
      <c r="LOS75" s="0"/>
      <c r="LOT75" s="0"/>
      <c r="LOU75" s="0"/>
      <c r="LOV75" s="0"/>
      <c r="LOW75" s="0"/>
      <c r="LOX75" s="0"/>
      <c r="LOY75" s="0"/>
      <c r="LOZ75" s="0"/>
      <c r="LPA75" s="0"/>
      <c r="LPB75" s="0"/>
      <c r="LPC75" s="0"/>
      <c r="LPD75" s="0"/>
      <c r="LPE75" s="0"/>
      <c r="LPF75" s="0"/>
      <c r="LPG75" s="0"/>
      <c r="LPH75" s="0"/>
      <c r="LPI75" s="0"/>
      <c r="LPJ75" s="0"/>
      <c r="LPK75" s="0"/>
      <c r="LPL75" s="0"/>
      <c r="LPM75" s="0"/>
      <c r="LPN75" s="0"/>
      <c r="LPO75" s="0"/>
      <c r="LPP75" s="0"/>
      <c r="LPQ75" s="0"/>
      <c r="LPR75" s="0"/>
      <c r="LPS75" s="0"/>
      <c r="LPT75" s="0"/>
      <c r="LPU75" s="0"/>
      <c r="LPV75" s="0"/>
      <c r="LPW75" s="0"/>
      <c r="LPX75" s="0"/>
      <c r="LPY75" s="0"/>
      <c r="LPZ75" s="0"/>
      <c r="LQA75" s="0"/>
      <c r="LQB75" s="0"/>
      <c r="LQC75" s="0"/>
      <c r="LQD75" s="0"/>
      <c r="LQE75" s="0"/>
      <c r="LQF75" s="0"/>
      <c r="LQG75" s="0"/>
      <c r="LQH75" s="0"/>
      <c r="LQI75" s="0"/>
      <c r="LQJ75" s="0"/>
      <c r="LQK75" s="0"/>
      <c r="LQL75" s="0"/>
      <c r="LQM75" s="0"/>
      <c r="LQN75" s="0"/>
      <c r="LQO75" s="0"/>
      <c r="LQP75" s="0"/>
      <c r="LQQ75" s="0"/>
      <c r="LQR75" s="0"/>
      <c r="LQS75" s="0"/>
      <c r="LQT75" s="0"/>
      <c r="LQU75" s="0"/>
      <c r="LQV75" s="0"/>
      <c r="LQW75" s="0"/>
      <c r="LQX75" s="0"/>
      <c r="LQY75" s="0"/>
      <c r="LQZ75" s="0"/>
      <c r="LRA75" s="0"/>
      <c r="LRB75" s="0"/>
      <c r="LRC75" s="0"/>
      <c r="LRD75" s="0"/>
      <c r="LRE75" s="0"/>
      <c r="LRF75" s="0"/>
      <c r="LRG75" s="0"/>
      <c r="LRH75" s="0"/>
      <c r="LRI75" s="0"/>
      <c r="LRJ75" s="0"/>
      <c r="LRK75" s="0"/>
      <c r="LRL75" s="0"/>
      <c r="LRM75" s="0"/>
      <c r="LRN75" s="0"/>
      <c r="LRO75" s="0"/>
      <c r="LRP75" s="0"/>
      <c r="LRQ75" s="0"/>
      <c r="LRR75" s="0"/>
      <c r="LRS75" s="0"/>
      <c r="LRT75" s="0"/>
      <c r="LRU75" s="0"/>
      <c r="LRV75" s="0"/>
      <c r="LRW75" s="0"/>
      <c r="LRX75" s="0"/>
      <c r="LRY75" s="0"/>
      <c r="LRZ75" s="0"/>
      <c r="LSA75" s="0"/>
      <c r="LSB75" s="0"/>
      <c r="LSC75" s="0"/>
      <c r="LSD75" s="0"/>
      <c r="LSE75" s="0"/>
      <c r="LSF75" s="0"/>
      <c r="LSG75" s="0"/>
      <c r="LSH75" s="0"/>
      <c r="LSI75" s="0"/>
      <c r="LSJ75" s="0"/>
      <c r="LSK75" s="0"/>
      <c r="LSL75" s="0"/>
      <c r="LSM75" s="0"/>
      <c r="LSN75" s="0"/>
      <c r="LSO75" s="0"/>
      <c r="LSP75" s="0"/>
      <c r="LSQ75" s="0"/>
      <c r="LSR75" s="0"/>
      <c r="LSS75" s="0"/>
      <c r="LST75" s="0"/>
      <c r="LSU75" s="0"/>
      <c r="LSV75" s="0"/>
      <c r="LSW75" s="0"/>
      <c r="LSX75" s="0"/>
      <c r="LSY75" s="0"/>
      <c r="LSZ75" s="0"/>
      <c r="LTA75" s="0"/>
      <c r="LTB75" s="0"/>
      <c r="LTC75" s="0"/>
      <c r="LTD75" s="0"/>
      <c r="LTE75" s="0"/>
      <c r="LTF75" s="0"/>
      <c r="LTG75" s="0"/>
      <c r="LTH75" s="0"/>
      <c r="LTI75" s="0"/>
      <c r="LTJ75" s="0"/>
      <c r="LTK75" s="0"/>
      <c r="LTL75" s="0"/>
      <c r="LTM75" s="0"/>
      <c r="LTN75" s="0"/>
      <c r="LTO75" s="0"/>
      <c r="LTP75" s="0"/>
      <c r="LTQ75" s="0"/>
      <c r="LTR75" s="0"/>
      <c r="LTS75" s="0"/>
      <c r="LTT75" s="0"/>
      <c r="LTU75" s="0"/>
      <c r="LTV75" s="0"/>
      <c r="LTW75" s="0"/>
      <c r="LTX75" s="0"/>
      <c r="LTY75" s="0"/>
      <c r="LTZ75" s="0"/>
      <c r="LUA75" s="0"/>
      <c r="LUB75" s="0"/>
      <c r="LUC75" s="0"/>
      <c r="LUD75" s="0"/>
      <c r="LUE75" s="0"/>
      <c r="LUF75" s="0"/>
      <c r="LUG75" s="0"/>
      <c r="LUH75" s="0"/>
      <c r="LUI75" s="0"/>
      <c r="LUJ75" s="0"/>
      <c r="LUK75" s="0"/>
      <c r="LUL75" s="0"/>
      <c r="LUM75" s="0"/>
      <c r="LUN75" s="0"/>
      <c r="LUO75" s="0"/>
      <c r="LUP75" s="0"/>
      <c r="LUQ75" s="0"/>
      <c r="LUR75" s="0"/>
      <c r="LUS75" s="0"/>
      <c r="LUT75" s="0"/>
      <c r="LUU75" s="0"/>
      <c r="LUV75" s="0"/>
      <c r="LUW75" s="0"/>
      <c r="LUX75" s="0"/>
      <c r="LUY75" s="0"/>
      <c r="LUZ75" s="0"/>
      <c r="LVA75" s="0"/>
      <c r="LVB75" s="0"/>
      <c r="LVC75" s="0"/>
      <c r="LVD75" s="0"/>
      <c r="LVE75" s="0"/>
      <c r="LVF75" s="0"/>
      <c r="LVG75" s="0"/>
      <c r="LVH75" s="0"/>
      <c r="LVI75" s="0"/>
      <c r="LVJ75" s="0"/>
      <c r="LVK75" s="0"/>
      <c r="LVL75" s="0"/>
      <c r="LVM75" s="0"/>
      <c r="LVN75" s="0"/>
      <c r="LVO75" s="0"/>
      <c r="LVP75" s="0"/>
      <c r="LVQ75" s="0"/>
      <c r="LVR75" s="0"/>
      <c r="LVS75" s="0"/>
      <c r="LVT75" s="0"/>
      <c r="LVU75" s="0"/>
      <c r="LVV75" s="0"/>
      <c r="LVW75" s="0"/>
      <c r="LVX75" s="0"/>
      <c r="LVY75" s="0"/>
      <c r="LVZ75" s="0"/>
      <c r="LWA75" s="0"/>
      <c r="LWB75" s="0"/>
      <c r="LWC75" s="0"/>
      <c r="LWD75" s="0"/>
      <c r="LWE75" s="0"/>
      <c r="LWF75" s="0"/>
      <c r="LWG75" s="0"/>
      <c r="LWH75" s="0"/>
      <c r="LWI75" s="0"/>
      <c r="LWJ75" s="0"/>
      <c r="LWK75" s="0"/>
      <c r="LWL75" s="0"/>
      <c r="LWM75" s="0"/>
      <c r="LWN75" s="0"/>
      <c r="LWO75" s="0"/>
      <c r="LWP75" s="0"/>
      <c r="LWQ75" s="0"/>
      <c r="LWR75" s="0"/>
      <c r="LWS75" s="0"/>
      <c r="LWT75" s="0"/>
      <c r="LWU75" s="0"/>
      <c r="LWV75" s="0"/>
      <c r="LWW75" s="0"/>
      <c r="LWX75" s="0"/>
      <c r="LWY75" s="0"/>
      <c r="LWZ75" s="0"/>
      <c r="LXA75" s="0"/>
      <c r="LXB75" s="0"/>
      <c r="LXC75" s="0"/>
      <c r="LXD75" s="0"/>
      <c r="LXE75" s="0"/>
      <c r="LXF75" s="0"/>
      <c r="LXG75" s="0"/>
      <c r="LXH75" s="0"/>
      <c r="LXI75" s="0"/>
      <c r="LXJ75" s="0"/>
      <c r="LXK75" s="0"/>
      <c r="LXL75" s="0"/>
      <c r="LXM75" s="0"/>
      <c r="LXN75" s="0"/>
      <c r="LXO75" s="0"/>
      <c r="LXP75" s="0"/>
      <c r="LXQ75" s="0"/>
      <c r="LXR75" s="0"/>
      <c r="LXS75" s="0"/>
      <c r="LXT75" s="0"/>
      <c r="LXU75" s="0"/>
      <c r="LXV75" s="0"/>
      <c r="LXW75" s="0"/>
      <c r="LXX75" s="0"/>
      <c r="LXY75" s="0"/>
      <c r="LXZ75" s="0"/>
      <c r="LYA75" s="0"/>
      <c r="LYB75" s="0"/>
      <c r="LYC75" s="0"/>
      <c r="LYD75" s="0"/>
      <c r="LYE75" s="0"/>
      <c r="LYF75" s="0"/>
      <c r="LYG75" s="0"/>
      <c r="LYH75" s="0"/>
      <c r="LYI75" s="0"/>
      <c r="LYJ75" s="0"/>
      <c r="LYK75" s="0"/>
      <c r="LYL75" s="0"/>
      <c r="LYM75" s="0"/>
      <c r="LYN75" s="0"/>
      <c r="LYO75" s="0"/>
      <c r="LYP75" s="0"/>
      <c r="LYQ75" s="0"/>
      <c r="LYR75" s="0"/>
      <c r="LYS75" s="0"/>
      <c r="LYT75" s="0"/>
      <c r="LYU75" s="0"/>
      <c r="LYV75" s="0"/>
      <c r="LYW75" s="0"/>
      <c r="LYX75" s="0"/>
      <c r="LYY75" s="0"/>
      <c r="LYZ75" s="0"/>
      <c r="LZA75" s="0"/>
      <c r="LZB75" s="0"/>
      <c r="LZC75" s="0"/>
      <c r="LZD75" s="0"/>
      <c r="LZE75" s="0"/>
      <c r="LZF75" s="0"/>
      <c r="LZG75" s="0"/>
      <c r="LZH75" s="0"/>
      <c r="LZI75" s="0"/>
      <c r="LZJ75" s="0"/>
      <c r="LZK75" s="0"/>
      <c r="LZL75" s="0"/>
      <c r="LZM75" s="0"/>
      <c r="LZN75" s="0"/>
      <c r="LZO75" s="0"/>
      <c r="LZP75" s="0"/>
      <c r="LZQ75" s="0"/>
      <c r="LZR75" s="0"/>
      <c r="LZS75" s="0"/>
      <c r="LZT75" s="0"/>
      <c r="LZU75" s="0"/>
      <c r="LZV75" s="0"/>
      <c r="LZW75" s="0"/>
      <c r="LZX75" s="0"/>
      <c r="LZY75" s="0"/>
      <c r="LZZ75" s="0"/>
      <c r="MAA75" s="0"/>
      <c r="MAB75" s="0"/>
      <c r="MAC75" s="0"/>
      <c r="MAD75" s="0"/>
      <c r="MAE75" s="0"/>
      <c r="MAF75" s="0"/>
      <c r="MAG75" s="0"/>
      <c r="MAH75" s="0"/>
      <c r="MAI75" s="0"/>
      <c r="MAJ75" s="0"/>
      <c r="MAK75" s="0"/>
      <c r="MAL75" s="0"/>
      <c r="MAM75" s="0"/>
      <c r="MAN75" s="0"/>
      <c r="MAO75" s="0"/>
      <c r="MAP75" s="0"/>
      <c r="MAQ75" s="0"/>
      <c r="MAR75" s="0"/>
      <c r="MAS75" s="0"/>
      <c r="MAT75" s="0"/>
      <c r="MAU75" s="0"/>
      <c r="MAV75" s="0"/>
      <c r="MAW75" s="0"/>
      <c r="MAX75" s="0"/>
      <c r="MAY75" s="0"/>
      <c r="MAZ75" s="0"/>
      <c r="MBA75" s="0"/>
      <c r="MBB75" s="0"/>
      <c r="MBC75" s="0"/>
      <c r="MBD75" s="0"/>
      <c r="MBE75" s="0"/>
      <c r="MBF75" s="0"/>
      <c r="MBG75" s="0"/>
      <c r="MBH75" s="0"/>
      <c r="MBI75" s="0"/>
      <c r="MBJ75" s="0"/>
      <c r="MBK75" s="0"/>
      <c r="MBL75" s="0"/>
      <c r="MBM75" s="0"/>
      <c r="MBN75" s="0"/>
      <c r="MBO75" s="0"/>
      <c r="MBP75" s="0"/>
      <c r="MBQ75" s="0"/>
      <c r="MBR75" s="0"/>
      <c r="MBS75" s="0"/>
      <c r="MBT75" s="0"/>
      <c r="MBU75" s="0"/>
      <c r="MBV75" s="0"/>
      <c r="MBW75" s="0"/>
      <c r="MBX75" s="0"/>
      <c r="MBY75" s="0"/>
      <c r="MBZ75" s="0"/>
      <c r="MCA75" s="0"/>
      <c r="MCB75" s="0"/>
      <c r="MCC75" s="0"/>
      <c r="MCD75" s="0"/>
      <c r="MCE75" s="0"/>
      <c r="MCF75" s="0"/>
      <c r="MCG75" s="0"/>
      <c r="MCH75" s="0"/>
      <c r="MCI75" s="0"/>
      <c r="MCJ75" s="0"/>
      <c r="MCK75" s="0"/>
      <c r="MCL75" s="0"/>
      <c r="MCM75" s="0"/>
      <c r="MCN75" s="0"/>
      <c r="MCO75" s="0"/>
      <c r="MCP75" s="0"/>
      <c r="MCQ75" s="0"/>
      <c r="MCR75" s="0"/>
      <c r="MCS75" s="0"/>
      <c r="MCT75" s="0"/>
      <c r="MCU75" s="0"/>
      <c r="MCV75" s="0"/>
      <c r="MCW75" s="0"/>
      <c r="MCX75" s="0"/>
      <c r="MCY75" s="0"/>
      <c r="MCZ75" s="0"/>
      <c r="MDA75" s="0"/>
      <c r="MDB75" s="0"/>
      <c r="MDC75" s="0"/>
      <c r="MDD75" s="0"/>
      <c r="MDE75" s="0"/>
      <c r="MDF75" s="0"/>
      <c r="MDG75" s="0"/>
      <c r="MDH75" s="0"/>
      <c r="MDI75" s="0"/>
      <c r="MDJ75" s="0"/>
      <c r="MDK75" s="0"/>
      <c r="MDL75" s="0"/>
      <c r="MDM75" s="0"/>
      <c r="MDN75" s="0"/>
      <c r="MDO75" s="0"/>
      <c r="MDP75" s="0"/>
      <c r="MDQ75" s="0"/>
      <c r="MDR75" s="0"/>
      <c r="MDS75" s="0"/>
      <c r="MDT75" s="0"/>
      <c r="MDU75" s="0"/>
      <c r="MDV75" s="0"/>
      <c r="MDW75" s="0"/>
      <c r="MDX75" s="0"/>
      <c r="MDY75" s="0"/>
      <c r="MDZ75" s="0"/>
      <c r="MEA75" s="0"/>
      <c r="MEB75" s="0"/>
      <c r="MEC75" s="0"/>
      <c r="MED75" s="0"/>
      <c r="MEE75" s="0"/>
      <c r="MEF75" s="0"/>
      <c r="MEG75" s="0"/>
      <c r="MEH75" s="0"/>
      <c r="MEI75" s="0"/>
      <c r="MEJ75" s="0"/>
      <c r="MEK75" s="0"/>
      <c r="MEL75" s="0"/>
      <c r="MEM75" s="0"/>
      <c r="MEN75" s="0"/>
      <c r="MEO75" s="0"/>
      <c r="MEP75" s="0"/>
      <c r="MEQ75" s="0"/>
      <c r="MER75" s="0"/>
      <c r="MES75" s="0"/>
      <c r="MET75" s="0"/>
      <c r="MEU75" s="0"/>
      <c r="MEV75" s="0"/>
      <c r="MEW75" s="0"/>
      <c r="MEX75" s="0"/>
      <c r="MEY75" s="0"/>
      <c r="MEZ75" s="0"/>
      <c r="MFA75" s="0"/>
      <c r="MFB75" s="0"/>
      <c r="MFC75" s="0"/>
      <c r="MFD75" s="0"/>
      <c r="MFE75" s="0"/>
      <c r="MFF75" s="0"/>
      <c r="MFG75" s="0"/>
      <c r="MFH75" s="0"/>
      <c r="MFI75" s="0"/>
      <c r="MFJ75" s="0"/>
      <c r="MFK75" s="0"/>
      <c r="MFL75" s="0"/>
      <c r="MFM75" s="0"/>
      <c r="MFN75" s="0"/>
      <c r="MFO75" s="0"/>
      <c r="MFP75" s="0"/>
      <c r="MFQ75" s="0"/>
      <c r="MFR75" s="0"/>
      <c r="MFS75" s="0"/>
      <c r="MFT75" s="0"/>
      <c r="MFU75" s="0"/>
      <c r="MFV75" s="0"/>
      <c r="MFW75" s="0"/>
      <c r="MFX75" s="0"/>
      <c r="MFY75" s="0"/>
      <c r="MFZ75" s="0"/>
      <c r="MGA75" s="0"/>
      <c r="MGB75" s="0"/>
      <c r="MGC75" s="0"/>
      <c r="MGD75" s="0"/>
      <c r="MGE75" s="0"/>
      <c r="MGF75" s="0"/>
      <c r="MGG75" s="0"/>
      <c r="MGH75" s="0"/>
      <c r="MGI75" s="0"/>
      <c r="MGJ75" s="0"/>
      <c r="MGK75" s="0"/>
      <c r="MGL75" s="0"/>
      <c r="MGM75" s="0"/>
      <c r="MGN75" s="0"/>
      <c r="MGO75" s="0"/>
      <c r="MGP75" s="0"/>
      <c r="MGQ75" s="0"/>
      <c r="MGR75" s="0"/>
      <c r="MGS75" s="0"/>
      <c r="MGT75" s="0"/>
      <c r="MGU75" s="0"/>
      <c r="MGV75" s="0"/>
      <c r="MGW75" s="0"/>
      <c r="MGX75" s="0"/>
      <c r="MGY75" s="0"/>
      <c r="MGZ75" s="0"/>
      <c r="MHA75" s="0"/>
      <c r="MHB75" s="0"/>
      <c r="MHC75" s="0"/>
      <c r="MHD75" s="0"/>
      <c r="MHE75" s="0"/>
      <c r="MHF75" s="0"/>
      <c r="MHG75" s="0"/>
      <c r="MHH75" s="0"/>
      <c r="MHI75" s="0"/>
      <c r="MHJ75" s="0"/>
      <c r="MHK75" s="0"/>
      <c r="MHL75" s="0"/>
      <c r="MHM75" s="0"/>
      <c r="MHN75" s="0"/>
      <c r="MHO75" s="0"/>
      <c r="MHP75" s="0"/>
      <c r="MHQ75" s="0"/>
      <c r="MHR75" s="0"/>
      <c r="MHS75" s="0"/>
      <c r="MHT75" s="0"/>
      <c r="MHU75" s="0"/>
      <c r="MHV75" s="0"/>
      <c r="MHW75" s="0"/>
      <c r="MHX75" s="0"/>
      <c r="MHY75" s="0"/>
      <c r="MHZ75" s="0"/>
      <c r="MIA75" s="0"/>
      <c r="MIB75" s="0"/>
      <c r="MIC75" s="0"/>
      <c r="MID75" s="0"/>
      <c r="MIE75" s="0"/>
      <c r="MIF75" s="0"/>
      <c r="MIG75" s="0"/>
      <c r="MIH75" s="0"/>
      <c r="MII75" s="0"/>
      <c r="MIJ75" s="0"/>
      <c r="MIK75" s="0"/>
      <c r="MIL75" s="0"/>
      <c r="MIM75" s="0"/>
      <c r="MIN75" s="0"/>
      <c r="MIO75" s="0"/>
      <c r="MIP75" s="0"/>
      <c r="MIQ75" s="0"/>
      <c r="MIR75" s="0"/>
      <c r="MIS75" s="0"/>
      <c r="MIT75" s="0"/>
      <c r="MIU75" s="0"/>
      <c r="MIV75" s="0"/>
      <c r="MIW75" s="0"/>
      <c r="MIX75" s="0"/>
      <c r="MIY75" s="0"/>
      <c r="MIZ75" s="0"/>
      <c r="MJA75" s="0"/>
      <c r="MJB75" s="0"/>
      <c r="MJC75" s="0"/>
      <c r="MJD75" s="0"/>
      <c r="MJE75" s="0"/>
      <c r="MJF75" s="0"/>
      <c r="MJG75" s="0"/>
      <c r="MJH75" s="0"/>
      <c r="MJI75" s="0"/>
      <c r="MJJ75" s="0"/>
      <c r="MJK75" s="0"/>
      <c r="MJL75" s="0"/>
      <c r="MJM75" s="0"/>
      <c r="MJN75" s="0"/>
      <c r="MJO75" s="0"/>
      <c r="MJP75" s="0"/>
      <c r="MJQ75" s="0"/>
      <c r="MJR75" s="0"/>
      <c r="MJS75" s="0"/>
      <c r="MJT75" s="0"/>
      <c r="MJU75" s="0"/>
      <c r="MJV75" s="0"/>
      <c r="MJW75" s="0"/>
      <c r="MJX75" s="0"/>
      <c r="MJY75" s="0"/>
      <c r="MJZ75" s="0"/>
      <c r="MKA75" s="0"/>
      <c r="MKB75" s="0"/>
      <c r="MKC75" s="0"/>
      <c r="MKD75" s="0"/>
      <c r="MKE75" s="0"/>
      <c r="MKF75" s="0"/>
      <c r="MKG75" s="0"/>
      <c r="MKH75" s="0"/>
      <c r="MKI75" s="0"/>
      <c r="MKJ75" s="0"/>
      <c r="MKK75" s="0"/>
      <c r="MKL75" s="0"/>
      <c r="MKM75" s="0"/>
      <c r="MKN75" s="0"/>
      <c r="MKO75" s="0"/>
      <c r="MKP75" s="0"/>
      <c r="MKQ75" s="0"/>
      <c r="MKR75" s="0"/>
      <c r="MKS75" s="0"/>
      <c r="MKT75" s="0"/>
      <c r="MKU75" s="0"/>
      <c r="MKV75" s="0"/>
      <c r="MKW75" s="0"/>
      <c r="MKX75" s="0"/>
      <c r="MKY75" s="0"/>
      <c r="MKZ75" s="0"/>
      <c r="MLA75" s="0"/>
      <c r="MLB75" s="0"/>
      <c r="MLC75" s="0"/>
      <c r="MLD75" s="0"/>
      <c r="MLE75" s="0"/>
      <c r="MLF75" s="0"/>
      <c r="MLG75" s="0"/>
      <c r="MLH75" s="0"/>
      <c r="MLI75" s="0"/>
      <c r="MLJ75" s="0"/>
      <c r="MLK75" s="0"/>
      <c r="MLL75" s="0"/>
      <c r="MLM75" s="0"/>
      <c r="MLN75" s="0"/>
      <c r="MLO75" s="0"/>
      <c r="MLP75" s="0"/>
      <c r="MLQ75" s="0"/>
      <c r="MLR75" s="0"/>
      <c r="MLS75" s="0"/>
      <c r="MLT75" s="0"/>
      <c r="MLU75" s="0"/>
      <c r="MLV75" s="0"/>
      <c r="MLW75" s="0"/>
      <c r="MLX75" s="0"/>
      <c r="MLY75" s="0"/>
      <c r="MLZ75" s="0"/>
      <c r="MMA75" s="0"/>
      <c r="MMB75" s="0"/>
      <c r="MMC75" s="0"/>
      <c r="MMD75" s="0"/>
      <c r="MME75" s="0"/>
      <c r="MMF75" s="0"/>
      <c r="MMG75" s="0"/>
      <c r="MMH75" s="0"/>
      <c r="MMI75" s="0"/>
      <c r="MMJ75" s="0"/>
      <c r="MMK75" s="0"/>
      <c r="MML75" s="0"/>
      <c r="MMM75" s="0"/>
      <c r="MMN75" s="0"/>
      <c r="MMO75" s="0"/>
      <c r="MMP75" s="0"/>
      <c r="MMQ75" s="0"/>
      <c r="MMR75" s="0"/>
      <c r="MMS75" s="0"/>
      <c r="MMT75" s="0"/>
      <c r="MMU75" s="0"/>
      <c r="MMV75" s="0"/>
      <c r="MMW75" s="0"/>
      <c r="MMX75" s="0"/>
      <c r="MMY75" s="0"/>
      <c r="MMZ75" s="0"/>
      <c r="MNA75" s="0"/>
      <c r="MNB75" s="0"/>
      <c r="MNC75" s="0"/>
      <c r="MND75" s="0"/>
      <c r="MNE75" s="0"/>
      <c r="MNF75" s="0"/>
      <c r="MNG75" s="0"/>
      <c r="MNH75" s="0"/>
      <c r="MNI75" s="0"/>
      <c r="MNJ75" s="0"/>
      <c r="MNK75" s="0"/>
      <c r="MNL75" s="0"/>
      <c r="MNM75" s="0"/>
      <c r="MNN75" s="0"/>
      <c r="MNO75" s="0"/>
      <c r="MNP75" s="0"/>
      <c r="MNQ75" s="0"/>
      <c r="MNR75" s="0"/>
      <c r="MNS75" s="0"/>
      <c r="MNT75" s="0"/>
      <c r="MNU75" s="0"/>
      <c r="MNV75" s="0"/>
      <c r="MNW75" s="0"/>
      <c r="MNX75" s="0"/>
      <c r="MNY75" s="0"/>
      <c r="MNZ75" s="0"/>
      <c r="MOA75" s="0"/>
      <c r="MOB75" s="0"/>
      <c r="MOC75" s="0"/>
      <c r="MOD75" s="0"/>
      <c r="MOE75" s="0"/>
      <c r="MOF75" s="0"/>
      <c r="MOG75" s="0"/>
      <c r="MOH75" s="0"/>
      <c r="MOI75" s="0"/>
      <c r="MOJ75" s="0"/>
      <c r="MOK75" s="0"/>
      <c r="MOL75" s="0"/>
      <c r="MOM75" s="0"/>
      <c r="MON75" s="0"/>
      <c r="MOO75" s="0"/>
      <c r="MOP75" s="0"/>
      <c r="MOQ75" s="0"/>
      <c r="MOR75" s="0"/>
      <c r="MOS75" s="0"/>
      <c r="MOT75" s="0"/>
      <c r="MOU75" s="0"/>
      <c r="MOV75" s="0"/>
      <c r="MOW75" s="0"/>
      <c r="MOX75" s="0"/>
      <c r="MOY75" s="0"/>
      <c r="MOZ75" s="0"/>
      <c r="MPA75" s="0"/>
      <c r="MPB75" s="0"/>
      <c r="MPC75" s="0"/>
      <c r="MPD75" s="0"/>
      <c r="MPE75" s="0"/>
      <c r="MPF75" s="0"/>
      <c r="MPG75" s="0"/>
      <c r="MPH75" s="0"/>
      <c r="MPI75" s="0"/>
      <c r="MPJ75" s="0"/>
      <c r="MPK75" s="0"/>
      <c r="MPL75" s="0"/>
      <c r="MPM75" s="0"/>
      <c r="MPN75" s="0"/>
      <c r="MPO75" s="0"/>
      <c r="MPP75" s="0"/>
      <c r="MPQ75" s="0"/>
      <c r="MPR75" s="0"/>
      <c r="MPS75" s="0"/>
      <c r="MPT75" s="0"/>
      <c r="MPU75" s="0"/>
      <c r="MPV75" s="0"/>
      <c r="MPW75" s="0"/>
      <c r="MPX75" s="0"/>
      <c r="MPY75" s="0"/>
      <c r="MPZ75" s="0"/>
      <c r="MQA75" s="0"/>
      <c r="MQB75" s="0"/>
      <c r="MQC75" s="0"/>
      <c r="MQD75" s="0"/>
      <c r="MQE75" s="0"/>
      <c r="MQF75" s="0"/>
      <c r="MQG75" s="0"/>
      <c r="MQH75" s="0"/>
      <c r="MQI75" s="0"/>
      <c r="MQJ75" s="0"/>
      <c r="MQK75" s="0"/>
      <c r="MQL75" s="0"/>
      <c r="MQM75" s="0"/>
      <c r="MQN75" s="0"/>
      <c r="MQO75" s="0"/>
      <c r="MQP75" s="0"/>
      <c r="MQQ75" s="0"/>
      <c r="MQR75" s="0"/>
      <c r="MQS75" s="0"/>
      <c r="MQT75" s="0"/>
      <c r="MQU75" s="0"/>
      <c r="MQV75" s="0"/>
      <c r="MQW75" s="0"/>
      <c r="MQX75" s="0"/>
      <c r="MQY75" s="0"/>
      <c r="MQZ75" s="0"/>
      <c r="MRA75" s="0"/>
      <c r="MRB75" s="0"/>
      <c r="MRC75" s="0"/>
      <c r="MRD75" s="0"/>
      <c r="MRE75" s="0"/>
      <c r="MRF75" s="0"/>
      <c r="MRG75" s="0"/>
      <c r="MRH75" s="0"/>
      <c r="MRI75" s="0"/>
      <c r="MRJ75" s="0"/>
      <c r="MRK75" s="0"/>
      <c r="MRL75" s="0"/>
      <c r="MRM75" s="0"/>
      <c r="MRN75" s="0"/>
      <c r="MRO75" s="0"/>
      <c r="MRP75" s="0"/>
      <c r="MRQ75" s="0"/>
      <c r="MRR75" s="0"/>
      <c r="MRS75" s="0"/>
      <c r="MRT75" s="0"/>
      <c r="MRU75" s="0"/>
      <c r="MRV75" s="0"/>
      <c r="MRW75" s="0"/>
      <c r="MRX75" s="0"/>
      <c r="MRY75" s="0"/>
      <c r="MRZ75" s="0"/>
      <c r="MSA75" s="0"/>
      <c r="MSB75" s="0"/>
      <c r="MSC75" s="0"/>
      <c r="MSD75" s="0"/>
      <c r="MSE75" s="0"/>
      <c r="MSF75" s="0"/>
      <c r="MSG75" s="0"/>
      <c r="MSH75" s="0"/>
      <c r="MSI75" s="0"/>
      <c r="MSJ75" s="0"/>
      <c r="MSK75" s="0"/>
      <c r="MSL75" s="0"/>
      <c r="MSM75" s="0"/>
      <c r="MSN75" s="0"/>
      <c r="MSO75" s="0"/>
      <c r="MSP75" s="0"/>
      <c r="MSQ75" s="0"/>
      <c r="MSR75" s="0"/>
      <c r="MSS75" s="0"/>
      <c r="MST75" s="0"/>
      <c r="MSU75" s="0"/>
      <c r="MSV75" s="0"/>
      <c r="MSW75" s="0"/>
      <c r="MSX75" s="0"/>
      <c r="MSY75" s="0"/>
      <c r="MSZ75" s="0"/>
      <c r="MTA75" s="0"/>
      <c r="MTB75" s="0"/>
      <c r="MTC75" s="0"/>
      <c r="MTD75" s="0"/>
      <c r="MTE75" s="0"/>
      <c r="MTF75" s="0"/>
      <c r="MTG75" s="0"/>
      <c r="MTH75" s="0"/>
      <c r="MTI75" s="0"/>
      <c r="MTJ75" s="0"/>
      <c r="MTK75" s="0"/>
      <c r="MTL75" s="0"/>
      <c r="MTM75" s="0"/>
      <c r="MTN75" s="0"/>
      <c r="MTO75" s="0"/>
      <c r="MTP75" s="0"/>
      <c r="MTQ75" s="0"/>
      <c r="MTR75" s="0"/>
      <c r="MTS75" s="0"/>
      <c r="MTT75" s="0"/>
      <c r="MTU75" s="0"/>
      <c r="MTV75" s="0"/>
      <c r="MTW75" s="0"/>
      <c r="MTX75" s="0"/>
      <c r="MTY75" s="0"/>
      <c r="MTZ75" s="0"/>
      <c r="MUA75" s="0"/>
      <c r="MUB75" s="0"/>
      <c r="MUC75" s="0"/>
      <c r="MUD75" s="0"/>
      <c r="MUE75" s="0"/>
      <c r="MUF75" s="0"/>
      <c r="MUG75" s="0"/>
      <c r="MUH75" s="0"/>
      <c r="MUI75" s="0"/>
      <c r="MUJ75" s="0"/>
      <c r="MUK75" s="0"/>
      <c r="MUL75" s="0"/>
      <c r="MUM75" s="0"/>
      <c r="MUN75" s="0"/>
      <c r="MUO75" s="0"/>
      <c r="MUP75" s="0"/>
      <c r="MUQ75" s="0"/>
      <c r="MUR75" s="0"/>
      <c r="MUS75" s="0"/>
      <c r="MUT75" s="0"/>
      <c r="MUU75" s="0"/>
      <c r="MUV75" s="0"/>
      <c r="MUW75" s="0"/>
      <c r="MUX75" s="0"/>
      <c r="MUY75" s="0"/>
      <c r="MUZ75" s="0"/>
      <c r="MVA75" s="0"/>
      <c r="MVB75" s="0"/>
      <c r="MVC75" s="0"/>
      <c r="MVD75" s="0"/>
      <c r="MVE75" s="0"/>
      <c r="MVF75" s="0"/>
      <c r="MVG75" s="0"/>
      <c r="MVH75" s="0"/>
      <c r="MVI75" s="0"/>
      <c r="MVJ75" s="0"/>
      <c r="MVK75" s="0"/>
      <c r="MVL75" s="0"/>
      <c r="MVM75" s="0"/>
      <c r="MVN75" s="0"/>
      <c r="MVO75" s="0"/>
      <c r="MVP75" s="0"/>
      <c r="MVQ75" s="0"/>
      <c r="MVR75" s="0"/>
      <c r="MVS75" s="0"/>
      <c r="MVT75" s="0"/>
      <c r="MVU75" s="0"/>
      <c r="MVV75" s="0"/>
      <c r="MVW75" s="0"/>
      <c r="MVX75" s="0"/>
      <c r="MVY75" s="0"/>
      <c r="MVZ75" s="0"/>
      <c r="MWA75" s="0"/>
      <c r="MWB75" s="0"/>
      <c r="MWC75" s="0"/>
      <c r="MWD75" s="0"/>
      <c r="MWE75" s="0"/>
      <c r="MWF75" s="0"/>
      <c r="MWG75" s="0"/>
      <c r="MWH75" s="0"/>
      <c r="MWI75" s="0"/>
      <c r="MWJ75" s="0"/>
      <c r="MWK75" s="0"/>
      <c r="MWL75" s="0"/>
      <c r="MWM75" s="0"/>
      <c r="MWN75" s="0"/>
      <c r="MWO75" s="0"/>
      <c r="MWP75" s="0"/>
      <c r="MWQ75" s="0"/>
      <c r="MWR75" s="0"/>
      <c r="MWS75" s="0"/>
      <c r="MWT75" s="0"/>
      <c r="MWU75" s="0"/>
      <c r="MWV75" s="0"/>
      <c r="MWW75" s="0"/>
      <c r="MWX75" s="0"/>
      <c r="MWY75" s="0"/>
      <c r="MWZ75" s="0"/>
      <c r="MXA75" s="0"/>
      <c r="MXB75" s="0"/>
      <c r="MXC75" s="0"/>
      <c r="MXD75" s="0"/>
      <c r="MXE75" s="0"/>
      <c r="MXF75" s="0"/>
      <c r="MXG75" s="0"/>
      <c r="MXH75" s="0"/>
      <c r="MXI75" s="0"/>
      <c r="MXJ75" s="0"/>
      <c r="MXK75" s="0"/>
      <c r="MXL75" s="0"/>
      <c r="MXM75" s="0"/>
      <c r="MXN75" s="0"/>
      <c r="MXO75" s="0"/>
      <c r="MXP75" s="0"/>
      <c r="MXQ75" s="0"/>
      <c r="MXR75" s="0"/>
      <c r="MXS75" s="0"/>
      <c r="MXT75" s="0"/>
      <c r="MXU75" s="0"/>
      <c r="MXV75" s="0"/>
      <c r="MXW75" s="0"/>
      <c r="MXX75" s="0"/>
      <c r="MXY75" s="0"/>
      <c r="MXZ75" s="0"/>
      <c r="MYA75" s="0"/>
      <c r="MYB75" s="0"/>
      <c r="MYC75" s="0"/>
      <c r="MYD75" s="0"/>
      <c r="MYE75" s="0"/>
      <c r="MYF75" s="0"/>
      <c r="MYG75" s="0"/>
      <c r="MYH75" s="0"/>
      <c r="MYI75" s="0"/>
      <c r="MYJ75" s="0"/>
      <c r="MYK75" s="0"/>
      <c r="MYL75" s="0"/>
      <c r="MYM75" s="0"/>
      <c r="MYN75" s="0"/>
      <c r="MYO75" s="0"/>
      <c r="MYP75" s="0"/>
      <c r="MYQ75" s="0"/>
      <c r="MYR75" s="0"/>
      <c r="MYS75" s="0"/>
      <c r="MYT75" s="0"/>
      <c r="MYU75" s="0"/>
      <c r="MYV75" s="0"/>
      <c r="MYW75" s="0"/>
      <c r="MYX75" s="0"/>
      <c r="MYY75" s="0"/>
      <c r="MYZ75" s="0"/>
      <c r="MZA75" s="0"/>
      <c r="MZB75" s="0"/>
      <c r="MZC75" s="0"/>
      <c r="MZD75" s="0"/>
      <c r="MZE75" s="0"/>
      <c r="MZF75" s="0"/>
      <c r="MZG75" s="0"/>
      <c r="MZH75" s="0"/>
      <c r="MZI75" s="0"/>
      <c r="MZJ75" s="0"/>
      <c r="MZK75" s="0"/>
      <c r="MZL75" s="0"/>
      <c r="MZM75" s="0"/>
      <c r="MZN75" s="0"/>
      <c r="MZO75" s="0"/>
      <c r="MZP75" s="0"/>
      <c r="MZQ75" s="0"/>
      <c r="MZR75" s="0"/>
      <c r="MZS75" s="0"/>
      <c r="MZT75" s="0"/>
      <c r="MZU75" s="0"/>
      <c r="MZV75" s="0"/>
      <c r="MZW75" s="0"/>
      <c r="MZX75" s="0"/>
      <c r="MZY75" s="0"/>
      <c r="MZZ75" s="0"/>
      <c r="NAA75" s="0"/>
      <c r="NAB75" s="0"/>
      <c r="NAC75" s="0"/>
      <c r="NAD75" s="0"/>
      <c r="NAE75" s="0"/>
      <c r="NAF75" s="0"/>
      <c r="NAG75" s="0"/>
      <c r="NAH75" s="0"/>
      <c r="NAI75" s="0"/>
      <c r="NAJ75" s="0"/>
      <c r="NAK75" s="0"/>
      <c r="NAL75" s="0"/>
      <c r="NAM75" s="0"/>
      <c r="NAN75" s="0"/>
      <c r="NAO75" s="0"/>
      <c r="NAP75" s="0"/>
      <c r="NAQ75" s="0"/>
      <c r="NAR75" s="0"/>
      <c r="NAS75" s="0"/>
      <c r="NAT75" s="0"/>
      <c r="NAU75" s="0"/>
      <c r="NAV75" s="0"/>
      <c r="NAW75" s="0"/>
      <c r="NAX75" s="0"/>
      <c r="NAY75" s="0"/>
      <c r="NAZ75" s="0"/>
      <c r="NBA75" s="0"/>
      <c r="NBB75" s="0"/>
      <c r="NBC75" s="0"/>
      <c r="NBD75" s="0"/>
      <c r="NBE75" s="0"/>
      <c r="NBF75" s="0"/>
      <c r="NBG75" s="0"/>
      <c r="NBH75" s="0"/>
      <c r="NBI75" s="0"/>
      <c r="NBJ75" s="0"/>
      <c r="NBK75" s="0"/>
      <c r="NBL75" s="0"/>
      <c r="NBM75" s="0"/>
      <c r="NBN75" s="0"/>
      <c r="NBO75" s="0"/>
      <c r="NBP75" s="0"/>
      <c r="NBQ75" s="0"/>
      <c r="NBR75" s="0"/>
      <c r="NBS75" s="0"/>
      <c r="NBT75" s="0"/>
      <c r="NBU75" s="0"/>
      <c r="NBV75" s="0"/>
      <c r="NBW75" s="0"/>
      <c r="NBX75" s="0"/>
      <c r="NBY75" s="0"/>
      <c r="NBZ75" s="0"/>
      <c r="NCA75" s="0"/>
      <c r="NCB75" s="0"/>
      <c r="NCC75" s="0"/>
      <c r="NCD75" s="0"/>
      <c r="NCE75" s="0"/>
      <c r="NCF75" s="0"/>
      <c r="NCG75" s="0"/>
      <c r="NCH75" s="0"/>
      <c r="NCI75" s="0"/>
      <c r="NCJ75" s="0"/>
      <c r="NCK75" s="0"/>
      <c r="NCL75" s="0"/>
      <c r="NCM75" s="0"/>
      <c r="NCN75" s="0"/>
      <c r="NCO75" s="0"/>
      <c r="NCP75" s="0"/>
      <c r="NCQ75" s="0"/>
      <c r="NCR75" s="0"/>
      <c r="NCS75" s="0"/>
      <c r="NCT75" s="0"/>
      <c r="NCU75" s="0"/>
      <c r="NCV75" s="0"/>
      <c r="NCW75" s="0"/>
      <c r="NCX75" s="0"/>
      <c r="NCY75" s="0"/>
      <c r="NCZ75" s="0"/>
      <c r="NDA75" s="0"/>
      <c r="NDB75" s="0"/>
      <c r="NDC75" s="0"/>
      <c r="NDD75" s="0"/>
      <c r="NDE75" s="0"/>
      <c r="NDF75" s="0"/>
      <c r="NDG75" s="0"/>
      <c r="NDH75" s="0"/>
      <c r="NDI75" s="0"/>
      <c r="NDJ75" s="0"/>
      <c r="NDK75" s="0"/>
      <c r="NDL75" s="0"/>
      <c r="NDM75" s="0"/>
      <c r="NDN75" s="0"/>
      <c r="NDO75" s="0"/>
      <c r="NDP75" s="0"/>
      <c r="NDQ75" s="0"/>
      <c r="NDR75" s="0"/>
      <c r="NDS75" s="0"/>
      <c r="NDT75" s="0"/>
      <c r="NDU75" s="0"/>
      <c r="NDV75" s="0"/>
      <c r="NDW75" s="0"/>
      <c r="NDX75" s="0"/>
      <c r="NDY75" s="0"/>
      <c r="NDZ75" s="0"/>
      <c r="NEA75" s="0"/>
      <c r="NEB75" s="0"/>
      <c r="NEC75" s="0"/>
      <c r="NED75" s="0"/>
      <c r="NEE75" s="0"/>
      <c r="NEF75" s="0"/>
      <c r="NEG75" s="0"/>
      <c r="NEH75" s="0"/>
      <c r="NEI75" s="0"/>
      <c r="NEJ75" s="0"/>
      <c r="NEK75" s="0"/>
      <c r="NEL75" s="0"/>
      <c r="NEM75" s="0"/>
      <c r="NEN75" s="0"/>
      <c r="NEO75" s="0"/>
      <c r="NEP75" s="0"/>
      <c r="NEQ75" s="0"/>
      <c r="NER75" s="0"/>
      <c r="NES75" s="0"/>
      <c r="NET75" s="0"/>
      <c r="NEU75" s="0"/>
      <c r="NEV75" s="0"/>
      <c r="NEW75" s="0"/>
      <c r="NEX75" s="0"/>
      <c r="NEY75" s="0"/>
      <c r="NEZ75" s="0"/>
      <c r="NFA75" s="0"/>
      <c r="NFB75" s="0"/>
      <c r="NFC75" s="0"/>
      <c r="NFD75" s="0"/>
      <c r="NFE75" s="0"/>
      <c r="NFF75" s="0"/>
      <c r="NFG75" s="0"/>
      <c r="NFH75" s="0"/>
      <c r="NFI75" s="0"/>
      <c r="NFJ75" s="0"/>
      <c r="NFK75" s="0"/>
      <c r="NFL75" s="0"/>
      <c r="NFM75" s="0"/>
      <c r="NFN75" s="0"/>
      <c r="NFO75" s="0"/>
      <c r="NFP75" s="0"/>
      <c r="NFQ75" s="0"/>
      <c r="NFR75" s="0"/>
      <c r="NFS75" s="0"/>
      <c r="NFT75" s="0"/>
      <c r="NFU75" s="0"/>
      <c r="NFV75" s="0"/>
      <c r="NFW75" s="0"/>
      <c r="NFX75" s="0"/>
      <c r="NFY75" s="0"/>
      <c r="NFZ75" s="0"/>
      <c r="NGA75" s="0"/>
      <c r="NGB75" s="0"/>
      <c r="NGC75" s="0"/>
      <c r="NGD75" s="0"/>
      <c r="NGE75" s="0"/>
      <c r="NGF75" s="0"/>
      <c r="NGG75" s="0"/>
      <c r="NGH75" s="0"/>
      <c r="NGI75" s="0"/>
      <c r="NGJ75" s="0"/>
      <c r="NGK75" s="0"/>
      <c r="NGL75" s="0"/>
      <c r="NGM75" s="0"/>
      <c r="NGN75" s="0"/>
      <c r="NGO75" s="0"/>
      <c r="NGP75" s="0"/>
      <c r="NGQ75" s="0"/>
      <c r="NGR75" s="0"/>
      <c r="NGS75" s="0"/>
      <c r="NGT75" s="0"/>
      <c r="NGU75" s="0"/>
      <c r="NGV75" s="0"/>
      <c r="NGW75" s="0"/>
      <c r="NGX75" s="0"/>
      <c r="NGY75" s="0"/>
      <c r="NGZ75" s="0"/>
      <c r="NHA75" s="0"/>
      <c r="NHB75" s="0"/>
      <c r="NHC75" s="0"/>
      <c r="NHD75" s="0"/>
      <c r="NHE75" s="0"/>
      <c r="NHF75" s="0"/>
      <c r="NHG75" s="0"/>
      <c r="NHH75" s="0"/>
      <c r="NHI75" s="0"/>
      <c r="NHJ75" s="0"/>
      <c r="NHK75" s="0"/>
      <c r="NHL75" s="0"/>
      <c r="NHM75" s="0"/>
      <c r="NHN75" s="0"/>
      <c r="NHO75" s="0"/>
      <c r="NHP75" s="0"/>
      <c r="NHQ75" s="0"/>
      <c r="NHR75" s="0"/>
      <c r="NHS75" s="0"/>
      <c r="NHT75" s="0"/>
      <c r="NHU75" s="0"/>
      <c r="NHV75" s="0"/>
      <c r="NHW75" s="0"/>
      <c r="NHX75" s="0"/>
      <c r="NHY75" s="0"/>
      <c r="NHZ75" s="0"/>
      <c r="NIA75" s="0"/>
      <c r="NIB75" s="0"/>
      <c r="NIC75" s="0"/>
      <c r="NID75" s="0"/>
      <c r="NIE75" s="0"/>
      <c r="NIF75" s="0"/>
      <c r="NIG75" s="0"/>
      <c r="NIH75" s="0"/>
      <c r="NII75" s="0"/>
      <c r="NIJ75" s="0"/>
      <c r="NIK75" s="0"/>
      <c r="NIL75" s="0"/>
      <c r="NIM75" s="0"/>
      <c r="NIN75" s="0"/>
      <c r="NIO75" s="0"/>
      <c r="NIP75" s="0"/>
      <c r="NIQ75" s="0"/>
      <c r="NIR75" s="0"/>
      <c r="NIS75" s="0"/>
      <c r="NIT75" s="0"/>
      <c r="NIU75" s="0"/>
      <c r="NIV75" s="0"/>
      <c r="NIW75" s="0"/>
      <c r="NIX75" s="0"/>
      <c r="NIY75" s="0"/>
      <c r="NIZ75" s="0"/>
      <c r="NJA75" s="0"/>
      <c r="NJB75" s="0"/>
      <c r="NJC75" s="0"/>
      <c r="NJD75" s="0"/>
      <c r="NJE75" s="0"/>
      <c r="NJF75" s="0"/>
      <c r="NJG75" s="0"/>
      <c r="NJH75" s="0"/>
      <c r="NJI75" s="0"/>
      <c r="NJJ75" s="0"/>
      <c r="NJK75" s="0"/>
      <c r="NJL75" s="0"/>
      <c r="NJM75" s="0"/>
      <c r="NJN75" s="0"/>
      <c r="NJO75" s="0"/>
      <c r="NJP75" s="0"/>
      <c r="NJQ75" s="0"/>
      <c r="NJR75" s="0"/>
      <c r="NJS75" s="0"/>
      <c r="NJT75" s="0"/>
      <c r="NJU75" s="0"/>
      <c r="NJV75" s="0"/>
      <c r="NJW75" s="0"/>
      <c r="NJX75" s="0"/>
      <c r="NJY75" s="0"/>
      <c r="NJZ75" s="0"/>
      <c r="NKA75" s="0"/>
      <c r="NKB75" s="0"/>
      <c r="NKC75" s="0"/>
      <c r="NKD75" s="0"/>
      <c r="NKE75" s="0"/>
      <c r="NKF75" s="0"/>
      <c r="NKG75" s="0"/>
      <c r="NKH75" s="0"/>
      <c r="NKI75" s="0"/>
      <c r="NKJ75" s="0"/>
      <c r="NKK75" s="0"/>
      <c r="NKL75" s="0"/>
      <c r="NKM75" s="0"/>
      <c r="NKN75" s="0"/>
      <c r="NKO75" s="0"/>
      <c r="NKP75" s="0"/>
      <c r="NKQ75" s="0"/>
      <c r="NKR75" s="0"/>
      <c r="NKS75" s="0"/>
      <c r="NKT75" s="0"/>
      <c r="NKU75" s="0"/>
      <c r="NKV75" s="0"/>
      <c r="NKW75" s="0"/>
      <c r="NKX75" s="0"/>
      <c r="NKY75" s="0"/>
      <c r="NKZ75" s="0"/>
      <c r="NLA75" s="0"/>
      <c r="NLB75" s="0"/>
      <c r="NLC75" s="0"/>
      <c r="NLD75" s="0"/>
      <c r="NLE75" s="0"/>
      <c r="NLF75" s="0"/>
      <c r="NLG75" s="0"/>
      <c r="NLH75" s="0"/>
      <c r="NLI75" s="0"/>
      <c r="NLJ75" s="0"/>
      <c r="NLK75" s="0"/>
      <c r="NLL75" s="0"/>
      <c r="NLM75" s="0"/>
      <c r="NLN75" s="0"/>
      <c r="NLO75" s="0"/>
      <c r="NLP75" s="0"/>
      <c r="NLQ75" s="0"/>
      <c r="NLR75" s="0"/>
      <c r="NLS75" s="0"/>
      <c r="NLT75" s="0"/>
      <c r="NLU75" s="0"/>
      <c r="NLV75" s="0"/>
      <c r="NLW75" s="0"/>
      <c r="NLX75" s="0"/>
      <c r="NLY75" s="0"/>
      <c r="NLZ75" s="0"/>
      <c r="NMA75" s="0"/>
      <c r="NMB75" s="0"/>
      <c r="NMC75" s="0"/>
      <c r="NMD75" s="0"/>
      <c r="NME75" s="0"/>
      <c r="NMF75" s="0"/>
      <c r="NMG75" s="0"/>
      <c r="NMH75" s="0"/>
      <c r="NMI75" s="0"/>
      <c r="NMJ75" s="0"/>
      <c r="NMK75" s="0"/>
      <c r="NML75" s="0"/>
      <c r="NMM75" s="0"/>
      <c r="NMN75" s="0"/>
      <c r="NMO75" s="0"/>
      <c r="NMP75" s="0"/>
      <c r="NMQ75" s="0"/>
      <c r="NMR75" s="0"/>
      <c r="NMS75" s="0"/>
      <c r="NMT75" s="0"/>
      <c r="NMU75" s="0"/>
      <c r="NMV75" s="0"/>
      <c r="NMW75" s="0"/>
      <c r="NMX75" s="0"/>
      <c r="NMY75" s="0"/>
      <c r="NMZ75" s="0"/>
      <c r="NNA75" s="0"/>
      <c r="NNB75" s="0"/>
      <c r="NNC75" s="0"/>
      <c r="NND75" s="0"/>
      <c r="NNE75" s="0"/>
      <c r="NNF75" s="0"/>
      <c r="NNG75" s="0"/>
      <c r="NNH75" s="0"/>
      <c r="NNI75" s="0"/>
      <c r="NNJ75" s="0"/>
      <c r="NNK75" s="0"/>
      <c r="NNL75" s="0"/>
      <c r="NNM75" s="0"/>
      <c r="NNN75" s="0"/>
      <c r="NNO75" s="0"/>
      <c r="NNP75" s="0"/>
      <c r="NNQ75" s="0"/>
      <c r="NNR75" s="0"/>
      <c r="NNS75" s="0"/>
      <c r="NNT75" s="0"/>
      <c r="NNU75" s="0"/>
      <c r="NNV75" s="0"/>
      <c r="NNW75" s="0"/>
      <c r="NNX75" s="0"/>
      <c r="NNY75" s="0"/>
      <c r="NNZ75" s="0"/>
      <c r="NOA75" s="0"/>
      <c r="NOB75" s="0"/>
      <c r="NOC75" s="0"/>
      <c r="NOD75" s="0"/>
      <c r="NOE75" s="0"/>
      <c r="NOF75" s="0"/>
      <c r="NOG75" s="0"/>
      <c r="NOH75" s="0"/>
      <c r="NOI75" s="0"/>
      <c r="NOJ75" s="0"/>
      <c r="NOK75" s="0"/>
      <c r="NOL75" s="0"/>
      <c r="NOM75" s="0"/>
      <c r="NON75" s="0"/>
      <c r="NOO75" s="0"/>
      <c r="NOP75" s="0"/>
      <c r="NOQ75" s="0"/>
      <c r="NOR75" s="0"/>
      <c r="NOS75" s="0"/>
      <c r="NOT75" s="0"/>
      <c r="NOU75" s="0"/>
      <c r="NOV75" s="0"/>
      <c r="NOW75" s="0"/>
      <c r="NOX75" s="0"/>
      <c r="NOY75" s="0"/>
      <c r="NOZ75" s="0"/>
      <c r="NPA75" s="0"/>
      <c r="NPB75" s="0"/>
      <c r="NPC75" s="0"/>
      <c r="NPD75" s="0"/>
      <c r="NPE75" s="0"/>
      <c r="NPF75" s="0"/>
      <c r="NPG75" s="0"/>
      <c r="NPH75" s="0"/>
      <c r="NPI75" s="0"/>
      <c r="NPJ75" s="0"/>
      <c r="NPK75" s="0"/>
      <c r="NPL75" s="0"/>
      <c r="NPM75" s="0"/>
      <c r="NPN75" s="0"/>
      <c r="NPO75" s="0"/>
      <c r="NPP75" s="0"/>
      <c r="NPQ75" s="0"/>
      <c r="NPR75" s="0"/>
      <c r="NPS75" s="0"/>
      <c r="NPT75" s="0"/>
      <c r="NPU75" s="0"/>
      <c r="NPV75" s="0"/>
      <c r="NPW75" s="0"/>
      <c r="NPX75" s="0"/>
      <c r="NPY75" s="0"/>
      <c r="NPZ75" s="0"/>
      <c r="NQA75" s="0"/>
      <c r="NQB75" s="0"/>
      <c r="NQC75" s="0"/>
      <c r="NQD75" s="0"/>
      <c r="NQE75" s="0"/>
      <c r="NQF75" s="0"/>
      <c r="NQG75" s="0"/>
      <c r="NQH75" s="0"/>
      <c r="NQI75" s="0"/>
      <c r="NQJ75" s="0"/>
      <c r="NQK75" s="0"/>
      <c r="NQL75" s="0"/>
      <c r="NQM75" s="0"/>
      <c r="NQN75" s="0"/>
      <c r="NQO75" s="0"/>
      <c r="NQP75" s="0"/>
      <c r="NQQ75" s="0"/>
      <c r="NQR75" s="0"/>
      <c r="NQS75" s="0"/>
      <c r="NQT75" s="0"/>
      <c r="NQU75" s="0"/>
      <c r="NQV75" s="0"/>
      <c r="NQW75" s="0"/>
      <c r="NQX75" s="0"/>
      <c r="NQY75" s="0"/>
      <c r="NQZ75" s="0"/>
      <c r="NRA75" s="0"/>
      <c r="NRB75" s="0"/>
      <c r="NRC75" s="0"/>
      <c r="NRD75" s="0"/>
      <c r="NRE75" s="0"/>
      <c r="NRF75" s="0"/>
      <c r="NRG75" s="0"/>
      <c r="NRH75" s="0"/>
      <c r="NRI75" s="0"/>
      <c r="NRJ75" s="0"/>
      <c r="NRK75" s="0"/>
      <c r="NRL75" s="0"/>
      <c r="NRM75" s="0"/>
      <c r="NRN75" s="0"/>
      <c r="NRO75" s="0"/>
      <c r="NRP75" s="0"/>
      <c r="NRQ75" s="0"/>
      <c r="NRR75" s="0"/>
      <c r="NRS75" s="0"/>
      <c r="NRT75" s="0"/>
      <c r="NRU75" s="0"/>
      <c r="NRV75" s="0"/>
      <c r="NRW75" s="0"/>
      <c r="NRX75" s="0"/>
      <c r="NRY75" s="0"/>
      <c r="NRZ75" s="0"/>
      <c r="NSA75" s="0"/>
      <c r="NSB75" s="0"/>
      <c r="NSC75" s="0"/>
      <c r="NSD75" s="0"/>
      <c r="NSE75" s="0"/>
      <c r="NSF75" s="0"/>
      <c r="NSG75" s="0"/>
      <c r="NSH75" s="0"/>
      <c r="NSI75" s="0"/>
      <c r="NSJ75" s="0"/>
      <c r="NSK75" s="0"/>
      <c r="NSL75" s="0"/>
      <c r="NSM75" s="0"/>
      <c r="NSN75" s="0"/>
      <c r="NSO75" s="0"/>
      <c r="NSP75" s="0"/>
      <c r="NSQ75" s="0"/>
      <c r="NSR75" s="0"/>
      <c r="NSS75" s="0"/>
      <c r="NST75" s="0"/>
      <c r="NSU75" s="0"/>
      <c r="NSV75" s="0"/>
      <c r="NSW75" s="0"/>
      <c r="NSX75" s="0"/>
      <c r="NSY75" s="0"/>
      <c r="NSZ75" s="0"/>
      <c r="NTA75" s="0"/>
      <c r="NTB75" s="0"/>
      <c r="NTC75" s="0"/>
      <c r="NTD75" s="0"/>
      <c r="NTE75" s="0"/>
      <c r="NTF75" s="0"/>
      <c r="NTG75" s="0"/>
      <c r="NTH75" s="0"/>
      <c r="NTI75" s="0"/>
      <c r="NTJ75" s="0"/>
      <c r="NTK75" s="0"/>
      <c r="NTL75" s="0"/>
      <c r="NTM75" s="0"/>
      <c r="NTN75" s="0"/>
      <c r="NTO75" s="0"/>
      <c r="NTP75" s="0"/>
      <c r="NTQ75" s="0"/>
      <c r="NTR75" s="0"/>
      <c r="NTS75" s="0"/>
      <c r="NTT75" s="0"/>
      <c r="NTU75" s="0"/>
      <c r="NTV75" s="0"/>
      <c r="NTW75" s="0"/>
      <c r="NTX75" s="0"/>
      <c r="NTY75" s="0"/>
      <c r="NTZ75" s="0"/>
      <c r="NUA75" s="0"/>
      <c r="NUB75" s="0"/>
      <c r="NUC75" s="0"/>
      <c r="NUD75" s="0"/>
      <c r="NUE75" s="0"/>
      <c r="NUF75" s="0"/>
      <c r="NUG75" s="0"/>
      <c r="NUH75" s="0"/>
      <c r="NUI75" s="0"/>
      <c r="NUJ75" s="0"/>
      <c r="NUK75" s="0"/>
      <c r="NUL75" s="0"/>
      <c r="NUM75" s="0"/>
      <c r="NUN75" s="0"/>
      <c r="NUO75" s="0"/>
      <c r="NUP75" s="0"/>
      <c r="NUQ75" s="0"/>
      <c r="NUR75" s="0"/>
      <c r="NUS75" s="0"/>
      <c r="NUT75" s="0"/>
      <c r="NUU75" s="0"/>
      <c r="NUV75" s="0"/>
      <c r="NUW75" s="0"/>
      <c r="NUX75" s="0"/>
      <c r="NUY75" s="0"/>
      <c r="NUZ75" s="0"/>
      <c r="NVA75" s="0"/>
      <c r="NVB75" s="0"/>
      <c r="NVC75" s="0"/>
      <c r="NVD75" s="0"/>
      <c r="NVE75" s="0"/>
      <c r="NVF75" s="0"/>
      <c r="NVG75" s="0"/>
      <c r="NVH75" s="0"/>
      <c r="NVI75" s="0"/>
      <c r="NVJ75" s="0"/>
      <c r="NVK75" s="0"/>
      <c r="NVL75" s="0"/>
      <c r="NVM75" s="0"/>
      <c r="NVN75" s="0"/>
      <c r="NVO75" s="0"/>
      <c r="NVP75" s="0"/>
      <c r="NVQ75" s="0"/>
      <c r="NVR75" s="0"/>
      <c r="NVS75" s="0"/>
      <c r="NVT75" s="0"/>
      <c r="NVU75" s="0"/>
      <c r="NVV75" s="0"/>
      <c r="NVW75" s="0"/>
      <c r="NVX75" s="0"/>
      <c r="NVY75" s="0"/>
      <c r="NVZ75" s="0"/>
      <c r="NWA75" s="0"/>
      <c r="NWB75" s="0"/>
      <c r="NWC75" s="0"/>
      <c r="NWD75" s="0"/>
      <c r="NWE75" s="0"/>
      <c r="NWF75" s="0"/>
      <c r="NWG75" s="0"/>
      <c r="NWH75" s="0"/>
      <c r="NWI75" s="0"/>
      <c r="NWJ75" s="0"/>
      <c r="NWK75" s="0"/>
      <c r="NWL75" s="0"/>
      <c r="NWM75" s="0"/>
      <c r="NWN75" s="0"/>
      <c r="NWO75" s="0"/>
      <c r="NWP75" s="0"/>
      <c r="NWQ75" s="0"/>
      <c r="NWR75" s="0"/>
      <c r="NWS75" s="0"/>
      <c r="NWT75" s="0"/>
      <c r="NWU75" s="0"/>
      <c r="NWV75" s="0"/>
      <c r="NWW75" s="0"/>
      <c r="NWX75" s="0"/>
      <c r="NWY75" s="0"/>
      <c r="NWZ75" s="0"/>
      <c r="NXA75" s="0"/>
      <c r="NXB75" s="0"/>
      <c r="NXC75" s="0"/>
      <c r="NXD75" s="0"/>
      <c r="NXE75" s="0"/>
      <c r="NXF75" s="0"/>
      <c r="NXG75" s="0"/>
      <c r="NXH75" s="0"/>
      <c r="NXI75" s="0"/>
      <c r="NXJ75" s="0"/>
      <c r="NXK75" s="0"/>
      <c r="NXL75" s="0"/>
      <c r="NXM75" s="0"/>
      <c r="NXN75" s="0"/>
      <c r="NXO75" s="0"/>
      <c r="NXP75" s="0"/>
      <c r="NXQ75" s="0"/>
      <c r="NXR75" s="0"/>
      <c r="NXS75" s="0"/>
      <c r="NXT75" s="0"/>
      <c r="NXU75" s="0"/>
      <c r="NXV75" s="0"/>
      <c r="NXW75" s="0"/>
      <c r="NXX75" s="0"/>
      <c r="NXY75" s="0"/>
      <c r="NXZ75" s="0"/>
      <c r="NYA75" s="0"/>
      <c r="NYB75" s="0"/>
      <c r="NYC75" s="0"/>
      <c r="NYD75" s="0"/>
      <c r="NYE75" s="0"/>
      <c r="NYF75" s="0"/>
      <c r="NYG75" s="0"/>
      <c r="NYH75" s="0"/>
      <c r="NYI75" s="0"/>
      <c r="NYJ75" s="0"/>
      <c r="NYK75" s="0"/>
      <c r="NYL75" s="0"/>
      <c r="NYM75" s="0"/>
      <c r="NYN75" s="0"/>
      <c r="NYO75" s="0"/>
      <c r="NYP75" s="0"/>
      <c r="NYQ75" s="0"/>
      <c r="NYR75" s="0"/>
      <c r="NYS75" s="0"/>
      <c r="NYT75" s="0"/>
      <c r="NYU75" s="0"/>
      <c r="NYV75" s="0"/>
      <c r="NYW75" s="0"/>
      <c r="NYX75" s="0"/>
      <c r="NYY75" s="0"/>
      <c r="NYZ75" s="0"/>
      <c r="NZA75" s="0"/>
      <c r="NZB75" s="0"/>
      <c r="NZC75" s="0"/>
      <c r="NZD75" s="0"/>
      <c r="NZE75" s="0"/>
      <c r="NZF75" s="0"/>
      <c r="NZG75" s="0"/>
      <c r="NZH75" s="0"/>
      <c r="NZI75" s="0"/>
      <c r="NZJ75" s="0"/>
      <c r="NZK75" s="0"/>
      <c r="NZL75" s="0"/>
      <c r="NZM75" s="0"/>
      <c r="NZN75" s="0"/>
      <c r="NZO75" s="0"/>
      <c r="NZP75" s="0"/>
      <c r="NZQ75" s="0"/>
      <c r="NZR75" s="0"/>
      <c r="NZS75" s="0"/>
      <c r="NZT75" s="0"/>
      <c r="NZU75" s="0"/>
      <c r="NZV75" s="0"/>
      <c r="NZW75" s="0"/>
      <c r="NZX75" s="0"/>
      <c r="NZY75" s="0"/>
      <c r="NZZ75" s="0"/>
      <c r="OAA75" s="0"/>
      <c r="OAB75" s="0"/>
      <c r="OAC75" s="0"/>
      <c r="OAD75" s="0"/>
      <c r="OAE75" s="0"/>
      <c r="OAF75" s="0"/>
      <c r="OAG75" s="0"/>
      <c r="OAH75" s="0"/>
      <c r="OAI75" s="0"/>
      <c r="OAJ75" s="0"/>
      <c r="OAK75" s="0"/>
      <c r="OAL75" s="0"/>
      <c r="OAM75" s="0"/>
      <c r="OAN75" s="0"/>
      <c r="OAO75" s="0"/>
      <c r="OAP75" s="0"/>
      <c r="OAQ75" s="0"/>
      <c r="OAR75" s="0"/>
      <c r="OAS75" s="0"/>
      <c r="OAT75" s="0"/>
      <c r="OAU75" s="0"/>
      <c r="OAV75" s="0"/>
      <c r="OAW75" s="0"/>
      <c r="OAX75" s="0"/>
      <c r="OAY75" s="0"/>
      <c r="OAZ75" s="0"/>
      <c r="OBA75" s="0"/>
      <c r="OBB75" s="0"/>
      <c r="OBC75" s="0"/>
      <c r="OBD75" s="0"/>
      <c r="OBE75" s="0"/>
      <c r="OBF75" s="0"/>
      <c r="OBG75" s="0"/>
      <c r="OBH75" s="0"/>
      <c r="OBI75" s="0"/>
      <c r="OBJ75" s="0"/>
      <c r="OBK75" s="0"/>
      <c r="OBL75" s="0"/>
      <c r="OBM75" s="0"/>
      <c r="OBN75" s="0"/>
      <c r="OBO75" s="0"/>
      <c r="OBP75" s="0"/>
      <c r="OBQ75" s="0"/>
      <c r="OBR75" s="0"/>
      <c r="OBS75" s="0"/>
      <c r="OBT75" s="0"/>
      <c r="OBU75" s="0"/>
      <c r="OBV75" s="0"/>
      <c r="OBW75" s="0"/>
      <c r="OBX75" s="0"/>
      <c r="OBY75" s="0"/>
      <c r="OBZ75" s="0"/>
      <c r="OCA75" s="0"/>
      <c r="OCB75" s="0"/>
      <c r="OCC75" s="0"/>
      <c r="OCD75" s="0"/>
      <c r="OCE75" s="0"/>
      <c r="OCF75" s="0"/>
      <c r="OCG75" s="0"/>
      <c r="OCH75" s="0"/>
      <c r="OCI75" s="0"/>
      <c r="OCJ75" s="0"/>
      <c r="OCK75" s="0"/>
      <c r="OCL75" s="0"/>
      <c r="OCM75" s="0"/>
      <c r="OCN75" s="0"/>
      <c r="OCO75" s="0"/>
      <c r="OCP75" s="0"/>
      <c r="OCQ75" s="0"/>
      <c r="OCR75" s="0"/>
      <c r="OCS75" s="0"/>
      <c r="OCT75" s="0"/>
      <c r="OCU75" s="0"/>
      <c r="OCV75" s="0"/>
      <c r="OCW75" s="0"/>
      <c r="OCX75" s="0"/>
      <c r="OCY75" s="0"/>
      <c r="OCZ75" s="0"/>
      <c r="ODA75" s="0"/>
      <c r="ODB75" s="0"/>
      <c r="ODC75" s="0"/>
      <c r="ODD75" s="0"/>
      <c r="ODE75" s="0"/>
      <c r="ODF75" s="0"/>
      <c r="ODG75" s="0"/>
      <c r="ODH75" s="0"/>
      <c r="ODI75" s="0"/>
      <c r="ODJ75" s="0"/>
      <c r="ODK75" s="0"/>
      <c r="ODL75" s="0"/>
      <c r="ODM75" s="0"/>
      <c r="ODN75" s="0"/>
      <c r="ODO75" s="0"/>
      <c r="ODP75" s="0"/>
      <c r="ODQ75" s="0"/>
      <c r="ODR75" s="0"/>
      <c r="ODS75" s="0"/>
      <c r="ODT75" s="0"/>
      <c r="ODU75" s="0"/>
      <c r="ODV75" s="0"/>
      <c r="ODW75" s="0"/>
      <c r="ODX75" s="0"/>
      <c r="ODY75" s="0"/>
      <c r="ODZ75" s="0"/>
      <c r="OEA75" s="0"/>
      <c r="OEB75" s="0"/>
      <c r="OEC75" s="0"/>
      <c r="OED75" s="0"/>
      <c r="OEE75" s="0"/>
      <c r="OEF75" s="0"/>
      <c r="OEG75" s="0"/>
      <c r="OEH75" s="0"/>
      <c r="OEI75" s="0"/>
      <c r="OEJ75" s="0"/>
      <c r="OEK75" s="0"/>
      <c r="OEL75" s="0"/>
      <c r="OEM75" s="0"/>
      <c r="OEN75" s="0"/>
      <c r="OEO75" s="0"/>
      <c r="OEP75" s="0"/>
      <c r="OEQ75" s="0"/>
      <c r="OER75" s="0"/>
      <c r="OES75" s="0"/>
      <c r="OET75" s="0"/>
      <c r="OEU75" s="0"/>
      <c r="OEV75" s="0"/>
      <c r="OEW75" s="0"/>
      <c r="OEX75" s="0"/>
      <c r="OEY75" s="0"/>
      <c r="OEZ75" s="0"/>
      <c r="OFA75" s="0"/>
      <c r="OFB75" s="0"/>
      <c r="OFC75" s="0"/>
      <c r="OFD75" s="0"/>
      <c r="OFE75" s="0"/>
      <c r="OFF75" s="0"/>
      <c r="OFG75" s="0"/>
      <c r="OFH75" s="0"/>
      <c r="OFI75" s="0"/>
      <c r="OFJ75" s="0"/>
      <c r="OFK75" s="0"/>
      <c r="OFL75" s="0"/>
      <c r="OFM75" s="0"/>
      <c r="OFN75" s="0"/>
      <c r="OFO75" s="0"/>
      <c r="OFP75" s="0"/>
      <c r="OFQ75" s="0"/>
      <c r="OFR75" s="0"/>
      <c r="OFS75" s="0"/>
      <c r="OFT75" s="0"/>
      <c r="OFU75" s="0"/>
      <c r="OFV75" s="0"/>
      <c r="OFW75" s="0"/>
      <c r="OFX75" s="0"/>
      <c r="OFY75" s="0"/>
      <c r="OFZ75" s="0"/>
      <c r="OGA75" s="0"/>
      <c r="OGB75" s="0"/>
      <c r="OGC75" s="0"/>
      <c r="OGD75" s="0"/>
      <c r="OGE75" s="0"/>
      <c r="OGF75" s="0"/>
      <c r="OGG75" s="0"/>
      <c r="OGH75" s="0"/>
      <c r="OGI75" s="0"/>
      <c r="OGJ75" s="0"/>
      <c r="OGK75" s="0"/>
      <c r="OGL75" s="0"/>
      <c r="OGM75" s="0"/>
      <c r="OGN75" s="0"/>
      <c r="OGO75" s="0"/>
      <c r="OGP75" s="0"/>
      <c r="OGQ75" s="0"/>
      <c r="OGR75" s="0"/>
      <c r="OGS75" s="0"/>
      <c r="OGT75" s="0"/>
      <c r="OGU75" s="0"/>
      <c r="OGV75" s="0"/>
      <c r="OGW75" s="0"/>
      <c r="OGX75" s="0"/>
      <c r="OGY75" s="0"/>
      <c r="OGZ75" s="0"/>
      <c r="OHA75" s="0"/>
      <c r="OHB75" s="0"/>
      <c r="OHC75" s="0"/>
      <c r="OHD75" s="0"/>
      <c r="OHE75" s="0"/>
      <c r="OHF75" s="0"/>
      <c r="OHG75" s="0"/>
      <c r="OHH75" s="0"/>
      <c r="OHI75" s="0"/>
      <c r="OHJ75" s="0"/>
      <c r="OHK75" s="0"/>
      <c r="OHL75" s="0"/>
      <c r="OHM75" s="0"/>
      <c r="OHN75" s="0"/>
      <c r="OHO75" s="0"/>
      <c r="OHP75" s="0"/>
      <c r="OHQ75" s="0"/>
      <c r="OHR75" s="0"/>
      <c r="OHS75" s="0"/>
      <c r="OHT75" s="0"/>
      <c r="OHU75" s="0"/>
      <c r="OHV75" s="0"/>
      <c r="OHW75" s="0"/>
      <c r="OHX75" s="0"/>
      <c r="OHY75" s="0"/>
      <c r="OHZ75" s="0"/>
      <c r="OIA75" s="0"/>
      <c r="OIB75" s="0"/>
      <c r="OIC75" s="0"/>
      <c r="OID75" s="0"/>
      <c r="OIE75" s="0"/>
      <c r="OIF75" s="0"/>
      <c r="OIG75" s="0"/>
      <c r="OIH75" s="0"/>
      <c r="OII75" s="0"/>
      <c r="OIJ75" s="0"/>
      <c r="OIK75" s="0"/>
      <c r="OIL75" s="0"/>
      <c r="OIM75" s="0"/>
      <c r="OIN75" s="0"/>
      <c r="OIO75" s="0"/>
      <c r="OIP75" s="0"/>
      <c r="OIQ75" s="0"/>
      <c r="OIR75" s="0"/>
      <c r="OIS75" s="0"/>
      <c r="OIT75" s="0"/>
      <c r="OIU75" s="0"/>
      <c r="OIV75" s="0"/>
      <c r="OIW75" s="0"/>
      <c r="OIX75" s="0"/>
      <c r="OIY75" s="0"/>
      <c r="OIZ75" s="0"/>
      <c r="OJA75" s="0"/>
      <c r="OJB75" s="0"/>
      <c r="OJC75" s="0"/>
      <c r="OJD75" s="0"/>
      <c r="OJE75" s="0"/>
      <c r="OJF75" s="0"/>
      <c r="OJG75" s="0"/>
      <c r="OJH75" s="0"/>
      <c r="OJI75" s="0"/>
      <c r="OJJ75" s="0"/>
      <c r="OJK75" s="0"/>
      <c r="OJL75" s="0"/>
      <c r="OJM75" s="0"/>
      <c r="OJN75" s="0"/>
      <c r="OJO75" s="0"/>
      <c r="OJP75" s="0"/>
      <c r="OJQ75" s="0"/>
      <c r="OJR75" s="0"/>
      <c r="OJS75" s="0"/>
      <c r="OJT75" s="0"/>
      <c r="OJU75" s="0"/>
      <c r="OJV75" s="0"/>
      <c r="OJW75" s="0"/>
      <c r="OJX75" s="0"/>
      <c r="OJY75" s="0"/>
      <c r="OJZ75" s="0"/>
      <c r="OKA75" s="0"/>
      <c r="OKB75" s="0"/>
      <c r="OKC75" s="0"/>
      <c r="OKD75" s="0"/>
      <c r="OKE75" s="0"/>
      <c r="OKF75" s="0"/>
      <c r="OKG75" s="0"/>
      <c r="OKH75" s="0"/>
      <c r="OKI75" s="0"/>
      <c r="OKJ75" s="0"/>
      <c r="OKK75" s="0"/>
      <c r="OKL75" s="0"/>
      <c r="OKM75" s="0"/>
      <c r="OKN75" s="0"/>
      <c r="OKO75" s="0"/>
      <c r="OKP75" s="0"/>
      <c r="OKQ75" s="0"/>
      <c r="OKR75" s="0"/>
      <c r="OKS75" s="0"/>
      <c r="OKT75" s="0"/>
      <c r="OKU75" s="0"/>
      <c r="OKV75" s="0"/>
      <c r="OKW75" s="0"/>
      <c r="OKX75" s="0"/>
      <c r="OKY75" s="0"/>
      <c r="OKZ75" s="0"/>
      <c r="OLA75" s="0"/>
      <c r="OLB75" s="0"/>
      <c r="OLC75" s="0"/>
      <c r="OLD75" s="0"/>
      <c r="OLE75" s="0"/>
      <c r="OLF75" s="0"/>
      <c r="OLG75" s="0"/>
      <c r="OLH75" s="0"/>
      <c r="OLI75" s="0"/>
      <c r="OLJ75" s="0"/>
      <c r="OLK75" s="0"/>
      <c r="OLL75" s="0"/>
      <c r="OLM75" s="0"/>
      <c r="OLN75" s="0"/>
      <c r="OLO75" s="0"/>
      <c r="OLP75" s="0"/>
      <c r="OLQ75" s="0"/>
      <c r="OLR75" s="0"/>
      <c r="OLS75" s="0"/>
      <c r="OLT75" s="0"/>
      <c r="OLU75" s="0"/>
      <c r="OLV75" s="0"/>
      <c r="OLW75" s="0"/>
      <c r="OLX75" s="0"/>
      <c r="OLY75" s="0"/>
      <c r="OLZ75" s="0"/>
      <c r="OMA75" s="0"/>
      <c r="OMB75" s="0"/>
      <c r="OMC75" s="0"/>
      <c r="OMD75" s="0"/>
      <c r="OME75" s="0"/>
      <c r="OMF75" s="0"/>
      <c r="OMG75" s="0"/>
      <c r="OMH75" s="0"/>
      <c r="OMI75" s="0"/>
      <c r="OMJ75" s="0"/>
      <c r="OMK75" s="0"/>
      <c r="OML75" s="0"/>
      <c r="OMM75" s="0"/>
      <c r="OMN75" s="0"/>
      <c r="OMO75" s="0"/>
      <c r="OMP75" s="0"/>
      <c r="OMQ75" s="0"/>
      <c r="OMR75" s="0"/>
      <c r="OMS75" s="0"/>
      <c r="OMT75" s="0"/>
      <c r="OMU75" s="0"/>
      <c r="OMV75" s="0"/>
      <c r="OMW75" s="0"/>
      <c r="OMX75" s="0"/>
      <c r="OMY75" s="0"/>
      <c r="OMZ75" s="0"/>
      <c r="ONA75" s="0"/>
      <c r="ONB75" s="0"/>
      <c r="ONC75" s="0"/>
      <c r="OND75" s="0"/>
      <c r="ONE75" s="0"/>
      <c r="ONF75" s="0"/>
      <c r="ONG75" s="0"/>
      <c r="ONH75" s="0"/>
      <c r="ONI75" s="0"/>
      <c r="ONJ75" s="0"/>
      <c r="ONK75" s="0"/>
      <c r="ONL75" s="0"/>
      <c r="ONM75" s="0"/>
      <c r="ONN75" s="0"/>
      <c r="ONO75" s="0"/>
      <c r="ONP75" s="0"/>
      <c r="ONQ75" s="0"/>
      <c r="ONR75" s="0"/>
      <c r="ONS75" s="0"/>
      <c r="ONT75" s="0"/>
      <c r="ONU75" s="0"/>
      <c r="ONV75" s="0"/>
      <c r="ONW75" s="0"/>
      <c r="ONX75" s="0"/>
      <c r="ONY75" s="0"/>
      <c r="ONZ75" s="0"/>
      <c r="OOA75" s="0"/>
      <c r="OOB75" s="0"/>
      <c r="OOC75" s="0"/>
      <c r="OOD75" s="0"/>
      <c r="OOE75" s="0"/>
      <c r="OOF75" s="0"/>
      <c r="OOG75" s="0"/>
      <c r="OOH75" s="0"/>
      <c r="OOI75" s="0"/>
      <c r="OOJ75" s="0"/>
      <c r="OOK75" s="0"/>
      <c r="OOL75" s="0"/>
      <c r="OOM75" s="0"/>
      <c r="OON75" s="0"/>
      <c r="OOO75" s="0"/>
      <c r="OOP75" s="0"/>
      <c r="OOQ75" s="0"/>
      <c r="OOR75" s="0"/>
      <c r="OOS75" s="0"/>
      <c r="OOT75" s="0"/>
      <c r="OOU75" s="0"/>
      <c r="OOV75" s="0"/>
      <c r="OOW75" s="0"/>
      <c r="OOX75" s="0"/>
      <c r="OOY75" s="0"/>
      <c r="OOZ75" s="0"/>
      <c r="OPA75" s="0"/>
      <c r="OPB75" s="0"/>
      <c r="OPC75" s="0"/>
      <c r="OPD75" s="0"/>
      <c r="OPE75" s="0"/>
      <c r="OPF75" s="0"/>
      <c r="OPG75" s="0"/>
      <c r="OPH75" s="0"/>
      <c r="OPI75" s="0"/>
      <c r="OPJ75" s="0"/>
      <c r="OPK75" s="0"/>
      <c r="OPL75" s="0"/>
      <c r="OPM75" s="0"/>
      <c r="OPN75" s="0"/>
      <c r="OPO75" s="0"/>
      <c r="OPP75" s="0"/>
      <c r="OPQ75" s="0"/>
      <c r="OPR75" s="0"/>
      <c r="OPS75" s="0"/>
      <c r="OPT75" s="0"/>
      <c r="OPU75" s="0"/>
      <c r="OPV75" s="0"/>
      <c r="OPW75" s="0"/>
      <c r="OPX75" s="0"/>
      <c r="OPY75" s="0"/>
      <c r="OPZ75" s="0"/>
      <c r="OQA75" s="0"/>
      <c r="OQB75" s="0"/>
      <c r="OQC75" s="0"/>
      <c r="OQD75" s="0"/>
      <c r="OQE75" s="0"/>
      <c r="OQF75" s="0"/>
      <c r="OQG75" s="0"/>
      <c r="OQH75" s="0"/>
      <c r="OQI75" s="0"/>
      <c r="OQJ75" s="0"/>
      <c r="OQK75" s="0"/>
      <c r="OQL75" s="0"/>
      <c r="OQM75" s="0"/>
      <c r="OQN75" s="0"/>
      <c r="OQO75" s="0"/>
      <c r="OQP75" s="0"/>
      <c r="OQQ75" s="0"/>
      <c r="OQR75" s="0"/>
      <c r="OQS75" s="0"/>
      <c r="OQT75" s="0"/>
      <c r="OQU75" s="0"/>
      <c r="OQV75" s="0"/>
      <c r="OQW75" s="0"/>
      <c r="OQX75" s="0"/>
      <c r="OQY75" s="0"/>
      <c r="OQZ75" s="0"/>
      <c r="ORA75" s="0"/>
      <c r="ORB75" s="0"/>
      <c r="ORC75" s="0"/>
      <c r="ORD75" s="0"/>
      <c r="ORE75" s="0"/>
      <c r="ORF75" s="0"/>
      <c r="ORG75" s="0"/>
      <c r="ORH75" s="0"/>
      <c r="ORI75" s="0"/>
      <c r="ORJ75" s="0"/>
      <c r="ORK75" s="0"/>
      <c r="ORL75" s="0"/>
      <c r="ORM75" s="0"/>
      <c r="ORN75" s="0"/>
      <c r="ORO75" s="0"/>
      <c r="ORP75" s="0"/>
      <c r="ORQ75" s="0"/>
      <c r="ORR75" s="0"/>
      <c r="ORS75" s="0"/>
      <c r="ORT75" s="0"/>
      <c r="ORU75" s="0"/>
      <c r="ORV75" s="0"/>
      <c r="ORW75" s="0"/>
      <c r="ORX75" s="0"/>
      <c r="ORY75" s="0"/>
      <c r="ORZ75" s="0"/>
      <c r="OSA75" s="0"/>
      <c r="OSB75" s="0"/>
      <c r="OSC75" s="0"/>
      <c r="OSD75" s="0"/>
      <c r="OSE75" s="0"/>
      <c r="OSF75" s="0"/>
      <c r="OSG75" s="0"/>
      <c r="OSH75" s="0"/>
      <c r="OSI75" s="0"/>
      <c r="OSJ75" s="0"/>
      <c r="OSK75" s="0"/>
      <c r="OSL75" s="0"/>
      <c r="OSM75" s="0"/>
      <c r="OSN75" s="0"/>
      <c r="OSO75" s="0"/>
      <c r="OSP75" s="0"/>
      <c r="OSQ75" s="0"/>
      <c r="OSR75" s="0"/>
      <c r="OSS75" s="0"/>
      <c r="OST75" s="0"/>
      <c r="OSU75" s="0"/>
      <c r="OSV75" s="0"/>
      <c r="OSW75" s="0"/>
      <c r="OSX75" s="0"/>
      <c r="OSY75" s="0"/>
      <c r="OSZ75" s="0"/>
      <c r="OTA75" s="0"/>
      <c r="OTB75" s="0"/>
      <c r="OTC75" s="0"/>
      <c r="OTD75" s="0"/>
      <c r="OTE75" s="0"/>
      <c r="OTF75" s="0"/>
      <c r="OTG75" s="0"/>
      <c r="OTH75" s="0"/>
      <c r="OTI75" s="0"/>
      <c r="OTJ75" s="0"/>
      <c r="OTK75" s="0"/>
      <c r="OTL75" s="0"/>
      <c r="OTM75" s="0"/>
      <c r="OTN75" s="0"/>
      <c r="OTO75" s="0"/>
      <c r="OTP75" s="0"/>
      <c r="OTQ75" s="0"/>
      <c r="OTR75" s="0"/>
      <c r="OTS75" s="0"/>
      <c r="OTT75" s="0"/>
      <c r="OTU75" s="0"/>
      <c r="OTV75" s="0"/>
      <c r="OTW75" s="0"/>
      <c r="OTX75" s="0"/>
      <c r="OTY75" s="0"/>
      <c r="OTZ75" s="0"/>
      <c r="OUA75" s="0"/>
      <c r="OUB75" s="0"/>
      <c r="OUC75" s="0"/>
      <c r="OUD75" s="0"/>
      <c r="OUE75" s="0"/>
      <c r="OUF75" s="0"/>
      <c r="OUG75" s="0"/>
      <c r="OUH75" s="0"/>
      <c r="OUI75" s="0"/>
      <c r="OUJ75" s="0"/>
      <c r="OUK75" s="0"/>
      <c r="OUL75" s="0"/>
      <c r="OUM75" s="0"/>
      <c r="OUN75" s="0"/>
      <c r="OUO75" s="0"/>
      <c r="OUP75" s="0"/>
      <c r="OUQ75" s="0"/>
      <c r="OUR75" s="0"/>
      <c r="OUS75" s="0"/>
      <c r="OUT75" s="0"/>
      <c r="OUU75" s="0"/>
      <c r="OUV75" s="0"/>
      <c r="OUW75" s="0"/>
      <c r="OUX75" s="0"/>
      <c r="OUY75" s="0"/>
      <c r="OUZ75" s="0"/>
      <c r="OVA75" s="0"/>
      <c r="OVB75" s="0"/>
      <c r="OVC75" s="0"/>
      <c r="OVD75" s="0"/>
      <c r="OVE75" s="0"/>
      <c r="OVF75" s="0"/>
      <c r="OVG75" s="0"/>
      <c r="OVH75" s="0"/>
      <c r="OVI75" s="0"/>
      <c r="OVJ75" s="0"/>
      <c r="OVK75" s="0"/>
      <c r="OVL75" s="0"/>
      <c r="OVM75" s="0"/>
      <c r="OVN75" s="0"/>
      <c r="OVO75" s="0"/>
      <c r="OVP75" s="0"/>
      <c r="OVQ75" s="0"/>
      <c r="OVR75" s="0"/>
      <c r="OVS75" s="0"/>
      <c r="OVT75" s="0"/>
      <c r="OVU75" s="0"/>
      <c r="OVV75" s="0"/>
      <c r="OVW75" s="0"/>
      <c r="OVX75" s="0"/>
      <c r="OVY75" s="0"/>
      <c r="OVZ75" s="0"/>
      <c r="OWA75" s="0"/>
      <c r="OWB75" s="0"/>
      <c r="OWC75" s="0"/>
      <c r="OWD75" s="0"/>
      <c r="OWE75" s="0"/>
      <c r="OWF75" s="0"/>
      <c r="OWG75" s="0"/>
      <c r="OWH75" s="0"/>
      <c r="OWI75" s="0"/>
      <c r="OWJ75" s="0"/>
      <c r="OWK75" s="0"/>
      <c r="OWL75" s="0"/>
      <c r="OWM75" s="0"/>
      <c r="OWN75" s="0"/>
      <c r="OWO75" s="0"/>
      <c r="OWP75" s="0"/>
      <c r="OWQ75" s="0"/>
      <c r="OWR75" s="0"/>
      <c r="OWS75" s="0"/>
      <c r="OWT75" s="0"/>
      <c r="OWU75" s="0"/>
      <c r="OWV75" s="0"/>
      <c r="OWW75" s="0"/>
      <c r="OWX75" s="0"/>
      <c r="OWY75" s="0"/>
      <c r="OWZ75" s="0"/>
      <c r="OXA75" s="0"/>
      <c r="OXB75" s="0"/>
      <c r="OXC75" s="0"/>
      <c r="OXD75" s="0"/>
      <c r="OXE75" s="0"/>
      <c r="OXF75" s="0"/>
      <c r="OXG75" s="0"/>
      <c r="OXH75" s="0"/>
      <c r="OXI75" s="0"/>
      <c r="OXJ75" s="0"/>
      <c r="OXK75" s="0"/>
      <c r="OXL75" s="0"/>
      <c r="OXM75" s="0"/>
      <c r="OXN75" s="0"/>
      <c r="OXO75" s="0"/>
      <c r="OXP75" s="0"/>
      <c r="OXQ75" s="0"/>
      <c r="OXR75" s="0"/>
      <c r="OXS75" s="0"/>
      <c r="OXT75" s="0"/>
      <c r="OXU75" s="0"/>
      <c r="OXV75" s="0"/>
      <c r="OXW75" s="0"/>
      <c r="OXX75" s="0"/>
      <c r="OXY75" s="0"/>
      <c r="OXZ75" s="0"/>
      <c r="OYA75" s="0"/>
      <c r="OYB75" s="0"/>
      <c r="OYC75" s="0"/>
      <c r="OYD75" s="0"/>
      <c r="OYE75" s="0"/>
      <c r="OYF75" s="0"/>
      <c r="OYG75" s="0"/>
      <c r="OYH75" s="0"/>
      <c r="OYI75" s="0"/>
      <c r="OYJ75" s="0"/>
      <c r="OYK75" s="0"/>
      <c r="OYL75" s="0"/>
      <c r="OYM75" s="0"/>
      <c r="OYN75" s="0"/>
      <c r="OYO75" s="0"/>
      <c r="OYP75" s="0"/>
      <c r="OYQ75" s="0"/>
      <c r="OYR75" s="0"/>
      <c r="OYS75" s="0"/>
      <c r="OYT75" s="0"/>
      <c r="OYU75" s="0"/>
      <c r="OYV75" s="0"/>
      <c r="OYW75" s="0"/>
      <c r="OYX75" s="0"/>
      <c r="OYY75" s="0"/>
      <c r="OYZ75" s="0"/>
      <c r="OZA75" s="0"/>
      <c r="OZB75" s="0"/>
      <c r="OZC75" s="0"/>
      <c r="OZD75" s="0"/>
      <c r="OZE75" s="0"/>
      <c r="OZF75" s="0"/>
      <c r="OZG75" s="0"/>
      <c r="OZH75" s="0"/>
      <c r="OZI75" s="0"/>
      <c r="OZJ75" s="0"/>
      <c r="OZK75" s="0"/>
      <c r="OZL75" s="0"/>
      <c r="OZM75" s="0"/>
      <c r="OZN75" s="0"/>
      <c r="OZO75" s="0"/>
      <c r="OZP75" s="0"/>
      <c r="OZQ75" s="0"/>
      <c r="OZR75" s="0"/>
      <c r="OZS75" s="0"/>
      <c r="OZT75" s="0"/>
      <c r="OZU75" s="0"/>
      <c r="OZV75" s="0"/>
      <c r="OZW75" s="0"/>
      <c r="OZX75" s="0"/>
      <c r="OZY75" s="0"/>
      <c r="OZZ75" s="0"/>
      <c r="PAA75" s="0"/>
      <c r="PAB75" s="0"/>
      <c r="PAC75" s="0"/>
      <c r="PAD75" s="0"/>
      <c r="PAE75" s="0"/>
      <c r="PAF75" s="0"/>
      <c r="PAG75" s="0"/>
      <c r="PAH75" s="0"/>
      <c r="PAI75" s="0"/>
      <c r="PAJ75" s="0"/>
      <c r="PAK75" s="0"/>
      <c r="PAL75" s="0"/>
      <c r="PAM75" s="0"/>
      <c r="PAN75" s="0"/>
      <c r="PAO75" s="0"/>
      <c r="PAP75" s="0"/>
      <c r="PAQ75" s="0"/>
      <c r="PAR75" s="0"/>
      <c r="PAS75" s="0"/>
      <c r="PAT75" s="0"/>
      <c r="PAU75" s="0"/>
      <c r="PAV75" s="0"/>
      <c r="PAW75" s="0"/>
      <c r="PAX75" s="0"/>
      <c r="PAY75" s="0"/>
      <c r="PAZ75" s="0"/>
      <c r="PBA75" s="0"/>
      <c r="PBB75" s="0"/>
      <c r="PBC75" s="0"/>
      <c r="PBD75" s="0"/>
      <c r="PBE75" s="0"/>
      <c r="PBF75" s="0"/>
      <c r="PBG75" s="0"/>
      <c r="PBH75" s="0"/>
      <c r="PBI75" s="0"/>
      <c r="PBJ75" s="0"/>
      <c r="PBK75" s="0"/>
      <c r="PBL75" s="0"/>
      <c r="PBM75" s="0"/>
      <c r="PBN75" s="0"/>
      <c r="PBO75" s="0"/>
      <c r="PBP75" s="0"/>
      <c r="PBQ75" s="0"/>
      <c r="PBR75" s="0"/>
      <c r="PBS75" s="0"/>
      <c r="PBT75" s="0"/>
      <c r="PBU75" s="0"/>
      <c r="PBV75" s="0"/>
      <c r="PBW75" s="0"/>
      <c r="PBX75" s="0"/>
      <c r="PBY75" s="0"/>
      <c r="PBZ75" s="0"/>
      <c r="PCA75" s="0"/>
      <c r="PCB75" s="0"/>
      <c r="PCC75" s="0"/>
      <c r="PCD75" s="0"/>
      <c r="PCE75" s="0"/>
      <c r="PCF75" s="0"/>
      <c r="PCG75" s="0"/>
      <c r="PCH75" s="0"/>
      <c r="PCI75" s="0"/>
      <c r="PCJ75" s="0"/>
      <c r="PCK75" s="0"/>
      <c r="PCL75" s="0"/>
      <c r="PCM75" s="0"/>
      <c r="PCN75" s="0"/>
      <c r="PCO75" s="0"/>
      <c r="PCP75" s="0"/>
      <c r="PCQ75" s="0"/>
      <c r="PCR75" s="0"/>
      <c r="PCS75" s="0"/>
      <c r="PCT75" s="0"/>
      <c r="PCU75" s="0"/>
      <c r="PCV75" s="0"/>
      <c r="PCW75" s="0"/>
      <c r="PCX75" s="0"/>
      <c r="PCY75" s="0"/>
      <c r="PCZ75" s="0"/>
      <c r="PDA75" s="0"/>
      <c r="PDB75" s="0"/>
      <c r="PDC75" s="0"/>
      <c r="PDD75" s="0"/>
      <c r="PDE75" s="0"/>
      <c r="PDF75" s="0"/>
      <c r="PDG75" s="0"/>
      <c r="PDH75" s="0"/>
      <c r="PDI75" s="0"/>
      <c r="PDJ75" s="0"/>
      <c r="PDK75" s="0"/>
      <c r="PDL75" s="0"/>
      <c r="PDM75" s="0"/>
      <c r="PDN75" s="0"/>
      <c r="PDO75" s="0"/>
      <c r="PDP75" s="0"/>
      <c r="PDQ75" s="0"/>
      <c r="PDR75" s="0"/>
      <c r="PDS75" s="0"/>
      <c r="PDT75" s="0"/>
      <c r="PDU75" s="0"/>
      <c r="PDV75" s="0"/>
      <c r="PDW75" s="0"/>
      <c r="PDX75" s="0"/>
      <c r="PDY75" s="0"/>
      <c r="PDZ75" s="0"/>
      <c r="PEA75" s="0"/>
      <c r="PEB75" s="0"/>
      <c r="PEC75" s="0"/>
      <c r="PED75" s="0"/>
      <c r="PEE75" s="0"/>
      <c r="PEF75" s="0"/>
      <c r="PEG75" s="0"/>
      <c r="PEH75" s="0"/>
      <c r="PEI75" s="0"/>
      <c r="PEJ75" s="0"/>
      <c r="PEK75" s="0"/>
      <c r="PEL75" s="0"/>
      <c r="PEM75" s="0"/>
      <c r="PEN75" s="0"/>
      <c r="PEO75" s="0"/>
      <c r="PEP75" s="0"/>
      <c r="PEQ75" s="0"/>
      <c r="PER75" s="0"/>
      <c r="PES75" s="0"/>
      <c r="PET75" s="0"/>
      <c r="PEU75" s="0"/>
      <c r="PEV75" s="0"/>
      <c r="PEW75" s="0"/>
      <c r="PEX75" s="0"/>
      <c r="PEY75" s="0"/>
      <c r="PEZ75" s="0"/>
      <c r="PFA75" s="0"/>
      <c r="PFB75" s="0"/>
      <c r="PFC75" s="0"/>
      <c r="PFD75" s="0"/>
      <c r="PFE75" s="0"/>
      <c r="PFF75" s="0"/>
      <c r="PFG75" s="0"/>
      <c r="PFH75" s="0"/>
      <c r="PFI75" s="0"/>
      <c r="PFJ75" s="0"/>
      <c r="PFK75" s="0"/>
      <c r="PFL75" s="0"/>
      <c r="PFM75" s="0"/>
      <c r="PFN75" s="0"/>
      <c r="PFO75" s="0"/>
      <c r="PFP75" s="0"/>
      <c r="PFQ75" s="0"/>
      <c r="PFR75" s="0"/>
      <c r="PFS75" s="0"/>
      <c r="PFT75" s="0"/>
      <c r="PFU75" s="0"/>
      <c r="PFV75" s="0"/>
      <c r="PFW75" s="0"/>
      <c r="PFX75" s="0"/>
      <c r="PFY75" s="0"/>
      <c r="PFZ75" s="0"/>
      <c r="PGA75" s="0"/>
      <c r="PGB75" s="0"/>
      <c r="PGC75" s="0"/>
      <c r="PGD75" s="0"/>
      <c r="PGE75" s="0"/>
      <c r="PGF75" s="0"/>
      <c r="PGG75" s="0"/>
      <c r="PGH75" s="0"/>
      <c r="PGI75" s="0"/>
      <c r="PGJ75" s="0"/>
      <c r="PGK75" s="0"/>
      <c r="PGL75" s="0"/>
      <c r="PGM75" s="0"/>
      <c r="PGN75" s="0"/>
      <c r="PGO75" s="0"/>
      <c r="PGP75" s="0"/>
      <c r="PGQ75" s="0"/>
      <c r="PGR75" s="0"/>
      <c r="PGS75" s="0"/>
      <c r="PGT75" s="0"/>
      <c r="PGU75" s="0"/>
      <c r="PGV75" s="0"/>
      <c r="PGW75" s="0"/>
      <c r="PGX75" s="0"/>
      <c r="PGY75" s="0"/>
      <c r="PGZ75" s="0"/>
      <c r="PHA75" s="0"/>
      <c r="PHB75" s="0"/>
      <c r="PHC75" s="0"/>
      <c r="PHD75" s="0"/>
      <c r="PHE75" s="0"/>
      <c r="PHF75" s="0"/>
      <c r="PHG75" s="0"/>
      <c r="PHH75" s="0"/>
      <c r="PHI75" s="0"/>
      <c r="PHJ75" s="0"/>
      <c r="PHK75" s="0"/>
      <c r="PHL75" s="0"/>
      <c r="PHM75" s="0"/>
      <c r="PHN75" s="0"/>
      <c r="PHO75" s="0"/>
      <c r="PHP75" s="0"/>
      <c r="PHQ75" s="0"/>
      <c r="PHR75" s="0"/>
      <c r="PHS75" s="0"/>
      <c r="PHT75" s="0"/>
      <c r="PHU75" s="0"/>
      <c r="PHV75" s="0"/>
      <c r="PHW75" s="0"/>
      <c r="PHX75" s="0"/>
      <c r="PHY75" s="0"/>
      <c r="PHZ75" s="0"/>
      <c r="PIA75" s="0"/>
      <c r="PIB75" s="0"/>
      <c r="PIC75" s="0"/>
      <c r="PID75" s="0"/>
      <c r="PIE75" s="0"/>
      <c r="PIF75" s="0"/>
      <c r="PIG75" s="0"/>
      <c r="PIH75" s="0"/>
      <c r="PII75" s="0"/>
      <c r="PIJ75" s="0"/>
      <c r="PIK75" s="0"/>
      <c r="PIL75" s="0"/>
      <c r="PIM75" s="0"/>
      <c r="PIN75" s="0"/>
      <c r="PIO75" s="0"/>
      <c r="PIP75" s="0"/>
      <c r="PIQ75" s="0"/>
      <c r="PIR75" s="0"/>
      <c r="PIS75" s="0"/>
      <c r="PIT75" s="0"/>
      <c r="PIU75" s="0"/>
      <c r="PIV75" s="0"/>
      <c r="PIW75" s="0"/>
      <c r="PIX75" s="0"/>
      <c r="PIY75" s="0"/>
      <c r="PIZ75" s="0"/>
      <c r="PJA75" s="0"/>
      <c r="PJB75" s="0"/>
      <c r="PJC75" s="0"/>
      <c r="PJD75" s="0"/>
      <c r="PJE75" s="0"/>
      <c r="PJF75" s="0"/>
      <c r="PJG75" s="0"/>
      <c r="PJH75" s="0"/>
      <c r="PJI75" s="0"/>
      <c r="PJJ75" s="0"/>
      <c r="PJK75" s="0"/>
      <c r="PJL75" s="0"/>
      <c r="PJM75" s="0"/>
      <c r="PJN75" s="0"/>
      <c r="PJO75" s="0"/>
      <c r="PJP75" s="0"/>
      <c r="PJQ75" s="0"/>
      <c r="PJR75" s="0"/>
      <c r="PJS75" s="0"/>
      <c r="PJT75" s="0"/>
      <c r="PJU75" s="0"/>
      <c r="PJV75" s="0"/>
      <c r="PJW75" s="0"/>
      <c r="PJX75" s="0"/>
      <c r="PJY75" s="0"/>
      <c r="PJZ75" s="0"/>
      <c r="PKA75" s="0"/>
      <c r="PKB75" s="0"/>
      <c r="PKC75" s="0"/>
      <c r="PKD75" s="0"/>
      <c r="PKE75" s="0"/>
      <c r="PKF75" s="0"/>
      <c r="PKG75" s="0"/>
      <c r="PKH75" s="0"/>
      <c r="PKI75" s="0"/>
      <c r="PKJ75" s="0"/>
      <c r="PKK75" s="0"/>
      <c r="PKL75" s="0"/>
      <c r="PKM75" s="0"/>
      <c r="PKN75" s="0"/>
      <c r="PKO75" s="0"/>
      <c r="PKP75" s="0"/>
      <c r="PKQ75" s="0"/>
      <c r="PKR75" s="0"/>
      <c r="PKS75" s="0"/>
      <c r="PKT75" s="0"/>
      <c r="PKU75" s="0"/>
      <c r="PKV75" s="0"/>
      <c r="PKW75" s="0"/>
      <c r="PKX75" s="0"/>
      <c r="PKY75" s="0"/>
      <c r="PKZ75" s="0"/>
      <c r="PLA75" s="0"/>
      <c r="PLB75" s="0"/>
      <c r="PLC75" s="0"/>
      <c r="PLD75" s="0"/>
      <c r="PLE75" s="0"/>
      <c r="PLF75" s="0"/>
      <c r="PLG75" s="0"/>
      <c r="PLH75" s="0"/>
      <c r="PLI75" s="0"/>
      <c r="PLJ75" s="0"/>
      <c r="PLK75" s="0"/>
      <c r="PLL75" s="0"/>
      <c r="PLM75" s="0"/>
      <c r="PLN75" s="0"/>
      <c r="PLO75" s="0"/>
      <c r="PLP75" s="0"/>
      <c r="PLQ75" s="0"/>
      <c r="PLR75" s="0"/>
      <c r="PLS75" s="0"/>
      <c r="PLT75" s="0"/>
      <c r="PLU75" s="0"/>
      <c r="PLV75" s="0"/>
      <c r="PLW75" s="0"/>
      <c r="PLX75" s="0"/>
      <c r="PLY75" s="0"/>
      <c r="PLZ75" s="0"/>
      <c r="PMA75" s="0"/>
      <c r="PMB75" s="0"/>
      <c r="PMC75" s="0"/>
      <c r="PMD75" s="0"/>
      <c r="PME75" s="0"/>
      <c r="PMF75" s="0"/>
      <c r="PMG75" s="0"/>
      <c r="PMH75" s="0"/>
      <c r="PMI75" s="0"/>
      <c r="PMJ75" s="0"/>
      <c r="PMK75" s="0"/>
      <c r="PML75" s="0"/>
      <c r="PMM75" s="0"/>
      <c r="PMN75" s="0"/>
      <c r="PMO75" s="0"/>
      <c r="PMP75" s="0"/>
      <c r="PMQ75" s="0"/>
      <c r="PMR75" s="0"/>
      <c r="PMS75" s="0"/>
      <c r="PMT75" s="0"/>
      <c r="PMU75" s="0"/>
      <c r="PMV75" s="0"/>
      <c r="PMW75" s="0"/>
      <c r="PMX75" s="0"/>
      <c r="PMY75" s="0"/>
      <c r="PMZ75" s="0"/>
      <c r="PNA75" s="0"/>
      <c r="PNB75" s="0"/>
      <c r="PNC75" s="0"/>
      <c r="PND75" s="0"/>
      <c r="PNE75" s="0"/>
      <c r="PNF75" s="0"/>
      <c r="PNG75" s="0"/>
      <c r="PNH75" s="0"/>
      <c r="PNI75" s="0"/>
      <c r="PNJ75" s="0"/>
      <c r="PNK75" s="0"/>
      <c r="PNL75" s="0"/>
      <c r="PNM75" s="0"/>
      <c r="PNN75" s="0"/>
      <c r="PNO75" s="0"/>
      <c r="PNP75" s="0"/>
      <c r="PNQ75" s="0"/>
      <c r="PNR75" s="0"/>
      <c r="PNS75" s="0"/>
      <c r="PNT75" s="0"/>
      <c r="PNU75" s="0"/>
      <c r="PNV75" s="0"/>
      <c r="PNW75" s="0"/>
      <c r="PNX75" s="0"/>
      <c r="PNY75" s="0"/>
      <c r="PNZ75" s="0"/>
      <c r="POA75" s="0"/>
      <c r="POB75" s="0"/>
      <c r="POC75" s="0"/>
      <c r="POD75" s="0"/>
      <c r="POE75" s="0"/>
      <c r="POF75" s="0"/>
      <c r="POG75" s="0"/>
      <c r="POH75" s="0"/>
      <c r="POI75" s="0"/>
      <c r="POJ75" s="0"/>
      <c r="POK75" s="0"/>
      <c r="POL75" s="0"/>
      <c r="POM75" s="0"/>
      <c r="PON75" s="0"/>
      <c r="POO75" s="0"/>
      <c r="POP75" s="0"/>
      <c r="POQ75" s="0"/>
      <c r="POR75" s="0"/>
      <c r="POS75" s="0"/>
      <c r="POT75" s="0"/>
      <c r="POU75" s="0"/>
      <c r="POV75" s="0"/>
      <c r="POW75" s="0"/>
      <c r="POX75" s="0"/>
      <c r="POY75" s="0"/>
      <c r="POZ75" s="0"/>
      <c r="PPA75" s="0"/>
      <c r="PPB75" s="0"/>
      <c r="PPC75" s="0"/>
      <c r="PPD75" s="0"/>
      <c r="PPE75" s="0"/>
      <c r="PPF75" s="0"/>
      <c r="PPG75" s="0"/>
      <c r="PPH75" s="0"/>
      <c r="PPI75" s="0"/>
      <c r="PPJ75" s="0"/>
      <c r="PPK75" s="0"/>
      <c r="PPL75" s="0"/>
      <c r="PPM75" s="0"/>
      <c r="PPN75" s="0"/>
      <c r="PPO75" s="0"/>
      <c r="PPP75" s="0"/>
      <c r="PPQ75" s="0"/>
      <c r="PPR75" s="0"/>
      <c r="PPS75" s="0"/>
      <c r="PPT75" s="0"/>
      <c r="PPU75" s="0"/>
      <c r="PPV75" s="0"/>
      <c r="PPW75" s="0"/>
      <c r="PPX75" s="0"/>
      <c r="PPY75" s="0"/>
      <c r="PPZ75" s="0"/>
      <c r="PQA75" s="0"/>
      <c r="PQB75" s="0"/>
      <c r="PQC75" s="0"/>
      <c r="PQD75" s="0"/>
      <c r="PQE75" s="0"/>
      <c r="PQF75" s="0"/>
      <c r="PQG75" s="0"/>
      <c r="PQH75" s="0"/>
      <c r="PQI75" s="0"/>
      <c r="PQJ75" s="0"/>
      <c r="PQK75" s="0"/>
      <c r="PQL75" s="0"/>
      <c r="PQM75" s="0"/>
      <c r="PQN75" s="0"/>
      <c r="PQO75" s="0"/>
      <c r="PQP75" s="0"/>
      <c r="PQQ75" s="0"/>
      <c r="PQR75" s="0"/>
      <c r="PQS75" s="0"/>
      <c r="PQT75" s="0"/>
      <c r="PQU75" s="0"/>
      <c r="PQV75" s="0"/>
      <c r="PQW75" s="0"/>
      <c r="PQX75" s="0"/>
      <c r="PQY75" s="0"/>
      <c r="PQZ75" s="0"/>
      <c r="PRA75" s="0"/>
      <c r="PRB75" s="0"/>
      <c r="PRC75" s="0"/>
      <c r="PRD75" s="0"/>
      <c r="PRE75" s="0"/>
      <c r="PRF75" s="0"/>
      <c r="PRG75" s="0"/>
      <c r="PRH75" s="0"/>
      <c r="PRI75" s="0"/>
      <c r="PRJ75" s="0"/>
      <c r="PRK75" s="0"/>
      <c r="PRL75" s="0"/>
      <c r="PRM75" s="0"/>
      <c r="PRN75" s="0"/>
      <c r="PRO75" s="0"/>
      <c r="PRP75" s="0"/>
      <c r="PRQ75" s="0"/>
      <c r="PRR75" s="0"/>
      <c r="PRS75" s="0"/>
      <c r="PRT75" s="0"/>
      <c r="PRU75" s="0"/>
      <c r="PRV75" s="0"/>
      <c r="PRW75" s="0"/>
      <c r="PRX75" s="0"/>
      <c r="PRY75" s="0"/>
      <c r="PRZ75" s="0"/>
      <c r="PSA75" s="0"/>
      <c r="PSB75" s="0"/>
      <c r="PSC75" s="0"/>
      <c r="PSD75" s="0"/>
      <c r="PSE75" s="0"/>
      <c r="PSF75" s="0"/>
      <c r="PSG75" s="0"/>
      <c r="PSH75" s="0"/>
      <c r="PSI75" s="0"/>
      <c r="PSJ75" s="0"/>
      <c r="PSK75" s="0"/>
      <c r="PSL75" s="0"/>
      <c r="PSM75" s="0"/>
      <c r="PSN75" s="0"/>
      <c r="PSO75" s="0"/>
      <c r="PSP75" s="0"/>
      <c r="PSQ75" s="0"/>
      <c r="PSR75" s="0"/>
      <c r="PSS75" s="0"/>
      <c r="PST75" s="0"/>
      <c r="PSU75" s="0"/>
      <c r="PSV75" s="0"/>
      <c r="PSW75" s="0"/>
      <c r="PSX75" s="0"/>
      <c r="PSY75" s="0"/>
      <c r="PSZ75" s="0"/>
      <c r="PTA75" s="0"/>
      <c r="PTB75" s="0"/>
      <c r="PTC75" s="0"/>
      <c r="PTD75" s="0"/>
      <c r="PTE75" s="0"/>
      <c r="PTF75" s="0"/>
      <c r="PTG75" s="0"/>
      <c r="PTH75" s="0"/>
      <c r="PTI75" s="0"/>
      <c r="PTJ75" s="0"/>
      <c r="PTK75" s="0"/>
      <c r="PTL75" s="0"/>
      <c r="PTM75" s="0"/>
      <c r="PTN75" s="0"/>
      <c r="PTO75" s="0"/>
      <c r="PTP75" s="0"/>
      <c r="PTQ75" s="0"/>
      <c r="PTR75" s="0"/>
      <c r="PTS75" s="0"/>
      <c r="PTT75" s="0"/>
      <c r="PTU75" s="0"/>
      <c r="PTV75" s="0"/>
      <c r="PTW75" s="0"/>
      <c r="PTX75" s="0"/>
      <c r="PTY75" s="0"/>
      <c r="PTZ75" s="0"/>
      <c r="PUA75" s="0"/>
      <c r="PUB75" s="0"/>
      <c r="PUC75" s="0"/>
      <c r="PUD75" s="0"/>
      <c r="PUE75" s="0"/>
      <c r="PUF75" s="0"/>
      <c r="PUG75" s="0"/>
      <c r="PUH75" s="0"/>
      <c r="PUI75" s="0"/>
      <c r="PUJ75" s="0"/>
      <c r="PUK75" s="0"/>
      <c r="PUL75" s="0"/>
      <c r="PUM75" s="0"/>
      <c r="PUN75" s="0"/>
      <c r="PUO75" s="0"/>
      <c r="PUP75" s="0"/>
      <c r="PUQ75" s="0"/>
      <c r="PUR75" s="0"/>
      <c r="PUS75" s="0"/>
      <c r="PUT75" s="0"/>
      <c r="PUU75" s="0"/>
      <c r="PUV75" s="0"/>
      <c r="PUW75" s="0"/>
      <c r="PUX75" s="0"/>
      <c r="PUY75" s="0"/>
      <c r="PUZ75" s="0"/>
      <c r="PVA75" s="0"/>
      <c r="PVB75" s="0"/>
      <c r="PVC75" s="0"/>
      <c r="PVD75" s="0"/>
      <c r="PVE75" s="0"/>
      <c r="PVF75" s="0"/>
      <c r="PVG75" s="0"/>
      <c r="PVH75" s="0"/>
      <c r="PVI75" s="0"/>
      <c r="PVJ75" s="0"/>
      <c r="PVK75" s="0"/>
      <c r="PVL75" s="0"/>
      <c r="PVM75" s="0"/>
      <c r="PVN75" s="0"/>
      <c r="PVO75" s="0"/>
      <c r="PVP75" s="0"/>
      <c r="PVQ75" s="0"/>
      <c r="PVR75" s="0"/>
      <c r="PVS75" s="0"/>
      <c r="PVT75" s="0"/>
      <c r="PVU75" s="0"/>
      <c r="PVV75" s="0"/>
      <c r="PVW75" s="0"/>
      <c r="PVX75" s="0"/>
      <c r="PVY75" s="0"/>
      <c r="PVZ75" s="0"/>
      <c r="PWA75" s="0"/>
      <c r="PWB75" s="0"/>
      <c r="PWC75" s="0"/>
      <c r="PWD75" s="0"/>
      <c r="PWE75" s="0"/>
      <c r="PWF75" s="0"/>
      <c r="PWG75" s="0"/>
      <c r="PWH75" s="0"/>
      <c r="PWI75" s="0"/>
      <c r="PWJ75" s="0"/>
      <c r="PWK75" s="0"/>
      <c r="PWL75" s="0"/>
      <c r="PWM75" s="0"/>
      <c r="PWN75" s="0"/>
      <c r="PWO75" s="0"/>
      <c r="PWP75" s="0"/>
      <c r="PWQ75" s="0"/>
      <c r="PWR75" s="0"/>
      <c r="PWS75" s="0"/>
      <c r="PWT75" s="0"/>
      <c r="PWU75" s="0"/>
      <c r="PWV75" s="0"/>
      <c r="PWW75" s="0"/>
      <c r="PWX75" s="0"/>
      <c r="PWY75" s="0"/>
      <c r="PWZ75" s="0"/>
      <c r="PXA75" s="0"/>
      <c r="PXB75" s="0"/>
      <c r="PXC75" s="0"/>
      <c r="PXD75" s="0"/>
      <c r="PXE75" s="0"/>
      <c r="PXF75" s="0"/>
      <c r="PXG75" s="0"/>
      <c r="PXH75" s="0"/>
      <c r="PXI75" s="0"/>
      <c r="PXJ75" s="0"/>
      <c r="PXK75" s="0"/>
      <c r="PXL75" s="0"/>
      <c r="PXM75" s="0"/>
      <c r="PXN75" s="0"/>
      <c r="PXO75" s="0"/>
      <c r="PXP75" s="0"/>
      <c r="PXQ75" s="0"/>
      <c r="PXR75" s="0"/>
      <c r="PXS75" s="0"/>
      <c r="PXT75" s="0"/>
      <c r="PXU75" s="0"/>
      <c r="PXV75" s="0"/>
      <c r="PXW75" s="0"/>
      <c r="PXX75" s="0"/>
      <c r="PXY75" s="0"/>
      <c r="PXZ75" s="0"/>
      <c r="PYA75" s="0"/>
      <c r="PYB75" s="0"/>
      <c r="PYC75" s="0"/>
      <c r="PYD75" s="0"/>
      <c r="PYE75" s="0"/>
      <c r="PYF75" s="0"/>
      <c r="PYG75" s="0"/>
      <c r="PYH75" s="0"/>
      <c r="PYI75" s="0"/>
      <c r="PYJ75" s="0"/>
      <c r="PYK75" s="0"/>
      <c r="PYL75" s="0"/>
      <c r="PYM75" s="0"/>
      <c r="PYN75" s="0"/>
      <c r="PYO75" s="0"/>
      <c r="PYP75" s="0"/>
      <c r="PYQ75" s="0"/>
      <c r="PYR75" s="0"/>
      <c r="PYS75" s="0"/>
      <c r="PYT75" s="0"/>
      <c r="PYU75" s="0"/>
      <c r="PYV75" s="0"/>
      <c r="PYW75" s="0"/>
      <c r="PYX75" s="0"/>
      <c r="PYY75" s="0"/>
      <c r="PYZ75" s="0"/>
      <c r="PZA75" s="0"/>
      <c r="PZB75" s="0"/>
      <c r="PZC75" s="0"/>
      <c r="PZD75" s="0"/>
      <c r="PZE75" s="0"/>
      <c r="PZF75" s="0"/>
      <c r="PZG75" s="0"/>
      <c r="PZH75" s="0"/>
      <c r="PZI75" s="0"/>
      <c r="PZJ75" s="0"/>
      <c r="PZK75" s="0"/>
      <c r="PZL75" s="0"/>
      <c r="PZM75" s="0"/>
      <c r="PZN75" s="0"/>
      <c r="PZO75" s="0"/>
      <c r="PZP75" s="0"/>
      <c r="PZQ75" s="0"/>
      <c r="PZR75" s="0"/>
      <c r="PZS75" s="0"/>
      <c r="PZT75" s="0"/>
      <c r="PZU75" s="0"/>
      <c r="PZV75" s="0"/>
      <c r="PZW75" s="0"/>
      <c r="PZX75" s="0"/>
      <c r="PZY75" s="0"/>
      <c r="PZZ75" s="0"/>
      <c r="QAA75" s="0"/>
      <c r="QAB75" s="0"/>
      <c r="QAC75" s="0"/>
      <c r="QAD75" s="0"/>
      <c r="QAE75" s="0"/>
      <c r="QAF75" s="0"/>
      <c r="QAG75" s="0"/>
      <c r="QAH75" s="0"/>
      <c r="QAI75" s="0"/>
      <c r="QAJ75" s="0"/>
      <c r="QAK75" s="0"/>
      <c r="QAL75" s="0"/>
      <c r="QAM75" s="0"/>
      <c r="QAN75" s="0"/>
      <c r="QAO75" s="0"/>
      <c r="QAP75" s="0"/>
      <c r="QAQ75" s="0"/>
      <c r="QAR75" s="0"/>
      <c r="QAS75" s="0"/>
      <c r="QAT75" s="0"/>
      <c r="QAU75" s="0"/>
      <c r="QAV75" s="0"/>
      <c r="QAW75" s="0"/>
      <c r="QAX75" s="0"/>
      <c r="QAY75" s="0"/>
      <c r="QAZ75" s="0"/>
      <c r="QBA75" s="0"/>
      <c r="QBB75" s="0"/>
      <c r="QBC75" s="0"/>
      <c r="QBD75" s="0"/>
      <c r="QBE75" s="0"/>
      <c r="QBF75" s="0"/>
      <c r="QBG75" s="0"/>
      <c r="QBH75" s="0"/>
      <c r="QBI75" s="0"/>
      <c r="QBJ75" s="0"/>
      <c r="QBK75" s="0"/>
      <c r="QBL75" s="0"/>
      <c r="QBM75" s="0"/>
      <c r="QBN75" s="0"/>
      <c r="QBO75" s="0"/>
      <c r="QBP75" s="0"/>
      <c r="QBQ75" s="0"/>
      <c r="QBR75" s="0"/>
      <c r="QBS75" s="0"/>
      <c r="QBT75" s="0"/>
      <c r="QBU75" s="0"/>
      <c r="QBV75" s="0"/>
      <c r="QBW75" s="0"/>
      <c r="QBX75" s="0"/>
      <c r="QBY75" s="0"/>
      <c r="QBZ75" s="0"/>
      <c r="QCA75" s="0"/>
      <c r="QCB75" s="0"/>
      <c r="QCC75" s="0"/>
      <c r="QCD75" s="0"/>
      <c r="QCE75" s="0"/>
      <c r="QCF75" s="0"/>
      <c r="QCG75" s="0"/>
      <c r="QCH75" s="0"/>
      <c r="QCI75" s="0"/>
      <c r="QCJ75" s="0"/>
      <c r="QCK75" s="0"/>
      <c r="QCL75" s="0"/>
      <c r="QCM75" s="0"/>
      <c r="QCN75" s="0"/>
      <c r="QCO75" s="0"/>
      <c r="QCP75" s="0"/>
      <c r="QCQ75" s="0"/>
      <c r="QCR75" s="0"/>
      <c r="QCS75" s="0"/>
      <c r="QCT75" s="0"/>
      <c r="QCU75" s="0"/>
      <c r="QCV75" s="0"/>
      <c r="QCW75" s="0"/>
      <c r="QCX75" s="0"/>
      <c r="QCY75" s="0"/>
      <c r="QCZ75" s="0"/>
      <c r="QDA75" s="0"/>
      <c r="QDB75" s="0"/>
      <c r="QDC75" s="0"/>
      <c r="QDD75" s="0"/>
      <c r="QDE75" s="0"/>
      <c r="QDF75" s="0"/>
      <c r="QDG75" s="0"/>
      <c r="QDH75" s="0"/>
      <c r="QDI75" s="0"/>
      <c r="QDJ75" s="0"/>
      <c r="QDK75" s="0"/>
      <c r="QDL75" s="0"/>
      <c r="QDM75" s="0"/>
      <c r="QDN75" s="0"/>
      <c r="QDO75" s="0"/>
      <c r="QDP75" s="0"/>
      <c r="QDQ75" s="0"/>
      <c r="QDR75" s="0"/>
      <c r="QDS75" s="0"/>
      <c r="QDT75" s="0"/>
      <c r="QDU75" s="0"/>
      <c r="QDV75" s="0"/>
      <c r="QDW75" s="0"/>
      <c r="QDX75" s="0"/>
      <c r="QDY75" s="0"/>
      <c r="QDZ75" s="0"/>
      <c r="QEA75" s="0"/>
      <c r="QEB75" s="0"/>
      <c r="QEC75" s="0"/>
      <c r="QED75" s="0"/>
      <c r="QEE75" s="0"/>
      <c r="QEF75" s="0"/>
      <c r="QEG75" s="0"/>
      <c r="QEH75" s="0"/>
      <c r="QEI75" s="0"/>
      <c r="QEJ75" s="0"/>
      <c r="QEK75" s="0"/>
      <c r="QEL75" s="0"/>
      <c r="QEM75" s="0"/>
      <c r="QEN75" s="0"/>
      <c r="QEO75" s="0"/>
      <c r="QEP75" s="0"/>
      <c r="QEQ75" s="0"/>
      <c r="QER75" s="0"/>
      <c r="QES75" s="0"/>
      <c r="QET75" s="0"/>
      <c r="QEU75" s="0"/>
      <c r="QEV75" s="0"/>
      <c r="QEW75" s="0"/>
      <c r="QEX75" s="0"/>
      <c r="QEY75" s="0"/>
      <c r="QEZ75" s="0"/>
      <c r="QFA75" s="0"/>
      <c r="QFB75" s="0"/>
      <c r="QFC75" s="0"/>
      <c r="QFD75" s="0"/>
      <c r="QFE75" s="0"/>
      <c r="QFF75" s="0"/>
      <c r="QFG75" s="0"/>
      <c r="QFH75" s="0"/>
      <c r="QFI75" s="0"/>
      <c r="QFJ75" s="0"/>
      <c r="QFK75" s="0"/>
      <c r="QFL75" s="0"/>
      <c r="QFM75" s="0"/>
      <c r="QFN75" s="0"/>
      <c r="QFO75" s="0"/>
      <c r="QFP75" s="0"/>
      <c r="QFQ75" s="0"/>
      <c r="QFR75" s="0"/>
      <c r="QFS75" s="0"/>
      <c r="QFT75" s="0"/>
      <c r="QFU75" s="0"/>
      <c r="QFV75" s="0"/>
      <c r="QFW75" s="0"/>
      <c r="QFX75" s="0"/>
      <c r="QFY75" s="0"/>
      <c r="QFZ75" s="0"/>
      <c r="QGA75" s="0"/>
      <c r="QGB75" s="0"/>
      <c r="QGC75" s="0"/>
      <c r="QGD75" s="0"/>
      <c r="QGE75" s="0"/>
      <c r="QGF75" s="0"/>
      <c r="QGG75" s="0"/>
      <c r="QGH75" s="0"/>
      <c r="QGI75" s="0"/>
      <c r="QGJ75" s="0"/>
      <c r="QGK75" s="0"/>
      <c r="QGL75" s="0"/>
      <c r="QGM75" s="0"/>
      <c r="QGN75" s="0"/>
      <c r="QGO75" s="0"/>
      <c r="QGP75" s="0"/>
      <c r="QGQ75" s="0"/>
      <c r="QGR75" s="0"/>
      <c r="QGS75" s="0"/>
      <c r="QGT75" s="0"/>
      <c r="QGU75" s="0"/>
      <c r="QGV75" s="0"/>
      <c r="QGW75" s="0"/>
      <c r="QGX75" s="0"/>
      <c r="QGY75" s="0"/>
      <c r="QGZ75" s="0"/>
      <c r="QHA75" s="0"/>
      <c r="QHB75" s="0"/>
      <c r="QHC75" s="0"/>
      <c r="QHD75" s="0"/>
      <c r="QHE75" s="0"/>
      <c r="QHF75" s="0"/>
      <c r="QHG75" s="0"/>
      <c r="QHH75" s="0"/>
      <c r="QHI75" s="0"/>
      <c r="QHJ75" s="0"/>
      <c r="QHK75" s="0"/>
      <c r="QHL75" s="0"/>
      <c r="QHM75" s="0"/>
      <c r="QHN75" s="0"/>
      <c r="QHO75" s="0"/>
      <c r="QHP75" s="0"/>
      <c r="QHQ75" s="0"/>
      <c r="QHR75" s="0"/>
      <c r="QHS75" s="0"/>
      <c r="QHT75" s="0"/>
      <c r="QHU75" s="0"/>
      <c r="QHV75" s="0"/>
      <c r="QHW75" s="0"/>
      <c r="QHX75" s="0"/>
      <c r="QHY75" s="0"/>
      <c r="QHZ75" s="0"/>
      <c r="QIA75" s="0"/>
      <c r="QIB75" s="0"/>
      <c r="QIC75" s="0"/>
      <c r="QID75" s="0"/>
      <c r="QIE75" s="0"/>
      <c r="QIF75" s="0"/>
      <c r="QIG75" s="0"/>
      <c r="QIH75" s="0"/>
      <c r="QII75" s="0"/>
      <c r="QIJ75" s="0"/>
      <c r="QIK75" s="0"/>
      <c r="QIL75" s="0"/>
      <c r="QIM75" s="0"/>
      <c r="QIN75" s="0"/>
      <c r="QIO75" s="0"/>
      <c r="QIP75" s="0"/>
      <c r="QIQ75" s="0"/>
      <c r="QIR75" s="0"/>
      <c r="QIS75" s="0"/>
      <c r="QIT75" s="0"/>
      <c r="QIU75" s="0"/>
      <c r="QIV75" s="0"/>
      <c r="QIW75" s="0"/>
      <c r="QIX75" s="0"/>
      <c r="QIY75" s="0"/>
      <c r="QIZ75" s="0"/>
      <c r="QJA75" s="0"/>
      <c r="QJB75" s="0"/>
      <c r="QJC75" s="0"/>
      <c r="QJD75" s="0"/>
      <c r="QJE75" s="0"/>
      <c r="QJF75" s="0"/>
      <c r="QJG75" s="0"/>
      <c r="QJH75" s="0"/>
      <c r="QJI75" s="0"/>
      <c r="QJJ75" s="0"/>
      <c r="QJK75" s="0"/>
      <c r="QJL75" s="0"/>
      <c r="QJM75" s="0"/>
      <c r="QJN75" s="0"/>
      <c r="QJO75" s="0"/>
      <c r="QJP75" s="0"/>
      <c r="QJQ75" s="0"/>
      <c r="QJR75" s="0"/>
      <c r="QJS75" s="0"/>
      <c r="QJT75" s="0"/>
      <c r="QJU75" s="0"/>
      <c r="QJV75" s="0"/>
      <c r="QJW75" s="0"/>
      <c r="QJX75" s="0"/>
      <c r="QJY75" s="0"/>
      <c r="QJZ75" s="0"/>
      <c r="QKA75" s="0"/>
      <c r="QKB75" s="0"/>
      <c r="QKC75" s="0"/>
      <c r="QKD75" s="0"/>
      <c r="QKE75" s="0"/>
      <c r="QKF75" s="0"/>
      <c r="QKG75" s="0"/>
      <c r="QKH75" s="0"/>
      <c r="QKI75" s="0"/>
      <c r="QKJ75" s="0"/>
      <c r="QKK75" s="0"/>
      <c r="QKL75" s="0"/>
      <c r="QKM75" s="0"/>
      <c r="QKN75" s="0"/>
      <c r="QKO75" s="0"/>
      <c r="QKP75" s="0"/>
      <c r="QKQ75" s="0"/>
      <c r="QKR75" s="0"/>
      <c r="QKS75" s="0"/>
      <c r="QKT75" s="0"/>
      <c r="QKU75" s="0"/>
      <c r="QKV75" s="0"/>
      <c r="QKW75" s="0"/>
      <c r="QKX75" s="0"/>
      <c r="QKY75" s="0"/>
      <c r="QKZ75" s="0"/>
      <c r="QLA75" s="0"/>
      <c r="QLB75" s="0"/>
      <c r="QLC75" s="0"/>
      <c r="QLD75" s="0"/>
      <c r="QLE75" s="0"/>
      <c r="QLF75" s="0"/>
      <c r="QLG75" s="0"/>
      <c r="QLH75" s="0"/>
      <c r="QLI75" s="0"/>
      <c r="QLJ75" s="0"/>
      <c r="QLK75" s="0"/>
      <c r="QLL75" s="0"/>
      <c r="QLM75" s="0"/>
      <c r="QLN75" s="0"/>
      <c r="QLO75" s="0"/>
      <c r="QLP75" s="0"/>
      <c r="QLQ75" s="0"/>
      <c r="QLR75" s="0"/>
      <c r="QLS75" s="0"/>
      <c r="QLT75" s="0"/>
      <c r="QLU75" s="0"/>
      <c r="QLV75" s="0"/>
      <c r="QLW75" s="0"/>
      <c r="QLX75" s="0"/>
      <c r="QLY75" s="0"/>
      <c r="QLZ75" s="0"/>
      <c r="QMA75" s="0"/>
      <c r="QMB75" s="0"/>
      <c r="QMC75" s="0"/>
      <c r="QMD75" s="0"/>
      <c r="QME75" s="0"/>
      <c r="QMF75" s="0"/>
      <c r="QMG75" s="0"/>
      <c r="QMH75" s="0"/>
      <c r="QMI75" s="0"/>
      <c r="QMJ75" s="0"/>
      <c r="QMK75" s="0"/>
      <c r="QML75" s="0"/>
      <c r="QMM75" s="0"/>
      <c r="QMN75" s="0"/>
      <c r="QMO75" s="0"/>
      <c r="QMP75" s="0"/>
      <c r="QMQ75" s="0"/>
      <c r="QMR75" s="0"/>
      <c r="QMS75" s="0"/>
      <c r="QMT75" s="0"/>
      <c r="QMU75" s="0"/>
      <c r="QMV75" s="0"/>
      <c r="QMW75" s="0"/>
      <c r="QMX75" s="0"/>
      <c r="QMY75" s="0"/>
      <c r="QMZ75" s="0"/>
      <c r="QNA75" s="0"/>
      <c r="QNB75" s="0"/>
      <c r="QNC75" s="0"/>
      <c r="QND75" s="0"/>
      <c r="QNE75" s="0"/>
      <c r="QNF75" s="0"/>
      <c r="QNG75" s="0"/>
      <c r="QNH75" s="0"/>
      <c r="QNI75" s="0"/>
      <c r="QNJ75" s="0"/>
      <c r="QNK75" s="0"/>
      <c r="QNL75" s="0"/>
      <c r="QNM75" s="0"/>
      <c r="QNN75" s="0"/>
      <c r="QNO75" s="0"/>
      <c r="QNP75" s="0"/>
      <c r="QNQ75" s="0"/>
      <c r="QNR75" s="0"/>
      <c r="QNS75" s="0"/>
      <c r="QNT75" s="0"/>
      <c r="QNU75" s="0"/>
      <c r="QNV75" s="0"/>
      <c r="QNW75" s="0"/>
      <c r="QNX75" s="0"/>
      <c r="QNY75" s="0"/>
      <c r="QNZ75" s="0"/>
      <c r="QOA75" s="0"/>
      <c r="QOB75" s="0"/>
      <c r="QOC75" s="0"/>
      <c r="QOD75" s="0"/>
      <c r="QOE75" s="0"/>
      <c r="QOF75" s="0"/>
      <c r="QOG75" s="0"/>
      <c r="QOH75" s="0"/>
      <c r="QOI75" s="0"/>
      <c r="QOJ75" s="0"/>
      <c r="QOK75" s="0"/>
      <c r="QOL75" s="0"/>
      <c r="QOM75" s="0"/>
      <c r="QON75" s="0"/>
      <c r="QOO75" s="0"/>
      <c r="QOP75" s="0"/>
      <c r="QOQ75" s="0"/>
      <c r="QOR75" s="0"/>
      <c r="QOS75" s="0"/>
      <c r="QOT75" s="0"/>
      <c r="QOU75" s="0"/>
      <c r="QOV75" s="0"/>
      <c r="QOW75" s="0"/>
      <c r="QOX75" s="0"/>
      <c r="QOY75" s="0"/>
      <c r="QOZ75" s="0"/>
      <c r="QPA75" s="0"/>
      <c r="QPB75" s="0"/>
      <c r="QPC75" s="0"/>
      <c r="QPD75" s="0"/>
      <c r="QPE75" s="0"/>
      <c r="QPF75" s="0"/>
      <c r="QPG75" s="0"/>
      <c r="QPH75" s="0"/>
      <c r="QPI75" s="0"/>
      <c r="QPJ75" s="0"/>
      <c r="QPK75" s="0"/>
      <c r="QPL75" s="0"/>
      <c r="QPM75" s="0"/>
      <c r="QPN75" s="0"/>
      <c r="QPO75" s="0"/>
      <c r="QPP75" s="0"/>
      <c r="QPQ75" s="0"/>
      <c r="QPR75" s="0"/>
      <c r="QPS75" s="0"/>
      <c r="QPT75" s="0"/>
      <c r="QPU75" s="0"/>
      <c r="QPV75" s="0"/>
      <c r="QPW75" s="0"/>
      <c r="QPX75" s="0"/>
      <c r="QPY75" s="0"/>
      <c r="QPZ75" s="0"/>
      <c r="QQA75" s="0"/>
      <c r="QQB75" s="0"/>
      <c r="QQC75" s="0"/>
      <c r="QQD75" s="0"/>
      <c r="QQE75" s="0"/>
      <c r="QQF75" s="0"/>
      <c r="QQG75" s="0"/>
      <c r="QQH75" s="0"/>
      <c r="QQI75" s="0"/>
      <c r="QQJ75" s="0"/>
      <c r="QQK75" s="0"/>
      <c r="QQL75" s="0"/>
      <c r="QQM75" s="0"/>
      <c r="QQN75" s="0"/>
      <c r="QQO75" s="0"/>
      <c r="QQP75" s="0"/>
      <c r="QQQ75" s="0"/>
      <c r="QQR75" s="0"/>
      <c r="QQS75" s="0"/>
      <c r="QQT75" s="0"/>
      <c r="QQU75" s="0"/>
      <c r="QQV75" s="0"/>
      <c r="QQW75" s="0"/>
      <c r="QQX75" s="0"/>
      <c r="QQY75" s="0"/>
      <c r="QQZ75" s="0"/>
      <c r="QRA75" s="0"/>
      <c r="QRB75" s="0"/>
      <c r="QRC75" s="0"/>
      <c r="QRD75" s="0"/>
      <c r="QRE75" s="0"/>
      <c r="QRF75" s="0"/>
      <c r="QRG75" s="0"/>
      <c r="QRH75" s="0"/>
      <c r="QRI75" s="0"/>
      <c r="QRJ75" s="0"/>
      <c r="QRK75" s="0"/>
      <c r="QRL75" s="0"/>
      <c r="QRM75" s="0"/>
      <c r="QRN75" s="0"/>
      <c r="QRO75" s="0"/>
      <c r="QRP75" s="0"/>
      <c r="QRQ75" s="0"/>
      <c r="QRR75" s="0"/>
      <c r="QRS75" s="0"/>
      <c r="QRT75" s="0"/>
      <c r="QRU75" s="0"/>
      <c r="QRV75" s="0"/>
      <c r="QRW75" s="0"/>
      <c r="QRX75" s="0"/>
      <c r="QRY75" s="0"/>
      <c r="QRZ75" s="0"/>
      <c r="QSA75" s="0"/>
      <c r="QSB75" s="0"/>
      <c r="QSC75" s="0"/>
      <c r="QSD75" s="0"/>
      <c r="QSE75" s="0"/>
      <c r="QSF75" s="0"/>
      <c r="QSG75" s="0"/>
      <c r="QSH75" s="0"/>
      <c r="QSI75" s="0"/>
      <c r="QSJ75" s="0"/>
      <c r="QSK75" s="0"/>
      <c r="QSL75" s="0"/>
      <c r="QSM75" s="0"/>
      <c r="QSN75" s="0"/>
      <c r="QSO75" s="0"/>
      <c r="QSP75" s="0"/>
      <c r="QSQ75" s="0"/>
      <c r="QSR75" s="0"/>
      <c r="QSS75" s="0"/>
      <c r="QST75" s="0"/>
      <c r="QSU75" s="0"/>
      <c r="QSV75" s="0"/>
      <c r="QSW75" s="0"/>
      <c r="QSX75" s="0"/>
      <c r="QSY75" s="0"/>
      <c r="QSZ75" s="0"/>
      <c r="QTA75" s="0"/>
      <c r="QTB75" s="0"/>
      <c r="QTC75" s="0"/>
      <c r="QTD75" s="0"/>
      <c r="QTE75" s="0"/>
      <c r="QTF75" s="0"/>
      <c r="QTG75" s="0"/>
      <c r="QTH75" s="0"/>
      <c r="QTI75" s="0"/>
      <c r="QTJ75" s="0"/>
      <c r="QTK75" s="0"/>
      <c r="QTL75" s="0"/>
      <c r="QTM75" s="0"/>
      <c r="QTN75" s="0"/>
      <c r="QTO75" s="0"/>
      <c r="QTP75" s="0"/>
      <c r="QTQ75" s="0"/>
      <c r="QTR75" s="0"/>
      <c r="QTS75" s="0"/>
      <c r="QTT75" s="0"/>
      <c r="QTU75" s="0"/>
      <c r="QTV75" s="0"/>
      <c r="QTW75" s="0"/>
      <c r="QTX75" s="0"/>
      <c r="QTY75" s="0"/>
      <c r="QTZ75" s="0"/>
      <c r="QUA75" s="0"/>
      <c r="QUB75" s="0"/>
      <c r="QUC75" s="0"/>
      <c r="QUD75" s="0"/>
      <c r="QUE75" s="0"/>
      <c r="QUF75" s="0"/>
      <c r="QUG75" s="0"/>
      <c r="QUH75" s="0"/>
      <c r="QUI75" s="0"/>
      <c r="QUJ75" s="0"/>
      <c r="QUK75" s="0"/>
      <c r="QUL75" s="0"/>
      <c r="QUM75" s="0"/>
      <c r="QUN75" s="0"/>
      <c r="QUO75" s="0"/>
      <c r="QUP75" s="0"/>
      <c r="QUQ75" s="0"/>
      <c r="QUR75" s="0"/>
      <c r="QUS75" s="0"/>
      <c r="QUT75" s="0"/>
      <c r="QUU75" s="0"/>
      <c r="QUV75" s="0"/>
      <c r="QUW75" s="0"/>
      <c r="QUX75" s="0"/>
      <c r="QUY75" s="0"/>
      <c r="QUZ75" s="0"/>
      <c r="QVA75" s="0"/>
      <c r="QVB75" s="0"/>
      <c r="QVC75" s="0"/>
      <c r="QVD75" s="0"/>
      <c r="QVE75" s="0"/>
      <c r="QVF75" s="0"/>
      <c r="QVG75" s="0"/>
      <c r="QVH75" s="0"/>
      <c r="QVI75" s="0"/>
      <c r="QVJ75" s="0"/>
      <c r="QVK75" s="0"/>
      <c r="QVL75" s="0"/>
      <c r="QVM75" s="0"/>
      <c r="QVN75" s="0"/>
      <c r="QVO75" s="0"/>
      <c r="QVP75" s="0"/>
      <c r="QVQ75" s="0"/>
      <c r="QVR75" s="0"/>
      <c r="QVS75" s="0"/>
      <c r="QVT75" s="0"/>
      <c r="QVU75" s="0"/>
      <c r="QVV75" s="0"/>
      <c r="QVW75" s="0"/>
      <c r="QVX75" s="0"/>
      <c r="QVY75" s="0"/>
      <c r="QVZ75" s="0"/>
      <c r="QWA75" s="0"/>
      <c r="QWB75" s="0"/>
      <c r="QWC75" s="0"/>
      <c r="QWD75" s="0"/>
      <c r="QWE75" s="0"/>
      <c r="QWF75" s="0"/>
      <c r="QWG75" s="0"/>
      <c r="QWH75" s="0"/>
      <c r="QWI75" s="0"/>
      <c r="QWJ75" s="0"/>
      <c r="QWK75" s="0"/>
      <c r="QWL75" s="0"/>
      <c r="QWM75" s="0"/>
      <c r="QWN75" s="0"/>
      <c r="QWO75" s="0"/>
      <c r="QWP75" s="0"/>
      <c r="QWQ75" s="0"/>
      <c r="QWR75" s="0"/>
      <c r="QWS75" s="0"/>
      <c r="QWT75" s="0"/>
      <c r="QWU75" s="0"/>
      <c r="QWV75" s="0"/>
      <c r="QWW75" s="0"/>
      <c r="QWX75" s="0"/>
      <c r="QWY75" s="0"/>
      <c r="QWZ75" s="0"/>
      <c r="QXA75" s="0"/>
      <c r="QXB75" s="0"/>
      <c r="QXC75" s="0"/>
      <c r="QXD75" s="0"/>
      <c r="QXE75" s="0"/>
      <c r="QXF75" s="0"/>
      <c r="QXG75" s="0"/>
      <c r="QXH75" s="0"/>
      <c r="QXI75" s="0"/>
      <c r="QXJ75" s="0"/>
      <c r="QXK75" s="0"/>
      <c r="QXL75" s="0"/>
      <c r="QXM75" s="0"/>
      <c r="QXN75" s="0"/>
      <c r="QXO75" s="0"/>
      <c r="QXP75" s="0"/>
      <c r="QXQ75" s="0"/>
      <c r="QXR75" s="0"/>
      <c r="QXS75" s="0"/>
      <c r="QXT75" s="0"/>
      <c r="QXU75" s="0"/>
      <c r="QXV75" s="0"/>
      <c r="QXW75" s="0"/>
      <c r="QXX75" s="0"/>
      <c r="QXY75" s="0"/>
      <c r="QXZ75" s="0"/>
      <c r="QYA75" s="0"/>
      <c r="QYB75" s="0"/>
      <c r="QYC75" s="0"/>
      <c r="QYD75" s="0"/>
      <c r="QYE75" s="0"/>
      <c r="QYF75" s="0"/>
      <c r="QYG75" s="0"/>
      <c r="QYH75" s="0"/>
      <c r="QYI75" s="0"/>
      <c r="QYJ75" s="0"/>
      <c r="QYK75" s="0"/>
      <c r="QYL75" s="0"/>
      <c r="QYM75" s="0"/>
      <c r="QYN75" s="0"/>
      <c r="QYO75" s="0"/>
      <c r="QYP75" s="0"/>
      <c r="QYQ75" s="0"/>
      <c r="QYR75" s="0"/>
      <c r="QYS75" s="0"/>
      <c r="QYT75" s="0"/>
      <c r="QYU75" s="0"/>
      <c r="QYV75" s="0"/>
      <c r="QYW75" s="0"/>
      <c r="QYX75" s="0"/>
      <c r="QYY75" s="0"/>
      <c r="QYZ75" s="0"/>
      <c r="QZA75" s="0"/>
      <c r="QZB75" s="0"/>
      <c r="QZC75" s="0"/>
      <c r="QZD75" s="0"/>
      <c r="QZE75" s="0"/>
      <c r="QZF75" s="0"/>
      <c r="QZG75" s="0"/>
      <c r="QZH75" s="0"/>
      <c r="QZI75" s="0"/>
      <c r="QZJ75" s="0"/>
      <c r="QZK75" s="0"/>
      <c r="QZL75" s="0"/>
      <c r="QZM75" s="0"/>
      <c r="QZN75" s="0"/>
      <c r="QZO75" s="0"/>
      <c r="QZP75" s="0"/>
      <c r="QZQ75" s="0"/>
      <c r="QZR75" s="0"/>
      <c r="QZS75" s="0"/>
      <c r="QZT75" s="0"/>
      <c r="QZU75" s="0"/>
      <c r="QZV75" s="0"/>
      <c r="QZW75" s="0"/>
      <c r="QZX75" s="0"/>
      <c r="QZY75" s="0"/>
      <c r="QZZ75" s="0"/>
      <c r="RAA75" s="0"/>
      <c r="RAB75" s="0"/>
      <c r="RAC75" s="0"/>
      <c r="RAD75" s="0"/>
      <c r="RAE75" s="0"/>
      <c r="RAF75" s="0"/>
      <c r="RAG75" s="0"/>
      <c r="RAH75" s="0"/>
      <c r="RAI75" s="0"/>
      <c r="RAJ75" s="0"/>
      <c r="RAK75" s="0"/>
      <c r="RAL75" s="0"/>
      <c r="RAM75" s="0"/>
      <c r="RAN75" s="0"/>
      <c r="RAO75" s="0"/>
      <c r="RAP75" s="0"/>
      <c r="RAQ75" s="0"/>
      <c r="RAR75" s="0"/>
      <c r="RAS75" s="0"/>
      <c r="RAT75" s="0"/>
      <c r="RAU75" s="0"/>
      <c r="RAV75" s="0"/>
      <c r="RAW75" s="0"/>
      <c r="RAX75" s="0"/>
      <c r="RAY75" s="0"/>
      <c r="RAZ75" s="0"/>
      <c r="RBA75" s="0"/>
      <c r="RBB75" s="0"/>
      <c r="RBC75" s="0"/>
      <c r="RBD75" s="0"/>
      <c r="RBE75" s="0"/>
      <c r="RBF75" s="0"/>
      <c r="RBG75" s="0"/>
      <c r="RBH75" s="0"/>
      <c r="RBI75" s="0"/>
      <c r="RBJ75" s="0"/>
      <c r="RBK75" s="0"/>
      <c r="RBL75" s="0"/>
      <c r="RBM75" s="0"/>
      <c r="RBN75" s="0"/>
      <c r="RBO75" s="0"/>
      <c r="RBP75" s="0"/>
      <c r="RBQ75" s="0"/>
      <c r="RBR75" s="0"/>
      <c r="RBS75" s="0"/>
      <c r="RBT75" s="0"/>
      <c r="RBU75" s="0"/>
      <c r="RBV75" s="0"/>
      <c r="RBW75" s="0"/>
      <c r="RBX75" s="0"/>
      <c r="RBY75" s="0"/>
      <c r="RBZ75" s="0"/>
      <c r="RCA75" s="0"/>
      <c r="RCB75" s="0"/>
      <c r="RCC75" s="0"/>
      <c r="RCD75" s="0"/>
      <c r="RCE75" s="0"/>
      <c r="RCF75" s="0"/>
      <c r="RCG75" s="0"/>
      <c r="RCH75" s="0"/>
      <c r="RCI75" s="0"/>
      <c r="RCJ75" s="0"/>
      <c r="RCK75" s="0"/>
      <c r="RCL75" s="0"/>
      <c r="RCM75" s="0"/>
      <c r="RCN75" s="0"/>
      <c r="RCO75" s="0"/>
      <c r="RCP75" s="0"/>
      <c r="RCQ75" s="0"/>
      <c r="RCR75" s="0"/>
      <c r="RCS75" s="0"/>
      <c r="RCT75" s="0"/>
      <c r="RCU75" s="0"/>
      <c r="RCV75" s="0"/>
      <c r="RCW75" s="0"/>
      <c r="RCX75" s="0"/>
      <c r="RCY75" s="0"/>
      <c r="RCZ75" s="0"/>
      <c r="RDA75" s="0"/>
      <c r="RDB75" s="0"/>
      <c r="RDC75" s="0"/>
      <c r="RDD75" s="0"/>
      <c r="RDE75" s="0"/>
      <c r="RDF75" s="0"/>
      <c r="RDG75" s="0"/>
      <c r="RDH75" s="0"/>
      <c r="RDI75" s="0"/>
      <c r="RDJ75" s="0"/>
      <c r="RDK75" s="0"/>
      <c r="RDL75" s="0"/>
      <c r="RDM75" s="0"/>
      <c r="RDN75" s="0"/>
      <c r="RDO75" s="0"/>
      <c r="RDP75" s="0"/>
      <c r="RDQ75" s="0"/>
      <c r="RDR75" s="0"/>
      <c r="RDS75" s="0"/>
      <c r="RDT75" s="0"/>
      <c r="RDU75" s="0"/>
      <c r="RDV75" s="0"/>
      <c r="RDW75" s="0"/>
      <c r="RDX75" s="0"/>
      <c r="RDY75" s="0"/>
      <c r="RDZ75" s="0"/>
      <c r="REA75" s="0"/>
      <c r="REB75" s="0"/>
      <c r="REC75" s="0"/>
      <c r="RED75" s="0"/>
      <c r="REE75" s="0"/>
      <c r="REF75" s="0"/>
      <c r="REG75" s="0"/>
      <c r="REH75" s="0"/>
      <c r="REI75" s="0"/>
      <c r="REJ75" s="0"/>
      <c r="REK75" s="0"/>
      <c r="REL75" s="0"/>
      <c r="REM75" s="0"/>
      <c r="REN75" s="0"/>
      <c r="REO75" s="0"/>
      <c r="REP75" s="0"/>
      <c r="REQ75" s="0"/>
      <c r="RER75" s="0"/>
      <c r="RES75" s="0"/>
      <c r="RET75" s="0"/>
      <c r="REU75" s="0"/>
      <c r="REV75" s="0"/>
      <c r="REW75" s="0"/>
      <c r="REX75" s="0"/>
      <c r="REY75" s="0"/>
      <c r="REZ75" s="0"/>
      <c r="RFA75" s="0"/>
      <c r="RFB75" s="0"/>
      <c r="RFC75" s="0"/>
      <c r="RFD75" s="0"/>
      <c r="RFE75" s="0"/>
      <c r="RFF75" s="0"/>
      <c r="RFG75" s="0"/>
      <c r="RFH75" s="0"/>
      <c r="RFI75" s="0"/>
      <c r="RFJ75" s="0"/>
      <c r="RFK75" s="0"/>
      <c r="RFL75" s="0"/>
      <c r="RFM75" s="0"/>
      <c r="RFN75" s="0"/>
      <c r="RFO75" s="0"/>
      <c r="RFP75" s="0"/>
      <c r="RFQ75" s="0"/>
      <c r="RFR75" s="0"/>
      <c r="RFS75" s="0"/>
      <c r="RFT75" s="0"/>
      <c r="RFU75" s="0"/>
      <c r="RFV75" s="0"/>
      <c r="RFW75" s="0"/>
      <c r="RFX75" s="0"/>
      <c r="RFY75" s="0"/>
      <c r="RFZ75" s="0"/>
      <c r="RGA75" s="0"/>
      <c r="RGB75" s="0"/>
      <c r="RGC75" s="0"/>
      <c r="RGD75" s="0"/>
      <c r="RGE75" s="0"/>
      <c r="RGF75" s="0"/>
      <c r="RGG75" s="0"/>
      <c r="RGH75" s="0"/>
      <c r="RGI75" s="0"/>
      <c r="RGJ75" s="0"/>
      <c r="RGK75" s="0"/>
      <c r="RGL75" s="0"/>
      <c r="RGM75" s="0"/>
      <c r="RGN75" s="0"/>
      <c r="RGO75" s="0"/>
      <c r="RGP75" s="0"/>
      <c r="RGQ75" s="0"/>
      <c r="RGR75" s="0"/>
      <c r="RGS75" s="0"/>
      <c r="RGT75" s="0"/>
      <c r="RGU75" s="0"/>
      <c r="RGV75" s="0"/>
      <c r="RGW75" s="0"/>
      <c r="RGX75" s="0"/>
      <c r="RGY75" s="0"/>
      <c r="RGZ75" s="0"/>
      <c r="RHA75" s="0"/>
      <c r="RHB75" s="0"/>
      <c r="RHC75" s="0"/>
      <c r="RHD75" s="0"/>
      <c r="RHE75" s="0"/>
      <c r="RHF75" s="0"/>
      <c r="RHG75" s="0"/>
      <c r="RHH75" s="0"/>
      <c r="RHI75" s="0"/>
      <c r="RHJ75" s="0"/>
      <c r="RHK75" s="0"/>
      <c r="RHL75" s="0"/>
      <c r="RHM75" s="0"/>
      <c r="RHN75" s="0"/>
      <c r="RHO75" s="0"/>
      <c r="RHP75" s="0"/>
      <c r="RHQ75" s="0"/>
      <c r="RHR75" s="0"/>
      <c r="RHS75" s="0"/>
      <c r="RHT75" s="0"/>
      <c r="RHU75" s="0"/>
      <c r="RHV75" s="0"/>
      <c r="RHW75" s="0"/>
      <c r="RHX75" s="0"/>
      <c r="RHY75" s="0"/>
      <c r="RHZ75" s="0"/>
      <c r="RIA75" s="0"/>
      <c r="RIB75" s="0"/>
      <c r="RIC75" s="0"/>
      <c r="RID75" s="0"/>
      <c r="RIE75" s="0"/>
      <c r="RIF75" s="0"/>
      <c r="RIG75" s="0"/>
      <c r="RIH75" s="0"/>
      <c r="RII75" s="0"/>
      <c r="RIJ75" s="0"/>
      <c r="RIK75" s="0"/>
      <c r="RIL75" s="0"/>
      <c r="RIM75" s="0"/>
      <c r="RIN75" s="0"/>
      <c r="RIO75" s="0"/>
      <c r="RIP75" s="0"/>
      <c r="RIQ75" s="0"/>
      <c r="RIR75" s="0"/>
      <c r="RIS75" s="0"/>
      <c r="RIT75" s="0"/>
      <c r="RIU75" s="0"/>
      <c r="RIV75" s="0"/>
      <c r="RIW75" s="0"/>
      <c r="RIX75" s="0"/>
      <c r="RIY75" s="0"/>
      <c r="RIZ75" s="0"/>
      <c r="RJA75" s="0"/>
      <c r="RJB75" s="0"/>
      <c r="RJC75" s="0"/>
      <c r="RJD75" s="0"/>
      <c r="RJE75" s="0"/>
      <c r="RJF75" s="0"/>
      <c r="RJG75" s="0"/>
      <c r="RJH75" s="0"/>
      <c r="RJI75" s="0"/>
      <c r="RJJ75" s="0"/>
      <c r="RJK75" s="0"/>
      <c r="RJL75" s="0"/>
      <c r="RJM75" s="0"/>
      <c r="RJN75" s="0"/>
      <c r="RJO75" s="0"/>
      <c r="RJP75" s="0"/>
      <c r="RJQ75" s="0"/>
      <c r="RJR75" s="0"/>
      <c r="RJS75" s="0"/>
      <c r="RJT75" s="0"/>
      <c r="RJU75" s="0"/>
      <c r="RJV75" s="0"/>
      <c r="RJW75" s="0"/>
      <c r="RJX75" s="0"/>
      <c r="RJY75" s="0"/>
      <c r="RJZ75" s="0"/>
      <c r="RKA75" s="0"/>
      <c r="RKB75" s="0"/>
      <c r="RKC75" s="0"/>
      <c r="RKD75" s="0"/>
      <c r="RKE75" s="0"/>
      <c r="RKF75" s="0"/>
      <c r="RKG75" s="0"/>
      <c r="RKH75" s="0"/>
      <c r="RKI75" s="0"/>
      <c r="RKJ75" s="0"/>
      <c r="RKK75" s="0"/>
      <c r="RKL75" s="0"/>
      <c r="RKM75" s="0"/>
      <c r="RKN75" s="0"/>
      <c r="RKO75" s="0"/>
      <c r="RKP75" s="0"/>
      <c r="RKQ75" s="0"/>
      <c r="RKR75" s="0"/>
      <c r="RKS75" s="0"/>
      <c r="RKT75" s="0"/>
      <c r="RKU75" s="0"/>
      <c r="RKV75" s="0"/>
      <c r="RKW75" s="0"/>
      <c r="RKX75" s="0"/>
      <c r="RKY75" s="0"/>
      <c r="RKZ75" s="0"/>
      <c r="RLA75" s="0"/>
      <c r="RLB75" s="0"/>
      <c r="RLC75" s="0"/>
      <c r="RLD75" s="0"/>
      <c r="RLE75" s="0"/>
      <c r="RLF75" s="0"/>
      <c r="RLG75" s="0"/>
      <c r="RLH75" s="0"/>
      <c r="RLI75" s="0"/>
      <c r="RLJ75" s="0"/>
      <c r="RLK75" s="0"/>
      <c r="RLL75" s="0"/>
      <c r="RLM75" s="0"/>
      <c r="RLN75" s="0"/>
      <c r="RLO75" s="0"/>
      <c r="RLP75" s="0"/>
      <c r="RLQ75" s="0"/>
      <c r="RLR75" s="0"/>
      <c r="RLS75" s="0"/>
      <c r="RLT75" s="0"/>
      <c r="RLU75" s="0"/>
      <c r="RLV75" s="0"/>
      <c r="RLW75" s="0"/>
      <c r="RLX75" s="0"/>
      <c r="RLY75" s="0"/>
      <c r="RLZ75" s="0"/>
      <c r="RMA75" s="0"/>
      <c r="RMB75" s="0"/>
      <c r="RMC75" s="0"/>
      <c r="RMD75" s="0"/>
      <c r="RME75" s="0"/>
      <c r="RMF75" s="0"/>
      <c r="RMG75" s="0"/>
      <c r="RMH75" s="0"/>
      <c r="RMI75" s="0"/>
      <c r="RMJ75" s="0"/>
      <c r="RMK75" s="0"/>
      <c r="RML75" s="0"/>
      <c r="RMM75" s="0"/>
      <c r="RMN75" s="0"/>
      <c r="RMO75" s="0"/>
      <c r="RMP75" s="0"/>
      <c r="RMQ75" s="0"/>
      <c r="RMR75" s="0"/>
      <c r="RMS75" s="0"/>
      <c r="RMT75" s="0"/>
      <c r="RMU75" s="0"/>
      <c r="RMV75" s="0"/>
      <c r="RMW75" s="0"/>
      <c r="RMX75" s="0"/>
      <c r="RMY75" s="0"/>
      <c r="RMZ75" s="0"/>
      <c r="RNA75" s="0"/>
      <c r="RNB75" s="0"/>
      <c r="RNC75" s="0"/>
      <c r="RND75" s="0"/>
      <c r="RNE75" s="0"/>
      <c r="RNF75" s="0"/>
      <c r="RNG75" s="0"/>
      <c r="RNH75" s="0"/>
      <c r="RNI75" s="0"/>
      <c r="RNJ75" s="0"/>
      <c r="RNK75" s="0"/>
      <c r="RNL75" s="0"/>
      <c r="RNM75" s="0"/>
      <c r="RNN75" s="0"/>
      <c r="RNO75" s="0"/>
      <c r="RNP75" s="0"/>
      <c r="RNQ75" s="0"/>
      <c r="RNR75" s="0"/>
      <c r="RNS75" s="0"/>
      <c r="RNT75" s="0"/>
      <c r="RNU75" s="0"/>
      <c r="RNV75" s="0"/>
      <c r="RNW75" s="0"/>
      <c r="RNX75" s="0"/>
      <c r="RNY75" s="0"/>
      <c r="RNZ75" s="0"/>
      <c r="ROA75" s="0"/>
      <c r="ROB75" s="0"/>
      <c r="ROC75" s="0"/>
      <c r="ROD75" s="0"/>
      <c r="ROE75" s="0"/>
      <c r="ROF75" s="0"/>
      <c r="ROG75" s="0"/>
      <c r="ROH75" s="0"/>
      <c r="ROI75" s="0"/>
      <c r="ROJ75" s="0"/>
      <c r="ROK75" s="0"/>
      <c r="ROL75" s="0"/>
      <c r="ROM75" s="0"/>
      <c r="RON75" s="0"/>
      <c r="ROO75" s="0"/>
      <c r="ROP75" s="0"/>
      <c r="ROQ75" s="0"/>
      <c r="ROR75" s="0"/>
      <c r="ROS75" s="0"/>
      <c r="ROT75" s="0"/>
      <c r="ROU75" s="0"/>
      <c r="ROV75" s="0"/>
      <c r="ROW75" s="0"/>
      <c r="ROX75" s="0"/>
      <c r="ROY75" s="0"/>
      <c r="ROZ75" s="0"/>
      <c r="RPA75" s="0"/>
      <c r="RPB75" s="0"/>
      <c r="RPC75" s="0"/>
      <c r="RPD75" s="0"/>
      <c r="RPE75" s="0"/>
      <c r="RPF75" s="0"/>
      <c r="RPG75" s="0"/>
      <c r="RPH75" s="0"/>
      <c r="RPI75" s="0"/>
      <c r="RPJ75" s="0"/>
      <c r="RPK75" s="0"/>
      <c r="RPL75" s="0"/>
      <c r="RPM75" s="0"/>
      <c r="RPN75" s="0"/>
      <c r="RPO75" s="0"/>
      <c r="RPP75" s="0"/>
      <c r="RPQ75" s="0"/>
      <c r="RPR75" s="0"/>
      <c r="RPS75" s="0"/>
      <c r="RPT75" s="0"/>
      <c r="RPU75" s="0"/>
      <c r="RPV75" s="0"/>
      <c r="RPW75" s="0"/>
      <c r="RPX75" s="0"/>
      <c r="RPY75" s="0"/>
      <c r="RPZ75" s="0"/>
      <c r="RQA75" s="0"/>
      <c r="RQB75" s="0"/>
      <c r="RQC75" s="0"/>
      <c r="RQD75" s="0"/>
      <c r="RQE75" s="0"/>
      <c r="RQF75" s="0"/>
      <c r="RQG75" s="0"/>
      <c r="RQH75" s="0"/>
      <c r="RQI75" s="0"/>
      <c r="RQJ75" s="0"/>
      <c r="RQK75" s="0"/>
      <c r="RQL75" s="0"/>
      <c r="RQM75" s="0"/>
      <c r="RQN75" s="0"/>
      <c r="RQO75" s="0"/>
      <c r="RQP75" s="0"/>
      <c r="RQQ75" s="0"/>
      <c r="RQR75" s="0"/>
      <c r="RQS75" s="0"/>
      <c r="RQT75" s="0"/>
      <c r="RQU75" s="0"/>
      <c r="RQV75" s="0"/>
      <c r="RQW75" s="0"/>
      <c r="RQX75" s="0"/>
      <c r="RQY75" s="0"/>
      <c r="RQZ75" s="0"/>
      <c r="RRA75" s="0"/>
      <c r="RRB75" s="0"/>
      <c r="RRC75" s="0"/>
      <c r="RRD75" s="0"/>
      <c r="RRE75" s="0"/>
      <c r="RRF75" s="0"/>
      <c r="RRG75" s="0"/>
      <c r="RRH75" s="0"/>
      <c r="RRI75" s="0"/>
      <c r="RRJ75" s="0"/>
      <c r="RRK75" s="0"/>
      <c r="RRL75" s="0"/>
      <c r="RRM75" s="0"/>
      <c r="RRN75" s="0"/>
      <c r="RRO75" s="0"/>
      <c r="RRP75" s="0"/>
      <c r="RRQ75" s="0"/>
      <c r="RRR75" s="0"/>
      <c r="RRS75" s="0"/>
      <c r="RRT75" s="0"/>
      <c r="RRU75" s="0"/>
      <c r="RRV75" s="0"/>
      <c r="RRW75" s="0"/>
      <c r="RRX75" s="0"/>
      <c r="RRY75" s="0"/>
      <c r="RRZ75" s="0"/>
      <c r="RSA75" s="0"/>
      <c r="RSB75" s="0"/>
      <c r="RSC75" s="0"/>
      <c r="RSD75" s="0"/>
      <c r="RSE75" s="0"/>
      <c r="RSF75" s="0"/>
      <c r="RSG75" s="0"/>
      <c r="RSH75" s="0"/>
      <c r="RSI75" s="0"/>
      <c r="RSJ75" s="0"/>
      <c r="RSK75" s="0"/>
      <c r="RSL75" s="0"/>
      <c r="RSM75" s="0"/>
      <c r="RSN75" s="0"/>
      <c r="RSO75" s="0"/>
      <c r="RSP75" s="0"/>
      <c r="RSQ75" s="0"/>
      <c r="RSR75" s="0"/>
      <c r="RSS75" s="0"/>
      <c r="RST75" s="0"/>
      <c r="RSU75" s="0"/>
      <c r="RSV75" s="0"/>
      <c r="RSW75" s="0"/>
      <c r="RSX75" s="0"/>
      <c r="RSY75" s="0"/>
      <c r="RSZ75" s="0"/>
      <c r="RTA75" s="0"/>
      <c r="RTB75" s="0"/>
      <c r="RTC75" s="0"/>
      <c r="RTD75" s="0"/>
      <c r="RTE75" s="0"/>
      <c r="RTF75" s="0"/>
      <c r="RTG75" s="0"/>
      <c r="RTH75" s="0"/>
      <c r="RTI75" s="0"/>
      <c r="RTJ75" s="0"/>
      <c r="RTK75" s="0"/>
      <c r="RTL75" s="0"/>
      <c r="RTM75" s="0"/>
      <c r="RTN75" s="0"/>
      <c r="RTO75" s="0"/>
      <c r="RTP75" s="0"/>
      <c r="RTQ75" s="0"/>
      <c r="RTR75" s="0"/>
      <c r="RTS75" s="0"/>
      <c r="RTT75" s="0"/>
      <c r="RTU75" s="0"/>
      <c r="RTV75" s="0"/>
      <c r="RTW75" s="0"/>
      <c r="RTX75" s="0"/>
      <c r="RTY75" s="0"/>
      <c r="RTZ75" s="0"/>
      <c r="RUA75" s="0"/>
      <c r="RUB75" s="0"/>
      <c r="RUC75" s="0"/>
      <c r="RUD75" s="0"/>
      <c r="RUE75" s="0"/>
      <c r="RUF75" s="0"/>
      <c r="RUG75" s="0"/>
      <c r="RUH75" s="0"/>
      <c r="RUI75" s="0"/>
      <c r="RUJ75" s="0"/>
      <c r="RUK75" s="0"/>
      <c r="RUL75" s="0"/>
      <c r="RUM75" s="0"/>
      <c r="RUN75" s="0"/>
      <c r="RUO75" s="0"/>
      <c r="RUP75" s="0"/>
      <c r="RUQ75" s="0"/>
      <c r="RUR75" s="0"/>
      <c r="RUS75" s="0"/>
      <c r="RUT75" s="0"/>
      <c r="RUU75" s="0"/>
      <c r="RUV75" s="0"/>
      <c r="RUW75" s="0"/>
      <c r="RUX75" s="0"/>
      <c r="RUY75" s="0"/>
      <c r="RUZ75" s="0"/>
      <c r="RVA75" s="0"/>
      <c r="RVB75" s="0"/>
      <c r="RVC75" s="0"/>
      <c r="RVD75" s="0"/>
      <c r="RVE75" s="0"/>
      <c r="RVF75" s="0"/>
      <c r="RVG75" s="0"/>
      <c r="RVH75" s="0"/>
      <c r="RVI75" s="0"/>
      <c r="RVJ75" s="0"/>
      <c r="RVK75" s="0"/>
      <c r="RVL75" s="0"/>
      <c r="RVM75" s="0"/>
      <c r="RVN75" s="0"/>
      <c r="RVO75" s="0"/>
      <c r="RVP75" s="0"/>
      <c r="RVQ75" s="0"/>
      <c r="RVR75" s="0"/>
      <c r="RVS75" s="0"/>
      <c r="RVT75" s="0"/>
      <c r="RVU75" s="0"/>
      <c r="RVV75" s="0"/>
      <c r="RVW75" s="0"/>
      <c r="RVX75" s="0"/>
      <c r="RVY75" s="0"/>
      <c r="RVZ75" s="0"/>
      <c r="RWA75" s="0"/>
      <c r="RWB75" s="0"/>
      <c r="RWC75" s="0"/>
      <c r="RWD75" s="0"/>
      <c r="RWE75" s="0"/>
      <c r="RWF75" s="0"/>
      <c r="RWG75" s="0"/>
      <c r="RWH75" s="0"/>
      <c r="RWI75" s="0"/>
      <c r="RWJ75" s="0"/>
      <c r="RWK75" s="0"/>
      <c r="RWL75" s="0"/>
      <c r="RWM75" s="0"/>
      <c r="RWN75" s="0"/>
      <c r="RWO75" s="0"/>
      <c r="RWP75" s="0"/>
      <c r="RWQ75" s="0"/>
      <c r="RWR75" s="0"/>
      <c r="RWS75" s="0"/>
      <c r="RWT75" s="0"/>
      <c r="RWU75" s="0"/>
      <c r="RWV75" s="0"/>
      <c r="RWW75" s="0"/>
      <c r="RWX75" s="0"/>
      <c r="RWY75" s="0"/>
      <c r="RWZ75" s="0"/>
      <c r="RXA75" s="0"/>
      <c r="RXB75" s="0"/>
      <c r="RXC75" s="0"/>
      <c r="RXD75" s="0"/>
      <c r="RXE75" s="0"/>
      <c r="RXF75" s="0"/>
      <c r="RXG75" s="0"/>
      <c r="RXH75" s="0"/>
      <c r="RXI75" s="0"/>
      <c r="RXJ75" s="0"/>
      <c r="RXK75" s="0"/>
      <c r="RXL75" s="0"/>
      <c r="RXM75" s="0"/>
      <c r="RXN75" s="0"/>
      <c r="RXO75" s="0"/>
      <c r="RXP75" s="0"/>
      <c r="RXQ75" s="0"/>
      <c r="RXR75" s="0"/>
      <c r="RXS75" s="0"/>
      <c r="RXT75" s="0"/>
      <c r="RXU75" s="0"/>
      <c r="RXV75" s="0"/>
      <c r="RXW75" s="0"/>
      <c r="RXX75" s="0"/>
      <c r="RXY75" s="0"/>
      <c r="RXZ75" s="0"/>
      <c r="RYA75" s="0"/>
      <c r="RYB75" s="0"/>
      <c r="RYC75" s="0"/>
      <c r="RYD75" s="0"/>
      <c r="RYE75" s="0"/>
      <c r="RYF75" s="0"/>
      <c r="RYG75" s="0"/>
      <c r="RYH75" s="0"/>
      <c r="RYI75" s="0"/>
      <c r="RYJ75" s="0"/>
      <c r="RYK75" s="0"/>
      <c r="RYL75" s="0"/>
      <c r="RYM75" s="0"/>
      <c r="RYN75" s="0"/>
      <c r="RYO75" s="0"/>
      <c r="RYP75" s="0"/>
      <c r="RYQ75" s="0"/>
      <c r="RYR75" s="0"/>
      <c r="RYS75" s="0"/>
      <c r="RYT75" s="0"/>
      <c r="RYU75" s="0"/>
      <c r="RYV75" s="0"/>
      <c r="RYW75" s="0"/>
      <c r="RYX75" s="0"/>
      <c r="RYY75" s="0"/>
      <c r="RYZ75" s="0"/>
      <c r="RZA75" s="0"/>
      <c r="RZB75" s="0"/>
      <c r="RZC75" s="0"/>
      <c r="RZD75" s="0"/>
      <c r="RZE75" s="0"/>
      <c r="RZF75" s="0"/>
      <c r="RZG75" s="0"/>
      <c r="RZH75" s="0"/>
      <c r="RZI75" s="0"/>
      <c r="RZJ75" s="0"/>
      <c r="RZK75" s="0"/>
      <c r="RZL75" s="0"/>
      <c r="RZM75" s="0"/>
      <c r="RZN75" s="0"/>
      <c r="RZO75" s="0"/>
      <c r="RZP75" s="0"/>
      <c r="RZQ75" s="0"/>
      <c r="RZR75" s="0"/>
      <c r="RZS75" s="0"/>
      <c r="RZT75" s="0"/>
      <c r="RZU75" s="0"/>
      <c r="RZV75" s="0"/>
      <c r="RZW75" s="0"/>
      <c r="RZX75" s="0"/>
      <c r="RZY75" s="0"/>
      <c r="RZZ75" s="0"/>
      <c r="SAA75" s="0"/>
      <c r="SAB75" s="0"/>
      <c r="SAC75" s="0"/>
      <c r="SAD75" s="0"/>
      <c r="SAE75" s="0"/>
      <c r="SAF75" s="0"/>
      <c r="SAG75" s="0"/>
      <c r="SAH75" s="0"/>
      <c r="SAI75" s="0"/>
      <c r="SAJ75" s="0"/>
      <c r="SAK75" s="0"/>
      <c r="SAL75" s="0"/>
      <c r="SAM75" s="0"/>
      <c r="SAN75" s="0"/>
      <c r="SAO75" s="0"/>
      <c r="SAP75" s="0"/>
      <c r="SAQ75" s="0"/>
      <c r="SAR75" s="0"/>
      <c r="SAS75" s="0"/>
      <c r="SAT75" s="0"/>
      <c r="SAU75" s="0"/>
      <c r="SAV75" s="0"/>
      <c r="SAW75" s="0"/>
      <c r="SAX75" s="0"/>
      <c r="SAY75" s="0"/>
      <c r="SAZ75" s="0"/>
      <c r="SBA75" s="0"/>
      <c r="SBB75" s="0"/>
      <c r="SBC75" s="0"/>
      <c r="SBD75" s="0"/>
      <c r="SBE75" s="0"/>
      <c r="SBF75" s="0"/>
      <c r="SBG75" s="0"/>
      <c r="SBH75" s="0"/>
      <c r="SBI75" s="0"/>
      <c r="SBJ75" s="0"/>
      <c r="SBK75" s="0"/>
      <c r="SBL75" s="0"/>
      <c r="SBM75" s="0"/>
      <c r="SBN75" s="0"/>
      <c r="SBO75" s="0"/>
      <c r="SBP75" s="0"/>
      <c r="SBQ75" s="0"/>
      <c r="SBR75" s="0"/>
      <c r="SBS75" s="0"/>
      <c r="SBT75" s="0"/>
      <c r="SBU75" s="0"/>
      <c r="SBV75" s="0"/>
      <c r="SBW75" s="0"/>
      <c r="SBX75" s="0"/>
      <c r="SBY75" s="0"/>
      <c r="SBZ75" s="0"/>
      <c r="SCA75" s="0"/>
      <c r="SCB75" s="0"/>
      <c r="SCC75" s="0"/>
      <c r="SCD75" s="0"/>
      <c r="SCE75" s="0"/>
      <c r="SCF75" s="0"/>
      <c r="SCG75" s="0"/>
      <c r="SCH75" s="0"/>
      <c r="SCI75" s="0"/>
      <c r="SCJ75" s="0"/>
      <c r="SCK75" s="0"/>
      <c r="SCL75" s="0"/>
      <c r="SCM75" s="0"/>
      <c r="SCN75" s="0"/>
      <c r="SCO75" s="0"/>
      <c r="SCP75" s="0"/>
      <c r="SCQ75" s="0"/>
      <c r="SCR75" s="0"/>
      <c r="SCS75" s="0"/>
      <c r="SCT75" s="0"/>
      <c r="SCU75" s="0"/>
      <c r="SCV75" s="0"/>
      <c r="SCW75" s="0"/>
      <c r="SCX75" s="0"/>
      <c r="SCY75" s="0"/>
      <c r="SCZ75" s="0"/>
      <c r="SDA75" s="0"/>
      <c r="SDB75" s="0"/>
      <c r="SDC75" s="0"/>
      <c r="SDD75" s="0"/>
      <c r="SDE75" s="0"/>
      <c r="SDF75" s="0"/>
      <c r="SDG75" s="0"/>
      <c r="SDH75" s="0"/>
      <c r="SDI75" s="0"/>
      <c r="SDJ75" s="0"/>
      <c r="SDK75" s="0"/>
      <c r="SDL75" s="0"/>
      <c r="SDM75" s="0"/>
      <c r="SDN75" s="0"/>
      <c r="SDO75" s="0"/>
      <c r="SDP75" s="0"/>
      <c r="SDQ75" s="0"/>
      <c r="SDR75" s="0"/>
      <c r="SDS75" s="0"/>
      <c r="SDT75" s="0"/>
      <c r="SDU75" s="0"/>
      <c r="SDV75" s="0"/>
      <c r="SDW75" s="0"/>
      <c r="SDX75" s="0"/>
      <c r="SDY75" s="0"/>
      <c r="SDZ75" s="0"/>
      <c r="SEA75" s="0"/>
      <c r="SEB75" s="0"/>
      <c r="SEC75" s="0"/>
      <c r="SED75" s="0"/>
      <c r="SEE75" s="0"/>
      <c r="SEF75" s="0"/>
      <c r="SEG75" s="0"/>
      <c r="SEH75" s="0"/>
      <c r="SEI75" s="0"/>
      <c r="SEJ75" s="0"/>
      <c r="SEK75" s="0"/>
      <c r="SEL75" s="0"/>
      <c r="SEM75" s="0"/>
      <c r="SEN75" s="0"/>
      <c r="SEO75" s="0"/>
      <c r="SEP75" s="0"/>
      <c r="SEQ75" s="0"/>
      <c r="SER75" s="0"/>
      <c r="SES75" s="0"/>
      <c r="SET75" s="0"/>
      <c r="SEU75" s="0"/>
      <c r="SEV75" s="0"/>
      <c r="SEW75" s="0"/>
      <c r="SEX75" s="0"/>
      <c r="SEY75" s="0"/>
      <c r="SEZ75" s="0"/>
      <c r="SFA75" s="0"/>
      <c r="SFB75" s="0"/>
      <c r="SFC75" s="0"/>
      <c r="SFD75" s="0"/>
      <c r="SFE75" s="0"/>
      <c r="SFF75" s="0"/>
      <c r="SFG75" s="0"/>
      <c r="SFH75" s="0"/>
      <c r="SFI75" s="0"/>
      <c r="SFJ75" s="0"/>
      <c r="SFK75" s="0"/>
      <c r="SFL75" s="0"/>
      <c r="SFM75" s="0"/>
      <c r="SFN75" s="0"/>
      <c r="SFO75" s="0"/>
      <c r="SFP75" s="0"/>
      <c r="SFQ75" s="0"/>
      <c r="SFR75" s="0"/>
      <c r="SFS75" s="0"/>
      <c r="SFT75" s="0"/>
      <c r="SFU75" s="0"/>
      <c r="SFV75" s="0"/>
      <c r="SFW75" s="0"/>
      <c r="SFX75" s="0"/>
      <c r="SFY75" s="0"/>
      <c r="SFZ75" s="0"/>
      <c r="SGA75" s="0"/>
      <c r="SGB75" s="0"/>
      <c r="SGC75" s="0"/>
      <c r="SGD75" s="0"/>
      <c r="SGE75" s="0"/>
      <c r="SGF75" s="0"/>
      <c r="SGG75" s="0"/>
      <c r="SGH75" s="0"/>
      <c r="SGI75" s="0"/>
      <c r="SGJ75" s="0"/>
      <c r="SGK75" s="0"/>
      <c r="SGL75" s="0"/>
      <c r="SGM75" s="0"/>
      <c r="SGN75" s="0"/>
      <c r="SGO75" s="0"/>
      <c r="SGP75" s="0"/>
      <c r="SGQ75" s="0"/>
      <c r="SGR75" s="0"/>
      <c r="SGS75" s="0"/>
      <c r="SGT75" s="0"/>
      <c r="SGU75" s="0"/>
      <c r="SGV75" s="0"/>
      <c r="SGW75" s="0"/>
      <c r="SGX75" s="0"/>
      <c r="SGY75" s="0"/>
      <c r="SGZ75" s="0"/>
      <c r="SHA75" s="0"/>
      <c r="SHB75" s="0"/>
      <c r="SHC75" s="0"/>
      <c r="SHD75" s="0"/>
      <c r="SHE75" s="0"/>
      <c r="SHF75" s="0"/>
      <c r="SHG75" s="0"/>
      <c r="SHH75" s="0"/>
      <c r="SHI75" s="0"/>
      <c r="SHJ75" s="0"/>
      <c r="SHK75" s="0"/>
      <c r="SHL75" s="0"/>
      <c r="SHM75" s="0"/>
      <c r="SHN75" s="0"/>
      <c r="SHO75" s="0"/>
      <c r="SHP75" s="0"/>
      <c r="SHQ75" s="0"/>
      <c r="SHR75" s="0"/>
      <c r="SHS75" s="0"/>
      <c r="SHT75" s="0"/>
      <c r="SHU75" s="0"/>
      <c r="SHV75" s="0"/>
      <c r="SHW75" s="0"/>
      <c r="SHX75" s="0"/>
      <c r="SHY75" s="0"/>
      <c r="SHZ75" s="0"/>
      <c r="SIA75" s="0"/>
      <c r="SIB75" s="0"/>
      <c r="SIC75" s="0"/>
      <c r="SID75" s="0"/>
      <c r="SIE75" s="0"/>
      <c r="SIF75" s="0"/>
      <c r="SIG75" s="0"/>
      <c r="SIH75" s="0"/>
      <c r="SII75" s="0"/>
      <c r="SIJ75" s="0"/>
      <c r="SIK75" s="0"/>
      <c r="SIL75" s="0"/>
      <c r="SIM75" s="0"/>
      <c r="SIN75" s="0"/>
      <c r="SIO75" s="0"/>
      <c r="SIP75" s="0"/>
      <c r="SIQ75" s="0"/>
      <c r="SIR75" s="0"/>
      <c r="SIS75" s="0"/>
      <c r="SIT75" s="0"/>
      <c r="SIU75" s="0"/>
      <c r="SIV75" s="0"/>
      <c r="SIW75" s="0"/>
      <c r="SIX75" s="0"/>
      <c r="SIY75" s="0"/>
      <c r="SIZ75" s="0"/>
      <c r="SJA75" s="0"/>
      <c r="SJB75" s="0"/>
      <c r="SJC75" s="0"/>
      <c r="SJD75" s="0"/>
      <c r="SJE75" s="0"/>
      <c r="SJF75" s="0"/>
      <c r="SJG75" s="0"/>
      <c r="SJH75" s="0"/>
      <c r="SJI75" s="0"/>
      <c r="SJJ75" s="0"/>
      <c r="SJK75" s="0"/>
      <c r="SJL75" s="0"/>
      <c r="SJM75" s="0"/>
      <c r="SJN75" s="0"/>
      <c r="SJO75" s="0"/>
      <c r="SJP75" s="0"/>
      <c r="SJQ75" s="0"/>
      <c r="SJR75" s="0"/>
      <c r="SJS75" s="0"/>
      <c r="SJT75" s="0"/>
      <c r="SJU75" s="0"/>
      <c r="SJV75" s="0"/>
      <c r="SJW75" s="0"/>
      <c r="SJX75" s="0"/>
      <c r="SJY75" s="0"/>
      <c r="SJZ75" s="0"/>
      <c r="SKA75" s="0"/>
      <c r="SKB75" s="0"/>
      <c r="SKC75" s="0"/>
      <c r="SKD75" s="0"/>
      <c r="SKE75" s="0"/>
      <c r="SKF75" s="0"/>
      <c r="SKG75" s="0"/>
      <c r="SKH75" s="0"/>
      <c r="SKI75" s="0"/>
      <c r="SKJ75" s="0"/>
      <c r="SKK75" s="0"/>
      <c r="SKL75" s="0"/>
      <c r="SKM75" s="0"/>
      <c r="SKN75" s="0"/>
      <c r="SKO75" s="0"/>
      <c r="SKP75" s="0"/>
      <c r="SKQ75" s="0"/>
      <c r="SKR75" s="0"/>
      <c r="SKS75" s="0"/>
      <c r="SKT75" s="0"/>
      <c r="SKU75" s="0"/>
      <c r="SKV75" s="0"/>
      <c r="SKW75" s="0"/>
      <c r="SKX75" s="0"/>
      <c r="SKY75" s="0"/>
      <c r="SKZ75" s="0"/>
      <c r="SLA75" s="0"/>
      <c r="SLB75" s="0"/>
      <c r="SLC75" s="0"/>
      <c r="SLD75" s="0"/>
      <c r="SLE75" s="0"/>
      <c r="SLF75" s="0"/>
      <c r="SLG75" s="0"/>
      <c r="SLH75" s="0"/>
      <c r="SLI75" s="0"/>
      <c r="SLJ75" s="0"/>
      <c r="SLK75" s="0"/>
      <c r="SLL75" s="0"/>
      <c r="SLM75" s="0"/>
      <c r="SLN75" s="0"/>
      <c r="SLO75" s="0"/>
      <c r="SLP75" s="0"/>
      <c r="SLQ75" s="0"/>
      <c r="SLR75" s="0"/>
      <c r="SLS75" s="0"/>
      <c r="SLT75" s="0"/>
      <c r="SLU75" s="0"/>
      <c r="SLV75" s="0"/>
      <c r="SLW75" s="0"/>
      <c r="SLX75" s="0"/>
      <c r="SLY75" s="0"/>
      <c r="SLZ75" s="0"/>
      <c r="SMA75" s="0"/>
      <c r="SMB75" s="0"/>
      <c r="SMC75" s="0"/>
      <c r="SMD75" s="0"/>
      <c r="SME75" s="0"/>
      <c r="SMF75" s="0"/>
      <c r="SMG75" s="0"/>
      <c r="SMH75" s="0"/>
      <c r="SMI75" s="0"/>
      <c r="SMJ75" s="0"/>
      <c r="SMK75" s="0"/>
      <c r="SML75" s="0"/>
      <c r="SMM75" s="0"/>
      <c r="SMN75" s="0"/>
      <c r="SMO75" s="0"/>
      <c r="SMP75" s="0"/>
      <c r="SMQ75" s="0"/>
      <c r="SMR75" s="0"/>
      <c r="SMS75" s="0"/>
      <c r="SMT75" s="0"/>
      <c r="SMU75" s="0"/>
      <c r="SMV75" s="0"/>
      <c r="SMW75" s="0"/>
      <c r="SMX75" s="0"/>
      <c r="SMY75" s="0"/>
      <c r="SMZ75" s="0"/>
      <c r="SNA75" s="0"/>
      <c r="SNB75" s="0"/>
      <c r="SNC75" s="0"/>
      <c r="SND75" s="0"/>
      <c r="SNE75" s="0"/>
      <c r="SNF75" s="0"/>
      <c r="SNG75" s="0"/>
      <c r="SNH75" s="0"/>
      <c r="SNI75" s="0"/>
      <c r="SNJ75" s="0"/>
      <c r="SNK75" s="0"/>
      <c r="SNL75" s="0"/>
      <c r="SNM75" s="0"/>
      <c r="SNN75" s="0"/>
      <c r="SNO75" s="0"/>
      <c r="SNP75" s="0"/>
      <c r="SNQ75" s="0"/>
      <c r="SNR75" s="0"/>
      <c r="SNS75" s="0"/>
      <c r="SNT75" s="0"/>
      <c r="SNU75" s="0"/>
      <c r="SNV75" s="0"/>
      <c r="SNW75" s="0"/>
      <c r="SNX75" s="0"/>
      <c r="SNY75" s="0"/>
      <c r="SNZ75" s="0"/>
      <c r="SOA75" s="0"/>
      <c r="SOB75" s="0"/>
      <c r="SOC75" s="0"/>
      <c r="SOD75" s="0"/>
      <c r="SOE75" s="0"/>
      <c r="SOF75" s="0"/>
      <c r="SOG75" s="0"/>
      <c r="SOH75" s="0"/>
      <c r="SOI75" s="0"/>
      <c r="SOJ75" s="0"/>
      <c r="SOK75" s="0"/>
      <c r="SOL75" s="0"/>
      <c r="SOM75" s="0"/>
      <c r="SON75" s="0"/>
      <c r="SOO75" s="0"/>
      <c r="SOP75" s="0"/>
      <c r="SOQ75" s="0"/>
      <c r="SOR75" s="0"/>
      <c r="SOS75" s="0"/>
      <c r="SOT75" s="0"/>
      <c r="SOU75" s="0"/>
      <c r="SOV75" s="0"/>
      <c r="SOW75" s="0"/>
      <c r="SOX75" s="0"/>
      <c r="SOY75" s="0"/>
      <c r="SOZ75" s="0"/>
      <c r="SPA75" s="0"/>
      <c r="SPB75" s="0"/>
      <c r="SPC75" s="0"/>
      <c r="SPD75" s="0"/>
      <c r="SPE75" s="0"/>
      <c r="SPF75" s="0"/>
      <c r="SPG75" s="0"/>
      <c r="SPH75" s="0"/>
      <c r="SPI75" s="0"/>
      <c r="SPJ75" s="0"/>
      <c r="SPK75" s="0"/>
      <c r="SPL75" s="0"/>
      <c r="SPM75" s="0"/>
      <c r="SPN75" s="0"/>
      <c r="SPO75" s="0"/>
      <c r="SPP75" s="0"/>
      <c r="SPQ75" s="0"/>
      <c r="SPR75" s="0"/>
      <c r="SPS75" s="0"/>
      <c r="SPT75" s="0"/>
      <c r="SPU75" s="0"/>
      <c r="SPV75" s="0"/>
      <c r="SPW75" s="0"/>
      <c r="SPX75" s="0"/>
      <c r="SPY75" s="0"/>
      <c r="SPZ75" s="0"/>
      <c r="SQA75" s="0"/>
      <c r="SQB75" s="0"/>
      <c r="SQC75" s="0"/>
      <c r="SQD75" s="0"/>
      <c r="SQE75" s="0"/>
      <c r="SQF75" s="0"/>
      <c r="SQG75" s="0"/>
      <c r="SQH75" s="0"/>
      <c r="SQI75" s="0"/>
      <c r="SQJ75" s="0"/>
      <c r="SQK75" s="0"/>
      <c r="SQL75" s="0"/>
      <c r="SQM75" s="0"/>
      <c r="SQN75" s="0"/>
      <c r="SQO75" s="0"/>
      <c r="SQP75" s="0"/>
      <c r="SQQ75" s="0"/>
      <c r="SQR75" s="0"/>
      <c r="SQS75" s="0"/>
      <c r="SQT75" s="0"/>
      <c r="SQU75" s="0"/>
      <c r="SQV75" s="0"/>
      <c r="SQW75" s="0"/>
      <c r="SQX75" s="0"/>
      <c r="SQY75" s="0"/>
      <c r="SQZ75" s="0"/>
      <c r="SRA75" s="0"/>
      <c r="SRB75" s="0"/>
      <c r="SRC75" s="0"/>
      <c r="SRD75" s="0"/>
      <c r="SRE75" s="0"/>
      <c r="SRF75" s="0"/>
      <c r="SRG75" s="0"/>
      <c r="SRH75" s="0"/>
      <c r="SRI75" s="0"/>
      <c r="SRJ75" s="0"/>
      <c r="SRK75" s="0"/>
      <c r="SRL75" s="0"/>
      <c r="SRM75" s="0"/>
      <c r="SRN75" s="0"/>
      <c r="SRO75" s="0"/>
      <c r="SRP75" s="0"/>
      <c r="SRQ75" s="0"/>
      <c r="SRR75" s="0"/>
      <c r="SRS75" s="0"/>
      <c r="SRT75" s="0"/>
      <c r="SRU75" s="0"/>
      <c r="SRV75" s="0"/>
      <c r="SRW75" s="0"/>
      <c r="SRX75" s="0"/>
      <c r="SRY75" s="0"/>
      <c r="SRZ75" s="0"/>
      <c r="SSA75" s="0"/>
      <c r="SSB75" s="0"/>
      <c r="SSC75" s="0"/>
      <c r="SSD75" s="0"/>
      <c r="SSE75" s="0"/>
      <c r="SSF75" s="0"/>
      <c r="SSG75" s="0"/>
      <c r="SSH75" s="0"/>
      <c r="SSI75" s="0"/>
      <c r="SSJ75" s="0"/>
      <c r="SSK75" s="0"/>
      <c r="SSL75" s="0"/>
      <c r="SSM75" s="0"/>
      <c r="SSN75" s="0"/>
      <c r="SSO75" s="0"/>
      <c r="SSP75" s="0"/>
      <c r="SSQ75" s="0"/>
      <c r="SSR75" s="0"/>
      <c r="SSS75" s="0"/>
      <c r="SST75" s="0"/>
      <c r="SSU75" s="0"/>
      <c r="SSV75" s="0"/>
      <c r="SSW75" s="0"/>
      <c r="SSX75" s="0"/>
      <c r="SSY75" s="0"/>
      <c r="SSZ75" s="0"/>
      <c r="STA75" s="0"/>
      <c r="STB75" s="0"/>
      <c r="STC75" s="0"/>
      <c r="STD75" s="0"/>
      <c r="STE75" s="0"/>
      <c r="STF75" s="0"/>
      <c r="STG75" s="0"/>
      <c r="STH75" s="0"/>
      <c r="STI75" s="0"/>
      <c r="STJ75" s="0"/>
      <c r="STK75" s="0"/>
      <c r="STL75" s="0"/>
      <c r="STM75" s="0"/>
      <c r="STN75" s="0"/>
      <c r="STO75" s="0"/>
      <c r="STP75" s="0"/>
      <c r="STQ75" s="0"/>
      <c r="STR75" s="0"/>
      <c r="STS75" s="0"/>
      <c r="STT75" s="0"/>
      <c r="STU75" s="0"/>
      <c r="STV75" s="0"/>
      <c r="STW75" s="0"/>
      <c r="STX75" s="0"/>
      <c r="STY75" s="0"/>
      <c r="STZ75" s="0"/>
      <c r="SUA75" s="0"/>
      <c r="SUB75" s="0"/>
      <c r="SUC75" s="0"/>
      <c r="SUD75" s="0"/>
      <c r="SUE75" s="0"/>
      <c r="SUF75" s="0"/>
      <c r="SUG75" s="0"/>
      <c r="SUH75" s="0"/>
      <c r="SUI75" s="0"/>
      <c r="SUJ75" s="0"/>
      <c r="SUK75" s="0"/>
      <c r="SUL75" s="0"/>
      <c r="SUM75" s="0"/>
      <c r="SUN75" s="0"/>
      <c r="SUO75" s="0"/>
      <c r="SUP75" s="0"/>
      <c r="SUQ75" s="0"/>
      <c r="SUR75" s="0"/>
      <c r="SUS75" s="0"/>
      <c r="SUT75" s="0"/>
      <c r="SUU75" s="0"/>
      <c r="SUV75" s="0"/>
      <c r="SUW75" s="0"/>
      <c r="SUX75" s="0"/>
      <c r="SUY75" s="0"/>
      <c r="SUZ75" s="0"/>
      <c r="SVA75" s="0"/>
      <c r="SVB75" s="0"/>
      <c r="SVC75" s="0"/>
      <c r="SVD75" s="0"/>
      <c r="SVE75" s="0"/>
      <c r="SVF75" s="0"/>
      <c r="SVG75" s="0"/>
      <c r="SVH75" s="0"/>
      <c r="SVI75" s="0"/>
      <c r="SVJ75" s="0"/>
      <c r="SVK75" s="0"/>
      <c r="SVL75" s="0"/>
      <c r="SVM75" s="0"/>
      <c r="SVN75" s="0"/>
      <c r="SVO75" s="0"/>
      <c r="SVP75" s="0"/>
      <c r="SVQ75" s="0"/>
      <c r="SVR75" s="0"/>
      <c r="SVS75" s="0"/>
      <c r="SVT75" s="0"/>
      <c r="SVU75" s="0"/>
      <c r="SVV75" s="0"/>
      <c r="SVW75" s="0"/>
      <c r="SVX75" s="0"/>
      <c r="SVY75" s="0"/>
      <c r="SVZ75" s="0"/>
      <c r="SWA75" s="0"/>
      <c r="SWB75" s="0"/>
      <c r="SWC75" s="0"/>
      <c r="SWD75" s="0"/>
      <c r="SWE75" s="0"/>
      <c r="SWF75" s="0"/>
      <c r="SWG75" s="0"/>
      <c r="SWH75" s="0"/>
      <c r="SWI75" s="0"/>
      <c r="SWJ75" s="0"/>
      <c r="SWK75" s="0"/>
      <c r="SWL75" s="0"/>
      <c r="SWM75" s="0"/>
      <c r="SWN75" s="0"/>
      <c r="SWO75" s="0"/>
      <c r="SWP75" s="0"/>
      <c r="SWQ75" s="0"/>
      <c r="SWR75" s="0"/>
      <c r="SWS75" s="0"/>
      <c r="SWT75" s="0"/>
      <c r="SWU75" s="0"/>
      <c r="SWV75" s="0"/>
      <c r="SWW75" s="0"/>
      <c r="SWX75" s="0"/>
      <c r="SWY75" s="0"/>
      <c r="SWZ75" s="0"/>
      <c r="SXA75" s="0"/>
      <c r="SXB75" s="0"/>
      <c r="SXC75" s="0"/>
      <c r="SXD75" s="0"/>
      <c r="SXE75" s="0"/>
      <c r="SXF75" s="0"/>
      <c r="SXG75" s="0"/>
      <c r="SXH75" s="0"/>
      <c r="SXI75" s="0"/>
      <c r="SXJ75" s="0"/>
      <c r="SXK75" s="0"/>
      <c r="SXL75" s="0"/>
      <c r="SXM75" s="0"/>
      <c r="SXN75" s="0"/>
      <c r="SXO75" s="0"/>
      <c r="SXP75" s="0"/>
      <c r="SXQ75" s="0"/>
      <c r="SXR75" s="0"/>
      <c r="SXS75" s="0"/>
      <c r="SXT75" s="0"/>
      <c r="SXU75" s="0"/>
      <c r="SXV75" s="0"/>
      <c r="SXW75" s="0"/>
      <c r="SXX75" s="0"/>
      <c r="SXY75" s="0"/>
      <c r="SXZ75" s="0"/>
      <c r="SYA75" s="0"/>
      <c r="SYB75" s="0"/>
      <c r="SYC75" s="0"/>
      <c r="SYD75" s="0"/>
      <c r="SYE75" s="0"/>
      <c r="SYF75" s="0"/>
      <c r="SYG75" s="0"/>
      <c r="SYH75" s="0"/>
      <c r="SYI75" s="0"/>
      <c r="SYJ75" s="0"/>
      <c r="SYK75" s="0"/>
      <c r="SYL75" s="0"/>
      <c r="SYM75" s="0"/>
      <c r="SYN75" s="0"/>
      <c r="SYO75" s="0"/>
      <c r="SYP75" s="0"/>
      <c r="SYQ75" s="0"/>
      <c r="SYR75" s="0"/>
      <c r="SYS75" s="0"/>
      <c r="SYT75" s="0"/>
      <c r="SYU75" s="0"/>
      <c r="SYV75" s="0"/>
      <c r="SYW75" s="0"/>
      <c r="SYX75" s="0"/>
      <c r="SYY75" s="0"/>
      <c r="SYZ75" s="0"/>
      <c r="SZA75" s="0"/>
      <c r="SZB75" s="0"/>
      <c r="SZC75" s="0"/>
      <c r="SZD75" s="0"/>
      <c r="SZE75" s="0"/>
      <c r="SZF75" s="0"/>
      <c r="SZG75" s="0"/>
      <c r="SZH75" s="0"/>
      <c r="SZI75" s="0"/>
      <c r="SZJ75" s="0"/>
      <c r="SZK75" s="0"/>
      <c r="SZL75" s="0"/>
      <c r="SZM75" s="0"/>
      <c r="SZN75" s="0"/>
      <c r="SZO75" s="0"/>
      <c r="SZP75" s="0"/>
      <c r="SZQ75" s="0"/>
      <c r="SZR75" s="0"/>
      <c r="SZS75" s="0"/>
      <c r="SZT75" s="0"/>
      <c r="SZU75" s="0"/>
      <c r="SZV75" s="0"/>
      <c r="SZW75" s="0"/>
      <c r="SZX75" s="0"/>
      <c r="SZY75" s="0"/>
      <c r="SZZ75" s="0"/>
      <c r="TAA75" s="0"/>
      <c r="TAB75" s="0"/>
      <c r="TAC75" s="0"/>
      <c r="TAD75" s="0"/>
      <c r="TAE75" s="0"/>
      <c r="TAF75" s="0"/>
      <c r="TAG75" s="0"/>
      <c r="TAH75" s="0"/>
      <c r="TAI75" s="0"/>
      <c r="TAJ75" s="0"/>
      <c r="TAK75" s="0"/>
      <c r="TAL75" s="0"/>
      <c r="TAM75" s="0"/>
      <c r="TAN75" s="0"/>
      <c r="TAO75" s="0"/>
      <c r="TAP75" s="0"/>
      <c r="TAQ75" s="0"/>
      <c r="TAR75" s="0"/>
      <c r="TAS75" s="0"/>
      <c r="TAT75" s="0"/>
      <c r="TAU75" s="0"/>
      <c r="TAV75" s="0"/>
      <c r="TAW75" s="0"/>
      <c r="TAX75" s="0"/>
      <c r="TAY75" s="0"/>
      <c r="TAZ75" s="0"/>
      <c r="TBA75" s="0"/>
      <c r="TBB75" s="0"/>
      <c r="TBC75" s="0"/>
      <c r="TBD75" s="0"/>
      <c r="TBE75" s="0"/>
      <c r="TBF75" s="0"/>
      <c r="TBG75" s="0"/>
      <c r="TBH75" s="0"/>
      <c r="TBI75" s="0"/>
      <c r="TBJ75" s="0"/>
      <c r="TBK75" s="0"/>
      <c r="TBL75" s="0"/>
      <c r="TBM75" s="0"/>
      <c r="TBN75" s="0"/>
      <c r="TBO75" s="0"/>
      <c r="TBP75" s="0"/>
      <c r="TBQ75" s="0"/>
      <c r="TBR75" s="0"/>
      <c r="TBS75" s="0"/>
      <c r="TBT75" s="0"/>
      <c r="TBU75" s="0"/>
      <c r="TBV75" s="0"/>
      <c r="TBW75" s="0"/>
      <c r="TBX75" s="0"/>
      <c r="TBY75" s="0"/>
      <c r="TBZ75" s="0"/>
      <c r="TCA75" s="0"/>
      <c r="TCB75" s="0"/>
      <c r="TCC75" s="0"/>
      <c r="TCD75" s="0"/>
      <c r="TCE75" s="0"/>
      <c r="TCF75" s="0"/>
      <c r="TCG75" s="0"/>
      <c r="TCH75" s="0"/>
      <c r="TCI75" s="0"/>
      <c r="TCJ75" s="0"/>
      <c r="TCK75" s="0"/>
      <c r="TCL75" s="0"/>
      <c r="TCM75" s="0"/>
      <c r="TCN75" s="0"/>
      <c r="TCO75" s="0"/>
      <c r="TCP75" s="0"/>
      <c r="TCQ75" s="0"/>
      <c r="TCR75" s="0"/>
      <c r="TCS75" s="0"/>
      <c r="TCT75" s="0"/>
      <c r="TCU75" s="0"/>
      <c r="TCV75" s="0"/>
      <c r="TCW75" s="0"/>
      <c r="TCX75" s="0"/>
      <c r="TCY75" s="0"/>
      <c r="TCZ75" s="0"/>
      <c r="TDA75" s="0"/>
      <c r="TDB75" s="0"/>
      <c r="TDC75" s="0"/>
      <c r="TDD75" s="0"/>
      <c r="TDE75" s="0"/>
      <c r="TDF75" s="0"/>
      <c r="TDG75" s="0"/>
      <c r="TDH75" s="0"/>
      <c r="TDI75" s="0"/>
      <c r="TDJ75" s="0"/>
      <c r="TDK75" s="0"/>
      <c r="TDL75" s="0"/>
      <c r="TDM75" s="0"/>
      <c r="TDN75" s="0"/>
      <c r="TDO75" s="0"/>
      <c r="TDP75" s="0"/>
      <c r="TDQ75" s="0"/>
      <c r="TDR75" s="0"/>
      <c r="TDS75" s="0"/>
      <c r="TDT75" s="0"/>
      <c r="TDU75" s="0"/>
      <c r="TDV75" s="0"/>
      <c r="TDW75" s="0"/>
      <c r="TDX75" s="0"/>
      <c r="TDY75" s="0"/>
      <c r="TDZ75" s="0"/>
      <c r="TEA75" s="0"/>
      <c r="TEB75" s="0"/>
      <c r="TEC75" s="0"/>
      <c r="TED75" s="0"/>
      <c r="TEE75" s="0"/>
      <c r="TEF75" s="0"/>
      <c r="TEG75" s="0"/>
      <c r="TEH75" s="0"/>
      <c r="TEI75" s="0"/>
      <c r="TEJ75" s="0"/>
      <c r="TEK75" s="0"/>
      <c r="TEL75" s="0"/>
      <c r="TEM75" s="0"/>
      <c r="TEN75" s="0"/>
      <c r="TEO75" s="0"/>
      <c r="TEP75" s="0"/>
      <c r="TEQ75" s="0"/>
      <c r="TER75" s="0"/>
      <c r="TES75" s="0"/>
      <c r="TET75" s="0"/>
      <c r="TEU75" s="0"/>
      <c r="TEV75" s="0"/>
      <c r="TEW75" s="0"/>
      <c r="TEX75" s="0"/>
      <c r="TEY75" s="0"/>
      <c r="TEZ75" s="0"/>
      <c r="TFA75" s="0"/>
      <c r="TFB75" s="0"/>
      <c r="TFC75" s="0"/>
      <c r="TFD75" s="0"/>
      <c r="TFE75" s="0"/>
      <c r="TFF75" s="0"/>
      <c r="TFG75" s="0"/>
      <c r="TFH75" s="0"/>
      <c r="TFI75" s="0"/>
      <c r="TFJ75" s="0"/>
      <c r="TFK75" s="0"/>
      <c r="TFL75" s="0"/>
      <c r="TFM75" s="0"/>
      <c r="TFN75" s="0"/>
      <c r="TFO75" s="0"/>
      <c r="TFP75" s="0"/>
      <c r="TFQ75" s="0"/>
      <c r="TFR75" s="0"/>
      <c r="TFS75" s="0"/>
      <c r="TFT75" s="0"/>
      <c r="TFU75" s="0"/>
      <c r="TFV75" s="0"/>
      <c r="TFW75" s="0"/>
      <c r="TFX75" s="0"/>
      <c r="TFY75" s="0"/>
      <c r="TFZ75" s="0"/>
      <c r="TGA75" s="0"/>
      <c r="TGB75" s="0"/>
      <c r="TGC75" s="0"/>
      <c r="TGD75" s="0"/>
      <c r="TGE75" s="0"/>
      <c r="TGF75" s="0"/>
      <c r="TGG75" s="0"/>
      <c r="TGH75" s="0"/>
      <c r="TGI75" s="0"/>
      <c r="TGJ75" s="0"/>
      <c r="TGK75" s="0"/>
      <c r="TGL75" s="0"/>
      <c r="TGM75" s="0"/>
      <c r="TGN75" s="0"/>
      <c r="TGO75" s="0"/>
      <c r="TGP75" s="0"/>
      <c r="TGQ75" s="0"/>
      <c r="TGR75" s="0"/>
      <c r="TGS75" s="0"/>
      <c r="TGT75" s="0"/>
      <c r="TGU75" s="0"/>
      <c r="TGV75" s="0"/>
      <c r="TGW75" s="0"/>
      <c r="TGX75" s="0"/>
      <c r="TGY75" s="0"/>
      <c r="TGZ75" s="0"/>
      <c r="THA75" s="0"/>
      <c r="THB75" s="0"/>
      <c r="THC75" s="0"/>
      <c r="THD75" s="0"/>
      <c r="THE75" s="0"/>
      <c r="THF75" s="0"/>
      <c r="THG75" s="0"/>
      <c r="THH75" s="0"/>
      <c r="THI75" s="0"/>
      <c r="THJ75" s="0"/>
      <c r="THK75" s="0"/>
      <c r="THL75" s="0"/>
      <c r="THM75" s="0"/>
      <c r="THN75" s="0"/>
      <c r="THO75" s="0"/>
      <c r="THP75" s="0"/>
      <c r="THQ75" s="0"/>
      <c r="THR75" s="0"/>
      <c r="THS75" s="0"/>
      <c r="THT75" s="0"/>
      <c r="THU75" s="0"/>
      <c r="THV75" s="0"/>
      <c r="THW75" s="0"/>
      <c r="THX75" s="0"/>
      <c r="THY75" s="0"/>
      <c r="THZ75" s="0"/>
      <c r="TIA75" s="0"/>
      <c r="TIB75" s="0"/>
      <c r="TIC75" s="0"/>
      <c r="TID75" s="0"/>
      <c r="TIE75" s="0"/>
      <c r="TIF75" s="0"/>
      <c r="TIG75" s="0"/>
      <c r="TIH75" s="0"/>
      <c r="TII75" s="0"/>
      <c r="TIJ75" s="0"/>
      <c r="TIK75" s="0"/>
      <c r="TIL75" s="0"/>
      <c r="TIM75" s="0"/>
      <c r="TIN75" s="0"/>
      <c r="TIO75" s="0"/>
      <c r="TIP75" s="0"/>
      <c r="TIQ75" s="0"/>
      <c r="TIR75" s="0"/>
      <c r="TIS75" s="0"/>
      <c r="TIT75" s="0"/>
      <c r="TIU75" s="0"/>
      <c r="TIV75" s="0"/>
      <c r="TIW75" s="0"/>
      <c r="TIX75" s="0"/>
      <c r="TIY75" s="0"/>
      <c r="TIZ75" s="0"/>
      <c r="TJA75" s="0"/>
      <c r="TJB75" s="0"/>
      <c r="TJC75" s="0"/>
      <c r="TJD75" s="0"/>
      <c r="TJE75" s="0"/>
      <c r="TJF75" s="0"/>
      <c r="TJG75" s="0"/>
      <c r="TJH75" s="0"/>
      <c r="TJI75" s="0"/>
      <c r="TJJ75" s="0"/>
      <c r="TJK75" s="0"/>
      <c r="TJL75" s="0"/>
      <c r="TJM75" s="0"/>
      <c r="TJN75" s="0"/>
      <c r="TJO75" s="0"/>
      <c r="TJP75" s="0"/>
      <c r="TJQ75" s="0"/>
      <c r="TJR75" s="0"/>
      <c r="TJS75" s="0"/>
      <c r="TJT75" s="0"/>
      <c r="TJU75" s="0"/>
      <c r="TJV75" s="0"/>
      <c r="TJW75" s="0"/>
      <c r="TJX75" s="0"/>
      <c r="TJY75" s="0"/>
      <c r="TJZ75" s="0"/>
      <c r="TKA75" s="0"/>
      <c r="TKB75" s="0"/>
      <c r="TKC75" s="0"/>
      <c r="TKD75" s="0"/>
      <c r="TKE75" s="0"/>
      <c r="TKF75" s="0"/>
      <c r="TKG75" s="0"/>
      <c r="TKH75" s="0"/>
      <c r="TKI75" s="0"/>
      <c r="TKJ75" s="0"/>
      <c r="TKK75" s="0"/>
      <c r="TKL75" s="0"/>
      <c r="TKM75" s="0"/>
      <c r="TKN75" s="0"/>
      <c r="TKO75" s="0"/>
      <c r="TKP75" s="0"/>
      <c r="TKQ75" s="0"/>
      <c r="TKR75" s="0"/>
      <c r="TKS75" s="0"/>
      <c r="TKT75" s="0"/>
      <c r="TKU75" s="0"/>
      <c r="TKV75" s="0"/>
      <c r="TKW75" s="0"/>
      <c r="TKX75" s="0"/>
      <c r="TKY75" s="0"/>
      <c r="TKZ75" s="0"/>
      <c r="TLA75" s="0"/>
      <c r="TLB75" s="0"/>
      <c r="TLC75" s="0"/>
      <c r="TLD75" s="0"/>
      <c r="TLE75" s="0"/>
      <c r="TLF75" s="0"/>
      <c r="TLG75" s="0"/>
      <c r="TLH75" s="0"/>
      <c r="TLI75" s="0"/>
      <c r="TLJ75" s="0"/>
      <c r="TLK75" s="0"/>
      <c r="TLL75" s="0"/>
      <c r="TLM75" s="0"/>
      <c r="TLN75" s="0"/>
      <c r="TLO75" s="0"/>
      <c r="TLP75" s="0"/>
      <c r="TLQ75" s="0"/>
      <c r="TLR75" s="0"/>
      <c r="TLS75" s="0"/>
      <c r="TLT75" s="0"/>
      <c r="TLU75" s="0"/>
      <c r="TLV75" s="0"/>
      <c r="TLW75" s="0"/>
      <c r="TLX75" s="0"/>
      <c r="TLY75" s="0"/>
      <c r="TLZ75" s="0"/>
      <c r="TMA75" s="0"/>
      <c r="TMB75" s="0"/>
      <c r="TMC75" s="0"/>
      <c r="TMD75" s="0"/>
      <c r="TME75" s="0"/>
      <c r="TMF75" s="0"/>
      <c r="TMG75" s="0"/>
      <c r="TMH75" s="0"/>
      <c r="TMI75" s="0"/>
      <c r="TMJ75" s="0"/>
      <c r="TMK75" s="0"/>
      <c r="TML75" s="0"/>
      <c r="TMM75" s="0"/>
      <c r="TMN75" s="0"/>
      <c r="TMO75" s="0"/>
      <c r="TMP75" s="0"/>
      <c r="TMQ75" s="0"/>
      <c r="TMR75" s="0"/>
      <c r="TMS75" s="0"/>
      <c r="TMT75" s="0"/>
      <c r="TMU75" s="0"/>
      <c r="TMV75" s="0"/>
      <c r="TMW75" s="0"/>
      <c r="TMX75" s="0"/>
      <c r="TMY75" s="0"/>
      <c r="TMZ75" s="0"/>
      <c r="TNA75" s="0"/>
      <c r="TNB75" s="0"/>
      <c r="TNC75" s="0"/>
      <c r="TND75" s="0"/>
      <c r="TNE75" s="0"/>
      <c r="TNF75" s="0"/>
      <c r="TNG75" s="0"/>
      <c r="TNH75" s="0"/>
      <c r="TNI75" s="0"/>
      <c r="TNJ75" s="0"/>
      <c r="TNK75" s="0"/>
      <c r="TNL75" s="0"/>
      <c r="TNM75" s="0"/>
      <c r="TNN75" s="0"/>
      <c r="TNO75" s="0"/>
      <c r="TNP75" s="0"/>
      <c r="TNQ75" s="0"/>
      <c r="TNR75" s="0"/>
      <c r="TNS75" s="0"/>
      <c r="TNT75" s="0"/>
      <c r="TNU75" s="0"/>
      <c r="TNV75" s="0"/>
      <c r="TNW75" s="0"/>
      <c r="TNX75" s="0"/>
      <c r="TNY75" s="0"/>
      <c r="TNZ75" s="0"/>
      <c r="TOA75" s="0"/>
      <c r="TOB75" s="0"/>
      <c r="TOC75" s="0"/>
      <c r="TOD75" s="0"/>
      <c r="TOE75" s="0"/>
      <c r="TOF75" s="0"/>
      <c r="TOG75" s="0"/>
      <c r="TOH75" s="0"/>
      <c r="TOI75" s="0"/>
      <c r="TOJ75" s="0"/>
      <c r="TOK75" s="0"/>
      <c r="TOL75" s="0"/>
      <c r="TOM75" s="0"/>
      <c r="TON75" s="0"/>
      <c r="TOO75" s="0"/>
      <c r="TOP75" s="0"/>
      <c r="TOQ75" s="0"/>
      <c r="TOR75" s="0"/>
      <c r="TOS75" s="0"/>
      <c r="TOT75" s="0"/>
      <c r="TOU75" s="0"/>
      <c r="TOV75" s="0"/>
      <c r="TOW75" s="0"/>
      <c r="TOX75" s="0"/>
      <c r="TOY75" s="0"/>
      <c r="TOZ75" s="0"/>
      <c r="TPA75" s="0"/>
      <c r="TPB75" s="0"/>
      <c r="TPC75" s="0"/>
      <c r="TPD75" s="0"/>
      <c r="TPE75" s="0"/>
      <c r="TPF75" s="0"/>
      <c r="TPG75" s="0"/>
      <c r="TPH75" s="0"/>
      <c r="TPI75" s="0"/>
      <c r="TPJ75" s="0"/>
      <c r="TPK75" s="0"/>
      <c r="TPL75" s="0"/>
      <c r="TPM75" s="0"/>
      <c r="TPN75" s="0"/>
      <c r="TPO75" s="0"/>
      <c r="TPP75" s="0"/>
      <c r="TPQ75" s="0"/>
      <c r="TPR75" s="0"/>
      <c r="TPS75" s="0"/>
      <c r="TPT75" s="0"/>
      <c r="TPU75" s="0"/>
      <c r="TPV75" s="0"/>
      <c r="TPW75" s="0"/>
      <c r="TPX75" s="0"/>
      <c r="TPY75" s="0"/>
      <c r="TPZ75" s="0"/>
      <c r="TQA75" s="0"/>
      <c r="TQB75" s="0"/>
      <c r="TQC75" s="0"/>
      <c r="TQD75" s="0"/>
      <c r="TQE75" s="0"/>
      <c r="TQF75" s="0"/>
      <c r="TQG75" s="0"/>
      <c r="TQH75" s="0"/>
      <c r="TQI75" s="0"/>
      <c r="TQJ75" s="0"/>
      <c r="TQK75" s="0"/>
      <c r="TQL75" s="0"/>
      <c r="TQM75" s="0"/>
      <c r="TQN75" s="0"/>
      <c r="TQO75" s="0"/>
      <c r="TQP75" s="0"/>
      <c r="TQQ75" s="0"/>
      <c r="TQR75" s="0"/>
      <c r="TQS75" s="0"/>
      <c r="TQT75" s="0"/>
      <c r="TQU75" s="0"/>
      <c r="TQV75" s="0"/>
      <c r="TQW75" s="0"/>
      <c r="TQX75" s="0"/>
      <c r="TQY75" s="0"/>
      <c r="TQZ75" s="0"/>
      <c r="TRA75" s="0"/>
      <c r="TRB75" s="0"/>
      <c r="TRC75" s="0"/>
      <c r="TRD75" s="0"/>
      <c r="TRE75" s="0"/>
      <c r="TRF75" s="0"/>
      <c r="TRG75" s="0"/>
      <c r="TRH75" s="0"/>
      <c r="TRI75" s="0"/>
      <c r="TRJ75" s="0"/>
      <c r="TRK75" s="0"/>
      <c r="TRL75" s="0"/>
      <c r="TRM75" s="0"/>
      <c r="TRN75" s="0"/>
      <c r="TRO75" s="0"/>
      <c r="TRP75" s="0"/>
      <c r="TRQ75" s="0"/>
      <c r="TRR75" s="0"/>
      <c r="TRS75" s="0"/>
      <c r="TRT75" s="0"/>
      <c r="TRU75" s="0"/>
      <c r="TRV75" s="0"/>
      <c r="TRW75" s="0"/>
      <c r="TRX75" s="0"/>
      <c r="TRY75" s="0"/>
      <c r="TRZ75" s="0"/>
      <c r="TSA75" s="0"/>
      <c r="TSB75" s="0"/>
      <c r="TSC75" s="0"/>
      <c r="TSD75" s="0"/>
      <c r="TSE75" s="0"/>
      <c r="TSF75" s="0"/>
      <c r="TSG75" s="0"/>
      <c r="TSH75" s="0"/>
      <c r="TSI75" s="0"/>
      <c r="TSJ75" s="0"/>
      <c r="TSK75" s="0"/>
      <c r="TSL75" s="0"/>
      <c r="TSM75" s="0"/>
      <c r="TSN75" s="0"/>
      <c r="TSO75" s="0"/>
      <c r="TSP75" s="0"/>
      <c r="TSQ75" s="0"/>
      <c r="TSR75" s="0"/>
      <c r="TSS75" s="0"/>
      <c r="TST75" s="0"/>
      <c r="TSU75" s="0"/>
      <c r="TSV75" s="0"/>
      <c r="TSW75" s="0"/>
      <c r="TSX75" s="0"/>
      <c r="TSY75" s="0"/>
      <c r="TSZ75" s="0"/>
      <c r="TTA75" s="0"/>
      <c r="TTB75" s="0"/>
      <c r="TTC75" s="0"/>
      <c r="TTD75" s="0"/>
      <c r="TTE75" s="0"/>
      <c r="TTF75" s="0"/>
      <c r="TTG75" s="0"/>
      <c r="TTH75" s="0"/>
      <c r="TTI75" s="0"/>
      <c r="TTJ75" s="0"/>
      <c r="TTK75" s="0"/>
      <c r="TTL75" s="0"/>
      <c r="TTM75" s="0"/>
      <c r="TTN75" s="0"/>
      <c r="TTO75" s="0"/>
      <c r="TTP75" s="0"/>
      <c r="TTQ75" s="0"/>
      <c r="TTR75" s="0"/>
      <c r="TTS75" s="0"/>
      <c r="TTT75" s="0"/>
      <c r="TTU75" s="0"/>
      <c r="TTV75" s="0"/>
      <c r="TTW75" s="0"/>
      <c r="TTX75" s="0"/>
      <c r="TTY75" s="0"/>
      <c r="TTZ75" s="0"/>
      <c r="TUA75" s="0"/>
      <c r="TUB75" s="0"/>
      <c r="TUC75" s="0"/>
      <c r="TUD75" s="0"/>
      <c r="TUE75" s="0"/>
      <c r="TUF75" s="0"/>
      <c r="TUG75" s="0"/>
      <c r="TUH75" s="0"/>
      <c r="TUI75" s="0"/>
      <c r="TUJ75" s="0"/>
      <c r="TUK75" s="0"/>
      <c r="TUL75" s="0"/>
      <c r="TUM75" s="0"/>
      <c r="TUN75" s="0"/>
      <c r="TUO75" s="0"/>
      <c r="TUP75" s="0"/>
      <c r="TUQ75" s="0"/>
      <c r="TUR75" s="0"/>
      <c r="TUS75" s="0"/>
      <c r="TUT75" s="0"/>
      <c r="TUU75" s="0"/>
      <c r="TUV75" s="0"/>
      <c r="TUW75" s="0"/>
      <c r="TUX75" s="0"/>
      <c r="TUY75" s="0"/>
      <c r="TUZ75" s="0"/>
      <c r="TVA75" s="0"/>
      <c r="TVB75" s="0"/>
      <c r="TVC75" s="0"/>
      <c r="TVD75" s="0"/>
      <c r="TVE75" s="0"/>
      <c r="TVF75" s="0"/>
      <c r="TVG75" s="0"/>
      <c r="TVH75" s="0"/>
      <c r="TVI75" s="0"/>
      <c r="TVJ75" s="0"/>
      <c r="TVK75" s="0"/>
      <c r="TVL75" s="0"/>
      <c r="TVM75" s="0"/>
      <c r="TVN75" s="0"/>
      <c r="TVO75" s="0"/>
      <c r="TVP75" s="0"/>
      <c r="TVQ75" s="0"/>
      <c r="TVR75" s="0"/>
      <c r="TVS75" s="0"/>
      <c r="TVT75" s="0"/>
      <c r="TVU75" s="0"/>
      <c r="TVV75" s="0"/>
      <c r="TVW75" s="0"/>
      <c r="TVX75" s="0"/>
      <c r="TVY75" s="0"/>
      <c r="TVZ75" s="0"/>
      <c r="TWA75" s="0"/>
      <c r="TWB75" s="0"/>
      <c r="TWC75" s="0"/>
      <c r="TWD75" s="0"/>
      <c r="TWE75" s="0"/>
      <c r="TWF75" s="0"/>
      <c r="TWG75" s="0"/>
      <c r="TWH75" s="0"/>
      <c r="TWI75" s="0"/>
      <c r="TWJ75" s="0"/>
      <c r="TWK75" s="0"/>
      <c r="TWL75" s="0"/>
      <c r="TWM75" s="0"/>
      <c r="TWN75" s="0"/>
      <c r="TWO75" s="0"/>
      <c r="TWP75" s="0"/>
      <c r="TWQ75" s="0"/>
      <c r="TWR75" s="0"/>
      <c r="TWS75" s="0"/>
      <c r="TWT75" s="0"/>
      <c r="TWU75" s="0"/>
      <c r="TWV75" s="0"/>
      <c r="TWW75" s="0"/>
      <c r="TWX75" s="0"/>
      <c r="TWY75" s="0"/>
      <c r="TWZ75" s="0"/>
      <c r="TXA75" s="0"/>
      <c r="TXB75" s="0"/>
      <c r="TXC75" s="0"/>
      <c r="TXD75" s="0"/>
      <c r="TXE75" s="0"/>
      <c r="TXF75" s="0"/>
      <c r="TXG75" s="0"/>
      <c r="TXH75" s="0"/>
      <c r="TXI75" s="0"/>
      <c r="TXJ75" s="0"/>
      <c r="TXK75" s="0"/>
      <c r="TXL75" s="0"/>
      <c r="TXM75" s="0"/>
      <c r="TXN75" s="0"/>
      <c r="TXO75" s="0"/>
      <c r="TXP75" s="0"/>
      <c r="TXQ75" s="0"/>
      <c r="TXR75" s="0"/>
      <c r="TXS75" s="0"/>
      <c r="TXT75" s="0"/>
      <c r="TXU75" s="0"/>
      <c r="TXV75" s="0"/>
      <c r="TXW75" s="0"/>
      <c r="TXX75" s="0"/>
      <c r="TXY75" s="0"/>
      <c r="TXZ75" s="0"/>
      <c r="TYA75" s="0"/>
      <c r="TYB75" s="0"/>
      <c r="TYC75" s="0"/>
      <c r="TYD75" s="0"/>
      <c r="TYE75" s="0"/>
      <c r="TYF75" s="0"/>
      <c r="TYG75" s="0"/>
      <c r="TYH75" s="0"/>
      <c r="TYI75" s="0"/>
      <c r="TYJ75" s="0"/>
      <c r="TYK75" s="0"/>
      <c r="TYL75" s="0"/>
      <c r="TYM75" s="0"/>
      <c r="TYN75" s="0"/>
      <c r="TYO75" s="0"/>
      <c r="TYP75" s="0"/>
      <c r="TYQ75" s="0"/>
      <c r="TYR75" s="0"/>
      <c r="TYS75" s="0"/>
      <c r="TYT75" s="0"/>
      <c r="TYU75" s="0"/>
      <c r="TYV75" s="0"/>
      <c r="TYW75" s="0"/>
      <c r="TYX75" s="0"/>
      <c r="TYY75" s="0"/>
      <c r="TYZ75" s="0"/>
      <c r="TZA75" s="0"/>
      <c r="TZB75" s="0"/>
      <c r="TZC75" s="0"/>
      <c r="TZD75" s="0"/>
      <c r="TZE75" s="0"/>
      <c r="TZF75" s="0"/>
      <c r="TZG75" s="0"/>
      <c r="TZH75" s="0"/>
      <c r="TZI75" s="0"/>
      <c r="TZJ75" s="0"/>
      <c r="TZK75" s="0"/>
      <c r="TZL75" s="0"/>
      <c r="TZM75" s="0"/>
      <c r="TZN75" s="0"/>
      <c r="TZO75" s="0"/>
      <c r="TZP75" s="0"/>
      <c r="TZQ75" s="0"/>
      <c r="TZR75" s="0"/>
      <c r="TZS75" s="0"/>
      <c r="TZT75" s="0"/>
      <c r="TZU75" s="0"/>
      <c r="TZV75" s="0"/>
      <c r="TZW75" s="0"/>
      <c r="TZX75" s="0"/>
      <c r="TZY75" s="0"/>
      <c r="TZZ75" s="0"/>
      <c r="UAA75" s="0"/>
      <c r="UAB75" s="0"/>
      <c r="UAC75" s="0"/>
      <c r="UAD75" s="0"/>
      <c r="UAE75" s="0"/>
      <c r="UAF75" s="0"/>
      <c r="UAG75" s="0"/>
      <c r="UAH75" s="0"/>
      <c r="UAI75" s="0"/>
      <c r="UAJ75" s="0"/>
      <c r="UAK75" s="0"/>
      <c r="UAL75" s="0"/>
      <c r="UAM75" s="0"/>
      <c r="UAN75" s="0"/>
      <c r="UAO75" s="0"/>
      <c r="UAP75" s="0"/>
      <c r="UAQ75" s="0"/>
      <c r="UAR75" s="0"/>
      <c r="UAS75" s="0"/>
      <c r="UAT75" s="0"/>
      <c r="UAU75" s="0"/>
      <c r="UAV75" s="0"/>
      <c r="UAW75" s="0"/>
      <c r="UAX75" s="0"/>
      <c r="UAY75" s="0"/>
      <c r="UAZ75" s="0"/>
      <c r="UBA75" s="0"/>
      <c r="UBB75" s="0"/>
      <c r="UBC75" s="0"/>
      <c r="UBD75" s="0"/>
      <c r="UBE75" s="0"/>
      <c r="UBF75" s="0"/>
      <c r="UBG75" s="0"/>
      <c r="UBH75" s="0"/>
      <c r="UBI75" s="0"/>
      <c r="UBJ75" s="0"/>
      <c r="UBK75" s="0"/>
      <c r="UBL75" s="0"/>
      <c r="UBM75" s="0"/>
      <c r="UBN75" s="0"/>
      <c r="UBO75" s="0"/>
      <c r="UBP75" s="0"/>
      <c r="UBQ75" s="0"/>
      <c r="UBR75" s="0"/>
      <c r="UBS75" s="0"/>
      <c r="UBT75" s="0"/>
      <c r="UBU75" s="0"/>
      <c r="UBV75" s="0"/>
      <c r="UBW75" s="0"/>
      <c r="UBX75" s="0"/>
      <c r="UBY75" s="0"/>
      <c r="UBZ75" s="0"/>
      <c r="UCA75" s="0"/>
      <c r="UCB75" s="0"/>
      <c r="UCC75" s="0"/>
      <c r="UCD75" s="0"/>
      <c r="UCE75" s="0"/>
      <c r="UCF75" s="0"/>
      <c r="UCG75" s="0"/>
      <c r="UCH75" s="0"/>
      <c r="UCI75" s="0"/>
      <c r="UCJ75" s="0"/>
      <c r="UCK75" s="0"/>
      <c r="UCL75" s="0"/>
      <c r="UCM75" s="0"/>
      <c r="UCN75" s="0"/>
      <c r="UCO75" s="0"/>
      <c r="UCP75" s="0"/>
      <c r="UCQ75" s="0"/>
      <c r="UCR75" s="0"/>
      <c r="UCS75" s="0"/>
      <c r="UCT75" s="0"/>
      <c r="UCU75" s="0"/>
      <c r="UCV75" s="0"/>
      <c r="UCW75" s="0"/>
      <c r="UCX75" s="0"/>
      <c r="UCY75" s="0"/>
      <c r="UCZ75" s="0"/>
      <c r="UDA75" s="0"/>
      <c r="UDB75" s="0"/>
      <c r="UDC75" s="0"/>
      <c r="UDD75" s="0"/>
      <c r="UDE75" s="0"/>
      <c r="UDF75" s="0"/>
      <c r="UDG75" s="0"/>
      <c r="UDH75" s="0"/>
      <c r="UDI75" s="0"/>
      <c r="UDJ75" s="0"/>
      <c r="UDK75" s="0"/>
      <c r="UDL75" s="0"/>
      <c r="UDM75" s="0"/>
      <c r="UDN75" s="0"/>
      <c r="UDO75" s="0"/>
      <c r="UDP75" s="0"/>
      <c r="UDQ75" s="0"/>
      <c r="UDR75" s="0"/>
      <c r="UDS75" s="0"/>
      <c r="UDT75" s="0"/>
      <c r="UDU75" s="0"/>
      <c r="UDV75" s="0"/>
      <c r="UDW75" s="0"/>
      <c r="UDX75" s="0"/>
      <c r="UDY75" s="0"/>
      <c r="UDZ75" s="0"/>
      <c r="UEA75" s="0"/>
      <c r="UEB75" s="0"/>
      <c r="UEC75" s="0"/>
      <c r="UED75" s="0"/>
      <c r="UEE75" s="0"/>
      <c r="UEF75" s="0"/>
      <c r="UEG75" s="0"/>
      <c r="UEH75" s="0"/>
      <c r="UEI75" s="0"/>
      <c r="UEJ75" s="0"/>
      <c r="UEK75" s="0"/>
      <c r="UEL75" s="0"/>
      <c r="UEM75" s="0"/>
      <c r="UEN75" s="0"/>
      <c r="UEO75" s="0"/>
      <c r="UEP75" s="0"/>
      <c r="UEQ75" s="0"/>
      <c r="UER75" s="0"/>
      <c r="UES75" s="0"/>
      <c r="UET75" s="0"/>
      <c r="UEU75" s="0"/>
      <c r="UEV75" s="0"/>
      <c r="UEW75" s="0"/>
      <c r="UEX75" s="0"/>
      <c r="UEY75" s="0"/>
      <c r="UEZ75" s="0"/>
      <c r="UFA75" s="0"/>
      <c r="UFB75" s="0"/>
      <c r="UFC75" s="0"/>
      <c r="UFD75" s="0"/>
      <c r="UFE75" s="0"/>
      <c r="UFF75" s="0"/>
      <c r="UFG75" s="0"/>
      <c r="UFH75" s="0"/>
      <c r="UFI75" s="0"/>
      <c r="UFJ75" s="0"/>
      <c r="UFK75" s="0"/>
      <c r="UFL75" s="0"/>
      <c r="UFM75" s="0"/>
      <c r="UFN75" s="0"/>
      <c r="UFO75" s="0"/>
      <c r="UFP75" s="0"/>
      <c r="UFQ75" s="0"/>
      <c r="UFR75" s="0"/>
      <c r="UFS75" s="0"/>
      <c r="UFT75" s="0"/>
      <c r="UFU75" s="0"/>
      <c r="UFV75" s="0"/>
      <c r="UFW75" s="0"/>
      <c r="UFX75" s="0"/>
      <c r="UFY75" s="0"/>
      <c r="UFZ75" s="0"/>
      <c r="UGA75" s="0"/>
      <c r="UGB75" s="0"/>
      <c r="UGC75" s="0"/>
      <c r="UGD75" s="0"/>
      <c r="UGE75" s="0"/>
      <c r="UGF75" s="0"/>
      <c r="UGG75" s="0"/>
      <c r="UGH75" s="0"/>
      <c r="UGI75" s="0"/>
      <c r="UGJ75" s="0"/>
      <c r="UGK75" s="0"/>
      <c r="UGL75" s="0"/>
      <c r="UGM75" s="0"/>
      <c r="UGN75" s="0"/>
      <c r="UGO75" s="0"/>
      <c r="UGP75" s="0"/>
      <c r="UGQ75" s="0"/>
      <c r="UGR75" s="0"/>
      <c r="UGS75" s="0"/>
      <c r="UGT75" s="0"/>
      <c r="UGU75" s="0"/>
      <c r="UGV75" s="0"/>
      <c r="UGW75" s="0"/>
      <c r="UGX75" s="0"/>
      <c r="UGY75" s="0"/>
      <c r="UGZ75" s="0"/>
      <c r="UHA75" s="0"/>
      <c r="UHB75" s="0"/>
      <c r="UHC75" s="0"/>
      <c r="UHD75" s="0"/>
      <c r="UHE75" s="0"/>
      <c r="UHF75" s="0"/>
      <c r="UHG75" s="0"/>
      <c r="UHH75" s="0"/>
      <c r="UHI75" s="0"/>
      <c r="UHJ75" s="0"/>
      <c r="UHK75" s="0"/>
      <c r="UHL75" s="0"/>
      <c r="UHM75" s="0"/>
      <c r="UHN75" s="0"/>
      <c r="UHO75" s="0"/>
      <c r="UHP75" s="0"/>
      <c r="UHQ75" s="0"/>
      <c r="UHR75" s="0"/>
      <c r="UHS75" s="0"/>
      <c r="UHT75" s="0"/>
      <c r="UHU75" s="0"/>
      <c r="UHV75" s="0"/>
      <c r="UHW75" s="0"/>
      <c r="UHX75" s="0"/>
      <c r="UHY75" s="0"/>
      <c r="UHZ75" s="0"/>
      <c r="UIA75" s="0"/>
      <c r="UIB75" s="0"/>
      <c r="UIC75" s="0"/>
      <c r="UID75" s="0"/>
      <c r="UIE75" s="0"/>
      <c r="UIF75" s="0"/>
      <c r="UIG75" s="0"/>
      <c r="UIH75" s="0"/>
      <c r="UII75" s="0"/>
      <c r="UIJ75" s="0"/>
      <c r="UIK75" s="0"/>
      <c r="UIL75" s="0"/>
      <c r="UIM75" s="0"/>
      <c r="UIN75" s="0"/>
      <c r="UIO75" s="0"/>
      <c r="UIP75" s="0"/>
      <c r="UIQ75" s="0"/>
      <c r="UIR75" s="0"/>
      <c r="UIS75" s="0"/>
      <c r="UIT75" s="0"/>
      <c r="UIU75" s="0"/>
      <c r="UIV75" s="0"/>
      <c r="UIW75" s="0"/>
      <c r="UIX75" s="0"/>
      <c r="UIY75" s="0"/>
      <c r="UIZ75" s="0"/>
      <c r="UJA75" s="0"/>
      <c r="UJB75" s="0"/>
      <c r="UJC75" s="0"/>
      <c r="UJD75" s="0"/>
      <c r="UJE75" s="0"/>
      <c r="UJF75" s="0"/>
      <c r="UJG75" s="0"/>
      <c r="UJH75" s="0"/>
      <c r="UJI75" s="0"/>
      <c r="UJJ75" s="0"/>
      <c r="UJK75" s="0"/>
      <c r="UJL75" s="0"/>
      <c r="UJM75" s="0"/>
      <c r="UJN75" s="0"/>
      <c r="UJO75" s="0"/>
      <c r="UJP75" s="0"/>
      <c r="UJQ75" s="0"/>
      <c r="UJR75" s="0"/>
      <c r="UJS75" s="0"/>
      <c r="UJT75" s="0"/>
      <c r="UJU75" s="0"/>
      <c r="UJV75" s="0"/>
      <c r="UJW75" s="0"/>
      <c r="UJX75" s="0"/>
      <c r="UJY75" s="0"/>
      <c r="UJZ75" s="0"/>
      <c r="UKA75" s="0"/>
      <c r="UKB75" s="0"/>
      <c r="UKC75" s="0"/>
      <c r="UKD75" s="0"/>
      <c r="UKE75" s="0"/>
      <c r="UKF75" s="0"/>
      <c r="UKG75" s="0"/>
      <c r="UKH75" s="0"/>
      <c r="UKI75" s="0"/>
      <c r="UKJ75" s="0"/>
      <c r="UKK75" s="0"/>
      <c r="UKL75" s="0"/>
      <c r="UKM75" s="0"/>
      <c r="UKN75" s="0"/>
      <c r="UKO75" s="0"/>
      <c r="UKP75" s="0"/>
      <c r="UKQ75" s="0"/>
      <c r="UKR75" s="0"/>
      <c r="UKS75" s="0"/>
      <c r="UKT75" s="0"/>
      <c r="UKU75" s="0"/>
      <c r="UKV75" s="0"/>
      <c r="UKW75" s="0"/>
      <c r="UKX75" s="0"/>
      <c r="UKY75" s="0"/>
      <c r="UKZ75" s="0"/>
      <c r="ULA75" s="0"/>
      <c r="ULB75" s="0"/>
      <c r="ULC75" s="0"/>
      <c r="ULD75" s="0"/>
      <c r="ULE75" s="0"/>
      <c r="ULF75" s="0"/>
      <c r="ULG75" s="0"/>
      <c r="ULH75" s="0"/>
      <c r="ULI75" s="0"/>
      <c r="ULJ75" s="0"/>
      <c r="ULK75" s="0"/>
      <c r="ULL75" s="0"/>
      <c r="ULM75" s="0"/>
      <c r="ULN75" s="0"/>
      <c r="ULO75" s="0"/>
      <c r="ULP75" s="0"/>
      <c r="ULQ75" s="0"/>
      <c r="ULR75" s="0"/>
      <c r="ULS75" s="0"/>
      <c r="ULT75" s="0"/>
      <c r="ULU75" s="0"/>
      <c r="ULV75" s="0"/>
      <c r="ULW75" s="0"/>
      <c r="ULX75" s="0"/>
      <c r="ULY75" s="0"/>
      <c r="ULZ75" s="0"/>
      <c r="UMA75" s="0"/>
      <c r="UMB75" s="0"/>
      <c r="UMC75" s="0"/>
      <c r="UMD75" s="0"/>
      <c r="UME75" s="0"/>
      <c r="UMF75" s="0"/>
      <c r="UMG75" s="0"/>
      <c r="UMH75" s="0"/>
      <c r="UMI75" s="0"/>
      <c r="UMJ75" s="0"/>
      <c r="UMK75" s="0"/>
      <c r="UML75" s="0"/>
      <c r="UMM75" s="0"/>
      <c r="UMN75" s="0"/>
      <c r="UMO75" s="0"/>
      <c r="UMP75" s="0"/>
      <c r="UMQ75" s="0"/>
      <c r="UMR75" s="0"/>
      <c r="UMS75" s="0"/>
      <c r="UMT75" s="0"/>
      <c r="UMU75" s="0"/>
      <c r="UMV75" s="0"/>
      <c r="UMW75" s="0"/>
      <c r="UMX75" s="0"/>
      <c r="UMY75" s="0"/>
      <c r="UMZ75" s="0"/>
      <c r="UNA75" s="0"/>
      <c r="UNB75" s="0"/>
      <c r="UNC75" s="0"/>
      <c r="UND75" s="0"/>
      <c r="UNE75" s="0"/>
      <c r="UNF75" s="0"/>
      <c r="UNG75" s="0"/>
      <c r="UNH75" s="0"/>
      <c r="UNI75" s="0"/>
      <c r="UNJ75" s="0"/>
      <c r="UNK75" s="0"/>
      <c r="UNL75" s="0"/>
      <c r="UNM75" s="0"/>
      <c r="UNN75" s="0"/>
      <c r="UNO75" s="0"/>
      <c r="UNP75" s="0"/>
      <c r="UNQ75" s="0"/>
      <c r="UNR75" s="0"/>
      <c r="UNS75" s="0"/>
      <c r="UNT75" s="0"/>
      <c r="UNU75" s="0"/>
      <c r="UNV75" s="0"/>
      <c r="UNW75" s="0"/>
      <c r="UNX75" s="0"/>
      <c r="UNY75" s="0"/>
      <c r="UNZ75" s="0"/>
      <c r="UOA75" s="0"/>
      <c r="UOB75" s="0"/>
      <c r="UOC75" s="0"/>
      <c r="UOD75" s="0"/>
      <c r="UOE75" s="0"/>
      <c r="UOF75" s="0"/>
      <c r="UOG75" s="0"/>
      <c r="UOH75" s="0"/>
      <c r="UOI75" s="0"/>
      <c r="UOJ75" s="0"/>
      <c r="UOK75" s="0"/>
      <c r="UOL75" s="0"/>
      <c r="UOM75" s="0"/>
      <c r="UON75" s="0"/>
      <c r="UOO75" s="0"/>
      <c r="UOP75" s="0"/>
      <c r="UOQ75" s="0"/>
      <c r="UOR75" s="0"/>
      <c r="UOS75" s="0"/>
      <c r="UOT75" s="0"/>
      <c r="UOU75" s="0"/>
      <c r="UOV75" s="0"/>
      <c r="UOW75" s="0"/>
      <c r="UOX75" s="0"/>
      <c r="UOY75" s="0"/>
      <c r="UOZ75" s="0"/>
      <c r="UPA75" s="0"/>
      <c r="UPB75" s="0"/>
      <c r="UPC75" s="0"/>
      <c r="UPD75" s="0"/>
      <c r="UPE75" s="0"/>
      <c r="UPF75" s="0"/>
      <c r="UPG75" s="0"/>
      <c r="UPH75" s="0"/>
      <c r="UPI75" s="0"/>
      <c r="UPJ75" s="0"/>
      <c r="UPK75" s="0"/>
      <c r="UPL75" s="0"/>
      <c r="UPM75" s="0"/>
      <c r="UPN75" s="0"/>
      <c r="UPO75" s="0"/>
      <c r="UPP75" s="0"/>
      <c r="UPQ75" s="0"/>
      <c r="UPR75" s="0"/>
      <c r="UPS75" s="0"/>
      <c r="UPT75" s="0"/>
      <c r="UPU75" s="0"/>
      <c r="UPV75" s="0"/>
      <c r="UPW75" s="0"/>
      <c r="UPX75" s="0"/>
      <c r="UPY75" s="0"/>
      <c r="UPZ75" s="0"/>
      <c r="UQA75" s="0"/>
      <c r="UQB75" s="0"/>
      <c r="UQC75" s="0"/>
      <c r="UQD75" s="0"/>
      <c r="UQE75" s="0"/>
      <c r="UQF75" s="0"/>
      <c r="UQG75" s="0"/>
      <c r="UQH75" s="0"/>
      <c r="UQI75" s="0"/>
      <c r="UQJ75" s="0"/>
      <c r="UQK75" s="0"/>
      <c r="UQL75" s="0"/>
      <c r="UQM75" s="0"/>
      <c r="UQN75" s="0"/>
      <c r="UQO75" s="0"/>
      <c r="UQP75" s="0"/>
      <c r="UQQ75" s="0"/>
      <c r="UQR75" s="0"/>
      <c r="UQS75" s="0"/>
      <c r="UQT75" s="0"/>
      <c r="UQU75" s="0"/>
      <c r="UQV75" s="0"/>
      <c r="UQW75" s="0"/>
      <c r="UQX75" s="0"/>
      <c r="UQY75" s="0"/>
      <c r="UQZ75" s="0"/>
      <c r="URA75" s="0"/>
      <c r="URB75" s="0"/>
      <c r="URC75" s="0"/>
      <c r="URD75" s="0"/>
      <c r="URE75" s="0"/>
      <c r="URF75" s="0"/>
      <c r="URG75" s="0"/>
      <c r="URH75" s="0"/>
      <c r="URI75" s="0"/>
      <c r="URJ75" s="0"/>
      <c r="URK75" s="0"/>
      <c r="URL75" s="0"/>
      <c r="URM75" s="0"/>
      <c r="URN75" s="0"/>
      <c r="URO75" s="0"/>
      <c r="URP75" s="0"/>
      <c r="URQ75" s="0"/>
      <c r="URR75" s="0"/>
      <c r="URS75" s="0"/>
      <c r="URT75" s="0"/>
      <c r="URU75" s="0"/>
      <c r="URV75" s="0"/>
      <c r="URW75" s="0"/>
      <c r="URX75" s="0"/>
      <c r="URY75" s="0"/>
      <c r="URZ75" s="0"/>
      <c r="USA75" s="0"/>
      <c r="USB75" s="0"/>
      <c r="USC75" s="0"/>
      <c r="USD75" s="0"/>
      <c r="USE75" s="0"/>
      <c r="USF75" s="0"/>
      <c r="USG75" s="0"/>
      <c r="USH75" s="0"/>
      <c r="USI75" s="0"/>
      <c r="USJ75" s="0"/>
      <c r="USK75" s="0"/>
      <c r="USL75" s="0"/>
      <c r="USM75" s="0"/>
      <c r="USN75" s="0"/>
      <c r="USO75" s="0"/>
      <c r="USP75" s="0"/>
      <c r="USQ75" s="0"/>
      <c r="USR75" s="0"/>
      <c r="USS75" s="0"/>
      <c r="UST75" s="0"/>
      <c r="USU75" s="0"/>
      <c r="USV75" s="0"/>
      <c r="USW75" s="0"/>
      <c r="USX75" s="0"/>
      <c r="USY75" s="0"/>
      <c r="USZ75" s="0"/>
      <c r="UTA75" s="0"/>
      <c r="UTB75" s="0"/>
      <c r="UTC75" s="0"/>
      <c r="UTD75" s="0"/>
      <c r="UTE75" s="0"/>
      <c r="UTF75" s="0"/>
      <c r="UTG75" s="0"/>
      <c r="UTH75" s="0"/>
      <c r="UTI75" s="0"/>
      <c r="UTJ75" s="0"/>
      <c r="UTK75" s="0"/>
      <c r="UTL75" s="0"/>
      <c r="UTM75" s="0"/>
      <c r="UTN75" s="0"/>
      <c r="UTO75" s="0"/>
      <c r="UTP75" s="0"/>
      <c r="UTQ75" s="0"/>
      <c r="UTR75" s="0"/>
      <c r="UTS75" s="0"/>
      <c r="UTT75" s="0"/>
      <c r="UTU75" s="0"/>
      <c r="UTV75" s="0"/>
      <c r="UTW75" s="0"/>
      <c r="UTX75" s="0"/>
      <c r="UTY75" s="0"/>
      <c r="UTZ75" s="0"/>
      <c r="UUA75" s="0"/>
      <c r="UUB75" s="0"/>
      <c r="UUC75" s="0"/>
      <c r="UUD75" s="0"/>
      <c r="UUE75" s="0"/>
      <c r="UUF75" s="0"/>
      <c r="UUG75" s="0"/>
      <c r="UUH75" s="0"/>
      <c r="UUI75" s="0"/>
      <c r="UUJ75" s="0"/>
      <c r="UUK75" s="0"/>
      <c r="UUL75" s="0"/>
      <c r="UUM75" s="0"/>
      <c r="UUN75" s="0"/>
      <c r="UUO75" s="0"/>
      <c r="UUP75" s="0"/>
      <c r="UUQ75" s="0"/>
      <c r="UUR75" s="0"/>
      <c r="UUS75" s="0"/>
      <c r="UUT75" s="0"/>
      <c r="UUU75" s="0"/>
      <c r="UUV75" s="0"/>
      <c r="UUW75" s="0"/>
      <c r="UUX75" s="0"/>
      <c r="UUY75" s="0"/>
      <c r="UUZ75" s="0"/>
      <c r="UVA75" s="0"/>
      <c r="UVB75" s="0"/>
      <c r="UVC75" s="0"/>
      <c r="UVD75" s="0"/>
      <c r="UVE75" s="0"/>
      <c r="UVF75" s="0"/>
      <c r="UVG75" s="0"/>
      <c r="UVH75" s="0"/>
      <c r="UVI75" s="0"/>
      <c r="UVJ75" s="0"/>
      <c r="UVK75" s="0"/>
      <c r="UVL75" s="0"/>
      <c r="UVM75" s="0"/>
      <c r="UVN75" s="0"/>
      <c r="UVO75" s="0"/>
      <c r="UVP75" s="0"/>
      <c r="UVQ75" s="0"/>
      <c r="UVR75" s="0"/>
      <c r="UVS75" s="0"/>
      <c r="UVT75" s="0"/>
      <c r="UVU75" s="0"/>
      <c r="UVV75" s="0"/>
      <c r="UVW75" s="0"/>
      <c r="UVX75" s="0"/>
      <c r="UVY75" s="0"/>
      <c r="UVZ75" s="0"/>
      <c r="UWA75" s="0"/>
      <c r="UWB75" s="0"/>
      <c r="UWC75" s="0"/>
      <c r="UWD75" s="0"/>
      <c r="UWE75" s="0"/>
      <c r="UWF75" s="0"/>
      <c r="UWG75" s="0"/>
      <c r="UWH75" s="0"/>
      <c r="UWI75" s="0"/>
      <c r="UWJ75" s="0"/>
      <c r="UWK75" s="0"/>
      <c r="UWL75" s="0"/>
      <c r="UWM75" s="0"/>
      <c r="UWN75" s="0"/>
      <c r="UWO75" s="0"/>
      <c r="UWP75" s="0"/>
      <c r="UWQ75" s="0"/>
      <c r="UWR75" s="0"/>
      <c r="UWS75" s="0"/>
      <c r="UWT75" s="0"/>
      <c r="UWU75" s="0"/>
      <c r="UWV75" s="0"/>
      <c r="UWW75" s="0"/>
      <c r="UWX75" s="0"/>
      <c r="UWY75" s="0"/>
      <c r="UWZ75" s="0"/>
      <c r="UXA75" s="0"/>
      <c r="UXB75" s="0"/>
      <c r="UXC75" s="0"/>
      <c r="UXD75" s="0"/>
      <c r="UXE75" s="0"/>
      <c r="UXF75" s="0"/>
      <c r="UXG75" s="0"/>
      <c r="UXH75" s="0"/>
      <c r="UXI75" s="0"/>
      <c r="UXJ75" s="0"/>
      <c r="UXK75" s="0"/>
      <c r="UXL75" s="0"/>
      <c r="UXM75" s="0"/>
      <c r="UXN75" s="0"/>
      <c r="UXO75" s="0"/>
      <c r="UXP75" s="0"/>
      <c r="UXQ75" s="0"/>
      <c r="UXR75" s="0"/>
      <c r="UXS75" s="0"/>
      <c r="UXT75" s="0"/>
      <c r="UXU75" s="0"/>
      <c r="UXV75" s="0"/>
      <c r="UXW75" s="0"/>
      <c r="UXX75" s="0"/>
      <c r="UXY75" s="0"/>
      <c r="UXZ75" s="0"/>
      <c r="UYA75" s="0"/>
      <c r="UYB75" s="0"/>
      <c r="UYC75" s="0"/>
      <c r="UYD75" s="0"/>
      <c r="UYE75" s="0"/>
      <c r="UYF75" s="0"/>
      <c r="UYG75" s="0"/>
      <c r="UYH75" s="0"/>
      <c r="UYI75" s="0"/>
      <c r="UYJ75" s="0"/>
      <c r="UYK75" s="0"/>
      <c r="UYL75" s="0"/>
      <c r="UYM75" s="0"/>
      <c r="UYN75" s="0"/>
      <c r="UYO75" s="0"/>
      <c r="UYP75" s="0"/>
      <c r="UYQ75" s="0"/>
      <c r="UYR75" s="0"/>
      <c r="UYS75" s="0"/>
      <c r="UYT75" s="0"/>
      <c r="UYU75" s="0"/>
      <c r="UYV75" s="0"/>
      <c r="UYW75" s="0"/>
      <c r="UYX75" s="0"/>
      <c r="UYY75" s="0"/>
      <c r="UYZ75" s="0"/>
      <c r="UZA75" s="0"/>
      <c r="UZB75" s="0"/>
      <c r="UZC75" s="0"/>
      <c r="UZD75" s="0"/>
      <c r="UZE75" s="0"/>
      <c r="UZF75" s="0"/>
      <c r="UZG75" s="0"/>
      <c r="UZH75" s="0"/>
      <c r="UZI75" s="0"/>
      <c r="UZJ75" s="0"/>
      <c r="UZK75" s="0"/>
      <c r="UZL75" s="0"/>
      <c r="UZM75" s="0"/>
      <c r="UZN75" s="0"/>
      <c r="UZO75" s="0"/>
      <c r="UZP75" s="0"/>
      <c r="UZQ75" s="0"/>
      <c r="UZR75" s="0"/>
      <c r="UZS75" s="0"/>
      <c r="UZT75" s="0"/>
      <c r="UZU75" s="0"/>
      <c r="UZV75" s="0"/>
      <c r="UZW75" s="0"/>
      <c r="UZX75" s="0"/>
      <c r="UZY75" s="0"/>
      <c r="UZZ75" s="0"/>
      <c r="VAA75" s="0"/>
      <c r="VAB75" s="0"/>
      <c r="VAC75" s="0"/>
      <c r="VAD75" s="0"/>
      <c r="VAE75" s="0"/>
      <c r="VAF75" s="0"/>
      <c r="VAG75" s="0"/>
      <c r="VAH75" s="0"/>
      <c r="VAI75" s="0"/>
      <c r="VAJ75" s="0"/>
      <c r="VAK75" s="0"/>
      <c r="VAL75" s="0"/>
      <c r="VAM75" s="0"/>
      <c r="VAN75" s="0"/>
      <c r="VAO75" s="0"/>
      <c r="VAP75" s="0"/>
      <c r="VAQ75" s="0"/>
      <c r="VAR75" s="0"/>
      <c r="VAS75" s="0"/>
      <c r="VAT75" s="0"/>
      <c r="VAU75" s="0"/>
      <c r="VAV75" s="0"/>
      <c r="VAW75" s="0"/>
      <c r="VAX75" s="0"/>
      <c r="VAY75" s="0"/>
      <c r="VAZ75" s="0"/>
      <c r="VBA75" s="0"/>
      <c r="VBB75" s="0"/>
      <c r="VBC75" s="0"/>
      <c r="VBD75" s="0"/>
      <c r="VBE75" s="0"/>
      <c r="VBF75" s="0"/>
      <c r="VBG75" s="0"/>
      <c r="VBH75" s="0"/>
      <c r="VBI75" s="0"/>
      <c r="VBJ75" s="0"/>
      <c r="VBK75" s="0"/>
      <c r="VBL75" s="0"/>
      <c r="VBM75" s="0"/>
      <c r="VBN75" s="0"/>
      <c r="VBO75" s="0"/>
      <c r="VBP75" s="0"/>
      <c r="VBQ75" s="0"/>
      <c r="VBR75" s="0"/>
      <c r="VBS75" s="0"/>
      <c r="VBT75" s="0"/>
      <c r="VBU75" s="0"/>
      <c r="VBV75" s="0"/>
      <c r="VBW75" s="0"/>
      <c r="VBX75" s="0"/>
      <c r="VBY75" s="0"/>
      <c r="VBZ75" s="0"/>
      <c r="VCA75" s="0"/>
      <c r="VCB75" s="0"/>
      <c r="VCC75" s="0"/>
      <c r="VCD75" s="0"/>
      <c r="VCE75" s="0"/>
      <c r="VCF75" s="0"/>
      <c r="VCG75" s="0"/>
      <c r="VCH75" s="0"/>
      <c r="VCI75" s="0"/>
      <c r="VCJ75" s="0"/>
      <c r="VCK75" s="0"/>
      <c r="VCL75" s="0"/>
      <c r="VCM75" s="0"/>
      <c r="VCN75" s="0"/>
      <c r="VCO75" s="0"/>
      <c r="VCP75" s="0"/>
      <c r="VCQ75" s="0"/>
      <c r="VCR75" s="0"/>
      <c r="VCS75" s="0"/>
      <c r="VCT75" s="0"/>
      <c r="VCU75" s="0"/>
      <c r="VCV75" s="0"/>
      <c r="VCW75" s="0"/>
      <c r="VCX75" s="0"/>
      <c r="VCY75" s="0"/>
      <c r="VCZ75" s="0"/>
      <c r="VDA75" s="0"/>
      <c r="VDB75" s="0"/>
      <c r="VDC75" s="0"/>
      <c r="VDD75" s="0"/>
      <c r="VDE75" s="0"/>
      <c r="VDF75" s="0"/>
      <c r="VDG75" s="0"/>
      <c r="VDH75" s="0"/>
      <c r="VDI75" s="0"/>
      <c r="VDJ75" s="0"/>
      <c r="VDK75" s="0"/>
      <c r="VDL75" s="0"/>
      <c r="VDM75" s="0"/>
      <c r="VDN75" s="0"/>
      <c r="VDO75" s="0"/>
      <c r="VDP75" s="0"/>
      <c r="VDQ75" s="0"/>
      <c r="VDR75" s="0"/>
      <c r="VDS75" s="0"/>
      <c r="VDT75" s="0"/>
      <c r="VDU75" s="0"/>
      <c r="VDV75" s="0"/>
      <c r="VDW75" s="0"/>
      <c r="VDX75" s="0"/>
      <c r="VDY75" s="0"/>
      <c r="VDZ75" s="0"/>
      <c r="VEA75" s="0"/>
      <c r="VEB75" s="0"/>
      <c r="VEC75" s="0"/>
      <c r="VED75" s="0"/>
      <c r="VEE75" s="0"/>
      <c r="VEF75" s="0"/>
      <c r="VEG75" s="0"/>
      <c r="VEH75" s="0"/>
      <c r="VEI75" s="0"/>
      <c r="VEJ75" s="0"/>
      <c r="VEK75" s="0"/>
      <c r="VEL75" s="0"/>
      <c r="VEM75" s="0"/>
      <c r="VEN75" s="0"/>
      <c r="VEO75" s="0"/>
      <c r="VEP75" s="0"/>
      <c r="VEQ75" s="0"/>
      <c r="VER75" s="0"/>
      <c r="VES75" s="0"/>
      <c r="VET75" s="0"/>
      <c r="VEU75" s="0"/>
      <c r="VEV75" s="0"/>
      <c r="VEW75" s="0"/>
      <c r="VEX75" s="0"/>
      <c r="VEY75" s="0"/>
      <c r="VEZ75" s="0"/>
      <c r="VFA75" s="0"/>
      <c r="VFB75" s="0"/>
      <c r="VFC75" s="0"/>
      <c r="VFD75" s="0"/>
      <c r="VFE75" s="0"/>
      <c r="VFF75" s="0"/>
      <c r="VFG75" s="0"/>
      <c r="VFH75" s="0"/>
      <c r="VFI75" s="0"/>
      <c r="VFJ75" s="0"/>
      <c r="VFK75" s="0"/>
      <c r="VFL75" s="0"/>
      <c r="VFM75" s="0"/>
      <c r="VFN75" s="0"/>
      <c r="VFO75" s="0"/>
      <c r="VFP75" s="0"/>
      <c r="VFQ75" s="0"/>
      <c r="VFR75" s="0"/>
      <c r="VFS75" s="0"/>
      <c r="VFT75" s="0"/>
      <c r="VFU75" s="0"/>
      <c r="VFV75" s="0"/>
      <c r="VFW75" s="0"/>
      <c r="VFX75" s="0"/>
      <c r="VFY75" s="0"/>
      <c r="VFZ75" s="0"/>
      <c r="VGA75" s="0"/>
      <c r="VGB75" s="0"/>
      <c r="VGC75" s="0"/>
      <c r="VGD75" s="0"/>
      <c r="VGE75" s="0"/>
      <c r="VGF75" s="0"/>
      <c r="VGG75" s="0"/>
      <c r="VGH75" s="0"/>
      <c r="VGI75" s="0"/>
      <c r="VGJ75" s="0"/>
      <c r="VGK75" s="0"/>
      <c r="VGL75" s="0"/>
      <c r="VGM75" s="0"/>
      <c r="VGN75" s="0"/>
      <c r="VGO75" s="0"/>
      <c r="VGP75" s="0"/>
      <c r="VGQ75" s="0"/>
      <c r="VGR75" s="0"/>
      <c r="VGS75" s="0"/>
      <c r="VGT75" s="0"/>
      <c r="VGU75" s="0"/>
      <c r="VGV75" s="0"/>
      <c r="VGW75" s="0"/>
      <c r="VGX75" s="0"/>
      <c r="VGY75" s="0"/>
      <c r="VGZ75" s="0"/>
      <c r="VHA75" s="0"/>
      <c r="VHB75" s="0"/>
      <c r="VHC75" s="0"/>
      <c r="VHD75" s="0"/>
      <c r="VHE75" s="0"/>
      <c r="VHF75" s="0"/>
      <c r="VHG75" s="0"/>
      <c r="VHH75" s="0"/>
      <c r="VHI75" s="0"/>
      <c r="VHJ75" s="0"/>
      <c r="VHK75" s="0"/>
      <c r="VHL75" s="0"/>
      <c r="VHM75" s="0"/>
      <c r="VHN75" s="0"/>
      <c r="VHO75" s="0"/>
      <c r="VHP75" s="0"/>
      <c r="VHQ75" s="0"/>
      <c r="VHR75" s="0"/>
      <c r="VHS75" s="0"/>
      <c r="VHT75" s="0"/>
      <c r="VHU75" s="0"/>
      <c r="VHV75" s="0"/>
      <c r="VHW75" s="0"/>
      <c r="VHX75" s="0"/>
      <c r="VHY75" s="0"/>
      <c r="VHZ75" s="0"/>
      <c r="VIA75" s="0"/>
      <c r="VIB75" s="0"/>
      <c r="VIC75" s="0"/>
      <c r="VID75" s="0"/>
      <c r="VIE75" s="0"/>
      <c r="VIF75" s="0"/>
      <c r="VIG75" s="0"/>
      <c r="VIH75" s="0"/>
      <c r="VII75" s="0"/>
      <c r="VIJ75" s="0"/>
      <c r="VIK75" s="0"/>
      <c r="VIL75" s="0"/>
      <c r="VIM75" s="0"/>
      <c r="VIN75" s="0"/>
      <c r="VIO75" s="0"/>
      <c r="VIP75" s="0"/>
      <c r="VIQ75" s="0"/>
      <c r="VIR75" s="0"/>
      <c r="VIS75" s="0"/>
      <c r="VIT75" s="0"/>
      <c r="VIU75" s="0"/>
      <c r="VIV75" s="0"/>
      <c r="VIW75" s="0"/>
      <c r="VIX75" s="0"/>
      <c r="VIY75" s="0"/>
      <c r="VIZ75" s="0"/>
      <c r="VJA75" s="0"/>
      <c r="VJB75" s="0"/>
      <c r="VJC75" s="0"/>
      <c r="VJD75" s="0"/>
      <c r="VJE75" s="0"/>
      <c r="VJF75" s="0"/>
      <c r="VJG75" s="0"/>
      <c r="VJH75" s="0"/>
      <c r="VJI75" s="0"/>
      <c r="VJJ75" s="0"/>
      <c r="VJK75" s="0"/>
      <c r="VJL75" s="0"/>
      <c r="VJM75" s="0"/>
      <c r="VJN75" s="0"/>
      <c r="VJO75" s="0"/>
      <c r="VJP75" s="0"/>
      <c r="VJQ75" s="0"/>
      <c r="VJR75" s="0"/>
      <c r="VJS75" s="0"/>
      <c r="VJT75" s="0"/>
      <c r="VJU75" s="0"/>
      <c r="VJV75" s="0"/>
      <c r="VJW75" s="0"/>
      <c r="VJX75" s="0"/>
      <c r="VJY75" s="0"/>
      <c r="VJZ75" s="0"/>
      <c r="VKA75" s="0"/>
      <c r="VKB75" s="0"/>
      <c r="VKC75" s="0"/>
      <c r="VKD75" s="0"/>
      <c r="VKE75" s="0"/>
      <c r="VKF75" s="0"/>
      <c r="VKG75" s="0"/>
      <c r="VKH75" s="0"/>
      <c r="VKI75" s="0"/>
      <c r="VKJ75" s="0"/>
      <c r="VKK75" s="0"/>
      <c r="VKL75" s="0"/>
      <c r="VKM75" s="0"/>
      <c r="VKN75" s="0"/>
      <c r="VKO75" s="0"/>
      <c r="VKP75" s="0"/>
      <c r="VKQ75" s="0"/>
      <c r="VKR75" s="0"/>
      <c r="VKS75" s="0"/>
      <c r="VKT75" s="0"/>
      <c r="VKU75" s="0"/>
      <c r="VKV75" s="0"/>
      <c r="VKW75" s="0"/>
      <c r="VKX75" s="0"/>
      <c r="VKY75" s="0"/>
      <c r="VKZ75" s="0"/>
      <c r="VLA75" s="0"/>
      <c r="VLB75" s="0"/>
      <c r="VLC75" s="0"/>
      <c r="VLD75" s="0"/>
      <c r="VLE75" s="0"/>
      <c r="VLF75" s="0"/>
      <c r="VLG75" s="0"/>
      <c r="VLH75" s="0"/>
      <c r="VLI75" s="0"/>
      <c r="VLJ75" s="0"/>
      <c r="VLK75" s="0"/>
      <c r="VLL75" s="0"/>
      <c r="VLM75" s="0"/>
      <c r="VLN75" s="0"/>
      <c r="VLO75" s="0"/>
      <c r="VLP75" s="0"/>
      <c r="VLQ75" s="0"/>
      <c r="VLR75" s="0"/>
      <c r="VLS75" s="0"/>
      <c r="VLT75" s="0"/>
      <c r="VLU75" s="0"/>
      <c r="VLV75" s="0"/>
      <c r="VLW75" s="0"/>
      <c r="VLX75" s="0"/>
      <c r="VLY75" s="0"/>
      <c r="VLZ75" s="0"/>
      <c r="VMA75" s="0"/>
      <c r="VMB75" s="0"/>
      <c r="VMC75" s="0"/>
      <c r="VMD75" s="0"/>
      <c r="VME75" s="0"/>
      <c r="VMF75" s="0"/>
      <c r="VMG75" s="0"/>
      <c r="VMH75" s="0"/>
      <c r="VMI75" s="0"/>
      <c r="VMJ75" s="0"/>
      <c r="VMK75" s="0"/>
      <c r="VML75" s="0"/>
      <c r="VMM75" s="0"/>
      <c r="VMN75" s="0"/>
      <c r="VMO75" s="0"/>
      <c r="VMP75" s="0"/>
      <c r="VMQ75" s="0"/>
      <c r="VMR75" s="0"/>
      <c r="VMS75" s="0"/>
      <c r="VMT75" s="0"/>
      <c r="VMU75" s="0"/>
      <c r="VMV75" s="0"/>
      <c r="VMW75" s="0"/>
      <c r="VMX75" s="0"/>
      <c r="VMY75" s="0"/>
      <c r="VMZ75" s="0"/>
      <c r="VNA75" s="0"/>
      <c r="VNB75" s="0"/>
      <c r="VNC75" s="0"/>
      <c r="VND75" s="0"/>
      <c r="VNE75" s="0"/>
      <c r="VNF75" s="0"/>
      <c r="VNG75" s="0"/>
      <c r="VNH75" s="0"/>
      <c r="VNI75" s="0"/>
      <c r="VNJ75" s="0"/>
      <c r="VNK75" s="0"/>
      <c r="VNL75" s="0"/>
      <c r="VNM75" s="0"/>
      <c r="VNN75" s="0"/>
      <c r="VNO75" s="0"/>
      <c r="VNP75" s="0"/>
      <c r="VNQ75" s="0"/>
      <c r="VNR75" s="0"/>
      <c r="VNS75" s="0"/>
      <c r="VNT75" s="0"/>
      <c r="VNU75" s="0"/>
      <c r="VNV75" s="0"/>
      <c r="VNW75" s="0"/>
      <c r="VNX75" s="0"/>
      <c r="VNY75" s="0"/>
      <c r="VNZ75" s="0"/>
      <c r="VOA75" s="0"/>
      <c r="VOB75" s="0"/>
      <c r="VOC75" s="0"/>
      <c r="VOD75" s="0"/>
      <c r="VOE75" s="0"/>
      <c r="VOF75" s="0"/>
      <c r="VOG75" s="0"/>
      <c r="VOH75" s="0"/>
      <c r="VOI75" s="0"/>
      <c r="VOJ75" s="0"/>
      <c r="VOK75" s="0"/>
      <c r="VOL75" s="0"/>
      <c r="VOM75" s="0"/>
      <c r="VON75" s="0"/>
      <c r="VOO75" s="0"/>
      <c r="VOP75" s="0"/>
      <c r="VOQ75" s="0"/>
      <c r="VOR75" s="0"/>
      <c r="VOS75" s="0"/>
      <c r="VOT75" s="0"/>
      <c r="VOU75" s="0"/>
      <c r="VOV75" s="0"/>
      <c r="VOW75" s="0"/>
      <c r="VOX75" s="0"/>
      <c r="VOY75" s="0"/>
      <c r="VOZ75" s="0"/>
      <c r="VPA75" s="0"/>
      <c r="VPB75" s="0"/>
      <c r="VPC75" s="0"/>
      <c r="VPD75" s="0"/>
      <c r="VPE75" s="0"/>
      <c r="VPF75" s="0"/>
      <c r="VPG75" s="0"/>
      <c r="VPH75" s="0"/>
      <c r="VPI75" s="0"/>
      <c r="VPJ75" s="0"/>
      <c r="VPK75" s="0"/>
      <c r="VPL75" s="0"/>
      <c r="VPM75" s="0"/>
      <c r="VPN75" s="0"/>
      <c r="VPO75" s="0"/>
      <c r="VPP75" s="0"/>
      <c r="VPQ75" s="0"/>
      <c r="VPR75" s="0"/>
      <c r="VPS75" s="0"/>
      <c r="VPT75" s="0"/>
      <c r="VPU75" s="0"/>
      <c r="VPV75" s="0"/>
      <c r="VPW75" s="0"/>
      <c r="VPX75" s="0"/>
      <c r="VPY75" s="0"/>
      <c r="VPZ75" s="0"/>
      <c r="VQA75" s="0"/>
      <c r="VQB75" s="0"/>
      <c r="VQC75" s="0"/>
      <c r="VQD75" s="0"/>
      <c r="VQE75" s="0"/>
      <c r="VQF75" s="0"/>
      <c r="VQG75" s="0"/>
      <c r="VQH75" s="0"/>
      <c r="VQI75" s="0"/>
      <c r="VQJ75" s="0"/>
      <c r="VQK75" s="0"/>
      <c r="VQL75" s="0"/>
      <c r="VQM75" s="0"/>
      <c r="VQN75" s="0"/>
      <c r="VQO75" s="0"/>
      <c r="VQP75" s="0"/>
      <c r="VQQ75" s="0"/>
      <c r="VQR75" s="0"/>
      <c r="VQS75" s="0"/>
      <c r="VQT75" s="0"/>
      <c r="VQU75" s="0"/>
      <c r="VQV75" s="0"/>
      <c r="VQW75" s="0"/>
      <c r="VQX75" s="0"/>
      <c r="VQY75" s="0"/>
      <c r="VQZ75" s="0"/>
      <c r="VRA75" s="0"/>
      <c r="VRB75" s="0"/>
      <c r="VRC75" s="0"/>
      <c r="VRD75" s="0"/>
      <c r="VRE75" s="0"/>
      <c r="VRF75" s="0"/>
      <c r="VRG75" s="0"/>
      <c r="VRH75" s="0"/>
      <c r="VRI75" s="0"/>
      <c r="VRJ75" s="0"/>
      <c r="VRK75" s="0"/>
      <c r="VRL75" s="0"/>
      <c r="VRM75" s="0"/>
      <c r="VRN75" s="0"/>
      <c r="VRO75" s="0"/>
      <c r="VRP75" s="0"/>
      <c r="VRQ75" s="0"/>
      <c r="VRR75" s="0"/>
      <c r="VRS75" s="0"/>
      <c r="VRT75" s="0"/>
      <c r="VRU75" s="0"/>
      <c r="VRV75" s="0"/>
      <c r="VRW75" s="0"/>
      <c r="VRX75" s="0"/>
      <c r="VRY75" s="0"/>
      <c r="VRZ75" s="0"/>
      <c r="VSA75" s="0"/>
      <c r="VSB75" s="0"/>
      <c r="VSC75" s="0"/>
      <c r="VSD75" s="0"/>
      <c r="VSE75" s="0"/>
      <c r="VSF75" s="0"/>
      <c r="VSG75" s="0"/>
      <c r="VSH75" s="0"/>
      <c r="VSI75" s="0"/>
      <c r="VSJ75" s="0"/>
      <c r="VSK75" s="0"/>
      <c r="VSL75" s="0"/>
      <c r="VSM75" s="0"/>
      <c r="VSN75" s="0"/>
      <c r="VSO75" s="0"/>
      <c r="VSP75" s="0"/>
      <c r="VSQ75" s="0"/>
      <c r="VSR75" s="0"/>
      <c r="VSS75" s="0"/>
      <c r="VST75" s="0"/>
      <c r="VSU75" s="0"/>
      <c r="VSV75" s="0"/>
      <c r="VSW75" s="0"/>
      <c r="VSX75" s="0"/>
      <c r="VSY75" s="0"/>
      <c r="VSZ75" s="0"/>
      <c r="VTA75" s="0"/>
      <c r="VTB75" s="0"/>
      <c r="VTC75" s="0"/>
      <c r="VTD75" s="0"/>
      <c r="VTE75" s="0"/>
      <c r="VTF75" s="0"/>
      <c r="VTG75" s="0"/>
      <c r="VTH75" s="0"/>
      <c r="VTI75" s="0"/>
      <c r="VTJ75" s="0"/>
      <c r="VTK75" s="0"/>
      <c r="VTL75" s="0"/>
      <c r="VTM75" s="0"/>
      <c r="VTN75" s="0"/>
      <c r="VTO75" s="0"/>
      <c r="VTP75" s="0"/>
      <c r="VTQ75" s="0"/>
      <c r="VTR75" s="0"/>
      <c r="VTS75" s="0"/>
      <c r="VTT75" s="0"/>
      <c r="VTU75" s="0"/>
      <c r="VTV75" s="0"/>
      <c r="VTW75" s="0"/>
      <c r="VTX75" s="0"/>
      <c r="VTY75" s="0"/>
      <c r="VTZ75" s="0"/>
      <c r="VUA75" s="0"/>
      <c r="VUB75" s="0"/>
      <c r="VUC75" s="0"/>
      <c r="VUD75" s="0"/>
      <c r="VUE75" s="0"/>
      <c r="VUF75" s="0"/>
      <c r="VUG75" s="0"/>
      <c r="VUH75" s="0"/>
      <c r="VUI75" s="0"/>
      <c r="VUJ75" s="0"/>
      <c r="VUK75" s="0"/>
      <c r="VUL75" s="0"/>
      <c r="VUM75" s="0"/>
      <c r="VUN75" s="0"/>
      <c r="VUO75" s="0"/>
      <c r="VUP75" s="0"/>
      <c r="VUQ75" s="0"/>
      <c r="VUR75" s="0"/>
      <c r="VUS75" s="0"/>
      <c r="VUT75" s="0"/>
      <c r="VUU75" s="0"/>
      <c r="VUV75" s="0"/>
      <c r="VUW75" s="0"/>
      <c r="VUX75" s="0"/>
      <c r="VUY75" s="0"/>
      <c r="VUZ75" s="0"/>
      <c r="VVA75" s="0"/>
      <c r="VVB75" s="0"/>
      <c r="VVC75" s="0"/>
      <c r="VVD75" s="0"/>
      <c r="VVE75" s="0"/>
      <c r="VVF75" s="0"/>
      <c r="VVG75" s="0"/>
      <c r="VVH75" s="0"/>
      <c r="VVI75" s="0"/>
      <c r="VVJ75" s="0"/>
      <c r="VVK75" s="0"/>
      <c r="VVL75" s="0"/>
      <c r="VVM75" s="0"/>
      <c r="VVN75" s="0"/>
      <c r="VVO75" s="0"/>
      <c r="VVP75" s="0"/>
      <c r="VVQ75" s="0"/>
      <c r="VVR75" s="0"/>
      <c r="VVS75" s="0"/>
      <c r="VVT75" s="0"/>
      <c r="VVU75" s="0"/>
      <c r="VVV75" s="0"/>
      <c r="VVW75" s="0"/>
      <c r="VVX75" s="0"/>
      <c r="VVY75" s="0"/>
      <c r="VVZ75" s="0"/>
      <c r="VWA75" s="0"/>
      <c r="VWB75" s="0"/>
      <c r="VWC75" s="0"/>
      <c r="VWD75" s="0"/>
      <c r="VWE75" s="0"/>
      <c r="VWF75" s="0"/>
      <c r="VWG75" s="0"/>
      <c r="VWH75" s="0"/>
      <c r="VWI75" s="0"/>
      <c r="VWJ75" s="0"/>
      <c r="VWK75" s="0"/>
      <c r="VWL75" s="0"/>
      <c r="VWM75" s="0"/>
      <c r="VWN75" s="0"/>
      <c r="VWO75" s="0"/>
      <c r="VWP75" s="0"/>
      <c r="VWQ75" s="0"/>
      <c r="VWR75" s="0"/>
      <c r="VWS75" s="0"/>
      <c r="VWT75" s="0"/>
      <c r="VWU75" s="0"/>
      <c r="VWV75" s="0"/>
      <c r="VWW75" s="0"/>
      <c r="VWX75" s="0"/>
      <c r="VWY75" s="0"/>
      <c r="VWZ75" s="0"/>
      <c r="VXA75" s="0"/>
      <c r="VXB75" s="0"/>
      <c r="VXC75" s="0"/>
      <c r="VXD75" s="0"/>
      <c r="VXE75" s="0"/>
      <c r="VXF75" s="0"/>
      <c r="VXG75" s="0"/>
      <c r="VXH75" s="0"/>
      <c r="VXI75" s="0"/>
      <c r="VXJ75" s="0"/>
      <c r="VXK75" s="0"/>
      <c r="VXL75" s="0"/>
      <c r="VXM75" s="0"/>
      <c r="VXN75" s="0"/>
      <c r="VXO75" s="0"/>
      <c r="VXP75" s="0"/>
      <c r="VXQ75" s="0"/>
      <c r="VXR75" s="0"/>
      <c r="VXS75" s="0"/>
      <c r="VXT75" s="0"/>
      <c r="VXU75" s="0"/>
      <c r="VXV75" s="0"/>
      <c r="VXW75" s="0"/>
      <c r="VXX75" s="0"/>
      <c r="VXY75" s="0"/>
      <c r="VXZ75" s="0"/>
      <c r="VYA75" s="0"/>
      <c r="VYB75" s="0"/>
      <c r="VYC75" s="0"/>
      <c r="VYD75" s="0"/>
      <c r="VYE75" s="0"/>
      <c r="VYF75" s="0"/>
      <c r="VYG75" s="0"/>
      <c r="VYH75" s="0"/>
      <c r="VYI75" s="0"/>
      <c r="VYJ75" s="0"/>
      <c r="VYK75" s="0"/>
      <c r="VYL75" s="0"/>
      <c r="VYM75" s="0"/>
      <c r="VYN75" s="0"/>
      <c r="VYO75" s="0"/>
      <c r="VYP75" s="0"/>
      <c r="VYQ75" s="0"/>
      <c r="VYR75" s="0"/>
      <c r="VYS75" s="0"/>
      <c r="VYT75" s="0"/>
      <c r="VYU75" s="0"/>
      <c r="VYV75" s="0"/>
      <c r="VYW75" s="0"/>
      <c r="VYX75" s="0"/>
      <c r="VYY75" s="0"/>
      <c r="VYZ75" s="0"/>
      <c r="VZA75" s="0"/>
      <c r="VZB75" s="0"/>
      <c r="VZC75" s="0"/>
      <c r="VZD75" s="0"/>
      <c r="VZE75" s="0"/>
      <c r="VZF75" s="0"/>
      <c r="VZG75" s="0"/>
      <c r="VZH75" s="0"/>
      <c r="VZI75" s="0"/>
      <c r="VZJ75" s="0"/>
      <c r="VZK75" s="0"/>
      <c r="VZL75" s="0"/>
      <c r="VZM75" s="0"/>
      <c r="VZN75" s="0"/>
      <c r="VZO75" s="0"/>
      <c r="VZP75" s="0"/>
      <c r="VZQ75" s="0"/>
      <c r="VZR75" s="0"/>
      <c r="VZS75" s="0"/>
      <c r="VZT75" s="0"/>
      <c r="VZU75" s="0"/>
      <c r="VZV75" s="0"/>
      <c r="VZW75" s="0"/>
      <c r="VZX75" s="0"/>
      <c r="VZY75" s="0"/>
      <c r="VZZ75" s="0"/>
      <c r="WAA75" s="0"/>
      <c r="WAB75" s="0"/>
      <c r="WAC75" s="0"/>
      <c r="WAD75" s="0"/>
      <c r="WAE75" s="0"/>
      <c r="WAF75" s="0"/>
      <c r="WAG75" s="0"/>
      <c r="WAH75" s="0"/>
      <c r="WAI75" s="0"/>
      <c r="WAJ75" s="0"/>
      <c r="WAK75" s="0"/>
      <c r="WAL75" s="0"/>
      <c r="WAM75" s="0"/>
      <c r="WAN75" s="0"/>
      <c r="WAO75" s="0"/>
      <c r="WAP75" s="0"/>
      <c r="WAQ75" s="0"/>
      <c r="WAR75" s="0"/>
      <c r="WAS75" s="0"/>
      <c r="WAT75" s="0"/>
      <c r="WAU75" s="0"/>
      <c r="WAV75" s="0"/>
      <c r="WAW75" s="0"/>
      <c r="WAX75" s="0"/>
      <c r="WAY75" s="0"/>
      <c r="WAZ75" s="0"/>
      <c r="WBA75" s="0"/>
      <c r="WBB75" s="0"/>
      <c r="WBC75" s="0"/>
      <c r="WBD75" s="0"/>
      <c r="WBE75" s="0"/>
      <c r="WBF75" s="0"/>
      <c r="WBG75" s="0"/>
      <c r="WBH75" s="0"/>
      <c r="WBI75" s="0"/>
      <c r="WBJ75" s="0"/>
      <c r="WBK75" s="0"/>
      <c r="WBL75" s="0"/>
      <c r="WBM75" s="0"/>
      <c r="WBN75" s="0"/>
      <c r="WBO75" s="0"/>
      <c r="WBP75" s="0"/>
      <c r="WBQ75" s="0"/>
      <c r="WBR75" s="0"/>
      <c r="WBS75" s="0"/>
      <c r="WBT75" s="0"/>
      <c r="WBU75" s="0"/>
      <c r="WBV75" s="0"/>
      <c r="WBW75" s="0"/>
      <c r="WBX75" s="0"/>
      <c r="WBY75" s="0"/>
      <c r="WBZ75" s="0"/>
      <c r="WCA75" s="0"/>
      <c r="WCB75" s="0"/>
      <c r="WCC75" s="0"/>
      <c r="WCD75" s="0"/>
      <c r="WCE75" s="0"/>
      <c r="WCF75" s="0"/>
      <c r="WCG75" s="0"/>
      <c r="WCH75" s="0"/>
      <c r="WCI75" s="0"/>
      <c r="WCJ75" s="0"/>
      <c r="WCK75" s="0"/>
      <c r="WCL75" s="0"/>
      <c r="WCM75" s="0"/>
      <c r="WCN75" s="0"/>
      <c r="WCO75" s="0"/>
      <c r="WCP75" s="0"/>
      <c r="WCQ75" s="0"/>
      <c r="WCR75" s="0"/>
      <c r="WCS75" s="0"/>
      <c r="WCT75" s="0"/>
      <c r="WCU75" s="0"/>
      <c r="WCV75" s="0"/>
      <c r="WCW75" s="0"/>
      <c r="WCX75" s="0"/>
      <c r="WCY75" s="0"/>
      <c r="WCZ75" s="0"/>
      <c r="WDA75" s="0"/>
      <c r="WDB75" s="0"/>
      <c r="WDC75" s="0"/>
      <c r="WDD75" s="0"/>
      <c r="WDE75" s="0"/>
      <c r="WDF75" s="0"/>
      <c r="WDG75" s="0"/>
      <c r="WDH75" s="0"/>
      <c r="WDI75" s="0"/>
      <c r="WDJ75" s="0"/>
      <c r="WDK75" s="0"/>
      <c r="WDL75" s="0"/>
      <c r="WDM75" s="0"/>
      <c r="WDN75" s="0"/>
      <c r="WDO75" s="0"/>
      <c r="WDP75" s="0"/>
      <c r="WDQ75" s="0"/>
      <c r="WDR75" s="0"/>
      <c r="WDS75" s="0"/>
      <c r="WDT75" s="0"/>
      <c r="WDU75" s="0"/>
      <c r="WDV75" s="0"/>
      <c r="WDW75" s="0"/>
      <c r="WDX75" s="0"/>
      <c r="WDY75" s="0"/>
      <c r="WDZ75" s="0"/>
      <c r="WEA75" s="0"/>
      <c r="WEB75" s="0"/>
      <c r="WEC75" s="0"/>
      <c r="WED75" s="0"/>
      <c r="WEE75" s="0"/>
      <c r="WEF75" s="0"/>
      <c r="WEG75" s="0"/>
      <c r="WEH75" s="0"/>
      <c r="WEI75" s="0"/>
      <c r="WEJ75" s="0"/>
      <c r="WEK75" s="0"/>
      <c r="WEL75" s="0"/>
      <c r="WEM75" s="0"/>
      <c r="WEN75" s="0"/>
      <c r="WEO75" s="0"/>
      <c r="WEP75" s="0"/>
      <c r="WEQ75" s="0"/>
      <c r="WER75" s="0"/>
      <c r="WES75" s="0"/>
      <c r="WET75" s="0"/>
      <c r="WEU75" s="0"/>
      <c r="WEV75" s="0"/>
      <c r="WEW75" s="0"/>
      <c r="WEX75" s="0"/>
      <c r="WEY75" s="0"/>
      <c r="WEZ75" s="0"/>
      <c r="WFA75" s="0"/>
      <c r="WFB75" s="0"/>
      <c r="WFC75" s="0"/>
      <c r="WFD75" s="0"/>
      <c r="WFE75" s="0"/>
      <c r="WFF75" s="0"/>
      <c r="WFG75" s="0"/>
      <c r="WFH75" s="0"/>
      <c r="WFI75" s="0"/>
      <c r="WFJ75" s="0"/>
      <c r="WFK75" s="0"/>
      <c r="WFL75" s="0"/>
      <c r="WFM75" s="0"/>
      <c r="WFN75" s="0"/>
      <c r="WFO75" s="0"/>
      <c r="WFP75" s="0"/>
      <c r="WFQ75" s="0"/>
      <c r="WFR75" s="0"/>
      <c r="WFS75" s="0"/>
      <c r="WFT75" s="0"/>
      <c r="WFU75" s="0"/>
      <c r="WFV75" s="0"/>
      <c r="WFW75" s="0"/>
      <c r="WFX75" s="0"/>
      <c r="WFY75" s="0"/>
      <c r="WFZ75" s="0"/>
      <c r="WGA75" s="0"/>
      <c r="WGB75" s="0"/>
      <c r="WGC75" s="0"/>
      <c r="WGD75" s="0"/>
      <c r="WGE75" s="0"/>
      <c r="WGF75" s="0"/>
      <c r="WGG75" s="0"/>
      <c r="WGH75" s="0"/>
      <c r="WGI75" s="0"/>
      <c r="WGJ75" s="0"/>
      <c r="WGK75" s="0"/>
      <c r="WGL75" s="0"/>
      <c r="WGM75" s="0"/>
      <c r="WGN75" s="0"/>
      <c r="WGO75" s="0"/>
      <c r="WGP75" s="0"/>
      <c r="WGQ75" s="0"/>
      <c r="WGR75" s="0"/>
      <c r="WGS75" s="0"/>
      <c r="WGT75" s="0"/>
      <c r="WGU75" s="0"/>
      <c r="WGV75" s="0"/>
      <c r="WGW75" s="0"/>
      <c r="WGX75" s="0"/>
      <c r="WGY75" s="0"/>
      <c r="WGZ75" s="0"/>
      <c r="WHA75" s="0"/>
      <c r="WHB75" s="0"/>
      <c r="WHC75" s="0"/>
      <c r="WHD75" s="0"/>
      <c r="WHE75" s="0"/>
      <c r="WHF75" s="0"/>
      <c r="WHG75" s="0"/>
      <c r="WHH75" s="0"/>
      <c r="WHI75" s="0"/>
      <c r="WHJ75" s="0"/>
      <c r="WHK75" s="0"/>
      <c r="WHL75" s="0"/>
      <c r="WHM75" s="0"/>
      <c r="WHN75" s="0"/>
      <c r="WHO75" s="0"/>
      <c r="WHP75" s="0"/>
      <c r="WHQ75" s="0"/>
      <c r="WHR75" s="0"/>
      <c r="WHS75" s="0"/>
      <c r="WHT75" s="0"/>
      <c r="WHU75" s="0"/>
      <c r="WHV75" s="0"/>
      <c r="WHW75" s="0"/>
      <c r="WHX75" s="0"/>
      <c r="WHY75" s="0"/>
      <c r="WHZ75" s="0"/>
      <c r="WIA75" s="0"/>
      <c r="WIB75" s="0"/>
      <c r="WIC75" s="0"/>
      <c r="WID75" s="0"/>
      <c r="WIE75" s="0"/>
      <c r="WIF75" s="0"/>
      <c r="WIG75" s="0"/>
      <c r="WIH75" s="0"/>
      <c r="WII75" s="0"/>
      <c r="WIJ75" s="0"/>
      <c r="WIK75" s="0"/>
      <c r="WIL75" s="0"/>
      <c r="WIM75" s="0"/>
      <c r="WIN75" s="0"/>
      <c r="WIO75" s="0"/>
      <c r="WIP75" s="0"/>
      <c r="WIQ75" s="0"/>
      <c r="WIR75" s="0"/>
      <c r="WIS75" s="0"/>
      <c r="WIT75" s="0"/>
      <c r="WIU75" s="0"/>
      <c r="WIV75" s="0"/>
      <c r="WIW75" s="0"/>
      <c r="WIX75" s="0"/>
      <c r="WIY75" s="0"/>
      <c r="WIZ75" s="0"/>
      <c r="WJA75" s="0"/>
      <c r="WJB75" s="0"/>
      <c r="WJC75" s="0"/>
      <c r="WJD75" s="0"/>
      <c r="WJE75" s="0"/>
      <c r="WJF75" s="0"/>
      <c r="WJG75" s="0"/>
      <c r="WJH75" s="0"/>
      <c r="WJI75" s="0"/>
      <c r="WJJ75" s="0"/>
      <c r="WJK75" s="0"/>
      <c r="WJL75" s="0"/>
      <c r="WJM75" s="0"/>
      <c r="WJN75" s="0"/>
      <c r="WJO75" s="0"/>
      <c r="WJP75" s="0"/>
      <c r="WJQ75" s="0"/>
      <c r="WJR75" s="0"/>
      <c r="WJS75" s="0"/>
      <c r="WJT75" s="0"/>
      <c r="WJU75" s="0"/>
      <c r="WJV75" s="0"/>
      <c r="WJW75" s="0"/>
      <c r="WJX75" s="0"/>
      <c r="WJY75" s="0"/>
      <c r="WJZ75" s="0"/>
      <c r="WKA75" s="0"/>
      <c r="WKB75" s="0"/>
      <c r="WKC75" s="0"/>
      <c r="WKD75" s="0"/>
      <c r="WKE75" s="0"/>
      <c r="WKF75" s="0"/>
      <c r="WKG75" s="0"/>
      <c r="WKH75" s="0"/>
      <c r="WKI75" s="0"/>
      <c r="WKJ75" s="0"/>
      <c r="WKK75" s="0"/>
      <c r="WKL75" s="0"/>
      <c r="WKM75" s="0"/>
      <c r="WKN75" s="0"/>
      <c r="WKO75" s="0"/>
      <c r="WKP75" s="0"/>
      <c r="WKQ75" s="0"/>
      <c r="WKR75" s="0"/>
      <c r="WKS75" s="0"/>
      <c r="WKT75" s="0"/>
      <c r="WKU75" s="0"/>
      <c r="WKV75" s="0"/>
      <c r="WKW75" s="0"/>
      <c r="WKX75" s="0"/>
      <c r="WKY75" s="0"/>
      <c r="WKZ75" s="0"/>
      <c r="WLA75" s="0"/>
      <c r="WLB75" s="0"/>
      <c r="WLC75" s="0"/>
      <c r="WLD75" s="0"/>
      <c r="WLE75" s="0"/>
      <c r="WLF75" s="0"/>
      <c r="WLG75" s="0"/>
      <c r="WLH75" s="0"/>
      <c r="WLI75" s="0"/>
      <c r="WLJ75" s="0"/>
      <c r="WLK75" s="0"/>
      <c r="WLL75" s="0"/>
      <c r="WLM75" s="0"/>
      <c r="WLN75" s="0"/>
      <c r="WLO75" s="0"/>
      <c r="WLP75" s="0"/>
      <c r="WLQ75" s="0"/>
      <c r="WLR75" s="0"/>
      <c r="WLS75" s="0"/>
      <c r="WLT75" s="0"/>
      <c r="WLU75" s="0"/>
      <c r="WLV75" s="0"/>
      <c r="WLW75" s="0"/>
      <c r="WLX75" s="0"/>
      <c r="WLY75" s="0"/>
      <c r="WLZ75" s="0"/>
      <c r="WMA75" s="0"/>
      <c r="WMB75" s="0"/>
      <c r="WMC75" s="0"/>
      <c r="WMD75" s="0"/>
      <c r="WME75" s="0"/>
      <c r="WMF75" s="0"/>
      <c r="WMG75" s="0"/>
      <c r="WMH75" s="0"/>
      <c r="WMI75" s="0"/>
      <c r="WMJ75" s="0"/>
      <c r="WMK75" s="0"/>
      <c r="WML75" s="0"/>
      <c r="WMM75" s="0"/>
      <c r="WMN75" s="0"/>
      <c r="WMO75" s="0"/>
      <c r="WMP75" s="0"/>
      <c r="WMQ75" s="0"/>
      <c r="WMR75" s="0"/>
      <c r="WMS75" s="0"/>
      <c r="WMT75" s="0"/>
      <c r="WMU75" s="0"/>
      <c r="WMV75" s="0"/>
      <c r="WMW75" s="0"/>
      <c r="WMX75" s="0"/>
      <c r="WMY75" s="0"/>
      <c r="WMZ75" s="0"/>
      <c r="WNA75" s="0"/>
      <c r="WNB75" s="0"/>
      <c r="WNC75" s="0"/>
      <c r="WND75" s="0"/>
      <c r="WNE75" s="0"/>
      <c r="WNF75" s="0"/>
      <c r="WNG75" s="0"/>
      <c r="WNH75" s="0"/>
      <c r="WNI75" s="0"/>
      <c r="WNJ75" s="0"/>
      <c r="WNK75" s="0"/>
      <c r="WNL75" s="0"/>
      <c r="WNM75" s="0"/>
      <c r="WNN75" s="0"/>
      <c r="WNO75" s="0"/>
      <c r="WNP75" s="0"/>
      <c r="WNQ75" s="0"/>
      <c r="WNR75" s="0"/>
      <c r="WNS75" s="0"/>
      <c r="WNT75" s="0"/>
      <c r="WNU75" s="0"/>
      <c r="WNV75" s="0"/>
      <c r="WNW75" s="0"/>
      <c r="WNX75" s="0"/>
      <c r="WNY75" s="0"/>
      <c r="WNZ75" s="0"/>
      <c r="WOA75" s="0"/>
      <c r="WOB75" s="0"/>
      <c r="WOC75" s="0"/>
      <c r="WOD75" s="0"/>
      <c r="WOE75" s="0"/>
      <c r="WOF75" s="0"/>
      <c r="WOG75" s="0"/>
      <c r="WOH75" s="0"/>
      <c r="WOI75" s="0"/>
      <c r="WOJ75" s="0"/>
      <c r="WOK75" s="0"/>
      <c r="WOL75" s="0"/>
      <c r="WOM75" s="0"/>
      <c r="WON75" s="0"/>
      <c r="WOO75" s="0"/>
      <c r="WOP75" s="0"/>
      <c r="WOQ75" s="0"/>
      <c r="WOR75" s="0"/>
      <c r="WOS75" s="0"/>
      <c r="WOT75" s="0"/>
      <c r="WOU75" s="0"/>
      <c r="WOV75" s="0"/>
      <c r="WOW75" s="0"/>
      <c r="WOX75" s="0"/>
      <c r="WOY75" s="0"/>
      <c r="WOZ75" s="0"/>
      <c r="WPA75" s="0"/>
      <c r="WPB75" s="0"/>
      <c r="WPC75" s="0"/>
      <c r="WPD75" s="0"/>
      <c r="WPE75" s="0"/>
      <c r="WPF75" s="0"/>
      <c r="WPG75" s="0"/>
      <c r="WPH75" s="0"/>
      <c r="WPI75" s="0"/>
      <c r="WPJ75" s="0"/>
      <c r="WPK75" s="0"/>
      <c r="WPL75" s="0"/>
      <c r="WPM75" s="0"/>
      <c r="WPN75" s="0"/>
      <c r="WPO75" s="0"/>
      <c r="WPP75" s="0"/>
      <c r="WPQ75" s="0"/>
      <c r="WPR75" s="0"/>
      <c r="WPS75" s="0"/>
      <c r="WPT75" s="0"/>
      <c r="WPU75" s="0"/>
      <c r="WPV75" s="0"/>
      <c r="WPW75" s="0"/>
      <c r="WPX75" s="0"/>
      <c r="WPY75" s="0"/>
      <c r="WPZ75" s="0"/>
      <c r="WQA75" s="0"/>
      <c r="WQB75" s="0"/>
      <c r="WQC75" s="0"/>
      <c r="WQD75" s="0"/>
      <c r="WQE75" s="0"/>
      <c r="WQF75" s="0"/>
      <c r="WQG75" s="0"/>
      <c r="WQH75" s="0"/>
      <c r="WQI75" s="0"/>
      <c r="WQJ75" s="0"/>
      <c r="WQK75" s="0"/>
      <c r="WQL75" s="0"/>
      <c r="WQM75" s="0"/>
      <c r="WQN75" s="0"/>
      <c r="WQO75" s="0"/>
      <c r="WQP75" s="0"/>
      <c r="WQQ75" s="0"/>
      <c r="WQR75" s="0"/>
      <c r="WQS75" s="0"/>
      <c r="WQT75" s="0"/>
      <c r="WQU75" s="0"/>
      <c r="WQV75" s="0"/>
      <c r="WQW75" s="0"/>
      <c r="WQX75" s="0"/>
      <c r="WQY75" s="0"/>
      <c r="WQZ75" s="0"/>
      <c r="WRA75" s="0"/>
      <c r="WRB75" s="0"/>
      <c r="WRC75" s="0"/>
      <c r="WRD75" s="0"/>
      <c r="WRE75" s="0"/>
      <c r="WRF75" s="0"/>
      <c r="WRG75" s="0"/>
      <c r="WRH75" s="0"/>
      <c r="WRI75" s="0"/>
      <c r="WRJ75" s="0"/>
      <c r="WRK75" s="0"/>
      <c r="WRL75" s="0"/>
      <c r="WRM75" s="0"/>
      <c r="WRN75" s="0"/>
      <c r="WRO75" s="0"/>
      <c r="WRP75" s="0"/>
      <c r="WRQ75" s="0"/>
      <c r="WRR75" s="0"/>
      <c r="WRS75" s="0"/>
      <c r="WRT75" s="0"/>
      <c r="WRU75" s="0"/>
      <c r="WRV75" s="0"/>
      <c r="WRW75" s="0"/>
      <c r="WRX75" s="0"/>
      <c r="WRY75" s="0"/>
      <c r="WRZ75" s="0"/>
      <c r="WSA75" s="0"/>
      <c r="WSB75" s="0"/>
      <c r="WSC75" s="0"/>
      <c r="WSD75" s="0"/>
      <c r="WSE75" s="0"/>
      <c r="WSF75" s="0"/>
      <c r="WSG75" s="0"/>
      <c r="WSH75" s="0"/>
      <c r="WSI75" s="0"/>
      <c r="WSJ75" s="0"/>
      <c r="WSK75" s="0"/>
      <c r="WSL75" s="0"/>
      <c r="WSM75" s="0"/>
      <c r="WSN75" s="0"/>
      <c r="WSO75" s="0"/>
      <c r="WSP75" s="0"/>
      <c r="WSQ75" s="0"/>
      <c r="WSR75" s="0"/>
      <c r="WSS75" s="0"/>
      <c r="WST75" s="0"/>
      <c r="WSU75" s="0"/>
      <c r="WSV75" s="0"/>
      <c r="WSW75" s="0"/>
      <c r="WSX75" s="0"/>
      <c r="WSY75" s="0"/>
      <c r="WSZ75" s="0"/>
      <c r="WTA75" s="0"/>
      <c r="WTB75" s="0"/>
      <c r="WTC75" s="0"/>
      <c r="WTD75" s="0"/>
      <c r="WTE75" s="0"/>
      <c r="WTF75" s="0"/>
      <c r="WTG75" s="0"/>
      <c r="WTH75" s="0"/>
      <c r="WTI75" s="0"/>
      <c r="WTJ75" s="0"/>
      <c r="WTK75" s="0"/>
      <c r="WTL75" s="0"/>
      <c r="WTM75" s="0"/>
      <c r="WTN75" s="0"/>
      <c r="WTO75" s="0"/>
      <c r="WTP75" s="0"/>
      <c r="WTQ75" s="0"/>
      <c r="WTR75" s="0"/>
      <c r="WTS75" s="0"/>
      <c r="WTT75" s="0"/>
      <c r="WTU75" s="0"/>
      <c r="WTV75" s="0"/>
      <c r="WTW75" s="0"/>
      <c r="WTX75" s="0"/>
      <c r="WTY75" s="0"/>
      <c r="WTZ75" s="0"/>
      <c r="WUA75" s="0"/>
      <c r="WUB75" s="0"/>
      <c r="WUC75" s="0"/>
      <c r="WUD75" s="0"/>
      <c r="WUE75" s="0"/>
      <c r="WUF75" s="0"/>
      <c r="WUG75" s="0"/>
      <c r="WUH75" s="0"/>
      <c r="WUI75" s="0"/>
      <c r="WUJ75" s="0"/>
      <c r="WUK75" s="0"/>
      <c r="WUL75" s="0"/>
      <c r="WUM75" s="0"/>
      <c r="WUN75" s="0"/>
      <c r="WUO75" s="0"/>
      <c r="WUP75" s="0"/>
      <c r="WUQ75" s="0"/>
      <c r="WUR75" s="0"/>
      <c r="WUS75" s="0"/>
      <c r="WUT75" s="0"/>
      <c r="WUU75" s="0"/>
      <c r="WUV75" s="0"/>
      <c r="WUW75" s="0"/>
      <c r="WUX75" s="0"/>
      <c r="WUY75" s="0"/>
      <c r="WUZ75" s="0"/>
      <c r="WVA75" s="0"/>
      <c r="WVB75" s="0"/>
      <c r="WVC75" s="0"/>
      <c r="WVD75" s="0"/>
      <c r="WVE75" s="0"/>
      <c r="WVF75" s="0"/>
      <c r="WVG75" s="0"/>
      <c r="WVH75" s="0"/>
      <c r="WVI75" s="0"/>
      <c r="WVJ75" s="0"/>
      <c r="WVK75" s="0"/>
      <c r="WVL75" s="0"/>
      <c r="WVM75" s="0"/>
      <c r="WVN75" s="0"/>
      <c r="WVO75" s="0"/>
      <c r="WVP75" s="0"/>
      <c r="WVQ75" s="0"/>
      <c r="WVR75" s="0"/>
      <c r="WVS75" s="0"/>
      <c r="WVT75" s="0"/>
      <c r="WVU75" s="0"/>
      <c r="WVV75" s="0"/>
      <c r="WVW75" s="0"/>
      <c r="WVX75" s="0"/>
      <c r="WVY75" s="0"/>
      <c r="WVZ75" s="0"/>
      <c r="WWA75" s="0"/>
      <c r="WWB75" s="0"/>
      <c r="WWC75" s="0"/>
      <c r="WWD75" s="0"/>
      <c r="WWE75" s="0"/>
      <c r="WWF75" s="0"/>
      <c r="WWG75" s="0"/>
      <c r="WWH75" s="0"/>
      <c r="WWI75" s="0"/>
      <c r="WWJ75" s="0"/>
      <c r="WWK75" s="0"/>
      <c r="WWL75" s="0"/>
      <c r="WWM75" s="0"/>
      <c r="WWN75" s="0"/>
      <c r="WWO75" s="0"/>
      <c r="WWP75" s="0"/>
      <c r="WWQ75" s="0"/>
      <c r="WWR75" s="0"/>
      <c r="WWS75" s="0"/>
      <c r="WWT75" s="0"/>
      <c r="WWU75" s="0"/>
      <c r="WWV75" s="0"/>
      <c r="WWW75" s="0"/>
      <c r="WWX75" s="0"/>
      <c r="WWY75" s="0"/>
      <c r="WWZ75" s="0"/>
      <c r="WXA75" s="0"/>
      <c r="WXB75" s="0"/>
      <c r="WXC75" s="0"/>
      <c r="WXD75" s="0"/>
      <c r="WXE75" s="0"/>
      <c r="WXF75" s="0"/>
      <c r="WXG75" s="0"/>
      <c r="WXH75" s="0"/>
      <c r="WXI75" s="0"/>
      <c r="WXJ75" s="0"/>
      <c r="WXK75" s="0"/>
      <c r="WXL75" s="0"/>
      <c r="WXM75" s="0"/>
      <c r="WXN75" s="0"/>
      <c r="WXO75" s="0"/>
      <c r="WXP75" s="0"/>
      <c r="WXQ75" s="0"/>
      <c r="WXR75" s="0"/>
      <c r="WXS75" s="0"/>
      <c r="WXT75" s="0"/>
      <c r="WXU75" s="0"/>
      <c r="WXV75" s="0"/>
      <c r="WXW75" s="0"/>
      <c r="WXX75" s="0"/>
      <c r="WXY75" s="0"/>
      <c r="WXZ75" s="0"/>
      <c r="WYA75" s="0"/>
      <c r="WYB75" s="0"/>
      <c r="WYC75" s="0"/>
      <c r="WYD75" s="0"/>
      <c r="WYE75" s="0"/>
      <c r="WYF75" s="0"/>
      <c r="WYG75" s="0"/>
      <c r="WYH75" s="0"/>
      <c r="WYI75" s="0"/>
      <c r="WYJ75" s="0"/>
      <c r="WYK75" s="0"/>
      <c r="WYL75" s="0"/>
      <c r="WYM75" s="0"/>
      <c r="WYN75" s="0"/>
      <c r="WYO75" s="0"/>
      <c r="WYP75" s="0"/>
      <c r="WYQ75" s="0"/>
      <c r="WYR75" s="0"/>
      <c r="WYS75" s="0"/>
      <c r="WYT75" s="0"/>
      <c r="WYU75" s="0"/>
      <c r="WYV75" s="0"/>
      <c r="WYW75" s="0"/>
      <c r="WYX75" s="0"/>
      <c r="WYY75" s="0"/>
      <c r="WYZ75" s="0"/>
      <c r="WZA75" s="0"/>
      <c r="WZB75" s="0"/>
      <c r="WZC75" s="0"/>
      <c r="WZD75" s="0"/>
      <c r="WZE75" s="0"/>
      <c r="WZF75" s="0"/>
      <c r="WZG75" s="0"/>
      <c r="WZH75" s="0"/>
      <c r="WZI75" s="0"/>
      <c r="WZJ75" s="0"/>
      <c r="WZK75" s="0"/>
      <c r="WZL75" s="0"/>
      <c r="WZM75" s="0"/>
      <c r="WZN75" s="0"/>
      <c r="WZO75" s="0"/>
      <c r="WZP75" s="0"/>
      <c r="WZQ75" s="0"/>
      <c r="WZR75" s="0"/>
      <c r="WZS75" s="0"/>
      <c r="WZT75" s="0"/>
      <c r="WZU75" s="0"/>
      <c r="WZV75" s="0"/>
      <c r="WZW75" s="0"/>
      <c r="WZX75" s="0"/>
      <c r="WZY75" s="0"/>
      <c r="WZZ75" s="0"/>
      <c r="XAA75" s="0"/>
      <c r="XAB75" s="0"/>
      <c r="XAC75" s="0"/>
      <c r="XAD75" s="0"/>
      <c r="XAE75" s="0"/>
      <c r="XAF75" s="0"/>
      <c r="XAG75" s="0"/>
      <c r="XAH75" s="0"/>
      <c r="XAI75" s="0"/>
      <c r="XAJ75" s="0"/>
      <c r="XAK75" s="0"/>
      <c r="XAL75" s="0"/>
      <c r="XAM75" s="0"/>
      <c r="XAN75" s="0"/>
      <c r="XAO75" s="0"/>
      <c r="XAP75" s="0"/>
      <c r="XAQ75" s="0"/>
      <c r="XAR75" s="0"/>
      <c r="XAS75" s="0"/>
      <c r="XAT75" s="0"/>
      <c r="XAU75" s="0"/>
      <c r="XAV75" s="0"/>
      <c r="XAW75" s="0"/>
      <c r="XAX75" s="0"/>
      <c r="XAY75" s="0"/>
      <c r="XAZ75" s="0"/>
      <c r="XBA75" s="0"/>
      <c r="XBB75" s="0"/>
      <c r="XBC75" s="0"/>
      <c r="XBD75" s="0"/>
      <c r="XBE75" s="0"/>
      <c r="XBF75" s="0"/>
      <c r="XBG75" s="0"/>
      <c r="XBH75" s="0"/>
      <c r="XBI75" s="0"/>
      <c r="XBJ75" s="0"/>
      <c r="XBK75" s="0"/>
      <c r="XBL75" s="0"/>
      <c r="XBM75" s="0"/>
      <c r="XBN75" s="0"/>
      <c r="XBO75" s="0"/>
      <c r="XBP75" s="0"/>
      <c r="XBQ75" s="0"/>
      <c r="XBR75" s="0"/>
      <c r="XBS75" s="0"/>
      <c r="XBT75" s="0"/>
      <c r="XBU75" s="0"/>
      <c r="XBV75" s="0"/>
      <c r="XBW75" s="0"/>
      <c r="XBX75" s="0"/>
      <c r="XBY75" s="0"/>
      <c r="XBZ75" s="0"/>
      <c r="XCA75" s="0"/>
      <c r="XCB75" s="0"/>
      <c r="XCC75" s="0"/>
      <c r="XCD75" s="0"/>
      <c r="XCE75" s="0"/>
      <c r="XCF75" s="0"/>
      <c r="XCG75" s="0"/>
      <c r="XCH75" s="0"/>
      <c r="XCI75" s="0"/>
      <c r="XCJ75" s="0"/>
      <c r="XCK75" s="0"/>
      <c r="XCL75" s="0"/>
      <c r="XCM75" s="0"/>
      <c r="XCN75" s="0"/>
      <c r="XCO75" s="0"/>
      <c r="XCP75" s="0"/>
      <c r="XCQ75" s="0"/>
      <c r="XCR75" s="0"/>
      <c r="XCS75" s="0"/>
      <c r="XCT75" s="0"/>
      <c r="XCU75" s="0"/>
      <c r="XCV75" s="0"/>
      <c r="XCW75" s="0"/>
      <c r="XCX75" s="0"/>
      <c r="XCY75" s="0"/>
      <c r="XCZ75" s="0"/>
      <c r="XDA75" s="0"/>
      <c r="XDB75" s="0"/>
      <c r="XDC75" s="0"/>
      <c r="XDD75" s="0"/>
      <c r="XDE75" s="0"/>
      <c r="XDF75" s="0"/>
      <c r="XDG75" s="0"/>
      <c r="XDH75" s="0"/>
      <c r="XDI75" s="0"/>
      <c r="XDJ75" s="0"/>
      <c r="XDK75" s="0"/>
      <c r="XDL75" s="0"/>
      <c r="XDM75" s="0"/>
      <c r="XDN75" s="0"/>
      <c r="XDO75" s="0"/>
      <c r="XDP75" s="0"/>
      <c r="XDQ75" s="0"/>
      <c r="XDR75" s="0"/>
      <c r="XDS75" s="0"/>
      <c r="XDT75" s="0"/>
      <c r="XDU75" s="0"/>
      <c r="XDV75" s="0"/>
      <c r="XDW75" s="0"/>
      <c r="XDX75" s="0"/>
      <c r="XDY75" s="0"/>
      <c r="XDZ75" s="0"/>
      <c r="XEA75" s="0"/>
      <c r="XEB75" s="0"/>
      <c r="XEC75" s="0"/>
      <c r="XED75" s="0"/>
      <c r="XEE75" s="0"/>
      <c r="XEF75" s="0"/>
      <c r="XEG75" s="0"/>
      <c r="XEH75" s="0"/>
      <c r="XEI75" s="0"/>
      <c r="XEJ75" s="0"/>
      <c r="XEK75" s="0"/>
      <c r="XEL75" s="0"/>
      <c r="XEM75" s="0"/>
      <c r="XEN75" s="0"/>
      <c r="XEO75" s="0"/>
      <c r="XEP75" s="0"/>
      <c r="XEQ75" s="0"/>
      <c r="XER75" s="0"/>
      <c r="XES75" s="0"/>
      <c r="XET75" s="0"/>
      <c r="XEU75" s="0"/>
      <c r="XEV75" s="0"/>
      <c r="XEW75" s="0"/>
      <c r="XEX75" s="0"/>
      <c r="XEY75" s="0"/>
      <c r="XEZ75" s="0"/>
      <c r="XFA75" s="0"/>
      <c r="XFB75" s="0"/>
      <c r="XFC75" s="0"/>
      <c r="XFD75" s="0"/>
    </row>
    <row r="76" customFormat="false" ht="13.8" hidden="false" customHeight="false" outlineLevel="0" collapsed="false">
      <c r="A76" s="716" t="s">
        <v>1063</v>
      </c>
      <c r="B76" s="707" t="n">
        <v>0.8</v>
      </c>
      <c r="C76" s="707" t="n">
        <v>0.8</v>
      </c>
      <c r="D76" s="707" t="n">
        <v>0.6</v>
      </c>
      <c r="E76" s="707" t="n">
        <v>0.54</v>
      </c>
      <c r="F76" s="707" t="n">
        <v>0.54</v>
      </c>
      <c r="G76" s="707" t="n">
        <v>0.42</v>
      </c>
      <c r="H76" s="707" t="n">
        <v>0.42</v>
      </c>
      <c r="I76" s="707" t="n">
        <v>0.6</v>
      </c>
      <c r="J76" s="707" t="n">
        <v>0.7</v>
      </c>
      <c r="K76" s="707" t="n">
        <v>0.77</v>
      </c>
      <c r="L76" s="707" t="n">
        <v>0.45</v>
      </c>
      <c r="M76" s="707" t="n">
        <v>0.45</v>
      </c>
      <c r="N76" s="707" t="n">
        <v>0.45</v>
      </c>
      <c r="O76" s="707" t="n">
        <v>0.75</v>
      </c>
      <c r="P76" s="707" t="n">
        <v>0.75</v>
      </c>
      <c r="Q76" s="707" t="n">
        <v>0.48</v>
      </c>
      <c r="R76" s="707" t="n">
        <v>0.48</v>
      </c>
      <c r="S76" s="707" t="n">
        <v>0.48</v>
      </c>
      <c r="T76" s="707" t="n">
        <v>0.39</v>
      </c>
      <c r="U76" s="707" t="n">
        <v>0.39</v>
      </c>
      <c r="V76" s="707" t="n">
        <v>0.39</v>
      </c>
      <c r="W76" s="707" t="n">
        <v>0.66</v>
      </c>
      <c r="X76" s="707" t="n">
        <v>0.66</v>
      </c>
      <c r="Y76" s="707" t="n">
        <v>0.34</v>
      </c>
      <c r="Z76" s="707" t="n">
        <v>0.34</v>
      </c>
      <c r="AA76" s="707" t="n">
        <v>0.73</v>
      </c>
      <c r="AB76" s="707" t="n">
        <v>0.73</v>
      </c>
      <c r="AC76" s="707" t="n">
        <v>0.73</v>
      </c>
      <c r="AD76" s="707" t="n">
        <v>0.73</v>
      </c>
      <c r="AE76" s="707" t="n">
        <v>0.33</v>
      </c>
      <c r="AF76" s="707" t="n">
        <v>0.36</v>
      </c>
      <c r="AG76" s="707" t="n">
        <v>0.5</v>
      </c>
      <c r="AH76" s="707" t="n">
        <v>0.5</v>
      </c>
      <c r="AI76" s="707" t="n">
        <v>0.5</v>
      </c>
      <c r="AJ76" s="707" t="n">
        <v>0.5</v>
      </c>
      <c r="AK76" s="707" t="n">
        <v>0.5</v>
      </c>
      <c r="AL76" s="707"/>
      <c r="AM76" s="707"/>
      <c r="AN76" s="707"/>
      <c r="AO76" s="707"/>
      <c r="AP76" s="707"/>
      <c r="AQ76" s="707"/>
      <c r="AR76" s="707"/>
      <c r="AS76" s="707"/>
      <c r="AT76" s="707"/>
      <c r="AU76" s="707"/>
      <c r="AV76" s="707"/>
      <c r="AW76" s="707"/>
      <c r="AX76" s="707"/>
      <c r="AY76" s="707"/>
      <c r="AZ76" s="707"/>
      <c r="BA76" s="707"/>
      <c r="BB76" s="707"/>
      <c r="BC76" s="707"/>
      <c r="BD76" s="707"/>
      <c r="BE76" s="707"/>
    </row>
    <row r="77" customFormat="false" ht="13.8" hidden="false" customHeight="false" outlineLevel="0" collapsed="false">
      <c r="A77" s="716" t="s">
        <v>1064</v>
      </c>
      <c r="B77" s="707" t="n">
        <v>0.6</v>
      </c>
      <c r="C77" s="707"/>
      <c r="D77" s="707"/>
      <c r="E77" s="707" t="n">
        <v>0.39</v>
      </c>
      <c r="F77" s="707" t="n">
        <v>0.39</v>
      </c>
      <c r="G77" s="707" t="n">
        <v>0.35</v>
      </c>
      <c r="H77" s="707" t="n">
        <v>0.35</v>
      </c>
      <c r="I77" s="707" t="n">
        <v>0.5</v>
      </c>
      <c r="J77" s="707" t="n">
        <v>0.6</v>
      </c>
      <c r="K77" s="707" t="n">
        <v>0.6</v>
      </c>
      <c r="L77" s="707" t="n">
        <v>0.31</v>
      </c>
      <c r="M77" s="707" t="n">
        <v>0.31</v>
      </c>
      <c r="N77" s="707" t="n">
        <v>0.31</v>
      </c>
      <c r="O77" s="707" t="n">
        <v>0.55</v>
      </c>
      <c r="P77" s="707" t="n">
        <v>0.55</v>
      </c>
      <c r="Q77" s="707" t="n">
        <v>0.37</v>
      </c>
      <c r="R77" s="707" t="n">
        <v>0.37</v>
      </c>
      <c r="S77" s="707" t="n">
        <v>0.37</v>
      </c>
      <c r="T77" s="707" t="n">
        <v>0.3</v>
      </c>
      <c r="U77" s="707" t="n">
        <v>0.3</v>
      </c>
      <c r="V77" s="707" t="n">
        <v>0.3</v>
      </c>
      <c r="W77" s="707" t="n">
        <v>0.5</v>
      </c>
      <c r="X77" s="707" t="n">
        <v>0.5</v>
      </c>
      <c r="Y77" s="707" t="n">
        <v>0.25</v>
      </c>
      <c r="Z77" s="707" t="n">
        <v>0.25</v>
      </c>
      <c r="AA77" s="707" t="n">
        <v>0.57</v>
      </c>
      <c r="AB77" s="707" t="n">
        <v>0.57</v>
      </c>
      <c r="AC77" s="707" t="n">
        <v>0.63</v>
      </c>
      <c r="AD77" s="707" t="n">
        <v>0.63</v>
      </c>
      <c r="AE77" s="707" t="n">
        <v>0.22</v>
      </c>
      <c r="AF77" s="707" t="n">
        <v>0.23</v>
      </c>
      <c r="AG77" s="707" t="n">
        <v>0.43</v>
      </c>
      <c r="AH77" s="707" t="n">
        <v>0.43</v>
      </c>
      <c r="AI77" s="707" t="n">
        <v>0.4</v>
      </c>
      <c r="AJ77" s="707" t="n">
        <v>0.4</v>
      </c>
      <c r="AK77" s="707" t="n">
        <v>0.43</v>
      </c>
      <c r="AL77" s="707"/>
      <c r="AM77" s="707"/>
      <c r="AN77" s="707"/>
      <c r="AO77" s="707"/>
      <c r="AP77" s="707"/>
      <c r="AQ77" s="707"/>
      <c r="AR77" s="707"/>
      <c r="AS77" s="707"/>
      <c r="AT77" s="707"/>
      <c r="AU77" s="707"/>
      <c r="AV77" s="707"/>
      <c r="AW77" s="707"/>
      <c r="AX77" s="707"/>
      <c r="AY77" s="707"/>
      <c r="AZ77" s="707"/>
      <c r="BA77" s="707"/>
      <c r="BB77" s="707"/>
      <c r="BC77" s="707"/>
      <c r="BD77" s="707"/>
      <c r="BE77" s="707"/>
    </row>
    <row r="78" customFormat="false" ht="13.8" hidden="false" customHeight="false" outlineLevel="0" collapsed="false">
      <c r="A78" s="716" t="s">
        <v>1065</v>
      </c>
      <c r="B78" s="707" t="n">
        <v>0.6</v>
      </c>
      <c r="C78" s="707"/>
      <c r="D78" s="707"/>
      <c r="E78" s="707" t="n">
        <v>0.35</v>
      </c>
      <c r="F78" s="707" t="n">
        <v>0.35</v>
      </c>
      <c r="G78" s="707" t="n">
        <v>0.27</v>
      </c>
      <c r="H78" s="707" t="n">
        <v>0.27</v>
      </c>
      <c r="I78" s="707" t="n">
        <v>0.53</v>
      </c>
      <c r="J78" s="707" t="n">
        <v>0.53</v>
      </c>
      <c r="K78" s="707" t="n">
        <v>0.53</v>
      </c>
      <c r="L78" s="707" t="n">
        <v>0.26</v>
      </c>
      <c r="M78" s="707" t="n">
        <v>0.26</v>
      </c>
      <c r="N78" s="707" t="n">
        <v>0.26</v>
      </c>
      <c r="O78" s="707" t="n">
        <v>0.5</v>
      </c>
      <c r="P78" s="707" t="n">
        <v>0.5</v>
      </c>
      <c r="Q78" s="707" t="n">
        <v>0.33</v>
      </c>
      <c r="R78" s="707" t="n">
        <v>0.33</v>
      </c>
      <c r="S78" s="707" t="n">
        <v>0.33</v>
      </c>
      <c r="T78" s="707" t="n">
        <v>0.26</v>
      </c>
      <c r="U78" s="707" t="n">
        <v>0.26</v>
      </c>
      <c r="V78" s="707" t="n">
        <v>0.26</v>
      </c>
      <c r="W78" s="707" t="n">
        <v>0.4</v>
      </c>
      <c r="X78" s="707" t="n">
        <v>0.4</v>
      </c>
      <c r="Y78" s="707" t="n">
        <v>0.2</v>
      </c>
      <c r="Z78" s="707" t="n">
        <v>0.2</v>
      </c>
      <c r="AA78" s="707" t="n">
        <v>0.45</v>
      </c>
      <c r="AB78" s="707" t="n">
        <v>0.45</v>
      </c>
      <c r="AC78" s="707" t="n">
        <v>0.5</v>
      </c>
      <c r="AD78" s="707" t="n">
        <v>0.5</v>
      </c>
      <c r="AE78" s="707" t="n">
        <v>0.15</v>
      </c>
      <c r="AF78" s="707" t="n">
        <v>0.16</v>
      </c>
      <c r="AG78" s="707" t="n">
        <v>0.37</v>
      </c>
      <c r="AH78" s="707" t="n">
        <v>0.37</v>
      </c>
      <c r="AI78" s="707" t="n">
        <v>0.3</v>
      </c>
      <c r="AJ78" s="707" t="n">
        <v>0.3</v>
      </c>
      <c r="AK78" s="707" t="n">
        <v>0.37</v>
      </c>
      <c r="AL78" s="707"/>
      <c r="AM78" s="707"/>
      <c r="AN78" s="707"/>
      <c r="AO78" s="707"/>
      <c r="AP78" s="707"/>
      <c r="AQ78" s="707"/>
      <c r="AR78" s="707"/>
      <c r="AS78" s="707"/>
      <c r="AT78" s="707"/>
      <c r="AU78" s="707"/>
      <c r="AV78" s="707"/>
      <c r="AW78" s="707"/>
      <c r="AX78" s="707"/>
      <c r="AY78" s="707"/>
      <c r="AZ78" s="707"/>
      <c r="BA78" s="707"/>
      <c r="BB78" s="707"/>
      <c r="BC78" s="707"/>
      <c r="BD78" s="707"/>
      <c r="BE78" s="707"/>
    </row>
    <row r="79" customFormat="false" ht="13.8" hidden="false" customHeight="false" outlineLevel="0" collapsed="false">
      <c r="A79" s="716" t="s">
        <v>1066</v>
      </c>
      <c r="B79" s="707" t="n">
        <v>0.6</v>
      </c>
      <c r="C79" s="707"/>
      <c r="D79" s="707" t="n">
        <v>0.7</v>
      </c>
      <c r="E79" s="707" t="n">
        <v>0.53</v>
      </c>
      <c r="F79" s="707" t="n">
        <v>0.53</v>
      </c>
      <c r="G79" s="707" t="n">
        <v>0.42</v>
      </c>
      <c r="H79" s="707" t="n">
        <v>0.42</v>
      </c>
      <c r="I79" s="707" t="n">
        <v>0.8</v>
      </c>
      <c r="J79" s="707" t="n">
        <v>0.8</v>
      </c>
      <c r="K79" s="707" t="n">
        <v>0.8</v>
      </c>
      <c r="L79" s="707" t="n">
        <v>0.48</v>
      </c>
      <c r="M79" s="707" t="n">
        <v>0.48</v>
      </c>
      <c r="N79" s="707" t="n">
        <v>0.48</v>
      </c>
      <c r="O79" s="707" t="n">
        <v>0.78</v>
      </c>
      <c r="P79" s="707" t="n">
        <v>0.78</v>
      </c>
      <c r="Q79" s="707" t="n">
        <v>0.5</v>
      </c>
      <c r="R79" s="707" t="n">
        <v>0.5</v>
      </c>
      <c r="S79" s="707" t="n">
        <v>0.5</v>
      </c>
      <c r="T79" s="707" t="n">
        <v>0.41</v>
      </c>
      <c r="U79" s="707" t="n">
        <v>0.41</v>
      </c>
      <c r="V79" s="707" t="n">
        <v>0.41</v>
      </c>
      <c r="W79" s="707" t="n">
        <v>0.73</v>
      </c>
      <c r="X79" s="707" t="n">
        <v>0.73</v>
      </c>
      <c r="Y79" s="707" t="n">
        <v>0.37</v>
      </c>
      <c r="Z79" s="707" t="n">
        <v>0.37</v>
      </c>
      <c r="AA79" s="707" t="n">
        <v>0.75</v>
      </c>
      <c r="AB79" s="707" t="n">
        <v>0.75</v>
      </c>
      <c r="AC79" s="707" t="n">
        <v>0.76</v>
      </c>
      <c r="AD79" s="707" t="n">
        <v>0.76</v>
      </c>
      <c r="AE79" s="707" t="n">
        <v>0.32</v>
      </c>
      <c r="AF79" s="707" t="n">
        <v>0.4</v>
      </c>
      <c r="AG79" s="707" t="n">
        <v>0.51</v>
      </c>
      <c r="AH79" s="707" t="n">
        <v>0.51</v>
      </c>
      <c r="AI79" s="707" t="n">
        <v>0.51</v>
      </c>
      <c r="AJ79" s="707" t="n">
        <v>0.51</v>
      </c>
      <c r="AK79" s="707" t="n">
        <v>0.51</v>
      </c>
      <c r="AL79" s="707"/>
      <c r="AM79" s="707"/>
      <c r="AN79" s="707"/>
      <c r="AO79" s="707"/>
      <c r="AP79" s="707"/>
      <c r="AQ79" s="707"/>
      <c r="AR79" s="707"/>
      <c r="AS79" s="707"/>
      <c r="AT79" s="707"/>
      <c r="AU79" s="707"/>
      <c r="AV79" s="707"/>
      <c r="AW79" s="707"/>
      <c r="AX79" s="707"/>
      <c r="AY79" s="707"/>
      <c r="AZ79" s="707"/>
      <c r="BA79" s="707"/>
      <c r="BB79" s="707"/>
      <c r="BC79" s="707"/>
      <c r="BD79" s="707"/>
      <c r="BE79" s="707"/>
    </row>
    <row r="80" customFormat="false" ht="13.8" hidden="false" customHeight="false" outlineLevel="0" collapsed="false">
      <c r="A80" s="716" t="s">
        <v>1067</v>
      </c>
      <c r="B80" s="746" t="n">
        <v>2</v>
      </c>
      <c r="C80" s="746" t="n">
        <v>2</v>
      </c>
      <c r="D80" s="746" t="n">
        <v>2</v>
      </c>
      <c r="E80" s="746" t="n">
        <v>1.62</v>
      </c>
      <c r="F80" s="746" t="n">
        <v>1.62</v>
      </c>
      <c r="G80" s="746" t="n">
        <v>3.5</v>
      </c>
      <c r="H80" s="746" t="n">
        <v>3.5</v>
      </c>
      <c r="I80" s="746" t="n">
        <v>4.8</v>
      </c>
      <c r="J80" s="746" t="n">
        <v>4.8</v>
      </c>
      <c r="K80" s="746" t="n">
        <v>4.8</v>
      </c>
      <c r="L80" s="746" t="n">
        <v>2.5</v>
      </c>
      <c r="M80" s="746" t="n">
        <v>2.5</v>
      </c>
      <c r="N80" s="746" t="n">
        <v>2.5</v>
      </c>
      <c r="O80" s="746" t="n">
        <v>1.5</v>
      </c>
      <c r="P80" s="746" t="n">
        <v>1.5</v>
      </c>
      <c r="Q80" s="746" t="n">
        <v>3</v>
      </c>
      <c r="R80" s="746" t="n">
        <v>3</v>
      </c>
      <c r="S80" s="746" t="n">
        <v>3</v>
      </c>
      <c r="T80" s="746" t="n">
        <v>3.6</v>
      </c>
      <c r="U80" s="746" t="n">
        <v>3.6</v>
      </c>
      <c r="V80" s="746" t="n">
        <v>3.6</v>
      </c>
      <c r="W80" s="746" t="n">
        <v>4</v>
      </c>
      <c r="X80" s="746" t="n">
        <v>4</v>
      </c>
      <c r="Y80" s="746" t="n">
        <v>1.25</v>
      </c>
      <c r="Z80" s="746" t="n">
        <v>1.25</v>
      </c>
      <c r="AA80" s="746" t="n">
        <v>3.2</v>
      </c>
      <c r="AB80" s="746" t="n">
        <v>3.2</v>
      </c>
      <c r="AC80" s="746" t="n">
        <v>4</v>
      </c>
      <c r="AD80" s="746" t="n">
        <v>4</v>
      </c>
      <c r="AE80" s="746"/>
      <c r="AF80" s="746"/>
      <c r="AG80" s="746"/>
      <c r="AH80" s="746" t="n">
        <v>2.5</v>
      </c>
      <c r="AI80" s="746" t="n">
        <v>2.5</v>
      </c>
      <c r="AJ80" s="746" t="n">
        <v>2.5</v>
      </c>
      <c r="AK80" s="746" t="n">
        <v>2.5</v>
      </c>
      <c r="AL80" s="746"/>
      <c r="AM80" s="746"/>
      <c r="AN80" s="746"/>
      <c r="AO80" s="746"/>
      <c r="AP80" s="746"/>
      <c r="AQ80" s="746"/>
      <c r="AR80" s="746"/>
      <c r="AS80" s="746"/>
      <c r="AT80" s="746"/>
      <c r="AU80" s="746"/>
      <c r="AV80" s="746"/>
      <c r="AW80" s="746"/>
      <c r="AX80" s="746"/>
      <c r="AY80" s="746"/>
      <c r="AZ80" s="746"/>
      <c r="BA80" s="746"/>
      <c r="BB80" s="746"/>
      <c r="BC80" s="746"/>
      <c r="BD80" s="746"/>
      <c r="BE80" s="746"/>
    </row>
    <row r="81" customFormat="false" ht="15" hidden="false" customHeight="false" outlineLevel="0" collapsed="false">
      <c r="A81" s="711" t="s">
        <v>1068</v>
      </c>
      <c r="B81" s="748" t="n">
        <f aca="false">B80*B25</f>
        <v>2</v>
      </c>
      <c r="C81" s="748" t="n">
        <f aca="false">C80*C25</f>
        <v>2</v>
      </c>
      <c r="D81" s="748" t="n">
        <f aca="false">D80*D25</f>
        <v>2</v>
      </c>
      <c r="E81" s="748" t="n">
        <f aca="false">E80*E25</f>
        <v>1.62</v>
      </c>
      <c r="F81" s="748" t="n">
        <f aca="false">F80*F25</f>
        <v>1.62</v>
      </c>
      <c r="G81" s="748" t="n">
        <f aca="false">G80*G25</f>
        <v>3.5</v>
      </c>
      <c r="H81" s="748" t="n">
        <f aca="false">H80*H25</f>
        <v>3.5</v>
      </c>
      <c r="I81" s="748" t="n">
        <f aca="false">I80*I25</f>
        <v>4.8</v>
      </c>
      <c r="J81" s="748" t="n">
        <f aca="false">J80*J25</f>
        <v>4.8</v>
      </c>
      <c r="K81" s="748" t="n">
        <f aca="false">K80*K25</f>
        <v>4.8</v>
      </c>
      <c r="L81" s="748" t="n">
        <f aca="false">L80*L25</f>
        <v>2.5</v>
      </c>
      <c r="M81" s="748" t="n">
        <f aca="false">M80*M25</f>
        <v>2.5</v>
      </c>
      <c r="N81" s="748" t="n">
        <f aca="false">N80*N25</f>
        <v>2.5</v>
      </c>
      <c r="O81" s="837" t="n">
        <v>1.5</v>
      </c>
      <c r="P81" s="837" t="n">
        <f aca="false">P80*P25</f>
        <v>1.5</v>
      </c>
      <c r="Q81" s="748" t="n">
        <f aca="false">Q80*Q25</f>
        <v>3</v>
      </c>
      <c r="R81" s="748" t="n">
        <f aca="false">R80*R25</f>
        <v>3</v>
      </c>
      <c r="S81" s="748" t="n">
        <f aca="false">S80*S25</f>
        <v>3</v>
      </c>
      <c r="T81" s="748" t="n">
        <f aca="false">T80*T25</f>
        <v>3.6</v>
      </c>
      <c r="U81" s="748" t="n">
        <f aca="false">U80*U25</f>
        <v>3.6</v>
      </c>
      <c r="V81" s="748" t="n">
        <f aca="false">V80*V25</f>
        <v>3.6</v>
      </c>
      <c r="W81" s="748" t="n">
        <f aca="false">W80*W25</f>
        <v>4</v>
      </c>
      <c r="X81" s="748" t="n">
        <f aca="false">X80*X25</f>
        <v>4</v>
      </c>
      <c r="Y81" s="748" t="n">
        <f aca="false">Y80*Y25</f>
        <v>1.25</v>
      </c>
      <c r="Z81" s="748" t="n">
        <f aca="false">Z80*Z25</f>
        <v>1.25</v>
      </c>
      <c r="AA81" s="748" t="n">
        <f aca="false">AA80*AA25</f>
        <v>3.2</v>
      </c>
      <c r="AB81" s="748" t="n">
        <f aca="false">AB80*AB25</f>
        <v>3.2</v>
      </c>
      <c r="AC81" s="748" t="n">
        <f aca="false">AC80*AC25</f>
        <v>4</v>
      </c>
      <c r="AD81" s="748" t="n">
        <f aca="false">AD80*AD25</f>
        <v>4</v>
      </c>
      <c r="AE81" s="748" t="n">
        <f aca="false">AE80*AE25</f>
        <v>0</v>
      </c>
      <c r="AF81" s="748" t="n">
        <f aca="false">AF80*AF25</f>
        <v>0</v>
      </c>
      <c r="AG81" s="748" t="n">
        <f aca="false">AG80*AG25</f>
        <v>0</v>
      </c>
      <c r="AH81" s="748" t="n">
        <f aca="false">AH80*AH25</f>
        <v>2.5</v>
      </c>
      <c r="AI81" s="748" t="n">
        <f aca="false">AI80*AI25</f>
        <v>2.5</v>
      </c>
      <c r="AJ81" s="748" t="n">
        <f aca="false">AJ80*AJ25</f>
        <v>2.5</v>
      </c>
      <c r="AK81" s="748" t="n">
        <f aca="false">AK80*AK25</f>
        <v>2.5</v>
      </c>
      <c r="AL81" s="748"/>
      <c r="AM81" s="748"/>
      <c r="AN81" s="748"/>
      <c r="AO81" s="748"/>
    </row>
    <row r="82" s="840" customFormat="true" ht="15" hidden="false" customHeight="false" outlineLevel="0" collapsed="false">
      <c r="A82" s="838" t="s">
        <v>1069</v>
      </c>
      <c r="B82" s="839" t="n">
        <f aca="false">B30+(B27-B20-B39)*1000000/B19/9.81</f>
        <v>60.0946294384101</v>
      </c>
      <c r="C82" s="839" t="n">
        <f aca="false">C30+(C27-C20-C39)*1000000/C19/9.81</f>
        <v>-2794.26733431488</v>
      </c>
      <c r="D82" s="839" t="n">
        <f aca="false">D30+(D27-D20-D39)*1000000/D19/9.81</f>
        <v>589.703063232223</v>
      </c>
      <c r="E82" s="839" t="n">
        <f aca="false">E30+(E27-E20-E39)*1000000/E19/9.81</f>
        <v>33.2045811551428</v>
      </c>
      <c r="F82" s="839" t="n">
        <f aca="false">F30+(F27-F20-F39)*1000000/F19/9.81</f>
        <v>9.6445405817544</v>
      </c>
      <c r="G82" s="839" t="n">
        <f aca="false">G30+(G27-G20-G39)*1000000/G19/9.81</f>
        <v>12.5374875240842</v>
      </c>
      <c r="H82" s="839" t="n">
        <f aca="false">H30+(H27-H20-H39)*1000000/H19/9.81</f>
        <v>12.4350384796777</v>
      </c>
      <c r="I82" s="839" t="n">
        <f aca="false">I30+(I27-I20-I39)*1000000/I19/9.81</f>
        <v>-16.8873809120088</v>
      </c>
      <c r="J82" s="839" t="n">
        <f aca="false">J30+(J27-J20-J39)*1000000/J19/9.81</f>
        <v>36.9540881855177</v>
      </c>
      <c r="K82" s="839" t="n">
        <f aca="false">K30+(K27-K20-K39)*1000000/K19/9.81</f>
        <v>13.7179362102071</v>
      </c>
      <c r="L82" s="839" t="n">
        <f aca="false">L30+(L27-L20-L39)*1000000/L19/9.81</f>
        <v>5.11357109666306</v>
      </c>
      <c r="M82" s="839" t="n">
        <f aca="false">M30+(M27-M20-M39)*1000000/M19/9.81</f>
        <v>5.11357109666306</v>
      </c>
      <c r="N82" s="839" t="n">
        <f aca="false">N30+(N27-N20-N39)*1000000/N19/9.81</f>
        <v>5.11357109666306</v>
      </c>
      <c r="O82" s="839" t="n">
        <f aca="false">O30+(O27-O20-O39)*1000000/O19/9.81</f>
        <v>4.79275814839797</v>
      </c>
      <c r="P82" s="839" t="n">
        <f aca="false">P30+(P27-P20-P39)*1000000/P19/9.81</f>
        <v>4.51763440727273</v>
      </c>
      <c r="Q82" s="839" t="n">
        <f aca="false">Q30+(Q27-Q20-Q39)*1000000/Q19/9.81</f>
        <v>5.48715516434655</v>
      </c>
      <c r="R82" s="839" t="n">
        <f aca="false">R30+(R27-R20-R39)*1000000/R19/9.81</f>
        <v>5.48715516434655</v>
      </c>
      <c r="S82" s="839" t="n">
        <f aca="false">S30+(S27-S20-S39)*1000000/S19/9.81</f>
        <v>5.29446268321544</v>
      </c>
      <c r="T82" s="839" t="n">
        <f aca="false">T30+(T27-T20-T39)*1000000/T19/9.81</f>
        <v>12.9644931465785</v>
      </c>
      <c r="U82" s="839" t="n">
        <f aca="false">U30+(U27-U20-U39)*1000000/U19/9.81</f>
        <v>12.9644931465785</v>
      </c>
      <c r="V82" s="839" t="n">
        <f aca="false">V30+(V27-V20-V39)*1000000/V19/9.81</f>
        <v>8.69157804232991</v>
      </c>
      <c r="W82" s="839" t="n">
        <f aca="false">W30+(W27-W20-W39)*1000000/W19/9.81</f>
        <v>24.6277152722619</v>
      </c>
      <c r="X82" s="839" t="n">
        <f aca="false">X30+(X27-X20-X39)*1000000/X19/9.81</f>
        <v>22.5671751164517</v>
      </c>
      <c r="Y82" s="839" t="n">
        <f aca="false">Y30+(Y27-Y20-Y39)*1000000/Y19/9.81</f>
        <v>5.5931082490805</v>
      </c>
      <c r="Z82" s="839" t="n">
        <f aca="false">Z30+(Z27-Z20-Z39)*1000000/Z19/9.81</f>
        <v>4.22128652357157</v>
      </c>
      <c r="AA82" s="839" t="n">
        <f aca="false">AA30+(AA27-AA20-AA39)*1000000/AA19/9.81</f>
        <v>4.99573983571342</v>
      </c>
      <c r="AB82" s="839" t="n">
        <f aca="false">AB30+(AB27-AB20-AB39)*1000000/AB19/9.81</f>
        <v>3.71127244073459</v>
      </c>
      <c r="AC82" s="839" t="n">
        <f aca="false">AC30+(AC27-AC20-AC39)*1000000/AC19/9.81</f>
        <v>50.5768648719313</v>
      </c>
      <c r="AD82" s="839" t="n">
        <f aca="false">AD30+(AD27-AD20-AD39)*1000000/AD19/9.81</f>
        <v>11.1949318852962</v>
      </c>
      <c r="AE82" s="839" t="n">
        <f aca="false">AE30+(AE27-AE20-AE39)*1000000/AE19/9.81</f>
        <v>4.47438837920489</v>
      </c>
      <c r="AF82" s="839" t="n">
        <f aca="false">AF30+(AF27-AF20-AF39)*1000000/AF19/9.81</f>
        <v>4.27456976674462</v>
      </c>
      <c r="AG82" s="839" t="n">
        <f aca="false">AG30+(AG27-AG20-AG39)*1000000/AG19/9.81</f>
        <v>3.92958286654354</v>
      </c>
      <c r="AH82" s="839" t="n">
        <f aca="false">AH30+(AH27-AH20-AH39)*1000000/AH19/9.81</f>
        <v>8.44743824824585</v>
      </c>
      <c r="AI82" s="839" t="n">
        <f aca="false">AI30+(AI27-AI20-AI39)*1000000/AI19/9.81</f>
        <v>47.8673282941934</v>
      </c>
      <c r="AJ82" s="839" t="n">
        <f aca="false">AJ30+(AJ27-AJ20-AJ39)*1000000/AJ19/9.81</f>
        <v>8.69194699286443</v>
      </c>
      <c r="AK82" s="839" t="n">
        <f aca="false">AK30+(AK27-AK20-AK39)*1000000/AK19/9.81</f>
        <v>7.2835881753313</v>
      </c>
      <c r="AL82" s="839"/>
      <c r="AM82" s="839"/>
      <c r="AN82" s="839"/>
      <c r="AO82" s="839"/>
    </row>
    <row r="83" customFormat="false" ht="15" hidden="false" customHeight="true" outlineLevel="0" collapsed="false">
      <c r="A83" s="720" t="s">
        <v>1070</v>
      </c>
      <c r="B83" s="749" t="n">
        <f aca="false">B82-B84</f>
        <v>58.0946294384101</v>
      </c>
      <c r="C83" s="749" t="n">
        <f aca="false">C82-C84</f>
        <v>-2796.26733431488</v>
      </c>
      <c r="D83" s="749" t="n">
        <f aca="false">D82-D84</f>
        <v>587.703063232223</v>
      </c>
      <c r="E83" s="749" t="n">
        <f aca="false">E82-E84</f>
        <v>31.2045811551428</v>
      </c>
      <c r="F83" s="749" t="n">
        <f aca="false">F82-F84</f>
        <v>7.6445405817544</v>
      </c>
      <c r="G83" s="749" t="n">
        <f aca="false">G82-G84</f>
        <v>10.5374875240842</v>
      </c>
      <c r="H83" s="749" t="n">
        <f aca="false">H82-H84</f>
        <v>10.4350384796777</v>
      </c>
      <c r="I83" s="749" t="n">
        <f aca="false">I82-I84</f>
        <v>-18.8873809120088</v>
      </c>
      <c r="J83" s="749" t="n">
        <f aca="false">J82-J84</f>
        <v>34.9540881855177</v>
      </c>
      <c r="K83" s="749" t="n">
        <f aca="false">K82-K84</f>
        <v>11.7179362102071</v>
      </c>
      <c r="L83" s="749" t="n">
        <f aca="false">L82-L84</f>
        <v>3.11357109666306</v>
      </c>
      <c r="M83" s="749" t="n">
        <f aca="false">M82-M84</f>
        <v>3.11357109666306</v>
      </c>
      <c r="N83" s="749" t="n">
        <f aca="false">N82-N84</f>
        <v>3.11357109666306</v>
      </c>
      <c r="O83" s="749" t="n">
        <f aca="false">O82-O84</f>
        <v>2.79275814839797</v>
      </c>
      <c r="P83" s="749" t="n">
        <f aca="false">P82-P84</f>
        <v>2.51763440727273</v>
      </c>
      <c r="Q83" s="749" t="n">
        <f aca="false">Q82-Q84</f>
        <v>3.48715516434655</v>
      </c>
      <c r="R83" s="749" t="n">
        <f aca="false">R82-R84</f>
        <v>3.48715516434655</v>
      </c>
      <c r="S83" s="749" t="n">
        <f aca="false">S82-S84</f>
        <v>5.29446268321544</v>
      </c>
      <c r="T83" s="749" t="n">
        <f aca="false">T82-T84</f>
        <v>10.9644931465785</v>
      </c>
      <c r="U83" s="749" t="n">
        <f aca="false">U82-U84</f>
        <v>10.9644931465785</v>
      </c>
      <c r="V83" s="749" t="n">
        <f aca="false">V82-V84</f>
        <v>6.69157804232991</v>
      </c>
      <c r="W83" s="749" t="n">
        <f aca="false">W82-W84</f>
        <v>22.6277152722619</v>
      </c>
      <c r="X83" s="749" t="n">
        <f aca="false">X82-X84</f>
        <v>20.5671751164517</v>
      </c>
      <c r="Y83" s="749" t="n">
        <f aca="false">Y82-Y84</f>
        <v>3.5931082490805</v>
      </c>
      <c r="Z83" s="749" t="n">
        <f aca="false">Z82-Z84</f>
        <v>2.22128652357157</v>
      </c>
      <c r="AA83" s="749" t="n">
        <f aca="false">AA82-AA84</f>
        <v>2.99573983571342</v>
      </c>
      <c r="AB83" s="749" t="n">
        <f aca="false">AB82-AB84</f>
        <v>3.71127244073459</v>
      </c>
      <c r="AC83" s="749" t="n">
        <f aca="false">AC82-AC84</f>
        <v>48.5768648719313</v>
      </c>
      <c r="AD83" s="749" t="n">
        <f aca="false">AD82-AD84</f>
        <v>9.19493188529619</v>
      </c>
      <c r="AE83" s="749" t="n">
        <f aca="false">AE82-AE84</f>
        <v>2.47438837920489</v>
      </c>
      <c r="AF83" s="749" t="n">
        <f aca="false">AF82-AF84</f>
        <v>2.27456976674462</v>
      </c>
      <c r="AG83" s="749" t="n">
        <f aca="false">AG82-AG84</f>
        <v>1.92958286654354</v>
      </c>
      <c r="AH83" s="749" t="n">
        <f aca="false">AH82-AH84</f>
        <v>6.44743824824585</v>
      </c>
      <c r="AI83" s="749" t="n">
        <f aca="false">AI82-AI84</f>
        <v>44.8673282941934</v>
      </c>
      <c r="AJ83" s="749" t="n">
        <f aca="false">AJ82-AJ84</f>
        <v>4.69194699286443</v>
      </c>
      <c r="AK83" s="749" t="n">
        <f aca="false">AK82-AK84</f>
        <v>2.2835881753313</v>
      </c>
      <c r="AL83" s="749"/>
      <c r="AM83" s="749"/>
      <c r="AN83" s="749"/>
      <c r="AO83" s="749"/>
    </row>
    <row r="84" customFormat="false" ht="15" hidden="false" customHeight="false" outlineLevel="0" collapsed="false">
      <c r="A84" s="716" t="s">
        <v>1071</v>
      </c>
      <c r="B84" s="707" t="n">
        <v>2</v>
      </c>
      <c r="C84" s="707" t="n">
        <v>2</v>
      </c>
      <c r="D84" s="707" t="n">
        <v>2</v>
      </c>
      <c r="E84" s="707" t="n">
        <v>2</v>
      </c>
      <c r="F84" s="707" t="n">
        <v>2</v>
      </c>
      <c r="G84" s="707" t="n">
        <v>2</v>
      </c>
      <c r="H84" s="707" t="n">
        <v>2</v>
      </c>
      <c r="I84" s="707" t="n">
        <v>2</v>
      </c>
      <c r="J84" s="707" t="n">
        <v>2</v>
      </c>
      <c r="K84" s="707" t="n">
        <v>2</v>
      </c>
      <c r="L84" s="707" t="n">
        <v>2</v>
      </c>
      <c r="M84" s="707" t="n">
        <v>2</v>
      </c>
      <c r="N84" s="707" t="n">
        <v>2</v>
      </c>
      <c r="O84" s="707" t="n">
        <v>2</v>
      </c>
      <c r="P84" s="707" t="n">
        <v>2</v>
      </c>
      <c r="Q84" s="707" t="n">
        <v>2</v>
      </c>
      <c r="R84" s="707" t="n">
        <v>2</v>
      </c>
      <c r="S84" s="707" t="n">
        <v>0</v>
      </c>
      <c r="T84" s="707" t="n">
        <v>2</v>
      </c>
      <c r="U84" s="707" t="n">
        <v>2</v>
      </c>
      <c r="V84" s="707" t="n">
        <v>2</v>
      </c>
      <c r="W84" s="707" t="n">
        <v>2</v>
      </c>
      <c r="X84" s="707" t="n">
        <v>2</v>
      </c>
      <c r="Y84" s="707" t="n">
        <v>2</v>
      </c>
      <c r="Z84" s="707" t="n">
        <v>2</v>
      </c>
      <c r="AA84" s="707" t="n">
        <v>2</v>
      </c>
      <c r="AB84" s="707"/>
      <c r="AC84" s="707" t="n">
        <v>2</v>
      </c>
      <c r="AD84" s="707" t="n">
        <v>2</v>
      </c>
      <c r="AE84" s="707" t="n">
        <v>2</v>
      </c>
      <c r="AF84" s="707" t="n">
        <v>2</v>
      </c>
      <c r="AG84" s="707" t="n">
        <v>2</v>
      </c>
      <c r="AH84" s="707" t="n">
        <v>2</v>
      </c>
      <c r="AI84" s="707" t="n">
        <v>3</v>
      </c>
      <c r="AJ84" s="707" t="n">
        <v>4</v>
      </c>
      <c r="AK84" s="707" t="n">
        <v>5</v>
      </c>
      <c r="AL84" s="707"/>
      <c r="AM84" s="707"/>
      <c r="AN84" s="707"/>
      <c r="AO84" s="707"/>
    </row>
    <row r="85" customFormat="false" ht="15" hidden="false" customHeight="true" outlineLevel="0" collapsed="false">
      <c r="A85" s="720" t="s">
        <v>1218</v>
      </c>
      <c r="B85" s="749" t="n">
        <f aca="false">B19*9.81*B74/1000000+B66</f>
        <v>16.8703234019713</v>
      </c>
      <c r="C85" s="749" t="n">
        <f aca="false">C19*9.81*C74/1000000+C66</f>
        <v>10.0204583109711</v>
      </c>
      <c r="D85" s="749" t="n">
        <f aca="false">D19*9.81*D74/1000000+D66</f>
        <v>14.6260917949164</v>
      </c>
      <c r="E85" s="749" t="n">
        <f aca="false">E19*9.81*E74/1000000+E66</f>
        <v>3.61227779895527</v>
      </c>
      <c r="F85" s="749" t="n">
        <f aca="false">F19*9.81*F74/1000000+F66</f>
        <v>3.31227779895527</v>
      </c>
      <c r="G85" s="749" t="n">
        <f aca="false">G19*9.81*G74/1000000+G66</f>
        <v>1.31618879107857</v>
      </c>
      <c r="H85" s="749" t="n">
        <f aca="false">H19*9.81*H74/1000000+H66</f>
        <v>1.31538879107857</v>
      </c>
      <c r="I85" s="749" t="n">
        <f aca="false">I19*9.81*I74/1000000+I66</f>
        <v>17.764917129</v>
      </c>
      <c r="J85" s="749" t="n">
        <f aca="false">J19*9.81*J74/1000000+J66</f>
        <v>1.63148379454638</v>
      </c>
      <c r="K85" s="749" t="n">
        <f aca="false">K19*9.81*K74/1000000+K66</f>
        <v>1.68751256254517</v>
      </c>
      <c r="L85" s="749" t="n">
        <f aca="false">L19*9.81*L74/1000000+L66</f>
        <v>1.7203781278888</v>
      </c>
      <c r="M85" s="749" t="n">
        <f aca="false">M19*9.81*M74/1000000+M66</f>
        <v>1.7203781278888</v>
      </c>
      <c r="N85" s="749" t="n">
        <f aca="false">N19*9.81*N74/1000000+N66</f>
        <v>1.7203781278888</v>
      </c>
      <c r="O85" s="749" t="n">
        <f aca="false">O19*9.81*O74/1000000+O66</f>
        <v>1.14290333231749</v>
      </c>
      <c r="P85" s="749" t="n">
        <f aca="false">P19*9.81*P74/1000000+P66</f>
        <v>1.14119556290949</v>
      </c>
      <c r="Q85" s="749" t="n">
        <f aca="false">Q19*9.81*Q74/1000000+Q66</f>
        <v>1.47266454671846</v>
      </c>
      <c r="R85" s="749" t="n">
        <f aca="false">R19*9.81*R74/1000000+R66</f>
        <v>1.47266454671846</v>
      </c>
      <c r="S85" s="749" t="n">
        <f aca="false">S19*9.81*S74/1000000+S66</f>
        <v>1.47141486063556</v>
      </c>
      <c r="T85" s="749" t="n">
        <f aca="false">T19*9.81*T74/1000000+T66</f>
        <v>1.28727409742683</v>
      </c>
      <c r="U85" s="749" t="n">
        <f aca="false">U19*9.81*U74/1000000+U66</f>
        <v>1.28727409742683</v>
      </c>
      <c r="V85" s="749" t="n">
        <f aca="false">V19*9.81*V74/1000000+V66</f>
        <v>1.24727409742683</v>
      </c>
      <c r="W85" s="749" t="n">
        <f aca="false">W19*9.81*W74/1000000+W66</f>
        <v>0.806297895169242</v>
      </c>
      <c r="X85" s="749" t="n">
        <f aca="false">X19*9.81*X74/1000000+X66</f>
        <v>0.793290251208754</v>
      </c>
      <c r="Y85" s="749" t="n">
        <f aca="false">Y19*9.81*Y74/1000000+Y66</f>
        <v>1.68670944953995</v>
      </c>
      <c r="Z85" s="749" t="n">
        <f aca="false">Z19*9.81*Z74/1000000+Z66</f>
        <v>1.6778648646437</v>
      </c>
      <c r="AA85" s="749" t="n">
        <f aca="false">AA19*9.81*AA74/1000000+AA66</f>
        <v>1.91862158605205</v>
      </c>
      <c r="AB85" s="749" t="n">
        <f aca="false">AB19*9.81*AB74/1000000+AB66</f>
        <v>1.91048032214603</v>
      </c>
      <c r="AC85" s="749" t="n">
        <f aca="false">AC19*9.81*AC74/1000000+AC66</f>
        <v>3.76030894380959</v>
      </c>
      <c r="AD85" s="749" t="n">
        <f aca="false">AD19*9.81*AD74/1000000+AD66</f>
        <v>3.58811770660198</v>
      </c>
      <c r="AE85" s="749" t="n">
        <f aca="false">AE19*9.81*AE74/1000000+AE66</f>
        <v>1.051811</v>
      </c>
      <c r="AF85" s="749" t="n">
        <f aca="false">AF19*9.81*AF74/1000000+AF66</f>
        <v>0.8874935</v>
      </c>
      <c r="AG85" s="749" t="n">
        <f aca="false">AG19*9.81*AG74/1000000+AG66</f>
        <v>1.0397447</v>
      </c>
      <c r="AH85" s="749" t="n">
        <f aca="false">AH19*9.81*AH74/1000000+AH66</f>
        <v>0.677440553</v>
      </c>
      <c r="AI85" s="749" t="n">
        <f aca="false">AI19*9.81*AI74/1000000+AI66</f>
        <v>1.2276552</v>
      </c>
      <c r="AJ85" s="749" t="n">
        <f aca="false">AJ19*9.81*AJ74/1000000+AJ66</f>
        <v>1.3328012</v>
      </c>
      <c r="AK85" s="749" t="n">
        <f aca="false">AK19*9.81*AK74/1000000+AK66</f>
        <v>1.83887948</v>
      </c>
      <c r="AL85" s="749"/>
      <c r="AM85" s="749"/>
      <c r="AN85" s="749"/>
      <c r="AO85" s="749"/>
    </row>
    <row r="86" customFormat="false" ht="15" hidden="false" customHeight="false" outlineLevel="0" collapsed="false">
      <c r="A86" s="711" t="s">
        <v>1219</v>
      </c>
      <c r="B86" s="748" t="n">
        <f aca="false">B19*9.81*B71/1000000+B66</f>
        <v>17.6513171219713</v>
      </c>
      <c r="C86" s="748" t="n">
        <f aca="false">C19*9.81*C71/1000000+C66</f>
        <v>2.10465159097111</v>
      </c>
      <c r="D86" s="748" t="n">
        <f aca="false">D19*9.81*D71/1000000+D66</f>
        <v>13.9580631679164</v>
      </c>
      <c r="E86" s="748" t="n">
        <f aca="false">E19*9.81*E71/1000000+E66</f>
        <v>3.74300762475527</v>
      </c>
      <c r="F86" s="748" t="n">
        <f aca="false">F19*9.81*F71/1000000+F66</f>
        <v>3.44300762475527</v>
      </c>
      <c r="G86" s="748" t="n">
        <f aca="false">G19*9.81*G71/1000000+G66</f>
        <v>1.72224431107857</v>
      </c>
      <c r="H86" s="748" t="n">
        <f aca="false">H19*9.81*H71/1000000+H66</f>
        <v>1.72144431107857</v>
      </c>
      <c r="I86" s="748" t="n">
        <f aca="false">I19*9.81*I71/1000000+I66</f>
        <v>0.2683872765</v>
      </c>
      <c r="J86" s="748" t="n">
        <f aca="false">J19*9.81*J71/1000000+J66</f>
        <v>1.79715507454638</v>
      </c>
      <c r="K86" s="748" t="n">
        <f aca="false">K19*9.81*K71/1000000+K66</f>
        <v>1.68751256254517</v>
      </c>
      <c r="L86" s="748" t="n">
        <f aca="false">L19*9.81*L71/1000000+L66</f>
        <v>1.7336333998888</v>
      </c>
      <c r="M86" s="748" t="n">
        <f aca="false">M19*9.81*M71/1000000+M66</f>
        <v>1.7336333998888</v>
      </c>
      <c r="N86" s="748" t="n">
        <f aca="false">N19*9.81*N71/1000000+N66</f>
        <v>1.7336333998888</v>
      </c>
      <c r="O86" s="748" t="n">
        <f aca="false">O19*9.81*O71/1000000+O66</f>
        <v>1.54016909231749</v>
      </c>
      <c r="P86" s="748" t="n">
        <f aca="false">P19*9.81*P71/1000000+P66</f>
        <v>1.53846132290949</v>
      </c>
      <c r="Q86" s="748" t="n">
        <f aca="false">Q19*9.81*Q71/1000000+Q66</f>
        <v>1.92664191671846</v>
      </c>
      <c r="R86" s="748" t="n">
        <f aca="false">R19*9.81*R71/1000000+R66</f>
        <v>1.92664191671846</v>
      </c>
      <c r="S86" s="748" t="n">
        <f aca="false">S19*9.81*S71/1000000+S66</f>
        <v>1.92539223063556</v>
      </c>
      <c r="T86" s="748" t="n">
        <f aca="false">T19*9.81*T71/1000000+T66</f>
        <v>1.47449990942683</v>
      </c>
      <c r="U86" s="748" t="n">
        <f aca="false">U19*9.81*U71/1000000+U66</f>
        <v>1.47449990942683</v>
      </c>
      <c r="V86" s="748" t="n">
        <f aca="false">V19*9.81*V71/1000000+V66</f>
        <v>1.43449990942683</v>
      </c>
      <c r="W86" s="748" t="n">
        <f aca="false">W19*9.81*W71/1000000+W66</f>
        <v>0.976741740169242</v>
      </c>
      <c r="X86" s="748" t="n">
        <f aca="false">X19*9.81*X71/1000000+X66</f>
        <v>0.963734096208754</v>
      </c>
      <c r="Y86" s="748" t="n">
        <f aca="false">Y19*9.81*Y71/1000000+Y66</f>
        <v>1.84789265453995</v>
      </c>
      <c r="Z86" s="748" t="n">
        <f aca="false">Z19*9.81*Z71/1000000+Z66</f>
        <v>1.8390480696437</v>
      </c>
      <c r="AA86" s="748" t="n">
        <f aca="false">AA19*9.81*AA71/1000000+AA66</f>
        <v>2.19116594905205</v>
      </c>
      <c r="AB86" s="748" t="n">
        <f aca="false">AB19*9.81*AB71/1000000+AB66</f>
        <v>2.18302468514603</v>
      </c>
      <c r="AC86" s="748" t="n">
        <f aca="false">AC19*9.81*AC71/1000000+AC66</f>
        <v>4.11693697500959</v>
      </c>
      <c r="AD86" s="748" t="n">
        <f aca="false">AD19*9.81*AD71/1000000+AD66</f>
        <v>3.72680638540198</v>
      </c>
      <c r="AE86" s="748" t="n">
        <f aca="false">AE19*9.81*AE71/1000000+AE66</f>
        <v>1.130291</v>
      </c>
      <c r="AF86" s="748" t="n">
        <f aca="false">AF19*9.81*AF71/1000000+AF66</f>
        <v>0.895832</v>
      </c>
      <c r="AG86" s="748" t="n">
        <f aca="false">AG19*9.81*AG71/1000000+AG66</f>
        <v>1.069469</v>
      </c>
      <c r="AH86" s="748" t="n">
        <f aca="false">AH19*9.81*AH71/1000000+AH66</f>
        <v>0.667689413</v>
      </c>
      <c r="AI86" s="748" t="n">
        <f aca="false">AI19*9.81*AI71/1000000+AI66</f>
        <v>1.2276552</v>
      </c>
      <c r="AJ86" s="748" t="n">
        <f aca="false">AJ19*9.81*AJ71/1000000+AJ66</f>
        <v>1.3328012</v>
      </c>
      <c r="AK86" s="748" t="n">
        <f aca="false">AK19*9.81*AK71/1000000+AK66</f>
        <v>1.83887948</v>
      </c>
      <c r="AL86" s="748"/>
      <c r="AM86" s="748"/>
      <c r="AN86" s="748"/>
      <c r="AO86" s="748"/>
    </row>
    <row r="87" customFormat="false" ht="15" hidden="false" customHeight="false" outlineLevel="0" collapsed="false">
      <c r="A87" s="711" t="s">
        <v>1220</v>
      </c>
      <c r="B87" s="748" t="n">
        <f aca="false">B67+B19*9.81*B71/1000000</f>
        <v>17.71388258252</v>
      </c>
      <c r="C87" s="748" t="n">
        <f aca="false">C67+C19*9.81*C71/1000000</f>
        <v>2.1482149888</v>
      </c>
      <c r="D87" s="748" t="n">
        <f aca="false">D67+D19*9.81*D71/1000000</f>
        <v>13.986213371872</v>
      </c>
      <c r="E87" s="748" t="n">
        <f aca="false">E67+E19*9.81*E71/1000000</f>
        <v>3.767413555714</v>
      </c>
      <c r="F87" s="748" t="n">
        <f aca="false">F67+F19*9.81*F71/1000000</f>
        <v>3.467413555714</v>
      </c>
      <c r="G87" s="748" t="n">
        <f aca="false">G67+G19*9.81*G71/1000000</f>
        <v>1.7454810312</v>
      </c>
      <c r="H87" s="748" t="n">
        <f aca="false">H67+H19*9.81*H71/1000000</f>
        <v>1.7446810312</v>
      </c>
      <c r="I87" s="748" t="n">
        <f aca="false">I67+I19*9.81*I71/1000000</f>
        <v>0.2889677725</v>
      </c>
      <c r="J87" s="748" t="n">
        <f aca="false">J67+J19*9.81*J71/1000000</f>
        <v>1.8250041324</v>
      </c>
      <c r="K87" s="748" t="n">
        <f aca="false">K67+K19*9.81*K71/1000000</f>
        <v>1.71769721356</v>
      </c>
      <c r="L87" s="748" t="n">
        <f aca="false">L67+L19*9.81*L71/1000000</f>
        <v>1.7590598542</v>
      </c>
      <c r="M87" s="748" t="n">
        <f aca="false">M67+M19*9.81*M71/1000000</f>
        <v>1.7590598542</v>
      </c>
      <c r="N87" s="748" t="n">
        <f aca="false">N67+N19*9.81*N71/1000000</f>
        <v>1.7590598542</v>
      </c>
      <c r="O87" s="748" t="n">
        <f aca="false">O67+O19*9.81*O71/1000000</f>
        <v>1.56442242675</v>
      </c>
      <c r="P87" s="748" t="n">
        <f aca="false">P67+P19*9.81*P71/1000000</f>
        <v>1.56442242675</v>
      </c>
      <c r="Q87" s="748" t="n">
        <f aca="false">Q67+Q19*9.81*Q71/1000000</f>
        <v>1.95039689765</v>
      </c>
      <c r="R87" s="748" t="n">
        <f aca="false">R67+R19*9.81*R71/1000000</f>
        <v>1.95039689765</v>
      </c>
      <c r="S87" s="748" t="n">
        <f aca="false">S67+S19*9.81*S71/1000000</f>
        <v>1.95039689765</v>
      </c>
      <c r="T87" s="748" t="n">
        <f aca="false">T67+T19*9.81*T71/1000000</f>
        <v>1.49879133059</v>
      </c>
      <c r="U87" s="748" t="n">
        <f aca="false">U67+U19*9.81*U71/1000000</f>
        <v>1.49879133059</v>
      </c>
      <c r="V87" s="748" t="n">
        <f aca="false">V67+V19*9.81*V71/1000000</f>
        <v>1.45879133059</v>
      </c>
      <c r="W87" s="748" t="n">
        <f aca="false">W67+W19*9.81*W71/1000000</f>
        <v>1.005605362</v>
      </c>
      <c r="X87" s="748" t="n">
        <f aca="false">X67+X19*9.81*X71/1000000</f>
        <v>0.995504986</v>
      </c>
      <c r="Y87" s="748" t="n">
        <f aca="false">Y67+Y19*9.81*Y71/1000000</f>
        <v>1.87050273662</v>
      </c>
      <c r="Z87" s="748" t="n">
        <f aca="false">Z67+Z19*9.81*Z71/1000000</f>
        <v>1.862185683242</v>
      </c>
      <c r="AA87" s="748" t="n">
        <f aca="false">AA67+AA19*9.81*AA71/1000000</f>
        <v>2.2171797391</v>
      </c>
      <c r="AB87" s="748" t="n">
        <f aca="false">AB67+AB19*9.81*AB71/1000000</f>
        <v>2.21014429159</v>
      </c>
      <c r="AC87" s="748" t="n">
        <f aca="false">AC67+AC19*9.81*AC71/1000000</f>
        <v>4.14305440205</v>
      </c>
      <c r="AD87" s="748" t="n">
        <f aca="false">AD67+AD19*9.81*AD71/1000000</f>
        <v>3.75444668638</v>
      </c>
      <c r="AE87" s="748" t="n">
        <f aca="false">AE67+AE19*9.81*AE71/1000000</f>
        <v>1.301632</v>
      </c>
      <c r="AF87" s="748" t="n">
        <f aca="false">AF67+AF19*9.81*AF71/1000000</f>
        <v>1.067173</v>
      </c>
      <c r="AG87" s="748" t="n">
        <f aca="false">AG67+AG19*9.81*AG71/1000000</f>
        <v>1.24081</v>
      </c>
      <c r="AH87" s="748" t="n">
        <f aca="false">AH67+AH19*9.81*AH71/1000000</f>
        <v>0.689456413</v>
      </c>
      <c r="AI87" s="748" t="n">
        <f aca="false">AI67+AI19*9.81*AI71/1000000</f>
        <v>1.2486992</v>
      </c>
      <c r="AJ87" s="748" t="n">
        <f aca="false">AJ67+AJ19*9.81*AJ71/1000000</f>
        <v>1.353718</v>
      </c>
      <c r="AK87" s="748" t="n">
        <f aca="false">AK67+AK19*9.81*AK71/1000000</f>
        <v>1.85979628</v>
      </c>
      <c r="AL87" s="748"/>
      <c r="AM87" s="748"/>
      <c r="AN87" s="748"/>
      <c r="AO87" s="748"/>
    </row>
    <row r="88" s="843" customFormat="true" ht="15" hidden="false" customHeight="true" outlineLevel="0" collapsed="false">
      <c r="A88" s="841" t="s">
        <v>1221</v>
      </c>
      <c r="B88" s="842" t="str">
        <f aca="false">IF(B73&lt;&gt;"",B19*9.81*B16/3600*B73/B77/B24/1000,"")</f>
        <v/>
      </c>
      <c r="C88" s="842" t="str">
        <f aca="false">IF(C73&lt;&gt;"",C19*9.81*C16/3600*C73/C77/C24/1000,"")</f>
        <v/>
      </c>
      <c r="D88" s="842" t="str">
        <f aca="false">IF(D73&lt;&gt;"",D19*9.81*D16/3600*D73/D77/D24/1000,"")</f>
        <v/>
      </c>
      <c r="E88" s="842" t="str">
        <f aca="false">IF(E73&lt;&gt;"",E19*9.81*E16/3600*E73/E77/E24/1000,"")</f>
        <v/>
      </c>
      <c r="F88" s="842" t="str">
        <f aca="false">IF(F73&lt;&gt;"",F19*9.81*F16/3600*F73/F77/F24/1000,"")</f>
        <v/>
      </c>
      <c r="G88" s="842" t="str">
        <f aca="false">IF(G73&lt;&gt;"",G19*9.81*G16/3600*G73/G77/G24/1000,"")</f>
        <v/>
      </c>
      <c r="H88" s="842" t="str">
        <f aca="false">IF(H73&lt;&gt;"",H19*9.81*H16/3600*H73/H77/H24/1000,"")</f>
        <v/>
      </c>
      <c r="I88" s="842" t="str">
        <f aca="false">IF(I73&lt;&gt;"",I19*9.81*I16/3600*I73/I77/I24/1000,"")</f>
        <v/>
      </c>
      <c r="J88" s="842" t="str">
        <f aca="false">IF(J73&lt;&gt;"",J19*9.81*J16/3600*J73/J77/J24/1000,"")</f>
        <v/>
      </c>
      <c r="K88" s="842" t="str">
        <f aca="false">IF(K73&lt;&gt;"",K19*9.81*K16/3600*K73/K77/K24/1000,"")</f>
        <v/>
      </c>
      <c r="L88" s="842" t="str">
        <f aca="false">IF(L73&lt;&gt;"",L19*9.81*L16/3600*L73/L77/L24/1000,"")</f>
        <v/>
      </c>
      <c r="M88" s="842" t="str">
        <f aca="false">IF(M73&lt;&gt;"",M19*9.81*M16/3600*M73/M77/M24/1000,"")</f>
        <v/>
      </c>
      <c r="N88" s="842" t="str">
        <f aca="false">IF(N73&lt;&gt;"",N19*9.81*N16/3600*N73/N77/N24/1000,"")</f>
        <v/>
      </c>
      <c r="O88" s="842" t="str">
        <f aca="false">IF(O73&lt;&gt;"",O19*9.81*O16/3600*O73/O77/O24/1000,"")</f>
        <v/>
      </c>
      <c r="P88" s="842" t="str">
        <f aca="false">IF(P73&lt;&gt;"",P19*9.81*P16/3600*P73/P77/P24/1000,"")</f>
        <v/>
      </c>
      <c r="Q88" s="842" t="str">
        <f aca="false">IF(Q73&lt;&gt;"",Q19*9.81*Q16/3600*Q73/Q77/Q24/1000,"")</f>
        <v/>
      </c>
      <c r="R88" s="842" t="str">
        <f aca="false">IF(R73&lt;&gt;"",R19*9.81*R16/3600*R73/R77/R24/1000,"")</f>
        <v/>
      </c>
      <c r="S88" s="842" t="str">
        <f aca="false">IF(S73&lt;&gt;"",S19*9.81*S16/3600*S73/S77/S24/1000,"")</f>
        <v/>
      </c>
      <c r="T88" s="842" t="str">
        <f aca="false">IF(T73&lt;&gt;"",T19*9.81*T16/3600*T73/T77/T24/1000,"")</f>
        <v/>
      </c>
      <c r="U88" s="842" t="str">
        <f aca="false">IF(U73&lt;&gt;"",U19*9.81*U16/3600*U73/U77/U24/1000,"")</f>
        <v/>
      </c>
      <c r="V88" s="842" t="str">
        <f aca="false">IF(V73&lt;&gt;"",V19*9.81*V16/3600*V73/V77/V24/1000,"")</f>
        <v/>
      </c>
      <c r="W88" s="842" t="str">
        <f aca="false">IF(W73&lt;&gt;"",W19*9.81*W16/3600*W73/W77/W24/1000,"")</f>
        <v/>
      </c>
      <c r="X88" s="842" t="str">
        <f aca="false">IF(X73&lt;&gt;"",X19*9.81*X16/3600*X73/X77/X24/1000,"")</f>
        <v/>
      </c>
      <c r="Y88" s="842" t="str">
        <f aca="false">IF(Y73&lt;&gt;"",Y19*9.81*Y16/3600*Y73/Y77/Y24/1000,"")</f>
        <v/>
      </c>
      <c r="Z88" s="842" t="str">
        <f aca="false">IF(Z73&lt;&gt;"",Z19*9.81*Z16/3600*Z73/Z77/Z24/1000,"")</f>
        <v/>
      </c>
      <c r="AA88" s="842" t="str">
        <f aca="false">IF(AA73&lt;&gt;"",AA19*9.81*AA16/3600*AA73/AA77/AA24/1000,"")</f>
        <v/>
      </c>
      <c r="AB88" s="842" t="str">
        <f aca="false">IF(AB73&lt;&gt;"",AB19*9.81*AB16/3600*AB73/AB77/AB24/1000,"")</f>
        <v/>
      </c>
      <c r="AC88" s="842" t="str">
        <f aca="false">IF(AC73&lt;&gt;"",AC19*9.81*AC16/3600*AC73/AC77/AC24/1000,"")</f>
        <v/>
      </c>
      <c r="AD88" s="842" t="str">
        <f aca="false">IF(AD73&lt;&gt;"",AD19*9.81*AD16/3600*AD73/AD77/AD24/1000,"")</f>
        <v/>
      </c>
      <c r="AE88" s="842" t="str">
        <f aca="false">IF(AE73&lt;&gt;"",AE19*9.81*AE16/3600*AE73/AE77/AE24/1000,"")</f>
        <v/>
      </c>
      <c r="AF88" s="842" t="str">
        <f aca="false">IF(AF73&lt;&gt;"",AF19*9.81*AF16/3600*AF73/AF77/AF24/1000,"")</f>
        <v/>
      </c>
      <c r="AG88" s="842" t="str">
        <f aca="false">IF(AG73&lt;&gt;"",AG19*9.81*AG16/3600*AG73/AG77/AG24/1000,"")</f>
        <v/>
      </c>
      <c r="AH88" s="842" t="str">
        <f aca="false">IF(AH73&lt;&gt;"",AH19*9.81*AH16/3600*AH73/AH77/AH24/1000,"")</f>
        <v/>
      </c>
      <c r="AI88" s="842" t="str">
        <f aca="false">IF(AI73&lt;&gt;"",AI19*9.81*AI16/3600*AI73/AI77/AI24/1000,"")</f>
        <v/>
      </c>
      <c r="AJ88" s="842" t="str">
        <f aca="false">IF(AJ73&lt;&gt;"",AJ19*9.81*AJ16/3600*AJ73/AJ77/AJ24/1000,"")</f>
        <v/>
      </c>
      <c r="AK88" s="842" t="str">
        <f aca="false">IF(AK73&lt;&gt;"",AK19*9.81*AK16/3600*AK73/AK77/AK24/1000,"")</f>
        <v/>
      </c>
      <c r="AL88" s="842"/>
      <c r="AM88" s="842"/>
      <c r="AN88" s="842"/>
      <c r="AO88" s="842"/>
    </row>
    <row r="89" customFormat="false" ht="15" hidden="false" customHeight="false" outlineLevel="0" collapsed="false">
      <c r="A89" s="718" t="s">
        <v>1222</v>
      </c>
      <c r="B89" s="719" t="n">
        <f aca="false">B19*9.81*B14/3600*B74/B76/B24/1000</f>
        <v>2214.0638625</v>
      </c>
      <c r="C89" s="719" t="n">
        <f aca="false">C19*9.81*C14/3600*C74/C76/C24/1000</f>
        <v>2129.80536375</v>
      </c>
      <c r="D89" s="719" t="n">
        <f aca="false">D19*9.81*D14/3600*D74/D76/D24/1000</f>
        <v>262.9662346125</v>
      </c>
      <c r="E89" s="719" t="n">
        <f aca="false">E19*9.81*E14/3600*E74/E76/E24/1000</f>
        <v>22.7406296296296</v>
      </c>
      <c r="F89" s="719" t="n">
        <f aca="false">F19*9.81*F14/3600*F74/F76/F24/1000</f>
        <v>22.7406296296296</v>
      </c>
      <c r="G89" s="719" t="n">
        <f aca="false">G19*9.81*G14/3600*G74/G76/G24/1000</f>
        <v>31.2246071428571</v>
      </c>
      <c r="H89" s="719" t="n">
        <f aca="false">H19*9.81*H14/3600*H74/H76/H24/1000</f>
        <v>31.2246071428571</v>
      </c>
      <c r="I89" s="719" t="n">
        <f aca="false">I19*9.81*I14/3600*I74/I76/I24/1000</f>
        <v>6.117625</v>
      </c>
      <c r="J89" s="719" t="n">
        <f aca="false">J19*9.81*J14/3600*J74/J76/J24/1000</f>
        <v>192.789234285714</v>
      </c>
      <c r="K89" s="719" t="n">
        <f aca="false">K19*9.81*K14/3600*K74/K76/K24/1000</f>
        <v>208.124741558442</v>
      </c>
      <c r="L89" s="719" t="n">
        <f aca="false">L19*9.81*L14/3600*L74/L76/L24/1000</f>
        <v>8.89876</v>
      </c>
      <c r="M89" s="719" t="n">
        <f aca="false">M19*9.81*M14/3600*M74/M76/M24/1000</f>
        <v>4.20195</v>
      </c>
      <c r="N89" s="719" t="n">
        <f aca="false">N19*9.81*N14/3600*N74/N76/N24/1000</f>
        <v>4.697355</v>
      </c>
      <c r="O89" s="719" t="n">
        <f aca="false">O19*9.81*O14/3600*O74/O76/O24/1000</f>
        <v>139.466662703</v>
      </c>
      <c r="P89" s="719" t="n">
        <f aca="false">P19*9.81*P14/3600*P74/P76/P24/1000</f>
        <v>139.466662703</v>
      </c>
      <c r="Q89" s="719" t="n">
        <f aca="false">Q19*9.81*Q14/3600*Q74/Q76/Q24/1000</f>
        <v>73.1367291666667</v>
      </c>
      <c r="R89" s="719" t="n">
        <f aca="false">R19*9.81*R14/3600*R74/R76/R24/1000</f>
        <v>4.44742708333333</v>
      </c>
      <c r="S89" s="719" t="n">
        <f aca="false">S19*9.81*S14/3600*S74/S76/S24/1000</f>
        <v>68.6893020833334</v>
      </c>
      <c r="T89" s="719" t="n">
        <f aca="false">T19*9.81*T14/3600*T74/T76/T24/1000</f>
        <v>8.03287909230769</v>
      </c>
      <c r="U89" s="719" t="n">
        <f aca="false">U19*9.81*U14/3600*U74/U76/U24/1000</f>
        <v>8.03287909230769</v>
      </c>
      <c r="V89" s="719" t="n">
        <f aca="false">V19*9.81*V14/3600*V74/V76/V24/1000</f>
        <v>8.03287909230769</v>
      </c>
      <c r="W89" s="719" t="n">
        <f aca="false">W19*9.81*W14/3600*W74/W76/W24/1000</f>
        <v>37.6751893939394</v>
      </c>
      <c r="X89" s="719" t="n">
        <f aca="false">X19*9.81*X14/3600*X74/X76/X24/1000</f>
        <v>37.6751893939394</v>
      </c>
      <c r="Y89" s="719" t="n">
        <f aca="false">Y19*9.81*Y14/3600*Y74/Y76/Y24/1000</f>
        <v>48.8913088235294</v>
      </c>
      <c r="Z89" s="719" t="n">
        <f aca="false">Z19*9.81*Z14/3600*Z74/Z76/Z24/1000</f>
        <v>48.8913088235294</v>
      </c>
      <c r="AA89" s="719" t="n">
        <f aca="false">AA19*9.81*AA14/3600*AA74/AA76/AA24/1000</f>
        <v>264.580702054795</v>
      </c>
      <c r="AB89" s="719" t="n">
        <f aca="false">AB19*9.81*AB14/3600*AB74/AB76/AB24/1000</f>
        <v>264.580702054795</v>
      </c>
      <c r="AC89" s="719" t="n">
        <f aca="false">AC19*9.81*AC14/3600*AC74/AC76/AC24/1000</f>
        <v>200.798904109589</v>
      </c>
      <c r="AD89" s="719" t="n">
        <f aca="false">AD19*9.81*AD14/3600*AD74/AD76/AD24/1000</f>
        <v>214.267123287671</v>
      </c>
      <c r="AE89" s="719" t="n">
        <f aca="false">AE19*9.81*AE14/3600*AE74/AE76/AE24/1000</f>
        <v>25.1690909090909</v>
      </c>
      <c r="AF89" s="719" t="n">
        <f aca="false">AF19*9.81*AF14/3600*AF74/AF76/AF24/1000</f>
        <v>19.6805555555556</v>
      </c>
      <c r="AG89" s="719" t="n">
        <f aca="false">AG19*9.81*AG14/3600*AG74/AG76/AG24/1000</f>
        <v>16.895</v>
      </c>
      <c r="AH89" s="719" t="n">
        <f aca="false">AH19*9.81*AH14/3600*AH74/AH76/AH24/1000</f>
        <v>4.003788</v>
      </c>
      <c r="AI89" s="719" t="n">
        <f aca="false">AI19*9.81*AI14/3600*AI74/AI76/AI24/1000</f>
        <v>2.956625</v>
      </c>
      <c r="AJ89" s="719" t="n">
        <f aca="false">AJ19*9.81*AJ14/3600*AJ74/AJ76/AJ24/1000</f>
        <v>0.064855</v>
      </c>
      <c r="AK89" s="719" t="n">
        <f aca="false">AK19*9.81*AK14/3600*AK74/AK76/AK24/1000</f>
        <v>0.044145</v>
      </c>
      <c r="AL89" s="719"/>
      <c r="AM89" s="719"/>
      <c r="AN89" s="719"/>
      <c r="AO89" s="719"/>
    </row>
    <row r="90" customFormat="false" ht="15" hidden="false" customHeight="false" outlineLevel="0" collapsed="false">
      <c r="A90" s="720" t="s">
        <v>1223</v>
      </c>
      <c r="B90" s="721" t="n">
        <f aca="false">B19*9.81*B15/3600*B75/B79/B24/1000</f>
        <v>3247.293665</v>
      </c>
      <c r="C90" s="721" t="e">
        <f aca="false">C19*9.81*C15/3600*C75/C79/C24/1000</f>
        <v>#DIV/0!</v>
      </c>
      <c r="D90" s="721" t="n">
        <f aca="false">D19*9.81*D15/3600*D75/D79/D24/1000</f>
        <v>259.209574118036</v>
      </c>
      <c r="E90" s="721" t="n">
        <f aca="false">E19*9.81*E15/3600*E75/E79/E24/1000</f>
        <v>27.3186905660377</v>
      </c>
      <c r="F90" s="721" t="n">
        <f aca="false">F19*9.81*F15/3600*F75/F79/F24/1000</f>
        <v>27.3186905660377</v>
      </c>
      <c r="G90" s="721" t="n">
        <f aca="false">G19*9.81*G15/3600*G75/G79/G24/1000</f>
        <v>34.3470678571429</v>
      </c>
      <c r="H90" s="721" t="n">
        <f aca="false">H19*9.81*H15/3600*H75/H79/H24/1000</f>
        <v>34.3470678571429</v>
      </c>
      <c r="I90" s="721" t="n">
        <f aca="false">I19*9.81*I15/3600*I75/I79/I24/1000</f>
        <v>5.047040625</v>
      </c>
      <c r="J90" s="721" t="n">
        <f aca="false">J19*9.81*J15/3600*J75/J79/J24/1000</f>
        <v>185.559638</v>
      </c>
      <c r="K90" s="721" t="n">
        <f aca="false">K19*9.81*K15/3600*K75/K79/K24/1000</f>
        <v>90.460323525</v>
      </c>
      <c r="L90" s="721" t="n">
        <f aca="false">L19*9.81*L15/3600*L75/L79/L24/1000</f>
        <v>12.51388125</v>
      </c>
      <c r="M90" s="721" t="n">
        <f aca="false">M19*9.81*M15/3600*M75/M79/M24/1000</f>
        <v>5.9089921875</v>
      </c>
      <c r="N90" s="721" t="n">
        <f aca="false">N19*9.81*N15/3600*N75/N79/N24/1000</f>
        <v>6.60565546875</v>
      </c>
      <c r="O90" s="721" t="n">
        <f aca="false">O19*9.81*O15/3600*O75/O79/O24/1000</f>
        <v>144.134660221538</v>
      </c>
      <c r="P90" s="721" t="n">
        <f aca="false">P19*9.81*P15/3600*P75/P79/P24/1000</f>
        <v>144.134660221538</v>
      </c>
      <c r="Q90" s="721" t="n">
        <f aca="false">Q19*9.81*Q15/3600*Q75/Q79/Q24/1000</f>
        <v>103.73713665</v>
      </c>
      <c r="R90" s="721" t="n">
        <f aca="false">R19*9.81*R15/3600*R75/R79/R24/1000</f>
        <v>6.308230575</v>
      </c>
      <c r="S90" s="721" t="n">
        <f aca="false">S19*9.81*S15/3600*S75/S79/S24/1000</f>
        <v>97.428906075</v>
      </c>
      <c r="T90" s="721" t="n">
        <f aca="false">T19*9.81*T15/3600*T75/T79/T24/1000</f>
        <v>7.68055390756098</v>
      </c>
      <c r="U90" s="721" t="n">
        <f aca="false">U19*9.81*U15/3600*U75/U79/U24/1000</f>
        <v>7.68055390756098</v>
      </c>
      <c r="V90" s="721" t="n">
        <f aca="false">V19*9.81*V15/3600*V75/V79/V24/1000</f>
        <v>7.68055390756098</v>
      </c>
      <c r="W90" s="721" t="n">
        <f aca="false">W19*9.81*W15/3600*W75/W79/W24/1000</f>
        <v>35.9289383561644</v>
      </c>
      <c r="X90" s="721" t="n">
        <f aca="false">X19*9.81*X15/3600*X75/X79/X24/1000</f>
        <v>39.1952054794521</v>
      </c>
      <c r="Y90" s="721" t="n">
        <f aca="false">Y19*9.81*Y15/3600*Y75/Y79/Y24/1000</f>
        <v>48.5412881621622</v>
      </c>
      <c r="Z90" s="721" t="n">
        <f aca="false">Z19*9.81*Z15/3600*Z75/Z79/Z24/1000</f>
        <v>48.5412881621622</v>
      </c>
      <c r="AA90" s="721" t="n">
        <f aca="false">AA19*9.81*AA15/3600*AA75/AA79/AA24/1000</f>
        <v>269.275416666667</v>
      </c>
      <c r="AB90" s="721" t="n">
        <f aca="false">AB19*9.81*AB15/3600*AB75/AB79/AB24/1000</f>
        <v>269.275416666667</v>
      </c>
      <c r="AC90" s="721" t="n">
        <f aca="false">AC19*9.81*AC15/3600*AC75/AC79/AC24/1000</f>
        <v>201.810631578947</v>
      </c>
      <c r="AD90" s="721" t="n">
        <f aca="false">AD19*9.81*AD15/3600*AD75/AD79/AD24/1000</f>
        <v>201.810631578947</v>
      </c>
      <c r="AE90" s="721" t="n">
        <f aca="false">AE19*9.81*AE15/3600*AE75/AE79/AE24/1000</f>
        <v>28.1015625</v>
      </c>
      <c r="AF90" s="721" t="n">
        <f aca="false">AF19*9.81*AF15/3600*AF75/AF79/AF24/1000</f>
        <v>17.1457</v>
      </c>
      <c r="AG90" s="721" t="n">
        <f aca="false">AG19*9.81*AG15/3600*AG75/AG79/AG24/1000</f>
        <v>16.3980882352941</v>
      </c>
      <c r="AH90" s="721" t="n">
        <f aca="false">AH19*9.81*AH15/3600*AH75/AH79/AH24/1000</f>
        <v>3.23835794117647</v>
      </c>
      <c r="AI90" s="721" t="n">
        <f aca="false">AI19*9.81*AI15/3600*AI75/AI79/AI24/1000</f>
        <v>3.18851715686274</v>
      </c>
      <c r="AJ90" s="721" t="n">
        <f aca="false">AJ19*9.81*AJ15/3600*AJ75/AJ79/AJ24/1000</f>
        <v>0.0699416666666667</v>
      </c>
      <c r="AK90" s="721" t="n">
        <f aca="false">AK19*9.81*AK15/3600*AK75/AK79/AK24/1000</f>
        <v>0.0476073529411765</v>
      </c>
      <c r="AL90" s="721"/>
      <c r="AM90" s="721"/>
      <c r="AN90" s="721"/>
      <c r="AO90" s="721"/>
    </row>
    <row r="91" s="379" customFormat="true" ht="15" hidden="false" customHeight="false" outlineLevel="0" collapsed="false">
      <c r="A91" s="711" t="s">
        <v>1224</v>
      </c>
      <c r="B91" s="715" t="n">
        <f aca="false">IF(B17&lt;&gt;"",992*9.81*B17/3600*B72/B78/B24/1000,"")</f>
        <v>0</v>
      </c>
      <c r="C91" s="715" t="e">
        <f aca="false">IF(C17&lt;&gt;"",992*9.81*C17/3600*C72/C78/C24/1000,"")</f>
        <v>#DIV/0!</v>
      </c>
      <c r="D91" s="715" t="e">
        <f aca="false">IF(D17&lt;&gt;"",992*9.81*D17/3600*D72/D78/D24/1000,"")</f>
        <v>#DIV/0!</v>
      </c>
      <c r="E91" s="715" t="n">
        <f aca="false">IF(E17&lt;&gt;"",992*9.81*E17/3600*E72/E78/E24/1000,"")</f>
        <v>19.7874650566029</v>
      </c>
      <c r="F91" s="715" t="n">
        <f aca="false">IF(F17&lt;&gt;"",992*9.81*F17/3600*F72/F78/F24/1000,"")</f>
        <v>19.7874650566029</v>
      </c>
      <c r="G91" s="715" t="n">
        <f aca="false">IF(G17&lt;&gt;"",992*9.81*G17/3600*G72/G78/G24/1000,"")</f>
        <v>30.7313541038526</v>
      </c>
      <c r="H91" s="715" t="n">
        <f aca="false">IF(H17&lt;&gt;"",992*9.81*H17/3600*H72/H78/H24/1000,"")</f>
        <v>30.7313541038526</v>
      </c>
      <c r="I91" s="715" t="n">
        <f aca="false">IF(I17&lt;&gt;"",992*9.81*I17/3600*I72/I78/I24/1000,"")</f>
        <v>0</v>
      </c>
      <c r="J91" s="715" t="n">
        <f aca="false">IF(J17&lt;&gt;"",992*9.81*J17/3600*J72/J78/J24/1000,"")</f>
        <v>70.7456174622418</v>
      </c>
      <c r="K91" s="715" t="n">
        <f aca="false">IF(K17&lt;&gt;"",992*9.81*K17/3600*K72/K78/K24/1000,"")</f>
        <v>70.7456174622418</v>
      </c>
      <c r="L91" s="715" t="n">
        <f aca="false">IF(L17&lt;&gt;"",992*9.81*L17/3600*L72/L78/L24/1000,"")</f>
        <v>13.8703448667851</v>
      </c>
      <c r="M91" s="715" t="n">
        <f aca="false">IF(M17&lt;&gt;"",992*9.81*M17/3600*M72/M78/M24/1000,"")</f>
        <v>6.54950752835087</v>
      </c>
      <c r="N91" s="715" t="n">
        <f aca="false">IF(N17&lt;&gt;"",992*9.81*N17/3600*N72/N78/N24/1000,"")</f>
        <v>7.32168682060391</v>
      </c>
      <c r="O91" s="715" t="n">
        <f aca="false">IF(O17&lt;&gt;"",992*9.81*O17/3600*O72/O78/O24/1000,"")</f>
        <v>192.779396199902</v>
      </c>
      <c r="P91" s="715" t="n">
        <f aca="false">IF(P17&lt;&gt;"",992*9.81*P17/3600*P72/P78/P24/1000,"")</f>
        <v>192.779396199902</v>
      </c>
      <c r="Q91" s="715" t="n">
        <f aca="false">IF(Q17&lt;&gt;"",992*9.81*Q17/3600*Q72/Q78/Q24/1000,"")</f>
        <v>129.298166130829</v>
      </c>
      <c r="R91" s="715" t="n">
        <f aca="false">IF(R17&lt;&gt;"",992*9.81*R17/3600*R72/R78/R24/1000,"")</f>
        <v>7.86259069044705</v>
      </c>
      <c r="S91" s="715" t="n">
        <f aca="false">IF(S17&lt;&gt;"",992*9.81*S17/3600*S72/S78/S24/1000,"")</f>
        <v>121.435575440382</v>
      </c>
      <c r="T91" s="715" t="n">
        <f aca="false">IF(T17&lt;&gt;"",992*9.81*T17/3600*T72/T78/T24/1000,"")</f>
        <v>6.36659065219252</v>
      </c>
      <c r="U91" s="715" t="n">
        <f aca="false">IF(U17&lt;&gt;"",992*9.81*U17/3600*U72/U78/U24/1000,"")</f>
        <v>6.36659065219252</v>
      </c>
      <c r="V91" s="715" t="n">
        <f aca="false">IF(V17&lt;&gt;"",992*9.81*V17/3600*V72/V78/V24/1000,"")</f>
        <v>6.36659065219252</v>
      </c>
      <c r="W91" s="715" t="n">
        <f aca="false">IF(W17&lt;&gt;"",992*9.81*W17/3600*W72/W78/W24/1000,"")</f>
        <v>57.7606837606838</v>
      </c>
      <c r="X91" s="715" t="n">
        <f aca="false">IF(X17&lt;&gt;"",992*9.81*X17/3600*X72/X78/X24/1000,"")</f>
        <v>63.011655011655</v>
      </c>
      <c r="Y91" s="715" t="n">
        <f aca="false">IF(Y17&lt;&gt;"",992*9.81*Y17/3600*Y72/Y78/Y24/1000,"")</f>
        <v>61.3326391771401</v>
      </c>
      <c r="Z91" s="715" t="n">
        <f aca="false">IF(Z17&lt;&gt;"",992*9.81*Z17/3600*Z72/Z78/Z24/1000,"")</f>
        <v>61.3326391771401</v>
      </c>
      <c r="AA91" s="715" t="n">
        <f aca="false">IF(AA17&lt;&gt;"",992*9.81*AA17/3600*AA72/AA78/AA24/1000,"")</f>
        <v>332.954058408571</v>
      </c>
      <c r="AB91" s="715" t="n">
        <f aca="false">IF(AB17&lt;&gt;"",992*9.81*AB17/3600*AB72/AB78/AB24/1000,"")</f>
        <v>332.954058408571</v>
      </c>
      <c r="AC91" s="715" t="n">
        <f aca="false">IF(AC17&lt;&gt;"",992*9.81*AC17/3600*AC72/AC78/AC24/1000,"")</f>
        <v>143.715520120418</v>
      </c>
      <c r="AD91" s="715" t="n">
        <f aca="false">IF(AD17&lt;&gt;"",992*9.81*AD17/3600*AD72/AD78/AD24/1000,"")</f>
        <v>143.715520120418</v>
      </c>
      <c r="AE91" s="715" t="n">
        <f aca="false">IF(AE17&lt;&gt;"",992*9.81*AE17/3600*AE72/AE78/AE24/1000,"")</f>
        <v>32.5897792</v>
      </c>
      <c r="AF91" s="715" t="n">
        <f aca="false">IF(AF17&lt;&gt;"",992*9.81*AF17/3600*AF72/AF78/AF24/1000,"")</f>
        <v>22.9660691764706</v>
      </c>
      <c r="AG91" s="715" t="n">
        <f aca="false">IF(AG17&lt;&gt;"",992*9.81*AG17/3600*AG72/AG78/AG24/1000,"")</f>
        <v>10.1626431469093</v>
      </c>
      <c r="AH91" s="715" t="n">
        <f aca="false">IF(AH17&lt;&gt;"",992*9.81*AH17/3600*AH72/AH78/AH24/1000,"")</f>
        <v>2.08282034812986</v>
      </c>
      <c r="AI91" s="715" t="n">
        <f aca="false">IF(AI17&lt;&gt;"",992*9.81*AI17/3600*AI72/AI78/AI24/1000,"")</f>
        <v>2.02910012578616</v>
      </c>
      <c r="AJ91" s="715" t="n">
        <f aca="false">IF(AJ17&lt;&gt;"",992*9.81*AJ17/3600*AJ72/AJ78/AJ24/1000,"")</f>
        <v>0.0524220562962963</v>
      </c>
      <c r="AK91" s="715" t="n">
        <f aca="false">IF(AK17&lt;&gt;"",992*9.81*AK17/3600*AK72/AK78/AK24/1000,"")</f>
        <v>0.00768585513513514</v>
      </c>
      <c r="AL91" s="715"/>
      <c r="AM91" s="715"/>
      <c r="AN91" s="715"/>
      <c r="AO91" s="715"/>
    </row>
    <row r="92" customFormat="false" ht="15" hidden="false" customHeight="false" outlineLevel="0" collapsed="false">
      <c r="A92" s="711" t="s">
        <v>1225</v>
      </c>
      <c r="B92" s="715" t="n">
        <f aca="false">MAX(B89:B91)</f>
        <v>3247.293665</v>
      </c>
      <c r="C92" s="715" t="e">
        <f aca="false">MAX(C89:C91)</f>
        <v>#DIV/0!</v>
      </c>
      <c r="D92" s="715" t="e">
        <f aca="false">MAX(D89:D91)</f>
        <v>#DIV/0!</v>
      </c>
      <c r="E92" s="715" t="n">
        <f aca="false">MAX(E89:E91)</f>
        <v>27.3186905660377</v>
      </c>
      <c r="F92" s="715" t="n">
        <f aca="false">MAX(F89:F91)</f>
        <v>27.3186905660377</v>
      </c>
      <c r="G92" s="715" t="n">
        <f aca="false">MAX(G89:G91)</f>
        <v>34.3470678571429</v>
      </c>
      <c r="H92" s="715" t="n">
        <f aca="false">MAX(H89:H91)</f>
        <v>34.3470678571429</v>
      </c>
      <c r="I92" s="715" t="n">
        <f aca="false">MAX(I89:I91)</f>
        <v>6.117625</v>
      </c>
      <c r="J92" s="715" t="n">
        <f aca="false">MAX(J89:J91)</f>
        <v>192.789234285714</v>
      </c>
      <c r="K92" s="715" t="n">
        <f aca="false">MAX(K89:K91)</f>
        <v>208.124741558442</v>
      </c>
      <c r="L92" s="715" t="n">
        <f aca="false">MAX(L89:L91)</f>
        <v>13.8703448667851</v>
      </c>
      <c r="M92" s="715" t="n">
        <f aca="false">MAX(M89:M91)</f>
        <v>6.54950752835087</v>
      </c>
      <c r="N92" s="715" t="n">
        <f aca="false">MAX(N89:N91)</f>
        <v>7.32168682060391</v>
      </c>
      <c r="O92" s="715" t="n">
        <f aca="false">MAX(O89:O91)</f>
        <v>192.779396199902</v>
      </c>
      <c r="P92" s="715" t="n">
        <f aca="false">MAX(P89:P91)</f>
        <v>192.779396199902</v>
      </c>
      <c r="Q92" s="715" t="n">
        <f aca="false">MAX(Q89:Q91)</f>
        <v>129.298166130829</v>
      </c>
      <c r="R92" s="715" t="n">
        <f aca="false">MAX(R89:R91)</f>
        <v>7.86259069044705</v>
      </c>
      <c r="S92" s="715" t="n">
        <f aca="false">MAX(S89:S91)</f>
        <v>121.435575440382</v>
      </c>
      <c r="T92" s="715" t="n">
        <f aca="false">MAX(T89:T91)</f>
        <v>8.03287909230769</v>
      </c>
      <c r="U92" s="715" t="n">
        <f aca="false">MAX(U89:U91)</f>
        <v>8.03287909230769</v>
      </c>
      <c r="V92" s="715" t="n">
        <f aca="false">MAX(V89:V91)</f>
        <v>8.03287909230769</v>
      </c>
      <c r="W92" s="715" t="n">
        <f aca="false">MAX(W89:W91)</f>
        <v>57.7606837606838</v>
      </c>
      <c r="X92" s="715" t="n">
        <f aca="false">MAX(X89:X91)</f>
        <v>63.011655011655</v>
      </c>
      <c r="Y92" s="715" t="n">
        <f aca="false">MAX(Y89:Y91)</f>
        <v>61.3326391771401</v>
      </c>
      <c r="Z92" s="715" t="n">
        <f aca="false">MAX(Z89:Z91)</f>
        <v>61.3326391771401</v>
      </c>
      <c r="AA92" s="715" t="n">
        <f aca="false">MAX(AA89:AA91)</f>
        <v>332.954058408571</v>
      </c>
      <c r="AB92" s="715" t="n">
        <f aca="false">MAX(AB89:AB91)</f>
        <v>332.954058408571</v>
      </c>
      <c r="AC92" s="715" t="n">
        <f aca="false">MAX(AC89:AC91)</f>
        <v>201.810631578947</v>
      </c>
      <c r="AD92" s="715" t="n">
        <f aca="false">MAX(AD89:AD91)</f>
        <v>214.267123287671</v>
      </c>
      <c r="AE92" s="715" t="n">
        <f aca="false">MAX(AE89:AE91)</f>
        <v>32.5897792</v>
      </c>
      <c r="AF92" s="715" t="n">
        <f aca="false">MAX(AF89:AF91)</f>
        <v>22.9660691764706</v>
      </c>
      <c r="AG92" s="715" t="n">
        <f aca="false">MAX(AG89:AG91)</f>
        <v>16.895</v>
      </c>
      <c r="AH92" s="715" t="n">
        <f aca="false">MAX(AH89:AH91)</f>
        <v>4.003788</v>
      </c>
      <c r="AI92" s="715" t="n">
        <f aca="false">MAX(AI89:AI91)</f>
        <v>3.18851715686274</v>
      </c>
      <c r="AJ92" s="715" t="n">
        <f aca="false">MAX(AJ89:AJ91)</f>
        <v>0.0699416666666667</v>
      </c>
      <c r="AK92" s="715" t="n">
        <f aca="false">MAX(AK89:AK91)</f>
        <v>0.0476073529411765</v>
      </c>
      <c r="AL92" s="715"/>
      <c r="AM92" s="715"/>
      <c r="AN92" s="715"/>
      <c r="AO92" s="715"/>
    </row>
    <row r="93" customFormat="false" ht="15" hidden="false" customHeight="false" outlineLevel="0" collapsed="false">
      <c r="A93" s="711" t="s">
        <v>1080</v>
      </c>
      <c r="B93" s="737" t="n">
        <f aca="false">IF(B92&gt;55,1.1,(IF(B92&gt;15,1.15,1.25)))</f>
        <v>1.1</v>
      </c>
      <c r="C93" s="737" t="e">
        <f aca="false">IF(C92&gt;55,1.1,(IF(C92&gt;15,1.15,1.25)))</f>
        <v>#DIV/0!</v>
      </c>
      <c r="D93" s="737" t="e">
        <f aca="false">IF(D92&gt;55,1.1,(IF(D92&gt;15,1.15,1.25)))</f>
        <v>#DIV/0!</v>
      </c>
      <c r="E93" s="737" t="n">
        <f aca="false">IF(E92&gt;55,1.1,(IF(E92&gt;15,1.15,1.25)))</f>
        <v>1.15</v>
      </c>
      <c r="F93" s="737" t="n">
        <f aca="false">IF(F92&gt;55,1.1,(IF(F92&gt;15,1.15,1.25)))</f>
        <v>1.15</v>
      </c>
      <c r="G93" s="737" t="n">
        <f aca="false">IF(G92&gt;55,1.1,(IF(G92&gt;15,1.15,1.25)))</f>
        <v>1.15</v>
      </c>
      <c r="H93" s="737" t="n">
        <f aca="false">IF(H92&gt;55,1.1,(IF(H92&gt;15,1.15,1.25)))</f>
        <v>1.15</v>
      </c>
      <c r="I93" s="737" t="n">
        <f aca="false">IF(I92&gt;55,1.1,(IF(I92&gt;15,1.15,1.25)))</f>
        <v>1.25</v>
      </c>
      <c r="J93" s="737" t="n">
        <f aca="false">IF(J92&gt;55,1.1,(IF(J92&gt;15,1.15,1.25)))</f>
        <v>1.1</v>
      </c>
      <c r="K93" s="737" t="n">
        <f aca="false">IF(K92&gt;55,1.1,(IF(K92&gt;15,1.15,1.25)))</f>
        <v>1.1</v>
      </c>
      <c r="L93" s="737" t="n">
        <f aca="false">IF(L92&gt;55,1.1,(IF(L92&gt;15,1.15,1.25)))</f>
        <v>1.25</v>
      </c>
      <c r="M93" s="737" t="n">
        <f aca="false">IF(M92&gt;55,1.1,(IF(M92&gt;15,1.15,1.25)))</f>
        <v>1.25</v>
      </c>
      <c r="N93" s="737" t="n">
        <f aca="false">IF(N92&gt;55,1.1,(IF(N92&gt;15,1.15,1.25)))</f>
        <v>1.25</v>
      </c>
      <c r="O93" s="737" t="n">
        <f aca="false">IF(O92&gt;55,1.1,(IF(O92&gt;15,1.15,1.25)))</f>
        <v>1.1</v>
      </c>
      <c r="P93" s="737" t="n">
        <f aca="false">IF(P92&gt;55,1.1,(IF(P92&gt;15,1.15,1.25)))</f>
        <v>1.1</v>
      </c>
      <c r="Q93" s="737" t="n">
        <f aca="false">IF(Q92&gt;55,1.1,(IF(Q92&gt;15,1.15,1.25)))</f>
        <v>1.1</v>
      </c>
      <c r="R93" s="737" t="n">
        <f aca="false">IF(R92&gt;55,1.1,(IF(R92&gt;15,1.15,1.25)))</f>
        <v>1.25</v>
      </c>
      <c r="S93" s="737" t="n">
        <f aca="false">IF(S92&gt;55,1.1,(IF(S92&gt;15,1.15,1.25)))</f>
        <v>1.1</v>
      </c>
      <c r="T93" s="737" t="n">
        <f aca="false">IF(T92&gt;55,1.1,(IF(T92&gt;15,1.15,1.25)))</f>
        <v>1.25</v>
      </c>
      <c r="U93" s="737" t="n">
        <f aca="false">IF(U92&gt;55,1.1,(IF(U92&gt;15,1.15,1.25)))</f>
        <v>1.25</v>
      </c>
      <c r="V93" s="737" t="n">
        <f aca="false">IF(V92&gt;55,1.1,(IF(V92&gt;15,1.15,1.25)))</f>
        <v>1.25</v>
      </c>
      <c r="W93" s="737" t="n">
        <f aca="false">IF(W92&gt;55,1.1,(IF(W92&gt;15,1.15,1.25)))</f>
        <v>1.1</v>
      </c>
      <c r="X93" s="737" t="n">
        <f aca="false">IF(X92&gt;55,1.1,(IF(X92&gt;15,1.15,1.25)))</f>
        <v>1.1</v>
      </c>
      <c r="Y93" s="737" t="n">
        <f aca="false">IF(Y92&gt;55,1.1,(IF(Y92&gt;15,1.15,1.25)))</f>
        <v>1.1</v>
      </c>
      <c r="Z93" s="737" t="n">
        <f aca="false">IF(Z92&gt;55,1.1,(IF(Z92&gt;15,1.15,1.25)))</f>
        <v>1.1</v>
      </c>
      <c r="AA93" s="737" t="n">
        <f aca="false">IF(AA92&gt;55,1.1,(IF(AA92&gt;15,1.15,1.25)))</f>
        <v>1.1</v>
      </c>
      <c r="AB93" s="737" t="n">
        <f aca="false">IF(AB92&gt;55,1.1,(IF(AB92&gt;15,1.15,1.25)))</f>
        <v>1.1</v>
      </c>
      <c r="AC93" s="737" t="n">
        <f aca="false">IF(AC92&gt;55,1.1,(IF(AC92&gt;15,1.15,1.25)))</f>
        <v>1.1</v>
      </c>
      <c r="AD93" s="737" t="n">
        <f aca="false">IF(AD92&gt;55,1.1,(IF(AD92&gt;15,1.15,1.25)))</f>
        <v>1.1</v>
      </c>
      <c r="AE93" s="737" t="n">
        <f aca="false">IF(AE92&gt;55,1.1,(IF(AE92&gt;15,1.15,1.25)))</f>
        <v>1.15</v>
      </c>
      <c r="AF93" s="737" t="n">
        <f aca="false">IF(AF92&gt;55,1.1,(IF(AF92&gt;15,1.15,1.25)))</f>
        <v>1.15</v>
      </c>
      <c r="AG93" s="737" t="n">
        <f aca="false">IF(AG92&gt;55,1.1,(IF(AG92&gt;15,1.15,1.25)))</f>
        <v>1.15</v>
      </c>
      <c r="AH93" s="737" t="n">
        <f aca="false">IF(AH92&gt;55,1.1,(IF(AH92&gt;15,1.15,1.25)))</f>
        <v>1.25</v>
      </c>
      <c r="AI93" s="737" t="n">
        <f aca="false">IF(AI92&gt;55,1.1,(IF(AI92&gt;15,1.15,1.25)))</f>
        <v>1.25</v>
      </c>
      <c r="AJ93" s="737" t="n">
        <f aca="false">IF(AJ92&gt;55,1.1,(IF(AJ92&gt;15,1.15,1.25)))</f>
        <v>1.25</v>
      </c>
      <c r="AK93" s="737" t="n">
        <f aca="false">IF(AK92&gt;55,1.1,(IF(AK92&gt;15,1.15,1.25)))</f>
        <v>1.25</v>
      </c>
      <c r="AL93" s="737"/>
      <c r="AM93" s="737"/>
      <c r="AN93" s="737"/>
      <c r="AO93" s="737"/>
    </row>
    <row r="94" customFormat="false" ht="15" hidden="false" customHeight="false" outlineLevel="0" collapsed="false">
      <c r="A94" s="720" t="s">
        <v>1081</v>
      </c>
      <c r="B94" s="749" t="n">
        <f aca="false">B92*B93</f>
        <v>3572.0230315</v>
      </c>
      <c r="C94" s="749" t="e">
        <f aca="false">C92*C93</f>
        <v>#DIV/0!</v>
      </c>
      <c r="D94" s="749" t="e">
        <f aca="false">D92*D93</f>
        <v>#DIV/0!</v>
      </c>
      <c r="E94" s="749" t="n">
        <f aca="false">E92*E93</f>
        <v>31.4164941509434</v>
      </c>
      <c r="F94" s="749" t="n">
        <f aca="false">F92*F93</f>
        <v>31.4164941509434</v>
      </c>
      <c r="G94" s="749" t="n">
        <f aca="false">G92*G93</f>
        <v>39.4991280357143</v>
      </c>
      <c r="H94" s="749" t="n">
        <f aca="false">H92*H93</f>
        <v>39.4991280357143</v>
      </c>
      <c r="I94" s="749" t="n">
        <f aca="false">I92*I93</f>
        <v>7.64703125</v>
      </c>
      <c r="J94" s="749" t="n">
        <f aca="false">J92*J93</f>
        <v>212.068157714286</v>
      </c>
      <c r="K94" s="749" t="n">
        <f aca="false">K92*K93</f>
        <v>228.937215714286</v>
      </c>
      <c r="L94" s="749" t="n">
        <f aca="false">L92*L93</f>
        <v>17.3379310834814</v>
      </c>
      <c r="M94" s="749" t="n">
        <f aca="false">M92*M93</f>
        <v>8.18688441043859</v>
      </c>
      <c r="N94" s="749" t="n">
        <f aca="false">N92*N93</f>
        <v>9.15210852575489</v>
      </c>
      <c r="O94" s="749" t="n">
        <f aca="false">O92*O93</f>
        <v>212.057335819892</v>
      </c>
      <c r="P94" s="749" t="n">
        <f aca="false">P92*P93</f>
        <v>212.057335819892</v>
      </c>
      <c r="Q94" s="749" t="n">
        <f aca="false">Q92*Q93</f>
        <v>142.227982743912</v>
      </c>
      <c r="R94" s="749" t="n">
        <f aca="false">R92*R93</f>
        <v>9.82823836305882</v>
      </c>
      <c r="S94" s="749" t="n">
        <f aca="false">S92*S93</f>
        <v>133.57913298442</v>
      </c>
      <c r="T94" s="749" t="n">
        <f aca="false">T92*T93</f>
        <v>10.0410988653846</v>
      </c>
      <c r="U94" s="749" t="n">
        <f aca="false">U92*U93</f>
        <v>10.0410988653846</v>
      </c>
      <c r="V94" s="749" t="n">
        <f aca="false">V92*V93</f>
        <v>10.0410988653846</v>
      </c>
      <c r="W94" s="749" t="n">
        <f aca="false">W92*W93</f>
        <v>63.5367521367522</v>
      </c>
      <c r="X94" s="749" t="n">
        <f aca="false">X92*X93</f>
        <v>69.3128205128205</v>
      </c>
      <c r="Y94" s="749" t="n">
        <f aca="false">Y92*Y93</f>
        <v>67.4659030948541</v>
      </c>
      <c r="Z94" s="749" t="n">
        <f aca="false">Z92*Z93</f>
        <v>67.4659030948541</v>
      </c>
      <c r="AA94" s="749" t="n">
        <f aca="false">AA92*AA93</f>
        <v>366.249464249428</v>
      </c>
      <c r="AB94" s="749" t="n">
        <f aca="false">AB92*AB93</f>
        <v>366.249464249428</v>
      </c>
      <c r="AC94" s="749" t="n">
        <f aca="false">AC92*AC93</f>
        <v>221.991694736842</v>
      </c>
      <c r="AD94" s="749" t="n">
        <f aca="false">AD92*AD93</f>
        <v>235.693835616438</v>
      </c>
      <c r="AE94" s="749" t="n">
        <f aca="false">AE92*AE93</f>
        <v>37.47824608</v>
      </c>
      <c r="AF94" s="749" t="n">
        <f aca="false">AF92*AF93</f>
        <v>26.4109795529412</v>
      </c>
      <c r="AG94" s="749" t="n">
        <f aca="false">AG92*AG93</f>
        <v>19.42925</v>
      </c>
      <c r="AH94" s="749" t="n">
        <f aca="false">AH92*AH93</f>
        <v>5.004735</v>
      </c>
      <c r="AI94" s="749" t="n">
        <f aca="false">AI92*AI93</f>
        <v>3.98564644607843</v>
      </c>
      <c r="AJ94" s="749" t="n">
        <f aca="false">AJ92*AJ93</f>
        <v>0.0874270833333334</v>
      </c>
      <c r="AK94" s="749" t="n">
        <f aca="false">AK92*AK93</f>
        <v>0.0595091911764706</v>
      </c>
      <c r="AL94" s="749"/>
      <c r="AM94" s="749"/>
      <c r="AN94" s="749"/>
      <c r="AO94" s="749"/>
    </row>
    <row r="95" s="379" customFormat="true" ht="15" hidden="false" customHeight="false" outlineLevel="0" collapsed="false">
      <c r="A95" s="711" t="s">
        <v>1226</v>
      </c>
      <c r="B95" s="722" t="n">
        <v>1400</v>
      </c>
      <c r="C95" s="722" t="n">
        <v>55</v>
      </c>
      <c r="D95" s="722" t="n">
        <v>18.5</v>
      </c>
      <c r="E95" s="722" t="n">
        <v>45</v>
      </c>
      <c r="F95" s="722" t="n">
        <v>45</v>
      </c>
      <c r="G95" s="722" t="n">
        <v>45</v>
      </c>
      <c r="H95" s="722" t="n">
        <v>45</v>
      </c>
      <c r="I95" s="722" t="n">
        <v>11</v>
      </c>
      <c r="J95" s="722" t="n">
        <v>250</v>
      </c>
      <c r="K95" s="722" t="n">
        <v>250</v>
      </c>
      <c r="L95" s="722" t="n">
        <v>18.5</v>
      </c>
      <c r="M95" s="722" t="n">
        <v>18.5</v>
      </c>
      <c r="N95" s="722" t="n">
        <v>18.5</v>
      </c>
      <c r="O95" s="722" t="n">
        <v>220</v>
      </c>
      <c r="P95" s="722" t="n">
        <v>220</v>
      </c>
      <c r="Q95" s="722" t="n">
        <v>160</v>
      </c>
      <c r="R95" s="722" t="n">
        <v>160</v>
      </c>
      <c r="S95" s="722" t="n">
        <v>160</v>
      </c>
      <c r="T95" s="722" t="n">
        <v>18.5</v>
      </c>
      <c r="U95" s="722" t="n">
        <v>15</v>
      </c>
      <c r="V95" s="722" t="n">
        <v>15</v>
      </c>
      <c r="W95" s="722" t="n">
        <v>75</v>
      </c>
      <c r="X95" s="722" t="n">
        <v>75</v>
      </c>
      <c r="Y95" s="722" t="n">
        <v>75</v>
      </c>
      <c r="Z95" s="722" t="n">
        <v>75</v>
      </c>
      <c r="AA95" s="722" t="n">
        <v>400</v>
      </c>
      <c r="AB95" s="722" t="n">
        <v>400</v>
      </c>
      <c r="AC95" s="722" t="n">
        <v>250</v>
      </c>
      <c r="AD95" s="722" t="n">
        <v>250</v>
      </c>
      <c r="AE95" s="722" t="n">
        <v>45</v>
      </c>
      <c r="AF95" s="722" t="n">
        <v>30</v>
      </c>
      <c r="AG95" s="722" t="n">
        <v>22</v>
      </c>
      <c r="AH95" s="722" t="n">
        <v>7.5</v>
      </c>
      <c r="AI95" s="722" t="n">
        <v>11</v>
      </c>
      <c r="AJ95" s="722" t="n">
        <v>4</v>
      </c>
      <c r="AK95" s="722" t="n">
        <v>4</v>
      </c>
      <c r="AL95" s="722"/>
      <c r="AM95" s="722"/>
      <c r="AN95" s="722"/>
      <c r="AO95" s="722"/>
    </row>
    <row r="96" customFormat="false" ht="15" hidden="false" customHeight="false" outlineLevel="0" collapsed="false">
      <c r="A96" s="711" t="s">
        <v>1083</v>
      </c>
      <c r="B96" s="705" t="str">
        <f aca="false">IF(B95="","",VLOOKUP(B95,[2]电机型号!$B$3:$F$47,2)&amp;B99)</f>
        <v>YB3-5602-2WTH</v>
      </c>
      <c r="C96" s="705" t="str">
        <f aca="false">IF(C95="","",VLOOKUP(C95,[2]电机型号!$B$3:$F$47,2)&amp;C99)</f>
        <v>YB3-250M-2WTH</v>
      </c>
      <c r="D96" s="705" t="str">
        <f aca="false">IF(D95="","",VLOOKUP(D95,[2]电机型号!$B$3:$F$47,2)&amp;D99)</f>
        <v>YB3-160L-2WTH</v>
      </c>
      <c r="E96" s="705" t="str">
        <f aca="false">IF(E95="","",VLOOKUP(E95,[2]电机型号!$B$3:$F$47,2)&amp;E99)</f>
        <v>YB3-225M-2WTH</v>
      </c>
      <c r="F96" s="705" t="str">
        <f aca="false">IF(F95="","",VLOOKUP(F95,[2]电机型号!$B$3:$F$47,2)&amp;F99)</f>
        <v>YB3-225M-2WTH</v>
      </c>
      <c r="G96" s="705" t="str">
        <f aca="false">IF(G95="","",VLOOKUP(G95,[2]电机型号!$B$3:$F$47,2)&amp;G99)</f>
        <v>YB3-225M-2WTH</v>
      </c>
      <c r="H96" s="705" t="str">
        <f aca="false">IF(H95="","",VLOOKUP(H95,[2]电机型号!$B$3:$F$47,2)&amp;H99)</f>
        <v>YB3-225M-2WTH</v>
      </c>
      <c r="I96" s="705" t="str">
        <f aca="false">IF(I95="","",VLOOKUP(I95,[2]电机型号!$B$3:$F$47,2)&amp;I99)</f>
        <v>YB3-160M1-2WTH</v>
      </c>
      <c r="J96" s="705" t="str">
        <f aca="false">IF(J95="","",VLOOKUP(J95,[2]电机型号!$B$3:$F$47,2)&amp;J99)</f>
        <v>YB3-3554-2WTH</v>
      </c>
      <c r="K96" s="705" t="str">
        <f aca="false">IF(K95="","",VLOOKUP(K95,[2]电机型号!$B$3:$F$47,2)&amp;K99)</f>
        <v>YB3-3554-2WTH</v>
      </c>
      <c r="L96" s="705" t="str">
        <f aca="false">IF(L95="","",VLOOKUP(L95,[2]电机型号!$B$3:$F$47,2)&amp;L99)</f>
        <v>YB3-160L-2WTH</v>
      </c>
      <c r="M96" s="705" t="str">
        <f aca="false">IF(M95="","",VLOOKUP(M95,[2]电机型号!$B$3:$F$47,2)&amp;M99)</f>
        <v>YB3-160L-2WTH</v>
      </c>
      <c r="N96" s="705" t="str">
        <f aca="false">IF(N95="","",VLOOKUP(N95,[2]电机型号!$B$3:$F$47,2)&amp;N99)</f>
        <v>YB3-160L-2WTH</v>
      </c>
      <c r="O96" s="705" t="str">
        <f aca="false">IF(O95="","",VLOOKUP(O95,[2]电机型号!$B$3:$F$47,2)&amp;O99)</f>
        <v>YB3-3553-2WTH</v>
      </c>
      <c r="P96" s="705" t="str">
        <f aca="false">IF(P95="","",VLOOKUP(P95,[2]电机型号!$B$3:$F$47,2)&amp;P99)</f>
        <v>YB3-3553-2WTH</v>
      </c>
      <c r="Q96" s="705" t="str">
        <f aca="false">IF(Q95="","",VLOOKUP(Q95,[2]电机型号!$B$3:$F$47,2)&amp;Q99)</f>
        <v>YB3-315L1-2WTH</v>
      </c>
      <c r="R96" s="705" t="str">
        <f aca="false">IF(R95="","",VLOOKUP(R95,[2]电机型号!$B$3:$F$47,2)&amp;R99)</f>
        <v>YB3-315L1-2WTH</v>
      </c>
      <c r="S96" s="705" t="str">
        <f aca="false">IF(S95="","",VLOOKUP(S95,[2]电机型号!$B$3:$F$47,2)&amp;S99)</f>
        <v>YB3-315L1-2WTH</v>
      </c>
      <c r="T96" s="705" t="str">
        <f aca="false">IF(T95="","",VLOOKUP(T95,[2]电机型号!$B$3:$F$47,2)&amp;T99)</f>
        <v>YB3-160L-2WTH</v>
      </c>
      <c r="U96" s="705" t="str">
        <f aca="false">IF(U95="","",VLOOKUP(U95,[2]电机型号!$B$3:$F$47,2)&amp;U99)</f>
        <v>YB3-160M2-2WTH</v>
      </c>
      <c r="V96" s="705" t="str">
        <f aca="false">IF(V95="","",VLOOKUP(V95,[2]电机型号!$B$3:$F$47,2)&amp;V99)</f>
        <v>YB3-160M2-2WTH</v>
      </c>
      <c r="W96" s="705" t="str">
        <f aca="false">IF(W95="","",VLOOKUP(W95,[2]电机型号!$B$3:$F$47,2)&amp;W99)</f>
        <v>YB3-280S-2WTH</v>
      </c>
      <c r="X96" s="705" t="str">
        <f aca="false">IF(X95="","",VLOOKUP(X95,[2]电机型号!$B$3:$F$47,2)&amp;X99)</f>
        <v>YB3-280S-2WTH</v>
      </c>
      <c r="Y96" s="705" t="str">
        <f aca="false">IF(Y95="","",VLOOKUP(Y95,[2]电机型号!$B$3:$F$47,2)&amp;Y99)</f>
        <v>YB3-280S-2WTH</v>
      </c>
      <c r="Z96" s="705" t="str">
        <f aca="false">IF(Z95="","",VLOOKUP(Z95,[2]电机型号!$B$3:$F$47,2)&amp;Z99)</f>
        <v>YB3-280S-2WTH</v>
      </c>
      <c r="AA96" s="705" t="str">
        <f aca="false">IF(AA95="","",VLOOKUP(AA95,[2]电机型号!$B$3:$F$47,2)&amp;AA99)</f>
        <v>YB3-4003-2WTH</v>
      </c>
      <c r="AB96" s="705" t="str">
        <f aca="false">IF(AB95="","",VLOOKUP(AB95,[2]电机型号!$B$3:$F$47,2)&amp;AB99)</f>
        <v>YB3-4003-2WTH</v>
      </c>
      <c r="AC96" s="705" t="str">
        <f aca="false">IF(AC95="","",VLOOKUP(AC95,[2]电机型号!$B$3:$F$47,2)&amp;AC99)</f>
        <v>YB3-3554-2WTH</v>
      </c>
      <c r="AD96" s="705" t="str">
        <f aca="false">IF(AD95="","",VLOOKUP(AD95,[2]电机型号!$B$3:$F$47,2)&amp;AD99)</f>
        <v>YB3-3554-2WTH</v>
      </c>
      <c r="AE96" s="705" t="str">
        <f aca="false">IF(AE95="","",VLOOKUP(AE95,[2]电机型号!$B$3:$F$47,2)&amp;AE99)</f>
        <v>YB3-225M-2WTH</v>
      </c>
      <c r="AF96" s="705" t="str">
        <f aca="false">IF(AF95="","",VLOOKUP(AF95,[2]电机型号!$B$3:$F$47,2)&amp;AF99)</f>
        <v>YB3-200L1-2WTH</v>
      </c>
      <c r="AG96" s="705" t="str">
        <f aca="false">IF(AG95="","",VLOOKUP(AG95,[2]电机型号!$B$3:$F$47,2)&amp;AG99)</f>
        <v>YB3-180M-2WTH</v>
      </c>
      <c r="AH96" s="705" t="str">
        <f aca="false">IF(AH95="","",VLOOKUP(AH95,[2]电机型号!$B$3:$F$47,2)&amp;AH99)</f>
        <v>YB3-132S2-2WTH</v>
      </c>
      <c r="AI96" s="705" t="str">
        <f aca="false">IF(AI95="","",VLOOKUP(AI95,[2]电机型号!$B$3:$F$47,2)&amp;AI99)</f>
        <v>YB3-160M1-2WTH</v>
      </c>
      <c r="AJ96" s="705" t="str">
        <f aca="false">IF(AJ95="","",VLOOKUP(AJ95,[2]电机型号!$B$3:$F$47,2)&amp;AJ99)</f>
        <v>YB3-112M-2WTH</v>
      </c>
      <c r="AK96" s="705" t="str">
        <f aca="false">IF(AK95="","",VLOOKUP(AK95,[2]电机型号!$B$3:$F$47,2)&amp;AK99)</f>
        <v>YB3-112M-2WTH</v>
      </c>
      <c r="AL96" s="705"/>
      <c r="AM96" s="705"/>
      <c r="AN96" s="705"/>
      <c r="AO96" s="705"/>
    </row>
    <row r="97" customFormat="false" ht="15" hidden="false" customHeight="false" outlineLevel="0" collapsed="false">
      <c r="A97" s="759" t="s">
        <v>1084</v>
      </c>
      <c r="B97" s="705" t="n">
        <f aca="false">IF(B95="","",VLOOKUP(B95,[2]电机型号!$B$2:$E$51,4))</f>
        <v>8.75</v>
      </c>
      <c r="C97" s="705" t="n">
        <f aca="false">IF(C95="","",VLOOKUP(C95,[2]电机型号!$B$2:$E$51,4))</f>
        <v>0.46</v>
      </c>
      <c r="D97" s="705" t="n">
        <f aca="false">IF(D95="","",VLOOKUP(D95,[2]电机型号!$B$2:$E$51,4))</f>
        <v>0.168</v>
      </c>
      <c r="E97" s="705" t="n">
        <f aca="false">IF(E95="","",VLOOKUP(E95,[2]电机型号!$B$2:$E$51,4))</f>
        <v>0.4</v>
      </c>
      <c r="F97" s="705" t="n">
        <f aca="false">IF(F95="","",VLOOKUP(F95,[2]电机型号!$B$2:$E$51,4))</f>
        <v>0.4</v>
      </c>
      <c r="G97" s="705" t="n">
        <f aca="false">IF(G95="","",VLOOKUP(G95,[2]电机型号!$B$2:$E$51,4))</f>
        <v>0.4</v>
      </c>
      <c r="H97" s="705" t="n">
        <f aca="false">IF(H95="","",VLOOKUP(H95,[2]电机型号!$B$2:$E$51,4))</f>
        <v>0.4</v>
      </c>
      <c r="I97" s="705" t="n">
        <f aca="false">IF(I95="","",VLOOKUP(I95,[2]电机型号!$B$2:$E$51,4))</f>
        <v>0.14</v>
      </c>
      <c r="J97" s="705" t="n">
        <f aca="false">IF(J95="","",VLOOKUP(J95,[2]电机型号!$B$2:$E$51,4))</f>
        <v>2.63</v>
      </c>
      <c r="K97" s="705" t="n">
        <f aca="false">IF(K95="","",VLOOKUP(K95,[2]电机型号!$B$2:$E$51,4))</f>
        <v>2.63</v>
      </c>
      <c r="L97" s="705" t="n">
        <f aca="false">IF(L95="","",VLOOKUP(L95,[2]电机型号!$B$2:$E$51,4))</f>
        <v>0.168</v>
      </c>
      <c r="M97" s="705" t="n">
        <f aca="false">IF(M95="","",VLOOKUP(M95,[2]电机型号!$B$2:$E$51,4))</f>
        <v>0.168</v>
      </c>
      <c r="N97" s="705" t="n">
        <f aca="false">IF(N95="","",VLOOKUP(N95,[2]电机型号!$B$2:$E$51,4))</f>
        <v>0.168</v>
      </c>
      <c r="O97" s="705" t="n">
        <f aca="false">IF(O95="","",VLOOKUP(O95,[2]电机型号!$B$2:$E$51,4))</f>
        <v>2.51</v>
      </c>
      <c r="P97" s="705" t="n">
        <f aca="false">IF(P95="","",VLOOKUP(P95,[2]电机型号!$B$2:$E$51,4))</f>
        <v>2.51</v>
      </c>
      <c r="Q97" s="705" t="n">
        <f aca="false">IF(Q95="","",VLOOKUP(Q95,[2]电机型号!$B$2:$E$51,4))</f>
        <v>1.35</v>
      </c>
      <c r="R97" s="705" t="n">
        <f aca="false">IF(R95="","",VLOOKUP(R95,[2]电机型号!$B$2:$E$51,4))</f>
        <v>1.35</v>
      </c>
      <c r="S97" s="705" t="n">
        <f aca="false">IF(S95="","",VLOOKUP(S95,[2]电机型号!$B$2:$E$51,4))</f>
        <v>1.35</v>
      </c>
      <c r="T97" s="705" t="n">
        <f aca="false">IF(T95="","",VLOOKUP(T95,[2]电机型号!$B$2:$E$51,4))</f>
        <v>0.168</v>
      </c>
      <c r="U97" s="705" t="n">
        <f aca="false">IF(U95="","",VLOOKUP(U95,[2]电机型号!$B$2:$E$51,4))</f>
        <v>0.152</v>
      </c>
      <c r="V97" s="705" t="n">
        <f aca="false">IF(V95="","",VLOOKUP(V95,[2]电机型号!$B$2:$E$51,4))</f>
        <v>0.152</v>
      </c>
      <c r="W97" s="705" t="n">
        <f aca="false">IF(W95="","",VLOOKUP(W95,[2]电机型号!$B$2:$E$51,4))</f>
        <v>0.625</v>
      </c>
      <c r="X97" s="705" t="n">
        <f aca="false">IF(X95="","",VLOOKUP(X95,[2]电机型号!$B$2:$E$51,4))</f>
        <v>0.625</v>
      </c>
      <c r="Y97" s="705" t="n">
        <f aca="false">IF(Y95="","",VLOOKUP(Y95,[2]电机型号!$B$2:$E$51,4))</f>
        <v>0.625</v>
      </c>
      <c r="Z97" s="705" t="n">
        <f aca="false">IF(Z95="","",VLOOKUP(Z95,[2]电机型号!$B$2:$E$51,4))</f>
        <v>0.625</v>
      </c>
      <c r="AA97" s="705" t="n">
        <f aca="false">IF(AA95="","",VLOOKUP(AA95,[2]电机型号!$B$2:$E$51,4))</f>
        <v>3.85</v>
      </c>
      <c r="AB97" s="705" t="n">
        <f aca="false">IF(AB95="","",VLOOKUP(AB95,[2]电机型号!$B$2:$E$51,4))</f>
        <v>3.85</v>
      </c>
      <c r="AC97" s="705" t="n">
        <f aca="false">IF(AC95="","",VLOOKUP(AC95,[2]电机型号!$B$2:$E$51,4))</f>
        <v>2.63</v>
      </c>
      <c r="AD97" s="705" t="n">
        <f aca="false">IF(AD95="","",VLOOKUP(AD95,[2]电机型号!$B$2:$E$51,4))</f>
        <v>2.63</v>
      </c>
      <c r="AE97" s="705" t="n">
        <f aca="false">IF(AE95="","",VLOOKUP(AE95,[2]电机型号!$B$2:$E$51,4))</f>
        <v>0.4</v>
      </c>
      <c r="AF97" s="705" t="n">
        <f aca="false">IF(AF95="","",VLOOKUP(AF95,[2]电机型号!$B$2:$E$51,4))</f>
        <v>0.29</v>
      </c>
      <c r="AG97" s="705" t="n">
        <f aca="false">IF(AG95="","",VLOOKUP(AG95,[2]电机型号!$B$2:$E$51,4))</f>
        <v>0.22</v>
      </c>
      <c r="AH97" s="705" t="n">
        <f aca="false">IF(AH95="","",VLOOKUP(AH95,[2]电机型号!$B$2:$E$51,4))</f>
        <v>0.087</v>
      </c>
      <c r="AI97" s="705" t="n">
        <f aca="false">IF(AI95="","",VLOOKUP(AI95,[2]电机型号!$B$2:$E$51,4))</f>
        <v>0.14</v>
      </c>
      <c r="AJ97" s="705" t="n">
        <f aca="false">IF(AJ95="","",VLOOKUP(AJ95,[2]电机型号!$B$2:$E$51,4))</f>
        <v>0.054</v>
      </c>
      <c r="AK97" s="705" t="n">
        <f aca="false">IF(AK95="","",VLOOKUP(AK95,[2]电机型号!$B$2:$E$51,4))</f>
        <v>0.054</v>
      </c>
      <c r="AL97" s="705"/>
      <c r="AM97" s="705"/>
      <c r="AN97" s="705"/>
      <c r="AO97" s="705"/>
    </row>
    <row r="98" customFormat="false" ht="15" hidden="false" customHeight="false" outlineLevel="0" collapsed="false">
      <c r="A98" s="759" t="s">
        <v>1085</v>
      </c>
      <c r="B98" s="705" t="n">
        <f aca="false">IF(B95="","",VLOOKUP(B95,[2]电机型号!$B$3:$F$35,3))</f>
        <v>2980</v>
      </c>
      <c r="C98" s="705" t="n">
        <f aca="false">IF(C95="","",VLOOKUP(C95,[2]电机型号!$B$3:$F$35,3))</f>
        <v>2970</v>
      </c>
      <c r="D98" s="705" t="n">
        <f aca="false">IF(D95="","",VLOOKUP(D95,[2]电机型号!$B$3:$F$35,3))</f>
        <v>2930</v>
      </c>
      <c r="E98" s="705" t="n">
        <f aca="false">IF(E95="","",VLOOKUP(E95,[2]电机型号!$B$3:$F$35,3))</f>
        <v>2970</v>
      </c>
      <c r="F98" s="705" t="n">
        <f aca="false">IF(F95="","",VLOOKUP(F95,[2]电机型号!$B$3:$F$35,3))</f>
        <v>2970</v>
      </c>
      <c r="G98" s="705" t="n">
        <f aca="false">IF(G95="","",VLOOKUP(G95,[2]电机型号!$B$3:$F$35,3))</f>
        <v>2970</v>
      </c>
      <c r="H98" s="705" t="n">
        <f aca="false">IF(H95="","",VLOOKUP(H95,[2]电机型号!$B$3:$F$35,3))</f>
        <v>2970</v>
      </c>
      <c r="I98" s="705" t="n">
        <f aca="false">IF(I95="","",VLOOKUP(I95,[2]电机型号!$B$3:$F$35,3))</f>
        <v>2930</v>
      </c>
      <c r="J98" s="705" t="n">
        <f aca="false">IF(J95="","",VLOOKUP(J95,[2]电机型号!$B$3:$F$35,3))</f>
        <v>2976</v>
      </c>
      <c r="K98" s="705" t="n">
        <f aca="false">IF(K95="","",VLOOKUP(K95,[2]电机型号!$B$3:$F$35,3))</f>
        <v>2976</v>
      </c>
      <c r="L98" s="705" t="n">
        <f aca="false">IF(L95="","",VLOOKUP(L95,[2]电机型号!$B$3:$F$35,3))</f>
        <v>2930</v>
      </c>
      <c r="M98" s="705" t="n">
        <f aca="false">IF(M95="","",VLOOKUP(M95,[2]电机型号!$B$3:$F$35,3))</f>
        <v>2930</v>
      </c>
      <c r="N98" s="705" t="n">
        <f aca="false">IF(N95="","",VLOOKUP(N95,[2]电机型号!$B$3:$F$35,3))</f>
        <v>2930</v>
      </c>
      <c r="O98" s="705" t="n">
        <f aca="false">IF(O95="","",VLOOKUP(O95,[2]电机型号!$B$3:$F$35,3))</f>
        <v>2976</v>
      </c>
      <c r="P98" s="705" t="n">
        <f aca="false">IF(P95="","",VLOOKUP(P95,[2]电机型号!$B$3:$F$35,3))</f>
        <v>2976</v>
      </c>
      <c r="Q98" s="705" t="n">
        <f aca="false">IF(Q95="","",VLOOKUP(Q95,[2]电机型号!$B$3:$F$35,3))</f>
        <v>2980</v>
      </c>
      <c r="R98" s="705" t="n">
        <f aca="false">IF(R95="","",VLOOKUP(R95,[2]电机型号!$B$3:$F$35,3))</f>
        <v>2980</v>
      </c>
      <c r="S98" s="705" t="n">
        <f aca="false">IF(S95="","",VLOOKUP(S95,[2]电机型号!$B$3:$F$35,3))</f>
        <v>2980</v>
      </c>
      <c r="T98" s="705" t="n">
        <f aca="false">IF(T95="","",VLOOKUP(T95,[2]电机型号!$B$3:$F$35,3))</f>
        <v>2930</v>
      </c>
      <c r="U98" s="705" t="n">
        <f aca="false">IF(U95="","",VLOOKUP(U95,[2]电机型号!$B$3:$F$35,3))</f>
        <v>2930</v>
      </c>
      <c r="V98" s="705" t="n">
        <f aca="false">IF(V95="","",VLOOKUP(V95,[2]电机型号!$B$3:$F$35,3))</f>
        <v>2930</v>
      </c>
      <c r="W98" s="705" t="n">
        <f aca="false">IF(W95="","",VLOOKUP(W95,[2]电机型号!$B$3:$F$35,3))</f>
        <v>2970</v>
      </c>
      <c r="X98" s="705" t="n">
        <f aca="false">IF(X95="","",VLOOKUP(X95,[2]电机型号!$B$3:$F$35,3))</f>
        <v>2970</v>
      </c>
      <c r="Y98" s="705" t="n">
        <f aca="false">IF(Y95="","",VLOOKUP(Y95,[2]电机型号!$B$3:$F$35,3))</f>
        <v>2970</v>
      </c>
      <c r="Z98" s="705" t="n">
        <f aca="false">IF(Z95="","",VLOOKUP(Z95,[2]电机型号!$B$3:$F$35,3))</f>
        <v>2970</v>
      </c>
      <c r="AA98" s="705" t="n">
        <f aca="false">IF(AA95="","",VLOOKUP(AA95,[2]电机型号!$B$3:$F$35,3))</f>
        <v>2980</v>
      </c>
      <c r="AB98" s="705" t="n">
        <f aca="false">IF(AB95="","",VLOOKUP(AB95,[2]电机型号!$B$3:$F$35,3))</f>
        <v>2980</v>
      </c>
      <c r="AC98" s="705" t="n">
        <f aca="false">IF(AC95="","",VLOOKUP(AC95,[2]电机型号!$B$3:$F$35,3))</f>
        <v>2976</v>
      </c>
      <c r="AD98" s="705" t="n">
        <f aca="false">IF(AD95="","",VLOOKUP(AD95,[2]电机型号!$B$3:$F$35,3))</f>
        <v>2976</v>
      </c>
      <c r="AE98" s="705" t="n">
        <f aca="false">IF(AE95="","",VLOOKUP(AE95,[2]电机型号!$B$3:$F$35,3))</f>
        <v>2970</v>
      </c>
      <c r="AF98" s="705" t="n">
        <f aca="false">IF(AF95="","",VLOOKUP(AF95,[2]电机型号!$B$3:$F$35,3))</f>
        <v>2950</v>
      </c>
      <c r="AG98" s="705" t="n">
        <f aca="false">IF(AG95="","",VLOOKUP(AG95,[2]电机型号!$B$3:$F$35,3))</f>
        <v>2940</v>
      </c>
      <c r="AH98" s="705" t="n">
        <f aca="false">IF(AH95="","",VLOOKUP(AH95,[2]电机型号!$B$3:$F$35,3))</f>
        <v>2900</v>
      </c>
      <c r="AI98" s="705" t="n">
        <f aca="false">IF(AI95="","",VLOOKUP(AI95,[2]电机型号!$B$3:$F$35,3))</f>
        <v>2930</v>
      </c>
      <c r="AJ98" s="705" t="n">
        <f aca="false">IF(AJ95="","",VLOOKUP(AJ95,[2]电机型号!$B$3:$F$35,3))</f>
        <v>2890</v>
      </c>
      <c r="AK98" s="705" t="n">
        <f aca="false">IF(AK95="","",VLOOKUP(AK95,[2]电机型号!$B$3:$F$35,3))</f>
        <v>2890</v>
      </c>
      <c r="AL98" s="705"/>
      <c r="AM98" s="705"/>
      <c r="AN98" s="705"/>
      <c r="AO98" s="705"/>
    </row>
    <row r="99" s="379" customFormat="true" ht="15" hidden="false" customHeight="false" outlineLevel="0" collapsed="false">
      <c r="A99" s="716" t="s">
        <v>1227</v>
      </c>
      <c r="B99" s="707" t="s">
        <v>1228</v>
      </c>
      <c r="C99" s="707" t="s">
        <v>1228</v>
      </c>
      <c r="D99" s="707" t="s">
        <v>1228</v>
      </c>
      <c r="E99" s="707" t="s">
        <v>1228</v>
      </c>
      <c r="F99" s="707" t="s">
        <v>1228</v>
      </c>
      <c r="G99" s="707" t="s">
        <v>1228</v>
      </c>
      <c r="H99" s="707" t="s">
        <v>1228</v>
      </c>
      <c r="I99" s="707" t="s">
        <v>1228</v>
      </c>
      <c r="J99" s="707" t="s">
        <v>1228</v>
      </c>
      <c r="K99" s="707" t="s">
        <v>1228</v>
      </c>
      <c r="L99" s="707" t="s">
        <v>1228</v>
      </c>
      <c r="M99" s="707" t="s">
        <v>1228</v>
      </c>
      <c r="N99" s="707" t="s">
        <v>1228</v>
      </c>
      <c r="O99" s="707" t="s">
        <v>1228</v>
      </c>
      <c r="P99" s="707" t="s">
        <v>1228</v>
      </c>
      <c r="Q99" s="707" t="s">
        <v>1228</v>
      </c>
      <c r="R99" s="707" t="s">
        <v>1228</v>
      </c>
      <c r="S99" s="707" t="s">
        <v>1228</v>
      </c>
      <c r="T99" s="707" t="s">
        <v>1228</v>
      </c>
      <c r="U99" s="707" t="s">
        <v>1228</v>
      </c>
      <c r="V99" s="707" t="s">
        <v>1228</v>
      </c>
      <c r="W99" s="707" t="s">
        <v>1228</v>
      </c>
      <c r="X99" s="707" t="s">
        <v>1228</v>
      </c>
      <c r="Y99" s="707" t="s">
        <v>1228</v>
      </c>
      <c r="Z99" s="707" t="s">
        <v>1228</v>
      </c>
      <c r="AA99" s="707" t="s">
        <v>1228</v>
      </c>
      <c r="AB99" s="707" t="s">
        <v>1228</v>
      </c>
      <c r="AC99" s="707" t="s">
        <v>1228</v>
      </c>
      <c r="AD99" s="707" t="s">
        <v>1228</v>
      </c>
      <c r="AE99" s="707" t="s">
        <v>1228</v>
      </c>
      <c r="AF99" s="707" t="s">
        <v>1228</v>
      </c>
      <c r="AG99" s="707" t="s">
        <v>1228</v>
      </c>
      <c r="AH99" s="707" t="s">
        <v>1228</v>
      </c>
      <c r="AI99" s="707" t="s">
        <v>1228</v>
      </c>
      <c r="AJ99" s="707" t="s">
        <v>1228</v>
      </c>
      <c r="AK99" s="707" t="s">
        <v>1228</v>
      </c>
      <c r="AL99" s="707"/>
      <c r="AM99" s="707"/>
      <c r="AN99" s="707"/>
      <c r="AO99" s="707"/>
    </row>
    <row r="100" s="824" customFormat="true" ht="15" hidden="false" customHeight="false" outlineLevel="0" collapsed="false">
      <c r="A100" s="824" t="s">
        <v>1086</v>
      </c>
      <c r="B100" s="844" t="n">
        <f aca="false">(B27-B20-B39)*1000000/9.81/B19-B81-B84</f>
        <v>51.9946294384101</v>
      </c>
      <c r="C100" s="844" t="n">
        <f aca="false">(C27-C20-C39)*1000000/9.81/C19-C81-C84</f>
        <v>-2812.26733431488</v>
      </c>
      <c r="D100" s="844" t="n">
        <f aca="false">(D27-D20-D39)*1000000/9.81/D19-D81-D84</f>
        <v>574.343063232223</v>
      </c>
      <c r="E100" s="844" t="n">
        <f aca="false">(E27-E20-E39)*1000000/9.81/E19-E81-E84</f>
        <v>26.9645811551428</v>
      </c>
      <c r="F100" s="844" t="n">
        <f aca="false">(F27-F20-F39)*1000000/9.81/F19-F81-F84</f>
        <v>3.4045405817544</v>
      </c>
      <c r="G100" s="844" t="n">
        <f aca="false">(G27-G20-G39)*1000000/9.81/G19-G81-G84</f>
        <v>4.41748752408425</v>
      </c>
      <c r="H100" s="844" t="n">
        <f aca="false">(H27-H20-H39)*1000000/9.81/H19-H81-H84</f>
        <v>4.31503847967771</v>
      </c>
      <c r="I100" s="844" t="n">
        <f aca="false">(I27-I20-I39)*1000000/9.81/I19-I81-I84</f>
        <v>-28.6873809120088</v>
      </c>
      <c r="J100" s="844" t="n">
        <f aca="false">(J27-J20-J39)*1000000/9.81/J19-J81-J84</f>
        <v>26.0540881855177</v>
      </c>
      <c r="K100" s="844" t="n">
        <f aca="false">(K27-K20-K39)*1000000/9.81/K19-K81-K84</f>
        <v>1.62793621020705</v>
      </c>
      <c r="L100" s="844" t="n">
        <f aca="false">(L27-L20-L39)*1000000/9.81/L19-L81-L84</f>
        <v>-8.33642890333694</v>
      </c>
      <c r="M100" s="844" t="n">
        <f aca="false">(M27-M20-M39)*1000000/9.81/M19-M81-M84</f>
        <v>-8.33642890333694</v>
      </c>
      <c r="N100" s="844" t="n">
        <f aca="false">(N27-N20-N39)*1000000/9.81/N19-N81-N84</f>
        <v>-8.33642890333694</v>
      </c>
      <c r="O100" s="844" t="n">
        <f aca="false">(O27-O20-O39)*1000000/9.81/O19-O81-O84</f>
        <v>-7.40724185160203</v>
      </c>
      <c r="P100" s="844" t="n">
        <f aca="false">(P27-P20-P39)*1000000/9.81/P19-P81-P84</f>
        <v>-7.68236559272727</v>
      </c>
      <c r="Q100" s="844" t="n">
        <f aca="false">(Q27-Q20-Q39)*1000000/9.81/Q19-Q81-Q84</f>
        <v>-8.66284483565345</v>
      </c>
      <c r="R100" s="844" t="n">
        <f aca="false">(R27-R20-R39)*1000000/9.81/R19-R81-R84</f>
        <v>-8.66284483565345</v>
      </c>
      <c r="S100" s="844" t="n">
        <f aca="false">(S27-S20-S39)*1000000/9.81/S19-S81-S84</f>
        <v>-6.85553731678456</v>
      </c>
      <c r="T100" s="844" t="n">
        <f aca="false">(T27-T20-T39)*1000000/9.81/T19-T81-T84</f>
        <v>-1.78550685342154</v>
      </c>
      <c r="U100" s="844" t="n">
        <f aca="false">(U27-U20-U39)*1000000/9.81/U19-U81-U84</f>
        <v>-1.78550685342154</v>
      </c>
      <c r="V100" s="844" t="n">
        <f aca="false">(V27-V20-V39)*1000000/9.81/V19-V81-V84</f>
        <v>-6.05842195767009</v>
      </c>
      <c r="W100" s="844" t="n">
        <f aca="false">(W27-W20-W39)*1000000/9.81/W19-W81-W84</f>
        <v>-10.5722847277381</v>
      </c>
      <c r="X100" s="844" t="n">
        <f aca="false">(X27-X20-X39)*1000000/9.81/X19-X81-X84</f>
        <v>-11.0328248835483</v>
      </c>
      <c r="Y100" s="844" t="n">
        <f aca="false">(Y27-Y20-Y39)*1000000/9.81/Y19-Y81-Y84</f>
        <v>-6.7568917509195</v>
      </c>
      <c r="Z100" s="844" t="n">
        <f aca="false">(Z27-Z20-Z39)*1000000/9.81/Z19-Z81-Z84</f>
        <v>-6.83871347642843</v>
      </c>
      <c r="AA100" s="844" t="n">
        <f aca="false">(AA27-AA20-AA39)*1000000/9.81/AA19-AA81-AA84</f>
        <v>-9.30426016428658</v>
      </c>
      <c r="AB100" s="844" t="n">
        <f aca="false">(AB27-AB20-AB39)*1000000/9.81/AB19-AB81-AB84</f>
        <v>-7.47872755926541</v>
      </c>
      <c r="AC100" s="844" t="n">
        <f aca="false">(AC27-AC20-AC39)*1000000/9.81/AC19-AC81-AC84</f>
        <v>40.8268648719314</v>
      </c>
      <c r="AD100" s="844" t="n">
        <f aca="false">(AD27-AD20-AD39)*1000000/9.81/AD19-AD81-AD84</f>
        <v>0.294931885296184</v>
      </c>
      <c r="AE100" s="844" t="n">
        <f aca="false">(AE27-AE20-AE39)*1000000/9.81/AE19-AE81-AE84</f>
        <v>5.47438837920489</v>
      </c>
      <c r="AF100" s="844" t="n">
        <f aca="false">(AF27-AF20-AF39)*1000000/9.81/AF19-AF81-AF84</f>
        <v>5.27456976674462</v>
      </c>
      <c r="AG100" s="844" t="n">
        <f aca="false">(AG27-AG20-AG39)*1000000/9.81/AG19-AG81-AG84</f>
        <v>4.92958286654354</v>
      </c>
      <c r="AH100" s="844" t="n">
        <f aca="false">(AH27-AH20-AH39)*1000000/9.81/AH19-AH81-AH84</f>
        <v>2.49743824824585</v>
      </c>
      <c r="AI100" s="844" t="n">
        <f aca="false">(AI27-AI20-AI39)*1000000/9.81/AI19-AI81-AI84</f>
        <v>40.3673282941934</v>
      </c>
      <c r="AJ100" s="844" t="n">
        <f aca="false">(AJ27-AJ20-AJ39)*1000000/9.81/AJ19-AJ81-AJ84</f>
        <v>0.191946992864424</v>
      </c>
      <c r="AK100" s="844" t="n">
        <f aca="false">(AK27-AK20-AK39)*1000000/9.81/AK19-AK81-AK84</f>
        <v>-1.41641182466871</v>
      </c>
      <c r="AL100" s="844"/>
      <c r="AM100" s="844"/>
      <c r="AN100" s="844"/>
      <c r="AO100" s="844"/>
    </row>
    <row r="101" customFormat="false" ht="15" hidden="false" customHeight="false" outlineLevel="0" collapsed="false">
      <c r="A101" s="380" t="s">
        <v>1229</v>
      </c>
      <c r="B101" s="449" t="n">
        <f aca="false">IF(B95&lt;=185,项目信息!$B$39,项目信息!$B$38)</f>
        <v>10000</v>
      </c>
      <c r="C101" s="449" t="n">
        <f aca="false">IF(C95&lt;=185,项目信息!$B$39,项目信息!$B$38)</f>
        <v>380</v>
      </c>
      <c r="D101" s="449" t="n">
        <f aca="false">IF(D95&lt;=185,项目信息!$B$39,项目信息!$B$38)</f>
        <v>380</v>
      </c>
      <c r="E101" s="449" t="n">
        <f aca="false">IF(E95&lt;=185,项目信息!$B$39,项目信息!$B$38)</f>
        <v>380</v>
      </c>
      <c r="F101" s="449" t="n">
        <f aca="false">IF(F95&lt;=185,项目信息!$B$39,项目信息!$B$38)</f>
        <v>380</v>
      </c>
      <c r="G101" s="449" t="n">
        <f aca="false">IF(G95&lt;=185,项目信息!$B$39,项目信息!$B$38)</f>
        <v>380</v>
      </c>
      <c r="H101" s="449" t="n">
        <f aca="false">IF(H95&lt;=185,项目信息!$B$39,项目信息!$B$38)</f>
        <v>380</v>
      </c>
      <c r="I101" s="449" t="n">
        <f aca="false">IF(I95&lt;=185,项目信息!$B$39,项目信息!$B$38)</f>
        <v>380</v>
      </c>
      <c r="J101" s="449" t="n">
        <f aca="false">IF(J95&lt;=185,项目信息!$B$39,项目信息!$B$38)</f>
        <v>10000</v>
      </c>
      <c r="K101" s="449" t="n">
        <f aca="false">IF(K95&lt;=185,项目信息!$B$39,项目信息!$B$38)</f>
        <v>10000</v>
      </c>
      <c r="L101" s="449" t="n">
        <f aca="false">IF(L95&lt;=185,项目信息!$B$39,项目信息!$B$38)</f>
        <v>380</v>
      </c>
      <c r="M101" s="449" t="n">
        <f aca="false">IF(M95&lt;=185,项目信息!$B$39,项目信息!$B$38)</f>
        <v>380</v>
      </c>
      <c r="N101" s="449" t="n">
        <f aca="false">IF(N95&lt;=185,项目信息!$B$39,项目信息!$B$38)</f>
        <v>380</v>
      </c>
      <c r="O101" s="449" t="n">
        <f aca="false">IF(O95&lt;=185,项目信息!$B$39,项目信息!$B$38)</f>
        <v>10000</v>
      </c>
      <c r="P101" s="449" t="n">
        <f aca="false">IF(P95&lt;=185,项目信息!$B$39,项目信息!$B$38)</f>
        <v>10000</v>
      </c>
      <c r="Q101" s="449" t="n">
        <f aca="false">IF(Q95&lt;=185,项目信息!$B$39,项目信息!$B$38)</f>
        <v>380</v>
      </c>
      <c r="R101" s="449" t="n">
        <f aca="false">IF(R95&lt;=185,项目信息!$B$39,项目信息!$B$38)</f>
        <v>380</v>
      </c>
      <c r="S101" s="449" t="n">
        <f aca="false">IF(S95&lt;=185,项目信息!$B$39,项目信息!$B$38)</f>
        <v>380</v>
      </c>
      <c r="T101" s="449" t="n">
        <f aca="false">IF(T95&lt;=185,项目信息!$B$39,项目信息!$B$38)</f>
        <v>380</v>
      </c>
      <c r="U101" s="449" t="n">
        <f aca="false">IF(U95&lt;=185,项目信息!$B$39,项目信息!$B$38)</f>
        <v>380</v>
      </c>
      <c r="V101" s="449" t="n">
        <f aca="false">IF(V95&lt;=185,项目信息!$B$39,项目信息!$B$38)</f>
        <v>380</v>
      </c>
      <c r="W101" s="449" t="n">
        <f aca="false">IF(W95&lt;=185,项目信息!$B$39,项目信息!$B$38)</f>
        <v>380</v>
      </c>
      <c r="X101" s="449" t="n">
        <f aca="false">IF(X95&lt;=185,项目信息!$B$39,项目信息!$B$38)</f>
        <v>380</v>
      </c>
      <c r="Y101" s="449" t="n">
        <f aca="false">IF(Y95&lt;=185,[3]项目信息!$B$39,[3]项目信息!$B$38)</f>
        <v>0</v>
      </c>
      <c r="Z101" s="449" t="n">
        <f aca="false">IF(Z95&lt;=185,项目信息!$B$39,项目信息!$B$38)</f>
        <v>380</v>
      </c>
      <c r="AA101" s="449" t="n">
        <f aca="false">IF(AA95&lt;=185,项目信息!$B$39,项目信息!$B$38)</f>
        <v>10000</v>
      </c>
      <c r="AB101" s="449" t="n">
        <f aca="false">IF(AB95&lt;=185,项目信息!$B$39,项目信息!$B$38)</f>
        <v>10000</v>
      </c>
      <c r="AC101" s="449" t="n">
        <f aca="false">IF(AC95&lt;=185,项目信息!$B$39,项目信息!$B$38)</f>
        <v>10000</v>
      </c>
      <c r="AD101" s="449" t="n">
        <f aca="false">IF(AD95&lt;=185,项目信息!$B$39,项目信息!$B$38)</f>
        <v>10000</v>
      </c>
      <c r="AE101" s="449" t="n">
        <f aca="false">IF(AE95&lt;=185,项目信息!$B$39,项目信息!$B$38)</f>
        <v>380</v>
      </c>
      <c r="AF101" s="449" t="n">
        <f aca="false">IF(AF95&lt;=185,项目信息!$B$39,项目信息!$B$38)</f>
        <v>380</v>
      </c>
      <c r="AG101" s="449" t="n">
        <f aca="false">IF(AG95&lt;=185,项目信息!$B$39,项目信息!$B$38)</f>
        <v>380</v>
      </c>
      <c r="AH101" s="449" t="n">
        <f aca="false">IF(AH95&lt;=185,项目信息!$B$39,项目信息!$B$38)</f>
        <v>380</v>
      </c>
      <c r="AI101" s="449" t="n">
        <f aca="false">IF(AI95&lt;=185,项目信息!$B$39,项目信息!$B$38)</f>
        <v>380</v>
      </c>
      <c r="AJ101" s="845" t="n">
        <f aca="false">IF(AJ95&lt;=185,项目信息!$B$39,项目信息!$B$38)</f>
        <v>380</v>
      </c>
      <c r="AK101" s="845" t="n">
        <f aca="false">IF(AK95&lt;=185,项目信息!$B$39,项目信息!$B$38)</f>
        <v>380</v>
      </c>
    </row>
    <row r="102" customFormat="false" ht="15" hidden="false" customHeight="false" outlineLevel="0" collapsed="false">
      <c r="A102" s="380" t="s">
        <v>1230</v>
      </c>
      <c r="B102" s="846" t="n">
        <f aca="false">IF(B104*1&lt;&gt;0,项目信息!$B$3,0)</f>
        <v>8400</v>
      </c>
      <c r="C102" s="846" t="n">
        <f aca="false">IF(C104*1&lt;&gt;0,项目信息!$B$3,0)</f>
        <v>8400</v>
      </c>
      <c r="D102" s="846" t="n">
        <f aca="false">IF(D104*1&lt;&gt;0,项目信息!$B$3,0)</f>
        <v>8400</v>
      </c>
      <c r="E102" s="846" t="n">
        <f aca="false">IF(E104*1&lt;&gt;0,项目信息!$B$3,0)</f>
        <v>8400</v>
      </c>
      <c r="F102" s="846" t="n">
        <f aca="false">IF(F104*1&lt;&gt;0,项目信息!$B$3,0)</f>
        <v>8400</v>
      </c>
      <c r="G102" s="846" t="n">
        <f aca="false">IF(G104*1&lt;&gt;0,项目信息!$B$3,0)</f>
        <v>8400</v>
      </c>
      <c r="H102" s="846" t="n">
        <f aca="false">IF(H104*1&lt;&gt;0,项目信息!$B$3,0)</f>
        <v>8400</v>
      </c>
      <c r="I102" s="846" t="n">
        <f aca="false">IF(I104*1&lt;&gt;0,项目信息!$B$3,0)</f>
        <v>8400</v>
      </c>
      <c r="J102" s="846" t="n">
        <f aca="false">IF(J104*1&lt;&gt;0,项目信息!$B$3,0)</f>
        <v>8400</v>
      </c>
      <c r="K102" s="846" t="n">
        <f aca="false">IF(K104*1&lt;&gt;0,项目信息!$B$3,0)</f>
        <v>8400</v>
      </c>
      <c r="L102" s="846" t="n">
        <f aca="false">IF(L104*1&lt;&gt;0,项目信息!$B$3,0)</f>
        <v>8400</v>
      </c>
      <c r="M102" s="846" t="n">
        <f aca="false">IF(M104*1&lt;&gt;0,项目信息!$B$3,0)</f>
        <v>8400</v>
      </c>
      <c r="N102" s="846" t="n">
        <f aca="false">IF(N104*1&lt;&gt;0,项目信息!$B$3,0)</f>
        <v>8400</v>
      </c>
      <c r="O102" s="846" t="n">
        <f aca="false">IF(O104*1&lt;&gt;0,项目信息!$B$3,0)</f>
        <v>8400</v>
      </c>
      <c r="P102" s="846" t="n">
        <f aca="false">IF(P104*1&lt;&gt;0,项目信息!$B$3,0)</f>
        <v>8400</v>
      </c>
      <c r="Q102" s="846" t="n">
        <f aca="false">IF(Q104*1&lt;&gt;0,项目信息!$B$3,0)</f>
        <v>8400</v>
      </c>
      <c r="R102" s="846" t="n">
        <f aca="false">IF(R104*1&lt;&gt;0,项目信息!$B$3,0)</f>
        <v>8400</v>
      </c>
      <c r="S102" s="846" t="n">
        <f aca="false">IF(S104*1&lt;&gt;0,项目信息!$B$3,0)</f>
        <v>8400</v>
      </c>
      <c r="T102" s="846" t="n">
        <f aca="false">IF(T104*1&lt;&gt;0,项目信息!$B$3,0)</f>
        <v>8400</v>
      </c>
      <c r="U102" s="846" t="n">
        <f aca="false">IF(U104*1&lt;&gt;0,项目信息!$B$3,0)</f>
        <v>8400</v>
      </c>
      <c r="V102" s="846" t="n">
        <f aca="false">IF(V104*1&lt;&gt;0,项目信息!$B$3,0)</f>
        <v>8400</v>
      </c>
      <c r="W102" s="846" t="n">
        <f aca="false">IF(W104*1&lt;&gt;0,项目信息!$B$3,0)</f>
        <v>8400</v>
      </c>
      <c r="X102" s="846" t="n">
        <f aca="false">IF(X104*1&lt;&gt;0,项目信息!$B$3,0)</f>
        <v>8400</v>
      </c>
      <c r="Y102" s="846" t="n">
        <f aca="false">IF(Y104*1&lt;&gt;0,[3]项目信息!$B$3,0)</f>
        <v>0</v>
      </c>
      <c r="Z102" s="846" t="n">
        <f aca="false">IF(Z104*1&lt;&gt;0,项目信息!$B$3,0)</f>
        <v>8400</v>
      </c>
      <c r="AA102" s="846" t="n">
        <f aca="false">IF(AA104*1&lt;&gt;0,项目信息!$B$3,0)</f>
        <v>8400</v>
      </c>
      <c r="AB102" s="846" t="n">
        <f aca="false">IF(AB104*1&lt;&gt;0,项目信息!$B$3,0)</f>
        <v>8400</v>
      </c>
      <c r="AC102" s="846" t="n">
        <f aca="false">IF(AC104*1&lt;&gt;0,项目信息!$B$3,0)</f>
        <v>8400</v>
      </c>
      <c r="AD102" s="846" t="n">
        <f aca="false">IF(AD104*1&lt;&gt;0,项目信息!$B$3,0)</f>
        <v>8400</v>
      </c>
      <c r="AE102" s="846" t="n">
        <f aca="false">IF(AE104*1&lt;&gt;0,项目信息!$B$3,0)</f>
        <v>8400</v>
      </c>
      <c r="AF102" s="846" t="n">
        <f aca="false">IF(AF104*1&lt;&gt;0,项目信息!$B$3,0)</f>
        <v>8400</v>
      </c>
      <c r="AG102" s="846" t="n">
        <f aca="false">IF(AG104*1&lt;&gt;0,项目信息!$B$3,0)</f>
        <v>8400</v>
      </c>
      <c r="AH102" s="846" t="n">
        <f aca="false">IF(AH104*1&lt;&gt;0,项目信息!$B$3,0)</f>
        <v>8400</v>
      </c>
      <c r="AI102" s="847" t="n">
        <f aca="false">IF(AI104*1&lt;&gt;0,项目信息!$B$3,0)</f>
        <v>8400</v>
      </c>
      <c r="AJ102" s="845" t="n">
        <f aca="false">IF(AJ104*1&lt;&gt;0,项目信息!$B$3,0)</f>
        <v>8400</v>
      </c>
      <c r="AK102" s="845" t="n">
        <f aca="false">IF(AK104*1&lt;&gt;0,项目信息!$B$3,0)</f>
        <v>8400</v>
      </c>
    </row>
    <row r="103" s="379" customFormat="true" ht="15" hidden="false" customHeight="false" outlineLevel="0" collapsed="false">
      <c r="A103" s="379" t="s">
        <v>1231</v>
      </c>
      <c r="B103" s="712" t="n">
        <v>1</v>
      </c>
      <c r="C103" s="712" t="n">
        <v>1</v>
      </c>
      <c r="D103" s="712" t="n">
        <v>1</v>
      </c>
      <c r="E103" s="712" t="n">
        <v>1</v>
      </c>
      <c r="F103" s="712" t="n">
        <v>1</v>
      </c>
      <c r="G103" s="712" t="n">
        <v>1</v>
      </c>
      <c r="H103" s="712" t="n">
        <v>1</v>
      </c>
      <c r="I103" s="712" t="n">
        <v>1</v>
      </c>
      <c r="J103" s="712" t="n">
        <v>1</v>
      </c>
      <c r="K103" s="712" t="n">
        <v>1</v>
      </c>
      <c r="L103" s="712" t="n">
        <v>1</v>
      </c>
      <c r="M103" s="712" t="n">
        <v>1</v>
      </c>
      <c r="N103" s="712" t="n">
        <v>1</v>
      </c>
      <c r="O103" s="712" t="n">
        <v>1</v>
      </c>
      <c r="P103" s="712" t="n">
        <v>1</v>
      </c>
      <c r="Q103" s="712" t="n">
        <v>1</v>
      </c>
      <c r="R103" s="712" t="n">
        <v>1</v>
      </c>
      <c r="S103" s="712" t="n">
        <v>1</v>
      </c>
      <c r="T103" s="712" t="n">
        <v>1</v>
      </c>
      <c r="U103" s="712" t="n">
        <v>1</v>
      </c>
      <c r="V103" s="712" t="n">
        <v>1</v>
      </c>
      <c r="W103" s="712" t="n">
        <v>1</v>
      </c>
      <c r="X103" s="712" t="n">
        <v>1</v>
      </c>
      <c r="Y103" s="712" t="n">
        <v>1</v>
      </c>
      <c r="Z103" s="712" t="n">
        <v>1</v>
      </c>
      <c r="AA103" s="712" t="n">
        <v>1</v>
      </c>
      <c r="AB103" s="712" t="n">
        <v>1</v>
      </c>
      <c r="AC103" s="712" t="n">
        <v>1</v>
      </c>
      <c r="AD103" s="712" t="n">
        <v>1</v>
      </c>
      <c r="AE103" s="712" t="n">
        <v>1</v>
      </c>
      <c r="AF103" s="712" t="n">
        <v>1</v>
      </c>
      <c r="AG103" s="712" t="n">
        <v>1</v>
      </c>
      <c r="AH103" s="712" t="n">
        <v>1</v>
      </c>
      <c r="AI103" s="712" t="n">
        <v>1</v>
      </c>
      <c r="AJ103" s="848" t="n">
        <v>1</v>
      </c>
      <c r="AK103" s="848" t="n">
        <v>1</v>
      </c>
    </row>
    <row r="104" s="379" customFormat="true" ht="15" hidden="false" customHeight="false" outlineLevel="0" collapsed="false">
      <c r="A104" s="379" t="s">
        <v>1232</v>
      </c>
      <c r="B104" s="712" t="n">
        <v>1</v>
      </c>
      <c r="C104" s="712" t="n">
        <v>1</v>
      </c>
      <c r="D104" s="712" t="n">
        <v>1</v>
      </c>
      <c r="E104" s="712" t="n">
        <v>1</v>
      </c>
      <c r="F104" s="712" t="n">
        <v>1</v>
      </c>
      <c r="G104" s="712" t="n">
        <v>1</v>
      </c>
      <c r="H104" s="712" t="n">
        <v>1</v>
      </c>
      <c r="I104" s="712" t="n">
        <v>1</v>
      </c>
      <c r="J104" s="712" t="n">
        <v>1</v>
      </c>
      <c r="K104" s="712" t="n">
        <v>1</v>
      </c>
      <c r="L104" s="712" t="n">
        <v>1</v>
      </c>
      <c r="M104" s="712" t="n">
        <v>1</v>
      </c>
      <c r="N104" s="712" t="n">
        <v>1</v>
      </c>
      <c r="O104" s="712" t="n">
        <v>1</v>
      </c>
      <c r="P104" s="712" t="n">
        <v>1</v>
      </c>
      <c r="Q104" s="712" t="n">
        <v>1</v>
      </c>
      <c r="R104" s="712" t="n">
        <v>1</v>
      </c>
      <c r="S104" s="712" t="n">
        <v>1</v>
      </c>
      <c r="T104" s="712" t="n">
        <v>1</v>
      </c>
      <c r="U104" s="712" t="n">
        <v>1</v>
      </c>
      <c r="V104" s="712" t="n">
        <v>1</v>
      </c>
      <c r="W104" s="712" t="n">
        <v>1</v>
      </c>
      <c r="X104" s="712" t="n">
        <v>1</v>
      </c>
      <c r="Y104" s="712" t="n">
        <v>1</v>
      </c>
      <c r="Z104" s="712" t="n">
        <v>1</v>
      </c>
      <c r="AA104" s="712" t="n">
        <v>1</v>
      </c>
      <c r="AB104" s="712" t="n">
        <v>1</v>
      </c>
      <c r="AC104" s="712" t="n">
        <v>1</v>
      </c>
      <c r="AD104" s="712" t="n">
        <v>1</v>
      </c>
      <c r="AE104" s="712" t="n">
        <v>1</v>
      </c>
      <c r="AF104" s="712" t="n">
        <v>1</v>
      </c>
      <c r="AG104" s="712" t="n">
        <v>1</v>
      </c>
      <c r="AH104" s="712" t="n">
        <v>1</v>
      </c>
      <c r="AI104" s="712" t="n">
        <v>1</v>
      </c>
      <c r="AJ104" s="848" t="n">
        <v>1</v>
      </c>
      <c r="AK104" s="848" t="n">
        <v>1</v>
      </c>
    </row>
    <row r="105" customFormat="false" ht="15" hidden="false" customHeight="false" outlineLevel="0" collapsed="false">
      <c r="A105" s="380" t="s">
        <v>277</v>
      </c>
    </row>
    <row r="106" customFormat="false" ht="15" hidden="false" customHeight="false" outlineLevel="0" collapsed="false">
      <c r="A106" s="448" t="s">
        <v>759</v>
      </c>
      <c r="B106" s="379" t="n">
        <v>108</v>
      </c>
      <c r="C106" s="379" t="n">
        <v>218</v>
      </c>
      <c r="D106" s="379" t="n">
        <v>203</v>
      </c>
      <c r="E106" s="379" t="n">
        <v>318</v>
      </c>
      <c r="F106" s="379" t="n">
        <v>318</v>
      </c>
      <c r="G106" s="380" t="n">
        <v>730</v>
      </c>
      <c r="H106" s="380" t="n">
        <v>730</v>
      </c>
      <c r="I106" s="380" t="n">
        <v>523</v>
      </c>
      <c r="J106" s="849" t="n">
        <v>120</v>
      </c>
      <c r="K106" s="849" t="n">
        <v>120</v>
      </c>
      <c r="L106" s="380" t="n">
        <v>416</v>
      </c>
      <c r="M106" s="380" t="n">
        <v>416</v>
      </c>
      <c r="N106" s="380" t="n">
        <v>416</v>
      </c>
      <c r="O106" s="380" t="n">
        <v>407</v>
      </c>
      <c r="P106" s="380" t="n">
        <v>407</v>
      </c>
      <c r="Q106" s="380" t="n">
        <v>504</v>
      </c>
      <c r="R106" s="380" t="n">
        <v>504</v>
      </c>
      <c r="S106" s="380" t="n">
        <v>504</v>
      </c>
      <c r="T106" s="380" t="n">
        <v>510</v>
      </c>
      <c r="U106" s="380" t="n">
        <v>510</v>
      </c>
      <c r="V106" s="380" t="n">
        <v>510</v>
      </c>
      <c r="W106" s="380" t="n">
        <v>511</v>
      </c>
      <c r="X106" s="380" t="n">
        <v>511</v>
      </c>
      <c r="Y106" s="380" t="n">
        <v>519</v>
      </c>
      <c r="Z106" s="380" t="n">
        <v>519</v>
      </c>
      <c r="AA106" s="380" t="n">
        <v>500</v>
      </c>
      <c r="AB106" s="380" t="n">
        <v>500</v>
      </c>
      <c r="AC106" s="380" t="n">
        <v>702</v>
      </c>
      <c r="AD106" s="380" t="n">
        <v>702</v>
      </c>
      <c r="AE106" s="380" t="n">
        <v>523</v>
      </c>
      <c r="AF106" s="452" t="n">
        <v>118</v>
      </c>
      <c r="AG106" s="380" t="n">
        <v>710</v>
      </c>
      <c r="AR106" s="705"/>
    </row>
    <row r="107" customFormat="false" ht="15" hidden="false" customHeight="false" outlineLevel="0" collapsed="false">
      <c r="A107" s="763" t="s">
        <v>1089</v>
      </c>
      <c r="B107" s="379" t="n">
        <v>109</v>
      </c>
      <c r="C107" s="379" t="n">
        <v>221</v>
      </c>
      <c r="D107" s="379" t="n">
        <v>204</v>
      </c>
      <c r="E107" s="379" t="n">
        <v>319</v>
      </c>
      <c r="F107" s="379" t="n">
        <v>319</v>
      </c>
      <c r="G107" s="380" t="n">
        <v>731</v>
      </c>
      <c r="H107" s="380" t="n">
        <v>731</v>
      </c>
      <c r="J107" s="849" t="n">
        <v>121</v>
      </c>
      <c r="K107" s="849" t="n">
        <v>121</v>
      </c>
      <c r="L107" s="380" t="n">
        <v>417</v>
      </c>
      <c r="M107" s="380" t="n">
        <v>417</v>
      </c>
      <c r="N107" s="380" t="n">
        <v>417</v>
      </c>
      <c r="O107" s="380" t="n">
        <v>408</v>
      </c>
      <c r="P107" s="380" t="n">
        <v>408</v>
      </c>
      <c r="Q107" s="380" t="n">
        <v>505</v>
      </c>
      <c r="R107" s="380" t="n">
        <v>505</v>
      </c>
      <c r="S107" s="380" t="n">
        <v>505</v>
      </c>
      <c r="T107" s="380" t="n">
        <v>510</v>
      </c>
      <c r="U107" s="380" t="n">
        <v>510</v>
      </c>
      <c r="V107" s="380" t="n">
        <v>510</v>
      </c>
      <c r="W107" s="380" t="n">
        <v>512</v>
      </c>
      <c r="X107" s="380" t="n">
        <v>512</v>
      </c>
      <c r="Y107" s="380" t="n">
        <v>520</v>
      </c>
      <c r="Z107" s="380" t="n">
        <v>520</v>
      </c>
      <c r="AA107" s="380" t="n">
        <v>501</v>
      </c>
      <c r="AB107" s="380" t="n">
        <v>501</v>
      </c>
      <c r="AC107" s="380" t="n">
        <v>703</v>
      </c>
      <c r="AD107" s="380" t="n">
        <v>703</v>
      </c>
      <c r="AE107" s="380" t="n">
        <v>523</v>
      </c>
      <c r="AF107" s="452" t="n">
        <v>118</v>
      </c>
      <c r="AG107" s="380" t="n">
        <v>710</v>
      </c>
      <c r="AR107" s="705"/>
    </row>
    <row r="108" s="384" customFormat="true" ht="15" hidden="false" customHeight="false" outlineLevel="0" collapsed="false">
      <c r="Q108" s="764"/>
      <c r="R108" s="764"/>
      <c r="S108" s="764"/>
      <c r="T108" s="764"/>
      <c r="U108" s="764"/>
      <c r="V108" s="764"/>
      <c r="W108" s="764"/>
      <c r="X108" s="764"/>
      <c r="Y108" s="764"/>
      <c r="Z108" s="764"/>
    </row>
    <row r="109" s="384" customFormat="true" ht="15" hidden="false" customHeight="false" outlineLevel="0" collapsed="false">
      <c r="A109" s="384" t="s">
        <v>1233</v>
      </c>
      <c r="B109" s="384" t="n">
        <f aca="false">8+10</f>
        <v>18</v>
      </c>
      <c r="D109" s="384" t="n">
        <f aca="false">11.6+0.3+16.15</f>
        <v>28.05</v>
      </c>
      <c r="E109" s="384" t="n">
        <f aca="false">5+2.8</f>
        <v>7.8</v>
      </c>
      <c r="F109" s="384" t="n">
        <f aca="false">5+2.8</f>
        <v>7.8</v>
      </c>
      <c r="G109" s="384" t="n">
        <f aca="false">8+3.6</f>
        <v>11.6</v>
      </c>
      <c r="H109" s="384" t="n">
        <f aca="false">8+3.6</f>
        <v>11.6</v>
      </c>
      <c r="J109" s="384" t="n">
        <f aca="false">8+10</f>
        <v>18</v>
      </c>
      <c r="K109" s="384" t="n">
        <f aca="false">8+10</f>
        <v>18</v>
      </c>
      <c r="M109" s="384" t="n">
        <f aca="false">8.35+1.8</f>
        <v>10.15</v>
      </c>
      <c r="O109" s="384" t="n">
        <f aca="false">8+0.3+9.8</f>
        <v>18.1</v>
      </c>
      <c r="Q109" s="764"/>
      <c r="R109" s="764" t="n">
        <f aca="false">8.55+2.7</f>
        <v>11.25</v>
      </c>
      <c r="S109" s="764"/>
      <c r="T109" s="764"/>
      <c r="U109" s="764" t="n">
        <f aca="false">8.55+2.7</f>
        <v>11.25</v>
      </c>
      <c r="V109" s="764" t="n">
        <f aca="false">8.55+2.7</f>
        <v>11.25</v>
      </c>
      <c r="W109" s="764" t="n">
        <f aca="false">28.9+0.3</f>
        <v>29.2</v>
      </c>
      <c r="X109" s="764" t="n">
        <f aca="false">28.9+0.3</f>
        <v>29.2</v>
      </c>
      <c r="Y109" s="764"/>
      <c r="Z109" s="764" t="n">
        <f aca="false">7.9+0.3+5.1</f>
        <v>13.3</v>
      </c>
      <c r="AB109" s="850" t="n">
        <v>11.45</v>
      </c>
      <c r="AC109" s="851" t="n">
        <f aca="false">5+8.1</f>
        <v>13.1</v>
      </c>
      <c r="AD109" s="851" t="n">
        <f aca="false">5+8.1</f>
        <v>13.1</v>
      </c>
      <c r="AE109" s="851" t="n">
        <f aca="false">-3+1.8</f>
        <v>-1.2</v>
      </c>
      <c r="AF109" s="851" t="n">
        <f aca="false">-3+1.8</f>
        <v>-1.2</v>
      </c>
      <c r="AG109" s="851" t="n">
        <f aca="false">-2.6+1.4</f>
        <v>-1.2</v>
      </c>
      <c r="AH109" s="851" t="n">
        <f aca="false">5+0.9</f>
        <v>5.9</v>
      </c>
      <c r="AI109" s="851" t="n">
        <f aca="false">5+0.9</f>
        <v>5.9</v>
      </c>
      <c r="AJ109" s="851" t="n">
        <f aca="false">5+0.9</f>
        <v>5.9</v>
      </c>
      <c r="AK109" s="851" t="n">
        <f aca="false">5+0.9</f>
        <v>5.9</v>
      </c>
    </row>
    <row r="110" s="384" customFormat="true" ht="15" hidden="false" customHeight="false" outlineLevel="0" collapsed="false">
      <c r="A110" s="384" t="s">
        <v>1234</v>
      </c>
      <c r="B110" s="384" t="n">
        <v>1.8</v>
      </c>
      <c r="D110" s="384" t="n">
        <v>15.7</v>
      </c>
      <c r="E110" s="384" t="n">
        <v>0.9</v>
      </c>
      <c r="F110" s="384" t="n">
        <v>0.9</v>
      </c>
      <c r="G110" s="384" t="n">
        <v>0.78</v>
      </c>
      <c r="H110" s="384" t="n">
        <v>0.78</v>
      </c>
      <c r="J110" s="384" t="n">
        <v>0.6</v>
      </c>
      <c r="K110" s="384" t="n">
        <v>0.6</v>
      </c>
      <c r="M110" s="384" t="n">
        <v>1.2</v>
      </c>
      <c r="O110" s="384" t="n">
        <v>0.4</v>
      </c>
      <c r="Q110" s="764"/>
      <c r="R110" s="764" t="n">
        <v>0.4</v>
      </c>
      <c r="S110" s="764"/>
      <c r="T110" s="764"/>
      <c r="U110" s="764" t="n">
        <v>0.4</v>
      </c>
      <c r="V110" s="764" t="n">
        <v>0.4</v>
      </c>
      <c r="W110" s="764" t="n">
        <v>0.4</v>
      </c>
      <c r="X110" s="764" t="n">
        <v>0.4</v>
      </c>
      <c r="Y110" s="764"/>
      <c r="Z110" s="764" t="n">
        <v>0.42</v>
      </c>
      <c r="AB110" s="852" t="n">
        <v>0.45</v>
      </c>
      <c r="AC110" s="851" t="n">
        <v>1</v>
      </c>
      <c r="AD110" s="851" t="n">
        <v>1</v>
      </c>
      <c r="AE110" s="851" t="n">
        <v>0.78</v>
      </c>
      <c r="AF110" s="851" t="n">
        <v>0.78</v>
      </c>
      <c r="AG110" s="851" t="n">
        <v>0.78</v>
      </c>
      <c r="AH110" s="851" t="n">
        <v>0.35</v>
      </c>
      <c r="AI110" s="851" t="n">
        <v>1.35</v>
      </c>
      <c r="AJ110" s="851" t="n">
        <v>2.35</v>
      </c>
      <c r="AK110" s="851" t="n">
        <v>3.35</v>
      </c>
    </row>
    <row r="111" s="384" customFormat="true" ht="15" hidden="false" customHeight="false" outlineLevel="0" collapsed="false">
      <c r="A111" s="384" t="s">
        <v>1235</v>
      </c>
      <c r="B111" s="853" t="n">
        <f aca="false">B26+B19*9.81*(B109+B64*1.2)/1000000</f>
        <v>19.3625542715226</v>
      </c>
      <c r="C111" s="853"/>
      <c r="D111" s="853" t="n">
        <f aca="false">D26+D19*9.81*(D109+D64*1.2)/1000000</f>
        <v>14.7725659212643</v>
      </c>
      <c r="E111" s="853" t="n">
        <f aca="false">E26+E19*9.81*(E109+E64*1.2)/1000000</f>
        <v>4.17477423210242</v>
      </c>
      <c r="F111" s="853" t="n">
        <f aca="false">F26+F19*9.81*(F109+F64*1.2)/1000000</f>
        <v>4.27077423210242</v>
      </c>
      <c r="G111" s="853" t="n">
        <f aca="false">G26+G19*9.81*(G109+G64*1.2)/1000000</f>
        <v>1.5724029759968</v>
      </c>
      <c r="H111" s="853" t="n">
        <f aca="false">H26+H19*9.81*(H109+H64*1.2)/1000000</f>
        <v>1.5726589759968</v>
      </c>
      <c r="I111" s="853"/>
      <c r="J111" s="853" t="n">
        <f aca="false">J26+J19*9.81*(J109+J64*1.2)/1000000</f>
        <v>1.9383276348566</v>
      </c>
      <c r="K111" s="853" t="n">
        <f aca="false">K26+K19*9.81*(K109+K64*1.2)/1000000</f>
        <v>2.01867445302941</v>
      </c>
      <c r="L111" s="853"/>
      <c r="M111" s="853" t="n">
        <f aca="false">M26+M19*9.81*(M109+M64*1.2)/1000000</f>
        <v>1.64032968699947</v>
      </c>
      <c r="N111" s="853"/>
      <c r="O111" s="853" t="n">
        <f aca="false">O26+O19*9.81*(O109+O64*1.2)/1000000</f>
        <v>1.03337600655276</v>
      </c>
      <c r="P111" s="853"/>
      <c r="Q111" s="853"/>
      <c r="R111" s="853" t="n">
        <f aca="false">R26+R19*9.81*(R109+R64*1.2)/1000000</f>
        <v>1.68025097444867</v>
      </c>
      <c r="S111" s="853"/>
      <c r="T111" s="853"/>
      <c r="U111" s="853" t="n">
        <f aca="false">U26+U19*9.81*(U109+U64*1.2)/1000000</f>
        <v>1.18405055073242</v>
      </c>
      <c r="V111" s="853" t="n">
        <f aca="false">V26+V19*9.81*(V109+V64*1.2)/1000000</f>
        <v>1.30072415388066</v>
      </c>
      <c r="W111" s="853" t="n">
        <f aca="false">W26+W19*9.81*(W109+W64*1.2)/1000000</f>
        <v>0.614253877904441</v>
      </c>
      <c r="X111" s="853" t="n">
        <f aca="false">X26+X19*9.81*(X109+X64*1.2)/1000000</f>
        <v>0.725402191612286</v>
      </c>
      <c r="Y111" s="853"/>
      <c r="Z111" s="853" t="n">
        <f aca="false">Z26+Z19*9.81*(Z109+Z64*1.2)/1000000</f>
        <v>1.83647073055746</v>
      </c>
      <c r="AA111" s="853"/>
      <c r="AB111" s="853" t="n">
        <f aca="false">AB26+AB19*9.81*(AB109+AB64*1.2)/1000000</f>
        <v>2.17764758523852</v>
      </c>
      <c r="AC111" s="853" t="n">
        <f aca="false">AC26+AC19*9.81*(AC109+AC64*1.2)/1000000</f>
        <v>4.16079927919912</v>
      </c>
      <c r="AD111" s="853" t="n">
        <f aca="false">AD26+AD19*9.81*(AD109+AD64*1.2)/1000000</f>
        <v>4.25208580856051</v>
      </c>
      <c r="AE111" s="853" t="n">
        <f aca="false">AE26+AE19*9.81*(AE109+AE64*1.2)/1000000</f>
        <v>1.12398372</v>
      </c>
      <c r="AF111" s="853" t="n">
        <f aca="false">AF26+AF19*9.81*(AF109+AF64*1.2)/1000000</f>
        <v>1.13461512</v>
      </c>
      <c r="AG111" s="853" t="n">
        <f aca="false">AG26+AG19*9.81*(AG109+AG64*1.2)/1000000</f>
        <v>1.32969672</v>
      </c>
      <c r="AH111" s="853" t="n">
        <f aca="false">AH26+AH19*9.81*(AH109+AH64*1.2)/1000000</f>
        <v>0.732024126</v>
      </c>
      <c r="AI111" s="853" t="n">
        <f aca="false">AI26+AI19*9.81*(AI109+AI64*1.2)/1000000</f>
        <v>1.27164958</v>
      </c>
      <c r="AJ111" s="853" t="n">
        <f aca="false">AJ26+AJ19*9.81*(AJ109+AJ64*1.2)/1000000</f>
        <v>1.456311126</v>
      </c>
      <c r="AK111" s="853" t="n">
        <f aca="false">AK26+AK19*9.81*(AK109+AK64*1.2)/1000000</f>
        <v>2.074665186</v>
      </c>
    </row>
    <row r="112" s="384" customFormat="true" ht="15" hidden="false" customHeight="false" outlineLevel="0" collapsed="false">
      <c r="A112" s="384" t="s">
        <v>1236</v>
      </c>
      <c r="B112" s="853" t="n">
        <f aca="false">B110+B19*9.81*(B109+B64)/1000000</f>
        <v>17.6255583712022</v>
      </c>
      <c r="C112" s="853"/>
      <c r="D112" s="853" t="n">
        <f aca="false">D110+D19*9.81*(D109+D64)/1000000</f>
        <v>16.5086051849886</v>
      </c>
      <c r="E112" s="853" t="n">
        <f aca="false">E110+E19*9.81*(E109+E64)/1000000</f>
        <v>4.14111772486201</v>
      </c>
      <c r="F112" s="853" t="n">
        <f aca="false">F110+F19*9.81*(F109+F64)/1000000</f>
        <v>4.47111772486201</v>
      </c>
      <c r="G112" s="853" t="n">
        <f aca="false">G110+G19*9.81*(G109+G64)/1000000</f>
        <v>2.104766082664</v>
      </c>
      <c r="H112" s="853" t="n">
        <f aca="false">H110+H19*9.81*(H109+H64)/1000000</f>
        <v>2.105646082664</v>
      </c>
      <c r="I112" s="853"/>
      <c r="J112" s="853" t="n">
        <f aca="false">J110+J19*9.81*(J109+J64)/1000000</f>
        <v>2.0734570543805</v>
      </c>
      <c r="K112" s="853" t="n">
        <f aca="false">K110+K19*9.81*(K109+K64)/1000000</f>
        <v>2.30707940285784</v>
      </c>
      <c r="L112" s="853"/>
      <c r="M112" s="853" t="n">
        <f aca="false">M110+M19*9.81*(M109+M64)/1000000</f>
        <v>1.75315315673289</v>
      </c>
      <c r="N112" s="853"/>
      <c r="O112" s="853" t="n">
        <f aca="false">O110+O19*9.81*(O109+O64)/1000000</f>
        <v>1.11320529258563</v>
      </c>
      <c r="P112" s="853"/>
      <c r="Q112" s="853"/>
      <c r="R112" s="853" t="n">
        <f aca="false">R110+R19*9.81*(R109+R64)/1000000</f>
        <v>1.77903592016556</v>
      </c>
      <c r="S112" s="853"/>
      <c r="T112" s="853"/>
      <c r="U112" s="853" t="n">
        <f aca="false">U110+U19*9.81*(U109+U64)/1000000</f>
        <v>1.37092787881868</v>
      </c>
      <c r="V112" s="853" t="n">
        <f aca="false">V110+V19*9.81*(V109+V64)/1000000</f>
        <v>1.50148921477555</v>
      </c>
      <c r="W112" s="853" t="n">
        <f aca="false">W110+W19*9.81*(W109+W64)/1000000</f>
        <v>0.867600208587034</v>
      </c>
      <c r="X112" s="853" t="n">
        <f aca="false">X110+X19*9.81*(X109+X64)/1000000</f>
        <v>0.960223803343572</v>
      </c>
      <c r="Y112" s="853"/>
      <c r="Z112" s="853" t="n">
        <f aca="false">Z110+Z19*9.81*(Z109+Z64)/1000000</f>
        <v>1.88135051964122</v>
      </c>
      <c r="AA112" s="853"/>
      <c r="AB112" s="853" t="n">
        <f aca="false">AB110+AB19*9.81*(AB109+AB64)/1000000</f>
        <v>2.1768017976071</v>
      </c>
      <c r="AC112" s="853" t="n">
        <f aca="false">AC110+AC19*9.81*(AC109+AC64)/1000000</f>
        <v>4.1556282290026</v>
      </c>
      <c r="AD112" s="853" t="n">
        <f aca="false">AD110+AD19*9.81*(AD109+AD64)/1000000</f>
        <v>4.56503367013709</v>
      </c>
      <c r="AE112" s="853" t="n">
        <f aca="false">AE110+AE19*9.81*(AE109+AE64)/1000000</f>
        <v>1.5900835</v>
      </c>
      <c r="AF112" s="853" t="n">
        <f aca="false">AF110+AF19*9.81*(AF109+AF64)/1000000</f>
        <v>1.5988449</v>
      </c>
      <c r="AG112" s="853" t="n">
        <f aca="false">AG110+AG19*9.81*(AG109+AG64)/1000000</f>
        <v>1.76109898</v>
      </c>
      <c r="AH112" s="853" t="n">
        <f aca="false">AH110+AH19*9.81*(AH109+AH64)/1000000</f>
        <v>0.969608726</v>
      </c>
      <c r="AI112" s="853" t="n">
        <f aca="false">AI110+AI19*9.81*(AI109+AI64)/1000000</f>
        <v>2.08659994</v>
      </c>
      <c r="AJ112" s="853" t="n">
        <f aca="false">AJ110+AJ19*9.81*(AJ109+AJ64)/1000000</f>
        <v>3.572274455</v>
      </c>
      <c r="AK112" s="853" t="n">
        <f aca="false">AK110+AK19*9.81*(AK109+AK64)/1000000</f>
        <v>5.08843769</v>
      </c>
    </row>
    <row r="113" s="384" customFormat="true" ht="15" hidden="false" customHeight="false" outlineLevel="0" collapsed="false">
      <c r="F113" s="384" t="s">
        <v>1237</v>
      </c>
      <c r="H113" s="384" t="s">
        <v>1237</v>
      </c>
      <c r="K113" s="384" t="s">
        <v>1237</v>
      </c>
      <c r="Q113" s="764"/>
      <c r="R113" s="764"/>
      <c r="S113" s="764"/>
      <c r="T113" s="764"/>
      <c r="U113" s="764"/>
      <c r="V113" s="384" t="s">
        <v>1237</v>
      </c>
      <c r="W113" s="764"/>
      <c r="X113" s="764"/>
      <c r="Y113" s="764"/>
      <c r="Z113" s="764"/>
      <c r="AD113" s="384" t="s">
        <v>1237</v>
      </c>
    </row>
    <row r="114" s="384" customFormat="true" ht="15" hidden="false" customHeight="false" outlineLevel="0" collapsed="false">
      <c r="B114" s="854" t="s">
        <v>1090</v>
      </c>
      <c r="C114" s="854"/>
      <c r="D114" s="854"/>
      <c r="E114" s="854"/>
      <c r="F114" s="722"/>
      <c r="Q114" s="764"/>
      <c r="R114" s="764"/>
      <c r="S114" s="764"/>
      <c r="T114" s="764"/>
      <c r="U114" s="764"/>
      <c r="V114" s="764"/>
      <c r="W114" s="764"/>
      <c r="X114" s="764"/>
      <c r="Y114" s="764"/>
      <c r="Z114" s="764"/>
    </row>
    <row r="115" s="384" customFormat="true" ht="15" hidden="false" customHeight="false" outlineLevel="0" collapsed="false">
      <c r="B115" s="855" t="s">
        <v>1091</v>
      </c>
      <c r="C115" s="855" t="s">
        <v>1092</v>
      </c>
      <c r="D115" s="855" t="s">
        <v>1093</v>
      </c>
      <c r="E115" s="856" t="s">
        <v>1094</v>
      </c>
      <c r="F115" s="856" t="s">
        <v>1094</v>
      </c>
      <c r="P115" s="857" t="s">
        <v>1238</v>
      </c>
      <c r="Q115" s="764"/>
      <c r="R115" s="764"/>
      <c r="S115" s="858" t="s">
        <v>1238</v>
      </c>
      <c r="T115" s="764"/>
      <c r="U115" s="764"/>
      <c r="V115" s="764"/>
      <c r="W115" s="764"/>
      <c r="X115" s="858" t="s">
        <v>1238</v>
      </c>
      <c r="Y115" s="764"/>
      <c r="Z115" s="858" t="s">
        <v>1238</v>
      </c>
      <c r="AB115" s="858" t="s">
        <v>1238</v>
      </c>
      <c r="AD115" s="858" t="s">
        <v>1238</v>
      </c>
    </row>
    <row r="116" s="384" customFormat="true" ht="15" hidden="false" customHeight="false" outlineLevel="0" collapsed="false">
      <c r="B116" s="859" t="n">
        <v>0.18</v>
      </c>
      <c r="C116" s="859" t="s">
        <v>1239</v>
      </c>
      <c r="D116" s="859" t="n">
        <v>2800</v>
      </c>
      <c r="E116" s="860"/>
      <c r="F116" s="860"/>
      <c r="Q116" s="764"/>
      <c r="R116" s="764"/>
      <c r="S116" s="764"/>
      <c r="T116" s="764"/>
      <c r="U116" s="764"/>
      <c r="V116" s="764"/>
      <c r="W116" s="764"/>
      <c r="X116" s="764"/>
      <c r="Y116" s="764"/>
      <c r="Z116" s="764"/>
    </row>
    <row r="117" s="384" customFormat="true" ht="15" hidden="false" customHeight="false" outlineLevel="0" collapsed="false">
      <c r="B117" s="859" t="n">
        <v>0.25</v>
      </c>
      <c r="C117" s="859" t="s">
        <v>1240</v>
      </c>
      <c r="D117" s="859" t="n">
        <v>2800</v>
      </c>
      <c r="E117" s="860"/>
      <c r="F117" s="860"/>
      <c r="Q117" s="764"/>
      <c r="R117" s="764"/>
      <c r="S117" s="764"/>
      <c r="T117" s="764"/>
      <c r="U117" s="764"/>
      <c r="V117" s="764"/>
      <c r="W117" s="764"/>
      <c r="X117" s="764"/>
      <c r="Y117" s="764"/>
      <c r="Z117" s="764"/>
    </row>
    <row r="118" s="384" customFormat="true" ht="15" hidden="false" customHeight="false" outlineLevel="0" collapsed="false">
      <c r="B118" s="859" t="n">
        <v>0.37</v>
      </c>
      <c r="C118" s="859" t="s">
        <v>1241</v>
      </c>
      <c r="D118" s="859" t="n">
        <v>2800</v>
      </c>
      <c r="E118" s="860"/>
      <c r="F118" s="860"/>
      <c r="Q118" s="764"/>
      <c r="R118" s="764"/>
      <c r="S118" s="764"/>
      <c r="T118" s="764"/>
      <c r="U118" s="764"/>
      <c r="V118" s="764"/>
      <c r="W118" s="764"/>
      <c r="X118" s="764"/>
      <c r="Y118" s="764"/>
      <c r="Z118" s="764"/>
    </row>
    <row r="119" s="384" customFormat="true" ht="15" hidden="false" customHeight="false" outlineLevel="0" collapsed="false">
      <c r="B119" s="859" t="n">
        <v>0.55</v>
      </c>
      <c r="C119" s="859" t="s">
        <v>1242</v>
      </c>
      <c r="D119" s="859" t="n">
        <v>2800</v>
      </c>
      <c r="E119" s="860"/>
      <c r="F119" s="860"/>
      <c r="Q119" s="764"/>
      <c r="R119" s="764"/>
      <c r="S119" s="764"/>
      <c r="T119" s="764"/>
      <c r="U119" s="764"/>
      <c r="V119" s="764"/>
      <c r="W119" s="764"/>
      <c r="X119" s="764"/>
      <c r="Y119" s="764"/>
      <c r="Z119" s="764"/>
    </row>
    <row r="120" s="384" customFormat="true" ht="15" hidden="false" customHeight="false" outlineLevel="0" collapsed="false">
      <c r="B120" s="859" t="n">
        <v>0.75</v>
      </c>
      <c r="C120" s="859" t="s">
        <v>1243</v>
      </c>
      <c r="D120" s="859" t="n">
        <v>2825</v>
      </c>
      <c r="E120" s="860" t="n">
        <v>0.022</v>
      </c>
      <c r="F120" s="860" t="n">
        <v>0.022</v>
      </c>
      <c r="Q120" s="764"/>
      <c r="R120" s="764"/>
      <c r="S120" s="764"/>
      <c r="T120" s="764"/>
      <c r="U120" s="764"/>
      <c r="V120" s="764"/>
      <c r="W120" s="764"/>
      <c r="X120" s="764"/>
      <c r="Y120" s="764"/>
      <c r="Z120" s="764"/>
    </row>
    <row r="121" s="384" customFormat="true" ht="15" hidden="false" customHeight="false" outlineLevel="0" collapsed="false">
      <c r="B121" s="859" t="n">
        <v>1.1</v>
      </c>
      <c r="C121" s="859" t="s">
        <v>1244</v>
      </c>
      <c r="D121" s="859" t="n">
        <v>2825</v>
      </c>
      <c r="E121" s="860" t="n">
        <v>0.024</v>
      </c>
      <c r="F121" s="860" t="n">
        <v>0.024</v>
      </c>
      <c r="Q121" s="764"/>
      <c r="R121" s="764"/>
      <c r="S121" s="764"/>
      <c r="T121" s="764"/>
      <c r="U121" s="764"/>
      <c r="V121" s="764"/>
      <c r="W121" s="764"/>
      <c r="X121" s="764"/>
      <c r="Y121" s="764"/>
      <c r="Z121" s="764"/>
    </row>
    <row r="122" s="384" customFormat="true" ht="15" hidden="false" customHeight="false" outlineLevel="0" collapsed="false">
      <c r="B122" s="859" t="n">
        <v>1.5</v>
      </c>
      <c r="C122" s="859" t="s">
        <v>1245</v>
      </c>
      <c r="D122" s="859" t="n">
        <v>2840</v>
      </c>
      <c r="E122" s="860" t="n">
        <v>0.033</v>
      </c>
      <c r="F122" s="860" t="n">
        <v>0.033</v>
      </c>
      <c r="Q122" s="764"/>
      <c r="R122" s="764"/>
      <c r="S122" s="764"/>
      <c r="T122" s="764"/>
      <c r="U122" s="764"/>
      <c r="V122" s="764"/>
      <c r="W122" s="764"/>
      <c r="X122" s="764"/>
      <c r="Y122" s="764"/>
      <c r="Z122" s="764"/>
    </row>
    <row r="123" s="384" customFormat="true" ht="15" hidden="false" customHeight="false" outlineLevel="0" collapsed="false">
      <c r="B123" s="859" t="n">
        <v>2.2</v>
      </c>
      <c r="C123" s="859" t="s">
        <v>1246</v>
      </c>
      <c r="D123" s="859" t="n">
        <v>2840</v>
      </c>
      <c r="E123" s="860" t="n">
        <v>0.037</v>
      </c>
      <c r="F123" s="860" t="n">
        <v>0.037</v>
      </c>
      <c r="Q123" s="764"/>
      <c r="R123" s="764"/>
      <c r="S123" s="764"/>
      <c r="T123" s="764"/>
      <c r="U123" s="764"/>
      <c r="V123" s="764"/>
      <c r="W123" s="764"/>
      <c r="X123" s="764"/>
      <c r="Y123" s="764"/>
      <c r="Z123" s="764"/>
    </row>
    <row r="124" s="384" customFormat="true" ht="15" hidden="false" customHeight="false" outlineLevel="0" collapsed="false">
      <c r="B124" s="859" t="n">
        <v>3</v>
      </c>
      <c r="C124" s="859" t="s">
        <v>1247</v>
      </c>
      <c r="D124" s="859" t="n">
        <v>2880</v>
      </c>
      <c r="E124" s="860" t="n">
        <v>0.043</v>
      </c>
      <c r="F124" s="860" t="n">
        <v>0.043</v>
      </c>
      <c r="Q124" s="764"/>
      <c r="R124" s="764"/>
      <c r="S124" s="764"/>
      <c r="T124" s="764"/>
      <c r="U124" s="764"/>
      <c r="V124" s="764"/>
      <c r="W124" s="764"/>
      <c r="X124" s="764"/>
      <c r="Y124" s="764"/>
      <c r="Z124" s="764"/>
    </row>
    <row r="125" s="384" customFormat="true" ht="15" hidden="false" customHeight="false" outlineLevel="0" collapsed="false">
      <c r="B125" s="859" t="n">
        <v>4</v>
      </c>
      <c r="C125" s="859" t="s">
        <v>1248</v>
      </c>
      <c r="D125" s="859" t="n">
        <v>2890</v>
      </c>
      <c r="E125" s="860" t="n">
        <v>0.054</v>
      </c>
      <c r="F125" s="860" t="n">
        <v>0.054</v>
      </c>
      <c r="Q125" s="764"/>
      <c r="R125" s="764"/>
      <c r="S125" s="764"/>
      <c r="T125" s="764"/>
      <c r="U125" s="764"/>
      <c r="V125" s="764"/>
      <c r="W125" s="764"/>
      <c r="X125" s="764"/>
      <c r="Y125" s="764"/>
      <c r="Z125" s="764"/>
    </row>
    <row r="126" s="384" customFormat="true" ht="15" hidden="false" customHeight="false" outlineLevel="0" collapsed="false">
      <c r="B126" s="859" t="n">
        <v>5.5</v>
      </c>
      <c r="C126" s="859" t="s">
        <v>1249</v>
      </c>
      <c r="D126" s="859" t="n">
        <v>2900</v>
      </c>
      <c r="E126" s="860" t="n">
        <v>0.079</v>
      </c>
      <c r="F126" s="860" t="n">
        <v>0.079</v>
      </c>
      <c r="Q126" s="764"/>
      <c r="R126" s="764"/>
      <c r="S126" s="764"/>
      <c r="T126" s="764"/>
      <c r="U126" s="764"/>
      <c r="V126" s="764"/>
      <c r="W126" s="764"/>
      <c r="X126" s="764"/>
      <c r="Y126" s="764"/>
      <c r="Z126" s="764"/>
    </row>
    <row r="127" s="384" customFormat="true" ht="15" hidden="false" customHeight="false" outlineLevel="0" collapsed="false">
      <c r="B127" s="859" t="n">
        <v>7.5</v>
      </c>
      <c r="C127" s="859" t="s">
        <v>1250</v>
      </c>
      <c r="D127" s="859" t="n">
        <v>2900</v>
      </c>
      <c r="E127" s="860" t="n">
        <v>0.087</v>
      </c>
      <c r="F127" s="860" t="n">
        <v>0.087</v>
      </c>
      <c r="Q127" s="764"/>
      <c r="R127" s="764"/>
      <c r="S127" s="764"/>
      <c r="T127" s="764"/>
      <c r="U127" s="764"/>
      <c r="V127" s="764"/>
      <c r="W127" s="764"/>
      <c r="X127" s="764"/>
      <c r="Y127" s="764"/>
      <c r="Z127" s="764"/>
    </row>
    <row r="128" s="384" customFormat="true" ht="15" hidden="false" customHeight="false" outlineLevel="0" collapsed="false">
      <c r="B128" s="859" t="n">
        <v>11</v>
      </c>
      <c r="C128" s="859" t="s">
        <v>1251</v>
      </c>
      <c r="D128" s="859" t="n">
        <v>2930</v>
      </c>
      <c r="E128" s="860" t="n">
        <v>0.14</v>
      </c>
      <c r="F128" s="860" t="n">
        <v>0.14</v>
      </c>
      <c r="Q128" s="764"/>
      <c r="R128" s="764"/>
      <c r="S128" s="764"/>
      <c r="T128" s="764"/>
      <c r="U128" s="764"/>
      <c r="V128" s="764"/>
      <c r="W128" s="764"/>
      <c r="X128" s="764"/>
      <c r="Y128" s="764"/>
      <c r="Z128" s="764"/>
    </row>
    <row r="129" s="384" customFormat="true" ht="15" hidden="false" customHeight="false" outlineLevel="0" collapsed="false">
      <c r="B129" s="859" t="n">
        <v>15</v>
      </c>
      <c r="C129" s="859" t="s">
        <v>1252</v>
      </c>
      <c r="D129" s="859" t="n">
        <v>2930</v>
      </c>
      <c r="E129" s="860" t="n">
        <v>0.152</v>
      </c>
      <c r="F129" s="860" t="n">
        <v>0.152</v>
      </c>
      <c r="Q129" s="764"/>
      <c r="R129" s="764"/>
      <c r="S129" s="764"/>
      <c r="T129" s="764"/>
      <c r="U129" s="764"/>
      <c r="V129" s="764"/>
      <c r="W129" s="764"/>
      <c r="X129" s="764"/>
      <c r="Y129" s="764"/>
      <c r="Z129" s="764"/>
    </row>
    <row r="130" s="384" customFormat="true" ht="15" hidden="false" customHeight="false" outlineLevel="0" collapsed="false">
      <c r="B130" s="859" t="n">
        <v>18.5</v>
      </c>
      <c r="C130" s="859" t="s">
        <v>1253</v>
      </c>
      <c r="D130" s="859" t="n">
        <v>2930</v>
      </c>
      <c r="E130" s="860" t="n">
        <v>0.168</v>
      </c>
      <c r="F130" s="860" t="n">
        <v>0.168</v>
      </c>
      <c r="Q130" s="764"/>
      <c r="R130" s="764"/>
      <c r="S130" s="764"/>
      <c r="T130" s="764"/>
      <c r="U130" s="764"/>
      <c r="V130" s="764"/>
      <c r="W130" s="764"/>
      <c r="X130" s="764"/>
      <c r="Y130" s="764"/>
      <c r="Z130" s="764"/>
    </row>
    <row r="131" s="384" customFormat="true" ht="15" hidden="false" customHeight="false" outlineLevel="0" collapsed="false">
      <c r="B131" s="859" t="n">
        <v>22</v>
      </c>
      <c r="C131" s="859" t="s">
        <v>1254</v>
      </c>
      <c r="D131" s="859" t="n">
        <v>2940</v>
      </c>
      <c r="E131" s="860" t="n">
        <v>0.22</v>
      </c>
      <c r="F131" s="860" t="n">
        <v>0.22</v>
      </c>
      <c r="Q131" s="764"/>
      <c r="R131" s="764"/>
      <c r="S131" s="764"/>
      <c r="T131" s="764"/>
      <c r="U131" s="764"/>
      <c r="V131" s="764"/>
      <c r="W131" s="764"/>
      <c r="X131" s="764"/>
      <c r="Y131" s="764"/>
      <c r="Z131" s="764"/>
    </row>
    <row r="132" s="384" customFormat="true" ht="15" hidden="false" customHeight="false" outlineLevel="0" collapsed="false">
      <c r="B132" s="859" t="n">
        <v>30</v>
      </c>
      <c r="C132" s="859" t="s">
        <v>1255</v>
      </c>
      <c r="D132" s="859" t="n">
        <v>2950</v>
      </c>
      <c r="E132" s="860" t="n">
        <v>0.29</v>
      </c>
      <c r="F132" s="860" t="n">
        <v>0.29</v>
      </c>
      <c r="Q132" s="764"/>
      <c r="R132" s="764"/>
      <c r="S132" s="764"/>
      <c r="T132" s="764"/>
      <c r="U132" s="764"/>
      <c r="V132" s="764"/>
      <c r="W132" s="764"/>
      <c r="X132" s="764"/>
      <c r="Y132" s="764"/>
      <c r="Z132" s="764"/>
    </row>
    <row r="133" s="384" customFormat="true" ht="15" hidden="false" customHeight="false" outlineLevel="0" collapsed="false">
      <c r="B133" s="859" t="n">
        <v>37</v>
      </c>
      <c r="C133" s="859" t="s">
        <v>1256</v>
      </c>
      <c r="D133" s="859" t="n">
        <v>2950</v>
      </c>
      <c r="E133" s="860" t="n">
        <v>0.305</v>
      </c>
      <c r="F133" s="860" t="n">
        <v>0.305</v>
      </c>
      <c r="Q133" s="764"/>
      <c r="R133" s="764"/>
      <c r="S133" s="764"/>
      <c r="T133" s="764"/>
      <c r="U133" s="764"/>
      <c r="V133" s="764"/>
      <c r="W133" s="764"/>
      <c r="X133" s="764"/>
      <c r="Y133" s="764"/>
      <c r="Z133" s="764"/>
    </row>
    <row r="134" s="384" customFormat="true" ht="15" hidden="false" customHeight="false" outlineLevel="0" collapsed="false">
      <c r="B134" s="859" t="n">
        <v>45</v>
      </c>
      <c r="C134" s="859" t="s">
        <v>1257</v>
      </c>
      <c r="D134" s="859" t="n">
        <v>2970</v>
      </c>
      <c r="E134" s="860" t="n">
        <v>0.4</v>
      </c>
      <c r="F134" s="860" t="n">
        <v>0.4</v>
      </c>
      <c r="Q134" s="764"/>
      <c r="R134" s="764"/>
      <c r="S134" s="764"/>
      <c r="T134" s="764"/>
      <c r="U134" s="764"/>
      <c r="V134" s="764"/>
      <c r="W134" s="764"/>
      <c r="X134" s="764"/>
      <c r="Y134" s="764"/>
      <c r="Z134" s="764"/>
    </row>
    <row r="135" s="384" customFormat="true" ht="15" hidden="false" customHeight="false" outlineLevel="0" collapsed="false">
      <c r="B135" s="859" t="n">
        <v>55</v>
      </c>
      <c r="C135" s="859" t="s">
        <v>1258</v>
      </c>
      <c r="D135" s="859" t="n">
        <v>2970</v>
      </c>
      <c r="E135" s="860" t="n">
        <v>0.46</v>
      </c>
      <c r="F135" s="860" t="n">
        <v>0.46</v>
      </c>
      <c r="Q135" s="764"/>
      <c r="R135" s="764"/>
      <c r="S135" s="764"/>
      <c r="T135" s="764"/>
      <c r="U135" s="764"/>
      <c r="V135" s="764"/>
      <c r="W135" s="764"/>
      <c r="X135" s="764"/>
      <c r="Y135" s="764"/>
      <c r="Z135" s="764"/>
    </row>
    <row r="136" s="384" customFormat="true" ht="15" hidden="false" customHeight="false" outlineLevel="0" collapsed="false">
      <c r="B136" s="859" t="n">
        <v>75</v>
      </c>
      <c r="C136" s="859" t="s">
        <v>1259</v>
      </c>
      <c r="D136" s="859" t="n">
        <v>2970</v>
      </c>
      <c r="E136" s="860" t="n">
        <v>0.625</v>
      </c>
      <c r="F136" s="860" t="n">
        <v>0.625</v>
      </c>
      <c r="Q136" s="764"/>
      <c r="R136" s="764"/>
      <c r="S136" s="764"/>
      <c r="T136" s="764"/>
      <c r="U136" s="764"/>
      <c r="V136" s="764"/>
      <c r="W136" s="764"/>
      <c r="X136" s="764"/>
      <c r="Y136" s="764"/>
      <c r="Z136" s="764"/>
    </row>
    <row r="137" s="384" customFormat="true" ht="15" hidden="false" customHeight="false" outlineLevel="0" collapsed="false">
      <c r="B137" s="859" t="n">
        <v>90</v>
      </c>
      <c r="C137" s="859" t="s">
        <v>1260</v>
      </c>
      <c r="D137" s="859" t="n">
        <v>2970</v>
      </c>
      <c r="E137" s="860" t="n">
        <v>0.728</v>
      </c>
      <c r="F137" s="860" t="n">
        <v>0.728</v>
      </c>
      <c r="Q137" s="764"/>
      <c r="R137" s="764"/>
      <c r="S137" s="764"/>
      <c r="T137" s="764"/>
      <c r="U137" s="764"/>
      <c r="V137" s="764"/>
      <c r="W137" s="764"/>
      <c r="X137" s="764"/>
      <c r="Y137" s="764"/>
      <c r="Z137" s="764"/>
    </row>
    <row r="138" s="384" customFormat="true" ht="15" hidden="false" customHeight="false" outlineLevel="0" collapsed="false">
      <c r="B138" s="859" t="n">
        <v>110</v>
      </c>
      <c r="C138" s="859" t="s">
        <v>1261</v>
      </c>
      <c r="D138" s="859" t="n">
        <v>2980</v>
      </c>
      <c r="E138" s="860" t="n">
        <v>1.1</v>
      </c>
      <c r="F138" s="860" t="n">
        <v>1.1</v>
      </c>
      <c r="Q138" s="764"/>
      <c r="R138" s="764"/>
      <c r="S138" s="764"/>
      <c r="T138" s="764"/>
      <c r="U138" s="764"/>
      <c r="V138" s="764"/>
      <c r="W138" s="764"/>
      <c r="X138" s="764"/>
      <c r="Y138" s="764"/>
      <c r="Z138" s="764"/>
    </row>
    <row r="139" s="384" customFormat="true" ht="15" hidden="false" customHeight="false" outlineLevel="0" collapsed="false">
      <c r="B139" s="859" t="n">
        <v>132</v>
      </c>
      <c r="C139" s="859" t="s">
        <v>1262</v>
      </c>
      <c r="D139" s="859" t="n">
        <v>2980</v>
      </c>
      <c r="E139" s="860" t="n">
        <v>1.16</v>
      </c>
      <c r="F139" s="860" t="n">
        <v>1.16</v>
      </c>
      <c r="I139" s="444"/>
      <c r="J139" s="444"/>
      <c r="K139" s="444"/>
      <c r="L139" s="444"/>
      <c r="M139" s="444"/>
      <c r="N139" s="444"/>
      <c r="O139" s="444"/>
      <c r="P139" s="444"/>
      <c r="Q139" s="515"/>
      <c r="R139" s="515"/>
      <c r="S139" s="515"/>
      <c r="T139" s="515"/>
      <c r="U139" s="515"/>
      <c r="V139" s="515"/>
      <c r="W139" s="515"/>
      <c r="X139" s="515"/>
      <c r="Y139" s="515"/>
      <c r="Z139" s="515"/>
      <c r="AA139" s="444"/>
      <c r="AB139" s="444"/>
      <c r="AC139" s="444"/>
      <c r="AD139" s="444"/>
      <c r="AE139" s="444"/>
      <c r="AF139" s="444"/>
      <c r="AG139" s="444"/>
      <c r="AH139" s="444"/>
      <c r="AI139" s="444"/>
      <c r="AK139" s="444"/>
    </row>
    <row r="140" s="384" customFormat="true" ht="15" hidden="false" customHeight="false" outlineLevel="0" collapsed="false">
      <c r="B140" s="859" t="n">
        <v>160</v>
      </c>
      <c r="C140" s="859" t="s">
        <v>1263</v>
      </c>
      <c r="D140" s="859" t="n">
        <v>2980</v>
      </c>
      <c r="E140" s="860" t="n">
        <v>1.35</v>
      </c>
      <c r="F140" s="860" t="n">
        <v>1.35</v>
      </c>
      <c r="I140" s="444"/>
      <c r="J140" s="444"/>
      <c r="K140" s="444"/>
      <c r="L140" s="444"/>
      <c r="M140" s="444"/>
      <c r="N140" s="444"/>
      <c r="O140" s="444"/>
      <c r="P140" s="444"/>
      <c r="Q140" s="515"/>
      <c r="R140" s="515"/>
      <c r="S140" s="515"/>
      <c r="T140" s="515"/>
      <c r="U140" s="515"/>
      <c r="V140" s="515"/>
      <c r="W140" s="515"/>
      <c r="X140" s="515"/>
      <c r="Y140" s="515"/>
      <c r="Z140" s="515"/>
      <c r="AA140" s="444"/>
      <c r="AB140" s="444"/>
      <c r="AC140" s="444"/>
      <c r="AD140" s="444"/>
      <c r="AE140" s="444"/>
      <c r="AF140" s="444"/>
      <c r="AG140" s="444"/>
      <c r="AH140" s="444"/>
      <c r="AI140" s="444"/>
      <c r="AK140" s="444"/>
    </row>
    <row r="141" s="384" customFormat="true" ht="15" hidden="false" customHeight="false" outlineLevel="0" collapsed="false">
      <c r="B141" s="859" t="n">
        <v>185</v>
      </c>
      <c r="C141" s="859" t="s">
        <v>1264</v>
      </c>
      <c r="D141" s="859" t="n">
        <v>2976</v>
      </c>
      <c r="E141" s="860" t="n">
        <v>2.33</v>
      </c>
      <c r="F141" s="860" t="n">
        <v>2.33</v>
      </c>
      <c r="I141" s="444"/>
      <c r="J141" s="444"/>
      <c r="K141" s="444"/>
      <c r="L141" s="444"/>
      <c r="M141" s="444"/>
      <c r="N141" s="444"/>
      <c r="O141" s="444"/>
      <c r="P141" s="444"/>
      <c r="Q141" s="515"/>
      <c r="R141" s="515"/>
      <c r="S141" s="515"/>
      <c r="T141" s="515"/>
      <c r="U141" s="515"/>
      <c r="V141" s="515"/>
      <c r="W141" s="515"/>
      <c r="X141" s="515"/>
      <c r="Y141" s="515"/>
      <c r="Z141" s="515"/>
      <c r="AA141" s="444"/>
      <c r="AB141" s="444"/>
      <c r="AC141" s="444"/>
      <c r="AD141" s="444"/>
      <c r="AE141" s="444"/>
      <c r="AF141" s="444"/>
      <c r="AG141" s="444"/>
      <c r="AH141" s="444"/>
      <c r="AI141" s="444"/>
      <c r="AK141" s="444"/>
    </row>
    <row r="142" s="384" customFormat="true" ht="15" hidden="false" customHeight="false" outlineLevel="0" collapsed="false">
      <c r="B142" s="859" t="n">
        <v>200</v>
      </c>
      <c r="C142" s="859" t="s">
        <v>1265</v>
      </c>
      <c r="D142" s="859" t="n">
        <v>2976</v>
      </c>
      <c r="E142" s="861" t="n">
        <v>2.42</v>
      </c>
      <c r="F142" s="861" t="n">
        <v>2.42</v>
      </c>
      <c r="I142" s="444"/>
      <c r="J142" s="444"/>
      <c r="K142" s="444"/>
      <c r="L142" s="444"/>
      <c r="M142" s="444"/>
      <c r="N142" s="444"/>
      <c r="O142" s="444"/>
      <c r="P142" s="444"/>
      <c r="Q142" s="515"/>
      <c r="R142" s="515"/>
      <c r="S142" s="515"/>
      <c r="T142" s="515"/>
      <c r="U142" s="515"/>
      <c r="V142" s="515"/>
      <c r="W142" s="515"/>
      <c r="X142" s="515"/>
      <c r="Y142" s="515"/>
      <c r="Z142" s="515"/>
      <c r="AA142" s="444"/>
      <c r="AB142" s="444"/>
      <c r="AC142" s="444"/>
      <c r="AD142" s="444"/>
      <c r="AE142" s="444"/>
      <c r="AF142" s="444"/>
      <c r="AG142" s="444"/>
      <c r="AH142" s="444"/>
      <c r="AI142" s="444"/>
      <c r="AK142" s="444"/>
    </row>
    <row r="143" s="384" customFormat="true" ht="15" hidden="false" customHeight="false" outlineLevel="0" collapsed="false">
      <c r="B143" s="859" t="n">
        <v>220</v>
      </c>
      <c r="C143" s="859" t="s">
        <v>1266</v>
      </c>
      <c r="D143" s="859" t="n">
        <v>2976</v>
      </c>
      <c r="E143" s="861" t="n">
        <v>2.51</v>
      </c>
      <c r="F143" s="861" t="n">
        <v>2.51</v>
      </c>
      <c r="I143" s="444"/>
      <c r="J143" s="444"/>
      <c r="K143" s="444"/>
      <c r="L143" s="444"/>
      <c r="M143" s="444"/>
      <c r="N143" s="444"/>
      <c r="O143" s="444"/>
      <c r="P143" s="444"/>
      <c r="Q143" s="515"/>
      <c r="R143" s="515"/>
      <c r="S143" s="515"/>
      <c r="T143" s="515"/>
      <c r="U143" s="515"/>
      <c r="V143" s="515"/>
      <c r="W143" s="515"/>
      <c r="X143" s="515"/>
      <c r="Y143" s="515"/>
      <c r="Z143" s="515"/>
      <c r="AA143" s="444"/>
      <c r="AB143" s="444"/>
      <c r="AC143" s="444"/>
      <c r="AD143" s="444"/>
      <c r="AE143" s="444"/>
      <c r="AF143" s="444"/>
      <c r="AG143" s="444"/>
      <c r="AH143" s="444"/>
      <c r="AI143" s="444"/>
      <c r="AK143" s="444"/>
    </row>
    <row r="144" s="384" customFormat="true" ht="15" hidden="false" customHeight="false" outlineLevel="0" collapsed="false">
      <c r="B144" s="859" t="n">
        <v>250</v>
      </c>
      <c r="C144" s="859" t="s">
        <v>1267</v>
      </c>
      <c r="D144" s="859" t="n">
        <v>2976</v>
      </c>
      <c r="E144" s="861" t="n">
        <v>2.63</v>
      </c>
      <c r="F144" s="861" t="n">
        <v>2.63</v>
      </c>
      <c r="I144" s="444"/>
      <c r="J144" s="444"/>
      <c r="K144" s="444"/>
      <c r="L144" s="444"/>
      <c r="M144" s="444"/>
      <c r="N144" s="444"/>
      <c r="O144" s="444"/>
      <c r="P144" s="444"/>
      <c r="Q144" s="515"/>
      <c r="R144" s="515"/>
      <c r="S144" s="515"/>
      <c r="T144" s="515"/>
      <c r="U144" s="515"/>
      <c r="V144" s="515"/>
      <c r="W144" s="515"/>
      <c r="X144" s="515"/>
      <c r="Y144" s="515"/>
      <c r="Z144" s="515"/>
      <c r="AA144" s="444"/>
      <c r="AB144" s="444"/>
      <c r="AC144" s="444"/>
      <c r="AD144" s="444"/>
      <c r="AE144" s="444"/>
      <c r="AF144" s="444"/>
      <c r="AG144" s="444"/>
      <c r="AH144" s="444"/>
      <c r="AI144" s="444"/>
      <c r="AK144" s="444"/>
    </row>
    <row r="145" customFormat="false" ht="15" hidden="false" customHeight="false" outlineLevel="0" collapsed="false">
      <c r="B145" s="859" t="n">
        <v>280</v>
      </c>
      <c r="C145" s="859" t="s">
        <v>1268</v>
      </c>
      <c r="D145" s="859" t="n">
        <v>2976</v>
      </c>
      <c r="E145" s="861" t="n">
        <v>2.76</v>
      </c>
      <c r="F145" s="861" t="n">
        <v>2.76</v>
      </c>
      <c r="I145" s="379"/>
      <c r="J145" s="379"/>
      <c r="K145" s="379"/>
      <c r="L145" s="379"/>
      <c r="M145" s="379"/>
      <c r="N145" s="379"/>
      <c r="O145" s="379"/>
      <c r="P145" s="379"/>
      <c r="Q145" s="379"/>
      <c r="R145" s="379"/>
      <c r="S145" s="379"/>
      <c r="T145" s="379"/>
      <c r="U145" s="379"/>
      <c r="V145" s="379"/>
      <c r="W145" s="379"/>
      <c r="X145" s="379"/>
      <c r="Y145" s="379"/>
      <c r="Z145" s="379"/>
      <c r="AA145" s="379"/>
      <c r="AB145" s="379"/>
      <c r="AC145" s="379"/>
      <c r="AD145" s="379"/>
      <c r="AE145" s="379"/>
      <c r="AF145" s="379"/>
      <c r="AG145" s="379"/>
      <c r="AH145" s="379"/>
      <c r="AI145" s="379"/>
      <c r="AK145" s="379"/>
    </row>
    <row r="146" customFormat="false" ht="15" hidden="false" customHeight="false" outlineLevel="0" collapsed="false">
      <c r="B146" s="859" t="n">
        <v>315</v>
      </c>
      <c r="C146" s="859" t="s">
        <v>1269</v>
      </c>
      <c r="D146" s="859" t="n">
        <v>2980</v>
      </c>
      <c r="E146" s="860" t="n">
        <v>3.55</v>
      </c>
      <c r="F146" s="860" t="n">
        <v>3.55</v>
      </c>
      <c r="I146" s="379"/>
      <c r="J146" s="379"/>
      <c r="K146" s="379"/>
      <c r="L146" s="379"/>
      <c r="M146" s="379"/>
      <c r="N146" s="379"/>
      <c r="O146" s="379"/>
      <c r="P146" s="379"/>
      <c r="Q146" s="379"/>
      <c r="R146" s="379"/>
      <c r="S146" s="379"/>
      <c r="T146" s="379"/>
      <c r="U146" s="379"/>
      <c r="V146" s="379"/>
      <c r="W146" s="379"/>
      <c r="X146" s="379"/>
      <c r="Y146" s="379"/>
      <c r="Z146" s="379"/>
      <c r="AA146" s="379"/>
      <c r="AB146" s="379"/>
      <c r="AC146" s="379"/>
      <c r="AD146" s="379"/>
      <c r="AE146" s="379"/>
      <c r="AF146" s="379"/>
      <c r="AG146" s="379"/>
      <c r="AH146" s="379"/>
      <c r="AI146" s="379"/>
      <c r="AK146" s="379"/>
    </row>
    <row r="147" customFormat="false" ht="15" hidden="false" customHeight="false" outlineLevel="0" collapsed="false">
      <c r="B147" s="859" t="n">
        <v>355</v>
      </c>
      <c r="C147" s="859" t="s">
        <v>1270</v>
      </c>
      <c r="D147" s="859" t="n">
        <v>2980</v>
      </c>
      <c r="E147" s="861" t="n">
        <v>3.7</v>
      </c>
      <c r="F147" s="861" t="n">
        <v>3.7</v>
      </c>
      <c r="I147" s="379"/>
      <c r="J147" s="379"/>
      <c r="K147" s="379"/>
      <c r="L147" s="379"/>
      <c r="M147" s="379"/>
      <c r="N147" s="379"/>
      <c r="O147" s="379"/>
      <c r="P147" s="379"/>
      <c r="Q147" s="379"/>
      <c r="R147" s="379"/>
      <c r="S147" s="379"/>
      <c r="T147" s="379"/>
      <c r="U147" s="379"/>
      <c r="V147" s="379"/>
      <c r="W147" s="379"/>
      <c r="X147" s="379"/>
      <c r="Y147" s="379"/>
      <c r="Z147" s="379"/>
      <c r="AA147" s="379"/>
      <c r="AB147" s="379"/>
      <c r="AC147" s="379"/>
      <c r="AD147" s="379"/>
      <c r="AE147" s="379"/>
      <c r="AF147" s="379"/>
      <c r="AG147" s="379"/>
      <c r="AH147" s="379"/>
      <c r="AI147" s="379"/>
      <c r="AK147" s="379"/>
    </row>
    <row r="148" customFormat="false" ht="15" hidden="false" customHeight="false" outlineLevel="0" collapsed="false">
      <c r="B148" s="859" t="n">
        <v>400</v>
      </c>
      <c r="C148" s="859" t="s">
        <v>1271</v>
      </c>
      <c r="D148" s="859" t="n">
        <v>2980</v>
      </c>
      <c r="E148" s="861" t="n">
        <v>3.85</v>
      </c>
      <c r="F148" s="861" t="n">
        <v>3.85</v>
      </c>
      <c r="I148" s="379"/>
      <c r="J148" s="379"/>
      <c r="K148" s="379"/>
      <c r="L148" s="379"/>
      <c r="M148" s="379"/>
      <c r="N148" s="379"/>
      <c r="O148" s="379"/>
      <c r="P148" s="379"/>
      <c r="Q148" s="379"/>
      <c r="R148" s="379"/>
      <c r="S148" s="379"/>
      <c r="T148" s="379"/>
      <c r="U148" s="379"/>
      <c r="V148" s="379"/>
      <c r="W148" s="379"/>
      <c r="X148" s="379"/>
      <c r="Y148" s="379"/>
      <c r="Z148" s="379"/>
      <c r="AA148" s="379"/>
      <c r="AB148" s="379"/>
      <c r="AC148" s="379"/>
      <c r="AD148" s="379"/>
      <c r="AE148" s="379"/>
      <c r="AF148" s="379"/>
      <c r="AG148" s="379"/>
      <c r="AH148" s="379"/>
      <c r="AI148" s="379"/>
      <c r="AK148" s="379"/>
    </row>
    <row r="149" customFormat="false" ht="15" hidden="false" customHeight="false" outlineLevel="0" collapsed="false">
      <c r="B149" s="859" t="n">
        <v>450</v>
      </c>
      <c r="C149" s="859" t="s">
        <v>1272</v>
      </c>
      <c r="D149" s="859" t="n">
        <v>2980</v>
      </c>
      <c r="E149" s="861" t="n">
        <v>4.05</v>
      </c>
      <c r="F149" s="861" t="n">
        <v>4.05</v>
      </c>
      <c r="I149" s="379"/>
      <c r="J149" s="379"/>
      <c r="K149" s="379"/>
      <c r="L149" s="379"/>
      <c r="M149" s="379"/>
      <c r="N149" s="379"/>
      <c r="O149" s="379"/>
      <c r="P149" s="379"/>
      <c r="Q149" s="379"/>
      <c r="R149" s="379"/>
      <c r="S149" s="379"/>
      <c r="T149" s="379"/>
      <c r="U149" s="379"/>
      <c r="V149" s="379"/>
      <c r="W149" s="379"/>
      <c r="X149" s="379"/>
      <c r="Y149" s="379"/>
      <c r="Z149" s="379"/>
      <c r="AA149" s="379"/>
      <c r="AB149" s="379"/>
      <c r="AC149" s="379"/>
      <c r="AD149" s="379"/>
      <c r="AE149" s="379"/>
      <c r="AF149" s="379"/>
      <c r="AG149" s="379"/>
      <c r="AH149" s="379"/>
      <c r="AI149" s="379"/>
      <c r="AK149" s="379"/>
    </row>
    <row r="150" customFormat="false" ht="15" hidden="false" customHeight="false" outlineLevel="0" collapsed="false">
      <c r="B150" s="859" t="n">
        <v>500</v>
      </c>
      <c r="C150" s="859" t="s">
        <v>1273</v>
      </c>
      <c r="D150" s="859" t="n">
        <v>2980</v>
      </c>
      <c r="E150" s="861" t="n">
        <v>4.6</v>
      </c>
      <c r="F150" s="861" t="n">
        <v>4.6</v>
      </c>
      <c r="I150" s="379"/>
      <c r="J150" s="379"/>
      <c r="K150" s="379"/>
      <c r="L150" s="379"/>
      <c r="M150" s="379"/>
      <c r="N150" s="379"/>
      <c r="O150" s="379"/>
      <c r="P150" s="379"/>
      <c r="Q150" s="379"/>
      <c r="R150" s="379"/>
      <c r="S150" s="379"/>
      <c r="T150" s="379"/>
      <c r="U150" s="379"/>
      <c r="V150" s="379"/>
      <c r="W150" s="379"/>
      <c r="X150" s="379"/>
      <c r="Y150" s="379"/>
      <c r="Z150" s="379"/>
      <c r="AA150" s="379"/>
      <c r="AB150" s="379"/>
      <c r="AC150" s="379"/>
      <c r="AD150" s="379"/>
      <c r="AE150" s="379"/>
      <c r="AF150" s="379"/>
      <c r="AG150" s="379"/>
      <c r="AH150" s="379"/>
      <c r="AI150" s="379"/>
      <c r="AK150" s="379"/>
    </row>
    <row r="151" customFormat="false" ht="15" hidden="false" customHeight="false" outlineLevel="0" collapsed="false">
      <c r="B151" s="859" t="n">
        <v>560</v>
      </c>
      <c r="C151" s="859" t="s">
        <v>1274</v>
      </c>
      <c r="D151" s="859" t="n">
        <v>2980</v>
      </c>
      <c r="E151" s="861" t="n">
        <v>4.74</v>
      </c>
      <c r="F151" s="861" t="n">
        <v>4.74</v>
      </c>
      <c r="I151" s="379"/>
      <c r="J151" s="379"/>
      <c r="K151" s="379"/>
      <c r="L151" s="379"/>
      <c r="M151" s="379"/>
      <c r="N151" s="379"/>
      <c r="O151" s="379"/>
      <c r="P151" s="379"/>
      <c r="Q151" s="379"/>
      <c r="R151" s="379"/>
      <c r="S151" s="379"/>
      <c r="T151" s="379"/>
      <c r="U151" s="379"/>
      <c r="V151" s="379"/>
      <c r="W151" s="379"/>
      <c r="X151" s="379"/>
      <c r="Y151" s="379"/>
      <c r="Z151" s="379"/>
      <c r="AA151" s="379"/>
      <c r="AB151" s="379"/>
      <c r="AC151" s="379"/>
      <c r="AD151" s="379"/>
      <c r="AE151" s="379"/>
      <c r="AF151" s="379"/>
      <c r="AG151" s="379"/>
      <c r="AH151" s="379"/>
      <c r="AI151" s="379"/>
      <c r="AK151" s="379"/>
    </row>
    <row r="152" customFormat="false" ht="15" hidden="false" customHeight="false" outlineLevel="0" collapsed="false">
      <c r="B152" s="859" t="n">
        <v>630</v>
      </c>
      <c r="C152" s="859" t="s">
        <v>1275</v>
      </c>
      <c r="D152" s="859" t="n">
        <v>2980</v>
      </c>
      <c r="E152" s="861" t="n">
        <v>4.99</v>
      </c>
      <c r="F152" s="861" t="n">
        <v>4.99</v>
      </c>
      <c r="I152" s="379"/>
      <c r="J152" s="379"/>
      <c r="K152" s="379"/>
      <c r="L152" s="379"/>
      <c r="M152" s="379"/>
      <c r="N152" s="379"/>
      <c r="O152" s="379"/>
      <c r="P152" s="379"/>
      <c r="Q152" s="379"/>
      <c r="R152" s="379"/>
      <c r="S152" s="379"/>
      <c r="T152" s="379"/>
      <c r="U152" s="379"/>
      <c r="V152" s="379"/>
      <c r="W152" s="379"/>
      <c r="X152" s="379"/>
      <c r="Y152" s="379"/>
      <c r="Z152" s="379"/>
      <c r="AA152" s="379"/>
      <c r="AB152" s="379"/>
      <c r="AC152" s="379"/>
      <c r="AD152" s="379"/>
      <c r="AE152" s="379"/>
      <c r="AF152" s="379"/>
      <c r="AG152" s="379"/>
      <c r="AH152" s="379"/>
      <c r="AI152" s="379"/>
      <c r="AK152" s="379"/>
    </row>
    <row r="153" customFormat="false" ht="15" hidden="false" customHeight="false" outlineLevel="0" collapsed="false">
      <c r="B153" s="859" t="n">
        <v>710</v>
      </c>
      <c r="C153" s="859" t="s">
        <v>1276</v>
      </c>
      <c r="D153" s="859" t="n">
        <v>2980</v>
      </c>
      <c r="E153" s="861" t="n">
        <v>5.13</v>
      </c>
      <c r="F153" s="861" t="n">
        <v>5.13</v>
      </c>
      <c r="I153" s="379"/>
      <c r="J153" s="379"/>
      <c r="K153" s="379"/>
      <c r="L153" s="379"/>
      <c r="M153" s="379"/>
      <c r="N153" s="379"/>
      <c r="O153" s="379"/>
      <c r="P153" s="379"/>
      <c r="Q153" s="379"/>
      <c r="R153" s="379"/>
      <c r="S153" s="379"/>
      <c r="T153" s="379"/>
      <c r="U153" s="379"/>
      <c r="V153" s="379"/>
      <c r="W153" s="379"/>
      <c r="X153" s="379"/>
      <c r="Y153" s="379"/>
      <c r="Z153" s="379"/>
      <c r="AA153" s="379"/>
      <c r="AB153" s="379"/>
      <c r="AC153" s="379"/>
      <c r="AD153" s="379"/>
      <c r="AE153" s="379"/>
      <c r="AF153" s="379"/>
      <c r="AG153" s="379"/>
      <c r="AH153" s="379"/>
      <c r="AI153" s="379"/>
      <c r="AK153" s="379"/>
    </row>
    <row r="154" customFormat="false" ht="15" hidden="false" customHeight="false" outlineLevel="0" collapsed="false">
      <c r="B154" s="859" t="n">
        <v>800</v>
      </c>
      <c r="C154" s="859" t="s">
        <v>1277</v>
      </c>
      <c r="D154" s="859" t="n">
        <v>2985</v>
      </c>
      <c r="E154" s="861" t="n">
        <v>5.9</v>
      </c>
      <c r="F154" s="861" t="n">
        <v>5.9</v>
      </c>
      <c r="I154" s="379"/>
      <c r="J154" s="379"/>
      <c r="K154" s="379"/>
      <c r="L154" s="379"/>
      <c r="M154" s="379"/>
      <c r="N154" s="379"/>
      <c r="O154" s="379"/>
      <c r="P154" s="379"/>
      <c r="Q154" s="379"/>
      <c r="R154" s="379"/>
      <c r="S154" s="379"/>
      <c r="T154" s="379"/>
      <c r="U154" s="379"/>
      <c r="V154" s="379"/>
      <c r="W154" s="379"/>
      <c r="X154" s="379"/>
      <c r="Y154" s="379"/>
      <c r="Z154" s="379"/>
      <c r="AA154" s="379"/>
      <c r="AB154" s="379"/>
      <c r="AC154" s="379"/>
      <c r="AD154" s="379"/>
      <c r="AE154" s="379"/>
      <c r="AF154" s="379"/>
      <c r="AG154" s="379"/>
      <c r="AH154" s="379"/>
      <c r="AI154" s="379"/>
      <c r="AK154" s="379"/>
    </row>
    <row r="155" customFormat="false" ht="15" hidden="false" customHeight="false" outlineLevel="0" collapsed="false">
      <c r="B155" s="859" t="n">
        <v>900</v>
      </c>
      <c r="C155" s="859" t="s">
        <v>1278</v>
      </c>
      <c r="D155" s="859" t="n">
        <v>2985</v>
      </c>
      <c r="E155" s="861" t="n">
        <v>6.1</v>
      </c>
      <c r="F155" s="861" t="n">
        <v>6.1</v>
      </c>
      <c r="I155" s="379"/>
      <c r="J155" s="379"/>
      <c r="K155" s="379"/>
      <c r="L155" s="379"/>
      <c r="M155" s="379"/>
      <c r="N155" s="379"/>
      <c r="O155" s="379"/>
      <c r="P155" s="379"/>
      <c r="Q155" s="379"/>
      <c r="R155" s="379"/>
      <c r="S155" s="379"/>
      <c r="T155" s="379"/>
      <c r="U155" s="379"/>
      <c r="V155" s="379"/>
      <c r="W155" s="379"/>
      <c r="X155" s="379"/>
      <c r="Y155" s="379"/>
      <c r="Z155" s="379"/>
      <c r="AA155" s="379"/>
      <c r="AB155" s="379"/>
      <c r="AC155" s="379"/>
      <c r="AD155" s="379"/>
      <c r="AE155" s="379"/>
      <c r="AF155" s="379"/>
      <c r="AG155" s="379"/>
      <c r="AH155" s="379"/>
      <c r="AI155" s="379"/>
      <c r="AK155" s="379"/>
    </row>
    <row r="156" customFormat="false" ht="15" hidden="false" customHeight="false" outlineLevel="0" collapsed="false">
      <c r="B156" s="859" t="n">
        <v>1000</v>
      </c>
      <c r="C156" s="859" t="s">
        <v>1279</v>
      </c>
      <c r="D156" s="859" t="n">
        <v>2985</v>
      </c>
      <c r="E156" s="861" t="n">
        <v>6.35</v>
      </c>
      <c r="F156" s="861" t="n">
        <v>6.35</v>
      </c>
      <c r="I156" s="379"/>
      <c r="J156" s="379"/>
      <c r="K156" s="379"/>
      <c r="L156" s="379"/>
      <c r="M156" s="379"/>
      <c r="N156" s="379"/>
      <c r="O156" s="379"/>
      <c r="P156" s="379"/>
      <c r="Q156" s="379"/>
      <c r="R156" s="379"/>
      <c r="S156" s="379"/>
      <c r="T156" s="379"/>
      <c r="U156" s="379"/>
      <c r="V156" s="379"/>
      <c r="W156" s="379"/>
      <c r="X156" s="379"/>
      <c r="Y156" s="379"/>
      <c r="Z156" s="379"/>
      <c r="AA156" s="379"/>
      <c r="AB156" s="379"/>
      <c r="AC156" s="379"/>
      <c r="AD156" s="379"/>
      <c r="AE156" s="379"/>
      <c r="AF156" s="379"/>
      <c r="AG156" s="379"/>
      <c r="AH156" s="379"/>
      <c r="AI156" s="379"/>
      <c r="AK156" s="379"/>
    </row>
    <row r="157" customFormat="false" ht="15" hidden="false" customHeight="false" outlineLevel="0" collapsed="false">
      <c r="B157" s="859" t="n">
        <v>1120</v>
      </c>
      <c r="C157" s="859" t="s">
        <v>1280</v>
      </c>
      <c r="D157" s="859" t="n">
        <v>2985</v>
      </c>
      <c r="E157" s="861" t="n">
        <v>6.65</v>
      </c>
      <c r="F157" s="861" t="n">
        <v>6.65</v>
      </c>
      <c r="I157" s="379"/>
      <c r="J157" s="379"/>
      <c r="K157" s="379"/>
      <c r="L157" s="379"/>
      <c r="M157" s="379"/>
      <c r="N157" s="379"/>
      <c r="O157" s="379"/>
      <c r="P157" s="379"/>
      <c r="Q157" s="379"/>
      <c r="R157" s="379"/>
      <c r="S157" s="379"/>
      <c r="T157" s="379"/>
      <c r="U157" s="379"/>
      <c r="V157" s="379"/>
      <c r="W157" s="379"/>
      <c r="X157" s="379"/>
      <c r="Y157" s="379"/>
      <c r="Z157" s="379"/>
      <c r="AA157" s="379"/>
      <c r="AB157" s="379"/>
      <c r="AC157" s="379"/>
      <c r="AD157" s="379"/>
      <c r="AE157" s="379"/>
      <c r="AF157" s="379"/>
      <c r="AG157" s="379"/>
      <c r="AH157" s="379"/>
      <c r="AI157" s="379"/>
      <c r="AK157" s="379"/>
    </row>
    <row r="158" customFormat="false" ht="15" hidden="false" customHeight="false" outlineLevel="0" collapsed="false">
      <c r="A158" s="379"/>
      <c r="B158" s="859" t="n">
        <v>1250</v>
      </c>
      <c r="C158" s="859" t="s">
        <v>1281</v>
      </c>
      <c r="D158" s="859" t="n">
        <v>2988</v>
      </c>
      <c r="E158" s="861" t="n">
        <v>8.5</v>
      </c>
      <c r="F158" s="861" t="n">
        <v>8.5</v>
      </c>
      <c r="G158" s="379"/>
      <c r="H158" s="379"/>
      <c r="I158" s="379"/>
      <c r="J158" s="379"/>
      <c r="K158" s="379"/>
      <c r="L158" s="379"/>
      <c r="M158" s="379"/>
      <c r="N158" s="379"/>
      <c r="O158" s="379"/>
      <c r="P158" s="379"/>
      <c r="Q158" s="379"/>
      <c r="R158" s="379"/>
      <c r="S158" s="379"/>
      <c r="T158" s="379"/>
      <c r="U158" s="379"/>
      <c r="V158" s="379"/>
      <c r="W158" s="379"/>
      <c r="X158" s="379"/>
      <c r="Y158" s="379"/>
      <c r="Z158" s="379"/>
      <c r="AA158" s="379"/>
      <c r="AB158" s="379"/>
      <c r="AC158" s="379"/>
      <c r="AD158" s="379"/>
      <c r="AE158" s="379"/>
      <c r="AF158" s="379"/>
      <c r="AG158" s="379"/>
      <c r="AH158" s="379"/>
      <c r="AI158" s="379"/>
      <c r="AK158" s="379"/>
    </row>
    <row r="159" customFormat="false" ht="15" hidden="false" customHeight="false" outlineLevel="0" collapsed="false">
      <c r="A159" s="379"/>
      <c r="B159" s="859" t="n">
        <v>1400</v>
      </c>
      <c r="C159" s="859" t="s">
        <v>1282</v>
      </c>
      <c r="D159" s="859" t="n">
        <v>2988</v>
      </c>
      <c r="E159" s="861" t="n">
        <v>8.75</v>
      </c>
      <c r="F159" s="861" t="n">
        <v>8.75</v>
      </c>
      <c r="G159" s="379"/>
      <c r="H159" s="379"/>
      <c r="I159" s="379"/>
      <c r="J159" s="379"/>
      <c r="K159" s="379"/>
      <c r="L159" s="379"/>
      <c r="M159" s="379"/>
      <c r="N159" s="379"/>
      <c r="O159" s="379"/>
      <c r="P159" s="379"/>
      <c r="Q159" s="379"/>
      <c r="R159" s="379"/>
      <c r="S159" s="379"/>
      <c r="T159" s="379"/>
      <c r="U159" s="379"/>
      <c r="V159" s="379"/>
      <c r="W159" s="379"/>
      <c r="X159" s="379"/>
      <c r="Y159" s="379"/>
      <c r="Z159" s="379"/>
      <c r="AA159" s="379"/>
      <c r="AB159" s="379"/>
      <c r="AC159" s="379"/>
      <c r="AD159" s="379"/>
      <c r="AE159" s="379"/>
      <c r="AF159" s="379"/>
      <c r="AG159" s="379"/>
      <c r="AH159" s="379"/>
      <c r="AI159" s="379"/>
      <c r="AK159" s="379"/>
    </row>
    <row r="160" customFormat="false" ht="15" hidden="false" customHeight="false" outlineLevel="0" collapsed="false">
      <c r="A160" s="379"/>
      <c r="B160" s="859" t="n">
        <v>1600</v>
      </c>
      <c r="C160" s="859" t="s">
        <v>1283</v>
      </c>
      <c r="D160" s="859" t="n">
        <v>2988</v>
      </c>
      <c r="E160" s="861" t="n">
        <v>9</v>
      </c>
      <c r="F160" s="861" t="n">
        <v>9</v>
      </c>
      <c r="G160" s="379"/>
      <c r="H160" s="379"/>
      <c r="I160" s="379"/>
      <c r="J160" s="379"/>
      <c r="K160" s="379"/>
      <c r="L160" s="379"/>
      <c r="M160" s="379"/>
      <c r="N160" s="379"/>
      <c r="O160" s="379"/>
      <c r="P160" s="379"/>
      <c r="Q160" s="379"/>
      <c r="R160" s="379"/>
      <c r="S160" s="379"/>
      <c r="T160" s="379"/>
      <c r="U160" s="379"/>
      <c r="V160" s="379"/>
      <c r="W160" s="379"/>
      <c r="X160" s="379"/>
      <c r="Y160" s="379"/>
      <c r="Z160" s="379"/>
      <c r="AA160" s="379"/>
      <c r="AB160" s="379"/>
      <c r="AC160" s="379"/>
      <c r="AD160" s="379"/>
      <c r="AE160" s="379"/>
      <c r="AF160" s="379"/>
      <c r="AG160" s="379"/>
      <c r="AH160" s="379"/>
      <c r="AI160" s="379"/>
      <c r="AK160" s="379"/>
    </row>
    <row r="161" customFormat="false" ht="15" hidden="false" customHeight="false" outlineLevel="0" collapsed="false">
      <c r="A161" s="379"/>
      <c r="B161" s="859" t="n">
        <v>1800</v>
      </c>
      <c r="C161" s="859" t="s">
        <v>1284</v>
      </c>
      <c r="D161" s="859" t="n">
        <v>2988</v>
      </c>
      <c r="E161" s="861" t="n">
        <v>9.5</v>
      </c>
      <c r="F161" s="861" t="n">
        <v>9.5</v>
      </c>
      <c r="G161" s="379"/>
      <c r="H161" s="379"/>
      <c r="I161" s="379"/>
      <c r="J161" s="379"/>
      <c r="K161" s="379"/>
      <c r="L161" s="379"/>
      <c r="M161" s="379"/>
      <c r="N161" s="379"/>
      <c r="O161" s="379"/>
      <c r="P161" s="379"/>
      <c r="Q161" s="379"/>
      <c r="R161" s="379"/>
      <c r="S161" s="379"/>
      <c r="T161" s="379"/>
      <c r="U161" s="379"/>
      <c r="V161" s="379"/>
      <c r="W161" s="379"/>
      <c r="X161" s="379"/>
      <c r="Y161" s="379"/>
      <c r="Z161" s="379"/>
      <c r="AA161" s="379"/>
      <c r="AB161" s="379"/>
      <c r="AC161" s="379"/>
      <c r="AD161" s="379"/>
      <c r="AE161" s="379"/>
      <c r="AF161" s="379"/>
      <c r="AG161" s="379"/>
      <c r="AH161" s="379"/>
      <c r="AI161" s="379"/>
      <c r="AK161" s="379"/>
    </row>
    <row r="162" customFormat="false" ht="15" hidden="false" customHeight="false" outlineLevel="0" collapsed="false">
      <c r="A162" s="379"/>
      <c r="B162" s="379"/>
      <c r="C162" s="379"/>
      <c r="D162" s="379"/>
      <c r="E162" s="379"/>
      <c r="F162" s="379"/>
      <c r="G162" s="379"/>
      <c r="H162" s="379"/>
      <c r="I162" s="379"/>
      <c r="J162" s="379"/>
      <c r="K162" s="379"/>
      <c r="L162" s="379"/>
      <c r="M162" s="379"/>
      <c r="N162" s="379"/>
      <c r="O162" s="379"/>
      <c r="P162" s="379"/>
      <c r="Q162" s="379"/>
      <c r="R162" s="379"/>
      <c r="S162" s="379"/>
      <c r="T162" s="379"/>
      <c r="U162" s="379"/>
      <c r="V162" s="379"/>
      <c r="W162" s="379"/>
      <c r="X162" s="379"/>
      <c r="Y162" s="379"/>
      <c r="Z162" s="379"/>
      <c r="AA162" s="379"/>
      <c r="AB162" s="379"/>
      <c r="AC162" s="379"/>
      <c r="AD162" s="379"/>
      <c r="AE162" s="379"/>
      <c r="AF162" s="379"/>
      <c r="AG162" s="379"/>
      <c r="AH162" s="379"/>
      <c r="AI162" s="379"/>
      <c r="AK162" s="379"/>
    </row>
    <row r="163" customFormat="false" ht="14.25" hidden="false" customHeight="false" outlineLevel="0" collapsed="false">
      <c r="A163" s="379"/>
      <c r="B163" s="379"/>
      <c r="C163" s="379"/>
      <c r="D163" s="379"/>
      <c r="E163" s="379"/>
      <c r="F163" s="379"/>
      <c r="G163" s="379"/>
      <c r="H163" s="379"/>
      <c r="I163" s="379"/>
      <c r="J163" s="379"/>
      <c r="K163" s="379"/>
      <c r="L163" s="379"/>
      <c r="M163" s="379"/>
      <c r="N163" s="379"/>
      <c r="O163" s="379"/>
      <c r="P163" s="379"/>
      <c r="Q163" s="379"/>
      <c r="R163" s="379"/>
      <c r="S163" s="379"/>
      <c r="T163" s="379"/>
      <c r="U163" s="379"/>
      <c r="V163" s="379"/>
      <c r="W163" s="379"/>
      <c r="X163" s="379"/>
      <c r="Y163" s="379"/>
      <c r="Z163" s="379"/>
      <c r="AA163" s="379"/>
      <c r="AB163" s="379"/>
      <c r="AC163" s="379"/>
      <c r="AD163" s="379"/>
      <c r="AE163" s="379"/>
      <c r="AF163" s="379"/>
      <c r="AG163" s="379"/>
      <c r="AH163" s="379"/>
      <c r="AI163" s="379"/>
      <c r="AK163" s="379"/>
    </row>
    <row r="164" customFormat="false" ht="14.25" hidden="false" customHeight="false" outlineLevel="0" collapsed="false">
      <c r="A164" s="379"/>
      <c r="B164" s="379"/>
      <c r="C164" s="379"/>
      <c r="D164" s="379"/>
      <c r="E164" s="379"/>
      <c r="F164" s="379"/>
      <c r="G164" s="379"/>
      <c r="H164" s="379"/>
      <c r="I164" s="379"/>
      <c r="J164" s="379"/>
      <c r="K164" s="379"/>
      <c r="L164" s="379"/>
      <c r="M164" s="379"/>
      <c r="N164" s="379"/>
      <c r="O164" s="379"/>
      <c r="P164" s="379"/>
      <c r="Q164" s="379"/>
      <c r="R164" s="379"/>
      <c r="S164" s="379"/>
      <c r="T164" s="379"/>
      <c r="U164" s="379"/>
      <c r="V164" s="379"/>
      <c r="W164" s="379"/>
      <c r="X164" s="379"/>
      <c r="Y164" s="379"/>
      <c r="Z164" s="379"/>
      <c r="AA164" s="379"/>
      <c r="AB164" s="379"/>
      <c r="AC164" s="379"/>
      <c r="AD164" s="379"/>
      <c r="AE164" s="379"/>
      <c r="AF164" s="379"/>
      <c r="AG164" s="379"/>
      <c r="AH164" s="379"/>
      <c r="AI164" s="379"/>
      <c r="AK164" s="379"/>
    </row>
    <row r="165" customFormat="false" ht="14.25" hidden="false" customHeight="false" outlineLevel="0" collapsed="false">
      <c r="A165" s="379"/>
      <c r="B165" s="379"/>
      <c r="C165" s="379"/>
      <c r="D165" s="379"/>
      <c r="E165" s="379"/>
      <c r="F165" s="379"/>
      <c r="G165" s="379"/>
      <c r="H165" s="379"/>
      <c r="I165" s="379"/>
      <c r="J165" s="379"/>
      <c r="K165" s="379"/>
      <c r="L165" s="379"/>
      <c r="M165" s="379"/>
      <c r="N165" s="379"/>
      <c r="O165" s="379"/>
      <c r="P165" s="379"/>
      <c r="Q165" s="379"/>
      <c r="R165" s="379"/>
      <c r="S165" s="379"/>
      <c r="T165" s="379"/>
      <c r="U165" s="379"/>
      <c r="V165" s="379"/>
      <c r="W165" s="379"/>
      <c r="X165" s="379"/>
      <c r="Y165" s="379"/>
      <c r="Z165" s="379"/>
      <c r="AA165" s="379"/>
      <c r="AB165" s="379"/>
      <c r="AC165" s="379"/>
      <c r="AD165" s="379"/>
      <c r="AE165" s="379"/>
      <c r="AF165" s="379"/>
      <c r="AG165" s="379"/>
      <c r="AH165" s="379"/>
      <c r="AI165" s="379"/>
      <c r="AK165" s="379"/>
    </row>
    <row r="166" customFormat="false" ht="14.25" hidden="false" customHeight="false" outlineLevel="0" collapsed="false">
      <c r="A166" s="379"/>
      <c r="B166" s="379"/>
      <c r="C166" s="379"/>
      <c r="D166" s="379"/>
      <c r="E166" s="379"/>
      <c r="F166" s="379"/>
      <c r="G166" s="379"/>
      <c r="H166" s="379"/>
      <c r="I166" s="379"/>
      <c r="J166" s="379"/>
      <c r="K166" s="379"/>
      <c r="L166" s="379"/>
      <c r="M166" s="379"/>
      <c r="N166" s="379"/>
      <c r="O166" s="379"/>
      <c r="P166" s="379"/>
      <c r="Q166" s="379"/>
      <c r="R166" s="379"/>
      <c r="S166" s="379"/>
      <c r="T166" s="379"/>
      <c r="U166" s="379"/>
      <c r="V166" s="379"/>
      <c r="W166" s="379"/>
      <c r="X166" s="379"/>
      <c r="Y166" s="379"/>
      <c r="Z166" s="379"/>
      <c r="AA166" s="379"/>
      <c r="AB166" s="379"/>
      <c r="AC166" s="379"/>
      <c r="AD166" s="379"/>
      <c r="AE166" s="379"/>
      <c r="AF166" s="379"/>
      <c r="AG166" s="379"/>
      <c r="AH166" s="379"/>
      <c r="AI166" s="379"/>
      <c r="AK166" s="379"/>
    </row>
    <row r="167" customFormat="false" ht="14.25" hidden="false" customHeight="false" outlineLevel="0" collapsed="false">
      <c r="A167" s="379"/>
      <c r="B167" s="379"/>
      <c r="C167" s="379"/>
      <c r="D167" s="379"/>
      <c r="E167" s="379"/>
      <c r="F167" s="379"/>
      <c r="G167" s="379"/>
      <c r="H167" s="379"/>
      <c r="I167" s="379"/>
      <c r="J167" s="379"/>
      <c r="K167" s="379"/>
      <c r="L167" s="379"/>
      <c r="M167" s="379"/>
      <c r="N167" s="379"/>
      <c r="O167" s="379"/>
      <c r="P167" s="379"/>
      <c r="Q167" s="379"/>
      <c r="R167" s="379"/>
      <c r="S167" s="379"/>
      <c r="T167" s="379"/>
      <c r="U167" s="379"/>
      <c r="V167" s="379"/>
      <c r="W167" s="379"/>
      <c r="X167" s="379"/>
      <c r="Y167" s="379"/>
      <c r="Z167" s="379"/>
      <c r="AA167" s="379"/>
      <c r="AB167" s="379"/>
      <c r="AC167" s="379"/>
      <c r="AD167" s="379"/>
      <c r="AE167" s="379"/>
      <c r="AF167" s="379"/>
      <c r="AG167" s="379"/>
      <c r="AH167" s="379"/>
      <c r="AI167" s="379"/>
      <c r="AK167" s="379"/>
    </row>
    <row r="168" customFormat="false" ht="14.25" hidden="false" customHeight="false" outlineLevel="0" collapsed="false">
      <c r="A168" s="379"/>
      <c r="B168" s="379"/>
      <c r="C168" s="379"/>
      <c r="D168" s="379"/>
      <c r="E168" s="379"/>
      <c r="F168" s="379"/>
      <c r="G168" s="379"/>
      <c r="H168" s="379"/>
      <c r="I168" s="379"/>
      <c r="J168" s="379"/>
      <c r="K168" s="379"/>
      <c r="L168" s="379"/>
      <c r="M168" s="379"/>
      <c r="N168" s="379"/>
      <c r="O168" s="379"/>
      <c r="P168" s="379"/>
      <c r="Q168" s="379"/>
      <c r="R168" s="379"/>
      <c r="S168" s="379"/>
      <c r="T168" s="379"/>
      <c r="U168" s="379"/>
      <c r="V168" s="379"/>
      <c r="W168" s="379"/>
      <c r="X168" s="379"/>
      <c r="Y168" s="379"/>
      <c r="Z168" s="379"/>
      <c r="AA168" s="379"/>
      <c r="AB168" s="379"/>
      <c r="AC168" s="379"/>
      <c r="AD168" s="379"/>
      <c r="AE168" s="379"/>
      <c r="AF168" s="379"/>
      <c r="AG168" s="379"/>
      <c r="AH168" s="379"/>
      <c r="AI168" s="379"/>
      <c r="AK168" s="379"/>
    </row>
    <row r="169" customFormat="false" ht="14.25" hidden="false" customHeight="false" outlineLevel="0" collapsed="false">
      <c r="A169" s="379"/>
      <c r="B169" s="379"/>
      <c r="C169" s="379"/>
      <c r="D169" s="379"/>
      <c r="E169" s="379"/>
      <c r="F169" s="379"/>
      <c r="G169" s="379"/>
      <c r="H169" s="379"/>
      <c r="I169" s="379"/>
      <c r="J169" s="379"/>
      <c r="K169" s="379"/>
      <c r="L169" s="379"/>
      <c r="M169" s="379"/>
      <c r="N169" s="379"/>
      <c r="O169" s="379"/>
      <c r="P169" s="379"/>
      <c r="Q169" s="379"/>
      <c r="R169" s="379"/>
      <c r="S169" s="379"/>
      <c r="T169" s="379"/>
      <c r="U169" s="379"/>
      <c r="V169" s="379"/>
      <c r="W169" s="379"/>
      <c r="X169" s="379"/>
      <c r="Y169" s="379"/>
      <c r="Z169" s="379"/>
      <c r="AA169" s="379"/>
      <c r="AB169" s="379"/>
      <c r="AC169" s="379"/>
      <c r="AD169" s="379"/>
      <c r="AE169" s="379"/>
      <c r="AF169" s="379"/>
      <c r="AG169" s="379"/>
      <c r="AH169" s="379"/>
      <c r="AI169" s="379"/>
      <c r="AK169" s="379"/>
    </row>
    <row r="170" customFormat="false" ht="14.25" hidden="false" customHeight="false" outlineLevel="0" collapsed="false">
      <c r="A170" s="379"/>
      <c r="B170" s="379"/>
      <c r="C170" s="379"/>
      <c r="D170" s="379"/>
      <c r="E170" s="379"/>
      <c r="F170" s="379"/>
      <c r="G170" s="379"/>
      <c r="H170" s="379"/>
      <c r="I170" s="379"/>
      <c r="J170" s="379"/>
      <c r="K170" s="379"/>
      <c r="L170" s="379"/>
      <c r="M170" s="379"/>
      <c r="N170" s="379"/>
      <c r="O170" s="379"/>
      <c r="P170" s="379"/>
      <c r="Q170" s="379"/>
      <c r="R170" s="379"/>
      <c r="S170" s="379"/>
      <c r="T170" s="379"/>
      <c r="U170" s="379"/>
      <c r="V170" s="379"/>
      <c r="W170" s="379"/>
      <c r="X170" s="379"/>
      <c r="Y170" s="379"/>
      <c r="Z170" s="379"/>
      <c r="AA170" s="379"/>
      <c r="AB170" s="379"/>
      <c r="AC170" s="379"/>
      <c r="AD170" s="379"/>
      <c r="AE170" s="379"/>
      <c r="AF170" s="379"/>
      <c r="AG170" s="379"/>
      <c r="AH170" s="379"/>
      <c r="AI170" s="379"/>
      <c r="AK170" s="379"/>
    </row>
    <row r="171" customFormat="false" ht="14.25" hidden="false" customHeight="false" outlineLevel="0" collapsed="false">
      <c r="A171" s="379"/>
      <c r="B171" s="379"/>
      <c r="C171" s="379"/>
      <c r="D171" s="379"/>
      <c r="E171" s="379"/>
      <c r="F171" s="379"/>
      <c r="G171" s="379"/>
      <c r="H171" s="379"/>
      <c r="I171" s="379"/>
      <c r="J171" s="379"/>
      <c r="K171" s="379"/>
      <c r="L171" s="379"/>
      <c r="M171" s="379"/>
      <c r="N171" s="379"/>
      <c r="O171" s="379"/>
      <c r="P171" s="379"/>
      <c r="Q171" s="379"/>
      <c r="R171" s="379"/>
      <c r="S171" s="379"/>
      <c r="T171" s="379"/>
      <c r="U171" s="379"/>
      <c r="V171" s="379"/>
      <c r="W171" s="379"/>
      <c r="X171" s="379"/>
      <c r="Y171" s="379"/>
      <c r="Z171" s="379"/>
      <c r="AA171" s="379"/>
      <c r="AB171" s="379"/>
      <c r="AC171" s="379"/>
      <c r="AD171" s="379"/>
      <c r="AE171" s="379"/>
      <c r="AF171" s="379"/>
      <c r="AG171" s="379"/>
      <c r="AH171" s="379"/>
      <c r="AI171" s="379"/>
      <c r="AK171" s="379"/>
    </row>
    <row r="172" customFormat="false" ht="14.25" hidden="false" customHeight="false" outlineLevel="0" collapsed="false">
      <c r="A172" s="379"/>
      <c r="B172" s="379"/>
      <c r="C172" s="379"/>
      <c r="D172" s="379"/>
      <c r="E172" s="379"/>
      <c r="F172" s="379"/>
      <c r="G172" s="379"/>
      <c r="H172" s="379"/>
      <c r="I172" s="379"/>
      <c r="J172" s="379"/>
      <c r="K172" s="379"/>
      <c r="L172" s="379"/>
      <c r="M172" s="379"/>
      <c r="N172" s="379"/>
      <c r="O172" s="379"/>
      <c r="P172" s="379"/>
      <c r="Q172" s="379"/>
      <c r="R172" s="379"/>
      <c r="S172" s="379"/>
      <c r="T172" s="379"/>
      <c r="U172" s="379"/>
      <c r="V172" s="379"/>
      <c r="W172" s="379"/>
      <c r="X172" s="379"/>
      <c r="Y172" s="379"/>
      <c r="Z172" s="379"/>
      <c r="AA172" s="379"/>
      <c r="AB172" s="379"/>
      <c r="AC172" s="379"/>
      <c r="AD172" s="379"/>
      <c r="AE172" s="379"/>
      <c r="AF172" s="379"/>
      <c r="AG172" s="379"/>
      <c r="AH172" s="379"/>
      <c r="AI172" s="379"/>
      <c r="AK172" s="379"/>
    </row>
    <row r="173" customFormat="false" ht="14.25" hidden="false" customHeight="false" outlineLevel="0" collapsed="false">
      <c r="A173" s="379"/>
      <c r="B173" s="379"/>
      <c r="C173" s="379"/>
      <c r="D173" s="379"/>
      <c r="E173" s="379"/>
      <c r="F173" s="379"/>
      <c r="G173" s="379"/>
      <c r="H173" s="379"/>
      <c r="I173" s="379"/>
      <c r="J173" s="379"/>
      <c r="K173" s="379"/>
      <c r="L173" s="379"/>
      <c r="M173" s="379"/>
      <c r="N173" s="379"/>
      <c r="O173" s="379"/>
      <c r="P173" s="379"/>
      <c r="Q173" s="379"/>
      <c r="R173" s="379"/>
      <c r="S173" s="379"/>
      <c r="T173" s="379"/>
      <c r="U173" s="379"/>
      <c r="V173" s="379"/>
      <c r="W173" s="379"/>
      <c r="X173" s="379"/>
      <c r="Y173" s="379"/>
      <c r="Z173" s="379"/>
      <c r="AA173" s="379"/>
      <c r="AB173" s="379"/>
      <c r="AC173" s="379"/>
      <c r="AD173" s="379"/>
      <c r="AE173" s="379"/>
      <c r="AF173" s="379"/>
      <c r="AG173" s="379"/>
      <c r="AH173" s="379"/>
      <c r="AI173" s="379"/>
      <c r="AK173" s="379"/>
    </row>
    <row r="174" customFormat="false" ht="14.25" hidden="false" customHeight="false" outlineLevel="0" collapsed="false">
      <c r="A174" s="379"/>
      <c r="B174" s="379"/>
      <c r="C174" s="379"/>
      <c r="D174" s="379"/>
      <c r="E174" s="379"/>
      <c r="F174" s="379"/>
      <c r="G174" s="379"/>
      <c r="H174" s="379"/>
      <c r="I174" s="379"/>
      <c r="J174" s="379"/>
      <c r="K174" s="379"/>
      <c r="L174" s="379"/>
      <c r="M174" s="379"/>
      <c r="N174" s="379"/>
      <c r="O174" s="379"/>
      <c r="P174" s="379"/>
      <c r="Q174" s="379"/>
      <c r="R174" s="379"/>
      <c r="S174" s="379"/>
      <c r="T174" s="379"/>
      <c r="U174" s="379"/>
      <c r="V174" s="379"/>
      <c r="W174" s="379"/>
      <c r="X174" s="379"/>
      <c r="Y174" s="379"/>
      <c r="Z174" s="379"/>
      <c r="AA174" s="379"/>
      <c r="AB174" s="379"/>
      <c r="AC174" s="379"/>
      <c r="AD174" s="379"/>
      <c r="AE174" s="379"/>
      <c r="AF174" s="379"/>
      <c r="AG174" s="379"/>
      <c r="AH174" s="379"/>
      <c r="AI174" s="379"/>
      <c r="AK174" s="379"/>
    </row>
    <row r="175" customFormat="false" ht="14.25" hidden="false" customHeight="false" outlineLevel="0" collapsed="false">
      <c r="A175" s="379"/>
      <c r="B175" s="379"/>
      <c r="C175" s="379"/>
      <c r="D175" s="379"/>
      <c r="E175" s="379"/>
      <c r="F175" s="379"/>
      <c r="G175" s="379"/>
      <c r="H175" s="379"/>
      <c r="I175" s="379"/>
      <c r="J175" s="379"/>
      <c r="K175" s="379"/>
      <c r="L175" s="379"/>
      <c r="M175" s="379"/>
      <c r="N175" s="379"/>
      <c r="O175" s="379"/>
      <c r="P175" s="379"/>
      <c r="Q175" s="379"/>
      <c r="R175" s="379"/>
      <c r="S175" s="379"/>
      <c r="T175" s="379"/>
      <c r="U175" s="379"/>
      <c r="V175" s="379"/>
      <c r="W175" s="379"/>
      <c r="X175" s="379"/>
      <c r="Y175" s="379"/>
      <c r="Z175" s="379"/>
      <c r="AA175" s="379"/>
      <c r="AB175" s="379"/>
      <c r="AC175" s="379"/>
      <c r="AD175" s="379"/>
      <c r="AE175" s="379"/>
      <c r="AF175" s="379"/>
      <c r="AG175" s="379"/>
      <c r="AH175" s="379"/>
      <c r="AI175" s="379"/>
      <c r="AK175" s="379"/>
    </row>
    <row r="176" customFormat="false" ht="14.25" hidden="false" customHeight="false" outlineLevel="0" collapsed="false">
      <c r="A176" s="379"/>
      <c r="B176" s="379"/>
      <c r="C176" s="379"/>
      <c r="D176" s="379"/>
      <c r="E176" s="379"/>
      <c r="F176" s="379"/>
      <c r="G176" s="379"/>
      <c r="H176" s="379"/>
      <c r="I176" s="379"/>
      <c r="J176" s="379"/>
      <c r="K176" s="379"/>
      <c r="L176" s="379"/>
      <c r="M176" s="379"/>
      <c r="N176" s="379"/>
      <c r="O176" s="379"/>
      <c r="P176" s="379"/>
      <c r="Q176" s="379"/>
      <c r="R176" s="379"/>
      <c r="S176" s="379"/>
      <c r="T176" s="379"/>
      <c r="U176" s="379"/>
      <c r="V176" s="379"/>
      <c r="W176" s="379"/>
      <c r="X176" s="379"/>
      <c r="Y176" s="379"/>
      <c r="Z176" s="379"/>
      <c r="AA176" s="379"/>
      <c r="AB176" s="379"/>
      <c r="AC176" s="379"/>
      <c r="AD176" s="379"/>
      <c r="AE176" s="379"/>
      <c r="AF176" s="379"/>
      <c r="AG176" s="379"/>
      <c r="AH176" s="379"/>
      <c r="AI176" s="379"/>
      <c r="AK176" s="379"/>
    </row>
    <row r="177" customFormat="false" ht="14.25" hidden="false" customHeight="false" outlineLevel="0" collapsed="false">
      <c r="A177" s="379"/>
      <c r="B177" s="379"/>
      <c r="C177" s="379"/>
      <c r="D177" s="379"/>
      <c r="E177" s="379"/>
      <c r="F177" s="379"/>
      <c r="G177" s="379"/>
      <c r="H177" s="379"/>
      <c r="I177" s="379"/>
      <c r="J177" s="379"/>
      <c r="K177" s="379"/>
      <c r="L177" s="379"/>
      <c r="M177" s="379"/>
      <c r="N177" s="379"/>
      <c r="O177" s="379"/>
      <c r="P177" s="379"/>
      <c r="Q177" s="379"/>
      <c r="R177" s="379"/>
      <c r="S177" s="379"/>
      <c r="T177" s="379"/>
      <c r="U177" s="379"/>
      <c r="V177" s="379"/>
      <c r="W177" s="379"/>
      <c r="X177" s="379"/>
      <c r="Y177" s="379"/>
      <c r="Z177" s="379"/>
      <c r="AA177" s="379"/>
      <c r="AB177" s="379"/>
      <c r="AC177" s="379"/>
      <c r="AD177" s="379"/>
      <c r="AE177" s="379"/>
      <c r="AF177" s="379"/>
      <c r="AG177" s="379"/>
      <c r="AH177" s="379"/>
      <c r="AI177" s="379"/>
      <c r="AK177" s="379"/>
    </row>
    <row r="178" customFormat="false" ht="14.25" hidden="false" customHeight="false" outlineLevel="0" collapsed="false">
      <c r="A178" s="379"/>
      <c r="B178" s="379"/>
      <c r="C178" s="379"/>
      <c r="D178" s="379"/>
      <c r="E178" s="379"/>
      <c r="F178" s="379"/>
      <c r="G178" s="379"/>
      <c r="H178" s="379"/>
      <c r="I178" s="379"/>
      <c r="J178" s="379"/>
      <c r="K178" s="379"/>
      <c r="L178" s="379"/>
      <c r="M178" s="379"/>
      <c r="N178" s="379"/>
      <c r="O178" s="379"/>
      <c r="P178" s="379"/>
      <c r="Q178" s="379"/>
      <c r="R178" s="379"/>
      <c r="S178" s="379"/>
      <c r="T178" s="379"/>
      <c r="U178" s="379"/>
      <c r="V178" s="379"/>
      <c r="W178" s="379"/>
      <c r="X178" s="379"/>
      <c r="Y178" s="379"/>
      <c r="Z178" s="379"/>
      <c r="AA178" s="379"/>
      <c r="AB178" s="379"/>
      <c r="AC178" s="379"/>
      <c r="AD178" s="379"/>
      <c r="AE178" s="379"/>
      <c r="AF178" s="379"/>
      <c r="AG178" s="379"/>
      <c r="AH178" s="379"/>
      <c r="AI178" s="379"/>
      <c r="AK178" s="379"/>
    </row>
    <row r="179" customFormat="false" ht="14.25" hidden="false" customHeight="false" outlineLevel="0" collapsed="false">
      <c r="A179" s="379"/>
      <c r="B179" s="379"/>
      <c r="C179" s="379"/>
      <c r="D179" s="379"/>
      <c r="E179" s="379"/>
      <c r="F179" s="379"/>
      <c r="G179" s="379"/>
      <c r="H179" s="379"/>
      <c r="I179" s="379"/>
      <c r="J179" s="379"/>
      <c r="K179" s="379"/>
      <c r="L179" s="379"/>
      <c r="M179" s="379"/>
      <c r="N179" s="379"/>
      <c r="O179" s="379"/>
      <c r="P179" s="379"/>
      <c r="Q179" s="379"/>
      <c r="R179" s="379"/>
      <c r="S179" s="379"/>
      <c r="T179" s="379"/>
      <c r="U179" s="379"/>
      <c r="V179" s="379"/>
      <c r="W179" s="379"/>
      <c r="X179" s="379"/>
      <c r="Y179" s="379"/>
      <c r="Z179" s="379"/>
      <c r="AA179" s="379"/>
      <c r="AB179" s="379"/>
      <c r="AC179" s="379"/>
      <c r="AD179" s="379"/>
      <c r="AE179" s="379"/>
      <c r="AF179" s="379"/>
      <c r="AG179" s="379"/>
      <c r="AH179" s="379"/>
      <c r="AI179" s="379"/>
      <c r="AK179" s="379"/>
    </row>
    <row r="180" customFormat="false" ht="14.25" hidden="false" customHeight="false" outlineLevel="0" collapsed="false">
      <c r="A180" s="379"/>
      <c r="B180" s="379"/>
      <c r="C180" s="379"/>
      <c r="D180" s="379"/>
      <c r="E180" s="379"/>
      <c r="F180" s="379"/>
      <c r="G180" s="379"/>
      <c r="H180" s="379"/>
      <c r="I180" s="379"/>
      <c r="J180" s="379"/>
      <c r="K180" s="379"/>
      <c r="L180" s="379"/>
      <c r="M180" s="379"/>
      <c r="N180" s="379"/>
      <c r="O180" s="379"/>
      <c r="P180" s="379"/>
      <c r="Q180" s="379"/>
      <c r="R180" s="379"/>
      <c r="S180" s="379"/>
      <c r="T180" s="379"/>
      <c r="U180" s="379"/>
      <c r="V180" s="379"/>
      <c r="W180" s="379"/>
      <c r="X180" s="379"/>
      <c r="Y180" s="379"/>
      <c r="Z180" s="379"/>
      <c r="AA180" s="379"/>
      <c r="AB180" s="379"/>
      <c r="AC180" s="379"/>
      <c r="AD180" s="379"/>
      <c r="AE180" s="379"/>
      <c r="AF180" s="379"/>
      <c r="AG180" s="379"/>
      <c r="AH180" s="379"/>
      <c r="AI180" s="379"/>
      <c r="AK180" s="379"/>
    </row>
    <row r="181" customFormat="false" ht="14.25" hidden="false" customHeight="false" outlineLevel="0" collapsed="false">
      <c r="A181" s="379"/>
      <c r="B181" s="379"/>
      <c r="C181" s="379"/>
      <c r="D181" s="379"/>
      <c r="E181" s="379"/>
      <c r="F181" s="379"/>
      <c r="G181" s="379"/>
      <c r="H181" s="379"/>
      <c r="I181" s="379"/>
      <c r="J181" s="379"/>
      <c r="K181" s="379"/>
      <c r="L181" s="379"/>
      <c r="M181" s="379"/>
      <c r="N181" s="379"/>
      <c r="O181" s="379"/>
      <c r="P181" s="379"/>
      <c r="Q181" s="379"/>
      <c r="R181" s="379"/>
      <c r="S181" s="379"/>
      <c r="T181" s="379"/>
      <c r="U181" s="379"/>
      <c r="V181" s="379"/>
      <c r="W181" s="379"/>
      <c r="X181" s="379"/>
      <c r="Y181" s="379"/>
      <c r="Z181" s="379"/>
      <c r="AA181" s="379"/>
      <c r="AB181" s="379"/>
      <c r="AC181" s="379"/>
      <c r="AD181" s="379"/>
      <c r="AE181" s="379"/>
      <c r="AF181" s="379"/>
      <c r="AG181" s="379"/>
      <c r="AH181" s="379"/>
      <c r="AI181" s="379"/>
      <c r="AK181" s="379"/>
    </row>
    <row r="182" customFormat="false" ht="14.25" hidden="false" customHeight="false" outlineLevel="0" collapsed="false">
      <c r="A182" s="379"/>
      <c r="B182" s="379"/>
      <c r="C182" s="379"/>
      <c r="D182" s="379"/>
      <c r="E182" s="379"/>
      <c r="F182" s="379"/>
      <c r="G182" s="379"/>
      <c r="H182" s="379"/>
      <c r="I182" s="379"/>
      <c r="J182" s="379"/>
      <c r="K182" s="379"/>
      <c r="L182" s="379"/>
      <c r="M182" s="379"/>
      <c r="N182" s="379"/>
      <c r="O182" s="379"/>
      <c r="P182" s="379"/>
      <c r="Q182" s="379"/>
      <c r="R182" s="379"/>
      <c r="S182" s="379"/>
      <c r="T182" s="379"/>
      <c r="U182" s="379"/>
      <c r="V182" s="379"/>
      <c r="W182" s="379"/>
      <c r="X182" s="379"/>
      <c r="Y182" s="379"/>
      <c r="Z182" s="379"/>
      <c r="AA182" s="379"/>
      <c r="AB182" s="379"/>
      <c r="AC182" s="379"/>
      <c r="AD182" s="379"/>
      <c r="AE182" s="379"/>
      <c r="AF182" s="379"/>
      <c r="AG182" s="379"/>
      <c r="AH182" s="379"/>
      <c r="AI182" s="379"/>
      <c r="AK182" s="379"/>
    </row>
    <row r="183" customFormat="false" ht="14.25" hidden="false" customHeight="false" outlineLevel="0" collapsed="false">
      <c r="A183" s="379"/>
      <c r="B183" s="379"/>
      <c r="C183" s="379"/>
      <c r="D183" s="379"/>
      <c r="E183" s="379"/>
      <c r="F183" s="379"/>
      <c r="G183" s="379"/>
      <c r="H183" s="379"/>
      <c r="I183" s="379"/>
      <c r="J183" s="379"/>
      <c r="K183" s="379"/>
      <c r="L183" s="379"/>
      <c r="M183" s="379"/>
      <c r="N183" s="379"/>
      <c r="O183" s="379"/>
      <c r="P183" s="379"/>
      <c r="Q183" s="379"/>
      <c r="R183" s="379"/>
      <c r="S183" s="379"/>
      <c r="T183" s="379"/>
      <c r="U183" s="379"/>
      <c r="V183" s="379"/>
      <c r="W183" s="379"/>
      <c r="X183" s="379"/>
      <c r="Y183" s="379"/>
      <c r="Z183" s="379"/>
      <c r="AA183" s="379"/>
      <c r="AB183" s="379"/>
      <c r="AC183" s="379"/>
      <c r="AD183" s="379"/>
      <c r="AE183" s="379"/>
      <c r="AF183" s="379"/>
      <c r="AG183" s="379"/>
      <c r="AH183" s="379"/>
      <c r="AI183" s="379"/>
      <c r="AK183" s="379"/>
    </row>
    <row r="184" customFormat="false" ht="14.25" hidden="false" customHeight="false" outlineLevel="0" collapsed="false">
      <c r="A184" s="379"/>
      <c r="B184" s="379"/>
      <c r="C184" s="379"/>
      <c r="D184" s="379"/>
      <c r="E184" s="379"/>
      <c r="F184" s="379"/>
      <c r="G184" s="379"/>
      <c r="H184" s="379"/>
      <c r="I184" s="379"/>
      <c r="J184" s="379"/>
      <c r="K184" s="379"/>
      <c r="L184" s="379"/>
      <c r="M184" s="379"/>
      <c r="N184" s="379"/>
      <c r="O184" s="379"/>
      <c r="P184" s="379"/>
      <c r="Q184" s="379"/>
      <c r="R184" s="379"/>
      <c r="S184" s="379"/>
      <c r="T184" s="379"/>
      <c r="U184" s="379"/>
      <c r="V184" s="379"/>
      <c r="W184" s="379"/>
      <c r="X184" s="379"/>
      <c r="Y184" s="379"/>
      <c r="Z184" s="379"/>
      <c r="AA184" s="379"/>
      <c r="AB184" s="379"/>
      <c r="AC184" s="379"/>
      <c r="AD184" s="379"/>
      <c r="AE184" s="379"/>
      <c r="AF184" s="379"/>
      <c r="AG184" s="379"/>
      <c r="AH184" s="379"/>
      <c r="AI184" s="379"/>
      <c r="AK184" s="379"/>
    </row>
    <row r="185" customFormat="false" ht="14.25" hidden="false" customHeight="false" outlineLevel="0" collapsed="false">
      <c r="A185" s="379"/>
      <c r="B185" s="379"/>
      <c r="C185" s="379"/>
      <c r="D185" s="379"/>
      <c r="E185" s="379"/>
      <c r="F185" s="379"/>
      <c r="G185" s="379"/>
      <c r="H185" s="379"/>
      <c r="I185" s="379"/>
      <c r="J185" s="379"/>
      <c r="K185" s="379"/>
      <c r="L185" s="379"/>
      <c r="M185" s="379"/>
      <c r="N185" s="379"/>
      <c r="O185" s="379"/>
      <c r="P185" s="379"/>
      <c r="Q185" s="379"/>
      <c r="R185" s="379"/>
      <c r="S185" s="379"/>
      <c r="T185" s="379"/>
      <c r="U185" s="379"/>
      <c r="V185" s="379"/>
      <c r="W185" s="379"/>
      <c r="X185" s="379"/>
      <c r="Y185" s="379"/>
      <c r="Z185" s="379"/>
      <c r="AA185" s="379"/>
      <c r="AB185" s="379"/>
      <c r="AC185" s="379"/>
      <c r="AD185" s="379"/>
      <c r="AE185" s="379"/>
      <c r="AF185" s="379"/>
      <c r="AG185" s="379"/>
      <c r="AH185" s="379"/>
      <c r="AI185" s="379"/>
      <c r="AK185" s="379"/>
    </row>
    <row r="186" customFormat="false" ht="14.25" hidden="false" customHeight="false" outlineLevel="0" collapsed="false">
      <c r="A186" s="379"/>
      <c r="B186" s="379"/>
      <c r="C186" s="379"/>
      <c r="D186" s="379"/>
      <c r="E186" s="379"/>
      <c r="F186" s="379"/>
      <c r="G186" s="379"/>
      <c r="H186" s="379"/>
      <c r="I186" s="379"/>
      <c r="J186" s="379"/>
      <c r="K186" s="379"/>
      <c r="L186" s="379"/>
      <c r="M186" s="379"/>
      <c r="N186" s="379"/>
      <c r="O186" s="379"/>
      <c r="P186" s="379"/>
      <c r="Q186" s="379"/>
      <c r="R186" s="379"/>
      <c r="S186" s="379"/>
      <c r="T186" s="379"/>
      <c r="U186" s="379"/>
      <c r="V186" s="379"/>
      <c r="W186" s="379"/>
      <c r="X186" s="379"/>
      <c r="Y186" s="379"/>
      <c r="Z186" s="379"/>
      <c r="AA186" s="379"/>
      <c r="AB186" s="379"/>
      <c r="AC186" s="379"/>
      <c r="AD186" s="379"/>
      <c r="AE186" s="379"/>
      <c r="AF186" s="379"/>
      <c r="AG186" s="379"/>
      <c r="AH186" s="379"/>
      <c r="AI186" s="379"/>
      <c r="AK186" s="379"/>
    </row>
    <row r="187" customFormat="false" ht="14.25" hidden="false" customHeight="false" outlineLevel="0" collapsed="false">
      <c r="A187" s="379"/>
      <c r="B187" s="379"/>
      <c r="C187" s="379"/>
      <c r="D187" s="379"/>
      <c r="E187" s="379"/>
      <c r="F187" s="379"/>
      <c r="G187" s="379"/>
      <c r="H187" s="379"/>
      <c r="I187" s="379"/>
      <c r="J187" s="379"/>
      <c r="K187" s="379"/>
      <c r="L187" s="379"/>
      <c r="M187" s="379"/>
      <c r="N187" s="379"/>
      <c r="O187" s="379"/>
      <c r="P187" s="379"/>
      <c r="Q187" s="379"/>
      <c r="R187" s="379"/>
      <c r="S187" s="379"/>
      <c r="T187" s="379"/>
      <c r="U187" s="379"/>
      <c r="V187" s="379"/>
      <c r="W187" s="379"/>
      <c r="X187" s="379"/>
      <c r="Y187" s="379"/>
      <c r="Z187" s="379"/>
      <c r="AA187" s="379"/>
      <c r="AB187" s="379"/>
      <c r="AC187" s="379"/>
      <c r="AD187" s="379"/>
      <c r="AE187" s="379"/>
      <c r="AF187" s="379"/>
      <c r="AG187" s="379"/>
      <c r="AH187" s="379"/>
      <c r="AI187" s="379"/>
      <c r="AK187" s="379"/>
    </row>
    <row r="188" customFormat="false" ht="14.25" hidden="false" customHeight="false" outlineLevel="0" collapsed="false">
      <c r="A188" s="379"/>
      <c r="B188" s="379"/>
      <c r="C188" s="379"/>
      <c r="D188" s="379"/>
      <c r="E188" s="379"/>
      <c r="F188" s="379"/>
      <c r="G188" s="379"/>
      <c r="H188" s="379"/>
      <c r="I188" s="379"/>
      <c r="J188" s="379"/>
      <c r="K188" s="379"/>
      <c r="L188" s="379"/>
      <c r="M188" s="379"/>
      <c r="N188" s="379"/>
      <c r="O188" s="379"/>
      <c r="P188" s="379"/>
      <c r="Q188" s="379"/>
      <c r="R188" s="379"/>
      <c r="S188" s="379"/>
      <c r="T188" s="379"/>
      <c r="U188" s="379"/>
      <c r="V188" s="379"/>
      <c r="W188" s="379"/>
      <c r="X188" s="379"/>
      <c r="Y188" s="379"/>
      <c r="Z188" s="379"/>
      <c r="AA188" s="379"/>
      <c r="AB188" s="379"/>
      <c r="AC188" s="379"/>
      <c r="AD188" s="379"/>
      <c r="AE188" s="379"/>
      <c r="AF188" s="379"/>
      <c r="AG188" s="379"/>
      <c r="AH188" s="379"/>
      <c r="AI188" s="379"/>
      <c r="AK188" s="379"/>
    </row>
    <row r="189" customFormat="false" ht="14.25" hidden="false" customHeight="false" outlineLevel="0" collapsed="false">
      <c r="A189" s="379"/>
      <c r="B189" s="379"/>
      <c r="C189" s="379"/>
      <c r="D189" s="379"/>
      <c r="E189" s="379"/>
      <c r="F189" s="379"/>
      <c r="G189" s="379"/>
      <c r="H189" s="379"/>
      <c r="I189" s="379"/>
      <c r="J189" s="379"/>
      <c r="K189" s="379"/>
      <c r="L189" s="379"/>
      <c r="M189" s="379"/>
      <c r="N189" s="379"/>
      <c r="O189" s="379"/>
      <c r="P189" s="379"/>
      <c r="Q189" s="379"/>
      <c r="R189" s="379"/>
      <c r="S189" s="379"/>
      <c r="T189" s="379"/>
      <c r="U189" s="379"/>
      <c r="V189" s="379"/>
      <c r="W189" s="379"/>
      <c r="X189" s="379"/>
      <c r="Y189" s="379"/>
      <c r="Z189" s="379"/>
      <c r="AA189" s="379"/>
      <c r="AB189" s="379"/>
      <c r="AC189" s="379"/>
      <c r="AD189" s="379"/>
      <c r="AE189" s="379"/>
      <c r="AF189" s="379"/>
      <c r="AG189" s="379"/>
      <c r="AH189" s="379"/>
      <c r="AI189" s="379"/>
      <c r="AK189" s="379"/>
    </row>
    <row r="190" customFormat="false" ht="14.25" hidden="false" customHeight="false" outlineLevel="0" collapsed="false">
      <c r="A190" s="379"/>
      <c r="B190" s="379"/>
      <c r="C190" s="379"/>
      <c r="D190" s="379"/>
      <c r="E190" s="379"/>
      <c r="F190" s="379"/>
      <c r="G190" s="379"/>
      <c r="H190" s="379"/>
      <c r="I190" s="379"/>
      <c r="J190" s="379"/>
      <c r="K190" s="379"/>
      <c r="L190" s="379"/>
      <c r="M190" s="379"/>
      <c r="N190" s="379"/>
      <c r="O190" s="379"/>
      <c r="P190" s="379"/>
      <c r="Q190" s="379"/>
      <c r="R190" s="379"/>
      <c r="S190" s="379"/>
      <c r="T190" s="379"/>
      <c r="U190" s="379"/>
      <c r="V190" s="379"/>
      <c r="W190" s="379"/>
      <c r="X190" s="379"/>
      <c r="Y190" s="379"/>
      <c r="Z190" s="379"/>
      <c r="AA190" s="379"/>
      <c r="AB190" s="379"/>
      <c r="AC190" s="379"/>
      <c r="AD190" s="379"/>
      <c r="AE190" s="379"/>
      <c r="AF190" s="379"/>
      <c r="AG190" s="379"/>
      <c r="AH190" s="379"/>
      <c r="AI190" s="379"/>
      <c r="AK190" s="379"/>
    </row>
    <row r="191" customFormat="false" ht="14.25" hidden="false" customHeight="false" outlineLevel="0" collapsed="false">
      <c r="A191" s="379"/>
      <c r="B191" s="379"/>
      <c r="C191" s="379"/>
      <c r="D191" s="379"/>
      <c r="E191" s="379"/>
      <c r="F191" s="379"/>
      <c r="G191" s="379"/>
      <c r="H191" s="379"/>
      <c r="I191" s="379"/>
      <c r="J191" s="379"/>
      <c r="K191" s="379"/>
      <c r="L191" s="379"/>
      <c r="M191" s="379"/>
      <c r="N191" s="379"/>
      <c r="O191" s="379"/>
      <c r="P191" s="379"/>
      <c r="Q191" s="379"/>
      <c r="R191" s="379"/>
      <c r="S191" s="379"/>
      <c r="T191" s="379"/>
      <c r="U191" s="379"/>
      <c r="V191" s="379"/>
      <c r="W191" s="379"/>
      <c r="X191" s="379"/>
      <c r="Y191" s="379"/>
      <c r="Z191" s="379"/>
      <c r="AA191" s="379"/>
      <c r="AB191" s="379"/>
      <c r="AC191" s="379"/>
      <c r="AD191" s="379"/>
      <c r="AE191" s="379"/>
      <c r="AF191" s="379"/>
      <c r="AG191" s="379"/>
      <c r="AH191" s="379"/>
      <c r="AI191" s="379"/>
      <c r="AK191" s="379"/>
    </row>
    <row r="192" customFormat="false" ht="14.25" hidden="false" customHeight="false" outlineLevel="0" collapsed="false">
      <c r="A192" s="379"/>
      <c r="B192" s="379"/>
      <c r="C192" s="379"/>
      <c r="D192" s="379"/>
      <c r="E192" s="379"/>
      <c r="F192" s="379"/>
      <c r="G192" s="379"/>
      <c r="H192" s="379"/>
      <c r="I192" s="379"/>
      <c r="J192" s="379"/>
      <c r="K192" s="379"/>
      <c r="L192" s="379"/>
      <c r="M192" s="379"/>
      <c r="N192" s="379"/>
      <c r="O192" s="379"/>
      <c r="P192" s="379"/>
      <c r="Q192" s="379"/>
      <c r="R192" s="379"/>
      <c r="S192" s="379"/>
      <c r="T192" s="379"/>
      <c r="U192" s="379"/>
      <c r="V192" s="379"/>
      <c r="W192" s="379"/>
      <c r="X192" s="379"/>
      <c r="Y192" s="379"/>
      <c r="Z192" s="379"/>
      <c r="AA192" s="379"/>
      <c r="AB192" s="379"/>
      <c r="AC192" s="379"/>
      <c r="AD192" s="379"/>
      <c r="AE192" s="379"/>
      <c r="AF192" s="379"/>
      <c r="AG192" s="379"/>
      <c r="AH192" s="379"/>
      <c r="AI192" s="379"/>
      <c r="AK192" s="379"/>
    </row>
    <row r="193" customFormat="false" ht="14.25" hidden="false" customHeight="false" outlineLevel="0" collapsed="false">
      <c r="A193" s="379"/>
      <c r="B193" s="379"/>
      <c r="C193" s="379"/>
      <c r="D193" s="379"/>
      <c r="E193" s="379"/>
      <c r="F193" s="379"/>
      <c r="G193" s="379"/>
      <c r="H193" s="379"/>
      <c r="I193" s="379"/>
      <c r="J193" s="379"/>
      <c r="K193" s="379"/>
      <c r="L193" s="379"/>
      <c r="M193" s="379"/>
      <c r="N193" s="379"/>
      <c r="O193" s="379"/>
      <c r="P193" s="379"/>
      <c r="Q193" s="379"/>
      <c r="R193" s="379"/>
      <c r="S193" s="379"/>
      <c r="T193" s="379"/>
      <c r="U193" s="379"/>
      <c r="V193" s="379"/>
      <c r="W193" s="379"/>
      <c r="X193" s="379"/>
      <c r="Y193" s="379"/>
      <c r="Z193" s="379"/>
      <c r="AA193" s="379"/>
      <c r="AB193" s="379"/>
      <c r="AC193" s="379"/>
      <c r="AD193" s="379"/>
      <c r="AE193" s="379"/>
      <c r="AF193" s="379"/>
      <c r="AG193" s="379"/>
      <c r="AH193" s="379"/>
      <c r="AI193" s="379"/>
      <c r="AK193" s="379"/>
    </row>
    <row r="194" customFormat="false" ht="14.25" hidden="false" customHeight="false" outlineLevel="0" collapsed="false">
      <c r="A194" s="379"/>
      <c r="B194" s="379"/>
      <c r="C194" s="379"/>
      <c r="D194" s="379"/>
      <c r="E194" s="379"/>
      <c r="F194" s="379"/>
      <c r="G194" s="379"/>
      <c r="H194" s="379"/>
      <c r="I194" s="379"/>
      <c r="J194" s="379"/>
      <c r="K194" s="379"/>
      <c r="L194" s="379"/>
      <c r="M194" s="379"/>
      <c r="N194" s="379"/>
      <c r="O194" s="379"/>
      <c r="P194" s="379"/>
      <c r="Q194" s="379"/>
      <c r="R194" s="379"/>
      <c r="S194" s="379"/>
      <c r="T194" s="379"/>
      <c r="U194" s="379"/>
      <c r="V194" s="379"/>
      <c r="W194" s="379"/>
      <c r="X194" s="379"/>
      <c r="Y194" s="379"/>
      <c r="Z194" s="379"/>
      <c r="AA194" s="379"/>
      <c r="AB194" s="379"/>
      <c r="AC194" s="379"/>
      <c r="AD194" s="379"/>
      <c r="AE194" s="379"/>
      <c r="AF194" s="379"/>
      <c r="AG194" s="379"/>
      <c r="AH194" s="379"/>
      <c r="AI194" s="379"/>
      <c r="AK194" s="379"/>
    </row>
    <row r="195" customFormat="false" ht="14.25" hidden="false" customHeight="false" outlineLevel="0" collapsed="false">
      <c r="A195" s="379"/>
      <c r="B195" s="379"/>
      <c r="C195" s="379"/>
      <c r="D195" s="379"/>
      <c r="E195" s="379"/>
      <c r="F195" s="379"/>
      <c r="G195" s="379"/>
      <c r="H195" s="379"/>
      <c r="I195" s="379"/>
      <c r="J195" s="379"/>
      <c r="K195" s="379"/>
      <c r="L195" s="379"/>
      <c r="M195" s="379"/>
      <c r="N195" s="379"/>
      <c r="O195" s="379"/>
      <c r="P195" s="379"/>
      <c r="Q195" s="379"/>
      <c r="R195" s="379"/>
      <c r="S195" s="379"/>
      <c r="T195" s="379"/>
      <c r="U195" s="379"/>
      <c r="V195" s="379"/>
      <c r="W195" s="379"/>
      <c r="X195" s="379"/>
      <c r="Y195" s="379"/>
      <c r="Z195" s="379"/>
      <c r="AA195" s="379"/>
      <c r="AB195" s="379"/>
      <c r="AC195" s="379"/>
      <c r="AD195" s="379"/>
      <c r="AE195" s="379"/>
      <c r="AF195" s="379"/>
      <c r="AG195" s="379"/>
      <c r="AH195" s="379"/>
      <c r="AI195" s="379"/>
      <c r="AK195" s="379"/>
    </row>
    <row r="196" customFormat="false" ht="14.25" hidden="false" customHeight="false" outlineLevel="0" collapsed="false">
      <c r="A196" s="379"/>
      <c r="B196" s="379"/>
      <c r="C196" s="379"/>
      <c r="D196" s="379"/>
      <c r="E196" s="379"/>
      <c r="F196" s="379"/>
      <c r="G196" s="379"/>
      <c r="H196" s="379"/>
      <c r="I196" s="379"/>
      <c r="J196" s="379"/>
      <c r="K196" s="379"/>
      <c r="L196" s="379"/>
      <c r="M196" s="379"/>
      <c r="N196" s="379"/>
      <c r="O196" s="379"/>
      <c r="P196" s="379"/>
      <c r="Q196" s="379"/>
      <c r="R196" s="379"/>
      <c r="S196" s="379"/>
      <c r="T196" s="379"/>
      <c r="U196" s="379"/>
      <c r="V196" s="379"/>
      <c r="W196" s="379"/>
      <c r="X196" s="379"/>
      <c r="Y196" s="379"/>
      <c r="Z196" s="379"/>
      <c r="AA196" s="379"/>
      <c r="AB196" s="379"/>
      <c r="AC196" s="379"/>
      <c r="AD196" s="379"/>
      <c r="AE196" s="379"/>
      <c r="AF196" s="379"/>
      <c r="AG196" s="379"/>
      <c r="AH196" s="379"/>
      <c r="AI196" s="379"/>
      <c r="AK196" s="379"/>
    </row>
    <row r="197" customFormat="false" ht="14.25" hidden="false" customHeight="false" outlineLevel="0" collapsed="false">
      <c r="A197" s="379"/>
      <c r="B197" s="379"/>
      <c r="C197" s="379"/>
      <c r="D197" s="379"/>
      <c r="E197" s="379"/>
      <c r="F197" s="379"/>
      <c r="G197" s="379"/>
      <c r="H197" s="379"/>
      <c r="I197" s="379"/>
      <c r="J197" s="379"/>
      <c r="K197" s="379"/>
      <c r="L197" s="379"/>
      <c r="M197" s="379"/>
      <c r="N197" s="379"/>
      <c r="O197" s="379"/>
      <c r="P197" s="379"/>
      <c r="Q197" s="379"/>
      <c r="R197" s="379"/>
      <c r="S197" s="379"/>
      <c r="T197" s="379"/>
      <c r="U197" s="379"/>
      <c r="V197" s="379"/>
      <c r="W197" s="379"/>
      <c r="X197" s="379"/>
      <c r="Y197" s="379"/>
      <c r="Z197" s="379"/>
      <c r="AA197" s="379"/>
      <c r="AB197" s="379"/>
      <c r="AC197" s="379"/>
      <c r="AD197" s="379"/>
      <c r="AE197" s="379"/>
      <c r="AF197" s="379"/>
      <c r="AG197" s="379"/>
      <c r="AH197" s="379"/>
      <c r="AI197" s="379"/>
      <c r="AK197" s="379"/>
    </row>
    <row r="198" customFormat="false" ht="14.25" hidden="false" customHeight="false" outlineLevel="0" collapsed="false">
      <c r="A198" s="379"/>
      <c r="B198" s="379"/>
      <c r="C198" s="379"/>
      <c r="D198" s="379"/>
      <c r="E198" s="379"/>
      <c r="F198" s="379"/>
      <c r="G198" s="379"/>
      <c r="H198" s="379"/>
      <c r="I198" s="379"/>
      <c r="J198" s="379"/>
      <c r="K198" s="379"/>
      <c r="L198" s="379"/>
      <c r="M198" s="379"/>
      <c r="N198" s="379"/>
      <c r="O198" s="379"/>
      <c r="P198" s="379"/>
      <c r="Q198" s="379"/>
      <c r="R198" s="379"/>
      <c r="S198" s="379"/>
      <c r="T198" s="379"/>
      <c r="U198" s="379"/>
      <c r="V198" s="379"/>
      <c r="W198" s="379"/>
      <c r="X198" s="379"/>
      <c r="Y198" s="379"/>
      <c r="Z198" s="379"/>
      <c r="AA198" s="379"/>
      <c r="AB198" s="379"/>
      <c r="AC198" s="379"/>
      <c r="AD198" s="379"/>
      <c r="AE198" s="379"/>
      <c r="AF198" s="379"/>
      <c r="AG198" s="379"/>
      <c r="AH198" s="379"/>
      <c r="AI198" s="379"/>
      <c r="AK198" s="379"/>
    </row>
    <row r="199" customFormat="false" ht="14.25" hidden="false" customHeight="false" outlineLevel="0" collapsed="false">
      <c r="A199" s="379"/>
      <c r="B199" s="379"/>
      <c r="C199" s="379"/>
      <c r="D199" s="379"/>
      <c r="E199" s="379"/>
      <c r="F199" s="379"/>
      <c r="G199" s="379"/>
      <c r="H199" s="379"/>
      <c r="I199" s="379"/>
      <c r="J199" s="379"/>
      <c r="K199" s="379"/>
      <c r="L199" s="379"/>
      <c r="M199" s="379"/>
      <c r="N199" s="379"/>
      <c r="O199" s="379"/>
      <c r="P199" s="379"/>
      <c r="Q199" s="379"/>
      <c r="R199" s="379"/>
      <c r="S199" s="379"/>
      <c r="T199" s="379"/>
      <c r="U199" s="379"/>
      <c r="V199" s="379"/>
      <c r="W199" s="379"/>
      <c r="X199" s="379"/>
      <c r="Y199" s="379"/>
      <c r="Z199" s="379"/>
      <c r="AA199" s="379"/>
      <c r="AB199" s="379"/>
      <c r="AC199" s="379"/>
      <c r="AD199" s="379"/>
      <c r="AE199" s="379"/>
      <c r="AF199" s="379"/>
      <c r="AG199" s="379"/>
      <c r="AH199" s="379"/>
      <c r="AI199" s="379"/>
      <c r="AK199" s="379"/>
    </row>
    <row r="200" customFormat="false" ht="14.25" hidden="false" customHeight="false" outlineLevel="0" collapsed="false">
      <c r="A200" s="379"/>
      <c r="B200" s="379"/>
      <c r="C200" s="379"/>
      <c r="D200" s="379"/>
      <c r="E200" s="379"/>
      <c r="F200" s="379"/>
      <c r="G200" s="379"/>
      <c r="H200" s="379"/>
      <c r="I200" s="379"/>
      <c r="J200" s="379"/>
      <c r="K200" s="379"/>
      <c r="L200" s="379"/>
      <c r="M200" s="379"/>
      <c r="N200" s="379"/>
      <c r="O200" s="379"/>
      <c r="P200" s="379"/>
      <c r="Q200" s="379"/>
      <c r="R200" s="379"/>
      <c r="S200" s="379"/>
      <c r="T200" s="379"/>
      <c r="U200" s="379"/>
      <c r="V200" s="379"/>
      <c r="W200" s="379"/>
      <c r="X200" s="379"/>
      <c r="Y200" s="379"/>
      <c r="Z200" s="379"/>
      <c r="AA200" s="379"/>
      <c r="AB200" s="379"/>
      <c r="AC200" s="379"/>
      <c r="AD200" s="379"/>
      <c r="AE200" s="379"/>
      <c r="AF200" s="379"/>
      <c r="AG200" s="379"/>
      <c r="AH200" s="379"/>
      <c r="AI200" s="379"/>
      <c r="AK200" s="379"/>
    </row>
    <row r="201" customFormat="false" ht="14.25" hidden="false" customHeight="false" outlineLevel="0" collapsed="false">
      <c r="A201" s="379"/>
      <c r="B201" s="379"/>
      <c r="C201" s="379"/>
      <c r="D201" s="379"/>
      <c r="E201" s="379"/>
      <c r="F201" s="379"/>
      <c r="G201" s="379"/>
      <c r="H201" s="379"/>
      <c r="I201" s="379"/>
      <c r="J201" s="379"/>
      <c r="K201" s="379"/>
      <c r="L201" s="379"/>
      <c r="M201" s="379"/>
      <c r="N201" s="379"/>
      <c r="O201" s="379"/>
      <c r="P201" s="379"/>
      <c r="Q201" s="379"/>
      <c r="R201" s="379"/>
      <c r="S201" s="379"/>
      <c r="T201" s="379"/>
      <c r="U201" s="379"/>
      <c r="V201" s="379"/>
      <c r="W201" s="379"/>
      <c r="X201" s="379"/>
      <c r="Y201" s="379"/>
      <c r="Z201" s="379"/>
      <c r="AA201" s="379"/>
      <c r="AB201" s="379"/>
      <c r="AC201" s="379"/>
      <c r="AD201" s="379"/>
      <c r="AE201" s="379"/>
      <c r="AF201" s="379"/>
      <c r="AG201" s="379"/>
      <c r="AH201" s="379"/>
      <c r="AI201" s="379"/>
      <c r="AK201" s="379"/>
    </row>
    <row r="202" customFormat="false" ht="14.25" hidden="false" customHeight="false" outlineLevel="0" collapsed="false">
      <c r="A202" s="379"/>
      <c r="B202" s="379"/>
      <c r="C202" s="379"/>
      <c r="D202" s="379"/>
      <c r="E202" s="379"/>
      <c r="F202" s="379"/>
      <c r="G202" s="379"/>
      <c r="H202" s="379"/>
      <c r="I202" s="379"/>
      <c r="J202" s="379"/>
      <c r="K202" s="379"/>
      <c r="L202" s="379"/>
      <c r="M202" s="379"/>
      <c r="N202" s="379"/>
      <c r="O202" s="379"/>
      <c r="P202" s="379"/>
      <c r="Q202" s="379"/>
      <c r="R202" s="379"/>
      <c r="S202" s="379"/>
      <c r="T202" s="379"/>
      <c r="U202" s="379"/>
      <c r="V202" s="379"/>
      <c r="W202" s="379"/>
      <c r="X202" s="379"/>
      <c r="Y202" s="379"/>
      <c r="Z202" s="379"/>
      <c r="AA202" s="379"/>
      <c r="AB202" s="379"/>
      <c r="AC202" s="379"/>
      <c r="AD202" s="379"/>
      <c r="AE202" s="379"/>
      <c r="AF202" s="379"/>
      <c r="AG202" s="379"/>
      <c r="AH202" s="379"/>
      <c r="AI202" s="379"/>
      <c r="AK202" s="379"/>
    </row>
    <row r="203" customFormat="false" ht="14.25" hidden="false" customHeight="false" outlineLevel="0" collapsed="false">
      <c r="A203" s="379"/>
      <c r="B203" s="379"/>
      <c r="C203" s="379"/>
      <c r="D203" s="379"/>
      <c r="E203" s="379"/>
      <c r="F203" s="379"/>
      <c r="G203" s="379"/>
      <c r="H203" s="379"/>
      <c r="I203" s="379"/>
      <c r="J203" s="379"/>
      <c r="K203" s="379"/>
      <c r="L203" s="379"/>
      <c r="M203" s="379"/>
      <c r="N203" s="379"/>
      <c r="O203" s="379"/>
      <c r="P203" s="379"/>
      <c r="Q203" s="379"/>
      <c r="R203" s="379"/>
      <c r="S203" s="379"/>
      <c r="T203" s="379"/>
      <c r="U203" s="379"/>
      <c r="V203" s="379"/>
      <c r="W203" s="379"/>
      <c r="X203" s="379"/>
      <c r="Y203" s="379"/>
      <c r="Z203" s="379"/>
      <c r="AA203" s="379"/>
      <c r="AB203" s="379"/>
      <c r="AC203" s="379"/>
      <c r="AD203" s="379"/>
      <c r="AE203" s="379"/>
      <c r="AF203" s="379"/>
      <c r="AG203" s="379"/>
      <c r="AH203" s="379"/>
      <c r="AI203" s="379"/>
      <c r="AK203" s="379"/>
    </row>
    <row r="204" customFormat="false" ht="14.25" hidden="false" customHeight="false" outlineLevel="0" collapsed="false">
      <c r="A204" s="379"/>
      <c r="B204" s="379"/>
      <c r="C204" s="379"/>
      <c r="D204" s="379"/>
      <c r="E204" s="379"/>
      <c r="F204" s="379"/>
      <c r="G204" s="379"/>
      <c r="H204" s="379"/>
      <c r="I204" s="379"/>
      <c r="J204" s="379"/>
      <c r="K204" s="379"/>
      <c r="L204" s="379"/>
      <c r="M204" s="379"/>
      <c r="N204" s="379"/>
      <c r="O204" s="379"/>
      <c r="P204" s="379"/>
      <c r="Q204" s="379"/>
      <c r="R204" s="379"/>
      <c r="S204" s="379"/>
      <c r="T204" s="379"/>
      <c r="U204" s="379"/>
      <c r="V204" s="379"/>
      <c r="W204" s="379"/>
      <c r="X204" s="379"/>
      <c r="Y204" s="379"/>
      <c r="Z204" s="379"/>
      <c r="AA204" s="379"/>
      <c r="AB204" s="379"/>
      <c r="AC204" s="379"/>
      <c r="AD204" s="379"/>
      <c r="AE204" s="379"/>
      <c r="AF204" s="379"/>
      <c r="AG204" s="379"/>
      <c r="AH204" s="379"/>
      <c r="AI204" s="379"/>
      <c r="AK204" s="379"/>
    </row>
    <row r="205" customFormat="false" ht="14.25" hidden="false" customHeight="false" outlineLevel="0" collapsed="false">
      <c r="A205" s="379"/>
      <c r="B205" s="379"/>
      <c r="C205" s="379"/>
      <c r="D205" s="379"/>
      <c r="E205" s="379"/>
      <c r="F205" s="379"/>
      <c r="G205" s="379"/>
      <c r="H205" s="379"/>
      <c r="I205" s="379"/>
      <c r="J205" s="379"/>
      <c r="K205" s="379"/>
      <c r="L205" s="379"/>
      <c r="M205" s="379"/>
      <c r="N205" s="379"/>
      <c r="O205" s="379"/>
      <c r="P205" s="379"/>
      <c r="Q205" s="379"/>
      <c r="R205" s="379"/>
      <c r="S205" s="379"/>
      <c r="T205" s="379"/>
      <c r="U205" s="379"/>
      <c r="V205" s="379"/>
      <c r="W205" s="379"/>
      <c r="X205" s="379"/>
      <c r="Y205" s="379"/>
      <c r="Z205" s="379"/>
      <c r="AA205" s="379"/>
      <c r="AB205" s="379"/>
      <c r="AC205" s="379"/>
      <c r="AD205" s="379"/>
      <c r="AE205" s="379"/>
      <c r="AF205" s="379"/>
      <c r="AG205" s="379"/>
      <c r="AH205" s="379"/>
      <c r="AI205" s="379"/>
      <c r="AK205" s="379"/>
    </row>
    <row r="206" customFormat="false" ht="14.25" hidden="false" customHeight="false" outlineLevel="0" collapsed="false">
      <c r="A206" s="379"/>
      <c r="B206" s="379"/>
      <c r="C206" s="379"/>
      <c r="D206" s="379"/>
      <c r="E206" s="379"/>
      <c r="F206" s="379"/>
      <c r="G206" s="379"/>
      <c r="H206" s="379"/>
      <c r="I206" s="379"/>
      <c r="J206" s="379"/>
      <c r="K206" s="379"/>
      <c r="L206" s="379"/>
      <c r="M206" s="379"/>
      <c r="N206" s="379"/>
      <c r="O206" s="379"/>
      <c r="P206" s="379"/>
      <c r="Q206" s="379"/>
      <c r="R206" s="379"/>
      <c r="S206" s="379"/>
      <c r="T206" s="379"/>
      <c r="U206" s="379"/>
      <c r="V206" s="379"/>
      <c r="W206" s="379"/>
      <c r="X206" s="379"/>
      <c r="Y206" s="379"/>
      <c r="Z206" s="379"/>
      <c r="AA206" s="379"/>
      <c r="AB206" s="379"/>
      <c r="AC206" s="379"/>
      <c r="AD206" s="379"/>
      <c r="AE206" s="379"/>
      <c r="AF206" s="379"/>
      <c r="AG206" s="379"/>
      <c r="AH206" s="379"/>
      <c r="AI206" s="379"/>
      <c r="AK206" s="379"/>
    </row>
    <row r="207" customFormat="false" ht="14.25" hidden="false" customHeight="false" outlineLevel="0" collapsed="false">
      <c r="A207" s="379"/>
      <c r="B207" s="379"/>
      <c r="C207" s="379"/>
      <c r="D207" s="379"/>
      <c r="E207" s="379"/>
      <c r="F207" s="379"/>
      <c r="G207" s="379"/>
      <c r="H207" s="379"/>
      <c r="I207" s="379"/>
      <c r="J207" s="379"/>
      <c r="K207" s="379"/>
      <c r="L207" s="379"/>
      <c r="M207" s="379"/>
      <c r="N207" s="379"/>
      <c r="O207" s="379"/>
      <c r="P207" s="379"/>
      <c r="Q207" s="379"/>
      <c r="R207" s="379"/>
      <c r="S207" s="379"/>
      <c r="T207" s="379"/>
      <c r="U207" s="379"/>
      <c r="V207" s="379"/>
      <c r="W207" s="379"/>
      <c r="X207" s="379"/>
      <c r="Y207" s="379"/>
      <c r="Z207" s="379"/>
      <c r="AA207" s="379"/>
      <c r="AB207" s="379"/>
      <c r="AC207" s="379"/>
      <c r="AD207" s="379"/>
      <c r="AE207" s="379"/>
      <c r="AF207" s="379"/>
      <c r="AG207" s="379"/>
      <c r="AH207" s="379"/>
      <c r="AI207" s="379"/>
      <c r="AK207" s="379"/>
    </row>
    <row r="208" customFormat="false" ht="14.25" hidden="false" customHeight="false" outlineLevel="0" collapsed="false">
      <c r="A208" s="379"/>
      <c r="B208" s="379"/>
      <c r="C208" s="379"/>
      <c r="D208" s="379"/>
      <c r="E208" s="379"/>
      <c r="F208" s="379"/>
      <c r="G208" s="379"/>
      <c r="H208" s="379"/>
      <c r="I208" s="379"/>
      <c r="J208" s="379"/>
      <c r="K208" s="379"/>
      <c r="L208" s="379"/>
      <c r="M208" s="379"/>
      <c r="N208" s="379"/>
      <c r="O208" s="379"/>
      <c r="P208" s="379"/>
      <c r="Q208" s="379"/>
      <c r="R208" s="379"/>
      <c r="S208" s="379"/>
      <c r="T208" s="379"/>
      <c r="U208" s="379"/>
      <c r="V208" s="379"/>
      <c r="W208" s="379"/>
      <c r="X208" s="379"/>
      <c r="Y208" s="379"/>
      <c r="Z208" s="379"/>
      <c r="AA208" s="379"/>
      <c r="AB208" s="379"/>
      <c r="AC208" s="379"/>
      <c r="AD208" s="379"/>
      <c r="AE208" s="379"/>
      <c r="AF208" s="379"/>
      <c r="AG208" s="379"/>
      <c r="AH208" s="379"/>
      <c r="AI208" s="379"/>
      <c r="AK208" s="379"/>
    </row>
    <row r="209" customFormat="false" ht="14.25" hidden="false" customHeight="false" outlineLevel="0" collapsed="false">
      <c r="A209" s="379"/>
      <c r="B209" s="379"/>
      <c r="C209" s="379"/>
      <c r="D209" s="379"/>
      <c r="E209" s="379"/>
      <c r="F209" s="379"/>
      <c r="G209" s="379"/>
      <c r="H209" s="379"/>
      <c r="I209" s="379"/>
      <c r="J209" s="379"/>
      <c r="K209" s="379"/>
      <c r="L209" s="379"/>
      <c r="M209" s="379"/>
      <c r="N209" s="379"/>
      <c r="O209" s="379"/>
      <c r="P209" s="379"/>
      <c r="Q209" s="379"/>
      <c r="R209" s="379"/>
      <c r="S209" s="379"/>
      <c r="T209" s="379"/>
      <c r="U209" s="379"/>
      <c r="V209" s="379"/>
      <c r="W209" s="379"/>
      <c r="X209" s="379"/>
      <c r="Y209" s="379"/>
      <c r="Z209" s="379"/>
      <c r="AA209" s="379"/>
      <c r="AB209" s="379"/>
      <c r="AC209" s="379"/>
      <c r="AD209" s="379"/>
      <c r="AE209" s="379"/>
      <c r="AF209" s="379"/>
      <c r="AG209" s="379"/>
      <c r="AH209" s="379"/>
      <c r="AI209" s="379"/>
      <c r="AK209" s="379"/>
    </row>
    <row r="210" customFormat="false" ht="14.25" hidden="false" customHeight="false" outlineLevel="0" collapsed="false">
      <c r="A210" s="379"/>
      <c r="B210" s="379"/>
      <c r="C210" s="379"/>
      <c r="D210" s="379"/>
      <c r="E210" s="379"/>
      <c r="F210" s="379"/>
      <c r="G210" s="379"/>
      <c r="H210" s="379"/>
      <c r="I210" s="379"/>
      <c r="J210" s="379"/>
      <c r="K210" s="379"/>
      <c r="L210" s="379"/>
      <c r="M210" s="379"/>
      <c r="N210" s="379"/>
      <c r="O210" s="379"/>
      <c r="P210" s="379"/>
      <c r="Q210" s="379"/>
      <c r="R210" s="379"/>
      <c r="S210" s="379"/>
      <c r="T210" s="379"/>
      <c r="U210" s="379"/>
      <c r="V210" s="379"/>
      <c r="W210" s="379"/>
      <c r="X210" s="379"/>
      <c r="Y210" s="379"/>
      <c r="Z210" s="379"/>
      <c r="AA210" s="379"/>
      <c r="AB210" s="379"/>
      <c r="AC210" s="379"/>
      <c r="AD210" s="379"/>
      <c r="AE210" s="379"/>
      <c r="AF210" s="379"/>
      <c r="AG210" s="379"/>
      <c r="AH210" s="379"/>
      <c r="AI210" s="379"/>
      <c r="AK210" s="379"/>
    </row>
    <row r="211" customFormat="false" ht="14.25" hidden="false" customHeight="false" outlineLevel="0" collapsed="false">
      <c r="A211" s="379"/>
      <c r="B211" s="379"/>
      <c r="C211" s="379"/>
      <c r="D211" s="379"/>
      <c r="E211" s="379"/>
      <c r="F211" s="379"/>
      <c r="G211" s="379"/>
      <c r="H211" s="379"/>
      <c r="I211" s="379"/>
      <c r="J211" s="379"/>
      <c r="K211" s="379"/>
      <c r="L211" s="379"/>
      <c r="M211" s="379"/>
      <c r="N211" s="379"/>
      <c r="O211" s="379"/>
      <c r="P211" s="379"/>
      <c r="Q211" s="379"/>
      <c r="R211" s="379"/>
      <c r="S211" s="379"/>
      <c r="T211" s="379"/>
      <c r="U211" s="379"/>
      <c r="V211" s="379"/>
      <c r="W211" s="379"/>
      <c r="X211" s="379"/>
      <c r="Y211" s="379"/>
      <c r="Z211" s="379"/>
      <c r="AA211" s="379"/>
      <c r="AB211" s="379"/>
      <c r="AC211" s="379"/>
      <c r="AD211" s="379"/>
      <c r="AE211" s="379"/>
      <c r="AF211" s="379"/>
      <c r="AG211" s="379"/>
      <c r="AH211" s="379"/>
      <c r="AI211" s="379"/>
      <c r="AK211" s="379"/>
    </row>
    <row r="212" customFormat="false" ht="14.25" hidden="false" customHeight="false" outlineLevel="0" collapsed="false">
      <c r="A212" s="379"/>
      <c r="B212" s="379"/>
      <c r="C212" s="379"/>
      <c r="D212" s="379"/>
      <c r="E212" s="379"/>
      <c r="F212" s="379"/>
      <c r="G212" s="379"/>
      <c r="H212" s="379"/>
      <c r="I212" s="379"/>
      <c r="J212" s="379"/>
      <c r="K212" s="379"/>
      <c r="L212" s="379"/>
      <c r="M212" s="379"/>
      <c r="N212" s="379"/>
      <c r="O212" s="379"/>
      <c r="P212" s="379"/>
      <c r="Q212" s="379"/>
      <c r="R212" s="379"/>
      <c r="S212" s="379"/>
      <c r="T212" s="379"/>
      <c r="U212" s="379"/>
      <c r="V212" s="379"/>
      <c r="W212" s="379"/>
      <c r="X212" s="379"/>
      <c r="Y212" s="379"/>
      <c r="Z212" s="379"/>
      <c r="AA212" s="379"/>
      <c r="AB212" s="379"/>
      <c r="AC212" s="379"/>
      <c r="AD212" s="379"/>
      <c r="AE212" s="379"/>
      <c r="AF212" s="379"/>
      <c r="AG212" s="379"/>
      <c r="AH212" s="379"/>
      <c r="AI212" s="379"/>
      <c r="AK212" s="379"/>
    </row>
    <row r="213" customFormat="false" ht="14.25" hidden="false" customHeight="false" outlineLevel="0" collapsed="false">
      <c r="A213" s="379"/>
      <c r="B213" s="379"/>
      <c r="C213" s="379"/>
      <c r="D213" s="379"/>
      <c r="E213" s="379"/>
      <c r="F213" s="379"/>
      <c r="G213" s="379"/>
      <c r="H213" s="379"/>
      <c r="I213" s="379"/>
      <c r="J213" s="379"/>
      <c r="K213" s="379"/>
      <c r="L213" s="379"/>
      <c r="M213" s="379"/>
      <c r="N213" s="379"/>
      <c r="O213" s="379"/>
      <c r="P213" s="379"/>
      <c r="Q213" s="379"/>
      <c r="R213" s="379"/>
      <c r="S213" s="379"/>
      <c r="T213" s="379"/>
      <c r="U213" s="379"/>
      <c r="V213" s="379"/>
      <c r="W213" s="379"/>
      <c r="X213" s="379"/>
      <c r="Y213" s="379"/>
      <c r="Z213" s="379"/>
      <c r="AA213" s="379"/>
      <c r="AB213" s="379"/>
      <c r="AC213" s="379"/>
      <c r="AD213" s="379"/>
      <c r="AE213" s="379"/>
      <c r="AF213" s="379"/>
      <c r="AG213" s="379"/>
      <c r="AH213" s="379"/>
      <c r="AI213" s="379"/>
      <c r="AK213" s="379"/>
    </row>
    <row r="214" customFormat="false" ht="14.25" hidden="false" customHeight="false" outlineLevel="0" collapsed="false">
      <c r="A214" s="379"/>
      <c r="B214" s="379"/>
      <c r="C214" s="379"/>
      <c r="D214" s="379"/>
      <c r="E214" s="379"/>
      <c r="F214" s="379"/>
      <c r="G214" s="379"/>
      <c r="H214" s="379"/>
      <c r="I214" s="379"/>
      <c r="J214" s="379"/>
      <c r="K214" s="379"/>
      <c r="L214" s="379"/>
      <c r="M214" s="379"/>
      <c r="N214" s="379"/>
      <c r="O214" s="379"/>
      <c r="P214" s="379"/>
      <c r="Q214" s="379"/>
      <c r="R214" s="379"/>
      <c r="S214" s="379"/>
      <c r="T214" s="379"/>
      <c r="U214" s="379"/>
      <c r="V214" s="379"/>
      <c r="W214" s="379"/>
      <c r="X214" s="379"/>
      <c r="Y214" s="379"/>
      <c r="Z214" s="379"/>
      <c r="AA214" s="379"/>
      <c r="AB214" s="379"/>
      <c r="AC214" s="379"/>
      <c r="AD214" s="379"/>
      <c r="AE214" s="379"/>
      <c r="AF214" s="379"/>
      <c r="AG214" s="379"/>
      <c r="AH214" s="379"/>
      <c r="AI214" s="379"/>
      <c r="AK214" s="379"/>
    </row>
    <row r="215" customFormat="false" ht="14.25" hidden="false" customHeight="false" outlineLevel="0" collapsed="false">
      <c r="A215" s="379"/>
      <c r="B215" s="379"/>
      <c r="C215" s="379"/>
      <c r="D215" s="379"/>
      <c r="E215" s="379"/>
      <c r="F215" s="379"/>
      <c r="G215" s="379"/>
      <c r="H215" s="379"/>
      <c r="I215" s="379"/>
      <c r="J215" s="379"/>
      <c r="K215" s="379"/>
      <c r="L215" s="379"/>
      <c r="M215" s="379"/>
      <c r="N215" s="379"/>
      <c r="O215" s="379"/>
      <c r="P215" s="379"/>
      <c r="Q215" s="379"/>
      <c r="R215" s="379"/>
      <c r="S215" s="379"/>
      <c r="T215" s="379"/>
      <c r="U215" s="379"/>
      <c r="V215" s="379"/>
      <c r="W215" s="379"/>
      <c r="X215" s="379"/>
      <c r="Y215" s="379"/>
      <c r="Z215" s="379"/>
      <c r="AA215" s="379"/>
      <c r="AB215" s="379"/>
      <c r="AC215" s="379"/>
      <c r="AD215" s="379"/>
      <c r="AE215" s="379"/>
      <c r="AF215" s="379"/>
      <c r="AG215" s="379"/>
      <c r="AH215" s="379"/>
      <c r="AI215" s="379"/>
      <c r="AK215" s="379"/>
    </row>
    <row r="216" customFormat="false" ht="14.25" hidden="false" customHeight="false" outlineLevel="0" collapsed="false">
      <c r="A216" s="379"/>
      <c r="B216" s="379"/>
      <c r="C216" s="379"/>
      <c r="D216" s="379"/>
      <c r="E216" s="379"/>
      <c r="F216" s="379"/>
      <c r="G216" s="379"/>
      <c r="H216" s="379"/>
      <c r="I216" s="379"/>
      <c r="J216" s="379"/>
      <c r="K216" s="379"/>
      <c r="L216" s="379"/>
      <c r="M216" s="379"/>
      <c r="N216" s="379"/>
      <c r="O216" s="379"/>
      <c r="P216" s="379"/>
      <c r="Q216" s="379"/>
      <c r="R216" s="379"/>
      <c r="S216" s="379"/>
      <c r="T216" s="379"/>
      <c r="U216" s="379"/>
      <c r="V216" s="379"/>
      <c r="W216" s="379"/>
      <c r="X216" s="379"/>
      <c r="Y216" s="379"/>
      <c r="Z216" s="379"/>
      <c r="AA216" s="379"/>
      <c r="AB216" s="379"/>
      <c r="AC216" s="379"/>
      <c r="AD216" s="379"/>
      <c r="AE216" s="379"/>
      <c r="AF216" s="379"/>
      <c r="AG216" s="379"/>
      <c r="AH216" s="379"/>
      <c r="AI216" s="379"/>
      <c r="AK216" s="379"/>
    </row>
    <row r="217" customFormat="false" ht="14.25" hidden="false" customHeight="false" outlineLevel="0" collapsed="false">
      <c r="A217" s="379"/>
      <c r="B217" s="379"/>
      <c r="C217" s="379"/>
      <c r="D217" s="379"/>
      <c r="E217" s="379"/>
      <c r="F217" s="379"/>
      <c r="G217" s="379"/>
      <c r="H217" s="379"/>
      <c r="I217" s="379"/>
      <c r="J217" s="379"/>
      <c r="K217" s="379"/>
      <c r="L217" s="379"/>
      <c r="M217" s="379"/>
      <c r="N217" s="379"/>
      <c r="O217" s="379"/>
      <c r="P217" s="379"/>
      <c r="Q217" s="379"/>
      <c r="R217" s="379"/>
      <c r="S217" s="379"/>
      <c r="T217" s="379"/>
      <c r="U217" s="379"/>
      <c r="V217" s="379"/>
      <c r="W217" s="379"/>
      <c r="X217" s="379"/>
      <c r="Y217" s="379"/>
      <c r="Z217" s="379"/>
      <c r="AA217" s="379"/>
      <c r="AB217" s="379"/>
      <c r="AC217" s="379"/>
      <c r="AD217" s="379"/>
      <c r="AE217" s="379"/>
      <c r="AF217" s="379"/>
      <c r="AG217" s="379"/>
      <c r="AH217" s="379"/>
      <c r="AI217" s="379"/>
      <c r="AK217" s="379"/>
    </row>
    <row r="218" customFormat="false" ht="14.25" hidden="false" customHeight="false" outlineLevel="0" collapsed="false">
      <c r="A218" s="379"/>
      <c r="B218" s="379"/>
      <c r="C218" s="379"/>
      <c r="D218" s="379"/>
      <c r="E218" s="379"/>
      <c r="F218" s="379"/>
      <c r="G218" s="379"/>
      <c r="H218" s="379"/>
      <c r="I218" s="379"/>
      <c r="J218" s="379"/>
      <c r="K218" s="379"/>
      <c r="L218" s="379"/>
      <c r="M218" s="379"/>
      <c r="N218" s="379"/>
      <c r="O218" s="379"/>
      <c r="P218" s="379"/>
      <c r="Q218" s="379"/>
      <c r="R218" s="379"/>
      <c r="S218" s="379"/>
      <c r="T218" s="379"/>
      <c r="U218" s="379"/>
      <c r="V218" s="379"/>
      <c r="W218" s="379"/>
      <c r="X218" s="379"/>
      <c r="Y218" s="379"/>
      <c r="Z218" s="379"/>
      <c r="AA218" s="379"/>
      <c r="AB218" s="379"/>
      <c r="AC218" s="379"/>
      <c r="AD218" s="379"/>
      <c r="AE218" s="379"/>
      <c r="AF218" s="379"/>
      <c r="AG218" s="379"/>
      <c r="AH218" s="379"/>
      <c r="AI218" s="379"/>
      <c r="AK218" s="379"/>
    </row>
    <row r="219" customFormat="false" ht="14.25" hidden="false" customHeight="false" outlineLevel="0" collapsed="false">
      <c r="A219" s="379"/>
      <c r="B219" s="379"/>
      <c r="C219" s="379"/>
      <c r="D219" s="379"/>
      <c r="E219" s="379"/>
      <c r="F219" s="379"/>
      <c r="G219" s="379"/>
      <c r="H219" s="379"/>
      <c r="I219" s="379"/>
      <c r="J219" s="379"/>
      <c r="K219" s="379"/>
      <c r="L219" s="379"/>
      <c r="M219" s="379"/>
      <c r="N219" s="379"/>
      <c r="O219" s="379"/>
      <c r="P219" s="379"/>
      <c r="Q219" s="379"/>
      <c r="R219" s="379"/>
      <c r="S219" s="379"/>
      <c r="T219" s="379"/>
      <c r="U219" s="379"/>
      <c r="V219" s="379"/>
      <c r="W219" s="379"/>
      <c r="X219" s="379"/>
      <c r="Y219" s="379"/>
      <c r="Z219" s="379"/>
      <c r="AA219" s="379"/>
      <c r="AB219" s="379"/>
      <c r="AC219" s="379"/>
      <c r="AD219" s="379"/>
      <c r="AE219" s="379"/>
      <c r="AF219" s="379"/>
      <c r="AG219" s="379"/>
      <c r="AH219" s="379"/>
      <c r="AI219" s="379"/>
      <c r="AK219" s="379"/>
    </row>
    <row r="220" customFormat="false" ht="14.25" hidden="false" customHeight="false" outlineLevel="0" collapsed="false">
      <c r="A220" s="379"/>
      <c r="B220" s="379"/>
      <c r="C220" s="379"/>
      <c r="D220" s="379"/>
      <c r="E220" s="379"/>
      <c r="F220" s="379"/>
      <c r="G220" s="379"/>
      <c r="H220" s="379"/>
      <c r="I220" s="379"/>
      <c r="J220" s="379"/>
      <c r="K220" s="379"/>
      <c r="L220" s="379"/>
      <c r="M220" s="379"/>
      <c r="N220" s="379"/>
      <c r="O220" s="379"/>
      <c r="P220" s="379"/>
      <c r="Q220" s="379"/>
      <c r="R220" s="379"/>
      <c r="S220" s="379"/>
      <c r="T220" s="379"/>
      <c r="U220" s="379"/>
      <c r="V220" s="379"/>
      <c r="W220" s="379"/>
      <c r="X220" s="379"/>
      <c r="Y220" s="379"/>
      <c r="Z220" s="379"/>
      <c r="AA220" s="379"/>
      <c r="AB220" s="379"/>
      <c r="AC220" s="379"/>
      <c r="AD220" s="379"/>
      <c r="AE220" s="379"/>
      <c r="AF220" s="379"/>
      <c r="AG220" s="379"/>
      <c r="AH220" s="379"/>
      <c r="AI220" s="379"/>
      <c r="AK220" s="379"/>
    </row>
    <row r="221" customFormat="false" ht="14.25" hidden="false" customHeight="false" outlineLevel="0" collapsed="false">
      <c r="A221" s="379"/>
      <c r="B221" s="379"/>
      <c r="C221" s="379"/>
      <c r="D221" s="379"/>
      <c r="E221" s="379"/>
      <c r="F221" s="379"/>
      <c r="G221" s="379"/>
      <c r="H221" s="379"/>
      <c r="I221" s="379"/>
      <c r="J221" s="379"/>
      <c r="K221" s="379"/>
      <c r="L221" s="379"/>
      <c r="M221" s="379"/>
      <c r="N221" s="379"/>
      <c r="O221" s="379"/>
      <c r="P221" s="379"/>
      <c r="Q221" s="379"/>
      <c r="R221" s="379"/>
      <c r="S221" s="379"/>
      <c r="T221" s="379"/>
      <c r="U221" s="379"/>
      <c r="V221" s="379"/>
      <c r="W221" s="379"/>
      <c r="X221" s="379"/>
      <c r="Y221" s="379"/>
      <c r="Z221" s="379"/>
      <c r="AA221" s="379"/>
      <c r="AB221" s="379"/>
      <c r="AC221" s="379"/>
      <c r="AD221" s="379"/>
      <c r="AE221" s="379"/>
      <c r="AF221" s="379"/>
      <c r="AG221" s="379"/>
      <c r="AH221" s="379"/>
      <c r="AI221" s="379"/>
      <c r="AK221" s="379"/>
    </row>
    <row r="222" customFormat="false" ht="14.25" hidden="false" customHeight="false" outlineLevel="0" collapsed="false">
      <c r="A222" s="379"/>
      <c r="B222" s="379"/>
      <c r="C222" s="379"/>
      <c r="D222" s="379"/>
      <c r="E222" s="379"/>
      <c r="F222" s="379"/>
      <c r="G222" s="379"/>
      <c r="H222" s="379"/>
      <c r="I222" s="379"/>
      <c r="J222" s="379"/>
      <c r="K222" s="379"/>
      <c r="L222" s="379"/>
      <c r="M222" s="379"/>
      <c r="N222" s="379"/>
      <c r="O222" s="379"/>
      <c r="P222" s="379"/>
      <c r="Q222" s="379"/>
      <c r="R222" s="379"/>
      <c r="S222" s="379"/>
      <c r="T222" s="379"/>
      <c r="U222" s="379"/>
      <c r="V222" s="379"/>
      <c r="W222" s="379"/>
      <c r="X222" s="379"/>
      <c r="Y222" s="379"/>
      <c r="Z222" s="379"/>
      <c r="AA222" s="379"/>
      <c r="AB222" s="379"/>
      <c r="AC222" s="379"/>
      <c r="AD222" s="379"/>
      <c r="AE222" s="379"/>
      <c r="AF222" s="379"/>
      <c r="AG222" s="379"/>
      <c r="AH222" s="379"/>
      <c r="AI222" s="379"/>
      <c r="AK222" s="379"/>
    </row>
    <row r="223" customFormat="false" ht="14.25" hidden="false" customHeight="false" outlineLevel="0" collapsed="false">
      <c r="A223" s="379"/>
      <c r="B223" s="379"/>
      <c r="C223" s="379"/>
      <c r="D223" s="379"/>
      <c r="E223" s="379"/>
      <c r="F223" s="379"/>
      <c r="G223" s="379"/>
      <c r="H223" s="379"/>
      <c r="I223" s="379"/>
      <c r="J223" s="379"/>
      <c r="K223" s="379"/>
      <c r="L223" s="379"/>
      <c r="M223" s="379"/>
      <c r="N223" s="379"/>
      <c r="O223" s="379"/>
      <c r="P223" s="379"/>
      <c r="Q223" s="379"/>
      <c r="R223" s="379"/>
      <c r="S223" s="379"/>
      <c r="T223" s="379"/>
      <c r="U223" s="379"/>
      <c r="V223" s="379"/>
      <c r="W223" s="379"/>
      <c r="X223" s="379"/>
      <c r="Y223" s="379"/>
      <c r="Z223" s="379"/>
      <c r="AA223" s="379"/>
      <c r="AB223" s="379"/>
      <c r="AC223" s="379"/>
      <c r="AD223" s="379"/>
      <c r="AE223" s="379"/>
      <c r="AF223" s="379"/>
      <c r="AG223" s="379"/>
      <c r="AH223" s="379"/>
      <c r="AI223" s="379"/>
      <c r="AK223" s="379"/>
    </row>
    <row r="224" customFormat="false" ht="14.25" hidden="false" customHeight="false" outlineLevel="0" collapsed="false">
      <c r="A224" s="379"/>
      <c r="B224" s="379"/>
      <c r="C224" s="379"/>
      <c r="D224" s="379"/>
      <c r="E224" s="379"/>
      <c r="F224" s="379"/>
      <c r="G224" s="379"/>
      <c r="H224" s="379"/>
      <c r="I224" s="379"/>
      <c r="J224" s="379"/>
      <c r="K224" s="379"/>
      <c r="L224" s="379"/>
      <c r="M224" s="379"/>
      <c r="N224" s="379"/>
      <c r="O224" s="379"/>
      <c r="P224" s="379"/>
      <c r="Q224" s="379"/>
      <c r="R224" s="379"/>
      <c r="S224" s="379"/>
      <c r="T224" s="379"/>
      <c r="U224" s="379"/>
      <c r="V224" s="379"/>
      <c r="W224" s="379"/>
      <c r="X224" s="379"/>
      <c r="Y224" s="379"/>
      <c r="Z224" s="379"/>
      <c r="AA224" s="379"/>
      <c r="AB224" s="379"/>
      <c r="AC224" s="379"/>
      <c r="AD224" s="379"/>
      <c r="AE224" s="379"/>
      <c r="AF224" s="379"/>
      <c r="AG224" s="379"/>
      <c r="AH224" s="379"/>
      <c r="AI224" s="379"/>
      <c r="AK224" s="379"/>
    </row>
    <row r="225" customFormat="false" ht="14.25" hidden="false" customHeight="false" outlineLevel="0" collapsed="false">
      <c r="A225" s="379"/>
      <c r="B225" s="379"/>
      <c r="C225" s="379"/>
      <c r="D225" s="379"/>
      <c r="E225" s="379"/>
      <c r="F225" s="379"/>
      <c r="G225" s="379"/>
      <c r="H225" s="379"/>
      <c r="I225" s="379"/>
      <c r="J225" s="379"/>
      <c r="K225" s="379"/>
      <c r="L225" s="379"/>
      <c r="M225" s="379"/>
      <c r="N225" s="379"/>
      <c r="O225" s="379"/>
      <c r="P225" s="379"/>
      <c r="Q225" s="379"/>
      <c r="R225" s="379"/>
      <c r="S225" s="379"/>
      <c r="T225" s="379"/>
      <c r="U225" s="379"/>
      <c r="V225" s="379"/>
      <c r="W225" s="379"/>
      <c r="X225" s="379"/>
      <c r="Y225" s="379"/>
      <c r="Z225" s="379"/>
      <c r="AA225" s="379"/>
      <c r="AB225" s="379"/>
      <c r="AC225" s="379"/>
      <c r="AD225" s="379"/>
      <c r="AE225" s="379"/>
      <c r="AF225" s="379"/>
      <c r="AG225" s="379"/>
      <c r="AH225" s="379"/>
      <c r="AI225" s="379"/>
      <c r="AK225" s="379"/>
    </row>
    <row r="226" customFormat="false" ht="14.25" hidden="false" customHeight="false" outlineLevel="0" collapsed="false">
      <c r="A226" s="379"/>
      <c r="B226" s="379"/>
      <c r="C226" s="379"/>
      <c r="D226" s="379"/>
      <c r="E226" s="379"/>
      <c r="F226" s="379"/>
      <c r="G226" s="379"/>
      <c r="H226" s="379"/>
      <c r="I226" s="379"/>
      <c r="J226" s="379"/>
      <c r="K226" s="379"/>
      <c r="L226" s="379"/>
      <c r="M226" s="379"/>
      <c r="N226" s="379"/>
      <c r="O226" s="379"/>
      <c r="P226" s="379"/>
      <c r="Q226" s="379"/>
      <c r="R226" s="379"/>
      <c r="S226" s="379"/>
      <c r="T226" s="379"/>
      <c r="U226" s="379"/>
      <c r="V226" s="379"/>
      <c r="W226" s="379"/>
      <c r="X226" s="379"/>
      <c r="Y226" s="379"/>
      <c r="Z226" s="379"/>
      <c r="AA226" s="379"/>
      <c r="AB226" s="379"/>
      <c r="AC226" s="379"/>
      <c r="AD226" s="379"/>
      <c r="AE226" s="379"/>
      <c r="AF226" s="379"/>
      <c r="AG226" s="379"/>
      <c r="AH226" s="379"/>
      <c r="AI226" s="379"/>
      <c r="AK226" s="379"/>
    </row>
    <row r="227" customFormat="false" ht="14.25" hidden="false" customHeight="false" outlineLevel="0" collapsed="false">
      <c r="A227" s="379"/>
      <c r="B227" s="379"/>
      <c r="C227" s="379"/>
      <c r="D227" s="379"/>
      <c r="E227" s="379"/>
      <c r="F227" s="379"/>
      <c r="G227" s="379"/>
      <c r="H227" s="379"/>
      <c r="I227" s="379"/>
      <c r="J227" s="379"/>
      <c r="K227" s="379"/>
      <c r="L227" s="379"/>
      <c r="M227" s="379"/>
      <c r="N227" s="379"/>
      <c r="O227" s="379"/>
      <c r="P227" s="379"/>
      <c r="Q227" s="379"/>
      <c r="R227" s="379"/>
      <c r="S227" s="379"/>
      <c r="T227" s="379"/>
      <c r="U227" s="379"/>
      <c r="V227" s="379"/>
      <c r="W227" s="379"/>
      <c r="X227" s="379"/>
      <c r="Y227" s="379"/>
      <c r="Z227" s="379"/>
      <c r="AA227" s="379"/>
      <c r="AB227" s="379"/>
      <c r="AC227" s="379"/>
      <c r="AD227" s="379"/>
      <c r="AE227" s="379"/>
      <c r="AF227" s="379"/>
      <c r="AG227" s="379"/>
      <c r="AH227" s="379"/>
      <c r="AI227" s="379"/>
      <c r="AK227" s="379"/>
    </row>
    <row r="228" customFormat="false" ht="14.25" hidden="false" customHeight="false" outlineLevel="0" collapsed="false">
      <c r="A228" s="379"/>
      <c r="B228" s="379"/>
      <c r="C228" s="379"/>
      <c r="D228" s="379"/>
      <c r="E228" s="379"/>
      <c r="F228" s="379"/>
      <c r="G228" s="379"/>
      <c r="H228" s="379"/>
      <c r="I228" s="379"/>
      <c r="J228" s="379"/>
      <c r="K228" s="379"/>
      <c r="L228" s="379"/>
      <c r="M228" s="379"/>
      <c r="N228" s="379"/>
      <c r="O228" s="379"/>
      <c r="P228" s="379"/>
      <c r="Q228" s="379"/>
      <c r="R228" s="379"/>
      <c r="S228" s="379"/>
      <c r="T228" s="379"/>
      <c r="U228" s="379"/>
      <c r="V228" s="379"/>
      <c r="W228" s="379"/>
      <c r="X228" s="379"/>
      <c r="Y228" s="379"/>
      <c r="Z228" s="379"/>
      <c r="AA228" s="379"/>
      <c r="AB228" s="379"/>
      <c r="AC228" s="379"/>
      <c r="AD228" s="379"/>
      <c r="AE228" s="379"/>
      <c r="AF228" s="379"/>
      <c r="AG228" s="379"/>
      <c r="AH228" s="379"/>
      <c r="AI228" s="379"/>
      <c r="AK228" s="379"/>
    </row>
    <row r="229" customFormat="false" ht="14.25" hidden="false" customHeight="false" outlineLevel="0" collapsed="false">
      <c r="A229" s="379"/>
      <c r="B229" s="379"/>
      <c r="C229" s="379"/>
      <c r="D229" s="379"/>
      <c r="E229" s="379"/>
      <c r="F229" s="379"/>
      <c r="G229" s="379"/>
      <c r="H229" s="379"/>
      <c r="I229" s="379"/>
      <c r="J229" s="379"/>
      <c r="K229" s="379"/>
      <c r="L229" s="379"/>
      <c r="M229" s="379"/>
      <c r="N229" s="379"/>
      <c r="O229" s="379"/>
      <c r="P229" s="379"/>
      <c r="Q229" s="379"/>
      <c r="R229" s="379"/>
      <c r="S229" s="379"/>
      <c r="T229" s="379"/>
      <c r="U229" s="379"/>
      <c r="V229" s="379"/>
      <c r="W229" s="379"/>
      <c r="X229" s="379"/>
      <c r="Y229" s="379"/>
      <c r="Z229" s="379"/>
      <c r="AA229" s="379"/>
      <c r="AB229" s="379"/>
      <c r="AC229" s="379"/>
      <c r="AD229" s="379"/>
      <c r="AE229" s="379"/>
      <c r="AF229" s="379"/>
      <c r="AG229" s="379"/>
      <c r="AH229" s="379"/>
      <c r="AI229" s="379"/>
      <c r="AK229" s="379"/>
    </row>
    <row r="230" customFormat="false" ht="14.25" hidden="false" customHeight="false" outlineLevel="0" collapsed="false">
      <c r="A230" s="379"/>
      <c r="B230" s="379"/>
      <c r="C230" s="379"/>
      <c r="D230" s="379"/>
      <c r="E230" s="379"/>
      <c r="F230" s="379"/>
      <c r="G230" s="379"/>
      <c r="H230" s="379"/>
      <c r="I230" s="379"/>
      <c r="J230" s="379"/>
      <c r="K230" s="379"/>
      <c r="L230" s="379"/>
      <c r="M230" s="379"/>
      <c r="N230" s="379"/>
      <c r="O230" s="379"/>
      <c r="P230" s="379"/>
      <c r="Q230" s="379"/>
      <c r="R230" s="379"/>
      <c r="S230" s="379"/>
      <c r="T230" s="379"/>
      <c r="U230" s="379"/>
      <c r="V230" s="379"/>
      <c r="W230" s="379"/>
      <c r="X230" s="379"/>
      <c r="Y230" s="379"/>
      <c r="Z230" s="379"/>
      <c r="AA230" s="379"/>
      <c r="AB230" s="379"/>
      <c r="AC230" s="379"/>
      <c r="AD230" s="379"/>
      <c r="AE230" s="379"/>
      <c r="AF230" s="379"/>
      <c r="AG230" s="379"/>
      <c r="AH230" s="379"/>
      <c r="AI230" s="379"/>
      <c r="AK230" s="379"/>
    </row>
    <row r="231" customFormat="false" ht="14.25" hidden="false" customHeight="false" outlineLevel="0" collapsed="false">
      <c r="A231" s="379"/>
      <c r="B231" s="379"/>
      <c r="C231" s="379"/>
      <c r="D231" s="379"/>
      <c r="E231" s="379"/>
      <c r="F231" s="379"/>
      <c r="G231" s="379"/>
      <c r="H231" s="379"/>
      <c r="I231" s="379"/>
      <c r="J231" s="379"/>
      <c r="K231" s="379"/>
      <c r="L231" s="379"/>
      <c r="M231" s="379"/>
      <c r="N231" s="379"/>
      <c r="O231" s="379"/>
      <c r="P231" s="379"/>
      <c r="Q231" s="379"/>
      <c r="R231" s="379"/>
      <c r="S231" s="379"/>
      <c r="T231" s="379"/>
      <c r="U231" s="379"/>
      <c r="V231" s="379"/>
      <c r="W231" s="379"/>
      <c r="X231" s="379"/>
      <c r="Y231" s="379"/>
      <c r="Z231" s="379"/>
      <c r="AA231" s="379"/>
      <c r="AB231" s="379"/>
      <c r="AC231" s="379"/>
      <c r="AD231" s="379"/>
      <c r="AE231" s="379"/>
      <c r="AF231" s="379"/>
      <c r="AG231" s="379"/>
      <c r="AH231" s="379"/>
      <c r="AI231" s="379"/>
      <c r="AK231" s="379"/>
    </row>
    <row r="232" customFormat="false" ht="14.25" hidden="false" customHeight="false" outlineLevel="0" collapsed="false">
      <c r="A232" s="379"/>
      <c r="B232" s="379"/>
      <c r="C232" s="379"/>
      <c r="D232" s="379"/>
      <c r="E232" s="379"/>
      <c r="F232" s="379"/>
      <c r="G232" s="379"/>
      <c r="H232" s="379"/>
      <c r="I232" s="379"/>
      <c r="J232" s="379"/>
      <c r="K232" s="379"/>
      <c r="L232" s="379"/>
      <c r="M232" s="379"/>
      <c r="N232" s="379"/>
      <c r="O232" s="379"/>
      <c r="P232" s="379"/>
      <c r="Q232" s="379"/>
      <c r="R232" s="379"/>
      <c r="S232" s="379"/>
      <c r="T232" s="379"/>
      <c r="U232" s="379"/>
      <c r="V232" s="379"/>
      <c r="W232" s="379"/>
      <c r="X232" s="379"/>
      <c r="Y232" s="379"/>
      <c r="Z232" s="379"/>
      <c r="AA232" s="379"/>
      <c r="AB232" s="379"/>
      <c r="AC232" s="379"/>
      <c r="AD232" s="379"/>
      <c r="AE232" s="379"/>
      <c r="AF232" s="379"/>
      <c r="AG232" s="379"/>
      <c r="AH232" s="379"/>
      <c r="AI232" s="379"/>
      <c r="AK232" s="379"/>
    </row>
    <row r="233" customFormat="false" ht="14.25" hidden="false" customHeight="false" outlineLevel="0" collapsed="false">
      <c r="A233" s="379"/>
      <c r="B233" s="379"/>
      <c r="C233" s="379"/>
      <c r="D233" s="379"/>
      <c r="E233" s="379"/>
      <c r="F233" s="379"/>
      <c r="G233" s="379"/>
      <c r="H233" s="379"/>
      <c r="I233" s="379"/>
      <c r="J233" s="379"/>
      <c r="K233" s="379"/>
      <c r="L233" s="379"/>
      <c r="M233" s="379"/>
      <c r="N233" s="379"/>
      <c r="O233" s="379"/>
      <c r="P233" s="379"/>
      <c r="Q233" s="379"/>
      <c r="R233" s="379"/>
      <c r="S233" s="379"/>
      <c r="T233" s="379"/>
      <c r="U233" s="379"/>
      <c r="V233" s="379"/>
      <c r="W233" s="379"/>
      <c r="X233" s="379"/>
      <c r="Y233" s="379"/>
      <c r="Z233" s="379"/>
      <c r="AA233" s="379"/>
      <c r="AB233" s="379"/>
      <c r="AC233" s="379"/>
      <c r="AD233" s="379"/>
      <c r="AE233" s="379"/>
      <c r="AF233" s="379"/>
      <c r="AG233" s="379"/>
      <c r="AH233" s="379"/>
      <c r="AI233" s="379"/>
      <c r="AK233" s="379"/>
    </row>
    <row r="234" customFormat="false" ht="14.25" hidden="false" customHeight="false" outlineLevel="0" collapsed="false">
      <c r="A234" s="379"/>
      <c r="B234" s="379"/>
      <c r="C234" s="379"/>
      <c r="D234" s="379"/>
      <c r="E234" s="379"/>
      <c r="F234" s="379"/>
      <c r="G234" s="379"/>
      <c r="H234" s="379"/>
      <c r="I234" s="379"/>
      <c r="J234" s="379"/>
      <c r="K234" s="379"/>
      <c r="L234" s="379"/>
      <c r="M234" s="379"/>
      <c r="N234" s="379"/>
      <c r="O234" s="379"/>
      <c r="P234" s="379"/>
      <c r="Q234" s="379"/>
      <c r="R234" s="379"/>
      <c r="S234" s="379"/>
      <c r="T234" s="379"/>
      <c r="U234" s="379"/>
      <c r="V234" s="379"/>
      <c r="W234" s="379"/>
      <c r="X234" s="379"/>
      <c r="Y234" s="379"/>
      <c r="Z234" s="379"/>
      <c r="AA234" s="379"/>
      <c r="AB234" s="379"/>
      <c r="AC234" s="379"/>
      <c r="AD234" s="379"/>
      <c r="AE234" s="379"/>
      <c r="AF234" s="379"/>
      <c r="AG234" s="379"/>
      <c r="AH234" s="379"/>
      <c r="AI234" s="379"/>
      <c r="AK234" s="379"/>
    </row>
    <row r="235" customFormat="false" ht="14.25" hidden="false" customHeight="false" outlineLevel="0" collapsed="false">
      <c r="A235" s="379"/>
      <c r="B235" s="379"/>
      <c r="C235" s="379"/>
      <c r="D235" s="379"/>
      <c r="E235" s="379"/>
      <c r="F235" s="379"/>
      <c r="G235" s="379"/>
      <c r="H235" s="379"/>
      <c r="I235" s="379"/>
      <c r="J235" s="379"/>
      <c r="K235" s="379"/>
      <c r="L235" s="379"/>
      <c r="M235" s="379"/>
      <c r="N235" s="379"/>
      <c r="O235" s="379"/>
      <c r="P235" s="379"/>
      <c r="Q235" s="379"/>
      <c r="R235" s="379"/>
      <c r="S235" s="379"/>
      <c r="T235" s="379"/>
      <c r="U235" s="379"/>
      <c r="V235" s="379"/>
      <c r="W235" s="379"/>
      <c r="X235" s="379"/>
      <c r="Y235" s="379"/>
      <c r="Z235" s="379"/>
      <c r="AA235" s="379"/>
      <c r="AB235" s="379"/>
      <c r="AC235" s="379"/>
      <c r="AD235" s="379"/>
      <c r="AE235" s="379"/>
      <c r="AF235" s="379"/>
      <c r="AG235" s="379"/>
      <c r="AH235" s="379"/>
      <c r="AI235" s="379"/>
      <c r="AK235" s="379"/>
    </row>
    <row r="236" customFormat="false" ht="14.25" hidden="false" customHeight="false" outlineLevel="0" collapsed="false">
      <c r="A236" s="379"/>
      <c r="B236" s="379"/>
      <c r="C236" s="379"/>
      <c r="D236" s="379"/>
      <c r="E236" s="379"/>
      <c r="F236" s="379"/>
      <c r="G236" s="379"/>
      <c r="H236" s="379"/>
      <c r="I236" s="379"/>
      <c r="J236" s="379"/>
      <c r="K236" s="379"/>
      <c r="L236" s="379"/>
      <c r="M236" s="379"/>
      <c r="N236" s="379"/>
      <c r="O236" s="379"/>
      <c r="P236" s="379"/>
      <c r="Q236" s="379"/>
      <c r="R236" s="379"/>
      <c r="S236" s="379"/>
      <c r="T236" s="379"/>
      <c r="U236" s="379"/>
      <c r="V236" s="379"/>
      <c r="W236" s="379"/>
      <c r="X236" s="379"/>
      <c r="Y236" s="379"/>
      <c r="Z236" s="379"/>
      <c r="AA236" s="379"/>
      <c r="AB236" s="379"/>
      <c r="AC236" s="379"/>
      <c r="AD236" s="379"/>
      <c r="AE236" s="379"/>
      <c r="AF236" s="379"/>
      <c r="AG236" s="379"/>
      <c r="AH236" s="379"/>
      <c r="AI236" s="379"/>
      <c r="AK236" s="379"/>
    </row>
    <row r="237" customFormat="false" ht="14.25" hidden="false" customHeight="false" outlineLevel="0" collapsed="false">
      <c r="A237" s="379"/>
      <c r="B237" s="379"/>
      <c r="C237" s="379"/>
      <c r="D237" s="379"/>
      <c r="E237" s="379"/>
      <c r="F237" s="379"/>
      <c r="G237" s="379"/>
      <c r="H237" s="379"/>
      <c r="I237" s="379"/>
      <c r="J237" s="379"/>
      <c r="K237" s="379"/>
      <c r="L237" s="379"/>
      <c r="M237" s="379"/>
      <c r="N237" s="379"/>
      <c r="O237" s="379"/>
      <c r="P237" s="379"/>
      <c r="Q237" s="379"/>
      <c r="R237" s="379"/>
      <c r="S237" s="379"/>
      <c r="T237" s="379"/>
      <c r="U237" s="379"/>
      <c r="V237" s="379"/>
      <c r="W237" s="379"/>
      <c r="X237" s="379"/>
      <c r="Y237" s="379"/>
      <c r="Z237" s="379"/>
      <c r="AA237" s="379"/>
      <c r="AB237" s="379"/>
      <c r="AC237" s="379"/>
      <c r="AD237" s="379"/>
      <c r="AE237" s="379"/>
      <c r="AF237" s="379"/>
      <c r="AG237" s="379"/>
      <c r="AH237" s="379"/>
      <c r="AI237" s="379"/>
      <c r="AK237" s="379"/>
    </row>
    <row r="238" customFormat="false" ht="14.25" hidden="false" customHeight="false" outlineLevel="0" collapsed="false">
      <c r="A238" s="379"/>
      <c r="B238" s="379"/>
      <c r="C238" s="379"/>
      <c r="D238" s="379"/>
      <c r="E238" s="379"/>
      <c r="F238" s="379"/>
      <c r="G238" s="379"/>
      <c r="H238" s="379"/>
      <c r="I238" s="379"/>
      <c r="J238" s="379"/>
      <c r="K238" s="379"/>
      <c r="L238" s="379"/>
      <c r="M238" s="379"/>
      <c r="N238" s="379"/>
      <c r="O238" s="379"/>
      <c r="P238" s="379"/>
      <c r="Q238" s="379"/>
      <c r="R238" s="379"/>
      <c r="S238" s="379"/>
      <c r="T238" s="379"/>
      <c r="U238" s="379"/>
      <c r="V238" s="379"/>
      <c r="W238" s="379"/>
      <c r="X238" s="379"/>
      <c r="Y238" s="379"/>
      <c r="Z238" s="379"/>
      <c r="AA238" s="379"/>
      <c r="AB238" s="379"/>
      <c r="AC238" s="379"/>
      <c r="AD238" s="379"/>
      <c r="AE238" s="379"/>
      <c r="AF238" s="379"/>
      <c r="AG238" s="379"/>
      <c r="AH238" s="379"/>
      <c r="AI238" s="379"/>
      <c r="AK238" s="379"/>
    </row>
    <row r="239" customFormat="false" ht="14.25" hidden="false" customHeight="false" outlineLevel="0" collapsed="false">
      <c r="A239" s="379"/>
      <c r="B239" s="379"/>
      <c r="C239" s="379"/>
      <c r="D239" s="379"/>
      <c r="E239" s="379"/>
      <c r="F239" s="379"/>
      <c r="G239" s="379"/>
      <c r="H239" s="379"/>
      <c r="I239" s="379"/>
      <c r="J239" s="379"/>
      <c r="K239" s="379"/>
      <c r="L239" s="379"/>
      <c r="M239" s="379"/>
      <c r="N239" s="379"/>
      <c r="O239" s="379"/>
      <c r="P239" s="379"/>
      <c r="Q239" s="379"/>
      <c r="R239" s="379"/>
      <c r="S239" s="379"/>
      <c r="T239" s="379"/>
      <c r="U239" s="379"/>
      <c r="V239" s="379"/>
      <c r="W239" s="379"/>
      <c r="X239" s="379"/>
      <c r="Y239" s="379"/>
      <c r="Z239" s="379"/>
      <c r="AA239" s="379"/>
      <c r="AB239" s="379"/>
      <c r="AC239" s="379"/>
      <c r="AD239" s="379"/>
      <c r="AE239" s="379"/>
      <c r="AF239" s="379"/>
      <c r="AG239" s="379"/>
      <c r="AH239" s="379"/>
      <c r="AI239" s="379"/>
      <c r="AK239" s="379"/>
    </row>
    <row r="240" customFormat="false" ht="14.25" hidden="false" customHeight="false" outlineLevel="0" collapsed="false">
      <c r="A240" s="379"/>
      <c r="B240" s="379"/>
      <c r="C240" s="379"/>
      <c r="D240" s="379"/>
      <c r="E240" s="379"/>
      <c r="F240" s="379"/>
      <c r="G240" s="379"/>
      <c r="H240" s="379"/>
      <c r="I240" s="379"/>
      <c r="J240" s="379"/>
      <c r="K240" s="379"/>
      <c r="L240" s="379"/>
      <c r="M240" s="379"/>
      <c r="N240" s="379"/>
      <c r="O240" s="379"/>
      <c r="P240" s="379"/>
      <c r="Q240" s="379"/>
      <c r="R240" s="379"/>
      <c r="S240" s="379"/>
      <c r="T240" s="379"/>
      <c r="U240" s="379"/>
      <c r="V240" s="379"/>
      <c r="W240" s="379"/>
      <c r="X240" s="379"/>
      <c r="Y240" s="379"/>
      <c r="Z240" s="379"/>
      <c r="AA240" s="379"/>
      <c r="AB240" s="379"/>
      <c r="AC240" s="379"/>
      <c r="AD240" s="379"/>
      <c r="AE240" s="379"/>
      <c r="AF240" s="379"/>
      <c r="AG240" s="379"/>
      <c r="AH240" s="379"/>
      <c r="AI240" s="379"/>
      <c r="AK240" s="379"/>
    </row>
    <row r="241" customFormat="false" ht="14.25" hidden="false" customHeight="false" outlineLevel="0" collapsed="false">
      <c r="A241" s="379"/>
      <c r="B241" s="379"/>
      <c r="C241" s="379"/>
      <c r="D241" s="379"/>
      <c r="E241" s="379"/>
      <c r="F241" s="379"/>
      <c r="G241" s="379"/>
      <c r="H241" s="379"/>
      <c r="I241" s="379"/>
      <c r="J241" s="379"/>
      <c r="K241" s="379"/>
      <c r="L241" s="379"/>
      <c r="M241" s="379"/>
      <c r="N241" s="379"/>
      <c r="O241" s="379"/>
      <c r="P241" s="379"/>
      <c r="Q241" s="379"/>
      <c r="R241" s="379"/>
      <c r="S241" s="379"/>
      <c r="T241" s="379"/>
      <c r="U241" s="379"/>
      <c r="V241" s="379"/>
      <c r="W241" s="379"/>
      <c r="X241" s="379"/>
      <c r="Y241" s="379"/>
      <c r="Z241" s="379"/>
      <c r="AA241" s="379"/>
      <c r="AB241" s="379"/>
      <c r="AC241" s="379"/>
      <c r="AD241" s="379"/>
      <c r="AE241" s="379"/>
      <c r="AF241" s="379"/>
      <c r="AG241" s="379"/>
      <c r="AH241" s="379"/>
      <c r="AI241" s="379"/>
      <c r="AK241" s="379"/>
    </row>
    <row r="242" customFormat="false" ht="14.25" hidden="false" customHeight="false" outlineLevel="0" collapsed="false">
      <c r="A242" s="379"/>
      <c r="B242" s="379"/>
      <c r="C242" s="379"/>
      <c r="D242" s="379"/>
      <c r="E242" s="379"/>
      <c r="F242" s="379"/>
      <c r="G242" s="379"/>
      <c r="H242" s="379"/>
      <c r="I242" s="379"/>
      <c r="J242" s="379"/>
      <c r="K242" s="379"/>
      <c r="L242" s="379"/>
      <c r="M242" s="379"/>
      <c r="N242" s="379"/>
      <c r="O242" s="379"/>
      <c r="P242" s="379"/>
      <c r="Q242" s="379"/>
      <c r="R242" s="379"/>
      <c r="S242" s="379"/>
      <c r="T242" s="379"/>
      <c r="U242" s="379"/>
      <c r="V242" s="379"/>
      <c r="W242" s="379"/>
      <c r="X242" s="379"/>
      <c r="Y242" s="379"/>
      <c r="Z242" s="379"/>
      <c r="AA242" s="379"/>
      <c r="AB242" s="379"/>
      <c r="AC242" s="379"/>
      <c r="AD242" s="379"/>
      <c r="AE242" s="379"/>
      <c r="AF242" s="379"/>
      <c r="AG242" s="379"/>
      <c r="AH242" s="379"/>
      <c r="AI242" s="379"/>
      <c r="AK242" s="379"/>
    </row>
    <row r="243" customFormat="false" ht="14.25" hidden="false" customHeight="false" outlineLevel="0" collapsed="false">
      <c r="A243" s="379"/>
      <c r="B243" s="379"/>
      <c r="C243" s="379"/>
      <c r="D243" s="379"/>
      <c r="E243" s="379"/>
      <c r="F243" s="379"/>
      <c r="G243" s="379"/>
      <c r="H243" s="379"/>
      <c r="I243" s="379"/>
      <c r="J243" s="379"/>
      <c r="K243" s="379"/>
      <c r="L243" s="379"/>
      <c r="M243" s="379"/>
      <c r="N243" s="379"/>
      <c r="O243" s="379"/>
      <c r="P243" s="379"/>
      <c r="Q243" s="379"/>
      <c r="R243" s="379"/>
      <c r="S243" s="379"/>
      <c r="T243" s="379"/>
      <c r="U243" s="379"/>
      <c r="V243" s="379"/>
      <c r="W243" s="379"/>
      <c r="X243" s="379"/>
      <c r="Y243" s="379"/>
      <c r="Z243" s="379"/>
      <c r="AA243" s="379"/>
      <c r="AB243" s="379"/>
      <c r="AC243" s="379"/>
      <c r="AD243" s="379"/>
      <c r="AE243" s="379"/>
      <c r="AF243" s="379"/>
      <c r="AG243" s="379"/>
      <c r="AH243" s="379"/>
      <c r="AI243" s="379"/>
      <c r="AK243" s="379"/>
    </row>
    <row r="244" customFormat="false" ht="14.25" hidden="false" customHeight="false" outlineLevel="0" collapsed="false">
      <c r="A244" s="379"/>
      <c r="B244" s="379"/>
      <c r="C244" s="379"/>
      <c r="D244" s="379"/>
      <c r="E244" s="379"/>
      <c r="F244" s="379"/>
      <c r="G244" s="379"/>
      <c r="H244" s="379"/>
      <c r="I244" s="379"/>
      <c r="J244" s="379"/>
      <c r="K244" s="379"/>
      <c r="L244" s="379"/>
      <c r="M244" s="379"/>
      <c r="N244" s="379"/>
      <c r="O244" s="379"/>
      <c r="P244" s="379"/>
      <c r="Q244" s="379"/>
      <c r="R244" s="379"/>
      <c r="S244" s="379"/>
      <c r="T244" s="379"/>
      <c r="U244" s="379"/>
      <c r="V244" s="379"/>
      <c r="W244" s="379"/>
      <c r="X244" s="379"/>
      <c r="Y244" s="379"/>
      <c r="Z244" s="379"/>
      <c r="AA244" s="379"/>
      <c r="AB244" s="379"/>
      <c r="AC244" s="379"/>
      <c r="AD244" s="379"/>
      <c r="AE244" s="379"/>
      <c r="AF244" s="379"/>
      <c r="AG244" s="379"/>
      <c r="AH244" s="379"/>
      <c r="AI244" s="379"/>
      <c r="AK244" s="379"/>
    </row>
    <row r="245" customFormat="false" ht="14.25" hidden="false" customHeight="false" outlineLevel="0" collapsed="false">
      <c r="A245" s="379"/>
      <c r="B245" s="379"/>
      <c r="C245" s="379"/>
      <c r="D245" s="379"/>
      <c r="E245" s="379"/>
      <c r="F245" s="379"/>
      <c r="G245" s="379"/>
      <c r="H245" s="379"/>
      <c r="I245" s="379"/>
      <c r="J245" s="379"/>
      <c r="K245" s="379"/>
      <c r="L245" s="379"/>
      <c r="M245" s="379"/>
      <c r="N245" s="379"/>
      <c r="O245" s="379"/>
      <c r="P245" s="379"/>
      <c r="Q245" s="379"/>
      <c r="R245" s="379"/>
      <c r="S245" s="379"/>
      <c r="T245" s="379"/>
      <c r="U245" s="379"/>
      <c r="V245" s="379"/>
      <c r="W245" s="379"/>
      <c r="X245" s="379"/>
      <c r="Y245" s="379"/>
      <c r="Z245" s="379"/>
      <c r="AA245" s="379"/>
      <c r="AB245" s="379"/>
      <c r="AC245" s="379"/>
      <c r="AD245" s="379"/>
      <c r="AE245" s="379"/>
      <c r="AF245" s="379"/>
      <c r="AG245" s="379"/>
      <c r="AH245" s="379"/>
      <c r="AI245" s="379"/>
      <c r="AK245" s="379"/>
    </row>
    <row r="246" customFormat="false" ht="14.25" hidden="false" customHeight="false" outlineLevel="0" collapsed="false">
      <c r="A246" s="379"/>
      <c r="B246" s="379"/>
      <c r="C246" s="379"/>
      <c r="D246" s="379"/>
      <c r="E246" s="379"/>
      <c r="F246" s="379"/>
      <c r="G246" s="379"/>
      <c r="H246" s="379"/>
      <c r="I246" s="379"/>
      <c r="J246" s="379"/>
      <c r="K246" s="379"/>
      <c r="L246" s="379"/>
      <c r="M246" s="379"/>
      <c r="N246" s="379"/>
      <c r="O246" s="379"/>
      <c r="P246" s="379"/>
      <c r="Q246" s="379"/>
      <c r="R246" s="379"/>
      <c r="S246" s="379"/>
      <c r="T246" s="379"/>
      <c r="U246" s="379"/>
      <c r="V246" s="379"/>
      <c r="W246" s="379"/>
      <c r="X246" s="379"/>
      <c r="Y246" s="379"/>
      <c r="Z246" s="379"/>
      <c r="AA246" s="379"/>
      <c r="AB246" s="379"/>
      <c r="AC246" s="379"/>
      <c r="AD246" s="379"/>
      <c r="AE246" s="379"/>
      <c r="AF246" s="379"/>
      <c r="AG246" s="379"/>
      <c r="AH246" s="379"/>
      <c r="AI246" s="379"/>
      <c r="AK246" s="379"/>
    </row>
    <row r="247" customFormat="false" ht="14.25" hidden="false" customHeight="false" outlineLevel="0" collapsed="false">
      <c r="A247" s="379"/>
      <c r="B247" s="379"/>
      <c r="C247" s="379"/>
      <c r="D247" s="379"/>
      <c r="E247" s="379"/>
      <c r="F247" s="379"/>
      <c r="G247" s="379"/>
      <c r="H247" s="379"/>
      <c r="I247" s="379"/>
      <c r="J247" s="379"/>
      <c r="K247" s="379"/>
      <c r="L247" s="379"/>
      <c r="M247" s="379"/>
      <c r="N247" s="379"/>
      <c r="O247" s="379"/>
      <c r="P247" s="379"/>
      <c r="Q247" s="379"/>
      <c r="R247" s="379"/>
      <c r="S247" s="379"/>
      <c r="T247" s="379"/>
      <c r="U247" s="379"/>
      <c r="V247" s="379"/>
      <c r="W247" s="379"/>
      <c r="X247" s="379"/>
      <c r="Y247" s="379"/>
      <c r="Z247" s="379"/>
      <c r="AA247" s="379"/>
      <c r="AB247" s="379"/>
      <c r="AC247" s="379"/>
      <c r="AD247" s="379"/>
      <c r="AE247" s="379"/>
      <c r="AF247" s="379"/>
      <c r="AG247" s="379"/>
      <c r="AH247" s="379"/>
      <c r="AI247" s="379"/>
      <c r="AK247" s="379"/>
    </row>
    <row r="248" customFormat="false" ht="14.25" hidden="false" customHeight="false" outlineLevel="0" collapsed="false">
      <c r="A248" s="379"/>
      <c r="B248" s="379"/>
      <c r="C248" s="379"/>
      <c r="D248" s="379"/>
      <c r="E248" s="379"/>
      <c r="F248" s="379"/>
      <c r="G248" s="379"/>
      <c r="H248" s="379"/>
      <c r="I248" s="379"/>
      <c r="J248" s="379"/>
      <c r="K248" s="379"/>
      <c r="L248" s="379"/>
      <c r="M248" s="379"/>
      <c r="N248" s="379"/>
      <c r="O248" s="379"/>
      <c r="P248" s="379"/>
      <c r="Q248" s="379"/>
      <c r="R248" s="379"/>
      <c r="S248" s="379"/>
      <c r="T248" s="379"/>
      <c r="U248" s="379"/>
      <c r="V248" s="379"/>
      <c r="W248" s="379"/>
      <c r="X248" s="379"/>
      <c r="Y248" s="379"/>
      <c r="Z248" s="379"/>
      <c r="AA248" s="379"/>
      <c r="AB248" s="379"/>
      <c r="AC248" s="379"/>
      <c r="AD248" s="379"/>
      <c r="AE248" s="379"/>
      <c r="AF248" s="379"/>
      <c r="AG248" s="379"/>
      <c r="AH248" s="379"/>
      <c r="AI248" s="379"/>
      <c r="AK248" s="379"/>
    </row>
    <row r="249" customFormat="false" ht="14.25" hidden="false" customHeight="false" outlineLevel="0" collapsed="false">
      <c r="A249" s="379"/>
      <c r="B249" s="379"/>
      <c r="C249" s="379"/>
      <c r="D249" s="379"/>
      <c r="E249" s="379"/>
      <c r="F249" s="379"/>
      <c r="G249" s="379"/>
      <c r="H249" s="379"/>
      <c r="I249" s="379"/>
      <c r="J249" s="379"/>
      <c r="K249" s="379"/>
      <c r="L249" s="379"/>
      <c r="M249" s="379"/>
      <c r="N249" s="379"/>
      <c r="O249" s="379"/>
      <c r="P249" s="379"/>
      <c r="Q249" s="379"/>
      <c r="R249" s="379"/>
      <c r="S249" s="379"/>
      <c r="T249" s="379"/>
      <c r="U249" s="379"/>
      <c r="V249" s="379"/>
      <c r="W249" s="379"/>
      <c r="X249" s="379"/>
      <c r="Y249" s="379"/>
      <c r="Z249" s="379"/>
      <c r="AA249" s="379"/>
      <c r="AB249" s="379"/>
      <c r="AC249" s="379"/>
      <c r="AD249" s="379"/>
      <c r="AE249" s="379"/>
      <c r="AF249" s="379"/>
      <c r="AG249" s="379"/>
      <c r="AH249" s="379"/>
      <c r="AI249" s="379"/>
      <c r="AK249" s="379"/>
    </row>
    <row r="250" customFormat="false" ht="14.25" hidden="false" customHeight="false" outlineLevel="0" collapsed="false">
      <c r="A250" s="379"/>
      <c r="B250" s="379"/>
      <c r="C250" s="379"/>
      <c r="D250" s="379"/>
      <c r="E250" s="379"/>
      <c r="F250" s="379"/>
      <c r="G250" s="379"/>
      <c r="H250" s="379"/>
      <c r="I250" s="379"/>
      <c r="J250" s="379"/>
      <c r="K250" s="379"/>
      <c r="L250" s="379"/>
      <c r="M250" s="379"/>
      <c r="N250" s="379"/>
      <c r="O250" s="379"/>
      <c r="P250" s="379"/>
      <c r="Q250" s="379"/>
      <c r="R250" s="379"/>
      <c r="S250" s="379"/>
      <c r="T250" s="379"/>
      <c r="U250" s="379"/>
      <c r="V250" s="379"/>
      <c r="W250" s="379"/>
      <c r="X250" s="379"/>
      <c r="Y250" s="379"/>
      <c r="Z250" s="379"/>
      <c r="AA250" s="379"/>
      <c r="AB250" s="379"/>
      <c r="AC250" s="379"/>
      <c r="AD250" s="379"/>
      <c r="AE250" s="379"/>
      <c r="AF250" s="379"/>
      <c r="AG250" s="379"/>
      <c r="AH250" s="379"/>
      <c r="AI250" s="379"/>
      <c r="AK250" s="379"/>
    </row>
    <row r="251" customFormat="false" ht="14.25" hidden="false" customHeight="false" outlineLevel="0" collapsed="false">
      <c r="A251" s="379"/>
      <c r="B251" s="379"/>
      <c r="C251" s="379"/>
      <c r="D251" s="379"/>
      <c r="E251" s="379"/>
      <c r="F251" s="379"/>
      <c r="G251" s="379"/>
      <c r="H251" s="379"/>
      <c r="I251" s="379"/>
      <c r="J251" s="379"/>
      <c r="K251" s="379"/>
      <c r="L251" s="379"/>
      <c r="M251" s="379"/>
      <c r="N251" s="379"/>
      <c r="O251" s="379"/>
      <c r="P251" s="379"/>
      <c r="Q251" s="379"/>
      <c r="R251" s="379"/>
      <c r="S251" s="379"/>
      <c r="T251" s="379"/>
      <c r="U251" s="379"/>
      <c r="V251" s="379"/>
      <c r="W251" s="379"/>
      <c r="X251" s="379"/>
      <c r="Y251" s="379"/>
      <c r="Z251" s="379"/>
      <c r="AA251" s="379"/>
      <c r="AB251" s="379"/>
      <c r="AC251" s="379"/>
      <c r="AD251" s="379"/>
      <c r="AE251" s="379"/>
      <c r="AF251" s="379"/>
      <c r="AG251" s="379"/>
      <c r="AH251" s="379"/>
      <c r="AI251" s="379"/>
      <c r="AK251" s="379"/>
    </row>
    <row r="252" customFormat="false" ht="14.25" hidden="false" customHeight="false" outlineLevel="0" collapsed="false">
      <c r="A252" s="379"/>
      <c r="B252" s="379"/>
      <c r="C252" s="379"/>
      <c r="D252" s="379"/>
      <c r="E252" s="379"/>
      <c r="F252" s="379"/>
      <c r="G252" s="379"/>
      <c r="H252" s="379"/>
      <c r="I252" s="379"/>
      <c r="J252" s="379"/>
      <c r="K252" s="379"/>
      <c r="L252" s="379"/>
      <c r="M252" s="379"/>
      <c r="N252" s="379"/>
      <c r="O252" s="379"/>
      <c r="P252" s="379"/>
      <c r="Q252" s="379"/>
      <c r="R252" s="379"/>
      <c r="S252" s="379"/>
      <c r="T252" s="379"/>
      <c r="U252" s="379"/>
      <c r="V252" s="379"/>
      <c r="W252" s="379"/>
      <c r="X252" s="379"/>
      <c r="Y252" s="379"/>
      <c r="Z252" s="379"/>
      <c r="AA252" s="379"/>
      <c r="AB252" s="379"/>
      <c r="AC252" s="379"/>
      <c r="AD252" s="379"/>
      <c r="AE252" s="379"/>
      <c r="AF252" s="379"/>
      <c r="AG252" s="379"/>
      <c r="AH252" s="379"/>
      <c r="AI252" s="379"/>
      <c r="AK252" s="379"/>
    </row>
    <row r="253" customFormat="false" ht="14.25" hidden="false" customHeight="false" outlineLevel="0" collapsed="false">
      <c r="A253" s="379"/>
      <c r="B253" s="379"/>
      <c r="C253" s="379"/>
      <c r="D253" s="379"/>
      <c r="E253" s="379"/>
      <c r="F253" s="379"/>
      <c r="G253" s="379"/>
      <c r="H253" s="379"/>
      <c r="I253" s="379"/>
      <c r="J253" s="379"/>
      <c r="K253" s="379"/>
      <c r="L253" s="379"/>
      <c r="M253" s="379"/>
      <c r="N253" s="379"/>
      <c r="O253" s="379"/>
      <c r="P253" s="379"/>
      <c r="Q253" s="379"/>
      <c r="R253" s="379"/>
      <c r="S253" s="379"/>
      <c r="T253" s="379"/>
      <c r="U253" s="379"/>
      <c r="V253" s="379"/>
      <c r="W253" s="379"/>
      <c r="X253" s="379"/>
      <c r="Y253" s="379"/>
      <c r="Z253" s="379"/>
      <c r="AA253" s="379"/>
      <c r="AB253" s="379"/>
      <c r="AC253" s="379"/>
      <c r="AD253" s="379"/>
      <c r="AE253" s="379"/>
      <c r="AF253" s="379"/>
      <c r="AG253" s="379"/>
      <c r="AH253" s="379"/>
      <c r="AI253" s="379"/>
      <c r="AK253" s="379"/>
    </row>
    <row r="254" customFormat="false" ht="14.25" hidden="false" customHeight="false" outlineLevel="0" collapsed="false">
      <c r="A254" s="379"/>
      <c r="B254" s="379"/>
      <c r="C254" s="379"/>
      <c r="D254" s="379"/>
      <c r="E254" s="379"/>
      <c r="F254" s="379"/>
      <c r="G254" s="379"/>
      <c r="H254" s="379"/>
      <c r="I254" s="379"/>
      <c r="J254" s="379"/>
      <c r="K254" s="379"/>
      <c r="L254" s="379"/>
      <c r="M254" s="379"/>
      <c r="N254" s="379"/>
      <c r="O254" s="379"/>
      <c r="P254" s="379"/>
      <c r="Q254" s="379"/>
      <c r="R254" s="379"/>
      <c r="S254" s="379"/>
      <c r="T254" s="379"/>
      <c r="U254" s="379"/>
      <c r="V254" s="379"/>
      <c r="W254" s="379"/>
      <c r="X254" s="379"/>
      <c r="Y254" s="379"/>
      <c r="Z254" s="379"/>
      <c r="AA254" s="379"/>
      <c r="AB254" s="379"/>
      <c r="AC254" s="379"/>
      <c r="AD254" s="379"/>
      <c r="AE254" s="379"/>
      <c r="AF254" s="379"/>
      <c r="AG254" s="379"/>
      <c r="AH254" s="379"/>
      <c r="AI254" s="379"/>
      <c r="AK254" s="379"/>
    </row>
    <row r="255" customFormat="false" ht="14.25" hidden="false" customHeight="false" outlineLevel="0" collapsed="false">
      <c r="A255" s="379"/>
      <c r="B255" s="379"/>
      <c r="C255" s="379"/>
      <c r="D255" s="379"/>
      <c r="E255" s="379"/>
      <c r="F255" s="379"/>
      <c r="G255" s="379"/>
      <c r="H255" s="379"/>
      <c r="I255" s="379"/>
      <c r="J255" s="379"/>
      <c r="K255" s="379"/>
      <c r="L255" s="379"/>
      <c r="M255" s="379"/>
      <c r="N255" s="379"/>
      <c r="O255" s="379"/>
      <c r="P255" s="379"/>
      <c r="Q255" s="379"/>
      <c r="R255" s="379"/>
      <c r="S255" s="379"/>
      <c r="T255" s="379"/>
      <c r="U255" s="379"/>
      <c r="V255" s="379"/>
      <c r="W255" s="379"/>
      <c r="X255" s="379"/>
      <c r="Y255" s="379"/>
      <c r="Z255" s="379"/>
      <c r="AA255" s="379"/>
      <c r="AB255" s="379"/>
      <c r="AC255" s="379"/>
      <c r="AD255" s="379"/>
      <c r="AE255" s="379"/>
      <c r="AF255" s="379"/>
      <c r="AG255" s="379"/>
      <c r="AH255" s="379"/>
      <c r="AI255" s="379"/>
      <c r="AK255" s="379"/>
    </row>
    <row r="256" customFormat="false" ht="14.25" hidden="false" customHeight="false" outlineLevel="0" collapsed="false">
      <c r="A256" s="379"/>
      <c r="B256" s="379"/>
      <c r="C256" s="379"/>
      <c r="D256" s="379"/>
      <c r="E256" s="379"/>
      <c r="F256" s="379"/>
      <c r="G256" s="379"/>
      <c r="H256" s="379"/>
      <c r="I256" s="379"/>
      <c r="J256" s="379"/>
      <c r="K256" s="379"/>
      <c r="L256" s="379"/>
      <c r="M256" s="379"/>
      <c r="N256" s="379"/>
      <c r="O256" s="379"/>
      <c r="P256" s="379"/>
      <c r="Q256" s="379"/>
      <c r="R256" s="379"/>
      <c r="S256" s="379"/>
      <c r="T256" s="379"/>
      <c r="U256" s="379"/>
      <c r="V256" s="379"/>
      <c r="W256" s="379"/>
      <c r="X256" s="379"/>
      <c r="Y256" s="379"/>
      <c r="Z256" s="379"/>
      <c r="AA256" s="379"/>
      <c r="AB256" s="379"/>
      <c r="AC256" s="379"/>
      <c r="AD256" s="379"/>
      <c r="AE256" s="379"/>
      <c r="AF256" s="379"/>
      <c r="AG256" s="379"/>
      <c r="AH256" s="379"/>
      <c r="AI256" s="379"/>
      <c r="AK256" s="379"/>
    </row>
    <row r="257" customFormat="false" ht="14.25" hidden="false" customHeight="false" outlineLevel="0" collapsed="false">
      <c r="A257" s="379"/>
      <c r="B257" s="379"/>
      <c r="C257" s="379"/>
      <c r="D257" s="379"/>
      <c r="E257" s="379"/>
      <c r="F257" s="379"/>
      <c r="G257" s="379"/>
      <c r="H257" s="379"/>
      <c r="I257" s="379"/>
      <c r="J257" s="379"/>
      <c r="K257" s="379"/>
      <c r="L257" s="379"/>
      <c r="M257" s="379"/>
      <c r="N257" s="379"/>
      <c r="O257" s="379"/>
      <c r="P257" s="379"/>
      <c r="Q257" s="379"/>
      <c r="R257" s="379"/>
      <c r="S257" s="379"/>
      <c r="T257" s="379"/>
      <c r="U257" s="379"/>
      <c r="V257" s="379"/>
      <c r="W257" s="379"/>
      <c r="X257" s="379"/>
      <c r="Y257" s="379"/>
      <c r="Z257" s="379"/>
      <c r="AA257" s="379"/>
      <c r="AB257" s="379"/>
      <c r="AC257" s="379"/>
      <c r="AD257" s="379"/>
      <c r="AE257" s="379"/>
      <c r="AF257" s="379"/>
      <c r="AG257" s="379"/>
      <c r="AH257" s="379"/>
      <c r="AI257" s="379"/>
      <c r="AK257" s="379"/>
    </row>
    <row r="258" customFormat="false" ht="14.25" hidden="false" customHeight="false" outlineLevel="0" collapsed="false">
      <c r="A258" s="379"/>
      <c r="B258" s="379"/>
      <c r="C258" s="379"/>
      <c r="D258" s="379"/>
      <c r="E258" s="379"/>
      <c r="F258" s="379"/>
      <c r="G258" s="379"/>
      <c r="H258" s="379"/>
      <c r="I258" s="379"/>
      <c r="J258" s="379"/>
      <c r="K258" s="379"/>
      <c r="L258" s="379"/>
      <c r="M258" s="379"/>
      <c r="N258" s="379"/>
      <c r="O258" s="379"/>
      <c r="P258" s="379"/>
      <c r="Q258" s="379"/>
      <c r="R258" s="379"/>
      <c r="S258" s="379"/>
      <c r="T258" s="379"/>
      <c r="U258" s="379"/>
      <c r="V258" s="379"/>
      <c r="W258" s="379"/>
      <c r="X258" s="379"/>
      <c r="Y258" s="379"/>
      <c r="Z258" s="379"/>
      <c r="AA258" s="379"/>
      <c r="AB258" s="379"/>
      <c r="AC258" s="379"/>
      <c r="AD258" s="379"/>
      <c r="AE258" s="379"/>
      <c r="AF258" s="379"/>
      <c r="AG258" s="379"/>
      <c r="AH258" s="379"/>
      <c r="AI258" s="379"/>
      <c r="AK258" s="379"/>
    </row>
    <row r="259" customFormat="false" ht="14.25" hidden="false" customHeight="false" outlineLevel="0" collapsed="false">
      <c r="A259" s="379"/>
      <c r="B259" s="379"/>
      <c r="C259" s="379"/>
      <c r="D259" s="379"/>
      <c r="E259" s="379"/>
      <c r="F259" s="379"/>
      <c r="G259" s="379"/>
      <c r="H259" s="379"/>
      <c r="I259" s="379"/>
      <c r="J259" s="379"/>
      <c r="K259" s="379"/>
      <c r="L259" s="379"/>
      <c r="M259" s="379"/>
      <c r="N259" s="379"/>
      <c r="O259" s="379"/>
      <c r="P259" s="379"/>
      <c r="Q259" s="379"/>
      <c r="R259" s="379"/>
      <c r="S259" s="379"/>
      <c r="T259" s="379"/>
      <c r="U259" s="379"/>
      <c r="V259" s="379"/>
      <c r="W259" s="379"/>
      <c r="X259" s="379"/>
      <c r="Y259" s="379"/>
      <c r="Z259" s="379"/>
      <c r="AA259" s="379"/>
      <c r="AB259" s="379"/>
      <c r="AC259" s="379"/>
      <c r="AD259" s="379"/>
      <c r="AE259" s="379"/>
      <c r="AF259" s="379"/>
      <c r="AG259" s="379"/>
      <c r="AH259" s="379"/>
      <c r="AI259" s="379"/>
      <c r="AK259" s="379"/>
    </row>
    <row r="260" customFormat="false" ht="14.25" hidden="false" customHeight="false" outlineLevel="0" collapsed="false">
      <c r="A260" s="379"/>
      <c r="B260" s="379"/>
      <c r="C260" s="379"/>
      <c r="D260" s="379"/>
      <c r="E260" s="379"/>
      <c r="F260" s="379"/>
      <c r="G260" s="379"/>
      <c r="H260" s="379"/>
      <c r="I260" s="379"/>
      <c r="J260" s="379"/>
      <c r="K260" s="379"/>
      <c r="L260" s="379"/>
      <c r="M260" s="379"/>
      <c r="N260" s="379"/>
      <c r="O260" s="379"/>
      <c r="P260" s="379"/>
      <c r="Q260" s="379"/>
      <c r="R260" s="379"/>
      <c r="S260" s="379"/>
      <c r="T260" s="379"/>
      <c r="U260" s="379"/>
      <c r="V260" s="379"/>
      <c r="W260" s="379"/>
      <c r="X260" s="379"/>
      <c r="Y260" s="379"/>
      <c r="Z260" s="379"/>
      <c r="AA260" s="379"/>
      <c r="AB260" s="379"/>
      <c r="AC260" s="379"/>
      <c r="AD260" s="379"/>
      <c r="AE260" s="379"/>
      <c r="AF260" s="379"/>
      <c r="AG260" s="379"/>
      <c r="AH260" s="379"/>
      <c r="AI260" s="379"/>
      <c r="AK260" s="379"/>
    </row>
    <row r="261" customFormat="false" ht="14.25" hidden="false" customHeight="false" outlineLevel="0" collapsed="false">
      <c r="A261" s="379"/>
      <c r="B261" s="379"/>
      <c r="C261" s="379"/>
      <c r="D261" s="379"/>
      <c r="E261" s="379"/>
      <c r="F261" s="379"/>
      <c r="G261" s="379"/>
      <c r="H261" s="379"/>
      <c r="I261" s="379"/>
      <c r="J261" s="379"/>
      <c r="K261" s="379"/>
      <c r="L261" s="379"/>
      <c r="M261" s="379"/>
      <c r="N261" s="379"/>
      <c r="O261" s="379"/>
      <c r="P261" s="379"/>
      <c r="Q261" s="379"/>
      <c r="R261" s="379"/>
      <c r="S261" s="379"/>
      <c r="T261" s="379"/>
      <c r="U261" s="379"/>
      <c r="V261" s="379"/>
      <c r="W261" s="379"/>
      <c r="X261" s="379"/>
      <c r="Y261" s="379"/>
      <c r="Z261" s="379"/>
      <c r="AA261" s="379"/>
      <c r="AB261" s="379"/>
      <c r="AC261" s="379"/>
      <c r="AD261" s="379"/>
      <c r="AE261" s="379"/>
      <c r="AF261" s="379"/>
      <c r="AG261" s="379"/>
      <c r="AH261" s="379"/>
      <c r="AI261" s="379"/>
      <c r="AK261" s="379"/>
    </row>
    <row r="262" customFormat="false" ht="14.25" hidden="false" customHeight="false" outlineLevel="0" collapsed="false">
      <c r="A262" s="379"/>
      <c r="B262" s="379"/>
      <c r="C262" s="379"/>
      <c r="D262" s="379"/>
      <c r="E262" s="379"/>
      <c r="F262" s="379"/>
      <c r="G262" s="379"/>
      <c r="H262" s="379"/>
      <c r="I262" s="379"/>
      <c r="J262" s="379"/>
      <c r="K262" s="379"/>
      <c r="L262" s="379"/>
      <c r="M262" s="379"/>
      <c r="N262" s="379"/>
      <c r="O262" s="379"/>
      <c r="P262" s="379"/>
      <c r="Q262" s="379"/>
      <c r="R262" s="379"/>
      <c r="S262" s="379"/>
      <c r="T262" s="379"/>
      <c r="U262" s="379"/>
      <c r="V262" s="379"/>
      <c r="W262" s="379"/>
      <c r="X262" s="379"/>
      <c r="Y262" s="379"/>
      <c r="Z262" s="379"/>
      <c r="AA262" s="379"/>
      <c r="AB262" s="379"/>
      <c r="AC262" s="379"/>
      <c r="AD262" s="379"/>
      <c r="AE262" s="379"/>
      <c r="AF262" s="379"/>
      <c r="AG262" s="379"/>
      <c r="AH262" s="379"/>
      <c r="AI262" s="379"/>
      <c r="AK262" s="379"/>
    </row>
    <row r="263" customFormat="false" ht="14.25" hidden="false" customHeight="false" outlineLevel="0" collapsed="false">
      <c r="A263" s="379"/>
      <c r="B263" s="379"/>
      <c r="C263" s="379"/>
      <c r="D263" s="379"/>
      <c r="E263" s="379"/>
      <c r="F263" s="379"/>
      <c r="G263" s="379"/>
      <c r="H263" s="379"/>
      <c r="I263" s="379"/>
      <c r="J263" s="379"/>
      <c r="K263" s="379"/>
      <c r="L263" s="379"/>
      <c r="M263" s="379"/>
      <c r="N263" s="379"/>
      <c r="O263" s="379"/>
      <c r="P263" s="379"/>
      <c r="Q263" s="379"/>
      <c r="R263" s="379"/>
      <c r="S263" s="379"/>
      <c r="T263" s="379"/>
      <c r="U263" s="379"/>
      <c r="V263" s="379"/>
      <c r="W263" s="379"/>
      <c r="X263" s="379"/>
      <c r="Y263" s="379"/>
      <c r="Z263" s="379"/>
      <c r="AA263" s="379"/>
      <c r="AB263" s="379"/>
      <c r="AC263" s="379"/>
      <c r="AD263" s="379"/>
      <c r="AE263" s="379"/>
      <c r="AF263" s="379"/>
      <c r="AG263" s="379"/>
      <c r="AH263" s="379"/>
      <c r="AI263" s="379"/>
      <c r="AK263" s="379"/>
    </row>
    <row r="264" customFormat="false" ht="14.25" hidden="false" customHeight="false" outlineLevel="0" collapsed="false">
      <c r="A264" s="379"/>
      <c r="B264" s="379"/>
      <c r="C264" s="379"/>
      <c r="D264" s="379"/>
      <c r="E264" s="379"/>
      <c r="F264" s="379"/>
      <c r="G264" s="379"/>
      <c r="H264" s="379"/>
      <c r="I264" s="379"/>
      <c r="J264" s="379"/>
      <c r="K264" s="379"/>
      <c r="L264" s="379"/>
      <c r="M264" s="379"/>
      <c r="N264" s="379"/>
      <c r="O264" s="379"/>
      <c r="P264" s="379"/>
      <c r="Q264" s="379"/>
      <c r="R264" s="379"/>
      <c r="S264" s="379"/>
      <c r="T264" s="379"/>
      <c r="U264" s="379"/>
      <c r="V264" s="379"/>
      <c r="W264" s="379"/>
      <c r="X264" s="379"/>
      <c r="Y264" s="379"/>
      <c r="Z264" s="379"/>
      <c r="AA264" s="379"/>
      <c r="AB264" s="379"/>
      <c r="AC264" s="379"/>
      <c r="AD264" s="379"/>
      <c r="AE264" s="379"/>
      <c r="AF264" s="379"/>
      <c r="AG264" s="379"/>
      <c r="AH264" s="379"/>
      <c r="AI264" s="379"/>
      <c r="AK264" s="379"/>
    </row>
    <row r="265" customFormat="false" ht="14.25" hidden="false" customHeight="false" outlineLevel="0" collapsed="false">
      <c r="A265" s="379"/>
      <c r="B265" s="379"/>
      <c r="C265" s="379"/>
      <c r="D265" s="379"/>
      <c r="E265" s="379"/>
      <c r="F265" s="379"/>
      <c r="G265" s="379"/>
      <c r="H265" s="379"/>
      <c r="I265" s="379"/>
      <c r="J265" s="379"/>
      <c r="K265" s="379"/>
      <c r="L265" s="379"/>
      <c r="M265" s="379"/>
      <c r="N265" s="379"/>
      <c r="O265" s="379"/>
      <c r="P265" s="379"/>
      <c r="Q265" s="379"/>
      <c r="R265" s="379"/>
      <c r="S265" s="379"/>
      <c r="T265" s="379"/>
      <c r="U265" s="379"/>
      <c r="V265" s="379"/>
      <c r="W265" s="379"/>
      <c r="X265" s="379"/>
      <c r="Y265" s="379"/>
      <c r="Z265" s="379"/>
      <c r="AA265" s="379"/>
      <c r="AB265" s="379"/>
      <c r="AC265" s="379"/>
      <c r="AD265" s="379"/>
      <c r="AE265" s="379"/>
      <c r="AF265" s="379"/>
      <c r="AG265" s="379"/>
      <c r="AH265" s="379"/>
      <c r="AI265" s="379"/>
      <c r="AK265" s="379"/>
    </row>
    <row r="266" customFormat="false" ht="14.25" hidden="false" customHeight="false" outlineLevel="0" collapsed="false">
      <c r="A266" s="379"/>
      <c r="B266" s="379"/>
      <c r="C266" s="379"/>
      <c r="D266" s="379"/>
      <c r="E266" s="379"/>
      <c r="F266" s="379"/>
      <c r="G266" s="379"/>
      <c r="H266" s="379"/>
      <c r="I266" s="379"/>
      <c r="J266" s="379"/>
      <c r="K266" s="379"/>
      <c r="L266" s="379"/>
      <c r="M266" s="379"/>
      <c r="N266" s="379"/>
      <c r="O266" s="379"/>
      <c r="P266" s="379"/>
      <c r="Q266" s="379"/>
      <c r="R266" s="379"/>
      <c r="S266" s="379"/>
      <c r="T266" s="379"/>
      <c r="U266" s="379"/>
      <c r="V266" s="379"/>
      <c r="W266" s="379"/>
      <c r="X266" s="379"/>
      <c r="Y266" s="379"/>
      <c r="Z266" s="379"/>
      <c r="AA266" s="379"/>
      <c r="AB266" s="379"/>
      <c r="AC266" s="379"/>
      <c r="AD266" s="379"/>
      <c r="AE266" s="379"/>
      <c r="AF266" s="379"/>
      <c r="AG266" s="379"/>
      <c r="AH266" s="379"/>
      <c r="AI266" s="379"/>
      <c r="AK266" s="379"/>
    </row>
    <row r="267" customFormat="false" ht="14.25" hidden="false" customHeight="false" outlineLevel="0" collapsed="false">
      <c r="A267" s="379"/>
      <c r="B267" s="379"/>
      <c r="C267" s="379"/>
      <c r="D267" s="379"/>
      <c r="E267" s="379"/>
      <c r="F267" s="379"/>
      <c r="G267" s="379"/>
      <c r="H267" s="379"/>
      <c r="I267" s="379"/>
      <c r="J267" s="379"/>
      <c r="K267" s="379"/>
      <c r="L267" s="379"/>
      <c r="M267" s="379"/>
      <c r="N267" s="379"/>
      <c r="O267" s="379"/>
      <c r="P267" s="379"/>
      <c r="Q267" s="379"/>
      <c r="R267" s="379"/>
      <c r="S267" s="379"/>
      <c r="T267" s="379"/>
      <c r="U267" s="379"/>
      <c r="V267" s="379"/>
      <c r="W267" s="379"/>
      <c r="X267" s="379"/>
      <c r="Y267" s="379"/>
      <c r="Z267" s="379"/>
      <c r="AA267" s="379"/>
      <c r="AB267" s="379"/>
      <c r="AC267" s="379"/>
      <c r="AD267" s="379"/>
      <c r="AE267" s="379"/>
      <c r="AF267" s="379"/>
      <c r="AG267" s="379"/>
      <c r="AH267" s="379"/>
      <c r="AI267" s="379"/>
      <c r="AK267" s="379"/>
    </row>
    <row r="268" customFormat="false" ht="14.25" hidden="false" customHeight="false" outlineLevel="0" collapsed="false">
      <c r="A268" s="379"/>
      <c r="B268" s="379"/>
      <c r="C268" s="379"/>
      <c r="D268" s="379"/>
      <c r="E268" s="379"/>
      <c r="F268" s="379"/>
      <c r="G268" s="379"/>
      <c r="H268" s="379"/>
      <c r="I268" s="379"/>
      <c r="J268" s="379"/>
      <c r="K268" s="379"/>
      <c r="L268" s="379"/>
      <c r="M268" s="379"/>
      <c r="N268" s="379"/>
      <c r="O268" s="379"/>
      <c r="P268" s="379"/>
      <c r="Q268" s="379"/>
      <c r="R268" s="379"/>
      <c r="S268" s="379"/>
      <c r="T268" s="379"/>
      <c r="U268" s="379"/>
      <c r="V268" s="379"/>
      <c r="W268" s="379"/>
      <c r="X268" s="379"/>
      <c r="Y268" s="379"/>
      <c r="Z268" s="379"/>
      <c r="AA268" s="379"/>
      <c r="AB268" s="379"/>
      <c r="AC268" s="379"/>
      <c r="AD268" s="379"/>
      <c r="AE268" s="379"/>
      <c r="AF268" s="379"/>
      <c r="AG268" s="379"/>
      <c r="AH268" s="379"/>
      <c r="AI268" s="379"/>
      <c r="AK268" s="379"/>
    </row>
    <row r="269" customFormat="false" ht="14.25" hidden="false" customHeight="false" outlineLevel="0" collapsed="false">
      <c r="A269" s="379"/>
      <c r="B269" s="379"/>
      <c r="C269" s="379"/>
      <c r="D269" s="379"/>
      <c r="E269" s="379"/>
      <c r="F269" s="379"/>
      <c r="G269" s="379"/>
      <c r="H269" s="379"/>
      <c r="I269" s="379"/>
      <c r="J269" s="379"/>
      <c r="K269" s="379"/>
      <c r="L269" s="379"/>
      <c r="M269" s="379"/>
      <c r="N269" s="379"/>
      <c r="O269" s="379"/>
      <c r="P269" s="379"/>
      <c r="Q269" s="379"/>
      <c r="R269" s="379"/>
      <c r="S269" s="379"/>
      <c r="T269" s="379"/>
      <c r="U269" s="379"/>
      <c r="V269" s="379"/>
      <c r="W269" s="379"/>
      <c r="X269" s="379"/>
      <c r="Y269" s="379"/>
      <c r="Z269" s="379"/>
      <c r="AA269" s="379"/>
      <c r="AB269" s="379"/>
      <c r="AC269" s="379"/>
      <c r="AD269" s="379"/>
      <c r="AE269" s="379"/>
      <c r="AF269" s="379"/>
      <c r="AG269" s="379"/>
      <c r="AH269" s="379"/>
      <c r="AI269" s="379"/>
      <c r="AK269" s="379"/>
    </row>
    <row r="270" customFormat="false" ht="14.25" hidden="false" customHeight="false" outlineLevel="0" collapsed="false">
      <c r="A270" s="379"/>
      <c r="B270" s="379"/>
      <c r="C270" s="379"/>
      <c r="D270" s="379"/>
      <c r="E270" s="379"/>
      <c r="F270" s="379"/>
      <c r="G270" s="379"/>
      <c r="H270" s="379"/>
      <c r="I270" s="379"/>
      <c r="J270" s="379"/>
      <c r="K270" s="379"/>
      <c r="L270" s="379"/>
      <c r="M270" s="379"/>
      <c r="N270" s="379"/>
      <c r="O270" s="379"/>
      <c r="P270" s="379"/>
      <c r="Q270" s="379"/>
      <c r="R270" s="379"/>
      <c r="S270" s="379"/>
      <c r="T270" s="379"/>
      <c r="U270" s="379"/>
      <c r="V270" s="379"/>
      <c r="W270" s="379"/>
      <c r="X270" s="379"/>
      <c r="Y270" s="379"/>
      <c r="Z270" s="379"/>
      <c r="AA270" s="379"/>
      <c r="AB270" s="379"/>
      <c r="AC270" s="379"/>
      <c r="AD270" s="379"/>
      <c r="AE270" s="379"/>
      <c r="AF270" s="379"/>
      <c r="AG270" s="379"/>
      <c r="AH270" s="379"/>
      <c r="AI270" s="379"/>
      <c r="AK270" s="379"/>
    </row>
    <row r="271" customFormat="false" ht="14.25" hidden="false" customHeight="false" outlineLevel="0" collapsed="false">
      <c r="A271" s="379"/>
      <c r="B271" s="379"/>
      <c r="C271" s="379"/>
      <c r="D271" s="379"/>
      <c r="E271" s="379"/>
      <c r="F271" s="379"/>
      <c r="G271" s="379"/>
      <c r="H271" s="379"/>
      <c r="I271" s="379"/>
      <c r="J271" s="379"/>
      <c r="K271" s="379"/>
      <c r="L271" s="379"/>
      <c r="M271" s="379"/>
      <c r="N271" s="379"/>
      <c r="O271" s="379"/>
      <c r="P271" s="379"/>
      <c r="Q271" s="379"/>
      <c r="R271" s="379"/>
      <c r="S271" s="379"/>
      <c r="T271" s="379"/>
      <c r="U271" s="379"/>
      <c r="V271" s="379"/>
      <c r="W271" s="379"/>
      <c r="X271" s="379"/>
      <c r="Y271" s="379"/>
      <c r="Z271" s="379"/>
      <c r="AA271" s="379"/>
      <c r="AB271" s="379"/>
      <c r="AC271" s="379"/>
      <c r="AD271" s="379"/>
      <c r="AE271" s="379"/>
      <c r="AF271" s="379"/>
      <c r="AG271" s="379"/>
      <c r="AH271" s="379"/>
      <c r="AI271" s="379"/>
      <c r="AK271" s="379"/>
    </row>
    <row r="272" customFormat="false" ht="14.25" hidden="false" customHeight="false" outlineLevel="0" collapsed="false">
      <c r="A272" s="379"/>
      <c r="B272" s="379"/>
      <c r="C272" s="379"/>
      <c r="D272" s="379"/>
      <c r="E272" s="379"/>
      <c r="F272" s="379"/>
      <c r="G272" s="379"/>
      <c r="H272" s="379"/>
      <c r="I272" s="379"/>
      <c r="J272" s="379"/>
      <c r="K272" s="379"/>
      <c r="L272" s="379"/>
      <c r="M272" s="379"/>
      <c r="N272" s="379"/>
      <c r="O272" s="379"/>
      <c r="P272" s="379"/>
      <c r="Q272" s="379"/>
      <c r="R272" s="379"/>
      <c r="S272" s="379"/>
      <c r="T272" s="379"/>
      <c r="U272" s="379"/>
      <c r="V272" s="379"/>
      <c r="W272" s="379"/>
      <c r="X272" s="379"/>
      <c r="Y272" s="379"/>
      <c r="Z272" s="379"/>
      <c r="AA272" s="379"/>
      <c r="AB272" s="379"/>
      <c r="AC272" s="379"/>
      <c r="AD272" s="379"/>
      <c r="AE272" s="379"/>
      <c r="AF272" s="379"/>
      <c r="AG272" s="379"/>
      <c r="AH272" s="379"/>
      <c r="AI272" s="379"/>
      <c r="AK272" s="379"/>
    </row>
    <row r="273" customFormat="false" ht="14.25" hidden="false" customHeight="false" outlineLevel="0" collapsed="false">
      <c r="A273" s="379"/>
      <c r="B273" s="379"/>
      <c r="C273" s="379"/>
      <c r="D273" s="379"/>
      <c r="E273" s="379"/>
      <c r="F273" s="379"/>
      <c r="G273" s="379"/>
      <c r="H273" s="379"/>
      <c r="I273" s="379"/>
      <c r="J273" s="379"/>
      <c r="K273" s="379"/>
      <c r="L273" s="379"/>
      <c r="M273" s="379"/>
      <c r="N273" s="379"/>
      <c r="O273" s="379"/>
      <c r="P273" s="379"/>
      <c r="Q273" s="379"/>
      <c r="R273" s="379"/>
      <c r="S273" s="379"/>
      <c r="T273" s="379"/>
      <c r="U273" s="379"/>
      <c r="V273" s="379"/>
      <c r="W273" s="379"/>
      <c r="X273" s="379"/>
      <c r="Y273" s="379"/>
      <c r="Z273" s="379"/>
      <c r="AA273" s="379"/>
      <c r="AB273" s="379"/>
      <c r="AC273" s="379"/>
      <c r="AD273" s="379"/>
      <c r="AE273" s="379"/>
      <c r="AF273" s="379"/>
      <c r="AG273" s="379"/>
      <c r="AH273" s="379"/>
      <c r="AI273" s="379"/>
      <c r="AK273" s="379"/>
    </row>
    <row r="274" customFormat="false" ht="14.25" hidden="false" customHeight="false" outlineLevel="0" collapsed="false">
      <c r="A274" s="379"/>
      <c r="B274" s="379"/>
      <c r="C274" s="379"/>
      <c r="D274" s="379"/>
      <c r="E274" s="379"/>
      <c r="F274" s="379"/>
      <c r="G274" s="379"/>
      <c r="H274" s="379"/>
      <c r="I274" s="379"/>
      <c r="J274" s="379"/>
      <c r="K274" s="379"/>
      <c r="L274" s="379"/>
      <c r="M274" s="379"/>
      <c r="N274" s="379"/>
      <c r="O274" s="379"/>
      <c r="P274" s="379"/>
      <c r="Q274" s="379"/>
      <c r="R274" s="379"/>
      <c r="S274" s="379"/>
      <c r="T274" s="379"/>
      <c r="U274" s="379"/>
      <c r="V274" s="379"/>
      <c r="W274" s="379"/>
      <c r="X274" s="379"/>
      <c r="Y274" s="379"/>
      <c r="Z274" s="379"/>
      <c r="AA274" s="379"/>
      <c r="AB274" s="379"/>
      <c r="AC274" s="379"/>
      <c r="AD274" s="379"/>
      <c r="AE274" s="379"/>
      <c r="AF274" s="379"/>
      <c r="AG274" s="379"/>
      <c r="AH274" s="379"/>
      <c r="AI274" s="379"/>
      <c r="AK274" s="379"/>
    </row>
    <row r="275" customFormat="false" ht="14.25" hidden="false" customHeight="false" outlineLevel="0" collapsed="false">
      <c r="A275" s="379"/>
      <c r="B275" s="379"/>
      <c r="C275" s="379"/>
      <c r="D275" s="379"/>
      <c r="E275" s="379"/>
      <c r="F275" s="379"/>
      <c r="G275" s="379"/>
      <c r="H275" s="379"/>
      <c r="I275" s="379"/>
      <c r="J275" s="379"/>
      <c r="K275" s="379"/>
      <c r="L275" s="379"/>
      <c r="M275" s="379"/>
      <c r="N275" s="379"/>
      <c r="O275" s="379"/>
      <c r="P275" s="379"/>
      <c r="Q275" s="379"/>
      <c r="R275" s="379"/>
      <c r="S275" s="379"/>
      <c r="T275" s="379"/>
      <c r="U275" s="379"/>
      <c r="V275" s="379"/>
      <c r="W275" s="379"/>
      <c r="X275" s="379"/>
      <c r="Y275" s="379"/>
      <c r="Z275" s="379"/>
      <c r="AA275" s="379"/>
      <c r="AB275" s="379"/>
      <c r="AC275" s="379"/>
      <c r="AD275" s="379"/>
      <c r="AE275" s="379"/>
      <c r="AF275" s="379"/>
      <c r="AG275" s="379"/>
      <c r="AH275" s="379"/>
      <c r="AI275" s="379"/>
      <c r="AK275" s="379"/>
    </row>
    <row r="276" customFormat="false" ht="14.25" hidden="false" customHeight="false" outlineLevel="0" collapsed="false">
      <c r="A276" s="379"/>
      <c r="B276" s="379"/>
      <c r="C276" s="379"/>
      <c r="D276" s="379"/>
      <c r="E276" s="379"/>
      <c r="F276" s="379"/>
      <c r="G276" s="379"/>
      <c r="H276" s="379"/>
      <c r="I276" s="379"/>
      <c r="J276" s="379"/>
      <c r="K276" s="379"/>
      <c r="L276" s="379"/>
      <c r="M276" s="379"/>
      <c r="N276" s="379"/>
      <c r="O276" s="379"/>
      <c r="P276" s="379"/>
      <c r="Q276" s="379"/>
      <c r="R276" s="379"/>
      <c r="S276" s="379"/>
      <c r="T276" s="379"/>
      <c r="U276" s="379"/>
      <c r="V276" s="379"/>
      <c r="W276" s="379"/>
      <c r="X276" s="379"/>
      <c r="Y276" s="379"/>
      <c r="Z276" s="379"/>
      <c r="AA276" s="379"/>
      <c r="AB276" s="379"/>
      <c r="AC276" s="379"/>
      <c r="AD276" s="379"/>
      <c r="AE276" s="379"/>
      <c r="AF276" s="379"/>
      <c r="AG276" s="379"/>
      <c r="AH276" s="379"/>
      <c r="AI276" s="379"/>
      <c r="AK276" s="379"/>
    </row>
    <row r="277" customFormat="false" ht="14.25" hidden="false" customHeight="false" outlineLevel="0" collapsed="false">
      <c r="A277" s="379"/>
      <c r="B277" s="379"/>
      <c r="C277" s="379"/>
      <c r="D277" s="379"/>
      <c r="E277" s="379"/>
      <c r="F277" s="379"/>
      <c r="G277" s="379"/>
      <c r="H277" s="379"/>
      <c r="I277" s="379"/>
      <c r="J277" s="379"/>
      <c r="K277" s="379"/>
      <c r="L277" s="379"/>
      <c r="M277" s="379"/>
      <c r="N277" s="379"/>
      <c r="O277" s="379"/>
      <c r="P277" s="379"/>
      <c r="Q277" s="379"/>
      <c r="R277" s="379"/>
      <c r="S277" s="379"/>
      <c r="T277" s="379"/>
      <c r="U277" s="379"/>
      <c r="V277" s="379"/>
      <c r="W277" s="379"/>
      <c r="X277" s="379"/>
      <c r="Y277" s="379"/>
      <c r="Z277" s="379"/>
      <c r="AA277" s="379"/>
      <c r="AB277" s="379"/>
      <c r="AC277" s="379"/>
      <c r="AD277" s="379"/>
      <c r="AE277" s="379"/>
      <c r="AF277" s="379"/>
      <c r="AG277" s="379"/>
      <c r="AH277" s="379"/>
      <c r="AI277" s="379"/>
      <c r="AK277" s="379"/>
    </row>
    <row r="278" customFormat="false" ht="14.25" hidden="false" customHeight="false" outlineLevel="0" collapsed="false">
      <c r="A278" s="379"/>
      <c r="B278" s="379"/>
      <c r="C278" s="379"/>
      <c r="D278" s="379"/>
      <c r="E278" s="379"/>
      <c r="F278" s="379"/>
      <c r="G278" s="379"/>
      <c r="H278" s="379"/>
      <c r="I278" s="379"/>
      <c r="J278" s="379"/>
      <c r="K278" s="379"/>
      <c r="L278" s="379"/>
      <c r="M278" s="379"/>
      <c r="N278" s="379"/>
      <c r="O278" s="379"/>
      <c r="P278" s="379"/>
      <c r="Q278" s="379"/>
      <c r="R278" s="379"/>
      <c r="S278" s="379"/>
      <c r="T278" s="379"/>
      <c r="U278" s="379"/>
      <c r="V278" s="379"/>
      <c r="W278" s="379"/>
      <c r="X278" s="379"/>
      <c r="Y278" s="379"/>
      <c r="Z278" s="379"/>
      <c r="AA278" s="379"/>
      <c r="AB278" s="379"/>
      <c r="AC278" s="379"/>
      <c r="AD278" s="379"/>
      <c r="AE278" s="379"/>
      <c r="AF278" s="379"/>
      <c r="AG278" s="379"/>
      <c r="AH278" s="379"/>
      <c r="AI278" s="379"/>
      <c r="AK278" s="379"/>
    </row>
    <row r="279" customFormat="false" ht="14.25" hidden="false" customHeight="false" outlineLevel="0" collapsed="false">
      <c r="A279" s="379"/>
      <c r="B279" s="379"/>
      <c r="C279" s="379"/>
      <c r="D279" s="379"/>
      <c r="E279" s="379"/>
      <c r="F279" s="379"/>
      <c r="G279" s="379"/>
      <c r="H279" s="379"/>
      <c r="I279" s="379"/>
      <c r="J279" s="379"/>
      <c r="K279" s="379"/>
      <c r="L279" s="379"/>
      <c r="M279" s="379"/>
      <c r="N279" s="379"/>
      <c r="O279" s="379"/>
      <c r="P279" s="379"/>
      <c r="Q279" s="379"/>
      <c r="R279" s="379"/>
      <c r="S279" s="379"/>
      <c r="T279" s="379"/>
      <c r="U279" s="379"/>
      <c r="V279" s="379"/>
      <c r="W279" s="379"/>
      <c r="X279" s="379"/>
      <c r="Y279" s="379"/>
      <c r="Z279" s="379"/>
      <c r="AA279" s="379"/>
      <c r="AB279" s="379"/>
      <c r="AC279" s="379"/>
      <c r="AD279" s="379"/>
      <c r="AE279" s="379"/>
      <c r="AF279" s="379"/>
      <c r="AG279" s="379"/>
      <c r="AH279" s="379"/>
      <c r="AI279" s="379"/>
      <c r="AK279" s="379"/>
    </row>
    <row r="280" customFormat="false" ht="14.25" hidden="false" customHeight="false" outlineLevel="0" collapsed="false">
      <c r="A280" s="379"/>
      <c r="B280" s="379"/>
      <c r="C280" s="379"/>
      <c r="D280" s="379"/>
      <c r="E280" s="379"/>
      <c r="F280" s="379"/>
      <c r="G280" s="379"/>
      <c r="H280" s="379"/>
      <c r="I280" s="379"/>
      <c r="J280" s="379"/>
      <c r="K280" s="379"/>
      <c r="L280" s="379"/>
      <c r="M280" s="379"/>
      <c r="N280" s="379"/>
      <c r="O280" s="379"/>
      <c r="P280" s="379"/>
      <c r="Q280" s="379"/>
      <c r="R280" s="379"/>
      <c r="S280" s="379"/>
      <c r="T280" s="379"/>
      <c r="U280" s="379"/>
      <c r="V280" s="379"/>
      <c r="W280" s="379"/>
      <c r="X280" s="379"/>
      <c r="Y280" s="379"/>
      <c r="Z280" s="379"/>
      <c r="AA280" s="379"/>
      <c r="AB280" s="379"/>
      <c r="AC280" s="379"/>
      <c r="AD280" s="379"/>
      <c r="AE280" s="379"/>
      <c r="AF280" s="379"/>
      <c r="AG280" s="379"/>
      <c r="AH280" s="379"/>
      <c r="AI280" s="379"/>
      <c r="AK280" s="379"/>
    </row>
    <row r="281" customFormat="false" ht="14.25" hidden="false" customHeight="false" outlineLevel="0" collapsed="false">
      <c r="A281" s="379"/>
      <c r="B281" s="379"/>
      <c r="C281" s="379"/>
      <c r="D281" s="379"/>
      <c r="E281" s="379"/>
      <c r="F281" s="379"/>
      <c r="G281" s="379"/>
      <c r="H281" s="379"/>
      <c r="I281" s="379"/>
      <c r="J281" s="379"/>
      <c r="K281" s="379"/>
      <c r="L281" s="379"/>
      <c r="M281" s="379"/>
      <c r="N281" s="379"/>
      <c r="O281" s="379"/>
      <c r="P281" s="379"/>
      <c r="Q281" s="379"/>
      <c r="R281" s="379"/>
      <c r="S281" s="379"/>
      <c r="T281" s="379"/>
      <c r="U281" s="379"/>
      <c r="V281" s="379"/>
      <c r="W281" s="379"/>
      <c r="X281" s="379"/>
      <c r="Y281" s="379"/>
      <c r="Z281" s="379"/>
      <c r="AA281" s="379"/>
      <c r="AB281" s="379"/>
      <c r="AC281" s="379"/>
      <c r="AD281" s="379"/>
      <c r="AE281" s="379"/>
      <c r="AF281" s="379"/>
      <c r="AG281" s="379"/>
      <c r="AH281" s="379"/>
      <c r="AI281" s="379"/>
      <c r="AK281" s="379"/>
    </row>
    <row r="282" customFormat="false" ht="14.25" hidden="false" customHeight="false" outlineLevel="0" collapsed="false">
      <c r="A282" s="379"/>
      <c r="B282" s="379"/>
      <c r="C282" s="379"/>
      <c r="D282" s="379"/>
      <c r="E282" s="379"/>
      <c r="F282" s="379"/>
      <c r="G282" s="379"/>
      <c r="H282" s="379"/>
      <c r="I282" s="379"/>
      <c r="J282" s="379"/>
      <c r="K282" s="379"/>
      <c r="L282" s="379"/>
      <c r="M282" s="379"/>
      <c r="N282" s="379"/>
      <c r="O282" s="379"/>
      <c r="P282" s="379"/>
      <c r="Q282" s="379"/>
      <c r="R282" s="379"/>
      <c r="S282" s="379"/>
      <c r="T282" s="379"/>
      <c r="U282" s="379"/>
      <c r="V282" s="379"/>
      <c r="W282" s="379"/>
      <c r="X282" s="379"/>
      <c r="Y282" s="379"/>
      <c r="Z282" s="379"/>
      <c r="AA282" s="379"/>
      <c r="AB282" s="379"/>
      <c r="AC282" s="379"/>
      <c r="AD282" s="379"/>
      <c r="AE282" s="379"/>
      <c r="AF282" s="379"/>
      <c r="AG282" s="379"/>
      <c r="AH282" s="379"/>
      <c r="AI282" s="379"/>
      <c r="AK282" s="379"/>
    </row>
    <row r="283" customFormat="false" ht="14.25" hidden="false" customHeight="false" outlineLevel="0" collapsed="false">
      <c r="A283" s="379"/>
      <c r="B283" s="379"/>
      <c r="C283" s="379"/>
      <c r="D283" s="379"/>
      <c r="E283" s="379"/>
      <c r="F283" s="379"/>
      <c r="G283" s="379"/>
      <c r="H283" s="379"/>
      <c r="I283" s="379"/>
      <c r="J283" s="379"/>
      <c r="K283" s="379"/>
      <c r="L283" s="379"/>
      <c r="M283" s="379"/>
      <c r="N283" s="379"/>
      <c r="O283" s="379"/>
      <c r="P283" s="379"/>
      <c r="Q283" s="379"/>
      <c r="R283" s="379"/>
      <c r="S283" s="379"/>
      <c r="T283" s="379"/>
      <c r="U283" s="379"/>
      <c r="V283" s="379"/>
      <c r="W283" s="379"/>
      <c r="X283" s="379"/>
      <c r="Y283" s="379"/>
      <c r="Z283" s="379"/>
      <c r="AA283" s="379"/>
      <c r="AB283" s="379"/>
      <c r="AC283" s="379"/>
      <c r="AD283" s="379"/>
      <c r="AE283" s="379"/>
      <c r="AF283" s="379"/>
      <c r="AG283" s="379"/>
      <c r="AH283" s="379"/>
      <c r="AI283" s="379"/>
      <c r="AK283" s="379"/>
    </row>
    <row r="284" customFormat="false" ht="14.25" hidden="false" customHeight="false" outlineLevel="0" collapsed="false">
      <c r="A284" s="379"/>
      <c r="B284" s="379"/>
      <c r="C284" s="379"/>
      <c r="D284" s="379"/>
      <c r="E284" s="379"/>
      <c r="F284" s="379"/>
      <c r="G284" s="379"/>
      <c r="H284" s="379"/>
      <c r="I284" s="379"/>
      <c r="J284" s="379"/>
      <c r="K284" s="379"/>
      <c r="L284" s="379"/>
      <c r="M284" s="379"/>
      <c r="N284" s="379"/>
      <c r="O284" s="379"/>
      <c r="P284" s="379"/>
      <c r="Q284" s="379"/>
      <c r="R284" s="379"/>
      <c r="S284" s="379"/>
      <c r="T284" s="379"/>
      <c r="U284" s="379"/>
      <c r="V284" s="379"/>
      <c r="W284" s="379"/>
      <c r="X284" s="379"/>
      <c r="Y284" s="379"/>
      <c r="Z284" s="379"/>
      <c r="AA284" s="379"/>
      <c r="AB284" s="379"/>
      <c r="AC284" s="379"/>
      <c r="AD284" s="379"/>
      <c r="AE284" s="379"/>
      <c r="AF284" s="379"/>
      <c r="AG284" s="379"/>
      <c r="AH284" s="379"/>
      <c r="AI284" s="379"/>
      <c r="AK284" s="379"/>
    </row>
    <row r="285" customFormat="false" ht="14.25" hidden="false" customHeight="false" outlineLevel="0" collapsed="false">
      <c r="A285" s="379"/>
      <c r="B285" s="379"/>
      <c r="C285" s="379"/>
      <c r="D285" s="379"/>
      <c r="E285" s="379"/>
      <c r="F285" s="379"/>
      <c r="G285" s="379"/>
      <c r="H285" s="379"/>
      <c r="I285" s="379"/>
      <c r="J285" s="379"/>
      <c r="K285" s="379"/>
      <c r="L285" s="379"/>
      <c r="M285" s="379"/>
      <c r="N285" s="379"/>
      <c r="O285" s="379"/>
      <c r="P285" s="379"/>
      <c r="Q285" s="379"/>
      <c r="R285" s="379"/>
      <c r="S285" s="379"/>
      <c r="T285" s="379"/>
      <c r="U285" s="379"/>
      <c r="V285" s="379"/>
      <c r="W285" s="379"/>
      <c r="X285" s="379"/>
      <c r="Y285" s="379"/>
      <c r="Z285" s="379"/>
      <c r="AA285" s="379"/>
      <c r="AB285" s="379"/>
      <c r="AC285" s="379"/>
      <c r="AD285" s="379"/>
      <c r="AE285" s="379"/>
      <c r="AF285" s="379"/>
      <c r="AG285" s="379"/>
      <c r="AH285" s="379"/>
      <c r="AI285" s="379"/>
      <c r="AK285" s="379"/>
    </row>
    <row r="286" customFormat="false" ht="14.25" hidden="false" customHeight="false" outlineLevel="0" collapsed="false">
      <c r="A286" s="379"/>
      <c r="B286" s="379"/>
      <c r="C286" s="379"/>
      <c r="D286" s="379"/>
      <c r="E286" s="379"/>
      <c r="F286" s="379"/>
      <c r="G286" s="379"/>
      <c r="H286" s="379"/>
      <c r="I286" s="379"/>
      <c r="J286" s="379"/>
      <c r="K286" s="379"/>
      <c r="L286" s="379"/>
      <c r="M286" s="379"/>
      <c r="N286" s="379"/>
      <c r="O286" s="379"/>
      <c r="P286" s="379"/>
      <c r="Q286" s="379"/>
      <c r="R286" s="379"/>
      <c r="S286" s="379"/>
      <c r="T286" s="379"/>
      <c r="U286" s="379"/>
      <c r="V286" s="379"/>
      <c r="W286" s="379"/>
      <c r="X286" s="379"/>
      <c r="Y286" s="379"/>
      <c r="Z286" s="379"/>
      <c r="AA286" s="379"/>
      <c r="AB286" s="379"/>
      <c r="AC286" s="379"/>
      <c r="AD286" s="379"/>
      <c r="AE286" s="379"/>
      <c r="AF286" s="379"/>
      <c r="AG286" s="379"/>
      <c r="AH286" s="379"/>
      <c r="AI286" s="379"/>
      <c r="AK286" s="379"/>
    </row>
    <row r="287" customFormat="false" ht="14.25" hidden="false" customHeight="false" outlineLevel="0" collapsed="false">
      <c r="A287" s="379"/>
      <c r="B287" s="379"/>
      <c r="C287" s="379"/>
      <c r="D287" s="379"/>
      <c r="E287" s="379"/>
      <c r="F287" s="379"/>
      <c r="G287" s="379"/>
      <c r="H287" s="379"/>
      <c r="I287" s="379"/>
      <c r="J287" s="379"/>
      <c r="K287" s="379"/>
      <c r="L287" s="379"/>
      <c r="M287" s="379"/>
      <c r="N287" s="379"/>
      <c r="O287" s="379"/>
      <c r="P287" s="379"/>
      <c r="Q287" s="379"/>
      <c r="R287" s="379"/>
      <c r="S287" s="379"/>
      <c r="T287" s="379"/>
      <c r="U287" s="379"/>
      <c r="V287" s="379"/>
      <c r="W287" s="379"/>
      <c r="X287" s="379"/>
      <c r="Y287" s="379"/>
      <c r="Z287" s="379"/>
      <c r="AA287" s="379"/>
      <c r="AB287" s="379"/>
      <c r="AC287" s="379"/>
      <c r="AD287" s="379"/>
      <c r="AE287" s="379"/>
      <c r="AF287" s="379"/>
      <c r="AG287" s="379"/>
      <c r="AH287" s="379"/>
      <c r="AI287" s="379"/>
      <c r="AK287" s="379"/>
    </row>
    <row r="288" customFormat="false" ht="14.25" hidden="false" customHeight="false" outlineLevel="0" collapsed="false">
      <c r="A288" s="379"/>
      <c r="B288" s="379"/>
      <c r="C288" s="379"/>
      <c r="D288" s="379"/>
      <c r="E288" s="379"/>
      <c r="F288" s="379"/>
      <c r="G288" s="379"/>
      <c r="H288" s="379"/>
      <c r="I288" s="379"/>
      <c r="J288" s="379"/>
      <c r="K288" s="379"/>
      <c r="L288" s="379"/>
      <c r="M288" s="379"/>
      <c r="N288" s="379"/>
      <c r="O288" s="379"/>
      <c r="P288" s="379"/>
      <c r="Q288" s="379"/>
      <c r="R288" s="379"/>
      <c r="S288" s="379"/>
      <c r="T288" s="379"/>
      <c r="U288" s="379"/>
      <c r="V288" s="379"/>
      <c r="W288" s="379"/>
      <c r="X288" s="379"/>
      <c r="Y288" s="379"/>
      <c r="Z288" s="379"/>
      <c r="AA288" s="379"/>
      <c r="AB288" s="379"/>
      <c r="AC288" s="379"/>
      <c r="AD288" s="379"/>
      <c r="AE288" s="379"/>
      <c r="AF288" s="379"/>
      <c r="AG288" s="379"/>
      <c r="AH288" s="379"/>
      <c r="AI288" s="379"/>
      <c r="AK288" s="379"/>
    </row>
    <row r="289" customFormat="false" ht="14.25" hidden="false" customHeight="false" outlineLevel="0" collapsed="false">
      <c r="A289" s="379"/>
      <c r="B289" s="379"/>
      <c r="C289" s="379"/>
      <c r="D289" s="379"/>
      <c r="E289" s="379"/>
      <c r="F289" s="379"/>
      <c r="G289" s="379"/>
      <c r="H289" s="379"/>
      <c r="I289" s="379"/>
      <c r="J289" s="379"/>
      <c r="K289" s="379"/>
      <c r="L289" s="379"/>
      <c r="M289" s="379"/>
      <c r="N289" s="379"/>
      <c r="O289" s="379"/>
      <c r="P289" s="379"/>
      <c r="Q289" s="379"/>
      <c r="R289" s="379"/>
      <c r="S289" s="379"/>
      <c r="T289" s="379"/>
      <c r="U289" s="379"/>
      <c r="V289" s="379"/>
      <c r="W289" s="379"/>
      <c r="X289" s="379"/>
      <c r="Y289" s="379"/>
      <c r="Z289" s="379"/>
      <c r="AA289" s="379"/>
      <c r="AB289" s="379"/>
      <c r="AC289" s="379"/>
      <c r="AD289" s="379"/>
      <c r="AE289" s="379"/>
      <c r="AF289" s="379"/>
      <c r="AG289" s="379"/>
      <c r="AH289" s="379"/>
      <c r="AI289" s="379"/>
      <c r="AK289" s="379"/>
    </row>
    <row r="290" customFormat="false" ht="14.25" hidden="false" customHeight="false" outlineLevel="0" collapsed="false">
      <c r="A290" s="379"/>
      <c r="B290" s="379"/>
      <c r="C290" s="379"/>
      <c r="D290" s="379"/>
      <c r="E290" s="379"/>
      <c r="F290" s="379"/>
      <c r="G290" s="379"/>
      <c r="H290" s="379"/>
      <c r="I290" s="379"/>
      <c r="J290" s="379"/>
      <c r="K290" s="379"/>
      <c r="L290" s="379"/>
      <c r="M290" s="379"/>
      <c r="N290" s="379"/>
      <c r="O290" s="379"/>
      <c r="P290" s="379"/>
      <c r="Q290" s="379"/>
      <c r="R290" s="379"/>
      <c r="S290" s="379"/>
      <c r="T290" s="379"/>
      <c r="U290" s="379"/>
      <c r="V290" s="379"/>
      <c r="W290" s="379"/>
      <c r="X290" s="379"/>
      <c r="Y290" s="379"/>
      <c r="Z290" s="379"/>
      <c r="AA290" s="379"/>
      <c r="AB290" s="379"/>
      <c r="AC290" s="379"/>
      <c r="AD290" s="379"/>
      <c r="AE290" s="379"/>
      <c r="AF290" s="379"/>
      <c r="AG290" s="379"/>
      <c r="AH290" s="379"/>
      <c r="AI290" s="379"/>
      <c r="AK290" s="379"/>
    </row>
    <row r="291" customFormat="false" ht="14.25" hidden="false" customHeight="false" outlineLevel="0" collapsed="false">
      <c r="A291" s="379"/>
      <c r="B291" s="379"/>
      <c r="C291" s="379"/>
      <c r="D291" s="379"/>
      <c r="E291" s="379"/>
      <c r="F291" s="379"/>
      <c r="G291" s="379"/>
      <c r="H291" s="379"/>
      <c r="I291" s="379"/>
      <c r="J291" s="379"/>
      <c r="K291" s="379"/>
      <c r="L291" s="379"/>
      <c r="M291" s="379"/>
      <c r="N291" s="379"/>
      <c r="O291" s="379"/>
      <c r="P291" s="379"/>
      <c r="Q291" s="379"/>
      <c r="R291" s="379"/>
      <c r="S291" s="379"/>
      <c r="T291" s="379"/>
      <c r="U291" s="379"/>
      <c r="V291" s="379"/>
      <c r="W291" s="379"/>
      <c r="X291" s="379"/>
      <c r="Y291" s="379"/>
      <c r="Z291" s="379"/>
      <c r="AA291" s="379"/>
      <c r="AB291" s="379"/>
      <c r="AC291" s="379"/>
      <c r="AD291" s="379"/>
      <c r="AE291" s="379"/>
      <c r="AF291" s="379"/>
      <c r="AG291" s="379"/>
      <c r="AH291" s="379"/>
      <c r="AI291" s="379"/>
      <c r="AK291" s="379"/>
    </row>
    <row r="292" customFormat="false" ht="14.25" hidden="false" customHeight="false" outlineLevel="0" collapsed="false">
      <c r="A292" s="379"/>
      <c r="B292" s="379"/>
      <c r="C292" s="379"/>
      <c r="D292" s="379"/>
      <c r="E292" s="379"/>
      <c r="F292" s="379"/>
      <c r="G292" s="379"/>
      <c r="H292" s="379"/>
      <c r="I292" s="379"/>
      <c r="J292" s="379"/>
      <c r="K292" s="379"/>
      <c r="L292" s="379"/>
      <c r="M292" s="379"/>
      <c r="N292" s="379"/>
      <c r="O292" s="379"/>
      <c r="P292" s="379"/>
      <c r="Q292" s="379"/>
      <c r="R292" s="379"/>
      <c r="S292" s="379"/>
      <c r="T292" s="379"/>
      <c r="U292" s="379"/>
      <c r="V292" s="379"/>
      <c r="W292" s="379"/>
      <c r="X292" s="379"/>
      <c r="Y292" s="379"/>
      <c r="Z292" s="379"/>
      <c r="AA292" s="379"/>
      <c r="AB292" s="379"/>
      <c r="AC292" s="379"/>
      <c r="AD292" s="379"/>
      <c r="AE292" s="379"/>
      <c r="AF292" s="379"/>
      <c r="AG292" s="379"/>
      <c r="AH292" s="379"/>
      <c r="AI292" s="379"/>
      <c r="AK292" s="379"/>
    </row>
    <row r="293" customFormat="false" ht="14.25" hidden="false" customHeight="false" outlineLevel="0" collapsed="false">
      <c r="A293" s="379"/>
      <c r="B293" s="379"/>
      <c r="C293" s="379"/>
      <c r="D293" s="379"/>
      <c r="E293" s="379"/>
      <c r="F293" s="379"/>
      <c r="G293" s="379"/>
      <c r="H293" s="379"/>
      <c r="I293" s="379"/>
      <c r="J293" s="379"/>
      <c r="K293" s="379"/>
      <c r="L293" s="379"/>
      <c r="M293" s="379"/>
      <c r="N293" s="379"/>
      <c r="O293" s="379"/>
      <c r="P293" s="379"/>
      <c r="Q293" s="379"/>
      <c r="R293" s="379"/>
      <c r="S293" s="379"/>
      <c r="T293" s="379"/>
      <c r="U293" s="379"/>
      <c r="V293" s="379"/>
      <c r="W293" s="379"/>
      <c r="X293" s="379"/>
      <c r="Y293" s="379"/>
      <c r="Z293" s="379"/>
      <c r="AA293" s="379"/>
      <c r="AB293" s="379"/>
      <c r="AC293" s="379"/>
      <c r="AD293" s="379"/>
      <c r="AE293" s="379"/>
      <c r="AF293" s="379"/>
      <c r="AG293" s="379"/>
      <c r="AH293" s="379"/>
      <c r="AI293" s="379"/>
      <c r="AK293" s="379"/>
    </row>
    <row r="294" customFormat="false" ht="14.25" hidden="false" customHeight="false" outlineLevel="0" collapsed="false">
      <c r="A294" s="379"/>
      <c r="B294" s="379"/>
      <c r="C294" s="379"/>
      <c r="D294" s="379"/>
      <c r="E294" s="379"/>
      <c r="F294" s="379"/>
      <c r="G294" s="379"/>
      <c r="H294" s="379"/>
      <c r="I294" s="379"/>
      <c r="J294" s="379"/>
      <c r="K294" s="379"/>
      <c r="L294" s="379"/>
      <c r="M294" s="379"/>
      <c r="N294" s="379"/>
      <c r="O294" s="379"/>
      <c r="P294" s="379"/>
      <c r="Q294" s="379"/>
      <c r="R294" s="379"/>
      <c r="S294" s="379"/>
      <c r="T294" s="379"/>
      <c r="U294" s="379"/>
      <c r="V294" s="379"/>
      <c r="W294" s="379"/>
      <c r="X294" s="379"/>
      <c r="Y294" s="379"/>
      <c r="Z294" s="379"/>
      <c r="AA294" s="379"/>
      <c r="AB294" s="379"/>
      <c r="AC294" s="379"/>
      <c r="AD294" s="379"/>
      <c r="AE294" s="379"/>
      <c r="AF294" s="379"/>
      <c r="AG294" s="379"/>
      <c r="AH294" s="379"/>
      <c r="AI294" s="379"/>
      <c r="AK294" s="379"/>
    </row>
    <row r="295" customFormat="false" ht="14.25" hidden="false" customHeight="false" outlineLevel="0" collapsed="false">
      <c r="A295" s="379"/>
      <c r="B295" s="379"/>
      <c r="C295" s="379"/>
      <c r="D295" s="379"/>
      <c r="E295" s="379"/>
      <c r="F295" s="379"/>
      <c r="G295" s="379"/>
      <c r="H295" s="379"/>
      <c r="I295" s="379"/>
      <c r="J295" s="379"/>
      <c r="K295" s="379"/>
      <c r="L295" s="379"/>
      <c r="M295" s="379"/>
      <c r="N295" s="379"/>
      <c r="O295" s="379"/>
      <c r="P295" s="379"/>
      <c r="Q295" s="379"/>
      <c r="R295" s="379"/>
      <c r="S295" s="379"/>
      <c r="T295" s="379"/>
      <c r="U295" s="379"/>
      <c r="V295" s="379"/>
      <c r="W295" s="379"/>
      <c r="X295" s="379"/>
      <c r="Y295" s="379"/>
      <c r="Z295" s="379"/>
      <c r="AA295" s="379"/>
      <c r="AB295" s="379"/>
      <c r="AC295" s="379"/>
      <c r="AD295" s="379"/>
      <c r="AE295" s="379"/>
      <c r="AF295" s="379"/>
      <c r="AG295" s="379"/>
      <c r="AH295" s="379"/>
      <c r="AI295" s="379"/>
      <c r="AK295" s="379"/>
    </row>
    <row r="296" customFormat="false" ht="14.25" hidden="false" customHeight="false" outlineLevel="0" collapsed="false">
      <c r="A296" s="379"/>
      <c r="B296" s="379"/>
      <c r="C296" s="379"/>
      <c r="D296" s="379"/>
      <c r="E296" s="379"/>
      <c r="F296" s="379"/>
      <c r="G296" s="379"/>
      <c r="H296" s="379"/>
      <c r="I296" s="379"/>
      <c r="J296" s="379"/>
      <c r="K296" s="379"/>
      <c r="L296" s="379"/>
      <c r="M296" s="379"/>
      <c r="N296" s="379"/>
      <c r="O296" s="379"/>
      <c r="P296" s="379"/>
      <c r="Q296" s="379"/>
      <c r="R296" s="379"/>
      <c r="S296" s="379"/>
      <c r="T296" s="379"/>
      <c r="U296" s="379"/>
      <c r="V296" s="379"/>
      <c r="W296" s="379"/>
      <c r="X296" s="379"/>
      <c r="Y296" s="379"/>
      <c r="Z296" s="379"/>
      <c r="AA296" s="379"/>
      <c r="AB296" s="379"/>
      <c r="AC296" s="379"/>
      <c r="AD296" s="379"/>
      <c r="AE296" s="379"/>
      <c r="AF296" s="379"/>
      <c r="AG296" s="379"/>
      <c r="AH296" s="379"/>
      <c r="AI296" s="379"/>
      <c r="AK296" s="379"/>
    </row>
    <row r="297" customFormat="false" ht="14.25" hidden="false" customHeight="false" outlineLevel="0" collapsed="false">
      <c r="A297" s="379"/>
      <c r="B297" s="379"/>
      <c r="C297" s="379"/>
      <c r="D297" s="379"/>
      <c r="E297" s="379"/>
      <c r="F297" s="379"/>
      <c r="G297" s="379"/>
      <c r="H297" s="379"/>
      <c r="I297" s="379"/>
      <c r="J297" s="379"/>
      <c r="K297" s="379"/>
      <c r="L297" s="379"/>
      <c r="M297" s="379"/>
      <c r="N297" s="379"/>
      <c r="O297" s="379"/>
      <c r="P297" s="379"/>
      <c r="Q297" s="379"/>
      <c r="R297" s="379"/>
      <c r="S297" s="379"/>
      <c r="T297" s="379"/>
      <c r="U297" s="379"/>
      <c r="V297" s="379"/>
      <c r="W297" s="379"/>
      <c r="X297" s="379"/>
      <c r="Y297" s="379"/>
      <c r="Z297" s="379"/>
      <c r="AA297" s="379"/>
      <c r="AB297" s="379"/>
      <c r="AC297" s="379"/>
      <c r="AD297" s="379"/>
      <c r="AE297" s="379"/>
      <c r="AF297" s="379"/>
      <c r="AG297" s="379"/>
      <c r="AH297" s="379"/>
      <c r="AI297" s="379"/>
      <c r="AK297" s="379"/>
    </row>
    <row r="298" customFormat="false" ht="14.25" hidden="false" customHeight="false" outlineLevel="0" collapsed="false">
      <c r="A298" s="379"/>
      <c r="B298" s="379"/>
      <c r="C298" s="379"/>
      <c r="D298" s="379"/>
      <c r="E298" s="379"/>
      <c r="F298" s="379"/>
      <c r="G298" s="379"/>
      <c r="H298" s="379"/>
      <c r="I298" s="379"/>
      <c r="J298" s="379"/>
      <c r="K298" s="379"/>
      <c r="L298" s="379"/>
      <c r="M298" s="379"/>
      <c r="N298" s="379"/>
      <c r="O298" s="379"/>
      <c r="P298" s="379"/>
      <c r="Q298" s="379"/>
      <c r="R298" s="379"/>
      <c r="S298" s="379"/>
      <c r="T298" s="379"/>
      <c r="U298" s="379"/>
      <c r="V298" s="379"/>
      <c r="W298" s="379"/>
      <c r="X298" s="379"/>
      <c r="Y298" s="379"/>
      <c r="Z298" s="379"/>
      <c r="AA298" s="379"/>
      <c r="AB298" s="379"/>
      <c r="AC298" s="379"/>
      <c r="AD298" s="379"/>
      <c r="AE298" s="379"/>
      <c r="AF298" s="379"/>
      <c r="AG298" s="379"/>
      <c r="AH298" s="379"/>
      <c r="AI298" s="379"/>
      <c r="AK298" s="379"/>
    </row>
    <row r="299" customFormat="false" ht="14.25" hidden="false" customHeight="false" outlineLevel="0" collapsed="false">
      <c r="A299" s="379"/>
      <c r="B299" s="379"/>
      <c r="C299" s="379"/>
      <c r="D299" s="379"/>
      <c r="E299" s="379"/>
      <c r="F299" s="379"/>
      <c r="G299" s="379"/>
      <c r="H299" s="379"/>
      <c r="I299" s="379"/>
      <c r="J299" s="379"/>
      <c r="K299" s="379"/>
      <c r="L299" s="379"/>
      <c r="M299" s="379"/>
      <c r="N299" s="379"/>
      <c r="O299" s="379"/>
      <c r="P299" s="379"/>
      <c r="Q299" s="379"/>
      <c r="R299" s="379"/>
      <c r="S299" s="379"/>
      <c r="T299" s="379"/>
      <c r="U299" s="379"/>
      <c r="V299" s="379"/>
      <c r="W299" s="379"/>
      <c r="X299" s="379"/>
      <c r="Y299" s="379"/>
      <c r="Z299" s="379"/>
      <c r="AA299" s="379"/>
      <c r="AB299" s="379"/>
      <c r="AC299" s="379"/>
      <c r="AD299" s="379"/>
      <c r="AE299" s="379"/>
      <c r="AF299" s="379"/>
      <c r="AG299" s="379"/>
      <c r="AH299" s="379"/>
      <c r="AI299" s="379"/>
      <c r="AK299" s="379"/>
    </row>
    <row r="300" customFormat="false" ht="14.25" hidden="false" customHeight="false" outlineLevel="0" collapsed="false">
      <c r="A300" s="379"/>
      <c r="B300" s="379"/>
      <c r="C300" s="379"/>
      <c r="D300" s="379"/>
      <c r="E300" s="379"/>
      <c r="F300" s="379"/>
      <c r="G300" s="379"/>
      <c r="H300" s="379"/>
      <c r="I300" s="379"/>
      <c r="J300" s="379"/>
      <c r="K300" s="379"/>
      <c r="L300" s="379"/>
      <c r="M300" s="379"/>
      <c r="N300" s="379"/>
      <c r="O300" s="379"/>
      <c r="P300" s="379"/>
      <c r="Q300" s="379"/>
      <c r="R300" s="379"/>
      <c r="S300" s="379"/>
      <c r="T300" s="379"/>
      <c r="U300" s="379"/>
      <c r="V300" s="379"/>
      <c r="W300" s="379"/>
      <c r="X300" s="379"/>
      <c r="Y300" s="379"/>
      <c r="Z300" s="379"/>
      <c r="AA300" s="379"/>
      <c r="AB300" s="379"/>
      <c r="AC300" s="379"/>
      <c r="AD300" s="379"/>
      <c r="AE300" s="379"/>
      <c r="AF300" s="379"/>
      <c r="AG300" s="379"/>
      <c r="AH300" s="379"/>
      <c r="AI300" s="379"/>
      <c r="AK300" s="379"/>
    </row>
    <row r="301" customFormat="false" ht="14.25" hidden="false" customHeight="false" outlineLevel="0" collapsed="false">
      <c r="A301" s="379"/>
      <c r="B301" s="379"/>
      <c r="C301" s="379"/>
      <c r="D301" s="379"/>
      <c r="E301" s="379"/>
      <c r="F301" s="379"/>
      <c r="G301" s="379"/>
      <c r="H301" s="379"/>
      <c r="I301" s="379"/>
      <c r="J301" s="379"/>
      <c r="K301" s="379"/>
      <c r="L301" s="379"/>
      <c r="M301" s="379"/>
      <c r="N301" s="379"/>
      <c r="O301" s="379"/>
      <c r="P301" s="379"/>
      <c r="Q301" s="379"/>
      <c r="R301" s="379"/>
      <c r="S301" s="379"/>
      <c r="T301" s="379"/>
      <c r="U301" s="379"/>
      <c r="V301" s="379"/>
      <c r="W301" s="379"/>
      <c r="X301" s="379"/>
      <c r="Y301" s="379"/>
      <c r="Z301" s="379"/>
      <c r="AA301" s="379"/>
      <c r="AB301" s="379"/>
      <c r="AC301" s="379"/>
      <c r="AD301" s="379"/>
      <c r="AE301" s="379"/>
      <c r="AF301" s="379"/>
      <c r="AG301" s="379"/>
      <c r="AH301" s="379"/>
      <c r="AI301" s="379"/>
      <c r="AK301" s="379"/>
    </row>
    <row r="302" customFormat="false" ht="14.25" hidden="false" customHeight="false" outlineLevel="0" collapsed="false">
      <c r="A302" s="379"/>
      <c r="B302" s="379"/>
      <c r="C302" s="379"/>
      <c r="D302" s="379"/>
      <c r="E302" s="379"/>
      <c r="F302" s="379"/>
      <c r="G302" s="379"/>
      <c r="H302" s="379"/>
      <c r="I302" s="379"/>
      <c r="J302" s="379"/>
      <c r="K302" s="379"/>
      <c r="L302" s="379"/>
      <c r="M302" s="379"/>
      <c r="N302" s="379"/>
      <c r="O302" s="379"/>
      <c r="P302" s="379"/>
      <c r="Q302" s="379"/>
      <c r="R302" s="379"/>
      <c r="S302" s="379"/>
      <c r="T302" s="379"/>
      <c r="U302" s="379"/>
      <c r="V302" s="379"/>
      <c r="W302" s="379"/>
      <c r="X302" s="379"/>
      <c r="Y302" s="379"/>
      <c r="Z302" s="379"/>
      <c r="AA302" s="379"/>
      <c r="AB302" s="379"/>
      <c r="AC302" s="379"/>
      <c r="AD302" s="379"/>
      <c r="AE302" s="379"/>
      <c r="AF302" s="379"/>
      <c r="AG302" s="379"/>
      <c r="AH302" s="379"/>
      <c r="AI302" s="379"/>
      <c r="AK302" s="379"/>
    </row>
    <row r="303" customFormat="false" ht="14.25" hidden="false" customHeight="false" outlineLevel="0" collapsed="false">
      <c r="A303" s="379"/>
      <c r="B303" s="379"/>
      <c r="C303" s="379"/>
      <c r="D303" s="379"/>
      <c r="E303" s="379"/>
      <c r="F303" s="379"/>
      <c r="G303" s="379"/>
      <c r="H303" s="379"/>
      <c r="I303" s="379"/>
      <c r="J303" s="379"/>
      <c r="K303" s="379"/>
      <c r="L303" s="379"/>
      <c r="M303" s="379"/>
      <c r="N303" s="379"/>
      <c r="O303" s="379"/>
      <c r="P303" s="379"/>
      <c r="Q303" s="379"/>
      <c r="R303" s="379"/>
      <c r="S303" s="379"/>
      <c r="T303" s="379"/>
      <c r="U303" s="379"/>
      <c r="V303" s="379"/>
      <c r="W303" s="379"/>
      <c r="X303" s="379"/>
      <c r="Y303" s="379"/>
      <c r="Z303" s="379"/>
      <c r="AA303" s="379"/>
      <c r="AB303" s="379"/>
      <c r="AC303" s="379"/>
      <c r="AD303" s="379"/>
      <c r="AE303" s="379"/>
      <c r="AF303" s="379"/>
      <c r="AG303" s="379"/>
      <c r="AH303" s="379"/>
      <c r="AI303" s="379"/>
      <c r="AK303" s="379"/>
    </row>
    <row r="304" customFormat="false" ht="14.25" hidden="false" customHeight="false" outlineLevel="0" collapsed="false">
      <c r="A304" s="379"/>
      <c r="B304" s="379"/>
      <c r="C304" s="379"/>
      <c r="D304" s="379"/>
      <c r="E304" s="379"/>
      <c r="F304" s="379"/>
      <c r="G304" s="379"/>
      <c r="H304" s="379"/>
      <c r="I304" s="379"/>
      <c r="J304" s="379"/>
      <c r="K304" s="379"/>
      <c r="L304" s="379"/>
      <c r="M304" s="379"/>
      <c r="N304" s="379"/>
      <c r="O304" s="379"/>
      <c r="P304" s="379"/>
      <c r="Q304" s="379"/>
      <c r="R304" s="379"/>
      <c r="S304" s="379"/>
      <c r="T304" s="379"/>
      <c r="U304" s="379"/>
      <c r="V304" s="379"/>
      <c r="W304" s="379"/>
      <c r="X304" s="379"/>
      <c r="Y304" s="379"/>
      <c r="Z304" s="379"/>
      <c r="AA304" s="379"/>
      <c r="AB304" s="379"/>
      <c r="AC304" s="379"/>
      <c r="AD304" s="379"/>
      <c r="AE304" s="379"/>
      <c r="AF304" s="379"/>
      <c r="AG304" s="379"/>
      <c r="AH304" s="379"/>
      <c r="AI304" s="379"/>
      <c r="AK304" s="379"/>
    </row>
    <row r="305" customFormat="false" ht="14.25" hidden="false" customHeight="false" outlineLevel="0" collapsed="false">
      <c r="A305" s="379"/>
      <c r="B305" s="379"/>
      <c r="C305" s="379"/>
      <c r="D305" s="379"/>
      <c r="E305" s="379"/>
      <c r="F305" s="379"/>
      <c r="G305" s="379"/>
      <c r="H305" s="379"/>
      <c r="I305" s="379"/>
      <c r="J305" s="379"/>
      <c r="K305" s="379"/>
      <c r="L305" s="379"/>
      <c r="M305" s="379"/>
      <c r="N305" s="379"/>
      <c r="O305" s="379"/>
      <c r="P305" s="379"/>
      <c r="Q305" s="379"/>
      <c r="R305" s="379"/>
      <c r="S305" s="379"/>
      <c r="T305" s="379"/>
      <c r="U305" s="379"/>
      <c r="V305" s="379"/>
      <c r="W305" s="379"/>
      <c r="X305" s="379"/>
      <c r="Y305" s="379"/>
      <c r="Z305" s="379"/>
      <c r="AA305" s="379"/>
      <c r="AB305" s="379"/>
      <c r="AC305" s="379"/>
      <c r="AD305" s="379"/>
      <c r="AE305" s="379"/>
      <c r="AF305" s="379"/>
      <c r="AG305" s="379"/>
      <c r="AH305" s="379"/>
      <c r="AI305" s="379"/>
      <c r="AK305" s="379"/>
    </row>
    <row r="306" customFormat="false" ht="14.25" hidden="false" customHeight="false" outlineLevel="0" collapsed="false">
      <c r="A306" s="379"/>
      <c r="B306" s="379"/>
      <c r="C306" s="379"/>
      <c r="D306" s="379"/>
      <c r="E306" s="379"/>
      <c r="F306" s="379"/>
      <c r="G306" s="379"/>
      <c r="H306" s="379"/>
      <c r="I306" s="379"/>
      <c r="J306" s="379"/>
      <c r="K306" s="379"/>
      <c r="L306" s="379"/>
      <c r="M306" s="379"/>
      <c r="N306" s="379"/>
      <c r="O306" s="379"/>
      <c r="P306" s="379"/>
      <c r="Q306" s="379"/>
      <c r="R306" s="379"/>
      <c r="S306" s="379"/>
      <c r="T306" s="379"/>
      <c r="U306" s="379"/>
      <c r="V306" s="379"/>
      <c r="W306" s="379"/>
      <c r="X306" s="379"/>
      <c r="Y306" s="379"/>
      <c r="Z306" s="379"/>
      <c r="AA306" s="379"/>
      <c r="AB306" s="379"/>
      <c r="AC306" s="379"/>
      <c r="AD306" s="379"/>
      <c r="AE306" s="379"/>
      <c r="AF306" s="379"/>
      <c r="AG306" s="379"/>
      <c r="AH306" s="379"/>
      <c r="AI306" s="379"/>
      <c r="AK306" s="379"/>
    </row>
    <row r="307" customFormat="false" ht="14.25" hidden="false" customHeight="false" outlineLevel="0" collapsed="false">
      <c r="A307" s="379"/>
      <c r="B307" s="379"/>
      <c r="C307" s="379"/>
      <c r="D307" s="379"/>
      <c r="E307" s="379"/>
      <c r="F307" s="379"/>
      <c r="G307" s="379"/>
      <c r="H307" s="379"/>
      <c r="I307" s="379"/>
      <c r="J307" s="379"/>
      <c r="K307" s="379"/>
      <c r="L307" s="379"/>
      <c r="M307" s="379"/>
      <c r="N307" s="379"/>
      <c r="O307" s="379"/>
      <c r="P307" s="379"/>
      <c r="Q307" s="379"/>
      <c r="R307" s="379"/>
      <c r="S307" s="379"/>
      <c r="T307" s="379"/>
      <c r="U307" s="379"/>
      <c r="V307" s="379"/>
      <c r="W307" s="379"/>
      <c r="X307" s="379"/>
      <c r="Y307" s="379"/>
      <c r="Z307" s="379"/>
      <c r="AA307" s="379"/>
      <c r="AB307" s="379"/>
      <c r="AC307" s="379"/>
      <c r="AD307" s="379"/>
      <c r="AE307" s="379"/>
      <c r="AF307" s="379"/>
      <c r="AG307" s="379"/>
      <c r="AH307" s="379"/>
      <c r="AI307" s="379"/>
      <c r="AK307" s="379"/>
    </row>
    <row r="308" customFormat="false" ht="14.25" hidden="false" customHeight="false" outlineLevel="0" collapsed="false">
      <c r="A308" s="379"/>
      <c r="B308" s="379"/>
      <c r="C308" s="379"/>
      <c r="D308" s="379"/>
      <c r="E308" s="379"/>
      <c r="F308" s="379"/>
      <c r="G308" s="379"/>
      <c r="H308" s="379"/>
      <c r="I308" s="379"/>
      <c r="J308" s="379"/>
      <c r="K308" s="379"/>
      <c r="L308" s="379"/>
      <c r="M308" s="379"/>
      <c r="N308" s="379"/>
      <c r="O308" s="379"/>
      <c r="P308" s="379"/>
      <c r="Q308" s="379"/>
      <c r="R308" s="379"/>
      <c r="S308" s="379"/>
      <c r="T308" s="379"/>
      <c r="U308" s="379"/>
      <c r="V308" s="379"/>
      <c r="W308" s="379"/>
      <c r="X308" s="379"/>
      <c r="Y308" s="379"/>
      <c r="Z308" s="379"/>
      <c r="AA308" s="379"/>
      <c r="AB308" s="379"/>
      <c r="AC308" s="379"/>
      <c r="AD308" s="379"/>
      <c r="AE308" s="379"/>
      <c r="AF308" s="379"/>
      <c r="AG308" s="379"/>
      <c r="AH308" s="379"/>
      <c r="AI308" s="379"/>
      <c r="AK308" s="379"/>
    </row>
    <row r="309" customFormat="false" ht="14.25" hidden="false" customHeight="false" outlineLevel="0" collapsed="false">
      <c r="A309" s="379"/>
      <c r="B309" s="379"/>
      <c r="C309" s="379"/>
      <c r="D309" s="379"/>
      <c r="E309" s="379"/>
      <c r="F309" s="379"/>
      <c r="G309" s="379"/>
      <c r="H309" s="379"/>
      <c r="I309" s="379"/>
      <c r="J309" s="379"/>
      <c r="K309" s="379"/>
      <c r="L309" s="379"/>
      <c r="M309" s="379"/>
      <c r="N309" s="379"/>
      <c r="O309" s="379"/>
      <c r="P309" s="379"/>
      <c r="Q309" s="379"/>
      <c r="R309" s="379"/>
      <c r="S309" s="379"/>
      <c r="T309" s="379"/>
      <c r="U309" s="379"/>
      <c r="V309" s="379"/>
      <c r="W309" s="379"/>
      <c r="X309" s="379"/>
      <c r="Y309" s="379"/>
      <c r="Z309" s="379"/>
      <c r="AA309" s="379"/>
      <c r="AB309" s="379"/>
      <c r="AC309" s="379"/>
      <c r="AD309" s="379"/>
      <c r="AE309" s="379"/>
      <c r="AF309" s="379"/>
      <c r="AG309" s="379"/>
      <c r="AH309" s="379"/>
      <c r="AI309" s="379"/>
      <c r="AK309" s="379"/>
    </row>
    <row r="310" customFormat="false" ht="14.25" hidden="false" customHeight="false" outlineLevel="0" collapsed="false">
      <c r="A310" s="379"/>
      <c r="B310" s="379"/>
      <c r="C310" s="379"/>
      <c r="D310" s="379"/>
      <c r="E310" s="379"/>
      <c r="F310" s="379"/>
      <c r="G310" s="379"/>
      <c r="H310" s="379"/>
      <c r="I310" s="379"/>
      <c r="J310" s="379"/>
      <c r="K310" s="379"/>
      <c r="L310" s="379"/>
      <c r="M310" s="379"/>
      <c r="N310" s="379"/>
      <c r="O310" s="379"/>
      <c r="P310" s="379"/>
      <c r="Q310" s="379"/>
      <c r="R310" s="379"/>
      <c r="S310" s="379"/>
      <c r="T310" s="379"/>
      <c r="U310" s="379"/>
      <c r="V310" s="379"/>
      <c r="W310" s="379"/>
      <c r="X310" s="379"/>
      <c r="Y310" s="379"/>
      <c r="Z310" s="379"/>
      <c r="AA310" s="379"/>
      <c r="AB310" s="379"/>
      <c r="AC310" s="379"/>
      <c r="AD310" s="379"/>
      <c r="AE310" s="379"/>
      <c r="AF310" s="379"/>
      <c r="AG310" s="379"/>
      <c r="AH310" s="379"/>
      <c r="AI310" s="379"/>
      <c r="AK310" s="379"/>
    </row>
    <row r="311" customFormat="false" ht="14.25" hidden="false" customHeight="false" outlineLevel="0" collapsed="false">
      <c r="A311" s="379"/>
      <c r="B311" s="379"/>
      <c r="C311" s="379"/>
      <c r="D311" s="379"/>
      <c r="E311" s="379"/>
      <c r="F311" s="379"/>
      <c r="G311" s="379"/>
      <c r="H311" s="379"/>
      <c r="I311" s="379"/>
      <c r="J311" s="379"/>
      <c r="K311" s="379"/>
      <c r="L311" s="379"/>
      <c r="M311" s="379"/>
      <c r="N311" s="379"/>
      <c r="O311" s="379"/>
      <c r="P311" s="379"/>
      <c r="Q311" s="379"/>
      <c r="R311" s="379"/>
      <c r="S311" s="379"/>
      <c r="T311" s="379"/>
      <c r="U311" s="379"/>
      <c r="V311" s="379"/>
      <c r="W311" s="379"/>
      <c r="X311" s="379"/>
      <c r="Y311" s="379"/>
      <c r="Z311" s="379"/>
      <c r="AA311" s="379"/>
      <c r="AB311" s="379"/>
      <c r="AC311" s="379"/>
      <c r="AD311" s="379"/>
      <c r="AE311" s="379"/>
      <c r="AF311" s="379"/>
      <c r="AG311" s="379"/>
      <c r="AH311" s="379"/>
      <c r="AI311" s="379"/>
      <c r="AK311" s="379"/>
    </row>
    <row r="312" customFormat="false" ht="14.25" hidden="false" customHeight="false" outlineLevel="0" collapsed="false">
      <c r="A312" s="379"/>
      <c r="B312" s="379"/>
      <c r="C312" s="379"/>
      <c r="D312" s="379"/>
      <c r="E312" s="379"/>
      <c r="F312" s="379"/>
      <c r="G312" s="379"/>
      <c r="H312" s="379"/>
      <c r="I312" s="379"/>
      <c r="J312" s="379"/>
      <c r="K312" s="379"/>
      <c r="L312" s="379"/>
      <c r="M312" s="379"/>
      <c r="N312" s="379"/>
      <c r="O312" s="379"/>
      <c r="P312" s="379"/>
      <c r="Q312" s="379"/>
      <c r="R312" s="379"/>
      <c r="S312" s="379"/>
      <c r="T312" s="379"/>
      <c r="U312" s="379"/>
      <c r="V312" s="379"/>
      <c r="W312" s="379"/>
      <c r="X312" s="379"/>
      <c r="Y312" s="379"/>
      <c r="Z312" s="379"/>
      <c r="AA312" s="379"/>
      <c r="AB312" s="379"/>
      <c r="AC312" s="379"/>
      <c r="AD312" s="379"/>
      <c r="AE312" s="379"/>
      <c r="AF312" s="379"/>
      <c r="AG312" s="379"/>
      <c r="AH312" s="379"/>
      <c r="AI312" s="379"/>
      <c r="AK312" s="379"/>
    </row>
    <row r="313" customFormat="false" ht="14.25" hidden="false" customHeight="false" outlineLevel="0" collapsed="false">
      <c r="A313" s="379"/>
      <c r="B313" s="379"/>
      <c r="C313" s="379"/>
      <c r="D313" s="379"/>
      <c r="E313" s="379"/>
      <c r="F313" s="379"/>
      <c r="G313" s="379"/>
      <c r="H313" s="379"/>
      <c r="I313" s="379"/>
      <c r="J313" s="379"/>
      <c r="K313" s="379"/>
      <c r="L313" s="379"/>
      <c r="M313" s="379"/>
      <c r="N313" s="379"/>
      <c r="O313" s="379"/>
      <c r="P313" s="379"/>
      <c r="Q313" s="379"/>
      <c r="R313" s="379"/>
      <c r="S313" s="379"/>
      <c r="T313" s="379"/>
      <c r="U313" s="379"/>
      <c r="V313" s="379"/>
      <c r="W313" s="379"/>
      <c r="X313" s="379"/>
      <c r="Y313" s="379"/>
      <c r="Z313" s="379"/>
      <c r="AA313" s="379"/>
      <c r="AB313" s="379"/>
      <c r="AC313" s="379"/>
      <c r="AD313" s="379"/>
      <c r="AE313" s="379"/>
      <c r="AF313" s="379"/>
      <c r="AG313" s="379"/>
      <c r="AH313" s="379"/>
      <c r="AI313" s="379"/>
      <c r="AK313" s="379"/>
    </row>
    <row r="314" customFormat="false" ht="14.25" hidden="false" customHeight="false" outlineLevel="0" collapsed="false">
      <c r="A314" s="379"/>
      <c r="B314" s="379"/>
      <c r="C314" s="379"/>
      <c r="D314" s="379"/>
      <c r="E314" s="379"/>
      <c r="F314" s="379"/>
      <c r="G314" s="379"/>
      <c r="H314" s="379"/>
      <c r="I314" s="379"/>
      <c r="J314" s="379"/>
      <c r="K314" s="379"/>
      <c r="L314" s="379"/>
      <c r="M314" s="379"/>
      <c r="N314" s="379"/>
      <c r="O314" s="379"/>
      <c r="P314" s="379"/>
      <c r="Q314" s="379"/>
      <c r="R314" s="379"/>
      <c r="S314" s="379"/>
      <c r="T314" s="379"/>
      <c r="U314" s="379"/>
      <c r="V314" s="379"/>
      <c r="W314" s="379"/>
      <c r="X314" s="379"/>
      <c r="Y314" s="379"/>
      <c r="Z314" s="379"/>
      <c r="AA314" s="379"/>
      <c r="AB314" s="379"/>
      <c r="AC314" s="379"/>
      <c r="AD314" s="379"/>
      <c r="AE314" s="379"/>
      <c r="AF314" s="379"/>
      <c r="AG314" s="379"/>
      <c r="AH314" s="379"/>
      <c r="AI314" s="379"/>
      <c r="AK314" s="379"/>
    </row>
    <row r="315" customFormat="false" ht="14.25" hidden="false" customHeight="false" outlineLevel="0" collapsed="false">
      <c r="A315" s="379"/>
      <c r="B315" s="379"/>
      <c r="C315" s="379"/>
      <c r="D315" s="379"/>
      <c r="E315" s="379"/>
      <c r="F315" s="379"/>
      <c r="G315" s="379"/>
      <c r="H315" s="379"/>
      <c r="I315" s="379"/>
      <c r="J315" s="379"/>
      <c r="K315" s="379"/>
      <c r="L315" s="379"/>
      <c r="M315" s="379"/>
      <c r="N315" s="379"/>
      <c r="O315" s="379"/>
      <c r="P315" s="379"/>
      <c r="Q315" s="379"/>
      <c r="R315" s="379"/>
      <c r="S315" s="379"/>
      <c r="T315" s="379"/>
      <c r="U315" s="379"/>
      <c r="V315" s="379"/>
      <c r="W315" s="379"/>
      <c r="X315" s="379"/>
      <c r="Y315" s="379"/>
      <c r="Z315" s="379"/>
      <c r="AA315" s="379"/>
      <c r="AB315" s="379"/>
      <c r="AC315" s="379"/>
      <c r="AD315" s="379"/>
      <c r="AE315" s="379"/>
      <c r="AF315" s="379"/>
      <c r="AG315" s="379"/>
      <c r="AH315" s="379"/>
      <c r="AI315" s="379"/>
      <c r="AK315" s="379"/>
    </row>
    <row r="316" customFormat="false" ht="14.25" hidden="false" customHeight="false" outlineLevel="0" collapsed="false">
      <c r="A316" s="379"/>
      <c r="B316" s="379"/>
      <c r="C316" s="379"/>
      <c r="D316" s="379"/>
      <c r="E316" s="379"/>
      <c r="F316" s="379"/>
      <c r="G316" s="379"/>
      <c r="H316" s="379"/>
      <c r="I316" s="379"/>
      <c r="J316" s="379"/>
      <c r="K316" s="379"/>
      <c r="L316" s="379"/>
      <c r="M316" s="379"/>
      <c r="N316" s="379"/>
      <c r="O316" s="379"/>
      <c r="P316" s="379"/>
      <c r="Q316" s="379"/>
      <c r="R316" s="379"/>
      <c r="S316" s="379"/>
      <c r="T316" s="379"/>
      <c r="U316" s="379"/>
      <c r="V316" s="379"/>
      <c r="W316" s="379"/>
      <c r="X316" s="379"/>
      <c r="Y316" s="379"/>
      <c r="Z316" s="379"/>
      <c r="AA316" s="379"/>
      <c r="AB316" s="379"/>
      <c r="AC316" s="379"/>
      <c r="AD316" s="379"/>
      <c r="AE316" s="379"/>
      <c r="AF316" s="379"/>
      <c r="AG316" s="379"/>
      <c r="AH316" s="379"/>
      <c r="AI316" s="379"/>
      <c r="AK316" s="379"/>
    </row>
    <row r="317" customFormat="false" ht="14.25" hidden="false" customHeight="false" outlineLevel="0" collapsed="false">
      <c r="A317" s="379"/>
      <c r="B317" s="379"/>
      <c r="C317" s="379"/>
      <c r="D317" s="379"/>
      <c r="E317" s="379"/>
      <c r="F317" s="379"/>
      <c r="G317" s="379"/>
      <c r="H317" s="379"/>
      <c r="I317" s="379"/>
      <c r="J317" s="379"/>
      <c r="K317" s="379"/>
      <c r="L317" s="379"/>
      <c r="M317" s="379"/>
      <c r="N317" s="379"/>
      <c r="O317" s="379"/>
      <c r="P317" s="379"/>
      <c r="Q317" s="379"/>
      <c r="R317" s="379"/>
      <c r="S317" s="379"/>
      <c r="T317" s="379"/>
      <c r="U317" s="379"/>
      <c r="V317" s="379"/>
      <c r="W317" s="379"/>
      <c r="X317" s="379"/>
      <c r="Y317" s="379"/>
      <c r="Z317" s="379"/>
      <c r="AA317" s="379"/>
      <c r="AB317" s="379"/>
      <c r="AC317" s="379"/>
      <c r="AD317" s="379"/>
      <c r="AE317" s="379"/>
      <c r="AF317" s="379"/>
      <c r="AG317" s="379"/>
      <c r="AH317" s="379"/>
      <c r="AI317" s="379"/>
      <c r="AK317" s="379"/>
    </row>
    <row r="318" customFormat="false" ht="14.25" hidden="false" customHeight="false" outlineLevel="0" collapsed="false">
      <c r="A318" s="379"/>
      <c r="B318" s="379"/>
      <c r="C318" s="379"/>
      <c r="D318" s="379"/>
      <c r="E318" s="379"/>
      <c r="F318" s="379"/>
      <c r="G318" s="379"/>
      <c r="H318" s="379"/>
      <c r="I318" s="379"/>
      <c r="J318" s="379"/>
      <c r="K318" s="379"/>
      <c r="L318" s="379"/>
      <c r="M318" s="379"/>
      <c r="N318" s="379"/>
      <c r="O318" s="379"/>
      <c r="P318" s="379"/>
      <c r="Q318" s="379"/>
      <c r="R318" s="379"/>
      <c r="S318" s="379"/>
      <c r="T318" s="379"/>
      <c r="U318" s="379"/>
      <c r="V318" s="379"/>
      <c r="W318" s="379"/>
      <c r="X318" s="379"/>
      <c r="Y318" s="379"/>
      <c r="Z318" s="379"/>
      <c r="AA318" s="379"/>
      <c r="AB318" s="379"/>
      <c r="AC318" s="379"/>
      <c r="AD318" s="379"/>
      <c r="AE318" s="379"/>
      <c r="AF318" s="379"/>
      <c r="AG318" s="379"/>
      <c r="AH318" s="379"/>
      <c r="AI318" s="379"/>
      <c r="AK318" s="379"/>
    </row>
    <row r="319" customFormat="false" ht="14.25" hidden="false" customHeight="false" outlineLevel="0" collapsed="false">
      <c r="A319" s="379"/>
      <c r="B319" s="379"/>
      <c r="C319" s="379"/>
      <c r="D319" s="379"/>
      <c r="E319" s="379"/>
      <c r="F319" s="379"/>
      <c r="G319" s="379"/>
      <c r="H319" s="379"/>
      <c r="I319" s="379"/>
      <c r="J319" s="379"/>
      <c r="K319" s="379"/>
      <c r="L319" s="379"/>
      <c r="M319" s="379"/>
      <c r="N319" s="379"/>
      <c r="O319" s="379"/>
      <c r="P319" s="379"/>
      <c r="Q319" s="379"/>
      <c r="R319" s="379"/>
      <c r="S319" s="379"/>
      <c r="T319" s="379"/>
      <c r="U319" s="379"/>
      <c r="V319" s="379"/>
      <c r="W319" s="379"/>
      <c r="X319" s="379"/>
      <c r="Y319" s="379"/>
      <c r="Z319" s="379"/>
      <c r="AA319" s="379"/>
      <c r="AB319" s="379"/>
      <c r="AC319" s="379"/>
      <c r="AD319" s="379"/>
      <c r="AE319" s="379"/>
      <c r="AF319" s="379"/>
      <c r="AG319" s="379"/>
      <c r="AH319" s="379"/>
      <c r="AI319" s="379"/>
      <c r="AK319" s="379"/>
    </row>
    <row r="320" customFormat="false" ht="14.25" hidden="false" customHeight="false" outlineLevel="0" collapsed="false">
      <c r="A320" s="379"/>
      <c r="B320" s="379"/>
      <c r="C320" s="379"/>
      <c r="D320" s="379"/>
      <c r="E320" s="379"/>
      <c r="F320" s="379"/>
      <c r="G320" s="379"/>
      <c r="H320" s="379"/>
      <c r="I320" s="379"/>
      <c r="J320" s="379"/>
      <c r="K320" s="379"/>
      <c r="L320" s="379"/>
      <c r="M320" s="379"/>
      <c r="N320" s="379"/>
      <c r="O320" s="379"/>
      <c r="P320" s="379"/>
      <c r="Q320" s="379"/>
      <c r="R320" s="379"/>
      <c r="S320" s="379"/>
      <c r="T320" s="379"/>
      <c r="U320" s="379"/>
      <c r="V320" s="379"/>
      <c r="W320" s="379"/>
      <c r="X320" s="379"/>
      <c r="Y320" s="379"/>
      <c r="Z320" s="379"/>
      <c r="AA320" s="379"/>
      <c r="AB320" s="379"/>
      <c r="AC320" s="379"/>
      <c r="AD320" s="379"/>
      <c r="AE320" s="379"/>
      <c r="AF320" s="379"/>
      <c r="AG320" s="379"/>
      <c r="AH320" s="379"/>
      <c r="AI320" s="379"/>
      <c r="AK320" s="379"/>
    </row>
    <row r="321" customFormat="false" ht="14.25" hidden="false" customHeight="false" outlineLevel="0" collapsed="false">
      <c r="A321" s="379"/>
      <c r="B321" s="379"/>
      <c r="C321" s="379"/>
      <c r="D321" s="379"/>
      <c r="E321" s="379"/>
      <c r="F321" s="379"/>
      <c r="G321" s="379"/>
      <c r="H321" s="379"/>
      <c r="I321" s="379"/>
      <c r="J321" s="379"/>
      <c r="K321" s="379"/>
      <c r="L321" s="379"/>
      <c r="M321" s="379"/>
      <c r="N321" s="379"/>
      <c r="O321" s="379"/>
      <c r="P321" s="379"/>
      <c r="Q321" s="379"/>
      <c r="R321" s="379"/>
      <c r="S321" s="379"/>
      <c r="T321" s="379"/>
      <c r="U321" s="379"/>
      <c r="V321" s="379"/>
      <c r="W321" s="379"/>
      <c r="X321" s="379"/>
      <c r="Y321" s="379"/>
      <c r="Z321" s="379"/>
      <c r="AA321" s="379"/>
      <c r="AB321" s="379"/>
      <c r="AC321" s="379"/>
      <c r="AD321" s="379"/>
      <c r="AE321" s="379"/>
      <c r="AF321" s="379"/>
      <c r="AG321" s="379"/>
      <c r="AH321" s="379"/>
      <c r="AI321" s="379"/>
      <c r="AK321" s="379"/>
    </row>
    <row r="322" customFormat="false" ht="14.25" hidden="false" customHeight="false" outlineLevel="0" collapsed="false">
      <c r="A322" s="379"/>
      <c r="B322" s="379"/>
      <c r="C322" s="379"/>
      <c r="D322" s="379"/>
      <c r="E322" s="379"/>
      <c r="F322" s="379"/>
      <c r="G322" s="379"/>
      <c r="H322" s="379"/>
      <c r="I322" s="379"/>
      <c r="J322" s="379"/>
      <c r="K322" s="379"/>
      <c r="L322" s="379"/>
      <c r="M322" s="379"/>
      <c r="N322" s="379"/>
      <c r="O322" s="379"/>
      <c r="P322" s="379"/>
      <c r="Q322" s="379"/>
      <c r="R322" s="379"/>
      <c r="S322" s="379"/>
      <c r="T322" s="379"/>
      <c r="U322" s="379"/>
      <c r="V322" s="379"/>
      <c r="W322" s="379"/>
      <c r="X322" s="379"/>
      <c r="Y322" s="379"/>
      <c r="Z322" s="379"/>
      <c r="AA322" s="379"/>
      <c r="AB322" s="379"/>
      <c r="AC322" s="379"/>
      <c r="AD322" s="379"/>
      <c r="AE322" s="379"/>
      <c r="AF322" s="379"/>
      <c r="AG322" s="379"/>
      <c r="AH322" s="379"/>
      <c r="AI322" s="379"/>
      <c r="AK322" s="379"/>
    </row>
    <row r="323" customFormat="false" ht="14.25" hidden="false" customHeight="false" outlineLevel="0" collapsed="false">
      <c r="A323" s="379"/>
      <c r="B323" s="379"/>
      <c r="C323" s="379"/>
      <c r="D323" s="379"/>
      <c r="E323" s="379"/>
      <c r="F323" s="379"/>
      <c r="G323" s="379"/>
      <c r="H323" s="379"/>
      <c r="I323" s="379"/>
      <c r="J323" s="379"/>
      <c r="K323" s="379"/>
      <c r="L323" s="379"/>
      <c r="M323" s="379"/>
      <c r="N323" s="379"/>
      <c r="O323" s="379"/>
      <c r="P323" s="379"/>
      <c r="Q323" s="379"/>
      <c r="R323" s="379"/>
      <c r="S323" s="379"/>
      <c r="T323" s="379"/>
      <c r="U323" s="379"/>
      <c r="V323" s="379"/>
      <c r="W323" s="379"/>
      <c r="X323" s="379"/>
      <c r="Y323" s="379"/>
      <c r="Z323" s="379"/>
      <c r="AA323" s="379"/>
      <c r="AB323" s="379"/>
      <c r="AC323" s="379"/>
      <c r="AD323" s="379"/>
      <c r="AE323" s="379"/>
      <c r="AF323" s="379"/>
      <c r="AG323" s="379"/>
      <c r="AH323" s="379"/>
      <c r="AI323" s="379"/>
      <c r="AK323" s="379"/>
    </row>
    <row r="324" customFormat="false" ht="14.25" hidden="false" customHeight="false" outlineLevel="0" collapsed="false">
      <c r="A324" s="379"/>
      <c r="B324" s="379"/>
      <c r="C324" s="379"/>
      <c r="D324" s="379"/>
      <c r="E324" s="379"/>
      <c r="F324" s="379"/>
      <c r="G324" s="379"/>
      <c r="H324" s="379"/>
      <c r="I324" s="379"/>
      <c r="J324" s="379"/>
      <c r="K324" s="379"/>
      <c r="L324" s="379"/>
      <c r="M324" s="379"/>
      <c r="N324" s="379"/>
      <c r="O324" s="379"/>
      <c r="P324" s="379"/>
      <c r="Q324" s="379"/>
      <c r="R324" s="379"/>
      <c r="S324" s="379"/>
      <c r="T324" s="379"/>
      <c r="U324" s="379"/>
      <c r="V324" s="379"/>
      <c r="W324" s="379"/>
      <c r="X324" s="379"/>
      <c r="Y324" s="379"/>
      <c r="Z324" s="379"/>
      <c r="AA324" s="379"/>
      <c r="AB324" s="379"/>
      <c r="AC324" s="379"/>
      <c r="AD324" s="379"/>
      <c r="AE324" s="379"/>
      <c r="AF324" s="379"/>
      <c r="AG324" s="379"/>
      <c r="AH324" s="379"/>
      <c r="AI324" s="379"/>
      <c r="AK324" s="379"/>
    </row>
    <row r="325" customFormat="false" ht="14.25" hidden="false" customHeight="false" outlineLevel="0" collapsed="false">
      <c r="A325" s="379"/>
      <c r="B325" s="379"/>
      <c r="C325" s="379"/>
      <c r="D325" s="379"/>
      <c r="E325" s="379"/>
      <c r="F325" s="379"/>
      <c r="G325" s="379"/>
      <c r="H325" s="379"/>
      <c r="I325" s="379"/>
      <c r="J325" s="379"/>
      <c r="K325" s="379"/>
      <c r="L325" s="379"/>
      <c r="M325" s="379"/>
      <c r="N325" s="379"/>
      <c r="O325" s="379"/>
      <c r="P325" s="379"/>
      <c r="Q325" s="379"/>
      <c r="R325" s="379"/>
      <c r="S325" s="379"/>
      <c r="T325" s="379"/>
      <c r="U325" s="379"/>
      <c r="V325" s="379"/>
      <c r="W325" s="379"/>
      <c r="X325" s="379"/>
      <c r="Y325" s="379"/>
      <c r="Z325" s="379"/>
      <c r="AA325" s="379"/>
      <c r="AB325" s="379"/>
      <c r="AC325" s="379"/>
      <c r="AD325" s="379"/>
      <c r="AE325" s="379"/>
      <c r="AF325" s="379"/>
      <c r="AG325" s="379"/>
      <c r="AH325" s="379"/>
      <c r="AI325" s="379"/>
      <c r="AK325" s="379"/>
    </row>
    <row r="326" customFormat="false" ht="14.25" hidden="false" customHeight="false" outlineLevel="0" collapsed="false">
      <c r="A326" s="379"/>
      <c r="B326" s="379"/>
      <c r="C326" s="379"/>
      <c r="D326" s="379"/>
      <c r="E326" s="379"/>
      <c r="F326" s="379"/>
      <c r="G326" s="379"/>
      <c r="H326" s="379"/>
      <c r="I326" s="379"/>
      <c r="J326" s="379"/>
      <c r="K326" s="379"/>
      <c r="L326" s="379"/>
      <c r="M326" s="379"/>
      <c r="N326" s="379"/>
      <c r="O326" s="379"/>
      <c r="P326" s="379"/>
      <c r="Q326" s="379"/>
      <c r="R326" s="379"/>
      <c r="S326" s="379"/>
      <c r="T326" s="379"/>
      <c r="U326" s="379"/>
      <c r="V326" s="379"/>
      <c r="W326" s="379"/>
      <c r="X326" s="379"/>
      <c r="Y326" s="379"/>
      <c r="Z326" s="379"/>
      <c r="AA326" s="379"/>
      <c r="AB326" s="379"/>
      <c r="AC326" s="379"/>
      <c r="AD326" s="379"/>
      <c r="AE326" s="379"/>
      <c r="AF326" s="379"/>
      <c r="AG326" s="379"/>
      <c r="AH326" s="379"/>
      <c r="AI326" s="379"/>
      <c r="AK326" s="379"/>
    </row>
    <row r="327" customFormat="false" ht="14.25" hidden="false" customHeight="false" outlineLevel="0" collapsed="false">
      <c r="A327" s="379"/>
      <c r="B327" s="379"/>
      <c r="C327" s="379"/>
      <c r="D327" s="379"/>
      <c r="E327" s="379"/>
      <c r="F327" s="379"/>
      <c r="G327" s="379"/>
      <c r="H327" s="379"/>
      <c r="I327" s="379"/>
      <c r="J327" s="379"/>
      <c r="K327" s="379"/>
      <c r="L327" s="379"/>
      <c r="M327" s="379"/>
      <c r="N327" s="379"/>
      <c r="O327" s="379"/>
      <c r="P327" s="379"/>
      <c r="Q327" s="379"/>
      <c r="R327" s="379"/>
      <c r="S327" s="379"/>
      <c r="T327" s="379"/>
      <c r="U327" s="379"/>
      <c r="V327" s="379"/>
      <c r="W327" s="379"/>
      <c r="X327" s="379"/>
      <c r="Y327" s="379"/>
      <c r="Z327" s="379"/>
      <c r="AA327" s="379"/>
      <c r="AB327" s="379"/>
      <c r="AC327" s="379"/>
      <c r="AD327" s="379"/>
      <c r="AE327" s="379"/>
      <c r="AF327" s="379"/>
      <c r="AG327" s="379"/>
      <c r="AH327" s="379"/>
      <c r="AI327" s="379"/>
      <c r="AK327" s="379"/>
    </row>
    <row r="328" customFormat="false" ht="14.25" hidden="false" customHeight="false" outlineLevel="0" collapsed="false">
      <c r="A328" s="379"/>
      <c r="B328" s="379"/>
      <c r="C328" s="379"/>
      <c r="D328" s="379"/>
      <c r="E328" s="379"/>
      <c r="F328" s="379"/>
      <c r="G328" s="379"/>
      <c r="H328" s="379"/>
      <c r="I328" s="379"/>
      <c r="J328" s="379"/>
      <c r="K328" s="379"/>
      <c r="L328" s="379"/>
      <c r="M328" s="379"/>
      <c r="N328" s="379"/>
      <c r="O328" s="379"/>
      <c r="P328" s="379"/>
      <c r="Q328" s="379"/>
      <c r="R328" s="379"/>
      <c r="S328" s="379"/>
      <c r="T328" s="379"/>
      <c r="U328" s="379"/>
      <c r="V328" s="379"/>
      <c r="W328" s="379"/>
      <c r="X328" s="379"/>
      <c r="Y328" s="379"/>
      <c r="Z328" s="379"/>
      <c r="AA328" s="379"/>
      <c r="AB328" s="379"/>
      <c r="AC328" s="379"/>
      <c r="AD328" s="379"/>
      <c r="AE328" s="379"/>
      <c r="AF328" s="379"/>
      <c r="AG328" s="379"/>
      <c r="AH328" s="379"/>
      <c r="AI328" s="379"/>
      <c r="AK328" s="379"/>
    </row>
    <row r="329" customFormat="false" ht="14.25" hidden="false" customHeight="false" outlineLevel="0" collapsed="false">
      <c r="A329" s="379"/>
      <c r="B329" s="379"/>
      <c r="C329" s="379"/>
      <c r="D329" s="379"/>
      <c r="E329" s="379"/>
      <c r="F329" s="379"/>
      <c r="G329" s="379"/>
      <c r="H329" s="379"/>
      <c r="I329" s="379"/>
      <c r="J329" s="379"/>
      <c r="K329" s="379"/>
      <c r="L329" s="379"/>
      <c r="M329" s="379"/>
      <c r="N329" s="379"/>
      <c r="O329" s="379"/>
      <c r="P329" s="379"/>
      <c r="Q329" s="379"/>
      <c r="R329" s="379"/>
      <c r="S329" s="379"/>
      <c r="T329" s="379"/>
      <c r="U329" s="379"/>
      <c r="V329" s="379"/>
      <c r="W329" s="379"/>
      <c r="X329" s="379"/>
      <c r="Y329" s="379"/>
      <c r="Z329" s="379"/>
      <c r="AA329" s="379"/>
      <c r="AB329" s="379"/>
      <c r="AC329" s="379"/>
      <c r="AD329" s="379"/>
      <c r="AE329" s="379"/>
      <c r="AF329" s="379"/>
      <c r="AG329" s="379"/>
      <c r="AH329" s="379"/>
      <c r="AI329" s="379"/>
      <c r="AK329" s="379"/>
    </row>
    <row r="330" customFormat="false" ht="14.25" hidden="false" customHeight="false" outlineLevel="0" collapsed="false">
      <c r="A330" s="379"/>
      <c r="B330" s="379"/>
      <c r="C330" s="379"/>
      <c r="D330" s="379"/>
      <c r="E330" s="379"/>
      <c r="F330" s="379"/>
      <c r="G330" s="379"/>
      <c r="H330" s="379"/>
      <c r="I330" s="379"/>
      <c r="J330" s="379"/>
      <c r="K330" s="379"/>
      <c r="L330" s="379"/>
      <c r="M330" s="379"/>
      <c r="N330" s="379"/>
      <c r="O330" s="379"/>
      <c r="P330" s="379"/>
      <c r="Q330" s="379"/>
      <c r="R330" s="379"/>
      <c r="S330" s="379"/>
      <c r="T330" s="379"/>
      <c r="U330" s="379"/>
      <c r="V330" s="379"/>
      <c r="W330" s="379"/>
      <c r="X330" s="379"/>
      <c r="Y330" s="379"/>
      <c r="Z330" s="379"/>
      <c r="AA330" s="379"/>
      <c r="AB330" s="379"/>
      <c r="AC330" s="379"/>
      <c r="AD330" s="379"/>
      <c r="AE330" s="379"/>
      <c r="AF330" s="379"/>
      <c r="AG330" s="379"/>
      <c r="AH330" s="379"/>
      <c r="AI330" s="379"/>
      <c r="AK330" s="379"/>
    </row>
    <row r="331" customFormat="false" ht="14.25" hidden="false" customHeight="false" outlineLevel="0" collapsed="false">
      <c r="A331" s="379"/>
      <c r="B331" s="379"/>
      <c r="C331" s="379"/>
      <c r="D331" s="379"/>
      <c r="E331" s="379"/>
      <c r="F331" s="379"/>
      <c r="G331" s="379"/>
      <c r="H331" s="379"/>
      <c r="I331" s="379"/>
      <c r="J331" s="379"/>
      <c r="K331" s="379"/>
      <c r="L331" s="379"/>
      <c r="M331" s="379"/>
      <c r="N331" s="379"/>
      <c r="O331" s="379"/>
      <c r="P331" s="379"/>
      <c r="Q331" s="379"/>
      <c r="R331" s="379"/>
      <c r="S331" s="379"/>
      <c r="T331" s="379"/>
      <c r="U331" s="379"/>
      <c r="V331" s="379"/>
      <c r="W331" s="379"/>
      <c r="X331" s="379"/>
      <c r="Y331" s="379"/>
      <c r="Z331" s="379"/>
      <c r="AA331" s="379"/>
      <c r="AB331" s="379"/>
      <c r="AC331" s="379"/>
      <c r="AD331" s="379"/>
      <c r="AE331" s="379"/>
      <c r="AF331" s="379"/>
      <c r="AG331" s="379"/>
      <c r="AH331" s="379"/>
      <c r="AI331" s="379"/>
      <c r="AK331" s="379"/>
    </row>
    <row r="332" customFormat="false" ht="14.25" hidden="false" customHeight="false" outlineLevel="0" collapsed="false">
      <c r="A332" s="379"/>
      <c r="B332" s="379"/>
      <c r="C332" s="379"/>
      <c r="D332" s="379"/>
      <c r="E332" s="379"/>
      <c r="F332" s="379"/>
      <c r="G332" s="379"/>
      <c r="H332" s="379"/>
      <c r="I332" s="379"/>
      <c r="J332" s="379"/>
      <c r="K332" s="379"/>
      <c r="L332" s="379"/>
      <c r="M332" s="379"/>
      <c r="N332" s="379"/>
      <c r="O332" s="379"/>
      <c r="P332" s="379"/>
      <c r="Q332" s="379"/>
      <c r="R332" s="379"/>
      <c r="S332" s="379"/>
      <c r="T332" s="379"/>
      <c r="U332" s="379"/>
      <c r="V332" s="379"/>
      <c r="W332" s="379"/>
      <c r="X332" s="379"/>
      <c r="Y332" s="379"/>
      <c r="Z332" s="379"/>
      <c r="AA332" s="379"/>
      <c r="AB332" s="379"/>
      <c r="AC332" s="379"/>
      <c r="AD332" s="379"/>
      <c r="AE332" s="379"/>
      <c r="AF332" s="379"/>
      <c r="AG332" s="379"/>
      <c r="AH332" s="379"/>
      <c r="AI332" s="379"/>
      <c r="AK332" s="379"/>
    </row>
    <row r="333" customFormat="false" ht="14.25" hidden="false" customHeight="false" outlineLevel="0" collapsed="false">
      <c r="A333" s="379"/>
      <c r="B333" s="379"/>
      <c r="C333" s="379"/>
      <c r="D333" s="379"/>
      <c r="E333" s="379"/>
      <c r="F333" s="379"/>
      <c r="G333" s="379"/>
      <c r="H333" s="379"/>
      <c r="I333" s="379"/>
      <c r="J333" s="379"/>
      <c r="K333" s="379"/>
      <c r="L333" s="379"/>
      <c r="M333" s="379"/>
      <c r="N333" s="379"/>
      <c r="O333" s="379"/>
      <c r="P333" s="379"/>
      <c r="Q333" s="379"/>
      <c r="R333" s="379"/>
      <c r="S333" s="379"/>
      <c r="T333" s="379"/>
      <c r="U333" s="379"/>
      <c r="V333" s="379"/>
      <c r="W333" s="379"/>
      <c r="X333" s="379"/>
      <c r="Y333" s="379"/>
      <c r="Z333" s="379"/>
      <c r="AA333" s="379"/>
      <c r="AB333" s="379"/>
      <c r="AC333" s="379"/>
      <c r="AD333" s="379"/>
      <c r="AE333" s="379"/>
      <c r="AF333" s="379"/>
      <c r="AG333" s="379"/>
      <c r="AH333" s="379"/>
      <c r="AI333" s="379"/>
      <c r="AK333" s="379"/>
    </row>
    <row r="334" customFormat="false" ht="14.25" hidden="false" customHeight="false" outlineLevel="0" collapsed="false">
      <c r="A334" s="379"/>
      <c r="B334" s="379"/>
      <c r="C334" s="379"/>
      <c r="D334" s="379"/>
      <c r="E334" s="379"/>
      <c r="F334" s="379"/>
      <c r="G334" s="379"/>
      <c r="H334" s="379"/>
      <c r="I334" s="379"/>
      <c r="J334" s="379"/>
      <c r="K334" s="379"/>
      <c r="L334" s="379"/>
      <c r="M334" s="379"/>
      <c r="N334" s="379"/>
      <c r="O334" s="379"/>
      <c r="P334" s="379"/>
      <c r="Q334" s="379"/>
      <c r="R334" s="379"/>
      <c r="S334" s="379"/>
      <c r="T334" s="379"/>
      <c r="U334" s="379"/>
      <c r="V334" s="379"/>
      <c r="W334" s="379"/>
      <c r="X334" s="379"/>
      <c r="Y334" s="379"/>
      <c r="Z334" s="379"/>
      <c r="AA334" s="379"/>
      <c r="AB334" s="379"/>
      <c r="AC334" s="379"/>
      <c r="AD334" s="379"/>
      <c r="AE334" s="379"/>
      <c r="AF334" s="379"/>
      <c r="AG334" s="379"/>
      <c r="AH334" s="379"/>
      <c r="AI334" s="379"/>
      <c r="AK334" s="379"/>
    </row>
    <row r="335" customFormat="false" ht="14.25" hidden="false" customHeight="false" outlineLevel="0" collapsed="false">
      <c r="A335" s="379"/>
      <c r="B335" s="379"/>
      <c r="C335" s="379"/>
      <c r="D335" s="379"/>
      <c r="E335" s="379"/>
      <c r="F335" s="379"/>
      <c r="G335" s="379"/>
      <c r="H335" s="379"/>
      <c r="I335" s="379"/>
      <c r="J335" s="379"/>
      <c r="K335" s="379"/>
      <c r="L335" s="379"/>
      <c r="M335" s="379"/>
      <c r="N335" s="379"/>
      <c r="O335" s="379"/>
      <c r="P335" s="379"/>
      <c r="Q335" s="379"/>
      <c r="R335" s="379"/>
      <c r="S335" s="379"/>
      <c r="T335" s="379"/>
      <c r="U335" s="379"/>
      <c r="V335" s="379"/>
      <c r="W335" s="379"/>
      <c r="X335" s="379"/>
      <c r="Y335" s="379"/>
      <c r="Z335" s="379"/>
      <c r="AA335" s="379"/>
      <c r="AB335" s="379"/>
      <c r="AC335" s="379"/>
      <c r="AD335" s="379"/>
      <c r="AE335" s="379"/>
      <c r="AF335" s="379"/>
      <c r="AG335" s="379"/>
      <c r="AH335" s="379"/>
      <c r="AI335" s="379"/>
      <c r="AK335" s="379"/>
    </row>
    <row r="336" customFormat="false" ht="14.25" hidden="false" customHeight="false" outlineLevel="0" collapsed="false">
      <c r="A336" s="379"/>
      <c r="B336" s="379"/>
      <c r="C336" s="379"/>
      <c r="D336" s="379"/>
      <c r="E336" s="379"/>
      <c r="F336" s="379"/>
      <c r="G336" s="379"/>
      <c r="H336" s="379"/>
      <c r="I336" s="379"/>
      <c r="J336" s="379"/>
      <c r="K336" s="379"/>
      <c r="L336" s="379"/>
      <c r="M336" s="379"/>
      <c r="N336" s="379"/>
      <c r="O336" s="379"/>
      <c r="P336" s="379"/>
      <c r="Q336" s="379"/>
      <c r="R336" s="379"/>
      <c r="S336" s="379"/>
      <c r="T336" s="379"/>
      <c r="U336" s="379"/>
      <c r="V336" s="379"/>
      <c r="W336" s="379"/>
      <c r="X336" s="379"/>
      <c r="Y336" s="379"/>
      <c r="Z336" s="379"/>
      <c r="AA336" s="379"/>
      <c r="AB336" s="379"/>
      <c r="AC336" s="379"/>
      <c r="AD336" s="379"/>
      <c r="AE336" s="379"/>
      <c r="AF336" s="379"/>
      <c r="AG336" s="379"/>
      <c r="AH336" s="379"/>
      <c r="AI336" s="379"/>
      <c r="AK336" s="379"/>
    </row>
    <row r="337" customFormat="false" ht="14.25" hidden="false" customHeight="false" outlineLevel="0" collapsed="false">
      <c r="A337" s="379"/>
      <c r="B337" s="379"/>
      <c r="C337" s="379"/>
      <c r="D337" s="379"/>
      <c r="E337" s="379"/>
      <c r="F337" s="379"/>
      <c r="G337" s="379"/>
      <c r="H337" s="379"/>
      <c r="I337" s="379"/>
      <c r="J337" s="379"/>
      <c r="K337" s="379"/>
      <c r="L337" s="379"/>
      <c r="M337" s="379"/>
      <c r="N337" s="379"/>
      <c r="O337" s="379"/>
      <c r="P337" s="379"/>
      <c r="Q337" s="379"/>
      <c r="R337" s="379"/>
      <c r="S337" s="379"/>
      <c r="T337" s="379"/>
      <c r="U337" s="379"/>
      <c r="V337" s="379"/>
      <c r="W337" s="379"/>
      <c r="X337" s="379"/>
      <c r="Y337" s="379"/>
      <c r="Z337" s="379"/>
      <c r="AA337" s="379"/>
      <c r="AB337" s="379"/>
      <c r="AC337" s="379"/>
      <c r="AD337" s="379"/>
      <c r="AE337" s="379"/>
      <c r="AF337" s="379"/>
      <c r="AG337" s="379"/>
      <c r="AH337" s="379"/>
      <c r="AI337" s="379"/>
      <c r="AK337" s="379"/>
    </row>
    <row r="338" customFormat="false" ht="14.25" hidden="false" customHeight="false" outlineLevel="0" collapsed="false">
      <c r="A338" s="379"/>
      <c r="B338" s="379"/>
      <c r="C338" s="379"/>
      <c r="D338" s="379"/>
      <c r="E338" s="379"/>
      <c r="F338" s="379"/>
      <c r="G338" s="379"/>
      <c r="H338" s="379"/>
      <c r="I338" s="379"/>
      <c r="J338" s="379"/>
      <c r="K338" s="379"/>
      <c r="L338" s="379"/>
      <c r="M338" s="379"/>
      <c r="N338" s="379"/>
      <c r="O338" s="379"/>
      <c r="P338" s="379"/>
      <c r="Q338" s="379"/>
      <c r="R338" s="379"/>
      <c r="S338" s="379"/>
      <c r="T338" s="379"/>
      <c r="U338" s="379"/>
      <c r="V338" s="379"/>
      <c r="W338" s="379"/>
      <c r="X338" s="379"/>
      <c r="Y338" s="379"/>
      <c r="Z338" s="379"/>
      <c r="AA338" s="379"/>
      <c r="AB338" s="379"/>
      <c r="AC338" s="379"/>
      <c r="AD338" s="379"/>
      <c r="AE338" s="379"/>
      <c r="AF338" s="379"/>
      <c r="AG338" s="379"/>
      <c r="AH338" s="379"/>
      <c r="AI338" s="379"/>
      <c r="AK338" s="379"/>
    </row>
    <row r="339" customFormat="false" ht="14.25" hidden="false" customHeight="false" outlineLevel="0" collapsed="false">
      <c r="A339" s="379"/>
      <c r="B339" s="379"/>
      <c r="C339" s="379"/>
      <c r="D339" s="379"/>
      <c r="E339" s="379"/>
      <c r="F339" s="379"/>
      <c r="G339" s="379"/>
      <c r="H339" s="379"/>
      <c r="I339" s="379"/>
      <c r="J339" s="379"/>
      <c r="K339" s="379"/>
      <c r="L339" s="379"/>
      <c r="M339" s="379"/>
      <c r="N339" s="379"/>
      <c r="O339" s="379"/>
      <c r="P339" s="379"/>
      <c r="Q339" s="379"/>
      <c r="R339" s="379"/>
      <c r="S339" s="379"/>
      <c r="T339" s="379"/>
      <c r="U339" s="379"/>
      <c r="V339" s="379"/>
      <c r="W339" s="379"/>
      <c r="X339" s="379"/>
      <c r="Y339" s="379"/>
      <c r="Z339" s="379"/>
      <c r="AA339" s="379"/>
      <c r="AB339" s="379"/>
      <c r="AC339" s="379"/>
      <c r="AD339" s="379"/>
      <c r="AE339" s="379"/>
      <c r="AF339" s="379"/>
      <c r="AG339" s="379"/>
      <c r="AH339" s="379"/>
      <c r="AI339" s="379"/>
      <c r="AK339" s="379"/>
    </row>
    <row r="340" customFormat="false" ht="14.25" hidden="false" customHeight="false" outlineLevel="0" collapsed="false">
      <c r="A340" s="379"/>
      <c r="B340" s="379"/>
      <c r="C340" s="379"/>
      <c r="D340" s="379"/>
      <c r="E340" s="379"/>
      <c r="F340" s="379"/>
      <c r="G340" s="379"/>
      <c r="H340" s="379"/>
      <c r="I340" s="379"/>
      <c r="J340" s="379"/>
      <c r="K340" s="379"/>
      <c r="L340" s="379"/>
      <c r="M340" s="379"/>
      <c r="N340" s="379"/>
      <c r="O340" s="379"/>
      <c r="P340" s="379"/>
      <c r="Q340" s="379"/>
      <c r="R340" s="379"/>
      <c r="S340" s="379"/>
      <c r="T340" s="379"/>
      <c r="U340" s="379"/>
      <c r="V340" s="379"/>
      <c r="W340" s="379"/>
      <c r="X340" s="379"/>
      <c r="Y340" s="379"/>
      <c r="Z340" s="379"/>
      <c r="AA340" s="379"/>
      <c r="AB340" s="379"/>
      <c r="AC340" s="379"/>
      <c r="AD340" s="379"/>
      <c r="AE340" s="379"/>
      <c r="AF340" s="379"/>
      <c r="AG340" s="379"/>
      <c r="AH340" s="379"/>
      <c r="AI340" s="379"/>
      <c r="AK340" s="379"/>
    </row>
    <row r="341" customFormat="false" ht="14.25" hidden="false" customHeight="false" outlineLevel="0" collapsed="false">
      <c r="A341" s="379"/>
      <c r="B341" s="379"/>
      <c r="C341" s="379"/>
      <c r="D341" s="379"/>
      <c r="E341" s="379"/>
      <c r="F341" s="379"/>
      <c r="G341" s="379"/>
      <c r="H341" s="379"/>
      <c r="I341" s="379"/>
      <c r="J341" s="379"/>
      <c r="K341" s="379"/>
      <c r="L341" s="379"/>
      <c r="M341" s="379"/>
      <c r="N341" s="379"/>
      <c r="O341" s="379"/>
      <c r="P341" s="379"/>
      <c r="Q341" s="379"/>
      <c r="R341" s="379"/>
      <c r="S341" s="379"/>
      <c r="T341" s="379"/>
      <c r="U341" s="379"/>
      <c r="V341" s="379"/>
      <c r="W341" s="379"/>
      <c r="X341" s="379"/>
      <c r="Y341" s="379"/>
      <c r="Z341" s="379"/>
      <c r="AA341" s="379"/>
      <c r="AB341" s="379"/>
      <c r="AC341" s="379"/>
      <c r="AD341" s="379"/>
      <c r="AE341" s="379"/>
      <c r="AF341" s="379"/>
      <c r="AG341" s="379"/>
      <c r="AH341" s="379"/>
      <c r="AI341" s="379"/>
      <c r="AK341" s="379"/>
    </row>
    <row r="342" customFormat="false" ht="14.25" hidden="false" customHeight="false" outlineLevel="0" collapsed="false">
      <c r="A342" s="379"/>
      <c r="B342" s="379"/>
      <c r="C342" s="379"/>
      <c r="D342" s="379"/>
      <c r="E342" s="379"/>
      <c r="F342" s="379"/>
      <c r="G342" s="379"/>
      <c r="H342" s="379"/>
      <c r="I342" s="379"/>
      <c r="J342" s="379"/>
      <c r="K342" s="379"/>
      <c r="L342" s="379"/>
      <c r="M342" s="379"/>
      <c r="N342" s="379"/>
      <c r="O342" s="379"/>
      <c r="P342" s="379"/>
      <c r="Q342" s="379"/>
      <c r="R342" s="379"/>
      <c r="S342" s="379"/>
      <c r="T342" s="379"/>
      <c r="U342" s="379"/>
      <c r="V342" s="379"/>
      <c r="W342" s="379"/>
      <c r="X342" s="379"/>
      <c r="Y342" s="379"/>
      <c r="Z342" s="379"/>
      <c r="AA342" s="379"/>
      <c r="AB342" s="379"/>
      <c r="AC342" s="379"/>
      <c r="AD342" s="379"/>
      <c r="AE342" s="379"/>
      <c r="AF342" s="379"/>
      <c r="AG342" s="379"/>
      <c r="AH342" s="379"/>
      <c r="AI342" s="379"/>
      <c r="AK342" s="379"/>
    </row>
    <row r="343" customFormat="false" ht="14.25" hidden="false" customHeight="false" outlineLevel="0" collapsed="false">
      <c r="A343" s="379"/>
      <c r="B343" s="379"/>
      <c r="C343" s="379"/>
      <c r="D343" s="379"/>
      <c r="E343" s="379"/>
      <c r="F343" s="379"/>
      <c r="G343" s="379"/>
      <c r="H343" s="379"/>
      <c r="I343" s="379"/>
      <c r="J343" s="379"/>
      <c r="K343" s="379"/>
      <c r="L343" s="379"/>
      <c r="M343" s="379"/>
      <c r="N343" s="379"/>
      <c r="O343" s="379"/>
      <c r="P343" s="379"/>
      <c r="Q343" s="379"/>
      <c r="R343" s="379"/>
      <c r="S343" s="379"/>
      <c r="T343" s="379"/>
      <c r="U343" s="379"/>
      <c r="V343" s="379"/>
      <c r="W343" s="379"/>
      <c r="X343" s="379"/>
      <c r="Y343" s="379"/>
      <c r="Z343" s="379"/>
      <c r="AA343" s="379"/>
      <c r="AB343" s="379"/>
      <c r="AC343" s="379"/>
      <c r="AD343" s="379"/>
      <c r="AE343" s="379"/>
      <c r="AF343" s="379"/>
      <c r="AG343" s="379"/>
      <c r="AH343" s="379"/>
      <c r="AI343" s="379"/>
      <c r="AK343" s="379"/>
    </row>
    <row r="344" customFormat="false" ht="14.25" hidden="false" customHeight="false" outlineLevel="0" collapsed="false">
      <c r="A344" s="379"/>
      <c r="B344" s="379"/>
      <c r="C344" s="379"/>
      <c r="D344" s="379"/>
      <c r="E344" s="379"/>
      <c r="F344" s="379"/>
      <c r="G344" s="379"/>
      <c r="H344" s="379"/>
      <c r="I344" s="379"/>
      <c r="J344" s="379"/>
      <c r="K344" s="379"/>
      <c r="L344" s="379"/>
      <c r="M344" s="379"/>
      <c r="N344" s="379"/>
      <c r="O344" s="379"/>
      <c r="P344" s="379"/>
      <c r="Q344" s="379"/>
      <c r="R344" s="379"/>
      <c r="S344" s="379"/>
      <c r="T344" s="379"/>
      <c r="U344" s="379"/>
      <c r="V344" s="379"/>
      <c r="W344" s="379"/>
      <c r="X344" s="379"/>
      <c r="Y344" s="379"/>
      <c r="Z344" s="379"/>
      <c r="AA344" s="379"/>
      <c r="AB344" s="379"/>
      <c r="AC344" s="379"/>
      <c r="AD344" s="379"/>
      <c r="AE344" s="379"/>
      <c r="AF344" s="379"/>
      <c r="AG344" s="379"/>
      <c r="AH344" s="379"/>
      <c r="AI344" s="379"/>
      <c r="AK344" s="379"/>
    </row>
    <row r="345" customFormat="false" ht="14.25" hidden="false" customHeight="false" outlineLevel="0" collapsed="false">
      <c r="A345" s="379"/>
      <c r="B345" s="379"/>
      <c r="C345" s="379"/>
      <c r="D345" s="379"/>
      <c r="E345" s="379"/>
      <c r="F345" s="379"/>
      <c r="G345" s="379"/>
      <c r="H345" s="379"/>
      <c r="I345" s="379"/>
      <c r="J345" s="379"/>
      <c r="K345" s="379"/>
      <c r="L345" s="379"/>
      <c r="M345" s="379"/>
      <c r="N345" s="379"/>
      <c r="O345" s="379"/>
      <c r="P345" s="379"/>
      <c r="Q345" s="379"/>
      <c r="R345" s="379"/>
      <c r="S345" s="379"/>
      <c r="T345" s="379"/>
      <c r="U345" s="379"/>
      <c r="V345" s="379"/>
      <c r="W345" s="379"/>
      <c r="X345" s="379"/>
      <c r="Y345" s="379"/>
      <c r="Z345" s="379"/>
      <c r="AA345" s="379"/>
      <c r="AB345" s="379"/>
      <c r="AC345" s="379"/>
      <c r="AD345" s="379"/>
      <c r="AE345" s="379"/>
      <c r="AF345" s="379"/>
      <c r="AG345" s="379"/>
      <c r="AH345" s="379"/>
      <c r="AI345" s="379"/>
      <c r="AK345" s="379"/>
    </row>
    <row r="346" customFormat="false" ht="14.25" hidden="false" customHeight="false" outlineLevel="0" collapsed="false">
      <c r="A346" s="379"/>
      <c r="B346" s="379"/>
      <c r="C346" s="379"/>
      <c r="D346" s="379"/>
      <c r="E346" s="379"/>
      <c r="F346" s="379"/>
      <c r="G346" s="379"/>
      <c r="H346" s="379"/>
      <c r="I346" s="379"/>
      <c r="J346" s="379"/>
      <c r="K346" s="379"/>
      <c r="L346" s="379"/>
      <c r="M346" s="379"/>
      <c r="N346" s="379"/>
      <c r="O346" s="379"/>
      <c r="P346" s="379"/>
      <c r="Q346" s="379"/>
      <c r="R346" s="379"/>
      <c r="S346" s="379"/>
      <c r="T346" s="379"/>
      <c r="U346" s="379"/>
      <c r="V346" s="379"/>
      <c r="W346" s="379"/>
      <c r="X346" s="379"/>
      <c r="Y346" s="379"/>
      <c r="Z346" s="379"/>
      <c r="AA346" s="379"/>
      <c r="AB346" s="379"/>
      <c r="AC346" s="379"/>
      <c r="AD346" s="379"/>
      <c r="AE346" s="379"/>
      <c r="AF346" s="379"/>
      <c r="AG346" s="379"/>
      <c r="AH346" s="379"/>
      <c r="AI346" s="379"/>
      <c r="AK346" s="379"/>
    </row>
    <row r="347" customFormat="false" ht="14.25" hidden="false" customHeight="false" outlineLevel="0" collapsed="false">
      <c r="A347" s="379"/>
      <c r="B347" s="379"/>
      <c r="C347" s="379"/>
      <c r="D347" s="379"/>
      <c r="E347" s="379"/>
      <c r="F347" s="379"/>
      <c r="G347" s="379"/>
      <c r="H347" s="379"/>
      <c r="I347" s="379"/>
      <c r="J347" s="379"/>
      <c r="K347" s="379"/>
      <c r="L347" s="379"/>
      <c r="M347" s="379"/>
      <c r="N347" s="379"/>
      <c r="O347" s="379"/>
      <c r="P347" s="379"/>
      <c r="Q347" s="379"/>
      <c r="R347" s="379"/>
      <c r="S347" s="379"/>
      <c r="T347" s="379"/>
      <c r="U347" s="379"/>
      <c r="V347" s="379"/>
      <c r="W347" s="379"/>
      <c r="X347" s="379"/>
      <c r="Y347" s="379"/>
      <c r="Z347" s="379"/>
      <c r="AA347" s="379"/>
      <c r="AB347" s="379"/>
      <c r="AC347" s="379"/>
      <c r="AD347" s="379"/>
      <c r="AE347" s="379"/>
      <c r="AF347" s="379"/>
      <c r="AG347" s="379"/>
      <c r="AH347" s="379"/>
      <c r="AI347" s="379"/>
      <c r="AK347" s="379"/>
    </row>
    <row r="348" customFormat="false" ht="14.25" hidden="false" customHeight="false" outlineLevel="0" collapsed="false">
      <c r="A348" s="379"/>
      <c r="B348" s="379"/>
      <c r="C348" s="379"/>
      <c r="D348" s="379"/>
      <c r="E348" s="379"/>
      <c r="F348" s="379"/>
      <c r="G348" s="379"/>
      <c r="H348" s="379"/>
      <c r="I348" s="379"/>
      <c r="J348" s="379"/>
      <c r="K348" s="379"/>
      <c r="L348" s="379"/>
      <c r="M348" s="379"/>
      <c r="N348" s="379"/>
      <c r="O348" s="379"/>
      <c r="P348" s="379"/>
      <c r="Q348" s="379"/>
      <c r="R348" s="379"/>
      <c r="S348" s="379"/>
      <c r="T348" s="379"/>
      <c r="U348" s="379"/>
      <c r="V348" s="379"/>
      <c r="W348" s="379"/>
      <c r="X348" s="379"/>
      <c r="Y348" s="379"/>
      <c r="Z348" s="379"/>
      <c r="AA348" s="379"/>
      <c r="AB348" s="379"/>
      <c r="AC348" s="379"/>
      <c r="AD348" s="379"/>
      <c r="AE348" s="379"/>
      <c r="AF348" s="379"/>
      <c r="AG348" s="379"/>
      <c r="AH348" s="379"/>
      <c r="AI348" s="379"/>
      <c r="AK348" s="379"/>
    </row>
    <row r="349" customFormat="false" ht="14.25" hidden="false" customHeight="false" outlineLevel="0" collapsed="false">
      <c r="A349" s="379"/>
      <c r="B349" s="379"/>
      <c r="C349" s="379"/>
      <c r="D349" s="379"/>
      <c r="E349" s="379"/>
      <c r="F349" s="379"/>
      <c r="G349" s="379"/>
      <c r="H349" s="379"/>
      <c r="I349" s="379"/>
      <c r="J349" s="379"/>
      <c r="K349" s="379"/>
      <c r="L349" s="379"/>
      <c r="M349" s="379"/>
      <c r="N349" s="379"/>
      <c r="O349" s="379"/>
      <c r="P349" s="379"/>
      <c r="Q349" s="379"/>
      <c r="R349" s="379"/>
      <c r="S349" s="379"/>
      <c r="T349" s="379"/>
      <c r="U349" s="379"/>
      <c r="V349" s="379"/>
      <c r="W349" s="379"/>
      <c r="X349" s="379"/>
      <c r="Y349" s="379"/>
      <c r="Z349" s="379"/>
      <c r="AA349" s="379"/>
      <c r="AB349" s="379"/>
      <c r="AC349" s="379"/>
      <c r="AD349" s="379"/>
      <c r="AE349" s="379"/>
      <c r="AF349" s="379"/>
      <c r="AG349" s="379"/>
      <c r="AH349" s="379"/>
      <c r="AI349" s="379"/>
      <c r="AK349" s="379"/>
    </row>
    <row r="350" customFormat="false" ht="14.25" hidden="false" customHeight="false" outlineLevel="0" collapsed="false">
      <c r="A350" s="379"/>
      <c r="B350" s="379"/>
      <c r="C350" s="379"/>
      <c r="D350" s="379"/>
      <c r="E350" s="379"/>
      <c r="F350" s="379"/>
      <c r="G350" s="379"/>
      <c r="H350" s="379"/>
      <c r="I350" s="379"/>
      <c r="J350" s="379"/>
      <c r="K350" s="379"/>
      <c r="L350" s="379"/>
      <c r="M350" s="379"/>
      <c r="N350" s="379"/>
      <c r="O350" s="379"/>
      <c r="P350" s="379"/>
      <c r="Q350" s="379"/>
      <c r="R350" s="379"/>
      <c r="S350" s="379"/>
      <c r="T350" s="379"/>
      <c r="U350" s="379"/>
      <c r="V350" s="379"/>
      <c r="W350" s="379"/>
      <c r="X350" s="379"/>
      <c r="Y350" s="379"/>
      <c r="Z350" s="379"/>
      <c r="AA350" s="379"/>
      <c r="AB350" s="379"/>
      <c r="AC350" s="379"/>
      <c r="AD350" s="379"/>
      <c r="AE350" s="379"/>
      <c r="AF350" s="379"/>
      <c r="AG350" s="379"/>
      <c r="AH350" s="379"/>
      <c r="AI350" s="379"/>
      <c r="AK350" s="379"/>
    </row>
    <row r="351" customFormat="false" ht="14.25" hidden="false" customHeight="false" outlineLevel="0" collapsed="false">
      <c r="A351" s="379"/>
      <c r="B351" s="379"/>
      <c r="C351" s="379"/>
      <c r="D351" s="379"/>
      <c r="E351" s="379"/>
      <c r="F351" s="379"/>
      <c r="G351" s="379"/>
      <c r="H351" s="379"/>
      <c r="I351" s="379"/>
      <c r="J351" s="379"/>
      <c r="K351" s="379"/>
      <c r="L351" s="379"/>
      <c r="M351" s="379"/>
      <c r="N351" s="379"/>
      <c r="O351" s="379"/>
      <c r="P351" s="379"/>
      <c r="Q351" s="379"/>
      <c r="R351" s="379"/>
      <c r="S351" s="379"/>
      <c r="T351" s="379"/>
      <c r="U351" s="379"/>
      <c r="V351" s="379"/>
      <c r="W351" s="379"/>
      <c r="X351" s="379"/>
      <c r="Y351" s="379"/>
      <c r="Z351" s="379"/>
      <c r="AA351" s="379"/>
      <c r="AB351" s="379"/>
      <c r="AC351" s="379"/>
      <c r="AD351" s="379"/>
      <c r="AE351" s="379"/>
      <c r="AF351" s="379"/>
      <c r="AG351" s="379"/>
      <c r="AH351" s="379"/>
      <c r="AI351" s="379"/>
      <c r="AK351" s="379"/>
    </row>
    <row r="352" customFormat="false" ht="14.25" hidden="false" customHeight="false" outlineLevel="0" collapsed="false">
      <c r="A352" s="379"/>
      <c r="B352" s="379"/>
      <c r="C352" s="379"/>
      <c r="D352" s="379"/>
      <c r="E352" s="379"/>
      <c r="F352" s="379"/>
      <c r="G352" s="379"/>
      <c r="H352" s="379"/>
      <c r="I352" s="379"/>
      <c r="J352" s="379"/>
      <c r="K352" s="379"/>
      <c r="L352" s="379"/>
      <c r="M352" s="379"/>
      <c r="N352" s="379"/>
      <c r="O352" s="379"/>
      <c r="P352" s="379"/>
      <c r="Q352" s="379"/>
      <c r="R352" s="379"/>
      <c r="S352" s="379"/>
      <c r="T352" s="379"/>
      <c r="U352" s="379"/>
      <c r="V352" s="379"/>
      <c r="W352" s="379"/>
      <c r="X352" s="379"/>
      <c r="Y352" s="379"/>
      <c r="Z352" s="379"/>
      <c r="AA352" s="379"/>
      <c r="AB352" s="379"/>
      <c r="AC352" s="379"/>
      <c r="AD352" s="379"/>
      <c r="AE352" s="379"/>
      <c r="AF352" s="379"/>
      <c r="AG352" s="379"/>
      <c r="AH352" s="379"/>
      <c r="AI352" s="379"/>
      <c r="AK352" s="379"/>
    </row>
    <row r="353" customFormat="false" ht="14.25" hidden="false" customHeight="false" outlineLevel="0" collapsed="false">
      <c r="A353" s="379"/>
      <c r="B353" s="379"/>
      <c r="C353" s="379"/>
      <c r="D353" s="379"/>
      <c r="E353" s="379"/>
      <c r="F353" s="379"/>
      <c r="G353" s="379"/>
      <c r="H353" s="379"/>
      <c r="I353" s="379"/>
      <c r="J353" s="379"/>
      <c r="K353" s="379"/>
      <c r="L353" s="379"/>
      <c r="M353" s="379"/>
      <c r="N353" s="379"/>
      <c r="O353" s="379"/>
      <c r="P353" s="379"/>
      <c r="Q353" s="379"/>
      <c r="R353" s="379"/>
      <c r="S353" s="379"/>
      <c r="T353" s="379"/>
      <c r="U353" s="379"/>
      <c r="V353" s="379"/>
      <c r="W353" s="379"/>
      <c r="X353" s="379"/>
      <c r="Y353" s="379"/>
      <c r="Z353" s="379"/>
      <c r="AA353" s="379"/>
      <c r="AB353" s="379"/>
      <c r="AC353" s="379"/>
      <c r="AD353" s="379"/>
      <c r="AE353" s="379"/>
      <c r="AF353" s="379"/>
      <c r="AG353" s="379"/>
      <c r="AH353" s="379"/>
      <c r="AI353" s="379"/>
      <c r="AK353" s="379"/>
    </row>
    <row r="354" customFormat="false" ht="14.25" hidden="false" customHeight="false" outlineLevel="0" collapsed="false">
      <c r="A354" s="379"/>
      <c r="B354" s="379"/>
      <c r="C354" s="379"/>
      <c r="D354" s="379"/>
      <c r="E354" s="379"/>
      <c r="F354" s="379"/>
      <c r="G354" s="379"/>
      <c r="H354" s="379"/>
      <c r="I354" s="379"/>
      <c r="J354" s="379"/>
      <c r="K354" s="379"/>
      <c r="L354" s="379"/>
      <c r="M354" s="379"/>
      <c r="N354" s="379"/>
      <c r="O354" s="379"/>
      <c r="P354" s="379"/>
      <c r="Q354" s="379"/>
      <c r="R354" s="379"/>
      <c r="S354" s="379"/>
      <c r="T354" s="379"/>
      <c r="U354" s="379"/>
      <c r="V354" s="379"/>
      <c r="W354" s="379"/>
      <c r="X354" s="379"/>
      <c r="Y354" s="379"/>
      <c r="Z354" s="379"/>
      <c r="AA354" s="379"/>
      <c r="AB354" s="379"/>
      <c r="AC354" s="379"/>
      <c r="AD354" s="379"/>
      <c r="AE354" s="379"/>
      <c r="AF354" s="379"/>
      <c r="AG354" s="379"/>
      <c r="AH354" s="379"/>
      <c r="AI354" s="379"/>
      <c r="AK354" s="379"/>
    </row>
    <row r="355" customFormat="false" ht="14.25" hidden="false" customHeight="false" outlineLevel="0" collapsed="false">
      <c r="A355" s="379"/>
      <c r="B355" s="379"/>
      <c r="C355" s="379"/>
      <c r="D355" s="379"/>
      <c r="E355" s="379"/>
      <c r="F355" s="379"/>
      <c r="G355" s="379"/>
      <c r="H355" s="379"/>
      <c r="I355" s="379"/>
      <c r="J355" s="379"/>
      <c r="K355" s="379"/>
      <c r="L355" s="379"/>
      <c r="M355" s="379"/>
      <c r="N355" s="379"/>
      <c r="O355" s="379"/>
      <c r="P355" s="379"/>
      <c r="Q355" s="379"/>
      <c r="R355" s="379"/>
      <c r="S355" s="379"/>
      <c r="T355" s="379"/>
      <c r="U355" s="379"/>
      <c r="V355" s="379"/>
      <c r="W355" s="379"/>
      <c r="X355" s="379"/>
      <c r="Y355" s="379"/>
      <c r="Z355" s="379"/>
      <c r="AA355" s="379"/>
      <c r="AB355" s="379"/>
      <c r="AC355" s="379"/>
      <c r="AD355" s="379"/>
      <c r="AE355" s="379"/>
      <c r="AF355" s="379"/>
      <c r="AG355" s="379"/>
      <c r="AH355" s="379"/>
      <c r="AI355" s="379"/>
      <c r="AK355" s="379"/>
    </row>
    <row r="356" customFormat="false" ht="14.25" hidden="false" customHeight="false" outlineLevel="0" collapsed="false">
      <c r="A356" s="379"/>
      <c r="B356" s="379"/>
      <c r="C356" s="379"/>
      <c r="D356" s="379"/>
      <c r="E356" s="379"/>
      <c r="F356" s="379"/>
      <c r="G356" s="379"/>
      <c r="H356" s="379"/>
      <c r="I356" s="379"/>
      <c r="J356" s="379"/>
      <c r="K356" s="379"/>
      <c r="L356" s="379"/>
      <c r="M356" s="379"/>
      <c r="N356" s="379"/>
      <c r="O356" s="379"/>
      <c r="P356" s="379"/>
      <c r="Q356" s="379"/>
      <c r="R356" s="379"/>
      <c r="S356" s="379"/>
      <c r="T356" s="379"/>
      <c r="U356" s="379"/>
      <c r="V356" s="379"/>
      <c r="W356" s="379"/>
      <c r="X356" s="379"/>
      <c r="Y356" s="379"/>
      <c r="Z356" s="379"/>
      <c r="AA356" s="379"/>
      <c r="AB356" s="379"/>
      <c r="AC356" s="379"/>
      <c r="AD356" s="379"/>
      <c r="AE356" s="379"/>
      <c r="AF356" s="379"/>
      <c r="AG356" s="379"/>
      <c r="AH356" s="379"/>
      <c r="AI356" s="379"/>
      <c r="AK356" s="379"/>
    </row>
    <row r="357" customFormat="false" ht="14.25" hidden="false" customHeight="false" outlineLevel="0" collapsed="false">
      <c r="A357" s="379"/>
      <c r="B357" s="379"/>
      <c r="C357" s="379"/>
      <c r="D357" s="379"/>
      <c r="E357" s="379"/>
      <c r="F357" s="379"/>
      <c r="G357" s="379"/>
      <c r="H357" s="379"/>
      <c r="I357" s="379"/>
      <c r="J357" s="379"/>
      <c r="K357" s="379"/>
      <c r="L357" s="379"/>
      <c r="M357" s="379"/>
      <c r="N357" s="379"/>
      <c r="O357" s="379"/>
      <c r="P357" s="379"/>
      <c r="Q357" s="379"/>
      <c r="R357" s="379"/>
      <c r="S357" s="379"/>
      <c r="T357" s="379"/>
      <c r="U357" s="379"/>
      <c r="V357" s="379"/>
      <c r="W357" s="379"/>
      <c r="X357" s="379"/>
      <c r="Y357" s="379"/>
      <c r="Z357" s="379"/>
      <c r="AA357" s="379"/>
      <c r="AB357" s="379"/>
      <c r="AC357" s="379"/>
      <c r="AD357" s="379"/>
      <c r="AE357" s="379"/>
      <c r="AF357" s="379"/>
      <c r="AG357" s="379"/>
      <c r="AH357" s="379"/>
      <c r="AI357" s="379"/>
      <c r="AK357" s="379"/>
    </row>
    <row r="358" customFormat="false" ht="14.25" hidden="false" customHeight="false" outlineLevel="0" collapsed="false">
      <c r="A358" s="379"/>
      <c r="B358" s="379"/>
      <c r="C358" s="379"/>
      <c r="D358" s="379"/>
      <c r="E358" s="379"/>
      <c r="F358" s="379"/>
      <c r="G358" s="379"/>
      <c r="H358" s="379"/>
      <c r="I358" s="379"/>
      <c r="J358" s="379"/>
      <c r="K358" s="379"/>
      <c r="L358" s="379"/>
      <c r="M358" s="379"/>
      <c r="N358" s="379"/>
      <c r="O358" s="379"/>
      <c r="P358" s="379"/>
      <c r="Q358" s="379"/>
      <c r="R358" s="379"/>
      <c r="S358" s="379"/>
      <c r="T358" s="379"/>
      <c r="U358" s="379"/>
      <c r="V358" s="379"/>
      <c r="W358" s="379"/>
      <c r="X358" s="379"/>
      <c r="Y358" s="379"/>
      <c r="Z358" s="379"/>
      <c r="AA358" s="379"/>
      <c r="AB358" s="379"/>
      <c r="AC358" s="379"/>
      <c r="AD358" s="379"/>
      <c r="AE358" s="379"/>
      <c r="AF358" s="379"/>
      <c r="AG358" s="379"/>
      <c r="AH358" s="379"/>
      <c r="AI358" s="379"/>
      <c r="AK358" s="379"/>
    </row>
    <row r="359" customFormat="false" ht="14.25" hidden="false" customHeight="false" outlineLevel="0" collapsed="false">
      <c r="A359" s="379"/>
      <c r="B359" s="379"/>
      <c r="C359" s="379"/>
      <c r="D359" s="379"/>
      <c r="E359" s="379"/>
      <c r="F359" s="379"/>
      <c r="G359" s="379"/>
      <c r="H359" s="379"/>
      <c r="I359" s="379"/>
      <c r="J359" s="379"/>
      <c r="K359" s="379"/>
      <c r="L359" s="379"/>
      <c r="M359" s="379"/>
      <c r="N359" s="379"/>
      <c r="O359" s="379"/>
      <c r="P359" s="379"/>
      <c r="Q359" s="379"/>
      <c r="R359" s="379"/>
      <c r="S359" s="379"/>
      <c r="T359" s="379"/>
      <c r="U359" s="379"/>
      <c r="V359" s="379"/>
      <c r="W359" s="379"/>
      <c r="X359" s="379"/>
      <c r="Y359" s="379"/>
      <c r="Z359" s="379"/>
      <c r="AA359" s="379"/>
      <c r="AB359" s="379"/>
      <c r="AC359" s="379"/>
      <c r="AD359" s="379"/>
      <c r="AE359" s="379"/>
      <c r="AF359" s="379"/>
      <c r="AG359" s="379"/>
      <c r="AH359" s="379"/>
      <c r="AI359" s="379"/>
      <c r="AK359" s="379"/>
    </row>
    <row r="360" customFormat="false" ht="14.25" hidden="false" customHeight="false" outlineLevel="0" collapsed="false">
      <c r="A360" s="379"/>
      <c r="B360" s="379"/>
      <c r="C360" s="379"/>
      <c r="D360" s="379"/>
      <c r="E360" s="379"/>
      <c r="F360" s="379"/>
      <c r="G360" s="379"/>
      <c r="H360" s="379"/>
      <c r="I360" s="379"/>
      <c r="J360" s="379"/>
      <c r="K360" s="379"/>
      <c r="L360" s="379"/>
      <c r="M360" s="379"/>
      <c r="N360" s="379"/>
      <c r="O360" s="379"/>
      <c r="P360" s="379"/>
      <c r="Q360" s="379"/>
      <c r="R360" s="379"/>
      <c r="S360" s="379"/>
      <c r="T360" s="379"/>
      <c r="U360" s="379"/>
      <c r="V360" s="379"/>
      <c r="W360" s="379"/>
      <c r="X360" s="379"/>
      <c r="Y360" s="379"/>
      <c r="Z360" s="379"/>
      <c r="AA360" s="379"/>
      <c r="AB360" s="379"/>
      <c r="AC360" s="379"/>
      <c r="AD360" s="379"/>
      <c r="AE360" s="379"/>
      <c r="AF360" s="379"/>
      <c r="AG360" s="379"/>
      <c r="AH360" s="379"/>
      <c r="AI360" s="379"/>
      <c r="AK360" s="379"/>
    </row>
    <row r="361" customFormat="false" ht="14.25" hidden="false" customHeight="false" outlineLevel="0" collapsed="false">
      <c r="A361" s="379"/>
      <c r="B361" s="379"/>
      <c r="C361" s="379"/>
      <c r="D361" s="379"/>
      <c r="E361" s="379"/>
      <c r="F361" s="379"/>
      <c r="G361" s="379"/>
      <c r="H361" s="379"/>
      <c r="I361" s="379"/>
      <c r="J361" s="379"/>
      <c r="K361" s="379"/>
      <c r="L361" s="379"/>
      <c r="M361" s="379"/>
      <c r="N361" s="379"/>
      <c r="O361" s="379"/>
      <c r="P361" s="379"/>
      <c r="Q361" s="379"/>
      <c r="R361" s="379"/>
      <c r="S361" s="379"/>
      <c r="T361" s="379"/>
      <c r="U361" s="379"/>
      <c r="V361" s="379"/>
      <c r="W361" s="379"/>
      <c r="X361" s="379"/>
      <c r="Y361" s="379"/>
      <c r="Z361" s="379"/>
      <c r="AA361" s="379"/>
      <c r="AB361" s="379"/>
      <c r="AC361" s="379"/>
      <c r="AD361" s="379"/>
      <c r="AE361" s="379"/>
      <c r="AF361" s="379"/>
      <c r="AG361" s="379"/>
      <c r="AH361" s="379"/>
      <c r="AI361" s="379"/>
      <c r="AK361" s="379"/>
    </row>
    <row r="362" customFormat="false" ht="14.25" hidden="false" customHeight="false" outlineLevel="0" collapsed="false">
      <c r="A362" s="379"/>
      <c r="B362" s="379"/>
      <c r="C362" s="379"/>
      <c r="D362" s="379"/>
      <c r="E362" s="379"/>
      <c r="F362" s="379"/>
      <c r="G362" s="379"/>
      <c r="H362" s="379"/>
      <c r="I362" s="379"/>
      <c r="J362" s="379"/>
      <c r="K362" s="379"/>
      <c r="L362" s="379"/>
      <c r="M362" s="379"/>
      <c r="N362" s="379"/>
      <c r="O362" s="379"/>
      <c r="P362" s="379"/>
      <c r="Q362" s="379"/>
      <c r="R362" s="379"/>
      <c r="S362" s="379"/>
      <c r="T362" s="379"/>
      <c r="U362" s="379"/>
      <c r="V362" s="379"/>
      <c r="W362" s="379"/>
      <c r="X362" s="379"/>
      <c r="Y362" s="379"/>
      <c r="Z362" s="379"/>
      <c r="AA362" s="379"/>
      <c r="AB362" s="379"/>
      <c r="AC362" s="379"/>
      <c r="AD362" s="379"/>
      <c r="AE362" s="379"/>
      <c r="AF362" s="379"/>
      <c r="AG362" s="379"/>
      <c r="AH362" s="379"/>
      <c r="AI362" s="379"/>
      <c r="AK362" s="379"/>
    </row>
    <row r="363" customFormat="false" ht="14.25" hidden="false" customHeight="false" outlineLevel="0" collapsed="false">
      <c r="A363" s="379"/>
      <c r="B363" s="379"/>
      <c r="C363" s="379"/>
      <c r="D363" s="379"/>
      <c r="E363" s="379"/>
      <c r="F363" s="379"/>
      <c r="G363" s="379"/>
      <c r="H363" s="379"/>
      <c r="I363" s="379"/>
      <c r="J363" s="379"/>
      <c r="K363" s="379"/>
      <c r="L363" s="379"/>
      <c r="M363" s="379"/>
      <c r="N363" s="379"/>
      <c r="O363" s="379"/>
      <c r="P363" s="379"/>
      <c r="Q363" s="379"/>
      <c r="R363" s="379"/>
      <c r="S363" s="379"/>
      <c r="T363" s="379"/>
      <c r="U363" s="379"/>
      <c r="V363" s="379"/>
      <c r="W363" s="379"/>
      <c r="X363" s="379"/>
      <c r="Y363" s="379"/>
      <c r="Z363" s="379"/>
      <c r="AA363" s="379"/>
      <c r="AB363" s="379"/>
      <c r="AC363" s="379"/>
      <c r="AD363" s="379"/>
      <c r="AE363" s="379"/>
      <c r="AF363" s="379"/>
      <c r="AG363" s="379"/>
      <c r="AH363" s="379"/>
      <c r="AI363" s="379"/>
      <c r="AK363" s="379"/>
    </row>
    <row r="364" customFormat="false" ht="14.25" hidden="false" customHeight="false" outlineLevel="0" collapsed="false">
      <c r="A364" s="379"/>
      <c r="B364" s="379"/>
      <c r="C364" s="379"/>
      <c r="D364" s="379"/>
      <c r="E364" s="379"/>
      <c r="F364" s="379"/>
      <c r="G364" s="379"/>
      <c r="H364" s="379"/>
      <c r="I364" s="379"/>
      <c r="J364" s="379"/>
      <c r="K364" s="379"/>
      <c r="L364" s="379"/>
      <c r="M364" s="379"/>
      <c r="N364" s="379"/>
      <c r="O364" s="379"/>
      <c r="P364" s="379"/>
      <c r="Q364" s="379"/>
      <c r="R364" s="379"/>
      <c r="S364" s="379"/>
      <c r="T364" s="379"/>
      <c r="U364" s="379"/>
      <c r="V364" s="379"/>
      <c r="W364" s="379"/>
      <c r="X364" s="379"/>
      <c r="Y364" s="379"/>
      <c r="Z364" s="379"/>
      <c r="AA364" s="379"/>
      <c r="AB364" s="379"/>
      <c r="AC364" s="379"/>
      <c r="AD364" s="379"/>
      <c r="AE364" s="379"/>
      <c r="AF364" s="379"/>
      <c r="AG364" s="379"/>
      <c r="AH364" s="379"/>
      <c r="AI364" s="379"/>
      <c r="AK364" s="379"/>
    </row>
    <row r="365" customFormat="false" ht="14.25" hidden="false" customHeight="false" outlineLevel="0" collapsed="false">
      <c r="A365" s="379"/>
      <c r="B365" s="379"/>
      <c r="C365" s="379"/>
      <c r="D365" s="379"/>
      <c r="E365" s="379"/>
      <c r="F365" s="379"/>
      <c r="G365" s="379"/>
      <c r="H365" s="379"/>
      <c r="I365" s="379"/>
      <c r="J365" s="379"/>
      <c r="K365" s="379"/>
      <c r="L365" s="379"/>
      <c r="M365" s="379"/>
      <c r="N365" s="379"/>
      <c r="O365" s="379"/>
      <c r="P365" s="379"/>
      <c r="Q365" s="379"/>
      <c r="R365" s="379"/>
      <c r="S365" s="379"/>
      <c r="T365" s="379"/>
      <c r="U365" s="379"/>
      <c r="V365" s="379"/>
      <c r="W365" s="379"/>
      <c r="X365" s="379"/>
      <c r="Y365" s="379"/>
      <c r="Z365" s="379"/>
      <c r="AA365" s="379"/>
      <c r="AB365" s="379"/>
      <c r="AC365" s="379"/>
      <c r="AD365" s="379"/>
      <c r="AE365" s="379"/>
      <c r="AF365" s="379"/>
      <c r="AG365" s="379"/>
      <c r="AH365" s="379"/>
      <c r="AI365" s="379"/>
      <c r="AK365" s="379"/>
    </row>
    <row r="366" customFormat="false" ht="14.25" hidden="false" customHeight="false" outlineLevel="0" collapsed="false">
      <c r="A366" s="379"/>
      <c r="B366" s="379"/>
      <c r="C366" s="379"/>
      <c r="D366" s="379"/>
      <c r="E366" s="379"/>
      <c r="F366" s="379"/>
      <c r="G366" s="379"/>
      <c r="H366" s="379"/>
      <c r="I366" s="379"/>
      <c r="J366" s="379"/>
      <c r="K366" s="379"/>
      <c r="L366" s="379"/>
      <c r="M366" s="379"/>
      <c r="N366" s="379"/>
      <c r="O366" s="379"/>
      <c r="P366" s="379"/>
      <c r="Q366" s="379"/>
      <c r="R366" s="379"/>
      <c r="S366" s="379"/>
      <c r="T366" s="379"/>
      <c r="U366" s="379"/>
      <c r="V366" s="379"/>
      <c r="W366" s="379"/>
      <c r="X366" s="379"/>
      <c r="Y366" s="379"/>
      <c r="Z366" s="379"/>
      <c r="AA366" s="379"/>
      <c r="AB366" s="379"/>
      <c r="AC366" s="379"/>
      <c r="AD366" s="379"/>
      <c r="AE366" s="379"/>
      <c r="AF366" s="379"/>
      <c r="AG366" s="379"/>
      <c r="AH366" s="379"/>
      <c r="AI366" s="379"/>
      <c r="AK366" s="379"/>
    </row>
    <row r="367" customFormat="false" ht="14.25" hidden="false" customHeight="false" outlineLevel="0" collapsed="false">
      <c r="A367" s="379"/>
      <c r="B367" s="379"/>
      <c r="C367" s="379"/>
      <c r="D367" s="379"/>
      <c r="E367" s="379"/>
      <c r="F367" s="379"/>
      <c r="G367" s="379"/>
      <c r="H367" s="379"/>
      <c r="I367" s="379"/>
      <c r="J367" s="379"/>
      <c r="K367" s="379"/>
      <c r="L367" s="379"/>
      <c r="M367" s="379"/>
      <c r="N367" s="379"/>
      <c r="O367" s="379"/>
      <c r="P367" s="379"/>
      <c r="Q367" s="379"/>
      <c r="R367" s="379"/>
      <c r="S367" s="379"/>
      <c r="T367" s="379"/>
      <c r="U367" s="379"/>
      <c r="V367" s="379"/>
      <c r="W367" s="379"/>
      <c r="X367" s="379"/>
      <c r="Y367" s="379"/>
      <c r="Z367" s="379"/>
      <c r="AA367" s="379"/>
      <c r="AB367" s="379"/>
      <c r="AC367" s="379"/>
      <c r="AD367" s="379"/>
      <c r="AE367" s="379"/>
      <c r="AF367" s="379"/>
      <c r="AG367" s="379"/>
      <c r="AH367" s="379"/>
      <c r="AI367" s="379"/>
      <c r="AK367" s="379"/>
    </row>
    <row r="368" customFormat="false" ht="14.25" hidden="false" customHeight="false" outlineLevel="0" collapsed="false">
      <c r="A368" s="379"/>
      <c r="B368" s="379"/>
      <c r="C368" s="379"/>
      <c r="D368" s="379"/>
      <c r="E368" s="379"/>
      <c r="F368" s="379"/>
      <c r="G368" s="379"/>
      <c r="H368" s="379"/>
      <c r="I368" s="379"/>
      <c r="J368" s="379"/>
      <c r="K368" s="379"/>
      <c r="L368" s="379"/>
      <c r="M368" s="379"/>
      <c r="N368" s="379"/>
      <c r="O368" s="379"/>
      <c r="P368" s="379"/>
      <c r="Q368" s="379"/>
      <c r="R368" s="379"/>
      <c r="S368" s="379"/>
      <c r="T368" s="379"/>
      <c r="U368" s="379"/>
      <c r="V368" s="379"/>
      <c r="W368" s="379"/>
      <c r="X368" s="379"/>
      <c r="Y368" s="379"/>
      <c r="Z368" s="379"/>
      <c r="AA368" s="379"/>
      <c r="AB368" s="379"/>
      <c r="AC368" s="379"/>
      <c r="AD368" s="379"/>
      <c r="AE368" s="379"/>
      <c r="AF368" s="379"/>
      <c r="AG368" s="379"/>
      <c r="AH368" s="379"/>
      <c r="AI368" s="379"/>
      <c r="AK368" s="379"/>
    </row>
    <row r="369" customFormat="false" ht="14.25" hidden="false" customHeight="false" outlineLevel="0" collapsed="false">
      <c r="A369" s="379"/>
      <c r="B369" s="379"/>
      <c r="C369" s="379"/>
      <c r="D369" s="379"/>
      <c r="E369" s="379"/>
      <c r="F369" s="379"/>
      <c r="G369" s="379"/>
      <c r="H369" s="379"/>
      <c r="I369" s="379"/>
      <c r="J369" s="379"/>
      <c r="K369" s="379"/>
      <c r="L369" s="379"/>
      <c r="M369" s="379"/>
      <c r="N369" s="379"/>
      <c r="O369" s="379"/>
      <c r="P369" s="379"/>
      <c r="Q369" s="379"/>
      <c r="R369" s="379"/>
      <c r="S369" s="379"/>
      <c r="T369" s="379"/>
      <c r="U369" s="379"/>
      <c r="V369" s="379"/>
      <c r="W369" s="379"/>
      <c r="X369" s="379"/>
      <c r="Y369" s="379"/>
      <c r="Z369" s="379"/>
      <c r="AA369" s="379"/>
      <c r="AB369" s="379"/>
      <c r="AC369" s="379"/>
      <c r="AD369" s="379"/>
      <c r="AE369" s="379"/>
      <c r="AF369" s="379"/>
      <c r="AG369" s="379"/>
      <c r="AH369" s="379"/>
      <c r="AI369" s="379"/>
      <c r="AK369" s="379"/>
    </row>
    <row r="370" customFormat="false" ht="14.25" hidden="false" customHeight="false" outlineLevel="0" collapsed="false">
      <c r="A370" s="379"/>
      <c r="B370" s="379"/>
      <c r="C370" s="379"/>
      <c r="D370" s="379"/>
      <c r="E370" s="379"/>
      <c r="F370" s="379"/>
      <c r="G370" s="379"/>
      <c r="H370" s="379"/>
      <c r="I370" s="379"/>
      <c r="J370" s="379"/>
      <c r="K370" s="379"/>
      <c r="L370" s="379"/>
      <c r="M370" s="379"/>
      <c r="N370" s="379"/>
      <c r="O370" s="379"/>
      <c r="P370" s="379"/>
      <c r="Q370" s="379"/>
      <c r="R370" s="379"/>
      <c r="S370" s="379"/>
      <c r="T370" s="379"/>
      <c r="U370" s="379"/>
      <c r="V370" s="379"/>
      <c r="W370" s="379"/>
      <c r="X370" s="379"/>
      <c r="Y370" s="379"/>
      <c r="Z370" s="379"/>
      <c r="AA370" s="379"/>
      <c r="AB370" s="379"/>
      <c r="AC370" s="379"/>
      <c r="AD370" s="379"/>
      <c r="AE370" s="379"/>
      <c r="AF370" s="379"/>
      <c r="AG370" s="379"/>
      <c r="AH370" s="379"/>
      <c r="AI370" s="379"/>
      <c r="AK370" s="379"/>
    </row>
    <row r="371" customFormat="false" ht="14.25" hidden="false" customHeight="false" outlineLevel="0" collapsed="false">
      <c r="A371" s="379"/>
      <c r="B371" s="379"/>
      <c r="C371" s="379"/>
      <c r="D371" s="379"/>
      <c r="E371" s="379"/>
      <c r="F371" s="379"/>
      <c r="G371" s="379"/>
      <c r="H371" s="379"/>
      <c r="I371" s="379"/>
      <c r="J371" s="379"/>
      <c r="K371" s="379"/>
      <c r="L371" s="379"/>
      <c r="M371" s="379"/>
      <c r="N371" s="379"/>
      <c r="O371" s="379"/>
      <c r="P371" s="379"/>
      <c r="Q371" s="379"/>
      <c r="R371" s="379"/>
      <c r="S371" s="379"/>
      <c r="T371" s="379"/>
      <c r="U371" s="379"/>
      <c r="V371" s="379"/>
      <c r="W371" s="379"/>
      <c r="X371" s="379"/>
      <c r="Y371" s="379"/>
      <c r="Z371" s="379"/>
      <c r="AA371" s="379"/>
      <c r="AB371" s="379"/>
      <c r="AC371" s="379"/>
      <c r="AD371" s="379"/>
      <c r="AE371" s="379"/>
      <c r="AF371" s="379"/>
      <c r="AG371" s="379"/>
      <c r="AH371" s="379"/>
      <c r="AI371" s="379"/>
      <c r="AK371" s="379"/>
    </row>
    <row r="372" customFormat="false" ht="14.25" hidden="false" customHeight="false" outlineLevel="0" collapsed="false">
      <c r="A372" s="379"/>
      <c r="B372" s="379"/>
      <c r="C372" s="379"/>
      <c r="D372" s="379"/>
      <c r="E372" s="379"/>
      <c r="F372" s="379"/>
      <c r="G372" s="379"/>
      <c r="H372" s="379"/>
      <c r="I372" s="379"/>
      <c r="J372" s="379"/>
      <c r="K372" s="379"/>
      <c r="L372" s="379"/>
      <c r="M372" s="379"/>
      <c r="N372" s="379"/>
      <c r="O372" s="379"/>
      <c r="P372" s="379"/>
      <c r="Q372" s="379"/>
      <c r="R372" s="379"/>
      <c r="S372" s="379"/>
      <c r="T372" s="379"/>
      <c r="U372" s="379"/>
      <c r="V372" s="379"/>
      <c r="W372" s="379"/>
      <c r="X372" s="379"/>
      <c r="Y372" s="379"/>
      <c r="Z372" s="379"/>
      <c r="AA372" s="379"/>
      <c r="AB372" s="379"/>
      <c r="AC372" s="379"/>
      <c r="AD372" s="379"/>
      <c r="AE372" s="379"/>
      <c r="AF372" s="379"/>
      <c r="AG372" s="379"/>
      <c r="AH372" s="379"/>
      <c r="AI372" s="379"/>
      <c r="AK372" s="379"/>
    </row>
    <row r="373" customFormat="false" ht="14.25" hidden="false" customHeight="false" outlineLevel="0" collapsed="false">
      <c r="A373" s="379"/>
      <c r="B373" s="379"/>
      <c r="C373" s="379"/>
      <c r="D373" s="379"/>
      <c r="E373" s="379"/>
      <c r="F373" s="379"/>
      <c r="G373" s="379"/>
      <c r="H373" s="379"/>
      <c r="I373" s="379"/>
      <c r="J373" s="379"/>
      <c r="K373" s="379"/>
      <c r="L373" s="379"/>
      <c r="M373" s="379"/>
      <c r="N373" s="379"/>
      <c r="O373" s="379"/>
      <c r="P373" s="379"/>
      <c r="Q373" s="379"/>
      <c r="R373" s="379"/>
      <c r="S373" s="379"/>
      <c r="T373" s="379"/>
      <c r="U373" s="379"/>
      <c r="V373" s="379"/>
      <c r="W373" s="379"/>
      <c r="X373" s="379"/>
      <c r="Y373" s="379"/>
      <c r="Z373" s="379"/>
      <c r="AA373" s="379"/>
      <c r="AB373" s="379"/>
      <c r="AC373" s="379"/>
      <c r="AD373" s="379"/>
      <c r="AE373" s="379"/>
      <c r="AF373" s="379"/>
      <c r="AG373" s="379"/>
      <c r="AH373" s="379"/>
      <c r="AI373" s="379"/>
      <c r="AK373" s="379"/>
    </row>
    <row r="374" customFormat="false" ht="14.25" hidden="false" customHeight="false" outlineLevel="0" collapsed="false">
      <c r="A374" s="379"/>
      <c r="B374" s="379"/>
      <c r="C374" s="379"/>
      <c r="D374" s="379"/>
      <c r="E374" s="379"/>
      <c r="F374" s="379"/>
      <c r="G374" s="379"/>
      <c r="H374" s="379"/>
      <c r="I374" s="379"/>
      <c r="J374" s="379"/>
      <c r="K374" s="379"/>
      <c r="L374" s="379"/>
      <c r="M374" s="379"/>
      <c r="N374" s="379"/>
      <c r="O374" s="379"/>
      <c r="P374" s="379"/>
      <c r="Q374" s="379"/>
      <c r="R374" s="379"/>
      <c r="S374" s="379"/>
      <c r="T374" s="379"/>
      <c r="U374" s="379"/>
      <c r="V374" s="379"/>
      <c r="W374" s="379"/>
      <c r="X374" s="379"/>
      <c r="Y374" s="379"/>
      <c r="Z374" s="379"/>
      <c r="AA374" s="379"/>
      <c r="AB374" s="379"/>
      <c r="AC374" s="379"/>
      <c r="AD374" s="379"/>
      <c r="AE374" s="379"/>
      <c r="AF374" s="379"/>
      <c r="AG374" s="379"/>
      <c r="AH374" s="379"/>
      <c r="AI374" s="379"/>
      <c r="AK374" s="379"/>
    </row>
    <row r="375" customFormat="false" ht="14.25" hidden="false" customHeight="false" outlineLevel="0" collapsed="false">
      <c r="A375" s="379"/>
      <c r="B375" s="379"/>
      <c r="C375" s="379"/>
      <c r="D375" s="379"/>
      <c r="E375" s="379"/>
      <c r="F375" s="379"/>
      <c r="G375" s="379"/>
      <c r="H375" s="379"/>
      <c r="I375" s="379"/>
      <c r="J375" s="379"/>
      <c r="K375" s="379"/>
      <c r="L375" s="379"/>
      <c r="M375" s="379"/>
      <c r="N375" s="379"/>
      <c r="O375" s="379"/>
      <c r="P375" s="379"/>
      <c r="Q375" s="379"/>
      <c r="R375" s="379"/>
      <c r="S375" s="379"/>
      <c r="T375" s="379"/>
      <c r="U375" s="379"/>
      <c r="V375" s="379"/>
      <c r="W375" s="379"/>
      <c r="X375" s="379"/>
      <c r="Y375" s="379"/>
      <c r="Z375" s="379"/>
      <c r="AA375" s="379"/>
      <c r="AB375" s="379"/>
      <c r="AC375" s="379"/>
      <c r="AD375" s="379"/>
      <c r="AE375" s="379"/>
      <c r="AF375" s="379"/>
      <c r="AG375" s="379"/>
      <c r="AH375" s="379"/>
      <c r="AI375" s="379"/>
      <c r="AK375" s="379"/>
    </row>
    <row r="376" customFormat="false" ht="14.25" hidden="false" customHeight="false" outlineLevel="0" collapsed="false">
      <c r="A376" s="379"/>
      <c r="B376" s="379"/>
      <c r="C376" s="379"/>
      <c r="D376" s="379"/>
      <c r="E376" s="379"/>
      <c r="F376" s="379"/>
      <c r="G376" s="379"/>
      <c r="H376" s="379"/>
      <c r="I376" s="379"/>
      <c r="J376" s="379"/>
      <c r="K376" s="379"/>
      <c r="L376" s="379"/>
      <c r="M376" s="379"/>
      <c r="N376" s="379"/>
      <c r="O376" s="379"/>
      <c r="P376" s="379"/>
      <c r="Q376" s="379"/>
      <c r="R376" s="379"/>
      <c r="S376" s="379"/>
      <c r="T376" s="379"/>
      <c r="U376" s="379"/>
      <c r="V376" s="379"/>
      <c r="W376" s="379"/>
      <c r="X376" s="379"/>
      <c r="Y376" s="379"/>
      <c r="Z376" s="379"/>
      <c r="AA376" s="379"/>
      <c r="AB376" s="379"/>
      <c r="AC376" s="379"/>
      <c r="AD376" s="379"/>
      <c r="AE376" s="379"/>
      <c r="AF376" s="379"/>
      <c r="AG376" s="379"/>
      <c r="AH376" s="379"/>
      <c r="AI376" s="379"/>
      <c r="AK376" s="379"/>
    </row>
    <row r="377" customFormat="false" ht="14.25" hidden="false" customHeight="false" outlineLevel="0" collapsed="false">
      <c r="A377" s="379"/>
      <c r="B377" s="379"/>
      <c r="C377" s="379"/>
      <c r="D377" s="379"/>
      <c r="E377" s="379"/>
      <c r="F377" s="379"/>
      <c r="G377" s="379"/>
      <c r="H377" s="379"/>
      <c r="I377" s="379"/>
      <c r="J377" s="379"/>
      <c r="K377" s="379"/>
      <c r="L377" s="379"/>
      <c r="M377" s="379"/>
      <c r="N377" s="379"/>
      <c r="O377" s="379"/>
      <c r="P377" s="379"/>
      <c r="Q377" s="379"/>
      <c r="R377" s="379"/>
      <c r="S377" s="379"/>
      <c r="T377" s="379"/>
      <c r="U377" s="379"/>
      <c r="V377" s="379"/>
      <c r="W377" s="379"/>
      <c r="X377" s="379"/>
      <c r="Y377" s="379"/>
      <c r="Z377" s="379"/>
      <c r="AA377" s="379"/>
      <c r="AB377" s="379"/>
      <c r="AC377" s="379"/>
      <c r="AD377" s="379"/>
      <c r="AE377" s="379"/>
      <c r="AF377" s="379"/>
      <c r="AG377" s="379"/>
      <c r="AH377" s="379"/>
      <c r="AI377" s="379"/>
      <c r="AK377" s="379"/>
    </row>
    <row r="378" customFormat="false" ht="14.25" hidden="false" customHeight="false" outlineLevel="0" collapsed="false">
      <c r="A378" s="379"/>
      <c r="B378" s="379"/>
      <c r="C378" s="379"/>
      <c r="D378" s="379"/>
      <c r="E378" s="379"/>
      <c r="F378" s="379"/>
      <c r="G378" s="379"/>
      <c r="H378" s="379"/>
      <c r="I378" s="379"/>
      <c r="J378" s="379"/>
      <c r="K378" s="379"/>
      <c r="L378" s="379"/>
      <c r="M378" s="379"/>
      <c r="N378" s="379"/>
      <c r="O378" s="379"/>
      <c r="P378" s="379"/>
      <c r="Q378" s="379"/>
      <c r="R378" s="379"/>
      <c r="S378" s="379"/>
      <c r="T378" s="379"/>
      <c r="U378" s="379"/>
      <c r="V378" s="379"/>
      <c r="W378" s="379"/>
      <c r="X378" s="379"/>
      <c r="Y378" s="379"/>
      <c r="Z378" s="379"/>
      <c r="AA378" s="379"/>
      <c r="AB378" s="379"/>
      <c r="AC378" s="379"/>
      <c r="AD378" s="379"/>
      <c r="AE378" s="379"/>
      <c r="AF378" s="379"/>
      <c r="AG378" s="379"/>
      <c r="AH378" s="379"/>
      <c r="AI378" s="379"/>
      <c r="AK378" s="379"/>
    </row>
    <row r="379" customFormat="false" ht="14.25" hidden="false" customHeight="false" outlineLevel="0" collapsed="false">
      <c r="A379" s="379"/>
      <c r="B379" s="379"/>
      <c r="C379" s="379"/>
      <c r="D379" s="379"/>
      <c r="E379" s="379"/>
      <c r="F379" s="379"/>
      <c r="G379" s="379"/>
      <c r="H379" s="379"/>
      <c r="I379" s="379"/>
      <c r="J379" s="379"/>
      <c r="K379" s="379"/>
      <c r="L379" s="379"/>
      <c r="M379" s="379"/>
      <c r="N379" s="379"/>
      <c r="O379" s="379"/>
      <c r="P379" s="379"/>
      <c r="Q379" s="379"/>
      <c r="R379" s="379"/>
      <c r="S379" s="379"/>
      <c r="T379" s="379"/>
      <c r="U379" s="379"/>
      <c r="V379" s="379"/>
      <c r="W379" s="379"/>
      <c r="X379" s="379"/>
      <c r="Y379" s="379"/>
      <c r="Z379" s="379"/>
      <c r="AA379" s="379"/>
      <c r="AB379" s="379"/>
      <c r="AC379" s="379"/>
      <c r="AD379" s="379"/>
      <c r="AE379" s="379"/>
      <c r="AF379" s="379"/>
      <c r="AG379" s="379"/>
      <c r="AH379" s="379"/>
      <c r="AI379" s="379"/>
      <c r="AK379" s="379"/>
    </row>
    <row r="380" customFormat="false" ht="14.25" hidden="false" customHeight="false" outlineLevel="0" collapsed="false">
      <c r="A380" s="379"/>
      <c r="B380" s="379"/>
      <c r="C380" s="379"/>
      <c r="D380" s="379"/>
      <c r="E380" s="379"/>
      <c r="F380" s="379"/>
      <c r="G380" s="379"/>
      <c r="H380" s="379"/>
      <c r="I380" s="379"/>
      <c r="J380" s="379"/>
      <c r="K380" s="379"/>
      <c r="L380" s="379"/>
      <c r="M380" s="379"/>
      <c r="N380" s="379"/>
      <c r="O380" s="379"/>
      <c r="P380" s="379"/>
      <c r="Q380" s="379"/>
      <c r="R380" s="379"/>
      <c r="S380" s="379"/>
      <c r="T380" s="379"/>
      <c r="U380" s="379"/>
      <c r="V380" s="379"/>
      <c r="W380" s="379"/>
      <c r="X380" s="379"/>
      <c r="Y380" s="379"/>
      <c r="Z380" s="379"/>
      <c r="AA380" s="379"/>
      <c r="AB380" s="379"/>
      <c r="AC380" s="379"/>
      <c r="AD380" s="379"/>
      <c r="AE380" s="379"/>
      <c r="AF380" s="379"/>
      <c r="AG380" s="379"/>
      <c r="AH380" s="379"/>
      <c r="AI380" s="379"/>
      <c r="AK380" s="379"/>
    </row>
    <row r="381" customFormat="false" ht="14.25" hidden="false" customHeight="false" outlineLevel="0" collapsed="false">
      <c r="A381" s="379"/>
      <c r="B381" s="379"/>
      <c r="C381" s="379"/>
      <c r="D381" s="379"/>
      <c r="E381" s="379"/>
      <c r="F381" s="379"/>
      <c r="G381" s="379"/>
      <c r="H381" s="379"/>
      <c r="I381" s="379"/>
      <c r="J381" s="379"/>
      <c r="K381" s="379"/>
      <c r="L381" s="379"/>
      <c r="M381" s="379"/>
      <c r="N381" s="379"/>
      <c r="O381" s="379"/>
      <c r="P381" s="379"/>
      <c r="Q381" s="379"/>
      <c r="R381" s="379"/>
      <c r="S381" s="379"/>
      <c r="T381" s="379"/>
      <c r="U381" s="379"/>
      <c r="V381" s="379"/>
      <c r="W381" s="379"/>
      <c r="X381" s="379"/>
      <c r="Y381" s="379"/>
      <c r="Z381" s="379"/>
      <c r="AA381" s="379"/>
      <c r="AB381" s="379"/>
      <c r="AC381" s="379"/>
      <c r="AD381" s="379"/>
      <c r="AE381" s="379"/>
      <c r="AF381" s="379"/>
      <c r="AG381" s="379"/>
      <c r="AH381" s="379"/>
      <c r="AI381" s="379"/>
      <c r="AK381" s="379"/>
    </row>
    <row r="382" customFormat="false" ht="14.25" hidden="false" customHeight="false" outlineLevel="0" collapsed="false">
      <c r="A382" s="379"/>
      <c r="B382" s="379"/>
      <c r="C382" s="379"/>
      <c r="D382" s="379"/>
      <c r="E382" s="379"/>
      <c r="F382" s="379"/>
      <c r="G382" s="379"/>
      <c r="H382" s="379"/>
      <c r="I382" s="379"/>
      <c r="J382" s="379"/>
      <c r="K382" s="379"/>
      <c r="L382" s="379"/>
      <c r="M382" s="379"/>
      <c r="N382" s="379"/>
      <c r="O382" s="379"/>
      <c r="P382" s="379"/>
      <c r="Q382" s="379"/>
      <c r="R382" s="379"/>
      <c r="S382" s="379"/>
      <c r="T382" s="379"/>
      <c r="U382" s="379"/>
      <c r="V382" s="379"/>
      <c r="W382" s="379"/>
      <c r="X382" s="379"/>
      <c r="Y382" s="379"/>
      <c r="Z382" s="379"/>
      <c r="AA382" s="379"/>
      <c r="AB382" s="379"/>
      <c r="AC382" s="379"/>
      <c r="AD382" s="379"/>
      <c r="AE382" s="379"/>
      <c r="AF382" s="379"/>
      <c r="AG382" s="379"/>
      <c r="AH382" s="379"/>
      <c r="AI382" s="379"/>
      <c r="AK382" s="379"/>
    </row>
    <row r="383" customFormat="false" ht="14.25" hidden="false" customHeight="false" outlineLevel="0" collapsed="false">
      <c r="A383" s="379"/>
      <c r="B383" s="379"/>
      <c r="C383" s="379"/>
      <c r="D383" s="379"/>
      <c r="E383" s="379"/>
      <c r="F383" s="379"/>
      <c r="G383" s="379"/>
      <c r="H383" s="379"/>
      <c r="I383" s="379"/>
      <c r="J383" s="379"/>
      <c r="K383" s="379"/>
      <c r="L383" s="379"/>
      <c r="M383" s="379"/>
      <c r="N383" s="379"/>
      <c r="O383" s="379"/>
      <c r="P383" s="379"/>
      <c r="Q383" s="379"/>
      <c r="R383" s="379"/>
      <c r="S383" s="379"/>
      <c r="T383" s="379"/>
      <c r="U383" s="379"/>
      <c r="V383" s="379"/>
      <c r="W383" s="379"/>
      <c r="X383" s="379"/>
      <c r="Y383" s="379"/>
      <c r="Z383" s="379"/>
      <c r="AA383" s="379"/>
      <c r="AB383" s="379"/>
      <c r="AC383" s="379"/>
      <c r="AD383" s="379"/>
      <c r="AE383" s="379"/>
      <c r="AF383" s="379"/>
      <c r="AG383" s="379"/>
      <c r="AH383" s="379"/>
      <c r="AI383" s="379"/>
      <c r="AK383" s="379"/>
    </row>
    <row r="384" customFormat="false" ht="14.25" hidden="false" customHeight="false" outlineLevel="0" collapsed="false">
      <c r="A384" s="379"/>
      <c r="B384" s="379"/>
      <c r="C384" s="379"/>
      <c r="D384" s="379"/>
      <c r="E384" s="379"/>
      <c r="F384" s="379"/>
      <c r="G384" s="379"/>
      <c r="H384" s="379"/>
      <c r="I384" s="379"/>
      <c r="J384" s="379"/>
      <c r="K384" s="379"/>
      <c r="L384" s="379"/>
      <c r="M384" s="379"/>
      <c r="N384" s="379"/>
      <c r="O384" s="379"/>
      <c r="P384" s="379"/>
      <c r="Q384" s="379"/>
      <c r="R384" s="379"/>
      <c r="S384" s="379"/>
      <c r="T384" s="379"/>
      <c r="U384" s="379"/>
      <c r="V384" s="379"/>
      <c r="W384" s="379"/>
      <c r="X384" s="379"/>
      <c r="Y384" s="379"/>
      <c r="Z384" s="379"/>
      <c r="AA384" s="379"/>
      <c r="AB384" s="379"/>
      <c r="AC384" s="379"/>
      <c r="AD384" s="379"/>
      <c r="AE384" s="379"/>
      <c r="AF384" s="379"/>
      <c r="AG384" s="379"/>
      <c r="AH384" s="379"/>
      <c r="AI384" s="379"/>
      <c r="AK384" s="379"/>
    </row>
    <row r="385" customFormat="false" ht="14.25" hidden="false" customHeight="false" outlineLevel="0" collapsed="false">
      <c r="A385" s="379"/>
      <c r="B385" s="379"/>
      <c r="C385" s="379"/>
      <c r="D385" s="379"/>
      <c r="E385" s="379"/>
      <c r="F385" s="379"/>
      <c r="G385" s="379"/>
      <c r="H385" s="379"/>
      <c r="I385" s="379"/>
      <c r="J385" s="379"/>
      <c r="K385" s="379"/>
      <c r="L385" s="379"/>
      <c r="M385" s="379"/>
      <c r="N385" s="379"/>
      <c r="O385" s="379"/>
      <c r="P385" s="379"/>
      <c r="Q385" s="379"/>
      <c r="R385" s="379"/>
      <c r="S385" s="379"/>
      <c r="T385" s="379"/>
      <c r="U385" s="379"/>
      <c r="V385" s="379"/>
      <c r="W385" s="379"/>
      <c r="X385" s="379"/>
      <c r="Y385" s="379"/>
      <c r="Z385" s="379"/>
      <c r="AA385" s="379"/>
      <c r="AB385" s="379"/>
      <c r="AC385" s="379"/>
      <c r="AD385" s="379"/>
      <c r="AE385" s="379"/>
      <c r="AF385" s="379"/>
      <c r="AG385" s="379"/>
      <c r="AH385" s="379"/>
      <c r="AI385" s="379"/>
      <c r="AK385" s="379"/>
    </row>
    <row r="386" customFormat="false" ht="14.25" hidden="false" customHeight="false" outlineLevel="0" collapsed="false">
      <c r="A386" s="379"/>
      <c r="B386" s="379"/>
      <c r="C386" s="379"/>
      <c r="D386" s="379"/>
      <c r="E386" s="379"/>
      <c r="F386" s="379"/>
      <c r="G386" s="379"/>
      <c r="H386" s="379"/>
      <c r="I386" s="379"/>
      <c r="J386" s="379"/>
      <c r="K386" s="379"/>
      <c r="L386" s="379"/>
      <c r="M386" s="379"/>
      <c r="N386" s="379"/>
      <c r="O386" s="379"/>
      <c r="P386" s="379"/>
      <c r="Q386" s="379"/>
      <c r="R386" s="379"/>
      <c r="S386" s="379"/>
      <c r="T386" s="379"/>
      <c r="U386" s="379"/>
      <c r="V386" s="379"/>
      <c r="W386" s="379"/>
      <c r="X386" s="379"/>
      <c r="Y386" s="379"/>
      <c r="Z386" s="379"/>
      <c r="AA386" s="379"/>
      <c r="AB386" s="379"/>
      <c r="AC386" s="379"/>
      <c r="AD386" s="379"/>
      <c r="AE386" s="379"/>
      <c r="AF386" s="379"/>
      <c r="AG386" s="379"/>
      <c r="AH386" s="379"/>
      <c r="AI386" s="379"/>
      <c r="AK386" s="379"/>
    </row>
    <row r="387" customFormat="false" ht="14.25" hidden="false" customHeight="false" outlineLevel="0" collapsed="false">
      <c r="A387" s="379"/>
      <c r="B387" s="379"/>
      <c r="C387" s="379"/>
      <c r="D387" s="379"/>
      <c r="E387" s="379"/>
      <c r="F387" s="379"/>
      <c r="G387" s="379"/>
      <c r="H387" s="379"/>
      <c r="I387" s="379"/>
      <c r="J387" s="379"/>
      <c r="K387" s="379"/>
      <c r="L387" s="379"/>
      <c r="M387" s="379"/>
      <c r="N387" s="379"/>
      <c r="O387" s="379"/>
      <c r="P387" s="379"/>
      <c r="Q387" s="379"/>
      <c r="R387" s="379"/>
      <c r="S387" s="379"/>
      <c r="T387" s="379"/>
      <c r="U387" s="379"/>
      <c r="V387" s="379"/>
      <c r="W387" s="379"/>
      <c r="X387" s="379"/>
      <c r="Y387" s="379"/>
      <c r="Z387" s="379"/>
      <c r="AA387" s="379"/>
      <c r="AB387" s="379"/>
      <c r="AC387" s="379"/>
      <c r="AD387" s="379"/>
      <c r="AE387" s="379"/>
      <c r="AF387" s="379"/>
      <c r="AG387" s="379"/>
      <c r="AH387" s="379"/>
      <c r="AI387" s="379"/>
      <c r="AK387" s="379"/>
    </row>
    <row r="388" customFormat="false" ht="14.25" hidden="false" customHeight="false" outlineLevel="0" collapsed="false">
      <c r="A388" s="379"/>
      <c r="B388" s="379"/>
      <c r="C388" s="379"/>
      <c r="D388" s="379"/>
      <c r="E388" s="379"/>
      <c r="F388" s="379"/>
      <c r="G388" s="379"/>
      <c r="H388" s="379"/>
      <c r="I388" s="379"/>
      <c r="J388" s="379"/>
      <c r="K388" s="379"/>
      <c r="L388" s="379"/>
      <c r="M388" s="379"/>
      <c r="N388" s="379"/>
      <c r="O388" s="379"/>
      <c r="P388" s="379"/>
      <c r="Q388" s="379"/>
      <c r="R388" s="379"/>
      <c r="S388" s="379"/>
      <c r="T388" s="379"/>
      <c r="U388" s="379"/>
      <c r="V388" s="379"/>
      <c r="W388" s="379"/>
      <c r="X388" s="379"/>
      <c r="Y388" s="379"/>
      <c r="Z388" s="379"/>
      <c r="AA388" s="379"/>
      <c r="AB388" s="379"/>
      <c r="AC388" s="379"/>
      <c r="AD388" s="379"/>
      <c r="AE388" s="379"/>
      <c r="AF388" s="379"/>
      <c r="AG388" s="379"/>
      <c r="AH388" s="379"/>
      <c r="AI388" s="379"/>
      <c r="AK388" s="379"/>
    </row>
    <row r="389" customFormat="false" ht="14.25" hidden="false" customHeight="false" outlineLevel="0" collapsed="false">
      <c r="A389" s="379"/>
      <c r="B389" s="379"/>
      <c r="C389" s="379"/>
      <c r="D389" s="379"/>
      <c r="E389" s="379"/>
      <c r="F389" s="379"/>
      <c r="G389" s="379"/>
      <c r="H389" s="379"/>
      <c r="I389" s="379"/>
      <c r="J389" s="379"/>
      <c r="K389" s="379"/>
      <c r="L389" s="379"/>
      <c r="M389" s="379"/>
      <c r="N389" s="379"/>
      <c r="O389" s="379"/>
      <c r="P389" s="379"/>
      <c r="Q389" s="379"/>
      <c r="R389" s="379"/>
      <c r="S389" s="379"/>
      <c r="T389" s="379"/>
      <c r="U389" s="379"/>
      <c r="V389" s="379"/>
      <c r="W389" s="379"/>
      <c r="X389" s="379"/>
      <c r="Y389" s="379"/>
      <c r="Z389" s="379"/>
      <c r="AA389" s="379"/>
      <c r="AB389" s="379"/>
      <c r="AC389" s="379"/>
      <c r="AD389" s="379"/>
      <c r="AE389" s="379"/>
      <c r="AF389" s="379"/>
      <c r="AG389" s="379"/>
      <c r="AH389" s="379"/>
      <c r="AI389" s="379"/>
      <c r="AK389" s="379"/>
    </row>
    <row r="390" customFormat="false" ht="14.25" hidden="false" customHeight="false" outlineLevel="0" collapsed="false">
      <c r="A390" s="379"/>
      <c r="B390" s="379"/>
      <c r="C390" s="379"/>
      <c r="D390" s="379"/>
      <c r="E390" s="379"/>
      <c r="F390" s="379"/>
      <c r="G390" s="379"/>
      <c r="H390" s="379"/>
      <c r="I390" s="379"/>
      <c r="J390" s="379"/>
      <c r="K390" s="379"/>
      <c r="L390" s="379"/>
      <c r="M390" s="379"/>
      <c r="N390" s="379"/>
      <c r="O390" s="379"/>
      <c r="P390" s="379"/>
      <c r="Q390" s="379"/>
      <c r="R390" s="379"/>
      <c r="S390" s="379"/>
      <c r="T390" s="379"/>
      <c r="U390" s="379"/>
      <c r="V390" s="379"/>
      <c r="W390" s="379"/>
      <c r="X390" s="379"/>
      <c r="Y390" s="379"/>
      <c r="Z390" s="379"/>
      <c r="AA390" s="379"/>
      <c r="AB390" s="379"/>
      <c r="AC390" s="379"/>
      <c r="AD390" s="379"/>
      <c r="AE390" s="379"/>
      <c r="AF390" s="379"/>
      <c r="AG390" s="379"/>
      <c r="AH390" s="379"/>
      <c r="AI390" s="379"/>
      <c r="AK390" s="379"/>
    </row>
    <row r="391" customFormat="false" ht="14.25" hidden="false" customHeight="false" outlineLevel="0" collapsed="false">
      <c r="A391" s="379"/>
      <c r="B391" s="379"/>
      <c r="C391" s="379"/>
      <c r="D391" s="379"/>
      <c r="E391" s="379"/>
      <c r="F391" s="379"/>
      <c r="G391" s="379"/>
      <c r="H391" s="379"/>
      <c r="I391" s="379"/>
      <c r="J391" s="379"/>
      <c r="K391" s="379"/>
      <c r="L391" s="379"/>
      <c r="M391" s="379"/>
      <c r="N391" s="379"/>
      <c r="O391" s="379"/>
      <c r="P391" s="379"/>
      <c r="Q391" s="379"/>
      <c r="R391" s="379"/>
      <c r="S391" s="379"/>
      <c r="T391" s="379"/>
      <c r="U391" s="379"/>
      <c r="V391" s="379"/>
      <c r="W391" s="379"/>
      <c r="X391" s="379"/>
      <c r="Y391" s="379"/>
      <c r="Z391" s="379"/>
      <c r="AA391" s="379"/>
      <c r="AB391" s="379"/>
      <c r="AC391" s="379"/>
      <c r="AD391" s="379"/>
      <c r="AE391" s="379"/>
      <c r="AF391" s="379"/>
      <c r="AG391" s="379"/>
      <c r="AH391" s="379"/>
      <c r="AI391" s="379"/>
      <c r="AK391" s="379"/>
    </row>
    <row r="392" customFormat="false" ht="14.25" hidden="false" customHeight="false" outlineLevel="0" collapsed="false">
      <c r="A392" s="379"/>
      <c r="B392" s="379"/>
      <c r="C392" s="379"/>
      <c r="D392" s="379"/>
      <c r="E392" s="379"/>
      <c r="F392" s="379"/>
      <c r="G392" s="379"/>
      <c r="H392" s="379"/>
      <c r="I392" s="379"/>
      <c r="J392" s="379"/>
      <c r="K392" s="379"/>
      <c r="L392" s="379"/>
      <c r="M392" s="379"/>
      <c r="N392" s="379"/>
      <c r="O392" s="379"/>
      <c r="P392" s="379"/>
      <c r="Q392" s="379"/>
      <c r="R392" s="379"/>
      <c r="S392" s="379"/>
      <c r="T392" s="379"/>
      <c r="U392" s="379"/>
      <c r="V392" s="379"/>
      <c r="W392" s="379"/>
      <c r="X392" s="379"/>
      <c r="Y392" s="379"/>
      <c r="Z392" s="379"/>
      <c r="AA392" s="379"/>
      <c r="AB392" s="379"/>
      <c r="AC392" s="379"/>
      <c r="AD392" s="379"/>
      <c r="AE392" s="379"/>
      <c r="AF392" s="379"/>
      <c r="AG392" s="379"/>
      <c r="AH392" s="379"/>
      <c r="AI392" s="379"/>
      <c r="AK392" s="379"/>
    </row>
    <row r="393" customFormat="false" ht="14.25" hidden="false" customHeight="false" outlineLevel="0" collapsed="false">
      <c r="A393" s="379"/>
      <c r="B393" s="379"/>
      <c r="C393" s="379"/>
      <c r="D393" s="379"/>
      <c r="E393" s="379"/>
      <c r="F393" s="379"/>
      <c r="G393" s="379"/>
      <c r="H393" s="379"/>
      <c r="I393" s="379"/>
      <c r="J393" s="379"/>
      <c r="K393" s="379"/>
      <c r="L393" s="379"/>
      <c r="M393" s="379"/>
      <c r="N393" s="379"/>
      <c r="O393" s="379"/>
      <c r="P393" s="379"/>
      <c r="Q393" s="379"/>
      <c r="R393" s="379"/>
      <c r="S393" s="379"/>
      <c r="T393" s="379"/>
      <c r="U393" s="379"/>
      <c r="V393" s="379"/>
      <c r="W393" s="379"/>
      <c r="X393" s="379"/>
      <c r="Y393" s="379"/>
      <c r="Z393" s="379"/>
      <c r="AA393" s="379"/>
      <c r="AB393" s="379"/>
      <c r="AC393" s="379"/>
      <c r="AD393" s="379"/>
      <c r="AE393" s="379"/>
      <c r="AF393" s="379"/>
      <c r="AG393" s="379"/>
      <c r="AH393" s="379"/>
      <c r="AI393" s="379"/>
      <c r="AK393" s="379"/>
    </row>
    <row r="394" customFormat="false" ht="14.25" hidden="false" customHeight="false" outlineLevel="0" collapsed="false">
      <c r="A394" s="379"/>
      <c r="B394" s="379"/>
      <c r="C394" s="379"/>
      <c r="D394" s="379"/>
      <c r="E394" s="379"/>
      <c r="F394" s="379"/>
      <c r="G394" s="379"/>
      <c r="H394" s="379"/>
      <c r="I394" s="379"/>
      <c r="J394" s="379"/>
      <c r="K394" s="379"/>
      <c r="L394" s="379"/>
      <c r="M394" s="379"/>
      <c r="N394" s="379"/>
      <c r="O394" s="379"/>
      <c r="P394" s="379"/>
      <c r="Q394" s="379"/>
      <c r="R394" s="379"/>
      <c r="S394" s="379"/>
      <c r="T394" s="379"/>
      <c r="U394" s="379"/>
      <c r="V394" s="379"/>
      <c r="W394" s="379"/>
      <c r="X394" s="379"/>
      <c r="Y394" s="379"/>
      <c r="Z394" s="379"/>
      <c r="AA394" s="379"/>
      <c r="AB394" s="379"/>
      <c r="AC394" s="379"/>
      <c r="AD394" s="379"/>
      <c r="AE394" s="379"/>
      <c r="AF394" s="379"/>
      <c r="AG394" s="379"/>
      <c r="AH394" s="379"/>
      <c r="AI394" s="379"/>
      <c r="AK394" s="379"/>
    </row>
    <row r="395" customFormat="false" ht="14.25" hidden="false" customHeight="false" outlineLevel="0" collapsed="false">
      <c r="A395" s="379"/>
      <c r="B395" s="379"/>
      <c r="C395" s="379"/>
      <c r="D395" s="379"/>
      <c r="E395" s="379"/>
      <c r="F395" s="379"/>
      <c r="G395" s="379"/>
      <c r="H395" s="379"/>
      <c r="I395" s="379"/>
      <c r="J395" s="379"/>
      <c r="K395" s="379"/>
      <c r="L395" s="379"/>
      <c r="M395" s="379"/>
      <c r="N395" s="379"/>
      <c r="O395" s="379"/>
      <c r="P395" s="379"/>
      <c r="Q395" s="379"/>
      <c r="R395" s="379"/>
      <c r="S395" s="379"/>
      <c r="T395" s="379"/>
      <c r="U395" s="379"/>
      <c r="V395" s="379"/>
      <c r="W395" s="379"/>
      <c r="X395" s="379"/>
      <c r="Y395" s="379"/>
      <c r="Z395" s="379"/>
      <c r="AA395" s="379"/>
      <c r="AB395" s="379"/>
      <c r="AC395" s="379"/>
      <c r="AD395" s="379"/>
      <c r="AE395" s="379"/>
      <c r="AF395" s="379"/>
      <c r="AG395" s="379"/>
      <c r="AH395" s="379"/>
      <c r="AI395" s="379"/>
      <c r="AK395" s="379"/>
    </row>
    <row r="396" customFormat="false" ht="14.25" hidden="false" customHeight="false" outlineLevel="0" collapsed="false">
      <c r="A396" s="379"/>
      <c r="B396" s="379"/>
      <c r="C396" s="379"/>
      <c r="D396" s="379"/>
      <c r="E396" s="379"/>
      <c r="F396" s="379"/>
      <c r="G396" s="379"/>
      <c r="H396" s="379"/>
      <c r="I396" s="379"/>
      <c r="J396" s="379"/>
      <c r="K396" s="379"/>
      <c r="L396" s="379"/>
      <c r="M396" s="379"/>
      <c r="N396" s="379"/>
      <c r="O396" s="379"/>
      <c r="P396" s="379"/>
      <c r="Q396" s="379"/>
      <c r="R396" s="379"/>
      <c r="S396" s="379"/>
      <c r="T396" s="379"/>
      <c r="U396" s="379"/>
      <c r="V396" s="379"/>
      <c r="W396" s="379"/>
      <c r="X396" s="379"/>
      <c r="Y396" s="379"/>
      <c r="Z396" s="379"/>
      <c r="AA396" s="379"/>
      <c r="AB396" s="379"/>
      <c r="AC396" s="379"/>
      <c r="AD396" s="379"/>
      <c r="AE396" s="379"/>
      <c r="AF396" s="379"/>
      <c r="AG396" s="379"/>
      <c r="AH396" s="379"/>
      <c r="AI396" s="379"/>
      <c r="AK396" s="379"/>
    </row>
    <row r="397" customFormat="false" ht="14.25" hidden="false" customHeight="false" outlineLevel="0" collapsed="false">
      <c r="A397" s="379"/>
      <c r="B397" s="379"/>
      <c r="C397" s="379"/>
      <c r="D397" s="379"/>
      <c r="E397" s="379"/>
      <c r="F397" s="379"/>
      <c r="G397" s="379"/>
      <c r="H397" s="379"/>
      <c r="I397" s="379"/>
      <c r="J397" s="379"/>
      <c r="K397" s="379"/>
      <c r="L397" s="379"/>
      <c r="M397" s="379"/>
      <c r="N397" s="379"/>
      <c r="O397" s="379"/>
      <c r="P397" s="379"/>
      <c r="Q397" s="379"/>
      <c r="R397" s="379"/>
      <c r="S397" s="379"/>
      <c r="T397" s="379"/>
      <c r="U397" s="379"/>
      <c r="V397" s="379"/>
      <c r="W397" s="379"/>
      <c r="X397" s="379"/>
      <c r="Y397" s="379"/>
      <c r="Z397" s="379"/>
      <c r="AA397" s="379"/>
      <c r="AB397" s="379"/>
      <c r="AC397" s="379"/>
      <c r="AD397" s="379"/>
      <c r="AE397" s="379"/>
      <c r="AF397" s="379"/>
      <c r="AG397" s="379"/>
      <c r="AH397" s="379"/>
      <c r="AI397" s="379"/>
      <c r="AK397" s="379"/>
    </row>
    <row r="398" customFormat="false" ht="14.25" hidden="false" customHeight="false" outlineLevel="0" collapsed="false">
      <c r="A398" s="379"/>
      <c r="B398" s="379"/>
      <c r="C398" s="379"/>
      <c r="D398" s="379"/>
      <c r="E398" s="379"/>
      <c r="F398" s="379"/>
      <c r="G398" s="379"/>
      <c r="H398" s="379"/>
      <c r="I398" s="379"/>
      <c r="J398" s="379"/>
      <c r="K398" s="379"/>
      <c r="L398" s="379"/>
      <c r="M398" s="379"/>
      <c r="N398" s="379"/>
      <c r="O398" s="379"/>
      <c r="P398" s="379"/>
      <c r="Q398" s="379"/>
      <c r="R398" s="379"/>
      <c r="S398" s="379"/>
      <c r="T398" s="379"/>
      <c r="U398" s="379"/>
      <c r="V398" s="379"/>
      <c r="W398" s="379"/>
      <c r="X398" s="379"/>
      <c r="Y398" s="379"/>
      <c r="Z398" s="379"/>
      <c r="AA398" s="379"/>
      <c r="AB398" s="379"/>
      <c r="AC398" s="379"/>
      <c r="AD398" s="379"/>
      <c r="AE398" s="379"/>
      <c r="AF398" s="379"/>
      <c r="AG398" s="379"/>
      <c r="AH398" s="379"/>
      <c r="AI398" s="379"/>
      <c r="AK398" s="379"/>
    </row>
    <row r="399" customFormat="false" ht="14.25" hidden="false" customHeight="false" outlineLevel="0" collapsed="false">
      <c r="A399" s="379"/>
      <c r="B399" s="379"/>
      <c r="C399" s="379"/>
      <c r="D399" s="379"/>
      <c r="E399" s="379"/>
      <c r="F399" s="379"/>
      <c r="G399" s="379"/>
      <c r="H399" s="379"/>
      <c r="I399" s="379"/>
      <c r="J399" s="379"/>
      <c r="K399" s="379"/>
      <c r="L399" s="379"/>
      <c r="M399" s="379"/>
      <c r="N399" s="379"/>
      <c r="O399" s="379"/>
      <c r="P399" s="379"/>
      <c r="Q399" s="379"/>
      <c r="R399" s="379"/>
      <c r="S399" s="379"/>
      <c r="T399" s="379"/>
      <c r="U399" s="379"/>
      <c r="V399" s="379"/>
      <c r="W399" s="379"/>
      <c r="X399" s="379"/>
      <c r="Y399" s="379"/>
      <c r="Z399" s="379"/>
      <c r="AA399" s="379"/>
      <c r="AB399" s="379"/>
      <c r="AC399" s="379"/>
      <c r="AD399" s="379"/>
      <c r="AE399" s="379"/>
      <c r="AF399" s="379"/>
      <c r="AG399" s="379"/>
      <c r="AH399" s="379"/>
      <c r="AI399" s="379"/>
      <c r="AK399" s="379"/>
    </row>
    <row r="400" customFormat="false" ht="14.25" hidden="false" customHeight="false" outlineLevel="0" collapsed="false">
      <c r="A400" s="379"/>
      <c r="B400" s="379"/>
      <c r="C400" s="379"/>
      <c r="D400" s="379"/>
      <c r="E400" s="379"/>
      <c r="F400" s="379"/>
      <c r="G400" s="379"/>
      <c r="H400" s="379"/>
      <c r="I400" s="379"/>
      <c r="J400" s="379"/>
      <c r="K400" s="379"/>
      <c r="L400" s="379"/>
      <c r="M400" s="379"/>
      <c r="N400" s="379"/>
      <c r="O400" s="379"/>
      <c r="P400" s="379"/>
      <c r="Q400" s="379"/>
      <c r="R400" s="379"/>
      <c r="S400" s="379"/>
      <c r="T400" s="379"/>
      <c r="U400" s="379"/>
      <c r="V400" s="379"/>
      <c r="W400" s="379"/>
      <c r="X400" s="379"/>
      <c r="Y400" s="379"/>
      <c r="Z400" s="379"/>
      <c r="AA400" s="379"/>
      <c r="AB400" s="379"/>
      <c r="AC400" s="379"/>
      <c r="AD400" s="379"/>
      <c r="AE400" s="379"/>
      <c r="AF400" s="379"/>
      <c r="AG400" s="379"/>
      <c r="AH400" s="379"/>
      <c r="AI400" s="379"/>
      <c r="AK400" s="379"/>
    </row>
    <row r="401" customFormat="false" ht="14.25" hidden="false" customHeight="false" outlineLevel="0" collapsed="false">
      <c r="A401" s="379"/>
      <c r="B401" s="379"/>
      <c r="C401" s="379"/>
      <c r="D401" s="379"/>
      <c r="E401" s="379"/>
      <c r="F401" s="379"/>
      <c r="G401" s="379"/>
      <c r="H401" s="379"/>
      <c r="I401" s="379"/>
      <c r="J401" s="379"/>
      <c r="K401" s="379"/>
      <c r="L401" s="379"/>
      <c r="M401" s="379"/>
      <c r="N401" s="379"/>
      <c r="O401" s="379"/>
      <c r="P401" s="379"/>
      <c r="Q401" s="379"/>
      <c r="R401" s="379"/>
      <c r="S401" s="379"/>
      <c r="T401" s="379"/>
      <c r="U401" s="379"/>
      <c r="V401" s="379"/>
      <c r="W401" s="379"/>
      <c r="X401" s="379"/>
      <c r="Y401" s="379"/>
      <c r="Z401" s="379"/>
      <c r="AA401" s="379"/>
      <c r="AB401" s="379"/>
      <c r="AC401" s="379"/>
      <c r="AD401" s="379"/>
      <c r="AE401" s="379"/>
      <c r="AF401" s="379"/>
      <c r="AG401" s="379"/>
      <c r="AH401" s="379"/>
      <c r="AI401" s="379"/>
      <c r="AK401" s="379"/>
    </row>
    <row r="402" customFormat="false" ht="14.25" hidden="false" customHeight="false" outlineLevel="0" collapsed="false">
      <c r="A402" s="379"/>
      <c r="B402" s="379"/>
      <c r="C402" s="379"/>
      <c r="D402" s="379"/>
      <c r="E402" s="379"/>
      <c r="F402" s="379"/>
      <c r="G402" s="379"/>
      <c r="H402" s="379"/>
      <c r="I402" s="379"/>
      <c r="J402" s="379"/>
      <c r="K402" s="379"/>
      <c r="L402" s="379"/>
      <c r="M402" s="379"/>
      <c r="N402" s="379"/>
      <c r="O402" s="379"/>
      <c r="P402" s="379"/>
      <c r="Q402" s="379"/>
      <c r="R402" s="379"/>
      <c r="S402" s="379"/>
      <c r="T402" s="379"/>
      <c r="U402" s="379"/>
      <c r="V402" s="379"/>
      <c r="W402" s="379"/>
      <c r="X402" s="379"/>
      <c r="Y402" s="379"/>
      <c r="Z402" s="379"/>
      <c r="AA402" s="379"/>
      <c r="AB402" s="379"/>
      <c r="AC402" s="379"/>
      <c r="AD402" s="379"/>
      <c r="AE402" s="379"/>
      <c r="AF402" s="379"/>
      <c r="AG402" s="379"/>
      <c r="AH402" s="379"/>
      <c r="AI402" s="379"/>
      <c r="AK402" s="379"/>
    </row>
    <row r="403" customFormat="false" ht="14.25" hidden="false" customHeight="false" outlineLevel="0" collapsed="false">
      <c r="A403" s="379"/>
      <c r="B403" s="379"/>
      <c r="C403" s="379"/>
      <c r="D403" s="379"/>
      <c r="E403" s="379"/>
      <c r="F403" s="379"/>
      <c r="G403" s="379"/>
      <c r="H403" s="379"/>
      <c r="I403" s="379"/>
      <c r="J403" s="379"/>
      <c r="K403" s="379"/>
      <c r="L403" s="379"/>
      <c r="M403" s="379"/>
      <c r="N403" s="379"/>
      <c r="O403" s="379"/>
      <c r="P403" s="379"/>
      <c r="Q403" s="379"/>
      <c r="R403" s="379"/>
      <c r="S403" s="379"/>
      <c r="T403" s="379"/>
      <c r="U403" s="379"/>
      <c r="V403" s="379"/>
      <c r="W403" s="379"/>
      <c r="X403" s="379"/>
      <c r="Y403" s="379"/>
      <c r="Z403" s="379"/>
      <c r="AA403" s="379"/>
      <c r="AB403" s="379"/>
      <c r="AC403" s="379"/>
      <c r="AD403" s="379"/>
      <c r="AE403" s="379"/>
      <c r="AF403" s="379"/>
      <c r="AG403" s="379"/>
      <c r="AH403" s="379"/>
      <c r="AI403" s="379"/>
      <c r="AK403" s="379"/>
    </row>
    <row r="404" customFormat="false" ht="14.25" hidden="false" customHeight="false" outlineLevel="0" collapsed="false">
      <c r="A404" s="379"/>
      <c r="B404" s="379"/>
      <c r="C404" s="379"/>
      <c r="D404" s="379"/>
      <c r="E404" s="379"/>
      <c r="F404" s="379"/>
      <c r="G404" s="379"/>
      <c r="H404" s="379"/>
      <c r="I404" s="379"/>
      <c r="J404" s="379"/>
      <c r="K404" s="379"/>
      <c r="L404" s="379"/>
      <c r="M404" s="379"/>
      <c r="N404" s="379"/>
      <c r="O404" s="379"/>
      <c r="P404" s="379"/>
      <c r="Q404" s="379"/>
      <c r="R404" s="379"/>
      <c r="S404" s="379"/>
      <c r="T404" s="379"/>
      <c r="U404" s="379"/>
      <c r="V404" s="379"/>
      <c r="W404" s="379"/>
      <c r="X404" s="379"/>
      <c r="Y404" s="379"/>
      <c r="Z404" s="379"/>
      <c r="AA404" s="379"/>
      <c r="AB404" s="379"/>
      <c r="AC404" s="379"/>
      <c r="AD404" s="379"/>
      <c r="AE404" s="379"/>
      <c r="AF404" s="379"/>
      <c r="AG404" s="379"/>
      <c r="AH404" s="379"/>
      <c r="AI404" s="379"/>
      <c r="AK404" s="379"/>
    </row>
    <row r="405" customFormat="false" ht="14.25" hidden="false" customHeight="false" outlineLevel="0" collapsed="false">
      <c r="A405" s="379"/>
      <c r="B405" s="379"/>
      <c r="C405" s="379"/>
      <c r="D405" s="379"/>
      <c r="E405" s="379"/>
      <c r="F405" s="379"/>
      <c r="G405" s="379"/>
      <c r="H405" s="379"/>
      <c r="I405" s="379"/>
      <c r="J405" s="379"/>
      <c r="K405" s="379"/>
      <c r="L405" s="379"/>
      <c r="M405" s="379"/>
      <c r="N405" s="379"/>
      <c r="O405" s="379"/>
      <c r="P405" s="379"/>
      <c r="Q405" s="379"/>
      <c r="R405" s="379"/>
      <c r="S405" s="379"/>
      <c r="T405" s="379"/>
      <c r="U405" s="379"/>
      <c r="V405" s="379"/>
      <c r="W405" s="379"/>
      <c r="X405" s="379"/>
      <c r="Y405" s="379"/>
      <c r="Z405" s="379"/>
      <c r="AA405" s="379"/>
      <c r="AB405" s="379"/>
      <c r="AC405" s="379"/>
      <c r="AD405" s="379"/>
      <c r="AE405" s="379"/>
      <c r="AF405" s="379"/>
      <c r="AG405" s="379"/>
      <c r="AH405" s="379"/>
      <c r="AI405" s="379"/>
      <c r="AK405" s="379"/>
    </row>
    <row r="406" customFormat="false" ht="14.25" hidden="false" customHeight="false" outlineLevel="0" collapsed="false">
      <c r="A406" s="379"/>
      <c r="B406" s="379"/>
      <c r="C406" s="379"/>
      <c r="D406" s="379"/>
      <c r="E406" s="379"/>
      <c r="F406" s="379"/>
      <c r="G406" s="379"/>
      <c r="H406" s="379"/>
      <c r="I406" s="379"/>
      <c r="J406" s="379"/>
      <c r="K406" s="379"/>
      <c r="L406" s="379"/>
      <c r="M406" s="379"/>
      <c r="N406" s="379"/>
      <c r="O406" s="379"/>
      <c r="P406" s="379"/>
      <c r="Q406" s="379"/>
      <c r="R406" s="379"/>
      <c r="S406" s="379"/>
      <c r="T406" s="379"/>
      <c r="U406" s="379"/>
      <c r="V406" s="379"/>
      <c r="W406" s="379"/>
      <c r="X406" s="379"/>
      <c r="Y406" s="379"/>
      <c r="Z406" s="379"/>
      <c r="AA406" s="379"/>
      <c r="AB406" s="379"/>
      <c r="AC406" s="379"/>
      <c r="AD406" s="379"/>
      <c r="AE406" s="379"/>
      <c r="AF406" s="379"/>
      <c r="AG406" s="379"/>
      <c r="AH406" s="379"/>
      <c r="AI406" s="379"/>
      <c r="AK406" s="379"/>
    </row>
    <row r="407" customFormat="false" ht="14.25" hidden="false" customHeight="false" outlineLevel="0" collapsed="false">
      <c r="A407" s="379"/>
      <c r="B407" s="379"/>
      <c r="C407" s="379"/>
      <c r="D407" s="379"/>
      <c r="E407" s="379"/>
      <c r="F407" s="379"/>
      <c r="G407" s="379"/>
      <c r="H407" s="379"/>
      <c r="I407" s="379"/>
      <c r="J407" s="379"/>
      <c r="K407" s="379"/>
      <c r="L407" s="379"/>
      <c r="M407" s="379"/>
      <c r="N407" s="379"/>
      <c r="O407" s="379"/>
      <c r="P407" s="379"/>
      <c r="Q407" s="379"/>
      <c r="R407" s="379"/>
      <c r="S407" s="379"/>
      <c r="T407" s="379"/>
      <c r="U407" s="379"/>
      <c r="V407" s="379"/>
      <c r="W407" s="379"/>
      <c r="X407" s="379"/>
      <c r="Y407" s="379"/>
      <c r="Z407" s="379"/>
      <c r="AA407" s="379"/>
      <c r="AB407" s="379"/>
      <c r="AC407" s="379"/>
      <c r="AD407" s="379"/>
      <c r="AE407" s="379"/>
      <c r="AF407" s="379"/>
      <c r="AG407" s="379"/>
      <c r="AH407" s="379"/>
      <c r="AI407" s="379"/>
      <c r="AK407" s="379"/>
    </row>
    <row r="408" customFormat="false" ht="14.25" hidden="false" customHeight="false" outlineLevel="0" collapsed="false">
      <c r="A408" s="379"/>
      <c r="B408" s="379"/>
      <c r="C408" s="379"/>
      <c r="D408" s="379"/>
      <c r="E408" s="379"/>
      <c r="F408" s="379"/>
      <c r="G408" s="379"/>
      <c r="H408" s="379"/>
      <c r="I408" s="379"/>
      <c r="J408" s="379"/>
      <c r="K408" s="379"/>
      <c r="L408" s="379"/>
      <c r="M408" s="379"/>
      <c r="N408" s="379"/>
      <c r="O408" s="379"/>
      <c r="P408" s="379"/>
      <c r="Q408" s="379"/>
      <c r="R408" s="379"/>
      <c r="S408" s="379"/>
      <c r="T408" s="379"/>
      <c r="U408" s="379"/>
      <c r="V408" s="379"/>
      <c r="W408" s="379"/>
      <c r="X408" s="379"/>
      <c r="Y408" s="379"/>
      <c r="Z408" s="379"/>
      <c r="AA408" s="379"/>
      <c r="AB408" s="379"/>
      <c r="AC408" s="379"/>
      <c r="AD408" s="379"/>
      <c r="AE408" s="379"/>
      <c r="AF408" s="379"/>
      <c r="AG408" s="379"/>
      <c r="AH408" s="379"/>
      <c r="AI408" s="379"/>
      <c r="AK408" s="379"/>
    </row>
    <row r="409" customFormat="false" ht="14.25" hidden="false" customHeight="false" outlineLevel="0" collapsed="false">
      <c r="A409" s="379"/>
      <c r="B409" s="379"/>
      <c r="C409" s="379"/>
      <c r="D409" s="379"/>
      <c r="E409" s="379"/>
      <c r="F409" s="379"/>
      <c r="G409" s="379"/>
      <c r="H409" s="379"/>
      <c r="I409" s="379"/>
      <c r="J409" s="379"/>
      <c r="K409" s="379"/>
      <c r="L409" s="379"/>
      <c r="M409" s="379"/>
      <c r="N409" s="379"/>
      <c r="O409" s="379"/>
      <c r="P409" s="379"/>
      <c r="Q409" s="379"/>
      <c r="R409" s="379"/>
      <c r="S409" s="379"/>
      <c r="T409" s="379"/>
      <c r="U409" s="379"/>
      <c r="V409" s="379"/>
      <c r="W409" s="379"/>
      <c r="X409" s="379"/>
      <c r="Y409" s="379"/>
      <c r="Z409" s="379"/>
      <c r="AA409" s="379"/>
      <c r="AB409" s="379"/>
      <c r="AC409" s="379"/>
      <c r="AD409" s="379"/>
      <c r="AE409" s="379"/>
      <c r="AF409" s="379"/>
      <c r="AG409" s="379"/>
      <c r="AH409" s="379"/>
      <c r="AI409" s="379"/>
      <c r="AK409" s="379"/>
    </row>
    <row r="410" customFormat="false" ht="14.25" hidden="false" customHeight="false" outlineLevel="0" collapsed="false">
      <c r="A410" s="379"/>
      <c r="B410" s="379"/>
      <c r="C410" s="379"/>
      <c r="D410" s="379"/>
      <c r="E410" s="379"/>
      <c r="F410" s="379"/>
      <c r="G410" s="379"/>
      <c r="H410" s="379"/>
      <c r="I410" s="379"/>
      <c r="J410" s="379"/>
      <c r="K410" s="379"/>
      <c r="L410" s="379"/>
      <c r="M410" s="379"/>
      <c r="N410" s="379"/>
      <c r="O410" s="379"/>
      <c r="P410" s="379"/>
      <c r="Q410" s="379"/>
      <c r="R410" s="379"/>
      <c r="S410" s="379"/>
      <c r="T410" s="379"/>
      <c r="U410" s="379"/>
      <c r="V410" s="379"/>
      <c r="W410" s="379"/>
      <c r="X410" s="379"/>
      <c r="Y410" s="379"/>
      <c r="Z410" s="379"/>
      <c r="AA410" s="379"/>
      <c r="AB410" s="379"/>
      <c r="AC410" s="379"/>
      <c r="AD410" s="379"/>
      <c r="AE410" s="379"/>
      <c r="AF410" s="379"/>
      <c r="AG410" s="379"/>
      <c r="AH410" s="379"/>
      <c r="AI410" s="379"/>
      <c r="AK410" s="379"/>
    </row>
    <row r="411" customFormat="false" ht="14.25" hidden="false" customHeight="false" outlineLevel="0" collapsed="false">
      <c r="A411" s="379"/>
      <c r="B411" s="379"/>
      <c r="C411" s="379"/>
      <c r="D411" s="379"/>
      <c r="E411" s="379"/>
      <c r="F411" s="379"/>
      <c r="G411" s="379"/>
      <c r="H411" s="379"/>
      <c r="I411" s="379"/>
      <c r="J411" s="379"/>
      <c r="K411" s="379"/>
      <c r="L411" s="379"/>
      <c r="M411" s="379"/>
      <c r="N411" s="379"/>
      <c r="O411" s="379"/>
      <c r="P411" s="379"/>
      <c r="Q411" s="379"/>
      <c r="R411" s="379"/>
      <c r="S411" s="379"/>
      <c r="T411" s="379"/>
      <c r="U411" s="379"/>
      <c r="V411" s="379"/>
      <c r="W411" s="379"/>
      <c r="X411" s="379"/>
      <c r="Y411" s="379"/>
      <c r="Z411" s="379"/>
      <c r="AA411" s="379"/>
      <c r="AB411" s="379"/>
      <c r="AC411" s="379"/>
      <c r="AD411" s="379"/>
      <c r="AE411" s="379"/>
      <c r="AF411" s="379"/>
      <c r="AG411" s="379"/>
      <c r="AH411" s="379"/>
      <c r="AI411" s="379"/>
      <c r="AK411" s="379"/>
    </row>
    <row r="412" customFormat="false" ht="14.25" hidden="false" customHeight="false" outlineLevel="0" collapsed="false">
      <c r="A412" s="379"/>
      <c r="B412" s="379"/>
      <c r="C412" s="379"/>
      <c r="D412" s="379"/>
      <c r="E412" s="379"/>
      <c r="F412" s="379"/>
      <c r="G412" s="379"/>
      <c r="H412" s="379"/>
      <c r="I412" s="379"/>
      <c r="J412" s="379"/>
      <c r="K412" s="379"/>
      <c r="L412" s="379"/>
      <c r="M412" s="379"/>
      <c r="N412" s="379"/>
      <c r="O412" s="379"/>
      <c r="P412" s="379"/>
      <c r="Q412" s="379"/>
      <c r="R412" s="379"/>
      <c r="S412" s="379"/>
      <c r="T412" s="379"/>
      <c r="U412" s="379"/>
      <c r="V412" s="379"/>
      <c r="W412" s="379"/>
      <c r="X412" s="379"/>
      <c r="Y412" s="379"/>
      <c r="Z412" s="379"/>
      <c r="AA412" s="379"/>
      <c r="AB412" s="379"/>
      <c r="AC412" s="379"/>
      <c r="AD412" s="379"/>
      <c r="AE412" s="379"/>
      <c r="AF412" s="379"/>
      <c r="AG412" s="379"/>
      <c r="AH412" s="379"/>
      <c r="AI412" s="379"/>
      <c r="AK412" s="379"/>
    </row>
    <row r="413" customFormat="false" ht="14.25" hidden="false" customHeight="false" outlineLevel="0" collapsed="false">
      <c r="A413" s="379"/>
      <c r="B413" s="379"/>
      <c r="C413" s="379"/>
      <c r="D413" s="379"/>
      <c r="E413" s="379"/>
      <c r="F413" s="379"/>
      <c r="G413" s="379"/>
      <c r="H413" s="379"/>
      <c r="I413" s="379"/>
      <c r="J413" s="379"/>
      <c r="K413" s="379"/>
      <c r="L413" s="379"/>
      <c r="M413" s="379"/>
      <c r="N413" s="379"/>
      <c r="O413" s="379"/>
      <c r="P413" s="379"/>
      <c r="Q413" s="379"/>
      <c r="R413" s="379"/>
      <c r="S413" s="379"/>
      <c r="T413" s="379"/>
      <c r="U413" s="379"/>
      <c r="V413" s="379"/>
      <c r="W413" s="379"/>
      <c r="X413" s="379"/>
      <c r="Y413" s="379"/>
      <c r="Z413" s="379"/>
      <c r="AA413" s="379"/>
      <c r="AB413" s="379"/>
      <c r="AC413" s="379"/>
      <c r="AD413" s="379"/>
      <c r="AE413" s="379"/>
      <c r="AF413" s="379"/>
      <c r="AG413" s="379"/>
      <c r="AH413" s="379"/>
      <c r="AI413" s="379"/>
      <c r="AK413" s="379"/>
    </row>
    <row r="414" customFormat="false" ht="14.25" hidden="false" customHeight="false" outlineLevel="0" collapsed="false">
      <c r="A414" s="379"/>
      <c r="B414" s="379"/>
      <c r="C414" s="379"/>
      <c r="D414" s="379"/>
      <c r="E414" s="379"/>
      <c r="F414" s="379"/>
      <c r="G414" s="379"/>
      <c r="H414" s="379"/>
      <c r="I414" s="379"/>
      <c r="J414" s="379"/>
      <c r="K414" s="379"/>
      <c r="L414" s="379"/>
      <c r="M414" s="379"/>
      <c r="N414" s="379"/>
      <c r="O414" s="379"/>
      <c r="P414" s="379"/>
      <c r="Q414" s="379"/>
      <c r="R414" s="379"/>
      <c r="S414" s="379"/>
      <c r="T414" s="379"/>
      <c r="U414" s="379"/>
      <c r="V414" s="379"/>
      <c r="W414" s="379"/>
      <c r="X414" s="379"/>
      <c r="Y414" s="379"/>
      <c r="Z414" s="379"/>
      <c r="AA414" s="379"/>
      <c r="AB414" s="379"/>
      <c r="AC414" s="379"/>
      <c r="AD414" s="379"/>
      <c r="AE414" s="379"/>
      <c r="AF414" s="379"/>
      <c r="AG414" s="379"/>
      <c r="AH414" s="379"/>
      <c r="AI414" s="379"/>
      <c r="AK414" s="379"/>
    </row>
    <row r="415" customFormat="false" ht="14.25" hidden="false" customHeight="false" outlineLevel="0" collapsed="false">
      <c r="A415" s="379"/>
      <c r="B415" s="379"/>
      <c r="C415" s="379"/>
      <c r="D415" s="379"/>
      <c r="E415" s="379"/>
      <c r="F415" s="379"/>
      <c r="G415" s="379"/>
      <c r="H415" s="379"/>
      <c r="I415" s="379"/>
      <c r="J415" s="379"/>
      <c r="K415" s="379"/>
      <c r="L415" s="379"/>
      <c r="M415" s="379"/>
      <c r="N415" s="379"/>
      <c r="O415" s="379"/>
      <c r="P415" s="379"/>
      <c r="Q415" s="379"/>
      <c r="R415" s="379"/>
      <c r="S415" s="379"/>
      <c r="T415" s="379"/>
      <c r="U415" s="379"/>
      <c r="V415" s="379"/>
      <c r="W415" s="379"/>
      <c r="X415" s="379"/>
      <c r="Y415" s="379"/>
      <c r="Z415" s="379"/>
      <c r="AA415" s="379"/>
      <c r="AB415" s="379"/>
      <c r="AC415" s="379"/>
      <c r="AD415" s="379"/>
      <c r="AE415" s="379"/>
      <c r="AF415" s="379"/>
      <c r="AG415" s="379"/>
      <c r="AH415" s="379"/>
      <c r="AI415" s="379"/>
      <c r="AK415" s="379"/>
    </row>
    <row r="416" customFormat="false" ht="14.25" hidden="false" customHeight="false" outlineLevel="0" collapsed="false">
      <c r="A416" s="379"/>
      <c r="B416" s="379"/>
      <c r="C416" s="379"/>
      <c r="D416" s="379"/>
      <c r="E416" s="379"/>
      <c r="F416" s="379"/>
      <c r="G416" s="379"/>
      <c r="H416" s="379"/>
      <c r="I416" s="379"/>
      <c r="J416" s="379"/>
      <c r="K416" s="379"/>
      <c r="L416" s="379"/>
      <c r="M416" s="379"/>
      <c r="N416" s="379"/>
      <c r="O416" s="379"/>
      <c r="P416" s="379"/>
      <c r="Q416" s="379"/>
      <c r="R416" s="379"/>
      <c r="S416" s="379"/>
      <c r="T416" s="379"/>
      <c r="U416" s="379"/>
      <c r="V416" s="379"/>
      <c r="W416" s="379"/>
      <c r="X416" s="379"/>
      <c r="Y416" s="379"/>
      <c r="Z416" s="379"/>
      <c r="AA416" s="379"/>
      <c r="AB416" s="379"/>
      <c r="AC416" s="379"/>
      <c r="AD416" s="379"/>
      <c r="AE416" s="379"/>
      <c r="AF416" s="379"/>
      <c r="AG416" s="379"/>
      <c r="AH416" s="379"/>
      <c r="AI416" s="379"/>
      <c r="AK416" s="379"/>
    </row>
    <row r="417" customFormat="false" ht="14.25" hidden="false" customHeight="false" outlineLevel="0" collapsed="false">
      <c r="A417" s="379"/>
      <c r="B417" s="379"/>
      <c r="C417" s="379"/>
      <c r="D417" s="379"/>
      <c r="E417" s="379"/>
      <c r="F417" s="379"/>
      <c r="G417" s="379"/>
      <c r="H417" s="379"/>
      <c r="I417" s="379"/>
      <c r="J417" s="379"/>
      <c r="K417" s="379"/>
      <c r="L417" s="379"/>
      <c r="M417" s="379"/>
      <c r="N417" s="379"/>
      <c r="O417" s="379"/>
      <c r="P417" s="379"/>
      <c r="Q417" s="379"/>
      <c r="R417" s="379"/>
      <c r="S417" s="379"/>
      <c r="T417" s="379"/>
      <c r="U417" s="379"/>
      <c r="V417" s="379"/>
      <c r="W417" s="379"/>
      <c r="X417" s="379"/>
      <c r="Y417" s="379"/>
      <c r="Z417" s="379"/>
      <c r="AA417" s="379"/>
      <c r="AB417" s="379"/>
      <c r="AC417" s="379"/>
      <c r="AD417" s="379"/>
      <c r="AE417" s="379"/>
      <c r="AF417" s="379"/>
      <c r="AG417" s="379"/>
      <c r="AH417" s="379"/>
      <c r="AI417" s="379"/>
      <c r="AK417" s="379"/>
    </row>
    <row r="418" customFormat="false" ht="14.25" hidden="false" customHeight="false" outlineLevel="0" collapsed="false">
      <c r="A418" s="379"/>
      <c r="B418" s="379"/>
      <c r="C418" s="379"/>
      <c r="D418" s="379"/>
      <c r="E418" s="379"/>
      <c r="F418" s="379"/>
      <c r="G418" s="379"/>
      <c r="H418" s="379"/>
      <c r="I418" s="379"/>
      <c r="J418" s="379"/>
      <c r="K418" s="379"/>
      <c r="L418" s="379"/>
      <c r="M418" s="379"/>
      <c r="N418" s="379"/>
      <c r="O418" s="379"/>
      <c r="P418" s="379"/>
      <c r="Q418" s="379"/>
      <c r="R418" s="379"/>
      <c r="S418" s="379"/>
      <c r="T418" s="379"/>
      <c r="U418" s="379"/>
      <c r="V418" s="379"/>
      <c r="W418" s="379"/>
      <c r="X418" s="379"/>
      <c r="Y418" s="379"/>
      <c r="Z418" s="379"/>
      <c r="AA418" s="379"/>
      <c r="AB418" s="379"/>
      <c r="AC418" s="379"/>
      <c r="AD418" s="379"/>
      <c r="AE418" s="379"/>
      <c r="AF418" s="379"/>
      <c r="AG418" s="379"/>
      <c r="AH418" s="379"/>
      <c r="AI418" s="379"/>
      <c r="AK418" s="379"/>
    </row>
    <row r="419" customFormat="false" ht="14.25" hidden="false" customHeight="false" outlineLevel="0" collapsed="false">
      <c r="A419" s="379"/>
      <c r="B419" s="379"/>
      <c r="C419" s="379"/>
      <c r="D419" s="379"/>
      <c r="E419" s="379"/>
      <c r="F419" s="379"/>
      <c r="G419" s="379"/>
      <c r="H419" s="379"/>
      <c r="I419" s="379"/>
      <c r="J419" s="379"/>
      <c r="K419" s="379"/>
      <c r="L419" s="379"/>
      <c r="M419" s="379"/>
      <c r="N419" s="379"/>
      <c r="O419" s="379"/>
      <c r="P419" s="379"/>
      <c r="Q419" s="379"/>
      <c r="R419" s="379"/>
      <c r="S419" s="379"/>
      <c r="T419" s="379"/>
      <c r="U419" s="379"/>
      <c r="V419" s="379"/>
      <c r="W419" s="379"/>
      <c r="X419" s="379"/>
      <c r="Y419" s="379"/>
      <c r="Z419" s="379"/>
      <c r="AA419" s="379"/>
      <c r="AB419" s="379"/>
      <c r="AC419" s="379"/>
      <c r="AD419" s="379"/>
      <c r="AE419" s="379"/>
      <c r="AF419" s="379"/>
      <c r="AG419" s="379"/>
      <c r="AH419" s="379"/>
      <c r="AI419" s="379"/>
      <c r="AK419" s="379"/>
    </row>
    <row r="420" customFormat="false" ht="14.25" hidden="false" customHeight="false" outlineLevel="0" collapsed="false">
      <c r="A420" s="379"/>
      <c r="B420" s="379"/>
      <c r="C420" s="379"/>
      <c r="D420" s="379"/>
      <c r="E420" s="379"/>
      <c r="F420" s="379"/>
      <c r="G420" s="379"/>
      <c r="H420" s="379"/>
      <c r="I420" s="379"/>
      <c r="J420" s="379"/>
      <c r="K420" s="379"/>
      <c r="L420" s="379"/>
      <c r="M420" s="379"/>
      <c r="N420" s="379"/>
      <c r="O420" s="379"/>
      <c r="P420" s="379"/>
      <c r="Q420" s="379"/>
      <c r="R420" s="379"/>
      <c r="S420" s="379"/>
      <c r="T420" s="379"/>
      <c r="U420" s="379"/>
      <c r="V420" s="379"/>
      <c r="W420" s="379"/>
      <c r="X420" s="379"/>
      <c r="Y420" s="379"/>
      <c r="Z420" s="379"/>
      <c r="AA420" s="379"/>
      <c r="AB420" s="379"/>
      <c r="AC420" s="379"/>
      <c r="AD420" s="379"/>
      <c r="AE420" s="379"/>
      <c r="AF420" s="379"/>
      <c r="AG420" s="379"/>
      <c r="AH420" s="379"/>
      <c r="AI420" s="379"/>
      <c r="AK420" s="379"/>
    </row>
    <row r="421" customFormat="false" ht="14.25" hidden="false" customHeight="false" outlineLevel="0" collapsed="false">
      <c r="A421" s="379"/>
      <c r="B421" s="379"/>
      <c r="C421" s="379"/>
      <c r="D421" s="379"/>
      <c r="E421" s="379"/>
      <c r="F421" s="379"/>
      <c r="G421" s="379"/>
      <c r="H421" s="379"/>
      <c r="I421" s="379"/>
      <c r="J421" s="379"/>
      <c r="K421" s="379"/>
      <c r="L421" s="379"/>
      <c r="M421" s="379"/>
      <c r="N421" s="379"/>
      <c r="O421" s="379"/>
      <c r="P421" s="379"/>
      <c r="Q421" s="379"/>
      <c r="R421" s="379"/>
      <c r="S421" s="379"/>
      <c r="T421" s="379"/>
      <c r="U421" s="379"/>
      <c r="V421" s="379"/>
      <c r="W421" s="379"/>
      <c r="X421" s="379"/>
      <c r="Y421" s="379"/>
      <c r="Z421" s="379"/>
      <c r="AA421" s="379"/>
      <c r="AB421" s="379"/>
      <c r="AC421" s="379"/>
      <c r="AD421" s="379"/>
      <c r="AE421" s="379"/>
      <c r="AF421" s="379"/>
      <c r="AG421" s="379"/>
      <c r="AH421" s="379"/>
      <c r="AI421" s="379"/>
      <c r="AK421" s="379"/>
    </row>
    <row r="422" customFormat="false" ht="14.25" hidden="false" customHeight="false" outlineLevel="0" collapsed="false">
      <c r="A422" s="379"/>
      <c r="B422" s="379"/>
      <c r="C422" s="379"/>
      <c r="D422" s="379"/>
      <c r="E422" s="379"/>
      <c r="F422" s="379"/>
      <c r="G422" s="379"/>
      <c r="H422" s="379"/>
      <c r="I422" s="379"/>
      <c r="J422" s="379"/>
      <c r="K422" s="379"/>
      <c r="L422" s="379"/>
      <c r="M422" s="379"/>
      <c r="N422" s="379"/>
      <c r="O422" s="379"/>
      <c r="P422" s="379"/>
      <c r="Q422" s="379"/>
      <c r="R422" s="379"/>
      <c r="S422" s="379"/>
      <c r="T422" s="379"/>
      <c r="U422" s="379"/>
      <c r="V422" s="379"/>
      <c r="W422" s="379"/>
      <c r="X422" s="379"/>
      <c r="Y422" s="379"/>
      <c r="Z422" s="379"/>
      <c r="AA422" s="379"/>
      <c r="AB422" s="379"/>
      <c r="AC422" s="379"/>
      <c r="AD422" s="379"/>
      <c r="AE422" s="379"/>
      <c r="AF422" s="379"/>
      <c r="AG422" s="379"/>
      <c r="AH422" s="379"/>
      <c r="AI422" s="379"/>
      <c r="AK422" s="379"/>
    </row>
    <row r="423" customFormat="false" ht="14.25" hidden="false" customHeight="false" outlineLevel="0" collapsed="false">
      <c r="A423" s="379"/>
      <c r="B423" s="379"/>
      <c r="C423" s="379"/>
      <c r="D423" s="379"/>
      <c r="E423" s="379"/>
      <c r="F423" s="379"/>
      <c r="G423" s="379"/>
      <c r="H423" s="379"/>
      <c r="I423" s="379"/>
      <c r="J423" s="379"/>
      <c r="K423" s="379"/>
      <c r="L423" s="379"/>
      <c r="M423" s="379"/>
      <c r="N423" s="379"/>
      <c r="O423" s="379"/>
      <c r="P423" s="379"/>
      <c r="Q423" s="379"/>
      <c r="R423" s="379"/>
      <c r="S423" s="379"/>
      <c r="T423" s="379"/>
      <c r="U423" s="379"/>
      <c r="V423" s="379"/>
      <c r="W423" s="379"/>
      <c r="X423" s="379"/>
      <c r="Y423" s="379"/>
      <c r="Z423" s="379"/>
      <c r="AA423" s="379"/>
      <c r="AB423" s="379"/>
      <c r="AC423" s="379"/>
      <c r="AD423" s="379"/>
      <c r="AE423" s="379"/>
      <c r="AF423" s="379"/>
      <c r="AG423" s="379"/>
      <c r="AH423" s="379"/>
      <c r="AI423" s="379"/>
      <c r="AK423" s="379"/>
    </row>
    <row r="424" customFormat="false" ht="14.25" hidden="false" customHeight="false" outlineLevel="0" collapsed="false">
      <c r="A424" s="379"/>
      <c r="B424" s="379"/>
      <c r="C424" s="379"/>
      <c r="D424" s="379"/>
      <c r="E424" s="379"/>
      <c r="F424" s="379"/>
      <c r="G424" s="379"/>
      <c r="H424" s="379"/>
      <c r="I424" s="379"/>
      <c r="J424" s="379"/>
      <c r="K424" s="379"/>
      <c r="L424" s="379"/>
      <c r="M424" s="379"/>
      <c r="N424" s="379"/>
      <c r="O424" s="379"/>
      <c r="P424" s="379"/>
      <c r="Q424" s="379"/>
      <c r="R424" s="379"/>
      <c r="S424" s="379"/>
      <c r="T424" s="379"/>
      <c r="U424" s="379"/>
      <c r="V424" s="379"/>
      <c r="W424" s="379"/>
      <c r="X424" s="379"/>
      <c r="Y424" s="379"/>
      <c r="Z424" s="379"/>
      <c r="AA424" s="379"/>
      <c r="AB424" s="379"/>
      <c r="AC424" s="379"/>
      <c r="AD424" s="379"/>
      <c r="AE424" s="379"/>
      <c r="AF424" s="379"/>
      <c r="AG424" s="379"/>
      <c r="AH424" s="379"/>
      <c r="AI424" s="379"/>
      <c r="AK424" s="379"/>
    </row>
    <row r="425" customFormat="false" ht="14.25" hidden="false" customHeight="false" outlineLevel="0" collapsed="false">
      <c r="A425" s="379"/>
      <c r="B425" s="379"/>
      <c r="C425" s="379"/>
      <c r="D425" s="379"/>
      <c r="E425" s="379"/>
      <c r="F425" s="379"/>
      <c r="G425" s="379"/>
      <c r="H425" s="379"/>
      <c r="I425" s="379"/>
      <c r="J425" s="379"/>
      <c r="K425" s="379"/>
      <c r="L425" s="379"/>
      <c r="M425" s="379"/>
      <c r="N425" s="379"/>
      <c r="O425" s="379"/>
      <c r="P425" s="379"/>
      <c r="Q425" s="379"/>
      <c r="R425" s="379"/>
      <c r="S425" s="379"/>
      <c r="T425" s="379"/>
      <c r="U425" s="379"/>
      <c r="V425" s="379"/>
      <c r="W425" s="379"/>
      <c r="X425" s="379"/>
      <c r="Y425" s="379"/>
      <c r="Z425" s="379"/>
      <c r="AA425" s="379"/>
      <c r="AB425" s="379"/>
      <c r="AC425" s="379"/>
      <c r="AD425" s="379"/>
      <c r="AE425" s="379"/>
      <c r="AF425" s="379"/>
      <c r="AG425" s="379"/>
      <c r="AH425" s="379"/>
      <c r="AI425" s="379"/>
      <c r="AK425" s="379"/>
    </row>
    <row r="426" customFormat="false" ht="14.25" hidden="false" customHeight="false" outlineLevel="0" collapsed="false">
      <c r="A426" s="379"/>
      <c r="B426" s="379"/>
      <c r="C426" s="379"/>
      <c r="D426" s="379"/>
      <c r="E426" s="379"/>
      <c r="F426" s="379"/>
      <c r="G426" s="379"/>
      <c r="H426" s="379"/>
      <c r="I426" s="379"/>
      <c r="J426" s="379"/>
      <c r="K426" s="379"/>
      <c r="L426" s="379"/>
      <c r="M426" s="379"/>
      <c r="N426" s="379"/>
      <c r="O426" s="379"/>
      <c r="P426" s="379"/>
      <c r="Q426" s="379"/>
      <c r="R426" s="379"/>
      <c r="S426" s="379"/>
      <c r="T426" s="379"/>
      <c r="U426" s="379"/>
      <c r="V426" s="379"/>
      <c r="W426" s="379"/>
      <c r="X426" s="379"/>
      <c r="Y426" s="379"/>
      <c r="Z426" s="379"/>
      <c r="AA426" s="379"/>
      <c r="AB426" s="379"/>
      <c r="AC426" s="379"/>
      <c r="AD426" s="379"/>
      <c r="AE426" s="379"/>
      <c r="AF426" s="379"/>
      <c r="AG426" s="379"/>
      <c r="AH426" s="379"/>
      <c r="AI426" s="379"/>
      <c r="AK426" s="379"/>
    </row>
    <row r="427" customFormat="false" ht="14.25" hidden="false" customHeight="false" outlineLevel="0" collapsed="false">
      <c r="A427" s="379"/>
      <c r="B427" s="379"/>
      <c r="C427" s="379"/>
      <c r="D427" s="379"/>
      <c r="E427" s="379"/>
      <c r="F427" s="379"/>
      <c r="G427" s="379"/>
      <c r="H427" s="379"/>
      <c r="I427" s="379"/>
      <c r="J427" s="379"/>
      <c r="K427" s="379"/>
      <c r="L427" s="379"/>
      <c r="M427" s="379"/>
      <c r="N427" s="379"/>
      <c r="O427" s="379"/>
      <c r="P427" s="379"/>
      <c r="Q427" s="379"/>
      <c r="R427" s="379"/>
      <c r="S427" s="379"/>
      <c r="T427" s="379"/>
      <c r="U427" s="379"/>
      <c r="V427" s="379"/>
      <c r="W427" s="379"/>
      <c r="X427" s="379"/>
      <c r="Y427" s="379"/>
      <c r="Z427" s="379"/>
      <c r="AA427" s="379"/>
      <c r="AB427" s="379"/>
      <c r="AC427" s="379"/>
      <c r="AD427" s="379"/>
      <c r="AE427" s="379"/>
      <c r="AF427" s="379"/>
      <c r="AG427" s="379"/>
      <c r="AH427" s="379"/>
      <c r="AI427" s="379"/>
      <c r="AK427" s="379"/>
    </row>
    <row r="428" customFormat="false" ht="14.25" hidden="false" customHeight="false" outlineLevel="0" collapsed="false">
      <c r="A428" s="379"/>
      <c r="B428" s="379"/>
      <c r="C428" s="379"/>
      <c r="D428" s="379"/>
      <c r="E428" s="379"/>
      <c r="F428" s="379"/>
      <c r="G428" s="379"/>
      <c r="H428" s="379"/>
      <c r="I428" s="379"/>
      <c r="J428" s="379"/>
      <c r="K428" s="379"/>
      <c r="L428" s="379"/>
      <c r="M428" s="379"/>
      <c r="N428" s="379"/>
      <c r="O428" s="379"/>
      <c r="P428" s="379"/>
      <c r="Q428" s="379"/>
      <c r="R428" s="379"/>
      <c r="S428" s="379"/>
      <c r="T428" s="379"/>
      <c r="U428" s="379"/>
      <c r="V428" s="379"/>
      <c r="W428" s="379"/>
      <c r="X428" s="379"/>
      <c r="Y428" s="379"/>
      <c r="Z428" s="379"/>
      <c r="AA428" s="379"/>
      <c r="AB428" s="379"/>
      <c r="AC428" s="379"/>
      <c r="AD428" s="379"/>
      <c r="AE428" s="379"/>
      <c r="AF428" s="379"/>
      <c r="AG428" s="379"/>
      <c r="AH428" s="379"/>
      <c r="AI428" s="379"/>
      <c r="AK428" s="379"/>
    </row>
    <row r="429" customFormat="false" ht="14.25" hidden="false" customHeight="false" outlineLevel="0" collapsed="false">
      <c r="A429" s="379"/>
      <c r="B429" s="379"/>
      <c r="C429" s="379"/>
      <c r="D429" s="379"/>
      <c r="E429" s="379"/>
      <c r="F429" s="379"/>
      <c r="G429" s="379"/>
      <c r="H429" s="379"/>
      <c r="I429" s="379"/>
      <c r="J429" s="379"/>
      <c r="K429" s="379"/>
      <c r="L429" s="379"/>
      <c r="M429" s="379"/>
      <c r="N429" s="379"/>
      <c r="O429" s="379"/>
      <c r="P429" s="379"/>
      <c r="Q429" s="379"/>
      <c r="R429" s="379"/>
      <c r="S429" s="379"/>
      <c r="T429" s="379"/>
      <c r="U429" s="379"/>
      <c r="V429" s="379"/>
      <c r="W429" s="379"/>
      <c r="X429" s="379"/>
      <c r="Y429" s="379"/>
      <c r="Z429" s="379"/>
      <c r="AA429" s="379"/>
      <c r="AB429" s="379"/>
      <c r="AC429" s="379"/>
      <c r="AD429" s="379"/>
      <c r="AE429" s="379"/>
      <c r="AF429" s="379"/>
      <c r="AG429" s="379"/>
      <c r="AH429" s="379"/>
      <c r="AI429" s="379"/>
      <c r="AK429" s="379"/>
    </row>
    <row r="430" customFormat="false" ht="14.25" hidden="false" customHeight="false" outlineLevel="0" collapsed="false">
      <c r="A430" s="379"/>
      <c r="B430" s="379"/>
      <c r="C430" s="379"/>
      <c r="D430" s="379"/>
      <c r="E430" s="379"/>
      <c r="F430" s="379"/>
      <c r="G430" s="379"/>
      <c r="H430" s="379"/>
      <c r="I430" s="379"/>
      <c r="J430" s="379"/>
      <c r="K430" s="379"/>
      <c r="L430" s="379"/>
      <c r="M430" s="379"/>
      <c r="N430" s="379"/>
      <c r="O430" s="379"/>
      <c r="P430" s="379"/>
      <c r="Q430" s="379"/>
      <c r="R430" s="379"/>
      <c r="S430" s="379"/>
      <c r="T430" s="379"/>
      <c r="U430" s="379"/>
      <c r="V430" s="379"/>
      <c r="W430" s="379"/>
      <c r="X430" s="379"/>
      <c r="Y430" s="379"/>
      <c r="Z430" s="379"/>
      <c r="AA430" s="379"/>
      <c r="AB430" s="379"/>
      <c r="AC430" s="379"/>
      <c r="AD430" s="379"/>
      <c r="AE430" s="379"/>
      <c r="AF430" s="379"/>
      <c r="AG430" s="379"/>
      <c r="AH430" s="379"/>
      <c r="AI430" s="379"/>
      <c r="AK430" s="379"/>
    </row>
    <row r="431" customFormat="false" ht="14.25" hidden="false" customHeight="false" outlineLevel="0" collapsed="false">
      <c r="A431" s="379"/>
      <c r="B431" s="379"/>
      <c r="C431" s="379"/>
      <c r="D431" s="379"/>
      <c r="E431" s="379"/>
      <c r="F431" s="379"/>
      <c r="G431" s="379"/>
      <c r="H431" s="379"/>
      <c r="I431" s="379"/>
      <c r="J431" s="379"/>
      <c r="K431" s="379"/>
      <c r="L431" s="379"/>
      <c r="M431" s="379"/>
      <c r="N431" s="379"/>
      <c r="O431" s="379"/>
      <c r="P431" s="379"/>
      <c r="Q431" s="379"/>
      <c r="R431" s="379"/>
      <c r="S431" s="379"/>
      <c r="T431" s="379"/>
      <c r="U431" s="379"/>
      <c r="V431" s="379"/>
      <c r="W431" s="379"/>
      <c r="X431" s="379"/>
      <c r="Y431" s="379"/>
      <c r="Z431" s="379"/>
      <c r="AA431" s="379"/>
      <c r="AB431" s="379"/>
      <c r="AC431" s="379"/>
      <c r="AD431" s="379"/>
      <c r="AE431" s="379"/>
      <c r="AF431" s="379"/>
      <c r="AG431" s="379"/>
      <c r="AH431" s="379"/>
      <c r="AI431" s="379"/>
      <c r="AK431" s="379"/>
    </row>
    <row r="432" customFormat="false" ht="14.25" hidden="false" customHeight="false" outlineLevel="0" collapsed="false">
      <c r="A432" s="379"/>
      <c r="B432" s="379"/>
      <c r="C432" s="379"/>
      <c r="D432" s="379"/>
      <c r="E432" s="379"/>
      <c r="F432" s="379"/>
      <c r="G432" s="379"/>
      <c r="H432" s="379"/>
      <c r="I432" s="379"/>
      <c r="J432" s="379"/>
      <c r="K432" s="379"/>
      <c r="L432" s="379"/>
      <c r="M432" s="379"/>
      <c r="N432" s="379"/>
      <c r="O432" s="379"/>
      <c r="P432" s="379"/>
      <c r="Q432" s="379"/>
      <c r="R432" s="379"/>
      <c r="S432" s="379"/>
      <c r="T432" s="379"/>
      <c r="U432" s="379"/>
      <c r="V432" s="379"/>
      <c r="W432" s="379"/>
      <c r="X432" s="379"/>
      <c r="Y432" s="379"/>
      <c r="Z432" s="379"/>
      <c r="AA432" s="379"/>
      <c r="AB432" s="379"/>
      <c r="AC432" s="379"/>
      <c r="AD432" s="379"/>
      <c r="AE432" s="379"/>
      <c r="AF432" s="379"/>
      <c r="AG432" s="379"/>
      <c r="AH432" s="379"/>
      <c r="AI432" s="379"/>
      <c r="AK432" s="379"/>
    </row>
    <row r="433" customFormat="false" ht="14.25" hidden="false" customHeight="false" outlineLevel="0" collapsed="false">
      <c r="A433" s="379"/>
      <c r="B433" s="379"/>
      <c r="C433" s="379"/>
      <c r="D433" s="379"/>
      <c r="E433" s="379"/>
      <c r="F433" s="379"/>
      <c r="G433" s="379"/>
      <c r="H433" s="379"/>
      <c r="I433" s="379"/>
      <c r="J433" s="379"/>
      <c r="K433" s="379"/>
      <c r="L433" s="379"/>
      <c r="M433" s="379"/>
      <c r="N433" s="379"/>
      <c r="O433" s="379"/>
      <c r="P433" s="379"/>
      <c r="Q433" s="379"/>
      <c r="R433" s="379"/>
      <c r="S433" s="379"/>
      <c r="T433" s="379"/>
      <c r="U433" s="379"/>
      <c r="V433" s="379"/>
      <c r="W433" s="379"/>
      <c r="X433" s="379"/>
      <c r="Y433" s="379"/>
      <c r="Z433" s="379"/>
      <c r="AA433" s="379"/>
      <c r="AB433" s="379"/>
      <c r="AC433" s="379"/>
      <c r="AD433" s="379"/>
      <c r="AE433" s="379"/>
      <c r="AF433" s="379"/>
      <c r="AG433" s="379"/>
      <c r="AH433" s="379"/>
      <c r="AI433" s="379"/>
      <c r="AK433" s="379"/>
    </row>
    <row r="434" customFormat="false" ht="14.25" hidden="false" customHeight="false" outlineLevel="0" collapsed="false">
      <c r="A434" s="379"/>
      <c r="B434" s="379"/>
      <c r="C434" s="379"/>
      <c r="D434" s="379"/>
      <c r="E434" s="379"/>
      <c r="F434" s="379"/>
      <c r="G434" s="379"/>
      <c r="H434" s="379"/>
      <c r="I434" s="379"/>
      <c r="J434" s="379"/>
      <c r="K434" s="379"/>
      <c r="L434" s="379"/>
      <c r="M434" s="379"/>
      <c r="N434" s="379"/>
      <c r="O434" s="379"/>
      <c r="P434" s="379"/>
      <c r="Q434" s="379"/>
      <c r="R434" s="379"/>
      <c r="S434" s="379"/>
      <c r="T434" s="379"/>
      <c r="U434" s="379"/>
      <c r="V434" s="379"/>
      <c r="W434" s="379"/>
      <c r="X434" s="379"/>
      <c r="Y434" s="379"/>
      <c r="Z434" s="379"/>
      <c r="AA434" s="379"/>
      <c r="AB434" s="379"/>
      <c r="AC434" s="379"/>
      <c r="AD434" s="379"/>
      <c r="AE434" s="379"/>
      <c r="AF434" s="379"/>
      <c r="AG434" s="379"/>
      <c r="AH434" s="379"/>
      <c r="AI434" s="379"/>
      <c r="AK434" s="379"/>
    </row>
    <row r="435" customFormat="false" ht="14.25" hidden="false" customHeight="false" outlineLevel="0" collapsed="false">
      <c r="A435" s="379"/>
      <c r="B435" s="379"/>
      <c r="C435" s="379"/>
      <c r="D435" s="379"/>
      <c r="E435" s="379"/>
      <c r="F435" s="379"/>
      <c r="G435" s="379"/>
      <c r="H435" s="379"/>
      <c r="I435" s="379"/>
      <c r="J435" s="379"/>
      <c r="K435" s="379"/>
      <c r="L435" s="379"/>
      <c r="M435" s="379"/>
      <c r="N435" s="379"/>
      <c r="O435" s="379"/>
      <c r="P435" s="379"/>
      <c r="Q435" s="379"/>
      <c r="R435" s="379"/>
      <c r="S435" s="379"/>
      <c r="T435" s="379"/>
      <c r="U435" s="379"/>
      <c r="V435" s="379"/>
      <c r="W435" s="379"/>
      <c r="X435" s="379"/>
      <c r="Y435" s="379"/>
      <c r="Z435" s="379"/>
      <c r="AA435" s="379"/>
      <c r="AB435" s="379"/>
      <c r="AC435" s="379"/>
      <c r="AD435" s="379"/>
      <c r="AE435" s="379"/>
      <c r="AF435" s="379"/>
      <c r="AG435" s="379"/>
      <c r="AH435" s="379"/>
      <c r="AI435" s="379"/>
      <c r="AK435" s="379"/>
    </row>
    <row r="436" customFormat="false" ht="14.25" hidden="false" customHeight="false" outlineLevel="0" collapsed="false">
      <c r="A436" s="379"/>
      <c r="B436" s="379"/>
      <c r="C436" s="379"/>
      <c r="D436" s="379"/>
      <c r="E436" s="379"/>
      <c r="F436" s="379"/>
      <c r="G436" s="379"/>
      <c r="H436" s="379"/>
      <c r="I436" s="379"/>
      <c r="J436" s="379"/>
      <c r="K436" s="379"/>
      <c r="L436" s="379"/>
      <c r="M436" s="379"/>
      <c r="N436" s="379"/>
      <c r="O436" s="379"/>
      <c r="P436" s="379"/>
      <c r="Q436" s="379"/>
      <c r="R436" s="379"/>
      <c r="S436" s="379"/>
      <c r="T436" s="379"/>
      <c r="U436" s="379"/>
      <c r="V436" s="379"/>
      <c r="W436" s="379"/>
      <c r="X436" s="379"/>
      <c r="Y436" s="379"/>
      <c r="Z436" s="379"/>
      <c r="AA436" s="379"/>
      <c r="AB436" s="379"/>
      <c r="AC436" s="379"/>
      <c r="AD436" s="379"/>
      <c r="AE436" s="379"/>
      <c r="AF436" s="379"/>
      <c r="AG436" s="379"/>
      <c r="AH436" s="379"/>
      <c r="AI436" s="379"/>
      <c r="AK436" s="379"/>
    </row>
    <row r="437" customFormat="false" ht="14.25" hidden="false" customHeight="false" outlineLevel="0" collapsed="false">
      <c r="A437" s="379"/>
      <c r="B437" s="379"/>
      <c r="C437" s="379"/>
      <c r="D437" s="379"/>
      <c r="E437" s="379"/>
      <c r="F437" s="379"/>
      <c r="G437" s="379"/>
      <c r="H437" s="379"/>
      <c r="I437" s="379"/>
      <c r="J437" s="379"/>
      <c r="K437" s="379"/>
      <c r="L437" s="379"/>
      <c r="M437" s="379"/>
      <c r="N437" s="379"/>
      <c r="O437" s="379"/>
      <c r="P437" s="379"/>
      <c r="Q437" s="379"/>
      <c r="R437" s="379"/>
      <c r="S437" s="379"/>
      <c r="T437" s="379"/>
      <c r="U437" s="379"/>
      <c r="V437" s="379"/>
      <c r="W437" s="379"/>
      <c r="X437" s="379"/>
      <c r="Y437" s="379"/>
      <c r="Z437" s="379"/>
      <c r="AA437" s="379"/>
      <c r="AB437" s="379"/>
      <c r="AC437" s="379"/>
      <c r="AD437" s="379"/>
      <c r="AE437" s="379"/>
      <c r="AF437" s="379"/>
      <c r="AG437" s="379"/>
      <c r="AH437" s="379"/>
      <c r="AI437" s="379"/>
      <c r="AK437" s="379"/>
    </row>
    <row r="438" customFormat="false" ht="14.25" hidden="false" customHeight="false" outlineLevel="0" collapsed="false">
      <c r="A438" s="379"/>
      <c r="B438" s="379"/>
      <c r="C438" s="379"/>
      <c r="D438" s="379"/>
      <c r="E438" s="379"/>
      <c r="F438" s="379"/>
      <c r="G438" s="379"/>
      <c r="H438" s="379"/>
      <c r="I438" s="379"/>
      <c r="J438" s="379"/>
      <c r="K438" s="379"/>
      <c r="L438" s="379"/>
      <c r="M438" s="379"/>
      <c r="N438" s="379"/>
      <c r="O438" s="379"/>
      <c r="P438" s="379"/>
      <c r="Q438" s="379"/>
      <c r="R438" s="379"/>
      <c r="S438" s="379"/>
      <c r="T438" s="379"/>
      <c r="U438" s="379"/>
      <c r="V438" s="379"/>
      <c r="W438" s="379"/>
      <c r="X438" s="379"/>
      <c r="Y438" s="379"/>
      <c r="Z438" s="379"/>
      <c r="AA438" s="379"/>
      <c r="AB438" s="379"/>
      <c r="AC438" s="379"/>
      <c r="AD438" s="379"/>
      <c r="AE438" s="379"/>
      <c r="AF438" s="379"/>
      <c r="AG438" s="379"/>
      <c r="AH438" s="379"/>
      <c r="AI438" s="379"/>
      <c r="AK438" s="379"/>
    </row>
    <row r="439" customFormat="false" ht="14.25" hidden="false" customHeight="false" outlineLevel="0" collapsed="false">
      <c r="A439" s="379"/>
      <c r="B439" s="379"/>
      <c r="C439" s="379"/>
      <c r="D439" s="379"/>
      <c r="E439" s="379"/>
      <c r="F439" s="379"/>
      <c r="G439" s="379"/>
      <c r="H439" s="379"/>
      <c r="I439" s="379"/>
      <c r="J439" s="379"/>
      <c r="K439" s="379"/>
      <c r="L439" s="379"/>
      <c r="M439" s="379"/>
      <c r="N439" s="379"/>
      <c r="O439" s="379"/>
      <c r="P439" s="379"/>
      <c r="Q439" s="379"/>
      <c r="R439" s="379"/>
      <c r="S439" s="379"/>
      <c r="T439" s="379"/>
      <c r="U439" s="379"/>
      <c r="V439" s="379"/>
      <c r="W439" s="379"/>
      <c r="X439" s="379"/>
      <c r="Y439" s="379"/>
      <c r="Z439" s="379"/>
      <c r="AA439" s="379"/>
      <c r="AB439" s="379"/>
      <c r="AC439" s="379"/>
      <c r="AD439" s="379"/>
      <c r="AE439" s="379"/>
      <c r="AF439" s="379"/>
      <c r="AG439" s="379"/>
      <c r="AH439" s="379"/>
      <c r="AI439" s="379"/>
      <c r="AK439" s="379"/>
    </row>
    <row r="440" customFormat="false" ht="14.25" hidden="false" customHeight="false" outlineLevel="0" collapsed="false">
      <c r="A440" s="379"/>
      <c r="B440" s="379"/>
      <c r="C440" s="379"/>
      <c r="D440" s="379"/>
      <c r="E440" s="379"/>
      <c r="F440" s="379"/>
      <c r="G440" s="379"/>
      <c r="H440" s="379"/>
      <c r="I440" s="379"/>
      <c r="J440" s="379"/>
      <c r="K440" s="379"/>
      <c r="L440" s="379"/>
      <c r="M440" s="379"/>
      <c r="N440" s="379"/>
      <c r="O440" s="379"/>
      <c r="P440" s="379"/>
      <c r="Q440" s="379"/>
      <c r="R440" s="379"/>
      <c r="S440" s="379"/>
      <c r="T440" s="379"/>
      <c r="U440" s="379"/>
      <c r="V440" s="379"/>
      <c r="W440" s="379"/>
      <c r="X440" s="379"/>
      <c r="Y440" s="379"/>
      <c r="Z440" s="379"/>
      <c r="AA440" s="379"/>
      <c r="AB440" s="379"/>
      <c r="AC440" s="379"/>
      <c r="AD440" s="379"/>
      <c r="AE440" s="379"/>
      <c r="AF440" s="379"/>
      <c r="AG440" s="379"/>
      <c r="AH440" s="379"/>
      <c r="AI440" s="379"/>
      <c r="AK440" s="379"/>
    </row>
    <row r="441" customFormat="false" ht="14.25" hidden="false" customHeight="false" outlineLevel="0" collapsed="false">
      <c r="A441" s="379"/>
      <c r="B441" s="379"/>
      <c r="C441" s="379"/>
      <c r="D441" s="379"/>
      <c r="E441" s="379"/>
      <c r="F441" s="379"/>
      <c r="G441" s="379"/>
      <c r="H441" s="379"/>
      <c r="I441" s="379"/>
      <c r="J441" s="379"/>
      <c r="K441" s="379"/>
      <c r="L441" s="379"/>
      <c r="M441" s="379"/>
      <c r="N441" s="379"/>
      <c r="O441" s="379"/>
      <c r="P441" s="379"/>
      <c r="Q441" s="379"/>
      <c r="R441" s="379"/>
      <c r="S441" s="379"/>
      <c r="T441" s="379"/>
      <c r="U441" s="379"/>
      <c r="V441" s="379"/>
      <c r="W441" s="379"/>
      <c r="X441" s="379"/>
      <c r="Y441" s="379"/>
      <c r="Z441" s="379"/>
      <c r="AA441" s="379"/>
      <c r="AB441" s="379"/>
      <c r="AC441" s="379"/>
      <c r="AD441" s="379"/>
      <c r="AE441" s="379"/>
      <c r="AF441" s="379"/>
      <c r="AG441" s="379"/>
      <c r="AH441" s="379"/>
      <c r="AI441" s="379"/>
      <c r="AK441" s="379"/>
    </row>
    <row r="442" customFormat="false" ht="14.25" hidden="false" customHeight="false" outlineLevel="0" collapsed="false">
      <c r="A442" s="379"/>
      <c r="B442" s="379"/>
      <c r="C442" s="379"/>
      <c r="D442" s="379"/>
      <c r="E442" s="379"/>
      <c r="F442" s="379"/>
      <c r="G442" s="379"/>
      <c r="H442" s="379"/>
      <c r="I442" s="379"/>
      <c r="J442" s="379"/>
      <c r="K442" s="379"/>
      <c r="L442" s="379"/>
      <c r="M442" s="379"/>
      <c r="N442" s="379"/>
      <c r="O442" s="379"/>
      <c r="P442" s="379"/>
      <c r="Q442" s="379"/>
      <c r="R442" s="379"/>
      <c r="S442" s="379"/>
      <c r="T442" s="379"/>
      <c r="U442" s="379"/>
      <c r="V442" s="379"/>
      <c r="W442" s="379"/>
      <c r="X442" s="379"/>
      <c r="Y442" s="379"/>
      <c r="Z442" s="379"/>
      <c r="AA442" s="379"/>
      <c r="AB442" s="379"/>
      <c r="AC442" s="379"/>
      <c r="AD442" s="379"/>
      <c r="AE442" s="379"/>
      <c r="AF442" s="379"/>
      <c r="AG442" s="379"/>
      <c r="AH442" s="379"/>
      <c r="AI442" s="379"/>
      <c r="AK442" s="379"/>
    </row>
    <row r="443" customFormat="false" ht="14.25" hidden="false" customHeight="false" outlineLevel="0" collapsed="false">
      <c r="A443" s="379"/>
      <c r="B443" s="379"/>
      <c r="C443" s="379"/>
      <c r="D443" s="379"/>
      <c r="E443" s="379"/>
      <c r="F443" s="379"/>
      <c r="G443" s="379"/>
      <c r="H443" s="379"/>
      <c r="I443" s="379"/>
      <c r="J443" s="379"/>
      <c r="K443" s="379"/>
      <c r="L443" s="379"/>
      <c r="M443" s="379"/>
      <c r="N443" s="379"/>
      <c r="O443" s="379"/>
      <c r="P443" s="379"/>
      <c r="Q443" s="379"/>
      <c r="R443" s="379"/>
      <c r="S443" s="379"/>
      <c r="T443" s="379"/>
      <c r="U443" s="379"/>
      <c r="V443" s="379"/>
      <c r="W443" s="379"/>
      <c r="X443" s="379"/>
      <c r="Y443" s="379"/>
      <c r="Z443" s="379"/>
      <c r="AA443" s="379"/>
      <c r="AB443" s="379"/>
      <c r="AC443" s="379"/>
      <c r="AD443" s="379"/>
      <c r="AE443" s="379"/>
      <c r="AF443" s="379"/>
      <c r="AG443" s="379"/>
      <c r="AH443" s="379"/>
      <c r="AI443" s="379"/>
      <c r="AK443" s="379"/>
    </row>
    <row r="444" customFormat="false" ht="14.25" hidden="false" customHeight="false" outlineLevel="0" collapsed="false">
      <c r="A444" s="379"/>
      <c r="B444" s="379"/>
      <c r="C444" s="379"/>
      <c r="D444" s="379"/>
      <c r="E444" s="379"/>
      <c r="F444" s="379"/>
      <c r="G444" s="379"/>
      <c r="H444" s="379"/>
      <c r="I444" s="379"/>
      <c r="J444" s="379"/>
      <c r="K444" s="379"/>
      <c r="L444" s="379"/>
      <c r="M444" s="379"/>
      <c r="N444" s="379"/>
      <c r="O444" s="379"/>
      <c r="P444" s="379"/>
      <c r="Q444" s="379"/>
      <c r="R444" s="379"/>
      <c r="S444" s="379"/>
      <c r="T444" s="379"/>
      <c r="U444" s="379"/>
      <c r="V444" s="379"/>
      <c r="W444" s="379"/>
      <c r="X444" s="379"/>
      <c r="Y444" s="379"/>
      <c r="Z444" s="379"/>
      <c r="AA444" s="379"/>
      <c r="AB444" s="379"/>
      <c r="AC444" s="379"/>
      <c r="AD444" s="379"/>
      <c r="AE444" s="379"/>
      <c r="AF444" s="379"/>
      <c r="AG444" s="379"/>
      <c r="AH444" s="379"/>
      <c r="AI444" s="379"/>
      <c r="AK444" s="379"/>
    </row>
    <row r="445" customFormat="false" ht="14.25" hidden="false" customHeight="false" outlineLevel="0" collapsed="false">
      <c r="A445" s="379"/>
      <c r="B445" s="379"/>
      <c r="C445" s="379"/>
      <c r="D445" s="379"/>
      <c r="E445" s="379"/>
      <c r="F445" s="379"/>
      <c r="G445" s="379"/>
      <c r="H445" s="379"/>
      <c r="I445" s="379"/>
      <c r="J445" s="379"/>
      <c r="K445" s="379"/>
      <c r="L445" s="379"/>
      <c r="M445" s="379"/>
      <c r="N445" s="379"/>
      <c r="O445" s="379"/>
      <c r="P445" s="379"/>
      <c r="Q445" s="379"/>
      <c r="R445" s="379"/>
      <c r="S445" s="379"/>
      <c r="T445" s="379"/>
      <c r="U445" s="379"/>
      <c r="V445" s="379"/>
      <c r="W445" s="379"/>
      <c r="X445" s="379"/>
      <c r="Y445" s="379"/>
      <c r="Z445" s="379"/>
      <c r="AA445" s="379"/>
      <c r="AB445" s="379"/>
      <c r="AC445" s="379"/>
      <c r="AD445" s="379"/>
      <c r="AE445" s="379"/>
      <c r="AF445" s="379"/>
      <c r="AG445" s="379"/>
      <c r="AH445" s="379"/>
      <c r="AI445" s="379"/>
      <c r="AK445" s="379"/>
    </row>
    <row r="446" customFormat="false" ht="14.25" hidden="false" customHeight="false" outlineLevel="0" collapsed="false">
      <c r="A446" s="379"/>
      <c r="B446" s="379"/>
      <c r="C446" s="379"/>
      <c r="D446" s="379"/>
      <c r="E446" s="379"/>
      <c r="F446" s="379"/>
      <c r="G446" s="379"/>
      <c r="H446" s="379"/>
      <c r="I446" s="379"/>
      <c r="J446" s="379"/>
      <c r="K446" s="379"/>
      <c r="L446" s="379"/>
      <c r="M446" s="379"/>
      <c r="N446" s="379"/>
      <c r="O446" s="379"/>
      <c r="P446" s="379"/>
      <c r="Q446" s="379"/>
      <c r="R446" s="379"/>
      <c r="S446" s="379"/>
      <c r="T446" s="379"/>
      <c r="U446" s="379"/>
      <c r="V446" s="379"/>
      <c r="W446" s="379"/>
      <c r="X446" s="379"/>
      <c r="Y446" s="379"/>
      <c r="Z446" s="379"/>
      <c r="AA446" s="379"/>
      <c r="AB446" s="379"/>
      <c r="AC446" s="379"/>
      <c r="AD446" s="379"/>
      <c r="AE446" s="379"/>
      <c r="AF446" s="379"/>
      <c r="AG446" s="379"/>
      <c r="AH446" s="379"/>
      <c r="AI446" s="379"/>
      <c r="AK446" s="379"/>
    </row>
    <row r="447" customFormat="false" ht="14.25" hidden="false" customHeight="false" outlineLevel="0" collapsed="false">
      <c r="A447" s="379"/>
      <c r="B447" s="379"/>
      <c r="C447" s="379"/>
      <c r="D447" s="379"/>
      <c r="E447" s="379"/>
      <c r="F447" s="379"/>
      <c r="G447" s="379"/>
      <c r="H447" s="379"/>
      <c r="I447" s="379"/>
      <c r="J447" s="379"/>
      <c r="K447" s="379"/>
      <c r="L447" s="379"/>
      <c r="M447" s="379"/>
      <c r="N447" s="379"/>
      <c r="O447" s="379"/>
      <c r="P447" s="379"/>
      <c r="Q447" s="379"/>
      <c r="R447" s="379"/>
      <c r="S447" s="379"/>
      <c r="T447" s="379"/>
      <c r="U447" s="379"/>
      <c r="V447" s="379"/>
      <c r="W447" s="379"/>
      <c r="X447" s="379"/>
      <c r="Y447" s="379"/>
      <c r="Z447" s="379"/>
      <c r="AA447" s="379"/>
      <c r="AB447" s="379"/>
      <c r="AC447" s="379"/>
      <c r="AD447" s="379"/>
      <c r="AE447" s="379"/>
      <c r="AF447" s="379"/>
      <c r="AG447" s="379"/>
      <c r="AH447" s="379"/>
      <c r="AI447" s="379"/>
      <c r="AK447" s="379"/>
    </row>
    <row r="448" customFormat="false" ht="14.25" hidden="false" customHeight="false" outlineLevel="0" collapsed="false">
      <c r="A448" s="379"/>
      <c r="B448" s="379"/>
      <c r="C448" s="379"/>
      <c r="D448" s="379"/>
      <c r="E448" s="379"/>
      <c r="F448" s="379"/>
      <c r="G448" s="379"/>
      <c r="H448" s="379"/>
      <c r="I448" s="379"/>
      <c r="J448" s="379"/>
      <c r="K448" s="379"/>
      <c r="L448" s="379"/>
      <c r="M448" s="379"/>
      <c r="N448" s="379"/>
      <c r="O448" s="379"/>
      <c r="P448" s="379"/>
      <c r="Q448" s="379"/>
      <c r="R448" s="379"/>
      <c r="S448" s="379"/>
      <c r="T448" s="379"/>
      <c r="U448" s="379"/>
      <c r="V448" s="379"/>
      <c r="W448" s="379"/>
      <c r="X448" s="379"/>
      <c r="Y448" s="379"/>
      <c r="Z448" s="379"/>
      <c r="AA448" s="379"/>
      <c r="AB448" s="379"/>
      <c r="AC448" s="379"/>
      <c r="AD448" s="379"/>
      <c r="AE448" s="379"/>
      <c r="AF448" s="379"/>
      <c r="AG448" s="379"/>
      <c r="AH448" s="379"/>
      <c r="AI448" s="379"/>
      <c r="AK448" s="379"/>
    </row>
    <row r="449" customFormat="false" ht="14.25" hidden="false" customHeight="false" outlineLevel="0" collapsed="false">
      <c r="A449" s="379"/>
      <c r="B449" s="379"/>
      <c r="C449" s="379"/>
      <c r="D449" s="379"/>
      <c r="E449" s="379"/>
      <c r="F449" s="379"/>
      <c r="G449" s="379"/>
      <c r="H449" s="379"/>
      <c r="I449" s="379"/>
      <c r="J449" s="379"/>
      <c r="K449" s="379"/>
      <c r="L449" s="379"/>
      <c r="M449" s="379"/>
      <c r="N449" s="379"/>
      <c r="O449" s="379"/>
      <c r="P449" s="379"/>
      <c r="Q449" s="379"/>
      <c r="R449" s="379"/>
      <c r="S449" s="379"/>
      <c r="T449" s="379"/>
      <c r="U449" s="379"/>
      <c r="V449" s="379"/>
      <c r="W449" s="379"/>
      <c r="X449" s="379"/>
      <c r="Y449" s="379"/>
      <c r="Z449" s="379"/>
      <c r="AA449" s="379"/>
      <c r="AB449" s="379"/>
      <c r="AC449" s="379"/>
      <c r="AD449" s="379"/>
      <c r="AE449" s="379"/>
      <c r="AF449" s="379"/>
      <c r="AG449" s="379"/>
      <c r="AH449" s="379"/>
      <c r="AI449" s="379"/>
      <c r="AK449" s="379"/>
    </row>
    <row r="450" customFormat="false" ht="14.25" hidden="false" customHeight="false" outlineLevel="0" collapsed="false">
      <c r="A450" s="379"/>
      <c r="B450" s="379"/>
      <c r="C450" s="379"/>
      <c r="D450" s="379"/>
      <c r="E450" s="379"/>
      <c r="F450" s="379"/>
      <c r="G450" s="379"/>
      <c r="H450" s="379"/>
      <c r="I450" s="379"/>
      <c r="J450" s="379"/>
      <c r="K450" s="379"/>
      <c r="L450" s="379"/>
      <c r="M450" s="379"/>
      <c r="N450" s="379"/>
      <c r="O450" s="379"/>
      <c r="P450" s="379"/>
      <c r="Q450" s="379"/>
      <c r="R450" s="379"/>
      <c r="S450" s="379"/>
      <c r="T450" s="379"/>
      <c r="U450" s="379"/>
      <c r="V450" s="379"/>
      <c r="W450" s="379"/>
      <c r="X450" s="379"/>
      <c r="Y450" s="379"/>
      <c r="Z450" s="379"/>
      <c r="AA450" s="379"/>
      <c r="AB450" s="379"/>
      <c r="AC450" s="379"/>
      <c r="AD450" s="379"/>
      <c r="AE450" s="379"/>
      <c r="AF450" s="379"/>
      <c r="AG450" s="379"/>
      <c r="AH450" s="379"/>
      <c r="AI450" s="379"/>
      <c r="AK450" s="379"/>
    </row>
    <row r="451" customFormat="false" ht="14.25" hidden="false" customHeight="false" outlineLevel="0" collapsed="false">
      <c r="A451" s="379"/>
      <c r="B451" s="379"/>
      <c r="C451" s="379"/>
      <c r="D451" s="379"/>
      <c r="E451" s="379"/>
      <c r="F451" s="379"/>
      <c r="G451" s="379"/>
      <c r="H451" s="379"/>
      <c r="I451" s="379"/>
      <c r="J451" s="379"/>
      <c r="K451" s="379"/>
      <c r="L451" s="379"/>
      <c r="M451" s="379"/>
      <c r="N451" s="379"/>
      <c r="O451" s="379"/>
      <c r="P451" s="379"/>
      <c r="Q451" s="379"/>
      <c r="R451" s="379"/>
      <c r="S451" s="379"/>
      <c r="T451" s="379"/>
      <c r="U451" s="379"/>
      <c r="V451" s="379"/>
      <c r="W451" s="379"/>
      <c r="X451" s="379"/>
      <c r="Y451" s="379"/>
      <c r="Z451" s="379"/>
      <c r="AA451" s="379"/>
      <c r="AB451" s="379"/>
      <c r="AC451" s="379"/>
      <c r="AD451" s="379"/>
      <c r="AE451" s="379"/>
      <c r="AF451" s="379"/>
      <c r="AG451" s="379"/>
      <c r="AH451" s="379"/>
      <c r="AI451" s="379"/>
      <c r="AK451" s="379"/>
    </row>
    <row r="452" customFormat="false" ht="14.25" hidden="false" customHeight="false" outlineLevel="0" collapsed="false">
      <c r="A452" s="379"/>
      <c r="B452" s="379"/>
      <c r="C452" s="379"/>
      <c r="D452" s="379"/>
      <c r="E452" s="379"/>
      <c r="F452" s="379"/>
      <c r="G452" s="379"/>
      <c r="H452" s="379"/>
      <c r="I452" s="379"/>
      <c r="J452" s="379"/>
      <c r="K452" s="379"/>
      <c r="L452" s="379"/>
      <c r="M452" s="379"/>
      <c r="N452" s="379"/>
      <c r="O452" s="379"/>
      <c r="P452" s="379"/>
      <c r="Q452" s="379"/>
      <c r="R452" s="379"/>
      <c r="S452" s="379"/>
      <c r="T452" s="379"/>
      <c r="U452" s="379"/>
      <c r="V452" s="379"/>
      <c r="W452" s="379"/>
      <c r="X452" s="379"/>
      <c r="Y452" s="379"/>
      <c r="Z452" s="379"/>
      <c r="AA452" s="379"/>
      <c r="AB452" s="379"/>
      <c r="AC452" s="379"/>
      <c r="AD452" s="379"/>
      <c r="AE452" s="379"/>
      <c r="AF452" s="379"/>
      <c r="AG452" s="379"/>
      <c r="AH452" s="379"/>
      <c r="AI452" s="379"/>
      <c r="AK452" s="379"/>
    </row>
    <row r="453" customFormat="false" ht="14.25" hidden="false" customHeight="false" outlineLevel="0" collapsed="false">
      <c r="A453" s="379"/>
      <c r="B453" s="379"/>
      <c r="C453" s="379"/>
      <c r="D453" s="379"/>
      <c r="E453" s="379"/>
      <c r="F453" s="379"/>
      <c r="G453" s="379"/>
      <c r="H453" s="379"/>
      <c r="I453" s="379"/>
      <c r="J453" s="379"/>
      <c r="K453" s="379"/>
      <c r="L453" s="379"/>
      <c r="M453" s="379"/>
      <c r="N453" s="379"/>
      <c r="O453" s="379"/>
      <c r="P453" s="379"/>
      <c r="Q453" s="379"/>
      <c r="R453" s="379"/>
      <c r="S453" s="379"/>
      <c r="T453" s="379"/>
      <c r="U453" s="379"/>
      <c r="V453" s="379"/>
      <c r="W453" s="379"/>
      <c r="X453" s="379"/>
      <c r="Y453" s="379"/>
      <c r="Z453" s="379"/>
      <c r="AA453" s="379"/>
      <c r="AB453" s="379"/>
      <c r="AC453" s="379"/>
      <c r="AD453" s="379"/>
      <c r="AE453" s="379"/>
      <c r="AF453" s="379"/>
      <c r="AG453" s="379"/>
      <c r="AH453" s="379"/>
      <c r="AI453" s="379"/>
      <c r="AK453" s="379"/>
    </row>
    <row r="454" customFormat="false" ht="14.25" hidden="false" customHeight="false" outlineLevel="0" collapsed="false">
      <c r="A454" s="379"/>
      <c r="B454" s="379"/>
      <c r="C454" s="379"/>
      <c r="D454" s="379"/>
      <c r="E454" s="379"/>
      <c r="F454" s="379"/>
      <c r="G454" s="379"/>
      <c r="H454" s="379"/>
      <c r="I454" s="379"/>
      <c r="J454" s="379"/>
      <c r="K454" s="379"/>
      <c r="L454" s="379"/>
      <c r="M454" s="379"/>
      <c r="N454" s="379"/>
      <c r="O454" s="379"/>
      <c r="P454" s="379"/>
      <c r="Q454" s="379"/>
      <c r="R454" s="379"/>
      <c r="S454" s="379"/>
      <c r="T454" s="379"/>
      <c r="U454" s="379"/>
      <c r="V454" s="379"/>
      <c r="W454" s="379"/>
      <c r="X454" s="379"/>
      <c r="Y454" s="379"/>
      <c r="Z454" s="379"/>
      <c r="AA454" s="379"/>
      <c r="AB454" s="379"/>
      <c r="AC454" s="379"/>
      <c r="AD454" s="379"/>
      <c r="AE454" s="379"/>
      <c r="AF454" s="379"/>
      <c r="AG454" s="379"/>
      <c r="AH454" s="379"/>
      <c r="AI454" s="379"/>
      <c r="AK454" s="379"/>
    </row>
    <row r="455" customFormat="false" ht="14.25" hidden="false" customHeight="false" outlineLevel="0" collapsed="false">
      <c r="A455" s="379"/>
      <c r="B455" s="379"/>
      <c r="C455" s="379"/>
      <c r="D455" s="379"/>
      <c r="E455" s="379"/>
      <c r="F455" s="379"/>
      <c r="G455" s="379"/>
      <c r="H455" s="379"/>
      <c r="I455" s="379"/>
      <c r="J455" s="379"/>
      <c r="K455" s="379"/>
      <c r="L455" s="379"/>
      <c r="M455" s="379"/>
      <c r="N455" s="379"/>
      <c r="O455" s="379"/>
      <c r="P455" s="379"/>
      <c r="Q455" s="379"/>
      <c r="R455" s="379"/>
      <c r="S455" s="379"/>
      <c r="T455" s="379"/>
      <c r="U455" s="379"/>
      <c r="V455" s="379"/>
      <c r="W455" s="379"/>
      <c r="X455" s="379"/>
      <c r="Y455" s="379"/>
      <c r="Z455" s="379"/>
      <c r="AA455" s="379"/>
      <c r="AB455" s="379"/>
      <c r="AC455" s="379"/>
      <c r="AD455" s="379"/>
      <c r="AE455" s="379"/>
      <c r="AF455" s="379"/>
      <c r="AG455" s="379"/>
      <c r="AH455" s="379"/>
      <c r="AI455" s="379"/>
      <c r="AK455" s="379"/>
    </row>
    <row r="456" customFormat="false" ht="14.25" hidden="false" customHeight="false" outlineLevel="0" collapsed="false">
      <c r="A456" s="379"/>
      <c r="B456" s="379"/>
      <c r="C456" s="379"/>
      <c r="D456" s="379"/>
      <c r="E456" s="379"/>
      <c r="F456" s="379"/>
      <c r="G456" s="379"/>
      <c r="H456" s="379"/>
      <c r="I456" s="379"/>
      <c r="J456" s="379"/>
      <c r="K456" s="379"/>
      <c r="L456" s="379"/>
      <c r="M456" s="379"/>
      <c r="N456" s="379"/>
      <c r="O456" s="379"/>
      <c r="P456" s="379"/>
      <c r="Q456" s="379"/>
      <c r="R456" s="379"/>
      <c r="S456" s="379"/>
      <c r="T456" s="379"/>
      <c r="U456" s="379"/>
      <c r="V456" s="379"/>
      <c r="W456" s="379"/>
      <c r="X456" s="379"/>
      <c r="Y456" s="379"/>
      <c r="Z456" s="379"/>
      <c r="AA456" s="379"/>
      <c r="AB456" s="379"/>
      <c r="AC456" s="379"/>
      <c r="AD456" s="379"/>
      <c r="AE456" s="379"/>
      <c r="AF456" s="379"/>
      <c r="AG456" s="379"/>
      <c r="AH456" s="379"/>
      <c r="AI456" s="379"/>
      <c r="AK456" s="379"/>
    </row>
    <row r="457" customFormat="false" ht="14.25" hidden="false" customHeight="false" outlineLevel="0" collapsed="false">
      <c r="A457" s="379"/>
      <c r="B457" s="379"/>
      <c r="C457" s="379"/>
      <c r="D457" s="379"/>
      <c r="E457" s="379"/>
      <c r="F457" s="379"/>
      <c r="G457" s="379"/>
      <c r="H457" s="379"/>
      <c r="I457" s="379"/>
      <c r="J457" s="379"/>
      <c r="K457" s="379"/>
      <c r="L457" s="379"/>
      <c r="M457" s="379"/>
      <c r="N457" s="379"/>
      <c r="O457" s="379"/>
      <c r="P457" s="379"/>
      <c r="Q457" s="379"/>
      <c r="R457" s="379"/>
      <c r="S457" s="379"/>
      <c r="T457" s="379"/>
      <c r="U457" s="379"/>
      <c r="V457" s="379"/>
      <c r="W457" s="379"/>
      <c r="X457" s="379"/>
      <c r="Y457" s="379"/>
      <c r="Z457" s="379"/>
      <c r="AA457" s="379"/>
      <c r="AB457" s="379"/>
      <c r="AC457" s="379"/>
      <c r="AD457" s="379"/>
      <c r="AE457" s="379"/>
      <c r="AF457" s="379"/>
      <c r="AG457" s="379"/>
      <c r="AH457" s="379"/>
      <c r="AI457" s="379"/>
      <c r="AK457" s="379"/>
    </row>
    <row r="458" customFormat="false" ht="14.25" hidden="false" customHeight="false" outlineLevel="0" collapsed="false">
      <c r="A458" s="379"/>
      <c r="B458" s="379"/>
      <c r="C458" s="379"/>
      <c r="D458" s="379"/>
      <c r="E458" s="379"/>
      <c r="F458" s="379"/>
      <c r="G458" s="379"/>
      <c r="H458" s="379"/>
      <c r="I458" s="379"/>
      <c r="J458" s="379"/>
      <c r="K458" s="379"/>
      <c r="L458" s="379"/>
      <c r="M458" s="379"/>
      <c r="N458" s="379"/>
      <c r="O458" s="379"/>
      <c r="P458" s="379"/>
      <c r="Q458" s="379"/>
      <c r="R458" s="379"/>
      <c r="S458" s="379"/>
      <c r="T458" s="379"/>
      <c r="U458" s="379"/>
      <c r="V458" s="379"/>
      <c r="W458" s="379"/>
      <c r="X458" s="379"/>
      <c r="Y458" s="379"/>
      <c r="Z458" s="379"/>
      <c r="AA458" s="379"/>
      <c r="AB458" s="379"/>
      <c r="AC458" s="379"/>
      <c r="AD458" s="379"/>
      <c r="AE458" s="379"/>
      <c r="AF458" s="379"/>
      <c r="AG458" s="379"/>
      <c r="AH458" s="379"/>
      <c r="AI458" s="379"/>
      <c r="AK458" s="379"/>
    </row>
    <row r="459" customFormat="false" ht="14.25" hidden="false" customHeight="false" outlineLevel="0" collapsed="false">
      <c r="A459" s="379"/>
      <c r="B459" s="379"/>
      <c r="C459" s="379"/>
      <c r="D459" s="379"/>
      <c r="E459" s="379"/>
      <c r="F459" s="379"/>
      <c r="G459" s="379"/>
      <c r="H459" s="379"/>
      <c r="I459" s="379"/>
      <c r="J459" s="379"/>
      <c r="K459" s="379"/>
      <c r="L459" s="379"/>
      <c r="M459" s="379"/>
      <c r="N459" s="379"/>
      <c r="O459" s="379"/>
      <c r="P459" s="379"/>
      <c r="Q459" s="379"/>
      <c r="R459" s="379"/>
      <c r="S459" s="379"/>
      <c r="T459" s="379"/>
      <c r="U459" s="379"/>
      <c r="V459" s="379"/>
      <c r="W459" s="379"/>
      <c r="X459" s="379"/>
      <c r="Y459" s="379"/>
      <c r="Z459" s="379"/>
      <c r="AA459" s="379"/>
      <c r="AB459" s="379"/>
      <c r="AC459" s="379"/>
      <c r="AD459" s="379"/>
      <c r="AE459" s="379"/>
      <c r="AF459" s="379"/>
      <c r="AG459" s="379"/>
      <c r="AH459" s="379"/>
      <c r="AI459" s="379"/>
      <c r="AK459" s="379"/>
    </row>
    <row r="460" customFormat="false" ht="14.25" hidden="false" customHeight="false" outlineLevel="0" collapsed="false">
      <c r="A460" s="379"/>
      <c r="B460" s="379"/>
      <c r="C460" s="379"/>
      <c r="D460" s="379"/>
      <c r="E460" s="379"/>
      <c r="F460" s="379"/>
      <c r="G460" s="379"/>
      <c r="H460" s="379"/>
      <c r="I460" s="379"/>
      <c r="J460" s="379"/>
      <c r="K460" s="379"/>
      <c r="L460" s="379"/>
      <c r="M460" s="379"/>
      <c r="N460" s="379"/>
      <c r="O460" s="379"/>
      <c r="P460" s="379"/>
      <c r="Q460" s="379"/>
      <c r="R460" s="379"/>
      <c r="S460" s="379"/>
      <c r="T460" s="379"/>
      <c r="U460" s="379"/>
      <c r="V460" s="379"/>
      <c r="W460" s="379"/>
      <c r="X460" s="379"/>
      <c r="Y460" s="379"/>
      <c r="Z460" s="379"/>
      <c r="AA460" s="379"/>
      <c r="AB460" s="379"/>
      <c r="AC460" s="379"/>
      <c r="AD460" s="379"/>
      <c r="AE460" s="379"/>
      <c r="AF460" s="379"/>
      <c r="AG460" s="379"/>
      <c r="AH460" s="379"/>
      <c r="AI460" s="379"/>
      <c r="AK460" s="379"/>
    </row>
    <row r="461" customFormat="false" ht="14.25" hidden="false" customHeight="false" outlineLevel="0" collapsed="false">
      <c r="A461" s="379"/>
      <c r="B461" s="379"/>
      <c r="C461" s="379"/>
      <c r="D461" s="379"/>
      <c r="E461" s="379"/>
      <c r="F461" s="379"/>
      <c r="G461" s="379"/>
      <c r="H461" s="379"/>
      <c r="I461" s="379"/>
      <c r="J461" s="379"/>
      <c r="K461" s="379"/>
      <c r="L461" s="379"/>
      <c r="M461" s="379"/>
      <c r="N461" s="379"/>
      <c r="O461" s="379"/>
      <c r="P461" s="379"/>
      <c r="Q461" s="379"/>
      <c r="R461" s="379"/>
      <c r="S461" s="379"/>
      <c r="T461" s="379"/>
      <c r="U461" s="379"/>
      <c r="V461" s="379"/>
      <c r="W461" s="379"/>
      <c r="X461" s="379"/>
      <c r="Y461" s="379"/>
      <c r="Z461" s="379"/>
      <c r="AA461" s="379"/>
      <c r="AB461" s="379"/>
      <c r="AC461" s="379"/>
      <c r="AD461" s="379"/>
      <c r="AE461" s="379"/>
      <c r="AF461" s="379"/>
      <c r="AG461" s="379"/>
      <c r="AH461" s="379"/>
      <c r="AI461" s="379"/>
      <c r="AK461" s="379"/>
    </row>
    <row r="462" customFormat="false" ht="14.25" hidden="false" customHeight="false" outlineLevel="0" collapsed="false">
      <c r="A462" s="379"/>
      <c r="B462" s="379"/>
      <c r="C462" s="379"/>
      <c r="D462" s="379"/>
      <c r="E462" s="379"/>
      <c r="F462" s="379"/>
      <c r="G462" s="379"/>
      <c r="H462" s="379"/>
      <c r="I462" s="379"/>
      <c r="J462" s="379"/>
      <c r="K462" s="379"/>
      <c r="L462" s="379"/>
      <c r="M462" s="379"/>
      <c r="N462" s="379"/>
      <c r="O462" s="379"/>
      <c r="P462" s="379"/>
      <c r="Q462" s="379"/>
      <c r="R462" s="379"/>
      <c r="S462" s="379"/>
      <c r="T462" s="379"/>
      <c r="U462" s="379"/>
      <c r="V462" s="379"/>
      <c r="W462" s="379"/>
      <c r="X462" s="379"/>
      <c r="Y462" s="379"/>
      <c r="Z462" s="379"/>
      <c r="AA462" s="379"/>
      <c r="AB462" s="379"/>
      <c r="AC462" s="379"/>
      <c r="AD462" s="379"/>
      <c r="AE462" s="379"/>
      <c r="AF462" s="379"/>
      <c r="AG462" s="379"/>
      <c r="AH462" s="379"/>
      <c r="AI462" s="379"/>
      <c r="AK462" s="379"/>
    </row>
    <row r="463" customFormat="false" ht="14.25" hidden="false" customHeight="false" outlineLevel="0" collapsed="false">
      <c r="A463" s="379"/>
      <c r="B463" s="379"/>
      <c r="C463" s="379"/>
      <c r="D463" s="379"/>
      <c r="E463" s="379"/>
      <c r="F463" s="379"/>
      <c r="G463" s="379"/>
      <c r="H463" s="379"/>
      <c r="I463" s="379"/>
      <c r="J463" s="379"/>
      <c r="K463" s="379"/>
      <c r="L463" s="379"/>
      <c r="M463" s="379"/>
      <c r="N463" s="379"/>
      <c r="O463" s="379"/>
      <c r="P463" s="379"/>
      <c r="Q463" s="379"/>
      <c r="R463" s="379"/>
      <c r="S463" s="379"/>
      <c r="T463" s="379"/>
      <c r="U463" s="379"/>
      <c r="V463" s="379"/>
      <c r="W463" s="379"/>
      <c r="X463" s="379"/>
      <c r="Y463" s="379"/>
      <c r="Z463" s="379"/>
      <c r="AA463" s="379"/>
      <c r="AB463" s="379"/>
      <c r="AC463" s="379"/>
      <c r="AD463" s="379"/>
      <c r="AE463" s="379"/>
      <c r="AF463" s="379"/>
      <c r="AG463" s="379"/>
      <c r="AH463" s="379"/>
      <c r="AI463" s="379"/>
      <c r="AK463" s="379"/>
    </row>
    <row r="464" customFormat="false" ht="14.25" hidden="false" customHeight="false" outlineLevel="0" collapsed="false">
      <c r="A464" s="379"/>
      <c r="B464" s="379"/>
      <c r="C464" s="379"/>
      <c r="D464" s="379"/>
      <c r="E464" s="379"/>
      <c r="F464" s="379"/>
      <c r="G464" s="379"/>
      <c r="H464" s="379"/>
      <c r="I464" s="379"/>
      <c r="J464" s="379"/>
      <c r="K464" s="379"/>
      <c r="L464" s="379"/>
      <c r="M464" s="379"/>
      <c r="N464" s="379"/>
      <c r="O464" s="379"/>
      <c r="P464" s="379"/>
      <c r="Q464" s="379"/>
      <c r="R464" s="379"/>
      <c r="S464" s="379"/>
      <c r="T464" s="379"/>
      <c r="U464" s="379"/>
      <c r="V464" s="379"/>
      <c r="W464" s="379"/>
      <c r="X464" s="379"/>
      <c r="Y464" s="379"/>
      <c r="Z464" s="379"/>
      <c r="AA464" s="379"/>
      <c r="AB464" s="379"/>
      <c r="AC464" s="379"/>
      <c r="AD464" s="379"/>
      <c r="AE464" s="379"/>
      <c r="AF464" s="379"/>
      <c r="AG464" s="379"/>
      <c r="AH464" s="379"/>
      <c r="AI464" s="379"/>
      <c r="AK464" s="379"/>
    </row>
    <row r="465" customFormat="false" ht="14.25" hidden="false" customHeight="false" outlineLevel="0" collapsed="false">
      <c r="A465" s="379"/>
      <c r="B465" s="379"/>
      <c r="C465" s="379"/>
      <c r="D465" s="379"/>
      <c r="E465" s="379"/>
      <c r="F465" s="379"/>
      <c r="G465" s="379"/>
      <c r="H465" s="379"/>
      <c r="I465" s="379"/>
      <c r="J465" s="379"/>
      <c r="K465" s="379"/>
      <c r="L465" s="379"/>
      <c r="M465" s="379"/>
      <c r="N465" s="379"/>
      <c r="O465" s="379"/>
      <c r="P465" s="379"/>
      <c r="Q465" s="379"/>
      <c r="R465" s="379"/>
      <c r="S465" s="379"/>
      <c r="T465" s="379"/>
      <c r="U465" s="379"/>
      <c r="V465" s="379"/>
      <c r="W465" s="379"/>
      <c r="X465" s="379"/>
      <c r="Y465" s="379"/>
      <c r="Z465" s="379"/>
      <c r="AA465" s="379"/>
      <c r="AB465" s="379"/>
      <c r="AC465" s="379"/>
      <c r="AD465" s="379"/>
      <c r="AE465" s="379"/>
      <c r="AF465" s="379"/>
      <c r="AG465" s="379"/>
      <c r="AH465" s="379"/>
      <c r="AI465" s="379"/>
      <c r="AK465" s="379"/>
    </row>
    <row r="466" customFormat="false" ht="14.25" hidden="false" customHeight="false" outlineLevel="0" collapsed="false">
      <c r="A466" s="379"/>
      <c r="B466" s="379"/>
      <c r="C466" s="379"/>
      <c r="D466" s="379"/>
      <c r="E466" s="379"/>
      <c r="F466" s="379"/>
      <c r="G466" s="379"/>
      <c r="H466" s="379"/>
      <c r="I466" s="379"/>
      <c r="J466" s="379"/>
      <c r="K466" s="379"/>
      <c r="L466" s="379"/>
      <c r="M466" s="379"/>
      <c r="N466" s="379"/>
      <c r="O466" s="379"/>
      <c r="P466" s="379"/>
      <c r="Q466" s="379"/>
      <c r="R466" s="379"/>
      <c r="S466" s="379"/>
      <c r="T466" s="379"/>
      <c r="U466" s="379"/>
      <c r="V466" s="379"/>
      <c r="W466" s="379"/>
      <c r="X466" s="379"/>
      <c r="Y466" s="379"/>
      <c r="Z466" s="379"/>
      <c r="AA466" s="379"/>
      <c r="AB466" s="379"/>
      <c r="AC466" s="379"/>
      <c r="AD466" s="379"/>
      <c r="AE466" s="379"/>
      <c r="AF466" s="379"/>
      <c r="AG466" s="379"/>
      <c r="AH466" s="379"/>
      <c r="AI466" s="379"/>
      <c r="AK466" s="379"/>
    </row>
    <row r="467" customFormat="false" ht="14.25" hidden="false" customHeight="false" outlineLevel="0" collapsed="false">
      <c r="A467" s="379"/>
      <c r="B467" s="379"/>
      <c r="C467" s="379"/>
      <c r="D467" s="379"/>
      <c r="E467" s="379"/>
      <c r="F467" s="379"/>
      <c r="G467" s="379"/>
      <c r="H467" s="379"/>
      <c r="I467" s="379"/>
      <c r="J467" s="379"/>
      <c r="K467" s="379"/>
      <c r="L467" s="379"/>
      <c r="M467" s="379"/>
      <c r="N467" s="379"/>
      <c r="O467" s="379"/>
      <c r="P467" s="379"/>
      <c r="Q467" s="379"/>
      <c r="R467" s="379"/>
      <c r="S467" s="379"/>
      <c r="T467" s="379"/>
      <c r="U467" s="379"/>
      <c r="V467" s="379"/>
      <c r="W467" s="379"/>
      <c r="X467" s="379"/>
      <c r="Y467" s="379"/>
      <c r="Z467" s="379"/>
      <c r="AA467" s="379"/>
      <c r="AB467" s="379"/>
      <c r="AC467" s="379"/>
      <c r="AD467" s="379"/>
      <c r="AE467" s="379"/>
      <c r="AF467" s="379"/>
      <c r="AG467" s="379"/>
      <c r="AH467" s="379"/>
      <c r="AI467" s="379"/>
      <c r="AK467" s="379"/>
    </row>
    <row r="468" customFormat="false" ht="14.25" hidden="false" customHeight="false" outlineLevel="0" collapsed="false">
      <c r="A468" s="379"/>
      <c r="B468" s="379"/>
      <c r="C468" s="379"/>
      <c r="D468" s="379"/>
      <c r="E468" s="379"/>
      <c r="F468" s="379"/>
      <c r="G468" s="379"/>
      <c r="H468" s="379"/>
      <c r="I468" s="379"/>
      <c r="J468" s="379"/>
      <c r="K468" s="379"/>
      <c r="L468" s="379"/>
      <c r="M468" s="379"/>
      <c r="N468" s="379"/>
      <c r="O468" s="379"/>
      <c r="P468" s="379"/>
      <c r="Q468" s="379"/>
      <c r="R468" s="379"/>
      <c r="S468" s="379"/>
      <c r="T468" s="379"/>
      <c r="U468" s="379"/>
      <c r="V468" s="379"/>
      <c r="W468" s="379"/>
      <c r="X468" s="379"/>
      <c r="Y468" s="379"/>
      <c r="Z468" s="379"/>
      <c r="AA468" s="379"/>
      <c r="AB468" s="379"/>
      <c r="AC468" s="379"/>
      <c r="AD468" s="379"/>
      <c r="AE468" s="379"/>
      <c r="AF468" s="379"/>
      <c r="AG468" s="379"/>
      <c r="AH468" s="379"/>
      <c r="AI468" s="379"/>
      <c r="AK468" s="379"/>
    </row>
    <row r="469" customFormat="false" ht="14.25" hidden="false" customHeight="false" outlineLevel="0" collapsed="false">
      <c r="A469" s="379"/>
      <c r="B469" s="379"/>
      <c r="C469" s="379"/>
      <c r="D469" s="379"/>
      <c r="E469" s="379"/>
      <c r="F469" s="379"/>
      <c r="G469" s="379"/>
      <c r="H469" s="379"/>
      <c r="I469" s="379"/>
      <c r="J469" s="379"/>
      <c r="K469" s="379"/>
      <c r="L469" s="379"/>
      <c r="M469" s="379"/>
      <c r="N469" s="379"/>
      <c r="O469" s="379"/>
      <c r="P469" s="379"/>
      <c r="Q469" s="379"/>
      <c r="R469" s="379"/>
      <c r="S469" s="379"/>
      <c r="T469" s="379"/>
      <c r="U469" s="379"/>
      <c r="V469" s="379"/>
      <c r="W469" s="379"/>
      <c r="X469" s="379"/>
      <c r="Y469" s="379"/>
      <c r="Z469" s="379"/>
      <c r="AA469" s="379"/>
      <c r="AB469" s="379"/>
      <c r="AC469" s="379"/>
      <c r="AD469" s="379"/>
      <c r="AE469" s="379"/>
      <c r="AF469" s="379"/>
      <c r="AG469" s="379"/>
      <c r="AH469" s="379"/>
      <c r="AI469" s="379"/>
      <c r="AK469" s="379"/>
    </row>
    <row r="470" customFormat="false" ht="14.25" hidden="false" customHeight="false" outlineLevel="0" collapsed="false">
      <c r="A470" s="379"/>
      <c r="B470" s="379"/>
      <c r="C470" s="379"/>
      <c r="D470" s="379"/>
      <c r="E470" s="379"/>
      <c r="F470" s="379"/>
      <c r="G470" s="379"/>
      <c r="H470" s="379"/>
      <c r="I470" s="379"/>
      <c r="J470" s="379"/>
      <c r="K470" s="379"/>
      <c r="L470" s="379"/>
      <c r="M470" s="379"/>
      <c r="N470" s="379"/>
      <c r="O470" s="379"/>
      <c r="P470" s="379"/>
      <c r="Q470" s="379"/>
      <c r="R470" s="379"/>
      <c r="S470" s="379"/>
      <c r="T470" s="379"/>
      <c r="U470" s="379"/>
      <c r="V470" s="379"/>
      <c r="W470" s="379"/>
      <c r="X470" s="379"/>
      <c r="Y470" s="379"/>
      <c r="Z470" s="379"/>
      <c r="AA470" s="379"/>
      <c r="AB470" s="379"/>
      <c r="AC470" s="379"/>
      <c r="AD470" s="379"/>
      <c r="AE470" s="379"/>
      <c r="AF470" s="379"/>
      <c r="AG470" s="379"/>
      <c r="AH470" s="379"/>
      <c r="AI470" s="379"/>
      <c r="AK470" s="379"/>
    </row>
    <row r="471" customFormat="false" ht="14.25" hidden="false" customHeight="false" outlineLevel="0" collapsed="false">
      <c r="A471" s="379"/>
      <c r="B471" s="379"/>
      <c r="C471" s="379"/>
      <c r="D471" s="379"/>
      <c r="E471" s="379"/>
      <c r="F471" s="379"/>
      <c r="G471" s="379"/>
      <c r="H471" s="379"/>
      <c r="I471" s="379"/>
      <c r="J471" s="379"/>
      <c r="K471" s="379"/>
      <c r="L471" s="379"/>
      <c r="M471" s="379"/>
      <c r="N471" s="379"/>
      <c r="O471" s="379"/>
      <c r="P471" s="379"/>
      <c r="Q471" s="379"/>
      <c r="R471" s="379"/>
      <c r="S471" s="379"/>
      <c r="T471" s="379"/>
      <c r="U471" s="379"/>
      <c r="V471" s="379"/>
      <c r="W471" s="379"/>
      <c r="X471" s="379"/>
      <c r="Y471" s="379"/>
      <c r="Z471" s="379"/>
      <c r="AA471" s="379"/>
      <c r="AB471" s="379"/>
      <c r="AC471" s="379"/>
      <c r="AD471" s="379"/>
      <c r="AE471" s="379"/>
      <c r="AF471" s="379"/>
      <c r="AG471" s="379"/>
      <c r="AH471" s="379"/>
      <c r="AI471" s="379"/>
      <c r="AK471" s="379"/>
    </row>
    <row r="472" customFormat="false" ht="14.25" hidden="false" customHeight="false" outlineLevel="0" collapsed="false">
      <c r="A472" s="379"/>
      <c r="B472" s="379"/>
      <c r="C472" s="379"/>
      <c r="D472" s="379"/>
      <c r="E472" s="379"/>
      <c r="F472" s="379"/>
      <c r="G472" s="379"/>
      <c r="H472" s="379"/>
      <c r="I472" s="379"/>
      <c r="J472" s="379"/>
      <c r="K472" s="379"/>
      <c r="L472" s="379"/>
      <c r="M472" s="379"/>
      <c r="N472" s="379"/>
      <c r="O472" s="379"/>
      <c r="P472" s="379"/>
      <c r="Q472" s="379"/>
      <c r="R472" s="379"/>
      <c r="S472" s="379"/>
      <c r="T472" s="379"/>
      <c r="U472" s="379"/>
      <c r="V472" s="379"/>
      <c r="W472" s="379"/>
      <c r="X472" s="379"/>
      <c r="Y472" s="379"/>
      <c r="Z472" s="379"/>
      <c r="AA472" s="379"/>
      <c r="AB472" s="379"/>
      <c r="AC472" s="379"/>
      <c r="AD472" s="379"/>
      <c r="AE472" s="379"/>
      <c r="AF472" s="379"/>
      <c r="AG472" s="379"/>
      <c r="AH472" s="379"/>
      <c r="AI472" s="379"/>
      <c r="AK472" s="379"/>
    </row>
    <row r="473" customFormat="false" ht="14.25" hidden="false" customHeight="false" outlineLevel="0" collapsed="false">
      <c r="A473" s="379"/>
      <c r="B473" s="379"/>
      <c r="C473" s="379"/>
      <c r="D473" s="379"/>
      <c r="E473" s="379"/>
      <c r="F473" s="379"/>
      <c r="G473" s="379"/>
      <c r="H473" s="379"/>
      <c r="I473" s="379"/>
      <c r="J473" s="379"/>
      <c r="K473" s="379"/>
      <c r="L473" s="379"/>
      <c r="M473" s="379"/>
      <c r="N473" s="379"/>
      <c r="O473" s="379"/>
      <c r="P473" s="379"/>
      <c r="Q473" s="379"/>
      <c r="R473" s="379"/>
      <c r="S473" s="379"/>
      <c r="T473" s="379"/>
      <c r="U473" s="379"/>
      <c r="V473" s="379"/>
      <c r="W473" s="379"/>
      <c r="X473" s="379"/>
      <c r="Y473" s="379"/>
      <c r="Z473" s="379"/>
      <c r="AA473" s="379"/>
      <c r="AB473" s="379"/>
      <c r="AC473" s="379"/>
      <c r="AD473" s="379"/>
      <c r="AE473" s="379"/>
      <c r="AF473" s="379"/>
      <c r="AG473" s="379"/>
      <c r="AH473" s="379"/>
      <c r="AI473" s="379"/>
      <c r="AK473" s="379"/>
    </row>
    <row r="474" customFormat="false" ht="14.25" hidden="false" customHeight="false" outlineLevel="0" collapsed="false">
      <c r="A474" s="379"/>
      <c r="B474" s="379"/>
      <c r="C474" s="379"/>
      <c r="D474" s="379"/>
      <c r="E474" s="379"/>
      <c r="F474" s="379"/>
      <c r="G474" s="379"/>
      <c r="H474" s="379"/>
      <c r="I474" s="379"/>
      <c r="J474" s="379"/>
      <c r="K474" s="379"/>
      <c r="L474" s="379"/>
      <c r="M474" s="379"/>
      <c r="N474" s="379"/>
      <c r="O474" s="379"/>
      <c r="P474" s="379"/>
      <c r="Q474" s="379"/>
      <c r="R474" s="379"/>
      <c r="S474" s="379"/>
      <c r="T474" s="379"/>
      <c r="U474" s="379"/>
      <c r="V474" s="379"/>
      <c r="W474" s="379"/>
      <c r="X474" s="379"/>
      <c r="Y474" s="379"/>
      <c r="Z474" s="379"/>
      <c r="AA474" s="379"/>
      <c r="AB474" s="379"/>
      <c r="AC474" s="379"/>
      <c r="AD474" s="379"/>
      <c r="AE474" s="379"/>
      <c r="AF474" s="379"/>
      <c r="AG474" s="379"/>
      <c r="AH474" s="379"/>
      <c r="AI474" s="379"/>
      <c r="AK474" s="379"/>
    </row>
    <row r="475" customFormat="false" ht="14.25" hidden="false" customHeight="false" outlineLevel="0" collapsed="false">
      <c r="A475" s="379"/>
      <c r="B475" s="379"/>
      <c r="C475" s="379"/>
      <c r="D475" s="379"/>
      <c r="E475" s="379"/>
      <c r="F475" s="379"/>
      <c r="G475" s="379"/>
      <c r="H475" s="379"/>
      <c r="I475" s="379"/>
      <c r="J475" s="379"/>
      <c r="K475" s="379"/>
      <c r="L475" s="379"/>
      <c r="M475" s="379"/>
      <c r="N475" s="379"/>
      <c r="O475" s="379"/>
      <c r="P475" s="379"/>
      <c r="Q475" s="379"/>
      <c r="R475" s="379"/>
      <c r="S475" s="379"/>
      <c r="T475" s="379"/>
      <c r="U475" s="379"/>
      <c r="V475" s="379"/>
      <c r="W475" s="379"/>
      <c r="X475" s="379"/>
      <c r="Y475" s="379"/>
      <c r="Z475" s="379"/>
      <c r="AA475" s="379"/>
      <c r="AB475" s="379"/>
      <c r="AC475" s="379"/>
      <c r="AD475" s="379"/>
      <c r="AE475" s="379"/>
      <c r="AF475" s="379"/>
      <c r="AG475" s="379"/>
      <c r="AH475" s="379"/>
      <c r="AI475" s="379"/>
      <c r="AK475" s="379"/>
    </row>
    <row r="476" customFormat="false" ht="14.25" hidden="false" customHeight="false" outlineLevel="0" collapsed="false">
      <c r="A476" s="379"/>
      <c r="B476" s="379"/>
      <c r="C476" s="379"/>
      <c r="D476" s="379"/>
      <c r="E476" s="379"/>
      <c r="F476" s="379"/>
      <c r="G476" s="379"/>
      <c r="H476" s="379"/>
      <c r="I476" s="379"/>
      <c r="J476" s="379"/>
      <c r="K476" s="379"/>
      <c r="L476" s="379"/>
      <c r="M476" s="379"/>
      <c r="N476" s="379"/>
      <c r="O476" s="379"/>
      <c r="P476" s="379"/>
      <c r="Q476" s="379"/>
      <c r="R476" s="379"/>
      <c r="S476" s="379"/>
      <c r="T476" s="379"/>
      <c r="U476" s="379"/>
      <c r="V476" s="379"/>
      <c r="W476" s="379"/>
      <c r="X476" s="379"/>
      <c r="Y476" s="379"/>
      <c r="Z476" s="379"/>
      <c r="AA476" s="379"/>
      <c r="AB476" s="379"/>
      <c r="AC476" s="379"/>
      <c r="AD476" s="379"/>
      <c r="AE476" s="379"/>
      <c r="AF476" s="379"/>
      <c r="AG476" s="379"/>
      <c r="AH476" s="379"/>
      <c r="AI476" s="379"/>
      <c r="AK476" s="379"/>
    </row>
    <row r="477" customFormat="false" ht="14.25" hidden="false" customHeight="false" outlineLevel="0" collapsed="false">
      <c r="A477" s="379"/>
      <c r="B477" s="379"/>
      <c r="C477" s="379"/>
      <c r="D477" s="379"/>
      <c r="E477" s="379"/>
      <c r="F477" s="379"/>
      <c r="G477" s="379"/>
      <c r="H477" s="379"/>
      <c r="I477" s="379"/>
      <c r="J477" s="379"/>
      <c r="K477" s="379"/>
      <c r="L477" s="379"/>
      <c r="M477" s="379"/>
      <c r="N477" s="379"/>
      <c r="O477" s="379"/>
      <c r="P477" s="379"/>
      <c r="Q477" s="379"/>
      <c r="R477" s="379"/>
      <c r="S477" s="379"/>
      <c r="T477" s="379"/>
      <c r="U477" s="379"/>
      <c r="V477" s="379"/>
      <c r="W477" s="379"/>
      <c r="X477" s="379"/>
      <c r="Y477" s="379"/>
      <c r="Z477" s="379"/>
      <c r="AA477" s="379"/>
      <c r="AB477" s="379"/>
      <c r="AC477" s="379"/>
      <c r="AD477" s="379"/>
      <c r="AE477" s="379"/>
      <c r="AF477" s="379"/>
      <c r="AG477" s="379"/>
      <c r="AH477" s="379"/>
      <c r="AI477" s="379"/>
      <c r="AK477" s="379"/>
    </row>
    <row r="478" customFormat="false" ht="14.25" hidden="false" customHeight="false" outlineLevel="0" collapsed="false">
      <c r="A478" s="379"/>
      <c r="B478" s="379"/>
      <c r="C478" s="379"/>
      <c r="D478" s="379"/>
      <c r="E478" s="379"/>
      <c r="F478" s="379"/>
      <c r="G478" s="379"/>
      <c r="H478" s="379"/>
      <c r="I478" s="379"/>
      <c r="J478" s="379"/>
      <c r="K478" s="379"/>
      <c r="L478" s="379"/>
      <c r="M478" s="379"/>
      <c r="N478" s="379"/>
      <c r="O478" s="379"/>
      <c r="P478" s="379"/>
      <c r="Q478" s="379"/>
      <c r="R478" s="379"/>
      <c r="S478" s="379"/>
      <c r="T478" s="379"/>
      <c r="U478" s="379"/>
      <c r="V478" s="379"/>
      <c r="W478" s="379"/>
      <c r="X478" s="379"/>
      <c r="Y478" s="379"/>
      <c r="Z478" s="379"/>
      <c r="AA478" s="379"/>
      <c r="AB478" s="379"/>
      <c r="AC478" s="379"/>
      <c r="AD478" s="379"/>
      <c r="AE478" s="379"/>
      <c r="AF478" s="379"/>
      <c r="AG478" s="379"/>
      <c r="AH478" s="379"/>
      <c r="AI478" s="379"/>
      <c r="AK478" s="379"/>
    </row>
    <row r="479" customFormat="false" ht="14.25" hidden="false" customHeight="false" outlineLevel="0" collapsed="false">
      <c r="A479" s="379"/>
      <c r="B479" s="379"/>
      <c r="C479" s="379"/>
      <c r="D479" s="379"/>
      <c r="E479" s="379"/>
      <c r="F479" s="379"/>
      <c r="G479" s="379"/>
      <c r="H479" s="379"/>
      <c r="I479" s="379"/>
      <c r="J479" s="379"/>
      <c r="K479" s="379"/>
      <c r="L479" s="379"/>
      <c r="M479" s="379"/>
      <c r="N479" s="379"/>
      <c r="O479" s="379"/>
      <c r="P479" s="379"/>
      <c r="Q479" s="379"/>
      <c r="R479" s="379"/>
      <c r="S479" s="379"/>
      <c r="T479" s="379"/>
      <c r="U479" s="379"/>
      <c r="V479" s="379"/>
      <c r="W479" s="379"/>
      <c r="X479" s="379"/>
      <c r="Y479" s="379"/>
      <c r="Z479" s="379"/>
      <c r="AA479" s="379"/>
      <c r="AB479" s="379"/>
      <c r="AC479" s="379"/>
      <c r="AD479" s="379"/>
      <c r="AE479" s="379"/>
      <c r="AF479" s="379"/>
      <c r="AG479" s="379"/>
      <c r="AH479" s="379"/>
      <c r="AI479" s="379"/>
      <c r="AK479" s="379"/>
    </row>
    <row r="480" customFormat="false" ht="14.25" hidden="false" customHeight="false" outlineLevel="0" collapsed="false">
      <c r="A480" s="379"/>
      <c r="B480" s="379"/>
      <c r="C480" s="379"/>
      <c r="D480" s="379"/>
      <c r="E480" s="379"/>
      <c r="F480" s="379"/>
      <c r="G480" s="379"/>
      <c r="H480" s="379"/>
      <c r="I480" s="379"/>
      <c r="J480" s="379"/>
      <c r="K480" s="379"/>
      <c r="L480" s="379"/>
      <c r="M480" s="379"/>
      <c r="N480" s="379"/>
      <c r="O480" s="379"/>
      <c r="P480" s="379"/>
      <c r="Q480" s="379"/>
      <c r="R480" s="379"/>
      <c r="S480" s="379"/>
      <c r="T480" s="379"/>
      <c r="U480" s="379"/>
      <c r="V480" s="379"/>
      <c r="W480" s="379"/>
      <c r="X480" s="379"/>
      <c r="Y480" s="379"/>
      <c r="Z480" s="379"/>
      <c r="AA480" s="379"/>
      <c r="AB480" s="379"/>
      <c r="AC480" s="379"/>
      <c r="AD480" s="379"/>
      <c r="AE480" s="379"/>
      <c r="AF480" s="379"/>
      <c r="AG480" s="379"/>
      <c r="AH480" s="379"/>
      <c r="AI480" s="379"/>
      <c r="AK480" s="379"/>
    </row>
    <row r="481" customFormat="false" ht="14.25" hidden="false" customHeight="false" outlineLevel="0" collapsed="false">
      <c r="A481" s="379"/>
      <c r="B481" s="379"/>
      <c r="C481" s="379"/>
      <c r="D481" s="379"/>
      <c r="E481" s="379"/>
      <c r="F481" s="379"/>
      <c r="G481" s="379"/>
      <c r="H481" s="379"/>
      <c r="I481" s="379"/>
      <c r="J481" s="379"/>
      <c r="K481" s="379"/>
      <c r="L481" s="379"/>
      <c r="M481" s="379"/>
      <c r="N481" s="379"/>
      <c r="O481" s="379"/>
      <c r="P481" s="379"/>
      <c r="Q481" s="379"/>
      <c r="R481" s="379"/>
      <c r="S481" s="379"/>
      <c r="T481" s="379"/>
      <c r="U481" s="379"/>
      <c r="V481" s="379"/>
      <c r="W481" s="379"/>
      <c r="X481" s="379"/>
      <c r="Y481" s="379"/>
      <c r="Z481" s="379"/>
      <c r="AA481" s="379"/>
      <c r="AB481" s="379"/>
      <c r="AC481" s="379"/>
      <c r="AD481" s="379"/>
      <c r="AE481" s="379"/>
      <c r="AF481" s="379"/>
      <c r="AG481" s="379"/>
      <c r="AH481" s="379"/>
      <c r="AI481" s="379"/>
      <c r="AK481" s="379"/>
    </row>
    <row r="482" customFormat="false" ht="14.25" hidden="false" customHeight="false" outlineLevel="0" collapsed="false">
      <c r="A482" s="379"/>
      <c r="B482" s="379"/>
      <c r="C482" s="379"/>
      <c r="D482" s="379"/>
      <c r="E482" s="379"/>
      <c r="F482" s="379"/>
      <c r="G482" s="379"/>
      <c r="H482" s="379"/>
      <c r="I482" s="379"/>
      <c r="J482" s="379"/>
      <c r="K482" s="379"/>
      <c r="L482" s="379"/>
      <c r="M482" s="379"/>
      <c r="N482" s="379"/>
      <c r="O482" s="379"/>
      <c r="P482" s="379"/>
      <c r="Q482" s="379"/>
      <c r="R482" s="379"/>
      <c r="S482" s="379"/>
      <c r="T482" s="379"/>
      <c r="U482" s="379"/>
      <c r="V482" s="379"/>
      <c r="W482" s="379"/>
      <c r="X482" s="379"/>
      <c r="Y482" s="379"/>
      <c r="Z482" s="379"/>
      <c r="AA482" s="379"/>
      <c r="AB482" s="379"/>
      <c r="AC482" s="379"/>
      <c r="AD482" s="379"/>
      <c r="AE482" s="379"/>
      <c r="AF482" s="379"/>
      <c r="AG482" s="379"/>
      <c r="AH482" s="379"/>
      <c r="AI482" s="379"/>
      <c r="AK482" s="379"/>
    </row>
    <row r="483" customFormat="false" ht="14.25" hidden="false" customHeight="false" outlineLevel="0" collapsed="false">
      <c r="A483" s="379"/>
      <c r="B483" s="379"/>
      <c r="C483" s="379"/>
      <c r="D483" s="379"/>
      <c r="E483" s="379"/>
      <c r="F483" s="379"/>
      <c r="G483" s="379"/>
      <c r="H483" s="379"/>
      <c r="I483" s="379"/>
      <c r="J483" s="379"/>
      <c r="K483" s="379"/>
      <c r="L483" s="379"/>
      <c r="M483" s="379"/>
      <c r="N483" s="379"/>
      <c r="O483" s="379"/>
      <c r="P483" s="379"/>
      <c r="Q483" s="379"/>
      <c r="R483" s="379"/>
      <c r="S483" s="379"/>
      <c r="T483" s="379"/>
      <c r="U483" s="379"/>
      <c r="V483" s="379"/>
      <c r="W483" s="379"/>
      <c r="X483" s="379"/>
      <c r="Y483" s="379"/>
      <c r="Z483" s="379"/>
      <c r="AA483" s="379"/>
      <c r="AB483" s="379"/>
      <c r="AC483" s="379"/>
      <c r="AD483" s="379"/>
      <c r="AE483" s="379"/>
      <c r="AF483" s="379"/>
      <c r="AG483" s="379"/>
      <c r="AH483" s="379"/>
      <c r="AI483" s="379"/>
      <c r="AK483" s="379"/>
    </row>
    <row r="484" customFormat="false" ht="14.25" hidden="false" customHeight="false" outlineLevel="0" collapsed="false">
      <c r="A484" s="379"/>
      <c r="B484" s="379"/>
      <c r="C484" s="379"/>
      <c r="D484" s="379"/>
      <c r="E484" s="379"/>
      <c r="F484" s="379"/>
      <c r="G484" s="379"/>
      <c r="H484" s="379"/>
      <c r="I484" s="379"/>
      <c r="J484" s="379"/>
      <c r="K484" s="379"/>
      <c r="L484" s="379"/>
      <c r="M484" s="379"/>
      <c r="N484" s="379"/>
      <c r="O484" s="379"/>
      <c r="P484" s="379"/>
      <c r="Q484" s="379"/>
      <c r="R484" s="379"/>
      <c r="S484" s="379"/>
      <c r="T484" s="379"/>
      <c r="U484" s="379"/>
      <c r="V484" s="379"/>
      <c r="W484" s="379"/>
      <c r="X484" s="379"/>
      <c r="Y484" s="379"/>
      <c r="Z484" s="379"/>
      <c r="AA484" s="379"/>
      <c r="AB484" s="379"/>
      <c r="AC484" s="379"/>
      <c r="AD484" s="379"/>
      <c r="AE484" s="379"/>
      <c r="AF484" s="379"/>
      <c r="AG484" s="379"/>
      <c r="AH484" s="379"/>
      <c r="AI484" s="379"/>
      <c r="AK484" s="379"/>
    </row>
    <row r="485" customFormat="false" ht="14.25" hidden="false" customHeight="false" outlineLevel="0" collapsed="false">
      <c r="A485" s="379"/>
      <c r="B485" s="379"/>
      <c r="C485" s="379"/>
      <c r="D485" s="379"/>
      <c r="E485" s="379"/>
      <c r="F485" s="379"/>
      <c r="G485" s="379"/>
      <c r="H485" s="379"/>
      <c r="I485" s="379"/>
      <c r="J485" s="379"/>
      <c r="K485" s="379"/>
      <c r="L485" s="379"/>
      <c r="M485" s="379"/>
      <c r="N485" s="379"/>
      <c r="O485" s="379"/>
      <c r="P485" s="379"/>
      <c r="Q485" s="379"/>
      <c r="R485" s="379"/>
      <c r="S485" s="379"/>
      <c r="T485" s="379"/>
      <c r="U485" s="379"/>
      <c r="V485" s="379"/>
      <c r="W485" s="379"/>
      <c r="X485" s="379"/>
      <c r="Y485" s="379"/>
      <c r="Z485" s="379"/>
      <c r="AA485" s="379"/>
      <c r="AB485" s="379"/>
      <c r="AC485" s="379"/>
      <c r="AD485" s="379"/>
      <c r="AE485" s="379"/>
      <c r="AF485" s="379"/>
      <c r="AG485" s="379"/>
      <c r="AH485" s="379"/>
      <c r="AI485" s="379"/>
      <c r="AK485" s="379"/>
    </row>
    <row r="486" customFormat="false" ht="14.25" hidden="false" customHeight="false" outlineLevel="0" collapsed="false">
      <c r="A486" s="379"/>
      <c r="B486" s="379"/>
      <c r="C486" s="379"/>
      <c r="D486" s="379"/>
      <c r="E486" s="379"/>
      <c r="F486" s="379"/>
      <c r="G486" s="379"/>
      <c r="H486" s="379"/>
      <c r="I486" s="379"/>
      <c r="J486" s="379"/>
      <c r="K486" s="379"/>
      <c r="L486" s="379"/>
      <c r="M486" s="379"/>
      <c r="N486" s="379"/>
      <c r="O486" s="379"/>
      <c r="P486" s="379"/>
      <c r="Q486" s="379"/>
      <c r="R486" s="379"/>
      <c r="S486" s="379"/>
      <c r="T486" s="379"/>
      <c r="U486" s="379"/>
      <c r="V486" s="379"/>
      <c r="W486" s="379"/>
      <c r="X486" s="379"/>
      <c r="Y486" s="379"/>
      <c r="Z486" s="379"/>
      <c r="AA486" s="379"/>
      <c r="AB486" s="379"/>
      <c r="AC486" s="379"/>
      <c r="AD486" s="379"/>
      <c r="AE486" s="379"/>
      <c r="AF486" s="379"/>
      <c r="AG486" s="379"/>
      <c r="AH486" s="379"/>
      <c r="AI486" s="379"/>
      <c r="AK486" s="379"/>
    </row>
    <row r="487" customFormat="false" ht="14.25" hidden="false" customHeight="false" outlineLevel="0" collapsed="false">
      <c r="A487" s="379"/>
      <c r="B487" s="379"/>
      <c r="C487" s="379"/>
      <c r="D487" s="379"/>
      <c r="E487" s="379"/>
      <c r="F487" s="379"/>
      <c r="G487" s="379"/>
      <c r="H487" s="379"/>
      <c r="I487" s="379"/>
      <c r="J487" s="379"/>
      <c r="K487" s="379"/>
      <c r="L487" s="379"/>
      <c r="M487" s="379"/>
      <c r="N487" s="379"/>
      <c r="O487" s="379"/>
      <c r="P487" s="379"/>
      <c r="Q487" s="379"/>
      <c r="R487" s="379"/>
      <c r="S487" s="379"/>
      <c r="T487" s="379"/>
      <c r="U487" s="379"/>
      <c r="V487" s="379"/>
      <c r="W487" s="379"/>
      <c r="X487" s="379"/>
      <c r="Y487" s="379"/>
      <c r="Z487" s="379"/>
      <c r="AA487" s="379"/>
      <c r="AB487" s="379"/>
      <c r="AC487" s="379"/>
      <c r="AD487" s="379"/>
      <c r="AE487" s="379"/>
      <c r="AF487" s="379"/>
      <c r="AG487" s="379"/>
      <c r="AH487" s="379"/>
      <c r="AI487" s="379"/>
      <c r="AK487" s="379"/>
    </row>
    <row r="488" customFormat="false" ht="14.25" hidden="false" customHeight="false" outlineLevel="0" collapsed="false">
      <c r="A488" s="379"/>
      <c r="B488" s="379"/>
      <c r="C488" s="379"/>
      <c r="D488" s="379"/>
      <c r="E488" s="379"/>
      <c r="F488" s="379"/>
      <c r="G488" s="379"/>
      <c r="H488" s="379"/>
      <c r="I488" s="379"/>
      <c r="J488" s="379"/>
      <c r="K488" s="379"/>
      <c r="L488" s="379"/>
      <c r="M488" s="379"/>
      <c r="N488" s="379"/>
      <c r="O488" s="379"/>
      <c r="P488" s="379"/>
      <c r="Q488" s="379"/>
      <c r="R488" s="379"/>
      <c r="S488" s="379"/>
      <c r="T488" s="379"/>
      <c r="U488" s="379"/>
      <c r="V488" s="379"/>
      <c r="W488" s="379"/>
      <c r="X488" s="379"/>
      <c r="Y488" s="379"/>
      <c r="Z488" s="379"/>
      <c r="AA488" s="379"/>
      <c r="AB488" s="379"/>
      <c r="AC488" s="379"/>
      <c r="AD488" s="379"/>
      <c r="AE488" s="379"/>
      <c r="AF488" s="379"/>
      <c r="AG488" s="379"/>
      <c r="AH488" s="379"/>
      <c r="AI488" s="379"/>
      <c r="AK488" s="379"/>
    </row>
    <row r="489" customFormat="false" ht="14.25" hidden="false" customHeight="false" outlineLevel="0" collapsed="false">
      <c r="A489" s="379"/>
      <c r="B489" s="379"/>
      <c r="C489" s="379"/>
      <c r="D489" s="379"/>
      <c r="E489" s="379"/>
      <c r="F489" s="379"/>
      <c r="G489" s="379"/>
      <c r="H489" s="379"/>
      <c r="I489" s="379"/>
      <c r="J489" s="379"/>
      <c r="K489" s="379"/>
      <c r="L489" s="379"/>
      <c r="M489" s="379"/>
      <c r="N489" s="379"/>
      <c r="O489" s="379"/>
      <c r="P489" s="379"/>
      <c r="Q489" s="379"/>
      <c r="R489" s="379"/>
      <c r="S489" s="379"/>
      <c r="T489" s="379"/>
      <c r="U489" s="379"/>
      <c r="V489" s="379"/>
      <c r="W489" s="379"/>
      <c r="X489" s="379"/>
      <c r="Y489" s="379"/>
      <c r="Z489" s="379"/>
      <c r="AA489" s="379"/>
      <c r="AB489" s="379"/>
      <c r="AC489" s="379"/>
      <c r="AD489" s="379"/>
      <c r="AE489" s="379"/>
      <c r="AF489" s="379"/>
      <c r="AG489" s="379"/>
      <c r="AH489" s="379"/>
      <c r="AI489" s="379"/>
      <c r="AK489" s="379"/>
    </row>
    <row r="490" customFormat="false" ht="14.25" hidden="false" customHeight="false" outlineLevel="0" collapsed="false">
      <c r="A490" s="379"/>
      <c r="B490" s="379"/>
      <c r="C490" s="379"/>
      <c r="D490" s="379"/>
      <c r="E490" s="379"/>
      <c r="F490" s="379"/>
      <c r="G490" s="379"/>
      <c r="H490" s="379"/>
      <c r="I490" s="379"/>
      <c r="J490" s="379"/>
      <c r="K490" s="379"/>
      <c r="L490" s="379"/>
      <c r="M490" s="379"/>
      <c r="N490" s="379"/>
      <c r="O490" s="379"/>
      <c r="P490" s="379"/>
      <c r="Q490" s="379"/>
      <c r="R490" s="379"/>
      <c r="S490" s="379"/>
      <c r="T490" s="379"/>
      <c r="U490" s="379"/>
      <c r="V490" s="379"/>
      <c r="W490" s="379"/>
      <c r="X490" s="379"/>
      <c r="Y490" s="379"/>
      <c r="Z490" s="379"/>
      <c r="AA490" s="379"/>
      <c r="AB490" s="379"/>
      <c r="AC490" s="379"/>
      <c r="AD490" s="379"/>
      <c r="AE490" s="379"/>
      <c r="AF490" s="379"/>
      <c r="AG490" s="379"/>
      <c r="AH490" s="379"/>
      <c r="AI490" s="379"/>
      <c r="AK490" s="379"/>
    </row>
    <row r="491" customFormat="false" ht="14.25" hidden="false" customHeight="false" outlineLevel="0" collapsed="false">
      <c r="A491" s="379"/>
      <c r="B491" s="379"/>
      <c r="C491" s="379"/>
      <c r="D491" s="379"/>
      <c r="E491" s="379"/>
      <c r="F491" s="379"/>
      <c r="G491" s="379"/>
      <c r="H491" s="379"/>
      <c r="I491" s="379"/>
      <c r="J491" s="379"/>
      <c r="K491" s="379"/>
      <c r="L491" s="379"/>
      <c r="M491" s="379"/>
      <c r="N491" s="379"/>
      <c r="O491" s="379"/>
      <c r="P491" s="379"/>
      <c r="Q491" s="379"/>
      <c r="R491" s="379"/>
      <c r="S491" s="379"/>
      <c r="T491" s="379"/>
      <c r="U491" s="379"/>
      <c r="V491" s="379"/>
      <c r="W491" s="379"/>
      <c r="X491" s="379"/>
      <c r="Y491" s="379"/>
      <c r="Z491" s="379"/>
      <c r="AA491" s="379"/>
      <c r="AB491" s="379"/>
      <c r="AC491" s="379"/>
      <c r="AD491" s="379"/>
      <c r="AE491" s="379"/>
      <c r="AF491" s="379"/>
      <c r="AG491" s="379"/>
      <c r="AH491" s="379"/>
      <c r="AI491" s="379"/>
      <c r="AK491" s="379"/>
    </row>
    <row r="492" customFormat="false" ht="14.25" hidden="false" customHeight="false" outlineLevel="0" collapsed="false">
      <c r="A492" s="379"/>
      <c r="B492" s="379"/>
      <c r="C492" s="379"/>
      <c r="D492" s="379"/>
      <c r="E492" s="379"/>
      <c r="F492" s="379"/>
      <c r="G492" s="379"/>
      <c r="H492" s="379"/>
      <c r="I492" s="379"/>
      <c r="J492" s="379"/>
      <c r="K492" s="379"/>
      <c r="L492" s="379"/>
      <c r="M492" s="379"/>
      <c r="N492" s="379"/>
      <c r="O492" s="379"/>
      <c r="P492" s="379"/>
      <c r="Q492" s="379"/>
      <c r="R492" s="379"/>
      <c r="S492" s="379"/>
      <c r="T492" s="379"/>
      <c r="U492" s="379"/>
      <c r="V492" s="379"/>
      <c r="W492" s="379"/>
      <c r="X492" s="379"/>
      <c r="Y492" s="379"/>
      <c r="Z492" s="379"/>
      <c r="AA492" s="379"/>
      <c r="AB492" s="379"/>
      <c r="AC492" s="379"/>
      <c r="AD492" s="379"/>
      <c r="AE492" s="379"/>
      <c r="AF492" s="379"/>
      <c r="AG492" s="379"/>
      <c r="AH492" s="379"/>
      <c r="AI492" s="379"/>
      <c r="AK492" s="379"/>
    </row>
    <row r="493" customFormat="false" ht="14.25" hidden="false" customHeight="false" outlineLevel="0" collapsed="false">
      <c r="A493" s="379"/>
      <c r="B493" s="379"/>
      <c r="C493" s="379"/>
      <c r="D493" s="379"/>
      <c r="E493" s="379"/>
      <c r="F493" s="379"/>
      <c r="G493" s="379"/>
      <c r="H493" s="379"/>
      <c r="I493" s="379"/>
      <c r="J493" s="379"/>
      <c r="K493" s="379"/>
      <c r="L493" s="379"/>
      <c r="M493" s="379"/>
      <c r="N493" s="379"/>
      <c r="O493" s="379"/>
      <c r="P493" s="379"/>
      <c r="Q493" s="379"/>
      <c r="R493" s="379"/>
      <c r="S493" s="379"/>
      <c r="T493" s="379"/>
      <c r="U493" s="379"/>
      <c r="V493" s="379"/>
      <c r="W493" s="379"/>
      <c r="X493" s="379"/>
      <c r="Y493" s="379"/>
      <c r="Z493" s="379"/>
      <c r="AA493" s="379"/>
      <c r="AB493" s="379"/>
      <c r="AC493" s="379"/>
      <c r="AD493" s="379"/>
      <c r="AE493" s="379"/>
      <c r="AF493" s="379"/>
      <c r="AG493" s="379"/>
      <c r="AH493" s="379"/>
      <c r="AI493" s="379"/>
      <c r="AK493" s="379"/>
    </row>
    <row r="494" customFormat="false" ht="14.25" hidden="false" customHeight="false" outlineLevel="0" collapsed="false">
      <c r="A494" s="379"/>
      <c r="B494" s="379"/>
      <c r="C494" s="379"/>
      <c r="D494" s="379"/>
      <c r="E494" s="379"/>
      <c r="F494" s="379"/>
      <c r="G494" s="379"/>
      <c r="H494" s="379"/>
      <c r="I494" s="379"/>
      <c r="J494" s="379"/>
      <c r="K494" s="379"/>
      <c r="L494" s="379"/>
      <c r="M494" s="379"/>
      <c r="N494" s="379"/>
      <c r="O494" s="379"/>
      <c r="P494" s="379"/>
      <c r="Q494" s="379"/>
      <c r="R494" s="379"/>
      <c r="S494" s="379"/>
      <c r="T494" s="379"/>
      <c r="U494" s="379"/>
      <c r="V494" s="379"/>
      <c r="W494" s="379"/>
      <c r="X494" s="379"/>
      <c r="Y494" s="379"/>
      <c r="Z494" s="379"/>
      <c r="AA494" s="379"/>
      <c r="AB494" s="379"/>
      <c r="AC494" s="379"/>
      <c r="AD494" s="379"/>
      <c r="AE494" s="379"/>
      <c r="AF494" s="379"/>
      <c r="AG494" s="379"/>
      <c r="AH494" s="379"/>
      <c r="AI494" s="379"/>
      <c r="AK494" s="379"/>
    </row>
    <row r="495" customFormat="false" ht="14.25" hidden="false" customHeight="false" outlineLevel="0" collapsed="false">
      <c r="A495" s="379"/>
      <c r="B495" s="379"/>
      <c r="C495" s="379"/>
      <c r="D495" s="379"/>
      <c r="E495" s="379"/>
      <c r="F495" s="379"/>
      <c r="G495" s="379"/>
      <c r="H495" s="379"/>
      <c r="I495" s="379"/>
      <c r="J495" s="379"/>
      <c r="K495" s="379"/>
      <c r="L495" s="379"/>
      <c r="M495" s="379"/>
      <c r="N495" s="379"/>
      <c r="O495" s="379"/>
      <c r="P495" s="379"/>
      <c r="Q495" s="379"/>
      <c r="R495" s="379"/>
      <c r="S495" s="379"/>
      <c r="T495" s="379"/>
      <c r="U495" s="379"/>
      <c r="V495" s="379"/>
      <c r="W495" s="379"/>
      <c r="X495" s="379"/>
      <c r="Y495" s="379"/>
      <c r="Z495" s="379"/>
      <c r="AA495" s="379"/>
      <c r="AB495" s="379"/>
      <c r="AC495" s="379"/>
      <c r="AD495" s="379"/>
      <c r="AE495" s="379"/>
      <c r="AF495" s="379"/>
      <c r="AG495" s="379"/>
      <c r="AH495" s="379"/>
      <c r="AI495" s="379"/>
      <c r="AK495" s="379"/>
    </row>
    <row r="496" customFormat="false" ht="14.25" hidden="false" customHeight="false" outlineLevel="0" collapsed="false">
      <c r="A496" s="379"/>
      <c r="B496" s="379"/>
      <c r="C496" s="379"/>
      <c r="D496" s="379"/>
      <c r="E496" s="379"/>
      <c r="F496" s="379"/>
      <c r="G496" s="379"/>
      <c r="H496" s="379"/>
      <c r="I496" s="379"/>
      <c r="J496" s="379"/>
      <c r="K496" s="379"/>
      <c r="L496" s="379"/>
      <c r="M496" s="379"/>
      <c r="N496" s="379"/>
      <c r="O496" s="379"/>
      <c r="P496" s="379"/>
      <c r="Q496" s="379"/>
      <c r="R496" s="379"/>
      <c r="S496" s="379"/>
      <c r="T496" s="379"/>
      <c r="U496" s="379"/>
      <c r="V496" s="379"/>
      <c r="W496" s="379"/>
      <c r="X496" s="379"/>
      <c r="Y496" s="379"/>
      <c r="Z496" s="379"/>
      <c r="AA496" s="379"/>
      <c r="AB496" s="379"/>
      <c r="AC496" s="379"/>
      <c r="AD496" s="379"/>
      <c r="AE496" s="379"/>
      <c r="AF496" s="379"/>
      <c r="AG496" s="379"/>
      <c r="AH496" s="379"/>
      <c r="AI496" s="379"/>
      <c r="AK496" s="379"/>
    </row>
    <row r="497" customFormat="false" ht="14.25" hidden="false" customHeight="false" outlineLevel="0" collapsed="false">
      <c r="A497" s="379"/>
      <c r="B497" s="379"/>
      <c r="C497" s="379"/>
      <c r="D497" s="379"/>
      <c r="E497" s="379"/>
      <c r="F497" s="379"/>
      <c r="G497" s="379"/>
      <c r="H497" s="379"/>
      <c r="I497" s="379"/>
      <c r="J497" s="379"/>
      <c r="K497" s="379"/>
      <c r="L497" s="379"/>
      <c r="M497" s="379"/>
      <c r="N497" s="379"/>
      <c r="O497" s="379"/>
      <c r="P497" s="379"/>
      <c r="Q497" s="379"/>
      <c r="R497" s="379"/>
      <c r="S497" s="379"/>
      <c r="T497" s="379"/>
      <c r="U497" s="379"/>
      <c r="V497" s="379"/>
      <c r="W497" s="379"/>
      <c r="X497" s="379"/>
      <c r="Y497" s="379"/>
      <c r="Z497" s="379"/>
      <c r="AA497" s="379"/>
      <c r="AB497" s="379"/>
      <c r="AC497" s="379"/>
      <c r="AD497" s="379"/>
      <c r="AE497" s="379"/>
      <c r="AF497" s="379"/>
      <c r="AG497" s="379"/>
      <c r="AH497" s="379"/>
      <c r="AI497" s="379"/>
      <c r="AK497" s="379"/>
    </row>
    <row r="498" customFormat="false" ht="14.25" hidden="false" customHeight="false" outlineLevel="0" collapsed="false">
      <c r="A498" s="379"/>
      <c r="B498" s="379"/>
      <c r="C498" s="379"/>
      <c r="D498" s="379"/>
      <c r="E498" s="379"/>
      <c r="F498" s="379"/>
      <c r="G498" s="379"/>
      <c r="H498" s="379"/>
      <c r="I498" s="379"/>
      <c r="J498" s="379"/>
      <c r="K498" s="379"/>
      <c r="L498" s="379"/>
      <c r="M498" s="379"/>
      <c r="N498" s="379"/>
      <c r="O498" s="379"/>
      <c r="P498" s="379"/>
      <c r="Q498" s="379"/>
      <c r="R498" s="379"/>
      <c r="S498" s="379"/>
      <c r="T498" s="379"/>
      <c r="U498" s="379"/>
      <c r="V498" s="379"/>
      <c r="W498" s="379"/>
      <c r="X498" s="379"/>
      <c r="Y498" s="379"/>
      <c r="Z498" s="379"/>
      <c r="AA498" s="379"/>
      <c r="AB498" s="379"/>
      <c r="AC498" s="379"/>
      <c r="AD498" s="379"/>
      <c r="AE498" s="379"/>
      <c r="AF498" s="379"/>
      <c r="AG498" s="379"/>
      <c r="AH498" s="379"/>
      <c r="AI498" s="379"/>
      <c r="AK498" s="379"/>
    </row>
    <row r="499" customFormat="false" ht="14.25" hidden="false" customHeight="false" outlineLevel="0" collapsed="false">
      <c r="A499" s="379"/>
      <c r="B499" s="379"/>
      <c r="C499" s="379"/>
      <c r="D499" s="379"/>
      <c r="E499" s="379"/>
      <c r="F499" s="379"/>
      <c r="G499" s="379"/>
      <c r="H499" s="379"/>
      <c r="I499" s="379"/>
      <c r="J499" s="379"/>
      <c r="K499" s="379"/>
      <c r="L499" s="379"/>
      <c r="M499" s="379"/>
      <c r="N499" s="379"/>
      <c r="O499" s="379"/>
      <c r="P499" s="379"/>
      <c r="Q499" s="379"/>
      <c r="R499" s="379"/>
      <c r="S499" s="379"/>
      <c r="T499" s="379"/>
      <c r="U499" s="379"/>
      <c r="V499" s="379"/>
      <c r="W499" s="379"/>
      <c r="X499" s="379"/>
      <c r="Y499" s="379"/>
      <c r="Z499" s="379"/>
      <c r="AA499" s="379"/>
      <c r="AB499" s="379"/>
      <c r="AC499" s="379"/>
      <c r="AD499" s="379"/>
      <c r="AE499" s="379"/>
      <c r="AF499" s="379"/>
      <c r="AG499" s="379"/>
      <c r="AH499" s="379"/>
      <c r="AI499" s="379"/>
      <c r="AK499" s="379"/>
    </row>
    <row r="500" customFormat="false" ht="14.25" hidden="false" customHeight="false" outlineLevel="0" collapsed="false">
      <c r="A500" s="379"/>
      <c r="B500" s="379"/>
      <c r="C500" s="379"/>
      <c r="D500" s="379"/>
      <c r="E500" s="379"/>
      <c r="F500" s="379"/>
      <c r="G500" s="379"/>
      <c r="H500" s="379"/>
      <c r="I500" s="379"/>
      <c r="J500" s="379"/>
      <c r="K500" s="379"/>
      <c r="L500" s="379"/>
      <c r="M500" s="379"/>
      <c r="N500" s="379"/>
      <c r="O500" s="379"/>
      <c r="P500" s="379"/>
      <c r="Q500" s="379"/>
      <c r="R500" s="379"/>
      <c r="S500" s="379"/>
      <c r="T500" s="379"/>
      <c r="U500" s="379"/>
      <c r="V500" s="379"/>
      <c r="W500" s="379"/>
      <c r="X500" s="379"/>
      <c r="Y500" s="379"/>
      <c r="Z500" s="379"/>
      <c r="AA500" s="379"/>
      <c r="AB500" s="379"/>
      <c r="AC500" s="379"/>
      <c r="AD500" s="379"/>
      <c r="AE500" s="379"/>
      <c r="AF500" s="379"/>
      <c r="AG500" s="379"/>
      <c r="AH500" s="379"/>
      <c r="AI500" s="379"/>
      <c r="AK500" s="379"/>
    </row>
    <row r="501" customFormat="false" ht="14.25" hidden="false" customHeight="false" outlineLevel="0" collapsed="false">
      <c r="A501" s="379"/>
      <c r="B501" s="379"/>
      <c r="C501" s="379"/>
      <c r="D501" s="379"/>
      <c r="E501" s="379"/>
      <c r="F501" s="379"/>
      <c r="G501" s="379"/>
      <c r="H501" s="379"/>
      <c r="I501" s="379"/>
      <c r="J501" s="379"/>
      <c r="K501" s="379"/>
      <c r="L501" s="379"/>
      <c r="M501" s="379"/>
      <c r="N501" s="379"/>
      <c r="O501" s="379"/>
      <c r="P501" s="379"/>
      <c r="Q501" s="379"/>
      <c r="R501" s="379"/>
      <c r="S501" s="379"/>
      <c r="T501" s="379"/>
      <c r="U501" s="379"/>
      <c r="V501" s="379"/>
      <c r="W501" s="379"/>
      <c r="X501" s="379"/>
      <c r="Y501" s="379"/>
      <c r="Z501" s="379"/>
      <c r="AA501" s="379"/>
      <c r="AB501" s="379"/>
      <c r="AC501" s="379"/>
      <c r="AD501" s="379"/>
      <c r="AE501" s="379"/>
      <c r="AF501" s="379"/>
      <c r="AG501" s="379"/>
      <c r="AH501" s="379"/>
      <c r="AI501" s="379"/>
      <c r="AK501" s="379"/>
    </row>
    <row r="502" customFormat="false" ht="14.25" hidden="false" customHeight="false" outlineLevel="0" collapsed="false">
      <c r="A502" s="379"/>
      <c r="B502" s="379"/>
      <c r="C502" s="379"/>
      <c r="D502" s="379"/>
      <c r="E502" s="379"/>
      <c r="F502" s="379"/>
      <c r="G502" s="379"/>
      <c r="H502" s="379"/>
      <c r="I502" s="379"/>
      <c r="J502" s="379"/>
      <c r="K502" s="379"/>
      <c r="L502" s="379"/>
      <c r="M502" s="379"/>
      <c r="N502" s="379"/>
      <c r="O502" s="379"/>
      <c r="P502" s="379"/>
      <c r="Q502" s="379"/>
      <c r="R502" s="379"/>
      <c r="S502" s="379"/>
      <c r="T502" s="379"/>
      <c r="U502" s="379"/>
      <c r="V502" s="379"/>
      <c r="W502" s="379"/>
      <c r="X502" s="379"/>
      <c r="Y502" s="379"/>
      <c r="Z502" s="379"/>
      <c r="AA502" s="379"/>
      <c r="AB502" s="379"/>
      <c r="AC502" s="379"/>
      <c r="AD502" s="379"/>
      <c r="AE502" s="379"/>
      <c r="AF502" s="379"/>
      <c r="AG502" s="379"/>
      <c r="AH502" s="379"/>
      <c r="AI502" s="379"/>
      <c r="AK502" s="379"/>
    </row>
    <row r="503" customFormat="false" ht="14.25" hidden="false" customHeight="false" outlineLevel="0" collapsed="false">
      <c r="A503" s="379"/>
      <c r="B503" s="379"/>
      <c r="C503" s="379"/>
      <c r="D503" s="379"/>
      <c r="E503" s="379"/>
      <c r="F503" s="379"/>
      <c r="G503" s="379"/>
      <c r="H503" s="379"/>
      <c r="I503" s="379"/>
      <c r="J503" s="379"/>
      <c r="K503" s="379"/>
      <c r="L503" s="379"/>
      <c r="M503" s="379"/>
      <c r="N503" s="379"/>
      <c r="O503" s="379"/>
      <c r="P503" s="379"/>
      <c r="Q503" s="379"/>
      <c r="R503" s="379"/>
      <c r="S503" s="379"/>
      <c r="T503" s="379"/>
      <c r="U503" s="379"/>
      <c r="V503" s="379"/>
      <c r="W503" s="379"/>
      <c r="X503" s="379"/>
      <c r="Y503" s="379"/>
      <c r="Z503" s="379"/>
      <c r="AA503" s="379"/>
      <c r="AB503" s="379"/>
      <c r="AC503" s="379"/>
      <c r="AD503" s="379"/>
      <c r="AE503" s="379"/>
      <c r="AF503" s="379"/>
      <c r="AG503" s="379"/>
      <c r="AH503" s="379"/>
      <c r="AI503" s="379"/>
      <c r="AK503" s="379"/>
    </row>
    <row r="504" customFormat="false" ht="14.25" hidden="false" customHeight="false" outlineLevel="0" collapsed="false">
      <c r="A504" s="379"/>
      <c r="B504" s="379"/>
      <c r="C504" s="379"/>
      <c r="D504" s="379"/>
      <c r="E504" s="379"/>
      <c r="F504" s="379"/>
      <c r="G504" s="379"/>
      <c r="H504" s="379"/>
      <c r="I504" s="379"/>
      <c r="J504" s="379"/>
      <c r="K504" s="379"/>
      <c r="L504" s="379"/>
      <c r="M504" s="379"/>
      <c r="N504" s="379"/>
      <c r="O504" s="379"/>
      <c r="P504" s="379"/>
      <c r="Q504" s="379"/>
      <c r="R504" s="379"/>
      <c r="S504" s="379"/>
      <c r="T504" s="379"/>
      <c r="U504" s="379"/>
      <c r="V504" s="379"/>
      <c r="W504" s="379"/>
      <c r="X504" s="379"/>
      <c r="Y504" s="379"/>
      <c r="Z504" s="379"/>
      <c r="AA504" s="379"/>
      <c r="AB504" s="379"/>
      <c r="AC504" s="379"/>
      <c r="AD504" s="379"/>
      <c r="AE504" s="379"/>
      <c r="AF504" s="379"/>
      <c r="AG504" s="379"/>
      <c r="AH504" s="379"/>
      <c r="AI504" s="379"/>
      <c r="AK504" s="379"/>
    </row>
    <row r="505" customFormat="false" ht="14.25" hidden="false" customHeight="false" outlineLevel="0" collapsed="false">
      <c r="A505" s="379"/>
      <c r="B505" s="379"/>
      <c r="C505" s="379"/>
      <c r="D505" s="379"/>
      <c r="E505" s="379"/>
      <c r="F505" s="379"/>
      <c r="G505" s="379"/>
      <c r="H505" s="379"/>
      <c r="I505" s="379"/>
      <c r="J505" s="379"/>
      <c r="K505" s="379"/>
      <c r="L505" s="379"/>
      <c r="M505" s="379"/>
      <c r="N505" s="379"/>
      <c r="O505" s="379"/>
      <c r="P505" s="379"/>
      <c r="Q505" s="379"/>
      <c r="R505" s="379"/>
      <c r="S505" s="379"/>
      <c r="T505" s="379"/>
      <c r="U505" s="379"/>
      <c r="V505" s="379"/>
      <c r="W505" s="379"/>
      <c r="X505" s="379"/>
      <c r="Y505" s="379"/>
      <c r="Z505" s="379"/>
      <c r="AA505" s="379"/>
      <c r="AB505" s="379"/>
      <c r="AC505" s="379"/>
      <c r="AD505" s="379"/>
      <c r="AE505" s="379"/>
      <c r="AF505" s="379"/>
      <c r="AG505" s="379"/>
      <c r="AH505" s="379"/>
      <c r="AI505" s="379"/>
      <c r="AK505" s="379"/>
    </row>
    <row r="506" customFormat="false" ht="14.25" hidden="false" customHeight="false" outlineLevel="0" collapsed="false">
      <c r="A506" s="379"/>
      <c r="B506" s="379"/>
      <c r="C506" s="379"/>
      <c r="D506" s="379"/>
      <c r="E506" s="379"/>
      <c r="F506" s="379"/>
      <c r="G506" s="379"/>
      <c r="H506" s="379"/>
      <c r="I506" s="379"/>
      <c r="J506" s="379"/>
      <c r="K506" s="379"/>
      <c r="L506" s="379"/>
      <c r="M506" s="379"/>
      <c r="N506" s="379"/>
      <c r="O506" s="379"/>
      <c r="P506" s="379"/>
      <c r="Q506" s="379"/>
      <c r="R506" s="379"/>
      <c r="S506" s="379"/>
      <c r="T506" s="379"/>
      <c r="U506" s="379"/>
      <c r="V506" s="379"/>
      <c r="W506" s="379"/>
      <c r="X506" s="379"/>
      <c r="Y506" s="379"/>
      <c r="Z506" s="379"/>
      <c r="AA506" s="379"/>
      <c r="AB506" s="379"/>
      <c r="AC506" s="379"/>
      <c r="AD506" s="379"/>
      <c r="AE506" s="379"/>
      <c r="AF506" s="379"/>
      <c r="AG506" s="379"/>
      <c r="AH506" s="379"/>
      <c r="AI506" s="379"/>
      <c r="AK506" s="379"/>
    </row>
    <row r="507" customFormat="false" ht="14.25" hidden="false" customHeight="false" outlineLevel="0" collapsed="false">
      <c r="A507" s="379"/>
      <c r="B507" s="379"/>
      <c r="C507" s="379"/>
      <c r="D507" s="379"/>
      <c r="E507" s="379"/>
      <c r="F507" s="379"/>
      <c r="G507" s="379"/>
      <c r="H507" s="379"/>
      <c r="I507" s="379"/>
      <c r="J507" s="379"/>
      <c r="K507" s="379"/>
      <c r="L507" s="379"/>
      <c r="M507" s="379"/>
      <c r="N507" s="379"/>
      <c r="O507" s="379"/>
      <c r="P507" s="379"/>
      <c r="Q507" s="379"/>
      <c r="R507" s="379"/>
      <c r="S507" s="379"/>
      <c r="T507" s="379"/>
      <c r="U507" s="379"/>
      <c r="V507" s="379"/>
      <c r="W507" s="379"/>
      <c r="X507" s="379"/>
      <c r="Y507" s="379"/>
      <c r="Z507" s="379"/>
      <c r="AA507" s="379"/>
      <c r="AB507" s="379"/>
      <c r="AC507" s="379"/>
      <c r="AD507" s="379"/>
      <c r="AE507" s="379"/>
      <c r="AF507" s="379"/>
      <c r="AG507" s="379"/>
      <c r="AH507" s="379"/>
      <c r="AI507" s="379"/>
      <c r="AK507" s="379"/>
    </row>
    <row r="508" customFormat="false" ht="14.25" hidden="false" customHeight="false" outlineLevel="0" collapsed="false">
      <c r="A508" s="379"/>
      <c r="B508" s="379"/>
      <c r="C508" s="379"/>
      <c r="D508" s="379"/>
      <c r="E508" s="379"/>
      <c r="F508" s="379"/>
      <c r="G508" s="379"/>
      <c r="H508" s="379"/>
      <c r="I508" s="379"/>
      <c r="J508" s="379"/>
      <c r="K508" s="379"/>
      <c r="L508" s="379"/>
      <c r="M508" s="379"/>
      <c r="N508" s="379"/>
      <c r="O508" s="379"/>
      <c r="P508" s="379"/>
      <c r="Q508" s="379"/>
      <c r="R508" s="379"/>
      <c r="S508" s="379"/>
      <c r="T508" s="379"/>
      <c r="U508" s="379"/>
      <c r="V508" s="379"/>
      <c r="W508" s="379"/>
      <c r="X508" s="379"/>
      <c r="Y508" s="379"/>
      <c r="Z508" s="379"/>
      <c r="AA508" s="379"/>
      <c r="AB508" s="379"/>
      <c r="AC508" s="379"/>
      <c r="AD508" s="379"/>
      <c r="AE508" s="379"/>
      <c r="AF508" s="379"/>
      <c r="AG508" s="379"/>
      <c r="AH508" s="379"/>
      <c r="AI508" s="379"/>
      <c r="AK508" s="379"/>
    </row>
    <row r="509" customFormat="false" ht="14.25" hidden="false" customHeight="false" outlineLevel="0" collapsed="false">
      <c r="A509" s="379"/>
      <c r="B509" s="379"/>
      <c r="C509" s="379"/>
      <c r="D509" s="379"/>
      <c r="E509" s="379"/>
      <c r="F509" s="379"/>
      <c r="G509" s="379"/>
      <c r="H509" s="379"/>
      <c r="I509" s="379"/>
      <c r="J509" s="379"/>
      <c r="K509" s="379"/>
      <c r="L509" s="379"/>
      <c r="M509" s="379"/>
      <c r="N509" s="379"/>
      <c r="O509" s="379"/>
      <c r="P509" s="379"/>
      <c r="Q509" s="379"/>
      <c r="R509" s="379"/>
      <c r="S509" s="379"/>
      <c r="T509" s="379"/>
      <c r="U509" s="379"/>
      <c r="V509" s="379"/>
      <c r="W509" s="379"/>
      <c r="X509" s="379"/>
      <c r="Y509" s="379"/>
      <c r="Z509" s="379"/>
      <c r="AA509" s="379"/>
      <c r="AB509" s="379"/>
      <c r="AC509" s="379"/>
      <c r="AD509" s="379"/>
      <c r="AE509" s="379"/>
      <c r="AF509" s="379"/>
      <c r="AG509" s="379"/>
      <c r="AH509" s="379"/>
      <c r="AI509" s="379"/>
      <c r="AK509" s="379"/>
    </row>
    <row r="510" customFormat="false" ht="14.25" hidden="false" customHeight="false" outlineLevel="0" collapsed="false">
      <c r="A510" s="379"/>
      <c r="B510" s="379"/>
      <c r="C510" s="379"/>
      <c r="D510" s="379"/>
      <c r="E510" s="379"/>
      <c r="F510" s="379"/>
      <c r="G510" s="379"/>
      <c r="H510" s="379"/>
      <c r="I510" s="379"/>
      <c r="J510" s="379"/>
      <c r="K510" s="379"/>
      <c r="L510" s="379"/>
      <c r="M510" s="379"/>
      <c r="N510" s="379"/>
      <c r="O510" s="379"/>
      <c r="P510" s="379"/>
      <c r="Q510" s="379"/>
      <c r="R510" s="379"/>
      <c r="S510" s="379"/>
      <c r="T510" s="379"/>
      <c r="U510" s="379"/>
      <c r="V510" s="379"/>
      <c r="W510" s="379"/>
      <c r="X510" s="379"/>
      <c r="Y510" s="379"/>
      <c r="Z510" s="379"/>
      <c r="AA510" s="379"/>
      <c r="AB510" s="379"/>
      <c r="AC510" s="379"/>
      <c r="AD510" s="379"/>
      <c r="AE510" s="379"/>
      <c r="AF510" s="379"/>
      <c r="AG510" s="379"/>
      <c r="AH510" s="379"/>
      <c r="AI510" s="379"/>
      <c r="AK510" s="379"/>
    </row>
    <row r="511" customFormat="false" ht="14.25" hidden="false" customHeight="false" outlineLevel="0" collapsed="false">
      <c r="A511" s="379"/>
      <c r="B511" s="379"/>
      <c r="C511" s="379"/>
      <c r="D511" s="379"/>
      <c r="E511" s="379"/>
      <c r="F511" s="379"/>
      <c r="G511" s="379"/>
      <c r="H511" s="379"/>
      <c r="I511" s="379"/>
      <c r="J511" s="379"/>
      <c r="K511" s="379"/>
      <c r="L511" s="379"/>
      <c r="M511" s="379"/>
      <c r="N511" s="379"/>
      <c r="O511" s="379"/>
      <c r="P511" s="379"/>
      <c r="Q511" s="379"/>
      <c r="R511" s="379"/>
      <c r="S511" s="379"/>
      <c r="T511" s="379"/>
      <c r="U511" s="379"/>
      <c r="V511" s="379"/>
      <c r="W511" s="379"/>
      <c r="X511" s="379"/>
      <c r="Y511" s="379"/>
      <c r="Z511" s="379"/>
      <c r="AA511" s="379"/>
      <c r="AB511" s="379"/>
      <c r="AC511" s="379"/>
      <c r="AD511" s="379"/>
      <c r="AE511" s="379"/>
      <c r="AF511" s="379"/>
      <c r="AG511" s="379"/>
      <c r="AH511" s="379"/>
      <c r="AI511" s="379"/>
      <c r="AK511" s="379"/>
    </row>
    <row r="512" customFormat="false" ht="14.25" hidden="false" customHeight="false" outlineLevel="0" collapsed="false">
      <c r="A512" s="379"/>
      <c r="B512" s="379"/>
      <c r="C512" s="379"/>
      <c r="D512" s="379"/>
      <c r="E512" s="379"/>
      <c r="F512" s="379"/>
      <c r="G512" s="379"/>
      <c r="H512" s="379"/>
      <c r="I512" s="379"/>
      <c r="J512" s="379"/>
      <c r="K512" s="379"/>
      <c r="L512" s="379"/>
      <c r="M512" s="379"/>
      <c r="N512" s="379"/>
      <c r="O512" s="379"/>
      <c r="P512" s="379"/>
      <c r="Q512" s="379"/>
      <c r="R512" s="379"/>
      <c r="S512" s="379"/>
      <c r="T512" s="379"/>
      <c r="U512" s="379"/>
      <c r="V512" s="379"/>
      <c r="W512" s="379"/>
      <c r="X512" s="379"/>
      <c r="Y512" s="379"/>
      <c r="Z512" s="379"/>
      <c r="AA512" s="379"/>
      <c r="AB512" s="379"/>
      <c r="AC512" s="379"/>
      <c r="AD512" s="379"/>
      <c r="AE512" s="379"/>
      <c r="AF512" s="379"/>
      <c r="AG512" s="379"/>
      <c r="AH512" s="379"/>
      <c r="AI512" s="379"/>
      <c r="AK512" s="379"/>
    </row>
    <row r="513" customFormat="false" ht="14.25" hidden="false" customHeight="false" outlineLevel="0" collapsed="false">
      <c r="A513" s="379"/>
      <c r="B513" s="379"/>
      <c r="C513" s="379"/>
      <c r="D513" s="379"/>
      <c r="E513" s="379"/>
      <c r="F513" s="379"/>
      <c r="G513" s="379"/>
      <c r="H513" s="379"/>
      <c r="I513" s="379"/>
      <c r="J513" s="379"/>
      <c r="K513" s="379"/>
      <c r="L513" s="379"/>
      <c r="M513" s="379"/>
      <c r="N513" s="379"/>
      <c r="O513" s="379"/>
      <c r="P513" s="379"/>
      <c r="Q513" s="379"/>
      <c r="R513" s="379"/>
      <c r="S513" s="379"/>
      <c r="T513" s="379"/>
      <c r="U513" s="379"/>
      <c r="V513" s="379"/>
      <c r="W513" s="379"/>
      <c r="X513" s="379"/>
      <c r="Y513" s="379"/>
      <c r="Z513" s="379"/>
      <c r="AA513" s="379"/>
      <c r="AB513" s="379"/>
      <c r="AC513" s="379"/>
      <c r="AD513" s="379"/>
      <c r="AE513" s="379"/>
      <c r="AF513" s="379"/>
      <c r="AG513" s="379"/>
      <c r="AH513" s="379"/>
      <c r="AI513" s="379"/>
      <c r="AK513" s="379"/>
    </row>
    <row r="514" customFormat="false" ht="14.25" hidden="false" customHeight="false" outlineLevel="0" collapsed="false">
      <c r="A514" s="379"/>
      <c r="B514" s="379"/>
      <c r="C514" s="379"/>
      <c r="D514" s="379"/>
      <c r="E514" s="379"/>
      <c r="F514" s="379"/>
      <c r="G514" s="379"/>
      <c r="H514" s="379"/>
      <c r="I514" s="379"/>
      <c r="J514" s="379"/>
      <c r="K514" s="379"/>
      <c r="L514" s="379"/>
      <c r="M514" s="379"/>
      <c r="N514" s="379"/>
      <c r="O514" s="379"/>
      <c r="P514" s="379"/>
      <c r="Q514" s="379"/>
      <c r="R514" s="379"/>
      <c r="S514" s="379"/>
      <c r="T514" s="379"/>
      <c r="U514" s="379"/>
      <c r="V514" s="379"/>
      <c r="W514" s="379"/>
      <c r="X514" s="379"/>
      <c r="Y514" s="379"/>
      <c r="Z514" s="379"/>
      <c r="AA514" s="379"/>
      <c r="AB514" s="379"/>
      <c r="AC514" s="379"/>
      <c r="AD514" s="379"/>
      <c r="AE514" s="379"/>
      <c r="AF514" s="379"/>
      <c r="AG514" s="379"/>
      <c r="AH514" s="379"/>
      <c r="AI514" s="379"/>
      <c r="AK514" s="379"/>
    </row>
    <row r="515" customFormat="false" ht="14.25" hidden="false" customHeight="false" outlineLevel="0" collapsed="false">
      <c r="A515" s="379"/>
      <c r="B515" s="379"/>
      <c r="C515" s="379"/>
      <c r="D515" s="379"/>
      <c r="E515" s="379"/>
      <c r="F515" s="379"/>
      <c r="G515" s="379"/>
      <c r="H515" s="379"/>
      <c r="I515" s="379"/>
      <c r="J515" s="379"/>
      <c r="K515" s="379"/>
      <c r="L515" s="379"/>
      <c r="M515" s="379"/>
      <c r="N515" s="379"/>
      <c r="O515" s="379"/>
      <c r="P515" s="379"/>
      <c r="Q515" s="379"/>
      <c r="R515" s="379"/>
      <c r="S515" s="379"/>
      <c r="T515" s="379"/>
      <c r="U515" s="379"/>
      <c r="V515" s="379"/>
      <c r="W515" s="379"/>
      <c r="X515" s="379"/>
      <c r="Y515" s="379"/>
      <c r="Z515" s="379"/>
      <c r="AA515" s="379"/>
      <c r="AB515" s="379"/>
      <c r="AC515" s="379"/>
      <c r="AD515" s="379"/>
      <c r="AE515" s="379"/>
      <c r="AF515" s="379"/>
      <c r="AG515" s="379"/>
      <c r="AH515" s="379"/>
      <c r="AI515" s="379"/>
      <c r="AK515" s="379"/>
    </row>
    <row r="516" customFormat="false" ht="14.25" hidden="false" customHeight="false" outlineLevel="0" collapsed="false">
      <c r="A516" s="379"/>
      <c r="B516" s="379"/>
      <c r="C516" s="379"/>
      <c r="D516" s="379"/>
      <c r="E516" s="379"/>
      <c r="F516" s="379"/>
      <c r="G516" s="379"/>
      <c r="H516" s="379"/>
      <c r="I516" s="379"/>
      <c r="J516" s="379"/>
      <c r="K516" s="379"/>
      <c r="L516" s="379"/>
      <c r="M516" s="379"/>
      <c r="N516" s="379"/>
      <c r="O516" s="379"/>
      <c r="P516" s="379"/>
      <c r="Q516" s="379"/>
      <c r="R516" s="379"/>
      <c r="S516" s="379"/>
      <c r="T516" s="379"/>
      <c r="U516" s="379"/>
      <c r="V516" s="379"/>
      <c r="W516" s="379"/>
      <c r="X516" s="379"/>
      <c r="Y516" s="379"/>
      <c r="Z516" s="379"/>
      <c r="AA516" s="379"/>
      <c r="AB516" s="379"/>
      <c r="AC516" s="379"/>
      <c r="AD516" s="379"/>
      <c r="AE516" s="379"/>
      <c r="AF516" s="379"/>
      <c r="AG516" s="379"/>
      <c r="AH516" s="379"/>
      <c r="AI516" s="379"/>
      <c r="AK516" s="379"/>
    </row>
    <row r="517" customFormat="false" ht="14.25" hidden="false" customHeight="false" outlineLevel="0" collapsed="false">
      <c r="A517" s="379"/>
      <c r="B517" s="379"/>
      <c r="C517" s="379"/>
      <c r="D517" s="379"/>
      <c r="E517" s="379"/>
      <c r="F517" s="379"/>
      <c r="G517" s="379"/>
      <c r="H517" s="379"/>
      <c r="I517" s="379"/>
      <c r="J517" s="379"/>
      <c r="K517" s="379"/>
      <c r="L517" s="379"/>
      <c r="M517" s="379"/>
      <c r="N517" s="379"/>
      <c r="O517" s="379"/>
      <c r="P517" s="379"/>
      <c r="Q517" s="379"/>
      <c r="R517" s="379"/>
      <c r="S517" s="379"/>
      <c r="T517" s="379"/>
      <c r="U517" s="379"/>
      <c r="V517" s="379"/>
      <c r="W517" s="379"/>
      <c r="X517" s="379"/>
      <c r="Y517" s="379"/>
      <c r="Z517" s="379"/>
      <c r="AA517" s="379"/>
      <c r="AB517" s="379"/>
      <c r="AC517" s="379"/>
      <c r="AD517" s="379"/>
      <c r="AE517" s="379"/>
      <c r="AF517" s="379"/>
      <c r="AG517" s="379"/>
      <c r="AH517" s="379"/>
      <c r="AI517" s="379"/>
      <c r="AK517" s="379"/>
    </row>
    <row r="518" customFormat="false" ht="14.25" hidden="false" customHeight="false" outlineLevel="0" collapsed="false">
      <c r="A518" s="379"/>
      <c r="B518" s="379"/>
      <c r="C518" s="379"/>
      <c r="D518" s="379"/>
      <c r="E518" s="379"/>
      <c r="F518" s="379"/>
      <c r="G518" s="379"/>
      <c r="H518" s="379"/>
      <c r="I518" s="379"/>
      <c r="J518" s="379"/>
      <c r="K518" s="379"/>
      <c r="L518" s="379"/>
      <c r="M518" s="379"/>
      <c r="N518" s="379"/>
      <c r="O518" s="379"/>
      <c r="P518" s="379"/>
      <c r="Q518" s="379"/>
      <c r="R518" s="379"/>
      <c r="S518" s="379"/>
      <c r="T518" s="379"/>
      <c r="U518" s="379"/>
      <c r="V518" s="379"/>
      <c r="W518" s="379"/>
      <c r="X518" s="379"/>
      <c r="Y518" s="379"/>
      <c r="Z518" s="379"/>
      <c r="AA518" s="379"/>
      <c r="AB518" s="379"/>
      <c r="AC518" s="379"/>
      <c r="AD518" s="379"/>
      <c r="AE518" s="379"/>
      <c r="AF518" s="379"/>
      <c r="AG518" s="379"/>
      <c r="AH518" s="379"/>
      <c r="AI518" s="379"/>
      <c r="AK518" s="379"/>
    </row>
    <row r="519" customFormat="false" ht="14.25" hidden="false" customHeight="false" outlineLevel="0" collapsed="false">
      <c r="A519" s="379"/>
      <c r="B519" s="379"/>
      <c r="C519" s="379"/>
      <c r="D519" s="379"/>
      <c r="E519" s="379"/>
      <c r="F519" s="379"/>
      <c r="G519" s="379"/>
      <c r="H519" s="379"/>
      <c r="I519" s="379"/>
      <c r="J519" s="379"/>
      <c r="K519" s="379"/>
      <c r="L519" s="379"/>
      <c r="M519" s="379"/>
      <c r="N519" s="379"/>
      <c r="O519" s="379"/>
      <c r="P519" s="379"/>
      <c r="Q519" s="379"/>
      <c r="R519" s="379"/>
      <c r="S519" s="379"/>
      <c r="T519" s="379"/>
      <c r="U519" s="379"/>
      <c r="V519" s="379"/>
      <c r="W519" s="379"/>
      <c r="X519" s="379"/>
      <c r="Y519" s="379"/>
      <c r="Z519" s="379"/>
      <c r="AA519" s="379"/>
      <c r="AB519" s="379"/>
      <c r="AC519" s="379"/>
      <c r="AD519" s="379"/>
      <c r="AE519" s="379"/>
      <c r="AF519" s="379"/>
      <c r="AG519" s="379"/>
      <c r="AH519" s="379"/>
      <c r="AI519" s="379"/>
      <c r="AK519" s="379"/>
    </row>
    <row r="520" customFormat="false" ht="14.25" hidden="false" customHeight="false" outlineLevel="0" collapsed="false">
      <c r="A520" s="379"/>
      <c r="B520" s="379"/>
      <c r="C520" s="379"/>
      <c r="D520" s="379"/>
      <c r="E520" s="379"/>
      <c r="F520" s="379"/>
      <c r="G520" s="379"/>
      <c r="H520" s="379"/>
      <c r="I520" s="379"/>
      <c r="J520" s="379"/>
      <c r="K520" s="379"/>
      <c r="L520" s="379"/>
      <c r="M520" s="379"/>
      <c r="N520" s="379"/>
      <c r="O520" s="379"/>
      <c r="P520" s="379"/>
      <c r="Q520" s="379"/>
      <c r="R520" s="379"/>
      <c r="S520" s="379"/>
      <c r="T520" s="379"/>
      <c r="U520" s="379"/>
      <c r="V520" s="379"/>
      <c r="W520" s="379"/>
      <c r="X520" s="379"/>
      <c r="Y520" s="379"/>
      <c r="Z520" s="379"/>
      <c r="AA520" s="379"/>
      <c r="AB520" s="379"/>
      <c r="AC520" s="379"/>
      <c r="AD520" s="379"/>
      <c r="AE520" s="379"/>
      <c r="AF520" s="379"/>
      <c r="AG520" s="379"/>
      <c r="AH520" s="379"/>
      <c r="AI520" s="379"/>
      <c r="AK520" s="379"/>
    </row>
    <row r="521" customFormat="false" ht="14.25" hidden="false" customHeight="false" outlineLevel="0" collapsed="false">
      <c r="A521" s="379"/>
      <c r="B521" s="379"/>
      <c r="C521" s="379"/>
      <c r="D521" s="379"/>
      <c r="E521" s="379"/>
      <c r="F521" s="379"/>
      <c r="G521" s="379"/>
      <c r="H521" s="379"/>
      <c r="I521" s="379"/>
      <c r="J521" s="379"/>
      <c r="K521" s="379"/>
      <c r="L521" s="379"/>
      <c r="M521" s="379"/>
      <c r="N521" s="379"/>
      <c r="O521" s="379"/>
      <c r="P521" s="379"/>
      <c r="Q521" s="379"/>
      <c r="R521" s="379"/>
      <c r="S521" s="379"/>
      <c r="T521" s="379"/>
      <c r="U521" s="379"/>
      <c r="V521" s="379"/>
      <c r="W521" s="379"/>
      <c r="X521" s="379"/>
      <c r="Y521" s="379"/>
      <c r="Z521" s="379"/>
      <c r="AA521" s="379"/>
      <c r="AB521" s="379"/>
      <c r="AC521" s="379"/>
      <c r="AD521" s="379"/>
      <c r="AE521" s="379"/>
      <c r="AF521" s="379"/>
      <c r="AG521" s="379"/>
      <c r="AH521" s="379"/>
      <c r="AI521" s="379"/>
      <c r="AK521" s="379"/>
    </row>
    <row r="522" customFormat="false" ht="14.25" hidden="false" customHeight="false" outlineLevel="0" collapsed="false">
      <c r="A522" s="379"/>
      <c r="B522" s="379"/>
      <c r="C522" s="379"/>
      <c r="D522" s="379"/>
      <c r="E522" s="379"/>
      <c r="F522" s="379"/>
      <c r="G522" s="379"/>
      <c r="H522" s="379"/>
      <c r="I522" s="379"/>
      <c r="J522" s="379"/>
      <c r="K522" s="379"/>
      <c r="L522" s="379"/>
      <c r="M522" s="379"/>
      <c r="N522" s="379"/>
      <c r="O522" s="379"/>
      <c r="P522" s="379"/>
      <c r="Q522" s="379"/>
      <c r="R522" s="379"/>
      <c r="S522" s="379"/>
      <c r="T522" s="379"/>
      <c r="U522" s="379"/>
      <c r="V522" s="379"/>
      <c r="W522" s="379"/>
      <c r="X522" s="379"/>
      <c r="Y522" s="379"/>
      <c r="Z522" s="379"/>
      <c r="AA522" s="379"/>
      <c r="AB522" s="379"/>
      <c r="AC522" s="379"/>
      <c r="AD522" s="379"/>
      <c r="AE522" s="379"/>
      <c r="AF522" s="379"/>
      <c r="AG522" s="379"/>
      <c r="AH522" s="379"/>
      <c r="AI522" s="379"/>
      <c r="AK522" s="379"/>
    </row>
    <row r="523" customFormat="false" ht="14.25" hidden="false" customHeight="false" outlineLevel="0" collapsed="false">
      <c r="A523" s="379"/>
      <c r="B523" s="379"/>
      <c r="C523" s="379"/>
      <c r="D523" s="379"/>
      <c r="E523" s="379"/>
      <c r="F523" s="379"/>
      <c r="G523" s="379"/>
      <c r="H523" s="379"/>
      <c r="I523" s="379"/>
      <c r="J523" s="379"/>
      <c r="K523" s="379"/>
      <c r="L523" s="379"/>
      <c r="M523" s="379"/>
      <c r="N523" s="379"/>
      <c r="O523" s="379"/>
      <c r="P523" s="379"/>
      <c r="Q523" s="379"/>
      <c r="R523" s="379"/>
      <c r="S523" s="379"/>
      <c r="T523" s="379"/>
      <c r="U523" s="379"/>
      <c r="V523" s="379"/>
      <c r="W523" s="379"/>
      <c r="X523" s="379"/>
      <c r="Y523" s="379"/>
      <c r="Z523" s="379"/>
      <c r="AA523" s="379"/>
      <c r="AB523" s="379"/>
      <c r="AC523" s="379"/>
      <c r="AD523" s="379"/>
      <c r="AE523" s="379"/>
      <c r="AF523" s="379"/>
      <c r="AG523" s="379"/>
      <c r="AH523" s="379"/>
      <c r="AI523" s="379"/>
      <c r="AK523" s="379"/>
    </row>
    <row r="524" customFormat="false" ht="14.25" hidden="false" customHeight="false" outlineLevel="0" collapsed="false">
      <c r="A524" s="379"/>
      <c r="B524" s="379"/>
      <c r="C524" s="379"/>
      <c r="D524" s="379"/>
      <c r="E524" s="379"/>
      <c r="F524" s="379"/>
      <c r="G524" s="379"/>
      <c r="H524" s="379"/>
      <c r="I524" s="379"/>
      <c r="J524" s="379"/>
      <c r="K524" s="379"/>
      <c r="L524" s="379"/>
      <c r="M524" s="379"/>
      <c r="N524" s="379"/>
      <c r="O524" s="379"/>
      <c r="P524" s="379"/>
      <c r="Q524" s="379"/>
      <c r="R524" s="379"/>
      <c r="S524" s="379"/>
      <c r="T524" s="379"/>
      <c r="U524" s="379"/>
      <c r="V524" s="379"/>
      <c r="W524" s="379"/>
      <c r="X524" s="379"/>
      <c r="Y524" s="379"/>
      <c r="Z524" s="379"/>
      <c r="AA524" s="379"/>
      <c r="AB524" s="379"/>
      <c r="AC524" s="379"/>
      <c r="AD524" s="379"/>
      <c r="AE524" s="379"/>
      <c r="AF524" s="379"/>
      <c r="AG524" s="379"/>
      <c r="AH524" s="379"/>
      <c r="AI524" s="379"/>
      <c r="AK524" s="379"/>
    </row>
    <row r="525" customFormat="false" ht="14.25" hidden="false" customHeight="false" outlineLevel="0" collapsed="false">
      <c r="A525" s="379"/>
      <c r="B525" s="379"/>
      <c r="C525" s="379"/>
      <c r="D525" s="379"/>
      <c r="E525" s="379"/>
      <c r="F525" s="379"/>
      <c r="G525" s="379"/>
      <c r="H525" s="379"/>
      <c r="I525" s="379"/>
      <c r="J525" s="379"/>
      <c r="K525" s="379"/>
      <c r="L525" s="379"/>
      <c r="M525" s="379"/>
      <c r="N525" s="379"/>
      <c r="O525" s="379"/>
      <c r="P525" s="379"/>
      <c r="Q525" s="379"/>
      <c r="R525" s="379"/>
      <c r="S525" s="379"/>
      <c r="T525" s="379"/>
      <c r="U525" s="379"/>
      <c r="V525" s="379"/>
      <c r="W525" s="379"/>
      <c r="X525" s="379"/>
      <c r="Y525" s="379"/>
      <c r="Z525" s="379"/>
      <c r="AA525" s="379"/>
      <c r="AB525" s="379"/>
      <c r="AC525" s="379"/>
      <c r="AD525" s="379"/>
      <c r="AE525" s="379"/>
      <c r="AF525" s="379"/>
      <c r="AG525" s="379"/>
      <c r="AH525" s="379"/>
      <c r="AI525" s="379"/>
      <c r="AK525" s="379"/>
    </row>
    <row r="526" customFormat="false" ht="14.25" hidden="false" customHeight="false" outlineLevel="0" collapsed="false">
      <c r="A526" s="379"/>
      <c r="B526" s="379"/>
      <c r="C526" s="379"/>
      <c r="D526" s="379"/>
      <c r="E526" s="379"/>
      <c r="F526" s="379"/>
      <c r="G526" s="379"/>
      <c r="H526" s="379"/>
      <c r="I526" s="379"/>
      <c r="J526" s="379"/>
      <c r="K526" s="379"/>
      <c r="L526" s="379"/>
      <c r="M526" s="379"/>
      <c r="N526" s="379"/>
      <c r="O526" s="379"/>
      <c r="P526" s="379"/>
      <c r="Q526" s="379"/>
      <c r="R526" s="379"/>
      <c r="S526" s="379"/>
      <c r="T526" s="379"/>
      <c r="U526" s="379"/>
      <c r="V526" s="379"/>
      <c r="W526" s="379"/>
      <c r="X526" s="379"/>
      <c r="Y526" s="379"/>
      <c r="Z526" s="379"/>
      <c r="AA526" s="379"/>
      <c r="AB526" s="379"/>
      <c r="AC526" s="379"/>
      <c r="AD526" s="379"/>
      <c r="AE526" s="379"/>
      <c r="AF526" s="379"/>
      <c r="AG526" s="379"/>
      <c r="AH526" s="379"/>
      <c r="AI526" s="379"/>
      <c r="AK526" s="379"/>
    </row>
    <row r="527" customFormat="false" ht="14.25" hidden="false" customHeight="false" outlineLevel="0" collapsed="false">
      <c r="A527" s="379"/>
      <c r="B527" s="379"/>
      <c r="C527" s="379"/>
      <c r="D527" s="379"/>
      <c r="E527" s="379"/>
      <c r="F527" s="379"/>
      <c r="G527" s="379"/>
      <c r="H527" s="379"/>
      <c r="I527" s="379"/>
      <c r="J527" s="379"/>
      <c r="K527" s="379"/>
      <c r="L527" s="379"/>
      <c r="M527" s="379"/>
      <c r="N527" s="379"/>
      <c r="O527" s="379"/>
      <c r="P527" s="379"/>
      <c r="Q527" s="379"/>
      <c r="R527" s="379"/>
      <c r="S527" s="379"/>
      <c r="T527" s="379"/>
      <c r="U527" s="379"/>
      <c r="V527" s="379"/>
      <c r="W527" s="379"/>
      <c r="X527" s="379"/>
      <c r="Y527" s="379"/>
      <c r="Z527" s="379"/>
      <c r="AA527" s="379"/>
      <c r="AB527" s="379"/>
      <c r="AC527" s="379"/>
      <c r="AD527" s="379"/>
      <c r="AE527" s="379"/>
      <c r="AF527" s="379"/>
      <c r="AG527" s="379"/>
      <c r="AH527" s="379"/>
      <c r="AI527" s="379"/>
      <c r="AK527" s="379"/>
    </row>
    <row r="528" customFormat="false" ht="14.25" hidden="false" customHeight="false" outlineLevel="0" collapsed="false">
      <c r="A528" s="379"/>
      <c r="B528" s="379"/>
      <c r="C528" s="379"/>
      <c r="D528" s="379"/>
      <c r="E528" s="379"/>
      <c r="F528" s="379"/>
      <c r="G528" s="379"/>
      <c r="H528" s="379"/>
      <c r="I528" s="379"/>
      <c r="J528" s="379"/>
      <c r="K528" s="379"/>
      <c r="L528" s="379"/>
      <c r="M528" s="379"/>
      <c r="N528" s="379"/>
      <c r="O528" s="379"/>
      <c r="P528" s="379"/>
      <c r="Q528" s="379"/>
      <c r="R528" s="379"/>
      <c r="S528" s="379"/>
      <c r="T528" s="379"/>
      <c r="U528" s="379"/>
      <c r="V528" s="379"/>
      <c r="W528" s="379"/>
      <c r="X528" s="379"/>
      <c r="Y528" s="379"/>
      <c r="Z528" s="379"/>
      <c r="AA528" s="379"/>
      <c r="AB528" s="379"/>
      <c r="AC528" s="379"/>
      <c r="AD528" s="379"/>
      <c r="AE528" s="379"/>
      <c r="AF528" s="379"/>
      <c r="AG528" s="379"/>
      <c r="AH528" s="379"/>
      <c r="AI528" s="379"/>
      <c r="AK528" s="379"/>
    </row>
    <row r="529" customFormat="false" ht="14.25" hidden="false" customHeight="false" outlineLevel="0" collapsed="false">
      <c r="A529" s="379"/>
      <c r="B529" s="379"/>
      <c r="C529" s="379"/>
      <c r="D529" s="379"/>
      <c r="E529" s="379"/>
      <c r="F529" s="379"/>
      <c r="G529" s="379"/>
      <c r="H529" s="379"/>
      <c r="I529" s="379"/>
      <c r="J529" s="379"/>
      <c r="K529" s="379"/>
      <c r="L529" s="379"/>
      <c r="M529" s="379"/>
      <c r="N529" s="379"/>
      <c r="O529" s="379"/>
      <c r="P529" s="379"/>
      <c r="Q529" s="379"/>
      <c r="R529" s="379"/>
      <c r="S529" s="379"/>
      <c r="T529" s="379"/>
      <c r="U529" s="379"/>
      <c r="V529" s="379"/>
      <c r="W529" s="379"/>
      <c r="X529" s="379"/>
      <c r="Y529" s="379"/>
      <c r="Z529" s="379"/>
      <c r="AA529" s="379"/>
      <c r="AB529" s="379"/>
      <c r="AC529" s="379"/>
      <c r="AD529" s="379"/>
      <c r="AE529" s="379"/>
      <c r="AF529" s="379"/>
      <c r="AG529" s="379"/>
      <c r="AH529" s="379"/>
      <c r="AI529" s="379"/>
      <c r="AK529" s="379"/>
    </row>
    <row r="530" customFormat="false" ht="14.25" hidden="false" customHeight="false" outlineLevel="0" collapsed="false">
      <c r="A530" s="379"/>
      <c r="B530" s="379"/>
      <c r="C530" s="379"/>
      <c r="D530" s="379"/>
      <c r="E530" s="379"/>
      <c r="F530" s="379"/>
      <c r="G530" s="379"/>
      <c r="H530" s="379"/>
      <c r="I530" s="379"/>
      <c r="J530" s="379"/>
      <c r="K530" s="379"/>
      <c r="L530" s="379"/>
      <c r="M530" s="379"/>
      <c r="N530" s="379"/>
      <c r="O530" s="379"/>
      <c r="P530" s="379"/>
      <c r="Q530" s="379"/>
      <c r="R530" s="379"/>
      <c r="S530" s="379"/>
      <c r="T530" s="379"/>
      <c r="U530" s="379"/>
      <c r="V530" s="379"/>
      <c r="W530" s="379"/>
      <c r="X530" s="379"/>
      <c r="Y530" s="379"/>
      <c r="Z530" s="379"/>
      <c r="AA530" s="379"/>
      <c r="AB530" s="379"/>
      <c r="AC530" s="379"/>
      <c r="AD530" s="379"/>
      <c r="AE530" s="379"/>
      <c r="AF530" s="379"/>
      <c r="AG530" s="379"/>
      <c r="AH530" s="379"/>
      <c r="AI530" s="379"/>
      <c r="AK530" s="379"/>
    </row>
    <row r="531" customFormat="false" ht="14.25" hidden="false" customHeight="false" outlineLevel="0" collapsed="false">
      <c r="A531" s="379"/>
      <c r="B531" s="379"/>
      <c r="C531" s="379"/>
      <c r="D531" s="379"/>
      <c r="E531" s="379"/>
      <c r="F531" s="379"/>
      <c r="G531" s="379"/>
      <c r="H531" s="379"/>
      <c r="I531" s="379"/>
      <c r="J531" s="379"/>
      <c r="K531" s="379"/>
      <c r="L531" s="379"/>
      <c r="M531" s="379"/>
      <c r="N531" s="379"/>
      <c r="O531" s="379"/>
      <c r="P531" s="379"/>
      <c r="Q531" s="379"/>
      <c r="R531" s="379"/>
      <c r="S531" s="379"/>
      <c r="T531" s="379"/>
      <c r="U531" s="379"/>
      <c r="V531" s="379"/>
      <c r="W531" s="379"/>
      <c r="X531" s="379"/>
      <c r="Y531" s="379"/>
      <c r="Z531" s="379"/>
      <c r="AA531" s="379"/>
      <c r="AB531" s="379"/>
      <c r="AC531" s="379"/>
      <c r="AD531" s="379"/>
      <c r="AE531" s="379"/>
      <c r="AF531" s="379"/>
      <c r="AG531" s="379"/>
      <c r="AH531" s="379"/>
      <c r="AI531" s="379"/>
      <c r="AK531" s="379"/>
    </row>
    <row r="532" customFormat="false" ht="14.25" hidden="false" customHeight="false" outlineLevel="0" collapsed="false">
      <c r="A532" s="379"/>
      <c r="B532" s="379"/>
      <c r="C532" s="379"/>
      <c r="D532" s="379"/>
      <c r="E532" s="379"/>
      <c r="F532" s="379"/>
      <c r="G532" s="379"/>
      <c r="H532" s="379"/>
      <c r="I532" s="379"/>
      <c r="J532" s="379"/>
      <c r="K532" s="379"/>
      <c r="L532" s="379"/>
      <c r="M532" s="379"/>
      <c r="N532" s="379"/>
      <c r="O532" s="379"/>
      <c r="P532" s="379"/>
      <c r="Q532" s="379"/>
      <c r="R532" s="379"/>
      <c r="S532" s="379"/>
      <c r="T532" s="379"/>
      <c r="U532" s="379"/>
      <c r="V532" s="379"/>
      <c r="W532" s="379"/>
      <c r="X532" s="379"/>
      <c r="Y532" s="379"/>
      <c r="Z532" s="379"/>
      <c r="AA532" s="379"/>
      <c r="AB532" s="379"/>
      <c r="AC532" s="379"/>
      <c r="AD532" s="379"/>
      <c r="AE532" s="379"/>
      <c r="AF532" s="379"/>
      <c r="AG532" s="379"/>
      <c r="AH532" s="379"/>
      <c r="AI532" s="379"/>
      <c r="AK532" s="379"/>
    </row>
    <row r="533" customFormat="false" ht="14.25" hidden="false" customHeight="false" outlineLevel="0" collapsed="false">
      <c r="A533" s="379"/>
      <c r="B533" s="379"/>
      <c r="C533" s="379"/>
      <c r="D533" s="379"/>
      <c r="E533" s="379"/>
      <c r="F533" s="379"/>
      <c r="G533" s="379"/>
      <c r="H533" s="379"/>
      <c r="I533" s="379"/>
      <c r="J533" s="379"/>
      <c r="K533" s="379"/>
      <c r="L533" s="379"/>
      <c r="M533" s="379"/>
      <c r="N533" s="379"/>
      <c r="O533" s="379"/>
      <c r="P533" s="379"/>
      <c r="Q533" s="379"/>
      <c r="R533" s="379"/>
      <c r="S533" s="379"/>
      <c r="T533" s="379"/>
      <c r="U533" s="379"/>
      <c r="V533" s="379"/>
      <c r="W533" s="379"/>
      <c r="X533" s="379"/>
      <c r="Y533" s="379"/>
      <c r="Z533" s="379"/>
      <c r="AA533" s="379"/>
      <c r="AB533" s="379"/>
      <c r="AC533" s="379"/>
      <c r="AD533" s="379"/>
      <c r="AE533" s="379"/>
      <c r="AF533" s="379"/>
      <c r="AG533" s="379"/>
      <c r="AH533" s="379"/>
      <c r="AI533" s="379"/>
      <c r="AK533" s="379"/>
    </row>
    <row r="534" customFormat="false" ht="14.25" hidden="false" customHeight="false" outlineLevel="0" collapsed="false">
      <c r="A534" s="379"/>
      <c r="B534" s="379"/>
      <c r="C534" s="379"/>
      <c r="D534" s="379"/>
      <c r="E534" s="379"/>
      <c r="F534" s="379"/>
      <c r="G534" s="379"/>
      <c r="H534" s="379"/>
      <c r="I534" s="379"/>
      <c r="J534" s="379"/>
      <c r="K534" s="379"/>
      <c r="L534" s="379"/>
      <c r="M534" s="379"/>
      <c r="N534" s="379"/>
      <c r="O534" s="379"/>
      <c r="P534" s="379"/>
      <c r="Q534" s="379"/>
      <c r="R534" s="379"/>
      <c r="S534" s="379"/>
      <c r="T534" s="379"/>
      <c r="U534" s="379"/>
      <c r="V534" s="379"/>
      <c r="W534" s="379"/>
      <c r="X534" s="379"/>
      <c r="Y534" s="379"/>
      <c r="Z534" s="379"/>
      <c r="AA534" s="379"/>
      <c r="AB534" s="379"/>
      <c r="AC534" s="379"/>
      <c r="AD534" s="379"/>
      <c r="AE534" s="379"/>
      <c r="AF534" s="379"/>
      <c r="AG534" s="379"/>
      <c r="AH534" s="379"/>
      <c r="AI534" s="379"/>
      <c r="AK534" s="379"/>
    </row>
    <row r="535" customFormat="false" ht="14.25" hidden="false" customHeight="false" outlineLevel="0" collapsed="false">
      <c r="A535" s="379"/>
      <c r="B535" s="379"/>
      <c r="C535" s="379"/>
      <c r="D535" s="379"/>
      <c r="E535" s="379"/>
      <c r="F535" s="379"/>
      <c r="G535" s="379"/>
      <c r="H535" s="379"/>
      <c r="I535" s="379"/>
      <c r="J535" s="379"/>
      <c r="K535" s="379"/>
      <c r="L535" s="379"/>
      <c r="M535" s="379"/>
      <c r="N535" s="379"/>
      <c r="O535" s="379"/>
      <c r="P535" s="379"/>
      <c r="Q535" s="379"/>
      <c r="R535" s="379"/>
      <c r="S535" s="379"/>
      <c r="T535" s="379"/>
      <c r="U535" s="379"/>
      <c r="V535" s="379"/>
      <c r="W535" s="379"/>
      <c r="X535" s="379"/>
      <c r="Y535" s="379"/>
      <c r="Z535" s="379"/>
      <c r="AA535" s="379"/>
      <c r="AB535" s="379"/>
      <c r="AC535" s="379"/>
      <c r="AD535" s="379"/>
      <c r="AE535" s="379"/>
      <c r="AF535" s="379"/>
      <c r="AG535" s="379"/>
      <c r="AH535" s="379"/>
      <c r="AI535" s="379"/>
      <c r="AK535" s="379"/>
    </row>
    <row r="536" customFormat="false" ht="14.25" hidden="false" customHeight="false" outlineLevel="0" collapsed="false">
      <c r="A536" s="379"/>
      <c r="B536" s="379"/>
      <c r="C536" s="379"/>
      <c r="D536" s="379"/>
      <c r="E536" s="379"/>
      <c r="F536" s="379"/>
      <c r="G536" s="379"/>
      <c r="H536" s="379"/>
      <c r="I536" s="379"/>
      <c r="J536" s="379"/>
      <c r="K536" s="379"/>
      <c r="L536" s="379"/>
      <c r="M536" s="379"/>
      <c r="N536" s="379"/>
      <c r="O536" s="379"/>
      <c r="P536" s="379"/>
      <c r="Q536" s="379"/>
      <c r="R536" s="379"/>
      <c r="S536" s="379"/>
      <c r="T536" s="379"/>
      <c r="U536" s="379"/>
      <c r="V536" s="379"/>
      <c r="W536" s="379"/>
      <c r="X536" s="379"/>
      <c r="Y536" s="379"/>
      <c r="Z536" s="379"/>
      <c r="AA536" s="379"/>
      <c r="AB536" s="379"/>
      <c r="AC536" s="379"/>
      <c r="AD536" s="379"/>
      <c r="AE536" s="379"/>
      <c r="AF536" s="379"/>
      <c r="AG536" s="379"/>
      <c r="AH536" s="379"/>
      <c r="AI536" s="379"/>
      <c r="AK536" s="379"/>
    </row>
    <row r="537" customFormat="false" ht="14.25" hidden="false" customHeight="false" outlineLevel="0" collapsed="false">
      <c r="A537" s="379"/>
      <c r="B537" s="379"/>
      <c r="C537" s="379"/>
      <c r="D537" s="379"/>
      <c r="E537" s="379"/>
      <c r="F537" s="379"/>
      <c r="G537" s="379"/>
      <c r="H537" s="379"/>
      <c r="I537" s="379"/>
      <c r="J537" s="379"/>
      <c r="K537" s="379"/>
      <c r="L537" s="379"/>
      <c r="M537" s="379"/>
      <c r="N537" s="379"/>
      <c r="O537" s="379"/>
      <c r="P537" s="379"/>
      <c r="Q537" s="379"/>
      <c r="R537" s="379"/>
      <c r="S537" s="379"/>
      <c r="T537" s="379"/>
      <c r="U537" s="379"/>
      <c r="V537" s="379"/>
      <c r="W537" s="379"/>
      <c r="X537" s="379"/>
      <c r="Y537" s="379"/>
      <c r="Z537" s="379"/>
      <c r="AA537" s="379"/>
      <c r="AB537" s="379"/>
      <c r="AC537" s="379"/>
      <c r="AD537" s="379"/>
      <c r="AE537" s="379"/>
      <c r="AF537" s="379"/>
      <c r="AG537" s="379"/>
      <c r="AH537" s="379"/>
      <c r="AI537" s="379"/>
      <c r="AK537" s="379"/>
    </row>
    <row r="538" customFormat="false" ht="14.25" hidden="false" customHeight="false" outlineLevel="0" collapsed="false">
      <c r="A538" s="379"/>
      <c r="B538" s="379"/>
      <c r="C538" s="379"/>
      <c r="D538" s="379"/>
      <c r="E538" s="379"/>
      <c r="F538" s="379"/>
      <c r="G538" s="379"/>
      <c r="H538" s="379"/>
      <c r="I538" s="379"/>
      <c r="J538" s="379"/>
      <c r="K538" s="379"/>
      <c r="L538" s="379"/>
      <c r="M538" s="379"/>
      <c r="N538" s="379"/>
      <c r="O538" s="379"/>
      <c r="P538" s="379"/>
      <c r="Q538" s="379"/>
      <c r="R538" s="379"/>
      <c r="S538" s="379"/>
      <c r="T538" s="379"/>
      <c r="U538" s="379"/>
      <c r="V538" s="379"/>
      <c r="W538" s="379"/>
      <c r="X538" s="379"/>
      <c r="Y538" s="379"/>
      <c r="Z538" s="379"/>
      <c r="AA538" s="379"/>
      <c r="AB538" s="379"/>
      <c r="AC538" s="379"/>
      <c r="AD538" s="379"/>
      <c r="AE538" s="379"/>
      <c r="AF538" s="379"/>
      <c r="AG538" s="379"/>
      <c r="AH538" s="379"/>
      <c r="AI538" s="379"/>
      <c r="AK538" s="379"/>
    </row>
    <row r="539" customFormat="false" ht="14.25" hidden="false" customHeight="false" outlineLevel="0" collapsed="false">
      <c r="A539" s="379"/>
      <c r="B539" s="379"/>
      <c r="C539" s="379"/>
      <c r="D539" s="379"/>
      <c r="E539" s="379"/>
      <c r="F539" s="379"/>
      <c r="G539" s="379"/>
      <c r="H539" s="379"/>
      <c r="I539" s="379"/>
      <c r="J539" s="379"/>
      <c r="K539" s="379"/>
      <c r="L539" s="379"/>
      <c r="M539" s="379"/>
      <c r="N539" s="379"/>
      <c r="O539" s="379"/>
      <c r="P539" s="379"/>
      <c r="Q539" s="379"/>
      <c r="R539" s="379"/>
      <c r="S539" s="379"/>
      <c r="T539" s="379"/>
      <c r="U539" s="379"/>
      <c r="V539" s="379"/>
      <c r="W539" s="379"/>
      <c r="X539" s="379"/>
      <c r="Y539" s="379"/>
      <c r="Z539" s="379"/>
      <c r="AA539" s="379"/>
      <c r="AB539" s="379"/>
      <c r="AC539" s="379"/>
      <c r="AD539" s="379"/>
      <c r="AE539" s="379"/>
      <c r="AF539" s="379"/>
      <c r="AG539" s="379"/>
      <c r="AH539" s="379"/>
      <c r="AI539" s="379"/>
      <c r="AK539" s="379"/>
    </row>
    <row r="540" customFormat="false" ht="14.25" hidden="false" customHeight="false" outlineLevel="0" collapsed="false">
      <c r="A540" s="379"/>
      <c r="B540" s="379"/>
      <c r="C540" s="379"/>
      <c r="D540" s="379"/>
      <c r="E540" s="379"/>
      <c r="F540" s="379"/>
      <c r="G540" s="379"/>
      <c r="H540" s="379"/>
      <c r="I540" s="379"/>
      <c r="J540" s="379"/>
      <c r="K540" s="379"/>
      <c r="L540" s="379"/>
      <c r="M540" s="379"/>
      <c r="N540" s="379"/>
      <c r="O540" s="379"/>
      <c r="P540" s="379"/>
      <c r="Q540" s="379"/>
      <c r="R540" s="379"/>
      <c r="S540" s="379"/>
      <c r="T540" s="379"/>
      <c r="U540" s="379"/>
      <c r="V540" s="379"/>
      <c r="W540" s="379"/>
      <c r="X540" s="379"/>
      <c r="Y540" s="379"/>
      <c r="Z540" s="379"/>
      <c r="AA540" s="379"/>
      <c r="AB540" s="379"/>
      <c r="AC540" s="379"/>
      <c r="AD540" s="379"/>
      <c r="AE540" s="379"/>
      <c r="AF540" s="379"/>
      <c r="AG540" s="379"/>
      <c r="AH540" s="379"/>
      <c r="AI540" s="379"/>
      <c r="AK540" s="379"/>
    </row>
    <row r="541" customFormat="false" ht="14.25" hidden="false" customHeight="false" outlineLevel="0" collapsed="false">
      <c r="A541" s="379"/>
      <c r="B541" s="379"/>
      <c r="C541" s="379"/>
      <c r="D541" s="379"/>
      <c r="E541" s="379"/>
      <c r="F541" s="379"/>
      <c r="G541" s="379"/>
      <c r="H541" s="379"/>
      <c r="I541" s="379"/>
      <c r="J541" s="379"/>
      <c r="K541" s="379"/>
      <c r="L541" s="379"/>
      <c r="M541" s="379"/>
      <c r="N541" s="379"/>
      <c r="O541" s="379"/>
      <c r="P541" s="379"/>
      <c r="Q541" s="379"/>
      <c r="R541" s="379"/>
      <c r="S541" s="379"/>
      <c r="T541" s="379"/>
      <c r="U541" s="379"/>
      <c r="V541" s="379"/>
      <c r="W541" s="379"/>
      <c r="X541" s="379"/>
      <c r="Y541" s="379"/>
      <c r="Z541" s="379"/>
      <c r="AA541" s="379"/>
      <c r="AB541" s="379"/>
      <c r="AC541" s="379"/>
      <c r="AD541" s="379"/>
      <c r="AE541" s="379"/>
      <c r="AF541" s="379"/>
      <c r="AG541" s="379"/>
      <c r="AH541" s="379"/>
      <c r="AI541" s="379"/>
      <c r="AK541" s="379"/>
    </row>
    <row r="542" customFormat="false" ht="14.25" hidden="false" customHeight="false" outlineLevel="0" collapsed="false">
      <c r="A542" s="379"/>
      <c r="B542" s="379"/>
      <c r="C542" s="379"/>
      <c r="D542" s="379"/>
      <c r="E542" s="379"/>
      <c r="F542" s="379"/>
      <c r="G542" s="379"/>
      <c r="H542" s="379"/>
      <c r="I542" s="379"/>
      <c r="J542" s="379"/>
      <c r="K542" s="379"/>
      <c r="L542" s="379"/>
      <c r="M542" s="379"/>
      <c r="N542" s="379"/>
      <c r="O542" s="379"/>
      <c r="P542" s="379"/>
      <c r="Q542" s="379"/>
      <c r="R542" s="379"/>
      <c r="S542" s="379"/>
      <c r="T542" s="379"/>
      <c r="U542" s="379"/>
      <c r="V542" s="379"/>
      <c r="W542" s="379"/>
      <c r="X542" s="379"/>
      <c r="Y542" s="379"/>
      <c r="Z542" s="379"/>
      <c r="AA542" s="379"/>
      <c r="AB542" s="379"/>
      <c r="AC542" s="379"/>
      <c r="AD542" s="379"/>
      <c r="AE542" s="379"/>
      <c r="AF542" s="379"/>
      <c r="AG542" s="379"/>
      <c r="AH542" s="379"/>
      <c r="AI542" s="379"/>
      <c r="AK542" s="379"/>
    </row>
    <row r="543" customFormat="false" ht="14.25" hidden="false" customHeight="false" outlineLevel="0" collapsed="false">
      <c r="A543" s="379"/>
      <c r="B543" s="379"/>
      <c r="C543" s="379"/>
      <c r="D543" s="379"/>
      <c r="E543" s="379"/>
      <c r="F543" s="379"/>
      <c r="G543" s="379"/>
      <c r="H543" s="379"/>
      <c r="I543" s="379"/>
      <c r="J543" s="379"/>
      <c r="K543" s="379"/>
      <c r="L543" s="379"/>
      <c r="M543" s="379"/>
      <c r="N543" s="379"/>
      <c r="O543" s="379"/>
      <c r="P543" s="379"/>
      <c r="Q543" s="379"/>
      <c r="R543" s="379"/>
      <c r="S543" s="379"/>
      <c r="T543" s="379"/>
      <c r="U543" s="379"/>
      <c r="V543" s="379"/>
      <c r="W543" s="379"/>
      <c r="X543" s="379"/>
      <c r="Y543" s="379"/>
      <c r="Z543" s="379"/>
      <c r="AA543" s="379"/>
      <c r="AB543" s="379"/>
      <c r="AC543" s="379"/>
      <c r="AD543" s="379"/>
      <c r="AE543" s="379"/>
      <c r="AF543" s="379"/>
      <c r="AG543" s="379"/>
      <c r="AH543" s="379"/>
      <c r="AI543" s="379"/>
      <c r="AK543" s="379"/>
    </row>
    <row r="544" customFormat="false" ht="14.25" hidden="false" customHeight="false" outlineLevel="0" collapsed="false">
      <c r="A544" s="379"/>
      <c r="B544" s="379"/>
      <c r="C544" s="379"/>
      <c r="D544" s="379"/>
      <c r="E544" s="379"/>
      <c r="F544" s="379"/>
      <c r="G544" s="379"/>
      <c r="H544" s="379"/>
      <c r="I544" s="379"/>
      <c r="J544" s="379"/>
      <c r="K544" s="379"/>
      <c r="L544" s="379"/>
      <c r="M544" s="379"/>
      <c r="N544" s="379"/>
      <c r="O544" s="379"/>
      <c r="P544" s="379"/>
      <c r="Q544" s="379"/>
      <c r="R544" s="379"/>
      <c r="S544" s="379"/>
      <c r="T544" s="379"/>
      <c r="U544" s="379"/>
      <c r="V544" s="379"/>
      <c r="W544" s="379"/>
      <c r="X544" s="379"/>
      <c r="Y544" s="379"/>
      <c r="Z544" s="379"/>
      <c r="AA544" s="379"/>
      <c r="AB544" s="379"/>
      <c r="AC544" s="379"/>
      <c r="AD544" s="379"/>
      <c r="AE544" s="379"/>
      <c r="AF544" s="379"/>
      <c r="AG544" s="379"/>
      <c r="AH544" s="379"/>
      <c r="AI544" s="379"/>
      <c r="AK544" s="379"/>
    </row>
    <row r="545" customFormat="false" ht="14.25" hidden="false" customHeight="false" outlineLevel="0" collapsed="false">
      <c r="A545" s="379"/>
      <c r="B545" s="379"/>
      <c r="C545" s="379"/>
      <c r="D545" s="379"/>
      <c r="E545" s="379"/>
      <c r="F545" s="379"/>
      <c r="G545" s="379"/>
      <c r="H545" s="379"/>
      <c r="I545" s="379"/>
      <c r="J545" s="379"/>
      <c r="K545" s="379"/>
      <c r="L545" s="379"/>
      <c r="M545" s="379"/>
      <c r="N545" s="379"/>
      <c r="O545" s="379"/>
      <c r="P545" s="379"/>
      <c r="Q545" s="379"/>
      <c r="R545" s="379"/>
      <c r="S545" s="379"/>
      <c r="T545" s="379"/>
      <c r="U545" s="379"/>
      <c r="V545" s="379"/>
      <c r="W545" s="379"/>
      <c r="X545" s="379"/>
      <c r="Y545" s="379"/>
      <c r="Z545" s="379"/>
      <c r="AA545" s="379"/>
      <c r="AB545" s="379"/>
      <c r="AC545" s="379"/>
      <c r="AD545" s="379"/>
      <c r="AE545" s="379"/>
      <c r="AF545" s="379"/>
      <c r="AG545" s="379"/>
      <c r="AH545" s="379"/>
      <c r="AI545" s="379"/>
      <c r="AK545" s="379"/>
    </row>
    <row r="546" customFormat="false" ht="14.25" hidden="false" customHeight="false" outlineLevel="0" collapsed="false">
      <c r="A546" s="379"/>
      <c r="B546" s="379"/>
      <c r="C546" s="379"/>
      <c r="D546" s="379"/>
      <c r="E546" s="379"/>
      <c r="F546" s="379"/>
      <c r="G546" s="379"/>
      <c r="H546" s="379"/>
      <c r="I546" s="379"/>
      <c r="J546" s="379"/>
      <c r="K546" s="379"/>
      <c r="L546" s="379"/>
      <c r="M546" s="379"/>
      <c r="N546" s="379"/>
      <c r="O546" s="379"/>
      <c r="P546" s="379"/>
      <c r="Q546" s="379"/>
      <c r="R546" s="379"/>
      <c r="S546" s="379"/>
      <c r="T546" s="379"/>
      <c r="U546" s="379"/>
      <c r="V546" s="379"/>
      <c r="W546" s="379"/>
      <c r="X546" s="379"/>
      <c r="Y546" s="379"/>
      <c r="Z546" s="379"/>
      <c r="AA546" s="379"/>
      <c r="AB546" s="379"/>
      <c r="AC546" s="379"/>
      <c r="AD546" s="379"/>
      <c r="AE546" s="379"/>
      <c r="AF546" s="379"/>
      <c r="AG546" s="379"/>
      <c r="AH546" s="379"/>
      <c r="AI546" s="379"/>
      <c r="AK546" s="379"/>
    </row>
    <row r="547" customFormat="false" ht="14.25" hidden="false" customHeight="false" outlineLevel="0" collapsed="false">
      <c r="A547" s="379"/>
      <c r="B547" s="379"/>
      <c r="C547" s="379"/>
      <c r="D547" s="379"/>
      <c r="E547" s="379"/>
      <c r="F547" s="379"/>
      <c r="G547" s="379"/>
      <c r="H547" s="379"/>
      <c r="I547" s="379"/>
      <c r="J547" s="379"/>
      <c r="K547" s="379"/>
      <c r="L547" s="379"/>
      <c r="M547" s="379"/>
      <c r="N547" s="379"/>
      <c r="O547" s="379"/>
      <c r="P547" s="379"/>
      <c r="Q547" s="379"/>
      <c r="R547" s="379"/>
      <c r="S547" s="379"/>
      <c r="T547" s="379"/>
      <c r="U547" s="379"/>
      <c r="V547" s="379"/>
      <c r="W547" s="379"/>
      <c r="X547" s="379"/>
      <c r="Y547" s="379"/>
      <c r="Z547" s="379"/>
      <c r="AA547" s="379"/>
      <c r="AB547" s="379"/>
      <c r="AC547" s="379"/>
      <c r="AD547" s="379"/>
      <c r="AE547" s="379"/>
      <c r="AF547" s="379"/>
      <c r="AG547" s="379"/>
      <c r="AH547" s="379"/>
      <c r="AI547" s="379"/>
      <c r="AK547" s="379"/>
    </row>
    <row r="548" customFormat="false" ht="14.25" hidden="false" customHeight="false" outlineLevel="0" collapsed="false">
      <c r="A548" s="379"/>
      <c r="B548" s="379"/>
      <c r="C548" s="379"/>
      <c r="D548" s="379"/>
      <c r="E548" s="379"/>
      <c r="F548" s="379"/>
      <c r="G548" s="379"/>
      <c r="H548" s="379"/>
      <c r="I548" s="379"/>
      <c r="J548" s="379"/>
      <c r="K548" s="379"/>
      <c r="L548" s="379"/>
      <c r="M548" s="379"/>
      <c r="N548" s="379"/>
      <c r="O548" s="379"/>
      <c r="P548" s="379"/>
      <c r="Q548" s="379"/>
      <c r="R548" s="379"/>
      <c r="S548" s="379"/>
      <c r="T548" s="379"/>
      <c r="U548" s="379"/>
      <c r="V548" s="379"/>
      <c r="W548" s="379"/>
      <c r="X548" s="379"/>
      <c r="Y548" s="379"/>
      <c r="Z548" s="379"/>
      <c r="AA548" s="379"/>
      <c r="AB548" s="379"/>
      <c r="AC548" s="379"/>
      <c r="AD548" s="379"/>
      <c r="AE548" s="379"/>
      <c r="AF548" s="379"/>
      <c r="AG548" s="379"/>
      <c r="AH548" s="379"/>
      <c r="AI548" s="379"/>
      <c r="AK548" s="379"/>
    </row>
    <row r="549" customFormat="false" ht="14.25" hidden="false" customHeight="false" outlineLevel="0" collapsed="false">
      <c r="A549" s="379"/>
      <c r="B549" s="379"/>
      <c r="C549" s="379"/>
      <c r="D549" s="379"/>
      <c r="E549" s="379"/>
      <c r="F549" s="379"/>
      <c r="G549" s="379"/>
      <c r="H549" s="379"/>
      <c r="I549" s="379"/>
      <c r="J549" s="379"/>
      <c r="K549" s="379"/>
      <c r="L549" s="379"/>
      <c r="M549" s="379"/>
      <c r="N549" s="379"/>
      <c r="O549" s="379"/>
      <c r="P549" s="379"/>
      <c r="Q549" s="379"/>
      <c r="R549" s="379"/>
      <c r="S549" s="379"/>
      <c r="T549" s="379"/>
      <c r="U549" s="379"/>
      <c r="V549" s="379"/>
      <c r="W549" s="379"/>
      <c r="X549" s="379"/>
      <c r="Y549" s="379"/>
      <c r="Z549" s="379"/>
      <c r="AA549" s="379"/>
      <c r="AB549" s="379"/>
      <c r="AC549" s="379"/>
      <c r="AD549" s="379"/>
      <c r="AE549" s="379"/>
      <c r="AF549" s="379"/>
      <c r="AG549" s="379"/>
      <c r="AH549" s="379"/>
      <c r="AI549" s="379"/>
      <c r="AK549" s="379"/>
    </row>
    <row r="550" customFormat="false" ht="14.25" hidden="false" customHeight="false" outlineLevel="0" collapsed="false">
      <c r="A550" s="379"/>
      <c r="B550" s="379"/>
      <c r="C550" s="379"/>
      <c r="D550" s="379"/>
      <c r="E550" s="379"/>
      <c r="F550" s="379"/>
      <c r="G550" s="379"/>
      <c r="H550" s="379"/>
      <c r="I550" s="379"/>
      <c r="J550" s="379"/>
      <c r="K550" s="379"/>
      <c r="L550" s="379"/>
      <c r="M550" s="379"/>
      <c r="N550" s="379"/>
      <c r="O550" s="379"/>
      <c r="P550" s="379"/>
      <c r="Q550" s="379"/>
      <c r="R550" s="379"/>
      <c r="S550" s="379"/>
      <c r="T550" s="379"/>
      <c r="U550" s="379"/>
      <c r="V550" s="379"/>
      <c r="W550" s="379"/>
      <c r="X550" s="379"/>
      <c r="Y550" s="379"/>
      <c r="Z550" s="379"/>
      <c r="AA550" s="379"/>
      <c r="AB550" s="379"/>
      <c r="AC550" s="379"/>
      <c r="AD550" s="379"/>
      <c r="AE550" s="379"/>
      <c r="AF550" s="379"/>
      <c r="AG550" s="379"/>
      <c r="AH550" s="379"/>
      <c r="AI550" s="379"/>
      <c r="AK550" s="379"/>
    </row>
    <row r="551" customFormat="false" ht="14.25" hidden="false" customHeight="false" outlineLevel="0" collapsed="false">
      <c r="A551" s="379"/>
      <c r="B551" s="379"/>
      <c r="C551" s="379"/>
      <c r="D551" s="379"/>
      <c r="E551" s="379"/>
      <c r="F551" s="379"/>
      <c r="G551" s="379"/>
      <c r="H551" s="379"/>
      <c r="I551" s="379"/>
      <c r="J551" s="379"/>
      <c r="K551" s="379"/>
      <c r="L551" s="379"/>
      <c r="M551" s="379"/>
      <c r="N551" s="379"/>
      <c r="O551" s="379"/>
      <c r="P551" s="379"/>
      <c r="Q551" s="379"/>
      <c r="R551" s="379"/>
      <c r="S551" s="379"/>
      <c r="T551" s="379"/>
      <c r="U551" s="379"/>
      <c r="V551" s="379"/>
      <c r="W551" s="379"/>
      <c r="X551" s="379"/>
      <c r="Y551" s="379"/>
      <c r="Z551" s="379"/>
      <c r="AA551" s="379"/>
      <c r="AB551" s="379"/>
      <c r="AC551" s="379"/>
      <c r="AD551" s="379"/>
      <c r="AE551" s="379"/>
      <c r="AF551" s="379"/>
      <c r="AG551" s="379"/>
      <c r="AH551" s="379"/>
      <c r="AI551" s="379"/>
      <c r="AK551" s="379"/>
    </row>
    <row r="552" customFormat="false" ht="14.25" hidden="false" customHeight="false" outlineLevel="0" collapsed="false">
      <c r="A552" s="379"/>
      <c r="B552" s="379"/>
      <c r="C552" s="379"/>
      <c r="D552" s="379"/>
      <c r="E552" s="379"/>
      <c r="F552" s="379"/>
      <c r="G552" s="379"/>
      <c r="H552" s="379"/>
      <c r="I552" s="379"/>
      <c r="J552" s="379"/>
      <c r="K552" s="379"/>
      <c r="L552" s="379"/>
      <c r="M552" s="379"/>
      <c r="N552" s="379"/>
      <c r="O552" s="379"/>
      <c r="P552" s="379"/>
      <c r="Q552" s="379"/>
      <c r="R552" s="379"/>
      <c r="S552" s="379"/>
      <c r="T552" s="379"/>
      <c r="U552" s="379"/>
      <c r="V552" s="379"/>
      <c r="W552" s="379"/>
      <c r="X552" s="379"/>
      <c r="Y552" s="379"/>
      <c r="Z552" s="379"/>
      <c r="AA552" s="379"/>
      <c r="AB552" s="379"/>
      <c r="AC552" s="379"/>
      <c r="AD552" s="379"/>
      <c r="AE552" s="379"/>
      <c r="AF552" s="379"/>
      <c r="AG552" s="379"/>
      <c r="AH552" s="379"/>
      <c r="AI552" s="379"/>
      <c r="AK552" s="379"/>
    </row>
    <row r="553" customFormat="false" ht="14.25" hidden="false" customHeight="false" outlineLevel="0" collapsed="false">
      <c r="A553" s="379"/>
      <c r="B553" s="379"/>
      <c r="C553" s="379"/>
      <c r="D553" s="379"/>
      <c r="E553" s="379"/>
      <c r="F553" s="379"/>
      <c r="G553" s="379"/>
      <c r="H553" s="379"/>
      <c r="I553" s="379"/>
      <c r="J553" s="379"/>
      <c r="K553" s="379"/>
      <c r="L553" s="379"/>
      <c r="M553" s="379"/>
      <c r="N553" s="379"/>
      <c r="O553" s="379"/>
      <c r="P553" s="379"/>
      <c r="Q553" s="379"/>
      <c r="R553" s="379"/>
      <c r="S553" s="379"/>
      <c r="T553" s="379"/>
      <c r="U553" s="379"/>
      <c r="V553" s="379"/>
      <c r="W553" s="379"/>
      <c r="X553" s="379"/>
      <c r="Y553" s="379"/>
      <c r="Z553" s="379"/>
      <c r="AA553" s="379"/>
      <c r="AB553" s="379"/>
      <c r="AC553" s="379"/>
      <c r="AD553" s="379"/>
      <c r="AE553" s="379"/>
      <c r="AF553" s="379"/>
      <c r="AG553" s="379"/>
      <c r="AH553" s="379"/>
      <c r="AI553" s="379"/>
      <c r="AK553" s="379"/>
    </row>
    <row r="554" customFormat="false" ht="14.25" hidden="false" customHeight="false" outlineLevel="0" collapsed="false">
      <c r="A554" s="379"/>
      <c r="B554" s="379"/>
      <c r="C554" s="379"/>
      <c r="D554" s="379"/>
      <c r="E554" s="379"/>
      <c r="F554" s="379"/>
      <c r="G554" s="379"/>
      <c r="H554" s="379"/>
      <c r="I554" s="379"/>
      <c r="J554" s="379"/>
      <c r="K554" s="379"/>
      <c r="L554" s="379"/>
      <c r="M554" s="379"/>
      <c r="N554" s="379"/>
      <c r="O554" s="379"/>
      <c r="P554" s="379"/>
      <c r="Q554" s="379"/>
      <c r="R554" s="379"/>
      <c r="S554" s="379"/>
      <c r="T554" s="379"/>
      <c r="U554" s="379"/>
      <c r="V554" s="379"/>
      <c r="W554" s="379"/>
      <c r="X554" s="379"/>
      <c r="Y554" s="379"/>
      <c r="Z554" s="379"/>
      <c r="AA554" s="379"/>
      <c r="AB554" s="379"/>
      <c r="AC554" s="379"/>
      <c r="AD554" s="379"/>
      <c r="AE554" s="379"/>
      <c r="AF554" s="379"/>
      <c r="AG554" s="379"/>
      <c r="AH554" s="379"/>
      <c r="AI554" s="379"/>
      <c r="AK554" s="379"/>
    </row>
    <row r="555" customFormat="false" ht="14.25" hidden="false" customHeight="false" outlineLevel="0" collapsed="false">
      <c r="A555" s="379"/>
      <c r="B555" s="379"/>
      <c r="C555" s="379"/>
      <c r="D555" s="379"/>
      <c r="E555" s="379"/>
      <c r="F555" s="379"/>
      <c r="G555" s="379"/>
      <c r="H555" s="379"/>
      <c r="I555" s="379"/>
      <c r="J555" s="379"/>
      <c r="K555" s="379"/>
      <c r="L555" s="379"/>
      <c r="M555" s="379"/>
      <c r="N555" s="379"/>
      <c r="O555" s="379"/>
      <c r="P555" s="379"/>
      <c r="Q555" s="379"/>
      <c r="R555" s="379"/>
      <c r="S555" s="379"/>
      <c r="T555" s="379"/>
      <c r="U555" s="379"/>
      <c r="V555" s="379"/>
      <c r="W555" s="379"/>
      <c r="X555" s="379"/>
      <c r="Y555" s="379"/>
      <c r="Z555" s="379"/>
      <c r="AA555" s="379"/>
      <c r="AB555" s="379"/>
      <c r="AC555" s="379"/>
      <c r="AD555" s="379"/>
      <c r="AE555" s="379"/>
      <c r="AF555" s="379"/>
      <c r="AG555" s="379"/>
      <c r="AH555" s="379"/>
      <c r="AI555" s="379"/>
      <c r="AK555" s="379"/>
    </row>
    <row r="556" customFormat="false" ht="14.25" hidden="false" customHeight="false" outlineLevel="0" collapsed="false">
      <c r="A556" s="379"/>
      <c r="B556" s="379"/>
      <c r="C556" s="379"/>
      <c r="D556" s="379"/>
      <c r="E556" s="379"/>
      <c r="F556" s="379"/>
      <c r="G556" s="379"/>
      <c r="H556" s="379"/>
      <c r="I556" s="379"/>
      <c r="J556" s="379"/>
      <c r="K556" s="379"/>
      <c r="L556" s="379"/>
      <c r="M556" s="379"/>
      <c r="N556" s="379"/>
      <c r="O556" s="379"/>
      <c r="P556" s="379"/>
      <c r="Q556" s="379"/>
      <c r="R556" s="379"/>
      <c r="S556" s="379"/>
      <c r="T556" s="379"/>
      <c r="U556" s="379"/>
      <c r="V556" s="379"/>
      <c r="W556" s="379"/>
      <c r="X556" s="379"/>
      <c r="Y556" s="379"/>
      <c r="Z556" s="379"/>
      <c r="AA556" s="379"/>
      <c r="AB556" s="379"/>
      <c r="AC556" s="379"/>
      <c r="AD556" s="379"/>
      <c r="AE556" s="379"/>
      <c r="AF556" s="379"/>
      <c r="AG556" s="379"/>
      <c r="AH556" s="379"/>
      <c r="AI556" s="379"/>
      <c r="AK556" s="379"/>
    </row>
    <row r="557" customFormat="false" ht="14.25" hidden="false" customHeight="false" outlineLevel="0" collapsed="false">
      <c r="A557" s="379"/>
      <c r="B557" s="379"/>
      <c r="C557" s="379"/>
      <c r="D557" s="379"/>
      <c r="E557" s="379"/>
      <c r="F557" s="379"/>
      <c r="G557" s="379"/>
      <c r="H557" s="379"/>
      <c r="I557" s="379"/>
      <c r="J557" s="379"/>
      <c r="K557" s="379"/>
      <c r="L557" s="379"/>
      <c r="M557" s="379"/>
      <c r="N557" s="379"/>
      <c r="O557" s="379"/>
      <c r="P557" s="379"/>
      <c r="Q557" s="379"/>
      <c r="R557" s="379"/>
      <c r="S557" s="379"/>
      <c r="T557" s="379"/>
      <c r="U557" s="379"/>
      <c r="V557" s="379"/>
      <c r="W557" s="379"/>
      <c r="X557" s="379"/>
      <c r="Y557" s="379"/>
      <c r="Z557" s="379"/>
      <c r="AA557" s="379"/>
      <c r="AB557" s="379"/>
      <c r="AC557" s="379"/>
      <c r="AD557" s="379"/>
      <c r="AE557" s="379"/>
      <c r="AF557" s="379"/>
      <c r="AG557" s="379"/>
      <c r="AH557" s="379"/>
      <c r="AI557" s="379"/>
      <c r="AK557" s="379"/>
    </row>
    <row r="558" customFormat="false" ht="14.25" hidden="false" customHeight="false" outlineLevel="0" collapsed="false">
      <c r="A558" s="379"/>
      <c r="B558" s="379"/>
      <c r="C558" s="379"/>
      <c r="D558" s="379"/>
      <c r="E558" s="379"/>
      <c r="F558" s="379"/>
      <c r="G558" s="379"/>
      <c r="H558" s="379"/>
      <c r="I558" s="379"/>
      <c r="J558" s="379"/>
      <c r="K558" s="379"/>
      <c r="L558" s="379"/>
      <c r="M558" s="379"/>
      <c r="N558" s="379"/>
      <c r="O558" s="379"/>
      <c r="P558" s="379"/>
      <c r="Q558" s="379"/>
      <c r="R558" s="379"/>
      <c r="S558" s="379"/>
      <c r="T558" s="379"/>
      <c r="U558" s="379"/>
      <c r="V558" s="379"/>
      <c r="W558" s="379"/>
      <c r="X558" s="379"/>
      <c r="Y558" s="379"/>
      <c r="Z558" s="379"/>
      <c r="AA558" s="379"/>
      <c r="AB558" s="379"/>
      <c r="AC558" s="379"/>
      <c r="AD558" s="379"/>
      <c r="AE558" s="379"/>
      <c r="AF558" s="379"/>
      <c r="AG558" s="379"/>
      <c r="AH558" s="379"/>
      <c r="AI558" s="379"/>
      <c r="AK558" s="379"/>
    </row>
    <row r="559" customFormat="false" ht="14.25" hidden="false" customHeight="false" outlineLevel="0" collapsed="false">
      <c r="A559" s="379"/>
      <c r="B559" s="379"/>
      <c r="C559" s="379"/>
      <c r="D559" s="379"/>
      <c r="E559" s="379"/>
      <c r="F559" s="379"/>
      <c r="G559" s="379"/>
      <c r="H559" s="379"/>
      <c r="I559" s="379"/>
      <c r="J559" s="379"/>
      <c r="K559" s="379"/>
      <c r="L559" s="379"/>
      <c r="M559" s="379"/>
      <c r="N559" s="379"/>
      <c r="O559" s="379"/>
      <c r="P559" s="379"/>
      <c r="Q559" s="379"/>
      <c r="R559" s="379"/>
      <c r="S559" s="379"/>
      <c r="T559" s="379"/>
      <c r="U559" s="379"/>
      <c r="V559" s="379"/>
      <c r="W559" s="379"/>
      <c r="X559" s="379"/>
      <c r="Y559" s="379"/>
      <c r="Z559" s="379"/>
      <c r="AA559" s="379"/>
      <c r="AB559" s="379"/>
      <c r="AC559" s="379"/>
      <c r="AD559" s="379"/>
      <c r="AE559" s="379"/>
      <c r="AF559" s="379"/>
      <c r="AG559" s="379"/>
      <c r="AH559" s="379"/>
      <c r="AI559" s="379"/>
      <c r="AK559" s="379"/>
    </row>
    <row r="560" customFormat="false" ht="14.25" hidden="false" customHeight="false" outlineLevel="0" collapsed="false">
      <c r="A560" s="379"/>
      <c r="B560" s="379"/>
      <c r="C560" s="379"/>
      <c r="D560" s="379"/>
      <c r="E560" s="379"/>
      <c r="F560" s="379"/>
      <c r="G560" s="379"/>
      <c r="H560" s="379"/>
      <c r="I560" s="379"/>
      <c r="J560" s="379"/>
      <c r="K560" s="379"/>
      <c r="L560" s="379"/>
      <c r="M560" s="379"/>
      <c r="N560" s="379"/>
      <c r="O560" s="379"/>
      <c r="P560" s="379"/>
      <c r="Q560" s="379"/>
      <c r="R560" s="379"/>
      <c r="S560" s="379"/>
      <c r="T560" s="379"/>
      <c r="U560" s="379"/>
      <c r="V560" s="379"/>
      <c r="W560" s="379"/>
      <c r="X560" s="379"/>
      <c r="Y560" s="379"/>
      <c r="Z560" s="379"/>
      <c r="AA560" s="379"/>
      <c r="AB560" s="379"/>
      <c r="AC560" s="379"/>
      <c r="AD560" s="379"/>
      <c r="AE560" s="379"/>
      <c r="AF560" s="379"/>
      <c r="AG560" s="379"/>
      <c r="AH560" s="379"/>
      <c r="AI560" s="379"/>
      <c r="AK560" s="379"/>
    </row>
    <row r="561" customFormat="false" ht="14.25" hidden="false" customHeight="false" outlineLevel="0" collapsed="false">
      <c r="A561" s="379"/>
      <c r="B561" s="379"/>
      <c r="C561" s="379"/>
      <c r="D561" s="379"/>
      <c r="E561" s="379"/>
      <c r="F561" s="379"/>
      <c r="G561" s="379"/>
      <c r="H561" s="379"/>
      <c r="I561" s="379"/>
      <c r="J561" s="379"/>
      <c r="K561" s="379"/>
      <c r="L561" s="379"/>
      <c r="M561" s="379"/>
      <c r="N561" s="379"/>
      <c r="O561" s="379"/>
      <c r="P561" s="379"/>
      <c r="Q561" s="379"/>
      <c r="R561" s="379"/>
      <c r="S561" s="379"/>
      <c r="T561" s="379"/>
      <c r="U561" s="379"/>
      <c r="V561" s="379"/>
      <c r="W561" s="379"/>
      <c r="X561" s="379"/>
      <c r="Y561" s="379"/>
      <c r="Z561" s="379"/>
      <c r="AA561" s="379"/>
      <c r="AB561" s="379"/>
      <c r="AC561" s="379"/>
      <c r="AD561" s="379"/>
      <c r="AE561" s="379"/>
      <c r="AF561" s="379"/>
      <c r="AG561" s="379"/>
      <c r="AH561" s="379"/>
      <c r="AI561" s="379"/>
      <c r="AK561" s="379"/>
    </row>
    <row r="562" customFormat="false" ht="14.25" hidden="false" customHeight="false" outlineLevel="0" collapsed="false">
      <c r="A562" s="379"/>
      <c r="B562" s="379"/>
      <c r="C562" s="379"/>
      <c r="D562" s="379"/>
      <c r="E562" s="379"/>
      <c r="F562" s="379"/>
      <c r="G562" s="379"/>
      <c r="H562" s="379"/>
      <c r="I562" s="379"/>
      <c r="J562" s="379"/>
      <c r="K562" s="379"/>
      <c r="L562" s="379"/>
      <c r="M562" s="379"/>
      <c r="N562" s="379"/>
      <c r="O562" s="379"/>
      <c r="P562" s="379"/>
      <c r="Q562" s="379"/>
      <c r="R562" s="379"/>
      <c r="S562" s="379"/>
      <c r="T562" s="379"/>
      <c r="U562" s="379"/>
      <c r="V562" s="379"/>
      <c r="W562" s="379"/>
      <c r="X562" s="379"/>
      <c r="Y562" s="379"/>
      <c r="Z562" s="379"/>
      <c r="AA562" s="379"/>
      <c r="AB562" s="379"/>
      <c r="AC562" s="379"/>
      <c r="AD562" s="379"/>
      <c r="AE562" s="379"/>
      <c r="AF562" s="379"/>
      <c r="AG562" s="379"/>
      <c r="AH562" s="379"/>
      <c r="AI562" s="379"/>
      <c r="AK562" s="379"/>
    </row>
    <row r="563" customFormat="false" ht="14.25" hidden="false" customHeight="false" outlineLevel="0" collapsed="false">
      <c r="A563" s="379"/>
      <c r="B563" s="379"/>
      <c r="C563" s="379"/>
      <c r="D563" s="379"/>
      <c r="E563" s="379"/>
      <c r="F563" s="379"/>
      <c r="G563" s="379"/>
      <c r="H563" s="379"/>
      <c r="I563" s="379"/>
      <c r="J563" s="379"/>
      <c r="K563" s="379"/>
      <c r="L563" s="379"/>
      <c r="M563" s="379"/>
      <c r="N563" s="379"/>
      <c r="O563" s="379"/>
      <c r="P563" s="379"/>
      <c r="Q563" s="379"/>
      <c r="R563" s="379"/>
      <c r="S563" s="379"/>
      <c r="T563" s="379"/>
      <c r="U563" s="379"/>
      <c r="V563" s="379"/>
      <c r="W563" s="379"/>
      <c r="X563" s="379"/>
      <c r="Y563" s="379"/>
      <c r="Z563" s="379"/>
      <c r="AA563" s="379"/>
      <c r="AB563" s="379"/>
      <c r="AC563" s="379"/>
      <c r="AD563" s="379"/>
      <c r="AE563" s="379"/>
      <c r="AF563" s="379"/>
      <c r="AG563" s="379"/>
      <c r="AH563" s="379"/>
      <c r="AI563" s="379"/>
      <c r="AK563" s="379"/>
    </row>
    <row r="564" customFormat="false" ht="14.25" hidden="false" customHeight="false" outlineLevel="0" collapsed="false">
      <c r="A564" s="379"/>
      <c r="B564" s="379"/>
      <c r="C564" s="379"/>
      <c r="D564" s="379"/>
      <c r="E564" s="379"/>
      <c r="F564" s="379"/>
      <c r="G564" s="379"/>
      <c r="H564" s="379"/>
      <c r="I564" s="379"/>
      <c r="J564" s="379"/>
      <c r="K564" s="379"/>
      <c r="L564" s="379"/>
      <c r="M564" s="379"/>
      <c r="N564" s="379"/>
      <c r="O564" s="379"/>
      <c r="P564" s="379"/>
      <c r="Q564" s="379"/>
      <c r="R564" s="379"/>
      <c r="S564" s="379"/>
      <c r="T564" s="379"/>
      <c r="U564" s="379"/>
      <c r="V564" s="379"/>
      <c r="W564" s="379"/>
      <c r="X564" s="379"/>
      <c r="Y564" s="379"/>
      <c r="Z564" s="379"/>
      <c r="AA564" s="379"/>
      <c r="AB564" s="379"/>
      <c r="AC564" s="379"/>
      <c r="AD564" s="379"/>
      <c r="AE564" s="379"/>
      <c r="AF564" s="379"/>
      <c r="AG564" s="379"/>
      <c r="AH564" s="379"/>
      <c r="AI564" s="379"/>
      <c r="AK564" s="379"/>
    </row>
    <row r="565" customFormat="false" ht="14.25" hidden="false" customHeight="false" outlineLevel="0" collapsed="false">
      <c r="A565" s="379"/>
      <c r="B565" s="379"/>
      <c r="C565" s="379"/>
      <c r="D565" s="379"/>
      <c r="E565" s="379"/>
      <c r="F565" s="379"/>
      <c r="G565" s="379"/>
      <c r="H565" s="379"/>
      <c r="I565" s="379"/>
      <c r="J565" s="379"/>
      <c r="K565" s="379"/>
      <c r="L565" s="379"/>
      <c r="M565" s="379"/>
      <c r="N565" s="379"/>
      <c r="O565" s="379"/>
      <c r="P565" s="379"/>
      <c r="Q565" s="379"/>
      <c r="R565" s="379"/>
      <c r="S565" s="379"/>
      <c r="T565" s="379"/>
      <c r="U565" s="379"/>
      <c r="V565" s="379"/>
      <c r="W565" s="379"/>
      <c r="X565" s="379"/>
      <c r="Y565" s="379"/>
      <c r="Z565" s="379"/>
      <c r="AA565" s="379"/>
      <c r="AB565" s="379"/>
      <c r="AC565" s="379"/>
      <c r="AD565" s="379"/>
      <c r="AE565" s="379"/>
      <c r="AF565" s="379"/>
      <c r="AG565" s="379"/>
      <c r="AH565" s="379"/>
      <c r="AI565" s="379"/>
      <c r="AK565" s="379"/>
    </row>
    <row r="566" customFormat="false" ht="14.25" hidden="false" customHeight="false" outlineLevel="0" collapsed="false">
      <c r="A566" s="379"/>
      <c r="B566" s="379"/>
      <c r="C566" s="379"/>
      <c r="D566" s="379"/>
      <c r="E566" s="379"/>
      <c r="F566" s="379"/>
      <c r="G566" s="379"/>
      <c r="H566" s="379"/>
      <c r="I566" s="379"/>
      <c r="J566" s="379"/>
      <c r="K566" s="379"/>
      <c r="L566" s="379"/>
      <c r="M566" s="379"/>
      <c r="N566" s="379"/>
      <c r="O566" s="379"/>
      <c r="P566" s="379"/>
      <c r="Q566" s="379"/>
      <c r="R566" s="379"/>
      <c r="S566" s="379"/>
      <c r="T566" s="379"/>
      <c r="U566" s="379"/>
      <c r="V566" s="379"/>
      <c r="W566" s="379"/>
      <c r="X566" s="379"/>
      <c r="Y566" s="379"/>
      <c r="Z566" s="379"/>
      <c r="AA566" s="379"/>
      <c r="AB566" s="379"/>
      <c r="AC566" s="379"/>
      <c r="AD566" s="379"/>
      <c r="AE566" s="379"/>
      <c r="AF566" s="379"/>
      <c r="AG566" s="379"/>
      <c r="AH566" s="379"/>
      <c r="AI566" s="379"/>
      <c r="AK566" s="379"/>
    </row>
    <row r="567" customFormat="false" ht="14.25" hidden="false" customHeight="false" outlineLevel="0" collapsed="false">
      <c r="A567" s="379"/>
      <c r="B567" s="379"/>
      <c r="C567" s="379"/>
      <c r="D567" s="379"/>
      <c r="E567" s="379"/>
      <c r="F567" s="379"/>
      <c r="G567" s="379"/>
      <c r="H567" s="379"/>
      <c r="I567" s="379"/>
      <c r="J567" s="379"/>
      <c r="K567" s="379"/>
      <c r="L567" s="379"/>
      <c r="M567" s="379"/>
      <c r="N567" s="379"/>
      <c r="O567" s="379"/>
      <c r="P567" s="379"/>
      <c r="Q567" s="379"/>
      <c r="R567" s="379"/>
      <c r="S567" s="379"/>
      <c r="T567" s="379"/>
      <c r="U567" s="379"/>
      <c r="V567" s="379"/>
      <c r="W567" s="379"/>
      <c r="X567" s="379"/>
      <c r="Y567" s="379"/>
      <c r="Z567" s="379"/>
      <c r="AA567" s="379"/>
      <c r="AB567" s="379"/>
      <c r="AC567" s="379"/>
      <c r="AD567" s="379"/>
      <c r="AE567" s="379"/>
      <c r="AF567" s="379"/>
      <c r="AG567" s="379"/>
      <c r="AH567" s="379"/>
      <c r="AI567" s="379"/>
      <c r="AK567" s="379"/>
    </row>
    <row r="568" customFormat="false" ht="14.25" hidden="false" customHeight="false" outlineLevel="0" collapsed="false">
      <c r="A568" s="379"/>
      <c r="B568" s="379"/>
      <c r="C568" s="379"/>
      <c r="D568" s="379"/>
      <c r="E568" s="379"/>
      <c r="F568" s="379"/>
      <c r="G568" s="379"/>
      <c r="H568" s="379"/>
      <c r="I568" s="379"/>
      <c r="J568" s="379"/>
      <c r="K568" s="379"/>
      <c r="L568" s="379"/>
      <c r="M568" s="379"/>
      <c r="N568" s="379"/>
      <c r="O568" s="379"/>
      <c r="P568" s="379"/>
      <c r="Q568" s="379"/>
      <c r="R568" s="379"/>
      <c r="S568" s="379"/>
      <c r="T568" s="379"/>
      <c r="U568" s="379"/>
      <c r="V568" s="379"/>
      <c r="W568" s="379"/>
      <c r="X568" s="379"/>
      <c r="Y568" s="379"/>
      <c r="Z568" s="379"/>
      <c r="AA568" s="379"/>
      <c r="AB568" s="379"/>
      <c r="AC568" s="379"/>
      <c r="AD568" s="379"/>
      <c r="AE568" s="379"/>
      <c r="AF568" s="379"/>
      <c r="AG568" s="379"/>
      <c r="AH568" s="379"/>
      <c r="AI568" s="379"/>
      <c r="AK568" s="379"/>
    </row>
    <row r="569" customFormat="false" ht="14.25" hidden="false" customHeight="false" outlineLevel="0" collapsed="false">
      <c r="A569" s="379"/>
      <c r="B569" s="379"/>
      <c r="C569" s="379"/>
      <c r="D569" s="379"/>
      <c r="E569" s="379"/>
      <c r="F569" s="379"/>
      <c r="G569" s="379"/>
      <c r="H569" s="379"/>
      <c r="I569" s="379"/>
      <c r="J569" s="379"/>
      <c r="K569" s="379"/>
      <c r="L569" s="379"/>
      <c r="M569" s="379"/>
      <c r="N569" s="379"/>
      <c r="O569" s="379"/>
      <c r="P569" s="379"/>
      <c r="Q569" s="379"/>
      <c r="R569" s="379"/>
      <c r="S569" s="379"/>
      <c r="T569" s="379"/>
      <c r="U569" s="379"/>
      <c r="V569" s="379"/>
      <c r="W569" s="379"/>
      <c r="X569" s="379"/>
      <c r="Y569" s="379"/>
      <c r="Z569" s="379"/>
      <c r="AA569" s="379"/>
      <c r="AB569" s="379"/>
      <c r="AC569" s="379"/>
      <c r="AD569" s="379"/>
      <c r="AE569" s="379"/>
      <c r="AF569" s="379"/>
      <c r="AG569" s="379"/>
      <c r="AH569" s="379"/>
      <c r="AI569" s="379"/>
      <c r="AK569" s="379"/>
    </row>
    <row r="570" customFormat="false" ht="14.25" hidden="false" customHeight="false" outlineLevel="0" collapsed="false">
      <c r="A570" s="379"/>
      <c r="B570" s="379"/>
      <c r="C570" s="379"/>
      <c r="D570" s="379"/>
      <c r="E570" s="379"/>
      <c r="F570" s="379"/>
      <c r="G570" s="379"/>
      <c r="H570" s="379"/>
      <c r="I570" s="379"/>
      <c r="J570" s="379"/>
      <c r="K570" s="379"/>
      <c r="L570" s="379"/>
      <c r="M570" s="379"/>
      <c r="N570" s="379"/>
      <c r="O570" s="379"/>
      <c r="P570" s="379"/>
      <c r="Q570" s="379"/>
      <c r="R570" s="379"/>
      <c r="S570" s="379"/>
      <c r="T570" s="379"/>
      <c r="U570" s="379"/>
      <c r="V570" s="379"/>
      <c r="W570" s="379"/>
      <c r="X570" s="379"/>
      <c r="Y570" s="379"/>
      <c r="Z570" s="379"/>
      <c r="AA570" s="379"/>
      <c r="AB570" s="379"/>
      <c r="AC570" s="379"/>
      <c r="AD570" s="379"/>
      <c r="AE570" s="379"/>
      <c r="AF570" s="379"/>
      <c r="AG570" s="379"/>
      <c r="AH570" s="379"/>
      <c r="AI570" s="379"/>
      <c r="AK570" s="379"/>
    </row>
    <row r="571" customFormat="false" ht="14.25" hidden="false" customHeight="false" outlineLevel="0" collapsed="false">
      <c r="A571" s="379"/>
      <c r="B571" s="379"/>
      <c r="C571" s="379"/>
      <c r="D571" s="379"/>
      <c r="E571" s="379"/>
      <c r="F571" s="379"/>
      <c r="G571" s="379"/>
      <c r="H571" s="379"/>
      <c r="I571" s="379"/>
      <c r="J571" s="379"/>
      <c r="K571" s="379"/>
      <c r="L571" s="379"/>
      <c r="M571" s="379"/>
      <c r="N571" s="379"/>
      <c r="O571" s="379"/>
      <c r="P571" s="379"/>
      <c r="Q571" s="379"/>
      <c r="R571" s="379"/>
      <c r="S571" s="379"/>
      <c r="T571" s="379"/>
      <c r="U571" s="379"/>
      <c r="V571" s="379"/>
      <c r="W571" s="379"/>
      <c r="X571" s="379"/>
      <c r="Y571" s="379"/>
      <c r="Z571" s="379"/>
      <c r="AA571" s="379"/>
      <c r="AB571" s="379"/>
      <c r="AC571" s="379"/>
      <c r="AD571" s="379"/>
      <c r="AE571" s="379"/>
      <c r="AF571" s="379"/>
      <c r="AG571" s="379"/>
      <c r="AH571" s="379"/>
      <c r="AI571" s="379"/>
      <c r="AK571" s="379"/>
    </row>
    <row r="572" customFormat="false" ht="14.25" hidden="false" customHeight="false" outlineLevel="0" collapsed="false">
      <c r="A572" s="379"/>
      <c r="B572" s="379"/>
      <c r="C572" s="379"/>
      <c r="D572" s="379"/>
      <c r="E572" s="379"/>
      <c r="F572" s="379"/>
      <c r="G572" s="379"/>
      <c r="H572" s="379"/>
      <c r="I572" s="379"/>
      <c r="J572" s="379"/>
      <c r="K572" s="379"/>
      <c r="L572" s="379"/>
      <c r="M572" s="379"/>
      <c r="N572" s="379"/>
      <c r="O572" s="379"/>
      <c r="P572" s="379"/>
      <c r="Q572" s="379"/>
      <c r="R572" s="379"/>
      <c r="S572" s="379"/>
      <c r="T572" s="379"/>
      <c r="U572" s="379"/>
      <c r="V572" s="379"/>
      <c r="W572" s="379"/>
      <c r="X572" s="379"/>
      <c r="Y572" s="379"/>
      <c r="Z572" s="379"/>
      <c r="AA572" s="379"/>
      <c r="AB572" s="379"/>
      <c r="AC572" s="379"/>
      <c r="AD572" s="379"/>
      <c r="AE572" s="379"/>
      <c r="AF572" s="379"/>
      <c r="AG572" s="379"/>
      <c r="AH572" s="379"/>
      <c r="AI572" s="379"/>
      <c r="AK572" s="379"/>
    </row>
    <row r="573" customFormat="false" ht="14.25" hidden="false" customHeight="false" outlineLevel="0" collapsed="false">
      <c r="A573" s="379"/>
      <c r="B573" s="379"/>
      <c r="C573" s="379"/>
      <c r="D573" s="379"/>
      <c r="E573" s="379"/>
      <c r="F573" s="379"/>
      <c r="G573" s="379"/>
      <c r="H573" s="379"/>
      <c r="I573" s="379"/>
      <c r="J573" s="379"/>
      <c r="K573" s="379"/>
      <c r="L573" s="379"/>
      <c r="M573" s="379"/>
      <c r="N573" s="379"/>
      <c r="O573" s="379"/>
      <c r="P573" s="379"/>
      <c r="Q573" s="379"/>
      <c r="R573" s="379"/>
      <c r="S573" s="379"/>
      <c r="T573" s="379"/>
      <c r="U573" s="379"/>
      <c r="V573" s="379"/>
      <c r="W573" s="379"/>
      <c r="X573" s="379"/>
      <c r="Y573" s="379"/>
      <c r="Z573" s="379"/>
      <c r="AA573" s="379"/>
      <c r="AB573" s="379"/>
      <c r="AC573" s="379"/>
      <c r="AD573" s="379"/>
      <c r="AE573" s="379"/>
      <c r="AF573" s="379"/>
      <c r="AG573" s="379"/>
      <c r="AH573" s="379"/>
      <c r="AI573" s="379"/>
      <c r="AK573" s="379"/>
    </row>
    <row r="574" customFormat="false" ht="14.25" hidden="false" customHeight="false" outlineLevel="0" collapsed="false">
      <c r="A574" s="379"/>
      <c r="B574" s="379"/>
      <c r="C574" s="379"/>
      <c r="D574" s="379"/>
      <c r="E574" s="379"/>
      <c r="F574" s="379"/>
      <c r="G574" s="379"/>
      <c r="H574" s="379"/>
      <c r="I574" s="379"/>
      <c r="J574" s="379"/>
      <c r="K574" s="379"/>
      <c r="L574" s="379"/>
      <c r="M574" s="379"/>
      <c r="N574" s="379"/>
      <c r="O574" s="379"/>
      <c r="P574" s="379"/>
      <c r="Q574" s="379"/>
      <c r="R574" s="379"/>
      <c r="S574" s="379"/>
      <c r="T574" s="379"/>
      <c r="U574" s="379"/>
      <c r="V574" s="379"/>
      <c r="W574" s="379"/>
      <c r="X574" s="379"/>
      <c r="Y574" s="379"/>
      <c r="Z574" s="379"/>
      <c r="AA574" s="379"/>
      <c r="AB574" s="379"/>
      <c r="AC574" s="379"/>
      <c r="AD574" s="379"/>
      <c r="AE574" s="379"/>
      <c r="AF574" s="379"/>
      <c r="AG574" s="379"/>
      <c r="AH574" s="379"/>
      <c r="AI574" s="379"/>
      <c r="AK574" s="379"/>
    </row>
    <row r="575" customFormat="false" ht="14.25" hidden="false" customHeight="false" outlineLevel="0" collapsed="false">
      <c r="A575" s="379"/>
      <c r="B575" s="379"/>
      <c r="C575" s="379"/>
      <c r="D575" s="379"/>
      <c r="E575" s="379"/>
      <c r="F575" s="379"/>
      <c r="G575" s="379"/>
      <c r="H575" s="379"/>
      <c r="I575" s="379"/>
      <c r="J575" s="379"/>
      <c r="K575" s="379"/>
      <c r="L575" s="379"/>
      <c r="M575" s="379"/>
      <c r="N575" s="379"/>
      <c r="O575" s="379"/>
      <c r="P575" s="379"/>
      <c r="Q575" s="379"/>
      <c r="R575" s="379"/>
      <c r="S575" s="379"/>
      <c r="T575" s="379"/>
      <c r="U575" s="379"/>
      <c r="V575" s="379"/>
      <c r="W575" s="379"/>
      <c r="X575" s="379"/>
      <c r="Y575" s="379"/>
      <c r="Z575" s="379"/>
      <c r="AA575" s="379"/>
      <c r="AB575" s="379"/>
      <c r="AC575" s="379"/>
      <c r="AD575" s="379"/>
      <c r="AE575" s="379"/>
      <c r="AF575" s="379"/>
      <c r="AG575" s="379"/>
      <c r="AH575" s="379"/>
      <c r="AI575" s="379"/>
      <c r="AK575" s="379"/>
    </row>
    <row r="576" customFormat="false" ht="14.25" hidden="false" customHeight="false" outlineLevel="0" collapsed="false">
      <c r="A576" s="379"/>
      <c r="B576" s="379"/>
      <c r="C576" s="379"/>
      <c r="D576" s="379"/>
      <c r="E576" s="379"/>
      <c r="F576" s="379"/>
      <c r="G576" s="379"/>
      <c r="H576" s="379"/>
      <c r="I576" s="379"/>
      <c r="J576" s="379"/>
      <c r="K576" s="379"/>
      <c r="L576" s="379"/>
      <c r="M576" s="379"/>
      <c r="N576" s="379"/>
      <c r="O576" s="379"/>
      <c r="P576" s="379"/>
      <c r="Q576" s="379"/>
      <c r="R576" s="379"/>
      <c r="S576" s="379"/>
      <c r="T576" s="379"/>
      <c r="U576" s="379"/>
      <c r="V576" s="379"/>
      <c r="W576" s="379"/>
      <c r="X576" s="379"/>
      <c r="Y576" s="379"/>
      <c r="Z576" s="379"/>
      <c r="AA576" s="379"/>
      <c r="AB576" s="379"/>
      <c r="AC576" s="379"/>
      <c r="AD576" s="379"/>
      <c r="AE576" s="379"/>
      <c r="AF576" s="379"/>
      <c r="AG576" s="379"/>
      <c r="AH576" s="379"/>
      <c r="AI576" s="379"/>
      <c r="AK576" s="379"/>
    </row>
    <row r="577" customFormat="false" ht="14.25" hidden="false" customHeight="false" outlineLevel="0" collapsed="false">
      <c r="A577" s="379"/>
      <c r="B577" s="379"/>
      <c r="C577" s="379"/>
      <c r="D577" s="379"/>
      <c r="E577" s="379"/>
      <c r="F577" s="379"/>
      <c r="G577" s="379"/>
      <c r="H577" s="379"/>
      <c r="I577" s="379"/>
      <c r="J577" s="379"/>
      <c r="K577" s="379"/>
      <c r="L577" s="379"/>
      <c r="M577" s="379"/>
      <c r="N577" s="379"/>
      <c r="O577" s="379"/>
      <c r="P577" s="379"/>
      <c r="Q577" s="379"/>
      <c r="R577" s="379"/>
      <c r="S577" s="379"/>
      <c r="T577" s="379"/>
      <c r="U577" s="379"/>
      <c r="V577" s="379"/>
      <c r="W577" s="379"/>
      <c r="X577" s="379"/>
      <c r="Y577" s="379"/>
      <c r="Z577" s="379"/>
      <c r="AA577" s="379"/>
      <c r="AB577" s="379"/>
      <c r="AC577" s="379"/>
      <c r="AD577" s="379"/>
      <c r="AE577" s="379"/>
      <c r="AF577" s="379"/>
      <c r="AG577" s="379"/>
      <c r="AH577" s="379"/>
      <c r="AI577" s="379"/>
      <c r="AK577" s="379"/>
    </row>
    <row r="578" customFormat="false" ht="14.25" hidden="false" customHeight="false" outlineLevel="0" collapsed="false">
      <c r="A578" s="379"/>
      <c r="B578" s="379"/>
      <c r="C578" s="379"/>
      <c r="D578" s="379"/>
      <c r="E578" s="379"/>
      <c r="F578" s="379"/>
      <c r="G578" s="379"/>
      <c r="H578" s="379"/>
      <c r="I578" s="379"/>
      <c r="J578" s="379"/>
      <c r="K578" s="379"/>
      <c r="L578" s="379"/>
      <c r="M578" s="379"/>
      <c r="N578" s="379"/>
      <c r="O578" s="379"/>
      <c r="P578" s="379"/>
      <c r="Q578" s="379"/>
      <c r="R578" s="379"/>
      <c r="S578" s="379"/>
      <c r="T578" s="379"/>
      <c r="U578" s="379"/>
      <c r="V578" s="379"/>
      <c r="W578" s="379"/>
      <c r="X578" s="379"/>
      <c r="Y578" s="379"/>
      <c r="Z578" s="379"/>
      <c r="AA578" s="379"/>
      <c r="AB578" s="379"/>
      <c r="AC578" s="379"/>
      <c r="AD578" s="379"/>
      <c r="AE578" s="379"/>
      <c r="AF578" s="379"/>
      <c r="AG578" s="379"/>
      <c r="AH578" s="379"/>
      <c r="AI578" s="379"/>
      <c r="AK578" s="379"/>
    </row>
    <row r="579" customFormat="false" ht="14.25" hidden="false" customHeight="false" outlineLevel="0" collapsed="false">
      <c r="A579" s="379"/>
      <c r="B579" s="379"/>
      <c r="C579" s="379"/>
      <c r="D579" s="379"/>
      <c r="E579" s="379"/>
      <c r="F579" s="379"/>
      <c r="G579" s="379"/>
      <c r="H579" s="379"/>
      <c r="I579" s="379"/>
      <c r="J579" s="379"/>
      <c r="K579" s="379"/>
      <c r="L579" s="379"/>
      <c r="M579" s="379"/>
      <c r="N579" s="379"/>
      <c r="O579" s="379"/>
      <c r="P579" s="379"/>
      <c r="Q579" s="379"/>
      <c r="R579" s="379"/>
      <c r="S579" s="379"/>
      <c r="T579" s="379"/>
      <c r="U579" s="379"/>
      <c r="V579" s="379"/>
      <c r="W579" s="379"/>
      <c r="X579" s="379"/>
      <c r="Y579" s="379"/>
      <c r="Z579" s="379"/>
      <c r="AA579" s="379"/>
      <c r="AB579" s="379"/>
      <c r="AC579" s="379"/>
      <c r="AD579" s="379"/>
      <c r="AE579" s="379"/>
      <c r="AF579" s="379"/>
      <c r="AG579" s="379"/>
      <c r="AH579" s="379"/>
      <c r="AI579" s="379"/>
      <c r="AK579" s="379"/>
    </row>
    <row r="580" customFormat="false" ht="14.25" hidden="false" customHeight="false" outlineLevel="0" collapsed="false">
      <c r="A580" s="379"/>
      <c r="B580" s="379"/>
      <c r="C580" s="379"/>
      <c r="D580" s="379"/>
      <c r="E580" s="379"/>
      <c r="F580" s="379"/>
      <c r="G580" s="379"/>
      <c r="H580" s="379"/>
      <c r="I580" s="379"/>
      <c r="J580" s="379"/>
      <c r="K580" s="379"/>
      <c r="L580" s="379"/>
      <c r="M580" s="379"/>
      <c r="N580" s="379"/>
      <c r="O580" s="379"/>
      <c r="P580" s="379"/>
      <c r="Q580" s="379"/>
      <c r="R580" s="379"/>
      <c r="S580" s="379"/>
      <c r="T580" s="379"/>
      <c r="U580" s="379"/>
      <c r="V580" s="379"/>
      <c r="W580" s="379"/>
      <c r="X580" s="379"/>
      <c r="Y580" s="379"/>
      <c r="Z580" s="379"/>
      <c r="AA580" s="379"/>
      <c r="AB580" s="379"/>
      <c r="AC580" s="379"/>
      <c r="AD580" s="379"/>
      <c r="AE580" s="379"/>
      <c r="AF580" s="379"/>
      <c r="AG580" s="379"/>
      <c r="AH580" s="379"/>
      <c r="AI580" s="379"/>
      <c r="AK580" s="379"/>
    </row>
    <row r="581" customFormat="false" ht="14.25" hidden="false" customHeight="false" outlineLevel="0" collapsed="false">
      <c r="A581" s="379"/>
      <c r="B581" s="379"/>
      <c r="C581" s="379"/>
      <c r="D581" s="379"/>
      <c r="E581" s="379"/>
      <c r="F581" s="379"/>
      <c r="G581" s="379"/>
      <c r="H581" s="379"/>
      <c r="I581" s="379"/>
      <c r="J581" s="379"/>
      <c r="K581" s="379"/>
      <c r="L581" s="379"/>
      <c r="M581" s="379"/>
      <c r="N581" s="379"/>
      <c r="O581" s="379"/>
      <c r="P581" s="379"/>
      <c r="Q581" s="379"/>
      <c r="R581" s="379"/>
      <c r="S581" s="379"/>
      <c r="T581" s="379"/>
      <c r="U581" s="379"/>
      <c r="V581" s="379"/>
      <c r="W581" s="379"/>
      <c r="X581" s="379"/>
      <c r="Y581" s="379"/>
      <c r="Z581" s="379"/>
      <c r="AA581" s="379"/>
      <c r="AB581" s="379"/>
      <c r="AC581" s="379"/>
      <c r="AD581" s="379"/>
      <c r="AE581" s="379"/>
      <c r="AF581" s="379"/>
      <c r="AG581" s="379"/>
      <c r="AH581" s="379"/>
      <c r="AI581" s="379"/>
      <c r="AK581" s="379"/>
    </row>
    <row r="582" customFormat="false" ht="14.25" hidden="false" customHeight="false" outlineLevel="0" collapsed="false">
      <c r="A582" s="379"/>
      <c r="B582" s="379"/>
      <c r="C582" s="379"/>
      <c r="D582" s="379"/>
      <c r="E582" s="379"/>
      <c r="F582" s="379"/>
      <c r="G582" s="379"/>
      <c r="H582" s="379"/>
      <c r="I582" s="379"/>
      <c r="J582" s="379"/>
      <c r="K582" s="379"/>
      <c r="L582" s="379"/>
      <c r="M582" s="379"/>
      <c r="N582" s="379"/>
      <c r="O582" s="379"/>
      <c r="P582" s="379"/>
      <c r="Q582" s="379"/>
      <c r="R582" s="379"/>
      <c r="S582" s="379"/>
      <c r="T582" s="379"/>
      <c r="U582" s="379"/>
      <c r="V582" s="379"/>
      <c r="W582" s="379"/>
      <c r="X582" s="379"/>
      <c r="Y582" s="379"/>
      <c r="Z582" s="379"/>
      <c r="AA582" s="379"/>
      <c r="AB582" s="379"/>
      <c r="AC582" s="379"/>
      <c r="AD582" s="379"/>
      <c r="AE582" s="379"/>
      <c r="AF582" s="379"/>
      <c r="AG582" s="379"/>
      <c r="AH582" s="379"/>
      <c r="AI582" s="379"/>
      <c r="AK582" s="379"/>
    </row>
    <row r="583" customFormat="false" ht="14.25" hidden="false" customHeight="false" outlineLevel="0" collapsed="false">
      <c r="A583" s="379"/>
      <c r="B583" s="379"/>
      <c r="C583" s="379"/>
      <c r="D583" s="379"/>
      <c r="E583" s="379"/>
      <c r="F583" s="379"/>
      <c r="G583" s="379"/>
      <c r="H583" s="379"/>
      <c r="I583" s="379"/>
      <c r="J583" s="379"/>
      <c r="K583" s="379"/>
      <c r="L583" s="379"/>
      <c r="M583" s="379"/>
      <c r="N583" s="379"/>
      <c r="O583" s="379"/>
      <c r="P583" s="379"/>
      <c r="Q583" s="379"/>
      <c r="R583" s="379"/>
      <c r="S583" s="379"/>
      <c r="T583" s="379"/>
      <c r="U583" s="379"/>
      <c r="V583" s="379"/>
      <c r="W583" s="379"/>
      <c r="X583" s="379"/>
      <c r="Y583" s="379"/>
      <c r="Z583" s="379"/>
      <c r="AA583" s="379"/>
      <c r="AB583" s="379"/>
      <c r="AC583" s="379"/>
      <c r="AD583" s="379"/>
      <c r="AE583" s="379"/>
      <c r="AF583" s="379"/>
      <c r="AG583" s="379"/>
      <c r="AH583" s="379"/>
      <c r="AI583" s="379"/>
      <c r="AK583" s="379"/>
    </row>
    <row r="584" customFormat="false" ht="14.25" hidden="false" customHeight="false" outlineLevel="0" collapsed="false">
      <c r="A584" s="379"/>
      <c r="B584" s="379"/>
      <c r="C584" s="379"/>
      <c r="D584" s="379"/>
      <c r="E584" s="379"/>
      <c r="F584" s="379"/>
      <c r="G584" s="379"/>
      <c r="H584" s="379"/>
      <c r="I584" s="379"/>
      <c r="J584" s="379"/>
      <c r="K584" s="379"/>
      <c r="L584" s="379"/>
      <c r="M584" s="379"/>
      <c r="N584" s="379"/>
      <c r="O584" s="379"/>
      <c r="P584" s="379"/>
      <c r="Q584" s="379"/>
      <c r="R584" s="379"/>
      <c r="S584" s="379"/>
      <c r="T584" s="379"/>
      <c r="U584" s="379"/>
      <c r="V584" s="379"/>
      <c r="W584" s="379"/>
      <c r="X584" s="379"/>
      <c r="Y584" s="379"/>
      <c r="Z584" s="379"/>
      <c r="AA584" s="379"/>
      <c r="AB584" s="379"/>
      <c r="AC584" s="379"/>
      <c r="AD584" s="379"/>
      <c r="AE584" s="379"/>
      <c r="AF584" s="379"/>
      <c r="AG584" s="379"/>
      <c r="AH584" s="379"/>
      <c r="AI584" s="379"/>
      <c r="AK584" s="379"/>
    </row>
    <row r="585" customFormat="false" ht="14.25" hidden="false" customHeight="false" outlineLevel="0" collapsed="false">
      <c r="A585" s="379"/>
      <c r="B585" s="379"/>
      <c r="C585" s="379"/>
      <c r="D585" s="379"/>
      <c r="E585" s="379"/>
      <c r="F585" s="379"/>
      <c r="G585" s="379"/>
      <c r="H585" s="379"/>
      <c r="I585" s="379"/>
      <c r="J585" s="379"/>
      <c r="K585" s="379"/>
      <c r="L585" s="379"/>
      <c r="M585" s="379"/>
      <c r="N585" s="379"/>
      <c r="O585" s="379"/>
      <c r="P585" s="379"/>
      <c r="Q585" s="379"/>
      <c r="R585" s="379"/>
      <c r="S585" s="379"/>
      <c r="T585" s="379"/>
      <c r="U585" s="379"/>
      <c r="V585" s="379"/>
      <c r="W585" s="379"/>
      <c r="X585" s="379"/>
      <c r="Y585" s="379"/>
      <c r="Z585" s="379"/>
      <c r="AA585" s="379"/>
      <c r="AB585" s="379"/>
      <c r="AC585" s="379"/>
      <c r="AD585" s="379"/>
      <c r="AE585" s="379"/>
      <c r="AF585" s="379"/>
      <c r="AG585" s="379"/>
      <c r="AH585" s="379"/>
      <c r="AI585" s="379"/>
      <c r="AK585" s="379"/>
    </row>
    <row r="586" customFormat="false" ht="14.25" hidden="false" customHeight="false" outlineLevel="0" collapsed="false">
      <c r="A586" s="379"/>
      <c r="B586" s="379"/>
      <c r="C586" s="379"/>
      <c r="D586" s="379"/>
      <c r="E586" s="379"/>
      <c r="F586" s="379"/>
      <c r="G586" s="379"/>
      <c r="H586" s="379"/>
      <c r="I586" s="379"/>
      <c r="J586" s="379"/>
      <c r="K586" s="379"/>
      <c r="L586" s="379"/>
      <c r="M586" s="379"/>
      <c r="N586" s="379"/>
      <c r="O586" s="379"/>
      <c r="P586" s="379"/>
      <c r="Q586" s="379"/>
      <c r="R586" s="379"/>
      <c r="S586" s="379"/>
      <c r="T586" s="379"/>
      <c r="U586" s="379"/>
      <c r="V586" s="379"/>
      <c r="W586" s="379"/>
      <c r="X586" s="379"/>
      <c r="Y586" s="379"/>
      <c r="Z586" s="379"/>
      <c r="AA586" s="379"/>
      <c r="AB586" s="379"/>
      <c r="AC586" s="379"/>
      <c r="AD586" s="379"/>
      <c r="AE586" s="379"/>
      <c r="AF586" s="379"/>
      <c r="AG586" s="379"/>
      <c r="AH586" s="379"/>
      <c r="AI586" s="379"/>
      <c r="AK586" s="379"/>
    </row>
    <row r="587" customFormat="false" ht="14.25" hidden="false" customHeight="false" outlineLevel="0" collapsed="false">
      <c r="A587" s="379"/>
      <c r="B587" s="379"/>
      <c r="C587" s="379"/>
      <c r="D587" s="379"/>
      <c r="E587" s="379"/>
      <c r="F587" s="379"/>
      <c r="G587" s="379"/>
      <c r="H587" s="379"/>
      <c r="I587" s="379"/>
      <c r="J587" s="379"/>
      <c r="K587" s="379"/>
      <c r="L587" s="379"/>
      <c r="M587" s="379"/>
      <c r="N587" s="379"/>
      <c r="O587" s="379"/>
      <c r="P587" s="379"/>
      <c r="Q587" s="379"/>
      <c r="R587" s="379"/>
      <c r="S587" s="379"/>
      <c r="T587" s="379"/>
      <c r="U587" s="379"/>
      <c r="V587" s="379"/>
      <c r="W587" s="379"/>
      <c r="X587" s="379"/>
      <c r="Y587" s="379"/>
      <c r="Z587" s="379"/>
      <c r="AA587" s="379"/>
      <c r="AB587" s="379"/>
      <c r="AC587" s="379"/>
      <c r="AD587" s="379"/>
      <c r="AE587" s="379"/>
      <c r="AF587" s="379"/>
      <c r="AG587" s="379"/>
      <c r="AH587" s="379"/>
      <c r="AI587" s="379"/>
      <c r="AK587" s="379"/>
    </row>
    <row r="588" customFormat="false" ht="14.25" hidden="false" customHeight="false" outlineLevel="0" collapsed="false">
      <c r="A588" s="379"/>
      <c r="B588" s="379"/>
      <c r="C588" s="379"/>
      <c r="D588" s="379"/>
      <c r="E588" s="379"/>
      <c r="F588" s="379"/>
      <c r="G588" s="379"/>
      <c r="H588" s="379"/>
      <c r="I588" s="379"/>
      <c r="J588" s="379"/>
      <c r="K588" s="379"/>
      <c r="L588" s="379"/>
      <c r="M588" s="379"/>
      <c r="N588" s="379"/>
      <c r="O588" s="379"/>
      <c r="P588" s="379"/>
      <c r="Q588" s="379"/>
      <c r="R588" s="379"/>
      <c r="S588" s="379"/>
      <c r="T588" s="379"/>
      <c r="U588" s="379"/>
      <c r="V588" s="379"/>
      <c r="W588" s="379"/>
      <c r="X588" s="379"/>
      <c r="Y588" s="379"/>
      <c r="Z588" s="379"/>
      <c r="AA588" s="379"/>
      <c r="AB588" s="379"/>
      <c r="AC588" s="379"/>
      <c r="AD588" s="379"/>
      <c r="AE588" s="379"/>
      <c r="AF588" s="379"/>
      <c r="AG588" s="379"/>
      <c r="AH588" s="379"/>
      <c r="AI588" s="379"/>
      <c r="AK588" s="379"/>
    </row>
    <row r="589" customFormat="false" ht="14.25" hidden="false" customHeight="false" outlineLevel="0" collapsed="false">
      <c r="A589" s="379"/>
      <c r="B589" s="379"/>
      <c r="C589" s="379"/>
      <c r="D589" s="379"/>
      <c r="E589" s="379"/>
      <c r="F589" s="379"/>
      <c r="G589" s="379"/>
      <c r="H589" s="379"/>
      <c r="I589" s="379"/>
      <c r="J589" s="379"/>
      <c r="K589" s="379"/>
      <c r="L589" s="379"/>
      <c r="M589" s="379"/>
      <c r="N589" s="379"/>
      <c r="O589" s="379"/>
      <c r="P589" s="379"/>
      <c r="Q589" s="379"/>
      <c r="R589" s="379"/>
      <c r="S589" s="379"/>
      <c r="T589" s="379"/>
      <c r="U589" s="379"/>
      <c r="V589" s="379"/>
      <c r="W589" s="379"/>
      <c r="X589" s="379"/>
      <c r="Y589" s="379"/>
      <c r="Z589" s="379"/>
      <c r="AA589" s="379"/>
      <c r="AB589" s="379"/>
      <c r="AC589" s="379"/>
      <c r="AD589" s="379"/>
      <c r="AE589" s="379"/>
      <c r="AF589" s="379"/>
      <c r="AG589" s="379"/>
      <c r="AH589" s="379"/>
      <c r="AI589" s="379"/>
      <c r="AK589" s="379"/>
    </row>
    <row r="590" customFormat="false" ht="14.25" hidden="false" customHeight="false" outlineLevel="0" collapsed="false">
      <c r="A590" s="379"/>
      <c r="B590" s="379"/>
      <c r="C590" s="379"/>
      <c r="D590" s="379"/>
      <c r="E590" s="379"/>
      <c r="F590" s="379"/>
      <c r="G590" s="379"/>
      <c r="H590" s="379"/>
      <c r="I590" s="379"/>
      <c r="J590" s="379"/>
      <c r="K590" s="379"/>
      <c r="L590" s="379"/>
      <c r="M590" s="379"/>
      <c r="N590" s="379"/>
      <c r="O590" s="379"/>
      <c r="P590" s="379"/>
      <c r="Q590" s="379"/>
      <c r="R590" s="379"/>
      <c r="S590" s="379"/>
      <c r="T590" s="379"/>
      <c r="U590" s="379"/>
      <c r="V590" s="379"/>
      <c r="W590" s="379"/>
      <c r="X590" s="379"/>
      <c r="Y590" s="379"/>
      <c r="Z590" s="379"/>
      <c r="AA590" s="379"/>
      <c r="AB590" s="379"/>
      <c r="AC590" s="379"/>
      <c r="AD590" s="379"/>
      <c r="AE590" s="379"/>
      <c r="AF590" s="379"/>
      <c r="AG590" s="379"/>
      <c r="AH590" s="379"/>
      <c r="AI590" s="379"/>
      <c r="AK590" s="379"/>
    </row>
    <row r="591" customFormat="false" ht="14.25" hidden="false" customHeight="false" outlineLevel="0" collapsed="false">
      <c r="A591" s="379"/>
      <c r="B591" s="379"/>
      <c r="C591" s="379"/>
      <c r="D591" s="379"/>
      <c r="E591" s="379"/>
      <c r="F591" s="379"/>
      <c r="G591" s="379"/>
      <c r="H591" s="379"/>
      <c r="I591" s="379"/>
      <c r="J591" s="379"/>
      <c r="K591" s="379"/>
      <c r="L591" s="379"/>
      <c r="M591" s="379"/>
      <c r="N591" s="379"/>
      <c r="O591" s="379"/>
      <c r="P591" s="379"/>
      <c r="Q591" s="379"/>
      <c r="R591" s="379"/>
      <c r="S591" s="379"/>
      <c r="T591" s="379"/>
      <c r="U591" s="379"/>
      <c r="V591" s="379"/>
      <c r="W591" s="379"/>
      <c r="X591" s="379"/>
      <c r="Y591" s="379"/>
      <c r="Z591" s="379"/>
      <c r="AA591" s="379"/>
      <c r="AB591" s="379"/>
      <c r="AC591" s="379"/>
      <c r="AD591" s="379"/>
      <c r="AE591" s="379"/>
      <c r="AF591" s="379"/>
      <c r="AG591" s="379"/>
      <c r="AH591" s="379"/>
      <c r="AI591" s="379"/>
      <c r="AK591" s="379"/>
    </row>
    <row r="592" customFormat="false" ht="14.25" hidden="false" customHeight="false" outlineLevel="0" collapsed="false">
      <c r="A592" s="379"/>
      <c r="B592" s="379"/>
      <c r="C592" s="379"/>
      <c r="D592" s="379"/>
      <c r="E592" s="379"/>
      <c r="F592" s="379"/>
      <c r="G592" s="379"/>
      <c r="H592" s="379"/>
      <c r="I592" s="379"/>
      <c r="J592" s="379"/>
      <c r="K592" s="379"/>
      <c r="L592" s="379"/>
      <c r="M592" s="379"/>
      <c r="N592" s="379"/>
      <c r="O592" s="379"/>
      <c r="P592" s="379"/>
      <c r="Q592" s="379"/>
      <c r="R592" s="379"/>
      <c r="S592" s="379"/>
      <c r="T592" s="379"/>
      <c r="U592" s="379"/>
      <c r="V592" s="379"/>
      <c r="W592" s="379"/>
      <c r="X592" s="379"/>
      <c r="Y592" s="379"/>
      <c r="Z592" s="379"/>
      <c r="AA592" s="379"/>
      <c r="AB592" s="379"/>
      <c r="AC592" s="379"/>
      <c r="AD592" s="379"/>
      <c r="AE592" s="379"/>
      <c r="AF592" s="379"/>
      <c r="AG592" s="379"/>
      <c r="AH592" s="379"/>
      <c r="AI592" s="379"/>
      <c r="AK592" s="379"/>
    </row>
    <row r="593" customFormat="false" ht="14.25" hidden="false" customHeight="false" outlineLevel="0" collapsed="false">
      <c r="A593" s="379"/>
      <c r="B593" s="379"/>
      <c r="C593" s="379"/>
      <c r="D593" s="379"/>
      <c r="E593" s="379"/>
      <c r="F593" s="379"/>
      <c r="G593" s="379"/>
      <c r="H593" s="379"/>
      <c r="I593" s="379"/>
      <c r="J593" s="379"/>
      <c r="K593" s="379"/>
      <c r="L593" s="379"/>
      <c r="M593" s="379"/>
      <c r="N593" s="379"/>
      <c r="O593" s="379"/>
      <c r="P593" s="379"/>
      <c r="Q593" s="379"/>
      <c r="R593" s="379"/>
      <c r="S593" s="379"/>
      <c r="T593" s="379"/>
      <c r="U593" s="379"/>
      <c r="V593" s="379"/>
      <c r="W593" s="379"/>
      <c r="X593" s="379"/>
      <c r="Y593" s="379"/>
      <c r="Z593" s="379"/>
      <c r="AA593" s="379"/>
      <c r="AB593" s="379"/>
      <c r="AC593" s="379"/>
      <c r="AD593" s="379"/>
      <c r="AE593" s="379"/>
      <c r="AF593" s="379"/>
      <c r="AG593" s="379"/>
      <c r="AH593" s="379"/>
      <c r="AI593" s="379"/>
      <c r="AK593" s="379"/>
    </row>
    <row r="594" customFormat="false" ht="14.25" hidden="false" customHeight="false" outlineLevel="0" collapsed="false">
      <c r="A594" s="379"/>
      <c r="B594" s="379"/>
      <c r="C594" s="379"/>
      <c r="D594" s="379"/>
      <c r="E594" s="379"/>
      <c r="F594" s="379"/>
      <c r="G594" s="379"/>
      <c r="H594" s="379"/>
      <c r="I594" s="379"/>
      <c r="J594" s="379"/>
      <c r="K594" s="379"/>
      <c r="L594" s="379"/>
      <c r="M594" s="379"/>
      <c r="N594" s="379"/>
      <c r="O594" s="379"/>
      <c r="P594" s="379"/>
      <c r="Q594" s="379"/>
      <c r="R594" s="379"/>
      <c r="S594" s="379"/>
      <c r="T594" s="379"/>
      <c r="U594" s="379"/>
      <c r="V594" s="379"/>
      <c r="W594" s="379"/>
      <c r="X594" s="379"/>
      <c r="Y594" s="379"/>
      <c r="Z594" s="379"/>
      <c r="AA594" s="379"/>
      <c r="AB594" s="379"/>
      <c r="AC594" s="379"/>
      <c r="AD594" s="379"/>
      <c r="AE594" s="379"/>
      <c r="AF594" s="379"/>
      <c r="AG594" s="379"/>
      <c r="AH594" s="379"/>
      <c r="AI594" s="379"/>
      <c r="AK594" s="379"/>
    </row>
    <row r="595" customFormat="false" ht="14.25" hidden="false" customHeight="false" outlineLevel="0" collapsed="false">
      <c r="A595" s="379"/>
      <c r="B595" s="379"/>
      <c r="C595" s="379"/>
      <c r="D595" s="379"/>
      <c r="E595" s="379"/>
      <c r="F595" s="379"/>
      <c r="G595" s="379"/>
      <c r="H595" s="379"/>
      <c r="I595" s="379"/>
      <c r="J595" s="379"/>
      <c r="K595" s="379"/>
      <c r="L595" s="379"/>
      <c r="M595" s="379"/>
      <c r="N595" s="379"/>
      <c r="O595" s="379"/>
      <c r="P595" s="379"/>
      <c r="Q595" s="379"/>
      <c r="R595" s="379"/>
      <c r="S595" s="379"/>
      <c r="T595" s="379"/>
      <c r="U595" s="379"/>
      <c r="V595" s="379"/>
      <c r="W595" s="379"/>
      <c r="X595" s="379"/>
      <c r="Y595" s="379"/>
      <c r="Z595" s="379"/>
      <c r="AA595" s="379"/>
      <c r="AB595" s="379"/>
      <c r="AC595" s="379"/>
      <c r="AD595" s="379"/>
      <c r="AE595" s="379"/>
      <c r="AF595" s="379"/>
      <c r="AG595" s="379"/>
      <c r="AH595" s="379"/>
      <c r="AI595" s="379"/>
      <c r="AK595" s="379"/>
    </row>
    <row r="596" customFormat="false" ht="14.25" hidden="false" customHeight="false" outlineLevel="0" collapsed="false">
      <c r="A596" s="379"/>
      <c r="B596" s="379"/>
      <c r="C596" s="379"/>
      <c r="D596" s="379"/>
      <c r="E596" s="379"/>
      <c r="F596" s="379"/>
      <c r="G596" s="379"/>
      <c r="H596" s="379"/>
      <c r="I596" s="379"/>
      <c r="J596" s="379"/>
      <c r="K596" s="379"/>
      <c r="L596" s="379"/>
      <c r="M596" s="379"/>
      <c r="N596" s="379"/>
      <c r="O596" s="379"/>
      <c r="P596" s="379"/>
      <c r="Q596" s="379"/>
      <c r="R596" s="379"/>
      <c r="S596" s="379"/>
      <c r="T596" s="379"/>
      <c r="U596" s="379"/>
      <c r="V596" s="379"/>
      <c r="W596" s="379"/>
      <c r="X596" s="379"/>
      <c r="Y596" s="379"/>
      <c r="Z596" s="379"/>
      <c r="AA596" s="379"/>
      <c r="AB596" s="379"/>
      <c r="AC596" s="379"/>
      <c r="AD596" s="379"/>
      <c r="AE596" s="379"/>
      <c r="AF596" s="379"/>
      <c r="AG596" s="379"/>
      <c r="AH596" s="379"/>
      <c r="AI596" s="379"/>
      <c r="AK596" s="379"/>
    </row>
    <row r="597" customFormat="false" ht="14.25" hidden="false" customHeight="false" outlineLevel="0" collapsed="false">
      <c r="A597" s="379"/>
      <c r="B597" s="379"/>
      <c r="C597" s="379"/>
      <c r="D597" s="379"/>
      <c r="E597" s="379"/>
      <c r="F597" s="379"/>
      <c r="G597" s="379"/>
      <c r="H597" s="379"/>
      <c r="I597" s="379"/>
      <c r="J597" s="379"/>
      <c r="K597" s="379"/>
      <c r="L597" s="379"/>
      <c r="M597" s="379"/>
      <c r="N597" s="379"/>
      <c r="O597" s="379"/>
      <c r="P597" s="379"/>
      <c r="Q597" s="379"/>
      <c r="R597" s="379"/>
      <c r="S597" s="379"/>
      <c r="T597" s="379"/>
      <c r="U597" s="379"/>
      <c r="V597" s="379"/>
      <c r="W597" s="379"/>
      <c r="X597" s="379"/>
      <c r="Y597" s="379"/>
      <c r="Z597" s="379"/>
      <c r="AA597" s="379"/>
      <c r="AB597" s="379"/>
      <c r="AC597" s="379"/>
      <c r="AD597" s="379"/>
      <c r="AE597" s="379"/>
      <c r="AF597" s="379"/>
      <c r="AG597" s="379"/>
      <c r="AH597" s="379"/>
      <c r="AI597" s="379"/>
      <c r="AK597" s="379"/>
    </row>
    <row r="598" customFormat="false" ht="14.25" hidden="false" customHeight="false" outlineLevel="0" collapsed="false">
      <c r="A598" s="379"/>
      <c r="B598" s="379"/>
      <c r="C598" s="379"/>
      <c r="D598" s="379"/>
      <c r="E598" s="379"/>
      <c r="F598" s="379"/>
      <c r="G598" s="379"/>
      <c r="H598" s="379"/>
      <c r="I598" s="379"/>
      <c r="J598" s="379"/>
      <c r="K598" s="379"/>
      <c r="L598" s="379"/>
      <c r="M598" s="379"/>
      <c r="N598" s="379"/>
      <c r="O598" s="379"/>
      <c r="P598" s="379"/>
      <c r="Q598" s="379"/>
      <c r="R598" s="379"/>
      <c r="S598" s="379"/>
      <c r="T598" s="379"/>
      <c r="U598" s="379"/>
      <c r="V598" s="379"/>
      <c r="W598" s="379"/>
      <c r="X598" s="379"/>
      <c r="Y598" s="379"/>
      <c r="Z598" s="379"/>
      <c r="AA598" s="379"/>
      <c r="AB598" s="379"/>
      <c r="AC598" s="379"/>
      <c r="AD598" s="379"/>
      <c r="AE598" s="379"/>
      <c r="AF598" s="379"/>
      <c r="AG598" s="379"/>
      <c r="AH598" s="379"/>
      <c r="AI598" s="379"/>
      <c r="AK598" s="379"/>
    </row>
    <row r="599" customFormat="false" ht="14.25" hidden="false" customHeight="false" outlineLevel="0" collapsed="false">
      <c r="A599" s="379"/>
      <c r="B599" s="379"/>
      <c r="C599" s="379"/>
      <c r="D599" s="379"/>
      <c r="E599" s="379"/>
      <c r="F599" s="379"/>
      <c r="G599" s="379"/>
      <c r="H599" s="379"/>
      <c r="I599" s="379"/>
      <c r="J599" s="379"/>
      <c r="K599" s="379"/>
      <c r="L599" s="379"/>
      <c r="M599" s="379"/>
      <c r="N599" s="379"/>
      <c r="O599" s="379"/>
      <c r="P599" s="379"/>
      <c r="Q599" s="379"/>
      <c r="R599" s="379"/>
      <c r="S599" s="379"/>
      <c r="T599" s="379"/>
      <c r="U599" s="379"/>
      <c r="V599" s="379"/>
      <c r="W599" s="379"/>
      <c r="X599" s="379"/>
      <c r="Y599" s="379"/>
      <c r="Z599" s="379"/>
      <c r="AA599" s="379"/>
      <c r="AB599" s="379"/>
      <c r="AC599" s="379"/>
      <c r="AD599" s="379"/>
      <c r="AE599" s="379"/>
      <c r="AF599" s="379"/>
      <c r="AG599" s="379"/>
      <c r="AH599" s="379"/>
      <c r="AI599" s="379"/>
      <c r="AK599" s="379"/>
    </row>
    <row r="600" customFormat="false" ht="14.25" hidden="false" customHeight="false" outlineLevel="0" collapsed="false">
      <c r="A600" s="379"/>
      <c r="B600" s="379"/>
      <c r="C600" s="379"/>
      <c r="D600" s="379"/>
      <c r="E600" s="379"/>
      <c r="F600" s="379"/>
      <c r="G600" s="379"/>
      <c r="H600" s="379"/>
      <c r="I600" s="379"/>
      <c r="J600" s="379"/>
      <c r="K600" s="379"/>
      <c r="L600" s="379"/>
      <c r="M600" s="379"/>
      <c r="N600" s="379"/>
      <c r="O600" s="379"/>
      <c r="P600" s="379"/>
      <c r="Q600" s="379"/>
      <c r="R600" s="379"/>
      <c r="S600" s="379"/>
      <c r="T600" s="379"/>
      <c r="U600" s="379"/>
      <c r="V600" s="379"/>
      <c r="W600" s="379"/>
      <c r="X600" s="379"/>
      <c r="Y600" s="379"/>
      <c r="Z600" s="379"/>
      <c r="AA600" s="379"/>
      <c r="AB600" s="379"/>
      <c r="AC600" s="379"/>
      <c r="AD600" s="379"/>
      <c r="AE600" s="379"/>
      <c r="AF600" s="379"/>
      <c r="AG600" s="379"/>
      <c r="AH600" s="379"/>
      <c r="AI600" s="379"/>
      <c r="AK600" s="379"/>
    </row>
    <row r="601" customFormat="false" ht="14.25" hidden="false" customHeight="false" outlineLevel="0" collapsed="false">
      <c r="A601" s="379"/>
      <c r="B601" s="379"/>
      <c r="C601" s="379"/>
      <c r="D601" s="379"/>
      <c r="E601" s="379"/>
      <c r="F601" s="379"/>
      <c r="G601" s="379"/>
      <c r="H601" s="379"/>
      <c r="I601" s="379"/>
      <c r="J601" s="379"/>
      <c r="K601" s="379"/>
      <c r="L601" s="379"/>
      <c r="M601" s="379"/>
      <c r="N601" s="379"/>
      <c r="O601" s="379"/>
      <c r="P601" s="379"/>
      <c r="Q601" s="379"/>
      <c r="R601" s="379"/>
      <c r="S601" s="379"/>
      <c r="T601" s="379"/>
      <c r="U601" s="379"/>
      <c r="V601" s="379"/>
      <c r="W601" s="379"/>
      <c r="X601" s="379"/>
      <c r="Y601" s="379"/>
      <c r="Z601" s="379"/>
      <c r="AA601" s="379"/>
      <c r="AB601" s="379"/>
      <c r="AC601" s="379"/>
      <c r="AD601" s="379"/>
      <c r="AE601" s="379"/>
      <c r="AF601" s="379"/>
      <c r="AG601" s="379"/>
      <c r="AH601" s="379"/>
      <c r="AI601" s="379"/>
      <c r="AK601" s="379"/>
    </row>
    <row r="602" customFormat="false" ht="14.25" hidden="false" customHeight="false" outlineLevel="0" collapsed="false">
      <c r="A602" s="379"/>
      <c r="B602" s="379"/>
      <c r="C602" s="379"/>
      <c r="D602" s="379"/>
      <c r="E602" s="379"/>
      <c r="F602" s="379"/>
      <c r="G602" s="379"/>
      <c r="H602" s="379"/>
      <c r="I602" s="379"/>
      <c r="J602" s="379"/>
      <c r="K602" s="379"/>
      <c r="L602" s="379"/>
      <c r="M602" s="379"/>
      <c r="N602" s="379"/>
      <c r="O602" s="379"/>
      <c r="P602" s="379"/>
      <c r="Q602" s="379"/>
      <c r="R602" s="379"/>
      <c r="S602" s="379"/>
      <c r="T602" s="379"/>
      <c r="U602" s="379"/>
      <c r="V602" s="379"/>
      <c r="W602" s="379"/>
      <c r="X602" s="379"/>
      <c r="Y602" s="379"/>
      <c r="Z602" s="379"/>
      <c r="AA602" s="379"/>
      <c r="AB602" s="379"/>
      <c r="AC602" s="379"/>
      <c r="AD602" s="379"/>
      <c r="AE602" s="379"/>
      <c r="AF602" s="379"/>
      <c r="AG602" s="379"/>
      <c r="AH602" s="379"/>
      <c r="AI602" s="379"/>
      <c r="AK602" s="379"/>
    </row>
    <row r="603" customFormat="false" ht="14.25" hidden="false" customHeight="false" outlineLevel="0" collapsed="false">
      <c r="A603" s="379"/>
      <c r="B603" s="379"/>
      <c r="C603" s="379"/>
      <c r="D603" s="379"/>
      <c r="E603" s="379"/>
      <c r="F603" s="379"/>
      <c r="G603" s="379"/>
      <c r="H603" s="379"/>
      <c r="I603" s="379"/>
      <c r="J603" s="379"/>
      <c r="K603" s="379"/>
      <c r="L603" s="379"/>
      <c r="M603" s="379"/>
      <c r="N603" s="379"/>
      <c r="O603" s="379"/>
      <c r="P603" s="379"/>
      <c r="Q603" s="379"/>
      <c r="R603" s="379"/>
      <c r="S603" s="379"/>
      <c r="T603" s="379"/>
      <c r="U603" s="379"/>
      <c r="V603" s="379"/>
      <c r="W603" s="379"/>
      <c r="X603" s="379"/>
      <c r="Y603" s="379"/>
      <c r="Z603" s="379"/>
      <c r="AA603" s="379"/>
      <c r="AB603" s="379"/>
      <c r="AC603" s="379"/>
      <c r="AD603" s="379"/>
      <c r="AE603" s="379"/>
      <c r="AF603" s="379"/>
      <c r="AG603" s="379"/>
      <c r="AH603" s="379"/>
      <c r="AI603" s="379"/>
      <c r="AK603" s="379"/>
    </row>
    <row r="604" customFormat="false" ht="14.25" hidden="false" customHeight="false" outlineLevel="0" collapsed="false">
      <c r="A604" s="379"/>
      <c r="B604" s="379"/>
      <c r="C604" s="379"/>
      <c r="D604" s="379"/>
      <c r="E604" s="379"/>
      <c r="F604" s="379"/>
      <c r="G604" s="379"/>
      <c r="H604" s="379"/>
      <c r="I604" s="379"/>
      <c r="J604" s="379"/>
      <c r="K604" s="379"/>
      <c r="L604" s="379"/>
      <c r="M604" s="379"/>
      <c r="N604" s="379"/>
      <c r="O604" s="379"/>
      <c r="P604" s="379"/>
      <c r="Q604" s="379"/>
      <c r="R604" s="379"/>
      <c r="S604" s="379"/>
      <c r="T604" s="379"/>
      <c r="U604" s="379"/>
      <c r="V604" s="379"/>
      <c r="W604" s="379"/>
      <c r="X604" s="379"/>
      <c r="Y604" s="379"/>
      <c r="Z604" s="379"/>
      <c r="AA604" s="379"/>
      <c r="AB604" s="379"/>
      <c r="AC604" s="379"/>
      <c r="AD604" s="379"/>
      <c r="AE604" s="379"/>
      <c r="AF604" s="379"/>
      <c r="AG604" s="379"/>
      <c r="AH604" s="379"/>
      <c r="AI604" s="379"/>
      <c r="AK604" s="379"/>
    </row>
    <row r="605" customFormat="false" ht="14.25" hidden="false" customHeight="false" outlineLevel="0" collapsed="false">
      <c r="A605" s="379"/>
      <c r="B605" s="379"/>
      <c r="C605" s="379"/>
      <c r="D605" s="379"/>
      <c r="E605" s="379"/>
      <c r="F605" s="379"/>
      <c r="G605" s="379"/>
      <c r="H605" s="379"/>
      <c r="I605" s="379"/>
      <c r="J605" s="379"/>
      <c r="K605" s="379"/>
      <c r="L605" s="379"/>
      <c r="M605" s="379"/>
      <c r="N605" s="379"/>
      <c r="O605" s="379"/>
      <c r="P605" s="379"/>
      <c r="Q605" s="379"/>
      <c r="R605" s="379"/>
      <c r="S605" s="379"/>
      <c r="T605" s="379"/>
      <c r="U605" s="379"/>
      <c r="V605" s="379"/>
      <c r="W605" s="379"/>
      <c r="X605" s="379"/>
      <c r="Y605" s="379"/>
      <c r="Z605" s="379"/>
      <c r="AA605" s="379"/>
      <c r="AB605" s="379"/>
      <c r="AC605" s="379"/>
      <c r="AD605" s="379"/>
      <c r="AE605" s="379"/>
      <c r="AF605" s="379"/>
      <c r="AG605" s="379"/>
      <c r="AH605" s="379"/>
      <c r="AI605" s="379"/>
      <c r="AK605" s="379"/>
    </row>
    <row r="606" customFormat="false" ht="14.25" hidden="false" customHeight="false" outlineLevel="0" collapsed="false">
      <c r="A606" s="379"/>
      <c r="B606" s="379"/>
      <c r="C606" s="379"/>
      <c r="D606" s="379"/>
      <c r="E606" s="379"/>
      <c r="F606" s="379"/>
      <c r="G606" s="379"/>
      <c r="H606" s="379"/>
      <c r="I606" s="379"/>
      <c r="J606" s="379"/>
      <c r="K606" s="379"/>
      <c r="L606" s="379"/>
      <c r="M606" s="379"/>
      <c r="N606" s="379"/>
      <c r="O606" s="379"/>
      <c r="P606" s="379"/>
      <c r="Q606" s="379"/>
      <c r="R606" s="379"/>
      <c r="S606" s="379"/>
      <c r="T606" s="379"/>
      <c r="U606" s="379"/>
      <c r="V606" s="379"/>
      <c r="W606" s="379"/>
      <c r="X606" s="379"/>
      <c r="Y606" s="379"/>
      <c r="Z606" s="379"/>
      <c r="AA606" s="379"/>
      <c r="AB606" s="379"/>
      <c r="AC606" s="379"/>
      <c r="AD606" s="379"/>
      <c r="AE606" s="379"/>
      <c r="AF606" s="379"/>
      <c r="AG606" s="379"/>
      <c r="AH606" s="379"/>
      <c r="AI606" s="379"/>
      <c r="AK606" s="379"/>
    </row>
    <row r="607" customFormat="false" ht="14.25" hidden="false" customHeight="false" outlineLevel="0" collapsed="false">
      <c r="A607" s="379"/>
      <c r="B607" s="379"/>
      <c r="C607" s="379"/>
      <c r="D607" s="379"/>
      <c r="E607" s="379"/>
      <c r="F607" s="379"/>
      <c r="G607" s="379"/>
      <c r="H607" s="379"/>
      <c r="I607" s="379"/>
      <c r="J607" s="379"/>
      <c r="K607" s="379"/>
      <c r="L607" s="379"/>
      <c r="M607" s="379"/>
      <c r="N607" s="379"/>
      <c r="O607" s="379"/>
      <c r="P607" s="379"/>
      <c r="Q607" s="379"/>
      <c r="R607" s="379"/>
      <c r="S607" s="379"/>
      <c r="T607" s="379"/>
      <c r="U607" s="379"/>
      <c r="V607" s="379"/>
      <c r="W607" s="379"/>
      <c r="X607" s="379"/>
      <c r="Y607" s="379"/>
      <c r="Z607" s="379"/>
      <c r="AA607" s="379"/>
      <c r="AB607" s="379"/>
      <c r="AC607" s="379"/>
      <c r="AD607" s="379"/>
      <c r="AE607" s="379"/>
      <c r="AF607" s="379"/>
      <c r="AG607" s="379"/>
      <c r="AH607" s="379"/>
      <c r="AI607" s="379"/>
      <c r="AK607" s="379"/>
    </row>
    <row r="608" customFormat="false" ht="14.25" hidden="false" customHeight="false" outlineLevel="0" collapsed="false">
      <c r="A608" s="379"/>
      <c r="B608" s="379"/>
      <c r="C608" s="379"/>
      <c r="D608" s="379"/>
      <c r="E608" s="379"/>
      <c r="F608" s="379"/>
      <c r="G608" s="379"/>
      <c r="H608" s="379"/>
      <c r="I608" s="379"/>
      <c r="J608" s="379"/>
      <c r="K608" s="379"/>
      <c r="L608" s="379"/>
      <c r="M608" s="379"/>
      <c r="N608" s="379"/>
      <c r="O608" s="379"/>
      <c r="P608" s="379"/>
      <c r="Q608" s="379"/>
      <c r="R608" s="379"/>
      <c r="S608" s="379"/>
      <c r="T608" s="379"/>
      <c r="U608" s="379"/>
      <c r="V608" s="379"/>
      <c r="W608" s="379"/>
      <c r="X608" s="379"/>
      <c r="Y608" s="379"/>
      <c r="Z608" s="379"/>
      <c r="AA608" s="379"/>
      <c r="AB608" s="379"/>
      <c r="AC608" s="379"/>
      <c r="AD608" s="379"/>
      <c r="AE608" s="379"/>
      <c r="AF608" s="379"/>
      <c r="AG608" s="379"/>
      <c r="AH608" s="379"/>
      <c r="AI608" s="379"/>
      <c r="AK608" s="379"/>
    </row>
    <row r="609" customFormat="false" ht="14.25" hidden="false" customHeight="false" outlineLevel="0" collapsed="false">
      <c r="A609" s="379"/>
      <c r="B609" s="379"/>
      <c r="C609" s="379"/>
      <c r="D609" s="379"/>
      <c r="E609" s="379"/>
      <c r="F609" s="379"/>
      <c r="G609" s="379"/>
      <c r="H609" s="379"/>
      <c r="I609" s="379"/>
      <c r="J609" s="379"/>
      <c r="K609" s="379"/>
      <c r="L609" s="379"/>
      <c r="M609" s="379"/>
      <c r="N609" s="379"/>
      <c r="O609" s="379"/>
      <c r="P609" s="379"/>
      <c r="Q609" s="379"/>
      <c r="R609" s="379"/>
      <c r="S609" s="379"/>
      <c r="T609" s="379"/>
      <c r="U609" s="379"/>
      <c r="V609" s="379"/>
      <c r="W609" s="379"/>
      <c r="X609" s="379"/>
      <c r="Y609" s="379"/>
      <c r="Z609" s="379"/>
      <c r="AA609" s="379"/>
      <c r="AB609" s="379"/>
      <c r="AC609" s="379"/>
      <c r="AD609" s="379"/>
      <c r="AE609" s="379"/>
      <c r="AF609" s="379"/>
      <c r="AG609" s="379"/>
      <c r="AH609" s="379"/>
      <c r="AI609" s="379"/>
      <c r="AK609" s="379"/>
    </row>
    <row r="610" customFormat="false" ht="14.25" hidden="false" customHeight="false" outlineLevel="0" collapsed="false">
      <c r="A610" s="379"/>
      <c r="B610" s="379"/>
      <c r="C610" s="379"/>
      <c r="D610" s="379"/>
      <c r="E610" s="379"/>
      <c r="F610" s="379"/>
      <c r="G610" s="379"/>
      <c r="H610" s="379"/>
      <c r="I610" s="379"/>
      <c r="J610" s="379"/>
      <c r="K610" s="379"/>
      <c r="L610" s="379"/>
      <c r="M610" s="379"/>
      <c r="N610" s="379"/>
      <c r="O610" s="379"/>
      <c r="P610" s="379"/>
      <c r="Q610" s="379"/>
      <c r="R610" s="379"/>
      <c r="S610" s="379"/>
      <c r="T610" s="379"/>
      <c r="U610" s="379"/>
      <c r="V610" s="379"/>
      <c r="W610" s="379"/>
      <c r="X610" s="379"/>
      <c r="Y610" s="379"/>
      <c r="Z610" s="379"/>
      <c r="AA610" s="379"/>
      <c r="AB610" s="379"/>
      <c r="AC610" s="379"/>
      <c r="AD610" s="379"/>
      <c r="AE610" s="379"/>
      <c r="AF610" s="379"/>
      <c r="AG610" s="379"/>
      <c r="AH610" s="379"/>
      <c r="AI610" s="379"/>
      <c r="AK610" s="379"/>
    </row>
    <row r="611" customFormat="false" ht="14.25" hidden="false" customHeight="false" outlineLevel="0" collapsed="false">
      <c r="A611" s="379"/>
      <c r="B611" s="379"/>
      <c r="C611" s="379"/>
      <c r="D611" s="379"/>
      <c r="E611" s="379"/>
      <c r="F611" s="379"/>
      <c r="G611" s="379"/>
      <c r="H611" s="379"/>
      <c r="I611" s="379"/>
      <c r="J611" s="379"/>
      <c r="K611" s="379"/>
      <c r="L611" s="379"/>
      <c r="M611" s="379"/>
      <c r="N611" s="379"/>
      <c r="O611" s="379"/>
      <c r="P611" s="379"/>
      <c r="Q611" s="379"/>
      <c r="R611" s="379"/>
      <c r="S611" s="379"/>
      <c r="T611" s="379"/>
      <c r="U611" s="379"/>
      <c r="V611" s="379"/>
      <c r="W611" s="379"/>
      <c r="X611" s="379"/>
      <c r="Y611" s="379"/>
      <c r="Z611" s="379"/>
      <c r="AA611" s="379"/>
      <c r="AB611" s="379"/>
      <c r="AC611" s="379"/>
      <c r="AD611" s="379"/>
      <c r="AE611" s="379"/>
      <c r="AF611" s="379"/>
      <c r="AG611" s="379"/>
      <c r="AH611" s="379"/>
      <c r="AI611" s="379"/>
      <c r="AK611" s="379"/>
    </row>
    <row r="612" customFormat="false" ht="14.25" hidden="false" customHeight="false" outlineLevel="0" collapsed="false">
      <c r="A612" s="379"/>
      <c r="B612" s="379"/>
      <c r="C612" s="379"/>
      <c r="D612" s="379"/>
      <c r="E612" s="379"/>
      <c r="F612" s="379"/>
      <c r="G612" s="379"/>
      <c r="H612" s="379"/>
      <c r="I612" s="379"/>
      <c r="J612" s="379"/>
      <c r="K612" s="379"/>
      <c r="L612" s="379"/>
      <c r="M612" s="379"/>
      <c r="N612" s="379"/>
      <c r="O612" s="379"/>
      <c r="P612" s="379"/>
      <c r="Q612" s="379"/>
      <c r="R612" s="379"/>
      <c r="S612" s="379"/>
      <c r="T612" s="379"/>
      <c r="U612" s="379"/>
      <c r="V612" s="379"/>
      <c r="W612" s="379"/>
      <c r="X612" s="379"/>
      <c r="Y612" s="379"/>
      <c r="Z612" s="379"/>
      <c r="AA612" s="379"/>
      <c r="AB612" s="379"/>
      <c r="AC612" s="379"/>
      <c r="AD612" s="379"/>
      <c r="AE612" s="379"/>
      <c r="AF612" s="379"/>
      <c r="AG612" s="379"/>
      <c r="AH612" s="379"/>
      <c r="AI612" s="379"/>
      <c r="AK612" s="379"/>
    </row>
    <row r="613" customFormat="false" ht="14.25" hidden="false" customHeight="false" outlineLevel="0" collapsed="false">
      <c r="A613" s="379"/>
      <c r="B613" s="379"/>
      <c r="C613" s="379"/>
      <c r="D613" s="379"/>
      <c r="E613" s="379"/>
      <c r="F613" s="379"/>
      <c r="G613" s="379"/>
      <c r="H613" s="379"/>
      <c r="I613" s="379"/>
      <c r="J613" s="379"/>
      <c r="K613" s="379"/>
      <c r="L613" s="379"/>
      <c r="M613" s="379"/>
      <c r="N613" s="379"/>
      <c r="O613" s="379"/>
      <c r="P613" s="379"/>
      <c r="Q613" s="379"/>
      <c r="R613" s="379"/>
      <c r="S613" s="379"/>
      <c r="T613" s="379"/>
      <c r="U613" s="379"/>
      <c r="V613" s="379"/>
      <c r="W613" s="379"/>
      <c r="X613" s="379"/>
      <c r="Y613" s="379"/>
      <c r="Z613" s="379"/>
      <c r="AA613" s="379"/>
      <c r="AB613" s="379"/>
      <c r="AC613" s="379"/>
      <c r="AD613" s="379"/>
      <c r="AE613" s="379"/>
      <c r="AF613" s="379"/>
      <c r="AG613" s="379"/>
      <c r="AH613" s="379"/>
      <c r="AI613" s="379"/>
      <c r="AK613" s="379"/>
    </row>
    <row r="614" customFormat="false" ht="14.25" hidden="false" customHeight="false" outlineLevel="0" collapsed="false">
      <c r="A614" s="379"/>
      <c r="B614" s="379"/>
      <c r="C614" s="379"/>
      <c r="D614" s="379"/>
      <c r="E614" s="379"/>
      <c r="F614" s="379"/>
      <c r="G614" s="379"/>
      <c r="H614" s="379"/>
      <c r="I614" s="379"/>
      <c r="J614" s="379"/>
      <c r="K614" s="379"/>
      <c r="L614" s="379"/>
      <c r="M614" s="379"/>
      <c r="N614" s="379"/>
      <c r="O614" s="379"/>
      <c r="P614" s="379"/>
      <c r="Q614" s="379"/>
      <c r="R614" s="379"/>
      <c r="S614" s="379"/>
      <c r="T614" s="379"/>
      <c r="U614" s="379"/>
      <c r="V614" s="379"/>
      <c r="W614" s="379"/>
      <c r="X614" s="379"/>
      <c r="Y614" s="379"/>
      <c r="Z614" s="379"/>
      <c r="AA614" s="379"/>
      <c r="AB614" s="379"/>
      <c r="AC614" s="379"/>
      <c r="AD614" s="379"/>
      <c r="AE614" s="379"/>
      <c r="AF614" s="379"/>
      <c r="AG614" s="379"/>
      <c r="AH614" s="379"/>
      <c r="AI614" s="379"/>
      <c r="AK614" s="379"/>
    </row>
    <row r="615" customFormat="false" ht="14.25" hidden="false" customHeight="false" outlineLevel="0" collapsed="false">
      <c r="A615" s="379"/>
      <c r="B615" s="379"/>
      <c r="C615" s="379"/>
      <c r="D615" s="379"/>
      <c r="E615" s="379"/>
      <c r="F615" s="379"/>
      <c r="G615" s="379"/>
      <c r="H615" s="379"/>
      <c r="I615" s="379"/>
      <c r="J615" s="379"/>
      <c r="K615" s="379"/>
      <c r="L615" s="379"/>
      <c r="M615" s="379"/>
      <c r="N615" s="379"/>
      <c r="O615" s="379"/>
      <c r="P615" s="379"/>
      <c r="Q615" s="379"/>
      <c r="R615" s="379"/>
      <c r="S615" s="379"/>
      <c r="T615" s="379"/>
      <c r="U615" s="379"/>
      <c r="V615" s="379"/>
      <c r="W615" s="379"/>
      <c r="X615" s="379"/>
      <c r="Y615" s="379"/>
      <c r="Z615" s="379"/>
      <c r="AA615" s="379"/>
      <c r="AB615" s="379"/>
      <c r="AC615" s="379"/>
      <c r="AD615" s="379"/>
      <c r="AE615" s="379"/>
      <c r="AF615" s="379"/>
      <c r="AG615" s="379"/>
      <c r="AH615" s="379"/>
      <c r="AI615" s="379"/>
      <c r="AK615" s="379"/>
    </row>
    <row r="616" customFormat="false" ht="14.25" hidden="false" customHeight="false" outlineLevel="0" collapsed="false">
      <c r="A616" s="379"/>
      <c r="B616" s="379"/>
      <c r="C616" s="379"/>
      <c r="D616" s="379"/>
      <c r="E616" s="379"/>
      <c r="F616" s="379"/>
      <c r="G616" s="379"/>
      <c r="H616" s="379"/>
      <c r="I616" s="379"/>
      <c r="J616" s="379"/>
      <c r="K616" s="379"/>
      <c r="L616" s="379"/>
      <c r="M616" s="379"/>
      <c r="N616" s="379"/>
      <c r="O616" s="379"/>
      <c r="P616" s="379"/>
      <c r="Q616" s="379"/>
      <c r="R616" s="379"/>
      <c r="S616" s="379"/>
      <c r="T616" s="379"/>
      <c r="U616" s="379"/>
      <c r="V616" s="379"/>
      <c r="W616" s="379"/>
      <c r="X616" s="379"/>
      <c r="Y616" s="379"/>
      <c r="Z616" s="379"/>
      <c r="AA616" s="379"/>
      <c r="AB616" s="379"/>
      <c r="AC616" s="379"/>
      <c r="AD616" s="379"/>
      <c r="AE616" s="379"/>
      <c r="AF616" s="379"/>
      <c r="AG616" s="379"/>
      <c r="AH616" s="379"/>
      <c r="AI616" s="379"/>
      <c r="AK616" s="379"/>
    </row>
    <row r="617" customFormat="false" ht="14.25" hidden="false" customHeight="false" outlineLevel="0" collapsed="false">
      <c r="A617" s="379"/>
      <c r="B617" s="379"/>
      <c r="C617" s="379"/>
      <c r="D617" s="379"/>
      <c r="E617" s="379"/>
      <c r="F617" s="379"/>
      <c r="G617" s="379"/>
      <c r="H617" s="379"/>
      <c r="I617" s="379"/>
      <c r="J617" s="379"/>
      <c r="K617" s="379"/>
      <c r="L617" s="379"/>
      <c r="M617" s="379"/>
      <c r="N617" s="379"/>
      <c r="O617" s="379"/>
      <c r="P617" s="379"/>
      <c r="Q617" s="379"/>
      <c r="R617" s="379"/>
      <c r="S617" s="379"/>
      <c r="T617" s="379"/>
      <c r="U617" s="379"/>
      <c r="V617" s="379"/>
      <c r="W617" s="379"/>
      <c r="X617" s="379"/>
      <c r="Y617" s="379"/>
      <c r="Z617" s="379"/>
      <c r="AA617" s="379"/>
      <c r="AB617" s="379"/>
      <c r="AC617" s="379"/>
      <c r="AD617" s="379"/>
      <c r="AE617" s="379"/>
      <c r="AF617" s="379"/>
      <c r="AG617" s="379"/>
      <c r="AH617" s="379"/>
      <c r="AI617" s="379"/>
      <c r="AK617" s="379"/>
    </row>
    <row r="618" customFormat="false" ht="14.25" hidden="false" customHeight="false" outlineLevel="0" collapsed="false">
      <c r="A618" s="379"/>
      <c r="B618" s="379"/>
      <c r="C618" s="379"/>
      <c r="D618" s="379"/>
      <c r="E618" s="379"/>
      <c r="F618" s="379"/>
      <c r="G618" s="379"/>
      <c r="H618" s="379"/>
      <c r="I618" s="379"/>
      <c r="J618" s="379"/>
      <c r="K618" s="379"/>
      <c r="L618" s="379"/>
      <c r="M618" s="379"/>
      <c r="N618" s="379"/>
      <c r="O618" s="379"/>
      <c r="P618" s="379"/>
      <c r="Q618" s="379"/>
      <c r="R618" s="379"/>
      <c r="S618" s="379"/>
      <c r="T618" s="379"/>
      <c r="U618" s="379"/>
      <c r="V618" s="379"/>
      <c r="W618" s="379"/>
      <c r="X618" s="379"/>
      <c r="Y618" s="379"/>
      <c r="Z618" s="379"/>
      <c r="AA618" s="379"/>
      <c r="AB618" s="379"/>
      <c r="AC618" s="379"/>
      <c r="AD618" s="379"/>
      <c r="AE618" s="379"/>
      <c r="AF618" s="379"/>
      <c r="AG618" s="379"/>
      <c r="AH618" s="379"/>
      <c r="AI618" s="379"/>
      <c r="AK618" s="379"/>
    </row>
    <row r="619" customFormat="false" ht="14.25" hidden="false" customHeight="false" outlineLevel="0" collapsed="false">
      <c r="A619" s="379"/>
      <c r="B619" s="379"/>
      <c r="C619" s="379"/>
      <c r="D619" s="379"/>
      <c r="E619" s="379"/>
      <c r="F619" s="379"/>
      <c r="G619" s="379"/>
      <c r="H619" s="379"/>
      <c r="I619" s="379"/>
      <c r="J619" s="379"/>
      <c r="K619" s="379"/>
      <c r="L619" s="379"/>
      <c r="M619" s="379"/>
      <c r="N619" s="379"/>
      <c r="O619" s="379"/>
      <c r="P619" s="379"/>
      <c r="Q619" s="379"/>
      <c r="R619" s="379"/>
      <c r="S619" s="379"/>
      <c r="T619" s="379"/>
      <c r="U619" s="379"/>
      <c r="V619" s="379"/>
      <c r="W619" s="379"/>
      <c r="X619" s="379"/>
      <c r="Y619" s="379"/>
      <c r="Z619" s="379"/>
      <c r="AA619" s="379"/>
      <c r="AB619" s="379"/>
      <c r="AC619" s="379"/>
      <c r="AD619" s="379"/>
      <c r="AE619" s="379"/>
      <c r="AF619" s="379"/>
      <c r="AG619" s="379"/>
      <c r="AH619" s="379"/>
      <c r="AI619" s="379"/>
      <c r="AK619" s="379"/>
    </row>
    <row r="620" customFormat="false" ht="14.25" hidden="false" customHeight="false" outlineLevel="0" collapsed="false">
      <c r="A620" s="379"/>
      <c r="B620" s="379"/>
      <c r="C620" s="379"/>
      <c r="D620" s="379"/>
      <c r="E620" s="379"/>
      <c r="F620" s="379"/>
      <c r="G620" s="379"/>
      <c r="H620" s="379"/>
      <c r="I620" s="379"/>
      <c r="J620" s="379"/>
      <c r="K620" s="379"/>
      <c r="L620" s="379"/>
      <c r="M620" s="379"/>
      <c r="N620" s="379"/>
      <c r="O620" s="379"/>
      <c r="P620" s="379"/>
      <c r="Q620" s="379"/>
      <c r="R620" s="379"/>
      <c r="S620" s="379"/>
      <c r="T620" s="379"/>
      <c r="U620" s="379"/>
      <c r="V620" s="379"/>
      <c r="W620" s="379"/>
      <c r="X620" s="379"/>
      <c r="Y620" s="379"/>
      <c r="Z620" s="379"/>
      <c r="AA620" s="379"/>
      <c r="AB620" s="379"/>
      <c r="AC620" s="379"/>
      <c r="AD620" s="379"/>
      <c r="AE620" s="379"/>
      <c r="AF620" s="379"/>
      <c r="AG620" s="379"/>
      <c r="AH620" s="379"/>
      <c r="AI620" s="379"/>
      <c r="AK620" s="379"/>
    </row>
    <row r="621" customFormat="false" ht="14.25" hidden="false" customHeight="false" outlineLevel="0" collapsed="false">
      <c r="A621" s="379"/>
      <c r="B621" s="379"/>
      <c r="C621" s="379"/>
      <c r="D621" s="379"/>
      <c r="E621" s="379"/>
      <c r="F621" s="379"/>
      <c r="G621" s="379"/>
      <c r="H621" s="379"/>
      <c r="I621" s="379"/>
      <c r="J621" s="379"/>
      <c r="K621" s="379"/>
      <c r="L621" s="379"/>
      <c r="M621" s="379"/>
      <c r="N621" s="379"/>
      <c r="O621" s="379"/>
      <c r="P621" s="379"/>
      <c r="Q621" s="379"/>
      <c r="R621" s="379"/>
      <c r="S621" s="379"/>
      <c r="T621" s="379"/>
      <c r="U621" s="379"/>
      <c r="V621" s="379"/>
      <c r="W621" s="379"/>
      <c r="X621" s="379"/>
      <c r="Y621" s="379"/>
      <c r="Z621" s="379"/>
      <c r="AA621" s="379"/>
      <c r="AB621" s="379"/>
      <c r="AC621" s="379"/>
      <c r="AD621" s="379"/>
      <c r="AE621" s="379"/>
      <c r="AF621" s="379"/>
      <c r="AG621" s="379"/>
      <c r="AH621" s="379"/>
      <c r="AI621" s="379"/>
      <c r="AK621" s="379"/>
    </row>
    <row r="622" customFormat="false" ht="14.25" hidden="false" customHeight="false" outlineLevel="0" collapsed="false">
      <c r="A622" s="379"/>
      <c r="B622" s="379"/>
      <c r="C622" s="379"/>
      <c r="D622" s="379"/>
      <c r="E622" s="379"/>
      <c r="F622" s="379"/>
      <c r="G622" s="379"/>
      <c r="H622" s="379"/>
      <c r="I622" s="379"/>
      <c r="J622" s="379"/>
      <c r="K622" s="379"/>
      <c r="L622" s="379"/>
      <c r="M622" s="379"/>
      <c r="N622" s="379"/>
      <c r="O622" s="379"/>
      <c r="P622" s="379"/>
      <c r="Q622" s="379"/>
      <c r="R622" s="379"/>
      <c r="S622" s="379"/>
      <c r="T622" s="379"/>
      <c r="U622" s="379"/>
      <c r="V622" s="379"/>
      <c r="W622" s="379"/>
      <c r="X622" s="379"/>
      <c r="Y622" s="379"/>
      <c r="Z622" s="379"/>
      <c r="AA622" s="379"/>
      <c r="AB622" s="379"/>
      <c r="AC622" s="379"/>
      <c r="AD622" s="379"/>
      <c r="AE622" s="379"/>
      <c r="AF622" s="379"/>
      <c r="AG622" s="379"/>
      <c r="AH622" s="379"/>
      <c r="AI622" s="379"/>
      <c r="AK622" s="379"/>
    </row>
    <row r="623" customFormat="false" ht="14.25" hidden="false" customHeight="false" outlineLevel="0" collapsed="false">
      <c r="A623" s="379"/>
      <c r="B623" s="379"/>
      <c r="C623" s="379"/>
      <c r="D623" s="379"/>
      <c r="E623" s="379"/>
      <c r="F623" s="379"/>
      <c r="G623" s="379"/>
      <c r="H623" s="379"/>
      <c r="I623" s="379"/>
      <c r="J623" s="379"/>
      <c r="K623" s="379"/>
      <c r="L623" s="379"/>
      <c r="M623" s="379"/>
      <c r="N623" s="379"/>
      <c r="O623" s="379"/>
      <c r="P623" s="379"/>
      <c r="Q623" s="379"/>
      <c r="R623" s="379"/>
      <c r="S623" s="379"/>
      <c r="T623" s="379"/>
      <c r="U623" s="379"/>
      <c r="V623" s="379"/>
      <c r="W623" s="379"/>
      <c r="X623" s="379"/>
      <c r="Y623" s="379"/>
      <c r="Z623" s="379"/>
      <c r="AA623" s="379"/>
      <c r="AB623" s="379"/>
      <c r="AC623" s="379"/>
      <c r="AD623" s="379"/>
      <c r="AE623" s="379"/>
      <c r="AF623" s="379"/>
      <c r="AG623" s="379"/>
      <c r="AH623" s="379"/>
      <c r="AI623" s="379"/>
      <c r="AK623" s="379"/>
    </row>
    <row r="624" customFormat="false" ht="14.25" hidden="false" customHeight="false" outlineLevel="0" collapsed="false">
      <c r="A624" s="379"/>
      <c r="B624" s="379"/>
      <c r="C624" s="379"/>
      <c r="D624" s="379"/>
      <c r="E624" s="379"/>
      <c r="F624" s="379"/>
      <c r="G624" s="379"/>
      <c r="H624" s="379"/>
      <c r="I624" s="379"/>
      <c r="J624" s="379"/>
      <c r="K624" s="379"/>
      <c r="L624" s="379"/>
      <c r="M624" s="379"/>
      <c r="N624" s="379"/>
      <c r="O624" s="379"/>
      <c r="P624" s="379"/>
      <c r="Q624" s="379"/>
      <c r="R624" s="379"/>
      <c r="S624" s="379"/>
      <c r="T624" s="379"/>
      <c r="U624" s="379"/>
      <c r="V624" s="379"/>
      <c r="W624" s="379"/>
      <c r="X624" s="379"/>
      <c r="Y624" s="379"/>
      <c r="Z624" s="379"/>
      <c r="AA624" s="379"/>
      <c r="AB624" s="379"/>
      <c r="AC624" s="379"/>
      <c r="AD624" s="379"/>
      <c r="AE624" s="379"/>
      <c r="AF624" s="379"/>
      <c r="AG624" s="379"/>
      <c r="AH624" s="379"/>
      <c r="AI624" s="379"/>
      <c r="AK624" s="379"/>
    </row>
    <row r="625" customFormat="false" ht="14.25" hidden="false" customHeight="false" outlineLevel="0" collapsed="false">
      <c r="A625" s="379"/>
      <c r="B625" s="379"/>
      <c r="C625" s="379"/>
      <c r="D625" s="379"/>
      <c r="E625" s="379"/>
      <c r="F625" s="379"/>
      <c r="G625" s="379"/>
      <c r="H625" s="379"/>
      <c r="I625" s="379"/>
      <c r="J625" s="379"/>
      <c r="K625" s="379"/>
      <c r="L625" s="379"/>
      <c r="M625" s="379"/>
      <c r="N625" s="379"/>
      <c r="O625" s="379"/>
      <c r="P625" s="379"/>
      <c r="Q625" s="379"/>
      <c r="R625" s="379"/>
      <c r="S625" s="379"/>
      <c r="T625" s="379"/>
      <c r="U625" s="379"/>
      <c r="V625" s="379"/>
      <c r="W625" s="379"/>
      <c r="X625" s="379"/>
      <c r="Y625" s="379"/>
      <c r="Z625" s="379"/>
      <c r="AA625" s="379"/>
      <c r="AB625" s="379"/>
      <c r="AC625" s="379"/>
      <c r="AD625" s="379"/>
      <c r="AE625" s="379"/>
      <c r="AF625" s="379"/>
      <c r="AG625" s="379"/>
      <c r="AH625" s="379"/>
      <c r="AI625" s="379"/>
      <c r="AK625" s="379"/>
    </row>
    <row r="626" customFormat="false" ht="14.25" hidden="false" customHeight="false" outlineLevel="0" collapsed="false">
      <c r="A626" s="379"/>
      <c r="B626" s="379"/>
      <c r="C626" s="379"/>
      <c r="D626" s="379"/>
      <c r="E626" s="379"/>
      <c r="F626" s="379"/>
      <c r="G626" s="379"/>
      <c r="H626" s="379"/>
      <c r="I626" s="379"/>
      <c r="J626" s="379"/>
      <c r="K626" s="379"/>
      <c r="L626" s="379"/>
      <c r="M626" s="379"/>
      <c r="N626" s="379"/>
      <c r="O626" s="379"/>
      <c r="P626" s="379"/>
      <c r="Q626" s="379"/>
      <c r="R626" s="379"/>
      <c r="S626" s="379"/>
      <c r="T626" s="379"/>
      <c r="U626" s="379"/>
      <c r="V626" s="379"/>
      <c r="W626" s="379"/>
      <c r="X626" s="379"/>
      <c r="Y626" s="379"/>
      <c r="Z626" s="379"/>
      <c r="AA626" s="379"/>
      <c r="AB626" s="379"/>
      <c r="AC626" s="379"/>
      <c r="AD626" s="379"/>
      <c r="AE626" s="379"/>
      <c r="AF626" s="379"/>
      <c r="AG626" s="379"/>
      <c r="AH626" s="379"/>
      <c r="AI626" s="379"/>
      <c r="AK626" s="379"/>
    </row>
    <row r="627" customFormat="false" ht="14.25" hidden="false" customHeight="false" outlineLevel="0" collapsed="false">
      <c r="A627" s="379"/>
      <c r="B627" s="379"/>
      <c r="C627" s="379"/>
      <c r="D627" s="379"/>
      <c r="E627" s="379"/>
      <c r="F627" s="379"/>
      <c r="G627" s="379"/>
      <c r="H627" s="379"/>
      <c r="I627" s="379"/>
      <c r="J627" s="379"/>
      <c r="K627" s="379"/>
      <c r="L627" s="379"/>
      <c r="M627" s="379"/>
      <c r="N627" s="379"/>
      <c r="O627" s="379"/>
      <c r="P627" s="379"/>
      <c r="Q627" s="379"/>
      <c r="R627" s="379"/>
      <c r="S627" s="379"/>
      <c r="T627" s="379"/>
      <c r="U627" s="379"/>
      <c r="V627" s="379"/>
      <c r="W627" s="379"/>
      <c r="X627" s="379"/>
      <c r="Y627" s="379"/>
      <c r="Z627" s="379"/>
      <c r="AA627" s="379"/>
      <c r="AB627" s="379"/>
      <c r="AC627" s="379"/>
      <c r="AD627" s="379"/>
      <c r="AE627" s="379"/>
      <c r="AF627" s="379"/>
      <c r="AG627" s="379"/>
      <c r="AH627" s="379"/>
      <c r="AI627" s="379"/>
      <c r="AK627" s="379"/>
    </row>
    <row r="628" customFormat="false" ht="14.25" hidden="false" customHeight="false" outlineLevel="0" collapsed="false">
      <c r="A628" s="379"/>
      <c r="B628" s="379"/>
      <c r="C628" s="379"/>
      <c r="D628" s="379"/>
      <c r="E628" s="379"/>
      <c r="F628" s="379"/>
      <c r="G628" s="379"/>
      <c r="H628" s="379"/>
      <c r="I628" s="379"/>
      <c r="J628" s="379"/>
      <c r="K628" s="379"/>
      <c r="L628" s="379"/>
      <c r="M628" s="379"/>
      <c r="N628" s="379"/>
      <c r="O628" s="379"/>
      <c r="P628" s="379"/>
      <c r="Q628" s="379"/>
      <c r="R628" s="379"/>
      <c r="S628" s="379"/>
      <c r="T628" s="379"/>
      <c r="U628" s="379"/>
      <c r="V628" s="379"/>
      <c r="W628" s="379"/>
      <c r="X628" s="379"/>
      <c r="Y628" s="379"/>
      <c r="Z628" s="379"/>
      <c r="AA628" s="379"/>
      <c r="AB628" s="379"/>
      <c r="AC628" s="379"/>
      <c r="AD628" s="379"/>
      <c r="AE628" s="379"/>
      <c r="AF628" s="379"/>
      <c r="AG628" s="379"/>
      <c r="AH628" s="379"/>
      <c r="AI628" s="379"/>
      <c r="AK628" s="379"/>
    </row>
    <row r="629" customFormat="false" ht="14.25" hidden="false" customHeight="false" outlineLevel="0" collapsed="false">
      <c r="A629" s="379"/>
      <c r="B629" s="379"/>
      <c r="C629" s="379"/>
      <c r="D629" s="379"/>
      <c r="E629" s="379"/>
      <c r="F629" s="379"/>
      <c r="G629" s="379"/>
      <c r="H629" s="379"/>
      <c r="I629" s="379"/>
      <c r="J629" s="379"/>
      <c r="K629" s="379"/>
      <c r="L629" s="379"/>
      <c r="M629" s="379"/>
      <c r="N629" s="379"/>
      <c r="O629" s="379"/>
      <c r="P629" s="379"/>
      <c r="Q629" s="379"/>
      <c r="R629" s="379"/>
      <c r="S629" s="379"/>
      <c r="T629" s="379"/>
      <c r="U629" s="379"/>
      <c r="V629" s="379"/>
      <c r="W629" s="379"/>
      <c r="X629" s="379"/>
      <c r="Y629" s="379"/>
      <c r="Z629" s="379"/>
      <c r="AA629" s="379"/>
      <c r="AB629" s="379"/>
      <c r="AC629" s="379"/>
      <c r="AD629" s="379"/>
      <c r="AE629" s="379"/>
      <c r="AF629" s="379"/>
      <c r="AG629" s="379"/>
      <c r="AH629" s="379"/>
      <c r="AI629" s="379"/>
      <c r="AK629" s="379"/>
    </row>
    <row r="630" customFormat="false" ht="14.25" hidden="false" customHeight="false" outlineLevel="0" collapsed="false">
      <c r="A630" s="379"/>
      <c r="B630" s="379"/>
      <c r="C630" s="379"/>
      <c r="D630" s="379"/>
      <c r="E630" s="379"/>
      <c r="F630" s="379"/>
      <c r="G630" s="379"/>
      <c r="H630" s="379"/>
      <c r="I630" s="379"/>
      <c r="J630" s="379"/>
      <c r="K630" s="379"/>
      <c r="L630" s="379"/>
      <c r="M630" s="379"/>
      <c r="N630" s="379"/>
      <c r="O630" s="379"/>
      <c r="P630" s="379"/>
      <c r="Q630" s="379"/>
      <c r="R630" s="379"/>
      <c r="S630" s="379"/>
      <c r="T630" s="379"/>
      <c r="U630" s="379"/>
      <c r="V630" s="379"/>
      <c r="W630" s="379"/>
      <c r="X630" s="379"/>
      <c r="Y630" s="379"/>
      <c r="Z630" s="379"/>
      <c r="AA630" s="379"/>
      <c r="AB630" s="379"/>
      <c r="AC630" s="379"/>
      <c r="AD630" s="379"/>
      <c r="AE630" s="379"/>
      <c r="AF630" s="379"/>
      <c r="AG630" s="379"/>
      <c r="AH630" s="379"/>
      <c r="AI630" s="379"/>
      <c r="AK630" s="379"/>
    </row>
    <row r="631" customFormat="false" ht="14.25" hidden="false" customHeight="false" outlineLevel="0" collapsed="false">
      <c r="A631" s="379"/>
      <c r="B631" s="379"/>
      <c r="C631" s="379"/>
      <c r="D631" s="379"/>
      <c r="E631" s="379"/>
      <c r="F631" s="379"/>
      <c r="G631" s="379"/>
      <c r="H631" s="379"/>
      <c r="I631" s="379"/>
      <c r="J631" s="379"/>
      <c r="K631" s="379"/>
      <c r="L631" s="379"/>
      <c r="M631" s="379"/>
      <c r="N631" s="379"/>
      <c r="O631" s="379"/>
      <c r="P631" s="379"/>
      <c r="Q631" s="379"/>
      <c r="R631" s="379"/>
      <c r="S631" s="379"/>
      <c r="T631" s="379"/>
      <c r="U631" s="379"/>
      <c r="V631" s="379"/>
      <c r="W631" s="379"/>
      <c r="X631" s="379"/>
      <c r="Y631" s="379"/>
      <c r="Z631" s="379"/>
      <c r="AA631" s="379"/>
      <c r="AB631" s="379"/>
      <c r="AC631" s="379"/>
      <c r="AD631" s="379"/>
      <c r="AE631" s="379"/>
      <c r="AF631" s="379"/>
      <c r="AG631" s="379"/>
      <c r="AH631" s="379"/>
      <c r="AI631" s="379"/>
      <c r="AK631" s="379"/>
    </row>
    <row r="632" customFormat="false" ht="14.25" hidden="false" customHeight="false" outlineLevel="0" collapsed="false">
      <c r="A632" s="379"/>
      <c r="B632" s="379"/>
      <c r="C632" s="379"/>
      <c r="D632" s="379"/>
      <c r="E632" s="379"/>
      <c r="F632" s="379"/>
      <c r="G632" s="379"/>
      <c r="H632" s="379"/>
      <c r="I632" s="379"/>
      <c r="J632" s="379"/>
      <c r="K632" s="379"/>
      <c r="L632" s="379"/>
      <c r="M632" s="379"/>
      <c r="N632" s="379"/>
      <c r="O632" s="379"/>
      <c r="P632" s="379"/>
      <c r="Q632" s="379"/>
      <c r="R632" s="379"/>
      <c r="S632" s="379"/>
      <c r="T632" s="379"/>
      <c r="U632" s="379"/>
      <c r="V632" s="379"/>
      <c r="W632" s="379"/>
      <c r="X632" s="379"/>
      <c r="Y632" s="379"/>
      <c r="Z632" s="379"/>
      <c r="AA632" s="379"/>
      <c r="AB632" s="379"/>
      <c r="AC632" s="379"/>
      <c r="AD632" s="379"/>
      <c r="AE632" s="379"/>
      <c r="AF632" s="379"/>
      <c r="AG632" s="379"/>
      <c r="AH632" s="379"/>
      <c r="AI632" s="379"/>
      <c r="AK632" s="379"/>
    </row>
    <row r="633" customFormat="false" ht="14.25" hidden="false" customHeight="false" outlineLevel="0" collapsed="false">
      <c r="A633" s="379"/>
      <c r="B633" s="379"/>
      <c r="C633" s="379"/>
      <c r="D633" s="379"/>
      <c r="E633" s="379"/>
      <c r="F633" s="379"/>
      <c r="G633" s="379"/>
      <c r="H633" s="379"/>
      <c r="I633" s="379"/>
      <c r="J633" s="379"/>
      <c r="K633" s="379"/>
      <c r="L633" s="379"/>
      <c r="M633" s="379"/>
      <c r="N633" s="379"/>
      <c r="O633" s="379"/>
      <c r="P633" s="379"/>
      <c r="Q633" s="379"/>
      <c r="R633" s="379"/>
      <c r="S633" s="379"/>
      <c r="T633" s="379"/>
      <c r="U633" s="379"/>
      <c r="V633" s="379"/>
      <c r="W633" s="379"/>
      <c r="X633" s="379"/>
      <c r="Y633" s="379"/>
      <c r="Z633" s="379"/>
      <c r="AA633" s="379"/>
      <c r="AB633" s="379"/>
      <c r="AC633" s="379"/>
      <c r="AD633" s="379"/>
      <c r="AE633" s="379"/>
      <c r="AF633" s="379"/>
      <c r="AG633" s="379"/>
      <c r="AH633" s="379"/>
      <c r="AI633" s="379"/>
      <c r="AK633" s="379"/>
    </row>
    <row r="634" customFormat="false" ht="14.25" hidden="false" customHeight="false" outlineLevel="0" collapsed="false">
      <c r="A634" s="379"/>
      <c r="B634" s="379"/>
      <c r="C634" s="379"/>
      <c r="D634" s="379"/>
      <c r="E634" s="379"/>
      <c r="F634" s="379"/>
      <c r="G634" s="379"/>
      <c r="H634" s="379"/>
      <c r="I634" s="379"/>
      <c r="J634" s="379"/>
      <c r="K634" s="379"/>
      <c r="L634" s="379"/>
      <c r="M634" s="379"/>
      <c r="N634" s="379"/>
      <c r="O634" s="379"/>
      <c r="P634" s="379"/>
      <c r="Q634" s="379"/>
      <c r="R634" s="379"/>
      <c r="S634" s="379"/>
      <c r="T634" s="379"/>
      <c r="U634" s="379"/>
      <c r="V634" s="379"/>
      <c r="W634" s="379"/>
      <c r="X634" s="379"/>
      <c r="Y634" s="379"/>
      <c r="Z634" s="379"/>
      <c r="AA634" s="379"/>
      <c r="AB634" s="379"/>
      <c r="AC634" s="379"/>
      <c r="AD634" s="379"/>
      <c r="AE634" s="379"/>
      <c r="AF634" s="379"/>
      <c r="AG634" s="379"/>
      <c r="AH634" s="379"/>
      <c r="AI634" s="379"/>
      <c r="AK634" s="379"/>
    </row>
    <row r="635" customFormat="false" ht="14.25" hidden="false" customHeight="false" outlineLevel="0" collapsed="false">
      <c r="A635" s="379"/>
      <c r="B635" s="379"/>
      <c r="C635" s="379"/>
      <c r="D635" s="379"/>
      <c r="E635" s="379"/>
      <c r="F635" s="379"/>
      <c r="G635" s="379"/>
      <c r="H635" s="379"/>
      <c r="I635" s="379"/>
      <c r="J635" s="379"/>
      <c r="K635" s="379"/>
      <c r="L635" s="379"/>
      <c r="M635" s="379"/>
      <c r="N635" s="379"/>
      <c r="O635" s="379"/>
      <c r="P635" s="379"/>
      <c r="Q635" s="379"/>
      <c r="R635" s="379"/>
      <c r="S635" s="379"/>
      <c r="T635" s="379"/>
      <c r="U635" s="379"/>
      <c r="V635" s="379"/>
      <c r="W635" s="379"/>
      <c r="X635" s="379"/>
      <c r="Y635" s="379"/>
      <c r="Z635" s="379"/>
      <c r="AA635" s="379"/>
      <c r="AB635" s="379"/>
      <c r="AC635" s="379"/>
      <c r="AD635" s="379"/>
      <c r="AE635" s="379"/>
      <c r="AF635" s="379"/>
      <c r="AG635" s="379"/>
      <c r="AH635" s="379"/>
      <c r="AI635" s="379"/>
      <c r="AK635" s="379"/>
    </row>
    <row r="636" customFormat="false" ht="14.25" hidden="false" customHeight="false" outlineLevel="0" collapsed="false">
      <c r="A636" s="379"/>
      <c r="B636" s="379"/>
      <c r="C636" s="379"/>
      <c r="D636" s="379"/>
      <c r="E636" s="379"/>
      <c r="F636" s="379"/>
      <c r="G636" s="379"/>
      <c r="H636" s="379"/>
      <c r="I636" s="379"/>
      <c r="J636" s="379"/>
      <c r="K636" s="379"/>
      <c r="L636" s="379"/>
      <c r="M636" s="379"/>
      <c r="N636" s="379"/>
      <c r="O636" s="379"/>
      <c r="P636" s="379"/>
      <c r="Q636" s="379"/>
      <c r="R636" s="379"/>
      <c r="S636" s="379"/>
      <c r="T636" s="379"/>
      <c r="U636" s="379"/>
      <c r="V636" s="379"/>
      <c r="W636" s="379"/>
      <c r="X636" s="379"/>
      <c r="Y636" s="379"/>
      <c r="Z636" s="379"/>
      <c r="AA636" s="379"/>
      <c r="AB636" s="379"/>
      <c r="AC636" s="379"/>
      <c r="AD636" s="379"/>
      <c r="AE636" s="379"/>
      <c r="AF636" s="379"/>
      <c r="AG636" s="379"/>
      <c r="AH636" s="379"/>
      <c r="AI636" s="379"/>
      <c r="AK636" s="379"/>
    </row>
    <row r="637" customFormat="false" ht="14.25" hidden="false" customHeight="false" outlineLevel="0" collapsed="false">
      <c r="A637" s="379"/>
      <c r="B637" s="379"/>
      <c r="C637" s="379"/>
      <c r="D637" s="379"/>
      <c r="E637" s="379"/>
      <c r="F637" s="379"/>
      <c r="G637" s="379"/>
      <c r="H637" s="379"/>
      <c r="I637" s="379"/>
      <c r="J637" s="379"/>
      <c r="K637" s="379"/>
      <c r="L637" s="379"/>
      <c r="M637" s="379"/>
      <c r="N637" s="379"/>
      <c r="O637" s="379"/>
      <c r="P637" s="379"/>
      <c r="Q637" s="379"/>
      <c r="R637" s="379"/>
      <c r="S637" s="379"/>
      <c r="T637" s="379"/>
      <c r="U637" s="379"/>
      <c r="V637" s="379"/>
      <c r="W637" s="379"/>
      <c r="X637" s="379"/>
      <c r="Y637" s="379"/>
      <c r="Z637" s="379"/>
      <c r="AA637" s="379"/>
      <c r="AB637" s="379"/>
      <c r="AC637" s="379"/>
      <c r="AD637" s="379"/>
      <c r="AE637" s="379"/>
      <c r="AF637" s="379"/>
      <c r="AG637" s="379"/>
      <c r="AH637" s="379"/>
      <c r="AI637" s="379"/>
      <c r="AK637" s="379"/>
    </row>
    <row r="638" customFormat="false" ht="14.25" hidden="false" customHeight="false" outlineLevel="0" collapsed="false">
      <c r="A638" s="379"/>
      <c r="B638" s="379"/>
      <c r="C638" s="379"/>
      <c r="D638" s="379"/>
      <c r="E638" s="379"/>
      <c r="F638" s="379"/>
      <c r="G638" s="379"/>
      <c r="H638" s="379"/>
      <c r="I638" s="379"/>
      <c r="J638" s="379"/>
      <c r="K638" s="379"/>
      <c r="L638" s="379"/>
      <c r="M638" s="379"/>
      <c r="N638" s="379"/>
      <c r="O638" s="379"/>
      <c r="P638" s="379"/>
      <c r="Q638" s="379"/>
      <c r="R638" s="379"/>
      <c r="S638" s="379"/>
      <c r="T638" s="379"/>
      <c r="U638" s="379"/>
      <c r="V638" s="379"/>
      <c r="W638" s="379"/>
      <c r="X638" s="379"/>
      <c r="Y638" s="379"/>
      <c r="Z638" s="379"/>
      <c r="AA638" s="379"/>
      <c r="AB638" s="379"/>
      <c r="AC638" s="379"/>
      <c r="AD638" s="379"/>
      <c r="AE638" s="379"/>
      <c r="AF638" s="379"/>
      <c r="AG638" s="379"/>
      <c r="AH638" s="379"/>
      <c r="AI638" s="379"/>
      <c r="AK638" s="379"/>
    </row>
    <row r="639" customFormat="false" ht="14.25" hidden="false" customHeight="false" outlineLevel="0" collapsed="false">
      <c r="A639" s="379"/>
      <c r="B639" s="379"/>
      <c r="C639" s="379"/>
      <c r="D639" s="379"/>
      <c r="E639" s="379"/>
      <c r="F639" s="379"/>
      <c r="G639" s="379"/>
      <c r="H639" s="379"/>
      <c r="I639" s="379"/>
      <c r="J639" s="379"/>
      <c r="K639" s="379"/>
      <c r="L639" s="379"/>
      <c r="M639" s="379"/>
      <c r="N639" s="379"/>
      <c r="O639" s="379"/>
      <c r="P639" s="379"/>
      <c r="Q639" s="379"/>
      <c r="R639" s="379"/>
      <c r="S639" s="379"/>
      <c r="T639" s="379"/>
      <c r="U639" s="379"/>
      <c r="V639" s="379"/>
      <c r="W639" s="379"/>
      <c r="X639" s="379"/>
      <c r="Y639" s="379"/>
      <c r="Z639" s="379"/>
      <c r="AA639" s="379"/>
      <c r="AB639" s="379"/>
      <c r="AC639" s="379"/>
      <c r="AD639" s="379"/>
      <c r="AE639" s="379"/>
      <c r="AF639" s="379"/>
      <c r="AG639" s="379"/>
      <c r="AH639" s="379"/>
      <c r="AI639" s="379"/>
      <c r="AK639" s="379"/>
    </row>
    <row r="640" customFormat="false" ht="14.25" hidden="false" customHeight="false" outlineLevel="0" collapsed="false">
      <c r="A640" s="379"/>
      <c r="B640" s="379"/>
      <c r="C640" s="379"/>
      <c r="D640" s="379"/>
      <c r="E640" s="379"/>
      <c r="F640" s="379"/>
      <c r="G640" s="379"/>
      <c r="H640" s="379"/>
      <c r="I640" s="379"/>
      <c r="J640" s="379"/>
      <c r="K640" s="379"/>
      <c r="L640" s="379"/>
      <c r="M640" s="379"/>
      <c r="N640" s="379"/>
      <c r="O640" s="379"/>
      <c r="P640" s="379"/>
      <c r="Q640" s="379"/>
      <c r="R640" s="379"/>
      <c r="S640" s="379"/>
      <c r="T640" s="379"/>
      <c r="U640" s="379"/>
      <c r="V640" s="379"/>
      <c r="W640" s="379"/>
      <c r="X640" s="379"/>
      <c r="Y640" s="379"/>
      <c r="Z640" s="379"/>
      <c r="AA640" s="379"/>
      <c r="AB640" s="379"/>
      <c r="AC640" s="379"/>
      <c r="AD640" s="379"/>
      <c r="AE640" s="379"/>
      <c r="AF640" s="379"/>
      <c r="AG640" s="379"/>
      <c r="AH640" s="379"/>
      <c r="AI640" s="379"/>
      <c r="AK640" s="379"/>
    </row>
    <row r="641" customFormat="false" ht="14.25" hidden="false" customHeight="false" outlineLevel="0" collapsed="false">
      <c r="A641" s="379"/>
      <c r="B641" s="379"/>
      <c r="C641" s="379"/>
      <c r="D641" s="379"/>
      <c r="E641" s="379"/>
      <c r="F641" s="379"/>
      <c r="G641" s="379"/>
      <c r="H641" s="379"/>
      <c r="I641" s="379"/>
      <c r="J641" s="379"/>
      <c r="K641" s="379"/>
      <c r="L641" s="379"/>
      <c r="M641" s="379"/>
      <c r="N641" s="379"/>
      <c r="O641" s="379"/>
      <c r="P641" s="379"/>
      <c r="Q641" s="379"/>
      <c r="R641" s="379"/>
      <c r="S641" s="379"/>
      <c r="T641" s="379"/>
      <c r="U641" s="379"/>
      <c r="V641" s="379"/>
      <c r="W641" s="379"/>
      <c r="X641" s="379"/>
      <c r="Y641" s="379"/>
      <c r="Z641" s="379"/>
      <c r="AA641" s="379"/>
      <c r="AB641" s="379"/>
      <c r="AC641" s="379"/>
      <c r="AD641" s="379"/>
      <c r="AE641" s="379"/>
      <c r="AF641" s="379"/>
      <c r="AG641" s="379"/>
      <c r="AH641" s="379"/>
      <c r="AI641" s="379"/>
      <c r="AK641" s="379"/>
    </row>
    <row r="642" customFormat="false" ht="14.25" hidden="false" customHeight="false" outlineLevel="0" collapsed="false">
      <c r="A642" s="379"/>
      <c r="B642" s="379"/>
      <c r="C642" s="379"/>
      <c r="D642" s="379"/>
      <c r="E642" s="379"/>
      <c r="F642" s="379"/>
      <c r="G642" s="379"/>
      <c r="H642" s="379"/>
      <c r="I642" s="379"/>
      <c r="J642" s="379"/>
      <c r="K642" s="379"/>
      <c r="L642" s="379"/>
      <c r="M642" s="379"/>
      <c r="N642" s="379"/>
      <c r="O642" s="379"/>
      <c r="P642" s="379"/>
      <c r="Q642" s="379"/>
      <c r="R642" s="379"/>
      <c r="S642" s="379"/>
      <c r="T642" s="379"/>
      <c r="U642" s="379"/>
      <c r="V642" s="379"/>
      <c r="W642" s="379"/>
      <c r="X642" s="379"/>
      <c r="Y642" s="379"/>
      <c r="Z642" s="379"/>
      <c r="AA642" s="379"/>
      <c r="AB642" s="379"/>
      <c r="AC642" s="379"/>
      <c r="AD642" s="379"/>
      <c r="AE642" s="379"/>
      <c r="AF642" s="379"/>
      <c r="AG642" s="379"/>
      <c r="AH642" s="379"/>
      <c r="AI642" s="379"/>
      <c r="AK642" s="379"/>
    </row>
    <row r="643" customFormat="false" ht="14.25" hidden="false" customHeight="false" outlineLevel="0" collapsed="false">
      <c r="A643" s="379"/>
      <c r="B643" s="379"/>
      <c r="C643" s="379"/>
      <c r="D643" s="379"/>
      <c r="E643" s="379"/>
      <c r="F643" s="379"/>
      <c r="G643" s="379"/>
      <c r="H643" s="379"/>
      <c r="I643" s="379"/>
      <c r="J643" s="379"/>
      <c r="K643" s="379"/>
      <c r="L643" s="379"/>
      <c r="M643" s="379"/>
      <c r="N643" s="379"/>
      <c r="O643" s="379"/>
      <c r="P643" s="379"/>
      <c r="Q643" s="379"/>
      <c r="R643" s="379"/>
      <c r="S643" s="379"/>
      <c r="T643" s="379"/>
      <c r="U643" s="379"/>
      <c r="V643" s="379"/>
      <c r="W643" s="379"/>
      <c r="X643" s="379"/>
      <c r="Y643" s="379"/>
      <c r="Z643" s="379"/>
      <c r="AA643" s="379"/>
      <c r="AB643" s="379"/>
      <c r="AC643" s="379"/>
      <c r="AD643" s="379"/>
      <c r="AE643" s="379"/>
      <c r="AF643" s="379"/>
      <c r="AG643" s="379"/>
      <c r="AH643" s="379"/>
      <c r="AI643" s="379"/>
      <c r="AK643" s="379"/>
    </row>
    <row r="644" customFormat="false" ht="14.25" hidden="false" customHeight="false" outlineLevel="0" collapsed="false">
      <c r="A644" s="379"/>
      <c r="B644" s="379"/>
      <c r="C644" s="379"/>
      <c r="D644" s="379"/>
      <c r="E644" s="379"/>
      <c r="F644" s="379"/>
      <c r="G644" s="379"/>
      <c r="H644" s="379"/>
      <c r="I644" s="379"/>
      <c r="J644" s="379"/>
      <c r="K644" s="379"/>
      <c r="L644" s="379"/>
      <c r="M644" s="379"/>
      <c r="N644" s="379"/>
      <c r="O644" s="379"/>
      <c r="P644" s="379"/>
      <c r="Q644" s="379"/>
      <c r="R644" s="379"/>
      <c r="S644" s="379"/>
      <c r="T644" s="379"/>
      <c r="U644" s="379"/>
      <c r="V644" s="379"/>
      <c r="W644" s="379"/>
      <c r="X644" s="379"/>
      <c r="Y644" s="379"/>
      <c r="Z644" s="379"/>
      <c r="AA644" s="379"/>
      <c r="AB644" s="379"/>
      <c r="AC644" s="379"/>
      <c r="AD644" s="379"/>
      <c r="AE644" s="379"/>
      <c r="AF644" s="379"/>
      <c r="AG644" s="379"/>
      <c r="AH644" s="379"/>
      <c r="AI644" s="379"/>
      <c r="AK644" s="379"/>
    </row>
    <row r="645" customFormat="false" ht="14.25" hidden="false" customHeight="false" outlineLevel="0" collapsed="false">
      <c r="A645" s="379"/>
      <c r="B645" s="379"/>
      <c r="C645" s="379"/>
      <c r="D645" s="379"/>
      <c r="E645" s="379"/>
      <c r="F645" s="379"/>
      <c r="G645" s="379"/>
      <c r="H645" s="379"/>
      <c r="I645" s="379"/>
      <c r="J645" s="379"/>
      <c r="K645" s="379"/>
      <c r="L645" s="379"/>
      <c r="M645" s="379"/>
      <c r="N645" s="379"/>
      <c r="O645" s="379"/>
      <c r="P645" s="379"/>
      <c r="Q645" s="379"/>
      <c r="R645" s="379"/>
      <c r="S645" s="379"/>
      <c r="T645" s="379"/>
      <c r="U645" s="379"/>
      <c r="V645" s="379"/>
      <c r="W645" s="379"/>
      <c r="X645" s="379"/>
      <c r="Y645" s="379"/>
      <c r="Z645" s="379"/>
      <c r="AA645" s="379"/>
      <c r="AB645" s="379"/>
      <c r="AC645" s="379"/>
      <c r="AD645" s="379"/>
      <c r="AE645" s="379"/>
      <c r="AF645" s="379"/>
      <c r="AG645" s="379"/>
      <c r="AH645" s="379"/>
      <c r="AI645" s="379"/>
      <c r="AK645" s="379"/>
    </row>
    <row r="646" customFormat="false" ht="14.25" hidden="false" customHeight="false" outlineLevel="0" collapsed="false">
      <c r="A646" s="379"/>
      <c r="B646" s="379"/>
      <c r="C646" s="379"/>
      <c r="D646" s="379"/>
      <c r="E646" s="379"/>
      <c r="F646" s="379"/>
      <c r="G646" s="379"/>
      <c r="H646" s="379"/>
      <c r="I646" s="379"/>
      <c r="J646" s="379"/>
      <c r="K646" s="379"/>
      <c r="L646" s="379"/>
      <c r="M646" s="379"/>
      <c r="N646" s="379"/>
      <c r="O646" s="379"/>
      <c r="P646" s="379"/>
      <c r="Q646" s="379"/>
      <c r="R646" s="379"/>
      <c r="S646" s="379"/>
      <c r="T646" s="379"/>
      <c r="U646" s="379"/>
      <c r="V646" s="379"/>
      <c r="W646" s="379"/>
      <c r="X646" s="379"/>
      <c r="Y646" s="379"/>
      <c r="Z646" s="379"/>
      <c r="AA646" s="379"/>
      <c r="AB646" s="379"/>
      <c r="AC646" s="379"/>
      <c r="AD646" s="379"/>
      <c r="AE646" s="379"/>
      <c r="AF646" s="379"/>
      <c r="AG646" s="379"/>
      <c r="AH646" s="379"/>
      <c r="AI646" s="379"/>
      <c r="AK646" s="379"/>
    </row>
    <row r="647" customFormat="false" ht="14.25" hidden="false" customHeight="false" outlineLevel="0" collapsed="false">
      <c r="A647" s="379"/>
      <c r="B647" s="379"/>
      <c r="C647" s="379"/>
      <c r="D647" s="379"/>
      <c r="E647" s="379"/>
      <c r="F647" s="379"/>
      <c r="G647" s="379"/>
      <c r="H647" s="379"/>
      <c r="I647" s="379"/>
      <c r="J647" s="379"/>
      <c r="K647" s="379"/>
      <c r="L647" s="379"/>
      <c r="M647" s="379"/>
      <c r="N647" s="379"/>
      <c r="O647" s="379"/>
      <c r="P647" s="379"/>
      <c r="Q647" s="379"/>
      <c r="R647" s="379"/>
      <c r="S647" s="379"/>
      <c r="T647" s="379"/>
      <c r="U647" s="379"/>
      <c r="V647" s="379"/>
      <c r="W647" s="379"/>
      <c r="X647" s="379"/>
      <c r="Y647" s="379"/>
      <c r="Z647" s="379"/>
      <c r="AA647" s="379"/>
      <c r="AB647" s="379"/>
      <c r="AC647" s="379"/>
      <c r="AD647" s="379"/>
      <c r="AE647" s="379"/>
      <c r="AF647" s="379"/>
      <c r="AG647" s="379"/>
      <c r="AH647" s="379"/>
      <c r="AI647" s="379"/>
      <c r="AK647" s="379"/>
    </row>
    <row r="648" customFormat="false" ht="14.25" hidden="false" customHeight="false" outlineLevel="0" collapsed="false">
      <c r="A648" s="379"/>
      <c r="B648" s="379"/>
      <c r="C648" s="379"/>
      <c r="D648" s="379"/>
      <c r="E648" s="379"/>
      <c r="F648" s="379"/>
      <c r="G648" s="379"/>
      <c r="H648" s="379"/>
      <c r="I648" s="379"/>
      <c r="J648" s="379"/>
      <c r="K648" s="379"/>
      <c r="L648" s="379"/>
      <c r="M648" s="379"/>
      <c r="N648" s="379"/>
      <c r="O648" s="379"/>
      <c r="P648" s="379"/>
      <c r="Q648" s="379"/>
      <c r="R648" s="379"/>
      <c r="S648" s="379"/>
      <c r="T648" s="379"/>
      <c r="U648" s="379"/>
      <c r="V648" s="379"/>
      <c r="W648" s="379"/>
      <c r="X648" s="379"/>
      <c r="Y648" s="379"/>
      <c r="Z648" s="379"/>
      <c r="AA648" s="379"/>
      <c r="AB648" s="379"/>
      <c r="AC648" s="379"/>
      <c r="AD648" s="379"/>
      <c r="AE648" s="379"/>
      <c r="AF648" s="379"/>
      <c r="AG648" s="379"/>
      <c r="AH648" s="379"/>
      <c r="AI648" s="379"/>
      <c r="AK648" s="379"/>
    </row>
    <row r="649" customFormat="false" ht="14.25" hidden="false" customHeight="false" outlineLevel="0" collapsed="false">
      <c r="A649" s="379"/>
      <c r="B649" s="379"/>
      <c r="C649" s="379"/>
      <c r="D649" s="379"/>
      <c r="E649" s="379"/>
      <c r="F649" s="379"/>
      <c r="G649" s="379"/>
      <c r="H649" s="379"/>
      <c r="I649" s="379"/>
      <c r="J649" s="379"/>
      <c r="K649" s="379"/>
      <c r="L649" s="379"/>
      <c r="M649" s="379"/>
      <c r="N649" s="379"/>
      <c r="O649" s="379"/>
      <c r="P649" s="379"/>
      <c r="Q649" s="379"/>
      <c r="R649" s="379"/>
      <c r="S649" s="379"/>
      <c r="T649" s="379"/>
      <c r="U649" s="379"/>
      <c r="V649" s="379"/>
      <c r="W649" s="379"/>
      <c r="X649" s="379"/>
      <c r="Y649" s="379"/>
      <c r="Z649" s="379"/>
      <c r="AA649" s="379"/>
      <c r="AB649" s="379"/>
      <c r="AC649" s="379"/>
      <c r="AD649" s="379"/>
      <c r="AE649" s="379"/>
      <c r="AF649" s="379"/>
      <c r="AG649" s="379"/>
      <c r="AH649" s="379"/>
      <c r="AI649" s="379"/>
      <c r="AK649" s="379"/>
    </row>
    <row r="650" customFormat="false" ht="14.25" hidden="false" customHeight="false" outlineLevel="0" collapsed="false">
      <c r="A650" s="379"/>
      <c r="B650" s="379"/>
      <c r="C650" s="379"/>
      <c r="D650" s="379"/>
      <c r="E650" s="379"/>
      <c r="F650" s="379"/>
      <c r="G650" s="379"/>
      <c r="H650" s="379"/>
      <c r="I650" s="379"/>
      <c r="J650" s="379"/>
      <c r="K650" s="379"/>
      <c r="L650" s="379"/>
      <c r="M650" s="379"/>
      <c r="N650" s="379"/>
      <c r="O650" s="379"/>
      <c r="P650" s="379"/>
      <c r="Q650" s="379"/>
      <c r="R650" s="379"/>
      <c r="S650" s="379"/>
      <c r="T650" s="379"/>
      <c r="U650" s="379"/>
      <c r="V650" s="379"/>
      <c r="W650" s="379"/>
      <c r="X650" s="379"/>
      <c r="Y650" s="379"/>
      <c r="Z650" s="379"/>
      <c r="AA650" s="379"/>
      <c r="AB650" s="379"/>
      <c r="AC650" s="379"/>
      <c r="AD650" s="379"/>
      <c r="AE650" s="379"/>
      <c r="AF650" s="379"/>
      <c r="AG650" s="379"/>
      <c r="AH650" s="379"/>
      <c r="AI650" s="379"/>
      <c r="AK650" s="379"/>
    </row>
    <row r="651" customFormat="false" ht="14.25" hidden="false" customHeight="false" outlineLevel="0" collapsed="false">
      <c r="A651" s="379"/>
      <c r="B651" s="379"/>
      <c r="C651" s="379"/>
      <c r="D651" s="379"/>
      <c r="E651" s="379"/>
      <c r="F651" s="379"/>
      <c r="G651" s="379"/>
      <c r="H651" s="379"/>
      <c r="I651" s="379"/>
      <c r="J651" s="379"/>
      <c r="K651" s="379"/>
      <c r="L651" s="379"/>
      <c r="M651" s="379"/>
      <c r="N651" s="379"/>
      <c r="O651" s="379"/>
      <c r="P651" s="379"/>
      <c r="Q651" s="379"/>
      <c r="R651" s="379"/>
      <c r="S651" s="379"/>
      <c r="T651" s="379"/>
      <c r="U651" s="379"/>
      <c r="V651" s="379"/>
      <c r="W651" s="379"/>
      <c r="X651" s="379"/>
      <c r="Y651" s="379"/>
      <c r="Z651" s="379"/>
      <c r="AA651" s="379"/>
      <c r="AB651" s="379"/>
      <c r="AC651" s="379"/>
      <c r="AD651" s="379"/>
      <c r="AE651" s="379"/>
      <c r="AF651" s="379"/>
      <c r="AG651" s="379"/>
      <c r="AH651" s="379"/>
      <c r="AI651" s="379"/>
      <c r="AK651" s="379"/>
    </row>
    <row r="652" customFormat="false" ht="14.25" hidden="false" customHeight="false" outlineLevel="0" collapsed="false">
      <c r="A652" s="379"/>
      <c r="B652" s="379"/>
      <c r="C652" s="379"/>
      <c r="D652" s="379"/>
      <c r="E652" s="379"/>
      <c r="F652" s="379"/>
      <c r="G652" s="379"/>
      <c r="H652" s="379"/>
      <c r="I652" s="379"/>
      <c r="J652" s="379"/>
      <c r="K652" s="379"/>
      <c r="L652" s="379"/>
      <c r="M652" s="379"/>
      <c r="N652" s="379"/>
      <c r="O652" s="379"/>
      <c r="P652" s="379"/>
      <c r="Q652" s="379"/>
      <c r="R652" s="379"/>
      <c r="S652" s="379"/>
      <c r="T652" s="379"/>
      <c r="U652" s="379"/>
      <c r="V652" s="379"/>
      <c r="W652" s="379"/>
      <c r="X652" s="379"/>
      <c r="Y652" s="379"/>
      <c r="Z652" s="379"/>
      <c r="AA652" s="379"/>
      <c r="AB652" s="379"/>
      <c r="AC652" s="379"/>
      <c r="AD652" s="379"/>
      <c r="AE652" s="379"/>
      <c r="AF652" s="379"/>
      <c r="AG652" s="379"/>
      <c r="AH652" s="379"/>
      <c r="AI652" s="379"/>
      <c r="AK652" s="379"/>
    </row>
    <row r="653" customFormat="false" ht="14.25" hidden="false" customHeight="false" outlineLevel="0" collapsed="false">
      <c r="A653" s="379"/>
      <c r="B653" s="379"/>
      <c r="C653" s="379"/>
      <c r="D653" s="379"/>
      <c r="E653" s="379"/>
      <c r="F653" s="379"/>
      <c r="G653" s="379"/>
      <c r="H653" s="379"/>
      <c r="I653" s="379"/>
      <c r="J653" s="379"/>
      <c r="K653" s="379"/>
      <c r="L653" s="379"/>
      <c r="M653" s="379"/>
      <c r="N653" s="379"/>
      <c r="O653" s="379"/>
      <c r="P653" s="379"/>
      <c r="Q653" s="379"/>
      <c r="R653" s="379"/>
      <c r="S653" s="379"/>
      <c r="T653" s="379"/>
      <c r="U653" s="379"/>
      <c r="V653" s="379"/>
      <c r="W653" s="379"/>
      <c r="X653" s="379"/>
      <c r="Y653" s="379"/>
      <c r="Z653" s="379"/>
      <c r="AA653" s="379"/>
      <c r="AB653" s="379"/>
      <c r="AC653" s="379"/>
      <c r="AD653" s="379"/>
      <c r="AE653" s="379"/>
      <c r="AF653" s="379"/>
      <c r="AG653" s="379"/>
      <c r="AH653" s="379"/>
      <c r="AI653" s="379"/>
      <c r="AK653" s="379"/>
    </row>
    <row r="654" customFormat="false" ht="14.25" hidden="false" customHeight="false" outlineLevel="0" collapsed="false">
      <c r="A654" s="379"/>
      <c r="B654" s="379"/>
      <c r="C654" s="379"/>
      <c r="D654" s="379"/>
      <c r="E654" s="379"/>
      <c r="F654" s="379"/>
      <c r="G654" s="379"/>
      <c r="H654" s="379"/>
      <c r="I654" s="379"/>
      <c r="J654" s="379"/>
      <c r="K654" s="379"/>
      <c r="L654" s="379"/>
      <c r="M654" s="379"/>
      <c r="N654" s="379"/>
      <c r="O654" s="379"/>
      <c r="P654" s="379"/>
      <c r="Q654" s="379"/>
      <c r="R654" s="379"/>
      <c r="S654" s="379"/>
      <c r="T654" s="379"/>
      <c r="U654" s="379"/>
      <c r="V654" s="379"/>
      <c r="W654" s="379"/>
      <c r="X654" s="379"/>
      <c r="Y654" s="379"/>
      <c r="Z654" s="379"/>
      <c r="AA654" s="379"/>
      <c r="AB654" s="379"/>
      <c r="AC654" s="379"/>
      <c r="AD654" s="379"/>
      <c r="AE654" s="379"/>
      <c r="AF654" s="379"/>
      <c r="AG654" s="379"/>
      <c r="AH654" s="379"/>
      <c r="AI654" s="379"/>
      <c r="AK654" s="379"/>
    </row>
    <row r="655" customFormat="false" ht="14.25" hidden="false" customHeight="false" outlineLevel="0" collapsed="false">
      <c r="A655" s="379"/>
      <c r="B655" s="379"/>
      <c r="C655" s="379"/>
      <c r="D655" s="379"/>
      <c r="E655" s="379"/>
      <c r="F655" s="379"/>
      <c r="G655" s="379"/>
      <c r="H655" s="379"/>
      <c r="I655" s="379"/>
      <c r="J655" s="379"/>
      <c r="K655" s="379"/>
      <c r="L655" s="379"/>
      <c r="M655" s="379"/>
      <c r="N655" s="379"/>
      <c r="O655" s="379"/>
      <c r="P655" s="379"/>
      <c r="Q655" s="379"/>
      <c r="R655" s="379"/>
      <c r="S655" s="379"/>
      <c r="T655" s="379"/>
      <c r="U655" s="379"/>
      <c r="V655" s="379"/>
      <c r="W655" s="379"/>
      <c r="X655" s="379"/>
      <c r="Y655" s="379"/>
      <c r="Z655" s="379"/>
      <c r="AA655" s="379"/>
      <c r="AB655" s="379"/>
      <c r="AC655" s="379"/>
      <c r="AD655" s="379"/>
      <c r="AE655" s="379"/>
      <c r="AF655" s="379"/>
      <c r="AG655" s="379"/>
      <c r="AH655" s="379"/>
      <c r="AI655" s="379"/>
      <c r="AK655" s="379"/>
    </row>
    <row r="656" customFormat="false" ht="14.25" hidden="false" customHeight="false" outlineLevel="0" collapsed="false">
      <c r="A656" s="379"/>
      <c r="B656" s="379"/>
      <c r="C656" s="379"/>
      <c r="D656" s="379"/>
      <c r="E656" s="379"/>
      <c r="F656" s="379"/>
      <c r="G656" s="379"/>
      <c r="H656" s="379"/>
      <c r="I656" s="379"/>
      <c r="J656" s="379"/>
      <c r="K656" s="379"/>
      <c r="L656" s="379"/>
      <c r="M656" s="379"/>
      <c r="N656" s="379"/>
      <c r="O656" s="379"/>
      <c r="P656" s="379"/>
      <c r="Q656" s="379"/>
      <c r="R656" s="379"/>
      <c r="S656" s="379"/>
      <c r="T656" s="379"/>
      <c r="U656" s="379"/>
      <c r="V656" s="379"/>
      <c r="W656" s="379"/>
      <c r="X656" s="379"/>
      <c r="Y656" s="379"/>
      <c r="Z656" s="379"/>
      <c r="AA656" s="379"/>
      <c r="AB656" s="379"/>
      <c r="AC656" s="379"/>
      <c r="AD656" s="379"/>
      <c r="AE656" s="379"/>
      <c r="AF656" s="379"/>
      <c r="AG656" s="379"/>
      <c r="AH656" s="379"/>
      <c r="AI656" s="379"/>
      <c r="AK656" s="379"/>
    </row>
    <row r="657" customFormat="false" ht="14.25" hidden="false" customHeight="false" outlineLevel="0" collapsed="false">
      <c r="A657" s="379"/>
      <c r="B657" s="379"/>
      <c r="C657" s="379"/>
      <c r="D657" s="379"/>
      <c r="E657" s="379"/>
      <c r="F657" s="379"/>
      <c r="G657" s="379"/>
      <c r="H657" s="379"/>
      <c r="I657" s="379"/>
      <c r="J657" s="379"/>
      <c r="K657" s="379"/>
      <c r="L657" s="379"/>
      <c r="M657" s="379"/>
      <c r="N657" s="379"/>
      <c r="O657" s="379"/>
      <c r="P657" s="379"/>
      <c r="Q657" s="379"/>
      <c r="R657" s="379"/>
      <c r="S657" s="379"/>
      <c r="T657" s="379"/>
      <c r="U657" s="379"/>
      <c r="V657" s="379"/>
      <c r="W657" s="379"/>
      <c r="X657" s="379"/>
      <c r="Y657" s="379"/>
      <c r="Z657" s="379"/>
      <c r="AA657" s="379"/>
      <c r="AB657" s="379"/>
      <c r="AC657" s="379"/>
      <c r="AD657" s="379"/>
      <c r="AE657" s="379"/>
      <c r="AF657" s="379"/>
      <c r="AG657" s="379"/>
      <c r="AH657" s="379"/>
      <c r="AI657" s="379"/>
      <c r="AK657" s="379"/>
    </row>
    <row r="658" customFormat="false" ht="14.25" hidden="false" customHeight="false" outlineLevel="0" collapsed="false">
      <c r="A658" s="379"/>
      <c r="B658" s="379"/>
      <c r="C658" s="379"/>
      <c r="D658" s="379"/>
      <c r="E658" s="379"/>
      <c r="F658" s="379"/>
      <c r="G658" s="379"/>
      <c r="H658" s="379"/>
      <c r="I658" s="379"/>
      <c r="J658" s="379"/>
      <c r="K658" s="379"/>
      <c r="L658" s="379"/>
      <c r="M658" s="379"/>
      <c r="N658" s="379"/>
      <c r="O658" s="379"/>
      <c r="P658" s="379"/>
      <c r="Q658" s="379"/>
      <c r="R658" s="379"/>
      <c r="S658" s="379"/>
      <c r="T658" s="379"/>
      <c r="U658" s="379"/>
      <c r="V658" s="379"/>
      <c r="W658" s="379"/>
      <c r="X658" s="379"/>
      <c r="Y658" s="379"/>
      <c r="Z658" s="379"/>
      <c r="AA658" s="379"/>
      <c r="AB658" s="379"/>
      <c r="AC658" s="379"/>
      <c r="AD658" s="379"/>
      <c r="AE658" s="379"/>
      <c r="AF658" s="379"/>
      <c r="AG658" s="379"/>
      <c r="AH658" s="379"/>
      <c r="AI658" s="379"/>
      <c r="AK658" s="379"/>
    </row>
    <row r="659" customFormat="false" ht="14.25" hidden="false" customHeight="false" outlineLevel="0" collapsed="false">
      <c r="A659" s="379"/>
      <c r="B659" s="379"/>
      <c r="C659" s="379"/>
      <c r="D659" s="379"/>
      <c r="E659" s="379"/>
      <c r="F659" s="379"/>
      <c r="G659" s="379"/>
      <c r="H659" s="379"/>
      <c r="I659" s="379"/>
      <c r="J659" s="379"/>
      <c r="K659" s="379"/>
      <c r="L659" s="379"/>
      <c r="M659" s="379"/>
      <c r="N659" s="379"/>
      <c r="O659" s="379"/>
      <c r="P659" s="379"/>
      <c r="Q659" s="379"/>
      <c r="R659" s="379"/>
      <c r="S659" s="379"/>
      <c r="T659" s="379"/>
      <c r="U659" s="379"/>
      <c r="V659" s="379"/>
      <c r="W659" s="379"/>
      <c r="X659" s="379"/>
      <c r="Y659" s="379"/>
      <c r="Z659" s="379"/>
      <c r="AA659" s="379"/>
      <c r="AB659" s="379"/>
      <c r="AC659" s="379"/>
      <c r="AD659" s="379"/>
      <c r="AE659" s="379"/>
      <c r="AF659" s="379"/>
      <c r="AG659" s="379"/>
      <c r="AH659" s="379"/>
      <c r="AI659" s="379"/>
      <c r="AK659" s="379"/>
    </row>
    <row r="660" customFormat="false" ht="14.25" hidden="false" customHeight="false" outlineLevel="0" collapsed="false">
      <c r="A660" s="379"/>
      <c r="B660" s="379"/>
      <c r="C660" s="379"/>
      <c r="D660" s="379"/>
      <c r="E660" s="379"/>
      <c r="F660" s="379"/>
      <c r="G660" s="379"/>
      <c r="H660" s="379"/>
      <c r="I660" s="379"/>
      <c r="J660" s="379"/>
      <c r="K660" s="379"/>
      <c r="L660" s="379"/>
      <c r="M660" s="379"/>
      <c r="N660" s="379"/>
      <c r="O660" s="379"/>
      <c r="P660" s="379"/>
      <c r="Q660" s="379"/>
      <c r="R660" s="379"/>
      <c r="S660" s="379"/>
      <c r="T660" s="379"/>
      <c r="U660" s="379"/>
      <c r="V660" s="379"/>
      <c r="W660" s="379"/>
      <c r="X660" s="379"/>
      <c r="Y660" s="379"/>
      <c r="Z660" s="379"/>
      <c r="AA660" s="379"/>
      <c r="AB660" s="379"/>
      <c r="AC660" s="379"/>
      <c r="AD660" s="379"/>
      <c r="AE660" s="379"/>
      <c r="AF660" s="379"/>
      <c r="AG660" s="379"/>
      <c r="AH660" s="379"/>
      <c r="AI660" s="379"/>
      <c r="AK660" s="379"/>
    </row>
    <row r="661" customFormat="false" ht="14.25" hidden="false" customHeight="false" outlineLevel="0" collapsed="false">
      <c r="A661" s="379"/>
      <c r="B661" s="379"/>
      <c r="C661" s="379"/>
      <c r="D661" s="379"/>
      <c r="E661" s="379"/>
      <c r="F661" s="379"/>
      <c r="G661" s="379"/>
      <c r="H661" s="379"/>
      <c r="I661" s="379"/>
      <c r="J661" s="379"/>
      <c r="K661" s="379"/>
      <c r="L661" s="379"/>
      <c r="M661" s="379"/>
      <c r="N661" s="379"/>
      <c r="O661" s="379"/>
      <c r="P661" s="379"/>
      <c r="Q661" s="379"/>
      <c r="R661" s="379"/>
      <c r="S661" s="379"/>
      <c r="T661" s="379"/>
      <c r="U661" s="379"/>
      <c r="V661" s="379"/>
      <c r="W661" s="379"/>
      <c r="X661" s="379"/>
      <c r="Y661" s="379"/>
      <c r="Z661" s="379"/>
      <c r="AA661" s="379"/>
      <c r="AB661" s="379"/>
      <c r="AC661" s="379"/>
      <c r="AD661" s="379"/>
      <c r="AE661" s="379"/>
      <c r="AF661" s="379"/>
      <c r="AG661" s="379"/>
      <c r="AH661" s="379"/>
      <c r="AI661" s="379"/>
      <c r="AK661" s="379"/>
    </row>
    <row r="662" customFormat="false" ht="14.25" hidden="false" customHeight="false" outlineLevel="0" collapsed="false">
      <c r="A662" s="379"/>
      <c r="B662" s="379"/>
      <c r="C662" s="379"/>
      <c r="D662" s="379"/>
      <c r="E662" s="379"/>
      <c r="F662" s="379"/>
      <c r="G662" s="379"/>
      <c r="H662" s="379"/>
      <c r="I662" s="379"/>
      <c r="J662" s="379"/>
      <c r="K662" s="379"/>
      <c r="L662" s="379"/>
      <c r="M662" s="379"/>
      <c r="N662" s="379"/>
      <c r="O662" s="379"/>
      <c r="P662" s="379"/>
      <c r="Q662" s="379"/>
      <c r="R662" s="379"/>
      <c r="S662" s="379"/>
      <c r="T662" s="379"/>
      <c r="U662" s="379"/>
      <c r="V662" s="379"/>
      <c r="W662" s="379"/>
      <c r="X662" s="379"/>
      <c r="Y662" s="379"/>
      <c r="Z662" s="379"/>
      <c r="AA662" s="379"/>
      <c r="AB662" s="379"/>
      <c r="AC662" s="379"/>
      <c r="AD662" s="379"/>
      <c r="AE662" s="379"/>
      <c r="AF662" s="379"/>
      <c r="AG662" s="379"/>
      <c r="AH662" s="379"/>
      <c r="AI662" s="379"/>
      <c r="AK662" s="379"/>
    </row>
    <row r="663" customFormat="false" ht="14.25" hidden="false" customHeight="false" outlineLevel="0" collapsed="false">
      <c r="A663" s="379"/>
      <c r="B663" s="379"/>
      <c r="C663" s="379"/>
      <c r="D663" s="379"/>
      <c r="E663" s="379"/>
      <c r="F663" s="379"/>
      <c r="G663" s="379"/>
      <c r="H663" s="379"/>
      <c r="I663" s="379"/>
      <c r="J663" s="379"/>
      <c r="K663" s="379"/>
      <c r="L663" s="379"/>
      <c r="M663" s="379"/>
      <c r="N663" s="379"/>
      <c r="O663" s="379"/>
      <c r="P663" s="379"/>
      <c r="Q663" s="379"/>
      <c r="R663" s="379"/>
      <c r="S663" s="379"/>
      <c r="T663" s="379"/>
      <c r="U663" s="379"/>
      <c r="V663" s="379"/>
      <c r="W663" s="379"/>
      <c r="X663" s="379"/>
      <c r="Y663" s="379"/>
      <c r="Z663" s="379"/>
      <c r="AA663" s="379"/>
      <c r="AB663" s="379"/>
      <c r="AC663" s="379"/>
      <c r="AD663" s="379"/>
      <c r="AE663" s="379"/>
      <c r="AF663" s="379"/>
      <c r="AG663" s="379"/>
      <c r="AH663" s="379"/>
      <c r="AI663" s="379"/>
      <c r="AK663" s="379"/>
    </row>
    <row r="664" customFormat="false" ht="14.25" hidden="false" customHeight="false" outlineLevel="0" collapsed="false">
      <c r="A664" s="379"/>
      <c r="B664" s="379"/>
      <c r="C664" s="379"/>
      <c r="D664" s="379"/>
      <c r="E664" s="379"/>
      <c r="F664" s="379"/>
      <c r="G664" s="379"/>
      <c r="H664" s="379"/>
      <c r="I664" s="379"/>
      <c r="J664" s="379"/>
      <c r="K664" s="379"/>
      <c r="L664" s="379"/>
      <c r="M664" s="379"/>
      <c r="N664" s="379"/>
      <c r="O664" s="379"/>
      <c r="P664" s="379"/>
      <c r="Q664" s="379"/>
      <c r="R664" s="379"/>
      <c r="S664" s="379"/>
      <c r="T664" s="379"/>
      <c r="U664" s="379"/>
      <c r="V664" s="379"/>
      <c r="W664" s="379"/>
      <c r="X664" s="379"/>
      <c r="Y664" s="379"/>
      <c r="Z664" s="379"/>
      <c r="AA664" s="379"/>
      <c r="AB664" s="379"/>
      <c r="AC664" s="379"/>
      <c r="AD664" s="379"/>
      <c r="AE664" s="379"/>
      <c r="AF664" s="379"/>
      <c r="AG664" s="379"/>
      <c r="AH664" s="379"/>
      <c r="AI664" s="379"/>
      <c r="AK664" s="379"/>
    </row>
    <row r="665" customFormat="false" ht="14.25" hidden="false" customHeight="false" outlineLevel="0" collapsed="false">
      <c r="A665" s="379"/>
      <c r="B665" s="379"/>
      <c r="C665" s="379"/>
      <c r="D665" s="379"/>
      <c r="E665" s="379"/>
      <c r="F665" s="379"/>
      <c r="G665" s="379"/>
      <c r="H665" s="379"/>
      <c r="I665" s="379"/>
      <c r="J665" s="379"/>
      <c r="K665" s="379"/>
      <c r="L665" s="379"/>
      <c r="M665" s="379"/>
      <c r="N665" s="379"/>
      <c r="O665" s="379"/>
      <c r="P665" s="379"/>
      <c r="Q665" s="379"/>
      <c r="R665" s="379"/>
      <c r="S665" s="379"/>
      <c r="T665" s="379"/>
      <c r="U665" s="379"/>
      <c r="V665" s="379"/>
      <c r="W665" s="379"/>
      <c r="X665" s="379"/>
      <c r="Y665" s="379"/>
      <c r="Z665" s="379"/>
      <c r="AA665" s="379"/>
      <c r="AB665" s="379"/>
      <c r="AC665" s="379"/>
      <c r="AD665" s="379"/>
      <c r="AE665" s="379"/>
      <c r="AF665" s="379"/>
      <c r="AG665" s="379"/>
      <c r="AH665" s="379"/>
      <c r="AI665" s="379"/>
      <c r="AK665" s="379"/>
    </row>
    <row r="666" customFormat="false" ht="14.25" hidden="false" customHeight="false" outlineLevel="0" collapsed="false">
      <c r="A666" s="379"/>
      <c r="B666" s="379"/>
      <c r="C666" s="379"/>
      <c r="D666" s="379"/>
      <c r="E666" s="379"/>
      <c r="F666" s="379"/>
      <c r="G666" s="379"/>
      <c r="H666" s="379"/>
      <c r="I666" s="379"/>
      <c r="J666" s="379"/>
      <c r="K666" s="379"/>
      <c r="L666" s="379"/>
      <c r="M666" s="379"/>
      <c r="N666" s="379"/>
      <c r="O666" s="379"/>
      <c r="P666" s="379"/>
      <c r="Q666" s="379"/>
      <c r="R666" s="379"/>
      <c r="S666" s="379"/>
      <c r="T666" s="379"/>
      <c r="U666" s="379"/>
      <c r="V666" s="379"/>
      <c r="W666" s="379"/>
      <c r="X666" s="379"/>
      <c r="Y666" s="379"/>
      <c r="Z666" s="379"/>
      <c r="AA666" s="379"/>
      <c r="AB666" s="379"/>
      <c r="AC666" s="379"/>
      <c r="AD666" s="379"/>
      <c r="AE666" s="379"/>
      <c r="AF666" s="379"/>
      <c r="AG666" s="379"/>
      <c r="AH666" s="379"/>
      <c r="AI666" s="379"/>
      <c r="AK666" s="379"/>
    </row>
    <row r="667" customFormat="false" ht="14.25" hidden="false" customHeight="false" outlineLevel="0" collapsed="false">
      <c r="A667" s="379"/>
      <c r="B667" s="379"/>
      <c r="C667" s="379"/>
      <c r="D667" s="379"/>
      <c r="E667" s="379"/>
      <c r="F667" s="379"/>
      <c r="G667" s="379"/>
      <c r="H667" s="379"/>
      <c r="I667" s="379"/>
      <c r="J667" s="379"/>
      <c r="K667" s="379"/>
      <c r="L667" s="379"/>
      <c r="M667" s="379"/>
      <c r="N667" s="379"/>
      <c r="O667" s="379"/>
      <c r="P667" s="379"/>
      <c r="Q667" s="379"/>
      <c r="R667" s="379"/>
      <c r="S667" s="379"/>
      <c r="T667" s="379"/>
      <c r="U667" s="379"/>
      <c r="V667" s="379"/>
      <c r="W667" s="379"/>
      <c r="X667" s="379"/>
      <c r="Y667" s="379"/>
      <c r="Z667" s="379"/>
      <c r="AA667" s="379"/>
      <c r="AB667" s="379"/>
      <c r="AC667" s="379"/>
      <c r="AD667" s="379"/>
      <c r="AE667" s="379"/>
      <c r="AF667" s="379"/>
      <c r="AG667" s="379"/>
      <c r="AH667" s="379"/>
      <c r="AI667" s="379"/>
      <c r="AK667" s="379"/>
    </row>
    <row r="668" customFormat="false" ht="14.25" hidden="false" customHeight="false" outlineLevel="0" collapsed="false">
      <c r="A668" s="379"/>
      <c r="B668" s="379"/>
      <c r="C668" s="379"/>
      <c r="D668" s="379"/>
      <c r="E668" s="379"/>
      <c r="F668" s="379"/>
      <c r="G668" s="379"/>
      <c r="H668" s="379"/>
      <c r="I668" s="379"/>
      <c r="J668" s="379"/>
      <c r="K668" s="379"/>
      <c r="L668" s="379"/>
      <c r="M668" s="379"/>
      <c r="N668" s="379"/>
      <c r="O668" s="379"/>
      <c r="P668" s="379"/>
      <c r="Q668" s="379"/>
      <c r="R668" s="379"/>
      <c r="S668" s="379"/>
      <c r="T668" s="379"/>
      <c r="U668" s="379"/>
      <c r="V668" s="379"/>
      <c r="W668" s="379"/>
      <c r="X668" s="379"/>
      <c r="Y668" s="379"/>
      <c r="Z668" s="379"/>
      <c r="AA668" s="379"/>
      <c r="AB668" s="379"/>
      <c r="AC668" s="379"/>
      <c r="AD668" s="379"/>
      <c r="AE668" s="379"/>
      <c r="AF668" s="379"/>
      <c r="AG668" s="379"/>
      <c r="AH668" s="379"/>
      <c r="AI668" s="379"/>
      <c r="AK668" s="379"/>
    </row>
    <row r="669" customFormat="false" ht="14.25" hidden="false" customHeight="false" outlineLevel="0" collapsed="false">
      <c r="A669" s="379"/>
      <c r="B669" s="379"/>
      <c r="C669" s="379"/>
      <c r="D669" s="379"/>
      <c r="E669" s="379"/>
      <c r="F669" s="379"/>
      <c r="G669" s="379"/>
      <c r="H669" s="379"/>
      <c r="I669" s="379"/>
      <c r="J669" s="379"/>
      <c r="K669" s="379"/>
      <c r="L669" s="379"/>
      <c r="M669" s="379"/>
      <c r="N669" s="379"/>
      <c r="O669" s="379"/>
      <c r="P669" s="379"/>
      <c r="Q669" s="379"/>
      <c r="R669" s="379"/>
      <c r="S669" s="379"/>
      <c r="T669" s="379"/>
      <c r="U669" s="379"/>
      <c r="V669" s="379"/>
      <c r="W669" s="379"/>
      <c r="X669" s="379"/>
      <c r="Y669" s="379"/>
      <c r="Z669" s="379"/>
      <c r="AA669" s="379"/>
      <c r="AB669" s="379"/>
      <c r="AC669" s="379"/>
      <c r="AD669" s="379"/>
      <c r="AE669" s="379"/>
      <c r="AF669" s="379"/>
      <c r="AG669" s="379"/>
      <c r="AH669" s="379"/>
      <c r="AI669" s="379"/>
      <c r="AK669" s="379"/>
    </row>
    <row r="670" customFormat="false" ht="14.25" hidden="false" customHeight="false" outlineLevel="0" collapsed="false">
      <c r="A670" s="379"/>
      <c r="B670" s="379"/>
      <c r="C670" s="379"/>
      <c r="D670" s="379"/>
      <c r="E670" s="379"/>
      <c r="F670" s="379"/>
      <c r="G670" s="379"/>
      <c r="H670" s="379"/>
      <c r="I670" s="379"/>
      <c r="J670" s="379"/>
      <c r="K670" s="379"/>
      <c r="L670" s="379"/>
      <c r="M670" s="379"/>
      <c r="N670" s="379"/>
      <c r="O670" s="379"/>
      <c r="P670" s="379"/>
      <c r="Q670" s="379"/>
      <c r="R670" s="379"/>
      <c r="S670" s="379"/>
      <c r="T670" s="379"/>
      <c r="U670" s="379"/>
      <c r="V670" s="379"/>
      <c r="W670" s="379"/>
      <c r="X670" s="379"/>
      <c r="Y670" s="379"/>
      <c r="Z670" s="379"/>
      <c r="AA670" s="379"/>
      <c r="AB670" s="379"/>
      <c r="AC670" s="379"/>
      <c r="AD670" s="379"/>
      <c r="AE670" s="379"/>
      <c r="AF670" s="379"/>
      <c r="AG670" s="379"/>
      <c r="AH670" s="379"/>
      <c r="AI670" s="379"/>
      <c r="AK670" s="379"/>
    </row>
    <row r="671" customFormat="false" ht="14.25" hidden="false" customHeight="false" outlineLevel="0" collapsed="false">
      <c r="A671" s="379"/>
      <c r="B671" s="379"/>
      <c r="C671" s="379"/>
      <c r="D671" s="379"/>
      <c r="E671" s="379"/>
      <c r="F671" s="379"/>
      <c r="G671" s="379"/>
      <c r="H671" s="379"/>
      <c r="I671" s="379"/>
      <c r="J671" s="379"/>
      <c r="K671" s="379"/>
      <c r="L671" s="379"/>
      <c r="M671" s="379"/>
      <c r="N671" s="379"/>
      <c r="O671" s="379"/>
      <c r="P671" s="379"/>
      <c r="Q671" s="379"/>
      <c r="R671" s="379"/>
      <c r="S671" s="379"/>
      <c r="T671" s="379"/>
      <c r="U671" s="379"/>
      <c r="V671" s="379"/>
      <c r="W671" s="379"/>
      <c r="X671" s="379"/>
      <c r="Y671" s="379"/>
      <c r="Z671" s="379"/>
      <c r="AA671" s="379"/>
      <c r="AB671" s="379"/>
      <c r="AC671" s="379"/>
      <c r="AD671" s="379"/>
      <c r="AE671" s="379"/>
      <c r="AF671" s="379"/>
      <c r="AG671" s="379"/>
      <c r="AH671" s="379"/>
      <c r="AI671" s="379"/>
      <c r="AK671" s="379"/>
    </row>
    <row r="672" customFormat="false" ht="14.25" hidden="false" customHeight="false" outlineLevel="0" collapsed="false">
      <c r="A672" s="379"/>
      <c r="B672" s="379"/>
      <c r="C672" s="379"/>
      <c r="D672" s="379"/>
      <c r="E672" s="379"/>
      <c r="F672" s="379"/>
      <c r="G672" s="379"/>
      <c r="H672" s="379"/>
      <c r="I672" s="379"/>
      <c r="J672" s="379"/>
      <c r="K672" s="379"/>
      <c r="L672" s="379"/>
      <c r="M672" s="379"/>
      <c r="N672" s="379"/>
      <c r="O672" s="379"/>
      <c r="P672" s="379"/>
      <c r="Q672" s="379"/>
      <c r="R672" s="379"/>
      <c r="S672" s="379"/>
      <c r="T672" s="379"/>
      <c r="U672" s="379"/>
      <c r="V672" s="379"/>
      <c r="W672" s="379"/>
      <c r="X672" s="379"/>
      <c r="Y672" s="379"/>
      <c r="Z672" s="379"/>
      <c r="AA672" s="379"/>
      <c r="AB672" s="379"/>
      <c r="AC672" s="379"/>
      <c r="AD672" s="379"/>
      <c r="AE672" s="379"/>
      <c r="AF672" s="379"/>
      <c r="AG672" s="379"/>
      <c r="AH672" s="379"/>
      <c r="AI672" s="379"/>
      <c r="AK672" s="379"/>
    </row>
    <row r="673" customFormat="false" ht="14.25" hidden="false" customHeight="false" outlineLevel="0" collapsed="false">
      <c r="A673" s="379"/>
      <c r="B673" s="379"/>
      <c r="C673" s="379"/>
      <c r="D673" s="379"/>
      <c r="E673" s="379"/>
      <c r="F673" s="379"/>
      <c r="G673" s="379"/>
      <c r="H673" s="379"/>
      <c r="I673" s="379"/>
      <c r="J673" s="379"/>
      <c r="K673" s="379"/>
      <c r="L673" s="379"/>
      <c r="M673" s="379"/>
      <c r="N673" s="379"/>
      <c r="O673" s="379"/>
      <c r="P673" s="379"/>
      <c r="Q673" s="379"/>
      <c r="R673" s="379"/>
      <c r="S673" s="379"/>
      <c r="T673" s="379"/>
      <c r="U673" s="379"/>
      <c r="V673" s="379"/>
      <c r="W673" s="379"/>
      <c r="X673" s="379"/>
      <c r="Y673" s="379"/>
      <c r="Z673" s="379"/>
      <c r="AA673" s="379"/>
      <c r="AB673" s="379"/>
      <c r="AC673" s="379"/>
      <c r="AD673" s="379"/>
      <c r="AE673" s="379"/>
      <c r="AF673" s="379"/>
      <c r="AG673" s="379"/>
      <c r="AH673" s="379"/>
      <c r="AI673" s="379"/>
      <c r="AK673" s="379"/>
    </row>
    <row r="674" customFormat="false" ht="14.25" hidden="false" customHeight="false" outlineLevel="0" collapsed="false">
      <c r="A674" s="379"/>
      <c r="B674" s="379"/>
      <c r="C674" s="379"/>
      <c r="D674" s="379"/>
      <c r="E674" s="379"/>
      <c r="F674" s="379"/>
      <c r="G674" s="379"/>
      <c r="H674" s="379"/>
      <c r="I674" s="379"/>
      <c r="J674" s="379"/>
      <c r="K674" s="379"/>
      <c r="L674" s="379"/>
      <c r="M674" s="379"/>
      <c r="N674" s="379"/>
      <c r="O674" s="379"/>
      <c r="P674" s="379"/>
      <c r="Q674" s="379"/>
      <c r="R674" s="379"/>
      <c r="S674" s="379"/>
      <c r="T674" s="379"/>
      <c r="U674" s="379"/>
      <c r="V674" s="379"/>
      <c r="W674" s="379"/>
      <c r="X674" s="379"/>
      <c r="Y674" s="379"/>
      <c r="Z674" s="379"/>
      <c r="AA674" s="379"/>
      <c r="AB674" s="379"/>
      <c r="AC674" s="379"/>
      <c r="AD674" s="379"/>
      <c r="AE674" s="379"/>
      <c r="AF674" s="379"/>
      <c r="AG674" s="379"/>
      <c r="AH674" s="379"/>
      <c r="AI674" s="379"/>
      <c r="AK674" s="379"/>
    </row>
    <row r="675" customFormat="false" ht="14.25" hidden="false" customHeight="false" outlineLevel="0" collapsed="false">
      <c r="A675" s="379"/>
      <c r="B675" s="379"/>
      <c r="C675" s="379"/>
      <c r="D675" s="379"/>
      <c r="E675" s="379"/>
      <c r="F675" s="379"/>
      <c r="G675" s="379"/>
      <c r="H675" s="379"/>
      <c r="I675" s="379"/>
      <c r="J675" s="379"/>
      <c r="K675" s="379"/>
      <c r="L675" s="379"/>
      <c r="M675" s="379"/>
      <c r="N675" s="379"/>
      <c r="O675" s="379"/>
      <c r="P675" s="379"/>
      <c r="Q675" s="379"/>
      <c r="R675" s="379"/>
      <c r="S675" s="379"/>
      <c r="T675" s="379"/>
      <c r="U675" s="379"/>
      <c r="V675" s="379"/>
      <c r="W675" s="379"/>
      <c r="X675" s="379"/>
      <c r="Y675" s="379"/>
      <c r="Z675" s="379"/>
      <c r="AA675" s="379"/>
      <c r="AB675" s="379"/>
      <c r="AC675" s="379"/>
      <c r="AD675" s="379"/>
      <c r="AE675" s="379"/>
      <c r="AF675" s="379"/>
      <c r="AG675" s="379"/>
      <c r="AH675" s="379"/>
      <c r="AI675" s="379"/>
      <c r="AK675" s="379"/>
    </row>
    <row r="676" customFormat="false" ht="14.25" hidden="false" customHeight="false" outlineLevel="0" collapsed="false">
      <c r="A676" s="379"/>
      <c r="B676" s="379"/>
      <c r="C676" s="379"/>
      <c r="D676" s="379"/>
      <c r="E676" s="379"/>
      <c r="F676" s="379"/>
      <c r="G676" s="379"/>
      <c r="H676" s="379"/>
      <c r="I676" s="379"/>
      <c r="J676" s="379"/>
      <c r="K676" s="379"/>
      <c r="L676" s="379"/>
      <c r="M676" s="379"/>
      <c r="N676" s="379"/>
      <c r="O676" s="379"/>
      <c r="P676" s="379"/>
      <c r="Q676" s="379"/>
      <c r="R676" s="379"/>
      <c r="S676" s="379"/>
      <c r="T676" s="379"/>
      <c r="U676" s="379"/>
      <c r="V676" s="379"/>
      <c r="W676" s="379"/>
      <c r="X676" s="379"/>
      <c r="Y676" s="379"/>
      <c r="Z676" s="379"/>
      <c r="AA676" s="379"/>
      <c r="AB676" s="379"/>
      <c r="AC676" s="379"/>
      <c r="AD676" s="379"/>
      <c r="AE676" s="379"/>
      <c r="AF676" s="379"/>
      <c r="AG676" s="379"/>
      <c r="AH676" s="379"/>
      <c r="AI676" s="379"/>
      <c r="AK676" s="379"/>
    </row>
    <row r="677" customFormat="false" ht="14.25" hidden="false" customHeight="false" outlineLevel="0" collapsed="false">
      <c r="A677" s="379"/>
      <c r="B677" s="379"/>
      <c r="C677" s="379"/>
      <c r="D677" s="379"/>
      <c r="E677" s="379"/>
      <c r="F677" s="379"/>
      <c r="G677" s="379"/>
      <c r="H677" s="379"/>
      <c r="I677" s="379"/>
      <c r="J677" s="379"/>
      <c r="K677" s="379"/>
      <c r="L677" s="379"/>
      <c r="M677" s="379"/>
      <c r="N677" s="379"/>
      <c r="O677" s="379"/>
      <c r="P677" s="379"/>
      <c r="Q677" s="379"/>
      <c r="R677" s="379"/>
      <c r="S677" s="379"/>
      <c r="T677" s="379"/>
      <c r="U677" s="379"/>
      <c r="V677" s="379"/>
      <c r="W677" s="379"/>
      <c r="X677" s="379"/>
      <c r="Y677" s="379"/>
      <c r="Z677" s="379"/>
      <c r="AA677" s="379"/>
      <c r="AB677" s="379"/>
      <c r="AC677" s="379"/>
      <c r="AD677" s="379"/>
      <c r="AE677" s="379"/>
      <c r="AF677" s="379"/>
      <c r="AG677" s="379"/>
      <c r="AH677" s="379"/>
      <c r="AI677" s="379"/>
      <c r="AK677" s="379"/>
    </row>
    <row r="678" customFormat="false" ht="14.25" hidden="false" customHeight="false" outlineLevel="0" collapsed="false">
      <c r="A678" s="379"/>
      <c r="B678" s="379"/>
      <c r="C678" s="379"/>
      <c r="D678" s="379"/>
      <c r="E678" s="379"/>
      <c r="F678" s="379"/>
      <c r="G678" s="379"/>
      <c r="H678" s="379"/>
      <c r="I678" s="379"/>
      <c r="J678" s="379"/>
      <c r="K678" s="379"/>
      <c r="L678" s="379"/>
      <c r="M678" s="379"/>
      <c r="N678" s="379"/>
      <c r="O678" s="379"/>
      <c r="P678" s="379"/>
      <c r="Q678" s="379"/>
      <c r="R678" s="379"/>
      <c r="S678" s="379"/>
      <c r="T678" s="379"/>
      <c r="U678" s="379"/>
      <c r="V678" s="379"/>
      <c r="W678" s="379"/>
      <c r="X678" s="379"/>
      <c r="Y678" s="379"/>
      <c r="Z678" s="379"/>
      <c r="AA678" s="379"/>
      <c r="AB678" s="379"/>
      <c r="AC678" s="379"/>
      <c r="AD678" s="379"/>
      <c r="AE678" s="379"/>
      <c r="AF678" s="379"/>
      <c r="AG678" s="379"/>
      <c r="AH678" s="379"/>
      <c r="AI678" s="379"/>
      <c r="AK678" s="379"/>
    </row>
    <row r="679" customFormat="false" ht="14.25" hidden="false" customHeight="false" outlineLevel="0" collapsed="false">
      <c r="A679" s="379"/>
      <c r="B679" s="379"/>
      <c r="C679" s="379"/>
      <c r="D679" s="379"/>
      <c r="E679" s="379"/>
      <c r="F679" s="379"/>
      <c r="G679" s="379"/>
      <c r="H679" s="379"/>
      <c r="I679" s="379"/>
      <c r="J679" s="379"/>
      <c r="K679" s="379"/>
      <c r="L679" s="379"/>
      <c r="M679" s="379"/>
      <c r="N679" s="379"/>
      <c r="O679" s="379"/>
      <c r="P679" s="379"/>
      <c r="Q679" s="379"/>
      <c r="R679" s="379"/>
      <c r="S679" s="379"/>
      <c r="T679" s="379"/>
      <c r="U679" s="379"/>
      <c r="V679" s="379"/>
      <c r="W679" s="379"/>
      <c r="X679" s="379"/>
      <c r="Y679" s="379"/>
      <c r="Z679" s="379"/>
      <c r="AA679" s="379"/>
      <c r="AB679" s="379"/>
      <c r="AC679" s="379"/>
      <c r="AD679" s="379"/>
      <c r="AE679" s="379"/>
      <c r="AF679" s="379"/>
      <c r="AG679" s="379"/>
      <c r="AH679" s="379"/>
      <c r="AI679" s="379"/>
      <c r="AK679" s="379"/>
    </row>
    <row r="680" customFormat="false" ht="14.25" hidden="false" customHeight="false" outlineLevel="0" collapsed="false">
      <c r="A680" s="379"/>
      <c r="B680" s="379"/>
      <c r="C680" s="379"/>
      <c r="D680" s="379"/>
      <c r="E680" s="379"/>
      <c r="F680" s="379"/>
      <c r="G680" s="379"/>
      <c r="H680" s="379"/>
      <c r="I680" s="379"/>
      <c r="J680" s="379"/>
      <c r="K680" s="379"/>
      <c r="L680" s="379"/>
      <c r="M680" s="379"/>
      <c r="N680" s="379"/>
      <c r="O680" s="379"/>
      <c r="P680" s="379"/>
      <c r="Q680" s="379"/>
      <c r="R680" s="379"/>
      <c r="S680" s="379"/>
      <c r="T680" s="379"/>
      <c r="U680" s="379"/>
      <c r="V680" s="379"/>
      <c r="W680" s="379"/>
      <c r="X680" s="379"/>
      <c r="Y680" s="379"/>
      <c r="Z680" s="379"/>
      <c r="AA680" s="379"/>
      <c r="AB680" s="379"/>
      <c r="AC680" s="379"/>
      <c r="AD680" s="379"/>
      <c r="AE680" s="379"/>
      <c r="AF680" s="379"/>
      <c r="AG680" s="379"/>
      <c r="AH680" s="379"/>
      <c r="AI680" s="379"/>
      <c r="AK680" s="379"/>
    </row>
    <row r="681" customFormat="false" ht="14.25" hidden="false" customHeight="false" outlineLevel="0" collapsed="false">
      <c r="A681" s="379"/>
      <c r="B681" s="379"/>
      <c r="C681" s="379"/>
      <c r="D681" s="379"/>
      <c r="E681" s="379"/>
      <c r="F681" s="379"/>
      <c r="G681" s="379"/>
      <c r="H681" s="379"/>
      <c r="I681" s="379"/>
      <c r="J681" s="379"/>
      <c r="K681" s="379"/>
      <c r="L681" s="379"/>
      <c r="M681" s="379"/>
      <c r="N681" s="379"/>
      <c r="O681" s="379"/>
      <c r="P681" s="379"/>
      <c r="Q681" s="379"/>
      <c r="R681" s="379"/>
      <c r="S681" s="379"/>
      <c r="T681" s="379"/>
      <c r="U681" s="379"/>
      <c r="V681" s="379"/>
      <c r="W681" s="379"/>
      <c r="X681" s="379"/>
      <c r="Y681" s="379"/>
      <c r="Z681" s="379"/>
      <c r="AA681" s="379"/>
      <c r="AB681" s="379"/>
      <c r="AC681" s="379"/>
      <c r="AD681" s="379"/>
      <c r="AE681" s="379"/>
      <c r="AF681" s="379"/>
      <c r="AG681" s="379"/>
      <c r="AH681" s="379"/>
      <c r="AI681" s="379"/>
      <c r="AK681" s="379"/>
    </row>
    <row r="682" customFormat="false" ht="14.25" hidden="false" customHeight="false" outlineLevel="0" collapsed="false">
      <c r="A682" s="379"/>
      <c r="B682" s="379"/>
      <c r="C682" s="379"/>
      <c r="D682" s="379"/>
      <c r="E682" s="379"/>
      <c r="F682" s="379"/>
      <c r="G682" s="379"/>
      <c r="H682" s="379"/>
      <c r="I682" s="379"/>
      <c r="J682" s="379"/>
      <c r="K682" s="379"/>
      <c r="L682" s="379"/>
      <c r="M682" s="379"/>
      <c r="N682" s="379"/>
      <c r="O682" s="379"/>
      <c r="P682" s="379"/>
      <c r="Q682" s="379"/>
      <c r="R682" s="379"/>
      <c r="S682" s="379"/>
      <c r="T682" s="379"/>
      <c r="U682" s="379"/>
      <c r="V682" s="379"/>
      <c r="W682" s="379"/>
      <c r="X682" s="379"/>
      <c r="Y682" s="379"/>
      <c r="Z682" s="379"/>
      <c r="AA682" s="379"/>
      <c r="AB682" s="379"/>
      <c r="AC682" s="379"/>
      <c r="AD682" s="379"/>
      <c r="AE682" s="379"/>
      <c r="AF682" s="379"/>
      <c r="AG682" s="379"/>
      <c r="AH682" s="379"/>
      <c r="AI682" s="379"/>
      <c r="AK682" s="379"/>
    </row>
    <row r="683" customFormat="false" ht="14.25" hidden="false" customHeight="false" outlineLevel="0" collapsed="false">
      <c r="A683" s="379"/>
      <c r="B683" s="379"/>
      <c r="C683" s="379"/>
      <c r="D683" s="379"/>
      <c r="E683" s="379"/>
      <c r="F683" s="379"/>
      <c r="G683" s="379"/>
      <c r="H683" s="379"/>
      <c r="I683" s="379"/>
      <c r="J683" s="379"/>
      <c r="K683" s="379"/>
      <c r="L683" s="379"/>
      <c r="M683" s="379"/>
      <c r="N683" s="379"/>
      <c r="O683" s="379"/>
      <c r="P683" s="379"/>
      <c r="Q683" s="379"/>
      <c r="R683" s="379"/>
      <c r="S683" s="379"/>
      <c r="T683" s="379"/>
      <c r="U683" s="379"/>
      <c r="V683" s="379"/>
      <c r="W683" s="379"/>
      <c r="X683" s="379"/>
      <c r="Y683" s="379"/>
      <c r="Z683" s="379"/>
      <c r="AA683" s="379"/>
      <c r="AB683" s="379"/>
      <c r="AC683" s="379"/>
      <c r="AD683" s="379"/>
      <c r="AE683" s="379"/>
      <c r="AF683" s="379"/>
      <c r="AG683" s="379"/>
      <c r="AH683" s="379"/>
      <c r="AI683" s="379"/>
      <c r="AK683" s="379"/>
    </row>
    <row r="684" customFormat="false" ht="14.25" hidden="false" customHeight="false" outlineLevel="0" collapsed="false">
      <c r="A684" s="379"/>
      <c r="B684" s="379"/>
      <c r="C684" s="379"/>
      <c r="D684" s="379"/>
      <c r="E684" s="379"/>
      <c r="F684" s="379"/>
      <c r="G684" s="379"/>
      <c r="H684" s="379"/>
      <c r="I684" s="379"/>
      <c r="J684" s="379"/>
      <c r="K684" s="379"/>
      <c r="L684" s="379"/>
      <c r="M684" s="379"/>
      <c r="N684" s="379"/>
      <c r="O684" s="379"/>
      <c r="P684" s="379"/>
      <c r="Q684" s="379"/>
      <c r="R684" s="379"/>
      <c r="S684" s="379"/>
      <c r="T684" s="379"/>
      <c r="U684" s="379"/>
      <c r="V684" s="379"/>
      <c r="W684" s="379"/>
      <c r="X684" s="379"/>
      <c r="Y684" s="379"/>
      <c r="Z684" s="379"/>
      <c r="AA684" s="379"/>
      <c r="AB684" s="379"/>
      <c r="AC684" s="379"/>
      <c r="AD684" s="379"/>
      <c r="AE684" s="379"/>
      <c r="AF684" s="379"/>
      <c r="AG684" s="379"/>
      <c r="AH684" s="379"/>
      <c r="AI684" s="379"/>
      <c r="AK684" s="379"/>
    </row>
    <row r="685" customFormat="false" ht="14.25" hidden="false" customHeight="false" outlineLevel="0" collapsed="false">
      <c r="A685" s="379"/>
      <c r="B685" s="379"/>
      <c r="C685" s="379"/>
      <c r="D685" s="379"/>
      <c r="E685" s="379"/>
      <c r="F685" s="379"/>
      <c r="G685" s="379"/>
      <c r="H685" s="379"/>
      <c r="I685" s="379"/>
      <c r="J685" s="379"/>
      <c r="K685" s="379"/>
      <c r="L685" s="379"/>
      <c r="M685" s="379"/>
      <c r="N685" s="379"/>
      <c r="O685" s="379"/>
      <c r="P685" s="379"/>
      <c r="Q685" s="379"/>
      <c r="R685" s="379"/>
      <c r="S685" s="379"/>
      <c r="T685" s="379"/>
      <c r="U685" s="379"/>
      <c r="V685" s="379"/>
      <c r="W685" s="379"/>
      <c r="X685" s="379"/>
      <c r="Y685" s="379"/>
      <c r="Z685" s="379"/>
      <c r="AA685" s="379"/>
      <c r="AB685" s="379"/>
      <c r="AC685" s="379"/>
      <c r="AD685" s="379"/>
      <c r="AE685" s="379"/>
      <c r="AF685" s="379"/>
      <c r="AG685" s="379"/>
      <c r="AH685" s="379"/>
      <c r="AI685" s="379"/>
      <c r="AK685" s="379"/>
    </row>
    <row r="686" customFormat="false" ht="14.25" hidden="false" customHeight="false" outlineLevel="0" collapsed="false">
      <c r="A686" s="379"/>
      <c r="B686" s="379"/>
      <c r="C686" s="379"/>
      <c r="D686" s="379"/>
      <c r="E686" s="379"/>
      <c r="F686" s="379"/>
      <c r="G686" s="379"/>
      <c r="H686" s="379"/>
      <c r="I686" s="379"/>
      <c r="J686" s="379"/>
      <c r="K686" s="379"/>
      <c r="L686" s="379"/>
      <c r="M686" s="379"/>
      <c r="N686" s="379"/>
      <c r="O686" s="379"/>
      <c r="P686" s="379"/>
      <c r="Q686" s="379"/>
      <c r="R686" s="379"/>
      <c r="S686" s="379"/>
      <c r="T686" s="379"/>
      <c r="U686" s="379"/>
      <c r="V686" s="379"/>
      <c r="W686" s="379"/>
      <c r="X686" s="379"/>
      <c r="Y686" s="379"/>
      <c r="Z686" s="379"/>
      <c r="AA686" s="379"/>
      <c r="AB686" s="379"/>
      <c r="AC686" s="379"/>
      <c r="AD686" s="379"/>
      <c r="AE686" s="379"/>
      <c r="AF686" s="379"/>
      <c r="AG686" s="379"/>
      <c r="AH686" s="379"/>
      <c r="AI686" s="379"/>
      <c r="AK686" s="379"/>
    </row>
    <row r="687" customFormat="false" ht="14.25" hidden="false" customHeight="false" outlineLevel="0" collapsed="false">
      <c r="A687" s="379"/>
      <c r="B687" s="379"/>
      <c r="C687" s="379"/>
      <c r="D687" s="379"/>
      <c r="E687" s="379"/>
      <c r="F687" s="379"/>
      <c r="G687" s="379"/>
      <c r="H687" s="379"/>
      <c r="I687" s="379"/>
      <c r="J687" s="379"/>
      <c r="K687" s="379"/>
      <c r="L687" s="379"/>
      <c r="M687" s="379"/>
      <c r="N687" s="379"/>
      <c r="O687" s="379"/>
      <c r="P687" s="379"/>
      <c r="Q687" s="379"/>
      <c r="R687" s="379"/>
      <c r="S687" s="379"/>
      <c r="T687" s="379"/>
      <c r="U687" s="379"/>
      <c r="V687" s="379"/>
      <c r="W687" s="379"/>
      <c r="X687" s="379"/>
      <c r="Y687" s="379"/>
      <c r="Z687" s="379"/>
      <c r="AA687" s="379"/>
      <c r="AB687" s="379"/>
      <c r="AC687" s="379"/>
      <c r="AD687" s="379"/>
      <c r="AE687" s="379"/>
      <c r="AF687" s="379"/>
      <c r="AG687" s="379"/>
      <c r="AH687" s="379"/>
      <c r="AI687" s="379"/>
      <c r="AK687" s="379"/>
    </row>
  </sheetData>
  <mergeCells count="1">
    <mergeCell ref="B114:E114"/>
  </mergeCells>
  <conditionalFormatting sqref="AG69">
    <cfRule type="cellIs" priority="2" operator="lessThan" aboveAverage="0" equalAverage="0" bottom="0" percent="0" rank="0" text="" dxfId="524">
      <formula>MAX(AG63:AG64)</formula>
    </cfRule>
  </conditionalFormatting>
  <conditionalFormatting sqref="AH69">
    <cfRule type="cellIs" priority="3" operator="lessThan" aboveAverage="0" equalAverage="0" bottom="0" percent="0" rank="0" text="" dxfId="525">
      <formula>MAX(AH63:AH64)</formula>
    </cfRule>
  </conditionalFormatting>
  <conditionalFormatting sqref="AH80">
    <cfRule type="expression" priority="4" aboveAverage="0" equalAverage="0" bottom="0" percent="0" rank="0" text="" dxfId="526">
      <formula>AH81&gt;AH83</formula>
    </cfRule>
  </conditionalFormatting>
  <conditionalFormatting sqref="AH75">
    <cfRule type="cellIs" priority="5" operator="lessThan" aboveAverage="0" equalAverage="0" bottom="0" percent="0" rank="0" text="" dxfId="527">
      <formula>AH66</formula>
    </cfRule>
  </conditionalFormatting>
  <conditionalFormatting sqref="AH74">
    <cfRule type="cellIs" priority="6" operator="lessThan" aboveAverage="0" equalAverage="0" bottom="0" percent="0" rank="0" text="" dxfId="528">
      <formula>AH66</formula>
    </cfRule>
  </conditionalFormatting>
  <conditionalFormatting sqref="AH71">
    <cfRule type="cellIs" priority="7" operator="lessThan" aboveAverage="0" equalAverage="0" bottom="0" percent="0" rank="0" text="" dxfId="529">
      <formula>MAX(AH64:AH65)</formula>
    </cfRule>
  </conditionalFormatting>
  <conditionalFormatting sqref="AF69">
    <cfRule type="cellIs" priority="8" operator="lessThan" aboveAverage="0" equalAverage="0" bottom="0" percent="0" rank="0" text="" dxfId="530">
      <formula>MAX(AF63:AF64)</formula>
    </cfRule>
  </conditionalFormatting>
  <conditionalFormatting sqref="I69">
    <cfRule type="cellIs" priority="9" operator="lessThan" aboveAverage="0" equalAverage="0" bottom="0" percent="0" rank="0" text="" dxfId="531">
      <formula>MAX(I63:I64)</formula>
    </cfRule>
  </conditionalFormatting>
  <conditionalFormatting sqref="AE69">
    <cfRule type="cellIs" priority="10" operator="lessThan" aboveAverage="0" equalAverage="0" bottom="0" percent="0" rank="0" text="" dxfId="532">
      <formula>MAX(AE63:AE64)</formula>
    </cfRule>
  </conditionalFormatting>
  <conditionalFormatting sqref="J69:L69 R69:T69">
    <cfRule type="cellIs" priority="11" operator="lessThan" aboveAverage="0" equalAverage="0" bottom="0" percent="0" rank="0" text="" dxfId="533">
      <formula>MAX(J63:J64)</formula>
    </cfRule>
  </conditionalFormatting>
  <conditionalFormatting sqref="G69:H69">
    <cfRule type="cellIs" priority="12" operator="lessThan" aboveAverage="0" equalAverage="0" bottom="0" percent="0" rank="0" text="" dxfId="534">
      <formula>MAX(G63:G64)</formula>
    </cfRule>
  </conditionalFormatting>
  <conditionalFormatting sqref="Q69">
    <cfRule type="cellIs" priority="13" operator="lessThan" aboveAverage="0" equalAverage="0" bottom="0" percent="0" rank="0" text="" dxfId="535">
      <formula>MAX(Q63:Q64)</formula>
    </cfRule>
  </conditionalFormatting>
  <conditionalFormatting sqref="E69:F69 U69:AD69 M69:P69">
    <cfRule type="cellIs" priority="14" operator="lessThan" aboveAverage="0" equalAverage="0" bottom="0" percent="0" rank="0" text="" dxfId="536">
      <formula>MAX(E63:E64)</formula>
    </cfRule>
  </conditionalFormatting>
  <conditionalFormatting sqref="AG80">
    <cfRule type="expression" priority="15" aboveAverage="0" equalAverage="0" bottom="0" percent="0" rank="0" text="" dxfId="537">
      <formula>AG81&gt;AG83</formula>
    </cfRule>
  </conditionalFormatting>
  <conditionalFormatting sqref="C80">
    <cfRule type="expression" priority="16" aboveAverage="0" equalAverage="0" bottom="0" percent="0" rank="0" text="" dxfId="538">
      <formula>C81&gt;C83</formula>
    </cfRule>
  </conditionalFormatting>
  <conditionalFormatting sqref="AF80">
    <cfRule type="expression" priority="17" aboveAverage="0" equalAverage="0" bottom="0" percent="0" rank="0" text="" dxfId="539">
      <formula>AF81&gt;AF83</formula>
    </cfRule>
  </conditionalFormatting>
  <conditionalFormatting sqref="I80">
    <cfRule type="expression" priority="18" aboveAverage="0" equalAverage="0" bottom="0" percent="0" rank="0" text="" dxfId="540">
      <formula>I81&gt;I83</formula>
    </cfRule>
  </conditionalFormatting>
  <conditionalFormatting sqref="AE80">
    <cfRule type="expression" priority="19" aboveAverage="0" equalAverage="0" bottom="0" percent="0" rank="0" text="" dxfId="541">
      <formula>AE81&gt;AE83</formula>
    </cfRule>
  </conditionalFormatting>
  <conditionalFormatting sqref="J80:L80">
    <cfRule type="expression" priority="20" aboveAverage="0" equalAverage="0" bottom="0" percent="0" rank="0" text="" dxfId="542">
      <formula>J81&gt;J83</formula>
    </cfRule>
  </conditionalFormatting>
  <conditionalFormatting sqref="G80:H80">
    <cfRule type="expression" priority="21" aboveAverage="0" equalAverage="0" bottom="0" percent="0" rank="0" text="" dxfId="543">
      <formula>G81&gt;G83</formula>
    </cfRule>
  </conditionalFormatting>
  <conditionalFormatting sqref="Q80">
    <cfRule type="expression" priority="22" aboveAverage="0" equalAverage="0" bottom="0" percent="0" rank="0" text="" dxfId="544">
      <formula>Q81&gt;Q83</formula>
    </cfRule>
  </conditionalFormatting>
  <conditionalFormatting sqref="B80">
    <cfRule type="expression" priority="23" aboveAverage="0" equalAverage="0" bottom="0" percent="0" rank="0" text="" dxfId="545">
      <formula>B81&gt;B83</formula>
    </cfRule>
  </conditionalFormatting>
  <conditionalFormatting sqref="D80:F80 U80:AD80 M80:P80">
    <cfRule type="expression" priority="24" aboveAverage="0" equalAverage="0" bottom="0" percent="0" rank="0" text="" dxfId="546">
      <formula>D81&gt;D83</formula>
    </cfRule>
  </conditionalFormatting>
  <conditionalFormatting sqref="BE80">
    <cfRule type="expression" priority="25" aboveAverage="0" equalAverage="0" bottom="0" percent="0" rank="0" text="" dxfId="547">
      <formula>BE81&gt;BE83</formula>
    </cfRule>
  </conditionalFormatting>
  <conditionalFormatting sqref="BE80">
    <cfRule type="expression" priority="26" aboveAverage="0" equalAverage="0" bottom="0" percent="0" rank="0" text="" dxfId="548">
      <formula>BE81&gt;BE83</formula>
    </cfRule>
  </conditionalFormatting>
  <conditionalFormatting sqref="BD80">
    <cfRule type="expression" priority="27" aboveAverage="0" equalAverage="0" bottom="0" percent="0" rank="0" text="" dxfId="549">
      <formula>BD81&gt;BD83</formula>
    </cfRule>
  </conditionalFormatting>
  <conditionalFormatting sqref="BC80">
    <cfRule type="expression" priority="28" aboveAverage="0" equalAverage="0" bottom="0" percent="0" rank="0" text="" dxfId="550">
      <formula>BC81&gt;BC83</formula>
    </cfRule>
  </conditionalFormatting>
  <conditionalFormatting sqref="AK80">
    <cfRule type="expression" priority="29" aboveAverage="0" equalAverage="0" bottom="0" percent="0" rank="0" text="" dxfId="551">
      <formula>AK81&gt;AK83</formula>
    </cfRule>
  </conditionalFormatting>
  <conditionalFormatting sqref="AN80:BB80">
    <cfRule type="expression" priority="30" aboveAverage="0" equalAverage="0" bottom="0" percent="0" rank="0" text="" dxfId="552">
      <formula>AN81&gt;AN83</formula>
    </cfRule>
  </conditionalFormatting>
  <conditionalFormatting sqref="AI80:AJ80 AL80">
    <cfRule type="expression" priority="31" aboveAverage="0" equalAverage="0" bottom="0" percent="0" rank="0" text="" dxfId="553">
      <formula>AI81&gt;AI83</formula>
    </cfRule>
  </conditionalFormatting>
  <conditionalFormatting sqref="AM80 R80:T80">
    <cfRule type="expression" priority="32" aboveAverage="0" equalAverage="0" bottom="0" percent="0" rank="0" text="" dxfId="554">
      <formula>R81&gt;R83</formula>
    </cfRule>
  </conditionalFormatting>
  <conditionalFormatting sqref="AG75">
    <cfRule type="cellIs" priority="33" operator="lessThan" aboveAverage="0" equalAverage="0" bottom="0" percent="0" rank="0" text="" dxfId="555">
      <formula>AG66</formula>
    </cfRule>
  </conditionalFormatting>
  <conditionalFormatting sqref="C75">
    <cfRule type="cellIs" priority="34" operator="lessThan" aboveAverage="0" equalAverage="0" bottom="0" percent="0" rank="0" text="" dxfId="556">
      <formula>C66</formula>
    </cfRule>
  </conditionalFormatting>
  <conditionalFormatting sqref="AF75">
    <cfRule type="cellIs" priority="35" operator="lessThan" aboveAverage="0" equalAverage="0" bottom="0" percent="0" rank="0" text="" dxfId="557">
      <formula>AF66</formula>
    </cfRule>
  </conditionalFormatting>
  <conditionalFormatting sqref="I75">
    <cfRule type="cellIs" priority="36" operator="lessThan" aboveAverage="0" equalAverage="0" bottom="0" percent="0" rank="0" text="" dxfId="558">
      <formula>I66</formula>
    </cfRule>
  </conditionalFormatting>
  <conditionalFormatting sqref="AE75">
    <cfRule type="cellIs" priority="37" operator="lessThan" aboveAverage="0" equalAverage="0" bottom="0" percent="0" rank="0" text="" dxfId="559">
      <formula>AE66</formula>
    </cfRule>
  </conditionalFormatting>
  <conditionalFormatting sqref="J75:L75">
    <cfRule type="cellIs" priority="38" operator="lessThan" aboveAverage="0" equalAverage="0" bottom="0" percent="0" rank="0" text="" dxfId="560">
      <formula>J66</formula>
    </cfRule>
  </conditionalFormatting>
  <conditionalFormatting sqref="G75:H75">
    <cfRule type="cellIs" priority="39" operator="lessThan" aboveAverage="0" equalAverage="0" bottom="0" percent="0" rank="0" text="" dxfId="561">
      <formula>G66</formula>
    </cfRule>
  </conditionalFormatting>
  <conditionalFormatting sqref="Q75">
    <cfRule type="cellIs" priority="40" operator="lessThan" aboveAverage="0" equalAverage="0" bottom="0" percent="0" rank="0" text="" dxfId="562">
      <formula>Q66</formula>
    </cfRule>
  </conditionalFormatting>
  <conditionalFormatting sqref="B75">
    <cfRule type="cellIs" priority="41" operator="lessThan" aboveAverage="0" equalAverage="0" bottom="0" percent="0" rank="0" text="" dxfId="563">
      <formula>B66</formula>
    </cfRule>
  </conditionalFormatting>
  <conditionalFormatting sqref="D75:F75 U75:AD75 M75:P75">
    <cfRule type="cellIs" priority="42" operator="lessThan" aboveAverage="0" equalAverage="0" bottom="0" percent="0" rank="0" text="" dxfId="564">
      <formula>D66</formula>
    </cfRule>
  </conditionalFormatting>
  <conditionalFormatting sqref="BE75">
    <cfRule type="cellIs" priority="43" operator="lessThan" aboveAverage="0" equalAverage="0" bottom="0" percent="0" rank="0" text="" dxfId="565">
      <formula>BE66</formula>
    </cfRule>
  </conditionalFormatting>
  <conditionalFormatting sqref="BD75">
    <cfRule type="cellIs" priority="44" operator="lessThan" aboveAverage="0" equalAverage="0" bottom="0" percent="0" rank="0" text="" dxfId="566">
      <formula>BD66</formula>
    </cfRule>
  </conditionalFormatting>
  <conditionalFormatting sqref="BC75">
    <cfRule type="cellIs" priority="45" operator="lessThan" aboveAverage="0" equalAverage="0" bottom="0" percent="0" rank="0" text="" dxfId="567">
      <formula>BC66</formula>
    </cfRule>
  </conditionalFormatting>
  <conditionalFormatting sqref="AK75">
    <cfRule type="cellIs" priority="46" operator="lessThan" aboveAverage="0" equalAverage="0" bottom="0" percent="0" rank="0" text="" dxfId="568">
      <formula>AK66</formula>
    </cfRule>
  </conditionalFormatting>
  <conditionalFormatting sqref="AN75:BB75">
    <cfRule type="cellIs" priority="47" operator="lessThan" aboveAverage="0" equalAverage="0" bottom="0" percent="0" rank="0" text="" dxfId="569">
      <formula>AN66</formula>
    </cfRule>
  </conditionalFormatting>
  <conditionalFormatting sqref="AI75:AJ75 AL75">
    <cfRule type="cellIs" priority="48" operator="lessThan" aboveAverage="0" equalAverage="0" bottom="0" percent="0" rank="0" text="" dxfId="570">
      <formula>AI66</formula>
    </cfRule>
  </conditionalFormatting>
  <conditionalFormatting sqref="AM75 R75:T75">
    <cfRule type="cellIs" priority="49" operator="lessThan" aboveAverage="0" equalAverage="0" bottom="0" percent="0" rank="0" text="" dxfId="571">
      <formula>R66</formula>
    </cfRule>
  </conditionalFormatting>
  <conditionalFormatting sqref="AG74">
    <cfRule type="cellIs" priority="50" operator="lessThan" aboveAverage="0" equalAverage="0" bottom="0" percent="0" rank="0" text="" dxfId="572">
      <formula>AG66</formula>
    </cfRule>
  </conditionalFormatting>
  <conditionalFormatting sqref="C74">
    <cfRule type="cellIs" priority="51" operator="lessThan" aboveAverage="0" equalAverage="0" bottom="0" percent="0" rank="0" text="" dxfId="573">
      <formula>C66</formula>
    </cfRule>
  </conditionalFormatting>
  <conditionalFormatting sqref="AF74">
    <cfRule type="cellIs" priority="52" operator="lessThan" aboveAverage="0" equalAverage="0" bottom="0" percent="0" rank="0" text="" dxfId="574">
      <formula>AF66</formula>
    </cfRule>
  </conditionalFormatting>
  <conditionalFormatting sqref="I74">
    <cfRule type="cellIs" priority="53" operator="lessThan" aboveAverage="0" equalAverage="0" bottom="0" percent="0" rank="0" text="" dxfId="575">
      <formula>I66</formula>
    </cfRule>
  </conditionalFormatting>
  <conditionalFormatting sqref="AE74">
    <cfRule type="cellIs" priority="54" operator="lessThan" aboveAverage="0" equalAverage="0" bottom="0" percent="0" rank="0" text="" dxfId="576">
      <formula>AE66</formula>
    </cfRule>
  </conditionalFormatting>
  <conditionalFormatting sqref="J74:L74">
    <cfRule type="cellIs" priority="55" operator="lessThan" aboveAverage="0" equalAverage="0" bottom="0" percent="0" rank="0" text="" dxfId="577">
      <formula>J66</formula>
    </cfRule>
  </conditionalFormatting>
  <conditionalFormatting sqref="G74:H74">
    <cfRule type="cellIs" priority="56" operator="lessThan" aboveAverage="0" equalAverage="0" bottom="0" percent="0" rank="0" text="" dxfId="578">
      <formula>G66</formula>
    </cfRule>
  </conditionalFormatting>
  <conditionalFormatting sqref="Q74">
    <cfRule type="cellIs" priority="57" operator="lessThan" aboveAverage="0" equalAverage="0" bottom="0" percent="0" rank="0" text="" dxfId="579">
      <formula>Q66</formula>
    </cfRule>
  </conditionalFormatting>
  <conditionalFormatting sqref="B74">
    <cfRule type="cellIs" priority="58" operator="lessThan" aboveAverage="0" equalAverage="0" bottom="0" percent="0" rank="0" text="" dxfId="580">
      <formula>B66</formula>
    </cfRule>
  </conditionalFormatting>
  <conditionalFormatting sqref="D74:F74 U74:AD74 M74:P74">
    <cfRule type="cellIs" priority="59" operator="lessThan" aboveAverage="0" equalAverage="0" bottom="0" percent="0" rank="0" text="" dxfId="581">
      <formula>D66</formula>
    </cfRule>
  </conditionalFormatting>
  <conditionalFormatting sqref="BE74">
    <cfRule type="cellIs" priority="60" operator="lessThan" aboveAverage="0" equalAverage="0" bottom="0" percent="0" rank="0" text="" dxfId="582">
      <formula>BE66</formula>
    </cfRule>
  </conditionalFormatting>
  <conditionalFormatting sqref="BD74">
    <cfRule type="cellIs" priority="61" operator="lessThan" aboveAverage="0" equalAverage="0" bottom="0" percent="0" rank="0" text="" dxfId="583">
      <formula>BD66</formula>
    </cfRule>
  </conditionalFormatting>
  <conditionalFormatting sqref="BC74">
    <cfRule type="cellIs" priority="62" operator="lessThan" aboveAverage="0" equalAverage="0" bottom="0" percent="0" rank="0" text="" dxfId="584">
      <formula>BC66</formula>
    </cfRule>
  </conditionalFormatting>
  <conditionalFormatting sqref="AK74">
    <cfRule type="cellIs" priority="63" operator="lessThan" aboveAverage="0" equalAverage="0" bottom="0" percent="0" rank="0" text="" dxfId="585">
      <formula>AK66</formula>
    </cfRule>
  </conditionalFormatting>
  <conditionalFormatting sqref="AN74:BB74">
    <cfRule type="cellIs" priority="64" operator="lessThan" aboveAverage="0" equalAverage="0" bottom="0" percent="0" rank="0" text="" dxfId="586">
      <formula>AN66</formula>
    </cfRule>
  </conditionalFormatting>
  <conditionalFormatting sqref="AI74:AJ74 AL74">
    <cfRule type="cellIs" priority="65" operator="lessThan" aboveAverage="0" equalAverage="0" bottom="0" percent="0" rank="0" text="" dxfId="587">
      <formula>AI66</formula>
    </cfRule>
  </conditionalFormatting>
  <conditionalFormatting sqref="AM74">
    <cfRule type="cellIs" priority="66" operator="lessThan" aboveAverage="0" equalAverage="0" bottom="0" percent="0" rank="0" text="" dxfId="588">
      <formula>AM66</formula>
    </cfRule>
  </conditionalFormatting>
  <conditionalFormatting sqref="AS72 R74:T74">
    <cfRule type="cellIs" priority="67" operator="lessThan" aboveAverage="0" equalAverage="0" bottom="0" percent="0" rank="0" text="" dxfId="589">
      <formula>R64</formula>
    </cfRule>
  </conditionalFormatting>
  <conditionalFormatting sqref="AG71">
    <cfRule type="cellIs" priority="68" operator="lessThan" aboveAverage="0" equalAverage="0" bottom="0" percent="0" rank="0" text="" dxfId="590">
      <formula>MAX(AG64:AG65)</formula>
    </cfRule>
  </conditionalFormatting>
  <conditionalFormatting sqref="C71">
    <cfRule type="cellIs" priority="69" operator="lessThan" aboveAverage="0" equalAverage="0" bottom="0" percent="0" rank="0" text="" dxfId="591">
      <formula>MAX(C64:C65)</formula>
    </cfRule>
  </conditionalFormatting>
  <conditionalFormatting sqref="AF71">
    <cfRule type="cellIs" priority="70" operator="lessThan" aboveAverage="0" equalAverage="0" bottom="0" percent="0" rank="0" text="" dxfId="592">
      <formula>MAX(AF64:AF65)</formula>
    </cfRule>
  </conditionalFormatting>
  <conditionalFormatting sqref="I71">
    <cfRule type="cellIs" priority="71" operator="lessThan" aboveAverage="0" equalAverage="0" bottom="0" percent="0" rank="0" text="" dxfId="593">
      <formula>MAX(I64:I65)</formula>
    </cfRule>
  </conditionalFormatting>
  <conditionalFormatting sqref="AE71">
    <cfRule type="cellIs" priority="72" operator="lessThan" aboveAverage="0" equalAverage="0" bottom="0" percent="0" rank="0" text="" dxfId="594">
      <formula>MAX(AE64:AE65)</formula>
    </cfRule>
  </conditionalFormatting>
  <conditionalFormatting sqref="J71:L71">
    <cfRule type="cellIs" priority="73" operator="lessThan" aboveAverage="0" equalAverage="0" bottom="0" percent="0" rank="0" text="" dxfId="595">
      <formula>MAX(J64:J65)</formula>
    </cfRule>
  </conditionalFormatting>
  <conditionalFormatting sqref="G71:H71">
    <cfRule type="cellIs" priority="74" operator="lessThan" aboveAverage="0" equalAverage="0" bottom="0" percent="0" rank="0" text="" dxfId="596">
      <formula>MAX(G64:G65)</formula>
    </cfRule>
  </conditionalFormatting>
  <conditionalFormatting sqref="Q71">
    <cfRule type="cellIs" priority="75" operator="lessThan" aboveAverage="0" equalAverage="0" bottom="0" percent="0" rank="0" text="" dxfId="597">
      <formula>MAX(Q64:Q65)</formula>
    </cfRule>
  </conditionalFormatting>
  <conditionalFormatting sqref="B71">
    <cfRule type="cellIs" priority="76" operator="lessThan" aboveAverage="0" equalAverage="0" bottom="0" percent="0" rank="0" text="" dxfId="598">
      <formula>MAX(B64:B65)</formula>
    </cfRule>
  </conditionalFormatting>
  <conditionalFormatting sqref="D71:F71 U71:AD71 M71:P71">
    <cfRule type="cellIs" priority="77" operator="lessThan" aboveAverage="0" equalAverage="0" bottom="0" percent="0" rank="0" text="" dxfId="599">
      <formula>MAX(D64:D65)</formula>
    </cfRule>
  </conditionalFormatting>
  <conditionalFormatting sqref="BE71">
    <cfRule type="cellIs" priority="78" operator="lessThan" aboveAverage="0" equalAverage="0" bottom="0" percent="0" rank="0" text="" dxfId="600">
      <formula>MAX(BE64:BE65)</formula>
    </cfRule>
  </conditionalFormatting>
  <conditionalFormatting sqref="BD71">
    <cfRule type="cellIs" priority="79" operator="lessThan" aboveAverage="0" equalAverage="0" bottom="0" percent="0" rank="0" text="" dxfId="601">
      <formula>MAX(BD64:BD65)</formula>
    </cfRule>
  </conditionalFormatting>
  <conditionalFormatting sqref="BC71">
    <cfRule type="cellIs" priority="80" operator="lessThan" aboveAverage="0" equalAverage="0" bottom="0" percent="0" rank="0" text="" dxfId="602">
      <formula>MAX(BC64:BC65)</formula>
    </cfRule>
  </conditionalFormatting>
  <conditionalFormatting sqref="AK71">
    <cfRule type="cellIs" priority="81" operator="lessThan" aboveAverage="0" equalAverage="0" bottom="0" percent="0" rank="0" text="" dxfId="603">
      <formula>MAX(AK64:AK65)</formula>
    </cfRule>
  </conditionalFormatting>
  <conditionalFormatting sqref="AN71:BB71">
    <cfRule type="cellIs" priority="82" operator="lessThan" aboveAverage="0" equalAverage="0" bottom="0" percent="0" rank="0" text="" dxfId="604">
      <formula>MAX(AN64:AN65)</formula>
    </cfRule>
  </conditionalFormatting>
  <conditionalFormatting sqref="AL71 AI71:AJ71">
    <cfRule type="cellIs" priority="83" operator="lessThan" aboveAverage="0" equalAverage="0" bottom="0" percent="0" rank="0" text="" dxfId="605">
      <formula>MAX(AI64:AI65)</formula>
    </cfRule>
  </conditionalFormatting>
  <conditionalFormatting sqref="AM71 R71:T71">
    <cfRule type="cellIs" priority="84" operator="lessThan" aboveAverage="0" equalAverage="0" bottom="0" percent="0" rank="0" text="" dxfId="606">
      <formula>MAX(R64:R65)</formula>
    </cfRule>
  </conditionalFormatting>
  <conditionalFormatting sqref="AH95">
    <cfRule type="expression" priority="85" aboveAverage="0" equalAverage="0" bottom="0" percent="0" rank="0" text="" dxfId="607">
      <formula>AH95&lt;AH94</formula>
    </cfRule>
  </conditionalFormatting>
  <conditionalFormatting sqref="AH92">
    <cfRule type="duplicateValues" priority="86" aboveAverage="0" equalAverage="0" bottom="0" percent="0" rank="0" text="" dxfId="608"/>
  </conditionalFormatting>
  <conditionalFormatting sqref="AH89:AH91">
    <cfRule type="duplicateValues" priority="87" aboveAverage="0" equalAverage="0" bottom="0" percent="0" rank="0" text="" dxfId="609"/>
  </conditionalFormatting>
  <conditionalFormatting sqref="B102:AI102">
    <cfRule type="cellIs" priority="88" operator="equal" aboveAverage="0" equalAverage="0" bottom="0" percent="0" rank="0" text="" dxfId="610">
      <formula>0</formula>
    </cfRule>
  </conditionalFormatting>
  <conditionalFormatting sqref="AK95">
    <cfRule type="expression" priority="89" aboveAverage="0" equalAverage="0" bottom="0" percent="0" rank="0" text="" dxfId="611">
      <formula>AK95&lt;AK94</formula>
    </cfRule>
  </conditionalFormatting>
  <conditionalFormatting sqref="AK92">
    <cfRule type="duplicateValues" priority="90" aboveAverage="0" equalAverage="0" bottom="0" percent="0" rank="0" text="" dxfId="612"/>
  </conditionalFormatting>
  <conditionalFormatting sqref="M95:P95">
    <cfRule type="expression" priority="91" aboveAverage="0" equalAverage="0" bottom="0" percent="0" rank="0" text="" dxfId="613">
      <formula>M95&lt;M94</formula>
    </cfRule>
  </conditionalFormatting>
  <conditionalFormatting sqref="AL95:AO95 B95:L95 AI95:AJ95 Q95:AG95">
    <cfRule type="expression" priority="92" aboveAverage="0" equalAverage="0" bottom="0" percent="0" rank="0" text="" dxfId="614">
      <formula>B95&lt;B94</formula>
    </cfRule>
  </conditionalFormatting>
  <conditionalFormatting sqref="AO89">
    <cfRule type="duplicateValues" priority="93" aboveAverage="0" equalAverage="0" bottom="0" percent="0" rank="0" text="" dxfId="615"/>
  </conditionalFormatting>
  <conditionalFormatting sqref="AO89:AO92">
    <cfRule type="duplicateValues" priority="94" aboveAverage="0" equalAverage="0" bottom="0" percent="0" rank="0" text="" dxfId="616"/>
    <cfRule type="duplicateValues" priority="95" aboveAverage="0" equalAverage="0" bottom="0" percent="0" rank="0" text="" dxfId="617"/>
  </conditionalFormatting>
  <conditionalFormatting sqref="AE92">
    <cfRule type="duplicateValues" priority="96" aboveAverage="0" equalAverage="0" bottom="0" percent="0" rank="0" text="" dxfId="618"/>
  </conditionalFormatting>
  <conditionalFormatting sqref="AE92">
    <cfRule type="duplicateValues" priority="97" aboveAverage="0" equalAverage="0" bottom="0" percent="0" rank="0" text="" dxfId="619"/>
  </conditionalFormatting>
  <conditionalFormatting sqref="AL89:AM92">
    <cfRule type="duplicateValues" priority="98" aboveAverage="0" equalAverage="0" bottom="0" percent="0" rank="0" text="" dxfId="620"/>
  </conditionalFormatting>
  <conditionalFormatting sqref="AL89:AN92">
    <cfRule type="duplicateValues" priority="99" aboveAverage="0" equalAverage="0" bottom="0" percent="0" rank="0" text="" dxfId="621"/>
  </conditionalFormatting>
  <conditionalFormatting sqref="C92">
    <cfRule type="duplicateValues" priority="100" aboveAverage="0" equalAverage="0" bottom="0" percent="0" rank="0" text="" dxfId="622"/>
  </conditionalFormatting>
  <conditionalFormatting sqref="G92:H92">
    <cfRule type="duplicateValues" priority="101" aboveAverage="0" equalAverage="0" bottom="0" percent="0" rank="0" text="" dxfId="623"/>
  </conditionalFormatting>
  <conditionalFormatting sqref="C92:H92">
    <cfRule type="duplicateValues" priority="102" aboveAverage="0" equalAverage="0" bottom="0" percent="0" rank="0" text="" dxfId="624"/>
  </conditionalFormatting>
  <conditionalFormatting sqref="Z92 D92:H92">
    <cfRule type="duplicateValues" priority="103" aboveAverage="0" equalAverage="0" bottom="0" percent="0" rank="0" text="" dxfId="625"/>
  </conditionalFormatting>
  <conditionalFormatting sqref="AA92:AD92">
    <cfRule type="duplicateValues" priority="104" aboveAverage="0" equalAverage="0" bottom="0" percent="0" rank="0" text="" dxfId="626"/>
  </conditionalFormatting>
  <conditionalFormatting sqref="AL89:AN92 AF92:AG92 AI92:AJ92 I92:Z92">
    <cfRule type="duplicateValues" priority="105" aboveAverage="0" equalAverage="0" bottom="0" percent="0" rank="0" text="" dxfId="627"/>
  </conditionalFormatting>
  <conditionalFormatting sqref="AI89:AK91 B92:H92 B89:AG91">
    <cfRule type="duplicateValues" priority="106" aboveAverage="0" equalAverage="0" bottom="0" percent="0" rank="0" text="" dxfId="628"/>
  </conditionalFormatting>
  <dataValidations count="2">
    <dataValidation allowBlank="true" errorStyle="stop" operator="equal" showDropDown="false" showErrorMessage="true" showInputMessage="true" sqref="B95:AO95" type="list">
      <formula1>"0.18,0.25,0.37,0.55,0.75,1.1,1.5,2.2,3,4,5.5,7.5,11,15,18.5,22,30,37,45,55,75,90,110,132,160,185,200,220,250,280,315,355,400,450,500,560,630,710,800,900,1000,1120,1250,1400"</formula1>
      <formula2>0</formula2>
    </dataValidation>
    <dataValidation allowBlank="true" errorStyle="stop" operator="equal" showDropDown="false" showErrorMessage="true" showInputMessage="true" sqref="B99:XFD99" type="list">
      <formula1>"G,H,W,F,T,TH,TA,WTH"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0</xdr:row>
                    <xdr:rowOff>30600</xdr:rowOff>
                  </from>
                  <to>
                    <xdr:col>1</xdr:col>
                    <xdr:colOff>-997920</xdr:colOff>
                    <xdr:row>1</xdr:row>
                    <xdr:rowOff>-53280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R107"/>
  <sheetViews>
    <sheetView showFormulas="false" showGridLines="true" showRowColHeaders="true" showZeros="true" rightToLeft="false" tabSelected="true" showOutlineSymbols="true" defaultGridColor="true" view="normal" topLeftCell="A1" colorId="64" zoomScale="62" zoomScaleNormal="62"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J35" activeCellId="0" sqref="J35"/>
    </sheetView>
  </sheetViews>
  <sheetFormatPr defaultColWidth="9.00390625" defaultRowHeight="15" zeroHeight="false" outlineLevelRow="0" outlineLevelCol="0"/>
  <cols>
    <col collapsed="false" customWidth="true" hidden="false" outlineLevel="0" max="1" min="1" style="379" width="38.5"/>
    <col collapsed="false" customWidth="true" hidden="false" outlineLevel="0" max="9" min="2" style="449" width="13.63"/>
    <col collapsed="false" customWidth="true" hidden="false" outlineLevel="0" max="10" min="10" style="449" width="15.37"/>
    <col collapsed="false" customWidth="true" hidden="false" outlineLevel="0" max="11" min="11" style="449" width="15.5"/>
    <col collapsed="false" customWidth="true" hidden="false" outlineLevel="0" max="14" min="12" style="449" width="13.63"/>
    <col collapsed="false" customWidth="true" hidden="false" outlineLevel="0" max="15" min="15" style="449" width="15.5"/>
    <col collapsed="false" customWidth="true" hidden="false" outlineLevel="0" max="17" min="16" style="449" width="13.63"/>
    <col collapsed="false" customWidth="true" hidden="false" outlineLevel="0" max="18" min="18" style="449" width="14.25"/>
    <col collapsed="false" customWidth="true" hidden="false" outlineLevel="0" max="19" min="19" style="449" width="15.12"/>
    <col collapsed="false" customWidth="true" hidden="false" outlineLevel="0" max="27" min="20" style="449" width="13.63"/>
    <col collapsed="false" customWidth="true" hidden="false" outlineLevel="0" max="28" min="28" style="379" width="9.87"/>
    <col collapsed="false" customWidth="true" hidden="false" outlineLevel="0" max="29" min="29" style="379" width="11.38"/>
    <col collapsed="false" customWidth="true" hidden="false" outlineLevel="0" max="30" min="30" style="379" width="10.5"/>
    <col collapsed="false" customWidth="true" hidden="false" outlineLevel="0" max="32" min="31" style="379" width="11.75"/>
    <col collapsed="false" customWidth="true" hidden="false" outlineLevel="0" max="33" min="33" style="379" width="13.63"/>
    <col collapsed="false" customWidth="true" hidden="false" outlineLevel="0" max="34" min="34" style="379" width="13.88"/>
    <col collapsed="false" customWidth="true" hidden="false" outlineLevel="0" max="35" min="35" style="379" width="14.13"/>
    <col collapsed="false" customWidth="true" hidden="false" outlineLevel="0" max="36" min="36" style="379" width="13.88"/>
    <col collapsed="false" customWidth="true" hidden="false" outlineLevel="0" max="37" min="37" style="379" width="14.13"/>
    <col collapsed="false" customWidth="true" hidden="false" outlineLevel="0" max="38" min="38" style="379" width="15"/>
    <col collapsed="false" customWidth="true" hidden="false" outlineLevel="0" max="39" min="39" style="379" width="16.5"/>
    <col collapsed="false" customWidth="true" hidden="false" outlineLevel="0" max="40" min="40" style="379" width="15.37"/>
    <col collapsed="false" customWidth="true" hidden="false" outlineLevel="0" max="41" min="41" style="379" width="14.13"/>
    <col collapsed="false" customWidth="true" hidden="false" outlineLevel="0" max="43" min="42" style="449" width="13.63"/>
    <col collapsed="false" customWidth="true" hidden="false" outlineLevel="0" max="51" min="44" style="379" width="17.13"/>
    <col collapsed="false" customWidth="true" hidden="false" outlineLevel="0" max="52" min="52" style="379" width="11.75"/>
    <col collapsed="false" customWidth="true" hidden="false" outlineLevel="0" max="53" min="53" style="379" width="13.63"/>
    <col collapsed="false" customWidth="true" hidden="false" outlineLevel="0" max="54" min="54" style="862" width="15.37"/>
    <col collapsed="false" customWidth="true" hidden="false" outlineLevel="0" max="55" min="55" style="379" width="14.13"/>
    <col collapsed="false" customWidth="true" hidden="false" outlineLevel="0" max="56" min="56" style="379" width="15"/>
    <col collapsed="false" customWidth="true" hidden="false" outlineLevel="0" max="57" min="57" style="379" width="16.5"/>
    <col collapsed="false" customWidth="true" hidden="false" outlineLevel="0" max="58" min="58" style="379" width="15.37"/>
    <col collapsed="false" customWidth="true" hidden="false" outlineLevel="0" max="59" min="59" style="379" width="14.13"/>
    <col collapsed="false" customWidth="true" hidden="false" outlineLevel="0" max="60" min="60" style="379" width="14.88"/>
    <col collapsed="false" customWidth="true" hidden="false" outlineLevel="0" max="61" min="61" style="379" width="13.5"/>
    <col collapsed="false" customWidth="true" hidden="false" outlineLevel="0" max="62" min="62" style="379" width="14.25"/>
    <col collapsed="false" customWidth="true" hidden="false" outlineLevel="0" max="63" min="63" style="379" width="13.63"/>
    <col collapsed="false" customWidth="true" hidden="false" outlineLevel="0" max="64" min="64" style="379" width="14.25"/>
    <col collapsed="false" customWidth="true" hidden="false" outlineLevel="0" max="65" min="65" style="379" width="13.63"/>
    <col collapsed="false" customWidth="true" hidden="false" outlineLevel="0" max="66" min="66" style="379" width="14.25"/>
    <col collapsed="false" customWidth="true" hidden="false" outlineLevel="0" max="67" min="67" style="379" width="13.63"/>
    <col collapsed="false" customWidth="false" hidden="false" outlineLevel="0" max="16384" min="68" style="379" width="9"/>
  </cols>
  <sheetData>
    <row r="1" customFormat="false" ht="15" hidden="false" customHeight="false" outlineLevel="0" collapsed="false">
      <c r="A1" s="381" t="s">
        <v>1285</v>
      </c>
      <c r="AR1" s="462"/>
      <c r="AS1" s="462"/>
      <c r="AT1" s="462"/>
      <c r="AU1" s="462"/>
      <c r="AV1" s="462"/>
      <c r="AW1" s="462"/>
      <c r="AX1" s="462"/>
      <c r="AY1" s="462"/>
    </row>
    <row r="2" s="867" customFormat="true" ht="15" hidden="false" customHeight="false" outlineLevel="0" collapsed="false">
      <c r="A2" s="379" t="s">
        <v>389</v>
      </c>
      <c r="B2" s="863" t="s">
        <v>776</v>
      </c>
      <c r="C2" s="863"/>
      <c r="D2" s="863" t="s">
        <v>1286</v>
      </c>
      <c r="E2" s="863"/>
      <c r="F2" s="863" t="s">
        <v>1287</v>
      </c>
      <c r="G2" s="863"/>
      <c r="H2" s="863" t="s">
        <v>777</v>
      </c>
      <c r="I2" s="863"/>
      <c r="J2" s="863" t="s">
        <v>1288</v>
      </c>
      <c r="K2" s="863"/>
      <c r="L2" s="863" t="s">
        <v>1289</v>
      </c>
      <c r="M2" s="863"/>
      <c r="N2" s="863" t="s">
        <v>1290</v>
      </c>
      <c r="O2" s="863"/>
      <c r="P2" s="863" t="s">
        <v>778</v>
      </c>
      <c r="Q2" s="863"/>
      <c r="R2" s="863" t="s">
        <v>1291</v>
      </c>
      <c r="S2" s="863"/>
      <c r="T2" s="863" t="s">
        <v>1292</v>
      </c>
      <c r="U2" s="863"/>
      <c r="V2" s="864" t="s">
        <v>1293</v>
      </c>
      <c r="W2" s="864"/>
      <c r="X2" s="864" t="s">
        <v>1294</v>
      </c>
      <c r="Y2" s="864"/>
      <c r="Z2" s="865" t="s">
        <v>1295</v>
      </c>
      <c r="AA2" s="865"/>
      <c r="AB2" s="863" t="s">
        <v>1296</v>
      </c>
      <c r="AC2" s="863"/>
      <c r="AD2" s="863" t="s">
        <v>1297</v>
      </c>
      <c r="AE2" s="863"/>
      <c r="AF2" s="863" t="s">
        <v>1298</v>
      </c>
      <c r="AG2" s="863"/>
      <c r="AH2" s="863" t="s">
        <v>772</v>
      </c>
      <c r="AI2" s="863"/>
      <c r="AJ2" s="863" t="s">
        <v>1299</v>
      </c>
      <c r="AK2" s="863"/>
      <c r="AL2" s="863" t="s">
        <v>1300</v>
      </c>
      <c r="AM2" s="863"/>
      <c r="AN2" s="863" t="s">
        <v>1301</v>
      </c>
      <c r="AO2" s="863"/>
      <c r="AP2" s="863" t="s">
        <v>1302</v>
      </c>
      <c r="AQ2" s="863"/>
      <c r="AR2" s="863" t="s">
        <v>1303</v>
      </c>
      <c r="AS2" s="863"/>
      <c r="AT2" s="863" t="s">
        <v>773</v>
      </c>
      <c r="AU2" s="863"/>
      <c r="AV2" s="863" t="s">
        <v>1304</v>
      </c>
      <c r="AW2" s="863"/>
      <c r="AX2" s="863" t="s">
        <v>1305</v>
      </c>
      <c r="AY2" s="863"/>
      <c r="AZ2" s="866" t="s">
        <v>1306</v>
      </c>
      <c r="BA2" s="866"/>
      <c r="BB2" s="863" t="s">
        <v>1307</v>
      </c>
      <c r="BC2" s="863"/>
      <c r="BD2" s="462" t="s">
        <v>1308</v>
      </c>
      <c r="BE2" s="462"/>
      <c r="BF2" s="863" t="s">
        <v>1309</v>
      </c>
      <c r="BG2" s="863"/>
      <c r="BH2" s="863" t="s">
        <v>1310</v>
      </c>
      <c r="BI2" s="863"/>
      <c r="BJ2" s="863" t="s">
        <v>1311</v>
      </c>
      <c r="BK2" s="863"/>
      <c r="BL2" s="863" t="s">
        <v>1312</v>
      </c>
      <c r="BM2" s="863"/>
      <c r="BN2" s="863" t="s">
        <v>1313</v>
      </c>
      <c r="BO2" s="863"/>
    </row>
    <row r="3" s="867" customFormat="true" ht="15" hidden="false" customHeight="false" outlineLevel="0" collapsed="false">
      <c r="A3" s="379" t="s">
        <v>779</v>
      </c>
      <c r="B3" s="462" t="s">
        <v>780</v>
      </c>
      <c r="C3" s="462"/>
      <c r="D3" s="462"/>
      <c r="E3" s="462"/>
      <c r="F3" s="462" t="s">
        <v>782</v>
      </c>
      <c r="G3" s="462"/>
      <c r="H3" s="462" t="s">
        <v>783</v>
      </c>
      <c r="I3" s="462"/>
      <c r="J3" s="462" t="s">
        <v>784</v>
      </c>
      <c r="K3" s="462"/>
      <c r="L3" s="462" t="s">
        <v>785</v>
      </c>
      <c r="M3" s="462"/>
      <c r="N3" s="462" t="s">
        <v>786</v>
      </c>
      <c r="O3" s="462"/>
      <c r="P3" s="462" t="s">
        <v>787</v>
      </c>
      <c r="Q3" s="462"/>
      <c r="R3" s="462" t="s">
        <v>788</v>
      </c>
      <c r="S3" s="462"/>
      <c r="T3" s="462" t="s">
        <v>789</v>
      </c>
      <c r="U3" s="462"/>
      <c r="V3" s="462" t="s">
        <v>1314</v>
      </c>
      <c r="W3" s="462"/>
      <c r="X3" s="462" t="s">
        <v>791</v>
      </c>
      <c r="Y3" s="462"/>
      <c r="Z3" s="462" t="s">
        <v>1315</v>
      </c>
      <c r="AA3" s="462"/>
      <c r="AB3" s="462" t="s">
        <v>793</v>
      </c>
      <c r="AC3" s="462"/>
      <c r="AD3" s="462" t="s">
        <v>1316</v>
      </c>
      <c r="AE3" s="462"/>
      <c r="AF3" s="462" t="s">
        <v>795</v>
      </c>
      <c r="AG3" s="462"/>
      <c r="AH3" s="462" t="s">
        <v>796</v>
      </c>
      <c r="AI3" s="462"/>
      <c r="AJ3" s="462" t="s">
        <v>797</v>
      </c>
      <c r="AK3" s="462"/>
      <c r="AL3" s="868" t="s">
        <v>798</v>
      </c>
      <c r="AM3" s="868"/>
      <c r="AN3" s="462" t="s">
        <v>799</v>
      </c>
      <c r="AO3" s="462"/>
      <c r="AP3" s="462" t="s">
        <v>800</v>
      </c>
      <c r="AQ3" s="462"/>
      <c r="AR3" s="462" t="s">
        <v>1317</v>
      </c>
      <c r="AS3" s="462"/>
      <c r="AT3" s="462" t="s">
        <v>802</v>
      </c>
      <c r="AU3" s="462"/>
      <c r="AV3" s="462" t="s">
        <v>803</v>
      </c>
      <c r="AW3" s="462"/>
      <c r="AX3" s="462" t="s">
        <v>804</v>
      </c>
      <c r="AY3" s="462"/>
      <c r="AZ3" s="462" t="s">
        <v>1318</v>
      </c>
      <c r="BA3" s="462"/>
      <c r="BB3" s="462" t="s">
        <v>1319</v>
      </c>
      <c r="BC3" s="462"/>
      <c r="BD3" s="462" t="s">
        <v>1320</v>
      </c>
      <c r="BE3" s="462"/>
      <c r="BF3" s="462" t="s">
        <v>1321</v>
      </c>
      <c r="BG3" s="462"/>
      <c r="BH3" s="462" t="s">
        <v>1322</v>
      </c>
      <c r="BI3" s="462"/>
      <c r="BJ3" s="462" t="s">
        <v>1323</v>
      </c>
      <c r="BK3" s="462"/>
      <c r="BL3" s="462" t="s">
        <v>1324</v>
      </c>
      <c r="BM3" s="462"/>
      <c r="BN3" s="462" t="s">
        <v>1325</v>
      </c>
      <c r="BO3" s="462"/>
    </row>
    <row r="4" s="867" customFormat="true" ht="15" hidden="false" customHeight="false" outlineLevel="0" collapsed="false">
      <c r="A4" s="379" t="s">
        <v>806</v>
      </c>
      <c r="B4" s="462" t="s">
        <v>807</v>
      </c>
      <c r="C4" s="462"/>
      <c r="D4" s="462" t="s">
        <v>1326</v>
      </c>
      <c r="E4" s="462"/>
      <c r="F4" s="462" t="s">
        <v>1327</v>
      </c>
      <c r="G4" s="462"/>
      <c r="H4" s="462" t="s">
        <v>1328</v>
      </c>
      <c r="I4" s="462"/>
      <c r="J4" s="462" t="s">
        <v>1329</v>
      </c>
      <c r="K4" s="462"/>
      <c r="L4" s="462" t="s">
        <v>812</v>
      </c>
      <c r="M4" s="462"/>
      <c r="N4" s="462" t="s">
        <v>1330</v>
      </c>
      <c r="O4" s="462"/>
      <c r="P4" s="462" t="s">
        <v>1331</v>
      </c>
      <c r="Q4" s="462"/>
      <c r="R4" s="462" t="s">
        <v>1332</v>
      </c>
      <c r="S4" s="462"/>
      <c r="T4" s="462" t="s">
        <v>1332</v>
      </c>
      <c r="U4" s="462"/>
      <c r="V4" s="462" t="s">
        <v>1333</v>
      </c>
      <c r="W4" s="462"/>
      <c r="X4" s="462" t="s">
        <v>1333</v>
      </c>
      <c r="Y4" s="462"/>
      <c r="Z4" s="869" t="s">
        <v>1334</v>
      </c>
      <c r="AA4" s="869"/>
      <c r="AB4" s="462" t="s">
        <v>820</v>
      </c>
      <c r="AC4" s="462"/>
      <c r="AD4" s="462" t="s">
        <v>1335</v>
      </c>
      <c r="AE4" s="462"/>
      <c r="AF4" s="462" t="s">
        <v>1335</v>
      </c>
      <c r="AG4" s="462"/>
      <c r="AH4" s="462" t="s">
        <v>1336</v>
      </c>
      <c r="AI4" s="462"/>
      <c r="AJ4" s="462" t="s">
        <v>1337</v>
      </c>
      <c r="AK4" s="462"/>
      <c r="AL4" s="868" t="s">
        <v>1338</v>
      </c>
      <c r="AM4" s="868"/>
      <c r="AN4" s="868" t="s">
        <v>1339</v>
      </c>
      <c r="AO4" s="868"/>
      <c r="AP4" s="462" t="s">
        <v>827</v>
      </c>
      <c r="AQ4" s="462"/>
      <c r="AR4" s="870" t="s">
        <v>1340</v>
      </c>
      <c r="AS4" s="870"/>
      <c r="AT4" s="870" t="s">
        <v>1341</v>
      </c>
      <c r="AU4" s="870"/>
      <c r="AV4" s="870" t="s">
        <v>1342</v>
      </c>
      <c r="AW4" s="870"/>
      <c r="AX4" s="870" t="s">
        <v>1343</v>
      </c>
      <c r="AY4" s="870"/>
      <c r="AZ4" s="462" t="s">
        <v>1344</v>
      </c>
      <c r="BA4" s="462"/>
      <c r="BB4" s="462" t="s">
        <v>1345</v>
      </c>
      <c r="BC4" s="462"/>
      <c r="BD4" s="462" t="s">
        <v>1346</v>
      </c>
      <c r="BE4" s="462"/>
      <c r="BF4" s="462" t="s">
        <v>1347</v>
      </c>
      <c r="BG4" s="462"/>
      <c r="BH4" s="462" t="s">
        <v>1348</v>
      </c>
      <c r="BI4" s="462"/>
      <c r="BJ4" s="462" t="s">
        <v>1349</v>
      </c>
      <c r="BK4" s="462"/>
      <c r="BL4" s="462" t="s">
        <v>1350</v>
      </c>
      <c r="BM4" s="462"/>
      <c r="BN4" s="462" t="s">
        <v>1351</v>
      </c>
      <c r="BO4" s="462"/>
    </row>
    <row r="5" s="867" customFormat="true" ht="15" hidden="false" customHeight="false" outlineLevel="0" collapsed="false">
      <c r="A5" s="379" t="s">
        <v>830</v>
      </c>
      <c r="B5" s="462" t="s">
        <v>1352</v>
      </c>
      <c r="C5" s="462"/>
      <c r="D5" s="462" t="s">
        <v>1353</v>
      </c>
      <c r="E5" s="462"/>
      <c r="F5" s="462" t="s">
        <v>1354</v>
      </c>
      <c r="G5" s="462"/>
      <c r="H5" s="462" t="s">
        <v>1355</v>
      </c>
      <c r="I5" s="462"/>
      <c r="J5" s="462" t="s">
        <v>1356</v>
      </c>
      <c r="K5" s="462"/>
      <c r="L5" s="462" t="s">
        <v>1357</v>
      </c>
      <c r="M5" s="462"/>
      <c r="N5" s="462" t="s">
        <v>1358</v>
      </c>
      <c r="O5" s="462"/>
      <c r="P5" s="462" t="s">
        <v>645</v>
      </c>
      <c r="Q5" s="462"/>
      <c r="R5" s="462" t="s">
        <v>1359</v>
      </c>
      <c r="S5" s="462"/>
      <c r="T5" s="462" t="s">
        <v>1359</v>
      </c>
      <c r="U5" s="462"/>
      <c r="V5" s="462" t="s">
        <v>1360</v>
      </c>
      <c r="W5" s="462"/>
      <c r="X5" s="462" t="s">
        <v>1360</v>
      </c>
      <c r="Y5" s="462"/>
      <c r="Z5" s="462" t="s">
        <v>1360</v>
      </c>
      <c r="AA5" s="462"/>
      <c r="AB5" s="462" t="s">
        <v>837</v>
      </c>
      <c r="AC5" s="462"/>
      <c r="AD5" s="462" t="s">
        <v>1359</v>
      </c>
      <c r="AE5" s="462"/>
      <c r="AF5" s="462" t="s">
        <v>1359</v>
      </c>
      <c r="AG5" s="462"/>
      <c r="AH5" s="462" t="s">
        <v>1361</v>
      </c>
      <c r="AI5" s="462"/>
      <c r="AJ5" s="462" t="s">
        <v>831</v>
      </c>
      <c r="AK5" s="462"/>
      <c r="AL5" s="462" t="s">
        <v>1362</v>
      </c>
      <c r="AM5" s="462"/>
      <c r="AN5" s="462" t="s">
        <v>1363</v>
      </c>
      <c r="AO5" s="462"/>
      <c r="AP5" s="462" t="s">
        <v>1352</v>
      </c>
      <c r="AQ5" s="462"/>
      <c r="AR5" s="462" t="s">
        <v>842</v>
      </c>
      <c r="AS5" s="462"/>
      <c r="AT5" s="462" t="s">
        <v>842</v>
      </c>
      <c r="AU5" s="462"/>
      <c r="AV5" s="462" t="s">
        <v>608</v>
      </c>
      <c r="AW5" s="462"/>
      <c r="AX5" s="462" t="s">
        <v>1364</v>
      </c>
      <c r="AY5" s="462"/>
      <c r="AZ5" s="462" t="s">
        <v>1359</v>
      </c>
      <c r="BA5" s="462"/>
      <c r="BB5" s="462" t="s">
        <v>1365</v>
      </c>
      <c r="BC5" s="462"/>
      <c r="BD5" s="462" t="s">
        <v>680</v>
      </c>
      <c r="BE5" s="462"/>
      <c r="BF5" s="462" t="s">
        <v>609</v>
      </c>
      <c r="BG5" s="462"/>
      <c r="BH5" s="462" t="s">
        <v>608</v>
      </c>
      <c r="BI5" s="462"/>
      <c r="BJ5" s="462" t="s">
        <v>842</v>
      </c>
      <c r="BK5" s="462"/>
      <c r="BL5" s="462" t="s">
        <v>1366</v>
      </c>
      <c r="BM5" s="462"/>
      <c r="BN5" s="462" t="s">
        <v>1367</v>
      </c>
      <c r="BO5" s="462"/>
    </row>
    <row r="6" s="871" customFormat="true" ht="15" hidden="false" customHeight="false" outlineLevel="0" collapsed="false">
      <c r="A6" s="871" t="s">
        <v>1368</v>
      </c>
      <c r="B6" s="462" t="n">
        <v>2.03</v>
      </c>
      <c r="C6" s="462"/>
      <c r="D6" s="224"/>
      <c r="E6" s="224"/>
      <c r="F6" s="224" t="n">
        <v>12.71</v>
      </c>
      <c r="G6" s="224"/>
      <c r="H6" s="462" t="n">
        <v>219.3</v>
      </c>
      <c r="I6" s="462"/>
      <c r="J6" s="872" t="n">
        <v>13.7</v>
      </c>
      <c r="K6" s="872"/>
      <c r="L6" s="462" t="n">
        <v>150.97</v>
      </c>
      <c r="M6" s="462"/>
      <c r="N6" s="872" t="n">
        <v>247.58</v>
      </c>
      <c r="O6" s="872"/>
      <c r="P6" s="462" t="n">
        <v>218.58</v>
      </c>
      <c r="Q6" s="462"/>
      <c r="R6" s="872" t="n">
        <v>18.02</v>
      </c>
      <c r="S6" s="872"/>
      <c r="T6" s="872" t="n">
        <v>18.02</v>
      </c>
      <c r="U6" s="872"/>
      <c r="V6" s="872" t="n">
        <v>18.02</v>
      </c>
      <c r="W6" s="872"/>
      <c r="X6" s="872" t="n">
        <v>18.02</v>
      </c>
      <c r="Y6" s="872"/>
      <c r="Z6" s="872" t="n">
        <v>18.02</v>
      </c>
      <c r="AA6" s="872"/>
      <c r="AB6" s="873" t="n">
        <v>18</v>
      </c>
      <c r="AC6" s="873"/>
      <c r="AD6" s="873" t="n">
        <v>18.02</v>
      </c>
      <c r="AE6" s="873"/>
      <c r="AF6" s="873" t="n">
        <v>18.02</v>
      </c>
      <c r="AG6" s="873"/>
      <c r="AH6" s="873" t="n">
        <v>18.2</v>
      </c>
      <c r="AI6" s="873"/>
      <c r="AJ6" s="873" t="n">
        <v>2.03</v>
      </c>
      <c r="AK6" s="873"/>
      <c r="AL6" s="873" t="n">
        <v>8.69</v>
      </c>
      <c r="AM6" s="873"/>
      <c r="AN6" s="873" t="n">
        <v>18.24</v>
      </c>
      <c r="AO6" s="873"/>
      <c r="AP6" s="462" t="n">
        <v>2.03</v>
      </c>
      <c r="AQ6" s="462"/>
      <c r="AR6" s="873" t="n">
        <v>28</v>
      </c>
      <c r="AS6" s="873"/>
      <c r="AT6" s="873" t="n">
        <v>28</v>
      </c>
      <c r="AU6" s="873"/>
      <c r="AV6" s="873" t="n">
        <v>18.8</v>
      </c>
      <c r="AW6" s="873"/>
      <c r="AX6" s="873" t="n">
        <v>29</v>
      </c>
      <c r="AY6" s="873"/>
      <c r="AZ6" s="873" t="n">
        <v>18.02</v>
      </c>
      <c r="BA6" s="873"/>
      <c r="BB6" s="873" t="n">
        <v>18</v>
      </c>
      <c r="BC6" s="873"/>
      <c r="BD6" s="873" t="n">
        <f aca="false">BJ6</f>
        <v>28</v>
      </c>
      <c r="BE6" s="873"/>
      <c r="BF6" s="873" t="n">
        <v>29</v>
      </c>
      <c r="BG6" s="873"/>
      <c r="BH6" s="873" t="n">
        <v>19.5</v>
      </c>
      <c r="BI6" s="873"/>
      <c r="BJ6" s="873" t="n">
        <v>28</v>
      </c>
      <c r="BK6" s="873"/>
      <c r="BL6" s="873" t="n">
        <v>2.03</v>
      </c>
      <c r="BM6" s="873"/>
      <c r="BN6" s="873" t="n">
        <v>28</v>
      </c>
      <c r="BO6" s="873"/>
    </row>
    <row r="7" s="814" customFormat="true" ht="15" hidden="false" customHeight="false" outlineLevel="0" collapsed="false">
      <c r="A7" s="814" t="s">
        <v>1369</v>
      </c>
      <c r="B7" s="874" t="n">
        <v>1.8</v>
      </c>
      <c r="C7" s="874"/>
      <c r="D7" s="874" t="n">
        <v>1.8</v>
      </c>
      <c r="E7" s="874"/>
      <c r="F7" s="874" t="n">
        <v>15.7</v>
      </c>
      <c r="G7" s="874"/>
      <c r="H7" s="874" t="n">
        <v>1.6</v>
      </c>
      <c r="I7" s="874"/>
      <c r="J7" s="874" t="n">
        <v>3.1</v>
      </c>
      <c r="K7" s="874"/>
      <c r="L7" s="875" t="n">
        <v>1.2</v>
      </c>
      <c r="M7" s="875"/>
      <c r="N7" s="874" t="n">
        <v>0.4</v>
      </c>
      <c r="O7" s="874"/>
      <c r="P7" s="874" t="n">
        <v>0.4</v>
      </c>
      <c r="Q7" s="874"/>
      <c r="R7" s="874" t="n">
        <v>1.7</v>
      </c>
      <c r="S7" s="874"/>
      <c r="T7" s="874" t="n">
        <v>1.7</v>
      </c>
      <c r="U7" s="874"/>
      <c r="V7" s="874" t="n">
        <v>0.7</v>
      </c>
      <c r="W7" s="874"/>
      <c r="X7" s="876" t="n">
        <v>0.7</v>
      </c>
      <c r="Y7" s="876"/>
      <c r="Z7" s="876" t="n">
        <v>0.4</v>
      </c>
      <c r="AA7" s="876"/>
      <c r="AB7" s="876" t="n">
        <v>2.8</v>
      </c>
      <c r="AC7" s="876"/>
      <c r="AD7" s="876" t="n">
        <v>1.7</v>
      </c>
      <c r="AE7" s="876"/>
      <c r="AF7" s="876" t="n">
        <v>1.7</v>
      </c>
      <c r="AG7" s="876"/>
      <c r="AH7" s="874" t="n">
        <v>0.9</v>
      </c>
      <c r="AI7" s="874"/>
      <c r="AJ7" s="876" t="n">
        <v>2.7</v>
      </c>
      <c r="AK7" s="876"/>
      <c r="AL7" s="874" t="n">
        <v>3.8</v>
      </c>
      <c r="AM7" s="874"/>
      <c r="AN7" s="874" t="n">
        <v>1</v>
      </c>
      <c r="AO7" s="874"/>
      <c r="AP7" s="874" t="n">
        <v>1.8</v>
      </c>
      <c r="AQ7" s="874"/>
      <c r="AR7" s="874" t="n">
        <f aca="false">IF(AR8&lt;=1.8,AR8+0.18,IF(AR8&lt;4,AR8*1.1,IF(AR8&lt;8,AR8+0.4,AR8*1.05)))</f>
        <v>0.98</v>
      </c>
      <c r="AS7" s="874"/>
      <c r="AT7" s="874" t="n">
        <f aca="false">IF(AT8&lt;=1.8,AT8+0.18,IF(AT8&lt;4,AT8*1.1,IF(AT8&lt;8,AT8+0.4,AT8*1.05)))</f>
        <v>0.98</v>
      </c>
      <c r="AU7" s="874"/>
      <c r="AV7" s="874" t="n">
        <f aca="false">IF(AV8&lt;=1.8,AV8+0.18,IF(AV8&lt;4,AV8*1.1,IF(AV8&lt;8,AV8+0.4,AV8*1.05)))</f>
        <v>0.73</v>
      </c>
      <c r="AW7" s="874"/>
      <c r="AX7" s="874" t="n">
        <f aca="false">IF(AX8&lt;=1.8,AX8+0.18,IF(AX8&lt;4,AX8*1.1,IF(AX8&lt;8,AX8+0.4,AX8*1.05)))</f>
        <v>0.98</v>
      </c>
      <c r="AY7" s="874"/>
      <c r="AZ7" s="876" t="n">
        <v>1.73</v>
      </c>
      <c r="BA7" s="876"/>
      <c r="BB7" s="876" t="n">
        <f aca="false">IF(BB8&lt;=1.8,BB8+0.18,IF(BB8&lt;4,BB8*1.1,IF(BB8&lt;8,BB8+0.4,BB8*1.05)))</f>
        <v>1.48</v>
      </c>
      <c r="BC7" s="876"/>
      <c r="BD7" s="876" t="n">
        <f aca="false">IF(BD8&lt;=1.8,BD8+0.18,IF(BD8&lt;4,BD8*1.1,IF(BD8&lt;8,BD8+0.4,BD8*1.05)))</f>
        <v>0.98</v>
      </c>
      <c r="BE7" s="876"/>
      <c r="BF7" s="876" t="n">
        <f aca="false">IF(BF8&lt;=1.8,BF8+0.18,IF(BF8&lt;4,BF8*1.1,IF(BF8&lt;8,BF8+0.4,BF8*1.05)))</f>
        <v>0.98</v>
      </c>
      <c r="BG7" s="876"/>
      <c r="BH7" s="876" t="n">
        <f aca="false">IF(BH8&lt;=1.8,BH8+0.18,IF(BH8&lt;4,BH8*1.1,IF(BH8&lt;8,BH8+0.4,BH8*1.05)))</f>
        <v>0.78</v>
      </c>
      <c r="BI7" s="876"/>
      <c r="BJ7" s="876" t="n">
        <f aca="false">IF(BJ8&lt;=1.8,BJ8+0.18,IF(BJ8&lt;4,BJ8*1.1,IF(BJ8&lt;8,BJ8+0.4,BJ8*1.05)))</f>
        <v>0.18</v>
      </c>
      <c r="BK7" s="876"/>
      <c r="BL7" s="876" t="n">
        <f aca="false">IF(BL8&lt;=1.8,BL8+0.18,IF(BL8&lt;4,BL8*1.1,IF(BL8&lt;8,BL8+0.4,BL8*1.05)))</f>
        <v>0.18</v>
      </c>
      <c r="BM7" s="876"/>
      <c r="BN7" s="876" t="n">
        <f aca="false">IF(BN8&lt;=1.8,BN8+0.18,IF(BN8&lt;4,BN8*1.1,IF(BN8&lt;8,BN8+0.4,BN8*1.05)))</f>
        <v>1.48</v>
      </c>
      <c r="BO7" s="876"/>
    </row>
    <row r="8" s="884" customFormat="true" ht="15" hidden="false" customHeight="false" outlineLevel="0" collapsed="false">
      <c r="A8" s="877" t="s">
        <v>1370</v>
      </c>
      <c r="B8" s="878" t="n">
        <v>0.6</v>
      </c>
      <c r="C8" s="878"/>
      <c r="D8" s="878" t="n">
        <v>1.8</v>
      </c>
      <c r="E8" s="878"/>
      <c r="F8" s="878" t="n">
        <v>14.8</v>
      </c>
      <c r="G8" s="878"/>
      <c r="H8" s="879" t="n">
        <v>1</v>
      </c>
      <c r="I8" s="879"/>
      <c r="J8" s="878" t="n">
        <v>2.9</v>
      </c>
      <c r="K8" s="878"/>
      <c r="L8" s="879" t="n">
        <v>1</v>
      </c>
      <c r="M8" s="879"/>
      <c r="N8" s="878" t="n">
        <v>0.3</v>
      </c>
      <c r="O8" s="878"/>
      <c r="P8" s="880" t="n">
        <v>0.2</v>
      </c>
      <c r="Q8" s="880"/>
      <c r="R8" s="878" t="n">
        <v>1.5</v>
      </c>
      <c r="S8" s="878"/>
      <c r="T8" s="881" t="n">
        <v>1.5</v>
      </c>
      <c r="U8" s="881"/>
      <c r="V8" s="882" t="n">
        <v>0.5</v>
      </c>
      <c r="W8" s="882"/>
      <c r="X8" s="879" t="n">
        <v>0.5</v>
      </c>
      <c r="Y8" s="879"/>
      <c r="Z8" s="879" t="n">
        <v>0.35</v>
      </c>
      <c r="AA8" s="879"/>
      <c r="AB8" s="879" t="n">
        <v>2.6</v>
      </c>
      <c r="AC8" s="879"/>
      <c r="AD8" s="879" t="n">
        <v>1.5</v>
      </c>
      <c r="AE8" s="879"/>
      <c r="AF8" s="879" t="n">
        <v>1.5</v>
      </c>
      <c r="AG8" s="879"/>
      <c r="AH8" s="879" t="n">
        <v>0.6</v>
      </c>
      <c r="AI8" s="879"/>
      <c r="AJ8" s="879" t="n">
        <v>2.5</v>
      </c>
      <c r="AK8" s="879"/>
      <c r="AL8" s="881" t="n">
        <v>3</v>
      </c>
      <c r="AM8" s="881"/>
      <c r="AN8" s="879" t="n">
        <v>0.6</v>
      </c>
      <c r="AO8" s="879"/>
      <c r="AP8" s="878" t="n">
        <v>0.6</v>
      </c>
      <c r="AQ8" s="878"/>
      <c r="AR8" s="879" t="n">
        <v>0.8</v>
      </c>
      <c r="AS8" s="879"/>
      <c r="AT8" s="879" t="n">
        <v>0.8</v>
      </c>
      <c r="AU8" s="879"/>
      <c r="AV8" s="879" t="n">
        <v>0.55</v>
      </c>
      <c r="AW8" s="879"/>
      <c r="AX8" s="879" t="n">
        <v>0.8</v>
      </c>
      <c r="AY8" s="879"/>
      <c r="AZ8" s="879" t="n">
        <v>1.45</v>
      </c>
      <c r="BA8" s="879"/>
      <c r="BB8" s="462" t="n">
        <v>1.3</v>
      </c>
      <c r="BC8" s="462"/>
      <c r="BD8" s="462" t="n">
        <v>0.8</v>
      </c>
      <c r="BE8" s="462"/>
      <c r="BF8" s="462" t="n">
        <v>0.8</v>
      </c>
      <c r="BG8" s="462"/>
      <c r="BH8" s="462" t="n">
        <f aca="false">汽液分离罐核算!V14</f>
        <v>0.6</v>
      </c>
      <c r="BI8" s="462"/>
      <c r="BJ8" s="883" t="n">
        <f aca="false">缓冲罐核算!V13</f>
        <v>0</v>
      </c>
      <c r="BK8" s="883"/>
      <c r="BL8" s="883" t="n">
        <f aca="false">汽液分离罐核算!C14</f>
        <v>0</v>
      </c>
      <c r="BM8" s="883"/>
      <c r="BN8" s="883" t="n">
        <v>1.3</v>
      </c>
      <c r="BO8" s="883"/>
    </row>
    <row r="9" s="814" customFormat="true" ht="15" hidden="false" customHeight="false" outlineLevel="0" collapsed="false">
      <c r="A9" s="814" t="s">
        <v>1371</v>
      </c>
      <c r="B9" s="876" t="n">
        <v>1.8</v>
      </c>
      <c r="C9" s="876"/>
      <c r="D9" s="876" t="n">
        <f aca="false">D7</f>
        <v>1.8</v>
      </c>
      <c r="E9" s="876"/>
      <c r="F9" s="876" t="n">
        <f aca="false">F7</f>
        <v>15.7</v>
      </c>
      <c r="G9" s="876"/>
      <c r="H9" s="876" t="n">
        <f aca="false">H7</f>
        <v>1.6</v>
      </c>
      <c r="I9" s="876"/>
      <c r="J9" s="876" t="n">
        <f aca="false">J7</f>
        <v>3.1</v>
      </c>
      <c r="K9" s="876"/>
      <c r="L9" s="885" t="n">
        <v>1.3</v>
      </c>
      <c r="M9" s="885"/>
      <c r="N9" s="876" t="n">
        <f aca="false">N7</f>
        <v>0.4</v>
      </c>
      <c r="O9" s="876"/>
      <c r="P9" s="876" t="n">
        <f aca="false">P7</f>
        <v>0.4</v>
      </c>
      <c r="Q9" s="876"/>
      <c r="R9" s="876" t="n">
        <f aca="false">R7</f>
        <v>1.7</v>
      </c>
      <c r="S9" s="876"/>
      <c r="T9" s="876" t="n">
        <f aca="false">T7</f>
        <v>1.7</v>
      </c>
      <c r="U9" s="876"/>
      <c r="V9" s="876" t="n">
        <f aca="false">V7</f>
        <v>0.7</v>
      </c>
      <c r="W9" s="876"/>
      <c r="X9" s="876" t="n">
        <f aca="false">X7</f>
        <v>0.7</v>
      </c>
      <c r="Y9" s="876"/>
      <c r="Z9" s="876" t="n">
        <f aca="false">Z7</f>
        <v>0.4</v>
      </c>
      <c r="AA9" s="876"/>
      <c r="AB9" s="876" t="n">
        <f aca="false">AB7</f>
        <v>2.8</v>
      </c>
      <c r="AC9" s="876"/>
      <c r="AD9" s="876" t="n">
        <f aca="false">AD7</f>
        <v>1.7</v>
      </c>
      <c r="AE9" s="876"/>
      <c r="AF9" s="876" t="n">
        <f aca="false">AF7</f>
        <v>1.7</v>
      </c>
      <c r="AG9" s="876"/>
      <c r="AH9" s="876" t="n">
        <f aca="false">AH7</f>
        <v>0.9</v>
      </c>
      <c r="AI9" s="876"/>
      <c r="AJ9" s="876" t="n">
        <f aca="false">AJ7</f>
        <v>2.7</v>
      </c>
      <c r="AK9" s="876"/>
      <c r="AL9" s="876" t="n">
        <f aca="false">AL7</f>
        <v>3.8</v>
      </c>
      <c r="AM9" s="876"/>
      <c r="AN9" s="876" t="n">
        <f aca="false">AN7</f>
        <v>1</v>
      </c>
      <c r="AO9" s="876"/>
      <c r="AP9" s="876" t="n">
        <f aca="false">AP7</f>
        <v>1.8</v>
      </c>
      <c r="AQ9" s="876"/>
      <c r="AR9" s="876" t="n">
        <f aca="false">AR7</f>
        <v>0.98</v>
      </c>
      <c r="AS9" s="876"/>
      <c r="AT9" s="876" t="n">
        <f aca="false">AT7</f>
        <v>0.98</v>
      </c>
      <c r="AU9" s="876"/>
      <c r="AV9" s="876" t="n">
        <f aca="false">AV7</f>
        <v>0.73</v>
      </c>
      <c r="AW9" s="876"/>
      <c r="AX9" s="876" t="n">
        <f aca="false">AX7</f>
        <v>0.98</v>
      </c>
      <c r="AY9" s="876"/>
      <c r="AZ9" s="876" t="n">
        <f aca="false">AZ7</f>
        <v>1.73</v>
      </c>
      <c r="BA9" s="876"/>
      <c r="BB9" s="876" t="n">
        <f aca="false">BB7</f>
        <v>1.48</v>
      </c>
      <c r="BC9" s="876"/>
      <c r="BD9" s="876" t="n">
        <f aca="false">BD7</f>
        <v>0.98</v>
      </c>
      <c r="BE9" s="876"/>
      <c r="BF9" s="876" t="n">
        <f aca="false">BF7</f>
        <v>0.98</v>
      </c>
      <c r="BG9" s="876"/>
      <c r="BH9" s="876" t="n">
        <f aca="false">BH7</f>
        <v>0.78</v>
      </c>
      <c r="BI9" s="876"/>
      <c r="BJ9" s="876" t="n">
        <f aca="false">BJ7</f>
        <v>0.18</v>
      </c>
      <c r="BK9" s="876"/>
      <c r="BL9" s="876" t="n">
        <f aca="false">BL7</f>
        <v>0.18</v>
      </c>
      <c r="BM9" s="876"/>
      <c r="BN9" s="876" t="n">
        <f aca="false">BN7</f>
        <v>1.48</v>
      </c>
      <c r="BO9" s="876"/>
    </row>
    <row r="10" s="814" customFormat="true" ht="15" hidden="false" customHeight="false" outlineLevel="0" collapsed="false">
      <c r="A10" s="886" t="s">
        <v>1372</v>
      </c>
      <c r="B10" s="887" t="n">
        <f aca="false">0.1*B9</f>
        <v>0.18</v>
      </c>
      <c r="C10" s="887"/>
      <c r="D10" s="876" t="n">
        <f aca="false">0.1*D9</f>
        <v>0.18</v>
      </c>
      <c r="E10" s="876"/>
      <c r="F10" s="876" t="n">
        <f aca="false">0.1*F9</f>
        <v>1.57</v>
      </c>
      <c r="G10" s="876"/>
      <c r="H10" s="876" t="n">
        <f aca="false">0.2*H9</f>
        <v>0.32</v>
      </c>
      <c r="I10" s="876"/>
      <c r="J10" s="876" t="n">
        <f aca="false">0.1*J9</f>
        <v>0.31</v>
      </c>
      <c r="K10" s="876"/>
      <c r="L10" s="876" t="n">
        <f aca="false">0.21*L9</f>
        <v>0.273</v>
      </c>
      <c r="M10" s="876"/>
      <c r="N10" s="876" t="n">
        <f aca="false">0.21*N9</f>
        <v>0.084</v>
      </c>
      <c r="O10" s="876"/>
      <c r="P10" s="876" t="n">
        <f aca="false">0.21*P9</f>
        <v>0.084</v>
      </c>
      <c r="Q10" s="876"/>
      <c r="R10" s="876" t="n">
        <f aca="false">0.21*R9</f>
        <v>0.357</v>
      </c>
      <c r="S10" s="876"/>
      <c r="T10" s="876" t="n">
        <f aca="false">0.21*T9</f>
        <v>0.357</v>
      </c>
      <c r="U10" s="876"/>
      <c r="V10" s="876" t="n">
        <f aca="false">0.21*V9</f>
        <v>0.147</v>
      </c>
      <c r="W10" s="876"/>
      <c r="X10" s="876" t="n">
        <f aca="false">0.21*X9</f>
        <v>0.147</v>
      </c>
      <c r="Y10" s="876"/>
      <c r="Z10" s="876" t="n">
        <f aca="false">0.1*Z9</f>
        <v>0.04</v>
      </c>
      <c r="AA10" s="876"/>
      <c r="AB10" s="876" t="n">
        <f aca="false">0.1*AB9</f>
        <v>0.28</v>
      </c>
      <c r="AC10" s="876"/>
      <c r="AD10" s="876" t="n">
        <f aca="false">0.1*AD9</f>
        <v>0.17</v>
      </c>
      <c r="AE10" s="876"/>
      <c r="AF10" s="876" t="n">
        <f aca="false">0.1*AF9</f>
        <v>0.17</v>
      </c>
      <c r="AG10" s="876"/>
      <c r="AH10" s="876" t="n">
        <f aca="false">0.1*AH9</f>
        <v>0.09</v>
      </c>
      <c r="AI10" s="876"/>
      <c r="AJ10" s="876" t="n">
        <f aca="false">0.21*AJ9</f>
        <v>0.567</v>
      </c>
      <c r="AK10" s="876"/>
      <c r="AL10" s="876" t="n">
        <f aca="false">0.1*AL9</f>
        <v>0.38</v>
      </c>
      <c r="AM10" s="876"/>
      <c r="AN10" s="887" t="n">
        <f aca="false">0.21*AN9</f>
        <v>0.21</v>
      </c>
      <c r="AO10" s="887"/>
      <c r="AP10" s="887" t="n">
        <f aca="false">0.1*AP9</f>
        <v>0.18</v>
      </c>
      <c r="AQ10" s="887"/>
      <c r="AR10" s="887" t="n">
        <f aca="false">0.1*AR9</f>
        <v>0.098</v>
      </c>
      <c r="AS10" s="887"/>
      <c r="AT10" s="887" t="n">
        <f aca="false">0.1*AT9</f>
        <v>0.098</v>
      </c>
      <c r="AU10" s="887"/>
      <c r="AV10" s="887" t="n">
        <f aca="false">0.1*AV9</f>
        <v>0.073</v>
      </c>
      <c r="AW10" s="887"/>
      <c r="AX10" s="887" t="n">
        <f aca="false">0.1*AX9</f>
        <v>0.098</v>
      </c>
      <c r="AY10" s="887"/>
      <c r="AZ10" s="876" t="n">
        <f aca="false">0.1*AZ9</f>
        <v>0.173</v>
      </c>
      <c r="BA10" s="876"/>
      <c r="BB10" s="887" t="n">
        <f aca="false">0.03*BB9</f>
        <v>0.0444</v>
      </c>
      <c r="BC10" s="887"/>
      <c r="BD10" s="876" t="n">
        <f aca="false">0.1*BD9</f>
        <v>0.098</v>
      </c>
      <c r="BE10" s="876"/>
      <c r="BF10" s="876" t="n">
        <f aca="false">0.1*BF9</f>
        <v>0.098</v>
      </c>
      <c r="BG10" s="876"/>
      <c r="BH10" s="876" t="n">
        <f aca="false">0.1*BH9</f>
        <v>0.078</v>
      </c>
      <c r="BI10" s="876"/>
      <c r="BJ10" s="876" t="n">
        <f aca="false">0.1*BJ9</f>
        <v>0.018</v>
      </c>
      <c r="BK10" s="876"/>
      <c r="BL10" s="876" t="n">
        <f aca="false">0.1*BL9</f>
        <v>0.018</v>
      </c>
      <c r="BM10" s="876"/>
      <c r="BN10" s="876" t="n">
        <f aca="false">0.1*BN9</f>
        <v>0.148</v>
      </c>
      <c r="BO10" s="876"/>
    </row>
    <row r="11" s="814" customFormat="true" ht="15" hidden="false" customHeight="false" outlineLevel="0" collapsed="false">
      <c r="A11" s="886" t="s">
        <v>1373</v>
      </c>
      <c r="B11" s="876" t="n">
        <f aca="false">B9+B10+0.1</f>
        <v>2.08</v>
      </c>
      <c r="C11" s="876"/>
      <c r="D11" s="876" t="n">
        <f aca="false">D9+D10+0.1</f>
        <v>2.08</v>
      </c>
      <c r="E11" s="876"/>
      <c r="F11" s="876" t="n">
        <f aca="false">F9+F10+0.1</f>
        <v>17.37</v>
      </c>
      <c r="G11" s="876"/>
      <c r="H11" s="876" t="n">
        <f aca="false">H9+H10+0.1</f>
        <v>2.02</v>
      </c>
      <c r="I11" s="876"/>
      <c r="J11" s="876" t="n">
        <f aca="false">J9+J10+0.1</f>
        <v>3.51</v>
      </c>
      <c r="K11" s="876"/>
      <c r="L11" s="876" t="n">
        <f aca="false">L9+L10+0.1</f>
        <v>1.673</v>
      </c>
      <c r="M11" s="876"/>
      <c r="N11" s="876" t="n">
        <f aca="false">N9+N10+0.1</f>
        <v>0.584</v>
      </c>
      <c r="O11" s="876"/>
      <c r="P11" s="876" t="n">
        <f aca="false">P9+P10+0.1</f>
        <v>0.584</v>
      </c>
      <c r="Q11" s="876"/>
      <c r="R11" s="876" t="n">
        <f aca="false">R9+R10+0.1</f>
        <v>2.157</v>
      </c>
      <c r="S11" s="876"/>
      <c r="T11" s="876" t="n">
        <f aca="false">T9+T10+0.1</f>
        <v>2.157</v>
      </c>
      <c r="U11" s="876"/>
      <c r="V11" s="876" t="n">
        <f aca="false">V9+V10+0.1</f>
        <v>0.947</v>
      </c>
      <c r="W11" s="876"/>
      <c r="X11" s="876" t="n">
        <f aca="false">X9+X10+0.1</f>
        <v>0.947</v>
      </c>
      <c r="Y11" s="876"/>
      <c r="Z11" s="876" t="n">
        <f aca="false">Z9+Z10+0.1</f>
        <v>0.54</v>
      </c>
      <c r="AA11" s="876"/>
      <c r="AB11" s="876" t="n">
        <f aca="false">AB9+AB10+0.1</f>
        <v>3.18</v>
      </c>
      <c r="AC11" s="876"/>
      <c r="AD11" s="876" t="n">
        <f aca="false">AD9+AD10+0.1</f>
        <v>1.97</v>
      </c>
      <c r="AE11" s="876"/>
      <c r="AF11" s="876" t="n">
        <f aca="false">AF9+AF10+0.1</f>
        <v>1.97</v>
      </c>
      <c r="AG11" s="876"/>
      <c r="AH11" s="876" t="n">
        <f aca="false">AH9+AH10+0.1</f>
        <v>1.09</v>
      </c>
      <c r="AI11" s="876"/>
      <c r="AJ11" s="876" t="n">
        <f aca="false">AJ9+AJ10+0.1</f>
        <v>3.367</v>
      </c>
      <c r="AK11" s="876"/>
      <c r="AL11" s="876" t="n">
        <f aca="false">AL9+AL10+0.1</f>
        <v>4.28</v>
      </c>
      <c r="AM11" s="876"/>
      <c r="AN11" s="876" t="n">
        <f aca="false">AN9+AN10+0.1</f>
        <v>1.31</v>
      </c>
      <c r="AO11" s="876"/>
      <c r="AP11" s="876" t="n">
        <f aca="false">AP9+AP10+0.1</f>
        <v>2.08</v>
      </c>
      <c r="AQ11" s="876"/>
      <c r="AR11" s="876" t="n">
        <f aca="false">AR9+AR10+0.1</f>
        <v>1.178</v>
      </c>
      <c r="AS11" s="876"/>
      <c r="AT11" s="876" t="n">
        <f aca="false">AT9+AT10+0.1</f>
        <v>1.178</v>
      </c>
      <c r="AU11" s="876"/>
      <c r="AV11" s="876" t="n">
        <f aca="false">AV9+AV10+0.1</f>
        <v>0.903</v>
      </c>
      <c r="AW11" s="876"/>
      <c r="AX11" s="876" t="n">
        <f aca="false">AX9+AX10+0.1</f>
        <v>1.178</v>
      </c>
      <c r="AY11" s="876"/>
      <c r="AZ11" s="876" t="n">
        <f aca="false">AZ9+AZ10+0.1</f>
        <v>2.003</v>
      </c>
      <c r="BA11" s="876"/>
      <c r="BB11" s="876" t="n">
        <f aca="false">BB9+BB10+0.1</f>
        <v>1.6244</v>
      </c>
      <c r="BC11" s="876"/>
      <c r="BD11" s="876" t="n">
        <f aca="false">BD9+BD10+0.1</f>
        <v>1.178</v>
      </c>
      <c r="BE11" s="876"/>
      <c r="BF11" s="876" t="n">
        <f aca="false">BF9+BF10+0.1</f>
        <v>1.178</v>
      </c>
      <c r="BG11" s="876"/>
      <c r="BH11" s="876" t="n">
        <f aca="false">BH9+BH10+0.1</f>
        <v>0.958</v>
      </c>
      <c r="BI11" s="876"/>
      <c r="BJ11" s="876" t="n">
        <f aca="false">BJ9+BJ10+0.1</f>
        <v>0.298</v>
      </c>
      <c r="BK11" s="876"/>
      <c r="BL11" s="876" t="n">
        <f aca="false">BL9+BL10+0.1</f>
        <v>0.298</v>
      </c>
      <c r="BM11" s="876"/>
      <c r="BN11" s="876" t="n">
        <f aca="false">BN9+BN10+0.1</f>
        <v>1.728</v>
      </c>
      <c r="BO11" s="876"/>
    </row>
    <row r="12" s="889" customFormat="true" ht="15" hidden="false" customHeight="false" outlineLevel="0" collapsed="false">
      <c r="A12" s="886" t="s">
        <v>1374</v>
      </c>
      <c r="B12" s="888" t="n">
        <v>0.15</v>
      </c>
      <c r="C12" s="888"/>
      <c r="D12" s="462" t="n">
        <v>0.4</v>
      </c>
      <c r="E12" s="462"/>
      <c r="F12" s="462" t="n">
        <v>2.99</v>
      </c>
      <c r="G12" s="462"/>
      <c r="H12" s="462" t="n">
        <v>0.15</v>
      </c>
      <c r="I12" s="462"/>
      <c r="J12" s="462" t="n">
        <v>0.15</v>
      </c>
      <c r="K12" s="462"/>
      <c r="L12" s="462" t="n">
        <f aca="false">H12</f>
        <v>0.15</v>
      </c>
      <c r="M12" s="462"/>
      <c r="N12" s="462" t="n">
        <f aca="false">L12</f>
        <v>0.15</v>
      </c>
      <c r="O12" s="462"/>
      <c r="P12" s="462" t="n">
        <f aca="false">N12</f>
        <v>0.15</v>
      </c>
      <c r="Q12" s="462"/>
      <c r="R12" s="462" t="n">
        <v>0</v>
      </c>
      <c r="S12" s="462"/>
      <c r="T12" s="462" t="n">
        <v>0</v>
      </c>
      <c r="U12" s="462"/>
      <c r="V12" s="462" t="n">
        <v>0</v>
      </c>
      <c r="W12" s="462"/>
      <c r="X12" s="462" t="n">
        <v>0</v>
      </c>
      <c r="Y12" s="462"/>
      <c r="Z12" s="462" t="n">
        <v>0</v>
      </c>
      <c r="AA12" s="462"/>
      <c r="AB12" s="462" t="n">
        <v>0</v>
      </c>
      <c r="AC12" s="462"/>
      <c r="AD12" s="462" t="n">
        <v>0</v>
      </c>
      <c r="AE12" s="462"/>
      <c r="AF12" s="462" t="n">
        <v>0</v>
      </c>
      <c r="AG12" s="462"/>
      <c r="AH12" s="462" t="n">
        <v>0.15</v>
      </c>
      <c r="AI12" s="462"/>
      <c r="AJ12" s="462" t="n">
        <v>0.4</v>
      </c>
      <c r="AK12" s="462"/>
      <c r="AL12" s="462" t="n">
        <v>0.4</v>
      </c>
      <c r="AM12" s="462"/>
      <c r="AN12" s="462" t="n">
        <v>0.15</v>
      </c>
      <c r="AO12" s="462"/>
      <c r="AP12" s="888" t="n">
        <v>0.15</v>
      </c>
      <c r="AQ12" s="888"/>
      <c r="AR12" s="462" t="n">
        <v>0.15</v>
      </c>
      <c r="AS12" s="462"/>
      <c r="AT12" s="462" t="n">
        <v>0.15</v>
      </c>
      <c r="AU12" s="462"/>
      <c r="AV12" s="462" t="n">
        <v>0.15</v>
      </c>
      <c r="AW12" s="462"/>
      <c r="AX12" s="462" t="n">
        <v>0</v>
      </c>
      <c r="AY12" s="462"/>
      <c r="AZ12" s="462" t="n">
        <v>0</v>
      </c>
      <c r="BA12" s="462"/>
      <c r="BB12" s="462" t="n">
        <v>0.06</v>
      </c>
      <c r="BC12" s="462"/>
      <c r="BD12" s="462" t="n">
        <v>0.06</v>
      </c>
      <c r="BE12" s="462"/>
      <c r="BF12" s="462" t="n">
        <v>0</v>
      </c>
      <c r="BG12" s="462"/>
      <c r="BH12" s="462" t="n">
        <v>0.06</v>
      </c>
      <c r="BI12" s="462"/>
      <c r="BJ12" s="462" t="n">
        <v>0.06</v>
      </c>
      <c r="BK12" s="462"/>
      <c r="BL12" s="462" t="n">
        <v>0.06</v>
      </c>
      <c r="BM12" s="462"/>
      <c r="BN12" s="462" t="n">
        <v>0.06</v>
      </c>
      <c r="BO12" s="462"/>
    </row>
    <row r="13" customFormat="false" ht="15" hidden="false" customHeight="false" outlineLevel="0" collapsed="false">
      <c r="A13" s="890"/>
      <c r="B13" s="891"/>
      <c r="C13" s="891"/>
      <c r="D13" s="891"/>
      <c r="E13" s="891"/>
      <c r="F13" s="891"/>
      <c r="G13" s="891"/>
      <c r="H13" s="891"/>
      <c r="I13" s="891"/>
      <c r="J13" s="891"/>
      <c r="K13" s="891"/>
      <c r="L13" s="891"/>
      <c r="M13" s="891"/>
      <c r="N13" s="891"/>
      <c r="O13" s="891"/>
      <c r="P13" s="891"/>
      <c r="Q13" s="891"/>
      <c r="R13" s="891"/>
      <c r="S13" s="891"/>
      <c r="T13" s="891"/>
      <c r="U13" s="891"/>
      <c r="V13" s="891"/>
      <c r="W13" s="891"/>
      <c r="X13" s="891"/>
      <c r="Y13" s="891"/>
      <c r="Z13" s="891"/>
      <c r="AA13" s="891"/>
      <c r="AP13" s="891"/>
      <c r="AQ13" s="891"/>
      <c r="AR13" s="891"/>
      <c r="AS13" s="891"/>
      <c r="AT13" s="891"/>
      <c r="AU13" s="891"/>
      <c r="AV13" s="891"/>
      <c r="AW13" s="891"/>
      <c r="AX13" s="891"/>
      <c r="AY13" s="891"/>
    </row>
    <row r="14" customFormat="false" ht="15" hidden="false" customHeight="false" outlineLevel="0" collapsed="false">
      <c r="A14" s="892" t="s">
        <v>1375</v>
      </c>
      <c r="B14" s="893"/>
      <c r="C14" s="893"/>
      <c r="D14" s="893"/>
      <c r="E14" s="893"/>
      <c r="F14" s="893"/>
      <c r="G14" s="893"/>
      <c r="H14" s="893"/>
      <c r="I14" s="893"/>
      <c r="J14" s="893"/>
      <c r="K14" s="893"/>
      <c r="L14" s="893"/>
      <c r="M14" s="893"/>
      <c r="N14" s="893"/>
      <c r="O14" s="893"/>
      <c r="P14" s="893"/>
      <c r="Q14" s="893"/>
      <c r="R14" s="893"/>
      <c r="S14" s="893"/>
      <c r="T14" s="893"/>
      <c r="U14" s="893"/>
      <c r="V14" s="893"/>
      <c r="W14" s="893"/>
      <c r="X14" s="893"/>
      <c r="Y14" s="893"/>
      <c r="Z14" s="893"/>
      <c r="AA14" s="893"/>
      <c r="AP14" s="893"/>
      <c r="AQ14" s="893"/>
      <c r="AR14" s="449"/>
      <c r="AS14" s="449"/>
      <c r="AT14" s="449"/>
      <c r="AU14" s="449"/>
      <c r="AV14" s="449"/>
      <c r="AW14" s="449"/>
      <c r="AX14" s="449"/>
      <c r="AY14" s="449"/>
    </row>
    <row r="15" s="780" customFormat="true" ht="15" hidden="false" customHeight="false" outlineLevel="0" collapsed="false">
      <c r="A15" s="780" t="s">
        <v>853</v>
      </c>
      <c r="B15" s="462" t="n">
        <v>109.18</v>
      </c>
      <c r="C15" s="462"/>
      <c r="D15" s="872" t="n">
        <v>185</v>
      </c>
      <c r="E15" s="872"/>
      <c r="F15" s="872" t="n">
        <v>400.58</v>
      </c>
      <c r="G15" s="872"/>
      <c r="H15" s="894" t="n">
        <v>456.5</v>
      </c>
      <c r="I15" s="894"/>
      <c r="J15" s="872" t="n">
        <v>40</v>
      </c>
      <c r="K15" s="872"/>
      <c r="L15" s="894" t="n">
        <v>489.91</v>
      </c>
      <c r="M15" s="894"/>
      <c r="N15" s="872" t="n">
        <v>455.7</v>
      </c>
      <c r="O15" s="872"/>
      <c r="P15" s="872" t="n">
        <v>427.39</v>
      </c>
      <c r="Q15" s="872"/>
      <c r="R15" s="872" t="n">
        <v>216.25</v>
      </c>
      <c r="S15" s="872"/>
      <c r="T15" s="872" t="n">
        <v>216.254</v>
      </c>
      <c r="U15" s="872"/>
      <c r="V15" s="872" t="n">
        <v>177.59</v>
      </c>
      <c r="W15" s="872"/>
      <c r="X15" s="872" t="n">
        <v>177.59</v>
      </c>
      <c r="Y15" s="872"/>
      <c r="Z15" s="872" t="n">
        <v>221</v>
      </c>
      <c r="AA15" s="872"/>
      <c r="AB15" s="872" t="s">
        <v>854</v>
      </c>
      <c r="AC15" s="872"/>
      <c r="AD15" s="872" t="n">
        <v>216.25</v>
      </c>
      <c r="AE15" s="872"/>
      <c r="AF15" s="872" t="n">
        <v>216.25</v>
      </c>
      <c r="AG15" s="872"/>
      <c r="AH15" s="872" t="n">
        <v>93.25</v>
      </c>
      <c r="AI15" s="872"/>
      <c r="AJ15" s="872" t="n">
        <v>40</v>
      </c>
      <c r="AK15" s="872"/>
      <c r="AL15" s="872" t="n">
        <v>55.88</v>
      </c>
      <c r="AM15" s="872"/>
      <c r="AN15" s="872" t="n">
        <v>192.01</v>
      </c>
      <c r="AO15" s="872"/>
      <c r="AP15" s="462" t="n">
        <v>109.18</v>
      </c>
      <c r="AQ15" s="462"/>
      <c r="AR15" s="872" t="n">
        <v>40</v>
      </c>
      <c r="AS15" s="872"/>
      <c r="AT15" s="872" t="n">
        <v>40</v>
      </c>
      <c r="AU15" s="872"/>
      <c r="AV15" s="872" t="n">
        <v>40</v>
      </c>
      <c r="AW15" s="872"/>
      <c r="AX15" s="872" t="n">
        <v>40</v>
      </c>
      <c r="AY15" s="872"/>
      <c r="AZ15" s="872" t="n">
        <v>250</v>
      </c>
      <c r="BA15" s="872"/>
      <c r="BB15" s="224" t="n">
        <v>188</v>
      </c>
      <c r="BC15" s="224"/>
      <c r="BD15" s="462" t="n">
        <v>40</v>
      </c>
      <c r="BE15" s="462"/>
      <c r="BF15" s="224" t="n">
        <v>40</v>
      </c>
      <c r="BG15" s="224"/>
      <c r="BH15" s="224" t="n">
        <v>40</v>
      </c>
      <c r="BI15" s="224"/>
      <c r="BJ15" s="224" t="n">
        <v>65</v>
      </c>
      <c r="BK15" s="224"/>
      <c r="BL15" s="224" t="n">
        <v>40</v>
      </c>
      <c r="BM15" s="224"/>
      <c r="BN15" s="224" t="n">
        <v>386.6</v>
      </c>
      <c r="BO15" s="224"/>
      <c r="CR15" s="379"/>
    </row>
    <row r="16" s="780" customFormat="true" ht="15" hidden="false" customHeight="false" outlineLevel="0" collapsed="false">
      <c r="A16" s="895" t="s">
        <v>1376</v>
      </c>
      <c r="B16" s="896" t="n">
        <f aca="false">B15+273.15</f>
        <v>382.33</v>
      </c>
      <c r="C16" s="896"/>
      <c r="D16" s="896" t="n">
        <f aca="false">D15+273.15</f>
        <v>458.15</v>
      </c>
      <c r="E16" s="896"/>
      <c r="F16" s="896" t="n">
        <f aca="false">F15+273.15</f>
        <v>673.73</v>
      </c>
      <c r="G16" s="896"/>
      <c r="H16" s="896" t="n">
        <f aca="false">H15+273.15</f>
        <v>729.65</v>
      </c>
      <c r="I16" s="896"/>
      <c r="J16" s="896" t="n">
        <f aca="false">J15+273.15</f>
        <v>313.15</v>
      </c>
      <c r="K16" s="896"/>
      <c r="L16" s="896" t="n">
        <f aca="false">L15+273.15</f>
        <v>763.06</v>
      </c>
      <c r="M16" s="896"/>
      <c r="N16" s="896" t="n">
        <f aca="false">N15+273.15</f>
        <v>728.85</v>
      </c>
      <c r="O16" s="896"/>
      <c r="P16" s="896" t="n">
        <f aca="false">P15+273.15</f>
        <v>700.54</v>
      </c>
      <c r="Q16" s="896"/>
      <c r="R16" s="896" t="n">
        <f aca="false">R15+273.15</f>
        <v>489.4</v>
      </c>
      <c r="S16" s="896"/>
      <c r="T16" s="896" t="n">
        <f aca="false">T15+273.15</f>
        <v>489.404</v>
      </c>
      <c r="U16" s="896"/>
      <c r="V16" s="896" t="n">
        <f aca="false">V15+273.15</f>
        <v>450.74</v>
      </c>
      <c r="W16" s="896"/>
      <c r="X16" s="896" t="n">
        <f aca="false">X15+273.15</f>
        <v>450.74</v>
      </c>
      <c r="Y16" s="896"/>
      <c r="Z16" s="896" t="n">
        <f aca="false">Z15+273.15</f>
        <v>494.15</v>
      </c>
      <c r="AA16" s="896"/>
      <c r="AB16" s="896" t="n">
        <f aca="false">AB15+273.15</f>
        <v>500.48</v>
      </c>
      <c r="AC16" s="896"/>
      <c r="AD16" s="896" t="n">
        <f aca="false">AD15+273.15</f>
        <v>489.4</v>
      </c>
      <c r="AE16" s="896"/>
      <c r="AF16" s="896" t="n">
        <f aca="false">AF15+273.15</f>
        <v>489.4</v>
      </c>
      <c r="AG16" s="896"/>
      <c r="AH16" s="896" t="n">
        <f aca="false">AH15+273.15</f>
        <v>366.4</v>
      </c>
      <c r="AI16" s="896"/>
      <c r="AJ16" s="896" t="n">
        <f aca="false">AJ15+273.15</f>
        <v>313.15</v>
      </c>
      <c r="AK16" s="896"/>
      <c r="AL16" s="897" t="n">
        <f aca="false">AH16</f>
        <v>366.4</v>
      </c>
      <c r="AM16" s="897"/>
      <c r="AN16" s="896" t="n">
        <f aca="false">AN15+273.15</f>
        <v>465.16</v>
      </c>
      <c r="AO16" s="896"/>
      <c r="AP16" s="896" t="n">
        <f aca="false">AP15+273.15</f>
        <v>382.33</v>
      </c>
      <c r="AQ16" s="896"/>
      <c r="AR16" s="896" t="n">
        <f aca="false">AR15+273.15</f>
        <v>313.15</v>
      </c>
      <c r="AS16" s="896"/>
      <c r="AT16" s="896" t="n">
        <f aca="false">AT15+273.15</f>
        <v>313.15</v>
      </c>
      <c r="AU16" s="896"/>
      <c r="AV16" s="896" t="n">
        <f aca="false">AV15+273.15</f>
        <v>313.15</v>
      </c>
      <c r="AW16" s="896"/>
      <c r="AX16" s="896" t="n">
        <f aca="false">AX15+273.15</f>
        <v>313.15</v>
      </c>
      <c r="AY16" s="896"/>
      <c r="AZ16" s="896" t="n">
        <f aca="false">AZ15+273.15</f>
        <v>523.15</v>
      </c>
      <c r="BA16" s="896"/>
      <c r="BB16" s="896" t="n">
        <f aca="false">BB15+273.15</f>
        <v>461.15</v>
      </c>
      <c r="BC16" s="896"/>
      <c r="BD16" s="896" t="n">
        <f aca="false">BD15+273.15</f>
        <v>313.15</v>
      </c>
      <c r="BE16" s="896"/>
      <c r="BF16" s="896" t="n">
        <f aca="false">BF15+273.15</f>
        <v>313.15</v>
      </c>
      <c r="BG16" s="896"/>
      <c r="BH16" s="896" t="n">
        <f aca="false">BH15+273.15</f>
        <v>313.15</v>
      </c>
      <c r="BI16" s="896"/>
      <c r="BJ16" s="896" t="n">
        <f aca="false">BJ15+273.15</f>
        <v>338.15</v>
      </c>
      <c r="BK16" s="896"/>
      <c r="BL16" s="896" t="n">
        <f aca="false">BL15+273.15</f>
        <v>313.15</v>
      </c>
      <c r="BM16" s="896"/>
      <c r="BN16" s="896" t="n">
        <f aca="false">BN15+273.15</f>
        <v>659.75</v>
      </c>
      <c r="BO16" s="896"/>
      <c r="CR16" s="379"/>
    </row>
    <row r="17" customFormat="false" ht="15" hidden="false" customHeight="false" outlineLevel="0" collapsed="false">
      <c r="A17" s="379" t="s">
        <v>858</v>
      </c>
      <c r="B17" s="893" t="str">
        <f aca="false">IF(B24=0,"液态 Liquid",IF(C24=0,"气态 Gas","气液混相 Gas &amp; Liquid Mixed"))</f>
        <v>气态 Gas</v>
      </c>
      <c r="C17" s="893"/>
      <c r="D17" s="893" t="str">
        <f aca="false">IF(D24=0,"液态 Liquid",IF(E24=0,"气态 Gas","气液混相 Gas &amp; Liquid Mixed"))</f>
        <v>液态 Liquid</v>
      </c>
      <c r="E17" s="893"/>
      <c r="F17" s="893" t="str">
        <f aca="false">IF(F24=0,"液态 Liquid",IF(G24=0,"气态 Gas","气液混相 Gas &amp; Liquid Mixed"))</f>
        <v>气液混相 Gas &amp; Liquid Mixed</v>
      </c>
      <c r="G17" s="893"/>
      <c r="H17" s="893" t="str">
        <f aca="false">IF(H24=0,"液态 Liquid",IF(I24=0,"气态 Gas","气液混相 Gas &amp; Liquid Mixed"))</f>
        <v>气态 Gas</v>
      </c>
      <c r="I17" s="893"/>
      <c r="J17" s="893" t="str">
        <f aca="false">IF(J24=0,"液态 Liquid",IF(K24=0,"气态 Gas","气液混相 Gas &amp; Liquid Mixed"))</f>
        <v>气态 Gas</v>
      </c>
      <c r="K17" s="893"/>
      <c r="L17" s="893" t="str">
        <f aca="false">IF(L24=0,"液态 Liquid",IF(M24=0,"气态 Gas","气液混相 Gas &amp; Liquid Mixed"))</f>
        <v>气态 Gas</v>
      </c>
      <c r="M17" s="893"/>
      <c r="N17" s="893" t="str">
        <f aca="false">IF(N24=0,"液态 Liquid",IF(O24=0,"气态 Gas","气液混相 Gas &amp; Liquid Mixed"))</f>
        <v>气态 Gas</v>
      </c>
      <c r="O17" s="893"/>
      <c r="P17" s="893" t="str">
        <f aca="false">IF(P24=0,"液态 Liquid",IF(Q24=0,"气态 Gas","气液混相 Gas &amp; Liquid Mixed"))</f>
        <v>气态 Gas</v>
      </c>
      <c r="Q17" s="893"/>
      <c r="R17" s="893" t="str">
        <f aca="false">IF(R24=0,"液态 Liquid",IF(S24=0,"气态 Gas","气液混相 Gas &amp; Liquid Mixed"))</f>
        <v>气态 Gas</v>
      </c>
      <c r="S17" s="893"/>
      <c r="T17" s="893" t="str">
        <f aca="false">IF(T24=0,"液态 Liquid",IF(U24=0,"气态 Gas","气液混相 Gas &amp; Liquid Mixed"))</f>
        <v>气态 Gas</v>
      </c>
      <c r="U17" s="893"/>
      <c r="V17" s="893" t="str">
        <f aca="false">IF(V24=0,"液态 Liquid",IF(W24=0,"气态 Gas","气液混相 Gas &amp; Liquid Mixed"))</f>
        <v>气态 Gas</v>
      </c>
      <c r="W17" s="893"/>
      <c r="X17" s="893" t="str">
        <f aca="false">IF(X24=0,"液态 Liquid",IF(Y24=0,"气态 Gas","气液混相 Gas &amp; Liquid Mixed"))</f>
        <v>气态 Gas</v>
      </c>
      <c r="Y17" s="893"/>
      <c r="Z17" s="893" t="str">
        <f aca="false">IF(Z24=0,"液态 Liquid",IF(AA24=0,"气态 Gas","气液混相 Gas &amp; Liquid Mixed"))</f>
        <v>气态 Gas</v>
      </c>
      <c r="AA17" s="893"/>
      <c r="AB17" s="893" t="str">
        <f aca="false">IF(AB24=0,"液态 Liquid",IF(AC24=0,"气态 Gas","气液混相 Gas &amp; Liquid Mixed"))</f>
        <v>液态 Liquid</v>
      </c>
      <c r="AC17" s="893"/>
      <c r="AD17" s="893" t="str">
        <f aca="false">IF(AD24=0,"液态 Liquid",IF(AE24=0,"气态 Gas","气液混相 Gas &amp; Liquid Mixed"))</f>
        <v>气态 Gas</v>
      </c>
      <c r="AE17" s="893"/>
      <c r="AF17" s="893" t="str">
        <f aca="false">IF(AF24=0,"液态 Liquid",IF(AG24=0,"气态 Gas","气液混相 Gas &amp; Liquid Mixed"))</f>
        <v>气态 Gas</v>
      </c>
      <c r="AG17" s="893"/>
      <c r="AH17" s="893" t="str">
        <f aca="false">IF(AH24=0,"液态 Liquid",IF(AI24=0,"气态 Gas","气液混相 Gas &amp; Liquid Mixed"))</f>
        <v>液态 Liquid</v>
      </c>
      <c r="AI17" s="893"/>
      <c r="AJ17" s="893" t="str">
        <f aca="false">IF(AJ24=0,"液态 Liquid",IF(AK24=0,"气态 Gas","气液混相 Gas &amp; Liquid Mixed"))</f>
        <v>气态 Gas</v>
      </c>
      <c r="AK17" s="893"/>
      <c r="AL17" s="893" t="str">
        <f aca="false">IF(AL24=0,"液态 Liquid",IF(AM24=0,"气态 Gas","气液混相 Gas &amp; Liquid Mixed"))</f>
        <v>气态 Gas</v>
      </c>
      <c r="AM17" s="893"/>
      <c r="AN17" s="893" t="str">
        <f aca="false">IF(AN24=0,"液态 Liquid",IF(AO24=0,"气态 Gas","气液混相 Gas &amp; Liquid Mixed"))</f>
        <v>气态 Gas</v>
      </c>
      <c r="AO17" s="893"/>
      <c r="AP17" s="893" t="str">
        <f aca="false">IF(AP24=0,"液态 Liquid",IF(AQ24=0,"气态 Gas","气液混相 Gas &amp; Liquid Mixed"))</f>
        <v>气态 Gas</v>
      </c>
      <c r="AQ17" s="893"/>
      <c r="AR17" s="893" t="str">
        <f aca="false">IF(AR24=0,"液态 Liquid",IF(AS24=0,"气态 Gas","气液混相 Gas &amp; Liquid Mixed"))</f>
        <v>气态 Gas</v>
      </c>
      <c r="AS17" s="893"/>
      <c r="AT17" s="893" t="str">
        <f aca="false">IF(AT24=0,"液态 Liquid",IF(AU24=0,"气态 Gas","气液混相 Gas &amp; Liquid Mixed"))</f>
        <v>气态 Gas</v>
      </c>
      <c r="AU17" s="893"/>
      <c r="AV17" s="893" t="str">
        <f aca="false">IF(AV24=0,"液态 Liquid",IF(AW24=0,"气态 Gas","气液混相 Gas &amp; Liquid Mixed"))</f>
        <v>气态 Gas</v>
      </c>
      <c r="AW17" s="893"/>
      <c r="AX17" s="893" t="str">
        <f aca="false">IF(AX24=0,"液态 Liquid",IF(AY24=0,"气态 Gas","气液混相 Gas &amp; Liquid Mixed"))</f>
        <v>气态 Gas</v>
      </c>
      <c r="AY17" s="893"/>
      <c r="AZ17" s="893" t="str">
        <f aca="false">IF(AZ24=0,"液态 Liquid",IF(BA24=0,"气态 Gas","气液混相 Gas &amp; Liquid Mixed"))</f>
        <v>气态 Gas</v>
      </c>
      <c r="BA17" s="893"/>
      <c r="BB17" s="893" t="str">
        <f aca="false">IF(BB24=0,"液态 Liquid",IF(BC24=0,"气态 Gas","气液混相 Gas &amp; Liquid Mixed"))</f>
        <v>气态 Gas</v>
      </c>
      <c r="BC17" s="893"/>
      <c r="BD17" s="893" t="str">
        <f aca="false">IF(BD24=0,"液态 Liquid",IF(BE24=0,"气态 Gas","气液混相 Gas &amp; Liquid Mixed"))</f>
        <v>液态 Liquid</v>
      </c>
      <c r="BE17" s="893"/>
      <c r="BF17" s="893" t="str">
        <f aca="false">IF(BF24=0,"液态 Liquid",IF(BG24=0,"气态 Gas","气液混相 Gas &amp; Liquid Mixed"))</f>
        <v>气态 Gas</v>
      </c>
      <c r="BG17" s="893"/>
      <c r="BH17" s="893" t="str">
        <f aca="false">IF(BH24=0,"液态 Liquid",IF(BI24=0,"气态 Gas","气液混相 Gas &amp; Liquid Mixed"))</f>
        <v>气态 Gas</v>
      </c>
      <c r="BI17" s="893"/>
      <c r="BJ17" s="893" t="str">
        <f aca="false">IF(BJ24=0,"液态 Liquid",IF(BK24=0,"气态 Gas","气液混相 Gas &amp; Liquid Mixed"))</f>
        <v>气态 Gas</v>
      </c>
      <c r="BK17" s="893"/>
      <c r="BL17" s="893" t="str">
        <f aca="false">IF(BL24=0,"液态 Liquid",IF(BM24=0,"气态 Gas","气液混相 Gas &amp; Liquid Mixed"))</f>
        <v>气态 Gas</v>
      </c>
      <c r="BM17" s="893"/>
      <c r="BN17" s="893" t="str">
        <f aca="false">IF(BN24=0,"液态 Liquid",IF(BO24=0,"气态 Gas","气液混相 Gas &amp; Liquid Mixed"))</f>
        <v>气态 Gas</v>
      </c>
      <c r="BO17" s="893"/>
    </row>
    <row r="18" customFormat="false" ht="15" hidden="false" customHeight="false" outlineLevel="0" collapsed="false">
      <c r="A18" s="379" t="s">
        <v>860</v>
      </c>
      <c r="B18" s="449" t="s">
        <v>861</v>
      </c>
      <c r="C18" s="449" t="s">
        <v>862</v>
      </c>
      <c r="D18" s="449" t="s">
        <v>861</v>
      </c>
      <c r="E18" s="449" t="s">
        <v>862</v>
      </c>
      <c r="F18" s="449" t="s">
        <v>861</v>
      </c>
      <c r="G18" s="449" t="s">
        <v>862</v>
      </c>
      <c r="H18" s="449" t="s">
        <v>861</v>
      </c>
      <c r="I18" s="449" t="s">
        <v>862</v>
      </c>
      <c r="J18" s="449" t="s">
        <v>861</v>
      </c>
      <c r="K18" s="449" t="s">
        <v>862</v>
      </c>
      <c r="L18" s="449" t="s">
        <v>861</v>
      </c>
      <c r="M18" s="449" t="s">
        <v>862</v>
      </c>
      <c r="N18" s="449" t="s">
        <v>861</v>
      </c>
      <c r="O18" s="449" t="s">
        <v>862</v>
      </c>
      <c r="P18" s="449" t="s">
        <v>861</v>
      </c>
      <c r="Q18" s="449" t="s">
        <v>862</v>
      </c>
      <c r="R18" s="449" t="s">
        <v>861</v>
      </c>
      <c r="S18" s="449" t="s">
        <v>862</v>
      </c>
      <c r="T18" s="449" t="s">
        <v>861</v>
      </c>
      <c r="U18" s="449" t="s">
        <v>862</v>
      </c>
      <c r="V18" s="449" t="s">
        <v>861</v>
      </c>
      <c r="W18" s="449" t="s">
        <v>862</v>
      </c>
      <c r="X18" s="449" t="s">
        <v>861</v>
      </c>
      <c r="Y18" s="449" t="s">
        <v>862</v>
      </c>
      <c r="Z18" s="449" t="s">
        <v>861</v>
      </c>
      <c r="AA18" s="449" t="s">
        <v>862</v>
      </c>
      <c r="AB18" s="449" t="s">
        <v>861</v>
      </c>
      <c r="AC18" s="449" t="s">
        <v>862</v>
      </c>
      <c r="AD18" s="449" t="s">
        <v>861</v>
      </c>
      <c r="AE18" s="449" t="s">
        <v>862</v>
      </c>
      <c r="AF18" s="449" t="s">
        <v>861</v>
      </c>
      <c r="AG18" s="449" t="s">
        <v>862</v>
      </c>
      <c r="AH18" s="449" t="s">
        <v>861</v>
      </c>
      <c r="AI18" s="449" t="s">
        <v>862</v>
      </c>
      <c r="AJ18" s="449" t="s">
        <v>861</v>
      </c>
      <c r="AK18" s="449" t="s">
        <v>862</v>
      </c>
      <c r="AL18" s="449" t="s">
        <v>861</v>
      </c>
      <c r="AM18" s="449" t="s">
        <v>862</v>
      </c>
      <c r="AN18" s="449" t="s">
        <v>861</v>
      </c>
      <c r="AO18" s="449" t="s">
        <v>862</v>
      </c>
      <c r="AP18" s="449" t="s">
        <v>861</v>
      </c>
      <c r="AQ18" s="449" t="s">
        <v>862</v>
      </c>
      <c r="AR18" s="449" t="s">
        <v>861</v>
      </c>
      <c r="AS18" s="449" t="s">
        <v>862</v>
      </c>
      <c r="AT18" s="449" t="s">
        <v>861</v>
      </c>
      <c r="AU18" s="449" t="s">
        <v>862</v>
      </c>
      <c r="AV18" s="449" t="s">
        <v>861</v>
      </c>
      <c r="AW18" s="449" t="s">
        <v>862</v>
      </c>
      <c r="AX18" s="449" t="s">
        <v>861</v>
      </c>
      <c r="AY18" s="449" t="s">
        <v>862</v>
      </c>
      <c r="AZ18" s="449" t="s">
        <v>861</v>
      </c>
      <c r="BA18" s="449" t="s">
        <v>862</v>
      </c>
      <c r="BB18" s="898" t="s">
        <v>861</v>
      </c>
      <c r="BC18" s="449" t="s">
        <v>862</v>
      </c>
      <c r="BD18" s="449" t="s">
        <v>861</v>
      </c>
      <c r="BE18" s="449" t="s">
        <v>862</v>
      </c>
      <c r="BF18" s="449" t="s">
        <v>861</v>
      </c>
      <c r="BG18" s="449" t="s">
        <v>862</v>
      </c>
      <c r="BH18" s="449" t="s">
        <v>861</v>
      </c>
      <c r="BI18" s="449" t="s">
        <v>862</v>
      </c>
      <c r="BJ18" s="449" t="s">
        <v>861</v>
      </c>
      <c r="BK18" s="449" t="s">
        <v>862</v>
      </c>
      <c r="BL18" s="449" t="s">
        <v>861</v>
      </c>
      <c r="BM18" s="449" t="s">
        <v>862</v>
      </c>
      <c r="BN18" s="449" t="s">
        <v>861</v>
      </c>
      <c r="BO18" s="449" t="s">
        <v>862</v>
      </c>
    </row>
    <row r="19" s="899" customFormat="true" ht="15" hidden="false" customHeight="false" outlineLevel="0" collapsed="false">
      <c r="A19" s="899" t="s">
        <v>1377</v>
      </c>
      <c r="B19" s="900" t="n">
        <v>1.41</v>
      </c>
      <c r="C19" s="901"/>
      <c r="D19" s="900"/>
      <c r="E19" s="901"/>
      <c r="F19" s="900" t="n">
        <v>1.201</v>
      </c>
      <c r="G19" s="901"/>
      <c r="H19" s="902" t="n">
        <v>1.91</v>
      </c>
      <c r="I19" s="901"/>
      <c r="J19" s="903" t="n">
        <v>1.35</v>
      </c>
      <c r="K19" s="901"/>
      <c r="L19" s="903" t="n">
        <v>1.01</v>
      </c>
      <c r="M19" s="901"/>
      <c r="N19" s="903" t="n">
        <v>1.03</v>
      </c>
      <c r="O19" s="901"/>
      <c r="P19" s="900" t="n">
        <v>1.03</v>
      </c>
      <c r="Q19" s="901"/>
      <c r="R19" s="900" t="n">
        <v>1.49</v>
      </c>
      <c r="S19" s="901"/>
      <c r="T19" s="900" t="n">
        <v>1.49</v>
      </c>
      <c r="U19" s="901"/>
      <c r="V19" s="900" t="n">
        <v>1.41</v>
      </c>
      <c r="W19" s="901"/>
      <c r="X19" s="900" t="n">
        <v>1.41</v>
      </c>
      <c r="Y19" s="901"/>
      <c r="Z19" s="900" t="n">
        <v>1.41</v>
      </c>
      <c r="AA19" s="901"/>
      <c r="AB19" s="536"/>
      <c r="AC19" s="536"/>
      <c r="AD19" s="900" t="n">
        <v>1.45</v>
      </c>
      <c r="AE19" s="536"/>
      <c r="AF19" s="900" t="n">
        <v>1.45</v>
      </c>
      <c r="AG19" s="536"/>
      <c r="AH19" s="900"/>
      <c r="AI19" s="536"/>
      <c r="AJ19" s="900" t="n">
        <v>1.42</v>
      </c>
      <c r="AK19" s="536"/>
      <c r="AL19" s="900" t="n">
        <v>1.34</v>
      </c>
      <c r="AM19" s="536"/>
      <c r="AN19" s="900" t="n">
        <v>1.42</v>
      </c>
      <c r="AO19" s="536"/>
      <c r="AP19" s="900" t="n">
        <v>1.41</v>
      </c>
      <c r="AQ19" s="901"/>
      <c r="AR19" s="904" t="n">
        <v>1.41</v>
      </c>
      <c r="AS19" s="901"/>
      <c r="AT19" s="904" t="n">
        <v>1.41</v>
      </c>
      <c r="AU19" s="901"/>
      <c r="AV19" s="904" t="n">
        <v>1.303</v>
      </c>
      <c r="AW19" s="901"/>
      <c r="AX19" s="536" t="n">
        <v>1.421</v>
      </c>
      <c r="AY19" s="901"/>
      <c r="AZ19" s="900" t="n">
        <v>1.45</v>
      </c>
      <c r="BA19" s="536"/>
      <c r="BB19" s="905" t="n">
        <v>1.385</v>
      </c>
      <c r="BC19" s="536"/>
      <c r="BD19" s="536" t="n">
        <f aca="false">BJ19</f>
        <v>1.399</v>
      </c>
      <c r="BE19" s="536"/>
      <c r="BF19" s="536" t="n">
        <v>1.421</v>
      </c>
      <c r="BG19" s="536"/>
      <c r="BH19" s="536" t="n">
        <v>1.203</v>
      </c>
      <c r="BI19" s="536"/>
      <c r="BJ19" s="536" t="n">
        <v>1.399</v>
      </c>
      <c r="BK19" s="536"/>
      <c r="BL19" s="536" t="n">
        <v>1.419</v>
      </c>
      <c r="BM19" s="536"/>
      <c r="BN19" s="536" t="n">
        <v>1.048</v>
      </c>
      <c r="BO19" s="536"/>
    </row>
    <row r="20" s="906" customFormat="true" ht="15" hidden="false" customHeight="false" outlineLevel="0" collapsed="false">
      <c r="A20" s="906" t="s">
        <v>867</v>
      </c>
      <c r="B20" s="907" t="n">
        <f aca="false">520*SQRT(B19*(POWER(2/(B19+1),(B19+1)/(B19-1))))</f>
        <v>356.93570525814</v>
      </c>
      <c r="C20" s="907" t="n">
        <f aca="false">520*SQRT(C19*(POWER(2/(C19+1),(C19+1)/(C19-1))))</f>
        <v>0</v>
      </c>
      <c r="D20" s="907"/>
      <c r="E20" s="907"/>
      <c r="F20" s="907" t="n">
        <f aca="false">520*SQRT(F19*(POWER(2/(F19+1),(F19+1)/(F19-1))))</f>
        <v>337.337147096451</v>
      </c>
      <c r="G20" s="907"/>
      <c r="H20" s="907" t="n">
        <f aca="false">520*SQRT(H19*(POWER(2/(H19+1),(H19+1)/(H19-1))))</f>
        <v>394.564681887597</v>
      </c>
      <c r="I20" s="907"/>
      <c r="J20" s="907" t="n">
        <f aca="false">520*SQRT(J19*(POWER(2/(J19+1),(J19+1)/(J19-1))))</f>
        <v>351.595335073394</v>
      </c>
      <c r="K20" s="907"/>
      <c r="L20" s="907" t="n">
        <f aca="false">520*SQRT(L19*(POWER(2/(L19+1),(L19+1)/(L19-1))))</f>
        <v>316.573694069394</v>
      </c>
      <c r="M20" s="907"/>
      <c r="N20" s="907" t="n">
        <f aca="false">520*SQRT(N19*(POWER(2/(N19+1),(N19+1)/(N19-1))))</f>
        <v>318.899760604517</v>
      </c>
      <c r="O20" s="907"/>
      <c r="P20" s="907" t="n">
        <f aca="false">520*SQRT(P19*(POWER(2/(P19+1),(P19+1)/(P19-1))))</f>
        <v>318.899760604517</v>
      </c>
      <c r="Q20" s="907"/>
      <c r="R20" s="907" t="n">
        <f aca="false">520*SQRT(R19*(POWER(2/(R19+1),(R19+1)/(R19-1))))</f>
        <v>363.737967688476</v>
      </c>
      <c r="S20" s="907"/>
      <c r="T20" s="907" t="n">
        <f aca="false">520*SQRT(T19*(POWER(2/(T19+1),(T19+1)/(T19-1))))</f>
        <v>363.737967688476</v>
      </c>
      <c r="U20" s="907"/>
      <c r="V20" s="907" t="n">
        <f aca="false">520*SQRT(V19*(POWER(2/(V19+1),(V19+1)/(V19-1))))</f>
        <v>356.93570525814</v>
      </c>
      <c r="W20" s="907"/>
      <c r="X20" s="907" t="n">
        <f aca="false">520*SQRT(X19*(POWER(2/(X19+1),(X19+1)/(X19-1))))</f>
        <v>356.93570525814</v>
      </c>
      <c r="Y20" s="907"/>
      <c r="Z20" s="907" t="n">
        <f aca="false">520*SQRT(Z19*(POWER(2/(Z19+1),(Z19+1)/(Z19-1))))</f>
        <v>356.93570525814</v>
      </c>
      <c r="AA20" s="907"/>
      <c r="AB20" s="907"/>
      <c r="AC20" s="907"/>
      <c r="AD20" s="907" t="n">
        <f aca="false">520*SQRT(AD19*(POWER(2/(AD19+1),(AD19+1)/(AD19-1))))</f>
        <v>360.380534865121</v>
      </c>
      <c r="AE20" s="907"/>
      <c r="AF20" s="907" t="n">
        <f aca="false">520*SQRT(AF19*(POWER(2/(AF19+1),(AF19+1)/(AF19-1))))</f>
        <v>360.380534865121</v>
      </c>
      <c r="AG20" s="907"/>
      <c r="AH20" s="908"/>
      <c r="AI20" s="907"/>
      <c r="AJ20" s="907" t="n">
        <f aca="false">520*SQRT(AJ19*(POWER(2/(AJ19+1),(AJ19+1)/(AJ19-1))))</f>
        <v>357.805330341912</v>
      </c>
      <c r="AK20" s="907"/>
      <c r="AL20" s="907" t="n">
        <f aca="false">520*SQRT(AL19*(POWER(2/(AL19+1),(AL19+1)/(AL19-1))))</f>
        <v>350.684168080492</v>
      </c>
      <c r="AM20" s="907"/>
      <c r="AN20" s="907" t="n">
        <f aca="false">520*SQRT(AN19*(POWER(2/(AN19+1),(AN19+1)/(AN19-1))))</f>
        <v>357.805330341912</v>
      </c>
      <c r="AO20" s="907"/>
      <c r="AP20" s="907" t="n">
        <f aca="false">520*SQRT(AP19*(POWER(2/(AP19+1),(AP19+1)/(AP19-1))))</f>
        <v>356.93570525814</v>
      </c>
      <c r="AQ20" s="907" t="n">
        <f aca="false">520*SQRT(AQ19*(POWER(2/(AQ19+1),(AQ19+1)/(AQ19-1))))</f>
        <v>0</v>
      </c>
      <c r="AR20" s="907" t="n">
        <f aca="false">520*SQRT(AR19*(POWER(2/(AR19+1),(AR19+1)/(AR19-1))))</f>
        <v>356.93570525814</v>
      </c>
      <c r="AS20" s="907"/>
      <c r="AT20" s="907" t="n">
        <f aca="false">520*SQRT(AT19*(POWER(2/(AT19+1),(AT19+1)/(AT19-1))))</f>
        <v>356.93570525814</v>
      </c>
      <c r="AU20" s="907"/>
      <c r="AV20" s="907" t="n">
        <f aca="false">520*SQRT(AV19*(POWER(2/(AV19+1),(AV19+1)/(AV19-1))))</f>
        <v>347.258073553139</v>
      </c>
      <c r="AW20" s="907"/>
      <c r="AX20" s="907" t="n">
        <f aca="false">520*SQRT(AX19*(POWER(2/(AX19+1),(AX19+1)/(AX19-1))))</f>
        <v>357.891980691823</v>
      </c>
      <c r="AY20" s="907"/>
      <c r="AZ20" s="907" t="n">
        <f aca="false">520*SQRT(AZ19*(POWER(2/(AZ19+1),(AZ19+1)/(AZ19-1))))</f>
        <v>360.380534865121</v>
      </c>
      <c r="BA20" s="907"/>
      <c r="BB20" s="909" t="n">
        <f aca="false">520*SQRT(BB19*(POWER(2/(BB19+1),(BB19+1)/(BB19-1))))</f>
        <v>354.736454985469</v>
      </c>
      <c r="BC20" s="907"/>
      <c r="BD20" s="907" t="n">
        <f aca="false">520*SQRT(BD19*(POWER(2/(BD19+1),(BD19+1)/(BD19-1))))</f>
        <v>355.972505140378</v>
      </c>
      <c r="BE20" s="907"/>
      <c r="BF20" s="907" t="n">
        <f aca="false">520*SQRT(BF19*(POWER(2/(BF19+1),(BF19+1)/(BF19-1))))</f>
        <v>357.891980691823</v>
      </c>
      <c r="BG20" s="907"/>
      <c r="BH20" s="907" t="n">
        <f aca="false">520*SQRT(BH19*(POWER(2/(BH19+1),(BH19+1)/(BH19-1))))</f>
        <v>337.538800089491</v>
      </c>
      <c r="BI20" s="907"/>
      <c r="BJ20" s="907" t="n">
        <f aca="false">520*SQRT(BJ19*(POWER(2/(BJ19+1),(BJ19+1)/(BJ19-1))))</f>
        <v>355.972505140378</v>
      </c>
      <c r="BK20" s="907"/>
      <c r="BL20" s="907" t="n">
        <f aca="false">520*SQRT(BL19*(POWER(2/(BL19+1),(BL19+1)/(BL19-1))))</f>
        <v>357.718623436703</v>
      </c>
      <c r="BM20" s="907"/>
      <c r="BN20" s="907" t="n">
        <f aca="false">520*SQRT(BN19*(POWER(2/(BN19+1),(BN19+1)/(BN19-1))))</f>
        <v>320.960491683896</v>
      </c>
      <c r="BO20" s="907"/>
    </row>
    <row r="21" s="814" customFormat="true" ht="15" hidden="false" customHeight="false" outlineLevel="0" collapsed="false">
      <c r="A21" s="886" t="s">
        <v>1378</v>
      </c>
      <c r="B21" s="910" t="n">
        <f aca="false">POWER(2/(B19+1),B19/(B19-1))*B11</f>
        <v>1.09533484902212</v>
      </c>
      <c r="C21" s="910" t="n">
        <f aca="false">POWER(2/(C19+1),C19/(C19-1))*C11</f>
        <v>0</v>
      </c>
      <c r="D21" s="910"/>
      <c r="E21" s="910"/>
      <c r="F21" s="910" t="n">
        <f aca="false">POWER(2/(F19+1),F19/(F19-1))*F11</f>
        <v>9.8015354588073</v>
      </c>
      <c r="G21" s="910"/>
      <c r="H21" s="910" t="n">
        <f aca="false">POWER(2/(H19+1),H19/(H19-1))*H11</f>
        <v>0.919428695023062</v>
      </c>
      <c r="I21" s="910"/>
      <c r="J21" s="910" t="n">
        <f aca="false">POWER(2/(J19+1),J19/(J19-1))*J11</f>
        <v>1.88434777655437</v>
      </c>
      <c r="K21" s="910"/>
      <c r="L21" s="910" t="n">
        <f aca="false">POWER(2/(L19+1),L19/(L19-1))*L11</f>
        <v>1.01093609605401</v>
      </c>
      <c r="M21" s="910"/>
      <c r="N21" s="910" t="n">
        <f aca="false">POWER(2/(N19+1),N19/(N19-1))*N11</f>
        <v>0.350277356291092</v>
      </c>
      <c r="O21" s="910"/>
      <c r="P21" s="910" t="n">
        <f aca="false">POWER(2/(P19+1),P19/(P19-1))*P11</f>
        <v>0.350277356291092</v>
      </c>
      <c r="Q21" s="910"/>
      <c r="R21" s="910" t="n">
        <f aca="false">POWER(2/(R19+1),R19/(R19-1))*R11</f>
        <v>1.10779047705603</v>
      </c>
      <c r="S21" s="910"/>
      <c r="T21" s="910" t="n">
        <f aca="false">POWER(2/(T19+1),T19/(T19-1))*T11</f>
        <v>1.10779047705603</v>
      </c>
      <c r="U21" s="910"/>
      <c r="V21" s="910" t="n">
        <f aca="false">POWER(2/(V19+1),V19/(V19-1))*V11</f>
        <v>0.498693318280743</v>
      </c>
      <c r="W21" s="910"/>
      <c r="X21" s="910" t="n">
        <f aca="false">POWER(2/(X19+1),X19/(X19-1))*X11</f>
        <v>0.498693318280743</v>
      </c>
      <c r="Y21" s="910"/>
      <c r="Z21" s="910" t="n">
        <f aca="false">POWER(2/(Z19+1),Z19/(Z19-1))*Z11</f>
        <v>0.284365778111511</v>
      </c>
      <c r="AA21" s="910"/>
      <c r="AB21" s="910"/>
      <c r="AC21" s="910"/>
      <c r="AD21" s="910" t="n">
        <f aca="false">POWER(2/(AD19+1),AD19/(AD19-1))*AD11</f>
        <v>1.0244061157723</v>
      </c>
      <c r="AE21" s="910"/>
      <c r="AF21" s="910" t="n">
        <f aca="false">POWER(2/(AF19+1),AF19/(AF19-1))*AF11</f>
        <v>1.0244061157723</v>
      </c>
      <c r="AG21" s="910"/>
      <c r="AH21" s="911"/>
      <c r="AI21" s="910"/>
      <c r="AJ21" s="910" t="n">
        <f aca="false">POWER(2/(AJ19+1),AJ19/(AJ19-1))*AJ11</f>
        <v>1.76746051928703</v>
      </c>
      <c r="AK21" s="910"/>
      <c r="AL21" s="910" t="n">
        <f aca="false">POWER(2/(AL19+1),AL19/(AL19-1))*AL11</f>
        <v>2.30521403504669</v>
      </c>
      <c r="AM21" s="910"/>
      <c r="AN21" s="910" t="n">
        <f aca="false">POWER(2/(AN19+1),AN19/(AN19-1))*AN11</f>
        <v>0.687666551905557</v>
      </c>
      <c r="AO21" s="910"/>
      <c r="AP21" s="910" t="n">
        <f aca="false">POWER(2/(AP19+1),AP19/(AP19-1))*AP11</f>
        <v>1.09533484902212</v>
      </c>
      <c r="AQ21" s="910" t="n">
        <f aca="false">POWER(2/(AQ19+1),AQ19/(AQ19-1))*AQ11</f>
        <v>0</v>
      </c>
      <c r="AR21" s="910" t="n">
        <f aca="false">POWER(2/(AR19+1),AR19/(AR19-1))*AR11</f>
        <v>0.620338678917334</v>
      </c>
      <c r="AS21" s="910"/>
      <c r="AT21" s="910" t="n">
        <f aca="false">POWER(2/(AT19+1),AT19/(AT19-1))*AT11</f>
        <v>0.620338678917334</v>
      </c>
      <c r="AU21" s="910"/>
      <c r="AV21" s="910" t="n">
        <f aca="false">POWER(2/(AV19+1),AV19/(AV19-1))*AV11</f>
        <v>0.492303109969314</v>
      </c>
      <c r="AW21" s="910"/>
      <c r="AX21" s="910" t="n">
        <f aca="false">POWER(2/(AX19+1),AX19/(AX19-1))*AX11</f>
        <v>0.618179328134845</v>
      </c>
      <c r="AY21" s="910"/>
      <c r="AZ21" s="910" t="n">
        <f aca="false">POWER(2/(AZ19+1),AZ19/(AZ19-1))*AZ11</f>
        <v>1.04156621821925</v>
      </c>
      <c r="BA21" s="910"/>
      <c r="BB21" s="912" t="n">
        <f aca="false">POWER(2/(BB19+1),BB19/(BB19-1))*BB11</f>
        <v>0.862266231286413</v>
      </c>
      <c r="BC21" s="910"/>
      <c r="BD21" s="910" t="n">
        <f aca="false">POWER(2/(BD19+1),BD19/(BD19-1))*BD11</f>
        <v>0.622514423445033</v>
      </c>
      <c r="BE21" s="910"/>
      <c r="BF21" s="910" t="n">
        <f aca="false">POWER(2/(BF19+1),BF19/(BF19-1))*BF11</f>
        <v>0.618179328134845</v>
      </c>
      <c r="BG21" s="910"/>
      <c r="BH21" s="910" t="n">
        <f aca="false">POWER(2/(BH19+1),BH19/(BH19-1))*BH11</f>
        <v>0.540207741036874</v>
      </c>
      <c r="BI21" s="910"/>
      <c r="BJ21" s="910" t="n">
        <f aca="false">POWER(2/(BJ19+1),BJ19/(BJ19-1))*BJ11</f>
        <v>0.157478181822258</v>
      </c>
      <c r="BK21" s="910"/>
      <c r="BL21" s="910" t="n">
        <f aca="false">POWER(2/(BL19+1),BL19/(BL19-1))*BL11</f>
        <v>0.156480540378398</v>
      </c>
      <c r="BM21" s="910"/>
      <c r="BN21" s="910" t="n">
        <f aca="false">POWER(2/(BN19+1),BN19/(BN19-1))*BN11</f>
        <v>1.0295829725515</v>
      </c>
      <c r="BO21" s="910"/>
    </row>
    <row r="22" s="915" customFormat="true" ht="15" hidden="false" customHeight="false" outlineLevel="0" collapsed="false">
      <c r="A22" s="899" t="s">
        <v>1379</v>
      </c>
      <c r="B22" s="900" t="n">
        <v>1.01</v>
      </c>
      <c r="C22" s="536"/>
      <c r="D22" s="900"/>
      <c r="E22" s="913"/>
      <c r="F22" s="900" t="n">
        <v>1.049</v>
      </c>
      <c r="G22" s="913"/>
      <c r="H22" s="902" t="n">
        <v>0.35</v>
      </c>
      <c r="I22" s="913"/>
      <c r="J22" s="914" t="n">
        <v>0.98</v>
      </c>
      <c r="K22" s="913"/>
      <c r="L22" s="913" t="n">
        <v>0.88</v>
      </c>
      <c r="M22" s="913"/>
      <c r="N22" s="914" t="n">
        <v>0.83</v>
      </c>
      <c r="O22" s="913"/>
      <c r="P22" s="900" t="n">
        <v>0.85</v>
      </c>
      <c r="Q22" s="913"/>
      <c r="R22" s="900" t="n">
        <v>0.88</v>
      </c>
      <c r="S22" s="913"/>
      <c r="T22" s="900" t="n">
        <v>0.88</v>
      </c>
      <c r="U22" s="913"/>
      <c r="V22" s="900" t="n">
        <v>0.93</v>
      </c>
      <c r="W22" s="913"/>
      <c r="X22" s="900" t="n">
        <v>0.93</v>
      </c>
      <c r="Y22" s="913"/>
      <c r="Z22" s="900" t="n">
        <v>0.93</v>
      </c>
      <c r="AA22" s="913"/>
      <c r="AB22" s="536"/>
      <c r="AC22" s="536"/>
      <c r="AD22" s="900" t="n">
        <v>0.91</v>
      </c>
      <c r="AE22" s="536"/>
      <c r="AF22" s="900" t="n">
        <v>0.91</v>
      </c>
      <c r="AG22" s="536"/>
      <c r="AH22" s="900"/>
      <c r="AI22" s="536"/>
      <c r="AJ22" s="900" t="n">
        <v>1.01</v>
      </c>
      <c r="AK22" s="536"/>
      <c r="AL22" s="900" t="n">
        <v>1</v>
      </c>
      <c r="AM22" s="536"/>
      <c r="AN22" s="900" t="n">
        <v>0.9401</v>
      </c>
      <c r="AO22" s="536"/>
      <c r="AP22" s="900" t="n">
        <v>1.01</v>
      </c>
      <c r="AQ22" s="536"/>
      <c r="AR22" s="904" t="n">
        <v>0.999</v>
      </c>
      <c r="AS22" s="536"/>
      <c r="AT22" s="904" t="n">
        <v>0.999</v>
      </c>
      <c r="AU22" s="536"/>
      <c r="AV22" s="904" t="n">
        <v>0.98</v>
      </c>
      <c r="AW22" s="536"/>
      <c r="AX22" s="536" t="n">
        <v>0.996</v>
      </c>
      <c r="AY22" s="536"/>
      <c r="AZ22" s="900" t="n">
        <v>0.91</v>
      </c>
      <c r="BA22" s="536"/>
      <c r="BB22" s="905" t="n">
        <v>0.9401</v>
      </c>
      <c r="BC22" s="536"/>
      <c r="BD22" s="536" t="n">
        <f aca="false">BJ22</f>
        <v>1</v>
      </c>
      <c r="BE22" s="536"/>
      <c r="BF22" s="536" t="n">
        <v>0.9961</v>
      </c>
      <c r="BG22" s="536"/>
      <c r="BH22" s="536" t="n">
        <v>0.953</v>
      </c>
      <c r="BI22" s="536"/>
      <c r="BJ22" s="536" t="n">
        <v>1</v>
      </c>
      <c r="BK22" s="536"/>
      <c r="BL22" s="536" t="n">
        <v>1.01</v>
      </c>
      <c r="BM22" s="536"/>
      <c r="BN22" s="536" t="n">
        <v>0.9491</v>
      </c>
      <c r="BO22" s="536"/>
    </row>
    <row r="23" s="843" customFormat="true" ht="15" hidden="false" customHeight="false" outlineLevel="0" collapsed="false">
      <c r="A23" s="843" t="s">
        <v>889</v>
      </c>
      <c r="B23" s="907"/>
      <c r="C23" s="907" t="n">
        <v>0</v>
      </c>
      <c r="D23" s="907"/>
      <c r="E23" s="908" t="n">
        <v>796.1</v>
      </c>
      <c r="F23" s="907"/>
      <c r="G23" s="908" t="n">
        <v>575</v>
      </c>
      <c r="H23" s="907"/>
      <c r="I23" s="907"/>
      <c r="J23" s="907"/>
      <c r="K23" s="907"/>
      <c r="L23" s="907"/>
      <c r="M23" s="907" t="n">
        <f aca="false">I23</f>
        <v>0</v>
      </c>
      <c r="N23" s="907"/>
      <c r="O23" s="907"/>
      <c r="P23" s="907"/>
      <c r="Q23" s="907"/>
      <c r="R23" s="907"/>
      <c r="S23" s="907"/>
      <c r="T23" s="907"/>
      <c r="U23" s="907"/>
      <c r="V23" s="907"/>
      <c r="W23" s="907"/>
      <c r="X23" s="907"/>
      <c r="Y23" s="907"/>
      <c r="Z23" s="907"/>
      <c r="AA23" s="907"/>
      <c r="AC23" s="916" t="n">
        <v>831.01</v>
      </c>
      <c r="AH23" s="916"/>
      <c r="AI23" s="916" t="n">
        <v>953.71</v>
      </c>
      <c r="AK23" s="843" t="n">
        <v>0</v>
      </c>
      <c r="AP23" s="907"/>
      <c r="AQ23" s="907" t="n">
        <v>0</v>
      </c>
      <c r="AR23" s="907"/>
      <c r="AS23" s="907"/>
      <c r="AT23" s="907"/>
      <c r="AU23" s="907"/>
      <c r="AV23" s="907"/>
      <c r="AW23" s="907"/>
      <c r="AX23" s="907"/>
      <c r="AY23" s="907"/>
      <c r="BB23" s="917"/>
    </row>
    <row r="24" s="918" customFormat="true" ht="15" hidden="false" customHeight="false" outlineLevel="0" collapsed="false">
      <c r="A24" s="918" t="s">
        <v>1380</v>
      </c>
      <c r="B24" s="872" t="n">
        <v>10027.35</v>
      </c>
      <c r="C24" s="224"/>
      <c r="D24" s="919"/>
      <c r="E24" s="872" t="n">
        <f aca="false">309524*0.1</f>
        <v>30952.4</v>
      </c>
      <c r="F24" s="919" t="n">
        <v>21160</v>
      </c>
      <c r="G24" s="872" t="n">
        <v>294700</v>
      </c>
      <c r="H24" s="920" t="n">
        <v>19935.43</v>
      </c>
      <c r="I24" s="224"/>
      <c r="J24" s="919" t="n">
        <v>11804.68</v>
      </c>
      <c r="K24" s="224"/>
      <c r="L24" s="919" t="n">
        <v>35884.16</v>
      </c>
      <c r="M24" s="224" t="n">
        <f aca="false">I24</f>
        <v>0</v>
      </c>
      <c r="N24" s="919" t="n">
        <v>38398.87</v>
      </c>
      <c r="O24" s="224"/>
      <c r="P24" s="872" t="n">
        <v>69094.35</v>
      </c>
      <c r="Q24" s="224"/>
      <c r="R24" s="921" t="n">
        <v>10606.54</v>
      </c>
      <c r="S24" s="224"/>
      <c r="T24" s="872" t="n">
        <v>10606.54</v>
      </c>
      <c r="U24" s="224"/>
      <c r="V24" s="872" t="n">
        <v>9822.897</v>
      </c>
      <c r="W24" s="224"/>
      <c r="X24" s="872" t="n">
        <v>9822.897</v>
      </c>
      <c r="Y24" s="224"/>
      <c r="Z24" s="872" t="n">
        <v>470</v>
      </c>
      <c r="AA24" s="224"/>
      <c r="AB24" s="224"/>
      <c r="AC24" s="872" t="s">
        <v>1381</v>
      </c>
      <c r="AD24" s="872" t="n">
        <v>26881.05</v>
      </c>
      <c r="AE24" s="224"/>
      <c r="AF24" s="872" t="n">
        <v>26881.05</v>
      </c>
      <c r="AG24" s="224"/>
      <c r="AH24" s="872"/>
      <c r="AI24" s="872" t="n">
        <v>13100</v>
      </c>
      <c r="AJ24" s="922" t="n">
        <v>3370</v>
      </c>
      <c r="AK24" s="224" t="n">
        <v>0</v>
      </c>
      <c r="AL24" s="872" t="n">
        <v>6034.9</v>
      </c>
      <c r="AM24" s="224"/>
      <c r="AN24" s="872" t="n">
        <v>3110.92</v>
      </c>
      <c r="AO24" s="224"/>
      <c r="AP24" s="872" t="n">
        <v>10027.35</v>
      </c>
      <c r="AQ24" s="224"/>
      <c r="AR24" s="923" t="n">
        <v>2000</v>
      </c>
      <c r="AS24" s="224"/>
      <c r="AT24" s="872" t="n">
        <f aca="false">25.58*10.55*4</f>
        <v>1079.476</v>
      </c>
      <c r="AU24" s="224"/>
      <c r="AV24" s="872" t="n">
        <v>3800</v>
      </c>
      <c r="AW24" s="224"/>
      <c r="AX24" s="872" t="n">
        <v>1500</v>
      </c>
      <c r="AY24" s="224"/>
      <c r="AZ24" s="872" t="n">
        <v>20250</v>
      </c>
      <c r="BA24" s="224"/>
      <c r="BB24" s="924" t="n">
        <f aca="false">17222-5551</f>
        <v>11671</v>
      </c>
      <c r="BC24" s="224"/>
      <c r="BD24" s="224" t="n">
        <f aca="false">'机泵选型(基础设计)'!AH15*(BD8+0.1)/0.1*28</f>
        <v>0</v>
      </c>
      <c r="BE24" s="224"/>
      <c r="BF24" s="224" t="n">
        <v>900</v>
      </c>
      <c r="BG24" s="224"/>
      <c r="BH24" s="224" t="n">
        <v>2400</v>
      </c>
      <c r="BI24" s="224"/>
      <c r="BJ24" s="224" t="n">
        <f aca="false">129200/1000/22.4*28*(BJ8+0.1)/0.1</f>
        <v>161.5</v>
      </c>
      <c r="BK24" s="224"/>
      <c r="BL24" s="224" t="n">
        <f aca="false">汽液分离罐核算!C15</f>
        <v>4045</v>
      </c>
      <c r="BM24" s="224"/>
      <c r="BN24" s="224" t="n">
        <v>13090</v>
      </c>
      <c r="BO24" s="224"/>
    </row>
    <row r="25" s="925" customFormat="true" ht="15" hidden="false" customHeight="false" outlineLevel="0" collapsed="false">
      <c r="A25" s="379" t="s">
        <v>533</v>
      </c>
      <c r="B25" s="462" t="n">
        <v>1.1</v>
      </c>
      <c r="C25" s="462"/>
      <c r="D25" s="462" t="n">
        <v>1.1</v>
      </c>
      <c r="E25" s="462"/>
      <c r="F25" s="462" t="n">
        <v>1.1</v>
      </c>
      <c r="G25" s="462"/>
      <c r="H25" s="462" t="n">
        <v>1.1</v>
      </c>
      <c r="I25" s="462"/>
      <c r="J25" s="462" t="n">
        <v>1.1</v>
      </c>
      <c r="K25" s="462"/>
      <c r="L25" s="462" t="n">
        <f aca="false">H25</f>
        <v>1.1</v>
      </c>
      <c r="M25" s="462"/>
      <c r="N25" s="462" t="n">
        <f aca="false">L25</f>
        <v>1.1</v>
      </c>
      <c r="O25" s="462"/>
      <c r="P25" s="462" t="n">
        <v>1.1</v>
      </c>
      <c r="Q25" s="462"/>
      <c r="R25" s="462" t="n">
        <v>1.1</v>
      </c>
      <c r="S25" s="462"/>
      <c r="T25" s="462" t="n">
        <v>1.1</v>
      </c>
      <c r="U25" s="462"/>
      <c r="V25" s="462" t="n">
        <v>1.1</v>
      </c>
      <c r="W25" s="462"/>
      <c r="X25" s="462" t="n">
        <v>1.1</v>
      </c>
      <c r="Y25" s="462"/>
      <c r="Z25" s="462" t="n">
        <v>1.1</v>
      </c>
      <c r="AA25" s="462"/>
      <c r="AB25" s="462" t="n">
        <v>1.1</v>
      </c>
      <c r="AC25" s="462"/>
      <c r="AD25" s="462" t="n">
        <v>1.1</v>
      </c>
      <c r="AE25" s="462"/>
      <c r="AF25" s="462" t="n">
        <v>1.1</v>
      </c>
      <c r="AG25" s="462"/>
      <c r="AH25" s="462" t="n">
        <v>1.1</v>
      </c>
      <c r="AI25" s="462"/>
      <c r="AJ25" s="462" t="n">
        <v>1.1</v>
      </c>
      <c r="AK25" s="462"/>
      <c r="AL25" s="462" t="n">
        <f aca="false">AH25</f>
        <v>1.1</v>
      </c>
      <c r="AM25" s="462"/>
      <c r="AN25" s="462" t="n">
        <v>1.1</v>
      </c>
      <c r="AO25" s="462"/>
      <c r="AP25" s="462" t="n">
        <v>1.1</v>
      </c>
      <c r="AQ25" s="462"/>
      <c r="AR25" s="462" t="n">
        <v>1.1</v>
      </c>
      <c r="AS25" s="462"/>
      <c r="AT25" s="462" t="n">
        <v>1.1</v>
      </c>
      <c r="AU25" s="462"/>
      <c r="AV25" s="462" t="n">
        <v>1.2</v>
      </c>
      <c r="AW25" s="462"/>
      <c r="AX25" s="462" t="n">
        <v>1.2</v>
      </c>
      <c r="AY25" s="462"/>
      <c r="AZ25" s="462" t="n">
        <v>1.1</v>
      </c>
      <c r="BA25" s="462"/>
      <c r="BB25" s="462" t="n">
        <v>1.1</v>
      </c>
      <c r="BC25" s="462"/>
      <c r="BD25" s="462" t="n">
        <v>1.1</v>
      </c>
      <c r="BE25" s="462"/>
      <c r="BF25" s="462" t="n">
        <v>1.1</v>
      </c>
      <c r="BG25" s="462"/>
      <c r="BH25" s="462" t="n">
        <v>1.1</v>
      </c>
      <c r="BI25" s="462"/>
      <c r="BJ25" s="462" t="n">
        <v>1.1</v>
      </c>
      <c r="BK25" s="462"/>
      <c r="BL25" s="462" t="n">
        <v>1.1</v>
      </c>
      <c r="BM25" s="462"/>
      <c r="BN25" s="462" t="n">
        <v>1.1</v>
      </c>
      <c r="BO25" s="462"/>
    </row>
    <row r="26" s="867" customFormat="true" ht="15" hidden="false" customHeight="false" outlineLevel="0" collapsed="false">
      <c r="A26" s="926" t="s">
        <v>1382</v>
      </c>
      <c r="B26" s="462" t="n">
        <v>0.975</v>
      </c>
      <c r="C26" s="462"/>
      <c r="D26" s="462" t="n">
        <v>0.65</v>
      </c>
      <c r="E26" s="462"/>
      <c r="F26" s="888" t="n">
        <v>0.98</v>
      </c>
      <c r="G26" s="888"/>
      <c r="H26" s="462" t="n">
        <v>0.975</v>
      </c>
      <c r="I26" s="462"/>
      <c r="J26" s="462" t="n">
        <v>0.975</v>
      </c>
      <c r="K26" s="462"/>
      <c r="L26" s="462" t="n">
        <f aca="false">H26</f>
        <v>0.975</v>
      </c>
      <c r="M26" s="462"/>
      <c r="N26" s="462" t="n">
        <f aca="false">L26</f>
        <v>0.975</v>
      </c>
      <c r="O26" s="462"/>
      <c r="P26" s="462" t="n">
        <v>0.975</v>
      </c>
      <c r="Q26" s="462" t="e">
        <f aca="false">#REF!</f>
        <v>#REF!</v>
      </c>
      <c r="R26" s="462" t="n">
        <v>0.975</v>
      </c>
      <c r="S26" s="462"/>
      <c r="T26" s="462" t="n">
        <v>0.975</v>
      </c>
      <c r="U26" s="462" t="n">
        <v>0.65</v>
      </c>
      <c r="V26" s="462" t="n">
        <v>0.975</v>
      </c>
      <c r="W26" s="462" t="n">
        <v>0.65</v>
      </c>
      <c r="X26" s="462" t="n">
        <v>0.975</v>
      </c>
      <c r="Y26" s="462"/>
      <c r="Z26" s="462" t="n">
        <v>0.975</v>
      </c>
      <c r="AA26" s="462"/>
      <c r="AB26" s="462" t="n">
        <v>0.65</v>
      </c>
      <c r="AC26" s="462"/>
      <c r="AD26" s="462" t="n">
        <v>0.975</v>
      </c>
      <c r="AE26" s="462"/>
      <c r="AF26" s="462" t="n">
        <v>0.975</v>
      </c>
      <c r="AG26" s="462"/>
      <c r="AH26" s="462" t="n">
        <v>0.65</v>
      </c>
      <c r="AI26" s="462"/>
      <c r="AJ26" s="462" t="n">
        <v>0.975</v>
      </c>
      <c r="AK26" s="462"/>
      <c r="AL26" s="462" t="n">
        <v>0.975</v>
      </c>
      <c r="AM26" s="462" t="n">
        <f aca="false">AI26</f>
        <v>0</v>
      </c>
      <c r="AN26" s="462" t="n">
        <v>0.975</v>
      </c>
      <c r="AO26" s="462"/>
      <c r="AP26" s="462" t="n">
        <v>0.975</v>
      </c>
      <c r="AQ26" s="462"/>
      <c r="AR26" s="462" t="n">
        <v>0.65</v>
      </c>
      <c r="AS26" s="462"/>
      <c r="AT26" s="462" t="n">
        <v>0.65</v>
      </c>
      <c r="AU26" s="462"/>
      <c r="AV26" s="462" t="n">
        <v>0.65</v>
      </c>
      <c r="AW26" s="462"/>
      <c r="AX26" s="462" t="n">
        <v>0.65</v>
      </c>
      <c r="AY26" s="462"/>
      <c r="AZ26" s="462" t="n">
        <v>0.975</v>
      </c>
      <c r="BA26" s="462"/>
      <c r="BB26" s="462" t="n">
        <v>0.65</v>
      </c>
      <c r="BC26" s="462"/>
      <c r="BD26" s="462" t="n">
        <v>0.65</v>
      </c>
      <c r="BE26" s="462"/>
      <c r="BF26" s="462" t="n">
        <v>0.65</v>
      </c>
      <c r="BG26" s="462"/>
      <c r="BH26" s="462" t="n">
        <v>0.65</v>
      </c>
      <c r="BI26" s="462"/>
      <c r="BJ26" s="462" t="n">
        <v>0.65</v>
      </c>
      <c r="BK26" s="462"/>
      <c r="BL26" s="462" t="n">
        <v>0.65</v>
      </c>
      <c r="BM26" s="462"/>
      <c r="BN26" s="462" t="n">
        <v>0.65</v>
      </c>
      <c r="BO26" s="462"/>
    </row>
    <row r="27" s="867" customFormat="true" ht="15" hidden="false" customHeight="false" outlineLevel="0" collapsed="false">
      <c r="A27" s="926" t="s">
        <v>1383</v>
      </c>
      <c r="B27" s="462" t="n">
        <v>1</v>
      </c>
      <c r="C27" s="462"/>
      <c r="D27" s="462" t="n">
        <v>1</v>
      </c>
      <c r="E27" s="462"/>
      <c r="F27" s="462" t="n">
        <v>1</v>
      </c>
      <c r="G27" s="462"/>
      <c r="H27" s="462" t="n">
        <v>1</v>
      </c>
      <c r="I27" s="462"/>
      <c r="J27" s="462" t="n">
        <v>1</v>
      </c>
      <c r="K27" s="462"/>
      <c r="L27" s="462" t="n">
        <f aca="false">H27</f>
        <v>1</v>
      </c>
      <c r="M27" s="462"/>
      <c r="N27" s="462" t="n">
        <f aca="false">L27</f>
        <v>1</v>
      </c>
      <c r="O27" s="462"/>
      <c r="P27" s="462" t="n">
        <v>1</v>
      </c>
      <c r="Q27" s="462"/>
      <c r="R27" s="462" t="n">
        <v>1</v>
      </c>
      <c r="S27" s="462"/>
      <c r="T27" s="462" t="n">
        <v>1</v>
      </c>
      <c r="U27" s="462" t="n">
        <v>1</v>
      </c>
      <c r="V27" s="462" t="n">
        <v>1</v>
      </c>
      <c r="W27" s="462" t="n">
        <v>1</v>
      </c>
      <c r="X27" s="462" t="n">
        <v>1</v>
      </c>
      <c r="Y27" s="462"/>
      <c r="Z27" s="462" t="n">
        <v>1</v>
      </c>
      <c r="AA27" s="462"/>
      <c r="AB27" s="462" t="n">
        <v>1</v>
      </c>
      <c r="AC27" s="462"/>
      <c r="AD27" s="462" t="n">
        <v>1</v>
      </c>
      <c r="AE27" s="462"/>
      <c r="AF27" s="462" t="n">
        <v>1</v>
      </c>
      <c r="AG27" s="462"/>
      <c r="AH27" s="462" t="n">
        <v>1</v>
      </c>
      <c r="AI27" s="462"/>
      <c r="AJ27" s="462" t="n">
        <v>1</v>
      </c>
      <c r="AK27" s="462"/>
      <c r="AL27" s="462" t="n">
        <f aca="false">AH27</f>
        <v>1</v>
      </c>
      <c r="AM27" s="462"/>
      <c r="AN27" s="462" t="n">
        <v>1</v>
      </c>
      <c r="AO27" s="462"/>
      <c r="AP27" s="462" t="n">
        <v>1</v>
      </c>
      <c r="AQ27" s="462"/>
      <c r="AR27" s="462" t="n">
        <v>1</v>
      </c>
      <c r="AS27" s="462"/>
      <c r="AT27" s="462" t="n">
        <v>1</v>
      </c>
      <c r="AU27" s="462"/>
      <c r="AV27" s="462" t="n">
        <v>1</v>
      </c>
      <c r="AW27" s="462"/>
      <c r="AX27" s="462" t="n">
        <v>1</v>
      </c>
      <c r="AY27" s="462"/>
      <c r="AZ27" s="462" t="n">
        <v>1</v>
      </c>
      <c r="BA27" s="462"/>
      <c r="BB27" s="462" t="n">
        <v>1</v>
      </c>
      <c r="BC27" s="462"/>
      <c r="BD27" s="462" t="n">
        <v>1</v>
      </c>
      <c r="BE27" s="462"/>
      <c r="BF27" s="462" t="n">
        <v>1</v>
      </c>
      <c r="BG27" s="462"/>
      <c r="BH27" s="462" t="n">
        <v>1</v>
      </c>
      <c r="BI27" s="462"/>
      <c r="BJ27" s="462" t="n">
        <v>1</v>
      </c>
      <c r="BK27" s="462"/>
      <c r="BL27" s="462" t="n">
        <v>1</v>
      </c>
      <c r="BM27" s="462"/>
      <c r="BN27" s="462" t="n">
        <v>1</v>
      </c>
      <c r="BO27" s="462"/>
    </row>
    <row r="28" s="867" customFormat="true" ht="15" hidden="false" customHeight="false" outlineLevel="0" collapsed="false">
      <c r="A28" s="926" t="s">
        <v>1384</v>
      </c>
      <c r="B28" s="925" t="n">
        <v>1</v>
      </c>
      <c r="C28" s="462"/>
      <c r="D28" s="462"/>
      <c r="E28" s="462" t="n">
        <v>1</v>
      </c>
      <c r="F28" s="462" t="n">
        <v>1</v>
      </c>
      <c r="G28" s="462" t="n">
        <v>1</v>
      </c>
      <c r="H28" s="462" t="n">
        <v>1</v>
      </c>
      <c r="I28" s="927"/>
      <c r="J28" s="462" t="n">
        <v>1</v>
      </c>
      <c r="K28" s="927"/>
      <c r="L28" s="462" t="n">
        <f aca="false">H28</f>
        <v>1</v>
      </c>
      <c r="M28" s="927"/>
      <c r="N28" s="462" t="n">
        <f aca="false">L28</f>
        <v>1</v>
      </c>
      <c r="O28" s="927"/>
      <c r="P28" s="927"/>
      <c r="Q28" s="462" t="n">
        <v>1</v>
      </c>
      <c r="R28" s="462" t="n">
        <v>1</v>
      </c>
      <c r="S28" s="927"/>
      <c r="T28" s="927" t="n">
        <v>1</v>
      </c>
      <c r="U28" s="462" t="n">
        <v>1</v>
      </c>
      <c r="V28" s="927" t="n">
        <v>1</v>
      </c>
      <c r="W28" s="462"/>
      <c r="X28" s="925" t="n">
        <v>1</v>
      </c>
      <c r="Y28" s="925"/>
      <c r="Z28" s="925" t="n">
        <v>1</v>
      </c>
      <c r="AA28" s="925"/>
      <c r="AB28" s="867" t="n">
        <v>1</v>
      </c>
      <c r="AC28" s="867" t="n">
        <v>1</v>
      </c>
      <c r="AD28" s="867" t="n">
        <v>1</v>
      </c>
      <c r="AF28" s="867" t="n">
        <v>1</v>
      </c>
      <c r="AH28" s="867" t="n">
        <v>1</v>
      </c>
      <c r="AI28" s="867" t="n">
        <v>1</v>
      </c>
      <c r="AJ28" s="867" t="n">
        <v>1</v>
      </c>
      <c r="AK28" s="867" t="n">
        <v>1</v>
      </c>
      <c r="AM28" s="867" t="n">
        <f aca="false">AI28</f>
        <v>1</v>
      </c>
      <c r="AN28" s="867" t="n">
        <v>1</v>
      </c>
      <c r="AP28" s="925" t="n">
        <v>1</v>
      </c>
      <c r="AQ28" s="462"/>
      <c r="AR28" s="462" t="n">
        <v>1</v>
      </c>
      <c r="AS28" s="462"/>
      <c r="AT28" s="462" t="n">
        <v>1</v>
      </c>
      <c r="AU28" s="462"/>
      <c r="AV28" s="462" t="n">
        <v>1</v>
      </c>
      <c r="AW28" s="462"/>
      <c r="AX28" s="462" t="n">
        <v>1</v>
      </c>
      <c r="AY28" s="462"/>
      <c r="AZ28" s="867" t="n">
        <v>1</v>
      </c>
      <c r="BB28" s="928" t="n">
        <v>1</v>
      </c>
      <c r="BD28" s="867" t="n">
        <v>1</v>
      </c>
      <c r="BF28" s="867" t="n">
        <v>1</v>
      </c>
      <c r="BH28" s="867" t="n">
        <v>1</v>
      </c>
      <c r="BJ28" s="867" t="n">
        <v>1</v>
      </c>
      <c r="BL28" s="867" t="n">
        <v>1</v>
      </c>
      <c r="BN28" s="867" t="n">
        <v>1</v>
      </c>
    </row>
    <row r="29" s="918" customFormat="true" ht="15" hidden="false" customHeight="false" outlineLevel="0" collapsed="false">
      <c r="A29" s="918" t="s">
        <v>1385</v>
      </c>
      <c r="B29" s="920" t="n">
        <f aca="false">B24*B25</f>
        <v>11030.085</v>
      </c>
      <c r="C29" s="920" t="n">
        <f aca="false">C24*B25</f>
        <v>0</v>
      </c>
      <c r="D29" s="920"/>
      <c r="E29" s="920" t="n">
        <f aca="false">E24*D25</f>
        <v>34047.64</v>
      </c>
      <c r="F29" s="920" t="n">
        <f aca="false">F24*F25</f>
        <v>23276</v>
      </c>
      <c r="G29" s="920" t="n">
        <f aca="false">G24*F25</f>
        <v>324170</v>
      </c>
      <c r="H29" s="920" t="n">
        <f aca="false">H24*H25</f>
        <v>21928.973</v>
      </c>
      <c r="I29" s="920"/>
      <c r="J29" s="920" t="n">
        <f aca="false">J24*J25</f>
        <v>12985.148</v>
      </c>
      <c r="K29" s="920" t="n">
        <f aca="false">K24*J25</f>
        <v>0</v>
      </c>
      <c r="L29" s="920" t="n">
        <f aca="false">L24*L25</f>
        <v>39472.576</v>
      </c>
      <c r="M29" s="920" t="n">
        <f aca="false">I29</f>
        <v>0</v>
      </c>
      <c r="N29" s="920" t="n">
        <f aca="false">N24*N25</f>
        <v>42238.757</v>
      </c>
      <c r="O29" s="920" t="n">
        <f aca="false">M29</f>
        <v>0</v>
      </c>
      <c r="P29" s="920" t="n">
        <f aca="false">P24*P25</f>
        <v>76003.785</v>
      </c>
      <c r="Q29" s="920" t="n">
        <f aca="false">Q24*P25</f>
        <v>0</v>
      </c>
      <c r="R29" s="920" t="n">
        <f aca="false">R24*R25</f>
        <v>11667.194</v>
      </c>
      <c r="S29" s="920"/>
      <c r="T29" s="920" t="n">
        <f aca="false">T24*T25</f>
        <v>11667.194</v>
      </c>
      <c r="U29" s="920"/>
      <c r="V29" s="920" t="n">
        <f aca="false">V24*V25</f>
        <v>10805.1867</v>
      </c>
      <c r="W29" s="920"/>
      <c r="X29" s="920" t="n">
        <f aca="false">X24*X25</f>
        <v>10805.1867</v>
      </c>
      <c r="Y29" s="920"/>
      <c r="Z29" s="920" t="n">
        <f aca="false">Z24*Z25</f>
        <v>517</v>
      </c>
      <c r="AA29" s="920"/>
      <c r="AB29" s="920" t="n">
        <f aca="false">AB24*AB25</f>
        <v>0</v>
      </c>
      <c r="AC29" s="920" t="n">
        <f aca="false">AC24*AB25</f>
        <v>2813.261</v>
      </c>
      <c r="AD29" s="920" t="n">
        <f aca="false">AD24*AD25</f>
        <v>29569.155</v>
      </c>
      <c r="AE29" s="920" t="n">
        <f aca="false">AE24*AE25</f>
        <v>0</v>
      </c>
      <c r="AF29" s="920" t="n">
        <f aca="false">AF24*AF25</f>
        <v>29569.155</v>
      </c>
      <c r="AG29" s="920" t="n">
        <f aca="false">AG24*AG25</f>
        <v>0</v>
      </c>
      <c r="AH29" s="920" t="n">
        <f aca="false">AH24*AH25</f>
        <v>0</v>
      </c>
      <c r="AI29" s="920" t="n">
        <f aca="false">AH25*AI24</f>
        <v>14410</v>
      </c>
      <c r="AJ29" s="920" t="n">
        <f aca="false">AJ24*AJ25</f>
        <v>3707</v>
      </c>
      <c r="AK29" s="920" t="n">
        <f aca="false">AK24*AJ25</f>
        <v>0</v>
      </c>
      <c r="AL29" s="920" t="n">
        <f aca="false">AL24*AL25</f>
        <v>6638.39</v>
      </c>
      <c r="AM29" s="920" t="n">
        <f aca="false">AM24*AL25</f>
        <v>0</v>
      </c>
      <c r="AN29" s="920" t="n">
        <f aca="false">AN24*AN25</f>
        <v>3422.012</v>
      </c>
      <c r="AO29" s="920" t="n">
        <f aca="false">AO24*AO25</f>
        <v>0</v>
      </c>
      <c r="AP29" s="920" t="n">
        <f aca="false">AP24*AP25</f>
        <v>11030.085</v>
      </c>
      <c r="AQ29" s="920" t="n">
        <f aca="false">AQ24*AP25</f>
        <v>0</v>
      </c>
      <c r="AR29" s="920" t="n">
        <f aca="false">AR24*AR25</f>
        <v>2200</v>
      </c>
      <c r="AS29" s="920"/>
      <c r="AT29" s="920" t="n">
        <f aca="false">AT24*AT25</f>
        <v>1187.4236</v>
      </c>
      <c r="AU29" s="920"/>
      <c r="AV29" s="920" t="n">
        <f aca="false">AV24*AV25</f>
        <v>4560</v>
      </c>
      <c r="AW29" s="920"/>
      <c r="AX29" s="920" t="n">
        <f aca="false">AX24*AX25</f>
        <v>1800</v>
      </c>
      <c r="AY29" s="920"/>
      <c r="AZ29" s="920" t="n">
        <f aca="false">AZ24*AZ25</f>
        <v>22275</v>
      </c>
      <c r="BA29" s="920" t="n">
        <f aca="false">BA24*BA25</f>
        <v>0</v>
      </c>
      <c r="BB29" s="929" t="n">
        <f aca="false">BB24*BB25</f>
        <v>12838.1</v>
      </c>
      <c r="BC29" s="920" t="n">
        <f aca="false">BC24*BC25</f>
        <v>0</v>
      </c>
      <c r="BD29" s="920" t="n">
        <f aca="false">BD24*BD25</f>
        <v>0</v>
      </c>
      <c r="BE29" s="920" t="n">
        <f aca="false">BE24*BE25</f>
        <v>0</v>
      </c>
      <c r="BF29" s="920" t="n">
        <f aca="false">BF24*BF25</f>
        <v>990</v>
      </c>
      <c r="BG29" s="920" t="n">
        <f aca="false">BG24*BG25</f>
        <v>0</v>
      </c>
      <c r="BH29" s="920" t="n">
        <f aca="false">BH24*BH25</f>
        <v>2640</v>
      </c>
      <c r="BI29" s="920" t="n">
        <f aca="false">BI24*BI25</f>
        <v>0</v>
      </c>
      <c r="BJ29" s="920" t="n">
        <f aca="false">BJ24*BJ25</f>
        <v>177.65</v>
      </c>
      <c r="BK29" s="920" t="n">
        <f aca="false">BK24*BK25</f>
        <v>0</v>
      </c>
      <c r="BL29" s="920" t="n">
        <f aca="false">BL24*BL25</f>
        <v>4449.5</v>
      </c>
      <c r="BM29" s="920" t="n">
        <f aca="false">BM24*BM25</f>
        <v>0</v>
      </c>
      <c r="BN29" s="920" t="n">
        <f aca="false">BN24*BN25</f>
        <v>14399</v>
      </c>
      <c r="BO29" s="920" t="n">
        <f aca="false">BO24*BO25</f>
        <v>0</v>
      </c>
    </row>
    <row r="30" s="918" customFormat="true" ht="15" hidden="false" customHeight="false" outlineLevel="0" collapsed="false">
      <c r="A30" s="918" t="s">
        <v>1386</v>
      </c>
      <c r="B30" s="920" t="n">
        <f aca="false">IF(B12/B11&gt;POWER(2/(B19+1),B19/(B19-1)),B29/55.84/B26/B11/SQRT(B6/B22/B16*SQRT(B19/(B19-1)*(POWER(B12/B11,2/B19)-POWER(B12/B11,(B19+1)/B19)))),B29/0.076/B20/B26/B11/SQRT(B6/B22/B16))</f>
        <v>2765.28042158806</v>
      </c>
      <c r="C30" s="920"/>
      <c r="D30" s="920"/>
      <c r="E30" s="920" t="n">
        <f aca="false">0.196*E29/E23/D26/D27/E28*SQRT(E23/(D11-D12))</f>
        <v>280.731584051039</v>
      </c>
      <c r="F30" s="920" t="n">
        <f aca="false">IF(F12/F11&gt;POWER(2/(F19+1),F19/(F19-1)),F29/55.84/F26/F11/SQRT(F6/F22/F16*SQRT(F19/(F19-1)*(POWER(F12/F11,2/F19)-POWER(F12/F11,(F19+1)/F19)))),F29/0.076/F20/F26/F11/SQRT(F6/F22/F16))</f>
        <v>397.706424212571</v>
      </c>
      <c r="G30" s="920" t="n">
        <f aca="false">0.196*G29/G23/F26/F27/G28*SQRT(G23/(F11-F12))</f>
        <v>712.9998710444</v>
      </c>
      <c r="H30" s="920" t="n">
        <f aca="false">IF(H12/H11&gt;POWER(2/(H19+1),H19/(H19-1)),H29/55.84/H26/H11/SQRT(H6/H22/H16*SQRT(H19/(H19-1)*(POWER(H12/H11,2/H19)-POWER(H12/H11,(H19+1)/H19)))),H29/0.076/H20/H26/H11/SQRT(H6/H22/H16))</f>
        <v>400.684467048159</v>
      </c>
      <c r="I30" s="920"/>
      <c r="J30" s="920" t="n">
        <f aca="false">IF(J12/J11&gt;POWER(2/(J19+1),J19/(J19-1)),J29/55.84/J26/J11/SQRT(J6/J22/J16*SQRT(J19/(J19-1)*(POWER(J12/J11,2/J19)-POWER(J12/J11,(J19+1)/J19)))),J29/0.076/J20/J26/J11/SQRT(J6/J22/J16))</f>
        <v>672.059055854093</v>
      </c>
      <c r="K30" s="920" t="n">
        <f aca="false">0.196*78.62*SQRT(K23/(J11-J12))/J26/J28</f>
        <v>0</v>
      </c>
      <c r="L30" s="920" t="n">
        <f aca="false">IF(L12/L11&gt;POWER(2/(L19+1),L19/(L19-1)),L29/55.84/L26/L11/SQRT(L6/L22/L16*SQRT(L19/(L19-1)*(POWER(L12/L11,2/L19)-POWER(L12/L11,(L19+1)/L19)))),L29/0.076/L20/L26/L11/SQRT(L6/L22/L16))</f>
        <v>2121.20112760129</v>
      </c>
      <c r="M30" s="920"/>
      <c r="N30" s="920" t="n">
        <f aca="false">IF(N12/N11&gt;POWER(2/(N19+1),N19/(N19-1)),N29/55.84/N26/N11/SQRT(N6/N22/N16*SQRT(N19/(N19-1)*(POWER(N12/N11,2/N19)-POWER(N12/N11,(N19+1)/N19)))),N29/0.076/N20/N26/N11/SQRT(N6/N22/N16))</f>
        <v>4784.38617698224</v>
      </c>
      <c r="O30" s="920" t="n">
        <v>0</v>
      </c>
      <c r="P30" s="920" t="n">
        <f aca="false">IF(P12/P11&gt;POWER(2/(P19+1),P19/(P19-1)),P29/55.84/P26/P11/SQRT(P6/P22/P16*SQRT(P19/(P19-1)*(POWER(P12/P11,2/P19)-POWER(P12/P11,(P19+1)/P19)))),P29/0.076/P20/P26/P11/SQRT(P6/P22/P16))</f>
        <v>9090.1425435283</v>
      </c>
      <c r="Q30" s="920"/>
      <c r="R30" s="920" t="n">
        <f aca="false">0.19*R29/R11/R26</f>
        <v>1054.05982192742</v>
      </c>
      <c r="S30" s="920"/>
      <c r="T30" s="920" t="n">
        <f aca="false">0.19*T29/T11/T26</f>
        <v>1054.05982192742</v>
      </c>
      <c r="U30" s="920"/>
      <c r="V30" s="920" t="n">
        <f aca="false">0.19*V29/V11/V26</f>
        <v>2223.47003817724</v>
      </c>
      <c r="W30" s="920"/>
      <c r="X30" s="920" t="n">
        <f aca="false">0.19*X29/X11/X26</f>
        <v>2223.47003817724</v>
      </c>
      <c r="Y30" s="920"/>
      <c r="Z30" s="920" t="n">
        <f aca="false">0.19*Z29/Z11/Z26</f>
        <v>186.571699905033</v>
      </c>
      <c r="AA30" s="920"/>
      <c r="AB30" s="920"/>
      <c r="AC30" s="920" t="n">
        <f aca="false">0.196*AC29/AC23/AB26/AB27/AC28*SQRT(AC23/(AB11-AB12))</f>
        <v>16.5019799618784</v>
      </c>
      <c r="AD30" s="920" t="n">
        <f aca="false">0.19*AD29/AD11/AD26</f>
        <v>2924.97172979305</v>
      </c>
      <c r="AE30" s="920"/>
      <c r="AF30" s="920" t="n">
        <f aca="false">IF(AF12/AF11&gt;POWER(2/(AF19+1),AF19/(AF19-1)),AF29/55.84/AF26/AF11/SQRT(AF6/AF22/AF16*SQRT(AF19/(AF19-1)*(POWER(AF12/AF11,2/AF19)-POWER(AF12/AF11,(AF19+1)/AF19)))),AF29/0.076/AF20/AF26/AF11/SQRT(AF6/AF22/AF16))</f>
        <v>2794.27045972471</v>
      </c>
      <c r="AG30" s="920"/>
      <c r="AH30" s="920"/>
      <c r="AI30" s="920" t="n">
        <f aca="false">0.196*AI29/AI23/AH26/AH27/AI28*SQRT(AI23/(AH11-AH12))</f>
        <v>145.122449620569</v>
      </c>
      <c r="AJ30" s="920" t="n">
        <f aca="false">IF(AJ12/AJ11&gt;POWER(2/(AJ19+1),AJ19/(AJ19-1)),AJ29/55.84/AJ26/AJ11/SQRT(AJ6/AJ22/AJ16*SQRT(AJ19/(AJ19-1)*(POWER(AJ12/AJ11,2/AJ19)-POWER(AJ12/AJ11,(AJ19+1)/AJ19)))),AJ29/0.076/AJ20/AJ26/AJ11/SQRT(AJ6/AJ22/AJ16))</f>
        <v>518.326402528315</v>
      </c>
      <c r="AK30" s="920"/>
      <c r="AL30" s="920" t="n">
        <f aca="false">IF(AL12/AL11&gt;POWER(2/(AL19+1),AL19/(AL19-1)),AL29/55.84/AL26/AL11/SQRT(AL6/AL22/AL16*SQRT(AL19/(AL19-1)*(POWER(AL12/AL11,2/AL19)-POWER(AL12/AL11,(AL19+1)/AL19)))),AL29/0.076/AL20/AL26/AL11/SQRT(AL6/AL22/AL16))</f>
        <v>387.572068481677</v>
      </c>
      <c r="AM30" s="920"/>
      <c r="AN30" s="920" t="n">
        <f aca="false">IF(AN12/AN11&gt;POWER(2/(AN19+1),AN19/(AN19-1)),AN29/55.84/AN26/AN11/SQRT(AN6/AN22/AN16*SQRT(AN19/(AN19-1)*(POWER(AN12/AN11,2/AN19)-POWER(AN12/AN11,(AN19+1)/AN19)))),AN29/0.076/AN20/AN26/AN11/SQRT(AN6/AN22/AN16))</f>
        <v>482.415228355209</v>
      </c>
      <c r="AO30" s="920"/>
      <c r="AP30" s="920" t="n">
        <f aca="false">IF(AP12/AP11&gt;POWER(2/(AP19+1),AP19/(AP19-1)),AP29/55.84/AP26/AP11/SQRT(AP6/AP22/AP16*SQRT(AP19/(AP19-1)*(POWER(AP12/AP11,2/AP19)-POWER(AP12/AP11,(AP19+1)/AP19)))),AP29/0.076/AP20/AP26/AP11/SQRT(AP6/AP22/AP16))</f>
        <v>2765.28042158806</v>
      </c>
      <c r="AQ30" s="920"/>
      <c r="AR30" s="920" t="n">
        <f aca="false">IF(AR12/AR11&gt;POWER(2/(AR19+1),AR19/(AR19-1)),AR29/55.84/AR26/AR11/SQRT(AR6/AR22/AR16*SQRT(AR19/(AR19-1)*(POWER(AR12/AR11,2/AR19)-POWER(AR12/AR11,(AR19+1)/AR19)))),AR29/0.076/AR20/AR26/AR11/SQRT(AR6/AR22/AR16))</f>
        <v>354.030260065856</v>
      </c>
      <c r="AS30" s="920"/>
      <c r="AT30" s="920" t="n">
        <f aca="false">IF(AT12/AT11&gt;POWER(2/(AT19+1),AT19/(AT19-1)),AT29/55.84/AT26/AT11/SQRT(AT6/AT22/AT16*SQRT(AT19/(AT19-1)*(POWER(AT12/AT11,2/AT19)-POWER(AT12/AT11,(AT19+1)/AT19)))),AT29/0.076/AT20/AT26/AT11/SQRT(AT6/AT22/AT16))</f>
        <v>191.083584507425</v>
      </c>
      <c r="AU30" s="920"/>
      <c r="AV30" s="920" t="n">
        <f aca="false">IF(AV12/AV11&gt;POWER(2/(AV19+1),AV19/(AV19-1)),AV29/55.84/AV26/AV11/SQRT(AV6/AV22/AV16*SQRT(AV19/(AV19-1)*(POWER(AV12/AV11,2/AV19)-POWER(AV12/AV11,(AV19+1)/AV19)))),AV29/0.076/AV20/AV26/AV11/SQRT(AV6/AV22/AV16))</f>
        <v>1189.34571721439</v>
      </c>
      <c r="AW30" s="920"/>
      <c r="AX30" s="920" t="n">
        <f aca="false">IF(AX12/AX11&gt;POWER(2/(AX19+1),AX19/(AX19-1)),AX29/55.84/AX26/AX11/SQRT(AX6/AX22/AX16*SQRT(AX19/(AX19-1)*(POWER(AX12/AX11,2/AX19)-POWER(AX12/AX11,(AX19+1)/AX19)))),AX29/0.076/AX20/AX26/AX11/SQRT(AX6/AX22/AX16))</f>
        <v>283.436108599489</v>
      </c>
      <c r="AY30" s="920"/>
      <c r="AZ30" s="920" t="n">
        <f aca="false">IF(AZ12/AZ11&gt;POWER(2/(AZ19+1),AZ19/(AZ19-1)),AZ29/55.84/AZ26/AZ11/SQRT(AZ6/AZ22/AZ16*SQRT(AZ19/(AZ19-1)*(POWER(AZ12/AZ11,2/AZ19)-POWER(AZ12/AZ11,(AZ19+1)/AZ19)))),AZ29/0.076/AZ20/AZ26/AZ11/SQRT(AZ6/AZ22/AZ16))</f>
        <v>2140.49219012354</v>
      </c>
      <c r="BA30" s="920"/>
      <c r="BB30" s="929" t="n">
        <f aca="false">IF(BB12/BB11&gt;POWER(2/(BB19+1),BB19/(BB19-1)),BB29/55.84/BB26/BB11/SQRT(BB6/BB22/BB16*SQRT(BB19/(BB19-1)*(POWER(BB12/BB11,2/BB19)-POWER(BB12/BB11,(BB19+1)/BB19)))),BB29/0.076/BB20/BB26/BB11/SQRT(BB6/BB22/BB16))</f>
        <v>2213.33363128004</v>
      </c>
      <c r="BC30" s="920"/>
      <c r="BD30" s="920" t="n">
        <f aca="false">IF(BD12/BD11&gt;POWER(2/(BD19+1),BD19/(BD19-1)),BD29/55.84/BD26/BD11/SQRT(BD6/BD22/BD16*SQRT(BD19/(BD19-1)*(POWER(BD12/BD11,2/BD19)-POWER(BD12/BD11,(BD19+1)/BD19)))),BD29/0.076/BD20/BD26/BD11/SQRT(BD6/BD22/BD16))</f>
        <v>0</v>
      </c>
      <c r="BE30" s="920"/>
      <c r="BF30" s="920" t="n">
        <f aca="false">IF(BF12/BF11&gt;POWER(2/(BF19+1),BF19/(BF19-1)),BF29/55.84/BF26/BF11/SQRT(BF6/BF22/BF16*SQRT(BF19/(BF19-1)*(POWER(BF12/BF11,2/BF19)-POWER(BF12/BF11,(BF19+1)/BF19)))),BF29/0.076/BF20/BF26/BF11/SQRT(BF6/BF22/BF16))</f>
        <v>155.89768532947</v>
      </c>
      <c r="BG30" s="920"/>
      <c r="BH30" s="920" t="n">
        <f aca="false">IF(BH12/BH11&gt;POWER(2/(BH19+1),BH19/(BH19-1)),BH29/55.84/BH26/BH11/SQRT(BH6/BH22/BH16*SQRT(BH19/(BH19-1)*(POWER(BH12/BH11,2/BH19)-POWER(BH12/BH11,(BH19+1)/BH19)))),BH29/0.076/BH20/BH26/BH11/SQRT(BH6/BH22/BH16))</f>
        <v>646.536606404182</v>
      </c>
      <c r="BI30" s="920"/>
      <c r="BJ30" s="920" t="n">
        <f aca="false">IF(BJ12/BJ11&gt;POWER(2/(BJ19+1),BJ19/(BJ19-1)),BJ29/55.84/BJ26/BJ11/SQRT(BJ6/BJ22/BJ16*SQRT(BJ19/(BJ19-1)*(POWER(BJ12/BJ11,2/BJ19)-POWER(BJ12/BJ11,(BJ19+1)/BJ19)))),BJ29/0.076/BJ20/BJ26/BJ11/SQRT(BJ6/BJ22/BJ16))</f>
        <v>117.809747212903</v>
      </c>
      <c r="BK30" s="920"/>
      <c r="BL30" s="920" t="n">
        <f aca="false">IF(BL12/BL11&gt;POWER(2/(BL19+1),BL19/(BL19-1)),BL29/55.84/BL26/BL11/SQRT(BL6/BL22/BL16*SQRT(BL19/(BL19-1)*(POWER(BL12/BL11,2/BL19)-POWER(BL12/BL11,(BL19+1)/BL19)))),BL29/0.076/BL20/BL26/BL11/SQRT(BL6/BL22/BL16))</f>
        <v>10546.6691706767</v>
      </c>
      <c r="BM30" s="920"/>
      <c r="BN30" s="920" t="n">
        <f aca="false">IF(BN12/BN11&gt;POWER(2/(BN19+1),BN19/(BN19-1)),BN29/55.84/BN26/BN11/SQRT(BN6/BN22/BN16*SQRT(BN19/(BN19-1)*(POWER(BN12/BN11,2/BN19)-POWER(BN12/BN11,(BN19+1)/BN19)))),BN29/0.076/BN20/BN26/BN11/SQRT(BN6/BN22/BN16))</f>
        <v>2485.28808927031</v>
      </c>
      <c r="BO30" s="920"/>
    </row>
    <row r="31" s="918" customFormat="true" ht="15" hidden="false" customHeight="false" outlineLevel="0" collapsed="false">
      <c r="A31" s="918" t="s">
        <v>1387</v>
      </c>
      <c r="B31" s="930" t="n">
        <f aca="false">B30+C30</f>
        <v>2765.28042158806</v>
      </c>
      <c r="C31" s="930"/>
      <c r="D31" s="930" t="n">
        <f aca="false">D30+E30</f>
        <v>280.731584051039</v>
      </c>
      <c r="E31" s="930"/>
      <c r="F31" s="930" t="n">
        <f aca="false">F30+G30</f>
        <v>1110.70629525697</v>
      </c>
      <c r="G31" s="930"/>
      <c r="H31" s="930" t="n">
        <f aca="false">H30+I30</f>
        <v>400.684467048159</v>
      </c>
      <c r="I31" s="930"/>
      <c r="J31" s="930" t="n">
        <f aca="false">J30+K30</f>
        <v>672.059055854093</v>
      </c>
      <c r="K31" s="930"/>
      <c r="L31" s="930" t="n">
        <f aca="false">L30+M30</f>
        <v>2121.20112760129</v>
      </c>
      <c r="M31" s="930"/>
      <c r="N31" s="930" t="n">
        <f aca="false">N30+O30</f>
        <v>4784.38617698224</v>
      </c>
      <c r="O31" s="930"/>
      <c r="P31" s="930" t="n">
        <f aca="false">P30+Q30</f>
        <v>9090.1425435283</v>
      </c>
      <c r="Q31" s="930"/>
      <c r="R31" s="930" t="n">
        <f aca="false">R30+S30</f>
        <v>1054.05982192742</v>
      </c>
      <c r="S31" s="930"/>
      <c r="T31" s="930" t="n">
        <f aca="false">T30+U30</f>
        <v>1054.05982192742</v>
      </c>
      <c r="U31" s="930"/>
      <c r="V31" s="930" t="n">
        <f aca="false">V30+W30</f>
        <v>2223.47003817724</v>
      </c>
      <c r="W31" s="930"/>
      <c r="X31" s="930" t="n">
        <f aca="false">X30+Y30</f>
        <v>2223.47003817724</v>
      </c>
      <c r="Y31" s="930"/>
      <c r="Z31" s="930" t="n">
        <f aca="false">Z30+AA30</f>
        <v>186.571699905033</v>
      </c>
      <c r="AA31" s="930"/>
      <c r="AB31" s="930" t="n">
        <f aca="false">AB30+AC30</f>
        <v>16.5019799618784</v>
      </c>
      <c r="AC31" s="930"/>
      <c r="AD31" s="930" t="n">
        <f aca="false">AD30+AE30</f>
        <v>2924.97172979305</v>
      </c>
      <c r="AE31" s="930"/>
      <c r="AF31" s="930" t="n">
        <f aca="false">AF30+AG30</f>
        <v>2794.27045972471</v>
      </c>
      <c r="AG31" s="930"/>
      <c r="AH31" s="930" t="n">
        <f aca="false">AH30+AI30</f>
        <v>145.122449620569</v>
      </c>
      <c r="AI31" s="930"/>
      <c r="AJ31" s="930" t="n">
        <f aca="false">AJ30+AK30</f>
        <v>518.326402528315</v>
      </c>
      <c r="AK31" s="930"/>
      <c r="AL31" s="930" t="n">
        <f aca="false">AL30+AM30</f>
        <v>387.572068481677</v>
      </c>
      <c r="AM31" s="930"/>
      <c r="AN31" s="930" t="n">
        <f aca="false">AN30+AO30</f>
        <v>482.415228355209</v>
      </c>
      <c r="AO31" s="930"/>
      <c r="AP31" s="930" t="n">
        <f aca="false">AP30+AQ30</f>
        <v>2765.28042158806</v>
      </c>
      <c r="AQ31" s="930"/>
      <c r="AR31" s="920" t="n">
        <f aca="false">AR30+AS30</f>
        <v>354.030260065856</v>
      </c>
      <c r="AS31" s="920"/>
      <c r="AT31" s="920" t="n">
        <f aca="false">AT30+AU30</f>
        <v>191.083584507425</v>
      </c>
      <c r="AU31" s="920"/>
      <c r="AV31" s="920" t="n">
        <f aca="false">AV30+AW30</f>
        <v>1189.34571721439</v>
      </c>
      <c r="AW31" s="920"/>
      <c r="AX31" s="920" t="n">
        <f aca="false">AX30+AY30</f>
        <v>283.436108599489</v>
      </c>
      <c r="AY31" s="920"/>
      <c r="AZ31" s="930" t="n">
        <f aca="false">AZ30+BA30</f>
        <v>2140.49219012354</v>
      </c>
      <c r="BA31" s="930"/>
      <c r="BB31" s="930" t="n">
        <f aca="false">BB30+BC30</f>
        <v>2213.33363128004</v>
      </c>
      <c r="BC31" s="930"/>
      <c r="BD31" s="930" t="n">
        <f aca="false">BD30+BE30</f>
        <v>0</v>
      </c>
      <c r="BE31" s="930"/>
      <c r="BF31" s="930" t="n">
        <f aca="false">BF30+BG30</f>
        <v>155.89768532947</v>
      </c>
      <c r="BG31" s="930"/>
      <c r="BH31" s="930" t="n">
        <f aca="false">BH30+BI30</f>
        <v>646.536606404182</v>
      </c>
      <c r="BI31" s="930"/>
      <c r="BJ31" s="930" t="n">
        <f aca="false">BJ30+BK30</f>
        <v>117.809747212903</v>
      </c>
      <c r="BK31" s="930"/>
      <c r="BL31" s="930" t="n">
        <f aca="false">BL30+BM30</f>
        <v>10546.6691706767</v>
      </c>
      <c r="BM31" s="930"/>
      <c r="BN31" s="930" t="n">
        <f aca="false">BN30+BO30</f>
        <v>2485.28808927031</v>
      </c>
      <c r="BO31" s="930"/>
    </row>
    <row r="32" customFormat="false" ht="15" hidden="false" customHeight="false" outlineLevel="0" collapsed="false">
      <c r="AR32" s="801"/>
      <c r="AS32" s="801"/>
      <c r="AT32" s="801"/>
      <c r="AU32" s="801"/>
      <c r="AV32" s="801"/>
      <c r="AW32" s="801"/>
      <c r="AX32" s="801"/>
      <c r="AY32" s="801"/>
    </row>
    <row r="33" s="801" customFormat="true" ht="15" hidden="false" customHeight="false" outlineLevel="0" collapsed="false">
      <c r="A33" s="892" t="s">
        <v>1388</v>
      </c>
      <c r="B33" s="931"/>
      <c r="C33" s="931"/>
      <c r="D33" s="931"/>
      <c r="E33" s="931"/>
      <c r="F33" s="931"/>
      <c r="G33" s="931"/>
      <c r="H33" s="931"/>
      <c r="I33" s="931"/>
      <c r="J33" s="931"/>
      <c r="K33" s="931"/>
      <c r="L33" s="931"/>
      <c r="M33" s="931"/>
      <c r="N33" s="931"/>
      <c r="O33" s="931"/>
      <c r="P33" s="931"/>
      <c r="Q33" s="931"/>
      <c r="R33" s="931"/>
      <c r="S33" s="931"/>
      <c r="T33" s="931"/>
      <c r="U33" s="931"/>
      <c r="V33" s="931"/>
      <c r="W33" s="931"/>
      <c r="X33" s="931"/>
      <c r="Y33" s="931"/>
      <c r="Z33" s="931"/>
      <c r="AA33" s="931"/>
      <c r="AP33" s="931"/>
      <c r="AQ33" s="931"/>
      <c r="BB33" s="932"/>
    </row>
    <row r="34" s="801" customFormat="true" ht="15" hidden="false" customHeight="false" outlineLevel="0" collapsed="false">
      <c r="A34" s="379" t="s">
        <v>858</v>
      </c>
      <c r="B34" s="462"/>
      <c r="C34" s="462"/>
      <c r="D34" s="462"/>
      <c r="E34" s="462"/>
      <c r="F34" s="462"/>
      <c r="G34" s="462"/>
      <c r="H34" s="933"/>
      <c r="I34" s="933"/>
      <c r="J34" s="462"/>
      <c r="K34" s="462"/>
      <c r="L34" s="462" t="s">
        <v>861</v>
      </c>
      <c r="M34" s="462"/>
      <c r="N34" s="462" t="s">
        <v>861</v>
      </c>
      <c r="O34" s="462"/>
      <c r="P34" s="462" t="s">
        <v>1389</v>
      </c>
      <c r="Q34" s="462"/>
      <c r="R34" s="462" t="s">
        <v>1389</v>
      </c>
      <c r="S34" s="462"/>
      <c r="T34" s="462" t="s">
        <v>1389</v>
      </c>
      <c r="U34" s="462"/>
      <c r="V34" s="462" t="s">
        <v>1389</v>
      </c>
      <c r="W34" s="462"/>
      <c r="X34" s="462" t="s">
        <v>1389</v>
      </c>
      <c r="Y34" s="462"/>
      <c r="Z34" s="462" t="s">
        <v>1389</v>
      </c>
      <c r="AA34" s="462"/>
      <c r="AB34" s="462"/>
      <c r="AC34" s="462"/>
      <c r="AF34" s="462"/>
      <c r="AG34" s="462"/>
      <c r="AH34" s="934" t="s">
        <v>1390</v>
      </c>
      <c r="AI34" s="934"/>
      <c r="AJ34" s="462" t="s">
        <v>1389</v>
      </c>
      <c r="AK34" s="462"/>
      <c r="AL34" s="935"/>
      <c r="AM34" s="935"/>
      <c r="AN34" s="462" t="s">
        <v>1389</v>
      </c>
      <c r="AO34" s="462"/>
      <c r="AP34" s="462"/>
      <c r="AQ34" s="462"/>
      <c r="AR34" s="936"/>
      <c r="AS34" s="936"/>
      <c r="AT34" s="936"/>
      <c r="AU34" s="936"/>
      <c r="AV34" s="936"/>
      <c r="AW34" s="936"/>
      <c r="AX34" s="936"/>
      <c r="AY34" s="936"/>
      <c r="AZ34" s="462"/>
      <c r="BA34" s="462"/>
      <c r="BB34" s="462" t="s">
        <v>1389</v>
      </c>
      <c r="BC34" s="462"/>
      <c r="BD34" s="462" t="s">
        <v>1389</v>
      </c>
      <c r="BE34" s="462"/>
      <c r="BF34" s="462" t="s">
        <v>1389</v>
      </c>
      <c r="BG34" s="462"/>
      <c r="BH34" s="462" t="s">
        <v>1389</v>
      </c>
      <c r="BI34" s="462"/>
      <c r="BJ34" s="462" t="s">
        <v>1389</v>
      </c>
      <c r="BK34" s="462"/>
      <c r="BL34" s="462" t="s">
        <v>1389</v>
      </c>
      <c r="BM34" s="462"/>
      <c r="BN34" s="462" t="s">
        <v>1389</v>
      </c>
      <c r="BO34" s="462"/>
    </row>
    <row r="35" s="936" customFormat="true" ht="15" hidden="false" customHeight="false" outlineLevel="0" collapsed="false">
      <c r="A35" s="780" t="s">
        <v>1391</v>
      </c>
      <c r="B35" s="896"/>
      <c r="C35" s="896"/>
      <c r="D35" s="896"/>
      <c r="E35" s="896"/>
      <c r="F35" s="896"/>
      <c r="G35" s="896"/>
      <c r="H35" s="937" t="n">
        <v>729.65</v>
      </c>
      <c r="I35" s="937"/>
      <c r="J35" s="896"/>
      <c r="K35" s="896"/>
      <c r="L35" s="937" t="n">
        <v>763.06</v>
      </c>
      <c r="M35" s="937"/>
      <c r="N35" s="896" t="n">
        <f aca="false">N16</f>
        <v>728.85</v>
      </c>
      <c r="O35" s="896"/>
      <c r="P35" s="896" t="n">
        <f aca="false">P16</f>
        <v>700.54</v>
      </c>
      <c r="Q35" s="896"/>
      <c r="R35" s="896" t="n">
        <f aca="false">R16</f>
        <v>489.4</v>
      </c>
      <c r="S35" s="896"/>
      <c r="T35" s="896" t="n">
        <f aca="false">T16</f>
        <v>489.404</v>
      </c>
      <c r="U35" s="896"/>
      <c r="V35" s="896" t="n">
        <f aca="false">V16</f>
        <v>450.74</v>
      </c>
      <c r="W35" s="896"/>
      <c r="X35" s="896" t="n">
        <f aca="false">X16</f>
        <v>450.74</v>
      </c>
      <c r="Y35" s="896"/>
      <c r="Z35" s="896" t="n">
        <f aca="false">Z16</f>
        <v>494.15</v>
      </c>
      <c r="AA35" s="896"/>
      <c r="AB35" s="896"/>
      <c r="AC35" s="896"/>
      <c r="AF35" s="896"/>
      <c r="AG35" s="896"/>
      <c r="AH35" s="934" t="n">
        <f aca="false">187.81+273.15</f>
        <v>460.96</v>
      </c>
      <c r="AI35" s="934"/>
      <c r="AJ35" s="896" t="n">
        <f aca="false">AJ16</f>
        <v>313.15</v>
      </c>
      <c r="AK35" s="896"/>
      <c r="AL35" s="896"/>
      <c r="AM35" s="896"/>
      <c r="AN35" s="896" t="n">
        <f aca="false">194.6+273.15</f>
        <v>467.75</v>
      </c>
      <c r="AO35" s="896"/>
      <c r="AP35" s="896"/>
      <c r="AQ35" s="896"/>
      <c r="AR35" s="379"/>
      <c r="AS35" s="379"/>
      <c r="AT35" s="379"/>
      <c r="AU35" s="379"/>
      <c r="AV35" s="379"/>
      <c r="AW35" s="379"/>
      <c r="AX35" s="379"/>
      <c r="AY35" s="379"/>
      <c r="AZ35" s="896"/>
      <c r="BA35" s="896"/>
      <c r="BB35" s="896" t="n">
        <f aca="false">194.6+273.15</f>
        <v>467.75</v>
      </c>
      <c r="BC35" s="896"/>
      <c r="BD35" s="896" t="n">
        <f aca="false">163.8+273.15</f>
        <v>436.95</v>
      </c>
      <c r="BE35" s="896"/>
      <c r="BF35" s="896" t="n">
        <v>375.78</v>
      </c>
      <c r="BG35" s="896"/>
      <c r="BH35" s="896" t="n">
        <v>375.78</v>
      </c>
      <c r="BI35" s="896"/>
      <c r="BJ35" s="896" t="n">
        <f aca="false">147.9+273.15</f>
        <v>421.05</v>
      </c>
      <c r="BK35" s="896"/>
      <c r="BL35" s="896" t="n">
        <f aca="false">147.9+273.15</f>
        <v>421.05</v>
      </c>
      <c r="BM35" s="896"/>
      <c r="BN35" s="896" t="n">
        <f aca="false">727.3+273.15</f>
        <v>1000.45</v>
      </c>
      <c r="BO35" s="896"/>
    </row>
    <row r="36" customFormat="false" ht="15" hidden="false" customHeight="false" outlineLevel="0" collapsed="false">
      <c r="A36" s="379" t="s">
        <v>880</v>
      </c>
      <c r="B36" s="604"/>
      <c r="C36" s="604"/>
      <c r="D36" s="604"/>
      <c r="E36" s="604"/>
      <c r="F36" s="604"/>
      <c r="G36" s="604"/>
      <c r="H36" s="893"/>
      <c r="I36" s="893"/>
      <c r="J36" s="224"/>
      <c r="K36" s="224"/>
      <c r="L36" s="893"/>
      <c r="M36" s="893"/>
      <c r="N36" s="224"/>
      <c r="O36" s="224"/>
      <c r="P36" s="224"/>
      <c r="Q36" s="224"/>
      <c r="R36" s="224"/>
      <c r="S36" s="224"/>
      <c r="T36" s="604"/>
      <c r="U36" s="604"/>
      <c r="V36" s="604"/>
      <c r="W36" s="604"/>
      <c r="X36" s="893"/>
      <c r="Y36" s="893"/>
      <c r="Z36" s="893"/>
      <c r="AA36" s="893"/>
      <c r="AB36" s="462"/>
      <c r="AC36" s="462"/>
      <c r="AF36" s="893"/>
      <c r="AG36" s="893"/>
      <c r="AH36" s="934" t="n">
        <v>1.1</v>
      </c>
      <c r="AI36" s="934"/>
      <c r="AJ36" s="893"/>
      <c r="AK36" s="893"/>
      <c r="AL36" s="893"/>
      <c r="AM36" s="893"/>
      <c r="AN36" s="893"/>
      <c r="AO36" s="893"/>
      <c r="AP36" s="604"/>
      <c r="AQ36" s="604"/>
      <c r="AZ36" s="893"/>
      <c r="BA36" s="893"/>
      <c r="BB36" s="893" t="n">
        <f aca="false">汽液分离罐核算!V6</f>
        <v>1.4</v>
      </c>
      <c r="BC36" s="893"/>
      <c r="BD36" s="893" t="n">
        <f aca="false">缓冲罐核算!Q5</f>
        <v>0</v>
      </c>
      <c r="BE36" s="893"/>
      <c r="BF36" s="893" t="n">
        <f aca="false">缓冲罐核算!T5</f>
        <v>0</v>
      </c>
      <c r="BG36" s="893"/>
      <c r="BH36" s="893" t="n">
        <f aca="false">汽液分离罐核算!V6</f>
        <v>1.4</v>
      </c>
      <c r="BI36" s="893"/>
      <c r="BJ36" s="893" t="n">
        <f aca="false">缓冲罐核算!V5</f>
        <v>0</v>
      </c>
      <c r="BK36" s="893"/>
      <c r="BL36" s="893" t="n">
        <f aca="false">汽液分离罐核算!C6</f>
        <v>1.4</v>
      </c>
      <c r="BM36" s="893"/>
      <c r="BN36" s="893" t="e">
        <f aca="false">汽液分离罐核算 #REF!</f>
        <v>#NAME?</v>
      </c>
      <c r="BO36" s="893"/>
    </row>
    <row r="37" customFormat="false" ht="15" hidden="false" customHeight="false" outlineLevel="0" collapsed="false">
      <c r="A37" s="379" t="s">
        <v>881</v>
      </c>
      <c r="B37" s="604"/>
      <c r="C37" s="604"/>
      <c r="D37" s="604"/>
      <c r="E37" s="604"/>
      <c r="F37" s="604"/>
      <c r="G37" s="604"/>
      <c r="H37" s="893"/>
      <c r="I37" s="893"/>
      <c r="J37" s="224"/>
      <c r="K37" s="224"/>
      <c r="L37" s="893"/>
      <c r="M37" s="893"/>
      <c r="N37" s="224"/>
      <c r="O37" s="224"/>
      <c r="P37" s="224"/>
      <c r="Q37" s="224"/>
      <c r="R37" s="224"/>
      <c r="S37" s="224"/>
      <c r="T37" s="604"/>
      <c r="U37" s="604"/>
      <c r="V37" s="604"/>
      <c r="W37" s="604"/>
      <c r="X37" s="893"/>
      <c r="Y37" s="893"/>
      <c r="Z37" s="893"/>
      <c r="AA37" s="893"/>
      <c r="AB37" s="462"/>
      <c r="AC37" s="462"/>
      <c r="AF37" s="893"/>
      <c r="AG37" s="893"/>
      <c r="AH37" s="934" t="n">
        <v>3.3</v>
      </c>
      <c r="AI37" s="934"/>
      <c r="AJ37" s="893"/>
      <c r="AK37" s="893"/>
      <c r="AL37" s="893"/>
      <c r="AM37" s="893"/>
      <c r="AN37" s="893"/>
      <c r="AO37" s="893"/>
      <c r="AP37" s="604"/>
      <c r="AQ37" s="604"/>
      <c r="AZ37" s="893"/>
      <c r="BA37" s="893"/>
      <c r="BB37" s="893" t="n">
        <f aca="false">汽液分离罐核算!V7</f>
        <v>4</v>
      </c>
      <c r="BC37" s="893"/>
      <c r="BD37" s="893" t="n">
        <f aca="false">缓冲罐核算!Q6</f>
        <v>0</v>
      </c>
      <c r="BE37" s="893"/>
      <c r="BF37" s="893" t="n">
        <f aca="false">缓冲罐核算!T6</f>
        <v>0</v>
      </c>
      <c r="BG37" s="893"/>
      <c r="BH37" s="893" t="n">
        <f aca="false">汽液分离罐核算!V7</f>
        <v>4</v>
      </c>
      <c r="BI37" s="893"/>
      <c r="BJ37" s="893" t="n">
        <f aca="false">缓冲罐核算!V6</f>
        <v>0</v>
      </c>
      <c r="BK37" s="893"/>
      <c r="BL37" s="893" t="n">
        <f aca="false">汽液分离罐核算!C7</f>
        <v>4.2</v>
      </c>
      <c r="BM37" s="893"/>
      <c r="BN37" s="893" t="e">
        <f aca="false">汽液分离罐核算 #REF!</f>
        <v>#NAME?</v>
      </c>
      <c r="BO37" s="893"/>
    </row>
    <row r="38" customFormat="false" ht="15" hidden="false" customHeight="false" outlineLevel="0" collapsed="false">
      <c r="A38" s="379" t="s">
        <v>883</v>
      </c>
      <c r="B38" s="462"/>
      <c r="C38" s="462"/>
      <c r="D38" s="462"/>
      <c r="E38" s="462"/>
      <c r="F38" s="462"/>
      <c r="G38" s="462"/>
      <c r="H38" s="893"/>
      <c r="I38" s="893"/>
      <c r="J38" s="462"/>
      <c r="K38" s="462"/>
      <c r="L38" s="893"/>
      <c r="M38" s="893"/>
      <c r="N38" s="462"/>
      <c r="O38" s="462"/>
      <c r="P38" s="462"/>
      <c r="Q38" s="462"/>
      <c r="R38" s="462"/>
      <c r="S38" s="462"/>
      <c r="T38" s="462"/>
      <c r="U38" s="462"/>
      <c r="V38" s="462"/>
      <c r="W38" s="462"/>
      <c r="X38" s="462"/>
      <c r="Y38" s="462"/>
      <c r="Z38" s="462"/>
      <c r="AA38" s="462"/>
      <c r="AB38" s="462"/>
      <c r="AC38" s="462"/>
      <c r="AF38" s="462"/>
      <c r="AG38" s="462"/>
      <c r="AH38" s="934" t="n">
        <v>0</v>
      </c>
      <c r="AI38" s="934"/>
      <c r="AJ38" s="462"/>
      <c r="AK38" s="462"/>
      <c r="AL38" s="462"/>
      <c r="AM38" s="462"/>
      <c r="AN38" s="462"/>
      <c r="AO38" s="462"/>
      <c r="AP38" s="462"/>
      <c r="AQ38" s="462"/>
      <c r="AZ38" s="462"/>
      <c r="BA38" s="462"/>
      <c r="BB38" s="462" t="n">
        <v>0.06</v>
      </c>
      <c r="BC38" s="462"/>
      <c r="BD38" s="462" t="n">
        <v>0.03</v>
      </c>
      <c r="BE38" s="462"/>
      <c r="BF38" s="462" t="n">
        <v>0</v>
      </c>
      <c r="BG38" s="462"/>
      <c r="BH38" s="462" t="n">
        <v>0.06</v>
      </c>
      <c r="BI38" s="462"/>
      <c r="BJ38" s="462" t="n">
        <v>0.06</v>
      </c>
      <c r="BK38" s="462"/>
      <c r="BL38" s="462" t="n">
        <v>0.06</v>
      </c>
      <c r="BM38" s="462"/>
      <c r="BN38" s="462" t="n">
        <v>0.06</v>
      </c>
      <c r="BO38" s="462"/>
    </row>
    <row r="39" s="834" customFormat="true" ht="15" hidden="false" customHeight="false" outlineLevel="0" collapsed="false">
      <c r="A39" s="834" t="s">
        <v>1392</v>
      </c>
      <c r="B39" s="934"/>
      <c r="C39" s="934"/>
      <c r="D39" s="934"/>
      <c r="E39" s="934"/>
      <c r="F39" s="934"/>
      <c r="G39" s="934"/>
      <c r="H39" s="934"/>
      <c r="I39" s="934"/>
      <c r="J39" s="934"/>
      <c r="K39" s="934"/>
      <c r="L39" s="934" t="str">
        <f aca="false">IF(L42=0,"",IF(L38=0,25.5*10000*L40*POWER(L41,0.82)/L42,9.4*(650-L15)*0.036*POWER(L41,0.82)/L38/L42))</f>
        <v/>
      </c>
      <c r="M39" s="934" t="e">
        <f aca="false">IF(M38=0,25.5*10000*M40*POWER(M41,0.82)/M42,9.4*(650-M15)*0.036*POWER(M41,0.82)/M38/M42)</f>
        <v>#DIV/0!</v>
      </c>
      <c r="N39" s="934"/>
      <c r="O39" s="934" t="e">
        <f aca="false">IF(O38=0,25.5*10000*O40*POWER(O41,0.82)/O42,9.4*(650-O15)*0.036*POWER(O41,0.82)/O38/O42)</f>
        <v>#DIV/0!</v>
      </c>
      <c r="P39" s="934"/>
      <c r="Q39" s="934"/>
      <c r="R39" s="934"/>
      <c r="S39" s="934"/>
      <c r="T39" s="934"/>
      <c r="U39" s="934"/>
      <c r="V39" s="934"/>
      <c r="W39" s="934"/>
      <c r="X39" s="934"/>
      <c r="Y39" s="934"/>
      <c r="Z39" s="934"/>
      <c r="AA39" s="934"/>
      <c r="AB39" s="934" t="str">
        <f aca="false">IF(AB42=0,"",IF(AB38=0,25.5*10000*AB40*POWER(AB41,0.82)/AB42,9.4*(650-AB15)*0.036*POWER(AB41,0.82)/AB38/AB42))</f>
        <v/>
      </c>
      <c r="AC39" s="934" t="e">
        <f aca="false">IF(AC38=0,25.5*10000*AC40*POWER(AC41,0.82)/AC42,9.4*(650-AC15)*0.036*POWER(AC41,0.82)/AC38/AC42)</f>
        <v>#DIV/0!</v>
      </c>
      <c r="AD39" s="934" t="str">
        <f aca="false">IF(AD42=0,"",IF(AD38=0,25.5*10000*AD40*POWER(AD41,0.82)/AD42,9.4*(650-AD15)*0.036*POWER(AD41,0.82)/AD38/AD42))</f>
        <v/>
      </c>
      <c r="AE39" s="934" t="e">
        <f aca="false">IF(AE38=0,25.5*10000*AE40*POWER(AE41,0.82)/AE42,9.4*(650-AE15)*0.036*POWER(AE41,0.82)/AE38/AE42)</f>
        <v>#DIV/0!</v>
      </c>
      <c r="AF39" s="934"/>
      <c r="AG39" s="934"/>
      <c r="AH39" s="934" t="n">
        <f aca="false">IF(AH42=0,"",IF(AH38=0,25.5*10000*AH40*POWER(AH41,0.82)/AH42,9.4*(650-AH15)*0.036*POWER(AH41,0.82)/AH38/AH42))</f>
        <v>1007.49790404044</v>
      </c>
      <c r="AI39" s="934" t="e">
        <f aca="false">IF(AI38=0,25.5*10000*AI40*POWER(AI41,0.82)/AI42,9.4*(650-AI15)*0.036*POWER(AI41,0.82)/AI38/AI42)</f>
        <v>#DIV/0!</v>
      </c>
      <c r="AJ39" s="934" t="n">
        <f aca="false">454.24*1.1</f>
        <v>499.664</v>
      </c>
      <c r="AK39" s="934" t="e">
        <f aca="false">IF(AK38=0,25.5*10000*AK40*POWER(AK41,0.82)/AK42,9.4*(650-AK15)*0.036*POWER(AK41,0.82)/AK38/AK42)</f>
        <v>#DIV/0!</v>
      </c>
      <c r="AL39" s="934"/>
      <c r="AM39" s="934"/>
      <c r="AN39" s="938" t="n">
        <f aca="false">3110.92*1.1</f>
        <v>3422.012</v>
      </c>
      <c r="AO39" s="938" t="e">
        <f aca="false">IF(AO38=0,25.5*10000*AO40*POWER(AO41,0.82)/AO42,9.4*(650-AO15)*0.036*POWER(AO41,0.82)/AO38/AO42)</f>
        <v>#DIV/0!</v>
      </c>
      <c r="AP39" s="934"/>
      <c r="AQ39" s="934"/>
      <c r="AR39" s="867"/>
      <c r="AS39" s="867"/>
      <c r="AT39" s="867"/>
      <c r="AU39" s="867"/>
      <c r="AV39" s="867"/>
      <c r="AW39" s="867"/>
      <c r="AX39" s="867"/>
      <c r="AY39" s="867"/>
      <c r="AZ39" s="934"/>
      <c r="BA39" s="934"/>
      <c r="BB39" s="934" t="n">
        <f aca="false">IF(BB42=0,"",IF(BB38=0,25.5*10000*BB40*POWER(BB41,0.82)/BB42,9.4*(650-BB15)*0.036*POWER(BB41,0.82)/BB38/BB42))</f>
        <v>14.9359572736994</v>
      </c>
      <c r="BC39" s="934" t="e">
        <f aca="false">IF(BC38=0,25.5*10000*BC40*POWER(BC41,0.82)/BC42,9.4*(650-BC15)*0.036*POWER(BC41,0.82)/BC38/BC42)</f>
        <v>#DIV/0!</v>
      </c>
      <c r="BD39" s="934" t="n">
        <f aca="false">IF(BD42=0,"",IF(BD38=0,25.5*10000*BD40*POWER(BD41,0.82)/BD42,9.4*(650-BD15)*0.036*POWER(BD41,0.82)/BD38/BD42))</f>
        <v>0</v>
      </c>
      <c r="BE39" s="934" t="e">
        <f aca="false">IF(BE38=0,25.5*10000*BE40*POWER(BE41,0.82)/BE42,9.4*(650-BE15)*0.036*POWER(BE41,0.82)/BE38/BE42)</f>
        <v>#DIV/0!</v>
      </c>
      <c r="BF39" s="462" t="n">
        <v>11.482</v>
      </c>
      <c r="BG39" s="462"/>
      <c r="BH39" s="934" t="n">
        <f aca="false">BF39/29*19.5</f>
        <v>7.72065517241379</v>
      </c>
      <c r="BI39" s="934"/>
      <c r="BJ39" s="934" t="n">
        <f aca="false">IF(BJ38=0,25.5*10000*BJ40*POWER(BJ41,0.82)/BJ42,9.4*(650-BJ15)*0.036*POWER(BJ41,0.82)/BJ38/BJ42)</f>
        <v>0</v>
      </c>
      <c r="BK39" s="934"/>
      <c r="BL39" s="934" t="e">
        <f aca="false">IF(BL38=0,25.5*10000*BL40*POWER(BL41,0.82)/BL42,9.4*(650-BL15)*0.036*POWER(BL41,0.82)/BL38/BL42)</f>
        <v>#DIV/0!</v>
      </c>
      <c r="BM39" s="934"/>
      <c r="BN39" s="934" t="e">
        <f aca="false">IF(BN38=0,25.5*10000*BN40*POWER(BN41,0.82)/BN42,9.4*(650-BN15)*0.036*POWER(BN41,0.82)/BN38/BN42)</f>
        <v>#NAME?</v>
      </c>
      <c r="BO39" s="934"/>
    </row>
    <row r="40" s="867" customFormat="true" ht="15" hidden="false" customHeight="false" outlineLevel="0" collapsed="false">
      <c r="A40" s="379" t="s">
        <v>884</v>
      </c>
      <c r="B40" s="462"/>
      <c r="C40" s="462"/>
      <c r="D40" s="462"/>
      <c r="E40" s="462"/>
      <c r="F40" s="462"/>
      <c r="G40" s="462"/>
      <c r="H40" s="462"/>
      <c r="I40" s="462"/>
      <c r="J40" s="462"/>
      <c r="K40" s="462"/>
      <c r="L40" s="462"/>
      <c r="M40" s="462"/>
      <c r="N40" s="462"/>
      <c r="O40" s="462"/>
      <c r="P40" s="462"/>
      <c r="Q40" s="462"/>
      <c r="R40" s="462"/>
      <c r="S40" s="462"/>
      <c r="T40" s="462"/>
      <c r="U40" s="462"/>
      <c r="V40" s="462"/>
      <c r="W40" s="462"/>
      <c r="X40" s="939"/>
      <c r="Y40" s="939"/>
      <c r="Z40" s="939"/>
      <c r="AA40" s="939"/>
      <c r="AB40" s="462"/>
      <c r="AC40" s="462"/>
      <c r="AF40" s="939"/>
      <c r="AG40" s="939"/>
      <c r="AH40" s="934" t="n">
        <v>1</v>
      </c>
      <c r="AI40" s="934"/>
      <c r="AJ40" s="939" t="n">
        <v>1</v>
      </c>
      <c r="AK40" s="939"/>
      <c r="AL40" s="939"/>
      <c r="AM40" s="939"/>
      <c r="AN40" s="939" t="n">
        <v>1</v>
      </c>
      <c r="AO40" s="939"/>
      <c r="AP40" s="462"/>
      <c r="AQ40" s="462"/>
      <c r="AR40" s="379"/>
      <c r="AS40" s="379"/>
      <c r="AT40" s="379"/>
      <c r="AU40" s="379"/>
      <c r="AV40" s="379"/>
      <c r="AW40" s="379"/>
      <c r="AX40" s="379"/>
      <c r="AY40" s="379"/>
      <c r="AZ40" s="939"/>
      <c r="BA40" s="939"/>
      <c r="BB40" s="939" t="n">
        <v>1</v>
      </c>
      <c r="BC40" s="939"/>
      <c r="BD40" s="939" t="n">
        <v>1</v>
      </c>
      <c r="BE40" s="939"/>
      <c r="BF40" s="939" t="n">
        <v>1</v>
      </c>
      <c r="BG40" s="939"/>
      <c r="BH40" s="939" t="n">
        <v>1</v>
      </c>
      <c r="BI40" s="939"/>
      <c r="BJ40" s="939" t="n">
        <v>1</v>
      </c>
      <c r="BK40" s="939"/>
      <c r="BL40" s="939" t="n">
        <v>1</v>
      </c>
      <c r="BM40" s="939"/>
      <c r="BN40" s="939" t="n">
        <v>1</v>
      </c>
      <c r="BO40" s="939"/>
    </row>
    <row r="41" customFormat="false" ht="15" hidden="false" customHeight="false" outlineLevel="0" collapsed="false">
      <c r="A41" s="379" t="s">
        <v>1393</v>
      </c>
      <c r="B41" s="893"/>
      <c r="C41" s="893"/>
      <c r="D41" s="893"/>
      <c r="E41" s="893"/>
      <c r="F41" s="893"/>
      <c r="G41" s="893"/>
      <c r="H41" s="893"/>
      <c r="I41" s="893"/>
      <c r="J41" s="893"/>
      <c r="K41" s="893"/>
      <c r="L41" s="893"/>
      <c r="M41" s="893"/>
      <c r="N41" s="893"/>
      <c r="O41" s="893"/>
      <c r="P41" s="893"/>
      <c r="Q41" s="893"/>
      <c r="R41" s="893"/>
      <c r="S41" s="893"/>
      <c r="T41" s="893"/>
      <c r="U41" s="893"/>
      <c r="V41" s="893"/>
      <c r="W41" s="893"/>
      <c r="X41" s="893"/>
      <c r="Y41" s="893"/>
      <c r="Z41" s="893"/>
      <c r="AA41" s="893"/>
      <c r="AB41" s="893"/>
      <c r="AC41" s="893"/>
      <c r="AF41" s="893"/>
      <c r="AG41" s="893"/>
      <c r="AH41" s="934" t="n">
        <f aca="false">3.14*AH36*(AH37+0.3*AH36)</f>
        <v>12.53802</v>
      </c>
      <c r="AI41" s="934"/>
      <c r="AJ41" s="893"/>
      <c r="AK41" s="893"/>
      <c r="AL41" s="893"/>
      <c r="AM41" s="893"/>
      <c r="AN41" s="893" t="n">
        <f aca="false">3.14*AN36*(AN37+0.3*AN36)</f>
        <v>0</v>
      </c>
      <c r="AO41" s="893"/>
      <c r="AP41" s="893"/>
      <c r="AQ41" s="893"/>
      <c r="AR41" s="867"/>
      <c r="AS41" s="867"/>
      <c r="AT41" s="867"/>
      <c r="AU41" s="867"/>
      <c r="AV41" s="867"/>
      <c r="AW41" s="867"/>
      <c r="AX41" s="867"/>
      <c r="AY41" s="867"/>
      <c r="AZ41" s="893"/>
      <c r="BA41" s="893"/>
      <c r="BB41" s="893" t="n">
        <f aca="false">3.14*BB36*(BB37+0.3*BB36)</f>
        <v>19.43032</v>
      </c>
      <c r="BC41" s="893"/>
      <c r="BD41" s="893" t="n">
        <f aca="false">3.14*BD36*(BD37+0.3*BD36)</f>
        <v>0</v>
      </c>
      <c r="BE41" s="893"/>
      <c r="BF41" s="893" t="n">
        <f aca="false">3.14*BF36*(BF37+0.3*BF36)</f>
        <v>0</v>
      </c>
      <c r="BG41" s="893"/>
      <c r="BH41" s="893" t="n">
        <f aca="false">3.14*BH36*(BH37+0.3*BH36)</f>
        <v>19.43032</v>
      </c>
      <c r="BI41" s="893"/>
      <c r="BJ41" s="893" t="n">
        <f aca="false">3.14*BJ36*(BJ37+0.3*BJ36)</f>
        <v>0</v>
      </c>
      <c r="BK41" s="893"/>
      <c r="BL41" s="893" t="n">
        <f aca="false">3.14*BL36*(BL37+0.3*BL36)</f>
        <v>20.30952</v>
      </c>
      <c r="BM41" s="893"/>
      <c r="BN41" s="893" t="e">
        <f aca="false">3.14*BN36*(BN37+0.3*BN36)</f>
        <v>#NAME?</v>
      </c>
      <c r="BO41" s="893"/>
    </row>
    <row r="42" s="867" customFormat="true" ht="15" hidden="false" customHeight="false" outlineLevel="0" collapsed="false">
      <c r="A42" s="379" t="s">
        <v>1394</v>
      </c>
      <c r="B42" s="462"/>
      <c r="C42" s="462"/>
      <c r="D42" s="462"/>
      <c r="E42" s="462"/>
      <c r="F42" s="462"/>
      <c r="G42" s="462"/>
      <c r="H42" s="939"/>
      <c r="I42" s="939"/>
      <c r="J42" s="462"/>
      <c r="K42" s="462"/>
      <c r="L42" s="462"/>
      <c r="M42" s="462"/>
      <c r="N42" s="462"/>
      <c r="O42" s="462"/>
      <c r="P42" s="462"/>
      <c r="Q42" s="462"/>
      <c r="R42" s="462"/>
      <c r="S42" s="462"/>
      <c r="T42" s="462"/>
      <c r="U42" s="462"/>
      <c r="V42" s="462"/>
      <c r="W42" s="462"/>
      <c r="X42" s="939"/>
      <c r="Y42" s="939"/>
      <c r="Z42" s="939"/>
      <c r="AA42" s="939"/>
      <c r="AB42" s="462"/>
      <c r="AC42" s="462"/>
      <c r="AF42" s="939"/>
      <c r="AG42" s="939"/>
      <c r="AH42" s="934" t="n">
        <v>2013</v>
      </c>
      <c r="AI42" s="934"/>
      <c r="AJ42" s="939"/>
      <c r="AK42" s="939"/>
      <c r="AL42" s="939"/>
      <c r="AM42" s="939"/>
      <c r="AN42" s="939" t="n">
        <v>1987.2</v>
      </c>
      <c r="AO42" s="939"/>
      <c r="AP42" s="462"/>
      <c r="AQ42" s="462"/>
      <c r="AR42" s="918"/>
      <c r="AS42" s="918"/>
      <c r="AT42" s="918"/>
      <c r="AU42" s="918"/>
      <c r="AV42" s="918"/>
      <c r="AW42" s="918"/>
      <c r="AX42" s="918"/>
      <c r="AY42" s="918"/>
      <c r="AZ42" s="939"/>
      <c r="BA42" s="939"/>
      <c r="BB42" s="939" t="n">
        <v>1987.2</v>
      </c>
      <c r="BC42" s="939"/>
      <c r="BD42" s="939" t="n">
        <v>2092.68</v>
      </c>
      <c r="BE42" s="939"/>
      <c r="BF42" s="939"/>
      <c r="BG42" s="939"/>
      <c r="BH42" s="893"/>
      <c r="BI42" s="893"/>
      <c r="BJ42" s="939" t="n">
        <v>2142</v>
      </c>
      <c r="BK42" s="939"/>
      <c r="BL42" s="939"/>
      <c r="BM42" s="939"/>
      <c r="BN42" s="939" t="n">
        <v>1003</v>
      </c>
      <c r="BO42" s="939"/>
    </row>
    <row r="43" s="918" customFormat="true" ht="15" hidden="false" customHeight="false" outlineLevel="0" collapsed="false">
      <c r="A43" s="918" t="s">
        <v>1395</v>
      </c>
      <c r="B43" s="930"/>
      <c r="C43" s="930"/>
      <c r="D43" s="930"/>
      <c r="E43" s="930"/>
      <c r="F43" s="930"/>
      <c r="G43" s="930"/>
      <c r="H43" s="940"/>
      <c r="I43" s="940"/>
      <c r="J43" s="930"/>
      <c r="K43" s="930"/>
      <c r="L43" s="940" t="n">
        <v>2287</v>
      </c>
      <c r="M43" s="940"/>
      <c r="N43" s="940" t="n">
        <v>4787</v>
      </c>
      <c r="O43" s="940"/>
      <c r="P43" s="930" t="n">
        <f aca="false">P31</f>
        <v>9090.1425435283</v>
      </c>
      <c r="Q43" s="930"/>
      <c r="R43" s="930" t="n">
        <f aca="false">R31</f>
        <v>1054.05982192742</v>
      </c>
      <c r="S43" s="930"/>
      <c r="T43" s="930" t="n">
        <f aca="false">T31</f>
        <v>1054.05982192742</v>
      </c>
      <c r="U43" s="930"/>
      <c r="V43" s="930" t="n">
        <f aca="false">V31</f>
        <v>2223.47003817724</v>
      </c>
      <c r="W43" s="930"/>
      <c r="X43" s="930"/>
      <c r="Y43" s="930"/>
      <c r="Z43" s="930" t="n">
        <f aca="false">Z31</f>
        <v>186.571699905033</v>
      </c>
      <c r="AA43" s="930"/>
      <c r="AB43" s="930"/>
      <c r="AC43" s="930"/>
      <c r="AF43" s="930"/>
      <c r="AG43" s="930"/>
      <c r="AH43" s="934" t="n">
        <f aca="false">0.19*AH39*1.1/AH11/AH26</f>
        <v>297.201216576503</v>
      </c>
      <c r="AI43" s="934"/>
      <c r="AJ43" s="930" t="n">
        <f aca="false">IF(AJ12/AJ11&gt;POWER(2/(AJ19+1),AJ19/(AJ19-1)),AJ39/55.84/AJ26/AJ11/SQRT(AJ6/AJ22/AJ16*SQRT(AJ19/(AJ19-1)*(POWER(AJ12/AJ11,2/AJ19)-POWER(AJ12/AJ11,(AJ19+1)/AJ19)))),AJ39/0.076/AJ20/AJ26/AJ11/SQRT(AJ6/AJ22/AJ16))</f>
        <v>69.864862042867</v>
      </c>
      <c r="AK43" s="930"/>
      <c r="AL43" s="940" t="n">
        <v>155.15</v>
      </c>
      <c r="AM43" s="940"/>
      <c r="AN43" s="930" t="n">
        <f aca="false">IF(AN12/AN11&gt;POWER(2/(AN19+1),AN19/(AN19-1)),AN39/55.84/AN26/AN11/(SQRT(AN6/AN22/AN35*SQRT(AN19/(AN19-1)*(POWER(AN12/AN11,2/AN19)-POWER(AN12/AN11,(AN19+1)/AN19))))),AN39/0.076/AN20/AN26/AN11/SQRT(AN6/AN22/AN35))</f>
        <v>483.756402394245</v>
      </c>
      <c r="AO43" s="930"/>
      <c r="AP43" s="930"/>
      <c r="AQ43" s="930"/>
      <c r="AR43" s="379"/>
      <c r="AS43" s="379"/>
      <c r="AT43" s="379"/>
      <c r="AU43" s="379"/>
      <c r="AV43" s="379"/>
      <c r="AW43" s="379"/>
      <c r="AX43" s="379"/>
      <c r="AY43" s="379"/>
      <c r="AZ43" s="930"/>
      <c r="BA43" s="930"/>
      <c r="BB43" s="930" t="n">
        <f aca="false">IF(BB12/BB11&gt;POWER(2/(BB19+1),BB19/(BB19-1)),BB39/55.84/BB26/BB11/(SQRT(BB6/BB22/BB35*SQRT(BB19/(BB19-1)*(POWER(BB12/BB11,2/BB19)-POWER(BB12/BB11,(BB19+1)/BB19))))),BB39/0.076/BB20/BB26/BB11/SQRT(BB6/BB22/BB35))</f>
        <v>2.59337298835915</v>
      </c>
      <c r="BC43" s="930"/>
      <c r="BD43" s="930" t="n">
        <f aca="false">IF(BD12/BD11&gt;POWER(2/(BD19+1),BD19/(BD19-1)),BD39/55.84/BD26/BD11/(SQRT(BD6/BD22/BD35*SQRT(BD19/(BD19-1)*(POWER(BD12/BD11,2/BD19)-POWER(BD12/BD11,(BD19+1)/BD19))))),BD39/0.076/BD20/BD26/BD11/SQRT(BD6/BD22/BD35))</f>
        <v>0</v>
      </c>
      <c r="BE43" s="930"/>
      <c r="BF43" s="941" t="n">
        <f aca="false">IF(BF12/BF11&gt;POWER(2/(BF19+1),BF19/(BF19-1)),BF39/55.84/BF26/BF11/(SQRT(BF6/BF22/BF35*SQRT(BF19/(BF19-1)*(POWER(BF12/BF11,2/BF19)-POWER(BF12/BF11,(BF19+1)/BF19))))),BF39/0.076/BF20/BF26/BF11/SQRT(BF6/BF22/BF35))</f>
        <v>1.98067234612949</v>
      </c>
      <c r="BG43" s="941"/>
      <c r="BH43" s="941" t="n">
        <f aca="false">IF(BH12/BH11&gt;POWER(2/(BH19+1),BH19/(BH19-1)),BH39/55.84/BH26/BH11/(SQRT(BH6/BH22/BH35*SQRT(BH19/(BH19-1)*(POWER(BH12/BH11,2/BH19)-POWER(BH12/BH11,(BH19+1)/BH19))))),BH39/0.076/BH20/BH26/BH11/SQRT(BH6/BH22/BH35))</f>
        <v>2.07125691564708</v>
      </c>
      <c r="BI43" s="941"/>
      <c r="BJ43" s="930" t="n">
        <f aca="false">IF(BJ12/BJ11&gt;POWER(2/(BJ19+1),BJ19/(BJ19-1)),BJ39/55.84/BJ26/BJ11/(SQRT(BJ6/BJ22/BJ35*SQRT(BJ19/(BJ19-1)*(POWER(BJ12/BJ11,2/BJ19)-POWER(BJ12/BJ11,(BJ19+1)/BJ19))))),BJ39/0.076/BJ20/BJ26/BJ11/SQRT(BJ6/BJ22/BJ35))</f>
        <v>0</v>
      </c>
      <c r="BK43" s="930"/>
      <c r="BL43" s="930" t="n">
        <v>0</v>
      </c>
      <c r="BM43" s="930"/>
      <c r="BN43" s="930" t="e">
        <f aca="false">IF(BN12/BN11&gt;POWER(2/(BN19+1),BN19/(BN19-1)),BN39/55.84/BN26/BN11/(SQRT(BN6/BN22/BN35*SQRT(BN19/(BN19-1)*(POWER(BN12/BN11,2/BN19)-POWER(BN12/BN11,(BN19+1)/BN19))))),BN39/0.076/BN20/BN26/BN11/SQRT(BN6/BN22/BN35))</f>
        <v>#NAME?</v>
      </c>
      <c r="BO43" s="930"/>
    </row>
    <row r="44" customFormat="false" ht="15" hidden="false" customHeight="false" outlineLevel="0" collapsed="false">
      <c r="AR44" s="893"/>
      <c r="AS44" s="893"/>
      <c r="AT44" s="893"/>
      <c r="AU44" s="893"/>
      <c r="AV44" s="893"/>
      <c r="AW44" s="893"/>
      <c r="AX44" s="893"/>
      <c r="AY44" s="893"/>
    </row>
    <row r="45" customFormat="false" ht="15" hidden="false" customHeight="false" outlineLevel="0" collapsed="false">
      <c r="A45" s="379" t="s">
        <v>896</v>
      </c>
      <c r="B45" s="893" t="str">
        <f aca="false">IF(B31&gt;B43,"动力故障","火灾")</f>
        <v>动力故障</v>
      </c>
      <c r="C45" s="893"/>
      <c r="D45" s="893" t="str">
        <f aca="false">IF(D31&gt;D43,"动力故障","火灾")</f>
        <v>动力故障</v>
      </c>
      <c r="E45" s="893"/>
      <c r="F45" s="893" t="str">
        <f aca="false">IF(F31&gt;F43,"动力故障","火灾")</f>
        <v>动力故障</v>
      </c>
      <c r="G45" s="893"/>
      <c r="H45" s="893" t="str">
        <f aca="false">IF(H31&gt;H43,"动力故障","火灾")</f>
        <v>动力故障</v>
      </c>
      <c r="I45" s="893"/>
      <c r="J45" s="893" t="str">
        <f aca="false">IF(J31&gt;J43,"动力故障","火灾")</f>
        <v>动力故障</v>
      </c>
      <c r="K45" s="893"/>
      <c r="L45" s="893" t="str">
        <f aca="false">IF(L31&gt;L43,"动力故障","火灾")</f>
        <v>火灾</v>
      </c>
      <c r="M45" s="893"/>
      <c r="N45" s="893" t="str">
        <f aca="false">IF(N31&gt;N43,"动力故障","火灾")</f>
        <v>火灾</v>
      </c>
      <c r="O45" s="893"/>
      <c r="P45" s="893" t="str">
        <f aca="false">IF(P31&gt;P43,"动力故障","火灾")</f>
        <v>火灾</v>
      </c>
      <c r="Q45" s="893"/>
      <c r="R45" s="893" t="str">
        <f aca="false">IF(R31&gt;R43,"动力故障","火灾")</f>
        <v>火灾</v>
      </c>
      <c r="S45" s="893"/>
      <c r="T45" s="893" t="str">
        <f aca="false">IF(T31&gt;T43,"动力故障","火灾")</f>
        <v>火灾</v>
      </c>
      <c r="U45" s="893"/>
      <c r="V45" s="893" t="str">
        <f aca="false">IF(V31&gt;V43,"动力故障","火灾")</f>
        <v>火灾</v>
      </c>
      <c r="W45" s="893"/>
      <c r="X45" s="893" t="str">
        <f aca="false">IF(X31&gt;X43,"动力故障","火灾")</f>
        <v>动力故障</v>
      </c>
      <c r="Y45" s="893"/>
      <c r="Z45" s="893" t="str">
        <f aca="false">IF(Z31&gt;Z43,"动力故障","火灾")</f>
        <v>火灾</v>
      </c>
      <c r="AA45" s="893"/>
      <c r="AB45" s="893" t="str">
        <f aca="false">IF(AB31&gt;AB43,"动力故障","火灾")</f>
        <v>动力故障</v>
      </c>
      <c r="AC45" s="893"/>
      <c r="AD45" s="893" t="str">
        <f aca="false">IF(AD31&gt;AD43,"动力故障","火灾")</f>
        <v>动力故障</v>
      </c>
      <c r="AE45" s="893"/>
      <c r="AF45" s="893" t="str">
        <f aca="false">IF(AF31&gt;AF43,"动力故障","火灾")</f>
        <v>动力故障</v>
      </c>
      <c r="AG45" s="893"/>
      <c r="AH45" s="893" t="str">
        <f aca="false">IF(AH31&gt;AH43,"动力故障","火灾")</f>
        <v>火灾</v>
      </c>
      <c r="AI45" s="893"/>
      <c r="AJ45" s="893" t="str">
        <f aca="false">IF(AJ31&gt;AJ43,"动力故障","火灾")</f>
        <v>动力故障</v>
      </c>
      <c r="AK45" s="893"/>
      <c r="AL45" s="893" t="str">
        <f aca="false">IF(AL31&gt;AL43,"动力故障","火灾")</f>
        <v>动力故障</v>
      </c>
      <c r="AM45" s="893"/>
      <c r="AN45" s="893" t="str">
        <f aca="false">IF(AN31&gt;AN43,"动力故障","火灾")</f>
        <v>火灾</v>
      </c>
      <c r="AO45" s="893"/>
      <c r="AP45" s="893" t="str">
        <f aca="false">IF(AP31&gt;AP43,"动力故障","火灾")</f>
        <v>动力故障</v>
      </c>
      <c r="AQ45" s="893"/>
      <c r="AR45" s="893" t="str">
        <f aca="false">IF(AR31&gt;AR43,"动力故障","火灾")</f>
        <v>动力故障</v>
      </c>
      <c r="AS45" s="893"/>
      <c r="AT45" s="893" t="str">
        <f aca="false">IF(AT31&gt;AT43,"动力故障","火灾")</f>
        <v>动力故障</v>
      </c>
      <c r="AU45" s="893"/>
      <c r="AV45" s="893" t="str">
        <f aca="false">IF(AV31&gt;AV43,"动力故障","火灾")</f>
        <v>动力故障</v>
      </c>
      <c r="AW45" s="893"/>
      <c r="AX45" s="893" t="str">
        <f aca="false">IF(AX31&gt;AX43,"动力故障","火灾")</f>
        <v>动力故障</v>
      </c>
      <c r="AY45" s="893"/>
      <c r="AZ45" s="893" t="str">
        <f aca="false">IF(AZ31&gt;AZ43,"动力故障","火灾")</f>
        <v>动力故障</v>
      </c>
      <c r="BA45" s="893"/>
      <c r="BB45" s="893" t="str">
        <f aca="false">IF(BB31&gt;BB43,"动力故障","火灾")</f>
        <v>动力故障</v>
      </c>
      <c r="BC45" s="893"/>
      <c r="BD45" s="893" t="str">
        <f aca="false">IF(BD31&gt;BD43,"动力故障","火灾")</f>
        <v>火灾</v>
      </c>
      <c r="BE45" s="893"/>
      <c r="BF45" s="893" t="str">
        <f aca="false">IF(BF31&gt;BF43,"动力故障","火灾")</f>
        <v>动力故障</v>
      </c>
      <c r="BG45" s="893"/>
      <c r="BH45" s="893" t="str">
        <f aca="false">IF(BH31&gt;BH43,"动力故障","火灾")</f>
        <v>动力故障</v>
      </c>
      <c r="BI45" s="893"/>
      <c r="BJ45" s="893" t="str">
        <f aca="false">IF(BJ31&gt;BJ43,"动力故障","火灾")</f>
        <v>动力故障</v>
      </c>
      <c r="BK45" s="893"/>
      <c r="BL45" s="893" t="str">
        <f aca="false">IF(BL31&gt;BL43,"动力故障","火灾")</f>
        <v>动力故障</v>
      </c>
      <c r="BM45" s="893"/>
      <c r="BN45" s="893" t="e">
        <f aca="false">IF(BN31&gt;BN43,"动力故障","火灾")</f>
        <v>#NAME?</v>
      </c>
      <c r="BO45" s="893"/>
    </row>
    <row r="46" customFormat="false" ht="15" hidden="false" customHeight="false" outlineLevel="0" collapsed="false">
      <c r="A46" s="379" t="s">
        <v>858</v>
      </c>
      <c r="B46" s="893" t="str">
        <f aca="false">IF(B31&gt;B43,B17,B34)</f>
        <v>气态 Gas</v>
      </c>
      <c r="C46" s="893"/>
      <c r="D46" s="893" t="str">
        <f aca="false">IF(D31&gt;D43,D17,D34)</f>
        <v>液态 Liquid</v>
      </c>
      <c r="E46" s="893"/>
      <c r="F46" s="893" t="str">
        <f aca="false">IF(F31&gt;F43,F17,F34)</f>
        <v>气液混相 Gas &amp; Liquid Mixed</v>
      </c>
      <c r="G46" s="893"/>
      <c r="H46" s="893" t="str">
        <f aca="false">IF(H31&gt;H43,H17,H34)</f>
        <v>气态 Gas</v>
      </c>
      <c r="I46" s="893"/>
      <c r="J46" s="893" t="str">
        <f aca="false">IF(J31&gt;J43,J17,J34)</f>
        <v>气态 Gas</v>
      </c>
      <c r="K46" s="893"/>
      <c r="L46" s="893" t="str">
        <f aca="false">IF(L31&gt;L43,L17,L34)</f>
        <v>气态</v>
      </c>
      <c r="M46" s="893"/>
      <c r="N46" s="893" t="str">
        <f aca="false">IF(N31&gt;N43,N17,N34)</f>
        <v>气态</v>
      </c>
      <c r="O46" s="893"/>
      <c r="P46" s="893" t="str">
        <f aca="false">IF(P31&gt;P43,P17,P34)</f>
        <v>气态 GAS</v>
      </c>
      <c r="Q46" s="893"/>
      <c r="R46" s="893" t="str">
        <f aca="false">IF(R31&gt;R43,R17,R34)</f>
        <v>气态 GAS</v>
      </c>
      <c r="S46" s="893"/>
      <c r="T46" s="893" t="str">
        <f aca="false">IF(T31&gt;T43,T17,T34)</f>
        <v>气态 GAS</v>
      </c>
      <c r="U46" s="893"/>
      <c r="V46" s="893" t="str">
        <f aca="false">IF(V31&gt;V43,V17,V34)</f>
        <v>气态 GAS</v>
      </c>
      <c r="W46" s="893"/>
      <c r="X46" s="893" t="str">
        <f aca="false">IF(X31&gt;X43,X17,X34)</f>
        <v>气态 Gas</v>
      </c>
      <c r="Y46" s="893"/>
      <c r="Z46" s="893" t="str">
        <f aca="false">IF(Z31&gt;Z43,Z17,Z34)</f>
        <v>气态 GAS</v>
      </c>
      <c r="AA46" s="893"/>
      <c r="AB46" s="893" t="str">
        <f aca="false">IF(AB31&gt;AB43,AB17,AB34)</f>
        <v>液态 Liquid</v>
      </c>
      <c r="AC46" s="893"/>
      <c r="AD46" s="893" t="str">
        <f aca="false">IF(AD31&gt;AD43,AD17,AD34)</f>
        <v>气态 Gas</v>
      </c>
      <c r="AE46" s="893"/>
      <c r="AF46" s="893" t="str">
        <f aca="false">IF(AF31&gt;AF43,AF17,AF34)</f>
        <v>气态 Gas</v>
      </c>
      <c r="AG46" s="893"/>
      <c r="AH46" s="893" t="str">
        <f aca="false">IF(AH31&gt;AH43,AH17,AH34)</f>
        <v>气态 GAS</v>
      </c>
      <c r="AI46" s="893"/>
      <c r="AJ46" s="893" t="str">
        <f aca="false">IF(AJ31&gt;AJ43,AJ17,AJ34)</f>
        <v>气态 Gas</v>
      </c>
      <c r="AK46" s="893"/>
      <c r="AL46" s="893" t="str">
        <f aca="false">IF(AL31&gt;AL43,AL17,AL34)</f>
        <v>气态 Gas</v>
      </c>
      <c r="AM46" s="893"/>
      <c r="AN46" s="893" t="str">
        <f aca="false">IF(AN31&gt;AN43,AN17,AN34)</f>
        <v>气态 GAS</v>
      </c>
      <c r="AO46" s="893"/>
      <c r="AP46" s="893" t="str">
        <f aca="false">IF(AP31&gt;AP43,AP17,AP34)</f>
        <v>气态 Gas</v>
      </c>
      <c r="AQ46" s="893"/>
      <c r="AR46" s="893" t="str">
        <f aca="false">IF(AR31&gt;AR43,AR17,AR34)</f>
        <v>气态 Gas</v>
      </c>
      <c r="AS46" s="893"/>
      <c r="AT46" s="893" t="str">
        <f aca="false">IF(AT31&gt;AT43,AT17,AT34)</f>
        <v>气态 Gas</v>
      </c>
      <c r="AU46" s="893"/>
      <c r="AV46" s="893" t="str">
        <f aca="false">IF(AV31&gt;AV43,AV17,AV34)</f>
        <v>气态 Gas</v>
      </c>
      <c r="AW46" s="893"/>
      <c r="AX46" s="893" t="str">
        <f aca="false">IF(AX31&gt;AX43,AX17,AX34)</f>
        <v>气态 Gas</v>
      </c>
      <c r="AY46" s="893"/>
      <c r="AZ46" s="893" t="str">
        <f aca="false">IF(AZ31&gt;AZ43,AZ17,AZ34)</f>
        <v>气态 Gas</v>
      </c>
      <c r="BA46" s="893"/>
      <c r="BB46" s="893" t="str">
        <f aca="false">IF(BB31&gt;BB43,BB17,BB34)</f>
        <v>气态 Gas</v>
      </c>
      <c r="BC46" s="893"/>
      <c r="BD46" s="893" t="str">
        <f aca="false">IF(BD31&gt;BD43,BD17,BD34)</f>
        <v>气态 GAS</v>
      </c>
      <c r="BE46" s="893"/>
      <c r="BF46" s="893" t="str">
        <f aca="false">IF(BF31&gt;BF43,BF17,BF34)</f>
        <v>气态 Gas</v>
      </c>
      <c r="BG46" s="893"/>
      <c r="BH46" s="893" t="str">
        <f aca="false">IF(BH31&gt;BH43,BH17,BH34)</f>
        <v>气态 Gas</v>
      </c>
      <c r="BI46" s="893"/>
      <c r="BJ46" s="893" t="str">
        <f aca="false">IF(BJ31&gt;BJ43,BJ17,BJ34)</f>
        <v>气态 Gas</v>
      </c>
      <c r="BK46" s="893"/>
      <c r="BL46" s="893" t="str">
        <f aca="false">IF(BL31&gt;BL43,BL17,BL34)</f>
        <v>气态 Gas</v>
      </c>
      <c r="BM46" s="893"/>
      <c r="BN46" s="893" t="e">
        <f aca="false">IF(BN31&gt;BN43,BN17,BN34)</f>
        <v>#NAME?</v>
      </c>
      <c r="BO46" s="893"/>
    </row>
    <row r="47" customFormat="false" ht="15" hidden="false" customHeight="false" outlineLevel="0" collapsed="false">
      <c r="A47" s="379" t="s">
        <v>1396</v>
      </c>
      <c r="B47" s="893" t="n">
        <f aca="false">IF(B31&gt;B43,B15,B35-273.15)</f>
        <v>109.18</v>
      </c>
      <c r="C47" s="893"/>
      <c r="D47" s="893" t="n">
        <f aca="false">IF(D31&gt;D43,D15,D35-273.15)</f>
        <v>185</v>
      </c>
      <c r="E47" s="893"/>
      <c r="F47" s="893" t="n">
        <f aca="false">IF(F31&gt;F43,F15,F35-273.15)</f>
        <v>400.58</v>
      </c>
      <c r="G47" s="893"/>
      <c r="H47" s="893" t="n">
        <f aca="false">IF(H31&gt;H43,H15,H35-273.15)</f>
        <v>456.5</v>
      </c>
      <c r="I47" s="893"/>
      <c r="J47" s="893" t="n">
        <f aca="false">IF(J31&gt;J43,J15,J35-273.15)</f>
        <v>40</v>
      </c>
      <c r="K47" s="893"/>
      <c r="L47" s="893" t="n">
        <f aca="false">IF(L31&gt;L43,L15,L35-273.15)</f>
        <v>489.91</v>
      </c>
      <c r="M47" s="893"/>
      <c r="N47" s="893" t="n">
        <f aca="false">IF(N31&gt;N43,N15,N35-273.15)</f>
        <v>455.7</v>
      </c>
      <c r="O47" s="893"/>
      <c r="P47" s="893" t="n">
        <f aca="false">IF(P31&gt;P43,P15,P35-273.15)</f>
        <v>427.39</v>
      </c>
      <c r="Q47" s="893"/>
      <c r="R47" s="893" t="n">
        <f aca="false">IF(R31&gt;R43,R15,R35-273.15)</f>
        <v>216.25</v>
      </c>
      <c r="S47" s="893"/>
      <c r="T47" s="893" t="n">
        <f aca="false">IF(T31&gt;T43,T15,T35-273.15)</f>
        <v>216.254</v>
      </c>
      <c r="U47" s="893"/>
      <c r="V47" s="893" t="n">
        <f aca="false">IF(V31&gt;V43,V15,V35-273.15)</f>
        <v>177.59</v>
      </c>
      <c r="W47" s="893"/>
      <c r="X47" s="893" t="n">
        <f aca="false">IF(X31&gt;X43,X15,X35-273.15)</f>
        <v>177.59</v>
      </c>
      <c r="Y47" s="893"/>
      <c r="Z47" s="893" t="n">
        <f aca="false">IF(Z31&gt;Z43,Z15,Z35-273.15)</f>
        <v>221</v>
      </c>
      <c r="AA47" s="893"/>
      <c r="AB47" s="893" t="str">
        <f aca="false">IF(AB31&gt;AB43,AB15,AB35-273.15)</f>
        <v>227.33</v>
      </c>
      <c r="AC47" s="893"/>
      <c r="AD47" s="893" t="n">
        <f aca="false">IF(AD31&gt;AD43,AD15,AD35-273.15)</f>
        <v>216.25</v>
      </c>
      <c r="AE47" s="893"/>
      <c r="AF47" s="893" t="n">
        <f aca="false">IF(AF31&gt;AF43,AF15,AF35-273.15)</f>
        <v>216.25</v>
      </c>
      <c r="AG47" s="893"/>
      <c r="AH47" s="893" t="n">
        <f aca="false">IF(AH31&gt;AH43,AH15,AH35-273.15)</f>
        <v>187.81</v>
      </c>
      <c r="AI47" s="893"/>
      <c r="AJ47" s="893" t="n">
        <f aca="false">IF(AJ31&gt;AJ43,AJ15,AJ35-273.15)</f>
        <v>40</v>
      </c>
      <c r="AK47" s="893"/>
      <c r="AL47" s="893" t="n">
        <f aca="false">IF(AL31&gt;AL43,AL15,AL35-273.15)</f>
        <v>55.88</v>
      </c>
      <c r="AM47" s="893"/>
      <c r="AN47" s="893" t="n">
        <f aca="false">IF(AN31&gt;AN43,AN15,AN35-273.15)</f>
        <v>194.6</v>
      </c>
      <c r="AO47" s="893"/>
      <c r="AP47" s="893" t="n">
        <f aca="false">IF(AP31&gt;AP43,AP15,AP35-273.15)</f>
        <v>109.18</v>
      </c>
      <c r="AQ47" s="893"/>
      <c r="AR47" s="942" t="n">
        <f aca="false">IF(AR31&gt;AR43,AR15,AR35-273.15)</f>
        <v>40</v>
      </c>
      <c r="AS47" s="942"/>
      <c r="AT47" s="942" t="n">
        <f aca="false">IF(AT31&gt;AT43,AT15,AT35-273.15)</f>
        <v>40</v>
      </c>
      <c r="AU47" s="942"/>
      <c r="AV47" s="942" t="n">
        <f aca="false">IF(AV31&gt;AV43,AV15,AV35-273.15)</f>
        <v>40</v>
      </c>
      <c r="AW47" s="942"/>
      <c r="AX47" s="942" t="n">
        <f aca="false">IF(AX31&gt;AX43,AX15,AX35-273.15)</f>
        <v>40</v>
      </c>
      <c r="AY47" s="942"/>
      <c r="AZ47" s="893" t="n">
        <f aca="false">IF(AZ31&gt;AZ43,AZ15,AZ35-273.15)</f>
        <v>250</v>
      </c>
      <c r="BA47" s="893"/>
      <c r="BB47" s="893" t="n">
        <f aca="false">IF(BB31&gt;BB43,BB15,BB35-273.15)</f>
        <v>188</v>
      </c>
      <c r="BC47" s="893"/>
      <c r="BD47" s="893" t="n">
        <f aca="false">IF(BD31&gt;BD43,BD15,BD35-273.15)</f>
        <v>163.8</v>
      </c>
      <c r="BE47" s="893"/>
      <c r="BF47" s="893" t="n">
        <f aca="false">IF(BF31&gt;BF43,BF15,BF35-273.15)</f>
        <v>40</v>
      </c>
      <c r="BG47" s="893"/>
      <c r="BH47" s="893" t="n">
        <f aca="false">IF(BH31&gt;BH43,BH15,BH35-273.15)</f>
        <v>40</v>
      </c>
      <c r="BI47" s="893"/>
      <c r="BJ47" s="893" t="n">
        <f aca="false">IF(BJ31&gt;BJ43,BJ15,BJ35-273.15)</f>
        <v>65</v>
      </c>
      <c r="BK47" s="893"/>
      <c r="BL47" s="893" t="n">
        <f aca="false">IF(BL31&gt;BL43,BL15,BL35-273.15)</f>
        <v>40</v>
      </c>
      <c r="BM47" s="893"/>
      <c r="BN47" s="893" t="e">
        <f aca="false">IF(BN31&gt;BN43,BN15,BN35-273.15)</f>
        <v>#NAME?</v>
      </c>
      <c r="BO47" s="893"/>
    </row>
    <row r="48" s="381" customFormat="true" ht="15" hidden="false" customHeight="false" outlineLevel="0" collapsed="false">
      <c r="A48" s="943" t="s">
        <v>1397</v>
      </c>
      <c r="B48" s="944" t="n">
        <f aca="false">MAX(B31,B43)</f>
        <v>2765.28042158806</v>
      </c>
      <c r="C48" s="944"/>
      <c r="D48" s="944" t="n">
        <f aca="false">MAX(D31,D43)</f>
        <v>280.731584051039</v>
      </c>
      <c r="E48" s="944"/>
      <c r="F48" s="944" t="n">
        <f aca="false">MAX(F31,F43)</f>
        <v>1110.70629525697</v>
      </c>
      <c r="G48" s="944"/>
      <c r="H48" s="944" t="n">
        <f aca="false">MAX(H31,H43)</f>
        <v>400.684467048159</v>
      </c>
      <c r="I48" s="944"/>
      <c r="J48" s="944" t="n">
        <f aca="false">MAX(J31,J43)</f>
        <v>672.059055854093</v>
      </c>
      <c r="K48" s="944"/>
      <c r="L48" s="944" t="n">
        <f aca="false">MAX(L31,L43)</f>
        <v>2287</v>
      </c>
      <c r="M48" s="944"/>
      <c r="N48" s="944" t="n">
        <f aca="false">MAX(N31,N43)</f>
        <v>4787</v>
      </c>
      <c r="O48" s="944"/>
      <c r="P48" s="944" t="n">
        <f aca="false">MAX(P31,P43)</f>
        <v>9090.1425435283</v>
      </c>
      <c r="Q48" s="944"/>
      <c r="R48" s="944" t="n">
        <f aca="false">MAX(R31,R43)</f>
        <v>1054.05982192742</v>
      </c>
      <c r="S48" s="944"/>
      <c r="T48" s="944" t="n">
        <f aca="false">MAX(T31,T43)</f>
        <v>1054.05982192742</v>
      </c>
      <c r="U48" s="944"/>
      <c r="V48" s="944" t="n">
        <f aca="false">MAX(V31,V43)</f>
        <v>2223.47003817724</v>
      </c>
      <c r="W48" s="944"/>
      <c r="X48" s="944" t="n">
        <f aca="false">MAX(X31,X43)</f>
        <v>2223.47003817724</v>
      </c>
      <c r="Y48" s="944"/>
      <c r="Z48" s="944" t="n">
        <f aca="false">MAX(Z31,Z43)</f>
        <v>186.571699905033</v>
      </c>
      <c r="AA48" s="944"/>
      <c r="AB48" s="944" t="n">
        <f aca="false">MAX(AB31,AB43)</f>
        <v>16.5019799618784</v>
      </c>
      <c r="AC48" s="944"/>
      <c r="AD48" s="944" t="n">
        <f aca="false">MAX(AD31,AD43)</f>
        <v>2924.97172979305</v>
      </c>
      <c r="AE48" s="944"/>
      <c r="AF48" s="944" t="n">
        <f aca="false">MAX(AF31,AF43)</f>
        <v>2794.27045972471</v>
      </c>
      <c r="AG48" s="944"/>
      <c r="AH48" s="944" t="n">
        <f aca="false">MAX(AH31,AH43)</f>
        <v>297.201216576503</v>
      </c>
      <c r="AI48" s="944"/>
      <c r="AJ48" s="944" t="n">
        <f aca="false">MAX(AJ31,AJ43)</f>
        <v>518.326402528315</v>
      </c>
      <c r="AK48" s="944"/>
      <c r="AL48" s="944" t="n">
        <f aca="false">MAX(AL31,AL43)</f>
        <v>387.572068481677</v>
      </c>
      <c r="AM48" s="944"/>
      <c r="AN48" s="944" t="n">
        <f aca="false">MAX(AN31,AN43)</f>
        <v>483.756402394245</v>
      </c>
      <c r="AO48" s="944"/>
      <c r="AP48" s="944" t="n">
        <f aca="false">MAX(AP31,AP43)</f>
        <v>2765.28042158806</v>
      </c>
      <c r="AQ48" s="944"/>
      <c r="AR48" s="944" t="n">
        <f aca="false">MAX(AR31,AR43)</f>
        <v>354.030260065856</v>
      </c>
      <c r="AS48" s="944"/>
      <c r="AT48" s="944" t="n">
        <f aca="false">MAX(AT31,AT43)</f>
        <v>191.083584507425</v>
      </c>
      <c r="AU48" s="944"/>
      <c r="AV48" s="944" t="n">
        <f aca="false">MAX(AV31,AV43)</f>
        <v>1189.34571721439</v>
      </c>
      <c r="AW48" s="944"/>
      <c r="AX48" s="944" t="n">
        <f aca="false">MAX(AX31,AX43)</f>
        <v>283.436108599489</v>
      </c>
      <c r="AY48" s="944"/>
      <c r="AZ48" s="944" t="n">
        <f aca="false">MAX(AZ31,AZ43)</f>
        <v>2140.49219012354</v>
      </c>
      <c r="BA48" s="944"/>
      <c r="BB48" s="945" t="n">
        <f aca="false">MAX(BB31,BB43)</f>
        <v>2213.33363128004</v>
      </c>
      <c r="BC48" s="945"/>
      <c r="BD48" s="945" t="n">
        <f aca="false">MAX(BD31,BD43)</f>
        <v>0</v>
      </c>
      <c r="BE48" s="945"/>
      <c r="BF48" s="945" t="n">
        <f aca="false">MAX(BF31,BF43)</f>
        <v>155.89768532947</v>
      </c>
      <c r="BG48" s="945"/>
      <c r="BH48" s="945" t="n">
        <f aca="false">MAX(BH31,BH43)</f>
        <v>646.536606404182</v>
      </c>
      <c r="BI48" s="945"/>
      <c r="BJ48" s="945" t="n">
        <f aca="false">MAX(BJ31,BJ43)</f>
        <v>117.809747212903</v>
      </c>
      <c r="BK48" s="945"/>
      <c r="BL48" s="945" t="n">
        <f aca="false">MAX(BL31,BL43)</f>
        <v>10546.6691706767</v>
      </c>
      <c r="BM48" s="945"/>
      <c r="BN48" s="945" t="e">
        <f aca="false">MAX(BN31,BN43)</f>
        <v>#NAME?</v>
      </c>
      <c r="BO48" s="945"/>
    </row>
    <row r="49" customFormat="false" ht="15" hidden="false" customHeight="false" outlineLevel="0" collapsed="false">
      <c r="A49" s="379" t="s">
        <v>1398</v>
      </c>
      <c r="B49" s="893" t="n">
        <f aca="false">SQRT(4*B48/3.14)</f>
        <v>59.3519184069354</v>
      </c>
      <c r="C49" s="893"/>
      <c r="D49" s="893" t="n">
        <f aca="false">SQRT(4*D48/3.14)</f>
        <v>18.9108395449361</v>
      </c>
      <c r="E49" s="893"/>
      <c r="F49" s="893" t="n">
        <f aca="false">SQRT(4*F48/3.14)</f>
        <v>37.6153223837622</v>
      </c>
      <c r="G49" s="893"/>
      <c r="H49" s="893" t="n">
        <f aca="false">SQRT(4*H48/3.14)</f>
        <v>22.5926110193757</v>
      </c>
      <c r="I49" s="893"/>
      <c r="J49" s="893" t="n">
        <f aca="false">SQRT(4*J48/3.14)</f>
        <v>29.2596340681389</v>
      </c>
      <c r="K49" s="893"/>
      <c r="L49" s="893" t="n">
        <f aca="false">SQRT(4*L48/3.14)</f>
        <v>53.9756963473223</v>
      </c>
      <c r="M49" s="893"/>
      <c r="N49" s="893" t="n">
        <f aca="false">SQRT(4*N48/3.14)</f>
        <v>78.0902629780085</v>
      </c>
      <c r="O49" s="893"/>
      <c r="P49" s="893" t="n">
        <f aca="false">SQRT(4*P48/3.14)</f>
        <v>107.609476434501</v>
      </c>
      <c r="Q49" s="893"/>
      <c r="R49" s="893" t="n">
        <f aca="false">SQRT(4*R48/3.14)</f>
        <v>36.6435719535177</v>
      </c>
      <c r="S49" s="893"/>
      <c r="T49" s="893" t="n">
        <f aca="false">SQRT(4*T48/3.14)</f>
        <v>36.6435719535177</v>
      </c>
      <c r="U49" s="893"/>
      <c r="V49" s="893" t="n">
        <f aca="false">SQRT(4*V48/3.14)</f>
        <v>53.2207281846654</v>
      </c>
      <c r="W49" s="893"/>
      <c r="X49" s="893" t="n">
        <f aca="false">SQRT(4*X48/3.14)</f>
        <v>53.2207281846654</v>
      </c>
      <c r="Y49" s="893"/>
      <c r="Z49" s="893" t="n">
        <f aca="false">SQRT(4*Z48/3.14)</f>
        <v>15.4165805317858</v>
      </c>
      <c r="AA49" s="893"/>
      <c r="AB49" s="893" t="n">
        <f aca="false">SQRT(4*AB48/3.14)</f>
        <v>4.58493517126315</v>
      </c>
      <c r="AC49" s="893"/>
      <c r="AD49" s="893" t="n">
        <f aca="false">SQRT(4*AD48/3.14)</f>
        <v>61.0416139750502</v>
      </c>
      <c r="AE49" s="893"/>
      <c r="AF49" s="893" t="n">
        <f aca="false">SQRT(4*AF48/3.14)</f>
        <v>59.662217554085</v>
      </c>
      <c r="AG49" s="893"/>
      <c r="AH49" s="893" t="n">
        <f aca="false">SQRT(4*AH48/3.14)</f>
        <v>19.4576534015188</v>
      </c>
      <c r="AI49" s="893"/>
      <c r="AJ49" s="893" t="n">
        <f aca="false">SQRT(4*AJ48/3.14)</f>
        <v>25.6960777330723</v>
      </c>
      <c r="AK49" s="893"/>
      <c r="AL49" s="893" t="n">
        <f aca="false">SQRT(4*AL48/3.14)</f>
        <v>22.2198645412486</v>
      </c>
      <c r="AM49" s="893"/>
      <c r="AN49" s="893" t="n">
        <f aca="false">SQRT(4*AN48/3.14)</f>
        <v>24.8243870847358</v>
      </c>
      <c r="AO49" s="893"/>
      <c r="AP49" s="893" t="n">
        <f aca="false">SQRT(4*AP48/3.14)</f>
        <v>59.3519184069354</v>
      </c>
      <c r="AQ49" s="893"/>
      <c r="AR49" s="893" t="n">
        <f aca="false">SQRT(4*AR48/3.14)</f>
        <v>21.2366184188381</v>
      </c>
      <c r="AS49" s="893"/>
      <c r="AT49" s="893" t="n">
        <f aca="false">SQRT(4*AT48/3.14)</f>
        <v>15.6018774187708</v>
      </c>
      <c r="AU49" s="893"/>
      <c r="AV49" s="893" t="n">
        <f aca="false">SQRT(4*AV48/3.14)</f>
        <v>38.9241581235025</v>
      </c>
      <c r="AW49" s="893"/>
      <c r="AX49" s="893" t="n">
        <f aca="false">SQRT(4*AX48/3.14)</f>
        <v>19.0017132516035</v>
      </c>
      <c r="AY49" s="893"/>
      <c r="AZ49" s="893" t="n">
        <f aca="false">SQRT(4*AZ48/3.14)</f>
        <v>52.2182117988493</v>
      </c>
      <c r="BA49" s="893"/>
      <c r="BB49" s="893" t="n">
        <f aca="false">SQRT(4*BB48/3.14)</f>
        <v>53.0992776622698</v>
      </c>
      <c r="BC49" s="893"/>
      <c r="BD49" s="893" t="n">
        <f aca="false">SQRT(4*BD48/3.14)</f>
        <v>0</v>
      </c>
      <c r="BE49" s="893"/>
      <c r="BF49" s="893" t="n">
        <f aca="false">SQRT(4*BF48/3.14)</f>
        <v>14.0924014096168</v>
      </c>
      <c r="BG49" s="893"/>
      <c r="BH49" s="893" t="n">
        <f aca="false">SQRT(4*BH48/3.14)</f>
        <v>28.6986674140614</v>
      </c>
      <c r="BI49" s="893"/>
      <c r="BJ49" s="893" t="n">
        <f aca="false">SQRT(4*BJ48/3.14)</f>
        <v>12.250555542474</v>
      </c>
      <c r="BK49" s="893"/>
      <c r="BL49" s="893" t="n">
        <f aca="false">SQRT(4*BL48/3.14)</f>
        <v>115.910514411681</v>
      </c>
      <c r="BM49" s="893"/>
      <c r="BN49" s="893" t="e">
        <f aca="false">SQRT(4*BN48/3.14)</f>
        <v>#NAME?</v>
      </c>
      <c r="BO49" s="893"/>
    </row>
    <row r="50" s="650" customFormat="true" ht="15" hidden="false" customHeight="false" outlineLevel="0" collapsed="false">
      <c r="A50" s="641" t="s">
        <v>900</v>
      </c>
      <c r="B50" s="946" t="s">
        <v>910</v>
      </c>
      <c r="C50" s="946"/>
      <c r="D50" s="946" t="s">
        <v>902</v>
      </c>
      <c r="E50" s="946"/>
      <c r="F50" s="946" t="s">
        <v>903</v>
      </c>
      <c r="G50" s="946"/>
      <c r="H50" s="946" t="s">
        <v>904</v>
      </c>
      <c r="I50" s="946"/>
      <c r="J50" s="946" t="s">
        <v>904</v>
      </c>
      <c r="K50" s="946"/>
      <c r="L50" s="946" t="s">
        <v>908</v>
      </c>
      <c r="M50" s="946"/>
      <c r="N50" s="946" t="s">
        <v>905</v>
      </c>
      <c r="O50" s="946"/>
      <c r="P50" s="946" t="s">
        <v>906</v>
      </c>
      <c r="Q50" s="946"/>
      <c r="R50" s="946" t="s">
        <v>907</v>
      </c>
      <c r="S50" s="946"/>
      <c r="T50" s="946" t="s">
        <v>907</v>
      </c>
      <c r="U50" s="946"/>
      <c r="V50" s="946" t="s">
        <v>908</v>
      </c>
      <c r="W50" s="946"/>
      <c r="X50" s="946" t="s">
        <v>908</v>
      </c>
      <c r="Y50" s="946"/>
      <c r="Z50" s="946" t="s">
        <v>902</v>
      </c>
      <c r="AA50" s="946"/>
      <c r="AB50" s="946" t="s">
        <v>909</v>
      </c>
      <c r="AC50" s="946"/>
      <c r="AD50" s="946" t="s">
        <v>901</v>
      </c>
      <c r="AE50" s="946"/>
      <c r="AF50" s="946" t="s">
        <v>901</v>
      </c>
      <c r="AG50" s="946"/>
      <c r="AH50" s="946" t="s">
        <v>902</v>
      </c>
      <c r="AI50" s="946"/>
      <c r="AJ50" s="946" t="s">
        <v>904</v>
      </c>
      <c r="AK50" s="946"/>
      <c r="AL50" s="946" t="s">
        <v>911</v>
      </c>
      <c r="AM50" s="946"/>
      <c r="AN50" s="946" t="s">
        <v>911</v>
      </c>
      <c r="AO50" s="946"/>
      <c r="AP50" s="946" t="s">
        <v>910</v>
      </c>
      <c r="AQ50" s="946"/>
      <c r="AR50" s="946" t="s">
        <v>911</v>
      </c>
      <c r="AS50" s="946"/>
      <c r="AT50" s="946" t="s">
        <v>902</v>
      </c>
      <c r="AU50" s="946"/>
      <c r="AV50" s="946" t="s">
        <v>903</v>
      </c>
      <c r="AW50" s="946"/>
      <c r="AX50" s="946" t="s">
        <v>911</v>
      </c>
      <c r="AY50" s="946"/>
      <c r="AZ50" s="946" t="s">
        <v>908</v>
      </c>
      <c r="BA50" s="946"/>
      <c r="BB50" s="946" t="s">
        <v>910</v>
      </c>
      <c r="BC50" s="946"/>
      <c r="BD50" s="946" t="s">
        <v>1399</v>
      </c>
      <c r="BE50" s="946"/>
      <c r="BF50" s="946" t="s">
        <v>902</v>
      </c>
      <c r="BG50" s="946"/>
      <c r="BH50" s="946" t="s">
        <v>907</v>
      </c>
      <c r="BI50" s="946"/>
      <c r="BJ50" s="946" t="s">
        <v>902</v>
      </c>
      <c r="BK50" s="946"/>
      <c r="BL50" s="946" t="s">
        <v>903</v>
      </c>
      <c r="BM50" s="946"/>
      <c r="BN50" s="946" t="s">
        <v>901</v>
      </c>
      <c r="BO50" s="946"/>
    </row>
    <row r="51" s="660" customFormat="true" ht="15" hidden="false" customHeight="false" outlineLevel="0" collapsed="false">
      <c r="A51" s="651" t="s">
        <v>1400</v>
      </c>
      <c r="B51" s="947" t="n">
        <v>4</v>
      </c>
      <c r="C51" s="947"/>
      <c r="D51" s="947" t="n">
        <v>1.5</v>
      </c>
      <c r="E51" s="947"/>
      <c r="F51" s="947" t="n">
        <v>3</v>
      </c>
      <c r="G51" s="947"/>
      <c r="H51" s="947" t="n">
        <v>3</v>
      </c>
      <c r="I51" s="947"/>
      <c r="J51" s="947" t="n">
        <v>3</v>
      </c>
      <c r="K51" s="947"/>
      <c r="L51" s="947" t="n">
        <v>4</v>
      </c>
      <c r="M51" s="947"/>
      <c r="N51" s="947" t="n">
        <v>6</v>
      </c>
      <c r="O51" s="947"/>
      <c r="P51" s="947" t="n">
        <v>6</v>
      </c>
      <c r="Q51" s="947"/>
      <c r="R51" s="947" t="n">
        <v>3</v>
      </c>
      <c r="S51" s="947"/>
      <c r="T51" s="947" t="n">
        <v>3</v>
      </c>
      <c r="U51" s="947"/>
      <c r="V51" s="947" t="n">
        <v>4</v>
      </c>
      <c r="W51" s="947"/>
      <c r="X51" s="947" t="n">
        <v>4</v>
      </c>
      <c r="Y51" s="947"/>
      <c r="Z51" s="947" t="n">
        <v>1.5</v>
      </c>
      <c r="AA51" s="947"/>
      <c r="AB51" s="947" t="n">
        <v>1</v>
      </c>
      <c r="AC51" s="947"/>
      <c r="AD51" s="947" t="n">
        <v>4</v>
      </c>
      <c r="AE51" s="947"/>
      <c r="AF51" s="947" t="n">
        <v>4</v>
      </c>
      <c r="AG51" s="947"/>
      <c r="AH51" s="947" t="n">
        <v>1.5</v>
      </c>
      <c r="AI51" s="947"/>
      <c r="AJ51" s="947" t="n">
        <v>3</v>
      </c>
      <c r="AK51" s="947"/>
      <c r="AL51" s="947" t="n">
        <v>2</v>
      </c>
      <c r="AM51" s="947"/>
      <c r="AN51" s="947" t="n">
        <v>1.5</v>
      </c>
      <c r="AO51" s="947"/>
      <c r="AP51" s="947" t="n">
        <v>4</v>
      </c>
      <c r="AQ51" s="947"/>
      <c r="AR51" s="947" t="n">
        <v>1.5</v>
      </c>
      <c r="AS51" s="947"/>
      <c r="AT51" s="947" t="n">
        <v>1.5</v>
      </c>
      <c r="AU51" s="947"/>
      <c r="AV51" s="947" t="n">
        <v>1.5</v>
      </c>
      <c r="AW51" s="947"/>
      <c r="AX51" s="947" t="n">
        <v>1.5</v>
      </c>
      <c r="AY51" s="947"/>
      <c r="AZ51" s="947" t="n">
        <v>4</v>
      </c>
      <c r="BA51" s="947"/>
      <c r="BB51" s="947" t="n">
        <v>4</v>
      </c>
      <c r="BC51" s="947"/>
      <c r="BD51" s="947" t="n">
        <v>1</v>
      </c>
      <c r="BE51" s="947"/>
      <c r="BF51" s="947" t="n">
        <v>1.5</v>
      </c>
      <c r="BG51" s="947"/>
      <c r="BH51" s="947" t="n">
        <v>3</v>
      </c>
      <c r="BI51" s="947"/>
      <c r="BJ51" s="947" t="n">
        <v>1.5</v>
      </c>
      <c r="BK51" s="947"/>
      <c r="BL51" s="947" t="n">
        <v>4</v>
      </c>
      <c r="BM51" s="947"/>
      <c r="BN51" s="947" t="n">
        <v>4</v>
      </c>
      <c r="BO51" s="947"/>
    </row>
    <row r="52" s="667" customFormat="true" ht="15" hidden="false" customHeight="false" outlineLevel="0" collapsed="false">
      <c r="A52" s="661" t="s">
        <v>1401</v>
      </c>
      <c r="B52" s="863" t="n">
        <v>6</v>
      </c>
      <c r="C52" s="863"/>
      <c r="D52" s="863" t="n">
        <v>2</v>
      </c>
      <c r="E52" s="863"/>
      <c r="F52" s="863" t="n">
        <v>4</v>
      </c>
      <c r="G52" s="863"/>
      <c r="H52" s="863" t="n">
        <v>4</v>
      </c>
      <c r="I52" s="863"/>
      <c r="J52" s="863" t="n">
        <v>4</v>
      </c>
      <c r="K52" s="863"/>
      <c r="L52" s="863" t="n">
        <v>6</v>
      </c>
      <c r="M52" s="863"/>
      <c r="N52" s="863" t="n">
        <v>8</v>
      </c>
      <c r="O52" s="863"/>
      <c r="P52" s="863" t="n">
        <v>8</v>
      </c>
      <c r="Q52" s="863"/>
      <c r="R52" s="863" t="n">
        <v>4</v>
      </c>
      <c r="S52" s="863"/>
      <c r="T52" s="863" t="n">
        <v>4</v>
      </c>
      <c r="U52" s="863"/>
      <c r="V52" s="863" t="n">
        <v>6</v>
      </c>
      <c r="W52" s="863"/>
      <c r="X52" s="863" t="n">
        <v>6</v>
      </c>
      <c r="Y52" s="863"/>
      <c r="Z52" s="863" t="n">
        <v>3</v>
      </c>
      <c r="AA52" s="863"/>
      <c r="AB52" s="863" t="n">
        <v>2</v>
      </c>
      <c r="AC52" s="863"/>
      <c r="AD52" s="863" t="n">
        <v>6</v>
      </c>
      <c r="AE52" s="863"/>
      <c r="AF52" s="863" t="n">
        <v>6</v>
      </c>
      <c r="AG52" s="863"/>
      <c r="AH52" s="863" t="n">
        <v>3</v>
      </c>
      <c r="AI52" s="863"/>
      <c r="AJ52" s="863" t="n">
        <v>4</v>
      </c>
      <c r="AK52" s="863"/>
      <c r="AL52" s="863" t="n">
        <v>3</v>
      </c>
      <c r="AM52" s="863"/>
      <c r="AN52" s="863" t="n">
        <v>3</v>
      </c>
      <c r="AO52" s="863"/>
      <c r="AP52" s="863" t="n">
        <v>6</v>
      </c>
      <c r="AQ52" s="863"/>
      <c r="AR52" s="863" t="n">
        <v>3</v>
      </c>
      <c r="AS52" s="863"/>
      <c r="AT52" s="863" t="n">
        <v>3</v>
      </c>
      <c r="AU52" s="863"/>
      <c r="AV52" s="863" t="n">
        <v>3</v>
      </c>
      <c r="AW52" s="863"/>
      <c r="AX52" s="863" t="n">
        <v>3</v>
      </c>
      <c r="AY52" s="863"/>
      <c r="AZ52" s="863" t="n">
        <v>6</v>
      </c>
      <c r="BA52" s="863"/>
      <c r="BB52" s="863" t="n">
        <v>6</v>
      </c>
      <c r="BC52" s="863"/>
      <c r="BD52" s="863" t="n">
        <v>2</v>
      </c>
      <c r="BE52" s="863"/>
      <c r="BF52" s="863" t="n">
        <v>3</v>
      </c>
      <c r="BG52" s="863"/>
      <c r="BH52" s="863" t="n">
        <v>4</v>
      </c>
      <c r="BI52" s="863"/>
      <c r="BJ52" s="863" t="n">
        <v>3</v>
      </c>
      <c r="BK52" s="863"/>
      <c r="BL52" s="863" t="n">
        <v>6</v>
      </c>
      <c r="BM52" s="863"/>
      <c r="BN52" s="863" t="n">
        <v>6</v>
      </c>
      <c r="BO52" s="863"/>
    </row>
    <row r="53" s="925" customFormat="true" ht="15" hidden="false" customHeight="false" outlineLevel="0" collapsed="false">
      <c r="A53" s="948" t="s">
        <v>1402</v>
      </c>
      <c r="B53" s="949" t="n">
        <f aca="false">SQRT(4*B54/3.14)</f>
        <v>59.7233537311136</v>
      </c>
      <c r="C53" s="949"/>
      <c r="D53" s="949" t="n">
        <f aca="false">SQRT(4*D54/3.14)</f>
        <v>20.3316451911385</v>
      </c>
      <c r="E53" s="949"/>
      <c r="F53" s="949" t="n">
        <f aca="false">SQRT(4*F54/3.14)</f>
        <v>48.4222405078098</v>
      </c>
      <c r="G53" s="949"/>
      <c r="H53" s="949" t="n">
        <f aca="false">SQRT(4*H54/3.14)</f>
        <v>32.5224077578741</v>
      </c>
      <c r="I53" s="949"/>
      <c r="J53" s="949" t="n">
        <f aca="false">SQRT(4*J54/3.14)</f>
        <v>32.5224077578741</v>
      </c>
      <c r="K53" s="949"/>
      <c r="L53" s="949" t="n">
        <f aca="false">SQRT(4*L54/3.14)</f>
        <v>54.3941735358639</v>
      </c>
      <c r="M53" s="949"/>
      <c r="N53" s="949" t="n">
        <f aca="false">SQRT(4*N54/3.14)</f>
        <v>95.2970548465186</v>
      </c>
      <c r="O53" s="949"/>
      <c r="P53" s="949" t="n">
        <f aca="false">SQRT(4*P54/3.14)</f>
        <v>114.672616248159</v>
      </c>
      <c r="Q53" s="949"/>
      <c r="R53" s="949" t="n">
        <f aca="false">SQRT(4*R54/3.14)</f>
        <v>38.8660938146303</v>
      </c>
      <c r="S53" s="949"/>
      <c r="T53" s="949" t="n">
        <f aca="false">SQRT(4*T54/3.14)</f>
        <v>38.8660938146303</v>
      </c>
      <c r="U53" s="949"/>
      <c r="V53" s="949" t="n">
        <f aca="false">SQRT(4*V54/3.14)</f>
        <v>54.3941735358639</v>
      </c>
      <c r="W53" s="949"/>
      <c r="X53" s="949" t="n">
        <f aca="false">SQRT(4*X54/3.14)</f>
        <v>54.3941735358639</v>
      </c>
      <c r="Y53" s="949"/>
      <c r="Z53" s="949" t="n">
        <f aca="false">SQRT(4*Z54/3.14)</f>
        <v>20.3316451911385</v>
      </c>
      <c r="AA53" s="949"/>
      <c r="AB53" s="949" t="n">
        <f aca="false">SQRT(4*AB54/3.14)</f>
        <v>9.51030282759763</v>
      </c>
      <c r="AC53" s="949"/>
      <c r="AD53" s="949" t="n">
        <f aca="false">SQRT(4*AD54/3.14)</f>
        <v>72.4115977620012</v>
      </c>
      <c r="AE53" s="949"/>
      <c r="AF53" s="949" t="n">
        <f aca="false">SQRT(4*AF54/3.14)</f>
        <v>72.4115977620012</v>
      </c>
      <c r="AG53" s="949"/>
      <c r="AH53" s="949" t="n">
        <f aca="false">SQRT(4*AH54/3.14)</f>
        <v>20.3316451911385</v>
      </c>
      <c r="AI53" s="949"/>
      <c r="AJ53" s="949" t="n">
        <f aca="false">SQRT(4*AJ54/3.14)</f>
        <v>32.5224077578741</v>
      </c>
      <c r="AK53" s="949"/>
      <c r="AL53" s="949" t="n">
        <f aca="false">SQRT(4*AL54/3.14)</f>
        <v>25.3987310982512</v>
      </c>
      <c r="AM53" s="949"/>
      <c r="AN53" s="949" t="n">
        <f aca="false">SQRT(4*AN54/3.14)</f>
        <v>25.3987310982512</v>
      </c>
      <c r="AO53" s="949"/>
      <c r="AP53" s="949" t="n">
        <f aca="false">SQRT(4*AP54/3.14)</f>
        <v>59.7233537311136</v>
      </c>
      <c r="AQ53" s="949"/>
      <c r="AR53" s="949" t="n">
        <f aca="false">SQRT(4*AR54/3.14)</f>
        <v>25.3987310982512</v>
      </c>
      <c r="AS53" s="949"/>
      <c r="AT53" s="949" t="n">
        <f aca="false">SQRT(4*AT54/3.14)</f>
        <v>20.3316451911385</v>
      </c>
      <c r="AU53" s="949"/>
      <c r="AV53" s="949" t="n">
        <f aca="false">SQRT(4*AV54/3.14)</f>
        <v>48.4222405078098</v>
      </c>
      <c r="AW53" s="949"/>
      <c r="AX53" s="949" t="n">
        <f aca="false">SQRT(4*AX54/3.14)</f>
        <v>25.3987310982512</v>
      </c>
      <c r="AY53" s="949"/>
      <c r="AZ53" s="949" t="n">
        <f aca="false">SQRT(4*AZ54/3.14)</f>
        <v>54.3941735358639</v>
      </c>
      <c r="BA53" s="949"/>
      <c r="BB53" s="462" t="n">
        <f aca="false">VLOOKUP(BB$51*1,$B$71:$C$81,2)</f>
        <v>100</v>
      </c>
      <c r="BC53" s="462"/>
      <c r="BD53" s="462" t="n">
        <f aca="false">VLOOKUP(BD$51*1,$B$71:$C$81,2)</f>
        <v>25</v>
      </c>
      <c r="BE53" s="462"/>
      <c r="BF53" s="462" t="n">
        <f aca="false">VLOOKUP(BF$51*1,$B$71:$C$81,2)</f>
        <v>40</v>
      </c>
      <c r="BG53" s="462"/>
      <c r="BH53" s="462" t="n">
        <f aca="false">VLOOKUP(BH$51*1,$B$71:$C$81,2)</f>
        <v>80</v>
      </c>
      <c r="BI53" s="462"/>
      <c r="BJ53" s="462" t="n">
        <f aca="false">VLOOKUP(BJ$51*1,$B$71:$C$81,2)</f>
        <v>40</v>
      </c>
      <c r="BK53" s="462"/>
      <c r="BL53" s="462" t="n">
        <f aca="false">VLOOKUP(BL$51*1,$B$71:$C$81,2)</f>
        <v>100</v>
      </c>
      <c r="BM53" s="462"/>
      <c r="BN53" s="462" t="n">
        <f aca="false">VLOOKUP(BN$51*1,$B$71:$C$81,2)</f>
        <v>100</v>
      </c>
      <c r="BO53" s="462"/>
    </row>
    <row r="54" s="943" customFormat="true" ht="15" hidden="false" customHeight="false" outlineLevel="0" collapsed="false">
      <c r="A54" s="943" t="s">
        <v>1403</v>
      </c>
      <c r="B54" s="950" t="n">
        <f aca="false">VLOOKUP(B$50,$B$84:$C$97,2)</f>
        <v>2800</v>
      </c>
      <c r="C54" s="950"/>
      <c r="D54" s="950" t="n">
        <f aca="false">VLOOKUP(D$50,$B$84:$C$97,2)</f>
        <v>324.5</v>
      </c>
      <c r="E54" s="950"/>
      <c r="F54" s="950" t="n">
        <f aca="false">VLOOKUP(F$50,$B$84:$C$97,2)</f>
        <v>1840.6</v>
      </c>
      <c r="G54" s="950"/>
      <c r="H54" s="950" t="n">
        <f aca="false">VLOOKUP(H$50,$B$84:$C$97,2)</f>
        <v>830.3</v>
      </c>
      <c r="I54" s="950"/>
      <c r="J54" s="951" t="n">
        <f aca="false">VLOOKUP(J$50,$B$84:$C$97,2)</f>
        <v>830.3</v>
      </c>
      <c r="K54" s="951"/>
      <c r="L54" s="950" t="n">
        <f aca="false">VLOOKUP(L$50,$B$84:$C$97,2)</f>
        <v>2322.6</v>
      </c>
      <c r="M54" s="950"/>
      <c r="N54" s="951" t="n">
        <f aca="false">VLOOKUP(N$50,$B$84:$C$97,2)</f>
        <v>7129</v>
      </c>
      <c r="O54" s="951"/>
      <c r="P54" s="951" t="n">
        <f aca="false">VLOOKUP(P$50,$B$84:$C$97,2)</f>
        <v>10322.6</v>
      </c>
      <c r="Q54" s="951"/>
      <c r="R54" s="951" t="n">
        <f aca="false">VLOOKUP(R$50,$B$84:$C$97,2)</f>
        <v>1185.8</v>
      </c>
      <c r="S54" s="951"/>
      <c r="T54" s="951" t="n">
        <f aca="false">VLOOKUP(T$50,$B$84:$C$97,2)</f>
        <v>1185.8</v>
      </c>
      <c r="U54" s="951"/>
      <c r="V54" s="951" t="n">
        <f aca="false">VLOOKUP(V$50,$B$84:$C$97,2)</f>
        <v>2322.6</v>
      </c>
      <c r="W54" s="951"/>
      <c r="X54" s="951" t="n">
        <f aca="false">VLOOKUP(X$50,$B$84:$C$97,2)</f>
        <v>2322.6</v>
      </c>
      <c r="Y54" s="951"/>
      <c r="Z54" s="951" t="n">
        <f aca="false">VLOOKUP(Z$50,$B$84:$C$97,2)</f>
        <v>324.5</v>
      </c>
      <c r="AA54" s="951"/>
      <c r="AB54" s="950" t="n">
        <f aca="false">VLOOKUP(AB$50,$B$84:$C$97,2)</f>
        <v>71</v>
      </c>
      <c r="AC54" s="950"/>
      <c r="AD54" s="950" t="n">
        <f aca="false">VLOOKUP(AD$50,$B$84:$C$97,2)</f>
        <v>4116.1</v>
      </c>
      <c r="AE54" s="950"/>
      <c r="AF54" s="950" t="n">
        <f aca="false">VLOOKUP(AF$50,$B$84:$C$97,2)</f>
        <v>4116.1</v>
      </c>
      <c r="AG54" s="950"/>
      <c r="AH54" s="950" t="n">
        <f aca="false">VLOOKUP(AH$50,$B$84:$C$97,2)</f>
        <v>324.5</v>
      </c>
      <c r="AI54" s="950"/>
      <c r="AJ54" s="950" t="n">
        <f aca="false">VLOOKUP(AJ$50,$B$84:$C$97,2)</f>
        <v>830.3</v>
      </c>
      <c r="AK54" s="950"/>
      <c r="AL54" s="951" t="n">
        <f aca="false">VLOOKUP(AL$50,$B$84:$C$97,2)</f>
        <v>506.4</v>
      </c>
      <c r="AM54" s="951"/>
      <c r="AN54" s="951" t="n">
        <f aca="false">VLOOKUP(AN$50,$B$84:$C$97,2)</f>
        <v>506.4</v>
      </c>
      <c r="AO54" s="951"/>
      <c r="AP54" s="950" t="n">
        <f aca="false">VLOOKUP(AP$50,$B$84:$C$97,2)</f>
        <v>2800</v>
      </c>
      <c r="AQ54" s="950"/>
      <c r="AR54" s="951" t="n">
        <f aca="false">VLOOKUP(AR$50,$B$84:$C$97,2)</f>
        <v>506.4</v>
      </c>
      <c r="AS54" s="951"/>
      <c r="AT54" s="951" t="n">
        <f aca="false">VLOOKUP(AT$50,$B$84:$C$97,2)</f>
        <v>324.5</v>
      </c>
      <c r="AU54" s="951"/>
      <c r="AV54" s="951" t="n">
        <f aca="false">VLOOKUP(AV$50,$B$84:$C$97,2)</f>
        <v>1840.6</v>
      </c>
      <c r="AW54" s="951"/>
      <c r="AX54" s="951" t="n">
        <f aca="false">VLOOKUP(AX$50,$B$84:$C$97,2)</f>
        <v>506.4</v>
      </c>
      <c r="AY54" s="951"/>
      <c r="AZ54" s="950" t="n">
        <f aca="false">VLOOKUP(AZ$50,$B$84:$C$97,2)</f>
        <v>2322.6</v>
      </c>
      <c r="BA54" s="950"/>
      <c r="BB54" s="952" t="n">
        <f aca="false">VLOOKUP(BB$50,$B$84:$C$97,2)</f>
        <v>2800</v>
      </c>
      <c r="BC54" s="952"/>
      <c r="BD54" s="952" t="n">
        <f aca="false">VLOOKUP(BD$50,$B$84:$C$97,2)</f>
        <v>126.4</v>
      </c>
      <c r="BE54" s="952"/>
      <c r="BF54" s="946" t="n">
        <f aca="false">VLOOKUP(BF$50,$B$84:$C$97,2)</f>
        <v>324.5</v>
      </c>
      <c r="BG54" s="946"/>
      <c r="BH54" s="946" t="n">
        <f aca="false">VLOOKUP(BH$50,$B$84:$C$97,2)</f>
        <v>1185.8</v>
      </c>
      <c r="BI54" s="946"/>
      <c r="BJ54" s="952" t="n">
        <f aca="false">VLOOKUP(BJ$50,$B$84:$C$97,2)</f>
        <v>324.5</v>
      </c>
      <c r="BK54" s="952"/>
      <c r="BL54" s="952" t="n">
        <f aca="false">VLOOKUP(BL$50,$B$84:$C$97,2)</f>
        <v>1840.6</v>
      </c>
      <c r="BM54" s="952"/>
      <c r="BN54" s="952" t="n">
        <f aca="false">VLOOKUP(BN$50,$B$84:$C$97,2)</f>
        <v>4116.1</v>
      </c>
      <c r="BO54" s="952"/>
    </row>
    <row r="55" s="867" customFormat="true" ht="15" hidden="false" customHeight="false" outlineLevel="0" collapsed="false">
      <c r="A55" s="379" t="s">
        <v>917</v>
      </c>
      <c r="B55" s="863" t="s">
        <v>929</v>
      </c>
      <c r="C55" s="863"/>
      <c r="D55" s="863" t="s">
        <v>1404</v>
      </c>
      <c r="E55" s="863"/>
      <c r="F55" s="863" t="s">
        <v>1405</v>
      </c>
      <c r="G55" s="863"/>
      <c r="H55" s="863" t="s">
        <v>1406</v>
      </c>
      <c r="I55" s="863"/>
      <c r="J55" s="863" t="s">
        <v>1406</v>
      </c>
      <c r="K55" s="863"/>
      <c r="L55" s="863" t="s">
        <v>1407</v>
      </c>
      <c r="M55" s="863"/>
      <c r="N55" s="863" t="s">
        <v>1408</v>
      </c>
      <c r="O55" s="863"/>
      <c r="P55" s="863" t="s">
        <v>1409</v>
      </c>
      <c r="Q55" s="863"/>
      <c r="R55" s="863" t="s">
        <v>1410</v>
      </c>
      <c r="S55" s="863"/>
      <c r="T55" s="863" t="s">
        <v>1410</v>
      </c>
      <c r="U55" s="863"/>
      <c r="V55" s="863" t="s">
        <v>1411</v>
      </c>
      <c r="W55" s="863"/>
      <c r="X55" s="863" t="s">
        <v>1411</v>
      </c>
      <c r="Y55" s="863"/>
      <c r="Z55" s="863" t="s">
        <v>1412</v>
      </c>
      <c r="AA55" s="863"/>
      <c r="AB55" s="863" t="s">
        <v>1413</v>
      </c>
      <c r="AC55" s="863"/>
      <c r="AD55" s="863" t="s">
        <v>1414</v>
      </c>
      <c r="AE55" s="863"/>
      <c r="AF55" s="863" t="s">
        <v>1414</v>
      </c>
      <c r="AG55" s="863"/>
      <c r="AH55" s="863" t="s">
        <v>1415</v>
      </c>
      <c r="AI55" s="863"/>
      <c r="AJ55" s="863" t="s">
        <v>1416</v>
      </c>
      <c r="AK55" s="863"/>
      <c r="AL55" s="863" t="s">
        <v>1417</v>
      </c>
      <c r="AM55" s="863"/>
      <c r="AN55" s="863" t="s">
        <v>1418</v>
      </c>
      <c r="AO55" s="863"/>
      <c r="AP55" s="863" t="s">
        <v>929</v>
      </c>
      <c r="AQ55" s="863"/>
      <c r="AR55" s="863" t="s">
        <v>918</v>
      </c>
      <c r="AS55" s="863"/>
      <c r="AT55" s="863" t="s">
        <v>918</v>
      </c>
      <c r="AU55" s="863"/>
      <c r="AV55" s="863" t="s">
        <v>1419</v>
      </c>
      <c r="AW55" s="863"/>
      <c r="AX55" s="863" t="s">
        <v>1420</v>
      </c>
      <c r="AY55" s="863"/>
      <c r="AZ55" s="863" t="s">
        <v>1411</v>
      </c>
      <c r="BA55" s="863"/>
      <c r="BB55" s="462" t="str">
        <f aca="false">CONCATENATE(IF(BB51&lt;&gt;ROUNDUP(BB51,0),TEXT(BB51,"# ?/?"),BB51),BB50,IF(BB52&lt;&gt;ROUNDUP(BB52,0),TEXT(BB52,"# ?/?"),BB52),"-HTO-",IF(BB24=0,"L",IF(BC24=0,"G","G&amp;L")))</f>
        <v>4N6-HTO-G</v>
      </c>
      <c r="BC55" s="462"/>
      <c r="BD55" s="462" t="str">
        <f aca="false">CONCATENATE(IF(BD51&lt;&gt;ROUNDUP(BD51,0),TEXT(BD51,"# ?/?"),BD51),BD50,IF(BD52&lt;&gt;ROUNDUP(BD52,0),TEXT(BD52,"# ?/?"),BD52),"-HTO-",IF(BD24=0,"L",IF(BE24=0,"G","G&amp;L")))</f>
        <v>1E2-HTO-L</v>
      </c>
      <c r="BE55" s="462"/>
      <c r="BF55" s="462" t="str">
        <f aca="false">CONCATENATE(IF(BF51&lt;&gt;ROUNDUP(BF51,0),TEXT(BF51,"# ?/?"),BF51),BF50,IF(BF52&lt;&gt;ROUNDUP(BF52,0),TEXT(BF52,"# ?/?"),BF52),"-HTO-",IF(BF24=0,"L",IF(BG24=0,"G","G&amp;L")))</f>
        <v>1 1/2G3-HTO-G</v>
      </c>
      <c r="BG55" s="462"/>
      <c r="BH55" s="462" t="str">
        <f aca="false">CONCATENATE(IF(BH51&lt;&gt;ROUNDUP(BH51,0),TEXT(BH51,"# ?/?"),BH51),BH50,IF(BH52&lt;&gt;ROUNDUP(BH52,0),TEXT(BH52,"# ?/?"),BH52),"-HTB-",IF(BH24=0,"L",IF(BI24=0,"G","G&amp;L")))</f>
        <v>3K4-HTB-G</v>
      </c>
      <c r="BI55" s="462"/>
      <c r="BJ55" s="462" t="str">
        <f aca="false">CONCATENATE(IF(BJ51&lt;&gt;ROUNDUP(BJ51,0),TEXT(BJ51,"# ?/?"),BJ51),BJ50,IF(BJ52&lt;&gt;ROUNDUP(BJ52,0),TEXT(BJ52,"# ?/?"),BJ52),"-HTB-",IF(BJ24=0,"L",IF(BK24=0,"G","G&amp;L")))</f>
        <v>1 1/2G3-HTB-G</v>
      </c>
      <c r="BK55" s="462"/>
      <c r="BL55" s="462" t="str">
        <f aca="false">CONCATENATE(IF(BL51&lt;&gt;ROUNDUP(BL51,0),TEXT(BL51,"# ?/?"),BL51),BL50,IF(BL52&lt;&gt;ROUNDUP(BL52,0),TEXT(BL52,"# ?/?"),BL52),"-HTB-",IF(BL24=0,"L",IF(BM24=0,"G","G&amp;L")))</f>
        <v>4L6-HTB-G</v>
      </c>
      <c r="BM55" s="462"/>
      <c r="BN55" s="462" t="str">
        <f aca="false">CONCATENATE(IF(BN51&lt;&gt;ROUNDUP(BN51,0),TEXT(BN51,"# ?/?"),BN51),BN50,IF(BN52&lt;&gt;ROUNDUP(BN52,0),TEXT(BN52,"# ?/?"),BN52),"-HTB-",IF(BN24=0,"L",IF(BO24=0,"G","G&amp;L")))</f>
        <v>4P6-HTB-G</v>
      </c>
      <c r="BO55" s="462"/>
    </row>
    <row r="56" customFormat="false" ht="15" hidden="false" customHeight="false" outlineLevel="0" collapsed="false">
      <c r="A56" s="379" t="s">
        <v>1421</v>
      </c>
      <c r="B56" s="946" t="n">
        <f aca="false">VLOOKUP(B$51*1,$B$71:$C$81,2)</f>
        <v>100</v>
      </c>
      <c r="C56" s="946"/>
      <c r="D56" s="946" t="n">
        <f aca="false">VLOOKUP(D$51*1,$B$71:$C$81,2)</f>
        <v>40</v>
      </c>
      <c r="E56" s="946"/>
      <c r="F56" s="946" t="n">
        <f aca="false">VLOOKUP(F$51*1,$B$71:$C$81,2)</f>
        <v>80</v>
      </c>
      <c r="G56" s="946"/>
      <c r="H56" s="946" t="n">
        <f aca="false">VLOOKUP(H$51*1,$B$71:$C$81,2)</f>
        <v>80</v>
      </c>
      <c r="I56" s="946"/>
      <c r="J56" s="946" t="n">
        <f aca="false">VLOOKUP(J$51*1,$B$71:$C$81,2)</f>
        <v>80</v>
      </c>
      <c r="K56" s="946"/>
      <c r="L56" s="946" t="n">
        <f aca="false">VLOOKUP(L$51*1,$B$71:$C$81,2)</f>
        <v>100</v>
      </c>
      <c r="M56" s="946"/>
      <c r="N56" s="946" t="n">
        <f aca="false">VLOOKUP(N$51*1,$B$71:$C$81,2)</f>
        <v>150</v>
      </c>
      <c r="O56" s="946"/>
      <c r="P56" s="946" t="n">
        <f aca="false">VLOOKUP(P$51*1,$B$71:$C$81,2)</f>
        <v>150</v>
      </c>
      <c r="Q56" s="946"/>
      <c r="R56" s="946" t="n">
        <f aca="false">VLOOKUP(R$51*1,$B$71:$C$81,2)</f>
        <v>80</v>
      </c>
      <c r="S56" s="946"/>
      <c r="T56" s="946" t="n">
        <f aca="false">VLOOKUP(T$51*1,$B$71:$C$81,2)</f>
        <v>80</v>
      </c>
      <c r="U56" s="946"/>
      <c r="V56" s="946" t="n">
        <f aca="false">VLOOKUP(V$51*1,$B$71:$C$81,2)</f>
        <v>100</v>
      </c>
      <c r="W56" s="946"/>
      <c r="X56" s="946" t="n">
        <f aca="false">VLOOKUP(X$51*1,$B$71:$C$81,2)</f>
        <v>100</v>
      </c>
      <c r="Y56" s="946"/>
      <c r="Z56" s="946" t="n">
        <f aca="false">VLOOKUP(Z$51*1,$B$71:$C$81,2)</f>
        <v>40</v>
      </c>
      <c r="AA56" s="946"/>
      <c r="AB56" s="946" t="n">
        <f aca="false">VLOOKUP(AB$51*1,$B$71:$C$81,2)</f>
        <v>25</v>
      </c>
      <c r="AC56" s="946"/>
      <c r="AD56" s="946" t="n">
        <f aca="false">VLOOKUP(AD$51*1,$B$71:$C$81,2)</f>
        <v>100</v>
      </c>
      <c r="AE56" s="946"/>
      <c r="AF56" s="946" t="n">
        <f aca="false">VLOOKUP(AF$51*1,$B$71:$C$81,2)</f>
        <v>100</v>
      </c>
      <c r="AG56" s="946"/>
      <c r="AH56" s="946" t="n">
        <f aca="false">VLOOKUP(AH$51*1,$B$71:$C$81,2)</f>
        <v>40</v>
      </c>
      <c r="AI56" s="946"/>
      <c r="AJ56" s="946" t="n">
        <f aca="false">VLOOKUP(AJ$51*1,$B$71:$C$81,2)</f>
        <v>80</v>
      </c>
      <c r="AK56" s="946"/>
      <c r="AL56" s="946" t="n">
        <f aca="false">VLOOKUP(AL$51*1,$B$71:$C$81,2)</f>
        <v>50</v>
      </c>
      <c r="AM56" s="946"/>
      <c r="AN56" s="946" t="n">
        <f aca="false">VLOOKUP(AN$51*1,$B$71:$C$81,2)</f>
        <v>40</v>
      </c>
      <c r="AO56" s="946"/>
      <c r="AP56" s="946" t="n">
        <f aca="false">VLOOKUP(AP$51*1,$B$71:$C$81,2)</f>
        <v>100</v>
      </c>
      <c r="AQ56" s="946"/>
      <c r="AR56" s="946" t="n">
        <f aca="false">VLOOKUP(AR$51*1,$B$71:$C$81,2)</f>
        <v>40</v>
      </c>
      <c r="AS56" s="946"/>
      <c r="AT56" s="946" t="n">
        <f aca="false">VLOOKUP(AT$51*1,$B$71:$C$81,2)</f>
        <v>40</v>
      </c>
      <c r="AU56" s="946"/>
      <c r="AV56" s="946" t="n">
        <f aca="false">VLOOKUP(AV$51*1,$B$71:$C$81,2)</f>
        <v>40</v>
      </c>
      <c r="AW56" s="946"/>
      <c r="AX56" s="946" t="n">
        <f aca="false">VLOOKUP(AX$51*1,$B$71:$C$81,2)</f>
        <v>40</v>
      </c>
      <c r="AY56" s="946"/>
      <c r="AZ56" s="946" t="n">
        <f aca="false">VLOOKUP(AZ$51*1,$B$71:$C$81,2)</f>
        <v>100</v>
      </c>
      <c r="BA56" s="946"/>
      <c r="BB56" s="946" t="n">
        <f aca="false">BB53</f>
        <v>100</v>
      </c>
      <c r="BC56" s="946"/>
      <c r="BD56" s="946" t="n">
        <f aca="false">BD53</f>
        <v>25</v>
      </c>
      <c r="BE56" s="946"/>
      <c r="BF56" s="946" t="n">
        <f aca="false">BF53</f>
        <v>40</v>
      </c>
      <c r="BG56" s="946"/>
      <c r="BH56" s="946" t="n">
        <f aca="false">BH53</f>
        <v>80</v>
      </c>
      <c r="BI56" s="946"/>
      <c r="BJ56" s="946" t="n">
        <f aca="false">BJ53</f>
        <v>40</v>
      </c>
      <c r="BK56" s="946"/>
      <c r="BL56" s="946" t="n">
        <f aca="false">BL53</f>
        <v>100</v>
      </c>
      <c r="BM56" s="946"/>
      <c r="BN56" s="946" t="n">
        <f aca="false">BN53</f>
        <v>100</v>
      </c>
      <c r="BO56" s="946"/>
    </row>
    <row r="57" customFormat="false" ht="15" hidden="false" customHeight="false" outlineLevel="0" collapsed="false">
      <c r="A57" s="379" t="s">
        <v>1422</v>
      </c>
      <c r="B57" s="946" t="n">
        <f aca="false">VLOOKUP(B$52*1,$B$71:$C$81,2)</f>
        <v>150</v>
      </c>
      <c r="C57" s="946"/>
      <c r="D57" s="946" t="n">
        <f aca="false">VLOOKUP(D$52*1,$B$71:$C$81,2)</f>
        <v>50</v>
      </c>
      <c r="E57" s="946"/>
      <c r="F57" s="946" t="n">
        <f aca="false">VLOOKUP(F$52*1,$B$71:$C$81,2)</f>
        <v>100</v>
      </c>
      <c r="G57" s="946"/>
      <c r="H57" s="946" t="n">
        <f aca="false">VLOOKUP(H$52*1,$B$71:$C$81,2)</f>
        <v>100</v>
      </c>
      <c r="I57" s="946"/>
      <c r="J57" s="946" t="n">
        <f aca="false">VLOOKUP(J$52*1,$B$71:$C$81,2)</f>
        <v>100</v>
      </c>
      <c r="K57" s="946"/>
      <c r="L57" s="946" t="n">
        <f aca="false">VLOOKUP(L$52*1,$B$71:$C$81,2)</f>
        <v>150</v>
      </c>
      <c r="M57" s="946"/>
      <c r="N57" s="946" t="n">
        <f aca="false">VLOOKUP(N$52*1,$B$71:$C$81,2)</f>
        <v>200</v>
      </c>
      <c r="O57" s="946"/>
      <c r="P57" s="946" t="n">
        <f aca="false">VLOOKUP(P$52*1,$B$71:$C$81,2)</f>
        <v>200</v>
      </c>
      <c r="Q57" s="946"/>
      <c r="R57" s="946" t="n">
        <f aca="false">VLOOKUP(R$52*1,$B$71:$C$81,2)</f>
        <v>100</v>
      </c>
      <c r="S57" s="946"/>
      <c r="T57" s="946" t="n">
        <f aca="false">VLOOKUP(T$52*1,$B$71:$C$81,2)</f>
        <v>100</v>
      </c>
      <c r="U57" s="946"/>
      <c r="V57" s="946" t="n">
        <f aca="false">VLOOKUP(V$52*1,$B$71:$C$81,2)</f>
        <v>150</v>
      </c>
      <c r="W57" s="946"/>
      <c r="X57" s="946" t="n">
        <f aca="false">VLOOKUP(X$52*1,$B$71:$C$81,2)</f>
        <v>150</v>
      </c>
      <c r="Y57" s="946"/>
      <c r="Z57" s="946" t="n">
        <f aca="false">VLOOKUP(Z$52*1,$B$71:$C$81,2)</f>
        <v>80</v>
      </c>
      <c r="AA57" s="946"/>
      <c r="AB57" s="946" t="n">
        <f aca="false">VLOOKUP(AB$52*1,$B$71:$C$81,2)</f>
        <v>50</v>
      </c>
      <c r="AC57" s="946"/>
      <c r="AD57" s="946" t="n">
        <f aca="false">VLOOKUP(AD$52*1,$B$71:$C$81,2)</f>
        <v>150</v>
      </c>
      <c r="AE57" s="946"/>
      <c r="AF57" s="946" t="n">
        <f aca="false">VLOOKUP(AF$52*1,$B$71:$C$81,2)</f>
        <v>150</v>
      </c>
      <c r="AG57" s="946"/>
      <c r="AH57" s="946" t="n">
        <f aca="false">VLOOKUP(AH$52*1,$B$71:$C$81,2)</f>
        <v>80</v>
      </c>
      <c r="AI57" s="946"/>
      <c r="AJ57" s="946" t="n">
        <f aca="false">VLOOKUP(AJ$52*1,$B$71:$C$81,2)</f>
        <v>100</v>
      </c>
      <c r="AK57" s="946"/>
      <c r="AL57" s="946" t="n">
        <f aca="false">VLOOKUP(AL$52*1,$B$71:$C$81,2)</f>
        <v>80</v>
      </c>
      <c r="AM57" s="946"/>
      <c r="AN57" s="946" t="n">
        <f aca="false">VLOOKUP(AN$52*1,$B$71:$C$81,2)</f>
        <v>80</v>
      </c>
      <c r="AO57" s="946"/>
      <c r="AP57" s="946" t="n">
        <f aca="false">VLOOKUP(AP$52*1,$B$71:$C$81,2)</f>
        <v>150</v>
      </c>
      <c r="AQ57" s="946"/>
      <c r="AR57" s="946" t="n">
        <f aca="false">VLOOKUP(AR$52*1,$B$71:$C$81,2)</f>
        <v>80</v>
      </c>
      <c r="AS57" s="946"/>
      <c r="AT57" s="946" t="n">
        <f aca="false">VLOOKUP(AT$52*1,$B$71:$C$81,2)</f>
        <v>80</v>
      </c>
      <c r="AU57" s="946"/>
      <c r="AV57" s="946" t="n">
        <f aca="false">VLOOKUP(AV$52*1,$B$71:$C$81,2)</f>
        <v>80</v>
      </c>
      <c r="AW57" s="946"/>
      <c r="AX57" s="946" t="n">
        <f aca="false">VLOOKUP(AX$52*1,$B$71:$C$81,2)</f>
        <v>80</v>
      </c>
      <c r="AY57" s="946"/>
      <c r="AZ57" s="946" t="n">
        <f aca="false">VLOOKUP(AZ$52*1,$B$71:$C$81,2)</f>
        <v>150</v>
      </c>
      <c r="BA57" s="946"/>
      <c r="BB57" s="946" t="n">
        <f aca="false">VLOOKUP(BB$52*1,$B$71:$C$81,2)</f>
        <v>150</v>
      </c>
      <c r="BC57" s="946"/>
      <c r="BD57" s="946" t="n">
        <f aca="false">VLOOKUP(BD$52*1,$B$71:$C$81,2)</f>
        <v>50</v>
      </c>
      <c r="BE57" s="946"/>
      <c r="BF57" s="946" t="n">
        <f aca="false">VLOOKUP(BF$52*1,$B$71:$C$81,2)</f>
        <v>80</v>
      </c>
      <c r="BG57" s="946"/>
      <c r="BH57" s="946" t="n">
        <f aca="false">VLOOKUP(BH$52*1,$B$71:$C$81,2)</f>
        <v>100</v>
      </c>
      <c r="BI57" s="946"/>
      <c r="BJ57" s="946" t="n">
        <f aca="false">VLOOKUP(BJ$52*1,$B$71:$C$81,2)</f>
        <v>80</v>
      </c>
      <c r="BK57" s="946"/>
      <c r="BL57" s="946" t="n">
        <f aca="false">VLOOKUP(BL$52*1,$B$71:$C$81,2)</f>
        <v>150</v>
      </c>
      <c r="BM57" s="946"/>
      <c r="BN57" s="946" t="n">
        <f aca="false">VLOOKUP(BN$52*1,$B$71:$C$81,2)</f>
        <v>150</v>
      </c>
      <c r="BO57" s="946"/>
    </row>
    <row r="58" customFormat="false" ht="15" hidden="false" customHeight="false" outlineLevel="0" collapsed="false">
      <c r="A58" s="379" t="s">
        <v>629</v>
      </c>
      <c r="B58" s="953" t="str">
        <f aca="false">IF(B48&lt;B54,"核算通过","请重新核算")</f>
        <v>核算通过</v>
      </c>
      <c r="C58" s="953"/>
      <c r="D58" s="953" t="str">
        <f aca="false">IF(D48&lt;D54,"核算通过","请重新核算")</f>
        <v>核算通过</v>
      </c>
      <c r="E58" s="953"/>
      <c r="F58" s="953" t="str">
        <f aca="false">IF(F48&lt;F54,"核算通过","请重新核算")</f>
        <v>核算通过</v>
      </c>
      <c r="G58" s="953"/>
      <c r="H58" s="953" t="str">
        <f aca="false">IF(H48&lt;H54,"核算通过","请重新核算")</f>
        <v>核算通过</v>
      </c>
      <c r="I58" s="953"/>
      <c r="J58" s="953" t="str">
        <f aca="false">IF(J48&lt;J54,"核算通过","请重新核算")</f>
        <v>核算通过</v>
      </c>
      <c r="K58" s="953"/>
      <c r="L58" s="953" t="str">
        <f aca="false">IF(L48&lt;L54,"核算通过","请重新核算")</f>
        <v>核算通过</v>
      </c>
      <c r="M58" s="953"/>
      <c r="N58" s="953" t="str">
        <f aca="false">IF(N48&lt;N54,"核算通过","请重新核算")</f>
        <v>核算通过</v>
      </c>
      <c r="O58" s="953"/>
      <c r="P58" s="953" t="str">
        <f aca="false">IF(P48&lt;P54,"核算通过","请重新核算")</f>
        <v>核算通过</v>
      </c>
      <c r="Q58" s="953"/>
      <c r="R58" s="953" t="str">
        <f aca="false">IF(R48&lt;R54,"核算通过","请重新核算")</f>
        <v>核算通过</v>
      </c>
      <c r="S58" s="953"/>
      <c r="T58" s="953" t="str">
        <f aca="false">IF(T48&lt;T54,"核算通过","请重新核算")</f>
        <v>核算通过</v>
      </c>
      <c r="U58" s="953"/>
      <c r="V58" s="953" t="str">
        <f aca="false">IF(V48&lt;V54,"核算通过","请重新核算")</f>
        <v>核算通过</v>
      </c>
      <c r="W58" s="953"/>
      <c r="X58" s="953" t="str">
        <f aca="false">IF(X48&lt;X54,"核算通过","请重新核算")</f>
        <v>核算通过</v>
      </c>
      <c r="Y58" s="953"/>
      <c r="Z58" s="953" t="str">
        <f aca="false">IF(Z48&lt;Z54,"核算通过","请重新核算")</f>
        <v>核算通过</v>
      </c>
      <c r="AA58" s="953"/>
      <c r="AB58" s="953" t="str">
        <f aca="false">IF(AB48&lt;AB54,"核算通过","请重新核算")</f>
        <v>核算通过</v>
      </c>
      <c r="AC58" s="953"/>
      <c r="AD58" s="953" t="str">
        <f aca="false">IF(AD48&lt;AD54,"核算通过","请重新核算")</f>
        <v>核算通过</v>
      </c>
      <c r="AE58" s="953"/>
      <c r="AF58" s="953" t="str">
        <f aca="false">IF(AF48&lt;AF54,"核算通过","请重新核算")</f>
        <v>核算通过</v>
      </c>
      <c r="AG58" s="953"/>
      <c r="AH58" s="953" t="str">
        <f aca="false">IF(AH48&lt;AH54,"核算通过","请重新核算")</f>
        <v>核算通过</v>
      </c>
      <c r="AI58" s="953"/>
      <c r="AJ58" s="953" t="str">
        <f aca="false">IF(AJ48&lt;AJ54,"核算通过","请重新核算")</f>
        <v>核算通过</v>
      </c>
      <c r="AK58" s="953"/>
      <c r="AL58" s="953" t="str">
        <f aca="false">IF(AL48&lt;AL54,"核算通过","请重新核算")</f>
        <v>核算通过</v>
      </c>
      <c r="AM58" s="953"/>
      <c r="AN58" s="953" t="str">
        <f aca="false">IF(AN48&lt;AN54,"核算通过","请重新核算")</f>
        <v>核算通过</v>
      </c>
      <c r="AO58" s="953"/>
      <c r="AP58" s="953" t="str">
        <f aca="false">IF(AP48&lt;AP54,"核算通过","请重新核算")</f>
        <v>核算通过</v>
      </c>
      <c r="AQ58" s="953"/>
      <c r="AR58" s="953" t="str">
        <f aca="false">IF(AR48&lt;AR54,"核算通过","请重新核算")</f>
        <v>核算通过</v>
      </c>
      <c r="AS58" s="953"/>
      <c r="AT58" s="953" t="str">
        <f aca="false">IF(AT48&lt;AT54,"核算通过","请重新核算")</f>
        <v>核算通过</v>
      </c>
      <c r="AU58" s="953"/>
      <c r="AV58" s="953" t="str">
        <f aca="false">IF(AV48&lt;AV54,"核算通过","请重新核算")</f>
        <v>核算通过</v>
      </c>
      <c r="AW58" s="953"/>
      <c r="AX58" s="953" t="str">
        <f aca="false">IF(AX48&lt;AX54,"核算通过","请重新核算")</f>
        <v>核算通过</v>
      </c>
      <c r="AY58" s="953"/>
      <c r="AZ58" s="953" t="str">
        <f aca="false">IF(AZ48&lt;AZ54,"核算通过","请重新核算")</f>
        <v>核算通过</v>
      </c>
      <c r="BA58" s="953"/>
      <c r="BB58" s="953" t="str">
        <f aca="false">IF(BB48&lt;BB54,"核算通过","请重新核算")</f>
        <v>核算通过</v>
      </c>
      <c r="BC58" s="953"/>
      <c r="BD58" s="953" t="str">
        <f aca="false">IF(BD48&lt;BD54,"核算通过","请重新核算")</f>
        <v>核算通过</v>
      </c>
      <c r="BE58" s="953"/>
      <c r="BF58" s="953" t="str">
        <f aca="false">IF(BF48&lt;BF54,"核算通过","请重新核算")</f>
        <v>核算通过</v>
      </c>
      <c r="BG58" s="953"/>
      <c r="BH58" s="953" t="str">
        <f aca="false">IF(BH48&lt;BH54,"核算通过","请重新核算")</f>
        <v>核算通过</v>
      </c>
      <c r="BI58" s="953"/>
      <c r="BJ58" s="953" t="str">
        <f aca="false">IF(BJ48&lt;BJ54,"核算通过","请重新核算")</f>
        <v>核算通过</v>
      </c>
      <c r="BK58" s="953"/>
      <c r="BL58" s="953" t="str">
        <f aca="false">IF(BL48&lt;BL54,"核算通过","请重新核算")</f>
        <v>请重新核算</v>
      </c>
      <c r="BM58" s="953"/>
      <c r="BN58" s="953" t="e">
        <f aca="false">IF(BN48&lt;BN54,"核算通过","请重新核算")</f>
        <v>#NAME?</v>
      </c>
      <c r="BO58" s="953"/>
    </row>
    <row r="59" s="958" customFormat="true" ht="15" hidden="false" customHeight="false" outlineLevel="0" collapsed="false">
      <c r="A59" s="954" t="s">
        <v>1423</v>
      </c>
      <c r="B59" s="955" t="n">
        <f aca="false">B12/B9</f>
        <v>0.0833333333333333</v>
      </c>
      <c r="C59" s="955"/>
      <c r="D59" s="955" t="n">
        <f aca="false">D12/D9</f>
        <v>0.222222222222222</v>
      </c>
      <c r="E59" s="955"/>
      <c r="F59" s="955" t="n">
        <f aca="false">F12/F9</f>
        <v>0.190445859872611</v>
      </c>
      <c r="G59" s="955"/>
      <c r="H59" s="955" t="n">
        <f aca="false">H12/H9</f>
        <v>0.09375</v>
      </c>
      <c r="I59" s="955"/>
      <c r="J59" s="955" t="n">
        <f aca="false">J12/J9</f>
        <v>0.0483870967741936</v>
      </c>
      <c r="K59" s="955"/>
      <c r="L59" s="955" t="n">
        <f aca="false">L12/L9</f>
        <v>0.115384615384615</v>
      </c>
      <c r="M59" s="955"/>
      <c r="N59" s="955" t="n">
        <f aca="false">N12/N9</f>
        <v>0.375</v>
      </c>
      <c r="O59" s="955"/>
      <c r="P59" s="955" t="n">
        <f aca="false">P12/P9</f>
        <v>0.375</v>
      </c>
      <c r="Q59" s="955"/>
      <c r="R59" s="955" t="n">
        <f aca="false">R12/R9</f>
        <v>0</v>
      </c>
      <c r="S59" s="955"/>
      <c r="T59" s="955" t="n">
        <f aca="false">T12/T9</f>
        <v>0</v>
      </c>
      <c r="U59" s="955"/>
      <c r="V59" s="955" t="n">
        <f aca="false">V12/V9</f>
        <v>0</v>
      </c>
      <c r="W59" s="955"/>
      <c r="X59" s="955" t="n">
        <f aca="false">X12/X9</f>
        <v>0</v>
      </c>
      <c r="Y59" s="955"/>
      <c r="Z59" s="955" t="n">
        <f aca="false">Z12/Z9</f>
        <v>0</v>
      </c>
      <c r="AA59" s="955"/>
      <c r="AB59" s="955" t="n">
        <f aca="false">AB12/AB9</f>
        <v>0</v>
      </c>
      <c r="AC59" s="955"/>
      <c r="AD59" s="955" t="n">
        <f aca="false">AD12/AD9</f>
        <v>0</v>
      </c>
      <c r="AE59" s="955"/>
      <c r="AF59" s="955" t="n">
        <f aca="false">AF12/AF9</f>
        <v>0</v>
      </c>
      <c r="AG59" s="955"/>
      <c r="AH59" s="955" t="n">
        <f aca="false">AH12/AH9</f>
        <v>0.166666666666667</v>
      </c>
      <c r="AI59" s="955"/>
      <c r="AJ59" s="955" t="n">
        <f aca="false">AJ12/AJ9</f>
        <v>0.148148148148148</v>
      </c>
      <c r="AK59" s="955"/>
      <c r="AL59" s="955" t="n">
        <f aca="false">AL12/AL9</f>
        <v>0.105263157894737</v>
      </c>
      <c r="AM59" s="955"/>
      <c r="AN59" s="955" t="n">
        <f aca="false">AN12/AN9</f>
        <v>0.15</v>
      </c>
      <c r="AO59" s="955"/>
      <c r="AP59" s="955" t="n">
        <f aca="false">AP12/AP9</f>
        <v>0.0833333333333333</v>
      </c>
      <c r="AQ59" s="955"/>
      <c r="AR59" s="955" t="n">
        <f aca="false">AR12/AR9</f>
        <v>0.153061224489796</v>
      </c>
      <c r="AS59" s="955"/>
      <c r="AT59" s="955" t="n">
        <f aca="false">AT12/AT9</f>
        <v>0.153061224489796</v>
      </c>
      <c r="AU59" s="955"/>
      <c r="AV59" s="955" t="n">
        <f aca="false">AV12/AV9</f>
        <v>0.205479452054795</v>
      </c>
      <c r="AW59" s="955"/>
      <c r="AX59" s="955" t="n">
        <f aca="false">AX12/AX9</f>
        <v>0</v>
      </c>
      <c r="AY59" s="955"/>
      <c r="AZ59" s="955" t="n">
        <f aca="false">AZ12/AZ9</f>
        <v>0</v>
      </c>
      <c r="BA59" s="955"/>
      <c r="BB59" s="956" t="n">
        <f aca="false">BB12/BB9</f>
        <v>0.0405405405405405</v>
      </c>
      <c r="BC59" s="957"/>
      <c r="BD59" s="957" t="n">
        <f aca="false">BD12/BD9</f>
        <v>0.0612244897959184</v>
      </c>
      <c r="BE59" s="957"/>
      <c r="BF59" s="957" t="n">
        <f aca="false">BF12/BF9</f>
        <v>0</v>
      </c>
      <c r="BG59" s="957"/>
      <c r="BH59" s="957" t="n">
        <f aca="false">BH12/BH9</f>
        <v>0.0769230769230769</v>
      </c>
      <c r="BI59" s="957"/>
      <c r="BJ59" s="957" t="n">
        <f aca="false">BJ12/BJ9</f>
        <v>0.333333333333333</v>
      </c>
      <c r="BK59" s="957"/>
      <c r="BL59" s="957" t="n">
        <f aca="false">BL12/BL9</f>
        <v>0.333333333333333</v>
      </c>
      <c r="BM59" s="957"/>
      <c r="BN59" s="957" t="n">
        <f aca="false">BN12/BN9</f>
        <v>0.0405405405405405</v>
      </c>
      <c r="BO59" s="957"/>
    </row>
    <row r="60" s="379" customFormat="true" ht="15" hidden="false" customHeight="false" outlineLevel="0" collapsed="false">
      <c r="A60" s="693"/>
      <c r="B60" s="959"/>
      <c r="H60" s="449"/>
      <c r="I60" s="449"/>
      <c r="L60" s="449"/>
      <c r="M60" s="449"/>
      <c r="AH60" s="801"/>
      <c r="AI60" s="801"/>
      <c r="AJ60" s="801"/>
      <c r="AP60" s="959"/>
      <c r="BB60" s="862"/>
    </row>
    <row r="61" customFormat="false" ht="15" hidden="false" customHeight="false" outlineLevel="0" collapsed="false">
      <c r="A61" s="960" t="s">
        <v>1424</v>
      </c>
      <c r="B61" s="961" t="n">
        <f aca="false">(B54-B48)/B48*100</f>
        <v>1.2555536191153</v>
      </c>
      <c r="C61" s="961"/>
      <c r="D61" s="961" t="n">
        <f aca="false">(D54-D48)/D48*100</f>
        <v>15.5908413714516</v>
      </c>
      <c r="E61" s="961"/>
      <c r="F61" s="961" t="n">
        <f aca="false">(F54-F48)/F48*100</f>
        <v>65.7143754257882</v>
      </c>
      <c r="G61" s="961"/>
      <c r="H61" s="961" t="n">
        <f aca="false">(H54-H48)/H48*100</f>
        <v>107.220411142168</v>
      </c>
      <c r="I61" s="961"/>
      <c r="J61" s="961" t="n">
        <f aca="false">(J54-J48)/J48*100</f>
        <v>23.5456903329433</v>
      </c>
      <c r="K61" s="961"/>
      <c r="L61" s="961" t="n">
        <f aca="false">(L54-L48)/L48*100</f>
        <v>1.55662439877568</v>
      </c>
      <c r="M61" s="961"/>
      <c r="N61" s="961" t="n">
        <f aca="false">(N54-N48)/N48*100</f>
        <v>48.9241696260706</v>
      </c>
      <c r="O61" s="961"/>
      <c r="P61" s="961" t="n">
        <f aca="false">(P54-P48)/P48*100</f>
        <v>13.5581752493985</v>
      </c>
      <c r="Q61" s="961"/>
      <c r="R61" s="961" t="n">
        <f aca="false">(R54-R48)/R48*100</f>
        <v>12.4983587583946</v>
      </c>
      <c r="S61" s="961"/>
      <c r="T61" s="961" t="n">
        <f aca="false">(T54-T48)/T48*100</f>
        <v>12.4983587583946</v>
      </c>
      <c r="U61" s="961"/>
      <c r="V61" s="961" t="n">
        <f aca="false">(V54-V48)/V48*100</f>
        <v>4.45834484480056</v>
      </c>
      <c r="W61" s="961"/>
      <c r="X61" s="961" t="n">
        <f aca="false">(X54-X48)/X48*100</f>
        <v>4.45834484480056</v>
      </c>
      <c r="Y61" s="961"/>
      <c r="Z61" s="961" t="n">
        <f aca="false">(Z54-Z48)/Z48*100</f>
        <v>73.927771556551</v>
      </c>
      <c r="AA61" s="961"/>
      <c r="AB61" s="961" t="n">
        <f aca="false">(AB54-AB48)/AB48*100</f>
        <v>330.251401128949</v>
      </c>
      <c r="AC61" s="961"/>
      <c r="AD61" s="961" t="n">
        <f aca="false">(AD54-AD48)/AD48*100</f>
        <v>40.7227276104725</v>
      </c>
      <c r="AE61" s="961"/>
      <c r="AF61" s="961" t="n">
        <f aca="false">(AF54-AF48)/AF48*100</f>
        <v>47.3049963962874</v>
      </c>
      <c r="AG61" s="961"/>
      <c r="AH61" s="961" t="n">
        <f aca="false">(AH54-AH48)/AH48*100</f>
        <v>9.18528656711256</v>
      </c>
      <c r="AI61" s="961"/>
      <c r="AJ61" s="961" t="n">
        <f aca="false">(AJ54-AJ48)/AJ48*100</f>
        <v>60.1886371116591</v>
      </c>
      <c r="AK61" s="961"/>
      <c r="AL61" s="961" t="n">
        <f aca="false">(AL54-AL48)/AL48*100</f>
        <v>30.6595704855188</v>
      </c>
      <c r="AM61" s="961"/>
      <c r="AN61" s="961" t="n">
        <f aca="false">(AN54-AN48)/AN48*100</f>
        <v>4.68078510045263</v>
      </c>
      <c r="AO61" s="961"/>
      <c r="AP61" s="961" t="n">
        <f aca="false">(AP54-AP48)/AP48*100</f>
        <v>1.2555536191153</v>
      </c>
      <c r="AQ61" s="961"/>
      <c r="AR61" s="961" t="n">
        <f aca="false">(AR54-AR48)/AR48*100</f>
        <v>43.0386204574153</v>
      </c>
      <c r="AS61" s="961"/>
      <c r="AT61" s="961" t="n">
        <f aca="false">(AT54-AT48)/AT48*100</f>
        <v>69.8209717158571</v>
      </c>
      <c r="AU61" s="961"/>
      <c r="AV61" s="961" t="n">
        <f aca="false">(AV54-AV48)/AV48*100</f>
        <v>54.7573572056863</v>
      </c>
      <c r="AW61" s="961"/>
      <c r="AX61" s="961" t="n">
        <f aca="false">(AX54-AX48)/AX48*100</f>
        <v>78.6646036393234</v>
      </c>
      <c r="AY61" s="961"/>
      <c r="AZ61" s="961" t="n">
        <f aca="false">(AZ54-AZ48)/AZ48*100</f>
        <v>8.5077539977358</v>
      </c>
      <c r="BA61" s="961"/>
      <c r="BB61" s="962" t="n">
        <f aca="false">(BB54-BB48)/BB48*100</f>
        <v>26.5060070668459</v>
      </c>
      <c r="BC61" s="962"/>
      <c r="BD61" s="962" t="e">
        <f aca="false">(BD54-BD48)/BD48*100</f>
        <v>#DIV/0!</v>
      </c>
      <c r="BE61" s="962"/>
      <c r="BF61" s="962" t="n">
        <f aca="false">(BF54-BF48)/BF48*100</f>
        <v>108.149338018849</v>
      </c>
      <c r="BG61" s="962"/>
      <c r="BH61" s="962" t="n">
        <f aca="false">(BH54-BH48)/BH48*100</f>
        <v>83.4080217970981</v>
      </c>
      <c r="BI61" s="962"/>
      <c r="BJ61" s="962" t="n">
        <f aca="false">(BJ54-BJ48)/BJ48*100</f>
        <v>175.444101763135</v>
      </c>
      <c r="BK61" s="962"/>
      <c r="BL61" s="962" t="n">
        <f aca="false">(BL54-BL48)/BL48*100</f>
        <v>-82.5480445985971</v>
      </c>
      <c r="BM61" s="962"/>
      <c r="BN61" s="962" t="e">
        <f aca="false">(BN54-BN48)/BN48*100</f>
        <v>#NAME?</v>
      </c>
      <c r="BO61" s="962"/>
    </row>
    <row r="62" customFormat="false" ht="15" hidden="false" customHeight="false" outlineLevel="0" collapsed="false">
      <c r="A62" s="691"/>
      <c r="B62" s="691"/>
      <c r="C62" s="691"/>
      <c r="D62" s="691"/>
      <c r="E62" s="691"/>
      <c r="F62" s="691" t="s">
        <v>1425</v>
      </c>
      <c r="G62" s="691"/>
      <c r="H62" s="691"/>
      <c r="I62" s="691"/>
      <c r="J62" s="691"/>
      <c r="K62" s="691"/>
      <c r="L62" s="691"/>
      <c r="M62" s="691"/>
      <c r="N62" s="691"/>
      <c r="O62" s="691"/>
      <c r="P62" s="691"/>
      <c r="Q62" s="691"/>
      <c r="R62" s="691"/>
      <c r="S62" s="691"/>
      <c r="T62" s="691"/>
      <c r="U62" s="691"/>
      <c r="V62" s="691"/>
      <c r="W62" s="691"/>
      <c r="X62" s="691"/>
      <c r="Y62" s="691"/>
      <c r="Z62" s="691"/>
      <c r="AA62" s="691"/>
      <c r="AB62" s="691"/>
      <c r="AC62" s="691"/>
      <c r="AD62" s="691"/>
      <c r="AE62" s="691"/>
      <c r="AF62" s="691"/>
      <c r="AG62" s="691"/>
      <c r="AH62" s="691"/>
      <c r="AI62" s="691"/>
      <c r="AJ62" s="691"/>
      <c r="AK62" s="691"/>
      <c r="AL62" s="691"/>
      <c r="AM62" s="691"/>
      <c r="AN62" s="691"/>
      <c r="AO62" s="691"/>
      <c r="AP62" s="691"/>
      <c r="AQ62" s="691"/>
      <c r="AR62" s="963"/>
      <c r="AS62" s="963"/>
      <c r="AT62" s="963"/>
      <c r="AU62" s="963"/>
      <c r="AV62" s="963"/>
      <c r="AW62" s="963"/>
      <c r="AX62" s="963"/>
      <c r="AY62" s="963"/>
      <c r="AZ62" s="691"/>
      <c r="BA62" s="691"/>
      <c r="BB62" s="964"/>
      <c r="BC62" s="693"/>
      <c r="BD62" s="693"/>
      <c r="BE62" s="693"/>
      <c r="BF62" s="693"/>
      <c r="BG62" s="693"/>
      <c r="BH62" s="693"/>
      <c r="BI62" s="693"/>
      <c r="BJ62" s="693"/>
      <c r="BK62" s="693"/>
      <c r="BL62" s="693"/>
      <c r="BM62" s="693"/>
      <c r="BN62" s="693"/>
      <c r="BO62" s="693"/>
    </row>
    <row r="63" s="379" customFormat="true" ht="15" hidden="false" customHeight="false" outlineLevel="0" collapsed="false">
      <c r="A63" s="696"/>
      <c r="B63" s="696"/>
      <c r="C63" s="696"/>
      <c r="D63" s="696"/>
      <c r="E63" s="696"/>
      <c r="F63" s="696" t="s">
        <v>1426</v>
      </c>
      <c r="G63" s="696"/>
      <c r="H63" s="697" t="s">
        <v>1427</v>
      </c>
      <c r="I63" s="449"/>
      <c r="L63" s="697" t="s">
        <v>1428</v>
      </c>
      <c r="M63" s="449"/>
      <c r="P63" s="379" t="s">
        <v>1429</v>
      </c>
      <c r="R63" s="379" t="s">
        <v>1430</v>
      </c>
      <c r="V63" s="379" t="s">
        <v>1430</v>
      </c>
      <c r="AD63" s="379" t="s">
        <v>1430</v>
      </c>
      <c r="AH63" s="801" t="s">
        <v>1431</v>
      </c>
      <c r="AI63" s="801"/>
      <c r="AJ63" s="801"/>
      <c r="AK63" s="801" t="s">
        <v>1432</v>
      </c>
      <c r="AP63" s="696"/>
      <c r="AQ63" s="696"/>
      <c r="AR63" s="965"/>
      <c r="AS63" s="965"/>
      <c r="AT63" s="965"/>
      <c r="AU63" s="965"/>
      <c r="AV63" s="965"/>
      <c r="AW63" s="965"/>
      <c r="AX63" s="965"/>
      <c r="AY63" s="965"/>
      <c r="BB63" s="862"/>
    </row>
    <row r="64" s="379" customFormat="true" ht="15" hidden="false" customHeight="false" outlineLevel="0" collapsed="false">
      <c r="A64" s="691"/>
      <c r="B64" s="691"/>
      <c r="C64" s="691"/>
      <c r="D64" s="691"/>
      <c r="E64" s="691"/>
      <c r="F64" s="691" t="s">
        <v>1433</v>
      </c>
      <c r="G64" s="691"/>
      <c r="H64" s="697" t="s">
        <v>1434</v>
      </c>
      <c r="I64" s="449"/>
      <c r="L64" s="376" t="s">
        <v>1435</v>
      </c>
      <c r="M64" s="449"/>
      <c r="R64" s="926" t="s">
        <v>1436</v>
      </c>
      <c r="V64" s="926" t="s">
        <v>1437</v>
      </c>
      <c r="AD64" s="926" t="s">
        <v>1437</v>
      </c>
      <c r="AH64" s="801" t="s">
        <v>1438</v>
      </c>
      <c r="AI64" s="801"/>
      <c r="AJ64" s="801"/>
      <c r="AK64" s="801" t="s">
        <v>1439</v>
      </c>
      <c r="AP64" s="691"/>
      <c r="AQ64" s="691"/>
      <c r="AR64" s="952"/>
      <c r="AS64" s="952"/>
      <c r="AT64" s="952"/>
      <c r="AU64" s="952"/>
      <c r="AV64" s="952"/>
      <c r="AW64" s="952"/>
      <c r="AX64" s="952"/>
      <c r="AY64" s="952"/>
      <c r="BB64" s="862"/>
    </row>
    <row r="65" s="379" customFormat="true" ht="15" hidden="false" customHeight="false" outlineLevel="0" collapsed="false">
      <c r="A65" s="696"/>
      <c r="B65" s="696"/>
      <c r="C65" s="696"/>
      <c r="D65" s="696"/>
      <c r="E65" s="696"/>
      <c r="F65" s="696"/>
      <c r="G65" s="696"/>
      <c r="H65" s="376"/>
      <c r="I65" s="449"/>
      <c r="L65" s="948" t="s">
        <v>1440</v>
      </c>
      <c r="M65" s="449"/>
      <c r="AD65" s="379" t="s">
        <v>1441</v>
      </c>
      <c r="AH65" s="801" t="s">
        <v>1442</v>
      </c>
      <c r="AI65" s="801"/>
      <c r="AJ65" s="801"/>
      <c r="AK65" s="801" t="s">
        <v>1443</v>
      </c>
      <c r="AP65" s="696"/>
      <c r="AQ65" s="696"/>
      <c r="AR65" s="876"/>
      <c r="AS65" s="876"/>
      <c r="AT65" s="876"/>
      <c r="AU65" s="876"/>
      <c r="AV65" s="876"/>
      <c r="AW65" s="876"/>
      <c r="AX65" s="876"/>
      <c r="AY65" s="876"/>
      <c r="BB65" s="862"/>
    </row>
    <row r="66" s="379" customFormat="true" ht="15" hidden="false" customHeight="false" outlineLevel="0" collapsed="false">
      <c r="A66" s="691"/>
      <c r="B66" s="691"/>
      <c r="C66" s="691"/>
      <c r="D66" s="691"/>
      <c r="E66" s="691"/>
      <c r="F66" s="691" t="n">
        <f aca="false">G24/G23</f>
        <v>512.521739130435</v>
      </c>
      <c r="G66" s="691"/>
      <c r="H66" s="701"/>
      <c r="I66" s="449"/>
      <c r="L66" s="449"/>
      <c r="M66" s="449"/>
      <c r="R66" s="379" t="s">
        <v>1444</v>
      </c>
      <c r="T66" s="379" t="s">
        <v>1444</v>
      </c>
      <c r="V66" s="379" t="s">
        <v>1444</v>
      </c>
      <c r="X66" s="379" t="s">
        <v>1444</v>
      </c>
      <c r="Z66" s="379" t="s">
        <v>1444</v>
      </c>
      <c r="AB66" s="379" t="s">
        <v>1444</v>
      </c>
      <c r="AD66" s="379" t="s">
        <v>1444</v>
      </c>
      <c r="AF66" s="379" t="s">
        <v>1444</v>
      </c>
      <c r="AH66" s="801" t="s">
        <v>1445</v>
      </c>
      <c r="AI66" s="801"/>
      <c r="AJ66" s="801"/>
      <c r="AK66" s="801" t="s">
        <v>1446</v>
      </c>
      <c r="AP66" s="691"/>
      <c r="AQ66" s="691"/>
      <c r="AZ66" s="379" t="s">
        <v>1444</v>
      </c>
      <c r="BB66" s="862"/>
    </row>
    <row r="67" s="379" customFormat="true" ht="15" hidden="false" customHeight="false" outlineLevel="0" collapsed="false">
      <c r="F67" s="379" t="n">
        <f aca="false">F66/(0.785*0.08^2*3600)</f>
        <v>28.3374103818579</v>
      </c>
      <c r="H67" s="449"/>
      <c r="I67" s="449"/>
      <c r="L67" s="449"/>
      <c r="M67" s="449"/>
      <c r="AH67" s="801" t="s">
        <v>1447</v>
      </c>
      <c r="AI67" s="801"/>
      <c r="AJ67" s="801"/>
      <c r="BB67" s="862"/>
    </row>
    <row r="68" s="379" customFormat="true" ht="15" hidden="false" customHeight="false" outlineLevel="0" collapsed="false">
      <c r="B68" s="966" t="s">
        <v>1448</v>
      </c>
      <c r="C68" s="966"/>
      <c r="H68" s="449"/>
      <c r="I68" s="449"/>
      <c r="L68" s="449"/>
      <c r="M68" s="449"/>
      <c r="AH68" s="801" t="s">
        <v>1449</v>
      </c>
      <c r="AI68" s="801"/>
      <c r="AJ68" s="801"/>
      <c r="AP68" s="966" t="s">
        <v>1448</v>
      </c>
      <c r="AQ68" s="966"/>
      <c r="BB68" s="862"/>
    </row>
    <row r="69" s="379" customFormat="true" ht="15" hidden="false" customHeight="false" outlineLevel="0" collapsed="false">
      <c r="B69" s="967" t="s">
        <v>1450</v>
      </c>
      <c r="C69" s="967"/>
      <c r="H69" s="449"/>
      <c r="I69" s="449"/>
      <c r="L69" s="449"/>
      <c r="M69" s="449"/>
      <c r="AP69" s="967" t="s">
        <v>1450</v>
      </c>
      <c r="AQ69" s="967"/>
      <c r="BB69" s="862"/>
    </row>
    <row r="70" s="379" customFormat="true" ht="15" hidden="false" customHeight="false" outlineLevel="0" collapsed="false">
      <c r="A70" s="893"/>
      <c r="B70" s="968" t="s">
        <v>1451</v>
      </c>
      <c r="C70" s="968" t="s">
        <v>1452</v>
      </c>
      <c r="E70" s="449"/>
      <c r="G70" s="449"/>
      <c r="H70" s="449"/>
      <c r="I70" s="449"/>
      <c r="L70" s="449"/>
      <c r="M70" s="449"/>
      <c r="AP70" s="968" t="s">
        <v>1451</v>
      </c>
      <c r="AQ70" s="968" t="s">
        <v>1452</v>
      </c>
      <c r="BB70" s="862"/>
    </row>
    <row r="71" s="379" customFormat="true" ht="15" hidden="false" customHeight="false" outlineLevel="0" collapsed="false">
      <c r="A71" s="893"/>
      <c r="B71" s="969" t="n">
        <v>0.5</v>
      </c>
      <c r="C71" s="968" t="n">
        <v>15</v>
      </c>
      <c r="E71" s="449"/>
      <c r="G71" s="449"/>
      <c r="H71" s="449"/>
      <c r="I71" s="449"/>
      <c r="L71" s="449"/>
      <c r="M71" s="449"/>
      <c r="AP71" s="969" t="n">
        <v>0.5</v>
      </c>
      <c r="AQ71" s="968" t="n">
        <v>15</v>
      </c>
      <c r="BB71" s="862"/>
    </row>
    <row r="72" s="379" customFormat="true" ht="15" hidden="false" customHeight="false" outlineLevel="0" collapsed="false">
      <c r="A72" s="893"/>
      <c r="B72" s="969" t="n">
        <v>0.75</v>
      </c>
      <c r="C72" s="968" t="n">
        <v>20</v>
      </c>
      <c r="E72" s="449"/>
      <c r="G72" s="449"/>
      <c r="H72" s="449"/>
      <c r="I72" s="449"/>
      <c r="L72" s="449"/>
      <c r="M72" s="449"/>
      <c r="AP72" s="969" t="n">
        <v>0.75</v>
      </c>
      <c r="AQ72" s="968" t="n">
        <v>20</v>
      </c>
      <c r="BB72" s="862"/>
    </row>
    <row r="73" s="379" customFormat="true" ht="15" hidden="false" customHeight="false" outlineLevel="0" collapsed="false">
      <c r="A73" s="893"/>
      <c r="B73" s="969" t="n">
        <v>1</v>
      </c>
      <c r="C73" s="968" t="n">
        <v>25</v>
      </c>
      <c r="E73" s="449"/>
      <c r="G73" s="449"/>
      <c r="H73" s="449"/>
      <c r="I73" s="449"/>
      <c r="L73" s="449"/>
      <c r="M73" s="449"/>
      <c r="AP73" s="969" t="n">
        <v>1</v>
      </c>
      <c r="AQ73" s="968" t="n">
        <v>25</v>
      </c>
      <c r="BB73" s="862"/>
    </row>
    <row r="74" s="379" customFormat="true" ht="15" hidden="false" customHeight="false" outlineLevel="0" collapsed="false">
      <c r="A74" s="893"/>
      <c r="B74" s="969" t="n">
        <v>1.5</v>
      </c>
      <c r="C74" s="968" t="n">
        <v>40</v>
      </c>
      <c r="E74" s="449"/>
      <c r="G74" s="449"/>
      <c r="H74" s="449"/>
      <c r="I74" s="449"/>
      <c r="L74" s="449"/>
      <c r="M74" s="449"/>
      <c r="AP74" s="969" t="n">
        <v>1.5</v>
      </c>
      <c r="AQ74" s="968" t="n">
        <v>40</v>
      </c>
      <c r="BB74" s="862"/>
    </row>
    <row r="75" s="379" customFormat="true" ht="15" hidden="false" customHeight="false" outlineLevel="0" collapsed="false">
      <c r="A75" s="893"/>
      <c r="B75" s="969" t="n">
        <v>2</v>
      </c>
      <c r="C75" s="968" t="n">
        <v>50</v>
      </c>
      <c r="E75" s="449"/>
      <c r="G75" s="449"/>
      <c r="H75" s="449"/>
      <c r="I75" s="449"/>
      <c r="L75" s="449"/>
      <c r="AP75" s="969" t="n">
        <v>2</v>
      </c>
      <c r="AQ75" s="968" t="n">
        <v>50</v>
      </c>
      <c r="BB75" s="862"/>
    </row>
    <row r="76" s="379" customFormat="true" ht="15" hidden="false" customHeight="false" outlineLevel="0" collapsed="false">
      <c r="A76" s="893"/>
      <c r="B76" s="969" t="n">
        <v>2.5</v>
      </c>
      <c r="C76" s="968" t="n">
        <v>65</v>
      </c>
      <c r="E76" s="449"/>
      <c r="G76" s="449"/>
      <c r="H76" s="449"/>
      <c r="I76" s="449"/>
      <c r="L76" s="449"/>
      <c r="AP76" s="969" t="n">
        <v>2.5</v>
      </c>
      <c r="AQ76" s="968" t="n">
        <v>65</v>
      </c>
      <c r="BB76" s="862"/>
    </row>
    <row r="77" s="379" customFormat="true" ht="15" hidden="false" customHeight="false" outlineLevel="0" collapsed="false">
      <c r="A77" s="893"/>
      <c r="B77" s="969" t="n">
        <v>3</v>
      </c>
      <c r="C77" s="968" t="n">
        <v>80</v>
      </c>
      <c r="E77" s="449"/>
      <c r="G77" s="449"/>
      <c r="H77" s="449"/>
      <c r="I77" s="449"/>
      <c r="L77" s="449"/>
      <c r="AP77" s="969" t="n">
        <v>3</v>
      </c>
      <c r="AQ77" s="968" t="n">
        <v>80</v>
      </c>
      <c r="BB77" s="862"/>
    </row>
    <row r="78" s="379" customFormat="true" ht="15" hidden="false" customHeight="false" outlineLevel="0" collapsed="false">
      <c r="A78" s="893"/>
      <c r="B78" s="969" t="n">
        <v>4</v>
      </c>
      <c r="C78" s="968" t="n">
        <v>100</v>
      </c>
      <c r="E78" s="449"/>
      <c r="G78" s="449"/>
      <c r="H78" s="449"/>
      <c r="I78" s="449"/>
      <c r="L78" s="449"/>
      <c r="AP78" s="969" t="n">
        <v>4</v>
      </c>
      <c r="AQ78" s="968" t="n">
        <v>100</v>
      </c>
      <c r="BB78" s="862"/>
    </row>
    <row r="79" s="379" customFormat="true" ht="15" hidden="false" customHeight="false" outlineLevel="0" collapsed="false">
      <c r="A79" s="893"/>
      <c r="B79" s="969" t="n">
        <v>6</v>
      </c>
      <c r="C79" s="968" t="n">
        <v>150</v>
      </c>
      <c r="E79" s="449"/>
      <c r="G79" s="449"/>
      <c r="H79" s="449"/>
      <c r="I79" s="449"/>
      <c r="L79" s="449"/>
      <c r="AP79" s="969" t="n">
        <v>6</v>
      </c>
      <c r="AQ79" s="968" t="n">
        <v>150</v>
      </c>
      <c r="BB79" s="862"/>
    </row>
    <row r="80" s="379" customFormat="true" ht="15" hidden="false" customHeight="false" outlineLevel="0" collapsed="false">
      <c r="A80" s="893"/>
      <c r="B80" s="969" t="n">
        <v>8</v>
      </c>
      <c r="C80" s="968" t="n">
        <v>200</v>
      </c>
      <c r="E80" s="449"/>
      <c r="G80" s="449"/>
      <c r="H80" s="449"/>
      <c r="I80" s="449"/>
      <c r="L80" s="449"/>
      <c r="AP80" s="969" t="n">
        <v>8</v>
      </c>
      <c r="AQ80" s="968" t="n">
        <v>200</v>
      </c>
      <c r="BB80" s="862"/>
    </row>
    <row r="81" s="379" customFormat="true" ht="15" hidden="false" customHeight="false" outlineLevel="0" collapsed="false">
      <c r="A81" s="893"/>
      <c r="B81" s="969" t="n">
        <v>10</v>
      </c>
      <c r="C81" s="968" t="n">
        <v>250</v>
      </c>
      <c r="E81" s="449"/>
      <c r="G81" s="449"/>
      <c r="H81" s="449"/>
      <c r="I81" s="449"/>
      <c r="L81" s="449"/>
      <c r="AP81" s="969" t="n">
        <v>10</v>
      </c>
      <c r="AQ81" s="968" t="n">
        <v>250</v>
      </c>
      <c r="BB81" s="862"/>
    </row>
    <row r="82" s="379" customFormat="true" ht="15" hidden="false" customHeight="false" outlineLevel="0" collapsed="false">
      <c r="A82" s="893"/>
      <c r="B82" s="970" t="s">
        <v>1453</v>
      </c>
      <c r="C82" s="970"/>
      <c r="E82" s="449"/>
      <c r="G82" s="449"/>
      <c r="H82" s="449"/>
      <c r="I82" s="449"/>
      <c r="L82" s="449"/>
      <c r="AP82" s="970" t="s">
        <v>1453</v>
      </c>
      <c r="AQ82" s="970"/>
      <c r="BB82" s="862"/>
    </row>
    <row r="83" s="379" customFormat="true" ht="15" hidden="false" customHeight="false" outlineLevel="0" collapsed="false">
      <c r="B83" s="971" t="s">
        <v>1454</v>
      </c>
      <c r="C83" s="968" t="s">
        <v>1455</v>
      </c>
      <c r="D83" s="968" t="s">
        <v>1456</v>
      </c>
      <c r="F83" s="968" t="s">
        <v>1456</v>
      </c>
      <c r="H83" s="449"/>
      <c r="I83" s="449"/>
      <c r="L83" s="449"/>
      <c r="AP83" s="971" t="s">
        <v>1454</v>
      </c>
      <c r="AQ83" s="968" t="s">
        <v>1455</v>
      </c>
      <c r="BB83" s="862"/>
    </row>
    <row r="84" s="379" customFormat="true" ht="15" hidden="false" customHeight="false" outlineLevel="0" collapsed="false">
      <c r="B84" s="972" t="s">
        <v>909</v>
      </c>
      <c r="C84" s="973" t="n">
        <v>71</v>
      </c>
      <c r="D84" s="973" t="n">
        <v>86.6</v>
      </c>
      <c r="F84" s="973" t="n">
        <v>86.6</v>
      </c>
      <c r="H84" s="449"/>
      <c r="I84" s="449"/>
      <c r="L84" s="449"/>
      <c r="AP84" s="972" t="s">
        <v>909</v>
      </c>
      <c r="AQ84" s="973" t="n">
        <v>71</v>
      </c>
      <c r="BB84" s="862"/>
    </row>
    <row r="85" s="379" customFormat="true" ht="15" hidden="false" customHeight="false" outlineLevel="0" collapsed="false">
      <c r="B85" s="972" t="s">
        <v>1399</v>
      </c>
      <c r="C85" s="973" t="n">
        <v>126.4</v>
      </c>
      <c r="D85" s="973" t="n">
        <v>153.9</v>
      </c>
      <c r="F85" s="973" t="n">
        <v>153.9</v>
      </c>
      <c r="H85" s="449"/>
      <c r="I85" s="449"/>
      <c r="L85" s="449"/>
      <c r="AP85" s="972" t="s">
        <v>1399</v>
      </c>
      <c r="AQ85" s="973" t="n">
        <v>126.4</v>
      </c>
      <c r="BB85" s="862"/>
    </row>
    <row r="86" s="379" customFormat="true" ht="15" hidden="false" customHeight="false" outlineLevel="0" collapsed="false">
      <c r="B86" s="972" t="s">
        <v>912</v>
      </c>
      <c r="C86" s="973" t="n">
        <v>198.1</v>
      </c>
      <c r="D86" s="973" t="n">
        <v>227</v>
      </c>
      <c r="F86" s="973" t="n">
        <v>227</v>
      </c>
      <c r="H86" s="449"/>
      <c r="I86" s="449"/>
      <c r="L86" s="449"/>
      <c r="AP86" s="972" t="s">
        <v>912</v>
      </c>
      <c r="AQ86" s="973" t="n">
        <v>198.1</v>
      </c>
      <c r="BB86" s="862"/>
    </row>
    <row r="87" s="379" customFormat="true" ht="15" hidden="false" customHeight="false" outlineLevel="0" collapsed="false">
      <c r="B87" s="972" t="s">
        <v>902</v>
      </c>
      <c r="C87" s="973" t="n">
        <v>324.5</v>
      </c>
      <c r="D87" s="973" t="n">
        <v>380.1</v>
      </c>
      <c r="F87" s="973" t="n">
        <v>380.1</v>
      </c>
      <c r="H87" s="449"/>
      <c r="I87" s="449"/>
      <c r="L87" s="449"/>
      <c r="AP87" s="972" t="s">
        <v>902</v>
      </c>
      <c r="AQ87" s="973" t="n">
        <v>324.5</v>
      </c>
      <c r="BB87" s="862"/>
    </row>
    <row r="88" s="379" customFormat="true" ht="15" hidden="false" customHeight="false" outlineLevel="0" collapsed="false">
      <c r="B88" s="972" t="s">
        <v>911</v>
      </c>
      <c r="C88" s="973" t="n">
        <v>506.4</v>
      </c>
      <c r="D88" s="973" t="n">
        <v>572.6</v>
      </c>
      <c r="F88" s="973" t="n">
        <v>572.6</v>
      </c>
      <c r="H88" s="449"/>
      <c r="I88" s="449"/>
      <c r="L88" s="449"/>
      <c r="AP88" s="972" t="s">
        <v>911</v>
      </c>
      <c r="AQ88" s="973" t="n">
        <v>506.4</v>
      </c>
      <c r="BB88" s="862"/>
    </row>
    <row r="89" s="379" customFormat="true" ht="15" hidden="false" customHeight="false" outlineLevel="0" collapsed="false">
      <c r="B89" s="972" t="s">
        <v>904</v>
      </c>
      <c r="C89" s="973" t="n">
        <v>830.3</v>
      </c>
      <c r="D89" s="973" t="n">
        <v>934.8</v>
      </c>
      <c r="F89" s="973" t="n">
        <v>934.8</v>
      </c>
      <c r="H89" s="449"/>
      <c r="I89" s="449"/>
      <c r="L89" s="449"/>
      <c r="AP89" s="972" t="s">
        <v>904</v>
      </c>
      <c r="AQ89" s="973" t="n">
        <v>830.3</v>
      </c>
      <c r="BB89" s="862"/>
    </row>
    <row r="90" s="379" customFormat="true" ht="15" hidden="false" customHeight="false" outlineLevel="0" collapsed="false">
      <c r="B90" s="972" t="s">
        <v>907</v>
      </c>
      <c r="C90" s="973" t="n">
        <v>1185.8</v>
      </c>
      <c r="D90" s="973" t="n">
        <v>1352.7</v>
      </c>
      <c r="F90" s="973" t="n">
        <v>1352.7</v>
      </c>
      <c r="H90" s="449"/>
      <c r="I90" s="449"/>
      <c r="L90" s="449"/>
      <c r="AP90" s="972" t="s">
        <v>907</v>
      </c>
      <c r="AQ90" s="973" t="n">
        <v>1185.8</v>
      </c>
      <c r="BB90" s="862"/>
    </row>
    <row r="91" s="379" customFormat="true" ht="15" hidden="false" customHeight="false" outlineLevel="0" collapsed="false">
      <c r="B91" s="972" t="s">
        <v>903</v>
      </c>
      <c r="C91" s="973" t="n">
        <v>1840.6</v>
      </c>
      <c r="D91" s="973" t="n">
        <v>2083.1</v>
      </c>
      <c r="F91" s="973" t="n">
        <v>2083.1</v>
      </c>
      <c r="H91" s="449"/>
      <c r="I91" s="449"/>
      <c r="L91" s="449"/>
      <c r="AP91" s="972" t="s">
        <v>903</v>
      </c>
      <c r="AQ91" s="973" t="n">
        <v>1840.6</v>
      </c>
      <c r="BB91" s="862"/>
    </row>
    <row r="92" s="379" customFormat="true" ht="15" hidden="false" customHeight="false" outlineLevel="0" collapsed="false">
      <c r="B92" s="974" t="s">
        <v>908</v>
      </c>
      <c r="C92" s="973" t="n">
        <v>2322.6</v>
      </c>
      <c r="D92" s="973" t="n">
        <v>2642.1</v>
      </c>
      <c r="F92" s="973" t="n">
        <v>2642.1</v>
      </c>
      <c r="H92" s="449"/>
      <c r="I92" s="449"/>
      <c r="L92" s="449"/>
      <c r="AP92" s="974" t="s">
        <v>908</v>
      </c>
      <c r="AQ92" s="973" t="n">
        <v>2322.6</v>
      </c>
      <c r="BB92" s="862"/>
    </row>
    <row r="93" s="379" customFormat="true" ht="15" hidden="false" customHeight="false" outlineLevel="0" collapsed="false">
      <c r="B93" s="975" t="s">
        <v>910</v>
      </c>
      <c r="C93" s="973" t="n">
        <v>2800</v>
      </c>
      <c r="D93" s="973" t="n">
        <v>3217</v>
      </c>
      <c r="F93" s="973" t="n">
        <v>3217</v>
      </c>
      <c r="H93" s="449"/>
      <c r="I93" s="449"/>
      <c r="L93" s="449"/>
      <c r="AP93" s="975" t="s">
        <v>910</v>
      </c>
      <c r="AQ93" s="973" t="n">
        <v>2800</v>
      </c>
      <c r="BB93" s="862"/>
    </row>
    <row r="94" s="379" customFormat="true" ht="15" hidden="false" customHeight="false" outlineLevel="0" collapsed="false">
      <c r="B94" s="975" t="s">
        <v>901</v>
      </c>
      <c r="C94" s="973" t="n">
        <v>4116.1</v>
      </c>
      <c r="D94" s="973" t="n">
        <v>4656.6</v>
      </c>
      <c r="F94" s="973" t="n">
        <v>4656.6</v>
      </c>
      <c r="H94" s="449"/>
      <c r="I94" s="449"/>
      <c r="L94" s="449"/>
      <c r="AP94" s="975" t="s">
        <v>901</v>
      </c>
      <c r="AQ94" s="973" t="n">
        <v>4116.1</v>
      </c>
      <c r="BB94" s="862"/>
    </row>
    <row r="95" s="379" customFormat="true" ht="15" hidden="false" customHeight="false" outlineLevel="0" collapsed="false">
      <c r="B95" s="968" t="s">
        <v>905</v>
      </c>
      <c r="C95" s="973" t="n">
        <v>7129</v>
      </c>
      <c r="D95" s="973" t="n">
        <v>8171.3</v>
      </c>
      <c r="F95" s="973" t="n">
        <v>8171.3</v>
      </c>
      <c r="H95" s="449"/>
      <c r="I95" s="449"/>
      <c r="L95" s="449"/>
      <c r="AP95" s="968" t="s">
        <v>905</v>
      </c>
      <c r="AQ95" s="973" t="n">
        <v>7129</v>
      </c>
      <c r="BB95" s="862"/>
    </row>
    <row r="96" s="379" customFormat="true" ht="15" hidden="false" customHeight="false" outlineLevel="0" collapsed="false">
      <c r="B96" s="968" t="s">
        <v>906</v>
      </c>
      <c r="C96" s="973" t="n">
        <v>10322.6</v>
      </c>
      <c r="D96" s="973" t="n">
        <v>11689.9</v>
      </c>
      <c r="F96" s="973" t="n">
        <v>11689.9</v>
      </c>
      <c r="H96" s="449"/>
      <c r="I96" s="449"/>
      <c r="L96" s="449"/>
      <c r="AP96" s="968" t="s">
        <v>906</v>
      </c>
      <c r="AQ96" s="973" t="n">
        <v>10322.6</v>
      </c>
      <c r="BB96" s="862"/>
    </row>
    <row r="97" s="379" customFormat="true" ht="15" hidden="false" customHeight="false" outlineLevel="0" collapsed="false">
      <c r="B97" s="968" t="s">
        <v>1457</v>
      </c>
      <c r="C97" s="973" t="n">
        <v>16774.2</v>
      </c>
      <c r="D97" s="973" t="n">
        <v>19113.4</v>
      </c>
      <c r="F97" s="973" t="n">
        <v>19113.4</v>
      </c>
      <c r="H97" s="449"/>
      <c r="I97" s="449"/>
      <c r="L97" s="449"/>
      <c r="AP97" s="968" t="s">
        <v>1457</v>
      </c>
      <c r="AQ97" s="973" t="n">
        <v>16774.2</v>
      </c>
      <c r="BB97" s="862"/>
    </row>
    <row r="98" s="379" customFormat="true" ht="15" hidden="false" customHeight="false" outlineLevel="0" collapsed="false">
      <c r="B98" s="968"/>
      <c r="C98" s="973"/>
      <c r="D98" s="973"/>
      <c r="F98" s="973"/>
      <c r="H98" s="449"/>
      <c r="I98" s="449"/>
      <c r="L98" s="449"/>
      <c r="AP98" s="968"/>
      <c r="AQ98" s="973"/>
      <c r="BB98" s="862"/>
    </row>
    <row r="99" s="379" customFormat="true" ht="15" hidden="false" customHeight="false" outlineLevel="0" collapsed="false">
      <c r="B99" s="976" t="s">
        <v>1458</v>
      </c>
      <c r="C99" s="976"/>
      <c r="D99" s="976"/>
      <c r="F99" s="976"/>
      <c r="H99" s="449"/>
      <c r="I99" s="449"/>
      <c r="L99" s="449"/>
      <c r="AP99" s="976" t="s">
        <v>1458</v>
      </c>
      <c r="AQ99" s="976"/>
      <c r="BB99" s="862"/>
    </row>
    <row r="100" s="379" customFormat="true" ht="15" hidden="false" customHeight="false" outlineLevel="0" collapsed="false">
      <c r="A100" s="977" t="s">
        <v>1451</v>
      </c>
      <c r="B100" s="978" t="s">
        <v>1459</v>
      </c>
      <c r="C100" s="979" t="s">
        <v>1460</v>
      </c>
      <c r="D100" s="979" t="s">
        <v>1461</v>
      </c>
      <c r="E100" s="978"/>
      <c r="F100" s="979" t="s">
        <v>1461</v>
      </c>
      <c r="G100" s="978"/>
      <c r="H100" s="449"/>
      <c r="I100" s="449"/>
      <c r="L100" s="449"/>
      <c r="AP100" s="978" t="s">
        <v>1459</v>
      </c>
      <c r="AQ100" s="979" t="s">
        <v>1460</v>
      </c>
      <c r="BB100" s="862"/>
    </row>
    <row r="101" s="379" customFormat="true" ht="15" hidden="false" customHeight="false" outlineLevel="0" collapsed="false">
      <c r="B101" s="968" t="n">
        <v>20</v>
      </c>
      <c r="C101" s="980" t="n">
        <v>32</v>
      </c>
      <c r="D101" s="980" t="n">
        <v>40</v>
      </c>
      <c r="E101" s="968"/>
      <c r="F101" s="980" t="n">
        <v>40</v>
      </c>
      <c r="G101" s="968"/>
      <c r="H101" s="449"/>
      <c r="I101" s="449"/>
      <c r="L101" s="449"/>
      <c r="AP101" s="968" t="n">
        <v>20</v>
      </c>
      <c r="AQ101" s="980" t="n">
        <v>32</v>
      </c>
      <c r="BB101" s="862"/>
    </row>
    <row r="102" s="379" customFormat="true" ht="15" hidden="false" customHeight="false" outlineLevel="0" collapsed="false">
      <c r="A102" s="969" t="n">
        <v>1.5</v>
      </c>
      <c r="B102" s="968" t="n">
        <v>25</v>
      </c>
      <c r="C102" s="980" t="n">
        <v>40</v>
      </c>
      <c r="D102" s="980" t="n">
        <v>50</v>
      </c>
      <c r="E102" s="968"/>
      <c r="F102" s="980" t="n">
        <v>50</v>
      </c>
      <c r="G102" s="968"/>
      <c r="H102" s="449"/>
      <c r="I102" s="449"/>
      <c r="L102" s="449"/>
      <c r="AP102" s="968" t="n">
        <v>25</v>
      </c>
      <c r="AQ102" s="980" t="n">
        <v>40</v>
      </c>
      <c r="BB102" s="862"/>
    </row>
    <row r="103" s="379" customFormat="true" ht="15" hidden="false" customHeight="false" outlineLevel="0" collapsed="false">
      <c r="A103" s="969" t="n">
        <v>2</v>
      </c>
      <c r="B103" s="968" t="n">
        <v>32</v>
      </c>
      <c r="C103" s="980" t="n">
        <v>50</v>
      </c>
      <c r="D103" s="980" t="n">
        <v>65</v>
      </c>
      <c r="E103" s="968"/>
      <c r="F103" s="980" t="n">
        <v>65</v>
      </c>
      <c r="G103" s="968"/>
      <c r="H103" s="449"/>
      <c r="I103" s="449"/>
      <c r="L103" s="449"/>
      <c r="AP103" s="968" t="n">
        <v>32</v>
      </c>
      <c r="AQ103" s="980" t="n">
        <v>50</v>
      </c>
      <c r="BB103" s="862"/>
    </row>
    <row r="104" s="379" customFormat="true" ht="15" hidden="false" customHeight="false" outlineLevel="0" collapsed="false">
      <c r="A104" s="969" t="n">
        <v>2.5</v>
      </c>
      <c r="B104" s="968" t="n">
        <v>40</v>
      </c>
      <c r="C104" s="980" t="n">
        <v>65</v>
      </c>
      <c r="D104" s="980" t="n">
        <v>80</v>
      </c>
      <c r="E104" s="968"/>
      <c r="F104" s="980" t="n">
        <v>80</v>
      </c>
      <c r="G104" s="968"/>
      <c r="H104" s="449"/>
      <c r="I104" s="449"/>
      <c r="L104" s="449"/>
      <c r="AP104" s="968" t="n">
        <v>40</v>
      </c>
      <c r="AQ104" s="980" t="n">
        <v>65</v>
      </c>
      <c r="BB104" s="862"/>
    </row>
    <row r="105" s="379" customFormat="true" ht="15" hidden="false" customHeight="false" outlineLevel="0" collapsed="false">
      <c r="A105" s="969" t="n">
        <v>3</v>
      </c>
      <c r="B105" s="968" t="n">
        <v>50</v>
      </c>
      <c r="C105" s="980" t="n">
        <v>80</v>
      </c>
      <c r="D105" s="980" t="n">
        <v>100</v>
      </c>
      <c r="E105" s="968"/>
      <c r="F105" s="980" t="n">
        <v>100</v>
      </c>
      <c r="G105" s="968"/>
      <c r="H105" s="449"/>
      <c r="I105" s="449"/>
      <c r="L105" s="449"/>
      <c r="AP105" s="968" t="n">
        <v>50</v>
      </c>
      <c r="AQ105" s="980" t="n">
        <v>80</v>
      </c>
      <c r="BB105" s="862"/>
    </row>
    <row r="106" s="379" customFormat="true" ht="15" hidden="false" customHeight="false" outlineLevel="0" collapsed="false">
      <c r="A106" s="969" t="n">
        <v>4</v>
      </c>
      <c r="B106" s="968" t="n">
        <v>65</v>
      </c>
      <c r="C106" s="980" t="n">
        <v>100</v>
      </c>
      <c r="D106" s="980" t="n">
        <v>150</v>
      </c>
      <c r="E106" s="968"/>
      <c r="F106" s="980" t="n">
        <v>150</v>
      </c>
      <c r="G106" s="968"/>
      <c r="H106" s="449"/>
      <c r="I106" s="449"/>
      <c r="L106" s="449"/>
      <c r="AP106" s="968" t="n">
        <v>65</v>
      </c>
      <c r="AQ106" s="980" t="n">
        <v>100</v>
      </c>
      <c r="BB106" s="862"/>
    </row>
    <row r="107" s="379" customFormat="true" ht="15" hidden="false" customHeight="false" outlineLevel="0" collapsed="false">
      <c r="A107" s="969" t="n">
        <v>6</v>
      </c>
      <c r="B107" s="968" t="n">
        <v>100</v>
      </c>
      <c r="C107" s="980" t="n">
        <v>150</v>
      </c>
      <c r="D107" s="980" t="n">
        <v>200</v>
      </c>
      <c r="E107" s="968"/>
      <c r="F107" s="980" t="n">
        <v>200</v>
      </c>
      <c r="G107" s="968"/>
      <c r="H107" s="449"/>
      <c r="I107" s="449"/>
      <c r="L107" s="449"/>
      <c r="AP107" s="968" t="n">
        <v>100</v>
      </c>
      <c r="AQ107" s="980" t="n">
        <v>150</v>
      </c>
      <c r="BB107" s="862"/>
    </row>
  </sheetData>
  <mergeCells count="1419">
    <mergeCell ref="AR1:AS1"/>
    <mergeCell ref="AT1:AU1"/>
    <mergeCell ref="AV1:AW1"/>
    <mergeCell ref="AX1:AY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BA3"/>
    <mergeCell ref="BB3:BC3"/>
    <mergeCell ref="BD3:BE3"/>
    <mergeCell ref="BF3:BG3"/>
    <mergeCell ref="BH3:BI3"/>
    <mergeCell ref="BJ3:BK3"/>
    <mergeCell ref="BL3:BM3"/>
    <mergeCell ref="BN3:BO3"/>
    <mergeCell ref="B4:C4"/>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BF4:BG4"/>
    <mergeCell ref="BH4:BI4"/>
    <mergeCell ref="BJ4:BK4"/>
    <mergeCell ref="BL4:BM4"/>
    <mergeCell ref="BN4:BO4"/>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10:C10"/>
    <mergeCell ref="D10:E10"/>
    <mergeCell ref="F10:G10"/>
    <mergeCell ref="H10:I10"/>
    <mergeCell ref="J10:K10"/>
    <mergeCell ref="L10:M10"/>
    <mergeCell ref="N10:O10"/>
    <mergeCell ref="P10:Q10"/>
    <mergeCell ref="R10:S10"/>
    <mergeCell ref="T10:U10"/>
    <mergeCell ref="V10:W10"/>
    <mergeCell ref="X10:Y10"/>
    <mergeCell ref="Z10:AA10"/>
    <mergeCell ref="AB10:AC10"/>
    <mergeCell ref="AD10:AE10"/>
    <mergeCell ref="AF10:AG10"/>
    <mergeCell ref="AH10:AI10"/>
    <mergeCell ref="AJ10:AK10"/>
    <mergeCell ref="AL10:AM10"/>
    <mergeCell ref="AN10:AO10"/>
    <mergeCell ref="AP10:AQ10"/>
    <mergeCell ref="AR10:AS10"/>
    <mergeCell ref="AT10:AU10"/>
    <mergeCell ref="AV10:AW10"/>
    <mergeCell ref="AX10:AY10"/>
    <mergeCell ref="AZ10:BA10"/>
    <mergeCell ref="BB10:BC10"/>
    <mergeCell ref="BD10:BE10"/>
    <mergeCell ref="BF10:BG10"/>
    <mergeCell ref="BH10:BI10"/>
    <mergeCell ref="BJ10:BK10"/>
    <mergeCell ref="BL10:BM10"/>
    <mergeCell ref="BN10:BO1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 ref="AP11:AQ11"/>
    <mergeCell ref="AR11:AS11"/>
    <mergeCell ref="AT11:AU11"/>
    <mergeCell ref="AV11:AW11"/>
    <mergeCell ref="AX11:AY11"/>
    <mergeCell ref="AZ11:BA11"/>
    <mergeCell ref="BB11:BC11"/>
    <mergeCell ref="BD11:BE11"/>
    <mergeCell ref="BF11:BG11"/>
    <mergeCell ref="BH11:BI11"/>
    <mergeCell ref="BJ11:BK11"/>
    <mergeCell ref="BL11:BM11"/>
    <mergeCell ref="BN11:BO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 ref="BJ12:BK12"/>
    <mergeCell ref="BL12:BM12"/>
    <mergeCell ref="BN12:BO12"/>
    <mergeCell ref="B14:C14"/>
    <mergeCell ref="D14:E14"/>
    <mergeCell ref="F14:G14"/>
    <mergeCell ref="H14:I14"/>
    <mergeCell ref="J14:K14"/>
    <mergeCell ref="L14:M14"/>
    <mergeCell ref="N14:O14"/>
    <mergeCell ref="P14:Q14"/>
    <mergeCell ref="R14:S14"/>
    <mergeCell ref="T14:U14"/>
    <mergeCell ref="V14:W14"/>
    <mergeCell ref="X14:Y14"/>
    <mergeCell ref="Z14:AA14"/>
    <mergeCell ref="AP14:AQ14"/>
    <mergeCell ref="B15:C15"/>
    <mergeCell ref="D15:E15"/>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AX15:AY15"/>
    <mergeCell ref="AZ15:BA15"/>
    <mergeCell ref="BB15:BC15"/>
    <mergeCell ref="BD15:BE15"/>
    <mergeCell ref="BF15:BG15"/>
    <mergeCell ref="BH15:BI15"/>
    <mergeCell ref="BJ15:BK15"/>
    <mergeCell ref="BL15:BM15"/>
    <mergeCell ref="BN15:BO15"/>
    <mergeCell ref="B16:C16"/>
    <mergeCell ref="D16:E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AX16:AY16"/>
    <mergeCell ref="AZ16:BA16"/>
    <mergeCell ref="BB16:BC16"/>
    <mergeCell ref="BD16:BE16"/>
    <mergeCell ref="BF16:BG16"/>
    <mergeCell ref="BH16:BI16"/>
    <mergeCell ref="BJ16:BK16"/>
    <mergeCell ref="BL16:BM16"/>
    <mergeCell ref="BN16:BO16"/>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AX17:AY17"/>
    <mergeCell ref="AZ17:BA17"/>
    <mergeCell ref="BB17:BC17"/>
    <mergeCell ref="BD17:BE17"/>
    <mergeCell ref="BF17:BG17"/>
    <mergeCell ref="BH17:BI17"/>
    <mergeCell ref="BJ17:BK17"/>
    <mergeCell ref="BL17:BM17"/>
    <mergeCell ref="BN17:BO17"/>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AX25:AY25"/>
    <mergeCell ref="AZ25:BA25"/>
    <mergeCell ref="BB25:BC25"/>
    <mergeCell ref="BD25:BE25"/>
    <mergeCell ref="BF25:BG25"/>
    <mergeCell ref="BH25:BI25"/>
    <mergeCell ref="BJ25:BK25"/>
    <mergeCell ref="BL25:BM25"/>
    <mergeCell ref="BN25:BO25"/>
    <mergeCell ref="B26:C26"/>
    <mergeCell ref="D26:E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BF26:BG26"/>
    <mergeCell ref="BH26:BI26"/>
    <mergeCell ref="BJ26:BK26"/>
    <mergeCell ref="BL26:BM26"/>
    <mergeCell ref="BN26:BO26"/>
    <mergeCell ref="B27:C27"/>
    <mergeCell ref="D27:E27"/>
    <mergeCell ref="F27:G27"/>
    <mergeCell ref="H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T27:AU27"/>
    <mergeCell ref="AV27:AW27"/>
    <mergeCell ref="AX27:AY27"/>
    <mergeCell ref="AZ27:BA27"/>
    <mergeCell ref="BB27:BC27"/>
    <mergeCell ref="BD27:BE27"/>
    <mergeCell ref="BF27:BG27"/>
    <mergeCell ref="BH27:BI27"/>
    <mergeCell ref="BJ27:BK27"/>
    <mergeCell ref="BL27:BM27"/>
    <mergeCell ref="BN27:BO27"/>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Z31:BA31"/>
    <mergeCell ref="BB31:BC31"/>
    <mergeCell ref="BD31:BE31"/>
    <mergeCell ref="BF31:BG31"/>
    <mergeCell ref="BH31:BI31"/>
    <mergeCell ref="BJ31:BK31"/>
    <mergeCell ref="BL31:BM31"/>
    <mergeCell ref="BN31:BO31"/>
    <mergeCell ref="B33:C33"/>
    <mergeCell ref="D33:E33"/>
    <mergeCell ref="F33:G33"/>
    <mergeCell ref="H33:I33"/>
    <mergeCell ref="J33:K33"/>
    <mergeCell ref="L33:M33"/>
    <mergeCell ref="N33:O33"/>
    <mergeCell ref="P33:Q33"/>
    <mergeCell ref="R33:S33"/>
    <mergeCell ref="T33:U33"/>
    <mergeCell ref="V33:W33"/>
    <mergeCell ref="X33:Y33"/>
    <mergeCell ref="Z33:AA33"/>
    <mergeCell ref="AP33:AQ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C34"/>
    <mergeCell ref="AF34:AG34"/>
    <mergeCell ref="AH34:AI34"/>
    <mergeCell ref="AJ34:AK34"/>
    <mergeCell ref="AL34:AM34"/>
    <mergeCell ref="AN34:AO34"/>
    <mergeCell ref="AP34:AQ34"/>
    <mergeCell ref="AZ34:BA34"/>
    <mergeCell ref="BB34:BC34"/>
    <mergeCell ref="BD34:BE34"/>
    <mergeCell ref="BF34:BG34"/>
    <mergeCell ref="BH34:BI34"/>
    <mergeCell ref="BJ34:BK34"/>
    <mergeCell ref="BL34:BM34"/>
    <mergeCell ref="BN34:BO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C35"/>
    <mergeCell ref="AF35:AG35"/>
    <mergeCell ref="AH35:AI35"/>
    <mergeCell ref="AJ35:AK35"/>
    <mergeCell ref="AL35:AM35"/>
    <mergeCell ref="AN35:AO35"/>
    <mergeCell ref="AP35:AQ35"/>
    <mergeCell ref="AZ35:BA35"/>
    <mergeCell ref="BB35:BC35"/>
    <mergeCell ref="BD35:BE35"/>
    <mergeCell ref="BF35:BG35"/>
    <mergeCell ref="BH35:BI35"/>
    <mergeCell ref="BJ35:BK35"/>
    <mergeCell ref="BL35:BM35"/>
    <mergeCell ref="BN35:BO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C36"/>
    <mergeCell ref="AF36:AG36"/>
    <mergeCell ref="AH36:AI36"/>
    <mergeCell ref="AJ36:AK36"/>
    <mergeCell ref="AL36:AM36"/>
    <mergeCell ref="AN36:AO36"/>
    <mergeCell ref="AP36:AQ36"/>
    <mergeCell ref="AZ36:BA36"/>
    <mergeCell ref="BB36:BC36"/>
    <mergeCell ref="BD36:BE36"/>
    <mergeCell ref="BF36:BG36"/>
    <mergeCell ref="BH36:BI36"/>
    <mergeCell ref="BJ36:BK36"/>
    <mergeCell ref="BL36:BM36"/>
    <mergeCell ref="BN36:BO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F37:AG37"/>
    <mergeCell ref="AH37:AI37"/>
    <mergeCell ref="AJ37:AK37"/>
    <mergeCell ref="AL37:AM37"/>
    <mergeCell ref="AN37:AO37"/>
    <mergeCell ref="AP37:AQ37"/>
    <mergeCell ref="AZ37:BA37"/>
    <mergeCell ref="BB37:BC37"/>
    <mergeCell ref="BD37:BE37"/>
    <mergeCell ref="BF37:BG37"/>
    <mergeCell ref="BH37:BI37"/>
    <mergeCell ref="BJ37:BK37"/>
    <mergeCell ref="BL37:BM37"/>
    <mergeCell ref="BN37:BO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F38:AG38"/>
    <mergeCell ref="AH38:AI38"/>
    <mergeCell ref="AJ38:AK38"/>
    <mergeCell ref="AL38:AM38"/>
    <mergeCell ref="AN38:AO38"/>
    <mergeCell ref="AP38:AQ38"/>
    <mergeCell ref="AZ38:BA38"/>
    <mergeCell ref="BB38:BC38"/>
    <mergeCell ref="BD38:BE38"/>
    <mergeCell ref="BF38:BG38"/>
    <mergeCell ref="BH38:BI38"/>
    <mergeCell ref="BJ38:BK38"/>
    <mergeCell ref="BL38:BM38"/>
    <mergeCell ref="BN38:BO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AF39:AG39"/>
    <mergeCell ref="AH39:AI39"/>
    <mergeCell ref="AJ39:AK39"/>
    <mergeCell ref="AL39:AM39"/>
    <mergeCell ref="AN39:AO39"/>
    <mergeCell ref="AP39:AQ39"/>
    <mergeCell ref="AZ39:BA39"/>
    <mergeCell ref="BB39:BC39"/>
    <mergeCell ref="BD39:BE39"/>
    <mergeCell ref="BF39:BG39"/>
    <mergeCell ref="BH39:BI39"/>
    <mergeCell ref="BJ39:BK39"/>
    <mergeCell ref="BL39:BM39"/>
    <mergeCell ref="BN39:BO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C40"/>
    <mergeCell ref="AF40:AG40"/>
    <mergeCell ref="AH40:AI40"/>
    <mergeCell ref="AJ40:AK40"/>
    <mergeCell ref="AL40:AM40"/>
    <mergeCell ref="AN40:AO40"/>
    <mergeCell ref="AP40:AQ40"/>
    <mergeCell ref="AZ40:BA40"/>
    <mergeCell ref="BB40:BC40"/>
    <mergeCell ref="BD40:BE40"/>
    <mergeCell ref="BF40:BG40"/>
    <mergeCell ref="BH40:BI40"/>
    <mergeCell ref="BJ40:BK40"/>
    <mergeCell ref="BL40:BM40"/>
    <mergeCell ref="BN40:BO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C41"/>
    <mergeCell ref="AF41:AG41"/>
    <mergeCell ref="AH41:AI41"/>
    <mergeCell ref="AJ41:AK41"/>
    <mergeCell ref="AL41:AM41"/>
    <mergeCell ref="AN41:AO41"/>
    <mergeCell ref="AP41:AQ41"/>
    <mergeCell ref="AZ41:BA41"/>
    <mergeCell ref="BB41:BC41"/>
    <mergeCell ref="BD41:BE41"/>
    <mergeCell ref="BF41:BG41"/>
    <mergeCell ref="BH41:BI41"/>
    <mergeCell ref="BJ41:BK41"/>
    <mergeCell ref="BL41:BM41"/>
    <mergeCell ref="BN41:BO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C42"/>
    <mergeCell ref="AF42:AG42"/>
    <mergeCell ref="AH42:AI42"/>
    <mergeCell ref="AJ42:AK42"/>
    <mergeCell ref="AL42:AM42"/>
    <mergeCell ref="AN42:AO42"/>
    <mergeCell ref="AP42:AQ42"/>
    <mergeCell ref="AZ42:BA42"/>
    <mergeCell ref="BB42:BC42"/>
    <mergeCell ref="BD42:BE42"/>
    <mergeCell ref="BF42:BG42"/>
    <mergeCell ref="BH42:BI42"/>
    <mergeCell ref="BJ42:BK42"/>
    <mergeCell ref="BL42:BM42"/>
    <mergeCell ref="BN42:BO42"/>
    <mergeCell ref="B43:C43"/>
    <mergeCell ref="D43:E43"/>
    <mergeCell ref="F43:G43"/>
    <mergeCell ref="H43:I43"/>
    <mergeCell ref="J43:K43"/>
    <mergeCell ref="L43:M43"/>
    <mergeCell ref="N43:O43"/>
    <mergeCell ref="P43:Q43"/>
    <mergeCell ref="R43:S43"/>
    <mergeCell ref="T43:U43"/>
    <mergeCell ref="V43:W43"/>
    <mergeCell ref="X43:Y43"/>
    <mergeCell ref="Z43:AA43"/>
    <mergeCell ref="AB43:AC43"/>
    <mergeCell ref="AF43:AG43"/>
    <mergeCell ref="AH43:AI43"/>
    <mergeCell ref="AJ43:AK43"/>
    <mergeCell ref="AL43:AM43"/>
    <mergeCell ref="AN43:AO43"/>
    <mergeCell ref="AP43:AQ43"/>
    <mergeCell ref="AZ43:BA43"/>
    <mergeCell ref="BB43:BC43"/>
    <mergeCell ref="BD43:BE43"/>
    <mergeCell ref="BF43:BG43"/>
    <mergeCell ref="BH43:BI43"/>
    <mergeCell ref="BJ43:BK43"/>
    <mergeCell ref="BL43:BM43"/>
    <mergeCell ref="BN43:BO43"/>
    <mergeCell ref="AR44:AS44"/>
    <mergeCell ref="AT44:AU44"/>
    <mergeCell ref="AV44:AW44"/>
    <mergeCell ref="AX44:AY44"/>
    <mergeCell ref="B45:C45"/>
    <mergeCell ref="D45:E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AT45:AU45"/>
    <mergeCell ref="AV45:AW45"/>
    <mergeCell ref="AX45:AY45"/>
    <mergeCell ref="AZ45:BA45"/>
    <mergeCell ref="BB45:BC45"/>
    <mergeCell ref="BD45:BE45"/>
    <mergeCell ref="BF45:BG45"/>
    <mergeCell ref="BH45:BI45"/>
    <mergeCell ref="BJ45:BK45"/>
    <mergeCell ref="BL45:BM45"/>
    <mergeCell ref="BN45:BO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C46"/>
    <mergeCell ref="AD46:AE46"/>
    <mergeCell ref="AF46:AG46"/>
    <mergeCell ref="AH46:AI46"/>
    <mergeCell ref="AJ46:AK46"/>
    <mergeCell ref="AL46:AM46"/>
    <mergeCell ref="AN46:AO46"/>
    <mergeCell ref="AP46:AQ46"/>
    <mergeCell ref="AR46:AS46"/>
    <mergeCell ref="AT46:AU46"/>
    <mergeCell ref="AV46:AW46"/>
    <mergeCell ref="AX46:AY46"/>
    <mergeCell ref="AZ46:BA46"/>
    <mergeCell ref="BB46:BC46"/>
    <mergeCell ref="BD46:BE46"/>
    <mergeCell ref="BF46:BG46"/>
    <mergeCell ref="BH46:BI46"/>
    <mergeCell ref="BJ46:BK46"/>
    <mergeCell ref="BL46:BM46"/>
    <mergeCell ref="BN46:BO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AT47:AU47"/>
    <mergeCell ref="AV47:AW47"/>
    <mergeCell ref="AX47:AY47"/>
    <mergeCell ref="AZ47:BA47"/>
    <mergeCell ref="BB47:BC47"/>
    <mergeCell ref="BD47:BE47"/>
    <mergeCell ref="BF47:BG47"/>
    <mergeCell ref="BH47:BI47"/>
    <mergeCell ref="BJ47:BK47"/>
    <mergeCell ref="BL47:BM47"/>
    <mergeCell ref="BN47:BO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AT48:AU48"/>
    <mergeCell ref="AV48:AW48"/>
    <mergeCell ref="AX48:AY48"/>
    <mergeCell ref="AZ48:BA48"/>
    <mergeCell ref="BB48:BC48"/>
    <mergeCell ref="BD48:BE48"/>
    <mergeCell ref="BF48:BG48"/>
    <mergeCell ref="BH48:BI48"/>
    <mergeCell ref="BJ48:BK48"/>
    <mergeCell ref="BL48:BM48"/>
    <mergeCell ref="BN48:BO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AT49:AU49"/>
    <mergeCell ref="AV49:AW49"/>
    <mergeCell ref="AX49:AY49"/>
    <mergeCell ref="AZ49:BA49"/>
    <mergeCell ref="BB49:BC49"/>
    <mergeCell ref="BD49:BE49"/>
    <mergeCell ref="BF49:BG49"/>
    <mergeCell ref="BH49:BI49"/>
    <mergeCell ref="BJ49:BK49"/>
    <mergeCell ref="BL49:BM49"/>
    <mergeCell ref="BN49:BO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C50"/>
    <mergeCell ref="AD50:AE50"/>
    <mergeCell ref="AF50:AG50"/>
    <mergeCell ref="AH50:AI50"/>
    <mergeCell ref="AJ50:AK50"/>
    <mergeCell ref="AL50:AM50"/>
    <mergeCell ref="AN50:AO50"/>
    <mergeCell ref="AP50:AQ50"/>
    <mergeCell ref="AR50:AS50"/>
    <mergeCell ref="AT50:AU50"/>
    <mergeCell ref="AV50:AW50"/>
    <mergeCell ref="AX50:AY50"/>
    <mergeCell ref="AZ50:BA50"/>
    <mergeCell ref="BB50:BC50"/>
    <mergeCell ref="BD50:BE50"/>
    <mergeCell ref="BF50:BG50"/>
    <mergeCell ref="BH50:BI50"/>
    <mergeCell ref="BJ50:BK50"/>
    <mergeCell ref="BL50:BM50"/>
    <mergeCell ref="BN50:BO50"/>
    <mergeCell ref="B51:C51"/>
    <mergeCell ref="D51:E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F51:AG51"/>
    <mergeCell ref="AH51:AI51"/>
    <mergeCell ref="AJ51:AK51"/>
    <mergeCell ref="AL51:AM51"/>
    <mergeCell ref="AN51:AO51"/>
    <mergeCell ref="AP51:AQ51"/>
    <mergeCell ref="AR51:AS51"/>
    <mergeCell ref="AT51:AU51"/>
    <mergeCell ref="AV51:AW51"/>
    <mergeCell ref="AX51:AY51"/>
    <mergeCell ref="AZ51:BA51"/>
    <mergeCell ref="BB51:BC51"/>
    <mergeCell ref="BD51:BE51"/>
    <mergeCell ref="BF51:BG51"/>
    <mergeCell ref="BH51:BI51"/>
    <mergeCell ref="BJ51:BK51"/>
    <mergeCell ref="BL51:BM51"/>
    <mergeCell ref="BN51:BO51"/>
    <mergeCell ref="B52:C52"/>
    <mergeCell ref="D52:E52"/>
    <mergeCell ref="F52:G52"/>
    <mergeCell ref="H52:I52"/>
    <mergeCell ref="J52:K52"/>
    <mergeCell ref="L52:M52"/>
    <mergeCell ref="N52:O52"/>
    <mergeCell ref="P52:Q52"/>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AT52:AU52"/>
    <mergeCell ref="AV52:AW52"/>
    <mergeCell ref="AX52:AY52"/>
    <mergeCell ref="AZ52:BA52"/>
    <mergeCell ref="BB52:BC52"/>
    <mergeCell ref="BD52:BE52"/>
    <mergeCell ref="BF52:BG52"/>
    <mergeCell ref="BH52:BI52"/>
    <mergeCell ref="BJ52:BK52"/>
    <mergeCell ref="BL52:BM52"/>
    <mergeCell ref="BN52:BO52"/>
    <mergeCell ref="B53:C53"/>
    <mergeCell ref="D53:E53"/>
    <mergeCell ref="F53:G53"/>
    <mergeCell ref="H53:I53"/>
    <mergeCell ref="J53:K53"/>
    <mergeCell ref="L53:M53"/>
    <mergeCell ref="N53:O53"/>
    <mergeCell ref="P53:Q53"/>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AT53:AU53"/>
    <mergeCell ref="AV53:AW53"/>
    <mergeCell ref="AX53:AY53"/>
    <mergeCell ref="AZ53:BA53"/>
    <mergeCell ref="BB53:BC53"/>
    <mergeCell ref="BD53:BE53"/>
    <mergeCell ref="BF53:BG53"/>
    <mergeCell ref="BH53:BI53"/>
    <mergeCell ref="BJ53:BK53"/>
    <mergeCell ref="BL53:BM53"/>
    <mergeCell ref="BN53:BO53"/>
    <mergeCell ref="B54:C54"/>
    <mergeCell ref="D54:E54"/>
    <mergeCell ref="F54:G54"/>
    <mergeCell ref="H54:I54"/>
    <mergeCell ref="J54:K54"/>
    <mergeCell ref="L54:M54"/>
    <mergeCell ref="N54:O54"/>
    <mergeCell ref="P54:Q54"/>
    <mergeCell ref="R54:S54"/>
    <mergeCell ref="T54:U54"/>
    <mergeCell ref="V54:W54"/>
    <mergeCell ref="X54:Y54"/>
    <mergeCell ref="Z54:AA54"/>
    <mergeCell ref="AB54:AC54"/>
    <mergeCell ref="AD54:AE54"/>
    <mergeCell ref="AF54:AG54"/>
    <mergeCell ref="AH54:AI54"/>
    <mergeCell ref="AJ54:AK54"/>
    <mergeCell ref="AL54:AM54"/>
    <mergeCell ref="AN54:AO54"/>
    <mergeCell ref="AP54:AQ54"/>
    <mergeCell ref="AR54:AS54"/>
    <mergeCell ref="AT54:AU54"/>
    <mergeCell ref="AV54:AW54"/>
    <mergeCell ref="AX54:AY54"/>
    <mergeCell ref="AZ54:BA54"/>
    <mergeCell ref="BB54:BC54"/>
    <mergeCell ref="BD54:BE54"/>
    <mergeCell ref="BF54:BG54"/>
    <mergeCell ref="BH54:BI54"/>
    <mergeCell ref="BJ54:BK54"/>
    <mergeCell ref="BL54:BM54"/>
    <mergeCell ref="BN54:BO54"/>
    <mergeCell ref="B55:C55"/>
    <mergeCell ref="D55:E55"/>
    <mergeCell ref="F55:G55"/>
    <mergeCell ref="H55:I55"/>
    <mergeCell ref="J55:K55"/>
    <mergeCell ref="L55:M55"/>
    <mergeCell ref="N55:O55"/>
    <mergeCell ref="P55:Q55"/>
    <mergeCell ref="R55:S55"/>
    <mergeCell ref="T55:U55"/>
    <mergeCell ref="V55:W55"/>
    <mergeCell ref="X55:Y55"/>
    <mergeCell ref="Z55:AA55"/>
    <mergeCell ref="AB55:AC55"/>
    <mergeCell ref="AD55:AE55"/>
    <mergeCell ref="AF55:AG55"/>
    <mergeCell ref="AH55:AI55"/>
    <mergeCell ref="AJ55:AK55"/>
    <mergeCell ref="AL55:AM55"/>
    <mergeCell ref="AN55:AO55"/>
    <mergeCell ref="AP55:AQ55"/>
    <mergeCell ref="AR55:AS55"/>
    <mergeCell ref="AT55:AU55"/>
    <mergeCell ref="AV55:AW55"/>
    <mergeCell ref="AX55:AY55"/>
    <mergeCell ref="AZ55:BA55"/>
    <mergeCell ref="BB55:BC55"/>
    <mergeCell ref="BD55:BE55"/>
    <mergeCell ref="BF55:BG55"/>
    <mergeCell ref="BH55:BI55"/>
    <mergeCell ref="BJ55:BK55"/>
    <mergeCell ref="BL55:BM55"/>
    <mergeCell ref="BN55:BO55"/>
    <mergeCell ref="B56:C56"/>
    <mergeCell ref="D56:E56"/>
    <mergeCell ref="F56:G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AT56:AU56"/>
    <mergeCell ref="AV56:AW56"/>
    <mergeCell ref="AX56:AY56"/>
    <mergeCell ref="AZ56:BA56"/>
    <mergeCell ref="BB56:BC56"/>
    <mergeCell ref="BD56:BE56"/>
    <mergeCell ref="BF56:BG56"/>
    <mergeCell ref="BH56:BI56"/>
    <mergeCell ref="BJ56:BK56"/>
    <mergeCell ref="BL56:BM56"/>
    <mergeCell ref="BN56:BO56"/>
    <mergeCell ref="B57:C57"/>
    <mergeCell ref="D57:E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AT57:AU57"/>
    <mergeCell ref="AV57:AW57"/>
    <mergeCell ref="AX57:AY57"/>
    <mergeCell ref="AZ57:BA57"/>
    <mergeCell ref="BB57:BC57"/>
    <mergeCell ref="BD57:BE57"/>
    <mergeCell ref="BF57:BG57"/>
    <mergeCell ref="BH57:BI57"/>
    <mergeCell ref="BJ57:BK57"/>
    <mergeCell ref="BL57:BM57"/>
    <mergeCell ref="BN57:BO57"/>
    <mergeCell ref="B58:C58"/>
    <mergeCell ref="D58:E58"/>
    <mergeCell ref="F58:G58"/>
    <mergeCell ref="H58:I58"/>
    <mergeCell ref="J58:K58"/>
    <mergeCell ref="L58:M58"/>
    <mergeCell ref="N58:O58"/>
    <mergeCell ref="P58:Q58"/>
    <mergeCell ref="R58:S58"/>
    <mergeCell ref="T58:U58"/>
    <mergeCell ref="V58:W58"/>
    <mergeCell ref="X58:Y58"/>
    <mergeCell ref="Z58:AA58"/>
    <mergeCell ref="AB58:AC58"/>
    <mergeCell ref="AD58:AE58"/>
    <mergeCell ref="AF58:AG58"/>
    <mergeCell ref="AH58:AI58"/>
    <mergeCell ref="AJ58:AK58"/>
    <mergeCell ref="AL58:AM58"/>
    <mergeCell ref="AN58:AO58"/>
    <mergeCell ref="AP58:AQ58"/>
    <mergeCell ref="AR58:AS58"/>
    <mergeCell ref="AT58:AU58"/>
    <mergeCell ref="AV58:AW58"/>
    <mergeCell ref="AX58:AY58"/>
    <mergeCell ref="AZ58:BA58"/>
    <mergeCell ref="BB58:BC58"/>
    <mergeCell ref="BD58:BE58"/>
    <mergeCell ref="BF58:BG58"/>
    <mergeCell ref="BH58:BI58"/>
    <mergeCell ref="BJ58:BK58"/>
    <mergeCell ref="BL58:BM58"/>
    <mergeCell ref="BN58:BO58"/>
    <mergeCell ref="B61:C61"/>
    <mergeCell ref="D61:E61"/>
    <mergeCell ref="F61:G61"/>
    <mergeCell ref="H61:I61"/>
    <mergeCell ref="J61:K61"/>
    <mergeCell ref="L61:M61"/>
    <mergeCell ref="N61:O61"/>
    <mergeCell ref="P61:Q61"/>
    <mergeCell ref="R61:S61"/>
    <mergeCell ref="T61:U61"/>
    <mergeCell ref="V61:W61"/>
    <mergeCell ref="X61:Y61"/>
    <mergeCell ref="Z61:AA61"/>
    <mergeCell ref="AB61:AC61"/>
    <mergeCell ref="AD61:AE61"/>
    <mergeCell ref="AF61:AG61"/>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BJ61:BK61"/>
    <mergeCell ref="BL61:BM61"/>
    <mergeCell ref="BN61:BO61"/>
    <mergeCell ref="AR62:AS62"/>
    <mergeCell ref="AT62:AU62"/>
    <mergeCell ref="AV62:AW62"/>
    <mergeCell ref="AX62:AY62"/>
    <mergeCell ref="AR63:AS63"/>
    <mergeCell ref="AT63:AU63"/>
    <mergeCell ref="AV63:AW63"/>
    <mergeCell ref="AX63:AY63"/>
    <mergeCell ref="AR64:AS64"/>
    <mergeCell ref="AT64:AU64"/>
    <mergeCell ref="AV64:AW64"/>
    <mergeCell ref="AX64:AY64"/>
    <mergeCell ref="AR65:AS65"/>
    <mergeCell ref="AT65:AU65"/>
    <mergeCell ref="AV65:AW65"/>
    <mergeCell ref="AX65:AY65"/>
    <mergeCell ref="A70:A82"/>
  </mergeCells>
  <conditionalFormatting sqref="AR58">
    <cfRule type="containsText" priority="2" operator="containsText" aboveAverage="0" equalAverage="0" bottom="0" percent="0" rank="0" text="请重新核算" dxfId="629">
      <formula>NOT(ISERROR(SEARCH("请重新核算",AR58)))</formula>
    </cfRule>
  </conditionalFormatting>
  <conditionalFormatting sqref="AT58 AV58 AX58">
    <cfRule type="containsText" priority="3" operator="containsText" aboveAverage="0" equalAverage="0" bottom="0" percent="0" rank="0" text="请重新核算" dxfId="630">
      <formula>NOT(ISERROR(SEARCH("请重新核算",AT58)))</formula>
    </cfRule>
  </conditionalFormatting>
  <conditionalFormatting sqref="AP58">
    <cfRule type="containsText" priority="4" operator="containsText" aboveAverage="0" equalAverage="0" bottom="0" percent="0" rank="0" text="请重新核算" dxfId="631">
      <formula>NOT(ISERROR(SEARCH("请重新核算",AP58)))</formula>
    </cfRule>
  </conditionalFormatting>
  <conditionalFormatting sqref="AZ58">
    <cfRule type="containsText" priority="5" operator="containsText" aboveAverage="0" equalAverage="0" bottom="0" percent="0" rank="0" text="请重新核算" dxfId="632">
      <formula>NOT(ISERROR(SEARCH("请重新核算",AZ58)))</formula>
    </cfRule>
  </conditionalFormatting>
  <conditionalFormatting sqref="X58">
    <cfRule type="containsText" priority="6" operator="containsText" aboveAverage="0" equalAverage="0" bottom="0" percent="0" rank="0" text="请重新核算" dxfId="633">
      <formula>NOT(ISERROR(SEARCH("请重新核算",X58)))</formula>
    </cfRule>
  </conditionalFormatting>
  <conditionalFormatting sqref="D58">
    <cfRule type="containsText" priority="7" operator="containsText" aboveAverage="0" equalAverage="0" bottom="0" percent="0" rank="0" text="请重新核算" dxfId="634">
      <formula>NOT(ISERROR(SEARCH("请重新核算",D58)))</formula>
    </cfRule>
  </conditionalFormatting>
  <conditionalFormatting sqref="BN58">
    <cfRule type="containsText" priority="8" operator="containsText" aboveAverage="0" equalAverage="0" bottom="0" percent="0" rank="0" text="请重新核算" dxfId="635">
      <formula>NOT(ISERROR(SEARCH("请重新核算",BN58)))</formula>
    </cfRule>
  </conditionalFormatting>
  <conditionalFormatting sqref="BL58">
    <cfRule type="containsText" priority="9" operator="containsText" aboveAverage="0" equalAverage="0" bottom="0" percent="0" rank="0" text="请重新核算" dxfId="636">
      <formula>NOT(ISERROR(SEARCH("请重新核算",BL58)))</formula>
    </cfRule>
  </conditionalFormatting>
  <conditionalFormatting sqref="BB58">
    <cfRule type="containsText" priority="10" operator="containsText" aboveAverage="0" equalAverage="0" bottom="0" percent="0" rank="0" text="请重新核算" dxfId="637">
      <formula>NOT(ISERROR(SEARCH("请重新核算",BB58)))</formula>
    </cfRule>
  </conditionalFormatting>
  <conditionalFormatting sqref="AL58">
    <cfRule type="containsText" priority="11" operator="containsText" aboveAverage="0" equalAverage="0" bottom="0" percent="0" rank="0" text="请重新核算" dxfId="638">
      <formula>NOT(ISERROR(SEARCH("请重新核算",AL58)))</formula>
    </cfRule>
  </conditionalFormatting>
  <conditionalFormatting sqref="B58 F58 H58 J58 L58 N58 P58 R58 T58 V58 Z58 AB58 AD58 AF58 AH58 AJ58 BD58 AN58 BF58 BH58 BJ58">
    <cfRule type="containsText" priority="12" operator="containsText" aboveAverage="0" equalAverage="0" bottom="0" percent="0" rank="0" text="请重新核算" dxfId="639">
      <formula>NOT(ISERROR(SEARCH("请重新核算",B58)))</formula>
    </cfRule>
  </conditionalFormatting>
  <dataValidations count="5">
    <dataValidation allowBlank="true" errorStyle="stop" operator="equal" showDropDown="false" showErrorMessage="true" showInputMessage="true" sqref="B50:BO50" type="list">
      <formula1>$B$84:$B$97</formula1>
      <formula2>0</formula2>
    </dataValidation>
    <dataValidation allowBlank="true" errorStyle="stop" operator="equal" showDropDown="false" showErrorMessage="true" showInputMessage="true" sqref="IS50:IX50 SO50:ST50 ACK50:ACP50 AMG50:AML50 AWC50:AWH50 BFY50:BGD50 BPU50:BPZ50 BZQ50:BZV50 CJM50:CJR50 CTI50:CTN50 DDE50:DDJ50 DNA50:DNF50 DWW50:DXB50 EGS50:EGX50 EQO50:EQT50 FAK50:FAP50 FKG50:FKL50 FUC50:FUH50 GDY50:GED50 GNU50:GNZ50 GXQ50:GXV50 HHM50:HHR50 HRI50:HRN50 IBE50:IBJ50 ILA50:ILF50 IUW50:IVB50 JES50:JEX50 JOO50:JOT50 JYK50:JYP50 KIG50:KIL50 KSC50:KSH50 LBY50:LCD50 LLU50:LLZ50 LVQ50:LVV50 MFM50:MFR50 MPI50:MPN50 MZE50:MZJ50 NJA50:NJF50 NSW50:NTB50 OCS50:OCX50 OMO50:OMT50 OWK50:OWP50 PGG50:PGL50 PQC50:PQH50 PZY50:QAD50 QJU50:QJZ50 QTQ50:QTV50 RDM50:RDR50 RNI50:RNN50 RXE50:RXJ50 SHA50:SHF50 SQW50:SRB50 TAS50:TAX50 TKO50:TKT50 TUK50:TUP50 UEG50:UEL50 UOC50:UOH50 UXY50:UYD50 VHU50:VHZ50 VRQ50:VRV50 WBM50:WBR50 WLI50:WLN50 WVE50:WVJ50" type="list">
      <formula1>$B$87:$B$100</formula1>
      <formula2>0</formula2>
    </dataValidation>
    <dataValidation allowBlank="true" errorStyle="stop" operator="equal" showDropDown="false" showErrorMessage="true" showInputMessage="true" sqref="B51:BO52" type="list">
      <formula1>$B$71:$B$81</formula1>
      <formula2>0</formula2>
    </dataValidation>
    <dataValidation allowBlank="true" errorStyle="stop" operator="equal" showDropDown="false" showErrorMessage="true" showInputMessage="true" sqref="IS51:IX51 SO51:ST51 ACK51:ACP51 AMG51:AML51 AWC51:AWH51 BFY51:BGD51 BPU51:BPZ51 BZQ51:BZV51 CJM51:CJR51 CTI51:CTN51 DDE51:DDJ51 DNA51:DNF51 DWW51:DXB51 EGS51:EGX51 EQO51:EQT51 FAK51:FAP51 FKG51:FKL51 FUC51:FUH51 GDY51:GED51 GNU51:GNZ51 GXQ51:GXV51 HHM51:HHR51 HRI51:HRN51 IBE51:IBJ51 ILA51:ILF51 IUW51:IVB51 JES51:JEX51 JOO51:JOT51 JYK51:JYP51 KIG51:KIL51 KSC51:KSH51 LBY51:LCD51 LLU51:LLZ51 LVQ51:LVV51 MFM51:MFR51 MPI51:MPN51 MZE51:MZJ51 NJA51:NJF51 NSW51:NTB51 OCS51:OCX51 OMO51:OMT51 OWK51:OWP51 PGG51:PGL51 PQC51:PQH51 PZY51:QAD51 QJU51:QJZ51 QTQ51:QTV51 RDM51:RDR51 RNI51:RNN51 RXE51:RXJ51 SHA51:SHF51 SQW51:SRB51 TAS51:TAX51 TKO51:TKT51 TUK51:TUP51 UEG51:UEL51 UOC51:UOH51 UXY51:UYD51 VHU51:VHZ51 VRQ51:VRV51 WBM51:WBR51 WLI51:WLN51 WVE51:WVJ51" type="list">
      <formula1>$B$73:$B$83</formula1>
      <formula2>0</formula2>
    </dataValidation>
    <dataValidation allowBlank="true" errorStyle="stop" operator="equal" showDropDown="false" showErrorMessage="true" showInputMessage="true" sqref="IS52:IX52 SO52:ST52 ACK52:ACP52 AMG52:AML52 AWC52:AWH52 BFY52:BGD52 BPU52:BPZ52 BZQ52:BZV52 CJM52:CJR52 CTI52:CTN52 DDE52:DDJ52 DNA52:DNF52 DWW52:DXB52 EGS52:EGX52 EQO52:EQT52 FAK52:FAP52 FKG52:FKL52 FUC52:FUH52 GDY52:GED52 GNU52:GNZ52 GXQ52:GXV52 HHM52:HHR52 HRI52:HRN52 IBE52:IBJ52 ILA52:ILF52 IUW52:IVB52 JES52:JEX52 JOO52:JOT52 JYK52:JYP52 KIG52:KIL52 KSC52:KSH52 LBY52:LCD52 LLU52:LLZ52 LVQ52:LVV52 MFM52:MFR52 MPI52:MPN52 MZE52:MZJ52 NJA52:NJF52 NSW52:NTB52 OCS52:OCX52 OMO52:OMT52 OWK52:OWP52 PGG52:PGL52 PQC52:PQH52 PZY52:QAD52 QJU52:QJZ52 QTQ52:QTV52 RDM52:RDR52 RNI52:RNN52 RXE52:RXJ52 SHA52:SHF52 SQW52:SRB52 TAS52:TAX52 TKO52:TKT52 TUK52:TUP52 UEG52:UEL52 UOC52:UOH52 UXY52:UYD52 VHU52:VHZ52 VRQ52:VRV52 WBM52:WBR52 WLI52:WLN52 WVE52:WVJ52" type="list">
      <formula1>$B$72:$B$82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
              <controlPr defaultSize="0" print="false" autoFill="0" autoPict="0">
                <anchor moveWithCells="true" sizeWithCells="false">
                  <from>
                    <xdr:col>0</xdr:col>
                    <xdr:colOff>1379520</xdr:colOff>
                    <xdr:row>1</xdr:row>
                    <xdr:rowOff>40320</xdr:rowOff>
                  </from>
                  <to>
                    <xdr:col>1</xdr:col>
                    <xdr:colOff>-997920</xdr:colOff>
                    <xdr:row>2</xdr:row>
                    <xdr:rowOff>-43560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19"/>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2" ySplit="2" topLeftCell="EJ3" activePane="bottomRight" state="frozen"/>
      <selection pane="topLeft" activeCell="A1" activeCellId="0" sqref="A1"/>
      <selection pane="topRight" activeCell="EJ1" activeCellId="0" sqref="EJ1"/>
      <selection pane="bottomLeft" activeCell="A3" activeCellId="0" sqref="A3"/>
      <selection pane="bottomRight" activeCell="EN12" activeCellId="0" sqref="EN12"/>
    </sheetView>
  </sheetViews>
  <sheetFormatPr defaultColWidth="9.00390625" defaultRowHeight="18.75" zeroHeight="false" outlineLevelRow="0" outlineLevelCol="0"/>
  <cols>
    <col collapsed="false" customWidth="true" hidden="false" outlineLevel="0" max="1" min="1" style="981" width="25.12"/>
    <col collapsed="false" customWidth="true" hidden="false" outlineLevel="0" max="2" min="2" style="981" width="10.37"/>
    <col collapsed="false" customWidth="true" hidden="false" outlineLevel="0" max="169" min="3" style="981" width="14.5"/>
    <col collapsed="false" customWidth="true" hidden="false" outlineLevel="0" max="170" min="170" style="981" width="18.12"/>
    <col collapsed="false" customWidth="true" hidden="false" outlineLevel="0" max="171" min="171" style="981" width="17.88"/>
    <col collapsed="false" customWidth="true" hidden="false" outlineLevel="0" max="172" min="172" style="981" width="18.75"/>
    <col collapsed="false" customWidth="true" hidden="false" outlineLevel="0" max="182" min="173" style="981" width="14.5"/>
    <col collapsed="false" customWidth="true" hidden="false" outlineLevel="0" max="201" min="183" style="982" width="18.25"/>
    <col collapsed="false" customWidth="true" hidden="false" outlineLevel="0" max="225" min="202" style="982" width="14.5"/>
    <col collapsed="false" customWidth="true" hidden="false" outlineLevel="0" max="228" min="226" style="982" width="15.12"/>
    <col collapsed="false" customWidth="true" hidden="false" outlineLevel="0" max="229" min="229" style="982" width="12.75"/>
    <col collapsed="false" customWidth="true" hidden="false" outlineLevel="0" max="230" min="230" style="982" width="12.62"/>
    <col collapsed="false" customWidth="true" hidden="false" outlineLevel="0" max="240" min="231" style="982" width="12.75"/>
    <col collapsed="false" customWidth="true" hidden="false" outlineLevel="0" max="241" min="241" style="982" width="16.25"/>
    <col collapsed="false" customWidth="true" hidden="false" outlineLevel="0" max="244" min="242" style="982" width="12.62"/>
    <col collapsed="false" customWidth="true" hidden="false" outlineLevel="0" max="245" min="245" style="982" width="12.75"/>
    <col collapsed="false" customWidth="true" hidden="false" outlineLevel="0" max="247" min="246" style="982" width="16.5"/>
    <col collapsed="false" customWidth="true" hidden="false" outlineLevel="0" max="248" min="248" style="982" width="12.62"/>
    <col collapsed="false" customWidth="true" hidden="false" outlineLevel="0" max="249" min="249" style="982" width="23.5"/>
    <col collapsed="false" customWidth="true" hidden="false" outlineLevel="0" max="250" min="250" style="982" width="15.12"/>
    <col collapsed="false" customWidth="true" hidden="false" outlineLevel="0" max="253" min="251" style="982" width="12.75"/>
    <col collapsed="false" customWidth="true" hidden="false" outlineLevel="0" max="259" min="254" style="982" width="14.5"/>
    <col collapsed="false" customWidth="true" hidden="false" outlineLevel="0" max="260" min="260" style="982" width="12.75"/>
    <col collapsed="false" customWidth="true" hidden="false" outlineLevel="0" max="262" min="261" style="982" width="14.5"/>
    <col collapsed="false" customWidth="true" hidden="false" outlineLevel="0" max="263" min="263" style="982" width="14.25"/>
    <col collapsed="false" customWidth="true" hidden="false" outlineLevel="0" max="275" min="264" style="982" width="14.88"/>
    <col collapsed="false" customWidth="false" hidden="false" outlineLevel="0" max="276" min="276" style="982" width="9"/>
    <col collapsed="false" customWidth="true" hidden="false" outlineLevel="0" max="277" min="277" style="982" width="13"/>
    <col collapsed="false" customWidth="true" hidden="false" outlineLevel="0" max="278" min="278" style="982" width="22.63"/>
    <col collapsed="false" customWidth="true" hidden="false" outlineLevel="0" max="280" min="279" style="982" width="21.12"/>
    <col collapsed="false" customWidth="false" hidden="false" outlineLevel="0" max="281" min="281" style="982" width="9"/>
    <col collapsed="false" customWidth="true" hidden="false" outlineLevel="0" max="282" min="282" style="982" width="21.12"/>
    <col collapsed="false" customWidth="false" hidden="false" outlineLevel="0" max="283" min="283" style="982" width="9"/>
    <col collapsed="false" customWidth="true" hidden="false" outlineLevel="0" max="284" min="284" style="982" width="12.62"/>
    <col collapsed="false" customWidth="false" hidden="false" outlineLevel="0" max="286" min="285" style="982" width="9"/>
    <col collapsed="false" customWidth="false" hidden="false" outlineLevel="0" max="16384" min="287" style="981" width="9"/>
  </cols>
  <sheetData>
    <row r="1" customFormat="false" ht="17.35" hidden="false" customHeight="false" outlineLevel="0" collapsed="false">
      <c r="A1" s="983" t="s">
        <v>1462</v>
      </c>
      <c r="B1" s="983" t="s">
        <v>275</v>
      </c>
      <c r="C1" s="984" t="n">
        <f aca="false">COLUMN()-2</f>
        <v>1</v>
      </c>
      <c r="D1" s="984" t="n">
        <f aca="false">COLUMN()-2</f>
        <v>2</v>
      </c>
      <c r="E1" s="985" t="n">
        <f aca="false">COLUMN()-2</f>
        <v>3</v>
      </c>
      <c r="F1" s="985" t="n">
        <f aca="false">COLUMN()-2</f>
        <v>4</v>
      </c>
      <c r="G1" s="985" t="n">
        <f aca="false">COLUMN()-2</f>
        <v>5</v>
      </c>
      <c r="H1" s="984" t="n">
        <f aca="false">COLUMN()-2</f>
        <v>6</v>
      </c>
      <c r="I1" s="984" t="n">
        <f aca="false">COLUMN()-2</f>
        <v>7</v>
      </c>
      <c r="J1" s="984" t="n">
        <f aca="false">COLUMN()-2</f>
        <v>8</v>
      </c>
      <c r="K1" s="984" t="n">
        <f aca="false">COLUMN()-2</f>
        <v>9</v>
      </c>
      <c r="L1" s="984" t="n">
        <f aca="false">COLUMN()-2</f>
        <v>10</v>
      </c>
      <c r="M1" s="984" t="n">
        <f aca="false">COLUMN()-2</f>
        <v>11</v>
      </c>
      <c r="N1" s="984" t="n">
        <f aca="false">COLUMN()-2</f>
        <v>12</v>
      </c>
      <c r="O1" s="984" t="n">
        <f aca="false">COLUMN()-2</f>
        <v>13</v>
      </c>
      <c r="P1" s="984" t="n">
        <f aca="false">COLUMN()-2</f>
        <v>14</v>
      </c>
      <c r="Q1" s="984" t="n">
        <f aca="false">COLUMN()-2</f>
        <v>15</v>
      </c>
      <c r="R1" s="984" t="n">
        <f aca="false">COLUMN()-2</f>
        <v>16</v>
      </c>
      <c r="S1" s="984" t="n">
        <f aca="false">COLUMN()-2</f>
        <v>17</v>
      </c>
      <c r="T1" s="984" t="n">
        <f aca="false">COLUMN()-2</f>
        <v>18</v>
      </c>
      <c r="U1" s="984" t="n">
        <f aca="false">COLUMN()-2</f>
        <v>19</v>
      </c>
      <c r="V1" s="984" t="n">
        <f aca="false">COLUMN()-2</f>
        <v>20</v>
      </c>
      <c r="W1" s="986" t="n">
        <f aca="false">COLUMN()-2</f>
        <v>21</v>
      </c>
      <c r="X1" s="986" t="n">
        <f aca="false">COLUMN()-2</f>
        <v>22</v>
      </c>
      <c r="Y1" s="984" t="n">
        <f aca="false">COLUMN()-2</f>
        <v>23</v>
      </c>
      <c r="Z1" s="984"/>
      <c r="AA1" s="984" t="n">
        <f aca="false">COLUMN()-2</f>
        <v>25</v>
      </c>
      <c r="AB1" s="984"/>
      <c r="AC1" s="984" t="n">
        <f aca="false">COLUMN()-2</f>
        <v>27</v>
      </c>
      <c r="AD1" s="984" t="n">
        <f aca="false">COLUMN()-2</f>
        <v>28</v>
      </c>
      <c r="AE1" s="984" t="n">
        <f aca="false">COLUMN()-2</f>
        <v>29</v>
      </c>
      <c r="AF1" s="984" t="n">
        <f aca="false">COLUMN()-2</f>
        <v>30</v>
      </c>
      <c r="AG1" s="984" t="n">
        <f aca="false">COLUMN()-2</f>
        <v>31</v>
      </c>
      <c r="AH1" s="984" t="n">
        <f aca="false">COLUMN()-2</f>
        <v>32</v>
      </c>
      <c r="AI1" s="984" t="n">
        <f aca="false">COLUMN()-2</f>
        <v>33</v>
      </c>
      <c r="AJ1" s="984" t="n">
        <f aca="false">COLUMN()-2</f>
        <v>34</v>
      </c>
      <c r="AK1" s="984" t="n">
        <f aca="false">COLUMN()-2</f>
        <v>35</v>
      </c>
      <c r="AL1" s="984" t="n">
        <f aca="false">COLUMN()-2</f>
        <v>36</v>
      </c>
      <c r="AM1" s="984" t="n">
        <f aca="false">COLUMN()-2</f>
        <v>37</v>
      </c>
      <c r="AN1" s="984" t="n">
        <f aca="false">COLUMN()-2</f>
        <v>38</v>
      </c>
      <c r="AO1" s="984" t="n">
        <f aca="false">COLUMN()-2</f>
        <v>39</v>
      </c>
      <c r="AP1" s="984" t="n">
        <f aca="false">COLUMN()-2</f>
        <v>40</v>
      </c>
      <c r="AQ1" s="984" t="n">
        <f aca="false">COLUMN()-2</f>
        <v>41</v>
      </c>
      <c r="AR1" s="984" t="n">
        <f aca="false">COLUMN()-2</f>
        <v>42</v>
      </c>
      <c r="AS1" s="984" t="n">
        <f aca="false">COLUMN()-2</f>
        <v>43</v>
      </c>
      <c r="AT1" s="984" t="n">
        <f aca="false">COLUMN()-2</f>
        <v>44</v>
      </c>
      <c r="AU1" s="984" t="n">
        <f aca="false">COLUMN()-2</f>
        <v>45</v>
      </c>
      <c r="AV1" s="984" t="n">
        <f aca="false">COLUMN()-2</f>
        <v>46</v>
      </c>
      <c r="AW1" s="984" t="n">
        <f aca="false">COLUMN()-2</f>
        <v>47</v>
      </c>
      <c r="AX1" s="984" t="n">
        <f aca="false">COLUMN()-2</f>
        <v>48</v>
      </c>
      <c r="AY1" s="984" t="n">
        <f aca="false">COLUMN()-2</f>
        <v>49</v>
      </c>
      <c r="AZ1" s="984" t="n">
        <f aca="false">COLUMN()-2</f>
        <v>50</v>
      </c>
      <c r="BA1" s="984" t="n">
        <f aca="false">COLUMN()-2</f>
        <v>51</v>
      </c>
      <c r="BB1" s="984" t="n">
        <f aca="false">COLUMN()-2</f>
        <v>52</v>
      </c>
      <c r="BC1" s="984" t="n">
        <f aca="false">COLUMN()-2</f>
        <v>53</v>
      </c>
      <c r="BD1" s="984" t="n">
        <f aca="false">COLUMN()-2</f>
        <v>54</v>
      </c>
      <c r="BE1" s="984" t="n">
        <f aca="false">COLUMN()-2</f>
        <v>55</v>
      </c>
      <c r="BF1" s="984" t="n">
        <f aca="false">COLUMN()-2</f>
        <v>56</v>
      </c>
      <c r="BG1" s="984" t="n">
        <f aca="false">COLUMN()-2</f>
        <v>57</v>
      </c>
      <c r="BH1" s="984" t="n">
        <f aca="false">COLUMN()-2</f>
        <v>58</v>
      </c>
      <c r="BI1" s="984" t="n">
        <f aca="false">COLUMN()-2</f>
        <v>59</v>
      </c>
      <c r="BJ1" s="984" t="n">
        <f aca="false">COLUMN()-2</f>
        <v>60</v>
      </c>
      <c r="BK1" s="984" t="n">
        <f aca="false">COLUMN()-2</f>
        <v>61</v>
      </c>
      <c r="BL1" s="984" t="n">
        <f aca="false">COLUMN()-2</f>
        <v>62</v>
      </c>
      <c r="BM1" s="984" t="n">
        <f aca="false">COLUMN()-2</f>
        <v>63</v>
      </c>
      <c r="BN1" s="984" t="n">
        <f aca="false">COLUMN()-2</f>
        <v>64</v>
      </c>
      <c r="BO1" s="984" t="n">
        <f aca="false">COLUMN()-2</f>
        <v>65</v>
      </c>
      <c r="BP1" s="984" t="n">
        <f aca="false">COLUMN()-2</f>
        <v>66</v>
      </c>
      <c r="BQ1" s="984" t="n">
        <f aca="false">COLUMN()-2</f>
        <v>67</v>
      </c>
      <c r="BR1" s="984" t="n">
        <f aca="false">COLUMN()-2</f>
        <v>68</v>
      </c>
      <c r="BS1" s="984" t="n">
        <f aca="false">COLUMN()-2</f>
        <v>69</v>
      </c>
      <c r="BT1" s="984" t="n">
        <f aca="false">COLUMN()-2</f>
        <v>70</v>
      </c>
      <c r="BU1" s="984" t="n">
        <f aca="false">COLUMN()-2</f>
        <v>71</v>
      </c>
      <c r="BV1" s="984" t="n">
        <f aca="false">COLUMN()-2</f>
        <v>72</v>
      </c>
      <c r="BW1" s="984" t="n">
        <f aca="false">COLUMN()-2</f>
        <v>73</v>
      </c>
      <c r="BX1" s="984" t="n">
        <f aca="false">COLUMN()-2</f>
        <v>74</v>
      </c>
      <c r="BY1" s="984" t="n">
        <f aca="false">COLUMN()-2</f>
        <v>75</v>
      </c>
      <c r="BZ1" s="984" t="n">
        <f aca="false">COLUMN()-2</f>
        <v>76</v>
      </c>
      <c r="CA1" s="984" t="n">
        <f aca="false">COLUMN()-2</f>
        <v>77</v>
      </c>
      <c r="CB1" s="984" t="n">
        <f aca="false">COLUMN()-2</f>
        <v>78</v>
      </c>
      <c r="CC1" s="984" t="n">
        <f aca="false">COLUMN()-2</f>
        <v>79</v>
      </c>
      <c r="CD1" s="984" t="n">
        <f aca="false">COLUMN()-2</f>
        <v>80</v>
      </c>
      <c r="CE1" s="984" t="n">
        <f aca="false">COLUMN()-2</f>
        <v>81</v>
      </c>
      <c r="CF1" s="984" t="n">
        <f aca="false">COLUMN()-2</f>
        <v>82</v>
      </c>
      <c r="CG1" s="984" t="n">
        <f aca="false">COLUMN()-2</f>
        <v>83</v>
      </c>
      <c r="CH1" s="984" t="n">
        <f aca="false">COLUMN()-2</f>
        <v>84</v>
      </c>
      <c r="CI1" s="984" t="n">
        <f aca="false">COLUMN()-2</f>
        <v>85</v>
      </c>
      <c r="CJ1" s="984" t="n">
        <f aca="false">COLUMN()-2</f>
        <v>86</v>
      </c>
      <c r="CK1" s="984" t="n">
        <f aca="false">COLUMN()-2</f>
        <v>87</v>
      </c>
      <c r="CL1" s="984" t="n">
        <f aca="false">COLUMN()-2</f>
        <v>88</v>
      </c>
      <c r="CM1" s="984" t="n">
        <f aca="false">COLUMN()-2</f>
        <v>89</v>
      </c>
      <c r="CN1" s="984" t="n">
        <f aca="false">COLUMN()-2</f>
        <v>90</v>
      </c>
      <c r="CO1" s="984" t="n">
        <f aca="false">COLUMN()-2</f>
        <v>91</v>
      </c>
      <c r="CP1" s="984" t="n">
        <f aca="false">COLUMN()-2</f>
        <v>92</v>
      </c>
      <c r="CQ1" s="984" t="n">
        <f aca="false">COLUMN()-2</f>
        <v>93</v>
      </c>
      <c r="CR1" s="984" t="n">
        <f aca="false">COLUMN()-2</f>
        <v>94</v>
      </c>
      <c r="CS1" s="984" t="n">
        <f aca="false">COLUMN()-2</f>
        <v>95</v>
      </c>
      <c r="CT1" s="984" t="n">
        <f aca="false">COLUMN()-2</f>
        <v>96</v>
      </c>
      <c r="CU1" s="984" t="n">
        <f aca="false">COLUMN()-2</f>
        <v>97</v>
      </c>
      <c r="CV1" s="984" t="n">
        <f aca="false">COLUMN()-2</f>
        <v>98</v>
      </c>
      <c r="CW1" s="984" t="n">
        <f aca="false">COLUMN()-2</f>
        <v>99</v>
      </c>
      <c r="CX1" s="984" t="n">
        <f aca="false">COLUMN()-2</f>
        <v>100</v>
      </c>
      <c r="CY1" s="984" t="n">
        <f aca="false">COLUMN()-2</f>
        <v>101</v>
      </c>
      <c r="CZ1" s="984" t="n">
        <f aca="false">COLUMN()-2</f>
        <v>102</v>
      </c>
      <c r="DA1" s="984" t="n">
        <f aca="false">COLUMN()-2</f>
        <v>103</v>
      </c>
      <c r="DB1" s="984" t="n">
        <f aca="false">COLUMN()-2</f>
        <v>104</v>
      </c>
      <c r="DC1" s="984" t="n">
        <f aca="false">COLUMN()-2</f>
        <v>105</v>
      </c>
      <c r="DD1" s="984" t="n">
        <f aca="false">COLUMN()-2</f>
        <v>106</v>
      </c>
      <c r="DE1" s="984" t="n">
        <f aca="false">COLUMN()-2</f>
        <v>107</v>
      </c>
      <c r="DF1" s="984" t="n">
        <f aca="false">COLUMN()-2</f>
        <v>108</v>
      </c>
      <c r="DG1" s="984" t="n">
        <f aca="false">COLUMN()-2</f>
        <v>109</v>
      </c>
      <c r="DH1" s="984" t="n">
        <f aca="false">COLUMN()-2</f>
        <v>110</v>
      </c>
      <c r="DI1" s="984" t="n">
        <f aca="false">COLUMN()-2</f>
        <v>111</v>
      </c>
      <c r="DJ1" s="984" t="n">
        <f aca="false">COLUMN()-2</f>
        <v>112</v>
      </c>
      <c r="DK1" s="984" t="n">
        <f aca="false">COLUMN()-2</f>
        <v>113</v>
      </c>
      <c r="DL1" s="984" t="n">
        <f aca="false">COLUMN()-2</f>
        <v>114</v>
      </c>
      <c r="DM1" s="984" t="n">
        <f aca="false">COLUMN()-2</f>
        <v>115</v>
      </c>
      <c r="DN1" s="984" t="n">
        <f aca="false">COLUMN()-2</f>
        <v>116</v>
      </c>
      <c r="DO1" s="984" t="n">
        <f aca="false">COLUMN()-2</f>
        <v>117</v>
      </c>
      <c r="DP1" s="984" t="n">
        <f aca="false">COLUMN()-2</f>
        <v>118</v>
      </c>
      <c r="DQ1" s="984" t="n">
        <f aca="false">COLUMN()-2</f>
        <v>119</v>
      </c>
      <c r="DR1" s="984" t="n">
        <f aca="false">COLUMN()-2</f>
        <v>120</v>
      </c>
      <c r="DS1" s="984" t="n">
        <f aca="false">COLUMN()-2</f>
        <v>121</v>
      </c>
      <c r="DT1" s="984" t="n">
        <f aca="false">COLUMN()-2</f>
        <v>122</v>
      </c>
      <c r="DU1" s="984" t="n">
        <f aca="false">COLUMN()-2</f>
        <v>123</v>
      </c>
      <c r="DV1" s="984" t="n">
        <f aca="false">COLUMN()-2</f>
        <v>124</v>
      </c>
      <c r="DW1" s="984" t="n">
        <f aca="false">COLUMN()-2</f>
        <v>125</v>
      </c>
      <c r="DX1" s="984" t="n">
        <f aca="false">COLUMN()-2</f>
        <v>126</v>
      </c>
      <c r="DY1" s="984" t="n">
        <f aca="false">COLUMN()-2</f>
        <v>127</v>
      </c>
      <c r="DZ1" s="984" t="n">
        <f aca="false">COLUMN()-2</f>
        <v>128</v>
      </c>
      <c r="EA1" s="984" t="n">
        <f aca="false">COLUMN()-2</f>
        <v>129</v>
      </c>
      <c r="EB1" s="984" t="n">
        <f aca="false">COLUMN()-2</f>
        <v>130</v>
      </c>
      <c r="EC1" s="984" t="n">
        <f aca="false">COLUMN()-2</f>
        <v>131</v>
      </c>
      <c r="ED1" s="984" t="n">
        <f aca="false">COLUMN()-2</f>
        <v>132</v>
      </c>
      <c r="EE1" s="984" t="n">
        <f aca="false">COLUMN()-2</f>
        <v>133</v>
      </c>
      <c r="EF1" s="984"/>
      <c r="EG1" s="984" t="n">
        <f aca="false">COLUMN()-2</f>
        <v>135</v>
      </c>
      <c r="EH1" s="984" t="n">
        <f aca="false">COLUMN()-2</f>
        <v>136</v>
      </c>
      <c r="EI1" s="984" t="n">
        <f aca="false">COLUMN()-2</f>
        <v>137</v>
      </c>
      <c r="EJ1" s="987" t="n">
        <f aca="false">COLUMN()-2</f>
        <v>138</v>
      </c>
      <c r="EK1" s="984" t="n">
        <f aca="false">COLUMN()-2</f>
        <v>139</v>
      </c>
      <c r="EL1" s="984" t="n">
        <f aca="false">COLUMN()-2</f>
        <v>140</v>
      </c>
      <c r="EM1" s="984" t="n">
        <f aca="false">COLUMN()-2</f>
        <v>141</v>
      </c>
      <c r="EN1" s="984" t="n">
        <f aca="false">COLUMN()-2</f>
        <v>142</v>
      </c>
      <c r="EO1" s="984" t="n">
        <f aca="false">COLUMN()-2</f>
        <v>143</v>
      </c>
      <c r="EP1" s="984" t="n">
        <f aca="false">COLUMN()-2</f>
        <v>144</v>
      </c>
      <c r="EQ1" s="984" t="n">
        <f aca="false">COLUMN()-2</f>
        <v>145</v>
      </c>
      <c r="ER1" s="984" t="n">
        <f aca="false">COLUMN()-2</f>
        <v>146</v>
      </c>
      <c r="ES1" s="984" t="n">
        <f aca="false">COLUMN()-2</f>
        <v>147</v>
      </c>
      <c r="ET1" s="984" t="n">
        <f aca="false">COLUMN()-2</f>
        <v>148</v>
      </c>
      <c r="EU1" s="988" t="n">
        <f aca="false">COLUMN()-2</f>
        <v>149</v>
      </c>
      <c r="EV1" s="988" t="n">
        <f aca="false">COLUMN()-2</f>
        <v>150</v>
      </c>
      <c r="EW1" s="988" t="n">
        <f aca="false">COLUMN()-2</f>
        <v>151</v>
      </c>
      <c r="EX1" s="988" t="n">
        <f aca="false">COLUMN()-2</f>
        <v>152</v>
      </c>
      <c r="EY1" s="988" t="n">
        <f aca="false">COLUMN()-2</f>
        <v>153</v>
      </c>
      <c r="EZ1" s="988" t="n">
        <f aca="false">COLUMN()-2</f>
        <v>154</v>
      </c>
      <c r="FA1" s="988" t="n">
        <f aca="false">COLUMN()-2</f>
        <v>155</v>
      </c>
      <c r="FB1" s="988" t="n">
        <f aca="false">COLUMN()-2</f>
        <v>156</v>
      </c>
      <c r="FC1" s="984" t="n">
        <f aca="false">COLUMN()-2</f>
        <v>157</v>
      </c>
      <c r="FD1" s="984" t="n">
        <f aca="false">COLUMN()-2</f>
        <v>158</v>
      </c>
      <c r="FE1" s="988" t="n">
        <f aca="false">COLUMN()-2</f>
        <v>159</v>
      </c>
      <c r="FF1" s="988" t="n">
        <f aca="false">COLUMN()-2</f>
        <v>160</v>
      </c>
      <c r="FG1" s="988" t="n">
        <f aca="false">COLUMN()-2</f>
        <v>161</v>
      </c>
      <c r="FH1" s="984" t="n">
        <f aca="false">COLUMN()-2</f>
        <v>162</v>
      </c>
      <c r="FI1" s="984" t="n">
        <f aca="false">COLUMN()-2</f>
        <v>163</v>
      </c>
      <c r="FJ1" s="984" t="n">
        <f aca="false">COLUMN()-2</f>
        <v>164</v>
      </c>
      <c r="FK1" s="984" t="n">
        <f aca="false">COLUMN()-2</f>
        <v>165</v>
      </c>
      <c r="FL1" s="984" t="n">
        <f aca="false">COLUMN()-2</f>
        <v>166</v>
      </c>
      <c r="FM1" s="984" t="n">
        <f aca="false">COLUMN()-2</f>
        <v>167</v>
      </c>
      <c r="FN1" s="984" t="n">
        <f aca="false">COLUMN()-2</f>
        <v>168</v>
      </c>
      <c r="FO1" s="984" t="n">
        <f aca="false">COLUMN()-2</f>
        <v>169</v>
      </c>
      <c r="FP1" s="984" t="n">
        <f aca="false">COLUMN()-2</f>
        <v>170</v>
      </c>
      <c r="FQ1" s="984" t="n">
        <f aca="false">COLUMN()-2</f>
        <v>171</v>
      </c>
      <c r="FR1" s="984" t="n">
        <f aca="false">COLUMN()-2</f>
        <v>172</v>
      </c>
      <c r="FS1" s="984" t="n">
        <f aca="false">COLUMN()-2</f>
        <v>173</v>
      </c>
      <c r="FT1" s="984" t="n">
        <f aca="false">COLUMN()-2</f>
        <v>174</v>
      </c>
      <c r="FU1" s="984" t="n">
        <f aca="false">COLUMN()-2</f>
        <v>175</v>
      </c>
      <c r="FV1" s="984" t="n">
        <f aca="false">COLUMN()-2</f>
        <v>176</v>
      </c>
      <c r="FW1" s="984"/>
      <c r="FX1" s="984"/>
      <c r="FY1" s="988" t="s">
        <v>1463</v>
      </c>
      <c r="FZ1" s="988" t="s">
        <v>608</v>
      </c>
      <c r="GA1" s="989" t="s">
        <v>931</v>
      </c>
      <c r="GB1" s="989" t="s">
        <v>932</v>
      </c>
      <c r="GC1" s="989" t="s">
        <v>933</v>
      </c>
      <c r="GD1" s="989" t="s">
        <v>934</v>
      </c>
      <c r="GE1" s="989" t="s">
        <v>935</v>
      </c>
      <c r="GF1" s="989" t="s">
        <v>936</v>
      </c>
      <c r="GG1" s="989" t="s">
        <v>937</v>
      </c>
      <c r="GH1" s="989" t="s">
        <v>938</v>
      </c>
      <c r="GI1" s="989" t="s">
        <v>939</v>
      </c>
      <c r="GJ1" s="989" t="s">
        <v>940</v>
      </c>
      <c r="GK1" s="989" t="s">
        <v>941</v>
      </c>
      <c r="GL1" s="989" t="s">
        <v>942</v>
      </c>
      <c r="GM1" s="989" t="s">
        <v>943</v>
      </c>
      <c r="GN1" s="989" t="s">
        <v>944</v>
      </c>
      <c r="GO1" s="989" t="s">
        <v>945</v>
      </c>
      <c r="GP1" s="989" t="s">
        <v>946</v>
      </c>
      <c r="GQ1" s="989" t="s">
        <v>947</v>
      </c>
      <c r="GR1" s="989" t="s">
        <v>948</v>
      </c>
      <c r="GS1" s="989"/>
      <c r="GT1" s="984"/>
      <c r="GU1" s="984"/>
      <c r="GV1" s="984"/>
      <c r="GW1" s="984"/>
      <c r="GX1" s="984"/>
      <c r="GY1" s="984"/>
      <c r="GZ1" s="984"/>
      <c r="HA1" s="984"/>
      <c r="HB1" s="984"/>
      <c r="HC1" s="984"/>
      <c r="HD1" s="984"/>
      <c r="HE1" s="984"/>
      <c r="HF1" s="984"/>
      <c r="HG1" s="984"/>
      <c r="HH1" s="984"/>
      <c r="HI1" s="984"/>
      <c r="HJ1" s="984"/>
      <c r="HK1" s="984"/>
      <c r="HL1" s="984"/>
      <c r="HM1" s="984"/>
      <c r="HN1" s="984"/>
      <c r="HO1" s="984"/>
      <c r="HP1" s="984"/>
      <c r="HQ1" s="984"/>
      <c r="HR1" s="984"/>
      <c r="HS1" s="984"/>
      <c r="HT1" s="984"/>
      <c r="HU1" s="984"/>
      <c r="HV1" s="984"/>
      <c r="HW1" s="984"/>
      <c r="HX1" s="984"/>
      <c r="HY1" s="984"/>
      <c r="HZ1" s="984"/>
      <c r="IA1" s="984"/>
      <c r="IB1" s="984"/>
      <c r="IC1" s="984"/>
      <c r="ID1" s="984"/>
      <c r="IE1" s="984"/>
      <c r="IF1" s="984"/>
      <c r="IG1" s="984"/>
      <c r="IH1" s="984"/>
      <c r="II1" s="984"/>
      <c r="IJ1" s="984"/>
      <c r="IK1" s="984"/>
      <c r="IL1" s="984"/>
      <c r="IM1" s="984"/>
      <c r="IN1" s="984"/>
      <c r="IO1" s="984"/>
      <c r="IP1" s="984"/>
      <c r="IQ1" s="984"/>
      <c r="IR1" s="984"/>
      <c r="IS1" s="984"/>
      <c r="IT1" s="984"/>
      <c r="IU1" s="984"/>
      <c r="IV1" s="984"/>
      <c r="IW1" s="984"/>
      <c r="IX1" s="984"/>
      <c r="IY1" s="984"/>
      <c r="IZ1" s="984"/>
      <c r="JA1" s="984"/>
      <c r="JB1" s="984"/>
      <c r="JC1" s="984"/>
      <c r="JD1" s="984"/>
      <c r="JE1" s="984"/>
      <c r="JF1" s="984"/>
      <c r="JG1" s="984"/>
      <c r="JH1" s="984"/>
      <c r="JI1" s="984"/>
      <c r="JJ1" s="984"/>
      <c r="JK1" s="984"/>
      <c r="JL1" s="984"/>
      <c r="JM1" s="984"/>
      <c r="JN1" s="984"/>
      <c r="JO1" s="984"/>
      <c r="JP1" s="984"/>
      <c r="JQ1" s="984"/>
      <c r="JR1" s="984"/>
      <c r="JS1" s="984"/>
      <c r="JT1" s="984"/>
      <c r="JV1" s="984"/>
      <c r="JX1" s="984"/>
    </row>
    <row r="2" customFormat="false" ht="17.35" hidden="false" customHeight="false" outlineLevel="0" collapsed="false">
      <c r="A2" s="990" t="s">
        <v>1464</v>
      </c>
      <c r="B2" s="983"/>
      <c r="C2" s="991" t="n">
        <f aca="false">物流参数!C1</f>
        <v>100</v>
      </c>
      <c r="D2" s="991" t="n">
        <f aca="false">物流参数!D1</f>
        <v>101</v>
      </c>
      <c r="E2" s="992" t="n">
        <f aca="false">物流参数!E1</f>
        <v>102</v>
      </c>
      <c r="F2" s="992" t="n">
        <f aca="false">物流参数!F1</f>
        <v>103</v>
      </c>
      <c r="G2" s="992" t="n">
        <f aca="false">物流参数!G1</f>
        <v>104</v>
      </c>
      <c r="H2" s="991" t="n">
        <f aca="false">物流参数!H1</f>
        <v>105</v>
      </c>
      <c r="I2" s="991" t="n">
        <f aca="false">物流参数!I1</f>
        <v>106</v>
      </c>
      <c r="J2" s="991" t="n">
        <f aca="false">物流参数!J1</f>
        <v>107</v>
      </c>
      <c r="K2" s="991" t="n">
        <f aca="false">物流参数!K1</f>
        <v>108</v>
      </c>
      <c r="L2" s="991" t="n">
        <f aca="false">物流参数!L1</f>
        <v>109</v>
      </c>
      <c r="M2" s="991" t="n">
        <f aca="false">物流参数!M1</f>
        <v>110</v>
      </c>
      <c r="N2" s="991" t="n">
        <f aca="false">物流参数!N1</f>
        <v>111</v>
      </c>
      <c r="O2" s="993" t="n">
        <f aca="false">物流参数!O1</f>
        <v>112</v>
      </c>
      <c r="P2" s="991" t="n">
        <f aca="false">物流参数!P1</f>
        <v>113</v>
      </c>
      <c r="Q2" s="993" t="n">
        <f aca="false">物流参数!Q1</f>
        <v>114</v>
      </c>
      <c r="R2" s="991" t="n">
        <f aca="false">物流参数!R1</f>
        <v>115</v>
      </c>
      <c r="S2" s="991" t="n">
        <f aca="false">物流参数!S1</f>
        <v>116</v>
      </c>
      <c r="T2" s="991" t="n">
        <f aca="false">物流参数!T1</f>
        <v>117</v>
      </c>
      <c r="U2" s="991" t="n">
        <f aca="false">物流参数!U1</f>
        <v>118</v>
      </c>
      <c r="V2" s="994" t="n">
        <f aca="false">物流参数!V1</f>
        <v>119</v>
      </c>
      <c r="W2" s="994" t="n">
        <v>120</v>
      </c>
      <c r="X2" s="994" t="n">
        <v>121</v>
      </c>
      <c r="Y2" s="991" t="n">
        <f aca="false">物流参数!Y1</f>
        <v>200</v>
      </c>
      <c r="Z2" s="991" t="s">
        <v>1465</v>
      </c>
      <c r="AA2" s="994" t="n">
        <f aca="false">物流参数!Z1</f>
        <v>201</v>
      </c>
      <c r="AB2" s="994" t="s">
        <v>1466</v>
      </c>
      <c r="AC2" s="991" t="n">
        <f aca="false">物流参数!AA1</f>
        <v>202</v>
      </c>
      <c r="AD2" s="991" t="n">
        <f aca="false">物流参数!AB1</f>
        <v>203</v>
      </c>
      <c r="AE2" s="991" t="n">
        <f aca="false">物流参数!AC1</f>
        <v>204</v>
      </c>
      <c r="AF2" s="994" t="n">
        <f aca="false">物流参数!AD1</f>
        <v>205</v>
      </c>
      <c r="AG2" s="994" t="n">
        <f aca="false">物流参数!AE1</f>
        <v>206</v>
      </c>
      <c r="AH2" s="991" t="n">
        <f aca="false">物流参数!AF1</f>
        <v>207</v>
      </c>
      <c r="AI2" s="991" t="n">
        <f aca="false">物流参数!AG1</f>
        <v>208</v>
      </c>
      <c r="AJ2" s="991" t="n">
        <f aca="false">物流参数!AH1</f>
        <v>209</v>
      </c>
      <c r="AK2" s="991" t="n">
        <f aca="false">物流参数!AI1</f>
        <v>210</v>
      </c>
      <c r="AL2" s="991" t="n">
        <f aca="false">物流参数!AJ1</f>
        <v>211</v>
      </c>
      <c r="AM2" s="991" t="n">
        <f aca="false">物流参数!AK1</f>
        <v>212</v>
      </c>
      <c r="AN2" s="991" t="n">
        <f aca="false">物流参数!AL1</f>
        <v>213</v>
      </c>
      <c r="AO2" s="991" t="n">
        <f aca="false">物流参数!AM1</f>
        <v>214</v>
      </c>
      <c r="AP2" s="991" t="n">
        <f aca="false">物流参数!AN1</f>
        <v>215</v>
      </c>
      <c r="AQ2" s="991" t="n">
        <f aca="false">物流参数!AO1</f>
        <v>216</v>
      </c>
      <c r="AR2" s="991" t="n">
        <f aca="false">物流参数!AP1</f>
        <v>217</v>
      </c>
      <c r="AS2" s="991" t="n">
        <f aca="false">物流参数!AQ1</f>
        <v>218</v>
      </c>
      <c r="AT2" s="993" t="n">
        <f aca="false">物流参数!AR1</f>
        <v>219</v>
      </c>
      <c r="AU2" s="993" t="n">
        <f aca="false">物流参数!AS1</f>
        <v>220</v>
      </c>
      <c r="AV2" s="991" t="n">
        <f aca="false">物流参数!AT1</f>
        <v>221</v>
      </c>
      <c r="AW2" s="991" t="n">
        <f aca="false">物流参数!AU1</f>
        <v>222</v>
      </c>
      <c r="AX2" s="991" t="n">
        <f aca="false">物流参数!AV1</f>
        <v>223</v>
      </c>
      <c r="AY2" s="991" t="n">
        <f aca="false">物流参数!AW1</f>
        <v>224</v>
      </c>
      <c r="AZ2" s="991" t="n">
        <f aca="false">物流参数!AX1</f>
        <v>225</v>
      </c>
      <c r="BA2" s="991" t="n">
        <f aca="false">物流参数!AY1</f>
        <v>300</v>
      </c>
      <c r="BB2" s="993" t="n">
        <f aca="false">物流参数!AZ1</f>
        <v>301</v>
      </c>
      <c r="BC2" s="995" t="n">
        <f aca="false">物流参数!BA1</f>
        <v>302</v>
      </c>
      <c r="BD2" s="995" t="n">
        <f aca="false">物流参数!BB1</f>
        <v>303</v>
      </c>
      <c r="BE2" s="995" t="n">
        <f aca="false">物流参数!BC1</f>
        <v>304</v>
      </c>
      <c r="BF2" s="995" t="n">
        <f aca="false">物流参数!BD1</f>
        <v>305</v>
      </c>
      <c r="BG2" s="995" t="n">
        <f aca="false">物流参数!BE1</f>
        <v>306</v>
      </c>
      <c r="BH2" s="991" t="n">
        <f aca="false">物流参数!BF1</f>
        <v>307</v>
      </c>
      <c r="BI2" s="991" t="n">
        <f aca="false">物流参数!BG1</f>
        <v>308</v>
      </c>
      <c r="BJ2" s="991" t="n">
        <f aca="false">物流参数!BH1</f>
        <v>309</v>
      </c>
      <c r="BK2" s="995" t="n">
        <f aca="false">物流参数!BI1</f>
        <v>310</v>
      </c>
      <c r="BL2" s="991" t="n">
        <f aca="false">物流参数!BJ1</f>
        <v>311</v>
      </c>
      <c r="BM2" s="991" t="n">
        <f aca="false">物流参数!BK1</f>
        <v>312</v>
      </c>
      <c r="BN2" s="991" t="n">
        <f aca="false">物流参数!BL1</f>
        <v>313</v>
      </c>
      <c r="BO2" s="991" t="n">
        <f aca="false">物流参数!BM1</f>
        <v>314</v>
      </c>
      <c r="BP2" s="991" t="n">
        <f aca="false">物流参数!BN1</f>
        <v>315</v>
      </c>
      <c r="BQ2" s="991" t="n">
        <f aca="false">物流参数!BO1</f>
        <v>316</v>
      </c>
      <c r="BR2" s="991" t="n">
        <f aca="false">物流参数!BP1</f>
        <v>317</v>
      </c>
      <c r="BS2" s="991" t="n">
        <f aca="false">物流参数!BQ1</f>
        <v>318</v>
      </c>
      <c r="BT2" s="991" t="n">
        <f aca="false">物流参数!BR1</f>
        <v>319</v>
      </c>
      <c r="BU2" s="991" t="n">
        <f aca="false">物流参数!BS1</f>
        <v>320</v>
      </c>
      <c r="BV2" s="991" t="n">
        <f aca="false">物流参数!BT1</f>
        <v>321</v>
      </c>
      <c r="BW2" s="991" t="n">
        <f aca="false">物流参数!BU1</f>
        <v>322</v>
      </c>
      <c r="BX2" s="991" t="n">
        <f aca="false">物流参数!BV1</f>
        <v>400</v>
      </c>
      <c r="BY2" s="994" t="n">
        <f aca="false">物流参数!BW1</f>
        <v>401</v>
      </c>
      <c r="BZ2" s="994" t="n">
        <f aca="false">物流参数!BX1</f>
        <v>402</v>
      </c>
      <c r="CA2" s="994" t="n">
        <f aca="false">物流参数!BY1</f>
        <v>403</v>
      </c>
      <c r="CB2" s="994" t="n">
        <f aca="false">物流参数!BZ1</f>
        <v>404</v>
      </c>
      <c r="CC2" s="991" t="n">
        <f aca="false">物流参数!CA1</f>
        <v>405</v>
      </c>
      <c r="CD2" s="991" t="n">
        <f aca="false">物流参数!CB1</f>
        <v>406</v>
      </c>
      <c r="CE2" s="994" t="n">
        <f aca="false">物流参数!CC1</f>
        <v>407</v>
      </c>
      <c r="CF2" s="991" t="n">
        <f aca="false">物流参数!CD1</f>
        <v>408</v>
      </c>
      <c r="CG2" s="991" t="n">
        <f aca="false">物流参数!CE1</f>
        <v>409</v>
      </c>
      <c r="CH2" s="996" t="n">
        <f aca="false">物流参数!CF1</f>
        <v>410</v>
      </c>
      <c r="CI2" s="991" t="n">
        <f aca="false">物流参数!CG1</f>
        <v>411</v>
      </c>
      <c r="CJ2" s="991" t="n">
        <f aca="false">物流参数!CH1</f>
        <v>412</v>
      </c>
      <c r="CK2" s="991" t="n">
        <f aca="false">物流参数!CI1</f>
        <v>413</v>
      </c>
      <c r="CL2" s="991" t="n">
        <f aca="false">物流参数!CJ1</f>
        <v>414</v>
      </c>
      <c r="CM2" s="991" t="n">
        <f aca="false">物流参数!CK1</f>
        <v>415</v>
      </c>
      <c r="CN2" s="991" t="n">
        <f aca="false">物流参数!CL1</f>
        <v>416</v>
      </c>
      <c r="CO2" s="991" t="n">
        <f aca="false">物流参数!CM1</f>
        <v>417</v>
      </c>
      <c r="CP2" s="991" t="n">
        <f aca="false">物流参数!CN1</f>
        <v>418</v>
      </c>
      <c r="CQ2" s="991" t="n">
        <f aca="false">物流参数!CO1</f>
        <v>419</v>
      </c>
      <c r="CR2" s="991" t="n">
        <f aca="false">物流参数!CP1</f>
        <v>420</v>
      </c>
      <c r="CS2" s="991" t="n">
        <f aca="false">物流参数!CQ1</f>
        <v>421</v>
      </c>
      <c r="CT2" s="991" t="n">
        <f aca="false">物流参数!CR1</f>
        <v>422</v>
      </c>
      <c r="CU2" s="991" t="n">
        <f aca="false">物流参数!CS1</f>
        <v>423</v>
      </c>
      <c r="CV2" s="991" t="n">
        <f aca="false">物流参数!CT1</f>
        <v>424</v>
      </c>
      <c r="CW2" s="991" t="n">
        <f aca="false">物流参数!CU1</f>
        <v>425</v>
      </c>
      <c r="CX2" s="991" t="n">
        <f aca="false">物流参数!CV1</f>
        <v>426</v>
      </c>
      <c r="CY2" s="991" t="n">
        <f aca="false">物流参数!CW1</f>
        <v>427</v>
      </c>
      <c r="CZ2" s="991" t="n">
        <f aca="false">物流参数!CX1</f>
        <v>428</v>
      </c>
      <c r="DA2" s="991" t="n">
        <f aca="false">物流参数!CY1</f>
        <v>429</v>
      </c>
      <c r="DB2" s="991" t="n">
        <f aca="false">物流参数!CZ1</f>
        <v>500</v>
      </c>
      <c r="DC2" s="991" t="n">
        <f aca="false">物流参数!DA1</f>
        <v>501</v>
      </c>
      <c r="DD2" s="991" t="n">
        <f aca="false">物流参数!DB1</f>
        <v>502</v>
      </c>
      <c r="DE2" s="991" t="n">
        <f aca="false">物流参数!DC1</f>
        <v>503</v>
      </c>
      <c r="DF2" s="991" t="n">
        <f aca="false">物流参数!DD1</f>
        <v>504</v>
      </c>
      <c r="DG2" s="991" t="n">
        <f aca="false">物流参数!DE1</f>
        <v>505</v>
      </c>
      <c r="DH2" s="991" t="n">
        <f aca="false">物流参数!DF1</f>
        <v>506</v>
      </c>
      <c r="DI2" s="991" t="n">
        <f aca="false">物流参数!DG1</f>
        <v>507</v>
      </c>
      <c r="DJ2" s="991" t="n">
        <f aca="false">物流参数!DH1</f>
        <v>508</v>
      </c>
      <c r="DK2" s="991" t="n">
        <f aca="false">物流参数!DI1</f>
        <v>509</v>
      </c>
      <c r="DL2" s="991" t="n">
        <f aca="false">物流参数!DJ1</f>
        <v>510</v>
      </c>
      <c r="DM2" s="991" t="n">
        <f aca="false">物流参数!DK1</f>
        <v>511</v>
      </c>
      <c r="DN2" s="991" t="n">
        <f aca="false">物流参数!DL1</f>
        <v>512</v>
      </c>
      <c r="DO2" s="991" t="n">
        <f aca="false">物流参数!DM1</f>
        <v>513</v>
      </c>
      <c r="DP2" s="991" t="n">
        <f aca="false">物流参数!DN1</f>
        <v>514</v>
      </c>
      <c r="DQ2" s="991" t="n">
        <f aca="false">物流参数!DO1</f>
        <v>515</v>
      </c>
      <c r="DR2" s="991" t="n">
        <f aca="false">物流参数!DP1</f>
        <v>516</v>
      </c>
      <c r="DS2" s="991" t="n">
        <f aca="false">物流参数!DQ1</f>
        <v>517</v>
      </c>
      <c r="DT2" s="991" t="n">
        <f aca="false">物流参数!DR1</f>
        <v>518</v>
      </c>
      <c r="DU2" s="991" t="n">
        <f aca="false">物流参数!DS1</f>
        <v>519</v>
      </c>
      <c r="DV2" s="991" t="n">
        <f aca="false">物流参数!DT1</f>
        <v>520</v>
      </c>
      <c r="DW2" s="991" t="n">
        <f aca="false">物流参数!DU1</f>
        <v>521</v>
      </c>
      <c r="DX2" s="991" t="n">
        <f aca="false">物流参数!DV1</f>
        <v>522</v>
      </c>
      <c r="DY2" s="991" t="n">
        <f aca="false">物流参数!DW1</f>
        <v>523</v>
      </c>
      <c r="DZ2" s="997" t="s">
        <v>1467</v>
      </c>
      <c r="EA2" s="997" t="s">
        <v>1468</v>
      </c>
      <c r="EB2" s="991" t="n">
        <f aca="false">物流参数!DX1</f>
        <v>524</v>
      </c>
      <c r="EC2" s="991" t="n">
        <f aca="false">物流参数!DY1</f>
        <v>525</v>
      </c>
      <c r="ED2" s="991" t="n">
        <f aca="false">物流参数!DZ1</f>
        <v>526</v>
      </c>
      <c r="EE2" s="991" t="n">
        <f aca="false">物流参数!EA1</f>
        <v>527</v>
      </c>
      <c r="EF2" s="991"/>
      <c r="EG2" s="991" t="n">
        <f aca="false">物流参数!EB1</f>
        <v>528</v>
      </c>
      <c r="EH2" s="991" t="n">
        <f aca="false">物流参数!EC1</f>
        <v>529</v>
      </c>
      <c r="EI2" s="991" t="n">
        <f aca="false">物流参数!ED1</f>
        <v>530</v>
      </c>
      <c r="EJ2" s="998" t="n">
        <f aca="false">物流参数!EE1</f>
        <v>531</v>
      </c>
      <c r="EK2" s="991" t="n">
        <f aca="false">物流参数!EE1</f>
        <v>531</v>
      </c>
      <c r="EL2" s="991"/>
      <c r="EM2" s="991"/>
      <c r="EN2" s="991"/>
      <c r="EO2" s="991"/>
      <c r="EP2" s="991" t="n">
        <f aca="false">物流参数!EF1</f>
        <v>532</v>
      </c>
      <c r="EQ2" s="991" t="n">
        <f aca="false">物流参数!EF1</f>
        <v>532</v>
      </c>
      <c r="ER2" s="991" t="n">
        <f aca="false">物流参数!EG1</f>
        <v>533</v>
      </c>
      <c r="ES2" s="991" t="n">
        <f aca="false">物流参数!EH1</f>
        <v>600</v>
      </c>
      <c r="ET2" s="991" t="n">
        <f aca="false">物流参数!EI1</f>
        <v>601</v>
      </c>
      <c r="EU2" s="994" t="n">
        <f aca="false">物流参数!EJ1</f>
        <v>602</v>
      </c>
      <c r="EV2" s="994" t="n">
        <f aca="false">物流参数!EK1</f>
        <v>603</v>
      </c>
      <c r="EW2" s="994" t="n">
        <f aca="false">物流参数!EL1</f>
        <v>604</v>
      </c>
      <c r="EX2" s="994" t="n">
        <f aca="false">物流参数!EM1</f>
        <v>605</v>
      </c>
      <c r="EY2" s="994" t="n">
        <f aca="false">物流参数!EN1</f>
        <v>606</v>
      </c>
      <c r="EZ2" s="994" t="n">
        <f aca="false">物流参数!EO1</f>
        <v>607</v>
      </c>
      <c r="FA2" s="994" t="n">
        <f aca="false">物流参数!EP1</f>
        <v>608</v>
      </c>
      <c r="FB2" s="994" t="n">
        <f aca="false">物流参数!EQ1</f>
        <v>609</v>
      </c>
      <c r="FC2" s="991" t="n">
        <f aca="false">物流参数!EQ1</f>
        <v>609</v>
      </c>
      <c r="FD2" s="991" t="n">
        <f aca="false">物流参数!ER1</f>
        <v>610</v>
      </c>
      <c r="FE2" s="994" t="n">
        <f aca="false">物流参数!ES1</f>
        <v>611</v>
      </c>
      <c r="FF2" s="994" t="n">
        <f aca="false">物流参数!ET1</f>
        <v>612</v>
      </c>
      <c r="FG2" s="994" t="n">
        <f aca="false">物流参数!EU1</f>
        <v>613</v>
      </c>
      <c r="FH2" s="991" t="n">
        <f aca="false">物流参数!EV1</f>
        <v>614</v>
      </c>
      <c r="FI2" s="991" t="n">
        <f aca="false">物流参数!EW1</f>
        <v>700</v>
      </c>
      <c r="FJ2" s="991" t="n">
        <f aca="false">物流参数!EX1</f>
        <v>701</v>
      </c>
      <c r="FK2" s="991" t="n">
        <f aca="false">物流参数!EY1</f>
        <v>702</v>
      </c>
      <c r="FL2" s="991" t="n">
        <f aca="false">物流参数!EZ1</f>
        <v>703</v>
      </c>
      <c r="FM2" s="991" t="n">
        <f aca="false">物流参数!FA1</f>
        <v>704</v>
      </c>
      <c r="FN2" s="991" t="n">
        <f aca="false">物流参数!FB1</f>
        <v>705</v>
      </c>
      <c r="FO2" s="991" t="n">
        <f aca="false">物流参数!FC1</f>
        <v>706</v>
      </c>
      <c r="FP2" s="991" t="n">
        <f aca="false">物流参数!FD1</f>
        <v>707</v>
      </c>
      <c r="FQ2" s="991" t="n">
        <f aca="false">物流参数!FE1</f>
        <v>708</v>
      </c>
      <c r="FR2" s="991" t="n">
        <f aca="false">物流参数!FF1</f>
        <v>709</v>
      </c>
      <c r="FS2" s="991" t="n">
        <f aca="false">物流参数!FG1</f>
        <v>710</v>
      </c>
      <c r="FT2" s="991" t="n">
        <f aca="false">物流参数!FH1</f>
        <v>711</v>
      </c>
      <c r="FU2" s="991" t="n">
        <f aca="false">物流参数!FI1</f>
        <v>712</v>
      </c>
      <c r="FV2" s="991" t="n">
        <f aca="false">物流参数!FJ1</f>
        <v>0</v>
      </c>
      <c r="FW2" s="991" t="n">
        <v>730</v>
      </c>
      <c r="FX2" s="991" t="n">
        <v>731</v>
      </c>
      <c r="FY2" s="991"/>
      <c r="FZ2" s="991"/>
      <c r="GA2" s="989" t="s">
        <v>950</v>
      </c>
      <c r="GB2" s="989" t="s">
        <v>951</v>
      </c>
      <c r="GC2" s="989" t="s">
        <v>952</v>
      </c>
      <c r="GD2" s="989" t="s">
        <v>953</v>
      </c>
      <c r="GE2" s="989" t="s">
        <v>954</v>
      </c>
      <c r="GF2" s="989" t="s">
        <v>955</v>
      </c>
      <c r="GG2" s="989" t="s">
        <v>956</v>
      </c>
      <c r="GH2" s="989" t="s">
        <v>957</v>
      </c>
      <c r="GI2" s="989" t="s">
        <v>958</v>
      </c>
      <c r="GJ2" s="989" t="s">
        <v>959</v>
      </c>
      <c r="GK2" s="989" t="s">
        <v>960</v>
      </c>
      <c r="GL2" s="989" t="s">
        <v>961</v>
      </c>
      <c r="GM2" s="989" t="s">
        <v>962</v>
      </c>
      <c r="GN2" s="989" t="s">
        <v>963</v>
      </c>
      <c r="GO2" s="989" t="s">
        <v>964</v>
      </c>
      <c r="GP2" s="989" t="s">
        <v>965</v>
      </c>
      <c r="GQ2" s="989" t="s">
        <v>966</v>
      </c>
      <c r="GR2" s="989" t="s">
        <v>967</v>
      </c>
      <c r="GS2" s="989"/>
      <c r="GT2" s="999"/>
      <c r="GU2" s="999"/>
      <c r="GV2" s="999"/>
      <c r="GW2" s="999"/>
      <c r="GX2" s="999"/>
      <c r="GY2" s="999"/>
      <c r="GZ2" s="999"/>
      <c r="HA2" s="999"/>
      <c r="HB2" s="999"/>
      <c r="HC2" s="999"/>
      <c r="HD2" s="999"/>
      <c r="HE2" s="999"/>
      <c r="HF2" s="999"/>
      <c r="HG2" s="999"/>
      <c r="HH2" s="999"/>
      <c r="HI2" s="999"/>
      <c r="HJ2" s="999"/>
      <c r="HK2" s="999"/>
      <c r="HL2" s="999"/>
      <c r="HM2" s="999"/>
      <c r="HN2" s="999"/>
      <c r="HO2" s="999"/>
      <c r="HP2" s="999"/>
      <c r="HQ2" s="999"/>
      <c r="HR2" s="999"/>
      <c r="HS2" s="999"/>
      <c r="HT2" s="999"/>
      <c r="HU2" s="999"/>
      <c r="HV2" s="999"/>
      <c r="HW2" s="999"/>
      <c r="HX2" s="999"/>
      <c r="HY2" s="999"/>
      <c r="HZ2" s="999"/>
      <c r="IA2" s="999"/>
      <c r="IB2" s="999"/>
      <c r="IC2" s="999"/>
      <c r="ID2" s="999"/>
      <c r="IE2" s="999"/>
      <c r="IF2" s="999"/>
      <c r="IG2" s="999"/>
      <c r="IH2" s="999"/>
      <c r="II2" s="999"/>
      <c r="IJ2" s="999"/>
      <c r="IK2" s="999"/>
      <c r="IL2" s="999"/>
      <c r="IM2" s="999"/>
      <c r="IN2" s="999"/>
      <c r="IO2" s="999"/>
      <c r="IP2" s="999"/>
      <c r="IQ2" s="999"/>
      <c r="IR2" s="999"/>
      <c r="IS2" s="1000"/>
      <c r="IT2" s="1001"/>
      <c r="IU2" s="1001"/>
      <c r="IV2" s="1001"/>
      <c r="IW2" s="1001"/>
      <c r="IX2" s="1001"/>
      <c r="IY2" s="1001"/>
      <c r="IZ2" s="1001"/>
      <c r="JA2" s="1001"/>
      <c r="JB2" s="1001"/>
      <c r="JC2" s="999"/>
      <c r="JD2" s="999"/>
      <c r="JE2" s="999"/>
      <c r="JF2" s="999"/>
      <c r="JG2" s="999"/>
      <c r="JH2" s="999"/>
      <c r="JI2" s="999"/>
      <c r="JJ2" s="999"/>
      <c r="JK2" s="999"/>
      <c r="JL2" s="999"/>
      <c r="JM2" s="999"/>
      <c r="JN2" s="999"/>
      <c r="JO2" s="999"/>
      <c r="JQ2" s="999"/>
      <c r="JR2" s="999"/>
      <c r="JS2" s="999"/>
      <c r="JT2" s="999"/>
      <c r="JV2" s="999"/>
      <c r="JX2" s="999"/>
    </row>
    <row r="3" customFormat="false" ht="17.35" hidden="false" customHeight="false" outlineLevel="0" collapsed="false">
      <c r="A3" s="1002" t="s">
        <v>1469</v>
      </c>
      <c r="B3" s="1002"/>
      <c r="C3" s="990" t="s">
        <v>1470</v>
      </c>
      <c r="D3" s="990" t="s">
        <v>1470</v>
      </c>
      <c r="E3" s="1003" t="s">
        <v>1470</v>
      </c>
      <c r="F3" s="1003" t="s">
        <v>1470</v>
      </c>
      <c r="G3" s="1003" t="s">
        <v>1470</v>
      </c>
      <c r="H3" s="990" t="s">
        <v>1471</v>
      </c>
      <c r="I3" s="990" t="s">
        <v>1472</v>
      </c>
      <c r="J3" s="990" t="s">
        <v>1473</v>
      </c>
      <c r="K3" s="990" t="s">
        <v>1474</v>
      </c>
      <c r="L3" s="990" t="s">
        <v>1475</v>
      </c>
      <c r="M3" s="990" t="s">
        <v>1475</v>
      </c>
      <c r="N3" s="990" t="s">
        <v>1476</v>
      </c>
      <c r="O3" s="990" t="s">
        <v>1477</v>
      </c>
      <c r="P3" s="990" t="s">
        <v>1478</v>
      </c>
      <c r="Q3" s="990" t="s">
        <v>1478</v>
      </c>
      <c r="R3" s="990" t="s">
        <v>1479</v>
      </c>
      <c r="S3" s="990" t="s">
        <v>1480</v>
      </c>
      <c r="T3" s="990" t="s">
        <v>1481</v>
      </c>
      <c r="U3" s="990" t="s">
        <v>1482</v>
      </c>
      <c r="V3" s="990" t="s">
        <v>1482</v>
      </c>
      <c r="W3" s="990"/>
      <c r="X3" s="990"/>
      <c r="Y3" s="990" t="s">
        <v>1483</v>
      </c>
      <c r="Z3" s="990"/>
      <c r="AA3" s="990" t="s">
        <v>1484</v>
      </c>
      <c r="AB3" s="990"/>
      <c r="AC3" s="990" t="s">
        <v>1485</v>
      </c>
      <c r="AD3" s="990" t="s">
        <v>1486</v>
      </c>
      <c r="AE3" s="990" t="s">
        <v>1487</v>
      </c>
      <c r="AF3" s="990" t="s">
        <v>1487</v>
      </c>
      <c r="AG3" s="990" t="s">
        <v>1487</v>
      </c>
      <c r="AH3" s="990" t="s">
        <v>1487</v>
      </c>
      <c r="AI3" s="990" t="s">
        <v>1487</v>
      </c>
      <c r="AJ3" s="990" t="s">
        <v>1487</v>
      </c>
      <c r="AK3" s="990" t="s">
        <v>1488</v>
      </c>
      <c r="AL3" s="990" t="s">
        <v>1488</v>
      </c>
      <c r="AM3" s="990" t="s">
        <v>1489</v>
      </c>
      <c r="AN3" s="990" t="s">
        <v>1489</v>
      </c>
      <c r="AO3" s="990" t="s">
        <v>1489</v>
      </c>
      <c r="AP3" s="990" t="s">
        <v>1485</v>
      </c>
      <c r="AQ3" s="990" t="s">
        <v>1485</v>
      </c>
      <c r="AR3" s="990" t="s">
        <v>1490</v>
      </c>
      <c r="AS3" s="990" t="s">
        <v>1491</v>
      </c>
      <c r="AT3" s="990" t="s">
        <v>1492</v>
      </c>
      <c r="AU3" s="990" t="s">
        <v>1492</v>
      </c>
      <c r="AV3" s="990" t="s">
        <v>1493</v>
      </c>
      <c r="AW3" s="990" t="s">
        <v>1484</v>
      </c>
      <c r="AX3" s="990" t="s">
        <v>1484</v>
      </c>
      <c r="AY3" s="990" t="s">
        <v>1494</v>
      </c>
      <c r="AZ3" s="990" t="s">
        <v>1495</v>
      </c>
      <c r="BA3" s="990" t="s">
        <v>1496</v>
      </c>
      <c r="BB3" s="990" t="s">
        <v>1497</v>
      </c>
      <c r="BC3" s="990" t="s">
        <v>1498</v>
      </c>
      <c r="BD3" s="990" t="s">
        <v>1490</v>
      </c>
      <c r="BE3" s="990" t="s">
        <v>1499</v>
      </c>
      <c r="BF3" s="990" t="s">
        <v>1500</v>
      </c>
      <c r="BG3" s="990" t="s">
        <v>1501</v>
      </c>
      <c r="BH3" s="990" t="s">
        <v>1502</v>
      </c>
      <c r="BI3" s="990" t="s">
        <v>1482</v>
      </c>
      <c r="BJ3" s="990" t="s">
        <v>1502</v>
      </c>
      <c r="BK3" s="990" t="s">
        <v>1498</v>
      </c>
      <c r="BL3" s="990" t="s">
        <v>1502</v>
      </c>
      <c r="BM3" s="990" t="s">
        <v>1503</v>
      </c>
      <c r="BN3" s="990" t="s">
        <v>1496</v>
      </c>
      <c r="BO3" s="990" t="s">
        <v>1504</v>
      </c>
      <c r="BP3" s="990" t="s">
        <v>1505</v>
      </c>
      <c r="BQ3" s="990" t="s">
        <v>1506</v>
      </c>
      <c r="BR3" s="990" t="s">
        <v>1506</v>
      </c>
      <c r="BS3" s="990" t="s">
        <v>1507</v>
      </c>
      <c r="BT3" s="990" t="s">
        <v>1508</v>
      </c>
      <c r="BU3" s="990" t="s">
        <v>1509</v>
      </c>
      <c r="BV3" s="990" t="s">
        <v>1510</v>
      </c>
      <c r="BW3" s="990" t="s">
        <v>1500</v>
      </c>
      <c r="BX3" s="990" t="s">
        <v>1504</v>
      </c>
      <c r="BY3" s="990" t="s">
        <v>1511</v>
      </c>
      <c r="BZ3" s="990" t="s">
        <v>1512</v>
      </c>
      <c r="CA3" s="990" t="s">
        <v>1491</v>
      </c>
      <c r="CB3" s="990" t="s">
        <v>1513</v>
      </c>
      <c r="CC3" s="990" t="s">
        <v>1514</v>
      </c>
      <c r="CD3" s="990" t="s">
        <v>1515</v>
      </c>
      <c r="CE3" s="990" t="s">
        <v>1516</v>
      </c>
      <c r="CF3" s="990" t="s">
        <v>1517</v>
      </c>
      <c r="CG3" s="990" t="s">
        <v>1518</v>
      </c>
      <c r="CH3" s="990" t="s">
        <v>1519</v>
      </c>
      <c r="CI3" s="990" t="s">
        <v>1520</v>
      </c>
      <c r="CJ3" s="990" t="s">
        <v>1511</v>
      </c>
      <c r="CK3" s="1004" t="s">
        <v>1521</v>
      </c>
      <c r="CL3" s="1004" t="s">
        <v>1522</v>
      </c>
      <c r="CM3" s="1004" t="s">
        <v>1523</v>
      </c>
      <c r="CN3" s="990" t="s">
        <v>1524</v>
      </c>
      <c r="CO3" s="990" t="s">
        <v>1525</v>
      </c>
      <c r="CP3" s="990" t="s">
        <v>1526</v>
      </c>
      <c r="CQ3" s="990" t="s">
        <v>1482</v>
      </c>
      <c r="CR3" s="990" t="s">
        <v>1482</v>
      </c>
      <c r="CS3" s="990" t="s">
        <v>1524</v>
      </c>
      <c r="CT3" s="990" t="s">
        <v>1482</v>
      </c>
      <c r="CU3" s="990" t="s">
        <v>1504</v>
      </c>
      <c r="CV3" s="990" t="s">
        <v>1504</v>
      </c>
      <c r="CW3" s="990" t="s">
        <v>1527</v>
      </c>
      <c r="CX3" s="990" t="s">
        <v>1528</v>
      </c>
      <c r="CY3" s="990"/>
      <c r="CZ3" s="990" t="s">
        <v>1529</v>
      </c>
      <c r="DA3" s="990" t="s">
        <v>1527</v>
      </c>
      <c r="DB3" s="990" t="s">
        <v>1530</v>
      </c>
      <c r="DC3" s="990" t="s">
        <v>1531</v>
      </c>
      <c r="DD3" s="990" t="s">
        <v>1530</v>
      </c>
      <c r="DE3" s="990" t="s">
        <v>1532</v>
      </c>
      <c r="DF3" s="990" t="s">
        <v>1533</v>
      </c>
      <c r="DG3" s="990" t="s">
        <v>1534</v>
      </c>
      <c r="DH3" s="990" t="s">
        <v>1526</v>
      </c>
      <c r="DI3" s="990" t="s">
        <v>1535</v>
      </c>
      <c r="DJ3" s="990" t="s">
        <v>1536</v>
      </c>
      <c r="DK3" s="990" t="s">
        <v>1482</v>
      </c>
      <c r="DL3" s="990" t="s">
        <v>1537</v>
      </c>
      <c r="DM3" s="990" t="s">
        <v>1538</v>
      </c>
      <c r="DN3" s="990" t="s">
        <v>1539</v>
      </c>
      <c r="DO3" s="990" t="s">
        <v>1540</v>
      </c>
      <c r="DP3" s="990" t="s">
        <v>1541</v>
      </c>
      <c r="DQ3" s="990" t="s">
        <v>1526</v>
      </c>
      <c r="DR3" s="990" t="s">
        <v>1530</v>
      </c>
      <c r="DS3" s="990" t="s">
        <v>1542</v>
      </c>
      <c r="DT3" s="990" t="s">
        <v>1543</v>
      </c>
      <c r="DU3" s="990" t="s">
        <v>1544</v>
      </c>
      <c r="DV3" s="990" t="s">
        <v>1545</v>
      </c>
      <c r="DW3" s="990" t="s">
        <v>1546</v>
      </c>
      <c r="DX3" s="990" t="s">
        <v>1547</v>
      </c>
      <c r="DY3" s="990" t="s">
        <v>1482</v>
      </c>
      <c r="DZ3" s="990" t="s">
        <v>1548</v>
      </c>
      <c r="EA3" s="990" t="s">
        <v>1549</v>
      </c>
      <c r="EB3" s="990" t="s">
        <v>1482</v>
      </c>
      <c r="EC3" s="990" t="s">
        <v>1546</v>
      </c>
      <c r="ED3" s="990" t="s">
        <v>1550</v>
      </c>
      <c r="EE3" s="990" t="s">
        <v>1541</v>
      </c>
      <c r="EF3" s="990" t="s">
        <v>1483</v>
      </c>
      <c r="EG3" s="990" t="s">
        <v>1483</v>
      </c>
      <c r="EH3" s="990" t="s">
        <v>1551</v>
      </c>
      <c r="EI3" s="990" t="s">
        <v>1542</v>
      </c>
      <c r="EJ3" s="1005" t="s">
        <v>1542</v>
      </c>
      <c r="EK3" s="990" t="s">
        <v>1552</v>
      </c>
      <c r="EL3" s="990" t="s">
        <v>1529</v>
      </c>
      <c r="EM3" s="990" t="s">
        <v>1529</v>
      </c>
      <c r="EN3" s="990" t="s">
        <v>1529</v>
      </c>
      <c r="EO3" s="990" t="s">
        <v>1529</v>
      </c>
      <c r="EP3" s="990" t="s">
        <v>1529</v>
      </c>
      <c r="EQ3" s="990" t="s">
        <v>1553</v>
      </c>
      <c r="ER3" s="990" t="s">
        <v>1553</v>
      </c>
      <c r="ES3" s="990" t="s">
        <v>1470</v>
      </c>
      <c r="ET3" s="990" t="s">
        <v>1554</v>
      </c>
      <c r="EU3" s="1006" t="s">
        <v>1555</v>
      </c>
      <c r="EV3" s="1006" t="s">
        <v>1555</v>
      </c>
      <c r="EW3" s="1006" t="s">
        <v>1555</v>
      </c>
      <c r="EX3" s="1006" t="s">
        <v>1555</v>
      </c>
      <c r="EY3" s="1006" t="s">
        <v>1555</v>
      </c>
      <c r="EZ3" s="1006" t="s">
        <v>1555</v>
      </c>
      <c r="FA3" s="1006" t="s">
        <v>1555</v>
      </c>
      <c r="FB3" s="1006" t="s">
        <v>1555</v>
      </c>
      <c r="FC3" s="990" t="s">
        <v>1556</v>
      </c>
      <c r="FD3" s="990" t="s">
        <v>1557</v>
      </c>
      <c r="FE3" s="1006" t="s">
        <v>1555</v>
      </c>
      <c r="FF3" s="1006" t="s">
        <v>1555</v>
      </c>
      <c r="FG3" s="1006" t="s">
        <v>1555</v>
      </c>
      <c r="FH3" s="990"/>
      <c r="FI3" s="990" t="s">
        <v>1470</v>
      </c>
      <c r="FJ3" s="990" t="s">
        <v>1558</v>
      </c>
      <c r="FK3" s="990" t="s">
        <v>1559</v>
      </c>
      <c r="FL3" s="990" t="s">
        <v>1560</v>
      </c>
      <c r="FM3" s="990" t="s">
        <v>1503</v>
      </c>
      <c r="FN3" s="990" t="s">
        <v>1561</v>
      </c>
      <c r="FO3" s="990" t="s">
        <v>1562</v>
      </c>
      <c r="FP3" s="990" t="s">
        <v>1482</v>
      </c>
      <c r="FQ3" s="990" t="s">
        <v>1562</v>
      </c>
      <c r="FR3" s="990" t="s">
        <v>1562</v>
      </c>
      <c r="FS3" s="990" t="s">
        <v>1561</v>
      </c>
      <c r="FT3" s="990" t="s">
        <v>1561</v>
      </c>
      <c r="FU3" s="990" t="s">
        <v>1482</v>
      </c>
      <c r="FV3" s="990" t="s">
        <v>1482</v>
      </c>
      <c r="FW3" s="991" t="n">
        <v>730</v>
      </c>
      <c r="FX3" s="990"/>
      <c r="FY3" s="990"/>
      <c r="FZ3" s="990"/>
      <c r="GA3" s="1006" t="s">
        <v>1563</v>
      </c>
      <c r="GB3" s="1006" t="s">
        <v>1563</v>
      </c>
      <c r="GC3" s="1006" t="s">
        <v>1563</v>
      </c>
      <c r="GD3" s="1006" t="s">
        <v>1563</v>
      </c>
      <c r="GE3" s="1006" t="s">
        <v>1563</v>
      </c>
      <c r="GF3" s="1006" t="s">
        <v>1563</v>
      </c>
      <c r="GG3" s="1006" t="s">
        <v>1563</v>
      </c>
      <c r="GH3" s="1006" t="s">
        <v>1563</v>
      </c>
      <c r="GI3" s="1006" t="s">
        <v>1563</v>
      </c>
      <c r="GJ3" s="1006" t="s">
        <v>1563</v>
      </c>
      <c r="GK3" s="1006" t="s">
        <v>1563</v>
      </c>
      <c r="GL3" s="1006" t="s">
        <v>1563</v>
      </c>
      <c r="GM3" s="1006" t="s">
        <v>1563</v>
      </c>
      <c r="GN3" s="1006" t="s">
        <v>1563</v>
      </c>
      <c r="GO3" s="1006" t="s">
        <v>1563</v>
      </c>
      <c r="GP3" s="1006" t="s">
        <v>1563</v>
      </c>
      <c r="GQ3" s="1006" t="s">
        <v>1563</v>
      </c>
      <c r="GR3" s="1006" t="s">
        <v>1563</v>
      </c>
      <c r="GS3" s="1006"/>
      <c r="GT3" s="990"/>
      <c r="GU3" s="990"/>
      <c r="GV3" s="990"/>
      <c r="GW3" s="990"/>
      <c r="GX3" s="990"/>
      <c r="GY3" s="990"/>
      <c r="GZ3" s="990"/>
      <c r="HA3" s="990"/>
      <c r="HB3" s="990"/>
      <c r="HC3" s="990"/>
      <c r="HD3" s="990"/>
      <c r="HE3" s="990"/>
      <c r="HF3" s="990"/>
      <c r="HG3" s="990"/>
      <c r="HH3" s="990"/>
      <c r="HI3" s="990"/>
      <c r="HJ3" s="990"/>
      <c r="HK3" s="990"/>
      <c r="HL3" s="990"/>
      <c r="HM3" s="990"/>
      <c r="HN3" s="990"/>
      <c r="HO3" s="990"/>
      <c r="HP3" s="990"/>
      <c r="HQ3" s="990"/>
      <c r="HR3" s="990"/>
      <c r="HS3" s="990"/>
      <c r="HT3" s="990"/>
      <c r="HU3" s="990"/>
      <c r="HV3" s="990"/>
      <c r="HW3" s="990"/>
      <c r="HX3" s="990"/>
      <c r="HY3" s="990"/>
      <c r="HZ3" s="990"/>
      <c r="IA3" s="990"/>
      <c r="IB3" s="990"/>
      <c r="IC3" s="990"/>
      <c r="ID3" s="990"/>
      <c r="IE3" s="990"/>
      <c r="IF3" s="990"/>
      <c r="IG3" s="990"/>
      <c r="IH3" s="990"/>
      <c r="II3" s="990"/>
      <c r="IJ3" s="990"/>
      <c r="IK3" s="990"/>
      <c r="IL3" s="990"/>
      <c r="IM3" s="990"/>
      <c r="IN3" s="990"/>
      <c r="IO3" s="990"/>
      <c r="IP3" s="990"/>
      <c r="IQ3" s="990"/>
      <c r="IR3" s="990"/>
      <c r="IS3" s="990"/>
      <c r="IT3" s="990"/>
      <c r="IU3" s="990"/>
      <c r="IV3" s="990"/>
      <c r="IW3" s="990"/>
      <c r="JC3" s="990"/>
      <c r="JD3" s="990"/>
      <c r="JE3" s="990"/>
      <c r="JO3" s="999"/>
      <c r="JR3" s="990"/>
      <c r="JX3" s="990"/>
    </row>
    <row r="4" customFormat="false" ht="17.35" hidden="false" customHeight="false" outlineLevel="0" collapsed="false">
      <c r="A4" s="1007" t="s">
        <v>968</v>
      </c>
      <c r="B4" s="1007"/>
      <c r="C4" s="990" t="s">
        <v>969</v>
      </c>
      <c r="D4" s="990" t="s">
        <v>969</v>
      </c>
      <c r="E4" s="1003" t="s">
        <v>969</v>
      </c>
      <c r="F4" s="1003" t="s">
        <v>969</v>
      </c>
      <c r="G4" s="1003" t="s">
        <v>969</v>
      </c>
      <c r="H4" s="990" t="s">
        <v>969</v>
      </c>
      <c r="I4" s="990" t="s">
        <v>969</v>
      </c>
      <c r="J4" s="990" t="s">
        <v>969</v>
      </c>
      <c r="K4" s="990" t="s">
        <v>969</v>
      </c>
      <c r="L4" s="990" t="s">
        <v>969</v>
      </c>
      <c r="M4" s="990" t="s">
        <v>969</v>
      </c>
      <c r="N4" s="990" t="s">
        <v>1366</v>
      </c>
      <c r="O4" s="990" t="s">
        <v>1564</v>
      </c>
      <c r="P4" s="990" t="s">
        <v>975</v>
      </c>
      <c r="Q4" s="990" t="s">
        <v>1564</v>
      </c>
      <c r="R4" s="990" t="s">
        <v>975</v>
      </c>
      <c r="S4" s="990" t="s">
        <v>975</v>
      </c>
      <c r="T4" s="990" t="s">
        <v>975</v>
      </c>
      <c r="U4" s="990" t="s">
        <v>975</v>
      </c>
      <c r="V4" s="990" t="s">
        <v>975</v>
      </c>
      <c r="W4" s="990"/>
      <c r="X4" s="990"/>
      <c r="Y4" s="990" t="s">
        <v>1564</v>
      </c>
      <c r="Z4" s="990"/>
      <c r="AA4" s="990" t="s">
        <v>1564</v>
      </c>
      <c r="AB4" s="990"/>
      <c r="AC4" s="990" t="s">
        <v>844</v>
      </c>
      <c r="AD4" s="990" t="s">
        <v>970</v>
      </c>
      <c r="AE4" s="990" t="s">
        <v>970</v>
      </c>
      <c r="AF4" s="990" t="s">
        <v>970</v>
      </c>
      <c r="AG4" s="990" t="s">
        <v>1564</v>
      </c>
      <c r="AH4" s="990" t="s">
        <v>1366</v>
      </c>
      <c r="AI4" s="990" t="s">
        <v>1366</v>
      </c>
      <c r="AJ4" s="990" t="s">
        <v>1366</v>
      </c>
      <c r="AK4" s="990" t="s">
        <v>1366</v>
      </c>
      <c r="AL4" s="990" t="s">
        <v>1366</v>
      </c>
      <c r="AM4" s="990" t="s">
        <v>1565</v>
      </c>
      <c r="AN4" s="990" t="s">
        <v>1565</v>
      </c>
      <c r="AO4" s="990" t="s">
        <v>1565</v>
      </c>
      <c r="AP4" s="990" t="s">
        <v>1565</v>
      </c>
      <c r="AQ4" s="990" t="s">
        <v>1565</v>
      </c>
      <c r="AR4" s="990" t="s">
        <v>1565</v>
      </c>
      <c r="AS4" s="990" t="s">
        <v>844</v>
      </c>
      <c r="AT4" s="990" t="s">
        <v>844</v>
      </c>
      <c r="AU4" s="990" t="s">
        <v>844</v>
      </c>
      <c r="AV4" s="990" t="s">
        <v>844</v>
      </c>
      <c r="AW4" s="990" t="s">
        <v>1566</v>
      </c>
      <c r="AX4" s="990" t="s">
        <v>1567</v>
      </c>
      <c r="AY4" s="990" t="s">
        <v>1567</v>
      </c>
      <c r="AZ4" s="990" t="s">
        <v>677</v>
      </c>
      <c r="BA4" s="990" t="s">
        <v>1568</v>
      </c>
      <c r="BB4" s="990" t="s">
        <v>1568</v>
      </c>
      <c r="BC4" s="990" t="s">
        <v>1569</v>
      </c>
      <c r="BD4" s="990" t="s">
        <v>1569</v>
      </c>
      <c r="BE4" s="990" t="s">
        <v>1569</v>
      </c>
      <c r="BF4" s="990" t="s">
        <v>1569</v>
      </c>
      <c r="BG4" s="990" t="s">
        <v>1569</v>
      </c>
      <c r="BH4" s="990" t="s">
        <v>1570</v>
      </c>
      <c r="BI4" s="990" t="s">
        <v>1570</v>
      </c>
      <c r="BJ4" s="990" t="s">
        <v>1571</v>
      </c>
      <c r="BK4" s="990" t="s">
        <v>1571</v>
      </c>
      <c r="BL4" s="990" t="s">
        <v>1568</v>
      </c>
      <c r="BM4" s="990" t="s">
        <v>1568</v>
      </c>
      <c r="BN4" s="990" t="s">
        <v>1572</v>
      </c>
      <c r="BO4" s="990" t="s">
        <v>1572</v>
      </c>
      <c r="BP4" s="990" t="s">
        <v>677</v>
      </c>
      <c r="BQ4" s="990" t="s">
        <v>677</v>
      </c>
      <c r="BR4" s="990" t="s">
        <v>677</v>
      </c>
      <c r="BS4" s="990" t="s">
        <v>677</v>
      </c>
      <c r="BT4" s="990" t="s">
        <v>677</v>
      </c>
      <c r="BU4" s="990" t="s">
        <v>677</v>
      </c>
      <c r="BV4" s="990" t="s">
        <v>677</v>
      </c>
      <c r="BW4" s="990" t="s">
        <v>1568</v>
      </c>
      <c r="BX4" s="990" t="s">
        <v>1569</v>
      </c>
      <c r="BY4" s="990" t="s">
        <v>606</v>
      </c>
      <c r="BZ4" s="990" t="s">
        <v>606</v>
      </c>
      <c r="CA4" s="990" t="s">
        <v>606</v>
      </c>
      <c r="CB4" s="990" t="s">
        <v>606</v>
      </c>
      <c r="CC4" s="990" t="s">
        <v>1573</v>
      </c>
      <c r="CD4" s="990" t="s">
        <v>1573</v>
      </c>
      <c r="CE4" s="990" t="s">
        <v>1574</v>
      </c>
      <c r="CF4" s="990" t="s">
        <v>1574</v>
      </c>
      <c r="CG4" s="990" t="s">
        <v>1574</v>
      </c>
      <c r="CH4" s="990" t="s">
        <v>975</v>
      </c>
      <c r="CI4" s="990" t="s">
        <v>844</v>
      </c>
      <c r="CJ4" s="990" t="s">
        <v>1575</v>
      </c>
      <c r="CK4" s="990" t="s">
        <v>1576</v>
      </c>
      <c r="CL4" s="990" t="s">
        <v>1576</v>
      </c>
      <c r="CM4" s="990" t="s">
        <v>1576</v>
      </c>
      <c r="CN4" s="990" t="s">
        <v>1577</v>
      </c>
      <c r="CO4" s="990" t="s">
        <v>1577</v>
      </c>
      <c r="CP4" s="990" t="s">
        <v>1577</v>
      </c>
      <c r="CQ4" s="990" t="s">
        <v>1577</v>
      </c>
      <c r="CR4" s="990" t="s">
        <v>1570</v>
      </c>
      <c r="CS4" s="990" t="s">
        <v>1578</v>
      </c>
      <c r="CT4" s="990" t="s">
        <v>1578</v>
      </c>
      <c r="CU4" s="990" t="s">
        <v>1566</v>
      </c>
      <c r="CV4" s="990" t="s">
        <v>1566</v>
      </c>
      <c r="CW4" s="990" t="s">
        <v>1566</v>
      </c>
      <c r="CX4" s="990" t="s">
        <v>1566</v>
      </c>
      <c r="CY4" s="990" t="s">
        <v>1566</v>
      </c>
      <c r="CZ4" s="990" t="s">
        <v>1566</v>
      </c>
      <c r="DA4" s="990" t="s">
        <v>677</v>
      </c>
      <c r="DB4" s="990" t="s">
        <v>975</v>
      </c>
      <c r="DC4" s="990" t="s">
        <v>975</v>
      </c>
      <c r="DD4" s="990" t="s">
        <v>1579</v>
      </c>
      <c r="DE4" s="990" t="s">
        <v>645</v>
      </c>
      <c r="DF4" s="990" t="s">
        <v>645</v>
      </c>
      <c r="DG4" s="990" t="s">
        <v>645</v>
      </c>
      <c r="DH4" s="990" t="s">
        <v>645</v>
      </c>
      <c r="DI4" s="990" t="s">
        <v>645</v>
      </c>
      <c r="DJ4" s="990" t="s">
        <v>645</v>
      </c>
      <c r="DK4" s="990" t="s">
        <v>645</v>
      </c>
      <c r="DL4" s="990" t="s">
        <v>974</v>
      </c>
      <c r="DM4" s="990" t="s">
        <v>1580</v>
      </c>
      <c r="DN4" s="990" t="s">
        <v>1580</v>
      </c>
      <c r="DO4" s="990" t="s">
        <v>1580</v>
      </c>
      <c r="DP4" s="990" t="s">
        <v>1580</v>
      </c>
      <c r="DQ4" s="990" t="s">
        <v>1580</v>
      </c>
      <c r="DR4" s="990" t="s">
        <v>1580</v>
      </c>
      <c r="DS4" s="990" t="s">
        <v>1580</v>
      </c>
      <c r="DT4" s="990"/>
      <c r="DU4" s="990" t="s">
        <v>1581</v>
      </c>
      <c r="DV4" s="990" t="s">
        <v>1581</v>
      </c>
      <c r="DW4" s="990" t="s">
        <v>1581</v>
      </c>
      <c r="DX4" s="990" t="s">
        <v>1581</v>
      </c>
      <c r="DY4" s="990" t="s">
        <v>1581</v>
      </c>
      <c r="DZ4" s="990" t="s">
        <v>1581</v>
      </c>
      <c r="EA4" s="990" t="s">
        <v>1581</v>
      </c>
      <c r="EB4" s="990" t="s">
        <v>1581</v>
      </c>
      <c r="EC4" s="990" t="s">
        <v>677</v>
      </c>
      <c r="ED4" s="990" t="s">
        <v>1566</v>
      </c>
      <c r="EE4" s="990" t="s">
        <v>1567</v>
      </c>
      <c r="EF4" s="990" t="s">
        <v>1567</v>
      </c>
      <c r="EG4" s="990" t="s">
        <v>1567</v>
      </c>
      <c r="EH4" s="990" t="s">
        <v>975</v>
      </c>
      <c r="EI4" s="990" t="s">
        <v>1567</v>
      </c>
      <c r="EJ4" s="1005" t="s">
        <v>1567</v>
      </c>
      <c r="EK4" s="990" t="s">
        <v>1567</v>
      </c>
      <c r="EL4" s="990" t="s">
        <v>1566</v>
      </c>
      <c r="EM4" s="990" t="s">
        <v>1566</v>
      </c>
      <c r="EN4" s="990" t="s">
        <v>1566</v>
      </c>
      <c r="EO4" s="990" t="s">
        <v>1566</v>
      </c>
      <c r="EP4" s="990" t="s">
        <v>1566</v>
      </c>
      <c r="EQ4" s="990" t="s">
        <v>1566</v>
      </c>
      <c r="ER4" s="990" t="s">
        <v>1566</v>
      </c>
      <c r="ES4" s="990" t="s">
        <v>1366</v>
      </c>
      <c r="ET4" s="990" t="s">
        <v>1366</v>
      </c>
      <c r="EU4" s="1006" t="s">
        <v>1366</v>
      </c>
      <c r="EV4" s="1006" t="s">
        <v>1366</v>
      </c>
      <c r="EW4" s="1006" t="s">
        <v>1366</v>
      </c>
      <c r="EX4" s="1006" t="s">
        <v>1366</v>
      </c>
      <c r="EY4" s="1006" t="s">
        <v>969</v>
      </c>
      <c r="EZ4" s="1006" t="s">
        <v>969</v>
      </c>
      <c r="FA4" s="1006" t="s">
        <v>969</v>
      </c>
      <c r="FB4" s="1006" t="s">
        <v>969</v>
      </c>
      <c r="FC4" s="990" t="s">
        <v>1366</v>
      </c>
      <c r="FD4" s="990" t="s">
        <v>1366</v>
      </c>
      <c r="FE4" s="1006" t="s">
        <v>969</v>
      </c>
      <c r="FF4" s="1006" t="s">
        <v>969</v>
      </c>
      <c r="FG4" s="1006" t="s">
        <v>969</v>
      </c>
      <c r="FH4" s="990" t="s">
        <v>1366</v>
      </c>
      <c r="FI4" s="990" t="s">
        <v>679</v>
      </c>
      <c r="FJ4" s="990" t="s">
        <v>679</v>
      </c>
      <c r="FK4" s="990" t="s">
        <v>679</v>
      </c>
      <c r="FL4" s="990" t="s">
        <v>679</v>
      </c>
      <c r="FM4" s="990" t="s">
        <v>679</v>
      </c>
      <c r="FN4" s="990" t="s">
        <v>1362</v>
      </c>
      <c r="FO4" s="990" t="s">
        <v>1362</v>
      </c>
      <c r="FP4" s="990" t="s">
        <v>1362</v>
      </c>
      <c r="FQ4" s="990" t="s">
        <v>1582</v>
      </c>
      <c r="FR4" s="990" t="s">
        <v>1582</v>
      </c>
      <c r="FS4" s="990" t="s">
        <v>1582</v>
      </c>
      <c r="FT4" s="990" t="s">
        <v>1582</v>
      </c>
      <c r="FU4" s="990" t="s">
        <v>1582</v>
      </c>
      <c r="FV4" s="990"/>
      <c r="FW4" s="991" t="n">
        <v>730</v>
      </c>
      <c r="FX4" s="990"/>
      <c r="FY4" s="990"/>
      <c r="FZ4" s="990"/>
      <c r="GA4" s="1008" t="s">
        <v>1583</v>
      </c>
      <c r="GB4" s="1008" t="s">
        <v>1583</v>
      </c>
      <c r="GC4" s="1008" t="s">
        <v>1583</v>
      </c>
      <c r="GD4" s="1008" t="s">
        <v>1583</v>
      </c>
      <c r="GE4" s="1008" t="s">
        <v>1583</v>
      </c>
      <c r="GF4" s="1008" t="s">
        <v>1583</v>
      </c>
      <c r="GG4" s="1008" t="s">
        <v>1583</v>
      </c>
      <c r="GH4" s="1008" t="s">
        <v>1583</v>
      </c>
      <c r="GI4" s="1008" t="s">
        <v>1583</v>
      </c>
      <c r="GJ4" s="1008" t="s">
        <v>1583</v>
      </c>
      <c r="GK4" s="1008" t="s">
        <v>1583</v>
      </c>
      <c r="GL4" s="1008" t="s">
        <v>1583</v>
      </c>
      <c r="GM4" s="1008" t="s">
        <v>1583</v>
      </c>
      <c r="GN4" s="1008" t="s">
        <v>1583</v>
      </c>
      <c r="GO4" s="1008" t="s">
        <v>1583</v>
      </c>
      <c r="GP4" s="1008" t="s">
        <v>1583</v>
      </c>
      <c r="GQ4" s="1008" t="s">
        <v>1583</v>
      </c>
      <c r="GR4" s="1008" t="s">
        <v>1583</v>
      </c>
      <c r="GS4" s="1008"/>
      <c r="GT4" s="990"/>
      <c r="GU4" s="990"/>
      <c r="GV4" s="990"/>
      <c r="GW4" s="990"/>
      <c r="GX4" s="990"/>
      <c r="GY4" s="990"/>
      <c r="GZ4" s="990"/>
      <c r="HA4" s="990"/>
      <c r="HB4" s="990"/>
      <c r="HC4" s="990"/>
      <c r="HD4" s="990"/>
      <c r="HE4" s="990"/>
      <c r="HF4" s="990"/>
      <c r="HG4" s="990"/>
      <c r="HH4" s="990"/>
      <c r="HI4" s="990"/>
      <c r="HJ4" s="990"/>
      <c r="HK4" s="990"/>
      <c r="HL4" s="990"/>
      <c r="HM4" s="990"/>
      <c r="HN4" s="990"/>
      <c r="HO4" s="990"/>
      <c r="HP4" s="990"/>
      <c r="HQ4" s="990"/>
      <c r="HR4" s="990"/>
      <c r="HS4" s="990"/>
      <c r="HT4" s="990"/>
      <c r="HU4" s="990"/>
      <c r="HV4" s="990"/>
      <c r="HW4" s="990"/>
      <c r="HX4" s="990"/>
      <c r="HY4" s="990"/>
      <c r="HZ4" s="990"/>
      <c r="IA4" s="990"/>
      <c r="IB4" s="990"/>
      <c r="IC4" s="990"/>
      <c r="ID4" s="990"/>
      <c r="IE4" s="990"/>
      <c r="IF4" s="990"/>
      <c r="IG4" s="990"/>
      <c r="IH4" s="990"/>
      <c r="II4" s="990"/>
      <c r="IJ4" s="990"/>
      <c r="IK4" s="990"/>
      <c r="IL4" s="990"/>
      <c r="IM4" s="990"/>
      <c r="IN4" s="990"/>
      <c r="IO4" s="990"/>
      <c r="IP4" s="990"/>
      <c r="IQ4" s="990"/>
      <c r="IR4" s="990"/>
      <c r="IS4" s="990"/>
      <c r="IT4" s="990"/>
      <c r="IU4" s="990"/>
      <c r="IV4" s="990"/>
      <c r="IW4" s="990"/>
      <c r="IX4" s="990"/>
      <c r="IY4" s="990"/>
      <c r="IZ4" s="990"/>
      <c r="JA4" s="990"/>
      <c r="JB4" s="990"/>
      <c r="JC4" s="990"/>
      <c r="JD4" s="990"/>
      <c r="JE4" s="990"/>
      <c r="JF4" s="990"/>
      <c r="JG4" s="990"/>
      <c r="JH4" s="990"/>
      <c r="JI4" s="990"/>
      <c r="JJ4" s="990"/>
      <c r="JK4" s="990"/>
      <c r="JL4" s="990"/>
      <c r="JM4" s="990"/>
      <c r="JN4" s="990"/>
      <c r="JO4" s="990"/>
      <c r="JR4" s="990"/>
      <c r="JX4" s="990"/>
    </row>
    <row r="5" s="982" customFormat="true" ht="17.35" hidden="false" customHeight="false" outlineLevel="0" collapsed="false">
      <c r="A5" s="1007" t="s">
        <v>1584</v>
      </c>
      <c r="B5" s="1007"/>
      <c r="C5" s="990" t="s">
        <v>1585</v>
      </c>
      <c r="D5" s="990" t="s">
        <v>1585</v>
      </c>
      <c r="E5" s="1003" t="s">
        <v>1585</v>
      </c>
      <c r="F5" s="1003" t="s">
        <v>1585</v>
      </c>
      <c r="G5" s="1003" t="s">
        <v>1585</v>
      </c>
      <c r="H5" s="990" t="s">
        <v>1585</v>
      </c>
      <c r="I5" s="990" t="s">
        <v>1585</v>
      </c>
      <c r="J5" s="990" t="s">
        <v>1586</v>
      </c>
      <c r="K5" s="990" t="s">
        <v>1586</v>
      </c>
      <c r="L5" s="990" t="s">
        <v>1585</v>
      </c>
      <c r="M5" s="990" t="s">
        <v>1585</v>
      </c>
      <c r="N5" s="990" t="s">
        <v>1587</v>
      </c>
      <c r="O5" s="990" t="s">
        <v>1585</v>
      </c>
      <c r="P5" s="990" t="s">
        <v>1585</v>
      </c>
      <c r="Q5" s="990" t="s">
        <v>1585</v>
      </c>
      <c r="R5" s="990" t="s">
        <v>1585</v>
      </c>
      <c r="S5" s="990" t="s">
        <v>1585</v>
      </c>
      <c r="T5" s="990" t="s">
        <v>1585</v>
      </c>
      <c r="U5" s="990" t="s">
        <v>1585</v>
      </c>
      <c r="V5" s="990" t="s">
        <v>1585</v>
      </c>
      <c r="W5" s="990"/>
      <c r="X5" s="990"/>
      <c r="Y5" s="990" t="s">
        <v>1585</v>
      </c>
      <c r="Z5" s="990"/>
      <c r="AA5" s="990" t="s">
        <v>1585</v>
      </c>
      <c r="AB5" s="990"/>
      <c r="AC5" s="990" t="s">
        <v>1586</v>
      </c>
      <c r="AD5" s="990" t="s">
        <v>1586</v>
      </c>
      <c r="AE5" s="990" t="s">
        <v>1585</v>
      </c>
      <c r="AF5" s="990" t="s">
        <v>1585</v>
      </c>
      <c r="AG5" s="990" t="s">
        <v>1585</v>
      </c>
      <c r="AH5" s="990" t="s">
        <v>1587</v>
      </c>
      <c r="AI5" s="990" t="s">
        <v>1587</v>
      </c>
      <c r="AJ5" s="990" t="s">
        <v>1587</v>
      </c>
      <c r="AK5" s="990" t="s">
        <v>1587</v>
      </c>
      <c r="AL5" s="990" t="s">
        <v>1587</v>
      </c>
      <c r="AM5" s="990" t="s">
        <v>1587</v>
      </c>
      <c r="AN5" s="990" t="s">
        <v>1587</v>
      </c>
      <c r="AO5" s="990" t="s">
        <v>1587</v>
      </c>
      <c r="AP5" s="990" t="s">
        <v>1587</v>
      </c>
      <c r="AQ5" s="990" t="s">
        <v>1587</v>
      </c>
      <c r="AR5" s="990" t="s">
        <v>1587</v>
      </c>
      <c r="AS5" s="990" t="s">
        <v>1585</v>
      </c>
      <c r="AT5" s="990" t="s">
        <v>1585</v>
      </c>
      <c r="AU5" s="990" t="s">
        <v>1585</v>
      </c>
      <c r="AV5" s="990" t="s">
        <v>1585</v>
      </c>
      <c r="AW5" s="990" t="s">
        <v>1588</v>
      </c>
      <c r="AX5" s="990" t="s">
        <v>1588</v>
      </c>
      <c r="AY5" s="990" t="s">
        <v>1588</v>
      </c>
      <c r="AZ5" s="990" t="s">
        <v>1586</v>
      </c>
      <c r="BA5" s="990" t="s">
        <v>1588</v>
      </c>
      <c r="BB5" s="990" t="s">
        <v>1588</v>
      </c>
      <c r="BC5" s="990" t="s">
        <v>1585</v>
      </c>
      <c r="BD5" s="990" t="s">
        <v>1585</v>
      </c>
      <c r="BE5" s="990" t="s">
        <v>1585</v>
      </c>
      <c r="BF5" s="990" t="s">
        <v>1585</v>
      </c>
      <c r="BG5" s="990" t="s">
        <v>1585</v>
      </c>
      <c r="BH5" s="990" t="s">
        <v>1586</v>
      </c>
      <c r="BI5" s="990" t="s">
        <v>1586</v>
      </c>
      <c r="BJ5" s="990" t="s">
        <v>1589</v>
      </c>
      <c r="BK5" s="990" t="s">
        <v>1586</v>
      </c>
      <c r="BL5" s="990" t="s">
        <v>1588</v>
      </c>
      <c r="BM5" s="990" t="s">
        <v>1588</v>
      </c>
      <c r="BN5" s="990" t="s">
        <v>1585</v>
      </c>
      <c r="BO5" s="990" t="s">
        <v>1585</v>
      </c>
      <c r="BP5" s="990" t="s">
        <v>1586</v>
      </c>
      <c r="BQ5" s="990" t="s">
        <v>1586</v>
      </c>
      <c r="BR5" s="990" t="s">
        <v>1586</v>
      </c>
      <c r="BS5" s="990" t="s">
        <v>1586</v>
      </c>
      <c r="BT5" s="990" t="s">
        <v>1585</v>
      </c>
      <c r="BU5" s="990" t="s">
        <v>1585</v>
      </c>
      <c r="BV5" s="990" t="s">
        <v>1585</v>
      </c>
      <c r="BW5" s="990" t="s">
        <v>1588</v>
      </c>
      <c r="BX5" s="990" t="s">
        <v>1586</v>
      </c>
      <c r="BY5" s="990" t="s">
        <v>1586</v>
      </c>
      <c r="BZ5" s="990" t="s">
        <v>1586</v>
      </c>
      <c r="CA5" s="990" t="s">
        <v>1586</v>
      </c>
      <c r="CB5" s="990" t="s">
        <v>1586</v>
      </c>
      <c r="CC5" s="990" t="s">
        <v>1588</v>
      </c>
      <c r="CD5" s="990" t="s">
        <v>1588</v>
      </c>
      <c r="CE5" s="990" t="s">
        <v>1586</v>
      </c>
      <c r="CF5" s="990" t="s">
        <v>1585</v>
      </c>
      <c r="CG5" s="990" t="s">
        <v>1585</v>
      </c>
      <c r="CH5" s="990" t="s">
        <v>1585</v>
      </c>
      <c r="CI5" s="990" t="s">
        <v>1585</v>
      </c>
      <c r="CJ5" s="990" t="s">
        <v>1588</v>
      </c>
      <c r="CK5" s="990" t="s">
        <v>1589</v>
      </c>
      <c r="CL5" s="990" t="s">
        <v>1589</v>
      </c>
      <c r="CM5" s="990" t="s">
        <v>1589</v>
      </c>
      <c r="CN5" s="990" t="s">
        <v>1586</v>
      </c>
      <c r="CO5" s="990" t="s">
        <v>1585</v>
      </c>
      <c r="CP5" s="990" t="s">
        <v>1585</v>
      </c>
      <c r="CQ5" s="990" t="s">
        <v>1585</v>
      </c>
      <c r="CR5" s="990" t="s">
        <v>1586</v>
      </c>
      <c r="CS5" s="990" t="s">
        <v>1588</v>
      </c>
      <c r="CT5" s="990" t="s">
        <v>1588</v>
      </c>
      <c r="CU5" s="990" t="s">
        <v>1588</v>
      </c>
      <c r="CV5" s="990" t="s">
        <v>1588</v>
      </c>
      <c r="CW5" s="990" t="s">
        <v>1588</v>
      </c>
      <c r="CX5" s="990" t="s">
        <v>1588</v>
      </c>
      <c r="CY5" s="990" t="s">
        <v>1588</v>
      </c>
      <c r="CZ5" s="990" t="s">
        <v>1588</v>
      </c>
      <c r="DA5" s="990" t="s">
        <v>1586</v>
      </c>
      <c r="DB5" s="990" t="s">
        <v>1586</v>
      </c>
      <c r="DC5" s="990" t="s">
        <v>1585</v>
      </c>
      <c r="DD5" s="990" t="s">
        <v>1588</v>
      </c>
      <c r="DE5" s="990" t="s">
        <v>1586</v>
      </c>
      <c r="DF5" s="990" t="s">
        <v>1586</v>
      </c>
      <c r="DG5" s="990" t="s">
        <v>1585</v>
      </c>
      <c r="DH5" s="990" t="s">
        <v>1585</v>
      </c>
      <c r="DI5" s="990" t="s">
        <v>1585</v>
      </c>
      <c r="DJ5" s="990" t="s">
        <v>1585</v>
      </c>
      <c r="DK5" s="990" t="s">
        <v>1585</v>
      </c>
      <c r="DL5" s="990" t="s">
        <v>1585</v>
      </c>
      <c r="DM5" s="990" t="s">
        <v>1586</v>
      </c>
      <c r="DN5" s="990" t="s">
        <v>1585</v>
      </c>
      <c r="DO5" s="990" t="s">
        <v>1585</v>
      </c>
      <c r="DP5" s="990" t="s">
        <v>1585</v>
      </c>
      <c r="DQ5" s="990" t="s">
        <v>1585</v>
      </c>
      <c r="DR5" s="990" t="s">
        <v>1586</v>
      </c>
      <c r="DS5" s="990" t="s">
        <v>1586</v>
      </c>
      <c r="DT5" s="990" t="s">
        <v>1588</v>
      </c>
      <c r="DU5" s="990" t="s">
        <v>1586</v>
      </c>
      <c r="DV5" s="990" t="s">
        <v>1585</v>
      </c>
      <c r="DW5" s="990" t="s">
        <v>1585</v>
      </c>
      <c r="DX5" s="990" t="s">
        <v>1585</v>
      </c>
      <c r="DY5" s="990" t="s">
        <v>1585</v>
      </c>
      <c r="DZ5" s="990" t="s">
        <v>1585</v>
      </c>
      <c r="EA5" s="990" t="s">
        <v>1585</v>
      </c>
      <c r="EB5" s="990" t="s">
        <v>1585</v>
      </c>
      <c r="EC5" s="990" t="s">
        <v>1586</v>
      </c>
      <c r="ED5" s="990" t="s">
        <v>1588</v>
      </c>
      <c r="EE5" s="990" t="s">
        <v>1588</v>
      </c>
      <c r="EF5" s="990" t="s">
        <v>1588</v>
      </c>
      <c r="EG5" s="990" t="s">
        <v>1588</v>
      </c>
      <c r="EH5" s="990" t="s">
        <v>1585</v>
      </c>
      <c r="EI5" s="990" t="s">
        <v>1588</v>
      </c>
      <c r="EJ5" s="1005" t="s">
        <v>1588</v>
      </c>
      <c r="EK5" s="990" t="s">
        <v>1588</v>
      </c>
      <c r="EL5" s="990" t="s">
        <v>1588</v>
      </c>
      <c r="EM5" s="990" t="s">
        <v>1588</v>
      </c>
      <c r="EN5" s="990" t="s">
        <v>1588</v>
      </c>
      <c r="EO5" s="990" t="s">
        <v>1588</v>
      </c>
      <c r="EP5" s="990" t="s">
        <v>1588</v>
      </c>
      <c r="EQ5" s="990" t="s">
        <v>1588</v>
      </c>
      <c r="ER5" s="990" t="s">
        <v>1588</v>
      </c>
      <c r="ES5" s="990" t="s">
        <v>1588</v>
      </c>
      <c r="ET5" s="990" t="s">
        <v>1588</v>
      </c>
      <c r="EU5" s="1006" t="s">
        <v>1588</v>
      </c>
      <c r="EV5" s="1006" t="s">
        <v>1588</v>
      </c>
      <c r="EW5" s="1006" t="s">
        <v>1588</v>
      </c>
      <c r="EX5" s="1006" t="s">
        <v>1588</v>
      </c>
      <c r="EY5" s="1006" t="s">
        <v>1585</v>
      </c>
      <c r="EZ5" s="1006" t="s">
        <v>1585</v>
      </c>
      <c r="FA5" s="1006" t="s">
        <v>1585</v>
      </c>
      <c r="FB5" s="1006" t="s">
        <v>1585</v>
      </c>
      <c r="FC5" s="990" t="s">
        <v>1587</v>
      </c>
      <c r="FD5" s="990" t="s">
        <v>1587</v>
      </c>
      <c r="FE5" s="1006" t="s">
        <v>1585</v>
      </c>
      <c r="FF5" s="1006" t="s">
        <v>1585</v>
      </c>
      <c r="FG5" s="1006" t="s">
        <v>1585</v>
      </c>
      <c r="FH5" s="990" t="s">
        <v>1587</v>
      </c>
      <c r="FI5" s="990" t="s">
        <v>1586</v>
      </c>
      <c r="FJ5" s="990" t="s">
        <v>1586</v>
      </c>
      <c r="FK5" s="990" t="s">
        <v>1586</v>
      </c>
      <c r="FL5" s="990" t="s">
        <v>1585</v>
      </c>
      <c r="FM5" s="990" t="s">
        <v>1585</v>
      </c>
      <c r="FN5" s="990" t="s">
        <v>1588</v>
      </c>
      <c r="FO5" s="990" t="s">
        <v>1588</v>
      </c>
      <c r="FP5" s="990" t="s">
        <v>1588</v>
      </c>
      <c r="FQ5" s="990" t="s">
        <v>1586</v>
      </c>
      <c r="FR5" s="990" t="s">
        <v>1586</v>
      </c>
      <c r="FS5" s="990" t="s">
        <v>1586</v>
      </c>
      <c r="FT5" s="990" t="s">
        <v>1586</v>
      </c>
      <c r="FU5" s="990" t="s">
        <v>1586</v>
      </c>
      <c r="FV5" s="990" t="s">
        <v>1585</v>
      </c>
      <c r="FW5" s="991" t="n">
        <v>730</v>
      </c>
      <c r="FX5" s="990"/>
      <c r="FY5" s="990"/>
      <c r="FZ5" s="990"/>
      <c r="GA5" s="990" t="s">
        <v>1585</v>
      </c>
      <c r="GB5" s="990" t="s">
        <v>1585</v>
      </c>
      <c r="GC5" s="990" t="s">
        <v>1585</v>
      </c>
      <c r="GD5" s="990" t="s">
        <v>1585</v>
      </c>
      <c r="GE5" s="990" t="s">
        <v>1585</v>
      </c>
      <c r="GF5" s="990" t="s">
        <v>1585</v>
      </c>
      <c r="GG5" s="990" t="s">
        <v>1585</v>
      </c>
      <c r="GH5" s="990" t="s">
        <v>1585</v>
      </c>
      <c r="GI5" s="990" t="s">
        <v>1585</v>
      </c>
      <c r="GJ5" s="990" t="s">
        <v>1585</v>
      </c>
      <c r="GK5" s="990" t="s">
        <v>1585</v>
      </c>
      <c r="GL5" s="990" t="s">
        <v>1585</v>
      </c>
      <c r="GM5" s="990" t="s">
        <v>1585</v>
      </c>
      <c r="GN5" s="990" t="s">
        <v>1585</v>
      </c>
      <c r="GO5" s="990" t="s">
        <v>1585</v>
      </c>
      <c r="GP5" s="990" t="s">
        <v>1585</v>
      </c>
      <c r="GQ5" s="990" t="s">
        <v>1585</v>
      </c>
      <c r="GR5" s="990" t="s">
        <v>1585</v>
      </c>
      <c r="GS5" s="990"/>
      <c r="GT5" s="990"/>
      <c r="GU5" s="990"/>
      <c r="GV5" s="990"/>
      <c r="GW5" s="990"/>
      <c r="GX5" s="990"/>
      <c r="GY5" s="990"/>
      <c r="GZ5" s="990"/>
      <c r="HA5" s="990"/>
      <c r="HB5" s="990"/>
      <c r="HC5" s="990"/>
      <c r="HD5" s="990"/>
      <c r="HE5" s="990"/>
      <c r="HF5" s="990"/>
      <c r="HG5" s="990"/>
      <c r="HH5" s="990"/>
      <c r="HI5" s="990"/>
      <c r="HJ5" s="990"/>
      <c r="HK5" s="990"/>
      <c r="HL5" s="990"/>
      <c r="HM5" s="990"/>
      <c r="HN5" s="990"/>
      <c r="HO5" s="990"/>
      <c r="HP5" s="990"/>
      <c r="HQ5" s="990"/>
      <c r="HR5" s="990"/>
      <c r="HS5" s="990"/>
      <c r="HT5" s="990"/>
      <c r="HU5" s="990"/>
      <c r="HV5" s="990"/>
      <c r="HW5" s="990"/>
      <c r="HX5" s="990"/>
      <c r="HY5" s="990"/>
      <c r="HZ5" s="990"/>
      <c r="IA5" s="990"/>
      <c r="IB5" s="990"/>
      <c r="IC5" s="990"/>
      <c r="ID5" s="990"/>
      <c r="IE5" s="990"/>
      <c r="IF5" s="990"/>
      <c r="IG5" s="990"/>
      <c r="IH5" s="990"/>
      <c r="II5" s="990"/>
      <c r="IJ5" s="990"/>
      <c r="IK5" s="990"/>
      <c r="IL5" s="990"/>
      <c r="IM5" s="990"/>
      <c r="IN5" s="990"/>
      <c r="IO5" s="990"/>
      <c r="IP5" s="990"/>
      <c r="IQ5" s="990"/>
      <c r="IR5" s="990"/>
      <c r="IS5" s="990"/>
      <c r="IT5" s="990"/>
      <c r="IU5" s="990"/>
      <c r="IV5" s="990"/>
      <c r="IW5" s="990"/>
      <c r="IX5" s="990"/>
      <c r="IY5" s="990"/>
      <c r="IZ5" s="990"/>
      <c r="JA5" s="990"/>
      <c r="JB5" s="990"/>
      <c r="JC5" s="990"/>
      <c r="JD5" s="990"/>
      <c r="JE5" s="990"/>
      <c r="JF5" s="990"/>
      <c r="JG5" s="990"/>
      <c r="JH5" s="990"/>
      <c r="JI5" s="990"/>
      <c r="JJ5" s="990"/>
      <c r="JK5" s="990"/>
      <c r="JL5" s="990"/>
      <c r="JM5" s="990"/>
      <c r="JN5" s="990"/>
      <c r="JO5" s="990"/>
      <c r="JP5" s="990"/>
      <c r="JQ5" s="990"/>
      <c r="JR5" s="990"/>
      <c r="JS5" s="990"/>
      <c r="JT5" s="990"/>
      <c r="JV5" s="990"/>
      <c r="JX5" s="990"/>
    </row>
    <row r="6" customFormat="false" ht="17.35" hidden="false" customHeight="false" outlineLevel="0" collapsed="false">
      <c r="A6" s="1007" t="s">
        <v>1590</v>
      </c>
      <c r="B6" s="1007"/>
      <c r="C6" s="990" t="s">
        <v>1591</v>
      </c>
      <c r="D6" s="990" t="s">
        <v>1591</v>
      </c>
      <c r="E6" s="1003" t="s">
        <v>1591</v>
      </c>
      <c r="F6" s="1003" t="s">
        <v>1591</v>
      </c>
      <c r="G6" s="1003" t="s">
        <v>1591</v>
      </c>
      <c r="H6" s="990" t="s">
        <v>1591</v>
      </c>
      <c r="I6" s="990" t="s">
        <v>1591</v>
      </c>
      <c r="J6" s="990" t="s">
        <v>1592</v>
      </c>
      <c r="K6" s="990" t="s">
        <v>1592</v>
      </c>
      <c r="L6" s="990" t="s">
        <v>1591</v>
      </c>
      <c r="M6" s="990" t="s">
        <v>1591</v>
      </c>
      <c r="N6" s="990" t="s">
        <v>1593</v>
      </c>
      <c r="O6" s="990" t="s">
        <v>1591</v>
      </c>
      <c r="P6" s="990" t="s">
        <v>1591</v>
      </c>
      <c r="Q6" s="990" t="s">
        <v>1591</v>
      </c>
      <c r="R6" s="990" t="s">
        <v>1591</v>
      </c>
      <c r="S6" s="990" t="s">
        <v>1591</v>
      </c>
      <c r="T6" s="990" t="s">
        <v>1591</v>
      </c>
      <c r="U6" s="990" t="s">
        <v>1591</v>
      </c>
      <c r="V6" s="990" t="s">
        <v>1591</v>
      </c>
      <c r="W6" s="990" t="s">
        <v>1591</v>
      </c>
      <c r="X6" s="990" t="s">
        <v>1591</v>
      </c>
      <c r="Y6" s="990" t="s">
        <v>1591</v>
      </c>
      <c r="Z6" s="990" t="s">
        <v>1591</v>
      </c>
      <c r="AA6" s="990" t="s">
        <v>1591</v>
      </c>
      <c r="AB6" s="990" t="s">
        <v>1591</v>
      </c>
      <c r="AC6" s="990" t="s">
        <v>1591</v>
      </c>
      <c r="AD6" s="990" t="s">
        <v>1591</v>
      </c>
      <c r="AE6" s="990" t="s">
        <v>1591</v>
      </c>
      <c r="AF6" s="990" t="s">
        <v>1591</v>
      </c>
      <c r="AG6" s="990" t="s">
        <v>1591</v>
      </c>
      <c r="AH6" s="990" t="s">
        <v>1593</v>
      </c>
      <c r="AI6" s="990" t="s">
        <v>1593</v>
      </c>
      <c r="AJ6" s="990" t="s">
        <v>1593</v>
      </c>
      <c r="AK6" s="990" t="s">
        <v>1593</v>
      </c>
      <c r="AL6" s="990" t="s">
        <v>1593</v>
      </c>
      <c r="AM6" s="990" t="s">
        <v>1593</v>
      </c>
      <c r="AN6" s="990" t="s">
        <v>1593</v>
      </c>
      <c r="AO6" s="990" t="s">
        <v>1593</v>
      </c>
      <c r="AP6" s="990" t="s">
        <v>1593</v>
      </c>
      <c r="AQ6" s="990" t="s">
        <v>1593</v>
      </c>
      <c r="AR6" s="990" t="s">
        <v>1593</v>
      </c>
      <c r="AS6" s="990" t="s">
        <v>1592</v>
      </c>
      <c r="AT6" s="990" t="s">
        <v>1592</v>
      </c>
      <c r="AU6" s="990" t="s">
        <v>1592</v>
      </c>
      <c r="AV6" s="990" t="s">
        <v>1591</v>
      </c>
      <c r="AW6" s="990" t="s">
        <v>1594</v>
      </c>
      <c r="AX6" s="990" t="s">
        <v>1594</v>
      </c>
      <c r="AY6" s="990" t="s">
        <v>1595</v>
      </c>
      <c r="AZ6" s="990" t="s">
        <v>1592</v>
      </c>
      <c r="BA6" s="990" t="s">
        <v>1593</v>
      </c>
      <c r="BB6" s="990" t="s">
        <v>1593</v>
      </c>
      <c r="BC6" s="990" t="s">
        <v>1596</v>
      </c>
      <c r="BD6" s="990" t="s">
        <v>1596</v>
      </c>
      <c r="BE6" s="990" t="s">
        <v>1596</v>
      </c>
      <c r="BF6" s="990" t="s">
        <v>1596</v>
      </c>
      <c r="BG6" s="990" t="s">
        <v>1596</v>
      </c>
      <c r="BH6" s="990" t="s">
        <v>1592</v>
      </c>
      <c r="BI6" s="990" t="s">
        <v>1592</v>
      </c>
      <c r="BJ6" s="990" t="s">
        <v>1592</v>
      </c>
      <c r="BK6" s="990" t="s">
        <v>1592</v>
      </c>
      <c r="BL6" s="990" t="s">
        <v>1593</v>
      </c>
      <c r="BM6" s="990" t="s">
        <v>1593</v>
      </c>
      <c r="BN6" s="990" t="s">
        <v>1591</v>
      </c>
      <c r="BO6" s="990" t="s">
        <v>1591</v>
      </c>
      <c r="BP6" s="990" t="s">
        <v>1592</v>
      </c>
      <c r="BQ6" s="990" t="s">
        <v>1592</v>
      </c>
      <c r="BR6" s="990" t="s">
        <v>1592</v>
      </c>
      <c r="BS6" s="990" t="s">
        <v>1592</v>
      </c>
      <c r="BT6" s="990" t="s">
        <v>1591</v>
      </c>
      <c r="BU6" s="990" t="s">
        <v>1591</v>
      </c>
      <c r="BV6" s="990" t="s">
        <v>1591</v>
      </c>
      <c r="BW6" s="990" t="s">
        <v>1593</v>
      </c>
      <c r="BX6" s="990" t="s">
        <v>1596</v>
      </c>
      <c r="BY6" s="990" t="s">
        <v>1592</v>
      </c>
      <c r="BZ6" s="990" t="s">
        <v>1596</v>
      </c>
      <c r="CA6" s="990" t="s">
        <v>1596</v>
      </c>
      <c r="CB6" s="990" t="s">
        <v>1596</v>
      </c>
      <c r="CC6" s="990" t="s">
        <v>1593</v>
      </c>
      <c r="CD6" s="990" t="s">
        <v>1593</v>
      </c>
      <c r="CE6" s="990" t="s">
        <v>1592</v>
      </c>
      <c r="CF6" s="990" t="s">
        <v>1591</v>
      </c>
      <c r="CG6" s="990" t="s">
        <v>1591</v>
      </c>
      <c r="CH6" s="990" t="s">
        <v>1591</v>
      </c>
      <c r="CI6" s="990" t="s">
        <v>1591</v>
      </c>
      <c r="CJ6" s="990" t="s">
        <v>1593</v>
      </c>
      <c r="CK6" s="990" t="s">
        <v>1593</v>
      </c>
      <c r="CL6" s="990" t="s">
        <v>1593</v>
      </c>
      <c r="CM6" s="990" t="s">
        <v>1593</v>
      </c>
      <c r="CN6" s="990" t="s">
        <v>1592</v>
      </c>
      <c r="CO6" s="990" t="s">
        <v>1591</v>
      </c>
      <c r="CP6" s="990" t="s">
        <v>1591</v>
      </c>
      <c r="CQ6" s="990" t="s">
        <v>1591</v>
      </c>
      <c r="CR6" s="990" t="s">
        <v>1592</v>
      </c>
      <c r="CS6" s="990" t="s">
        <v>1593</v>
      </c>
      <c r="CT6" s="990" t="s">
        <v>1593</v>
      </c>
      <c r="CU6" s="990" t="s">
        <v>1594</v>
      </c>
      <c r="CV6" s="990" t="s">
        <v>1594</v>
      </c>
      <c r="CW6" s="990" t="s">
        <v>1594</v>
      </c>
      <c r="CX6" s="990" t="s">
        <v>1595</v>
      </c>
      <c r="CY6" s="990" t="s">
        <v>1595</v>
      </c>
      <c r="CZ6" s="990" t="s">
        <v>1595</v>
      </c>
      <c r="DA6" s="990" t="s">
        <v>1592</v>
      </c>
      <c r="DB6" s="990" t="s">
        <v>1592</v>
      </c>
      <c r="DC6" s="990" t="s">
        <v>1591</v>
      </c>
      <c r="DD6" s="990" t="s">
        <v>1593</v>
      </c>
      <c r="DE6" s="990" t="s">
        <v>1592</v>
      </c>
      <c r="DF6" s="990" t="s">
        <v>1592</v>
      </c>
      <c r="DG6" s="990" t="s">
        <v>1591</v>
      </c>
      <c r="DH6" s="990" t="s">
        <v>1591</v>
      </c>
      <c r="DI6" s="990" t="s">
        <v>1591</v>
      </c>
      <c r="DJ6" s="990" t="s">
        <v>1591</v>
      </c>
      <c r="DK6" s="990" t="s">
        <v>1591</v>
      </c>
      <c r="DL6" s="990" t="s">
        <v>1591</v>
      </c>
      <c r="DM6" s="990" t="s">
        <v>1592</v>
      </c>
      <c r="DN6" s="990" t="s">
        <v>1591</v>
      </c>
      <c r="DO6" s="990" t="s">
        <v>1591</v>
      </c>
      <c r="DP6" s="990" t="s">
        <v>1591</v>
      </c>
      <c r="DQ6" s="990" t="s">
        <v>1591</v>
      </c>
      <c r="DR6" s="990" t="s">
        <v>1592</v>
      </c>
      <c r="DS6" s="990" t="s">
        <v>1592</v>
      </c>
      <c r="DT6" s="990" t="s">
        <v>1593</v>
      </c>
      <c r="DU6" s="990" t="s">
        <v>1592</v>
      </c>
      <c r="DV6" s="990" t="s">
        <v>1591</v>
      </c>
      <c r="DW6" s="990" t="s">
        <v>1591</v>
      </c>
      <c r="DX6" s="990" t="s">
        <v>1591</v>
      </c>
      <c r="DY6" s="990" t="s">
        <v>1591</v>
      </c>
      <c r="DZ6" s="990" t="s">
        <v>1591</v>
      </c>
      <c r="EA6" s="990" t="s">
        <v>1591</v>
      </c>
      <c r="EB6" s="990" t="s">
        <v>1591</v>
      </c>
      <c r="EC6" s="990" t="s">
        <v>1592</v>
      </c>
      <c r="ED6" s="990" t="s">
        <v>1595</v>
      </c>
      <c r="EE6" s="990" t="s">
        <v>1595</v>
      </c>
      <c r="EF6" s="990" t="s">
        <v>1595</v>
      </c>
      <c r="EG6" s="990" t="s">
        <v>1595</v>
      </c>
      <c r="EH6" s="990" t="s">
        <v>1591</v>
      </c>
      <c r="EI6" s="990" t="s">
        <v>1594</v>
      </c>
      <c r="EJ6" s="1005" t="s">
        <v>1594</v>
      </c>
      <c r="EK6" s="990" t="s">
        <v>1594</v>
      </c>
      <c r="EL6" s="990" t="s">
        <v>1595</v>
      </c>
      <c r="EM6" s="990" t="s">
        <v>1595</v>
      </c>
      <c r="EN6" s="990" t="s">
        <v>1595</v>
      </c>
      <c r="EO6" s="990" t="s">
        <v>1595</v>
      </c>
      <c r="EP6" s="990" t="s">
        <v>1595</v>
      </c>
      <c r="EQ6" s="990" t="s">
        <v>1595</v>
      </c>
      <c r="ER6" s="990" t="s">
        <v>1595</v>
      </c>
      <c r="ES6" s="990" t="s">
        <v>1593</v>
      </c>
      <c r="ET6" s="990" t="s">
        <v>1593</v>
      </c>
      <c r="EU6" s="1006" t="s">
        <v>1593</v>
      </c>
      <c r="EV6" s="1006" t="s">
        <v>1593</v>
      </c>
      <c r="EW6" s="1006" t="s">
        <v>1593</v>
      </c>
      <c r="EX6" s="1006" t="s">
        <v>1593</v>
      </c>
      <c r="EY6" s="1006" t="s">
        <v>1591</v>
      </c>
      <c r="EZ6" s="1006" t="s">
        <v>1591</v>
      </c>
      <c r="FA6" s="1006" t="s">
        <v>1591</v>
      </c>
      <c r="FB6" s="1006" t="s">
        <v>1591</v>
      </c>
      <c r="FC6" s="990" t="s">
        <v>1593</v>
      </c>
      <c r="FD6" s="990" t="s">
        <v>1593</v>
      </c>
      <c r="FE6" s="1006" t="s">
        <v>1591</v>
      </c>
      <c r="FF6" s="1006" t="s">
        <v>1591</v>
      </c>
      <c r="FG6" s="1006" t="s">
        <v>1591</v>
      </c>
      <c r="FH6" s="990" t="s">
        <v>1593</v>
      </c>
      <c r="FI6" s="990" t="s">
        <v>1592</v>
      </c>
      <c r="FJ6" s="990" t="s">
        <v>1592</v>
      </c>
      <c r="FK6" s="990" t="s">
        <v>1592</v>
      </c>
      <c r="FL6" s="990" t="s">
        <v>1591</v>
      </c>
      <c r="FM6" s="990" t="s">
        <v>1591</v>
      </c>
      <c r="FN6" s="990" t="s">
        <v>1593</v>
      </c>
      <c r="FO6" s="990" t="s">
        <v>1593</v>
      </c>
      <c r="FP6" s="990" t="s">
        <v>1593</v>
      </c>
      <c r="FQ6" s="990" t="s">
        <v>1592</v>
      </c>
      <c r="FR6" s="990" t="s">
        <v>1592</v>
      </c>
      <c r="FS6" s="990" t="s">
        <v>1592</v>
      </c>
      <c r="FT6" s="990" t="s">
        <v>1592</v>
      </c>
      <c r="FU6" s="990" t="s">
        <v>1592</v>
      </c>
      <c r="FV6" s="990" t="s">
        <v>1592</v>
      </c>
      <c r="FW6" s="990" t="s">
        <v>1591</v>
      </c>
      <c r="FX6" s="990" t="s">
        <v>1591</v>
      </c>
      <c r="FY6" s="990"/>
      <c r="FZ6" s="990"/>
      <c r="GA6" s="990" t="s">
        <v>1592</v>
      </c>
      <c r="GB6" s="990" t="s">
        <v>1592</v>
      </c>
      <c r="GC6" s="990" t="s">
        <v>1592</v>
      </c>
      <c r="GD6" s="990" t="s">
        <v>1592</v>
      </c>
      <c r="GE6" s="990" t="s">
        <v>1592</v>
      </c>
      <c r="GF6" s="990" t="s">
        <v>1592</v>
      </c>
      <c r="GG6" s="990" t="s">
        <v>1592</v>
      </c>
      <c r="GH6" s="990" t="s">
        <v>1592</v>
      </c>
      <c r="GI6" s="990" t="s">
        <v>1592</v>
      </c>
      <c r="GJ6" s="990" t="s">
        <v>1592</v>
      </c>
      <c r="GK6" s="990" t="s">
        <v>1592</v>
      </c>
      <c r="GL6" s="990" t="s">
        <v>1592</v>
      </c>
      <c r="GM6" s="990" t="s">
        <v>1592</v>
      </c>
      <c r="GN6" s="990" t="s">
        <v>1592</v>
      </c>
      <c r="GO6" s="990" t="s">
        <v>1592</v>
      </c>
      <c r="GP6" s="990" t="s">
        <v>1592</v>
      </c>
      <c r="GQ6" s="990" t="s">
        <v>1592</v>
      </c>
      <c r="GR6" s="990" t="s">
        <v>1592</v>
      </c>
      <c r="GS6" s="990"/>
      <c r="GT6" s="990"/>
      <c r="GU6" s="990"/>
      <c r="GV6" s="990"/>
      <c r="GW6" s="990"/>
      <c r="GX6" s="990"/>
      <c r="GY6" s="990"/>
      <c r="GZ6" s="990"/>
      <c r="HA6" s="990"/>
      <c r="HB6" s="990"/>
      <c r="HC6" s="990"/>
      <c r="HD6" s="990"/>
      <c r="HE6" s="990"/>
      <c r="HF6" s="990"/>
      <c r="HG6" s="990"/>
      <c r="HH6" s="990"/>
      <c r="HI6" s="990"/>
      <c r="HJ6" s="990"/>
      <c r="HK6" s="990"/>
      <c r="HL6" s="990"/>
      <c r="HM6" s="990"/>
      <c r="HN6" s="990"/>
      <c r="HO6" s="990"/>
      <c r="HP6" s="990"/>
      <c r="HQ6" s="990"/>
      <c r="HR6" s="990"/>
      <c r="HS6" s="990"/>
      <c r="HT6" s="990"/>
      <c r="HU6" s="990"/>
      <c r="HV6" s="990"/>
      <c r="HW6" s="990"/>
      <c r="HX6" s="990"/>
      <c r="HY6" s="990"/>
      <c r="HZ6" s="990"/>
      <c r="IA6" s="990"/>
      <c r="IB6" s="990"/>
      <c r="IC6" s="990"/>
      <c r="ID6" s="990"/>
      <c r="IE6" s="990"/>
      <c r="IF6" s="990"/>
      <c r="IG6" s="990"/>
      <c r="IH6" s="990"/>
      <c r="II6" s="990"/>
      <c r="IJ6" s="990"/>
      <c r="IK6" s="990"/>
      <c r="IL6" s="990"/>
      <c r="IM6" s="990"/>
      <c r="IN6" s="990"/>
      <c r="IO6" s="990"/>
      <c r="IP6" s="990"/>
      <c r="IQ6" s="990"/>
      <c r="IR6" s="990"/>
      <c r="IS6" s="990"/>
      <c r="IT6" s="990"/>
      <c r="IU6" s="990"/>
      <c r="IV6" s="990"/>
      <c r="IW6" s="990"/>
      <c r="IX6" s="990"/>
      <c r="IY6" s="990"/>
      <c r="IZ6" s="990"/>
      <c r="JA6" s="990"/>
      <c r="JB6" s="990"/>
      <c r="JC6" s="990"/>
      <c r="JD6" s="990"/>
      <c r="JE6" s="990"/>
      <c r="JF6" s="990"/>
      <c r="JG6" s="990"/>
      <c r="JH6" s="990"/>
      <c r="JI6" s="990"/>
      <c r="JJ6" s="990"/>
      <c r="JK6" s="990"/>
      <c r="JL6" s="990"/>
      <c r="JM6" s="990"/>
      <c r="JN6" s="990"/>
      <c r="JO6" s="990"/>
      <c r="JP6" s="990"/>
      <c r="JQ6" s="990"/>
      <c r="JR6" s="990"/>
      <c r="JS6" s="990"/>
      <c r="JT6" s="990"/>
      <c r="JV6" s="990"/>
      <c r="JX6" s="990"/>
    </row>
    <row r="7" customFormat="false" ht="17.35" hidden="false" customHeight="false" outlineLevel="0" collapsed="false">
      <c r="A7" s="1009" t="s">
        <v>1597</v>
      </c>
      <c r="B7" s="1009" t="s">
        <v>1598</v>
      </c>
      <c r="C7" s="1010" t="n">
        <f aca="false">HLOOKUP(C2,物流参数!$C$1:$GC$29,MATCH("TEMPERATURE",物流参数!$A$1:$A$29,FALSE()),FALSE())</f>
        <v>115</v>
      </c>
      <c r="D7" s="1010" t="n">
        <f aca="false">HLOOKUP(D2,物流参数!$C$1:$GC$29,MATCH("TEMPERATURE",物流参数!$A$1:$A$29,FALSE()),FALSE())</f>
        <v>115</v>
      </c>
      <c r="E7" s="1011" t="n">
        <f aca="false">HLOOKUP(E2,物流参数!$C$1:$GC$29,MATCH("TEMPERATURE",物流参数!$A$1:$A$29,FALSE()),FALSE())</f>
        <v>90</v>
      </c>
      <c r="F7" s="1011" t="n">
        <f aca="false">HLOOKUP(F2,物流参数!$C$1:$GC$29,MATCH("TEMPERATURE",物流参数!$A$1:$A$29,FALSE()),FALSE())</f>
        <v>120.18</v>
      </c>
      <c r="G7" s="1011" t="n">
        <f aca="false">HLOOKUP(G2,物流参数!$C$1:$GC$29,MATCH("TEMPERATURE",物流参数!$A$1:$A$29,FALSE()),FALSE())</f>
        <v>90.21</v>
      </c>
      <c r="H7" s="1010" t="n">
        <f aca="false">HLOOKUP(H2,物流参数!$C$1:$GC$29,MATCH("TEMPERATURE",物流参数!$A$1:$A$29,FALSE()),FALSE())</f>
        <v>115.79</v>
      </c>
      <c r="I7" s="1010" t="n">
        <f aca="false">HLOOKUP(I2,物流参数!$C$1:$GC$29,MATCH("TEMPERATURE",物流参数!$A$1:$A$29,FALSE()),FALSE())</f>
        <v>184.97</v>
      </c>
      <c r="J7" s="1010" t="n">
        <f aca="false">HLOOKUP(J2,物流参数!$C$1:$GC$29,MATCH("TEMPERATURE",物流参数!$A$1:$A$29,FALSE()),FALSE())</f>
        <v>185</v>
      </c>
      <c r="K7" s="1010" t="n">
        <f aca="false">HLOOKUP(K2,物流参数!$C$1:$GC$29,MATCH("TEMPERATURE",物流参数!$A$1:$A$29,FALSE()),FALSE())</f>
        <v>184.99</v>
      </c>
      <c r="L7" s="1010" t="n">
        <f aca="false">HLOOKUP(L2,物流参数!$C$1:$GC$29,MATCH("TEMPERATURE",物流参数!$A$1:$A$29,FALSE()),FALSE())</f>
        <v>187.05</v>
      </c>
      <c r="M7" s="1010" t="n">
        <f aca="false">HLOOKUP(M2,物流参数!$C$1:$GC$29,MATCH("TEMPERATURE",物流参数!$A$1:$A$29,FALSE()),FALSE())</f>
        <v>187.47</v>
      </c>
      <c r="N7" s="1010" t="n">
        <f aca="false">HLOOKUP(N2,物流参数!$C$1:$GC$29,MATCH("TEMPERATURE",物流参数!$A$1:$A$29,FALSE()),FALSE())</f>
        <v>109.24</v>
      </c>
      <c r="O7" s="1010" t="n">
        <f aca="false">HLOOKUP(O2,物流参数!$C$1:$GC$29,MATCH("TEMPERATURE",物流参数!$A$1:$A$29,FALSE()),FALSE())</f>
        <v>186.03</v>
      </c>
      <c r="P7" s="1010" t="n">
        <f aca="false">HLOOKUP(P2,物流参数!$C$1:$GC$29,MATCH("TEMPERATURE",物流参数!$A$1:$A$29,FALSE()),FALSE())</f>
        <v>281.11</v>
      </c>
      <c r="Q7" s="1010" t="n">
        <f aca="false">HLOOKUP(Q2,物流参数!$C$1:$GC$29,MATCH("TEMPERATURE",物流参数!$A$1:$A$29,FALSE()),FALSE())</f>
        <v>204</v>
      </c>
      <c r="R7" s="1010" t="n">
        <f aca="false">HLOOKUP(R2,物流参数!$C$1:$GC$29,MATCH("TEMPERATURE",物流参数!$A$1:$A$29,FALSE()),FALSE())</f>
        <v>139.76</v>
      </c>
      <c r="S7" s="1010" t="n">
        <f aca="false">HLOOKUP(S2,物流参数!$C$1:$GC$29,MATCH("TEMPERATURE",物流参数!$A$1:$A$29,FALSE()),FALSE())</f>
        <v>139.76</v>
      </c>
      <c r="T7" s="1010" t="n">
        <f aca="false">HLOOKUP(T2,物流参数!$C$1:$GC$29,MATCH("TEMPERATURE",物流参数!$A$1:$A$29,FALSE()),FALSE())</f>
        <v>120</v>
      </c>
      <c r="U7" s="1010" t="n">
        <f aca="false">HLOOKUP(U2,物流参数!$C$1:$GC$29,MATCH("TEMPERATURE",物流参数!$A$1:$A$29,FALSE()),FALSE())</f>
        <v>120.06</v>
      </c>
      <c r="V7" s="1010" t="n">
        <f aca="false">HLOOKUP(V2,物流参数!$C$1:$GC$29,MATCH("TEMPERATURE",物流参数!$A$1:$A$29,FALSE()),FALSE())</f>
        <v>139.76</v>
      </c>
      <c r="W7" s="1010" t="n">
        <v>110</v>
      </c>
      <c r="X7" s="1010" t="n">
        <v>110</v>
      </c>
      <c r="Y7" s="1010" t="n">
        <f aca="false">HLOOKUP(Y2,物流参数!$C$1:$GC$29,MATCH("TEMPERATURE",物流参数!$A$1:$A$29,FALSE()),FALSE())</f>
        <v>326.78</v>
      </c>
      <c r="Z7" s="1010" t="n">
        <v>327</v>
      </c>
      <c r="AA7" s="1010" t="n">
        <f aca="false">HLOOKUP(AA2,物流参数!$C$1:$GC$29,MATCH("TEMPERATURE",物流参数!$A$1:$A$29,FALSE()),FALSE())</f>
        <v>344.3</v>
      </c>
      <c r="AB7" s="1010" t="n">
        <v>344</v>
      </c>
      <c r="AC7" s="1010" t="n">
        <f aca="false">HLOOKUP(AC2,物流参数!$C$1:$GC$29,MATCH("TEMPERATURE",物流参数!$A$1:$A$29,FALSE()),FALSE())</f>
        <v>417.67</v>
      </c>
      <c r="AD7" s="1010" t="n">
        <f aca="false">HLOOKUP(AD2,物流参数!$C$1:$GC$29,MATCH("TEMPERATURE",物流参数!$A$1:$A$29,FALSE()),FALSE())</f>
        <v>417.67</v>
      </c>
      <c r="AE7" s="1010" t="n">
        <f aca="false">HLOOKUP(AE2,物流参数!$C$1:$GC$29,MATCH("TEMPERATURE",物流参数!$A$1:$A$29,FALSE()),FALSE())</f>
        <v>418.15</v>
      </c>
      <c r="AF7" s="1010" t="n">
        <f aca="false">HLOOKUP(AF2,物流参数!$C$1:$GC$29,MATCH("TEMPERATURE",物流参数!$A$1:$A$29,FALSE()),FALSE())</f>
        <v>388.36</v>
      </c>
      <c r="AG7" s="1010" t="n">
        <f aca="false">HLOOKUP(AG2,物流参数!$C$1:$GC$29,MATCH("TEMPERATURE",物流参数!$A$1:$A$29,FALSE()),FALSE())</f>
        <v>387.28</v>
      </c>
      <c r="AH7" s="1010" t="n">
        <f aca="false">HLOOKUP(AH2,物流参数!$C$1:$GC$29,MATCH("TEMPERATURE",物流参数!$A$1:$A$29,FALSE()),FALSE())</f>
        <v>109.37</v>
      </c>
      <c r="AI7" s="1010" t="n">
        <f aca="false">HLOOKUP(AI2,物流参数!$C$1:$GC$29,MATCH("TEMPERATURE",物流参数!$A$1:$A$29,FALSE()),FALSE())</f>
        <v>109.41</v>
      </c>
      <c r="AJ7" s="1010" t="n">
        <f aca="false">HLOOKUP(AJ2,物流参数!$C$1:$GC$29,MATCH("TEMPERATURE",物流参数!$A$1:$A$29,FALSE()),FALSE())</f>
        <v>109.42</v>
      </c>
      <c r="AK7" s="1010" t="n">
        <f aca="false">HLOOKUP(AK2,物流参数!$C$1:$GC$29,MATCH("TEMPERATURE",物流参数!$A$1:$A$29,FALSE()),FALSE())</f>
        <v>109.45</v>
      </c>
      <c r="AL7" s="1010" t="n">
        <f aca="false">HLOOKUP(AL2,物流参数!$C$1:$GC$29,MATCH("TEMPERATURE",物流参数!$A$1:$A$29,FALSE()),FALSE())</f>
        <v>109.46</v>
      </c>
      <c r="AM7" s="1010" t="n">
        <f aca="false">HLOOKUP(AM2,物流参数!$C$1:$GC$29,MATCH("TEMPERATURE",物流参数!$A$1:$A$29,FALSE()),FALSE())</f>
        <v>387.28</v>
      </c>
      <c r="AN7" s="1010" t="n">
        <f aca="false">HLOOKUP(AN2,物流参数!$C$1:$GC$29,MATCH("TEMPERATURE",物流参数!$A$1:$A$29,FALSE()),FALSE())</f>
        <v>393.83</v>
      </c>
      <c r="AO7" s="1010" t="n">
        <f aca="false">HLOOKUP(AO2,物流参数!$C$1:$GC$29,MATCH("TEMPERATURE",物流参数!$A$1:$A$29,FALSE()),FALSE())</f>
        <v>393.83</v>
      </c>
      <c r="AP7" s="1010" t="n">
        <f aca="false">HLOOKUP(AP2,物流参数!$C$1:$GC$29,MATCH("TEMPERATURE",物流参数!$A$1:$A$29,FALSE()),FALSE())</f>
        <v>406.73</v>
      </c>
      <c r="AQ7" s="1010" t="n">
        <f aca="false">HLOOKUP(AQ2,物流参数!$C$1:$GC$29,MATCH("TEMPERATURE",物流参数!$A$1:$A$29,FALSE()),FALSE())</f>
        <v>410.9</v>
      </c>
      <c r="AR7" s="1010" t="n">
        <f aca="false">HLOOKUP(AR2,物流参数!$C$1:$GC$29,MATCH("TEMPERATURE",物流参数!$A$1:$A$29,FALSE()),FALSE())</f>
        <v>396.73</v>
      </c>
      <c r="AS7" s="1010" t="n">
        <f aca="false">HLOOKUP(AS2,物流参数!$C$1:$GC$29,MATCH("TEMPERATURE",物流参数!$A$1:$A$29,FALSE()),FALSE())</f>
        <v>417.67</v>
      </c>
      <c r="AT7" s="1010" t="n">
        <f aca="false">HLOOKUP(AT2,物流参数!$C$1:$GC$29,MATCH("TEMPERATURE",物流参数!$A$1:$A$29,FALSE()),FALSE())</f>
        <v>287</v>
      </c>
      <c r="AU7" s="1010" t="n">
        <f aca="false">HLOOKUP(AU2,物流参数!$C$1:$GC$29,MATCH("TEMPERATURE",物流参数!$A$1:$A$29,FALSE()),FALSE())</f>
        <v>287.04</v>
      </c>
      <c r="AV7" s="1010" t="n">
        <f aca="false">HLOOKUP(AV2,物流参数!$C$1:$GC$29,MATCH("TEMPERATURE",物流参数!$A$1:$A$29,FALSE()),FALSE())</f>
        <v>285.17</v>
      </c>
      <c r="AW7" s="1010" t="n">
        <f aca="false">HLOOKUP(AW2,物流参数!$C$1:$GC$29,MATCH("TEMPERATURE",物流参数!$A$1:$A$29,FALSE()),FALSE())</f>
        <v>275.13</v>
      </c>
      <c r="AX7" s="1010" t="n">
        <f aca="false">HLOOKUP(AX2,物流参数!$C$1:$GC$29,MATCH("TEMPERATURE",物流参数!$A$1:$A$29,FALSE()),FALSE())</f>
        <v>205.43</v>
      </c>
      <c r="AY7" s="1010" t="n">
        <f aca="false">HLOOKUP(AY2,物流参数!$C$1:$GC$29,MATCH("TEMPERATURE",物流参数!$A$1:$A$29,FALSE()),FALSE())</f>
        <v>200</v>
      </c>
      <c r="AZ7" s="1010" t="n">
        <f aca="false">HLOOKUP(AZ2,物流参数!$C$1:$GC$29,MATCH("TEMPERATURE",物流参数!$A$1:$A$29,FALSE()),FALSE())</f>
        <v>152</v>
      </c>
      <c r="BA7" s="1010" t="n">
        <f aca="false">HLOOKUP(BA2,物流参数!$C$1:$GC$29,MATCH("TEMPERATURE",物流参数!$A$1:$A$29,FALSE()),FALSE())</f>
        <v>285.17</v>
      </c>
      <c r="BB7" s="1010" t="n">
        <f aca="false">HLOOKUP(BB2,物流参数!$C$1:$GC$29,MATCH("TEMPERATURE",物流参数!$A$1:$A$29,FALSE()),FALSE())</f>
        <v>286.43</v>
      </c>
      <c r="BC7" s="1010" t="n">
        <f aca="false">HLOOKUP(BC2,物流参数!$C$1:$GC$29,MATCH("TEMPERATURE",物流参数!$A$1:$A$29,FALSE()),FALSE())</f>
        <v>189</v>
      </c>
      <c r="BD7" s="1010" t="n">
        <f aca="false">HLOOKUP(BD2,物流参数!$C$1:$GC$29,MATCH("TEMPERATURE",物流参数!$A$1:$A$29,FALSE()),FALSE())</f>
        <v>120.79</v>
      </c>
      <c r="BE7" s="1010" t="n">
        <f aca="false">HLOOKUP(BE2,物流参数!$C$1:$GC$29,MATCH("TEMPERATURE",物流参数!$A$1:$A$29,FALSE()),FALSE())</f>
        <v>55</v>
      </c>
      <c r="BF7" s="1010" t="n">
        <f aca="false">HLOOKUP(BF2,物流参数!$C$1:$GC$29,MATCH("TEMPERATURE",物流参数!$A$1:$A$29,FALSE()),FALSE())</f>
        <v>51.97</v>
      </c>
      <c r="BG7" s="1010" t="n">
        <f aca="false">HLOOKUP(BG2,物流参数!$C$1:$GC$29,MATCH("TEMPERATURE",物流参数!$A$1:$A$29,FALSE()),FALSE())</f>
        <v>40</v>
      </c>
      <c r="BH7" s="1010" t="n">
        <f aca="false">HLOOKUP(BH2,物流参数!$C$1:$GC$29,MATCH("TEMPERATURE",物流参数!$A$1:$A$29,FALSE()),FALSE())</f>
        <v>40.41</v>
      </c>
      <c r="BI7" s="1010" t="n">
        <f aca="false">HLOOKUP(BI2,物流参数!$C$1:$GC$29,MATCH("TEMPERATURE",物流参数!$A$1:$A$29,FALSE()),FALSE())</f>
        <v>40.3</v>
      </c>
      <c r="BJ7" s="1010" t="n">
        <f aca="false">HLOOKUP(BJ2,物流参数!$C$1:$GC$29,MATCH("TEMPERATURE",物流参数!$A$1:$A$29,FALSE()),FALSE())</f>
        <v>39.7</v>
      </c>
      <c r="BK7" s="1010" t="n">
        <f aca="false">HLOOKUP(BK2,物流参数!$C$1:$GC$29,MATCH("TEMPERATURE",物流参数!$A$1:$A$29,FALSE()),FALSE())</f>
        <v>255.99</v>
      </c>
      <c r="BL7" s="1010" t="n">
        <f aca="false">HLOOKUP(BL2,物流参数!$C$1:$GC$29,MATCH("TEMPERATURE",物流参数!$A$1:$A$29,FALSE()),FALSE())</f>
        <v>40</v>
      </c>
      <c r="BM7" s="1010" t="n">
        <f aca="false">HLOOKUP(BM2,物流参数!$C$1:$GC$29,MATCH("TEMPERATURE",物流参数!$A$1:$A$29,FALSE()),FALSE())</f>
        <v>39.96</v>
      </c>
      <c r="BN7" s="1010" t="n">
        <f aca="false">HLOOKUP(BN2,物流参数!$C$1:$GC$29,MATCH("TEMPERATURE",物流参数!$A$1:$A$29,FALSE()),FALSE())</f>
        <v>285.17</v>
      </c>
      <c r="BO7" s="1010" t="n">
        <f aca="false">HLOOKUP(BO2,物流参数!$C$1:$GC$29,MATCH("TEMPERATURE",物流参数!$A$1:$A$29,FALSE()),FALSE())</f>
        <v>285.41</v>
      </c>
      <c r="BP7" s="1010" t="n">
        <f aca="false">HLOOKUP(BP2,物流参数!$C$1:$GC$29,MATCH("TEMPERATURE",物流参数!$A$1:$A$29,FALSE()),FALSE())</f>
        <v>104</v>
      </c>
      <c r="BQ7" s="1010" t="n">
        <f aca="false">HLOOKUP(BQ2,物流参数!$C$1:$GC$29,MATCH("TEMPERATURE",物流参数!$A$1:$A$29,FALSE()),FALSE())</f>
        <v>104</v>
      </c>
      <c r="BR7" s="1010" t="n">
        <f aca="false">HLOOKUP(BR2,物流参数!$C$1:$GC$29,MATCH("TEMPERATURE",物流参数!$A$1:$A$29,FALSE()),FALSE())</f>
        <v>95.46</v>
      </c>
      <c r="BS7" s="1010" t="n">
        <f aca="false">HLOOKUP(BS2,物流参数!$C$1:$GC$29,MATCH("TEMPERATURE",物流参数!$A$1:$A$29,FALSE()),FALSE())</f>
        <v>95.46</v>
      </c>
      <c r="BT7" s="1010" t="n">
        <f aca="false">HLOOKUP(BT2,物流参数!$C$1:$GC$29,MATCH("TEMPERATURE",物流参数!$A$1:$A$29,FALSE()),FALSE())</f>
        <v>96.13</v>
      </c>
      <c r="BU7" s="1010" t="n">
        <f aca="false">HLOOKUP(BU2,物流参数!$C$1:$GC$29,MATCH("TEMPERATURE",物流参数!$A$1:$A$29,FALSE()),FALSE())</f>
        <v>96.51</v>
      </c>
      <c r="BV7" s="1010" t="n">
        <f aca="false">HLOOKUP(BV2,物流参数!$C$1:$GC$29,MATCH("TEMPERATURE",物流参数!$A$1:$A$29,FALSE()),FALSE())</f>
        <v>96.16</v>
      </c>
      <c r="BW7" s="1010" t="n">
        <f aca="false">HLOOKUP(BW2,物流参数!$C$1:$GC$29,MATCH("TEMPERATURE",物流参数!$A$1:$A$29,FALSE()),FALSE())</f>
        <v>48</v>
      </c>
      <c r="BX7" s="1010" t="n">
        <f aca="false">HLOOKUP(BX2,物流参数!$C$1:$GC$29,MATCH("TEMPERATURE",物流参数!$A$1:$A$29,FALSE()),FALSE())</f>
        <v>222.94</v>
      </c>
      <c r="BY7" s="1010" t="n">
        <f aca="false">HLOOKUP(BY2,物流参数!$C$1:$GC$29,MATCH("TEMPERATURE",物流参数!$A$1:$A$29,FALSE()),FALSE())</f>
        <v>282.47</v>
      </c>
      <c r="BZ7" s="1010" t="n">
        <f aca="false">HLOOKUP(BZ2,物流参数!$C$1:$GC$29,MATCH("TEMPERATURE",物流参数!$A$1:$A$29,FALSE()),FALSE())</f>
        <v>282.3</v>
      </c>
      <c r="CA7" s="1010" t="n">
        <f aca="false">HLOOKUP(CA2,物流参数!$C$1:$GC$29,MATCH("TEMPERATURE",物流参数!$A$1:$A$29,FALSE()),FALSE())</f>
        <v>311</v>
      </c>
      <c r="CB7" s="1010" t="n">
        <f aca="false">HLOOKUP(CB2,物流参数!$C$1:$GC$29,MATCH("TEMPERATURE",物流参数!$A$1:$A$29,FALSE()),FALSE())</f>
        <v>335</v>
      </c>
      <c r="CC7" s="1010" t="n">
        <f aca="false">HLOOKUP(CC2,物流参数!$C$1:$GC$29,MATCH("TEMPERATURE",物流参数!$A$1:$A$29,FALSE()),FALSE())</f>
        <v>335</v>
      </c>
      <c r="CD7" s="1010" t="n">
        <f aca="false">HLOOKUP(CD2,物流参数!$C$1:$GC$29,MATCH("TEMPERATURE",物流参数!$A$1:$A$29,FALSE()),FALSE())</f>
        <v>334.31</v>
      </c>
      <c r="CE7" s="1010" t="n">
        <f aca="false">HLOOKUP(CE2,物流参数!$C$1:$GC$29,MATCH("TEMPERATURE",物流参数!$A$1:$A$29,FALSE()),FALSE())</f>
        <v>335</v>
      </c>
      <c r="CF7" s="1010" t="n">
        <f aca="false">HLOOKUP(CF2,物流参数!$C$1:$GC$29,MATCH("TEMPERATURE",物流参数!$A$1:$A$29,FALSE()),FALSE())</f>
        <v>335.25</v>
      </c>
      <c r="CG7" s="1010" t="n">
        <f aca="false">HLOOKUP(CG2,物流参数!$C$1:$GC$29,MATCH("TEMPERATURE",物流参数!$A$1:$A$29,FALSE()),FALSE())</f>
        <v>357</v>
      </c>
      <c r="CH7" s="1010" t="n">
        <f aca="false">HLOOKUP(CH2,物流参数!$C$1:$GC$29,MATCH("TEMPERATURE",物流参数!$A$1:$A$29,FALSE()),FALSE())</f>
        <v>298.96</v>
      </c>
      <c r="CI7" s="1010" t="n">
        <f aca="false">HLOOKUP(CI2,物流参数!$C$1:$GC$29,MATCH("TEMPERATURE",物流参数!$A$1:$A$29,FALSE()),FALSE())</f>
        <v>395.66</v>
      </c>
      <c r="CJ7" s="1010" t="n">
        <f aca="false">HLOOKUP(CJ2,物流参数!$C$1:$GC$29,MATCH("TEMPERATURE",物流参数!$A$1:$A$29,FALSE()),FALSE())</f>
        <v>159.23</v>
      </c>
      <c r="CK7" s="1010" t="n">
        <f aca="false">HLOOKUP(CK2,物流参数!$C$1:$GC$29,MATCH("TEMPERATURE",物流参数!$A$1:$A$29,FALSE()),FALSE())</f>
        <v>143.33</v>
      </c>
      <c r="CL7" s="1010" t="n">
        <f aca="false">HLOOKUP(CL2,物流参数!$C$1:$GC$29,MATCH("TEMPERATURE",物流参数!$A$1:$A$29,FALSE()),FALSE())</f>
        <v>55</v>
      </c>
      <c r="CM7" s="1010" t="n">
        <f aca="false">HLOOKUP(CM2,物流参数!$C$1:$GC$29,MATCH("TEMPERATURE",物流参数!$A$1:$A$29,FALSE()),FALSE())</f>
        <v>40</v>
      </c>
      <c r="CN7" s="1010" t="n">
        <f aca="false">HLOOKUP(CN2,物流参数!$C$1:$GC$29,MATCH("TEMPERATURE",物流参数!$A$1:$A$29,FALSE()),FALSE())</f>
        <v>39.99</v>
      </c>
      <c r="CO7" s="1010" t="n">
        <f aca="false">HLOOKUP(CO2,物流参数!$C$1:$GC$29,MATCH("TEMPERATURE",物流参数!$A$1:$A$29,FALSE()),FALSE())</f>
        <v>40.28</v>
      </c>
      <c r="CP7" s="1010" t="n">
        <f aca="false">HLOOKUP(CP2,物流参数!$C$1:$GC$29,MATCH("TEMPERATURE",物流参数!$A$1:$A$29,FALSE()),FALSE())</f>
        <v>40.41</v>
      </c>
      <c r="CQ7" s="1010" t="n">
        <f aca="false">HLOOKUP(CQ2,物流参数!$C$1:$GC$29,MATCH("TEMPERATURE",物流参数!$A$1:$A$29,FALSE()),FALSE())</f>
        <v>40.43</v>
      </c>
      <c r="CR7" s="1010" t="n">
        <f aca="false">HLOOKUP(CR2,物流参数!$C$1:$GC$29,MATCH("TEMPERATURE",物流参数!$A$1:$A$29,FALSE()),FALSE())</f>
        <v>40.02</v>
      </c>
      <c r="CS7" s="1010" t="n">
        <f aca="false">HLOOKUP(CS2,物流参数!$C$1:$GC$29,MATCH("TEMPERATURE",物流参数!$A$1:$A$29,FALSE()),FALSE())</f>
        <v>39.97</v>
      </c>
      <c r="CT7" s="1010" t="n">
        <f aca="false">HLOOKUP(CT2,物流参数!$C$1:$GC$29,MATCH("TEMPERATURE",物流参数!$A$1:$A$29,FALSE()),FALSE())</f>
        <v>39.31</v>
      </c>
      <c r="CU7" s="1010" t="n">
        <f aca="false">HLOOKUP(CU2,物流参数!$C$1:$GC$29,MATCH("TEMPERATURE",物流参数!$A$1:$A$29,FALSE()),FALSE())</f>
        <v>260</v>
      </c>
      <c r="CV7" s="1010" t="n">
        <f aca="false">HLOOKUP(CV2,物流参数!$C$1:$GC$29,MATCH("TEMPERATURE",物流参数!$A$1:$A$29,FALSE()),FALSE())</f>
        <v>258.67</v>
      </c>
      <c r="CW7" s="1010" t="n">
        <f aca="false">HLOOKUP(CW2,物流参数!$C$1:$GC$29,MATCH("TEMPERATURE",物流参数!$A$1:$A$29,FALSE()),FALSE())</f>
        <v>275.13</v>
      </c>
      <c r="CX7" s="1010" t="n">
        <f aca="false">HLOOKUP(CX2,物流参数!$C$1:$GC$29,MATCH("TEMPERATURE",物流参数!$A$1:$A$29,FALSE()),FALSE())</f>
        <v>260</v>
      </c>
      <c r="CY7" s="1010" t="n">
        <f aca="false">HLOOKUP(CY2,物流参数!$C$1:$GC$29,MATCH("TEMPERATURE",物流参数!$A$1:$A$29,FALSE()),FALSE())</f>
        <v>198.9</v>
      </c>
      <c r="CZ7" s="1010" t="n">
        <f aca="false">HLOOKUP(CZ2,物流参数!$C$1:$GC$29,MATCH("TEMPERATURE",物流参数!$A$1:$A$29,FALSE()),FALSE())</f>
        <v>198.9</v>
      </c>
      <c r="DA7" s="1010" t="n">
        <f aca="false">HLOOKUP(DA2,物流参数!$C$1:$GC$29,MATCH("TEMPERATURE",物流参数!$A$1:$A$29,FALSE()),FALSE())</f>
        <v>152</v>
      </c>
      <c r="DB7" s="1010" t="n">
        <f aca="false">HLOOKUP(DB2,物流参数!$C$1:$GC$29,MATCH("TEMPERATURE",物流参数!$A$1:$A$29,FALSE()),FALSE())</f>
        <v>330.49</v>
      </c>
      <c r="DC7" s="1010" t="n">
        <f aca="false">HLOOKUP(DC2,物流参数!$C$1:$GC$29,MATCH("TEMPERATURE",物流参数!$A$1:$A$29,FALSE()),FALSE())</f>
        <v>331</v>
      </c>
      <c r="DD7" s="1010" t="n">
        <f aca="false">HLOOKUP(DD2,物流参数!$C$1:$GC$29,MATCH("TEMPERATURE",物流参数!$A$1:$A$29,FALSE()),FALSE())</f>
        <v>129.2</v>
      </c>
      <c r="DE7" s="1010" t="n">
        <f aca="false">HLOOKUP(DE2,物流参数!$C$1:$GC$29,MATCH("TEMPERATURE",物流参数!$A$1:$A$29,FALSE()),FALSE())</f>
        <v>92.4</v>
      </c>
      <c r="DF7" s="1010" t="n">
        <f aca="false">HLOOKUP(DF2,物流参数!$C$1:$GC$29,MATCH("TEMPERATURE",物流参数!$A$1:$A$29,FALSE()),FALSE())</f>
        <v>92.39</v>
      </c>
      <c r="DG7" s="1010" t="n">
        <f aca="false">HLOOKUP(DG2,物流参数!$C$1:$GC$29,MATCH("TEMPERATURE",物流参数!$A$1:$A$29,FALSE()),FALSE())</f>
        <v>92.95</v>
      </c>
      <c r="DH7" s="1010" t="n">
        <f aca="false">HLOOKUP(DH2,物流参数!$C$1:$GC$29,MATCH("TEMPERATURE",物流参数!$A$1:$A$29,FALSE()),FALSE())</f>
        <v>92.95</v>
      </c>
      <c r="DI7" s="1010" t="n">
        <f aca="false">HLOOKUP(DI2,物流参数!$C$1:$GC$29,MATCH("TEMPERATURE",物流参数!$A$1:$A$29,FALSE()),FALSE())</f>
        <v>92.95</v>
      </c>
      <c r="DJ7" s="1010" t="n">
        <f aca="false">HLOOKUP(DJ2,物流参数!$C$1:$GC$29,MATCH("TEMPERATURE",物流参数!$A$1:$A$29,FALSE()),FALSE())</f>
        <v>39.94</v>
      </c>
      <c r="DK7" s="1010" t="n">
        <f aca="false">HLOOKUP(DK2,物流参数!$C$1:$GC$29,MATCH("TEMPERATURE",物流参数!$A$1:$A$29,FALSE()),FALSE())</f>
        <v>40</v>
      </c>
      <c r="DL7" s="1010" t="n">
        <f aca="false">HLOOKUP(DL2,物流参数!$C$1:$GC$29,MATCH("TEMPERATURE",物流参数!$A$1:$A$29,FALSE()),FALSE())</f>
        <v>92.58</v>
      </c>
      <c r="DM7" s="1010" t="n">
        <f aca="false">HLOOKUP(DM2,物流参数!$C$1:$GC$29,MATCH("TEMPERATURE",物流参数!$A$1:$A$29,FALSE()),FALSE())</f>
        <v>234.36</v>
      </c>
      <c r="DN7" s="1010" t="n">
        <f aca="false">HLOOKUP(DN2,物流参数!$C$1:$GC$29,MATCH("TEMPERATURE",物流参数!$A$1:$A$29,FALSE()),FALSE())</f>
        <v>234.5</v>
      </c>
      <c r="DO7" s="1010" t="n">
        <f aca="false">HLOOKUP(DO2,物流参数!$C$1:$GC$29,MATCH("TEMPERATURE",物流参数!$A$1:$A$29,FALSE()),FALSE())</f>
        <v>214</v>
      </c>
      <c r="DP7" s="1010" t="n">
        <f aca="false">HLOOKUP(DP2,物流参数!$C$1:$GC$29,MATCH("TEMPERATURE",物流参数!$A$1:$A$29,FALSE()),FALSE())</f>
        <v>181</v>
      </c>
      <c r="DQ7" s="1010" t="n">
        <f aca="false">HLOOKUP(DQ2,物流参数!$C$1:$GC$29,MATCH("TEMPERATURE",物流参数!$A$1:$A$29,FALSE()),FALSE())</f>
        <v>181</v>
      </c>
      <c r="DR7" s="1010" t="n">
        <f aca="false">HLOOKUP(DR2,物流参数!$C$1:$GC$29,MATCH("TEMPERATURE",物流参数!$A$1:$A$29,FALSE()),FALSE())</f>
        <v>234.39</v>
      </c>
      <c r="DS7" s="1010" t="n">
        <f aca="false">HLOOKUP(DS2,物流参数!$C$1:$GC$29,MATCH("TEMPERATURE",物流参数!$A$1:$A$29,FALSE()),FALSE())</f>
        <v>234.39</v>
      </c>
      <c r="DT7" s="1010" t="n">
        <f aca="false">HLOOKUP(DT2,物流参数!$C$1:$GC$29,MATCH("TEMPERATURE",物流参数!$A$1:$A$29,FALSE()),FALSE())</f>
        <v>231.78</v>
      </c>
      <c r="DU7" s="1010" t="n">
        <f aca="false">HLOOKUP(DU2,物流参数!$C$1:$GC$29,MATCH("TEMPERATURE",物流参数!$A$1:$A$29,FALSE()),FALSE())</f>
        <v>223.17</v>
      </c>
      <c r="DV7" s="1010" t="n">
        <f aca="false">HLOOKUP(DV2,物流参数!$C$1:$GC$29,MATCH("TEMPERATURE",物流参数!$A$1:$A$29,FALSE()),FALSE())</f>
        <v>223.81</v>
      </c>
      <c r="DW7" s="1010" t="n">
        <f aca="false">HLOOKUP(DW2,物流参数!$C$1:$GC$29,MATCH("TEMPERATURE",物流参数!$A$1:$A$29,FALSE()),FALSE())</f>
        <v>129.34</v>
      </c>
      <c r="DX7" s="1010" t="n">
        <f aca="false">HLOOKUP(DX2,物流参数!$C$1:$GC$29,MATCH("TEMPERATURE",物流参数!$A$1:$A$29,FALSE()),FALSE())</f>
        <v>50</v>
      </c>
      <c r="DY7" s="1010" t="n">
        <f aca="false">HLOOKUP(DY2,物流参数!$C$1:$GC$29,MATCH("TEMPERATURE",物流参数!$A$1:$A$29,FALSE()),FALSE())</f>
        <v>50.04</v>
      </c>
      <c r="DZ7" s="990" t="n">
        <v>50</v>
      </c>
      <c r="EA7" s="990" t="n">
        <v>50</v>
      </c>
      <c r="EB7" s="1010" t="n">
        <f aca="false">HLOOKUP(EB2,物流参数!$C$1:$GC$29,MATCH("TEMPERATURE",物流参数!$A$1:$A$29,FALSE()),FALSE())</f>
        <v>129.35</v>
      </c>
      <c r="EC7" s="1010" t="n">
        <f aca="false">HLOOKUP(EC2,物流参数!$C$1:$GC$29,MATCH("TEMPERATURE",物流参数!$A$1:$A$29,FALSE()),FALSE())</f>
        <v>152</v>
      </c>
      <c r="ED7" s="1010" t="n">
        <f aca="false">HLOOKUP(ED2,物流参数!$C$1:$GC$29,MATCH("TEMPERATURE",物流参数!$A$1:$A$29,FALSE()),FALSE())</f>
        <v>199.23</v>
      </c>
      <c r="EE7" s="1010" t="n">
        <f aca="false">HLOOKUP(EE2,物流参数!$C$1:$GC$29,MATCH("TEMPERATURE",物流参数!$A$1:$A$29,FALSE()),FALSE())</f>
        <v>166.94</v>
      </c>
      <c r="EF7" s="1010" t="n">
        <v>158</v>
      </c>
      <c r="EG7" s="1010" t="n">
        <f aca="false">HLOOKUP(EG2,物流参数!$C$1:$GC$29,MATCH("TEMPERATURE",物流参数!$A$1:$A$29,FALSE()),FALSE())</f>
        <v>158.41</v>
      </c>
      <c r="EH7" s="1010" t="n">
        <f aca="false">HLOOKUP(EH2,物流参数!$C$1:$GC$29,MATCH("TEMPERATURE",物流参数!$A$1:$A$29,FALSE()),FALSE())</f>
        <v>214</v>
      </c>
      <c r="EI7" s="1010" t="n">
        <f aca="false">HLOOKUP(EI2,物流参数!$C$1:$GC$29,MATCH("TEMPERATURE",物流参数!$A$1:$A$29,FALSE()),FALSE())</f>
        <v>221.39</v>
      </c>
      <c r="EJ7" s="1012" t="n">
        <f aca="false">HLOOKUP(EJ2,物流参数!$C$1:$GC$29,MATCH("TEMPERATURE",物流参数!$A$1:$A$29,FALSE()),FALSE())</f>
        <v>221.39</v>
      </c>
      <c r="EK7" s="1010" t="n">
        <f aca="false">HLOOKUP(EK2,物流参数!$C$1:$GC$29,MATCH("TEMPERATURE",物流参数!$A$1:$A$29,FALSE()),FALSE())</f>
        <v>221.39</v>
      </c>
      <c r="EL7" s="1010" t="n">
        <v>199</v>
      </c>
      <c r="EM7" s="1010" t="n">
        <v>199</v>
      </c>
      <c r="EN7" s="1010" t="n">
        <v>199</v>
      </c>
      <c r="EO7" s="1010" t="n">
        <v>199</v>
      </c>
      <c r="EP7" s="1010" t="n">
        <f aca="false">HLOOKUP(EP2,物流参数!$C$1:$GC$29,MATCH("TEMPERATURE",物流参数!$A$1:$A$29,FALSE()),FALSE())</f>
        <v>199.23</v>
      </c>
      <c r="EQ7" s="1010" t="n">
        <f aca="false">HLOOKUP(EQ2,物流参数!$C$1:$GC$29,MATCH("TEMPERATURE",物流参数!$A$1:$A$29,FALSE()),FALSE())</f>
        <v>199.23</v>
      </c>
      <c r="ER7" s="1010" t="n">
        <f aca="false">HLOOKUP(ER2,物流参数!$C$1:$GC$29,MATCH("TEMPERATURE",物流参数!$A$1:$A$29,FALSE()),FALSE())</f>
        <v>260</v>
      </c>
      <c r="ES7" s="1010" t="n">
        <f aca="false">HLOOKUP(ES2,物流参数!$C$1:$GC$29,MATCH("TEMPERATURE",物流参数!$A$1:$A$29,FALSE()),FALSE())</f>
        <v>40</v>
      </c>
      <c r="ET7" s="1010" t="n">
        <f aca="false">HLOOKUP(ET2,物流参数!$C$1:$GC$29,MATCH("TEMPERATURE",物流参数!$A$1:$A$29,FALSE()),FALSE())</f>
        <v>40</v>
      </c>
      <c r="EU7" s="1013" t="n">
        <f aca="false">HLOOKUP(EU2,物流参数!$C$1:$GC$29,MATCH("TEMPERATURE",物流参数!$A$1:$A$29,FALSE()),FALSE())</f>
        <v>40</v>
      </c>
      <c r="EV7" s="1013" t="n">
        <f aca="false">HLOOKUP(EV2,物流参数!$C$1:$GC$29,MATCH("TEMPERATURE",物流参数!$A$1:$A$29,FALSE()),FALSE())</f>
        <v>108.03</v>
      </c>
      <c r="EW7" s="1013" t="n">
        <f aca="false">HLOOKUP(EW2,物流参数!$C$1:$GC$29,MATCH("TEMPERATURE",物流参数!$A$1:$A$29,FALSE()),FALSE())</f>
        <v>40</v>
      </c>
      <c r="EX7" s="1013" t="n">
        <f aca="false">HLOOKUP(EX2,物流参数!$C$1:$GC$29,MATCH("TEMPERATURE",物流参数!$A$1:$A$29,FALSE()),FALSE())</f>
        <v>40</v>
      </c>
      <c r="EY7" s="1013" t="n">
        <f aca="false">HLOOKUP(EY2,物流参数!$C$1:$GC$29,MATCH("TEMPERATURE",物流参数!$A$1:$A$29,FALSE()),FALSE())</f>
        <v>107.73</v>
      </c>
      <c r="EZ7" s="1013" t="n">
        <f aca="false">HLOOKUP(EZ2,物流参数!$C$1:$GC$29,MATCH("TEMPERATURE",物流参数!$A$1:$A$29,FALSE()),FALSE())</f>
        <v>40</v>
      </c>
      <c r="FA7" s="1013" t="n">
        <f aca="false">HLOOKUP(FA2,物流参数!$C$1:$GC$29,MATCH("TEMPERATURE",物流参数!$A$1:$A$29,FALSE()),FALSE())</f>
        <v>40</v>
      </c>
      <c r="FB7" s="1013" t="n">
        <f aca="false">HLOOKUP(FB2,物流参数!$C$1:$GC$29,MATCH("TEMPERATURE",物流参数!$A$1:$A$29,FALSE()),FALSE())</f>
        <v>109.17</v>
      </c>
      <c r="FC7" s="1010" t="n">
        <f aca="false">HLOOKUP(FC2,物流参数!$C$1:$GC$29,MATCH("TEMPERATURE",物流参数!$A$1:$A$29,FALSE()),FALSE())</f>
        <v>109.17</v>
      </c>
      <c r="FD7" s="1010" t="n">
        <f aca="false">HLOOKUP(FD2,物流参数!$C$1:$GC$29,MATCH("TEMPERATURE",物流参数!$A$1:$A$29,FALSE()),FALSE())</f>
        <v>109.18</v>
      </c>
      <c r="FE7" s="1013" t="n">
        <f aca="false">HLOOKUP(FE2,物流参数!$C$1:$GC$29,MATCH("TEMPERATURE",物流参数!$A$1:$A$29,FALSE()),FALSE())</f>
        <v>109.18</v>
      </c>
      <c r="FF7" s="1013" t="n">
        <f aca="false">HLOOKUP(FF2,物流参数!$C$1:$GC$29,MATCH("TEMPERATURE",物流参数!$A$1:$A$29,FALSE()),FALSE())</f>
        <v>38.84</v>
      </c>
      <c r="FG7" s="1013" t="n">
        <f aca="false">HLOOKUP(FG2,物流参数!$C$1:$GC$29,MATCH("TEMPERATURE",物流参数!$A$1:$A$29,FALSE()),FALSE())</f>
        <v>40</v>
      </c>
      <c r="FH7" s="1010" t="n">
        <f aca="false">HLOOKUP(FH2,物流参数!$C$1:$GC$29,MATCH("TEMPERATURE",物流参数!$A$1:$A$29,FALSE()),FALSE())</f>
        <v>109.18</v>
      </c>
      <c r="FI7" s="1010" t="n">
        <f aca="false">HLOOKUP(FI2,物流参数!$C$1:$GC$29,MATCH("TEMPERATURE",物流参数!$A$1:$A$29,FALSE()),FALSE())</f>
        <v>40</v>
      </c>
      <c r="FJ7" s="1010" t="n">
        <f aca="false">HLOOKUP(FJ2,物流参数!$C$1:$GC$29,MATCH("TEMPERATURE",物流参数!$A$1:$A$29,FALSE()),FALSE())</f>
        <v>40</v>
      </c>
      <c r="FK7" s="1010" t="n">
        <f aca="false">HLOOKUP(FK2,物流参数!$C$1:$GC$29,MATCH("TEMPERATURE",物流参数!$A$1:$A$29,FALSE()),FALSE())</f>
        <v>40</v>
      </c>
      <c r="FL7" s="1010" t="n">
        <f aca="false">HLOOKUP(FL2,物流参数!$C$1:$GC$29,MATCH("TEMPERATURE",物流参数!$A$1:$A$29,FALSE()),FALSE())</f>
        <v>50</v>
      </c>
      <c r="FM7" s="1010" t="n">
        <f aca="false">HLOOKUP(FM2,物流参数!$C$1:$GC$29,MATCH("TEMPERATURE",物流参数!$A$1:$A$29,FALSE()),FALSE())</f>
        <v>50</v>
      </c>
      <c r="FN7" s="1010" t="n">
        <f aca="false">HLOOKUP(FN2,物流参数!$C$1:$GC$29,MATCH("TEMPERATURE",物流参数!$A$1:$A$29,FALSE()),FALSE())</f>
        <v>50</v>
      </c>
      <c r="FO7" s="1010" t="n">
        <f aca="false">HLOOKUP(FO2,物流参数!$C$1:$GC$29,MATCH("TEMPERATURE",物流参数!$A$1:$A$29,FALSE()),FALSE())</f>
        <v>50</v>
      </c>
      <c r="FP7" s="1010" t="n">
        <f aca="false">HLOOKUP(FP2,物流参数!$C$1:$GC$29,MATCH("TEMPERATURE",物流参数!$A$1:$A$29,FALSE()),FALSE())</f>
        <v>50</v>
      </c>
      <c r="FQ7" s="1010" t="n">
        <f aca="false">HLOOKUP(FQ2,物流参数!$C$1:$GC$29,MATCH("TEMPERATURE",物流参数!$A$1:$A$29,FALSE()),FALSE())</f>
        <v>50</v>
      </c>
      <c r="FR7" s="1010" t="n">
        <f aca="false">HLOOKUP(FR2,物流参数!$C$1:$GC$29,MATCH("TEMPERATURE",物流参数!$A$1:$A$29,FALSE()),FALSE())</f>
        <v>50</v>
      </c>
      <c r="FS7" s="1010" t="n">
        <f aca="false">HLOOKUP(FS2,物流参数!$C$1:$GC$29,MATCH("TEMPERATURE",物流参数!$A$1:$A$29,FALSE()),FALSE())</f>
        <v>50</v>
      </c>
      <c r="FT7" s="1010" t="n">
        <f aca="false">HLOOKUP(FT2,物流参数!$C$1:$GC$29,MATCH("TEMPERATURE",物流参数!$A$1:$A$29,FALSE()),FALSE())</f>
        <v>50</v>
      </c>
      <c r="FU7" s="1010" t="n">
        <f aca="false">HLOOKUP(FU2,物流参数!$C$1:$GC$29,MATCH("TEMPERATURE",物流参数!$A$1:$A$29,FALSE()),FALSE())</f>
        <v>50</v>
      </c>
      <c r="FV7" s="1010" t="n">
        <v>43</v>
      </c>
      <c r="FW7" s="1010" t="n">
        <v>185</v>
      </c>
      <c r="FX7" s="1010" t="n">
        <v>185</v>
      </c>
      <c r="FY7" s="1010" t="n">
        <v>33</v>
      </c>
      <c r="FZ7" s="1010" t="n">
        <v>40</v>
      </c>
      <c r="GA7" s="990" t="n">
        <v>40</v>
      </c>
      <c r="GB7" s="990" t="n">
        <v>40</v>
      </c>
      <c r="GC7" s="990" t="n">
        <v>40</v>
      </c>
      <c r="GD7" s="990" t="n">
        <v>40</v>
      </c>
      <c r="GE7" s="990" t="n">
        <v>40</v>
      </c>
      <c r="GF7" s="990" t="n">
        <v>40</v>
      </c>
      <c r="GG7" s="990" t="n">
        <v>40</v>
      </c>
      <c r="GH7" s="990" t="n">
        <v>40</v>
      </c>
      <c r="GI7" s="990" t="n">
        <v>40</v>
      </c>
      <c r="GJ7" s="990" t="n">
        <v>40</v>
      </c>
      <c r="GK7" s="990" t="n">
        <v>40</v>
      </c>
      <c r="GL7" s="990" t="n">
        <v>40</v>
      </c>
      <c r="GM7" s="990" t="n">
        <v>40</v>
      </c>
      <c r="GN7" s="990" t="n">
        <v>40</v>
      </c>
      <c r="GO7" s="990" t="n">
        <v>40</v>
      </c>
      <c r="GP7" s="990" t="n">
        <v>40</v>
      </c>
      <c r="GQ7" s="990" t="n">
        <v>40</v>
      </c>
      <c r="GR7" s="990" t="n">
        <v>40</v>
      </c>
      <c r="GS7" s="990"/>
      <c r="GT7" s="1010"/>
      <c r="GU7" s="1010"/>
      <c r="GV7" s="1010"/>
      <c r="GW7" s="1010"/>
      <c r="GX7" s="1010"/>
      <c r="GY7" s="1010"/>
      <c r="GZ7" s="1010"/>
      <c r="HA7" s="1010"/>
      <c r="HB7" s="1010"/>
      <c r="HC7" s="1010"/>
      <c r="HD7" s="1010"/>
      <c r="HE7" s="1010"/>
      <c r="HF7" s="1010"/>
      <c r="HG7" s="1010"/>
      <c r="HH7" s="1010"/>
      <c r="HI7" s="1010"/>
      <c r="HJ7" s="1010"/>
      <c r="HK7" s="1010"/>
      <c r="HL7" s="1010"/>
      <c r="HM7" s="1010"/>
      <c r="HN7" s="1010"/>
      <c r="HO7" s="1010"/>
      <c r="HP7" s="1010"/>
      <c r="HQ7" s="1010"/>
      <c r="HR7" s="1010"/>
      <c r="HS7" s="1010"/>
      <c r="HT7" s="1010"/>
      <c r="HU7" s="1010"/>
      <c r="HV7" s="1010"/>
      <c r="HW7" s="1010"/>
      <c r="HX7" s="1010"/>
      <c r="HY7" s="1010"/>
      <c r="HZ7" s="1010"/>
      <c r="IA7" s="1010"/>
      <c r="IB7" s="1010"/>
      <c r="IC7" s="1010"/>
      <c r="ID7" s="1010"/>
      <c r="IE7" s="1010"/>
      <c r="IF7" s="1010"/>
      <c r="IG7" s="1010"/>
      <c r="IH7" s="1010"/>
      <c r="II7" s="1010"/>
      <c r="IJ7" s="1010"/>
      <c r="IK7" s="1010"/>
      <c r="IL7" s="1010"/>
      <c r="IM7" s="1010"/>
      <c r="IN7" s="1010"/>
      <c r="IO7" s="1010"/>
      <c r="IP7" s="1010"/>
      <c r="IQ7" s="1010"/>
      <c r="IR7" s="1010"/>
      <c r="IS7" s="1010"/>
      <c r="IT7" s="1014"/>
      <c r="IU7" s="1010"/>
      <c r="IV7" s="1010"/>
      <c r="IW7" s="1010"/>
      <c r="IX7" s="1010"/>
      <c r="IY7" s="1010"/>
      <c r="IZ7" s="1010"/>
      <c r="JA7" s="1014"/>
      <c r="JB7" s="1015"/>
      <c r="JC7" s="1010"/>
      <c r="JD7" s="1014"/>
      <c r="JE7" s="1014"/>
      <c r="JF7" s="1010"/>
      <c r="JG7" s="1014"/>
      <c r="JH7" s="1014"/>
      <c r="JI7" s="1014"/>
      <c r="JJ7" s="1014"/>
      <c r="JK7" s="1014"/>
      <c r="JL7" s="1014"/>
      <c r="JM7" s="1015"/>
      <c r="JN7" s="1010"/>
      <c r="JO7" s="1010"/>
      <c r="JP7" s="1016"/>
      <c r="JQ7" s="1010"/>
      <c r="JR7" s="1010"/>
      <c r="JS7" s="1014"/>
      <c r="JT7" s="1014"/>
      <c r="JU7" s="1016"/>
      <c r="JV7" s="1014"/>
      <c r="JW7" s="1016"/>
      <c r="JX7" s="1010"/>
      <c r="JY7" s="1016"/>
      <c r="JZ7" s="1016"/>
      <c r="KA7" s="0"/>
      <c r="KB7" s="0"/>
      <c r="KC7" s="0"/>
      <c r="KD7" s="0"/>
      <c r="KE7" s="0"/>
      <c r="KF7" s="0"/>
      <c r="KG7" s="0"/>
      <c r="KH7" s="0"/>
      <c r="KI7" s="0"/>
      <c r="KJ7" s="0"/>
      <c r="KK7" s="0"/>
      <c r="KL7" s="0"/>
      <c r="KM7" s="0"/>
      <c r="KN7" s="0"/>
      <c r="KO7" s="0"/>
      <c r="KP7" s="0"/>
      <c r="KQ7" s="0"/>
      <c r="KR7" s="0"/>
      <c r="KS7" s="0"/>
      <c r="KT7" s="0"/>
      <c r="KU7" s="0"/>
      <c r="KV7" s="0"/>
      <c r="KW7" s="0"/>
      <c r="KX7" s="0"/>
      <c r="KY7" s="0"/>
      <c r="KZ7" s="0"/>
      <c r="LA7" s="0"/>
      <c r="LB7" s="0"/>
      <c r="LC7" s="0"/>
      <c r="LD7" s="0"/>
      <c r="LE7" s="0"/>
      <c r="LF7" s="0"/>
      <c r="LG7" s="0"/>
      <c r="LH7" s="0"/>
      <c r="LI7" s="0"/>
      <c r="LJ7" s="0"/>
      <c r="LK7" s="0"/>
      <c r="LL7" s="0"/>
      <c r="LM7" s="0"/>
      <c r="LN7" s="0"/>
      <c r="LO7" s="0"/>
      <c r="LP7" s="0"/>
      <c r="LQ7" s="0"/>
      <c r="LR7" s="0"/>
      <c r="LS7" s="0"/>
      <c r="LT7" s="0"/>
      <c r="LU7" s="0"/>
      <c r="LV7" s="0"/>
      <c r="LW7" s="0"/>
      <c r="LX7" s="0"/>
      <c r="LY7" s="0"/>
      <c r="LZ7" s="0"/>
      <c r="MA7" s="0"/>
      <c r="MB7" s="0"/>
      <c r="MC7" s="0"/>
      <c r="MD7" s="0"/>
      <c r="ME7" s="0"/>
      <c r="MF7" s="0"/>
      <c r="MG7" s="0"/>
      <c r="MH7" s="0"/>
      <c r="MI7" s="0"/>
      <c r="MJ7" s="0"/>
      <c r="MK7" s="0"/>
      <c r="ML7" s="0"/>
      <c r="MM7" s="0"/>
      <c r="MN7" s="0"/>
      <c r="MO7" s="0"/>
      <c r="MP7" s="0"/>
      <c r="MQ7" s="0"/>
      <c r="MR7" s="0"/>
      <c r="MS7" s="0"/>
      <c r="MT7" s="0"/>
      <c r="MU7" s="0"/>
      <c r="MV7" s="0"/>
      <c r="MW7" s="0"/>
      <c r="MX7" s="0"/>
      <c r="MY7" s="0"/>
      <c r="MZ7" s="0"/>
      <c r="NA7" s="0"/>
      <c r="NB7" s="0"/>
      <c r="NC7" s="0"/>
      <c r="ND7" s="0"/>
      <c r="NE7" s="0"/>
      <c r="NF7" s="0"/>
      <c r="NG7" s="0"/>
      <c r="NH7" s="0"/>
      <c r="NI7" s="0"/>
      <c r="NJ7" s="0"/>
      <c r="NK7" s="0"/>
      <c r="NL7" s="0"/>
      <c r="NM7" s="0"/>
      <c r="NN7" s="0"/>
      <c r="NO7" s="0"/>
      <c r="NP7" s="0"/>
      <c r="NQ7" s="0"/>
      <c r="NR7" s="0"/>
      <c r="NS7" s="0"/>
      <c r="NT7" s="0"/>
      <c r="NU7" s="0"/>
      <c r="NV7" s="0"/>
      <c r="NW7" s="0"/>
      <c r="NX7" s="0"/>
      <c r="NY7" s="0"/>
      <c r="NZ7" s="0"/>
      <c r="OA7" s="0"/>
      <c r="OB7" s="0"/>
      <c r="OC7" s="0"/>
      <c r="OD7" s="0"/>
      <c r="OE7" s="0"/>
      <c r="OF7" s="0"/>
      <c r="OG7" s="0"/>
      <c r="OH7" s="0"/>
      <c r="OI7" s="0"/>
      <c r="OJ7" s="0"/>
      <c r="OK7" s="0"/>
      <c r="OL7" s="0"/>
      <c r="OM7" s="0"/>
      <c r="ON7" s="0"/>
      <c r="OO7" s="0"/>
      <c r="OP7" s="0"/>
      <c r="OQ7" s="0"/>
      <c r="OR7" s="0"/>
      <c r="OS7" s="0"/>
      <c r="OT7" s="0"/>
      <c r="OU7" s="0"/>
      <c r="OV7" s="0"/>
      <c r="OW7" s="0"/>
      <c r="OX7" s="0"/>
      <c r="OY7" s="0"/>
      <c r="OZ7" s="0"/>
      <c r="PA7" s="0"/>
      <c r="PB7" s="0"/>
      <c r="PC7" s="0"/>
      <c r="PD7" s="0"/>
      <c r="PE7" s="0"/>
      <c r="PF7" s="0"/>
      <c r="PG7" s="0"/>
      <c r="PH7" s="0"/>
      <c r="PI7" s="0"/>
      <c r="PJ7" s="0"/>
      <c r="PK7" s="0"/>
      <c r="PL7" s="0"/>
      <c r="PM7" s="0"/>
      <c r="PN7" s="0"/>
      <c r="PO7" s="0"/>
      <c r="PP7" s="0"/>
      <c r="PQ7" s="0"/>
      <c r="PR7" s="0"/>
      <c r="PS7" s="0"/>
      <c r="PT7" s="0"/>
      <c r="PU7" s="0"/>
      <c r="PV7" s="0"/>
      <c r="PW7" s="0"/>
      <c r="PX7" s="0"/>
      <c r="PY7" s="0"/>
      <c r="PZ7" s="0"/>
      <c r="QA7" s="0"/>
      <c r="QB7" s="0"/>
      <c r="QC7" s="0"/>
      <c r="QD7" s="0"/>
      <c r="QE7" s="0"/>
      <c r="QF7" s="0"/>
      <c r="QG7" s="0"/>
      <c r="QH7" s="0"/>
      <c r="QI7" s="0"/>
      <c r="QJ7" s="0"/>
      <c r="QK7" s="0"/>
      <c r="QL7" s="0"/>
      <c r="QM7" s="0"/>
      <c r="QN7" s="0"/>
      <c r="QO7" s="0"/>
      <c r="QP7" s="0"/>
      <c r="QQ7" s="0"/>
      <c r="QR7" s="0"/>
      <c r="QS7" s="0"/>
      <c r="QT7" s="0"/>
      <c r="QU7" s="0"/>
      <c r="QV7" s="0"/>
      <c r="QW7" s="0"/>
      <c r="QX7" s="0"/>
      <c r="QY7" s="0"/>
      <c r="QZ7" s="0"/>
      <c r="RA7" s="0"/>
      <c r="RB7" s="0"/>
      <c r="RC7" s="0"/>
      <c r="RD7" s="0"/>
      <c r="RE7" s="0"/>
      <c r="RF7" s="0"/>
      <c r="RG7" s="0"/>
      <c r="RH7" s="0"/>
      <c r="RI7" s="0"/>
      <c r="RJ7" s="0"/>
      <c r="RK7" s="0"/>
      <c r="RL7" s="0"/>
      <c r="RM7" s="0"/>
      <c r="RN7" s="0"/>
      <c r="RO7" s="0"/>
      <c r="RP7" s="0"/>
      <c r="RQ7" s="0"/>
      <c r="RR7" s="0"/>
      <c r="RS7" s="0"/>
      <c r="RT7" s="0"/>
      <c r="RU7" s="0"/>
      <c r="RV7" s="0"/>
      <c r="RW7" s="0"/>
      <c r="RX7" s="0"/>
      <c r="RY7" s="0"/>
      <c r="RZ7" s="0"/>
      <c r="SA7" s="0"/>
      <c r="SB7" s="0"/>
      <c r="SC7" s="0"/>
      <c r="SD7" s="0"/>
      <c r="SE7" s="0"/>
      <c r="SF7" s="0"/>
      <c r="SG7" s="0"/>
      <c r="SH7" s="0"/>
      <c r="SI7" s="0"/>
      <c r="SJ7" s="0"/>
      <c r="SK7" s="0"/>
      <c r="SL7" s="0"/>
      <c r="SM7" s="0"/>
      <c r="SN7" s="0"/>
      <c r="SO7" s="0"/>
      <c r="SP7" s="0"/>
      <c r="SQ7" s="0"/>
      <c r="SR7" s="0"/>
      <c r="SS7" s="0"/>
      <c r="ST7" s="0"/>
      <c r="SU7" s="0"/>
      <c r="SV7" s="0"/>
      <c r="SW7" s="0"/>
      <c r="SX7" s="0"/>
      <c r="SY7" s="0"/>
      <c r="SZ7" s="0"/>
      <c r="TA7" s="0"/>
      <c r="TB7" s="0"/>
      <c r="TC7" s="0"/>
      <c r="TD7" s="0"/>
      <c r="TE7" s="0"/>
      <c r="TF7" s="0"/>
      <c r="TG7" s="0"/>
      <c r="TH7" s="0"/>
      <c r="TI7" s="0"/>
      <c r="TJ7" s="0"/>
      <c r="TK7" s="0"/>
      <c r="TL7" s="0"/>
      <c r="TM7" s="0"/>
      <c r="TN7" s="0"/>
      <c r="TO7" s="0"/>
      <c r="TP7" s="0"/>
      <c r="TQ7" s="0"/>
      <c r="TR7" s="0"/>
      <c r="TS7" s="0"/>
      <c r="TT7" s="0"/>
      <c r="TU7" s="0"/>
      <c r="TV7" s="0"/>
      <c r="TW7" s="0"/>
      <c r="TX7" s="0"/>
      <c r="TY7" s="0"/>
      <c r="TZ7" s="0"/>
      <c r="UA7" s="0"/>
      <c r="UB7" s="0"/>
      <c r="UC7" s="0"/>
      <c r="UD7" s="0"/>
      <c r="UE7" s="0"/>
      <c r="UF7" s="0"/>
      <c r="UG7" s="0"/>
      <c r="UH7" s="0"/>
      <c r="UI7" s="0"/>
      <c r="UJ7" s="0"/>
      <c r="UK7" s="0"/>
      <c r="UL7" s="0"/>
      <c r="UM7" s="0"/>
      <c r="UN7" s="0"/>
      <c r="UO7" s="0"/>
      <c r="UP7" s="0"/>
      <c r="UQ7" s="0"/>
      <c r="UR7" s="0"/>
      <c r="US7" s="0"/>
      <c r="UT7" s="0"/>
      <c r="UU7" s="0"/>
      <c r="UV7" s="0"/>
      <c r="UW7" s="0"/>
      <c r="UX7" s="0"/>
      <c r="UY7" s="0"/>
      <c r="UZ7" s="0"/>
      <c r="VA7" s="0"/>
      <c r="VB7" s="0"/>
      <c r="VC7" s="0"/>
      <c r="VD7" s="0"/>
      <c r="VE7" s="0"/>
      <c r="VF7" s="0"/>
      <c r="VG7" s="0"/>
      <c r="VH7" s="0"/>
      <c r="VI7" s="0"/>
      <c r="VJ7" s="0"/>
      <c r="VK7" s="0"/>
      <c r="VL7" s="0"/>
      <c r="VM7" s="0"/>
      <c r="VN7" s="0"/>
      <c r="VO7" s="0"/>
      <c r="VP7" s="0"/>
      <c r="VQ7" s="0"/>
      <c r="VR7" s="0"/>
      <c r="VS7" s="0"/>
      <c r="VT7" s="0"/>
      <c r="VU7" s="0"/>
      <c r="VV7" s="0"/>
      <c r="VW7" s="0"/>
      <c r="VX7" s="0"/>
      <c r="VY7" s="0"/>
      <c r="VZ7" s="0"/>
      <c r="WA7" s="0"/>
      <c r="WB7" s="0"/>
      <c r="WC7" s="0"/>
      <c r="WD7" s="0"/>
      <c r="WE7" s="0"/>
      <c r="WF7" s="0"/>
      <c r="WG7" s="0"/>
      <c r="WH7" s="0"/>
      <c r="WI7" s="0"/>
      <c r="WJ7" s="0"/>
      <c r="WK7" s="0"/>
      <c r="WL7" s="0"/>
      <c r="WM7" s="0"/>
      <c r="WN7" s="0"/>
      <c r="WO7" s="0"/>
      <c r="WP7" s="0"/>
      <c r="WQ7" s="0"/>
      <c r="WR7" s="0"/>
      <c r="WS7" s="0"/>
      <c r="WT7" s="0"/>
      <c r="WU7" s="0"/>
      <c r="WV7" s="0"/>
      <c r="WW7" s="0"/>
      <c r="WX7" s="0"/>
      <c r="WY7" s="0"/>
      <c r="WZ7" s="0"/>
      <c r="XA7" s="0"/>
      <c r="XB7" s="0"/>
      <c r="XC7" s="0"/>
      <c r="XD7" s="0"/>
      <c r="XE7" s="0"/>
      <c r="XF7" s="0"/>
      <c r="XG7" s="0"/>
      <c r="XH7" s="0"/>
      <c r="XI7" s="0"/>
      <c r="XJ7" s="0"/>
      <c r="XK7" s="0"/>
      <c r="XL7" s="0"/>
      <c r="XM7" s="0"/>
      <c r="XN7" s="0"/>
      <c r="XO7" s="0"/>
      <c r="XP7" s="0"/>
      <c r="XQ7" s="0"/>
      <c r="XR7" s="0"/>
      <c r="XS7" s="0"/>
      <c r="XT7" s="0"/>
      <c r="XU7" s="0"/>
      <c r="XV7" s="0"/>
      <c r="XW7" s="0"/>
      <c r="XX7" s="0"/>
      <c r="XY7" s="0"/>
      <c r="XZ7" s="0"/>
      <c r="YA7" s="0"/>
      <c r="YB7" s="0"/>
      <c r="YC7" s="0"/>
      <c r="YD7" s="0"/>
      <c r="YE7" s="0"/>
      <c r="YF7" s="0"/>
      <c r="YG7" s="0"/>
      <c r="YH7" s="0"/>
      <c r="YI7" s="0"/>
      <c r="YJ7" s="0"/>
      <c r="YK7" s="0"/>
      <c r="YL7" s="0"/>
      <c r="YM7" s="0"/>
      <c r="YN7" s="0"/>
      <c r="YO7" s="0"/>
      <c r="YP7" s="0"/>
      <c r="YQ7" s="0"/>
      <c r="YR7" s="0"/>
      <c r="YS7" s="0"/>
      <c r="YT7" s="0"/>
      <c r="YU7" s="0"/>
      <c r="YV7" s="0"/>
      <c r="YW7" s="0"/>
      <c r="YX7" s="0"/>
      <c r="YY7" s="0"/>
      <c r="YZ7" s="0"/>
      <c r="ZA7" s="0"/>
      <c r="ZB7" s="0"/>
      <c r="ZC7" s="0"/>
      <c r="ZD7" s="0"/>
      <c r="ZE7" s="0"/>
      <c r="ZF7" s="0"/>
      <c r="ZG7" s="0"/>
      <c r="ZH7" s="0"/>
      <c r="ZI7" s="0"/>
      <c r="ZJ7" s="0"/>
      <c r="ZK7" s="0"/>
      <c r="ZL7" s="0"/>
      <c r="ZM7" s="0"/>
      <c r="ZN7" s="0"/>
      <c r="ZO7" s="0"/>
      <c r="ZP7" s="0"/>
      <c r="ZQ7" s="0"/>
      <c r="ZR7" s="0"/>
      <c r="ZS7" s="0"/>
      <c r="ZT7" s="0"/>
      <c r="ZU7" s="0"/>
      <c r="ZV7" s="0"/>
      <c r="ZW7" s="0"/>
      <c r="ZX7" s="0"/>
      <c r="ZY7" s="0"/>
      <c r="ZZ7" s="0"/>
      <c r="AAA7" s="0"/>
      <c r="AAB7" s="0"/>
      <c r="AAC7" s="0"/>
      <c r="AAD7" s="0"/>
      <c r="AAE7" s="0"/>
      <c r="AAF7" s="0"/>
      <c r="AAG7" s="0"/>
      <c r="AAH7" s="0"/>
      <c r="AAI7" s="0"/>
      <c r="AAJ7" s="0"/>
      <c r="AAK7" s="0"/>
      <c r="AAL7" s="0"/>
      <c r="AAM7" s="0"/>
      <c r="AAN7" s="0"/>
      <c r="AAO7" s="0"/>
      <c r="AAP7" s="0"/>
      <c r="AAQ7" s="0"/>
      <c r="AAR7" s="0"/>
      <c r="AAS7" s="0"/>
      <c r="AAT7" s="0"/>
      <c r="AAU7" s="0"/>
      <c r="AAV7" s="0"/>
      <c r="AAW7" s="0"/>
      <c r="AAX7" s="0"/>
      <c r="AAY7" s="0"/>
      <c r="AAZ7" s="0"/>
      <c r="ABA7" s="0"/>
      <c r="ABB7" s="0"/>
      <c r="ABC7" s="0"/>
      <c r="ABD7" s="0"/>
      <c r="ABE7" s="0"/>
      <c r="ABF7" s="0"/>
      <c r="ABG7" s="0"/>
      <c r="ABH7" s="0"/>
      <c r="ABI7" s="0"/>
      <c r="ABJ7" s="0"/>
      <c r="ABK7" s="0"/>
      <c r="ABL7" s="0"/>
      <c r="ABM7" s="0"/>
      <c r="ABN7" s="0"/>
      <c r="ABO7" s="0"/>
      <c r="ABP7" s="0"/>
      <c r="ABQ7" s="0"/>
      <c r="ABR7" s="0"/>
      <c r="ABS7" s="0"/>
      <c r="ABT7" s="0"/>
      <c r="ABU7" s="0"/>
      <c r="ABV7" s="0"/>
      <c r="ABW7" s="0"/>
      <c r="ABX7" s="0"/>
      <c r="ABY7" s="0"/>
      <c r="ABZ7" s="0"/>
      <c r="ACA7" s="0"/>
      <c r="ACB7" s="0"/>
      <c r="ACC7" s="0"/>
      <c r="ACD7" s="0"/>
      <c r="ACE7" s="0"/>
      <c r="ACF7" s="0"/>
      <c r="ACG7" s="0"/>
      <c r="ACH7" s="0"/>
      <c r="ACI7" s="0"/>
      <c r="ACJ7" s="0"/>
      <c r="ACK7" s="0"/>
      <c r="ACL7" s="0"/>
      <c r="ACM7" s="0"/>
      <c r="ACN7" s="0"/>
      <c r="ACO7" s="0"/>
      <c r="ACP7" s="0"/>
      <c r="ACQ7" s="0"/>
      <c r="ACR7" s="0"/>
      <c r="ACS7" s="0"/>
      <c r="ACT7" s="0"/>
      <c r="ACU7" s="0"/>
      <c r="ACV7" s="0"/>
      <c r="ACW7" s="0"/>
      <c r="ACX7" s="0"/>
      <c r="ACY7" s="0"/>
      <c r="ACZ7" s="0"/>
      <c r="ADA7" s="0"/>
      <c r="ADB7" s="0"/>
      <c r="ADC7" s="0"/>
      <c r="ADD7" s="0"/>
      <c r="ADE7" s="0"/>
      <c r="ADF7" s="0"/>
      <c r="ADG7" s="0"/>
      <c r="ADH7" s="0"/>
      <c r="ADI7" s="0"/>
      <c r="ADJ7" s="0"/>
      <c r="ADK7" s="0"/>
      <c r="ADL7" s="0"/>
      <c r="ADM7" s="0"/>
      <c r="ADN7" s="0"/>
      <c r="ADO7" s="0"/>
      <c r="ADP7" s="0"/>
      <c r="ADQ7" s="0"/>
      <c r="ADR7" s="0"/>
      <c r="ADS7" s="0"/>
      <c r="ADT7" s="0"/>
      <c r="ADU7" s="0"/>
      <c r="ADV7" s="0"/>
      <c r="ADW7" s="0"/>
      <c r="ADX7" s="0"/>
      <c r="ADY7" s="0"/>
      <c r="ADZ7" s="0"/>
      <c r="AEA7" s="0"/>
      <c r="AEB7" s="0"/>
      <c r="AEC7" s="0"/>
      <c r="AED7" s="0"/>
      <c r="AEE7" s="0"/>
      <c r="AEF7" s="0"/>
      <c r="AEG7" s="0"/>
      <c r="AEH7" s="0"/>
      <c r="AEI7" s="0"/>
      <c r="AEJ7" s="0"/>
      <c r="AEK7" s="0"/>
      <c r="AEL7" s="0"/>
      <c r="AEM7" s="0"/>
      <c r="AEN7" s="0"/>
      <c r="AEO7" s="0"/>
      <c r="AEP7" s="0"/>
      <c r="AEQ7" s="0"/>
      <c r="AER7" s="0"/>
      <c r="AES7" s="0"/>
      <c r="AET7" s="0"/>
      <c r="AEU7" s="0"/>
      <c r="AEV7" s="0"/>
      <c r="AEW7" s="0"/>
      <c r="AEX7" s="0"/>
      <c r="AEY7" s="0"/>
      <c r="AEZ7" s="0"/>
      <c r="AFA7" s="0"/>
      <c r="AFB7" s="0"/>
      <c r="AFC7" s="0"/>
      <c r="AFD7" s="0"/>
      <c r="AFE7" s="0"/>
      <c r="AFF7" s="0"/>
      <c r="AFG7" s="0"/>
      <c r="AFH7" s="0"/>
      <c r="AFI7" s="0"/>
      <c r="AFJ7" s="0"/>
      <c r="AFK7" s="0"/>
      <c r="AFL7" s="0"/>
      <c r="AFM7" s="0"/>
      <c r="AFN7" s="0"/>
      <c r="AFO7" s="0"/>
      <c r="AFP7" s="0"/>
      <c r="AFQ7" s="0"/>
      <c r="AFR7" s="0"/>
      <c r="AFS7" s="0"/>
      <c r="AFT7" s="0"/>
      <c r="AFU7" s="0"/>
      <c r="AFV7" s="0"/>
      <c r="AFW7" s="0"/>
      <c r="AFX7" s="0"/>
      <c r="AFY7" s="0"/>
      <c r="AFZ7" s="0"/>
      <c r="AGA7" s="0"/>
      <c r="AGB7" s="0"/>
      <c r="AGC7" s="0"/>
      <c r="AGD7" s="0"/>
      <c r="AGE7" s="0"/>
      <c r="AGF7" s="0"/>
      <c r="AGG7" s="0"/>
      <c r="AGH7" s="0"/>
      <c r="AGI7" s="0"/>
      <c r="AGJ7" s="0"/>
      <c r="AGK7" s="0"/>
      <c r="AGL7" s="0"/>
      <c r="AGM7" s="0"/>
      <c r="AGN7" s="0"/>
      <c r="AGO7" s="0"/>
      <c r="AGP7" s="0"/>
      <c r="AGQ7" s="0"/>
      <c r="AGR7" s="0"/>
      <c r="AGS7" s="0"/>
      <c r="AGT7" s="0"/>
      <c r="AGU7" s="0"/>
      <c r="AGV7" s="0"/>
      <c r="AGW7" s="0"/>
      <c r="AGX7" s="0"/>
      <c r="AGY7" s="0"/>
      <c r="AGZ7" s="0"/>
      <c r="AHA7" s="0"/>
      <c r="AHB7" s="0"/>
      <c r="AHC7" s="0"/>
      <c r="AHD7" s="0"/>
      <c r="AHE7" s="0"/>
      <c r="AHF7" s="0"/>
      <c r="AHG7" s="0"/>
      <c r="AHH7" s="0"/>
      <c r="AHI7" s="0"/>
      <c r="AHJ7" s="0"/>
      <c r="AHK7" s="0"/>
      <c r="AHL7" s="0"/>
      <c r="AHM7" s="0"/>
      <c r="AHN7" s="0"/>
      <c r="AHO7" s="0"/>
      <c r="AHP7" s="0"/>
      <c r="AHQ7" s="0"/>
      <c r="AHR7" s="0"/>
      <c r="AHS7" s="0"/>
      <c r="AHT7" s="0"/>
      <c r="AHU7" s="0"/>
      <c r="AHV7" s="0"/>
      <c r="AHW7" s="0"/>
      <c r="AHX7" s="0"/>
      <c r="AHY7" s="0"/>
      <c r="AHZ7" s="0"/>
      <c r="AIA7" s="0"/>
      <c r="AIB7" s="0"/>
      <c r="AIC7" s="0"/>
      <c r="AID7" s="0"/>
      <c r="AIE7" s="0"/>
      <c r="AIF7" s="0"/>
      <c r="AIG7" s="0"/>
      <c r="AIH7" s="0"/>
      <c r="AII7" s="0"/>
      <c r="AIJ7" s="0"/>
      <c r="AIK7" s="0"/>
      <c r="AIL7" s="0"/>
      <c r="AIM7" s="0"/>
      <c r="AIN7" s="0"/>
      <c r="AIO7" s="0"/>
      <c r="AIP7" s="0"/>
      <c r="AIQ7" s="0"/>
      <c r="AIR7" s="0"/>
      <c r="AIS7" s="0"/>
      <c r="AIT7" s="0"/>
      <c r="AIU7" s="0"/>
      <c r="AIV7" s="0"/>
      <c r="AIW7" s="0"/>
      <c r="AIX7" s="0"/>
      <c r="AIY7" s="0"/>
      <c r="AIZ7" s="0"/>
      <c r="AJA7" s="0"/>
      <c r="AJB7" s="0"/>
      <c r="AJC7" s="0"/>
      <c r="AJD7" s="0"/>
      <c r="AJE7" s="0"/>
      <c r="AJF7" s="0"/>
      <c r="AJG7" s="0"/>
      <c r="AJH7" s="0"/>
      <c r="AJI7" s="0"/>
      <c r="AJJ7" s="0"/>
      <c r="AJK7" s="0"/>
      <c r="AJL7" s="0"/>
      <c r="AJM7" s="0"/>
      <c r="AJN7" s="0"/>
      <c r="AJO7" s="0"/>
      <c r="AJP7" s="0"/>
      <c r="AJQ7" s="0"/>
      <c r="AJR7" s="0"/>
      <c r="AJS7" s="0"/>
      <c r="AJT7" s="0"/>
      <c r="AJU7" s="0"/>
      <c r="AJV7" s="0"/>
      <c r="AJW7" s="0"/>
      <c r="AJX7" s="0"/>
      <c r="AJY7" s="0"/>
      <c r="AJZ7" s="0"/>
      <c r="AKA7" s="0"/>
      <c r="AKB7" s="0"/>
      <c r="AKC7" s="0"/>
      <c r="AKD7" s="0"/>
      <c r="AKE7" s="0"/>
      <c r="AKF7" s="0"/>
      <c r="AKG7" s="0"/>
      <c r="AKH7" s="0"/>
      <c r="AKI7" s="0"/>
      <c r="AKJ7" s="0"/>
      <c r="AKK7" s="0"/>
      <c r="AKL7" s="0"/>
      <c r="AKM7" s="0"/>
      <c r="AKN7" s="0"/>
      <c r="AKO7" s="0"/>
      <c r="AKP7" s="0"/>
      <c r="AKQ7" s="0"/>
      <c r="AKR7" s="0"/>
      <c r="AKS7" s="0"/>
      <c r="AKT7" s="0"/>
      <c r="AKU7" s="0"/>
      <c r="AKV7" s="0"/>
      <c r="AKW7" s="0"/>
      <c r="AKX7" s="0"/>
      <c r="AKY7" s="0"/>
      <c r="AKZ7" s="0"/>
      <c r="ALA7" s="0"/>
      <c r="ALB7" s="0"/>
      <c r="ALC7" s="0"/>
      <c r="ALD7" s="0"/>
      <c r="ALE7" s="0"/>
      <c r="ALF7" s="0"/>
      <c r="ALG7" s="0"/>
      <c r="ALH7" s="0"/>
      <c r="ALI7" s="0"/>
      <c r="ALJ7" s="0"/>
      <c r="ALK7" s="0"/>
      <c r="ALL7" s="0"/>
      <c r="ALM7" s="0"/>
      <c r="ALN7" s="0"/>
      <c r="ALO7" s="0"/>
      <c r="ALP7" s="0"/>
      <c r="ALQ7" s="0"/>
      <c r="ALR7" s="0"/>
      <c r="ALS7" s="0"/>
      <c r="ALT7" s="0"/>
      <c r="ALU7" s="0"/>
      <c r="ALV7" s="0"/>
      <c r="ALW7" s="0"/>
      <c r="ALX7" s="0"/>
      <c r="ALY7" s="0"/>
      <c r="ALZ7" s="0"/>
      <c r="AMA7" s="0"/>
      <c r="AMB7" s="0"/>
      <c r="AMC7" s="0"/>
      <c r="AMD7" s="0"/>
      <c r="AME7" s="0"/>
      <c r="AMF7" s="0"/>
      <c r="AMG7" s="0"/>
      <c r="AMH7" s="0"/>
      <c r="AMI7" s="0"/>
      <c r="AMJ7" s="0"/>
      <c r="AMK7" s="0"/>
      <c r="AML7" s="0"/>
      <c r="AMM7" s="0"/>
      <c r="AMN7" s="0"/>
      <c r="AMO7" s="0"/>
      <c r="AMP7" s="0"/>
      <c r="AMQ7" s="0"/>
      <c r="AMR7" s="0"/>
      <c r="AMS7" s="0"/>
      <c r="AMT7" s="0"/>
      <c r="AMU7" s="0"/>
      <c r="AMV7" s="0"/>
      <c r="AMW7" s="0"/>
      <c r="AMX7" s="0"/>
      <c r="AMY7" s="0"/>
      <c r="AMZ7" s="0"/>
      <c r="ANA7" s="0"/>
      <c r="ANB7" s="0"/>
      <c r="ANC7" s="0"/>
      <c r="AND7" s="0"/>
      <c r="ANE7" s="0"/>
      <c r="ANF7" s="0"/>
      <c r="ANG7" s="0"/>
      <c r="ANH7" s="0"/>
      <c r="ANI7" s="0"/>
      <c r="ANJ7" s="0"/>
      <c r="ANK7" s="0"/>
      <c r="ANL7" s="0"/>
      <c r="ANM7" s="0"/>
      <c r="ANN7" s="0"/>
      <c r="ANO7" s="0"/>
      <c r="ANP7" s="0"/>
      <c r="ANQ7" s="0"/>
      <c r="ANR7" s="0"/>
      <c r="ANS7" s="0"/>
      <c r="ANT7" s="0"/>
      <c r="ANU7" s="0"/>
      <c r="ANV7" s="0"/>
      <c r="ANW7" s="0"/>
      <c r="ANX7" s="0"/>
      <c r="ANY7" s="0"/>
      <c r="ANZ7" s="0"/>
      <c r="AOA7" s="0"/>
      <c r="AOB7" s="0"/>
      <c r="AOC7" s="0"/>
      <c r="AOD7" s="0"/>
      <c r="AOE7" s="0"/>
      <c r="AOF7" s="0"/>
      <c r="AOG7" s="0"/>
      <c r="AOH7" s="0"/>
      <c r="AOI7" s="0"/>
      <c r="AOJ7" s="0"/>
      <c r="AOK7" s="0"/>
      <c r="AOL7" s="0"/>
      <c r="AOM7" s="0"/>
      <c r="AON7" s="0"/>
      <c r="AOO7" s="0"/>
      <c r="AOP7" s="0"/>
      <c r="AOQ7" s="0"/>
      <c r="AOR7" s="0"/>
      <c r="AOS7" s="0"/>
      <c r="AOT7" s="0"/>
      <c r="AOU7" s="0"/>
      <c r="AOV7" s="0"/>
      <c r="AOW7" s="0"/>
      <c r="AOX7" s="0"/>
      <c r="AOY7" s="0"/>
      <c r="AOZ7" s="0"/>
      <c r="APA7" s="0"/>
      <c r="APB7" s="0"/>
      <c r="APC7" s="0"/>
      <c r="APD7" s="0"/>
      <c r="APE7" s="0"/>
      <c r="APF7" s="0"/>
      <c r="APG7" s="0"/>
      <c r="APH7" s="0"/>
      <c r="API7" s="0"/>
      <c r="APJ7" s="0"/>
      <c r="APK7" s="0"/>
      <c r="APL7" s="0"/>
      <c r="APM7" s="0"/>
      <c r="APN7" s="0"/>
      <c r="APO7" s="0"/>
      <c r="APP7" s="0"/>
      <c r="APQ7" s="0"/>
      <c r="APR7" s="0"/>
      <c r="APS7" s="0"/>
      <c r="APT7" s="0"/>
      <c r="APU7" s="0"/>
      <c r="APV7" s="0"/>
      <c r="APW7" s="0"/>
      <c r="APX7" s="0"/>
      <c r="APY7" s="0"/>
      <c r="APZ7" s="0"/>
      <c r="AQA7" s="0"/>
      <c r="AQB7" s="0"/>
      <c r="AQC7" s="0"/>
      <c r="AQD7" s="0"/>
      <c r="AQE7" s="0"/>
      <c r="AQF7" s="0"/>
      <c r="AQG7" s="0"/>
      <c r="AQH7" s="0"/>
      <c r="AQI7" s="0"/>
      <c r="AQJ7" s="0"/>
      <c r="AQK7" s="0"/>
      <c r="AQL7" s="0"/>
      <c r="AQM7" s="0"/>
      <c r="AQN7" s="0"/>
      <c r="AQO7" s="0"/>
      <c r="AQP7" s="0"/>
      <c r="AQQ7" s="0"/>
      <c r="AQR7" s="0"/>
      <c r="AQS7" s="0"/>
      <c r="AQT7" s="0"/>
      <c r="AQU7" s="0"/>
      <c r="AQV7" s="0"/>
      <c r="AQW7" s="0"/>
      <c r="AQX7" s="0"/>
      <c r="AQY7" s="0"/>
      <c r="AQZ7" s="0"/>
      <c r="ARA7" s="0"/>
      <c r="ARB7" s="0"/>
      <c r="ARC7" s="0"/>
      <c r="ARD7" s="0"/>
      <c r="ARE7" s="0"/>
      <c r="ARF7" s="0"/>
      <c r="ARG7" s="0"/>
      <c r="ARH7" s="0"/>
      <c r="ARI7" s="0"/>
      <c r="ARJ7" s="0"/>
      <c r="ARK7" s="0"/>
      <c r="ARL7" s="0"/>
      <c r="ARM7" s="0"/>
      <c r="ARN7" s="0"/>
      <c r="ARO7" s="0"/>
      <c r="ARP7" s="0"/>
      <c r="ARQ7" s="0"/>
      <c r="ARR7" s="0"/>
      <c r="ARS7" s="0"/>
      <c r="ART7" s="0"/>
      <c r="ARU7" s="0"/>
      <c r="ARV7" s="0"/>
      <c r="ARW7" s="0"/>
      <c r="ARX7" s="0"/>
      <c r="ARY7" s="0"/>
      <c r="ARZ7" s="0"/>
      <c r="ASA7" s="0"/>
      <c r="ASB7" s="0"/>
      <c r="ASC7" s="0"/>
      <c r="ASD7" s="0"/>
      <c r="ASE7" s="0"/>
      <c r="ASF7" s="0"/>
      <c r="ASG7" s="0"/>
      <c r="ASH7" s="0"/>
      <c r="ASI7" s="0"/>
      <c r="ASJ7" s="0"/>
      <c r="ASK7" s="0"/>
      <c r="ASL7" s="0"/>
      <c r="ASM7" s="0"/>
      <c r="ASN7" s="0"/>
      <c r="ASO7" s="0"/>
      <c r="ASP7" s="0"/>
      <c r="ASQ7" s="0"/>
      <c r="ASR7" s="0"/>
      <c r="ASS7" s="0"/>
      <c r="AST7" s="0"/>
      <c r="ASU7" s="0"/>
      <c r="ASV7" s="0"/>
      <c r="ASW7" s="0"/>
      <c r="ASX7" s="0"/>
      <c r="ASY7" s="0"/>
      <c r="ASZ7" s="0"/>
      <c r="ATA7" s="0"/>
      <c r="ATB7" s="0"/>
      <c r="ATC7" s="0"/>
      <c r="ATD7" s="0"/>
      <c r="ATE7" s="0"/>
      <c r="ATF7" s="0"/>
      <c r="ATG7" s="0"/>
      <c r="ATH7" s="0"/>
      <c r="ATI7" s="0"/>
      <c r="ATJ7" s="0"/>
      <c r="ATK7" s="0"/>
      <c r="ATL7" s="0"/>
      <c r="ATM7" s="0"/>
      <c r="ATN7" s="0"/>
      <c r="ATO7" s="0"/>
      <c r="ATP7" s="0"/>
      <c r="ATQ7" s="0"/>
      <c r="ATR7" s="0"/>
      <c r="ATS7" s="0"/>
      <c r="ATT7" s="0"/>
      <c r="ATU7" s="0"/>
      <c r="ATV7" s="0"/>
      <c r="ATW7" s="0"/>
      <c r="ATX7" s="0"/>
      <c r="ATY7" s="0"/>
      <c r="ATZ7" s="0"/>
      <c r="AUA7" s="0"/>
      <c r="AUB7" s="0"/>
      <c r="AUC7" s="0"/>
      <c r="AUD7" s="0"/>
      <c r="AUE7" s="0"/>
      <c r="AUF7" s="0"/>
      <c r="AUG7" s="0"/>
      <c r="AUH7" s="0"/>
      <c r="AUI7" s="0"/>
      <c r="AUJ7" s="0"/>
      <c r="AUK7" s="0"/>
      <c r="AUL7" s="0"/>
      <c r="AUM7" s="0"/>
      <c r="AUN7" s="0"/>
      <c r="AUO7" s="0"/>
      <c r="AUP7" s="0"/>
      <c r="AUQ7" s="0"/>
      <c r="AUR7" s="0"/>
      <c r="AUS7" s="0"/>
      <c r="AUT7" s="0"/>
      <c r="AUU7" s="0"/>
      <c r="AUV7" s="0"/>
      <c r="AUW7" s="0"/>
      <c r="AUX7" s="0"/>
      <c r="AUY7" s="0"/>
      <c r="AUZ7" s="0"/>
      <c r="AVA7" s="0"/>
      <c r="AVB7" s="0"/>
      <c r="AVC7" s="0"/>
      <c r="AVD7" s="0"/>
      <c r="AVE7" s="0"/>
      <c r="AVF7" s="0"/>
      <c r="AVG7" s="0"/>
      <c r="AVH7" s="0"/>
      <c r="AVI7" s="0"/>
      <c r="AVJ7" s="0"/>
      <c r="AVK7" s="0"/>
      <c r="AVL7" s="0"/>
      <c r="AVM7" s="0"/>
      <c r="AVN7" s="0"/>
      <c r="AVO7" s="0"/>
      <c r="AVP7" s="0"/>
      <c r="AVQ7" s="0"/>
      <c r="AVR7" s="0"/>
      <c r="AVS7" s="0"/>
      <c r="AVT7" s="0"/>
      <c r="AVU7" s="0"/>
      <c r="AVV7" s="0"/>
      <c r="AVW7" s="0"/>
      <c r="AVX7" s="0"/>
      <c r="AVY7" s="0"/>
      <c r="AVZ7" s="0"/>
      <c r="AWA7" s="0"/>
      <c r="AWB7" s="0"/>
      <c r="AWC7" s="0"/>
      <c r="AWD7" s="0"/>
      <c r="AWE7" s="0"/>
      <c r="AWF7" s="0"/>
      <c r="AWG7" s="0"/>
      <c r="AWH7" s="0"/>
      <c r="AWI7" s="0"/>
      <c r="AWJ7" s="0"/>
      <c r="AWK7" s="0"/>
      <c r="AWL7" s="0"/>
      <c r="AWM7" s="0"/>
      <c r="AWN7" s="0"/>
      <c r="AWO7" s="0"/>
      <c r="AWP7" s="0"/>
      <c r="AWQ7" s="0"/>
      <c r="AWR7" s="0"/>
      <c r="AWS7" s="0"/>
      <c r="AWT7" s="0"/>
      <c r="AWU7" s="0"/>
      <c r="AWV7" s="0"/>
      <c r="AWW7" s="0"/>
      <c r="AWX7" s="0"/>
      <c r="AWY7" s="0"/>
      <c r="AWZ7" s="0"/>
      <c r="AXA7" s="0"/>
      <c r="AXB7" s="0"/>
      <c r="AXC7" s="0"/>
      <c r="AXD7" s="0"/>
      <c r="AXE7" s="0"/>
      <c r="AXF7" s="0"/>
      <c r="AXG7" s="0"/>
      <c r="AXH7" s="0"/>
      <c r="AXI7" s="0"/>
      <c r="AXJ7" s="0"/>
      <c r="AXK7" s="0"/>
      <c r="AXL7" s="0"/>
      <c r="AXM7" s="0"/>
      <c r="AXN7" s="0"/>
      <c r="AXO7" s="0"/>
      <c r="AXP7" s="0"/>
      <c r="AXQ7" s="0"/>
      <c r="AXR7" s="0"/>
      <c r="AXS7" s="0"/>
      <c r="AXT7" s="0"/>
      <c r="AXU7" s="0"/>
      <c r="AXV7" s="0"/>
      <c r="AXW7" s="0"/>
      <c r="AXX7" s="0"/>
      <c r="AXY7" s="0"/>
      <c r="AXZ7" s="0"/>
      <c r="AYA7" s="0"/>
      <c r="AYB7" s="0"/>
      <c r="AYC7" s="0"/>
      <c r="AYD7" s="0"/>
      <c r="AYE7" s="0"/>
      <c r="AYF7" s="0"/>
      <c r="AYG7" s="0"/>
      <c r="AYH7" s="0"/>
      <c r="AYI7" s="0"/>
      <c r="AYJ7" s="0"/>
      <c r="AYK7" s="0"/>
      <c r="AYL7" s="0"/>
      <c r="AYM7" s="0"/>
      <c r="AYN7" s="0"/>
      <c r="AYO7" s="0"/>
      <c r="AYP7" s="0"/>
      <c r="AYQ7" s="0"/>
      <c r="AYR7" s="0"/>
      <c r="AYS7" s="0"/>
      <c r="AYT7" s="0"/>
      <c r="AYU7" s="0"/>
      <c r="AYV7" s="0"/>
      <c r="AYW7" s="0"/>
      <c r="AYX7" s="0"/>
      <c r="AYY7" s="0"/>
      <c r="AYZ7" s="0"/>
      <c r="AZA7" s="0"/>
      <c r="AZB7" s="0"/>
      <c r="AZC7" s="0"/>
      <c r="AZD7" s="0"/>
      <c r="AZE7" s="0"/>
      <c r="AZF7" s="0"/>
      <c r="AZG7" s="0"/>
      <c r="AZH7" s="0"/>
      <c r="AZI7" s="0"/>
      <c r="AZJ7" s="0"/>
      <c r="AZK7" s="0"/>
      <c r="AZL7" s="0"/>
      <c r="AZM7" s="0"/>
      <c r="AZN7" s="0"/>
      <c r="AZO7" s="0"/>
      <c r="AZP7" s="0"/>
      <c r="AZQ7" s="0"/>
      <c r="AZR7" s="0"/>
      <c r="AZS7" s="0"/>
      <c r="AZT7" s="0"/>
      <c r="AZU7" s="0"/>
      <c r="AZV7" s="0"/>
      <c r="AZW7" s="0"/>
      <c r="AZX7" s="0"/>
      <c r="AZY7" s="0"/>
      <c r="AZZ7" s="0"/>
      <c r="BAA7" s="0"/>
      <c r="BAB7" s="0"/>
      <c r="BAC7" s="0"/>
      <c r="BAD7" s="0"/>
      <c r="BAE7" s="0"/>
      <c r="BAF7" s="0"/>
      <c r="BAG7" s="0"/>
      <c r="BAH7" s="0"/>
      <c r="BAI7" s="0"/>
      <c r="BAJ7" s="0"/>
      <c r="BAK7" s="0"/>
      <c r="BAL7" s="0"/>
      <c r="BAM7" s="0"/>
      <c r="BAN7" s="0"/>
      <c r="BAO7" s="0"/>
      <c r="BAP7" s="0"/>
      <c r="BAQ7" s="0"/>
      <c r="BAR7" s="0"/>
      <c r="BAS7" s="0"/>
      <c r="BAT7" s="0"/>
      <c r="BAU7" s="0"/>
      <c r="BAV7" s="0"/>
      <c r="BAW7" s="0"/>
      <c r="BAX7" s="0"/>
      <c r="BAY7" s="0"/>
      <c r="BAZ7" s="0"/>
      <c r="BBA7" s="0"/>
      <c r="BBB7" s="0"/>
      <c r="BBC7" s="0"/>
      <c r="BBD7" s="0"/>
      <c r="BBE7" s="0"/>
      <c r="BBF7" s="0"/>
      <c r="BBG7" s="0"/>
      <c r="BBH7" s="0"/>
      <c r="BBI7" s="0"/>
      <c r="BBJ7" s="0"/>
      <c r="BBK7" s="0"/>
      <c r="BBL7" s="0"/>
      <c r="BBM7" s="0"/>
      <c r="BBN7" s="0"/>
      <c r="BBO7" s="0"/>
      <c r="BBP7" s="0"/>
      <c r="BBQ7" s="0"/>
      <c r="BBR7" s="0"/>
      <c r="BBS7" s="0"/>
      <c r="BBT7" s="0"/>
      <c r="BBU7" s="0"/>
      <c r="BBV7" s="0"/>
      <c r="BBW7" s="0"/>
      <c r="BBX7" s="0"/>
      <c r="BBY7" s="0"/>
      <c r="BBZ7" s="0"/>
      <c r="BCA7" s="0"/>
      <c r="BCB7" s="0"/>
      <c r="BCC7" s="0"/>
      <c r="BCD7" s="0"/>
      <c r="BCE7" s="0"/>
      <c r="BCF7" s="0"/>
      <c r="BCG7" s="0"/>
      <c r="BCH7" s="0"/>
      <c r="BCI7" s="0"/>
      <c r="BCJ7" s="0"/>
      <c r="BCK7" s="0"/>
      <c r="BCL7" s="0"/>
      <c r="BCM7" s="0"/>
      <c r="BCN7" s="0"/>
      <c r="BCO7" s="0"/>
      <c r="BCP7" s="0"/>
      <c r="BCQ7" s="0"/>
      <c r="BCR7" s="0"/>
      <c r="BCS7" s="0"/>
      <c r="BCT7" s="0"/>
      <c r="BCU7" s="0"/>
      <c r="BCV7" s="0"/>
      <c r="BCW7" s="0"/>
      <c r="BCX7" s="0"/>
      <c r="BCY7" s="0"/>
      <c r="BCZ7" s="0"/>
      <c r="BDA7" s="0"/>
      <c r="BDB7" s="0"/>
      <c r="BDC7" s="0"/>
      <c r="BDD7" s="0"/>
      <c r="BDE7" s="0"/>
      <c r="BDF7" s="0"/>
      <c r="BDG7" s="0"/>
      <c r="BDH7" s="0"/>
      <c r="BDI7" s="0"/>
      <c r="BDJ7" s="0"/>
      <c r="BDK7" s="0"/>
      <c r="BDL7" s="0"/>
      <c r="BDM7" s="0"/>
      <c r="BDN7" s="0"/>
      <c r="BDO7" s="0"/>
      <c r="BDP7" s="0"/>
      <c r="BDQ7" s="0"/>
      <c r="BDR7" s="0"/>
      <c r="BDS7" s="0"/>
      <c r="BDT7" s="0"/>
      <c r="BDU7" s="0"/>
      <c r="BDV7" s="0"/>
      <c r="BDW7" s="0"/>
      <c r="BDX7" s="0"/>
      <c r="BDY7" s="0"/>
      <c r="BDZ7" s="0"/>
      <c r="BEA7" s="0"/>
      <c r="BEB7" s="0"/>
      <c r="BEC7" s="0"/>
      <c r="BED7" s="0"/>
      <c r="BEE7" s="0"/>
      <c r="BEF7" s="0"/>
      <c r="BEG7" s="0"/>
      <c r="BEH7" s="0"/>
      <c r="BEI7" s="0"/>
      <c r="BEJ7" s="0"/>
      <c r="BEK7" s="0"/>
      <c r="BEL7" s="0"/>
      <c r="BEM7" s="0"/>
      <c r="BEN7" s="0"/>
      <c r="BEO7" s="0"/>
      <c r="BEP7" s="0"/>
      <c r="BEQ7" s="0"/>
      <c r="BER7" s="0"/>
      <c r="BES7" s="0"/>
      <c r="BET7" s="0"/>
      <c r="BEU7" s="0"/>
      <c r="BEV7" s="0"/>
      <c r="BEW7" s="0"/>
      <c r="BEX7" s="0"/>
      <c r="BEY7" s="0"/>
      <c r="BEZ7" s="0"/>
      <c r="BFA7" s="0"/>
      <c r="BFB7" s="0"/>
      <c r="BFC7" s="0"/>
      <c r="BFD7" s="0"/>
      <c r="BFE7" s="0"/>
      <c r="BFF7" s="0"/>
      <c r="BFG7" s="0"/>
      <c r="BFH7" s="0"/>
      <c r="BFI7" s="0"/>
      <c r="BFJ7" s="0"/>
      <c r="BFK7" s="0"/>
      <c r="BFL7" s="0"/>
      <c r="BFM7" s="0"/>
      <c r="BFN7" s="0"/>
      <c r="BFO7" s="0"/>
      <c r="BFP7" s="0"/>
      <c r="BFQ7" s="0"/>
      <c r="BFR7" s="0"/>
      <c r="BFS7" s="0"/>
      <c r="BFT7" s="0"/>
      <c r="BFU7" s="0"/>
      <c r="BFV7" s="0"/>
      <c r="BFW7" s="0"/>
      <c r="BFX7" s="0"/>
      <c r="BFY7" s="0"/>
      <c r="BFZ7" s="0"/>
      <c r="BGA7" s="0"/>
      <c r="BGB7" s="0"/>
      <c r="BGC7" s="0"/>
      <c r="BGD7" s="0"/>
      <c r="BGE7" s="0"/>
      <c r="BGF7" s="0"/>
      <c r="BGG7" s="0"/>
      <c r="BGH7" s="0"/>
      <c r="BGI7" s="0"/>
      <c r="BGJ7" s="0"/>
      <c r="BGK7" s="0"/>
      <c r="BGL7" s="0"/>
      <c r="BGM7" s="0"/>
      <c r="BGN7" s="0"/>
      <c r="BGO7" s="0"/>
      <c r="BGP7" s="0"/>
      <c r="BGQ7" s="0"/>
      <c r="BGR7" s="0"/>
      <c r="BGS7" s="0"/>
      <c r="BGT7" s="0"/>
      <c r="BGU7" s="0"/>
      <c r="BGV7" s="0"/>
      <c r="BGW7" s="0"/>
      <c r="BGX7" s="0"/>
      <c r="BGY7" s="0"/>
      <c r="BGZ7" s="0"/>
      <c r="BHA7" s="0"/>
      <c r="BHB7" s="0"/>
      <c r="BHC7" s="0"/>
      <c r="BHD7" s="0"/>
      <c r="BHE7" s="0"/>
      <c r="BHF7" s="0"/>
      <c r="BHG7" s="0"/>
      <c r="BHH7" s="0"/>
      <c r="BHI7" s="0"/>
      <c r="BHJ7" s="0"/>
      <c r="BHK7" s="0"/>
      <c r="BHL7" s="0"/>
      <c r="BHM7" s="0"/>
      <c r="BHN7" s="0"/>
      <c r="BHO7" s="0"/>
      <c r="BHP7" s="0"/>
      <c r="BHQ7" s="0"/>
      <c r="BHR7" s="0"/>
      <c r="BHS7" s="0"/>
      <c r="BHT7" s="0"/>
      <c r="BHU7" s="0"/>
      <c r="BHV7" s="0"/>
      <c r="BHW7" s="0"/>
      <c r="BHX7" s="0"/>
      <c r="BHY7" s="0"/>
      <c r="BHZ7" s="0"/>
      <c r="BIA7" s="0"/>
      <c r="BIB7" s="0"/>
      <c r="BIC7" s="0"/>
      <c r="BID7" s="0"/>
      <c r="BIE7" s="0"/>
      <c r="BIF7" s="0"/>
      <c r="BIG7" s="0"/>
      <c r="BIH7" s="0"/>
      <c r="BII7" s="0"/>
      <c r="BIJ7" s="0"/>
      <c r="BIK7" s="0"/>
      <c r="BIL7" s="0"/>
      <c r="BIM7" s="0"/>
      <c r="BIN7" s="0"/>
      <c r="BIO7" s="0"/>
      <c r="BIP7" s="0"/>
      <c r="BIQ7" s="0"/>
      <c r="BIR7" s="0"/>
      <c r="BIS7" s="0"/>
      <c r="BIT7" s="0"/>
      <c r="BIU7" s="0"/>
      <c r="BIV7" s="0"/>
      <c r="BIW7" s="0"/>
      <c r="BIX7" s="0"/>
      <c r="BIY7" s="0"/>
      <c r="BIZ7" s="0"/>
      <c r="BJA7" s="0"/>
      <c r="BJB7" s="0"/>
      <c r="BJC7" s="0"/>
      <c r="BJD7" s="0"/>
      <c r="BJE7" s="0"/>
      <c r="BJF7" s="0"/>
      <c r="BJG7" s="0"/>
      <c r="BJH7" s="0"/>
      <c r="BJI7" s="0"/>
      <c r="BJJ7" s="0"/>
      <c r="BJK7" s="0"/>
      <c r="BJL7" s="0"/>
      <c r="BJM7" s="0"/>
      <c r="BJN7" s="0"/>
      <c r="BJO7" s="0"/>
      <c r="BJP7" s="0"/>
      <c r="BJQ7" s="0"/>
      <c r="BJR7" s="0"/>
      <c r="BJS7" s="0"/>
      <c r="BJT7" s="0"/>
      <c r="BJU7" s="0"/>
      <c r="BJV7" s="0"/>
      <c r="BJW7" s="0"/>
      <c r="BJX7" s="0"/>
      <c r="BJY7" s="0"/>
      <c r="BJZ7" s="0"/>
      <c r="BKA7" s="0"/>
      <c r="BKB7" s="0"/>
      <c r="BKC7" s="0"/>
      <c r="BKD7" s="0"/>
      <c r="BKE7" s="0"/>
      <c r="BKF7" s="0"/>
      <c r="BKG7" s="0"/>
      <c r="BKH7" s="0"/>
      <c r="BKI7" s="0"/>
      <c r="BKJ7" s="0"/>
      <c r="BKK7" s="0"/>
      <c r="BKL7" s="0"/>
      <c r="BKM7" s="0"/>
      <c r="BKN7" s="0"/>
      <c r="BKO7" s="0"/>
      <c r="BKP7" s="0"/>
      <c r="BKQ7" s="0"/>
      <c r="BKR7" s="0"/>
      <c r="BKS7" s="0"/>
      <c r="BKT7" s="0"/>
      <c r="BKU7" s="0"/>
      <c r="BKV7" s="0"/>
      <c r="BKW7" s="0"/>
      <c r="BKX7" s="0"/>
      <c r="BKY7" s="0"/>
      <c r="BKZ7" s="0"/>
      <c r="BLA7" s="0"/>
      <c r="BLB7" s="0"/>
      <c r="BLC7" s="0"/>
      <c r="BLD7" s="0"/>
      <c r="BLE7" s="0"/>
      <c r="BLF7" s="0"/>
      <c r="BLG7" s="0"/>
      <c r="BLH7" s="0"/>
      <c r="BLI7" s="0"/>
      <c r="BLJ7" s="0"/>
      <c r="BLK7" s="0"/>
      <c r="BLL7" s="0"/>
      <c r="BLM7" s="0"/>
      <c r="BLN7" s="0"/>
      <c r="BLO7" s="0"/>
      <c r="BLP7" s="0"/>
      <c r="BLQ7" s="0"/>
      <c r="BLR7" s="0"/>
      <c r="BLS7" s="0"/>
      <c r="BLT7" s="0"/>
      <c r="BLU7" s="0"/>
      <c r="BLV7" s="0"/>
      <c r="BLW7" s="0"/>
      <c r="BLX7" s="0"/>
      <c r="BLY7" s="0"/>
      <c r="BLZ7" s="0"/>
      <c r="BMA7" s="0"/>
      <c r="BMB7" s="0"/>
      <c r="BMC7" s="0"/>
      <c r="BMD7" s="0"/>
      <c r="BME7" s="0"/>
      <c r="BMF7" s="0"/>
      <c r="BMG7" s="0"/>
      <c r="BMH7" s="0"/>
      <c r="BMI7" s="0"/>
      <c r="BMJ7" s="0"/>
      <c r="BMK7" s="0"/>
      <c r="BML7" s="0"/>
      <c r="BMM7" s="0"/>
      <c r="BMN7" s="0"/>
      <c r="BMO7" s="0"/>
      <c r="BMP7" s="0"/>
      <c r="BMQ7" s="0"/>
      <c r="BMR7" s="0"/>
      <c r="BMS7" s="0"/>
      <c r="BMT7" s="0"/>
      <c r="BMU7" s="0"/>
      <c r="BMV7" s="0"/>
      <c r="BMW7" s="0"/>
      <c r="BMX7" s="0"/>
      <c r="BMY7" s="0"/>
      <c r="BMZ7" s="0"/>
      <c r="BNA7" s="0"/>
      <c r="BNB7" s="0"/>
      <c r="BNC7" s="0"/>
      <c r="BND7" s="0"/>
      <c r="BNE7" s="0"/>
      <c r="BNF7" s="0"/>
      <c r="BNG7" s="0"/>
      <c r="BNH7" s="0"/>
      <c r="BNI7" s="0"/>
      <c r="BNJ7" s="0"/>
      <c r="BNK7" s="0"/>
      <c r="BNL7" s="0"/>
      <c r="BNM7" s="0"/>
      <c r="BNN7" s="0"/>
      <c r="BNO7" s="0"/>
      <c r="BNP7" s="0"/>
      <c r="BNQ7" s="0"/>
      <c r="BNR7" s="0"/>
      <c r="BNS7" s="0"/>
      <c r="BNT7" s="0"/>
      <c r="BNU7" s="0"/>
      <c r="BNV7" s="0"/>
      <c r="BNW7" s="0"/>
      <c r="BNX7" s="0"/>
      <c r="BNY7" s="0"/>
      <c r="BNZ7" s="0"/>
      <c r="BOA7" s="0"/>
      <c r="BOB7" s="0"/>
      <c r="BOC7" s="0"/>
      <c r="BOD7" s="0"/>
      <c r="BOE7" s="0"/>
      <c r="BOF7" s="0"/>
      <c r="BOG7" s="0"/>
      <c r="BOH7" s="0"/>
      <c r="BOI7" s="0"/>
      <c r="BOJ7" s="0"/>
      <c r="BOK7" s="0"/>
      <c r="BOL7" s="0"/>
      <c r="BOM7" s="0"/>
      <c r="BON7" s="0"/>
      <c r="BOO7" s="0"/>
      <c r="BOP7" s="0"/>
      <c r="BOQ7" s="0"/>
      <c r="BOR7" s="0"/>
      <c r="BOS7" s="0"/>
      <c r="BOT7" s="0"/>
      <c r="BOU7" s="0"/>
      <c r="BOV7" s="0"/>
      <c r="BOW7" s="0"/>
      <c r="BOX7" s="0"/>
      <c r="BOY7" s="0"/>
      <c r="BOZ7" s="0"/>
      <c r="BPA7" s="0"/>
      <c r="BPB7" s="0"/>
      <c r="BPC7" s="0"/>
      <c r="BPD7" s="0"/>
      <c r="BPE7" s="0"/>
      <c r="BPF7" s="0"/>
      <c r="BPG7" s="0"/>
      <c r="BPH7" s="0"/>
      <c r="BPI7" s="0"/>
      <c r="BPJ7" s="0"/>
      <c r="BPK7" s="0"/>
      <c r="BPL7" s="0"/>
      <c r="BPM7" s="0"/>
      <c r="BPN7" s="0"/>
      <c r="BPO7" s="0"/>
      <c r="BPP7" s="0"/>
      <c r="BPQ7" s="0"/>
      <c r="BPR7" s="0"/>
      <c r="BPS7" s="0"/>
      <c r="BPT7" s="0"/>
      <c r="BPU7" s="0"/>
      <c r="BPV7" s="0"/>
      <c r="BPW7" s="0"/>
      <c r="BPX7" s="0"/>
      <c r="BPY7" s="0"/>
      <c r="BPZ7" s="0"/>
      <c r="BQA7" s="0"/>
      <c r="BQB7" s="0"/>
      <c r="BQC7" s="0"/>
      <c r="BQD7" s="0"/>
      <c r="BQE7" s="0"/>
      <c r="BQF7" s="0"/>
      <c r="BQG7" s="0"/>
      <c r="BQH7" s="0"/>
      <c r="BQI7" s="0"/>
      <c r="BQJ7" s="0"/>
      <c r="BQK7" s="0"/>
      <c r="BQL7" s="0"/>
      <c r="BQM7" s="0"/>
      <c r="BQN7" s="0"/>
      <c r="BQO7" s="0"/>
      <c r="BQP7" s="0"/>
      <c r="BQQ7" s="0"/>
      <c r="BQR7" s="0"/>
      <c r="BQS7" s="0"/>
      <c r="BQT7" s="0"/>
      <c r="BQU7" s="0"/>
      <c r="BQV7" s="0"/>
      <c r="BQW7" s="0"/>
      <c r="BQX7" s="0"/>
      <c r="BQY7" s="0"/>
      <c r="BQZ7" s="0"/>
      <c r="BRA7" s="0"/>
      <c r="BRB7" s="0"/>
      <c r="BRC7" s="0"/>
      <c r="BRD7" s="0"/>
      <c r="BRE7" s="0"/>
      <c r="BRF7" s="0"/>
      <c r="BRG7" s="0"/>
      <c r="BRH7" s="0"/>
      <c r="BRI7" s="0"/>
      <c r="BRJ7" s="0"/>
      <c r="BRK7" s="0"/>
      <c r="BRL7" s="0"/>
      <c r="BRM7" s="0"/>
      <c r="BRN7" s="0"/>
      <c r="BRO7" s="0"/>
      <c r="BRP7" s="0"/>
      <c r="BRQ7" s="0"/>
      <c r="BRR7" s="0"/>
      <c r="BRS7" s="0"/>
      <c r="BRT7" s="0"/>
      <c r="BRU7" s="0"/>
      <c r="BRV7" s="0"/>
      <c r="BRW7" s="0"/>
      <c r="BRX7" s="0"/>
      <c r="BRY7" s="0"/>
      <c r="BRZ7" s="0"/>
      <c r="BSA7" s="0"/>
      <c r="BSB7" s="0"/>
      <c r="BSC7" s="0"/>
      <c r="BSD7" s="0"/>
      <c r="BSE7" s="0"/>
      <c r="BSF7" s="0"/>
      <c r="BSG7" s="0"/>
      <c r="BSH7" s="0"/>
      <c r="BSI7" s="0"/>
      <c r="BSJ7" s="0"/>
      <c r="BSK7" s="0"/>
      <c r="BSL7" s="0"/>
      <c r="BSM7" s="0"/>
      <c r="BSN7" s="0"/>
      <c r="BSO7" s="0"/>
      <c r="BSP7" s="0"/>
      <c r="BSQ7" s="0"/>
      <c r="BSR7" s="0"/>
      <c r="BSS7" s="0"/>
      <c r="BST7" s="0"/>
      <c r="BSU7" s="0"/>
      <c r="BSV7" s="0"/>
      <c r="BSW7" s="0"/>
      <c r="BSX7" s="0"/>
      <c r="BSY7" s="0"/>
      <c r="BSZ7" s="0"/>
      <c r="BTA7" s="0"/>
      <c r="BTB7" s="0"/>
      <c r="BTC7" s="0"/>
      <c r="BTD7" s="0"/>
      <c r="BTE7" s="0"/>
      <c r="BTF7" s="0"/>
      <c r="BTG7" s="0"/>
      <c r="BTH7" s="0"/>
      <c r="BTI7" s="0"/>
      <c r="BTJ7" s="0"/>
      <c r="BTK7" s="0"/>
      <c r="BTL7" s="0"/>
      <c r="BTM7" s="0"/>
      <c r="BTN7" s="0"/>
      <c r="BTO7" s="0"/>
      <c r="BTP7" s="0"/>
      <c r="BTQ7" s="0"/>
      <c r="BTR7" s="0"/>
      <c r="BTS7" s="0"/>
      <c r="BTT7" s="0"/>
      <c r="BTU7" s="0"/>
      <c r="BTV7" s="0"/>
      <c r="BTW7" s="0"/>
      <c r="BTX7" s="0"/>
      <c r="BTY7" s="0"/>
      <c r="BTZ7" s="0"/>
      <c r="BUA7" s="0"/>
      <c r="BUB7" s="0"/>
      <c r="BUC7" s="0"/>
      <c r="BUD7" s="0"/>
      <c r="BUE7" s="0"/>
      <c r="BUF7" s="0"/>
      <c r="BUG7" s="0"/>
      <c r="BUH7" s="0"/>
      <c r="BUI7" s="0"/>
      <c r="BUJ7" s="0"/>
      <c r="BUK7" s="0"/>
      <c r="BUL7" s="0"/>
      <c r="BUM7" s="0"/>
      <c r="BUN7" s="0"/>
      <c r="BUO7" s="0"/>
      <c r="BUP7" s="0"/>
      <c r="BUQ7" s="0"/>
      <c r="BUR7" s="0"/>
      <c r="BUS7" s="0"/>
      <c r="BUT7" s="0"/>
      <c r="BUU7" s="0"/>
      <c r="BUV7" s="0"/>
      <c r="BUW7" s="0"/>
      <c r="BUX7" s="0"/>
      <c r="BUY7" s="0"/>
      <c r="BUZ7" s="0"/>
      <c r="BVA7" s="0"/>
      <c r="BVB7" s="0"/>
      <c r="BVC7" s="0"/>
      <c r="BVD7" s="0"/>
      <c r="BVE7" s="0"/>
      <c r="BVF7" s="0"/>
      <c r="BVG7" s="0"/>
      <c r="BVH7" s="0"/>
      <c r="BVI7" s="0"/>
      <c r="BVJ7" s="0"/>
      <c r="BVK7" s="0"/>
      <c r="BVL7" s="0"/>
      <c r="BVM7" s="0"/>
      <c r="BVN7" s="0"/>
      <c r="BVO7" s="0"/>
      <c r="BVP7" s="0"/>
      <c r="BVQ7" s="0"/>
      <c r="BVR7" s="0"/>
      <c r="BVS7" s="0"/>
      <c r="BVT7" s="0"/>
      <c r="BVU7" s="0"/>
      <c r="BVV7" s="0"/>
      <c r="BVW7" s="0"/>
      <c r="BVX7" s="0"/>
      <c r="BVY7" s="0"/>
      <c r="BVZ7" s="0"/>
      <c r="BWA7" s="0"/>
      <c r="BWB7" s="0"/>
      <c r="BWC7" s="0"/>
      <c r="BWD7" s="0"/>
      <c r="BWE7" s="0"/>
      <c r="BWF7" s="0"/>
      <c r="BWG7" s="0"/>
      <c r="BWH7" s="0"/>
      <c r="BWI7" s="0"/>
      <c r="BWJ7" s="0"/>
      <c r="BWK7" s="0"/>
      <c r="BWL7" s="0"/>
      <c r="BWM7" s="0"/>
      <c r="BWN7" s="0"/>
      <c r="BWO7" s="0"/>
      <c r="BWP7" s="0"/>
      <c r="BWQ7" s="0"/>
      <c r="BWR7" s="0"/>
      <c r="BWS7" s="0"/>
      <c r="BWT7" s="0"/>
      <c r="BWU7" s="0"/>
      <c r="BWV7" s="0"/>
      <c r="BWW7" s="0"/>
      <c r="BWX7" s="0"/>
      <c r="BWY7" s="0"/>
      <c r="BWZ7" s="0"/>
      <c r="BXA7" s="0"/>
      <c r="BXB7" s="0"/>
      <c r="BXC7" s="0"/>
      <c r="BXD7" s="0"/>
      <c r="BXE7" s="0"/>
      <c r="BXF7" s="0"/>
      <c r="BXG7" s="0"/>
      <c r="BXH7" s="0"/>
      <c r="BXI7" s="0"/>
      <c r="BXJ7" s="0"/>
      <c r="BXK7" s="0"/>
      <c r="BXL7" s="0"/>
      <c r="BXM7" s="0"/>
      <c r="BXN7" s="0"/>
      <c r="BXO7" s="0"/>
      <c r="BXP7" s="0"/>
      <c r="BXQ7" s="0"/>
      <c r="BXR7" s="0"/>
      <c r="BXS7" s="0"/>
      <c r="BXT7" s="0"/>
      <c r="BXU7" s="0"/>
      <c r="BXV7" s="0"/>
      <c r="BXW7" s="0"/>
      <c r="BXX7" s="0"/>
      <c r="BXY7" s="0"/>
      <c r="BXZ7" s="0"/>
      <c r="BYA7" s="0"/>
      <c r="BYB7" s="0"/>
      <c r="BYC7" s="0"/>
      <c r="BYD7" s="0"/>
      <c r="BYE7" s="0"/>
      <c r="BYF7" s="0"/>
      <c r="BYG7" s="0"/>
      <c r="BYH7" s="0"/>
      <c r="BYI7" s="0"/>
      <c r="BYJ7" s="0"/>
      <c r="BYK7" s="0"/>
      <c r="BYL7" s="0"/>
      <c r="BYM7" s="0"/>
      <c r="BYN7" s="0"/>
      <c r="BYO7" s="0"/>
      <c r="BYP7" s="0"/>
      <c r="BYQ7" s="0"/>
      <c r="BYR7" s="0"/>
      <c r="BYS7" s="0"/>
      <c r="BYT7" s="0"/>
      <c r="BYU7" s="0"/>
      <c r="BYV7" s="0"/>
      <c r="BYW7" s="0"/>
      <c r="BYX7" s="0"/>
      <c r="BYY7" s="0"/>
      <c r="BYZ7" s="0"/>
      <c r="BZA7" s="0"/>
      <c r="BZB7" s="0"/>
      <c r="BZC7" s="0"/>
      <c r="BZD7" s="0"/>
      <c r="BZE7" s="0"/>
      <c r="BZF7" s="0"/>
      <c r="BZG7" s="0"/>
      <c r="BZH7" s="0"/>
      <c r="BZI7" s="0"/>
      <c r="BZJ7" s="0"/>
      <c r="BZK7" s="0"/>
      <c r="BZL7" s="0"/>
      <c r="BZM7" s="0"/>
      <c r="BZN7" s="0"/>
      <c r="BZO7" s="0"/>
      <c r="BZP7" s="0"/>
      <c r="BZQ7" s="0"/>
      <c r="BZR7" s="0"/>
      <c r="BZS7" s="0"/>
      <c r="BZT7" s="0"/>
      <c r="BZU7" s="0"/>
      <c r="BZV7" s="0"/>
      <c r="BZW7" s="0"/>
      <c r="BZX7" s="0"/>
      <c r="BZY7" s="0"/>
      <c r="BZZ7" s="0"/>
      <c r="CAA7" s="0"/>
      <c r="CAB7" s="0"/>
      <c r="CAC7" s="0"/>
      <c r="CAD7" s="0"/>
      <c r="CAE7" s="0"/>
      <c r="CAF7" s="0"/>
      <c r="CAG7" s="0"/>
      <c r="CAH7" s="0"/>
      <c r="CAI7" s="0"/>
      <c r="CAJ7" s="0"/>
      <c r="CAK7" s="0"/>
      <c r="CAL7" s="0"/>
      <c r="CAM7" s="0"/>
      <c r="CAN7" s="0"/>
      <c r="CAO7" s="0"/>
      <c r="CAP7" s="0"/>
      <c r="CAQ7" s="0"/>
      <c r="CAR7" s="0"/>
      <c r="CAS7" s="0"/>
      <c r="CAT7" s="0"/>
      <c r="CAU7" s="0"/>
      <c r="CAV7" s="0"/>
      <c r="CAW7" s="0"/>
      <c r="CAX7" s="0"/>
      <c r="CAY7" s="0"/>
      <c r="CAZ7" s="0"/>
      <c r="CBA7" s="0"/>
      <c r="CBB7" s="0"/>
      <c r="CBC7" s="0"/>
      <c r="CBD7" s="0"/>
      <c r="CBE7" s="0"/>
      <c r="CBF7" s="0"/>
      <c r="CBG7" s="0"/>
      <c r="CBH7" s="0"/>
      <c r="CBI7" s="0"/>
      <c r="CBJ7" s="0"/>
      <c r="CBK7" s="0"/>
      <c r="CBL7" s="0"/>
      <c r="CBM7" s="0"/>
      <c r="CBN7" s="0"/>
      <c r="CBO7" s="0"/>
      <c r="CBP7" s="0"/>
      <c r="CBQ7" s="0"/>
      <c r="CBR7" s="0"/>
      <c r="CBS7" s="0"/>
      <c r="CBT7" s="0"/>
      <c r="CBU7" s="0"/>
      <c r="CBV7" s="0"/>
      <c r="CBW7" s="0"/>
      <c r="CBX7" s="0"/>
      <c r="CBY7" s="0"/>
      <c r="CBZ7" s="0"/>
      <c r="CCA7" s="0"/>
      <c r="CCB7" s="0"/>
      <c r="CCC7" s="0"/>
      <c r="CCD7" s="0"/>
      <c r="CCE7" s="0"/>
      <c r="CCF7" s="0"/>
      <c r="CCG7" s="0"/>
      <c r="CCH7" s="0"/>
      <c r="CCI7" s="0"/>
      <c r="CCJ7" s="0"/>
      <c r="CCK7" s="0"/>
      <c r="CCL7" s="0"/>
      <c r="CCM7" s="0"/>
      <c r="CCN7" s="0"/>
      <c r="CCO7" s="0"/>
      <c r="CCP7" s="0"/>
      <c r="CCQ7" s="0"/>
      <c r="CCR7" s="0"/>
      <c r="CCS7" s="0"/>
      <c r="CCT7" s="0"/>
      <c r="CCU7" s="0"/>
      <c r="CCV7" s="0"/>
      <c r="CCW7" s="0"/>
      <c r="CCX7" s="0"/>
      <c r="CCY7" s="0"/>
      <c r="CCZ7" s="0"/>
      <c r="CDA7" s="0"/>
      <c r="CDB7" s="0"/>
      <c r="CDC7" s="0"/>
      <c r="CDD7" s="0"/>
      <c r="CDE7" s="0"/>
      <c r="CDF7" s="0"/>
      <c r="CDG7" s="0"/>
      <c r="CDH7" s="0"/>
      <c r="CDI7" s="0"/>
      <c r="CDJ7" s="0"/>
      <c r="CDK7" s="0"/>
      <c r="CDL7" s="0"/>
      <c r="CDM7" s="0"/>
      <c r="CDN7" s="0"/>
      <c r="CDO7" s="0"/>
      <c r="CDP7" s="0"/>
      <c r="CDQ7" s="0"/>
      <c r="CDR7" s="0"/>
      <c r="CDS7" s="0"/>
      <c r="CDT7" s="0"/>
      <c r="CDU7" s="0"/>
      <c r="CDV7" s="0"/>
      <c r="CDW7" s="0"/>
      <c r="CDX7" s="0"/>
      <c r="CDY7" s="0"/>
      <c r="CDZ7" s="0"/>
      <c r="CEA7" s="0"/>
      <c r="CEB7" s="0"/>
      <c r="CEC7" s="0"/>
      <c r="CED7" s="0"/>
      <c r="CEE7" s="0"/>
      <c r="CEF7" s="0"/>
      <c r="CEG7" s="0"/>
      <c r="CEH7" s="0"/>
      <c r="CEI7" s="0"/>
      <c r="CEJ7" s="0"/>
      <c r="CEK7" s="0"/>
      <c r="CEL7" s="0"/>
      <c r="CEM7" s="0"/>
      <c r="CEN7" s="0"/>
      <c r="CEO7" s="0"/>
      <c r="CEP7" s="0"/>
      <c r="CEQ7" s="0"/>
      <c r="CER7" s="0"/>
      <c r="CES7" s="0"/>
      <c r="CET7" s="0"/>
      <c r="CEU7" s="0"/>
      <c r="CEV7" s="0"/>
      <c r="CEW7" s="0"/>
      <c r="CEX7" s="0"/>
      <c r="CEY7" s="0"/>
      <c r="CEZ7" s="0"/>
      <c r="CFA7" s="0"/>
      <c r="CFB7" s="0"/>
      <c r="CFC7" s="0"/>
      <c r="CFD7" s="0"/>
      <c r="CFE7" s="0"/>
      <c r="CFF7" s="0"/>
      <c r="CFG7" s="0"/>
      <c r="CFH7" s="0"/>
      <c r="CFI7" s="0"/>
      <c r="CFJ7" s="0"/>
      <c r="CFK7" s="0"/>
      <c r="CFL7" s="0"/>
      <c r="CFM7" s="0"/>
      <c r="CFN7" s="0"/>
      <c r="CFO7" s="0"/>
      <c r="CFP7" s="0"/>
      <c r="CFQ7" s="0"/>
      <c r="CFR7" s="0"/>
      <c r="CFS7" s="0"/>
      <c r="CFT7" s="0"/>
      <c r="CFU7" s="0"/>
      <c r="CFV7" s="0"/>
      <c r="CFW7" s="0"/>
      <c r="CFX7" s="0"/>
      <c r="CFY7" s="0"/>
      <c r="CFZ7" s="0"/>
      <c r="CGA7" s="0"/>
      <c r="CGB7" s="0"/>
      <c r="CGC7" s="0"/>
      <c r="CGD7" s="0"/>
      <c r="CGE7" s="0"/>
      <c r="CGF7" s="0"/>
      <c r="CGG7" s="0"/>
      <c r="CGH7" s="0"/>
      <c r="CGI7" s="0"/>
      <c r="CGJ7" s="0"/>
      <c r="CGK7" s="0"/>
      <c r="CGL7" s="0"/>
      <c r="CGM7" s="0"/>
      <c r="CGN7" s="0"/>
      <c r="CGO7" s="0"/>
      <c r="CGP7" s="0"/>
      <c r="CGQ7" s="0"/>
      <c r="CGR7" s="0"/>
      <c r="CGS7" s="0"/>
      <c r="CGT7" s="0"/>
      <c r="CGU7" s="0"/>
      <c r="CGV7" s="0"/>
      <c r="CGW7" s="0"/>
      <c r="CGX7" s="0"/>
      <c r="CGY7" s="0"/>
      <c r="CGZ7" s="0"/>
      <c r="CHA7" s="0"/>
      <c r="CHB7" s="0"/>
      <c r="CHC7" s="0"/>
      <c r="CHD7" s="0"/>
      <c r="CHE7" s="0"/>
      <c r="CHF7" s="0"/>
      <c r="CHG7" s="0"/>
      <c r="CHH7" s="0"/>
      <c r="CHI7" s="0"/>
      <c r="CHJ7" s="0"/>
      <c r="CHK7" s="0"/>
      <c r="CHL7" s="0"/>
      <c r="CHM7" s="0"/>
      <c r="CHN7" s="0"/>
      <c r="CHO7" s="0"/>
      <c r="CHP7" s="0"/>
      <c r="CHQ7" s="0"/>
      <c r="CHR7" s="0"/>
      <c r="CHS7" s="0"/>
      <c r="CHT7" s="0"/>
      <c r="CHU7" s="0"/>
      <c r="CHV7" s="0"/>
      <c r="CHW7" s="0"/>
      <c r="CHX7" s="0"/>
      <c r="CHY7" s="0"/>
      <c r="CHZ7" s="0"/>
      <c r="CIA7" s="0"/>
      <c r="CIB7" s="0"/>
      <c r="CIC7" s="0"/>
      <c r="CID7" s="0"/>
      <c r="CIE7" s="0"/>
      <c r="CIF7" s="0"/>
      <c r="CIG7" s="0"/>
      <c r="CIH7" s="0"/>
      <c r="CII7" s="0"/>
      <c r="CIJ7" s="0"/>
      <c r="CIK7" s="0"/>
      <c r="CIL7" s="0"/>
      <c r="CIM7" s="0"/>
      <c r="CIN7" s="0"/>
      <c r="CIO7" s="0"/>
      <c r="CIP7" s="0"/>
      <c r="CIQ7" s="0"/>
      <c r="CIR7" s="0"/>
      <c r="CIS7" s="0"/>
      <c r="CIT7" s="0"/>
      <c r="CIU7" s="0"/>
      <c r="CIV7" s="0"/>
      <c r="CIW7" s="0"/>
      <c r="CIX7" s="0"/>
      <c r="CIY7" s="0"/>
      <c r="CIZ7" s="0"/>
      <c r="CJA7" s="0"/>
      <c r="CJB7" s="0"/>
      <c r="CJC7" s="0"/>
      <c r="CJD7" s="0"/>
      <c r="CJE7" s="0"/>
      <c r="CJF7" s="0"/>
      <c r="CJG7" s="0"/>
      <c r="CJH7" s="0"/>
      <c r="CJI7" s="0"/>
      <c r="CJJ7" s="0"/>
      <c r="CJK7" s="0"/>
      <c r="CJL7" s="0"/>
      <c r="CJM7" s="0"/>
      <c r="CJN7" s="0"/>
      <c r="CJO7" s="0"/>
      <c r="CJP7" s="0"/>
      <c r="CJQ7" s="0"/>
      <c r="CJR7" s="0"/>
      <c r="CJS7" s="0"/>
      <c r="CJT7" s="0"/>
      <c r="CJU7" s="0"/>
      <c r="CJV7" s="0"/>
      <c r="CJW7" s="0"/>
      <c r="CJX7" s="0"/>
      <c r="CJY7" s="0"/>
      <c r="CJZ7" s="0"/>
      <c r="CKA7" s="0"/>
      <c r="CKB7" s="0"/>
      <c r="CKC7" s="0"/>
      <c r="CKD7" s="0"/>
      <c r="CKE7" s="0"/>
      <c r="CKF7" s="0"/>
      <c r="CKG7" s="0"/>
      <c r="CKH7" s="0"/>
      <c r="CKI7" s="0"/>
      <c r="CKJ7" s="0"/>
      <c r="CKK7" s="0"/>
      <c r="CKL7" s="0"/>
      <c r="CKM7" s="0"/>
      <c r="CKN7" s="0"/>
      <c r="CKO7" s="0"/>
      <c r="CKP7" s="0"/>
      <c r="CKQ7" s="0"/>
      <c r="CKR7" s="0"/>
      <c r="CKS7" s="0"/>
      <c r="CKT7" s="0"/>
      <c r="CKU7" s="0"/>
      <c r="CKV7" s="0"/>
      <c r="CKW7" s="0"/>
      <c r="CKX7" s="0"/>
      <c r="CKY7" s="0"/>
      <c r="CKZ7" s="0"/>
      <c r="CLA7" s="0"/>
      <c r="CLB7" s="0"/>
      <c r="CLC7" s="0"/>
      <c r="CLD7" s="0"/>
      <c r="CLE7" s="0"/>
      <c r="CLF7" s="0"/>
      <c r="CLG7" s="0"/>
      <c r="CLH7" s="0"/>
      <c r="CLI7" s="0"/>
      <c r="CLJ7" s="0"/>
      <c r="CLK7" s="0"/>
      <c r="CLL7" s="0"/>
      <c r="CLM7" s="0"/>
      <c r="CLN7" s="0"/>
      <c r="CLO7" s="0"/>
      <c r="CLP7" s="0"/>
      <c r="CLQ7" s="0"/>
      <c r="CLR7" s="0"/>
      <c r="CLS7" s="0"/>
      <c r="CLT7" s="0"/>
      <c r="CLU7" s="0"/>
      <c r="CLV7" s="0"/>
      <c r="CLW7" s="0"/>
      <c r="CLX7" s="0"/>
      <c r="CLY7" s="0"/>
      <c r="CLZ7" s="0"/>
      <c r="CMA7" s="0"/>
      <c r="CMB7" s="0"/>
      <c r="CMC7" s="0"/>
      <c r="CMD7" s="0"/>
      <c r="CME7" s="0"/>
      <c r="CMF7" s="0"/>
      <c r="CMG7" s="0"/>
      <c r="CMH7" s="0"/>
      <c r="CMI7" s="0"/>
      <c r="CMJ7" s="0"/>
      <c r="CMK7" s="0"/>
      <c r="CML7" s="0"/>
      <c r="CMM7" s="0"/>
      <c r="CMN7" s="0"/>
      <c r="CMO7" s="0"/>
      <c r="CMP7" s="0"/>
      <c r="CMQ7" s="0"/>
      <c r="CMR7" s="0"/>
      <c r="CMS7" s="0"/>
      <c r="CMT7" s="0"/>
      <c r="CMU7" s="0"/>
      <c r="CMV7" s="0"/>
      <c r="CMW7" s="0"/>
      <c r="CMX7" s="0"/>
      <c r="CMY7" s="0"/>
      <c r="CMZ7" s="0"/>
      <c r="CNA7" s="0"/>
      <c r="CNB7" s="0"/>
      <c r="CNC7" s="0"/>
      <c r="CND7" s="0"/>
      <c r="CNE7" s="0"/>
      <c r="CNF7" s="0"/>
      <c r="CNG7" s="0"/>
      <c r="CNH7" s="0"/>
      <c r="CNI7" s="0"/>
      <c r="CNJ7" s="0"/>
      <c r="CNK7" s="0"/>
      <c r="CNL7" s="0"/>
      <c r="CNM7" s="0"/>
      <c r="CNN7" s="0"/>
      <c r="CNO7" s="0"/>
      <c r="CNP7" s="0"/>
      <c r="CNQ7" s="0"/>
      <c r="CNR7" s="0"/>
      <c r="CNS7" s="0"/>
      <c r="CNT7" s="0"/>
      <c r="CNU7" s="0"/>
      <c r="CNV7" s="0"/>
      <c r="CNW7" s="0"/>
      <c r="CNX7" s="0"/>
      <c r="CNY7" s="0"/>
      <c r="CNZ7" s="0"/>
      <c r="COA7" s="0"/>
      <c r="COB7" s="0"/>
      <c r="COC7" s="0"/>
      <c r="COD7" s="0"/>
      <c r="COE7" s="0"/>
      <c r="COF7" s="0"/>
      <c r="COG7" s="0"/>
      <c r="COH7" s="0"/>
      <c r="COI7" s="0"/>
      <c r="COJ7" s="0"/>
      <c r="COK7" s="0"/>
      <c r="COL7" s="0"/>
      <c r="COM7" s="0"/>
      <c r="CON7" s="0"/>
      <c r="COO7" s="0"/>
      <c r="COP7" s="0"/>
      <c r="COQ7" s="0"/>
      <c r="COR7" s="0"/>
      <c r="COS7" s="0"/>
      <c r="COT7" s="0"/>
      <c r="COU7" s="0"/>
      <c r="COV7" s="0"/>
      <c r="COW7" s="0"/>
      <c r="COX7" s="0"/>
      <c r="COY7" s="0"/>
      <c r="COZ7" s="0"/>
      <c r="CPA7" s="0"/>
      <c r="CPB7" s="0"/>
      <c r="CPC7" s="0"/>
      <c r="CPD7" s="0"/>
      <c r="CPE7" s="0"/>
      <c r="CPF7" s="0"/>
      <c r="CPG7" s="0"/>
      <c r="CPH7" s="0"/>
      <c r="CPI7" s="0"/>
      <c r="CPJ7" s="0"/>
      <c r="CPK7" s="0"/>
      <c r="CPL7" s="0"/>
      <c r="CPM7" s="0"/>
      <c r="CPN7" s="0"/>
      <c r="CPO7" s="0"/>
      <c r="CPP7" s="0"/>
      <c r="CPQ7" s="0"/>
      <c r="CPR7" s="0"/>
      <c r="CPS7" s="0"/>
      <c r="CPT7" s="0"/>
      <c r="CPU7" s="0"/>
      <c r="CPV7" s="0"/>
      <c r="CPW7" s="0"/>
      <c r="CPX7" s="0"/>
      <c r="CPY7" s="0"/>
      <c r="CPZ7" s="0"/>
      <c r="CQA7" s="0"/>
      <c r="CQB7" s="0"/>
      <c r="CQC7" s="0"/>
      <c r="CQD7" s="0"/>
      <c r="CQE7" s="0"/>
      <c r="CQF7" s="0"/>
      <c r="CQG7" s="0"/>
      <c r="CQH7" s="0"/>
      <c r="CQI7" s="0"/>
      <c r="CQJ7" s="0"/>
      <c r="CQK7" s="0"/>
      <c r="CQL7" s="0"/>
      <c r="CQM7" s="0"/>
      <c r="CQN7" s="0"/>
      <c r="CQO7" s="0"/>
      <c r="CQP7" s="0"/>
      <c r="CQQ7" s="0"/>
      <c r="CQR7" s="0"/>
      <c r="CQS7" s="0"/>
      <c r="CQT7" s="0"/>
      <c r="CQU7" s="0"/>
      <c r="CQV7" s="0"/>
      <c r="CQW7" s="0"/>
      <c r="CQX7" s="0"/>
      <c r="CQY7" s="0"/>
      <c r="CQZ7" s="0"/>
      <c r="CRA7" s="0"/>
      <c r="CRB7" s="0"/>
      <c r="CRC7" s="0"/>
      <c r="CRD7" s="0"/>
      <c r="CRE7" s="0"/>
      <c r="CRF7" s="0"/>
      <c r="CRG7" s="0"/>
      <c r="CRH7" s="0"/>
      <c r="CRI7" s="0"/>
      <c r="CRJ7" s="0"/>
      <c r="CRK7" s="0"/>
      <c r="CRL7" s="0"/>
      <c r="CRM7" s="0"/>
      <c r="CRN7" s="0"/>
      <c r="CRO7" s="0"/>
      <c r="CRP7" s="0"/>
      <c r="CRQ7" s="0"/>
      <c r="CRR7" s="0"/>
      <c r="CRS7" s="0"/>
      <c r="CRT7" s="0"/>
      <c r="CRU7" s="0"/>
      <c r="CRV7" s="0"/>
      <c r="CRW7" s="0"/>
      <c r="CRX7" s="0"/>
      <c r="CRY7" s="0"/>
      <c r="CRZ7" s="0"/>
      <c r="CSA7" s="0"/>
      <c r="CSB7" s="0"/>
      <c r="CSC7" s="0"/>
      <c r="CSD7" s="0"/>
      <c r="CSE7" s="0"/>
      <c r="CSF7" s="0"/>
      <c r="CSG7" s="0"/>
      <c r="CSH7" s="0"/>
      <c r="CSI7" s="0"/>
      <c r="CSJ7" s="0"/>
      <c r="CSK7" s="0"/>
      <c r="CSL7" s="0"/>
      <c r="CSM7" s="0"/>
      <c r="CSN7" s="0"/>
      <c r="CSO7" s="0"/>
      <c r="CSP7" s="0"/>
      <c r="CSQ7" s="0"/>
      <c r="CSR7" s="0"/>
      <c r="CSS7" s="0"/>
      <c r="CST7" s="0"/>
      <c r="CSU7" s="0"/>
      <c r="CSV7" s="0"/>
      <c r="CSW7" s="0"/>
      <c r="CSX7" s="0"/>
      <c r="CSY7" s="0"/>
      <c r="CSZ7" s="0"/>
      <c r="CTA7" s="0"/>
      <c r="CTB7" s="0"/>
      <c r="CTC7" s="0"/>
      <c r="CTD7" s="0"/>
      <c r="CTE7" s="0"/>
      <c r="CTF7" s="0"/>
      <c r="CTG7" s="0"/>
      <c r="CTH7" s="0"/>
      <c r="CTI7" s="0"/>
      <c r="CTJ7" s="0"/>
      <c r="CTK7" s="0"/>
      <c r="CTL7" s="0"/>
      <c r="CTM7" s="0"/>
      <c r="CTN7" s="0"/>
      <c r="CTO7" s="0"/>
      <c r="CTP7" s="0"/>
      <c r="CTQ7" s="0"/>
      <c r="CTR7" s="0"/>
      <c r="CTS7" s="0"/>
      <c r="CTT7" s="0"/>
      <c r="CTU7" s="0"/>
      <c r="CTV7" s="0"/>
      <c r="CTW7" s="0"/>
      <c r="CTX7" s="0"/>
      <c r="CTY7" s="0"/>
      <c r="CTZ7" s="0"/>
      <c r="CUA7" s="0"/>
      <c r="CUB7" s="0"/>
      <c r="CUC7" s="0"/>
      <c r="CUD7" s="0"/>
      <c r="CUE7" s="0"/>
      <c r="CUF7" s="0"/>
      <c r="CUG7" s="0"/>
      <c r="CUH7" s="0"/>
      <c r="CUI7" s="0"/>
      <c r="CUJ7" s="0"/>
      <c r="CUK7" s="0"/>
      <c r="CUL7" s="0"/>
      <c r="CUM7" s="0"/>
      <c r="CUN7" s="0"/>
      <c r="CUO7" s="0"/>
      <c r="CUP7" s="0"/>
      <c r="CUQ7" s="0"/>
      <c r="CUR7" s="0"/>
      <c r="CUS7" s="0"/>
      <c r="CUT7" s="0"/>
      <c r="CUU7" s="0"/>
      <c r="CUV7" s="0"/>
      <c r="CUW7" s="0"/>
      <c r="CUX7" s="0"/>
      <c r="CUY7" s="0"/>
      <c r="CUZ7" s="0"/>
      <c r="CVA7" s="0"/>
      <c r="CVB7" s="0"/>
      <c r="CVC7" s="0"/>
      <c r="CVD7" s="0"/>
      <c r="CVE7" s="0"/>
      <c r="CVF7" s="0"/>
      <c r="CVG7" s="0"/>
      <c r="CVH7" s="0"/>
      <c r="CVI7" s="0"/>
      <c r="CVJ7" s="0"/>
      <c r="CVK7" s="0"/>
      <c r="CVL7" s="0"/>
      <c r="CVM7" s="0"/>
      <c r="CVN7" s="0"/>
      <c r="CVO7" s="0"/>
      <c r="CVP7" s="0"/>
      <c r="CVQ7" s="0"/>
      <c r="CVR7" s="0"/>
      <c r="CVS7" s="0"/>
      <c r="CVT7" s="0"/>
      <c r="CVU7" s="0"/>
      <c r="CVV7" s="0"/>
      <c r="CVW7" s="0"/>
      <c r="CVX7" s="0"/>
      <c r="CVY7" s="0"/>
      <c r="CVZ7" s="0"/>
      <c r="CWA7" s="0"/>
      <c r="CWB7" s="0"/>
      <c r="CWC7" s="0"/>
      <c r="CWD7" s="0"/>
      <c r="CWE7" s="0"/>
      <c r="CWF7" s="0"/>
      <c r="CWG7" s="0"/>
      <c r="CWH7" s="0"/>
      <c r="CWI7" s="0"/>
      <c r="CWJ7" s="0"/>
      <c r="CWK7" s="0"/>
      <c r="CWL7" s="0"/>
      <c r="CWM7" s="0"/>
      <c r="CWN7" s="0"/>
      <c r="CWO7" s="0"/>
      <c r="CWP7" s="0"/>
      <c r="CWQ7" s="0"/>
      <c r="CWR7" s="0"/>
      <c r="CWS7" s="0"/>
      <c r="CWT7" s="0"/>
      <c r="CWU7" s="0"/>
      <c r="CWV7" s="0"/>
      <c r="CWW7" s="0"/>
      <c r="CWX7" s="0"/>
      <c r="CWY7" s="0"/>
      <c r="CWZ7" s="0"/>
      <c r="CXA7" s="0"/>
      <c r="CXB7" s="0"/>
      <c r="CXC7" s="0"/>
      <c r="CXD7" s="0"/>
      <c r="CXE7" s="0"/>
      <c r="CXF7" s="0"/>
      <c r="CXG7" s="0"/>
      <c r="CXH7" s="0"/>
      <c r="CXI7" s="0"/>
      <c r="CXJ7" s="0"/>
      <c r="CXK7" s="0"/>
      <c r="CXL7" s="0"/>
      <c r="CXM7" s="0"/>
      <c r="CXN7" s="0"/>
      <c r="CXO7" s="0"/>
      <c r="CXP7" s="0"/>
      <c r="CXQ7" s="0"/>
      <c r="CXR7" s="0"/>
      <c r="CXS7" s="0"/>
      <c r="CXT7" s="0"/>
      <c r="CXU7" s="0"/>
      <c r="CXV7" s="0"/>
      <c r="CXW7" s="0"/>
      <c r="CXX7" s="0"/>
      <c r="CXY7" s="0"/>
      <c r="CXZ7" s="0"/>
      <c r="CYA7" s="0"/>
      <c r="CYB7" s="0"/>
      <c r="CYC7" s="0"/>
      <c r="CYD7" s="0"/>
      <c r="CYE7" s="0"/>
      <c r="CYF7" s="0"/>
      <c r="CYG7" s="0"/>
      <c r="CYH7" s="0"/>
      <c r="CYI7" s="0"/>
      <c r="CYJ7" s="0"/>
      <c r="CYK7" s="0"/>
      <c r="CYL7" s="0"/>
      <c r="CYM7" s="0"/>
      <c r="CYN7" s="0"/>
      <c r="CYO7" s="0"/>
      <c r="CYP7" s="0"/>
      <c r="CYQ7" s="0"/>
      <c r="CYR7" s="0"/>
      <c r="CYS7" s="0"/>
      <c r="CYT7" s="0"/>
      <c r="CYU7" s="0"/>
      <c r="CYV7" s="0"/>
      <c r="CYW7" s="0"/>
      <c r="CYX7" s="0"/>
      <c r="CYY7" s="0"/>
      <c r="CYZ7" s="0"/>
      <c r="CZA7" s="0"/>
      <c r="CZB7" s="0"/>
      <c r="CZC7" s="0"/>
      <c r="CZD7" s="0"/>
      <c r="CZE7" s="0"/>
      <c r="CZF7" s="0"/>
      <c r="CZG7" s="0"/>
      <c r="CZH7" s="0"/>
      <c r="CZI7" s="0"/>
      <c r="CZJ7" s="0"/>
      <c r="CZK7" s="0"/>
      <c r="CZL7" s="0"/>
      <c r="CZM7" s="0"/>
      <c r="CZN7" s="0"/>
      <c r="CZO7" s="0"/>
      <c r="CZP7" s="0"/>
      <c r="CZQ7" s="0"/>
      <c r="CZR7" s="0"/>
      <c r="CZS7" s="0"/>
      <c r="CZT7" s="0"/>
      <c r="CZU7" s="0"/>
      <c r="CZV7" s="0"/>
      <c r="CZW7" s="0"/>
      <c r="CZX7" s="0"/>
      <c r="CZY7" s="0"/>
      <c r="CZZ7" s="0"/>
      <c r="DAA7" s="0"/>
      <c r="DAB7" s="0"/>
      <c r="DAC7" s="0"/>
      <c r="DAD7" s="0"/>
      <c r="DAE7" s="0"/>
      <c r="DAF7" s="0"/>
      <c r="DAG7" s="0"/>
      <c r="DAH7" s="0"/>
      <c r="DAI7" s="0"/>
      <c r="DAJ7" s="0"/>
      <c r="DAK7" s="0"/>
      <c r="DAL7" s="0"/>
      <c r="DAM7" s="0"/>
      <c r="DAN7" s="0"/>
      <c r="DAO7" s="0"/>
      <c r="DAP7" s="0"/>
      <c r="DAQ7" s="0"/>
      <c r="DAR7" s="0"/>
      <c r="DAS7" s="0"/>
      <c r="DAT7" s="0"/>
      <c r="DAU7" s="0"/>
      <c r="DAV7" s="0"/>
      <c r="DAW7" s="0"/>
      <c r="DAX7" s="0"/>
      <c r="DAY7" s="0"/>
      <c r="DAZ7" s="0"/>
      <c r="DBA7" s="0"/>
      <c r="DBB7" s="0"/>
      <c r="DBC7" s="0"/>
      <c r="DBD7" s="0"/>
      <c r="DBE7" s="0"/>
      <c r="DBF7" s="0"/>
      <c r="DBG7" s="0"/>
      <c r="DBH7" s="0"/>
      <c r="DBI7" s="0"/>
      <c r="DBJ7" s="0"/>
      <c r="DBK7" s="0"/>
      <c r="DBL7" s="0"/>
      <c r="DBM7" s="0"/>
      <c r="DBN7" s="0"/>
      <c r="DBO7" s="0"/>
      <c r="DBP7" s="0"/>
      <c r="DBQ7" s="0"/>
      <c r="DBR7" s="0"/>
      <c r="DBS7" s="0"/>
      <c r="DBT7" s="0"/>
      <c r="DBU7" s="0"/>
      <c r="DBV7" s="0"/>
      <c r="DBW7" s="0"/>
      <c r="DBX7" s="0"/>
      <c r="DBY7" s="0"/>
      <c r="DBZ7" s="0"/>
      <c r="DCA7" s="0"/>
      <c r="DCB7" s="0"/>
      <c r="DCC7" s="0"/>
      <c r="DCD7" s="0"/>
      <c r="DCE7" s="0"/>
      <c r="DCF7" s="0"/>
      <c r="DCG7" s="0"/>
      <c r="DCH7" s="0"/>
      <c r="DCI7" s="0"/>
      <c r="DCJ7" s="0"/>
      <c r="DCK7" s="0"/>
      <c r="DCL7" s="0"/>
      <c r="DCM7" s="0"/>
      <c r="DCN7" s="0"/>
      <c r="DCO7" s="0"/>
      <c r="DCP7" s="0"/>
      <c r="DCQ7" s="0"/>
      <c r="DCR7" s="0"/>
      <c r="DCS7" s="0"/>
      <c r="DCT7" s="0"/>
      <c r="DCU7" s="0"/>
      <c r="DCV7" s="0"/>
      <c r="DCW7" s="0"/>
      <c r="DCX7" s="0"/>
      <c r="DCY7" s="0"/>
      <c r="DCZ7" s="0"/>
      <c r="DDA7" s="0"/>
      <c r="DDB7" s="0"/>
      <c r="DDC7" s="0"/>
      <c r="DDD7" s="0"/>
      <c r="DDE7" s="0"/>
      <c r="DDF7" s="0"/>
      <c r="DDG7" s="0"/>
      <c r="DDH7" s="0"/>
      <c r="DDI7" s="0"/>
      <c r="DDJ7" s="0"/>
      <c r="DDK7" s="0"/>
      <c r="DDL7" s="0"/>
      <c r="DDM7" s="0"/>
      <c r="DDN7" s="0"/>
      <c r="DDO7" s="0"/>
      <c r="DDP7" s="0"/>
      <c r="DDQ7" s="0"/>
      <c r="DDR7" s="0"/>
      <c r="DDS7" s="0"/>
      <c r="DDT7" s="0"/>
      <c r="DDU7" s="0"/>
      <c r="DDV7" s="0"/>
      <c r="DDW7" s="0"/>
      <c r="DDX7" s="0"/>
      <c r="DDY7" s="0"/>
      <c r="DDZ7" s="0"/>
      <c r="DEA7" s="0"/>
      <c r="DEB7" s="0"/>
      <c r="DEC7" s="0"/>
      <c r="DED7" s="0"/>
      <c r="DEE7" s="0"/>
      <c r="DEF7" s="0"/>
      <c r="DEG7" s="0"/>
      <c r="DEH7" s="0"/>
      <c r="DEI7" s="0"/>
      <c r="DEJ7" s="0"/>
      <c r="DEK7" s="0"/>
      <c r="DEL7" s="0"/>
      <c r="DEM7" s="0"/>
      <c r="DEN7" s="0"/>
      <c r="DEO7" s="0"/>
      <c r="DEP7" s="0"/>
      <c r="DEQ7" s="0"/>
      <c r="DER7" s="0"/>
      <c r="DES7" s="0"/>
      <c r="DET7" s="0"/>
      <c r="DEU7" s="0"/>
      <c r="DEV7" s="0"/>
      <c r="DEW7" s="0"/>
      <c r="DEX7" s="0"/>
      <c r="DEY7" s="0"/>
      <c r="DEZ7" s="0"/>
      <c r="DFA7" s="0"/>
      <c r="DFB7" s="0"/>
      <c r="DFC7" s="0"/>
      <c r="DFD7" s="0"/>
      <c r="DFE7" s="0"/>
      <c r="DFF7" s="0"/>
      <c r="DFG7" s="0"/>
      <c r="DFH7" s="0"/>
      <c r="DFI7" s="0"/>
      <c r="DFJ7" s="0"/>
      <c r="DFK7" s="0"/>
      <c r="DFL7" s="0"/>
      <c r="DFM7" s="0"/>
      <c r="DFN7" s="0"/>
      <c r="DFO7" s="0"/>
      <c r="DFP7" s="0"/>
      <c r="DFQ7" s="0"/>
      <c r="DFR7" s="0"/>
      <c r="DFS7" s="0"/>
      <c r="DFT7" s="0"/>
      <c r="DFU7" s="0"/>
      <c r="DFV7" s="0"/>
      <c r="DFW7" s="0"/>
      <c r="DFX7" s="0"/>
      <c r="DFY7" s="0"/>
      <c r="DFZ7" s="0"/>
      <c r="DGA7" s="0"/>
      <c r="DGB7" s="0"/>
      <c r="DGC7" s="0"/>
      <c r="DGD7" s="0"/>
      <c r="DGE7" s="0"/>
      <c r="DGF7" s="0"/>
      <c r="DGG7" s="0"/>
      <c r="DGH7" s="0"/>
      <c r="DGI7" s="0"/>
      <c r="DGJ7" s="0"/>
      <c r="DGK7" s="0"/>
      <c r="DGL7" s="0"/>
      <c r="DGM7" s="0"/>
      <c r="DGN7" s="0"/>
      <c r="DGO7" s="0"/>
      <c r="DGP7" s="0"/>
      <c r="DGQ7" s="0"/>
      <c r="DGR7" s="0"/>
      <c r="DGS7" s="0"/>
      <c r="DGT7" s="0"/>
      <c r="DGU7" s="0"/>
      <c r="DGV7" s="0"/>
      <c r="DGW7" s="0"/>
      <c r="DGX7" s="0"/>
      <c r="DGY7" s="0"/>
      <c r="DGZ7" s="0"/>
      <c r="DHA7" s="0"/>
      <c r="DHB7" s="0"/>
      <c r="DHC7" s="0"/>
      <c r="DHD7" s="0"/>
      <c r="DHE7" s="0"/>
      <c r="DHF7" s="0"/>
      <c r="DHG7" s="0"/>
      <c r="DHH7" s="0"/>
      <c r="DHI7" s="0"/>
      <c r="DHJ7" s="0"/>
      <c r="DHK7" s="0"/>
      <c r="DHL7" s="0"/>
      <c r="DHM7" s="0"/>
      <c r="DHN7" s="0"/>
      <c r="DHO7" s="0"/>
      <c r="DHP7" s="0"/>
      <c r="DHQ7" s="0"/>
      <c r="DHR7" s="0"/>
      <c r="DHS7" s="0"/>
      <c r="DHT7" s="0"/>
      <c r="DHU7" s="0"/>
      <c r="DHV7" s="0"/>
      <c r="DHW7" s="0"/>
      <c r="DHX7" s="0"/>
      <c r="DHY7" s="0"/>
      <c r="DHZ7" s="0"/>
      <c r="DIA7" s="0"/>
      <c r="DIB7" s="0"/>
      <c r="DIC7" s="0"/>
      <c r="DID7" s="0"/>
      <c r="DIE7" s="0"/>
      <c r="DIF7" s="0"/>
      <c r="DIG7" s="0"/>
      <c r="DIH7" s="0"/>
      <c r="DII7" s="0"/>
      <c r="DIJ7" s="0"/>
      <c r="DIK7" s="0"/>
      <c r="DIL7" s="0"/>
      <c r="DIM7" s="0"/>
      <c r="DIN7" s="0"/>
      <c r="DIO7" s="0"/>
      <c r="DIP7" s="0"/>
      <c r="DIQ7" s="0"/>
      <c r="DIR7" s="0"/>
      <c r="DIS7" s="0"/>
      <c r="DIT7" s="0"/>
      <c r="DIU7" s="0"/>
      <c r="DIV7" s="0"/>
      <c r="DIW7" s="0"/>
      <c r="DIX7" s="0"/>
      <c r="DIY7" s="0"/>
      <c r="DIZ7" s="0"/>
      <c r="DJA7" s="0"/>
      <c r="DJB7" s="0"/>
      <c r="DJC7" s="0"/>
      <c r="DJD7" s="0"/>
      <c r="DJE7" s="0"/>
      <c r="DJF7" s="0"/>
      <c r="DJG7" s="0"/>
      <c r="DJH7" s="0"/>
      <c r="DJI7" s="0"/>
      <c r="DJJ7" s="0"/>
      <c r="DJK7" s="0"/>
      <c r="DJL7" s="0"/>
      <c r="DJM7" s="0"/>
      <c r="DJN7" s="0"/>
      <c r="DJO7" s="0"/>
      <c r="DJP7" s="0"/>
      <c r="DJQ7" s="0"/>
      <c r="DJR7" s="0"/>
      <c r="DJS7" s="0"/>
      <c r="DJT7" s="0"/>
      <c r="DJU7" s="0"/>
      <c r="DJV7" s="0"/>
      <c r="DJW7" s="0"/>
      <c r="DJX7" s="0"/>
      <c r="DJY7" s="0"/>
      <c r="DJZ7" s="0"/>
      <c r="DKA7" s="0"/>
      <c r="DKB7" s="0"/>
      <c r="DKC7" s="0"/>
      <c r="DKD7" s="0"/>
      <c r="DKE7" s="0"/>
      <c r="DKF7" s="0"/>
      <c r="DKG7" s="0"/>
      <c r="DKH7" s="0"/>
      <c r="DKI7" s="0"/>
      <c r="DKJ7" s="0"/>
      <c r="DKK7" s="0"/>
      <c r="DKL7" s="0"/>
      <c r="DKM7" s="0"/>
      <c r="DKN7" s="0"/>
      <c r="DKO7" s="0"/>
      <c r="DKP7" s="0"/>
      <c r="DKQ7" s="0"/>
      <c r="DKR7" s="0"/>
      <c r="DKS7" s="0"/>
      <c r="DKT7" s="0"/>
      <c r="DKU7" s="0"/>
      <c r="DKV7" s="0"/>
      <c r="DKW7" s="0"/>
      <c r="DKX7" s="0"/>
      <c r="DKY7" s="0"/>
      <c r="DKZ7" s="0"/>
      <c r="DLA7" s="0"/>
      <c r="DLB7" s="0"/>
      <c r="DLC7" s="0"/>
      <c r="DLD7" s="0"/>
      <c r="DLE7" s="0"/>
      <c r="DLF7" s="0"/>
      <c r="DLG7" s="0"/>
      <c r="DLH7" s="0"/>
      <c r="DLI7" s="0"/>
      <c r="DLJ7" s="0"/>
      <c r="DLK7" s="0"/>
      <c r="DLL7" s="0"/>
      <c r="DLM7" s="0"/>
      <c r="DLN7" s="0"/>
      <c r="DLO7" s="0"/>
      <c r="DLP7" s="0"/>
      <c r="DLQ7" s="0"/>
      <c r="DLR7" s="0"/>
      <c r="DLS7" s="0"/>
      <c r="DLT7" s="0"/>
      <c r="DLU7" s="0"/>
      <c r="DLV7" s="0"/>
      <c r="DLW7" s="0"/>
      <c r="DLX7" s="0"/>
      <c r="DLY7" s="0"/>
      <c r="DLZ7" s="0"/>
      <c r="DMA7" s="0"/>
      <c r="DMB7" s="0"/>
      <c r="DMC7" s="0"/>
      <c r="DMD7" s="0"/>
      <c r="DME7" s="0"/>
      <c r="DMF7" s="0"/>
      <c r="DMG7" s="0"/>
      <c r="DMH7" s="0"/>
      <c r="DMI7" s="0"/>
      <c r="DMJ7" s="0"/>
      <c r="DMK7" s="0"/>
      <c r="DML7" s="0"/>
      <c r="DMM7" s="0"/>
      <c r="DMN7" s="0"/>
      <c r="DMO7" s="0"/>
      <c r="DMP7" s="0"/>
      <c r="DMQ7" s="0"/>
      <c r="DMR7" s="0"/>
      <c r="DMS7" s="0"/>
      <c r="DMT7" s="0"/>
      <c r="DMU7" s="0"/>
      <c r="DMV7" s="0"/>
      <c r="DMW7" s="0"/>
      <c r="DMX7" s="0"/>
      <c r="DMY7" s="0"/>
      <c r="DMZ7" s="0"/>
      <c r="DNA7" s="0"/>
      <c r="DNB7" s="0"/>
      <c r="DNC7" s="0"/>
      <c r="DND7" s="0"/>
      <c r="DNE7" s="0"/>
      <c r="DNF7" s="0"/>
      <c r="DNG7" s="0"/>
      <c r="DNH7" s="0"/>
      <c r="DNI7" s="0"/>
      <c r="DNJ7" s="0"/>
      <c r="DNK7" s="0"/>
      <c r="DNL7" s="0"/>
      <c r="DNM7" s="0"/>
      <c r="DNN7" s="0"/>
      <c r="DNO7" s="0"/>
      <c r="DNP7" s="0"/>
      <c r="DNQ7" s="0"/>
      <c r="DNR7" s="0"/>
      <c r="DNS7" s="0"/>
      <c r="DNT7" s="0"/>
      <c r="DNU7" s="0"/>
      <c r="DNV7" s="0"/>
      <c r="DNW7" s="0"/>
      <c r="DNX7" s="0"/>
      <c r="DNY7" s="0"/>
      <c r="DNZ7" s="0"/>
      <c r="DOA7" s="0"/>
      <c r="DOB7" s="0"/>
      <c r="DOC7" s="0"/>
      <c r="DOD7" s="0"/>
      <c r="DOE7" s="0"/>
      <c r="DOF7" s="0"/>
      <c r="DOG7" s="0"/>
      <c r="DOH7" s="0"/>
      <c r="DOI7" s="0"/>
      <c r="DOJ7" s="0"/>
      <c r="DOK7" s="0"/>
      <c r="DOL7" s="0"/>
      <c r="DOM7" s="0"/>
      <c r="DON7" s="0"/>
      <c r="DOO7" s="0"/>
      <c r="DOP7" s="0"/>
      <c r="DOQ7" s="0"/>
      <c r="DOR7" s="0"/>
      <c r="DOS7" s="0"/>
      <c r="DOT7" s="0"/>
      <c r="DOU7" s="0"/>
      <c r="DOV7" s="0"/>
      <c r="DOW7" s="0"/>
      <c r="DOX7" s="0"/>
      <c r="DOY7" s="0"/>
      <c r="DOZ7" s="0"/>
      <c r="DPA7" s="0"/>
      <c r="DPB7" s="0"/>
      <c r="DPC7" s="0"/>
      <c r="DPD7" s="0"/>
      <c r="DPE7" s="0"/>
      <c r="DPF7" s="0"/>
      <c r="DPG7" s="0"/>
      <c r="DPH7" s="0"/>
      <c r="DPI7" s="0"/>
      <c r="DPJ7" s="0"/>
      <c r="DPK7" s="0"/>
      <c r="DPL7" s="0"/>
      <c r="DPM7" s="0"/>
      <c r="DPN7" s="0"/>
      <c r="DPO7" s="0"/>
      <c r="DPP7" s="0"/>
      <c r="DPQ7" s="0"/>
      <c r="DPR7" s="0"/>
      <c r="DPS7" s="0"/>
      <c r="DPT7" s="0"/>
      <c r="DPU7" s="0"/>
      <c r="DPV7" s="0"/>
      <c r="DPW7" s="0"/>
      <c r="DPX7" s="0"/>
      <c r="DPY7" s="0"/>
      <c r="DPZ7" s="0"/>
      <c r="DQA7" s="0"/>
      <c r="DQB7" s="0"/>
      <c r="DQC7" s="0"/>
      <c r="DQD7" s="0"/>
      <c r="DQE7" s="0"/>
      <c r="DQF7" s="0"/>
      <c r="DQG7" s="0"/>
      <c r="DQH7" s="0"/>
      <c r="DQI7" s="0"/>
      <c r="DQJ7" s="0"/>
      <c r="DQK7" s="0"/>
      <c r="DQL7" s="0"/>
      <c r="DQM7" s="0"/>
      <c r="DQN7" s="0"/>
      <c r="DQO7" s="0"/>
      <c r="DQP7" s="0"/>
      <c r="DQQ7" s="0"/>
      <c r="DQR7" s="0"/>
      <c r="DQS7" s="0"/>
      <c r="DQT7" s="0"/>
      <c r="DQU7" s="0"/>
      <c r="DQV7" s="0"/>
      <c r="DQW7" s="0"/>
      <c r="DQX7" s="0"/>
      <c r="DQY7" s="0"/>
      <c r="DQZ7" s="0"/>
      <c r="DRA7" s="0"/>
      <c r="DRB7" s="0"/>
      <c r="DRC7" s="0"/>
      <c r="DRD7" s="0"/>
      <c r="DRE7" s="0"/>
      <c r="DRF7" s="0"/>
      <c r="DRG7" s="0"/>
      <c r="DRH7" s="0"/>
      <c r="DRI7" s="0"/>
      <c r="DRJ7" s="0"/>
      <c r="DRK7" s="0"/>
      <c r="DRL7" s="0"/>
      <c r="DRM7" s="0"/>
      <c r="DRN7" s="0"/>
      <c r="DRO7" s="0"/>
      <c r="DRP7" s="0"/>
      <c r="DRQ7" s="0"/>
      <c r="DRR7" s="0"/>
      <c r="DRS7" s="0"/>
      <c r="DRT7" s="0"/>
      <c r="DRU7" s="0"/>
      <c r="DRV7" s="0"/>
      <c r="DRW7" s="0"/>
      <c r="DRX7" s="0"/>
      <c r="DRY7" s="0"/>
      <c r="DRZ7" s="0"/>
      <c r="DSA7" s="0"/>
      <c r="DSB7" s="0"/>
      <c r="DSC7" s="0"/>
      <c r="DSD7" s="0"/>
      <c r="DSE7" s="0"/>
      <c r="DSF7" s="0"/>
      <c r="DSG7" s="0"/>
      <c r="DSH7" s="0"/>
      <c r="DSI7" s="0"/>
      <c r="DSJ7" s="0"/>
      <c r="DSK7" s="0"/>
      <c r="DSL7" s="0"/>
      <c r="DSM7" s="0"/>
      <c r="DSN7" s="0"/>
      <c r="DSO7" s="0"/>
      <c r="DSP7" s="0"/>
      <c r="DSQ7" s="0"/>
      <c r="DSR7" s="0"/>
      <c r="DSS7" s="0"/>
      <c r="DST7" s="0"/>
      <c r="DSU7" s="0"/>
      <c r="DSV7" s="0"/>
      <c r="DSW7" s="0"/>
      <c r="DSX7" s="0"/>
      <c r="DSY7" s="0"/>
      <c r="DSZ7" s="0"/>
      <c r="DTA7" s="0"/>
      <c r="DTB7" s="0"/>
      <c r="DTC7" s="0"/>
      <c r="DTD7" s="0"/>
      <c r="DTE7" s="0"/>
      <c r="DTF7" s="0"/>
      <c r="DTG7" s="0"/>
      <c r="DTH7" s="0"/>
      <c r="DTI7" s="0"/>
      <c r="DTJ7" s="0"/>
      <c r="DTK7" s="0"/>
      <c r="DTL7" s="0"/>
      <c r="DTM7" s="0"/>
      <c r="DTN7" s="0"/>
      <c r="DTO7" s="0"/>
      <c r="DTP7" s="0"/>
      <c r="DTQ7" s="0"/>
      <c r="DTR7" s="0"/>
      <c r="DTS7" s="0"/>
      <c r="DTT7" s="0"/>
      <c r="DTU7" s="0"/>
      <c r="DTV7" s="0"/>
      <c r="DTW7" s="0"/>
      <c r="DTX7" s="0"/>
      <c r="DTY7" s="0"/>
      <c r="DTZ7" s="0"/>
      <c r="DUA7" s="0"/>
      <c r="DUB7" s="0"/>
      <c r="DUC7" s="0"/>
      <c r="DUD7" s="0"/>
      <c r="DUE7" s="0"/>
      <c r="DUF7" s="0"/>
      <c r="DUG7" s="0"/>
      <c r="DUH7" s="0"/>
      <c r="DUI7" s="0"/>
      <c r="DUJ7" s="0"/>
      <c r="DUK7" s="0"/>
      <c r="DUL7" s="0"/>
      <c r="DUM7" s="0"/>
      <c r="DUN7" s="0"/>
      <c r="DUO7" s="0"/>
      <c r="DUP7" s="0"/>
      <c r="DUQ7" s="0"/>
      <c r="DUR7" s="0"/>
      <c r="DUS7" s="0"/>
      <c r="DUT7" s="0"/>
      <c r="DUU7" s="0"/>
      <c r="DUV7" s="0"/>
      <c r="DUW7" s="0"/>
      <c r="DUX7" s="0"/>
      <c r="DUY7" s="0"/>
      <c r="DUZ7" s="0"/>
      <c r="DVA7" s="0"/>
      <c r="DVB7" s="0"/>
      <c r="DVC7" s="0"/>
      <c r="DVD7" s="0"/>
      <c r="DVE7" s="0"/>
      <c r="DVF7" s="0"/>
      <c r="DVG7" s="0"/>
      <c r="DVH7" s="0"/>
      <c r="DVI7" s="0"/>
      <c r="DVJ7" s="0"/>
      <c r="DVK7" s="0"/>
      <c r="DVL7" s="0"/>
      <c r="DVM7" s="0"/>
      <c r="DVN7" s="0"/>
      <c r="DVO7" s="0"/>
      <c r="DVP7" s="0"/>
      <c r="DVQ7" s="0"/>
      <c r="DVR7" s="0"/>
      <c r="DVS7" s="0"/>
      <c r="DVT7" s="0"/>
      <c r="DVU7" s="0"/>
      <c r="DVV7" s="0"/>
      <c r="DVW7" s="0"/>
      <c r="DVX7" s="0"/>
      <c r="DVY7" s="0"/>
      <c r="DVZ7" s="0"/>
      <c r="DWA7" s="0"/>
      <c r="DWB7" s="0"/>
      <c r="DWC7" s="0"/>
      <c r="DWD7" s="0"/>
      <c r="DWE7" s="0"/>
      <c r="DWF7" s="0"/>
      <c r="DWG7" s="0"/>
      <c r="DWH7" s="0"/>
      <c r="DWI7" s="0"/>
      <c r="DWJ7" s="0"/>
      <c r="DWK7" s="0"/>
      <c r="DWL7" s="0"/>
      <c r="DWM7" s="0"/>
      <c r="DWN7" s="0"/>
      <c r="DWO7" s="0"/>
      <c r="DWP7" s="0"/>
      <c r="DWQ7" s="0"/>
      <c r="DWR7" s="0"/>
      <c r="DWS7" s="0"/>
      <c r="DWT7" s="0"/>
      <c r="DWU7" s="0"/>
      <c r="DWV7" s="0"/>
      <c r="DWW7" s="0"/>
      <c r="DWX7" s="0"/>
      <c r="DWY7" s="0"/>
      <c r="DWZ7" s="0"/>
      <c r="DXA7" s="0"/>
      <c r="DXB7" s="0"/>
      <c r="DXC7" s="0"/>
      <c r="DXD7" s="0"/>
      <c r="DXE7" s="0"/>
      <c r="DXF7" s="0"/>
      <c r="DXG7" s="0"/>
      <c r="DXH7" s="0"/>
      <c r="DXI7" s="0"/>
      <c r="DXJ7" s="0"/>
      <c r="DXK7" s="0"/>
      <c r="DXL7" s="0"/>
      <c r="DXM7" s="0"/>
      <c r="DXN7" s="0"/>
      <c r="DXO7" s="0"/>
      <c r="DXP7" s="0"/>
      <c r="DXQ7" s="0"/>
      <c r="DXR7" s="0"/>
      <c r="DXS7" s="0"/>
      <c r="DXT7" s="0"/>
      <c r="DXU7" s="0"/>
      <c r="DXV7" s="0"/>
      <c r="DXW7" s="0"/>
      <c r="DXX7" s="0"/>
      <c r="DXY7" s="0"/>
      <c r="DXZ7" s="0"/>
      <c r="DYA7" s="0"/>
      <c r="DYB7" s="0"/>
      <c r="DYC7" s="0"/>
      <c r="DYD7" s="0"/>
      <c r="DYE7" s="0"/>
      <c r="DYF7" s="0"/>
      <c r="DYG7" s="0"/>
      <c r="DYH7" s="0"/>
      <c r="DYI7" s="0"/>
      <c r="DYJ7" s="0"/>
      <c r="DYK7" s="0"/>
      <c r="DYL7" s="0"/>
      <c r="DYM7" s="0"/>
      <c r="DYN7" s="0"/>
      <c r="DYO7" s="0"/>
      <c r="DYP7" s="0"/>
      <c r="DYQ7" s="0"/>
      <c r="DYR7" s="0"/>
      <c r="DYS7" s="0"/>
      <c r="DYT7" s="0"/>
      <c r="DYU7" s="0"/>
      <c r="DYV7" s="0"/>
      <c r="DYW7" s="0"/>
      <c r="DYX7" s="0"/>
      <c r="DYY7" s="0"/>
      <c r="DYZ7" s="0"/>
      <c r="DZA7" s="0"/>
      <c r="DZB7" s="0"/>
      <c r="DZC7" s="0"/>
      <c r="DZD7" s="0"/>
      <c r="DZE7" s="0"/>
      <c r="DZF7" s="0"/>
      <c r="DZG7" s="0"/>
      <c r="DZH7" s="0"/>
      <c r="DZI7" s="0"/>
      <c r="DZJ7" s="0"/>
      <c r="DZK7" s="0"/>
      <c r="DZL7" s="0"/>
      <c r="DZM7" s="0"/>
      <c r="DZN7" s="0"/>
      <c r="DZO7" s="0"/>
      <c r="DZP7" s="0"/>
      <c r="DZQ7" s="0"/>
      <c r="DZR7" s="0"/>
      <c r="DZS7" s="0"/>
      <c r="DZT7" s="0"/>
      <c r="DZU7" s="0"/>
      <c r="DZV7" s="0"/>
      <c r="DZW7" s="0"/>
      <c r="DZX7" s="0"/>
      <c r="DZY7" s="0"/>
      <c r="DZZ7" s="0"/>
      <c r="EAA7" s="0"/>
      <c r="EAB7" s="0"/>
      <c r="EAC7" s="0"/>
      <c r="EAD7" s="0"/>
      <c r="EAE7" s="0"/>
      <c r="EAF7" s="0"/>
      <c r="EAG7" s="0"/>
      <c r="EAH7" s="0"/>
      <c r="EAI7" s="0"/>
      <c r="EAJ7" s="0"/>
      <c r="EAK7" s="0"/>
      <c r="EAL7" s="0"/>
      <c r="EAM7" s="0"/>
      <c r="EAN7" s="0"/>
      <c r="EAO7" s="0"/>
      <c r="EAP7" s="0"/>
      <c r="EAQ7" s="0"/>
      <c r="EAR7" s="0"/>
      <c r="EAS7" s="0"/>
      <c r="EAT7" s="0"/>
      <c r="EAU7" s="0"/>
      <c r="EAV7" s="0"/>
      <c r="EAW7" s="0"/>
      <c r="EAX7" s="0"/>
      <c r="EAY7" s="0"/>
      <c r="EAZ7" s="0"/>
      <c r="EBA7" s="0"/>
      <c r="EBB7" s="0"/>
      <c r="EBC7" s="0"/>
      <c r="EBD7" s="0"/>
      <c r="EBE7" s="0"/>
      <c r="EBF7" s="0"/>
      <c r="EBG7" s="0"/>
      <c r="EBH7" s="0"/>
      <c r="EBI7" s="0"/>
      <c r="EBJ7" s="0"/>
      <c r="EBK7" s="0"/>
      <c r="EBL7" s="0"/>
      <c r="EBM7" s="0"/>
      <c r="EBN7" s="0"/>
      <c r="EBO7" s="0"/>
      <c r="EBP7" s="0"/>
      <c r="EBQ7" s="0"/>
      <c r="EBR7" s="0"/>
      <c r="EBS7" s="0"/>
      <c r="EBT7" s="0"/>
      <c r="EBU7" s="0"/>
      <c r="EBV7" s="0"/>
      <c r="EBW7" s="0"/>
      <c r="EBX7" s="0"/>
      <c r="EBY7" s="0"/>
      <c r="EBZ7" s="0"/>
      <c r="ECA7" s="0"/>
      <c r="ECB7" s="0"/>
      <c r="ECC7" s="0"/>
      <c r="ECD7" s="0"/>
      <c r="ECE7" s="0"/>
      <c r="ECF7" s="0"/>
      <c r="ECG7" s="0"/>
      <c r="ECH7" s="0"/>
      <c r="ECI7" s="0"/>
      <c r="ECJ7" s="0"/>
      <c r="ECK7" s="0"/>
      <c r="ECL7" s="0"/>
      <c r="ECM7" s="0"/>
      <c r="ECN7" s="0"/>
      <c r="ECO7" s="0"/>
      <c r="ECP7" s="0"/>
      <c r="ECQ7" s="0"/>
      <c r="ECR7" s="0"/>
      <c r="ECS7" s="0"/>
      <c r="ECT7" s="0"/>
      <c r="ECU7" s="0"/>
      <c r="ECV7" s="0"/>
      <c r="ECW7" s="0"/>
      <c r="ECX7" s="0"/>
      <c r="ECY7" s="0"/>
      <c r="ECZ7" s="0"/>
      <c r="EDA7" s="0"/>
      <c r="EDB7" s="0"/>
      <c r="EDC7" s="0"/>
      <c r="EDD7" s="0"/>
      <c r="EDE7" s="0"/>
      <c r="EDF7" s="0"/>
      <c r="EDG7" s="0"/>
      <c r="EDH7" s="0"/>
      <c r="EDI7" s="0"/>
      <c r="EDJ7" s="0"/>
      <c r="EDK7" s="0"/>
      <c r="EDL7" s="0"/>
      <c r="EDM7" s="0"/>
      <c r="EDN7" s="0"/>
      <c r="EDO7" s="0"/>
      <c r="EDP7" s="0"/>
      <c r="EDQ7" s="0"/>
      <c r="EDR7" s="0"/>
      <c r="EDS7" s="0"/>
      <c r="EDT7" s="0"/>
      <c r="EDU7" s="0"/>
      <c r="EDV7" s="0"/>
      <c r="EDW7" s="0"/>
      <c r="EDX7" s="0"/>
      <c r="EDY7" s="0"/>
      <c r="EDZ7" s="0"/>
      <c r="EEA7" s="0"/>
      <c r="EEB7" s="0"/>
      <c r="EEC7" s="0"/>
      <c r="EED7" s="0"/>
      <c r="EEE7" s="0"/>
      <c r="EEF7" s="0"/>
      <c r="EEG7" s="0"/>
      <c r="EEH7" s="0"/>
      <c r="EEI7" s="0"/>
      <c r="EEJ7" s="0"/>
      <c r="EEK7" s="0"/>
      <c r="EEL7" s="0"/>
      <c r="EEM7" s="0"/>
      <c r="EEN7" s="0"/>
      <c r="EEO7" s="0"/>
      <c r="EEP7" s="0"/>
      <c r="EEQ7" s="0"/>
      <c r="EER7" s="0"/>
      <c r="EES7" s="0"/>
      <c r="EET7" s="0"/>
      <c r="EEU7" s="0"/>
      <c r="EEV7" s="0"/>
      <c r="EEW7" s="0"/>
      <c r="EEX7" s="0"/>
      <c r="EEY7" s="0"/>
      <c r="EEZ7" s="0"/>
      <c r="EFA7" s="0"/>
      <c r="EFB7" s="0"/>
      <c r="EFC7" s="0"/>
      <c r="EFD7" s="0"/>
      <c r="EFE7" s="0"/>
      <c r="EFF7" s="0"/>
      <c r="EFG7" s="0"/>
      <c r="EFH7" s="0"/>
      <c r="EFI7" s="0"/>
      <c r="EFJ7" s="0"/>
      <c r="EFK7" s="0"/>
      <c r="EFL7" s="0"/>
      <c r="EFM7" s="0"/>
      <c r="EFN7" s="0"/>
      <c r="EFO7" s="0"/>
      <c r="EFP7" s="0"/>
      <c r="EFQ7" s="0"/>
      <c r="EFR7" s="0"/>
      <c r="EFS7" s="0"/>
      <c r="EFT7" s="0"/>
      <c r="EFU7" s="0"/>
      <c r="EFV7" s="0"/>
      <c r="EFW7" s="0"/>
      <c r="EFX7" s="0"/>
      <c r="EFY7" s="0"/>
      <c r="EFZ7" s="0"/>
      <c r="EGA7" s="0"/>
      <c r="EGB7" s="0"/>
      <c r="EGC7" s="0"/>
      <c r="EGD7" s="0"/>
      <c r="EGE7" s="0"/>
      <c r="EGF7" s="0"/>
      <c r="EGG7" s="0"/>
      <c r="EGH7" s="0"/>
      <c r="EGI7" s="0"/>
      <c r="EGJ7" s="0"/>
      <c r="EGK7" s="0"/>
      <c r="EGL7" s="0"/>
      <c r="EGM7" s="0"/>
      <c r="EGN7" s="0"/>
      <c r="EGO7" s="0"/>
      <c r="EGP7" s="0"/>
      <c r="EGQ7" s="0"/>
      <c r="EGR7" s="0"/>
      <c r="EGS7" s="0"/>
      <c r="EGT7" s="0"/>
      <c r="EGU7" s="0"/>
      <c r="EGV7" s="0"/>
      <c r="EGW7" s="0"/>
      <c r="EGX7" s="0"/>
      <c r="EGY7" s="0"/>
      <c r="EGZ7" s="0"/>
      <c r="EHA7" s="0"/>
      <c r="EHB7" s="0"/>
      <c r="EHC7" s="0"/>
      <c r="EHD7" s="0"/>
      <c r="EHE7" s="0"/>
      <c r="EHF7" s="0"/>
      <c r="EHG7" s="0"/>
      <c r="EHH7" s="0"/>
      <c r="EHI7" s="0"/>
      <c r="EHJ7" s="0"/>
      <c r="EHK7" s="0"/>
      <c r="EHL7" s="0"/>
      <c r="EHM7" s="0"/>
      <c r="EHN7" s="0"/>
      <c r="EHO7" s="0"/>
      <c r="EHP7" s="0"/>
      <c r="EHQ7" s="0"/>
      <c r="EHR7" s="0"/>
      <c r="EHS7" s="0"/>
      <c r="EHT7" s="0"/>
      <c r="EHU7" s="0"/>
      <c r="EHV7" s="0"/>
      <c r="EHW7" s="0"/>
      <c r="EHX7" s="0"/>
      <c r="EHY7" s="0"/>
      <c r="EHZ7" s="0"/>
      <c r="EIA7" s="0"/>
      <c r="EIB7" s="0"/>
      <c r="EIC7" s="0"/>
      <c r="EID7" s="0"/>
      <c r="EIE7" s="0"/>
      <c r="EIF7" s="0"/>
      <c r="EIG7" s="0"/>
      <c r="EIH7" s="0"/>
      <c r="EII7" s="0"/>
      <c r="EIJ7" s="0"/>
      <c r="EIK7" s="0"/>
      <c r="EIL7" s="0"/>
      <c r="EIM7" s="0"/>
      <c r="EIN7" s="0"/>
      <c r="EIO7" s="0"/>
      <c r="EIP7" s="0"/>
      <c r="EIQ7" s="0"/>
      <c r="EIR7" s="0"/>
      <c r="EIS7" s="0"/>
      <c r="EIT7" s="0"/>
      <c r="EIU7" s="0"/>
      <c r="EIV7" s="0"/>
      <c r="EIW7" s="0"/>
      <c r="EIX7" s="0"/>
      <c r="EIY7" s="0"/>
      <c r="EIZ7" s="0"/>
      <c r="EJA7" s="0"/>
      <c r="EJB7" s="0"/>
      <c r="EJC7" s="0"/>
      <c r="EJD7" s="0"/>
      <c r="EJE7" s="0"/>
      <c r="EJF7" s="0"/>
      <c r="EJG7" s="0"/>
      <c r="EJH7" s="0"/>
      <c r="EJI7" s="0"/>
      <c r="EJJ7" s="0"/>
      <c r="EJK7" s="0"/>
      <c r="EJL7" s="0"/>
      <c r="EJM7" s="0"/>
      <c r="EJN7" s="0"/>
      <c r="EJO7" s="0"/>
      <c r="EJP7" s="0"/>
      <c r="EJQ7" s="0"/>
      <c r="EJR7" s="0"/>
      <c r="EJS7" s="0"/>
      <c r="EJT7" s="0"/>
      <c r="EJU7" s="0"/>
      <c r="EJV7" s="0"/>
      <c r="EJW7" s="0"/>
      <c r="EJX7" s="0"/>
      <c r="EJY7" s="0"/>
      <c r="EJZ7" s="0"/>
      <c r="EKA7" s="0"/>
      <c r="EKB7" s="0"/>
      <c r="EKC7" s="0"/>
      <c r="EKD7" s="0"/>
      <c r="EKE7" s="0"/>
      <c r="EKF7" s="0"/>
      <c r="EKG7" s="0"/>
      <c r="EKH7" s="0"/>
      <c r="EKI7" s="0"/>
      <c r="EKJ7" s="0"/>
      <c r="EKK7" s="0"/>
      <c r="EKL7" s="0"/>
      <c r="EKM7" s="0"/>
      <c r="EKN7" s="0"/>
      <c r="EKO7" s="0"/>
      <c r="EKP7" s="0"/>
      <c r="EKQ7" s="0"/>
      <c r="EKR7" s="0"/>
      <c r="EKS7" s="0"/>
      <c r="EKT7" s="0"/>
      <c r="EKU7" s="0"/>
      <c r="EKV7" s="0"/>
      <c r="EKW7" s="0"/>
      <c r="EKX7" s="0"/>
      <c r="EKY7" s="0"/>
      <c r="EKZ7" s="0"/>
      <c r="ELA7" s="0"/>
      <c r="ELB7" s="0"/>
      <c r="ELC7" s="0"/>
      <c r="ELD7" s="0"/>
      <c r="ELE7" s="0"/>
      <c r="ELF7" s="0"/>
      <c r="ELG7" s="0"/>
      <c r="ELH7" s="0"/>
      <c r="ELI7" s="0"/>
      <c r="ELJ7" s="0"/>
      <c r="ELK7" s="0"/>
      <c r="ELL7" s="0"/>
      <c r="ELM7" s="0"/>
      <c r="ELN7" s="0"/>
      <c r="ELO7" s="0"/>
      <c r="ELP7" s="0"/>
      <c r="ELQ7" s="0"/>
      <c r="ELR7" s="0"/>
      <c r="ELS7" s="0"/>
      <c r="ELT7" s="0"/>
      <c r="ELU7" s="0"/>
      <c r="ELV7" s="0"/>
      <c r="ELW7" s="0"/>
      <c r="ELX7" s="0"/>
      <c r="ELY7" s="0"/>
      <c r="ELZ7" s="0"/>
      <c r="EMA7" s="0"/>
      <c r="EMB7" s="0"/>
      <c r="EMC7" s="0"/>
      <c r="EMD7" s="0"/>
      <c r="EME7" s="0"/>
      <c r="EMF7" s="0"/>
      <c r="EMG7" s="0"/>
      <c r="EMH7" s="0"/>
      <c r="EMI7" s="0"/>
      <c r="EMJ7" s="0"/>
      <c r="EMK7" s="0"/>
      <c r="EML7" s="0"/>
      <c r="EMM7" s="0"/>
      <c r="EMN7" s="0"/>
      <c r="EMO7" s="0"/>
      <c r="EMP7" s="0"/>
      <c r="EMQ7" s="0"/>
      <c r="EMR7" s="0"/>
      <c r="EMS7" s="0"/>
      <c r="EMT7" s="0"/>
      <c r="EMU7" s="0"/>
      <c r="EMV7" s="0"/>
      <c r="EMW7" s="0"/>
      <c r="EMX7" s="0"/>
      <c r="EMY7" s="0"/>
      <c r="EMZ7" s="0"/>
      <c r="ENA7" s="0"/>
      <c r="ENB7" s="0"/>
      <c r="ENC7" s="0"/>
      <c r="END7" s="0"/>
      <c r="ENE7" s="0"/>
      <c r="ENF7" s="0"/>
      <c r="ENG7" s="0"/>
      <c r="ENH7" s="0"/>
      <c r="ENI7" s="0"/>
      <c r="ENJ7" s="0"/>
      <c r="ENK7" s="0"/>
      <c r="ENL7" s="0"/>
      <c r="ENM7" s="0"/>
      <c r="ENN7" s="0"/>
      <c r="ENO7" s="0"/>
      <c r="ENP7" s="0"/>
      <c r="ENQ7" s="0"/>
      <c r="ENR7" s="0"/>
      <c r="ENS7" s="0"/>
      <c r="ENT7" s="0"/>
      <c r="ENU7" s="0"/>
      <c r="ENV7" s="0"/>
      <c r="ENW7" s="0"/>
      <c r="ENX7" s="0"/>
      <c r="ENY7" s="0"/>
      <c r="ENZ7" s="0"/>
      <c r="EOA7" s="0"/>
      <c r="EOB7" s="0"/>
      <c r="EOC7" s="0"/>
      <c r="EOD7" s="0"/>
      <c r="EOE7" s="0"/>
      <c r="EOF7" s="0"/>
      <c r="EOG7" s="0"/>
      <c r="EOH7" s="0"/>
      <c r="EOI7" s="0"/>
      <c r="EOJ7" s="0"/>
      <c r="EOK7" s="0"/>
      <c r="EOL7" s="0"/>
      <c r="EOM7" s="0"/>
      <c r="EON7" s="0"/>
      <c r="EOO7" s="0"/>
      <c r="EOP7" s="0"/>
      <c r="EOQ7" s="0"/>
      <c r="EOR7" s="0"/>
      <c r="EOS7" s="0"/>
      <c r="EOT7" s="0"/>
      <c r="EOU7" s="0"/>
      <c r="EOV7" s="0"/>
      <c r="EOW7" s="0"/>
      <c r="EOX7" s="0"/>
      <c r="EOY7" s="0"/>
      <c r="EOZ7" s="0"/>
      <c r="EPA7" s="0"/>
      <c r="EPB7" s="0"/>
      <c r="EPC7" s="0"/>
      <c r="EPD7" s="0"/>
      <c r="EPE7" s="0"/>
      <c r="EPF7" s="0"/>
      <c r="EPG7" s="0"/>
      <c r="EPH7" s="0"/>
      <c r="EPI7" s="0"/>
      <c r="EPJ7" s="0"/>
      <c r="EPK7" s="0"/>
      <c r="EPL7" s="0"/>
      <c r="EPM7" s="0"/>
      <c r="EPN7" s="0"/>
      <c r="EPO7" s="0"/>
      <c r="EPP7" s="0"/>
      <c r="EPQ7" s="0"/>
      <c r="EPR7" s="0"/>
      <c r="EPS7" s="0"/>
      <c r="EPT7" s="0"/>
      <c r="EPU7" s="0"/>
      <c r="EPV7" s="0"/>
      <c r="EPW7" s="0"/>
      <c r="EPX7" s="0"/>
      <c r="EPY7" s="0"/>
      <c r="EPZ7" s="0"/>
      <c r="EQA7" s="0"/>
      <c r="EQB7" s="0"/>
      <c r="EQC7" s="0"/>
      <c r="EQD7" s="0"/>
      <c r="EQE7" s="0"/>
      <c r="EQF7" s="0"/>
      <c r="EQG7" s="0"/>
      <c r="EQH7" s="0"/>
      <c r="EQI7" s="0"/>
      <c r="EQJ7" s="0"/>
      <c r="EQK7" s="0"/>
      <c r="EQL7" s="0"/>
      <c r="EQM7" s="0"/>
      <c r="EQN7" s="0"/>
      <c r="EQO7" s="0"/>
      <c r="EQP7" s="0"/>
      <c r="EQQ7" s="0"/>
      <c r="EQR7" s="0"/>
      <c r="EQS7" s="0"/>
      <c r="EQT7" s="0"/>
      <c r="EQU7" s="0"/>
      <c r="EQV7" s="0"/>
      <c r="EQW7" s="0"/>
      <c r="EQX7" s="0"/>
      <c r="EQY7" s="0"/>
      <c r="EQZ7" s="0"/>
      <c r="ERA7" s="0"/>
      <c r="ERB7" s="0"/>
      <c r="ERC7" s="0"/>
      <c r="ERD7" s="0"/>
      <c r="ERE7" s="0"/>
      <c r="ERF7" s="0"/>
      <c r="ERG7" s="0"/>
      <c r="ERH7" s="0"/>
      <c r="ERI7" s="0"/>
      <c r="ERJ7" s="0"/>
      <c r="ERK7" s="0"/>
      <c r="ERL7" s="0"/>
      <c r="ERM7" s="0"/>
      <c r="ERN7" s="0"/>
      <c r="ERO7" s="0"/>
      <c r="ERP7" s="0"/>
      <c r="ERQ7" s="0"/>
      <c r="ERR7" s="0"/>
      <c r="ERS7" s="0"/>
      <c r="ERT7" s="0"/>
      <c r="ERU7" s="0"/>
      <c r="ERV7" s="0"/>
      <c r="ERW7" s="0"/>
      <c r="ERX7" s="0"/>
      <c r="ERY7" s="0"/>
      <c r="ERZ7" s="0"/>
      <c r="ESA7" s="0"/>
      <c r="ESB7" s="0"/>
      <c r="ESC7" s="0"/>
      <c r="ESD7" s="0"/>
      <c r="ESE7" s="0"/>
      <c r="ESF7" s="0"/>
      <c r="ESG7" s="0"/>
      <c r="ESH7" s="0"/>
      <c r="ESI7" s="0"/>
      <c r="ESJ7" s="0"/>
      <c r="ESK7" s="0"/>
      <c r="ESL7" s="0"/>
      <c r="ESM7" s="0"/>
      <c r="ESN7" s="0"/>
      <c r="ESO7" s="0"/>
      <c r="ESP7" s="0"/>
      <c r="ESQ7" s="0"/>
      <c r="ESR7" s="0"/>
      <c r="ESS7" s="0"/>
      <c r="EST7" s="0"/>
      <c r="ESU7" s="0"/>
      <c r="ESV7" s="0"/>
      <c r="ESW7" s="0"/>
      <c r="ESX7" s="0"/>
      <c r="ESY7" s="0"/>
      <c r="ESZ7" s="0"/>
      <c r="ETA7" s="0"/>
      <c r="ETB7" s="0"/>
      <c r="ETC7" s="0"/>
      <c r="ETD7" s="0"/>
      <c r="ETE7" s="0"/>
      <c r="ETF7" s="0"/>
      <c r="ETG7" s="0"/>
      <c r="ETH7" s="0"/>
      <c r="ETI7" s="0"/>
      <c r="ETJ7" s="0"/>
      <c r="ETK7" s="0"/>
      <c r="ETL7" s="0"/>
      <c r="ETM7" s="0"/>
      <c r="ETN7" s="0"/>
      <c r="ETO7" s="0"/>
      <c r="ETP7" s="0"/>
      <c r="ETQ7" s="0"/>
      <c r="ETR7" s="0"/>
      <c r="ETS7" s="0"/>
      <c r="ETT7" s="0"/>
      <c r="ETU7" s="0"/>
      <c r="ETV7" s="0"/>
      <c r="ETW7" s="0"/>
      <c r="ETX7" s="0"/>
      <c r="ETY7" s="0"/>
      <c r="ETZ7" s="0"/>
      <c r="EUA7" s="0"/>
      <c r="EUB7" s="0"/>
      <c r="EUC7" s="0"/>
      <c r="EUD7" s="0"/>
      <c r="EUE7" s="0"/>
      <c r="EUF7" s="0"/>
      <c r="EUG7" s="0"/>
      <c r="EUH7" s="0"/>
      <c r="EUI7" s="0"/>
      <c r="EUJ7" s="0"/>
      <c r="EUK7" s="0"/>
      <c r="EUL7" s="0"/>
      <c r="EUM7" s="0"/>
      <c r="EUN7" s="0"/>
      <c r="EUO7" s="0"/>
      <c r="EUP7" s="0"/>
      <c r="EUQ7" s="0"/>
      <c r="EUR7" s="0"/>
      <c r="EUS7" s="0"/>
      <c r="EUT7" s="0"/>
      <c r="EUU7" s="0"/>
      <c r="EUV7" s="0"/>
      <c r="EUW7" s="0"/>
      <c r="EUX7" s="0"/>
      <c r="EUY7" s="0"/>
      <c r="EUZ7" s="0"/>
      <c r="EVA7" s="0"/>
      <c r="EVB7" s="0"/>
      <c r="EVC7" s="0"/>
      <c r="EVD7" s="0"/>
      <c r="EVE7" s="0"/>
      <c r="EVF7" s="0"/>
      <c r="EVG7" s="0"/>
      <c r="EVH7" s="0"/>
      <c r="EVI7" s="0"/>
      <c r="EVJ7" s="0"/>
      <c r="EVK7" s="0"/>
      <c r="EVL7" s="0"/>
      <c r="EVM7" s="0"/>
      <c r="EVN7" s="0"/>
      <c r="EVO7" s="0"/>
      <c r="EVP7" s="0"/>
      <c r="EVQ7" s="0"/>
      <c r="EVR7" s="0"/>
      <c r="EVS7" s="0"/>
      <c r="EVT7" s="0"/>
      <c r="EVU7" s="0"/>
      <c r="EVV7" s="0"/>
      <c r="EVW7" s="0"/>
      <c r="EVX7" s="0"/>
      <c r="EVY7" s="0"/>
      <c r="EVZ7" s="0"/>
      <c r="EWA7" s="0"/>
      <c r="EWB7" s="0"/>
      <c r="EWC7" s="0"/>
      <c r="EWD7" s="0"/>
      <c r="EWE7" s="0"/>
      <c r="EWF7" s="0"/>
      <c r="EWG7" s="0"/>
      <c r="EWH7" s="0"/>
      <c r="EWI7" s="0"/>
      <c r="EWJ7" s="0"/>
      <c r="EWK7" s="0"/>
      <c r="EWL7" s="0"/>
      <c r="EWM7" s="0"/>
      <c r="EWN7" s="0"/>
      <c r="EWO7" s="0"/>
      <c r="EWP7" s="0"/>
      <c r="EWQ7" s="0"/>
      <c r="EWR7" s="0"/>
      <c r="EWS7" s="0"/>
      <c r="EWT7" s="0"/>
      <c r="EWU7" s="0"/>
      <c r="EWV7" s="0"/>
      <c r="EWW7" s="0"/>
      <c r="EWX7" s="0"/>
      <c r="EWY7" s="0"/>
      <c r="EWZ7" s="0"/>
      <c r="EXA7" s="0"/>
      <c r="EXB7" s="0"/>
      <c r="EXC7" s="0"/>
      <c r="EXD7" s="0"/>
      <c r="EXE7" s="0"/>
      <c r="EXF7" s="0"/>
      <c r="EXG7" s="0"/>
      <c r="EXH7" s="0"/>
      <c r="EXI7" s="0"/>
      <c r="EXJ7" s="0"/>
      <c r="EXK7" s="0"/>
      <c r="EXL7" s="0"/>
      <c r="EXM7" s="0"/>
      <c r="EXN7" s="0"/>
      <c r="EXO7" s="0"/>
      <c r="EXP7" s="0"/>
      <c r="EXQ7" s="0"/>
      <c r="EXR7" s="0"/>
      <c r="EXS7" s="0"/>
      <c r="EXT7" s="0"/>
      <c r="EXU7" s="0"/>
      <c r="EXV7" s="0"/>
      <c r="EXW7" s="0"/>
      <c r="EXX7" s="0"/>
      <c r="EXY7" s="0"/>
      <c r="EXZ7" s="0"/>
      <c r="EYA7" s="0"/>
      <c r="EYB7" s="0"/>
      <c r="EYC7" s="0"/>
      <c r="EYD7" s="0"/>
      <c r="EYE7" s="0"/>
      <c r="EYF7" s="0"/>
      <c r="EYG7" s="0"/>
      <c r="EYH7" s="0"/>
      <c r="EYI7" s="0"/>
      <c r="EYJ7" s="0"/>
      <c r="EYK7" s="0"/>
      <c r="EYL7" s="0"/>
      <c r="EYM7" s="0"/>
      <c r="EYN7" s="0"/>
      <c r="EYO7" s="0"/>
      <c r="EYP7" s="0"/>
      <c r="EYQ7" s="0"/>
      <c r="EYR7" s="0"/>
      <c r="EYS7" s="0"/>
      <c r="EYT7" s="0"/>
      <c r="EYU7" s="0"/>
      <c r="EYV7" s="0"/>
      <c r="EYW7" s="0"/>
      <c r="EYX7" s="0"/>
      <c r="EYY7" s="0"/>
      <c r="EYZ7" s="0"/>
      <c r="EZA7" s="0"/>
      <c r="EZB7" s="0"/>
      <c r="EZC7" s="0"/>
      <c r="EZD7" s="0"/>
      <c r="EZE7" s="0"/>
      <c r="EZF7" s="0"/>
      <c r="EZG7" s="0"/>
      <c r="EZH7" s="0"/>
      <c r="EZI7" s="0"/>
      <c r="EZJ7" s="0"/>
      <c r="EZK7" s="0"/>
      <c r="EZL7" s="0"/>
      <c r="EZM7" s="0"/>
      <c r="EZN7" s="0"/>
      <c r="EZO7" s="0"/>
      <c r="EZP7" s="0"/>
      <c r="EZQ7" s="0"/>
      <c r="EZR7" s="0"/>
      <c r="EZS7" s="0"/>
      <c r="EZT7" s="0"/>
      <c r="EZU7" s="0"/>
      <c r="EZV7" s="0"/>
      <c r="EZW7" s="0"/>
      <c r="EZX7" s="0"/>
      <c r="EZY7" s="0"/>
      <c r="EZZ7" s="0"/>
      <c r="FAA7" s="0"/>
      <c r="FAB7" s="0"/>
      <c r="FAC7" s="0"/>
      <c r="FAD7" s="0"/>
      <c r="FAE7" s="0"/>
      <c r="FAF7" s="0"/>
      <c r="FAG7" s="0"/>
      <c r="FAH7" s="0"/>
      <c r="FAI7" s="0"/>
      <c r="FAJ7" s="0"/>
      <c r="FAK7" s="0"/>
      <c r="FAL7" s="0"/>
      <c r="FAM7" s="0"/>
      <c r="FAN7" s="0"/>
      <c r="FAO7" s="0"/>
      <c r="FAP7" s="0"/>
      <c r="FAQ7" s="0"/>
      <c r="FAR7" s="0"/>
      <c r="FAS7" s="0"/>
      <c r="FAT7" s="0"/>
      <c r="FAU7" s="0"/>
      <c r="FAV7" s="0"/>
      <c r="FAW7" s="0"/>
      <c r="FAX7" s="0"/>
      <c r="FAY7" s="0"/>
      <c r="FAZ7" s="0"/>
      <c r="FBA7" s="0"/>
      <c r="FBB7" s="0"/>
      <c r="FBC7" s="0"/>
      <c r="FBD7" s="0"/>
      <c r="FBE7" s="0"/>
      <c r="FBF7" s="0"/>
      <c r="FBG7" s="0"/>
      <c r="FBH7" s="0"/>
      <c r="FBI7" s="0"/>
      <c r="FBJ7" s="0"/>
      <c r="FBK7" s="0"/>
      <c r="FBL7" s="0"/>
      <c r="FBM7" s="0"/>
      <c r="FBN7" s="0"/>
      <c r="FBO7" s="0"/>
      <c r="FBP7" s="0"/>
      <c r="FBQ7" s="0"/>
      <c r="FBR7" s="0"/>
      <c r="FBS7" s="0"/>
      <c r="FBT7" s="0"/>
      <c r="FBU7" s="0"/>
      <c r="FBV7" s="0"/>
      <c r="FBW7" s="0"/>
      <c r="FBX7" s="0"/>
      <c r="FBY7" s="0"/>
      <c r="FBZ7" s="0"/>
      <c r="FCA7" s="0"/>
      <c r="FCB7" s="0"/>
      <c r="FCC7" s="0"/>
      <c r="FCD7" s="0"/>
      <c r="FCE7" s="0"/>
      <c r="FCF7" s="0"/>
      <c r="FCG7" s="0"/>
      <c r="FCH7" s="0"/>
      <c r="FCI7" s="0"/>
      <c r="FCJ7" s="0"/>
      <c r="FCK7" s="0"/>
      <c r="FCL7" s="0"/>
      <c r="FCM7" s="0"/>
      <c r="FCN7" s="0"/>
      <c r="FCO7" s="0"/>
      <c r="FCP7" s="0"/>
      <c r="FCQ7" s="0"/>
      <c r="FCR7" s="0"/>
      <c r="FCS7" s="0"/>
      <c r="FCT7" s="0"/>
      <c r="FCU7" s="0"/>
      <c r="FCV7" s="0"/>
      <c r="FCW7" s="0"/>
      <c r="FCX7" s="0"/>
      <c r="FCY7" s="0"/>
      <c r="FCZ7" s="0"/>
      <c r="FDA7" s="0"/>
      <c r="FDB7" s="0"/>
      <c r="FDC7" s="0"/>
      <c r="FDD7" s="0"/>
      <c r="FDE7" s="0"/>
      <c r="FDF7" s="0"/>
      <c r="FDG7" s="0"/>
      <c r="FDH7" s="0"/>
      <c r="FDI7" s="0"/>
      <c r="FDJ7" s="0"/>
      <c r="FDK7" s="0"/>
      <c r="FDL7" s="0"/>
      <c r="FDM7" s="0"/>
      <c r="FDN7" s="0"/>
      <c r="FDO7" s="0"/>
      <c r="FDP7" s="0"/>
      <c r="FDQ7" s="0"/>
      <c r="FDR7" s="0"/>
      <c r="FDS7" s="0"/>
      <c r="FDT7" s="0"/>
      <c r="FDU7" s="0"/>
      <c r="FDV7" s="0"/>
      <c r="FDW7" s="0"/>
      <c r="FDX7" s="0"/>
      <c r="FDY7" s="0"/>
      <c r="FDZ7" s="0"/>
      <c r="FEA7" s="0"/>
      <c r="FEB7" s="0"/>
      <c r="FEC7" s="0"/>
      <c r="FED7" s="0"/>
      <c r="FEE7" s="0"/>
      <c r="FEF7" s="0"/>
      <c r="FEG7" s="0"/>
      <c r="FEH7" s="0"/>
      <c r="FEI7" s="0"/>
      <c r="FEJ7" s="0"/>
      <c r="FEK7" s="0"/>
      <c r="FEL7" s="0"/>
      <c r="FEM7" s="0"/>
      <c r="FEN7" s="0"/>
      <c r="FEO7" s="0"/>
      <c r="FEP7" s="0"/>
      <c r="FEQ7" s="0"/>
      <c r="FER7" s="0"/>
      <c r="FES7" s="0"/>
      <c r="FET7" s="0"/>
      <c r="FEU7" s="0"/>
      <c r="FEV7" s="0"/>
      <c r="FEW7" s="0"/>
      <c r="FEX7" s="0"/>
      <c r="FEY7" s="0"/>
      <c r="FEZ7" s="0"/>
      <c r="FFA7" s="0"/>
      <c r="FFB7" s="0"/>
      <c r="FFC7" s="0"/>
      <c r="FFD7" s="0"/>
      <c r="FFE7" s="0"/>
      <c r="FFF7" s="0"/>
      <c r="FFG7" s="0"/>
      <c r="FFH7" s="0"/>
      <c r="FFI7" s="0"/>
      <c r="FFJ7" s="0"/>
      <c r="FFK7" s="0"/>
      <c r="FFL7" s="0"/>
      <c r="FFM7" s="0"/>
      <c r="FFN7" s="0"/>
      <c r="FFO7" s="0"/>
      <c r="FFP7" s="0"/>
      <c r="FFQ7" s="0"/>
      <c r="FFR7" s="0"/>
      <c r="FFS7" s="0"/>
      <c r="FFT7" s="0"/>
      <c r="FFU7" s="0"/>
      <c r="FFV7" s="0"/>
      <c r="FFW7" s="0"/>
      <c r="FFX7" s="0"/>
      <c r="FFY7" s="0"/>
      <c r="FFZ7" s="0"/>
      <c r="FGA7" s="0"/>
      <c r="FGB7" s="0"/>
      <c r="FGC7" s="0"/>
      <c r="FGD7" s="0"/>
      <c r="FGE7" s="0"/>
      <c r="FGF7" s="0"/>
      <c r="FGG7" s="0"/>
      <c r="FGH7" s="0"/>
      <c r="FGI7" s="0"/>
      <c r="FGJ7" s="0"/>
      <c r="FGK7" s="0"/>
      <c r="FGL7" s="0"/>
      <c r="FGM7" s="0"/>
      <c r="FGN7" s="0"/>
      <c r="FGO7" s="0"/>
      <c r="FGP7" s="0"/>
      <c r="FGQ7" s="0"/>
      <c r="FGR7" s="0"/>
      <c r="FGS7" s="0"/>
      <c r="FGT7" s="0"/>
      <c r="FGU7" s="0"/>
      <c r="FGV7" s="0"/>
      <c r="FGW7" s="0"/>
      <c r="FGX7" s="0"/>
      <c r="FGY7" s="0"/>
      <c r="FGZ7" s="0"/>
      <c r="FHA7" s="0"/>
      <c r="FHB7" s="0"/>
      <c r="FHC7" s="0"/>
      <c r="FHD7" s="0"/>
      <c r="FHE7" s="0"/>
      <c r="FHF7" s="0"/>
      <c r="FHG7" s="0"/>
      <c r="FHH7" s="0"/>
      <c r="FHI7" s="0"/>
      <c r="FHJ7" s="0"/>
      <c r="FHK7" s="0"/>
      <c r="FHL7" s="0"/>
      <c r="FHM7" s="0"/>
      <c r="FHN7" s="0"/>
      <c r="FHO7" s="0"/>
      <c r="FHP7" s="0"/>
      <c r="FHQ7" s="0"/>
      <c r="FHR7" s="0"/>
      <c r="FHS7" s="0"/>
      <c r="FHT7" s="0"/>
      <c r="FHU7" s="0"/>
      <c r="FHV7" s="0"/>
      <c r="FHW7" s="0"/>
      <c r="FHX7" s="0"/>
      <c r="FHY7" s="0"/>
      <c r="FHZ7" s="0"/>
      <c r="FIA7" s="0"/>
      <c r="FIB7" s="0"/>
      <c r="FIC7" s="0"/>
      <c r="FID7" s="0"/>
      <c r="FIE7" s="0"/>
      <c r="FIF7" s="0"/>
      <c r="FIG7" s="0"/>
      <c r="FIH7" s="0"/>
      <c r="FII7" s="0"/>
      <c r="FIJ7" s="0"/>
      <c r="FIK7" s="0"/>
      <c r="FIL7" s="0"/>
      <c r="FIM7" s="0"/>
      <c r="FIN7" s="0"/>
      <c r="FIO7" s="0"/>
      <c r="FIP7" s="0"/>
      <c r="FIQ7" s="0"/>
      <c r="FIR7" s="0"/>
      <c r="FIS7" s="0"/>
      <c r="FIT7" s="0"/>
      <c r="FIU7" s="0"/>
      <c r="FIV7" s="0"/>
      <c r="FIW7" s="0"/>
      <c r="FIX7" s="0"/>
      <c r="FIY7" s="0"/>
      <c r="FIZ7" s="0"/>
      <c r="FJA7" s="0"/>
      <c r="FJB7" s="0"/>
      <c r="FJC7" s="0"/>
      <c r="FJD7" s="0"/>
      <c r="FJE7" s="0"/>
      <c r="FJF7" s="0"/>
      <c r="FJG7" s="0"/>
      <c r="FJH7" s="0"/>
      <c r="FJI7" s="0"/>
      <c r="FJJ7" s="0"/>
      <c r="FJK7" s="0"/>
      <c r="FJL7" s="0"/>
      <c r="FJM7" s="0"/>
      <c r="FJN7" s="0"/>
      <c r="FJO7" s="0"/>
      <c r="FJP7" s="0"/>
      <c r="FJQ7" s="0"/>
      <c r="FJR7" s="0"/>
      <c r="FJS7" s="0"/>
      <c r="FJT7" s="0"/>
      <c r="FJU7" s="0"/>
      <c r="FJV7" s="0"/>
      <c r="FJW7" s="0"/>
      <c r="FJX7" s="0"/>
      <c r="FJY7" s="0"/>
      <c r="FJZ7" s="0"/>
      <c r="FKA7" s="0"/>
      <c r="FKB7" s="0"/>
      <c r="FKC7" s="0"/>
      <c r="FKD7" s="0"/>
      <c r="FKE7" s="0"/>
      <c r="FKF7" s="0"/>
      <c r="FKG7" s="0"/>
      <c r="FKH7" s="0"/>
      <c r="FKI7" s="0"/>
      <c r="FKJ7" s="0"/>
      <c r="FKK7" s="0"/>
      <c r="FKL7" s="0"/>
      <c r="FKM7" s="0"/>
      <c r="FKN7" s="0"/>
      <c r="FKO7" s="0"/>
      <c r="FKP7" s="0"/>
      <c r="FKQ7" s="0"/>
      <c r="FKR7" s="0"/>
      <c r="FKS7" s="0"/>
      <c r="FKT7" s="0"/>
      <c r="FKU7" s="0"/>
      <c r="FKV7" s="0"/>
      <c r="FKW7" s="0"/>
      <c r="FKX7" s="0"/>
      <c r="FKY7" s="0"/>
      <c r="FKZ7" s="0"/>
      <c r="FLA7" s="0"/>
      <c r="FLB7" s="0"/>
      <c r="FLC7" s="0"/>
      <c r="FLD7" s="0"/>
      <c r="FLE7" s="0"/>
      <c r="FLF7" s="0"/>
      <c r="FLG7" s="0"/>
      <c r="FLH7" s="0"/>
      <c r="FLI7" s="0"/>
      <c r="FLJ7" s="0"/>
      <c r="FLK7" s="0"/>
      <c r="FLL7" s="0"/>
      <c r="FLM7" s="0"/>
      <c r="FLN7" s="0"/>
      <c r="FLO7" s="0"/>
      <c r="FLP7" s="0"/>
      <c r="FLQ7" s="0"/>
      <c r="FLR7" s="0"/>
      <c r="FLS7" s="0"/>
      <c r="FLT7" s="0"/>
      <c r="FLU7" s="0"/>
      <c r="FLV7" s="0"/>
      <c r="FLW7" s="0"/>
      <c r="FLX7" s="0"/>
      <c r="FLY7" s="0"/>
      <c r="FLZ7" s="0"/>
      <c r="FMA7" s="0"/>
      <c r="FMB7" s="0"/>
      <c r="FMC7" s="0"/>
      <c r="FMD7" s="0"/>
      <c r="FME7" s="0"/>
      <c r="FMF7" s="0"/>
      <c r="FMG7" s="0"/>
      <c r="FMH7" s="0"/>
      <c r="FMI7" s="0"/>
      <c r="FMJ7" s="0"/>
      <c r="FMK7" s="0"/>
      <c r="FML7" s="0"/>
      <c r="FMM7" s="0"/>
      <c r="FMN7" s="0"/>
      <c r="FMO7" s="0"/>
      <c r="FMP7" s="0"/>
      <c r="FMQ7" s="0"/>
      <c r="FMR7" s="0"/>
      <c r="FMS7" s="0"/>
      <c r="FMT7" s="0"/>
      <c r="FMU7" s="0"/>
      <c r="FMV7" s="0"/>
      <c r="FMW7" s="0"/>
      <c r="FMX7" s="0"/>
      <c r="FMY7" s="0"/>
      <c r="FMZ7" s="0"/>
      <c r="FNA7" s="0"/>
      <c r="FNB7" s="0"/>
      <c r="FNC7" s="0"/>
      <c r="FND7" s="0"/>
      <c r="FNE7" s="0"/>
      <c r="FNF7" s="0"/>
      <c r="FNG7" s="0"/>
      <c r="FNH7" s="0"/>
      <c r="FNI7" s="0"/>
      <c r="FNJ7" s="0"/>
      <c r="FNK7" s="0"/>
      <c r="FNL7" s="0"/>
      <c r="FNM7" s="0"/>
      <c r="FNN7" s="0"/>
      <c r="FNO7" s="0"/>
      <c r="FNP7" s="0"/>
      <c r="FNQ7" s="0"/>
      <c r="FNR7" s="0"/>
      <c r="FNS7" s="0"/>
      <c r="FNT7" s="0"/>
      <c r="FNU7" s="0"/>
      <c r="FNV7" s="0"/>
      <c r="FNW7" s="0"/>
      <c r="FNX7" s="0"/>
      <c r="FNY7" s="0"/>
      <c r="FNZ7" s="0"/>
      <c r="FOA7" s="0"/>
      <c r="FOB7" s="0"/>
      <c r="FOC7" s="0"/>
      <c r="FOD7" s="0"/>
      <c r="FOE7" s="0"/>
      <c r="FOF7" s="0"/>
      <c r="FOG7" s="0"/>
      <c r="FOH7" s="0"/>
      <c r="FOI7" s="0"/>
      <c r="FOJ7" s="0"/>
      <c r="FOK7" s="0"/>
      <c r="FOL7" s="0"/>
      <c r="FOM7" s="0"/>
      <c r="FON7" s="0"/>
      <c r="FOO7" s="0"/>
      <c r="FOP7" s="0"/>
      <c r="FOQ7" s="0"/>
      <c r="FOR7" s="0"/>
      <c r="FOS7" s="0"/>
      <c r="FOT7" s="0"/>
      <c r="FOU7" s="0"/>
      <c r="FOV7" s="0"/>
      <c r="FOW7" s="0"/>
      <c r="FOX7" s="0"/>
      <c r="FOY7" s="0"/>
      <c r="FOZ7" s="0"/>
      <c r="FPA7" s="0"/>
      <c r="FPB7" s="0"/>
      <c r="FPC7" s="0"/>
      <c r="FPD7" s="0"/>
      <c r="FPE7" s="0"/>
      <c r="FPF7" s="0"/>
      <c r="FPG7" s="0"/>
      <c r="FPH7" s="0"/>
      <c r="FPI7" s="0"/>
      <c r="FPJ7" s="0"/>
      <c r="FPK7" s="0"/>
      <c r="FPL7" s="0"/>
      <c r="FPM7" s="0"/>
      <c r="FPN7" s="0"/>
      <c r="FPO7" s="0"/>
      <c r="FPP7" s="0"/>
      <c r="FPQ7" s="0"/>
      <c r="FPR7" s="0"/>
      <c r="FPS7" s="0"/>
      <c r="FPT7" s="0"/>
      <c r="FPU7" s="0"/>
      <c r="FPV7" s="0"/>
      <c r="FPW7" s="0"/>
      <c r="FPX7" s="0"/>
      <c r="FPY7" s="0"/>
      <c r="FPZ7" s="0"/>
      <c r="FQA7" s="0"/>
      <c r="FQB7" s="0"/>
      <c r="FQC7" s="0"/>
      <c r="FQD7" s="0"/>
      <c r="FQE7" s="0"/>
      <c r="FQF7" s="0"/>
      <c r="FQG7" s="0"/>
      <c r="FQH7" s="0"/>
      <c r="FQI7" s="0"/>
      <c r="FQJ7" s="0"/>
      <c r="FQK7" s="0"/>
      <c r="FQL7" s="0"/>
      <c r="FQM7" s="0"/>
      <c r="FQN7" s="0"/>
      <c r="FQO7" s="0"/>
      <c r="FQP7" s="0"/>
      <c r="FQQ7" s="0"/>
      <c r="FQR7" s="0"/>
      <c r="FQS7" s="0"/>
      <c r="FQT7" s="0"/>
      <c r="FQU7" s="0"/>
      <c r="FQV7" s="0"/>
      <c r="FQW7" s="0"/>
      <c r="FQX7" s="0"/>
      <c r="FQY7" s="0"/>
      <c r="FQZ7" s="0"/>
      <c r="FRA7" s="0"/>
      <c r="FRB7" s="0"/>
      <c r="FRC7" s="0"/>
      <c r="FRD7" s="0"/>
      <c r="FRE7" s="0"/>
      <c r="FRF7" s="0"/>
      <c r="FRG7" s="0"/>
      <c r="FRH7" s="0"/>
      <c r="FRI7" s="0"/>
      <c r="FRJ7" s="0"/>
      <c r="FRK7" s="0"/>
      <c r="FRL7" s="0"/>
      <c r="FRM7" s="0"/>
      <c r="FRN7" s="0"/>
      <c r="FRO7" s="0"/>
      <c r="FRP7" s="0"/>
      <c r="FRQ7" s="0"/>
      <c r="FRR7" s="0"/>
      <c r="FRS7" s="0"/>
      <c r="FRT7" s="0"/>
      <c r="FRU7" s="0"/>
      <c r="FRV7" s="0"/>
      <c r="FRW7" s="0"/>
      <c r="FRX7" s="0"/>
      <c r="FRY7" s="0"/>
      <c r="FRZ7" s="0"/>
      <c r="FSA7" s="0"/>
      <c r="FSB7" s="0"/>
      <c r="FSC7" s="0"/>
      <c r="FSD7" s="0"/>
      <c r="FSE7" s="0"/>
      <c r="FSF7" s="0"/>
      <c r="FSG7" s="0"/>
      <c r="FSH7" s="0"/>
      <c r="FSI7" s="0"/>
      <c r="FSJ7" s="0"/>
      <c r="FSK7" s="0"/>
      <c r="FSL7" s="0"/>
      <c r="FSM7" s="0"/>
      <c r="FSN7" s="0"/>
      <c r="FSO7" s="0"/>
      <c r="FSP7" s="0"/>
      <c r="FSQ7" s="0"/>
      <c r="FSR7" s="0"/>
      <c r="FSS7" s="0"/>
      <c r="FST7" s="0"/>
      <c r="FSU7" s="0"/>
      <c r="FSV7" s="0"/>
      <c r="FSW7" s="0"/>
      <c r="FSX7" s="0"/>
      <c r="FSY7" s="0"/>
      <c r="FSZ7" s="0"/>
      <c r="FTA7" s="0"/>
      <c r="FTB7" s="0"/>
      <c r="FTC7" s="0"/>
      <c r="FTD7" s="0"/>
      <c r="FTE7" s="0"/>
      <c r="FTF7" s="0"/>
      <c r="FTG7" s="0"/>
      <c r="FTH7" s="0"/>
      <c r="FTI7" s="0"/>
      <c r="FTJ7" s="0"/>
      <c r="FTK7" s="0"/>
      <c r="FTL7" s="0"/>
      <c r="FTM7" s="0"/>
      <c r="FTN7" s="0"/>
      <c r="FTO7" s="0"/>
      <c r="FTP7" s="0"/>
      <c r="FTQ7" s="0"/>
      <c r="FTR7" s="0"/>
      <c r="FTS7" s="0"/>
      <c r="FTT7" s="0"/>
      <c r="FTU7" s="0"/>
      <c r="FTV7" s="0"/>
      <c r="FTW7" s="0"/>
      <c r="FTX7" s="0"/>
      <c r="FTY7" s="0"/>
      <c r="FTZ7" s="0"/>
      <c r="FUA7" s="0"/>
      <c r="FUB7" s="0"/>
      <c r="FUC7" s="0"/>
      <c r="FUD7" s="0"/>
      <c r="FUE7" s="0"/>
      <c r="FUF7" s="0"/>
      <c r="FUG7" s="0"/>
      <c r="FUH7" s="0"/>
      <c r="FUI7" s="0"/>
      <c r="FUJ7" s="0"/>
      <c r="FUK7" s="0"/>
      <c r="FUL7" s="0"/>
      <c r="FUM7" s="0"/>
      <c r="FUN7" s="0"/>
      <c r="FUO7" s="0"/>
      <c r="FUP7" s="0"/>
      <c r="FUQ7" s="0"/>
      <c r="FUR7" s="0"/>
      <c r="FUS7" s="0"/>
      <c r="FUT7" s="0"/>
      <c r="FUU7" s="0"/>
      <c r="FUV7" s="0"/>
      <c r="FUW7" s="0"/>
      <c r="FUX7" s="0"/>
      <c r="FUY7" s="0"/>
      <c r="FUZ7" s="0"/>
      <c r="FVA7" s="0"/>
      <c r="FVB7" s="0"/>
      <c r="FVC7" s="0"/>
      <c r="FVD7" s="0"/>
      <c r="FVE7" s="0"/>
      <c r="FVF7" s="0"/>
      <c r="FVG7" s="0"/>
      <c r="FVH7" s="0"/>
      <c r="FVI7" s="0"/>
      <c r="FVJ7" s="0"/>
      <c r="FVK7" s="0"/>
      <c r="FVL7" s="0"/>
      <c r="FVM7" s="0"/>
      <c r="FVN7" s="0"/>
      <c r="FVO7" s="0"/>
      <c r="FVP7" s="0"/>
      <c r="FVQ7" s="0"/>
      <c r="FVR7" s="0"/>
      <c r="FVS7" s="0"/>
      <c r="FVT7" s="0"/>
      <c r="FVU7" s="0"/>
      <c r="FVV7" s="0"/>
      <c r="FVW7" s="0"/>
      <c r="FVX7" s="0"/>
      <c r="FVY7" s="0"/>
      <c r="FVZ7" s="0"/>
      <c r="FWA7" s="0"/>
      <c r="FWB7" s="0"/>
      <c r="FWC7" s="0"/>
      <c r="FWD7" s="0"/>
      <c r="FWE7" s="0"/>
      <c r="FWF7" s="0"/>
      <c r="FWG7" s="0"/>
      <c r="FWH7" s="0"/>
      <c r="FWI7" s="0"/>
      <c r="FWJ7" s="0"/>
      <c r="FWK7" s="0"/>
      <c r="FWL7" s="0"/>
      <c r="FWM7" s="0"/>
      <c r="FWN7" s="0"/>
      <c r="FWO7" s="0"/>
      <c r="FWP7" s="0"/>
      <c r="FWQ7" s="0"/>
      <c r="FWR7" s="0"/>
      <c r="FWS7" s="0"/>
      <c r="FWT7" s="0"/>
      <c r="FWU7" s="0"/>
      <c r="FWV7" s="0"/>
      <c r="FWW7" s="0"/>
      <c r="FWX7" s="0"/>
      <c r="FWY7" s="0"/>
      <c r="FWZ7" s="0"/>
      <c r="FXA7" s="0"/>
      <c r="FXB7" s="0"/>
      <c r="FXC7" s="0"/>
      <c r="FXD7" s="0"/>
      <c r="FXE7" s="0"/>
      <c r="FXF7" s="0"/>
      <c r="FXG7" s="0"/>
      <c r="FXH7" s="0"/>
      <c r="FXI7" s="0"/>
      <c r="FXJ7" s="0"/>
      <c r="FXK7" s="0"/>
      <c r="FXL7" s="0"/>
      <c r="FXM7" s="0"/>
      <c r="FXN7" s="0"/>
      <c r="FXO7" s="0"/>
      <c r="FXP7" s="0"/>
      <c r="FXQ7" s="0"/>
      <c r="FXR7" s="0"/>
      <c r="FXS7" s="0"/>
      <c r="FXT7" s="0"/>
      <c r="FXU7" s="0"/>
      <c r="FXV7" s="0"/>
      <c r="FXW7" s="0"/>
      <c r="FXX7" s="0"/>
      <c r="FXY7" s="0"/>
      <c r="FXZ7" s="0"/>
      <c r="FYA7" s="0"/>
      <c r="FYB7" s="0"/>
      <c r="FYC7" s="0"/>
      <c r="FYD7" s="0"/>
      <c r="FYE7" s="0"/>
      <c r="FYF7" s="0"/>
      <c r="FYG7" s="0"/>
      <c r="FYH7" s="0"/>
      <c r="FYI7" s="0"/>
      <c r="FYJ7" s="0"/>
      <c r="FYK7" s="0"/>
      <c r="FYL7" s="0"/>
      <c r="FYM7" s="0"/>
      <c r="FYN7" s="0"/>
      <c r="FYO7" s="0"/>
      <c r="FYP7" s="0"/>
      <c r="FYQ7" s="0"/>
      <c r="FYR7" s="0"/>
      <c r="FYS7" s="0"/>
      <c r="FYT7" s="0"/>
      <c r="FYU7" s="0"/>
      <c r="FYV7" s="0"/>
      <c r="FYW7" s="0"/>
      <c r="FYX7" s="0"/>
      <c r="FYY7" s="0"/>
      <c r="FYZ7" s="0"/>
      <c r="FZA7" s="0"/>
      <c r="FZB7" s="0"/>
      <c r="FZC7" s="0"/>
      <c r="FZD7" s="0"/>
      <c r="FZE7" s="0"/>
      <c r="FZF7" s="0"/>
      <c r="FZG7" s="0"/>
      <c r="FZH7" s="0"/>
      <c r="FZI7" s="0"/>
      <c r="FZJ7" s="0"/>
      <c r="FZK7" s="0"/>
      <c r="FZL7" s="0"/>
      <c r="FZM7" s="0"/>
      <c r="FZN7" s="0"/>
      <c r="FZO7" s="0"/>
      <c r="FZP7" s="0"/>
      <c r="FZQ7" s="0"/>
      <c r="FZR7" s="0"/>
      <c r="FZS7" s="0"/>
      <c r="FZT7" s="0"/>
      <c r="FZU7" s="0"/>
      <c r="FZV7" s="0"/>
      <c r="FZW7" s="0"/>
      <c r="FZX7" s="0"/>
      <c r="FZY7" s="0"/>
      <c r="FZZ7" s="0"/>
      <c r="GAA7" s="0"/>
      <c r="GAB7" s="0"/>
      <c r="GAC7" s="0"/>
      <c r="GAD7" s="0"/>
      <c r="GAE7" s="0"/>
      <c r="GAF7" s="0"/>
      <c r="GAG7" s="0"/>
      <c r="GAH7" s="0"/>
      <c r="GAI7" s="0"/>
      <c r="GAJ7" s="0"/>
      <c r="GAK7" s="0"/>
      <c r="GAL7" s="0"/>
      <c r="GAM7" s="0"/>
      <c r="GAN7" s="0"/>
      <c r="GAO7" s="0"/>
      <c r="GAP7" s="0"/>
      <c r="GAQ7" s="0"/>
      <c r="GAR7" s="0"/>
      <c r="GAS7" s="0"/>
      <c r="GAT7" s="0"/>
      <c r="GAU7" s="0"/>
      <c r="GAV7" s="0"/>
      <c r="GAW7" s="0"/>
      <c r="GAX7" s="0"/>
      <c r="GAY7" s="0"/>
      <c r="GAZ7" s="0"/>
      <c r="GBA7" s="0"/>
      <c r="GBB7" s="0"/>
      <c r="GBC7" s="0"/>
      <c r="GBD7" s="0"/>
      <c r="GBE7" s="0"/>
      <c r="GBF7" s="0"/>
      <c r="GBG7" s="0"/>
      <c r="GBH7" s="0"/>
      <c r="GBI7" s="0"/>
      <c r="GBJ7" s="0"/>
      <c r="GBK7" s="0"/>
      <c r="GBL7" s="0"/>
      <c r="GBM7" s="0"/>
      <c r="GBN7" s="0"/>
      <c r="GBO7" s="0"/>
      <c r="GBP7" s="0"/>
      <c r="GBQ7" s="0"/>
      <c r="GBR7" s="0"/>
      <c r="GBS7" s="0"/>
      <c r="GBT7" s="0"/>
      <c r="GBU7" s="0"/>
      <c r="GBV7" s="0"/>
      <c r="GBW7" s="0"/>
      <c r="GBX7" s="0"/>
      <c r="GBY7" s="0"/>
      <c r="GBZ7" s="0"/>
      <c r="GCA7" s="0"/>
      <c r="GCB7" s="0"/>
      <c r="GCC7" s="0"/>
      <c r="GCD7" s="0"/>
      <c r="GCE7" s="0"/>
      <c r="GCF7" s="0"/>
      <c r="GCG7" s="0"/>
      <c r="GCH7" s="0"/>
      <c r="GCI7" s="0"/>
      <c r="GCJ7" s="0"/>
      <c r="GCK7" s="0"/>
      <c r="GCL7" s="0"/>
      <c r="GCM7" s="0"/>
      <c r="GCN7" s="0"/>
      <c r="GCO7" s="0"/>
      <c r="GCP7" s="0"/>
      <c r="GCQ7" s="0"/>
      <c r="GCR7" s="0"/>
      <c r="GCS7" s="0"/>
      <c r="GCT7" s="0"/>
      <c r="GCU7" s="0"/>
      <c r="GCV7" s="0"/>
      <c r="GCW7" s="0"/>
      <c r="GCX7" s="0"/>
      <c r="GCY7" s="0"/>
      <c r="GCZ7" s="0"/>
      <c r="GDA7" s="0"/>
      <c r="GDB7" s="0"/>
      <c r="GDC7" s="0"/>
      <c r="GDD7" s="0"/>
      <c r="GDE7" s="0"/>
      <c r="GDF7" s="0"/>
      <c r="GDG7" s="0"/>
      <c r="GDH7" s="0"/>
      <c r="GDI7" s="0"/>
      <c r="GDJ7" s="0"/>
      <c r="GDK7" s="0"/>
      <c r="GDL7" s="0"/>
      <c r="GDM7" s="0"/>
      <c r="GDN7" s="0"/>
      <c r="GDO7" s="0"/>
      <c r="GDP7" s="0"/>
      <c r="GDQ7" s="0"/>
      <c r="GDR7" s="0"/>
      <c r="GDS7" s="0"/>
      <c r="GDT7" s="0"/>
      <c r="GDU7" s="0"/>
      <c r="GDV7" s="0"/>
      <c r="GDW7" s="0"/>
      <c r="GDX7" s="0"/>
      <c r="GDY7" s="0"/>
      <c r="GDZ7" s="0"/>
      <c r="GEA7" s="0"/>
      <c r="GEB7" s="0"/>
      <c r="GEC7" s="0"/>
      <c r="GED7" s="0"/>
      <c r="GEE7" s="0"/>
      <c r="GEF7" s="0"/>
      <c r="GEG7" s="0"/>
      <c r="GEH7" s="0"/>
      <c r="GEI7" s="0"/>
      <c r="GEJ7" s="0"/>
      <c r="GEK7" s="0"/>
      <c r="GEL7" s="0"/>
      <c r="GEM7" s="0"/>
      <c r="GEN7" s="0"/>
      <c r="GEO7" s="0"/>
      <c r="GEP7" s="0"/>
      <c r="GEQ7" s="0"/>
      <c r="GER7" s="0"/>
      <c r="GES7" s="0"/>
      <c r="GET7" s="0"/>
      <c r="GEU7" s="0"/>
      <c r="GEV7" s="0"/>
      <c r="GEW7" s="0"/>
      <c r="GEX7" s="0"/>
      <c r="GEY7" s="0"/>
      <c r="GEZ7" s="0"/>
      <c r="GFA7" s="0"/>
      <c r="GFB7" s="0"/>
      <c r="GFC7" s="0"/>
      <c r="GFD7" s="0"/>
      <c r="GFE7" s="0"/>
      <c r="GFF7" s="0"/>
      <c r="GFG7" s="0"/>
      <c r="GFH7" s="0"/>
      <c r="GFI7" s="0"/>
      <c r="GFJ7" s="0"/>
      <c r="GFK7" s="0"/>
      <c r="GFL7" s="0"/>
      <c r="GFM7" s="0"/>
      <c r="GFN7" s="0"/>
      <c r="GFO7" s="0"/>
      <c r="GFP7" s="0"/>
      <c r="GFQ7" s="0"/>
      <c r="GFR7" s="0"/>
      <c r="GFS7" s="0"/>
      <c r="GFT7" s="0"/>
      <c r="GFU7" s="0"/>
      <c r="GFV7" s="0"/>
      <c r="GFW7" s="0"/>
      <c r="GFX7" s="0"/>
      <c r="GFY7" s="0"/>
      <c r="GFZ7" s="0"/>
      <c r="GGA7" s="0"/>
      <c r="GGB7" s="0"/>
      <c r="GGC7" s="0"/>
      <c r="GGD7" s="0"/>
      <c r="GGE7" s="0"/>
      <c r="GGF7" s="0"/>
      <c r="GGG7" s="0"/>
      <c r="GGH7" s="0"/>
      <c r="GGI7" s="0"/>
      <c r="GGJ7" s="0"/>
      <c r="GGK7" s="0"/>
      <c r="GGL7" s="0"/>
      <c r="GGM7" s="0"/>
      <c r="GGN7" s="0"/>
      <c r="GGO7" s="0"/>
      <c r="GGP7" s="0"/>
      <c r="GGQ7" s="0"/>
      <c r="GGR7" s="0"/>
      <c r="GGS7" s="0"/>
      <c r="GGT7" s="0"/>
      <c r="GGU7" s="0"/>
      <c r="GGV7" s="0"/>
      <c r="GGW7" s="0"/>
      <c r="GGX7" s="0"/>
      <c r="GGY7" s="0"/>
      <c r="GGZ7" s="0"/>
      <c r="GHA7" s="0"/>
      <c r="GHB7" s="0"/>
      <c r="GHC7" s="0"/>
      <c r="GHD7" s="0"/>
      <c r="GHE7" s="0"/>
      <c r="GHF7" s="0"/>
      <c r="GHG7" s="0"/>
      <c r="GHH7" s="0"/>
      <c r="GHI7" s="0"/>
      <c r="GHJ7" s="0"/>
      <c r="GHK7" s="0"/>
      <c r="GHL7" s="0"/>
      <c r="GHM7" s="0"/>
      <c r="GHN7" s="0"/>
      <c r="GHO7" s="0"/>
      <c r="GHP7" s="0"/>
      <c r="GHQ7" s="0"/>
      <c r="GHR7" s="0"/>
      <c r="GHS7" s="0"/>
      <c r="GHT7" s="0"/>
      <c r="GHU7" s="0"/>
      <c r="GHV7" s="0"/>
      <c r="GHW7" s="0"/>
      <c r="GHX7" s="0"/>
      <c r="GHY7" s="0"/>
      <c r="GHZ7" s="0"/>
      <c r="GIA7" s="0"/>
      <c r="GIB7" s="0"/>
      <c r="GIC7" s="0"/>
      <c r="GID7" s="0"/>
      <c r="GIE7" s="0"/>
      <c r="GIF7" s="0"/>
      <c r="GIG7" s="0"/>
      <c r="GIH7" s="0"/>
      <c r="GII7" s="0"/>
      <c r="GIJ7" s="0"/>
      <c r="GIK7" s="0"/>
      <c r="GIL7" s="0"/>
      <c r="GIM7" s="0"/>
      <c r="GIN7" s="0"/>
      <c r="GIO7" s="0"/>
      <c r="GIP7" s="0"/>
      <c r="GIQ7" s="0"/>
      <c r="GIR7" s="0"/>
      <c r="GIS7" s="0"/>
      <c r="GIT7" s="0"/>
      <c r="GIU7" s="0"/>
      <c r="GIV7" s="0"/>
      <c r="GIW7" s="0"/>
      <c r="GIX7" s="0"/>
      <c r="GIY7" s="0"/>
      <c r="GIZ7" s="0"/>
      <c r="GJA7" s="0"/>
      <c r="GJB7" s="0"/>
      <c r="GJC7" s="0"/>
      <c r="GJD7" s="0"/>
      <c r="GJE7" s="0"/>
      <c r="GJF7" s="0"/>
      <c r="GJG7" s="0"/>
      <c r="GJH7" s="0"/>
      <c r="GJI7" s="0"/>
      <c r="GJJ7" s="0"/>
      <c r="GJK7" s="0"/>
      <c r="GJL7" s="0"/>
      <c r="GJM7" s="0"/>
      <c r="GJN7" s="0"/>
      <c r="GJO7" s="0"/>
      <c r="GJP7" s="0"/>
      <c r="GJQ7" s="0"/>
      <c r="GJR7" s="0"/>
      <c r="GJS7" s="0"/>
      <c r="GJT7" s="0"/>
      <c r="GJU7" s="0"/>
      <c r="GJV7" s="0"/>
      <c r="GJW7" s="0"/>
      <c r="GJX7" s="0"/>
      <c r="GJY7" s="0"/>
      <c r="GJZ7" s="0"/>
      <c r="GKA7" s="0"/>
      <c r="GKB7" s="0"/>
      <c r="GKC7" s="0"/>
      <c r="GKD7" s="0"/>
      <c r="GKE7" s="0"/>
      <c r="GKF7" s="0"/>
      <c r="GKG7" s="0"/>
      <c r="GKH7" s="0"/>
      <c r="GKI7" s="0"/>
      <c r="GKJ7" s="0"/>
      <c r="GKK7" s="0"/>
      <c r="GKL7" s="0"/>
      <c r="GKM7" s="0"/>
      <c r="GKN7" s="0"/>
      <c r="GKO7" s="0"/>
      <c r="GKP7" s="0"/>
      <c r="GKQ7" s="0"/>
      <c r="GKR7" s="0"/>
      <c r="GKS7" s="0"/>
      <c r="GKT7" s="0"/>
      <c r="GKU7" s="0"/>
      <c r="GKV7" s="0"/>
      <c r="GKW7" s="0"/>
      <c r="GKX7" s="0"/>
      <c r="GKY7" s="0"/>
      <c r="GKZ7" s="0"/>
      <c r="GLA7" s="0"/>
      <c r="GLB7" s="0"/>
      <c r="GLC7" s="0"/>
      <c r="GLD7" s="0"/>
      <c r="GLE7" s="0"/>
      <c r="GLF7" s="0"/>
      <c r="GLG7" s="0"/>
      <c r="GLH7" s="0"/>
      <c r="GLI7" s="0"/>
      <c r="GLJ7" s="0"/>
      <c r="GLK7" s="0"/>
      <c r="GLL7" s="0"/>
      <c r="GLM7" s="0"/>
      <c r="GLN7" s="0"/>
      <c r="GLO7" s="0"/>
      <c r="GLP7" s="0"/>
      <c r="GLQ7" s="0"/>
      <c r="GLR7" s="0"/>
      <c r="GLS7" s="0"/>
      <c r="GLT7" s="0"/>
      <c r="GLU7" s="0"/>
      <c r="GLV7" s="0"/>
      <c r="GLW7" s="0"/>
      <c r="GLX7" s="0"/>
      <c r="GLY7" s="0"/>
      <c r="GLZ7" s="0"/>
      <c r="GMA7" s="0"/>
      <c r="GMB7" s="0"/>
      <c r="GMC7" s="0"/>
      <c r="GMD7" s="0"/>
      <c r="GME7" s="0"/>
      <c r="GMF7" s="0"/>
      <c r="GMG7" s="0"/>
      <c r="GMH7" s="0"/>
      <c r="GMI7" s="0"/>
      <c r="GMJ7" s="0"/>
      <c r="GMK7" s="0"/>
      <c r="GML7" s="0"/>
      <c r="GMM7" s="0"/>
      <c r="GMN7" s="0"/>
      <c r="GMO7" s="0"/>
      <c r="GMP7" s="0"/>
      <c r="GMQ7" s="0"/>
      <c r="GMR7" s="0"/>
      <c r="GMS7" s="0"/>
      <c r="GMT7" s="0"/>
      <c r="GMU7" s="0"/>
      <c r="GMV7" s="0"/>
      <c r="GMW7" s="0"/>
      <c r="GMX7" s="0"/>
      <c r="GMY7" s="0"/>
      <c r="GMZ7" s="0"/>
      <c r="GNA7" s="0"/>
      <c r="GNB7" s="0"/>
      <c r="GNC7" s="0"/>
      <c r="GND7" s="0"/>
      <c r="GNE7" s="0"/>
      <c r="GNF7" s="0"/>
      <c r="GNG7" s="0"/>
      <c r="GNH7" s="0"/>
      <c r="GNI7" s="0"/>
      <c r="GNJ7" s="0"/>
      <c r="GNK7" s="0"/>
      <c r="GNL7" s="0"/>
      <c r="GNM7" s="0"/>
      <c r="GNN7" s="0"/>
      <c r="GNO7" s="0"/>
      <c r="GNP7" s="0"/>
      <c r="GNQ7" s="0"/>
      <c r="GNR7" s="0"/>
      <c r="GNS7" s="0"/>
      <c r="GNT7" s="0"/>
      <c r="GNU7" s="0"/>
      <c r="GNV7" s="0"/>
      <c r="GNW7" s="0"/>
      <c r="GNX7" s="0"/>
      <c r="GNY7" s="0"/>
      <c r="GNZ7" s="0"/>
      <c r="GOA7" s="0"/>
      <c r="GOB7" s="0"/>
      <c r="GOC7" s="0"/>
      <c r="GOD7" s="0"/>
      <c r="GOE7" s="0"/>
      <c r="GOF7" s="0"/>
      <c r="GOG7" s="0"/>
      <c r="GOH7" s="0"/>
      <c r="GOI7" s="0"/>
      <c r="GOJ7" s="0"/>
      <c r="GOK7" s="0"/>
      <c r="GOL7" s="0"/>
      <c r="GOM7" s="0"/>
      <c r="GON7" s="0"/>
      <c r="GOO7" s="0"/>
      <c r="GOP7" s="0"/>
      <c r="GOQ7" s="0"/>
      <c r="GOR7" s="0"/>
      <c r="GOS7" s="0"/>
      <c r="GOT7" s="0"/>
      <c r="GOU7" s="0"/>
      <c r="GOV7" s="0"/>
      <c r="GOW7" s="0"/>
      <c r="GOX7" s="0"/>
      <c r="GOY7" s="0"/>
      <c r="GOZ7" s="0"/>
      <c r="GPA7" s="0"/>
      <c r="GPB7" s="0"/>
      <c r="GPC7" s="0"/>
      <c r="GPD7" s="0"/>
      <c r="GPE7" s="0"/>
      <c r="GPF7" s="0"/>
      <c r="GPG7" s="0"/>
      <c r="GPH7" s="0"/>
      <c r="GPI7" s="0"/>
      <c r="GPJ7" s="0"/>
      <c r="GPK7" s="0"/>
      <c r="GPL7" s="0"/>
      <c r="GPM7" s="0"/>
      <c r="GPN7" s="0"/>
      <c r="GPO7" s="0"/>
      <c r="GPP7" s="0"/>
      <c r="GPQ7" s="0"/>
      <c r="GPR7" s="0"/>
      <c r="GPS7" s="0"/>
      <c r="GPT7" s="0"/>
      <c r="GPU7" s="0"/>
      <c r="GPV7" s="0"/>
      <c r="GPW7" s="0"/>
      <c r="GPX7" s="0"/>
      <c r="GPY7" s="0"/>
      <c r="GPZ7" s="0"/>
      <c r="GQA7" s="0"/>
      <c r="GQB7" s="0"/>
      <c r="GQC7" s="0"/>
      <c r="GQD7" s="0"/>
      <c r="GQE7" s="0"/>
      <c r="GQF7" s="0"/>
      <c r="GQG7" s="0"/>
      <c r="GQH7" s="0"/>
      <c r="GQI7" s="0"/>
      <c r="GQJ7" s="0"/>
      <c r="GQK7" s="0"/>
      <c r="GQL7" s="0"/>
      <c r="GQM7" s="0"/>
      <c r="GQN7" s="0"/>
      <c r="GQO7" s="0"/>
      <c r="GQP7" s="0"/>
      <c r="GQQ7" s="0"/>
      <c r="GQR7" s="0"/>
      <c r="GQS7" s="0"/>
      <c r="GQT7" s="0"/>
      <c r="GQU7" s="0"/>
      <c r="GQV7" s="0"/>
      <c r="GQW7" s="0"/>
      <c r="GQX7" s="0"/>
      <c r="GQY7" s="0"/>
      <c r="GQZ7" s="0"/>
      <c r="GRA7" s="0"/>
      <c r="GRB7" s="0"/>
      <c r="GRC7" s="0"/>
      <c r="GRD7" s="0"/>
      <c r="GRE7" s="0"/>
      <c r="GRF7" s="0"/>
      <c r="GRG7" s="0"/>
      <c r="GRH7" s="0"/>
      <c r="GRI7" s="0"/>
      <c r="GRJ7" s="0"/>
      <c r="GRK7" s="0"/>
      <c r="GRL7" s="0"/>
      <c r="GRM7" s="0"/>
      <c r="GRN7" s="0"/>
      <c r="GRO7" s="0"/>
      <c r="GRP7" s="0"/>
      <c r="GRQ7" s="0"/>
      <c r="GRR7" s="0"/>
      <c r="GRS7" s="0"/>
      <c r="GRT7" s="0"/>
      <c r="GRU7" s="0"/>
      <c r="GRV7" s="0"/>
      <c r="GRW7" s="0"/>
      <c r="GRX7" s="0"/>
      <c r="GRY7" s="0"/>
      <c r="GRZ7" s="0"/>
      <c r="GSA7" s="0"/>
      <c r="GSB7" s="0"/>
      <c r="GSC7" s="0"/>
      <c r="GSD7" s="0"/>
      <c r="GSE7" s="0"/>
      <c r="GSF7" s="0"/>
      <c r="GSG7" s="0"/>
      <c r="GSH7" s="0"/>
      <c r="GSI7" s="0"/>
      <c r="GSJ7" s="0"/>
      <c r="GSK7" s="0"/>
      <c r="GSL7" s="0"/>
      <c r="GSM7" s="0"/>
      <c r="GSN7" s="0"/>
      <c r="GSO7" s="0"/>
      <c r="GSP7" s="0"/>
      <c r="GSQ7" s="0"/>
      <c r="GSR7" s="0"/>
      <c r="GSS7" s="0"/>
      <c r="GST7" s="0"/>
      <c r="GSU7" s="0"/>
      <c r="GSV7" s="0"/>
      <c r="GSW7" s="0"/>
      <c r="GSX7" s="0"/>
      <c r="GSY7" s="0"/>
      <c r="GSZ7" s="0"/>
      <c r="GTA7" s="0"/>
      <c r="GTB7" s="0"/>
      <c r="GTC7" s="0"/>
      <c r="GTD7" s="0"/>
      <c r="GTE7" s="0"/>
      <c r="GTF7" s="0"/>
      <c r="GTG7" s="0"/>
      <c r="GTH7" s="0"/>
      <c r="GTI7" s="0"/>
      <c r="GTJ7" s="0"/>
      <c r="GTK7" s="0"/>
      <c r="GTL7" s="0"/>
      <c r="GTM7" s="0"/>
      <c r="GTN7" s="0"/>
      <c r="GTO7" s="0"/>
      <c r="GTP7" s="0"/>
      <c r="GTQ7" s="0"/>
      <c r="GTR7" s="0"/>
      <c r="GTS7" s="0"/>
      <c r="GTT7" s="0"/>
      <c r="GTU7" s="0"/>
      <c r="GTV7" s="0"/>
      <c r="GTW7" s="0"/>
      <c r="GTX7" s="0"/>
      <c r="GTY7" s="0"/>
      <c r="GTZ7" s="0"/>
      <c r="GUA7" s="0"/>
      <c r="GUB7" s="0"/>
      <c r="GUC7" s="0"/>
      <c r="GUD7" s="0"/>
      <c r="GUE7" s="0"/>
      <c r="GUF7" s="0"/>
      <c r="GUG7" s="0"/>
      <c r="GUH7" s="0"/>
      <c r="GUI7" s="0"/>
      <c r="GUJ7" s="0"/>
      <c r="GUK7" s="0"/>
      <c r="GUL7" s="0"/>
      <c r="GUM7" s="0"/>
      <c r="GUN7" s="0"/>
      <c r="GUO7" s="0"/>
      <c r="GUP7" s="0"/>
      <c r="GUQ7" s="0"/>
      <c r="GUR7" s="0"/>
      <c r="GUS7" s="0"/>
      <c r="GUT7" s="0"/>
      <c r="GUU7" s="0"/>
      <c r="GUV7" s="0"/>
      <c r="GUW7" s="0"/>
      <c r="GUX7" s="0"/>
      <c r="GUY7" s="0"/>
      <c r="GUZ7" s="0"/>
      <c r="GVA7" s="0"/>
      <c r="GVB7" s="0"/>
      <c r="GVC7" s="0"/>
      <c r="GVD7" s="0"/>
      <c r="GVE7" s="0"/>
      <c r="GVF7" s="0"/>
      <c r="GVG7" s="0"/>
      <c r="GVH7" s="0"/>
      <c r="GVI7" s="0"/>
      <c r="GVJ7" s="0"/>
      <c r="GVK7" s="0"/>
      <c r="GVL7" s="0"/>
      <c r="GVM7" s="0"/>
      <c r="GVN7" s="0"/>
      <c r="GVO7" s="0"/>
      <c r="GVP7" s="0"/>
      <c r="GVQ7" s="0"/>
      <c r="GVR7" s="0"/>
      <c r="GVS7" s="0"/>
      <c r="GVT7" s="0"/>
      <c r="GVU7" s="0"/>
      <c r="GVV7" s="0"/>
      <c r="GVW7" s="0"/>
      <c r="GVX7" s="0"/>
      <c r="GVY7" s="0"/>
      <c r="GVZ7" s="0"/>
      <c r="GWA7" s="0"/>
      <c r="GWB7" s="0"/>
      <c r="GWC7" s="0"/>
      <c r="GWD7" s="0"/>
      <c r="GWE7" s="0"/>
      <c r="GWF7" s="0"/>
      <c r="GWG7" s="0"/>
      <c r="GWH7" s="0"/>
      <c r="GWI7" s="0"/>
      <c r="GWJ7" s="0"/>
      <c r="GWK7" s="0"/>
      <c r="GWL7" s="0"/>
      <c r="GWM7" s="0"/>
      <c r="GWN7" s="0"/>
      <c r="GWO7" s="0"/>
      <c r="GWP7" s="0"/>
      <c r="GWQ7" s="0"/>
      <c r="GWR7" s="0"/>
      <c r="GWS7" s="0"/>
      <c r="GWT7" s="0"/>
      <c r="GWU7" s="0"/>
      <c r="GWV7" s="0"/>
      <c r="GWW7" s="0"/>
      <c r="GWX7" s="0"/>
      <c r="GWY7" s="0"/>
      <c r="GWZ7" s="0"/>
      <c r="GXA7" s="0"/>
      <c r="GXB7" s="0"/>
      <c r="GXC7" s="0"/>
      <c r="GXD7" s="0"/>
      <c r="GXE7" s="0"/>
      <c r="GXF7" s="0"/>
      <c r="GXG7" s="0"/>
      <c r="GXH7" s="0"/>
      <c r="GXI7" s="0"/>
      <c r="GXJ7" s="0"/>
      <c r="GXK7" s="0"/>
      <c r="GXL7" s="0"/>
      <c r="GXM7" s="0"/>
      <c r="GXN7" s="0"/>
      <c r="GXO7" s="0"/>
      <c r="GXP7" s="0"/>
      <c r="GXQ7" s="0"/>
      <c r="GXR7" s="0"/>
      <c r="GXS7" s="0"/>
      <c r="GXT7" s="0"/>
      <c r="GXU7" s="0"/>
      <c r="GXV7" s="0"/>
      <c r="GXW7" s="0"/>
      <c r="GXX7" s="0"/>
      <c r="GXY7" s="0"/>
      <c r="GXZ7" s="0"/>
      <c r="GYA7" s="0"/>
      <c r="GYB7" s="0"/>
      <c r="GYC7" s="0"/>
      <c r="GYD7" s="0"/>
      <c r="GYE7" s="0"/>
      <c r="GYF7" s="0"/>
      <c r="GYG7" s="0"/>
      <c r="GYH7" s="0"/>
      <c r="GYI7" s="0"/>
      <c r="GYJ7" s="0"/>
      <c r="GYK7" s="0"/>
      <c r="GYL7" s="0"/>
      <c r="GYM7" s="0"/>
      <c r="GYN7" s="0"/>
      <c r="GYO7" s="0"/>
      <c r="GYP7" s="0"/>
      <c r="GYQ7" s="0"/>
      <c r="GYR7" s="0"/>
      <c r="GYS7" s="0"/>
      <c r="GYT7" s="0"/>
      <c r="GYU7" s="0"/>
      <c r="GYV7" s="0"/>
      <c r="GYW7" s="0"/>
      <c r="GYX7" s="0"/>
      <c r="GYY7" s="0"/>
      <c r="GYZ7" s="0"/>
      <c r="GZA7" s="0"/>
      <c r="GZB7" s="0"/>
      <c r="GZC7" s="0"/>
      <c r="GZD7" s="0"/>
      <c r="GZE7" s="0"/>
      <c r="GZF7" s="0"/>
      <c r="GZG7" s="0"/>
      <c r="GZH7" s="0"/>
      <c r="GZI7" s="0"/>
      <c r="GZJ7" s="0"/>
      <c r="GZK7" s="0"/>
      <c r="GZL7" s="0"/>
      <c r="GZM7" s="0"/>
      <c r="GZN7" s="0"/>
      <c r="GZO7" s="0"/>
      <c r="GZP7" s="0"/>
      <c r="GZQ7" s="0"/>
      <c r="GZR7" s="0"/>
      <c r="GZS7" s="0"/>
      <c r="GZT7" s="0"/>
      <c r="GZU7" s="0"/>
      <c r="GZV7" s="0"/>
      <c r="GZW7" s="0"/>
      <c r="GZX7" s="0"/>
      <c r="GZY7" s="0"/>
      <c r="GZZ7" s="0"/>
      <c r="HAA7" s="0"/>
      <c r="HAB7" s="0"/>
      <c r="HAC7" s="0"/>
      <c r="HAD7" s="0"/>
      <c r="HAE7" s="0"/>
      <c r="HAF7" s="0"/>
      <c r="HAG7" s="0"/>
      <c r="HAH7" s="0"/>
      <c r="HAI7" s="0"/>
      <c r="HAJ7" s="0"/>
      <c r="HAK7" s="0"/>
      <c r="HAL7" s="0"/>
      <c r="HAM7" s="0"/>
      <c r="HAN7" s="0"/>
      <c r="HAO7" s="0"/>
      <c r="HAP7" s="0"/>
      <c r="HAQ7" s="0"/>
      <c r="HAR7" s="0"/>
      <c r="HAS7" s="0"/>
      <c r="HAT7" s="0"/>
      <c r="HAU7" s="0"/>
      <c r="HAV7" s="0"/>
      <c r="HAW7" s="0"/>
      <c r="HAX7" s="0"/>
      <c r="HAY7" s="0"/>
      <c r="HAZ7" s="0"/>
      <c r="HBA7" s="0"/>
      <c r="HBB7" s="0"/>
      <c r="HBC7" s="0"/>
      <c r="HBD7" s="0"/>
      <c r="HBE7" s="0"/>
      <c r="HBF7" s="0"/>
      <c r="HBG7" s="0"/>
      <c r="HBH7" s="0"/>
      <c r="HBI7" s="0"/>
      <c r="HBJ7" s="0"/>
      <c r="HBK7" s="0"/>
      <c r="HBL7" s="0"/>
      <c r="HBM7" s="0"/>
      <c r="HBN7" s="0"/>
      <c r="HBO7" s="0"/>
      <c r="HBP7" s="0"/>
      <c r="HBQ7" s="0"/>
      <c r="HBR7" s="0"/>
      <c r="HBS7" s="0"/>
      <c r="HBT7" s="0"/>
      <c r="HBU7" s="0"/>
      <c r="HBV7" s="0"/>
      <c r="HBW7" s="0"/>
      <c r="HBX7" s="0"/>
      <c r="HBY7" s="0"/>
      <c r="HBZ7" s="0"/>
      <c r="HCA7" s="0"/>
      <c r="HCB7" s="0"/>
      <c r="HCC7" s="0"/>
      <c r="HCD7" s="0"/>
      <c r="HCE7" s="0"/>
      <c r="HCF7" s="0"/>
      <c r="HCG7" s="0"/>
      <c r="HCH7" s="0"/>
      <c r="HCI7" s="0"/>
      <c r="HCJ7" s="0"/>
      <c r="HCK7" s="0"/>
      <c r="HCL7" s="0"/>
      <c r="HCM7" s="0"/>
      <c r="HCN7" s="0"/>
      <c r="HCO7" s="0"/>
      <c r="HCP7" s="0"/>
      <c r="HCQ7" s="0"/>
      <c r="HCR7" s="0"/>
      <c r="HCS7" s="0"/>
      <c r="HCT7" s="0"/>
      <c r="HCU7" s="0"/>
      <c r="HCV7" s="0"/>
      <c r="HCW7" s="0"/>
      <c r="HCX7" s="0"/>
      <c r="HCY7" s="0"/>
      <c r="HCZ7" s="0"/>
      <c r="HDA7" s="0"/>
      <c r="HDB7" s="0"/>
      <c r="HDC7" s="0"/>
      <c r="HDD7" s="0"/>
      <c r="HDE7" s="0"/>
      <c r="HDF7" s="0"/>
      <c r="HDG7" s="0"/>
      <c r="HDH7" s="0"/>
      <c r="HDI7" s="0"/>
      <c r="HDJ7" s="0"/>
      <c r="HDK7" s="0"/>
      <c r="HDL7" s="0"/>
      <c r="HDM7" s="0"/>
      <c r="HDN7" s="0"/>
      <c r="HDO7" s="0"/>
      <c r="HDP7" s="0"/>
      <c r="HDQ7" s="0"/>
      <c r="HDR7" s="0"/>
      <c r="HDS7" s="0"/>
      <c r="HDT7" s="0"/>
      <c r="HDU7" s="0"/>
      <c r="HDV7" s="0"/>
      <c r="HDW7" s="0"/>
      <c r="HDX7" s="0"/>
      <c r="HDY7" s="0"/>
      <c r="HDZ7" s="0"/>
      <c r="HEA7" s="0"/>
      <c r="HEB7" s="0"/>
      <c r="HEC7" s="0"/>
      <c r="HED7" s="0"/>
      <c r="HEE7" s="0"/>
      <c r="HEF7" s="0"/>
      <c r="HEG7" s="0"/>
      <c r="HEH7" s="0"/>
      <c r="HEI7" s="0"/>
      <c r="HEJ7" s="0"/>
      <c r="HEK7" s="0"/>
      <c r="HEL7" s="0"/>
      <c r="HEM7" s="0"/>
      <c r="HEN7" s="0"/>
      <c r="HEO7" s="0"/>
      <c r="HEP7" s="0"/>
      <c r="HEQ7" s="0"/>
      <c r="HER7" s="0"/>
      <c r="HES7" s="0"/>
      <c r="HET7" s="0"/>
      <c r="HEU7" s="0"/>
      <c r="HEV7" s="0"/>
      <c r="HEW7" s="0"/>
      <c r="HEX7" s="0"/>
      <c r="HEY7" s="0"/>
      <c r="HEZ7" s="0"/>
      <c r="HFA7" s="0"/>
      <c r="HFB7" s="0"/>
      <c r="HFC7" s="0"/>
      <c r="HFD7" s="0"/>
      <c r="HFE7" s="0"/>
      <c r="HFF7" s="0"/>
      <c r="HFG7" s="0"/>
      <c r="HFH7" s="0"/>
      <c r="HFI7" s="0"/>
      <c r="HFJ7" s="0"/>
      <c r="HFK7" s="0"/>
      <c r="HFL7" s="0"/>
      <c r="HFM7" s="0"/>
      <c r="HFN7" s="0"/>
      <c r="HFO7" s="0"/>
      <c r="HFP7" s="0"/>
      <c r="HFQ7" s="0"/>
      <c r="HFR7" s="0"/>
      <c r="HFS7" s="0"/>
      <c r="HFT7" s="0"/>
      <c r="HFU7" s="0"/>
      <c r="HFV7" s="0"/>
      <c r="HFW7" s="0"/>
      <c r="HFX7" s="0"/>
      <c r="HFY7" s="0"/>
      <c r="HFZ7" s="0"/>
      <c r="HGA7" s="0"/>
      <c r="HGB7" s="0"/>
      <c r="HGC7" s="0"/>
      <c r="HGD7" s="0"/>
      <c r="HGE7" s="0"/>
      <c r="HGF7" s="0"/>
      <c r="HGG7" s="0"/>
      <c r="HGH7" s="0"/>
      <c r="HGI7" s="0"/>
      <c r="HGJ7" s="0"/>
      <c r="HGK7" s="0"/>
      <c r="HGL7" s="0"/>
      <c r="HGM7" s="0"/>
      <c r="HGN7" s="0"/>
      <c r="HGO7" s="0"/>
      <c r="HGP7" s="0"/>
      <c r="HGQ7" s="0"/>
      <c r="HGR7" s="0"/>
      <c r="HGS7" s="0"/>
      <c r="HGT7" s="0"/>
      <c r="HGU7" s="0"/>
      <c r="HGV7" s="0"/>
      <c r="HGW7" s="0"/>
      <c r="HGX7" s="0"/>
      <c r="HGY7" s="0"/>
      <c r="HGZ7" s="0"/>
      <c r="HHA7" s="0"/>
      <c r="HHB7" s="0"/>
      <c r="HHC7" s="0"/>
      <c r="HHD7" s="0"/>
      <c r="HHE7" s="0"/>
      <c r="HHF7" s="0"/>
      <c r="HHG7" s="0"/>
      <c r="HHH7" s="0"/>
      <c r="HHI7" s="0"/>
      <c r="HHJ7" s="0"/>
      <c r="HHK7" s="0"/>
      <c r="HHL7" s="0"/>
      <c r="HHM7" s="0"/>
      <c r="HHN7" s="0"/>
      <c r="HHO7" s="0"/>
      <c r="HHP7" s="0"/>
      <c r="HHQ7" s="0"/>
      <c r="HHR7" s="0"/>
      <c r="HHS7" s="0"/>
      <c r="HHT7" s="0"/>
      <c r="HHU7" s="0"/>
      <c r="HHV7" s="0"/>
      <c r="HHW7" s="0"/>
      <c r="HHX7" s="0"/>
      <c r="HHY7" s="0"/>
      <c r="HHZ7" s="0"/>
      <c r="HIA7" s="0"/>
      <c r="HIB7" s="0"/>
      <c r="HIC7" s="0"/>
      <c r="HID7" s="0"/>
      <c r="HIE7" s="0"/>
      <c r="HIF7" s="0"/>
      <c r="HIG7" s="0"/>
      <c r="HIH7" s="0"/>
      <c r="HII7" s="0"/>
      <c r="HIJ7" s="0"/>
      <c r="HIK7" s="0"/>
      <c r="HIL7" s="0"/>
      <c r="HIM7" s="0"/>
      <c r="HIN7" s="0"/>
      <c r="HIO7" s="0"/>
      <c r="HIP7" s="0"/>
      <c r="HIQ7" s="0"/>
      <c r="HIR7" s="0"/>
      <c r="HIS7" s="0"/>
      <c r="HIT7" s="0"/>
      <c r="HIU7" s="0"/>
      <c r="HIV7" s="0"/>
      <c r="HIW7" s="0"/>
      <c r="HIX7" s="0"/>
      <c r="HIY7" s="0"/>
      <c r="HIZ7" s="0"/>
      <c r="HJA7" s="0"/>
      <c r="HJB7" s="0"/>
      <c r="HJC7" s="0"/>
      <c r="HJD7" s="0"/>
      <c r="HJE7" s="0"/>
      <c r="HJF7" s="0"/>
      <c r="HJG7" s="0"/>
      <c r="HJH7" s="0"/>
      <c r="HJI7" s="0"/>
      <c r="HJJ7" s="0"/>
      <c r="HJK7" s="0"/>
      <c r="HJL7" s="0"/>
      <c r="HJM7" s="0"/>
      <c r="HJN7" s="0"/>
      <c r="HJO7" s="0"/>
      <c r="HJP7" s="0"/>
      <c r="HJQ7" s="0"/>
      <c r="HJR7" s="0"/>
      <c r="HJS7" s="0"/>
      <c r="HJT7" s="0"/>
      <c r="HJU7" s="0"/>
      <c r="HJV7" s="0"/>
      <c r="HJW7" s="0"/>
      <c r="HJX7" s="0"/>
      <c r="HJY7" s="0"/>
      <c r="HJZ7" s="0"/>
      <c r="HKA7" s="0"/>
      <c r="HKB7" s="0"/>
      <c r="HKC7" s="0"/>
      <c r="HKD7" s="0"/>
      <c r="HKE7" s="0"/>
      <c r="HKF7" s="0"/>
      <c r="HKG7" s="0"/>
      <c r="HKH7" s="0"/>
      <c r="HKI7" s="0"/>
      <c r="HKJ7" s="0"/>
      <c r="HKK7" s="0"/>
      <c r="HKL7" s="0"/>
      <c r="HKM7" s="0"/>
      <c r="HKN7" s="0"/>
      <c r="HKO7" s="0"/>
      <c r="HKP7" s="0"/>
      <c r="HKQ7" s="0"/>
      <c r="HKR7" s="0"/>
      <c r="HKS7" s="0"/>
      <c r="HKT7" s="0"/>
      <c r="HKU7" s="0"/>
      <c r="HKV7" s="0"/>
      <c r="HKW7" s="0"/>
      <c r="HKX7" s="0"/>
      <c r="HKY7" s="0"/>
      <c r="HKZ7" s="0"/>
      <c r="HLA7" s="0"/>
      <c r="HLB7" s="0"/>
      <c r="HLC7" s="0"/>
      <c r="HLD7" s="0"/>
      <c r="HLE7" s="0"/>
      <c r="HLF7" s="0"/>
      <c r="HLG7" s="0"/>
      <c r="HLH7" s="0"/>
      <c r="HLI7" s="0"/>
      <c r="HLJ7" s="0"/>
      <c r="HLK7" s="0"/>
      <c r="HLL7" s="0"/>
      <c r="HLM7" s="0"/>
      <c r="HLN7" s="0"/>
      <c r="HLO7" s="0"/>
      <c r="HLP7" s="0"/>
      <c r="HLQ7" s="0"/>
      <c r="HLR7" s="0"/>
      <c r="HLS7" s="0"/>
      <c r="HLT7" s="0"/>
      <c r="HLU7" s="0"/>
      <c r="HLV7" s="0"/>
      <c r="HLW7" s="0"/>
      <c r="HLX7" s="0"/>
      <c r="HLY7" s="0"/>
      <c r="HLZ7" s="0"/>
      <c r="HMA7" s="0"/>
      <c r="HMB7" s="0"/>
      <c r="HMC7" s="0"/>
      <c r="HMD7" s="0"/>
      <c r="HME7" s="0"/>
      <c r="HMF7" s="0"/>
      <c r="HMG7" s="0"/>
      <c r="HMH7" s="0"/>
      <c r="HMI7" s="0"/>
      <c r="HMJ7" s="0"/>
      <c r="HMK7" s="0"/>
      <c r="HML7" s="0"/>
      <c r="HMM7" s="0"/>
      <c r="HMN7" s="0"/>
      <c r="HMO7" s="0"/>
      <c r="HMP7" s="0"/>
      <c r="HMQ7" s="0"/>
      <c r="HMR7" s="0"/>
      <c r="HMS7" s="0"/>
      <c r="HMT7" s="0"/>
      <c r="HMU7" s="0"/>
      <c r="HMV7" s="0"/>
      <c r="HMW7" s="0"/>
      <c r="HMX7" s="0"/>
      <c r="HMY7" s="0"/>
      <c r="HMZ7" s="0"/>
      <c r="HNA7" s="0"/>
      <c r="HNB7" s="0"/>
      <c r="HNC7" s="0"/>
      <c r="HND7" s="0"/>
      <c r="HNE7" s="0"/>
      <c r="HNF7" s="0"/>
      <c r="HNG7" s="0"/>
      <c r="HNH7" s="0"/>
      <c r="HNI7" s="0"/>
      <c r="HNJ7" s="0"/>
      <c r="HNK7" s="0"/>
      <c r="HNL7" s="0"/>
      <c r="HNM7" s="0"/>
      <c r="HNN7" s="0"/>
      <c r="HNO7" s="0"/>
      <c r="HNP7" s="0"/>
      <c r="HNQ7" s="0"/>
      <c r="HNR7" s="0"/>
      <c r="HNS7" s="0"/>
      <c r="HNT7" s="0"/>
      <c r="HNU7" s="0"/>
      <c r="HNV7" s="0"/>
      <c r="HNW7" s="0"/>
      <c r="HNX7" s="0"/>
      <c r="HNY7" s="0"/>
      <c r="HNZ7" s="0"/>
      <c r="HOA7" s="0"/>
      <c r="HOB7" s="0"/>
      <c r="HOC7" s="0"/>
      <c r="HOD7" s="0"/>
      <c r="HOE7" s="0"/>
      <c r="HOF7" s="0"/>
      <c r="HOG7" s="0"/>
      <c r="HOH7" s="0"/>
      <c r="HOI7" s="0"/>
      <c r="HOJ7" s="0"/>
      <c r="HOK7" s="0"/>
      <c r="HOL7" s="0"/>
      <c r="HOM7" s="0"/>
      <c r="HON7" s="0"/>
      <c r="HOO7" s="0"/>
      <c r="HOP7" s="0"/>
      <c r="HOQ7" s="0"/>
      <c r="HOR7" s="0"/>
      <c r="HOS7" s="0"/>
      <c r="HOT7" s="0"/>
      <c r="HOU7" s="0"/>
      <c r="HOV7" s="0"/>
      <c r="HOW7" s="0"/>
      <c r="HOX7" s="0"/>
      <c r="HOY7" s="0"/>
      <c r="HOZ7" s="0"/>
      <c r="HPA7" s="0"/>
      <c r="HPB7" s="0"/>
      <c r="HPC7" s="0"/>
      <c r="HPD7" s="0"/>
      <c r="HPE7" s="0"/>
      <c r="HPF7" s="0"/>
      <c r="HPG7" s="0"/>
      <c r="HPH7" s="0"/>
      <c r="HPI7" s="0"/>
      <c r="HPJ7" s="0"/>
      <c r="HPK7" s="0"/>
      <c r="HPL7" s="0"/>
      <c r="HPM7" s="0"/>
      <c r="HPN7" s="0"/>
      <c r="HPO7" s="0"/>
      <c r="HPP7" s="0"/>
      <c r="HPQ7" s="0"/>
      <c r="HPR7" s="0"/>
      <c r="HPS7" s="0"/>
      <c r="HPT7" s="0"/>
      <c r="HPU7" s="0"/>
      <c r="HPV7" s="0"/>
      <c r="HPW7" s="0"/>
      <c r="HPX7" s="0"/>
      <c r="HPY7" s="0"/>
      <c r="HPZ7" s="0"/>
      <c r="HQA7" s="0"/>
      <c r="HQB7" s="0"/>
      <c r="HQC7" s="0"/>
      <c r="HQD7" s="0"/>
      <c r="HQE7" s="0"/>
      <c r="HQF7" s="0"/>
      <c r="HQG7" s="0"/>
      <c r="HQH7" s="0"/>
      <c r="HQI7" s="0"/>
      <c r="HQJ7" s="0"/>
      <c r="HQK7" s="0"/>
      <c r="HQL7" s="0"/>
      <c r="HQM7" s="0"/>
      <c r="HQN7" s="0"/>
      <c r="HQO7" s="0"/>
      <c r="HQP7" s="0"/>
      <c r="HQQ7" s="0"/>
      <c r="HQR7" s="0"/>
      <c r="HQS7" s="0"/>
      <c r="HQT7" s="0"/>
      <c r="HQU7" s="0"/>
      <c r="HQV7" s="0"/>
      <c r="HQW7" s="0"/>
      <c r="HQX7" s="0"/>
      <c r="HQY7" s="0"/>
      <c r="HQZ7" s="0"/>
      <c r="HRA7" s="0"/>
      <c r="HRB7" s="0"/>
      <c r="HRC7" s="0"/>
      <c r="HRD7" s="0"/>
      <c r="HRE7" s="0"/>
      <c r="HRF7" s="0"/>
      <c r="HRG7" s="0"/>
      <c r="HRH7" s="0"/>
      <c r="HRI7" s="0"/>
      <c r="HRJ7" s="0"/>
      <c r="HRK7" s="0"/>
      <c r="HRL7" s="0"/>
      <c r="HRM7" s="0"/>
      <c r="HRN7" s="0"/>
      <c r="HRO7" s="0"/>
      <c r="HRP7" s="0"/>
      <c r="HRQ7" s="0"/>
      <c r="HRR7" s="0"/>
      <c r="HRS7" s="0"/>
      <c r="HRT7" s="0"/>
      <c r="HRU7" s="0"/>
      <c r="HRV7" s="0"/>
      <c r="HRW7" s="0"/>
      <c r="HRX7" s="0"/>
      <c r="HRY7" s="0"/>
      <c r="HRZ7" s="0"/>
      <c r="HSA7" s="0"/>
      <c r="HSB7" s="0"/>
      <c r="HSC7" s="0"/>
      <c r="HSD7" s="0"/>
      <c r="HSE7" s="0"/>
      <c r="HSF7" s="0"/>
      <c r="HSG7" s="0"/>
      <c r="HSH7" s="0"/>
      <c r="HSI7" s="0"/>
      <c r="HSJ7" s="0"/>
      <c r="HSK7" s="0"/>
      <c r="HSL7" s="0"/>
      <c r="HSM7" s="0"/>
      <c r="HSN7" s="0"/>
      <c r="HSO7" s="0"/>
      <c r="HSP7" s="0"/>
      <c r="HSQ7" s="0"/>
      <c r="HSR7" s="0"/>
      <c r="HSS7" s="0"/>
      <c r="HST7" s="0"/>
      <c r="HSU7" s="0"/>
      <c r="HSV7" s="0"/>
      <c r="HSW7" s="0"/>
      <c r="HSX7" s="0"/>
      <c r="HSY7" s="0"/>
      <c r="HSZ7" s="0"/>
      <c r="HTA7" s="0"/>
      <c r="HTB7" s="0"/>
      <c r="HTC7" s="0"/>
      <c r="HTD7" s="0"/>
      <c r="HTE7" s="0"/>
      <c r="HTF7" s="0"/>
      <c r="HTG7" s="0"/>
      <c r="HTH7" s="0"/>
      <c r="HTI7" s="0"/>
      <c r="HTJ7" s="0"/>
      <c r="HTK7" s="0"/>
      <c r="HTL7" s="0"/>
      <c r="HTM7" s="0"/>
      <c r="HTN7" s="0"/>
      <c r="HTO7" s="0"/>
      <c r="HTP7" s="0"/>
      <c r="HTQ7" s="0"/>
      <c r="HTR7" s="0"/>
      <c r="HTS7" s="0"/>
      <c r="HTT7" s="0"/>
      <c r="HTU7" s="0"/>
      <c r="HTV7" s="0"/>
      <c r="HTW7" s="0"/>
      <c r="HTX7" s="0"/>
      <c r="HTY7" s="0"/>
      <c r="HTZ7" s="0"/>
      <c r="HUA7" s="0"/>
      <c r="HUB7" s="0"/>
      <c r="HUC7" s="0"/>
      <c r="HUD7" s="0"/>
      <c r="HUE7" s="0"/>
      <c r="HUF7" s="0"/>
      <c r="HUG7" s="0"/>
      <c r="HUH7" s="0"/>
      <c r="HUI7" s="0"/>
      <c r="HUJ7" s="0"/>
      <c r="HUK7" s="0"/>
      <c r="HUL7" s="0"/>
      <c r="HUM7" s="0"/>
      <c r="HUN7" s="0"/>
      <c r="HUO7" s="0"/>
      <c r="HUP7" s="0"/>
      <c r="HUQ7" s="0"/>
      <c r="HUR7" s="0"/>
      <c r="HUS7" s="0"/>
      <c r="HUT7" s="0"/>
      <c r="HUU7" s="0"/>
      <c r="HUV7" s="0"/>
      <c r="HUW7" s="0"/>
      <c r="HUX7" s="0"/>
      <c r="HUY7" s="0"/>
      <c r="HUZ7" s="0"/>
      <c r="HVA7" s="0"/>
      <c r="HVB7" s="0"/>
      <c r="HVC7" s="0"/>
      <c r="HVD7" s="0"/>
      <c r="HVE7" s="0"/>
      <c r="HVF7" s="0"/>
      <c r="HVG7" s="0"/>
      <c r="HVH7" s="0"/>
      <c r="HVI7" s="0"/>
      <c r="HVJ7" s="0"/>
      <c r="HVK7" s="0"/>
      <c r="HVL7" s="0"/>
      <c r="HVM7" s="0"/>
      <c r="HVN7" s="0"/>
      <c r="HVO7" s="0"/>
      <c r="HVP7" s="0"/>
      <c r="HVQ7" s="0"/>
      <c r="HVR7" s="0"/>
      <c r="HVS7" s="0"/>
      <c r="HVT7" s="0"/>
      <c r="HVU7" s="0"/>
      <c r="HVV7" s="0"/>
      <c r="HVW7" s="0"/>
      <c r="HVX7" s="0"/>
      <c r="HVY7" s="0"/>
      <c r="HVZ7" s="0"/>
      <c r="HWA7" s="0"/>
      <c r="HWB7" s="0"/>
      <c r="HWC7" s="0"/>
      <c r="HWD7" s="0"/>
      <c r="HWE7" s="0"/>
      <c r="HWF7" s="0"/>
      <c r="HWG7" s="0"/>
      <c r="HWH7" s="0"/>
      <c r="HWI7" s="0"/>
      <c r="HWJ7" s="0"/>
      <c r="HWK7" s="0"/>
      <c r="HWL7" s="0"/>
      <c r="HWM7" s="0"/>
      <c r="HWN7" s="0"/>
      <c r="HWO7" s="0"/>
      <c r="HWP7" s="0"/>
      <c r="HWQ7" s="0"/>
      <c r="HWR7" s="0"/>
      <c r="HWS7" s="0"/>
      <c r="HWT7" s="0"/>
      <c r="HWU7" s="0"/>
      <c r="HWV7" s="0"/>
      <c r="HWW7" s="0"/>
      <c r="HWX7" s="0"/>
      <c r="HWY7" s="0"/>
      <c r="HWZ7" s="0"/>
      <c r="HXA7" s="0"/>
      <c r="HXB7" s="0"/>
      <c r="HXC7" s="0"/>
      <c r="HXD7" s="0"/>
      <c r="HXE7" s="0"/>
      <c r="HXF7" s="0"/>
      <c r="HXG7" s="0"/>
      <c r="HXH7" s="0"/>
      <c r="HXI7" s="0"/>
      <c r="HXJ7" s="0"/>
      <c r="HXK7" s="0"/>
      <c r="HXL7" s="0"/>
      <c r="HXM7" s="0"/>
      <c r="HXN7" s="0"/>
      <c r="HXO7" s="0"/>
      <c r="HXP7" s="0"/>
      <c r="HXQ7" s="0"/>
      <c r="HXR7" s="0"/>
      <c r="HXS7" s="0"/>
      <c r="HXT7" s="0"/>
      <c r="HXU7" s="0"/>
      <c r="HXV7" s="0"/>
      <c r="HXW7" s="0"/>
      <c r="HXX7" s="0"/>
      <c r="HXY7" s="0"/>
      <c r="HXZ7" s="0"/>
      <c r="HYA7" s="0"/>
      <c r="HYB7" s="0"/>
      <c r="HYC7" s="0"/>
      <c r="HYD7" s="0"/>
      <c r="HYE7" s="0"/>
      <c r="HYF7" s="0"/>
      <c r="HYG7" s="0"/>
      <c r="HYH7" s="0"/>
      <c r="HYI7" s="0"/>
      <c r="HYJ7" s="0"/>
      <c r="HYK7" s="0"/>
      <c r="HYL7" s="0"/>
      <c r="HYM7" s="0"/>
      <c r="HYN7" s="0"/>
      <c r="HYO7" s="0"/>
      <c r="HYP7" s="0"/>
      <c r="HYQ7" s="0"/>
      <c r="HYR7" s="0"/>
      <c r="HYS7" s="0"/>
      <c r="HYT7" s="0"/>
      <c r="HYU7" s="0"/>
      <c r="HYV7" s="0"/>
      <c r="HYW7" s="0"/>
      <c r="HYX7" s="0"/>
      <c r="HYY7" s="0"/>
      <c r="HYZ7" s="0"/>
      <c r="HZA7" s="0"/>
      <c r="HZB7" s="0"/>
      <c r="HZC7" s="0"/>
      <c r="HZD7" s="0"/>
      <c r="HZE7" s="0"/>
      <c r="HZF7" s="0"/>
      <c r="HZG7" s="0"/>
      <c r="HZH7" s="0"/>
      <c r="HZI7" s="0"/>
      <c r="HZJ7" s="0"/>
      <c r="HZK7" s="0"/>
      <c r="HZL7" s="0"/>
      <c r="HZM7" s="0"/>
      <c r="HZN7" s="0"/>
      <c r="HZO7" s="0"/>
      <c r="HZP7" s="0"/>
      <c r="HZQ7" s="0"/>
      <c r="HZR7" s="0"/>
      <c r="HZS7" s="0"/>
      <c r="HZT7" s="0"/>
      <c r="HZU7" s="0"/>
      <c r="HZV7" s="0"/>
      <c r="HZW7" s="0"/>
      <c r="HZX7" s="0"/>
      <c r="HZY7" s="0"/>
      <c r="HZZ7" s="0"/>
      <c r="IAA7" s="0"/>
      <c r="IAB7" s="0"/>
      <c r="IAC7" s="0"/>
      <c r="IAD7" s="0"/>
      <c r="IAE7" s="0"/>
      <c r="IAF7" s="0"/>
      <c r="IAG7" s="0"/>
      <c r="IAH7" s="0"/>
      <c r="IAI7" s="0"/>
      <c r="IAJ7" s="0"/>
      <c r="IAK7" s="0"/>
      <c r="IAL7" s="0"/>
      <c r="IAM7" s="0"/>
      <c r="IAN7" s="0"/>
      <c r="IAO7" s="0"/>
      <c r="IAP7" s="0"/>
      <c r="IAQ7" s="0"/>
      <c r="IAR7" s="0"/>
      <c r="IAS7" s="0"/>
      <c r="IAT7" s="0"/>
      <c r="IAU7" s="0"/>
      <c r="IAV7" s="0"/>
      <c r="IAW7" s="0"/>
      <c r="IAX7" s="0"/>
      <c r="IAY7" s="0"/>
      <c r="IAZ7" s="0"/>
      <c r="IBA7" s="0"/>
      <c r="IBB7" s="0"/>
      <c r="IBC7" s="0"/>
      <c r="IBD7" s="0"/>
      <c r="IBE7" s="0"/>
      <c r="IBF7" s="0"/>
      <c r="IBG7" s="0"/>
      <c r="IBH7" s="0"/>
      <c r="IBI7" s="0"/>
      <c r="IBJ7" s="0"/>
      <c r="IBK7" s="0"/>
      <c r="IBL7" s="0"/>
      <c r="IBM7" s="0"/>
      <c r="IBN7" s="0"/>
      <c r="IBO7" s="0"/>
      <c r="IBP7" s="0"/>
      <c r="IBQ7" s="0"/>
      <c r="IBR7" s="0"/>
      <c r="IBS7" s="0"/>
      <c r="IBT7" s="0"/>
      <c r="IBU7" s="0"/>
      <c r="IBV7" s="0"/>
      <c r="IBW7" s="0"/>
      <c r="IBX7" s="0"/>
      <c r="IBY7" s="0"/>
      <c r="IBZ7" s="0"/>
      <c r="ICA7" s="0"/>
      <c r="ICB7" s="0"/>
      <c r="ICC7" s="0"/>
      <c r="ICD7" s="0"/>
      <c r="ICE7" s="0"/>
      <c r="ICF7" s="0"/>
      <c r="ICG7" s="0"/>
      <c r="ICH7" s="0"/>
      <c r="ICI7" s="0"/>
      <c r="ICJ7" s="0"/>
      <c r="ICK7" s="0"/>
      <c r="ICL7" s="0"/>
      <c r="ICM7" s="0"/>
      <c r="ICN7" s="0"/>
      <c r="ICO7" s="0"/>
      <c r="ICP7" s="0"/>
      <c r="ICQ7" s="0"/>
      <c r="ICR7" s="0"/>
      <c r="ICS7" s="0"/>
      <c r="ICT7" s="0"/>
      <c r="ICU7" s="0"/>
      <c r="ICV7" s="0"/>
      <c r="ICW7" s="0"/>
      <c r="ICX7" s="0"/>
      <c r="ICY7" s="0"/>
      <c r="ICZ7" s="0"/>
      <c r="IDA7" s="0"/>
      <c r="IDB7" s="0"/>
      <c r="IDC7" s="0"/>
      <c r="IDD7" s="0"/>
      <c r="IDE7" s="0"/>
      <c r="IDF7" s="0"/>
      <c r="IDG7" s="0"/>
      <c r="IDH7" s="0"/>
      <c r="IDI7" s="0"/>
      <c r="IDJ7" s="0"/>
      <c r="IDK7" s="0"/>
      <c r="IDL7" s="0"/>
      <c r="IDM7" s="0"/>
      <c r="IDN7" s="0"/>
      <c r="IDO7" s="0"/>
      <c r="IDP7" s="0"/>
      <c r="IDQ7" s="0"/>
      <c r="IDR7" s="0"/>
      <c r="IDS7" s="0"/>
      <c r="IDT7" s="0"/>
      <c r="IDU7" s="0"/>
      <c r="IDV7" s="0"/>
      <c r="IDW7" s="0"/>
      <c r="IDX7" s="0"/>
      <c r="IDY7" s="0"/>
      <c r="IDZ7" s="0"/>
      <c r="IEA7" s="0"/>
      <c r="IEB7" s="0"/>
      <c r="IEC7" s="0"/>
      <c r="IED7" s="0"/>
      <c r="IEE7" s="0"/>
      <c r="IEF7" s="0"/>
      <c r="IEG7" s="0"/>
      <c r="IEH7" s="0"/>
      <c r="IEI7" s="0"/>
      <c r="IEJ7" s="0"/>
      <c r="IEK7" s="0"/>
      <c r="IEL7" s="0"/>
      <c r="IEM7" s="0"/>
      <c r="IEN7" s="0"/>
      <c r="IEO7" s="0"/>
      <c r="IEP7" s="0"/>
      <c r="IEQ7" s="0"/>
      <c r="IER7" s="0"/>
      <c r="IES7" s="0"/>
      <c r="IET7" s="0"/>
      <c r="IEU7" s="0"/>
      <c r="IEV7" s="0"/>
      <c r="IEW7" s="0"/>
      <c r="IEX7" s="0"/>
      <c r="IEY7" s="0"/>
      <c r="IEZ7" s="0"/>
      <c r="IFA7" s="0"/>
      <c r="IFB7" s="0"/>
      <c r="IFC7" s="0"/>
      <c r="IFD7" s="0"/>
      <c r="IFE7" s="0"/>
      <c r="IFF7" s="0"/>
      <c r="IFG7" s="0"/>
      <c r="IFH7" s="0"/>
      <c r="IFI7" s="0"/>
      <c r="IFJ7" s="0"/>
      <c r="IFK7" s="0"/>
      <c r="IFL7" s="0"/>
      <c r="IFM7" s="0"/>
      <c r="IFN7" s="0"/>
      <c r="IFO7" s="0"/>
      <c r="IFP7" s="0"/>
      <c r="IFQ7" s="0"/>
      <c r="IFR7" s="0"/>
      <c r="IFS7" s="0"/>
      <c r="IFT7" s="0"/>
      <c r="IFU7" s="0"/>
      <c r="IFV7" s="0"/>
      <c r="IFW7" s="0"/>
      <c r="IFX7" s="0"/>
      <c r="IFY7" s="0"/>
      <c r="IFZ7" s="0"/>
      <c r="IGA7" s="0"/>
      <c r="IGB7" s="0"/>
      <c r="IGC7" s="0"/>
      <c r="IGD7" s="0"/>
      <c r="IGE7" s="0"/>
      <c r="IGF7" s="0"/>
      <c r="IGG7" s="0"/>
      <c r="IGH7" s="0"/>
      <c r="IGI7" s="0"/>
      <c r="IGJ7" s="0"/>
      <c r="IGK7" s="0"/>
      <c r="IGL7" s="0"/>
      <c r="IGM7" s="0"/>
      <c r="IGN7" s="0"/>
      <c r="IGO7" s="0"/>
      <c r="IGP7" s="0"/>
      <c r="IGQ7" s="0"/>
      <c r="IGR7" s="0"/>
      <c r="IGS7" s="0"/>
      <c r="IGT7" s="0"/>
      <c r="IGU7" s="0"/>
      <c r="IGV7" s="0"/>
      <c r="IGW7" s="0"/>
      <c r="IGX7" s="0"/>
      <c r="IGY7" s="0"/>
      <c r="IGZ7" s="0"/>
      <c r="IHA7" s="0"/>
      <c r="IHB7" s="0"/>
      <c r="IHC7" s="0"/>
      <c r="IHD7" s="0"/>
      <c r="IHE7" s="0"/>
      <c r="IHF7" s="0"/>
      <c r="IHG7" s="0"/>
      <c r="IHH7" s="0"/>
      <c r="IHI7" s="0"/>
      <c r="IHJ7" s="0"/>
      <c r="IHK7" s="0"/>
      <c r="IHL7" s="0"/>
      <c r="IHM7" s="0"/>
      <c r="IHN7" s="0"/>
      <c r="IHO7" s="0"/>
      <c r="IHP7" s="0"/>
      <c r="IHQ7" s="0"/>
      <c r="IHR7" s="0"/>
      <c r="IHS7" s="0"/>
      <c r="IHT7" s="0"/>
      <c r="IHU7" s="0"/>
      <c r="IHV7" s="0"/>
      <c r="IHW7" s="0"/>
      <c r="IHX7" s="0"/>
      <c r="IHY7" s="0"/>
      <c r="IHZ7" s="0"/>
      <c r="IIA7" s="0"/>
      <c r="IIB7" s="0"/>
      <c r="IIC7" s="0"/>
      <c r="IID7" s="0"/>
      <c r="IIE7" s="0"/>
      <c r="IIF7" s="0"/>
      <c r="IIG7" s="0"/>
      <c r="IIH7" s="0"/>
      <c r="III7" s="0"/>
      <c r="IIJ7" s="0"/>
      <c r="IIK7" s="0"/>
      <c r="IIL7" s="0"/>
      <c r="IIM7" s="0"/>
      <c r="IIN7" s="0"/>
      <c r="IIO7" s="0"/>
      <c r="IIP7" s="0"/>
      <c r="IIQ7" s="0"/>
      <c r="IIR7" s="0"/>
      <c r="IIS7" s="0"/>
      <c r="IIT7" s="0"/>
      <c r="IIU7" s="0"/>
      <c r="IIV7" s="0"/>
      <c r="IIW7" s="0"/>
      <c r="IIX7" s="0"/>
      <c r="IIY7" s="0"/>
      <c r="IIZ7" s="0"/>
      <c r="IJA7" s="0"/>
      <c r="IJB7" s="0"/>
      <c r="IJC7" s="0"/>
      <c r="IJD7" s="0"/>
      <c r="IJE7" s="0"/>
      <c r="IJF7" s="0"/>
      <c r="IJG7" s="0"/>
      <c r="IJH7" s="0"/>
      <c r="IJI7" s="0"/>
      <c r="IJJ7" s="0"/>
      <c r="IJK7" s="0"/>
      <c r="IJL7" s="0"/>
      <c r="IJM7" s="0"/>
      <c r="IJN7" s="0"/>
      <c r="IJO7" s="0"/>
      <c r="IJP7" s="0"/>
      <c r="IJQ7" s="0"/>
      <c r="IJR7" s="0"/>
      <c r="IJS7" s="0"/>
      <c r="IJT7" s="0"/>
      <c r="IJU7" s="0"/>
      <c r="IJV7" s="0"/>
      <c r="IJW7" s="0"/>
      <c r="IJX7" s="0"/>
      <c r="IJY7" s="0"/>
      <c r="IJZ7" s="0"/>
      <c r="IKA7" s="0"/>
      <c r="IKB7" s="0"/>
      <c r="IKC7" s="0"/>
      <c r="IKD7" s="0"/>
      <c r="IKE7" s="0"/>
      <c r="IKF7" s="0"/>
      <c r="IKG7" s="0"/>
      <c r="IKH7" s="0"/>
      <c r="IKI7" s="0"/>
      <c r="IKJ7" s="0"/>
      <c r="IKK7" s="0"/>
      <c r="IKL7" s="0"/>
      <c r="IKM7" s="0"/>
      <c r="IKN7" s="0"/>
      <c r="IKO7" s="0"/>
      <c r="IKP7" s="0"/>
      <c r="IKQ7" s="0"/>
      <c r="IKR7" s="0"/>
      <c r="IKS7" s="0"/>
      <c r="IKT7" s="0"/>
      <c r="IKU7" s="0"/>
      <c r="IKV7" s="0"/>
      <c r="IKW7" s="0"/>
      <c r="IKX7" s="0"/>
      <c r="IKY7" s="0"/>
      <c r="IKZ7" s="0"/>
      <c r="ILA7" s="0"/>
      <c r="ILB7" s="0"/>
      <c r="ILC7" s="0"/>
      <c r="ILD7" s="0"/>
      <c r="ILE7" s="0"/>
      <c r="ILF7" s="0"/>
      <c r="ILG7" s="0"/>
      <c r="ILH7" s="0"/>
      <c r="ILI7" s="0"/>
      <c r="ILJ7" s="0"/>
      <c r="ILK7" s="0"/>
      <c r="ILL7" s="0"/>
      <c r="ILM7" s="0"/>
      <c r="ILN7" s="0"/>
      <c r="ILO7" s="0"/>
      <c r="ILP7" s="0"/>
      <c r="ILQ7" s="0"/>
      <c r="ILR7" s="0"/>
      <c r="ILS7" s="0"/>
      <c r="ILT7" s="0"/>
      <c r="ILU7" s="0"/>
      <c r="ILV7" s="0"/>
      <c r="ILW7" s="0"/>
      <c r="ILX7" s="0"/>
      <c r="ILY7" s="0"/>
      <c r="ILZ7" s="0"/>
      <c r="IMA7" s="0"/>
      <c r="IMB7" s="0"/>
      <c r="IMC7" s="0"/>
      <c r="IMD7" s="0"/>
      <c r="IME7" s="0"/>
      <c r="IMF7" s="0"/>
      <c r="IMG7" s="0"/>
      <c r="IMH7" s="0"/>
      <c r="IMI7" s="0"/>
      <c r="IMJ7" s="0"/>
      <c r="IMK7" s="0"/>
      <c r="IML7" s="0"/>
      <c r="IMM7" s="0"/>
      <c r="IMN7" s="0"/>
      <c r="IMO7" s="0"/>
      <c r="IMP7" s="0"/>
      <c r="IMQ7" s="0"/>
      <c r="IMR7" s="0"/>
      <c r="IMS7" s="0"/>
      <c r="IMT7" s="0"/>
      <c r="IMU7" s="0"/>
      <c r="IMV7" s="0"/>
      <c r="IMW7" s="0"/>
      <c r="IMX7" s="0"/>
      <c r="IMY7" s="0"/>
      <c r="IMZ7" s="0"/>
      <c r="INA7" s="0"/>
      <c r="INB7" s="0"/>
      <c r="INC7" s="0"/>
      <c r="IND7" s="0"/>
      <c r="INE7" s="0"/>
      <c r="INF7" s="0"/>
      <c r="ING7" s="0"/>
      <c r="INH7" s="0"/>
      <c r="INI7" s="0"/>
      <c r="INJ7" s="0"/>
      <c r="INK7" s="0"/>
      <c r="INL7" s="0"/>
      <c r="INM7" s="0"/>
      <c r="INN7" s="0"/>
      <c r="INO7" s="0"/>
      <c r="INP7" s="0"/>
      <c r="INQ7" s="0"/>
      <c r="INR7" s="0"/>
      <c r="INS7" s="0"/>
      <c r="INT7" s="0"/>
      <c r="INU7" s="0"/>
      <c r="INV7" s="0"/>
      <c r="INW7" s="0"/>
      <c r="INX7" s="0"/>
      <c r="INY7" s="0"/>
      <c r="INZ7" s="0"/>
      <c r="IOA7" s="0"/>
      <c r="IOB7" s="0"/>
      <c r="IOC7" s="0"/>
      <c r="IOD7" s="0"/>
      <c r="IOE7" s="0"/>
      <c r="IOF7" s="0"/>
      <c r="IOG7" s="0"/>
      <c r="IOH7" s="0"/>
      <c r="IOI7" s="0"/>
      <c r="IOJ7" s="0"/>
      <c r="IOK7" s="0"/>
      <c r="IOL7" s="0"/>
      <c r="IOM7" s="0"/>
      <c r="ION7" s="0"/>
      <c r="IOO7" s="0"/>
      <c r="IOP7" s="0"/>
      <c r="IOQ7" s="0"/>
      <c r="IOR7" s="0"/>
      <c r="IOS7" s="0"/>
      <c r="IOT7" s="0"/>
      <c r="IOU7" s="0"/>
      <c r="IOV7" s="0"/>
      <c r="IOW7" s="0"/>
      <c r="IOX7" s="0"/>
      <c r="IOY7" s="0"/>
      <c r="IOZ7" s="0"/>
      <c r="IPA7" s="0"/>
      <c r="IPB7" s="0"/>
      <c r="IPC7" s="0"/>
      <c r="IPD7" s="0"/>
      <c r="IPE7" s="0"/>
      <c r="IPF7" s="0"/>
      <c r="IPG7" s="0"/>
      <c r="IPH7" s="0"/>
      <c r="IPI7" s="0"/>
      <c r="IPJ7" s="0"/>
      <c r="IPK7" s="0"/>
      <c r="IPL7" s="0"/>
      <c r="IPM7" s="0"/>
      <c r="IPN7" s="0"/>
      <c r="IPO7" s="0"/>
      <c r="IPP7" s="0"/>
      <c r="IPQ7" s="0"/>
      <c r="IPR7" s="0"/>
      <c r="IPS7" s="0"/>
      <c r="IPT7" s="0"/>
      <c r="IPU7" s="0"/>
      <c r="IPV7" s="0"/>
      <c r="IPW7" s="0"/>
      <c r="IPX7" s="0"/>
      <c r="IPY7" s="0"/>
      <c r="IPZ7" s="0"/>
      <c r="IQA7" s="0"/>
      <c r="IQB7" s="0"/>
      <c r="IQC7" s="0"/>
      <c r="IQD7" s="0"/>
      <c r="IQE7" s="0"/>
      <c r="IQF7" s="0"/>
      <c r="IQG7" s="0"/>
      <c r="IQH7" s="0"/>
      <c r="IQI7" s="0"/>
      <c r="IQJ7" s="0"/>
      <c r="IQK7" s="0"/>
      <c r="IQL7" s="0"/>
      <c r="IQM7" s="0"/>
      <c r="IQN7" s="0"/>
      <c r="IQO7" s="0"/>
      <c r="IQP7" s="0"/>
      <c r="IQQ7" s="0"/>
      <c r="IQR7" s="0"/>
      <c r="IQS7" s="0"/>
      <c r="IQT7" s="0"/>
      <c r="IQU7" s="0"/>
      <c r="IQV7" s="0"/>
      <c r="IQW7" s="0"/>
      <c r="IQX7" s="0"/>
      <c r="IQY7" s="0"/>
      <c r="IQZ7" s="0"/>
      <c r="IRA7" s="0"/>
      <c r="IRB7" s="0"/>
      <c r="IRC7" s="0"/>
      <c r="IRD7" s="0"/>
      <c r="IRE7" s="0"/>
      <c r="IRF7" s="0"/>
      <c r="IRG7" s="0"/>
      <c r="IRH7" s="0"/>
      <c r="IRI7" s="0"/>
      <c r="IRJ7" s="0"/>
      <c r="IRK7" s="0"/>
      <c r="IRL7" s="0"/>
      <c r="IRM7" s="0"/>
      <c r="IRN7" s="0"/>
      <c r="IRO7" s="0"/>
      <c r="IRP7" s="0"/>
      <c r="IRQ7" s="0"/>
      <c r="IRR7" s="0"/>
      <c r="IRS7" s="0"/>
      <c r="IRT7" s="0"/>
      <c r="IRU7" s="0"/>
      <c r="IRV7" s="0"/>
      <c r="IRW7" s="0"/>
      <c r="IRX7" s="0"/>
      <c r="IRY7" s="0"/>
      <c r="IRZ7" s="0"/>
      <c r="ISA7" s="0"/>
      <c r="ISB7" s="0"/>
      <c r="ISC7" s="0"/>
      <c r="ISD7" s="0"/>
      <c r="ISE7" s="0"/>
      <c r="ISF7" s="0"/>
      <c r="ISG7" s="0"/>
      <c r="ISH7" s="0"/>
      <c r="ISI7" s="0"/>
      <c r="ISJ7" s="0"/>
      <c r="ISK7" s="0"/>
      <c r="ISL7" s="0"/>
      <c r="ISM7" s="0"/>
      <c r="ISN7" s="0"/>
      <c r="ISO7" s="0"/>
      <c r="ISP7" s="0"/>
      <c r="ISQ7" s="0"/>
      <c r="ISR7" s="0"/>
      <c r="ISS7" s="0"/>
      <c r="IST7" s="0"/>
      <c r="ISU7" s="0"/>
      <c r="ISV7" s="0"/>
      <c r="ISW7" s="0"/>
      <c r="ISX7" s="0"/>
      <c r="ISY7" s="0"/>
      <c r="ISZ7" s="0"/>
      <c r="ITA7" s="0"/>
      <c r="ITB7" s="0"/>
      <c r="ITC7" s="0"/>
      <c r="ITD7" s="0"/>
      <c r="ITE7" s="0"/>
      <c r="ITF7" s="0"/>
      <c r="ITG7" s="0"/>
      <c r="ITH7" s="0"/>
      <c r="ITI7" s="0"/>
      <c r="ITJ7" s="0"/>
      <c r="ITK7" s="0"/>
      <c r="ITL7" s="0"/>
      <c r="ITM7" s="0"/>
      <c r="ITN7" s="0"/>
      <c r="ITO7" s="0"/>
      <c r="ITP7" s="0"/>
      <c r="ITQ7" s="0"/>
      <c r="ITR7" s="0"/>
      <c r="ITS7" s="0"/>
      <c r="ITT7" s="0"/>
      <c r="ITU7" s="0"/>
      <c r="ITV7" s="0"/>
      <c r="ITW7" s="0"/>
      <c r="ITX7" s="0"/>
      <c r="ITY7" s="0"/>
      <c r="ITZ7" s="0"/>
      <c r="IUA7" s="0"/>
      <c r="IUB7" s="0"/>
      <c r="IUC7" s="0"/>
      <c r="IUD7" s="0"/>
      <c r="IUE7" s="0"/>
      <c r="IUF7" s="0"/>
      <c r="IUG7" s="0"/>
      <c r="IUH7" s="0"/>
      <c r="IUI7" s="0"/>
      <c r="IUJ7" s="0"/>
      <c r="IUK7" s="0"/>
      <c r="IUL7" s="0"/>
      <c r="IUM7" s="0"/>
      <c r="IUN7" s="0"/>
      <c r="IUO7" s="0"/>
      <c r="IUP7" s="0"/>
      <c r="IUQ7" s="0"/>
      <c r="IUR7" s="0"/>
      <c r="IUS7" s="0"/>
      <c r="IUT7" s="0"/>
      <c r="IUU7" s="0"/>
      <c r="IUV7" s="0"/>
      <c r="IUW7" s="0"/>
      <c r="IUX7" s="0"/>
      <c r="IUY7" s="0"/>
      <c r="IUZ7" s="0"/>
      <c r="IVA7" s="0"/>
      <c r="IVB7" s="0"/>
      <c r="IVC7" s="0"/>
      <c r="IVD7" s="0"/>
      <c r="IVE7" s="0"/>
      <c r="IVF7" s="0"/>
      <c r="IVG7" s="0"/>
      <c r="IVH7" s="0"/>
      <c r="IVI7" s="0"/>
      <c r="IVJ7" s="0"/>
      <c r="IVK7" s="0"/>
      <c r="IVL7" s="0"/>
      <c r="IVM7" s="0"/>
      <c r="IVN7" s="0"/>
      <c r="IVO7" s="0"/>
      <c r="IVP7" s="0"/>
      <c r="IVQ7" s="0"/>
      <c r="IVR7" s="0"/>
      <c r="IVS7" s="0"/>
      <c r="IVT7" s="0"/>
      <c r="IVU7" s="0"/>
      <c r="IVV7" s="0"/>
      <c r="IVW7" s="0"/>
      <c r="IVX7" s="0"/>
      <c r="IVY7" s="0"/>
      <c r="IVZ7" s="0"/>
      <c r="IWA7" s="0"/>
      <c r="IWB7" s="0"/>
      <c r="IWC7" s="0"/>
      <c r="IWD7" s="0"/>
      <c r="IWE7" s="0"/>
      <c r="IWF7" s="0"/>
      <c r="IWG7" s="0"/>
      <c r="IWH7" s="0"/>
      <c r="IWI7" s="0"/>
      <c r="IWJ7" s="0"/>
      <c r="IWK7" s="0"/>
      <c r="IWL7" s="0"/>
      <c r="IWM7" s="0"/>
      <c r="IWN7" s="0"/>
      <c r="IWO7" s="0"/>
      <c r="IWP7" s="0"/>
      <c r="IWQ7" s="0"/>
      <c r="IWR7" s="0"/>
      <c r="IWS7" s="0"/>
      <c r="IWT7" s="0"/>
      <c r="IWU7" s="0"/>
      <c r="IWV7" s="0"/>
      <c r="IWW7" s="0"/>
      <c r="IWX7" s="0"/>
      <c r="IWY7" s="0"/>
      <c r="IWZ7" s="0"/>
      <c r="IXA7" s="0"/>
      <c r="IXB7" s="0"/>
      <c r="IXC7" s="0"/>
      <c r="IXD7" s="0"/>
      <c r="IXE7" s="0"/>
      <c r="IXF7" s="0"/>
      <c r="IXG7" s="0"/>
      <c r="IXH7" s="0"/>
      <c r="IXI7" s="0"/>
      <c r="IXJ7" s="0"/>
      <c r="IXK7" s="0"/>
      <c r="IXL7" s="0"/>
      <c r="IXM7" s="0"/>
      <c r="IXN7" s="0"/>
      <c r="IXO7" s="0"/>
      <c r="IXP7" s="0"/>
      <c r="IXQ7" s="0"/>
      <c r="IXR7" s="0"/>
      <c r="IXS7" s="0"/>
      <c r="IXT7" s="0"/>
      <c r="IXU7" s="0"/>
      <c r="IXV7" s="0"/>
      <c r="IXW7" s="0"/>
      <c r="IXX7" s="0"/>
      <c r="IXY7" s="0"/>
      <c r="IXZ7" s="0"/>
      <c r="IYA7" s="0"/>
      <c r="IYB7" s="0"/>
      <c r="IYC7" s="0"/>
      <c r="IYD7" s="0"/>
      <c r="IYE7" s="0"/>
      <c r="IYF7" s="0"/>
      <c r="IYG7" s="0"/>
      <c r="IYH7" s="0"/>
      <c r="IYI7" s="0"/>
      <c r="IYJ7" s="0"/>
      <c r="IYK7" s="0"/>
      <c r="IYL7" s="0"/>
      <c r="IYM7" s="0"/>
      <c r="IYN7" s="0"/>
      <c r="IYO7" s="0"/>
      <c r="IYP7" s="0"/>
      <c r="IYQ7" s="0"/>
      <c r="IYR7" s="0"/>
      <c r="IYS7" s="0"/>
      <c r="IYT7" s="0"/>
      <c r="IYU7" s="0"/>
      <c r="IYV7" s="0"/>
      <c r="IYW7" s="0"/>
      <c r="IYX7" s="0"/>
      <c r="IYY7" s="0"/>
      <c r="IYZ7" s="0"/>
      <c r="IZA7" s="0"/>
      <c r="IZB7" s="0"/>
      <c r="IZC7" s="0"/>
      <c r="IZD7" s="0"/>
      <c r="IZE7" s="0"/>
      <c r="IZF7" s="0"/>
      <c r="IZG7" s="0"/>
      <c r="IZH7" s="0"/>
      <c r="IZI7" s="0"/>
      <c r="IZJ7" s="0"/>
      <c r="IZK7" s="0"/>
      <c r="IZL7" s="0"/>
      <c r="IZM7" s="0"/>
      <c r="IZN7" s="0"/>
      <c r="IZO7" s="0"/>
      <c r="IZP7" s="0"/>
      <c r="IZQ7" s="0"/>
      <c r="IZR7" s="0"/>
      <c r="IZS7" s="0"/>
      <c r="IZT7" s="0"/>
      <c r="IZU7" s="0"/>
      <c r="IZV7" s="0"/>
      <c r="IZW7" s="0"/>
      <c r="IZX7" s="0"/>
      <c r="IZY7" s="0"/>
      <c r="IZZ7" s="0"/>
      <c r="JAA7" s="0"/>
      <c r="JAB7" s="0"/>
      <c r="JAC7" s="0"/>
      <c r="JAD7" s="0"/>
      <c r="JAE7" s="0"/>
      <c r="JAF7" s="0"/>
      <c r="JAG7" s="0"/>
      <c r="JAH7" s="0"/>
      <c r="JAI7" s="0"/>
      <c r="JAJ7" s="0"/>
      <c r="JAK7" s="0"/>
      <c r="JAL7" s="0"/>
      <c r="JAM7" s="0"/>
      <c r="JAN7" s="0"/>
      <c r="JAO7" s="0"/>
      <c r="JAP7" s="0"/>
      <c r="JAQ7" s="0"/>
      <c r="JAR7" s="0"/>
      <c r="JAS7" s="0"/>
      <c r="JAT7" s="0"/>
      <c r="JAU7" s="0"/>
      <c r="JAV7" s="0"/>
      <c r="JAW7" s="0"/>
      <c r="JAX7" s="0"/>
      <c r="JAY7" s="0"/>
      <c r="JAZ7" s="0"/>
      <c r="JBA7" s="0"/>
      <c r="JBB7" s="0"/>
      <c r="JBC7" s="0"/>
      <c r="JBD7" s="0"/>
      <c r="JBE7" s="0"/>
      <c r="JBF7" s="0"/>
      <c r="JBG7" s="0"/>
      <c r="JBH7" s="0"/>
      <c r="JBI7" s="0"/>
      <c r="JBJ7" s="0"/>
      <c r="JBK7" s="0"/>
      <c r="JBL7" s="0"/>
      <c r="JBM7" s="0"/>
      <c r="JBN7" s="0"/>
      <c r="JBO7" s="0"/>
      <c r="JBP7" s="0"/>
      <c r="JBQ7" s="0"/>
      <c r="JBR7" s="0"/>
      <c r="JBS7" s="0"/>
      <c r="JBT7" s="0"/>
      <c r="JBU7" s="0"/>
      <c r="JBV7" s="0"/>
      <c r="JBW7" s="0"/>
      <c r="JBX7" s="0"/>
      <c r="JBY7" s="0"/>
      <c r="JBZ7" s="0"/>
      <c r="JCA7" s="0"/>
      <c r="JCB7" s="0"/>
      <c r="JCC7" s="0"/>
      <c r="JCD7" s="0"/>
      <c r="JCE7" s="0"/>
      <c r="JCF7" s="0"/>
      <c r="JCG7" s="0"/>
      <c r="JCH7" s="0"/>
      <c r="JCI7" s="0"/>
      <c r="JCJ7" s="0"/>
      <c r="JCK7" s="0"/>
      <c r="JCL7" s="0"/>
      <c r="JCM7" s="0"/>
      <c r="JCN7" s="0"/>
      <c r="JCO7" s="0"/>
      <c r="JCP7" s="0"/>
      <c r="JCQ7" s="0"/>
      <c r="JCR7" s="0"/>
      <c r="JCS7" s="0"/>
      <c r="JCT7" s="0"/>
      <c r="JCU7" s="0"/>
      <c r="JCV7" s="0"/>
      <c r="JCW7" s="0"/>
      <c r="JCX7" s="0"/>
      <c r="JCY7" s="0"/>
      <c r="JCZ7" s="0"/>
      <c r="JDA7" s="0"/>
      <c r="JDB7" s="0"/>
      <c r="JDC7" s="0"/>
      <c r="JDD7" s="0"/>
      <c r="JDE7" s="0"/>
      <c r="JDF7" s="0"/>
      <c r="JDG7" s="0"/>
      <c r="JDH7" s="0"/>
      <c r="JDI7" s="0"/>
      <c r="JDJ7" s="0"/>
      <c r="JDK7" s="0"/>
      <c r="JDL7" s="0"/>
      <c r="JDM7" s="0"/>
      <c r="JDN7" s="0"/>
      <c r="JDO7" s="0"/>
      <c r="JDP7" s="0"/>
      <c r="JDQ7" s="0"/>
      <c r="JDR7" s="0"/>
      <c r="JDS7" s="0"/>
      <c r="JDT7" s="0"/>
      <c r="JDU7" s="0"/>
      <c r="JDV7" s="0"/>
      <c r="JDW7" s="0"/>
      <c r="JDX7" s="0"/>
      <c r="JDY7" s="0"/>
      <c r="JDZ7" s="0"/>
      <c r="JEA7" s="0"/>
      <c r="JEB7" s="0"/>
      <c r="JEC7" s="0"/>
      <c r="JED7" s="0"/>
      <c r="JEE7" s="0"/>
      <c r="JEF7" s="0"/>
      <c r="JEG7" s="0"/>
      <c r="JEH7" s="0"/>
      <c r="JEI7" s="0"/>
      <c r="JEJ7" s="0"/>
      <c r="JEK7" s="0"/>
      <c r="JEL7" s="0"/>
      <c r="JEM7" s="0"/>
      <c r="JEN7" s="0"/>
      <c r="JEO7" s="0"/>
      <c r="JEP7" s="0"/>
      <c r="JEQ7" s="0"/>
      <c r="JER7" s="0"/>
      <c r="JES7" s="0"/>
      <c r="JET7" s="0"/>
      <c r="JEU7" s="0"/>
      <c r="JEV7" s="0"/>
      <c r="JEW7" s="0"/>
      <c r="JEX7" s="0"/>
      <c r="JEY7" s="0"/>
      <c r="JEZ7" s="0"/>
      <c r="JFA7" s="0"/>
      <c r="JFB7" s="0"/>
      <c r="JFC7" s="0"/>
      <c r="JFD7" s="0"/>
      <c r="JFE7" s="0"/>
      <c r="JFF7" s="0"/>
      <c r="JFG7" s="0"/>
      <c r="JFH7" s="0"/>
      <c r="JFI7" s="0"/>
      <c r="JFJ7" s="0"/>
      <c r="JFK7" s="0"/>
      <c r="JFL7" s="0"/>
      <c r="JFM7" s="0"/>
      <c r="JFN7" s="0"/>
      <c r="JFO7" s="0"/>
      <c r="JFP7" s="0"/>
      <c r="JFQ7" s="0"/>
      <c r="JFR7" s="0"/>
      <c r="JFS7" s="0"/>
      <c r="JFT7" s="0"/>
      <c r="JFU7" s="0"/>
      <c r="JFV7" s="0"/>
      <c r="JFW7" s="0"/>
      <c r="JFX7" s="0"/>
      <c r="JFY7" s="0"/>
      <c r="JFZ7" s="0"/>
      <c r="JGA7" s="0"/>
      <c r="JGB7" s="0"/>
      <c r="JGC7" s="0"/>
      <c r="JGD7" s="0"/>
      <c r="JGE7" s="0"/>
      <c r="JGF7" s="0"/>
      <c r="JGG7" s="0"/>
      <c r="JGH7" s="0"/>
      <c r="JGI7" s="0"/>
      <c r="JGJ7" s="0"/>
      <c r="JGK7" s="0"/>
      <c r="JGL7" s="0"/>
      <c r="JGM7" s="0"/>
      <c r="JGN7" s="0"/>
      <c r="JGO7" s="0"/>
      <c r="JGP7" s="0"/>
      <c r="JGQ7" s="0"/>
      <c r="JGR7" s="0"/>
      <c r="JGS7" s="0"/>
      <c r="JGT7" s="0"/>
      <c r="JGU7" s="0"/>
      <c r="JGV7" s="0"/>
      <c r="JGW7" s="0"/>
      <c r="JGX7" s="0"/>
      <c r="JGY7" s="0"/>
      <c r="JGZ7" s="0"/>
      <c r="JHA7" s="0"/>
      <c r="JHB7" s="0"/>
      <c r="JHC7" s="0"/>
      <c r="JHD7" s="0"/>
      <c r="JHE7" s="0"/>
      <c r="JHF7" s="0"/>
      <c r="JHG7" s="0"/>
      <c r="JHH7" s="0"/>
      <c r="JHI7" s="0"/>
      <c r="JHJ7" s="0"/>
      <c r="JHK7" s="0"/>
      <c r="JHL7" s="0"/>
      <c r="JHM7" s="0"/>
      <c r="JHN7" s="0"/>
      <c r="JHO7" s="0"/>
      <c r="JHP7" s="0"/>
      <c r="JHQ7" s="0"/>
      <c r="JHR7" s="0"/>
      <c r="JHS7" s="0"/>
      <c r="JHT7" s="0"/>
      <c r="JHU7" s="0"/>
      <c r="JHV7" s="0"/>
      <c r="JHW7" s="0"/>
      <c r="JHX7" s="0"/>
      <c r="JHY7" s="0"/>
      <c r="JHZ7" s="0"/>
      <c r="JIA7" s="0"/>
      <c r="JIB7" s="0"/>
      <c r="JIC7" s="0"/>
      <c r="JID7" s="0"/>
      <c r="JIE7" s="0"/>
      <c r="JIF7" s="0"/>
      <c r="JIG7" s="0"/>
      <c r="JIH7" s="0"/>
      <c r="JII7" s="0"/>
      <c r="JIJ7" s="0"/>
      <c r="JIK7" s="0"/>
      <c r="JIL7" s="0"/>
      <c r="JIM7" s="0"/>
      <c r="JIN7" s="0"/>
      <c r="JIO7" s="0"/>
      <c r="JIP7" s="0"/>
      <c r="JIQ7" s="0"/>
      <c r="JIR7" s="0"/>
      <c r="JIS7" s="0"/>
      <c r="JIT7" s="0"/>
      <c r="JIU7" s="0"/>
      <c r="JIV7" s="0"/>
      <c r="JIW7" s="0"/>
      <c r="JIX7" s="0"/>
      <c r="JIY7" s="0"/>
      <c r="JIZ7" s="0"/>
      <c r="JJA7" s="0"/>
      <c r="JJB7" s="0"/>
      <c r="JJC7" s="0"/>
      <c r="JJD7" s="0"/>
      <c r="JJE7" s="0"/>
      <c r="JJF7" s="0"/>
      <c r="JJG7" s="0"/>
      <c r="JJH7" s="0"/>
      <c r="JJI7" s="0"/>
      <c r="JJJ7" s="0"/>
      <c r="JJK7" s="0"/>
      <c r="JJL7" s="0"/>
      <c r="JJM7" s="0"/>
      <c r="JJN7" s="0"/>
      <c r="JJO7" s="0"/>
      <c r="JJP7" s="0"/>
      <c r="JJQ7" s="0"/>
      <c r="JJR7" s="0"/>
      <c r="JJS7" s="0"/>
      <c r="JJT7" s="0"/>
      <c r="JJU7" s="0"/>
      <c r="JJV7" s="0"/>
      <c r="JJW7" s="0"/>
      <c r="JJX7" s="0"/>
      <c r="JJY7" s="0"/>
      <c r="JJZ7" s="0"/>
      <c r="JKA7" s="0"/>
      <c r="JKB7" s="0"/>
      <c r="JKC7" s="0"/>
      <c r="JKD7" s="0"/>
      <c r="JKE7" s="0"/>
      <c r="JKF7" s="0"/>
      <c r="JKG7" s="0"/>
      <c r="JKH7" s="0"/>
      <c r="JKI7" s="0"/>
      <c r="JKJ7" s="0"/>
      <c r="JKK7" s="0"/>
      <c r="JKL7" s="0"/>
      <c r="JKM7" s="0"/>
      <c r="JKN7" s="0"/>
      <c r="JKO7" s="0"/>
      <c r="JKP7" s="0"/>
      <c r="JKQ7" s="0"/>
      <c r="JKR7" s="0"/>
      <c r="JKS7" s="0"/>
      <c r="JKT7" s="0"/>
      <c r="JKU7" s="0"/>
      <c r="JKV7" s="0"/>
      <c r="JKW7" s="0"/>
      <c r="JKX7" s="0"/>
      <c r="JKY7" s="0"/>
      <c r="JKZ7" s="0"/>
      <c r="JLA7" s="0"/>
      <c r="JLB7" s="0"/>
      <c r="JLC7" s="0"/>
      <c r="JLD7" s="0"/>
      <c r="JLE7" s="0"/>
      <c r="JLF7" s="0"/>
      <c r="JLG7" s="0"/>
      <c r="JLH7" s="0"/>
      <c r="JLI7" s="0"/>
      <c r="JLJ7" s="0"/>
      <c r="JLK7" s="0"/>
      <c r="JLL7" s="0"/>
      <c r="JLM7" s="0"/>
      <c r="JLN7" s="0"/>
      <c r="JLO7" s="0"/>
      <c r="JLP7" s="0"/>
      <c r="JLQ7" s="0"/>
      <c r="JLR7" s="0"/>
      <c r="JLS7" s="0"/>
      <c r="JLT7" s="0"/>
      <c r="JLU7" s="0"/>
      <c r="JLV7" s="0"/>
      <c r="JLW7" s="0"/>
      <c r="JLX7" s="0"/>
      <c r="JLY7" s="0"/>
      <c r="JLZ7" s="0"/>
      <c r="JMA7" s="0"/>
      <c r="JMB7" s="0"/>
      <c r="JMC7" s="0"/>
      <c r="JMD7" s="0"/>
      <c r="JME7" s="0"/>
      <c r="JMF7" s="0"/>
      <c r="JMG7" s="0"/>
      <c r="JMH7" s="0"/>
      <c r="JMI7" s="0"/>
      <c r="JMJ7" s="0"/>
      <c r="JMK7" s="0"/>
      <c r="JML7" s="0"/>
      <c r="JMM7" s="0"/>
      <c r="JMN7" s="0"/>
      <c r="JMO7" s="0"/>
      <c r="JMP7" s="0"/>
      <c r="JMQ7" s="0"/>
      <c r="JMR7" s="0"/>
      <c r="JMS7" s="0"/>
      <c r="JMT7" s="0"/>
      <c r="JMU7" s="0"/>
      <c r="JMV7" s="0"/>
      <c r="JMW7" s="0"/>
      <c r="JMX7" s="0"/>
      <c r="JMY7" s="0"/>
      <c r="JMZ7" s="0"/>
      <c r="JNA7" s="0"/>
      <c r="JNB7" s="0"/>
      <c r="JNC7" s="0"/>
      <c r="JND7" s="0"/>
      <c r="JNE7" s="0"/>
      <c r="JNF7" s="0"/>
      <c r="JNG7" s="0"/>
      <c r="JNH7" s="0"/>
      <c r="JNI7" s="0"/>
      <c r="JNJ7" s="0"/>
      <c r="JNK7" s="0"/>
      <c r="JNL7" s="0"/>
      <c r="JNM7" s="0"/>
      <c r="JNN7" s="0"/>
      <c r="JNO7" s="0"/>
      <c r="JNP7" s="0"/>
      <c r="JNQ7" s="0"/>
      <c r="JNR7" s="0"/>
      <c r="JNS7" s="0"/>
      <c r="JNT7" s="0"/>
      <c r="JNU7" s="0"/>
      <c r="JNV7" s="0"/>
      <c r="JNW7" s="0"/>
      <c r="JNX7" s="0"/>
      <c r="JNY7" s="0"/>
      <c r="JNZ7" s="0"/>
      <c r="JOA7" s="0"/>
      <c r="JOB7" s="0"/>
      <c r="JOC7" s="0"/>
      <c r="JOD7" s="0"/>
      <c r="JOE7" s="0"/>
      <c r="JOF7" s="0"/>
      <c r="JOG7" s="0"/>
      <c r="JOH7" s="0"/>
      <c r="JOI7" s="0"/>
      <c r="JOJ7" s="0"/>
      <c r="JOK7" s="0"/>
      <c r="JOL7" s="0"/>
      <c r="JOM7" s="0"/>
      <c r="JON7" s="0"/>
      <c r="JOO7" s="0"/>
      <c r="JOP7" s="0"/>
      <c r="JOQ7" s="0"/>
      <c r="JOR7" s="0"/>
      <c r="JOS7" s="0"/>
      <c r="JOT7" s="0"/>
      <c r="JOU7" s="0"/>
      <c r="JOV7" s="0"/>
      <c r="JOW7" s="0"/>
      <c r="JOX7" s="0"/>
      <c r="JOY7" s="0"/>
      <c r="JOZ7" s="0"/>
      <c r="JPA7" s="0"/>
      <c r="JPB7" s="0"/>
      <c r="JPC7" s="0"/>
      <c r="JPD7" s="0"/>
      <c r="JPE7" s="0"/>
      <c r="JPF7" s="0"/>
      <c r="JPG7" s="0"/>
      <c r="JPH7" s="0"/>
      <c r="JPI7" s="0"/>
      <c r="JPJ7" s="0"/>
      <c r="JPK7" s="0"/>
      <c r="JPL7" s="0"/>
      <c r="JPM7" s="0"/>
      <c r="JPN7" s="0"/>
      <c r="JPO7" s="0"/>
      <c r="JPP7" s="0"/>
      <c r="JPQ7" s="0"/>
      <c r="JPR7" s="0"/>
      <c r="JPS7" s="0"/>
      <c r="JPT7" s="0"/>
      <c r="JPU7" s="0"/>
      <c r="JPV7" s="0"/>
      <c r="JPW7" s="0"/>
      <c r="JPX7" s="0"/>
      <c r="JPY7" s="0"/>
      <c r="JPZ7" s="0"/>
      <c r="JQA7" s="0"/>
      <c r="JQB7" s="0"/>
      <c r="JQC7" s="0"/>
      <c r="JQD7" s="0"/>
      <c r="JQE7" s="0"/>
      <c r="JQF7" s="0"/>
      <c r="JQG7" s="0"/>
      <c r="JQH7" s="0"/>
      <c r="JQI7" s="0"/>
      <c r="JQJ7" s="0"/>
      <c r="JQK7" s="0"/>
      <c r="JQL7" s="0"/>
      <c r="JQM7" s="0"/>
      <c r="JQN7" s="0"/>
      <c r="JQO7" s="0"/>
      <c r="JQP7" s="0"/>
      <c r="JQQ7" s="0"/>
      <c r="JQR7" s="0"/>
      <c r="JQS7" s="0"/>
      <c r="JQT7" s="0"/>
      <c r="JQU7" s="0"/>
      <c r="JQV7" s="0"/>
      <c r="JQW7" s="0"/>
      <c r="JQX7" s="0"/>
      <c r="JQY7" s="0"/>
      <c r="JQZ7" s="0"/>
      <c r="JRA7" s="0"/>
      <c r="JRB7" s="0"/>
      <c r="JRC7" s="0"/>
      <c r="JRD7" s="0"/>
      <c r="JRE7" s="0"/>
      <c r="JRF7" s="0"/>
      <c r="JRG7" s="0"/>
      <c r="JRH7" s="0"/>
      <c r="JRI7" s="0"/>
      <c r="JRJ7" s="0"/>
      <c r="JRK7" s="0"/>
      <c r="JRL7" s="0"/>
      <c r="JRM7" s="0"/>
      <c r="JRN7" s="0"/>
      <c r="JRO7" s="0"/>
      <c r="JRP7" s="0"/>
      <c r="JRQ7" s="0"/>
      <c r="JRR7" s="0"/>
      <c r="JRS7" s="0"/>
      <c r="JRT7" s="0"/>
      <c r="JRU7" s="0"/>
      <c r="JRV7" s="0"/>
      <c r="JRW7" s="0"/>
      <c r="JRX7" s="0"/>
      <c r="JRY7" s="0"/>
      <c r="JRZ7" s="0"/>
      <c r="JSA7" s="0"/>
      <c r="JSB7" s="0"/>
      <c r="JSC7" s="0"/>
      <c r="JSD7" s="0"/>
      <c r="JSE7" s="0"/>
      <c r="JSF7" s="0"/>
      <c r="JSG7" s="0"/>
      <c r="JSH7" s="0"/>
      <c r="JSI7" s="0"/>
      <c r="JSJ7" s="0"/>
      <c r="JSK7" s="0"/>
      <c r="JSL7" s="0"/>
      <c r="JSM7" s="0"/>
      <c r="JSN7" s="0"/>
      <c r="JSO7" s="0"/>
      <c r="JSP7" s="0"/>
      <c r="JSQ7" s="0"/>
      <c r="JSR7" s="0"/>
      <c r="JSS7" s="0"/>
      <c r="JST7" s="0"/>
      <c r="JSU7" s="0"/>
      <c r="JSV7" s="0"/>
      <c r="JSW7" s="0"/>
      <c r="JSX7" s="0"/>
      <c r="JSY7" s="0"/>
      <c r="JSZ7" s="0"/>
      <c r="JTA7" s="0"/>
      <c r="JTB7" s="0"/>
      <c r="JTC7" s="0"/>
      <c r="JTD7" s="0"/>
      <c r="JTE7" s="0"/>
      <c r="JTF7" s="0"/>
      <c r="JTG7" s="0"/>
      <c r="JTH7" s="0"/>
      <c r="JTI7" s="0"/>
      <c r="JTJ7" s="0"/>
      <c r="JTK7" s="0"/>
      <c r="JTL7" s="0"/>
      <c r="JTM7" s="0"/>
      <c r="JTN7" s="0"/>
      <c r="JTO7" s="0"/>
      <c r="JTP7" s="0"/>
      <c r="JTQ7" s="0"/>
      <c r="JTR7" s="0"/>
      <c r="JTS7" s="0"/>
      <c r="JTT7" s="0"/>
      <c r="JTU7" s="0"/>
      <c r="JTV7" s="0"/>
      <c r="JTW7" s="0"/>
      <c r="JTX7" s="0"/>
      <c r="JTY7" s="0"/>
      <c r="JTZ7" s="0"/>
      <c r="JUA7" s="0"/>
      <c r="JUB7" s="0"/>
      <c r="JUC7" s="0"/>
      <c r="JUD7" s="0"/>
      <c r="JUE7" s="0"/>
      <c r="JUF7" s="0"/>
      <c r="JUG7" s="0"/>
      <c r="JUH7" s="0"/>
      <c r="JUI7" s="0"/>
      <c r="JUJ7" s="0"/>
      <c r="JUK7" s="0"/>
      <c r="JUL7" s="0"/>
      <c r="JUM7" s="0"/>
      <c r="JUN7" s="0"/>
      <c r="JUO7" s="0"/>
      <c r="JUP7" s="0"/>
      <c r="JUQ7" s="0"/>
      <c r="JUR7" s="0"/>
      <c r="JUS7" s="0"/>
      <c r="JUT7" s="0"/>
      <c r="JUU7" s="0"/>
      <c r="JUV7" s="0"/>
      <c r="JUW7" s="0"/>
      <c r="JUX7" s="0"/>
      <c r="JUY7" s="0"/>
      <c r="JUZ7" s="0"/>
      <c r="JVA7" s="0"/>
      <c r="JVB7" s="0"/>
      <c r="JVC7" s="0"/>
      <c r="JVD7" s="0"/>
      <c r="JVE7" s="0"/>
      <c r="JVF7" s="0"/>
      <c r="JVG7" s="0"/>
      <c r="JVH7" s="0"/>
      <c r="JVI7" s="0"/>
      <c r="JVJ7" s="0"/>
      <c r="JVK7" s="0"/>
      <c r="JVL7" s="0"/>
      <c r="JVM7" s="0"/>
      <c r="JVN7" s="0"/>
      <c r="JVO7" s="0"/>
      <c r="JVP7" s="0"/>
      <c r="JVQ7" s="0"/>
      <c r="JVR7" s="0"/>
      <c r="JVS7" s="0"/>
      <c r="JVT7" s="0"/>
      <c r="JVU7" s="0"/>
      <c r="JVV7" s="0"/>
      <c r="JVW7" s="0"/>
      <c r="JVX7" s="0"/>
      <c r="JVY7" s="0"/>
      <c r="JVZ7" s="0"/>
      <c r="JWA7" s="0"/>
      <c r="JWB7" s="0"/>
      <c r="JWC7" s="0"/>
      <c r="JWD7" s="0"/>
      <c r="JWE7" s="0"/>
      <c r="JWF7" s="0"/>
      <c r="JWG7" s="0"/>
      <c r="JWH7" s="0"/>
      <c r="JWI7" s="0"/>
      <c r="JWJ7" s="0"/>
      <c r="JWK7" s="0"/>
      <c r="JWL7" s="0"/>
      <c r="JWM7" s="0"/>
      <c r="JWN7" s="0"/>
      <c r="JWO7" s="0"/>
      <c r="JWP7" s="0"/>
      <c r="JWQ7" s="0"/>
      <c r="JWR7" s="0"/>
      <c r="JWS7" s="0"/>
      <c r="JWT7" s="0"/>
      <c r="JWU7" s="0"/>
      <c r="JWV7" s="0"/>
      <c r="JWW7" s="0"/>
      <c r="JWX7" s="0"/>
      <c r="JWY7" s="0"/>
      <c r="JWZ7" s="0"/>
      <c r="JXA7" s="0"/>
      <c r="JXB7" s="0"/>
      <c r="JXC7" s="0"/>
      <c r="JXD7" s="0"/>
      <c r="JXE7" s="0"/>
      <c r="JXF7" s="0"/>
      <c r="JXG7" s="0"/>
      <c r="JXH7" s="0"/>
      <c r="JXI7" s="0"/>
      <c r="JXJ7" s="0"/>
      <c r="JXK7" s="0"/>
      <c r="JXL7" s="0"/>
      <c r="JXM7" s="0"/>
      <c r="JXN7" s="0"/>
      <c r="JXO7" s="0"/>
      <c r="JXP7" s="0"/>
      <c r="JXQ7" s="0"/>
      <c r="JXR7" s="0"/>
      <c r="JXS7" s="0"/>
      <c r="JXT7" s="0"/>
      <c r="JXU7" s="0"/>
      <c r="JXV7" s="0"/>
      <c r="JXW7" s="0"/>
      <c r="JXX7" s="0"/>
      <c r="JXY7" s="0"/>
      <c r="JXZ7" s="0"/>
      <c r="JYA7" s="0"/>
      <c r="JYB7" s="0"/>
      <c r="JYC7" s="0"/>
      <c r="JYD7" s="0"/>
      <c r="JYE7" s="0"/>
      <c r="JYF7" s="0"/>
      <c r="JYG7" s="0"/>
      <c r="JYH7" s="0"/>
      <c r="JYI7" s="0"/>
      <c r="JYJ7" s="0"/>
      <c r="JYK7" s="0"/>
      <c r="JYL7" s="0"/>
      <c r="JYM7" s="0"/>
      <c r="JYN7" s="0"/>
      <c r="JYO7" s="0"/>
      <c r="JYP7" s="0"/>
      <c r="JYQ7" s="0"/>
      <c r="JYR7" s="0"/>
      <c r="JYS7" s="0"/>
      <c r="JYT7" s="0"/>
      <c r="JYU7" s="0"/>
      <c r="JYV7" s="0"/>
      <c r="JYW7" s="0"/>
      <c r="JYX7" s="0"/>
      <c r="JYY7" s="0"/>
      <c r="JYZ7" s="0"/>
      <c r="JZA7" s="0"/>
      <c r="JZB7" s="0"/>
      <c r="JZC7" s="0"/>
      <c r="JZD7" s="0"/>
      <c r="JZE7" s="0"/>
      <c r="JZF7" s="0"/>
      <c r="JZG7" s="0"/>
      <c r="JZH7" s="0"/>
      <c r="JZI7" s="0"/>
      <c r="JZJ7" s="0"/>
      <c r="JZK7" s="0"/>
      <c r="JZL7" s="0"/>
      <c r="JZM7" s="0"/>
      <c r="JZN7" s="0"/>
      <c r="JZO7" s="0"/>
      <c r="JZP7" s="0"/>
      <c r="JZQ7" s="0"/>
      <c r="JZR7" s="0"/>
      <c r="JZS7" s="0"/>
      <c r="JZT7" s="0"/>
      <c r="JZU7" s="0"/>
      <c r="JZV7" s="0"/>
      <c r="JZW7" s="0"/>
      <c r="JZX7" s="0"/>
      <c r="JZY7" s="0"/>
      <c r="JZZ7" s="0"/>
      <c r="KAA7" s="0"/>
      <c r="KAB7" s="0"/>
      <c r="KAC7" s="0"/>
      <c r="KAD7" s="0"/>
      <c r="KAE7" s="0"/>
      <c r="KAF7" s="0"/>
      <c r="KAG7" s="0"/>
      <c r="KAH7" s="0"/>
      <c r="KAI7" s="0"/>
      <c r="KAJ7" s="0"/>
      <c r="KAK7" s="0"/>
      <c r="KAL7" s="0"/>
      <c r="KAM7" s="0"/>
      <c r="KAN7" s="0"/>
      <c r="KAO7" s="0"/>
      <c r="KAP7" s="0"/>
      <c r="KAQ7" s="0"/>
      <c r="KAR7" s="0"/>
      <c r="KAS7" s="0"/>
      <c r="KAT7" s="0"/>
      <c r="KAU7" s="0"/>
      <c r="KAV7" s="0"/>
      <c r="KAW7" s="0"/>
      <c r="KAX7" s="0"/>
      <c r="KAY7" s="0"/>
      <c r="KAZ7" s="0"/>
      <c r="KBA7" s="0"/>
      <c r="KBB7" s="0"/>
      <c r="KBC7" s="0"/>
      <c r="KBD7" s="0"/>
      <c r="KBE7" s="0"/>
      <c r="KBF7" s="0"/>
      <c r="KBG7" s="0"/>
      <c r="KBH7" s="0"/>
      <c r="KBI7" s="0"/>
      <c r="KBJ7" s="0"/>
      <c r="KBK7" s="0"/>
      <c r="KBL7" s="0"/>
      <c r="KBM7" s="0"/>
      <c r="KBN7" s="0"/>
      <c r="KBO7" s="0"/>
      <c r="KBP7" s="0"/>
      <c r="KBQ7" s="0"/>
      <c r="KBR7" s="0"/>
      <c r="KBS7" s="0"/>
      <c r="KBT7" s="0"/>
      <c r="KBU7" s="0"/>
      <c r="KBV7" s="0"/>
      <c r="KBW7" s="0"/>
      <c r="KBX7" s="0"/>
      <c r="KBY7" s="0"/>
      <c r="KBZ7" s="0"/>
      <c r="KCA7" s="0"/>
      <c r="KCB7" s="0"/>
      <c r="KCC7" s="0"/>
      <c r="KCD7" s="0"/>
      <c r="KCE7" s="0"/>
      <c r="KCF7" s="0"/>
      <c r="KCG7" s="0"/>
      <c r="KCH7" s="0"/>
      <c r="KCI7" s="0"/>
      <c r="KCJ7" s="0"/>
      <c r="KCK7" s="0"/>
      <c r="KCL7" s="0"/>
      <c r="KCM7" s="0"/>
      <c r="KCN7" s="0"/>
      <c r="KCO7" s="0"/>
      <c r="KCP7" s="0"/>
      <c r="KCQ7" s="0"/>
      <c r="KCR7" s="0"/>
      <c r="KCS7" s="0"/>
      <c r="KCT7" s="0"/>
      <c r="KCU7" s="0"/>
      <c r="KCV7" s="0"/>
      <c r="KCW7" s="0"/>
      <c r="KCX7" s="0"/>
      <c r="KCY7" s="0"/>
      <c r="KCZ7" s="0"/>
      <c r="KDA7" s="0"/>
      <c r="KDB7" s="0"/>
      <c r="KDC7" s="0"/>
      <c r="KDD7" s="0"/>
      <c r="KDE7" s="0"/>
      <c r="KDF7" s="0"/>
      <c r="KDG7" s="0"/>
      <c r="KDH7" s="0"/>
      <c r="KDI7" s="0"/>
      <c r="KDJ7" s="0"/>
      <c r="KDK7" s="0"/>
      <c r="KDL7" s="0"/>
      <c r="KDM7" s="0"/>
      <c r="KDN7" s="0"/>
      <c r="KDO7" s="0"/>
      <c r="KDP7" s="0"/>
      <c r="KDQ7" s="0"/>
      <c r="KDR7" s="0"/>
      <c r="KDS7" s="0"/>
      <c r="KDT7" s="0"/>
      <c r="KDU7" s="0"/>
      <c r="KDV7" s="0"/>
      <c r="KDW7" s="0"/>
      <c r="KDX7" s="0"/>
      <c r="KDY7" s="0"/>
      <c r="KDZ7" s="0"/>
      <c r="KEA7" s="0"/>
      <c r="KEB7" s="0"/>
      <c r="KEC7" s="0"/>
      <c r="KED7" s="0"/>
      <c r="KEE7" s="0"/>
      <c r="KEF7" s="0"/>
      <c r="KEG7" s="0"/>
      <c r="KEH7" s="0"/>
      <c r="KEI7" s="0"/>
      <c r="KEJ7" s="0"/>
      <c r="KEK7" s="0"/>
      <c r="KEL7" s="0"/>
      <c r="KEM7" s="0"/>
      <c r="KEN7" s="0"/>
      <c r="KEO7" s="0"/>
      <c r="KEP7" s="0"/>
      <c r="KEQ7" s="0"/>
      <c r="KER7" s="0"/>
      <c r="KES7" s="0"/>
      <c r="KET7" s="0"/>
      <c r="KEU7" s="0"/>
      <c r="KEV7" s="0"/>
      <c r="KEW7" s="0"/>
      <c r="KEX7" s="0"/>
      <c r="KEY7" s="0"/>
      <c r="KEZ7" s="0"/>
      <c r="KFA7" s="0"/>
      <c r="KFB7" s="0"/>
      <c r="KFC7" s="0"/>
      <c r="KFD7" s="0"/>
      <c r="KFE7" s="0"/>
      <c r="KFF7" s="0"/>
      <c r="KFG7" s="0"/>
      <c r="KFH7" s="0"/>
      <c r="KFI7" s="0"/>
      <c r="KFJ7" s="0"/>
      <c r="KFK7" s="0"/>
      <c r="KFL7" s="0"/>
      <c r="KFM7" s="0"/>
      <c r="KFN7" s="0"/>
      <c r="KFO7" s="0"/>
      <c r="KFP7" s="0"/>
      <c r="KFQ7" s="0"/>
      <c r="KFR7" s="0"/>
      <c r="KFS7" s="0"/>
      <c r="KFT7" s="0"/>
      <c r="KFU7" s="0"/>
      <c r="KFV7" s="0"/>
      <c r="KFW7" s="0"/>
      <c r="KFX7" s="0"/>
      <c r="KFY7" s="0"/>
      <c r="KFZ7" s="0"/>
      <c r="KGA7" s="0"/>
      <c r="KGB7" s="0"/>
      <c r="KGC7" s="0"/>
      <c r="KGD7" s="0"/>
      <c r="KGE7" s="0"/>
      <c r="KGF7" s="0"/>
      <c r="KGG7" s="0"/>
      <c r="KGH7" s="0"/>
      <c r="KGI7" s="0"/>
      <c r="KGJ7" s="0"/>
      <c r="KGK7" s="0"/>
      <c r="KGL7" s="0"/>
      <c r="KGM7" s="0"/>
      <c r="KGN7" s="0"/>
      <c r="KGO7" s="0"/>
      <c r="KGP7" s="0"/>
      <c r="KGQ7" s="0"/>
      <c r="KGR7" s="0"/>
      <c r="KGS7" s="0"/>
      <c r="KGT7" s="0"/>
      <c r="KGU7" s="0"/>
      <c r="KGV7" s="0"/>
      <c r="KGW7" s="0"/>
      <c r="KGX7" s="0"/>
      <c r="KGY7" s="0"/>
      <c r="KGZ7" s="0"/>
      <c r="KHA7" s="0"/>
      <c r="KHB7" s="0"/>
      <c r="KHC7" s="0"/>
      <c r="KHD7" s="0"/>
      <c r="KHE7" s="0"/>
      <c r="KHF7" s="0"/>
      <c r="KHG7" s="0"/>
      <c r="KHH7" s="0"/>
      <c r="KHI7" s="0"/>
      <c r="KHJ7" s="0"/>
      <c r="KHK7" s="0"/>
      <c r="KHL7" s="0"/>
      <c r="KHM7" s="0"/>
      <c r="KHN7" s="0"/>
      <c r="KHO7" s="0"/>
      <c r="KHP7" s="0"/>
      <c r="KHQ7" s="0"/>
      <c r="KHR7" s="0"/>
      <c r="KHS7" s="0"/>
      <c r="KHT7" s="0"/>
      <c r="KHU7" s="0"/>
      <c r="KHV7" s="0"/>
      <c r="KHW7" s="0"/>
      <c r="KHX7" s="0"/>
      <c r="KHY7" s="0"/>
      <c r="KHZ7" s="0"/>
      <c r="KIA7" s="0"/>
      <c r="KIB7" s="0"/>
      <c r="KIC7" s="0"/>
      <c r="KID7" s="0"/>
      <c r="KIE7" s="0"/>
      <c r="KIF7" s="0"/>
      <c r="KIG7" s="0"/>
      <c r="KIH7" s="0"/>
      <c r="KII7" s="0"/>
      <c r="KIJ7" s="0"/>
      <c r="KIK7" s="0"/>
      <c r="KIL7" s="0"/>
      <c r="KIM7" s="0"/>
      <c r="KIN7" s="0"/>
      <c r="KIO7" s="0"/>
      <c r="KIP7" s="0"/>
      <c r="KIQ7" s="0"/>
      <c r="KIR7" s="0"/>
      <c r="KIS7" s="0"/>
      <c r="KIT7" s="0"/>
      <c r="KIU7" s="0"/>
      <c r="KIV7" s="0"/>
      <c r="KIW7" s="0"/>
      <c r="KIX7" s="0"/>
      <c r="KIY7" s="0"/>
      <c r="KIZ7" s="0"/>
      <c r="KJA7" s="0"/>
      <c r="KJB7" s="0"/>
      <c r="KJC7" s="0"/>
      <c r="KJD7" s="0"/>
      <c r="KJE7" s="0"/>
      <c r="KJF7" s="0"/>
      <c r="KJG7" s="0"/>
      <c r="KJH7" s="0"/>
      <c r="KJI7" s="0"/>
      <c r="KJJ7" s="0"/>
      <c r="KJK7" s="0"/>
      <c r="KJL7" s="0"/>
      <c r="KJM7" s="0"/>
      <c r="KJN7" s="0"/>
      <c r="KJO7" s="0"/>
      <c r="KJP7" s="0"/>
      <c r="KJQ7" s="0"/>
      <c r="KJR7" s="0"/>
      <c r="KJS7" s="0"/>
      <c r="KJT7" s="0"/>
      <c r="KJU7" s="0"/>
      <c r="KJV7" s="0"/>
      <c r="KJW7" s="0"/>
      <c r="KJX7" s="0"/>
      <c r="KJY7" s="0"/>
      <c r="KJZ7" s="0"/>
      <c r="KKA7" s="0"/>
      <c r="KKB7" s="0"/>
      <c r="KKC7" s="0"/>
      <c r="KKD7" s="0"/>
      <c r="KKE7" s="0"/>
      <c r="KKF7" s="0"/>
      <c r="KKG7" s="0"/>
      <c r="KKH7" s="0"/>
      <c r="KKI7" s="0"/>
      <c r="KKJ7" s="0"/>
      <c r="KKK7" s="0"/>
      <c r="KKL7" s="0"/>
      <c r="KKM7" s="0"/>
      <c r="KKN7" s="0"/>
      <c r="KKO7" s="0"/>
      <c r="KKP7" s="0"/>
      <c r="KKQ7" s="0"/>
      <c r="KKR7" s="0"/>
      <c r="KKS7" s="0"/>
      <c r="KKT7" s="0"/>
      <c r="KKU7" s="0"/>
      <c r="KKV7" s="0"/>
      <c r="KKW7" s="0"/>
      <c r="KKX7" s="0"/>
      <c r="KKY7" s="0"/>
      <c r="KKZ7" s="0"/>
      <c r="KLA7" s="0"/>
      <c r="KLB7" s="0"/>
      <c r="KLC7" s="0"/>
      <c r="KLD7" s="0"/>
      <c r="KLE7" s="0"/>
      <c r="KLF7" s="0"/>
      <c r="KLG7" s="0"/>
      <c r="KLH7" s="0"/>
      <c r="KLI7" s="0"/>
      <c r="KLJ7" s="0"/>
      <c r="KLK7" s="0"/>
      <c r="KLL7" s="0"/>
      <c r="KLM7" s="0"/>
      <c r="KLN7" s="0"/>
      <c r="KLO7" s="0"/>
      <c r="KLP7" s="0"/>
      <c r="KLQ7" s="0"/>
      <c r="KLR7" s="0"/>
      <c r="KLS7" s="0"/>
      <c r="KLT7" s="0"/>
      <c r="KLU7" s="0"/>
      <c r="KLV7" s="0"/>
      <c r="KLW7" s="0"/>
      <c r="KLX7" s="0"/>
      <c r="KLY7" s="0"/>
      <c r="KLZ7" s="0"/>
      <c r="KMA7" s="0"/>
      <c r="KMB7" s="0"/>
      <c r="KMC7" s="0"/>
      <c r="KMD7" s="0"/>
      <c r="KME7" s="0"/>
      <c r="KMF7" s="0"/>
      <c r="KMG7" s="0"/>
      <c r="KMH7" s="0"/>
      <c r="KMI7" s="0"/>
      <c r="KMJ7" s="0"/>
      <c r="KMK7" s="0"/>
      <c r="KML7" s="0"/>
      <c r="KMM7" s="0"/>
      <c r="KMN7" s="0"/>
      <c r="KMO7" s="0"/>
      <c r="KMP7" s="0"/>
      <c r="KMQ7" s="0"/>
      <c r="KMR7" s="0"/>
      <c r="KMS7" s="0"/>
      <c r="KMT7" s="0"/>
      <c r="KMU7" s="0"/>
      <c r="KMV7" s="0"/>
      <c r="KMW7" s="0"/>
      <c r="KMX7" s="0"/>
      <c r="KMY7" s="0"/>
      <c r="KMZ7" s="0"/>
      <c r="KNA7" s="0"/>
      <c r="KNB7" s="0"/>
      <c r="KNC7" s="0"/>
      <c r="KND7" s="0"/>
      <c r="KNE7" s="0"/>
      <c r="KNF7" s="0"/>
      <c r="KNG7" s="0"/>
      <c r="KNH7" s="0"/>
      <c r="KNI7" s="0"/>
      <c r="KNJ7" s="0"/>
      <c r="KNK7" s="0"/>
      <c r="KNL7" s="0"/>
      <c r="KNM7" s="0"/>
      <c r="KNN7" s="0"/>
      <c r="KNO7" s="0"/>
      <c r="KNP7" s="0"/>
      <c r="KNQ7" s="0"/>
      <c r="KNR7" s="0"/>
      <c r="KNS7" s="0"/>
      <c r="KNT7" s="0"/>
      <c r="KNU7" s="0"/>
      <c r="KNV7" s="0"/>
      <c r="KNW7" s="0"/>
      <c r="KNX7" s="0"/>
      <c r="KNY7" s="0"/>
      <c r="KNZ7" s="0"/>
      <c r="KOA7" s="0"/>
      <c r="KOB7" s="0"/>
      <c r="KOC7" s="0"/>
      <c r="KOD7" s="0"/>
      <c r="KOE7" s="0"/>
      <c r="KOF7" s="0"/>
      <c r="KOG7" s="0"/>
      <c r="KOH7" s="0"/>
      <c r="KOI7" s="0"/>
      <c r="KOJ7" s="0"/>
      <c r="KOK7" s="0"/>
      <c r="KOL7" s="0"/>
      <c r="KOM7" s="0"/>
      <c r="KON7" s="0"/>
      <c r="KOO7" s="0"/>
      <c r="KOP7" s="0"/>
      <c r="KOQ7" s="0"/>
      <c r="KOR7" s="0"/>
      <c r="KOS7" s="0"/>
      <c r="KOT7" s="0"/>
      <c r="KOU7" s="0"/>
      <c r="KOV7" s="0"/>
      <c r="KOW7" s="0"/>
      <c r="KOX7" s="0"/>
      <c r="KOY7" s="0"/>
      <c r="KOZ7" s="0"/>
      <c r="KPA7" s="0"/>
      <c r="KPB7" s="0"/>
      <c r="KPC7" s="0"/>
      <c r="KPD7" s="0"/>
      <c r="KPE7" s="0"/>
      <c r="KPF7" s="0"/>
      <c r="KPG7" s="0"/>
      <c r="KPH7" s="0"/>
      <c r="KPI7" s="0"/>
      <c r="KPJ7" s="0"/>
      <c r="KPK7" s="0"/>
      <c r="KPL7" s="0"/>
      <c r="KPM7" s="0"/>
      <c r="KPN7" s="0"/>
      <c r="KPO7" s="0"/>
      <c r="KPP7" s="0"/>
      <c r="KPQ7" s="0"/>
      <c r="KPR7" s="0"/>
      <c r="KPS7" s="0"/>
      <c r="KPT7" s="0"/>
      <c r="KPU7" s="0"/>
      <c r="KPV7" s="0"/>
      <c r="KPW7" s="0"/>
      <c r="KPX7" s="0"/>
      <c r="KPY7" s="0"/>
      <c r="KPZ7" s="0"/>
      <c r="KQA7" s="0"/>
      <c r="KQB7" s="0"/>
      <c r="KQC7" s="0"/>
      <c r="KQD7" s="0"/>
      <c r="KQE7" s="0"/>
      <c r="KQF7" s="0"/>
      <c r="KQG7" s="0"/>
      <c r="KQH7" s="0"/>
      <c r="KQI7" s="0"/>
      <c r="KQJ7" s="0"/>
      <c r="KQK7" s="0"/>
      <c r="KQL7" s="0"/>
      <c r="KQM7" s="0"/>
      <c r="KQN7" s="0"/>
      <c r="KQO7" s="0"/>
      <c r="KQP7" s="0"/>
      <c r="KQQ7" s="0"/>
      <c r="KQR7" s="0"/>
      <c r="KQS7" s="0"/>
      <c r="KQT7" s="0"/>
      <c r="KQU7" s="0"/>
      <c r="KQV7" s="0"/>
      <c r="KQW7" s="0"/>
      <c r="KQX7" s="0"/>
      <c r="KQY7" s="0"/>
      <c r="KQZ7" s="0"/>
      <c r="KRA7" s="0"/>
      <c r="KRB7" s="0"/>
      <c r="KRC7" s="0"/>
      <c r="KRD7" s="0"/>
      <c r="KRE7" s="0"/>
      <c r="KRF7" s="0"/>
      <c r="KRG7" s="0"/>
      <c r="KRH7" s="0"/>
      <c r="KRI7" s="0"/>
      <c r="KRJ7" s="0"/>
      <c r="KRK7" s="0"/>
      <c r="KRL7" s="0"/>
      <c r="KRM7" s="0"/>
      <c r="KRN7" s="0"/>
      <c r="KRO7" s="0"/>
      <c r="KRP7" s="0"/>
      <c r="KRQ7" s="0"/>
      <c r="KRR7" s="0"/>
      <c r="KRS7" s="0"/>
      <c r="KRT7" s="0"/>
      <c r="KRU7" s="0"/>
      <c r="KRV7" s="0"/>
      <c r="KRW7" s="0"/>
      <c r="KRX7" s="0"/>
      <c r="KRY7" s="0"/>
      <c r="KRZ7" s="0"/>
      <c r="KSA7" s="0"/>
      <c r="KSB7" s="0"/>
      <c r="KSC7" s="0"/>
      <c r="KSD7" s="0"/>
      <c r="KSE7" s="0"/>
      <c r="KSF7" s="0"/>
      <c r="KSG7" s="0"/>
      <c r="KSH7" s="0"/>
      <c r="KSI7" s="0"/>
      <c r="KSJ7" s="0"/>
      <c r="KSK7" s="0"/>
      <c r="KSL7" s="0"/>
      <c r="KSM7" s="0"/>
      <c r="KSN7" s="0"/>
      <c r="KSO7" s="0"/>
      <c r="KSP7" s="0"/>
      <c r="KSQ7" s="0"/>
      <c r="KSR7" s="0"/>
      <c r="KSS7" s="0"/>
      <c r="KST7" s="0"/>
      <c r="KSU7" s="0"/>
      <c r="KSV7" s="0"/>
      <c r="KSW7" s="0"/>
      <c r="KSX7" s="0"/>
      <c r="KSY7" s="0"/>
      <c r="KSZ7" s="0"/>
      <c r="KTA7" s="0"/>
      <c r="KTB7" s="0"/>
      <c r="KTC7" s="0"/>
      <c r="KTD7" s="0"/>
      <c r="KTE7" s="0"/>
      <c r="KTF7" s="0"/>
      <c r="KTG7" s="0"/>
      <c r="KTH7" s="0"/>
      <c r="KTI7" s="0"/>
      <c r="KTJ7" s="0"/>
      <c r="KTK7" s="0"/>
      <c r="KTL7" s="0"/>
      <c r="KTM7" s="0"/>
      <c r="KTN7" s="0"/>
      <c r="KTO7" s="0"/>
      <c r="KTP7" s="0"/>
      <c r="KTQ7" s="0"/>
      <c r="KTR7" s="0"/>
      <c r="KTS7" s="0"/>
      <c r="KTT7" s="0"/>
      <c r="KTU7" s="0"/>
      <c r="KTV7" s="0"/>
      <c r="KTW7" s="0"/>
      <c r="KTX7" s="0"/>
      <c r="KTY7" s="0"/>
      <c r="KTZ7" s="0"/>
      <c r="KUA7" s="0"/>
      <c r="KUB7" s="0"/>
      <c r="KUC7" s="0"/>
      <c r="KUD7" s="0"/>
      <c r="KUE7" s="0"/>
      <c r="KUF7" s="0"/>
      <c r="KUG7" s="0"/>
      <c r="KUH7" s="0"/>
      <c r="KUI7" s="0"/>
      <c r="KUJ7" s="0"/>
      <c r="KUK7" s="0"/>
      <c r="KUL7" s="0"/>
      <c r="KUM7" s="0"/>
      <c r="KUN7" s="0"/>
      <c r="KUO7" s="0"/>
      <c r="KUP7" s="0"/>
      <c r="KUQ7" s="0"/>
      <c r="KUR7" s="0"/>
      <c r="KUS7" s="0"/>
      <c r="KUT7" s="0"/>
      <c r="KUU7" s="0"/>
      <c r="KUV7" s="0"/>
      <c r="KUW7" s="0"/>
      <c r="KUX7" s="0"/>
      <c r="KUY7" s="0"/>
      <c r="KUZ7" s="0"/>
      <c r="KVA7" s="0"/>
      <c r="KVB7" s="0"/>
      <c r="KVC7" s="0"/>
      <c r="KVD7" s="0"/>
      <c r="KVE7" s="0"/>
      <c r="KVF7" s="0"/>
      <c r="KVG7" s="0"/>
      <c r="KVH7" s="0"/>
      <c r="KVI7" s="0"/>
      <c r="KVJ7" s="0"/>
      <c r="KVK7" s="0"/>
      <c r="KVL7" s="0"/>
      <c r="KVM7" s="0"/>
      <c r="KVN7" s="0"/>
      <c r="KVO7" s="0"/>
      <c r="KVP7" s="0"/>
      <c r="KVQ7" s="0"/>
      <c r="KVR7" s="0"/>
      <c r="KVS7" s="0"/>
      <c r="KVT7" s="0"/>
      <c r="KVU7" s="0"/>
      <c r="KVV7" s="0"/>
      <c r="KVW7" s="0"/>
      <c r="KVX7" s="0"/>
      <c r="KVY7" s="0"/>
      <c r="KVZ7" s="0"/>
      <c r="KWA7" s="0"/>
      <c r="KWB7" s="0"/>
      <c r="KWC7" s="0"/>
      <c r="KWD7" s="0"/>
      <c r="KWE7" s="0"/>
      <c r="KWF7" s="0"/>
      <c r="KWG7" s="0"/>
      <c r="KWH7" s="0"/>
      <c r="KWI7" s="0"/>
      <c r="KWJ7" s="0"/>
      <c r="KWK7" s="0"/>
      <c r="KWL7" s="0"/>
      <c r="KWM7" s="0"/>
      <c r="KWN7" s="0"/>
      <c r="KWO7" s="0"/>
      <c r="KWP7" s="0"/>
      <c r="KWQ7" s="0"/>
      <c r="KWR7" s="0"/>
      <c r="KWS7" s="0"/>
      <c r="KWT7" s="0"/>
      <c r="KWU7" s="0"/>
      <c r="KWV7" s="0"/>
      <c r="KWW7" s="0"/>
      <c r="KWX7" s="0"/>
      <c r="KWY7" s="0"/>
      <c r="KWZ7" s="0"/>
      <c r="KXA7" s="0"/>
      <c r="KXB7" s="0"/>
      <c r="KXC7" s="0"/>
      <c r="KXD7" s="0"/>
      <c r="KXE7" s="0"/>
      <c r="KXF7" s="0"/>
      <c r="KXG7" s="0"/>
      <c r="KXH7" s="0"/>
      <c r="KXI7" s="0"/>
      <c r="KXJ7" s="0"/>
      <c r="KXK7" s="0"/>
      <c r="KXL7" s="0"/>
      <c r="KXM7" s="0"/>
      <c r="KXN7" s="0"/>
      <c r="KXO7" s="0"/>
      <c r="KXP7" s="0"/>
      <c r="KXQ7" s="0"/>
      <c r="KXR7" s="0"/>
      <c r="KXS7" s="0"/>
      <c r="KXT7" s="0"/>
      <c r="KXU7" s="0"/>
      <c r="KXV7" s="0"/>
      <c r="KXW7" s="0"/>
      <c r="KXX7" s="0"/>
      <c r="KXY7" s="0"/>
      <c r="KXZ7" s="0"/>
      <c r="KYA7" s="0"/>
      <c r="KYB7" s="0"/>
      <c r="KYC7" s="0"/>
      <c r="KYD7" s="0"/>
      <c r="KYE7" s="0"/>
      <c r="KYF7" s="0"/>
      <c r="KYG7" s="0"/>
      <c r="KYH7" s="0"/>
      <c r="KYI7" s="0"/>
      <c r="KYJ7" s="0"/>
      <c r="KYK7" s="0"/>
      <c r="KYL7" s="0"/>
      <c r="KYM7" s="0"/>
      <c r="KYN7" s="0"/>
      <c r="KYO7" s="0"/>
      <c r="KYP7" s="0"/>
      <c r="KYQ7" s="0"/>
      <c r="KYR7" s="0"/>
      <c r="KYS7" s="0"/>
      <c r="KYT7" s="0"/>
      <c r="KYU7" s="0"/>
      <c r="KYV7" s="0"/>
      <c r="KYW7" s="0"/>
      <c r="KYX7" s="0"/>
      <c r="KYY7" s="0"/>
      <c r="KYZ7" s="0"/>
      <c r="KZA7" s="0"/>
      <c r="KZB7" s="0"/>
      <c r="KZC7" s="0"/>
      <c r="KZD7" s="0"/>
      <c r="KZE7" s="0"/>
      <c r="KZF7" s="0"/>
      <c r="KZG7" s="0"/>
      <c r="KZH7" s="0"/>
      <c r="KZI7" s="0"/>
      <c r="KZJ7" s="0"/>
      <c r="KZK7" s="0"/>
      <c r="KZL7" s="0"/>
      <c r="KZM7" s="0"/>
      <c r="KZN7" s="0"/>
      <c r="KZO7" s="0"/>
      <c r="KZP7" s="0"/>
      <c r="KZQ7" s="0"/>
      <c r="KZR7" s="0"/>
      <c r="KZS7" s="0"/>
      <c r="KZT7" s="0"/>
      <c r="KZU7" s="0"/>
      <c r="KZV7" s="0"/>
      <c r="KZW7" s="0"/>
      <c r="KZX7" s="0"/>
      <c r="KZY7" s="0"/>
      <c r="KZZ7" s="0"/>
      <c r="LAA7" s="0"/>
      <c r="LAB7" s="0"/>
      <c r="LAC7" s="0"/>
      <c r="LAD7" s="0"/>
      <c r="LAE7" s="0"/>
      <c r="LAF7" s="0"/>
      <c r="LAG7" s="0"/>
      <c r="LAH7" s="0"/>
      <c r="LAI7" s="0"/>
      <c r="LAJ7" s="0"/>
      <c r="LAK7" s="0"/>
      <c r="LAL7" s="0"/>
      <c r="LAM7" s="0"/>
      <c r="LAN7" s="0"/>
      <c r="LAO7" s="0"/>
      <c r="LAP7" s="0"/>
      <c r="LAQ7" s="0"/>
      <c r="LAR7" s="0"/>
      <c r="LAS7" s="0"/>
      <c r="LAT7" s="0"/>
      <c r="LAU7" s="0"/>
      <c r="LAV7" s="0"/>
      <c r="LAW7" s="0"/>
      <c r="LAX7" s="0"/>
      <c r="LAY7" s="0"/>
      <c r="LAZ7" s="0"/>
      <c r="LBA7" s="0"/>
      <c r="LBB7" s="0"/>
      <c r="LBC7" s="0"/>
      <c r="LBD7" s="0"/>
      <c r="LBE7" s="0"/>
      <c r="LBF7" s="0"/>
      <c r="LBG7" s="0"/>
      <c r="LBH7" s="0"/>
      <c r="LBI7" s="0"/>
      <c r="LBJ7" s="0"/>
      <c r="LBK7" s="0"/>
      <c r="LBL7" s="0"/>
      <c r="LBM7" s="0"/>
      <c r="LBN7" s="0"/>
      <c r="LBO7" s="0"/>
      <c r="LBP7" s="0"/>
      <c r="LBQ7" s="0"/>
      <c r="LBR7" s="0"/>
      <c r="LBS7" s="0"/>
      <c r="LBT7" s="0"/>
      <c r="LBU7" s="0"/>
      <c r="LBV7" s="0"/>
      <c r="LBW7" s="0"/>
      <c r="LBX7" s="0"/>
      <c r="LBY7" s="0"/>
      <c r="LBZ7" s="0"/>
      <c r="LCA7" s="0"/>
      <c r="LCB7" s="0"/>
      <c r="LCC7" s="0"/>
      <c r="LCD7" s="0"/>
      <c r="LCE7" s="0"/>
      <c r="LCF7" s="0"/>
      <c r="LCG7" s="0"/>
      <c r="LCH7" s="0"/>
      <c r="LCI7" s="0"/>
      <c r="LCJ7" s="0"/>
      <c r="LCK7" s="0"/>
      <c r="LCL7" s="0"/>
      <c r="LCM7" s="0"/>
      <c r="LCN7" s="0"/>
      <c r="LCO7" s="0"/>
      <c r="LCP7" s="0"/>
      <c r="LCQ7" s="0"/>
      <c r="LCR7" s="0"/>
      <c r="LCS7" s="0"/>
      <c r="LCT7" s="0"/>
      <c r="LCU7" s="0"/>
      <c r="LCV7" s="0"/>
      <c r="LCW7" s="0"/>
      <c r="LCX7" s="0"/>
      <c r="LCY7" s="0"/>
      <c r="LCZ7" s="0"/>
      <c r="LDA7" s="0"/>
      <c r="LDB7" s="0"/>
      <c r="LDC7" s="0"/>
      <c r="LDD7" s="0"/>
      <c r="LDE7" s="0"/>
      <c r="LDF7" s="0"/>
      <c r="LDG7" s="0"/>
      <c r="LDH7" s="0"/>
      <c r="LDI7" s="0"/>
      <c r="LDJ7" s="0"/>
      <c r="LDK7" s="0"/>
      <c r="LDL7" s="0"/>
      <c r="LDM7" s="0"/>
      <c r="LDN7" s="0"/>
      <c r="LDO7" s="0"/>
      <c r="LDP7" s="0"/>
      <c r="LDQ7" s="0"/>
      <c r="LDR7" s="0"/>
      <c r="LDS7" s="0"/>
      <c r="LDT7" s="0"/>
      <c r="LDU7" s="0"/>
      <c r="LDV7" s="0"/>
      <c r="LDW7" s="0"/>
      <c r="LDX7" s="0"/>
      <c r="LDY7" s="0"/>
      <c r="LDZ7" s="0"/>
      <c r="LEA7" s="0"/>
      <c r="LEB7" s="0"/>
      <c r="LEC7" s="0"/>
      <c r="LED7" s="0"/>
      <c r="LEE7" s="0"/>
      <c r="LEF7" s="0"/>
      <c r="LEG7" s="0"/>
      <c r="LEH7" s="0"/>
      <c r="LEI7" s="0"/>
      <c r="LEJ7" s="0"/>
      <c r="LEK7" s="0"/>
      <c r="LEL7" s="0"/>
      <c r="LEM7" s="0"/>
      <c r="LEN7" s="0"/>
      <c r="LEO7" s="0"/>
      <c r="LEP7" s="0"/>
      <c r="LEQ7" s="0"/>
      <c r="LER7" s="0"/>
      <c r="LES7" s="0"/>
      <c r="LET7" s="0"/>
      <c r="LEU7" s="0"/>
      <c r="LEV7" s="0"/>
      <c r="LEW7" s="0"/>
      <c r="LEX7" s="0"/>
      <c r="LEY7" s="0"/>
      <c r="LEZ7" s="0"/>
      <c r="LFA7" s="0"/>
      <c r="LFB7" s="0"/>
      <c r="LFC7" s="0"/>
      <c r="LFD7" s="0"/>
      <c r="LFE7" s="0"/>
      <c r="LFF7" s="0"/>
      <c r="LFG7" s="0"/>
      <c r="LFH7" s="0"/>
      <c r="LFI7" s="0"/>
      <c r="LFJ7" s="0"/>
      <c r="LFK7" s="0"/>
      <c r="LFL7" s="0"/>
      <c r="LFM7" s="0"/>
      <c r="LFN7" s="0"/>
      <c r="LFO7" s="0"/>
      <c r="LFP7" s="0"/>
      <c r="LFQ7" s="0"/>
      <c r="LFR7" s="0"/>
      <c r="LFS7" s="0"/>
      <c r="LFT7" s="0"/>
      <c r="LFU7" s="0"/>
      <c r="LFV7" s="0"/>
      <c r="LFW7" s="0"/>
      <c r="LFX7" s="0"/>
      <c r="LFY7" s="0"/>
      <c r="LFZ7" s="0"/>
      <c r="LGA7" s="0"/>
      <c r="LGB7" s="0"/>
      <c r="LGC7" s="0"/>
      <c r="LGD7" s="0"/>
      <c r="LGE7" s="0"/>
      <c r="LGF7" s="0"/>
      <c r="LGG7" s="0"/>
      <c r="LGH7" s="0"/>
      <c r="LGI7" s="0"/>
      <c r="LGJ7" s="0"/>
      <c r="LGK7" s="0"/>
      <c r="LGL7" s="0"/>
      <c r="LGM7" s="0"/>
      <c r="LGN7" s="0"/>
      <c r="LGO7" s="0"/>
      <c r="LGP7" s="0"/>
      <c r="LGQ7" s="0"/>
      <c r="LGR7" s="0"/>
      <c r="LGS7" s="0"/>
      <c r="LGT7" s="0"/>
      <c r="LGU7" s="0"/>
      <c r="LGV7" s="0"/>
      <c r="LGW7" s="0"/>
      <c r="LGX7" s="0"/>
      <c r="LGY7" s="0"/>
      <c r="LGZ7" s="0"/>
      <c r="LHA7" s="0"/>
      <c r="LHB7" s="0"/>
      <c r="LHC7" s="0"/>
      <c r="LHD7" s="0"/>
      <c r="LHE7" s="0"/>
      <c r="LHF7" s="0"/>
      <c r="LHG7" s="0"/>
      <c r="LHH7" s="0"/>
      <c r="LHI7" s="0"/>
      <c r="LHJ7" s="0"/>
      <c r="LHK7" s="0"/>
      <c r="LHL7" s="0"/>
      <c r="LHM7" s="0"/>
      <c r="LHN7" s="0"/>
      <c r="LHO7" s="0"/>
      <c r="LHP7" s="0"/>
      <c r="LHQ7" s="0"/>
      <c r="LHR7" s="0"/>
      <c r="LHS7" s="0"/>
      <c r="LHT7" s="0"/>
      <c r="LHU7" s="0"/>
      <c r="LHV7" s="0"/>
      <c r="LHW7" s="0"/>
      <c r="LHX7" s="0"/>
      <c r="LHY7" s="0"/>
      <c r="LHZ7" s="0"/>
      <c r="LIA7" s="0"/>
      <c r="LIB7" s="0"/>
      <c r="LIC7" s="0"/>
      <c r="LID7" s="0"/>
      <c r="LIE7" s="0"/>
      <c r="LIF7" s="0"/>
      <c r="LIG7" s="0"/>
      <c r="LIH7" s="0"/>
      <c r="LII7" s="0"/>
      <c r="LIJ7" s="0"/>
      <c r="LIK7" s="0"/>
      <c r="LIL7" s="0"/>
      <c r="LIM7" s="0"/>
      <c r="LIN7" s="0"/>
      <c r="LIO7" s="0"/>
      <c r="LIP7" s="0"/>
      <c r="LIQ7" s="0"/>
      <c r="LIR7" s="0"/>
      <c r="LIS7" s="0"/>
      <c r="LIT7" s="0"/>
      <c r="LIU7" s="0"/>
      <c r="LIV7" s="0"/>
      <c r="LIW7" s="0"/>
      <c r="LIX7" s="0"/>
      <c r="LIY7" s="0"/>
      <c r="LIZ7" s="0"/>
      <c r="LJA7" s="0"/>
      <c r="LJB7" s="0"/>
      <c r="LJC7" s="0"/>
      <c r="LJD7" s="0"/>
      <c r="LJE7" s="0"/>
      <c r="LJF7" s="0"/>
      <c r="LJG7" s="0"/>
      <c r="LJH7" s="0"/>
      <c r="LJI7" s="0"/>
      <c r="LJJ7" s="0"/>
      <c r="LJK7" s="0"/>
      <c r="LJL7" s="0"/>
      <c r="LJM7" s="0"/>
      <c r="LJN7" s="0"/>
      <c r="LJO7" s="0"/>
      <c r="LJP7" s="0"/>
      <c r="LJQ7" s="0"/>
      <c r="LJR7" s="0"/>
      <c r="LJS7" s="0"/>
      <c r="LJT7" s="0"/>
      <c r="LJU7" s="0"/>
      <c r="LJV7" s="0"/>
      <c r="LJW7" s="0"/>
      <c r="LJX7" s="0"/>
      <c r="LJY7" s="0"/>
      <c r="LJZ7" s="0"/>
      <c r="LKA7" s="0"/>
      <c r="LKB7" s="0"/>
      <c r="LKC7" s="0"/>
      <c r="LKD7" s="0"/>
      <c r="LKE7" s="0"/>
      <c r="LKF7" s="0"/>
      <c r="LKG7" s="0"/>
      <c r="LKH7" s="0"/>
      <c r="LKI7" s="0"/>
      <c r="LKJ7" s="0"/>
      <c r="LKK7" s="0"/>
      <c r="LKL7" s="0"/>
      <c r="LKM7" s="0"/>
      <c r="LKN7" s="0"/>
      <c r="LKO7" s="0"/>
      <c r="LKP7" s="0"/>
      <c r="LKQ7" s="0"/>
      <c r="LKR7" s="0"/>
      <c r="LKS7" s="0"/>
      <c r="LKT7" s="0"/>
      <c r="LKU7" s="0"/>
      <c r="LKV7" s="0"/>
      <c r="LKW7" s="0"/>
      <c r="LKX7" s="0"/>
      <c r="LKY7" s="0"/>
      <c r="LKZ7" s="0"/>
      <c r="LLA7" s="0"/>
      <c r="LLB7" s="0"/>
      <c r="LLC7" s="0"/>
      <c r="LLD7" s="0"/>
      <c r="LLE7" s="0"/>
      <c r="LLF7" s="0"/>
      <c r="LLG7" s="0"/>
      <c r="LLH7" s="0"/>
      <c r="LLI7" s="0"/>
      <c r="LLJ7" s="0"/>
      <c r="LLK7" s="0"/>
      <c r="LLL7" s="0"/>
      <c r="LLM7" s="0"/>
      <c r="LLN7" s="0"/>
      <c r="LLO7" s="0"/>
      <c r="LLP7" s="0"/>
      <c r="LLQ7" s="0"/>
      <c r="LLR7" s="0"/>
      <c r="LLS7" s="0"/>
      <c r="LLT7" s="0"/>
      <c r="LLU7" s="0"/>
      <c r="LLV7" s="0"/>
      <c r="LLW7" s="0"/>
      <c r="LLX7" s="0"/>
      <c r="LLY7" s="0"/>
      <c r="LLZ7" s="0"/>
      <c r="LMA7" s="0"/>
      <c r="LMB7" s="0"/>
      <c r="LMC7" s="0"/>
      <c r="LMD7" s="0"/>
      <c r="LME7" s="0"/>
      <c r="LMF7" s="0"/>
      <c r="LMG7" s="0"/>
      <c r="LMH7" s="0"/>
      <c r="LMI7" s="0"/>
      <c r="LMJ7" s="0"/>
      <c r="LMK7" s="0"/>
      <c r="LML7" s="0"/>
      <c r="LMM7" s="0"/>
      <c r="LMN7" s="0"/>
      <c r="LMO7" s="0"/>
      <c r="LMP7" s="0"/>
      <c r="LMQ7" s="0"/>
      <c r="LMR7" s="0"/>
      <c r="LMS7" s="0"/>
      <c r="LMT7" s="0"/>
      <c r="LMU7" s="0"/>
      <c r="LMV7" s="0"/>
      <c r="LMW7" s="0"/>
      <c r="LMX7" s="0"/>
      <c r="LMY7" s="0"/>
      <c r="LMZ7" s="0"/>
      <c r="LNA7" s="0"/>
      <c r="LNB7" s="0"/>
      <c r="LNC7" s="0"/>
      <c r="LND7" s="0"/>
      <c r="LNE7" s="0"/>
      <c r="LNF7" s="0"/>
      <c r="LNG7" s="0"/>
      <c r="LNH7" s="0"/>
      <c r="LNI7" s="0"/>
      <c r="LNJ7" s="0"/>
      <c r="LNK7" s="0"/>
      <c r="LNL7" s="0"/>
      <c r="LNM7" s="0"/>
      <c r="LNN7" s="0"/>
      <c r="LNO7" s="0"/>
      <c r="LNP7" s="0"/>
      <c r="LNQ7" s="0"/>
      <c r="LNR7" s="0"/>
      <c r="LNS7" s="0"/>
      <c r="LNT7" s="0"/>
      <c r="LNU7" s="0"/>
      <c r="LNV7" s="0"/>
      <c r="LNW7" s="0"/>
      <c r="LNX7" s="0"/>
      <c r="LNY7" s="0"/>
      <c r="LNZ7" s="0"/>
      <c r="LOA7" s="0"/>
      <c r="LOB7" s="0"/>
      <c r="LOC7" s="0"/>
      <c r="LOD7" s="0"/>
      <c r="LOE7" s="0"/>
      <c r="LOF7" s="0"/>
      <c r="LOG7" s="0"/>
      <c r="LOH7" s="0"/>
      <c r="LOI7" s="0"/>
      <c r="LOJ7" s="0"/>
      <c r="LOK7" s="0"/>
      <c r="LOL7" s="0"/>
      <c r="LOM7" s="0"/>
      <c r="LON7" s="0"/>
      <c r="LOO7" s="0"/>
      <c r="LOP7" s="0"/>
      <c r="LOQ7" s="0"/>
      <c r="LOR7" s="0"/>
      <c r="LOS7" s="0"/>
      <c r="LOT7" s="0"/>
      <c r="LOU7" s="0"/>
      <c r="LOV7" s="0"/>
      <c r="LOW7" s="0"/>
      <c r="LOX7" s="0"/>
      <c r="LOY7" s="0"/>
      <c r="LOZ7" s="0"/>
      <c r="LPA7" s="0"/>
      <c r="LPB7" s="0"/>
      <c r="LPC7" s="0"/>
      <c r="LPD7" s="0"/>
      <c r="LPE7" s="0"/>
      <c r="LPF7" s="0"/>
      <c r="LPG7" s="0"/>
      <c r="LPH7" s="0"/>
      <c r="LPI7" s="0"/>
      <c r="LPJ7" s="0"/>
      <c r="LPK7" s="0"/>
      <c r="LPL7" s="0"/>
      <c r="LPM7" s="0"/>
      <c r="LPN7" s="0"/>
      <c r="LPO7" s="0"/>
      <c r="LPP7" s="0"/>
      <c r="LPQ7" s="0"/>
      <c r="LPR7" s="0"/>
      <c r="LPS7" s="0"/>
      <c r="LPT7" s="0"/>
      <c r="LPU7" s="0"/>
      <c r="LPV7" s="0"/>
      <c r="LPW7" s="0"/>
      <c r="LPX7" s="0"/>
      <c r="LPY7" s="0"/>
      <c r="LPZ7" s="0"/>
      <c r="LQA7" s="0"/>
      <c r="LQB7" s="0"/>
      <c r="LQC7" s="0"/>
      <c r="LQD7" s="0"/>
      <c r="LQE7" s="0"/>
      <c r="LQF7" s="0"/>
      <c r="LQG7" s="0"/>
      <c r="LQH7" s="0"/>
      <c r="LQI7" s="0"/>
      <c r="LQJ7" s="0"/>
      <c r="LQK7" s="0"/>
      <c r="LQL7" s="0"/>
      <c r="LQM7" s="0"/>
      <c r="LQN7" s="0"/>
      <c r="LQO7" s="0"/>
      <c r="LQP7" s="0"/>
      <c r="LQQ7" s="0"/>
      <c r="LQR7" s="0"/>
      <c r="LQS7" s="0"/>
      <c r="LQT7" s="0"/>
      <c r="LQU7" s="0"/>
      <c r="LQV7" s="0"/>
      <c r="LQW7" s="0"/>
      <c r="LQX7" s="0"/>
      <c r="LQY7" s="0"/>
      <c r="LQZ7" s="0"/>
      <c r="LRA7" s="0"/>
      <c r="LRB7" s="0"/>
      <c r="LRC7" s="0"/>
      <c r="LRD7" s="0"/>
      <c r="LRE7" s="0"/>
      <c r="LRF7" s="0"/>
      <c r="LRG7" s="0"/>
      <c r="LRH7" s="0"/>
      <c r="LRI7" s="0"/>
      <c r="LRJ7" s="0"/>
      <c r="LRK7" s="0"/>
      <c r="LRL7" s="0"/>
      <c r="LRM7" s="0"/>
      <c r="LRN7" s="0"/>
      <c r="LRO7" s="0"/>
      <c r="LRP7" s="0"/>
      <c r="LRQ7" s="0"/>
      <c r="LRR7" s="0"/>
      <c r="LRS7" s="0"/>
      <c r="LRT7" s="0"/>
      <c r="LRU7" s="0"/>
      <c r="LRV7" s="0"/>
      <c r="LRW7" s="0"/>
      <c r="LRX7" s="0"/>
      <c r="LRY7" s="0"/>
      <c r="LRZ7" s="0"/>
      <c r="LSA7" s="0"/>
      <c r="LSB7" s="0"/>
      <c r="LSC7" s="0"/>
      <c r="LSD7" s="0"/>
      <c r="LSE7" s="0"/>
      <c r="LSF7" s="0"/>
      <c r="LSG7" s="0"/>
      <c r="LSH7" s="0"/>
      <c r="LSI7" s="0"/>
      <c r="LSJ7" s="0"/>
      <c r="LSK7" s="0"/>
      <c r="LSL7" s="0"/>
      <c r="LSM7" s="0"/>
      <c r="LSN7" s="0"/>
      <c r="LSO7" s="0"/>
      <c r="LSP7" s="0"/>
      <c r="LSQ7" s="0"/>
      <c r="LSR7" s="0"/>
      <c r="LSS7" s="0"/>
      <c r="LST7" s="0"/>
      <c r="LSU7" s="0"/>
      <c r="LSV7" s="0"/>
      <c r="LSW7" s="0"/>
      <c r="LSX7" s="0"/>
      <c r="LSY7" s="0"/>
      <c r="LSZ7" s="0"/>
      <c r="LTA7" s="0"/>
      <c r="LTB7" s="0"/>
      <c r="LTC7" s="0"/>
      <c r="LTD7" s="0"/>
      <c r="LTE7" s="0"/>
      <c r="LTF7" s="0"/>
      <c r="LTG7" s="0"/>
      <c r="LTH7" s="0"/>
      <c r="LTI7" s="0"/>
      <c r="LTJ7" s="0"/>
      <c r="LTK7" s="0"/>
      <c r="LTL7" s="0"/>
      <c r="LTM7" s="0"/>
      <c r="LTN7" s="0"/>
      <c r="LTO7" s="0"/>
      <c r="LTP7" s="0"/>
      <c r="LTQ7" s="0"/>
      <c r="LTR7" s="0"/>
      <c r="LTS7" s="0"/>
      <c r="LTT7" s="0"/>
      <c r="LTU7" s="0"/>
      <c r="LTV7" s="0"/>
      <c r="LTW7" s="0"/>
      <c r="LTX7" s="0"/>
      <c r="LTY7" s="0"/>
      <c r="LTZ7" s="0"/>
      <c r="LUA7" s="0"/>
      <c r="LUB7" s="0"/>
      <c r="LUC7" s="0"/>
      <c r="LUD7" s="0"/>
      <c r="LUE7" s="0"/>
      <c r="LUF7" s="0"/>
      <c r="LUG7" s="0"/>
      <c r="LUH7" s="0"/>
      <c r="LUI7" s="0"/>
      <c r="LUJ7" s="0"/>
      <c r="LUK7" s="0"/>
      <c r="LUL7" s="0"/>
      <c r="LUM7" s="0"/>
      <c r="LUN7" s="0"/>
      <c r="LUO7" s="0"/>
      <c r="LUP7" s="0"/>
      <c r="LUQ7" s="0"/>
      <c r="LUR7" s="0"/>
      <c r="LUS7" s="0"/>
      <c r="LUT7" s="0"/>
      <c r="LUU7" s="0"/>
      <c r="LUV7" s="0"/>
      <c r="LUW7" s="0"/>
      <c r="LUX7" s="0"/>
      <c r="LUY7" s="0"/>
      <c r="LUZ7" s="0"/>
      <c r="LVA7" s="0"/>
      <c r="LVB7" s="0"/>
      <c r="LVC7" s="0"/>
      <c r="LVD7" s="0"/>
      <c r="LVE7" s="0"/>
      <c r="LVF7" s="0"/>
      <c r="LVG7" s="0"/>
      <c r="LVH7" s="0"/>
      <c r="LVI7" s="0"/>
      <c r="LVJ7" s="0"/>
      <c r="LVK7" s="0"/>
      <c r="LVL7" s="0"/>
      <c r="LVM7" s="0"/>
      <c r="LVN7" s="0"/>
      <c r="LVO7" s="0"/>
      <c r="LVP7" s="0"/>
      <c r="LVQ7" s="0"/>
      <c r="LVR7" s="0"/>
      <c r="LVS7" s="0"/>
      <c r="LVT7" s="0"/>
      <c r="LVU7" s="0"/>
      <c r="LVV7" s="0"/>
      <c r="LVW7" s="0"/>
      <c r="LVX7" s="0"/>
      <c r="LVY7" s="0"/>
      <c r="LVZ7" s="0"/>
      <c r="LWA7" s="0"/>
      <c r="LWB7" s="0"/>
      <c r="LWC7" s="0"/>
      <c r="LWD7" s="0"/>
      <c r="LWE7" s="0"/>
      <c r="LWF7" s="0"/>
      <c r="LWG7" s="0"/>
      <c r="LWH7" s="0"/>
      <c r="LWI7" s="0"/>
      <c r="LWJ7" s="0"/>
      <c r="LWK7" s="0"/>
      <c r="LWL7" s="0"/>
      <c r="LWM7" s="0"/>
      <c r="LWN7" s="0"/>
      <c r="LWO7" s="0"/>
      <c r="LWP7" s="0"/>
      <c r="LWQ7" s="0"/>
      <c r="LWR7" s="0"/>
      <c r="LWS7" s="0"/>
      <c r="LWT7" s="0"/>
      <c r="LWU7" s="0"/>
      <c r="LWV7" s="0"/>
      <c r="LWW7" s="0"/>
      <c r="LWX7" s="0"/>
      <c r="LWY7" s="0"/>
      <c r="LWZ7" s="0"/>
      <c r="LXA7" s="0"/>
      <c r="LXB7" s="0"/>
      <c r="LXC7" s="0"/>
      <c r="LXD7" s="0"/>
      <c r="LXE7" s="0"/>
      <c r="LXF7" s="0"/>
      <c r="LXG7" s="0"/>
      <c r="LXH7" s="0"/>
      <c r="LXI7" s="0"/>
      <c r="LXJ7" s="0"/>
      <c r="LXK7" s="0"/>
      <c r="LXL7" s="0"/>
      <c r="LXM7" s="0"/>
      <c r="LXN7" s="0"/>
      <c r="LXO7" s="0"/>
      <c r="LXP7" s="0"/>
      <c r="LXQ7" s="0"/>
      <c r="LXR7" s="0"/>
      <c r="LXS7" s="0"/>
      <c r="LXT7" s="0"/>
      <c r="LXU7" s="0"/>
      <c r="LXV7" s="0"/>
      <c r="LXW7" s="0"/>
      <c r="LXX7" s="0"/>
      <c r="LXY7" s="0"/>
      <c r="LXZ7" s="0"/>
      <c r="LYA7" s="0"/>
      <c r="LYB7" s="0"/>
      <c r="LYC7" s="0"/>
      <c r="LYD7" s="0"/>
      <c r="LYE7" s="0"/>
      <c r="LYF7" s="0"/>
      <c r="LYG7" s="0"/>
      <c r="LYH7" s="0"/>
      <c r="LYI7" s="0"/>
      <c r="LYJ7" s="0"/>
      <c r="LYK7" s="0"/>
      <c r="LYL7" s="0"/>
      <c r="LYM7" s="0"/>
      <c r="LYN7" s="0"/>
      <c r="LYO7" s="0"/>
      <c r="LYP7" s="0"/>
      <c r="LYQ7" s="0"/>
      <c r="LYR7" s="0"/>
      <c r="LYS7" s="0"/>
      <c r="LYT7" s="0"/>
      <c r="LYU7" s="0"/>
      <c r="LYV7" s="0"/>
      <c r="LYW7" s="0"/>
      <c r="LYX7" s="0"/>
      <c r="LYY7" s="0"/>
      <c r="LYZ7" s="0"/>
      <c r="LZA7" s="0"/>
      <c r="LZB7" s="0"/>
      <c r="LZC7" s="0"/>
      <c r="LZD7" s="0"/>
      <c r="LZE7" s="0"/>
      <c r="LZF7" s="0"/>
      <c r="LZG7" s="0"/>
      <c r="LZH7" s="0"/>
      <c r="LZI7" s="0"/>
      <c r="LZJ7" s="0"/>
      <c r="LZK7" s="0"/>
      <c r="LZL7" s="0"/>
      <c r="LZM7" s="0"/>
      <c r="LZN7" s="0"/>
      <c r="LZO7" s="0"/>
      <c r="LZP7" s="0"/>
      <c r="LZQ7" s="0"/>
      <c r="LZR7" s="0"/>
      <c r="LZS7" s="0"/>
      <c r="LZT7" s="0"/>
      <c r="LZU7" s="0"/>
      <c r="LZV7" s="0"/>
      <c r="LZW7" s="0"/>
      <c r="LZX7" s="0"/>
      <c r="LZY7" s="0"/>
      <c r="LZZ7" s="0"/>
      <c r="MAA7" s="0"/>
      <c r="MAB7" s="0"/>
      <c r="MAC7" s="0"/>
      <c r="MAD7" s="0"/>
      <c r="MAE7" s="0"/>
      <c r="MAF7" s="0"/>
      <c r="MAG7" s="0"/>
      <c r="MAH7" s="0"/>
      <c r="MAI7" s="0"/>
      <c r="MAJ7" s="0"/>
      <c r="MAK7" s="0"/>
      <c r="MAL7" s="0"/>
      <c r="MAM7" s="0"/>
      <c r="MAN7" s="0"/>
      <c r="MAO7" s="0"/>
      <c r="MAP7" s="0"/>
      <c r="MAQ7" s="0"/>
      <c r="MAR7" s="0"/>
      <c r="MAS7" s="0"/>
      <c r="MAT7" s="0"/>
      <c r="MAU7" s="0"/>
      <c r="MAV7" s="0"/>
      <c r="MAW7" s="0"/>
      <c r="MAX7" s="0"/>
      <c r="MAY7" s="0"/>
      <c r="MAZ7" s="0"/>
      <c r="MBA7" s="0"/>
      <c r="MBB7" s="0"/>
      <c r="MBC7" s="0"/>
      <c r="MBD7" s="0"/>
      <c r="MBE7" s="0"/>
      <c r="MBF7" s="0"/>
      <c r="MBG7" s="0"/>
      <c r="MBH7" s="0"/>
      <c r="MBI7" s="0"/>
      <c r="MBJ7" s="0"/>
      <c r="MBK7" s="0"/>
      <c r="MBL7" s="0"/>
      <c r="MBM7" s="0"/>
      <c r="MBN7" s="0"/>
      <c r="MBO7" s="0"/>
      <c r="MBP7" s="0"/>
      <c r="MBQ7" s="0"/>
      <c r="MBR7" s="0"/>
      <c r="MBS7" s="0"/>
      <c r="MBT7" s="0"/>
      <c r="MBU7" s="0"/>
      <c r="MBV7" s="0"/>
      <c r="MBW7" s="0"/>
      <c r="MBX7" s="0"/>
      <c r="MBY7" s="0"/>
      <c r="MBZ7" s="0"/>
      <c r="MCA7" s="0"/>
      <c r="MCB7" s="0"/>
      <c r="MCC7" s="0"/>
      <c r="MCD7" s="0"/>
      <c r="MCE7" s="0"/>
      <c r="MCF7" s="0"/>
      <c r="MCG7" s="0"/>
      <c r="MCH7" s="0"/>
      <c r="MCI7" s="0"/>
      <c r="MCJ7" s="0"/>
      <c r="MCK7" s="0"/>
      <c r="MCL7" s="0"/>
      <c r="MCM7" s="0"/>
      <c r="MCN7" s="0"/>
      <c r="MCO7" s="0"/>
      <c r="MCP7" s="0"/>
      <c r="MCQ7" s="0"/>
      <c r="MCR7" s="0"/>
      <c r="MCS7" s="0"/>
      <c r="MCT7" s="0"/>
      <c r="MCU7" s="0"/>
      <c r="MCV7" s="0"/>
      <c r="MCW7" s="0"/>
      <c r="MCX7" s="0"/>
      <c r="MCY7" s="0"/>
      <c r="MCZ7" s="0"/>
      <c r="MDA7" s="0"/>
      <c r="MDB7" s="0"/>
      <c r="MDC7" s="0"/>
      <c r="MDD7" s="0"/>
      <c r="MDE7" s="0"/>
      <c r="MDF7" s="0"/>
      <c r="MDG7" s="0"/>
      <c r="MDH7" s="0"/>
      <c r="MDI7" s="0"/>
      <c r="MDJ7" s="0"/>
      <c r="MDK7" s="0"/>
      <c r="MDL7" s="0"/>
      <c r="MDM7" s="0"/>
      <c r="MDN7" s="0"/>
      <c r="MDO7" s="0"/>
      <c r="MDP7" s="0"/>
      <c r="MDQ7" s="0"/>
      <c r="MDR7" s="0"/>
      <c r="MDS7" s="0"/>
      <c r="MDT7" s="0"/>
      <c r="MDU7" s="0"/>
      <c r="MDV7" s="0"/>
      <c r="MDW7" s="0"/>
      <c r="MDX7" s="0"/>
      <c r="MDY7" s="0"/>
      <c r="MDZ7" s="0"/>
      <c r="MEA7" s="0"/>
      <c r="MEB7" s="0"/>
      <c r="MEC7" s="0"/>
      <c r="MED7" s="0"/>
      <c r="MEE7" s="0"/>
      <c r="MEF7" s="0"/>
      <c r="MEG7" s="0"/>
      <c r="MEH7" s="0"/>
      <c r="MEI7" s="0"/>
      <c r="MEJ7" s="0"/>
      <c r="MEK7" s="0"/>
      <c r="MEL7" s="0"/>
      <c r="MEM7" s="0"/>
      <c r="MEN7" s="0"/>
      <c r="MEO7" s="0"/>
      <c r="MEP7" s="0"/>
      <c r="MEQ7" s="0"/>
      <c r="MER7" s="0"/>
      <c r="MES7" s="0"/>
      <c r="MET7" s="0"/>
      <c r="MEU7" s="0"/>
      <c r="MEV7" s="0"/>
      <c r="MEW7" s="0"/>
      <c r="MEX7" s="0"/>
      <c r="MEY7" s="0"/>
      <c r="MEZ7" s="0"/>
      <c r="MFA7" s="0"/>
      <c r="MFB7" s="0"/>
      <c r="MFC7" s="0"/>
      <c r="MFD7" s="0"/>
      <c r="MFE7" s="0"/>
      <c r="MFF7" s="0"/>
      <c r="MFG7" s="0"/>
      <c r="MFH7" s="0"/>
      <c r="MFI7" s="0"/>
      <c r="MFJ7" s="0"/>
      <c r="MFK7" s="0"/>
      <c r="MFL7" s="0"/>
      <c r="MFM7" s="0"/>
      <c r="MFN7" s="0"/>
      <c r="MFO7" s="0"/>
      <c r="MFP7" s="0"/>
      <c r="MFQ7" s="0"/>
      <c r="MFR7" s="0"/>
      <c r="MFS7" s="0"/>
      <c r="MFT7" s="0"/>
      <c r="MFU7" s="0"/>
      <c r="MFV7" s="0"/>
      <c r="MFW7" s="0"/>
      <c r="MFX7" s="0"/>
      <c r="MFY7" s="0"/>
      <c r="MFZ7" s="0"/>
      <c r="MGA7" s="0"/>
      <c r="MGB7" s="0"/>
      <c r="MGC7" s="0"/>
      <c r="MGD7" s="0"/>
      <c r="MGE7" s="0"/>
      <c r="MGF7" s="0"/>
      <c r="MGG7" s="0"/>
      <c r="MGH7" s="0"/>
      <c r="MGI7" s="0"/>
      <c r="MGJ7" s="0"/>
      <c r="MGK7" s="0"/>
      <c r="MGL7" s="0"/>
      <c r="MGM7" s="0"/>
      <c r="MGN7" s="0"/>
      <c r="MGO7" s="0"/>
      <c r="MGP7" s="0"/>
      <c r="MGQ7" s="0"/>
      <c r="MGR7" s="0"/>
      <c r="MGS7" s="0"/>
      <c r="MGT7" s="0"/>
      <c r="MGU7" s="0"/>
      <c r="MGV7" s="0"/>
      <c r="MGW7" s="0"/>
      <c r="MGX7" s="0"/>
      <c r="MGY7" s="0"/>
      <c r="MGZ7" s="0"/>
      <c r="MHA7" s="0"/>
      <c r="MHB7" s="0"/>
      <c r="MHC7" s="0"/>
      <c r="MHD7" s="0"/>
      <c r="MHE7" s="0"/>
      <c r="MHF7" s="0"/>
      <c r="MHG7" s="0"/>
      <c r="MHH7" s="0"/>
      <c r="MHI7" s="0"/>
      <c r="MHJ7" s="0"/>
      <c r="MHK7" s="0"/>
      <c r="MHL7" s="0"/>
      <c r="MHM7" s="0"/>
      <c r="MHN7" s="0"/>
      <c r="MHO7" s="0"/>
      <c r="MHP7" s="0"/>
      <c r="MHQ7" s="0"/>
      <c r="MHR7" s="0"/>
      <c r="MHS7" s="0"/>
      <c r="MHT7" s="0"/>
      <c r="MHU7" s="0"/>
      <c r="MHV7" s="0"/>
      <c r="MHW7" s="0"/>
      <c r="MHX7" s="0"/>
      <c r="MHY7" s="0"/>
      <c r="MHZ7" s="0"/>
      <c r="MIA7" s="0"/>
      <c r="MIB7" s="0"/>
      <c r="MIC7" s="0"/>
      <c r="MID7" s="0"/>
      <c r="MIE7" s="0"/>
      <c r="MIF7" s="0"/>
      <c r="MIG7" s="0"/>
      <c r="MIH7" s="0"/>
      <c r="MII7" s="0"/>
      <c r="MIJ7" s="0"/>
      <c r="MIK7" s="0"/>
      <c r="MIL7" s="0"/>
      <c r="MIM7" s="0"/>
      <c r="MIN7" s="0"/>
      <c r="MIO7" s="0"/>
      <c r="MIP7" s="0"/>
      <c r="MIQ7" s="0"/>
      <c r="MIR7" s="0"/>
      <c r="MIS7" s="0"/>
      <c r="MIT7" s="0"/>
      <c r="MIU7" s="0"/>
      <c r="MIV7" s="0"/>
      <c r="MIW7" s="0"/>
      <c r="MIX7" s="0"/>
      <c r="MIY7" s="0"/>
      <c r="MIZ7" s="0"/>
      <c r="MJA7" s="0"/>
      <c r="MJB7" s="0"/>
      <c r="MJC7" s="0"/>
      <c r="MJD7" s="0"/>
      <c r="MJE7" s="0"/>
      <c r="MJF7" s="0"/>
      <c r="MJG7" s="0"/>
      <c r="MJH7" s="0"/>
      <c r="MJI7" s="0"/>
      <c r="MJJ7" s="0"/>
      <c r="MJK7" s="0"/>
      <c r="MJL7" s="0"/>
      <c r="MJM7" s="0"/>
      <c r="MJN7" s="0"/>
      <c r="MJO7" s="0"/>
      <c r="MJP7" s="0"/>
      <c r="MJQ7" s="0"/>
      <c r="MJR7" s="0"/>
      <c r="MJS7" s="0"/>
      <c r="MJT7" s="0"/>
      <c r="MJU7" s="0"/>
      <c r="MJV7" s="0"/>
      <c r="MJW7" s="0"/>
      <c r="MJX7" s="0"/>
      <c r="MJY7" s="0"/>
      <c r="MJZ7" s="0"/>
      <c r="MKA7" s="0"/>
      <c r="MKB7" s="0"/>
      <c r="MKC7" s="0"/>
      <c r="MKD7" s="0"/>
      <c r="MKE7" s="0"/>
      <c r="MKF7" s="0"/>
      <c r="MKG7" s="0"/>
      <c r="MKH7" s="0"/>
      <c r="MKI7" s="0"/>
      <c r="MKJ7" s="0"/>
      <c r="MKK7" s="0"/>
      <c r="MKL7" s="0"/>
      <c r="MKM7" s="0"/>
      <c r="MKN7" s="0"/>
      <c r="MKO7" s="0"/>
      <c r="MKP7" s="0"/>
      <c r="MKQ7" s="0"/>
      <c r="MKR7" s="0"/>
      <c r="MKS7" s="0"/>
      <c r="MKT7" s="0"/>
      <c r="MKU7" s="0"/>
      <c r="MKV7" s="0"/>
      <c r="MKW7" s="0"/>
      <c r="MKX7" s="0"/>
      <c r="MKY7" s="0"/>
      <c r="MKZ7" s="0"/>
      <c r="MLA7" s="0"/>
      <c r="MLB7" s="0"/>
      <c r="MLC7" s="0"/>
      <c r="MLD7" s="0"/>
      <c r="MLE7" s="0"/>
      <c r="MLF7" s="0"/>
      <c r="MLG7" s="0"/>
      <c r="MLH7" s="0"/>
      <c r="MLI7" s="0"/>
      <c r="MLJ7" s="0"/>
      <c r="MLK7" s="0"/>
      <c r="MLL7" s="0"/>
      <c r="MLM7" s="0"/>
      <c r="MLN7" s="0"/>
      <c r="MLO7" s="0"/>
      <c r="MLP7" s="0"/>
      <c r="MLQ7" s="0"/>
      <c r="MLR7" s="0"/>
      <c r="MLS7" s="0"/>
      <c r="MLT7" s="0"/>
      <c r="MLU7" s="0"/>
      <c r="MLV7" s="0"/>
      <c r="MLW7" s="0"/>
      <c r="MLX7" s="0"/>
      <c r="MLY7" s="0"/>
      <c r="MLZ7" s="0"/>
      <c r="MMA7" s="0"/>
      <c r="MMB7" s="0"/>
      <c r="MMC7" s="0"/>
      <c r="MMD7" s="0"/>
      <c r="MME7" s="0"/>
      <c r="MMF7" s="0"/>
      <c r="MMG7" s="0"/>
      <c r="MMH7" s="0"/>
      <c r="MMI7" s="0"/>
      <c r="MMJ7" s="0"/>
      <c r="MMK7" s="0"/>
      <c r="MML7" s="0"/>
      <c r="MMM7" s="0"/>
      <c r="MMN7" s="0"/>
      <c r="MMO7" s="0"/>
      <c r="MMP7" s="0"/>
      <c r="MMQ7" s="0"/>
      <c r="MMR7" s="0"/>
      <c r="MMS7" s="0"/>
      <c r="MMT7" s="0"/>
      <c r="MMU7" s="0"/>
      <c r="MMV7" s="0"/>
      <c r="MMW7" s="0"/>
      <c r="MMX7" s="0"/>
      <c r="MMY7" s="0"/>
      <c r="MMZ7" s="0"/>
      <c r="MNA7" s="0"/>
      <c r="MNB7" s="0"/>
      <c r="MNC7" s="0"/>
      <c r="MND7" s="0"/>
      <c r="MNE7" s="0"/>
      <c r="MNF7" s="0"/>
      <c r="MNG7" s="0"/>
      <c r="MNH7" s="0"/>
      <c r="MNI7" s="0"/>
      <c r="MNJ7" s="0"/>
      <c r="MNK7" s="0"/>
      <c r="MNL7" s="0"/>
      <c r="MNM7" s="0"/>
      <c r="MNN7" s="0"/>
      <c r="MNO7" s="0"/>
      <c r="MNP7" s="0"/>
      <c r="MNQ7" s="0"/>
      <c r="MNR7" s="0"/>
      <c r="MNS7" s="0"/>
      <c r="MNT7" s="0"/>
      <c r="MNU7" s="0"/>
      <c r="MNV7" s="0"/>
      <c r="MNW7" s="0"/>
      <c r="MNX7" s="0"/>
      <c r="MNY7" s="0"/>
      <c r="MNZ7" s="0"/>
      <c r="MOA7" s="0"/>
      <c r="MOB7" s="0"/>
      <c r="MOC7" s="0"/>
      <c r="MOD7" s="0"/>
      <c r="MOE7" s="0"/>
      <c r="MOF7" s="0"/>
      <c r="MOG7" s="0"/>
      <c r="MOH7" s="0"/>
      <c r="MOI7" s="0"/>
      <c r="MOJ7" s="0"/>
      <c r="MOK7" s="0"/>
      <c r="MOL7" s="0"/>
      <c r="MOM7" s="0"/>
      <c r="MON7" s="0"/>
      <c r="MOO7" s="0"/>
      <c r="MOP7" s="0"/>
      <c r="MOQ7" s="0"/>
      <c r="MOR7" s="0"/>
      <c r="MOS7" s="0"/>
      <c r="MOT7" s="0"/>
      <c r="MOU7" s="0"/>
      <c r="MOV7" s="0"/>
      <c r="MOW7" s="0"/>
      <c r="MOX7" s="0"/>
      <c r="MOY7" s="0"/>
      <c r="MOZ7" s="0"/>
      <c r="MPA7" s="0"/>
      <c r="MPB7" s="0"/>
      <c r="MPC7" s="0"/>
      <c r="MPD7" s="0"/>
      <c r="MPE7" s="0"/>
      <c r="MPF7" s="0"/>
      <c r="MPG7" s="0"/>
      <c r="MPH7" s="0"/>
      <c r="MPI7" s="0"/>
      <c r="MPJ7" s="0"/>
      <c r="MPK7" s="0"/>
      <c r="MPL7" s="0"/>
      <c r="MPM7" s="0"/>
      <c r="MPN7" s="0"/>
      <c r="MPO7" s="0"/>
      <c r="MPP7" s="0"/>
      <c r="MPQ7" s="0"/>
      <c r="MPR7" s="0"/>
      <c r="MPS7" s="0"/>
      <c r="MPT7" s="0"/>
      <c r="MPU7" s="0"/>
      <c r="MPV7" s="0"/>
      <c r="MPW7" s="0"/>
      <c r="MPX7" s="0"/>
      <c r="MPY7" s="0"/>
      <c r="MPZ7" s="0"/>
      <c r="MQA7" s="0"/>
      <c r="MQB7" s="0"/>
      <c r="MQC7" s="0"/>
      <c r="MQD7" s="0"/>
      <c r="MQE7" s="0"/>
      <c r="MQF7" s="0"/>
      <c r="MQG7" s="0"/>
      <c r="MQH7" s="0"/>
      <c r="MQI7" s="0"/>
      <c r="MQJ7" s="0"/>
      <c r="MQK7" s="0"/>
      <c r="MQL7" s="0"/>
      <c r="MQM7" s="0"/>
      <c r="MQN7" s="0"/>
      <c r="MQO7" s="0"/>
      <c r="MQP7" s="0"/>
      <c r="MQQ7" s="0"/>
      <c r="MQR7" s="0"/>
      <c r="MQS7" s="0"/>
      <c r="MQT7" s="0"/>
      <c r="MQU7" s="0"/>
      <c r="MQV7" s="0"/>
      <c r="MQW7" s="0"/>
      <c r="MQX7" s="0"/>
      <c r="MQY7" s="0"/>
      <c r="MQZ7" s="0"/>
      <c r="MRA7" s="0"/>
      <c r="MRB7" s="0"/>
      <c r="MRC7" s="0"/>
      <c r="MRD7" s="0"/>
      <c r="MRE7" s="0"/>
      <c r="MRF7" s="0"/>
      <c r="MRG7" s="0"/>
      <c r="MRH7" s="0"/>
      <c r="MRI7" s="0"/>
      <c r="MRJ7" s="0"/>
      <c r="MRK7" s="0"/>
      <c r="MRL7" s="0"/>
      <c r="MRM7" s="0"/>
      <c r="MRN7" s="0"/>
      <c r="MRO7" s="0"/>
      <c r="MRP7" s="0"/>
      <c r="MRQ7" s="0"/>
      <c r="MRR7" s="0"/>
      <c r="MRS7" s="0"/>
      <c r="MRT7" s="0"/>
      <c r="MRU7" s="0"/>
      <c r="MRV7" s="0"/>
      <c r="MRW7" s="0"/>
      <c r="MRX7" s="0"/>
      <c r="MRY7" s="0"/>
      <c r="MRZ7" s="0"/>
      <c r="MSA7" s="0"/>
      <c r="MSB7" s="0"/>
      <c r="MSC7" s="0"/>
      <c r="MSD7" s="0"/>
      <c r="MSE7" s="0"/>
      <c r="MSF7" s="0"/>
      <c r="MSG7" s="0"/>
      <c r="MSH7" s="0"/>
      <c r="MSI7" s="0"/>
      <c r="MSJ7" s="0"/>
      <c r="MSK7" s="0"/>
      <c r="MSL7" s="0"/>
      <c r="MSM7" s="0"/>
      <c r="MSN7" s="0"/>
      <c r="MSO7" s="0"/>
      <c r="MSP7" s="0"/>
      <c r="MSQ7" s="0"/>
      <c r="MSR7" s="0"/>
      <c r="MSS7" s="0"/>
      <c r="MST7" s="0"/>
      <c r="MSU7" s="0"/>
      <c r="MSV7" s="0"/>
      <c r="MSW7" s="0"/>
      <c r="MSX7" s="0"/>
      <c r="MSY7" s="0"/>
      <c r="MSZ7" s="0"/>
      <c r="MTA7" s="0"/>
      <c r="MTB7" s="0"/>
      <c r="MTC7" s="0"/>
      <c r="MTD7" s="0"/>
      <c r="MTE7" s="0"/>
      <c r="MTF7" s="0"/>
      <c r="MTG7" s="0"/>
      <c r="MTH7" s="0"/>
      <c r="MTI7" s="0"/>
      <c r="MTJ7" s="0"/>
      <c r="MTK7" s="0"/>
      <c r="MTL7" s="0"/>
      <c r="MTM7" s="0"/>
      <c r="MTN7" s="0"/>
      <c r="MTO7" s="0"/>
      <c r="MTP7" s="0"/>
      <c r="MTQ7" s="0"/>
      <c r="MTR7" s="0"/>
      <c r="MTS7" s="0"/>
      <c r="MTT7" s="0"/>
      <c r="MTU7" s="0"/>
      <c r="MTV7" s="0"/>
      <c r="MTW7" s="0"/>
      <c r="MTX7" s="0"/>
      <c r="MTY7" s="0"/>
      <c r="MTZ7" s="0"/>
      <c r="MUA7" s="0"/>
      <c r="MUB7" s="0"/>
      <c r="MUC7" s="0"/>
      <c r="MUD7" s="0"/>
      <c r="MUE7" s="0"/>
      <c r="MUF7" s="0"/>
      <c r="MUG7" s="0"/>
      <c r="MUH7" s="0"/>
      <c r="MUI7" s="0"/>
      <c r="MUJ7" s="0"/>
      <c r="MUK7" s="0"/>
      <c r="MUL7" s="0"/>
      <c r="MUM7" s="0"/>
      <c r="MUN7" s="0"/>
      <c r="MUO7" s="0"/>
      <c r="MUP7" s="0"/>
      <c r="MUQ7" s="0"/>
      <c r="MUR7" s="0"/>
      <c r="MUS7" s="0"/>
      <c r="MUT7" s="0"/>
      <c r="MUU7" s="0"/>
      <c r="MUV7" s="0"/>
      <c r="MUW7" s="0"/>
      <c r="MUX7" s="0"/>
      <c r="MUY7" s="0"/>
      <c r="MUZ7" s="0"/>
      <c r="MVA7" s="0"/>
      <c r="MVB7" s="0"/>
      <c r="MVC7" s="0"/>
      <c r="MVD7" s="0"/>
      <c r="MVE7" s="0"/>
      <c r="MVF7" s="0"/>
      <c r="MVG7" s="0"/>
      <c r="MVH7" s="0"/>
      <c r="MVI7" s="0"/>
      <c r="MVJ7" s="0"/>
      <c r="MVK7" s="0"/>
      <c r="MVL7" s="0"/>
      <c r="MVM7" s="0"/>
      <c r="MVN7" s="0"/>
      <c r="MVO7" s="0"/>
      <c r="MVP7" s="0"/>
      <c r="MVQ7" s="0"/>
      <c r="MVR7" s="0"/>
      <c r="MVS7" s="0"/>
      <c r="MVT7" s="0"/>
      <c r="MVU7" s="0"/>
      <c r="MVV7" s="0"/>
      <c r="MVW7" s="0"/>
      <c r="MVX7" s="0"/>
      <c r="MVY7" s="0"/>
      <c r="MVZ7" s="0"/>
      <c r="MWA7" s="0"/>
      <c r="MWB7" s="0"/>
      <c r="MWC7" s="0"/>
      <c r="MWD7" s="0"/>
      <c r="MWE7" s="0"/>
      <c r="MWF7" s="0"/>
      <c r="MWG7" s="0"/>
      <c r="MWH7" s="0"/>
      <c r="MWI7" s="0"/>
      <c r="MWJ7" s="0"/>
      <c r="MWK7" s="0"/>
      <c r="MWL7" s="0"/>
      <c r="MWM7" s="0"/>
      <c r="MWN7" s="0"/>
      <c r="MWO7" s="0"/>
      <c r="MWP7" s="0"/>
      <c r="MWQ7" s="0"/>
      <c r="MWR7" s="0"/>
      <c r="MWS7" s="0"/>
      <c r="MWT7" s="0"/>
      <c r="MWU7" s="0"/>
      <c r="MWV7" s="0"/>
      <c r="MWW7" s="0"/>
      <c r="MWX7" s="0"/>
      <c r="MWY7" s="0"/>
      <c r="MWZ7" s="0"/>
      <c r="MXA7" s="0"/>
      <c r="MXB7" s="0"/>
      <c r="MXC7" s="0"/>
      <c r="MXD7" s="0"/>
      <c r="MXE7" s="0"/>
      <c r="MXF7" s="0"/>
      <c r="MXG7" s="0"/>
      <c r="MXH7" s="0"/>
      <c r="MXI7" s="0"/>
      <c r="MXJ7" s="0"/>
      <c r="MXK7" s="0"/>
      <c r="MXL7" s="0"/>
      <c r="MXM7" s="0"/>
      <c r="MXN7" s="0"/>
      <c r="MXO7" s="0"/>
      <c r="MXP7" s="0"/>
      <c r="MXQ7" s="0"/>
      <c r="MXR7" s="0"/>
      <c r="MXS7" s="0"/>
      <c r="MXT7" s="0"/>
      <c r="MXU7" s="0"/>
      <c r="MXV7" s="0"/>
      <c r="MXW7" s="0"/>
      <c r="MXX7" s="0"/>
      <c r="MXY7" s="0"/>
      <c r="MXZ7" s="0"/>
      <c r="MYA7" s="0"/>
      <c r="MYB7" s="0"/>
      <c r="MYC7" s="0"/>
      <c r="MYD7" s="0"/>
      <c r="MYE7" s="0"/>
      <c r="MYF7" s="0"/>
      <c r="MYG7" s="0"/>
      <c r="MYH7" s="0"/>
      <c r="MYI7" s="0"/>
      <c r="MYJ7" s="0"/>
      <c r="MYK7" s="0"/>
      <c r="MYL7" s="0"/>
      <c r="MYM7" s="0"/>
      <c r="MYN7" s="0"/>
      <c r="MYO7" s="0"/>
      <c r="MYP7" s="0"/>
      <c r="MYQ7" s="0"/>
      <c r="MYR7" s="0"/>
      <c r="MYS7" s="0"/>
      <c r="MYT7" s="0"/>
      <c r="MYU7" s="0"/>
      <c r="MYV7" s="0"/>
      <c r="MYW7" s="0"/>
      <c r="MYX7" s="0"/>
      <c r="MYY7" s="0"/>
      <c r="MYZ7" s="0"/>
      <c r="MZA7" s="0"/>
      <c r="MZB7" s="0"/>
      <c r="MZC7" s="0"/>
      <c r="MZD7" s="0"/>
      <c r="MZE7" s="0"/>
      <c r="MZF7" s="0"/>
      <c r="MZG7" s="0"/>
      <c r="MZH7" s="0"/>
      <c r="MZI7" s="0"/>
      <c r="MZJ7" s="0"/>
      <c r="MZK7" s="0"/>
      <c r="MZL7" s="0"/>
      <c r="MZM7" s="0"/>
      <c r="MZN7" s="0"/>
      <c r="MZO7" s="0"/>
      <c r="MZP7" s="0"/>
      <c r="MZQ7" s="0"/>
      <c r="MZR7" s="0"/>
      <c r="MZS7" s="0"/>
      <c r="MZT7" s="0"/>
      <c r="MZU7" s="0"/>
      <c r="MZV7" s="0"/>
      <c r="MZW7" s="0"/>
      <c r="MZX7" s="0"/>
      <c r="MZY7" s="0"/>
      <c r="MZZ7" s="0"/>
      <c r="NAA7" s="0"/>
      <c r="NAB7" s="0"/>
      <c r="NAC7" s="0"/>
      <c r="NAD7" s="0"/>
      <c r="NAE7" s="0"/>
      <c r="NAF7" s="0"/>
      <c r="NAG7" s="0"/>
      <c r="NAH7" s="0"/>
      <c r="NAI7" s="0"/>
      <c r="NAJ7" s="0"/>
      <c r="NAK7" s="0"/>
      <c r="NAL7" s="0"/>
      <c r="NAM7" s="0"/>
      <c r="NAN7" s="0"/>
      <c r="NAO7" s="0"/>
      <c r="NAP7" s="0"/>
      <c r="NAQ7" s="0"/>
      <c r="NAR7" s="0"/>
      <c r="NAS7" s="0"/>
      <c r="NAT7" s="0"/>
      <c r="NAU7" s="0"/>
      <c r="NAV7" s="0"/>
      <c r="NAW7" s="0"/>
      <c r="NAX7" s="0"/>
      <c r="NAY7" s="0"/>
      <c r="NAZ7" s="0"/>
      <c r="NBA7" s="0"/>
      <c r="NBB7" s="0"/>
      <c r="NBC7" s="0"/>
      <c r="NBD7" s="0"/>
      <c r="NBE7" s="0"/>
      <c r="NBF7" s="0"/>
      <c r="NBG7" s="0"/>
      <c r="NBH7" s="0"/>
      <c r="NBI7" s="0"/>
      <c r="NBJ7" s="0"/>
      <c r="NBK7" s="0"/>
      <c r="NBL7" s="0"/>
      <c r="NBM7" s="0"/>
      <c r="NBN7" s="0"/>
      <c r="NBO7" s="0"/>
      <c r="NBP7" s="0"/>
      <c r="NBQ7" s="0"/>
      <c r="NBR7" s="0"/>
      <c r="NBS7" s="0"/>
      <c r="NBT7" s="0"/>
      <c r="NBU7" s="0"/>
      <c r="NBV7" s="0"/>
      <c r="NBW7" s="0"/>
      <c r="NBX7" s="0"/>
      <c r="NBY7" s="0"/>
      <c r="NBZ7" s="0"/>
      <c r="NCA7" s="0"/>
      <c r="NCB7" s="0"/>
      <c r="NCC7" s="0"/>
      <c r="NCD7" s="0"/>
      <c r="NCE7" s="0"/>
      <c r="NCF7" s="0"/>
      <c r="NCG7" s="0"/>
      <c r="NCH7" s="0"/>
      <c r="NCI7" s="0"/>
      <c r="NCJ7" s="0"/>
      <c r="NCK7" s="0"/>
      <c r="NCL7" s="0"/>
      <c r="NCM7" s="0"/>
      <c r="NCN7" s="0"/>
      <c r="NCO7" s="0"/>
      <c r="NCP7" s="0"/>
      <c r="NCQ7" s="0"/>
      <c r="NCR7" s="0"/>
      <c r="NCS7" s="0"/>
      <c r="NCT7" s="0"/>
      <c r="NCU7" s="0"/>
      <c r="NCV7" s="0"/>
      <c r="NCW7" s="0"/>
      <c r="NCX7" s="0"/>
      <c r="NCY7" s="0"/>
      <c r="NCZ7" s="0"/>
      <c r="NDA7" s="0"/>
      <c r="NDB7" s="0"/>
      <c r="NDC7" s="0"/>
      <c r="NDD7" s="0"/>
      <c r="NDE7" s="0"/>
      <c r="NDF7" s="0"/>
      <c r="NDG7" s="0"/>
      <c r="NDH7" s="0"/>
      <c r="NDI7" s="0"/>
      <c r="NDJ7" s="0"/>
      <c r="NDK7" s="0"/>
      <c r="NDL7" s="0"/>
      <c r="NDM7" s="0"/>
      <c r="NDN7" s="0"/>
      <c r="NDO7" s="0"/>
      <c r="NDP7" s="0"/>
      <c r="NDQ7" s="0"/>
      <c r="NDR7" s="0"/>
      <c r="NDS7" s="0"/>
      <c r="NDT7" s="0"/>
      <c r="NDU7" s="0"/>
      <c r="NDV7" s="0"/>
      <c r="NDW7" s="0"/>
      <c r="NDX7" s="0"/>
      <c r="NDY7" s="0"/>
      <c r="NDZ7" s="0"/>
      <c r="NEA7" s="0"/>
      <c r="NEB7" s="0"/>
      <c r="NEC7" s="0"/>
      <c r="NED7" s="0"/>
      <c r="NEE7" s="0"/>
      <c r="NEF7" s="0"/>
      <c r="NEG7" s="0"/>
      <c r="NEH7" s="0"/>
      <c r="NEI7" s="0"/>
      <c r="NEJ7" s="0"/>
      <c r="NEK7" s="0"/>
      <c r="NEL7" s="0"/>
      <c r="NEM7" s="0"/>
      <c r="NEN7" s="0"/>
      <c r="NEO7" s="0"/>
      <c r="NEP7" s="0"/>
      <c r="NEQ7" s="0"/>
      <c r="NER7" s="0"/>
      <c r="NES7" s="0"/>
      <c r="NET7" s="0"/>
      <c r="NEU7" s="0"/>
      <c r="NEV7" s="0"/>
      <c r="NEW7" s="0"/>
      <c r="NEX7" s="0"/>
      <c r="NEY7" s="0"/>
      <c r="NEZ7" s="0"/>
      <c r="NFA7" s="0"/>
      <c r="NFB7" s="0"/>
      <c r="NFC7" s="0"/>
      <c r="NFD7" s="0"/>
      <c r="NFE7" s="0"/>
      <c r="NFF7" s="0"/>
      <c r="NFG7" s="0"/>
      <c r="NFH7" s="0"/>
      <c r="NFI7" s="0"/>
      <c r="NFJ7" s="0"/>
      <c r="NFK7" s="0"/>
      <c r="NFL7" s="0"/>
      <c r="NFM7" s="0"/>
      <c r="NFN7" s="0"/>
      <c r="NFO7" s="0"/>
      <c r="NFP7" s="0"/>
      <c r="NFQ7" s="0"/>
      <c r="NFR7" s="0"/>
      <c r="NFS7" s="0"/>
      <c r="NFT7" s="0"/>
      <c r="NFU7" s="0"/>
      <c r="NFV7" s="0"/>
      <c r="NFW7" s="0"/>
      <c r="NFX7" s="0"/>
      <c r="NFY7" s="0"/>
      <c r="NFZ7" s="0"/>
      <c r="NGA7" s="0"/>
      <c r="NGB7" s="0"/>
      <c r="NGC7" s="0"/>
      <c r="NGD7" s="0"/>
      <c r="NGE7" s="0"/>
      <c r="NGF7" s="0"/>
      <c r="NGG7" s="0"/>
      <c r="NGH7" s="0"/>
      <c r="NGI7" s="0"/>
      <c r="NGJ7" s="0"/>
      <c r="NGK7" s="0"/>
      <c r="NGL7" s="0"/>
      <c r="NGM7" s="0"/>
      <c r="NGN7" s="0"/>
      <c r="NGO7" s="0"/>
      <c r="NGP7" s="0"/>
      <c r="NGQ7" s="0"/>
      <c r="NGR7" s="0"/>
      <c r="NGS7" s="0"/>
      <c r="NGT7" s="0"/>
      <c r="NGU7" s="0"/>
      <c r="NGV7" s="0"/>
      <c r="NGW7" s="0"/>
      <c r="NGX7" s="0"/>
      <c r="NGY7" s="0"/>
      <c r="NGZ7" s="0"/>
      <c r="NHA7" s="0"/>
      <c r="NHB7" s="0"/>
      <c r="NHC7" s="0"/>
      <c r="NHD7" s="0"/>
      <c r="NHE7" s="0"/>
      <c r="NHF7" s="0"/>
      <c r="NHG7" s="0"/>
      <c r="NHH7" s="0"/>
      <c r="NHI7" s="0"/>
      <c r="NHJ7" s="0"/>
      <c r="NHK7" s="0"/>
      <c r="NHL7" s="0"/>
      <c r="NHM7" s="0"/>
      <c r="NHN7" s="0"/>
      <c r="NHO7" s="0"/>
      <c r="NHP7" s="0"/>
      <c r="NHQ7" s="0"/>
      <c r="NHR7" s="0"/>
      <c r="NHS7" s="0"/>
      <c r="NHT7" s="0"/>
      <c r="NHU7" s="0"/>
      <c r="NHV7" s="0"/>
      <c r="NHW7" s="0"/>
      <c r="NHX7" s="0"/>
      <c r="NHY7" s="0"/>
      <c r="NHZ7" s="0"/>
      <c r="NIA7" s="0"/>
      <c r="NIB7" s="0"/>
      <c r="NIC7" s="0"/>
      <c r="NID7" s="0"/>
      <c r="NIE7" s="0"/>
      <c r="NIF7" s="0"/>
      <c r="NIG7" s="0"/>
      <c r="NIH7" s="0"/>
      <c r="NII7" s="0"/>
      <c r="NIJ7" s="0"/>
      <c r="NIK7" s="0"/>
      <c r="NIL7" s="0"/>
      <c r="NIM7" s="0"/>
      <c r="NIN7" s="0"/>
      <c r="NIO7" s="0"/>
      <c r="NIP7" s="0"/>
      <c r="NIQ7" s="0"/>
      <c r="NIR7" s="0"/>
      <c r="NIS7" s="0"/>
      <c r="NIT7" s="0"/>
      <c r="NIU7" s="0"/>
      <c r="NIV7" s="0"/>
      <c r="NIW7" s="0"/>
      <c r="NIX7" s="0"/>
      <c r="NIY7" s="0"/>
      <c r="NIZ7" s="0"/>
      <c r="NJA7" s="0"/>
      <c r="NJB7" s="0"/>
      <c r="NJC7" s="0"/>
      <c r="NJD7" s="0"/>
      <c r="NJE7" s="0"/>
      <c r="NJF7" s="0"/>
      <c r="NJG7" s="0"/>
      <c r="NJH7" s="0"/>
      <c r="NJI7" s="0"/>
      <c r="NJJ7" s="0"/>
      <c r="NJK7" s="0"/>
      <c r="NJL7" s="0"/>
      <c r="NJM7" s="0"/>
      <c r="NJN7" s="0"/>
      <c r="NJO7" s="0"/>
      <c r="NJP7" s="0"/>
      <c r="NJQ7" s="0"/>
      <c r="NJR7" s="0"/>
      <c r="NJS7" s="0"/>
      <c r="NJT7" s="0"/>
      <c r="NJU7" s="0"/>
      <c r="NJV7" s="0"/>
      <c r="NJW7" s="0"/>
      <c r="NJX7" s="0"/>
      <c r="NJY7" s="0"/>
      <c r="NJZ7" s="0"/>
      <c r="NKA7" s="0"/>
      <c r="NKB7" s="0"/>
      <c r="NKC7" s="0"/>
      <c r="NKD7" s="0"/>
      <c r="NKE7" s="0"/>
      <c r="NKF7" s="0"/>
      <c r="NKG7" s="0"/>
      <c r="NKH7" s="0"/>
      <c r="NKI7" s="0"/>
      <c r="NKJ7" s="0"/>
      <c r="NKK7" s="0"/>
      <c r="NKL7" s="0"/>
      <c r="NKM7" s="0"/>
      <c r="NKN7" s="0"/>
      <c r="NKO7" s="0"/>
      <c r="NKP7" s="0"/>
      <c r="NKQ7" s="0"/>
      <c r="NKR7" s="0"/>
      <c r="NKS7" s="0"/>
      <c r="NKT7" s="0"/>
      <c r="NKU7" s="0"/>
      <c r="NKV7" s="0"/>
      <c r="NKW7" s="0"/>
      <c r="NKX7" s="0"/>
      <c r="NKY7" s="0"/>
      <c r="NKZ7" s="0"/>
      <c r="NLA7" s="0"/>
      <c r="NLB7" s="0"/>
      <c r="NLC7" s="0"/>
      <c r="NLD7" s="0"/>
      <c r="NLE7" s="0"/>
      <c r="NLF7" s="0"/>
      <c r="NLG7" s="0"/>
      <c r="NLH7" s="0"/>
      <c r="NLI7" s="0"/>
      <c r="NLJ7" s="0"/>
      <c r="NLK7" s="0"/>
      <c r="NLL7" s="0"/>
      <c r="NLM7" s="0"/>
      <c r="NLN7" s="0"/>
      <c r="NLO7" s="0"/>
      <c r="NLP7" s="0"/>
      <c r="NLQ7" s="0"/>
      <c r="NLR7" s="0"/>
      <c r="NLS7" s="0"/>
      <c r="NLT7" s="0"/>
      <c r="NLU7" s="0"/>
      <c r="NLV7" s="0"/>
      <c r="NLW7" s="0"/>
      <c r="NLX7" s="0"/>
      <c r="NLY7" s="0"/>
      <c r="NLZ7" s="0"/>
      <c r="NMA7" s="0"/>
      <c r="NMB7" s="0"/>
      <c r="NMC7" s="0"/>
      <c r="NMD7" s="0"/>
      <c r="NME7" s="0"/>
      <c r="NMF7" s="0"/>
      <c r="NMG7" s="0"/>
      <c r="NMH7" s="0"/>
      <c r="NMI7" s="0"/>
      <c r="NMJ7" s="0"/>
      <c r="NMK7" s="0"/>
      <c r="NML7" s="0"/>
      <c r="NMM7" s="0"/>
      <c r="NMN7" s="0"/>
      <c r="NMO7" s="0"/>
      <c r="NMP7" s="0"/>
      <c r="NMQ7" s="0"/>
      <c r="NMR7" s="0"/>
      <c r="NMS7" s="0"/>
      <c r="NMT7" s="0"/>
      <c r="NMU7" s="0"/>
      <c r="NMV7" s="0"/>
      <c r="NMW7" s="0"/>
      <c r="NMX7" s="0"/>
      <c r="NMY7" s="0"/>
      <c r="NMZ7" s="0"/>
      <c r="NNA7" s="0"/>
      <c r="NNB7" s="0"/>
      <c r="NNC7" s="0"/>
      <c r="NND7" s="0"/>
      <c r="NNE7" s="0"/>
      <c r="NNF7" s="0"/>
      <c r="NNG7" s="0"/>
      <c r="NNH7" s="0"/>
      <c r="NNI7" s="0"/>
      <c r="NNJ7" s="0"/>
      <c r="NNK7" s="0"/>
      <c r="NNL7" s="0"/>
      <c r="NNM7" s="0"/>
      <c r="NNN7" s="0"/>
      <c r="NNO7" s="0"/>
      <c r="NNP7" s="0"/>
      <c r="NNQ7" s="0"/>
      <c r="NNR7" s="0"/>
      <c r="NNS7" s="0"/>
      <c r="NNT7" s="0"/>
      <c r="NNU7" s="0"/>
      <c r="NNV7" s="0"/>
      <c r="NNW7" s="0"/>
      <c r="NNX7" s="0"/>
      <c r="NNY7" s="0"/>
      <c r="NNZ7" s="0"/>
      <c r="NOA7" s="0"/>
      <c r="NOB7" s="0"/>
      <c r="NOC7" s="0"/>
      <c r="NOD7" s="0"/>
      <c r="NOE7" s="0"/>
      <c r="NOF7" s="0"/>
      <c r="NOG7" s="0"/>
      <c r="NOH7" s="0"/>
      <c r="NOI7" s="0"/>
      <c r="NOJ7" s="0"/>
      <c r="NOK7" s="0"/>
      <c r="NOL7" s="0"/>
      <c r="NOM7" s="0"/>
      <c r="NON7" s="0"/>
      <c r="NOO7" s="0"/>
      <c r="NOP7" s="0"/>
      <c r="NOQ7" s="0"/>
      <c r="NOR7" s="0"/>
      <c r="NOS7" s="0"/>
      <c r="NOT7" s="0"/>
      <c r="NOU7" s="0"/>
      <c r="NOV7" s="0"/>
      <c r="NOW7" s="0"/>
      <c r="NOX7" s="0"/>
      <c r="NOY7" s="0"/>
      <c r="NOZ7" s="0"/>
      <c r="NPA7" s="0"/>
      <c r="NPB7" s="0"/>
      <c r="NPC7" s="0"/>
      <c r="NPD7" s="0"/>
      <c r="NPE7" s="0"/>
      <c r="NPF7" s="0"/>
      <c r="NPG7" s="0"/>
      <c r="NPH7" s="0"/>
      <c r="NPI7" s="0"/>
      <c r="NPJ7" s="0"/>
      <c r="NPK7" s="0"/>
      <c r="NPL7" s="0"/>
      <c r="NPM7" s="0"/>
      <c r="NPN7" s="0"/>
      <c r="NPO7" s="0"/>
      <c r="NPP7" s="0"/>
      <c r="NPQ7" s="0"/>
      <c r="NPR7" s="0"/>
      <c r="NPS7" s="0"/>
      <c r="NPT7" s="0"/>
      <c r="NPU7" s="0"/>
      <c r="NPV7" s="0"/>
      <c r="NPW7" s="0"/>
      <c r="NPX7" s="0"/>
      <c r="NPY7" s="0"/>
      <c r="NPZ7" s="0"/>
      <c r="NQA7" s="0"/>
      <c r="NQB7" s="0"/>
      <c r="NQC7" s="0"/>
      <c r="NQD7" s="0"/>
      <c r="NQE7" s="0"/>
      <c r="NQF7" s="0"/>
      <c r="NQG7" s="0"/>
      <c r="NQH7" s="0"/>
      <c r="NQI7" s="0"/>
      <c r="NQJ7" s="0"/>
      <c r="NQK7" s="0"/>
      <c r="NQL7" s="0"/>
      <c r="NQM7" s="0"/>
      <c r="NQN7" s="0"/>
      <c r="NQO7" s="0"/>
      <c r="NQP7" s="0"/>
      <c r="NQQ7" s="0"/>
      <c r="NQR7" s="0"/>
      <c r="NQS7" s="0"/>
      <c r="NQT7" s="0"/>
      <c r="NQU7" s="0"/>
      <c r="NQV7" s="0"/>
      <c r="NQW7" s="0"/>
      <c r="NQX7" s="0"/>
      <c r="NQY7" s="0"/>
      <c r="NQZ7" s="0"/>
      <c r="NRA7" s="0"/>
      <c r="NRB7" s="0"/>
      <c r="NRC7" s="0"/>
      <c r="NRD7" s="0"/>
      <c r="NRE7" s="0"/>
      <c r="NRF7" s="0"/>
      <c r="NRG7" s="0"/>
      <c r="NRH7" s="0"/>
      <c r="NRI7" s="0"/>
      <c r="NRJ7" s="0"/>
      <c r="NRK7" s="0"/>
      <c r="NRL7" s="0"/>
      <c r="NRM7" s="0"/>
      <c r="NRN7" s="0"/>
      <c r="NRO7" s="0"/>
      <c r="NRP7" s="0"/>
      <c r="NRQ7" s="0"/>
      <c r="NRR7" s="0"/>
      <c r="NRS7" s="0"/>
      <c r="NRT7" s="0"/>
      <c r="NRU7" s="0"/>
      <c r="NRV7" s="0"/>
      <c r="NRW7" s="0"/>
      <c r="NRX7" s="0"/>
      <c r="NRY7" s="0"/>
      <c r="NRZ7" s="0"/>
      <c r="NSA7" s="0"/>
      <c r="NSB7" s="0"/>
      <c r="NSC7" s="0"/>
      <c r="NSD7" s="0"/>
      <c r="NSE7" s="0"/>
      <c r="NSF7" s="0"/>
      <c r="NSG7" s="0"/>
      <c r="NSH7" s="0"/>
      <c r="NSI7" s="0"/>
      <c r="NSJ7" s="0"/>
      <c r="NSK7" s="0"/>
      <c r="NSL7" s="0"/>
      <c r="NSM7" s="0"/>
      <c r="NSN7" s="0"/>
      <c r="NSO7" s="0"/>
      <c r="NSP7" s="0"/>
      <c r="NSQ7" s="0"/>
      <c r="NSR7" s="0"/>
      <c r="NSS7" s="0"/>
      <c r="NST7" s="0"/>
      <c r="NSU7" s="0"/>
      <c r="NSV7" s="0"/>
      <c r="NSW7" s="0"/>
      <c r="NSX7" s="0"/>
      <c r="NSY7" s="0"/>
      <c r="NSZ7" s="0"/>
      <c r="NTA7" s="0"/>
      <c r="NTB7" s="0"/>
      <c r="NTC7" s="0"/>
      <c r="NTD7" s="0"/>
      <c r="NTE7" s="0"/>
      <c r="NTF7" s="0"/>
      <c r="NTG7" s="0"/>
      <c r="NTH7" s="0"/>
      <c r="NTI7" s="0"/>
      <c r="NTJ7" s="0"/>
      <c r="NTK7" s="0"/>
      <c r="NTL7" s="0"/>
      <c r="NTM7" s="0"/>
      <c r="NTN7" s="0"/>
      <c r="NTO7" s="0"/>
      <c r="NTP7" s="0"/>
      <c r="NTQ7" s="0"/>
      <c r="NTR7" s="0"/>
      <c r="NTS7" s="0"/>
      <c r="NTT7" s="0"/>
      <c r="NTU7" s="0"/>
      <c r="NTV7" s="0"/>
      <c r="NTW7" s="0"/>
      <c r="NTX7" s="0"/>
      <c r="NTY7" s="0"/>
      <c r="NTZ7" s="0"/>
      <c r="NUA7" s="0"/>
      <c r="NUB7" s="0"/>
      <c r="NUC7" s="0"/>
      <c r="NUD7" s="0"/>
      <c r="NUE7" s="0"/>
      <c r="NUF7" s="0"/>
      <c r="NUG7" s="0"/>
      <c r="NUH7" s="0"/>
      <c r="NUI7" s="0"/>
      <c r="NUJ7" s="0"/>
      <c r="NUK7" s="0"/>
      <c r="NUL7" s="0"/>
      <c r="NUM7" s="0"/>
      <c r="NUN7" s="0"/>
      <c r="NUO7" s="0"/>
      <c r="NUP7" s="0"/>
      <c r="NUQ7" s="0"/>
      <c r="NUR7" s="0"/>
      <c r="NUS7" s="0"/>
      <c r="NUT7" s="0"/>
      <c r="NUU7" s="0"/>
      <c r="NUV7" s="0"/>
      <c r="NUW7" s="0"/>
      <c r="NUX7" s="0"/>
      <c r="NUY7" s="0"/>
      <c r="NUZ7" s="0"/>
      <c r="NVA7" s="0"/>
      <c r="NVB7" s="0"/>
      <c r="NVC7" s="0"/>
      <c r="NVD7" s="0"/>
      <c r="NVE7" s="0"/>
      <c r="NVF7" s="0"/>
      <c r="NVG7" s="0"/>
      <c r="NVH7" s="0"/>
      <c r="NVI7" s="0"/>
      <c r="NVJ7" s="0"/>
      <c r="NVK7" s="0"/>
      <c r="NVL7" s="0"/>
      <c r="NVM7" s="0"/>
      <c r="NVN7" s="0"/>
      <c r="NVO7" s="0"/>
      <c r="NVP7" s="0"/>
      <c r="NVQ7" s="0"/>
      <c r="NVR7" s="0"/>
      <c r="NVS7" s="0"/>
      <c r="NVT7" s="0"/>
      <c r="NVU7" s="0"/>
      <c r="NVV7" s="0"/>
      <c r="NVW7" s="0"/>
      <c r="NVX7" s="0"/>
      <c r="NVY7" s="0"/>
      <c r="NVZ7" s="0"/>
      <c r="NWA7" s="0"/>
      <c r="NWB7" s="0"/>
      <c r="NWC7" s="0"/>
      <c r="NWD7" s="0"/>
      <c r="NWE7" s="0"/>
      <c r="NWF7" s="0"/>
      <c r="NWG7" s="0"/>
      <c r="NWH7" s="0"/>
      <c r="NWI7" s="0"/>
      <c r="NWJ7" s="0"/>
      <c r="NWK7" s="0"/>
      <c r="NWL7" s="0"/>
      <c r="NWM7" s="0"/>
      <c r="NWN7" s="0"/>
      <c r="NWO7" s="0"/>
      <c r="NWP7" s="0"/>
      <c r="NWQ7" s="0"/>
      <c r="NWR7" s="0"/>
      <c r="NWS7" s="0"/>
      <c r="NWT7" s="0"/>
      <c r="NWU7" s="0"/>
      <c r="NWV7" s="0"/>
      <c r="NWW7" s="0"/>
      <c r="NWX7" s="0"/>
      <c r="NWY7" s="0"/>
      <c r="NWZ7" s="0"/>
      <c r="NXA7" s="0"/>
      <c r="NXB7" s="0"/>
      <c r="NXC7" s="0"/>
      <c r="NXD7" s="0"/>
      <c r="NXE7" s="0"/>
      <c r="NXF7" s="0"/>
      <c r="NXG7" s="0"/>
      <c r="NXH7" s="0"/>
      <c r="NXI7" s="0"/>
      <c r="NXJ7" s="0"/>
      <c r="NXK7" s="0"/>
      <c r="NXL7" s="0"/>
      <c r="NXM7" s="0"/>
      <c r="NXN7" s="0"/>
      <c r="NXO7" s="0"/>
      <c r="NXP7" s="0"/>
      <c r="NXQ7" s="0"/>
      <c r="NXR7" s="0"/>
      <c r="NXS7" s="0"/>
      <c r="NXT7" s="0"/>
      <c r="NXU7" s="0"/>
      <c r="NXV7" s="0"/>
      <c r="NXW7" s="0"/>
      <c r="NXX7" s="0"/>
      <c r="NXY7" s="0"/>
      <c r="NXZ7" s="0"/>
      <c r="NYA7" s="0"/>
      <c r="NYB7" s="0"/>
      <c r="NYC7" s="0"/>
      <c r="NYD7" s="0"/>
      <c r="NYE7" s="0"/>
      <c r="NYF7" s="0"/>
      <c r="NYG7" s="0"/>
      <c r="NYH7" s="0"/>
      <c r="NYI7" s="0"/>
      <c r="NYJ7" s="0"/>
      <c r="NYK7" s="0"/>
      <c r="NYL7" s="0"/>
      <c r="NYM7" s="0"/>
      <c r="NYN7" s="0"/>
      <c r="NYO7" s="0"/>
      <c r="NYP7" s="0"/>
      <c r="NYQ7" s="0"/>
      <c r="NYR7" s="0"/>
      <c r="NYS7" s="0"/>
      <c r="NYT7" s="0"/>
      <c r="NYU7" s="0"/>
      <c r="NYV7" s="0"/>
      <c r="NYW7" s="0"/>
      <c r="NYX7" s="0"/>
      <c r="NYY7" s="0"/>
      <c r="NYZ7" s="0"/>
      <c r="NZA7" s="0"/>
      <c r="NZB7" s="0"/>
      <c r="NZC7" s="0"/>
      <c r="NZD7" s="0"/>
      <c r="NZE7" s="0"/>
      <c r="NZF7" s="0"/>
      <c r="NZG7" s="0"/>
      <c r="NZH7" s="0"/>
      <c r="NZI7" s="0"/>
      <c r="NZJ7" s="0"/>
      <c r="NZK7" s="0"/>
      <c r="NZL7" s="0"/>
      <c r="NZM7" s="0"/>
      <c r="NZN7" s="0"/>
      <c r="NZO7" s="0"/>
      <c r="NZP7" s="0"/>
      <c r="NZQ7" s="0"/>
      <c r="NZR7" s="0"/>
      <c r="NZS7" s="0"/>
      <c r="NZT7" s="0"/>
      <c r="NZU7" s="0"/>
      <c r="NZV7" s="0"/>
      <c r="NZW7" s="0"/>
      <c r="NZX7" s="0"/>
      <c r="NZY7" s="0"/>
      <c r="NZZ7" s="0"/>
      <c r="OAA7" s="0"/>
      <c r="OAB7" s="0"/>
      <c r="OAC7" s="0"/>
      <c r="OAD7" s="0"/>
      <c r="OAE7" s="0"/>
      <c r="OAF7" s="0"/>
      <c r="OAG7" s="0"/>
      <c r="OAH7" s="0"/>
      <c r="OAI7" s="0"/>
      <c r="OAJ7" s="0"/>
      <c r="OAK7" s="0"/>
      <c r="OAL7" s="0"/>
      <c r="OAM7" s="0"/>
      <c r="OAN7" s="0"/>
      <c r="OAO7" s="0"/>
      <c r="OAP7" s="0"/>
      <c r="OAQ7" s="0"/>
      <c r="OAR7" s="0"/>
      <c r="OAS7" s="0"/>
      <c r="OAT7" s="0"/>
      <c r="OAU7" s="0"/>
      <c r="OAV7" s="0"/>
      <c r="OAW7" s="0"/>
      <c r="OAX7" s="0"/>
      <c r="OAY7" s="0"/>
      <c r="OAZ7" s="0"/>
      <c r="OBA7" s="0"/>
      <c r="OBB7" s="0"/>
      <c r="OBC7" s="0"/>
      <c r="OBD7" s="0"/>
      <c r="OBE7" s="0"/>
      <c r="OBF7" s="0"/>
      <c r="OBG7" s="0"/>
      <c r="OBH7" s="0"/>
      <c r="OBI7" s="0"/>
      <c r="OBJ7" s="0"/>
      <c r="OBK7" s="0"/>
      <c r="OBL7" s="0"/>
      <c r="OBM7" s="0"/>
      <c r="OBN7" s="0"/>
      <c r="OBO7" s="0"/>
      <c r="OBP7" s="0"/>
      <c r="OBQ7" s="0"/>
      <c r="OBR7" s="0"/>
      <c r="OBS7" s="0"/>
      <c r="OBT7" s="0"/>
      <c r="OBU7" s="0"/>
      <c r="OBV7" s="0"/>
      <c r="OBW7" s="0"/>
      <c r="OBX7" s="0"/>
      <c r="OBY7" s="0"/>
      <c r="OBZ7" s="0"/>
      <c r="OCA7" s="0"/>
      <c r="OCB7" s="0"/>
      <c r="OCC7" s="0"/>
      <c r="OCD7" s="0"/>
      <c r="OCE7" s="0"/>
      <c r="OCF7" s="0"/>
      <c r="OCG7" s="0"/>
      <c r="OCH7" s="0"/>
      <c r="OCI7" s="0"/>
      <c r="OCJ7" s="0"/>
      <c r="OCK7" s="0"/>
      <c r="OCL7" s="0"/>
      <c r="OCM7" s="0"/>
      <c r="OCN7" s="0"/>
      <c r="OCO7" s="0"/>
      <c r="OCP7" s="0"/>
      <c r="OCQ7" s="0"/>
      <c r="OCR7" s="0"/>
      <c r="OCS7" s="0"/>
      <c r="OCT7" s="0"/>
      <c r="OCU7" s="0"/>
      <c r="OCV7" s="0"/>
      <c r="OCW7" s="0"/>
      <c r="OCX7" s="0"/>
      <c r="OCY7" s="0"/>
      <c r="OCZ7" s="0"/>
      <c r="ODA7" s="0"/>
      <c r="ODB7" s="0"/>
      <c r="ODC7" s="0"/>
      <c r="ODD7" s="0"/>
      <c r="ODE7" s="0"/>
      <c r="ODF7" s="0"/>
      <c r="ODG7" s="0"/>
      <c r="ODH7" s="0"/>
      <c r="ODI7" s="0"/>
      <c r="ODJ7" s="0"/>
      <c r="ODK7" s="0"/>
      <c r="ODL7" s="0"/>
      <c r="ODM7" s="0"/>
      <c r="ODN7" s="0"/>
      <c r="ODO7" s="0"/>
      <c r="ODP7" s="0"/>
      <c r="ODQ7" s="0"/>
      <c r="ODR7" s="0"/>
      <c r="ODS7" s="0"/>
      <c r="ODT7" s="0"/>
      <c r="ODU7" s="0"/>
      <c r="ODV7" s="0"/>
      <c r="ODW7" s="0"/>
      <c r="ODX7" s="0"/>
      <c r="ODY7" s="0"/>
      <c r="ODZ7" s="0"/>
      <c r="OEA7" s="0"/>
      <c r="OEB7" s="0"/>
      <c r="OEC7" s="0"/>
      <c r="OED7" s="0"/>
      <c r="OEE7" s="0"/>
      <c r="OEF7" s="0"/>
      <c r="OEG7" s="0"/>
      <c r="OEH7" s="0"/>
      <c r="OEI7" s="0"/>
      <c r="OEJ7" s="0"/>
      <c r="OEK7" s="0"/>
      <c r="OEL7" s="0"/>
      <c r="OEM7" s="0"/>
      <c r="OEN7" s="0"/>
      <c r="OEO7" s="0"/>
      <c r="OEP7" s="0"/>
      <c r="OEQ7" s="0"/>
      <c r="OER7" s="0"/>
      <c r="OES7" s="0"/>
      <c r="OET7" s="0"/>
      <c r="OEU7" s="0"/>
      <c r="OEV7" s="0"/>
      <c r="OEW7" s="0"/>
      <c r="OEX7" s="0"/>
      <c r="OEY7" s="0"/>
      <c r="OEZ7" s="0"/>
      <c r="OFA7" s="0"/>
      <c r="OFB7" s="0"/>
      <c r="OFC7" s="0"/>
      <c r="OFD7" s="0"/>
      <c r="OFE7" s="0"/>
      <c r="OFF7" s="0"/>
      <c r="OFG7" s="0"/>
      <c r="OFH7" s="0"/>
      <c r="OFI7" s="0"/>
      <c r="OFJ7" s="0"/>
      <c r="OFK7" s="0"/>
      <c r="OFL7" s="0"/>
      <c r="OFM7" s="0"/>
      <c r="OFN7" s="0"/>
      <c r="OFO7" s="0"/>
      <c r="OFP7" s="0"/>
      <c r="OFQ7" s="0"/>
      <c r="OFR7" s="0"/>
      <c r="OFS7" s="0"/>
      <c r="OFT7" s="0"/>
      <c r="OFU7" s="0"/>
      <c r="OFV7" s="0"/>
      <c r="OFW7" s="0"/>
      <c r="OFX7" s="0"/>
      <c r="OFY7" s="0"/>
      <c r="OFZ7" s="0"/>
      <c r="OGA7" s="0"/>
      <c r="OGB7" s="0"/>
      <c r="OGC7" s="0"/>
      <c r="OGD7" s="0"/>
      <c r="OGE7" s="0"/>
      <c r="OGF7" s="0"/>
      <c r="OGG7" s="0"/>
      <c r="OGH7" s="0"/>
      <c r="OGI7" s="0"/>
      <c r="OGJ7" s="0"/>
      <c r="OGK7" s="0"/>
      <c r="OGL7" s="0"/>
      <c r="OGM7" s="0"/>
      <c r="OGN7" s="0"/>
      <c r="OGO7" s="0"/>
      <c r="OGP7" s="0"/>
      <c r="OGQ7" s="0"/>
      <c r="OGR7" s="0"/>
      <c r="OGS7" s="0"/>
      <c r="OGT7" s="0"/>
      <c r="OGU7" s="0"/>
      <c r="OGV7" s="0"/>
      <c r="OGW7" s="0"/>
      <c r="OGX7" s="0"/>
      <c r="OGY7" s="0"/>
      <c r="OGZ7" s="0"/>
      <c r="OHA7" s="0"/>
      <c r="OHB7" s="0"/>
      <c r="OHC7" s="0"/>
      <c r="OHD7" s="0"/>
      <c r="OHE7" s="0"/>
      <c r="OHF7" s="0"/>
      <c r="OHG7" s="0"/>
      <c r="OHH7" s="0"/>
      <c r="OHI7" s="0"/>
      <c r="OHJ7" s="0"/>
      <c r="OHK7" s="0"/>
      <c r="OHL7" s="0"/>
      <c r="OHM7" s="0"/>
      <c r="OHN7" s="0"/>
      <c r="OHO7" s="0"/>
      <c r="OHP7" s="0"/>
      <c r="OHQ7" s="0"/>
      <c r="OHR7" s="0"/>
      <c r="OHS7" s="0"/>
      <c r="OHT7" s="0"/>
      <c r="OHU7" s="0"/>
      <c r="OHV7" s="0"/>
      <c r="OHW7" s="0"/>
      <c r="OHX7" s="0"/>
      <c r="OHY7" s="0"/>
      <c r="OHZ7" s="0"/>
      <c r="OIA7" s="0"/>
      <c r="OIB7" s="0"/>
      <c r="OIC7" s="0"/>
      <c r="OID7" s="0"/>
      <c r="OIE7" s="0"/>
      <c r="OIF7" s="0"/>
      <c r="OIG7" s="0"/>
      <c r="OIH7" s="0"/>
      <c r="OII7" s="0"/>
      <c r="OIJ7" s="0"/>
      <c r="OIK7" s="0"/>
      <c r="OIL7" s="0"/>
      <c r="OIM7" s="0"/>
      <c r="OIN7" s="0"/>
      <c r="OIO7" s="0"/>
      <c r="OIP7" s="0"/>
      <c r="OIQ7" s="0"/>
      <c r="OIR7" s="0"/>
      <c r="OIS7" s="0"/>
      <c r="OIT7" s="0"/>
      <c r="OIU7" s="0"/>
      <c r="OIV7" s="0"/>
      <c r="OIW7" s="0"/>
      <c r="OIX7" s="0"/>
      <c r="OIY7" s="0"/>
      <c r="OIZ7" s="0"/>
      <c r="OJA7" s="0"/>
      <c r="OJB7" s="0"/>
      <c r="OJC7" s="0"/>
      <c r="OJD7" s="0"/>
      <c r="OJE7" s="0"/>
      <c r="OJF7" s="0"/>
      <c r="OJG7" s="0"/>
      <c r="OJH7" s="0"/>
      <c r="OJI7" s="0"/>
      <c r="OJJ7" s="0"/>
      <c r="OJK7" s="0"/>
      <c r="OJL7" s="0"/>
      <c r="OJM7" s="0"/>
      <c r="OJN7" s="0"/>
      <c r="OJO7" s="0"/>
      <c r="OJP7" s="0"/>
      <c r="OJQ7" s="0"/>
      <c r="OJR7" s="0"/>
      <c r="OJS7" s="0"/>
      <c r="OJT7" s="0"/>
      <c r="OJU7" s="0"/>
      <c r="OJV7" s="0"/>
      <c r="OJW7" s="0"/>
      <c r="OJX7" s="0"/>
      <c r="OJY7" s="0"/>
      <c r="OJZ7" s="0"/>
      <c r="OKA7" s="0"/>
      <c r="OKB7" s="0"/>
      <c r="OKC7" s="0"/>
      <c r="OKD7" s="0"/>
      <c r="OKE7" s="0"/>
      <c r="OKF7" s="0"/>
      <c r="OKG7" s="0"/>
      <c r="OKH7" s="0"/>
      <c r="OKI7" s="0"/>
      <c r="OKJ7" s="0"/>
      <c r="OKK7" s="0"/>
      <c r="OKL7" s="0"/>
      <c r="OKM7" s="0"/>
      <c r="OKN7" s="0"/>
      <c r="OKO7" s="0"/>
      <c r="OKP7" s="0"/>
      <c r="OKQ7" s="0"/>
      <c r="OKR7" s="0"/>
      <c r="OKS7" s="0"/>
      <c r="OKT7" s="0"/>
      <c r="OKU7" s="0"/>
      <c r="OKV7" s="0"/>
      <c r="OKW7" s="0"/>
      <c r="OKX7" s="0"/>
      <c r="OKY7" s="0"/>
      <c r="OKZ7" s="0"/>
      <c r="OLA7" s="0"/>
      <c r="OLB7" s="0"/>
      <c r="OLC7" s="0"/>
      <c r="OLD7" s="0"/>
      <c r="OLE7" s="0"/>
      <c r="OLF7" s="0"/>
      <c r="OLG7" s="0"/>
      <c r="OLH7" s="0"/>
      <c r="OLI7" s="0"/>
      <c r="OLJ7" s="0"/>
      <c r="OLK7" s="0"/>
      <c r="OLL7" s="0"/>
      <c r="OLM7" s="0"/>
      <c r="OLN7" s="0"/>
      <c r="OLO7" s="0"/>
      <c r="OLP7" s="0"/>
      <c r="OLQ7" s="0"/>
      <c r="OLR7" s="0"/>
      <c r="OLS7" s="0"/>
      <c r="OLT7" s="0"/>
      <c r="OLU7" s="0"/>
      <c r="OLV7" s="0"/>
      <c r="OLW7" s="0"/>
      <c r="OLX7" s="0"/>
      <c r="OLY7" s="0"/>
      <c r="OLZ7" s="0"/>
      <c r="OMA7" s="0"/>
      <c r="OMB7" s="0"/>
      <c r="OMC7" s="0"/>
      <c r="OMD7" s="0"/>
      <c r="OME7" s="0"/>
      <c r="OMF7" s="0"/>
      <c r="OMG7" s="0"/>
      <c r="OMH7" s="0"/>
      <c r="OMI7" s="0"/>
      <c r="OMJ7" s="0"/>
      <c r="OMK7" s="0"/>
      <c r="OML7" s="0"/>
      <c r="OMM7" s="0"/>
      <c r="OMN7" s="0"/>
      <c r="OMO7" s="0"/>
      <c r="OMP7" s="0"/>
      <c r="OMQ7" s="0"/>
      <c r="OMR7" s="0"/>
      <c r="OMS7" s="0"/>
      <c r="OMT7" s="0"/>
      <c r="OMU7" s="0"/>
      <c r="OMV7" s="0"/>
      <c r="OMW7" s="0"/>
      <c r="OMX7" s="0"/>
      <c r="OMY7" s="0"/>
      <c r="OMZ7" s="0"/>
      <c r="ONA7" s="0"/>
      <c r="ONB7" s="0"/>
      <c r="ONC7" s="0"/>
      <c r="OND7" s="0"/>
      <c r="ONE7" s="0"/>
      <c r="ONF7" s="0"/>
      <c r="ONG7" s="0"/>
      <c r="ONH7" s="0"/>
      <c r="ONI7" s="0"/>
      <c r="ONJ7" s="0"/>
      <c r="ONK7" s="0"/>
      <c r="ONL7" s="0"/>
      <c r="ONM7" s="0"/>
      <c r="ONN7" s="0"/>
      <c r="ONO7" s="0"/>
      <c r="ONP7" s="0"/>
      <c r="ONQ7" s="0"/>
      <c r="ONR7" s="0"/>
      <c r="ONS7" s="0"/>
      <c r="ONT7" s="0"/>
      <c r="ONU7" s="0"/>
      <c r="ONV7" s="0"/>
      <c r="ONW7" s="0"/>
      <c r="ONX7" s="0"/>
      <c r="ONY7" s="0"/>
      <c r="ONZ7" s="0"/>
      <c r="OOA7" s="0"/>
      <c r="OOB7" s="0"/>
      <c r="OOC7" s="0"/>
      <c r="OOD7" s="0"/>
      <c r="OOE7" s="0"/>
      <c r="OOF7" s="0"/>
      <c r="OOG7" s="0"/>
      <c r="OOH7" s="0"/>
      <c r="OOI7" s="0"/>
      <c r="OOJ7" s="0"/>
      <c r="OOK7" s="0"/>
      <c r="OOL7" s="0"/>
      <c r="OOM7" s="0"/>
      <c r="OON7" s="0"/>
      <c r="OOO7" s="0"/>
      <c r="OOP7" s="0"/>
      <c r="OOQ7" s="0"/>
      <c r="OOR7" s="0"/>
      <c r="OOS7" s="0"/>
      <c r="OOT7" s="0"/>
      <c r="OOU7" s="0"/>
      <c r="OOV7" s="0"/>
      <c r="OOW7" s="0"/>
      <c r="OOX7" s="0"/>
      <c r="OOY7" s="0"/>
      <c r="OOZ7" s="0"/>
      <c r="OPA7" s="0"/>
      <c r="OPB7" s="0"/>
      <c r="OPC7" s="0"/>
      <c r="OPD7" s="0"/>
      <c r="OPE7" s="0"/>
      <c r="OPF7" s="0"/>
      <c r="OPG7" s="0"/>
      <c r="OPH7" s="0"/>
      <c r="OPI7" s="0"/>
      <c r="OPJ7" s="0"/>
      <c r="OPK7" s="0"/>
      <c r="OPL7" s="0"/>
      <c r="OPM7" s="0"/>
      <c r="OPN7" s="0"/>
      <c r="OPO7" s="0"/>
      <c r="OPP7" s="0"/>
      <c r="OPQ7" s="0"/>
      <c r="OPR7" s="0"/>
      <c r="OPS7" s="0"/>
      <c r="OPT7" s="0"/>
      <c r="OPU7" s="0"/>
      <c r="OPV7" s="0"/>
      <c r="OPW7" s="0"/>
      <c r="OPX7" s="0"/>
      <c r="OPY7" s="0"/>
      <c r="OPZ7" s="0"/>
      <c r="OQA7" s="0"/>
      <c r="OQB7" s="0"/>
      <c r="OQC7" s="0"/>
      <c r="OQD7" s="0"/>
      <c r="OQE7" s="0"/>
      <c r="OQF7" s="0"/>
      <c r="OQG7" s="0"/>
      <c r="OQH7" s="0"/>
      <c r="OQI7" s="0"/>
      <c r="OQJ7" s="0"/>
      <c r="OQK7" s="0"/>
      <c r="OQL7" s="0"/>
      <c r="OQM7" s="0"/>
      <c r="OQN7" s="0"/>
      <c r="OQO7" s="0"/>
      <c r="OQP7" s="0"/>
      <c r="OQQ7" s="0"/>
      <c r="OQR7" s="0"/>
      <c r="OQS7" s="0"/>
      <c r="OQT7" s="0"/>
      <c r="OQU7" s="0"/>
      <c r="OQV7" s="0"/>
      <c r="OQW7" s="0"/>
      <c r="OQX7" s="0"/>
      <c r="OQY7" s="0"/>
      <c r="OQZ7" s="0"/>
      <c r="ORA7" s="0"/>
      <c r="ORB7" s="0"/>
      <c r="ORC7" s="0"/>
      <c r="ORD7" s="0"/>
      <c r="ORE7" s="0"/>
      <c r="ORF7" s="0"/>
      <c r="ORG7" s="0"/>
      <c r="ORH7" s="0"/>
      <c r="ORI7" s="0"/>
      <c r="ORJ7" s="0"/>
      <c r="ORK7" s="0"/>
      <c r="ORL7" s="0"/>
      <c r="ORM7" s="0"/>
      <c r="ORN7" s="0"/>
      <c r="ORO7" s="0"/>
      <c r="ORP7" s="0"/>
      <c r="ORQ7" s="0"/>
      <c r="ORR7" s="0"/>
      <c r="ORS7" s="0"/>
      <c r="ORT7" s="0"/>
      <c r="ORU7" s="0"/>
      <c r="ORV7" s="0"/>
      <c r="ORW7" s="0"/>
      <c r="ORX7" s="0"/>
      <c r="ORY7" s="0"/>
      <c r="ORZ7" s="0"/>
      <c r="OSA7" s="0"/>
      <c r="OSB7" s="0"/>
      <c r="OSC7" s="0"/>
      <c r="OSD7" s="0"/>
      <c r="OSE7" s="0"/>
      <c r="OSF7" s="0"/>
      <c r="OSG7" s="0"/>
      <c r="OSH7" s="0"/>
      <c r="OSI7" s="0"/>
      <c r="OSJ7" s="0"/>
      <c r="OSK7" s="0"/>
      <c r="OSL7" s="0"/>
      <c r="OSM7" s="0"/>
      <c r="OSN7" s="0"/>
      <c r="OSO7" s="0"/>
      <c r="OSP7" s="0"/>
      <c r="OSQ7" s="0"/>
      <c r="OSR7" s="0"/>
      <c r="OSS7" s="0"/>
      <c r="OST7" s="0"/>
      <c r="OSU7" s="0"/>
      <c r="OSV7" s="0"/>
      <c r="OSW7" s="0"/>
      <c r="OSX7" s="0"/>
      <c r="OSY7" s="0"/>
      <c r="OSZ7" s="0"/>
      <c r="OTA7" s="0"/>
      <c r="OTB7" s="0"/>
      <c r="OTC7" s="0"/>
      <c r="OTD7" s="0"/>
      <c r="OTE7" s="0"/>
      <c r="OTF7" s="0"/>
      <c r="OTG7" s="0"/>
      <c r="OTH7" s="0"/>
      <c r="OTI7" s="0"/>
      <c r="OTJ7" s="0"/>
      <c r="OTK7" s="0"/>
      <c r="OTL7" s="0"/>
      <c r="OTM7" s="0"/>
      <c r="OTN7" s="0"/>
      <c r="OTO7" s="0"/>
      <c r="OTP7" s="0"/>
      <c r="OTQ7" s="0"/>
      <c r="OTR7" s="0"/>
      <c r="OTS7" s="0"/>
      <c r="OTT7" s="0"/>
      <c r="OTU7" s="0"/>
      <c r="OTV7" s="0"/>
      <c r="OTW7" s="0"/>
      <c r="OTX7" s="0"/>
      <c r="OTY7" s="0"/>
      <c r="OTZ7" s="0"/>
      <c r="OUA7" s="0"/>
      <c r="OUB7" s="0"/>
      <c r="OUC7" s="0"/>
      <c r="OUD7" s="0"/>
      <c r="OUE7" s="0"/>
      <c r="OUF7" s="0"/>
      <c r="OUG7" s="0"/>
      <c r="OUH7" s="0"/>
      <c r="OUI7" s="0"/>
      <c r="OUJ7" s="0"/>
      <c r="OUK7" s="0"/>
      <c r="OUL7" s="0"/>
      <c r="OUM7" s="0"/>
      <c r="OUN7" s="0"/>
      <c r="OUO7" s="0"/>
      <c r="OUP7" s="0"/>
      <c r="OUQ7" s="0"/>
      <c r="OUR7" s="0"/>
      <c r="OUS7" s="0"/>
      <c r="OUT7" s="0"/>
      <c r="OUU7" s="0"/>
      <c r="OUV7" s="0"/>
      <c r="OUW7" s="0"/>
      <c r="OUX7" s="0"/>
      <c r="OUY7" s="0"/>
      <c r="OUZ7" s="0"/>
      <c r="OVA7" s="0"/>
      <c r="OVB7" s="0"/>
      <c r="OVC7" s="0"/>
      <c r="OVD7" s="0"/>
      <c r="OVE7" s="0"/>
      <c r="OVF7" s="0"/>
      <c r="OVG7" s="0"/>
      <c r="OVH7" s="0"/>
      <c r="OVI7" s="0"/>
      <c r="OVJ7" s="0"/>
      <c r="OVK7" s="0"/>
      <c r="OVL7" s="0"/>
      <c r="OVM7" s="0"/>
      <c r="OVN7" s="0"/>
      <c r="OVO7" s="0"/>
      <c r="OVP7" s="0"/>
      <c r="OVQ7" s="0"/>
      <c r="OVR7" s="0"/>
      <c r="OVS7" s="0"/>
      <c r="OVT7" s="0"/>
      <c r="OVU7" s="0"/>
      <c r="OVV7" s="0"/>
      <c r="OVW7" s="0"/>
      <c r="OVX7" s="0"/>
      <c r="OVY7" s="0"/>
      <c r="OVZ7" s="0"/>
      <c r="OWA7" s="0"/>
      <c r="OWB7" s="0"/>
      <c r="OWC7" s="0"/>
      <c r="OWD7" s="0"/>
      <c r="OWE7" s="0"/>
      <c r="OWF7" s="0"/>
      <c r="OWG7" s="0"/>
      <c r="OWH7" s="0"/>
      <c r="OWI7" s="0"/>
      <c r="OWJ7" s="0"/>
      <c r="OWK7" s="0"/>
      <c r="OWL7" s="0"/>
      <c r="OWM7" s="0"/>
      <c r="OWN7" s="0"/>
      <c r="OWO7" s="0"/>
      <c r="OWP7" s="0"/>
      <c r="OWQ7" s="0"/>
      <c r="OWR7" s="0"/>
      <c r="OWS7" s="0"/>
      <c r="OWT7" s="0"/>
      <c r="OWU7" s="0"/>
      <c r="OWV7" s="0"/>
      <c r="OWW7" s="0"/>
      <c r="OWX7" s="0"/>
      <c r="OWY7" s="0"/>
      <c r="OWZ7" s="0"/>
      <c r="OXA7" s="0"/>
      <c r="OXB7" s="0"/>
      <c r="OXC7" s="0"/>
      <c r="OXD7" s="0"/>
      <c r="OXE7" s="0"/>
      <c r="OXF7" s="0"/>
      <c r="OXG7" s="0"/>
      <c r="OXH7" s="0"/>
      <c r="OXI7" s="0"/>
      <c r="OXJ7" s="0"/>
      <c r="OXK7" s="0"/>
      <c r="OXL7" s="0"/>
      <c r="OXM7" s="0"/>
      <c r="OXN7" s="0"/>
      <c r="OXO7" s="0"/>
      <c r="OXP7" s="0"/>
      <c r="OXQ7" s="0"/>
      <c r="OXR7" s="0"/>
      <c r="OXS7" s="0"/>
      <c r="OXT7" s="0"/>
      <c r="OXU7" s="0"/>
      <c r="OXV7" s="0"/>
      <c r="OXW7" s="0"/>
      <c r="OXX7" s="0"/>
      <c r="OXY7" s="0"/>
      <c r="OXZ7" s="0"/>
      <c r="OYA7" s="0"/>
      <c r="OYB7" s="0"/>
      <c r="OYC7" s="0"/>
      <c r="OYD7" s="0"/>
      <c r="OYE7" s="0"/>
      <c r="OYF7" s="0"/>
      <c r="OYG7" s="0"/>
      <c r="OYH7" s="0"/>
      <c r="OYI7" s="0"/>
      <c r="OYJ7" s="0"/>
      <c r="OYK7" s="0"/>
      <c r="OYL7" s="0"/>
      <c r="OYM7" s="0"/>
      <c r="OYN7" s="0"/>
      <c r="OYO7" s="0"/>
      <c r="OYP7" s="0"/>
      <c r="OYQ7" s="0"/>
      <c r="OYR7" s="0"/>
      <c r="OYS7" s="0"/>
      <c r="OYT7" s="0"/>
      <c r="OYU7" s="0"/>
      <c r="OYV7" s="0"/>
      <c r="OYW7" s="0"/>
      <c r="OYX7" s="0"/>
      <c r="OYY7" s="0"/>
      <c r="OYZ7" s="0"/>
      <c r="OZA7" s="0"/>
      <c r="OZB7" s="0"/>
      <c r="OZC7" s="0"/>
      <c r="OZD7" s="0"/>
      <c r="OZE7" s="0"/>
      <c r="OZF7" s="0"/>
      <c r="OZG7" s="0"/>
      <c r="OZH7" s="0"/>
      <c r="OZI7" s="0"/>
      <c r="OZJ7" s="0"/>
      <c r="OZK7" s="0"/>
      <c r="OZL7" s="0"/>
      <c r="OZM7" s="0"/>
      <c r="OZN7" s="0"/>
      <c r="OZO7" s="0"/>
      <c r="OZP7" s="0"/>
      <c r="OZQ7" s="0"/>
      <c r="OZR7" s="0"/>
      <c r="OZS7" s="0"/>
      <c r="OZT7" s="0"/>
      <c r="OZU7" s="0"/>
      <c r="OZV7" s="0"/>
      <c r="OZW7" s="0"/>
      <c r="OZX7" s="0"/>
      <c r="OZY7" s="0"/>
      <c r="OZZ7" s="0"/>
      <c r="PAA7" s="0"/>
      <c r="PAB7" s="0"/>
      <c r="PAC7" s="0"/>
      <c r="PAD7" s="0"/>
      <c r="PAE7" s="0"/>
      <c r="PAF7" s="0"/>
      <c r="PAG7" s="0"/>
      <c r="PAH7" s="0"/>
      <c r="PAI7" s="0"/>
      <c r="PAJ7" s="0"/>
      <c r="PAK7" s="0"/>
      <c r="PAL7" s="0"/>
      <c r="PAM7" s="0"/>
      <c r="PAN7" s="0"/>
      <c r="PAO7" s="0"/>
      <c r="PAP7" s="0"/>
      <c r="PAQ7" s="0"/>
      <c r="PAR7" s="0"/>
      <c r="PAS7" s="0"/>
      <c r="PAT7" s="0"/>
      <c r="PAU7" s="0"/>
      <c r="PAV7" s="0"/>
      <c r="PAW7" s="0"/>
      <c r="PAX7" s="0"/>
      <c r="PAY7" s="0"/>
      <c r="PAZ7" s="0"/>
      <c r="PBA7" s="0"/>
      <c r="PBB7" s="0"/>
      <c r="PBC7" s="0"/>
      <c r="PBD7" s="0"/>
      <c r="PBE7" s="0"/>
      <c r="PBF7" s="0"/>
      <c r="PBG7" s="0"/>
      <c r="PBH7" s="0"/>
      <c r="PBI7" s="0"/>
      <c r="PBJ7" s="0"/>
      <c r="PBK7" s="0"/>
      <c r="PBL7" s="0"/>
      <c r="PBM7" s="0"/>
      <c r="PBN7" s="0"/>
      <c r="PBO7" s="0"/>
      <c r="PBP7" s="0"/>
      <c r="PBQ7" s="0"/>
      <c r="PBR7" s="0"/>
      <c r="PBS7" s="0"/>
      <c r="PBT7" s="0"/>
      <c r="PBU7" s="0"/>
      <c r="PBV7" s="0"/>
      <c r="PBW7" s="0"/>
      <c r="PBX7" s="0"/>
      <c r="PBY7" s="0"/>
      <c r="PBZ7" s="0"/>
      <c r="PCA7" s="0"/>
      <c r="PCB7" s="0"/>
      <c r="PCC7" s="0"/>
      <c r="PCD7" s="0"/>
      <c r="PCE7" s="0"/>
      <c r="PCF7" s="0"/>
      <c r="PCG7" s="0"/>
      <c r="PCH7" s="0"/>
      <c r="PCI7" s="0"/>
      <c r="PCJ7" s="0"/>
      <c r="PCK7" s="0"/>
      <c r="PCL7" s="0"/>
      <c r="PCM7" s="0"/>
      <c r="PCN7" s="0"/>
      <c r="PCO7" s="0"/>
      <c r="PCP7" s="0"/>
      <c r="PCQ7" s="0"/>
      <c r="PCR7" s="0"/>
      <c r="PCS7" s="0"/>
      <c r="PCT7" s="0"/>
      <c r="PCU7" s="0"/>
      <c r="PCV7" s="0"/>
      <c r="PCW7" s="0"/>
      <c r="PCX7" s="0"/>
      <c r="PCY7" s="0"/>
      <c r="PCZ7" s="0"/>
      <c r="PDA7" s="0"/>
      <c r="PDB7" s="0"/>
      <c r="PDC7" s="0"/>
      <c r="PDD7" s="0"/>
      <c r="PDE7" s="0"/>
      <c r="PDF7" s="0"/>
      <c r="PDG7" s="0"/>
      <c r="PDH7" s="0"/>
      <c r="PDI7" s="0"/>
      <c r="PDJ7" s="0"/>
      <c r="PDK7" s="0"/>
      <c r="PDL7" s="0"/>
      <c r="PDM7" s="0"/>
      <c r="PDN7" s="0"/>
      <c r="PDO7" s="0"/>
      <c r="PDP7" s="0"/>
      <c r="PDQ7" s="0"/>
      <c r="PDR7" s="0"/>
      <c r="PDS7" s="0"/>
      <c r="PDT7" s="0"/>
      <c r="PDU7" s="0"/>
      <c r="PDV7" s="0"/>
      <c r="PDW7" s="0"/>
      <c r="PDX7" s="0"/>
      <c r="PDY7" s="0"/>
      <c r="PDZ7" s="0"/>
      <c r="PEA7" s="0"/>
      <c r="PEB7" s="0"/>
      <c r="PEC7" s="0"/>
      <c r="PED7" s="0"/>
      <c r="PEE7" s="0"/>
      <c r="PEF7" s="0"/>
      <c r="PEG7" s="0"/>
      <c r="PEH7" s="0"/>
      <c r="PEI7" s="0"/>
      <c r="PEJ7" s="0"/>
      <c r="PEK7" s="0"/>
      <c r="PEL7" s="0"/>
      <c r="PEM7" s="0"/>
      <c r="PEN7" s="0"/>
      <c r="PEO7" s="0"/>
      <c r="PEP7" s="0"/>
      <c r="PEQ7" s="0"/>
      <c r="PER7" s="0"/>
      <c r="PES7" s="0"/>
      <c r="PET7" s="0"/>
      <c r="PEU7" s="0"/>
      <c r="PEV7" s="0"/>
      <c r="PEW7" s="0"/>
      <c r="PEX7" s="0"/>
      <c r="PEY7" s="0"/>
      <c r="PEZ7" s="0"/>
      <c r="PFA7" s="0"/>
      <c r="PFB7" s="0"/>
      <c r="PFC7" s="0"/>
      <c r="PFD7" s="0"/>
      <c r="PFE7" s="0"/>
      <c r="PFF7" s="0"/>
      <c r="PFG7" s="0"/>
      <c r="PFH7" s="0"/>
      <c r="PFI7" s="0"/>
      <c r="PFJ7" s="0"/>
      <c r="PFK7" s="0"/>
      <c r="PFL7" s="0"/>
      <c r="PFM7" s="0"/>
      <c r="PFN7" s="0"/>
      <c r="PFO7" s="0"/>
      <c r="PFP7" s="0"/>
      <c r="PFQ7" s="0"/>
      <c r="PFR7" s="0"/>
      <c r="PFS7" s="0"/>
      <c r="PFT7" s="0"/>
      <c r="PFU7" s="0"/>
      <c r="PFV7" s="0"/>
      <c r="PFW7" s="0"/>
      <c r="PFX7" s="0"/>
      <c r="PFY7" s="0"/>
      <c r="PFZ7" s="0"/>
      <c r="PGA7" s="0"/>
      <c r="PGB7" s="0"/>
      <c r="PGC7" s="0"/>
      <c r="PGD7" s="0"/>
      <c r="PGE7" s="0"/>
      <c r="PGF7" s="0"/>
      <c r="PGG7" s="0"/>
      <c r="PGH7" s="0"/>
      <c r="PGI7" s="0"/>
      <c r="PGJ7" s="0"/>
      <c r="PGK7" s="0"/>
      <c r="PGL7" s="0"/>
      <c r="PGM7" s="0"/>
      <c r="PGN7" s="0"/>
      <c r="PGO7" s="0"/>
      <c r="PGP7" s="0"/>
      <c r="PGQ7" s="0"/>
      <c r="PGR7" s="0"/>
      <c r="PGS7" s="0"/>
      <c r="PGT7" s="0"/>
      <c r="PGU7" s="0"/>
      <c r="PGV7" s="0"/>
      <c r="PGW7" s="0"/>
      <c r="PGX7" s="0"/>
      <c r="PGY7" s="0"/>
      <c r="PGZ7" s="0"/>
      <c r="PHA7" s="0"/>
      <c r="PHB7" s="0"/>
      <c r="PHC7" s="0"/>
      <c r="PHD7" s="0"/>
      <c r="PHE7" s="0"/>
      <c r="PHF7" s="0"/>
      <c r="PHG7" s="0"/>
      <c r="PHH7" s="0"/>
      <c r="PHI7" s="0"/>
      <c r="PHJ7" s="0"/>
      <c r="PHK7" s="0"/>
      <c r="PHL7" s="0"/>
      <c r="PHM7" s="0"/>
      <c r="PHN7" s="0"/>
      <c r="PHO7" s="0"/>
      <c r="PHP7" s="0"/>
      <c r="PHQ7" s="0"/>
      <c r="PHR7" s="0"/>
      <c r="PHS7" s="0"/>
      <c r="PHT7" s="0"/>
      <c r="PHU7" s="0"/>
      <c r="PHV7" s="0"/>
      <c r="PHW7" s="0"/>
      <c r="PHX7" s="0"/>
      <c r="PHY7" s="0"/>
      <c r="PHZ7" s="0"/>
      <c r="PIA7" s="0"/>
      <c r="PIB7" s="0"/>
      <c r="PIC7" s="0"/>
      <c r="PID7" s="0"/>
      <c r="PIE7" s="0"/>
      <c r="PIF7" s="0"/>
      <c r="PIG7" s="0"/>
      <c r="PIH7" s="0"/>
      <c r="PII7" s="0"/>
      <c r="PIJ7" s="0"/>
      <c r="PIK7" s="0"/>
      <c r="PIL7" s="0"/>
      <c r="PIM7" s="0"/>
      <c r="PIN7" s="0"/>
      <c r="PIO7" s="0"/>
      <c r="PIP7" s="0"/>
      <c r="PIQ7" s="0"/>
      <c r="PIR7" s="0"/>
      <c r="PIS7" s="0"/>
      <c r="PIT7" s="0"/>
      <c r="PIU7" s="0"/>
      <c r="PIV7" s="0"/>
      <c r="PIW7" s="0"/>
      <c r="PIX7" s="0"/>
      <c r="PIY7" s="0"/>
      <c r="PIZ7" s="0"/>
      <c r="PJA7" s="0"/>
      <c r="PJB7" s="0"/>
      <c r="PJC7" s="0"/>
      <c r="PJD7" s="0"/>
      <c r="PJE7" s="0"/>
      <c r="PJF7" s="0"/>
      <c r="PJG7" s="0"/>
      <c r="PJH7" s="0"/>
      <c r="PJI7" s="0"/>
      <c r="PJJ7" s="0"/>
      <c r="PJK7" s="0"/>
      <c r="PJL7" s="0"/>
      <c r="PJM7" s="0"/>
      <c r="PJN7" s="0"/>
      <c r="PJO7" s="0"/>
      <c r="PJP7" s="0"/>
      <c r="PJQ7" s="0"/>
      <c r="PJR7" s="0"/>
      <c r="PJS7" s="0"/>
      <c r="PJT7" s="0"/>
      <c r="PJU7" s="0"/>
      <c r="PJV7" s="0"/>
      <c r="PJW7" s="0"/>
      <c r="PJX7" s="0"/>
      <c r="PJY7" s="0"/>
      <c r="PJZ7" s="0"/>
      <c r="PKA7" s="0"/>
      <c r="PKB7" s="0"/>
      <c r="PKC7" s="0"/>
      <c r="PKD7" s="0"/>
      <c r="PKE7" s="0"/>
      <c r="PKF7" s="0"/>
      <c r="PKG7" s="0"/>
      <c r="PKH7" s="0"/>
      <c r="PKI7" s="0"/>
      <c r="PKJ7" s="0"/>
      <c r="PKK7" s="0"/>
      <c r="PKL7" s="0"/>
      <c r="PKM7" s="0"/>
      <c r="PKN7" s="0"/>
      <c r="PKO7" s="0"/>
      <c r="PKP7" s="0"/>
      <c r="PKQ7" s="0"/>
      <c r="PKR7" s="0"/>
      <c r="PKS7" s="0"/>
      <c r="PKT7" s="0"/>
      <c r="PKU7" s="0"/>
      <c r="PKV7" s="0"/>
      <c r="PKW7" s="0"/>
      <c r="PKX7" s="0"/>
      <c r="PKY7" s="0"/>
      <c r="PKZ7" s="0"/>
      <c r="PLA7" s="0"/>
      <c r="PLB7" s="0"/>
      <c r="PLC7" s="0"/>
      <c r="PLD7" s="0"/>
      <c r="PLE7" s="0"/>
      <c r="PLF7" s="0"/>
      <c r="PLG7" s="0"/>
      <c r="PLH7" s="0"/>
      <c r="PLI7" s="0"/>
      <c r="PLJ7" s="0"/>
      <c r="PLK7" s="0"/>
      <c r="PLL7" s="0"/>
      <c r="PLM7" s="0"/>
      <c r="PLN7" s="0"/>
      <c r="PLO7" s="0"/>
      <c r="PLP7" s="0"/>
      <c r="PLQ7" s="0"/>
      <c r="PLR7" s="0"/>
      <c r="PLS7" s="0"/>
      <c r="PLT7" s="0"/>
      <c r="PLU7" s="0"/>
      <c r="PLV7" s="0"/>
      <c r="PLW7" s="0"/>
      <c r="PLX7" s="0"/>
      <c r="PLY7" s="0"/>
      <c r="PLZ7" s="0"/>
      <c r="PMA7" s="0"/>
      <c r="PMB7" s="0"/>
      <c r="PMC7" s="0"/>
      <c r="PMD7" s="0"/>
      <c r="PME7" s="0"/>
      <c r="PMF7" s="0"/>
      <c r="PMG7" s="0"/>
      <c r="PMH7" s="0"/>
      <c r="PMI7" s="0"/>
      <c r="PMJ7" s="0"/>
      <c r="PMK7" s="0"/>
      <c r="PML7" s="0"/>
      <c r="PMM7" s="0"/>
      <c r="PMN7" s="0"/>
      <c r="PMO7" s="0"/>
      <c r="PMP7" s="0"/>
      <c r="PMQ7" s="0"/>
      <c r="PMR7" s="0"/>
      <c r="PMS7" s="0"/>
      <c r="PMT7" s="0"/>
      <c r="PMU7" s="0"/>
      <c r="PMV7" s="0"/>
      <c r="PMW7" s="0"/>
      <c r="PMX7" s="0"/>
      <c r="PMY7" s="0"/>
      <c r="PMZ7" s="0"/>
      <c r="PNA7" s="0"/>
      <c r="PNB7" s="0"/>
      <c r="PNC7" s="0"/>
      <c r="PND7" s="0"/>
      <c r="PNE7" s="0"/>
      <c r="PNF7" s="0"/>
      <c r="PNG7" s="0"/>
      <c r="PNH7" s="0"/>
      <c r="PNI7" s="0"/>
      <c r="PNJ7" s="0"/>
      <c r="PNK7" s="0"/>
      <c r="PNL7" s="0"/>
      <c r="PNM7" s="0"/>
      <c r="PNN7" s="0"/>
      <c r="PNO7" s="0"/>
      <c r="PNP7" s="0"/>
      <c r="PNQ7" s="0"/>
      <c r="PNR7" s="0"/>
      <c r="PNS7" s="0"/>
      <c r="PNT7" s="0"/>
      <c r="PNU7" s="0"/>
      <c r="PNV7" s="0"/>
      <c r="PNW7" s="0"/>
      <c r="PNX7" s="0"/>
      <c r="PNY7" s="0"/>
      <c r="PNZ7" s="0"/>
      <c r="POA7" s="0"/>
      <c r="POB7" s="0"/>
      <c r="POC7" s="0"/>
      <c r="POD7" s="0"/>
      <c r="POE7" s="0"/>
      <c r="POF7" s="0"/>
      <c r="POG7" s="0"/>
      <c r="POH7" s="0"/>
      <c r="POI7" s="0"/>
      <c r="POJ7" s="0"/>
      <c r="POK7" s="0"/>
      <c r="POL7" s="0"/>
      <c r="POM7" s="0"/>
      <c r="PON7" s="0"/>
      <c r="POO7" s="0"/>
      <c r="POP7" s="0"/>
      <c r="POQ7" s="0"/>
      <c r="POR7" s="0"/>
      <c r="POS7" s="0"/>
      <c r="POT7" s="0"/>
      <c r="POU7" s="0"/>
      <c r="POV7" s="0"/>
      <c r="POW7" s="0"/>
      <c r="POX7" s="0"/>
      <c r="POY7" s="0"/>
      <c r="POZ7" s="0"/>
      <c r="PPA7" s="0"/>
      <c r="PPB7" s="0"/>
      <c r="PPC7" s="0"/>
      <c r="PPD7" s="0"/>
      <c r="PPE7" s="0"/>
      <c r="PPF7" s="0"/>
      <c r="PPG7" s="0"/>
      <c r="PPH7" s="0"/>
      <c r="PPI7" s="0"/>
      <c r="PPJ7" s="0"/>
      <c r="PPK7" s="0"/>
      <c r="PPL7" s="0"/>
      <c r="PPM7" s="0"/>
      <c r="PPN7" s="0"/>
      <c r="PPO7" s="0"/>
      <c r="PPP7" s="0"/>
      <c r="PPQ7" s="0"/>
      <c r="PPR7" s="0"/>
      <c r="PPS7" s="0"/>
      <c r="PPT7" s="0"/>
      <c r="PPU7" s="0"/>
      <c r="PPV7" s="0"/>
      <c r="PPW7" s="0"/>
      <c r="PPX7" s="0"/>
      <c r="PPY7" s="0"/>
      <c r="PPZ7" s="0"/>
      <c r="PQA7" s="0"/>
      <c r="PQB7" s="0"/>
      <c r="PQC7" s="0"/>
      <c r="PQD7" s="0"/>
      <c r="PQE7" s="0"/>
      <c r="PQF7" s="0"/>
      <c r="PQG7" s="0"/>
      <c r="PQH7" s="0"/>
      <c r="PQI7" s="0"/>
      <c r="PQJ7" s="0"/>
      <c r="PQK7" s="0"/>
      <c r="PQL7" s="0"/>
      <c r="PQM7" s="0"/>
      <c r="PQN7" s="0"/>
      <c r="PQO7" s="0"/>
      <c r="PQP7" s="0"/>
      <c r="PQQ7" s="0"/>
      <c r="PQR7" s="0"/>
      <c r="PQS7" s="0"/>
      <c r="PQT7" s="0"/>
      <c r="PQU7" s="0"/>
      <c r="PQV7" s="0"/>
      <c r="PQW7" s="0"/>
      <c r="PQX7" s="0"/>
      <c r="PQY7" s="0"/>
      <c r="PQZ7" s="0"/>
      <c r="PRA7" s="0"/>
      <c r="PRB7" s="0"/>
      <c r="PRC7" s="0"/>
      <c r="PRD7" s="0"/>
      <c r="PRE7" s="0"/>
      <c r="PRF7" s="0"/>
      <c r="PRG7" s="0"/>
      <c r="PRH7" s="0"/>
      <c r="PRI7" s="0"/>
      <c r="PRJ7" s="0"/>
      <c r="PRK7" s="0"/>
      <c r="PRL7" s="0"/>
      <c r="PRM7" s="0"/>
      <c r="PRN7" s="0"/>
      <c r="PRO7" s="0"/>
      <c r="PRP7" s="0"/>
      <c r="PRQ7" s="0"/>
      <c r="PRR7" s="0"/>
      <c r="PRS7" s="0"/>
      <c r="PRT7" s="0"/>
      <c r="PRU7" s="0"/>
      <c r="PRV7" s="0"/>
      <c r="PRW7" s="0"/>
      <c r="PRX7" s="0"/>
      <c r="PRY7" s="0"/>
      <c r="PRZ7" s="0"/>
      <c r="PSA7" s="0"/>
      <c r="PSB7" s="0"/>
      <c r="PSC7" s="0"/>
      <c r="PSD7" s="0"/>
      <c r="PSE7" s="0"/>
      <c r="PSF7" s="0"/>
      <c r="PSG7" s="0"/>
      <c r="PSH7" s="0"/>
      <c r="PSI7" s="0"/>
      <c r="PSJ7" s="0"/>
      <c r="PSK7" s="0"/>
      <c r="PSL7" s="0"/>
      <c r="PSM7" s="0"/>
      <c r="PSN7" s="0"/>
      <c r="PSO7" s="0"/>
      <c r="PSP7" s="0"/>
      <c r="PSQ7" s="0"/>
      <c r="PSR7" s="0"/>
      <c r="PSS7" s="0"/>
      <c r="PST7" s="0"/>
      <c r="PSU7" s="0"/>
      <c r="PSV7" s="0"/>
      <c r="PSW7" s="0"/>
      <c r="PSX7" s="0"/>
      <c r="PSY7" s="0"/>
      <c r="PSZ7" s="0"/>
      <c r="PTA7" s="0"/>
      <c r="PTB7" s="0"/>
      <c r="PTC7" s="0"/>
      <c r="PTD7" s="0"/>
      <c r="PTE7" s="0"/>
      <c r="PTF7" s="0"/>
      <c r="PTG7" s="0"/>
      <c r="PTH7" s="0"/>
      <c r="PTI7" s="0"/>
      <c r="PTJ7" s="0"/>
      <c r="PTK7" s="0"/>
      <c r="PTL7" s="0"/>
      <c r="PTM7" s="0"/>
      <c r="PTN7" s="0"/>
      <c r="PTO7" s="0"/>
      <c r="PTP7" s="0"/>
      <c r="PTQ7" s="0"/>
      <c r="PTR7" s="0"/>
      <c r="PTS7" s="0"/>
      <c r="PTT7" s="0"/>
      <c r="PTU7" s="0"/>
      <c r="PTV7" s="0"/>
      <c r="PTW7" s="0"/>
      <c r="PTX7" s="0"/>
      <c r="PTY7" s="0"/>
      <c r="PTZ7" s="0"/>
      <c r="PUA7" s="0"/>
      <c r="PUB7" s="0"/>
      <c r="PUC7" s="0"/>
      <c r="PUD7" s="0"/>
      <c r="PUE7" s="0"/>
      <c r="PUF7" s="0"/>
      <c r="PUG7" s="0"/>
      <c r="PUH7" s="0"/>
      <c r="PUI7" s="0"/>
      <c r="PUJ7" s="0"/>
      <c r="PUK7" s="0"/>
      <c r="PUL7" s="0"/>
      <c r="PUM7" s="0"/>
      <c r="PUN7" s="0"/>
      <c r="PUO7" s="0"/>
      <c r="PUP7" s="0"/>
      <c r="PUQ7" s="0"/>
      <c r="PUR7" s="0"/>
      <c r="PUS7" s="0"/>
      <c r="PUT7" s="0"/>
      <c r="PUU7" s="0"/>
      <c r="PUV7" s="0"/>
      <c r="PUW7" s="0"/>
      <c r="PUX7" s="0"/>
      <c r="PUY7" s="0"/>
      <c r="PUZ7" s="0"/>
      <c r="PVA7" s="0"/>
      <c r="PVB7" s="0"/>
      <c r="PVC7" s="0"/>
      <c r="PVD7" s="0"/>
      <c r="PVE7" s="0"/>
      <c r="PVF7" s="0"/>
      <c r="PVG7" s="0"/>
      <c r="PVH7" s="0"/>
      <c r="PVI7" s="0"/>
      <c r="PVJ7" s="0"/>
      <c r="PVK7" s="0"/>
      <c r="PVL7" s="0"/>
      <c r="PVM7" s="0"/>
      <c r="PVN7" s="0"/>
      <c r="PVO7" s="0"/>
      <c r="PVP7" s="0"/>
      <c r="PVQ7" s="0"/>
      <c r="PVR7" s="0"/>
      <c r="PVS7" s="0"/>
      <c r="PVT7" s="0"/>
      <c r="PVU7" s="0"/>
      <c r="PVV7" s="0"/>
      <c r="PVW7" s="0"/>
      <c r="PVX7" s="0"/>
      <c r="PVY7" s="0"/>
      <c r="PVZ7" s="0"/>
      <c r="PWA7" s="0"/>
      <c r="PWB7" s="0"/>
      <c r="PWC7" s="0"/>
      <c r="PWD7" s="0"/>
      <c r="PWE7" s="0"/>
      <c r="PWF7" s="0"/>
      <c r="PWG7" s="0"/>
      <c r="PWH7" s="0"/>
      <c r="PWI7" s="0"/>
      <c r="PWJ7" s="0"/>
      <c r="PWK7" s="0"/>
      <c r="PWL7" s="0"/>
      <c r="PWM7" s="0"/>
      <c r="PWN7" s="0"/>
      <c r="PWO7" s="0"/>
      <c r="PWP7" s="0"/>
      <c r="PWQ7" s="0"/>
      <c r="PWR7" s="0"/>
      <c r="PWS7" s="0"/>
      <c r="PWT7" s="0"/>
      <c r="PWU7" s="0"/>
      <c r="PWV7" s="0"/>
      <c r="PWW7" s="0"/>
      <c r="PWX7" s="0"/>
      <c r="PWY7" s="0"/>
      <c r="PWZ7" s="0"/>
      <c r="PXA7" s="0"/>
      <c r="PXB7" s="0"/>
      <c r="PXC7" s="0"/>
      <c r="PXD7" s="0"/>
      <c r="PXE7" s="0"/>
      <c r="PXF7" s="0"/>
      <c r="PXG7" s="0"/>
      <c r="PXH7" s="0"/>
      <c r="PXI7" s="0"/>
      <c r="PXJ7" s="0"/>
      <c r="PXK7" s="0"/>
      <c r="PXL7" s="0"/>
      <c r="PXM7" s="0"/>
      <c r="PXN7" s="0"/>
      <c r="PXO7" s="0"/>
      <c r="PXP7" s="0"/>
      <c r="PXQ7" s="0"/>
      <c r="PXR7" s="0"/>
      <c r="PXS7" s="0"/>
      <c r="PXT7" s="0"/>
      <c r="PXU7" s="0"/>
      <c r="PXV7" s="0"/>
      <c r="PXW7" s="0"/>
      <c r="PXX7" s="0"/>
      <c r="PXY7" s="0"/>
      <c r="PXZ7" s="0"/>
      <c r="PYA7" s="0"/>
      <c r="PYB7" s="0"/>
      <c r="PYC7" s="0"/>
      <c r="PYD7" s="0"/>
      <c r="PYE7" s="0"/>
      <c r="PYF7" s="0"/>
      <c r="PYG7" s="0"/>
      <c r="PYH7" s="0"/>
      <c r="PYI7" s="0"/>
      <c r="PYJ7" s="0"/>
      <c r="PYK7" s="0"/>
      <c r="PYL7" s="0"/>
      <c r="PYM7" s="0"/>
      <c r="PYN7" s="0"/>
      <c r="PYO7" s="0"/>
      <c r="PYP7" s="0"/>
      <c r="PYQ7" s="0"/>
      <c r="PYR7" s="0"/>
      <c r="PYS7" s="0"/>
      <c r="PYT7" s="0"/>
      <c r="PYU7" s="0"/>
      <c r="PYV7" s="0"/>
      <c r="PYW7" s="0"/>
      <c r="PYX7" s="0"/>
      <c r="PYY7" s="0"/>
      <c r="PYZ7" s="0"/>
      <c r="PZA7" s="0"/>
      <c r="PZB7" s="0"/>
      <c r="PZC7" s="0"/>
      <c r="PZD7" s="0"/>
      <c r="PZE7" s="0"/>
      <c r="PZF7" s="0"/>
      <c r="PZG7" s="0"/>
      <c r="PZH7" s="0"/>
      <c r="PZI7" s="0"/>
      <c r="PZJ7" s="0"/>
      <c r="PZK7" s="0"/>
      <c r="PZL7" s="0"/>
      <c r="PZM7" s="0"/>
      <c r="PZN7" s="0"/>
      <c r="PZO7" s="0"/>
      <c r="PZP7" s="0"/>
      <c r="PZQ7" s="0"/>
      <c r="PZR7" s="0"/>
      <c r="PZS7" s="0"/>
      <c r="PZT7" s="0"/>
      <c r="PZU7" s="0"/>
      <c r="PZV7" s="0"/>
      <c r="PZW7" s="0"/>
      <c r="PZX7" s="0"/>
      <c r="PZY7" s="0"/>
      <c r="PZZ7" s="0"/>
      <c r="QAA7" s="0"/>
      <c r="QAB7" s="0"/>
      <c r="QAC7" s="0"/>
      <c r="QAD7" s="0"/>
      <c r="QAE7" s="0"/>
      <c r="QAF7" s="0"/>
      <c r="QAG7" s="0"/>
      <c r="QAH7" s="0"/>
      <c r="QAI7" s="0"/>
      <c r="QAJ7" s="0"/>
      <c r="QAK7" s="0"/>
      <c r="QAL7" s="0"/>
      <c r="QAM7" s="0"/>
      <c r="QAN7" s="0"/>
      <c r="QAO7" s="0"/>
      <c r="QAP7" s="0"/>
      <c r="QAQ7" s="0"/>
      <c r="QAR7" s="0"/>
      <c r="QAS7" s="0"/>
      <c r="QAT7" s="0"/>
      <c r="QAU7" s="0"/>
      <c r="QAV7" s="0"/>
      <c r="QAW7" s="0"/>
      <c r="QAX7" s="0"/>
      <c r="QAY7" s="0"/>
      <c r="QAZ7" s="0"/>
      <c r="QBA7" s="0"/>
      <c r="QBB7" s="0"/>
      <c r="QBC7" s="0"/>
      <c r="QBD7" s="0"/>
      <c r="QBE7" s="0"/>
      <c r="QBF7" s="0"/>
      <c r="QBG7" s="0"/>
      <c r="QBH7" s="0"/>
      <c r="QBI7" s="0"/>
      <c r="QBJ7" s="0"/>
      <c r="QBK7" s="0"/>
      <c r="QBL7" s="0"/>
      <c r="QBM7" s="0"/>
      <c r="QBN7" s="0"/>
      <c r="QBO7" s="0"/>
      <c r="QBP7" s="0"/>
      <c r="QBQ7" s="0"/>
      <c r="QBR7" s="0"/>
      <c r="QBS7" s="0"/>
      <c r="QBT7" s="0"/>
      <c r="QBU7" s="0"/>
      <c r="QBV7" s="0"/>
      <c r="QBW7" s="0"/>
      <c r="QBX7" s="0"/>
      <c r="QBY7" s="0"/>
      <c r="QBZ7" s="0"/>
      <c r="QCA7" s="0"/>
      <c r="QCB7" s="0"/>
      <c r="QCC7" s="0"/>
      <c r="QCD7" s="0"/>
      <c r="QCE7" s="0"/>
      <c r="QCF7" s="0"/>
      <c r="QCG7" s="0"/>
      <c r="QCH7" s="0"/>
      <c r="QCI7" s="0"/>
      <c r="QCJ7" s="0"/>
      <c r="QCK7" s="0"/>
      <c r="QCL7" s="0"/>
      <c r="QCM7" s="0"/>
      <c r="QCN7" s="0"/>
      <c r="QCO7" s="0"/>
      <c r="QCP7" s="0"/>
      <c r="QCQ7" s="0"/>
      <c r="QCR7" s="0"/>
      <c r="QCS7" s="0"/>
      <c r="QCT7" s="0"/>
      <c r="QCU7" s="0"/>
      <c r="QCV7" s="0"/>
      <c r="QCW7" s="0"/>
      <c r="QCX7" s="0"/>
      <c r="QCY7" s="0"/>
      <c r="QCZ7" s="0"/>
      <c r="QDA7" s="0"/>
      <c r="QDB7" s="0"/>
      <c r="QDC7" s="0"/>
      <c r="QDD7" s="0"/>
      <c r="QDE7" s="0"/>
      <c r="QDF7" s="0"/>
      <c r="QDG7" s="0"/>
      <c r="QDH7" s="0"/>
      <c r="QDI7" s="0"/>
      <c r="QDJ7" s="0"/>
      <c r="QDK7" s="0"/>
      <c r="QDL7" s="0"/>
      <c r="QDM7" s="0"/>
      <c r="QDN7" s="0"/>
      <c r="QDO7" s="0"/>
      <c r="QDP7" s="0"/>
      <c r="QDQ7" s="0"/>
      <c r="QDR7" s="0"/>
      <c r="QDS7" s="0"/>
      <c r="QDT7" s="0"/>
      <c r="QDU7" s="0"/>
      <c r="QDV7" s="0"/>
      <c r="QDW7" s="0"/>
      <c r="QDX7" s="0"/>
      <c r="QDY7" s="0"/>
      <c r="QDZ7" s="0"/>
      <c r="QEA7" s="0"/>
      <c r="QEB7" s="0"/>
      <c r="QEC7" s="0"/>
      <c r="QED7" s="0"/>
      <c r="QEE7" s="0"/>
      <c r="QEF7" s="0"/>
      <c r="QEG7" s="0"/>
      <c r="QEH7" s="0"/>
      <c r="QEI7" s="0"/>
      <c r="QEJ7" s="0"/>
      <c r="QEK7" s="0"/>
      <c r="QEL7" s="0"/>
      <c r="QEM7" s="0"/>
      <c r="QEN7" s="0"/>
      <c r="QEO7" s="0"/>
      <c r="QEP7" s="0"/>
      <c r="QEQ7" s="0"/>
      <c r="QER7" s="0"/>
      <c r="QES7" s="0"/>
      <c r="QET7" s="0"/>
      <c r="QEU7" s="0"/>
      <c r="QEV7" s="0"/>
      <c r="QEW7" s="0"/>
      <c r="QEX7" s="0"/>
      <c r="QEY7" s="0"/>
      <c r="QEZ7" s="0"/>
      <c r="QFA7" s="0"/>
      <c r="QFB7" s="0"/>
      <c r="QFC7" s="0"/>
      <c r="QFD7" s="0"/>
      <c r="QFE7" s="0"/>
      <c r="QFF7" s="0"/>
      <c r="QFG7" s="0"/>
      <c r="QFH7" s="0"/>
      <c r="QFI7" s="0"/>
      <c r="QFJ7" s="0"/>
      <c r="QFK7" s="0"/>
      <c r="QFL7" s="0"/>
      <c r="QFM7" s="0"/>
      <c r="QFN7" s="0"/>
      <c r="QFO7" s="0"/>
      <c r="QFP7" s="0"/>
      <c r="QFQ7" s="0"/>
      <c r="QFR7" s="0"/>
      <c r="QFS7" s="0"/>
      <c r="QFT7" s="0"/>
      <c r="QFU7" s="0"/>
      <c r="QFV7" s="0"/>
      <c r="QFW7" s="0"/>
      <c r="QFX7" s="0"/>
      <c r="QFY7" s="0"/>
      <c r="QFZ7" s="0"/>
      <c r="QGA7" s="0"/>
      <c r="QGB7" s="0"/>
      <c r="QGC7" s="0"/>
      <c r="QGD7" s="0"/>
      <c r="QGE7" s="0"/>
      <c r="QGF7" s="0"/>
      <c r="QGG7" s="0"/>
      <c r="QGH7" s="0"/>
      <c r="QGI7" s="0"/>
      <c r="QGJ7" s="0"/>
      <c r="QGK7" s="0"/>
      <c r="QGL7" s="0"/>
      <c r="QGM7" s="0"/>
      <c r="QGN7" s="0"/>
      <c r="QGO7" s="0"/>
      <c r="QGP7" s="0"/>
      <c r="QGQ7" s="0"/>
      <c r="QGR7" s="0"/>
      <c r="QGS7" s="0"/>
      <c r="QGT7" s="0"/>
      <c r="QGU7" s="0"/>
      <c r="QGV7" s="0"/>
      <c r="QGW7" s="0"/>
      <c r="QGX7" s="0"/>
      <c r="QGY7" s="0"/>
      <c r="QGZ7" s="0"/>
      <c r="QHA7" s="0"/>
      <c r="QHB7" s="0"/>
      <c r="QHC7" s="0"/>
      <c r="QHD7" s="0"/>
      <c r="QHE7" s="0"/>
      <c r="QHF7" s="0"/>
      <c r="QHG7" s="0"/>
      <c r="QHH7" s="0"/>
      <c r="QHI7" s="0"/>
      <c r="QHJ7" s="0"/>
      <c r="QHK7" s="0"/>
      <c r="QHL7" s="0"/>
      <c r="QHM7" s="0"/>
      <c r="QHN7" s="0"/>
      <c r="QHO7" s="0"/>
      <c r="QHP7" s="0"/>
      <c r="QHQ7" s="0"/>
      <c r="QHR7" s="0"/>
      <c r="QHS7" s="0"/>
      <c r="QHT7" s="0"/>
      <c r="QHU7" s="0"/>
      <c r="QHV7" s="0"/>
      <c r="QHW7" s="0"/>
      <c r="QHX7" s="0"/>
      <c r="QHY7" s="0"/>
      <c r="QHZ7" s="0"/>
      <c r="QIA7" s="0"/>
      <c r="QIB7" s="0"/>
      <c r="QIC7" s="0"/>
      <c r="QID7" s="0"/>
      <c r="QIE7" s="0"/>
      <c r="QIF7" s="0"/>
      <c r="QIG7" s="0"/>
      <c r="QIH7" s="0"/>
      <c r="QII7" s="0"/>
      <c r="QIJ7" s="0"/>
      <c r="QIK7" s="0"/>
      <c r="QIL7" s="0"/>
      <c r="QIM7" s="0"/>
      <c r="QIN7" s="0"/>
      <c r="QIO7" s="0"/>
      <c r="QIP7" s="0"/>
      <c r="QIQ7" s="0"/>
      <c r="QIR7" s="0"/>
      <c r="QIS7" s="0"/>
      <c r="QIT7" s="0"/>
      <c r="QIU7" s="0"/>
      <c r="QIV7" s="0"/>
      <c r="QIW7" s="0"/>
      <c r="QIX7" s="0"/>
      <c r="QIY7" s="0"/>
      <c r="QIZ7" s="0"/>
      <c r="QJA7" s="0"/>
      <c r="QJB7" s="0"/>
      <c r="QJC7" s="0"/>
      <c r="QJD7" s="0"/>
      <c r="QJE7" s="0"/>
      <c r="QJF7" s="0"/>
      <c r="QJG7" s="0"/>
      <c r="QJH7" s="0"/>
      <c r="QJI7" s="0"/>
      <c r="QJJ7" s="0"/>
      <c r="QJK7" s="0"/>
      <c r="QJL7" s="0"/>
      <c r="QJM7" s="0"/>
      <c r="QJN7" s="0"/>
      <c r="QJO7" s="0"/>
      <c r="QJP7" s="0"/>
      <c r="QJQ7" s="0"/>
      <c r="QJR7" s="0"/>
      <c r="QJS7" s="0"/>
      <c r="QJT7" s="0"/>
      <c r="QJU7" s="0"/>
      <c r="QJV7" s="0"/>
      <c r="QJW7" s="0"/>
      <c r="QJX7" s="0"/>
      <c r="QJY7" s="0"/>
      <c r="QJZ7" s="0"/>
      <c r="QKA7" s="0"/>
      <c r="QKB7" s="0"/>
      <c r="QKC7" s="0"/>
      <c r="QKD7" s="0"/>
      <c r="QKE7" s="0"/>
      <c r="QKF7" s="0"/>
      <c r="QKG7" s="0"/>
      <c r="QKH7" s="0"/>
      <c r="QKI7" s="0"/>
      <c r="QKJ7" s="0"/>
      <c r="QKK7" s="0"/>
      <c r="QKL7" s="0"/>
      <c r="QKM7" s="0"/>
      <c r="QKN7" s="0"/>
      <c r="QKO7" s="0"/>
      <c r="QKP7" s="0"/>
      <c r="QKQ7" s="0"/>
      <c r="QKR7" s="0"/>
      <c r="QKS7" s="0"/>
      <c r="QKT7" s="0"/>
      <c r="QKU7" s="0"/>
      <c r="QKV7" s="0"/>
      <c r="QKW7" s="0"/>
      <c r="QKX7" s="0"/>
      <c r="QKY7" s="0"/>
      <c r="QKZ7" s="0"/>
      <c r="QLA7" s="0"/>
      <c r="QLB7" s="0"/>
      <c r="QLC7" s="0"/>
      <c r="QLD7" s="0"/>
      <c r="QLE7" s="0"/>
      <c r="QLF7" s="0"/>
      <c r="QLG7" s="0"/>
      <c r="QLH7" s="0"/>
      <c r="QLI7" s="0"/>
      <c r="QLJ7" s="0"/>
      <c r="QLK7" s="0"/>
      <c r="QLL7" s="0"/>
      <c r="QLM7" s="0"/>
      <c r="QLN7" s="0"/>
      <c r="QLO7" s="0"/>
      <c r="QLP7" s="0"/>
      <c r="QLQ7" s="0"/>
      <c r="QLR7" s="0"/>
      <c r="QLS7" s="0"/>
      <c r="QLT7" s="0"/>
      <c r="QLU7" s="0"/>
      <c r="QLV7" s="0"/>
      <c r="QLW7" s="0"/>
      <c r="QLX7" s="0"/>
      <c r="QLY7" s="0"/>
      <c r="QLZ7" s="0"/>
      <c r="QMA7" s="0"/>
      <c r="QMB7" s="0"/>
      <c r="QMC7" s="0"/>
      <c r="QMD7" s="0"/>
      <c r="QME7" s="0"/>
      <c r="QMF7" s="0"/>
      <c r="QMG7" s="0"/>
      <c r="QMH7" s="0"/>
      <c r="QMI7" s="0"/>
      <c r="QMJ7" s="0"/>
      <c r="QMK7" s="0"/>
      <c r="QML7" s="0"/>
      <c r="QMM7" s="0"/>
      <c r="QMN7" s="0"/>
      <c r="QMO7" s="0"/>
      <c r="QMP7" s="0"/>
      <c r="QMQ7" s="0"/>
      <c r="QMR7" s="0"/>
      <c r="QMS7" s="0"/>
      <c r="QMT7" s="0"/>
      <c r="QMU7" s="0"/>
      <c r="QMV7" s="0"/>
      <c r="QMW7" s="0"/>
      <c r="QMX7" s="0"/>
      <c r="QMY7" s="0"/>
      <c r="QMZ7" s="0"/>
      <c r="QNA7" s="0"/>
      <c r="QNB7" s="0"/>
      <c r="QNC7" s="0"/>
      <c r="QND7" s="0"/>
      <c r="QNE7" s="0"/>
      <c r="QNF7" s="0"/>
      <c r="QNG7" s="0"/>
      <c r="QNH7" s="0"/>
      <c r="QNI7" s="0"/>
      <c r="QNJ7" s="0"/>
      <c r="QNK7" s="0"/>
      <c r="QNL7" s="0"/>
      <c r="QNM7" s="0"/>
      <c r="QNN7" s="0"/>
      <c r="QNO7" s="0"/>
      <c r="QNP7" s="0"/>
      <c r="QNQ7" s="0"/>
      <c r="QNR7" s="0"/>
      <c r="QNS7" s="0"/>
      <c r="QNT7" s="0"/>
      <c r="QNU7" s="0"/>
      <c r="QNV7" s="0"/>
      <c r="QNW7" s="0"/>
      <c r="QNX7" s="0"/>
      <c r="QNY7" s="0"/>
      <c r="QNZ7" s="0"/>
      <c r="QOA7" s="0"/>
      <c r="QOB7" s="0"/>
      <c r="QOC7" s="0"/>
      <c r="QOD7" s="0"/>
      <c r="QOE7" s="0"/>
      <c r="QOF7" s="0"/>
      <c r="QOG7" s="0"/>
      <c r="QOH7" s="0"/>
      <c r="QOI7" s="0"/>
      <c r="QOJ7" s="0"/>
      <c r="QOK7" s="0"/>
      <c r="QOL7" s="0"/>
      <c r="QOM7" s="0"/>
      <c r="QON7" s="0"/>
      <c r="QOO7" s="0"/>
      <c r="QOP7" s="0"/>
      <c r="QOQ7" s="0"/>
      <c r="QOR7" s="0"/>
      <c r="QOS7" s="0"/>
      <c r="QOT7" s="0"/>
      <c r="QOU7" s="0"/>
      <c r="QOV7" s="0"/>
      <c r="QOW7" s="0"/>
      <c r="QOX7" s="0"/>
      <c r="QOY7" s="0"/>
      <c r="QOZ7" s="0"/>
      <c r="QPA7" s="0"/>
      <c r="QPB7" s="0"/>
      <c r="QPC7" s="0"/>
      <c r="QPD7" s="0"/>
      <c r="QPE7" s="0"/>
      <c r="QPF7" s="0"/>
      <c r="QPG7" s="0"/>
      <c r="QPH7" s="0"/>
      <c r="QPI7" s="0"/>
      <c r="QPJ7" s="0"/>
      <c r="QPK7" s="0"/>
      <c r="QPL7" s="0"/>
      <c r="QPM7" s="0"/>
      <c r="QPN7" s="0"/>
      <c r="QPO7" s="0"/>
      <c r="QPP7" s="0"/>
      <c r="QPQ7" s="0"/>
      <c r="QPR7" s="0"/>
      <c r="QPS7" s="0"/>
      <c r="QPT7" s="0"/>
      <c r="QPU7" s="0"/>
      <c r="QPV7" s="0"/>
      <c r="QPW7" s="0"/>
      <c r="QPX7" s="0"/>
      <c r="QPY7" s="0"/>
      <c r="QPZ7" s="0"/>
      <c r="QQA7" s="0"/>
      <c r="QQB7" s="0"/>
      <c r="QQC7" s="0"/>
      <c r="QQD7" s="0"/>
      <c r="QQE7" s="0"/>
      <c r="QQF7" s="0"/>
      <c r="QQG7" s="0"/>
      <c r="QQH7" s="0"/>
      <c r="QQI7" s="0"/>
      <c r="QQJ7" s="0"/>
      <c r="QQK7" s="0"/>
      <c r="QQL7" s="0"/>
      <c r="QQM7" s="0"/>
      <c r="QQN7" s="0"/>
      <c r="QQO7" s="0"/>
      <c r="QQP7" s="0"/>
      <c r="QQQ7" s="0"/>
      <c r="QQR7" s="0"/>
      <c r="QQS7" s="0"/>
      <c r="QQT7" s="0"/>
      <c r="QQU7" s="0"/>
      <c r="QQV7" s="0"/>
      <c r="QQW7" s="0"/>
      <c r="QQX7" s="0"/>
      <c r="QQY7" s="0"/>
      <c r="QQZ7" s="0"/>
      <c r="QRA7" s="0"/>
      <c r="QRB7" s="0"/>
      <c r="QRC7" s="0"/>
      <c r="QRD7" s="0"/>
      <c r="QRE7" s="0"/>
      <c r="QRF7" s="0"/>
      <c r="QRG7" s="0"/>
      <c r="QRH7" s="0"/>
      <c r="QRI7" s="0"/>
      <c r="QRJ7" s="0"/>
      <c r="QRK7" s="0"/>
      <c r="QRL7" s="0"/>
      <c r="QRM7" s="0"/>
      <c r="QRN7" s="0"/>
      <c r="QRO7" s="0"/>
      <c r="QRP7" s="0"/>
      <c r="QRQ7" s="0"/>
      <c r="QRR7" s="0"/>
      <c r="QRS7" s="0"/>
      <c r="QRT7" s="0"/>
      <c r="QRU7" s="0"/>
      <c r="QRV7" s="0"/>
      <c r="QRW7" s="0"/>
      <c r="QRX7" s="0"/>
      <c r="QRY7" s="0"/>
      <c r="QRZ7" s="0"/>
      <c r="QSA7" s="0"/>
      <c r="QSB7" s="0"/>
      <c r="QSC7" s="0"/>
      <c r="QSD7" s="0"/>
      <c r="QSE7" s="0"/>
      <c r="QSF7" s="0"/>
      <c r="QSG7" s="0"/>
      <c r="QSH7" s="0"/>
      <c r="QSI7" s="0"/>
      <c r="QSJ7" s="0"/>
      <c r="QSK7" s="0"/>
      <c r="QSL7" s="0"/>
      <c r="QSM7" s="0"/>
      <c r="QSN7" s="0"/>
      <c r="QSO7" s="0"/>
      <c r="QSP7" s="0"/>
      <c r="QSQ7" s="0"/>
      <c r="QSR7" s="0"/>
      <c r="QSS7" s="0"/>
      <c r="QST7" s="0"/>
      <c r="QSU7" s="0"/>
      <c r="QSV7" s="0"/>
      <c r="QSW7" s="0"/>
      <c r="QSX7" s="0"/>
      <c r="QSY7" s="0"/>
      <c r="QSZ7" s="0"/>
      <c r="QTA7" s="0"/>
      <c r="QTB7" s="0"/>
      <c r="QTC7" s="0"/>
      <c r="QTD7" s="0"/>
      <c r="QTE7" s="0"/>
      <c r="QTF7" s="0"/>
      <c r="QTG7" s="0"/>
      <c r="QTH7" s="0"/>
      <c r="QTI7" s="0"/>
      <c r="QTJ7" s="0"/>
      <c r="QTK7" s="0"/>
      <c r="QTL7" s="0"/>
      <c r="QTM7" s="0"/>
      <c r="QTN7" s="0"/>
      <c r="QTO7" s="0"/>
      <c r="QTP7" s="0"/>
      <c r="QTQ7" s="0"/>
      <c r="QTR7" s="0"/>
      <c r="QTS7" s="0"/>
      <c r="QTT7" s="0"/>
      <c r="QTU7" s="0"/>
      <c r="QTV7" s="0"/>
      <c r="QTW7" s="0"/>
      <c r="QTX7" s="0"/>
      <c r="QTY7" s="0"/>
      <c r="QTZ7" s="0"/>
      <c r="QUA7" s="0"/>
      <c r="QUB7" s="0"/>
      <c r="QUC7" s="0"/>
      <c r="QUD7" s="0"/>
      <c r="QUE7" s="0"/>
      <c r="QUF7" s="0"/>
      <c r="QUG7" s="0"/>
      <c r="QUH7" s="0"/>
      <c r="QUI7" s="0"/>
      <c r="QUJ7" s="0"/>
      <c r="QUK7" s="0"/>
      <c r="QUL7" s="0"/>
      <c r="QUM7" s="0"/>
      <c r="QUN7" s="0"/>
      <c r="QUO7" s="0"/>
      <c r="QUP7" s="0"/>
      <c r="QUQ7" s="0"/>
      <c r="QUR7" s="0"/>
      <c r="QUS7" s="0"/>
      <c r="QUT7" s="0"/>
      <c r="QUU7" s="0"/>
      <c r="QUV7" s="0"/>
      <c r="QUW7" s="0"/>
      <c r="QUX7" s="0"/>
      <c r="QUY7" s="0"/>
      <c r="QUZ7" s="0"/>
      <c r="QVA7" s="0"/>
      <c r="QVB7" s="0"/>
      <c r="QVC7" s="0"/>
      <c r="QVD7" s="0"/>
      <c r="QVE7" s="0"/>
      <c r="QVF7" s="0"/>
      <c r="QVG7" s="0"/>
      <c r="QVH7" s="0"/>
      <c r="QVI7" s="0"/>
      <c r="QVJ7" s="0"/>
      <c r="QVK7" s="0"/>
      <c r="QVL7" s="0"/>
      <c r="QVM7" s="0"/>
      <c r="QVN7" s="0"/>
      <c r="QVO7" s="0"/>
      <c r="QVP7" s="0"/>
      <c r="QVQ7" s="0"/>
      <c r="QVR7" s="0"/>
      <c r="QVS7" s="0"/>
      <c r="QVT7" s="0"/>
      <c r="QVU7" s="0"/>
      <c r="QVV7" s="0"/>
      <c r="QVW7" s="0"/>
      <c r="QVX7" s="0"/>
      <c r="QVY7" s="0"/>
      <c r="QVZ7" s="0"/>
      <c r="QWA7" s="0"/>
      <c r="QWB7" s="0"/>
      <c r="QWC7" s="0"/>
      <c r="QWD7" s="0"/>
      <c r="QWE7" s="0"/>
      <c r="QWF7" s="0"/>
      <c r="QWG7" s="0"/>
      <c r="QWH7" s="0"/>
      <c r="QWI7" s="0"/>
      <c r="QWJ7" s="0"/>
      <c r="QWK7" s="0"/>
      <c r="QWL7" s="0"/>
      <c r="QWM7" s="0"/>
      <c r="QWN7" s="0"/>
      <c r="QWO7" s="0"/>
      <c r="QWP7" s="0"/>
      <c r="QWQ7" s="0"/>
      <c r="QWR7" s="0"/>
      <c r="QWS7" s="0"/>
      <c r="QWT7" s="0"/>
      <c r="QWU7" s="0"/>
      <c r="QWV7" s="0"/>
      <c r="QWW7" s="0"/>
      <c r="QWX7" s="0"/>
      <c r="QWY7" s="0"/>
      <c r="QWZ7" s="0"/>
      <c r="QXA7" s="0"/>
      <c r="QXB7" s="0"/>
      <c r="QXC7" s="0"/>
      <c r="QXD7" s="0"/>
      <c r="QXE7" s="0"/>
      <c r="QXF7" s="0"/>
      <c r="QXG7" s="0"/>
      <c r="QXH7" s="0"/>
      <c r="QXI7" s="0"/>
      <c r="QXJ7" s="0"/>
      <c r="QXK7" s="0"/>
      <c r="QXL7" s="0"/>
      <c r="QXM7" s="0"/>
      <c r="QXN7" s="0"/>
      <c r="QXO7" s="0"/>
      <c r="QXP7" s="0"/>
      <c r="QXQ7" s="0"/>
      <c r="QXR7" s="0"/>
      <c r="QXS7" s="0"/>
      <c r="QXT7" s="0"/>
      <c r="QXU7" s="0"/>
      <c r="QXV7" s="0"/>
      <c r="QXW7" s="0"/>
      <c r="QXX7" s="0"/>
      <c r="QXY7" s="0"/>
      <c r="QXZ7" s="0"/>
      <c r="QYA7" s="0"/>
      <c r="QYB7" s="0"/>
      <c r="QYC7" s="0"/>
      <c r="QYD7" s="0"/>
      <c r="QYE7" s="0"/>
      <c r="QYF7" s="0"/>
      <c r="QYG7" s="0"/>
      <c r="QYH7" s="0"/>
      <c r="QYI7" s="0"/>
      <c r="QYJ7" s="0"/>
      <c r="QYK7" s="0"/>
      <c r="QYL7" s="0"/>
      <c r="QYM7" s="0"/>
      <c r="QYN7" s="0"/>
      <c r="QYO7" s="0"/>
      <c r="QYP7" s="0"/>
      <c r="QYQ7" s="0"/>
      <c r="QYR7" s="0"/>
      <c r="QYS7" s="0"/>
      <c r="QYT7" s="0"/>
      <c r="QYU7" s="0"/>
      <c r="QYV7" s="0"/>
      <c r="QYW7" s="0"/>
      <c r="QYX7" s="0"/>
      <c r="QYY7" s="0"/>
      <c r="QYZ7" s="0"/>
      <c r="QZA7" s="0"/>
      <c r="QZB7" s="0"/>
      <c r="QZC7" s="0"/>
      <c r="QZD7" s="0"/>
      <c r="QZE7" s="0"/>
      <c r="QZF7" s="0"/>
      <c r="QZG7" s="0"/>
      <c r="QZH7" s="0"/>
      <c r="QZI7" s="0"/>
      <c r="QZJ7" s="0"/>
      <c r="QZK7" s="0"/>
      <c r="QZL7" s="0"/>
      <c r="QZM7" s="0"/>
      <c r="QZN7" s="0"/>
      <c r="QZO7" s="0"/>
      <c r="QZP7" s="0"/>
      <c r="QZQ7" s="0"/>
      <c r="QZR7" s="0"/>
      <c r="QZS7" s="0"/>
      <c r="QZT7" s="0"/>
      <c r="QZU7" s="0"/>
      <c r="QZV7" s="0"/>
      <c r="QZW7" s="0"/>
      <c r="QZX7" s="0"/>
      <c r="QZY7" s="0"/>
      <c r="QZZ7" s="0"/>
      <c r="RAA7" s="0"/>
      <c r="RAB7" s="0"/>
      <c r="RAC7" s="0"/>
      <c r="RAD7" s="0"/>
      <c r="RAE7" s="0"/>
      <c r="RAF7" s="0"/>
      <c r="RAG7" s="0"/>
      <c r="RAH7" s="0"/>
      <c r="RAI7" s="0"/>
      <c r="RAJ7" s="0"/>
      <c r="RAK7" s="0"/>
      <c r="RAL7" s="0"/>
      <c r="RAM7" s="0"/>
      <c r="RAN7" s="0"/>
      <c r="RAO7" s="0"/>
      <c r="RAP7" s="0"/>
      <c r="RAQ7" s="0"/>
      <c r="RAR7" s="0"/>
      <c r="RAS7" s="0"/>
      <c r="RAT7" s="0"/>
      <c r="RAU7" s="0"/>
      <c r="RAV7" s="0"/>
      <c r="RAW7" s="0"/>
      <c r="RAX7" s="0"/>
      <c r="RAY7" s="0"/>
      <c r="RAZ7" s="0"/>
      <c r="RBA7" s="0"/>
      <c r="RBB7" s="0"/>
      <c r="RBC7" s="0"/>
      <c r="RBD7" s="0"/>
      <c r="RBE7" s="0"/>
      <c r="RBF7" s="0"/>
      <c r="RBG7" s="0"/>
      <c r="RBH7" s="0"/>
      <c r="RBI7" s="0"/>
      <c r="RBJ7" s="0"/>
      <c r="RBK7" s="0"/>
      <c r="RBL7" s="0"/>
      <c r="RBM7" s="0"/>
      <c r="RBN7" s="0"/>
      <c r="RBO7" s="0"/>
      <c r="RBP7" s="0"/>
      <c r="RBQ7" s="0"/>
      <c r="RBR7" s="0"/>
      <c r="RBS7" s="0"/>
      <c r="RBT7" s="0"/>
      <c r="RBU7" s="0"/>
      <c r="RBV7" s="0"/>
      <c r="RBW7" s="0"/>
      <c r="RBX7" s="0"/>
      <c r="RBY7" s="0"/>
      <c r="RBZ7" s="0"/>
      <c r="RCA7" s="0"/>
      <c r="RCB7" s="0"/>
      <c r="RCC7" s="0"/>
      <c r="RCD7" s="0"/>
      <c r="RCE7" s="0"/>
      <c r="RCF7" s="0"/>
      <c r="RCG7" s="0"/>
      <c r="RCH7" s="0"/>
      <c r="RCI7" s="0"/>
      <c r="RCJ7" s="0"/>
      <c r="RCK7" s="0"/>
      <c r="RCL7" s="0"/>
      <c r="RCM7" s="0"/>
      <c r="RCN7" s="0"/>
      <c r="RCO7" s="0"/>
      <c r="RCP7" s="0"/>
      <c r="RCQ7" s="0"/>
      <c r="RCR7" s="0"/>
      <c r="RCS7" s="0"/>
      <c r="RCT7" s="0"/>
      <c r="RCU7" s="0"/>
      <c r="RCV7" s="0"/>
      <c r="RCW7" s="0"/>
      <c r="RCX7" s="0"/>
      <c r="RCY7" s="0"/>
      <c r="RCZ7" s="0"/>
      <c r="RDA7" s="0"/>
      <c r="RDB7" s="0"/>
      <c r="RDC7" s="0"/>
      <c r="RDD7" s="0"/>
      <c r="RDE7" s="0"/>
      <c r="RDF7" s="0"/>
      <c r="RDG7" s="0"/>
      <c r="RDH7" s="0"/>
      <c r="RDI7" s="0"/>
      <c r="RDJ7" s="0"/>
      <c r="RDK7" s="0"/>
      <c r="RDL7" s="0"/>
      <c r="RDM7" s="0"/>
      <c r="RDN7" s="0"/>
      <c r="RDO7" s="0"/>
      <c r="RDP7" s="0"/>
      <c r="RDQ7" s="0"/>
      <c r="RDR7" s="0"/>
      <c r="RDS7" s="0"/>
      <c r="RDT7" s="0"/>
      <c r="RDU7" s="0"/>
      <c r="RDV7" s="0"/>
      <c r="RDW7" s="0"/>
      <c r="RDX7" s="0"/>
      <c r="RDY7" s="0"/>
      <c r="RDZ7" s="0"/>
      <c r="REA7" s="0"/>
      <c r="REB7" s="0"/>
      <c r="REC7" s="0"/>
      <c r="RED7" s="0"/>
      <c r="REE7" s="0"/>
      <c r="REF7" s="0"/>
      <c r="REG7" s="0"/>
      <c r="REH7" s="0"/>
      <c r="REI7" s="0"/>
      <c r="REJ7" s="0"/>
      <c r="REK7" s="0"/>
      <c r="REL7" s="0"/>
      <c r="REM7" s="0"/>
      <c r="REN7" s="0"/>
      <c r="REO7" s="0"/>
      <c r="REP7" s="0"/>
      <c r="REQ7" s="0"/>
      <c r="RER7" s="0"/>
      <c r="RES7" s="0"/>
      <c r="RET7" s="0"/>
      <c r="REU7" s="0"/>
      <c r="REV7" s="0"/>
      <c r="REW7" s="0"/>
      <c r="REX7" s="0"/>
      <c r="REY7" s="0"/>
      <c r="REZ7" s="0"/>
      <c r="RFA7" s="0"/>
      <c r="RFB7" s="0"/>
      <c r="RFC7" s="0"/>
      <c r="RFD7" s="0"/>
      <c r="RFE7" s="0"/>
      <c r="RFF7" s="0"/>
      <c r="RFG7" s="0"/>
      <c r="RFH7" s="0"/>
      <c r="RFI7" s="0"/>
      <c r="RFJ7" s="0"/>
      <c r="RFK7" s="0"/>
      <c r="RFL7" s="0"/>
      <c r="RFM7" s="0"/>
      <c r="RFN7" s="0"/>
      <c r="RFO7" s="0"/>
      <c r="RFP7" s="0"/>
      <c r="RFQ7" s="0"/>
      <c r="RFR7" s="0"/>
      <c r="RFS7" s="0"/>
      <c r="RFT7" s="0"/>
      <c r="RFU7" s="0"/>
      <c r="RFV7" s="0"/>
      <c r="RFW7" s="0"/>
      <c r="RFX7" s="0"/>
      <c r="RFY7" s="0"/>
      <c r="RFZ7" s="0"/>
      <c r="RGA7" s="0"/>
      <c r="RGB7" s="0"/>
      <c r="RGC7" s="0"/>
      <c r="RGD7" s="0"/>
      <c r="RGE7" s="0"/>
      <c r="RGF7" s="0"/>
      <c r="RGG7" s="0"/>
      <c r="RGH7" s="0"/>
      <c r="RGI7" s="0"/>
      <c r="RGJ7" s="0"/>
      <c r="RGK7" s="0"/>
      <c r="RGL7" s="0"/>
      <c r="RGM7" s="0"/>
      <c r="RGN7" s="0"/>
      <c r="RGO7" s="0"/>
      <c r="RGP7" s="0"/>
      <c r="RGQ7" s="0"/>
      <c r="RGR7" s="0"/>
      <c r="RGS7" s="0"/>
      <c r="RGT7" s="0"/>
      <c r="RGU7" s="0"/>
      <c r="RGV7" s="0"/>
      <c r="RGW7" s="0"/>
      <c r="RGX7" s="0"/>
      <c r="RGY7" s="0"/>
      <c r="RGZ7" s="0"/>
      <c r="RHA7" s="0"/>
      <c r="RHB7" s="0"/>
      <c r="RHC7" s="0"/>
      <c r="RHD7" s="0"/>
      <c r="RHE7" s="0"/>
      <c r="RHF7" s="0"/>
      <c r="RHG7" s="0"/>
      <c r="RHH7" s="0"/>
      <c r="RHI7" s="0"/>
      <c r="RHJ7" s="0"/>
      <c r="RHK7" s="0"/>
      <c r="RHL7" s="0"/>
      <c r="RHM7" s="0"/>
      <c r="RHN7" s="0"/>
      <c r="RHO7" s="0"/>
      <c r="RHP7" s="0"/>
      <c r="RHQ7" s="0"/>
      <c r="RHR7" s="0"/>
      <c r="RHS7" s="0"/>
      <c r="RHT7" s="0"/>
      <c r="RHU7" s="0"/>
      <c r="RHV7" s="0"/>
      <c r="RHW7" s="0"/>
      <c r="RHX7" s="0"/>
      <c r="RHY7" s="0"/>
      <c r="RHZ7" s="0"/>
      <c r="RIA7" s="0"/>
      <c r="RIB7" s="0"/>
      <c r="RIC7" s="0"/>
      <c r="RID7" s="0"/>
      <c r="RIE7" s="0"/>
      <c r="RIF7" s="0"/>
      <c r="RIG7" s="0"/>
      <c r="RIH7" s="0"/>
      <c r="RII7" s="0"/>
      <c r="RIJ7" s="0"/>
      <c r="RIK7" s="0"/>
      <c r="RIL7" s="0"/>
      <c r="RIM7" s="0"/>
      <c r="RIN7" s="0"/>
      <c r="RIO7" s="0"/>
      <c r="RIP7" s="0"/>
      <c r="RIQ7" s="0"/>
      <c r="RIR7" s="0"/>
      <c r="RIS7" s="0"/>
      <c r="RIT7" s="0"/>
      <c r="RIU7" s="0"/>
      <c r="RIV7" s="0"/>
      <c r="RIW7" s="0"/>
      <c r="RIX7" s="0"/>
      <c r="RIY7" s="0"/>
      <c r="RIZ7" s="0"/>
      <c r="RJA7" s="0"/>
      <c r="RJB7" s="0"/>
      <c r="RJC7" s="0"/>
      <c r="RJD7" s="0"/>
      <c r="RJE7" s="0"/>
      <c r="RJF7" s="0"/>
      <c r="RJG7" s="0"/>
      <c r="RJH7" s="0"/>
      <c r="RJI7" s="0"/>
      <c r="RJJ7" s="0"/>
      <c r="RJK7" s="0"/>
      <c r="RJL7" s="0"/>
      <c r="RJM7" s="0"/>
      <c r="RJN7" s="0"/>
      <c r="RJO7" s="0"/>
      <c r="RJP7" s="0"/>
      <c r="RJQ7" s="0"/>
      <c r="RJR7" s="0"/>
      <c r="RJS7" s="0"/>
      <c r="RJT7" s="0"/>
      <c r="RJU7" s="0"/>
      <c r="RJV7" s="0"/>
      <c r="RJW7" s="0"/>
      <c r="RJX7" s="0"/>
      <c r="RJY7" s="0"/>
      <c r="RJZ7" s="0"/>
      <c r="RKA7" s="0"/>
      <c r="RKB7" s="0"/>
      <c r="RKC7" s="0"/>
      <c r="RKD7" s="0"/>
      <c r="RKE7" s="0"/>
      <c r="RKF7" s="0"/>
      <c r="RKG7" s="0"/>
      <c r="RKH7" s="0"/>
      <c r="RKI7" s="0"/>
      <c r="RKJ7" s="0"/>
      <c r="RKK7" s="0"/>
      <c r="RKL7" s="0"/>
      <c r="RKM7" s="0"/>
      <c r="RKN7" s="0"/>
      <c r="RKO7" s="0"/>
      <c r="RKP7" s="0"/>
      <c r="RKQ7" s="0"/>
      <c r="RKR7" s="0"/>
      <c r="RKS7" s="0"/>
      <c r="RKT7" s="0"/>
      <c r="RKU7" s="0"/>
      <c r="RKV7" s="0"/>
      <c r="RKW7" s="0"/>
      <c r="RKX7" s="0"/>
      <c r="RKY7" s="0"/>
      <c r="RKZ7" s="0"/>
      <c r="RLA7" s="0"/>
      <c r="RLB7" s="0"/>
      <c r="RLC7" s="0"/>
      <c r="RLD7" s="0"/>
      <c r="RLE7" s="0"/>
      <c r="RLF7" s="0"/>
      <c r="RLG7" s="0"/>
      <c r="RLH7" s="0"/>
      <c r="RLI7" s="0"/>
      <c r="RLJ7" s="0"/>
      <c r="RLK7" s="0"/>
      <c r="RLL7" s="0"/>
      <c r="RLM7" s="0"/>
      <c r="RLN7" s="0"/>
      <c r="RLO7" s="0"/>
      <c r="RLP7" s="0"/>
      <c r="RLQ7" s="0"/>
      <c r="RLR7" s="0"/>
      <c r="RLS7" s="0"/>
      <c r="RLT7" s="0"/>
      <c r="RLU7" s="0"/>
      <c r="RLV7" s="0"/>
      <c r="RLW7" s="0"/>
      <c r="RLX7" s="0"/>
      <c r="RLY7" s="0"/>
      <c r="RLZ7" s="0"/>
      <c r="RMA7" s="0"/>
      <c r="RMB7" s="0"/>
      <c r="RMC7" s="0"/>
      <c r="RMD7" s="0"/>
      <c r="RME7" s="0"/>
      <c r="RMF7" s="0"/>
      <c r="RMG7" s="0"/>
      <c r="RMH7" s="0"/>
      <c r="RMI7" s="0"/>
      <c r="RMJ7" s="0"/>
      <c r="RMK7" s="0"/>
      <c r="RML7" s="0"/>
      <c r="RMM7" s="0"/>
      <c r="RMN7" s="0"/>
      <c r="RMO7" s="0"/>
      <c r="RMP7" s="0"/>
      <c r="RMQ7" s="0"/>
      <c r="RMR7" s="0"/>
      <c r="RMS7" s="0"/>
      <c r="RMT7" s="0"/>
      <c r="RMU7" s="0"/>
      <c r="RMV7" s="0"/>
      <c r="RMW7" s="0"/>
      <c r="RMX7" s="0"/>
      <c r="RMY7" s="0"/>
      <c r="RMZ7" s="0"/>
      <c r="RNA7" s="0"/>
      <c r="RNB7" s="0"/>
      <c r="RNC7" s="0"/>
      <c r="RND7" s="0"/>
      <c r="RNE7" s="0"/>
      <c r="RNF7" s="0"/>
      <c r="RNG7" s="0"/>
      <c r="RNH7" s="0"/>
      <c r="RNI7" s="0"/>
      <c r="RNJ7" s="0"/>
      <c r="RNK7" s="0"/>
      <c r="RNL7" s="0"/>
      <c r="RNM7" s="0"/>
      <c r="RNN7" s="0"/>
      <c r="RNO7" s="0"/>
      <c r="RNP7" s="0"/>
      <c r="RNQ7" s="0"/>
      <c r="RNR7" s="0"/>
      <c r="RNS7" s="0"/>
      <c r="RNT7" s="0"/>
      <c r="RNU7" s="0"/>
      <c r="RNV7" s="0"/>
      <c r="RNW7" s="0"/>
      <c r="RNX7" s="0"/>
      <c r="RNY7" s="0"/>
      <c r="RNZ7" s="0"/>
      <c r="ROA7" s="0"/>
      <c r="ROB7" s="0"/>
      <c r="ROC7" s="0"/>
      <c r="ROD7" s="0"/>
      <c r="ROE7" s="0"/>
      <c r="ROF7" s="0"/>
      <c r="ROG7" s="0"/>
      <c r="ROH7" s="0"/>
      <c r="ROI7" s="0"/>
      <c r="ROJ7" s="0"/>
      <c r="ROK7" s="0"/>
      <c r="ROL7" s="0"/>
      <c r="ROM7" s="0"/>
      <c r="RON7" s="0"/>
      <c r="ROO7" s="0"/>
      <c r="ROP7" s="0"/>
      <c r="ROQ7" s="0"/>
      <c r="ROR7" s="0"/>
      <c r="ROS7" s="0"/>
      <c r="ROT7" s="0"/>
      <c r="ROU7" s="0"/>
      <c r="ROV7" s="0"/>
      <c r="ROW7" s="0"/>
      <c r="ROX7" s="0"/>
      <c r="ROY7" s="0"/>
      <c r="ROZ7" s="0"/>
      <c r="RPA7" s="0"/>
      <c r="RPB7" s="0"/>
      <c r="RPC7" s="0"/>
      <c r="RPD7" s="0"/>
      <c r="RPE7" s="0"/>
      <c r="RPF7" s="0"/>
      <c r="RPG7" s="0"/>
      <c r="RPH7" s="0"/>
      <c r="RPI7" s="0"/>
      <c r="RPJ7" s="0"/>
      <c r="RPK7" s="0"/>
      <c r="RPL7" s="0"/>
      <c r="RPM7" s="0"/>
      <c r="RPN7" s="0"/>
      <c r="RPO7" s="0"/>
      <c r="RPP7" s="0"/>
      <c r="RPQ7" s="0"/>
      <c r="RPR7" s="0"/>
      <c r="RPS7" s="0"/>
      <c r="RPT7" s="0"/>
      <c r="RPU7" s="0"/>
      <c r="RPV7" s="0"/>
      <c r="RPW7" s="0"/>
      <c r="RPX7" s="0"/>
      <c r="RPY7" s="0"/>
      <c r="RPZ7" s="0"/>
      <c r="RQA7" s="0"/>
      <c r="RQB7" s="0"/>
      <c r="RQC7" s="0"/>
      <c r="RQD7" s="0"/>
      <c r="RQE7" s="0"/>
      <c r="RQF7" s="0"/>
      <c r="RQG7" s="0"/>
      <c r="RQH7" s="0"/>
      <c r="RQI7" s="0"/>
      <c r="RQJ7" s="0"/>
      <c r="RQK7" s="0"/>
      <c r="RQL7" s="0"/>
      <c r="RQM7" s="0"/>
      <c r="RQN7" s="0"/>
      <c r="RQO7" s="0"/>
      <c r="RQP7" s="0"/>
      <c r="RQQ7" s="0"/>
      <c r="RQR7" s="0"/>
      <c r="RQS7" s="0"/>
      <c r="RQT7" s="0"/>
      <c r="RQU7" s="0"/>
      <c r="RQV7" s="0"/>
      <c r="RQW7" s="0"/>
      <c r="RQX7" s="0"/>
      <c r="RQY7" s="0"/>
      <c r="RQZ7" s="0"/>
      <c r="RRA7" s="0"/>
      <c r="RRB7" s="0"/>
      <c r="RRC7" s="0"/>
      <c r="RRD7" s="0"/>
      <c r="RRE7" s="0"/>
      <c r="RRF7" s="0"/>
      <c r="RRG7" s="0"/>
      <c r="RRH7" s="0"/>
      <c r="RRI7" s="0"/>
      <c r="RRJ7" s="0"/>
      <c r="RRK7" s="0"/>
      <c r="RRL7" s="0"/>
      <c r="RRM7" s="0"/>
      <c r="RRN7" s="0"/>
      <c r="RRO7" s="0"/>
      <c r="RRP7" s="0"/>
      <c r="RRQ7" s="0"/>
      <c r="RRR7" s="0"/>
      <c r="RRS7" s="0"/>
      <c r="RRT7" s="0"/>
      <c r="RRU7" s="0"/>
      <c r="RRV7" s="0"/>
      <c r="RRW7" s="0"/>
      <c r="RRX7" s="0"/>
      <c r="RRY7" s="0"/>
      <c r="RRZ7" s="0"/>
      <c r="RSA7" s="0"/>
      <c r="RSB7" s="0"/>
      <c r="RSC7" s="0"/>
      <c r="RSD7" s="0"/>
      <c r="RSE7" s="0"/>
      <c r="RSF7" s="0"/>
      <c r="RSG7" s="0"/>
      <c r="RSH7" s="0"/>
      <c r="RSI7" s="0"/>
      <c r="RSJ7" s="0"/>
      <c r="RSK7" s="0"/>
      <c r="RSL7" s="0"/>
      <c r="RSM7" s="0"/>
      <c r="RSN7" s="0"/>
      <c r="RSO7" s="0"/>
      <c r="RSP7" s="0"/>
      <c r="RSQ7" s="0"/>
      <c r="RSR7" s="0"/>
      <c r="RSS7" s="0"/>
      <c r="RST7" s="0"/>
      <c r="RSU7" s="0"/>
      <c r="RSV7" s="0"/>
      <c r="RSW7" s="0"/>
      <c r="RSX7" s="0"/>
      <c r="RSY7" s="0"/>
      <c r="RSZ7" s="0"/>
      <c r="RTA7" s="0"/>
      <c r="RTB7" s="0"/>
      <c r="RTC7" s="0"/>
      <c r="RTD7" s="0"/>
      <c r="RTE7" s="0"/>
      <c r="RTF7" s="0"/>
      <c r="RTG7" s="0"/>
      <c r="RTH7" s="0"/>
      <c r="RTI7" s="0"/>
      <c r="RTJ7" s="0"/>
      <c r="RTK7" s="0"/>
      <c r="RTL7" s="0"/>
      <c r="RTM7" s="0"/>
      <c r="RTN7" s="0"/>
      <c r="RTO7" s="0"/>
      <c r="RTP7" s="0"/>
      <c r="RTQ7" s="0"/>
      <c r="RTR7" s="0"/>
      <c r="RTS7" s="0"/>
      <c r="RTT7" s="0"/>
      <c r="RTU7" s="0"/>
      <c r="RTV7" s="0"/>
      <c r="RTW7" s="0"/>
      <c r="RTX7" s="0"/>
      <c r="RTY7" s="0"/>
      <c r="RTZ7" s="0"/>
      <c r="RUA7" s="0"/>
      <c r="RUB7" s="0"/>
      <c r="RUC7" s="0"/>
      <c r="RUD7" s="0"/>
      <c r="RUE7" s="0"/>
      <c r="RUF7" s="0"/>
      <c r="RUG7" s="0"/>
      <c r="RUH7" s="0"/>
      <c r="RUI7" s="0"/>
      <c r="RUJ7" s="0"/>
      <c r="RUK7" s="0"/>
      <c r="RUL7" s="0"/>
      <c r="RUM7" s="0"/>
      <c r="RUN7" s="0"/>
      <c r="RUO7" s="0"/>
      <c r="RUP7" s="0"/>
      <c r="RUQ7" s="0"/>
      <c r="RUR7" s="0"/>
      <c r="RUS7" s="0"/>
      <c r="RUT7" s="0"/>
      <c r="RUU7" s="0"/>
      <c r="RUV7" s="0"/>
      <c r="RUW7" s="0"/>
      <c r="RUX7" s="0"/>
      <c r="RUY7" s="0"/>
      <c r="RUZ7" s="0"/>
      <c r="RVA7" s="0"/>
      <c r="RVB7" s="0"/>
      <c r="RVC7" s="0"/>
      <c r="RVD7" s="0"/>
      <c r="RVE7" s="0"/>
      <c r="RVF7" s="0"/>
      <c r="RVG7" s="0"/>
      <c r="RVH7" s="0"/>
      <c r="RVI7" s="0"/>
      <c r="RVJ7" s="0"/>
      <c r="RVK7" s="0"/>
      <c r="RVL7" s="0"/>
      <c r="RVM7" s="0"/>
      <c r="RVN7" s="0"/>
      <c r="RVO7" s="0"/>
      <c r="RVP7" s="0"/>
      <c r="RVQ7" s="0"/>
      <c r="RVR7" s="0"/>
      <c r="RVS7" s="0"/>
      <c r="RVT7" s="0"/>
      <c r="RVU7" s="0"/>
      <c r="RVV7" s="0"/>
      <c r="RVW7" s="0"/>
      <c r="RVX7" s="0"/>
      <c r="RVY7" s="0"/>
      <c r="RVZ7" s="0"/>
      <c r="RWA7" s="0"/>
      <c r="RWB7" s="0"/>
      <c r="RWC7" s="0"/>
      <c r="RWD7" s="0"/>
      <c r="RWE7" s="0"/>
      <c r="RWF7" s="0"/>
      <c r="RWG7" s="0"/>
      <c r="RWH7" s="0"/>
      <c r="RWI7" s="0"/>
      <c r="RWJ7" s="0"/>
      <c r="RWK7" s="0"/>
      <c r="RWL7" s="0"/>
      <c r="RWM7" s="0"/>
      <c r="RWN7" s="0"/>
      <c r="RWO7" s="0"/>
      <c r="RWP7" s="0"/>
      <c r="RWQ7" s="0"/>
      <c r="RWR7" s="0"/>
      <c r="RWS7" s="0"/>
      <c r="RWT7" s="0"/>
      <c r="RWU7" s="0"/>
      <c r="RWV7" s="0"/>
      <c r="RWW7" s="0"/>
      <c r="RWX7" s="0"/>
      <c r="RWY7" s="0"/>
      <c r="RWZ7" s="0"/>
      <c r="RXA7" s="0"/>
      <c r="RXB7" s="0"/>
      <c r="RXC7" s="0"/>
      <c r="RXD7" s="0"/>
      <c r="RXE7" s="0"/>
      <c r="RXF7" s="0"/>
      <c r="RXG7" s="0"/>
      <c r="RXH7" s="0"/>
      <c r="RXI7" s="0"/>
      <c r="RXJ7" s="0"/>
      <c r="RXK7" s="0"/>
      <c r="RXL7" s="0"/>
      <c r="RXM7" s="0"/>
      <c r="RXN7" s="0"/>
      <c r="RXO7" s="0"/>
      <c r="RXP7" s="0"/>
      <c r="RXQ7" s="0"/>
      <c r="RXR7" s="0"/>
      <c r="RXS7" s="0"/>
      <c r="RXT7" s="0"/>
      <c r="RXU7" s="0"/>
      <c r="RXV7" s="0"/>
      <c r="RXW7" s="0"/>
      <c r="RXX7" s="0"/>
      <c r="RXY7" s="0"/>
      <c r="RXZ7" s="0"/>
      <c r="RYA7" s="0"/>
      <c r="RYB7" s="0"/>
      <c r="RYC7" s="0"/>
      <c r="RYD7" s="0"/>
      <c r="RYE7" s="0"/>
      <c r="RYF7" s="0"/>
      <c r="RYG7" s="0"/>
      <c r="RYH7" s="0"/>
      <c r="RYI7" s="0"/>
      <c r="RYJ7" s="0"/>
      <c r="RYK7" s="0"/>
      <c r="RYL7" s="0"/>
      <c r="RYM7" s="0"/>
      <c r="RYN7" s="0"/>
      <c r="RYO7" s="0"/>
      <c r="RYP7" s="0"/>
      <c r="RYQ7" s="0"/>
      <c r="RYR7" s="0"/>
      <c r="RYS7" s="0"/>
      <c r="RYT7" s="0"/>
      <c r="RYU7" s="0"/>
      <c r="RYV7" s="0"/>
      <c r="RYW7" s="0"/>
      <c r="RYX7" s="0"/>
      <c r="RYY7" s="0"/>
      <c r="RYZ7" s="0"/>
      <c r="RZA7" s="0"/>
      <c r="RZB7" s="0"/>
      <c r="RZC7" s="0"/>
      <c r="RZD7" s="0"/>
      <c r="RZE7" s="0"/>
      <c r="RZF7" s="0"/>
      <c r="RZG7" s="0"/>
      <c r="RZH7" s="0"/>
      <c r="RZI7" s="0"/>
      <c r="RZJ7" s="0"/>
      <c r="RZK7" s="0"/>
      <c r="RZL7" s="0"/>
      <c r="RZM7" s="0"/>
      <c r="RZN7" s="0"/>
      <c r="RZO7" s="0"/>
      <c r="RZP7" s="0"/>
      <c r="RZQ7" s="0"/>
      <c r="RZR7" s="0"/>
      <c r="RZS7" s="0"/>
      <c r="RZT7" s="0"/>
      <c r="RZU7" s="0"/>
      <c r="RZV7" s="0"/>
      <c r="RZW7" s="0"/>
      <c r="RZX7" s="0"/>
      <c r="RZY7" s="0"/>
      <c r="RZZ7" s="0"/>
      <c r="SAA7" s="0"/>
      <c r="SAB7" s="0"/>
      <c r="SAC7" s="0"/>
      <c r="SAD7" s="0"/>
      <c r="SAE7" s="0"/>
      <c r="SAF7" s="0"/>
      <c r="SAG7" s="0"/>
      <c r="SAH7" s="0"/>
      <c r="SAI7" s="0"/>
      <c r="SAJ7" s="0"/>
      <c r="SAK7" s="0"/>
      <c r="SAL7" s="0"/>
      <c r="SAM7" s="0"/>
      <c r="SAN7" s="0"/>
      <c r="SAO7" s="0"/>
      <c r="SAP7" s="0"/>
      <c r="SAQ7" s="0"/>
      <c r="SAR7" s="0"/>
      <c r="SAS7" s="0"/>
      <c r="SAT7" s="0"/>
      <c r="SAU7" s="0"/>
      <c r="SAV7" s="0"/>
      <c r="SAW7" s="0"/>
      <c r="SAX7" s="0"/>
      <c r="SAY7" s="0"/>
      <c r="SAZ7" s="0"/>
      <c r="SBA7" s="0"/>
      <c r="SBB7" s="0"/>
      <c r="SBC7" s="0"/>
      <c r="SBD7" s="0"/>
      <c r="SBE7" s="0"/>
      <c r="SBF7" s="0"/>
      <c r="SBG7" s="0"/>
      <c r="SBH7" s="0"/>
      <c r="SBI7" s="0"/>
      <c r="SBJ7" s="0"/>
      <c r="SBK7" s="0"/>
      <c r="SBL7" s="0"/>
      <c r="SBM7" s="0"/>
      <c r="SBN7" s="0"/>
      <c r="SBO7" s="0"/>
      <c r="SBP7" s="0"/>
      <c r="SBQ7" s="0"/>
      <c r="SBR7" s="0"/>
      <c r="SBS7" s="0"/>
      <c r="SBT7" s="0"/>
      <c r="SBU7" s="0"/>
      <c r="SBV7" s="0"/>
      <c r="SBW7" s="0"/>
      <c r="SBX7" s="0"/>
      <c r="SBY7" s="0"/>
      <c r="SBZ7" s="0"/>
      <c r="SCA7" s="0"/>
      <c r="SCB7" s="0"/>
      <c r="SCC7" s="0"/>
      <c r="SCD7" s="0"/>
      <c r="SCE7" s="0"/>
      <c r="SCF7" s="0"/>
      <c r="SCG7" s="0"/>
      <c r="SCH7" s="0"/>
      <c r="SCI7" s="0"/>
      <c r="SCJ7" s="0"/>
      <c r="SCK7" s="0"/>
      <c r="SCL7" s="0"/>
      <c r="SCM7" s="0"/>
      <c r="SCN7" s="0"/>
      <c r="SCO7" s="0"/>
      <c r="SCP7" s="0"/>
      <c r="SCQ7" s="0"/>
      <c r="SCR7" s="0"/>
      <c r="SCS7" s="0"/>
      <c r="SCT7" s="0"/>
      <c r="SCU7" s="0"/>
      <c r="SCV7" s="0"/>
      <c r="SCW7" s="0"/>
      <c r="SCX7" s="0"/>
      <c r="SCY7" s="0"/>
      <c r="SCZ7" s="0"/>
      <c r="SDA7" s="0"/>
      <c r="SDB7" s="0"/>
      <c r="SDC7" s="0"/>
      <c r="SDD7" s="0"/>
      <c r="SDE7" s="0"/>
      <c r="SDF7" s="0"/>
      <c r="SDG7" s="0"/>
      <c r="SDH7" s="0"/>
      <c r="SDI7" s="0"/>
      <c r="SDJ7" s="0"/>
      <c r="SDK7" s="0"/>
      <c r="SDL7" s="0"/>
      <c r="SDM7" s="0"/>
      <c r="SDN7" s="0"/>
      <c r="SDO7" s="0"/>
      <c r="SDP7" s="0"/>
      <c r="SDQ7" s="0"/>
      <c r="SDR7" s="0"/>
      <c r="SDS7" s="0"/>
      <c r="SDT7" s="0"/>
      <c r="SDU7" s="0"/>
      <c r="SDV7" s="0"/>
      <c r="SDW7" s="0"/>
      <c r="SDX7" s="0"/>
      <c r="SDY7" s="0"/>
      <c r="SDZ7" s="0"/>
      <c r="SEA7" s="0"/>
      <c r="SEB7" s="0"/>
      <c r="SEC7" s="0"/>
      <c r="SED7" s="0"/>
      <c r="SEE7" s="0"/>
      <c r="SEF7" s="0"/>
      <c r="SEG7" s="0"/>
      <c r="SEH7" s="0"/>
      <c r="SEI7" s="0"/>
      <c r="SEJ7" s="0"/>
      <c r="SEK7" s="0"/>
      <c r="SEL7" s="0"/>
      <c r="SEM7" s="0"/>
      <c r="SEN7" s="0"/>
      <c r="SEO7" s="0"/>
      <c r="SEP7" s="0"/>
      <c r="SEQ7" s="0"/>
      <c r="SER7" s="0"/>
      <c r="SES7" s="0"/>
      <c r="SET7" s="0"/>
      <c r="SEU7" s="0"/>
      <c r="SEV7" s="0"/>
      <c r="SEW7" s="0"/>
      <c r="SEX7" s="0"/>
      <c r="SEY7" s="0"/>
      <c r="SEZ7" s="0"/>
      <c r="SFA7" s="0"/>
      <c r="SFB7" s="0"/>
      <c r="SFC7" s="0"/>
      <c r="SFD7" s="0"/>
      <c r="SFE7" s="0"/>
      <c r="SFF7" s="0"/>
      <c r="SFG7" s="0"/>
      <c r="SFH7" s="0"/>
      <c r="SFI7" s="0"/>
      <c r="SFJ7" s="0"/>
      <c r="SFK7" s="0"/>
      <c r="SFL7" s="0"/>
      <c r="SFM7" s="0"/>
      <c r="SFN7" s="0"/>
      <c r="SFO7" s="0"/>
      <c r="SFP7" s="0"/>
      <c r="SFQ7" s="0"/>
      <c r="SFR7" s="0"/>
      <c r="SFS7" s="0"/>
      <c r="SFT7" s="0"/>
      <c r="SFU7" s="0"/>
      <c r="SFV7" s="0"/>
      <c r="SFW7" s="0"/>
      <c r="SFX7" s="0"/>
      <c r="SFY7" s="0"/>
      <c r="SFZ7" s="0"/>
      <c r="SGA7" s="0"/>
      <c r="SGB7" s="0"/>
      <c r="SGC7" s="0"/>
      <c r="SGD7" s="0"/>
      <c r="SGE7" s="0"/>
      <c r="SGF7" s="0"/>
      <c r="SGG7" s="0"/>
      <c r="SGH7" s="0"/>
      <c r="SGI7" s="0"/>
      <c r="SGJ7" s="0"/>
      <c r="SGK7" s="0"/>
      <c r="SGL7" s="0"/>
      <c r="SGM7" s="0"/>
      <c r="SGN7" s="0"/>
      <c r="SGO7" s="0"/>
      <c r="SGP7" s="0"/>
      <c r="SGQ7" s="0"/>
      <c r="SGR7" s="0"/>
      <c r="SGS7" s="0"/>
      <c r="SGT7" s="0"/>
      <c r="SGU7" s="0"/>
      <c r="SGV7" s="0"/>
      <c r="SGW7" s="0"/>
      <c r="SGX7" s="0"/>
      <c r="SGY7" s="0"/>
      <c r="SGZ7" s="0"/>
      <c r="SHA7" s="0"/>
      <c r="SHB7" s="0"/>
      <c r="SHC7" s="0"/>
      <c r="SHD7" s="0"/>
      <c r="SHE7" s="0"/>
      <c r="SHF7" s="0"/>
      <c r="SHG7" s="0"/>
      <c r="SHH7" s="0"/>
      <c r="SHI7" s="0"/>
      <c r="SHJ7" s="0"/>
      <c r="SHK7" s="0"/>
      <c r="SHL7" s="0"/>
      <c r="SHM7" s="0"/>
      <c r="SHN7" s="0"/>
      <c r="SHO7" s="0"/>
      <c r="SHP7" s="0"/>
      <c r="SHQ7" s="0"/>
      <c r="SHR7" s="0"/>
      <c r="SHS7" s="0"/>
      <c r="SHT7" s="0"/>
      <c r="SHU7" s="0"/>
      <c r="SHV7" s="0"/>
      <c r="SHW7" s="0"/>
      <c r="SHX7" s="0"/>
      <c r="SHY7" s="0"/>
      <c r="SHZ7" s="0"/>
      <c r="SIA7" s="0"/>
      <c r="SIB7" s="0"/>
      <c r="SIC7" s="0"/>
      <c r="SID7" s="0"/>
      <c r="SIE7" s="0"/>
      <c r="SIF7" s="0"/>
      <c r="SIG7" s="0"/>
      <c r="SIH7" s="0"/>
      <c r="SII7" s="0"/>
      <c r="SIJ7" s="0"/>
      <c r="SIK7" s="0"/>
      <c r="SIL7" s="0"/>
      <c r="SIM7" s="0"/>
      <c r="SIN7" s="0"/>
      <c r="SIO7" s="0"/>
      <c r="SIP7" s="0"/>
      <c r="SIQ7" s="0"/>
      <c r="SIR7" s="0"/>
      <c r="SIS7" s="0"/>
      <c r="SIT7" s="0"/>
      <c r="SIU7" s="0"/>
      <c r="SIV7" s="0"/>
      <c r="SIW7" s="0"/>
      <c r="SIX7" s="0"/>
      <c r="SIY7" s="0"/>
      <c r="SIZ7" s="0"/>
      <c r="SJA7" s="0"/>
      <c r="SJB7" s="0"/>
      <c r="SJC7" s="0"/>
      <c r="SJD7" s="0"/>
      <c r="SJE7" s="0"/>
      <c r="SJF7" s="0"/>
      <c r="SJG7" s="0"/>
      <c r="SJH7" s="0"/>
      <c r="SJI7" s="0"/>
      <c r="SJJ7" s="0"/>
      <c r="SJK7" s="0"/>
      <c r="SJL7" s="0"/>
      <c r="SJM7" s="0"/>
      <c r="SJN7" s="0"/>
      <c r="SJO7" s="0"/>
      <c r="SJP7" s="0"/>
      <c r="SJQ7" s="0"/>
      <c r="SJR7" s="0"/>
      <c r="SJS7" s="0"/>
      <c r="SJT7" s="0"/>
      <c r="SJU7" s="0"/>
      <c r="SJV7" s="0"/>
      <c r="SJW7" s="0"/>
      <c r="SJX7" s="0"/>
      <c r="SJY7" s="0"/>
      <c r="SJZ7" s="0"/>
      <c r="SKA7" s="0"/>
      <c r="SKB7" s="0"/>
      <c r="SKC7" s="0"/>
      <c r="SKD7" s="0"/>
      <c r="SKE7" s="0"/>
      <c r="SKF7" s="0"/>
      <c r="SKG7" s="0"/>
      <c r="SKH7" s="0"/>
      <c r="SKI7" s="0"/>
      <c r="SKJ7" s="0"/>
      <c r="SKK7" s="0"/>
      <c r="SKL7" s="0"/>
      <c r="SKM7" s="0"/>
      <c r="SKN7" s="0"/>
      <c r="SKO7" s="0"/>
      <c r="SKP7" s="0"/>
      <c r="SKQ7" s="0"/>
      <c r="SKR7" s="0"/>
      <c r="SKS7" s="0"/>
      <c r="SKT7" s="0"/>
      <c r="SKU7" s="0"/>
      <c r="SKV7" s="0"/>
      <c r="SKW7" s="0"/>
      <c r="SKX7" s="0"/>
      <c r="SKY7" s="0"/>
      <c r="SKZ7" s="0"/>
      <c r="SLA7" s="0"/>
      <c r="SLB7" s="0"/>
      <c r="SLC7" s="0"/>
      <c r="SLD7" s="0"/>
      <c r="SLE7" s="0"/>
      <c r="SLF7" s="0"/>
      <c r="SLG7" s="0"/>
      <c r="SLH7" s="0"/>
      <c r="SLI7" s="0"/>
      <c r="SLJ7" s="0"/>
      <c r="SLK7" s="0"/>
      <c r="SLL7" s="0"/>
      <c r="SLM7" s="0"/>
      <c r="SLN7" s="0"/>
      <c r="SLO7" s="0"/>
      <c r="SLP7" s="0"/>
      <c r="SLQ7" s="0"/>
      <c r="SLR7" s="0"/>
      <c r="SLS7" s="0"/>
      <c r="SLT7" s="0"/>
      <c r="SLU7" s="0"/>
      <c r="SLV7" s="0"/>
      <c r="SLW7" s="0"/>
      <c r="SLX7" s="0"/>
      <c r="SLY7" s="0"/>
      <c r="SLZ7" s="0"/>
      <c r="SMA7" s="0"/>
      <c r="SMB7" s="0"/>
      <c r="SMC7" s="0"/>
      <c r="SMD7" s="0"/>
      <c r="SME7" s="0"/>
      <c r="SMF7" s="0"/>
      <c r="SMG7" s="0"/>
      <c r="SMH7" s="0"/>
      <c r="SMI7" s="0"/>
      <c r="SMJ7" s="0"/>
      <c r="SMK7" s="0"/>
      <c r="SML7" s="0"/>
      <c r="SMM7" s="0"/>
      <c r="SMN7" s="0"/>
      <c r="SMO7" s="0"/>
      <c r="SMP7" s="0"/>
      <c r="SMQ7" s="0"/>
      <c r="SMR7" s="0"/>
      <c r="SMS7" s="0"/>
      <c r="SMT7" s="0"/>
      <c r="SMU7" s="0"/>
      <c r="SMV7" s="0"/>
      <c r="SMW7" s="0"/>
      <c r="SMX7" s="0"/>
      <c r="SMY7" s="0"/>
      <c r="SMZ7" s="0"/>
      <c r="SNA7" s="0"/>
      <c r="SNB7" s="0"/>
      <c r="SNC7" s="0"/>
      <c r="SND7" s="0"/>
      <c r="SNE7" s="0"/>
      <c r="SNF7" s="0"/>
      <c r="SNG7" s="0"/>
      <c r="SNH7" s="0"/>
      <c r="SNI7" s="0"/>
      <c r="SNJ7" s="0"/>
      <c r="SNK7" s="0"/>
      <c r="SNL7" s="0"/>
      <c r="SNM7" s="0"/>
      <c r="SNN7" s="0"/>
      <c r="SNO7" s="0"/>
      <c r="SNP7" s="0"/>
      <c r="SNQ7" s="0"/>
      <c r="SNR7" s="0"/>
      <c r="SNS7" s="0"/>
      <c r="SNT7" s="0"/>
      <c r="SNU7" s="0"/>
      <c r="SNV7" s="0"/>
      <c r="SNW7" s="0"/>
      <c r="SNX7" s="0"/>
      <c r="SNY7" s="0"/>
      <c r="SNZ7" s="0"/>
      <c r="SOA7" s="0"/>
      <c r="SOB7" s="0"/>
      <c r="SOC7" s="0"/>
      <c r="SOD7" s="0"/>
      <c r="SOE7" s="0"/>
      <c r="SOF7" s="0"/>
      <c r="SOG7" s="0"/>
      <c r="SOH7" s="0"/>
      <c r="SOI7" s="0"/>
      <c r="SOJ7" s="0"/>
      <c r="SOK7" s="0"/>
      <c r="SOL7" s="0"/>
      <c r="SOM7" s="0"/>
      <c r="SON7" s="0"/>
      <c r="SOO7" s="0"/>
      <c r="SOP7" s="0"/>
      <c r="SOQ7" s="0"/>
      <c r="SOR7" s="0"/>
      <c r="SOS7" s="0"/>
      <c r="SOT7" s="0"/>
      <c r="SOU7" s="0"/>
      <c r="SOV7" s="0"/>
      <c r="SOW7" s="0"/>
      <c r="SOX7" s="0"/>
      <c r="SOY7" s="0"/>
      <c r="SOZ7" s="0"/>
      <c r="SPA7" s="0"/>
      <c r="SPB7" s="0"/>
      <c r="SPC7" s="0"/>
      <c r="SPD7" s="0"/>
      <c r="SPE7" s="0"/>
      <c r="SPF7" s="0"/>
      <c r="SPG7" s="0"/>
      <c r="SPH7" s="0"/>
      <c r="SPI7" s="0"/>
      <c r="SPJ7" s="0"/>
      <c r="SPK7" s="0"/>
      <c r="SPL7" s="0"/>
      <c r="SPM7" s="0"/>
      <c r="SPN7" s="0"/>
      <c r="SPO7" s="0"/>
      <c r="SPP7" s="0"/>
      <c r="SPQ7" s="0"/>
      <c r="SPR7" s="0"/>
      <c r="SPS7" s="0"/>
      <c r="SPT7" s="0"/>
      <c r="SPU7" s="0"/>
      <c r="SPV7" s="0"/>
      <c r="SPW7" s="0"/>
      <c r="SPX7" s="0"/>
      <c r="SPY7" s="0"/>
      <c r="SPZ7" s="0"/>
      <c r="SQA7" s="0"/>
      <c r="SQB7" s="0"/>
      <c r="SQC7" s="0"/>
      <c r="SQD7" s="0"/>
      <c r="SQE7" s="0"/>
      <c r="SQF7" s="0"/>
      <c r="SQG7" s="0"/>
      <c r="SQH7" s="0"/>
      <c r="SQI7" s="0"/>
      <c r="SQJ7" s="0"/>
      <c r="SQK7" s="0"/>
      <c r="SQL7" s="0"/>
      <c r="SQM7" s="0"/>
      <c r="SQN7" s="0"/>
      <c r="SQO7" s="0"/>
      <c r="SQP7" s="0"/>
      <c r="SQQ7" s="0"/>
      <c r="SQR7" s="0"/>
      <c r="SQS7" s="0"/>
      <c r="SQT7" s="0"/>
      <c r="SQU7" s="0"/>
      <c r="SQV7" s="0"/>
      <c r="SQW7" s="0"/>
      <c r="SQX7" s="0"/>
      <c r="SQY7" s="0"/>
      <c r="SQZ7" s="0"/>
      <c r="SRA7" s="0"/>
      <c r="SRB7" s="0"/>
      <c r="SRC7" s="0"/>
      <c r="SRD7" s="0"/>
      <c r="SRE7" s="0"/>
      <c r="SRF7" s="0"/>
      <c r="SRG7" s="0"/>
      <c r="SRH7" s="0"/>
      <c r="SRI7" s="0"/>
      <c r="SRJ7" s="0"/>
      <c r="SRK7" s="0"/>
      <c r="SRL7" s="0"/>
      <c r="SRM7" s="0"/>
      <c r="SRN7" s="0"/>
      <c r="SRO7" s="0"/>
      <c r="SRP7" s="0"/>
      <c r="SRQ7" s="0"/>
      <c r="SRR7" s="0"/>
      <c r="SRS7" s="0"/>
      <c r="SRT7" s="0"/>
      <c r="SRU7" s="0"/>
      <c r="SRV7" s="0"/>
      <c r="SRW7" s="0"/>
      <c r="SRX7" s="0"/>
      <c r="SRY7" s="0"/>
      <c r="SRZ7" s="0"/>
      <c r="SSA7" s="0"/>
      <c r="SSB7" s="0"/>
      <c r="SSC7" s="0"/>
      <c r="SSD7" s="0"/>
      <c r="SSE7" s="0"/>
      <c r="SSF7" s="0"/>
      <c r="SSG7" s="0"/>
      <c r="SSH7" s="0"/>
      <c r="SSI7" s="0"/>
      <c r="SSJ7" s="0"/>
      <c r="SSK7" s="0"/>
      <c r="SSL7" s="0"/>
      <c r="SSM7" s="0"/>
      <c r="SSN7" s="0"/>
      <c r="SSO7" s="0"/>
      <c r="SSP7" s="0"/>
      <c r="SSQ7" s="0"/>
      <c r="SSR7" s="0"/>
      <c r="SSS7" s="0"/>
      <c r="SST7" s="0"/>
      <c r="SSU7" s="0"/>
      <c r="SSV7" s="0"/>
      <c r="SSW7" s="0"/>
      <c r="SSX7" s="0"/>
      <c r="SSY7" s="0"/>
      <c r="SSZ7" s="0"/>
      <c r="STA7" s="0"/>
      <c r="STB7" s="0"/>
      <c r="STC7" s="0"/>
      <c r="STD7" s="0"/>
      <c r="STE7" s="0"/>
      <c r="STF7" s="0"/>
      <c r="STG7" s="0"/>
      <c r="STH7" s="0"/>
      <c r="STI7" s="0"/>
      <c r="STJ7" s="0"/>
      <c r="STK7" s="0"/>
      <c r="STL7" s="0"/>
      <c r="STM7" s="0"/>
      <c r="STN7" s="0"/>
      <c r="STO7" s="0"/>
      <c r="STP7" s="0"/>
      <c r="STQ7" s="0"/>
      <c r="STR7" s="0"/>
      <c r="STS7" s="0"/>
      <c r="STT7" s="0"/>
      <c r="STU7" s="0"/>
      <c r="STV7" s="0"/>
      <c r="STW7" s="0"/>
      <c r="STX7" s="0"/>
      <c r="STY7" s="0"/>
      <c r="STZ7" s="0"/>
      <c r="SUA7" s="0"/>
      <c r="SUB7" s="0"/>
      <c r="SUC7" s="0"/>
      <c r="SUD7" s="0"/>
      <c r="SUE7" s="0"/>
      <c r="SUF7" s="0"/>
      <c r="SUG7" s="0"/>
      <c r="SUH7" s="0"/>
      <c r="SUI7" s="0"/>
      <c r="SUJ7" s="0"/>
      <c r="SUK7" s="0"/>
      <c r="SUL7" s="0"/>
      <c r="SUM7" s="0"/>
      <c r="SUN7" s="0"/>
      <c r="SUO7" s="0"/>
      <c r="SUP7" s="0"/>
      <c r="SUQ7" s="0"/>
      <c r="SUR7" s="0"/>
      <c r="SUS7" s="0"/>
      <c r="SUT7" s="0"/>
      <c r="SUU7" s="0"/>
      <c r="SUV7" s="0"/>
      <c r="SUW7" s="0"/>
      <c r="SUX7" s="0"/>
      <c r="SUY7" s="0"/>
      <c r="SUZ7" s="0"/>
      <c r="SVA7" s="0"/>
      <c r="SVB7" s="0"/>
      <c r="SVC7" s="0"/>
      <c r="SVD7" s="0"/>
      <c r="SVE7" s="0"/>
      <c r="SVF7" s="0"/>
      <c r="SVG7" s="0"/>
      <c r="SVH7" s="0"/>
      <c r="SVI7" s="0"/>
      <c r="SVJ7" s="0"/>
      <c r="SVK7" s="0"/>
      <c r="SVL7" s="0"/>
      <c r="SVM7" s="0"/>
      <c r="SVN7" s="0"/>
      <c r="SVO7" s="0"/>
      <c r="SVP7" s="0"/>
      <c r="SVQ7" s="0"/>
      <c r="SVR7" s="0"/>
      <c r="SVS7" s="0"/>
      <c r="SVT7" s="0"/>
      <c r="SVU7" s="0"/>
      <c r="SVV7" s="0"/>
      <c r="SVW7" s="0"/>
      <c r="SVX7" s="0"/>
      <c r="SVY7" s="0"/>
      <c r="SVZ7" s="0"/>
      <c r="SWA7" s="0"/>
      <c r="SWB7" s="0"/>
      <c r="SWC7" s="0"/>
      <c r="SWD7" s="0"/>
      <c r="SWE7" s="0"/>
      <c r="SWF7" s="0"/>
      <c r="SWG7" s="0"/>
      <c r="SWH7" s="0"/>
      <c r="SWI7" s="0"/>
      <c r="SWJ7" s="0"/>
      <c r="SWK7" s="0"/>
      <c r="SWL7" s="0"/>
      <c r="SWM7" s="0"/>
      <c r="SWN7" s="0"/>
      <c r="SWO7" s="0"/>
      <c r="SWP7" s="0"/>
      <c r="SWQ7" s="0"/>
      <c r="SWR7" s="0"/>
      <c r="SWS7" s="0"/>
      <c r="SWT7" s="0"/>
      <c r="SWU7" s="0"/>
      <c r="SWV7" s="0"/>
      <c r="SWW7" s="0"/>
      <c r="SWX7" s="0"/>
      <c r="SWY7" s="0"/>
      <c r="SWZ7" s="0"/>
      <c r="SXA7" s="0"/>
      <c r="SXB7" s="0"/>
      <c r="SXC7" s="0"/>
      <c r="SXD7" s="0"/>
      <c r="SXE7" s="0"/>
      <c r="SXF7" s="0"/>
      <c r="SXG7" s="0"/>
      <c r="SXH7" s="0"/>
      <c r="SXI7" s="0"/>
      <c r="SXJ7" s="0"/>
      <c r="SXK7" s="0"/>
      <c r="SXL7" s="0"/>
      <c r="SXM7" s="0"/>
      <c r="SXN7" s="0"/>
      <c r="SXO7" s="0"/>
      <c r="SXP7" s="0"/>
      <c r="SXQ7" s="0"/>
      <c r="SXR7" s="0"/>
      <c r="SXS7" s="0"/>
      <c r="SXT7" s="0"/>
      <c r="SXU7" s="0"/>
      <c r="SXV7" s="0"/>
      <c r="SXW7" s="0"/>
      <c r="SXX7" s="0"/>
      <c r="SXY7" s="0"/>
      <c r="SXZ7" s="0"/>
      <c r="SYA7" s="0"/>
      <c r="SYB7" s="0"/>
      <c r="SYC7" s="0"/>
      <c r="SYD7" s="0"/>
      <c r="SYE7" s="0"/>
      <c r="SYF7" s="0"/>
      <c r="SYG7" s="0"/>
      <c r="SYH7" s="0"/>
      <c r="SYI7" s="0"/>
      <c r="SYJ7" s="0"/>
      <c r="SYK7" s="0"/>
      <c r="SYL7" s="0"/>
      <c r="SYM7" s="0"/>
      <c r="SYN7" s="0"/>
      <c r="SYO7" s="0"/>
      <c r="SYP7" s="0"/>
      <c r="SYQ7" s="0"/>
      <c r="SYR7" s="0"/>
      <c r="SYS7" s="0"/>
      <c r="SYT7" s="0"/>
      <c r="SYU7" s="0"/>
      <c r="SYV7" s="0"/>
      <c r="SYW7" s="0"/>
      <c r="SYX7" s="0"/>
      <c r="SYY7" s="0"/>
      <c r="SYZ7" s="0"/>
      <c r="SZA7" s="0"/>
      <c r="SZB7" s="0"/>
      <c r="SZC7" s="0"/>
      <c r="SZD7" s="0"/>
      <c r="SZE7" s="0"/>
      <c r="SZF7" s="0"/>
      <c r="SZG7" s="0"/>
      <c r="SZH7" s="0"/>
      <c r="SZI7" s="0"/>
      <c r="SZJ7" s="0"/>
      <c r="SZK7" s="0"/>
      <c r="SZL7" s="0"/>
      <c r="SZM7" s="0"/>
      <c r="SZN7" s="0"/>
      <c r="SZO7" s="0"/>
      <c r="SZP7" s="0"/>
      <c r="SZQ7" s="0"/>
      <c r="SZR7" s="0"/>
      <c r="SZS7" s="0"/>
      <c r="SZT7" s="0"/>
      <c r="SZU7" s="0"/>
      <c r="SZV7" s="0"/>
      <c r="SZW7" s="0"/>
      <c r="SZX7" s="0"/>
      <c r="SZY7" s="0"/>
      <c r="SZZ7" s="0"/>
      <c r="TAA7" s="0"/>
      <c r="TAB7" s="0"/>
      <c r="TAC7" s="0"/>
      <c r="TAD7" s="0"/>
      <c r="TAE7" s="0"/>
      <c r="TAF7" s="0"/>
      <c r="TAG7" s="0"/>
      <c r="TAH7" s="0"/>
      <c r="TAI7" s="0"/>
      <c r="TAJ7" s="0"/>
      <c r="TAK7" s="0"/>
      <c r="TAL7" s="0"/>
      <c r="TAM7" s="0"/>
      <c r="TAN7" s="0"/>
      <c r="TAO7" s="0"/>
      <c r="TAP7" s="0"/>
      <c r="TAQ7" s="0"/>
      <c r="TAR7" s="0"/>
      <c r="TAS7" s="0"/>
      <c r="TAT7" s="0"/>
      <c r="TAU7" s="0"/>
      <c r="TAV7" s="0"/>
      <c r="TAW7" s="0"/>
      <c r="TAX7" s="0"/>
      <c r="TAY7" s="0"/>
      <c r="TAZ7" s="0"/>
      <c r="TBA7" s="0"/>
      <c r="TBB7" s="0"/>
      <c r="TBC7" s="0"/>
      <c r="TBD7" s="0"/>
      <c r="TBE7" s="0"/>
      <c r="TBF7" s="0"/>
      <c r="TBG7" s="0"/>
      <c r="TBH7" s="0"/>
      <c r="TBI7" s="0"/>
      <c r="TBJ7" s="0"/>
      <c r="TBK7" s="0"/>
      <c r="TBL7" s="0"/>
      <c r="TBM7" s="0"/>
      <c r="TBN7" s="0"/>
      <c r="TBO7" s="0"/>
      <c r="TBP7" s="0"/>
      <c r="TBQ7" s="0"/>
      <c r="TBR7" s="0"/>
      <c r="TBS7" s="0"/>
      <c r="TBT7" s="0"/>
      <c r="TBU7" s="0"/>
      <c r="TBV7" s="0"/>
      <c r="TBW7" s="0"/>
      <c r="TBX7" s="0"/>
      <c r="TBY7" s="0"/>
      <c r="TBZ7" s="0"/>
      <c r="TCA7" s="0"/>
      <c r="TCB7" s="0"/>
      <c r="TCC7" s="0"/>
      <c r="TCD7" s="0"/>
      <c r="TCE7" s="0"/>
      <c r="TCF7" s="0"/>
      <c r="TCG7" s="0"/>
      <c r="TCH7" s="0"/>
      <c r="TCI7" s="0"/>
      <c r="TCJ7" s="0"/>
      <c r="TCK7" s="0"/>
      <c r="TCL7" s="0"/>
      <c r="TCM7" s="0"/>
      <c r="TCN7" s="0"/>
      <c r="TCO7" s="0"/>
      <c r="TCP7" s="0"/>
      <c r="TCQ7" s="0"/>
      <c r="TCR7" s="0"/>
      <c r="TCS7" s="0"/>
      <c r="TCT7" s="0"/>
      <c r="TCU7" s="0"/>
      <c r="TCV7" s="0"/>
      <c r="TCW7" s="0"/>
      <c r="TCX7" s="0"/>
      <c r="TCY7" s="0"/>
      <c r="TCZ7" s="0"/>
      <c r="TDA7" s="0"/>
      <c r="TDB7" s="0"/>
      <c r="TDC7" s="0"/>
      <c r="TDD7" s="0"/>
      <c r="TDE7" s="0"/>
      <c r="TDF7" s="0"/>
      <c r="TDG7" s="0"/>
      <c r="TDH7" s="0"/>
      <c r="TDI7" s="0"/>
      <c r="TDJ7" s="0"/>
      <c r="TDK7" s="0"/>
      <c r="TDL7" s="0"/>
      <c r="TDM7" s="0"/>
      <c r="TDN7" s="0"/>
      <c r="TDO7" s="0"/>
      <c r="TDP7" s="0"/>
      <c r="TDQ7" s="0"/>
      <c r="TDR7" s="0"/>
      <c r="TDS7" s="0"/>
      <c r="TDT7" s="0"/>
      <c r="TDU7" s="0"/>
      <c r="TDV7" s="0"/>
      <c r="TDW7" s="0"/>
      <c r="TDX7" s="0"/>
      <c r="TDY7" s="0"/>
      <c r="TDZ7" s="0"/>
      <c r="TEA7" s="0"/>
      <c r="TEB7" s="0"/>
      <c r="TEC7" s="0"/>
      <c r="TED7" s="0"/>
      <c r="TEE7" s="0"/>
      <c r="TEF7" s="0"/>
      <c r="TEG7" s="0"/>
      <c r="TEH7" s="0"/>
      <c r="TEI7" s="0"/>
      <c r="TEJ7" s="0"/>
      <c r="TEK7" s="0"/>
      <c r="TEL7" s="0"/>
      <c r="TEM7" s="0"/>
      <c r="TEN7" s="0"/>
      <c r="TEO7" s="0"/>
      <c r="TEP7" s="0"/>
      <c r="TEQ7" s="0"/>
      <c r="TER7" s="0"/>
      <c r="TES7" s="0"/>
      <c r="TET7" s="0"/>
      <c r="TEU7" s="0"/>
      <c r="TEV7" s="0"/>
      <c r="TEW7" s="0"/>
      <c r="TEX7" s="0"/>
      <c r="TEY7" s="0"/>
      <c r="TEZ7" s="0"/>
      <c r="TFA7" s="0"/>
      <c r="TFB7" s="0"/>
      <c r="TFC7" s="0"/>
      <c r="TFD7" s="0"/>
      <c r="TFE7" s="0"/>
      <c r="TFF7" s="0"/>
      <c r="TFG7" s="0"/>
      <c r="TFH7" s="0"/>
      <c r="TFI7" s="0"/>
      <c r="TFJ7" s="0"/>
      <c r="TFK7" s="0"/>
      <c r="TFL7" s="0"/>
      <c r="TFM7" s="0"/>
      <c r="TFN7" s="0"/>
      <c r="TFO7" s="0"/>
      <c r="TFP7" s="0"/>
      <c r="TFQ7" s="0"/>
      <c r="TFR7" s="0"/>
      <c r="TFS7" s="0"/>
      <c r="TFT7" s="0"/>
      <c r="TFU7" s="0"/>
      <c r="TFV7" s="0"/>
      <c r="TFW7" s="0"/>
      <c r="TFX7" s="0"/>
      <c r="TFY7" s="0"/>
      <c r="TFZ7" s="0"/>
      <c r="TGA7" s="0"/>
      <c r="TGB7" s="0"/>
      <c r="TGC7" s="0"/>
      <c r="TGD7" s="0"/>
      <c r="TGE7" s="0"/>
      <c r="TGF7" s="0"/>
      <c r="TGG7" s="0"/>
      <c r="TGH7" s="0"/>
      <c r="TGI7" s="0"/>
      <c r="TGJ7" s="0"/>
      <c r="TGK7" s="0"/>
      <c r="TGL7" s="0"/>
      <c r="TGM7" s="0"/>
      <c r="TGN7" s="0"/>
      <c r="TGO7" s="0"/>
      <c r="TGP7" s="0"/>
      <c r="TGQ7" s="0"/>
      <c r="TGR7" s="0"/>
      <c r="TGS7" s="0"/>
      <c r="TGT7" s="0"/>
      <c r="TGU7" s="0"/>
      <c r="TGV7" s="0"/>
      <c r="TGW7" s="0"/>
      <c r="TGX7" s="0"/>
      <c r="TGY7" s="0"/>
      <c r="TGZ7" s="0"/>
      <c r="THA7" s="0"/>
      <c r="THB7" s="0"/>
      <c r="THC7" s="0"/>
      <c r="THD7" s="0"/>
      <c r="THE7" s="0"/>
      <c r="THF7" s="0"/>
      <c r="THG7" s="0"/>
      <c r="THH7" s="0"/>
      <c r="THI7" s="0"/>
      <c r="THJ7" s="0"/>
      <c r="THK7" s="0"/>
      <c r="THL7" s="0"/>
      <c r="THM7" s="0"/>
      <c r="THN7" s="0"/>
      <c r="THO7" s="0"/>
      <c r="THP7" s="0"/>
      <c r="THQ7" s="0"/>
      <c r="THR7" s="0"/>
      <c r="THS7" s="0"/>
      <c r="THT7" s="0"/>
      <c r="THU7" s="0"/>
      <c r="THV7" s="0"/>
      <c r="THW7" s="0"/>
      <c r="THX7" s="0"/>
      <c r="THY7" s="0"/>
      <c r="THZ7" s="0"/>
      <c r="TIA7" s="0"/>
      <c r="TIB7" s="0"/>
      <c r="TIC7" s="0"/>
      <c r="TID7" s="0"/>
      <c r="TIE7" s="0"/>
      <c r="TIF7" s="0"/>
      <c r="TIG7" s="0"/>
      <c r="TIH7" s="0"/>
      <c r="TII7" s="0"/>
      <c r="TIJ7" s="0"/>
      <c r="TIK7" s="0"/>
      <c r="TIL7" s="0"/>
      <c r="TIM7" s="0"/>
      <c r="TIN7" s="0"/>
      <c r="TIO7" s="0"/>
      <c r="TIP7" s="0"/>
      <c r="TIQ7" s="0"/>
      <c r="TIR7" s="0"/>
      <c r="TIS7" s="0"/>
      <c r="TIT7" s="0"/>
      <c r="TIU7" s="0"/>
      <c r="TIV7" s="0"/>
      <c r="TIW7" s="0"/>
      <c r="TIX7" s="0"/>
      <c r="TIY7" s="0"/>
      <c r="TIZ7" s="0"/>
      <c r="TJA7" s="0"/>
      <c r="TJB7" s="0"/>
      <c r="TJC7" s="0"/>
      <c r="TJD7" s="0"/>
      <c r="TJE7" s="0"/>
      <c r="TJF7" s="0"/>
      <c r="TJG7" s="0"/>
      <c r="TJH7" s="0"/>
      <c r="TJI7" s="0"/>
      <c r="TJJ7" s="0"/>
      <c r="TJK7" s="0"/>
      <c r="TJL7" s="0"/>
      <c r="TJM7" s="0"/>
      <c r="TJN7" s="0"/>
      <c r="TJO7" s="0"/>
      <c r="TJP7" s="0"/>
      <c r="TJQ7" s="0"/>
      <c r="TJR7" s="0"/>
      <c r="TJS7" s="0"/>
      <c r="TJT7" s="0"/>
      <c r="TJU7" s="0"/>
      <c r="TJV7" s="0"/>
      <c r="TJW7" s="0"/>
      <c r="TJX7" s="0"/>
      <c r="TJY7" s="0"/>
      <c r="TJZ7" s="0"/>
      <c r="TKA7" s="0"/>
      <c r="TKB7" s="0"/>
      <c r="TKC7" s="0"/>
      <c r="TKD7" s="0"/>
      <c r="TKE7" s="0"/>
      <c r="TKF7" s="0"/>
      <c r="TKG7" s="0"/>
      <c r="TKH7" s="0"/>
      <c r="TKI7" s="0"/>
      <c r="TKJ7" s="0"/>
      <c r="TKK7" s="0"/>
      <c r="TKL7" s="0"/>
      <c r="TKM7" s="0"/>
      <c r="TKN7" s="0"/>
      <c r="TKO7" s="0"/>
      <c r="TKP7" s="0"/>
      <c r="TKQ7" s="0"/>
      <c r="TKR7" s="0"/>
      <c r="TKS7" s="0"/>
      <c r="TKT7" s="0"/>
      <c r="TKU7" s="0"/>
      <c r="TKV7" s="0"/>
      <c r="TKW7" s="0"/>
      <c r="TKX7" s="0"/>
      <c r="TKY7" s="0"/>
      <c r="TKZ7" s="0"/>
      <c r="TLA7" s="0"/>
      <c r="TLB7" s="0"/>
      <c r="TLC7" s="0"/>
      <c r="TLD7" s="0"/>
      <c r="TLE7" s="0"/>
      <c r="TLF7" s="0"/>
      <c r="TLG7" s="0"/>
      <c r="TLH7" s="0"/>
      <c r="TLI7" s="0"/>
      <c r="TLJ7" s="0"/>
      <c r="TLK7" s="0"/>
      <c r="TLL7" s="0"/>
      <c r="TLM7" s="0"/>
      <c r="TLN7" s="0"/>
      <c r="TLO7" s="0"/>
      <c r="TLP7" s="0"/>
      <c r="TLQ7" s="0"/>
      <c r="TLR7" s="0"/>
      <c r="TLS7" s="0"/>
      <c r="TLT7" s="0"/>
      <c r="TLU7" s="0"/>
      <c r="TLV7" s="0"/>
      <c r="TLW7" s="0"/>
      <c r="TLX7" s="0"/>
      <c r="TLY7" s="0"/>
      <c r="TLZ7" s="0"/>
      <c r="TMA7" s="0"/>
      <c r="TMB7" s="0"/>
      <c r="TMC7" s="0"/>
      <c r="TMD7" s="0"/>
      <c r="TME7" s="0"/>
      <c r="TMF7" s="0"/>
      <c r="TMG7" s="0"/>
      <c r="TMH7" s="0"/>
      <c r="TMI7" s="0"/>
      <c r="TMJ7" s="0"/>
      <c r="TMK7" s="0"/>
      <c r="TML7" s="0"/>
      <c r="TMM7" s="0"/>
      <c r="TMN7" s="0"/>
      <c r="TMO7" s="0"/>
      <c r="TMP7" s="0"/>
      <c r="TMQ7" s="0"/>
      <c r="TMR7" s="0"/>
      <c r="TMS7" s="0"/>
      <c r="TMT7" s="0"/>
      <c r="TMU7" s="0"/>
      <c r="TMV7" s="0"/>
      <c r="TMW7" s="0"/>
      <c r="TMX7" s="0"/>
      <c r="TMY7" s="0"/>
      <c r="TMZ7" s="0"/>
      <c r="TNA7" s="0"/>
      <c r="TNB7" s="0"/>
      <c r="TNC7" s="0"/>
      <c r="TND7" s="0"/>
      <c r="TNE7" s="0"/>
      <c r="TNF7" s="0"/>
      <c r="TNG7" s="0"/>
      <c r="TNH7" s="0"/>
      <c r="TNI7" s="0"/>
      <c r="TNJ7" s="0"/>
      <c r="TNK7" s="0"/>
      <c r="TNL7" s="0"/>
      <c r="TNM7" s="0"/>
      <c r="TNN7" s="0"/>
      <c r="TNO7" s="0"/>
      <c r="TNP7" s="0"/>
      <c r="TNQ7" s="0"/>
      <c r="TNR7" s="0"/>
      <c r="TNS7" s="0"/>
      <c r="TNT7" s="0"/>
      <c r="TNU7" s="0"/>
      <c r="TNV7" s="0"/>
      <c r="TNW7" s="0"/>
      <c r="TNX7" s="0"/>
      <c r="TNY7" s="0"/>
      <c r="TNZ7" s="0"/>
      <c r="TOA7" s="0"/>
      <c r="TOB7" s="0"/>
      <c r="TOC7" s="0"/>
      <c r="TOD7" s="0"/>
      <c r="TOE7" s="0"/>
      <c r="TOF7" s="0"/>
      <c r="TOG7" s="0"/>
      <c r="TOH7" s="0"/>
      <c r="TOI7" s="0"/>
      <c r="TOJ7" s="0"/>
      <c r="TOK7" s="0"/>
      <c r="TOL7" s="0"/>
      <c r="TOM7" s="0"/>
      <c r="TON7" s="0"/>
      <c r="TOO7" s="0"/>
      <c r="TOP7" s="0"/>
      <c r="TOQ7" s="0"/>
      <c r="TOR7" s="0"/>
      <c r="TOS7" s="0"/>
      <c r="TOT7" s="0"/>
      <c r="TOU7" s="0"/>
      <c r="TOV7" s="0"/>
      <c r="TOW7" s="0"/>
      <c r="TOX7" s="0"/>
      <c r="TOY7" s="0"/>
      <c r="TOZ7" s="0"/>
      <c r="TPA7" s="0"/>
      <c r="TPB7" s="0"/>
      <c r="TPC7" s="0"/>
      <c r="TPD7" s="0"/>
      <c r="TPE7" s="0"/>
      <c r="TPF7" s="0"/>
      <c r="TPG7" s="0"/>
      <c r="TPH7" s="0"/>
      <c r="TPI7" s="0"/>
      <c r="TPJ7" s="0"/>
      <c r="TPK7" s="0"/>
      <c r="TPL7" s="0"/>
      <c r="TPM7" s="0"/>
      <c r="TPN7" s="0"/>
      <c r="TPO7" s="0"/>
      <c r="TPP7" s="0"/>
      <c r="TPQ7" s="0"/>
      <c r="TPR7" s="0"/>
      <c r="TPS7" s="0"/>
      <c r="TPT7" s="0"/>
      <c r="TPU7" s="0"/>
      <c r="TPV7" s="0"/>
      <c r="TPW7" s="0"/>
      <c r="TPX7" s="0"/>
      <c r="TPY7" s="0"/>
      <c r="TPZ7" s="0"/>
      <c r="TQA7" s="0"/>
      <c r="TQB7" s="0"/>
      <c r="TQC7" s="0"/>
      <c r="TQD7" s="0"/>
      <c r="TQE7" s="0"/>
      <c r="TQF7" s="0"/>
      <c r="TQG7" s="0"/>
      <c r="TQH7" s="0"/>
      <c r="TQI7" s="0"/>
      <c r="TQJ7" s="0"/>
      <c r="TQK7" s="0"/>
      <c r="TQL7" s="0"/>
      <c r="TQM7" s="0"/>
      <c r="TQN7" s="0"/>
      <c r="TQO7" s="0"/>
      <c r="TQP7" s="0"/>
      <c r="TQQ7" s="0"/>
      <c r="TQR7" s="0"/>
      <c r="TQS7" s="0"/>
      <c r="TQT7" s="0"/>
      <c r="TQU7" s="0"/>
      <c r="TQV7" s="0"/>
      <c r="TQW7" s="0"/>
      <c r="TQX7" s="0"/>
      <c r="TQY7" s="0"/>
      <c r="TQZ7" s="0"/>
      <c r="TRA7" s="0"/>
      <c r="TRB7" s="0"/>
      <c r="TRC7" s="0"/>
      <c r="TRD7" s="0"/>
      <c r="TRE7" s="0"/>
      <c r="TRF7" s="0"/>
      <c r="TRG7" s="0"/>
      <c r="TRH7" s="0"/>
      <c r="TRI7" s="0"/>
      <c r="TRJ7" s="0"/>
      <c r="TRK7" s="0"/>
      <c r="TRL7" s="0"/>
      <c r="TRM7" s="0"/>
      <c r="TRN7" s="0"/>
      <c r="TRO7" s="0"/>
      <c r="TRP7" s="0"/>
      <c r="TRQ7" s="0"/>
      <c r="TRR7" s="0"/>
      <c r="TRS7" s="0"/>
      <c r="TRT7" s="0"/>
      <c r="TRU7" s="0"/>
      <c r="TRV7" s="0"/>
      <c r="TRW7" s="0"/>
      <c r="TRX7" s="0"/>
      <c r="TRY7" s="0"/>
      <c r="TRZ7" s="0"/>
      <c r="TSA7" s="0"/>
      <c r="TSB7" s="0"/>
      <c r="TSC7" s="0"/>
      <c r="TSD7" s="0"/>
      <c r="TSE7" s="0"/>
      <c r="TSF7" s="0"/>
      <c r="TSG7" s="0"/>
      <c r="TSH7" s="0"/>
      <c r="TSI7" s="0"/>
      <c r="TSJ7" s="0"/>
      <c r="TSK7" s="0"/>
      <c r="TSL7" s="0"/>
      <c r="TSM7" s="0"/>
      <c r="TSN7" s="0"/>
      <c r="TSO7" s="0"/>
      <c r="TSP7" s="0"/>
      <c r="TSQ7" s="0"/>
      <c r="TSR7" s="0"/>
      <c r="TSS7" s="0"/>
      <c r="TST7" s="0"/>
      <c r="TSU7" s="0"/>
      <c r="TSV7" s="0"/>
      <c r="TSW7" s="0"/>
      <c r="TSX7" s="0"/>
      <c r="TSY7" s="0"/>
      <c r="TSZ7" s="0"/>
      <c r="TTA7" s="0"/>
      <c r="TTB7" s="0"/>
      <c r="TTC7" s="0"/>
      <c r="TTD7" s="0"/>
      <c r="TTE7" s="0"/>
      <c r="TTF7" s="0"/>
      <c r="TTG7" s="0"/>
      <c r="TTH7" s="0"/>
      <c r="TTI7" s="0"/>
      <c r="TTJ7" s="0"/>
      <c r="TTK7" s="0"/>
      <c r="TTL7" s="0"/>
      <c r="TTM7" s="0"/>
      <c r="TTN7" s="0"/>
      <c r="TTO7" s="0"/>
      <c r="TTP7" s="0"/>
      <c r="TTQ7" s="0"/>
      <c r="TTR7" s="0"/>
      <c r="TTS7" s="0"/>
      <c r="TTT7" s="0"/>
      <c r="TTU7" s="0"/>
      <c r="TTV7" s="0"/>
      <c r="TTW7" s="0"/>
      <c r="TTX7" s="0"/>
      <c r="TTY7" s="0"/>
      <c r="TTZ7" s="0"/>
      <c r="TUA7" s="0"/>
      <c r="TUB7" s="0"/>
      <c r="TUC7" s="0"/>
      <c r="TUD7" s="0"/>
      <c r="TUE7" s="0"/>
      <c r="TUF7" s="0"/>
      <c r="TUG7" s="0"/>
      <c r="TUH7" s="0"/>
      <c r="TUI7" s="0"/>
      <c r="TUJ7" s="0"/>
      <c r="TUK7" s="0"/>
      <c r="TUL7" s="0"/>
      <c r="TUM7" s="0"/>
      <c r="TUN7" s="0"/>
      <c r="TUO7" s="0"/>
      <c r="TUP7" s="0"/>
      <c r="TUQ7" s="0"/>
      <c r="TUR7" s="0"/>
      <c r="TUS7" s="0"/>
      <c r="TUT7" s="0"/>
      <c r="TUU7" s="0"/>
      <c r="TUV7" s="0"/>
      <c r="TUW7" s="0"/>
      <c r="TUX7" s="0"/>
      <c r="TUY7" s="0"/>
      <c r="TUZ7" s="0"/>
      <c r="TVA7" s="0"/>
      <c r="TVB7" s="0"/>
      <c r="TVC7" s="0"/>
      <c r="TVD7" s="0"/>
      <c r="TVE7" s="0"/>
      <c r="TVF7" s="0"/>
      <c r="TVG7" s="0"/>
      <c r="TVH7" s="0"/>
      <c r="TVI7" s="0"/>
      <c r="TVJ7" s="0"/>
      <c r="TVK7" s="0"/>
      <c r="TVL7" s="0"/>
      <c r="TVM7" s="0"/>
      <c r="TVN7" s="0"/>
      <c r="TVO7" s="0"/>
      <c r="TVP7" s="0"/>
      <c r="TVQ7" s="0"/>
      <c r="TVR7" s="0"/>
      <c r="TVS7" s="0"/>
      <c r="TVT7" s="0"/>
      <c r="TVU7" s="0"/>
      <c r="TVV7" s="0"/>
      <c r="TVW7" s="0"/>
      <c r="TVX7" s="0"/>
      <c r="TVY7" s="0"/>
      <c r="TVZ7" s="0"/>
      <c r="TWA7" s="0"/>
      <c r="TWB7" s="0"/>
      <c r="TWC7" s="0"/>
      <c r="TWD7" s="0"/>
      <c r="TWE7" s="0"/>
      <c r="TWF7" s="0"/>
      <c r="TWG7" s="0"/>
      <c r="TWH7" s="0"/>
      <c r="TWI7" s="0"/>
      <c r="TWJ7" s="0"/>
      <c r="TWK7" s="0"/>
      <c r="TWL7" s="0"/>
      <c r="TWM7" s="0"/>
      <c r="TWN7" s="0"/>
      <c r="TWO7" s="0"/>
      <c r="TWP7" s="0"/>
      <c r="TWQ7" s="0"/>
      <c r="TWR7" s="0"/>
      <c r="TWS7" s="0"/>
      <c r="TWT7" s="0"/>
      <c r="TWU7" s="0"/>
      <c r="TWV7" s="0"/>
      <c r="TWW7" s="0"/>
      <c r="TWX7" s="0"/>
      <c r="TWY7" s="0"/>
      <c r="TWZ7" s="0"/>
      <c r="TXA7" s="0"/>
      <c r="TXB7" s="0"/>
      <c r="TXC7" s="0"/>
      <c r="TXD7" s="0"/>
      <c r="TXE7" s="0"/>
      <c r="TXF7" s="0"/>
      <c r="TXG7" s="0"/>
      <c r="TXH7" s="0"/>
      <c r="TXI7" s="0"/>
      <c r="TXJ7" s="0"/>
      <c r="TXK7" s="0"/>
      <c r="TXL7" s="0"/>
      <c r="TXM7" s="0"/>
      <c r="TXN7" s="0"/>
      <c r="TXO7" s="0"/>
      <c r="TXP7" s="0"/>
      <c r="TXQ7" s="0"/>
      <c r="TXR7" s="0"/>
      <c r="TXS7" s="0"/>
      <c r="TXT7" s="0"/>
      <c r="TXU7" s="0"/>
      <c r="TXV7" s="0"/>
      <c r="TXW7" s="0"/>
      <c r="TXX7" s="0"/>
      <c r="TXY7" s="0"/>
      <c r="TXZ7" s="0"/>
      <c r="TYA7" s="0"/>
      <c r="TYB7" s="0"/>
      <c r="TYC7" s="0"/>
      <c r="TYD7" s="0"/>
      <c r="TYE7" s="0"/>
      <c r="TYF7" s="0"/>
      <c r="TYG7" s="0"/>
      <c r="TYH7" s="0"/>
      <c r="TYI7" s="0"/>
      <c r="TYJ7" s="0"/>
      <c r="TYK7" s="0"/>
      <c r="TYL7" s="0"/>
      <c r="TYM7" s="0"/>
      <c r="TYN7" s="0"/>
      <c r="TYO7" s="0"/>
      <c r="TYP7" s="0"/>
      <c r="TYQ7" s="0"/>
      <c r="TYR7" s="0"/>
      <c r="TYS7" s="0"/>
      <c r="TYT7" s="0"/>
      <c r="TYU7" s="0"/>
      <c r="TYV7" s="0"/>
      <c r="TYW7" s="0"/>
      <c r="TYX7" s="0"/>
      <c r="TYY7" s="0"/>
      <c r="TYZ7" s="0"/>
      <c r="TZA7" s="0"/>
      <c r="TZB7" s="0"/>
      <c r="TZC7" s="0"/>
      <c r="TZD7" s="0"/>
      <c r="TZE7" s="0"/>
      <c r="TZF7" s="0"/>
      <c r="TZG7" s="0"/>
      <c r="TZH7" s="0"/>
      <c r="TZI7" s="0"/>
      <c r="TZJ7" s="0"/>
      <c r="TZK7" s="0"/>
      <c r="TZL7" s="0"/>
      <c r="TZM7" s="0"/>
      <c r="TZN7" s="0"/>
      <c r="TZO7" s="0"/>
      <c r="TZP7" s="0"/>
      <c r="TZQ7" s="0"/>
      <c r="TZR7" s="0"/>
      <c r="TZS7" s="0"/>
      <c r="TZT7" s="0"/>
      <c r="TZU7" s="0"/>
      <c r="TZV7" s="0"/>
      <c r="TZW7" s="0"/>
      <c r="TZX7" s="0"/>
      <c r="TZY7" s="0"/>
      <c r="TZZ7" s="0"/>
      <c r="UAA7" s="0"/>
      <c r="UAB7" s="0"/>
      <c r="UAC7" s="0"/>
      <c r="UAD7" s="0"/>
      <c r="UAE7" s="0"/>
      <c r="UAF7" s="0"/>
      <c r="UAG7" s="0"/>
      <c r="UAH7" s="0"/>
      <c r="UAI7" s="0"/>
      <c r="UAJ7" s="0"/>
      <c r="UAK7" s="0"/>
      <c r="UAL7" s="0"/>
      <c r="UAM7" s="0"/>
      <c r="UAN7" s="0"/>
      <c r="UAO7" s="0"/>
      <c r="UAP7" s="0"/>
      <c r="UAQ7" s="0"/>
      <c r="UAR7" s="0"/>
      <c r="UAS7" s="0"/>
      <c r="UAT7" s="0"/>
      <c r="UAU7" s="0"/>
      <c r="UAV7" s="0"/>
      <c r="UAW7" s="0"/>
      <c r="UAX7" s="0"/>
      <c r="UAY7" s="0"/>
      <c r="UAZ7" s="0"/>
      <c r="UBA7" s="0"/>
      <c r="UBB7" s="0"/>
      <c r="UBC7" s="0"/>
      <c r="UBD7" s="0"/>
      <c r="UBE7" s="0"/>
      <c r="UBF7" s="0"/>
      <c r="UBG7" s="0"/>
      <c r="UBH7" s="0"/>
      <c r="UBI7" s="0"/>
      <c r="UBJ7" s="0"/>
      <c r="UBK7" s="0"/>
      <c r="UBL7" s="0"/>
      <c r="UBM7" s="0"/>
      <c r="UBN7" s="0"/>
      <c r="UBO7" s="0"/>
      <c r="UBP7" s="0"/>
      <c r="UBQ7" s="0"/>
      <c r="UBR7" s="0"/>
      <c r="UBS7" s="0"/>
      <c r="UBT7" s="0"/>
      <c r="UBU7" s="0"/>
      <c r="UBV7" s="0"/>
      <c r="UBW7" s="0"/>
      <c r="UBX7" s="0"/>
      <c r="UBY7" s="0"/>
      <c r="UBZ7" s="0"/>
      <c r="UCA7" s="0"/>
      <c r="UCB7" s="0"/>
      <c r="UCC7" s="0"/>
      <c r="UCD7" s="0"/>
      <c r="UCE7" s="0"/>
      <c r="UCF7" s="0"/>
      <c r="UCG7" s="0"/>
      <c r="UCH7" s="0"/>
      <c r="UCI7" s="0"/>
      <c r="UCJ7" s="0"/>
      <c r="UCK7" s="0"/>
      <c r="UCL7" s="0"/>
      <c r="UCM7" s="0"/>
      <c r="UCN7" s="0"/>
      <c r="UCO7" s="0"/>
      <c r="UCP7" s="0"/>
      <c r="UCQ7" s="0"/>
      <c r="UCR7" s="0"/>
      <c r="UCS7" s="0"/>
      <c r="UCT7" s="0"/>
      <c r="UCU7" s="0"/>
      <c r="UCV7" s="0"/>
      <c r="UCW7" s="0"/>
      <c r="UCX7" s="0"/>
      <c r="UCY7" s="0"/>
      <c r="UCZ7" s="0"/>
      <c r="UDA7" s="0"/>
      <c r="UDB7" s="0"/>
      <c r="UDC7" s="0"/>
      <c r="UDD7" s="0"/>
      <c r="UDE7" s="0"/>
      <c r="UDF7" s="0"/>
      <c r="UDG7" s="0"/>
      <c r="UDH7" s="0"/>
      <c r="UDI7" s="0"/>
      <c r="UDJ7" s="0"/>
      <c r="UDK7" s="0"/>
      <c r="UDL7" s="0"/>
      <c r="UDM7" s="0"/>
      <c r="UDN7" s="0"/>
      <c r="UDO7" s="0"/>
      <c r="UDP7" s="0"/>
      <c r="UDQ7" s="0"/>
      <c r="UDR7" s="0"/>
      <c r="UDS7" s="0"/>
      <c r="UDT7" s="0"/>
      <c r="UDU7" s="0"/>
      <c r="UDV7" s="0"/>
      <c r="UDW7" s="0"/>
      <c r="UDX7" s="0"/>
      <c r="UDY7" s="0"/>
      <c r="UDZ7" s="0"/>
      <c r="UEA7" s="0"/>
      <c r="UEB7" s="0"/>
      <c r="UEC7" s="0"/>
      <c r="UED7" s="0"/>
      <c r="UEE7" s="0"/>
      <c r="UEF7" s="0"/>
      <c r="UEG7" s="0"/>
      <c r="UEH7" s="0"/>
      <c r="UEI7" s="0"/>
      <c r="UEJ7" s="0"/>
      <c r="UEK7" s="0"/>
      <c r="UEL7" s="0"/>
      <c r="UEM7" s="0"/>
      <c r="UEN7" s="0"/>
      <c r="UEO7" s="0"/>
      <c r="UEP7" s="0"/>
      <c r="UEQ7" s="0"/>
      <c r="UER7" s="0"/>
      <c r="UES7" s="0"/>
      <c r="UET7" s="0"/>
      <c r="UEU7" s="0"/>
      <c r="UEV7" s="0"/>
      <c r="UEW7" s="0"/>
      <c r="UEX7" s="0"/>
      <c r="UEY7" s="0"/>
      <c r="UEZ7" s="0"/>
      <c r="UFA7" s="0"/>
      <c r="UFB7" s="0"/>
      <c r="UFC7" s="0"/>
      <c r="UFD7" s="0"/>
      <c r="UFE7" s="0"/>
      <c r="UFF7" s="0"/>
      <c r="UFG7" s="0"/>
      <c r="UFH7" s="0"/>
      <c r="UFI7" s="0"/>
      <c r="UFJ7" s="0"/>
      <c r="UFK7" s="0"/>
      <c r="UFL7" s="0"/>
      <c r="UFM7" s="0"/>
      <c r="UFN7" s="0"/>
      <c r="UFO7" s="0"/>
      <c r="UFP7" s="0"/>
      <c r="UFQ7" s="0"/>
      <c r="UFR7" s="0"/>
      <c r="UFS7" s="0"/>
      <c r="UFT7" s="0"/>
      <c r="UFU7" s="0"/>
      <c r="UFV7" s="0"/>
      <c r="UFW7" s="0"/>
      <c r="UFX7" s="0"/>
      <c r="UFY7" s="0"/>
      <c r="UFZ7" s="0"/>
      <c r="UGA7" s="0"/>
      <c r="UGB7" s="0"/>
      <c r="UGC7" s="0"/>
      <c r="UGD7" s="0"/>
      <c r="UGE7" s="0"/>
      <c r="UGF7" s="0"/>
      <c r="UGG7" s="0"/>
      <c r="UGH7" s="0"/>
      <c r="UGI7" s="0"/>
      <c r="UGJ7" s="0"/>
      <c r="UGK7" s="0"/>
      <c r="UGL7" s="0"/>
      <c r="UGM7" s="0"/>
      <c r="UGN7" s="0"/>
      <c r="UGO7" s="0"/>
      <c r="UGP7" s="0"/>
      <c r="UGQ7" s="0"/>
      <c r="UGR7" s="0"/>
      <c r="UGS7" s="0"/>
      <c r="UGT7" s="0"/>
      <c r="UGU7" s="0"/>
      <c r="UGV7" s="0"/>
      <c r="UGW7" s="0"/>
      <c r="UGX7" s="0"/>
      <c r="UGY7" s="0"/>
      <c r="UGZ7" s="0"/>
      <c r="UHA7" s="0"/>
      <c r="UHB7" s="0"/>
      <c r="UHC7" s="0"/>
      <c r="UHD7" s="0"/>
      <c r="UHE7" s="0"/>
      <c r="UHF7" s="0"/>
      <c r="UHG7" s="0"/>
      <c r="UHH7" s="0"/>
      <c r="UHI7" s="0"/>
      <c r="UHJ7" s="0"/>
      <c r="UHK7" s="0"/>
      <c r="UHL7" s="0"/>
      <c r="UHM7" s="0"/>
      <c r="UHN7" s="0"/>
      <c r="UHO7" s="0"/>
      <c r="UHP7" s="0"/>
      <c r="UHQ7" s="0"/>
      <c r="UHR7" s="0"/>
      <c r="UHS7" s="0"/>
      <c r="UHT7" s="0"/>
      <c r="UHU7" s="0"/>
      <c r="UHV7" s="0"/>
      <c r="UHW7" s="0"/>
      <c r="UHX7" s="0"/>
      <c r="UHY7" s="0"/>
      <c r="UHZ7" s="0"/>
      <c r="UIA7" s="0"/>
      <c r="UIB7" s="0"/>
      <c r="UIC7" s="0"/>
      <c r="UID7" s="0"/>
      <c r="UIE7" s="0"/>
      <c r="UIF7" s="0"/>
      <c r="UIG7" s="0"/>
      <c r="UIH7" s="0"/>
      <c r="UII7" s="0"/>
      <c r="UIJ7" s="0"/>
      <c r="UIK7" s="0"/>
      <c r="UIL7" s="0"/>
      <c r="UIM7" s="0"/>
      <c r="UIN7" s="0"/>
      <c r="UIO7" s="0"/>
      <c r="UIP7" s="0"/>
      <c r="UIQ7" s="0"/>
      <c r="UIR7" s="0"/>
      <c r="UIS7" s="0"/>
      <c r="UIT7" s="0"/>
      <c r="UIU7" s="0"/>
      <c r="UIV7" s="0"/>
      <c r="UIW7" s="0"/>
      <c r="UIX7" s="0"/>
      <c r="UIY7" s="0"/>
      <c r="UIZ7" s="0"/>
      <c r="UJA7" s="0"/>
      <c r="UJB7" s="0"/>
      <c r="UJC7" s="0"/>
      <c r="UJD7" s="0"/>
      <c r="UJE7" s="0"/>
      <c r="UJF7" s="0"/>
      <c r="UJG7" s="0"/>
      <c r="UJH7" s="0"/>
      <c r="UJI7" s="0"/>
      <c r="UJJ7" s="0"/>
      <c r="UJK7" s="0"/>
      <c r="UJL7" s="0"/>
      <c r="UJM7" s="0"/>
      <c r="UJN7" s="0"/>
      <c r="UJO7" s="0"/>
      <c r="UJP7" s="0"/>
      <c r="UJQ7" s="0"/>
      <c r="UJR7" s="0"/>
      <c r="UJS7" s="0"/>
      <c r="UJT7" s="0"/>
      <c r="UJU7" s="0"/>
      <c r="UJV7" s="0"/>
      <c r="UJW7" s="0"/>
      <c r="UJX7" s="0"/>
      <c r="UJY7" s="0"/>
      <c r="UJZ7" s="0"/>
      <c r="UKA7" s="0"/>
      <c r="UKB7" s="0"/>
      <c r="UKC7" s="0"/>
      <c r="UKD7" s="0"/>
      <c r="UKE7" s="0"/>
      <c r="UKF7" s="0"/>
      <c r="UKG7" s="0"/>
      <c r="UKH7" s="0"/>
      <c r="UKI7" s="0"/>
      <c r="UKJ7" s="0"/>
      <c r="UKK7" s="0"/>
      <c r="UKL7" s="0"/>
      <c r="UKM7" s="0"/>
      <c r="UKN7" s="0"/>
      <c r="UKO7" s="0"/>
      <c r="UKP7" s="0"/>
      <c r="UKQ7" s="0"/>
      <c r="UKR7" s="0"/>
      <c r="UKS7" s="0"/>
      <c r="UKT7" s="0"/>
      <c r="UKU7" s="0"/>
      <c r="UKV7" s="0"/>
      <c r="UKW7" s="0"/>
      <c r="UKX7" s="0"/>
      <c r="UKY7" s="0"/>
      <c r="UKZ7" s="0"/>
      <c r="ULA7" s="0"/>
      <c r="ULB7" s="0"/>
      <c r="ULC7" s="0"/>
      <c r="ULD7" s="0"/>
      <c r="ULE7" s="0"/>
      <c r="ULF7" s="0"/>
      <c r="ULG7" s="0"/>
      <c r="ULH7" s="0"/>
      <c r="ULI7" s="0"/>
      <c r="ULJ7" s="0"/>
      <c r="ULK7" s="0"/>
      <c r="ULL7" s="0"/>
      <c r="ULM7" s="0"/>
      <c r="ULN7" s="0"/>
      <c r="ULO7" s="0"/>
      <c r="ULP7" s="0"/>
      <c r="ULQ7" s="0"/>
      <c r="ULR7" s="0"/>
      <c r="ULS7" s="0"/>
      <c r="ULT7" s="0"/>
      <c r="ULU7" s="0"/>
      <c r="ULV7" s="0"/>
      <c r="ULW7" s="0"/>
      <c r="ULX7" s="0"/>
      <c r="ULY7" s="0"/>
      <c r="ULZ7" s="0"/>
      <c r="UMA7" s="0"/>
      <c r="UMB7" s="0"/>
      <c r="UMC7" s="0"/>
      <c r="UMD7" s="0"/>
      <c r="UME7" s="0"/>
      <c r="UMF7" s="0"/>
      <c r="UMG7" s="0"/>
      <c r="UMH7" s="0"/>
      <c r="UMI7" s="0"/>
      <c r="UMJ7" s="0"/>
      <c r="UMK7" s="0"/>
      <c r="UML7" s="0"/>
      <c r="UMM7" s="0"/>
      <c r="UMN7" s="0"/>
      <c r="UMO7" s="0"/>
      <c r="UMP7" s="0"/>
      <c r="UMQ7" s="0"/>
      <c r="UMR7" s="0"/>
      <c r="UMS7" s="0"/>
      <c r="UMT7" s="0"/>
      <c r="UMU7" s="0"/>
      <c r="UMV7" s="0"/>
      <c r="UMW7" s="0"/>
      <c r="UMX7" s="0"/>
      <c r="UMY7" s="0"/>
      <c r="UMZ7" s="0"/>
      <c r="UNA7" s="0"/>
      <c r="UNB7" s="0"/>
      <c r="UNC7" s="0"/>
      <c r="UND7" s="0"/>
      <c r="UNE7" s="0"/>
      <c r="UNF7" s="0"/>
      <c r="UNG7" s="0"/>
      <c r="UNH7" s="0"/>
      <c r="UNI7" s="0"/>
      <c r="UNJ7" s="0"/>
      <c r="UNK7" s="0"/>
      <c r="UNL7" s="0"/>
      <c r="UNM7" s="0"/>
      <c r="UNN7" s="0"/>
      <c r="UNO7" s="0"/>
      <c r="UNP7" s="0"/>
      <c r="UNQ7" s="0"/>
      <c r="UNR7" s="0"/>
      <c r="UNS7" s="0"/>
      <c r="UNT7" s="0"/>
      <c r="UNU7" s="0"/>
      <c r="UNV7" s="0"/>
      <c r="UNW7" s="0"/>
      <c r="UNX7" s="0"/>
      <c r="UNY7" s="0"/>
      <c r="UNZ7" s="0"/>
      <c r="UOA7" s="0"/>
      <c r="UOB7" s="0"/>
      <c r="UOC7" s="0"/>
      <c r="UOD7" s="0"/>
      <c r="UOE7" s="0"/>
      <c r="UOF7" s="0"/>
      <c r="UOG7" s="0"/>
      <c r="UOH7" s="0"/>
      <c r="UOI7" s="0"/>
      <c r="UOJ7" s="0"/>
      <c r="UOK7" s="0"/>
      <c r="UOL7" s="0"/>
      <c r="UOM7" s="0"/>
      <c r="UON7" s="0"/>
      <c r="UOO7" s="0"/>
      <c r="UOP7" s="0"/>
      <c r="UOQ7" s="0"/>
      <c r="UOR7" s="0"/>
      <c r="UOS7" s="0"/>
      <c r="UOT7" s="0"/>
      <c r="UOU7" s="0"/>
      <c r="UOV7" s="0"/>
      <c r="UOW7" s="0"/>
      <c r="UOX7" s="0"/>
      <c r="UOY7" s="0"/>
      <c r="UOZ7" s="0"/>
      <c r="UPA7" s="0"/>
      <c r="UPB7" s="0"/>
      <c r="UPC7" s="0"/>
      <c r="UPD7" s="0"/>
      <c r="UPE7" s="0"/>
      <c r="UPF7" s="0"/>
      <c r="UPG7" s="0"/>
      <c r="UPH7" s="0"/>
      <c r="UPI7" s="0"/>
      <c r="UPJ7" s="0"/>
      <c r="UPK7" s="0"/>
      <c r="UPL7" s="0"/>
      <c r="UPM7" s="0"/>
      <c r="UPN7" s="0"/>
      <c r="UPO7" s="0"/>
      <c r="UPP7" s="0"/>
      <c r="UPQ7" s="0"/>
      <c r="UPR7" s="0"/>
      <c r="UPS7" s="0"/>
      <c r="UPT7" s="0"/>
      <c r="UPU7" s="0"/>
      <c r="UPV7" s="0"/>
      <c r="UPW7" s="0"/>
      <c r="UPX7" s="0"/>
      <c r="UPY7" s="0"/>
      <c r="UPZ7" s="0"/>
      <c r="UQA7" s="0"/>
      <c r="UQB7" s="0"/>
      <c r="UQC7" s="0"/>
      <c r="UQD7" s="0"/>
      <c r="UQE7" s="0"/>
      <c r="UQF7" s="0"/>
      <c r="UQG7" s="0"/>
      <c r="UQH7" s="0"/>
      <c r="UQI7" s="0"/>
      <c r="UQJ7" s="0"/>
      <c r="UQK7" s="0"/>
      <c r="UQL7" s="0"/>
      <c r="UQM7" s="0"/>
      <c r="UQN7" s="0"/>
      <c r="UQO7" s="0"/>
      <c r="UQP7" s="0"/>
      <c r="UQQ7" s="0"/>
      <c r="UQR7" s="0"/>
      <c r="UQS7" s="0"/>
      <c r="UQT7" s="0"/>
      <c r="UQU7" s="0"/>
      <c r="UQV7" s="0"/>
      <c r="UQW7" s="0"/>
      <c r="UQX7" s="0"/>
      <c r="UQY7" s="0"/>
      <c r="UQZ7" s="0"/>
      <c r="URA7" s="0"/>
      <c r="URB7" s="0"/>
      <c r="URC7" s="0"/>
      <c r="URD7" s="0"/>
      <c r="URE7" s="0"/>
      <c r="URF7" s="0"/>
      <c r="URG7" s="0"/>
      <c r="URH7" s="0"/>
      <c r="URI7" s="0"/>
      <c r="URJ7" s="0"/>
      <c r="URK7" s="0"/>
      <c r="URL7" s="0"/>
      <c r="URM7" s="0"/>
      <c r="URN7" s="0"/>
      <c r="URO7" s="0"/>
      <c r="URP7" s="0"/>
      <c r="URQ7" s="0"/>
      <c r="URR7" s="0"/>
      <c r="URS7" s="0"/>
      <c r="URT7" s="0"/>
      <c r="URU7" s="0"/>
      <c r="URV7" s="0"/>
      <c r="URW7" s="0"/>
      <c r="URX7" s="0"/>
      <c r="URY7" s="0"/>
      <c r="URZ7" s="0"/>
      <c r="USA7" s="0"/>
      <c r="USB7" s="0"/>
      <c r="USC7" s="0"/>
      <c r="USD7" s="0"/>
      <c r="USE7" s="0"/>
      <c r="USF7" s="0"/>
      <c r="USG7" s="0"/>
      <c r="USH7" s="0"/>
      <c r="USI7" s="0"/>
      <c r="USJ7" s="0"/>
      <c r="USK7" s="0"/>
      <c r="USL7" s="0"/>
      <c r="USM7" s="0"/>
      <c r="USN7" s="0"/>
      <c r="USO7" s="0"/>
      <c r="USP7" s="0"/>
      <c r="USQ7" s="0"/>
      <c r="USR7" s="0"/>
      <c r="USS7" s="0"/>
      <c r="UST7" s="0"/>
      <c r="USU7" s="0"/>
      <c r="USV7" s="0"/>
      <c r="USW7" s="0"/>
      <c r="USX7" s="0"/>
      <c r="USY7" s="0"/>
      <c r="USZ7" s="0"/>
      <c r="UTA7" s="0"/>
      <c r="UTB7" s="0"/>
      <c r="UTC7" s="0"/>
      <c r="UTD7" s="0"/>
      <c r="UTE7" s="0"/>
      <c r="UTF7" s="0"/>
      <c r="UTG7" s="0"/>
      <c r="UTH7" s="0"/>
      <c r="UTI7" s="0"/>
      <c r="UTJ7" s="0"/>
      <c r="UTK7" s="0"/>
      <c r="UTL7" s="0"/>
      <c r="UTM7" s="0"/>
      <c r="UTN7" s="0"/>
      <c r="UTO7" s="0"/>
      <c r="UTP7" s="0"/>
      <c r="UTQ7" s="0"/>
      <c r="UTR7" s="0"/>
      <c r="UTS7" s="0"/>
      <c r="UTT7" s="0"/>
      <c r="UTU7" s="0"/>
      <c r="UTV7" s="0"/>
      <c r="UTW7" s="0"/>
      <c r="UTX7" s="0"/>
      <c r="UTY7" s="0"/>
      <c r="UTZ7" s="0"/>
      <c r="UUA7" s="0"/>
      <c r="UUB7" s="0"/>
      <c r="UUC7" s="0"/>
      <c r="UUD7" s="0"/>
      <c r="UUE7" s="0"/>
      <c r="UUF7" s="0"/>
      <c r="UUG7" s="0"/>
      <c r="UUH7" s="0"/>
      <c r="UUI7" s="0"/>
      <c r="UUJ7" s="0"/>
      <c r="UUK7" s="0"/>
      <c r="UUL7" s="0"/>
      <c r="UUM7" s="0"/>
      <c r="UUN7" s="0"/>
      <c r="UUO7" s="0"/>
      <c r="UUP7" s="0"/>
      <c r="UUQ7" s="0"/>
      <c r="UUR7" s="0"/>
      <c r="UUS7" s="0"/>
      <c r="UUT7" s="0"/>
      <c r="UUU7" s="0"/>
      <c r="UUV7" s="0"/>
      <c r="UUW7" s="0"/>
      <c r="UUX7" s="0"/>
      <c r="UUY7" s="0"/>
      <c r="UUZ7" s="0"/>
      <c r="UVA7" s="0"/>
      <c r="UVB7" s="0"/>
      <c r="UVC7" s="0"/>
      <c r="UVD7" s="0"/>
      <c r="UVE7" s="0"/>
      <c r="UVF7" s="0"/>
      <c r="UVG7" s="0"/>
      <c r="UVH7" s="0"/>
      <c r="UVI7" s="0"/>
      <c r="UVJ7" s="0"/>
      <c r="UVK7" s="0"/>
      <c r="UVL7" s="0"/>
      <c r="UVM7" s="0"/>
      <c r="UVN7" s="0"/>
      <c r="UVO7" s="0"/>
      <c r="UVP7" s="0"/>
      <c r="UVQ7" s="0"/>
      <c r="UVR7" s="0"/>
      <c r="UVS7" s="0"/>
      <c r="UVT7" s="0"/>
      <c r="UVU7" s="0"/>
      <c r="UVV7" s="0"/>
      <c r="UVW7" s="0"/>
      <c r="UVX7" s="0"/>
      <c r="UVY7" s="0"/>
      <c r="UVZ7" s="0"/>
      <c r="UWA7" s="0"/>
      <c r="UWB7" s="0"/>
      <c r="UWC7" s="0"/>
      <c r="UWD7" s="0"/>
      <c r="UWE7" s="0"/>
      <c r="UWF7" s="0"/>
      <c r="UWG7" s="0"/>
      <c r="UWH7" s="0"/>
      <c r="UWI7" s="0"/>
      <c r="UWJ7" s="0"/>
      <c r="UWK7" s="0"/>
      <c r="UWL7" s="0"/>
      <c r="UWM7" s="0"/>
      <c r="UWN7" s="0"/>
      <c r="UWO7" s="0"/>
      <c r="UWP7" s="0"/>
      <c r="UWQ7" s="0"/>
      <c r="UWR7" s="0"/>
      <c r="UWS7" s="0"/>
      <c r="UWT7" s="0"/>
      <c r="UWU7" s="0"/>
      <c r="UWV7" s="0"/>
      <c r="UWW7" s="0"/>
      <c r="UWX7" s="0"/>
      <c r="UWY7" s="0"/>
      <c r="UWZ7" s="0"/>
      <c r="UXA7" s="0"/>
      <c r="UXB7" s="0"/>
      <c r="UXC7" s="0"/>
      <c r="UXD7" s="0"/>
      <c r="UXE7" s="0"/>
      <c r="UXF7" s="0"/>
      <c r="UXG7" s="0"/>
      <c r="UXH7" s="0"/>
      <c r="UXI7" s="0"/>
      <c r="UXJ7" s="0"/>
      <c r="UXK7" s="0"/>
      <c r="UXL7" s="0"/>
      <c r="UXM7" s="0"/>
      <c r="UXN7" s="0"/>
      <c r="UXO7" s="0"/>
      <c r="UXP7" s="0"/>
      <c r="UXQ7" s="0"/>
      <c r="UXR7" s="0"/>
      <c r="UXS7" s="0"/>
      <c r="UXT7" s="0"/>
      <c r="UXU7" s="0"/>
      <c r="UXV7" s="0"/>
      <c r="UXW7" s="0"/>
      <c r="UXX7" s="0"/>
      <c r="UXY7" s="0"/>
      <c r="UXZ7" s="0"/>
      <c r="UYA7" s="0"/>
      <c r="UYB7" s="0"/>
      <c r="UYC7" s="0"/>
      <c r="UYD7" s="0"/>
      <c r="UYE7" s="0"/>
      <c r="UYF7" s="0"/>
      <c r="UYG7" s="0"/>
      <c r="UYH7" s="0"/>
      <c r="UYI7" s="0"/>
      <c r="UYJ7" s="0"/>
      <c r="UYK7" s="0"/>
      <c r="UYL7" s="0"/>
      <c r="UYM7" s="0"/>
      <c r="UYN7" s="0"/>
      <c r="UYO7" s="0"/>
      <c r="UYP7" s="0"/>
      <c r="UYQ7" s="0"/>
      <c r="UYR7" s="0"/>
      <c r="UYS7" s="0"/>
      <c r="UYT7" s="0"/>
      <c r="UYU7" s="0"/>
      <c r="UYV7" s="0"/>
      <c r="UYW7" s="0"/>
      <c r="UYX7" s="0"/>
      <c r="UYY7" s="0"/>
      <c r="UYZ7" s="0"/>
      <c r="UZA7" s="0"/>
      <c r="UZB7" s="0"/>
      <c r="UZC7" s="0"/>
      <c r="UZD7" s="0"/>
      <c r="UZE7" s="0"/>
      <c r="UZF7" s="0"/>
      <c r="UZG7" s="0"/>
      <c r="UZH7" s="0"/>
      <c r="UZI7" s="0"/>
      <c r="UZJ7" s="0"/>
      <c r="UZK7" s="0"/>
      <c r="UZL7" s="0"/>
      <c r="UZM7" s="0"/>
      <c r="UZN7" s="0"/>
      <c r="UZO7" s="0"/>
      <c r="UZP7" s="0"/>
      <c r="UZQ7" s="0"/>
      <c r="UZR7" s="0"/>
      <c r="UZS7" s="0"/>
      <c r="UZT7" s="0"/>
      <c r="UZU7" s="0"/>
      <c r="UZV7" s="0"/>
      <c r="UZW7" s="0"/>
      <c r="UZX7" s="0"/>
      <c r="UZY7" s="0"/>
      <c r="UZZ7" s="0"/>
      <c r="VAA7" s="0"/>
      <c r="VAB7" s="0"/>
      <c r="VAC7" s="0"/>
      <c r="VAD7" s="0"/>
      <c r="VAE7" s="0"/>
      <c r="VAF7" s="0"/>
      <c r="VAG7" s="0"/>
      <c r="VAH7" s="0"/>
      <c r="VAI7" s="0"/>
      <c r="VAJ7" s="0"/>
      <c r="VAK7" s="0"/>
      <c r="VAL7" s="0"/>
      <c r="VAM7" s="0"/>
      <c r="VAN7" s="0"/>
      <c r="VAO7" s="0"/>
      <c r="VAP7" s="0"/>
      <c r="VAQ7" s="0"/>
      <c r="VAR7" s="0"/>
      <c r="VAS7" s="0"/>
      <c r="VAT7" s="0"/>
      <c r="VAU7" s="0"/>
      <c r="VAV7" s="0"/>
      <c r="VAW7" s="0"/>
      <c r="VAX7" s="0"/>
      <c r="VAY7" s="0"/>
      <c r="VAZ7" s="0"/>
      <c r="VBA7" s="0"/>
      <c r="VBB7" s="0"/>
      <c r="VBC7" s="0"/>
      <c r="VBD7" s="0"/>
      <c r="VBE7" s="0"/>
      <c r="VBF7" s="0"/>
      <c r="VBG7" s="0"/>
      <c r="VBH7" s="0"/>
      <c r="VBI7" s="0"/>
      <c r="VBJ7" s="0"/>
      <c r="VBK7" s="0"/>
      <c r="VBL7" s="0"/>
      <c r="VBM7" s="0"/>
      <c r="VBN7" s="0"/>
      <c r="VBO7" s="0"/>
      <c r="VBP7" s="0"/>
      <c r="VBQ7" s="0"/>
      <c r="VBR7" s="0"/>
      <c r="VBS7" s="0"/>
      <c r="VBT7" s="0"/>
      <c r="VBU7" s="0"/>
      <c r="VBV7" s="0"/>
      <c r="VBW7" s="0"/>
      <c r="VBX7" s="0"/>
      <c r="VBY7" s="0"/>
      <c r="VBZ7" s="0"/>
      <c r="VCA7" s="0"/>
      <c r="VCB7" s="0"/>
      <c r="VCC7" s="0"/>
      <c r="VCD7" s="0"/>
      <c r="VCE7" s="0"/>
      <c r="VCF7" s="0"/>
      <c r="VCG7" s="0"/>
      <c r="VCH7" s="0"/>
      <c r="VCI7" s="0"/>
      <c r="VCJ7" s="0"/>
      <c r="VCK7" s="0"/>
      <c r="VCL7" s="0"/>
      <c r="VCM7" s="0"/>
      <c r="VCN7" s="0"/>
      <c r="VCO7" s="0"/>
      <c r="VCP7" s="0"/>
      <c r="VCQ7" s="0"/>
      <c r="VCR7" s="0"/>
      <c r="VCS7" s="0"/>
      <c r="VCT7" s="0"/>
      <c r="VCU7" s="0"/>
      <c r="VCV7" s="0"/>
      <c r="VCW7" s="0"/>
      <c r="VCX7" s="0"/>
      <c r="VCY7" s="0"/>
      <c r="VCZ7" s="0"/>
      <c r="VDA7" s="0"/>
      <c r="VDB7" s="0"/>
      <c r="VDC7" s="0"/>
      <c r="VDD7" s="0"/>
      <c r="VDE7" s="0"/>
      <c r="VDF7" s="0"/>
      <c r="VDG7" s="0"/>
      <c r="VDH7" s="0"/>
      <c r="VDI7" s="0"/>
      <c r="VDJ7" s="0"/>
      <c r="VDK7" s="0"/>
      <c r="VDL7" s="0"/>
      <c r="VDM7" s="0"/>
      <c r="VDN7" s="0"/>
      <c r="VDO7" s="0"/>
      <c r="VDP7" s="0"/>
      <c r="VDQ7" s="0"/>
      <c r="VDR7" s="0"/>
      <c r="VDS7" s="0"/>
      <c r="VDT7" s="0"/>
      <c r="VDU7" s="0"/>
      <c r="VDV7" s="0"/>
      <c r="VDW7" s="0"/>
      <c r="VDX7" s="0"/>
      <c r="VDY7" s="0"/>
      <c r="VDZ7" s="0"/>
      <c r="VEA7" s="0"/>
      <c r="VEB7" s="0"/>
      <c r="VEC7" s="0"/>
      <c r="VED7" s="0"/>
      <c r="VEE7" s="0"/>
      <c r="VEF7" s="0"/>
      <c r="VEG7" s="0"/>
      <c r="VEH7" s="0"/>
      <c r="VEI7" s="0"/>
      <c r="VEJ7" s="0"/>
      <c r="VEK7" s="0"/>
      <c r="VEL7" s="0"/>
      <c r="VEM7" s="0"/>
      <c r="VEN7" s="0"/>
      <c r="VEO7" s="0"/>
      <c r="VEP7" s="0"/>
      <c r="VEQ7" s="0"/>
      <c r="VER7" s="0"/>
      <c r="VES7" s="0"/>
      <c r="VET7" s="0"/>
      <c r="VEU7" s="0"/>
      <c r="VEV7" s="0"/>
      <c r="VEW7" s="0"/>
      <c r="VEX7" s="0"/>
      <c r="VEY7" s="0"/>
      <c r="VEZ7" s="0"/>
      <c r="VFA7" s="0"/>
      <c r="VFB7" s="0"/>
      <c r="VFC7" s="0"/>
      <c r="VFD7" s="0"/>
      <c r="VFE7" s="0"/>
      <c r="VFF7" s="0"/>
      <c r="VFG7" s="0"/>
      <c r="VFH7" s="0"/>
      <c r="VFI7" s="0"/>
      <c r="VFJ7" s="0"/>
      <c r="VFK7" s="0"/>
      <c r="VFL7" s="0"/>
      <c r="VFM7" s="0"/>
      <c r="VFN7" s="0"/>
      <c r="VFO7" s="0"/>
      <c r="VFP7" s="0"/>
      <c r="VFQ7" s="0"/>
      <c r="VFR7" s="0"/>
      <c r="VFS7" s="0"/>
      <c r="VFT7" s="0"/>
      <c r="VFU7" s="0"/>
      <c r="VFV7" s="0"/>
      <c r="VFW7" s="0"/>
      <c r="VFX7" s="0"/>
      <c r="VFY7" s="0"/>
      <c r="VFZ7" s="0"/>
      <c r="VGA7" s="0"/>
      <c r="VGB7" s="0"/>
      <c r="VGC7" s="0"/>
      <c r="VGD7" s="0"/>
      <c r="VGE7" s="0"/>
      <c r="VGF7" s="0"/>
      <c r="VGG7" s="0"/>
      <c r="VGH7" s="0"/>
      <c r="VGI7" s="0"/>
      <c r="VGJ7" s="0"/>
      <c r="VGK7" s="0"/>
      <c r="VGL7" s="0"/>
      <c r="VGM7" s="0"/>
      <c r="VGN7" s="0"/>
      <c r="VGO7" s="0"/>
      <c r="VGP7" s="0"/>
      <c r="VGQ7" s="0"/>
      <c r="VGR7" s="0"/>
      <c r="VGS7" s="0"/>
      <c r="VGT7" s="0"/>
      <c r="VGU7" s="0"/>
      <c r="VGV7" s="0"/>
      <c r="VGW7" s="0"/>
      <c r="VGX7" s="0"/>
      <c r="VGY7" s="0"/>
      <c r="VGZ7" s="0"/>
      <c r="VHA7" s="0"/>
      <c r="VHB7" s="0"/>
      <c r="VHC7" s="0"/>
      <c r="VHD7" s="0"/>
      <c r="VHE7" s="0"/>
      <c r="VHF7" s="0"/>
      <c r="VHG7" s="0"/>
      <c r="VHH7" s="0"/>
      <c r="VHI7" s="0"/>
      <c r="VHJ7" s="0"/>
      <c r="VHK7" s="0"/>
      <c r="VHL7" s="0"/>
      <c r="VHM7" s="0"/>
      <c r="VHN7" s="0"/>
      <c r="VHO7" s="0"/>
      <c r="VHP7" s="0"/>
      <c r="VHQ7" s="0"/>
      <c r="VHR7" s="0"/>
      <c r="VHS7" s="0"/>
      <c r="VHT7" s="0"/>
      <c r="VHU7" s="0"/>
      <c r="VHV7" s="0"/>
      <c r="VHW7" s="0"/>
      <c r="VHX7" s="0"/>
      <c r="VHY7" s="0"/>
      <c r="VHZ7" s="0"/>
      <c r="VIA7" s="0"/>
      <c r="VIB7" s="0"/>
      <c r="VIC7" s="0"/>
      <c r="VID7" s="0"/>
      <c r="VIE7" s="0"/>
      <c r="VIF7" s="0"/>
      <c r="VIG7" s="0"/>
      <c r="VIH7" s="0"/>
      <c r="VII7" s="0"/>
      <c r="VIJ7" s="0"/>
      <c r="VIK7" s="0"/>
      <c r="VIL7" s="0"/>
      <c r="VIM7" s="0"/>
      <c r="VIN7" s="0"/>
      <c r="VIO7" s="0"/>
      <c r="VIP7" s="0"/>
      <c r="VIQ7" s="0"/>
      <c r="VIR7" s="0"/>
      <c r="VIS7" s="0"/>
      <c r="VIT7" s="0"/>
      <c r="VIU7" s="0"/>
      <c r="VIV7" s="0"/>
      <c r="VIW7" s="0"/>
      <c r="VIX7" s="0"/>
      <c r="VIY7" s="0"/>
      <c r="VIZ7" s="0"/>
      <c r="VJA7" s="0"/>
      <c r="VJB7" s="0"/>
      <c r="VJC7" s="0"/>
      <c r="VJD7" s="0"/>
      <c r="VJE7" s="0"/>
      <c r="VJF7" s="0"/>
      <c r="VJG7" s="0"/>
      <c r="VJH7" s="0"/>
      <c r="VJI7" s="0"/>
      <c r="VJJ7" s="0"/>
      <c r="VJK7" s="0"/>
      <c r="VJL7" s="0"/>
      <c r="VJM7" s="0"/>
      <c r="VJN7" s="0"/>
      <c r="VJO7" s="0"/>
      <c r="VJP7" s="0"/>
      <c r="VJQ7" s="0"/>
      <c r="VJR7" s="0"/>
      <c r="VJS7" s="0"/>
      <c r="VJT7" s="0"/>
      <c r="VJU7" s="0"/>
      <c r="VJV7" s="0"/>
      <c r="VJW7" s="0"/>
      <c r="VJX7" s="0"/>
      <c r="VJY7" s="0"/>
      <c r="VJZ7" s="0"/>
      <c r="VKA7" s="0"/>
      <c r="VKB7" s="0"/>
      <c r="VKC7" s="0"/>
      <c r="VKD7" s="0"/>
      <c r="VKE7" s="0"/>
      <c r="VKF7" s="0"/>
      <c r="VKG7" s="0"/>
      <c r="VKH7" s="0"/>
      <c r="VKI7" s="0"/>
      <c r="VKJ7" s="0"/>
      <c r="VKK7" s="0"/>
      <c r="VKL7" s="0"/>
      <c r="VKM7" s="0"/>
      <c r="VKN7" s="0"/>
      <c r="VKO7" s="0"/>
      <c r="VKP7" s="0"/>
      <c r="VKQ7" s="0"/>
      <c r="VKR7" s="0"/>
      <c r="VKS7" s="0"/>
      <c r="VKT7" s="0"/>
      <c r="VKU7" s="0"/>
      <c r="VKV7" s="0"/>
      <c r="VKW7" s="0"/>
      <c r="VKX7" s="0"/>
      <c r="VKY7" s="0"/>
      <c r="VKZ7" s="0"/>
      <c r="VLA7" s="0"/>
      <c r="VLB7" s="0"/>
      <c r="VLC7" s="0"/>
      <c r="VLD7" s="0"/>
      <c r="VLE7" s="0"/>
      <c r="VLF7" s="0"/>
      <c r="VLG7" s="0"/>
      <c r="VLH7" s="0"/>
      <c r="VLI7" s="0"/>
      <c r="VLJ7" s="0"/>
      <c r="VLK7" s="0"/>
      <c r="VLL7" s="0"/>
      <c r="VLM7" s="0"/>
      <c r="VLN7" s="0"/>
      <c r="VLO7" s="0"/>
      <c r="VLP7" s="0"/>
      <c r="VLQ7" s="0"/>
      <c r="VLR7" s="0"/>
      <c r="VLS7" s="0"/>
      <c r="VLT7" s="0"/>
      <c r="VLU7" s="0"/>
      <c r="VLV7" s="0"/>
      <c r="VLW7" s="0"/>
      <c r="VLX7" s="0"/>
      <c r="VLY7" s="0"/>
      <c r="VLZ7" s="0"/>
      <c r="VMA7" s="0"/>
      <c r="VMB7" s="0"/>
      <c r="VMC7" s="0"/>
      <c r="VMD7" s="0"/>
      <c r="VME7" s="0"/>
      <c r="VMF7" s="0"/>
      <c r="VMG7" s="0"/>
      <c r="VMH7" s="0"/>
      <c r="VMI7" s="0"/>
      <c r="VMJ7" s="0"/>
      <c r="VMK7" s="0"/>
      <c r="VML7" s="0"/>
      <c r="VMM7" s="0"/>
      <c r="VMN7" s="0"/>
      <c r="VMO7" s="0"/>
      <c r="VMP7" s="0"/>
      <c r="VMQ7" s="0"/>
      <c r="VMR7" s="0"/>
      <c r="VMS7" s="0"/>
      <c r="VMT7" s="0"/>
      <c r="VMU7" s="0"/>
      <c r="VMV7" s="0"/>
      <c r="VMW7" s="0"/>
      <c r="VMX7" s="0"/>
      <c r="VMY7" s="0"/>
      <c r="VMZ7" s="0"/>
      <c r="VNA7" s="0"/>
      <c r="VNB7" s="0"/>
      <c r="VNC7" s="0"/>
      <c r="VND7" s="0"/>
      <c r="VNE7" s="0"/>
      <c r="VNF7" s="0"/>
      <c r="VNG7" s="0"/>
      <c r="VNH7" s="0"/>
      <c r="VNI7" s="0"/>
      <c r="VNJ7" s="0"/>
      <c r="VNK7" s="0"/>
      <c r="VNL7" s="0"/>
      <c r="VNM7" s="0"/>
      <c r="VNN7" s="0"/>
      <c r="VNO7" s="0"/>
      <c r="VNP7" s="0"/>
      <c r="VNQ7" s="0"/>
      <c r="VNR7" s="0"/>
      <c r="VNS7" s="0"/>
      <c r="VNT7" s="0"/>
      <c r="VNU7" s="0"/>
      <c r="VNV7" s="0"/>
      <c r="VNW7" s="0"/>
      <c r="VNX7" s="0"/>
      <c r="VNY7" s="0"/>
      <c r="VNZ7" s="0"/>
      <c r="VOA7" s="0"/>
      <c r="VOB7" s="0"/>
      <c r="VOC7" s="0"/>
      <c r="VOD7" s="0"/>
      <c r="VOE7" s="0"/>
      <c r="VOF7" s="0"/>
      <c r="VOG7" s="0"/>
      <c r="VOH7" s="0"/>
      <c r="VOI7" s="0"/>
      <c r="VOJ7" s="0"/>
      <c r="VOK7" s="0"/>
      <c r="VOL7" s="0"/>
      <c r="VOM7" s="0"/>
      <c r="VON7" s="0"/>
      <c r="VOO7" s="0"/>
      <c r="VOP7" s="0"/>
      <c r="VOQ7" s="0"/>
      <c r="VOR7" s="0"/>
      <c r="VOS7" s="0"/>
      <c r="VOT7" s="0"/>
      <c r="VOU7" s="0"/>
      <c r="VOV7" s="0"/>
      <c r="VOW7" s="0"/>
      <c r="VOX7" s="0"/>
      <c r="VOY7" s="0"/>
      <c r="VOZ7" s="0"/>
      <c r="VPA7" s="0"/>
      <c r="VPB7" s="0"/>
      <c r="VPC7" s="0"/>
      <c r="VPD7" s="0"/>
      <c r="VPE7" s="0"/>
      <c r="VPF7" s="0"/>
      <c r="VPG7" s="0"/>
      <c r="VPH7" s="0"/>
      <c r="VPI7" s="0"/>
      <c r="VPJ7" s="0"/>
      <c r="VPK7" s="0"/>
      <c r="VPL7" s="0"/>
      <c r="VPM7" s="0"/>
      <c r="VPN7" s="0"/>
      <c r="VPO7" s="0"/>
      <c r="VPP7" s="0"/>
      <c r="VPQ7" s="0"/>
      <c r="VPR7" s="0"/>
      <c r="VPS7" s="0"/>
      <c r="VPT7" s="0"/>
      <c r="VPU7" s="0"/>
      <c r="VPV7" s="0"/>
      <c r="VPW7" s="0"/>
      <c r="VPX7" s="0"/>
      <c r="VPY7" s="0"/>
      <c r="VPZ7" s="0"/>
      <c r="VQA7" s="0"/>
      <c r="VQB7" s="0"/>
      <c r="VQC7" s="0"/>
      <c r="VQD7" s="0"/>
      <c r="VQE7" s="0"/>
      <c r="VQF7" s="0"/>
      <c r="VQG7" s="0"/>
      <c r="VQH7" s="0"/>
      <c r="VQI7" s="0"/>
      <c r="VQJ7" s="0"/>
      <c r="VQK7" s="0"/>
      <c r="VQL7" s="0"/>
      <c r="VQM7" s="0"/>
      <c r="VQN7" s="0"/>
      <c r="VQO7" s="0"/>
      <c r="VQP7" s="0"/>
      <c r="VQQ7" s="0"/>
      <c r="VQR7" s="0"/>
      <c r="VQS7" s="0"/>
      <c r="VQT7" s="0"/>
      <c r="VQU7" s="0"/>
      <c r="VQV7" s="0"/>
      <c r="VQW7" s="0"/>
      <c r="VQX7" s="0"/>
      <c r="VQY7" s="0"/>
      <c r="VQZ7" s="0"/>
      <c r="VRA7" s="0"/>
      <c r="VRB7" s="0"/>
      <c r="VRC7" s="0"/>
      <c r="VRD7" s="0"/>
      <c r="VRE7" s="0"/>
      <c r="VRF7" s="0"/>
      <c r="VRG7" s="0"/>
      <c r="VRH7" s="0"/>
      <c r="VRI7" s="0"/>
      <c r="VRJ7" s="0"/>
      <c r="VRK7" s="0"/>
      <c r="VRL7" s="0"/>
      <c r="VRM7" s="0"/>
      <c r="VRN7" s="0"/>
      <c r="VRO7" s="0"/>
      <c r="VRP7" s="0"/>
      <c r="VRQ7" s="0"/>
      <c r="VRR7" s="0"/>
      <c r="VRS7" s="0"/>
      <c r="VRT7" s="0"/>
      <c r="VRU7" s="0"/>
      <c r="VRV7" s="0"/>
      <c r="VRW7" s="0"/>
      <c r="VRX7" s="0"/>
      <c r="VRY7" s="0"/>
      <c r="VRZ7" s="0"/>
      <c r="VSA7" s="0"/>
      <c r="VSB7" s="0"/>
      <c r="VSC7" s="0"/>
      <c r="VSD7" s="0"/>
      <c r="VSE7" s="0"/>
      <c r="VSF7" s="0"/>
      <c r="VSG7" s="0"/>
      <c r="VSH7" s="0"/>
      <c r="VSI7" s="0"/>
      <c r="VSJ7" s="0"/>
      <c r="VSK7" s="0"/>
      <c r="VSL7" s="0"/>
      <c r="VSM7" s="0"/>
      <c r="VSN7" s="0"/>
      <c r="VSO7" s="0"/>
      <c r="VSP7" s="0"/>
      <c r="VSQ7" s="0"/>
      <c r="VSR7" s="0"/>
      <c r="VSS7" s="0"/>
      <c r="VST7" s="0"/>
      <c r="VSU7" s="0"/>
      <c r="VSV7" s="0"/>
      <c r="VSW7" s="0"/>
      <c r="VSX7" s="0"/>
      <c r="VSY7" s="0"/>
      <c r="VSZ7" s="0"/>
      <c r="VTA7" s="0"/>
      <c r="VTB7" s="0"/>
      <c r="VTC7" s="0"/>
      <c r="VTD7" s="0"/>
      <c r="VTE7" s="0"/>
      <c r="VTF7" s="0"/>
      <c r="VTG7" s="0"/>
      <c r="VTH7" s="0"/>
      <c r="VTI7" s="0"/>
      <c r="VTJ7" s="0"/>
      <c r="VTK7" s="0"/>
      <c r="VTL7" s="0"/>
      <c r="VTM7" s="0"/>
      <c r="VTN7" s="0"/>
      <c r="VTO7" s="0"/>
      <c r="VTP7" s="0"/>
      <c r="VTQ7" s="0"/>
      <c r="VTR7" s="0"/>
      <c r="VTS7" s="0"/>
      <c r="VTT7" s="0"/>
      <c r="VTU7" s="0"/>
      <c r="VTV7" s="0"/>
      <c r="VTW7" s="0"/>
      <c r="VTX7" s="0"/>
      <c r="VTY7" s="0"/>
      <c r="VTZ7" s="0"/>
      <c r="VUA7" s="0"/>
      <c r="VUB7" s="0"/>
      <c r="VUC7" s="0"/>
      <c r="VUD7" s="0"/>
      <c r="VUE7" s="0"/>
      <c r="VUF7" s="0"/>
      <c r="VUG7" s="0"/>
      <c r="VUH7" s="0"/>
      <c r="VUI7" s="0"/>
      <c r="VUJ7" s="0"/>
      <c r="VUK7" s="0"/>
      <c r="VUL7" s="0"/>
      <c r="VUM7" s="0"/>
      <c r="VUN7" s="0"/>
      <c r="VUO7" s="0"/>
      <c r="VUP7" s="0"/>
      <c r="VUQ7" s="0"/>
      <c r="VUR7" s="0"/>
      <c r="VUS7" s="0"/>
      <c r="VUT7" s="0"/>
      <c r="VUU7" s="0"/>
      <c r="VUV7" s="0"/>
      <c r="VUW7" s="0"/>
      <c r="VUX7" s="0"/>
      <c r="VUY7" s="0"/>
      <c r="VUZ7" s="0"/>
      <c r="VVA7" s="0"/>
      <c r="VVB7" s="0"/>
      <c r="VVC7" s="0"/>
      <c r="VVD7" s="0"/>
      <c r="VVE7" s="0"/>
      <c r="VVF7" s="0"/>
      <c r="VVG7" s="0"/>
      <c r="VVH7" s="0"/>
      <c r="VVI7" s="0"/>
      <c r="VVJ7" s="0"/>
      <c r="VVK7" s="0"/>
      <c r="VVL7" s="0"/>
      <c r="VVM7" s="0"/>
      <c r="VVN7" s="0"/>
      <c r="VVO7" s="0"/>
      <c r="VVP7" s="0"/>
      <c r="VVQ7" s="0"/>
      <c r="VVR7" s="0"/>
      <c r="VVS7" s="0"/>
      <c r="VVT7" s="0"/>
      <c r="VVU7" s="0"/>
      <c r="VVV7" s="0"/>
      <c r="VVW7" s="0"/>
      <c r="VVX7" s="0"/>
      <c r="VVY7" s="0"/>
      <c r="VVZ7" s="0"/>
      <c r="VWA7" s="0"/>
      <c r="VWB7" s="0"/>
      <c r="VWC7" s="0"/>
      <c r="VWD7" s="0"/>
      <c r="VWE7" s="0"/>
      <c r="VWF7" s="0"/>
      <c r="VWG7" s="0"/>
      <c r="VWH7" s="0"/>
      <c r="VWI7" s="0"/>
      <c r="VWJ7" s="0"/>
      <c r="VWK7" s="0"/>
      <c r="VWL7" s="0"/>
      <c r="VWM7" s="0"/>
      <c r="VWN7" s="0"/>
      <c r="VWO7" s="0"/>
      <c r="VWP7" s="0"/>
      <c r="VWQ7" s="0"/>
      <c r="VWR7" s="0"/>
      <c r="VWS7" s="0"/>
      <c r="VWT7" s="0"/>
      <c r="VWU7" s="0"/>
      <c r="VWV7" s="0"/>
      <c r="VWW7" s="0"/>
      <c r="VWX7" s="0"/>
      <c r="VWY7" s="0"/>
      <c r="VWZ7" s="0"/>
      <c r="VXA7" s="0"/>
      <c r="VXB7" s="0"/>
      <c r="VXC7" s="0"/>
      <c r="VXD7" s="0"/>
      <c r="VXE7" s="0"/>
      <c r="VXF7" s="0"/>
      <c r="VXG7" s="0"/>
      <c r="VXH7" s="0"/>
      <c r="VXI7" s="0"/>
      <c r="VXJ7" s="0"/>
      <c r="VXK7" s="0"/>
      <c r="VXL7" s="0"/>
      <c r="VXM7" s="0"/>
      <c r="VXN7" s="0"/>
      <c r="VXO7" s="0"/>
      <c r="VXP7" s="0"/>
      <c r="VXQ7" s="0"/>
      <c r="VXR7" s="0"/>
      <c r="VXS7" s="0"/>
      <c r="VXT7" s="0"/>
      <c r="VXU7" s="0"/>
      <c r="VXV7" s="0"/>
      <c r="VXW7" s="0"/>
      <c r="VXX7" s="0"/>
      <c r="VXY7" s="0"/>
      <c r="VXZ7" s="0"/>
      <c r="VYA7" s="0"/>
      <c r="VYB7" s="0"/>
      <c r="VYC7" s="0"/>
      <c r="VYD7" s="0"/>
      <c r="VYE7" s="0"/>
      <c r="VYF7" s="0"/>
      <c r="VYG7" s="0"/>
      <c r="VYH7" s="0"/>
      <c r="VYI7" s="0"/>
      <c r="VYJ7" s="0"/>
      <c r="VYK7" s="0"/>
      <c r="VYL7" s="0"/>
      <c r="VYM7" s="0"/>
      <c r="VYN7" s="0"/>
      <c r="VYO7" s="0"/>
      <c r="VYP7" s="0"/>
      <c r="VYQ7" s="0"/>
      <c r="VYR7" s="0"/>
      <c r="VYS7" s="0"/>
      <c r="VYT7" s="0"/>
      <c r="VYU7" s="0"/>
      <c r="VYV7" s="0"/>
      <c r="VYW7" s="0"/>
      <c r="VYX7" s="0"/>
      <c r="VYY7" s="0"/>
      <c r="VYZ7" s="0"/>
      <c r="VZA7" s="0"/>
      <c r="VZB7" s="0"/>
      <c r="VZC7" s="0"/>
      <c r="VZD7" s="0"/>
      <c r="VZE7" s="0"/>
      <c r="VZF7" s="0"/>
      <c r="VZG7" s="0"/>
      <c r="VZH7" s="0"/>
      <c r="VZI7" s="0"/>
      <c r="VZJ7" s="0"/>
      <c r="VZK7" s="0"/>
      <c r="VZL7" s="0"/>
      <c r="VZM7" s="0"/>
      <c r="VZN7" s="0"/>
      <c r="VZO7" s="0"/>
      <c r="VZP7" s="0"/>
      <c r="VZQ7" s="0"/>
      <c r="VZR7" s="0"/>
      <c r="VZS7" s="0"/>
      <c r="VZT7" s="0"/>
      <c r="VZU7" s="0"/>
      <c r="VZV7" s="0"/>
      <c r="VZW7" s="0"/>
      <c r="VZX7" s="0"/>
      <c r="VZY7" s="0"/>
      <c r="VZZ7" s="0"/>
      <c r="WAA7" s="0"/>
      <c r="WAB7" s="0"/>
      <c r="WAC7" s="0"/>
      <c r="WAD7" s="0"/>
      <c r="WAE7" s="0"/>
      <c r="WAF7" s="0"/>
      <c r="WAG7" s="0"/>
      <c r="WAH7" s="0"/>
      <c r="WAI7" s="0"/>
      <c r="WAJ7" s="0"/>
      <c r="WAK7" s="0"/>
      <c r="WAL7" s="0"/>
      <c r="WAM7" s="0"/>
      <c r="WAN7" s="0"/>
      <c r="WAO7" s="0"/>
      <c r="WAP7" s="0"/>
      <c r="WAQ7" s="0"/>
      <c r="WAR7" s="0"/>
      <c r="WAS7" s="0"/>
      <c r="WAT7" s="0"/>
      <c r="WAU7" s="0"/>
      <c r="WAV7" s="0"/>
      <c r="WAW7" s="0"/>
      <c r="WAX7" s="0"/>
      <c r="WAY7" s="0"/>
      <c r="WAZ7" s="0"/>
      <c r="WBA7" s="0"/>
      <c r="WBB7" s="0"/>
      <c r="WBC7" s="0"/>
      <c r="WBD7" s="0"/>
      <c r="WBE7" s="0"/>
      <c r="WBF7" s="0"/>
      <c r="WBG7" s="0"/>
      <c r="WBH7" s="0"/>
      <c r="WBI7" s="0"/>
      <c r="WBJ7" s="0"/>
      <c r="WBK7" s="0"/>
      <c r="WBL7" s="0"/>
      <c r="WBM7" s="0"/>
      <c r="WBN7" s="0"/>
      <c r="WBO7" s="0"/>
      <c r="WBP7" s="0"/>
      <c r="WBQ7" s="0"/>
      <c r="WBR7" s="0"/>
      <c r="WBS7" s="0"/>
      <c r="WBT7" s="0"/>
      <c r="WBU7" s="0"/>
      <c r="WBV7" s="0"/>
      <c r="WBW7" s="0"/>
      <c r="WBX7" s="0"/>
      <c r="WBY7" s="0"/>
      <c r="WBZ7" s="0"/>
      <c r="WCA7" s="0"/>
      <c r="WCB7" s="0"/>
      <c r="WCC7" s="0"/>
      <c r="WCD7" s="0"/>
      <c r="WCE7" s="0"/>
      <c r="WCF7" s="0"/>
      <c r="WCG7" s="0"/>
      <c r="WCH7" s="0"/>
      <c r="WCI7" s="0"/>
      <c r="WCJ7" s="0"/>
      <c r="WCK7" s="0"/>
      <c r="WCL7" s="0"/>
      <c r="WCM7" s="0"/>
      <c r="WCN7" s="0"/>
      <c r="WCO7" s="0"/>
      <c r="WCP7" s="0"/>
      <c r="WCQ7" s="0"/>
      <c r="WCR7" s="0"/>
      <c r="WCS7" s="0"/>
      <c r="WCT7" s="0"/>
      <c r="WCU7" s="0"/>
      <c r="WCV7" s="0"/>
      <c r="WCW7" s="0"/>
      <c r="WCX7" s="0"/>
      <c r="WCY7" s="0"/>
      <c r="WCZ7" s="0"/>
      <c r="WDA7" s="0"/>
      <c r="WDB7" s="0"/>
      <c r="WDC7" s="0"/>
      <c r="WDD7" s="0"/>
      <c r="WDE7" s="0"/>
      <c r="WDF7" s="0"/>
      <c r="WDG7" s="0"/>
      <c r="WDH7" s="0"/>
      <c r="WDI7" s="0"/>
      <c r="WDJ7" s="0"/>
      <c r="WDK7" s="0"/>
      <c r="WDL7" s="0"/>
      <c r="WDM7" s="0"/>
      <c r="WDN7" s="0"/>
      <c r="WDO7" s="0"/>
      <c r="WDP7" s="0"/>
      <c r="WDQ7" s="0"/>
      <c r="WDR7" s="0"/>
      <c r="WDS7" s="0"/>
      <c r="WDT7" s="0"/>
      <c r="WDU7" s="0"/>
      <c r="WDV7" s="0"/>
      <c r="WDW7" s="0"/>
      <c r="WDX7" s="0"/>
      <c r="WDY7" s="0"/>
      <c r="WDZ7" s="0"/>
      <c r="WEA7" s="0"/>
      <c r="WEB7" s="0"/>
      <c r="WEC7" s="0"/>
      <c r="WED7" s="0"/>
      <c r="WEE7" s="0"/>
      <c r="WEF7" s="0"/>
      <c r="WEG7" s="0"/>
      <c r="WEH7" s="0"/>
      <c r="WEI7" s="0"/>
      <c r="WEJ7" s="0"/>
      <c r="WEK7" s="0"/>
      <c r="WEL7" s="0"/>
      <c r="WEM7" s="0"/>
      <c r="WEN7" s="0"/>
      <c r="WEO7" s="0"/>
      <c r="WEP7" s="0"/>
      <c r="WEQ7" s="0"/>
      <c r="WER7" s="0"/>
      <c r="WES7" s="0"/>
      <c r="WET7" s="0"/>
      <c r="WEU7" s="0"/>
      <c r="WEV7" s="0"/>
      <c r="WEW7" s="0"/>
      <c r="WEX7" s="0"/>
      <c r="WEY7" s="0"/>
      <c r="WEZ7" s="0"/>
      <c r="WFA7" s="0"/>
      <c r="WFB7" s="0"/>
      <c r="WFC7" s="0"/>
      <c r="WFD7" s="0"/>
      <c r="WFE7" s="0"/>
      <c r="WFF7" s="0"/>
      <c r="WFG7" s="0"/>
      <c r="WFH7" s="0"/>
      <c r="WFI7" s="0"/>
      <c r="WFJ7" s="0"/>
      <c r="WFK7" s="0"/>
      <c r="WFL7" s="0"/>
      <c r="WFM7" s="0"/>
      <c r="WFN7" s="0"/>
      <c r="WFO7" s="0"/>
      <c r="WFP7" s="0"/>
      <c r="WFQ7" s="0"/>
      <c r="WFR7" s="0"/>
      <c r="WFS7" s="0"/>
      <c r="WFT7" s="0"/>
      <c r="WFU7" s="0"/>
      <c r="WFV7" s="0"/>
      <c r="WFW7" s="0"/>
      <c r="WFX7" s="0"/>
      <c r="WFY7" s="0"/>
      <c r="WFZ7" s="0"/>
      <c r="WGA7" s="0"/>
      <c r="WGB7" s="0"/>
      <c r="WGC7" s="0"/>
      <c r="WGD7" s="0"/>
      <c r="WGE7" s="0"/>
      <c r="WGF7" s="0"/>
      <c r="WGG7" s="0"/>
      <c r="WGH7" s="0"/>
      <c r="WGI7" s="0"/>
      <c r="WGJ7" s="0"/>
      <c r="WGK7" s="0"/>
      <c r="WGL7" s="0"/>
      <c r="WGM7" s="0"/>
      <c r="WGN7" s="0"/>
      <c r="WGO7" s="0"/>
      <c r="WGP7" s="0"/>
      <c r="WGQ7" s="0"/>
      <c r="WGR7" s="0"/>
      <c r="WGS7" s="0"/>
      <c r="WGT7" s="0"/>
      <c r="WGU7" s="0"/>
      <c r="WGV7" s="0"/>
      <c r="WGW7" s="0"/>
      <c r="WGX7" s="0"/>
      <c r="WGY7" s="0"/>
      <c r="WGZ7" s="0"/>
      <c r="WHA7" s="0"/>
      <c r="WHB7" s="0"/>
      <c r="WHC7" s="0"/>
      <c r="WHD7" s="0"/>
      <c r="WHE7" s="0"/>
      <c r="WHF7" s="0"/>
      <c r="WHG7" s="0"/>
      <c r="WHH7" s="0"/>
      <c r="WHI7" s="0"/>
      <c r="WHJ7" s="0"/>
      <c r="WHK7" s="0"/>
      <c r="WHL7" s="0"/>
      <c r="WHM7" s="0"/>
      <c r="WHN7" s="0"/>
      <c r="WHO7" s="0"/>
      <c r="WHP7" s="0"/>
      <c r="WHQ7" s="0"/>
      <c r="WHR7" s="0"/>
      <c r="WHS7" s="0"/>
      <c r="WHT7" s="0"/>
      <c r="WHU7" s="0"/>
      <c r="WHV7" s="0"/>
      <c r="WHW7" s="0"/>
      <c r="WHX7" s="0"/>
      <c r="WHY7" s="0"/>
      <c r="WHZ7" s="0"/>
      <c r="WIA7" s="0"/>
      <c r="WIB7" s="0"/>
      <c r="WIC7" s="0"/>
      <c r="WID7" s="0"/>
      <c r="WIE7" s="0"/>
      <c r="WIF7" s="0"/>
      <c r="WIG7" s="0"/>
      <c r="WIH7" s="0"/>
      <c r="WII7" s="0"/>
      <c r="WIJ7" s="0"/>
      <c r="WIK7" s="0"/>
      <c r="WIL7" s="0"/>
      <c r="WIM7" s="0"/>
      <c r="WIN7" s="0"/>
      <c r="WIO7" s="0"/>
      <c r="WIP7" s="0"/>
      <c r="WIQ7" s="0"/>
      <c r="WIR7" s="0"/>
      <c r="WIS7" s="0"/>
      <c r="WIT7" s="0"/>
      <c r="WIU7" s="0"/>
      <c r="WIV7" s="0"/>
      <c r="WIW7" s="0"/>
      <c r="WIX7" s="0"/>
      <c r="WIY7" s="0"/>
      <c r="WIZ7" s="0"/>
      <c r="WJA7" s="0"/>
      <c r="WJB7" s="0"/>
      <c r="WJC7" s="0"/>
      <c r="WJD7" s="0"/>
      <c r="WJE7" s="0"/>
      <c r="WJF7" s="0"/>
      <c r="WJG7" s="0"/>
      <c r="WJH7" s="0"/>
      <c r="WJI7" s="0"/>
      <c r="WJJ7" s="0"/>
      <c r="WJK7" s="0"/>
      <c r="WJL7" s="0"/>
      <c r="WJM7" s="0"/>
      <c r="WJN7" s="0"/>
      <c r="WJO7" s="0"/>
      <c r="WJP7" s="0"/>
      <c r="WJQ7" s="0"/>
      <c r="WJR7" s="0"/>
      <c r="WJS7" s="0"/>
      <c r="WJT7" s="0"/>
      <c r="WJU7" s="0"/>
      <c r="WJV7" s="0"/>
      <c r="WJW7" s="0"/>
      <c r="WJX7" s="0"/>
      <c r="WJY7" s="0"/>
      <c r="WJZ7" s="0"/>
      <c r="WKA7" s="0"/>
      <c r="WKB7" s="0"/>
      <c r="WKC7" s="0"/>
      <c r="WKD7" s="0"/>
      <c r="WKE7" s="0"/>
      <c r="WKF7" s="0"/>
      <c r="WKG7" s="0"/>
      <c r="WKH7" s="0"/>
      <c r="WKI7" s="0"/>
      <c r="WKJ7" s="0"/>
      <c r="WKK7" s="0"/>
      <c r="WKL7" s="0"/>
      <c r="WKM7" s="0"/>
      <c r="WKN7" s="0"/>
      <c r="WKO7" s="0"/>
      <c r="WKP7" s="0"/>
      <c r="WKQ7" s="0"/>
      <c r="WKR7" s="0"/>
      <c r="WKS7" s="0"/>
      <c r="WKT7" s="0"/>
      <c r="WKU7" s="0"/>
      <c r="WKV7" s="0"/>
      <c r="WKW7" s="0"/>
      <c r="WKX7" s="0"/>
      <c r="WKY7" s="0"/>
      <c r="WKZ7" s="0"/>
      <c r="WLA7" s="0"/>
      <c r="WLB7" s="0"/>
      <c r="WLC7" s="0"/>
      <c r="WLD7" s="0"/>
      <c r="WLE7" s="0"/>
      <c r="WLF7" s="0"/>
      <c r="WLG7" s="0"/>
      <c r="WLH7" s="0"/>
      <c r="WLI7" s="0"/>
      <c r="WLJ7" s="0"/>
      <c r="WLK7" s="0"/>
      <c r="WLL7" s="0"/>
      <c r="WLM7" s="0"/>
      <c r="WLN7" s="0"/>
      <c r="WLO7" s="0"/>
      <c r="WLP7" s="0"/>
      <c r="WLQ7" s="0"/>
      <c r="WLR7" s="0"/>
      <c r="WLS7" s="0"/>
      <c r="WLT7" s="0"/>
      <c r="WLU7" s="0"/>
      <c r="WLV7" s="0"/>
      <c r="WLW7" s="0"/>
      <c r="WLX7" s="0"/>
      <c r="WLY7" s="0"/>
      <c r="WLZ7" s="0"/>
      <c r="WMA7" s="0"/>
      <c r="WMB7" s="0"/>
      <c r="WMC7" s="0"/>
      <c r="WMD7" s="0"/>
      <c r="WME7" s="0"/>
      <c r="WMF7" s="0"/>
      <c r="WMG7" s="0"/>
      <c r="WMH7" s="0"/>
      <c r="WMI7" s="0"/>
      <c r="WMJ7" s="0"/>
      <c r="WMK7" s="0"/>
      <c r="WML7" s="0"/>
      <c r="WMM7" s="0"/>
      <c r="WMN7" s="0"/>
      <c r="WMO7" s="0"/>
      <c r="WMP7" s="0"/>
      <c r="WMQ7" s="0"/>
      <c r="WMR7" s="0"/>
      <c r="WMS7" s="0"/>
      <c r="WMT7" s="0"/>
      <c r="WMU7" s="0"/>
      <c r="WMV7" s="0"/>
      <c r="WMW7" s="0"/>
      <c r="WMX7" s="0"/>
      <c r="WMY7" s="0"/>
      <c r="WMZ7" s="0"/>
      <c r="WNA7" s="0"/>
      <c r="WNB7" s="0"/>
      <c r="WNC7" s="0"/>
      <c r="WND7" s="0"/>
      <c r="WNE7" s="0"/>
      <c r="WNF7" s="0"/>
      <c r="WNG7" s="0"/>
      <c r="WNH7" s="0"/>
      <c r="WNI7" s="0"/>
      <c r="WNJ7" s="0"/>
      <c r="WNK7" s="0"/>
      <c r="WNL7" s="0"/>
      <c r="WNM7" s="0"/>
      <c r="WNN7" s="0"/>
      <c r="WNO7" s="0"/>
      <c r="WNP7" s="0"/>
      <c r="WNQ7" s="0"/>
      <c r="WNR7" s="0"/>
      <c r="WNS7" s="0"/>
      <c r="WNT7" s="0"/>
      <c r="WNU7" s="0"/>
      <c r="WNV7" s="0"/>
      <c r="WNW7" s="0"/>
      <c r="WNX7" s="0"/>
      <c r="WNY7" s="0"/>
      <c r="WNZ7" s="0"/>
      <c r="WOA7" s="0"/>
      <c r="WOB7" s="0"/>
      <c r="WOC7" s="0"/>
      <c r="WOD7" s="0"/>
      <c r="WOE7" s="0"/>
      <c r="WOF7" s="0"/>
      <c r="WOG7" s="0"/>
      <c r="WOH7" s="0"/>
      <c r="WOI7" s="0"/>
      <c r="WOJ7" s="0"/>
      <c r="WOK7" s="0"/>
      <c r="WOL7" s="0"/>
      <c r="WOM7" s="0"/>
      <c r="WON7" s="0"/>
      <c r="WOO7" s="0"/>
      <c r="WOP7" s="0"/>
      <c r="WOQ7" s="0"/>
      <c r="WOR7" s="0"/>
      <c r="WOS7" s="0"/>
      <c r="WOT7" s="0"/>
      <c r="WOU7" s="0"/>
      <c r="WOV7" s="0"/>
      <c r="WOW7" s="0"/>
      <c r="WOX7" s="0"/>
      <c r="WOY7" s="0"/>
      <c r="WOZ7" s="0"/>
      <c r="WPA7" s="0"/>
      <c r="WPB7" s="0"/>
      <c r="WPC7" s="0"/>
      <c r="WPD7" s="0"/>
      <c r="WPE7" s="0"/>
      <c r="WPF7" s="0"/>
      <c r="WPG7" s="0"/>
      <c r="WPH7" s="0"/>
      <c r="WPI7" s="0"/>
      <c r="WPJ7" s="0"/>
      <c r="WPK7" s="0"/>
      <c r="WPL7" s="0"/>
      <c r="WPM7" s="0"/>
      <c r="WPN7" s="0"/>
      <c r="WPO7" s="0"/>
      <c r="WPP7" s="0"/>
      <c r="WPQ7" s="0"/>
      <c r="WPR7" s="0"/>
      <c r="WPS7" s="0"/>
      <c r="WPT7" s="0"/>
      <c r="WPU7" s="0"/>
      <c r="WPV7" s="0"/>
      <c r="WPW7" s="0"/>
      <c r="WPX7" s="0"/>
      <c r="WPY7" s="0"/>
      <c r="WPZ7" s="0"/>
      <c r="WQA7" s="0"/>
      <c r="WQB7" s="0"/>
      <c r="WQC7" s="0"/>
      <c r="WQD7" s="0"/>
      <c r="WQE7" s="0"/>
      <c r="WQF7" s="0"/>
      <c r="WQG7" s="0"/>
      <c r="WQH7" s="0"/>
      <c r="WQI7" s="0"/>
      <c r="WQJ7" s="0"/>
      <c r="WQK7" s="0"/>
      <c r="WQL7" s="0"/>
      <c r="WQM7" s="0"/>
      <c r="WQN7" s="0"/>
      <c r="WQO7" s="0"/>
      <c r="WQP7" s="0"/>
      <c r="WQQ7" s="0"/>
      <c r="WQR7" s="0"/>
      <c r="WQS7" s="0"/>
      <c r="WQT7" s="0"/>
      <c r="WQU7" s="0"/>
      <c r="WQV7" s="0"/>
      <c r="WQW7" s="0"/>
      <c r="WQX7" s="0"/>
      <c r="WQY7" s="0"/>
      <c r="WQZ7" s="0"/>
      <c r="WRA7" s="0"/>
      <c r="WRB7" s="0"/>
      <c r="WRC7" s="0"/>
      <c r="WRD7" s="0"/>
      <c r="WRE7" s="0"/>
      <c r="WRF7" s="0"/>
      <c r="WRG7" s="0"/>
      <c r="WRH7" s="0"/>
      <c r="WRI7" s="0"/>
      <c r="WRJ7" s="0"/>
      <c r="WRK7" s="0"/>
      <c r="WRL7" s="0"/>
      <c r="WRM7" s="0"/>
      <c r="WRN7" s="0"/>
      <c r="WRO7" s="0"/>
      <c r="WRP7" s="0"/>
      <c r="WRQ7" s="0"/>
      <c r="WRR7" s="0"/>
      <c r="WRS7" s="0"/>
      <c r="WRT7" s="0"/>
      <c r="WRU7" s="0"/>
      <c r="WRV7" s="0"/>
      <c r="WRW7" s="0"/>
      <c r="WRX7" s="0"/>
      <c r="WRY7" s="0"/>
      <c r="WRZ7" s="0"/>
      <c r="WSA7" s="0"/>
      <c r="WSB7" s="0"/>
      <c r="WSC7" s="0"/>
      <c r="WSD7" s="0"/>
      <c r="WSE7" s="0"/>
      <c r="WSF7" s="0"/>
      <c r="WSG7" s="0"/>
      <c r="WSH7" s="0"/>
      <c r="WSI7" s="0"/>
      <c r="WSJ7" s="0"/>
      <c r="WSK7" s="0"/>
      <c r="WSL7" s="0"/>
      <c r="WSM7" s="0"/>
      <c r="WSN7" s="0"/>
      <c r="WSO7" s="0"/>
      <c r="WSP7" s="0"/>
      <c r="WSQ7" s="0"/>
      <c r="WSR7" s="0"/>
      <c r="WSS7" s="0"/>
      <c r="WST7" s="0"/>
      <c r="WSU7" s="0"/>
      <c r="WSV7" s="0"/>
      <c r="WSW7" s="0"/>
      <c r="WSX7" s="0"/>
      <c r="WSY7" s="0"/>
      <c r="WSZ7" s="0"/>
      <c r="WTA7" s="0"/>
      <c r="WTB7" s="0"/>
      <c r="WTC7" s="0"/>
      <c r="WTD7" s="0"/>
      <c r="WTE7" s="0"/>
      <c r="WTF7" s="0"/>
      <c r="WTG7" s="0"/>
      <c r="WTH7" s="0"/>
      <c r="WTI7" s="0"/>
      <c r="WTJ7" s="0"/>
      <c r="WTK7" s="0"/>
      <c r="WTL7" s="0"/>
      <c r="WTM7" s="0"/>
      <c r="WTN7" s="0"/>
      <c r="WTO7" s="0"/>
      <c r="WTP7" s="0"/>
      <c r="WTQ7" s="0"/>
      <c r="WTR7" s="0"/>
      <c r="WTS7" s="0"/>
      <c r="WTT7" s="0"/>
      <c r="WTU7" s="0"/>
      <c r="WTV7" s="0"/>
      <c r="WTW7" s="0"/>
      <c r="WTX7" s="0"/>
      <c r="WTY7" s="0"/>
      <c r="WTZ7" s="0"/>
      <c r="WUA7" s="0"/>
      <c r="WUB7" s="0"/>
      <c r="WUC7" s="0"/>
      <c r="WUD7" s="0"/>
      <c r="WUE7" s="0"/>
      <c r="WUF7" s="0"/>
      <c r="WUG7" s="0"/>
      <c r="WUH7" s="0"/>
      <c r="WUI7" s="0"/>
      <c r="WUJ7" s="0"/>
      <c r="WUK7" s="0"/>
      <c r="WUL7" s="0"/>
      <c r="WUM7" s="0"/>
      <c r="WUN7" s="0"/>
      <c r="WUO7" s="0"/>
      <c r="WUP7" s="0"/>
      <c r="WUQ7" s="0"/>
      <c r="WUR7" s="0"/>
      <c r="WUS7" s="0"/>
      <c r="WUT7" s="0"/>
      <c r="WUU7" s="0"/>
      <c r="WUV7" s="0"/>
      <c r="WUW7" s="0"/>
      <c r="WUX7" s="0"/>
      <c r="WUY7" s="0"/>
      <c r="WUZ7" s="0"/>
      <c r="WVA7" s="0"/>
      <c r="WVB7" s="0"/>
      <c r="WVC7" s="0"/>
      <c r="WVD7" s="0"/>
      <c r="WVE7" s="0"/>
      <c r="WVF7" s="0"/>
      <c r="WVG7" s="0"/>
      <c r="WVH7" s="0"/>
      <c r="WVI7" s="0"/>
      <c r="WVJ7" s="0"/>
      <c r="WVK7" s="0"/>
      <c r="WVL7" s="0"/>
      <c r="WVM7" s="0"/>
      <c r="WVN7" s="0"/>
      <c r="WVO7" s="0"/>
      <c r="WVP7" s="0"/>
      <c r="WVQ7" s="0"/>
      <c r="WVR7" s="0"/>
      <c r="WVS7" s="0"/>
      <c r="WVT7" s="0"/>
      <c r="WVU7" s="0"/>
      <c r="WVV7" s="0"/>
      <c r="WVW7" s="0"/>
      <c r="WVX7" s="0"/>
      <c r="WVY7" s="0"/>
      <c r="WVZ7" s="0"/>
      <c r="WWA7" s="0"/>
      <c r="WWB7" s="0"/>
      <c r="WWC7" s="0"/>
      <c r="WWD7" s="0"/>
      <c r="WWE7" s="0"/>
      <c r="WWF7" s="0"/>
      <c r="WWG7" s="0"/>
      <c r="WWH7" s="0"/>
      <c r="WWI7" s="0"/>
      <c r="WWJ7" s="0"/>
      <c r="WWK7" s="0"/>
      <c r="WWL7" s="0"/>
      <c r="WWM7" s="0"/>
      <c r="WWN7" s="0"/>
      <c r="WWO7" s="0"/>
      <c r="WWP7" s="0"/>
      <c r="WWQ7" s="0"/>
      <c r="WWR7" s="0"/>
      <c r="WWS7" s="0"/>
      <c r="WWT7" s="0"/>
      <c r="WWU7" s="0"/>
      <c r="WWV7" s="0"/>
      <c r="WWW7" s="0"/>
      <c r="WWX7" s="0"/>
      <c r="WWY7" s="0"/>
      <c r="WWZ7" s="0"/>
      <c r="WXA7" s="0"/>
      <c r="WXB7" s="0"/>
      <c r="WXC7" s="0"/>
      <c r="WXD7" s="0"/>
      <c r="WXE7" s="0"/>
      <c r="WXF7" s="0"/>
      <c r="WXG7" s="0"/>
      <c r="WXH7" s="0"/>
      <c r="WXI7" s="0"/>
      <c r="WXJ7" s="0"/>
      <c r="WXK7" s="0"/>
      <c r="WXL7" s="0"/>
      <c r="WXM7" s="0"/>
      <c r="WXN7" s="0"/>
      <c r="WXO7" s="0"/>
      <c r="WXP7" s="0"/>
      <c r="WXQ7" s="0"/>
      <c r="WXR7" s="0"/>
      <c r="WXS7" s="0"/>
      <c r="WXT7" s="0"/>
      <c r="WXU7" s="0"/>
      <c r="WXV7" s="0"/>
      <c r="WXW7" s="0"/>
      <c r="WXX7" s="0"/>
      <c r="WXY7" s="0"/>
      <c r="WXZ7" s="0"/>
      <c r="WYA7" s="0"/>
      <c r="WYB7" s="0"/>
      <c r="WYC7" s="0"/>
      <c r="WYD7" s="0"/>
      <c r="WYE7" s="0"/>
      <c r="WYF7" s="0"/>
      <c r="WYG7" s="0"/>
      <c r="WYH7" s="0"/>
      <c r="WYI7" s="0"/>
      <c r="WYJ7" s="0"/>
      <c r="WYK7" s="0"/>
      <c r="WYL7" s="0"/>
      <c r="WYM7" s="0"/>
      <c r="WYN7" s="0"/>
      <c r="WYO7" s="0"/>
      <c r="WYP7" s="0"/>
      <c r="WYQ7" s="0"/>
      <c r="WYR7" s="0"/>
      <c r="WYS7" s="0"/>
      <c r="WYT7" s="0"/>
      <c r="WYU7" s="0"/>
      <c r="WYV7" s="0"/>
      <c r="WYW7" s="0"/>
      <c r="WYX7" s="0"/>
      <c r="WYY7" s="0"/>
      <c r="WYZ7" s="0"/>
      <c r="WZA7" s="0"/>
      <c r="WZB7" s="0"/>
      <c r="WZC7" s="0"/>
      <c r="WZD7" s="0"/>
      <c r="WZE7" s="0"/>
      <c r="WZF7" s="0"/>
      <c r="WZG7" s="0"/>
      <c r="WZH7" s="0"/>
      <c r="WZI7" s="0"/>
      <c r="WZJ7" s="0"/>
      <c r="WZK7" s="0"/>
      <c r="WZL7" s="0"/>
      <c r="WZM7" s="0"/>
      <c r="WZN7" s="0"/>
      <c r="WZO7" s="0"/>
      <c r="WZP7" s="0"/>
      <c r="WZQ7" s="0"/>
      <c r="WZR7" s="0"/>
      <c r="WZS7" s="0"/>
      <c r="WZT7" s="0"/>
      <c r="WZU7" s="0"/>
      <c r="WZV7" s="0"/>
      <c r="WZW7" s="0"/>
      <c r="WZX7" s="0"/>
      <c r="WZY7" s="0"/>
      <c r="WZZ7" s="0"/>
      <c r="XAA7" s="0"/>
      <c r="XAB7" s="0"/>
      <c r="XAC7" s="0"/>
      <c r="XAD7" s="0"/>
      <c r="XAE7" s="0"/>
      <c r="XAF7" s="0"/>
      <c r="XAG7" s="0"/>
      <c r="XAH7" s="0"/>
      <c r="XAI7" s="0"/>
      <c r="XAJ7" s="0"/>
      <c r="XAK7" s="0"/>
      <c r="XAL7" s="0"/>
      <c r="XAM7" s="0"/>
      <c r="XAN7" s="0"/>
      <c r="XAO7" s="0"/>
      <c r="XAP7" s="0"/>
      <c r="XAQ7" s="0"/>
      <c r="XAR7" s="0"/>
      <c r="XAS7" s="0"/>
      <c r="XAT7" s="0"/>
      <c r="XAU7" s="0"/>
      <c r="XAV7" s="0"/>
      <c r="XAW7" s="0"/>
      <c r="XAX7" s="0"/>
      <c r="XAY7" s="0"/>
      <c r="XAZ7" s="0"/>
      <c r="XBA7" s="0"/>
      <c r="XBB7" s="0"/>
      <c r="XBC7" s="0"/>
      <c r="XBD7" s="0"/>
      <c r="XBE7" s="0"/>
      <c r="XBF7" s="0"/>
      <c r="XBG7" s="0"/>
      <c r="XBH7" s="0"/>
      <c r="XBI7" s="0"/>
      <c r="XBJ7" s="0"/>
      <c r="XBK7" s="0"/>
      <c r="XBL7" s="0"/>
      <c r="XBM7" s="0"/>
      <c r="XBN7" s="0"/>
      <c r="XBO7" s="0"/>
      <c r="XBP7" s="0"/>
      <c r="XBQ7" s="0"/>
      <c r="XBR7" s="0"/>
      <c r="XBS7" s="0"/>
      <c r="XBT7" s="0"/>
      <c r="XBU7" s="0"/>
      <c r="XBV7" s="0"/>
      <c r="XBW7" s="0"/>
      <c r="XBX7" s="0"/>
      <c r="XBY7" s="0"/>
      <c r="XBZ7" s="0"/>
      <c r="XCA7" s="0"/>
      <c r="XCB7" s="0"/>
      <c r="XCC7" s="0"/>
      <c r="XCD7" s="0"/>
      <c r="XCE7" s="0"/>
      <c r="XCF7" s="0"/>
      <c r="XCG7" s="0"/>
      <c r="XCH7" s="0"/>
      <c r="XCI7" s="0"/>
      <c r="XCJ7" s="0"/>
      <c r="XCK7" s="0"/>
      <c r="XCL7" s="0"/>
      <c r="XCM7" s="0"/>
      <c r="XCN7" s="0"/>
      <c r="XCO7" s="0"/>
      <c r="XCP7" s="0"/>
      <c r="XCQ7" s="0"/>
      <c r="XCR7" s="0"/>
      <c r="XCS7" s="0"/>
      <c r="XCT7" s="0"/>
      <c r="XCU7" s="0"/>
      <c r="XCV7" s="0"/>
      <c r="XCW7" s="0"/>
      <c r="XCX7" s="0"/>
      <c r="XCY7" s="0"/>
      <c r="XCZ7" s="0"/>
      <c r="XDA7" s="0"/>
      <c r="XDB7" s="0"/>
      <c r="XDC7" s="0"/>
      <c r="XDD7" s="0"/>
      <c r="XDE7" s="0"/>
      <c r="XDF7" s="0"/>
      <c r="XDG7" s="0"/>
      <c r="XDH7" s="0"/>
      <c r="XDI7" s="0"/>
      <c r="XDJ7" s="0"/>
      <c r="XDK7" s="0"/>
      <c r="XDL7" s="0"/>
      <c r="XDM7" s="0"/>
      <c r="XDN7" s="0"/>
      <c r="XDO7" s="0"/>
      <c r="XDP7" s="0"/>
      <c r="XDQ7" s="0"/>
      <c r="XDR7" s="0"/>
      <c r="XDS7" s="0"/>
      <c r="XDT7" s="0"/>
      <c r="XDU7" s="0"/>
      <c r="XDV7" s="0"/>
      <c r="XDW7" s="0"/>
      <c r="XDX7" s="0"/>
      <c r="XDY7" s="0"/>
      <c r="XDZ7" s="0"/>
      <c r="XEA7" s="0"/>
      <c r="XEB7" s="0"/>
      <c r="XEC7" s="0"/>
      <c r="XED7" s="0"/>
      <c r="XEE7" s="0"/>
      <c r="XEF7" s="0"/>
      <c r="XEG7" s="0"/>
      <c r="XEH7" s="0"/>
      <c r="XEI7" s="0"/>
      <c r="XEJ7" s="0"/>
      <c r="XEK7" s="0"/>
      <c r="XEL7" s="0"/>
      <c r="XEM7" s="0"/>
      <c r="XEN7" s="0"/>
      <c r="XEO7" s="0"/>
      <c r="XEP7" s="0"/>
      <c r="XEQ7" s="0"/>
      <c r="XER7" s="0"/>
      <c r="XES7" s="0"/>
      <c r="XET7" s="0"/>
      <c r="XEU7" s="0"/>
      <c r="XEV7" s="0"/>
      <c r="XEW7" s="0"/>
      <c r="XEX7" s="0"/>
      <c r="XEY7" s="0"/>
      <c r="XEZ7" s="0"/>
      <c r="XFA7" s="0"/>
      <c r="XFB7" s="0"/>
      <c r="XFC7" s="0"/>
      <c r="XFD7" s="0"/>
    </row>
    <row r="8" customFormat="false" ht="17.35" hidden="false" customHeight="false" outlineLevel="0" collapsed="false">
      <c r="A8" s="1017" t="s">
        <v>1599</v>
      </c>
      <c r="B8" s="1017" t="s">
        <v>1600</v>
      </c>
      <c r="C8" s="1018" t="n">
        <f aca="false">HLOOKUP(C2,物流参数!$C$1:$GC$29,MATCH("PRESSURE",物流参数!$A$1:$A$29,FALSE()),FALSE())*10</f>
        <v>4</v>
      </c>
      <c r="D8" s="1018" t="n">
        <f aca="false">HLOOKUP(D2,物流参数!$C$1:$GC$29,MATCH("PRESSURE",物流参数!$A$1:$A$29,FALSE()),FALSE())*10</f>
        <v>4</v>
      </c>
      <c r="E8" s="1019" t="n">
        <f aca="false">HLOOKUP(E2,物流参数!$C$1:$GC$29,MATCH("PRESSURE",物流参数!$A$1:$A$29,FALSE()),FALSE())*10</f>
        <v>4</v>
      </c>
      <c r="F8" s="1019" t="n">
        <f aca="false">HLOOKUP(F2,物流参数!$C$1:$GC$29,MATCH("PRESSURE",物流参数!$A$1:$A$29,FALSE()),FALSE())*10</f>
        <v>2</v>
      </c>
      <c r="G8" s="1019" t="n">
        <f aca="false">HLOOKUP(G2,物流参数!$C$1:$GC$29,MATCH("PRESSURE",物流参数!$A$1:$A$29,FALSE()),FALSE())*10</f>
        <v>2</v>
      </c>
      <c r="H8" s="1018" t="n">
        <f aca="false">HLOOKUP(H2,物流参数!$C$1:$GC$29,MATCH("PRESSURE",物流参数!$A$1:$A$29,FALSE()),FALSE())*10</f>
        <v>2</v>
      </c>
      <c r="I8" s="1018" t="n">
        <f aca="false">HLOOKUP(I2,物流参数!$C$1:$GC$29,MATCH("PRESSURE",物流参数!$A$1:$A$29,FALSE()),FALSE())*10</f>
        <v>9</v>
      </c>
      <c r="J8" s="1018" t="n">
        <f aca="false">HLOOKUP(J2,物流参数!$C$1:$GC$29,MATCH("PRESSURE",物流参数!$A$1:$A$29,FALSE()),FALSE())*10</f>
        <v>6</v>
      </c>
      <c r="K8" s="1018" t="n">
        <f aca="false">HLOOKUP(K2,物流参数!$C$1:$GC$29,MATCH("PRESSURE",物流参数!$A$1:$A$29,FALSE()),FALSE())*10</f>
        <v>4.2</v>
      </c>
      <c r="L8" s="1018" t="n">
        <f aca="false">HLOOKUP(L2,物流参数!$C$1:$GC$29,MATCH("PRESSURE",物流参数!$A$1:$A$29,FALSE()),FALSE())*10</f>
        <v>160.6</v>
      </c>
      <c r="M8" s="1018" t="n">
        <f aca="false">HLOOKUP(M2,物流参数!$C$1:$GC$29,MATCH("PRESSURE",物流参数!$A$1:$A$29,FALSE()),FALSE())*10</f>
        <v>151</v>
      </c>
      <c r="N8" s="1018" t="n">
        <f aca="false">HLOOKUP(N2,物流参数!$C$1:$GC$29,MATCH("PRESSURE",物流参数!$A$1:$A$29,FALSE()),FALSE())*10</f>
        <v>151</v>
      </c>
      <c r="O8" s="1018" t="n">
        <f aca="false">HLOOKUP(O2,物流参数!$C$1:$GC$29,MATCH("PRESSURE",物流参数!$A$1:$A$29,FALSE()),FALSE())*10</f>
        <v>151</v>
      </c>
      <c r="P8" s="1018" t="n">
        <f aca="false">HLOOKUP(P2,物流参数!$C$1:$GC$29,MATCH("PRESSURE",物流参数!$A$1:$A$29,FALSE()),FALSE())*10</f>
        <v>13.2</v>
      </c>
      <c r="Q8" s="1018" t="n">
        <f aca="false">HLOOKUP(Q2,物流参数!$C$1:$GC$29,MATCH("PRESSURE",物流参数!$A$1:$A$29,FALSE()),FALSE())*10</f>
        <v>150.3</v>
      </c>
      <c r="R8" s="1018" t="n">
        <f aca="false">HLOOKUP(R2,物流参数!$C$1:$GC$29,MATCH("PRESSURE",物流参数!$A$1:$A$29,FALSE()),FALSE())*10</f>
        <v>11.5</v>
      </c>
      <c r="S8" s="1018" t="n">
        <f aca="false">HLOOKUP(S2,物流参数!$C$1:$GC$29,MATCH("PRESSURE",物流参数!$A$1:$A$29,FALSE()),FALSE())*10</f>
        <v>11.5</v>
      </c>
      <c r="T8" s="1018" t="n">
        <f aca="false">HLOOKUP(T2,物流参数!$C$1:$GC$29,MATCH("PRESSURE",物流参数!$A$1:$A$29,FALSE()),FALSE())*10</f>
        <v>11.2</v>
      </c>
      <c r="U8" s="1018" t="n">
        <f aca="false">HLOOKUP(U2,物流参数!$C$1:$GC$29,MATCH("PRESSURE",物流参数!$A$1:$A$29,FALSE()),FALSE())*10</f>
        <v>10</v>
      </c>
      <c r="V8" s="1018" t="n">
        <f aca="false">HLOOKUP(V2,物流参数!$C$1:$GC$29,MATCH("PRESSURE",物流参数!$A$1:$A$29,FALSE()),FALSE())*10</f>
        <v>11.5</v>
      </c>
      <c r="W8" s="1018" t="n">
        <v>2</v>
      </c>
      <c r="X8" s="1018" t="n">
        <v>2</v>
      </c>
      <c r="Y8" s="1018" t="n">
        <f aca="false">HLOOKUP(Y2,物流参数!$C$1:$GC$29,MATCH("PRESSURE",物流参数!$A$1:$A$29,FALSE()),FALSE())*10</f>
        <v>147</v>
      </c>
      <c r="Z8" s="1018" t="n">
        <v>147</v>
      </c>
      <c r="AA8" s="1018" t="n">
        <f aca="false">HLOOKUP(AA2,物流参数!$C$1:$GC$29,MATCH("PRESSURE",物流参数!$A$1:$A$29,FALSE()),FALSE())*10</f>
        <v>143.6</v>
      </c>
      <c r="AB8" s="1018" t="n">
        <v>143.6</v>
      </c>
      <c r="AC8" s="1018" t="n">
        <f aca="false">HLOOKUP(AC2,物流参数!$C$1:$GC$29,MATCH("PRESSURE",物流参数!$A$1:$A$29,FALSE()),FALSE())*10</f>
        <v>138.3</v>
      </c>
      <c r="AD8" s="1018" t="n">
        <f aca="false">HLOOKUP(AD2,物流参数!$C$1:$GC$29,MATCH("PRESSURE",物流参数!$A$1:$A$29,FALSE()),FALSE())*10</f>
        <v>138.6</v>
      </c>
      <c r="AE8" s="1018" t="n">
        <f aca="false">HLOOKUP(AE2,物流参数!$C$1:$GC$29,MATCH("PRESSURE",物流参数!$A$1:$A$29,FALSE()),FALSE())*10</f>
        <v>144</v>
      </c>
      <c r="AF8" s="1018" t="n">
        <f aca="false">HLOOKUP(AF2,物流参数!$C$1:$GC$29,MATCH("PRESSURE",物流参数!$A$1:$A$29,FALSE()),FALSE())*10</f>
        <v>142.1</v>
      </c>
      <c r="AG8" s="1018" t="n">
        <f aca="false">HLOOKUP(AG2,物流参数!$C$1:$GC$29,MATCH("PRESSURE",物流参数!$A$1:$A$29,FALSE()),FALSE())*10</f>
        <v>142.1</v>
      </c>
      <c r="AH8" s="1018" t="n">
        <f aca="false">HLOOKUP(AH2,物流参数!$C$1:$GC$29,MATCH("PRESSURE",物流参数!$A$1:$A$29,FALSE()),FALSE())*10</f>
        <v>142.1</v>
      </c>
      <c r="AI8" s="1018" t="n">
        <f aca="false">HLOOKUP(AI2,物流参数!$C$1:$GC$29,MATCH("PRESSURE",物流参数!$A$1:$A$29,FALSE()),FALSE())*10</f>
        <v>140.1</v>
      </c>
      <c r="AJ8" s="1018" t="n">
        <f aca="false">HLOOKUP(AJ2,物流参数!$C$1:$GC$29,MATCH("PRESSURE",物流参数!$A$1:$A$29,FALSE()),FALSE())*10</f>
        <v>139.9</v>
      </c>
      <c r="AK8" s="1018" t="n">
        <f aca="false">HLOOKUP(AK2,物流参数!$C$1:$GC$29,MATCH("PRESSURE",物流参数!$A$1:$A$29,FALSE()),FALSE())*10</f>
        <v>138.3</v>
      </c>
      <c r="AL8" s="1018" t="n">
        <f aca="false">HLOOKUP(AL2,物流参数!$C$1:$GC$29,MATCH("PRESSURE",物流参数!$A$1:$A$29,FALSE()),FALSE())*10</f>
        <v>138.2</v>
      </c>
      <c r="AM8" s="1018" t="n">
        <f aca="false">HLOOKUP(AM2,物流参数!$C$1:$GC$29,MATCH("PRESSURE",物流参数!$A$1:$A$29,FALSE()),FALSE())*10</f>
        <v>141.8</v>
      </c>
      <c r="AN8" s="1018" t="n">
        <f aca="false">HLOOKUP(AN2,物流参数!$C$1:$GC$29,MATCH("PRESSURE",物流参数!$A$1:$A$29,FALSE()),FALSE())*10</f>
        <v>139.8</v>
      </c>
      <c r="AO8" s="1018" t="n">
        <f aca="false">HLOOKUP(AO2,物流参数!$C$1:$GC$29,MATCH("PRESSURE",物流参数!$A$1:$A$29,FALSE()),FALSE())*10</f>
        <v>139.8</v>
      </c>
      <c r="AP8" s="1018" t="n">
        <f aca="false">HLOOKUP(AP2,物流参数!$C$1:$GC$29,MATCH("PRESSURE",物流参数!$A$1:$A$29,FALSE()),FALSE())*10</f>
        <v>138</v>
      </c>
      <c r="AQ8" s="1018" t="n">
        <f aca="false">HLOOKUP(AQ2,物流参数!$C$1:$GC$29,MATCH("PRESSURE",物流参数!$A$1:$A$29,FALSE()),FALSE())*10</f>
        <v>137.9</v>
      </c>
      <c r="AR8" s="1018" t="n">
        <f aca="false">HLOOKUP(AR2,物流参数!$C$1:$GC$29,MATCH("PRESSURE",物流参数!$A$1:$A$29,FALSE()),FALSE())*10</f>
        <v>29.9</v>
      </c>
      <c r="AS8" s="1018" t="n">
        <f aca="false">HLOOKUP(AS2,物流参数!$C$1:$GC$29,MATCH("PRESSURE",物流参数!$A$1:$A$29,FALSE()),FALSE())*10</f>
        <v>138.5</v>
      </c>
      <c r="AT8" s="1018" t="n">
        <f aca="false">HLOOKUP(AT2,物流参数!$C$1:$GC$29,MATCH("PRESSURE",物流参数!$A$1:$A$29,FALSE()),FALSE())*10</f>
        <v>134.7</v>
      </c>
      <c r="AU8" s="1018" t="n">
        <f aca="false">HLOOKUP(AU2,物流参数!$C$1:$GC$29,MATCH("PRESSURE",物流参数!$A$1:$A$29,FALSE()),FALSE())*10</f>
        <v>133.7</v>
      </c>
      <c r="AV8" s="1018" t="n">
        <f aca="false">HLOOKUP(AV2,物流参数!$C$1:$GC$29,MATCH("PRESSURE",物流参数!$A$1:$A$29,FALSE()),FALSE())*10</f>
        <v>29.9</v>
      </c>
      <c r="AW8" s="1018" t="n">
        <f aca="false">HLOOKUP(AW2,物流参数!$C$1:$GC$29,MATCH("PRESSURE",物流参数!$A$1:$A$29,FALSE()),FALSE())*10</f>
        <v>12.5</v>
      </c>
      <c r="AX8" s="1018" t="n">
        <f aca="false">HLOOKUP(AX2,物流参数!$C$1:$GC$29,MATCH("PRESSURE",物流参数!$A$1:$A$29,FALSE()),FALSE())*10</f>
        <v>3.3</v>
      </c>
      <c r="AY8" s="1018" t="n">
        <f aca="false">HLOOKUP(AY2,物流参数!$C$1:$GC$29,MATCH("PRESSURE",物流参数!$A$1:$A$29,FALSE()),FALSE())*10</f>
        <v>3</v>
      </c>
      <c r="AZ8" s="1018" t="n">
        <f aca="false">HLOOKUP(AZ2,物流参数!$C$1:$GC$29,MATCH("PRESSURE",物流参数!$A$1:$A$29,FALSE()),FALSE())*10</f>
        <v>23.8</v>
      </c>
      <c r="BA8" s="1018" t="n">
        <f aca="false">HLOOKUP(BA2,物流参数!$C$1:$GC$29,MATCH("PRESSURE",物流参数!$A$1:$A$29,FALSE()),FALSE())*10</f>
        <v>29.9</v>
      </c>
      <c r="BB8" s="1018" t="n">
        <f aca="false">HLOOKUP(BB2,物流参数!$C$1:$GC$29,MATCH("PRESSURE",物流参数!$A$1:$A$29,FALSE()),FALSE())*10</f>
        <v>29.9</v>
      </c>
      <c r="BC8" s="1018" t="n">
        <f aca="false">HLOOKUP(BC2,物流参数!$C$1:$GC$29,MATCH("PRESSURE",物流参数!$A$1:$A$29,FALSE()),FALSE())*10</f>
        <v>28.8</v>
      </c>
      <c r="BD8" s="1018" t="n">
        <f aca="false">HLOOKUP(BD2,物流参数!$C$1:$GC$29,MATCH("PRESSURE",物流参数!$A$1:$A$29,FALSE()),FALSE())*10</f>
        <v>28.8</v>
      </c>
      <c r="BE8" s="1018" t="n">
        <f aca="false">HLOOKUP(BE2,物流参数!$C$1:$GC$29,MATCH("PRESSURE",物流参数!$A$1:$A$29,FALSE()),FALSE())*10</f>
        <v>28.5</v>
      </c>
      <c r="BF8" s="1018" t="n">
        <f aca="false">HLOOKUP(BF2,物流参数!$C$1:$GC$29,MATCH("PRESSURE",物流参数!$A$1:$A$29,FALSE()),FALSE())*10</f>
        <v>28.5</v>
      </c>
      <c r="BG8" s="1018" t="n">
        <f aca="false">HLOOKUP(BG2,物流参数!$C$1:$GC$29,MATCH("PRESSURE",物流参数!$A$1:$A$29,FALSE()),FALSE())*10</f>
        <v>28.1</v>
      </c>
      <c r="BH8" s="1018" t="n">
        <f aca="false">HLOOKUP(BH2,物流参数!$C$1:$GC$29,MATCH("PRESSURE",物流参数!$A$1:$A$29,FALSE()),FALSE())*10</f>
        <v>9.1</v>
      </c>
      <c r="BI8" s="1018" t="n">
        <f aca="false">HLOOKUP(BI2,物流参数!$C$1:$GC$29,MATCH("PRESSURE",物流参数!$A$1:$A$29,FALSE()),FALSE())*10</f>
        <v>9</v>
      </c>
      <c r="BJ8" s="1018" t="n">
        <f aca="false">HLOOKUP(BJ2,物流参数!$C$1:$GC$29,MATCH("PRESSURE",物流参数!$A$1:$A$29,FALSE()),FALSE())*10</f>
        <v>12.8</v>
      </c>
      <c r="BK8" s="1018" t="n">
        <f aca="false">HLOOKUP(BK2,物流参数!$C$1:$GC$29,MATCH("PRESSURE",物流参数!$A$1:$A$29,FALSE()),FALSE())*10</f>
        <v>12.1</v>
      </c>
      <c r="BL8" s="1018" t="n">
        <f aca="false">HLOOKUP(BL2,物流参数!$C$1:$GC$29,MATCH("PRESSURE",物流参数!$A$1:$A$29,FALSE()),FALSE())*10</f>
        <v>28.1</v>
      </c>
      <c r="BM8" s="1018" t="n">
        <f aca="false">HLOOKUP(BM2,物流参数!$C$1:$GC$29,MATCH("PRESSURE",物流参数!$A$1:$A$29,FALSE()),FALSE())*10</f>
        <v>28</v>
      </c>
      <c r="BN8" s="1018" t="n">
        <f aca="false">HLOOKUP(BN2,物流参数!$C$1:$GC$29,MATCH("PRESSURE",物流参数!$A$1:$A$29,FALSE()),FALSE())*10</f>
        <v>29.9</v>
      </c>
      <c r="BO8" s="1018" t="n">
        <f aca="false">HLOOKUP(BO2,物流参数!$C$1:$GC$29,MATCH("PRESSURE",物流参数!$A$1:$A$29,FALSE()),FALSE())*10</f>
        <v>12.2</v>
      </c>
      <c r="BP8" s="1018" t="n">
        <f aca="false">HLOOKUP(BP2,物流参数!$C$1:$GC$29,MATCH("PRESSURE",物流参数!$A$1:$A$29,FALSE()),FALSE())*10</f>
        <v>24.9</v>
      </c>
      <c r="BQ8" s="1018" t="n">
        <f aca="false">HLOOKUP(BQ2,物流参数!$C$1:$GC$29,MATCH("PRESSURE",物流参数!$A$1:$A$29,FALSE()),FALSE())*10</f>
        <v>25</v>
      </c>
      <c r="BR8" s="1018" t="n">
        <f aca="false">HLOOKUP(BR2,物流参数!$C$1:$GC$29,MATCH("PRESSURE",物流参数!$A$1:$A$29,FALSE()),FALSE())*10</f>
        <v>4</v>
      </c>
      <c r="BS8" s="1018" t="n">
        <f aca="false">HLOOKUP(BS2,物流参数!$C$1:$GC$29,MATCH("PRESSURE",物流参数!$A$1:$A$29,FALSE()),FALSE())*10</f>
        <v>4</v>
      </c>
      <c r="BT8" s="1018" t="n">
        <f aca="false">HLOOKUP(BT2,物流参数!$C$1:$GC$29,MATCH("PRESSURE",物流参数!$A$1:$A$29,FALSE()),FALSE())*10</f>
        <v>30.1</v>
      </c>
      <c r="BU8" s="1018" t="n">
        <f aca="false">HLOOKUP(BU2,物流参数!$C$1:$GC$29,MATCH("PRESSURE",物流参数!$A$1:$A$29,FALSE()),FALSE())*10</f>
        <v>10.6</v>
      </c>
      <c r="BV8" s="1018" t="n">
        <f aca="false">HLOOKUP(BV2,物流参数!$C$1:$GC$29,MATCH("PRESSURE",物流参数!$A$1:$A$29,FALSE()),FALSE())*10</f>
        <v>29</v>
      </c>
      <c r="BW8" s="1018" t="n">
        <f aca="false">HLOOKUP(BW2,物流参数!$C$1:$GC$29,MATCH("PRESSURE",物流参数!$A$1:$A$29,FALSE()),FALSE())*10</f>
        <v>28.6</v>
      </c>
      <c r="BX8" s="1018" t="n">
        <f aca="false">HLOOKUP(BX2,物流参数!$C$1:$GC$29,MATCH("PRESSURE",物流参数!$A$1:$A$29,FALSE()),FALSE())*10</f>
        <v>10.7</v>
      </c>
      <c r="BY8" s="1018" t="n">
        <f aca="false">HLOOKUP(BY2,物流参数!$C$1:$GC$29,MATCH("PRESSURE",物流参数!$A$1:$A$29,FALSE()),FALSE())*10</f>
        <v>10.9</v>
      </c>
      <c r="BZ8" s="1018" t="n">
        <f aca="false">HLOOKUP(BZ2,物流参数!$C$1:$GC$29,MATCH("PRESSURE",物流参数!$A$1:$A$29,FALSE()),FALSE())*10</f>
        <v>3</v>
      </c>
      <c r="CA8" s="1018" t="n">
        <f aca="false">HLOOKUP(CA2,物流参数!$C$1:$GC$29,MATCH("PRESSURE",物流参数!$A$1:$A$29,FALSE()),FALSE())*10</f>
        <v>2.3</v>
      </c>
      <c r="CB8" s="1018" t="n">
        <f aca="false">HLOOKUP(CB2,物流参数!$C$1:$GC$29,MATCH("PRESSURE",物流参数!$A$1:$A$29,FALSE()),FALSE())*10</f>
        <v>2</v>
      </c>
      <c r="CC8" s="1018" t="n">
        <f aca="false">HLOOKUP(CC2,物流参数!$C$1:$GC$29,MATCH("PRESSURE",物流参数!$A$1:$A$29,FALSE()),FALSE())*10</f>
        <v>2</v>
      </c>
      <c r="CD8" s="1018" t="n">
        <f aca="false">HLOOKUP(CD2,物流参数!$C$1:$GC$29,MATCH("PRESSURE",物流参数!$A$1:$A$29,FALSE()),FALSE())*10</f>
        <v>0.8</v>
      </c>
      <c r="CE8" s="1018" t="n">
        <f aca="false">HLOOKUP(CE2,物流参数!$C$1:$GC$29,MATCH("PRESSURE",物流参数!$A$1:$A$29,FALSE()),FALSE())*10</f>
        <v>2</v>
      </c>
      <c r="CF8" s="1018" t="n">
        <f aca="false">HLOOKUP(CF2,物流参数!$C$1:$GC$29,MATCH("PRESSURE",物流参数!$A$1:$A$29,FALSE()),FALSE())*10</f>
        <v>5.4</v>
      </c>
      <c r="CG8" s="1018" t="n">
        <f aca="false">HLOOKUP(CG2,物流参数!$C$1:$GC$29,MATCH("PRESSURE",物流参数!$A$1:$A$29,FALSE()),FALSE())*10</f>
        <v>2</v>
      </c>
      <c r="CH8" s="1018" t="n">
        <f aca="false">HLOOKUP(CH2,物流参数!$C$1:$GC$29,MATCH("PRESSURE",物流参数!$A$1:$A$29,FALSE()),FALSE())*10</f>
        <v>13.6</v>
      </c>
      <c r="CI8" s="1018" t="n">
        <f aca="false">HLOOKUP(CI2,物流参数!$C$1:$GC$29,MATCH("PRESSURE",物流参数!$A$1:$A$29,FALSE()),FALSE())*10</f>
        <v>137.8</v>
      </c>
      <c r="CJ8" s="1018" t="n">
        <f aca="false">HLOOKUP(CJ2,物流参数!$C$1:$GC$29,MATCH("PRESSURE",物流参数!$A$1:$A$29,FALSE()),FALSE())*10</f>
        <v>10.6</v>
      </c>
      <c r="CK8" s="1018" t="n">
        <f aca="false">HLOOKUP(CK2,物流参数!$C$1:$GC$29,MATCH("PRESSURE",物流参数!$A$1:$A$29,FALSE()),FALSE())*10</f>
        <v>10.6</v>
      </c>
      <c r="CL8" s="1018" t="n">
        <f aca="false">HLOOKUP(CL2,物流参数!$C$1:$GC$29,MATCH("PRESSURE",物流参数!$A$1:$A$29,FALSE()),FALSE())*10</f>
        <v>10.2</v>
      </c>
      <c r="CM8" s="1018" t="n">
        <f aca="false">HLOOKUP(CM2,物流参数!$C$1:$GC$29,MATCH("PRESSURE",物流参数!$A$1:$A$29,FALSE()),FALSE())*10</f>
        <v>9.9</v>
      </c>
      <c r="CN8" s="1018" t="n">
        <f aca="false">HLOOKUP(CN2,物流参数!$C$1:$GC$29,MATCH("PRESSURE",物流参数!$A$1:$A$29,FALSE()),FALSE())*10</f>
        <v>10</v>
      </c>
      <c r="CO8" s="1018" t="n">
        <f aca="false">HLOOKUP(CO2,物流参数!$C$1:$GC$29,MATCH("PRESSURE",物流参数!$A$1:$A$29,FALSE()),FALSE())*10</f>
        <v>13.8</v>
      </c>
      <c r="CP8" s="1018" t="n">
        <f aca="false">HLOOKUP(CP2,物流参数!$C$1:$GC$29,MATCH("PRESSURE",物流参数!$A$1:$A$29,FALSE()),FALSE())*10</f>
        <v>10.6</v>
      </c>
      <c r="CQ8" s="1018" t="n">
        <f aca="false">HLOOKUP(CQ2,物流参数!$C$1:$GC$29,MATCH("PRESSURE",物流参数!$A$1:$A$29,FALSE()),FALSE())*10</f>
        <v>10</v>
      </c>
      <c r="CR8" s="1018" t="n">
        <f aca="false">HLOOKUP(CR2,物流参数!$C$1:$GC$29,MATCH("PRESSURE",物流参数!$A$1:$A$29,FALSE()),FALSE())*10</f>
        <v>9.1</v>
      </c>
      <c r="CS8" s="1018" t="n">
        <f aca="false">HLOOKUP(CS2,物流参数!$C$1:$GC$29,MATCH("PRESSURE",物流参数!$A$1:$A$29,FALSE()),FALSE())*10</f>
        <v>9.8</v>
      </c>
      <c r="CT8" s="1018" t="n">
        <f aca="false">HLOOKUP(CT2,物流参数!$C$1:$GC$29,MATCH("PRESSURE",物流参数!$A$1:$A$29,FALSE()),FALSE())*10</f>
        <v>9</v>
      </c>
      <c r="CU8" s="1018" t="n">
        <f aca="false">HLOOKUP(CU2,物流参数!$C$1:$GC$29,MATCH("PRESSURE",物流参数!$A$1:$A$29,FALSE()),FALSE())*10</f>
        <v>12</v>
      </c>
      <c r="CV8" s="1018" t="n">
        <f aca="false">HLOOKUP(CV2,物流参数!$C$1:$GC$29,MATCH("PRESSURE",物流参数!$A$1:$A$29,FALSE()),FALSE())*10</f>
        <v>10.9</v>
      </c>
      <c r="CW8" s="1018" t="n">
        <f aca="false">HLOOKUP(CW2,物流参数!$C$1:$GC$29,MATCH("PRESSURE",物流参数!$A$1:$A$29,FALSE()),FALSE())*10</f>
        <v>12.5</v>
      </c>
      <c r="CX8" s="1018" t="n">
        <f aca="false">HLOOKUP(CX2,物流参数!$C$1:$GC$29,MATCH("PRESSURE",物流参数!$A$1:$A$29,FALSE()),FALSE())*10</f>
        <v>12</v>
      </c>
      <c r="CY8" s="1018" t="n">
        <f aca="false">HLOOKUP(CY2,物流参数!$C$1:$GC$29,MATCH("PRESSURE",物流参数!$A$1:$A$29,FALSE()),FALSE())*10</f>
        <v>14.2</v>
      </c>
      <c r="CZ8" s="1018" t="n">
        <f aca="false">HLOOKUP(CZ2,物流参数!$C$1:$GC$29,MATCH("PRESSURE",物流参数!$A$1:$A$29,FALSE()),FALSE())*10</f>
        <v>14.2</v>
      </c>
      <c r="DA8" s="1018" t="n">
        <f aca="false">HLOOKUP(DA2,物流参数!$C$1:$GC$29,MATCH("PRESSURE",物流参数!$A$1:$A$29,FALSE()),FALSE())*10</f>
        <v>23.8</v>
      </c>
      <c r="DB8" s="1018" t="n">
        <f aca="false">HLOOKUP(DB2,物流参数!$C$1:$GC$29,MATCH("PRESSURE",物流参数!$A$1:$A$29,FALSE()),FALSE())*10</f>
        <v>1.4</v>
      </c>
      <c r="DC8" s="1018" t="n">
        <f aca="false">HLOOKUP(DC2,物流参数!$C$1:$GC$29,MATCH("PRESSURE",物流参数!$A$1:$A$29,FALSE()),FALSE())*10</f>
        <v>14.8</v>
      </c>
      <c r="DD8" s="1018" t="n">
        <f aca="false">HLOOKUP(DD2,物流参数!$C$1:$GC$29,MATCH("PRESSURE",物流参数!$A$1:$A$29,FALSE()),FALSE())*10</f>
        <v>0.8</v>
      </c>
      <c r="DE8" s="1018" t="n">
        <f aca="false">HLOOKUP(DE2,物流参数!$C$1:$GC$29,MATCH("PRESSURE",物流参数!$A$1:$A$29,FALSE()),FALSE())*10</f>
        <v>0.4</v>
      </c>
      <c r="DF8" s="1018" t="n">
        <f aca="false">HLOOKUP(DF2,物流参数!$C$1:$GC$29,MATCH("PRESSURE",物流参数!$A$1:$A$29,FALSE()),FALSE())*10</f>
        <v>0.6</v>
      </c>
      <c r="DG8" s="1018" t="n">
        <f aca="false">HLOOKUP(DG2,物流参数!$C$1:$GC$29,MATCH("PRESSURE",物流参数!$A$1:$A$29,FALSE()),FALSE())*10</f>
        <v>11.6</v>
      </c>
      <c r="DH8" s="1018" t="n">
        <f aca="false">HLOOKUP(DH2,物流参数!$C$1:$GC$29,MATCH("PRESSURE",物流参数!$A$1:$A$29,FALSE()),FALSE())*10</f>
        <v>11.5</v>
      </c>
      <c r="DI8" s="1018" t="n">
        <f aca="false">HLOOKUP(DI2,物流参数!$C$1:$GC$29,MATCH("PRESSURE",物流参数!$A$1:$A$29,FALSE()),FALSE())*10</f>
        <v>11.6</v>
      </c>
      <c r="DJ8" s="1018" t="n">
        <f aca="false">HLOOKUP(DJ2,物流参数!$C$1:$GC$29,MATCH("PRESSURE",物流参数!$A$1:$A$29,FALSE()),FALSE())*10</f>
        <v>11.2</v>
      </c>
      <c r="DK8" s="1018" t="n">
        <f aca="false">HLOOKUP(DK2,物流参数!$C$1:$GC$29,MATCH("PRESSURE",物流参数!$A$1:$A$29,FALSE()),FALSE())*10</f>
        <v>10</v>
      </c>
      <c r="DL8" s="1018" t="n">
        <f aca="false">HLOOKUP(DL2,物流参数!$C$1:$GC$29,MATCH("PRESSURE",物流参数!$A$1:$A$29,FALSE()),FALSE())*10</f>
        <v>4</v>
      </c>
      <c r="DM8" s="1018" t="n">
        <f aca="false">HLOOKUP(DM2,物流参数!$C$1:$GC$29,MATCH("PRESSURE",物流参数!$A$1:$A$29,FALSE()),FALSE())*10</f>
        <v>2.4</v>
      </c>
      <c r="DN8" s="1018" t="n">
        <f aca="false">HLOOKUP(DN2,物流参数!$C$1:$GC$29,MATCH("PRESSURE",物流参数!$A$1:$A$29,FALSE()),FALSE())*10</f>
        <v>5.3</v>
      </c>
      <c r="DO8" s="1018" t="n">
        <f aca="false">HLOOKUP(DO2,物流参数!$C$1:$GC$29,MATCH("PRESSURE",物流参数!$A$1:$A$29,FALSE()),FALSE())*10</f>
        <v>4.6</v>
      </c>
      <c r="DP8" s="1018" t="n">
        <f aca="false">HLOOKUP(DP2,物流参数!$C$1:$GC$29,MATCH("PRESSURE",物流参数!$A$1:$A$29,FALSE()),FALSE())*10</f>
        <v>3.9</v>
      </c>
      <c r="DQ8" s="1018" t="n">
        <f aca="false">HLOOKUP(DQ2,物流参数!$C$1:$GC$29,MATCH("PRESSURE",物流参数!$A$1:$A$29,FALSE()),FALSE())*10</f>
        <v>0.9</v>
      </c>
      <c r="DR8" s="1018" t="n">
        <f aca="false">HLOOKUP(DR2,物流参数!$C$1:$GC$29,MATCH("PRESSURE",物流参数!$A$1:$A$29,FALSE()),FALSE())*10</f>
        <v>0.9</v>
      </c>
      <c r="DS8" s="1018" t="n">
        <f aca="false">HLOOKUP(DS2,物流参数!$C$1:$GC$29,MATCH("PRESSURE",物流参数!$A$1:$A$29,FALSE()),FALSE())*10</f>
        <v>0.9</v>
      </c>
      <c r="DT8" s="1018" t="n">
        <f aca="false">HLOOKUP(DT2,物流参数!$C$1:$GC$29,MATCH("PRESSURE",物流参数!$A$1:$A$29,FALSE()),FALSE())*10</f>
        <v>0.9</v>
      </c>
      <c r="DU8" s="1018" t="n">
        <f aca="false">HLOOKUP(DU2,物流参数!$C$1:$GC$29,MATCH("PRESSURE",物流参数!$A$1:$A$29,FALSE()),FALSE())*10</f>
        <v>1.1</v>
      </c>
      <c r="DV8" s="1018" t="n">
        <f aca="false">HLOOKUP(DV2,物流参数!$C$1:$GC$29,MATCH("PRESSURE",物流参数!$A$1:$A$29,FALSE()),FALSE())*10</f>
        <v>12.2</v>
      </c>
      <c r="DW8" s="1018" t="n">
        <f aca="false">HLOOKUP(DW2,物流参数!$C$1:$GC$29,MATCH("PRESSURE",物流参数!$A$1:$A$29,FALSE()),FALSE())*10</f>
        <v>11.3</v>
      </c>
      <c r="DX8" s="1018" t="n">
        <f aca="false">HLOOKUP(DX2,物流参数!$C$1:$GC$29,MATCH("PRESSURE",物流参数!$A$1:$A$29,FALSE()),FALSE())*10</f>
        <v>10.8</v>
      </c>
      <c r="DY8" s="1018" t="n">
        <f aca="false">HLOOKUP(DY2,物流参数!$C$1:$GC$29,MATCH("PRESSURE",物流参数!$A$1:$A$29,FALSE()),FALSE())*10</f>
        <v>10</v>
      </c>
      <c r="DZ8" s="1020" t="n">
        <v>3</v>
      </c>
      <c r="EA8" s="990" t="n">
        <v>148</v>
      </c>
      <c r="EB8" s="1018" t="n">
        <f aca="false">HLOOKUP(EB2,物流参数!$C$1:$GC$29,MATCH("PRESSURE",物流参数!$A$1:$A$29,FALSE()),FALSE())*10</f>
        <v>11</v>
      </c>
      <c r="EC8" s="1018" t="n">
        <f aca="false">HLOOKUP(EC2,物流参数!$C$1:$GC$29,MATCH("PRESSURE",物流参数!$A$1:$A$29,FALSE()),FALSE())*10</f>
        <v>23.8</v>
      </c>
      <c r="ED8" s="1018" t="n">
        <f aca="false">HLOOKUP(ED2,物流参数!$C$1:$GC$29,MATCH("PRESSURE",物流参数!$A$1:$A$29,FALSE()),FALSE())*10</f>
        <v>14.3</v>
      </c>
      <c r="EE8" s="1018" t="n">
        <f aca="false">HLOOKUP(EE2,物流参数!$C$1:$GC$29,MATCH("PRESSURE",物流参数!$A$1:$A$29,FALSE()),FALSE())*10</f>
        <v>6.3</v>
      </c>
      <c r="EF8" s="1018" t="n">
        <v>3.8</v>
      </c>
      <c r="EG8" s="1018" t="n">
        <f aca="false">HLOOKUP(EG2,物流参数!$C$1:$GC$29,MATCH("PRESSURE",物流参数!$A$1:$A$29,FALSE()),FALSE())*10</f>
        <v>3.8</v>
      </c>
      <c r="EH8" s="1018" t="n">
        <f aca="false">HLOOKUP(EH2,物流参数!$C$1:$GC$29,MATCH("PRESSURE",物流参数!$A$1:$A$29,FALSE()),FALSE())*10</f>
        <v>12.6</v>
      </c>
      <c r="EI8" s="1018" t="n">
        <f aca="false">HLOOKUP(EI2,物流参数!$C$1:$GC$29,MATCH("PRESSURE",物流参数!$A$1:$A$29,FALSE()),FALSE())*10</f>
        <v>3</v>
      </c>
      <c r="EJ8" s="1021" t="n">
        <v>1.5</v>
      </c>
      <c r="EK8" s="1018" t="n">
        <f aca="false">HLOOKUP(EK2,物流参数!$C$1:$GC$29,MATCH("PRESSURE",物流参数!$A$1:$A$29,FALSE()),FALSE())*10</f>
        <v>3</v>
      </c>
      <c r="EL8" s="1018" t="n">
        <v>14.3</v>
      </c>
      <c r="EM8" s="1018" t="n">
        <v>14.3</v>
      </c>
      <c r="EN8" s="1018" t="n">
        <v>14.3</v>
      </c>
      <c r="EO8" s="1018" t="n">
        <v>14.3</v>
      </c>
      <c r="EP8" s="1018" t="n">
        <f aca="false">HLOOKUP(EP2,物流参数!$C$1:$GC$29,MATCH("PRESSURE",物流参数!$A$1:$A$29,FALSE()),FALSE())*10</f>
        <v>14.3</v>
      </c>
      <c r="EQ8" s="1018" t="n">
        <f aca="false">HLOOKUP(EQ2,物流参数!$C$1:$GC$29,MATCH("PRESSURE",物流参数!$A$1:$A$29,FALSE()),FALSE())*10</f>
        <v>14.3</v>
      </c>
      <c r="ER8" s="1018" t="n">
        <f aca="false">HLOOKUP(ER2,物流参数!$C$1:$GC$29,MATCH("PRESSURE",物流参数!$A$1:$A$29,FALSE()),FALSE())*10</f>
        <v>12</v>
      </c>
      <c r="ES8" s="1018" t="n">
        <f aca="false">HLOOKUP(ES2,物流参数!$C$1:$GC$29,MATCH("PRESSURE",物流参数!$A$1:$A$29,FALSE()),FALSE())*10</f>
        <v>24</v>
      </c>
      <c r="ET8" s="1018" t="n">
        <f aca="false">HLOOKUP(ET2,物流参数!$C$1:$GC$29,MATCH("PRESSURE",物流参数!$A$1:$A$29,FALSE()),FALSE())*10</f>
        <v>23.9</v>
      </c>
      <c r="EU8" s="1022" t="n">
        <f aca="false">HLOOKUP(EU2,物流参数!$C$1:$GC$29,MATCH("PRESSURE",物流参数!$A$1:$A$29,FALSE()),FALSE())*10</f>
        <v>23.8</v>
      </c>
      <c r="EV8" s="1022" t="n">
        <f aca="false">HLOOKUP(EV2,物流参数!$C$1:$GC$29,MATCH("PRESSURE",物流参数!$A$1:$A$29,FALSE()),FALSE())*10</f>
        <v>44.8</v>
      </c>
      <c r="EW8" s="1022" t="n">
        <f aca="false">HLOOKUP(EW2,物流参数!$C$1:$GC$29,MATCH("PRESSURE",物流参数!$A$1:$A$29,FALSE()),FALSE())*10</f>
        <v>44.1</v>
      </c>
      <c r="EX8" s="1022" t="n">
        <f aca="false">HLOOKUP(EX2,物流参数!$C$1:$GC$29,MATCH("PRESSURE",物流参数!$A$1:$A$29,FALSE()),FALSE())*10</f>
        <v>44</v>
      </c>
      <c r="EY8" s="1022" t="n">
        <f aca="false">HLOOKUP(EY2,物流参数!$C$1:$GC$29,MATCH("PRESSURE",物流参数!$A$1:$A$29,FALSE()),FALSE())*10</f>
        <v>81.7</v>
      </c>
      <c r="EZ8" s="1022" t="n">
        <f aca="false">HLOOKUP(EZ2,物流参数!$C$1:$GC$29,MATCH("PRESSURE",物流参数!$A$1:$A$29,FALSE()),FALSE())*10</f>
        <v>81</v>
      </c>
      <c r="FA8" s="1022" t="n">
        <f aca="false">HLOOKUP(FA2,物流参数!$C$1:$GC$29,MATCH("PRESSURE",物流参数!$A$1:$A$29,FALSE()),FALSE())*10</f>
        <v>81</v>
      </c>
      <c r="FB8" s="1022" t="n">
        <f aca="false">HLOOKUP(FB2,物流参数!$C$1:$GC$29,MATCH("PRESSURE",物流参数!$A$1:$A$29,FALSE()),FALSE())*10</f>
        <v>151.2</v>
      </c>
      <c r="FC8" s="1018" t="n">
        <f aca="false">HLOOKUP(FC2,物流参数!$C$1:$GC$29,MATCH("PRESSURE",物流参数!$A$1:$A$29,FALSE()),FALSE())*10</f>
        <v>151.2</v>
      </c>
      <c r="FD8" s="1018" t="n">
        <f aca="false">HLOOKUP(FD2,物流参数!$C$1:$GC$29,MATCH("PRESSURE",物流参数!$A$1:$A$29,FALSE()),FALSE())*10</f>
        <v>150.7</v>
      </c>
      <c r="FE8" s="1022" t="n">
        <f aca="false">HLOOKUP(FE2,物流参数!$C$1:$GC$29,MATCH("PRESSURE",物流参数!$A$1:$A$29,FALSE()),FALSE())*10</f>
        <v>150.8</v>
      </c>
      <c r="FF8" s="1022" t="n">
        <f aca="false">HLOOKUP(FF2,物流参数!$C$1:$GC$29,MATCH("PRESSURE",物流参数!$A$1:$A$29,FALSE()),FALSE())*10</f>
        <v>150.5</v>
      </c>
      <c r="FG8" s="1022" t="n">
        <f aca="false">HLOOKUP(FG2,物流参数!$C$1:$GC$29,MATCH("PRESSURE",物流参数!$A$1:$A$29,FALSE()),FALSE())*10</f>
        <v>23.9</v>
      </c>
      <c r="FH8" s="1018" t="n">
        <f aca="false">HLOOKUP(FH2,物流参数!$C$1:$GC$29,MATCH("PRESSURE",物流参数!$A$1:$A$29,FALSE()),FALSE())*10</f>
        <v>150.7</v>
      </c>
      <c r="FI8" s="1018" t="n">
        <f aca="false">HLOOKUP(FI2,物流参数!$C$1:$GC$29,MATCH("PRESSURE",物流参数!$A$1:$A$29,FALSE()),FALSE())*10</f>
        <v>7</v>
      </c>
      <c r="FJ8" s="1018" t="n">
        <f aca="false">HLOOKUP(FJ2,物流参数!$C$1:$GC$29,MATCH("PRESSURE",物流参数!$A$1:$A$29,FALSE()),FALSE())*10</f>
        <v>4</v>
      </c>
      <c r="FK8" s="1018" t="n">
        <f aca="false">HLOOKUP(FK2,物流参数!$C$1:$GC$29,MATCH("PRESSURE",物流参数!$A$1:$A$29,FALSE()),FALSE())*10</f>
        <v>4</v>
      </c>
      <c r="FL8" s="1018" t="n">
        <f aca="false">HLOOKUP(FL2,物流参数!$C$1:$GC$29,MATCH("PRESSURE",物流参数!$A$1:$A$29,FALSE()),FALSE())*10</f>
        <v>30.9</v>
      </c>
      <c r="FM8" s="1018" t="n">
        <f aca="false">HLOOKUP(FM2,物流参数!$C$1:$GC$29,MATCH("PRESSURE",物流参数!$A$1:$A$29,FALSE()),FALSE())*10</f>
        <v>29.8</v>
      </c>
      <c r="FN8" s="1018" t="n">
        <f aca="false">HLOOKUP(FN2,物流参数!$C$1:$GC$29,MATCH("PRESSURE",物流参数!$A$1:$A$29,FALSE()),FALSE())*10</f>
        <v>27.8</v>
      </c>
      <c r="FO8" s="1018" t="n">
        <f aca="false">HLOOKUP(FO2,物流参数!$C$1:$GC$29,MATCH("PRESSURE",物流参数!$A$1:$A$29,FALSE()),FALSE())*10</f>
        <v>27.8</v>
      </c>
      <c r="FP8" s="1018" t="n">
        <f aca="false">HLOOKUP(FP2,物流参数!$C$1:$GC$29,MATCH("PRESSURE",物流参数!$A$1:$A$29,FALSE()),FALSE())*10</f>
        <v>27</v>
      </c>
      <c r="FQ8" s="1018" t="n">
        <f aca="false">HLOOKUP(FQ2,物流参数!$C$1:$GC$29,MATCH("PRESSURE",物流参数!$A$1:$A$29,FALSE()),FALSE())*10</f>
        <v>27</v>
      </c>
      <c r="FR8" s="1018" t="n">
        <f aca="false">HLOOKUP(FR2,物流参数!$C$1:$GC$29,MATCH("PRESSURE",物流参数!$A$1:$A$29,FALSE()),FALSE())*10</f>
        <v>7</v>
      </c>
      <c r="FS8" s="1018" t="n">
        <f aca="false">HLOOKUP(FS2,物流参数!$C$1:$GC$29,MATCH("PRESSURE",物流参数!$A$1:$A$29,FALSE()),FALSE())*10</f>
        <v>28</v>
      </c>
      <c r="FT8" s="1018" t="n">
        <f aca="false">HLOOKUP(FT2,物流参数!$C$1:$GC$29,MATCH("PRESSURE",物流参数!$A$1:$A$29,FALSE()),FALSE())*10</f>
        <v>7</v>
      </c>
      <c r="FU8" s="1018" t="n">
        <f aca="false">HLOOKUP(FU2,物流参数!$C$1:$GC$29,MATCH("PRESSURE",物流参数!$A$1:$A$29,FALSE()),FALSE())*10</f>
        <v>7</v>
      </c>
      <c r="FV8" s="1018" t="n">
        <v>2</v>
      </c>
      <c r="FW8" s="1018" t="n">
        <v>0</v>
      </c>
      <c r="FX8" s="1018" t="n">
        <v>0</v>
      </c>
      <c r="FY8" s="1018" t="n">
        <v>40</v>
      </c>
      <c r="FZ8" s="1018" t="n">
        <v>40</v>
      </c>
      <c r="GA8" s="1023" t="n">
        <f aca="false">'机泵选型(基础设计)'!B67</f>
        <v>16.5499243974994</v>
      </c>
      <c r="GB8" s="1023" t="n">
        <f aca="false">'机泵选型(基础设计)'!C67</f>
        <v>3.92627331211449</v>
      </c>
      <c r="GC8" s="1023" t="n">
        <f aca="false">'机泵选型(基础设计)'!D67</f>
        <v>14.5724391486559</v>
      </c>
      <c r="GD8" s="1023" t="n">
        <f aca="false">'机泵选型(基础设计)'!E67</f>
        <v>3.43206974163501</v>
      </c>
      <c r="GE8" s="990" t="n">
        <f aca="false">'机泵选型(基础设计)'!F67</f>
        <v>1.37584</v>
      </c>
      <c r="GF8" s="990" t="n">
        <f aca="false">'机泵选型(基础设计)'!G67</f>
        <v>16.3551046925</v>
      </c>
      <c r="GG8" s="1023" t="n">
        <f aca="false">'机泵选型(基础设计)'!H67</f>
        <v>1.05889545363779</v>
      </c>
      <c r="GH8" s="1023" t="n">
        <f aca="false">'机泵选型(基础设计)'!I67</f>
        <v>1.61685031990319</v>
      </c>
      <c r="GI8" s="1023" t="n">
        <f aca="false">'机泵选型(基础设计)'!J67</f>
        <v>0.908294032139552</v>
      </c>
      <c r="GJ8" s="1023" t="n">
        <f aca="false">'机泵选型(基础设计)'!K67</f>
        <v>1.47445071139536</v>
      </c>
      <c r="GK8" s="1023" t="n">
        <f aca="false">'机泵选型(基础设计)'!L67</f>
        <v>1.30354141434119</v>
      </c>
      <c r="GL8" s="1023" t="n">
        <f aca="false">'机泵选型(基础设计)'!M67</f>
        <v>0.848375734047608</v>
      </c>
      <c r="GM8" s="1023" t="n">
        <f aca="false">'机泵选型(基础设计)'!N67</f>
        <v>1.64872876000586</v>
      </c>
      <c r="GN8" s="1023" t="n">
        <f aca="false">'机泵选型(基础设计)'!O67</f>
        <v>1.84373556630764</v>
      </c>
      <c r="GO8" s="1023" t="n">
        <f aca="false">'机泵选型(基础设计)'!P67</f>
        <v>3.49078242948933</v>
      </c>
      <c r="GP8" s="1023" t="n">
        <f aca="false">'机泵选型(基础设计)'!Q67</f>
        <v>0.9465868615</v>
      </c>
      <c r="GQ8" s="990" t="n">
        <f aca="false">'机泵选型(基础设计)'!R67</f>
        <v>0.9667359905</v>
      </c>
      <c r="GR8" s="990" t="n">
        <f aca="false">'机泵选型(基础设计)'!S67</f>
        <v>0.438588785</v>
      </c>
      <c r="GS8" s="990"/>
      <c r="GT8" s="1018"/>
      <c r="GU8" s="1018"/>
      <c r="GV8" s="1018"/>
      <c r="GW8" s="1018"/>
      <c r="GX8" s="1018"/>
      <c r="GY8" s="1018"/>
      <c r="GZ8" s="1018"/>
      <c r="HA8" s="1018"/>
      <c r="HB8" s="1018"/>
      <c r="HC8" s="1018"/>
      <c r="HD8" s="1018"/>
      <c r="HE8" s="1018"/>
      <c r="HF8" s="1018"/>
      <c r="HG8" s="1018"/>
      <c r="HH8" s="1018"/>
      <c r="HI8" s="1018"/>
      <c r="HJ8" s="1018"/>
      <c r="HK8" s="1018"/>
      <c r="HL8" s="1018"/>
      <c r="HM8" s="1018"/>
      <c r="HN8" s="1018"/>
      <c r="HO8" s="1018"/>
      <c r="HP8" s="1018"/>
      <c r="HQ8" s="1018"/>
      <c r="HR8" s="1024"/>
      <c r="HS8" s="1024"/>
      <c r="HT8" s="1024"/>
      <c r="HU8" s="1024"/>
      <c r="HV8" s="1024"/>
      <c r="HW8" s="1024"/>
      <c r="HX8" s="1024"/>
      <c r="HY8" s="1024"/>
      <c r="HZ8" s="1024"/>
      <c r="IA8" s="1024"/>
      <c r="IB8" s="1024"/>
      <c r="IC8" s="1024"/>
      <c r="ID8" s="1024"/>
      <c r="IE8" s="1024"/>
      <c r="IF8" s="1024"/>
      <c r="IG8" s="1024"/>
      <c r="IH8" s="1024"/>
      <c r="II8" s="1024"/>
      <c r="IJ8" s="1024"/>
      <c r="IK8" s="1024"/>
      <c r="IL8" s="1024"/>
      <c r="IM8" s="1024"/>
      <c r="IN8" s="1024"/>
      <c r="IO8" s="1024"/>
      <c r="IP8" s="1024"/>
      <c r="IQ8" s="1024"/>
      <c r="IR8" s="1024"/>
      <c r="IS8" s="1024"/>
      <c r="IT8" s="990"/>
      <c r="IU8" s="1024"/>
      <c r="IV8" s="1024"/>
      <c r="IW8" s="1024"/>
      <c r="IX8" s="1024"/>
      <c r="IY8" s="1024"/>
      <c r="IZ8" s="1024"/>
      <c r="JA8" s="990"/>
      <c r="JB8" s="1025"/>
      <c r="JC8" s="1018"/>
      <c r="JD8" s="990"/>
      <c r="JE8" s="990"/>
      <c r="JF8" s="1018"/>
      <c r="JG8" s="990"/>
      <c r="JH8" s="990"/>
      <c r="JI8" s="990"/>
      <c r="JJ8" s="990"/>
      <c r="JK8" s="990"/>
      <c r="JL8" s="990"/>
      <c r="JM8" s="990"/>
      <c r="JN8" s="1018"/>
      <c r="JO8" s="1018"/>
      <c r="JP8" s="1026"/>
      <c r="JQ8" s="1024"/>
      <c r="JR8" s="1024"/>
      <c r="JS8" s="1024"/>
      <c r="JT8" s="990"/>
      <c r="JU8" s="1026"/>
      <c r="JV8" s="990"/>
      <c r="JW8" s="1026"/>
      <c r="JX8" s="1024"/>
      <c r="JY8" s="1026"/>
      <c r="JZ8" s="1026"/>
      <c r="KA8" s="0"/>
      <c r="KB8" s="0"/>
      <c r="KC8" s="0"/>
      <c r="KD8" s="0"/>
      <c r="KE8" s="0"/>
      <c r="KF8" s="0"/>
      <c r="KG8" s="0"/>
      <c r="KH8" s="0"/>
      <c r="KI8" s="0"/>
      <c r="KJ8" s="0"/>
      <c r="KK8" s="0"/>
      <c r="KL8" s="0"/>
      <c r="KM8" s="0"/>
      <c r="KN8" s="0"/>
      <c r="KO8" s="0"/>
      <c r="KP8" s="0"/>
      <c r="KQ8" s="0"/>
      <c r="KR8" s="0"/>
      <c r="KS8" s="0"/>
      <c r="KT8" s="0"/>
      <c r="KU8" s="0"/>
      <c r="KV8" s="0"/>
      <c r="KW8" s="0"/>
      <c r="KX8" s="0"/>
      <c r="KY8" s="0"/>
      <c r="KZ8" s="0"/>
      <c r="LA8" s="0"/>
      <c r="LB8" s="0"/>
      <c r="LC8" s="0"/>
      <c r="LD8" s="0"/>
      <c r="LE8" s="0"/>
      <c r="LF8" s="0"/>
      <c r="LG8" s="0"/>
      <c r="LH8" s="0"/>
      <c r="LI8" s="0"/>
      <c r="LJ8" s="0"/>
      <c r="LK8" s="0"/>
      <c r="LL8" s="0"/>
      <c r="LM8" s="0"/>
      <c r="LN8" s="0"/>
      <c r="LO8" s="0"/>
      <c r="LP8" s="0"/>
      <c r="LQ8" s="0"/>
      <c r="LR8" s="0"/>
      <c r="LS8" s="0"/>
      <c r="LT8" s="0"/>
      <c r="LU8" s="0"/>
      <c r="LV8" s="0"/>
      <c r="LW8" s="0"/>
      <c r="LX8" s="0"/>
      <c r="LY8" s="0"/>
      <c r="LZ8" s="0"/>
      <c r="MA8" s="0"/>
      <c r="MB8" s="0"/>
      <c r="MC8" s="0"/>
      <c r="MD8" s="0"/>
      <c r="ME8" s="0"/>
      <c r="MF8" s="0"/>
      <c r="MG8" s="0"/>
      <c r="MH8" s="0"/>
      <c r="MI8" s="0"/>
      <c r="MJ8" s="0"/>
      <c r="MK8" s="0"/>
      <c r="ML8" s="0"/>
      <c r="MM8" s="0"/>
      <c r="MN8" s="0"/>
      <c r="MO8" s="0"/>
      <c r="MP8" s="0"/>
      <c r="MQ8" s="0"/>
      <c r="MR8" s="0"/>
      <c r="MS8" s="0"/>
      <c r="MT8" s="0"/>
      <c r="MU8" s="0"/>
      <c r="MV8" s="0"/>
      <c r="MW8" s="0"/>
      <c r="MX8" s="0"/>
      <c r="MY8" s="0"/>
      <c r="MZ8" s="0"/>
      <c r="NA8" s="0"/>
      <c r="NB8" s="0"/>
      <c r="NC8" s="0"/>
      <c r="ND8" s="0"/>
      <c r="NE8" s="0"/>
      <c r="NF8" s="0"/>
      <c r="NG8" s="0"/>
      <c r="NH8" s="0"/>
      <c r="NI8" s="0"/>
      <c r="NJ8" s="0"/>
      <c r="NK8" s="0"/>
      <c r="NL8" s="0"/>
      <c r="NM8" s="0"/>
      <c r="NN8" s="0"/>
      <c r="NO8" s="0"/>
      <c r="NP8" s="0"/>
      <c r="NQ8" s="0"/>
      <c r="NR8" s="0"/>
      <c r="NS8" s="0"/>
      <c r="NT8" s="0"/>
      <c r="NU8" s="0"/>
      <c r="NV8" s="0"/>
      <c r="NW8" s="0"/>
      <c r="NX8" s="0"/>
      <c r="NY8" s="0"/>
      <c r="NZ8" s="0"/>
      <c r="OA8" s="0"/>
      <c r="OB8" s="0"/>
      <c r="OC8" s="0"/>
      <c r="OD8" s="0"/>
      <c r="OE8" s="0"/>
      <c r="OF8" s="0"/>
      <c r="OG8" s="0"/>
      <c r="OH8" s="0"/>
      <c r="OI8" s="0"/>
      <c r="OJ8" s="0"/>
      <c r="OK8" s="0"/>
      <c r="OL8" s="0"/>
      <c r="OM8" s="0"/>
      <c r="ON8" s="0"/>
      <c r="OO8" s="0"/>
      <c r="OP8" s="0"/>
      <c r="OQ8" s="0"/>
      <c r="OR8" s="0"/>
      <c r="OS8" s="0"/>
      <c r="OT8" s="0"/>
      <c r="OU8" s="0"/>
      <c r="OV8" s="0"/>
      <c r="OW8" s="0"/>
      <c r="OX8" s="0"/>
      <c r="OY8" s="0"/>
      <c r="OZ8" s="0"/>
      <c r="PA8" s="0"/>
      <c r="PB8" s="0"/>
      <c r="PC8" s="0"/>
      <c r="PD8" s="0"/>
      <c r="PE8" s="0"/>
      <c r="PF8" s="0"/>
      <c r="PG8" s="0"/>
      <c r="PH8" s="0"/>
      <c r="PI8" s="0"/>
      <c r="PJ8" s="0"/>
      <c r="PK8" s="0"/>
      <c r="PL8" s="0"/>
      <c r="PM8" s="0"/>
      <c r="PN8" s="0"/>
      <c r="PO8" s="0"/>
      <c r="PP8" s="0"/>
      <c r="PQ8" s="0"/>
      <c r="PR8" s="0"/>
      <c r="PS8" s="0"/>
      <c r="PT8" s="0"/>
      <c r="PU8" s="0"/>
      <c r="PV8" s="0"/>
      <c r="PW8" s="0"/>
      <c r="PX8" s="0"/>
      <c r="PY8" s="0"/>
      <c r="PZ8" s="0"/>
      <c r="QA8" s="0"/>
      <c r="QB8" s="0"/>
      <c r="QC8" s="0"/>
      <c r="QD8" s="0"/>
      <c r="QE8" s="0"/>
      <c r="QF8" s="0"/>
      <c r="QG8" s="0"/>
      <c r="QH8" s="0"/>
      <c r="QI8" s="0"/>
      <c r="QJ8" s="0"/>
      <c r="QK8" s="0"/>
      <c r="QL8" s="0"/>
      <c r="QM8" s="0"/>
      <c r="QN8" s="0"/>
      <c r="QO8" s="0"/>
      <c r="QP8" s="0"/>
      <c r="QQ8" s="0"/>
      <c r="QR8" s="0"/>
      <c r="QS8" s="0"/>
      <c r="QT8" s="0"/>
      <c r="QU8" s="0"/>
      <c r="QV8" s="0"/>
      <c r="QW8" s="0"/>
      <c r="QX8" s="0"/>
      <c r="QY8" s="0"/>
      <c r="QZ8" s="0"/>
      <c r="RA8" s="0"/>
      <c r="RB8" s="0"/>
      <c r="RC8" s="0"/>
      <c r="RD8" s="0"/>
      <c r="RE8" s="0"/>
      <c r="RF8" s="0"/>
      <c r="RG8" s="0"/>
      <c r="RH8" s="0"/>
      <c r="RI8" s="0"/>
      <c r="RJ8" s="0"/>
      <c r="RK8" s="0"/>
      <c r="RL8" s="0"/>
      <c r="RM8" s="0"/>
      <c r="RN8" s="0"/>
      <c r="RO8" s="0"/>
      <c r="RP8" s="0"/>
      <c r="RQ8" s="0"/>
      <c r="RR8" s="0"/>
      <c r="RS8" s="0"/>
      <c r="RT8" s="0"/>
      <c r="RU8" s="0"/>
      <c r="RV8" s="0"/>
      <c r="RW8" s="0"/>
      <c r="RX8" s="0"/>
      <c r="RY8" s="0"/>
      <c r="RZ8" s="0"/>
      <c r="SA8" s="0"/>
      <c r="SB8" s="0"/>
      <c r="SC8" s="0"/>
      <c r="SD8" s="0"/>
      <c r="SE8" s="0"/>
      <c r="SF8" s="0"/>
      <c r="SG8" s="0"/>
      <c r="SH8" s="0"/>
      <c r="SI8" s="0"/>
      <c r="SJ8" s="0"/>
      <c r="SK8" s="0"/>
      <c r="SL8" s="0"/>
      <c r="SM8" s="0"/>
      <c r="SN8" s="0"/>
      <c r="SO8" s="0"/>
      <c r="SP8" s="0"/>
      <c r="SQ8" s="0"/>
      <c r="SR8" s="0"/>
      <c r="SS8" s="0"/>
      <c r="ST8" s="0"/>
      <c r="SU8" s="0"/>
      <c r="SV8" s="0"/>
      <c r="SW8" s="0"/>
      <c r="SX8" s="0"/>
      <c r="SY8" s="0"/>
      <c r="SZ8" s="0"/>
      <c r="TA8" s="0"/>
      <c r="TB8" s="0"/>
      <c r="TC8" s="0"/>
      <c r="TD8" s="0"/>
      <c r="TE8" s="0"/>
      <c r="TF8" s="0"/>
      <c r="TG8" s="0"/>
      <c r="TH8" s="0"/>
      <c r="TI8" s="0"/>
      <c r="TJ8" s="0"/>
      <c r="TK8" s="0"/>
      <c r="TL8" s="0"/>
      <c r="TM8" s="0"/>
      <c r="TN8" s="0"/>
      <c r="TO8" s="0"/>
      <c r="TP8" s="0"/>
      <c r="TQ8" s="0"/>
      <c r="TR8" s="0"/>
      <c r="TS8" s="0"/>
      <c r="TT8" s="0"/>
      <c r="TU8" s="0"/>
      <c r="TV8" s="0"/>
      <c r="TW8" s="0"/>
      <c r="TX8" s="0"/>
      <c r="TY8" s="0"/>
      <c r="TZ8" s="0"/>
      <c r="UA8" s="0"/>
      <c r="UB8" s="0"/>
      <c r="UC8" s="0"/>
      <c r="UD8" s="0"/>
      <c r="UE8" s="0"/>
      <c r="UF8" s="0"/>
      <c r="UG8" s="0"/>
      <c r="UH8" s="0"/>
      <c r="UI8" s="0"/>
      <c r="UJ8" s="0"/>
      <c r="UK8" s="0"/>
      <c r="UL8" s="0"/>
      <c r="UM8" s="0"/>
      <c r="UN8" s="0"/>
      <c r="UO8" s="0"/>
      <c r="UP8" s="0"/>
      <c r="UQ8" s="0"/>
      <c r="UR8" s="0"/>
      <c r="US8" s="0"/>
      <c r="UT8" s="0"/>
      <c r="UU8" s="0"/>
      <c r="UV8" s="0"/>
      <c r="UW8" s="0"/>
      <c r="UX8" s="0"/>
      <c r="UY8" s="0"/>
      <c r="UZ8" s="0"/>
      <c r="VA8" s="0"/>
      <c r="VB8" s="0"/>
      <c r="VC8" s="0"/>
      <c r="VD8" s="0"/>
      <c r="VE8" s="0"/>
      <c r="VF8" s="0"/>
      <c r="VG8" s="0"/>
      <c r="VH8" s="0"/>
      <c r="VI8" s="0"/>
      <c r="VJ8" s="0"/>
      <c r="VK8" s="0"/>
      <c r="VL8" s="0"/>
      <c r="VM8" s="0"/>
      <c r="VN8" s="0"/>
      <c r="VO8" s="0"/>
      <c r="VP8" s="0"/>
      <c r="VQ8" s="0"/>
      <c r="VR8" s="0"/>
      <c r="VS8" s="0"/>
      <c r="VT8" s="0"/>
      <c r="VU8" s="0"/>
      <c r="VV8" s="0"/>
      <c r="VW8" s="0"/>
      <c r="VX8" s="0"/>
      <c r="VY8" s="0"/>
      <c r="VZ8" s="0"/>
      <c r="WA8" s="0"/>
      <c r="WB8" s="0"/>
      <c r="WC8" s="0"/>
      <c r="WD8" s="0"/>
      <c r="WE8" s="0"/>
      <c r="WF8" s="0"/>
      <c r="WG8" s="0"/>
      <c r="WH8" s="0"/>
      <c r="WI8" s="0"/>
      <c r="WJ8" s="0"/>
      <c r="WK8" s="0"/>
      <c r="WL8" s="0"/>
      <c r="WM8" s="0"/>
      <c r="WN8" s="0"/>
      <c r="WO8" s="0"/>
      <c r="WP8" s="0"/>
      <c r="WQ8" s="0"/>
      <c r="WR8" s="0"/>
      <c r="WS8" s="0"/>
      <c r="WT8" s="0"/>
      <c r="WU8" s="0"/>
      <c r="WV8" s="0"/>
      <c r="WW8" s="0"/>
      <c r="WX8" s="0"/>
      <c r="WY8" s="0"/>
      <c r="WZ8" s="0"/>
      <c r="XA8" s="0"/>
      <c r="XB8" s="0"/>
      <c r="XC8" s="0"/>
      <c r="XD8" s="0"/>
      <c r="XE8" s="0"/>
      <c r="XF8" s="0"/>
      <c r="XG8" s="0"/>
      <c r="XH8" s="0"/>
      <c r="XI8" s="0"/>
      <c r="XJ8" s="0"/>
      <c r="XK8" s="0"/>
      <c r="XL8" s="0"/>
      <c r="XM8" s="0"/>
      <c r="XN8" s="0"/>
      <c r="XO8" s="0"/>
      <c r="XP8" s="0"/>
      <c r="XQ8" s="0"/>
      <c r="XR8" s="0"/>
      <c r="XS8" s="0"/>
      <c r="XT8" s="0"/>
      <c r="XU8" s="0"/>
      <c r="XV8" s="0"/>
      <c r="XW8" s="0"/>
      <c r="XX8" s="0"/>
      <c r="XY8" s="0"/>
      <c r="XZ8" s="0"/>
      <c r="YA8" s="0"/>
      <c r="YB8" s="0"/>
      <c r="YC8" s="0"/>
      <c r="YD8" s="0"/>
      <c r="YE8" s="0"/>
      <c r="YF8" s="0"/>
      <c r="YG8" s="0"/>
      <c r="YH8" s="0"/>
      <c r="YI8" s="0"/>
      <c r="YJ8" s="0"/>
      <c r="YK8" s="0"/>
      <c r="YL8" s="0"/>
      <c r="YM8" s="0"/>
      <c r="YN8" s="0"/>
      <c r="YO8" s="0"/>
      <c r="YP8" s="0"/>
      <c r="YQ8" s="0"/>
      <c r="YR8" s="0"/>
      <c r="YS8" s="0"/>
      <c r="YT8" s="0"/>
      <c r="YU8" s="0"/>
      <c r="YV8" s="0"/>
      <c r="YW8" s="0"/>
      <c r="YX8" s="0"/>
      <c r="YY8" s="0"/>
      <c r="YZ8" s="0"/>
      <c r="ZA8" s="0"/>
      <c r="ZB8" s="0"/>
      <c r="ZC8" s="0"/>
      <c r="ZD8" s="0"/>
      <c r="ZE8" s="0"/>
      <c r="ZF8" s="0"/>
      <c r="ZG8" s="0"/>
      <c r="ZH8" s="0"/>
      <c r="ZI8" s="0"/>
      <c r="ZJ8" s="0"/>
      <c r="ZK8" s="0"/>
      <c r="ZL8" s="0"/>
      <c r="ZM8" s="0"/>
      <c r="ZN8" s="0"/>
      <c r="ZO8" s="0"/>
      <c r="ZP8" s="0"/>
      <c r="ZQ8" s="0"/>
      <c r="ZR8" s="0"/>
      <c r="ZS8" s="0"/>
      <c r="ZT8" s="0"/>
      <c r="ZU8" s="0"/>
      <c r="ZV8" s="0"/>
      <c r="ZW8" s="0"/>
      <c r="ZX8" s="0"/>
      <c r="ZY8" s="0"/>
      <c r="ZZ8" s="0"/>
      <c r="AAA8" s="0"/>
      <c r="AAB8" s="0"/>
      <c r="AAC8" s="0"/>
      <c r="AAD8" s="0"/>
      <c r="AAE8" s="0"/>
      <c r="AAF8" s="0"/>
      <c r="AAG8" s="0"/>
      <c r="AAH8" s="0"/>
      <c r="AAI8" s="0"/>
      <c r="AAJ8" s="0"/>
      <c r="AAK8" s="0"/>
      <c r="AAL8" s="0"/>
      <c r="AAM8" s="0"/>
      <c r="AAN8" s="0"/>
      <c r="AAO8" s="0"/>
      <c r="AAP8" s="0"/>
      <c r="AAQ8" s="0"/>
      <c r="AAR8" s="0"/>
      <c r="AAS8" s="0"/>
      <c r="AAT8" s="0"/>
      <c r="AAU8" s="0"/>
      <c r="AAV8" s="0"/>
      <c r="AAW8" s="0"/>
      <c r="AAX8" s="0"/>
      <c r="AAY8" s="0"/>
      <c r="AAZ8" s="0"/>
      <c r="ABA8" s="0"/>
      <c r="ABB8" s="0"/>
      <c r="ABC8" s="0"/>
      <c r="ABD8" s="0"/>
      <c r="ABE8" s="0"/>
      <c r="ABF8" s="0"/>
      <c r="ABG8" s="0"/>
      <c r="ABH8" s="0"/>
      <c r="ABI8" s="0"/>
      <c r="ABJ8" s="0"/>
      <c r="ABK8" s="0"/>
      <c r="ABL8" s="0"/>
      <c r="ABM8" s="0"/>
      <c r="ABN8" s="0"/>
      <c r="ABO8" s="0"/>
      <c r="ABP8" s="0"/>
      <c r="ABQ8" s="0"/>
      <c r="ABR8" s="0"/>
      <c r="ABS8" s="0"/>
      <c r="ABT8" s="0"/>
      <c r="ABU8" s="0"/>
      <c r="ABV8" s="0"/>
      <c r="ABW8" s="0"/>
      <c r="ABX8" s="0"/>
      <c r="ABY8" s="0"/>
      <c r="ABZ8" s="0"/>
      <c r="ACA8" s="0"/>
      <c r="ACB8" s="0"/>
      <c r="ACC8" s="0"/>
      <c r="ACD8" s="0"/>
      <c r="ACE8" s="0"/>
      <c r="ACF8" s="0"/>
      <c r="ACG8" s="0"/>
      <c r="ACH8" s="0"/>
      <c r="ACI8" s="0"/>
      <c r="ACJ8" s="0"/>
      <c r="ACK8" s="0"/>
      <c r="ACL8" s="0"/>
      <c r="ACM8" s="0"/>
      <c r="ACN8" s="0"/>
      <c r="ACO8" s="0"/>
      <c r="ACP8" s="0"/>
      <c r="ACQ8" s="0"/>
      <c r="ACR8" s="0"/>
      <c r="ACS8" s="0"/>
      <c r="ACT8" s="0"/>
      <c r="ACU8" s="0"/>
      <c r="ACV8" s="0"/>
      <c r="ACW8" s="0"/>
      <c r="ACX8" s="0"/>
      <c r="ACY8" s="0"/>
      <c r="ACZ8" s="0"/>
      <c r="ADA8" s="0"/>
      <c r="ADB8" s="0"/>
      <c r="ADC8" s="0"/>
      <c r="ADD8" s="0"/>
      <c r="ADE8" s="0"/>
      <c r="ADF8" s="0"/>
      <c r="ADG8" s="0"/>
      <c r="ADH8" s="0"/>
      <c r="ADI8" s="0"/>
      <c r="ADJ8" s="0"/>
      <c r="ADK8" s="0"/>
      <c r="ADL8" s="0"/>
      <c r="ADM8" s="0"/>
      <c r="ADN8" s="0"/>
      <c r="ADO8" s="0"/>
      <c r="ADP8" s="0"/>
      <c r="ADQ8" s="0"/>
      <c r="ADR8" s="0"/>
      <c r="ADS8" s="0"/>
      <c r="ADT8" s="0"/>
      <c r="ADU8" s="0"/>
      <c r="ADV8" s="0"/>
      <c r="ADW8" s="0"/>
      <c r="ADX8" s="0"/>
      <c r="ADY8" s="0"/>
      <c r="ADZ8" s="0"/>
      <c r="AEA8" s="0"/>
      <c r="AEB8" s="0"/>
      <c r="AEC8" s="0"/>
      <c r="AED8" s="0"/>
      <c r="AEE8" s="0"/>
      <c r="AEF8" s="0"/>
      <c r="AEG8" s="0"/>
      <c r="AEH8" s="0"/>
      <c r="AEI8" s="0"/>
      <c r="AEJ8" s="0"/>
      <c r="AEK8" s="0"/>
      <c r="AEL8" s="0"/>
      <c r="AEM8" s="0"/>
      <c r="AEN8" s="0"/>
      <c r="AEO8" s="0"/>
      <c r="AEP8" s="0"/>
      <c r="AEQ8" s="0"/>
      <c r="AER8" s="0"/>
      <c r="AES8" s="0"/>
      <c r="AET8" s="0"/>
      <c r="AEU8" s="0"/>
      <c r="AEV8" s="0"/>
      <c r="AEW8" s="0"/>
      <c r="AEX8" s="0"/>
      <c r="AEY8" s="0"/>
      <c r="AEZ8" s="0"/>
      <c r="AFA8" s="0"/>
      <c r="AFB8" s="0"/>
      <c r="AFC8" s="0"/>
      <c r="AFD8" s="0"/>
      <c r="AFE8" s="0"/>
      <c r="AFF8" s="0"/>
      <c r="AFG8" s="0"/>
      <c r="AFH8" s="0"/>
      <c r="AFI8" s="0"/>
      <c r="AFJ8" s="0"/>
      <c r="AFK8" s="0"/>
      <c r="AFL8" s="0"/>
      <c r="AFM8" s="0"/>
      <c r="AFN8" s="0"/>
      <c r="AFO8" s="0"/>
      <c r="AFP8" s="0"/>
      <c r="AFQ8" s="0"/>
      <c r="AFR8" s="0"/>
      <c r="AFS8" s="0"/>
      <c r="AFT8" s="0"/>
      <c r="AFU8" s="0"/>
      <c r="AFV8" s="0"/>
      <c r="AFW8" s="0"/>
      <c r="AFX8" s="0"/>
      <c r="AFY8" s="0"/>
      <c r="AFZ8" s="0"/>
      <c r="AGA8" s="0"/>
      <c r="AGB8" s="0"/>
      <c r="AGC8" s="0"/>
      <c r="AGD8" s="0"/>
      <c r="AGE8" s="0"/>
      <c r="AGF8" s="0"/>
      <c r="AGG8" s="0"/>
      <c r="AGH8" s="0"/>
      <c r="AGI8" s="0"/>
      <c r="AGJ8" s="0"/>
      <c r="AGK8" s="0"/>
      <c r="AGL8" s="0"/>
      <c r="AGM8" s="0"/>
      <c r="AGN8" s="0"/>
      <c r="AGO8" s="0"/>
      <c r="AGP8" s="0"/>
      <c r="AGQ8" s="0"/>
      <c r="AGR8" s="0"/>
      <c r="AGS8" s="0"/>
      <c r="AGT8" s="0"/>
      <c r="AGU8" s="0"/>
      <c r="AGV8" s="0"/>
      <c r="AGW8" s="0"/>
      <c r="AGX8" s="0"/>
      <c r="AGY8" s="0"/>
      <c r="AGZ8" s="0"/>
      <c r="AHA8" s="0"/>
      <c r="AHB8" s="0"/>
      <c r="AHC8" s="0"/>
      <c r="AHD8" s="0"/>
      <c r="AHE8" s="0"/>
      <c r="AHF8" s="0"/>
      <c r="AHG8" s="0"/>
      <c r="AHH8" s="0"/>
      <c r="AHI8" s="0"/>
      <c r="AHJ8" s="0"/>
      <c r="AHK8" s="0"/>
      <c r="AHL8" s="0"/>
      <c r="AHM8" s="0"/>
      <c r="AHN8" s="0"/>
      <c r="AHO8" s="0"/>
      <c r="AHP8" s="0"/>
      <c r="AHQ8" s="0"/>
      <c r="AHR8" s="0"/>
      <c r="AHS8" s="0"/>
      <c r="AHT8" s="0"/>
      <c r="AHU8" s="0"/>
      <c r="AHV8" s="0"/>
      <c r="AHW8" s="0"/>
      <c r="AHX8" s="0"/>
      <c r="AHY8" s="0"/>
      <c r="AHZ8" s="0"/>
      <c r="AIA8" s="0"/>
      <c r="AIB8" s="0"/>
      <c r="AIC8" s="0"/>
      <c r="AID8" s="0"/>
      <c r="AIE8" s="0"/>
      <c r="AIF8" s="0"/>
      <c r="AIG8" s="0"/>
      <c r="AIH8" s="0"/>
      <c r="AII8" s="0"/>
      <c r="AIJ8" s="0"/>
      <c r="AIK8" s="0"/>
      <c r="AIL8" s="0"/>
      <c r="AIM8" s="0"/>
      <c r="AIN8" s="0"/>
      <c r="AIO8" s="0"/>
      <c r="AIP8" s="0"/>
      <c r="AIQ8" s="0"/>
      <c r="AIR8" s="0"/>
      <c r="AIS8" s="0"/>
      <c r="AIT8" s="0"/>
      <c r="AIU8" s="0"/>
      <c r="AIV8" s="0"/>
      <c r="AIW8" s="0"/>
      <c r="AIX8" s="0"/>
      <c r="AIY8" s="0"/>
      <c r="AIZ8" s="0"/>
      <c r="AJA8" s="0"/>
      <c r="AJB8" s="0"/>
      <c r="AJC8" s="0"/>
      <c r="AJD8" s="0"/>
      <c r="AJE8" s="0"/>
      <c r="AJF8" s="0"/>
      <c r="AJG8" s="0"/>
      <c r="AJH8" s="0"/>
      <c r="AJI8" s="0"/>
      <c r="AJJ8" s="0"/>
      <c r="AJK8" s="0"/>
      <c r="AJL8" s="0"/>
      <c r="AJM8" s="0"/>
      <c r="AJN8" s="0"/>
      <c r="AJO8" s="0"/>
      <c r="AJP8" s="0"/>
      <c r="AJQ8" s="0"/>
      <c r="AJR8" s="0"/>
      <c r="AJS8" s="0"/>
      <c r="AJT8" s="0"/>
      <c r="AJU8" s="0"/>
      <c r="AJV8" s="0"/>
      <c r="AJW8" s="0"/>
      <c r="AJX8" s="0"/>
      <c r="AJY8" s="0"/>
      <c r="AJZ8" s="0"/>
      <c r="AKA8" s="0"/>
      <c r="AKB8" s="0"/>
      <c r="AKC8" s="0"/>
      <c r="AKD8" s="0"/>
      <c r="AKE8" s="0"/>
      <c r="AKF8" s="0"/>
      <c r="AKG8" s="0"/>
      <c r="AKH8" s="0"/>
      <c r="AKI8" s="0"/>
      <c r="AKJ8" s="0"/>
      <c r="AKK8" s="0"/>
      <c r="AKL8" s="0"/>
      <c r="AKM8" s="0"/>
      <c r="AKN8" s="0"/>
      <c r="AKO8" s="0"/>
      <c r="AKP8" s="0"/>
      <c r="AKQ8" s="0"/>
      <c r="AKR8" s="0"/>
      <c r="AKS8" s="0"/>
      <c r="AKT8" s="0"/>
      <c r="AKU8" s="0"/>
      <c r="AKV8" s="0"/>
      <c r="AKW8" s="0"/>
      <c r="AKX8" s="0"/>
      <c r="AKY8" s="0"/>
      <c r="AKZ8" s="0"/>
      <c r="ALA8" s="0"/>
      <c r="ALB8" s="0"/>
      <c r="ALC8" s="0"/>
      <c r="ALD8" s="0"/>
      <c r="ALE8" s="0"/>
      <c r="ALF8" s="0"/>
      <c r="ALG8" s="0"/>
      <c r="ALH8" s="0"/>
      <c r="ALI8" s="0"/>
      <c r="ALJ8" s="0"/>
      <c r="ALK8" s="0"/>
      <c r="ALL8" s="0"/>
      <c r="ALM8" s="0"/>
      <c r="ALN8" s="0"/>
      <c r="ALO8" s="0"/>
      <c r="ALP8" s="0"/>
      <c r="ALQ8" s="0"/>
      <c r="ALR8" s="0"/>
      <c r="ALS8" s="0"/>
      <c r="ALT8" s="0"/>
      <c r="ALU8" s="0"/>
      <c r="ALV8" s="0"/>
      <c r="ALW8" s="0"/>
      <c r="ALX8" s="0"/>
      <c r="ALY8" s="0"/>
      <c r="ALZ8" s="0"/>
      <c r="AMA8" s="0"/>
      <c r="AMB8" s="0"/>
      <c r="AMC8" s="0"/>
      <c r="AMD8" s="0"/>
      <c r="AME8" s="0"/>
      <c r="AMF8" s="0"/>
      <c r="AMG8" s="0"/>
      <c r="AMH8" s="0"/>
      <c r="AMI8" s="0"/>
      <c r="AMJ8" s="0"/>
      <c r="AMK8" s="0"/>
      <c r="AML8" s="0"/>
      <c r="AMM8" s="0"/>
      <c r="AMN8" s="0"/>
      <c r="AMO8" s="0"/>
      <c r="AMP8" s="0"/>
      <c r="AMQ8" s="0"/>
      <c r="AMR8" s="0"/>
      <c r="AMS8" s="0"/>
      <c r="AMT8" s="0"/>
      <c r="AMU8" s="0"/>
      <c r="AMV8" s="0"/>
      <c r="AMW8" s="0"/>
      <c r="AMX8" s="0"/>
      <c r="AMY8" s="0"/>
      <c r="AMZ8" s="0"/>
      <c r="ANA8" s="0"/>
      <c r="ANB8" s="0"/>
      <c r="ANC8" s="0"/>
      <c r="AND8" s="0"/>
      <c r="ANE8" s="0"/>
      <c r="ANF8" s="0"/>
      <c r="ANG8" s="0"/>
      <c r="ANH8" s="0"/>
      <c r="ANI8" s="0"/>
      <c r="ANJ8" s="0"/>
      <c r="ANK8" s="0"/>
      <c r="ANL8" s="0"/>
      <c r="ANM8" s="0"/>
      <c r="ANN8" s="0"/>
      <c r="ANO8" s="0"/>
      <c r="ANP8" s="0"/>
      <c r="ANQ8" s="0"/>
      <c r="ANR8" s="0"/>
      <c r="ANS8" s="0"/>
      <c r="ANT8" s="0"/>
      <c r="ANU8" s="0"/>
      <c r="ANV8" s="0"/>
      <c r="ANW8" s="0"/>
      <c r="ANX8" s="0"/>
      <c r="ANY8" s="0"/>
      <c r="ANZ8" s="0"/>
      <c r="AOA8" s="0"/>
      <c r="AOB8" s="0"/>
      <c r="AOC8" s="0"/>
      <c r="AOD8" s="0"/>
      <c r="AOE8" s="0"/>
      <c r="AOF8" s="0"/>
      <c r="AOG8" s="0"/>
      <c r="AOH8" s="0"/>
      <c r="AOI8" s="0"/>
      <c r="AOJ8" s="0"/>
      <c r="AOK8" s="0"/>
      <c r="AOL8" s="0"/>
      <c r="AOM8" s="0"/>
      <c r="AON8" s="0"/>
      <c r="AOO8" s="0"/>
      <c r="AOP8" s="0"/>
      <c r="AOQ8" s="0"/>
      <c r="AOR8" s="0"/>
      <c r="AOS8" s="0"/>
      <c r="AOT8" s="0"/>
      <c r="AOU8" s="0"/>
      <c r="AOV8" s="0"/>
      <c r="AOW8" s="0"/>
      <c r="AOX8" s="0"/>
      <c r="AOY8" s="0"/>
      <c r="AOZ8" s="0"/>
      <c r="APA8" s="0"/>
      <c r="APB8" s="0"/>
      <c r="APC8" s="0"/>
      <c r="APD8" s="0"/>
      <c r="APE8" s="0"/>
      <c r="APF8" s="0"/>
      <c r="APG8" s="0"/>
      <c r="APH8" s="0"/>
      <c r="API8" s="0"/>
      <c r="APJ8" s="0"/>
      <c r="APK8" s="0"/>
      <c r="APL8" s="0"/>
      <c r="APM8" s="0"/>
      <c r="APN8" s="0"/>
      <c r="APO8" s="0"/>
      <c r="APP8" s="0"/>
      <c r="APQ8" s="0"/>
      <c r="APR8" s="0"/>
      <c r="APS8" s="0"/>
      <c r="APT8" s="0"/>
      <c r="APU8" s="0"/>
      <c r="APV8" s="0"/>
      <c r="APW8" s="0"/>
      <c r="APX8" s="0"/>
      <c r="APY8" s="0"/>
      <c r="APZ8" s="0"/>
      <c r="AQA8" s="0"/>
      <c r="AQB8" s="0"/>
      <c r="AQC8" s="0"/>
      <c r="AQD8" s="0"/>
      <c r="AQE8" s="0"/>
      <c r="AQF8" s="0"/>
      <c r="AQG8" s="0"/>
      <c r="AQH8" s="0"/>
      <c r="AQI8" s="0"/>
      <c r="AQJ8" s="0"/>
      <c r="AQK8" s="0"/>
      <c r="AQL8" s="0"/>
      <c r="AQM8" s="0"/>
      <c r="AQN8" s="0"/>
      <c r="AQO8" s="0"/>
      <c r="AQP8" s="0"/>
      <c r="AQQ8" s="0"/>
      <c r="AQR8" s="0"/>
      <c r="AQS8" s="0"/>
      <c r="AQT8" s="0"/>
      <c r="AQU8" s="0"/>
      <c r="AQV8" s="0"/>
      <c r="AQW8" s="0"/>
      <c r="AQX8" s="0"/>
      <c r="AQY8" s="0"/>
      <c r="AQZ8" s="0"/>
      <c r="ARA8" s="0"/>
      <c r="ARB8" s="0"/>
      <c r="ARC8" s="0"/>
      <c r="ARD8" s="0"/>
      <c r="ARE8" s="0"/>
      <c r="ARF8" s="0"/>
      <c r="ARG8" s="0"/>
      <c r="ARH8" s="0"/>
      <c r="ARI8" s="0"/>
      <c r="ARJ8" s="0"/>
      <c r="ARK8" s="0"/>
      <c r="ARL8" s="0"/>
      <c r="ARM8" s="0"/>
      <c r="ARN8" s="0"/>
      <c r="ARO8" s="0"/>
      <c r="ARP8" s="0"/>
      <c r="ARQ8" s="0"/>
      <c r="ARR8" s="0"/>
      <c r="ARS8" s="0"/>
      <c r="ART8" s="0"/>
      <c r="ARU8" s="0"/>
      <c r="ARV8" s="0"/>
      <c r="ARW8" s="0"/>
      <c r="ARX8" s="0"/>
      <c r="ARY8" s="0"/>
      <c r="ARZ8" s="0"/>
      <c r="ASA8" s="0"/>
      <c r="ASB8" s="0"/>
      <c r="ASC8" s="0"/>
      <c r="ASD8" s="0"/>
      <c r="ASE8" s="0"/>
      <c r="ASF8" s="0"/>
      <c r="ASG8" s="0"/>
      <c r="ASH8" s="0"/>
      <c r="ASI8" s="0"/>
      <c r="ASJ8" s="0"/>
      <c r="ASK8" s="0"/>
      <c r="ASL8" s="0"/>
      <c r="ASM8" s="0"/>
      <c r="ASN8" s="0"/>
      <c r="ASO8" s="0"/>
      <c r="ASP8" s="0"/>
      <c r="ASQ8" s="0"/>
      <c r="ASR8" s="0"/>
      <c r="ASS8" s="0"/>
      <c r="AST8" s="0"/>
      <c r="ASU8" s="0"/>
      <c r="ASV8" s="0"/>
      <c r="ASW8" s="0"/>
      <c r="ASX8" s="0"/>
      <c r="ASY8" s="0"/>
      <c r="ASZ8" s="0"/>
      <c r="ATA8" s="0"/>
      <c r="ATB8" s="0"/>
      <c r="ATC8" s="0"/>
      <c r="ATD8" s="0"/>
      <c r="ATE8" s="0"/>
      <c r="ATF8" s="0"/>
      <c r="ATG8" s="0"/>
      <c r="ATH8" s="0"/>
      <c r="ATI8" s="0"/>
      <c r="ATJ8" s="0"/>
      <c r="ATK8" s="0"/>
      <c r="ATL8" s="0"/>
      <c r="ATM8" s="0"/>
      <c r="ATN8" s="0"/>
      <c r="ATO8" s="0"/>
      <c r="ATP8" s="0"/>
      <c r="ATQ8" s="0"/>
      <c r="ATR8" s="0"/>
      <c r="ATS8" s="0"/>
      <c r="ATT8" s="0"/>
      <c r="ATU8" s="0"/>
      <c r="ATV8" s="0"/>
      <c r="ATW8" s="0"/>
      <c r="ATX8" s="0"/>
      <c r="ATY8" s="0"/>
      <c r="ATZ8" s="0"/>
      <c r="AUA8" s="0"/>
      <c r="AUB8" s="0"/>
      <c r="AUC8" s="0"/>
      <c r="AUD8" s="0"/>
      <c r="AUE8" s="0"/>
      <c r="AUF8" s="0"/>
      <c r="AUG8" s="0"/>
      <c r="AUH8" s="0"/>
      <c r="AUI8" s="0"/>
      <c r="AUJ8" s="0"/>
      <c r="AUK8" s="0"/>
      <c r="AUL8" s="0"/>
      <c r="AUM8" s="0"/>
      <c r="AUN8" s="0"/>
      <c r="AUO8" s="0"/>
      <c r="AUP8" s="0"/>
      <c r="AUQ8" s="0"/>
      <c r="AUR8" s="0"/>
      <c r="AUS8" s="0"/>
      <c r="AUT8" s="0"/>
      <c r="AUU8" s="0"/>
      <c r="AUV8" s="0"/>
      <c r="AUW8" s="0"/>
      <c r="AUX8" s="0"/>
      <c r="AUY8" s="0"/>
      <c r="AUZ8" s="0"/>
      <c r="AVA8" s="0"/>
      <c r="AVB8" s="0"/>
      <c r="AVC8" s="0"/>
      <c r="AVD8" s="0"/>
      <c r="AVE8" s="0"/>
      <c r="AVF8" s="0"/>
      <c r="AVG8" s="0"/>
      <c r="AVH8" s="0"/>
      <c r="AVI8" s="0"/>
      <c r="AVJ8" s="0"/>
      <c r="AVK8" s="0"/>
      <c r="AVL8" s="0"/>
      <c r="AVM8" s="0"/>
      <c r="AVN8" s="0"/>
      <c r="AVO8" s="0"/>
      <c r="AVP8" s="0"/>
      <c r="AVQ8" s="0"/>
      <c r="AVR8" s="0"/>
      <c r="AVS8" s="0"/>
      <c r="AVT8" s="0"/>
      <c r="AVU8" s="0"/>
      <c r="AVV8" s="0"/>
      <c r="AVW8" s="0"/>
      <c r="AVX8" s="0"/>
      <c r="AVY8" s="0"/>
      <c r="AVZ8" s="0"/>
      <c r="AWA8" s="0"/>
      <c r="AWB8" s="0"/>
      <c r="AWC8" s="0"/>
      <c r="AWD8" s="0"/>
      <c r="AWE8" s="0"/>
      <c r="AWF8" s="0"/>
      <c r="AWG8" s="0"/>
      <c r="AWH8" s="0"/>
      <c r="AWI8" s="0"/>
      <c r="AWJ8" s="0"/>
      <c r="AWK8" s="0"/>
      <c r="AWL8" s="0"/>
      <c r="AWM8" s="0"/>
      <c r="AWN8" s="0"/>
      <c r="AWO8" s="0"/>
      <c r="AWP8" s="0"/>
      <c r="AWQ8" s="0"/>
      <c r="AWR8" s="0"/>
      <c r="AWS8" s="0"/>
      <c r="AWT8" s="0"/>
      <c r="AWU8" s="0"/>
      <c r="AWV8" s="0"/>
      <c r="AWW8" s="0"/>
      <c r="AWX8" s="0"/>
      <c r="AWY8" s="0"/>
      <c r="AWZ8" s="0"/>
      <c r="AXA8" s="0"/>
      <c r="AXB8" s="0"/>
      <c r="AXC8" s="0"/>
      <c r="AXD8" s="0"/>
      <c r="AXE8" s="0"/>
      <c r="AXF8" s="0"/>
      <c r="AXG8" s="0"/>
      <c r="AXH8" s="0"/>
      <c r="AXI8" s="0"/>
      <c r="AXJ8" s="0"/>
      <c r="AXK8" s="0"/>
      <c r="AXL8" s="0"/>
      <c r="AXM8" s="0"/>
      <c r="AXN8" s="0"/>
      <c r="AXO8" s="0"/>
      <c r="AXP8" s="0"/>
      <c r="AXQ8" s="0"/>
      <c r="AXR8" s="0"/>
      <c r="AXS8" s="0"/>
      <c r="AXT8" s="0"/>
      <c r="AXU8" s="0"/>
      <c r="AXV8" s="0"/>
      <c r="AXW8" s="0"/>
      <c r="AXX8" s="0"/>
      <c r="AXY8" s="0"/>
      <c r="AXZ8" s="0"/>
      <c r="AYA8" s="0"/>
      <c r="AYB8" s="0"/>
      <c r="AYC8" s="0"/>
      <c r="AYD8" s="0"/>
      <c r="AYE8" s="0"/>
      <c r="AYF8" s="0"/>
      <c r="AYG8" s="0"/>
      <c r="AYH8" s="0"/>
      <c r="AYI8" s="0"/>
      <c r="AYJ8" s="0"/>
      <c r="AYK8" s="0"/>
      <c r="AYL8" s="0"/>
      <c r="AYM8" s="0"/>
      <c r="AYN8" s="0"/>
      <c r="AYO8" s="0"/>
      <c r="AYP8" s="0"/>
      <c r="AYQ8" s="0"/>
      <c r="AYR8" s="0"/>
      <c r="AYS8" s="0"/>
      <c r="AYT8" s="0"/>
      <c r="AYU8" s="0"/>
      <c r="AYV8" s="0"/>
      <c r="AYW8" s="0"/>
      <c r="AYX8" s="0"/>
      <c r="AYY8" s="0"/>
      <c r="AYZ8" s="0"/>
      <c r="AZA8" s="0"/>
      <c r="AZB8" s="0"/>
      <c r="AZC8" s="0"/>
      <c r="AZD8" s="0"/>
      <c r="AZE8" s="0"/>
      <c r="AZF8" s="0"/>
      <c r="AZG8" s="0"/>
      <c r="AZH8" s="0"/>
      <c r="AZI8" s="0"/>
      <c r="AZJ8" s="0"/>
      <c r="AZK8" s="0"/>
      <c r="AZL8" s="0"/>
      <c r="AZM8" s="0"/>
      <c r="AZN8" s="0"/>
      <c r="AZO8" s="0"/>
      <c r="AZP8" s="0"/>
      <c r="AZQ8" s="0"/>
      <c r="AZR8" s="0"/>
      <c r="AZS8" s="0"/>
      <c r="AZT8" s="0"/>
      <c r="AZU8" s="0"/>
      <c r="AZV8" s="0"/>
      <c r="AZW8" s="0"/>
      <c r="AZX8" s="0"/>
      <c r="AZY8" s="0"/>
      <c r="AZZ8" s="0"/>
      <c r="BAA8" s="0"/>
      <c r="BAB8" s="0"/>
      <c r="BAC8" s="0"/>
      <c r="BAD8" s="0"/>
      <c r="BAE8" s="0"/>
      <c r="BAF8" s="0"/>
      <c r="BAG8" s="0"/>
      <c r="BAH8" s="0"/>
      <c r="BAI8" s="0"/>
      <c r="BAJ8" s="0"/>
      <c r="BAK8" s="0"/>
      <c r="BAL8" s="0"/>
      <c r="BAM8" s="0"/>
      <c r="BAN8" s="0"/>
      <c r="BAO8" s="0"/>
      <c r="BAP8" s="0"/>
      <c r="BAQ8" s="0"/>
      <c r="BAR8" s="0"/>
      <c r="BAS8" s="0"/>
      <c r="BAT8" s="0"/>
      <c r="BAU8" s="0"/>
      <c r="BAV8" s="0"/>
      <c r="BAW8" s="0"/>
      <c r="BAX8" s="0"/>
      <c r="BAY8" s="0"/>
      <c r="BAZ8" s="0"/>
      <c r="BBA8" s="0"/>
      <c r="BBB8" s="0"/>
      <c r="BBC8" s="0"/>
      <c r="BBD8" s="0"/>
      <c r="BBE8" s="0"/>
      <c r="BBF8" s="0"/>
      <c r="BBG8" s="0"/>
      <c r="BBH8" s="0"/>
      <c r="BBI8" s="0"/>
      <c r="BBJ8" s="0"/>
      <c r="BBK8" s="0"/>
      <c r="BBL8" s="0"/>
      <c r="BBM8" s="0"/>
      <c r="BBN8" s="0"/>
      <c r="BBO8" s="0"/>
      <c r="BBP8" s="0"/>
      <c r="BBQ8" s="0"/>
      <c r="BBR8" s="0"/>
      <c r="BBS8" s="0"/>
      <c r="BBT8" s="0"/>
      <c r="BBU8" s="0"/>
      <c r="BBV8" s="0"/>
      <c r="BBW8" s="0"/>
      <c r="BBX8" s="0"/>
      <c r="BBY8" s="0"/>
      <c r="BBZ8" s="0"/>
      <c r="BCA8" s="0"/>
      <c r="BCB8" s="0"/>
      <c r="BCC8" s="0"/>
      <c r="BCD8" s="0"/>
      <c r="BCE8" s="0"/>
      <c r="BCF8" s="0"/>
      <c r="BCG8" s="0"/>
      <c r="BCH8" s="0"/>
      <c r="BCI8" s="0"/>
      <c r="BCJ8" s="0"/>
      <c r="BCK8" s="0"/>
      <c r="BCL8" s="0"/>
      <c r="BCM8" s="0"/>
      <c r="BCN8" s="0"/>
      <c r="BCO8" s="0"/>
      <c r="BCP8" s="0"/>
      <c r="BCQ8" s="0"/>
      <c r="BCR8" s="0"/>
      <c r="BCS8" s="0"/>
      <c r="BCT8" s="0"/>
      <c r="BCU8" s="0"/>
      <c r="BCV8" s="0"/>
      <c r="BCW8" s="0"/>
      <c r="BCX8" s="0"/>
      <c r="BCY8" s="0"/>
      <c r="BCZ8" s="0"/>
      <c r="BDA8" s="0"/>
      <c r="BDB8" s="0"/>
      <c r="BDC8" s="0"/>
      <c r="BDD8" s="0"/>
      <c r="BDE8" s="0"/>
      <c r="BDF8" s="0"/>
      <c r="BDG8" s="0"/>
      <c r="BDH8" s="0"/>
      <c r="BDI8" s="0"/>
      <c r="BDJ8" s="0"/>
      <c r="BDK8" s="0"/>
      <c r="BDL8" s="0"/>
      <c r="BDM8" s="0"/>
      <c r="BDN8" s="0"/>
      <c r="BDO8" s="0"/>
      <c r="BDP8" s="0"/>
      <c r="BDQ8" s="0"/>
      <c r="BDR8" s="0"/>
      <c r="BDS8" s="0"/>
      <c r="BDT8" s="0"/>
      <c r="BDU8" s="0"/>
      <c r="BDV8" s="0"/>
      <c r="BDW8" s="0"/>
      <c r="BDX8" s="0"/>
      <c r="BDY8" s="0"/>
      <c r="BDZ8" s="0"/>
      <c r="BEA8" s="0"/>
      <c r="BEB8" s="0"/>
      <c r="BEC8" s="0"/>
      <c r="BED8" s="0"/>
      <c r="BEE8" s="0"/>
      <c r="BEF8" s="0"/>
      <c r="BEG8" s="0"/>
      <c r="BEH8" s="0"/>
      <c r="BEI8" s="0"/>
      <c r="BEJ8" s="0"/>
      <c r="BEK8" s="0"/>
      <c r="BEL8" s="0"/>
      <c r="BEM8" s="0"/>
      <c r="BEN8" s="0"/>
      <c r="BEO8" s="0"/>
      <c r="BEP8" s="0"/>
      <c r="BEQ8" s="0"/>
      <c r="BER8" s="0"/>
      <c r="BES8" s="0"/>
      <c r="BET8" s="0"/>
      <c r="BEU8" s="0"/>
      <c r="BEV8" s="0"/>
      <c r="BEW8" s="0"/>
      <c r="BEX8" s="0"/>
      <c r="BEY8" s="0"/>
      <c r="BEZ8" s="0"/>
      <c r="BFA8" s="0"/>
      <c r="BFB8" s="0"/>
      <c r="BFC8" s="0"/>
      <c r="BFD8" s="0"/>
      <c r="BFE8" s="0"/>
      <c r="BFF8" s="0"/>
      <c r="BFG8" s="0"/>
      <c r="BFH8" s="0"/>
      <c r="BFI8" s="0"/>
      <c r="BFJ8" s="0"/>
      <c r="BFK8" s="0"/>
      <c r="BFL8" s="0"/>
      <c r="BFM8" s="0"/>
      <c r="BFN8" s="0"/>
      <c r="BFO8" s="0"/>
      <c r="BFP8" s="0"/>
      <c r="BFQ8" s="0"/>
      <c r="BFR8" s="0"/>
      <c r="BFS8" s="0"/>
      <c r="BFT8" s="0"/>
      <c r="BFU8" s="0"/>
      <c r="BFV8" s="0"/>
      <c r="BFW8" s="0"/>
      <c r="BFX8" s="0"/>
      <c r="BFY8" s="0"/>
      <c r="BFZ8" s="0"/>
      <c r="BGA8" s="0"/>
      <c r="BGB8" s="0"/>
      <c r="BGC8" s="0"/>
      <c r="BGD8" s="0"/>
      <c r="BGE8" s="0"/>
      <c r="BGF8" s="0"/>
      <c r="BGG8" s="0"/>
      <c r="BGH8" s="0"/>
      <c r="BGI8" s="0"/>
      <c r="BGJ8" s="0"/>
      <c r="BGK8" s="0"/>
      <c r="BGL8" s="0"/>
      <c r="BGM8" s="0"/>
      <c r="BGN8" s="0"/>
      <c r="BGO8" s="0"/>
      <c r="BGP8" s="0"/>
      <c r="BGQ8" s="0"/>
      <c r="BGR8" s="0"/>
      <c r="BGS8" s="0"/>
      <c r="BGT8" s="0"/>
      <c r="BGU8" s="0"/>
      <c r="BGV8" s="0"/>
      <c r="BGW8" s="0"/>
      <c r="BGX8" s="0"/>
      <c r="BGY8" s="0"/>
      <c r="BGZ8" s="0"/>
      <c r="BHA8" s="0"/>
      <c r="BHB8" s="0"/>
      <c r="BHC8" s="0"/>
      <c r="BHD8" s="0"/>
      <c r="BHE8" s="0"/>
      <c r="BHF8" s="0"/>
      <c r="BHG8" s="0"/>
      <c r="BHH8" s="0"/>
      <c r="BHI8" s="0"/>
      <c r="BHJ8" s="0"/>
      <c r="BHK8" s="0"/>
      <c r="BHL8" s="0"/>
      <c r="BHM8" s="0"/>
      <c r="BHN8" s="0"/>
      <c r="BHO8" s="0"/>
      <c r="BHP8" s="0"/>
      <c r="BHQ8" s="0"/>
      <c r="BHR8" s="0"/>
      <c r="BHS8" s="0"/>
      <c r="BHT8" s="0"/>
      <c r="BHU8" s="0"/>
      <c r="BHV8" s="0"/>
      <c r="BHW8" s="0"/>
      <c r="BHX8" s="0"/>
      <c r="BHY8" s="0"/>
      <c r="BHZ8" s="0"/>
      <c r="BIA8" s="0"/>
      <c r="BIB8" s="0"/>
      <c r="BIC8" s="0"/>
      <c r="BID8" s="0"/>
      <c r="BIE8" s="0"/>
      <c r="BIF8" s="0"/>
      <c r="BIG8" s="0"/>
      <c r="BIH8" s="0"/>
      <c r="BII8" s="0"/>
      <c r="BIJ8" s="0"/>
      <c r="BIK8" s="0"/>
      <c r="BIL8" s="0"/>
      <c r="BIM8" s="0"/>
      <c r="BIN8" s="0"/>
      <c r="BIO8" s="0"/>
      <c r="BIP8" s="0"/>
      <c r="BIQ8" s="0"/>
      <c r="BIR8" s="0"/>
      <c r="BIS8" s="0"/>
      <c r="BIT8" s="0"/>
      <c r="BIU8" s="0"/>
      <c r="BIV8" s="0"/>
      <c r="BIW8" s="0"/>
      <c r="BIX8" s="0"/>
      <c r="BIY8" s="0"/>
      <c r="BIZ8" s="0"/>
      <c r="BJA8" s="0"/>
      <c r="BJB8" s="0"/>
      <c r="BJC8" s="0"/>
      <c r="BJD8" s="0"/>
      <c r="BJE8" s="0"/>
      <c r="BJF8" s="0"/>
      <c r="BJG8" s="0"/>
      <c r="BJH8" s="0"/>
      <c r="BJI8" s="0"/>
      <c r="BJJ8" s="0"/>
      <c r="BJK8" s="0"/>
      <c r="BJL8" s="0"/>
      <c r="BJM8" s="0"/>
      <c r="BJN8" s="0"/>
      <c r="BJO8" s="0"/>
      <c r="BJP8" s="0"/>
      <c r="BJQ8" s="0"/>
      <c r="BJR8" s="0"/>
      <c r="BJS8" s="0"/>
      <c r="BJT8" s="0"/>
      <c r="BJU8" s="0"/>
      <c r="BJV8" s="0"/>
      <c r="BJW8" s="0"/>
      <c r="BJX8" s="0"/>
      <c r="BJY8" s="0"/>
      <c r="BJZ8" s="0"/>
      <c r="BKA8" s="0"/>
      <c r="BKB8" s="0"/>
      <c r="BKC8" s="0"/>
      <c r="BKD8" s="0"/>
      <c r="BKE8" s="0"/>
      <c r="BKF8" s="0"/>
      <c r="BKG8" s="0"/>
      <c r="BKH8" s="0"/>
      <c r="BKI8" s="0"/>
      <c r="BKJ8" s="0"/>
      <c r="BKK8" s="0"/>
      <c r="BKL8" s="0"/>
      <c r="BKM8" s="0"/>
      <c r="BKN8" s="0"/>
      <c r="BKO8" s="0"/>
      <c r="BKP8" s="0"/>
      <c r="BKQ8" s="0"/>
      <c r="BKR8" s="0"/>
      <c r="BKS8" s="0"/>
      <c r="BKT8" s="0"/>
      <c r="BKU8" s="0"/>
      <c r="BKV8" s="0"/>
      <c r="BKW8" s="0"/>
      <c r="BKX8" s="0"/>
      <c r="BKY8" s="0"/>
      <c r="BKZ8" s="0"/>
      <c r="BLA8" s="0"/>
      <c r="BLB8" s="0"/>
      <c r="BLC8" s="0"/>
      <c r="BLD8" s="0"/>
      <c r="BLE8" s="0"/>
      <c r="BLF8" s="0"/>
      <c r="BLG8" s="0"/>
      <c r="BLH8" s="0"/>
      <c r="BLI8" s="0"/>
      <c r="BLJ8" s="0"/>
      <c r="BLK8" s="0"/>
      <c r="BLL8" s="0"/>
      <c r="BLM8" s="0"/>
      <c r="BLN8" s="0"/>
      <c r="BLO8" s="0"/>
      <c r="BLP8" s="0"/>
      <c r="BLQ8" s="0"/>
      <c r="BLR8" s="0"/>
      <c r="BLS8" s="0"/>
      <c r="BLT8" s="0"/>
      <c r="BLU8" s="0"/>
      <c r="BLV8" s="0"/>
      <c r="BLW8" s="0"/>
      <c r="BLX8" s="0"/>
      <c r="BLY8" s="0"/>
      <c r="BLZ8" s="0"/>
      <c r="BMA8" s="0"/>
      <c r="BMB8" s="0"/>
      <c r="BMC8" s="0"/>
      <c r="BMD8" s="0"/>
      <c r="BME8" s="0"/>
      <c r="BMF8" s="0"/>
      <c r="BMG8" s="0"/>
      <c r="BMH8" s="0"/>
      <c r="BMI8" s="0"/>
      <c r="BMJ8" s="0"/>
      <c r="BMK8" s="0"/>
      <c r="BML8" s="0"/>
      <c r="BMM8" s="0"/>
      <c r="BMN8" s="0"/>
      <c r="BMO8" s="0"/>
      <c r="BMP8" s="0"/>
      <c r="BMQ8" s="0"/>
      <c r="BMR8" s="0"/>
      <c r="BMS8" s="0"/>
      <c r="BMT8" s="0"/>
      <c r="BMU8" s="0"/>
      <c r="BMV8" s="0"/>
      <c r="BMW8" s="0"/>
      <c r="BMX8" s="0"/>
      <c r="BMY8" s="0"/>
      <c r="BMZ8" s="0"/>
      <c r="BNA8" s="0"/>
      <c r="BNB8" s="0"/>
      <c r="BNC8" s="0"/>
      <c r="BND8" s="0"/>
      <c r="BNE8" s="0"/>
      <c r="BNF8" s="0"/>
      <c r="BNG8" s="0"/>
      <c r="BNH8" s="0"/>
      <c r="BNI8" s="0"/>
      <c r="BNJ8" s="0"/>
      <c r="BNK8" s="0"/>
      <c r="BNL8" s="0"/>
      <c r="BNM8" s="0"/>
      <c r="BNN8" s="0"/>
      <c r="BNO8" s="0"/>
      <c r="BNP8" s="0"/>
      <c r="BNQ8" s="0"/>
      <c r="BNR8" s="0"/>
      <c r="BNS8" s="0"/>
      <c r="BNT8" s="0"/>
      <c r="BNU8" s="0"/>
      <c r="BNV8" s="0"/>
      <c r="BNW8" s="0"/>
      <c r="BNX8" s="0"/>
      <c r="BNY8" s="0"/>
      <c r="BNZ8" s="0"/>
      <c r="BOA8" s="0"/>
      <c r="BOB8" s="0"/>
      <c r="BOC8" s="0"/>
      <c r="BOD8" s="0"/>
      <c r="BOE8" s="0"/>
      <c r="BOF8" s="0"/>
      <c r="BOG8" s="0"/>
      <c r="BOH8" s="0"/>
      <c r="BOI8" s="0"/>
      <c r="BOJ8" s="0"/>
      <c r="BOK8" s="0"/>
      <c r="BOL8" s="0"/>
      <c r="BOM8" s="0"/>
      <c r="BON8" s="0"/>
      <c r="BOO8" s="0"/>
      <c r="BOP8" s="0"/>
      <c r="BOQ8" s="0"/>
      <c r="BOR8" s="0"/>
      <c r="BOS8" s="0"/>
      <c r="BOT8" s="0"/>
      <c r="BOU8" s="0"/>
      <c r="BOV8" s="0"/>
      <c r="BOW8" s="0"/>
      <c r="BOX8" s="0"/>
      <c r="BOY8" s="0"/>
      <c r="BOZ8" s="0"/>
      <c r="BPA8" s="0"/>
      <c r="BPB8" s="0"/>
      <c r="BPC8" s="0"/>
      <c r="BPD8" s="0"/>
      <c r="BPE8" s="0"/>
      <c r="BPF8" s="0"/>
      <c r="BPG8" s="0"/>
      <c r="BPH8" s="0"/>
      <c r="BPI8" s="0"/>
      <c r="BPJ8" s="0"/>
      <c r="BPK8" s="0"/>
      <c r="BPL8" s="0"/>
      <c r="BPM8" s="0"/>
      <c r="BPN8" s="0"/>
      <c r="BPO8" s="0"/>
      <c r="BPP8" s="0"/>
      <c r="BPQ8" s="0"/>
      <c r="BPR8" s="0"/>
      <c r="BPS8" s="0"/>
      <c r="BPT8" s="0"/>
      <c r="BPU8" s="0"/>
      <c r="BPV8" s="0"/>
      <c r="BPW8" s="0"/>
      <c r="BPX8" s="0"/>
      <c r="BPY8" s="0"/>
      <c r="BPZ8" s="0"/>
      <c r="BQA8" s="0"/>
      <c r="BQB8" s="0"/>
      <c r="BQC8" s="0"/>
      <c r="BQD8" s="0"/>
      <c r="BQE8" s="0"/>
      <c r="BQF8" s="0"/>
      <c r="BQG8" s="0"/>
      <c r="BQH8" s="0"/>
      <c r="BQI8" s="0"/>
      <c r="BQJ8" s="0"/>
      <c r="BQK8" s="0"/>
      <c r="BQL8" s="0"/>
      <c r="BQM8" s="0"/>
      <c r="BQN8" s="0"/>
      <c r="BQO8" s="0"/>
      <c r="BQP8" s="0"/>
      <c r="BQQ8" s="0"/>
      <c r="BQR8" s="0"/>
      <c r="BQS8" s="0"/>
      <c r="BQT8" s="0"/>
      <c r="BQU8" s="0"/>
      <c r="BQV8" s="0"/>
      <c r="BQW8" s="0"/>
      <c r="BQX8" s="0"/>
      <c r="BQY8" s="0"/>
      <c r="BQZ8" s="0"/>
      <c r="BRA8" s="0"/>
      <c r="BRB8" s="0"/>
      <c r="BRC8" s="0"/>
      <c r="BRD8" s="0"/>
      <c r="BRE8" s="0"/>
      <c r="BRF8" s="0"/>
      <c r="BRG8" s="0"/>
      <c r="BRH8" s="0"/>
      <c r="BRI8" s="0"/>
      <c r="BRJ8" s="0"/>
      <c r="BRK8" s="0"/>
      <c r="BRL8" s="0"/>
      <c r="BRM8" s="0"/>
      <c r="BRN8" s="0"/>
      <c r="BRO8" s="0"/>
      <c r="BRP8" s="0"/>
      <c r="BRQ8" s="0"/>
      <c r="BRR8" s="0"/>
      <c r="BRS8" s="0"/>
      <c r="BRT8" s="0"/>
      <c r="BRU8" s="0"/>
      <c r="BRV8" s="0"/>
      <c r="BRW8" s="0"/>
      <c r="BRX8" s="0"/>
      <c r="BRY8" s="0"/>
      <c r="BRZ8" s="0"/>
      <c r="BSA8" s="0"/>
      <c r="BSB8" s="0"/>
      <c r="BSC8" s="0"/>
      <c r="BSD8" s="0"/>
      <c r="BSE8" s="0"/>
      <c r="BSF8" s="0"/>
      <c r="BSG8" s="0"/>
      <c r="BSH8" s="0"/>
      <c r="BSI8" s="0"/>
      <c r="BSJ8" s="0"/>
      <c r="BSK8" s="0"/>
      <c r="BSL8" s="0"/>
      <c r="BSM8" s="0"/>
      <c r="BSN8" s="0"/>
      <c r="BSO8" s="0"/>
      <c r="BSP8" s="0"/>
      <c r="BSQ8" s="0"/>
      <c r="BSR8" s="0"/>
      <c r="BSS8" s="0"/>
      <c r="BST8" s="0"/>
      <c r="BSU8" s="0"/>
      <c r="BSV8" s="0"/>
      <c r="BSW8" s="0"/>
      <c r="BSX8" s="0"/>
      <c r="BSY8" s="0"/>
      <c r="BSZ8" s="0"/>
      <c r="BTA8" s="0"/>
      <c r="BTB8" s="0"/>
      <c r="BTC8" s="0"/>
      <c r="BTD8" s="0"/>
      <c r="BTE8" s="0"/>
      <c r="BTF8" s="0"/>
      <c r="BTG8" s="0"/>
      <c r="BTH8" s="0"/>
      <c r="BTI8" s="0"/>
      <c r="BTJ8" s="0"/>
      <c r="BTK8" s="0"/>
      <c r="BTL8" s="0"/>
      <c r="BTM8" s="0"/>
      <c r="BTN8" s="0"/>
      <c r="BTO8" s="0"/>
      <c r="BTP8" s="0"/>
      <c r="BTQ8" s="0"/>
      <c r="BTR8" s="0"/>
      <c r="BTS8" s="0"/>
      <c r="BTT8" s="0"/>
      <c r="BTU8" s="0"/>
      <c r="BTV8" s="0"/>
      <c r="BTW8" s="0"/>
      <c r="BTX8" s="0"/>
      <c r="BTY8" s="0"/>
      <c r="BTZ8" s="0"/>
      <c r="BUA8" s="0"/>
      <c r="BUB8" s="0"/>
      <c r="BUC8" s="0"/>
      <c r="BUD8" s="0"/>
      <c r="BUE8" s="0"/>
      <c r="BUF8" s="0"/>
      <c r="BUG8" s="0"/>
      <c r="BUH8" s="0"/>
      <c r="BUI8" s="0"/>
      <c r="BUJ8" s="0"/>
      <c r="BUK8" s="0"/>
      <c r="BUL8" s="0"/>
      <c r="BUM8" s="0"/>
      <c r="BUN8" s="0"/>
      <c r="BUO8" s="0"/>
      <c r="BUP8" s="0"/>
      <c r="BUQ8" s="0"/>
      <c r="BUR8" s="0"/>
      <c r="BUS8" s="0"/>
      <c r="BUT8" s="0"/>
      <c r="BUU8" s="0"/>
      <c r="BUV8" s="0"/>
      <c r="BUW8" s="0"/>
      <c r="BUX8" s="0"/>
      <c r="BUY8" s="0"/>
      <c r="BUZ8" s="0"/>
      <c r="BVA8" s="0"/>
      <c r="BVB8" s="0"/>
      <c r="BVC8" s="0"/>
      <c r="BVD8" s="0"/>
      <c r="BVE8" s="0"/>
      <c r="BVF8" s="0"/>
      <c r="BVG8" s="0"/>
      <c r="BVH8" s="0"/>
      <c r="BVI8" s="0"/>
      <c r="BVJ8" s="0"/>
      <c r="BVK8" s="0"/>
      <c r="BVL8" s="0"/>
      <c r="BVM8" s="0"/>
      <c r="BVN8" s="0"/>
      <c r="BVO8" s="0"/>
      <c r="BVP8" s="0"/>
      <c r="BVQ8" s="0"/>
      <c r="BVR8" s="0"/>
      <c r="BVS8" s="0"/>
      <c r="BVT8" s="0"/>
      <c r="BVU8" s="0"/>
      <c r="BVV8" s="0"/>
      <c r="BVW8" s="0"/>
      <c r="BVX8" s="0"/>
      <c r="BVY8" s="0"/>
      <c r="BVZ8" s="0"/>
      <c r="BWA8" s="0"/>
      <c r="BWB8" s="0"/>
      <c r="BWC8" s="0"/>
      <c r="BWD8" s="0"/>
      <c r="BWE8" s="0"/>
      <c r="BWF8" s="0"/>
      <c r="BWG8" s="0"/>
      <c r="BWH8" s="0"/>
      <c r="BWI8" s="0"/>
      <c r="BWJ8" s="0"/>
      <c r="BWK8" s="0"/>
      <c r="BWL8" s="0"/>
      <c r="BWM8" s="0"/>
      <c r="BWN8" s="0"/>
      <c r="BWO8" s="0"/>
      <c r="BWP8" s="0"/>
      <c r="BWQ8" s="0"/>
      <c r="BWR8" s="0"/>
      <c r="BWS8" s="0"/>
      <c r="BWT8" s="0"/>
      <c r="BWU8" s="0"/>
      <c r="BWV8" s="0"/>
      <c r="BWW8" s="0"/>
      <c r="BWX8" s="0"/>
      <c r="BWY8" s="0"/>
      <c r="BWZ8" s="0"/>
      <c r="BXA8" s="0"/>
      <c r="BXB8" s="0"/>
      <c r="BXC8" s="0"/>
      <c r="BXD8" s="0"/>
      <c r="BXE8" s="0"/>
      <c r="BXF8" s="0"/>
      <c r="BXG8" s="0"/>
      <c r="BXH8" s="0"/>
      <c r="BXI8" s="0"/>
      <c r="BXJ8" s="0"/>
      <c r="BXK8" s="0"/>
      <c r="BXL8" s="0"/>
      <c r="BXM8" s="0"/>
      <c r="BXN8" s="0"/>
      <c r="BXO8" s="0"/>
      <c r="BXP8" s="0"/>
      <c r="BXQ8" s="0"/>
      <c r="BXR8" s="0"/>
      <c r="BXS8" s="0"/>
      <c r="BXT8" s="0"/>
      <c r="BXU8" s="0"/>
      <c r="BXV8" s="0"/>
      <c r="BXW8" s="0"/>
      <c r="BXX8" s="0"/>
      <c r="BXY8" s="0"/>
      <c r="BXZ8" s="0"/>
      <c r="BYA8" s="0"/>
      <c r="BYB8" s="0"/>
      <c r="BYC8" s="0"/>
      <c r="BYD8" s="0"/>
      <c r="BYE8" s="0"/>
      <c r="BYF8" s="0"/>
      <c r="BYG8" s="0"/>
      <c r="BYH8" s="0"/>
      <c r="BYI8" s="0"/>
      <c r="BYJ8" s="0"/>
      <c r="BYK8" s="0"/>
      <c r="BYL8" s="0"/>
      <c r="BYM8" s="0"/>
      <c r="BYN8" s="0"/>
      <c r="BYO8" s="0"/>
      <c r="BYP8" s="0"/>
      <c r="BYQ8" s="0"/>
      <c r="BYR8" s="0"/>
      <c r="BYS8" s="0"/>
      <c r="BYT8" s="0"/>
      <c r="BYU8" s="0"/>
      <c r="BYV8" s="0"/>
      <c r="BYW8" s="0"/>
      <c r="BYX8" s="0"/>
      <c r="BYY8" s="0"/>
      <c r="BYZ8" s="0"/>
      <c r="BZA8" s="0"/>
      <c r="BZB8" s="0"/>
      <c r="BZC8" s="0"/>
      <c r="BZD8" s="0"/>
      <c r="BZE8" s="0"/>
      <c r="BZF8" s="0"/>
      <c r="BZG8" s="0"/>
      <c r="BZH8" s="0"/>
      <c r="BZI8" s="0"/>
      <c r="BZJ8" s="0"/>
      <c r="BZK8" s="0"/>
      <c r="BZL8" s="0"/>
      <c r="BZM8" s="0"/>
      <c r="BZN8" s="0"/>
      <c r="BZO8" s="0"/>
      <c r="BZP8" s="0"/>
      <c r="BZQ8" s="0"/>
      <c r="BZR8" s="0"/>
      <c r="BZS8" s="0"/>
      <c r="BZT8" s="0"/>
      <c r="BZU8" s="0"/>
      <c r="BZV8" s="0"/>
      <c r="BZW8" s="0"/>
      <c r="BZX8" s="0"/>
      <c r="BZY8" s="0"/>
      <c r="BZZ8" s="0"/>
      <c r="CAA8" s="0"/>
      <c r="CAB8" s="0"/>
      <c r="CAC8" s="0"/>
      <c r="CAD8" s="0"/>
      <c r="CAE8" s="0"/>
      <c r="CAF8" s="0"/>
      <c r="CAG8" s="0"/>
      <c r="CAH8" s="0"/>
      <c r="CAI8" s="0"/>
      <c r="CAJ8" s="0"/>
      <c r="CAK8" s="0"/>
      <c r="CAL8" s="0"/>
      <c r="CAM8" s="0"/>
      <c r="CAN8" s="0"/>
      <c r="CAO8" s="0"/>
      <c r="CAP8" s="0"/>
      <c r="CAQ8" s="0"/>
      <c r="CAR8" s="0"/>
      <c r="CAS8" s="0"/>
      <c r="CAT8" s="0"/>
      <c r="CAU8" s="0"/>
      <c r="CAV8" s="0"/>
      <c r="CAW8" s="0"/>
      <c r="CAX8" s="0"/>
      <c r="CAY8" s="0"/>
      <c r="CAZ8" s="0"/>
      <c r="CBA8" s="0"/>
      <c r="CBB8" s="0"/>
      <c r="CBC8" s="0"/>
      <c r="CBD8" s="0"/>
      <c r="CBE8" s="0"/>
      <c r="CBF8" s="0"/>
      <c r="CBG8" s="0"/>
      <c r="CBH8" s="0"/>
      <c r="CBI8" s="0"/>
      <c r="CBJ8" s="0"/>
      <c r="CBK8" s="0"/>
      <c r="CBL8" s="0"/>
      <c r="CBM8" s="0"/>
      <c r="CBN8" s="0"/>
      <c r="CBO8" s="0"/>
      <c r="CBP8" s="0"/>
      <c r="CBQ8" s="0"/>
      <c r="CBR8" s="0"/>
      <c r="CBS8" s="0"/>
      <c r="CBT8" s="0"/>
      <c r="CBU8" s="0"/>
      <c r="CBV8" s="0"/>
      <c r="CBW8" s="0"/>
      <c r="CBX8" s="0"/>
      <c r="CBY8" s="0"/>
      <c r="CBZ8" s="0"/>
      <c r="CCA8" s="0"/>
      <c r="CCB8" s="0"/>
      <c r="CCC8" s="0"/>
      <c r="CCD8" s="0"/>
      <c r="CCE8" s="0"/>
      <c r="CCF8" s="0"/>
      <c r="CCG8" s="0"/>
      <c r="CCH8" s="0"/>
      <c r="CCI8" s="0"/>
      <c r="CCJ8" s="0"/>
      <c r="CCK8" s="0"/>
      <c r="CCL8" s="0"/>
      <c r="CCM8" s="0"/>
      <c r="CCN8" s="0"/>
      <c r="CCO8" s="0"/>
      <c r="CCP8" s="0"/>
      <c r="CCQ8" s="0"/>
      <c r="CCR8" s="0"/>
      <c r="CCS8" s="0"/>
      <c r="CCT8" s="0"/>
      <c r="CCU8" s="0"/>
      <c r="CCV8" s="0"/>
      <c r="CCW8" s="0"/>
      <c r="CCX8" s="0"/>
      <c r="CCY8" s="0"/>
      <c r="CCZ8" s="0"/>
      <c r="CDA8" s="0"/>
      <c r="CDB8" s="0"/>
      <c r="CDC8" s="0"/>
      <c r="CDD8" s="0"/>
      <c r="CDE8" s="0"/>
      <c r="CDF8" s="0"/>
      <c r="CDG8" s="0"/>
      <c r="CDH8" s="0"/>
      <c r="CDI8" s="0"/>
      <c r="CDJ8" s="0"/>
      <c r="CDK8" s="0"/>
      <c r="CDL8" s="0"/>
      <c r="CDM8" s="0"/>
      <c r="CDN8" s="0"/>
      <c r="CDO8" s="0"/>
      <c r="CDP8" s="0"/>
      <c r="CDQ8" s="0"/>
      <c r="CDR8" s="0"/>
      <c r="CDS8" s="0"/>
      <c r="CDT8" s="0"/>
      <c r="CDU8" s="0"/>
      <c r="CDV8" s="0"/>
      <c r="CDW8" s="0"/>
      <c r="CDX8" s="0"/>
      <c r="CDY8" s="0"/>
      <c r="CDZ8" s="0"/>
      <c r="CEA8" s="0"/>
      <c r="CEB8" s="0"/>
      <c r="CEC8" s="0"/>
      <c r="CED8" s="0"/>
      <c r="CEE8" s="0"/>
      <c r="CEF8" s="0"/>
      <c r="CEG8" s="0"/>
      <c r="CEH8" s="0"/>
      <c r="CEI8" s="0"/>
      <c r="CEJ8" s="0"/>
      <c r="CEK8" s="0"/>
      <c r="CEL8" s="0"/>
      <c r="CEM8" s="0"/>
      <c r="CEN8" s="0"/>
      <c r="CEO8" s="0"/>
      <c r="CEP8" s="0"/>
      <c r="CEQ8" s="0"/>
      <c r="CER8" s="0"/>
      <c r="CES8" s="0"/>
      <c r="CET8" s="0"/>
      <c r="CEU8" s="0"/>
      <c r="CEV8" s="0"/>
      <c r="CEW8" s="0"/>
      <c r="CEX8" s="0"/>
      <c r="CEY8" s="0"/>
      <c r="CEZ8" s="0"/>
      <c r="CFA8" s="0"/>
      <c r="CFB8" s="0"/>
      <c r="CFC8" s="0"/>
      <c r="CFD8" s="0"/>
      <c r="CFE8" s="0"/>
      <c r="CFF8" s="0"/>
      <c r="CFG8" s="0"/>
      <c r="CFH8" s="0"/>
      <c r="CFI8" s="0"/>
      <c r="CFJ8" s="0"/>
      <c r="CFK8" s="0"/>
      <c r="CFL8" s="0"/>
      <c r="CFM8" s="0"/>
      <c r="CFN8" s="0"/>
      <c r="CFO8" s="0"/>
      <c r="CFP8" s="0"/>
      <c r="CFQ8" s="0"/>
      <c r="CFR8" s="0"/>
      <c r="CFS8" s="0"/>
      <c r="CFT8" s="0"/>
      <c r="CFU8" s="0"/>
      <c r="CFV8" s="0"/>
      <c r="CFW8" s="0"/>
      <c r="CFX8" s="0"/>
      <c r="CFY8" s="0"/>
      <c r="CFZ8" s="0"/>
      <c r="CGA8" s="0"/>
      <c r="CGB8" s="0"/>
      <c r="CGC8" s="0"/>
      <c r="CGD8" s="0"/>
      <c r="CGE8" s="0"/>
      <c r="CGF8" s="0"/>
      <c r="CGG8" s="0"/>
      <c r="CGH8" s="0"/>
      <c r="CGI8" s="0"/>
      <c r="CGJ8" s="0"/>
      <c r="CGK8" s="0"/>
      <c r="CGL8" s="0"/>
      <c r="CGM8" s="0"/>
      <c r="CGN8" s="0"/>
      <c r="CGO8" s="0"/>
      <c r="CGP8" s="0"/>
      <c r="CGQ8" s="0"/>
      <c r="CGR8" s="0"/>
      <c r="CGS8" s="0"/>
      <c r="CGT8" s="0"/>
      <c r="CGU8" s="0"/>
      <c r="CGV8" s="0"/>
      <c r="CGW8" s="0"/>
      <c r="CGX8" s="0"/>
      <c r="CGY8" s="0"/>
      <c r="CGZ8" s="0"/>
      <c r="CHA8" s="0"/>
      <c r="CHB8" s="0"/>
      <c r="CHC8" s="0"/>
      <c r="CHD8" s="0"/>
      <c r="CHE8" s="0"/>
      <c r="CHF8" s="0"/>
      <c r="CHG8" s="0"/>
      <c r="CHH8" s="0"/>
      <c r="CHI8" s="0"/>
      <c r="CHJ8" s="0"/>
      <c r="CHK8" s="0"/>
      <c r="CHL8" s="0"/>
      <c r="CHM8" s="0"/>
      <c r="CHN8" s="0"/>
      <c r="CHO8" s="0"/>
      <c r="CHP8" s="0"/>
      <c r="CHQ8" s="0"/>
      <c r="CHR8" s="0"/>
      <c r="CHS8" s="0"/>
      <c r="CHT8" s="0"/>
      <c r="CHU8" s="0"/>
      <c r="CHV8" s="0"/>
      <c r="CHW8" s="0"/>
      <c r="CHX8" s="0"/>
      <c r="CHY8" s="0"/>
      <c r="CHZ8" s="0"/>
      <c r="CIA8" s="0"/>
      <c r="CIB8" s="0"/>
      <c r="CIC8" s="0"/>
      <c r="CID8" s="0"/>
      <c r="CIE8" s="0"/>
      <c r="CIF8" s="0"/>
      <c r="CIG8" s="0"/>
      <c r="CIH8" s="0"/>
      <c r="CII8" s="0"/>
      <c r="CIJ8" s="0"/>
      <c r="CIK8" s="0"/>
      <c r="CIL8" s="0"/>
      <c r="CIM8" s="0"/>
      <c r="CIN8" s="0"/>
      <c r="CIO8" s="0"/>
      <c r="CIP8" s="0"/>
      <c r="CIQ8" s="0"/>
      <c r="CIR8" s="0"/>
      <c r="CIS8" s="0"/>
      <c r="CIT8" s="0"/>
      <c r="CIU8" s="0"/>
      <c r="CIV8" s="0"/>
      <c r="CIW8" s="0"/>
      <c r="CIX8" s="0"/>
      <c r="CIY8" s="0"/>
      <c r="CIZ8" s="0"/>
      <c r="CJA8" s="0"/>
      <c r="CJB8" s="0"/>
      <c r="CJC8" s="0"/>
      <c r="CJD8" s="0"/>
      <c r="CJE8" s="0"/>
      <c r="CJF8" s="0"/>
      <c r="CJG8" s="0"/>
      <c r="CJH8" s="0"/>
      <c r="CJI8" s="0"/>
      <c r="CJJ8" s="0"/>
      <c r="CJK8" s="0"/>
      <c r="CJL8" s="0"/>
      <c r="CJM8" s="0"/>
      <c r="CJN8" s="0"/>
      <c r="CJO8" s="0"/>
      <c r="CJP8" s="0"/>
      <c r="CJQ8" s="0"/>
      <c r="CJR8" s="0"/>
      <c r="CJS8" s="0"/>
      <c r="CJT8" s="0"/>
      <c r="CJU8" s="0"/>
      <c r="CJV8" s="0"/>
      <c r="CJW8" s="0"/>
      <c r="CJX8" s="0"/>
      <c r="CJY8" s="0"/>
      <c r="CJZ8" s="0"/>
      <c r="CKA8" s="0"/>
      <c r="CKB8" s="0"/>
      <c r="CKC8" s="0"/>
      <c r="CKD8" s="0"/>
      <c r="CKE8" s="0"/>
      <c r="CKF8" s="0"/>
      <c r="CKG8" s="0"/>
      <c r="CKH8" s="0"/>
      <c r="CKI8" s="0"/>
      <c r="CKJ8" s="0"/>
      <c r="CKK8" s="0"/>
      <c r="CKL8" s="0"/>
      <c r="CKM8" s="0"/>
      <c r="CKN8" s="0"/>
      <c r="CKO8" s="0"/>
      <c r="CKP8" s="0"/>
      <c r="CKQ8" s="0"/>
      <c r="CKR8" s="0"/>
      <c r="CKS8" s="0"/>
      <c r="CKT8" s="0"/>
      <c r="CKU8" s="0"/>
      <c r="CKV8" s="0"/>
      <c r="CKW8" s="0"/>
      <c r="CKX8" s="0"/>
      <c r="CKY8" s="0"/>
      <c r="CKZ8" s="0"/>
      <c r="CLA8" s="0"/>
      <c r="CLB8" s="0"/>
      <c r="CLC8" s="0"/>
      <c r="CLD8" s="0"/>
      <c r="CLE8" s="0"/>
      <c r="CLF8" s="0"/>
      <c r="CLG8" s="0"/>
      <c r="CLH8" s="0"/>
      <c r="CLI8" s="0"/>
      <c r="CLJ8" s="0"/>
      <c r="CLK8" s="0"/>
      <c r="CLL8" s="0"/>
      <c r="CLM8" s="0"/>
      <c r="CLN8" s="0"/>
      <c r="CLO8" s="0"/>
      <c r="CLP8" s="0"/>
      <c r="CLQ8" s="0"/>
      <c r="CLR8" s="0"/>
      <c r="CLS8" s="0"/>
      <c r="CLT8" s="0"/>
      <c r="CLU8" s="0"/>
      <c r="CLV8" s="0"/>
      <c r="CLW8" s="0"/>
      <c r="CLX8" s="0"/>
      <c r="CLY8" s="0"/>
      <c r="CLZ8" s="0"/>
      <c r="CMA8" s="0"/>
      <c r="CMB8" s="0"/>
      <c r="CMC8" s="0"/>
      <c r="CMD8" s="0"/>
      <c r="CME8" s="0"/>
      <c r="CMF8" s="0"/>
      <c r="CMG8" s="0"/>
      <c r="CMH8" s="0"/>
      <c r="CMI8" s="0"/>
      <c r="CMJ8" s="0"/>
      <c r="CMK8" s="0"/>
      <c r="CML8" s="0"/>
      <c r="CMM8" s="0"/>
      <c r="CMN8" s="0"/>
      <c r="CMO8" s="0"/>
      <c r="CMP8" s="0"/>
      <c r="CMQ8" s="0"/>
      <c r="CMR8" s="0"/>
      <c r="CMS8" s="0"/>
      <c r="CMT8" s="0"/>
      <c r="CMU8" s="0"/>
      <c r="CMV8" s="0"/>
      <c r="CMW8" s="0"/>
      <c r="CMX8" s="0"/>
      <c r="CMY8" s="0"/>
      <c r="CMZ8" s="0"/>
      <c r="CNA8" s="0"/>
      <c r="CNB8" s="0"/>
      <c r="CNC8" s="0"/>
      <c r="CND8" s="0"/>
      <c r="CNE8" s="0"/>
      <c r="CNF8" s="0"/>
      <c r="CNG8" s="0"/>
      <c r="CNH8" s="0"/>
      <c r="CNI8" s="0"/>
      <c r="CNJ8" s="0"/>
      <c r="CNK8" s="0"/>
      <c r="CNL8" s="0"/>
      <c r="CNM8" s="0"/>
      <c r="CNN8" s="0"/>
      <c r="CNO8" s="0"/>
      <c r="CNP8" s="0"/>
      <c r="CNQ8" s="0"/>
      <c r="CNR8" s="0"/>
      <c r="CNS8" s="0"/>
      <c r="CNT8" s="0"/>
      <c r="CNU8" s="0"/>
      <c r="CNV8" s="0"/>
      <c r="CNW8" s="0"/>
      <c r="CNX8" s="0"/>
      <c r="CNY8" s="0"/>
      <c r="CNZ8" s="0"/>
      <c r="COA8" s="0"/>
      <c r="COB8" s="0"/>
      <c r="COC8" s="0"/>
      <c r="COD8" s="0"/>
      <c r="COE8" s="0"/>
      <c r="COF8" s="0"/>
      <c r="COG8" s="0"/>
      <c r="COH8" s="0"/>
      <c r="COI8" s="0"/>
      <c r="COJ8" s="0"/>
      <c r="COK8" s="0"/>
      <c r="COL8" s="0"/>
      <c r="COM8" s="0"/>
      <c r="CON8" s="0"/>
      <c r="COO8" s="0"/>
      <c r="COP8" s="0"/>
      <c r="COQ8" s="0"/>
      <c r="COR8" s="0"/>
      <c r="COS8" s="0"/>
      <c r="COT8" s="0"/>
      <c r="COU8" s="0"/>
      <c r="COV8" s="0"/>
      <c r="COW8" s="0"/>
      <c r="COX8" s="0"/>
      <c r="COY8" s="0"/>
      <c r="COZ8" s="0"/>
      <c r="CPA8" s="0"/>
      <c r="CPB8" s="0"/>
      <c r="CPC8" s="0"/>
      <c r="CPD8" s="0"/>
      <c r="CPE8" s="0"/>
      <c r="CPF8" s="0"/>
      <c r="CPG8" s="0"/>
      <c r="CPH8" s="0"/>
      <c r="CPI8" s="0"/>
      <c r="CPJ8" s="0"/>
      <c r="CPK8" s="0"/>
      <c r="CPL8" s="0"/>
      <c r="CPM8" s="0"/>
      <c r="CPN8" s="0"/>
      <c r="CPO8" s="0"/>
      <c r="CPP8" s="0"/>
      <c r="CPQ8" s="0"/>
      <c r="CPR8" s="0"/>
      <c r="CPS8" s="0"/>
      <c r="CPT8" s="0"/>
      <c r="CPU8" s="0"/>
      <c r="CPV8" s="0"/>
      <c r="CPW8" s="0"/>
      <c r="CPX8" s="0"/>
      <c r="CPY8" s="0"/>
      <c r="CPZ8" s="0"/>
      <c r="CQA8" s="0"/>
      <c r="CQB8" s="0"/>
      <c r="CQC8" s="0"/>
      <c r="CQD8" s="0"/>
      <c r="CQE8" s="0"/>
      <c r="CQF8" s="0"/>
      <c r="CQG8" s="0"/>
      <c r="CQH8" s="0"/>
      <c r="CQI8" s="0"/>
      <c r="CQJ8" s="0"/>
      <c r="CQK8" s="0"/>
      <c r="CQL8" s="0"/>
      <c r="CQM8" s="0"/>
      <c r="CQN8" s="0"/>
      <c r="CQO8" s="0"/>
      <c r="CQP8" s="0"/>
      <c r="CQQ8" s="0"/>
      <c r="CQR8" s="0"/>
      <c r="CQS8" s="0"/>
      <c r="CQT8" s="0"/>
      <c r="CQU8" s="0"/>
      <c r="CQV8" s="0"/>
      <c r="CQW8" s="0"/>
      <c r="CQX8" s="0"/>
      <c r="CQY8" s="0"/>
      <c r="CQZ8" s="0"/>
      <c r="CRA8" s="0"/>
      <c r="CRB8" s="0"/>
      <c r="CRC8" s="0"/>
      <c r="CRD8" s="0"/>
      <c r="CRE8" s="0"/>
      <c r="CRF8" s="0"/>
      <c r="CRG8" s="0"/>
      <c r="CRH8" s="0"/>
      <c r="CRI8" s="0"/>
      <c r="CRJ8" s="0"/>
      <c r="CRK8" s="0"/>
      <c r="CRL8" s="0"/>
      <c r="CRM8" s="0"/>
      <c r="CRN8" s="0"/>
      <c r="CRO8" s="0"/>
      <c r="CRP8" s="0"/>
      <c r="CRQ8" s="0"/>
      <c r="CRR8" s="0"/>
      <c r="CRS8" s="0"/>
      <c r="CRT8" s="0"/>
      <c r="CRU8" s="0"/>
      <c r="CRV8" s="0"/>
      <c r="CRW8" s="0"/>
      <c r="CRX8" s="0"/>
      <c r="CRY8" s="0"/>
      <c r="CRZ8" s="0"/>
      <c r="CSA8" s="0"/>
      <c r="CSB8" s="0"/>
      <c r="CSC8" s="0"/>
      <c r="CSD8" s="0"/>
      <c r="CSE8" s="0"/>
      <c r="CSF8" s="0"/>
      <c r="CSG8" s="0"/>
      <c r="CSH8" s="0"/>
      <c r="CSI8" s="0"/>
      <c r="CSJ8" s="0"/>
      <c r="CSK8" s="0"/>
      <c r="CSL8" s="0"/>
      <c r="CSM8" s="0"/>
      <c r="CSN8" s="0"/>
      <c r="CSO8" s="0"/>
      <c r="CSP8" s="0"/>
      <c r="CSQ8" s="0"/>
      <c r="CSR8" s="0"/>
      <c r="CSS8" s="0"/>
      <c r="CST8" s="0"/>
      <c r="CSU8" s="0"/>
      <c r="CSV8" s="0"/>
      <c r="CSW8" s="0"/>
      <c r="CSX8" s="0"/>
      <c r="CSY8" s="0"/>
      <c r="CSZ8" s="0"/>
      <c r="CTA8" s="0"/>
      <c r="CTB8" s="0"/>
      <c r="CTC8" s="0"/>
      <c r="CTD8" s="0"/>
      <c r="CTE8" s="0"/>
      <c r="CTF8" s="0"/>
      <c r="CTG8" s="0"/>
      <c r="CTH8" s="0"/>
      <c r="CTI8" s="0"/>
      <c r="CTJ8" s="0"/>
      <c r="CTK8" s="0"/>
      <c r="CTL8" s="0"/>
      <c r="CTM8" s="0"/>
      <c r="CTN8" s="0"/>
      <c r="CTO8" s="0"/>
      <c r="CTP8" s="0"/>
      <c r="CTQ8" s="0"/>
      <c r="CTR8" s="0"/>
      <c r="CTS8" s="0"/>
      <c r="CTT8" s="0"/>
      <c r="CTU8" s="0"/>
      <c r="CTV8" s="0"/>
      <c r="CTW8" s="0"/>
      <c r="CTX8" s="0"/>
      <c r="CTY8" s="0"/>
      <c r="CTZ8" s="0"/>
      <c r="CUA8" s="0"/>
      <c r="CUB8" s="0"/>
      <c r="CUC8" s="0"/>
      <c r="CUD8" s="0"/>
      <c r="CUE8" s="0"/>
      <c r="CUF8" s="0"/>
      <c r="CUG8" s="0"/>
      <c r="CUH8" s="0"/>
      <c r="CUI8" s="0"/>
      <c r="CUJ8" s="0"/>
      <c r="CUK8" s="0"/>
      <c r="CUL8" s="0"/>
      <c r="CUM8" s="0"/>
      <c r="CUN8" s="0"/>
      <c r="CUO8" s="0"/>
      <c r="CUP8" s="0"/>
      <c r="CUQ8" s="0"/>
      <c r="CUR8" s="0"/>
      <c r="CUS8" s="0"/>
      <c r="CUT8" s="0"/>
      <c r="CUU8" s="0"/>
      <c r="CUV8" s="0"/>
      <c r="CUW8" s="0"/>
      <c r="CUX8" s="0"/>
      <c r="CUY8" s="0"/>
      <c r="CUZ8" s="0"/>
      <c r="CVA8" s="0"/>
      <c r="CVB8" s="0"/>
      <c r="CVC8" s="0"/>
      <c r="CVD8" s="0"/>
      <c r="CVE8" s="0"/>
      <c r="CVF8" s="0"/>
      <c r="CVG8" s="0"/>
      <c r="CVH8" s="0"/>
      <c r="CVI8" s="0"/>
      <c r="CVJ8" s="0"/>
      <c r="CVK8" s="0"/>
      <c r="CVL8" s="0"/>
      <c r="CVM8" s="0"/>
      <c r="CVN8" s="0"/>
      <c r="CVO8" s="0"/>
      <c r="CVP8" s="0"/>
      <c r="CVQ8" s="0"/>
      <c r="CVR8" s="0"/>
      <c r="CVS8" s="0"/>
      <c r="CVT8" s="0"/>
      <c r="CVU8" s="0"/>
      <c r="CVV8" s="0"/>
      <c r="CVW8" s="0"/>
      <c r="CVX8" s="0"/>
      <c r="CVY8" s="0"/>
      <c r="CVZ8" s="0"/>
      <c r="CWA8" s="0"/>
      <c r="CWB8" s="0"/>
      <c r="CWC8" s="0"/>
      <c r="CWD8" s="0"/>
      <c r="CWE8" s="0"/>
      <c r="CWF8" s="0"/>
      <c r="CWG8" s="0"/>
      <c r="CWH8" s="0"/>
      <c r="CWI8" s="0"/>
      <c r="CWJ8" s="0"/>
      <c r="CWK8" s="0"/>
      <c r="CWL8" s="0"/>
      <c r="CWM8" s="0"/>
      <c r="CWN8" s="0"/>
      <c r="CWO8" s="0"/>
      <c r="CWP8" s="0"/>
      <c r="CWQ8" s="0"/>
      <c r="CWR8" s="0"/>
      <c r="CWS8" s="0"/>
      <c r="CWT8" s="0"/>
      <c r="CWU8" s="0"/>
      <c r="CWV8" s="0"/>
      <c r="CWW8" s="0"/>
      <c r="CWX8" s="0"/>
      <c r="CWY8" s="0"/>
      <c r="CWZ8" s="0"/>
      <c r="CXA8" s="0"/>
      <c r="CXB8" s="0"/>
      <c r="CXC8" s="0"/>
      <c r="CXD8" s="0"/>
      <c r="CXE8" s="0"/>
      <c r="CXF8" s="0"/>
      <c r="CXG8" s="0"/>
      <c r="CXH8" s="0"/>
      <c r="CXI8" s="0"/>
      <c r="CXJ8" s="0"/>
      <c r="CXK8" s="0"/>
      <c r="CXL8" s="0"/>
      <c r="CXM8" s="0"/>
      <c r="CXN8" s="0"/>
      <c r="CXO8" s="0"/>
      <c r="CXP8" s="0"/>
      <c r="CXQ8" s="0"/>
      <c r="CXR8" s="0"/>
      <c r="CXS8" s="0"/>
      <c r="CXT8" s="0"/>
      <c r="CXU8" s="0"/>
      <c r="CXV8" s="0"/>
      <c r="CXW8" s="0"/>
      <c r="CXX8" s="0"/>
      <c r="CXY8" s="0"/>
      <c r="CXZ8" s="0"/>
      <c r="CYA8" s="0"/>
      <c r="CYB8" s="0"/>
      <c r="CYC8" s="0"/>
      <c r="CYD8" s="0"/>
      <c r="CYE8" s="0"/>
      <c r="CYF8" s="0"/>
      <c r="CYG8" s="0"/>
      <c r="CYH8" s="0"/>
      <c r="CYI8" s="0"/>
      <c r="CYJ8" s="0"/>
      <c r="CYK8" s="0"/>
      <c r="CYL8" s="0"/>
      <c r="CYM8" s="0"/>
      <c r="CYN8" s="0"/>
      <c r="CYO8" s="0"/>
      <c r="CYP8" s="0"/>
      <c r="CYQ8" s="0"/>
      <c r="CYR8" s="0"/>
      <c r="CYS8" s="0"/>
      <c r="CYT8" s="0"/>
      <c r="CYU8" s="0"/>
      <c r="CYV8" s="0"/>
      <c r="CYW8" s="0"/>
      <c r="CYX8" s="0"/>
      <c r="CYY8" s="0"/>
      <c r="CYZ8" s="0"/>
      <c r="CZA8" s="0"/>
      <c r="CZB8" s="0"/>
      <c r="CZC8" s="0"/>
      <c r="CZD8" s="0"/>
      <c r="CZE8" s="0"/>
      <c r="CZF8" s="0"/>
      <c r="CZG8" s="0"/>
      <c r="CZH8" s="0"/>
      <c r="CZI8" s="0"/>
      <c r="CZJ8" s="0"/>
      <c r="CZK8" s="0"/>
      <c r="CZL8" s="0"/>
      <c r="CZM8" s="0"/>
      <c r="CZN8" s="0"/>
      <c r="CZO8" s="0"/>
      <c r="CZP8" s="0"/>
      <c r="CZQ8" s="0"/>
      <c r="CZR8" s="0"/>
      <c r="CZS8" s="0"/>
      <c r="CZT8" s="0"/>
      <c r="CZU8" s="0"/>
      <c r="CZV8" s="0"/>
      <c r="CZW8" s="0"/>
      <c r="CZX8" s="0"/>
      <c r="CZY8" s="0"/>
      <c r="CZZ8" s="0"/>
      <c r="DAA8" s="0"/>
      <c r="DAB8" s="0"/>
      <c r="DAC8" s="0"/>
      <c r="DAD8" s="0"/>
      <c r="DAE8" s="0"/>
      <c r="DAF8" s="0"/>
      <c r="DAG8" s="0"/>
      <c r="DAH8" s="0"/>
      <c r="DAI8" s="0"/>
      <c r="DAJ8" s="0"/>
      <c r="DAK8" s="0"/>
      <c r="DAL8" s="0"/>
      <c r="DAM8" s="0"/>
      <c r="DAN8" s="0"/>
      <c r="DAO8" s="0"/>
      <c r="DAP8" s="0"/>
      <c r="DAQ8" s="0"/>
      <c r="DAR8" s="0"/>
      <c r="DAS8" s="0"/>
      <c r="DAT8" s="0"/>
      <c r="DAU8" s="0"/>
      <c r="DAV8" s="0"/>
      <c r="DAW8" s="0"/>
      <c r="DAX8" s="0"/>
      <c r="DAY8" s="0"/>
      <c r="DAZ8" s="0"/>
      <c r="DBA8" s="0"/>
      <c r="DBB8" s="0"/>
      <c r="DBC8" s="0"/>
      <c r="DBD8" s="0"/>
      <c r="DBE8" s="0"/>
      <c r="DBF8" s="0"/>
      <c r="DBG8" s="0"/>
      <c r="DBH8" s="0"/>
      <c r="DBI8" s="0"/>
      <c r="DBJ8" s="0"/>
      <c r="DBK8" s="0"/>
      <c r="DBL8" s="0"/>
      <c r="DBM8" s="0"/>
      <c r="DBN8" s="0"/>
      <c r="DBO8" s="0"/>
      <c r="DBP8" s="0"/>
      <c r="DBQ8" s="0"/>
      <c r="DBR8" s="0"/>
      <c r="DBS8" s="0"/>
      <c r="DBT8" s="0"/>
      <c r="DBU8" s="0"/>
      <c r="DBV8" s="0"/>
      <c r="DBW8" s="0"/>
      <c r="DBX8" s="0"/>
      <c r="DBY8" s="0"/>
      <c r="DBZ8" s="0"/>
      <c r="DCA8" s="0"/>
      <c r="DCB8" s="0"/>
      <c r="DCC8" s="0"/>
      <c r="DCD8" s="0"/>
      <c r="DCE8" s="0"/>
      <c r="DCF8" s="0"/>
      <c r="DCG8" s="0"/>
      <c r="DCH8" s="0"/>
      <c r="DCI8" s="0"/>
      <c r="DCJ8" s="0"/>
      <c r="DCK8" s="0"/>
      <c r="DCL8" s="0"/>
      <c r="DCM8" s="0"/>
      <c r="DCN8" s="0"/>
      <c r="DCO8" s="0"/>
      <c r="DCP8" s="0"/>
      <c r="DCQ8" s="0"/>
      <c r="DCR8" s="0"/>
      <c r="DCS8" s="0"/>
      <c r="DCT8" s="0"/>
      <c r="DCU8" s="0"/>
      <c r="DCV8" s="0"/>
      <c r="DCW8" s="0"/>
      <c r="DCX8" s="0"/>
      <c r="DCY8" s="0"/>
      <c r="DCZ8" s="0"/>
      <c r="DDA8" s="0"/>
      <c r="DDB8" s="0"/>
      <c r="DDC8" s="0"/>
      <c r="DDD8" s="0"/>
      <c r="DDE8" s="0"/>
      <c r="DDF8" s="0"/>
      <c r="DDG8" s="0"/>
      <c r="DDH8" s="0"/>
      <c r="DDI8" s="0"/>
      <c r="DDJ8" s="0"/>
      <c r="DDK8" s="0"/>
      <c r="DDL8" s="0"/>
      <c r="DDM8" s="0"/>
      <c r="DDN8" s="0"/>
      <c r="DDO8" s="0"/>
      <c r="DDP8" s="0"/>
      <c r="DDQ8" s="0"/>
      <c r="DDR8" s="0"/>
      <c r="DDS8" s="0"/>
      <c r="DDT8" s="0"/>
      <c r="DDU8" s="0"/>
      <c r="DDV8" s="0"/>
      <c r="DDW8" s="0"/>
      <c r="DDX8" s="0"/>
      <c r="DDY8" s="0"/>
      <c r="DDZ8" s="0"/>
      <c r="DEA8" s="0"/>
      <c r="DEB8" s="0"/>
      <c r="DEC8" s="0"/>
      <c r="DED8" s="0"/>
      <c r="DEE8" s="0"/>
      <c r="DEF8" s="0"/>
      <c r="DEG8" s="0"/>
      <c r="DEH8" s="0"/>
      <c r="DEI8" s="0"/>
      <c r="DEJ8" s="0"/>
      <c r="DEK8" s="0"/>
      <c r="DEL8" s="0"/>
      <c r="DEM8" s="0"/>
      <c r="DEN8" s="0"/>
      <c r="DEO8" s="0"/>
      <c r="DEP8" s="0"/>
      <c r="DEQ8" s="0"/>
      <c r="DER8" s="0"/>
      <c r="DES8" s="0"/>
      <c r="DET8" s="0"/>
      <c r="DEU8" s="0"/>
      <c r="DEV8" s="0"/>
      <c r="DEW8" s="0"/>
      <c r="DEX8" s="0"/>
      <c r="DEY8" s="0"/>
      <c r="DEZ8" s="0"/>
      <c r="DFA8" s="0"/>
      <c r="DFB8" s="0"/>
      <c r="DFC8" s="0"/>
      <c r="DFD8" s="0"/>
      <c r="DFE8" s="0"/>
      <c r="DFF8" s="0"/>
      <c r="DFG8" s="0"/>
      <c r="DFH8" s="0"/>
      <c r="DFI8" s="0"/>
      <c r="DFJ8" s="0"/>
      <c r="DFK8" s="0"/>
      <c r="DFL8" s="0"/>
      <c r="DFM8" s="0"/>
      <c r="DFN8" s="0"/>
      <c r="DFO8" s="0"/>
      <c r="DFP8" s="0"/>
      <c r="DFQ8" s="0"/>
      <c r="DFR8" s="0"/>
      <c r="DFS8" s="0"/>
      <c r="DFT8" s="0"/>
      <c r="DFU8" s="0"/>
      <c r="DFV8" s="0"/>
      <c r="DFW8" s="0"/>
      <c r="DFX8" s="0"/>
      <c r="DFY8" s="0"/>
      <c r="DFZ8" s="0"/>
      <c r="DGA8" s="0"/>
      <c r="DGB8" s="0"/>
      <c r="DGC8" s="0"/>
      <c r="DGD8" s="0"/>
      <c r="DGE8" s="0"/>
      <c r="DGF8" s="0"/>
      <c r="DGG8" s="0"/>
      <c r="DGH8" s="0"/>
      <c r="DGI8" s="0"/>
      <c r="DGJ8" s="0"/>
      <c r="DGK8" s="0"/>
      <c r="DGL8" s="0"/>
      <c r="DGM8" s="0"/>
      <c r="DGN8" s="0"/>
      <c r="DGO8" s="0"/>
      <c r="DGP8" s="0"/>
      <c r="DGQ8" s="0"/>
      <c r="DGR8" s="0"/>
      <c r="DGS8" s="0"/>
      <c r="DGT8" s="0"/>
      <c r="DGU8" s="0"/>
      <c r="DGV8" s="0"/>
      <c r="DGW8" s="0"/>
      <c r="DGX8" s="0"/>
      <c r="DGY8" s="0"/>
      <c r="DGZ8" s="0"/>
      <c r="DHA8" s="0"/>
      <c r="DHB8" s="0"/>
      <c r="DHC8" s="0"/>
      <c r="DHD8" s="0"/>
      <c r="DHE8" s="0"/>
      <c r="DHF8" s="0"/>
      <c r="DHG8" s="0"/>
      <c r="DHH8" s="0"/>
      <c r="DHI8" s="0"/>
      <c r="DHJ8" s="0"/>
      <c r="DHK8" s="0"/>
      <c r="DHL8" s="0"/>
      <c r="DHM8" s="0"/>
      <c r="DHN8" s="0"/>
      <c r="DHO8" s="0"/>
      <c r="DHP8" s="0"/>
      <c r="DHQ8" s="0"/>
      <c r="DHR8" s="0"/>
      <c r="DHS8" s="0"/>
      <c r="DHT8" s="0"/>
      <c r="DHU8" s="0"/>
      <c r="DHV8" s="0"/>
      <c r="DHW8" s="0"/>
      <c r="DHX8" s="0"/>
      <c r="DHY8" s="0"/>
      <c r="DHZ8" s="0"/>
      <c r="DIA8" s="0"/>
      <c r="DIB8" s="0"/>
      <c r="DIC8" s="0"/>
      <c r="DID8" s="0"/>
      <c r="DIE8" s="0"/>
      <c r="DIF8" s="0"/>
      <c r="DIG8" s="0"/>
      <c r="DIH8" s="0"/>
      <c r="DII8" s="0"/>
      <c r="DIJ8" s="0"/>
      <c r="DIK8" s="0"/>
      <c r="DIL8" s="0"/>
      <c r="DIM8" s="0"/>
      <c r="DIN8" s="0"/>
      <c r="DIO8" s="0"/>
      <c r="DIP8" s="0"/>
      <c r="DIQ8" s="0"/>
      <c r="DIR8" s="0"/>
      <c r="DIS8" s="0"/>
      <c r="DIT8" s="0"/>
      <c r="DIU8" s="0"/>
      <c r="DIV8" s="0"/>
      <c r="DIW8" s="0"/>
      <c r="DIX8" s="0"/>
      <c r="DIY8" s="0"/>
      <c r="DIZ8" s="0"/>
      <c r="DJA8" s="0"/>
      <c r="DJB8" s="0"/>
      <c r="DJC8" s="0"/>
      <c r="DJD8" s="0"/>
      <c r="DJE8" s="0"/>
      <c r="DJF8" s="0"/>
      <c r="DJG8" s="0"/>
      <c r="DJH8" s="0"/>
      <c r="DJI8" s="0"/>
      <c r="DJJ8" s="0"/>
      <c r="DJK8" s="0"/>
      <c r="DJL8" s="0"/>
      <c r="DJM8" s="0"/>
      <c r="DJN8" s="0"/>
      <c r="DJO8" s="0"/>
      <c r="DJP8" s="0"/>
      <c r="DJQ8" s="0"/>
      <c r="DJR8" s="0"/>
      <c r="DJS8" s="0"/>
      <c r="DJT8" s="0"/>
      <c r="DJU8" s="0"/>
      <c r="DJV8" s="0"/>
      <c r="DJW8" s="0"/>
      <c r="DJX8" s="0"/>
      <c r="DJY8" s="0"/>
      <c r="DJZ8" s="0"/>
      <c r="DKA8" s="0"/>
      <c r="DKB8" s="0"/>
      <c r="DKC8" s="0"/>
      <c r="DKD8" s="0"/>
      <c r="DKE8" s="0"/>
      <c r="DKF8" s="0"/>
      <c r="DKG8" s="0"/>
      <c r="DKH8" s="0"/>
      <c r="DKI8" s="0"/>
      <c r="DKJ8" s="0"/>
      <c r="DKK8" s="0"/>
      <c r="DKL8" s="0"/>
      <c r="DKM8" s="0"/>
      <c r="DKN8" s="0"/>
      <c r="DKO8" s="0"/>
      <c r="DKP8" s="0"/>
      <c r="DKQ8" s="0"/>
      <c r="DKR8" s="0"/>
      <c r="DKS8" s="0"/>
      <c r="DKT8" s="0"/>
      <c r="DKU8" s="0"/>
      <c r="DKV8" s="0"/>
      <c r="DKW8" s="0"/>
      <c r="DKX8" s="0"/>
      <c r="DKY8" s="0"/>
      <c r="DKZ8" s="0"/>
      <c r="DLA8" s="0"/>
      <c r="DLB8" s="0"/>
      <c r="DLC8" s="0"/>
      <c r="DLD8" s="0"/>
      <c r="DLE8" s="0"/>
      <c r="DLF8" s="0"/>
      <c r="DLG8" s="0"/>
      <c r="DLH8" s="0"/>
      <c r="DLI8" s="0"/>
      <c r="DLJ8" s="0"/>
      <c r="DLK8" s="0"/>
      <c r="DLL8" s="0"/>
      <c r="DLM8" s="0"/>
      <c r="DLN8" s="0"/>
      <c r="DLO8" s="0"/>
      <c r="DLP8" s="0"/>
      <c r="DLQ8" s="0"/>
      <c r="DLR8" s="0"/>
      <c r="DLS8" s="0"/>
      <c r="DLT8" s="0"/>
      <c r="DLU8" s="0"/>
      <c r="DLV8" s="0"/>
      <c r="DLW8" s="0"/>
      <c r="DLX8" s="0"/>
      <c r="DLY8" s="0"/>
      <c r="DLZ8" s="0"/>
      <c r="DMA8" s="0"/>
      <c r="DMB8" s="0"/>
      <c r="DMC8" s="0"/>
      <c r="DMD8" s="0"/>
      <c r="DME8" s="0"/>
      <c r="DMF8" s="0"/>
      <c r="DMG8" s="0"/>
      <c r="DMH8" s="0"/>
      <c r="DMI8" s="0"/>
      <c r="DMJ8" s="0"/>
      <c r="DMK8" s="0"/>
      <c r="DML8" s="0"/>
      <c r="DMM8" s="0"/>
      <c r="DMN8" s="0"/>
      <c r="DMO8" s="0"/>
      <c r="DMP8" s="0"/>
      <c r="DMQ8" s="0"/>
      <c r="DMR8" s="0"/>
      <c r="DMS8" s="0"/>
      <c r="DMT8" s="0"/>
      <c r="DMU8" s="0"/>
      <c r="DMV8" s="0"/>
      <c r="DMW8" s="0"/>
      <c r="DMX8" s="0"/>
      <c r="DMY8" s="0"/>
      <c r="DMZ8" s="0"/>
      <c r="DNA8" s="0"/>
      <c r="DNB8" s="0"/>
      <c r="DNC8" s="0"/>
      <c r="DND8" s="0"/>
      <c r="DNE8" s="0"/>
      <c r="DNF8" s="0"/>
      <c r="DNG8" s="0"/>
      <c r="DNH8" s="0"/>
      <c r="DNI8" s="0"/>
      <c r="DNJ8" s="0"/>
      <c r="DNK8" s="0"/>
      <c r="DNL8" s="0"/>
      <c r="DNM8" s="0"/>
      <c r="DNN8" s="0"/>
      <c r="DNO8" s="0"/>
      <c r="DNP8" s="0"/>
      <c r="DNQ8" s="0"/>
      <c r="DNR8" s="0"/>
      <c r="DNS8" s="0"/>
      <c r="DNT8" s="0"/>
      <c r="DNU8" s="0"/>
      <c r="DNV8" s="0"/>
      <c r="DNW8" s="0"/>
      <c r="DNX8" s="0"/>
      <c r="DNY8" s="0"/>
      <c r="DNZ8" s="0"/>
      <c r="DOA8" s="0"/>
      <c r="DOB8" s="0"/>
      <c r="DOC8" s="0"/>
      <c r="DOD8" s="0"/>
      <c r="DOE8" s="0"/>
      <c r="DOF8" s="0"/>
      <c r="DOG8" s="0"/>
      <c r="DOH8" s="0"/>
      <c r="DOI8" s="0"/>
      <c r="DOJ8" s="0"/>
      <c r="DOK8" s="0"/>
      <c r="DOL8" s="0"/>
      <c r="DOM8" s="0"/>
      <c r="DON8" s="0"/>
      <c r="DOO8" s="0"/>
      <c r="DOP8" s="0"/>
      <c r="DOQ8" s="0"/>
      <c r="DOR8" s="0"/>
      <c r="DOS8" s="0"/>
      <c r="DOT8" s="0"/>
      <c r="DOU8" s="0"/>
      <c r="DOV8" s="0"/>
      <c r="DOW8" s="0"/>
      <c r="DOX8" s="0"/>
      <c r="DOY8" s="0"/>
      <c r="DOZ8" s="0"/>
      <c r="DPA8" s="0"/>
      <c r="DPB8" s="0"/>
      <c r="DPC8" s="0"/>
      <c r="DPD8" s="0"/>
      <c r="DPE8" s="0"/>
      <c r="DPF8" s="0"/>
      <c r="DPG8" s="0"/>
      <c r="DPH8" s="0"/>
      <c r="DPI8" s="0"/>
      <c r="DPJ8" s="0"/>
      <c r="DPK8" s="0"/>
      <c r="DPL8" s="0"/>
      <c r="DPM8" s="0"/>
      <c r="DPN8" s="0"/>
      <c r="DPO8" s="0"/>
      <c r="DPP8" s="0"/>
      <c r="DPQ8" s="0"/>
      <c r="DPR8" s="0"/>
      <c r="DPS8" s="0"/>
      <c r="DPT8" s="0"/>
      <c r="DPU8" s="0"/>
      <c r="DPV8" s="0"/>
      <c r="DPW8" s="0"/>
      <c r="DPX8" s="0"/>
      <c r="DPY8" s="0"/>
      <c r="DPZ8" s="0"/>
      <c r="DQA8" s="0"/>
      <c r="DQB8" s="0"/>
      <c r="DQC8" s="0"/>
      <c r="DQD8" s="0"/>
      <c r="DQE8" s="0"/>
      <c r="DQF8" s="0"/>
      <c r="DQG8" s="0"/>
      <c r="DQH8" s="0"/>
      <c r="DQI8" s="0"/>
      <c r="DQJ8" s="0"/>
      <c r="DQK8" s="0"/>
      <c r="DQL8" s="0"/>
      <c r="DQM8" s="0"/>
      <c r="DQN8" s="0"/>
      <c r="DQO8" s="0"/>
      <c r="DQP8" s="0"/>
      <c r="DQQ8" s="0"/>
      <c r="DQR8" s="0"/>
      <c r="DQS8" s="0"/>
      <c r="DQT8" s="0"/>
      <c r="DQU8" s="0"/>
      <c r="DQV8" s="0"/>
      <c r="DQW8" s="0"/>
      <c r="DQX8" s="0"/>
      <c r="DQY8" s="0"/>
      <c r="DQZ8" s="0"/>
      <c r="DRA8" s="0"/>
      <c r="DRB8" s="0"/>
      <c r="DRC8" s="0"/>
      <c r="DRD8" s="0"/>
      <c r="DRE8" s="0"/>
      <c r="DRF8" s="0"/>
      <c r="DRG8" s="0"/>
      <c r="DRH8" s="0"/>
      <c r="DRI8" s="0"/>
      <c r="DRJ8" s="0"/>
      <c r="DRK8" s="0"/>
      <c r="DRL8" s="0"/>
      <c r="DRM8" s="0"/>
      <c r="DRN8" s="0"/>
      <c r="DRO8" s="0"/>
      <c r="DRP8" s="0"/>
      <c r="DRQ8" s="0"/>
      <c r="DRR8" s="0"/>
      <c r="DRS8" s="0"/>
      <c r="DRT8" s="0"/>
      <c r="DRU8" s="0"/>
      <c r="DRV8" s="0"/>
      <c r="DRW8" s="0"/>
      <c r="DRX8" s="0"/>
      <c r="DRY8" s="0"/>
      <c r="DRZ8" s="0"/>
      <c r="DSA8" s="0"/>
      <c r="DSB8" s="0"/>
      <c r="DSC8" s="0"/>
      <c r="DSD8" s="0"/>
      <c r="DSE8" s="0"/>
      <c r="DSF8" s="0"/>
      <c r="DSG8" s="0"/>
      <c r="DSH8" s="0"/>
      <c r="DSI8" s="0"/>
      <c r="DSJ8" s="0"/>
      <c r="DSK8" s="0"/>
      <c r="DSL8" s="0"/>
      <c r="DSM8" s="0"/>
      <c r="DSN8" s="0"/>
      <c r="DSO8" s="0"/>
      <c r="DSP8" s="0"/>
      <c r="DSQ8" s="0"/>
      <c r="DSR8" s="0"/>
      <c r="DSS8" s="0"/>
      <c r="DST8" s="0"/>
      <c r="DSU8" s="0"/>
      <c r="DSV8" s="0"/>
      <c r="DSW8" s="0"/>
      <c r="DSX8" s="0"/>
      <c r="DSY8" s="0"/>
      <c r="DSZ8" s="0"/>
      <c r="DTA8" s="0"/>
      <c r="DTB8" s="0"/>
      <c r="DTC8" s="0"/>
      <c r="DTD8" s="0"/>
      <c r="DTE8" s="0"/>
      <c r="DTF8" s="0"/>
      <c r="DTG8" s="0"/>
      <c r="DTH8" s="0"/>
      <c r="DTI8" s="0"/>
      <c r="DTJ8" s="0"/>
      <c r="DTK8" s="0"/>
      <c r="DTL8" s="0"/>
      <c r="DTM8" s="0"/>
      <c r="DTN8" s="0"/>
      <c r="DTO8" s="0"/>
      <c r="DTP8" s="0"/>
      <c r="DTQ8" s="0"/>
      <c r="DTR8" s="0"/>
      <c r="DTS8" s="0"/>
      <c r="DTT8" s="0"/>
      <c r="DTU8" s="0"/>
      <c r="DTV8" s="0"/>
      <c r="DTW8" s="0"/>
      <c r="DTX8" s="0"/>
      <c r="DTY8" s="0"/>
      <c r="DTZ8" s="0"/>
      <c r="DUA8" s="0"/>
      <c r="DUB8" s="0"/>
      <c r="DUC8" s="0"/>
      <c r="DUD8" s="0"/>
      <c r="DUE8" s="0"/>
      <c r="DUF8" s="0"/>
      <c r="DUG8" s="0"/>
      <c r="DUH8" s="0"/>
      <c r="DUI8" s="0"/>
      <c r="DUJ8" s="0"/>
      <c r="DUK8" s="0"/>
      <c r="DUL8" s="0"/>
      <c r="DUM8" s="0"/>
      <c r="DUN8" s="0"/>
      <c r="DUO8" s="0"/>
      <c r="DUP8" s="0"/>
      <c r="DUQ8" s="0"/>
      <c r="DUR8" s="0"/>
      <c r="DUS8" s="0"/>
      <c r="DUT8" s="0"/>
      <c r="DUU8" s="0"/>
      <c r="DUV8" s="0"/>
      <c r="DUW8" s="0"/>
      <c r="DUX8" s="0"/>
      <c r="DUY8" s="0"/>
      <c r="DUZ8" s="0"/>
      <c r="DVA8" s="0"/>
      <c r="DVB8" s="0"/>
      <c r="DVC8" s="0"/>
      <c r="DVD8" s="0"/>
      <c r="DVE8" s="0"/>
      <c r="DVF8" s="0"/>
      <c r="DVG8" s="0"/>
      <c r="DVH8" s="0"/>
      <c r="DVI8" s="0"/>
      <c r="DVJ8" s="0"/>
      <c r="DVK8" s="0"/>
      <c r="DVL8" s="0"/>
      <c r="DVM8" s="0"/>
      <c r="DVN8" s="0"/>
      <c r="DVO8" s="0"/>
      <c r="DVP8" s="0"/>
      <c r="DVQ8" s="0"/>
      <c r="DVR8" s="0"/>
      <c r="DVS8" s="0"/>
      <c r="DVT8" s="0"/>
      <c r="DVU8" s="0"/>
      <c r="DVV8" s="0"/>
      <c r="DVW8" s="0"/>
      <c r="DVX8" s="0"/>
      <c r="DVY8" s="0"/>
      <c r="DVZ8" s="0"/>
      <c r="DWA8" s="0"/>
      <c r="DWB8" s="0"/>
      <c r="DWC8" s="0"/>
      <c r="DWD8" s="0"/>
      <c r="DWE8" s="0"/>
      <c r="DWF8" s="0"/>
      <c r="DWG8" s="0"/>
      <c r="DWH8" s="0"/>
      <c r="DWI8" s="0"/>
      <c r="DWJ8" s="0"/>
      <c r="DWK8" s="0"/>
      <c r="DWL8" s="0"/>
      <c r="DWM8" s="0"/>
      <c r="DWN8" s="0"/>
      <c r="DWO8" s="0"/>
      <c r="DWP8" s="0"/>
      <c r="DWQ8" s="0"/>
      <c r="DWR8" s="0"/>
      <c r="DWS8" s="0"/>
      <c r="DWT8" s="0"/>
      <c r="DWU8" s="0"/>
      <c r="DWV8" s="0"/>
      <c r="DWW8" s="0"/>
      <c r="DWX8" s="0"/>
      <c r="DWY8" s="0"/>
      <c r="DWZ8" s="0"/>
      <c r="DXA8" s="0"/>
      <c r="DXB8" s="0"/>
      <c r="DXC8" s="0"/>
      <c r="DXD8" s="0"/>
      <c r="DXE8" s="0"/>
      <c r="DXF8" s="0"/>
      <c r="DXG8" s="0"/>
      <c r="DXH8" s="0"/>
      <c r="DXI8" s="0"/>
      <c r="DXJ8" s="0"/>
      <c r="DXK8" s="0"/>
      <c r="DXL8" s="0"/>
      <c r="DXM8" s="0"/>
      <c r="DXN8" s="0"/>
      <c r="DXO8" s="0"/>
      <c r="DXP8" s="0"/>
      <c r="DXQ8" s="0"/>
      <c r="DXR8" s="0"/>
      <c r="DXS8" s="0"/>
      <c r="DXT8" s="0"/>
      <c r="DXU8" s="0"/>
      <c r="DXV8" s="0"/>
      <c r="DXW8" s="0"/>
      <c r="DXX8" s="0"/>
      <c r="DXY8" s="0"/>
      <c r="DXZ8" s="0"/>
      <c r="DYA8" s="0"/>
      <c r="DYB8" s="0"/>
      <c r="DYC8" s="0"/>
      <c r="DYD8" s="0"/>
      <c r="DYE8" s="0"/>
      <c r="DYF8" s="0"/>
      <c r="DYG8" s="0"/>
      <c r="DYH8" s="0"/>
      <c r="DYI8" s="0"/>
      <c r="DYJ8" s="0"/>
      <c r="DYK8" s="0"/>
      <c r="DYL8" s="0"/>
      <c r="DYM8" s="0"/>
      <c r="DYN8" s="0"/>
      <c r="DYO8" s="0"/>
      <c r="DYP8" s="0"/>
      <c r="DYQ8" s="0"/>
      <c r="DYR8" s="0"/>
      <c r="DYS8" s="0"/>
      <c r="DYT8" s="0"/>
      <c r="DYU8" s="0"/>
      <c r="DYV8" s="0"/>
      <c r="DYW8" s="0"/>
      <c r="DYX8" s="0"/>
      <c r="DYY8" s="0"/>
      <c r="DYZ8" s="0"/>
      <c r="DZA8" s="0"/>
      <c r="DZB8" s="0"/>
      <c r="DZC8" s="0"/>
      <c r="DZD8" s="0"/>
      <c r="DZE8" s="0"/>
      <c r="DZF8" s="0"/>
      <c r="DZG8" s="0"/>
      <c r="DZH8" s="0"/>
      <c r="DZI8" s="0"/>
      <c r="DZJ8" s="0"/>
      <c r="DZK8" s="0"/>
      <c r="DZL8" s="0"/>
      <c r="DZM8" s="0"/>
      <c r="DZN8" s="0"/>
      <c r="DZO8" s="0"/>
      <c r="DZP8" s="0"/>
      <c r="DZQ8" s="0"/>
      <c r="DZR8" s="0"/>
      <c r="DZS8" s="0"/>
      <c r="DZT8" s="0"/>
      <c r="DZU8" s="0"/>
      <c r="DZV8" s="0"/>
      <c r="DZW8" s="0"/>
      <c r="DZX8" s="0"/>
      <c r="DZY8" s="0"/>
      <c r="DZZ8" s="0"/>
      <c r="EAA8" s="0"/>
      <c r="EAB8" s="0"/>
      <c r="EAC8" s="0"/>
      <c r="EAD8" s="0"/>
      <c r="EAE8" s="0"/>
      <c r="EAF8" s="0"/>
      <c r="EAG8" s="0"/>
      <c r="EAH8" s="0"/>
      <c r="EAI8" s="0"/>
      <c r="EAJ8" s="0"/>
      <c r="EAK8" s="0"/>
      <c r="EAL8" s="0"/>
      <c r="EAM8" s="0"/>
      <c r="EAN8" s="0"/>
      <c r="EAO8" s="0"/>
      <c r="EAP8" s="0"/>
      <c r="EAQ8" s="0"/>
      <c r="EAR8" s="0"/>
      <c r="EAS8" s="0"/>
      <c r="EAT8" s="0"/>
      <c r="EAU8" s="0"/>
      <c r="EAV8" s="0"/>
      <c r="EAW8" s="0"/>
      <c r="EAX8" s="0"/>
      <c r="EAY8" s="0"/>
      <c r="EAZ8" s="0"/>
      <c r="EBA8" s="0"/>
      <c r="EBB8" s="0"/>
      <c r="EBC8" s="0"/>
      <c r="EBD8" s="0"/>
      <c r="EBE8" s="0"/>
      <c r="EBF8" s="0"/>
      <c r="EBG8" s="0"/>
      <c r="EBH8" s="0"/>
      <c r="EBI8" s="0"/>
      <c r="EBJ8" s="0"/>
      <c r="EBK8" s="0"/>
      <c r="EBL8" s="0"/>
      <c r="EBM8" s="0"/>
      <c r="EBN8" s="0"/>
      <c r="EBO8" s="0"/>
      <c r="EBP8" s="0"/>
      <c r="EBQ8" s="0"/>
      <c r="EBR8" s="0"/>
      <c r="EBS8" s="0"/>
      <c r="EBT8" s="0"/>
      <c r="EBU8" s="0"/>
      <c r="EBV8" s="0"/>
      <c r="EBW8" s="0"/>
      <c r="EBX8" s="0"/>
      <c r="EBY8" s="0"/>
      <c r="EBZ8" s="0"/>
      <c r="ECA8" s="0"/>
      <c r="ECB8" s="0"/>
      <c r="ECC8" s="0"/>
      <c r="ECD8" s="0"/>
      <c r="ECE8" s="0"/>
      <c r="ECF8" s="0"/>
      <c r="ECG8" s="0"/>
      <c r="ECH8" s="0"/>
      <c r="ECI8" s="0"/>
      <c r="ECJ8" s="0"/>
      <c r="ECK8" s="0"/>
      <c r="ECL8" s="0"/>
      <c r="ECM8" s="0"/>
      <c r="ECN8" s="0"/>
      <c r="ECO8" s="0"/>
      <c r="ECP8" s="0"/>
      <c r="ECQ8" s="0"/>
      <c r="ECR8" s="0"/>
      <c r="ECS8" s="0"/>
      <c r="ECT8" s="0"/>
      <c r="ECU8" s="0"/>
      <c r="ECV8" s="0"/>
      <c r="ECW8" s="0"/>
      <c r="ECX8" s="0"/>
      <c r="ECY8" s="0"/>
      <c r="ECZ8" s="0"/>
      <c r="EDA8" s="0"/>
      <c r="EDB8" s="0"/>
      <c r="EDC8" s="0"/>
      <c r="EDD8" s="0"/>
      <c r="EDE8" s="0"/>
      <c r="EDF8" s="0"/>
      <c r="EDG8" s="0"/>
      <c r="EDH8" s="0"/>
      <c r="EDI8" s="0"/>
      <c r="EDJ8" s="0"/>
      <c r="EDK8" s="0"/>
      <c r="EDL8" s="0"/>
      <c r="EDM8" s="0"/>
      <c r="EDN8" s="0"/>
      <c r="EDO8" s="0"/>
      <c r="EDP8" s="0"/>
      <c r="EDQ8" s="0"/>
      <c r="EDR8" s="0"/>
      <c r="EDS8" s="0"/>
      <c r="EDT8" s="0"/>
      <c r="EDU8" s="0"/>
      <c r="EDV8" s="0"/>
      <c r="EDW8" s="0"/>
      <c r="EDX8" s="0"/>
      <c r="EDY8" s="0"/>
      <c r="EDZ8" s="0"/>
      <c r="EEA8" s="0"/>
      <c r="EEB8" s="0"/>
      <c r="EEC8" s="0"/>
      <c r="EED8" s="0"/>
      <c r="EEE8" s="0"/>
      <c r="EEF8" s="0"/>
      <c r="EEG8" s="0"/>
      <c r="EEH8" s="0"/>
      <c r="EEI8" s="0"/>
      <c r="EEJ8" s="0"/>
      <c r="EEK8" s="0"/>
      <c r="EEL8" s="0"/>
      <c r="EEM8" s="0"/>
      <c r="EEN8" s="0"/>
      <c r="EEO8" s="0"/>
      <c r="EEP8" s="0"/>
      <c r="EEQ8" s="0"/>
      <c r="EER8" s="0"/>
      <c r="EES8" s="0"/>
      <c r="EET8" s="0"/>
      <c r="EEU8" s="0"/>
      <c r="EEV8" s="0"/>
      <c r="EEW8" s="0"/>
      <c r="EEX8" s="0"/>
      <c r="EEY8" s="0"/>
      <c r="EEZ8" s="0"/>
      <c r="EFA8" s="0"/>
      <c r="EFB8" s="0"/>
      <c r="EFC8" s="0"/>
      <c r="EFD8" s="0"/>
      <c r="EFE8" s="0"/>
      <c r="EFF8" s="0"/>
      <c r="EFG8" s="0"/>
      <c r="EFH8" s="0"/>
      <c r="EFI8" s="0"/>
      <c r="EFJ8" s="0"/>
      <c r="EFK8" s="0"/>
      <c r="EFL8" s="0"/>
      <c r="EFM8" s="0"/>
      <c r="EFN8" s="0"/>
      <c r="EFO8" s="0"/>
      <c r="EFP8" s="0"/>
      <c r="EFQ8" s="0"/>
      <c r="EFR8" s="0"/>
      <c r="EFS8" s="0"/>
      <c r="EFT8" s="0"/>
      <c r="EFU8" s="0"/>
      <c r="EFV8" s="0"/>
      <c r="EFW8" s="0"/>
      <c r="EFX8" s="0"/>
      <c r="EFY8" s="0"/>
      <c r="EFZ8" s="0"/>
      <c r="EGA8" s="0"/>
      <c r="EGB8" s="0"/>
      <c r="EGC8" s="0"/>
      <c r="EGD8" s="0"/>
      <c r="EGE8" s="0"/>
      <c r="EGF8" s="0"/>
      <c r="EGG8" s="0"/>
      <c r="EGH8" s="0"/>
      <c r="EGI8" s="0"/>
      <c r="EGJ8" s="0"/>
      <c r="EGK8" s="0"/>
      <c r="EGL8" s="0"/>
      <c r="EGM8" s="0"/>
      <c r="EGN8" s="0"/>
      <c r="EGO8" s="0"/>
      <c r="EGP8" s="0"/>
      <c r="EGQ8" s="0"/>
      <c r="EGR8" s="0"/>
      <c r="EGS8" s="0"/>
      <c r="EGT8" s="0"/>
      <c r="EGU8" s="0"/>
      <c r="EGV8" s="0"/>
      <c r="EGW8" s="0"/>
      <c r="EGX8" s="0"/>
      <c r="EGY8" s="0"/>
      <c r="EGZ8" s="0"/>
      <c r="EHA8" s="0"/>
      <c r="EHB8" s="0"/>
      <c r="EHC8" s="0"/>
      <c r="EHD8" s="0"/>
      <c r="EHE8" s="0"/>
      <c r="EHF8" s="0"/>
      <c r="EHG8" s="0"/>
      <c r="EHH8" s="0"/>
      <c r="EHI8" s="0"/>
      <c r="EHJ8" s="0"/>
      <c r="EHK8" s="0"/>
      <c r="EHL8" s="0"/>
      <c r="EHM8" s="0"/>
      <c r="EHN8" s="0"/>
      <c r="EHO8" s="0"/>
      <c r="EHP8" s="0"/>
      <c r="EHQ8" s="0"/>
      <c r="EHR8" s="0"/>
      <c r="EHS8" s="0"/>
      <c r="EHT8" s="0"/>
      <c r="EHU8" s="0"/>
      <c r="EHV8" s="0"/>
      <c r="EHW8" s="0"/>
      <c r="EHX8" s="0"/>
      <c r="EHY8" s="0"/>
      <c r="EHZ8" s="0"/>
      <c r="EIA8" s="0"/>
      <c r="EIB8" s="0"/>
      <c r="EIC8" s="0"/>
      <c r="EID8" s="0"/>
      <c r="EIE8" s="0"/>
      <c r="EIF8" s="0"/>
      <c r="EIG8" s="0"/>
      <c r="EIH8" s="0"/>
      <c r="EII8" s="0"/>
      <c r="EIJ8" s="0"/>
      <c r="EIK8" s="0"/>
      <c r="EIL8" s="0"/>
      <c r="EIM8" s="0"/>
      <c r="EIN8" s="0"/>
      <c r="EIO8" s="0"/>
      <c r="EIP8" s="0"/>
      <c r="EIQ8" s="0"/>
      <c r="EIR8" s="0"/>
      <c r="EIS8" s="0"/>
      <c r="EIT8" s="0"/>
      <c r="EIU8" s="0"/>
      <c r="EIV8" s="0"/>
      <c r="EIW8" s="0"/>
      <c r="EIX8" s="0"/>
      <c r="EIY8" s="0"/>
      <c r="EIZ8" s="0"/>
      <c r="EJA8" s="0"/>
      <c r="EJB8" s="0"/>
      <c r="EJC8" s="0"/>
      <c r="EJD8" s="0"/>
      <c r="EJE8" s="0"/>
      <c r="EJF8" s="0"/>
      <c r="EJG8" s="0"/>
      <c r="EJH8" s="0"/>
      <c r="EJI8" s="0"/>
      <c r="EJJ8" s="0"/>
      <c r="EJK8" s="0"/>
      <c r="EJL8" s="0"/>
      <c r="EJM8" s="0"/>
      <c r="EJN8" s="0"/>
      <c r="EJO8" s="0"/>
      <c r="EJP8" s="0"/>
      <c r="EJQ8" s="0"/>
      <c r="EJR8" s="0"/>
      <c r="EJS8" s="0"/>
      <c r="EJT8" s="0"/>
      <c r="EJU8" s="0"/>
      <c r="EJV8" s="0"/>
      <c r="EJW8" s="0"/>
      <c r="EJX8" s="0"/>
      <c r="EJY8" s="0"/>
      <c r="EJZ8" s="0"/>
      <c r="EKA8" s="0"/>
      <c r="EKB8" s="0"/>
      <c r="EKC8" s="0"/>
      <c r="EKD8" s="0"/>
      <c r="EKE8" s="0"/>
      <c r="EKF8" s="0"/>
      <c r="EKG8" s="0"/>
      <c r="EKH8" s="0"/>
      <c r="EKI8" s="0"/>
      <c r="EKJ8" s="0"/>
      <c r="EKK8" s="0"/>
      <c r="EKL8" s="0"/>
      <c r="EKM8" s="0"/>
      <c r="EKN8" s="0"/>
      <c r="EKO8" s="0"/>
      <c r="EKP8" s="0"/>
      <c r="EKQ8" s="0"/>
      <c r="EKR8" s="0"/>
      <c r="EKS8" s="0"/>
      <c r="EKT8" s="0"/>
      <c r="EKU8" s="0"/>
      <c r="EKV8" s="0"/>
      <c r="EKW8" s="0"/>
      <c r="EKX8" s="0"/>
      <c r="EKY8" s="0"/>
      <c r="EKZ8" s="0"/>
      <c r="ELA8" s="0"/>
      <c r="ELB8" s="0"/>
      <c r="ELC8" s="0"/>
      <c r="ELD8" s="0"/>
      <c r="ELE8" s="0"/>
      <c r="ELF8" s="0"/>
      <c r="ELG8" s="0"/>
      <c r="ELH8" s="0"/>
      <c r="ELI8" s="0"/>
      <c r="ELJ8" s="0"/>
      <c r="ELK8" s="0"/>
      <c r="ELL8" s="0"/>
      <c r="ELM8" s="0"/>
      <c r="ELN8" s="0"/>
      <c r="ELO8" s="0"/>
      <c r="ELP8" s="0"/>
      <c r="ELQ8" s="0"/>
      <c r="ELR8" s="0"/>
      <c r="ELS8" s="0"/>
      <c r="ELT8" s="0"/>
      <c r="ELU8" s="0"/>
      <c r="ELV8" s="0"/>
      <c r="ELW8" s="0"/>
      <c r="ELX8" s="0"/>
      <c r="ELY8" s="0"/>
      <c r="ELZ8" s="0"/>
      <c r="EMA8" s="0"/>
      <c r="EMB8" s="0"/>
      <c r="EMC8" s="0"/>
      <c r="EMD8" s="0"/>
      <c r="EME8" s="0"/>
      <c r="EMF8" s="0"/>
      <c r="EMG8" s="0"/>
      <c r="EMH8" s="0"/>
      <c r="EMI8" s="0"/>
      <c r="EMJ8" s="0"/>
      <c r="EMK8" s="0"/>
      <c r="EML8" s="0"/>
      <c r="EMM8" s="0"/>
      <c r="EMN8" s="0"/>
      <c r="EMO8" s="0"/>
      <c r="EMP8" s="0"/>
      <c r="EMQ8" s="0"/>
      <c r="EMR8" s="0"/>
      <c r="EMS8" s="0"/>
      <c r="EMT8" s="0"/>
      <c r="EMU8" s="0"/>
      <c r="EMV8" s="0"/>
      <c r="EMW8" s="0"/>
      <c r="EMX8" s="0"/>
      <c r="EMY8" s="0"/>
      <c r="EMZ8" s="0"/>
      <c r="ENA8" s="0"/>
      <c r="ENB8" s="0"/>
      <c r="ENC8" s="0"/>
      <c r="END8" s="0"/>
      <c r="ENE8" s="0"/>
      <c r="ENF8" s="0"/>
      <c r="ENG8" s="0"/>
      <c r="ENH8" s="0"/>
      <c r="ENI8" s="0"/>
      <c r="ENJ8" s="0"/>
      <c r="ENK8" s="0"/>
      <c r="ENL8" s="0"/>
      <c r="ENM8" s="0"/>
      <c r="ENN8" s="0"/>
      <c r="ENO8" s="0"/>
      <c r="ENP8" s="0"/>
      <c r="ENQ8" s="0"/>
      <c r="ENR8" s="0"/>
      <c r="ENS8" s="0"/>
      <c r="ENT8" s="0"/>
      <c r="ENU8" s="0"/>
      <c r="ENV8" s="0"/>
      <c r="ENW8" s="0"/>
      <c r="ENX8" s="0"/>
      <c r="ENY8" s="0"/>
      <c r="ENZ8" s="0"/>
      <c r="EOA8" s="0"/>
      <c r="EOB8" s="0"/>
      <c r="EOC8" s="0"/>
      <c r="EOD8" s="0"/>
      <c r="EOE8" s="0"/>
      <c r="EOF8" s="0"/>
      <c r="EOG8" s="0"/>
      <c r="EOH8" s="0"/>
      <c r="EOI8" s="0"/>
      <c r="EOJ8" s="0"/>
      <c r="EOK8" s="0"/>
      <c r="EOL8" s="0"/>
      <c r="EOM8" s="0"/>
      <c r="EON8" s="0"/>
      <c r="EOO8" s="0"/>
      <c r="EOP8" s="0"/>
      <c r="EOQ8" s="0"/>
      <c r="EOR8" s="0"/>
      <c r="EOS8" s="0"/>
      <c r="EOT8" s="0"/>
      <c r="EOU8" s="0"/>
      <c r="EOV8" s="0"/>
      <c r="EOW8" s="0"/>
      <c r="EOX8" s="0"/>
      <c r="EOY8" s="0"/>
      <c r="EOZ8" s="0"/>
      <c r="EPA8" s="0"/>
      <c r="EPB8" s="0"/>
      <c r="EPC8" s="0"/>
      <c r="EPD8" s="0"/>
      <c r="EPE8" s="0"/>
      <c r="EPF8" s="0"/>
      <c r="EPG8" s="0"/>
      <c r="EPH8" s="0"/>
      <c r="EPI8" s="0"/>
      <c r="EPJ8" s="0"/>
      <c r="EPK8" s="0"/>
      <c r="EPL8" s="0"/>
      <c r="EPM8" s="0"/>
      <c r="EPN8" s="0"/>
      <c r="EPO8" s="0"/>
      <c r="EPP8" s="0"/>
      <c r="EPQ8" s="0"/>
      <c r="EPR8" s="0"/>
      <c r="EPS8" s="0"/>
      <c r="EPT8" s="0"/>
      <c r="EPU8" s="0"/>
      <c r="EPV8" s="0"/>
      <c r="EPW8" s="0"/>
      <c r="EPX8" s="0"/>
      <c r="EPY8" s="0"/>
      <c r="EPZ8" s="0"/>
      <c r="EQA8" s="0"/>
      <c r="EQB8" s="0"/>
      <c r="EQC8" s="0"/>
      <c r="EQD8" s="0"/>
      <c r="EQE8" s="0"/>
      <c r="EQF8" s="0"/>
      <c r="EQG8" s="0"/>
      <c r="EQH8" s="0"/>
      <c r="EQI8" s="0"/>
      <c r="EQJ8" s="0"/>
      <c r="EQK8" s="0"/>
      <c r="EQL8" s="0"/>
      <c r="EQM8" s="0"/>
      <c r="EQN8" s="0"/>
      <c r="EQO8" s="0"/>
      <c r="EQP8" s="0"/>
      <c r="EQQ8" s="0"/>
      <c r="EQR8" s="0"/>
      <c r="EQS8" s="0"/>
      <c r="EQT8" s="0"/>
      <c r="EQU8" s="0"/>
      <c r="EQV8" s="0"/>
      <c r="EQW8" s="0"/>
      <c r="EQX8" s="0"/>
      <c r="EQY8" s="0"/>
      <c r="EQZ8" s="0"/>
      <c r="ERA8" s="0"/>
      <c r="ERB8" s="0"/>
      <c r="ERC8" s="0"/>
      <c r="ERD8" s="0"/>
      <c r="ERE8" s="0"/>
      <c r="ERF8" s="0"/>
      <c r="ERG8" s="0"/>
      <c r="ERH8" s="0"/>
      <c r="ERI8" s="0"/>
      <c r="ERJ8" s="0"/>
      <c r="ERK8" s="0"/>
      <c r="ERL8" s="0"/>
      <c r="ERM8" s="0"/>
      <c r="ERN8" s="0"/>
      <c r="ERO8" s="0"/>
      <c r="ERP8" s="0"/>
      <c r="ERQ8" s="0"/>
      <c r="ERR8" s="0"/>
      <c r="ERS8" s="0"/>
      <c r="ERT8" s="0"/>
      <c r="ERU8" s="0"/>
      <c r="ERV8" s="0"/>
      <c r="ERW8" s="0"/>
      <c r="ERX8" s="0"/>
      <c r="ERY8" s="0"/>
      <c r="ERZ8" s="0"/>
      <c r="ESA8" s="0"/>
      <c r="ESB8" s="0"/>
      <c r="ESC8" s="0"/>
      <c r="ESD8" s="0"/>
      <c r="ESE8" s="0"/>
      <c r="ESF8" s="0"/>
      <c r="ESG8" s="0"/>
      <c r="ESH8" s="0"/>
      <c r="ESI8" s="0"/>
      <c r="ESJ8" s="0"/>
      <c r="ESK8" s="0"/>
      <c r="ESL8" s="0"/>
      <c r="ESM8" s="0"/>
      <c r="ESN8" s="0"/>
      <c r="ESO8" s="0"/>
      <c r="ESP8" s="0"/>
      <c r="ESQ8" s="0"/>
      <c r="ESR8" s="0"/>
      <c r="ESS8" s="0"/>
      <c r="EST8" s="0"/>
      <c r="ESU8" s="0"/>
      <c r="ESV8" s="0"/>
      <c r="ESW8" s="0"/>
      <c r="ESX8" s="0"/>
      <c r="ESY8" s="0"/>
      <c r="ESZ8" s="0"/>
      <c r="ETA8" s="0"/>
      <c r="ETB8" s="0"/>
      <c r="ETC8" s="0"/>
      <c r="ETD8" s="0"/>
      <c r="ETE8" s="0"/>
      <c r="ETF8" s="0"/>
      <c r="ETG8" s="0"/>
      <c r="ETH8" s="0"/>
      <c r="ETI8" s="0"/>
      <c r="ETJ8" s="0"/>
      <c r="ETK8" s="0"/>
      <c r="ETL8" s="0"/>
      <c r="ETM8" s="0"/>
      <c r="ETN8" s="0"/>
      <c r="ETO8" s="0"/>
      <c r="ETP8" s="0"/>
      <c r="ETQ8" s="0"/>
      <c r="ETR8" s="0"/>
      <c r="ETS8" s="0"/>
      <c r="ETT8" s="0"/>
      <c r="ETU8" s="0"/>
      <c r="ETV8" s="0"/>
      <c r="ETW8" s="0"/>
      <c r="ETX8" s="0"/>
      <c r="ETY8" s="0"/>
      <c r="ETZ8" s="0"/>
      <c r="EUA8" s="0"/>
      <c r="EUB8" s="0"/>
      <c r="EUC8" s="0"/>
      <c r="EUD8" s="0"/>
      <c r="EUE8" s="0"/>
      <c r="EUF8" s="0"/>
      <c r="EUG8" s="0"/>
      <c r="EUH8" s="0"/>
      <c r="EUI8" s="0"/>
      <c r="EUJ8" s="0"/>
      <c r="EUK8" s="0"/>
      <c r="EUL8" s="0"/>
      <c r="EUM8" s="0"/>
      <c r="EUN8" s="0"/>
      <c r="EUO8" s="0"/>
      <c r="EUP8" s="0"/>
      <c r="EUQ8" s="0"/>
      <c r="EUR8" s="0"/>
      <c r="EUS8" s="0"/>
      <c r="EUT8" s="0"/>
      <c r="EUU8" s="0"/>
      <c r="EUV8" s="0"/>
      <c r="EUW8" s="0"/>
      <c r="EUX8" s="0"/>
      <c r="EUY8" s="0"/>
      <c r="EUZ8" s="0"/>
      <c r="EVA8" s="0"/>
      <c r="EVB8" s="0"/>
      <c r="EVC8" s="0"/>
      <c r="EVD8" s="0"/>
      <c r="EVE8" s="0"/>
      <c r="EVF8" s="0"/>
      <c r="EVG8" s="0"/>
      <c r="EVH8" s="0"/>
      <c r="EVI8" s="0"/>
      <c r="EVJ8" s="0"/>
      <c r="EVK8" s="0"/>
      <c r="EVL8" s="0"/>
      <c r="EVM8" s="0"/>
      <c r="EVN8" s="0"/>
      <c r="EVO8" s="0"/>
      <c r="EVP8" s="0"/>
      <c r="EVQ8" s="0"/>
      <c r="EVR8" s="0"/>
      <c r="EVS8" s="0"/>
      <c r="EVT8" s="0"/>
      <c r="EVU8" s="0"/>
      <c r="EVV8" s="0"/>
      <c r="EVW8" s="0"/>
      <c r="EVX8" s="0"/>
      <c r="EVY8" s="0"/>
      <c r="EVZ8" s="0"/>
      <c r="EWA8" s="0"/>
      <c r="EWB8" s="0"/>
      <c r="EWC8" s="0"/>
      <c r="EWD8" s="0"/>
      <c r="EWE8" s="0"/>
      <c r="EWF8" s="0"/>
      <c r="EWG8" s="0"/>
      <c r="EWH8" s="0"/>
      <c r="EWI8" s="0"/>
      <c r="EWJ8" s="0"/>
      <c r="EWK8" s="0"/>
      <c r="EWL8" s="0"/>
      <c r="EWM8" s="0"/>
      <c r="EWN8" s="0"/>
      <c r="EWO8" s="0"/>
      <c r="EWP8" s="0"/>
      <c r="EWQ8" s="0"/>
      <c r="EWR8" s="0"/>
      <c r="EWS8" s="0"/>
      <c r="EWT8" s="0"/>
      <c r="EWU8" s="0"/>
      <c r="EWV8" s="0"/>
      <c r="EWW8" s="0"/>
      <c r="EWX8" s="0"/>
      <c r="EWY8" s="0"/>
      <c r="EWZ8" s="0"/>
      <c r="EXA8" s="0"/>
      <c r="EXB8" s="0"/>
      <c r="EXC8" s="0"/>
      <c r="EXD8" s="0"/>
      <c r="EXE8" s="0"/>
      <c r="EXF8" s="0"/>
      <c r="EXG8" s="0"/>
      <c r="EXH8" s="0"/>
      <c r="EXI8" s="0"/>
      <c r="EXJ8" s="0"/>
      <c r="EXK8" s="0"/>
      <c r="EXL8" s="0"/>
      <c r="EXM8" s="0"/>
      <c r="EXN8" s="0"/>
      <c r="EXO8" s="0"/>
      <c r="EXP8" s="0"/>
      <c r="EXQ8" s="0"/>
      <c r="EXR8" s="0"/>
      <c r="EXS8" s="0"/>
      <c r="EXT8" s="0"/>
      <c r="EXU8" s="0"/>
      <c r="EXV8" s="0"/>
      <c r="EXW8" s="0"/>
      <c r="EXX8" s="0"/>
      <c r="EXY8" s="0"/>
      <c r="EXZ8" s="0"/>
      <c r="EYA8" s="0"/>
      <c r="EYB8" s="0"/>
      <c r="EYC8" s="0"/>
      <c r="EYD8" s="0"/>
      <c r="EYE8" s="0"/>
      <c r="EYF8" s="0"/>
      <c r="EYG8" s="0"/>
      <c r="EYH8" s="0"/>
      <c r="EYI8" s="0"/>
      <c r="EYJ8" s="0"/>
      <c r="EYK8" s="0"/>
      <c r="EYL8" s="0"/>
      <c r="EYM8" s="0"/>
      <c r="EYN8" s="0"/>
      <c r="EYO8" s="0"/>
      <c r="EYP8" s="0"/>
      <c r="EYQ8" s="0"/>
      <c r="EYR8" s="0"/>
      <c r="EYS8" s="0"/>
      <c r="EYT8" s="0"/>
      <c r="EYU8" s="0"/>
      <c r="EYV8" s="0"/>
      <c r="EYW8" s="0"/>
      <c r="EYX8" s="0"/>
      <c r="EYY8" s="0"/>
      <c r="EYZ8" s="0"/>
      <c r="EZA8" s="0"/>
      <c r="EZB8" s="0"/>
      <c r="EZC8" s="0"/>
      <c r="EZD8" s="0"/>
      <c r="EZE8" s="0"/>
      <c r="EZF8" s="0"/>
      <c r="EZG8" s="0"/>
      <c r="EZH8" s="0"/>
      <c r="EZI8" s="0"/>
      <c r="EZJ8" s="0"/>
      <c r="EZK8" s="0"/>
      <c r="EZL8" s="0"/>
      <c r="EZM8" s="0"/>
      <c r="EZN8" s="0"/>
      <c r="EZO8" s="0"/>
      <c r="EZP8" s="0"/>
      <c r="EZQ8" s="0"/>
      <c r="EZR8" s="0"/>
      <c r="EZS8" s="0"/>
      <c r="EZT8" s="0"/>
      <c r="EZU8" s="0"/>
      <c r="EZV8" s="0"/>
      <c r="EZW8" s="0"/>
      <c r="EZX8" s="0"/>
      <c r="EZY8" s="0"/>
      <c r="EZZ8" s="0"/>
      <c r="FAA8" s="0"/>
      <c r="FAB8" s="0"/>
      <c r="FAC8" s="0"/>
      <c r="FAD8" s="0"/>
      <c r="FAE8" s="0"/>
      <c r="FAF8" s="0"/>
      <c r="FAG8" s="0"/>
      <c r="FAH8" s="0"/>
      <c r="FAI8" s="0"/>
      <c r="FAJ8" s="0"/>
      <c r="FAK8" s="0"/>
      <c r="FAL8" s="0"/>
      <c r="FAM8" s="0"/>
      <c r="FAN8" s="0"/>
      <c r="FAO8" s="0"/>
      <c r="FAP8" s="0"/>
      <c r="FAQ8" s="0"/>
      <c r="FAR8" s="0"/>
      <c r="FAS8" s="0"/>
      <c r="FAT8" s="0"/>
      <c r="FAU8" s="0"/>
      <c r="FAV8" s="0"/>
      <c r="FAW8" s="0"/>
      <c r="FAX8" s="0"/>
      <c r="FAY8" s="0"/>
      <c r="FAZ8" s="0"/>
      <c r="FBA8" s="0"/>
      <c r="FBB8" s="0"/>
      <c r="FBC8" s="0"/>
      <c r="FBD8" s="0"/>
      <c r="FBE8" s="0"/>
      <c r="FBF8" s="0"/>
      <c r="FBG8" s="0"/>
      <c r="FBH8" s="0"/>
      <c r="FBI8" s="0"/>
      <c r="FBJ8" s="0"/>
      <c r="FBK8" s="0"/>
      <c r="FBL8" s="0"/>
      <c r="FBM8" s="0"/>
      <c r="FBN8" s="0"/>
      <c r="FBO8" s="0"/>
      <c r="FBP8" s="0"/>
      <c r="FBQ8" s="0"/>
      <c r="FBR8" s="0"/>
      <c r="FBS8" s="0"/>
      <c r="FBT8" s="0"/>
      <c r="FBU8" s="0"/>
      <c r="FBV8" s="0"/>
      <c r="FBW8" s="0"/>
      <c r="FBX8" s="0"/>
      <c r="FBY8" s="0"/>
      <c r="FBZ8" s="0"/>
      <c r="FCA8" s="0"/>
      <c r="FCB8" s="0"/>
      <c r="FCC8" s="0"/>
      <c r="FCD8" s="0"/>
      <c r="FCE8" s="0"/>
      <c r="FCF8" s="0"/>
      <c r="FCG8" s="0"/>
      <c r="FCH8" s="0"/>
      <c r="FCI8" s="0"/>
      <c r="FCJ8" s="0"/>
      <c r="FCK8" s="0"/>
      <c r="FCL8" s="0"/>
      <c r="FCM8" s="0"/>
      <c r="FCN8" s="0"/>
      <c r="FCO8" s="0"/>
      <c r="FCP8" s="0"/>
      <c r="FCQ8" s="0"/>
      <c r="FCR8" s="0"/>
      <c r="FCS8" s="0"/>
      <c r="FCT8" s="0"/>
      <c r="FCU8" s="0"/>
      <c r="FCV8" s="0"/>
      <c r="FCW8" s="0"/>
      <c r="FCX8" s="0"/>
      <c r="FCY8" s="0"/>
      <c r="FCZ8" s="0"/>
      <c r="FDA8" s="0"/>
      <c r="FDB8" s="0"/>
      <c r="FDC8" s="0"/>
      <c r="FDD8" s="0"/>
      <c r="FDE8" s="0"/>
      <c r="FDF8" s="0"/>
      <c r="FDG8" s="0"/>
      <c r="FDH8" s="0"/>
      <c r="FDI8" s="0"/>
      <c r="FDJ8" s="0"/>
      <c r="FDK8" s="0"/>
      <c r="FDL8" s="0"/>
      <c r="FDM8" s="0"/>
      <c r="FDN8" s="0"/>
      <c r="FDO8" s="0"/>
      <c r="FDP8" s="0"/>
      <c r="FDQ8" s="0"/>
      <c r="FDR8" s="0"/>
      <c r="FDS8" s="0"/>
      <c r="FDT8" s="0"/>
      <c r="FDU8" s="0"/>
      <c r="FDV8" s="0"/>
      <c r="FDW8" s="0"/>
      <c r="FDX8" s="0"/>
      <c r="FDY8" s="0"/>
      <c r="FDZ8" s="0"/>
      <c r="FEA8" s="0"/>
      <c r="FEB8" s="0"/>
      <c r="FEC8" s="0"/>
      <c r="FED8" s="0"/>
      <c r="FEE8" s="0"/>
      <c r="FEF8" s="0"/>
      <c r="FEG8" s="0"/>
      <c r="FEH8" s="0"/>
      <c r="FEI8" s="0"/>
      <c r="FEJ8" s="0"/>
      <c r="FEK8" s="0"/>
      <c r="FEL8" s="0"/>
      <c r="FEM8" s="0"/>
      <c r="FEN8" s="0"/>
      <c r="FEO8" s="0"/>
      <c r="FEP8" s="0"/>
      <c r="FEQ8" s="0"/>
      <c r="FER8" s="0"/>
      <c r="FES8" s="0"/>
      <c r="FET8" s="0"/>
      <c r="FEU8" s="0"/>
      <c r="FEV8" s="0"/>
      <c r="FEW8" s="0"/>
      <c r="FEX8" s="0"/>
      <c r="FEY8" s="0"/>
      <c r="FEZ8" s="0"/>
      <c r="FFA8" s="0"/>
      <c r="FFB8" s="0"/>
      <c r="FFC8" s="0"/>
      <c r="FFD8" s="0"/>
      <c r="FFE8" s="0"/>
      <c r="FFF8" s="0"/>
      <c r="FFG8" s="0"/>
      <c r="FFH8" s="0"/>
      <c r="FFI8" s="0"/>
      <c r="FFJ8" s="0"/>
      <c r="FFK8" s="0"/>
      <c r="FFL8" s="0"/>
      <c r="FFM8" s="0"/>
      <c r="FFN8" s="0"/>
      <c r="FFO8" s="0"/>
      <c r="FFP8" s="0"/>
      <c r="FFQ8" s="0"/>
      <c r="FFR8" s="0"/>
      <c r="FFS8" s="0"/>
      <c r="FFT8" s="0"/>
      <c r="FFU8" s="0"/>
      <c r="FFV8" s="0"/>
      <c r="FFW8" s="0"/>
      <c r="FFX8" s="0"/>
      <c r="FFY8" s="0"/>
      <c r="FFZ8" s="0"/>
      <c r="FGA8" s="0"/>
      <c r="FGB8" s="0"/>
      <c r="FGC8" s="0"/>
      <c r="FGD8" s="0"/>
      <c r="FGE8" s="0"/>
      <c r="FGF8" s="0"/>
      <c r="FGG8" s="0"/>
      <c r="FGH8" s="0"/>
      <c r="FGI8" s="0"/>
      <c r="FGJ8" s="0"/>
      <c r="FGK8" s="0"/>
      <c r="FGL8" s="0"/>
      <c r="FGM8" s="0"/>
      <c r="FGN8" s="0"/>
      <c r="FGO8" s="0"/>
      <c r="FGP8" s="0"/>
      <c r="FGQ8" s="0"/>
      <c r="FGR8" s="0"/>
      <c r="FGS8" s="0"/>
      <c r="FGT8" s="0"/>
      <c r="FGU8" s="0"/>
      <c r="FGV8" s="0"/>
      <c r="FGW8" s="0"/>
      <c r="FGX8" s="0"/>
      <c r="FGY8" s="0"/>
      <c r="FGZ8" s="0"/>
      <c r="FHA8" s="0"/>
      <c r="FHB8" s="0"/>
      <c r="FHC8" s="0"/>
      <c r="FHD8" s="0"/>
      <c r="FHE8" s="0"/>
      <c r="FHF8" s="0"/>
      <c r="FHG8" s="0"/>
      <c r="FHH8" s="0"/>
      <c r="FHI8" s="0"/>
      <c r="FHJ8" s="0"/>
      <c r="FHK8" s="0"/>
      <c r="FHL8" s="0"/>
      <c r="FHM8" s="0"/>
      <c r="FHN8" s="0"/>
      <c r="FHO8" s="0"/>
      <c r="FHP8" s="0"/>
      <c r="FHQ8" s="0"/>
      <c r="FHR8" s="0"/>
      <c r="FHS8" s="0"/>
      <c r="FHT8" s="0"/>
      <c r="FHU8" s="0"/>
      <c r="FHV8" s="0"/>
      <c r="FHW8" s="0"/>
      <c r="FHX8" s="0"/>
      <c r="FHY8" s="0"/>
      <c r="FHZ8" s="0"/>
      <c r="FIA8" s="0"/>
      <c r="FIB8" s="0"/>
      <c r="FIC8" s="0"/>
      <c r="FID8" s="0"/>
      <c r="FIE8" s="0"/>
      <c r="FIF8" s="0"/>
      <c r="FIG8" s="0"/>
      <c r="FIH8" s="0"/>
      <c r="FII8" s="0"/>
      <c r="FIJ8" s="0"/>
      <c r="FIK8" s="0"/>
      <c r="FIL8" s="0"/>
      <c r="FIM8" s="0"/>
      <c r="FIN8" s="0"/>
      <c r="FIO8" s="0"/>
      <c r="FIP8" s="0"/>
      <c r="FIQ8" s="0"/>
      <c r="FIR8" s="0"/>
      <c r="FIS8" s="0"/>
      <c r="FIT8" s="0"/>
      <c r="FIU8" s="0"/>
      <c r="FIV8" s="0"/>
      <c r="FIW8" s="0"/>
      <c r="FIX8" s="0"/>
      <c r="FIY8" s="0"/>
      <c r="FIZ8" s="0"/>
      <c r="FJA8" s="0"/>
      <c r="FJB8" s="0"/>
      <c r="FJC8" s="0"/>
      <c r="FJD8" s="0"/>
      <c r="FJE8" s="0"/>
      <c r="FJF8" s="0"/>
      <c r="FJG8" s="0"/>
      <c r="FJH8" s="0"/>
      <c r="FJI8" s="0"/>
      <c r="FJJ8" s="0"/>
      <c r="FJK8" s="0"/>
      <c r="FJL8" s="0"/>
      <c r="FJM8" s="0"/>
      <c r="FJN8" s="0"/>
      <c r="FJO8" s="0"/>
      <c r="FJP8" s="0"/>
      <c r="FJQ8" s="0"/>
      <c r="FJR8" s="0"/>
      <c r="FJS8" s="0"/>
      <c r="FJT8" s="0"/>
      <c r="FJU8" s="0"/>
      <c r="FJV8" s="0"/>
      <c r="FJW8" s="0"/>
      <c r="FJX8" s="0"/>
      <c r="FJY8" s="0"/>
      <c r="FJZ8" s="0"/>
      <c r="FKA8" s="0"/>
      <c r="FKB8" s="0"/>
      <c r="FKC8" s="0"/>
      <c r="FKD8" s="0"/>
      <c r="FKE8" s="0"/>
      <c r="FKF8" s="0"/>
      <c r="FKG8" s="0"/>
      <c r="FKH8" s="0"/>
      <c r="FKI8" s="0"/>
      <c r="FKJ8" s="0"/>
      <c r="FKK8" s="0"/>
      <c r="FKL8" s="0"/>
      <c r="FKM8" s="0"/>
      <c r="FKN8" s="0"/>
      <c r="FKO8" s="0"/>
      <c r="FKP8" s="0"/>
      <c r="FKQ8" s="0"/>
      <c r="FKR8" s="0"/>
      <c r="FKS8" s="0"/>
      <c r="FKT8" s="0"/>
      <c r="FKU8" s="0"/>
      <c r="FKV8" s="0"/>
      <c r="FKW8" s="0"/>
      <c r="FKX8" s="0"/>
      <c r="FKY8" s="0"/>
      <c r="FKZ8" s="0"/>
      <c r="FLA8" s="0"/>
      <c r="FLB8" s="0"/>
      <c r="FLC8" s="0"/>
      <c r="FLD8" s="0"/>
      <c r="FLE8" s="0"/>
      <c r="FLF8" s="0"/>
      <c r="FLG8" s="0"/>
      <c r="FLH8" s="0"/>
      <c r="FLI8" s="0"/>
      <c r="FLJ8" s="0"/>
      <c r="FLK8" s="0"/>
      <c r="FLL8" s="0"/>
      <c r="FLM8" s="0"/>
      <c r="FLN8" s="0"/>
      <c r="FLO8" s="0"/>
      <c r="FLP8" s="0"/>
      <c r="FLQ8" s="0"/>
      <c r="FLR8" s="0"/>
      <c r="FLS8" s="0"/>
      <c r="FLT8" s="0"/>
      <c r="FLU8" s="0"/>
      <c r="FLV8" s="0"/>
      <c r="FLW8" s="0"/>
      <c r="FLX8" s="0"/>
      <c r="FLY8" s="0"/>
      <c r="FLZ8" s="0"/>
      <c r="FMA8" s="0"/>
      <c r="FMB8" s="0"/>
      <c r="FMC8" s="0"/>
      <c r="FMD8" s="0"/>
      <c r="FME8" s="0"/>
      <c r="FMF8" s="0"/>
      <c r="FMG8" s="0"/>
      <c r="FMH8" s="0"/>
      <c r="FMI8" s="0"/>
      <c r="FMJ8" s="0"/>
      <c r="FMK8" s="0"/>
      <c r="FML8" s="0"/>
      <c r="FMM8" s="0"/>
      <c r="FMN8" s="0"/>
      <c r="FMO8" s="0"/>
      <c r="FMP8" s="0"/>
      <c r="FMQ8" s="0"/>
      <c r="FMR8" s="0"/>
      <c r="FMS8" s="0"/>
      <c r="FMT8" s="0"/>
      <c r="FMU8" s="0"/>
      <c r="FMV8" s="0"/>
      <c r="FMW8" s="0"/>
      <c r="FMX8" s="0"/>
      <c r="FMY8" s="0"/>
      <c r="FMZ8" s="0"/>
      <c r="FNA8" s="0"/>
      <c r="FNB8" s="0"/>
      <c r="FNC8" s="0"/>
      <c r="FND8" s="0"/>
      <c r="FNE8" s="0"/>
      <c r="FNF8" s="0"/>
      <c r="FNG8" s="0"/>
      <c r="FNH8" s="0"/>
      <c r="FNI8" s="0"/>
      <c r="FNJ8" s="0"/>
      <c r="FNK8" s="0"/>
      <c r="FNL8" s="0"/>
      <c r="FNM8" s="0"/>
      <c r="FNN8" s="0"/>
      <c r="FNO8" s="0"/>
      <c r="FNP8" s="0"/>
      <c r="FNQ8" s="0"/>
      <c r="FNR8" s="0"/>
      <c r="FNS8" s="0"/>
      <c r="FNT8" s="0"/>
      <c r="FNU8" s="0"/>
      <c r="FNV8" s="0"/>
      <c r="FNW8" s="0"/>
      <c r="FNX8" s="0"/>
      <c r="FNY8" s="0"/>
      <c r="FNZ8" s="0"/>
      <c r="FOA8" s="0"/>
      <c r="FOB8" s="0"/>
      <c r="FOC8" s="0"/>
      <c r="FOD8" s="0"/>
      <c r="FOE8" s="0"/>
      <c r="FOF8" s="0"/>
      <c r="FOG8" s="0"/>
      <c r="FOH8" s="0"/>
      <c r="FOI8" s="0"/>
      <c r="FOJ8" s="0"/>
      <c r="FOK8" s="0"/>
      <c r="FOL8" s="0"/>
      <c r="FOM8" s="0"/>
      <c r="FON8" s="0"/>
      <c r="FOO8" s="0"/>
      <c r="FOP8" s="0"/>
      <c r="FOQ8" s="0"/>
      <c r="FOR8" s="0"/>
      <c r="FOS8" s="0"/>
      <c r="FOT8" s="0"/>
      <c r="FOU8" s="0"/>
      <c r="FOV8" s="0"/>
      <c r="FOW8" s="0"/>
      <c r="FOX8" s="0"/>
      <c r="FOY8" s="0"/>
      <c r="FOZ8" s="0"/>
      <c r="FPA8" s="0"/>
      <c r="FPB8" s="0"/>
      <c r="FPC8" s="0"/>
      <c r="FPD8" s="0"/>
      <c r="FPE8" s="0"/>
      <c r="FPF8" s="0"/>
      <c r="FPG8" s="0"/>
      <c r="FPH8" s="0"/>
      <c r="FPI8" s="0"/>
      <c r="FPJ8" s="0"/>
      <c r="FPK8" s="0"/>
      <c r="FPL8" s="0"/>
      <c r="FPM8" s="0"/>
      <c r="FPN8" s="0"/>
      <c r="FPO8" s="0"/>
      <c r="FPP8" s="0"/>
      <c r="FPQ8" s="0"/>
      <c r="FPR8" s="0"/>
      <c r="FPS8" s="0"/>
      <c r="FPT8" s="0"/>
      <c r="FPU8" s="0"/>
      <c r="FPV8" s="0"/>
      <c r="FPW8" s="0"/>
      <c r="FPX8" s="0"/>
      <c r="FPY8" s="0"/>
      <c r="FPZ8" s="0"/>
      <c r="FQA8" s="0"/>
      <c r="FQB8" s="0"/>
      <c r="FQC8" s="0"/>
      <c r="FQD8" s="0"/>
      <c r="FQE8" s="0"/>
      <c r="FQF8" s="0"/>
      <c r="FQG8" s="0"/>
      <c r="FQH8" s="0"/>
      <c r="FQI8" s="0"/>
      <c r="FQJ8" s="0"/>
      <c r="FQK8" s="0"/>
      <c r="FQL8" s="0"/>
      <c r="FQM8" s="0"/>
      <c r="FQN8" s="0"/>
      <c r="FQO8" s="0"/>
      <c r="FQP8" s="0"/>
      <c r="FQQ8" s="0"/>
      <c r="FQR8" s="0"/>
      <c r="FQS8" s="0"/>
      <c r="FQT8" s="0"/>
      <c r="FQU8" s="0"/>
      <c r="FQV8" s="0"/>
      <c r="FQW8" s="0"/>
      <c r="FQX8" s="0"/>
      <c r="FQY8" s="0"/>
      <c r="FQZ8" s="0"/>
      <c r="FRA8" s="0"/>
      <c r="FRB8" s="0"/>
      <c r="FRC8" s="0"/>
      <c r="FRD8" s="0"/>
      <c r="FRE8" s="0"/>
      <c r="FRF8" s="0"/>
      <c r="FRG8" s="0"/>
      <c r="FRH8" s="0"/>
      <c r="FRI8" s="0"/>
      <c r="FRJ8" s="0"/>
      <c r="FRK8" s="0"/>
      <c r="FRL8" s="0"/>
      <c r="FRM8" s="0"/>
      <c r="FRN8" s="0"/>
      <c r="FRO8" s="0"/>
      <c r="FRP8" s="0"/>
      <c r="FRQ8" s="0"/>
      <c r="FRR8" s="0"/>
      <c r="FRS8" s="0"/>
      <c r="FRT8" s="0"/>
      <c r="FRU8" s="0"/>
      <c r="FRV8" s="0"/>
      <c r="FRW8" s="0"/>
      <c r="FRX8" s="0"/>
      <c r="FRY8" s="0"/>
      <c r="FRZ8" s="0"/>
      <c r="FSA8" s="0"/>
      <c r="FSB8" s="0"/>
      <c r="FSC8" s="0"/>
      <c r="FSD8" s="0"/>
      <c r="FSE8" s="0"/>
      <c r="FSF8" s="0"/>
      <c r="FSG8" s="0"/>
      <c r="FSH8" s="0"/>
      <c r="FSI8" s="0"/>
      <c r="FSJ8" s="0"/>
      <c r="FSK8" s="0"/>
      <c r="FSL8" s="0"/>
      <c r="FSM8" s="0"/>
      <c r="FSN8" s="0"/>
      <c r="FSO8" s="0"/>
      <c r="FSP8" s="0"/>
      <c r="FSQ8" s="0"/>
      <c r="FSR8" s="0"/>
      <c r="FSS8" s="0"/>
      <c r="FST8" s="0"/>
      <c r="FSU8" s="0"/>
      <c r="FSV8" s="0"/>
      <c r="FSW8" s="0"/>
      <c r="FSX8" s="0"/>
      <c r="FSY8" s="0"/>
      <c r="FSZ8" s="0"/>
      <c r="FTA8" s="0"/>
      <c r="FTB8" s="0"/>
      <c r="FTC8" s="0"/>
      <c r="FTD8" s="0"/>
      <c r="FTE8" s="0"/>
      <c r="FTF8" s="0"/>
      <c r="FTG8" s="0"/>
      <c r="FTH8" s="0"/>
      <c r="FTI8" s="0"/>
      <c r="FTJ8" s="0"/>
      <c r="FTK8" s="0"/>
      <c r="FTL8" s="0"/>
      <c r="FTM8" s="0"/>
      <c r="FTN8" s="0"/>
      <c r="FTO8" s="0"/>
      <c r="FTP8" s="0"/>
      <c r="FTQ8" s="0"/>
      <c r="FTR8" s="0"/>
      <c r="FTS8" s="0"/>
      <c r="FTT8" s="0"/>
      <c r="FTU8" s="0"/>
      <c r="FTV8" s="0"/>
      <c r="FTW8" s="0"/>
      <c r="FTX8" s="0"/>
      <c r="FTY8" s="0"/>
      <c r="FTZ8" s="0"/>
      <c r="FUA8" s="0"/>
      <c r="FUB8" s="0"/>
      <c r="FUC8" s="0"/>
      <c r="FUD8" s="0"/>
      <c r="FUE8" s="0"/>
      <c r="FUF8" s="0"/>
      <c r="FUG8" s="0"/>
      <c r="FUH8" s="0"/>
      <c r="FUI8" s="0"/>
      <c r="FUJ8" s="0"/>
      <c r="FUK8" s="0"/>
      <c r="FUL8" s="0"/>
      <c r="FUM8" s="0"/>
      <c r="FUN8" s="0"/>
      <c r="FUO8" s="0"/>
      <c r="FUP8" s="0"/>
      <c r="FUQ8" s="0"/>
      <c r="FUR8" s="0"/>
      <c r="FUS8" s="0"/>
      <c r="FUT8" s="0"/>
      <c r="FUU8" s="0"/>
      <c r="FUV8" s="0"/>
      <c r="FUW8" s="0"/>
      <c r="FUX8" s="0"/>
      <c r="FUY8" s="0"/>
      <c r="FUZ8" s="0"/>
      <c r="FVA8" s="0"/>
      <c r="FVB8" s="0"/>
      <c r="FVC8" s="0"/>
      <c r="FVD8" s="0"/>
      <c r="FVE8" s="0"/>
      <c r="FVF8" s="0"/>
      <c r="FVG8" s="0"/>
      <c r="FVH8" s="0"/>
      <c r="FVI8" s="0"/>
      <c r="FVJ8" s="0"/>
      <c r="FVK8" s="0"/>
      <c r="FVL8" s="0"/>
      <c r="FVM8" s="0"/>
      <c r="FVN8" s="0"/>
      <c r="FVO8" s="0"/>
      <c r="FVP8" s="0"/>
      <c r="FVQ8" s="0"/>
      <c r="FVR8" s="0"/>
      <c r="FVS8" s="0"/>
      <c r="FVT8" s="0"/>
      <c r="FVU8" s="0"/>
      <c r="FVV8" s="0"/>
      <c r="FVW8" s="0"/>
      <c r="FVX8" s="0"/>
      <c r="FVY8" s="0"/>
      <c r="FVZ8" s="0"/>
      <c r="FWA8" s="0"/>
      <c r="FWB8" s="0"/>
      <c r="FWC8" s="0"/>
      <c r="FWD8" s="0"/>
      <c r="FWE8" s="0"/>
      <c r="FWF8" s="0"/>
      <c r="FWG8" s="0"/>
      <c r="FWH8" s="0"/>
      <c r="FWI8" s="0"/>
      <c r="FWJ8" s="0"/>
      <c r="FWK8" s="0"/>
      <c r="FWL8" s="0"/>
      <c r="FWM8" s="0"/>
      <c r="FWN8" s="0"/>
      <c r="FWO8" s="0"/>
      <c r="FWP8" s="0"/>
      <c r="FWQ8" s="0"/>
      <c r="FWR8" s="0"/>
      <c r="FWS8" s="0"/>
      <c r="FWT8" s="0"/>
      <c r="FWU8" s="0"/>
      <c r="FWV8" s="0"/>
      <c r="FWW8" s="0"/>
      <c r="FWX8" s="0"/>
      <c r="FWY8" s="0"/>
      <c r="FWZ8" s="0"/>
      <c r="FXA8" s="0"/>
      <c r="FXB8" s="0"/>
      <c r="FXC8" s="0"/>
      <c r="FXD8" s="0"/>
      <c r="FXE8" s="0"/>
      <c r="FXF8" s="0"/>
      <c r="FXG8" s="0"/>
      <c r="FXH8" s="0"/>
      <c r="FXI8" s="0"/>
      <c r="FXJ8" s="0"/>
      <c r="FXK8" s="0"/>
      <c r="FXL8" s="0"/>
      <c r="FXM8" s="0"/>
      <c r="FXN8" s="0"/>
      <c r="FXO8" s="0"/>
      <c r="FXP8" s="0"/>
      <c r="FXQ8" s="0"/>
      <c r="FXR8" s="0"/>
      <c r="FXS8" s="0"/>
      <c r="FXT8" s="0"/>
      <c r="FXU8" s="0"/>
      <c r="FXV8" s="0"/>
      <c r="FXW8" s="0"/>
      <c r="FXX8" s="0"/>
      <c r="FXY8" s="0"/>
      <c r="FXZ8" s="0"/>
      <c r="FYA8" s="0"/>
      <c r="FYB8" s="0"/>
      <c r="FYC8" s="0"/>
      <c r="FYD8" s="0"/>
      <c r="FYE8" s="0"/>
      <c r="FYF8" s="0"/>
      <c r="FYG8" s="0"/>
      <c r="FYH8" s="0"/>
      <c r="FYI8" s="0"/>
      <c r="FYJ8" s="0"/>
      <c r="FYK8" s="0"/>
      <c r="FYL8" s="0"/>
      <c r="FYM8" s="0"/>
      <c r="FYN8" s="0"/>
      <c r="FYO8" s="0"/>
      <c r="FYP8" s="0"/>
      <c r="FYQ8" s="0"/>
      <c r="FYR8" s="0"/>
      <c r="FYS8" s="0"/>
      <c r="FYT8" s="0"/>
      <c r="FYU8" s="0"/>
      <c r="FYV8" s="0"/>
      <c r="FYW8" s="0"/>
      <c r="FYX8" s="0"/>
      <c r="FYY8" s="0"/>
      <c r="FYZ8" s="0"/>
      <c r="FZA8" s="0"/>
      <c r="FZB8" s="0"/>
      <c r="FZC8" s="0"/>
      <c r="FZD8" s="0"/>
      <c r="FZE8" s="0"/>
      <c r="FZF8" s="0"/>
      <c r="FZG8" s="0"/>
      <c r="FZH8" s="0"/>
      <c r="FZI8" s="0"/>
      <c r="FZJ8" s="0"/>
      <c r="FZK8" s="0"/>
      <c r="FZL8" s="0"/>
      <c r="FZM8" s="0"/>
      <c r="FZN8" s="0"/>
      <c r="FZO8" s="0"/>
      <c r="FZP8" s="0"/>
      <c r="FZQ8" s="0"/>
      <c r="FZR8" s="0"/>
      <c r="FZS8" s="0"/>
      <c r="FZT8" s="0"/>
      <c r="FZU8" s="0"/>
      <c r="FZV8" s="0"/>
      <c r="FZW8" s="0"/>
      <c r="FZX8" s="0"/>
      <c r="FZY8" s="0"/>
      <c r="FZZ8" s="0"/>
      <c r="GAA8" s="0"/>
      <c r="GAB8" s="0"/>
      <c r="GAC8" s="0"/>
      <c r="GAD8" s="0"/>
      <c r="GAE8" s="0"/>
      <c r="GAF8" s="0"/>
      <c r="GAG8" s="0"/>
      <c r="GAH8" s="0"/>
      <c r="GAI8" s="0"/>
      <c r="GAJ8" s="0"/>
      <c r="GAK8" s="0"/>
      <c r="GAL8" s="0"/>
      <c r="GAM8" s="0"/>
      <c r="GAN8" s="0"/>
      <c r="GAO8" s="0"/>
      <c r="GAP8" s="0"/>
      <c r="GAQ8" s="0"/>
      <c r="GAR8" s="0"/>
      <c r="GAS8" s="0"/>
      <c r="GAT8" s="0"/>
      <c r="GAU8" s="0"/>
      <c r="GAV8" s="0"/>
      <c r="GAW8" s="0"/>
      <c r="GAX8" s="0"/>
      <c r="GAY8" s="0"/>
      <c r="GAZ8" s="0"/>
      <c r="GBA8" s="0"/>
      <c r="GBB8" s="0"/>
      <c r="GBC8" s="0"/>
      <c r="GBD8" s="0"/>
      <c r="GBE8" s="0"/>
      <c r="GBF8" s="0"/>
      <c r="GBG8" s="0"/>
      <c r="GBH8" s="0"/>
      <c r="GBI8" s="0"/>
      <c r="GBJ8" s="0"/>
      <c r="GBK8" s="0"/>
      <c r="GBL8" s="0"/>
      <c r="GBM8" s="0"/>
      <c r="GBN8" s="0"/>
      <c r="GBO8" s="0"/>
      <c r="GBP8" s="0"/>
      <c r="GBQ8" s="0"/>
      <c r="GBR8" s="0"/>
      <c r="GBS8" s="0"/>
      <c r="GBT8" s="0"/>
      <c r="GBU8" s="0"/>
      <c r="GBV8" s="0"/>
      <c r="GBW8" s="0"/>
      <c r="GBX8" s="0"/>
      <c r="GBY8" s="0"/>
      <c r="GBZ8" s="0"/>
      <c r="GCA8" s="0"/>
      <c r="GCB8" s="0"/>
      <c r="GCC8" s="0"/>
      <c r="GCD8" s="0"/>
      <c r="GCE8" s="0"/>
      <c r="GCF8" s="0"/>
      <c r="GCG8" s="0"/>
      <c r="GCH8" s="0"/>
      <c r="GCI8" s="0"/>
      <c r="GCJ8" s="0"/>
      <c r="GCK8" s="0"/>
      <c r="GCL8" s="0"/>
      <c r="GCM8" s="0"/>
      <c r="GCN8" s="0"/>
      <c r="GCO8" s="0"/>
      <c r="GCP8" s="0"/>
      <c r="GCQ8" s="0"/>
      <c r="GCR8" s="0"/>
      <c r="GCS8" s="0"/>
      <c r="GCT8" s="0"/>
      <c r="GCU8" s="0"/>
      <c r="GCV8" s="0"/>
      <c r="GCW8" s="0"/>
      <c r="GCX8" s="0"/>
      <c r="GCY8" s="0"/>
      <c r="GCZ8" s="0"/>
      <c r="GDA8" s="0"/>
      <c r="GDB8" s="0"/>
      <c r="GDC8" s="0"/>
      <c r="GDD8" s="0"/>
      <c r="GDE8" s="0"/>
      <c r="GDF8" s="0"/>
      <c r="GDG8" s="0"/>
      <c r="GDH8" s="0"/>
      <c r="GDI8" s="0"/>
      <c r="GDJ8" s="0"/>
      <c r="GDK8" s="0"/>
      <c r="GDL8" s="0"/>
      <c r="GDM8" s="0"/>
      <c r="GDN8" s="0"/>
      <c r="GDO8" s="0"/>
      <c r="GDP8" s="0"/>
      <c r="GDQ8" s="0"/>
      <c r="GDR8" s="0"/>
      <c r="GDS8" s="0"/>
      <c r="GDT8" s="0"/>
      <c r="GDU8" s="0"/>
      <c r="GDV8" s="0"/>
      <c r="GDW8" s="0"/>
      <c r="GDX8" s="0"/>
      <c r="GDY8" s="0"/>
      <c r="GDZ8" s="0"/>
      <c r="GEA8" s="0"/>
      <c r="GEB8" s="0"/>
      <c r="GEC8" s="0"/>
      <c r="GED8" s="0"/>
      <c r="GEE8" s="0"/>
      <c r="GEF8" s="0"/>
      <c r="GEG8" s="0"/>
      <c r="GEH8" s="0"/>
      <c r="GEI8" s="0"/>
      <c r="GEJ8" s="0"/>
      <c r="GEK8" s="0"/>
      <c r="GEL8" s="0"/>
      <c r="GEM8" s="0"/>
      <c r="GEN8" s="0"/>
      <c r="GEO8" s="0"/>
      <c r="GEP8" s="0"/>
      <c r="GEQ8" s="0"/>
      <c r="GER8" s="0"/>
      <c r="GES8" s="0"/>
      <c r="GET8" s="0"/>
      <c r="GEU8" s="0"/>
      <c r="GEV8" s="0"/>
      <c r="GEW8" s="0"/>
      <c r="GEX8" s="0"/>
      <c r="GEY8" s="0"/>
      <c r="GEZ8" s="0"/>
      <c r="GFA8" s="0"/>
      <c r="GFB8" s="0"/>
      <c r="GFC8" s="0"/>
      <c r="GFD8" s="0"/>
      <c r="GFE8" s="0"/>
      <c r="GFF8" s="0"/>
      <c r="GFG8" s="0"/>
      <c r="GFH8" s="0"/>
      <c r="GFI8" s="0"/>
      <c r="GFJ8" s="0"/>
      <c r="GFK8" s="0"/>
      <c r="GFL8" s="0"/>
      <c r="GFM8" s="0"/>
      <c r="GFN8" s="0"/>
      <c r="GFO8" s="0"/>
      <c r="GFP8" s="0"/>
      <c r="GFQ8" s="0"/>
      <c r="GFR8" s="0"/>
      <c r="GFS8" s="0"/>
      <c r="GFT8" s="0"/>
      <c r="GFU8" s="0"/>
      <c r="GFV8" s="0"/>
      <c r="GFW8" s="0"/>
      <c r="GFX8" s="0"/>
      <c r="GFY8" s="0"/>
      <c r="GFZ8" s="0"/>
      <c r="GGA8" s="0"/>
      <c r="GGB8" s="0"/>
      <c r="GGC8" s="0"/>
      <c r="GGD8" s="0"/>
      <c r="GGE8" s="0"/>
      <c r="GGF8" s="0"/>
      <c r="GGG8" s="0"/>
      <c r="GGH8" s="0"/>
      <c r="GGI8" s="0"/>
      <c r="GGJ8" s="0"/>
      <c r="GGK8" s="0"/>
      <c r="GGL8" s="0"/>
      <c r="GGM8" s="0"/>
      <c r="GGN8" s="0"/>
      <c r="GGO8" s="0"/>
      <c r="GGP8" s="0"/>
      <c r="GGQ8" s="0"/>
      <c r="GGR8" s="0"/>
      <c r="GGS8" s="0"/>
      <c r="GGT8" s="0"/>
      <c r="GGU8" s="0"/>
      <c r="GGV8" s="0"/>
      <c r="GGW8" s="0"/>
      <c r="GGX8" s="0"/>
      <c r="GGY8" s="0"/>
      <c r="GGZ8" s="0"/>
      <c r="GHA8" s="0"/>
      <c r="GHB8" s="0"/>
      <c r="GHC8" s="0"/>
      <c r="GHD8" s="0"/>
      <c r="GHE8" s="0"/>
      <c r="GHF8" s="0"/>
      <c r="GHG8" s="0"/>
      <c r="GHH8" s="0"/>
      <c r="GHI8" s="0"/>
      <c r="GHJ8" s="0"/>
      <c r="GHK8" s="0"/>
      <c r="GHL8" s="0"/>
      <c r="GHM8" s="0"/>
      <c r="GHN8" s="0"/>
      <c r="GHO8" s="0"/>
      <c r="GHP8" s="0"/>
      <c r="GHQ8" s="0"/>
      <c r="GHR8" s="0"/>
      <c r="GHS8" s="0"/>
      <c r="GHT8" s="0"/>
      <c r="GHU8" s="0"/>
      <c r="GHV8" s="0"/>
      <c r="GHW8" s="0"/>
      <c r="GHX8" s="0"/>
      <c r="GHY8" s="0"/>
      <c r="GHZ8" s="0"/>
      <c r="GIA8" s="0"/>
      <c r="GIB8" s="0"/>
      <c r="GIC8" s="0"/>
      <c r="GID8" s="0"/>
      <c r="GIE8" s="0"/>
      <c r="GIF8" s="0"/>
      <c r="GIG8" s="0"/>
      <c r="GIH8" s="0"/>
      <c r="GII8" s="0"/>
      <c r="GIJ8" s="0"/>
      <c r="GIK8" s="0"/>
      <c r="GIL8" s="0"/>
      <c r="GIM8" s="0"/>
      <c r="GIN8" s="0"/>
      <c r="GIO8" s="0"/>
      <c r="GIP8" s="0"/>
      <c r="GIQ8" s="0"/>
      <c r="GIR8" s="0"/>
      <c r="GIS8" s="0"/>
      <c r="GIT8" s="0"/>
      <c r="GIU8" s="0"/>
      <c r="GIV8" s="0"/>
      <c r="GIW8" s="0"/>
      <c r="GIX8" s="0"/>
      <c r="GIY8" s="0"/>
      <c r="GIZ8" s="0"/>
      <c r="GJA8" s="0"/>
      <c r="GJB8" s="0"/>
      <c r="GJC8" s="0"/>
      <c r="GJD8" s="0"/>
      <c r="GJE8" s="0"/>
      <c r="GJF8" s="0"/>
      <c r="GJG8" s="0"/>
      <c r="GJH8" s="0"/>
      <c r="GJI8" s="0"/>
      <c r="GJJ8" s="0"/>
      <c r="GJK8" s="0"/>
      <c r="GJL8" s="0"/>
      <c r="GJM8" s="0"/>
      <c r="GJN8" s="0"/>
      <c r="GJO8" s="0"/>
      <c r="GJP8" s="0"/>
      <c r="GJQ8" s="0"/>
      <c r="GJR8" s="0"/>
      <c r="GJS8" s="0"/>
      <c r="GJT8" s="0"/>
      <c r="GJU8" s="0"/>
      <c r="GJV8" s="0"/>
      <c r="GJW8" s="0"/>
      <c r="GJX8" s="0"/>
      <c r="GJY8" s="0"/>
      <c r="GJZ8" s="0"/>
      <c r="GKA8" s="0"/>
      <c r="GKB8" s="0"/>
      <c r="GKC8" s="0"/>
      <c r="GKD8" s="0"/>
      <c r="GKE8" s="0"/>
      <c r="GKF8" s="0"/>
      <c r="GKG8" s="0"/>
      <c r="GKH8" s="0"/>
      <c r="GKI8" s="0"/>
      <c r="GKJ8" s="0"/>
      <c r="GKK8" s="0"/>
      <c r="GKL8" s="0"/>
      <c r="GKM8" s="0"/>
      <c r="GKN8" s="0"/>
      <c r="GKO8" s="0"/>
      <c r="GKP8" s="0"/>
      <c r="GKQ8" s="0"/>
      <c r="GKR8" s="0"/>
      <c r="GKS8" s="0"/>
      <c r="GKT8" s="0"/>
      <c r="GKU8" s="0"/>
      <c r="GKV8" s="0"/>
      <c r="GKW8" s="0"/>
      <c r="GKX8" s="0"/>
      <c r="GKY8" s="0"/>
      <c r="GKZ8" s="0"/>
      <c r="GLA8" s="0"/>
      <c r="GLB8" s="0"/>
      <c r="GLC8" s="0"/>
      <c r="GLD8" s="0"/>
      <c r="GLE8" s="0"/>
      <c r="GLF8" s="0"/>
      <c r="GLG8" s="0"/>
      <c r="GLH8" s="0"/>
      <c r="GLI8" s="0"/>
      <c r="GLJ8" s="0"/>
      <c r="GLK8" s="0"/>
      <c r="GLL8" s="0"/>
      <c r="GLM8" s="0"/>
      <c r="GLN8" s="0"/>
      <c r="GLO8" s="0"/>
      <c r="GLP8" s="0"/>
      <c r="GLQ8" s="0"/>
      <c r="GLR8" s="0"/>
      <c r="GLS8" s="0"/>
      <c r="GLT8" s="0"/>
      <c r="GLU8" s="0"/>
      <c r="GLV8" s="0"/>
      <c r="GLW8" s="0"/>
      <c r="GLX8" s="0"/>
      <c r="GLY8" s="0"/>
      <c r="GLZ8" s="0"/>
      <c r="GMA8" s="0"/>
      <c r="GMB8" s="0"/>
      <c r="GMC8" s="0"/>
      <c r="GMD8" s="0"/>
      <c r="GME8" s="0"/>
      <c r="GMF8" s="0"/>
      <c r="GMG8" s="0"/>
      <c r="GMH8" s="0"/>
      <c r="GMI8" s="0"/>
      <c r="GMJ8" s="0"/>
      <c r="GMK8" s="0"/>
      <c r="GML8" s="0"/>
      <c r="GMM8" s="0"/>
      <c r="GMN8" s="0"/>
      <c r="GMO8" s="0"/>
      <c r="GMP8" s="0"/>
      <c r="GMQ8" s="0"/>
      <c r="GMR8" s="0"/>
      <c r="GMS8" s="0"/>
      <c r="GMT8" s="0"/>
      <c r="GMU8" s="0"/>
      <c r="GMV8" s="0"/>
      <c r="GMW8" s="0"/>
      <c r="GMX8" s="0"/>
      <c r="GMY8" s="0"/>
      <c r="GMZ8" s="0"/>
      <c r="GNA8" s="0"/>
      <c r="GNB8" s="0"/>
      <c r="GNC8" s="0"/>
      <c r="GND8" s="0"/>
      <c r="GNE8" s="0"/>
      <c r="GNF8" s="0"/>
      <c r="GNG8" s="0"/>
      <c r="GNH8" s="0"/>
      <c r="GNI8" s="0"/>
      <c r="GNJ8" s="0"/>
      <c r="GNK8" s="0"/>
      <c r="GNL8" s="0"/>
      <c r="GNM8" s="0"/>
      <c r="GNN8" s="0"/>
      <c r="GNO8" s="0"/>
      <c r="GNP8" s="0"/>
      <c r="GNQ8" s="0"/>
      <c r="GNR8" s="0"/>
      <c r="GNS8" s="0"/>
      <c r="GNT8" s="0"/>
      <c r="GNU8" s="0"/>
      <c r="GNV8" s="0"/>
      <c r="GNW8" s="0"/>
      <c r="GNX8" s="0"/>
      <c r="GNY8" s="0"/>
      <c r="GNZ8" s="0"/>
      <c r="GOA8" s="0"/>
      <c r="GOB8" s="0"/>
      <c r="GOC8" s="0"/>
      <c r="GOD8" s="0"/>
      <c r="GOE8" s="0"/>
      <c r="GOF8" s="0"/>
      <c r="GOG8" s="0"/>
      <c r="GOH8" s="0"/>
      <c r="GOI8" s="0"/>
      <c r="GOJ8" s="0"/>
      <c r="GOK8" s="0"/>
      <c r="GOL8" s="0"/>
      <c r="GOM8" s="0"/>
      <c r="GON8" s="0"/>
      <c r="GOO8" s="0"/>
      <c r="GOP8" s="0"/>
      <c r="GOQ8" s="0"/>
      <c r="GOR8" s="0"/>
      <c r="GOS8" s="0"/>
      <c r="GOT8" s="0"/>
      <c r="GOU8" s="0"/>
      <c r="GOV8" s="0"/>
      <c r="GOW8" s="0"/>
      <c r="GOX8" s="0"/>
      <c r="GOY8" s="0"/>
      <c r="GOZ8" s="0"/>
      <c r="GPA8" s="0"/>
      <c r="GPB8" s="0"/>
      <c r="GPC8" s="0"/>
      <c r="GPD8" s="0"/>
      <c r="GPE8" s="0"/>
      <c r="GPF8" s="0"/>
      <c r="GPG8" s="0"/>
      <c r="GPH8" s="0"/>
      <c r="GPI8" s="0"/>
      <c r="GPJ8" s="0"/>
      <c r="GPK8" s="0"/>
      <c r="GPL8" s="0"/>
      <c r="GPM8" s="0"/>
      <c r="GPN8" s="0"/>
      <c r="GPO8" s="0"/>
      <c r="GPP8" s="0"/>
      <c r="GPQ8" s="0"/>
      <c r="GPR8" s="0"/>
      <c r="GPS8" s="0"/>
      <c r="GPT8" s="0"/>
      <c r="GPU8" s="0"/>
      <c r="GPV8" s="0"/>
      <c r="GPW8" s="0"/>
      <c r="GPX8" s="0"/>
      <c r="GPY8" s="0"/>
      <c r="GPZ8" s="0"/>
      <c r="GQA8" s="0"/>
      <c r="GQB8" s="0"/>
      <c r="GQC8" s="0"/>
      <c r="GQD8" s="0"/>
      <c r="GQE8" s="0"/>
      <c r="GQF8" s="0"/>
      <c r="GQG8" s="0"/>
      <c r="GQH8" s="0"/>
      <c r="GQI8" s="0"/>
      <c r="GQJ8" s="0"/>
      <c r="GQK8" s="0"/>
      <c r="GQL8" s="0"/>
      <c r="GQM8" s="0"/>
      <c r="GQN8" s="0"/>
      <c r="GQO8" s="0"/>
      <c r="GQP8" s="0"/>
      <c r="GQQ8" s="0"/>
      <c r="GQR8" s="0"/>
      <c r="GQS8" s="0"/>
      <c r="GQT8" s="0"/>
      <c r="GQU8" s="0"/>
      <c r="GQV8" s="0"/>
      <c r="GQW8" s="0"/>
      <c r="GQX8" s="0"/>
      <c r="GQY8" s="0"/>
      <c r="GQZ8" s="0"/>
      <c r="GRA8" s="0"/>
      <c r="GRB8" s="0"/>
      <c r="GRC8" s="0"/>
      <c r="GRD8" s="0"/>
      <c r="GRE8" s="0"/>
      <c r="GRF8" s="0"/>
      <c r="GRG8" s="0"/>
      <c r="GRH8" s="0"/>
      <c r="GRI8" s="0"/>
      <c r="GRJ8" s="0"/>
      <c r="GRK8" s="0"/>
      <c r="GRL8" s="0"/>
      <c r="GRM8" s="0"/>
      <c r="GRN8" s="0"/>
      <c r="GRO8" s="0"/>
      <c r="GRP8" s="0"/>
      <c r="GRQ8" s="0"/>
      <c r="GRR8" s="0"/>
      <c r="GRS8" s="0"/>
      <c r="GRT8" s="0"/>
      <c r="GRU8" s="0"/>
      <c r="GRV8" s="0"/>
      <c r="GRW8" s="0"/>
      <c r="GRX8" s="0"/>
      <c r="GRY8" s="0"/>
      <c r="GRZ8" s="0"/>
      <c r="GSA8" s="0"/>
      <c r="GSB8" s="0"/>
      <c r="GSC8" s="0"/>
      <c r="GSD8" s="0"/>
      <c r="GSE8" s="0"/>
      <c r="GSF8" s="0"/>
      <c r="GSG8" s="0"/>
      <c r="GSH8" s="0"/>
      <c r="GSI8" s="0"/>
      <c r="GSJ8" s="0"/>
      <c r="GSK8" s="0"/>
      <c r="GSL8" s="0"/>
      <c r="GSM8" s="0"/>
      <c r="GSN8" s="0"/>
      <c r="GSO8" s="0"/>
      <c r="GSP8" s="0"/>
      <c r="GSQ8" s="0"/>
      <c r="GSR8" s="0"/>
      <c r="GSS8" s="0"/>
      <c r="GST8" s="0"/>
      <c r="GSU8" s="0"/>
      <c r="GSV8" s="0"/>
      <c r="GSW8" s="0"/>
      <c r="GSX8" s="0"/>
      <c r="GSY8" s="0"/>
      <c r="GSZ8" s="0"/>
      <c r="GTA8" s="0"/>
      <c r="GTB8" s="0"/>
      <c r="GTC8" s="0"/>
      <c r="GTD8" s="0"/>
      <c r="GTE8" s="0"/>
      <c r="GTF8" s="0"/>
      <c r="GTG8" s="0"/>
      <c r="GTH8" s="0"/>
      <c r="GTI8" s="0"/>
      <c r="GTJ8" s="0"/>
      <c r="GTK8" s="0"/>
      <c r="GTL8" s="0"/>
      <c r="GTM8" s="0"/>
      <c r="GTN8" s="0"/>
      <c r="GTO8" s="0"/>
      <c r="GTP8" s="0"/>
      <c r="GTQ8" s="0"/>
      <c r="GTR8" s="0"/>
      <c r="GTS8" s="0"/>
      <c r="GTT8" s="0"/>
      <c r="GTU8" s="0"/>
      <c r="GTV8" s="0"/>
      <c r="GTW8" s="0"/>
      <c r="GTX8" s="0"/>
      <c r="GTY8" s="0"/>
      <c r="GTZ8" s="0"/>
      <c r="GUA8" s="0"/>
      <c r="GUB8" s="0"/>
      <c r="GUC8" s="0"/>
      <c r="GUD8" s="0"/>
      <c r="GUE8" s="0"/>
      <c r="GUF8" s="0"/>
      <c r="GUG8" s="0"/>
      <c r="GUH8" s="0"/>
      <c r="GUI8" s="0"/>
      <c r="GUJ8" s="0"/>
      <c r="GUK8" s="0"/>
      <c r="GUL8" s="0"/>
      <c r="GUM8" s="0"/>
      <c r="GUN8" s="0"/>
      <c r="GUO8" s="0"/>
      <c r="GUP8" s="0"/>
      <c r="GUQ8" s="0"/>
      <c r="GUR8" s="0"/>
      <c r="GUS8" s="0"/>
      <c r="GUT8" s="0"/>
      <c r="GUU8" s="0"/>
      <c r="GUV8" s="0"/>
      <c r="GUW8" s="0"/>
      <c r="GUX8" s="0"/>
      <c r="GUY8" s="0"/>
      <c r="GUZ8" s="0"/>
      <c r="GVA8" s="0"/>
      <c r="GVB8" s="0"/>
      <c r="GVC8" s="0"/>
      <c r="GVD8" s="0"/>
      <c r="GVE8" s="0"/>
      <c r="GVF8" s="0"/>
      <c r="GVG8" s="0"/>
      <c r="GVH8" s="0"/>
      <c r="GVI8" s="0"/>
      <c r="GVJ8" s="0"/>
      <c r="GVK8" s="0"/>
      <c r="GVL8" s="0"/>
      <c r="GVM8" s="0"/>
      <c r="GVN8" s="0"/>
      <c r="GVO8" s="0"/>
      <c r="GVP8" s="0"/>
      <c r="GVQ8" s="0"/>
      <c r="GVR8" s="0"/>
      <c r="GVS8" s="0"/>
      <c r="GVT8" s="0"/>
      <c r="GVU8" s="0"/>
      <c r="GVV8" s="0"/>
      <c r="GVW8" s="0"/>
      <c r="GVX8" s="0"/>
      <c r="GVY8" s="0"/>
      <c r="GVZ8" s="0"/>
      <c r="GWA8" s="0"/>
      <c r="GWB8" s="0"/>
      <c r="GWC8" s="0"/>
      <c r="GWD8" s="0"/>
      <c r="GWE8" s="0"/>
      <c r="GWF8" s="0"/>
      <c r="GWG8" s="0"/>
      <c r="GWH8" s="0"/>
      <c r="GWI8" s="0"/>
      <c r="GWJ8" s="0"/>
      <c r="GWK8" s="0"/>
      <c r="GWL8" s="0"/>
      <c r="GWM8" s="0"/>
      <c r="GWN8" s="0"/>
      <c r="GWO8" s="0"/>
      <c r="GWP8" s="0"/>
      <c r="GWQ8" s="0"/>
      <c r="GWR8" s="0"/>
      <c r="GWS8" s="0"/>
      <c r="GWT8" s="0"/>
      <c r="GWU8" s="0"/>
      <c r="GWV8" s="0"/>
      <c r="GWW8" s="0"/>
      <c r="GWX8" s="0"/>
      <c r="GWY8" s="0"/>
      <c r="GWZ8" s="0"/>
      <c r="GXA8" s="0"/>
      <c r="GXB8" s="0"/>
      <c r="GXC8" s="0"/>
      <c r="GXD8" s="0"/>
      <c r="GXE8" s="0"/>
      <c r="GXF8" s="0"/>
      <c r="GXG8" s="0"/>
      <c r="GXH8" s="0"/>
      <c r="GXI8" s="0"/>
      <c r="GXJ8" s="0"/>
      <c r="GXK8" s="0"/>
      <c r="GXL8" s="0"/>
      <c r="GXM8" s="0"/>
      <c r="GXN8" s="0"/>
      <c r="GXO8" s="0"/>
      <c r="GXP8" s="0"/>
      <c r="GXQ8" s="0"/>
      <c r="GXR8" s="0"/>
      <c r="GXS8" s="0"/>
      <c r="GXT8" s="0"/>
      <c r="GXU8" s="0"/>
      <c r="GXV8" s="0"/>
      <c r="GXW8" s="0"/>
      <c r="GXX8" s="0"/>
      <c r="GXY8" s="0"/>
      <c r="GXZ8" s="0"/>
      <c r="GYA8" s="0"/>
      <c r="GYB8" s="0"/>
      <c r="GYC8" s="0"/>
      <c r="GYD8" s="0"/>
      <c r="GYE8" s="0"/>
      <c r="GYF8" s="0"/>
      <c r="GYG8" s="0"/>
      <c r="GYH8" s="0"/>
      <c r="GYI8" s="0"/>
      <c r="GYJ8" s="0"/>
      <c r="GYK8" s="0"/>
      <c r="GYL8" s="0"/>
      <c r="GYM8" s="0"/>
      <c r="GYN8" s="0"/>
      <c r="GYO8" s="0"/>
      <c r="GYP8" s="0"/>
      <c r="GYQ8" s="0"/>
      <c r="GYR8" s="0"/>
      <c r="GYS8" s="0"/>
      <c r="GYT8" s="0"/>
      <c r="GYU8" s="0"/>
      <c r="GYV8" s="0"/>
      <c r="GYW8" s="0"/>
      <c r="GYX8" s="0"/>
      <c r="GYY8" s="0"/>
      <c r="GYZ8" s="0"/>
      <c r="GZA8" s="0"/>
      <c r="GZB8" s="0"/>
      <c r="GZC8" s="0"/>
      <c r="GZD8" s="0"/>
      <c r="GZE8" s="0"/>
      <c r="GZF8" s="0"/>
      <c r="GZG8" s="0"/>
      <c r="GZH8" s="0"/>
      <c r="GZI8" s="0"/>
      <c r="GZJ8" s="0"/>
      <c r="GZK8" s="0"/>
      <c r="GZL8" s="0"/>
      <c r="GZM8" s="0"/>
      <c r="GZN8" s="0"/>
      <c r="GZO8" s="0"/>
      <c r="GZP8" s="0"/>
      <c r="GZQ8" s="0"/>
      <c r="GZR8" s="0"/>
      <c r="GZS8" s="0"/>
      <c r="GZT8" s="0"/>
      <c r="GZU8" s="0"/>
      <c r="GZV8" s="0"/>
      <c r="GZW8" s="0"/>
      <c r="GZX8" s="0"/>
      <c r="GZY8" s="0"/>
      <c r="GZZ8" s="0"/>
      <c r="HAA8" s="0"/>
      <c r="HAB8" s="0"/>
      <c r="HAC8" s="0"/>
      <c r="HAD8" s="0"/>
      <c r="HAE8" s="0"/>
      <c r="HAF8" s="0"/>
      <c r="HAG8" s="0"/>
      <c r="HAH8" s="0"/>
      <c r="HAI8" s="0"/>
      <c r="HAJ8" s="0"/>
      <c r="HAK8" s="0"/>
      <c r="HAL8" s="0"/>
      <c r="HAM8" s="0"/>
      <c r="HAN8" s="0"/>
      <c r="HAO8" s="0"/>
      <c r="HAP8" s="0"/>
      <c r="HAQ8" s="0"/>
      <c r="HAR8" s="0"/>
      <c r="HAS8" s="0"/>
      <c r="HAT8" s="0"/>
      <c r="HAU8" s="0"/>
      <c r="HAV8" s="0"/>
      <c r="HAW8" s="0"/>
      <c r="HAX8" s="0"/>
      <c r="HAY8" s="0"/>
      <c r="HAZ8" s="0"/>
      <c r="HBA8" s="0"/>
      <c r="HBB8" s="0"/>
      <c r="HBC8" s="0"/>
      <c r="HBD8" s="0"/>
      <c r="HBE8" s="0"/>
      <c r="HBF8" s="0"/>
      <c r="HBG8" s="0"/>
      <c r="HBH8" s="0"/>
      <c r="HBI8" s="0"/>
      <c r="HBJ8" s="0"/>
      <c r="HBK8" s="0"/>
      <c r="HBL8" s="0"/>
      <c r="HBM8" s="0"/>
      <c r="HBN8" s="0"/>
      <c r="HBO8" s="0"/>
      <c r="HBP8" s="0"/>
      <c r="HBQ8" s="0"/>
      <c r="HBR8" s="0"/>
      <c r="HBS8" s="0"/>
      <c r="HBT8" s="0"/>
      <c r="HBU8" s="0"/>
      <c r="HBV8" s="0"/>
      <c r="HBW8" s="0"/>
      <c r="HBX8" s="0"/>
      <c r="HBY8" s="0"/>
      <c r="HBZ8" s="0"/>
      <c r="HCA8" s="0"/>
      <c r="HCB8" s="0"/>
      <c r="HCC8" s="0"/>
      <c r="HCD8" s="0"/>
      <c r="HCE8" s="0"/>
      <c r="HCF8" s="0"/>
      <c r="HCG8" s="0"/>
      <c r="HCH8" s="0"/>
      <c r="HCI8" s="0"/>
      <c r="HCJ8" s="0"/>
      <c r="HCK8" s="0"/>
      <c r="HCL8" s="0"/>
      <c r="HCM8" s="0"/>
      <c r="HCN8" s="0"/>
      <c r="HCO8" s="0"/>
      <c r="HCP8" s="0"/>
      <c r="HCQ8" s="0"/>
      <c r="HCR8" s="0"/>
      <c r="HCS8" s="0"/>
      <c r="HCT8" s="0"/>
      <c r="HCU8" s="0"/>
      <c r="HCV8" s="0"/>
      <c r="HCW8" s="0"/>
      <c r="HCX8" s="0"/>
      <c r="HCY8" s="0"/>
      <c r="HCZ8" s="0"/>
      <c r="HDA8" s="0"/>
      <c r="HDB8" s="0"/>
      <c r="HDC8" s="0"/>
      <c r="HDD8" s="0"/>
      <c r="HDE8" s="0"/>
      <c r="HDF8" s="0"/>
      <c r="HDG8" s="0"/>
      <c r="HDH8" s="0"/>
      <c r="HDI8" s="0"/>
      <c r="HDJ8" s="0"/>
      <c r="HDK8" s="0"/>
      <c r="HDL8" s="0"/>
      <c r="HDM8" s="0"/>
      <c r="HDN8" s="0"/>
      <c r="HDO8" s="0"/>
      <c r="HDP8" s="0"/>
      <c r="HDQ8" s="0"/>
      <c r="HDR8" s="0"/>
      <c r="HDS8" s="0"/>
      <c r="HDT8" s="0"/>
      <c r="HDU8" s="0"/>
      <c r="HDV8" s="0"/>
      <c r="HDW8" s="0"/>
      <c r="HDX8" s="0"/>
      <c r="HDY8" s="0"/>
      <c r="HDZ8" s="0"/>
      <c r="HEA8" s="0"/>
      <c r="HEB8" s="0"/>
      <c r="HEC8" s="0"/>
      <c r="HED8" s="0"/>
      <c r="HEE8" s="0"/>
      <c r="HEF8" s="0"/>
      <c r="HEG8" s="0"/>
      <c r="HEH8" s="0"/>
      <c r="HEI8" s="0"/>
      <c r="HEJ8" s="0"/>
      <c r="HEK8" s="0"/>
      <c r="HEL8" s="0"/>
      <c r="HEM8" s="0"/>
      <c r="HEN8" s="0"/>
      <c r="HEO8" s="0"/>
      <c r="HEP8" s="0"/>
      <c r="HEQ8" s="0"/>
      <c r="HER8" s="0"/>
      <c r="HES8" s="0"/>
      <c r="HET8" s="0"/>
      <c r="HEU8" s="0"/>
      <c r="HEV8" s="0"/>
      <c r="HEW8" s="0"/>
      <c r="HEX8" s="0"/>
      <c r="HEY8" s="0"/>
      <c r="HEZ8" s="0"/>
      <c r="HFA8" s="0"/>
      <c r="HFB8" s="0"/>
      <c r="HFC8" s="0"/>
      <c r="HFD8" s="0"/>
      <c r="HFE8" s="0"/>
      <c r="HFF8" s="0"/>
      <c r="HFG8" s="0"/>
      <c r="HFH8" s="0"/>
      <c r="HFI8" s="0"/>
      <c r="HFJ8" s="0"/>
      <c r="HFK8" s="0"/>
      <c r="HFL8" s="0"/>
      <c r="HFM8" s="0"/>
      <c r="HFN8" s="0"/>
      <c r="HFO8" s="0"/>
      <c r="HFP8" s="0"/>
      <c r="HFQ8" s="0"/>
      <c r="HFR8" s="0"/>
      <c r="HFS8" s="0"/>
      <c r="HFT8" s="0"/>
      <c r="HFU8" s="0"/>
      <c r="HFV8" s="0"/>
      <c r="HFW8" s="0"/>
      <c r="HFX8" s="0"/>
      <c r="HFY8" s="0"/>
      <c r="HFZ8" s="0"/>
      <c r="HGA8" s="0"/>
      <c r="HGB8" s="0"/>
      <c r="HGC8" s="0"/>
      <c r="HGD8" s="0"/>
      <c r="HGE8" s="0"/>
      <c r="HGF8" s="0"/>
      <c r="HGG8" s="0"/>
      <c r="HGH8" s="0"/>
      <c r="HGI8" s="0"/>
      <c r="HGJ8" s="0"/>
      <c r="HGK8" s="0"/>
      <c r="HGL8" s="0"/>
      <c r="HGM8" s="0"/>
      <c r="HGN8" s="0"/>
      <c r="HGO8" s="0"/>
      <c r="HGP8" s="0"/>
      <c r="HGQ8" s="0"/>
      <c r="HGR8" s="0"/>
      <c r="HGS8" s="0"/>
      <c r="HGT8" s="0"/>
      <c r="HGU8" s="0"/>
      <c r="HGV8" s="0"/>
      <c r="HGW8" s="0"/>
      <c r="HGX8" s="0"/>
      <c r="HGY8" s="0"/>
      <c r="HGZ8" s="0"/>
      <c r="HHA8" s="0"/>
      <c r="HHB8" s="0"/>
      <c r="HHC8" s="0"/>
      <c r="HHD8" s="0"/>
      <c r="HHE8" s="0"/>
      <c r="HHF8" s="0"/>
      <c r="HHG8" s="0"/>
      <c r="HHH8" s="0"/>
      <c r="HHI8" s="0"/>
      <c r="HHJ8" s="0"/>
      <c r="HHK8" s="0"/>
      <c r="HHL8" s="0"/>
      <c r="HHM8" s="0"/>
      <c r="HHN8" s="0"/>
      <c r="HHO8" s="0"/>
      <c r="HHP8" s="0"/>
      <c r="HHQ8" s="0"/>
      <c r="HHR8" s="0"/>
      <c r="HHS8" s="0"/>
      <c r="HHT8" s="0"/>
      <c r="HHU8" s="0"/>
      <c r="HHV8" s="0"/>
      <c r="HHW8" s="0"/>
      <c r="HHX8" s="0"/>
      <c r="HHY8" s="0"/>
      <c r="HHZ8" s="0"/>
      <c r="HIA8" s="0"/>
      <c r="HIB8" s="0"/>
      <c r="HIC8" s="0"/>
      <c r="HID8" s="0"/>
      <c r="HIE8" s="0"/>
      <c r="HIF8" s="0"/>
      <c r="HIG8" s="0"/>
      <c r="HIH8" s="0"/>
      <c r="HII8" s="0"/>
      <c r="HIJ8" s="0"/>
      <c r="HIK8" s="0"/>
      <c r="HIL8" s="0"/>
      <c r="HIM8" s="0"/>
      <c r="HIN8" s="0"/>
      <c r="HIO8" s="0"/>
      <c r="HIP8" s="0"/>
      <c r="HIQ8" s="0"/>
      <c r="HIR8" s="0"/>
      <c r="HIS8" s="0"/>
      <c r="HIT8" s="0"/>
      <c r="HIU8" s="0"/>
      <c r="HIV8" s="0"/>
      <c r="HIW8" s="0"/>
      <c r="HIX8" s="0"/>
      <c r="HIY8" s="0"/>
      <c r="HIZ8" s="0"/>
      <c r="HJA8" s="0"/>
      <c r="HJB8" s="0"/>
      <c r="HJC8" s="0"/>
      <c r="HJD8" s="0"/>
      <c r="HJE8" s="0"/>
      <c r="HJF8" s="0"/>
      <c r="HJG8" s="0"/>
      <c r="HJH8" s="0"/>
      <c r="HJI8" s="0"/>
      <c r="HJJ8" s="0"/>
      <c r="HJK8" s="0"/>
      <c r="HJL8" s="0"/>
      <c r="HJM8" s="0"/>
      <c r="HJN8" s="0"/>
      <c r="HJO8" s="0"/>
      <c r="HJP8" s="0"/>
      <c r="HJQ8" s="0"/>
      <c r="HJR8" s="0"/>
      <c r="HJS8" s="0"/>
      <c r="HJT8" s="0"/>
      <c r="HJU8" s="0"/>
      <c r="HJV8" s="0"/>
      <c r="HJW8" s="0"/>
      <c r="HJX8" s="0"/>
      <c r="HJY8" s="0"/>
      <c r="HJZ8" s="0"/>
      <c r="HKA8" s="0"/>
      <c r="HKB8" s="0"/>
      <c r="HKC8" s="0"/>
      <c r="HKD8" s="0"/>
      <c r="HKE8" s="0"/>
      <c r="HKF8" s="0"/>
      <c r="HKG8" s="0"/>
      <c r="HKH8" s="0"/>
      <c r="HKI8" s="0"/>
      <c r="HKJ8" s="0"/>
      <c r="HKK8" s="0"/>
      <c r="HKL8" s="0"/>
      <c r="HKM8" s="0"/>
      <c r="HKN8" s="0"/>
      <c r="HKO8" s="0"/>
      <c r="HKP8" s="0"/>
      <c r="HKQ8" s="0"/>
      <c r="HKR8" s="0"/>
      <c r="HKS8" s="0"/>
      <c r="HKT8" s="0"/>
      <c r="HKU8" s="0"/>
      <c r="HKV8" s="0"/>
      <c r="HKW8" s="0"/>
      <c r="HKX8" s="0"/>
      <c r="HKY8" s="0"/>
      <c r="HKZ8" s="0"/>
      <c r="HLA8" s="0"/>
      <c r="HLB8" s="0"/>
      <c r="HLC8" s="0"/>
      <c r="HLD8" s="0"/>
      <c r="HLE8" s="0"/>
      <c r="HLF8" s="0"/>
      <c r="HLG8" s="0"/>
      <c r="HLH8" s="0"/>
      <c r="HLI8" s="0"/>
      <c r="HLJ8" s="0"/>
      <c r="HLK8" s="0"/>
      <c r="HLL8" s="0"/>
      <c r="HLM8" s="0"/>
      <c r="HLN8" s="0"/>
      <c r="HLO8" s="0"/>
      <c r="HLP8" s="0"/>
      <c r="HLQ8" s="0"/>
      <c r="HLR8" s="0"/>
      <c r="HLS8" s="0"/>
      <c r="HLT8" s="0"/>
      <c r="HLU8" s="0"/>
      <c r="HLV8" s="0"/>
      <c r="HLW8" s="0"/>
      <c r="HLX8" s="0"/>
      <c r="HLY8" s="0"/>
      <c r="HLZ8" s="0"/>
      <c r="HMA8" s="0"/>
      <c r="HMB8" s="0"/>
      <c r="HMC8" s="0"/>
      <c r="HMD8" s="0"/>
      <c r="HME8" s="0"/>
      <c r="HMF8" s="0"/>
      <c r="HMG8" s="0"/>
      <c r="HMH8" s="0"/>
      <c r="HMI8" s="0"/>
      <c r="HMJ8" s="0"/>
      <c r="HMK8" s="0"/>
      <c r="HML8" s="0"/>
      <c r="HMM8" s="0"/>
      <c r="HMN8" s="0"/>
      <c r="HMO8" s="0"/>
      <c r="HMP8" s="0"/>
      <c r="HMQ8" s="0"/>
      <c r="HMR8" s="0"/>
      <c r="HMS8" s="0"/>
      <c r="HMT8" s="0"/>
      <c r="HMU8" s="0"/>
      <c r="HMV8" s="0"/>
      <c r="HMW8" s="0"/>
      <c r="HMX8" s="0"/>
      <c r="HMY8" s="0"/>
      <c r="HMZ8" s="0"/>
      <c r="HNA8" s="0"/>
      <c r="HNB8" s="0"/>
      <c r="HNC8" s="0"/>
      <c r="HND8" s="0"/>
      <c r="HNE8" s="0"/>
      <c r="HNF8" s="0"/>
      <c r="HNG8" s="0"/>
      <c r="HNH8" s="0"/>
      <c r="HNI8" s="0"/>
      <c r="HNJ8" s="0"/>
      <c r="HNK8" s="0"/>
      <c r="HNL8" s="0"/>
      <c r="HNM8" s="0"/>
      <c r="HNN8" s="0"/>
      <c r="HNO8" s="0"/>
      <c r="HNP8" s="0"/>
      <c r="HNQ8" s="0"/>
      <c r="HNR8" s="0"/>
      <c r="HNS8" s="0"/>
      <c r="HNT8" s="0"/>
      <c r="HNU8" s="0"/>
      <c r="HNV8" s="0"/>
      <c r="HNW8" s="0"/>
      <c r="HNX8" s="0"/>
      <c r="HNY8" s="0"/>
      <c r="HNZ8" s="0"/>
      <c r="HOA8" s="0"/>
      <c r="HOB8" s="0"/>
      <c r="HOC8" s="0"/>
      <c r="HOD8" s="0"/>
      <c r="HOE8" s="0"/>
      <c r="HOF8" s="0"/>
      <c r="HOG8" s="0"/>
      <c r="HOH8" s="0"/>
      <c r="HOI8" s="0"/>
      <c r="HOJ8" s="0"/>
      <c r="HOK8" s="0"/>
      <c r="HOL8" s="0"/>
      <c r="HOM8" s="0"/>
      <c r="HON8" s="0"/>
      <c r="HOO8" s="0"/>
      <c r="HOP8" s="0"/>
      <c r="HOQ8" s="0"/>
      <c r="HOR8" s="0"/>
      <c r="HOS8" s="0"/>
      <c r="HOT8" s="0"/>
      <c r="HOU8" s="0"/>
      <c r="HOV8" s="0"/>
      <c r="HOW8" s="0"/>
      <c r="HOX8" s="0"/>
      <c r="HOY8" s="0"/>
      <c r="HOZ8" s="0"/>
      <c r="HPA8" s="0"/>
      <c r="HPB8" s="0"/>
      <c r="HPC8" s="0"/>
      <c r="HPD8" s="0"/>
      <c r="HPE8" s="0"/>
      <c r="HPF8" s="0"/>
      <c r="HPG8" s="0"/>
      <c r="HPH8" s="0"/>
      <c r="HPI8" s="0"/>
      <c r="HPJ8" s="0"/>
      <c r="HPK8" s="0"/>
      <c r="HPL8" s="0"/>
      <c r="HPM8" s="0"/>
      <c r="HPN8" s="0"/>
      <c r="HPO8" s="0"/>
      <c r="HPP8" s="0"/>
      <c r="HPQ8" s="0"/>
      <c r="HPR8" s="0"/>
      <c r="HPS8" s="0"/>
      <c r="HPT8" s="0"/>
      <c r="HPU8" s="0"/>
      <c r="HPV8" s="0"/>
      <c r="HPW8" s="0"/>
      <c r="HPX8" s="0"/>
      <c r="HPY8" s="0"/>
      <c r="HPZ8" s="0"/>
      <c r="HQA8" s="0"/>
      <c r="HQB8" s="0"/>
      <c r="HQC8" s="0"/>
      <c r="HQD8" s="0"/>
      <c r="HQE8" s="0"/>
      <c r="HQF8" s="0"/>
      <c r="HQG8" s="0"/>
      <c r="HQH8" s="0"/>
      <c r="HQI8" s="0"/>
      <c r="HQJ8" s="0"/>
      <c r="HQK8" s="0"/>
      <c r="HQL8" s="0"/>
      <c r="HQM8" s="0"/>
      <c r="HQN8" s="0"/>
      <c r="HQO8" s="0"/>
      <c r="HQP8" s="0"/>
      <c r="HQQ8" s="0"/>
      <c r="HQR8" s="0"/>
      <c r="HQS8" s="0"/>
      <c r="HQT8" s="0"/>
      <c r="HQU8" s="0"/>
      <c r="HQV8" s="0"/>
      <c r="HQW8" s="0"/>
      <c r="HQX8" s="0"/>
      <c r="HQY8" s="0"/>
      <c r="HQZ8" s="0"/>
      <c r="HRA8" s="0"/>
      <c r="HRB8" s="0"/>
      <c r="HRC8" s="0"/>
      <c r="HRD8" s="0"/>
      <c r="HRE8" s="0"/>
      <c r="HRF8" s="0"/>
      <c r="HRG8" s="0"/>
      <c r="HRH8" s="0"/>
      <c r="HRI8" s="0"/>
      <c r="HRJ8" s="0"/>
      <c r="HRK8" s="0"/>
      <c r="HRL8" s="0"/>
      <c r="HRM8" s="0"/>
      <c r="HRN8" s="0"/>
      <c r="HRO8" s="0"/>
      <c r="HRP8" s="0"/>
      <c r="HRQ8" s="0"/>
      <c r="HRR8" s="0"/>
      <c r="HRS8" s="0"/>
      <c r="HRT8" s="0"/>
      <c r="HRU8" s="0"/>
      <c r="HRV8" s="0"/>
      <c r="HRW8" s="0"/>
      <c r="HRX8" s="0"/>
      <c r="HRY8" s="0"/>
      <c r="HRZ8" s="0"/>
      <c r="HSA8" s="0"/>
      <c r="HSB8" s="0"/>
      <c r="HSC8" s="0"/>
      <c r="HSD8" s="0"/>
      <c r="HSE8" s="0"/>
      <c r="HSF8" s="0"/>
      <c r="HSG8" s="0"/>
      <c r="HSH8" s="0"/>
      <c r="HSI8" s="0"/>
      <c r="HSJ8" s="0"/>
      <c r="HSK8" s="0"/>
      <c r="HSL8" s="0"/>
      <c r="HSM8" s="0"/>
      <c r="HSN8" s="0"/>
      <c r="HSO8" s="0"/>
      <c r="HSP8" s="0"/>
      <c r="HSQ8" s="0"/>
      <c r="HSR8" s="0"/>
      <c r="HSS8" s="0"/>
      <c r="HST8" s="0"/>
      <c r="HSU8" s="0"/>
      <c r="HSV8" s="0"/>
      <c r="HSW8" s="0"/>
      <c r="HSX8" s="0"/>
      <c r="HSY8" s="0"/>
      <c r="HSZ8" s="0"/>
      <c r="HTA8" s="0"/>
      <c r="HTB8" s="0"/>
      <c r="HTC8" s="0"/>
      <c r="HTD8" s="0"/>
      <c r="HTE8" s="0"/>
      <c r="HTF8" s="0"/>
      <c r="HTG8" s="0"/>
      <c r="HTH8" s="0"/>
      <c r="HTI8" s="0"/>
      <c r="HTJ8" s="0"/>
      <c r="HTK8" s="0"/>
      <c r="HTL8" s="0"/>
      <c r="HTM8" s="0"/>
      <c r="HTN8" s="0"/>
      <c r="HTO8" s="0"/>
      <c r="HTP8" s="0"/>
      <c r="HTQ8" s="0"/>
      <c r="HTR8" s="0"/>
      <c r="HTS8" s="0"/>
      <c r="HTT8" s="0"/>
      <c r="HTU8" s="0"/>
      <c r="HTV8" s="0"/>
      <c r="HTW8" s="0"/>
      <c r="HTX8" s="0"/>
      <c r="HTY8" s="0"/>
      <c r="HTZ8" s="0"/>
      <c r="HUA8" s="0"/>
      <c r="HUB8" s="0"/>
      <c r="HUC8" s="0"/>
      <c r="HUD8" s="0"/>
      <c r="HUE8" s="0"/>
      <c r="HUF8" s="0"/>
      <c r="HUG8" s="0"/>
      <c r="HUH8" s="0"/>
      <c r="HUI8" s="0"/>
      <c r="HUJ8" s="0"/>
      <c r="HUK8" s="0"/>
      <c r="HUL8" s="0"/>
      <c r="HUM8" s="0"/>
      <c r="HUN8" s="0"/>
      <c r="HUO8" s="0"/>
      <c r="HUP8" s="0"/>
      <c r="HUQ8" s="0"/>
      <c r="HUR8" s="0"/>
      <c r="HUS8" s="0"/>
      <c r="HUT8" s="0"/>
      <c r="HUU8" s="0"/>
      <c r="HUV8" s="0"/>
      <c r="HUW8" s="0"/>
      <c r="HUX8" s="0"/>
      <c r="HUY8" s="0"/>
      <c r="HUZ8" s="0"/>
      <c r="HVA8" s="0"/>
      <c r="HVB8" s="0"/>
      <c r="HVC8" s="0"/>
      <c r="HVD8" s="0"/>
      <c r="HVE8" s="0"/>
      <c r="HVF8" s="0"/>
      <c r="HVG8" s="0"/>
      <c r="HVH8" s="0"/>
      <c r="HVI8" s="0"/>
      <c r="HVJ8" s="0"/>
      <c r="HVK8" s="0"/>
      <c r="HVL8" s="0"/>
      <c r="HVM8" s="0"/>
      <c r="HVN8" s="0"/>
      <c r="HVO8" s="0"/>
      <c r="HVP8" s="0"/>
      <c r="HVQ8" s="0"/>
      <c r="HVR8" s="0"/>
      <c r="HVS8" s="0"/>
      <c r="HVT8" s="0"/>
      <c r="HVU8" s="0"/>
      <c r="HVV8" s="0"/>
      <c r="HVW8" s="0"/>
      <c r="HVX8" s="0"/>
      <c r="HVY8" s="0"/>
      <c r="HVZ8" s="0"/>
      <c r="HWA8" s="0"/>
      <c r="HWB8" s="0"/>
      <c r="HWC8" s="0"/>
      <c r="HWD8" s="0"/>
      <c r="HWE8" s="0"/>
      <c r="HWF8" s="0"/>
      <c r="HWG8" s="0"/>
      <c r="HWH8" s="0"/>
      <c r="HWI8" s="0"/>
      <c r="HWJ8" s="0"/>
      <c r="HWK8" s="0"/>
      <c r="HWL8" s="0"/>
      <c r="HWM8" s="0"/>
      <c r="HWN8" s="0"/>
      <c r="HWO8" s="0"/>
      <c r="HWP8" s="0"/>
      <c r="HWQ8" s="0"/>
      <c r="HWR8" s="0"/>
      <c r="HWS8" s="0"/>
      <c r="HWT8" s="0"/>
      <c r="HWU8" s="0"/>
      <c r="HWV8" s="0"/>
      <c r="HWW8" s="0"/>
      <c r="HWX8" s="0"/>
      <c r="HWY8" s="0"/>
      <c r="HWZ8" s="0"/>
      <c r="HXA8" s="0"/>
      <c r="HXB8" s="0"/>
      <c r="HXC8" s="0"/>
      <c r="HXD8" s="0"/>
      <c r="HXE8" s="0"/>
      <c r="HXF8" s="0"/>
      <c r="HXG8" s="0"/>
      <c r="HXH8" s="0"/>
      <c r="HXI8" s="0"/>
      <c r="HXJ8" s="0"/>
      <c r="HXK8" s="0"/>
      <c r="HXL8" s="0"/>
      <c r="HXM8" s="0"/>
      <c r="HXN8" s="0"/>
      <c r="HXO8" s="0"/>
      <c r="HXP8" s="0"/>
      <c r="HXQ8" s="0"/>
      <c r="HXR8" s="0"/>
      <c r="HXS8" s="0"/>
      <c r="HXT8" s="0"/>
      <c r="HXU8" s="0"/>
      <c r="HXV8" s="0"/>
      <c r="HXW8" s="0"/>
      <c r="HXX8" s="0"/>
      <c r="HXY8" s="0"/>
      <c r="HXZ8" s="0"/>
      <c r="HYA8" s="0"/>
      <c r="HYB8" s="0"/>
      <c r="HYC8" s="0"/>
      <c r="HYD8" s="0"/>
      <c r="HYE8" s="0"/>
      <c r="HYF8" s="0"/>
      <c r="HYG8" s="0"/>
      <c r="HYH8" s="0"/>
      <c r="HYI8" s="0"/>
      <c r="HYJ8" s="0"/>
      <c r="HYK8" s="0"/>
      <c r="HYL8" s="0"/>
      <c r="HYM8" s="0"/>
      <c r="HYN8" s="0"/>
      <c r="HYO8" s="0"/>
      <c r="HYP8" s="0"/>
      <c r="HYQ8" s="0"/>
      <c r="HYR8" s="0"/>
      <c r="HYS8" s="0"/>
      <c r="HYT8" s="0"/>
      <c r="HYU8" s="0"/>
      <c r="HYV8" s="0"/>
      <c r="HYW8" s="0"/>
      <c r="HYX8" s="0"/>
      <c r="HYY8" s="0"/>
      <c r="HYZ8" s="0"/>
      <c r="HZA8" s="0"/>
      <c r="HZB8" s="0"/>
      <c r="HZC8" s="0"/>
      <c r="HZD8" s="0"/>
      <c r="HZE8" s="0"/>
      <c r="HZF8" s="0"/>
      <c r="HZG8" s="0"/>
      <c r="HZH8" s="0"/>
      <c r="HZI8" s="0"/>
      <c r="HZJ8" s="0"/>
      <c r="HZK8" s="0"/>
      <c r="HZL8" s="0"/>
      <c r="HZM8" s="0"/>
      <c r="HZN8" s="0"/>
      <c r="HZO8" s="0"/>
      <c r="HZP8" s="0"/>
      <c r="HZQ8" s="0"/>
      <c r="HZR8" s="0"/>
      <c r="HZS8" s="0"/>
      <c r="HZT8" s="0"/>
      <c r="HZU8" s="0"/>
      <c r="HZV8" s="0"/>
      <c r="HZW8" s="0"/>
      <c r="HZX8" s="0"/>
      <c r="HZY8" s="0"/>
      <c r="HZZ8" s="0"/>
      <c r="IAA8" s="0"/>
      <c r="IAB8" s="0"/>
      <c r="IAC8" s="0"/>
      <c r="IAD8" s="0"/>
      <c r="IAE8" s="0"/>
      <c r="IAF8" s="0"/>
      <c r="IAG8" s="0"/>
      <c r="IAH8" s="0"/>
      <c r="IAI8" s="0"/>
      <c r="IAJ8" s="0"/>
      <c r="IAK8" s="0"/>
      <c r="IAL8" s="0"/>
      <c r="IAM8" s="0"/>
      <c r="IAN8" s="0"/>
      <c r="IAO8" s="0"/>
      <c r="IAP8" s="0"/>
      <c r="IAQ8" s="0"/>
      <c r="IAR8" s="0"/>
      <c r="IAS8" s="0"/>
      <c r="IAT8" s="0"/>
      <c r="IAU8" s="0"/>
      <c r="IAV8" s="0"/>
      <c r="IAW8" s="0"/>
      <c r="IAX8" s="0"/>
      <c r="IAY8" s="0"/>
      <c r="IAZ8" s="0"/>
      <c r="IBA8" s="0"/>
      <c r="IBB8" s="0"/>
      <c r="IBC8" s="0"/>
      <c r="IBD8" s="0"/>
      <c r="IBE8" s="0"/>
      <c r="IBF8" s="0"/>
      <c r="IBG8" s="0"/>
      <c r="IBH8" s="0"/>
      <c r="IBI8" s="0"/>
      <c r="IBJ8" s="0"/>
      <c r="IBK8" s="0"/>
      <c r="IBL8" s="0"/>
      <c r="IBM8" s="0"/>
      <c r="IBN8" s="0"/>
      <c r="IBO8" s="0"/>
      <c r="IBP8" s="0"/>
      <c r="IBQ8" s="0"/>
      <c r="IBR8" s="0"/>
      <c r="IBS8" s="0"/>
      <c r="IBT8" s="0"/>
      <c r="IBU8" s="0"/>
      <c r="IBV8" s="0"/>
      <c r="IBW8" s="0"/>
      <c r="IBX8" s="0"/>
      <c r="IBY8" s="0"/>
      <c r="IBZ8" s="0"/>
      <c r="ICA8" s="0"/>
      <c r="ICB8" s="0"/>
      <c r="ICC8" s="0"/>
      <c r="ICD8" s="0"/>
      <c r="ICE8" s="0"/>
      <c r="ICF8" s="0"/>
      <c r="ICG8" s="0"/>
      <c r="ICH8" s="0"/>
      <c r="ICI8" s="0"/>
      <c r="ICJ8" s="0"/>
      <c r="ICK8" s="0"/>
      <c r="ICL8" s="0"/>
      <c r="ICM8" s="0"/>
      <c r="ICN8" s="0"/>
      <c r="ICO8" s="0"/>
      <c r="ICP8" s="0"/>
      <c r="ICQ8" s="0"/>
      <c r="ICR8" s="0"/>
      <c r="ICS8" s="0"/>
      <c r="ICT8" s="0"/>
      <c r="ICU8" s="0"/>
      <c r="ICV8" s="0"/>
      <c r="ICW8" s="0"/>
      <c r="ICX8" s="0"/>
      <c r="ICY8" s="0"/>
      <c r="ICZ8" s="0"/>
      <c r="IDA8" s="0"/>
      <c r="IDB8" s="0"/>
      <c r="IDC8" s="0"/>
      <c r="IDD8" s="0"/>
      <c r="IDE8" s="0"/>
      <c r="IDF8" s="0"/>
      <c r="IDG8" s="0"/>
      <c r="IDH8" s="0"/>
      <c r="IDI8" s="0"/>
      <c r="IDJ8" s="0"/>
      <c r="IDK8" s="0"/>
      <c r="IDL8" s="0"/>
      <c r="IDM8" s="0"/>
      <c r="IDN8" s="0"/>
      <c r="IDO8" s="0"/>
      <c r="IDP8" s="0"/>
      <c r="IDQ8" s="0"/>
      <c r="IDR8" s="0"/>
      <c r="IDS8" s="0"/>
      <c r="IDT8" s="0"/>
      <c r="IDU8" s="0"/>
      <c r="IDV8" s="0"/>
      <c r="IDW8" s="0"/>
      <c r="IDX8" s="0"/>
      <c r="IDY8" s="0"/>
      <c r="IDZ8" s="0"/>
      <c r="IEA8" s="0"/>
      <c r="IEB8" s="0"/>
      <c r="IEC8" s="0"/>
      <c r="IED8" s="0"/>
      <c r="IEE8" s="0"/>
      <c r="IEF8" s="0"/>
      <c r="IEG8" s="0"/>
      <c r="IEH8" s="0"/>
      <c r="IEI8" s="0"/>
      <c r="IEJ8" s="0"/>
      <c r="IEK8" s="0"/>
      <c r="IEL8" s="0"/>
      <c r="IEM8" s="0"/>
      <c r="IEN8" s="0"/>
      <c r="IEO8" s="0"/>
      <c r="IEP8" s="0"/>
      <c r="IEQ8" s="0"/>
      <c r="IER8" s="0"/>
      <c r="IES8" s="0"/>
      <c r="IET8" s="0"/>
      <c r="IEU8" s="0"/>
      <c r="IEV8" s="0"/>
      <c r="IEW8" s="0"/>
      <c r="IEX8" s="0"/>
      <c r="IEY8" s="0"/>
      <c r="IEZ8" s="0"/>
      <c r="IFA8" s="0"/>
      <c r="IFB8" s="0"/>
      <c r="IFC8" s="0"/>
      <c r="IFD8" s="0"/>
      <c r="IFE8" s="0"/>
      <c r="IFF8" s="0"/>
      <c r="IFG8" s="0"/>
      <c r="IFH8" s="0"/>
      <c r="IFI8" s="0"/>
      <c r="IFJ8" s="0"/>
      <c r="IFK8" s="0"/>
      <c r="IFL8" s="0"/>
      <c r="IFM8" s="0"/>
      <c r="IFN8" s="0"/>
      <c r="IFO8" s="0"/>
      <c r="IFP8" s="0"/>
      <c r="IFQ8" s="0"/>
      <c r="IFR8" s="0"/>
      <c r="IFS8" s="0"/>
      <c r="IFT8" s="0"/>
      <c r="IFU8" s="0"/>
      <c r="IFV8" s="0"/>
      <c r="IFW8" s="0"/>
      <c r="IFX8" s="0"/>
      <c r="IFY8" s="0"/>
      <c r="IFZ8" s="0"/>
      <c r="IGA8" s="0"/>
      <c r="IGB8" s="0"/>
      <c r="IGC8" s="0"/>
      <c r="IGD8" s="0"/>
      <c r="IGE8" s="0"/>
      <c r="IGF8" s="0"/>
      <c r="IGG8" s="0"/>
      <c r="IGH8" s="0"/>
      <c r="IGI8" s="0"/>
      <c r="IGJ8" s="0"/>
      <c r="IGK8" s="0"/>
      <c r="IGL8" s="0"/>
      <c r="IGM8" s="0"/>
      <c r="IGN8" s="0"/>
      <c r="IGO8" s="0"/>
      <c r="IGP8" s="0"/>
      <c r="IGQ8" s="0"/>
      <c r="IGR8" s="0"/>
      <c r="IGS8" s="0"/>
      <c r="IGT8" s="0"/>
      <c r="IGU8" s="0"/>
      <c r="IGV8" s="0"/>
      <c r="IGW8" s="0"/>
      <c r="IGX8" s="0"/>
      <c r="IGY8" s="0"/>
      <c r="IGZ8" s="0"/>
      <c r="IHA8" s="0"/>
      <c r="IHB8" s="0"/>
      <c r="IHC8" s="0"/>
      <c r="IHD8" s="0"/>
      <c r="IHE8" s="0"/>
      <c r="IHF8" s="0"/>
      <c r="IHG8" s="0"/>
      <c r="IHH8" s="0"/>
      <c r="IHI8" s="0"/>
      <c r="IHJ8" s="0"/>
      <c r="IHK8" s="0"/>
      <c r="IHL8" s="0"/>
      <c r="IHM8" s="0"/>
      <c r="IHN8" s="0"/>
      <c r="IHO8" s="0"/>
      <c r="IHP8" s="0"/>
      <c r="IHQ8" s="0"/>
      <c r="IHR8" s="0"/>
      <c r="IHS8" s="0"/>
      <c r="IHT8" s="0"/>
      <c r="IHU8" s="0"/>
      <c r="IHV8" s="0"/>
      <c r="IHW8" s="0"/>
      <c r="IHX8" s="0"/>
      <c r="IHY8" s="0"/>
      <c r="IHZ8" s="0"/>
      <c r="IIA8" s="0"/>
      <c r="IIB8" s="0"/>
      <c r="IIC8" s="0"/>
      <c r="IID8" s="0"/>
      <c r="IIE8" s="0"/>
      <c r="IIF8" s="0"/>
      <c r="IIG8" s="0"/>
      <c r="IIH8" s="0"/>
      <c r="III8" s="0"/>
      <c r="IIJ8" s="0"/>
      <c r="IIK8" s="0"/>
      <c r="IIL8" s="0"/>
      <c r="IIM8" s="0"/>
      <c r="IIN8" s="0"/>
      <c r="IIO8" s="0"/>
      <c r="IIP8" s="0"/>
      <c r="IIQ8" s="0"/>
      <c r="IIR8" s="0"/>
      <c r="IIS8" s="0"/>
      <c r="IIT8" s="0"/>
      <c r="IIU8" s="0"/>
      <c r="IIV8" s="0"/>
      <c r="IIW8" s="0"/>
      <c r="IIX8" s="0"/>
      <c r="IIY8" s="0"/>
      <c r="IIZ8" s="0"/>
      <c r="IJA8" s="0"/>
      <c r="IJB8" s="0"/>
      <c r="IJC8" s="0"/>
      <c r="IJD8" s="0"/>
      <c r="IJE8" s="0"/>
      <c r="IJF8" s="0"/>
      <c r="IJG8" s="0"/>
      <c r="IJH8" s="0"/>
      <c r="IJI8" s="0"/>
      <c r="IJJ8" s="0"/>
      <c r="IJK8" s="0"/>
      <c r="IJL8" s="0"/>
      <c r="IJM8" s="0"/>
      <c r="IJN8" s="0"/>
      <c r="IJO8" s="0"/>
      <c r="IJP8" s="0"/>
      <c r="IJQ8" s="0"/>
      <c r="IJR8" s="0"/>
      <c r="IJS8" s="0"/>
      <c r="IJT8" s="0"/>
      <c r="IJU8" s="0"/>
      <c r="IJV8" s="0"/>
      <c r="IJW8" s="0"/>
      <c r="IJX8" s="0"/>
      <c r="IJY8" s="0"/>
      <c r="IJZ8" s="0"/>
      <c r="IKA8" s="0"/>
      <c r="IKB8" s="0"/>
      <c r="IKC8" s="0"/>
      <c r="IKD8" s="0"/>
      <c r="IKE8" s="0"/>
      <c r="IKF8" s="0"/>
      <c r="IKG8" s="0"/>
      <c r="IKH8" s="0"/>
      <c r="IKI8" s="0"/>
      <c r="IKJ8" s="0"/>
      <c r="IKK8" s="0"/>
      <c r="IKL8" s="0"/>
      <c r="IKM8" s="0"/>
      <c r="IKN8" s="0"/>
      <c r="IKO8" s="0"/>
      <c r="IKP8" s="0"/>
      <c r="IKQ8" s="0"/>
      <c r="IKR8" s="0"/>
      <c r="IKS8" s="0"/>
      <c r="IKT8" s="0"/>
      <c r="IKU8" s="0"/>
      <c r="IKV8" s="0"/>
      <c r="IKW8" s="0"/>
      <c r="IKX8" s="0"/>
      <c r="IKY8" s="0"/>
      <c r="IKZ8" s="0"/>
      <c r="ILA8" s="0"/>
      <c r="ILB8" s="0"/>
      <c r="ILC8" s="0"/>
      <c r="ILD8" s="0"/>
      <c r="ILE8" s="0"/>
      <c r="ILF8" s="0"/>
      <c r="ILG8" s="0"/>
      <c r="ILH8" s="0"/>
      <c r="ILI8" s="0"/>
      <c r="ILJ8" s="0"/>
      <c r="ILK8" s="0"/>
      <c r="ILL8" s="0"/>
      <c r="ILM8" s="0"/>
      <c r="ILN8" s="0"/>
      <c r="ILO8" s="0"/>
      <c r="ILP8" s="0"/>
      <c r="ILQ8" s="0"/>
      <c r="ILR8" s="0"/>
      <c r="ILS8" s="0"/>
      <c r="ILT8" s="0"/>
      <c r="ILU8" s="0"/>
      <c r="ILV8" s="0"/>
      <c r="ILW8" s="0"/>
      <c r="ILX8" s="0"/>
      <c r="ILY8" s="0"/>
      <c r="ILZ8" s="0"/>
      <c r="IMA8" s="0"/>
      <c r="IMB8" s="0"/>
      <c r="IMC8" s="0"/>
      <c r="IMD8" s="0"/>
      <c r="IME8" s="0"/>
      <c r="IMF8" s="0"/>
      <c r="IMG8" s="0"/>
      <c r="IMH8" s="0"/>
      <c r="IMI8" s="0"/>
      <c r="IMJ8" s="0"/>
      <c r="IMK8" s="0"/>
      <c r="IML8" s="0"/>
      <c r="IMM8" s="0"/>
      <c r="IMN8" s="0"/>
      <c r="IMO8" s="0"/>
      <c r="IMP8" s="0"/>
      <c r="IMQ8" s="0"/>
      <c r="IMR8" s="0"/>
      <c r="IMS8" s="0"/>
      <c r="IMT8" s="0"/>
      <c r="IMU8" s="0"/>
      <c r="IMV8" s="0"/>
      <c r="IMW8" s="0"/>
      <c r="IMX8" s="0"/>
      <c r="IMY8" s="0"/>
      <c r="IMZ8" s="0"/>
      <c r="INA8" s="0"/>
      <c r="INB8" s="0"/>
      <c r="INC8" s="0"/>
      <c r="IND8" s="0"/>
      <c r="INE8" s="0"/>
      <c r="INF8" s="0"/>
      <c r="ING8" s="0"/>
      <c r="INH8" s="0"/>
      <c r="INI8" s="0"/>
      <c r="INJ8" s="0"/>
      <c r="INK8" s="0"/>
      <c r="INL8" s="0"/>
      <c r="INM8" s="0"/>
      <c r="INN8" s="0"/>
      <c r="INO8" s="0"/>
      <c r="INP8" s="0"/>
      <c r="INQ8" s="0"/>
      <c r="INR8" s="0"/>
      <c r="INS8" s="0"/>
      <c r="INT8" s="0"/>
      <c r="INU8" s="0"/>
      <c r="INV8" s="0"/>
      <c r="INW8" s="0"/>
      <c r="INX8" s="0"/>
      <c r="INY8" s="0"/>
      <c r="INZ8" s="0"/>
      <c r="IOA8" s="0"/>
      <c r="IOB8" s="0"/>
      <c r="IOC8" s="0"/>
      <c r="IOD8" s="0"/>
      <c r="IOE8" s="0"/>
      <c r="IOF8" s="0"/>
      <c r="IOG8" s="0"/>
      <c r="IOH8" s="0"/>
      <c r="IOI8" s="0"/>
      <c r="IOJ8" s="0"/>
      <c r="IOK8" s="0"/>
      <c r="IOL8" s="0"/>
      <c r="IOM8" s="0"/>
      <c r="ION8" s="0"/>
      <c r="IOO8" s="0"/>
      <c r="IOP8" s="0"/>
      <c r="IOQ8" s="0"/>
      <c r="IOR8" s="0"/>
      <c r="IOS8" s="0"/>
      <c r="IOT8" s="0"/>
      <c r="IOU8" s="0"/>
      <c r="IOV8" s="0"/>
      <c r="IOW8" s="0"/>
      <c r="IOX8" s="0"/>
      <c r="IOY8" s="0"/>
      <c r="IOZ8" s="0"/>
      <c r="IPA8" s="0"/>
      <c r="IPB8" s="0"/>
      <c r="IPC8" s="0"/>
      <c r="IPD8" s="0"/>
      <c r="IPE8" s="0"/>
      <c r="IPF8" s="0"/>
      <c r="IPG8" s="0"/>
      <c r="IPH8" s="0"/>
      <c r="IPI8" s="0"/>
      <c r="IPJ8" s="0"/>
      <c r="IPK8" s="0"/>
      <c r="IPL8" s="0"/>
      <c r="IPM8" s="0"/>
      <c r="IPN8" s="0"/>
      <c r="IPO8" s="0"/>
      <c r="IPP8" s="0"/>
      <c r="IPQ8" s="0"/>
      <c r="IPR8" s="0"/>
      <c r="IPS8" s="0"/>
      <c r="IPT8" s="0"/>
      <c r="IPU8" s="0"/>
      <c r="IPV8" s="0"/>
      <c r="IPW8" s="0"/>
      <c r="IPX8" s="0"/>
      <c r="IPY8" s="0"/>
      <c r="IPZ8" s="0"/>
      <c r="IQA8" s="0"/>
      <c r="IQB8" s="0"/>
      <c r="IQC8" s="0"/>
      <c r="IQD8" s="0"/>
      <c r="IQE8" s="0"/>
      <c r="IQF8" s="0"/>
      <c r="IQG8" s="0"/>
      <c r="IQH8" s="0"/>
      <c r="IQI8" s="0"/>
      <c r="IQJ8" s="0"/>
      <c r="IQK8" s="0"/>
      <c r="IQL8" s="0"/>
      <c r="IQM8" s="0"/>
      <c r="IQN8" s="0"/>
      <c r="IQO8" s="0"/>
      <c r="IQP8" s="0"/>
      <c r="IQQ8" s="0"/>
      <c r="IQR8" s="0"/>
      <c r="IQS8" s="0"/>
      <c r="IQT8" s="0"/>
      <c r="IQU8" s="0"/>
      <c r="IQV8" s="0"/>
      <c r="IQW8" s="0"/>
      <c r="IQX8" s="0"/>
      <c r="IQY8" s="0"/>
      <c r="IQZ8" s="0"/>
      <c r="IRA8" s="0"/>
      <c r="IRB8" s="0"/>
      <c r="IRC8" s="0"/>
      <c r="IRD8" s="0"/>
      <c r="IRE8" s="0"/>
      <c r="IRF8" s="0"/>
      <c r="IRG8" s="0"/>
      <c r="IRH8" s="0"/>
      <c r="IRI8" s="0"/>
      <c r="IRJ8" s="0"/>
      <c r="IRK8" s="0"/>
      <c r="IRL8" s="0"/>
      <c r="IRM8" s="0"/>
      <c r="IRN8" s="0"/>
      <c r="IRO8" s="0"/>
      <c r="IRP8" s="0"/>
      <c r="IRQ8" s="0"/>
      <c r="IRR8" s="0"/>
      <c r="IRS8" s="0"/>
      <c r="IRT8" s="0"/>
      <c r="IRU8" s="0"/>
      <c r="IRV8" s="0"/>
      <c r="IRW8" s="0"/>
      <c r="IRX8" s="0"/>
      <c r="IRY8" s="0"/>
      <c r="IRZ8" s="0"/>
      <c r="ISA8" s="0"/>
      <c r="ISB8" s="0"/>
      <c r="ISC8" s="0"/>
      <c r="ISD8" s="0"/>
      <c r="ISE8" s="0"/>
      <c r="ISF8" s="0"/>
      <c r="ISG8" s="0"/>
      <c r="ISH8" s="0"/>
      <c r="ISI8" s="0"/>
      <c r="ISJ8" s="0"/>
      <c r="ISK8" s="0"/>
      <c r="ISL8" s="0"/>
      <c r="ISM8" s="0"/>
      <c r="ISN8" s="0"/>
      <c r="ISO8" s="0"/>
      <c r="ISP8" s="0"/>
      <c r="ISQ8" s="0"/>
      <c r="ISR8" s="0"/>
      <c r="ISS8" s="0"/>
      <c r="IST8" s="0"/>
      <c r="ISU8" s="0"/>
      <c r="ISV8" s="0"/>
      <c r="ISW8" s="0"/>
      <c r="ISX8" s="0"/>
      <c r="ISY8" s="0"/>
      <c r="ISZ8" s="0"/>
      <c r="ITA8" s="0"/>
      <c r="ITB8" s="0"/>
      <c r="ITC8" s="0"/>
      <c r="ITD8" s="0"/>
      <c r="ITE8" s="0"/>
      <c r="ITF8" s="0"/>
      <c r="ITG8" s="0"/>
      <c r="ITH8" s="0"/>
      <c r="ITI8" s="0"/>
      <c r="ITJ8" s="0"/>
      <c r="ITK8" s="0"/>
      <c r="ITL8" s="0"/>
      <c r="ITM8" s="0"/>
      <c r="ITN8" s="0"/>
      <c r="ITO8" s="0"/>
      <c r="ITP8" s="0"/>
      <c r="ITQ8" s="0"/>
      <c r="ITR8" s="0"/>
      <c r="ITS8" s="0"/>
      <c r="ITT8" s="0"/>
      <c r="ITU8" s="0"/>
      <c r="ITV8" s="0"/>
      <c r="ITW8" s="0"/>
      <c r="ITX8" s="0"/>
      <c r="ITY8" s="0"/>
      <c r="ITZ8" s="0"/>
      <c r="IUA8" s="0"/>
      <c r="IUB8" s="0"/>
      <c r="IUC8" s="0"/>
      <c r="IUD8" s="0"/>
      <c r="IUE8" s="0"/>
      <c r="IUF8" s="0"/>
      <c r="IUG8" s="0"/>
      <c r="IUH8" s="0"/>
      <c r="IUI8" s="0"/>
      <c r="IUJ8" s="0"/>
      <c r="IUK8" s="0"/>
      <c r="IUL8" s="0"/>
      <c r="IUM8" s="0"/>
      <c r="IUN8" s="0"/>
      <c r="IUO8" s="0"/>
      <c r="IUP8" s="0"/>
      <c r="IUQ8" s="0"/>
      <c r="IUR8" s="0"/>
      <c r="IUS8" s="0"/>
      <c r="IUT8" s="0"/>
      <c r="IUU8" s="0"/>
      <c r="IUV8" s="0"/>
      <c r="IUW8" s="0"/>
      <c r="IUX8" s="0"/>
      <c r="IUY8" s="0"/>
      <c r="IUZ8" s="0"/>
      <c r="IVA8" s="0"/>
      <c r="IVB8" s="0"/>
      <c r="IVC8" s="0"/>
      <c r="IVD8" s="0"/>
      <c r="IVE8" s="0"/>
      <c r="IVF8" s="0"/>
      <c r="IVG8" s="0"/>
      <c r="IVH8" s="0"/>
      <c r="IVI8" s="0"/>
      <c r="IVJ8" s="0"/>
      <c r="IVK8" s="0"/>
      <c r="IVL8" s="0"/>
      <c r="IVM8" s="0"/>
      <c r="IVN8" s="0"/>
      <c r="IVO8" s="0"/>
      <c r="IVP8" s="0"/>
      <c r="IVQ8" s="0"/>
      <c r="IVR8" s="0"/>
      <c r="IVS8" s="0"/>
      <c r="IVT8" s="0"/>
      <c r="IVU8" s="0"/>
      <c r="IVV8" s="0"/>
      <c r="IVW8" s="0"/>
      <c r="IVX8" s="0"/>
      <c r="IVY8" s="0"/>
      <c r="IVZ8" s="0"/>
      <c r="IWA8" s="0"/>
      <c r="IWB8" s="0"/>
      <c r="IWC8" s="0"/>
      <c r="IWD8" s="0"/>
      <c r="IWE8" s="0"/>
      <c r="IWF8" s="0"/>
      <c r="IWG8" s="0"/>
      <c r="IWH8" s="0"/>
      <c r="IWI8" s="0"/>
      <c r="IWJ8" s="0"/>
      <c r="IWK8" s="0"/>
      <c r="IWL8" s="0"/>
      <c r="IWM8" s="0"/>
      <c r="IWN8" s="0"/>
      <c r="IWO8" s="0"/>
      <c r="IWP8" s="0"/>
      <c r="IWQ8" s="0"/>
      <c r="IWR8" s="0"/>
      <c r="IWS8" s="0"/>
      <c r="IWT8" s="0"/>
      <c r="IWU8" s="0"/>
      <c r="IWV8" s="0"/>
      <c r="IWW8" s="0"/>
      <c r="IWX8" s="0"/>
      <c r="IWY8" s="0"/>
      <c r="IWZ8" s="0"/>
      <c r="IXA8" s="0"/>
      <c r="IXB8" s="0"/>
      <c r="IXC8" s="0"/>
      <c r="IXD8" s="0"/>
      <c r="IXE8" s="0"/>
      <c r="IXF8" s="0"/>
      <c r="IXG8" s="0"/>
      <c r="IXH8" s="0"/>
      <c r="IXI8" s="0"/>
      <c r="IXJ8" s="0"/>
      <c r="IXK8" s="0"/>
      <c r="IXL8" s="0"/>
      <c r="IXM8" s="0"/>
      <c r="IXN8" s="0"/>
      <c r="IXO8" s="0"/>
      <c r="IXP8" s="0"/>
      <c r="IXQ8" s="0"/>
      <c r="IXR8" s="0"/>
      <c r="IXS8" s="0"/>
      <c r="IXT8" s="0"/>
      <c r="IXU8" s="0"/>
      <c r="IXV8" s="0"/>
      <c r="IXW8" s="0"/>
      <c r="IXX8" s="0"/>
      <c r="IXY8" s="0"/>
      <c r="IXZ8" s="0"/>
      <c r="IYA8" s="0"/>
      <c r="IYB8" s="0"/>
      <c r="IYC8" s="0"/>
      <c r="IYD8" s="0"/>
      <c r="IYE8" s="0"/>
      <c r="IYF8" s="0"/>
      <c r="IYG8" s="0"/>
      <c r="IYH8" s="0"/>
      <c r="IYI8" s="0"/>
      <c r="IYJ8" s="0"/>
      <c r="IYK8" s="0"/>
      <c r="IYL8" s="0"/>
      <c r="IYM8" s="0"/>
      <c r="IYN8" s="0"/>
      <c r="IYO8" s="0"/>
      <c r="IYP8" s="0"/>
      <c r="IYQ8" s="0"/>
      <c r="IYR8" s="0"/>
      <c r="IYS8" s="0"/>
      <c r="IYT8" s="0"/>
      <c r="IYU8" s="0"/>
      <c r="IYV8" s="0"/>
      <c r="IYW8" s="0"/>
      <c r="IYX8" s="0"/>
      <c r="IYY8" s="0"/>
      <c r="IYZ8" s="0"/>
      <c r="IZA8" s="0"/>
      <c r="IZB8" s="0"/>
      <c r="IZC8" s="0"/>
      <c r="IZD8" s="0"/>
      <c r="IZE8" s="0"/>
      <c r="IZF8" s="0"/>
      <c r="IZG8" s="0"/>
      <c r="IZH8" s="0"/>
      <c r="IZI8" s="0"/>
      <c r="IZJ8" s="0"/>
      <c r="IZK8" s="0"/>
      <c r="IZL8" s="0"/>
      <c r="IZM8" s="0"/>
      <c r="IZN8" s="0"/>
      <c r="IZO8" s="0"/>
      <c r="IZP8" s="0"/>
      <c r="IZQ8" s="0"/>
      <c r="IZR8" s="0"/>
      <c r="IZS8" s="0"/>
      <c r="IZT8" s="0"/>
      <c r="IZU8" s="0"/>
      <c r="IZV8" s="0"/>
      <c r="IZW8" s="0"/>
      <c r="IZX8" s="0"/>
      <c r="IZY8" s="0"/>
      <c r="IZZ8" s="0"/>
      <c r="JAA8" s="0"/>
      <c r="JAB8" s="0"/>
      <c r="JAC8" s="0"/>
      <c r="JAD8" s="0"/>
      <c r="JAE8" s="0"/>
      <c r="JAF8" s="0"/>
      <c r="JAG8" s="0"/>
      <c r="JAH8" s="0"/>
      <c r="JAI8" s="0"/>
      <c r="JAJ8" s="0"/>
      <c r="JAK8" s="0"/>
      <c r="JAL8" s="0"/>
      <c r="JAM8" s="0"/>
      <c r="JAN8" s="0"/>
      <c r="JAO8" s="0"/>
      <c r="JAP8" s="0"/>
      <c r="JAQ8" s="0"/>
      <c r="JAR8" s="0"/>
      <c r="JAS8" s="0"/>
      <c r="JAT8" s="0"/>
      <c r="JAU8" s="0"/>
      <c r="JAV8" s="0"/>
      <c r="JAW8" s="0"/>
      <c r="JAX8" s="0"/>
      <c r="JAY8" s="0"/>
      <c r="JAZ8" s="0"/>
      <c r="JBA8" s="0"/>
      <c r="JBB8" s="0"/>
      <c r="JBC8" s="0"/>
      <c r="JBD8" s="0"/>
      <c r="JBE8" s="0"/>
      <c r="JBF8" s="0"/>
      <c r="JBG8" s="0"/>
      <c r="JBH8" s="0"/>
      <c r="JBI8" s="0"/>
      <c r="JBJ8" s="0"/>
      <c r="JBK8" s="0"/>
      <c r="JBL8" s="0"/>
      <c r="JBM8" s="0"/>
      <c r="JBN8" s="0"/>
      <c r="JBO8" s="0"/>
      <c r="JBP8" s="0"/>
      <c r="JBQ8" s="0"/>
      <c r="JBR8" s="0"/>
      <c r="JBS8" s="0"/>
      <c r="JBT8" s="0"/>
      <c r="JBU8" s="0"/>
      <c r="JBV8" s="0"/>
      <c r="JBW8" s="0"/>
      <c r="JBX8" s="0"/>
      <c r="JBY8" s="0"/>
      <c r="JBZ8" s="0"/>
      <c r="JCA8" s="0"/>
      <c r="JCB8" s="0"/>
      <c r="JCC8" s="0"/>
      <c r="JCD8" s="0"/>
      <c r="JCE8" s="0"/>
      <c r="JCF8" s="0"/>
      <c r="JCG8" s="0"/>
      <c r="JCH8" s="0"/>
      <c r="JCI8" s="0"/>
      <c r="JCJ8" s="0"/>
      <c r="JCK8" s="0"/>
      <c r="JCL8" s="0"/>
      <c r="JCM8" s="0"/>
      <c r="JCN8" s="0"/>
      <c r="JCO8" s="0"/>
      <c r="JCP8" s="0"/>
      <c r="JCQ8" s="0"/>
      <c r="JCR8" s="0"/>
      <c r="JCS8" s="0"/>
      <c r="JCT8" s="0"/>
      <c r="JCU8" s="0"/>
      <c r="JCV8" s="0"/>
      <c r="JCW8" s="0"/>
      <c r="JCX8" s="0"/>
      <c r="JCY8" s="0"/>
      <c r="JCZ8" s="0"/>
      <c r="JDA8" s="0"/>
      <c r="JDB8" s="0"/>
      <c r="JDC8" s="0"/>
      <c r="JDD8" s="0"/>
      <c r="JDE8" s="0"/>
      <c r="JDF8" s="0"/>
      <c r="JDG8" s="0"/>
      <c r="JDH8" s="0"/>
      <c r="JDI8" s="0"/>
      <c r="JDJ8" s="0"/>
      <c r="JDK8" s="0"/>
      <c r="JDL8" s="0"/>
      <c r="JDM8" s="0"/>
      <c r="JDN8" s="0"/>
      <c r="JDO8" s="0"/>
      <c r="JDP8" s="0"/>
      <c r="JDQ8" s="0"/>
      <c r="JDR8" s="0"/>
      <c r="JDS8" s="0"/>
      <c r="JDT8" s="0"/>
      <c r="JDU8" s="0"/>
      <c r="JDV8" s="0"/>
      <c r="JDW8" s="0"/>
      <c r="JDX8" s="0"/>
      <c r="JDY8" s="0"/>
      <c r="JDZ8" s="0"/>
      <c r="JEA8" s="0"/>
      <c r="JEB8" s="0"/>
      <c r="JEC8" s="0"/>
      <c r="JED8" s="0"/>
      <c r="JEE8" s="0"/>
      <c r="JEF8" s="0"/>
      <c r="JEG8" s="0"/>
      <c r="JEH8" s="0"/>
      <c r="JEI8" s="0"/>
      <c r="JEJ8" s="0"/>
      <c r="JEK8" s="0"/>
      <c r="JEL8" s="0"/>
      <c r="JEM8" s="0"/>
      <c r="JEN8" s="0"/>
      <c r="JEO8" s="0"/>
      <c r="JEP8" s="0"/>
      <c r="JEQ8" s="0"/>
      <c r="JER8" s="0"/>
      <c r="JES8" s="0"/>
      <c r="JET8" s="0"/>
      <c r="JEU8" s="0"/>
      <c r="JEV8" s="0"/>
      <c r="JEW8" s="0"/>
      <c r="JEX8" s="0"/>
      <c r="JEY8" s="0"/>
      <c r="JEZ8" s="0"/>
      <c r="JFA8" s="0"/>
      <c r="JFB8" s="0"/>
      <c r="JFC8" s="0"/>
      <c r="JFD8" s="0"/>
      <c r="JFE8" s="0"/>
      <c r="JFF8" s="0"/>
      <c r="JFG8" s="0"/>
      <c r="JFH8" s="0"/>
      <c r="JFI8" s="0"/>
      <c r="JFJ8" s="0"/>
      <c r="JFK8" s="0"/>
      <c r="JFL8" s="0"/>
      <c r="JFM8" s="0"/>
      <c r="JFN8" s="0"/>
      <c r="JFO8" s="0"/>
      <c r="JFP8" s="0"/>
      <c r="JFQ8" s="0"/>
      <c r="JFR8" s="0"/>
      <c r="JFS8" s="0"/>
      <c r="JFT8" s="0"/>
      <c r="JFU8" s="0"/>
      <c r="JFV8" s="0"/>
      <c r="JFW8" s="0"/>
      <c r="JFX8" s="0"/>
      <c r="JFY8" s="0"/>
      <c r="JFZ8" s="0"/>
      <c r="JGA8" s="0"/>
      <c r="JGB8" s="0"/>
      <c r="JGC8" s="0"/>
      <c r="JGD8" s="0"/>
      <c r="JGE8" s="0"/>
      <c r="JGF8" s="0"/>
      <c r="JGG8" s="0"/>
      <c r="JGH8" s="0"/>
      <c r="JGI8" s="0"/>
      <c r="JGJ8" s="0"/>
      <c r="JGK8" s="0"/>
      <c r="JGL8" s="0"/>
      <c r="JGM8" s="0"/>
      <c r="JGN8" s="0"/>
      <c r="JGO8" s="0"/>
      <c r="JGP8" s="0"/>
      <c r="JGQ8" s="0"/>
      <c r="JGR8" s="0"/>
      <c r="JGS8" s="0"/>
      <c r="JGT8" s="0"/>
      <c r="JGU8" s="0"/>
      <c r="JGV8" s="0"/>
      <c r="JGW8" s="0"/>
      <c r="JGX8" s="0"/>
      <c r="JGY8" s="0"/>
      <c r="JGZ8" s="0"/>
      <c r="JHA8" s="0"/>
      <c r="JHB8" s="0"/>
      <c r="JHC8" s="0"/>
      <c r="JHD8" s="0"/>
      <c r="JHE8" s="0"/>
      <c r="JHF8" s="0"/>
      <c r="JHG8" s="0"/>
      <c r="JHH8" s="0"/>
      <c r="JHI8" s="0"/>
      <c r="JHJ8" s="0"/>
      <c r="JHK8" s="0"/>
      <c r="JHL8" s="0"/>
      <c r="JHM8" s="0"/>
      <c r="JHN8" s="0"/>
      <c r="JHO8" s="0"/>
      <c r="JHP8" s="0"/>
      <c r="JHQ8" s="0"/>
      <c r="JHR8" s="0"/>
      <c r="JHS8" s="0"/>
      <c r="JHT8" s="0"/>
      <c r="JHU8" s="0"/>
      <c r="JHV8" s="0"/>
      <c r="JHW8" s="0"/>
      <c r="JHX8" s="0"/>
      <c r="JHY8" s="0"/>
      <c r="JHZ8" s="0"/>
      <c r="JIA8" s="0"/>
      <c r="JIB8" s="0"/>
      <c r="JIC8" s="0"/>
      <c r="JID8" s="0"/>
      <c r="JIE8" s="0"/>
      <c r="JIF8" s="0"/>
      <c r="JIG8" s="0"/>
      <c r="JIH8" s="0"/>
      <c r="JII8" s="0"/>
      <c r="JIJ8" s="0"/>
      <c r="JIK8" s="0"/>
      <c r="JIL8" s="0"/>
      <c r="JIM8" s="0"/>
      <c r="JIN8" s="0"/>
      <c r="JIO8" s="0"/>
      <c r="JIP8" s="0"/>
      <c r="JIQ8" s="0"/>
      <c r="JIR8" s="0"/>
      <c r="JIS8" s="0"/>
      <c r="JIT8" s="0"/>
      <c r="JIU8" s="0"/>
      <c r="JIV8" s="0"/>
      <c r="JIW8" s="0"/>
      <c r="JIX8" s="0"/>
      <c r="JIY8" s="0"/>
      <c r="JIZ8" s="0"/>
      <c r="JJA8" s="0"/>
      <c r="JJB8" s="0"/>
      <c r="JJC8" s="0"/>
      <c r="JJD8" s="0"/>
      <c r="JJE8" s="0"/>
      <c r="JJF8" s="0"/>
      <c r="JJG8" s="0"/>
      <c r="JJH8" s="0"/>
      <c r="JJI8" s="0"/>
      <c r="JJJ8" s="0"/>
      <c r="JJK8" s="0"/>
      <c r="JJL8" s="0"/>
      <c r="JJM8" s="0"/>
      <c r="JJN8" s="0"/>
      <c r="JJO8" s="0"/>
      <c r="JJP8" s="0"/>
      <c r="JJQ8" s="0"/>
      <c r="JJR8" s="0"/>
      <c r="JJS8" s="0"/>
      <c r="JJT8" s="0"/>
      <c r="JJU8" s="0"/>
      <c r="JJV8" s="0"/>
      <c r="JJW8" s="0"/>
      <c r="JJX8" s="0"/>
      <c r="JJY8" s="0"/>
      <c r="JJZ8" s="0"/>
      <c r="JKA8" s="0"/>
      <c r="JKB8" s="0"/>
      <c r="JKC8" s="0"/>
      <c r="JKD8" s="0"/>
      <c r="JKE8" s="0"/>
      <c r="JKF8" s="0"/>
      <c r="JKG8" s="0"/>
      <c r="JKH8" s="0"/>
      <c r="JKI8" s="0"/>
      <c r="JKJ8" s="0"/>
      <c r="JKK8" s="0"/>
      <c r="JKL8" s="0"/>
      <c r="JKM8" s="0"/>
      <c r="JKN8" s="0"/>
      <c r="JKO8" s="0"/>
      <c r="JKP8" s="0"/>
      <c r="JKQ8" s="0"/>
      <c r="JKR8" s="0"/>
      <c r="JKS8" s="0"/>
      <c r="JKT8" s="0"/>
      <c r="JKU8" s="0"/>
      <c r="JKV8" s="0"/>
      <c r="JKW8" s="0"/>
      <c r="JKX8" s="0"/>
      <c r="JKY8" s="0"/>
      <c r="JKZ8" s="0"/>
      <c r="JLA8" s="0"/>
      <c r="JLB8" s="0"/>
      <c r="JLC8" s="0"/>
      <c r="JLD8" s="0"/>
      <c r="JLE8" s="0"/>
      <c r="JLF8" s="0"/>
      <c r="JLG8" s="0"/>
      <c r="JLH8" s="0"/>
      <c r="JLI8" s="0"/>
      <c r="JLJ8" s="0"/>
      <c r="JLK8" s="0"/>
      <c r="JLL8" s="0"/>
      <c r="JLM8" s="0"/>
      <c r="JLN8" s="0"/>
      <c r="JLO8" s="0"/>
      <c r="JLP8" s="0"/>
      <c r="JLQ8" s="0"/>
      <c r="JLR8" s="0"/>
      <c r="JLS8" s="0"/>
      <c r="JLT8" s="0"/>
      <c r="JLU8" s="0"/>
      <c r="JLV8" s="0"/>
      <c r="JLW8" s="0"/>
      <c r="JLX8" s="0"/>
      <c r="JLY8" s="0"/>
      <c r="JLZ8" s="0"/>
      <c r="JMA8" s="0"/>
      <c r="JMB8" s="0"/>
      <c r="JMC8" s="0"/>
      <c r="JMD8" s="0"/>
      <c r="JME8" s="0"/>
      <c r="JMF8" s="0"/>
      <c r="JMG8" s="0"/>
      <c r="JMH8" s="0"/>
      <c r="JMI8" s="0"/>
      <c r="JMJ8" s="0"/>
      <c r="JMK8" s="0"/>
      <c r="JML8" s="0"/>
      <c r="JMM8" s="0"/>
      <c r="JMN8" s="0"/>
      <c r="JMO8" s="0"/>
      <c r="JMP8" s="0"/>
      <c r="JMQ8" s="0"/>
      <c r="JMR8" s="0"/>
      <c r="JMS8" s="0"/>
      <c r="JMT8" s="0"/>
      <c r="JMU8" s="0"/>
      <c r="JMV8" s="0"/>
      <c r="JMW8" s="0"/>
      <c r="JMX8" s="0"/>
      <c r="JMY8" s="0"/>
      <c r="JMZ8" s="0"/>
      <c r="JNA8" s="0"/>
      <c r="JNB8" s="0"/>
      <c r="JNC8" s="0"/>
      <c r="JND8" s="0"/>
      <c r="JNE8" s="0"/>
      <c r="JNF8" s="0"/>
      <c r="JNG8" s="0"/>
      <c r="JNH8" s="0"/>
      <c r="JNI8" s="0"/>
      <c r="JNJ8" s="0"/>
      <c r="JNK8" s="0"/>
      <c r="JNL8" s="0"/>
      <c r="JNM8" s="0"/>
      <c r="JNN8" s="0"/>
      <c r="JNO8" s="0"/>
      <c r="JNP8" s="0"/>
      <c r="JNQ8" s="0"/>
      <c r="JNR8" s="0"/>
      <c r="JNS8" s="0"/>
      <c r="JNT8" s="0"/>
      <c r="JNU8" s="0"/>
      <c r="JNV8" s="0"/>
      <c r="JNW8" s="0"/>
      <c r="JNX8" s="0"/>
      <c r="JNY8" s="0"/>
      <c r="JNZ8" s="0"/>
      <c r="JOA8" s="0"/>
      <c r="JOB8" s="0"/>
      <c r="JOC8" s="0"/>
      <c r="JOD8" s="0"/>
      <c r="JOE8" s="0"/>
      <c r="JOF8" s="0"/>
      <c r="JOG8" s="0"/>
      <c r="JOH8" s="0"/>
      <c r="JOI8" s="0"/>
      <c r="JOJ8" s="0"/>
      <c r="JOK8" s="0"/>
      <c r="JOL8" s="0"/>
      <c r="JOM8" s="0"/>
      <c r="JON8" s="0"/>
      <c r="JOO8" s="0"/>
      <c r="JOP8" s="0"/>
      <c r="JOQ8" s="0"/>
      <c r="JOR8" s="0"/>
      <c r="JOS8" s="0"/>
      <c r="JOT8" s="0"/>
      <c r="JOU8" s="0"/>
      <c r="JOV8" s="0"/>
      <c r="JOW8" s="0"/>
      <c r="JOX8" s="0"/>
      <c r="JOY8" s="0"/>
      <c r="JOZ8" s="0"/>
      <c r="JPA8" s="0"/>
      <c r="JPB8" s="0"/>
      <c r="JPC8" s="0"/>
      <c r="JPD8" s="0"/>
      <c r="JPE8" s="0"/>
      <c r="JPF8" s="0"/>
      <c r="JPG8" s="0"/>
      <c r="JPH8" s="0"/>
      <c r="JPI8" s="0"/>
      <c r="JPJ8" s="0"/>
      <c r="JPK8" s="0"/>
      <c r="JPL8" s="0"/>
      <c r="JPM8" s="0"/>
      <c r="JPN8" s="0"/>
      <c r="JPO8" s="0"/>
      <c r="JPP8" s="0"/>
      <c r="JPQ8" s="0"/>
      <c r="JPR8" s="0"/>
      <c r="JPS8" s="0"/>
      <c r="JPT8" s="0"/>
      <c r="JPU8" s="0"/>
      <c r="JPV8" s="0"/>
      <c r="JPW8" s="0"/>
      <c r="JPX8" s="0"/>
      <c r="JPY8" s="0"/>
      <c r="JPZ8" s="0"/>
      <c r="JQA8" s="0"/>
      <c r="JQB8" s="0"/>
      <c r="JQC8" s="0"/>
      <c r="JQD8" s="0"/>
      <c r="JQE8" s="0"/>
      <c r="JQF8" s="0"/>
      <c r="JQG8" s="0"/>
      <c r="JQH8" s="0"/>
      <c r="JQI8" s="0"/>
      <c r="JQJ8" s="0"/>
      <c r="JQK8" s="0"/>
      <c r="JQL8" s="0"/>
      <c r="JQM8" s="0"/>
      <c r="JQN8" s="0"/>
      <c r="JQO8" s="0"/>
      <c r="JQP8" s="0"/>
      <c r="JQQ8" s="0"/>
      <c r="JQR8" s="0"/>
      <c r="JQS8" s="0"/>
      <c r="JQT8" s="0"/>
      <c r="JQU8" s="0"/>
      <c r="JQV8" s="0"/>
      <c r="JQW8" s="0"/>
      <c r="JQX8" s="0"/>
      <c r="JQY8" s="0"/>
      <c r="JQZ8" s="0"/>
      <c r="JRA8" s="0"/>
      <c r="JRB8" s="0"/>
      <c r="JRC8" s="0"/>
      <c r="JRD8" s="0"/>
      <c r="JRE8" s="0"/>
      <c r="JRF8" s="0"/>
      <c r="JRG8" s="0"/>
      <c r="JRH8" s="0"/>
      <c r="JRI8" s="0"/>
      <c r="JRJ8" s="0"/>
      <c r="JRK8" s="0"/>
      <c r="JRL8" s="0"/>
      <c r="JRM8" s="0"/>
      <c r="JRN8" s="0"/>
      <c r="JRO8" s="0"/>
      <c r="JRP8" s="0"/>
      <c r="JRQ8" s="0"/>
      <c r="JRR8" s="0"/>
      <c r="JRS8" s="0"/>
      <c r="JRT8" s="0"/>
      <c r="JRU8" s="0"/>
      <c r="JRV8" s="0"/>
      <c r="JRW8" s="0"/>
      <c r="JRX8" s="0"/>
      <c r="JRY8" s="0"/>
      <c r="JRZ8" s="0"/>
      <c r="JSA8" s="0"/>
      <c r="JSB8" s="0"/>
      <c r="JSC8" s="0"/>
      <c r="JSD8" s="0"/>
      <c r="JSE8" s="0"/>
      <c r="JSF8" s="0"/>
      <c r="JSG8" s="0"/>
      <c r="JSH8" s="0"/>
      <c r="JSI8" s="0"/>
      <c r="JSJ8" s="0"/>
      <c r="JSK8" s="0"/>
      <c r="JSL8" s="0"/>
      <c r="JSM8" s="0"/>
      <c r="JSN8" s="0"/>
      <c r="JSO8" s="0"/>
      <c r="JSP8" s="0"/>
      <c r="JSQ8" s="0"/>
      <c r="JSR8" s="0"/>
      <c r="JSS8" s="0"/>
      <c r="JST8" s="0"/>
      <c r="JSU8" s="0"/>
      <c r="JSV8" s="0"/>
      <c r="JSW8" s="0"/>
      <c r="JSX8" s="0"/>
      <c r="JSY8" s="0"/>
      <c r="JSZ8" s="0"/>
      <c r="JTA8" s="0"/>
      <c r="JTB8" s="0"/>
      <c r="JTC8" s="0"/>
      <c r="JTD8" s="0"/>
      <c r="JTE8" s="0"/>
      <c r="JTF8" s="0"/>
      <c r="JTG8" s="0"/>
      <c r="JTH8" s="0"/>
      <c r="JTI8" s="0"/>
      <c r="JTJ8" s="0"/>
      <c r="JTK8" s="0"/>
      <c r="JTL8" s="0"/>
      <c r="JTM8" s="0"/>
      <c r="JTN8" s="0"/>
      <c r="JTO8" s="0"/>
      <c r="JTP8" s="0"/>
      <c r="JTQ8" s="0"/>
      <c r="JTR8" s="0"/>
      <c r="JTS8" s="0"/>
      <c r="JTT8" s="0"/>
      <c r="JTU8" s="0"/>
      <c r="JTV8" s="0"/>
      <c r="JTW8" s="0"/>
      <c r="JTX8" s="0"/>
      <c r="JTY8" s="0"/>
      <c r="JTZ8" s="0"/>
      <c r="JUA8" s="0"/>
      <c r="JUB8" s="0"/>
      <c r="JUC8" s="0"/>
      <c r="JUD8" s="0"/>
      <c r="JUE8" s="0"/>
      <c r="JUF8" s="0"/>
      <c r="JUG8" s="0"/>
      <c r="JUH8" s="0"/>
      <c r="JUI8" s="0"/>
      <c r="JUJ8" s="0"/>
      <c r="JUK8" s="0"/>
      <c r="JUL8" s="0"/>
      <c r="JUM8" s="0"/>
      <c r="JUN8" s="0"/>
      <c r="JUO8" s="0"/>
      <c r="JUP8" s="0"/>
      <c r="JUQ8" s="0"/>
      <c r="JUR8" s="0"/>
      <c r="JUS8" s="0"/>
      <c r="JUT8" s="0"/>
      <c r="JUU8" s="0"/>
      <c r="JUV8" s="0"/>
      <c r="JUW8" s="0"/>
      <c r="JUX8" s="0"/>
      <c r="JUY8" s="0"/>
      <c r="JUZ8" s="0"/>
      <c r="JVA8" s="0"/>
      <c r="JVB8" s="0"/>
      <c r="JVC8" s="0"/>
      <c r="JVD8" s="0"/>
      <c r="JVE8" s="0"/>
      <c r="JVF8" s="0"/>
      <c r="JVG8" s="0"/>
      <c r="JVH8" s="0"/>
      <c r="JVI8" s="0"/>
      <c r="JVJ8" s="0"/>
      <c r="JVK8" s="0"/>
      <c r="JVL8" s="0"/>
      <c r="JVM8" s="0"/>
      <c r="JVN8" s="0"/>
      <c r="JVO8" s="0"/>
      <c r="JVP8" s="0"/>
      <c r="JVQ8" s="0"/>
      <c r="JVR8" s="0"/>
      <c r="JVS8" s="0"/>
      <c r="JVT8" s="0"/>
      <c r="JVU8" s="0"/>
      <c r="JVV8" s="0"/>
      <c r="JVW8" s="0"/>
      <c r="JVX8" s="0"/>
      <c r="JVY8" s="0"/>
      <c r="JVZ8" s="0"/>
      <c r="JWA8" s="0"/>
      <c r="JWB8" s="0"/>
      <c r="JWC8" s="0"/>
      <c r="JWD8" s="0"/>
      <c r="JWE8" s="0"/>
      <c r="JWF8" s="0"/>
      <c r="JWG8" s="0"/>
      <c r="JWH8" s="0"/>
      <c r="JWI8" s="0"/>
      <c r="JWJ8" s="0"/>
      <c r="JWK8" s="0"/>
      <c r="JWL8" s="0"/>
      <c r="JWM8" s="0"/>
      <c r="JWN8" s="0"/>
      <c r="JWO8" s="0"/>
      <c r="JWP8" s="0"/>
      <c r="JWQ8" s="0"/>
      <c r="JWR8" s="0"/>
      <c r="JWS8" s="0"/>
      <c r="JWT8" s="0"/>
      <c r="JWU8" s="0"/>
      <c r="JWV8" s="0"/>
      <c r="JWW8" s="0"/>
      <c r="JWX8" s="0"/>
      <c r="JWY8" s="0"/>
      <c r="JWZ8" s="0"/>
      <c r="JXA8" s="0"/>
      <c r="JXB8" s="0"/>
      <c r="JXC8" s="0"/>
      <c r="JXD8" s="0"/>
      <c r="JXE8" s="0"/>
      <c r="JXF8" s="0"/>
      <c r="JXG8" s="0"/>
      <c r="JXH8" s="0"/>
      <c r="JXI8" s="0"/>
      <c r="JXJ8" s="0"/>
      <c r="JXK8" s="0"/>
      <c r="JXL8" s="0"/>
      <c r="JXM8" s="0"/>
      <c r="JXN8" s="0"/>
      <c r="JXO8" s="0"/>
      <c r="JXP8" s="0"/>
      <c r="JXQ8" s="0"/>
      <c r="JXR8" s="0"/>
      <c r="JXS8" s="0"/>
      <c r="JXT8" s="0"/>
      <c r="JXU8" s="0"/>
      <c r="JXV8" s="0"/>
      <c r="JXW8" s="0"/>
      <c r="JXX8" s="0"/>
      <c r="JXY8" s="0"/>
      <c r="JXZ8" s="0"/>
      <c r="JYA8" s="0"/>
      <c r="JYB8" s="0"/>
      <c r="JYC8" s="0"/>
      <c r="JYD8" s="0"/>
      <c r="JYE8" s="0"/>
      <c r="JYF8" s="0"/>
      <c r="JYG8" s="0"/>
      <c r="JYH8" s="0"/>
      <c r="JYI8" s="0"/>
      <c r="JYJ8" s="0"/>
      <c r="JYK8" s="0"/>
      <c r="JYL8" s="0"/>
      <c r="JYM8" s="0"/>
      <c r="JYN8" s="0"/>
      <c r="JYO8" s="0"/>
      <c r="JYP8" s="0"/>
      <c r="JYQ8" s="0"/>
      <c r="JYR8" s="0"/>
      <c r="JYS8" s="0"/>
      <c r="JYT8" s="0"/>
      <c r="JYU8" s="0"/>
      <c r="JYV8" s="0"/>
      <c r="JYW8" s="0"/>
      <c r="JYX8" s="0"/>
      <c r="JYY8" s="0"/>
      <c r="JYZ8" s="0"/>
      <c r="JZA8" s="0"/>
      <c r="JZB8" s="0"/>
      <c r="JZC8" s="0"/>
      <c r="JZD8" s="0"/>
      <c r="JZE8" s="0"/>
      <c r="JZF8" s="0"/>
      <c r="JZG8" s="0"/>
      <c r="JZH8" s="0"/>
      <c r="JZI8" s="0"/>
      <c r="JZJ8" s="0"/>
      <c r="JZK8" s="0"/>
      <c r="JZL8" s="0"/>
      <c r="JZM8" s="0"/>
      <c r="JZN8" s="0"/>
      <c r="JZO8" s="0"/>
      <c r="JZP8" s="0"/>
      <c r="JZQ8" s="0"/>
      <c r="JZR8" s="0"/>
      <c r="JZS8" s="0"/>
      <c r="JZT8" s="0"/>
      <c r="JZU8" s="0"/>
      <c r="JZV8" s="0"/>
      <c r="JZW8" s="0"/>
      <c r="JZX8" s="0"/>
      <c r="JZY8" s="0"/>
      <c r="JZZ8" s="0"/>
      <c r="KAA8" s="0"/>
      <c r="KAB8" s="0"/>
      <c r="KAC8" s="0"/>
      <c r="KAD8" s="0"/>
      <c r="KAE8" s="0"/>
      <c r="KAF8" s="0"/>
      <c r="KAG8" s="0"/>
      <c r="KAH8" s="0"/>
      <c r="KAI8" s="0"/>
      <c r="KAJ8" s="0"/>
      <c r="KAK8" s="0"/>
      <c r="KAL8" s="0"/>
      <c r="KAM8" s="0"/>
      <c r="KAN8" s="0"/>
      <c r="KAO8" s="0"/>
      <c r="KAP8" s="0"/>
      <c r="KAQ8" s="0"/>
      <c r="KAR8" s="0"/>
      <c r="KAS8" s="0"/>
      <c r="KAT8" s="0"/>
      <c r="KAU8" s="0"/>
      <c r="KAV8" s="0"/>
      <c r="KAW8" s="0"/>
      <c r="KAX8" s="0"/>
      <c r="KAY8" s="0"/>
      <c r="KAZ8" s="0"/>
      <c r="KBA8" s="0"/>
      <c r="KBB8" s="0"/>
      <c r="KBC8" s="0"/>
      <c r="KBD8" s="0"/>
      <c r="KBE8" s="0"/>
      <c r="KBF8" s="0"/>
      <c r="KBG8" s="0"/>
      <c r="KBH8" s="0"/>
      <c r="KBI8" s="0"/>
      <c r="KBJ8" s="0"/>
      <c r="KBK8" s="0"/>
      <c r="KBL8" s="0"/>
      <c r="KBM8" s="0"/>
      <c r="KBN8" s="0"/>
      <c r="KBO8" s="0"/>
      <c r="KBP8" s="0"/>
      <c r="KBQ8" s="0"/>
      <c r="KBR8" s="0"/>
      <c r="KBS8" s="0"/>
      <c r="KBT8" s="0"/>
      <c r="KBU8" s="0"/>
      <c r="KBV8" s="0"/>
      <c r="KBW8" s="0"/>
      <c r="KBX8" s="0"/>
      <c r="KBY8" s="0"/>
      <c r="KBZ8" s="0"/>
      <c r="KCA8" s="0"/>
      <c r="KCB8" s="0"/>
      <c r="KCC8" s="0"/>
      <c r="KCD8" s="0"/>
      <c r="KCE8" s="0"/>
      <c r="KCF8" s="0"/>
      <c r="KCG8" s="0"/>
      <c r="KCH8" s="0"/>
      <c r="KCI8" s="0"/>
      <c r="KCJ8" s="0"/>
      <c r="KCK8" s="0"/>
      <c r="KCL8" s="0"/>
      <c r="KCM8" s="0"/>
      <c r="KCN8" s="0"/>
      <c r="KCO8" s="0"/>
      <c r="KCP8" s="0"/>
      <c r="KCQ8" s="0"/>
      <c r="KCR8" s="0"/>
      <c r="KCS8" s="0"/>
      <c r="KCT8" s="0"/>
      <c r="KCU8" s="0"/>
      <c r="KCV8" s="0"/>
      <c r="KCW8" s="0"/>
      <c r="KCX8" s="0"/>
      <c r="KCY8" s="0"/>
      <c r="KCZ8" s="0"/>
      <c r="KDA8" s="0"/>
      <c r="KDB8" s="0"/>
      <c r="KDC8" s="0"/>
      <c r="KDD8" s="0"/>
      <c r="KDE8" s="0"/>
      <c r="KDF8" s="0"/>
      <c r="KDG8" s="0"/>
      <c r="KDH8" s="0"/>
      <c r="KDI8" s="0"/>
      <c r="KDJ8" s="0"/>
      <c r="KDK8" s="0"/>
      <c r="KDL8" s="0"/>
      <c r="KDM8" s="0"/>
      <c r="KDN8" s="0"/>
      <c r="KDO8" s="0"/>
      <c r="KDP8" s="0"/>
      <c r="KDQ8" s="0"/>
      <c r="KDR8" s="0"/>
      <c r="KDS8" s="0"/>
      <c r="KDT8" s="0"/>
      <c r="KDU8" s="0"/>
      <c r="KDV8" s="0"/>
      <c r="KDW8" s="0"/>
      <c r="KDX8" s="0"/>
      <c r="KDY8" s="0"/>
      <c r="KDZ8" s="0"/>
      <c r="KEA8" s="0"/>
      <c r="KEB8" s="0"/>
      <c r="KEC8" s="0"/>
      <c r="KED8" s="0"/>
      <c r="KEE8" s="0"/>
      <c r="KEF8" s="0"/>
      <c r="KEG8" s="0"/>
      <c r="KEH8" s="0"/>
      <c r="KEI8" s="0"/>
      <c r="KEJ8" s="0"/>
      <c r="KEK8" s="0"/>
      <c r="KEL8" s="0"/>
      <c r="KEM8" s="0"/>
      <c r="KEN8" s="0"/>
      <c r="KEO8" s="0"/>
      <c r="KEP8" s="0"/>
      <c r="KEQ8" s="0"/>
      <c r="KER8" s="0"/>
      <c r="KES8" s="0"/>
      <c r="KET8" s="0"/>
      <c r="KEU8" s="0"/>
      <c r="KEV8" s="0"/>
      <c r="KEW8" s="0"/>
      <c r="KEX8" s="0"/>
      <c r="KEY8" s="0"/>
      <c r="KEZ8" s="0"/>
      <c r="KFA8" s="0"/>
      <c r="KFB8" s="0"/>
      <c r="KFC8" s="0"/>
      <c r="KFD8" s="0"/>
      <c r="KFE8" s="0"/>
      <c r="KFF8" s="0"/>
      <c r="KFG8" s="0"/>
      <c r="KFH8" s="0"/>
      <c r="KFI8" s="0"/>
      <c r="KFJ8" s="0"/>
      <c r="KFK8" s="0"/>
      <c r="KFL8" s="0"/>
      <c r="KFM8" s="0"/>
      <c r="KFN8" s="0"/>
      <c r="KFO8" s="0"/>
      <c r="KFP8" s="0"/>
      <c r="KFQ8" s="0"/>
      <c r="KFR8" s="0"/>
      <c r="KFS8" s="0"/>
      <c r="KFT8" s="0"/>
      <c r="KFU8" s="0"/>
      <c r="KFV8" s="0"/>
      <c r="KFW8" s="0"/>
      <c r="KFX8" s="0"/>
      <c r="KFY8" s="0"/>
      <c r="KFZ8" s="0"/>
      <c r="KGA8" s="0"/>
      <c r="KGB8" s="0"/>
      <c r="KGC8" s="0"/>
      <c r="KGD8" s="0"/>
      <c r="KGE8" s="0"/>
      <c r="KGF8" s="0"/>
      <c r="KGG8" s="0"/>
      <c r="KGH8" s="0"/>
      <c r="KGI8" s="0"/>
      <c r="KGJ8" s="0"/>
      <c r="KGK8" s="0"/>
      <c r="KGL8" s="0"/>
      <c r="KGM8" s="0"/>
      <c r="KGN8" s="0"/>
      <c r="KGO8" s="0"/>
      <c r="KGP8" s="0"/>
      <c r="KGQ8" s="0"/>
      <c r="KGR8" s="0"/>
      <c r="KGS8" s="0"/>
      <c r="KGT8" s="0"/>
      <c r="KGU8" s="0"/>
      <c r="KGV8" s="0"/>
      <c r="KGW8" s="0"/>
      <c r="KGX8" s="0"/>
      <c r="KGY8" s="0"/>
      <c r="KGZ8" s="0"/>
      <c r="KHA8" s="0"/>
      <c r="KHB8" s="0"/>
      <c r="KHC8" s="0"/>
      <c r="KHD8" s="0"/>
      <c r="KHE8" s="0"/>
      <c r="KHF8" s="0"/>
      <c r="KHG8" s="0"/>
      <c r="KHH8" s="0"/>
      <c r="KHI8" s="0"/>
      <c r="KHJ8" s="0"/>
      <c r="KHK8" s="0"/>
      <c r="KHL8" s="0"/>
      <c r="KHM8" s="0"/>
      <c r="KHN8" s="0"/>
      <c r="KHO8" s="0"/>
      <c r="KHP8" s="0"/>
      <c r="KHQ8" s="0"/>
      <c r="KHR8" s="0"/>
      <c r="KHS8" s="0"/>
      <c r="KHT8" s="0"/>
      <c r="KHU8" s="0"/>
      <c r="KHV8" s="0"/>
      <c r="KHW8" s="0"/>
      <c r="KHX8" s="0"/>
      <c r="KHY8" s="0"/>
      <c r="KHZ8" s="0"/>
      <c r="KIA8" s="0"/>
      <c r="KIB8" s="0"/>
      <c r="KIC8" s="0"/>
      <c r="KID8" s="0"/>
      <c r="KIE8" s="0"/>
      <c r="KIF8" s="0"/>
      <c r="KIG8" s="0"/>
      <c r="KIH8" s="0"/>
      <c r="KII8" s="0"/>
      <c r="KIJ8" s="0"/>
      <c r="KIK8" s="0"/>
      <c r="KIL8" s="0"/>
      <c r="KIM8" s="0"/>
      <c r="KIN8" s="0"/>
      <c r="KIO8" s="0"/>
      <c r="KIP8" s="0"/>
      <c r="KIQ8" s="0"/>
      <c r="KIR8" s="0"/>
      <c r="KIS8" s="0"/>
      <c r="KIT8" s="0"/>
      <c r="KIU8" s="0"/>
      <c r="KIV8" s="0"/>
      <c r="KIW8" s="0"/>
      <c r="KIX8" s="0"/>
      <c r="KIY8" s="0"/>
      <c r="KIZ8" s="0"/>
      <c r="KJA8" s="0"/>
      <c r="KJB8" s="0"/>
      <c r="KJC8" s="0"/>
      <c r="KJD8" s="0"/>
      <c r="KJE8" s="0"/>
      <c r="KJF8" s="0"/>
      <c r="KJG8" s="0"/>
      <c r="KJH8" s="0"/>
      <c r="KJI8" s="0"/>
      <c r="KJJ8" s="0"/>
      <c r="KJK8" s="0"/>
      <c r="KJL8" s="0"/>
      <c r="KJM8" s="0"/>
      <c r="KJN8" s="0"/>
      <c r="KJO8" s="0"/>
      <c r="KJP8" s="0"/>
      <c r="KJQ8" s="0"/>
      <c r="KJR8" s="0"/>
      <c r="KJS8" s="0"/>
      <c r="KJT8" s="0"/>
      <c r="KJU8" s="0"/>
      <c r="KJV8" s="0"/>
      <c r="KJW8" s="0"/>
      <c r="KJX8" s="0"/>
      <c r="KJY8" s="0"/>
      <c r="KJZ8" s="0"/>
      <c r="KKA8" s="0"/>
      <c r="KKB8" s="0"/>
      <c r="KKC8" s="0"/>
      <c r="KKD8" s="0"/>
      <c r="KKE8" s="0"/>
      <c r="KKF8" s="0"/>
      <c r="KKG8" s="0"/>
      <c r="KKH8" s="0"/>
      <c r="KKI8" s="0"/>
      <c r="KKJ8" s="0"/>
      <c r="KKK8" s="0"/>
      <c r="KKL8" s="0"/>
      <c r="KKM8" s="0"/>
      <c r="KKN8" s="0"/>
      <c r="KKO8" s="0"/>
      <c r="KKP8" s="0"/>
      <c r="KKQ8" s="0"/>
      <c r="KKR8" s="0"/>
      <c r="KKS8" s="0"/>
      <c r="KKT8" s="0"/>
      <c r="KKU8" s="0"/>
      <c r="KKV8" s="0"/>
      <c r="KKW8" s="0"/>
      <c r="KKX8" s="0"/>
      <c r="KKY8" s="0"/>
      <c r="KKZ8" s="0"/>
      <c r="KLA8" s="0"/>
      <c r="KLB8" s="0"/>
      <c r="KLC8" s="0"/>
      <c r="KLD8" s="0"/>
      <c r="KLE8" s="0"/>
      <c r="KLF8" s="0"/>
      <c r="KLG8" s="0"/>
      <c r="KLH8" s="0"/>
      <c r="KLI8" s="0"/>
      <c r="KLJ8" s="0"/>
      <c r="KLK8" s="0"/>
      <c r="KLL8" s="0"/>
      <c r="KLM8" s="0"/>
      <c r="KLN8" s="0"/>
      <c r="KLO8" s="0"/>
      <c r="KLP8" s="0"/>
      <c r="KLQ8" s="0"/>
      <c r="KLR8" s="0"/>
      <c r="KLS8" s="0"/>
      <c r="KLT8" s="0"/>
      <c r="KLU8" s="0"/>
      <c r="KLV8" s="0"/>
      <c r="KLW8" s="0"/>
      <c r="KLX8" s="0"/>
      <c r="KLY8" s="0"/>
      <c r="KLZ8" s="0"/>
      <c r="KMA8" s="0"/>
      <c r="KMB8" s="0"/>
      <c r="KMC8" s="0"/>
      <c r="KMD8" s="0"/>
      <c r="KME8" s="0"/>
      <c r="KMF8" s="0"/>
      <c r="KMG8" s="0"/>
      <c r="KMH8" s="0"/>
      <c r="KMI8" s="0"/>
      <c r="KMJ8" s="0"/>
      <c r="KMK8" s="0"/>
      <c r="KML8" s="0"/>
      <c r="KMM8" s="0"/>
      <c r="KMN8" s="0"/>
      <c r="KMO8" s="0"/>
      <c r="KMP8" s="0"/>
      <c r="KMQ8" s="0"/>
      <c r="KMR8" s="0"/>
      <c r="KMS8" s="0"/>
      <c r="KMT8" s="0"/>
      <c r="KMU8" s="0"/>
      <c r="KMV8" s="0"/>
      <c r="KMW8" s="0"/>
      <c r="KMX8" s="0"/>
      <c r="KMY8" s="0"/>
      <c r="KMZ8" s="0"/>
      <c r="KNA8" s="0"/>
      <c r="KNB8" s="0"/>
      <c r="KNC8" s="0"/>
      <c r="KND8" s="0"/>
      <c r="KNE8" s="0"/>
      <c r="KNF8" s="0"/>
      <c r="KNG8" s="0"/>
      <c r="KNH8" s="0"/>
      <c r="KNI8" s="0"/>
      <c r="KNJ8" s="0"/>
      <c r="KNK8" s="0"/>
      <c r="KNL8" s="0"/>
      <c r="KNM8" s="0"/>
      <c r="KNN8" s="0"/>
      <c r="KNO8" s="0"/>
      <c r="KNP8" s="0"/>
      <c r="KNQ8" s="0"/>
      <c r="KNR8" s="0"/>
      <c r="KNS8" s="0"/>
      <c r="KNT8" s="0"/>
      <c r="KNU8" s="0"/>
      <c r="KNV8" s="0"/>
      <c r="KNW8" s="0"/>
      <c r="KNX8" s="0"/>
      <c r="KNY8" s="0"/>
      <c r="KNZ8" s="0"/>
      <c r="KOA8" s="0"/>
      <c r="KOB8" s="0"/>
      <c r="KOC8" s="0"/>
      <c r="KOD8" s="0"/>
      <c r="KOE8" s="0"/>
      <c r="KOF8" s="0"/>
      <c r="KOG8" s="0"/>
      <c r="KOH8" s="0"/>
      <c r="KOI8" s="0"/>
      <c r="KOJ8" s="0"/>
      <c r="KOK8" s="0"/>
      <c r="KOL8" s="0"/>
      <c r="KOM8" s="0"/>
      <c r="KON8" s="0"/>
      <c r="KOO8" s="0"/>
      <c r="KOP8" s="0"/>
      <c r="KOQ8" s="0"/>
      <c r="KOR8" s="0"/>
      <c r="KOS8" s="0"/>
      <c r="KOT8" s="0"/>
      <c r="KOU8" s="0"/>
      <c r="KOV8" s="0"/>
      <c r="KOW8" s="0"/>
      <c r="KOX8" s="0"/>
      <c r="KOY8" s="0"/>
      <c r="KOZ8" s="0"/>
      <c r="KPA8" s="0"/>
      <c r="KPB8" s="0"/>
      <c r="KPC8" s="0"/>
      <c r="KPD8" s="0"/>
      <c r="KPE8" s="0"/>
      <c r="KPF8" s="0"/>
      <c r="KPG8" s="0"/>
      <c r="KPH8" s="0"/>
      <c r="KPI8" s="0"/>
      <c r="KPJ8" s="0"/>
      <c r="KPK8" s="0"/>
      <c r="KPL8" s="0"/>
      <c r="KPM8" s="0"/>
      <c r="KPN8" s="0"/>
      <c r="KPO8" s="0"/>
      <c r="KPP8" s="0"/>
      <c r="KPQ8" s="0"/>
      <c r="KPR8" s="0"/>
      <c r="KPS8" s="0"/>
      <c r="KPT8" s="0"/>
      <c r="KPU8" s="0"/>
      <c r="KPV8" s="0"/>
      <c r="KPW8" s="0"/>
      <c r="KPX8" s="0"/>
      <c r="KPY8" s="0"/>
      <c r="KPZ8" s="0"/>
      <c r="KQA8" s="0"/>
      <c r="KQB8" s="0"/>
      <c r="KQC8" s="0"/>
      <c r="KQD8" s="0"/>
      <c r="KQE8" s="0"/>
      <c r="KQF8" s="0"/>
      <c r="KQG8" s="0"/>
      <c r="KQH8" s="0"/>
      <c r="KQI8" s="0"/>
      <c r="KQJ8" s="0"/>
      <c r="KQK8" s="0"/>
      <c r="KQL8" s="0"/>
      <c r="KQM8" s="0"/>
      <c r="KQN8" s="0"/>
      <c r="KQO8" s="0"/>
      <c r="KQP8" s="0"/>
      <c r="KQQ8" s="0"/>
      <c r="KQR8" s="0"/>
      <c r="KQS8" s="0"/>
      <c r="KQT8" s="0"/>
      <c r="KQU8" s="0"/>
      <c r="KQV8" s="0"/>
      <c r="KQW8" s="0"/>
      <c r="KQX8" s="0"/>
      <c r="KQY8" s="0"/>
      <c r="KQZ8" s="0"/>
      <c r="KRA8" s="0"/>
      <c r="KRB8" s="0"/>
      <c r="KRC8" s="0"/>
      <c r="KRD8" s="0"/>
      <c r="KRE8" s="0"/>
      <c r="KRF8" s="0"/>
      <c r="KRG8" s="0"/>
      <c r="KRH8" s="0"/>
      <c r="KRI8" s="0"/>
      <c r="KRJ8" s="0"/>
      <c r="KRK8" s="0"/>
      <c r="KRL8" s="0"/>
      <c r="KRM8" s="0"/>
      <c r="KRN8" s="0"/>
      <c r="KRO8" s="0"/>
      <c r="KRP8" s="0"/>
      <c r="KRQ8" s="0"/>
      <c r="KRR8" s="0"/>
      <c r="KRS8" s="0"/>
      <c r="KRT8" s="0"/>
      <c r="KRU8" s="0"/>
      <c r="KRV8" s="0"/>
      <c r="KRW8" s="0"/>
      <c r="KRX8" s="0"/>
      <c r="KRY8" s="0"/>
      <c r="KRZ8" s="0"/>
      <c r="KSA8" s="0"/>
      <c r="KSB8" s="0"/>
      <c r="KSC8" s="0"/>
      <c r="KSD8" s="0"/>
      <c r="KSE8" s="0"/>
      <c r="KSF8" s="0"/>
      <c r="KSG8" s="0"/>
      <c r="KSH8" s="0"/>
      <c r="KSI8" s="0"/>
      <c r="KSJ8" s="0"/>
      <c r="KSK8" s="0"/>
      <c r="KSL8" s="0"/>
      <c r="KSM8" s="0"/>
      <c r="KSN8" s="0"/>
      <c r="KSO8" s="0"/>
      <c r="KSP8" s="0"/>
      <c r="KSQ8" s="0"/>
      <c r="KSR8" s="0"/>
      <c r="KSS8" s="0"/>
      <c r="KST8" s="0"/>
      <c r="KSU8" s="0"/>
      <c r="KSV8" s="0"/>
      <c r="KSW8" s="0"/>
      <c r="KSX8" s="0"/>
      <c r="KSY8" s="0"/>
      <c r="KSZ8" s="0"/>
      <c r="KTA8" s="0"/>
      <c r="KTB8" s="0"/>
      <c r="KTC8" s="0"/>
      <c r="KTD8" s="0"/>
      <c r="KTE8" s="0"/>
      <c r="KTF8" s="0"/>
      <c r="KTG8" s="0"/>
      <c r="KTH8" s="0"/>
      <c r="KTI8" s="0"/>
      <c r="KTJ8" s="0"/>
      <c r="KTK8" s="0"/>
      <c r="KTL8" s="0"/>
      <c r="KTM8" s="0"/>
      <c r="KTN8" s="0"/>
      <c r="KTO8" s="0"/>
      <c r="KTP8" s="0"/>
      <c r="KTQ8" s="0"/>
      <c r="KTR8" s="0"/>
      <c r="KTS8" s="0"/>
      <c r="KTT8" s="0"/>
      <c r="KTU8" s="0"/>
      <c r="KTV8" s="0"/>
      <c r="KTW8" s="0"/>
      <c r="KTX8" s="0"/>
      <c r="KTY8" s="0"/>
      <c r="KTZ8" s="0"/>
      <c r="KUA8" s="0"/>
      <c r="KUB8" s="0"/>
      <c r="KUC8" s="0"/>
      <c r="KUD8" s="0"/>
      <c r="KUE8" s="0"/>
      <c r="KUF8" s="0"/>
      <c r="KUG8" s="0"/>
      <c r="KUH8" s="0"/>
      <c r="KUI8" s="0"/>
      <c r="KUJ8" s="0"/>
      <c r="KUK8" s="0"/>
      <c r="KUL8" s="0"/>
      <c r="KUM8" s="0"/>
      <c r="KUN8" s="0"/>
      <c r="KUO8" s="0"/>
      <c r="KUP8" s="0"/>
      <c r="KUQ8" s="0"/>
      <c r="KUR8" s="0"/>
      <c r="KUS8" s="0"/>
      <c r="KUT8" s="0"/>
      <c r="KUU8" s="0"/>
      <c r="KUV8" s="0"/>
      <c r="KUW8" s="0"/>
      <c r="KUX8" s="0"/>
      <c r="KUY8" s="0"/>
      <c r="KUZ8" s="0"/>
      <c r="KVA8" s="0"/>
      <c r="KVB8" s="0"/>
      <c r="KVC8" s="0"/>
      <c r="KVD8" s="0"/>
      <c r="KVE8" s="0"/>
      <c r="KVF8" s="0"/>
      <c r="KVG8" s="0"/>
      <c r="KVH8" s="0"/>
      <c r="KVI8" s="0"/>
      <c r="KVJ8" s="0"/>
      <c r="KVK8" s="0"/>
      <c r="KVL8" s="0"/>
      <c r="KVM8" s="0"/>
      <c r="KVN8" s="0"/>
      <c r="KVO8" s="0"/>
      <c r="KVP8" s="0"/>
      <c r="KVQ8" s="0"/>
      <c r="KVR8" s="0"/>
      <c r="KVS8" s="0"/>
      <c r="KVT8" s="0"/>
      <c r="KVU8" s="0"/>
      <c r="KVV8" s="0"/>
      <c r="KVW8" s="0"/>
      <c r="KVX8" s="0"/>
      <c r="KVY8" s="0"/>
      <c r="KVZ8" s="0"/>
      <c r="KWA8" s="0"/>
      <c r="KWB8" s="0"/>
      <c r="KWC8" s="0"/>
      <c r="KWD8" s="0"/>
      <c r="KWE8" s="0"/>
      <c r="KWF8" s="0"/>
      <c r="KWG8" s="0"/>
      <c r="KWH8" s="0"/>
      <c r="KWI8" s="0"/>
      <c r="KWJ8" s="0"/>
      <c r="KWK8" s="0"/>
      <c r="KWL8" s="0"/>
      <c r="KWM8" s="0"/>
      <c r="KWN8" s="0"/>
      <c r="KWO8" s="0"/>
      <c r="KWP8" s="0"/>
      <c r="KWQ8" s="0"/>
      <c r="KWR8" s="0"/>
      <c r="KWS8" s="0"/>
      <c r="KWT8" s="0"/>
      <c r="KWU8" s="0"/>
      <c r="KWV8" s="0"/>
      <c r="KWW8" s="0"/>
      <c r="KWX8" s="0"/>
      <c r="KWY8" s="0"/>
      <c r="KWZ8" s="0"/>
      <c r="KXA8" s="0"/>
      <c r="KXB8" s="0"/>
      <c r="KXC8" s="0"/>
      <c r="KXD8" s="0"/>
      <c r="KXE8" s="0"/>
      <c r="KXF8" s="0"/>
      <c r="KXG8" s="0"/>
      <c r="KXH8" s="0"/>
      <c r="KXI8" s="0"/>
      <c r="KXJ8" s="0"/>
      <c r="KXK8" s="0"/>
      <c r="KXL8" s="0"/>
      <c r="KXM8" s="0"/>
      <c r="KXN8" s="0"/>
      <c r="KXO8" s="0"/>
      <c r="KXP8" s="0"/>
      <c r="KXQ8" s="0"/>
      <c r="KXR8" s="0"/>
      <c r="KXS8" s="0"/>
      <c r="KXT8" s="0"/>
      <c r="KXU8" s="0"/>
      <c r="KXV8" s="0"/>
      <c r="KXW8" s="0"/>
      <c r="KXX8" s="0"/>
      <c r="KXY8" s="0"/>
      <c r="KXZ8" s="0"/>
      <c r="KYA8" s="0"/>
      <c r="KYB8" s="0"/>
      <c r="KYC8" s="0"/>
      <c r="KYD8" s="0"/>
      <c r="KYE8" s="0"/>
      <c r="KYF8" s="0"/>
      <c r="KYG8" s="0"/>
      <c r="KYH8" s="0"/>
      <c r="KYI8" s="0"/>
      <c r="KYJ8" s="0"/>
      <c r="KYK8" s="0"/>
      <c r="KYL8" s="0"/>
      <c r="KYM8" s="0"/>
      <c r="KYN8" s="0"/>
      <c r="KYO8" s="0"/>
      <c r="KYP8" s="0"/>
      <c r="KYQ8" s="0"/>
      <c r="KYR8" s="0"/>
      <c r="KYS8" s="0"/>
      <c r="KYT8" s="0"/>
      <c r="KYU8" s="0"/>
      <c r="KYV8" s="0"/>
      <c r="KYW8" s="0"/>
      <c r="KYX8" s="0"/>
      <c r="KYY8" s="0"/>
      <c r="KYZ8" s="0"/>
      <c r="KZA8" s="0"/>
      <c r="KZB8" s="0"/>
      <c r="KZC8" s="0"/>
      <c r="KZD8" s="0"/>
      <c r="KZE8" s="0"/>
      <c r="KZF8" s="0"/>
      <c r="KZG8" s="0"/>
      <c r="KZH8" s="0"/>
      <c r="KZI8" s="0"/>
      <c r="KZJ8" s="0"/>
      <c r="KZK8" s="0"/>
      <c r="KZL8" s="0"/>
      <c r="KZM8" s="0"/>
      <c r="KZN8" s="0"/>
      <c r="KZO8" s="0"/>
      <c r="KZP8" s="0"/>
      <c r="KZQ8" s="0"/>
      <c r="KZR8" s="0"/>
      <c r="KZS8" s="0"/>
      <c r="KZT8" s="0"/>
      <c r="KZU8" s="0"/>
      <c r="KZV8" s="0"/>
      <c r="KZW8" s="0"/>
      <c r="KZX8" s="0"/>
      <c r="KZY8" s="0"/>
      <c r="KZZ8" s="0"/>
      <c r="LAA8" s="0"/>
      <c r="LAB8" s="0"/>
      <c r="LAC8" s="0"/>
      <c r="LAD8" s="0"/>
      <c r="LAE8" s="0"/>
      <c r="LAF8" s="0"/>
      <c r="LAG8" s="0"/>
      <c r="LAH8" s="0"/>
      <c r="LAI8" s="0"/>
      <c r="LAJ8" s="0"/>
      <c r="LAK8" s="0"/>
      <c r="LAL8" s="0"/>
      <c r="LAM8" s="0"/>
      <c r="LAN8" s="0"/>
      <c r="LAO8" s="0"/>
      <c r="LAP8" s="0"/>
      <c r="LAQ8" s="0"/>
      <c r="LAR8" s="0"/>
      <c r="LAS8" s="0"/>
      <c r="LAT8" s="0"/>
      <c r="LAU8" s="0"/>
      <c r="LAV8" s="0"/>
      <c r="LAW8" s="0"/>
      <c r="LAX8" s="0"/>
      <c r="LAY8" s="0"/>
      <c r="LAZ8" s="0"/>
      <c r="LBA8" s="0"/>
      <c r="LBB8" s="0"/>
      <c r="LBC8" s="0"/>
      <c r="LBD8" s="0"/>
      <c r="LBE8" s="0"/>
      <c r="LBF8" s="0"/>
      <c r="LBG8" s="0"/>
      <c r="LBH8" s="0"/>
      <c r="LBI8" s="0"/>
      <c r="LBJ8" s="0"/>
      <c r="LBK8" s="0"/>
      <c r="LBL8" s="0"/>
      <c r="LBM8" s="0"/>
      <c r="LBN8" s="0"/>
      <c r="LBO8" s="0"/>
      <c r="LBP8" s="0"/>
      <c r="LBQ8" s="0"/>
      <c r="LBR8" s="0"/>
      <c r="LBS8" s="0"/>
      <c r="LBT8" s="0"/>
      <c r="LBU8" s="0"/>
      <c r="LBV8" s="0"/>
      <c r="LBW8" s="0"/>
      <c r="LBX8" s="0"/>
      <c r="LBY8" s="0"/>
      <c r="LBZ8" s="0"/>
      <c r="LCA8" s="0"/>
      <c r="LCB8" s="0"/>
      <c r="LCC8" s="0"/>
      <c r="LCD8" s="0"/>
      <c r="LCE8" s="0"/>
      <c r="LCF8" s="0"/>
      <c r="LCG8" s="0"/>
      <c r="LCH8" s="0"/>
      <c r="LCI8" s="0"/>
      <c r="LCJ8" s="0"/>
      <c r="LCK8" s="0"/>
      <c r="LCL8" s="0"/>
      <c r="LCM8" s="0"/>
      <c r="LCN8" s="0"/>
      <c r="LCO8" s="0"/>
      <c r="LCP8" s="0"/>
      <c r="LCQ8" s="0"/>
      <c r="LCR8" s="0"/>
      <c r="LCS8" s="0"/>
      <c r="LCT8" s="0"/>
      <c r="LCU8" s="0"/>
      <c r="LCV8" s="0"/>
      <c r="LCW8" s="0"/>
      <c r="LCX8" s="0"/>
      <c r="LCY8" s="0"/>
      <c r="LCZ8" s="0"/>
      <c r="LDA8" s="0"/>
      <c r="LDB8" s="0"/>
      <c r="LDC8" s="0"/>
      <c r="LDD8" s="0"/>
      <c r="LDE8" s="0"/>
      <c r="LDF8" s="0"/>
      <c r="LDG8" s="0"/>
      <c r="LDH8" s="0"/>
      <c r="LDI8" s="0"/>
      <c r="LDJ8" s="0"/>
      <c r="LDK8" s="0"/>
      <c r="LDL8" s="0"/>
      <c r="LDM8" s="0"/>
      <c r="LDN8" s="0"/>
      <c r="LDO8" s="0"/>
      <c r="LDP8" s="0"/>
      <c r="LDQ8" s="0"/>
      <c r="LDR8" s="0"/>
      <c r="LDS8" s="0"/>
      <c r="LDT8" s="0"/>
      <c r="LDU8" s="0"/>
      <c r="LDV8" s="0"/>
      <c r="LDW8" s="0"/>
      <c r="LDX8" s="0"/>
      <c r="LDY8" s="0"/>
      <c r="LDZ8" s="0"/>
      <c r="LEA8" s="0"/>
      <c r="LEB8" s="0"/>
      <c r="LEC8" s="0"/>
      <c r="LED8" s="0"/>
      <c r="LEE8" s="0"/>
      <c r="LEF8" s="0"/>
      <c r="LEG8" s="0"/>
      <c r="LEH8" s="0"/>
      <c r="LEI8" s="0"/>
      <c r="LEJ8" s="0"/>
      <c r="LEK8" s="0"/>
      <c r="LEL8" s="0"/>
      <c r="LEM8" s="0"/>
      <c r="LEN8" s="0"/>
      <c r="LEO8" s="0"/>
      <c r="LEP8" s="0"/>
      <c r="LEQ8" s="0"/>
      <c r="LER8" s="0"/>
      <c r="LES8" s="0"/>
      <c r="LET8" s="0"/>
      <c r="LEU8" s="0"/>
      <c r="LEV8" s="0"/>
      <c r="LEW8" s="0"/>
      <c r="LEX8" s="0"/>
      <c r="LEY8" s="0"/>
      <c r="LEZ8" s="0"/>
      <c r="LFA8" s="0"/>
      <c r="LFB8" s="0"/>
      <c r="LFC8" s="0"/>
      <c r="LFD8" s="0"/>
      <c r="LFE8" s="0"/>
      <c r="LFF8" s="0"/>
      <c r="LFG8" s="0"/>
      <c r="LFH8" s="0"/>
      <c r="LFI8" s="0"/>
      <c r="LFJ8" s="0"/>
      <c r="LFK8" s="0"/>
      <c r="LFL8" s="0"/>
      <c r="LFM8" s="0"/>
      <c r="LFN8" s="0"/>
      <c r="LFO8" s="0"/>
      <c r="LFP8" s="0"/>
      <c r="LFQ8" s="0"/>
      <c r="LFR8" s="0"/>
      <c r="LFS8" s="0"/>
      <c r="LFT8" s="0"/>
      <c r="LFU8" s="0"/>
      <c r="LFV8" s="0"/>
      <c r="LFW8" s="0"/>
      <c r="LFX8" s="0"/>
      <c r="LFY8" s="0"/>
      <c r="LFZ8" s="0"/>
      <c r="LGA8" s="0"/>
      <c r="LGB8" s="0"/>
      <c r="LGC8" s="0"/>
      <c r="LGD8" s="0"/>
      <c r="LGE8" s="0"/>
      <c r="LGF8" s="0"/>
      <c r="LGG8" s="0"/>
      <c r="LGH8" s="0"/>
      <c r="LGI8" s="0"/>
      <c r="LGJ8" s="0"/>
      <c r="LGK8" s="0"/>
      <c r="LGL8" s="0"/>
      <c r="LGM8" s="0"/>
      <c r="LGN8" s="0"/>
      <c r="LGO8" s="0"/>
      <c r="LGP8" s="0"/>
      <c r="LGQ8" s="0"/>
      <c r="LGR8" s="0"/>
      <c r="LGS8" s="0"/>
      <c r="LGT8" s="0"/>
      <c r="LGU8" s="0"/>
      <c r="LGV8" s="0"/>
      <c r="LGW8" s="0"/>
      <c r="LGX8" s="0"/>
      <c r="LGY8" s="0"/>
      <c r="LGZ8" s="0"/>
      <c r="LHA8" s="0"/>
      <c r="LHB8" s="0"/>
      <c r="LHC8" s="0"/>
      <c r="LHD8" s="0"/>
      <c r="LHE8" s="0"/>
      <c r="LHF8" s="0"/>
      <c r="LHG8" s="0"/>
      <c r="LHH8" s="0"/>
      <c r="LHI8" s="0"/>
      <c r="LHJ8" s="0"/>
      <c r="LHK8" s="0"/>
      <c r="LHL8" s="0"/>
      <c r="LHM8" s="0"/>
      <c r="LHN8" s="0"/>
      <c r="LHO8" s="0"/>
      <c r="LHP8" s="0"/>
      <c r="LHQ8" s="0"/>
      <c r="LHR8" s="0"/>
      <c r="LHS8" s="0"/>
      <c r="LHT8" s="0"/>
      <c r="LHU8" s="0"/>
      <c r="LHV8" s="0"/>
      <c r="LHW8" s="0"/>
      <c r="LHX8" s="0"/>
      <c r="LHY8" s="0"/>
      <c r="LHZ8" s="0"/>
      <c r="LIA8" s="0"/>
      <c r="LIB8" s="0"/>
      <c r="LIC8" s="0"/>
      <c r="LID8" s="0"/>
      <c r="LIE8" s="0"/>
      <c r="LIF8" s="0"/>
      <c r="LIG8" s="0"/>
      <c r="LIH8" s="0"/>
      <c r="LII8" s="0"/>
      <c r="LIJ8" s="0"/>
      <c r="LIK8" s="0"/>
      <c r="LIL8" s="0"/>
      <c r="LIM8" s="0"/>
      <c r="LIN8" s="0"/>
      <c r="LIO8" s="0"/>
      <c r="LIP8" s="0"/>
      <c r="LIQ8" s="0"/>
      <c r="LIR8" s="0"/>
      <c r="LIS8" s="0"/>
      <c r="LIT8" s="0"/>
      <c r="LIU8" s="0"/>
      <c r="LIV8" s="0"/>
      <c r="LIW8" s="0"/>
      <c r="LIX8" s="0"/>
      <c r="LIY8" s="0"/>
      <c r="LIZ8" s="0"/>
      <c r="LJA8" s="0"/>
      <c r="LJB8" s="0"/>
      <c r="LJC8" s="0"/>
      <c r="LJD8" s="0"/>
      <c r="LJE8" s="0"/>
      <c r="LJF8" s="0"/>
      <c r="LJG8" s="0"/>
      <c r="LJH8" s="0"/>
      <c r="LJI8" s="0"/>
      <c r="LJJ8" s="0"/>
      <c r="LJK8" s="0"/>
      <c r="LJL8" s="0"/>
      <c r="LJM8" s="0"/>
      <c r="LJN8" s="0"/>
      <c r="LJO8" s="0"/>
      <c r="LJP8" s="0"/>
      <c r="LJQ8" s="0"/>
      <c r="LJR8" s="0"/>
      <c r="LJS8" s="0"/>
      <c r="LJT8" s="0"/>
      <c r="LJU8" s="0"/>
      <c r="LJV8" s="0"/>
      <c r="LJW8" s="0"/>
      <c r="LJX8" s="0"/>
      <c r="LJY8" s="0"/>
      <c r="LJZ8" s="0"/>
      <c r="LKA8" s="0"/>
      <c r="LKB8" s="0"/>
      <c r="LKC8" s="0"/>
      <c r="LKD8" s="0"/>
      <c r="LKE8" s="0"/>
      <c r="LKF8" s="0"/>
      <c r="LKG8" s="0"/>
      <c r="LKH8" s="0"/>
      <c r="LKI8" s="0"/>
      <c r="LKJ8" s="0"/>
      <c r="LKK8" s="0"/>
      <c r="LKL8" s="0"/>
      <c r="LKM8" s="0"/>
      <c r="LKN8" s="0"/>
      <c r="LKO8" s="0"/>
      <c r="LKP8" s="0"/>
      <c r="LKQ8" s="0"/>
      <c r="LKR8" s="0"/>
      <c r="LKS8" s="0"/>
      <c r="LKT8" s="0"/>
      <c r="LKU8" s="0"/>
      <c r="LKV8" s="0"/>
      <c r="LKW8" s="0"/>
      <c r="LKX8" s="0"/>
      <c r="LKY8" s="0"/>
      <c r="LKZ8" s="0"/>
      <c r="LLA8" s="0"/>
      <c r="LLB8" s="0"/>
      <c r="LLC8" s="0"/>
      <c r="LLD8" s="0"/>
      <c r="LLE8" s="0"/>
      <c r="LLF8" s="0"/>
      <c r="LLG8" s="0"/>
      <c r="LLH8" s="0"/>
      <c r="LLI8" s="0"/>
      <c r="LLJ8" s="0"/>
      <c r="LLK8" s="0"/>
      <c r="LLL8" s="0"/>
      <c r="LLM8" s="0"/>
      <c r="LLN8" s="0"/>
      <c r="LLO8" s="0"/>
      <c r="LLP8" s="0"/>
      <c r="LLQ8" s="0"/>
      <c r="LLR8" s="0"/>
      <c r="LLS8" s="0"/>
      <c r="LLT8" s="0"/>
      <c r="LLU8" s="0"/>
      <c r="LLV8" s="0"/>
      <c r="LLW8" s="0"/>
      <c r="LLX8" s="0"/>
      <c r="LLY8" s="0"/>
      <c r="LLZ8" s="0"/>
      <c r="LMA8" s="0"/>
      <c r="LMB8" s="0"/>
      <c r="LMC8" s="0"/>
      <c r="LMD8" s="0"/>
      <c r="LME8" s="0"/>
      <c r="LMF8" s="0"/>
      <c r="LMG8" s="0"/>
      <c r="LMH8" s="0"/>
      <c r="LMI8" s="0"/>
      <c r="LMJ8" s="0"/>
      <c r="LMK8" s="0"/>
      <c r="LML8" s="0"/>
      <c r="LMM8" s="0"/>
      <c r="LMN8" s="0"/>
      <c r="LMO8" s="0"/>
      <c r="LMP8" s="0"/>
      <c r="LMQ8" s="0"/>
      <c r="LMR8" s="0"/>
      <c r="LMS8" s="0"/>
      <c r="LMT8" s="0"/>
      <c r="LMU8" s="0"/>
      <c r="LMV8" s="0"/>
      <c r="LMW8" s="0"/>
      <c r="LMX8" s="0"/>
      <c r="LMY8" s="0"/>
      <c r="LMZ8" s="0"/>
      <c r="LNA8" s="0"/>
      <c r="LNB8" s="0"/>
      <c r="LNC8" s="0"/>
      <c r="LND8" s="0"/>
      <c r="LNE8" s="0"/>
      <c r="LNF8" s="0"/>
      <c r="LNG8" s="0"/>
      <c r="LNH8" s="0"/>
      <c r="LNI8" s="0"/>
      <c r="LNJ8" s="0"/>
      <c r="LNK8" s="0"/>
      <c r="LNL8" s="0"/>
      <c r="LNM8" s="0"/>
      <c r="LNN8" s="0"/>
      <c r="LNO8" s="0"/>
      <c r="LNP8" s="0"/>
      <c r="LNQ8" s="0"/>
      <c r="LNR8" s="0"/>
      <c r="LNS8" s="0"/>
      <c r="LNT8" s="0"/>
      <c r="LNU8" s="0"/>
      <c r="LNV8" s="0"/>
      <c r="LNW8" s="0"/>
      <c r="LNX8" s="0"/>
      <c r="LNY8" s="0"/>
      <c r="LNZ8" s="0"/>
      <c r="LOA8" s="0"/>
      <c r="LOB8" s="0"/>
      <c r="LOC8" s="0"/>
      <c r="LOD8" s="0"/>
      <c r="LOE8" s="0"/>
      <c r="LOF8" s="0"/>
      <c r="LOG8" s="0"/>
      <c r="LOH8" s="0"/>
      <c r="LOI8" s="0"/>
      <c r="LOJ8" s="0"/>
      <c r="LOK8" s="0"/>
      <c r="LOL8" s="0"/>
      <c r="LOM8" s="0"/>
      <c r="LON8" s="0"/>
      <c r="LOO8" s="0"/>
      <c r="LOP8" s="0"/>
      <c r="LOQ8" s="0"/>
      <c r="LOR8" s="0"/>
      <c r="LOS8" s="0"/>
      <c r="LOT8" s="0"/>
      <c r="LOU8" s="0"/>
      <c r="LOV8" s="0"/>
      <c r="LOW8" s="0"/>
      <c r="LOX8" s="0"/>
      <c r="LOY8" s="0"/>
      <c r="LOZ8" s="0"/>
      <c r="LPA8" s="0"/>
      <c r="LPB8" s="0"/>
      <c r="LPC8" s="0"/>
      <c r="LPD8" s="0"/>
      <c r="LPE8" s="0"/>
      <c r="LPF8" s="0"/>
      <c r="LPG8" s="0"/>
      <c r="LPH8" s="0"/>
      <c r="LPI8" s="0"/>
      <c r="LPJ8" s="0"/>
      <c r="LPK8" s="0"/>
      <c r="LPL8" s="0"/>
      <c r="LPM8" s="0"/>
      <c r="LPN8" s="0"/>
      <c r="LPO8" s="0"/>
      <c r="LPP8" s="0"/>
      <c r="LPQ8" s="0"/>
      <c r="LPR8" s="0"/>
      <c r="LPS8" s="0"/>
      <c r="LPT8" s="0"/>
      <c r="LPU8" s="0"/>
      <c r="LPV8" s="0"/>
      <c r="LPW8" s="0"/>
      <c r="LPX8" s="0"/>
      <c r="LPY8" s="0"/>
      <c r="LPZ8" s="0"/>
      <c r="LQA8" s="0"/>
      <c r="LQB8" s="0"/>
      <c r="LQC8" s="0"/>
      <c r="LQD8" s="0"/>
      <c r="LQE8" s="0"/>
      <c r="LQF8" s="0"/>
      <c r="LQG8" s="0"/>
      <c r="LQH8" s="0"/>
      <c r="LQI8" s="0"/>
      <c r="LQJ8" s="0"/>
      <c r="LQK8" s="0"/>
      <c r="LQL8" s="0"/>
      <c r="LQM8" s="0"/>
      <c r="LQN8" s="0"/>
      <c r="LQO8" s="0"/>
      <c r="LQP8" s="0"/>
      <c r="LQQ8" s="0"/>
      <c r="LQR8" s="0"/>
      <c r="LQS8" s="0"/>
      <c r="LQT8" s="0"/>
      <c r="LQU8" s="0"/>
      <c r="LQV8" s="0"/>
      <c r="LQW8" s="0"/>
      <c r="LQX8" s="0"/>
      <c r="LQY8" s="0"/>
      <c r="LQZ8" s="0"/>
      <c r="LRA8" s="0"/>
      <c r="LRB8" s="0"/>
      <c r="LRC8" s="0"/>
      <c r="LRD8" s="0"/>
      <c r="LRE8" s="0"/>
      <c r="LRF8" s="0"/>
      <c r="LRG8" s="0"/>
      <c r="LRH8" s="0"/>
      <c r="LRI8" s="0"/>
      <c r="LRJ8" s="0"/>
      <c r="LRK8" s="0"/>
      <c r="LRL8" s="0"/>
      <c r="LRM8" s="0"/>
      <c r="LRN8" s="0"/>
      <c r="LRO8" s="0"/>
      <c r="LRP8" s="0"/>
      <c r="LRQ8" s="0"/>
      <c r="LRR8" s="0"/>
      <c r="LRS8" s="0"/>
      <c r="LRT8" s="0"/>
      <c r="LRU8" s="0"/>
      <c r="LRV8" s="0"/>
      <c r="LRW8" s="0"/>
      <c r="LRX8" s="0"/>
      <c r="LRY8" s="0"/>
      <c r="LRZ8" s="0"/>
      <c r="LSA8" s="0"/>
      <c r="LSB8" s="0"/>
      <c r="LSC8" s="0"/>
      <c r="LSD8" s="0"/>
      <c r="LSE8" s="0"/>
      <c r="LSF8" s="0"/>
      <c r="LSG8" s="0"/>
      <c r="LSH8" s="0"/>
      <c r="LSI8" s="0"/>
      <c r="LSJ8" s="0"/>
      <c r="LSK8" s="0"/>
      <c r="LSL8" s="0"/>
      <c r="LSM8" s="0"/>
      <c r="LSN8" s="0"/>
      <c r="LSO8" s="0"/>
      <c r="LSP8" s="0"/>
      <c r="LSQ8" s="0"/>
      <c r="LSR8" s="0"/>
      <c r="LSS8" s="0"/>
      <c r="LST8" s="0"/>
      <c r="LSU8" s="0"/>
      <c r="LSV8" s="0"/>
      <c r="LSW8" s="0"/>
      <c r="LSX8" s="0"/>
      <c r="LSY8" s="0"/>
      <c r="LSZ8" s="0"/>
      <c r="LTA8" s="0"/>
      <c r="LTB8" s="0"/>
      <c r="LTC8" s="0"/>
      <c r="LTD8" s="0"/>
      <c r="LTE8" s="0"/>
      <c r="LTF8" s="0"/>
      <c r="LTG8" s="0"/>
      <c r="LTH8" s="0"/>
      <c r="LTI8" s="0"/>
      <c r="LTJ8" s="0"/>
      <c r="LTK8" s="0"/>
      <c r="LTL8" s="0"/>
      <c r="LTM8" s="0"/>
      <c r="LTN8" s="0"/>
      <c r="LTO8" s="0"/>
      <c r="LTP8" s="0"/>
      <c r="LTQ8" s="0"/>
      <c r="LTR8" s="0"/>
      <c r="LTS8" s="0"/>
      <c r="LTT8" s="0"/>
      <c r="LTU8" s="0"/>
      <c r="LTV8" s="0"/>
      <c r="LTW8" s="0"/>
      <c r="LTX8" s="0"/>
      <c r="LTY8" s="0"/>
      <c r="LTZ8" s="0"/>
      <c r="LUA8" s="0"/>
      <c r="LUB8" s="0"/>
      <c r="LUC8" s="0"/>
      <c r="LUD8" s="0"/>
      <c r="LUE8" s="0"/>
      <c r="LUF8" s="0"/>
      <c r="LUG8" s="0"/>
      <c r="LUH8" s="0"/>
      <c r="LUI8" s="0"/>
      <c r="LUJ8" s="0"/>
      <c r="LUK8" s="0"/>
      <c r="LUL8" s="0"/>
      <c r="LUM8" s="0"/>
      <c r="LUN8" s="0"/>
      <c r="LUO8" s="0"/>
      <c r="LUP8" s="0"/>
      <c r="LUQ8" s="0"/>
      <c r="LUR8" s="0"/>
      <c r="LUS8" s="0"/>
      <c r="LUT8" s="0"/>
      <c r="LUU8" s="0"/>
      <c r="LUV8" s="0"/>
      <c r="LUW8" s="0"/>
      <c r="LUX8" s="0"/>
      <c r="LUY8" s="0"/>
      <c r="LUZ8" s="0"/>
      <c r="LVA8" s="0"/>
      <c r="LVB8" s="0"/>
      <c r="LVC8" s="0"/>
      <c r="LVD8" s="0"/>
      <c r="LVE8" s="0"/>
      <c r="LVF8" s="0"/>
      <c r="LVG8" s="0"/>
      <c r="LVH8" s="0"/>
      <c r="LVI8" s="0"/>
      <c r="LVJ8" s="0"/>
      <c r="LVK8" s="0"/>
      <c r="LVL8" s="0"/>
      <c r="LVM8" s="0"/>
      <c r="LVN8" s="0"/>
      <c r="LVO8" s="0"/>
      <c r="LVP8" s="0"/>
      <c r="LVQ8" s="0"/>
      <c r="LVR8" s="0"/>
      <c r="LVS8" s="0"/>
      <c r="LVT8" s="0"/>
      <c r="LVU8" s="0"/>
      <c r="LVV8" s="0"/>
      <c r="LVW8" s="0"/>
      <c r="LVX8" s="0"/>
      <c r="LVY8" s="0"/>
      <c r="LVZ8" s="0"/>
      <c r="LWA8" s="0"/>
      <c r="LWB8" s="0"/>
      <c r="LWC8" s="0"/>
      <c r="LWD8" s="0"/>
      <c r="LWE8" s="0"/>
      <c r="LWF8" s="0"/>
      <c r="LWG8" s="0"/>
      <c r="LWH8" s="0"/>
      <c r="LWI8" s="0"/>
      <c r="LWJ8" s="0"/>
      <c r="LWK8" s="0"/>
      <c r="LWL8" s="0"/>
      <c r="LWM8" s="0"/>
      <c r="LWN8" s="0"/>
      <c r="LWO8" s="0"/>
      <c r="LWP8" s="0"/>
      <c r="LWQ8" s="0"/>
      <c r="LWR8" s="0"/>
      <c r="LWS8" s="0"/>
      <c r="LWT8" s="0"/>
      <c r="LWU8" s="0"/>
      <c r="LWV8" s="0"/>
      <c r="LWW8" s="0"/>
      <c r="LWX8" s="0"/>
      <c r="LWY8" s="0"/>
      <c r="LWZ8" s="0"/>
      <c r="LXA8" s="0"/>
      <c r="LXB8" s="0"/>
      <c r="LXC8" s="0"/>
      <c r="LXD8" s="0"/>
      <c r="LXE8" s="0"/>
      <c r="LXF8" s="0"/>
      <c r="LXG8" s="0"/>
      <c r="LXH8" s="0"/>
      <c r="LXI8" s="0"/>
      <c r="LXJ8" s="0"/>
      <c r="LXK8" s="0"/>
      <c r="LXL8" s="0"/>
      <c r="LXM8" s="0"/>
      <c r="LXN8" s="0"/>
      <c r="LXO8" s="0"/>
      <c r="LXP8" s="0"/>
      <c r="LXQ8" s="0"/>
      <c r="LXR8" s="0"/>
      <c r="LXS8" s="0"/>
      <c r="LXT8" s="0"/>
      <c r="LXU8" s="0"/>
      <c r="LXV8" s="0"/>
      <c r="LXW8" s="0"/>
      <c r="LXX8" s="0"/>
      <c r="LXY8" s="0"/>
      <c r="LXZ8" s="0"/>
      <c r="LYA8" s="0"/>
      <c r="LYB8" s="0"/>
      <c r="LYC8" s="0"/>
      <c r="LYD8" s="0"/>
      <c r="LYE8" s="0"/>
      <c r="LYF8" s="0"/>
      <c r="LYG8" s="0"/>
      <c r="LYH8" s="0"/>
      <c r="LYI8" s="0"/>
      <c r="LYJ8" s="0"/>
      <c r="LYK8" s="0"/>
      <c r="LYL8" s="0"/>
      <c r="LYM8" s="0"/>
      <c r="LYN8" s="0"/>
      <c r="LYO8" s="0"/>
      <c r="LYP8" s="0"/>
      <c r="LYQ8" s="0"/>
      <c r="LYR8" s="0"/>
      <c r="LYS8" s="0"/>
      <c r="LYT8" s="0"/>
      <c r="LYU8" s="0"/>
      <c r="LYV8" s="0"/>
      <c r="LYW8" s="0"/>
      <c r="LYX8" s="0"/>
      <c r="LYY8" s="0"/>
      <c r="LYZ8" s="0"/>
      <c r="LZA8" s="0"/>
      <c r="LZB8" s="0"/>
      <c r="LZC8" s="0"/>
      <c r="LZD8" s="0"/>
      <c r="LZE8" s="0"/>
      <c r="LZF8" s="0"/>
      <c r="LZG8" s="0"/>
      <c r="LZH8" s="0"/>
      <c r="LZI8" s="0"/>
      <c r="LZJ8" s="0"/>
      <c r="LZK8" s="0"/>
      <c r="LZL8" s="0"/>
      <c r="LZM8" s="0"/>
      <c r="LZN8" s="0"/>
      <c r="LZO8" s="0"/>
      <c r="LZP8" s="0"/>
      <c r="LZQ8" s="0"/>
      <c r="LZR8" s="0"/>
      <c r="LZS8" s="0"/>
      <c r="LZT8" s="0"/>
      <c r="LZU8" s="0"/>
      <c r="LZV8" s="0"/>
      <c r="LZW8" s="0"/>
      <c r="LZX8" s="0"/>
      <c r="LZY8" s="0"/>
      <c r="LZZ8" s="0"/>
      <c r="MAA8" s="0"/>
      <c r="MAB8" s="0"/>
      <c r="MAC8" s="0"/>
      <c r="MAD8" s="0"/>
      <c r="MAE8" s="0"/>
      <c r="MAF8" s="0"/>
      <c r="MAG8" s="0"/>
      <c r="MAH8" s="0"/>
      <c r="MAI8" s="0"/>
      <c r="MAJ8" s="0"/>
      <c r="MAK8" s="0"/>
      <c r="MAL8" s="0"/>
      <c r="MAM8" s="0"/>
      <c r="MAN8" s="0"/>
      <c r="MAO8" s="0"/>
      <c r="MAP8" s="0"/>
      <c r="MAQ8" s="0"/>
      <c r="MAR8" s="0"/>
      <c r="MAS8" s="0"/>
      <c r="MAT8" s="0"/>
      <c r="MAU8" s="0"/>
      <c r="MAV8" s="0"/>
      <c r="MAW8" s="0"/>
      <c r="MAX8" s="0"/>
      <c r="MAY8" s="0"/>
      <c r="MAZ8" s="0"/>
      <c r="MBA8" s="0"/>
      <c r="MBB8" s="0"/>
      <c r="MBC8" s="0"/>
      <c r="MBD8" s="0"/>
      <c r="MBE8" s="0"/>
      <c r="MBF8" s="0"/>
      <c r="MBG8" s="0"/>
      <c r="MBH8" s="0"/>
      <c r="MBI8" s="0"/>
      <c r="MBJ8" s="0"/>
      <c r="MBK8" s="0"/>
      <c r="MBL8" s="0"/>
      <c r="MBM8" s="0"/>
      <c r="MBN8" s="0"/>
      <c r="MBO8" s="0"/>
      <c r="MBP8" s="0"/>
      <c r="MBQ8" s="0"/>
      <c r="MBR8" s="0"/>
      <c r="MBS8" s="0"/>
      <c r="MBT8" s="0"/>
      <c r="MBU8" s="0"/>
      <c r="MBV8" s="0"/>
      <c r="MBW8" s="0"/>
      <c r="MBX8" s="0"/>
      <c r="MBY8" s="0"/>
      <c r="MBZ8" s="0"/>
      <c r="MCA8" s="0"/>
      <c r="MCB8" s="0"/>
      <c r="MCC8" s="0"/>
      <c r="MCD8" s="0"/>
      <c r="MCE8" s="0"/>
      <c r="MCF8" s="0"/>
      <c r="MCG8" s="0"/>
      <c r="MCH8" s="0"/>
      <c r="MCI8" s="0"/>
      <c r="MCJ8" s="0"/>
      <c r="MCK8" s="0"/>
      <c r="MCL8" s="0"/>
      <c r="MCM8" s="0"/>
      <c r="MCN8" s="0"/>
      <c r="MCO8" s="0"/>
      <c r="MCP8" s="0"/>
      <c r="MCQ8" s="0"/>
      <c r="MCR8" s="0"/>
      <c r="MCS8" s="0"/>
      <c r="MCT8" s="0"/>
      <c r="MCU8" s="0"/>
      <c r="MCV8" s="0"/>
      <c r="MCW8" s="0"/>
      <c r="MCX8" s="0"/>
      <c r="MCY8" s="0"/>
      <c r="MCZ8" s="0"/>
      <c r="MDA8" s="0"/>
      <c r="MDB8" s="0"/>
      <c r="MDC8" s="0"/>
      <c r="MDD8" s="0"/>
      <c r="MDE8" s="0"/>
      <c r="MDF8" s="0"/>
      <c r="MDG8" s="0"/>
      <c r="MDH8" s="0"/>
      <c r="MDI8" s="0"/>
      <c r="MDJ8" s="0"/>
      <c r="MDK8" s="0"/>
      <c r="MDL8" s="0"/>
      <c r="MDM8" s="0"/>
      <c r="MDN8" s="0"/>
      <c r="MDO8" s="0"/>
      <c r="MDP8" s="0"/>
      <c r="MDQ8" s="0"/>
      <c r="MDR8" s="0"/>
      <c r="MDS8" s="0"/>
      <c r="MDT8" s="0"/>
      <c r="MDU8" s="0"/>
      <c r="MDV8" s="0"/>
      <c r="MDW8" s="0"/>
      <c r="MDX8" s="0"/>
      <c r="MDY8" s="0"/>
      <c r="MDZ8" s="0"/>
      <c r="MEA8" s="0"/>
      <c r="MEB8" s="0"/>
      <c r="MEC8" s="0"/>
      <c r="MED8" s="0"/>
      <c r="MEE8" s="0"/>
      <c r="MEF8" s="0"/>
      <c r="MEG8" s="0"/>
      <c r="MEH8" s="0"/>
      <c r="MEI8" s="0"/>
      <c r="MEJ8" s="0"/>
      <c r="MEK8" s="0"/>
      <c r="MEL8" s="0"/>
      <c r="MEM8" s="0"/>
      <c r="MEN8" s="0"/>
      <c r="MEO8" s="0"/>
      <c r="MEP8" s="0"/>
      <c r="MEQ8" s="0"/>
      <c r="MER8" s="0"/>
      <c r="MES8" s="0"/>
      <c r="MET8" s="0"/>
      <c r="MEU8" s="0"/>
      <c r="MEV8" s="0"/>
      <c r="MEW8" s="0"/>
      <c r="MEX8" s="0"/>
      <c r="MEY8" s="0"/>
      <c r="MEZ8" s="0"/>
      <c r="MFA8" s="0"/>
      <c r="MFB8" s="0"/>
      <c r="MFC8" s="0"/>
      <c r="MFD8" s="0"/>
      <c r="MFE8" s="0"/>
      <c r="MFF8" s="0"/>
      <c r="MFG8" s="0"/>
      <c r="MFH8" s="0"/>
      <c r="MFI8" s="0"/>
      <c r="MFJ8" s="0"/>
      <c r="MFK8" s="0"/>
      <c r="MFL8" s="0"/>
      <c r="MFM8" s="0"/>
      <c r="MFN8" s="0"/>
      <c r="MFO8" s="0"/>
      <c r="MFP8" s="0"/>
      <c r="MFQ8" s="0"/>
      <c r="MFR8" s="0"/>
      <c r="MFS8" s="0"/>
      <c r="MFT8" s="0"/>
      <c r="MFU8" s="0"/>
      <c r="MFV8" s="0"/>
      <c r="MFW8" s="0"/>
      <c r="MFX8" s="0"/>
      <c r="MFY8" s="0"/>
      <c r="MFZ8" s="0"/>
      <c r="MGA8" s="0"/>
      <c r="MGB8" s="0"/>
      <c r="MGC8" s="0"/>
      <c r="MGD8" s="0"/>
      <c r="MGE8" s="0"/>
      <c r="MGF8" s="0"/>
      <c r="MGG8" s="0"/>
      <c r="MGH8" s="0"/>
      <c r="MGI8" s="0"/>
      <c r="MGJ8" s="0"/>
      <c r="MGK8" s="0"/>
      <c r="MGL8" s="0"/>
      <c r="MGM8" s="0"/>
      <c r="MGN8" s="0"/>
      <c r="MGO8" s="0"/>
      <c r="MGP8" s="0"/>
      <c r="MGQ8" s="0"/>
      <c r="MGR8" s="0"/>
      <c r="MGS8" s="0"/>
      <c r="MGT8" s="0"/>
      <c r="MGU8" s="0"/>
      <c r="MGV8" s="0"/>
      <c r="MGW8" s="0"/>
      <c r="MGX8" s="0"/>
      <c r="MGY8" s="0"/>
      <c r="MGZ8" s="0"/>
      <c r="MHA8" s="0"/>
      <c r="MHB8" s="0"/>
      <c r="MHC8" s="0"/>
      <c r="MHD8" s="0"/>
      <c r="MHE8" s="0"/>
      <c r="MHF8" s="0"/>
      <c r="MHG8" s="0"/>
      <c r="MHH8" s="0"/>
      <c r="MHI8" s="0"/>
      <c r="MHJ8" s="0"/>
      <c r="MHK8" s="0"/>
      <c r="MHL8" s="0"/>
      <c r="MHM8" s="0"/>
      <c r="MHN8" s="0"/>
      <c r="MHO8" s="0"/>
      <c r="MHP8" s="0"/>
      <c r="MHQ8" s="0"/>
      <c r="MHR8" s="0"/>
      <c r="MHS8" s="0"/>
      <c r="MHT8" s="0"/>
      <c r="MHU8" s="0"/>
      <c r="MHV8" s="0"/>
      <c r="MHW8" s="0"/>
      <c r="MHX8" s="0"/>
      <c r="MHY8" s="0"/>
      <c r="MHZ8" s="0"/>
      <c r="MIA8" s="0"/>
      <c r="MIB8" s="0"/>
      <c r="MIC8" s="0"/>
      <c r="MID8" s="0"/>
      <c r="MIE8" s="0"/>
      <c r="MIF8" s="0"/>
      <c r="MIG8" s="0"/>
      <c r="MIH8" s="0"/>
      <c r="MII8" s="0"/>
      <c r="MIJ8" s="0"/>
      <c r="MIK8" s="0"/>
      <c r="MIL8" s="0"/>
      <c r="MIM8" s="0"/>
      <c r="MIN8" s="0"/>
      <c r="MIO8" s="0"/>
      <c r="MIP8" s="0"/>
      <c r="MIQ8" s="0"/>
      <c r="MIR8" s="0"/>
      <c r="MIS8" s="0"/>
      <c r="MIT8" s="0"/>
      <c r="MIU8" s="0"/>
      <c r="MIV8" s="0"/>
      <c r="MIW8" s="0"/>
      <c r="MIX8" s="0"/>
      <c r="MIY8" s="0"/>
      <c r="MIZ8" s="0"/>
      <c r="MJA8" s="0"/>
      <c r="MJB8" s="0"/>
      <c r="MJC8" s="0"/>
      <c r="MJD8" s="0"/>
      <c r="MJE8" s="0"/>
      <c r="MJF8" s="0"/>
      <c r="MJG8" s="0"/>
      <c r="MJH8" s="0"/>
      <c r="MJI8" s="0"/>
      <c r="MJJ8" s="0"/>
      <c r="MJK8" s="0"/>
      <c r="MJL8" s="0"/>
      <c r="MJM8" s="0"/>
      <c r="MJN8" s="0"/>
      <c r="MJO8" s="0"/>
      <c r="MJP8" s="0"/>
      <c r="MJQ8" s="0"/>
      <c r="MJR8" s="0"/>
      <c r="MJS8" s="0"/>
      <c r="MJT8" s="0"/>
      <c r="MJU8" s="0"/>
      <c r="MJV8" s="0"/>
      <c r="MJW8" s="0"/>
      <c r="MJX8" s="0"/>
      <c r="MJY8" s="0"/>
      <c r="MJZ8" s="0"/>
      <c r="MKA8" s="0"/>
      <c r="MKB8" s="0"/>
      <c r="MKC8" s="0"/>
      <c r="MKD8" s="0"/>
      <c r="MKE8" s="0"/>
      <c r="MKF8" s="0"/>
      <c r="MKG8" s="0"/>
      <c r="MKH8" s="0"/>
      <c r="MKI8" s="0"/>
      <c r="MKJ8" s="0"/>
      <c r="MKK8" s="0"/>
      <c r="MKL8" s="0"/>
      <c r="MKM8" s="0"/>
      <c r="MKN8" s="0"/>
      <c r="MKO8" s="0"/>
      <c r="MKP8" s="0"/>
      <c r="MKQ8" s="0"/>
      <c r="MKR8" s="0"/>
      <c r="MKS8" s="0"/>
      <c r="MKT8" s="0"/>
      <c r="MKU8" s="0"/>
      <c r="MKV8" s="0"/>
      <c r="MKW8" s="0"/>
      <c r="MKX8" s="0"/>
      <c r="MKY8" s="0"/>
      <c r="MKZ8" s="0"/>
      <c r="MLA8" s="0"/>
      <c r="MLB8" s="0"/>
      <c r="MLC8" s="0"/>
      <c r="MLD8" s="0"/>
      <c r="MLE8" s="0"/>
      <c r="MLF8" s="0"/>
      <c r="MLG8" s="0"/>
      <c r="MLH8" s="0"/>
      <c r="MLI8" s="0"/>
      <c r="MLJ8" s="0"/>
      <c r="MLK8" s="0"/>
      <c r="MLL8" s="0"/>
      <c r="MLM8" s="0"/>
      <c r="MLN8" s="0"/>
      <c r="MLO8" s="0"/>
      <c r="MLP8" s="0"/>
      <c r="MLQ8" s="0"/>
      <c r="MLR8" s="0"/>
      <c r="MLS8" s="0"/>
      <c r="MLT8" s="0"/>
      <c r="MLU8" s="0"/>
      <c r="MLV8" s="0"/>
      <c r="MLW8" s="0"/>
      <c r="MLX8" s="0"/>
      <c r="MLY8" s="0"/>
      <c r="MLZ8" s="0"/>
      <c r="MMA8" s="0"/>
      <c r="MMB8" s="0"/>
      <c r="MMC8" s="0"/>
      <c r="MMD8" s="0"/>
      <c r="MME8" s="0"/>
      <c r="MMF8" s="0"/>
      <c r="MMG8" s="0"/>
      <c r="MMH8" s="0"/>
      <c r="MMI8" s="0"/>
      <c r="MMJ8" s="0"/>
      <c r="MMK8" s="0"/>
      <c r="MML8" s="0"/>
      <c r="MMM8" s="0"/>
      <c r="MMN8" s="0"/>
      <c r="MMO8" s="0"/>
      <c r="MMP8" s="0"/>
      <c r="MMQ8" s="0"/>
      <c r="MMR8" s="0"/>
      <c r="MMS8" s="0"/>
      <c r="MMT8" s="0"/>
      <c r="MMU8" s="0"/>
      <c r="MMV8" s="0"/>
      <c r="MMW8" s="0"/>
      <c r="MMX8" s="0"/>
      <c r="MMY8" s="0"/>
      <c r="MMZ8" s="0"/>
      <c r="MNA8" s="0"/>
      <c r="MNB8" s="0"/>
      <c r="MNC8" s="0"/>
      <c r="MND8" s="0"/>
      <c r="MNE8" s="0"/>
      <c r="MNF8" s="0"/>
      <c r="MNG8" s="0"/>
      <c r="MNH8" s="0"/>
      <c r="MNI8" s="0"/>
      <c r="MNJ8" s="0"/>
      <c r="MNK8" s="0"/>
      <c r="MNL8" s="0"/>
      <c r="MNM8" s="0"/>
      <c r="MNN8" s="0"/>
      <c r="MNO8" s="0"/>
      <c r="MNP8" s="0"/>
      <c r="MNQ8" s="0"/>
      <c r="MNR8" s="0"/>
      <c r="MNS8" s="0"/>
      <c r="MNT8" s="0"/>
      <c r="MNU8" s="0"/>
      <c r="MNV8" s="0"/>
      <c r="MNW8" s="0"/>
      <c r="MNX8" s="0"/>
      <c r="MNY8" s="0"/>
      <c r="MNZ8" s="0"/>
      <c r="MOA8" s="0"/>
      <c r="MOB8" s="0"/>
      <c r="MOC8" s="0"/>
      <c r="MOD8" s="0"/>
      <c r="MOE8" s="0"/>
      <c r="MOF8" s="0"/>
      <c r="MOG8" s="0"/>
      <c r="MOH8" s="0"/>
      <c r="MOI8" s="0"/>
      <c r="MOJ8" s="0"/>
      <c r="MOK8" s="0"/>
      <c r="MOL8" s="0"/>
      <c r="MOM8" s="0"/>
      <c r="MON8" s="0"/>
      <c r="MOO8" s="0"/>
      <c r="MOP8" s="0"/>
      <c r="MOQ8" s="0"/>
      <c r="MOR8" s="0"/>
      <c r="MOS8" s="0"/>
      <c r="MOT8" s="0"/>
      <c r="MOU8" s="0"/>
      <c r="MOV8" s="0"/>
      <c r="MOW8" s="0"/>
      <c r="MOX8" s="0"/>
      <c r="MOY8" s="0"/>
      <c r="MOZ8" s="0"/>
      <c r="MPA8" s="0"/>
      <c r="MPB8" s="0"/>
      <c r="MPC8" s="0"/>
      <c r="MPD8" s="0"/>
      <c r="MPE8" s="0"/>
      <c r="MPF8" s="0"/>
      <c r="MPG8" s="0"/>
      <c r="MPH8" s="0"/>
      <c r="MPI8" s="0"/>
      <c r="MPJ8" s="0"/>
      <c r="MPK8" s="0"/>
      <c r="MPL8" s="0"/>
      <c r="MPM8" s="0"/>
      <c r="MPN8" s="0"/>
      <c r="MPO8" s="0"/>
      <c r="MPP8" s="0"/>
      <c r="MPQ8" s="0"/>
      <c r="MPR8" s="0"/>
      <c r="MPS8" s="0"/>
      <c r="MPT8" s="0"/>
      <c r="MPU8" s="0"/>
      <c r="MPV8" s="0"/>
      <c r="MPW8" s="0"/>
      <c r="MPX8" s="0"/>
      <c r="MPY8" s="0"/>
      <c r="MPZ8" s="0"/>
      <c r="MQA8" s="0"/>
      <c r="MQB8" s="0"/>
      <c r="MQC8" s="0"/>
      <c r="MQD8" s="0"/>
      <c r="MQE8" s="0"/>
      <c r="MQF8" s="0"/>
      <c r="MQG8" s="0"/>
      <c r="MQH8" s="0"/>
      <c r="MQI8" s="0"/>
      <c r="MQJ8" s="0"/>
      <c r="MQK8" s="0"/>
      <c r="MQL8" s="0"/>
      <c r="MQM8" s="0"/>
      <c r="MQN8" s="0"/>
      <c r="MQO8" s="0"/>
      <c r="MQP8" s="0"/>
      <c r="MQQ8" s="0"/>
      <c r="MQR8" s="0"/>
      <c r="MQS8" s="0"/>
      <c r="MQT8" s="0"/>
      <c r="MQU8" s="0"/>
      <c r="MQV8" s="0"/>
      <c r="MQW8" s="0"/>
      <c r="MQX8" s="0"/>
      <c r="MQY8" s="0"/>
      <c r="MQZ8" s="0"/>
      <c r="MRA8" s="0"/>
      <c r="MRB8" s="0"/>
      <c r="MRC8" s="0"/>
      <c r="MRD8" s="0"/>
      <c r="MRE8" s="0"/>
      <c r="MRF8" s="0"/>
      <c r="MRG8" s="0"/>
      <c r="MRH8" s="0"/>
      <c r="MRI8" s="0"/>
      <c r="MRJ8" s="0"/>
      <c r="MRK8" s="0"/>
      <c r="MRL8" s="0"/>
      <c r="MRM8" s="0"/>
      <c r="MRN8" s="0"/>
      <c r="MRO8" s="0"/>
      <c r="MRP8" s="0"/>
      <c r="MRQ8" s="0"/>
      <c r="MRR8" s="0"/>
      <c r="MRS8" s="0"/>
      <c r="MRT8" s="0"/>
      <c r="MRU8" s="0"/>
      <c r="MRV8" s="0"/>
      <c r="MRW8" s="0"/>
      <c r="MRX8" s="0"/>
      <c r="MRY8" s="0"/>
      <c r="MRZ8" s="0"/>
      <c r="MSA8" s="0"/>
      <c r="MSB8" s="0"/>
      <c r="MSC8" s="0"/>
      <c r="MSD8" s="0"/>
      <c r="MSE8" s="0"/>
      <c r="MSF8" s="0"/>
      <c r="MSG8" s="0"/>
      <c r="MSH8" s="0"/>
      <c r="MSI8" s="0"/>
      <c r="MSJ8" s="0"/>
      <c r="MSK8" s="0"/>
      <c r="MSL8" s="0"/>
      <c r="MSM8" s="0"/>
      <c r="MSN8" s="0"/>
      <c r="MSO8" s="0"/>
      <c r="MSP8" s="0"/>
      <c r="MSQ8" s="0"/>
      <c r="MSR8" s="0"/>
      <c r="MSS8" s="0"/>
      <c r="MST8" s="0"/>
      <c r="MSU8" s="0"/>
      <c r="MSV8" s="0"/>
      <c r="MSW8" s="0"/>
      <c r="MSX8" s="0"/>
      <c r="MSY8" s="0"/>
      <c r="MSZ8" s="0"/>
      <c r="MTA8" s="0"/>
      <c r="MTB8" s="0"/>
      <c r="MTC8" s="0"/>
      <c r="MTD8" s="0"/>
      <c r="MTE8" s="0"/>
      <c r="MTF8" s="0"/>
      <c r="MTG8" s="0"/>
      <c r="MTH8" s="0"/>
      <c r="MTI8" s="0"/>
      <c r="MTJ8" s="0"/>
      <c r="MTK8" s="0"/>
      <c r="MTL8" s="0"/>
      <c r="MTM8" s="0"/>
      <c r="MTN8" s="0"/>
      <c r="MTO8" s="0"/>
      <c r="MTP8" s="0"/>
      <c r="MTQ8" s="0"/>
      <c r="MTR8" s="0"/>
      <c r="MTS8" s="0"/>
      <c r="MTT8" s="0"/>
      <c r="MTU8" s="0"/>
      <c r="MTV8" s="0"/>
      <c r="MTW8" s="0"/>
      <c r="MTX8" s="0"/>
      <c r="MTY8" s="0"/>
      <c r="MTZ8" s="0"/>
      <c r="MUA8" s="0"/>
      <c r="MUB8" s="0"/>
      <c r="MUC8" s="0"/>
      <c r="MUD8" s="0"/>
      <c r="MUE8" s="0"/>
      <c r="MUF8" s="0"/>
      <c r="MUG8" s="0"/>
      <c r="MUH8" s="0"/>
      <c r="MUI8" s="0"/>
      <c r="MUJ8" s="0"/>
      <c r="MUK8" s="0"/>
      <c r="MUL8" s="0"/>
      <c r="MUM8" s="0"/>
      <c r="MUN8" s="0"/>
      <c r="MUO8" s="0"/>
      <c r="MUP8" s="0"/>
      <c r="MUQ8" s="0"/>
      <c r="MUR8" s="0"/>
      <c r="MUS8" s="0"/>
      <c r="MUT8" s="0"/>
      <c r="MUU8" s="0"/>
      <c r="MUV8" s="0"/>
      <c r="MUW8" s="0"/>
      <c r="MUX8" s="0"/>
      <c r="MUY8" s="0"/>
      <c r="MUZ8" s="0"/>
      <c r="MVA8" s="0"/>
      <c r="MVB8" s="0"/>
      <c r="MVC8" s="0"/>
      <c r="MVD8" s="0"/>
      <c r="MVE8" s="0"/>
      <c r="MVF8" s="0"/>
      <c r="MVG8" s="0"/>
      <c r="MVH8" s="0"/>
      <c r="MVI8" s="0"/>
      <c r="MVJ8" s="0"/>
      <c r="MVK8" s="0"/>
      <c r="MVL8" s="0"/>
      <c r="MVM8" s="0"/>
      <c r="MVN8" s="0"/>
      <c r="MVO8" s="0"/>
      <c r="MVP8" s="0"/>
      <c r="MVQ8" s="0"/>
      <c r="MVR8" s="0"/>
      <c r="MVS8" s="0"/>
      <c r="MVT8" s="0"/>
      <c r="MVU8" s="0"/>
      <c r="MVV8" s="0"/>
      <c r="MVW8" s="0"/>
      <c r="MVX8" s="0"/>
      <c r="MVY8" s="0"/>
      <c r="MVZ8" s="0"/>
      <c r="MWA8" s="0"/>
      <c r="MWB8" s="0"/>
      <c r="MWC8" s="0"/>
      <c r="MWD8" s="0"/>
      <c r="MWE8" s="0"/>
      <c r="MWF8" s="0"/>
      <c r="MWG8" s="0"/>
      <c r="MWH8" s="0"/>
      <c r="MWI8" s="0"/>
      <c r="MWJ8" s="0"/>
      <c r="MWK8" s="0"/>
      <c r="MWL8" s="0"/>
      <c r="MWM8" s="0"/>
      <c r="MWN8" s="0"/>
      <c r="MWO8" s="0"/>
      <c r="MWP8" s="0"/>
      <c r="MWQ8" s="0"/>
      <c r="MWR8" s="0"/>
      <c r="MWS8" s="0"/>
      <c r="MWT8" s="0"/>
      <c r="MWU8" s="0"/>
      <c r="MWV8" s="0"/>
      <c r="MWW8" s="0"/>
      <c r="MWX8" s="0"/>
      <c r="MWY8" s="0"/>
      <c r="MWZ8" s="0"/>
      <c r="MXA8" s="0"/>
      <c r="MXB8" s="0"/>
      <c r="MXC8" s="0"/>
      <c r="MXD8" s="0"/>
      <c r="MXE8" s="0"/>
      <c r="MXF8" s="0"/>
      <c r="MXG8" s="0"/>
      <c r="MXH8" s="0"/>
      <c r="MXI8" s="0"/>
      <c r="MXJ8" s="0"/>
      <c r="MXK8" s="0"/>
      <c r="MXL8" s="0"/>
      <c r="MXM8" s="0"/>
      <c r="MXN8" s="0"/>
      <c r="MXO8" s="0"/>
      <c r="MXP8" s="0"/>
      <c r="MXQ8" s="0"/>
      <c r="MXR8" s="0"/>
      <c r="MXS8" s="0"/>
      <c r="MXT8" s="0"/>
      <c r="MXU8" s="0"/>
      <c r="MXV8" s="0"/>
      <c r="MXW8" s="0"/>
      <c r="MXX8" s="0"/>
      <c r="MXY8" s="0"/>
      <c r="MXZ8" s="0"/>
      <c r="MYA8" s="0"/>
      <c r="MYB8" s="0"/>
      <c r="MYC8" s="0"/>
      <c r="MYD8" s="0"/>
      <c r="MYE8" s="0"/>
      <c r="MYF8" s="0"/>
      <c r="MYG8" s="0"/>
      <c r="MYH8" s="0"/>
      <c r="MYI8" s="0"/>
      <c r="MYJ8" s="0"/>
      <c r="MYK8" s="0"/>
      <c r="MYL8" s="0"/>
      <c r="MYM8" s="0"/>
      <c r="MYN8" s="0"/>
      <c r="MYO8" s="0"/>
      <c r="MYP8" s="0"/>
      <c r="MYQ8" s="0"/>
      <c r="MYR8" s="0"/>
      <c r="MYS8" s="0"/>
      <c r="MYT8" s="0"/>
      <c r="MYU8" s="0"/>
      <c r="MYV8" s="0"/>
      <c r="MYW8" s="0"/>
      <c r="MYX8" s="0"/>
      <c r="MYY8" s="0"/>
      <c r="MYZ8" s="0"/>
      <c r="MZA8" s="0"/>
      <c r="MZB8" s="0"/>
      <c r="MZC8" s="0"/>
      <c r="MZD8" s="0"/>
      <c r="MZE8" s="0"/>
      <c r="MZF8" s="0"/>
      <c r="MZG8" s="0"/>
      <c r="MZH8" s="0"/>
      <c r="MZI8" s="0"/>
      <c r="MZJ8" s="0"/>
      <c r="MZK8" s="0"/>
      <c r="MZL8" s="0"/>
      <c r="MZM8" s="0"/>
      <c r="MZN8" s="0"/>
      <c r="MZO8" s="0"/>
      <c r="MZP8" s="0"/>
      <c r="MZQ8" s="0"/>
      <c r="MZR8" s="0"/>
      <c r="MZS8" s="0"/>
      <c r="MZT8" s="0"/>
      <c r="MZU8" s="0"/>
      <c r="MZV8" s="0"/>
      <c r="MZW8" s="0"/>
      <c r="MZX8" s="0"/>
      <c r="MZY8" s="0"/>
      <c r="MZZ8" s="0"/>
      <c r="NAA8" s="0"/>
      <c r="NAB8" s="0"/>
      <c r="NAC8" s="0"/>
      <c r="NAD8" s="0"/>
      <c r="NAE8" s="0"/>
      <c r="NAF8" s="0"/>
      <c r="NAG8" s="0"/>
      <c r="NAH8" s="0"/>
      <c r="NAI8" s="0"/>
      <c r="NAJ8" s="0"/>
      <c r="NAK8" s="0"/>
      <c r="NAL8" s="0"/>
      <c r="NAM8" s="0"/>
      <c r="NAN8" s="0"/>
      <c r="NAO8" s="0"/>
      <c r="NAP8" s="0"/>
      <c r="NAQ8" s="0"/>
      <c r="NAR8" s="0"/>
      <c r="NAS8" s="0"/>
      <c r="NAT8" s="0"/>
      <c r="NAU8" s="0"/>
      <c r="NAV8" s="0"/>
      <c r="NAW8" s="0"/>
      <c r="NAX8" s="0"/>
      <c r="NAY8" s="0"/>
      <c r="NAZ8" s="0"/>
      <c r="NBA8" s="0"/>
      <c r="NBB8" s="0"/>
      <c r="NBC8" s="0"/>
      <c r="NBD8" s="0"/>
      <c r="NBE8" s="0"/>
      <c r="NBF8" s="0"/>
      <c r="NBG8" s="0"/>
      <c r="NBH8" s="0"/>
      <c r="NBI8" s="0"/>
      <c r="NBJ8" s="0"/>
      <c r="NBK8" s="0"/>
      <c r="NBL8" s="0"/>
      <c r="NBM8" s="0"/>
      <c r="NBN8" s="0"/>
      <c r="NBO8" s="0"/>
      <c r="NBP8" s="0"/>
      <c r="NBQ8" s="0"/>
      <c r="NBR8" s="0"/>
      <c r="NBS8" s="0"/>
      <c r="NBT8" s="0"/>
      <c r="NBU8" s="0"/>
      <c r="NBV8" s="0"/>
      <c r="NBW8" s="0"/>
      <c r="NBX8" s="0"/>
      <c r="NBY8" s="0"/>
      <c r="NBZ8" s="0"/>
      <c r="NCA8" s="0"/>
      <c r="NCB8" s="0"/>
      <c r="NCC8" s="0"/>
      <c r="NCD8" s="0"/>
      <c r="NCE8" s="0"/>
      <c r="NCF8" s="0"/>
      <c r="NCG8" s="0"/>
      <c r="NCH8" s="0"/>
      <c r="NCI8" s="0"/>
      <c r="NCJ8" s="0"/>
      <c r="NCK8" s="0"/>
      <c r="NCL8" s="0"/>
      <c r="NCM8" s="0"/>
      <c r="NCN8" s="0"/>
      <c r="NCO8" s="0"/>
      <c r="NCP8" s="0"/>
      <c r="NCQ8" s="0"/>
      <c r="NCR8" s="0"/>
      <c r="NCS8" s="0"/>
      <c r="NCT8" s="0"/>
      <c r="NCU8" s="0"/>
      <c r="NCV8" s="0"/>
      <c r="NCW8" s="0"/>
      <c r="NCX8" s="0"/>
      <c r="NCY8" s="0"/>
      <c r="NCZ8" s="0"/>
      <c r="NDA8" s="0"/>
      <c r="NDB8" s="0"/>
      <c r="NDC8" s="0"/>
      <c r="NDD8" s="0"/>
      <c r="NDE8" s="0"/>
      <c r="NDF8" s="0"/>
      <c r="NDG8" s="0"/>
      <c r="NDH8" s="0"/>
      <c r="NDI8" s="0"/>
      <c r="NDJ8" s="0"/>
      <c r="NDK8" s="0"/>
      <c r="NDL8" s="0"/>
      <c r="NDM8" s="0"/>
      <c r="NDN8" s="0"/>
      <c r="NDO8" s="0"/>
      <c r="NDP8" s="0"/>
      <c r="NDQ8" s="0"/>
      <c r="NDR8" s="0"/>
      <c r="NDS8" s="0"/>
      <c r="NDT8" s="0"/>
      <c r="NDU8" s="0"/>
      <c r="NDV8" s="0"/>
      <c r="NDW8" s="0"/>
      <c r="NDX8" s="0"/>
      <c r="NDY8" s="0"/>
      <c r="NDZ8" s="0"/>
      <c r="NEA8" s="0"/>
      <c r="NEB8" s="0"/>
      <c r="NEC8" s="0"/>
      <c r="NED8" s="0"/>
      <c r="NEE8" s="0"/>
      <c r="NEF8" s="0"/>
      <c r="NEG8" s="0"/>
      <c r="NEH8" s="0"/>
      <c r="NEI8" s="0"/>
      <c r="NEJ8" s="0"/>
      <c r="NEK8" s="0"/>
      <c r="NEL8" s="0"/>
      <c r="NEM8" s="0"/>
      <c r="NEN8" s="0"/>
      <c r="NEO8" s="0"/>
      <c r="NEP8" s="0"/>
      <c r="NEQ8" s="0"/>
      <c r="NER8" s="0"/>
      <c r="NES8" s="0"/>
      <c r="NET8" s="0"/>
      <c r="NEU8" s="0"/>
      <c r="NEV8" s="0"/>
      <c r="NEW8" s="0"/>
      <c r="NEX8" s="0"/>
      <c r="NEY8" s="0"/>
      <c r="NEZ8" s="0"/>
      <c r="NFA8" s="0"/>
      <c r="NFB8" s="0"/>
      <c r="NFC8" s="0"/>
      <c r="NFD8" s="0"/>
      <c r="NFE8" s="0"/>
      <c r="NFF8" s="0"/>
      <c r="NFG8" s="0"/>
      <c r="NFH8" s="0"/>
      <c r="NFI8" s="0"/>
      <c r="NFJ8" s="0"/>
      <c r="NFK8" s="0"/>
      <c r="NFL8" s="0"/>
      <c r="NFM8" s="0"/>
      <c r="NFN8" s="0"/>
      <c r="NFO8" s="0"/>
      <c r="NFP8" s="0"/>
      <c r="NFQ8" s="0"/>
      <c r="NFR8" s="0"/>
      <c r="NFS8" s="0"/>
      <c r="NFT8" s="0"/>
      <c r="NFU8" s="0"/>
      <c r="NFV8" s="0"/>
      <c r="NFW8" s="0"/>
      <c r="NFX8" s="0"/>
      <c r="NFY8" s="0"/>
      <c r="NFZ8" s="0"/>
      <c r="NGA8" s="0"/>
      <c r="NGB8" s="0"/>
      <c r="NGC8" s="0"/>
      <c r="NGD8" s="0"/>
      <c r="NGE8" s="0"/>
      <c r="NGF8" s="0"/>
      <c r="NGG8" s="0"/>
      <c r="NGH8" s="0"/>
      <c r="NGI8" s="0"/>
      <c r="NGJ8" s="0"/>
      <c r="NGK8" s="0"/>
      <c r="NGL8" s="0"/>
      <c r="NGM8" s="0"/>
      <c r="NGN8" s="0"/>
      <c r="NGO8" s="0"/>
      <c r="NGP8" s="0"/>
      <c r="NGQ8" s="0"/>
      <c r="NGR8" s="0"/>
      <c r="NGS8" s="0"/>
      <c r="NGT8" s="0"/>
      <c r="NGU8" s="0"/>
      <c r="NGV8" s="0"/>
      <c r="NGW8" s="0"/>
      <c r="NGX8" s="0"/>
      <c r="NGY8" s="0"/>
      <c r="NGZ8" s="0"/>
      <c r="NHA8" s="0"/>
      <c r="NHB8" s="0"/>
      <c r="NHC8" s="0"/>
      <c r="NHD8" s="0"/>
      <c r="NHE8" s="0"/>
      <c r="NHF8" s="0"/>
      <c r="NHG8" s="0"/>
      <c r="NHH8" s="0"/>
      <c r="NHI8" s="0"/>
      <c r="NHJ8" s="0"/>
      <c r="NHK8" s="0"/>
      <c r="NHL8" s="0"/>
      <c r="NHM8" s="0"/>
      <c r="NHN8" s="0"/>
      <c r="NHO8" s="0"/>
      <c r="NHP8" s="0"/>
      <c r="NHQ8" s="0"/>
      <c r="NHR8" s="0"/>
      <c r="NHS8" s="0"/>
      <c r="NHT8" s="0"/>
      <c r="NHU8" s="0"/>
      <c r="NHV8" s="0"/>
      <c r="NHW8" s="0"/>
      <c r="NHX8" s="0"/>
      <c r="NHY8" s="0"/>
      <c r="NHZ8" s="0"/>
      <c r="NIA8" s="0"/>
      <c r="NIB8" s="0"/>
      <c r="NIC8" s="0"/>
      <c r="NID8" s="0"/>
      <c r="NIE8" s="0"/>
      <c r="NIF8" s="0"/>
      <c r="NIG8" s="0"/>
      <c r="NIH8" s="0"/>
      <c r="NII8" s="0"/>
      <c r="NIJ8" s="0"/>
      <c r="NIK8" s="0"/>
      <c r="NIL8" s="0"/>
      <c r="NIM8" s="0"/>
      <c r="NIN8" s="0"/>
      <c r="NIO8" s="0"/>
      <c r="NIP8" s="0"/>
      <c r="NIQ8" s="0"/>
      <c r="NIR8" s="0"/>
      <c r="NIS8" s="0"/>
      <c r="NIT8" s="0"/>
      <c r="NIU8" s="0"/>
      <c r="NIV8" s="0"/>
      <c r="NIW8" s="0"/>
      <c r="NIX8" s="0"/>
      <c r="NIY8" s="0"/>
      <c r="NIZ8" s="0"/>
      <c r="NJA8" s="0"/>
      <c r="NJB8" s="0"/>
      <c r="NJC8" s="0"/>
      <c r="NJD8" s="0"/>
      <c r="NJE8" s="0"/>
      <c r="NJF8" s="0"/>
      <c r="NJG8" s="0"/>
      <c r="NJH8" s="0"/>
      <c r="NJI8" s="0"/>
      <c r="NJJ8" s="0"/>
      <c r="NJK8" s="0"/>
      <c r="NJL8" s="0"/>
      <c r="NJM8" s="0"/>
      <c r="NJN8" s="0"/>
      <c r="NJO8" s="0"/>
      <c r="NJP8" s="0"/>
      <c r="NJQ8" s="0"/>
      <c r="NJR8" s="0"/>
      <c r="NJS8" s="0"/>
      <c r="NJT8" s="0"/>
      <c r="NJU8" s="0"/>
      <c r="NJV8" s="0"/>
      <c r="NJW8" s="0"/>
      <c r="NJX8" s="0"/>
      <c r="NJY8" s="0"/>
      <c r="NJZ8" s="0"/>
      <c r="NKA8" s="0"/>
      <c r="NKB8" s="0"/>
      <c r="NKC8" s="0"/>
      <c r="NKD8" s="0"/>
      <c r="NKE8" s="0"/>
      <c r="NKF8" s="0"/>
      <c r="NKG8" s="0"/>
      <c r="NKH8" s="0"/>
      <c r="NKI8" s="0"/>
      <c r="NKJ8" s="0"/>
      <c r="NKK8" s="0"/>
      <c r="NKL8" s="0"/>
      <c r="NKM8" s="0"/>
      <c r="NKN8" s="0"/>
      <c r="NKO8" s="0"/>
      <c r="NKP8" s="0"/>
      <c r="NKQ8" s="0"/>
      <c r="NKR8" s="0"/>
      <c r="NKS8" s="0"/>
      <c r="NKT8" s="0"/>
      <c r="NKU8" s="0"/>
      <c r="NKV8" s="0"/>
      <c r="NKW8" s="0"/>
      <c r="NKX8" s="0"/>
      <c r="NKY8" s="0"/>
      <c r="NKZ8" s="0"/>
      <c r="NLA8" s="0"/>
      <c r="NLB8" s="0"/>
      <c r="NLC8" s="0"/>
      <c r="NLD8" s="0"/>
      <c r="NLE8" s="0"/>
      <c r="NLF8" s="0"/>
      <c r="NLG8" s="0"/>
      <c r="NLH8" s="0"/>
      <c r="NLI8" s="0"/>
      <c r="NLJ8" s="0"/>
      <c r="NLK8" s="0"/>
      <c r="NLL8" s="0"/>
      <c r="NLM8" s="0"/>
      <c r="NLN8" s="0"/>
      <c r="NLO8" s="0"/>
      <c r="NLP8" s="0"/>
      <c r="NLQ8" s="0"/>
      <c r="NLR8" s="0"/>
      <c r="NLS8" s="0"/>
      <c r="NLT8" s="0"/>
      <c r="NLU8" s="0"/>
      <c r="NLV8" s="0"/>
      <c r="NLW8" s="0"/>
      <c r="NLX8" s="0"/>
      <c r="NLY8" s="0"/>
      <c r="NLZ8" s="0"/>
      <c r="NMA8" s="0"/>
      <c r="NMB8" s="0"/>
      <c r="NMC8" s="0"/>
      <c r="NMD8" s="0"/>
      <c r="NME8" s="0"/>
      <c r="NMF8" s="0"/>
      <c r="NMG8" s="0"/>
      <c r="NMH8" s="0"/>
      <c r="NMI8" s="0"/>
      <c r="NMJ8" s="0"/>
      <c r="NMK8" s="0"/>
      <c r="NML8" s="0"/>
      <c r="NMM8" s="0"/>
      <c r="NMN8" s="0"/>
      <c r="NMO8" s="0"/>
      <c r="NMP8" s="0"/>
      <c r="NMQ8" s="0"/>
      <c r="NMR8" s="0"/>
      <c r="NMS8" s="0"/>
      <c r="NMT8" s="0"/>
      <c r="NMU8" s="0"/>
      <c r="NMV8" s="0"/>
      <c r="NMW8" s="0"/>
      <c r="NMX8" s="0"/>
      <c r="NMY8" s="0"/>
      <c r="NMZ8" s="0"/>
      <c r="NNA8" s="0"/>
      <c r="NNB8" s="0"/>
      <c r="NNC8" s="0"/>
      <c r="NND8" s="0"/>
      <c r="NNE8" s="0"/>
      <c r="NNF8" s="0"/>
      <c r="NNG8" s="0"/>
      <c r="NNH8" s="0"/>
      <c r="NNI8" s="0"/>
      <c r="NNJ8" s="0"/>
      <c r="NNK8" s="0"/>
      <c r="NNL8" s="0"/>
      <c r="NNM8" s="0"/>
      <c r="NNN8" s="0"/>
      <c r="NNO8" s="0"/>
      <c r="NNP8" s="0"/>
      <c r="NNQ8" s="0"/>
      <c r="NNR8" s="0"/>
      <c r="NNS8" s="0"/>
      <c r="NNT8" s="0"/>
      <c r="NNU8" s="0"/>
      <c r="NNV8" s="0"/>
      <c r="NNW8" s="0"/>
      <c r="NNX8" s="0"/>
      <c r="NNY8" s="0"/>
      <c r="NNZ8" s="0"/>
      <c r="NOA8" s="0"/>
      <c r="NOB8" s="0"/>
      <c r="NOC8" s="0"/>
      <c r="NOD8" s="0"/>
      <c r="NOE8" s="0"/>
      <c r="NOF8" s="0"/>
      <c r="NOG8" s="0"/>
      <c r="NOH8" s="0"/>
      <c r="NOI8" s="0"/>
      <c r="NOJ8" s="0"/>
      <c r="NOK8" s="0"/>
      <c r="NOL8" s="0"/>
      <c r="NOM8" s="0"/>
      <c r="NON8" s="0"/>
      <c r="NOO8" s="0"/>
      <c r="NOP8" s="0"/>
      <c r="NOQ8" s="0"/>
      <c r="NOR8" s="0"/>
      <c r="NOS8" s="0"/>
      <c r="NOT8" s="0"/>
      <c r="NOU8" s="0"/>
      <c r="NOV8" s="0"/>
      <c r="NOW8" s="0"/>
      <c r="NOX8" s="0"/>
      <c r="NOY8" s="0"/>
      <c r="NOZ8" s="0"/>
      <c r="NPA8" s="0"/>
      <c r="NPB8" s="0"/>
      <c r="NPC8" s="0"/>
      <c r="NPD8" s="0"/>
      <c r="NPE8" s="0"/>
      <c r="NPF8" s="0"/>
      <c r="NPG8" s="0"/>
      <c r="NPH8" s="0"/>
      <c r="NPI8" s="0"/>
      <c r="NPJ8" s="0"/>
      <c r="NPK8" s="0"/>
      <c r="NPL8" s="0"/>
      <c r="NPM8" s="0"/>
      <c r="NPN8" s="0"/>
      <c r="NPO8" s="0"/>
      <c r="NPP8" s="0"/>
      <c r="NPQ8" s="0"/>
      <c r="NPR8" s="0"/>
      <c r="NPS8" s="0"/>
      <c r="NPT8" s="0"/>
      <c r="NPU8" s="0"/>
      <c r="NPV8" s="0"/>
      <c r="NPW8" s="0"/>
      <c r="NPX8" s="0"/>
      <c r="NPY8" s="0"/>
      <c r="NPZ8" s="0"/>
      <c r="NQA8" s="0"/>
      <c r="NQB8" s="0"/>
      <c r="NQC8" s="0"/>
      <c r="NQD8" s="0"/>
      <c r="NQE8" s="0"/>
      <c r="NQF8" s="0"/>
      <c r="NQG8" s="0"/>
      <c r="NQH8" s="0"/>
      <c r="NQI8" s="0"/>
      <c r="NQJ8" s="0"/>
      <c r="NQK8" s="0"/>
      <c r="NQL8" s="0"/>
      <c r="NQM8" s="0"/>
      <c r="NQN8" s="0"/>
      <c r="NQO8" s="0"/>
      <c r="NQP8" s="0"/>
      <c r="NQQ8" s="0"/>
      <c r="NQR8" s="0"/>
      <c r="NQS8" s="0"/>
      <c r="NQT8" s="0"/>
      <c r="NQU8" s="0"/>
      <c r="NQV8" s="0"/>
      <c r="NQW8" s="0"/>
      <c r="NQX8" s="0"/>
      <c r="NQY8" s="0"/>
      <c r="NQZ8" s="0"/>
      <c r="NRA8" s="0"/>
      <c r="NRB8" s="0"/>
      <c r="NRC8" s="0"/>
      <c r="NRD8" s="0"/>
      <c r="NRE8" s="0"/>
      <c r="NRF8" s="0"/>
      <c r="NRG8" s="0"/>
      <c r="NRH8" s="0"/>
      <c r="NRI8" s="0"/>
      <c r="NRJ8" s="0"/>
      <c r="NRK8" s="0"/>
      <c r="NRL8" s="0"/>
      <c r="NRM8" s="0"/>
      <c r="NRN8" s="0"/>
      <c r="NRO8" s="0"/>
      <c r="NRP8" s="0"/>
      <c r="NRQ8" s="0"/>
      <c r="NRR8" s="0"/>
      <c r="NRS8" s="0"/>
      <c r="NRT8" s="0"/>
      <c r="NRU8" s="0"/>
      <c r="NRV8" s="0"/>
      <c r="NRW8" s="0"/>
      <c r="NRX8" s="0"/>
      <c r="NRY8" s="0"/>
      <c r="NRZ8" s="0"/>
      <c r="NSA8" s="0"/>
      <c r="NSB8" s="0"/>
      <c r="NSC8" s="0"/>
      <c r="NSD8" s="0"/>
      <c r="NSE8" s="0"/>
      <c r="NSF8" s="0"/>
      <c r="NSG8" s="0"/>
      <c r="NSH8" s="0"/>
      <c r="NSI8" s="0"/>
      <c r="NSJ8" s="0"/>
      <c r="NSK8" s="0"/>
      <c r="NSL8" s="0"/>
      <c r="NSM8" s="0"/>
      <c r="NSN8" s="0"/>
      <c r="NSO8" s="0"/>
      <c r="NSP8" s="0"/>
      <c r="NSQ8" s="0"/>
      <c r="NSR8" s="0"/>
      <c r="NSS8" s="0"/>
      <c r="NST8" s="0"/>
      <c r="NSU8" s="0"/>
      <c r="NSV8" s="0"/>
      <c r="NSW8" s="0"/>
      <c r="NSX8" s="0"/>
      <c r="NSY8" s="0"/>
      <c r="NSZ8" s="0"/>
      <c r="NTA8" s="0"/>
      <c r="NTB8" s="0"/>
      <c r="NTC8" s="0"/>
      <c r="NTD8" s="0"/>
      <c r="NTE8" s="0"/>
      <c r="NTF8" s="0"/>
      <c r="NTG8" s="0"/>
      <c r="NTH8" s="0"/>
      <c r="NTI8" s="0"/>
      <c r="NTJ8" s="0"/>
      <c r="NTK8" s="0"/>
      <c r="NTL8" s="0"/>
      <c r="NTM8" s="0"/>
      <c r="NTN8" s="0"/>
      <c r="NTO8" s="0"/>
      <c r="NTP8" s="0"/>
      <c r="NTQ8" s="0"/>
      <c r="NTR8" s="0"/>
      <c r="NTS8" s="0"/>
      <c r="NTT8" s="0"/>
      <c r="NTU8" s="0"/>
      <c r="NTV8" s="0"/>
      <c r="NTW8" s="0"/>
      <c r="NTX8" s="0"/>
      <c r="NTY8" s="0"/>
      <c r="NTZ8" s="0"/>
      <c r="NUA8" s="0"/>
      <c r="NUB8" s="0"/>
      <c r="NUC8" s="0"/>
      <c r="NUD8" s="0"/>
      <c r="NUE8" s="0"/>
      <c r="NUF8" s="0"/>
      <c r="NUG8" s="0"/>
      <c r="NUH8" s="0"/>
      <c r="NUI8" s="0"/>
      <c r="NUJ8" s="0"/>
      <c r="NUK8" s="0"/>
      <c r="NUL8" s="0"/>
      <c r="NUM8" s="0"/>
      <c r="NUN8" s="0"/>
      <c r="NUO8" s="0"/>
      <c r="NUP8" s="0"/>
      <c r="NUQ8" s="0"/>
      <c r="NUR8" s="0"/>
      <c r="NUS8" s="0"/>
      <c r="NUT8" s="0"/>
      <c r="NUU8" s="0"/>
      <c r="NUV8" s="0"/>
      <c r="NUW8" s="0"/>
      <c r="NUX8" s="0"/>
      <c r="NUY8" s="0"/>
      <c r="NUZ8" s="0"/>
      <c r="NVA8" s="0"/>
      <c r="NVB8" s="0"/>
      <c r="NVC8" s="0"/>
      <c r="NVD8" s="0"/>
      <c r="NVE8" s="0"/>
      <c r="NVF8" s="0"/>
      <c r="NVG8" s="0"/>
      <c r="NVH8" s="0"/>
      <c r="NVI8" s="0"/>
      <c r="NVJ8" s="0"/>
      <c r="NVK8" s="0"/>
      <c r="NVL8" s="0"/>
      <c r="NVM8" s="0"/>
      <c r="NVN8" s="0"/>
      <c r="NVO8" s="0"/>
      <c r="NVP8" s="0"/>
      <c r="NVQ8" s="0"/>
      <c r="NVR8" s="0"/>
      <c r="NVS8" s="0"/>
      <c r="NVT8" s="0"/>
      <c r="NVU8" s="0"/>
      <c r="NVV8" s="0"/>
      <c r="NVW8" s="0"/>
      <c r="NVX8" s="0"/>
      <c r="NVY8" s="0"/>
      <c r="NVZ8" s="0"/>
      <c r="NWA8" s="0"/>
      <c r="NWB8" s="0"/>
      <c r="NWC8" s="0"/>
      <c r="NWD8" s="0"/>
      <c r="NWE8" s="0"/>
      <c r="NWF8" s="0"/>
      <c r="NWG8" s="0"/>
      <c r="NWH8" s="0"/>
      <c r="NWI8" s="0"/>
      <c r="NWJ8" s="0"/>
      <c r="NWK8" s="0"/>
      <c r="NWL8" s="0"/>
      <c r="NWM8" s="0"/>
      <c r="NWN8" s="0"/>
      <c r="NWO8" s="0"/>
      <c r="NWP8" s="0"/>
      <c r="NWQ8" s="0"/>
      <c r="NWR8" s="0"/>
      <c r="NWS8" s="0"/>
      <c r="NWT8" s="0"/>
      <c r="NWU8" s="0"/>
      <c r="NWV8" s="0"/>
      <c r="NWW8" s="0"/>
      <c r="NWX8" s="0"/>
      <c r="NWY8" s="0"/>
      <c r="NWZ8" s="0"/>
      <c r="NXA8" s="0"/>
      <c r="NXB8" s="0"/>
      <c r="NXC8" s="0"/>
      <c r="NXD8" s="0"/>
      <c r="NXE8" s="0"/>
      <c r="NXF8" s="0"/>
      <c r="NXG8" s="0"/>
      <c r="NXH8" s="0"/>
      <c r="NXI8" s="0"/>
      <c r="NXJ8" s="0"/>
      <c r="NXK8" s="0"/>
      <c r="NXL8" s="0"/>
      <c r="NXM8" s="0"/>
      <c r="NXN8" s="0"/>
      <c r="NXO8" s="0"/>
      <c r="NXP8" s="0"/>
      <c r="NXQ8" s="0"/>
      <c r="NXR8" s="0"/>
      <c r="NXS8" s="0"/>
      <c r="NXT8" s="0"/>
      <c r="NXU8" s="0"/>
      <c r="NXV8" s="0"/>
      <c r="NXW8" s="0"/>
      <c r="NXX8" s="0"/>
      <c r="NXY8" s="0"/>
      <c r="NXZ8" s="0"/>
      <c r="NYA8" s="0"/>
      <c r="NYB8" s="0"/>
      <c r="NYC8" s="0"/>
      <c r="NYD8" s="0"/>
      <c r="NYE8" s="0"/>
      <c r="NYF8" s="0"/>
      <c r="NYG8" s="0"/>
      <c r="NYH8" s="0"/>
      <c r="NYI8" s="0"/>
      <c r="NYJ8" s="0"/>
      <c r="NYK8" s="0"/>
      <c r="NYL8" s="0"/>
      <c r="NYM8" s="0"/>
      <c r="NYN8" s="0"/>
      <c r="NYO8" s="0"/>
      <c r="NYP8" s="0"/>
      <c r="NYQ8" s="0"/>
      <c r="NYR8" s="0"/>
      <c r="NYS8" s="0"/>
      <c r="NYT8" s="0"/>
      <c r="NYU8" s="0"/>
      <c r="NYV8" s="0"/>
      <c r="NYW8" s="0"/>
      <c r="NYX8" s="0"/>
      <c r="NYY8" s="0"/>
      <c r="NYZ8" s="0"/>
      <c r="NZA8" s="0"/>
      <c r="NZB8" s="0"/>
      <c r="NZC8" s="0"/>
      <c r="NZD8" s="0"/>
      <c r="NZE8" s="0"/>
      <c r="NZF8" s="0"/>
      <c r="NZG8" s="0"/>
      <c r="NZH8" s="0"/>
      <c r="NZI8" s="0"/>
      <c r="NZJ8" s="0"/>
      <c r="NZK8" s="0"/>
      <c r="NZL8" s="0"/>
      <c r="NZM8" s="0"/>
      <c r="NZN8" s="0"/>
      <c r="NZO8" s="0"/>
      <c r="NZP8" s="0"/>
      <c r="NZQ8" s="0"/>
      <c r="NZR8" s="0"/>
      <c r="NZS8" s="0"/>
      <c r="NZT8" s="0"/>
      <c r="NZU8" s="0"/>
      <c r="NZV8" s="0"/>
      <c r="NZW8" s="0"/>
      <c r="NZX8" s="0"/>
      <c r="NZY8" s="0"/>
      <c r="NZZ8" s="0"/>
      <c r="OAA8" s="0"/>
      <c r="OAB8" s="0"/>
      <c r="OAC8" s="0"/>
      <c r="OAD8" s="0"/>
      <c r="OAE8" s="0"/>
      <c r="OAF8" s="0"/>
      <c r="OAG8" s="0"/>
      <c r="OAH8" s="0"/>
      <c r="OAI8" s="0"/>
      <c r="OAJ8" s="0"/>
      <c r="OAK8" s="0"/>
      <c r="OAL8" s="0"/>
      <c r="OAM8" s="0"/>
      <c r="OAN8" s="0"/>
      <c r="OAO8" s="0"/>
      <c r="OAP8" s="0"/>
      <c r="OAQ8" s="0"/>
      <c r="OAR8" s="0"/>
      <c r="OAS8" s="0"/>
      <c r="OAT8" s="0"/>
      <c r="OAU8" s="0"/>
      <c r="OAV8" s="0"/>
      <c r="OAW8" s="0"/>
      <c r="OAX8" s="0"/>
      <c r="OAY8" s="0"/>
      <c r="OAZ8" s="0"/>
      <c r="OBA8" s="0"/>
      <c r="OBB8" s="0"/>
      <c r="OBC8" s="0"/>
      <c r="OBD8" s="0"/>
      <c r="OBE8" s="0"/>
      <c r="OBF8" s="0"/>
      <c r="OBG8" s="0"/>
      <c r="OBH8" s="0"/>
      <c r="OBI8" s="0"/>
      <c r="OBJ8" s="0"/>
      <c r="OBK8" s="0"/>
      <c r="OBL8" s="0"/>
      <c r="OBM8" s="0"/>
      <c r="OBN8" s="0"/>
      <c r="OBO8" s="0"/>
      <c r="OBP8" s="0"/>
      <c r="OBQ8" s="0"/>
      <c r="OBR8" s="0"/>
      <c r="OBS8" s="0"/>
      <c r="OBT8" s="0"/>
      <c r="OBU8" s="0"/>
      <c r="OBV8" s="0"/>
      <c r="OBW8" s="0"/>
      <c r="OBX8" s="0"/>
      <c r="OBY8" s="0"/>
      <c r="OBZ8" s="0"/>
      <c r="OCA8" s="0"/>
      <c r="OCB8" s="0"/>
      <c r="OCC8" s="0"/>
      <c r="OCD8" s="0"/>
      <c r="OCE8" s="0"/>
      <c r="OCF8" s="0"/>
      <c r="OCG8" s="0"/>
      <c r="OCH8" s="0"/>
      <c r="OCI8" s="0"/>
      <c r="OCJ8" s="0"/>
      <c r="OCK8" s="0"/>
      <c r="OCL8" s="0"/>
      <c r="OCM8" s="0"/>
      <c r="OCN8" s="0"/>
      <c r="OCO8" s="0"/>
      <c r="OCP8" s="0"/>
      <c r="OCQ8" s="0"/>
      <c r="OCR8" s="0"/>
      <c r="OCS8" s="0"/>
      <c r="OCT8" s="0"/>
      <c r="OCU8" s="0"/>
      <c r="OCV8" s="0"/>
      <c r="OCW8" s="0"/>
      <c r="OCX8" s="0"/>
      <c r="OCY8" s="0"/>
      <c r="OCZ8" s="0"/>
      <c r="ODA8" s="0"/>
      <c r="ODB8" s="0"/>
      <c r="ODC8" s="0"/>
      <c r="ODD8" s="0"/>
      <c r="ODE8" s="0"/>
      <c r="ODF8" s="0"/>
      <c r="ODG8" s="0"/>
      <c r="ODH8" s="0"/>
      <c r="ODI8" s="0"/>
      <c r="ODJ8" s="0"/>
      <c r="ODK8" s="0"/>
      <c r="ODL8" s="0"/>
      <c r="ODM8" s="0"/>
      <c r="ODN8" s="0"/>
      <c r="ODO8" s="0"/>
      <c r="ODP8" s="0"/>
      <c r="ODQ8" s="0"/>
      <c r="ODR8" s="0"/>
      <c r="ODS8" s="0"/>
      <c r="ODT8" s="0"/>
      <c r="ODU8" s="0"/>
      <c r="ODV8" s="0"/>
      <c r="ODW8" s="0"/>
      <c r="ODX8" s="0"/>
      <c r="ODY8" s="0"/>
      <c r="ODZ8" s="0"/>
      <c r="OEA8" s="0"/>
      <c r="OEB8" s="0"/>
      <c r="OEC8" s="0"/>
      <c r="OED8" s="0"/>
      <c r="OEE8" s="0"/>
      <c r="OEF8" s="0"/>
      <c r="OEG8" s="0"/>
      <c r="OEH8" s="0"/>
      <c r="OEI8" s="0"/>
      <c r="OEJ8" s="0"/>
      <c r="OEK8" s="0"/>
      <c r="OEL8" s="0"/>
      <c r="OEM8" s="0"/>
      <c r="OEN8" s="0"/>
      <c r="OEO8" s="0"/>
      <c r="OEP8" s="0"/>
      <c r="OEQ8" s="0"/>
      <c r="OER8" s="0"/>
      <c r="OES8" s="0"/>
      <c r="OET8" s="0"/>
      <c r="OEU8" s="0"/>
      <c r="OEV8" s="0"/>
      <c r="OEW8" s="0"/>
      <c r="OEX8" s="0"/>
      <c r="OEY8" s="0"/>
      <c r="OEZ8" s="0"/>
      <c r="OFA8" s="0"/>
      <c r="OFB8" s="0"/>
      <c r="OFC8" s="0"/>
      <c r="OFD8" s="0"/>
      <c r="OFE8" s="0"/>
      <c r="OFF8" s="0"/>
      <c r="OFG8" s="0"/>
      <c r="OFH8" s="0"/>
      <c r="OFI8" s="0"/>
      <c r="OFJ8" s="0"/>
      <c r="OFK8" s="0"/>
      <c r="OFL8" s="0"/>
      <c r="OFM8" s="0"/>
      <c r="OFN8" s="0"/>
      <c r="OFO8" s="0"/>
      <c r="OFP8" s="0"/>
      <c r="OFQ8" s="0"/>
      <c r="OFR8" s="0"/>
      <c r="OFS8" s="0"/>
      <c r="OFT8" s="0"/>
      <c r="OFU8" s="0"/>
      <c r="OFV8" s="0"/>
      <c r="OFW8" s="0"/>
      <c r="OFX8" s="0"/>
      <c r="OFY8" s="0"/>
      <c r="OFZ8" s="0"/>
      <c r="OGA8" s="0"/>
      <c r="OGB8" s="0"/>
      <c r="OGC8" s="0"/>
      <c r="OGD8" s="0"/>
      <c r="OGE8" s="0"/>
      <c r="OGF8" s="0"/>
      <c r="OGG8" s="0"/>
      <c r="OGH8" s="0"/>
      <c r="OGI8" s="0"/>
      <c r="OGJ8" s="0"/>
      <c r="OGK8" s="0"/>
      <c r="OGL8" s="0"/>
      <c r="OGM8" s="0"/>
      <c r="OGN8" s="0"/>
      <c r="OGO8" s="0"/>
      <c r="OGP8" s="0"/>
      <c r="OGQ8" s="0"/>
      <c r="OGR8" s="0"/>
      <c r="OGS8" s="0"/>
      <c r="OGT8" s="0"/>
      <c r="OGU8" s="0"/>
      <c r="OGV8" s="0"/>
      <c r="OGW8" s="0"/>
      <c r="OGX8" s="0"/>
      <c r="OGY8" s="0"/>
      <c r="OGZ8" s="0"/>
      <c r="OHA8" s="0"/>
      <c r="OHB8" s="0"/>
      <c r="OHC8" s="0"/>
      <c r="OHD8" s="0"/>
      <c r="OHE8" s="0"/>
      <c r="OHF8" s="0"/>
      <c r="OHG8" s="0"/>
      <c r="OHH8" s="0"/>
      <c r="OHI8" s="0"/>
      <c r="OHJ8" s="0"/>
      <c r="OHK8" s="0"/>
      <c r="OHL8" s="0"/>
      <c r="OHM8" s="0"/>
      <c r="OHN8" s="0"/>
      <c r="OHO8" s="0"/>
      <c r="OHP8" s="0"/>
      <c r="OHQ8" s="0"/>
      <c r="OHR8" s="0"/>
      <c r="OHS8" s="0"/>
      <c r="OHT8" s="0"/>
      <c r="OHU8" s="0"/>
      <c r="OHV8" s="0"/>
      <c r="OHW8" s="0"/>
      <c r="OHX8" s="0"/>
      <c r="OHY8" s="0"/>
      <c r="OHZ8" s="0"/>
      <c r="OIA8" s="0"/>
      <c r="OIB8" s="0"/>
      <c r="OIC8" s="0"/>
      <c r="OID8" s="0"/>
      <c r="OIE8" s="0"/>
      <c r="OIF8" s="0"/>
      <c r="OIG8" s="0"/>
      <c r="OIH8" s="0"/>
      <c r="OII8" s="0"/>
      <c r="OIJ8" s="0"/>
      <c r="OIK8" s="0"/>
      <c r="OIL8" s="0"/>
      <c r="OIM8" s="0"/>
      <c r="OIN8" s="0"/>
      <c r="OIO8" s="0"/>
      <c r="OIP8" s="0"/>
      <c r="OIQ8" s="0"/>
      <c r="OIR8" s="0"/>
      <c r="OIS8" s="0"/>
      <c r="OIT8" s="0"/>
      <c r="OIU8" s="0"/>
      <c r="OIV8" s="0"/>
      <c r="OIW8" s="0"/>
      <c r="OIX8" s="0"/>
      <c r="OIY8" s="0"/>
      <c r="OIZ8" s="0"/>
      <c r="OJA8" s="0"/>
      <c r="OJB8" s="0"/>
      <c r="OJC8" s="0"/>
      <c r="OJD8" s="0"/>
      <c r="OJE8" s="0"/>
      <c r="OJF8" s="0"/>
      <c r="OJG8" s="0"/>
      <c r="OJH8" s="0"/>
      <c r="OJI8" s="0"/>
      <c r="OJJ8" s="0"/>
      <c r="OJK8" s="0"/>
      <c r="OJL8" s="0"/>
      <c r="OJM8" s="0"/>
      <c r="OJN8" s="0"/>
      <c r="OJO8" s="0"/>
      <c r="OJP8" s="0"/>
      <c r="OJQ8" s="0"/>
      <c r="OJR8" s="0"/>
      <c r="OJS8" s="0"/>
      <c r="OJT8" s="0"/>
      <c r="OJU8" s="0"/>
      <c r="OJV8" s="0"/>
      <c r="OJW8" s="0"/>
      <c r="OJX8" s="0"/>
      <c r="OJY8" s="0"/>
      <c r="OJZ8" s="0"/>
      <c r="OKA8" s="0"/>
      <c r="OKB8" s="0"/>
      <c r="OKC8" s="0"/>
      <c r="OKD8" s="0"/>
      <c r="OKE8" s="0"/>
      <c r="OKF8" s="0"/>
      <c r="OKG8" s="0"/>
      <c r="OKH8" s="0"/>
      <c r="OKI8" s="0"/>
      <c r="OKJ8" s="0"/>
      <c r="OKK8" s="0"/>
      <c r="OKL8" s="0"/>
      <c r="OKM8" s="0"/>
      <c r="OKN8" s="0"/>
      <c r="OKO8" s="0"/>
      <c r="OKP8" s="0"/>
      <c r="OKQ8" s="0"/>
      <c r="OKR8" s="0"/>
      <c r="OKS8" s="0"/>
      <c r="OKT8" s="0"/>
      <c r="OKU8" s="0"/>
      <c r="OKV8" s="0"/>
      <c r="OKW8" s="0"/>
      <c r="OKX8" s="0"/>
      <c r="OKY8" s="0"/>
      <c r="OKZ8" s="0"/>
      <c r="OLA8" s="0"/>
      <c r="OLB8" s="0"/>
      <c r="OLC8" s="0"/>
      <c r="OLD8" s="0"/>
      <c r="OLE8" s="0"/>
      <c r="OLF8" s="0"/>
      <c r="OLG8" s="0"/>
      <c r="OLH8" s="0"/>
      <c r="OLI8" s="0"/>
      <c r="OLJ8" s="0"/>
      <c r="OLK8" s="0"/>
      <c r="OLL8" s="0"/>
      <c r="OLM8" s="0"/>
      <c r="OLN8" s="0"/>
      <c r="OLO8" s="0"/>
      <c r="OLP8" s="0"/>
      <c r="OLQ8" s="0"/>
      <c r="OLR8" s="0"/>
      <c r="OLS8" s="0"/>
      <c r="OLT8" s="0"/>
      <c r="OLU8" s="0"/>
      <c r="OLV8" s="0"/>
      <c r="OLW8" s="0"/>
      <c r="OLX8" s="0"/>
      <c r="OLY8" s="0"/>
      <c r="OLZ8" s="0"/>
      <c r="OMA8" s="0"/>
      <c r="OMB8" s="0"/>
      <c r="OMC8" s="0"/>
      <c r="OMD8" s="0"/>
      <c r="OME8" s="0"/>
      <c r="OMF8" s="0"/>
      <c r="OMG8" s="0"/>
      <c r="OMH8" s="0"/>
      <c r="OMI8" s="0"/>
      <c r="OMJ8" s="0"/>
      <c r="OMK8" s="0"/>
      <c r="OML8" s="0"/>
      <c r="OMM8" s="0"/>
      <c r="OMN8" s="0"/>
      <c r="OMO8" s="0"/>
      <c r="OMP8" s="0"/>
      <c r="OMQ8" s="0"/>
      <c r="OMR8" s="0"/>
      <c r="OMS8" s="0"/>
      <c r="OMT8" s="0"/>
      <c r="OMU8" s="0"/>
      <c r="OMV8" s="0"/>
      <c r="OMW8" s="0"/>
      <c r="OMX8" s="0"/>
      <c r="OMY8" s="0"/>
      <c r="OMZ8" s="0"/>
      <c r="ONA8" s="0"/>
      <c r="ONB8" s="0"/>
      <c r="ONC8" s="0"/>
      <c r="OND8" s="0"/>
      <c r="ONE8" s="0"/>
      <c r="ONF8" s="0"/>
      <c r="ONG8" s="0"/>
      <c r="ONH8" s="0"/>
      <c r="ONI8" s="0"/>
      <c r="ONJ8" s="0"/>
      <c r="ONK8" s="0"/>
      <c r="ONL8" s="0"/>
      <c r="ONM8" s="0"/>
      <c r="ONN8" s="0"/>
      <c r="ONO8" s="0"/>
      <c r="ONP8" s="0"/>
      <c r="ONQ8" s="0"/>
      <c r="ONR8" s="0"/>
      <c r="ONS8" s="0"/>
      <c r="ONT8" s="0"/>
      <c r="ONU8" s="0"/>
      <c r="ONV8" s="0"/>
      <c r="ONW8" s="0"/>
      <c r="ONX8" s="0"/>
      <c r="ONY8" s="0"/>
      <c r="ONZ8" s="0"/>
      <c r="OOA8" s="0"/>
      <c r="OOB8" s="0"/>
      <c r="OOC8" s="0"/>
      <c r="OOD8" s="0"/>
      <c r="OOE8" s="0"/>
      <c r="OOF8" s="0"/>
      <c r="OOG8" s="0"/>
      <c r="OOH8" s="0"/>
      <c r="OOI8" s="0"/>
      <c r="OOJ8" s="0"/>
      <c r="OOK8" s="0"/>
      <c r="OOL8" s="0"/>
      <c r="OOM8" s="0"/>
      <c r="OON8" s="0"/>
      <c r="OOO8" s="0"/>
      <c r="OOP8" s="0"/>
      <c r="OOQ8" s="0"/>
      <c r="OOR8" s="0"/>
      <c r="OOS8" s="0"/>
      <c r="OOT8" s="0"/>
      <c r="OOU8" s="0"/>
      <c r="OOV8" s="0"/>
      <c r="OOW8" s="0"/>
      <c r="OOX8" s="0"/>
      <c r="OOY8" s="0"/>
      <c r="OOZ8" s="0"/>
      <c r="OPA8" s="0"/>
      <c r="OPB8" s="0"/>
      <c r="OPC8" s="0"/>
      <c r="OPD8" s="0"/>
      <c r="OPE8" s="0"/>
      <c r="OPF8" s="0"/>
      <c r="OPG8" s="0"/>
      <c r="OPH8" s="0"/>
      <c r="OPI8" s="0"/>
      <c r="OPJ8" s="0"/>
      <c r="OPK8" s="0"/>
      <c r="OPL8" s="0"/>
      <c r="OPM8" s="0"/>
      <c r="OPN8" s="0"/>
      <c r="OPO8" s="0"/>
      <c r="OPP8" s="0"/>
      <c r="OPQ8" s="0"/>
      <c r="OPR8" s="0"/>
      <c r="OPS8" s="0"/>
      <c r="OPT8" s="0"/>
      <c r="OPU8" s="0"/>
      <c r="OPV8" s="0"/>
      <c r="OPW8" s="0"/>
      <c r="OPX8" s="0"/>
      <c r="OPY8" s="0"/>
      <c r="OPZ8" s="0"/>
      <c r="OQA8" s="0"/>
      <c r="OQB8" s="0"/>
      <c r="OQC8" s="0"/>
      <c r="OQD8" s="0"/>
      <c r="OQE8" s="0"/>
      <c r="OQF8" s="0"/>
      <c r="OQG8" s="0"/>
      <c r="OQH8" s="0"/>
      <c r="OQI8" s="0"/>
      <c r="OQJ8" s="0"/>
      <c r="OQK8" s="0"/>
      <c r="OQL8" s="0"/>
      <c r="OQM8" s="0"/>
      <c r="OQN8" s="0"/>
      <c r="OQO8" s="0"/>
      <c r="OQP8" s="0"/>
      <c r="OQQ8" s="0"/>
      <c r="OQR8" s="0"/>
      <c r="OQS8" s="0"/>
      <c r="OQT8" s="0"/>
      <c r="OQU8" s="0"/>
      <c r="OQV8" s="0"/>
      <c r="OQW8" s="0"/>
      <c r="OQX8" s="0"/>
      <c r="OQY8" s="0"/>
      <c r="OQZ8" s="0"/>
      <c r="ORA8" s="0"/>
      <c r="ORB8" s="0"/>
      <c r="ORC8" s="0"/>
      <c r="ORD8" s="0"/>
      <c r="ORE8" s="0"/>
      <c r="ORF8" s="0"/>
      <c r="ORG8" s="0"/>
      <c r="ORH8" s="0"/>
      <c r="ORI8" s="0"/>
      <c r="ORJ8" s="0"/>
      <c r="ORK8" s="0"/>
      <c r="ORL8" s="0"/>
      <c r="ORM8" s="0"/>
      <c r="ORN8" s="0"/>
      <c r="ORO8" s="0"/>
      <c r="ORP8" s="0"/>
      <c r="ORQ8" s="0"/>
      <c r="ORR8" s="0"/>
      <c r="ORS8" s="0"/>
      <c r="ORT8" s="0"/>
      <c r="ORU8" s="0"/>
      <c r="ORV8" s="0"/>
      <c r="ORW8" s="0"/>
      <c r="ORX8" s="0"/>
      <c r="ORY8" s="0"/>
      <c r="ORZ8" s="0"/>
      <c r="OSA8" s="0"/>
      <c r="OSB8" s="0"/>
      <c r="OSC8" s="0"/>
      <c r="OSD8" s="0"/>
      <c r="OSE8" s="0"/>
      <c r="OSF8" s="0"/>
      <c r="OSG8" s="0"/>
      <c r="OSH8" s="0"/>
      <c r="OSI8" s="0"/>
      <c r="OSJ8" s="0"/>
      <c r="OSK8" s="0"/>
      <c r="OSL8" s="0"/>
      <c r="OSM8" s="0"/>
      <c r="OSN8" s="0"/>
      <c r="OSO8" s="0"/>
      <c r="OSP8" s="0"/>
      <c r="OSQ8" s="0"/>
      <c r="OSR8" s="0"/>
      <c r="OSS8" s="0"/>
      <c r="OST8" s="0"/>
      <c r="OSU8" s="0"/>
      <c r="OSV8" s="0"/>
      <c r="OSW8" s="0"/>
      <c r="OSX8" s="0"/>
      <c r="OSY8" s="0"/>
      <c r="OSZ8" s="0"/>
      <c r="OTA8" s="0"/>
      <c r="OTB8" s="0"/>
      <c r="OTC8" s="0"/>
      <c r="OTD8" s="0"/>
      <c r="OTE8" s="0"/>
      <c r="OTF8" s="0"/>
      <c r="OTG8" s="0"/>
      <c r="OTH8" s="0"/>
      <c r="OTI8" s="0"/>
      <c r="OTJ8" s="0"/>
      <c r="OTK8" s="0"/>
      <c r="OTL8" s="0"/>
      <c r="OTM8" s="0"/>
      <c r="OTN8" s="0"/>
      <c r="OTO8" s="0"/>
      <c r="OTP8" s="0"/>
      <c r="OTQ8" s="0"/>
      <c r="OTR8" s="0"/>
      <c r="OTS8" s="0"/>
      <c r="OTT8" s="0"/>
      <c r="OTU8" s="0"/>
      <c r="OTV8" s="0"/>
      <c r="OTW8" s="0"/>
      <c r="OTX8" s="0"/>
      <c r="OTY8" s="0"/>
      <c r="OTZ8" s="0"/>
      <c r="OUA8" s="0"/>
      <c r="OUB8" s="0"/>
      <c r="OUC8" s="0"/>
      <c r="OUD8" s="0"/>
      <c r="OUE8" s="0"/>
      <c r="OUF8" s="0"/>
      <c r="OUG8" s="0"/>
      <c r="OUH8" s="0"/>
      <c r="OUI8" s="0"/>
      <c r="OUJ8" s="0"/>
      <c r="OUK8" s="0"/>
      <c r="OUL8" s="0"/>
      <c r="OUM8" s="0"/>
      <c r="OUN8" s="0"/>
      <c r="OUO8" s="0"/>
      <c r="OUP8" s="0"/>
      <c r="OUQ8" s="0"/>
      <c r="OUR8" s="0"/>
      <c r="OUS8" s="0"/>
      <c r="OUT8" s="0"/>
      <c r="OUU8" s="0"/>
      <c r="OUV8" s="0"/>
      <c r="OUW8" s="0"/>
      <c r="OUX8" s="0"/>
      <c r="OUY8" s="0"/>
      <c r="OUZ8" s="0"/>
      <c r="OVA8" s="0"/>
      <c r="OVB8" s="0"/>
      <c r="OVC8" s="0"/>
      <c r="OVD8" s="0"/>
      <c r="OVE8" s="0"/>
      <c r="OVF8" s="0"/>
      <c r="OVG8" s="0"/>
      <c r="OVH8" s="0"/>
      <c r="OVI8" s="0"/>
      <c r="OVJ8" s="0"/>
      <c r="OVK8" s="0"/>
      <c r="OVL8" s="0"/>
      <c r="OVM8" s="0"/>
      <c r="OVN8" s="0"/>
      <c r="OVO8" s="0"/>
      <c r="OVP8" s="0"/>
      <c r="OVQ8" s="0"/>
      <c r="OVR8" s="0"/>
      <c r="OVS8" s="0"/>
      <c r="OVT8" s="0"/>
      <c r="OVU8" s="0"/>
      <c r="OVV8" s="0"/>
      <c r="OVW8" s="0"/>
      <c r="OVX8" s="0"/>
      <c r="OVY8" s="0"/>
      <c r="OVZ8" s="0"/>
      <c r="OWA8" s="0"/>
      <c r="OWB8" s="0"/>
      <c r="OWC8" s="0"/>
      <c r="OWD8" s="0"/>
      <c r="OWE8" s="0"/>
      <c r="OWF8" s="0"/>
      <c r="OWG8" s="0"/>
      <c r="OWH8" s="0"/>
      <c r="OWI8" s="0"/>
      <c r="OWJ8" s="0"/>
      <c r="OWK8" s="0"/>
      <c r="OWL8" s="0"/>
      <c r="OWM8" s="0"/>
      <c r="OWN8" s="0"/>
      <c r="OWO8" s="0"/>
      <c r="OWP8" s="0"/>
      <c r="OWQ8" s="0"/>
      <c r="OWR8" s="0"/>
      <c r="OWS8" s="0"/>
      <c r="OWT8" s="0"/>
      <c r="OWU8" s="0"/>
      <c r="OWV8" s="0"/>
      <c r="OWW8" s="0"/>
      <c r="OWX8" s="0"/>
      <c r="OWY8" s="0"/>
      <c r="OWZ8" s="0"/>
      <c r="OXA8" s="0"/>
      <c r="OXB8" s="0"/>
      <c r="OXC8" s="0"/>
      <c r="OXD8" s="0"/>
      <c r="OXE8" s="0"/>
      <c r="OXF8" s="0"/>
      <c r="OXG8" s="0"/>
      <c r="OXH8" s="0"/>
      <c r="OXI8" s="0"/>
      <c r="OXJ8" s="0"/>
      <c r="OXK8" s="0"/>
      <c r="OXL8" s="0"/>
      <c r="OXM8" s="0"/>
      <c r="OXN8" s="0"/>
      <c r="OXO8" s="0"/>
      <c r="OXP8" s="0"/>
      <c r="OXQ8" s="0"/>
      <c r="OXR8" s="0"/>
      <c r="OXS8" s="0"/>
      <c r="OXT8" s="0"/>
      <c r="OXU8" s="0"/>
      <c r="OXV8" s="0"/>
      <c r="OXW8" s="0"/>
      <c r="OXX8" s="0"/>
      <c r="OXY8" s="0"/>
      <c r="OXZ8" s="0"/>
      <c r="OYA8" s="0"/>
      <c r="OYB8" s="0"/>
      <c r="OYC8" s="0"/>
      <c r="OYD8" s="0"/>
      <c r="OYE8" s="0"/>
      <c r="OYF8" s="0"/>
      <c r="OYG8" s="0"/>
      <c r="OYH8" s="0"/>
      <c r="OYI8" s="0"/>
      <c r="OYJ8" s="0"/>
      <c r="OYK8" s="0"/>
      <c r="OYL8" s="0"/>
      <c r="OYM8" s="0"/>
      <c r="OYN8" s="0"/>
      <c r="OYO8" s="0"/>
      <c r="OYP8" s="0"/>
      <c r="OYQ8" s="0"/>
      <c r="OYR8" s="0"/>
      <c r="OYS8" s="0"/>
      <c r="OYT8" s="0"/>
      <c r="OYU8" s="0"/>
      <c r="OYV8" s="0"/>
      <c r="OYW8" s="0"/>
      <c r="OYX8" s="0"/>
      <c r="OYY8" s="0"/>
      <c r="OYZ8" s="0"/>
      <c r="OZA8" s="0"/>
      <c r="OZB8" s="0"/>
      <c r="OZC8" s="0"/>
      <c r="OZD8" s="0"/>
      <c r="OZE8" s="0"/>
      <c r="OZF8" s="0"/>
      <c r="OZG8" s="0"/>
      <c r="OZH8" s="0"/>
      <c r="OZI8" s="0"/>
      <c r="OZJ8" s="0"/>
      <c r="OZK8" s="0"/>
      <c r="OZL8" s="0"/>
      <c r="OZM8" s="0"/>
      <c r="OZN8" s="0"/>
      <c r="OZO8" s="0"/>
      <c r="OZP8" s="0"/>
      <c r="OZQ8" s="0"/>
      <c r="OZR8" s="0"/>
      <c r="OZS8" s="0"/>
      <c r="OZT8" s="0"/>
      <c r="OZU8" s="0"/>
      <c r="OZV8" s="0"/>
      <c r="OZW8" s="0"/>
      <c r="OZX8" s="0"/>
      <c r="OZY8" s="0"/>
      <c r="OZZ8" s="0"/>
      <c r="PAA8" s="0"/>
      <c r="PAB8" s="0"/>
      <c r="PAC8" s="0"/>
      <c r="PAD8" s="0"/>
      <c r="PAE8" s="0"/>
      <c r="PAF8" s="0"/>
      <c r="PAG8" s="0"/>
      <c r="PAH8" s="0"/>
      <c r="PAI8" s="0"/>
      <c r="PAJ8" s="0"/>
      <c r="PAK8" s="0"/>
      <c r="PAL8" s="0"/>
      <c r="PAM8" s="0"/>
      <c r="PAN8" s="0"/>
      <c r="PAO8" s="0"/>
      <c r="PAP8" s="0"/>
      <c r="PAQ8" s="0"/>
      <c r="PAR8" s="0"/>
      <c r="PAS8" s="0"/>
      <c r="PAT8" s="0"/>
      <c r="PAU8" s="0"/>
      <c r="PAV8" s="0"/>
      <c r="PAW8" s="0"/>
      <c r="PAX8" s="0"/>
      <c r="PAY8" s="0"/>
      <c r="PAZ8" s="0"/>
      <c r="PBA8" s="0"/>
      <c r="PBB8" s="0"/>
      <c r="PBC8" s="0"/>
      <c r="PBD8" s="0"/>
      <c r="PBE8" s="0"/>
      <c r="PBF8" s="0"/>
      <c r="PBG8" s="0"/>
      <c r="PBH8" s="0"/>
      <c r="PBI8" s="0"/>
      <c r="PBJ8" s="0"/>
      <c r="PBK8" s="0"/>
      <c r="PBL8" s="0"/>
      <c r="PBM8" s="0"/>
      <c r="PBN8" s="0"/>
      <c r="PBO8" s="0"/>
      <c r="PBP8" s="0"/>
      <c r="PBQ8" s="0"/>
      <c r="PBR8" s="0"/>
      <c r="PBS8" s="0"/>
      <c r="PBT8" s="0"/>
      <c r="PBU8" s="0"/>
      <c r="PBV8" s="0"/>
      <c r="PBW8" s="0"/>
      <c r="PBX8" s="0"/>
      <c r="PBY8" s="0"/>
      <c r="PBZ8" s="0"/>
      <c r="PCA8" s="0"/>
      <c r="PCB8" s="0"/>
      <c r="PCC8" s="0"/>
      <c r="PCD8" s="0"/>
      <c r="PCE8" s="0"/>
      <c r="PCF8" s="0"/>
      <c r="PCG8" s="0"/>
      <c r="PCH8" s="0"/>
      <c r="PCI8" s="0"/>
      <c r="PCJ8" s="0"/>
      <c r="PCK8" s="0"/>
      <c r="PCL8" s="0"/>
      <c r="PCM8" s="0"/>
      <c r="PCN8" s="0"/>
      <c r="PCO8" s="0"/>
      <c r="PCP8" s="0"/>
      <c r="PCQ8" s="0"/>
      <c r="PCR8" s="0"/>
      <c r="PCS8" s="0"/>
      <c r="PCT8" s="0"/>
      <c r="PCU8" s="0"/>
      <c r="PCV8" s="0"/>
      <c r="PCW8" s="0"/>
      <c r="PCX8" s="0"/>
      <c r="PCY8" s="0"/>
      <c r="PCZ8" s="0"/>
      <c r="PDA8" s="0"/>
      <c r="PDB8" s="0"/>
      <c r="PDC8" s="0"/>
      <c r="PDD8" s="0"/>
      <c r="PDE8" s="0"/>
      <c r="PDF8" s="0"/>
      <c r="PDG8" s="0"/>
      <c r="PDH8" s="0"/>
      <c r="PDI8" s="0"/>
      <c r="PDJ8" s="0"/>
      <c r="PDK8" s="0"/>
      <c r="PDL8" s="0"/>
      <c r="PDM8" s="0"/>
      <c r="PDN8" s="0"/>
      <c r="PDO8" s="0"/>
      <c r="PDP8" s="0"/>
      <c r="PDQ8" s="0"/>
      <c r="PDR8" s="0"/>
      <c r="PDS8" s="0"/>
      <c r="PDT8" s="0"/>
      <c r="PDU8" s="0"/>
      <c r="PDV8" s="0"/>
      <c r="PDW8" s="0"/>
      <c r="PDX8" s="0"/>
      <c r="PDY8" s="0"/>
      <c r="PDZ8" s="0"/>
      <c r="PEA8" s="0"/>
      <c r="PEB8" s="0"/>
      <c r="PEC8" s="0"/>
      <c r="PED8" s="0"/>
      <c r="PEE8" s="0"/>
      <c r="PEF8" s="0"/>
      <c r="PEG8" s="0"/>
      <c r="PEH8" s="0"/>
      <c r="PEI8" s="0"/>
      <c r="PEJ8" s="0"/>
      <c r="PEK8" s="0"/>
      <c r="PEL8" s="0"/>
      <c r="PEM8" s="0"/>
      <c r="PEN8" s="0"/>
      <c r="PEO8" s="0"/>
      <c r="PEP8" s="0"/>
      <c r="PEQ8" s="0"/>
      <c r="PER8" s="0"/>
      <c r="PES8" s="0"/>
      <c r="PET8" s="0"/>
      <c r="PEU8" s="0"/>
      <c r="PEV8" s="0"/>
      <c r="PEW8" s="0"/>
      <c r="PEX8" s="0"/>
      <c r="PEY8" s="0"/>
      <c r="PEZ8" s="0"/>
      <c r="PFA8" s="0"/>
      <c r="PFB8" s="0"/>
      <c r="PFC8" s="0"/>
      <c r="PFD8" s="0"/>
      <c r="PFE8" s="0"/>
      <c r="PFF8" s="0"/>
      <c r="PFG8" s="0"/>
      <c r="PFH8" s="0"/>
      <c r="PFI8" s="0"/>
      <c r="PFJ8" s="0"/>
      <c r="PFK8" s="0"/>
      <c r="PFL8" s="0"/>
      <c r="PFM8" s="0"/>
      <c r="PFN8" s="0"/>
      <c r="PFO8" s="0"/>
      <c r="PFP8" s="0"/>
      <c r="PFQ8" s="0"/>
      <c r="PFR8" s="0"/>
      <c r="PFS8" s="0"/>
      <c r="PFT8" s="0"/>
      <c r="PFU8" s="0"/>
      <c r="PFV8" s="0"/>
      <c r="PFW8" s="0"/>
      <c r="PFX8" s="0"/>
      <c r="PFY8" s="0"/>
      <c r="PFZ8" s="0"/>
      <c r="PGA8" s="0"/>
      <c r="PGB8" s="0"/>
      <c r="PGC8" s="0"/>
      <c r="PGD8" s="0"/>
      <c r="PGE8" s="0"/>
      <c r="PGF8" s="0"/>
      <c r="PGG8" s="0"/>
      <c r="PGH8" s="0"/>
      <c r="PGI8" s="0"/>
      <c r="PGJ8" s="0"/>
      <c r="PGK8" s="0"/>
      <c r="PGL8" s="0"/>
      <c r="PGM8" s="0"/>
      <c r="PGN8" s="0"/>
      <c r="PGO8" s="0"/>
      <c r="PGP8" s="0"/>
      <c r="PGQ8" s="0"/>
      <c r="PGR8" s="0"/>
      <c r="PGS8" s="0"/>
      <c r="PGT8" s="0"/>
      <c r="PGU8" s="0"/>
      <c r="PGV8" s="0"/>
      <c r="PGW8" s="0"/>
      <c r="PGX8" s="0"/>
      <c r="PGY8" s="0"/>
      <c r="PGZ8" s="0"/>
      <c r="PHA8" s="0"/>
      <c r="PHB8" s="0"/>
      <c r="PHC8" s="0"/>
      <c r="PHD8" s="0"/>
      <c r="PHE8" s="0"/>
      <c r="PHF8" s="0"/>
      <c r="PHG8" s="0"/>
      <c r="PHH8" s="0"/>
      <c r="PHI8" s="0"/>
      <c r="PHJ8" s="0"/>
      <c r="PHK8" s="0"/>
      <c r="PHL8" s="0"/>
      <c r="PHM8" s="0"/>
      <c r="PHN8" s="0"/>
      <c r="PHO8" s="0"/>
      <c r="PHP8" s="0"/>
      <c r="PHQ8" s="0"/>
      <c r="PHR8" s="0"/>
      <c r="PHS8" s="0"/>
      <c r="PHT8" s="0"/>
      <c r="PHU8" s="0"/>
      <c r="PHV8" s="0"/>
      <c r="PHW8" s="0"/>
      <c r="PHX8" s="0"/>
      <c r="PHY8" s="0"/>
      <c r="PHZ8" s="0"/>
      <c r="PIA8" s="0"/>
      <c r="PIB8" s="0"/>
      <c r="PIC8" s="0"/>
      <c r="PID8" s="0"/>
      <c r="PIE8" s="0"/>
      <c r="PIF8" s="0"/>
      <c r="PIG8" s="0"/>
      <c r="PIH8" s="0"/>
      <c r="PII8" s="0"/>
      <c r="PIJ8" s="0"/>
      <c r="PIK8" s="0"/>
      <c r="PIL8" s="0"/>
      <c r="PIM8" s="0"/>
      <c r="PIN8" s="0"/>
      <c r="PIO8" s="0"/>
      <c r="PIP8" s="0"/>
      <c r="PIQ8" s="0"/>
      <c r="PIR8" s="0"/>
      <c r="PIS8" s="0"/>
      <c r="PIT8" s="0"/>
      <c r="PIU8" s="0"/>
      <c r="PIV8" s="0"/>
      <c r="PIW8" s="0"/>
      <c r="PIX8" s="0"/>
      <c r="PIY8" s="0"/>
      <c r="PIZ8" s="0"/>
      <c r="PJA8" s="0"/>
      <c r="PJB8" s="0"/>
      <c r="PJC8" s="0"/>
      <c r="PJD8" s="0"/>
      <c r="PJE8" s="0"/>
      <c r="PJF8" s="0"/>
      <c r="PJG8" s="0"/>
      <c r="PJH8" s="0"/>
      <c r="PJI8" s="0"/>
      <c r="PJJ8" s="0"/>
      <c r="PJK8" s="0"/>
      <c r="PJL8" s="0"/>
      <c r="PJM8" s="0"/>
      <c r="PJN8" s="0"/>
      <c r="PJO8" s="0"/>
      <c r="PJP8" s="0"/>
      <c r="PJQ8" s="0"/>
      <c r="PJR8" s="0"/>
      <c r="PJS8" s="0"/>
      <c r="PJT8" s="0"/>
      <c r="PJU8" s="0"/>
      <c r="PJV8" s="0"/>
      <c r="PJW8" s="0"/>
      <c r="PJX8" s="0"/>
      <c r="PJY8" s="0"/>
      <c r="PJZ8" s="0"/>
      <c r="PKA8" s="0"/>
      <c r="PKB8" s="0"/>
      <c r="PKC8" s="0"/>
      <c r="PKD8" s="0"/>
      <c r="PKE8" s="0"/>
      <c r="PKF8" s="0"/>
      <c r="PKG8" s="0"/>
      <c r="PKH8" s="0"/>
      <c r="PKI8" s="0"/>
      <c r="PKJ8" s="0"/>
      <c r="PKK8" s="0"/>
      <c r="PKL8" s="0"/>
      <c r="PKM8" s="0"/>
      <c r="PKN8" s="0"/>
      <c r="PKO8" s="0"/>
      <c r="PKP8" s="0"/>
      <c r="PKQ8" s="0"/>
      <c r="PKR8" s="0"/>
      <c r="PKS8" s="0"/>
      <c r="PKT8" s="0"/>
      <c r="PKU8" s="0"/>
      <c r="PKV8" s="0"/>
      <c r="PKW8" s="0"/>
      <c r="PKX8" s="0"/>
      <c r="PKY8" s="0"/>
      <c r="PKZ8" s="0"/>
      <c r="PLA8" s="0"/>
      <c r="PLB8" s="0"/>
      <c r="PLC8" s="0"/>
      <c r="PLD8" s="0"/>
      <c r="PLE8" s="0"/>
      <c r="PLF8" s="0"/>
      <c r="PLG8" s="0"/>
      <c r="PLH8" s="0"/>
      <c r="PLI8" s="0"/>
      <c r="PLJ8" s="0"/>
      <c r="PLK8" s="0"/>
      <c r="PLL8" s="0"/>
      <c r="PLM8" s="0"/>
      <c r="PLN8" s="0"/>
      <c r="PLO8" s="0"/>
      <c r="PLP8" s="0"/>
      <c r="PLQ8" s="0"/>
      <c r="PLR8" s="0"/>
      <c r="PLS8" s="0"/>
      <c r="PLT8" s="0"/>
      <c r="PLU8" s="0"/>
      <c r="PLV8" s="0"/>
      <c r="PLW8" s="0"/>
      <c r="PLX8" s="0"/>
      <c r="PLY8" s="0"/>
      <c r="PLZ8" s="0"/>
      <c r="PMA8" s="0"/>
      <c r="PMB8" s="0"/>
      <c r="PMC8" s="0"/>
      <c r="PMD8" s="0"/>
      <c r="PME8" s="0"/>
      <c r="PMF8" s="0"/>
      <c r="PMG8" s="0"/>
      <c r="PMH8" s="0"/>
      <c r="PMI8" s="0"/>
      <c r="PMJ8" s="0"/>
      <c r="PMK8" s="0"/>
      <c r="PML8" s="0"/>
      <c r="PMM8" s="0"/>
      <c r="PMN8" s="0"/>
      <c r="PMO8" s="0"/>
      <c r="PMP8" s="0"/>
      <c r="PMQ8" s="0"/>
      <c r="PMR8" s="0"/>
      <c r="PMS8" s="0"/>
      <c r="PMT8" s="0"/>
      <c r="PMU8" s="0"/>
      <c r="PMV8" s="0"/>
      <c r="PMW8" s="0"/>
      <c r="PMX8" s="0"/>
      <c r="PMY8" s="0"/>
      <c r="PMZ8" s="0"/>
      <c r="PNA8" s="0"/>
      <c r="PNB8" s="0"/>
      <c r="PNC8" s="0"/>
      <c r="PND8" s="0"/>
      <c r="PNE8" s="0"/>
      <c r="PNF8" s="0"/>
      <c r="PNG8" s="0"/>
      <c r="PNH8" s="0"/>
      <c r="PNI8" s="0"/>
      <c r="PNJ8" s="0"/>
      <c r="PNK8" s="0"/>
      <c r="PNL8" s="0"/>
      <c r="PNM8" s="0"/>
      <c r="PNN8" s="0"/>
      <c r="PNO8" s="0"/>
      <c r="PNP8" s="0"/>
      <c r="PNQ8" s="0"/>
      <c r="PNR8" s="0"/>
      <c r="PNS8" s="0"/>
      <c r="PNT8" s="0"/>
      <c r="PNU8" s="0"/>
      <c r="PNV8" s="0"/>
      <c r="PNW8" s="0"/>
      <c r="PNX8" s="0"/>
      <c r="PNY8" s="0"/>
      <c r="PNZ8" s="0"/>
      <c r="POA8" s="0"/>
      <c r="POB8" s="0"/>
      <c r="POC8" s="0"/>
      <c r="POD8" s="0"/>
      <c r="POE8" s="0"/>
      <c r="POF8" s="0"/>
      <c r="POG8" s="0"/>
      <c r="POH8" s="0"/>
      <c r="POI8" s="0"/>
      <c r="POJ8" s="0"/>
      <c r="POK8" s="0"/>
      <c r="POL8" s="0"/>
      <c r="POM8" s="0"/>
      <c r="PON8" s="0"/>
      <c r="POO8" s="0"/>
      <c r="POP8" s="0"/>
      <c r="POQ8" s="0"/>
      <c r="POR8" s="0"/>
      <c r="POS8" s="0"/>
      <c r="POT8" s="0"/>
      <c r="POU8" s="0"/>
      <c r="POV8" s="0"/>
      <c r="POW8" s="0"/>
      <c r="POX8" s="0"/>
      <c r="POY8" s="0"/>
      <c r="POZ8" s="0"/>
      <c r="PPA8" s="0"/>
      <c r="PPB8" s="0"/>
      <c r="PPC8" s="0"/>
      <c r="PPD8" s="0"/>
      <c r="PPE8" s="0"/>
      <c r="PPF8" s="0"/>
      <c r="PPG8" s="0"/>
      <c r="PPH8" s="0"/>
      <c r="PPI8" s="0"/>
      <c r="PPJ8" s="0"/>
      <c r="PPK8" s="0"/>
      <c r="PPL8" s="0"/>
      <c r="PPM8" s="0"/>
      <c r="PPN8" s="0"/>
      <c r="PPO8" s="0"/>
      <c r="PPP8" s="0"/>
      <c r="PPQ8" s="0"/>
      <c r="PPR8" s="0"/>
      <c r="PPS8" s="0"/>
      <c r="PPT8" s="0"/>
      <c r="PPU8" s="0"/>
      <c r="PPV8" s="0"/>
      <c r="PPW8" s="0"/>
      <c r="PPX8" s="0"/>
      <c r="PPY8" s="0"/>
      <c r="PPZ8" s="0"/>
      <c r="PQA8" s="0"/>
      <c r="PQB8" s="0"/>
      <c r="PQC8" s="0"/>
      <c r="PQD8" s="0"/>
      <c r="PQE8" s="0"/>
      <c r="PQF8" s="0"/>
      <c r="PQG8" s="0"/>
      <c r="PQH8" s="0"/>
      <c r="PQI8" s="0"/>
      <c r="PQJ8" s="0"/>
      <c r="PQK8" s="0"/>
      <c r="PQL8" s="0"/>
      <c r="PQM8" s="0"/>
      <c r="PQN8" s="0"/>
      <c r="PQO8" s="0"/>
      <c r="PQP8" s="0"/>
      <c r="PQQ8" s="0"/>
      <c r="PQR8" s="0"/>
      <c r="PQS8" s="0"/>
      <c r="PQT8" s="0"/>
      <c r="PQU8" s="0"/>
      <c r="PQV8" s="0"/>
      <c r="PQW8" s="0"/>
      <c r="PQX8" s="0"/>
      <c r="PQY8" s="0"/>
      <c r="PQZ8" s="0"/>
      <c r="PRA8" s="0"/>
      <c r="PRB8" s="0"/>
      <c r="PRC8" s="0"/>
      <c r="PRD8" s="0"/>
      <c r="PRE8" s="0"/>
      <c r="PRF8" s="0"/>
      <c r="PRG8" s="0"/>
      <c r="PRH8" s="0"/>
      <c r="PRI8" s="0"/>
      <c r="PRJ8" s="0"/>
      <c r="PRK8" s="0"/>
      <c r="PRL8" s="0"/>
      <c r="PRM8" s="0"/>
      <c r="PRN8" s="0"/>
      <c r="PRO8" s="0"/>
      <c r="PRP8" s="0"/>
      <c r="PRQ8" s="0"/>
      <c r="PRR8" s="0"/>
      <c r="PRS8" s="0"/>
      <c r="PRT8" s="0"/>
      <c r="PRU8" s="0"/>
      <c r="PRV8" s="0"/>
      <c r="PRW8" s="0"/>
      <c r="PRX8" s="0"/>
      <c r="PRY8" s="0"/>
      <c r="PRZ8" s="0"/>
      <c r="PSA8" s="0"/>
      <c r="PSB8" s="0"/>
      <c r="PSC8" s="0"/>
      <c r="PSD8" s="0"/>
      <c r="PSE8" s="0"/>
      <c r="PSF8" s="0"/>
      <c r="PSG8" s="0"/>
      <c r="PSH8" s="0"/>
      <c r="PSI8" s="0"/>
      <c r="PSJ8" s="0"/>
      <c r="PSK8" s="0"/>
      <c r="PSL8" s="0"/>
      <c r="PSM8" s="0"/>
      <c r="PSN8" s="0"/>
      <c r="PSO8" s="0"/>
      <c r="PSP8" s="0"/>
      <c r="PSQ8" s="0"/>
      <c r="PSR8" s="0"/>
      <c r="PSS8" s="0"/>
      <c r="PST8" s="0"/>
      <c r="PSU8" s="0"/>
      <c r="PSV8" s="0"/>
      <c r="PSW8" s="0"/>
      <c r="PSX8" s="0"/>
      <c r="PSY8" s="0"/>
      <c r="PSZ8" s="0"/>
      <c r="PTA8" s="0"/>
      <c r="PTB8" s="0"/>
      <c r="PTC8" s="0"/>
      <c r="PTD8" s="0"/>
      <c r="PTE8" s="0"/>
      <c r="PTF8" s="0"/>
      <c r="PTG8" s="0"/>
      <c r="PTH8" s="0"/>
      <c r="PTI8" s="0"/>
      <c r="PTJ8" s="0"/>
      <c r="PTK8" s="0"/>
      <c r="PTL8" s="0"/>
      <c r="PTM8" s="0"/>
      <c r="PTN8" s="0"/>
      <c r="PTO8" s="0"/>
      <c r="PTP8" s="0"/>
      <c r="PTQ8" s="0"/>
      <c r="PTR8" s="0"/>
      <c r="PTS8" s="0"/>
      <c r="PTT8" s="0"/>
      <c r="PTU8" s="0"/>
      <c r="PTV8" s="0"/>
      <c r="PTW8" s="0"/>
      <c r="PTX8" s="0"/>
      <c r="PTY8" s="0"/>
      <c r="PTZ8" s="0"/>
      <c r="PUA8" s="0"/>
      <c r="PUB8" s="0"/>
      <c r="PUC8" s="0"/>
      <c r="PUD8" s="0"/>
      <c r="PUE8" s="0"/>
      <c r="PUF8" s="0"/>
      <c r="PUG8" s="0"/>
      <c r="PUH8" s="0"/>
      <c r="PUI8" s="0"/>
      <c r="PUJ8" s="0"/>
      <c r="PUK8" s="0"/>
      <c r="PUL8" s="0"/>
      <c r="PUM8" s="0"/>
      <c r="PUN8" s="0"/>
      <c r="PUO8" s="0"/>
      <c r="PUP8" s="0"/>
      <c r="PUQ8" s="0"/>
      <c r="PUR8" s="0"/>
      <c r="PUS8" s="0"/>
      <c r="PUT8" s="0"/>
      <c r="PUU8" s="0"/>
      <c r="PUV8" s="0"/>
      <c r="PUW8" s="0"/>
      <c r="PUX8" s="0"/>
      <c r="PUY8" s="0"/>
      <c r="PUZ8" s="0"/>
      <c r="PVA8" s="0"/>
      <c r="PVB8" s="0"/>
      <c r="PVC8" s="0"/>
      <c r="PVD8" s="0"/>
      <c r="PVE8" s="0"/>
      <c r="PVF8" s="0"/>
      <c r="PVG8" s="0"/>
      <c r="PVH8" s="0"/>
      <c r="PVI8" s="0"/>
      <c r="PVJ8" s="0"/>
      <c r="PVK8" s="0"/>
      <c r="PVL8" s="0"/>
      <c r="PVM8" s="0"/>
      <c r="PVN8" s="0"/>
      <c r="PVO8" s="0"/>
      <c r="PVP8" s="0"/>
      <c r="PVQ8" s="0"/>
      <c r="PVR8" s="0"/>
      <c r="PVS8" s="0"/>
      <c r="PVT8" s="0"/>
      <c r="PVU8" s="0"/>
      <c r="PVV8" s="0"/>
      <c r="PVW8" s="0"/>
      <c r="PVX8" s="0"/>
      <c r="PVY8" s="0"/>
      <c r="PVZ8" s="0"/>
      <c r="PWA8" s="0"/>
      <c r="PWB8" s="0"/>
      <c r="PWC8" s="0"/>
      <c r="PWD8" s="0"/>
      <c r="PWE8" s="0"/>
      <c r="PWF8" s="0"/>
      <c r="PWG8" s="0"/>
      <c r="PWH8" s="0"/>
      <c r="PWI8" s="0"/>
      <c r="PWJ8" s="0"/>
      <c r="PWK8" s="0"/>
      <c r="PWL8" s="0"/>
      <c r="PWM8" s="0"/>
      <c r="PWN8" s="0"/>
      <c r="PWO8" s="0"/>
      <c r="PWP8" s="0"/>
      <c r="PWQ8" s="0"/>
      <c r="PWR8" s="0"/>
      <c r="PWS8" s="0"/>
      <c r="PWT8" s="0"/>
      <c r="PWU8" s="0"/>
      <c r="PWV8" s="0"/>
      <c r="PWW8" s="0"/>
      <c r="PWX8" s="0"/>
      <c r="PWY8" s="0"/>
      <c r="PWZ8" s="0"/>
      <c r="PXA8" s="0"/>
      <c r="PXB8" s="0"/>
      <c r="PXC8" s="0"/>
      <c r="PXD8" s="0"/>
      <c r="PXE8" s="0"/>
      <c r="PXF8" s="0"/>
      <c r="PXG8" s="0"/>
      <c r="PXH8" s="0"/>
      <c r="PXI8" s="0"/>
      <c r="PXJ8" s="0"/>
      <c r="PXK8" s="0"/>
      <c r="PXL8" s="0"/>
      <c r="PXM8" s="0"/>
      <c r="PXN8" s="0"/>
      <c r="PXO8" s="0"/>
      <c r="PXP8" s="0"/>
      <c r="PXQ8" s="0"/>
      <c r="PXR8" s="0"/>
      <c r="PXS8" s="0"/>
      <c r="PXT8" s="0"/>
      <c r="PXU8" s="0"/>
      <c r="PXV8" s="0"/>
      <c r="PXW8" s="0"/>
      <c r="PXX8" s="0"/>
      <c r="PXY8" s="0"/>
      <c r="PXZ8" s="0"/>
      <c r="PYA8" s="0"/>
      <c r="PYB8" s="0"/>
      <c r="PYC8" s="0"/>
      <c r="PYD8" s="0"/>
      <c r="PYE8" s="0"/>
      <c r="PYF8" s="0"/>
      <c r="PYG8" s="0"/>
      <c r="PYH8" s="0"/>
      <c r="PYI8" s="0"/>
      <c r="PYJ8" s="0"/>
      <c r="PYK8" s="0"/>
      <c r="PYL8" s="0"/>
      <c r="PYM8" s="0"/>
      <c r="PYN8" s="0"/>
      <c r="PYO8" s="0"/>
      <c r="PYP8" s="0"/>
      <c r="PYQ8" s="0"/>
      <c r="PYR8" s="0"/>
      <c r="PYS8" s="0"/>
      <c r="PYT8" s="0"/>
      <c r="PYU8" s="0"/>
      <c r="PYV8" s="0"/>
      <c r="PYW8" s="0"/>
      <c r="PYX8" s="0"/>
      <c r="PYY8" s="0"/>
      <c r="PYZ8" s="0"/>
      <c r="PZA8" s="0"/>
      <c r="PZB8" s="0"/>
      <c r="PZC8" s="0"/>
      <c r="PZD8" s="0"/>
      <c r="PZE8" s="0"/>
      <c r="PZF8" s="0"/>
      <c r="PZG8" s="0"/>
      <c r="PZH8" s="0"/>
      <c r="PZI8" s="0"/>
      <c r="PZJ8" s="0"/>
      <c r="PZK8" s="0"/>
      <c r="PZL8" s="0"/>
      <c r="PZM8" s="0"/>
      <c r="PZN8" s="0"/>
      <c r="PZO8" s="0"/>
      <c r="PZP8" s="0"/>
      <c r="PZQ8" s="0"/>
      <c r="PZR8" s="0"/>
      <c r="PZS8" s="0"/>
      <c r="PZT8" s="0"/>
      <c r="PZU8" s="0"/>
      <c r="PZV8" s="0"/>
      <c r="PZW8" s="0"/>
      <c r="PZX8" s="0"/>
      <c r="PZY8" s="0"/>
      <c r="PZZ8" s="0"/>
      <c r="QAA8" s="0"/>
      <c r="QAB8" s="0"/>
      <c r="QAC8" s="0"/>
      <c r="QAD8" s="0"/>
      <c r="QAE8" s="0"/>
      <c r="QAF8" s="0"/>
      <c r="QAG8" s="0"/>
      <c r="QAH8" s="0"/>
      <c r="QAI8" s="0"/>
      <c r="QAJ8" s="0"/>
      <c r="QAK8" s="0"/>
      <c r="QAL8" s="0"/>
      <c r="QAM8" s="0"/>
      <c r="QAN8" s="0"/>
      <c r="QAO8" s="0"/>
      <c r="QAP8" s="0"/>
      <c r="QAQ8" s="0"/>
      <c r="QAR8" s="0"/>
      <c r="QAS8" s="0"/>
      <c r="QAT8" s="0"/>
      <c r="QAU8" s="0"/>
      <c r="QAV8" s="0"/>
      <c r="QAW8" s="0"/>
      <c r="QAX8" s="0"/>
      <c r="QAY8" s="0"/>
      <c r="QAZ8" s="0"/>
      <c r="QBA8" s="0"/>
      <c r="QBB8" s="0"/>
      <c r="QBC8" s="0"/>
      <c r="QBD8" s="0"/>
      <c r="QBE8" s="0"/>
      <c r="QBF8" s="0"/>
      <c r="QBG8" s="0"/>
      <c r="QBH8" s="0"/>
      <c r="QBI8" s="0"/>
      <c r="QBJ8" s="0"/>
      <c r="QBK8" s="0"/>
      <c r="QBL8" s="0"/>
      <c r="QBM8" s="0"/>
      <c r="QBN8" s="0"/>
      <c r="QBO8" s="0"/>
      <c r="QBP8" s="0"/>
      <c r="QBQ8" s="0"/>
      <c r="QBR8" s="0"/>
      <c r="QBS8" s="0"/>
      <c r="QBT8" s="0"/>
      <c r="QBU8" s="0"/>
      <c r="QBV8" s="0"/>
      <c r="QBW8" s="0"/>
      <c r="QBX8" s="0"/>
      <c r="QBY8" s="0"/>
      <c r="QBZ8" s="0"/>
      <c r="QCA8" s="0"/>
      <c r="QCB8" s="0"/>
      <c r="QCC8" s="0"/>
      <c r="QCD8" s="0"/>
      <c r="QCE8" s="0"/>
      <c r="QCF8" s="0"/>
      <c r="QCG8" s="0"/>
      <c r="QCH8" s="0"/>
      <c r="QCI8" s="0"/>
      <c r="QCJ8" s="0"/>
      <c r="QCK8" s="0"/>
      <c r="QCL8" s="0"/>
      <c r="QCM8" s="0"/>
      <c r="QCN8" s="0"/>
      <c r="QCO8" s="0"/>
      <c r="QCP8" s="0"/>
      <c r="QCQ8" s="0"/>
      <c r="QCR8" s="0"/>
      <c r="QCS8" s="0"/>
      <c r="QCT8" s="0"/>
      <c r="QCU8" s="0"/>
      <c r="QCV8" s="0"/>
      <c r="QCW8" s="0"/>
      <c r="QCX8" s="0"/>
      <c r="QCY8" s="0"/>
      <c r="QCZ8" s="0"/>
      <c r="QDA8" s="0"/>
      <c r="QDB8" s="0"/>
      <c r="QDC8" s="0"/>
      <c r="QDD8" s="0"/>
      <c r="QDE8" s="0"/>
      <c r="QDF8" s="0"/>
      <c r="QDG8" s="0"/>
      <c r="QDH8" s="0"/>
      <c r="QDI8" s="0"/>
      <c r="QDJ8" s="0"/>
      <c r="QDK8" s="0"/>
      <c r="QDL8" s="0"/>
      <c r="QDM8" s="0"/>
      <c r="QDN8" s="0"/>
      <c r="QDO8" s="0"/>
      <c r="QDP8" s="0"/>
      <c r="QDQ8" s="0"/>
      <c r="QDR8" s="0"/>
      <c r="QDS8" s="0"/>
      <c r="QDT8" s="0"/>
      <c r="QDU8" s="0"/>
      <c r="QDV8" s="0"/>
      <c r="QDW8" s="0"/>
      <c r="QDX8" s="0"/>
      <c r="QDY8" s="0"/>
      <c r="QDZ8" s="0"/>
      <c r="QEA8" s="0"/>
      <c r="QEB8" s="0"/>
      <c r="QEC8" s="0"/>
      <c r="QED8" s="0"/>
      <c r="QEE8" s="0"/>
      <c r="QEF8" s="0"/>
      <c r="QEG8" s="0"/>
      <c r="QEH8" s="0"/>
      <c r="QEI8" s="0"/>
      <c r="QEJ8" s="0"/>
      <c r="QEK8" s="0"/>
      <c r="QEL8" s="0"/>
      <c r="QEM8" s="0"/>
      <c r="QEN8" s="0"/>
      <c r="QEO8" s="0"/>
      <c r="QEP8" s="0"/>
      <c r="QEQ8" s="0"/>
      <c r="QER8" s="0"/>
      <c r="QES8" s="0"/>
      <c r="QET8" s="0"/>
      <c r="QEU8" s="0"/>
      <c r="QEV8" s="0"/>
      <c r="QEW8" s="0"/>
      <c r="QEX8" s="0"/>
      <c r="QEY8" s="0"/>
      <c r="QEZ8" s="0"/>
      <c r="QFA8" s="0"/>
      <c r="QFB8" s="0"/>
      <c r="QFC8" s="0"/>
      <c r="QFD8" s="0"/>
      <c r="QFE8" s="0"/>
      <c r="QFF8" s="0"/>
      <c r="QFG8" s="0"/>
      <c r="QFH8" s="0"/>
      <c r="QFI8" s="0"/>
      <c r="QFJ8" s="0"/>
      <c r="QFK8" s="0"/>
      <c r="QFL8" s="0"/>
      <c r="QFM8" s="0"/>
      <c r="QFN8" s="0"/>
      <c r="QFO8" s="0"/>
      <c r="QFP8" s="0"/>
      <c r="QFQ8" s="0"/>
      <c r="QFR8" s="0"/>
      <c r="QFS8" s="0"/>
      <c r="QFT8" s="0"/>
      <c r="QFU8" s="0"/>
      <c r="QFV8" s="0"/>
      <c r="QFW8" s="0"/>
      <c r="QFX8" s="0"/>
      <c r="QFY8" s="0"/>
      <c r="QFZ8" s="0"/>
      <c r="QGA8" s="0"/>
      <c r="QGB8" s="0"/>
      <c r="QGC8" s="0"/>
      <c r="QGD8" s="0"/>
      <c r="QGE8" s="0"/>
      <c r="QGF8" s="0"/>
      <c r="QGG8" s="0"/>
      <c r="QGH8" s="0"/>
      <c r="QGI8" s="0"/>
      <c r="QGJ8" s="0"/>
      <c r="QGK8" s="0"/>
      <c r="QGL8" s="0"/>
      <c r="QGM8" s="0"/>
      <c r="QGN8" s="0"/>
      <c r="QGO8" s="0"/>
      <c r="QGP8" s="0"/>
      <c r="QGQ8" s="0"/>
      <c r="QGR8" s="0"/>
      <c r="QGS8" s="0"/>
      <c r="QGT8" s="0"/>
      <c r="QGU8" s="0"/>
      <c r="QGV8" s="0"/>
      <c r="QGW8" s="0"/>
      <c r="QGX8" s="0"/>
      <c r="QGY8" s="0"/>
      <c r="QGZ8" s="0"/>
      <c r="QHA8" s="0"/>
      <c r="QHB8" s="0"/>
      <c r="QHC8" s="0"/>
      <c r="QHD8" s="0"/>
      <c r="QHE8" s="0"/>
      <c r="QHF8" s="0"/>
      <c r="QHG8" s="0"/>
      <c r="QHH8" s="0"/>
      <c r="QHI8" s="0"/>
      <c r="QHJ8" s="0"/>
      <c r="QHK8" s="0"/>
      <c r="QHL8" s="0"/>
      <c r="QHM8" s="0"/>
      <c r="QHN8" s="0"/>
      <c r="QHO8" s="0"/>
      <c r="QHP8" s="0"/>
      <c r="QHQ8" s="0"/>
      <c r="QHR8" s="0"/>
      <c r="QHS8" s="0"/>
      <c r="QHT8" s="0"/>
      <c r="QHU8" s="0"/>
      <c r="QHV8" s="0"/>
      <c r="QHW8" s="0"/>
      <c r="QHX8" s="0"/>
      <c r="QHY8" s="0"/>
      <c r="QHZ8" s="0"/>
      <c r="QIA8" s="0"/>
      <c r="QIB8" s="0"/>
      <c r="QIC8" s="0"/>
      <c r="QID8" s="0"/>
      <c r="QIE8" s="0"/>
      <c r="QIF8" s="0"/>
      <c r="QIG8" s="0"/>
      <c r="QIH8" s="0"/>
      <c r="QII8" s="0"/>
      <c r="QIJ8" s="0"/>
      <c r="QIK8" s="0"/>
      <c r="QIL8" s="0"/>
      <c r="QIM8" s="0"/>
      <c r="QIN8" s="0"/>
      <c r="QIO8" s="0"/>
      <c r="QIP8" s="0"/>
      <c r="QIQ8" s="0"/>
      <c r="QIR8" s="0"/>
      <c r="QIS8" s="0"/>
      <c r="QIT8" s="0"/>
      <c r="QIU8" s="0"/>
      <c r="QIV8" s="0"/>
      <c r="QIW8" s="0"/>
      <c r="QIX8" s="0"/>
      <c r="QIY8" s="0"/>
      <c r="QIZ8" s="0"/>
      <c r="QJA8" s="0"/>
      <c r="QJB8" s="0"/>
      <c r="QJC8" s="0"/>
      <c r="QJD8" s="0"/>
      <c r="QJE8" s="0"/>
      <c r="QJF8" s="0"/>
      <c r="QJG8" s="0"/>
      <c r="QJH8" s="0"/>
      <c r="QJI8" s="0"/>
      <c r="QJJ8" s="0"/>
      <c r="QJK8" s="0"/>
      <c r="QJL8" s="0"/>
      <c r="QJM8" s="0"/>
      <c r="QJN8" s="0"/>
      <c r="QJO8" s="0"/>
      <c r="QJP8" s="0"/>
      <c r="QJQ8" s="0"/>
      <c r="QJR8" s="0"/>
      <c r="QJS8" s="0"/>
      <c r="QJT8" s="0"/>
      <c r="QJU8" s="0"/>
      <c r="QJV8" s="0"/>
      <c r="QJW8" s="0"/>
      <c r="QJX8" s="0"/>
      <c r="QJY8" s="0"/>
      <c r="QJZ8" s="0"/>
      <c r="QKA8" s="0"/>
      <c r="QKB8" s="0"/>
      <c r="QKC8" s="0"/>
      <c r="QKD8" s="0"/>
      <c r="QKE8" s="0"/>
      <c r="QKF8" s="0"/>
      <c r="QKG8" s="0"/>
      <c r="QKH8" s="0"/>
      <c r="QKI8" s="0"/>
      <c r="QKJ8" s="0"/>
      <c r="QKK8" s="0"/>
      <c r="QKL8" s="0"/>
      <c r="QKM8" s="0"/>
      <c r="QKN8" s="0"/>
      <c r="QKO8" s="0"/>
      <c r="QKP8" s="0"/>
      <c r="QKQ8" s="0"/>
      <c r="QKR8" s="0"/>
      <c r="QKS8" s="0"/>
      <c r="QKT8" s="0"/>
      <c r="QKU8" s="0"/>
      <c r="QKV8" s="0"/>
      <c r="QKW8" s="0"/>
      <c r="QKX8" s="0"/>
      <c r="QKY8" s="0"/>
      <c r="QKZ8" s="0"/>
      <c r="QLA8" s="0"/>
      <c r="QLB8" s="0"/>
      <c r="QLC8" s="0"/>
      <c r="QLD8" s="0"/>
      <c r="QLE8" s="0"/>
      <c r="QLF8" s="0"/>
      <c r="QLG8" s="0"/>
      <c r="QLH8" s="0"/>
      <c r="QLI8" s="0"/>
      <c r="QLJ8" s="0"/>
      <c r="QLK8" s="0"/>
      <c r="QLL8" s="0"/>
      <c r="QLM8" s="0"/>
      <c r="QLN8" s="0"/>
      <c r="QLO8" s="0"/>
      <c r="QLP8" s="0"/>
      <c r="QLQ8" s="0"/>
      <c r="QLR8" s="0"/>
      <c r="QLS8" s="0"/>
      <c r="QLT8" s="0"/>
      <c r="QLU8" s="0"/>
      <c r="QLV8" s="0"/>
      <c r="QLW8" s="0"/>
      <c r="QLX8" s="0"/>
      <c r="QLY8" s="0"/>
      <c r="QLZ8" s="0"/>
      <c r="QMA8" s="0"/>
      <c r="QMB8" s="0"/>
      <c r="QMC8" s="0"/>
      <c r="QMD8" s="0"/>
      <c r="QME8" s="0"/>
      <c r="QMF8" s="0"/>
      <c r="QMG8" s="0"/>
      <c r="QMH8" s="0"/>
      <c r="QMI8" s="0"/>
      <c r="QMJ8" s="0"/>
      <c r="QMK8" s="0"/>
      <c r="QML8" s="0"/>
      <c r="QMM8" s="0"/>
      <c r="QMN8" s="0"/>
      <c r="QMO8" s="0"/>
      <c r="QMP8" s="0"/>
      <c r="QMQ8" s="0"/>
      <c r="QMR8" s="0"/>
      <c r="QMS8" s="0"/>
      <c r="QMT8" s="0"/>
      <c r="QMU8" s="0"/>
      <c r="QMV8" s="0"/>
      <c r="QMW8" s="0"/>
      <c r="QMX8" s="0"/>
      <c r="QMY8" s="0"/>
      <c r="QMZ8" s="0"/>
      <c r="QNA8" s="0"/>
      <c r="QNB8" s="0"/>
      <c r="QNC8" s="0"/>
      <c r="QND8" s="0"/>
      <c r="QNE8" s="0"/>
      <c r="QNF8" s="0"/>
      <c r="QNG8" s="0"/>
      <c r="QNH8" s="0"/>
      <c r="QNI8" s="0"/>
      <c r="QNJ8" s="0"/>
      <c r="QNK8" s="0"/>
      <c r="QNL8" s="0"/>
      <c r="QNM8" s="0"/>
      <c r="QNN8" s="0"/>
      <c r="QNO8" s="0"/>
      <c r="QNP8" s="0"/>
      <c r="QNQ8" s="0"/>
      <c r="QNR8" s="0"/>
      <c r="QNS8" s="0"/>
      <c r="QNT8" s="0"/>
      <c r="QNU8" s="0"/>
      <c r="QNV8" s="0"/>
      <c r="QNW8" s="0"/>
      <c r="QNX8" s="0"/>
      <c r="QNY8" s="0"/>
      <c r="QNZ8" s="0"/>
      <c r="QOA8" s="0"/>
      <c r="QOB8" s="0"/>
      <c r="QOC8" s="0"/>
      <c r="QOD8" s="0"/>
      <c r="QOE8" s="0"/>
      <c r="QOF8" s="0"/>
      <c r="QOG8" s="0"/>
      <c r="QOH8" s="0"/>
      <c r="QOI8" s="0"/>
      <c r="QOJ8" s="0"/>
      <c r="QOK8" s="0"/>
      <c r="QOL8" s="0"/>
      <c r="QOM8" s="0"/>
      <c r="QON8" s="0"/>
      <c r="QOO8" s="0"/>
      <c r="QOP8" s="0"/>
      <c r="QOQ8" s="0"/>
      <c r="QOR8" s="0"/>
      <c r="QOS8" s="0"/>
      <c r="QOT8" s="0"/>
      <c r="QOU8" s="0"/>
      <c r="QOV8" s="0"/>
      <c r="QOW8" s="0"/>
      <c r="QOX8" s="0"/>
      <c r="QOY8" s="0"/>
      <c r="QOZ8" s="0"/>
      <c r="QPA8" s="0"/>
      <c r="QPB8" s="0"/>
      <c r="QPC8" s="0"/>
      <c r="QPD8" s="0"/>
      <c r="QPE8" s="0"/>
      <c r="QPF8" s="0"/>
      <c r="QPG8" s="0"/>
      <c r="QPH8" s="0"/>
      <c r="QPI8" s="0"/>
      <c r="QPJ8" s="0"/>
      <c r="QPK8" s="0"/>
      <c r="QPL8" s="0"/>
      <c r="QPM8" s="0"/>
      <c r="QPN8" s="0"/>
      <c r="QPO8" s="0"/>
      <c r="QPP8" s="0"/>
      <c r="QPQ8" s="0"/>
      <c r="QPR8" s="0"/>
      <c r="QPS8" s="0"/>
      <c r="QPT8" s="0"/>
      <c r="QPU8" s="0"/>
      <c r="QPV8" s="0"/>
      <c r="QPW8" s="0"/>
      <c r="QPX8" s="0"/>
      <c r="QPY8" s="0"/>
      <c r="QPZ8" s="0"/>
      <c r="QQA8" s="0"/>
      <c r="QQB8" s="0"/>
      <c r="QQC8" s="0"/>
      <c r="QQD8" s="0"/>
      <c r="QQE8" s="0"/>
      <c r="QQF8" s="0"/>
      <c r="QQG8" s="0"/>
      <c r="QQH8" s="0"/>
      <c r="QQI8" s="0"/>
      <c r="QQJ8" s="0"/>
      <c r="QQK8" s="0"/>
      <c r="QQL8" s="0"/>
      <c r="QQM8" s="0"/>
      <c r="QQN8" s="0"/>
      <c r="QQO8" s="0"/>
      <c r="QQP8" s="0"/>
      <c r="QQQ8" s="0"/>
      <c r="QQR8" s="0"/>
      <c r="QQS8" s="0"/>
      <c r="QQT8" s="0"/>
      <c r="QQU8" s="0"/>
      <c r="QQV8" s="0"/>
      <c r="QQW8" s="0"/>
      <c r="QQX8" s="0"/>
      <c r="QQY8" s="0"/>
      <c r="QQZ8" s="0"/>
      <c r="QRA8" s="0"/>
      <c r="QRB8" s="0"/>
      <c r="QRC8" s="0"/>
      <c r="QRD8" s="0"/>
      <c r="QRE8" s="0"/>
      <c r="QRF8" s="0"/>
      <c r="QRG8" s="0"/>
      <c r="QRH8" s="0"/>
      <c r="QRI8" s="0"/>
      <c r="QRJ8" s="0"/>
      <c r="QRK8" s="0"/>
      <c r="QRL8" s="0"/>
      <c r="QRM8" s="0"/>
      <c r="QRN8" s="0"/>
      <c r="QRO8" s="0"/>
      <c r="QRP8" s="0"/>
      <c r="QRQ8" s="0"/>
      <c r="QRR8" s="0"/>
      <c r="QRS8" s="0"/>
      <c r="QRT8" s="0"/>
      <c r="QRU8" s="0"/>
      <c r="QRV8" s="0"/>
      <c r="QRW8" s="0"/>
      <c r="QRX8" s="0"/>
      <c r="QRY8" s="0"/>
      <c r="QRZ8" s="0"/>
      <c r="QSA8" s="0"/>
      <c r="QSB8" s="0"/>
      <c r="QSC8" s="0"/>
      <c r="QSD8" s="0"/>
      <c r="QSE8" s="0"/>
      <c r="QSF8" s="0"/>
      <c r="QSG8" s="0"/>
      <c r="QSH8" s="0"/>
      <c r="QSI8" s="0"/>
      <c r="QSJ8" s="0"/>
      <c r="QSK8" s="0"/>
      <c r="QSL8" s="0"/>
      <c r="QSM8" s="0"/>
      <c r="QSN8" s="0"/>
      <c r="QSO8" s="0"/>
      <c r="QSP8" s="0"/>
      <c r="QSQ8" s="0"/>
      <c r="QSR8" s="0"/>
      <c r="QSS8" s="0"/>
      <c r="QST8" s="0"/>
      <c r="QSU8" s="0"/>
      <c r="QSV8" s="0"/>
      <c r="QSW8" s="0"/>
      <c r="QSX8" s="0"/>
      <c r="QSY8" s="0"/>
      <c r="QSZ8" s="0"/>
      <c r="QTA8" s="0"/>
      <c r="QTB8" s="0"/>
      <c r="QTC8" s="0"/>
      <c r="QTD8" s="0"/>
      <c r="QTE8" s="0"/>
      <c r="QTF8" s="0"/>
      <c r="QTG8" s="0"/>
      <c r="QTH8" s="0"/>
      <c r="QTI8" s="0"/>
      <c r="QTJ8" s="0"/>
      <c r="QTK8" s="0"/>
      <c r="QTL8" s="0"/>
      <c r="QTM8" s="0"/>
      <c r="QTN8" s="0"/>
      <c r="QTO8" s="0"/>
      <c r="QTP8" s="0"/>
      <c r="QTQ8" s="0"/>
      <c r="QTR8" s="0"/>
      <c r="QTS8" s="0"/>
      <c r="QTT8" s="0"/>
      <c r="QTU8" s="0"/>
      <c r="QTV8" s="0"/>
      <c r="QTW8" s="0"/>
      <c r="QTX8" s="0"/>
      <c r="QTY8" s="0"/>
      <c r="QTZ8" s="0"/>
      <c r="QUA8" s="0"/>
      <c r="QUB8" s="0"/>
      <c r="QUC8" s="0"/>
      <c r="QUD8" s="0"/>
      <c r="QUE8" s="0"/>
      <c r="QUF8" s="0"/>
      <c r="QUG8" s="0"/>
      <c r="QUH8" s="0"/>
      <c r="QUI8" s="0"/>
      <c r="QUJ8" s="0"/>
      <c r="QUK8" s="0"/>
      <c r="QUL8" s="0"/>
      <c r="QUM8" s="0"/>
      <c r="QUN8" s="0"/>
      <c r="QUO8" s="0"/>
      <c r="QUP8" s="0"/>
      <c r="QUQ8" s="0"/>
      <c r="QUR8" s="0"/>
      <c r="QUS8" s="0"/>
      <c r="QUT8" s="0"/>
      <c r="QUU8" s="0"/>
      <c r="QUV8" s="0"/>
      <c r="QUW8" s="0"/>
      <c r="QUX8" s="0"/>
      <c r="QUY8" s="0"/>
      <c r="QUZ8" s="0"/>
      <c r="QVA8" s="0"/>
      <c r="QVB8" s="0"/>
      <c r="QVC8" s="0"/>
      <c r="QVD8" s="0"/>
      <c r="QVE8" s="0"/>
      <c r="QVF8" s="0"/>
      <c r="QVG8" s="0"/>
      <c r="QVH8" s="0"/>
      <c r="QVI8" s="0"/>
      <c r="QVJ8" s="0"/>
      <c r="QVK8" s="0"/>
      <c r="QVL8" s="0"/>
      <c r="QVM8" s="0"/>
      <c r="QVN8" s="0"/>
      <c r="QVO8" s="0"/>
      <c r="QVP8" s="0"/>
      <c r="QVQ8" s="0"/>
      <c r="QVR8" s="0"/>
      <c r="QVS8" s="0"/>
      <c r="QVT8" s="0"/>
      <c r="QVU8" s="0"/>
      <c r="QVV8" s="0"/>
      <c r="QVW8" s="0"/>
      <c r="QVX8" s="0"/>
      <c r="QVY8" s="0"/>
      <c r="QVZ8" s="0"/>
      <c r="QWA8" s="0"/>
      <c r="QWB8" s="0"/>
      <c r="QWC8" s="0"/>
      <c r="QWD8" s="0"/>
      <c r="QWE8" s="0"/>
      <c r="QWF8" s="0"/>
      <c r="QWG8" s="0"/>
      <c r="QWH8" s="0"/>
      <c r="QWI8" s="0"/>
      <c r="QWJ8" s="0"/>
      <c r="QWK8" s="0"/>
      <c r="QWL8" s="0"/>
      <c r="QWM8" s="0"/>
      <c r="QWN8" s="0"/>
      <c r="QWO8" s="0"/>
      <c r="QWP8" s="0"/>
      <c r="QWQ8" s="0"/>
      <c r="QWR8" s="0"/>
      <c r="QWS8" s="0"/>
      <c r="QWT8" s="0"/>
      <c r="QWU8" s="0"/>
      <c r="QWV8" s="0"/>
      <c r="QWW8" s="0"/>
      <c r="QWX8" s="0"/>
      <c r="QWY8" s="0"/>
      <c r="QWZ8" s="0"/>
      <c r="QXA8" s="0"/>
      <c r="QXB8" s="0"/>
      <c r="QXC8" s="0"/>
      <c r="QXD8" s="0"/>
      <c r="QXE8" s="0"/>
      <c r="QXF8" s="0"/>
      <c r="QXG8" s="0"/>
      <c r="QXH8" s="0"/>
      <c r="QXI8" s="0"/>
      <c r="QXJ8" s="0"/>
      <c r="QXK8" s="0"/>
      <c r="QXL8" s="0"/>
      <c r="QXM8" s="0"/>
      <c r="QXN8" s="0"/>
      <c r="QXO8" s="0"/>
      <c r="QXP8" s="0"/>
      <c r="QXQ8" s="0"/>
      <c r="QXR8" s="0"/>
      <c r="QXS8" s="0"/>
      <c r="QXT8" s="0"/>
      <c r="QXU8" s="0"/>
      <c r="QXV8" s="0"/>
      <c r="QXW8" s="0"/>
      <c r="QXX8" s="0"/>
      <c r="QXY8" s="0"/>
      <c r="QXZ8" s="0"/>
      <c r="QYA8" s="0"/>
      <c r="QYB8" s="0"/>
      <c r="QYC8" s="0"/>
      <c r="QYD8" s="0"/>
      <c r="QYE8" s="0"/>
      <c r="QYF8" s="0"/>
      <c r="QYG8" s="0"/>
      <c r="QYH8" s="0"/>
      <c r="QYI8" s="0"/>
      <c r="QYJ8" s="0"/>
      <c r="QYK8" s="0"/>
      <c r="QYL8" s="0"/>
      <c r="QYM8" s="0"/>
      <c r="QYN8" s="0"/>
      <c r="QYO8" s="0"/>
      <c r="QYP8" s="0"/>
      <c r="QYQ8" s="0"/>
      <c r="QYR8" s="0"/>
      <c r="QYS8" s="0"/>
      <c r="QYT8" s="0"/>
      <c r="QYU8" s="0"/>
      <c r="QYV8" s="0"/>
      <c r="QYW8" s="0"/>
      <c r="QYX8" s="0"/>
      <c r="QYY8" s="0"/>
      <c r="QYZ8" s="0"/>
      <c r="QZA8" s="0"/>
      <c r="QZB8" s="0"/>
      <c r="QZC8" s="0"/>
      <c r="QZD8" s="0"/>
      <c r="QZE8" s="0"/>
      <c r="QZF8" s="0"/>
      <c r="QZG8" s="0"/>
      <c r="QZH8" s="0"/>
      <c r="QZI8" s="0"/>
      <c r="QZJ8" s="0"/>
      <c r="QZK8" s="0"/>
      <c r="QZL8" s="0"/>
      <c r="QZM8" s="0"/>
      <c r="QZN8" s="0"/>
      <c r="QZO8" s="0"/>
      <c r="QZP8" s="0"/>
      <c r="QZQ8" s="0"/>
      <c r="QZR8" s="0"/>
      <c r="QZS8" s="0"/>
      <c r="QZT8" s="0"/>
      <c r="QZU8" s="0"/>
      <c r="QZV8" s="0"/>
      <c r="QZW8" s="0"/>
      <c r="QZX8" s="0"/>
      <c r="QZY8" s="0"/>
      <c r="QZZ8" s="0"/>
      <c r="RAA8" s="0"/>
      <c r="RAB8" s="0"/>
      <c r="RAC8" s="0"/>
      <c r="RAD8" s="0"/>
      <c r="RAE8" s="0"/>
      <c r="RAF8" s="0"/>
      <c r="RAG8" s="0"/>
      <c r="RAH8" s="0"/>
      <c r="RAI8" s="0"/>
      <c r="RAJ8" s="0"/>
      <c r="RAK8" s="0"/>
      <c r="RAL8" s="0"/>
      <c r="RAM8" s="0"/>
      <c r="RAN8" s="0"/>
      <c r="RAO8" s="0"/>
      <c r="RAP8" s="0"/>
      <c r="RAQ8" s="0"/>
      <c r="RAR8" s="0"/>
      <c r="RAS8" s="0"/>
      <c r="RAT8" s="0"/>
      <c r="RAU8" s="0"/>
      <c r="RAV8" s="0"/>
      <c r="RAW8" s="0"/>
      <c r="RAX8" s="0"/>
      <c r="RAY8" s="0"/>
      <c r="RAZ8" s="0"/>
      <c r="RBA8" s="0"/>
      <c r="RBB8" s="0"/>
      <c r="RBC8" s="0"/>
      <c r="RBD8" s="0"/>
      <c r="RBE8" s="0"/>
      <c r="RBF8" s="0"/>
      <c r="RBG8" s="0"/>
      <c r="RBH8" s="0"/>
      <c r="RBI8" s="0"/>
      <c r="RBJ8" s="0"/>
      <c r="RBK8" s="0"/>
      <c r="RBL8" s="0"/>
      <c r="RBM8" s="0"/>
      <c r="RBN8" s="0"/>
      <c r="RBO8" s="0"/>
      <c r="RBP8" s="0"/>
      <c r="RBQ8" s="0"/>
      <c r="RBR8" s="0"/>
      <c r="RBS8" s="0"/>
      <c r="RBT8" s="0"/>
      <c r="RBU8" s="0"/>
      <c r="RBV8" s="0"/>
      <c r="RBW8" s="0"/>
      <c r="RBX8" s="0"/>
      <c r="RBY8" s="0"/>
      <c r="RBZ8" s="0"/>
      <c r="RCA8" s="0"/>
      <c r="RCB8" s="0"/>
      <c r="RCC8" s="0"/>
      <c r="RCD8" s="0"/>
      <c r="RCE8" s="0"/>
      <c r="RCF8" s="0"/>
      <c r="RCG8" s="0"/>
      <c r="RCH8" s="0"/>
      <c r="RCI8" s="0"/>
      <c r="RCJ8" s="0"/>
      <c r="RCK8" s="0"/>
      <c r="RCL8" s="0"/>
      <c r="RCM8" s="0"/>
      <c r="RCN8" s="0"/>
      <c r="RCO8" s="0"/>
      <c r="RCP8" s="0"/>
      <c r="RCQ8" s="0"/>
      <c r="RCR8" s="0"/>
      <c r="RCS8" s="0"/>
      <c r="RCT8" s="0"/>
      <c r="RCU8" s="0"/>
      <c r="RCV8" s="0"/>
      <c r="RCW8" s="0"/>
      <c r="RCX8" s="0"/>
      <c r="RCY8" s="0"/>
      <c r="RCZ8" s="0"/>
      <c r="RDA8" s="0"/>
      <c r="RDB8" s="0"/>
      <c r="RDC8" s="0"/>
      <c r="RDD8" s="0"/>
      <c r="RDE8" s="0"/>
      <c r="RDF8" s="0"/>
      <c r="RDG8" s="0"/>
      <c r="RDH8" s="0"/>
      <c r="RDI8" s="0"/>
      <c r="RDJ8" s="0"/>
      <c r="RDK8" s="0"/>
      <c r="RDL8" s="0"/>
      <c r="RDM8" s="0"/>
      <c r="RDN8" s="0"/>
      <c r="RDO8" s="0"/>
      <c r="RDP8" s="0"/>
      <c r="RDQ8" s="0"/>
      <c r="RDR8" s="0"/>
      <c r="RDS8" s="0"/>
      <c r="RDT8" s="0"/>
      <c r="RDU8" s="0"/>
      <c r="RDV8" s="0"/>
      <c r="RDW8" s="0"/>
      <c r="RDX8" s="0"/>
      <c r="RDY8" s="0"/>
      <c r="RDZ8" s="0"/>
      <c r="REA8" s="0"/>
      <c r="REB8" s="0"/>
      <c r="REC8" s="0"/>
      <c r="RED8" s="0"/>
      <c r="REE8" s="0"/>
      <c r="REF8" s="0"/>
      <c r="REG8" s="0"/>
      <c r="REH8" s="0"/>
      <c r="REI8" s="0"/>
      <c r="REJ8" s="0"/>
      <c r="REK8" s="0"/>
      <c r="REL8" s="0"/>
      <c r="REM8" s="0"/>
      <c r="REN8" s="0"/>
      <c r="REO8" s="0"/>
      <c r="REP8" s="0"/>
      <c r="REQ8" s="0"/>
      <c r="RER8" s="0"/>
      <c r="RES8" s="0"/>
      <c r="RET8" s="0"/>
      <c r="REU8" s="0"/>
      <c r="REV8" s="0"/>
      <c r="REW8" s="0"/>
      <c r="REX8" s="0"/>
      <c r="REY8" s="0"/>
      <c r="REZ8" s="0"/>
      <c r="RFA8" s="0"/>
      <c r="RFB8" s="0"/>
      <c r="RFC8" s="0"/>
      <c r="RFD8" s="0"/>
      <c r="RFE8" s="0"/>
      <c r="RFF8" s="0"/>
      <c r="RFG8" s="0"/>
      <c r="RFH8" s="0"/>
      <c r="RFI8" s="0"/>
      <c r="RFJ8" s="0"/>
      <c r="RFK8" s="0"/>
      <c r="RFL8" s="0"/>
      <c r="RFM8" s="0"/>
      <c r="RFN8" s="0"/>
      <c r="RFO8" s="0"/>
      <c r="RFP8" s="0"/>
      <c r="RFQ8" s="0"/>
      <c r="RFR8" s="0"/>
      <c r="RFS8" s="0"/>
      <c r="RFT8" s="0"/>
      <c r="RFU8" s="0"/>
      <c r="RFV8" s="0"/>
      <c r="RFW8" s="0"/>
      <c r="RFX8" s="0"/>
      <c r="RFY8" s="0"/>
      <c r="RFZ8" s="0"/>
      <c r="RGA8" s="0"/>
      <c r="RGB8" s="0"/>
      <c r="RGC8" s="0"/>
      <c r="RGD8" s="0"/>
      <c r="RGE8" s="0"/>
      <c r="RGF8" s="0"/>
      <c r="RGG8" s="0"/>
      <c r="RGH8" s="0"/>
      <c r="RGI8" s="0"/>
      <c r="RGJ8" s="0"/>
      <c r="RGK8" s="0"/>
      <c r="RGL8" s="0"/>
      <c r="RGM8" s="0"/>
      <c r="RGN8" s="0"/>
      <c r="RGO8" s="0"/>
      <c r="RGP8" s="0"/>
      <c r="RGQ8" s="0"/>
      <c r="RGR8" s="0"/>
      <c r="RGS8" s="0"/>
      <c r="RGT8" s="0"/>
      <c r="RGU8" s="0"/>
      <c r="RGV8" s="0"/>
      <c r="RGW8" s="0"/>
      <c r="RGX8" s="0"/>
      <c r="RGY8" s="0"/>
      <c r="RGZ8" s="0"/>
      <c r="RHA8" s="0"/>
      <c r="RHB8" s="0"/>
      <c r="RHC8" s="0"/>
      <c r="RHD8" s="0"/>
      <c r="RHE8" s="0"/>
      <c r="RHF8" s="0"/>
      <c r="RHG8" s="0"/>
      <c r="RHH8" s="0"/>
      <c r="RHI8" s="0"/>
      <c r="RHJ8" s="0"/>
      <c r="RHK8" s="0"/>
      <c r="RHL8" s="0"/>
      <c r="RHM8" s="0"/>
      <c r="RHN8" s="0"/>
      <c r="RHO8" s="0"/>
      <c r="RHP8" s="0"/>
      <c r="RHQ8" s="0"/>
      <c r="RHR8" s="0"/>
      <c r="RHS8" s="0"/>
      <c r="RHT8" s="0"/>
      <c r="RHU8" s="0"/>
      <c r="RHV8" s="0"/>
      <c r="RHW8" s="0"/>
      <c r="RHX8" s="0"/>
      <c r="RHY8" s="0"/>
      <c r="RHZ8" s="0"/>
      <c r="RIA8" s="0"/>
      <c r="RIB8" s="0"/>
      <c r="RIC8" s="0"/>
      <c r="RID8" s="0"/>
      <c r="RIE8" s="0"/>
      <c r="RIF8" s="0"/>
      <c r="RIG8" s="0"/>
      <c r="RIH8" s="0"/>
      <c r="RII8" s="0"/>
      <c r="RIJ8" s="0"/>
      <c r="RIK8" s="0"/>
      <c r="RIL8" s="0"/>
      <c r="RIM8" s="0"/>
      <c r="RIN8" s="0"/>
      <c r="RIO8" s="0"/>
      <c r="RIP8" s="0"/>
      <c r="RIQ8" s="0"/>
      <c r="RIR8" s="0"/>
      <c r="RIS8" s="0"/>
      <c r="RIT8" s="0"/>
      <c r="RIU8" s="0"/>
      <c r="RIV8" s="0"/>
      <c r="RIW8" s="0"/>
      <c r="RIX8" s="0"/>
      <c r="RIY8" s="0"/>
      <c r="RIZ8" s="0"/>
      <c r="RJA8" s="0"/>
      <c r="RJB8" s="0"/>
      <c r="RJC8" s="0"/>
      <c r="RJD8" s="0"/>
      <c r="RJE8" s="0"/>
      <c r="RJF8" s="0"/>
      <c r="RJG8" s="0"/>
      <c r="RJH8" s="0"/>
      <c r="RJI8" s="0"/>
      <c r="RJJ8" s="0"/>
      <c r="RJK8" s="0"/>
      <c r="RJL8" s="0"/>
      <c r="RJM8" s="0"/>
      <c r="RJN8" s="0"/>
      <c r="RJO8" s="0"/>
      <c r="RJP8" s="0"/>
      <c r="RJQ8" s="0"/>
      <c r="RJR8" s="0"/>
      <c r="RJS8" s="0"/>
      <c r="RJT8" s="0"/>
      <c r="RJU8" s="0"/>
      <c r="RJV8" s="0"/>
      <c r="RJW8" s="0"/>
      <c r="RJX8" s="0"/>
      <c r="RJY8" s="0"/>
      <c r="RJZ8" s="0"/>
      <c r="RKA8" s="0"/>
      <c r="RKB8" s="0"/>
      <c r="RKC8" s="0"/>
      <c r="RKD8" s="0"/>
      <c r="RKE8" s="0"/>
      <c r="RKF8" s="0"/>
      <c r="RKG8" s="0"/>
      <c r="RKH8" s="0"/>
      <c r="RKI8" s="0"/>
      <c r="RKJ8" s="0"/>
      <c r="RKK8" s="0"/>
      <c r="RKL8" s="0"/>
      <c r="RKM8" s="0"/>
      <c r="RKN8" s="0"/>
      <c r="RKO8" s="0"/>
      <c r="RKP8" s="0"/>
      <c r="RKQ8" s="0"/>
      <c r="RKR8" s="0"/>
      <c r="RKS8" s="0"/>
      <c r="RKT8" s="0"/>
      <c r="RKU8" s="0"/>
      <c r="RKV8" s="0"/>
      <c r="RKW8" s="0"/>
      <c r="RKX8" s="0"/>
      <c r="RKY8" s="0"/>
      <c r="RKZ8" s="0"/>
      <c r="RLA8" s="0"/>
      <c r="RLB8" s="0"/>
      <c r="RLC8" s="0"/>
      <c r="RLD8" s="0"/>
      <c r="RLE8" s="0"/>
      <c r="RLF8" s="0"/>
      <c r="RLG8" s="0"/>
      <c r="RLH8" s="0"/>
      <c r="RLI8" s="0"/>
      <c r="RLJ8" s="0"/>
      <c r="RLK8" s="0"/>
      <c r="RLL8" s="0"/>
      <c r="RLM8" s="0"/>
      <c r="RLN8" s="0"/>
      <c r="RLO8" s="0"/>
      <c r="RLP8" s="0"/>
      <c r="RLQ8" s="0"/>
      <c r="RLR8" s="0"/>
      <c r="RLS8" s="0"/>
      <c r="RLT8" s="0"/>
      <c r="RLU8" s="0"/>
      <c r="RLV8" s="0"/>
      <c r="RLW8" s="0"/>
      <c r="RLX8" s="0"/>
      <c r="RLY8" s="0"/>
      <c r="RLZ8" s="0"/>
      <c r="RMA8" s="0"/>
      <c r="RMB8" s="0"/>
      <c r="RMC8" s="0"/>
      <c r="RMD8" s="0"/>
      <c r="RME8" s="0"/>
      <c r="RMF8" s="0"/>
      <c r="RMG8" s="0"/>
      <c r="RMH8" s="0"/>
      <c r="RMI8" s="0"/>
      <c r="RMJ8" s="0"/>
      <c r="RMK8" s="0"/>
      <c r="RML8" s="0"/>
      <c r="RMM8" s="0"/>
      <c r="RMN8" s="0"/>
      <c r="RMO8" s="0"/>
      <c r="RMP8" s="0"/>
      <c r="RMQ8" s="0"/>
      <c r="RMR8" s="0"/>
      <c r="RMS8" s="0"/>
      <c r="RMT8" s="0"/>
      <c r="RMU8" s="0"/>
      <c r="RMV8" s="0"/>
      <c r="RMW8" s="0"/>
      <c r="RMX8" s="0"/>
      <c r="RMY8" s="0"/>
      <c r="RMZ8" s="0"/>
      <c r="RNA8" s="0"/>
      <c r="RNB8" s="0"/>
      <c r="RNC8" s="0"/>
      <c r="RND8" s="0"/>
      <c r="RNE8" s="0"/>
      <c r="RNF8" s="0"/>
      <c r="RNG8" s="0"/>
      <c r="RNH8" s="0"/>
      <c r="RNI8" s="0"/>
      <c r="RNJ8" s="0"/>
      <c r="RNK8" s="0"/>
      <c r="RNL8" s="0"/>
      <c r="RNM8" s="0"/>
      <c r="RNN8" s="0"/>
      <c r="RNO8" s="0"/>
      <c r="RNP8" s="0"/>
      <c r="RNQ8" s="0"/>
      <c r="RNR8" s="0"/>
      <c r="RNS8" s="0"/>
      <c r="RNT8" s="0"/>
      <c r="RNU8" s="0"/>
      <c r="RNV8" s="0"/>
      <c r="RNW8" s="0"/>
      <c r="RNX8" s="0"/>
      <c r="RNY8" s="0"/>
      <c r="RNZ8" s="0"/>
      <c r="ROA8" s="0"/>
      <c r="ROB8" s="0"/>
      <c r="ROC8" s="0"/>
      <c r="ROD8" s="0"/>
      <c r="ROE8" s="0"/>
      <c r="ROF8" s="0"/>
      <c r="ROG8" s="0"/>
      <c r="ROH8" s="0"/>
      <c r="ROI8" s="0"/>
      <c r="ROJ8" s="0"/>
      <c r="ROK8" s="0"/>
      <c r="ROL8" s="0"/>
      <c r="ROM8" s="0"/>
      <c r="RON8" s="0"/>
      <c r="ROO8" s="0"/>
      <c r="ROP8" s="0"/>
      <c r="ROQ8" s="0"/>
      <c r="ROR8" s="0"/>
      <c r="ROS8" s="0"/>
      <c r="ROT8" s="0"/>
      <c r="ROU8" s="0"/>
      <c r="ROV8" s="0"/>
      <c r="ROW8" s="0"/>
      <c r="ROX8" s="0"/>
      <c r="ROY8" s="0"/>
      <c r="ROZ8" s="0"/>
      <c r="RPA8" s="0"/>
      <c r="RPB8" s="0"/>
      <c r="RPC8" s="0"/>
      <c r="RPD8" s="0"/>
      <c r="RPE8" s="0"/>
      <c r="RPF8" s="0"/>
      <c r="RPG8" s="0"/>
      <c r="RPH8" s="0"/>
      <c r="RPI8" s="0"/>
      <c r="RPJ8" s="0"/>
      <c r="RPK8" s="0"/>
      <c r="RPL8" s="0"/>
      <c r="RPM8" s="0"/>
      <c r="RPN8" s="0"/>
      <c r="RPO8" s="0"/>
      <c r="RPP8" s="0"/>
      <c r="RPQ8" s="0"/>
      <c r="RPR8" s="0"/>
      <c r="RPS8" s="0"/>
      <c r="RPT8" s="0"/>
      <c r="RPU8" s="0"/>
      <c r="RPV8" s="0"/>
      <c r="RPW8" s="0"/>
      <c r="RPX8" s="0"/>
      <c r="RPY8" s="0"/>
      <c r="RPZ8" s="0"/>
      <c r="RQA8" s="0"/>
      <c r="RQB8" s="0"/>
      <c r="RQC8" s="0"/>
      <c r="RQD8" s="0"/>
      <c r="RQE8" s="0"/>
      <c r="RQF8" s="0"/>
      <c r="RQG8" s="0"/>
      <c r="RQH8" s="0"/>
      <c r="RQI8" s="0"/>
      <c r="RQJ8" s="0"/>
      <c r="RQK8" s="0"/>
      <c r="RQL8" s="0"/>
      <c r="RQM8" s="0"/>
      <c r="RQN8" s="0"/>
      <c r="RQO8" s="0"/>
      <c r="RQP8" s="0"/>
      <c r="RQQ8" s="0"/>
      <c r="RQR8" s="0"/>
      <c r="RQS8" s="0"/>
      <c r="RQT8" s="0"/>
      <c r="RQU8" s="0"/>
      <c r="RQV8" s="0"/>
      <c r="RQW8" s="0"/>
      <c r="RQX8" s="0"/>
      <c r="RQY8" s="0"/>
      <c r="RQZ8" s="0"/>
      <c r="RRA8" s="0"/>
      <c r="RRB8" s="0"/>
      <c r="RRC8" s="0"/>
      <c r="RRD8" s="0"/>
      <c r="RRE8" s="0"/>
      <c r="RRF8" s="0"/>
      <c r="RRG8" s="0"/>
      <c r="RRH8" s="0"/>
      <c r="RRI8" s="0"/>
      <c r="RRJ8" s="0"/>
      <c r="RRK8" s="0"/>
      <c r="RRL8" s="0"/>
      <c r="RRM8" s="0"/>
      <c r="RRN8" s="0"/>
      <c r="RRO8" s="0"/>
      <c r="RRP8" s="0"/>
      <c r="RRQ8" s="0"/>
      <c r="RRR8" s="0"/>
      <c r="RRS8" s="0"/>
      <c r="RRT8" s="0"/>
      <c r="RRU8" s="0"/>
      <c r="RRV8" s="0"/>
      <c r="RRW8" s="0"/>
      <c r="RRX8" s="0"/>
      <c r="RRY8" s="0"/>
      <c r="RRZ8" s="0"/>
      <c r="RSA8" s="0"/>
      <c r="RSB8" s="0"/>
      <c r="RSC8" s="0"/>
      <c r="RSD8" s="0"/>
      <c r="RSE8" s="0"/>
      <c r="RSF8" s="0"/>
      <c r="RSG8" s="0"/>
      <c r="RSH8" s="0"/>
      <c r="RSI8" s="0"/>
      <c r="RSJ8" s="0"/>
      <c r="RSK8" s="0"/>
      <c r="RSL8" s="0"/>
      <c r="RSM8" s="0"/>
      <c r="RSN8" s="0"/>
      <c r="RSO8" s="0"/>
      <c r="RSP8" s="0"/>
      <c r="RSQ8" s="0"/>
      <c r="RSR8" s="0"/>
      <c r="RSS8" s="0"/>
      <c r="RST8" s="0"/>
      <c r="RSU8" s="0"/>
      <c r="RSV8" s="0"/>
      <c r="RSW8" s="0"/>
      <c r="RSX8" s="0"/>
      <c r="RSY8" s="0"/>
      <c r="RSZ8" s="0"/>
      <c r="RTA8" s="0"/>
      <c r="RTB8" s="0"/>
      <c r="RTC8" s="0"/>
      <c r="RTD8" s="0"/>
      <c r="RTE8" s="0"/>
      <c r="RTF8" s="0"/>
      <c r="RTG8" s="0"/>
      <c r="RTH8" s="0"/>
      <c r="RTI8" s="0"/>
      <c r="RTJ8" s="0"/>
      <c r="RTK8" s="0"/>
      <c r="RTL8" s="0"/>
      <c r="RTM8" s="0"/>
      <c r="RTN8" s="0"/>
      <c r="RTO8" s="0"/>
      <c r="RTP8" s="0"/>
      <c r="RTQ8" s="0"/>
      <c r="RTR8" s="0"/>
      <c r="RTS8" s="0"/>
      <c r="RTT8" s="0"/>
      <c r="RTU8" s="0"/>
      <c r="RTV8" s="0"/>
      <c r="RTW8" s="0"/>
      <c r="RTX8" s="0"/>
      <c r="RTY8" s="0"/>
      <c r="RTZ8" s="0"/>
      <c r="RUA8" s="0"/>
      <c r="RUB8" s="0"/>
      <c r="RUC8" s="0"/>
      <c r="RUD8" s="0"/>
      <c r="RUE8" s="0"/>
      <c r="RUF8" s="0"/>
      <c r="RUG8" s="0"/>
      <c r="RUH8" s="0"/>
      <c r="RUI8" s="0"/>
      <c r="RUJ8" s="0"/>
      <c r="RUK8" s="0"/>
      <c r="RUL8" s="0"/>
      <c r="RUM8" s="0"/>
      <c r="RUN8" s="0"/>
      <c r="RUO8" s="0"/>
      <c r="RUP8" s="0"/>
      <c r="RUQ8" s="0"/>
      <c r="RUR8" s="0"/>
      <c r="RUS8" s="0"/>
      <c r="RUT8" s="0"/>
      <c r="RUU8" s="0"/>
      <c r="RUV8" s="0"/>
      <c r="RUW8" s="0"/>
      <c r="RUX8" s="0"/>
      <c r="RUY8" s="0"/>
      <c r="RUZ8" s="0"/>
      <c r="RVA8" s="0"/>
      <c r="RVB8" s="0"/>
      <c r="RVC8" s="0"/>
      <c r="RVD8" s="0"/>
      <c r="RVE8" s="0"/>
      <c r="RVF8" s="0"/>
      <c r="RVG8" s="0"/>
      <c r="RVH8" s="0"/>
      <c r="RVI8" s="0"/>
      <c r="RVJ8" s="0"/>
      <c r="RVK8" s="0"/>
      <c r="RVL8" s="0"/>
      <c r="RVM8" s="0"/>
      <c r="RVN8" s="0"/>
      <c r="RVO8" s="0"/>
      <c r="RVP8" s="0"/>
      <c r="RVQ8" s="0"/>
      <c r="RVR8" s="0"/>
      <c r="RVS8" s="0"/>
      <c r="RVT8" s="0"/>
      <c r="RVU8" s="0"/>
      <c r="RVV8" s="0"/>
      <c r="RVW8" s="0"/>
      <c r="RVX8" s="0"/>
      <c r="RVY8" s="0"/>
      <c r="RVZ8" s="0"/>
      <c r="RWA8" s="0"/>
      <c r="RWB8" s="0"/>
      <c r="RWC8" s="0"/>
      <c r="RWD8" s="0"/>
      <c r="RWE8" s="0"/>
      <c r="RWF8" s="0"/>
      <c r="RWG8" s="0"/>
      <c r="RWH8" s="0"/>
      <c r="RWI8" s="0"/>
      <c r="RWJ8" s="0"/>
      <c r="RWK8" s="0"/>
      <c r="RWL8" s="0"/>
      <c r="RWM8" s="0"/>
      <c r="RWN8" s="0"/>
      <c r="RWO8" s="0"/>
      <c r="RWP8" s="0"/>
      <c r="RWQ8" s="0"/>
      <c r="RWR8" s="0"/>
      <c r="RWS8" s="0"/>
      <c r="RWT8" s="0"/>
      <c r="RWU8" s="0"/>
      <c r="RWV8" s="0"/>
      <c r="RWW8" s="0"/>
      <c r="RWX8" s="0"/>
      <c r="RWY8" s="0"/>
      <c r="RWZ8" s="0"/>
      <c r="RXA8" s="0"/>
      <c r="RXB8" s="0"/>
      <c r="RXC8" s="0"/>
      <c r="RXD8" s="0"/>
      <c r="RXE8" s="0"/>
      <c r="RXF8" s="0"/>
      <c r="RXG8" s="0"/>
      <c r="RXH8" s="0"/>
      <c r="RXI8" s="0"/>
      <c r="RXJ8" s="0"/>
      <c r="RXK8" s="0"/>
      <c r="RXL8" s="0"/>
      <c r="RXM8" s="0"/>
      <c r="RXN8" s="0"/>
      <c r="RXO8" s="0"/>
      <c r="RXP8" s="0"/>
      <c r="RXQ8" s="0"/>
      <c r="RXR8" s="0"/>
      <c r="RXS8" s="0"/>
      <c r="RXT8" s="0"/>
      <c r="RXU8" s="0"/>
      <c r="RXV8" s="0"/>
      <c r="RXW8" s="0"/>
      <c r="RXX8" s="0"/>
      <c r="RXY8" s="0"/>
      <c r="RXZ8" s="0"/>
      <c r="RYA8" s="0"/>
      <c r="RYB8" s="0"/>
      <c r="RYC8" s="0"/>
      <c r="RYD8" s="0"/>
      <c r="RYE8" s="0"/>
      <c r="RYF8" s="0"/>
      <c r="RYG8" s="0"/>
      <c r="RYH8" s="0"/>
      <c r="RYI8" s="0"/>
      <c r="RYJ8" s="0"/>
      <c r="RYK8" s="0"/>
      <c r="RYL8" s="0"/>
      <c r="RYM8" s="0"/>
      <c r="RYN8" s="0"/>
      <c r="RYO8" s="0"/>
      <c r="RYP8" s="0"/>
      <c r="RYQ8" s="0"/>
      <c r="RYR8" s="0"/>
      <c r="RYS8" s="0"/>
      <c r="RYT8" s="0"/>
      <c r="RYU8" s="0"/>
      <c r="RYV8" s="0"/>
      <c r="RYW8" s="0"/>
      <c r="RYX8" s="0"/>
      <c r="RYY8" s="0"/>
      <c r="RYZ8" s="0"/>
      <c r="RZA8" s="0"/>
      <c r="RZB8" s="0"/>
      <c r="RZC8" s="0"/>
      <c r="RZD8" s="0"/>
      <c r="RZE8" s="0"/>
      <c r="RZF8" s="0"/>
      <c r="RZG8" s="0"/>
      <c r="RZH8" s="0"/>
      <c r="RZI8" s="0"/>
      <c r="RZJ8" s="0"/>
      <c r="RZK8" s="0"/>
      <c r="RZL8" s="0"/>
      <c r="RZM8" s="0"/>
      <c r="RZN8" s="0"/>
      <c r="RZO8" s="0"/>
      <c r="RZP8" s="0"/>
      <c r="RZQ8" s="0"/>
      <c r="RZR8" s="0"/>
      <c r="RZS8" s="0"/>
      <c r="RZT8" s="0"/>
      <c r="RZU8" s="0"/>
      <c r="RZV8" s="0"/>
      <c r="RZW8" s="0"/>
      <c r="RZX8" s="0"/>
      <c r="RZY8" s="0"/>
      <c r="RZZ8" s="0"/>
      <c r="SAA8" s="0"/>
      <c r="SAB8" s="0"/>
      <c r="SAC8" s="0"/>
      <c r="SAD8" s="0"/>
      <c r="SAE8" s="0"/>
      <c r="SAF8" s="0"/>
      <c r="SAG8" s="0"/>
      <c r="SAH8" s="0"/>
      <c r="SAI8" s="0"/>
      <c r="SAJ8" s="0"/>
      <c r="SAK8" s="0"/>
      <c r="SAL8" s="0"/>
      <c r="SAM8" s="0"/>
      <c r="SAN8" s="0"/>
      <c r="SAO8" s="0"/>
      <c r="SAP8" s="0"/>
      <c r="SAQ8" s="0"/>
      <c r="SAR8" s="0"/>
      <c r="SAS8" s="0"/>
      <c r="SAT8" s="0"/>
      <c r="SAU8" s="0"/>
      <c r="SAV8" s="0"/>
      <c r="SAW8" s="0"/>
      <c r="SAX8" s="0"/>
      <c r="SAY8" s="0"/>
      <c r="SAZ8" s="0"/>
      <c r="SBA8" s="0"/>
      <c r="SBB8" s="0"/>
      <c r="SBC8" s="0"/>
      <c r="SBD8" s="0"/>
      <c r="SBE8" s="0"/>
      <c r="SBF8" s="0"/>
      <c r="SBG8" s="0"/>
      <c r="SBH8" s="0"/>
      <c r="SBI8" s="0"/>
      <c r="SBJ8" s="0"/>
      <c r="SBK8" s="0"/>
      <c r="SBL8" s="0"/>
      <c r="SBM8" s="0"/>
      <c r="SBN8" s="0"/>
      <c r="SBO8" s="0"/>
      <c r="SBP8" s="0"/>
      <c r="SBQ8" s="0"/>
      <c r="SBR8" s="0"/>
      <c r="SBS8" s="0"/>
      <c r="SBT8" s="0"/>
      <c r="SBU8" s="0"/>
      <c r="SBV8" s="0"/>
      <c r="SBW8" s="0"/>
      <c r="SBX8" s="0"/>
      <c r="SBY8" s="0"/>
      <c r="SBZ8" s="0"/>
      <c r="SCA8" s="0"/>
      <c r="SCB8" s="0"/>
      <c r="SCC8" s="0"/>
      <c r="SCD8" s="0"/>
      <c r="SCE8" s="0"/>
      <c r="SCF8" s="0"/>
      <c r="SCG8" s="0"/>
      <c r="SCH8" s="0"/>
      <c r="SCI8" s="0"/>
      <c r="SCJ8" s="0"/>
      <c r="SCK8" s="0"/>
      <c r="SCL8" s="0"/>
      <c r="SCM8" s="0"/>
      <c r="SCN8" s="0"/>
      <c r="SCO8" s="0"/>
      <c r="SCP8" s="0"/>
      <c r="SCQ8" s="0"/>
      <c r="SCR8" s="0"/>
      <c r="SCS8" s="0"/>
      <c r="SCT8" s="0"/>
      <c r="SCU8" s="0"/>
      <c r="SCV8" s="0"/>
      <c r="SCW8" s="0"/>
      <c r="SCX8" s="0"/>
      <c r="SCY8" s="0"/>
      <c r="SCZ8" s="0"/>
      <c r="SDA8" s="0"/>
      <c r="SDB8" s="0"/>
      <c r="SDC8" s="0"/>
      <c r="SDD8" s="0"/>
      <c r="SDE8" s="0"/>
      <c r="SDF8" s="0"/>
      <c r="SDG8" s="0"/>
      <c r="SDH8" s="0"/>
      <c r="SDI8" s="0"/>
      <c r="SDJ8" s="0"/>
      <c r="SDK8" s="0"/>
      <c r="SDL8" s="0"/>
      <c r="SDM8" s="0"/>
      <c r="SDN8" s="0"/>
      <c r="SDO8" s="0"/>
      <c r="SDP8" s="0"/>
      <c r="SDQ8" s="0"/>
      <c r="SDR8" s="0"/>
      <c r="SDS8" s="0"/>
      <c r="SDT8" s="0"/>
      <c r="SDU8" s="0"/>
      <c r="SDV8" s="0"/>
      <c r="SDW8" s="0"/>
      <c r="SDX8" s="0"/>
      <c r="SDY8" s="0"/>
      <c r="SDZ8" s="0"/>
      <c r="SEA8" s="0"/>
      <c r="SEB8" s="0"/>
      <c r="SEC8" s="0"/>
      <c r="SED8" s="0"/>
      <c r="SEE8" s="0"/>
      <c r="SEF8" s="0"/>
      <c r="SEG8" s="0"/>
      <c r="SEH8" s="0"/>
      <c r="SEI8" s="0"/>
      <c r="SEJ8" s="0"/>
      <c r="SEK8" s="0"/>
      <c r="SEL8" s="0"/>
      <c r="SEM8" s="0"/>
      <c r="SEN8" s="0"/>
      <c r="SEO8" s="0"/>
      <c r="SEP8" s="0"/>
      <c r="SEQ8" s="0"/>
      <c r="SER8" s="0"/>
      <c r="SES8" s="0"/>
      <c r="SET8" s="0"/>
      <c r="SEU8" s="0"/>
      <c r="SEV8" s="0"/>
      <c r="SEW8" s="0"/>
      <c r="SEX8" s="0"/>
      <c r="SEY8" s="0"/>
      <c r="SEZ8" s="0"/>
      <c r="SFA8" s="0"/>
      <c r="SFB8" s="0"/>
      <c r="SFC8" s="0"/>
      <c r="SFD8" s="0"/>
      <c r="SFE8" s="0"/>
      <c r="SFF8" s="0"/>
      <c r="SFG8" s="0"/>
      <c r="SFH8" s="0"/>
      <c r="SFI8" s="0"/>
      <c r="SFJ8" s="0"/>
      <c r="SFK8" s="0"/>
      <c r="SFL8" s="0"/>
      <c r="SFM8" s="0"/>
      <c r="SFN8" s="0"/>
      <c r="SFO8" s="0"/>
      <c r="SFP8" s="0"/>
      <c r="SFQ8" s="0"/>
      <c r="SFR8" s="0"/>
      <c r="SFS8" s="0"/>
      <c r="SFT8" s="0"/>
      <c r="SFU8" s="0"/>
      <c r="SFV8" s="0"/>
      <c r="SFW8" s="0"/>
      <c r="SFX8" s="0"/>
      <c r="SFY8" s="0"/>
      <c r="SFZ8" s="0"/>
      <c r="SGA8" s="0"/>
      <c r="SGB8" s="0"/>
      <c r="SGC8" s="0"/>
      <c r="SGD8" s="0"/>
      <c r="SGE8" s="0"/>
      <c r="SGF8" s="0"/>
      <c r="SGG8" s="0"/>
      <c r="SGH8" s="0"/>
      <c r="SGI8" s="0"/>
      <c r="SGJ8" s="0"/>
      <c r="SGK8" s="0"/>
      <c r="SGL8" s="0"/>
      <c r="SGM8" s="0"/>
      <c r="SGN8" s="0"/>
      <c r="SGO8" s="0"/>
      <c r="SGP8" s="0"/>
      <c r="SGQ8" s="0"/>
      <c r="SGR8" s="0"/>
      <c r="SGS8" s="0"/>
      <c r="SGT8" s="0"/>
      <c r="SGU8" s="0"/>
      <c r="SGV8" s="0"/>
      <c r="SGW8" s="0"/>
      <c r="SGX8" s="0"/>
      <c r="SGY8" s="0"/>
      <c r="SGZ8" s="0"/>
      <c r="SHA8" s="0"/>
      <c r="SHB8" s="0"/>
      <c r="SHC8" s="0"/>
      <c r="SHD8" s="0"/>
      <c r="SHE8" s="0"/>
      <c r="SHF8" s="0"/>
      <c r="SHG8" s="0"/>
      <c r="SHH8" s="0"/>
      <c r="SHI8" s="0"/>
      <c r="SHJ8" s="0"/>
      <c r="SHK8" s="0"/>
      <c r="SHL8" s="0"/>
      <c r="SHM8" s="0"/>
      <c r="SHN8" s="0"/>
      <c r="SHO8" s="0"/>
      <c r="SHP8" s="0"/>
      <c r="SHQ8" s="0"/>
      <c r="SHR8" s="0"/>
      <c r="SHS8" s="0"/>
      <c r="SHT8" s="0"/>
      <c r="SHU8" s="0"/>
      <c r="SHV8" s="0"/>
      <c r="SHW8" s="0"/>
      <c r="SHX8" s="0"/>
      <c r="SHY8" s="0"/>
      <c r="SHZ8" s="0"/>
      <c r="SIA8" s="0"/>
      <c r="SIB8" s="0"/>
      <c r="SIC8" s="0"/>
      <c r="SID8" s="0"/>
      <c r="SIE8" s="0"/>
      <c r="SIF8" s="0"/>
      <c r="SIG8" s="0"/>
      <c r="SIH8" s="0"/>
      <c r="SII8" s="0"/>
      <c r="SIJ8" s="0"/>
      <c r="SIK8" s="0"/>
      <c r="SIL8" s="0"/>
      <c r="SIM8" s="0"/>
      <c r="SIN8" s="0"/>
      <c r="SIO8" s="0"/>
      <c r="SIP8" s="0"/>
      <c r="SIQ8" s="0"/>
      <c r="SIR8" s="0"/>
      <c r="SIS8" s="0"/>
      <c r="SIT8" s="0"/>
      <c r="SIU8" s="0"/>
      <c r="SIV8" s="0"/>
      <c r="SIW8" s="0"/>
      <c r="SIX8" s="0"/>
      <c r="SIY8" s="0"/>
      <c r="SIZ8" s="0"/>
      <c r="SJA8" s="0"/>
      <c r="SJB8" s="0"/>
      <c r="SJC8" s="0"/>
      <c r="SJD8" s="0"/>
      <c r="SJE8" s="0"/>
      <c r="SJF8" s="0"/>
      <c r="SJG8" s="0"/>
      <c r="SJH8" s="0"/>
      <c r="SJI8" s="0"/>
      <c r="SJJ8" s="0"/>
      <c r="SJK8" s="0"/>
      <c r="SJL8" s="0"/>
      <c r="SJM8" s="0"/>
      <c r="SJN8" s="0"/>
      <c r="SJO8" s="0"/>
      <c r="SJP8" s="0"/>
      <c r="SJQ8" s="0"/>
      <c r="SJR8" s="0"/>
      <c r="SJS8" s="0"/>
      <c r="SJT8" s="0"/>
      <c r="SJU8" s="0"/>
      <c r="SJV8" s="0"/>
      <c r="SJW8" s="0"/>
      <c r="SJX8" s="0"/>
      <c r="SJY8" s="0"/>
      <c r="SJZ8" s="0"/>
      <c r="SKA8" s="0"/>
      <c r="SKB8" s="0"/>
      <c r="SKC8" s="0"/>
      <c r="SKD8" s="0"/>
      <c r="SKE8" s="0"/>
      <c r="SKF8" s="0"/>
      <c r="SKG8" s="0"/>
      <c r="SKH8" s="0"/>
      <c r="SKI8" s="0"/>
      <c r="SKJ8" s="0"/>
      <c r="SKK8" s="0"/>
      <c r="SKL8" s="0"/>
      <c r="SKM8" s="0"/>
      <c r="SKN8" s="0"/>
      <c r="SKO8" s="0"/>
      <c r="SKP8" s="0"/>
      <c r="SKQ8" s="0"/>
      <c r="SKR8" s="0"/>
      <c r="SKS8" s="0"/>
      <c r="SKT8" s="0"/>
      <c r="SKU8" s="0"/>
      <c r="SKV8" s="0"/>
      <c r="SKW8" s="0"/>
      <c r="SKX8" s="0"/>
      <c r="SKY8" s="0"/>
      <c r="SKZ8" s="0"/>
      <c r="SLA8" s="0"/>
      <c r="SLB8" s="0"/>
      <c r="SLC8" s="0"/>
      <c r="SLD8" s="0"/>
      <c r="SLE8" s="0"/>
      <c r="SLF8" s="0"/>
      <c r="SLG8" s="0"/>
      <c r="SLH8" s="0"/>
      <c r="SLI8" s="0"/>
      <c r="SLJ8" s="0"/>
      <c r="SLK8" s="0"/>
      <c r="SLL8" s="0"/>
      <c r="SLM8" s="0"/>
      <c r="SLN8" s="0"/>
      <c r="SLO8" s="0"/>
      <c r="SLP8" s="0"/>
      <c r="SLQ8" s="0"/>
      <c r="SLR8" s="0"/>
      <c r="SLS8" s="0"/>
      <c r="SLT8" s="0"/>
      <c r="SLU8" s="0"/>
      <c r="SLV8" s="0"/>
      <c r="SLW8" s="0"/>
      <c r="SLX8" s="0"/>
      <c r="SLY8" s="0"/>
      <c r="SLZ8" s="0"/>
      <c r="SMA8" s="0"/>
      <c r="SMB8" s="0"/>
      <c r="SMC8" s="0"/>
      <c r="SMD8" s="0"/>
      <c r="SME8" s="0"/>
      <c r="SMF8" s="0"/>
      <c r="SMG8" s="0"/>
      <c r="SMH8" s="0"/>
      <c r="SMI8" s="0"/>
      <c r="SMJ8" s="0"/>
      <c r="SMK8" s="0"/>
      <c r="SML8" s="0"/>
      <c r="SMM8" s="0"/>
      <c r="SMN8" s="0"/>
      <c r="SMO8" s="0"/>
      <c r="SMP8" s="0"/>
      <c r="SMQ8" s="0"/>
      <c r="SMR8" s="0"/>
      <c r="SMS8" s="0"/>
      <c r="SMT8" s="0"/>
      <c r="SMU8" s="0"/>
      <c r="SMV8" s="0"/>
      <c r="SMW8" s="0"/>
      <c r="SMX8" s="0"/>
      <c r="SMY8" s="0"/>
      <c r="SMZ8" s="0"/>
      <c r="SNA8" s="0"/>
      <c r="SNB8" s="0"/>
      <c r="SNC8" s="0"/>
      <c r="SND8" s="0"/>
      <c r="SNE8" s="0"/>
      <c r="SNF8" s="0"/>
      <c r="SNG8" s="0"/>
      <c r="SNH8" s="0"/>
      <c r="SNI8" s="0"/>
      <c r="SNJ8" s="0"/>
      <c r="SNK8" s="0"/>
      <c r="SNL8" s="0"/>
      <c r="SNM8" s="0"/>
      <c r="SNN8" s="0"/>
      <c r="SNO8" s="0"/>
      <c r="SNP8" s="0"/>
      <c r="SNQ8" s="0"/>
      <c r="SNR8" s="0"/>
      <c r="SNS8" s="0"/>
      <c r="SNT8" s="0"/>
      <c r="SNU8" s="0"/>
      <c r="SNV8" s="0"/>
      <c r="SNW8" s="0"/>
      <c r="SNX8" s="0"/>
      <c r="SNY8" s="0"/>
      <c r="SNZ8" s="0"/>
      <c r="SOA8" s="0"/>
      <c r="SOB8" s="0"/>
      <c r="SOC8" s="0"/>
      <c r="SOD8" s="0"/>
      <c r="SOE8" s="0"/>
      <c r="SOF8" s="0"/>
      <c r="SOG8" s="0"/>
      <c r="SOH8" s="0"/>
      <c r="SOI8" s="0"/>
      <c r="SOJ8" s="0"/>
      <c r="SOK8" s="0"/>
      <c r="SOL8" s="0"/>
      <c r="SOM8" s="0"/>
      <c r="SON8" s="0"/>
      <c r="SOO8" s="0"/>
      <c r="SOP8" s="0"/>
      <c r="SOQ8" s="0"/>
      <c r="SOR8" s="0"/>
      <c r="SOS8" s="0"/>
      <c r="SOT8" s="0"/>
      <c r="SOU8" s="0"/>
      <c r="SOV8" s="0"/>
      <c r="SOW8" s="0"/>
      <c r="SOX8" s="0"/>
      <c r="SOY8" s="0"/>
      <c r="SOZ8" s="0"/>
      <c r="SPA8" s="0"/>
      <c r="SPB8" s="0"/>
      <c r="SPC8" s="0"/>
      <c r="SPD8" s="0"/>
      <c r="SPE8" s="0"/>
      <c r="SPF8" s="0"/>
      <c r="SPG8" s="0"/>
      <c r="SPH8" s="0"/>
      <c r="SPI8" s="0"/>
      <c r="SPJ8" s="0"/>
      <c r="SPK8" s="0"/>
      <c r="SPL8" s="0"/>
      <c r="SPM8" s="0"/>
      <c r="SPN8" s="0"/>
      <c r="SPO8" s="0"/>
      <c r="SPP8" s="0"/>
      <c r="SPQ8" s="0"/>
      <c r="SPR8" s="0"/>
      <c r="SPS8" s="0"/>
      <c r="SPT8" s="0"/>
      <c r="SPU8" s="0"/>
      <c r="SPV8" s="0"/>
      <c r="SPW8" s="0"/>
      <c r="SPX8" s="0"/>
      <c r="SPY8" s="0"/>
      <c r="SPZ8" s="0"/>
      <c r="SQA8" s="0"/>
      <c r="SQB8" s="0"/>
      <c r="SQC8" s="0"/>
      <c r="SQD8" s="0"/>
      <c r="SQE8" s="0"/>
      <c r="SQF8" s="0"/>
      <c r="SQG8" s="0"/>
      <c r="SQH8" s="0"/>
      <c r="SQI8" s="0"/>
      <c r="SQJ8" s="0"/>
      <c r="SQK8" s="0"/>
      <c r="SQL8" s="0"/>
      <c r="SQM8" s="0"/>
      <c r="SQN8" s="0"/>
      <c r="SQO8" s="0"/>
      <c r="SQP8" s="0"/>
      <c r="SQQ8" s="0"/>
      <c r="SQR8" s="0"/>
      <c r="SQS8" s="0"/>
      <c r="SQT8" s="0"/>
      <c r="SQU8" s="0"/>
      <c r="SQV8" s="0"/>
      <c r="SQW8" s="0"/>
      <c r="SQX8" s="0"/>
      <c r="SQY8" s="0"/>
      <c r="SQZ8" s="0"/>
      <c r="SRA8" s="0"/>
      <c r="SRB8" s="0"/>
      <c r="SRC8" s="0"/>
      <c r="SRD8" s="0"/>
      <c r="SRE8" s="0"/>
      <c r="SRF8" s="0"/>
      <c r="SRG8" s="0"/>
      <c r="SRH8" s="0"/>
      <c r="SRI8" s="0"/>
      <c r="SRJ8" s="0"/>
      <c r="SRK8" s="0"/>
      <c r="SRL8" s="0"/>
      <c r="SRM8" s="0"/>
      <c r="SRN8" s="0"/>
      <c r="SRO8" s="0"/>
      <c r="SRP8" s="0"/>
      <c r="SRQ8" s="0"/>
      <c r="SRR8" s="0"/>
      <c r="SRS8" s="0"/>
      <c r="SRT8" s="0"/>
      <c r="SRU8" s="0"/>
      <c r="SRV8" s="0"/>
      <c r="SRW8" s="0"/>
      <c r="SRX8" s="0"/>
      <c r="SRY8" s="0"/>
      <c r="SRZ8" s="0"/>
      <c r="SSA8" s="0"/>
      <c r="SSB8" s="0"/>
      <c r="SSC8" s="0"/>
      <c r="SSD8" s="0"/>
      <c r="SSE8" s="0"/>
      <c r="SSF8" s="0"/>
      <c r="SSG8" s="0"/>
      <c r="SSH8" s="0"/>
      <c r="SSI8" s="0"/>
      <c r="SSJ8" s="0"/>
      <c r="SSK8" s="0"/>
      <c r="SSL8" s="0"/>
      <c r="SSM8" s="0"/>
      <c r="SSN8" s="0"/>
      <c r="SSO8" s="0"/>
      <c r="SSP8" s="0"/>
      <c r="SSQ8" s="0"/>
      <c r="SSR8" s="0"/>
      <c r="SSS8" s="0"/>
      <c r="SST8" s="0"/>
      <c r="SSU8" s="0"/>
      <c r="SSV8" s="0"/>
      <c r="SSW8" s="0"/>
      <c r="SSX8" s="0"/>
      <c r="SSY8" s="0"/>
      <c r="SSZ8" s="0"/>
      <c r="STA8" s="0"/>
      <c r="STB8" s="0"/>
      <c r="STC8" s="0"/>
      <c r="STD8" s="0"/>
      <c r="STE8" s="0"/>
      <c r="STF8" s="0"/>
      <c r="STG8" s="0"/>
      <c r="STH8" s="0"/>
      <c r="STI8" s="0"/>
      <c r="STJ8" s="0"/>
      <c r="STK8" s="0"/>
      <c r="STL8" s="0"/>
      <c r="STM8" s="0"/>
      <c r="STN8" s="0"/>
      <c r="STO8" s="0"/>
      <c r="STP8" s="0"/>
      <c r="STQ8" s="0"/>
      <c r="STR8" s="0"/>
      <c r="STS8" s="0"/>
      <c r="STT8" s="0"/>
      <c r="STU8" s="0"/>
      <c r="STV8" s="0"/>
      <c r="STW8" s="0"/>
      <c r="STX8" s="0"/>
      <c r="STY8" s="0"/>
      <c r="STZ8" s="0"/>
      <c r="SUA8" s="0"/>
      <c r="SUB8" s="0"/>
      <c r="SUC8" s="0"/>
      <c r="SUD8" s="0"/>
      <c r="SUE8" s="0"/>
      <c r="SUF8" s="0"/>
      <c r="SUG8" s="0"/>
      <c r="SUH8" s="0"/>
      <c r="SUI8" s="0"/>
      <c r="SUJ8" s="0"/>
      <c r="SUK8" s="0"/>
      <c r="SUL8" s="0"/>
      <c r="SUM8" s="0"/>
      <c r="SUN8" s="0"/>
      <c r="SUO8" s="0"/>
      <c r="SUP8" s="0"/>
      <c r="SUQ8" s="0"/>
      <c r="SUR8" s="0"/>
      <c r="SUS8" s="0"/>
      <c r="SUT8" s="0"/>
      <c r="SUU8" s="0"/>
      <c r="SUV8" s="0"/>
      <c r="SUW8" s="0"/>
      <c r="SUX8" s="0"/>
      <c r="SUY8" s="0"/>
      <c r="SUZ8" s="0"/>
      <c r="SVA8" s="0"/>
      <c r="SVB8" s="0"/>
      <c r="SVC8" s="0"/>
      <c r="SVD8" s="0"/>
      <c r="SVE8" s="0"/>
      <c r="SVF8" s="0"/>
      <c r="SVG8" s="0"/>
      <c r="SVH8" s="0"/>
      <c r="SVI8" s="0"/>
      <c r="SVJ8" s="0"/>
      <c r="SVK8" s="0"/>
      <c r="SVL8" s="0"/>
      <c r="SVM8" s="0"/>
      <c r="SVN8" s="0"/>
      <c r="SVO8" s="0"/>
      <c r="SVP8" s="0"/>
      <c r="SVQ8" s="0"/>
      <c r="SVR8" s="0"/>
      <c r="SVS8" s="0"/>
      <c r="SVT8" s="0"/>
      <c r="SVU8" s="0"/>
      <c r="SVV8" s="0"/>
      <c r="SVW8" s="0"/>
      <c r="SVX8" s="0"/>
      <c r="SVY8" s="0"/>
      <c r="SVZ8" s="0"/>
      <c r="SWA8" s="0"/>
      <c r="SWB8" s="0"/>
      <c r="SWC8" s="0"/>
      <c r="SWD8" s="0"/>
      <c r="SWE8" s="0"/>
      <c r="SWF8" s="0"/>
      <c r="SWG8" s="0"/>
      <c r="SWH8" s="0"/>
      <c r="SWI8" s="0"/>
      <c r="SWJ8" s="0"/>
      <c r="SWK8" s="0"/>
      <c r="SWL8" s="0"/>
      <c r="SWM8" s="0"/>
      <c r="SWN8" s="0"/>
      <c r="SWO8" s="0"/>
      <c r="SWP8" s="0"/>
      <c r="SWQ8" s="0"/>
      <c r="SWR8" s="0"/>
      <c r="SWS8" s="0"/>
      <c r="SWT8" s="0"/>
      <c r="SWU8" s="0"/>
      <c r="SWV8" s="0"/>
      <c r="SWW8" s="0"/>
      <c r="SWX8" s="0"/>
      <c r="SWY8" s="0"/>
      <c r="SWZ8" s="0"/>
      <c r="SXA8" s="0"/>
      <c r="SXB8" s="0"/>
      <c r="SXC8" s="0"/>
      <c r="SXD8" s="0"/>
      <c r="SXE8" s="0"/>
      <c r="SXF8" s="0"/>
      <c r="SXG8" s="0"/>
      <c r="SXH8" s="0"/>
      <c r="SXI8" s="0"/>
      <c r="SXJ8" s="0"/>
      <c r="SXK8" s="0"/>
      <c r="SXL8" s="0"/>
      <c r="SXM8" s="0"/>
      <c r="SXN8" s="0"/>
      <c r="SXO8" s="0"/>
      <c r="SXP8" s="0"/>
      <c r="SXQ8" s="0"/>
      <c r="SXR8" s="0"/>
      <c r="SXS8" s="0"/>
      <c r="SXT8" s="0"/>
      <c r="SXU8" s="0"/>
      <c r="SXV8" s="0"/>
      <c r="SXW8" s="0"/>
      <c r="SXX8" s="0"/>
      <c r="SXY8" s="0"/>
      <c r="SXZ8" s="0"/>
      <c r="SYA8" s="0"/>
      <c r="SYB8" s="0"/>
      <c r="SYC8" s="0"/>
      <c r="SYD8" s="0"/>
      <c r="SYE8" s="0"/>
      <c r="SYF8" s="0"/>
      <c r="SYG8" s="0"/>
      <c r="SYH8" s="0"/>
      <c r="SYI8" s="0"/>
      <c r="SYJ8" s="0"/>
      <c r="SYK8" s="0"/>
      <c r="SYL8" s="0"/>
      <c r="SYM8" s="0"/>
      <c r="SYN8" s="0"/>
      <c r="SYO8" s="0"/>
      <c r="SYP8" s="0"/>
      <c r="SYQ8" s="0"/>
      <c r="SYR8" s="0"/>
      <c r="SYS8" s="0"/>
      <c r="SYT8" s="0"/>
      <c r="SYU8" s="0"/>
      <c r="SYV8" s="0"/>
      <c r="SYW8" s="0"/>
      <c r="SYX8" s="0"/>
      <c r="SYY8" s="0"/>
      <c r="SYZ8" s="0"/>
      <c r="SZA8" s="0"/>
      <c r="SZB8" s="0"/>
      <c r="SZC8" s="0"/>
      <c r="SZD8" s="0"/>
      <c r="SZE8" s="0"/>
      <c r="SZF8" s="0"/>
      <c r="SZG8" s="0"/>
      <c r="SZH8" s="0"/>
      <c r="SZI8" s="0"/>
      <c r="SZJ8" s="0"/>
      <c r="SZK8" s="0"/>
      <c r="SZL8" s="0"/>
      <c r="SZM8" s="0"/>
      <c r="SZN8" s="0"/>
      <c r="SZO8" s="0"/>
      <c r="SZP8" s="0"/>
      <c r="SZQ8" s="0"/>
      <c r="SZR8" s="0"/>
      <c r="SZS8" s="0"/>
      <c r="SZT8" s="0"/>
      <c r="SZU8" s="0"/>
      <c r="SZV8" s="0"/>
      <c r="SZW8" s="0"/>
      <c r="SZX8" s="0"/>
      <c r="SZY8" s="0"/>
      <c r="SZZ8" s="0"/>
      <c r="TAA8" s="0"/>
      <c r="TAB8" s="0"/>
      <c r="TAC8" s="0"/>
      <c r="TAD8" s="0"/>
      <c r="TAE8" s="0"/>
      <c r="TAF8" s="0"/>
      <c r="TAG8" s="0"/>
      <c r="TAH8" s="0"/>
      <c r="TAI8" s="0"/>
      <c r="TAJ8" s="0"/>
      <c r="TAK8" s="0"/>
      <c r="TAL8" s="0"/>
      <c r="TAM8" s="0"/>
      <c r="TAN8" s="0"/>
      <c r="TAO8" s="0"/>
      <c r="TAP8" s="0"/>
      <c r="TAQ8" s="0"/>
      <c r="TAR8" s="0"/>
      <c r="TAS8" s="0"/>
      <c r="TAT8" s="0"/>
      <c r="TAU8" s="0"/>
      <c r="TAV8" s="0"/>
      <c r="TAW8" s="0"/>
      <c r="TAX8" s="0"/>
      <c r="TAY8" s="0"/>
      <c r="TAZ8" s="0"/>
      <c r="TBA8" s="0"/>
      <c r="TBB8" s="0"/>
      <c r="TBC8" s="0"/>
      <c r="TBD8" s="0"/>
      <c r="TBE8" s="0"/>
      <c r="TBF8" s="0"/>
      <c r="TBG8" s="0"/>
      <c r="TBH8" s="0"/>
      <c r="TBI8" s="0"/>
      <c r="TBJ8" s="0"/>
      <c r="TBK8" s="0"/>
      <c r="TBL8" s="0"/>
      <c r="TBM8" s="0"/>
      <c r="TBN8" s="0"/>
      <c r="TBO8" s="0"/>
      <c r="TBP8" s="0"/>
      <c r="TBQ8" s="0"/>
      <c r="TBR8" s="0"/>
      <c r="TBS8" s="0"/>
      <c r="TBT8" s="0"/>
      <c r="TBU8" s="0"/>
      <c r="TBV8" s="0"/>
      <c r="TBW8" s="0"/>
      <c r="TBX8" s="0"/>
      <c r="TBY8" s="0"/>
      <c r="TBZ8" s="0"/>
      <c r="TCA8" s="0"/>
      <c r="TCB8" s="0"/>
      <c r="TCC8" s="0"/>
      <c r="TCD8" s="0"/>
      <c r="TCE8" s="0"/>
      <c r="TCF8" s="0"/>
      <c r="TCG8" s="0"/>
      <c r="TCH8" s="0"/>
      <c r="TCI8" s="0"/>
      <c r="TCJ8" s="0"/>
      <c r="TCK8" s="0"/>
      <c r="TCL8" s="0"/>
      <c r="TCM8" s="0"/>
      <c r="TCN8" s="0"/>
      <c r="TCO8" s="0"/>
      <c r="TCP8" s="0"/>
      <c r="TCQ8" s="0"/>
      <c r="TCR8" s="0"/>
      <c r="TCS8" s="0"/>
      <c r="TCT8" s="0"/>
      <c r="TCU8" s="0"/>
      <c r="TCV8" s="0"/>
      <c r="TCW8" s="0"/>
      <c r="TCX8" s="0"/>
      <c r="TCY8" s="0"/>
      <c r="TCZ8" s="0"/>
      <c r="TDA8" s="0"/>
      <c r="TDB8" s="0"/>
      <c r="TDC8" s="0"/>
      <c r="TDD8" s="0"/>
      <c r="TDE8" s="0"/>
      <c r="TDF8" s="0"/>
      <c r="TDG8" s="0"/>
      <c r="TDH8" s="0"/>
      <c r="TDI8" s="0"/>
      <c r="TDJ8" s="0"/>
      <c r="TDK8" s="0"/>
      <c r="TDL8" s="0"/>
      <c r="TDM8" s="0"/>
      <c r="TDN8" s="0"/>
      <c r="TDO8" s="0"/>
      <c r="TDP8" s="0"/>
      <c r="TDQ8" s="0"/>
      <c r="TDR8" s="0"/>
      <c r="TDS8" s="0"/>
      <c r="TDT8" s="0"/>
      <c r="TDU8" s="0"/>
      <c r="TDV8" s="0"/>
      <c r="TDW8" s="0"/>
      <c r="TDX8" s="0"/>
      <c r="TDY8" s="0"/>
      <c r="TDZ8" s="0"/>
      <c r="TEA8" s="0"/>
      <c r="TEB8" s="0"/>
      <c r="TEC8" s="0"/>
      <c r="TED8" s="0"/>
      <c r="TEE8" s="0"/>
      <c r="TEF8" s="0"/>
      <c r="TEG8" s="0"/>
      <c r="TEH8" s="0"/>
      <c r="TEI8" s="0"/>
      <c r="TEJ8" s="0"/>
      <c r="TEK8" s="0"/>
      <c r="TEL8" s="0"/>
      <c r="TEM8" s="0"/>
      <c r="TEN8" s="0"/>
      <c r="TEO8" s="0"/>
      <c r="TEP8" s="0"/>
      <c r="TEQ8" s="0"/>
      <c r="TER8" s="0"/>
      <c r="TES8" s="0"/>
      <c r="TET8" s="0"/>
      <c r="TEU8" s="0"/>
      <c r="TEV8" s="0"/>
      <c r="TEW8" s="0"/>
      <c r="TEX8" s="0"/>
      <c r="TEY8" s="0"/>
      <c r="TEZ8" s="0"/>
      <c r="TFA8" s="0"/>
      <c r="TFB8" s="0"/>
      <c r="TFC8" s="0"/>
      <c r="TFD8" s="0"/>
      <c r="TFE8" s="0"/>
      <c r="TFF8" s="0"/>
      <c r="TFG8" s="0"/>
      <c r="TFH8" s="0"/>
      <c r="TFI8" s="0"/>
      <c r="TFJ8" s="0"/>
      <c r="TFK8" s="0"/>
      <c r="TFL8" s="0"/>
      <c r="TFM8" s="0"/>
      <c r="TFN8" s="0"/>
      <c r="TFO8" s="0"/>
      <c r="TFP8" s="0"/>
      <c r="TFQ8" s="0"/>
      <c r="TFR8" s="0"/>
      <c r="TFS8" s="0"/>
      <c r="TFT8" s="0"/>
      <c r="TFU8" s="0"/>
      <c r="TFV8" s="0"/>
      <c r="TFW8" s="0"/>
      <c r="TFX8" s="0"/>
      <c r="TFY8" s="0"/>
      <c r="TFZ8" s="0"/>
      <c r="TGA8" s="0"/>
      <c r="TGB8" s="0"/>
      <c r="TGC8" s="0"/>
      <c r="TGD8" s="0"/>
      <c r="TGE8" s="0"/>
      <c r="TGF8" s="0"/>
      <c r="TGG8" s="0"/>
      <c r="TGH8" s="0"/>
      <c r="TGI8" s="0"/>
      <c r="TGJ8" s="0"/>
      <c r="TGK8" s="0"/>
      <c r="TGL8" s="0"/>
      <c r="TGM8" s="0"/>
      <c r="TGN8" s="0"/>
      <c r="TGO8" s="0"/>
      <c r="TGP8" s="0"/>
      <c r="TGQ8" s="0"/>
      <c r="TGR8" s="0"/>
      <c r="TGS8" s="0"/>
      <c r="TGT8" s="0"/>
      <c r="TGU8" s="0"/>
      <c r="TGV8" s="0"/>
      <c r="TGW8" s="0"/>
      <c r="TGX8" s="0"/>
      <c r="TGY8" s="0"/>
      <c r="TGZ8" s="0"/>
      <c r="THA8" s="0"/>
      <c r="THB8" s="0"/>
      <c r="THC8" s="0"/>
      <c r="THD8" s="0"/>
      <c r="THE8" s="0"/>
      <c r="THF8" s="0"/>
      <c r="THG8" s="0"/>
      <c r="THH8" s="0"/>
      <c r="THI8" s="0"/>
      <c r="THJ8" s="0"/>
      <c r="THK8" s="0"/>
      <c r="THL8" s="0"/>
      <c r="THM8" s="0"/>
      <c r="THN8" s="0"/>
      <c r="THO8" s="0"/>
      <c r="THP8" s="0"/>
      <c r="THQ8" s="0"/>
      <c r="THR8" s="0"/>
      <c r="THS8" s="0"/>
      <c r="THT8" s="0"/>
      <c r="THU8" s="0"/>
      <c r="THV8" s="0"/>
      <c r="THW8" s="0"/>
      <c r="THX8" s="0"/>
      <c r="THY8" s="0"/>
      <c r="THZ8" s="0"/>
      <c r="TIA8" s="0"/>
      <c r="TIB8" s="0"/>
      <c r="TIC8" s="0"/>
      <c r="TID8" s="0"/>
      <c r="TIE8" s="0"/>
      <c r="TIF8" s="0"/>
      <c r="TIG8" s="0"/>
      <c r="TIH8" s="0"/>
      <c r="TII8" s="0"/>
      <c r="TIJ8" s="0"/>
      <c r="TIK8" s="0"/>
      <c r="TIL8" s="0"/>
      <c r="TIM8" s="0"/>
      <c r="TIN8" s="0"/>
      <c r="TIO8" s="0"/>
      <c r="TIP8" s="0"/>
      <c r="TIQ8" s="0"/>
      <c r="TIR8" s="0"/>
      <c r="TIS8" s="0"/>
      <c r="TIT8" s="0"/>
      <c r="TIU8" s="0"/>
      <c r="TIV8" s="0"/>
      <c r="TIW8" s="0"/>
      <c r="TIX8" s="0"/>
      <c r="TIY8" s="0"/>
      <c r="TIZ8" s="0"/>
      <c r="TJA8" s="0"/>
      <c r="TJB8" s="0"/>
      <c r="TJC8" s="0"/>
      <c r="TJD8" s="0"/>
      <c r="TJE8" s="0"/>
      <c r="TJF8" s="0"/>
      <c r="TJG8" s="0"/>
      <c r="TJH8" s="0"/>
      <c r="TJI8" s="0"/>
      <c r="TJJ8" s="0"/>
      <c r="TJK8" s="0"/>
      <c r="TJL8" s="0"/>
      <c r="TJM8" s="0"/>
      <c r="TJN8" s="0"/>
      <c r="TJO8" s="0"/>
      <c r="TJP8" s="0"/>
      <c r="TJQ8" s="0"/>
      <c r="TJR8" s="0"/>
      <c r="TJS8" s="0"/>
      <c r="TJT8" s="0"/>
      <c r="TJU8" s="0"/>
      <c r="TJV8" s="0"/>
      <c r="TJW8" s="0"/>
      <c r="TJX8" s="0"/>
      <c r="TJY8" s="0"/>
      <c r="TJZ8" s="0"/>
      <c r="TKA8" s="0"/>
      <c r="TKB8" s="0"/>
      <c r="TKC8" s="0"/>
      <c r="TKD8" s="0"/>
      <c r="TKE8" s="0"/>
      <c r="TKF8" s="0"/>
      <c r="TKG8" s="0"/>
      <c r="TKH8" s="0"/>
      <c r="TKI8" s="0"/>
      <c r="TKJ8" s="0"/>
      <c r="TKK8" s="0"/>
      <c r="TKL8" s="0"/>
      <c r="TKM8" s="0"/>
      <c r="TKN8" s="0"/>
      <c r="TKO8" s="0"/>
      <c r="TKP8" s="0"/>
      <c r="TKQ8" s="0"/>
      <c r="TKR8" s="0"/>
      <c r="TKS8" s="0"/>
      <c r="TKT8" s="0"/>
      <c r="TKU8" s="0"/>
      <c r="TKV8" s="0"/>
      <c r="TKW8" s="0"/>
      <c r="TKX8" s="0"/>
      <c r="TKY8" s="0"/>
      <c r="TKZ8" s="0"/>
      <c r="TLA8" s="0"/>
      <c r="TLB8" s="0"/>
      <c r="TLC8" s="0"/>
      <c r="TLD8" s="0"/>
      <c r="TLE8" s="0"/>
      <c r="TLF8" s="0"/>
      <c r="TLG8" s="0"/>
      <c r="TLH8" s="0"/>
      <c r="TLI8" s="0"/>
      <c r="TLJ8" s="0"/>
      <c r="TLK8" s="0"/>
      <c r="TLL8" s="0"/>
      <c r="TLM8" s="0"/>
      <c r="TLN8" s="0"/>
      <c r="TLO8" s="0"/>
      <c r="TLP8" s="0"/>
      <c r="TLQ8" s="0"/>
      <c r="TLR8" s="0"/>
      <c r="TLS8" s="0"/>
      <c r="TLT8" s="0"/>
      <c r="TLU8" s="0"/>
      <c r="TLV8" s="0"/>
      <c r="TLW8" s="0"/>
      <c r="TLX8" s="0"/>
      <c r="TLY8" s="0"/>
      <c r="TLZ8" s="0"/>
      <c r="TMA8" s="0"/>
      <c r="TMB8" s="0"/>
      <c r="TMC8" s="0"/>
      <c r="TMD8" s="0"/>
      <c r="TME8" s="0"/>
      <c r="TMF8" s="0"/>
      <c r="TMG8" s="0"/>
      <c r="TMH8" s="0"/>
      <c r="TMI8" s="0"/>
      <c r="TMJ8" s="0"/>
      <c r="TMK8" s="0"/>
      <c r="TML8" s="0"/>
      <c r="TMM8" s="0"/>
      <c r="TMN8" s="0"/>
      <c r="TMO8" s="0"/>
      <c r="TMP8" s="0"/>
      <c r="TMQ8" s="0"/>
      <c r="TMR8" s="0"/>
      <c r="TMS8" s="0"/>
      <c r="TMT8" s="0"/>
      <c r="TMU8" s="0"/>
      <c r="TMV8" s="0"/>
      <c r="TMW8" s="0"/>
      <c r="TMX8" s="0"/>
      <c r="TMY8" s="0"/>
      <c r="TMZ8" s="0"/>
      <c r="TNA8" s="0"/>
      <c r="TNB8" s="0"/>
      <c r="TNC8" s="0"/>
      <c r="TND8" s="0"/>
      <c r="TNE8" s="0"/>
      <c r="TNF8" s="0"/>
      <c r="TNG8" s="0"/>
      <c r="TNH8" s="0"/>
      <c r="TNI8" s="0"/>
      <c r="TNJ8" s="0"/>
      <c r="TNK8" s="0"/>
      <c r="TNL8" s="0"/>
      <c r="TNM8" s="0"/>
      <c r="TNN8" s="0"/>
      <c r="TNO8" s="0"/>
      <c r="TNP8" s="0"/>
      <c r="TNQ8" s="0"/>
      <c r="TNR8" s="0"/>
      <c r="TNS8" s="0"/>
      <c r="TNT8" s="0"/>
      <c r="TNU8" s="0"/>
      <c r="TNV8" s="0"/>
      <c r="TNW8" s="0"/>
      <c r="TNX8" s="0"/>
      <c r="TNY8" s="0"/>
      <c r="TNZ8" s="0"/>
      <c r="TOA8" s="0"/>
      <c r="TOB8" s="0"/>
      <c r="TOC8" s="0"/>
      <c r="TOD8" s="0"/>
      <c r="TOE8" s="0"/>
      <c r="TOF8" s="0"/>
      <c r="TOG8" s="0"/>
      <c r="TOH8" s="0"/>
      <c r="TOI8" s="0"/>
      <c r="TOJ8" s="0"/>
      <c r="TOK8" s="0"/>
      <c r="TOL8" s="0"/>
      <c r="TOM8" s="0"/>
      <c r="TON8" s="0"/>
      <c r="TOO8" s="0"/>
      <c r="TOP8" s="0"/>
      <c r="TOQ8" s="0"/>
      <c r="TOR8" s="0"/>
      <c r="TOS8" s="0"/>
      <c r="TOT8" s="0"/>
      <c r="TOU8" s="0"/>
      <c r="TOV8" s="0"/>
      <c r="TOW8" s="0"/>
      <c r="TOX8" s="0"/>
      <c r="TOY8" s="0"/>
      <c r="TOZ8" s="0"/>
      <c r="TPA8" s="0"/>
      <c r="TPB8" s="0"/>
      <c r="TPC8" s="0"/>
      <c r="TPD8" s="0"/>
      <c r="TPE8" s="0"/>
      <c r="TPF8" s="0"/>
      <c r="TPG8" s="0"/>
      <c r="TPH8" s="0"/>
      <c r="TPI8" s="0"/>
      <c r="TPJ8" s="0"/>
      <c r="TPK8" s="0"/>
      <c r="TPL8" s="0"/>
      <c r="TPM8" s="0"/>
      <c r="TPN8" s="0"/>
      <c r="TPO8" s="0"/>
      <c r="TPP8" s="0"/>
      <c r="TPQ8" s="0"/>
      <c r="TPR8" s="0"/>
      <c r="TPS8" s="0"/>
      <c r="TPT8" s="0"/>
      <c r="TPU8" s="0"/>
      <c r="TPV8" s="0"/>
      <c r="TPW8" s="0"/>
      <c r="TPX8" s="0"/>
      <c r="TPY8" s="0"/>
      <c r="TPZ8" s="0"/>
      <c r="TQA8" s="0"/>
      <c r="TQB8" s="0"/>
      <c r="TQC8" s="0"/>
      <c r="TQD8" s="0"/>
      <c r="TQE8" s="0"/>
      <c r="TQF8" s="0"/>
      <c r="TQG8" s="0"/>
      <c r="TQH8" s="0"/>
      <c r="TQI8" s="0"/>
      <c r="TQJ8" s="0"/>
      <c r="TQK8" s="0"/>
      <c r="TQL8" s="0"/>
      <c r="TQM8" s="0"/>
      <c r="TQN8" s="0"/>
      <c r="TQO8" s="0"/>
      <c r="TQP8" s="0"/>
      <c r="TQQ8" s="0"/>
      <c r="TQR8" s="0"/>
      <c r="TQS8" s="0"/>
      <c r="TQT8" s="0"/>
      <c r="TQU8" s="0"/>
      <c r="TQV8" s="0"/>
      <c r="TQW8" s="0"/>
      <c r="TQX8" s="0"/>
      <c r="TQY8" s="0"/>
      <c r="TQZ8" s="0"/>
      <c r="TRA8" s="0"/>
      <c r="TRB8" s="0"/>
      <c r="TRC8" s="0"/>
      <c r="TRD8" s="0"/>
      <c r="TRE8" s="0"/>
      <c r="TRF8" s="0"/>
      <c r="TRG8" s="0"/>
      <c r="TRH8" s="0"/>
      <c r="TRI8" s="0"/>
      <c r="TRJ8" s="0"/>
      <c r="TRK8" s="0"/>
      <c r="TRL8" s="0"/>
      <c r="TRM8" s="0"/>
      <c r="TRN8" s="0"/>
      <c r="TRO8" s="0"/>
      <c r="TRP8" s="0"/>
      <c r="TRQ8" s="0"/>
      <c r="TRR8" s="0"/>
      <c r="TRS8" s="0"/>
      <c r="TRT8" s="0"/>
      <c r="TRU8" s="0"/>
      <c r="TRV8" s="0"/>
      <c r="TRW8" s="0"/>
      <c r="TRX8" s="0"/>
      <c r="TRY8" s="0"/>
      <c r="TRZ8" s="0"/>
      <c r="TSA8" s="0"/>
      <c r="TSB8" s="0"/>
      <c r="TSC8" s="0"/>
      <c r="TSD8" s="0"/>
      <c r="TSE8" s="0"/>
      <c r="TSF8" s="0"/>
      <c r="TSG8" s="0"/>
      <c r="TSH8" s="0"/>
      <c r="TSI8" s="0"/>
      <c r="TSJ8" s="0"/>
      <c r="TSK8" s="0"/>
      <c r="TSL8" s="0"/>
      <c r="TSM8" s="0"/>
      <c r="TSN8" s="0"/>
      <c r="TSO8" s="0"/>
      <c r="TSP8" s="0"/>
      <c r="TSQ8" s="0"/>
      <c r="TSR8" s="0"/>
      <c r="TSS8" s="0"/>
      <c r="TST8" s="0"/>
      <c r="TSU8" s="0"/>
      <c r="TSV8" s="0"/>
      <c r="TSW8" s="0"/>
      <c r="TSX8" s="0"/>
      <c r="TSY8" s="0"/>
      <c r="TSZ8" s="0"/>
      <c r="TTA8" s="0"/>
      <c r="TTB8" s="0"/>
      <c r="TTC8" s="0"/>
      <c r="TTD8" s="0"/>
      <c r="TTE8" s="0"/>
      <c r="TTF8" s="0"/>
      <c r="TTG8" s="0"/>
      <c r="TTH8" s="0"/>
      <c r="TTI8" s="0"/>
      <c r="TTJ8" s="0"/>
      <c r="TTK8" s="0"/>
      <c r="TTL8" s="0"/>
      <c r="TTM8" s="0"/>
      <c r="TTN8" s="0"/>
      <c r="TTO8" s="0"/>
      <c r="TTP8" s="0"/>
      <c r="TTQ8" s="0"/>
      <c r="TTR8" s="0"/>
      <c r="TTS8" s="0"/>
      <c r="TTT8" s="0"/>
      <c r="TTU8" s="0"/>
      <c r="TTV8" s="0"/>
      <c r="TTW8" s="0"/>
      <c r="TTX8" s="0"/>
      <c r="TTY8" s="0"/>
      <c r="TTZ8" s="0"/>
      <c r="TUA8" s="0"/>
      <c r="TUB8" s="0"/>
      <c r="TUC8" s="0"/>
      <c r="TUD8" s="0"/>
      <c r="TUE8" s="0"/>
      <c r="TUF8" s="0"/>
      <c r="TUG8" s="0"/>
      <c r="TUH8" s="0"/>
      <c r="TUI8" s="0"/>
      <c r="TUJ8" s="0"/>
      <c r="TUK8" s="0"/>
      <c r="TUL8" s="0"/>
      <c r="TUM8" s="0"/>
      <c r="TUN8" s="0"/>
      <c r="TUO8" s="0"/>
      <c r="TUP8" s="0"/>
      <c r="TUQ8" s="0"/>
      <c r="TUR8" s="0"/>
      <c r="TUS8" s="0"/>
      <c r="TUT8" s="0"/>
      <c r="TUU8" s="0"/>
      <c r="TUV8" s="0"/>
      <c r="TUW8" s="0"/>
      <c r="TUX8" s="0"/>
      <c r="TUY8" s="0"/>
      <c r="TUZ8" s="0"/>
      <c r="TVA8" s="0"/>
      <c r="TVB8" s="0"/>
      <c r="TVC8" s="0"/>
      <c r="TVD8" s="0"/>
      <c r="TVE8" s="0"/>
      <c r="TVF8" s="0"/>
      <c r="TVG8" s="0"/>
      <c r="TVH8" s="0"/>
      <c r="TVI8" s="0"/>
      <c r="TVJ8" s="0"/>
      <c r="TVK8" s="0"/>
      <c r="TVL8" s="0"/>
      <c r="TVM8" s="0"/>
      <c r="TVN8" s="0"/>
      <c r="TVO8" s="0"/>
      <c r="TVP8" s="0"/>
      <c r="TVQ8" s="0"/>
      <c r="TVR8" s="0"/>
      <c r="TVS8" s="0"/>
      <c r="TVT8" s="0"/>
      <c r="TVU8" s="0"/>
      <c r="TVV8" s="0"/>
      <c r="TVW8" s="0"/>
      <c r="TVX8" s="0"/>
      <c r="TVY8" s="0"/>
      <c r="TVZ8" s="0"/>
      <c r="TWA8" s="0"/>
      <c r="TWB8" s="0"/>
      <c r="TWC8" s="0"/>
      <c r="TWD8" s="0"/>
      <c r="TWE8" s="0"/>
      <c r="TWF8" s="0"/>
      <c r="TWG8" s="0"/>
      <c r="TWH8" s="0"/>
      <c r="TWI8" s="0"/>
      <c r="TWJ8" s="0"/>
      <c r="TWK8" s="0"/>
      <c r="TWL8" s="0"/>
      <c r="TWM8" s="0"/>
      <c r="TWN8" s="0"/>
      <c r="TWO8" s="0"/>
      <c r="TWP8" s="0"/>
      <c r="TWQ8" s="0"/>
      <c r="TWR8" s="0"/>
      <c r="TWS8" s="0"/>
      <c r="TWT8" s="0"/>
      <c r="TWU8" s="0"/>
      <c r="TWV8" s="0"/>
      <c r="TWW8" s="0"/>
      <c r="TWX8" s="0"/>
      <c r="TWY8" s="0"/>
      <c r="TWZ8" s="0"/>
      <c r="TXA8" s="0"/>
      <c r="TXB8" s="0"/>
      <c r="TXC8" s="0"/>
      <c r="TXD8" s="0"/>
      <c r="TXE8" s="0"/>
      <c r="TXF8" s="0"/>
      <c r="TXG8" s="0"/>
      <c r="TXH8" s="0"/>
      <c r="TXI8" s="0"/>
      <c r="TXJ8" s="0"/>
      <c r="TXK8" s="0"/>
      <c r="TXL8" s="0"/>
      <c r="TXM8" s="0"/>
      <c r="TXN8" s="0"/>
      <c r="TXO8" s="0"/>
      <c r="TXP8" s="0"/>
      <c r="TXQ8" s="0"/>
      <c r="TXR8" s="0"/>
      <c r="TXS8" s="0"/>
      <c r="TXT8" s="0"/>
      <c r="TXU8" s="0"/>
      <c r="TXV8" s="0"/>
      <c r="TXW8" s="0"/>
      <c r="TXX8" s="0"/>
      <c r="TXY8" s="0"/>
      <c r="TXZ8" s="0"/>
      <c r="TYA8" s="0"/>
      <c r="TYB8" s="0"/>
      <c r="TYC8" s="0"/>
      <c r="TYD8" s="0"/>
      <c r="TYE8" s="0"/>
      <c r="TYF8" s="0"/>
      <c r="TYG8" s="0"/>
      <c r="TYH8" s="0"/>
      <c r="TYI8" s="0"/>
      <c r="TYJ8" s="0"/>
      <c r="TYK8" s="0"/>
      <c r="TYL8" s="0"/>
      <c r="TYM8" s="0"/>
      <c r="TYN8" s="0"/>
      <c r="TYO8" s="0"/>
      <c r="TYP8" s="0"/>
      <c r="TYQ8" s="0"/>
      <c r="TYR8" s="0"/>
      <c r="TYS8" s="0"/>
      <c r="TYT8" s="0"/>
      <c r="TYU8" s="0"/>
      <c r="TYV8" s="0"/>
      <c r="TYW8" s="0"/>
      <c r="TYX8" s="0"/>
      <c r="TYY8" s="0"/>
      <c r="TYZ8" s="0"/>
      <c r="TZA8" s="0"/>
      <c r="TZB8" s="0"/>
      <c r="TZC8" s="0"/>
      <c r="TZD8" s="0"/>
      <c r="TZE8" s="0"/>
      <c r="TZF8" s="0"/>
      <c r="TZG8" s="0"/>
      <c r="TZH8" s="0"/>
      <c r="TZI8" s="0"/>
      <c r="TZJ8" s="0"/>
      <c r="TZK8" s="0"/>
      <c r="TZL8" s="0"/>
      <c r="TZM8" s="0"/>
      <c r="TZN8" s="0"/>
      <c r="TZO8" s="0"/>
      <c r="TZP8" s="0"/>
      <c r="TZQ8" s="0"/>
      <c r="TZR8" s="0"/>
      <c r="TZS8" s="0"/>
      <c r="TZT8" s="0"/>
      <c r="TZU8" s="0"/>
      <c r="TZV8" s="0"/>
      <c r="TZW8" s="0"/>
      <c r="TZX8" s="0"/>
      <c r="TZY8" s="0"/>
      <c r="TZZ8" s="0"/>
      <c r="UAA8" s="0"/>
      <c r="UAB8" s="0"/>
      <c r="UAC8" s="0"/>
      <c r="UAD8" s="0"/>
      <c r="UAE8" s="0"/>
      <c r="UAF8" s="0"/>
      <c r="UAG8" s="0"/>
      <c r="UAH8" s="0"/>
      <c r="UAI8" s="0"/>
      <c r="UAJ8" s="0"/>
      <c r="UAK8" s="0"/>
      <c r="UAL8" s="0"/>
      <c r="UAM8" s="0"/>
      <c r="UAN8" s="0"/>
      <c r="UAO8" s="0"/>
      <c r="UAP8" s="0"/>
      <c r="UAQ8" s="0"/>
      <c r="UAR8" s="0"/>
      <c r="UAS8" s="0"/>
      <c r="UAT8" s="0"/>
      <c r="UAU8" s="0"/>
      <c r="UAV8" s="0"/>
      <c r="UAW8" s="0"/>
      <c r="UAX8" s="0"/>
      <c r="UAY8" s="0"/>
      <c r="UAZ8" s="0"/>
      <c r="UBA8" s="0"/>
      <c r="UBB8" s="0"/>
      <c r="UBC8" s="0"/>
      <c r="UBD8" s="0"/>
      <c r="UBE8" s="0"/>
      <c r="UBF8" s="0"/>
      <c r="UBG8" s="0"/>
      <c r="UBH8" s="0"/>
      <c r="UBI8" s="0"/>
      <c r="UBJ8" s="0"/>
      <c r="UBK8" s="0"/>
      <c r="UBL8" s="0"/>
      <c r="UBM8" s="0"/>
      <c r="UBN8" s="0"/>
      <c r="UBO8" s="0"/>
      <c r="UBP8" s="0"/>
      <c r="UBQ8" s="0"/>
      <c r="UBR8" s="0"/>
      <c r="UBS8" s="0"/>
      <c r="UBT8" s="0"/>
      <c r="UBU8" s="0"/>
      <c r="UBV8" s="0"/>
      <c r="UBW8" s="0"/>
      <c r="UBX8" s="0"/>
      <c r="UBY8" s="0"/>
      <c r="UBZ8" s="0"/>
      <c r="UCA8" s="0"/>
      <c r="UCB8" s="0"/>
      <c r="UCC8" s="0"/>
      <c r="UCD8" s="0"/>
      <c r="UCE8" s="0"/>
      <c r="UCF8" s="0"/>
      <c r="UCG8" s="0"/>
      <c r="UCH8" s="0"/>
      <c r="UCI8" s="0"/>
      <c r="UCJ8" s="0"/>
      <c r="UCK8" s="0"/>
      <c r="UCL8" s="0"/>
      <c r="UCM8" s="0"/>
      <c r="UCN8" s="0"/>
      <c r="UCO8" s="0"/>
      <c r="UCP8" s="0"/>
      <c r="UCQ8" s="0"/>
      <c r="UCR8" s="0"/>
      <c r="UCS8" s="0"/>
      <c r="UCT8" s="0"/>
      <c r="UCU8" s="0"/>
      <c r="UCV8" s="0"/>
      <c r="UCW8" s="0"/>
      <c r="UCX8" s="0"/>
      <c r="UCY8" s="0"/>
      <c r="UCZ8" s="0"/>
      <c r="UDA8" s="0"/>
      <c r="UDB8" s="0"/>
      <c r="UDC8" s="0"/>
      <c r="UDD8" s="0"/>
      <c r="UDE8" s="0"/>
      <c r="UDF8" s="0"/>
      <c r="UDG8" s="0"/>
      <c r="UDH8" s="0"/>
      <c r="UDI8" s="0"/>
      <c r="UDJ8" s="0"/>
      <c r="UDK8" s="0"/>
      <c r="UDL8" s="0"/>
      <c r="UDM8" s="0"/>
      <c r="UDN8" s="0"/>
      <c r="UDO8" s="0"/>
      <c r="UDP8" s="0"/>
      <c r="UDQ8" s="0"/>
      <c r="UDR8" s="0"/>
      <c r="UDS8" s="0"/>
      <c r="UDT8" s="0"/>
      <c r="UDU8" s="0"/>
      <c r="UDV8" s="0"/>
      <c r="UDW8" s="0"/>
      <c r="UDX8" s="0"/>
      <c r="UDY8" s="0"/>
      <c r="UDZ8" s="0"/>
      <c r="UEA8" s="0"/>
      <c r="UEB8" s="0"/>
      <c r="UEC8" s="0"/>
      <c r="UED8" s="0"/>
      <c r="UEE8" s="0"/>
      <c r="UEF8" s="0"/>
      <c r="UEG8" s="0"/>
      <c r="UEH8" s="0"/>
      <c r="UEI8" s="0"/>
      <c r="UEJ8" s="0"/>
      <c r="UEK8" s="0"/>
      <c r="UEL8" s="0"/>
      <c r="UEM8" s="0"/>
      <c r="UEN8" s="0"/>
      <c r="UEO8" s="0"/>
      <c r="UEP8" s="0"/>
      <c r="UEQ8" s="0"/>
      <c r="UER8" s="0"/>
      <c r="UES8" s="0"/>
      <c r="UET8" s="0"/>
      <c r="UEU8" s="0"/>
      <c r="UEV8" s="0"/>
      <c r="UEW8" s="0"/>
      <c r="UEX8" s="0"/>
      <c r="UEY8" s="0"/>
      <c r="UEZ8" s="0"/>
      <c r="UFA8" s="0"/>
      <c r="UFB8" s="0"/>
      <c r="UFC8" s="0"/>
      <c r="UFD8" s="0"/>
      <c r="UFE8" s="0"/>
      <c r="UFF8" s="0"/>
      <c r="UFG8" s="0"/>
      <c r="UFH8" s="0"/>
      <c r="UFI8" s="0"/>
      <c r="UFJ8" s="0"/>
      <c r="UFK8" s="0"/>
      <c r="UFL8" s="0"/>
      <c r="UFM8" s="0"/>
      <c r="UFN8" s="0"/>
      <c r="UFO8" s="0"/>
      <c r="UFP8" s="0"/>
      <c r="UFQ8" s="0"/>
      <c r="UFR8" s="0"/>
      <c r="UFS8" s="0"/>
      <c r="UFT8" s="0"/>
      <c r="UFU8" s="0"/>
      <c r="UFV8" s="0"/>
      <c r="UFW8" s="0"/>
      <c r="UFX8" s="0"/>
      <c r="UFY8" s="0"/>
      <c r="UFZ8" s="0"/>
      <c r="UGA8" s="0"/>
      <c r="UGB8" s="0"/>
      <c r="UGC8" s="0"/>
      <c r="UGD8" s="0"/>
      <c r="UGE8" s="0"/>
      <c r="UGF8" s="0"/>
      <c r="UGG8" s="0"/>
      <c r="UGH8" s="0"/>
      <c r="UGI8" s="0"/>
      <c r="UGJ8" s="0"/>
      <c r="UGK8" s="0"/>
      <c r="UGL8" s="0"/>
      <c r="UGM8" s="0"/>
      <c r="UGN8" s="0"/>
      <c r="UGO8" s="0"/>
      <c r="UGP8" s="0"/>
      <c r="UGQ8" s="0"/>
      <c r="UGR8" s="0"/>
      <c r="UGS8" s="0"/>
      <c r="UGT8" s="0"/>
      <c r="UGU8" s="0"/>
      <c r="UGV8" s="0"/>
      <c r="UGW8" s="0"/>
      <c r="UGX8" s="0"/>
      <c r="UGY8" s="0"/>
      <c r="UGZ8" s="0"/>
      <c r="UHA8" s="0"/>
      <c r="UHB8" s="0"/>
      <c r="UHC8" s="0"/>
      <c r="UHD8" s="0"/>
      <c r="UHE8" s="0"/>
      <c r="UHF8" s="0"/>
      <c r="UHG8" s="0"/>
      <c r="UHH8" s="0"/>
      <c r="UHI8" s="0"/>
      <c r="UHJ8" s="0"/>
      <c r="UHK8" s="0"/>
      <c r="UHL8" s="0"/>
      <c r="UHM8" s="0"/>
      <c r="UHN8" s="0"/>
      <c r="UHO8" s="0"/>
      <c r="UHP8" s="0"/>
      <c r="UHQ8" s="0"/>
      <c r="UHR8" s="0"/>
      <c r="UHS8" s="0"/>
      <c r="UHT8" s="0"/>
      <c r="UHU8" s="0"/>
      <c r="UHV8" s="0"/>
      <c r="UHW8" s="0"/>
      <c r="UHX8" s="0"/>
      <c r="UHY8" s="0"/>
      <c r="UHZ8" s="0"/>
      <c r="UIA8" s="0"/>
      <c r="UIB8" s="0"/>
      <c r="UIC8" s="0"/>
      <c r="UID8" s="0"/>
      <c r="UIE8" s="0"/>
      <c r="UIF8" s="0"/>
      <c r="UIG8" s="0"/>
      <c r="UIH8" s="0"/>
      <c r="UII8" s="0"/>
      <c r="UIJ8" s="0"/>
      <c r="UIK8" s="0"/>
      <c r="UIL8" s="0"/>
      <c r="UIM8" s="0"/>
      <c r="UIN8" s="0"/>
      <c r="UIO8" s="0"/>
      <c r="UIP8" s="0"/>
      <c r="UIQ8" s="0"/>
      <c r="UIR8" s="0"/>
      <c r="UIS8" s="0"/>
      <c r="UIT8" s="0"/>
      <c r="UIU8" s="0"/>
      <c r="UIV8" s="0"/>
      <c r="UIW8" s="0"/>
      <c r="UIX8" s="0"/>
      <c r="UIY8" s="0"/>
      <c r="UIZ8" s="0"/>
      <c r="UJA8" s="0"/>
      <c r="UJB8" s="0"/>
      <c r="UJC8" s="0"/>
      <c r="UJD8" s="0"/>
      <c r="UJE8" s="0"/>
      <c r="UJF8" s="0"/>
      <c r="UJG8" s="0"/>
      <c r="UJH8" s="0"/>
      <c r="UJI8" s="0"/>
      <c r="UJJ8" s="0"/>
      <c r="UJK8" s="0"/>
      <c r="UJL8" s="0"/>
      <c r="UJM8" s="0"/>
      <c r="UJN8" s="0"/>
      <c r="UJO8" s="0"/>
      <c r="UJP8" s="0"/>
      <c r="UJQ8" s="0"/>
      <c r="UJR8" s="0"/>
      <c r="UJS8" s="0"/>
      <c r="UJT8" s="0"/>
      <c r="UJU8" s="0"/>
      <c r="UJV8" s="0"/>
      <c r="UJW8" s="0"/>
      <c r="UJX8" s="0"/>
      <c r="UJY8" s="0"/>
      <c r="UJZ8" s="0"/>
      <c r="UKA8" s="0"/>
      <c r="UKB8" s="0"/>
      <c r="UKC8" s="0"/>
      <c r="UKD8" s="0"/>
      <c r="UKE8" s="0"/>
      <c r="UKF8" s="0"/>
      <c r="UKG8" s="0"/>
      <c r="UKH8" s="0"/>
      <c r="UKI8" s="0"/>
      <c r="UKJ8" s="0"/>
      <c r="UKK8" s="0"/>
      <c r="UKL8" s="0"/>
      <c r="UKM8" s="0"/>
      <c r="UKN8" s="0"/>
      <c r="UKO8" s="0"/>
      <c r="UKP8" s="0"/>
      <c r="UKQ8" s="0"/>
      <c r="UKR8" s="0"/>
      <c r="UKS8" s="0"/>
      <c r="UKT8" s="0"/>
      <c r="UKU8" s="0"/>
      <c r="UKV8" s="0"/>
      <c r="UKW8" s="0"/>
      <c r="UKX8" s="0"/>
      <c r="UKY8" s="0"/>
      <c r="UKZ8" s="0"/>
      <c r="ULA8" s="0"/>
      <c r="ULB8" s="0"/>
      <c r="ULC8" s="0"/>
      <c r="ULD8" s="0"/>
      <c r="ULE8" s="0"/>
      <c r="ULF8" s="0"/>
      <c r="ULG8" s="0"/>
      <c r="ULH8" s="0"/>
      <c r="ULI8" s="0"/>
      <c r="ULJ8" s="0"/>
      <c r="ULK8" s="0"/>
      <c r="ULL8" s="0"/>
      <c r="ULM8" s="0"/>
      <c r="ULN8" s="0"/>
      <c r="ULO8" s="0"/>
      <c r="ULP8" s="0"/>
      <c r="ULQ8" s="0"/>
      <c r="ULR8" s="0"/>
      <c r="ULS8" s="0"/>
      <c r="ULT8" s="0"/>
      <c r="ULU8" s="0"/>
      <c r="ULV8" s="0"/>
      <c r="ULW8" s="0"/>
      <c r="ULX8" s="0"/>
      <c r="ULY8" s="0"/>
      <c r="ULZ8" s="0"/>
      <c r="UMA8" s="0"/>
      <c r="UMB8" s="0"/>
      <c r="UMC8" s="0"/>
      <c r="UMD8" s="0"/>
      <c r="UME8" s="0"/>
      <c r="UMF8" s="0"/>
      <c r="UMG8" s="0"/>
      <c r="UMH8" s="0"/>
      <c r="UMI8" s="0"/>
      <c r="UMJ8" s="0"/>
      <c r="UMK8" s="0"/>
      <c r="UML8" s="0"/>
      <c r="UMM8" s="0"/>
      <c r="UMN8" s="0"/>
      <c r="UMO8" s="0"/>
      <c r="UMP8" s="0"/>
      <c r="UMQ8" s="0"/>
      <c r="UMR8" s="0"/>
      <c r="UMS8" s="0"/>
      <c r="UMT8" s="0"/>
      <c r="UMU8" s="0"/>
      <c r="UMV8" s="0"/>
      <c r="UMW8" s="0"/>
      <c r="UMX8" s="0"/>
      <c r="UMY8" s="0"/>
      <c r="UMZ8" s="0"/>
      <c r="UNA8" s="0"/>
      <c r="UNB8" s="0"/>
      <c r="UNC8" s="0"/>
      <c r="UND8" s="0"/>
      <c r="UNE8" s="0"/>
      <c r="UNF8" s="0"/>
      <c r="UNG8" s="0"/>
      <c r="UNH8" s="0"/>
      <c r="UNI8" s="0"/>
      <c r="UNJ8" s="0"/>
      <c r="UNK8" s="0"/>
      <c r="UNL8" s="0"/>
      <c r="UNM8" s="0"/>
      <c r="UNN8" s="0"/>
      <c r="UNO8" s="0"/>
      <c r="UNP8" s="0"/>
      <c r="UNQ8" s="0"/>
      <c r="UNR8" s="0"/>
      <c r="UNS8" s="0"/>
      <c r="UNT8" s="0"/>
      <c r="UNU8" s="0"/>
      <c r="UNV8" s="0"/>
      <c r="UNW8" s="0"/>
      <c r="UNX8" s="0"/>
      <c r="UNY8" s="0"/>
      <c r="UNZ8" s="0"/>
      <c r="UOA8" s="0"/>
      <c r="UOB8" s="0"/>
      <c r="UOC8" s="0"/>
      <c r="UOD8" s="0"/>
      <c r="UOE8" s="0"/>
      <c r="UOF8" s="0"/>
      <c r="UOG8" s="0"/>
      <c r="UOH8" s="0"/>
      <c r="UOI8" s="0"/>
      <c r="UOJ8" s="0"/>
      <c r="UOK8" s="0"/>
      <c r="UOL8" s="0"/>
      <c r="UOM8" s="0"/>
      <c r="UON8" s="0"/>
      <c r="UOO8" s="0"/>
      <c r="UOP8" s="0"/>
      <c r="UOQ8" s="0"/>
      <c r="UOR8" s="0"/>
      <c r="UOS8" s="0"/>
      <c r="UOT8" s="0"/>
      <c r="UOU8" s="0"/>
      <c r="UOV8" s="0"/>
      <c r="UOW8" s="0"/>
      <c r="UOX8" s="0"/>
      <c r="UOY8" s="0"/>
      <c r="UOZ8" s="0"/>
      <c r="UPA8" s="0"/>
      <c r="UPB8" s="0"/>
      <c r="UPC8" s="0"/>
      <c r="UPD8" s="0"/>
      <c r="UPE8" s="0"/>
      <c r="UPF8" s="0"/>
      <c r="UPG8" s="0"/>
      <c r="UPH8" s="0"/>
      <c r="UPI8" s="0"/>
      <c r="UPJ8" s="0"/>
      <c r="UPK8" s="0"/>
      <c r="UPL8" s="0"/>
      <c r="UPM8" s="0"/>
      <c r="UPN8" s="0"/>
      <c r="UPO8" s="0"/>
      <c r="UPP8" s="0"/>
      <c r="UPQ8" s="0"/>
      <c r="UPR8" s="0"/>
      <c r="UPS8" s="0"/>
      <c r="UPT8" s="0"/>
      <c r="UPU8" s="0"/>
      <c r="UPV8" s="0"/>
      <c r="UPW8" s="0"/>
      <c r="UPX8" s="0"/>
      <c r="UPY8" s="0"/>
      <c r="UPZ8" s="0"/>
      <c r="UQA8" s="0"/>
      <c r="UQB8" s="0"/>
      <c r="UQC8" s="0"/>
      <c r="UQD8" s="0"/>
      <c r="UQE8" s="0"/>
      <c r="UQF8" s="0"/>
      <c r="UQG8" s="0"/>
      <c r="UQH8" s="0"/>
      <c r="UQI8" s="0"/>
      <c r="UQJ8" s="0"/>
      <c r="UQK8" s="0"/>
      <c r="UQL8" s="0"/>
      <c r="UQM8" s="0"/>
      <c r="UQN8" s="0"/>
      <c r="UQO8" s="0"/>
      <c r="UQP8" s="0"/>
      <c r="UQQ8" s="0"/>
      <c r="UQR8" s="0"/>
      <c r="UQS8" s="0"/>
      <c r="UQT8" s="0"/>
      <c r="UQU8" s="0"/>
      <c r="UQV8" s="0"/>
      <c r="UQW8" s="0"/>
      <c r="UQX8" s="0"/>
      <c r="UQY8" s="0"/>
      <c r="UQZ8" s="0"/>
      <c r="URA8" s="0"/>
      <c r="URB8" s="0"/>
      <c r="URC8" s="0"/>
      <c r="URD8" s="0"/>
      <c r="URE8" s="0"/>
      <c r="URF8" s="0"/>
      <c r="URG8" s="0"/>
      <c r="URH8" s="0"/>
      <c r="URI8" s="0"/>
      <c r="URJ8" s="0"/>
      <c r="URK8" s="0"/>
      <c r="URL8" s="0"/>
      <c r="URM8" s="0"/>
      <c r="URN8" s="0"/>
      <c r="URO8" s="0"/>
      <c r="URP8" s="0"/>
      <c r="URQ8" s="0"/>
      <c r="URR8" s="0"/>
      <c r="URS8" s="0"/>
      <c r="URT8" s="0"/>
      <c r="URU8" s="0"/>
      <c r="URV8" s="0"/>
      <c r="URW8" s="0"/>
      <c r="URX8" s="0"/>
      <c r="URY8" s="0"/>
      <c r="URZ8" s="0"/>
      <c r="USA8" s="0"/>
      <c r="USB8" s="0"/>
      <c r="USC8" s="0"/>
      <c r="USD8" s="0"/>
      <c r="USE8" s="0"/>
      <c r="USF8" s="0"/>
      <c r="USG8" s="0"/>
      <c r="USH8" s="0"/>
      <c r="USI8" s="0"/>
      <c r="USJ8" s="0"/>
      <c r="USK8" s="0"/>
      <c r="USL8" s="0"/>
      <c r="USM8" s="0"/>
      <c r="USN8" s="0"/>
      <c r="USO8" s="0"/>
      <c r="USP8" s="0"/>
      <c r="USQ8" s="0"/>
      <c r="USR8" s="0"/>
      <c r="USS8" s="0"/>
      <c r="UST8" s="0"/>
      <c r="USU8" s="0"/>
      <c r="USV8" s="0"/>
      <c r="USW8" s="0"/>
      <c r="USX8" s="0"/>
      <c r="USY8" s="0"/>
      <c r="USZ8" s="0"/>
      <c r="UTA8" s="0"/>
      <c r="UTB8" s="0"/>
      <c r="UTC8" s="0"/>
      <c r="UTD8" s="0"/>
      <c r="UTE8" s="0"/>
      <c r="UTF8" s="0"/>
      <c r="UTG8" s="0"/>
      <c r="UTH8" s="0"/>
      <c r="UTI8" s="0"/>
      <c r="UTJ8" s="0"/>
      <c r="UTK8" s="0"/>
      <c r="UTL8" s="0"/>
      <c r="UTM8" s="0"/>
      <c r="UTN8" s="0"/>
      <c r="UTO8" s="0"/>
      <c r="UTP8" s="0"/>
      <c r="UTQ8" s="0"/>
      <c r="UTR8" s="0"/>
      <c r="UTS8" s="0"/>
      <c r="UTT8" s="0"/>
      <c r="UTU8" s="0"/>
      <c r="UTV8" s="0"/>
      <c r="UTW8" s="0"/>
      <c r="UTX8" s="0"/>
      <c r="UTY8" s="0"/>
      <c r="UTZ8" s="0"/>
      <c r="UUA8" s="0"/>
      <c r="UUB8" s="0"/>
      <c r="UUC8" s="0"/>
      <c r="UUD8" s="0"/>
      <c r="UUE8" s="0"/>
      <c r="UUF8" s="0"/>
      <c r="UUG8" s="0"/>
      <c r="UUH8" s="0"/>
      <c r="UUI8" s="0"/>
      <c r="UUJ8" s="0"/>
      <c r="UUK8" s="0"/>
      <c r="UUL8" s="0"/>
      <c r="UUM8" s="0"/>
      <c r="UUN8" s="0"/>
      <c r="UUO8" s="0"/>
      <c r="UUP8" s="0"/>
      <c r="UUQ8" s="0"/>
      <c r="UUR8" s="0"/>
      <c r="UUS8" s="0"/>
      <c r="UUT8" s="0"/>
      <c r="UUU8" s="0"/>
      <c r="UUV8" s="0"/>
      <c r="UUW8" s="0"/>
      <c r="UUX8" s="0"/>
      <c r="UUY8" s="0"/>
      <c r="UUZ8" s="0"/>
      <c r="UVA8" s="0"/>
      <c r="UVB8" s="0"/>
      <c r="UVC8" s="0"/>
      <c r="UVD8" s="0"/>
      <c r="UVE8" s="0"/>
      <c r="UVF8" s="0"/>
      <c r="UVG8" s="0"/>
      <c r="UVH8" s="0"/>
      <c r="UVI8" s="0"/>
      <c r="UVJ8" s="0"/>
      <c r="UVK8" s="0"/>
      <c r="UVL8" s="0"/>
      <c r="UVM8" s="0"/>
      <c r="UVN8" s="0"/>
      <c r="UVO8" s="0"/>
      <c r="UVP8" s="0"/>
      <c r="UVQ8" s="0"/>
      <c r="UVR8" s="0"/>
      <c r="UVS8" s="0"/>
      <c r="UVT8" s="0"/>
      <c r="UVU8" s="0"/>
      <c r="UVV8" s="0"/>
      <c r="UVW8" s="0"/>
      <c r="UVX8" s="0"/>
      <c r="UVY8" s="0"/>
      <c r="UVZ8" s="0"/>
      <c r="UWA8" s="0"/>
      <c r="UWB8" s="0"/>
      <c r="UWC8" s="0"/>
      <c r="UWD8" s="0"/>
      <c r="UWE8" s="0"/>
      <c r="UWF8" s="0"/>
      <c r="UWG8" s="0"/>
      <c r="UWH8" s="0"/>
      <c r="UWI8" s="0"/>
      <c r="UWJ8" s="0"/>
      <c r="UWK8" s="0"/>
      <c r="UWL8" s="0"/>
      <c r="UWM8" s="0"/>
      <c r="UWN8" s="0"/>
      <c r="UWO8" s="0"/>
      <c r="UWP8" s="0"/>
      <c r="UWQ8" s="0"/>
      <c r="UWR8" s="0"/>
      <c r="UWS8" s="0"/>
      <c r="UWT8" s="0"/>
      <c r="UWU8" s="0"/>
      <c r="UWV8" s="0"/>
      <c r="UWW8" s="0"/>
      <c r="UWX8" s="0"/>
      <c r="UWY8" s="0"/>
      <c r="UWZ8" s="0"/>
      <c r="UXA8" s="0"/>
      <c r="UXB8" s="0"/>
      <c r="UXC8" s="0"/>
      <c r="UXD8" s="0"/>
      <c r="UXE8" s="0"/>
      <c r="UXF8" s="0"/>
      <c r="UXG8" s="0"/>
      <c r="UXH8" s="0"/>
      <c r="UXI8" s="0"/>
      <c r="UXJ8" s="0"/>
      <c r="UXK8" s="0"/>
      <c r="UXL8" s="0"/>
      <c r="UXM8" s="0"/>
      <c r="UXN8" s="0"/>
      <c r="UXO8" s="0"/>
      <c r="UXP8" s="0"/>
      <c r="UXQ8" s="0"/>
      <c r="UXR8" s="0"/>
      <c r="UXS8" s="0"/>
      <c r="UXT8" s="0"/>
      <c r="UXU8" s="0"/>
      <c r="UXV8" s="0"/>
      <c r="UXW8" s="0"/>
      <c r="UXX8" s="0"/>
      <c r="UXY8" s="0"/>
      <c r="UXZ8" s="0"/>
      <c r="UYA8" s="0"/>
      <c r="UYB8" s="0"/>
      <c r="UYC8" s="0"/>
      <c r="UYD8" s="0"/>
      <c r="UYE8" s="0"/>
      <c r="UYF8" s="0"/>
      <c r="UYG8" s="0"/>
      <c r="UYH8" s="0"/>
      <c r="UYI8" s="0"/>
      <c r="UYJ8" s="0"/>
      <c r="UYK8" s="0"/>
      <c r="UYL8" s="0"/>
      <c r="UYM8" s="0"/>
      <c r="UYN8" s="0"/>
      <c r="UYO8" s="0"/>
      <c r="UYP8" s="0"/>
      <c r="UYQ8" s="0"/>
      <c r="UYR8" s="0"/>
      <c r="UYS8" s="0"/>
      <c r="UYT8" s="0"/>
      <c r="UYU8" s="0"/>
      <c r="UYV8" s="0"/>
      <c r="UYW8" s="0"/>
      <c r="UYX8" s="0"/>
      <c r="UYY8" s="0"/>
      <c r="UYZ8" s="0"/>
      <c r="UZA8" s="0"/>
      <c r="UZB8" s="0"/>
      <c r="UZC8" s="0"/>
      <c r="UZD8" s="0"/>
      <c r="UZE8" s="0"/>
      <c r="UZF8" s="0"/>
      <c r="UZG8" s="0"/>
      <c r="UZH8" s="0"/>
      <c r="UZI8" s="0"/>
      <c r="UZJ8" s="0"/>
      <c r="UZK8" s="0"/>
      <c r="UZL8" s="0"/>
      <c r="UZM8" s="0"/>
      <c r="UZN8" s="0"/>
      <c r="UZO8" s="0"/>
      <c r="UZP8" s="0"/>
      <c r="UZQ8" s="0"/>
      <c r="UZR8" s="0"/>
      <c r="UZS8" s="0"/>
      <c r="UZT8" s="0"/>
      <c r="UZU8" s="0"/>
      <c r="UZV8" s="0"/>
      <c r="UZW8" s="0"/>
      <c r="UZX8" s="0"/>
      <c r="UZY8" s="0"/>
      <c r="UZZ8" s="0"/>
      <c r="VAA8" s="0"/>
      <c r="VAB8" s="0"/>
      <c r="VAC8" s="0"/>
      <c r="VAD8" s="0"/>
      <c r="VAE8" s="0"/>
      <c r="VAF8" s="0"/>
      <c r="VAG8" s="0"/>
      <c r="VAH8" s="0"/>
      <c r="VAI8" s="0"/>
      <c r="VAJ8" s="0"/>
      <c r="VAK8" s="0"/>
      <c r="VAL8" s="0"/>
      <c r="VAM8" s="0"/>
      <c r="VAN8" s="0"/>
      <c r="VAO8" s="0"/>
      <c r="VAP8" s="0"/>
      <c r="VAQ8" s="0"/>
      <c r="VAR8" s="0"/>
      <c r="VAS8" s="0"/>
      <c r="VAT8" s="0"/>
      <c r="VAU8" s="0"/>
      <c r="VAV8" s="0"/>
      <c r="VAW8" s="0"/>
      <c r="VAX8" s="0"/>
      <c r="VAY8" s="0"/>
      <c r="VAZ8" s="0"/>
      <c r="VBA8" s="0"/>
      <c r="VBB8" s="0"/>
      <c r="VBC8" s="0"/>
      <c r="VBD8" s="0"/>
      <c r="VBE8" s="0"/>
      <c r="VBF8" s="0"/>
      <c r="VBG8" s="0"/>
      <c r="VBH8" s="0"/>
      <c r="VBI8" s="0"/>
      <c r="VBJ8" s="0"/>
      <c r="VBK8" s="0"/>
      <c r="VBL8" s="0"/>
      <c r="VBM8" s="0"/>
      <c r="VBN8" s="0"/>
      <c r="VBO8" s="0"/>
      <c r="VBP8" s="0"/>
      <c r="VBQ8" s="0"/>
      <c r="VBR8" s="0"/>
      <c r="VBS8" s="0"/>
      <c r="VBT8" s="0"/>
      <c r="VBU8" s="0"/>
      <c r="VBV8" s="0"/>
      <c r="VBW8" s="0"/>
      <c r="VBX8" s="0"/>
      <c r="VBY8" s="0"/>
      <c r="VBZ8" s="0"/>
      <c r="VCA8" s="0"/>
      <c r="VCB8" s="0"/>
      <c r="VCC8" s="0"/>
      <c r="VCD8" s="0"/>
      <c r="VCE8" s="0"/>
      <c r="VCF8" s="0"/>
      <c r="VCG8" s="0"/>
      <c r="VCH8" s="0"/>
      <c r="VCI8" s="0"/>
      <c r="VCJ8" s="0"/>
      <c r="VCK8" s="0"/>
      <c r="VCL8" s="0"/>
      <c r="VCM8" s="0"/>
      <c r="VCN8" s="0"/>
      <c r="VCO8" s="0"/>
      <c r="VCP8" s="0"/>
      <c r="VCQ8" s="0"/>
      <c r="VCR8" s="0"/>
      <c r="VCS8" s="0"/>
      <c r="VCT8" s="0"/>
      <c r="VCU8" s="0"/>
      <c r="VCV8" s="0"/>
      <c r="VCW8" s="0"/>
      <c r="VCX8" s="0"/>
      <c r="VCY8" s="0"/>
      <c r="VCZ8" s="0"/>
      <c r="VDA8" s="0"/>
      <c r="VDB8" s="0"/>
      <c r="VDC8" s="0"/>
      <c r="VDD8" s="0"/>
      <c r="VDE8" s="0"/>
      <c r="VDF8" s="0"/>
      <c r="VDG8" s="0"/>
      <c r="VDH8" s="0"/>
      <c r="VDI8" s="0"/>
      <c r="VDJ8" s="0"/>
      <c r="VDK8" s="0"/>
      <c r="VDL8" s="0"/>
      <c r="VDM8" s="0"/>
      <c r="VDN8" s="0"/>
      <c r="VDO8" s="0"/>
      <c r="VDP8" s="0"/>
      <c r="VDQ8" s="0"/>
      <c r="VDR8" s="0"/>
      <c r="VDS8" s="0"/>
      <c r="VDT8" s="0"/>
      <c r="VDU8" s="0"/>
      <c r="VDV8" s="0"/>
      <c r="VDW8" s="0"/>
      <c r="VDX8" s="0"/>
      <c r="VDY8" s="0"/>
      <c r="VDZ8" s="0"/>
      <c r="VEA8" s="0"/>
      <c r="VEB8" s="0"/>
      <c r="VEC8" s="0"/>
      <c r="VED8" s="0"/>
      <c r="VEE8" s="0"/>
      <c r="VEF8" s="0"/>
      <c r="VEG8" s="0"/>
      <c r="VEH8" s="0"/>
      <c r="VEI8" s="0"/>
      <c r="VEJ8" s="0"/>
      <c r="VEK8" s="0"/>
      <c r="VEL8" s="0"/>
      <c r="VEM8" s="0"/>
      <c r="VEN8" s="0"/>
      <c r="VEO8" s="0"/>
      <c r="VEP8" s="0"/>
      <c r="VEQ8" s="0"/>
      <c r="VER8" s="0"/>
      <c r="VES8" s="0"/>
      <c r="VET8" s="0"/>
      <c r="VEU8" s="0"/>
      <c r="VEV8" s="0"/>
      <c r="VEW8" s="0"/>
      <c r="VEX8" s="0"/>
      <c r="VEY8" s="0"/>
      <c r="VEZ8" s="0"/>
      <c r="VFA8" s="0"/>
      <c r="VFB8" s="0"/>
      <c r="VFC8" s="0"/>
      <c r="VFD8" s="0"/>
      <c r="VFE8" s="0"/>
      <c r="VFF8" s="0"/>
      <c r="VFG8" s="0"/>
      <c r="VFH8" s="0"/>
      <c r="VFI8" s="0"/>
      <c r="VFJ8" s="0"/>
      <c r="VFK8" s="0"/>
      <c r="VFL8" s="0"/>
      <c r="VFM8" s="0"/>
      <c r="VFN8" s="0"/>
      <c r="VFO8" s="0"/>
      <c r="VFP8" s="0"/>
      <c r="VFQ8" s="0"/>
      <c r="VFR8" s="0"/>
      <c r="VFS8" s="0"/>
      <c r="VFT8" s="0"/>
      <c r="VFU8" s="0"/>
      <c r="VFV8" s="0"/>
      <c r="VFW8" s="0"/>
      <c r="VFX8" s="0"/>
      <c r="VFY8" s="0"/>
      <c r="VFZ8" s="0"/>
      <c r="VGA8" s="0"/>
      <c r="VGB8" s="0"/>
      <c r="VGC8" s="0"/>
      <c r="VGD8" s="0"/>
      <c r="VGE8" s="0"/>
      <c r="VGF8" s="0"/>
      <c r="VGG8" s="0"/>
      <c r="VGH8" s="0"/>
      <c r="VGI8" s="0"/>
      <c r="VGJ8" s="0"/>
      <c r="VGK8" s="0"/>
      <c r="VGL8" s="0"/>
      <c r="VGM8" s="0"/>
      <c r="VGN8" s="0"/>
      <c r="VGO8" s="0"/>
      <c r="VGP8" s="0"/>
      <c r="VGQ8" s="0"/>
      <c r="VGR8" s="0"/>
      <c r="VGS8" s="0"/>
      <c r="VGT8" s="0"/>
      <c r="VGU8" s="0"/>
      <c r="VGV8" s="0"/>
      <c r="VGW8" s="0"/>
      <c r="VGX8" s="0"/>
      <c r="VGY8" s="0"/>
      <c r="VGZ8" s="0"/>
      <c r="VHA8" s="0"/>
      <c r="VHB8" s="0"/>
      <c r="VHC8" s="0"/>
      <c r="VHD8" s="0"/>
      <c r="VHE8" s="0"/>
      <c r="VHF8" s="0"/>
      <c r="VHG8" s="0"/>
      <c r="VHH8" s="0"/>
      <c r="VHI8" s="0"/>
      <c r="VHJ8" s="0"/>
      <c r="VHK8" s="0"/>
      <c r="VHL8" s="0"/>
      <c r="VHM8" s="0"/>
      <c r="VHN8" s="0"/>
      <c r="VHO8" s="0"/>
      <c r="VHP8" s="0"/>
      <c r="VHQ8" s="0"/>
      <c r="VHR8" s="0"/>
      <c r="VHS8" s="0"/>
      <c r="VHT8" s="0"/>
      <c r="VHU8" s="0"/>
      <c r="VHV8" s="0"/>
      <c r="VHW8" s="0"/>
      <c r="VHX8" s="0"/>
      <c r="VHY8" s="0"/>
      <c r="VHZ8" s="0"/>
      <c r="VIA8" s="0"/>
      <c r="VIB8" s="0"/>
      <c r="VIC8" s="0"/>
      <c r="VID8" s="0"/>
      <c r="VIE8" s="0"/>
      <c r="VIF8" s="0"/>
      <c r="VIG8" s="0"/>
      <c r="VIH8" s="0"/>
      <c r="VII8" s="0"/>
      <c r="VIJ8" s="0"/>
      <c r="VIK8" s="0"/>
      <c r="VIL8" s="0"/>
      <c r="VIM8" s="0"/>
      <c r="VIN8" s="0"/>
      <c r="VIO8" s="0"/>
      <c r="VIP8" s="0"/>
      <c r="VIQ8" s="0"/>
      <c r="VIR8" s="0"/>
      <c r="VIS8" s="0"/>
      <c r="VIT8" s="0"/>
      <c r="VIU8" s="0"/>
      <c r="VIV8" s="0"/>
      <c r="VIW8" s="0"/>
      <c r="VIX8" s="0"/>
      <c r="VIY8" s="0"/>
      <c r="VIZ8" s="0"/>
      <c r="VJA8" s="0"/>
      <c r="VJB8" s="0"/>
      <c r="VJC8" s="0"/>
      <c r="VJD8" s="0"/>
      <c r="VJE8" s="0"/>
      <c r="VJF8" s="0"/>
      <c r="VJG8" s="0"/>
      <c r="VJH8" s="0"/>
      <c r="VJI8" s="0"/>
      <c r="VJJ8" s="0"/>
      <c r="VJK8" s="0"/>
      <c r="VJL8" s="0"/>
      <c r="VJM8" s="0"/>
      <c r="VJN8" s="0"/>
      <c r="VJO8" s="0"/>
      <c r="VJP8" s="0"/>
      <c r="VJQ8" s="0"/>
      <c r="VJR8" s="0"/>
      <c r="VJS8" s="0"/>
      <c r="VJT8" s="0"/>
      <c r="VJU8" s="0"/>
      <c r="VJV8" s="0"/>
      <c r="VJW8" s="0"/>
      <c r="VJX8" s="0"/>
      <c r="VJY8" s="0"/>
      <c r="VJZ8" s="0"/>
      <c r="VKA8" s="0"/>
      <c r="VKB8" s="0"/>
      <c r="VKC8" s="0"/>
      <c r="VKD8" s="0"/>
      <c r="VKE8" s="0"/>
      <c r="VKF8" s="0"/>
      <c r="VKG8" s="0"/>
      <c r="VKH8" s="0"/>
      <c r="VKI8" s="0"/>
      <c r="VKJ8" s="0"/>
      <c r="VKK8" s="0"/>
      <c r="VKL8" s="0"/>
      <c r="VKM8" s="0"/>
      <c r="VKN8" s="0"/>
      <c r="VKO8" s="0"/>
      <c r="VKP8" s="0"/>
      <c r="VKQ8" s="0"/>
      <c r="VKR8" s="0"/>
      <c r="VKS8" s="0"/>
      <c r="VKT8" s="0"/>
      <c r="VKU8" s="0"/>
      <c r="VKV8" s="0"/>
      <c r="VKW8" s="0"/>
      <c r="VKX8" s="0"/>
      <c r="VKY8" s="0"/>
      <c r="VKZ8" s="0"/>
      <c r="VLA8" s="0"/>
      <c r="VLB8" s="0"/>
      <c r="VLC8" s="0"/>
      <c r="VLD8" s="0"/>
      <c r="VLE8" s="0"/>
      <c r="VLF8" s="0"/>
      <c r="VLG8" s="0"/>
      <c r="VLH8" s="0"/>
      <c r="VLI8" s="0"/>
      <c r="VLJ8" s="0"/>
      <c r="VLK8" s="0"/>
      <c r="VLL8" s="0"/>
      <c r="VLM8" s="0"/>
      <c r="VLN8" s="0"/>
      <c r="VLO8" s="0"/>
      <c r="VLP8" s="0"/>
      <c r="VLQ8" s="0"/>
      <c r="VLR8" s="0"/>
      <c r="VLS8" s="0"/>
      <c r="VLT8" s="0"/>
      <c r="VLU8" s="0"/>
      <c r="VLV8" s="0"/>
      <c r="VLW8" s="0"/>
      <c r="VLX8" s="0"/>
      <c r="VLY8" s="0"/>
      <c r="VLZ8" s="0"/>
      <c r="VMA8" s="0"/>
      <c r="VMB8" s="0"/>
      <c r="VMC8" s="0"/>
      <c r="VMD8" s="0"/>
      <c r="VME8" s="0"/>
      <c r="VMF8" s="0"/>
      <c r="VMG8" s="0"/>
      <c r="VMH8" s="0"/>
      <c r="VMI8" s="0"/>
      <c r="VMJ8" s="0"/>
      <c r="VMK8" s="0"/>
      <c r="VML8" s="0"/>
      <c r="VMM8" s="0"/>
      <c r="VMN8" s="0"/>
      <c r="VMO8" s="0"/>
      <c r="VMP8" s="0"/>
      <c r="VMQ8" s="0"/>
      <c r="VMR8" s="0"/>
      <c r="VMS8" s="0"/>
      <c r="VMT8" s="0"/>
      <c r="VMU8" s="0"/>
      <c r="VMV8" s="0"/>
      <c r="VMW8" s="0"/>
      <c r="VMX8" s="0"/>
      <c r="VMY8" s="0"/>
      <c r="VMZ8" s="0"/>
      <c r="VNA8" s="0"/>
      <c r="VNB8" s="0"/>
      <c r="VNC8" s="0"/>
      <c r="VND8" s="0"/>
      <c r="VNE8" s="0"/>
      <c r="VNF8" s="0"/>
      <c r="VNG8" s="0"/>
      <c r="VNH8" s="0"/>
      <c r="VNI8" s="0"/>
      <c r="VNJ8" s="0"/>
      <c r="VNK8" s="0"/>
      <c r="VNL8" s="0"/>
      <c r="VNM8" s="0"/>
      <c r="VNN8" s="0"/>
      <c r="VNO8" s="0"/>
      <c r="VNP8" s="0"/>
      <c r="VNQ8" s="0"/>
      <c r="VNR8" s="0"/>
      <c r="VNS8" s="0"/>
      <c r="VNT8" s="0"/>
      <c r="VNU8" s="0"/>
      <c r="VNV8" s="0"/>
      <c r="VNW8" s="0"/>
      <c r="VNX8" s="0"/>
      <c r="VNY8" s="0"/>
      <c r="VNZ8" s="0"/>
      <c r="VOA8" s="0"/>
      <c r="VOB8" s="0"/>
      <c r="VOC8" s="0"/>
      <c r="VOD8" s="0"/>
      <c r="VOE8" s="0"/>
      <c r="VOF8" s="0"/>
      <c r="VOG8" s="0"/>
      <c r="VOH8" s="0"/>
      <c r="VOI8" s="0"/>
      <c r="VOJ8" s="0"/>
      <c r="VOK8" s="0"/>
      <c r="VOL8" s="0"/>
      <c r="VOM8" s="0"/>
      <c r="VON8" s="0"/>
      <c r="VOO8" s="0"/>
      <c r="VOP8" s="0"/>
      <c r="VOQ8" s="0"/>
      <c r="VOR8" s="0"/>
      <c r="VOS8" s="0"/>
      <c r="VOT8" s="0"/>
      <c r="VOU8" s="0"/>
      <c r="VOV8" s="0"/>
      <c r="VOW8" s="0"/>
      <c r="VOX8" s="0"/>
      <c r="VOY8" s="0"/>
      <c r="VOZ8" s="0"/>
      <c r="VPA8" s="0"/>
      <c r="VPB8" s="0"/>
      <c r="VPC8" s="0"/>
      <c r="VPD8" s="0"/>
      <c r="VPE8" s="0"/>
      <c r="VPF8" s="0"/>
      <c r="VPG8" s="0"/>
      <c r="VPH8" s="0"/>
      <c r="VPI8" s="0"/>
      <c r="VPJ8" s="0"/>
      <c r="VPK8" s="0"/>
      <c r="VPL8" s="0"/>
      <c r="VPM8" s="0"/>
      <c r="VPN8" s="0"/>
      <c r="VPO8" s="0"/>
      <c r="VPP8" s="0"/>
      <c r="VPQ8" s="0"/>
      <c r="VPR8" s="0"/>
      <c r="VPS8" s="0"/>
      <c r="VPT8" s="0"/>
      <c r="VPU8" s="0"/>
      <c r="VPV8" s="0"/>
      <c r="VPW8" s="0"/>
      <c r="VPX8" s="0"/>
      <c r="VPY8" s="0"/>
      <c r="VPZ8" s="0"/>
      <c r="VQA8" s="0"/>
      <c r="VQB8" s="0"/>
      <c r="VQC8" s="0"/>
      <c r="VQD8" s="0"/>
      <c r="VQE8" s="0"/>
      <c r="VQF8" s="0"/>
      <c r="VQG8" s="0"/>
      <c r="VQH8" s="0"/>
      <c r="VQI8" s="0"/>
      <c r="VQJ8" s="0"/>
      <c r="VQK8" s="0"/>
      <c r="VQL8" s="0"/>
      <c r="VQM8" s="0"/>
      <c r="VQN8" s="0"/>
      <c r="VQO8" s="0"/>
      <c r="VQP8" s="0"/>
      <c r="VQQ8" s="0"/>
      <c r="VQR8" s="0"/>
      <c r="VQS8" s="0"/>
      <c r="VQT8" s="0"/>
      <c r="VQU8" s="0"/>
      <c r="VQV8" s="0"/>
      <c r="VQW8" s="0"/>
      <c r="VQX8" s="0"/>
      <c r="VQY8" s="0"/>
      <c r="VQZ8" s="0"/>
      <c r="VRA8" s="0"/>
      <c r="VRB8" s="0"/>
      <c r="VRC8" s="0"/>
      <c r="VRD8" s="0"/>
      <c r="VRE8" s="0"/>
      <c r="VRF8" s="0"/>
      <c r="VRG8" s="0"/>
      <c r="VRH8" s="0"/>
      <c r="VRI8" s="0"/>
      <c r="VRJ8" s="0"/>
      <c r="VRK8" s="0"/>
      <c r="VRL8" s="0"/>
      <c r="VRM8" s="0"/>
      <c r="VRN8" s="0"/>
      <c r="VRO8" s="0"/>
      <c r="VRP8" s="0"/>
      <c r="VRQ8" s="0"/>
      <c r="VRR8" s="0"/>
      <c r="VRS8" s="0"/>
      <c r="VRT8" s="0"/>
      <c r="VRU8" s="0"/>
      <c r="VRV8" s="0"/>
      <c r="VRW8" s="0"/>
      <c r="VRX8" s="0"/>
      <c r="VRY8" s="0"/>
      <c r="VRZ8" s="0"/>
      <c r="VSA8" s="0"/>
      <c r="VSB8" s="0"/>
      <c r="VSC8" s="0"/>
      <c r="VSD8" s="0"/>
      <c r="VSE8" s="0"/>
      <c r="VSF8" s="0"/>
      <c r="VSG8" s="0"/>
      <c r="VSH8" s="0"/>
      <c r="VSI8" s="0"/>
      <c r="VSJ8" s="0"/>
      <c r="VSK8" s="0"/>
      <c r="VSL8" s="0"/>
      <c r="VSM8" s="0"/>
      <c r="VSN8" s="0"/>
      <c r="VSO8" s="0"/>
      <c r="VSP8" s="0"/>
      <c r="VSQ8" s="0"/>
      <c r="VSR8" s="0"/>
      <c r="VSS8" s="0"/>
      <c r="VST8" s="0"/>
      <c r="VSU8" s="0"/>
      <c r="VSV8" s="0"/>
      <c r="VSW8" s="0"/>
      <c r="VSX8" s="0"/>
      <c r="VSY8" s="0"/>
      <c r="VSZ8" s="0"/>
      <c r="VTA8" s="0"/>
      <c r="VTB8" s="0"/>
      <c r="VTC8" s="0"/>
      <c r="VTD8" s="0"/>
      <c r="VTE8" s="0"/>
      <c r="VTF8" s="0"/>
      <c r="VTG8" s="0"/>
      <c r="VTH8" s="0"/>
      <c r="VTI8" s="0"/>
      <c r="VTJ8" s="0"/>
      <c r="VTK8" s="0"/>
      <c r="VTL8" s="0"/>
      <c r="VTM8" s="0"/>
      <c r="VTN8" s="0"/>
      <c r="VTO8" s="0"/>
      <c r="VTP8" s="0"/>
      <c r="VTQ8" s="0"/>
      <c r="VTR8" s="0"/>
      <c r="VTS8" s="0"/>
      <c r="VTT8" s="0"/>
      <c r="VTU8" s="0"/>
      <c r="VTV8" s="0"/>
      <c r="VTW8" s="0"/>
      <c r="VTX8" s="0"/>
      <c r="VTY8" s="0"/>
      <c r="VTZ8" s="0"/>
      <c r="VUA8" s="0"/>
      <c r="VUB8" s="0"/>
      <c r="VUC8" s="0"/>
      <c r="VUD8" s="0"/>
      <c r="VUE8" s="0"/>
      <c r="VUF8" s="0"/>
      <c r="VUG8" s="0"/>
      <c r="VUH8" s="0"/>
      <c r="VUI8" s="0"/>
      <c r="VUJ8" s="0"/>
      <c r="VUK8" s="0"/>
      <c r="VUL8" s="0"/>
      <c r="VUM8" s="0"/>
      <c r="VUN8" s="0"/>
      <c r="VUO8" s="0"/>
      <c r="VUP8" s="0"/>
      <c r="VUQ8" s="0"/>
      <c r="VUR8" s="0"/>
      <c r="VUS8" s="0"/>
      <c r="VUT8" s="0"/>
      <c r="VUU8" s="0"/>
      <c r="VUV8" s="0"/>
      <c r="VUW8" s="0"/>
      <c r="VUX8" s="0"/>
      <c r="VUY8" s="0"/>
      <c r="VUZ8" s="0"/>
      <c r="VVA8" s="0"/>
      <c r="VVB8" s="0"/>
      <c r="VVC8" s="0"/>
      <c r="VVD8" s="0"/>
      <c r="VVE8" s="0"/>
      <c r="VVF8" s="0"/>
      <c r="VVG8" s="0"/>
      <c r="VVH8" s="0"/>
      <c r="VVI8" s="0"/>
      <c r="VVJ8" s="0"/>
      <c r="VVK8" s="0"/>
      <c r="VVL8" s="0"/>
      <c r="VVM8" s="0"/>
      <c r="VVN8" s="0"/>
      <c r="VVO8" s="0"/>
      <c r="VVP8" s="0"/>
      <c r="VVQ8" s="0"/>
      <c r="VVR8" s="0"/>
      <c r="VVS8" s="0"/>
      <c r="VVT8" s="0"/>
      <c r="VVU8" s="0"/>
      <c r="VVV8" s="0"/>
      <c r="VVW8" s="0"/>
      <c r="VVX8" s="0"/>
      <c r="VVY8" s="0"/>
      <c r="VVZ8" s="0"/>
      <c r="VWA8" s="0"/>
      <c r="VWB8" s="0"/>
      <c r="VWC8" s="0"/>
      <c r="VWD8" s="0"/>
      <c r="VWE8" s="0"/>
      <c r="VWF8" s="0"/>
      <c r="VWG8" s="0"/>
      <c r="VWH8" s="0"/>
      <c r="VWI8" s="0"/>
      <c r="VWJ8" s="0"/>
      <c r="VWK8" s="0"/>
      <c r="VWL8" s="0"/>
      <c r="VWM8" s="0"/>
      <c r="VWN8" s="0"/>
      <c r="VWO8" s="0"/>
      <c r="VWP8" s="0"/>
      <c r="VWQ8" s="0"/>
      <c r="VWR8" s="0"/>
      <c r="VWS8" s="0"/>
      <c r="VWT8" s="0"/>
      <c r="VWU8" s="0"/>
      <c r="VWV8" s="0"/>
      <c r="VWW8" s="0"/>
      <c r="VWX8" s="0"/>
      <c r="VWY8" s="0"/>
      <c r="VWZ8" s="0"/>
      <c r="VXA8" s="0"/>
      <c r="VXB8" s="0"/>
      <c r="VXC8" s="0"/>
      <c r="VXD8" s="0"/>
      <c r="VXE8" s="0"/>
      <c r="VXF8" s="0"/>
      <c r="VXG8" s="0"/>
      <c r="VXH8" s="0"/>
      <c r="VXI8" s="0"/>
      <c r="VXJ8" s="0"/>
      <c r="VXK8" s="0"/>
      <c r="VXL8" s="0"/>
      <c r="VXM8" s="0"/>
      <c r="VXN8" s="0"/>
      <c r="VXO8" s="0"/>
      <c r="VXP8" s="0"/>
      <c r="VXQ8" s="0"/>
      <c r="VXR8" s="0"/>
      <c r="VXS8" s="0"/>
      <c r="VXT8" s="0"/>
      <c r="VXU8" s="0"/>
      <c r="VXV8" s="0"/>
      <c r="VXW8" s="0"/>
      <c r="VXX8" s="0"/>
      <c r="VXY8" s="0"/>
      <c r="VXZ8" s="0"/>
      <c r="VYA8" s="0"/>
      <c r="VYB8" s="0"/>
      <c r="VYC8" s="0"/>
      <c r="VYD8" s="0"/>
      <c r="VYE8" s="0"/>
      <c r="VYF8" s="0"/>
      <c r="VYG8" s="0"/>
      <c r="VYH8" s="0"/>
      <c r="VYI8" s="0"/>
      <c r="VYJ8" s="0"/>
      <c r="VYK8" s="0"/>
      <c r="VYL8" s="0"/>
      <c r="VYM8" s="0"/>
      <c r="VYN8" s="0"/>
      <c r="VYO8" s="0"/>
      <c r="VYP8" s="0"/>
      <c r="VYQ8" s="0"/>
      <c r="VYR8" s="0"/>
      <c r="VYS8" s="0"/>
      <c r="VYT8" s="0"/>
      <c r="VYU8" s="0"/>
      <c r="VYV8" s="0"/>
      <c r="VYW8" s="0"/>
      <c r="VYX8" s="0"/>
      <c r="VYY8" s="0"/>
      <c r="VYZ8" s="0"/>
      <c r="VZA8" s="0"/>
      <c r="VZB8" s="0"/>
      <c r="VZC8" s="0"/>
      <c r="VZD8" s="0"/>
      <c r="VZE8" s="0"/>
      <c r="VZF8" s="0"/>
      <c r="VZG8" s="0"/>
      <c r="VZH8" s="0"/>
      <c r="VZI8" s="0"/>
      <c r="VZJ8" s="0"/>
      <c r="VZK8" s="0"/>
      <c r="VZL8" s="0"/>
      <c r="VZM8" s="0"/>
      <c r="VZN8" s="0"/>
      <c r="VZO8" s="0"/>
      <c r="VZP8" s="0"/>
      <c r="VZQ8" s="0"/>
      <c r="VZR8" s="0"/>
      <c r="VZS8" s="0"/>
      <c r="VZT8" s="0"/>
      <c r="VZU8" s="0"/>
      <c r="VZV8" s="0"/>
      <c r="VZW8" s="0"/>
      <c r="VZX8" s="0"/>
      <c r="VZY8" s="0"/>
      <c r="VZZ8" s="0"/>
      <c r="WAA8" s="0"/>
      <c r="WAB8" s="0"/>
      <c r="WAC8" s="0"/>
      <c r="WAD8" s="0"/>
      <c r="WAE8" s="0"/>
      <c r="WAF8" s="0"/>
      <c r="WAG8" s="0"/>
      <c r="WAH8" s="0"/>
      <c r="WAI8" s="0"/>
      <c r="WAJ8" s="0"/>
      <c r="WAK8" s="0"/>
      <c r="WAL8" s="0"/>
      <c r="WAM8" s="0"/>
      <c r="WAN8" s="0"/>
      <c r="WAO8" s="0"/>
      <c r="WAP8" s="0"/>
      <c r="WAQ8" s="0"/>
      <c r="WAR8" s="0"/>
      <c r="WAS8" s="0"/>
      <c r="WAT8" s="0"/>
      <c r="WAU8" s="0"/>
      <c r="WAV8" s="0"/>
      <c r="WAW8" s="0"/>
      <c r="WAX8" s="0"/>
      <c r="WAY8" s="0"/>
      <c r="WAZ8" s="0"/>
      <c r="WBA8" s="0"/>
      <c r="WBB8" s="0"/>
      <c r="WBC8" s="0"/>
      <c r="WBD8" s="0"/>
      <c r="WBE8" s="0"/>
      <c r="WBF8" s="0"/>
      <c r="WBG8" s="0"/>
      <c r="WBH8" s="0"/>
      <c r="WBI8" s="0"/>
      <c r="WBJ8" s="0"/>
      <c r="WBK8" s="0"/>
      <c r="WBL8" s="0"/>
      <c r="WBM8" s="0"/>
      <c r="WBN8" s="0"/>
      <c r="WBO8" s="0"/>
      <c r="WBP8" s="0"/>
      <c r="WBQ8" s="0"/>
      <c r="WBR8" s="0"/>
      <c r="WBS8" s="0"/>
      <c r="WBT8" s="0"/>
      <c r="WBU8" s="0"/>
      <c r="WBV8" s="0"/>
      <c r="WBW8" s="0"/>
      <c r="WBX8" s="0"/>
      <c r="WBY8" s="0"/>
      <c r="WBZ8" s="0"/>
      <c r="WCA8" s="0"/>
      <c r="WCB8" s="0"/>
      <c r="WCC8" s="0"/>
      <c r="WCD8" s="0"/>
      <c r="WCE8" s="0"/>
      <c r="WCF8" s="0"/>
      <c r="WCG8" s="0"/>
      <c r="WCH8" s="0"/>
      <c r="WCI8" s="0"/>
      <c r="WCJ8" s="0"/>
      <c r="WCK8" s="0"/>
      <c r="WCL8" s="0"/>
      <c r="WCM8" s="0"/>
      <c r="WCN8" s="0"/>
      <c r="WCO8" s="0"/>
      <c r="WCP8" s="0"/>
      <c r="WCQ8" s="0"/>
      <c r="WCR8" s="0"/>
      <c r="WCS8" s="0"/>
      <c r="WCT8" s="0"/>
      <c r="WCU8" s="0"/>
      <c r="WCV8" s="0"/>
      <c r="WCW8" s="0"/>
      <c r="WCX8" s="0"/>
      <c r="WCY8" s="0"/>
      <c r="WCZ8" s="0"/>
      <c r="WDA8" s="0"/>
      <c r="WDB8" s="0"/>
      <c r="WDC8" s="0"/>
      <c r="WDD8" s="0"/>
      <c r="WDE8" s="0"/>
      <c r="WDF8" s="0"/>
      <c r="WDG8" s="0"/>
      <c r="WDH8" s="0"/>
      <c r="WDI8" s="0"/>
      <c r="WDJ8" s="0"/>
      <c r="WDK8" s="0"/>
      <c r="WDL8" s="0"/>
      <c r="WDM8" s="0"/>
      <c r="WDN8" s="0"/>
      <c r="WDO8" s="0"/>
      <c r="WDP8" s="0"/>
      <c r="WDQ8" s="0"/>
      <c r="WDR8" s="0"/>
      <c r="WDS8" s="0"/>
      <c r="WDT8" s="0"/>
      <c r="WDU8" s="0"/>
      <c r="WDV8" s="0"/>
      <c r="WDW8" s="0"/>
      <c r="WDX8" s="0"/>
      <c r="WDY8" s="0"/>
      <c r="WDZ8" s="0"/>
      <c r="WEA8" s="0"/>
      <c r="WEB8" s="0"/>
      <c r="WEC8" s="0"/>
      <c r="WED8" s="0"/>
      <c r="WEE8" s="0"/>
      <c r="WEF8" s="0"/>
      <c r="WEG8" s="0"/>
      <c r="WEH8" s="0"/>
      <c r="WEI8" s="0"/>
      <c r="WEJ8" s="0"/>
      <c r="WEK8" s="0"/>
      <c r="WEL8" s="0"/>
      <c r="WEM8" s="0"/>
      <c r="WEN8" s="0"/>
      <c r="WEO8" s="0"/>
      <c r="WEP8" s="0"/>
      <c r="WEQ8" s="0"/>
      <c r="WER8" s="0"/>
      <c r="WES8" s="0"/>
      <c r="WET8" s="0"/>
      <c r="WEU8" s="0"/>
      <c r="WEV8" s="0"/>
      <c r="WEW8" s="0"/>
      <c r="WEX8" s="0"/>
      <c r="WEY8" s="0"/>
      <c r="WEZ8" s="0"/>
      <c r="WFA8" s="0"/>
      <c r="WFB8" s="0"/>
      <c r="WFC8" s="0"/>
      <c r="WFD8" s="0"/>
      <c r="WFE8" s="0"/>
      <c r="WFF8" s="0"/>
      <c r="WFG8" s="0"/>
      <c r="WFH8" s="0"/>
      <c r="WFI8" s="0"/>
      <c r="WFJ8" s="0"/>
      <c r="WFK8" s="0"/>
      <c r="WFL8" s="0"/>
      <c r="WFM8" s="0"/>
      <c r="WFN8" s="0"/>
      <c r="WFO8" s="0"/>
      <c r="WFP8" s="0"/>
      <c r="WFQ8" s="0"/>
      <c r="WFR8" s="0"/>
      <c r="WFS8" s="0"/>
      <c r="WFT8" s="0"/>
      <c r="WFU8" s="0"/>
      <c r="WFV8" s="0"/>
      <c r="WFW8" s="0"/>
      <c r="WFX8" s="0"/>
      <c r="WFY8" s="0"/>
      <c r="WFZ8" s="0"/>
      <c r="WGA8" s="0"/>
      <c r="WGB8" s="0"/>
      <c r="WGC8" s="0"/>
      <c r="WGD8" s="0"/>
      <c r="WGE8" s="0"/>
      <c r="WGF8" s="0"/>
      <c r="WGG8" s="0"/>
      <c r="WGH8" s="0"/>
      <c r="WGI8" s="0"/>
      <c r="WGJ8" s="0"/>
      <c r="WGK8" s="0"/>
      <c r="WGL8" s="0"/>
      <c r="WGM8" s="0"/>
      <c r="WGN8" s="0"/>
      <c r="WGO8" s="0"/>
      <c r="WGP8" s="0"/>
      <c r="WGQ8" s="0"/>
      <c r="WGR8" s="0"/>
      <c r="WGS8" s="0"/>
      <c r="WGT8" s="0"/>
      <c r="WGU8" s="0"/>
      <c r="WGV8" s="0"/>
      <c r="WGW8" s="0"/>
      <c r="WGX8" s="0"/>
      <c r="WGY8" s="0"/>
      <c r="WGZ8" s="0"/>
      <c r="WHA8" s="0"/>
      <c r="WHB8" s="0"/>
      <c r="WHC8" s="0"/>
      <c r="WHD8" s="0"/>
      <c r="WHE8" s="0"/>
      <c r="WHF8" s="0"/>
      <c r="WHG8" s="0"/>
      <c r="WHH8" s="0"/>
      <c r="WHI8" s="0"/>
      <c r="WHJ8" s="0"/>
      <c r="WHK8" s="0"/>
      <c r="WHL8" s="0"/>
      <c r="WHM8" s="0"/>
      <c r="WHN8" s="0"/>
      <c r="WHO8" s="0"/>
      <c r="WHP8" s="0"/>
      <c r="WHQ8" s="0"/>
      <c r="WHR8" s="0"/>
      <c r="WHS8" s="0"/>
      <c r="WHT8" s="0"/>
      <c r="WHU8" s="0"/>
      <c r="WHV8" s="0"/>
      <c r="WHW8" s="0"/>
      <c r="WHX8" s="0"/>
      <c r="WHY8" s="0"/>
      <c r="WHZ8" s="0"/>
      <c r="WIA8" s="0"/>
      <c r="WIB8" s="0"/>
      <c r="WIC8" s="0"/>
      <c r="WID8" s="0"/>
      <c r="WIE8" s="0"/>
      <c r="WIF8" s="0"/>
      <c r="WIG8" s="0"/>
      <c r="WIH8" s="0"/>
      <c r="WII8" s="0"/>
      <c r="WIJ8" s="0"/>
      <c r="WIK8" s="0"/>
      <c r="WIL8" s="0"/>
      <c r="WIM8" s="0"/>
      <c r="WIN8" s="0"/>
      <c r="WIO8" s="0"/>
      <c r="WIP8" s="0"/>
      <c r="WIQ8" s="0"/>
      <c r="WIR8" s="0"/>
      <c r="WIS8" s="0"/>
      <c r="WIT8" s="0"/>
      <c r="WIU8" s="0"/>
      <c r="WIV8" s="0"/>
      <c r="WIW8" s="0"/>
      <c r="WIX8" s="0"/>
      <c r="WIY8" s="0"/>
      <c r="WIZ8" s="0"/>
      <c r="WJA8" s="0"/>
      <c r="WJB8" s="0"/>
      <c r="WJC8" s="0"/>
      <c r="WJD8" s="0"/>
      <c r="WJE8" s="0"/>
      <c r="WJF8" s="0"/>
      <c r="WJG8" s="0"/>
      <c r="WJH8" s="0"/>
      <c r="WJI8" s="0"/>
      <c r="WJJ8" s="0"/>
      <c r="WJK8" s="0"/>
      <c r="WJL8" s="0"/>
      <c r="WJM8" s="0"/>
      <c r="WJN8" s="0"/>
      <c r="WJO8" s="0"/>
      <c r="WJP8" s="0"/>
      <c r="WJQ8" s="0"/>
      <c r="WJR8" s="0"/>
      <c r="WJS8" s="0"/>
      <c r="WJT8" s="0"/>
      <c r="WJU8" s="0"/>
      <c r="WJV8" s="0"/>
      <c r="WJW8" s="0"/>
      <c r="WJX8" s="0"/>
      <c r="WJY8" s="0"/>
      <c r="WJZ8" s="0"/>
      <c r="WKA8" s="0"/>
      <c r="WKB8" s="0"/>
      <c r="WKC8" s="0"/>
      <c r="WKD8" s="0"/>
      <c r="WKE8" s="0"/>
      <c r="WKF8" s="0"/>
      <c r="WKG8" s="0"/>
      <c r="WKH8" s="0"/>
      <c r="WKI8" s="0"/>
      <c r="WKJ8" s="0"/>
      <c r="WKK8" s="0"/>
      <c r="WKL8" s="0"/>
      <c r="WKM8" s="0"/>
      <c r="WKN8" s="0"/>
      <c r="WKO8" s="0"/>
      <c r="WKP8" s="0"/>
      <c r="WKQ8" s="0"/>
      <c r="WKR8" s="0"/>
      <c r="WKS8" s="0"/>
      <c r="WKT8" s="0"/>
      <c r="WKU8" s="0"/>
      <c r="WKV8" s="0"/>
      <c r="WKW8" s="0"/>
      <c r="WKX8" s="0"/>
      <c r="WKY8" s="0"/>
      <c r="WKZ8" s="0"/>
      <c r="WLA8" s="0"/>
      <c r="WLB8" s="0"/>
      <c r="WLC8" s="0"/>
      <c r="WLD8" s="0"/>
      <c r="WLE8" s="0"/>
      <c r="WLF8" s="0"/>
      <c r="WLG8" s="0"/>
      <c r="WLH8" s="0"/>
      <c r="WLI8" s="0"/>
      <c r="WLJ8" s="0"/>
      <c r="WLK8" s="0"/>
      <c r="WLL8" s="0"/>
      <c r="WLM8" s="0"/>
      <c r="WLN8" s="0"/>
      <c r="WLO8" s="0"/>
      <c r="WLP8" s="0"/>
      <c r="WLQ8" s="0"/>
      <c r="WLR8" s="0"/>
      <c r="WLS8" s="0"/>
      <c r="WLT8" s="0"/>
      <c r="WLU8" s="0"/>
      <c r="WLV8" s="0"/>
      <c r="WLW8" s="0"/>
      <c r="WLX8" s="0"/>
      <c r="WLY8" s="0"/>
      <c r="WLZ8" s="0"/>
      <c r="WMA8" s="0"/>
      <c r="WMB8" s="0"/>
      <c r="WMC8" s="0"/>
      <c r="WMD8" s="0"/>
      <c r="WME8" s="0"/>
      <c r="WMF8" s="0"/>
      <c r="WMG8" s="0"/>
      <c r="WMH8" s="0"/>
      <c r="WMI8" s="0"/>
      <c r="WMJ8" s="0"/>
      <c r="WMK8" s="0"/>
      <c r="WML8" s="0"/>
      <c r="WMM8" s="0"/>
      <c r="WMN8" s="0"/>
      <c r="WMO8" s="0"/>
      <c r="WMP8" s="0"/>
      <c r="WMQ8" s="0"/>
      <c r="WMR8" s="0"/>
      <c r="WMS8" s="0"/>
      <c r="WMT8" s="0"/>
      <c r="WMU8" s="0"/>
      <c r="WMV8" s="0"/>
      <c r="WMW8" s="0"/>
      <c r="WMX8" s="0"/>
      <c r="WMY8" s="0"/>
      <c r="WMZ8" s="0"/>
      <c r="WNA8" s="0"/>
      <c r="WNB8" s="0"/>
      <c r="WNC8" s="0"/>
      <c r="WND8" s="0"/>
      <c r="WNE8" s="0"/>
      <c r="WNF8" s="0"/>
      <c r="WNG8" s="0"/>
      <c r="WNH8" s="0"/>
      <c r="WNI8" s="0"/>
      <c r="WNJ8" s="0"/>
      <c r="WNK8" s="0"/>
      <c r="WNL8" s="0"/>
      <c r="WNM8" s="0"/>
      <c r="WNN8" s="0"/>
      <c r="WNO8" s="0"/>
      <c r="WNP8" s="0"/>
      <c r="WNQ8" s="0"/>
      <c r="WNR8" s="0"/>
      <c r="WNS8" s="0"/>
      <c r="WNT8" s="0"/>
      <c r="WNU8" s="0"/>
      <c r="WNV8" s="0"/>
      <c r="WNW8" s="0"/>
      <c r="WNX8" s="0"/>
      <c r="WNY8" s="0"/>
      <c r="WNZ8" s="0"/>
      <c r="WOA8" s="0"/>
      <c r="WOB8" s="0"/>
      <c r="WOC8" s="0"/>
      <c r="WOD8" s="0"/>
      <c r="WOE8" s="0"/>
      <c r="WOF8" s="0"/>
      <c r="WOG8" s="0"/>
      <c r="WOH8" s="0"/>
      <c r="WOI8" s="0"/>
      <c r="WOJ8" s="0"/>
      <c r="WOK8" s="0"/>
      <c r="WOL8" s="0"/>
      <c r="WOM8" s="0"/>
      <c r="WON8" s="0"/>
      <c r="WOO8" s="0"/>
      <c r="WOP8" s="0"/>
      <c r="WOQ8" s="0"/>
      <c r="WOR8" s="0"/>
      <c r="WOS8" s="0"/>
      <c r="WOT8" s="0"/>
      <c r="WOU8" s="0"/>
      <c r="WOV8" s="0"/>
      <c r="WOW8" s="0"/>
      <c r="WOX8" s="0"/>
      <c r="WOY8" s="0"/>
      <c r="WOZ8" s="0"/>
      <c r="WPA8" s="0"/>
      <c r="WPB8" s="0"/>
      <c r="WPC8" s="0"/>
      <c r="WPD8" s="0"/>
      <c r="WPE8" s="0"/>
      <c r="WPF8" s="0"/>
      <c r="WPG8" s="0"/>
      <c r="WPH8" s="0"/>
      <c r="WPI8" s="0"/>
      <c r="WPJ8" s="0"/>
      <c r="WPK8" s="0"/>
      <c r="WPL8" s="0"/>
      <c r="WPM8" s="0"/>
      <c r="WPN8" s="0"/>
      <c r="WPO8" s="0"/>
      <c r="WPP8" s="0"/>
      <c r="WPQ8" s="0"/>
      <c r="WPR8" s="0"/>
      <c r="WPS8" s="0"/>
      <c r="WPT8" s="0"/>
      <c r="WPU8" s="0"/>
      <c r="WPV8" s="0"/>
      <c r="WPW8" s="0"/>
      <c r="WPX8" s="0"/>
      <c r="WPY8" s="0"/>
      <c r="WPZ8" s="0"/>
      <c r="WQA8" s="0"/>
      <c r="WQB8" s="0"/>
      <c r="WQC8" s="0"/>
      <c r="WQD8" s="0"/>
      <c r="WQE8" s="0"/>
      <c r="WQF8" s="0"/>
      <c r="WQG8" s="0"/>
      <c r="WQH8" s="0"/>
      <c r="WQI8" s="0"/>
      <c r="WQJ8" s="0"/>
      <c r="WQK8" s="0"/>
      <c r="WQL8" s="0"/>
      <c r="WQM8" s="0"/>
      <c r="WQN8" s="0"/>
      <c r="WQO8" s="0"/>
      <c r="WQP8" s="0"/>
      <c r="WQQ8" s="0"/>
      <c r="WQR8" s="0"/>
      <c r="WQS8" s="0"/>
      <c r="WQT8" s="0"/>
      <c r="WQU8" s="0"/>
      <c r="WQV8" s="0"/>
      <c r="WQW8" s="0"/>
      <c r="WQX8" s="0"/>
      <c r="WQY8" s="0"/>
      <c r="WQZ8" s="0"/>
      <c r="WRA8" s="0"/>
      <c r="WRB8" s="0"/>
      <c r="WRC8" s="0"/>
      <c r="WRD8" s="0"/>
      <c r="WRE8" s="0"/>
      <c r="WRF8" s="0"/>
      <c r="WRG8" s="0"/>
      <c r="WRH8" s="0"/>
      <c r="WRI8" s="0"/>
      <c r="WRJ8" s="0"/>
      <c r="WRK8" s="0"/>
      <c r="WRL8" s="0"/>
      <c r="WRM8" s="0"/>
      <c r="WRN8" s="0"/>
      <c r="WRO8" s="0"/>
      <c r="WRP8" s="0"/>
      <c r="WRQ8" s="0"/>
      <c r="WRR8" s="0"/>
      <c r="WRS8" s="0"/>
      <c r="WRT8" s="0"/>
      <c r="WRU8" s="0"/>
      <c r="WRV8" s="0"/>
      <c r="WRW8" s="0"/>
      <c r="WRX8" s="0"/>
      <c r="WRY8" s="0"/>
      <c r="WRZ8" s="0"/>
      <c r="WSA8" s="0"/>
      <c r="WSB8" s="0"/>
      <c r="WSC8" s="0"/>
      <c r="WSD8" s="0"/>
      <c r="WSE8" s="0"/>
      <c r="WSF8" s="0"/>
      <c r="WSG8" s="0"/>
      <c r="WSH8" s="0"/>
      <c r="WSI8" s="0"/>
      <c r="WSJ8" s="0"/>
      <c r="WSK8" s="0"/>
      <c r="WSL8" s="0"/>
      <c r="WSM8" s="0"/>
      <c r="WSN8" s="0"/>
      <c r="WSO8" s="0"/>
      <c r="WSP8" s="0"/>
      <c r="WSQ8" s="0"/>
      <c r="WSR8" s="0"/>
      <c r="WSS8" s="0"/>
      <c r="WST8" s="0"/>
      <c r="WSU8" s="0"/>
      <c r="WSV8" s="0"/>
      <c r="WSW8" s="0"/>
      <c r="WSX8" s="0"/>
      <c r="WSY8" s="0"/>
      <c r="WSZ8" s="0"/>
      <c r="WTA8" s="0"/>
      <c r="WTB8" s="0"/>
      <c r="WTC8" s="0"/>
      <c r="WTD8" s="0"/>
      <c r="WTE8" s="0"/>
      <c r="WTF8" s="0"/>
      <c r="WTG8" s="0"/>
      <c r="WTH8" s="0"/>
      <c r="WTI8" s="0"/>
      <c r="WTJ8" s="0"/>
      <c r="WTK8" s="0"/>
      <c r="WTL8" s="0"/>
      <c r="WTM8" s="0"/>
      <c r="WTN8" s="0"/>
      <c r="WTO8" s="0"/>
      <c r="WTP8" s="0"/>
      <c r="WTQ8" s="0"/>
      <c r="WTR8" s="0"/>
      <c r="WTS8" s="0"/>
      <c r="WTT8" s="0"/>
      <c r="WTU8" s="0"/>
      <c r="WTV8" s="0"/>
      <c r="WTW8" s="0"/>
      <c r="WTX8" s="0"/>
      <c r="WTY8" s="0"/>
      <c r="WTZ8" s="0"/>
      <c r="WUA8" s="0"/>
      <c r="WUB8" s="0"/>
      <c r="WUC8" s="0"/>
      <c r="WUD8" s="0"/>
      <c r="WUE8" s="0"/>
      <c r="WUF8" s="0"/>
      <c r="WUG8" s="0"/>
      <c r="WUH8" s="0"/>
      <c r="WUI8" s="0"/>
      <c r="WUJ8" s="0"/>
      <c r="WUK8" s="0"/>
      <c r="WUL8" s="0"/>
      <c r="WUM8" s="0"/>
      <c r="WUN8" s="0"/>
      <c r="WUO8" s="0"/>
      <c r="WUP8" s="0"/>
      <c r="WUQ8" s="0"/>
      <c r="WUR8" s="0"/>
      <c r="WUS8" s="0"/>
      <c r="WUT8" s="0"/>
      <c r="WUU8" s="0"/>
      <c r="WUV8" s="0"/>
      <c r="WUW8" s="0"/>
      <c r="WUX8" s="0"/>
      <c r="WUY8" s="0"/>
      <c r="WUZ8" s="0"/>
      <c r="WVA8" s="0"/>
      <c r="WVB8" s="0"/>
      <c r="WVC8" s="0"/>
      <c r="WVD8" s="0"/>
      <c r="WVE8" s="0"/>
      <c r="WVF8" s="0"/>
      <c r="WVG8" s="0"/>
      <c r="WVH8" s="0"/>
      <c r="WVI8" s="0"/>
      <c r="WVJ8" s="0"/>
      <c r="WVK8" s="0"/>
      <c r="WVL8" s="0"/>
      <c r="WVM8" s="0"/>
      <c r="WVN8" s="0"/>
      <c r="WVO8" s="0"/>
      <c r="WVP8" s="0"/>
      <c r="WVQ8" s="0"/>
      <c r="WVR8" s="0"/>
      <c r="WVS8" s="0"/>
      <c r="WVT8" s="0"/>
      <c r="WVU8" s="0"/>
      <c r="WVV8" s="0"/>
      <c r="WVW8" s="0"/>
      <c r="WVX8" s="0"/>
      <c r="WVY8" s="0"/>
      <c r="WVZ8" s="0"/>
      <c r="WWA8" s="0"/>
      <c r="WWB8" s="0"/>
      <c r="WWC8" s="0"/>
      <c r="WWD8" s="0"/>
      <c r="WWE8" s="0"/>
      <c r="WWF8" s="0"/>
      <c r="WWG8" s="0"/>
      <c r="WWH8" s="0"/>
      <c r="WWI8" s="0"/>
      <c r="WWJ8" s="0"/>
      <c r="WWK8" s="0"/>
      <c r="WWL8" s="0"/>
      <c r="WWM8" s="0"/>
      <c r="WWN8" s="0"/>
      <c r="WWO8" s="0"/>
      <c r="WWP8" s="0"/>
      <c r="WWQ8" s="0"/>
      <c r="WWR8" s="0"/>
      <c r="WWS8" s="0"/>
      <c r="WWT8" s="0"/>
      <c r="WWU8" s="0"/>
      <c r="WWV8" s="0"/>
      <c r="WWW8" s="0"/>
      <c r="WWX8" s="0"/>
      <c r="WWY8" s="0"/>
      <c r="WWZ8" s="0"/>
      <c r="WXA8" s="0"/>
      <c r="WXB8" s="0"/>
      <c r="WXC8" s="0"/>
      <c r="WXD8" s="0"/>
      <c r="WXE8" s="0"/>
      <c r="WXF8" s="0"/>
      <c r="WXG8" s="0"/>
      <c r="WXH8" s="0"/>
      <c r="WXI8" s="0"/>
      <c r="WXJ8" s="0"/>
      <c r="WXK8" s="0"/>
      <c r="WXL8" s="0"/>
      <c r="WXM8" s="0"/>
      <c r="WXN8" s="0"/>
      <c r="WXO8" s="0"/>
      <c r="WXP8" s="0"/>
      <c r="WXQ8" s="0"/>
      <c r="WXR8" s="0"/>
      <c r="WXS8" s="0"/>
      <c r="WXT8" s="0"/>
      <c r="WXU8" s="0"/>
      <c r="WXV8" s="0"/>
      <c r="WXW8" s="0"/>
      <c r="WXX8" s="0"/>
      <c r="WXY8" s="0"/>
      <c r="WXZ8" s="0"/>
      <c r="WYA8" s="0"/>
      <c r="WYB8" s="0"/>
      <c r="WYC8" s="0"/>
      <c r="WYD8" s="0"/>
      <c r="WYE8" s="0"/>
      <c r="WYF8" s="0"/>
      <c r="WYG8" s="0"/>
      <c r="WYH8" s="0"/>
      <c r="WYI8" s="0"/>
      <c r="WYJ8" s="0"/>
      <c r="WYK8" s="0"/>
      <c r="WYL8" s="0"/>
      <c r="WYM8" s="0"/>
      <c r="WYN8" s="0"/>
      <c r="WYO8" s="0"/>
      <c r="WYP8" s="0"/>
      <c r="WYQ8" s="0"/>
      <c r="WYR8" s="0"/>
      <c r="WYS8" s="0"/>
      <c r="WYT8" s="0"/>
      <c r="WYU8" s="0"/>
      <c r="WYV8" s="0"/>
      <c r="WYW8" s="0"/>
      <c r="WYX8" s="0"/>
      <c r="WYY8" s="0"/>
      <c r="WYZ8" s="0"/>
      <c r="WZA8" s="0"/>
      <c r="WZB8" s="0"/>
      <c r="WZC8" s="0"/>
      <c r="WZD8" s="0"/>
      <c r="WZE8" s="0"/>
      <c r="WZF8" s="0"/>
      <c r="WZG8" s="0"/>
      <c r="WZH8" s="0"/>
      <c r="WZI8" s="0"/>
      <c r="WZJ8" s="0"/>
      <c r="WZK8" s="0"/>
      <c r="WZL8" s="0"/>
      <c r="WZM8" s="0"/>
      <c r="WZN8" s="0"/>
      <c r="WZO8" s="0"/>
      <c r="WZP8" s="0"/>
      <c r="WZQ8" s="0"/>
      <c r="WZR8" s="0"/>
      <c r="WZS8" s="0"/>
      <c r="WZT8" s="0"/>
      <c r="WZU8" s="0"/>
      <c r="WZV8" s="0"/>
      <c r="WZW8" s="0"/>
      <c r="WZX8" s="0"/>
      <c r="WZY8" s="0"/>
      <c r="WZZ8" s="0"/>
      <c r="XAA8" s="0"/>
      <c r="XAB8" s="0"/>
      <c r="XAC8" s="0"/>
      <c r="XAD8" s="0"/>
      <c r="XAE8" s="0"/>
      <c r="XAF8" s="0"/>
      <c r="XAG8" s="0"/>
      <c r="XAH8" s="0"/>
      <c r="XAI8" s="0"/>
      <c r="XAJ8" s="0"/>
      <c r="XAK8" s="0"/>
      <c r="XAL8" s="0"/>
      <c r="XAM8" s="0"/>
      <c r="XAN8" s="0"/>
      <c r="XAO8" s="0"/>
      <c r="XAP8" s="0"/>
      <c r="XAQ8" s="0"/>
      <c r="XAR8" s="0"/>
      <c r="XAS8" s="0"/>
      <c r="XAT8" s="0"/>
      <c r="XAU8" s="0"/>
      <c r="XAV8" s="0"/>
      <c r="XAW8" s="0"/>
      <c r="XAX8" s="0"/>
      <c r="XAY8" s="0"/>
      <c r="XAZ8" s="0"/>
      <c r="XBA8" s="0"/>
      <c r="XBB8" s="0"/>
      <c r="XBC8" s="0"/>
      <c r="XBD8" s="0"/>
      <c r="XBE8" s="0"/>
      <c r="XBF8" s="0"/>
      <c r="XBG8" s="0"/>
      <c r="XBH8" s="0"/>
      <c r="XBI8" s="0"/>
      <c r="XBJ8" s="0"/>
      <c r="XBK8" s="0"/>
      <c r="XBL8" s="0"/>
      <c r="XBM8" s="0"/>
      <c r="XBN8" s="0"/>
      <c r="XBO8" s="0"/>
      <c r="XBP8" s="0"/>
      <c r="XBQ8" s="0"/>
      <c r="XBR8" s="0"/>
      <c r="XBS8" s="0"/>
      <c r="XBT8" s="0"/>
      <c r="XBU8" s="0"/>
      <c r="XBV8" s="0"/>
      <c r="XBW8" s="0"/>
      <c r="XBX8" s="0"/>
      <c r="XBY8" s="0"/>
      <c r="XBZ8" s="0"/>
      <c r="XCA8" s="0"/>
      <c r="XCB8" s="0"/>
      <c r="XCC8" s="0"/>
      <c r="XCD8" s="0"/>
      <c r="XCE8" s="0"/>
      <c r="XCF8" s="0"/>
      <c r="XCG8" s="0"/>
      <c r="XCH8" s="0"/>
      <c r="XCI8" s="0"/>
      <c r="XCJ8" s="0"/>
      <c r="XCK8" s="0"/>
      <c r="XCL8" s="0"/>
      <c r="XCM8" s="0"/>
      <c r="XCN8" s="0"/>
      <c r="XCO8" s="0"/>
      <c r="XCP8" s="0"/>
      <c r="XCQ8" s="0"/>
      <c r="XCR8" s="0"/>
      <c r="XCS8" s="0"/>
      <c r="XCT8" s="0"/>
      <c r="XCU8" s="0"/>
      <c r="XCV8" s="0"/>
      <c r="XCW8" s="0"/>
      <c r="XCX8" s="0"/>
      <c r="XCY8" s="0"/>
      <c r="XCZ8" s="0"/>
      <c r="XDA8" s="0"/>
      <c r="XDB8" s="0"/>
      <c r="XDC8" s="0"/>
      <c r="XDD8" s="0"/>
      <c r="XDE8" s="0"/>
      <c r="XDF8" s="0"/>
      <c r="XDG8" s="0"/>
      <c r="XDH8" s="0"/>
      <c r="XDI8" s="0"/>
      <c r="XDJ8" s="0"/>
      <c r="XDK8" s="0"/>
      <c r="XDL8" s="0"/>
      <c r="XDM8" s="0"/>
      <c r="XDN8" s="0"/>
      <c r="XDO8" s="0"/>
      <c r="XDP8" s="0"/>
      <c r="XDQ8" s="0"/>
      <c r="XDR8" s="0"/>
      <c r="XDS8" s="0"/>
      <c r="XDT8" s="0"/>
      <c r="XDU8" s="0"/>
      <c r="XDV8" s="0"/>
      <c r="XDW8" s="0"/>
      <c r="XDX8" s="0"/>
      <c r="XDY8" s="0"/>
      <c r="XDZ8" s="0"/>
      <c r="XEA8" s="0"/>
      <c r="XEB8" s="0"/>
      <c r="XEC8" s="0"/>
      <c r="XED8" s="0"/>
      <c r="XEE8" s="0"/>
      <c r="XEF8" s="0"/>
      <c r="XEG8" s="0"/>
      <c r="XEH8" s="0"/>
      <c r="XEI8" s="0"/>
      <c r="XEJ8" s="0"/>
      <c r="XEK8" s="0"/>
      <c r="XEL8" s="0"/>
      <c r="XEM8" s="0"/>
      <c r="XEN8" s="0"/>
      <c r="XEO8" s="0"/>
      <c r="XEP8" s="0"/>
      <c r="XEQ8" s="0"/>
      <c r="XER8" s="0"/>
      <c r="XES8" s="0"/>
      <c r="XET8" s="0"/>
      <c r="XEU8" s="0"/>
      <c r="XEV8" s="0"/>
      <c r="XEW8" s="0"/>
      <c r="XEX8" s="0"/>
      <c r="XEY8" s="0"/>
      <c r="XEZ8" s="0"/>
      <c r="XFA8" s="0"/>
      <c r="XFB8" s="0"/>
      <c r="XFC8" s="0"/>
      <c r="XFD8" s="0"/>
    </row>
    <row r="9" customFormat="false" ht="17.35" hidden="false" customHeight="false" outlineLevel="0" collapsed="false">
      <c r="A9" s="1027" t="s">
        <v>1601</v>
      </c>
      <c r="B9" s="1027"/>
      <c r="C9" s="1028" t="n">
        <f aca="false">HLOOKUP(C2,物流参数!$C$1:$GC$29,MATCH("VAPOR FRACTION",物流参数!$A$1:$A$29,FALSE()),FALSE())</f>
        <v>0</v>
      </c>
      <c r="D9" s="1028" t="n">
        <f aca="false">HLOOKUP(D2,物流参数!$C$1:$GC$29,MATCH("VAPOR FRACTION",物流参数!$A$1:$A$29,FALSE()),FALSE())</f>
        <v>0</v>
      </c>
      <c r="E9" s="1029" t="n">
        <f aca="false">HLOOKUP(E2,物流参数!$C$1:$GC$29,MATCH("VAPOR FRACTION",物流参数!$A$1:$A$29,FALSE()),FALSE())</f>
        <v>0</v>
      </c>
      <c r="F9" s="1029" t="n">
        <f aca="false">HLOOKUP(F2,物流参数!$C$1:$GC$29,MATCH("VAPOR FRACTION",物流参数!$A$1:$A$29,FALSE()),FALSE())</f>
        <v>0</v>
      </c>
      <c r="G9" s="1029" t="n">
        <f aca="false">HLOOKUP(G2,物流参数!$C$1:$GC$29,MATCH("VAPOR FRACTION",物流参数!$A$1:$A$29,FALSE()),FALSE())</f>
        <v>0</v>
      </c>
      <c r="H9" s="1028" t="n">
        <f aca="false">HLOOKUP(H2,物流参数!$C$1:$GC$29,MATCH("VAPOR FRACTION",物流参数!$A$1:$A$29,FALSE()),FALSE())</f>
        <v>0</v>
      </c>
      <c r="I9" s="1028" t="n">
        <f aca="false">HLOOKUP(I2,物流参数!$C$1:$GC$29,MATCH("VAPOR FRACTION",物流参数!$A$1:$A$29,FALSE()),FALSE())</f>
        <v>0</v>
      </c>
      <c r="J9" s="1028" t="n">
        <f aca="false">HLOOKUP(J2,物流参数!$C$1:$GC$29,MATCH("VAPOR FRACTION",物流参数!$A$1:$A$29,FALSE()),FALSE())</f>
        <v>0</v>
      </c>
      <c r="K9" s="1028" t="n">
        <f aca="false">HLOOKUP(K2,物流参数!$C$1:$GC$29,MATCH("VAPOR FRACTION",物流参数!$A$1:$A$29,FALSE()),FALSE())</f>
        <v>0</v>
      </c>
      <c r="L9" s="1028" t="n">
        <f aca="false">HLOOKUP(L2,物流参数!$C$1:$GC$29,MATCH("VAPOR FRACTION",物流参数!$A$1:$A$29,FALSE()),FALSE())</f>
        <v>0</v>
      </c>
      <c r="M9" s="1028" t="n">
        <f aca="false">HLOOKUP(M2,物流参数!$C$1:$GC$29,MATCH("VAPOR FRACTION",物流参数!$A$1:$A$29,FALSE()),FALSE())</f>
        <v>0</v>
      </c>
      <c r="N9" s="1028" t="n">
        <f aca="false">HLOOKUP(N2,物流参数!$C$1:$GC$29,MATCH("VAPOR FRACTION",物流参数!$A$1:$A$29,FALSE()),FALSE())</f>
        <v>1</v>
      </c>
      <c r="O9" s="1028" t="n">
        <f aca="false">HLOOKUP(O2,物流参数!$C$1:$GC$29,MATCH("VAPOR FRACTION",物流参数!$A$1:$A$29,FALSE()),FALSE())</f>
        <v>0</v>
      </c>
      <c r="P9" s="1028" t="n">
        <f aca="false">HLOOKUP(P2,物流参数!$C$1:$GC$29,MATCH("VAPOR FRACTION",物流参数!$A$1:$A$29,FALSE()),FALSE())</f>
        <v>0</v>
      </c>
      <c r="Q9" s="1028" t="n">
        <f aca="false">HLOOKUP(Q2,物流参数!$C$1:$GC$29,MATCH("VAPOR FRACTION",物流参数!$A$1:$A$29,FALSE()),FALSE())</f>
        <v>0</v>
      </c>
      <c r="R9" s="1028" t="n">
        <f aca="false">HLOOKUP(R2,物流参数!$C$1:$GC$29,MATCH("VAPOR FRACTION",物流参数!$A$1:$A$29,FALSE()),FALSE())</f>
        <v>0</v>
      </c>
      <c r="S9" s="1028" t="n">
        <f aca="false">HLOOKUP(S2,物流参数!$C$1:$GC$29,MATCH("VAPOR FRACTION",物流参数!$A$1:$A$29,FALSE()),FALSE())</f>
        <v>0</v>
      </c>
      <c r="T9" s="1028" t="n">
        <f aca="false">HLOOKUP(T2,物流参数!$C$1:$GC$29,MATCH("VAPOR FRACTION",物流参数!$A$1:$A$29,FALSE()),FALSE())</f>
        <v>0</v>
      </c>
      <c r="U9" s="1028" t="n">
        <f aca="false">HLOOKUP(U2,物流参数!$C$1:$GC$29,MATCH("VAPOR FRACTION",物流参数!$A$1:$A$29,FALSE()),FALSE())</f>
        <v>0</v>
      </c>
      <c r="V9" s="1028" t="n">
        <f aca="false">HLOOKUP(V2,物流参数!$C$1:$GC$29,MATCH("VAPOR FRACTION",物流参数!$A$1:$A$29,FALSE()),FALSE())</f>
        <v>0</v>
      </c>
      <c r="W9" s="1028" t="n">
        <v>0</v>
      </c>
      <c r="X9" s="1028" t="n">
        <v>0</v>
      </c>
      <c r="Y9" s="1028" t="n">
        <f aca="false">HLOOKUP(Y2,物流参数!$C$1:$GC$29,MATCH("VAPOR FRACTION",物流参数!$A$1:$A$29,FALSE()),FALSE())</f>
        <v>0</v>
      </c>
      <c r="Z9" s="1028" t="n">
        <v>0</v>
      </c>
      <c r="AA9" s="1028" t="n">
        <f aca="false">HLOOKUP(AA2,物流参数!$C$1:$GC$29,MATCH("VAPOR FRACTION",物流参数!$A$1:$A$29,FALSE()),FALSE())</f>
        <v>0</v>
      </c>
      <c r="AB9" s="1028" t="n">
        <v>0</v>
      </c>
      <c r="AC9" s="1028" t="n">
        <f aca="false">HLOOKUP(AC2,物流参数!$C$1:$GC$29,MATCH("VAPOR FRACTION",物流参数!$A$1:$A$29,FALSE()),FALSE())</f>
        <v>0</v>
      </c>
      <c r="AD9" s="1028" t="n">
        <f aca="false">HLOOKUP(AD2,物流参数!$C$1:$GC$29,MATCH("VAPOR FRACTION",物流参数!$A$1:$A$29,FALSE()),FALSE())</f>
        <v>0</v>
      </c>
      <c r="AE9" s="1028" t="n">
        <f aca="false">HLOOKUP(AE2,物流参数!$C$1:$GC$29,MATCH("VAPOR FRACTION",物流参数!$A$1:$A$29,FALSE()),FALSE())</f>
        <v>0</v>
      </c>
      <c r="AF9" s="1028" t="n">
        <f aca="false">HLOOKUP(AF2,物流参数!$C$1:$GC$29,MATCH("VAPOR FRACTION",物流参数!$A$1:$A$29,FALSE()),FALSE())</f>
        <v>0</v>
      </c>
      <c r="AG9" s="1028" t="n">
        <f aca="false">HLOOKUP(AG2,物流参数!$C$1:$GC$29,MATCH("VAPOR FRACTION",物流参数!$A$1:$A$29,FALSE()),FALSE())</f>
        <v>0</v>
      </c>
      <c r="AH9" s="1028" t="n">
        <f aca="false">HLOOKUP(AH2,物流参数!$C$1:$GC$29,MATCH("VAPOR FRACTION",物流参数!$A$1:$A$29,FALSE()),FALSE())</f>
        <v>1</v>
      </c>
      <c r="AI9" s="1028" t="n">
        <f aca="false">HLOOKUP(AI2,物流参数!$C$1:$GC$29,MATCH("VAPOR FRACTION",物流参数!$A$1:$A$29,FALSE()),FALSE())</f>
        <v>1</v>
      </c>
      <c r="AJ9" s="1028" t="n">
        <f aca="false">HLOOKUP(AJ2,物流参数!$C$1:$GC$29,MATCH("VAPOR FRACTION",物流参数!$A$1:$A$29,FALSE()),FALSE())</f>
        <v>1</v>
      </c>
      <c r="AK9" s="1028" t="n">
        <f aca="false">HLOOKUP(AK2,物流参数!$C$1:$GC$29,MATCH("VAPOR FRACTION",物流参数!$A$1:$A$29,FALSE()),FALSE())</f>
        <v>1</v>
      </c>
      <c r="AL9" s="1028" t="n">
        <f aca="false">HLOOKUP(AL2,物流参数!$C$1:$GC$29,MATCH("VAPOR FRACTION",物流参数!$A$1:$A$29,FALSE()),FALSE())</f>
        <v>1</v>
      </c>
      <c r="AM9" s="1028" t="n">
        <f aca="false">HLOOKUP(AM2,物流参数!$C$1:$GC$29,MATCH("VAPOR FRACTION",物流参数!$A$1:$A$29,FALSE()),FALSE())</f>
        <v>1</v>
      </c>
      <c r="AN9" s="1028" t="n">
        <f aca="false">HLOOKUP(AN2,物流参数!$C$1:$GC$29,MATCH("VAPOR FRACTION",物流参数!$A$1:$A$29,FALSE()),FALSE())</f>
        <v>1</v>
      </c>
      <c r="AO9" s="1028" t="n">
        <f aca="false">HLOOKUP(AO2,物流参数!$C$1:$GC$29,MATCH("VAPOR FRACTION",物流参数!$A$1:$A$29,FALSE()),FALSE())</f>
        <v>1</v>
      </c>
      <c r="AP9" s="1028" t="n">
        <f aca="false">HLOOKUP(AP2,物流参数!$C$1:$GC$29,MATCH("VAPOR FRACTION",物流参数!$A$1:$A$29,FALSE()),FALSE())</f>
        <v>1</v>
      </c>
      <c r="AQ9" s="1028" t="n">
        <f aca="false">HLOOKUP(AQ2,物流参数!$C$1:$GC$29,MATCH("VAPOR FRACTION",物流参数!$A$1:$A$29,FALSE()),FALSE())</f>
        <v>1</v>
      </c>
      <c r="AR9" s="1028" t="n">
        <f aca="false">HLOOKUP(AR2,物流参数!$C$1:$GC$29,MATCH("VAPOR FRACTION",物流参数!$A$1:$A$29,FALSE()),FALSE())</f>
        <v>1</v>
      </c>
      <c r="AS9" s="1028" t="n">
        <f aca="false">HLOOKUP(AS2,物流参数!$C$1:$GC$29,MATCH("VAPOR FRACTION",物流参数!$A$1:$A$29,FALSE()),FALSE())</f>
        <v>0</v>
      </c>
      <c r="AT9" s="1028" t="n">
        <f aca="false">HLOOKUP(AT2,物流参数!$C$1:$GC$29,MATCH("VAPOR FRACTION",物流参数!$A$1:$A$29,FALSE()),FALSE())</f>
        <v>0</v>
      </c>
      <c r="AU9" s="1028" t="n">
        <f aca="false">HLOOKUP(AU2,物流参数!$C$1:$GC$29,MATCH("VAPOR FRACTION",物流参数!$A$1:$A$29,FALSE()),FALSE())</f>
        <v>0</v>
      </c>
      <c r="AV9" s="1028" t="n">
        <f aca="false">HLOOKUP(AV2,物流参数!$C$1:$GC$29,MATCH("VAPOR FRACTION",物流参数!$A$1:$A$29,FALSE()),FALSE())</f>
        <v>0.04</v>
      </c>
      <c r="AW9" s="1028" t="n">
        <f aca="false">HLOOKUP(AW2,物流参数!$C$1:$GC$29,MATCH("VAPOR FRACTION",物流参数!$A$1:$A$29,FALSE()),FALSE())</f>
        <v>1</v>
      </c>
      <c r="AX9" s="1028" t="n">
        <f aca="false">HLOOKUP(AX2,物流参数!$C$1:$GC$29,MATCH("VAPOR FRACTION",物流参数!$A$1:$A$29,FALSE()),FALSE())</f>
        <v>1</v>
      </c>
      <c r="AY9" s="1028" t="n">
        <f aca="false">HLOOKUP(AY2,物流参数!$C$1:$GC$29,MATCH("VAPOR FRACTION",物流参数!$A$1:$A$29,FALSE()),FALSE())</f>
        <v>1</v>
      </c>
      <c r="AZ9" s="1028" t="n">
        <f aca="false">HLOOKUP(AZ2,物流参数!$C$1:$GC$29,MATCH("VAPOR FRACTION",物流参数!$A$1:$A$29,FALSE()),FALSE())</f>
        <v>0</v>
      </c>
      <c r="BA9" s="1028" t="n">
        <f aca="false">HLOOKUP(BA2,物流参数!$C$1:$GC$29,MATCH("VAPOR FRACTION",物流参数!$A$1:$A$29,FALSE()),FALSE())</f>
        <v>1</v>
      </c>
      <c r="BB9" s="1028" t="n">
        <f aca="false">HLOOKUP(BB2,物流参数!$C$1:$GC$29,MATCH("VAPOR FRACTION",物流参数!$A$1:$A$29,FALSE()),FALSE())</f>
        <v>1</v>
      </c>
      <c r="BC9" s="1030" t="n">
        <f aca="false">HLOOKUP(BC2,物流参数!$C$1:$GC$29,MATCH("VAPOR FRACTION",物流参数!$A$1:$A$29,FALSE()),FALSE())</f>
        <v>0.91</v>
      </c>
      <c r="BD9" s="1030" t="n">
        <f aca="false">HLOOKUP(BD2,物流参数!$C$1:$GC$29,MATCH("VAPOR FRACTION",物流参数!$A$1:$A$29,FALSE()),FALSE())</f>
        <v>0.45</v>
      </c>
      <c r="BE9" s="1030" t="n">
        <f aca="false">HLOOKUP(BE2,物流参数!$C$1:$GC$29,MATCH("VAPOR FRACTION",物流参数!$A$1:$A$29,FALSE()),FALSE())</f>
        <v>0.32</v>
      </c>
      <c r="BF9" s="1030" t="n">
        <f aca="false">HLOOKUP(BF2,物流参数!$C$1:$GC$29,MATCH("VAPOR FRACTION",物流参数!$A$1:$A$29,FALSE()),FALSE())</f>
        <v>0.44</v>
      </c>
      <c r="BG9" s="1030" t="n">
        <f aca="false">HLOOKUP(BG2,物流参数!$C$1:$GC$29,MATCH("VAPOR FRACTION",物流参数!$A$1:$A$29,FALSE()),FALSE())</f>
        <v>0.43</v>
      </c>
      <c r="BH9" s="1028" t="n">
        <f aca="false">HLOOKUP(BH2,物流参数!$C$1:$GC$29,MATCH("VAPOR FRACTION",物流参数!$A$1:$A$29,FALSE()),FALSE())</f>
        <v>0</v>
      </c>
      <c r="BI9" s="1028" t="n">
        <f aca="false">HLOOKUP(BI2,物流参数!$C$1:$GC$29,MATCH("VAPOR FRACTION",物流参数!$A$1:$A$29,FALSE()),FALSE())</f>
        <v>0</v>
      </c>
      <c r="BJ9" s="1028" t="n">
        <f aca="false">HLOOKUP(BJ2,物流参数!$C$1:$GC$29,MATCH("VAPOR FRACTION",物流参数!$A$1:$A$29,FALSE()),FALSE())</f>
        <v>0.01</v>
      </c>
      <c r="BK9" s="1030" t="n">
        <f aca="false">HLOOKUP(BK2,物流参数!$C$1:$GC$29,MATCH("VAPOR FRACTION",物流参数!$A$1:$A$29,FALSE()),FALSE())</f>
        <v>0.7</v>
      </c>
      <c r="BL9" s="1028" t="n">
        <f aca="false">HLOOKUP(BL2,物流参数!$C$1:$GC$29,MATCH("VAPOR FRACTION",物流参数!$A$1:$A$29,FALSE()),FALSE())</f>
        <v>1</v>
      </c>
      <c r="BM9" s="1028" t="n">
        <f aca="false">HLOOKUP(BM2,物流参数!$C$1:$GC$29,MATCH("VAPOR FRACTION",物流参数!$A$1:$A$29,FALSE()),FALSE())</f>
        <v>1</v>
      </c>
      <c r="BN9" s="1028" t="n">
        <f aca="false">HLOOKUP(BN2,物流参数!$C$1:$GC$29,MATCH("VAPOR FRACTION",物流参数!$A$1:$A$29,FALSE()),FALSE())</f>
        <v>0</v>
      </c>
      <c r="BO9" s="1028" t="n">
        <f aca="false">HLOOKUP(BO2,物流参数!$C$1:$GC$29,MATCH("VAPOR FRACTION",物流参数!$A$1:$A$29,FALSE()),FALSE())</f>
        <v>0.01</v>
      </c>
      <c r="BP9" s="1028" t="n">
        <f aca="false">HLOOKUP(BP2,物流参数!$C$1:$GC$29,MATCH("VAPOR FRACTION",物流参数!$A$1:$A$29,FALSE()),FALSE())</f>
        <v>0</v>
      </c>
      <c r="BQ9" s="1028" t="n">
        <f aca="false">HLOOKUP(BQ2,物流参数!$C$1:$GC$29,MATCH("VAPOR FRACTION",物流参数!$A$1:$A$29,FALSE()),FALSE())</f>
        <v>0</v>
      </c>
      <c r="BR9" s="1028" t="n">
        <f aca="false">HLOOKUP(BR2,物流参数!$C$1:$GC$29,MATCH("VAPOR FRACTION",物流参数!$A$1:$A$29,FALSE()),FALSE())</f>
        <v>0</v>
      </c>
      <c r="BS9" s="1028" t="n">
        <f aca="false">HLOOKUP(BS2,物流参数!$C$1:$GC$29,MATCH("VAPOR FRACTION",物流参数!$A$1:$A$29,FALSE()),FALSE())</f>
        <v>0</v>
      </c>
      <c r="BT9" s="1028" t="n">
        <f aca="false">HLOOKUP(BT2,物流参数!$C$1:$GC$29,MATCH("VAPOR FRACTION",物流参数!$A$1:$A$29,FALSE()),FALSE())</f>
        <v>0</v>
      </c>
      <c r="BU9" s="1028" t="n">
        <f aca="false">HLOOKUP(BU2,物流参数!$C$1:$GC$29,MATCH("VAPOR FRACTION",物流参数!$A$1:$A$29,FALSE()),FALSE())</f>
        <v>0</v>
      </c>
      <c r="BV9" s="1028" t="n">
        <f aca="false">HLOOKUP(BV2,物流参数!$C$1:$GC$29,MATCH("VAPOR FRACTION",物流参数!$A$1:$A$29,FALSE()),FALSE())</f>
        <v>0</v>
      </c>
      <c r="BW9" s="1028" t="n">
        <f aca="false">HLOOKUP(BW2,物流参数!$C$1:$GC$29,MATCH("VAPOR FRACTION",物流参数!$A$1:$A$29,FALSE()),FALSE())</f>
        <v>1</v>
      </c>
      <c r="BX9" s="1028" t="n">
        <f aca="false">HLOOKUP(BX2,物流参数!$C$1:$GC$29,MATCH("VAPOR FRACTION",物流参数!$A$1:$A$29,FALSE()),FALSE())</f>
        <v>0.15</v>
      </c>
      <c r="BY9" s="1028" t="n">
        <f aca="false">HLOOKUP(BY2,物流参数!$C$1:$GC$29,MATCH("VAPOR FRACTION",物流参数!$A$1:$A$29,FALSE()),FALSE())</f>
        <v>0</v>
      </c>
      <c r="BZ9" s="1028" t="n">
        <f aca="false">HLOOKUP(BZ2,物流参数!$C$1:$GC$29,MATCH("VAPOR FRACTION",物流参数!$A$1:$A$29,FALSE()),FALSE())</f>
        <v>0.01</v>
      </c>
      <c r="CA9" s="1028" t="n">
        <f aca="false">HLOOKUP(CA2,物流参数!$C$1:$GC$29,MATCH("VAPOR FRACTION",物流参数!$A$1:$A$29,FALSE()),FALSE())</f>
        <v>0.01</v>
      </c>
      <c r="CB9" s="1028" t="n">
        <f aca="false">HLOOKUP(CB2,物流参数!$C$1:$GC$29,MATCH("VAPOR FRACTION",物流参数!$A$1:$A$29,FALSE()),FALSE())</f>
        <v>0.03</v>
      </c>
      <c r="CC9" s="1028" t="n">
        <f aca="false">HLOOKUP(CC2,物流参数!$C$1:$GC$29,MATCH("VAPOR FRACTION",物流参数!$A$1:$A$29,FALSE()),FALSE())</f>
        <v>1</v>
      </c>
      <c r="CD9" s="1028" t="n">
        <f aca="false">HLOOKUP(CD2,物流参数!$C$1:$GC$29,MATCH("VAPOR FRACTION",物流参数!$A$1:$A$29,FALSE()),FALSE())</f>
        <v>1</v>
      </c>
      <c r="CE9" s="1028" t="n">
        <f aca="false">HLOOKUP(CE2,物流参数!$C$1:$GC$29,MATCH("VAPOR FRACTION",物流参数!$A$1:$A$29,FALSE()),FALSE())</f>
        <v>0</v>
      </c>
      <c r="CF9" s="1028" t="n">
        <f aca="false">HLOOKUP(CF2,物流参数!$C$1:$GC$29,MATCH("VAPOR FRACTION",物流参数!$A$1:$A$29,FALSE()),FALSE())</f>
        <v>0</v>
      </c>
      <c r="CG9" s="1028" t="n">
        <f aca="false">HLOOKUP(CG2,物流参数!$C$1:$GC$29,MATCH("VAPOR FRACTION",物流参数!$A$1:$A$29,FALSE()),FALSE())</f>
        <v>0</v>
      </c>
      <c r="CH9" s="1028" t="n">
        <f aca="false">HLOOKUP(CH2,物流参数!$C$1:$GC$29,MATCH("VAPOR FRACTION",物流参数!$A$1:$A$29,FALSE()),FALSE())</f>
        <v>0</v>
      </c>
      <c r="CI9" s="1028" t="n">
        <f aca="false">HLOOKUP(CI2,物流参数!$C$1:$GC$29,MATCH("VAPOR FRACTION",物流参数!$A$1:$A$29,FALSE()),FALSE())</f>
        <v>0</v>
      </c>
      <c r="CJ9" s="1028" t="n">
        <f aca="false">HLOOKUP(CJ2,物流参数!$C$1:$GC$29,MATCH("VAPOR FRACTION",物流参数!$A$1:$A$29,FALSE()),FALSE())</f>
        <v>1</v>
      </c>
      <c r="CK9" s="1030" t="n">
        <f aca="false">HLOOKUP(CK2,物流参数!$C$1:$GC$29,MATCH("VAPOR FRACTION",物流参数!$A$1:$A$29,FALSE()),FALSE())</f>
        <v>0.79</v>
      </c>
      <c r="CL9" s="1030" t="n">
        <f aca="false">HLOOKUP(CL2,物流参数!$C$1:$GC$29,MATCH("VAPOR FRACTION",物流参数!$A$1:$A$29,FALSE()),FALSE())</f>
        <v>0.17</v>
      </c>
      <c r="CM9" s="1030" t="n">
        <f aca="false">HLOOKUP(CM2,物流参数!$C$1:$GC$29,MATCH("VAPOR FRACTION",物流参数!$A$1:$A$29,FALSE()),FALSE())</f>
        <v>0.14</v>
      </c>
      <c r="CN9" s="1028" t="n">
        <f aca="false">HLOOKUP(CN2,物流参数!$C$1:$GC$29,MATCH("VAPOR FRACTION",物流参数!$A$1:$A$29,FALSE()),FALSE())</f>
        <v>0</v>
      </c>
      <c r="CO9" s="1028" t="n">
        <f aca="false">HLOOKUP(CO2,物流参数!$C$1:$GC$29,MATCH("VAPOR FRACTION",物流参数!$A$1:$A$29,FALSE()),FALSE())</f>
        <v>0</v>
      </c>
      <c r="CP9" s="1028" t="n">
        <f aca="false">HLOOKUP(CP2,物流参数!$C$1:$GC$29,MATCH("VAPOR FRACTION",物流参数!$A$1:$A$29,FALSE()),FALSE())</f>
        <v>0</v>
      </c>
      <c r="CQ9" s="1028" t="n">
        <f aca="false">HLOOKUP(CQ2,物流参数!$C$1:$GC$29,MATCH("VAPOR FRACTION",物流参数!$A$1:$A$29,FALSE()),FALSE())</f>
        <v>0</v>
      </c>
      <c r="CR9" s="1028" t="n">
        <f aca="false">HLOOKUP(CR2,物流参数!$C$1:$GC$29,MATCH("VAPOR FRACTION",物流参数!$A$1:$A$29,FALSE()),FALSE())</f>
        <v>0</v>
      </c>
      <c r="CS9" s="1028" t="n">
        <f aca="false">HLOOKUP(CS2,物流参数!$C$1:$GC$29,MATCH("VAPOR FRACTION",物流参数!$A$1:$A$29,FALSE()),FALSE())</f>
        <v>1</v>
      </c>
      <c r="CT9" s="1028" t="n">
        <f aca="false">HLOOKUP(CT2,物流参数!$C$1:$GC$29,MATCH("VAPOR FRACTION",物流参数!$A$1:$A$29,FALSE()),FALSE())</f>
        <v>1</v>
      </c>
      <c r="CU9" s="1028" t="n">
        <f aca="false">HLOOKUP(CU2,物流参数!$C$1:$GC$29,MATCH("VAPOR FRACTION",物流参数!$A$1:$A$29,FALSE()),FALSE())</f>
        <v>1</v>
      </c>
      <c r="CV9" s="1028" t="n">
        <f aca="false">HLOOKUP(CV2,物流参数!$C$1:$GC$29,MATCH("VAPOR FRACTION",物流参数!$A$1:$A$29,FALSE()),FALSE())</f>
        <v>1</v>
      </c>
      <c r="CW9" s="1028" t="n">
        <f aca="false">HLOOKUP(CW2,物流参数!$C$1:$GC$29,MATCH("VAPOR FRACTION",物流参数!$A$1:$A$29,FALSE()),FALSE())</f>
        <v>1</v>
      </c>
      <c r="CX9" s="1028" t="n">
        <f aca="false">HLOOKUP(CX2,物流参数!$C$1:$GC$29,MATCH("VAPOR FRACTION",物流参数!$A$1:$A$29,FALSE()),FALSE())</f>
        <v>1</v>
      </c>
      <c r="CY9" s="1028" t="n">
        <f aca="false">HLOOKUP(CY2,物流参数!$C$1:$GC$29,MATCH("VAPOR FRACTION",物流参数!$A$1:$A$29,FALSE()),FALSE())</f>
        <v>1</v>
      </c>
      <c r="CZ9" s="1028" t="n">
        <f aca="false">HLOOKUP(CZ2,物流参数!$C$1:$GC$29,MATCH("VAPOR FRACTION",物流参数!$A$1:$A$29,FALSE()),FALSE())</f>
        <v>1</v>
      </c>
      <c r="DA9" s="1028" t="n">
        <f aca="false">HLOOKUP(DA2,物流参数!$C$1:$GC$29,MATCH("VAPOR FRACTION",物流参数!$A$1:$A$29,FALSE()),FALSE())</f>
        <v>0</v>
      </c>
      <c r="DB9" s="1028" t="n">
        <f aca="false">HLOOKUP(DB2,物流参数!$C$1:$GC$29,MATCH("VAPOR FRACTION",物流参数!$A$1:$A$29,FALSE()),FALSE())</f>
        <v>0</v>
      </c>
      <c r="DC9" s="1028" t="n">
        <f aca="false">HLOOKUP(DC2,物流参数!$C$1:$GC$29,MATCH("VAPOR FRACTION",物流参数!$A$1:$A$29,FALSE()),FALSE())</f>
        <v>0</v>
      </c>
      <c r="DD9" s="1028" t="n">
        <f aca="false">HLOOKUP(DD2,物流参数!$C$1:$GC$29,MATCH("VAPOR FRACTION",物流参数!$A$1:$A$29,FALSE()),FALSE())</f>
        <v>1</v>
      </c>
      <c r="DE9" s="1028" t="n">
        <f aca="false">HLOOKUP(DE2,物流参数!$C$1:$GC$29,MATCH("VAPOR FRACTION",物流参数!$A$1:$A$29,FALSE()),FALSE())</f>
        <v>0</v>
      </c>
      <c r="DF9" s="1028" t="n">
        <f aca="false">HLOOKUP(DF2,物流参数!$C$1:$GC$29,MATCH("VAPOR FRACTION",物流参数!$A$1:$A$29,FALSE()),FALSE())</f>
        <v>0</v>
      </c>
      <c r="DG9" s="1028" t="n">
        <f aca="false">HLOOKUP(DG2,物流参数!$C$1:$GC$29,MATCH("VAPOR FRACTION",物流参数!$A$1:$A$29,FALSE()),FALSE())</f>
        <v>0</v>
      </c>
      <c r="DH9" s="1028" t="n">
        <f aca="false">HLOOKUP(DH2,物流参数!$C$1:$GC$29,MATCH("VAPOR FRACTION",物流参数!$A$1:$A$29,FALSE()),FALSE())</f>
        <v>0</v>
      </c>
      <c r="DI9" s="1028" t="n">
        <f aca="false">HLOOKUP(DI2,物流参数!$C$1:$GC$29,MATCH("VAPOR FRACTION",物流参数!$A$1:$A$29,FALSE()),FALSE())</f>
        <v>0</v>
      </c>
      <c r="DJ9" s="1028" t="n">
        <f aca="false">HLOOKUP(DJ2,物流参数!$C$1:$GC$29,MATCH("VAPOR FRACTION",物流参数!$A$1:$A$29,FALSE()),FALSE())</f>
        <v>0</v>
      </c>
      <c r="DK9" s="1028" t="n">
        <f aca="false">HLOOKUP(DK2,物流参数!$C$1:$GC$29,MATCH("VAPOR FRACTION",物流参数!$A$1:$A$29,FALSE()),FALSE())</f>
        <v>0</v>
      </c>
      <c r="DL9" s="1028" t="n">
        <f aca="false">HLOOKUP(DL2,物流参数!$C$1:$GC$29,MATCH("VAPOR FRACTION",物流参数!$A$1:$A$29,FALSE()),FALSE())</f>
        <v>0</v>
      </c>
      <c r="DM9" s="1028" t="n">
        <f aca="false">HLOOKUP(DM2,物流参数!$C$1:$GC$29,MATCH("VAPOR FRACTION",物流参数!$A$1:$A$29,FALSE()),FALSE())</f>
        <v>0</v>
      </c>
      <c r="DN9" s="1028" t="n">
        <f aca="false">HLOOKUP(DN2,物流参数!$C$1:$GC$29,MATCH("VAPOR FRACTION",物流参数!$A$1:$A$29,FALSE()),FALSE())</f>
        <v>0</v>
      </c>
      <c r="DO9" s="1028" t="n">
        <f aca="false">HLOOKUP(DO2,物流参数!$C$1:$GC$29,MATCH("VAPOR FRACTION",物流参数!$A$1:$A$29,FALSE()),FALSE())</f>
        <v>0</v>
      </c>
      <c r="DP9" s="1028" t="n">
        <f aca="false">HLOOKUP(DP2,物流参数!$C$1:$GC$29,MATCH("VAPOR FRACTION",物流参数!$A$1:$A$29,FALSE()),FALSE())</f>
        <v>0</v>
      </c>
      <c r="DQ9" s="1028" t="n">
        <f aca="false">HLOOKUP(DQ2,物流参数!$C$1:$GC$29,MATCH("VAPOR FRACTION",物流参数!$A$1:$A$29,FALSE()),FALSE())</f>
        <v>0</v>
      </c>
      <c r="DR9" s="1028" t="n">
        <f aca="false">HLOOKUP(DR2,物流参数!$C$1:$GC$29,MATCH("VAPOR FRACTION",物流参数!$A$1:$A$29,FALSE()),FALSE())</f>
        <v>0</v>
      </c>
      <c r="DS9" s="1028" t="n">
        <f aca="false">HLOOKUP(DS2,物流参数!$C$1:$GC$29,MATCH("VAPOR FRACTION",物流参数!$A$1:$A$29,FALSE()),FALSE())</f>
        <v>0</v>
      </c>
      <c r="DT9" s="1028" t="n">
        <f aca="false">HLOOKUP(DT2,物流参数!$C$1:$GC$29,MATCH("VAPOR FRACTION",物流参数!$A$1:$A$29,FALSE()),FALSE())</f>
        <v>1</v>
      </c>
      <c r="DU9" s="1028" t="n">
        <f aca="false">HLOOKUP(DU2,物流参数!$C$1:$GC$29,MATCH("VAPOR FRACTION",物流参数!$A$1:$A$29,FALSE()),FALSE())</f>
        <v>0</v>
      </c>
      <c r="DV9" s="1028" t="n">
        <f aca="false">HLOOKUP(DV2,物流参数!$C$1:$GC$29,MATCH("VAPOR FRACTION",物流参数!$A$1:$A$29,FALSE()),FALSE())</f>
        <v>0</v>
      </c>
      <c r="DW9" s="1028" t="n">
        <f aca="false">HLOOKUP(DW2,物流参数!$C$1:$GC$29,MATCH("VAPOR FRACTION",物流参数!$A$1:$A$29,FALSE()),FALSE())</f>
        <v>0</v>
      </c>
      <c r="DX9" s="1028" t="n">
        <f aca="false">HLOOKUP(DX2,物流参数!$C$1:$GC$29,MATCH("VAPOR FRACTION",物流参数!$A$1:$A$29,FALSE()),FALSE())</f>
        <v>0</v>
      </c>
      <c r="DY9" s="1028" t="n">
        <f aca="false">HLOOKUP(DY2,物流参数!$C$1:$GC$29,MATCH("VAPOR FRACTION",物流参数!$A$1:$A$29,FALSE()),FALSE())</f>
        <v>0</v>
      </c>
      <c r="DZ9" s="990" t="n">
        <v>0</v>
      </c>
      <c r="EA9" s="990" t="n">
        <v>0</v>
      </c>
      <c r="EB9" s="1028" t="n">
        <f aca="false">HLOOKUP(EB2,物流参数!$C$1:$GC$29,MATCH("VAPOR FRACTION",物流参数!$A$1:$A$29,FALSE()),FALSE())</f>
        <v>0</v>
      </c>
      <c r="EC9" s="1028" t="n">
        <f aca="false">HLOOKUP(EC2,物流参数!$C$1:$GC$29,MATCH("VAPOR FRACTION",物流参数!$A$1:$A$29,FALSE()),FALSE())</f>
        <v>0</v>
      </c>
      <c r="ED9" s="1028" t="n">
        <f aca="false">HLOOKUP(ED2,物流参数!$C$1:$GC$29,MATCH("VAPOR FRACTION",物流参数!$A$1:$A$29,FALSE()),FALSE())</f>
        <v>1</v>
      </c>
      <c r="EE9" s="1028" t="n">
        <f aca="false">HLOOKUP(EE2,物流参数!$C$1:$GC$29,MATCH("VAPOR FRACTION",物流参数!$A$1:$A$29,FALSE()),FALSE())</f>
        <v>1</v>
      </c>
      <c r="EF9" s="1028" t="n">
        <v>1</v>
      </c>
      <c r="EG9" s="1028" t="n">
        <f aca="false">HLOOKUP(EG2,物流参数!$C$1:$GC$29,MATCH("VAPOR FRACTION",物流参数!$A$1:$A$29,FALSE()),FALSE())</f>
        <v>1</v>
      </c>
      <c r="EH9" s="1028" t="n">
        <f aca="false">HLOOKUP(EH2,物流参数!$C$1:$GC$29,MATCH("VAPOR FRACTION",物流参数!$A$1:$A$29,FALSE()),FALSE())</f>
        <v>0</v>
      </c>
      <c r="EI9" s="1028" t="n">
        <f aca="false">HLOOKUP(EI2,物流参数!$C$1:$GC$29,MATCH("VAPOR FRACTION",物流参数!$A$1:$A$29,FALSE()),FALSE())</f>
        <v>1</v>
      </c>
      <c r="EJ9" s="1031" t="n">
        <f aca="false">HLOOKUP(EJ2,物流参数!$C$1:$GC$29,MATCH("VAPOR FRACTION",物流参数!$A$1:$A$29,FALSE()),FALSE())</f>
        <v>1</v>
      </c>
      <c r="EK9" s="1028" t="n">
        <f aca="false">HLOOKUP(EK2,物流参数!$C$1:$GC$29,MATCH("VAPOR FRACTION",物流参数!$A$1:$A$29,FALSE()),FALSE())</f>
        <v>1</v>
      </c>
      <c r="EL9" s="1028" t="n">
        <v>1</v>
      </c>
      <c r="EM9" s="1028" t="n">
        <v>1</v>
      </c>
      <c r="EN9" s="1028" t="n">
        <v>1</v>
      </c>
      <c r="EO9" s="1028" t="n">
        <v>1</v>
      </c>
      <c r="EP9" s="1028" t="n">
        <f aca="false">HLOOKUP(EP2,物流参数!$C$1:$GC$29,MATCH("VAPOR FRACTION",物流参数!$A$1:$A$29,FALSE()),FALSE())</f>
        <v>1</v>
      </c>
      <c r="EQ9" s="1028" t="n">
        <f aca="false">HLOOKUP(EQ2,物流参数!$C$1:$GC$29,MATCH("VAPOR FRACTION",物流参数!$A$1:$A$29,FALSE()),FALSE())</f>
        <v>1</v>
      </c>
      <c r="ER9" s="1028" t="n">
        <f aca="false">HLOOKUP(ER2,物流参数!$C$1:$GC$29,MATCH("VAPOR FRACTION",物流参数!$A$1:$A$29,FALSE()),FALSE())</f>
        <v>1</v>
      </c>
      <c r="ES9" s="1028" t="n">
        <f aca="false">HLOOKUP(ES2,物流参数!$C$1:$GC$29,MATCH("VAPOR FRACTION",物流参数!$A$1:$A$29,FALSE()),FALSE())</f>
        <v>1</v>
      </c>
      <c r="ET9" s="1028" t="n">
        <f aca="false">HLOOKUP(ET2,物流参数!$C$1:$GC$29,MATCH("VAPOR FRACTION",物流参数!$A$1:$A$29,FALSE()),FALSE())</f>
        <v>1</v>
      </c>
      <c r="EU9" s="1032" t="n">
        <f aca="false">HLOOKUP(EU2,物流参数!$C$1:$GC$29,MATCH("VAPOR FRACTION",物流参数!$A$1:$A$29,FALSE()),FALSE())</f>
        <v>1</v>
      </c>
      <c r="EV9" s="1032" t="n">
        <f aca="false">HLOOKUP(EV2,物流参数!$C$1:$GC$29,MATCH("VAPOR FRACTION",物流参数!$A$1:$A$29,FALSE()),FALSE())</f>
        <v>1</v>
      </c>
      <c r="EW9" s="1032" t="n">
        <f aca="false">HLOOKUP(EW2,物流参数!$C$1:$GC$29,MATCH("VAPOR FRACTION",物流参数!$A$1:$A$29,FALSE()),FALSE())</f>
        <v>1</v>
      </c>
      <c r="EX9" s="1032" t="n">
        <f aca="false">HLOOKUP(EX2,物流参数!$C$1:$GC$29,MATCH("VAPOR FRACTION",物流参数!$A$1:$A$29,FALSE()),FALSE())</f>
        <v>1</v>
      </c>
      <c r="EY9" s="1032" t="n">
        <f aca="false">HLOOKUP(EY2,物流参数!$C$1:$GC$29,MATCH("VAPOR FRACTION",物流参数!$A$1:$A$29,FALSE()),FALSE())</f>
        <v>1</v>
      </c>
      <c r="EZ9" s="1032" t="n">
        <f aca="false">HLOOKUP(EZ2,物流参数!$C$1:$GC$29,MATCH("VAPOR FRACTION",物流参数!$A$1:$A$29,FALSE()),FALSE())</f>
        <v>1</v>
      </c>
      <c r="FA9" s="1032" t="n">
        <f aca="false">HLOOKUP(FA2,物流参数!$C$1:$GC$29,MATCH("VAPOR FRACTION",物流参数!$A$1:$A$29,FALSE()),FALSE())</f>
        <v>1</v>
      </c>
      <c r="FB9" s="1032" t="n">
        <f aca="false">HLOOKUP(FB2,物流参数!$C$1:$GC$29,MATCH("VAPOR FRACTION",物流参数!$A$1:$A$29,FALSE()),FALSE())</f>
        <v>1</v>
      </c>
      <c r="FC9" s="1028" t="n">
        <f aca="false">HLOOKUP(FC2,物流参数!$C$1:$GC$29,MATCH("VAPOR FRACTION",物流参数!$A$1:$A$29,FALSE()),FALSE())</f>
        <v>1</v>
      </c>
      <c r="FD9" s="1028" t="n">
        <f aca="false">HLOOKUP(FD2,物流参数!$C$1:$GC$29,MATCH("VAPOR FRACTION",物流参数!$A$1:$A$29,FALSE()),FALSE())</f>
        <v>1</v>
      </c>
      <c r="FE9" s="1032" t="n">
        <f aca="false">HLOOKUP(FE2,物流参数!$C$1:$GC$29,MATCH("VAPOR FRACTION",物流参数!$A$1:$A$29,FALSE()),FALSE())</f>
        <v>1</v>
      </c>
      <c r="FF9" s="1032" t="n">
        <f aca="false">HLOOKUP(FF2,物流参数!$C$1:$GC$29,MATCH("VAPOR FRACTION",物流参数!$A$1:$A$29,FALSE()),FALSE())</f>
        <v>1</v>
      </c>
      <c r="FG9" s="1032" t="n">
        <f aca="false">HLOOKUP(FG2,物流参数!$C$1:$GC$29,MATCH("VAPOR FRACTION",物流参数!$A$1:$A$29,FALSE()),FALSE())</f>
        <v>1</v>
      </c>
      <c r="FH9" s="1028" t="n">
        <f aca="false">HLOOKUP(FH2,物流参数!$C$1:$GC$29,MATCH("VAPOR FRACTION",物流参数!$A$1:$A$29,FALSE()),FALSE())</f>
        <v>1</v>
      </c>
      <c r="FI9" s="1028" t="n">
        <f aca="false">HLOOKUP(FI2,物流参数!$C$1:$GC$29,MATCH("VAPOR FRACTION",物流参数!$A$1:$A$29,FALSE()),FALSE())</f>
        <v>0</v>
      </c>
      <c r="FJ9" s="1028" t="n">
        <f aca="false">HLOOKUP(FJ2,物流参数!$C$1:$GC$29,MATCH("VAPOR FRACTION",物流参数!$A$1:$A$29,FALSE()),FALSE())</f>
        <v>0</v>
      </c>
      <c r="FK9" s="1028" t="n">
        <f aca="false">HLOOKUP(FK2,物流参数!$C$1:$GC$29,MATCH("VAPOR FRACTION",物流参数!$A$1:$A$29,FALSE()),FALSE())</f>
        <v>0</v>
      </c>
      <c r="FL9" s="1028" t="n">
        <f aca="false">HLOOKUP(FL2,物流参数!$C$1:$GC$29,MATCH("VAPOR FRACTION",物流参数!$A$1:$A$29,FALSE()),FALSE())</f>
        <v>0</v>
      </c>
      <c r="FM9" s="1028" t="n">
        <f aca="false">HLOOKUP(FM2,物流参数!$C$1:$GC$29,MATCH("VAPOR FRACTION",物流参数!$A$1:$A$29,FALSE()),FALSE())</f>
        <v>0</v>
      </c>
      <c r="FN9" s="1028" t="n">
        <f aca="false">HLOOKUP(FN2,物流参数!$C$1:$GC$29,MATCH("VAPOR FRACTION",物流参数!$A$1:$A$29,FALSE()),FALSE())</f>
        <v>1</v>
      </c>
      <c r="FO9" s="1028" t="n">
        <f aca="false">HLOOKUP(FO2,物流参数!$C$1:$GC$29,MATCH("VAPOR FRACTION",物流参数!$A$1:$A$29,FALSE()),FALSE())</f>
        <v>1</v>
      </c>
      <c r="FP9" s="1028" t="n">
        <f aca="false">HLOOKUP(FP2,物流参数!$C$1:$GC$29,MATCH("VAPOR FRACTION",物流参数!$A$1:$A$29,FALSE()),FALSE())</f>
        <v>1</v>
      </c>
      <c r="FQ9" s="1028" t="n">
        <f aca="false">HLOOKUP(FQ2,物流参数!$C$1:$GC$29,MATCH("VAPOR FRACTION",物流参数!$A$1:$A$29,FALSE()),FALSE())</f>
        <v>0</v>
      </c>
      <c r="FR9" s="1028" t="n">
        <f aca="false">HLOOKUP(FR2,物流参数!$C$1:$GC$29,MATCH("VAPOR FRACTION",物流参数!$A$1:$A$29,FALSE()),FALSE())</f>
        <v>3.6E-006</v>
      </c>
      <c r="FS9" s="1028" t="n">
        <f aca="false">HLOOKUP(FS2,物流参数!$C$1:$GC$29,MATCH("VAPOR FRACTION",物流参数!$A$1:$A$29,FALSE()),FALSE())</f>
        <v>0</v>
      </c>
      <c r="FT9" s="1028" t="n">
        <f aca="false">HLOOKUP(FT2,物流参数!$C$1:$GC$29,MATCH("VAPOR FRACTION",物流参数!$A$1:$A$29,FALSE()),FALSE())</f>
        <v>8.79E-005</v>
      </c>
      <c r="FU9" s="1028" t="n">
        <f aca="false">HLOOKUP(FU2,物流参数!$C$1:$GC$29,MATCH("VAPOR FRACTION",物流参数!$A$1:$A$29,FALSE()),FALSE())</f>
        <v>0</v>
      </c>
      <c r="FV9" s="1028" t="n">
        <v>0</v>
      </c>
      <c r="FW9" s="1028" t="n">
        <v>0</v>
      </c>
      <c r="FX9" s="1028" t="n">
        <v>0</v>
      </c>
      <c r="FY9" s="1028" t="n">
        <v>0</v>
      </c>
      <c r="FZ9" s="1028" t="n">
        <v>1</v>
      </c>
      <c r="GA9" s="990" t="n">
        <v>0</v>
      </c>
      <c r="GB9" s="990" t="n">
        <v>0</v>
      </c>
      <c r="GC9" s="990" t="n">
        <v>0</v>
      </c>
      <c r="GD9" s="990" t="n">
        <v>0</v>
      </c>
      <c r="GE9" s="990" t="n">
        <v>0</v>
      </c>
      <c r="GF9" s="990" t="n">
        <v>0</v>
      </c>
      <c r="GG9" s="990" t="n">
        <v>0</v>
      </c>
      <c r="GH9" s="990" t="n">
        <v>0</v>
      </c>
      <c r="GI9" s="990" t="n">
        <v>0</v>
      </c>
      <c r="GJ9" s="990" t="n">
        <v>0</v>
      </c>
      <c r="GK9" s="990" t="n">
        <v>0</v>
      </c>
      <c r="GL9" s="990" t="n">
        <v>0</v>
      </c>
      <c r="GM9" s="990" t="n">
        <v>0</v>
      </c>
      <c r="GN9" s="990" t="n">
        <v>0</v>
      </c>
      <c r="GO9" s="990" t="n">
        <v>0</v>
      </c>
      <c r="GP9" s="990" t="n">
        <v>0</v>
      </c>
      <c r="GQ9" s="990" t="n">
        <v>0</v>
      </c>
      <c r="GR9" s="990" t="n">
        <v>0</v>
      </c>
      <c r="GS9" s="990"/>
      <c r="GT9" s="1028"/>
      <c r="GU9" s="1028"/>
      <c r="GV9" s="1028"/>
      <c r="GW9" s="1028"/>
      <c r="GX9" s="1028"/>
      <c r="GY9" s="1028"/>
      <c r="GZ9" s="1028"/>
      <c r="HA9" s="1028"/>
      <c r="HB9" s="1028"/>
      <c r="HC9" s="1028"/>
      <c r="HD9" s="1028"/>
      <c r="HE9" s="1028"/>
      <c r="HF9" s="1028"/>
      <c r="HG9" s="1028"/>
      <c r="HH9" s="1028"/>
      <c r="HI9" s="1028"/>
      <c r="HJ9" s="1028"/>
      <c r="HK9" s="1028"/>
      <c r="HL9" s="1028"/>
      <c r="HM9" s="1028"/>
      <c r="HN9" s="1028"/>
      <c r="HO9" s="1028"/>
      <c r="HP9" s="1028"/>
      <c r="HQ9" s="1028"/>
      <c r="HR9" s="1033"/>
      <c r="HS9" s="1033"/>
      <c r="HT9" s="1033"/>
      <c r="HU9" s="1033"/>
      <c r="HV9" s="1033"/>
      <c r="HW9" s="1033"/>
      <c r="HX9" s="1033"/>
      <c r="HY9" s="1033"/>
      <c r="HZ9" s="1033"/>
      <c r="IA9" s="1033"/>
      <c r="IB9" s="1033"/>
      <c r="IC9" s="1033"/>
      <c r="ID9" s="1033"/>
      <c r="IE9" s="1033"/>
      <c r="IF9" s="1033"/>
      <c r="IG9" s="1033"/>
      <c r="IH9" s="1033"/>
      <c r="II9" s="1033"/>
      <c r="IJ9" s="1033"/>
      <c r="IK9" s="1033"/>
      <c r="IL9" s="1033"/>
      <c r="IM9" s="1033"/>
      <c r="IN9" s="1033"/>
      <c r="IO9" s="1033"/>
      <c r="IP9" s="1033"/>
      <c r="IQ9" s="1033"/>
      <c r="IR9" s="1033"/>
      <c r="IS9" s="1033"/>
      <c r="IT9" s="990"/>
      <c r="IU9" s="1033"/>
      <c r="IV9" s="1033"/>
      <c r="IW9" s="1033"/>
      <c r="IX9" s="1033"/>
      <c r="IY9" s="1033"/>
      <c r="IZ9" s="1033"/>
      <c r="JA9" s="990"/>
      <c r="JB9" s="1034"/>
      <c r="JC9" s="1018"/>
      <c r="JD9" s="990"/>
      <c r="JE9" s="990"/>
      <c r="JF9" s="1018"/>
      <c r="JG9" s="990"/>
      <c r="JH9" s="990"/>
      <c r="JI9" s="990"/>
      <c r="JJ9" s="990"/>
      <c r="JK9" s="990"/>
      <c r="JL9" s="990"/>
      <c r="JM9" s="990"/>
      <c r="JN9" s="1018"/>
      <c r="JO9" s="1018"/>
      <c r="JP9" s="1033"/>
      <c r="JQ9" s="1033"/>
      <c r="JR9" s="990"/>
      <c r="JS9" s="990"/>
      <c r="JT9" s="990"/>
      <c r="JU9" s="1026"/>
      <c r="JV9" s="990"/>
      <c r="JW9" s="1026"/>
      <c r="JX9" s="1033"/>
      <c r="JY9" s="1026"/>
      <c r="JZ9" s="1026"/>
      <c r="KA9" s="0"/>
      <c r="KB9" s="0"/>
      <c r="KC9" s="0"/>
      <c r="KD9" s="0"/>
      <c r="KE9" s="0"/>
      <c r="KF9" s="0"/>
      <c r="KG9" s="0"/>
      <c r="KH9" s="0"/>
      <c r="KI9" s="0"/>
      <c r="KJ9" s="0"/>
      <c r="KK9" s="0"/>
      <c r="KL9" s="0"/>
      <c r="KM9" s="0"/>
      <c r="KN9" s="0"/>
      <c r="KO9" s="0"/>
      <c r="KP9" s="0"/>
      <c r="KQ9" s="0"/>
      <c r="KR9" s="0"/>
      <c r="KS9" s="0"/>
      <c r="KT9" s="0"/>
      <c r="KU9" s="0"/>
      <c r="KV9" s="0"/>
      <c r="KW9" s="0"/>
      <c r="KX9" s="0"/>
      <c r="KY9" s="0"/>
      <c r="KZ9" s="0"/>
      <c r="LA9" s="0"/>
      <c r="LB9" s="0"/>
      <c r="LC9" s="0"/>
      <c r="LD9" s="0"/>
      <c r="LE9" s="0"/>
      <c r="LF9" s="0"/>
      <c r="LG9" s="0"/>
      <c r="LH9" s="0"/>
      <c r="LI9" s="0"/>
      <c r="LJ9" s="0"/>
      <c r="LK9" s="0"/>
      <c r="LL9" s="0"/>
      <c r="LM9" s="0"/>
      <c r="LN9" s="0"/>
      <c r="LO9" s="0"/>
      <c r="LP9" s="0"/>
      <c r="LQ9" s="0"/>
      <c r="LR9" s="0"/>
      <c r="LS9" s="0"/>
      <c r="LT9" s="0"/>
      <c r="LU9" s="0"/>
      <c r="LV9" s="0"/>
      <c r="LW9" s="0"/>
      <c r="LX9" s="0"/>
      <c r="LY9" s="0"/>
      <c r="LZ9" s="0"/>
      <c r="MA9" s="0"/>
      <c r="MB9" s="0"/>
      <c r="MC9" s="0"/>
      <c r="MD9" s="0"/>
      <c r="ME9" s="0"/>
      <c r="MF9" s="0"/>
      <c r="MG9" s="0"/>
      <c r="MH9" s="0"/>
      <c r="MI9" s="0"/>
      <c r="MJ9" s="0"/>
      <c r="MK9" s="0"/>
      <c r="ML9" s="0"/>
      <c r="MM9" s="0"/>
      <c r="MN9" s="0"/>
      <c r="MO9" s="0"/>
      <c r="MP9" s="0"/>
      <c r="MQ9" s="0"/>
      <c r="MR9" s="0"/>
      <c r="MS9" s="0"/>
      <c r="MT9" s="0"/>
      <c r="MU9" s="0"/>
      <c r="MV9" s="0"/>
      <c r="MW9" s="0"/>
      <c r="MX9" s="0"/>
      <c r="MY9" s="0"/>
      <c r="MZ9" s="0"/>
      <c r="NA9" s="0"/>
      <c r="NB9" s="0"/>
      <c r="NC9" s="0"/>
      <c r="ND9" s="0"/>
      <c r="NE9" s="0"/>
      <c r="NF9" s="0"/>
      <c r="NG9" s="0"/>
      <c r="NH9" s="0"/>
      <c r="NI9" s="0"/>
      <c r="NJ9" s="0"/>
      <c r="NK9" s="0"/>
      <c r="NL9" s="0"/>
      <c r="NM9" s="0"/>
      <c r="NN9" s="0"/>
      <c r="NO9" s="0"/>
      <c r="NP9" s="0"/>
      <c r="NQ9" s="0"/>
      <c r="NR9" s="0"/>
      <c r="NS9" s="0"/>
      <c r="NT9" s="0"/>
      <c r="NU9" s="0"/>
      <c r="NV9" s="0"/>
      <c r="NW9" s="0"/>
      <c r="NX9" s="0"/>
      <c r="NY9" s="0"/>
      <c r="NZ9" s="0"/>
      <c r="OA9" s="0"/>
      <c r="OB9" s="0"/>
      <c r="OC9" s="0"/>
      <c r="OD9" s="0"/>
      <c r="OE9" s="0"/>
      <c r="OF9" s="0"/>
      <c r="OG9" s="0"/>
      <c r="OH9" s="0"/>
      <c r="OI9" s="0"/>
      <c r="OJ9" s="0"/>
      <c r="OK9" s="0"/>
      <c r="OL9" s="0"/>
      <c r="OM9" s="0"/>
      <c r="ON9" s="0"/>
      <c r="OO9" s="0"/>
      <c r="OP9" s="0"/>
      <c r="OQ9" s="0"/>
      <c r="OR9" s="0"/>
      <c r="OS9" s="0"/>
      <c r="OT9" s="0"/>
      <c r="OU9" s="0"/>
      <c r="OV9" s="0"/>
      <c r="OW9" s="0"/>
      <c r="OX9" s="0"/>
      <c r="OY9" s="0"/>
      <c r="OZ9" s="0"/>
      <c r="PA9" s="0"/>
      <c r="PB9" s="0"/>
      <c r="PC9" s="0"/>
      <c r="PD9" s="0"/>
      <c r="PE9" s="0"/>
      <c r="PF9" s="0"/>
      <c r="PG9" s="0"/>
      <c r="PH9" s="0"/>
      <c r="PI9" s="0"/>
      <c r="PJ9" s="0"/>
      <c r="PK9" s="0"/>
      <c r="PL9" s="0"/>
      <c r="PM9" s="0"/>
      <c r="PN9" s="0"/>
      <c r="PO9" s="0"/>
      <c r="PP9" s="0"/>
      <c r="PQ9" s="0"/>
      <c r="PR9" s="0"/>
      <c r="PS9" s="0"/>
      <c r="PT9" s="0"/>
      <c r="PU9" s="0"/>
      <c r="PV9" s="0"/>
      <c r="PW9" s="0"/>
      <c r="PX9" s="0"/>
      <c r="PY9" s="0"/>
      <c r="PZ9" s="0"/>
      <c r="QA9" s="0"/>
      <c r="QB9" s="0"/>
      <c r="QC9" s="0"/>
      <c r="QD9" s="0"/>
      <c r="QE9" s="0"/>
      <c r="QF9" s="0"/>
      <c r="QG9" s="0"/>
      <c r="QH9" s="0"/>
      <c r="QI9" s="0"/>
      <c r="QJ9" s="0"/>
      <c r="QK9" s="0"/>
      <c r="QL9" s="0"/>
      <c r="QM9" s="0"/>
      <c r="QN9" s="0"/>
      <c r="QO9" s="0"/>
      <c r="QP9" s="0"/>
      <c r="QQ9" s="0"/>
      <c r="QR9" s="0"/>
      <c r="QS9" s="0"/>
      <c r="QT9" s="0"/>
      <c r="QU9" s="0"/>
      <c r="QV9" s="0"/>
      <c r="QW9" s="0"/>
      <c r="QX9" s="0"/>
      <c r="QY9" s="0"/>
      <c r="QZ9" s="0"/>
      <c r="RA9" s="0"/>
      <c r="RB9" s="0"/>
      <c r="RC9" s="0"/>
      <c r="RD9" s="0"/>
      <c r="RE9" s="0"/>
      <c r="RF9" s="0"/>
      <c r="RG9" s="0"/>
      <c r="RH9" s="0"/>
      <c r="RI9" s="0"/>
      <c r="RJ9" s="0"/>
      <c r="RK9" s="0"/>
      <c r="RL9" s="0"/>
      <c r="RM9" s="0"/>
      <c r="RN9" s="0"/>
      <c r="RO9" s="0"/>
      <c r="RP9" s="0"/>
      <c r="RQ9" s="0"/>
      <c r="RR9" s="0"/>
      <c r="RS9" s="0"/>
      <c r="RT9" s="0"/>
      <c r="RU9" s="0"/>
      <c r="RV9" s="0"/>
      <c r="RW9" s="0"/>
      <c r="RX9" s="0"/>
      <c r="RY9" s="0"/>
      <c r="RZ9" s="0"/>
      <c r="SA9" s="0"/>
      <c r="SB9" s="0"/>
      <c r="SC9" s="0"/>
      <c r="SD9" s="0"/>
      <c r="SE9" s="0"/>
      <c r="SF9" s="0"/>
      <c r="SG9" s="0"/>
      <c r="SH9" s="0"/>
      <c r="SI9" s="0"/>
      <c r="SJ9" s="0"/>
      <c r="SK9" s="0"/>
      <c r="SL9" s="0"/>
      <c r="SM9" s="0"/>
      <c r="SN9" s="0"/>
      <c r="SO9" s="0"/>
      <c r="SP9" s="0"/>
      <c r="SQ9" s="0"/>
      <c r="SR9" s="0"/>
      <c r="SS9" s="0"/>
      <c r="ST9" s="0"/>
      <c r="SU9" s="0"/>
      <c r="SV9" s="0"/>
      <c r="SW9" s="0"/>
      <c r="SX9" s="0"/>
      <c r="SY9" s="0"/>
      <c r="SZ9" s="0"/>
      <c r="TA9" s="0"/>
      <c r="TB9" s="0"/>
      <c r="TC9" s="0"/>
      <c r="TD9" s="0"/>
      <c r="TE9" s="0"/>
      <c r="TF9" s="0"/>
      <c r="TG9" s="0"/>
      <c r="TH9" s="0"/>
      <c r="TI9" s="0"/>
      <c r="TJ9" s="0"/>
      <c r="TK9" s="0"/>
      <c r="TL9" s="0"/>
      <c r="TM9" s="0"/>
      <c r="TN9" s="0"/>
      <c r="TO9" s="0"/>
      <c r="TP9" s="0"/>
      <c r="TQ9" s="0"/>
      <c r="TR9" s="0"/>
      <c r="TS9" s="0"/>
      <c r="TT9" s="0"/>
      <c r="TU9" s="0"/>
      <c r="TV9" s="0"/>
      <c r="TW9" s="0"/>
      <c r="TX9" s="0"/>
      <c r="TY9" s="0"/>
      <c r="TZ9" s="0"/>
      <c r="UA9" s="0"/>
      <c r="UB9" s="0"/>
      <c r="UC9" s="0"/>
      <c r="UD9" s="0"/>
      <c r="UE9" s="0"/>
      <c r="UF9" s="0"/>
      <c r="UG9" s="0"/>
      <c r="UH9" s="0"/>
      <c r="UI9" s="0"/>
      <c r="UJ9" s="0"/>
      <c r="UK9" s="0"/>
      <c r="UL9" s="0"/>
      <c r="UM9" s="0"/>
      <c r="UN9" s="0"/>
      <c r="UO9" s="0"/>
      <c r="UP9" s="0"/>
      <c r="UQ9" s="0"/>
      <c r="UR9" s="0"/>
      <c r="US9" s="0"/>
      <c r="UT9" s="0"/>
      <c r="UU9" s="0"/>
      <c r="UV9" s="0"/>
      <c r="UW9" s="0"/>
      <c r="UX9" s="0"/>
      <c r="UY9" s="0"/>
      <c r="UZ9" s="0"/>
      <c r="VA9" s="0"/>
      <c r="VB9" s="0"/>
      <c r="VC9" s="0"/>
      <c r="VD9" s="0"/>
      <c r="VE9" s="0"/>
      <c r="VF9" s="0"/>
      <c r="VG9" s="0"/>
      <c r="VH9" s="0"/>
      <c r="VI9" s="0"/>
      <c r="VJ9" s="0"/>
      <c r="VK9" s="0"/>
      <c r="VL9" s="0"/>
      <c r="VM9" s="0"/>
      <c r="VN9" s="0"/>
      <c r="VO9" s="0"/>
      <c r="VP9" s="0"/>
      <c r="VQ9" s="0"/>
      <c r="VR9" s="0"/>
      <c r="VS9" s="0"/>
      <c r="VT9" s="0"/>
      <c r="VU9" s="0"/>
      <c r="VV9" s="0"/>
      <c r="VW9" s="0"/>
      <c r="VX9" s="0"/>
      <c r="VY9" s="0"/>
      <c r="VZ9" s="0"/>
      <c r="WA9" s="0"/>
      <c r="WB9" s="0"/>
      <c r="WC9" s="0"/>
      <c r="WD9" s="0"/>
      <c r="WE9" s="0"/>
      <c r="WF9" s="0"/>
      <c r="WG9" s="0"/>
      <c r="WH9" s="0"/>
      <c r="WI9" s="0"/>
      <c r="WJ9" s="0"/>
      <c r="WK9" s="0"/>
      <c r="WL9" s="0"/>
      <c r="WM9" s="0"/>
      <c r="WN9" s="0"/>
      <c r="WO9" s="0"/>
      <c r="WP9" s="0"/>
      <c r="WQ9" s="0"/>
      <c r="WR9" s="0"/>
      <c r="WS9" s="0"/>
      <c r="WT9" s="0"/>
      <c r="WU9" s="0"/>
      <c r="WV9" s="0"/>
      <c r="WW9" s="0"/>
      <c r="WX9" s="0"/>
      <c r="WY9" s="0"/>
      <c r="WZ9" s="0"/>
      <c r="XA9" s="0"/>
      <c r="XB9" s="0"/>
      <c r="XC9" s="0"/>
      <c r="XD9" s="0"/>
      <c r="XE9" s="0"/>
      <c r="XF9" s="0"/>
      <c r="XG9" s="0"/>
      <c r="XH9" s="0"/>
      <c r="XI9" s="0"/>
      <c r="XJ9" s="0"/>
      <c r="XK9" s="0"/>
      <c r="XL9" s="0"/>
      <c r="XM9" s="0"/>
      <c r="XN9" s="0"/>
      <c r="XO9" s="0"/>
      <c r="XP9" s="0"/>
      <c r="XQ9" s="0"/>
      <c r="XR9" s="0"/>
      <c r="XS9" s="0"/>
      <c r="XT9" s="0"/>
      <c r="XU9" s="0"/>
      <c r="XV9" s="0"/>
      <c r="XW9" s="0"/>
      <c r="XX9" s="0"/>
      <c r="XY9" s="0"/>
      <c r="XZ9" s="0"/>
      <c r="YA9" s="0"/>
      <c r="YB9" s="0"/>
      <c r="YC9" s="0"/>
      <c r="YD9" s="0"/>
      <c r="YE9" s="0"/>
      <c r="YF9" s="0"/>
      <c r="YG9" s="0"/>
      <c r="YH9" s="0"/>
      <c r="YI9" s="0"/>
      <c r="YJ9" s="0"/>
      <c r="YK9" s="0"/>
      <c r="YL9" s="0"/>
      <c r="YM9" s="0"/>
      <c r="YN9" s="0"/>
      <c r="YO9" s="0"/>
      <c r="YP9" s="0"/>
      <c r="YQ9" s="0"/>
      <c r="YR9" s="0"/>
      <c r="YS9" s="0"/>
      <c r="YT9" s="0"/>
      <c r="YU9" s="0"/>
      <c r="YV9" s="0"/>
      <c r="YW9" s="0"/>
      <c r="YX9" s="0"/>
      <c r="YY9" s="0"/>
      <c r="YZ9" s="0"/>
      <c r="ZA9" s="0"/>
      <c r="ZB9" s="0"/>
      <c r="ZC9" s="0"/>
      <c r="ZD9" s="0"/>
      <c r="ZE9" s="0"/>
      <c r="ZF9" s="0"/>
      <c r="ZG9" s="0"/>
      <c r="ZH9" s="0"/>
      <c r="ZI9" s="0"/>
      <c r="ZJ9" s="0"/>
      <c r="ZK9" s="0"/>
      <c r="ZL9" s="0"/>
      <c r="ZM9" s="0"/>
      <c r="ZN9" s="0"/>
      <c r="ZO9" s="0"/>
      <c r="ZP9" s="0"/>
      <c r="ZQ9" s="0"/>
      <c r="ZR9" s="0"/>
      <c r="ZS9" s="0"/>
      <c r="ZT9" s="0"/>
      <c r="ZU9" s="0"/>
      <c r="ZV9" s="0"/>
      <c r="ZW9" s="0"/>
      <c r="ZX9" s="0"/>
      <c r="ZY9" s="0"/>
      <c r="ZZ9" s="0"/>
      <c r="AAA9" s="0"/>
      <c r="AAB9" s="0"/>
      <c r="AAC9" s="0"/>
      <c r="AAD9" s="0"/>
      <c r="AAE9" s="0"/>
      <c r="AAF9" s="0"/>
      <c r="AAG9" s="0"/>
      <c r="AAH9" s="0"/>
      <c r="AAI9" s="0"/>
      <c r="AAJ9" s="0"/>
      <c r="AAK9" s="0"/>
      <c r="AAL9" s="0"/>
      <c r="AAM9" s="0"/>
      <c r="AAN9" s="0"/>
      <c r="AAO9" s="0"/>
      <c r="AAP9" s="0"/>
      <c r="AAQ9" s="0"/>
      <c r="AAR9" s="0"/>
      <c r="AAS9" s="0"/>
      <c r="AAT9" s="0"/>
      <c r="AAU9" s="0"/>
      <c r="AAV9" s="0"/>
      <c r="AAW9" s="0"/>
      <c r="AAX9" s="0"/>
      <c r="AAY9" s="0"/>
      <c r="AAZ9" s="0"/>
      <c r="ABA9" s="0"/>
      <c r="ABB9" s="0"/>
      <c r="ABC9" s="0"/>
      <c r="ABD9" s="0"/>
      <c r="ABE9" s="0"/>
      <c r="ABF9" s="0"/>
      <c r="ABG9" s="0"/>
      <c r="ABH9" s="0"/>
      <c r="ABI9" s="0"/>
      <c r="ABJ9" s="0"/>
      <c r="ABK9" s="0"/>
      <c r="ABL9" s="0"/>
      <c r="ABM9" s="0"/>
      <c r="ABN9" s="0"/>
      <c r="ABO9" s="0"/>
      <c r="ABP9" s="0"/>
      <c r="ABQ9" s="0"/>
      <c r="ABR9" s="0"/>
      <c r="ABS9" s="0"/>
      <c r="ABT9" s="0"/>
      <c r="ABU9" s="0"/>
      <c r="ABV9" s="0"/>
      <c r="ABW9" s="0"/>
      <c r="ABX9" s="0"/>
      <c r="ABY9" s="0"/>
      <c r="ABZ9" s="0"/>
      <c r="ACA9" s="0"/>
      <c r="ACB9" s="0"/>
      <c r="ACC9" s="0"/>
      <c r="ACD9" s="0"/>
      <c r="ACE9" s="0"/>
      <c r="ACF9" s="0"/>
      <c r="ACG9" s="0"/>
      <c r="ACH9" s="0"/>
      <c r="ACI9" s="0"/>
      <c r="ACJ9" s="0"/>
      <c r="ACK9" s="0"/>
      <c r="ACL9" s="0"/>
      <c r="ACM9" s="0"/>
      <c r="ACN9" s="0"/>
      <c r="ACO9" s="0"/>
      <c r="ACP9" s="0"/>
      <c r="ACQ9" s="0"/>
      <c r="ACR9" s="0"/>
      <c r="ACS9" s="0"/>
      <c r="ACT9" s="0"/>
      <c r="ACU9" s="0"/>
      <c r="ACV9" s="0"/>
      <c r="ACW9" s="0"/>
      <c r="ACX9" s="0"/>
      <c r="ACY9" s="0"/>
      <c r="ACZ9" s="0"/>
      <c r="ADA9" s="0"/>
      <c r="ADB9" s="0"/>
      <c r="ADC9" s="0"/>
      <c r="ADD9" s="0"/>
      <c r="ADE9" s="0"/>
      <c r="ADF9" s="0"/>
      <c r="ADG9" s="0"/>
      <c r="ADH9" s="0"/>
      <c r="ADI9" s="0"/>
      <c r="ADJ9" s="0"/>
      <c r="ADK9" s="0"/>
      <c r="ADL9" s="0"/>
      <c r="ADM9" s="0"/>
      <c r="ADN9" s="0"/>
      <c r="ADO9" s="0"/>
      <c r="ADP9" s="0"/>
      <c r="ADQ9" s="0"/>
      <c r="ADR9" s="0"/>
      <c r="ADS9" s="0"/>
      <c r="ADT9" s="0"/>
      <c r="ADU9" s="0"/>
      <c r="ADV9" s="0"/>
      <c r="ADW9" s="0"/>
      <c r="ADX9" s="0"/>
      <c r="ADY9" s="0"/>
      <c r="ADZ9" s="0"/>
      <c r="AEA9" s="0"/>
      <c r="AEB9" s="0"/>
      <c r="AEC9" s="0"/>
      <c r="AED9" s="0"/>
      <c r="AEE9" s="0"/>
      <c r="AEF9" s="0"/>
      <c r="AEG9" s="0"/>
      <c r="AEH9" s="0"/>
      <c r="AEI9" s="0"/>
      <c r="AEJ9" s="0"/>
      <c r="AEK9" s="0"/>
      <c r="AEL9" s="0"/>
      <c r="AEM9" s="0"/>
      <c r="AEN9" s="0"/>
      <c r="AEO9" s="0"/>
      <c r="AEP9" s="0"/>
      <c r="AEQ9" s="0"/>
      <c r="AER9" s="0"/>
      <c r="AES9" s="0"/>
      <c r="AET9" s="0"/>
      <c r="AEU9" s="0"/>
      <c r="AEV9" s="0"/>
      <c r="AEW9" s="0"/>
      <c r="AEX9" s="0"/>
      <c r="AEY9" s="0"/>
      <c r="AEZ9" s="0"/>
      <c r="AFA9" s="0"/>
      <c r="AFB9" s="0"/>
      <c r="AFC9" s="0"/>
      <c r="AFD9" s="0"/>
      <c r="AFE9" s="0"/>
      <c r="AFF9" s="0"/>
      <c r="AFG9" s="0"/>
      <c r="AFH9" s="0"/>
      <c r="AFI9" s="0"/>
      <c r="AFJ9" s="0"/>
      <c r="AFK9" s="0"/>
      <c r="AFL9" s="0"/>
      <c r="AFM9" s="0"/>
      <c r="AFN9" s="0"/>
      <c r="AFO9" s="0"/>
      <c r="AFP9" s="0"/>
      <c r="AFQ9" s="0"/>
      <c r="AFR9" s="0"/>
      <c r="AFS9" s="0"/>
      <c r="AFT9" s="0"/>
      <c r="AFU9" s="0"/>
      <c r="AFV9" s="0"/>
      <c r="AFW9" s="0"/>
      <c r="AFX9" s="0"/>
      <c r="AFY9" s="0"/>
      <c r="AFZ9" s="0"/>
      <c r="AGA9" s="0"/>
      <c r="AGB9" s="0"/>
      <c r="AGC9" s="0"/>
      <c r="AGD9" s="0"/>
      <c r="AGE9" s="0"/>
      <c r="AGF9" s="0"/>
      <c r="AGG9" s="0"/>
      <c r="AGH9" s="0"/>
      <c r="AGI9" s="0"/>
      <c r="AGJ9" s="0"/>
      <c r="AGK9" s="0"/>
      <c r="AGL9" s="0"/>
      <c r="AGM9" s="0"/>
      <c r="AGN9" s="0"/>
      <c r="AGO9" s="0"/>
      <c r="AGP9" s="0"/>
      <c r="AGQ9" s="0"/>
      <c r="AGR9" s="0"/>
      <c r="AGS9" s="0"/>
      <c r="AGT9" s="0"/>
      <c r="AGU9" s="0"/>
      <c r="AGV9" s="0"/>
      <c r="AGW9" s="0"/>
      <c r="AGX9" s="0"/>
      <c r="AGY9" s="0"/>
      <c r="AGZ9" s="0"/>
      <c r="AHA9" s="0"/>
      <c r="AHB9" s="0"/>
      <c r="AHC9" s="0"/>
      <c r="AHD9" s="0"/>
      <c r="AHE9" s="0"/>
      <c r="AHF9" s="0"/>
      <c r="AHG9" s="0"/>
      <c r="AHH9" s="0"/>
      <c r="AHI9" s="0"/>
      <c r="AHJ9" s="0"/>
      <c r="AHK9" s="0"/>
      <c r="AHL9" s="0"/>
      <c r="AHM9" s="0"/>
      <c r="AHN9" s="0"/>
      <c r="AHO9" s="0"/>
      <c r="AHP9" s="0"/>
      <c r="AHQ9" s="0"/>
      <c r="AHR9" s="0"/>
      <c r="AHS9" s="0"/>
      <c r="AHT9" s="0"/>
      <c r="AHU9" s="0"/>
      <c r="AHV9" s="0"/>
      <c r="AHW9" s="0"/>
      <c r="AHX9" s="0"/>
      <c r="AHY9" s="0"/>
      <c r="AHZ9" s="0"/>
      <c r="AIA9" s="0"/>
      <c r="AIB9" s="0"/>
      <c r="AIC9" s="0"/>
      <c r="AID9" s="0"/>
      <c r="AIE9" s="0"/>
      <c r="AIF9" s="0"/>
      <c r="AIG9" s="0"/>
      <c r="AIH9" s="0"/>
      <c r="AII9" s="0"/>
      <c r="AIJ9" s="0"/>
      <c r="AIK9" s="0"/>
      <c r="AIL9" s="0"/>
      <c r="AIM9" s="0"/>
      <c r="AIN9" s="0"/>
      <c r="AIO9" s="0"/>
      <c r="AIP9" s="0"/>
      <c r="AIQ9" s="0"/>
      <c r="AIR9" s="0"/>
      <c r="AIS9" s="0"/>
      <c r="AIT9" s="0"/>
      <c r="AIU9" s="0"/>
      <c r="AIV9" s="0"/>
      <c r="AIW9" s="0"/>
      <c r="AIX9" s="0"/>
      <c r="AIY9" s="0"/>
      <c r="AIZ9" s="0"/>
      <c r="AJA9" s="0"/>
      <c r="AJB9" s="0"/>
      <c r="AJC9" s="0"/>
      <c r="AJD9" s="0"/>
      <c r="AJE9" s="0"/>
      <c r="AJF9" s="0"/>
      <c r="AJG9" s="0"/>
      <c r="AJH9" s="0"/>
      <c r="AJI9" s="0"/>
      <c r="AJJ9" s="0"/>
      <c r="AJK9" s="0"/>
      <c r="AJL9" s="0"/>
      <c r="AJM9" s="0"/>
      <c r="AJN9" s="0"/>
      <c r="AJO9" s="0"/>
      <c r="AJP9" s="0"/>
      <c r="AJQ9" s="0"/>
      <c r="AJR9" s="0"/>
      <c r="AJS9" s="0"/>
      <c r="AJT9" s="0"/>
      <c r="AJU9" s="0"/>
      <c r="AJV9" s="0"/>
      <c r="AJW9" s="0"/>
      <c r="AJX9" s="0"/>
      <c r="AJY9" s="0"/>
      <c r="AJZ9" s="0"/>
      <c r="AKA9" s="0"/>
      <c r="AKB9" s="0"/>
      <c r="AKC9" s="0"/>
      <c r="AKD9" s="0"/>
      <c r="AKE9" s="0"/>
      <c r="AKF9" s="0"/>
      <c r="AKG9" s="0"/>
      <c r="AKH9" s="0"/>
      <c r="AKI9" s="0"/>
      <c r="AKJ9" s="0"/>
      <c r="AKK9" s="0"/>
      <c r="AKL9" s="0"/>
      <c r="AKM9" s="0"/>
      <c r="AKN9" s="0"/>
      <c r="AKO9" s="0"/>
      <c r="AKP9" s="0"/>
      <c r="AKQ9" s="0"/>
      <c r="AKR9" s="0"/>
      <c r="AKS9" s="0"/>
      <c r="AKT9" s="0"/>
      <c r="AKU9" s="0"/>
      <c r="AKV9" s="0"/>
      <c r="AKW9" s="0"/>
      <c r="AKX9" s="0"/>
      <c r="AKY9" s="0"/>
      <c r="AKZ9" s="0"/>
      <c r="ALA9" s="0"/>
      <c r="ALB9" s="0"/>
      <c r="ALC9" s="0"/>
      <c r="ALD9" s="0"/>
      <c r="ALE9" s="0"/>
      <c r="ALF9" s="0"/>
      <c r="ALG9" s="0"/>
      <c r="ALH9" s="0"/>
      <c r="ALI9" s="0"/>
      <c r="ALJ9" s="0"/>
      <c r="ALK9" s="0"/>
      <c r="ALL9" s="0"/>
      <c r="ALM9" s="0"/>
      <c r="ALN9" s="0"/>
      <c r="ALO9" s="0"/>
      <c r="ALP9" s="0"/>
      <c r="ALQ9" s="0"/>
      <c r="ALR9" s="0"/>
      <c r="ALS9" s="0"/>
      <c r="ALT9" s="0"/>
      <c r="ALU9" s="0"/>
      <c r="ALV9" s="0"/>
      <c r="ALW9" s="0"/>
      <c r="ALX9" s="0"/>
      <c r="ALY9" s="0"/>
      <c r="ALZ9" s="0"/>
      <c r="AMA9" s="0"/>
      <c r="AMB9" s="0"/>
      <c r="AMC9" s="0"/>
      <c r="AMD9" s="0"/>
      <c r="AME9" s="0"/>
      <c r="AMF9" s="0"/>
      <c r="AMG9" s="0"/>
      <c r="AMH9" s="0"/>
      <c r="AMI9" s="0"/>
      <c r="AMJ9" s="0"/>
      <c r="AMK9" s="0"/>
      <c r="AML9" s="0"/>
      <c r="AMM9" s="0"/>
      <c r="AMN9" s="0"/>
      <c r="AMO9" s="0"/>
      <c r="AMP9" s="0"/>
      <c r="AMQ9" s="0"/>
      <c r="AMR9" s="0"/>
      <c r="AMS9" s="0"/>
      <c r="AMT9" s="0"/>
      <c r="AMU9" s="0"/>
      <c r="AMV9" s="0"/>
      <c r="AMW9" s="0"/>
      <c r="AMX9" s="0"/>
      <c r="AMY9" s="0"/>
      <c r="AMZ9" s="0"/>
      <c r="ANA9" s="0"/>
      <c r="ANB9" s="0"/>
      <c r="ANC9" s="0"/>
      <c r="AND9" s="0"/>
      <c r="ANE9" s="0"/>
      <c r="ANF9" s="0"/>
      <c r="ANG9" s="0"/>
      <c r="ANH9" s="0"/>
      <c r="ANI9" s="0"/>
      <c r="ANJ9" s="0"/>
      <c r="ANK9" s="0"/>
      <c r="ANL9" s="0"/>
      <c r="ANM9" s="0"/>
      <c r="ANN9" s="0"/>
      <c r="ANO9" s="0"/>
      <c r="ANP9" s="0"/>
      <c r="ANQ9" s="0"/>
      <c r="ANR9" s="0"/>
      <c r="ANS9" s="0"/>
      <c r="ANT9" s="0"/>
      <c r="ANU9" s="0"/>
      <c r="ANV9" s="0"/>
      <c r="ANW9" s="0"/>
      <c r="ANX9" s="0"/>
      <c r="ANY9" s="0"/>
      <c r="ANZ9" s="0"/>
      <c r="AOA9" s="0"/>
      <c r="AOB9" s="0"/>
      <c r="AOC9" s="0"/>
      <c r="AOD9" s="0"/>
      <c r="AOE9" s="0"/>
      <c r="AOF9" s="0"/>
      <c r="AOG9" s="0"/>
      <c r="AOH9" s="0"/>
      <c r="AOI9" s="0"/>
      <c r="AOJ9" s="0"/>
      <c r="AOK9" s="0"/>
      <c r="AOL9" s="0"/>
      <c r="AOM9" s="0"/>
      <c r="AON9" s="0"/>
      <c r="AOO9" s="0"/>
      <c r="AOP9" s="0"/>
      <c r="AOQ9" s="0"/>
      <c r="AOR9" s="0"/>
      <c r="AOS9" s="0"/>
      <c r="AOT9" s="0"/>
      <c r="AOU9" s="0"/>
      <c r="AOV9" s="0"/>
      <c r="AOW9" s="0"/>
      <c r="AOX9" s="0"/>
      <c r="AOY9" s="0"/>
      <c r="AOZ9" s="0"/>
      <c r="APA9" s="0"/>
      <c r="APB9" s="0"/>
      <c r="APC9" s="0"/>
      <c r="APD9" s="0"/>
      <c r="APE9" s="0"/>
      <c r="APF9" s="0"/>
      <c r="APG9" s="0"/>
      <c r="APH9" s="0"/>
      <c r="API9" s="0"/>
      <c r="APJ9" s="0"/>
      <c r="APK9" s="0"/>
      <c r="APL9" s="0"/>
      <c r="APM9" s="0"/>
      <c r="APN9" s="0"/>
      <c r="APO9" s="0"/>
      <c r="APP9" s="0"/>
      <c r="APQ9" s="0"/>
      <c r="APR9" s="0"/>
      <c r="APS9" s="0"/>
      <c r="APT9" s="0"/>
      <c r="APU9" s="0"/>
      <c r="APV9" s="0"/>
      <c r="APW9" s="0"/>
      <c r="APX9" s="0"/>
      <c r="APY9" s="0"/>
      <c r="APZ9" s="0"/>
      <c r="AQA9" s="0"/>
      <c r="AQB9" s="0"/>
      <c r="AQC9" s="0"/>
      <c r="AQD9" s="0"/>
      <c r="AQE9" s="0"/>
      <c r="AQF9" s="0"/>
      <c r="AQG9" s="0"/>
      <c r="AQH9" s="0"/>
      <c r="AQI9" s="0"/>
      <c r="AQJ9" s="0"/>
      <c r="AQK9" s="0"/>
      <c r="AQL9" s="0"/>
      <c r="AQM9" s="0"/>
      <c r="AQN9" s="0"/>
      <c r="AQO9" s="0"/>
      <c r="AQP9" s="0"/>
      <c r="AQQ9" s="0"/>
      <c r="AQR9" s="0"/>
      <c r="AQS9" s="0"/>
      <c r="AQT9" s="0"/>
      <c r="AQU9" s="0"/>
      <c r="AQV9" s="0"/>
      <c r="AQW9" s="0"/>
      <c r="AQX9" s="0"/>
      <c r="AQY9" s="0"/>
      <c r="AQZ9" s="0"/>
      <c r="ARA9" s="0"/>
      <c r="ARB9" s="0"/>
      <c r="ARC9" s="0"/>
      <c r="ARD9" s="0"/>
      <c r="ARE9" s="0"/>
      <c r="ARF9" s="0"/>
      <c r="ARG9" s="0"/>
      <c r="ARH9" s="0"/>
      <c r="ARI9" s="0"/>
      <c r="ARJ9" s="0"/>
      <c r="ARK9" s="0"/>
      <c r="ARL9" s="0"/>
      <c r="ARM9" s="0"/>
      <c r="ARN9" s="0"/>
      <c r="ARO9" s="0"/>
      <c r="ARP9" s="0"/>
      <c r="ARQ9" s="0"/>
      <c r="ARR9" s="0"/>
      <c r="ARS9" s="0"/>
      <c r="ART9" s="0"/>
      <c r="ARU9" s="0"/>
      <c r="ARV9" s="0"/>
      <c r="ARW9" s="0"/>
      <c r="ARX9" s="0"/>
      <c r="ARY9" s="0"/>
      <c r="ARZ9" s="0"/>
      <c r="ASA9" s="0"/>
      <c r="ASB9" s="0"/>
      <c r="ASC9" s="0"/>
      <c r="ASD9" s="0"/>
      <c r="ASE9" s="0"/>
      <c r="ASF9" s="0"/>
      <c r="ASG9" s="0"/>
      <c r="ASH9" s="0"/>
      <c r="ASI9" s="0"/>
      <c r="ASJ9" s="0"/>
      <c r="ASK9" s="0"/>
      <c r="ASL9" s="0"/>
      <c r="ASM9" s="0"/>
      <c r="ASN9" s="0"/>
      <c r="ASO9" s="0"/>
      <c r="ASP9" s="0"/>
      <c r="ASQ9" s="0"/>
      <c r="ASR9" s="0"/>
      <c r="ASS9" s="0"/>
      <c r="AST9" s="0"/>
      <c r="ASU9" s="0"/>
      <c r="ASV9" s="0"/>
      <c r="ASW9" s="0"/>
      <c r="ASX9" s="0"/>
      <c r="ASY9" s="0"/>
      <c r="ASZ9" s="0"/>
      <c r="ATA9" s="0"/>
      <c r="ATB9" s="0"/>
      <c r="ATC9" s="0"/>
      <c r="ATD9" s="0"/>
      <c r="ATE9" s="0"/>
      <c r="ATF9" s="0"/>
      <c r="ATG9" s="0"/>
      <c r="ATH9" s="0"/>
      <c r="ATI9" s="0"/>
      <c r="ATJ9" s="0"/>
      <c r="ATK9" s="0"/>
      <c r="ATL9" s="0"/>
      <c r="ATM9" s="0"/>
      <c r="ATN9" s="0"/>
      <c r="ATO9" s="0"/>
      <c r="ATP9" s="0"/>
      <c r="ATQ9" s="0"/>
      <c r="ATR9" s="0"/>
      <c r="ATS9" s="0"/>
      <c r="ATT9" s="0"/>
      <c r="ATU9" s="0"/>
      <c r="ATV9" s="0"/>
      <c r="ATW9" s="0"/>
      <c r="ATX9" s="0"/>
      <c r="ATY9" s="0"/>
      <c r="ATZ9" s="0"/>
      <c r="AUA9" s="0"/>
      <c r="AUB9" s="0"/>
      <c r="AUC9" s="0"/>
      <c r="AUD9" s="0"/>
      <c r="AUE9" s="0"/>
      <c r="AUF9" s="0"/>
      <c r="AUG9" s="0"/>
      <c r="AUH9" s="0"/>
      <c r="AUI9" s="0"/>
      <c r="AUJ9" s="0"/>
      <c r="AUK9" s="0"/>
      <c r="AUL9" s="0"/>
      <c r="AUM9" s="0"/>
      <c r="AUN9" s="0"/>
      <c r="AUO9" s="0"/>
      <c r="AUP9" s="0"/>
      <c r="AUQ9" s="0"/>
      <c r="AUR9" s="0"/>
      <c r="AUS9" s="0"/>
      <c r="AUT9" s="0"/>
      <c r="AUU9" s="0"/>
      <c r="AUV9" s="0"/>
      <c r="AUW9" s="0"/>
      <c r="AUX9" s="0"/>
      <c r="AUY9" s="0"/>
      <c r="AUZ9" s="0"/>
      <c r="AVA9" s="0"/>
      <c r="AVB9" s="0"/>
      <c r="AVC9" s="0"/>
      <c r="AVD9" s="0"/>
      <c r="AVE9" s="0"/>
      <c r="AVF9" s="0"/>
      <c r="AVG9" s="0"/>
      <c r="AVH9" s="0"/>
      <c r="AVI9" s="0"/>
      <c r="AVJ9" s="0"/>
      <c r="AVK9" s="0"/>
      <c r="AVL9" s="0"/>
      <c r="AVM9" s="0"/>
      <c r="AVN9" s="0"/>
      <c r="AVO9" s="0"/>
      <c r="AVP9" s="0"/>
      <c r="AVQ9" s="0"/>
      <c r="AVR9" s="0"/>
      <c r="AVS9" s="0"/>
      <c r="AVT9" s="0"/>
      <c r="AVU9" s="0"/>
      <c r="AVV9" s="0"/>
      <c r="AVW9" s="0"/>
      <c r="AVX9" s="0"/>
      <c r="AVY9" s="0"/>
      <c r="AVZ9" s="0"/>
      <c r="AWA9" s="0"/>
      <c r="AWB9" s="0"/>
      <c r="AWC9" s="0"/>
      <c r="AWD9" s="0"/>
      <c r="AWE9" s="0"/>
      <c r="AWF9" s="0"/>
      <c r="AWG9" s="0"/>
      <c r="AWH9" s="0"/>
      <c r="AWI9" s="0"/>
      <c r="AWJ9" s="0"/>
      <c r="AWK9" s="0"/>
      <c r="AWL9" s="0"/>
      <c r="AWM9" s="0"/>
      <c r="AWN9" s="0"/>
      <c r="AWO9" s="0"/>
      <c r="AWP9" s="0"/>
      <c r="AWQ9" s="0"/>
      <c r="AWR9" s="0"/>
      <c r="AWS9" s="0"/>
      <c r="AWT9" s="0"/>
      <c r="AWU9" s="0"/>
      <c r="AWV9" s="0"/>
      <c r="AWW9" s="0"/>
      <c r="AWX9" s="0"/>
      <c r="AWY9" s="0"/>
      <c r="AWZ9" s="0"/>
      <c r="AXA9" s="0"/>
      <c r="AXB9" s="0"/>
      <c r="AXC9" s="0"/>
      <c r="AXD9" s="0"/>
      <c r="AXE9" s="0"/>
      <c r="AXF9" s="0"/>
      <c r="AXG9" s="0"/>
      <c r="AXH9" s="0"/>
      <c r="AXI9" s="0"/>
      <c r="AXJ9" s="0"/>
      <c r="AXK9" s="0"/>
      <c r="AXL9" s="0"/>
      <c r="AXM9" s="0"/>
      <c r="AXN9" s="0"/>
      <c r="AXO9" s="0"/>
      <c r="AXP9" s="0"/>
      <c r="AXQ9" s="0"/>
      <c r="AXR9" s="0"/>
      <c r="AXS9" s="0"/>
      <c r="AXT9" s="0"/>
      <c r="AXU9" s="0"/>
      <c r="AXV9" s="0"/>
      <c r="AXW9" s="0"/>
      <c r="AXX9" s="0"/>
      <c r="AXY9" s="0"/>
      <c r="AXZ9" s="0"/>
      <c r="AYA9" s="0"/>
      <c r="AYB9" s="0"/>
      <c r="AYC9" s="0"/>
      <c r="AYD9" s="0"/>
      <c r="AYE9" s="0"/>
      <c r="AYF9" s="0"/>
      <c r="AYG9" s="0"/>
      <c r="AYH9" s="0"/>
      <c r="AYI9" s="0"/>
      <c r="AYJ9" s="0"/>
      <c r="AYK9" s="0"/>
      <c r="AYL9" s="0"/>
      <c r="AYM9" s="0"/>
      <c r="AYN9" s="0"/>
      <c r="AYO9" s="0"/>
      <c r="AYP9" s="0"/>
      <c r="AYQ9" s="0"/>
      <c r="AYR9" s="0"/>
      <c r="AYS9" s="0"/>
      <c r="AYT9" s="0"/>
      <c r="AYU9" s="0"/>
      <c r="AYV9" s="0"/>
      <c r="AYW9" s="0"/>
      <c r="AYX9" s="0"/>
      <c r="AYY9" s="0"/>
      <c r="AYZ9" s="0"/>
      <c r="AZA9" s="0"/>
      <c r="AZB9" s="0"/>
      <c r="AZC9" s="0"/>
      <c r="AZD9" s="0"/>
      <c r="AZE9" s="0"/>
      <c r="AZF9" s="0"/>
      <c r="AZG9" s="0"/>
      <c r="AZH9" s="0"/>
      <c r="AZI9" s="0"/>
      <c r="AZJ9" s="0"/>
      <c r="AZK9" s="0"/>
      <c r="AZL9" s="0"/>
      <c r="AZM9" s="0"/>
      <c r="AZN9" s="0"/>
      <c r="AZO9" s="0"/>
      <c r="AZP9" s="0"/>
      <c r="AZQ9" s="0"/>
      <c r="AZR9" s="0"/>
      <c r="AZS9" s="0"/>
      <c r="AZT9" s="0"/>
      <c r="AZU9" s="0"/>
      <c r="AZV9" s="0"/>
      <c r="AZW9" s="0"/>
      <c r="AZX9" s="0"/>
      <c r="AZY9" s="0"/>
      <c r="AZZ9" s="0"/>
      <c r="BAA9" s="0"/>
      <c r="BAB9" s="0"/>
      <c r="BAC9" s="0"/>
      <c r="BAD9" s="0"/>
      <c r="BAE9" s="0"/>
      <c r="BAF9" s="0"/>
      <c r="BAG9" s="0"/>
      <c r="BAH9" s="0"/>
      <c r="BAI9" s="0"/>
      <c r="BAJ9" s="0"/>
      <c r="BAK9" s="0"/>
      <c r="BAL9" s="0"/>
      <c r="BAM9" s="0"/>
      <c r="BAN9" s="0"/>
      <c r="BAO9" s="0"/>
      <c r="BAP9" s="0"/>
      <c r="BAQ9" s="0"/>
      <c r="BAR9" s="0"/>
      <c r="BAS9" s="0"/>
      <c r="BAT9" s="0"/>
      <c r="BAU9" s="0"/>
      <c r="BAV9" s="0"/>
      <c r="BAW9" s="0"/>
      <c r="BAX9" s="0"/>
      <c r="BAY9" s="0"/>
      <c r="BAZ9" s="0"/>
      <c r="BBA9" s="0"/>
      <c r="BBB9" s="0"/>
      <c r="BBC9" s="0"/>
      <c r="BBD9" s="0"/>
      <c r="BBE9" s="0"/>
      <c r="BBF9" s="0"/>
      <c r="BBG9" s="0"/>
      <c r="BBH9" s="0"/>
      <c r="BBI9" s="0"/>
      <c r="BBJ9" s="0"/>
      <c r="BBK9" s="0"/>
      <c r="BBL9" s="0"/>
      <c r="BBM9" s="0"/>
      <c r="BBN9" s="0"/>
      <c r="BBO9" s="0"/>
      <c r="BBP9" s="0"/>
      <c r="BBQ9" s="0"/>
      <c r="BBR9" s="0"/>
      <c r="BBS9" s="0"/>
      <c r="BBT9" s="0"/>
      <c r="BBU9" s="0"/>
      <c r="BBV9" s="0"/>
      <c r="BBW9" s="0"/>
      <c r="BBX9" s="0"/>
      <c r="BBY9" s="0"/>
      <c r="BBZ9" s="0"/>
      <c r="BCA9" s="0"/>
      <c r="BCB9" s="0"/>
      <c r="BCC9" s="0"/>
      <c r="BCD9" s="0"/>
      <c r="BCE9" s="0"/>
      <c r="BCF9" s="0"/>
      <c r="BCG9" s="0"/>
      <c r="BCH9" s="0"/>
      <c r="BCI9" s="0"/>
      <c r="BCJ9" s="0"/>
      <c r="BCK9" s="0"/>
      <c r="BCL9" s="0"/>
      <c r="BCM9" s="0"/>
      <c r="BCN9" s="0"/>
      <c r="BCO9" s="0"/>
      <c r="BCP9" s="0"/>
      <c r="BCQ9" s="0"/>
      <c r="BCR9" s="0"/>
      <c r="BCS9" s="0"/>
      <c r="BCT9" s="0"/>
      <c r="BCU9" s="0"/>
      <c r="BCV9" s="0"/>
      <c r="BCW9" s="0"/>
      <c r="BCX9" s="0"/>
      <c r="BCY9" s="0"/>
      <c r="BCZ9" s="0"/>
      <c r="BDA9" s="0"/>
      <c r="BDB9" s="0"/>
      <c r="BDC9" s="0"/>
      <c r="BDD9" s="0"/>
      <c r="BDE9" s="0"/>
      <c r="BDF9" s="0"/>
      <c r="BDG9" s="0"/>
      <c r="BDH9" s="0"/>
      <c r="BDI9" s="0"/>
      <c r="BDJ9" s="0"/>
      <c r="BDK9" s="0"/>
      <c r="BDL9" s="0"/>
      <c r="BDM9" s="0"/>
      <c r="BDN9" s="0"/>
      <c r="BDO9" s="0"/>
      <c r="BDP9" s="0"/>
      <c r="BDQ9" s="0"/>
      <c r="BDR9" s="0"/>
      <c r="BDS9" s="0"/>
      <c r="BDT9" s="0"/>
      <c r="BDU9" s="0"/>
      <c r="BDV9" s="0"/>
      <c r="BDW9" s="0"/>
      <c r="BDX9" s="0"/>
      <c r="BDY9" s="0"/>
      <c r="BDZ9" s="0"/>
      <c r="BEA9" s="0"/>
      <c r="BEB9" s="0"/>
      <c r="BEC9" s="0"/>
      <c r="BED9" s="0"/>
      <c r="BEE9" s="0"/>
      <c r="BEF9" s="0"/>
      <c r="BEG9" s="0"/>
      <c r="BEH9" s="0"/>
      <c r="BEI9" s="0"/>
      <c r="BEJ9" s="0"/>
      <c r="BEK9" s="0"/>
      <c r="BEL9" s="0"/>
      <c r="BEM9" s="0"/>
      <c r="BEN9" s="0"/>
      <c r="BEO9" s="0"/>
      <c r="BEP9" s="0"/>
      <c r="BEQ9" s="0"/>
      <c r="BER9" s="0"/>
      <c r="BES9" s="0"/>
      <c r="BET9" s="0"/>
      <c r="BEU9" s="0"/>
      <c r="BEV9" s="0"/>
      <c r="BEW9" s="0"/>
      <c r="BEX9" s="0"/>
      <c r="BEY9" s="0"/>
      <c r="BEZ9" s="0"/>
      <c r="BFA9" s="0"/>
      <c r="BFB9" s="0"/>
      <c r="BFC9" s="0"/>
      <c r="BFD9" s="0"/>
      <c r="BFE9" s="0"/>
      <c r="BFF9" s="0"/>
      <c r="BFG9" s="0"/>
      <c r="BFH9" s="0"/>
      <c r="BFI9" s="0"/>
      <c r="BFJ9" s="0"/>
      <c r="BFK9" s="0"/>
      <c r="BFL9" s="0"/>
      <c r="BFM9" s="0"/>
      <c r="BFN9" s="0"/>
      <c r="BFO9" s="0"/>
      <c r="BFP9" s="0"/>
      <c r="BFQ9" s="0"/>
      <c r="BFR9" s="0"/>
      <c r="BFS9" s="0"/>
      <c r="BFT9" s="0"/>
      <c r="BFU9" s="0"/>
      <c r="BFV9" s="0"/>
      <c r="BFW9" s="0"/>
      <c r="BFX9" s="0"/>
      <c r="BFY9" s="0"/>
      <c r="BFZ9" s="0"/>
      <c r="BGA9" s="0"/>
      <c r="BGB9" s="0"/>
      <c r="BGC9" s="0"/>
      <c r="BGD9" s="0"/>
      <c r="BGE9" s="0"/>
      <c r="BGF9" s="0"/>
      <c r="BGG9" s="0"/>
      <c r="BGH9" s="0"/>
      <c r="BGI9" s="0"/>
      <c r="BGJ9" s="0"/>
      <c r="BGK9" s="0"/>
      <c r="BGL9" s="0"/>
      <c r="BGM9" s="0"/>
      <c r="BGN9" s="0"/>
      <c r="BGO9" s="0"/>
      <c r="BGP9" s="0"/>
      <c r="BGQ9" s="0"/>
      <c r="BGR9" s="0"/>
      <c r="BGS9" s="0"/>
      <c r="BGT9" s="0"/>
      <c r="BGU9" s="0"/>
      <c r="BGV9" s="0"/>
      <c r="BGW9" s="0"/>
      <c r="BGX9" s="0"/>
      <c r="BGY9" s="0"/>
      <c r="BGZ9" s="0"/>
      <c r="BHA9" s="0"/>
      <c r="BHB9" s="0"/>
      <c r="BHC9" s="0"/>
      <c r="BHD9" s="0"/>
      <c r="BHE9" s="0"/>
      <c r="BHF9" s="0"/>
      <c r="BHG9" s="0"/>
      <c r="BHH9" s="0"/>
      <c r="BHI9" s="0"/>
      <c r="BHJ9" s="0"/>
      <c r="BHK9" s="0"/>
      <c r="BHL9" s="0"/>
      <c r="BHM9" s="0"/>
      <c r="BHN9" s="0"/>
      <c r="BHO9" s="0"/>
      <c r="BHP9" s="0"/>
      <c r="BHQ9" s="0"/>
      <c r="BHR9" s="0"/>
      <c r="BHS9" s="0"/>
      <c r="BHT9" s="0"/>
      <c r="BHU9" s="0"/>
      <c r="BHV9" s="0"/>
      <c r="BHW9" s="0"/>
      <c r="BHX9" s="0"/>
      <c r="BHY9" s="0"/>
      <c r="BHZ9" s="0"/>
      <c r="BIA9" s="0"/>
      <c r="BIB9" s="0"/>
      <c r="BIC9" s="0"/>
      <c r="BID9" s="0"/>
      <c r="BIE9" s="0"/>
      <c r="BIF9" s="0"/>
      <c r="BIG9" s="0"/>
      <c r="BIH9" s="0"/>
      <c r="BII9" s="0"/>
      <c r="BIJ9" s="0"/>
      <c r="BIK9" s="0"/>
      <c r="BIL9" s="0"/>
      <c r="BIM9" s="0"/>
      <c r="BIN9" s="0"/>
      <c r="BIO9" s="0"/>
      <c r="BIP9" s="0"/>
      <c r="BIQ9" s="0"/>
      <c r="BIR9" s="0"/>
      <c r="BIS9" s="0"/>
      <c r="BIT9" s="0"/>
      <c r="BIU9" s="0"/>
      <c r="BIV9" s="0"/>
      <c r="BIW9" s="0"/>
      <c r="BIX9" s="0"/>
      <c r="BIY9" s="0"/>
      <c r="BIZ9" s="0"/>
      <c r="BJA9" s="0"/>
      <c r="BJB9" s="0"/>
      <c r="BJC9" s="0"/>
      <c r="BJD9" s="0"/>
      <c r="BJE9" s="0"/>
      <c r="BJF9" s="0"/>
      <c r="BJG9" s="0"/>
      <c r="BJH9" s="0"/>
      <c r="BJI9" s="0"/>
      <c r="BJJ9" s="0"/>
      <c r="BJK9" s="0"/>
      <c r="BJL9" s="0"/>
      <c r="BJM9" s="0"/>
      <c r="BJN9" s="0"/>
      <c r="BJO9" s="0"/>
      <c r="BJP9" s="0"/>
      <c r="BJQ9" s="0"/>
      <c r="BJR9" s="0"/>
      <c r="BJS9" s="0"/>
      <c r="BJT9" s="0"/>
      <c r="BJU9" s="0"/>
      <c r="BJV9" s="0"/>
      <c r="BJW9" s="0"/>
      <c r="BJX9" s="0"/>
      <c r="BJY9" s="0"/>
      <c r="BJZ9" s="0"/>
      <c r="BKA9" s="0"/>
      <c r="BKB9" s="0"/>
      <c r="BKC9" s="0"/>
      <c r="BKD9" s="0"/>
      <c r="BKE9" s="0"/>
      <c r="BKF9" s="0"/>
      <c r="BKG9" s="0"/>
      <c r="BKH9" s="0"/>
      <c r="BKI9" s="0"/>
      <c r="BKJ9" s="0"/>
      <c r="BKK9" s="0"/>
      <c r="BKL9" s="0"/>
      <c r="BKM9" s="0"/>
      <c r="BKN9" s="0"/>
      <c r="BKO9" s="0"/>
      <c r="BKP9" s="0"/>
      <c r="BKQ9" s="0"/>
      <c r="BKR9" s="0"/>
      <c r="BKS9" s="0"/>
      <c r="BKT9" s="0"/>
      <c r="BKU9" s="0"/>
      <c r="BKV9" s="0"/>
      <c r="BKW9" s="0"/>
      <c r="BKX9" s="0"/>
      <c r="BKY9" s="0"/>
      <c r="BKZ9" s="0"/>
      <c r="BLA9" s="0"/>
      <c r="BLB9" s="0"/>
      <c r="BLC9" s="0"/>
      <c r="BLD9" s="0"/>
      <c r="BLE9" s="0"/>
      <c r="BLF9" s="0"/>
      <c r="BLG9" s="0"/>
      <c r="BLH9" s="0"/>
      <c r="BLI9" s="0"/>
      <c r="BLJ9" s="0"/>
      <c r="BLK9" s="0"/>
      <c r="BLL9" s="0"/>
      <c r="BLM9" s="0"/>
      <c r="BLN9" s="0"/>
      <c r="BLO9" s="0"/>
      <c r="BLP9" s="0"/>
      <c r="BLQ9" s="0"/>
      <c r="BLR9" s="0"/>
      <c r="BLS9" s="0"/>
      <c r="BLT9" s="0"/>
      <c r="BLU9" s="0"/>
      <c r="BLV9" s="0"/>
      <c r="BLW9" s="0"/>
      <c r="BLX9" s="0"/>
      <c r="BLY9" s="0"/>
      <c r="BLZ9" s="0"/>
      <c r="BMA9" s="0"/>
      <c r="BMB9" s="0"/>
      <c r="BMC9" s="0"/>
      <c r="BMD9" s="0"/>
      <c r="BME9" s="0"/>
      <c r="BMF9" s="0"/>
      <c r="BMG9" s="0"/>
      <c r="BMH9" s="0"/>
      <c r="BMI9" s="0"/>
      <c r="BMJ9" s="0"/>
      <c r="BMK9" s="0"/>
      <c r="BML9" s="0"/>
      <c r="BMM9" s="0"/>
      <c r="BMN9" s="0"/>
      <c r="BMO9" s="0"/>
      <c r="BMP9" s="0"/>
      <c r="BMQ9" s="0"/>
      <c r="BMR9" s="0"/>
      <c r="BMS9" s="0"/>
      <c r="BMT9" s="0"/>
      <c r="BMU9" s="0"/>
      <c r="BMV9" s="0"/>
      <c r="BMW9" s="0"/>
      <c r="BMX9" s="0"/>
      <c r="BMY9" s="0"/>
      <c r="BMZ9" s="0"/>
      <c r="BNA9" s="0"/>
      <c r="BNB9" s="0"/>
      <c r="BNC9" s="0"/>
      <c r="BND9" s="0"/>
      <c r="BNE9" s="0"/>
      <c r="BNF9" s="0"/>
      <c r="BNG9" s="0"/>
      <c r="BNH9" s="0"/>
      <c r="BNI9" s="0"/>
      <c r="BNJ9" s="0"/>
      <c r="BNK9" s="0"/>
      <c r="BNL9" s="0"/>
      <c r="BNM9" s="0"/>
      <c r="BNN9" s="0"/>
      <c r="BNO9" s="0"/>
      <c r="BNP9" s="0"/>
      <c r="BNQ9" s="0"/>
      <c r="BNR9" s="0"/>
      <c r="BNS9" s="0"/>
      <c r="BNT9" s="0"/>
      <c r="BNU9" s="0"/>
      <c r="BNV9" s="0"/>
      <c r="BNW9" s="0"/>
      <c r="BNX9" s="0"/>
      <c r="BNY9" s="0"/>
      <c r="BNZ9" s="0"/>
      <c r="BOA9" s="0"/>
      <c r="BOB9" s="0"/>
      <c r="BOC9" s="0"/>
      <c r="BOD9" s="0"/>
      <c r="BOE9" s="0"/>
      <c r="BOF9" s="0"/>
      <c r="BOG9" s="0"/>
      <c r="BOH9" s="0"/>
      <c r="BOI9" s="0"/>
      <c r="BOJ9" s="0"/>
      <c r="BOK9" s="0"/>
      <c r="BOL9" s="0"/>
      <c r="BOM9" s="0"/>
      <c r="BON9" s="0"/>
      <c r="BOO9" s="0"/>
      <c r="BOP9" s="0"/>
      <c r="BOQ9" s="0"/>
      <c r="BOR9" s="0"/>
      <c r="BOS9" s="0"/>
      <c r="BOT9" s="0"/>
      <c r="BOU9" s="0"/>
      <c r="BOV9" s="0"/>
      <c r="BOW9" s="0"/>
      <c r="BOX9" s="0"/>
      <c r="BOY9" s="0"/>
      <c r="BOZ9" s="0"/>
      <c r="BPA9" s="0"/>
      <c r="BPB9" s="0"/>
      <c r="BPC9" s="0"/>
      <c r="BPD9" s="0"/>
      <c r="BPE9" s="0"/>
      <c r="BPF9" s="0"/>
      <c r="BPG9" s="0"/>
      <c r="BPH9" s="0"/>
      <c r="BPI9" s="0"/>
      <c r="BPJ9" s="0"/>
      <c r="BPK9" s="0"/>
      <c r="BPL9" s="0"/>
      <c r="BPM9" s="0"/>
      <c r="BPN9" s="0"/>
      <c r="BPO9" s="0"/>
      <c r="BPP9" s="0"/>
      <c r="BPQ9" s="0"/>
      <c r="BPR9" s="0"/>
      <c r="BPS9" s="0"/>
      <c r="BPT9" s="0"/>
      <c r="BPU9" s="0"/>
      <c r="BPV9" s="0"/>
      <c r="BPW9" s="0"/>
      <c r="BPX9" s="0"/>
      <c r="BPY9" s="0"/>
      <c r="BPZ9" s="0"/>
      <c r="BQA9" s="0"/>
      <c r="BQB9" s="0"/>
      <c r="BQC9" s="0"/>
      <c r="BQD9" s="0"/>
      <c r="BQE9" s="0"/>
      <c r="BQF9" s="0"/>
      <c r="BQG9" s="0"/>
      <c r="BQH9" s="0"/>
      <c r="BQI9" s="0"/>
      <c r="BQJ9" s="0"/>
      <c r="BQK9" s="0"/>
      <c r="BQL9" s="0"/>
      <c r="BQM9" s="0"/>
      <c r="BQN9" s="0"/>
      <c r="BQO9" s="0"/>
      <c r="BQP9" s="0"/>
      <c r="BQQ9" s="0"/>
      <c r="BQR9" s="0"/>
      <c r="BQS9" s="0"/>
      <c r="BQT9" s="0"/>
      <c r="BQU9" s="0"/>
      <c r="BQV9" s="0"/>
      <c r="BQW9" s="0"/>
      <c r="BQX9" s="0"/>
      <c r="BQY9" s="0"/>
      <c r="BQZ9" s="0"/>
      <c r="BRA9" s="0"/>
      <c r="BRB9" s="0"/>
      <c r="BRC9" s="0"/>
      <c r="BRD9" s="0"/>
      <c r="BRE9" s="0"/>
      <c r="BRF9" s="0"/>
      <c r="BRG9" s="0"/>
      <c r="BRH9" s="0"/>
      <c r="BRI9" s="0"/>
      <c r="BRJ9" s="0"/>
      <c r="BRK9" s="0"/>
      <c r="BRL9" s="0"/>
      <c r="BRM9" s="0"/>
      <c r="BRN9" s="0"/>
      <c r="BRO9" s="0"/>
      <c r="BRP9" s="0"/>
      <c r="BRQ9" s="0"/>
      <c r="BRR9" s="0"/>
      <c r="BRS9" s="0"/>
      <c r="BRT9" s="0"/>
      <c r="BRU9" s="0"/>
      <c r="BRV9" s="0"/>
      <c r="BRW9" s="0"/>
      <c r="BRX9" s="0"/>
      <c r="BRY9" s="0"/>
      <c r="BRZ9" s="0"/>
      <c r="BSA9" s="0"/>
      <c r="BSB9" s="0"/>
      <c r="BSC9" s="0"/>
      <c r="BSD9" s="0"/>
      <c r="BSE9" s="0"/>
      <c r="BSF9" s="0"/>
      <c r="BSG9" s="0"/>
      <c r="BSH9" s="0"/>
      <c r="BSI9" s="0"/>
      <c r="BSJ9" s="0"/>
      <c r="BSK9" s="0"/>
      <c r="BSL9" s="0"/>
      <c r="BSM9" s="0"/>
      <c r="BSN9" s="0"/>
      <c r="BSO9" s="0"/>
      <c r="BSP9" s="0"/>
      <c r="BSQ9" s="0"/>
      <c r="BSR9" s="0"/>
      <c r="BSS9" s="0"/>
      <c r="BST9" s="0"/>
      <c r="BSU9" s="0"/>
      <c r="BSV9" s="0"/>
      <c r="BSW9" s="0"/>
      <c r="BSX9" s="0"/>
      <c r="BSY9" s="0"/>
      <c r="BSZ9" s="0"/>
      <c r="BTA9" s="0"/>
      <c r="BTB9" s="0"/>
      <c r="BTC9" s="0"/>
      <c r="BTD9" s="0"/>
      <c r="BTE9" s="0"/>
      <c r="BTF9" s="0"/>
      <c r="BTG9" s="0"/>
      <c r="BTH9" s="0"/>
      <c r="BTI9" s="0"/>
      <c r="BTJ9" s="0"/>
      <c r="BTK9" s="0"/>
      <c r="BTL9" s="0"/>
      <c r="BTM9" s="0"/>
      <c r="BTN9" s="0"/>
      <c r="BTO9" s="0"/>
      <c r="BTP9" s="0"/>
      <c r="BTQ9" s="0"/>
      <c r="BTR9" s="0"/>
      <c r="BTS9" s="0"/>
      <c r="BTT9" s="0"/>
      <c r="BTU9" s="0"/>
      <c r="BTV9" s="0"/>
      <c r="BTW9" s="0"/>
      <c r="BTX9" s="0"/>
      <c r="BTY9" s="0"/>
      <c r="BTZ9" s="0"/>
      <c r="BUA9" s="0"/>
      <c r="BUB9" s="0"/>
      <c r="BUC9" s="0"/>
      <c r="BUD9" s="0"/>
      <c r="BUE9" s="0"/>
      <c r="BUF9" s="0"/>
      <c r="BUG9" s="0"/>
      <c r="BUH9" s="0"/>
      <c r="BUI9" s="0"/>
      <c r="BUJ9" s="0"/>
      <c r="BUK9" s="0"/>
      <c r="BUL9" s="0"/>
      <c r="BUM9" s="0"/>
      <c r="BUN9" s="0"/>
      <c r="BUO9" s="0"/>
      <c r="BUP9" s="0"/>
      <c r="BUQ9" s="0"/>
      <c r="BUR9" s="0"/>
      <c r="BUS9" s="0"/>
      <c r="BUT9" s="0"/>
      <c r="BUU9" s="0"/>
      <c r="BUV9" s="0"/>
      <c r="BUW9" s="0"/>
      <c r="BUX9" s="0"/>
      <c r="BUY9" s="0"/>
      <c r="BUZ9" s="0"/>
      <c r="BVA9" s="0"/>
      <c r="BVB9" s="0"/>
      <c r="BVC9" s="0"/>
      <c r="BVD9" s="0"/>
      <c r="BVE9" s="0"/>
      <c r="BVF9" s="0"/>
      <c r="BVG9" s="0"/>
      <c r="BVH9" s="0"/>
      <c r="BVI9" s="0"/>
      <c r="BVJ9" s="0"/>
      <c r="BVK9" s="0"/>
      <c r="BVL9" s="0"/>
      <c r="BVM9" s="0"/>
      <c r="BVN9" s="0"/>
      <c r="BVO9" s="0"/>
      <c r="BVP9" s="0"/>
      <c r="BVQ9" s="0"/>
      <c r="BVR9" s="0"/>
      <c r="BVS9" s="0"/>
      <c r="BVT9" s="0"/>
      <c r="BVU9" s="0"/>
      <c r="BVV9" s="0"/>
      <c r="BVW9" s="0"/>
      <c r="BVX9" s="0"/>
      <c r="BVY9" s="0"/>
      <c r="BVZ9" s="0"/>
      <c r="BWA9" s="0"/>
      <c r="BWB9" s="0"/>
      <c r="BWC9" s="0"/>
      <c r="BWD9" s="0"/>
      <c r="BWE9" s="0"/>
      <c r="BWF9" s="0"/>
      <c r="BWG9" s="0"/>
      <c r="BWH9" s="0"/>
      <c r="BWI9" s="0"/>
      <c r="BWJ9" s="0"/>
      <c r="BWK9" s="0"/>
      <c r="BWL9" s="0"/>
      <c r="BWM9" s="0"/>
      <c r="BWN9" s="0"/>
      <c r="BWO9" s="0"/>
      <c r="BWP9" s="0"/>
      <c r="BWQ9" s="0"/>
      <c r="BWR9" s="0"/>
      <c r="BWS9" s="0"/>
      <c r="BWT9" s="0"/>
      <c r="BWU9" s="0"/>
      <c r="BWV9" s="0"/>
      <c r="BWW9" s="0"/>
      <c r="BWX9" s="0"/>
      <c r="BWY9" s="0"/>
      <c r="BWZ9" s="0"/>
      <c r="BXA9" s="0"/>
      <c r="BXB9" s="0"/>
      <c r="BXC9" s="0"/>
      <c r="BXD9" s="0"/>
      <c r="BXE9" s="0"/>
      <c r="BXF9" s="0"/>
      <c r="BXG9" s="0"/>
      <c r="BXH9" s="0"/>
      <c r="BXI9" s="0"/>
      <c r="BXJ9" s="0"/>
      <c r="BXK9" s="0"/>
      <c r="BXL9" s="0"/>
      <c r="BXM9" s="0"/>
      <c r="BXN9" s="0"/>
      <c r="BXO9" s="0"/>
      <c r="BXP9" s="0"/>
      <c r="BXQ9" s="0"/>
      <c r="BXR9" s="0"/>
      <c r="BXS9" s="0"/>
      <c r="BXT9" s="0"/>
      <c r="BXU9" s="0"/>
      <c r="BXV9" s="0"/>
      <c r="BXW9" s="0"/>
      <c r="BXX9" s="0"/>
      <c r="BXY9" s="0"/>
      <c r="BXZ9" s="0"/>
      <c r="BYA9" s="0"/>
      <c r="BYB9" s="0"/>
      <c r="BYC9" s="0"/>
      <c r="BYD9" s="0"/>
      <c r="BYE9" s="0"/>
      <c r="BYF9" s="0"/>
      <c r="BYG9" s="0"/>
      <c r="BYH9" s="0"/>
      <c r="BYI9" s="0"/>
      <c r="BYJ9" s="0"/>
      <c r="BYK9" s="0"/>
      <c r="BYL9" s="0"/>
      <c r="BYM9" s="0"/>
      <c r="BYN9" s="0"/>
      <c r="BYO9" s="0"/>
      <c r="BYP9" s="0"/>
      <c r="BYQ9" s="0"/>
      <c r="BYR9" s="0"/>
      <c r="BYS9" s="0"/>
      <c r="BYT9" s="0"/>
      <c r="BYU9" s="0"/>
      <c r="BYV9" s="0"/>
      <c r="BYW9" s="0"/>
      <c r="BYX9" s="0"/>
      <c r="BYY9" s="0"/>
      <c r="BYZ9" s="0"/>
      <c r="BZA9" s="0"/>
      <c r="BZB9" s="0"/>
      <c r="BZC9" s="0"/>
      <c r="BZD9" s="0"/>
      <c r="BZE9" s="0"/>
      <c r="BZF9" s="0"/>
      <c r="BZG9" s="0"/>
      <c r="BZH9" s="0"/>
      <c r="BZI9" s="0"/>
      <c r="BZJ9" s="0"/>
      <c r="BZK9" s="0"/>
      <c r="BZL9" s="0"/>
      <c r="BZM9" s="0"/>
      <c r="BZN9" s="0"/>
      <c r="BZO9" s="0"/>
      <c r="BZP9" s="0"/>
      <c r="BZQ9" s="0"/>
      <c r="BZR9" s="0"/>
      <c r="BZS9" s="0"/>
      <c r="BZT9" s="0"/>
      <c r="BZU9" s="0"/>
      <c r="BZV9" s="0"/>
      <c r="BZW9" s="0"/>
      <c r="BZX9" s="0"/>
      <c r="BZY9" s="0"/>
      <c r="BZZ9" s="0"/>
      <c r="CAA9" s="0"/>
      <c r="CAB9" s="0"/>
      <c r="CAC9" s="0"/>
      <c r="CAD9" s="0"/>
      <c r="CAE9" s="0"/>
      <c r="CAF9" s="0"/>
      <c r="CAG9" s="0"/>
      <c r="CAH9" s="0"/>
      <c r="CAI9" s="0"/>
      <c r="CAJ9" s="0"/>
      <c r="CAK9" s="0"/>
      <c r="CAL9" s="0"/>
      <c r="CAM9" s="0"/>
      <c r="CAN9" s="0"/>
      <c r="CAO9" s="0"/>
      <c r="CAP9" s="0"/>
      <c r="CAQ9" s="0"/>
      <c r="CAR9" s="0"/>
      <c r="CAS9" s="0"/>
      <c r="CAT9" s="0"/>
      <c r="CAU9" s="0"/>
      <c r="CAV9" s="0"/>
      <c r="CAW9" s="0"/>
      <c r="CAX9" s="0"/>
      <c r="CAY9" s="0"/>
      <c r="CAZ9" s="0"/>
      <c r="CBA9" s="0"/>
      <c r="CBB9" s="0"/>
      <c r="CBC9" s="0"/>
      <c r="CBD9" s="0"/>
      <c r="CBE9" s="0"/>
      <c r="CBF9" s="0"/>
      <c r="CBG9" s="0"/>
      <c r="CBH9" s="0"/>
      <c r="CBI9" s="0"/>
      <c r="CBJ9" s="0"/>
      <c r="CBK9" s="0"/>
      <c r="CBL9" s="0"/>
      <c r="CBM9" s="0"/>
      <c r="CBN9" s="0"/>
      <c r="CBO9" s="0"/>
      <c r="CBP9" s="0"/>
      <c r="CBQ9" s="0"/>
      <c r="CBR9" s="0"/>
      <c r="CBS9" s="0"/>
      <c r="CBT9" s="0"/>
      <c r="CBU9" s="0"/>
      <c r="CBV9" s="0"/>
      <c r="CBW9" s="0"/>
      <c r="CBX9" s="0"/>
      <c r="CBY9" s="0"/>
      <c r="CBZ9" s="0"/>
      <c r="CCA9" s="0"/>
      <c r="CCB9" s="0"/>
      <c r="CCC9" s="0"/>
      <c r="CCD9" s="0"/>
      <c r="CCE9" s="0"/>
      <c r="CCF9" s="0"/>
      <c r="CCG9" s="0"/>
      <c r="CCH9" s="0"/>
      <c r="CCI9" s="0"/>
      <c r="CCJ9" s="0"/>
      <c r="CCK9" s="0"/>
      <c r="CCL9" s="0"/>
      <c r="CCM9" s="0"/>
      <c r="CCN9" s="0"/>
      <c r="CCO9" s="0"/>
      <c r="CCP9" s="0"/>
      <c r="CCQ9" s="0"/>
      <c r="CCR9" s="0"/>
      <c r="CCS9" s="0"/>
      <c r="CCT9" s="0"/>
      <c r="CCU9" s="0"/>
      <c r="CCV9" s="0"/>
      <c r="CCW9" s="0"/>
      <c r="CCX9" s="0"/>
      <c r="CCY9" s="0"/>
      <c r="CCZ9" s="0"/>
      <c r="CDA9" s="0"/>
      <c r="CDB9" s="0"/>
      <c r="CDC9" s="0"/>
      <c r="CDD9" s="0"/>
      <c r="CDE9" s="0"/>
      <c r="CDF9" s="0"/>
      <c r="CDG9" s="0"/>
      <c r="CDH9" s="0"/>
      <c r="CDI9" s="0"/>
      <c r="CDJ9" s="0"/>
      <c r="CDK9" s="0"/>
      <c r="CDL9" s="0"/>
      <c r="CDM9" s="0"/>
      <c r="CDN9" s="0"/>
      <c r="CDO9" s="0"/>
      <c r="CDP9" s="0"/>
      <c r="CDQ9" s="0"/>
      <c r="CDR9" s="0"/>
      <c r="CDS9" s="0"/>
      <c r="CDT9" s="0"/>
      <c r="CDU9" s="0"/>
      <c r="CDV9" s="0"/>
      <c r="CDW9" s="0"/>
      <c r="CDX9" s="0"/>
      <c r="CDY9" s="0"/>
      <c r="CDZ9" s="0"/>
      <c r="CEA9" s="0"/>
      <c r="CEB9" s="0"/>
      <c r="CEC9" s="0"/>
      <c r="CED9" s="0"/>
      <c r="CEE9" s="0"/>
      <c r="CEF9" s="0"/>
      <c r="CEG9" s="0"/>
      <c r="CEH9" s="0"/>
      <c r="CEI9" s="0"/>
      <c r="CEJ9" s="0"/>
      <c r="CEK9" s="0"/>
      <c r="CEL9" s="0"/>
      <c r="CEM9" s="0"/>
      <c r="CEN9" s="0"/>
      <c r="CEO9" s="0"/>
      <c r="CEP9" s="0"/>
      <c r="CEQ9" s="0"/>
      <c r="CER9" s="0"/>
      <c r="CES9" s="0"/>
      <c r="CET9" s="0"/>
      <c r="CEU9" s="0"/>
      <c r="CEV9" s="0"/>
      <c r="CEW9" s="0"/>
      <c r="CEX9" s="0"/>
      <c r="CEY9" s="0"/>
      <c r="CEZ9" s="0"/>
      <c r="CFA9" s="0"/>
      <c r="CFB9" s="0"/>
      <c r="CFC9" s="0"/>
      <c r="CFD9" s="0"/>
      <c r="CFE9" s="0"/>
      <c r="CFF9" s="0"/>
      <c r="CFG9" s="0"/>
      <c r="CFH9" s="0"/>
      <c r="CFI9" s="0"/>
      <c r="CFJ9" s="0"/>
      <c r="CFK9" s="0"/>
      <c r="CFL9" s="0"/>
      <c r="CFM9" s="0"/>
      <c r="CFN9" s="0"/>
      <c r="CFO9" s="0"/>
      <c r="CFP9" s="0"/>
      <c r="CFQ9" s="0"/>
      <c r="CFR9" s="0"/>
      <c r="CFS9" s="0"/>
      <c r="CFT9" s="0"/>
      <c r="CFU9" s="0"/>
      <c r="CFV9" s="0"/>
      <c r="CFW9" s="0"/>
      <c r="CFX9" s="0"/>
      <c r="CFY9" s="0"/>
      <c r="CFZ9" s="0"/>
      <c r="CGA9" s="0"/>
      <c r="CGB9" s="0"/>
      <c r="CGC9" s="0"/>
      <c r="CGD9" s="0"/>
      <c r="CGE9" s="0"/>
      <c r="CGF9" s="0"/>
      <c r="CGG9" s="0"/>
      <c r="CGH9" s="0"/>
      <c r="CGI9" s="0"/>
      <c r="CGJ9" s="0"/>
      <c r="CGK9" s="0"/>
      <c r="CGL9" s="0"/>
      <c r="CGM9" s="0"/>
      <c r="CGN9" s="0"/>
      <c r="CGO9" s="0"/>
      <c r="CGP9" s="0"/>
      <c r="CGQ9" s="0"/>
      <c r="CGR9" s="0"/>
      <c r="CGS9" s="0"/>
      <c r="CGT9" s="0"/>
      <c r="CGU9" s="0"/>
      <c r="CGV9" s="0"/>
      <c r="CGW9" s="0"/>
      <c r="CGX9" s="0"/>
      <c r="CGY9" s="0"/>
      <c r="CGZ9" s="0"/>
      <c r="CHA9" s="0"/>
      <c r="CHB9" s="0"/>
      <c r="CHC9" s="0"/>
      <c r="CHD9" s="0"/>
      <c r="CHE9" s="0"/>
      <c r="CHF9" s="0"/>
      <c r="CHG9" s="0"/>
      <c r="CHH9" s="0"/>
      <c r="CHI9" s="0"/>
      <c r="CHJ9" s="0"/>
      <c r="CHK9" s="0"/>
      <c r="CHL9" s="0"/>
      <c r="CHM9" s="0"/>
      <c r="CHN9" s="0"/>
      <c r="CHO9" s="0"/>
      <c r="CHP9" s="0"/>
      <c r="CHQ9" s="0"/>
      <c r="CHR9" s="0"/>
      <c r="CHS9" s="0"/>
      <c r="CHT9" s="0"/>
      <c r="CHU9" s="0"/>
      <c r="CHV9" s="0"/>
      <c r="CHW9" s="0"/>
      <c r="CHX9" s="0"/>
      <c r="CHY9" s="0"/>
      <c r="CHZ9" s="0"/>
      <c r="CIA9" s="0"/>
      <c r="CIB9" s="0"/>
      <c r="CIC9" s="0"/>
      <c r="CID9" s="0"/>
      <c r="CIE9" s="0"/>
      <c r="CIF9" s="0"/>
      <c r="CIG9" s="0"/>
      <c r="CIH9" s="0"/>
      <c r="CII9" s="0"/>
      <c r="CIJ9" s="0"/>
      <c r="CIK9" s="0"/>
      <c r="CIL9" s="0"/>
      <c r="CIM9" s="0"/>
      <c r="CIN9" s="0"/>
      <c r="CIO9" s="0"/>
      <c r="CIP9" s="0"/>
      <c r="CIQ9" s="0"/>
      <c r="CIR9" s="0"/>
      <c r="CIS9" s="0"/>
      <c r="CIT9" s="0"/>
      <c r="CIU9" s="0"/>
      <c r="CIV9" s="0"/>
      <c r="CIW9" s="0"/>
      <c r="CIX9" s="0"/>
      <c r="CIY9" s="0"/>
      <c r="CIZ9" s="0"/>
      <c r="CJA9" s="0"/>
      <c r="CJB9" s="0"/>
      <c r="CJC9" s="0"/>
      <c r="CJD9" s="0"/>
      <c r="CJE9" s="0"/>
      <c r="CJF9" s="0"/>
      <c r="CJG9" s="0"/>
      <c r="CJH9" s="0"/>
      <c r="CJI9" s="0"/>
      <c r="CJJ9" s="0"/>
      <c r="CJK9" s="0"/>
      <c r="CJL9" s="0"/>
      <c r="CJM9" s="0"/>
      <c r="CJN9" s="0"/>
      <c r="CJO9" s="0"/>
      <c r="CJP9" s="0"/>
      <c r="CJQ9" s="0"/>
      <c r="CJR9" s="0"/>
      <c r="CJS9" s="0"/>
      <c r="CJT9" s="0"/>
      <c r="CJU9" s="0"/>
      <c r="CJV9" s="0"/>
      <c r="CJW9" s="0"/>
      <c r="CJX9" s="0"/>
      <c r="CJY9" s="0"/>
      <c r="CJZ9" s="0"/>
      <c r="CKA9" s="0"/>
      <c r="CKB9" s="0"/>
      <c r="CKC9" s="0"/>
      <c r="CKD9" s="0"/>
      <c r="CKE9" s="0"/>
      <c r="CKF9" s="0"/>
      <c r="CKG9" s="0"/>
      <c r="CKH9" s="0"/>
      <c r="CKI9" s="0"/>
      <c r="CKJ9" s="0"/>
      <c r="CKK9" s="0"/>
      <c r="CKL9" s="0"/>
      <c r="CKM9" s="0"/>
      <c r="CKN9" s="0"/>
      <c r="CKO9" s="0"/>
      <c r="CKP9" s="0"/>
      <c r="CKQ9" s="0"/>
      <c r="CKR9" s="0"/>
      <c r="CKS9" s="0"/>
      <c r="CKT9" s="0"/>
      <c r="CKU9" s="0"/>
      <c r="CKV9" s="0"/>
      <c r="CKW9" s="0"/>
      <c r="CKX9" s="0"/>
      <c r="CKY9" s="0"/>
      <c r="CKZ9" s="0"/>
      <c r="CLA9" s="0"/>
      <c r="CLB9" s="0"/>
      <c r="CLC9" s="0"/>
      <c r="CLD9" s="0"/>
      <c r="CLE9" s="0"/>
      <c r="CLF9" s="0"/>
      <c r="CLG9" s="0"/>
      <c r="CLH9" s="0"/>
      <c r="CLI9" s="0"/>
      <c r="CLJ9" s="0"/>
      <c r="CLK9" s="0"/>
      <c r="CLL9" s="0"/>
      <c r="CLM9" s="0"/>
      <c r="CLN9" s="0"/>
      <c r="CLO9" s="0"/>
      <c r="CLP9" s="0"/>
      <c r="CLQ9" s="0"/>
      <c r="CLR9" s="0"/>
      <c r="CLS9" s="0"/>
      <c r="CLT9" s="0"/>
      <c r="CLU9" s="0"/>
      <c r="CLV9" s="0"/>
      <c r="CLW9" s="0"/>
      <c r="CLX9" s="0"/>
      <c r="CLY9" s="0"/>
      <c r="CLZ9" s="0"/>
      <c r="CMA9" s="0"/>
      <c r="CMB9" s="0"/>
      <c r="CMC9" s="0"/>
      <c r="CMD9" s="0"/>
      <c r="CME9" s="0"/>
      <c r="CMF9" s="0"/>
      <c r="CMG9" s="0"/>
      <c r="CMH9" s="0"/>
      <c r="CMI9" s="0"/>
      <c r="CMJ9" s="0"/>
      <c r="CMK9" s="0"/>
      <c r="CML9" s="0"/>
      <c r="CMM9" s="0"/>
      <c r="CMN9" s="0"/>
      <c r="CMO9" s="0"/>
      <c r="CMP9" s="0"/>
      <c r="CMQ9" s="0"/>
      <c r="CMR9" s="0"/>
      <c r="CMS9" s="0"/>
      <c r="CMT9" s="0"/>
      <c r="CMU9" s="0"/>
      <c r="CMV9" s="0"/>
      <c r="CMW9" s="0"/>
      <c r="CMX9" s="0"/>
      <c r="CMY9" s="0"/>
      <c r="CMZ9" s="0"/>
      <c r="CNA9" s="0"/>
      <c r="CNB9" s="0"/>
      <c r="CNC9" s="0"/>
      <c r="CND9" s="0"/>
      <c r="CNE9" s="0"/>
      <c r="CNF9" s="0"/>
      <c r="CNG9" s="0"/>
      <c r="CNH9" s="0"/>
      <c r="CNI9" s="0"/>
      <c r="CNJ9" s="0"/>
      <c r="CNK9" s="0"/>
      <c r="CNL9" s="0"/>
      <c r="CNM9" s="0"/>
      <c r="CNN9" s="0"/>
      <c r="CNO9" s="0"/>
      <c r="CNP9" s="0"/>
      <c r="CNQ9" s="0"/>
      <c r="CNR9" s="0"/>
      <c r="CNS9" s="0"/>
      <c r="CNT9" s="0"/>
      <c r="CNU9" s="0"/>
      <c r="CNV9" s="0"/>
      <c r="CNW9" s="0"/>
      <c r="CNX9" s="0"/>
      <c r="CNY9" s="0"/>
      <c r="CNZ9" s="0"/>
      <c r="COA9" s="0"/>
      <c r="COB9" s="0"/>
      <c r="COC9" s="0"/>
      <c r="COD9" s="0"/>
      <c r="COE9" s="0"/>
      <c r="COF9" s="0"/>
      <c r="COG9" s="0"/>
      <c r="COH9" s="0"/>
      <c r="COI9" s="0"/>
      <c r="COJ9" s="0"/>
      <c r="COK9" s="0"/>
      <c r="COL9" s="0"/>
      <c r="COM9" s="0"/>
      <c r="CON9" s="0"/>
      <c r="COO9" s="0"/>
      <c r="COP9" s="0"/>
      <c r="COQ9" s="0"/>
      <c r="COR9" s="0"/>
      <c r="COS9" s="0"/>
      <c r="COT9" s="0"/>
      <c r="COU9" s="0"/>
      <c r="COV9" s="0"/>
      <c r="COW9" s="0"/>
      <c r="COX9" s="0"/>
      <c r="COY9" s="0"/>
      <c r="COZ9" s="0"/>
      <c r="CPA9" s="0"/>
      <c r="CPB9" s="0"/>
      <c r="CPC9" s="0"/>
      <c r="CPD9" s="0"/>
      <c r="CPE9" s="0"/>
      <c r="CPF9" s="0"/>
      <c r="CPG9" s="0"/>
      <c r="CPH9" s="0"/>
      <c r="CPI9" s="0"/>
      <c r="CPJ9" s="0"/>
      <c r="CPK9" s="0"/>
      <c r="CPL9" s="0"/>
      <c r="CPM9" s="0"/>
      <c r="CPN9" s="0"/>
      <c r="CPO9" s="0"/>
      <c r="CPP9" s="0"/>
      <c r="CPQ9" s="0"/>
      <c r="CPR9" s="0"/>
      <c r="CPS9" s="0"/>
      <c r="CPT9" s="0"/>
      <c r="CPU9" s="0"/>
      <c r="CPV9" s="0"/>
      <c r="CPW9" s="0"/>
      <c r="CPX9" s="0"/>
      <c r="CPY9" s="0"/>
      <c r="CPZ9" s="0"/>
      <c r="CQA9" s="0"/>
      <c r="CQB9" s="0"/>
      <c r="CQC9" s="0"/>
      <c r="CQD9" s="0"/>
      <c r="CQE9" s="0"/>
      <c r="CQF9" s="0"/>
      <c r="CQG9" s="0"/>
      <c r="CQH9" s="0"/>
      <c r="CQI9" s="0"/>
      <c r="CQJ9" s="0"/>
      <c r="CQK9" s="0"/>
      <c r="CQL9" s="0"/>
      <c r="CQM9" s="0"/>
      <c r="CQN9" s="0"/>
      <c r="CQO9" s="0"/>
      <c r="CQP9" s="0"/>
      <c r="CQQ9" s="0"/>
      <c r="CQR9" s="0"/>
      <c r="CQS9" s="0"/>
      <c r="CQT9" s="0"/>
      <c r="CQU9" s="0"/>
      <c r="CQV9" s="0"/>
      <c r="CQW9" s="0"/>
      <c r="CQX9" s="0"/>
      <c r="CQY9" s="0"/>
      <c r="CQZ9" s="0"/>
      <c r="CRA9" s="0"/>
      <c r="CRB9" s="0"/>
      <c r="CRC9" s="0"/>
      <c r="CRD9" s="0"/>
      <c r="CRE9" s="0"/>
      <c r="CRF9" s="0"/>
      <c r="CRG9" s="0"/>
      <c r="CRH9" s="0"/>
      <c r="CRI9" s="0"/>
      <c r="CRJ9" s="0"/>
      <c r="CRK9" s="0"/>
      <c r="CRL9" s="0"/>
      <c r="CRM9" s="0"/>
      <c r="CRN9" s="0"/>
      <c r="CRO9" s="0"/>
      <c r="CRP9" s="0"/>
      <c r="CRQ9" s="0"/>
      <c r="CRR9" s="0"/>
      <c r="CRS9" s="0"/>
      <c r="CRT9" s="0"/>
      <c r="CRU9" s="0"/>
      <c r="CRV9" s="0"/>
      <c r="CRW9" s="0"/>
      <c r="CRX9" s="0"/>
      <c r="CRY9" s="0"/>
      <c r="CRZ9" s="0"/>
      <c r="CSA9" s="0"/>
      <c r="CSB9" s="0"/>
      <c r="CSC9" s="0"/>
      <c r="CSD9" s="0"/>
      <c r="CSE9" s="0"/>
      <c r="CSF9" s="0"/>
      <c r="CSG9" s="0"/>
      <c r="CSH9" s="0"/>
      <c r="CSI9" s="0"/>
      <c r="CSJ9" s="0"/>
      <c r="CSK9" s="0"/>
      <c r="CSL9" s="0"/>
      <c r="CSM9" s="0"/>
      <c r="CSN9" s="0"/>
      <c r="CSO9" s="0"/>
      <c r="CSP9" s="0"/>
      <c r="CSQ9" s="0"/>
      <c r="CSR9" s="0"/>
      <c r="CSS9" s="0"/>
      <c r="CST9" s="0"/>
      <c r="CSU9" s="0"/>
      <c r="CSV9" s="0"/>
      <c r="CSW9" s="0"/>
      <c r="CSX9" s="0"/>
      <c r="CSY9" s="0"/>
      <c r="CSZ9" s="0"/>
      <c r="CTA9" s="0"/>
      <c r="CTB9" s="0"/>
      <c r="CTC9" s="0"/>
      <c r="CTD9" s="0"/>
      <c r="CTE9" s="0"/>
      <c r="CTF9" s="0"/>
      <c r="CTG9" s="0"/>
      <c r="CTH9" s="0"/>
      <c r="CTI9" s="0"/>
      <c r="CTJ9" s="0"/>
      <c r="CTK9" s="0"/>
      <c r="CTL9" s="0"/>
      <c r="CTM9" s="0"/>
      <c r="CTN9" s="0"/>
      <c r="CTO9" s="0"/>
      <c r="CTP9" s="0"/>
      <c r="CTQ9" s="0"/>
      <c r="CTR9" s="0"/>
      <c r="CTS9" s="0"/>
      <c r="CTT9" s="0"/>
      <c r="CTU9" s="0"/>
      <c r="CTV9" s="0"/>
      <c r="CTW9" s="0"/>
      <c r="CTX9" s="0"/>
      <c r="CTY9" s="0"/>
      <c r="CTZ9" s="0"/>
      <c r="CUA9" s="0"/>
      <c r="CUB9" s="0"/>
      <c r="CUC9" s="0"/>
      <c r="CUD9" s="0"/>
      <c r="CUE9" s="0"/>
      <c r="CUF9" s="0"/>
      <c r="CUG9" s="0"/>
      <c r="CUH9" s="0"/>
      <c r="CUI9" s="0"/>
      <c r="CUJ9" s="0"/>
      <c r="CUK9" s="0"/>
      <c r="CUL9" s="0"/>
      <c r="CUM9" s="0"/>
      <c r="CUN9" s="0"/>
      <c r="CUO9" s="0"/>
      <c r="CUP9" s="0"/>
      <c r="CUQ9" s="0"/>
      <c r="CUR9" s="0"/>
      <c r="CUS9" s="0"/>
      <c r="CUT9" s="0"/>
      <c r="CUU9" s="0"/>
      <c r="CUV9" s="0"/>
      <c r="CUW9" s="0"/>
      <c r="CUX9" s="0"/>
      <c r="CUY9" s="0"/>
      <c r="CUZ9" s="0"/>
      <c r="CVA9" s="0"/>
      <c r="CVB9" s="0"/>
      <c r="CVC9" s="0"/>
      <c r="CVD9" s="0"/>
      <c r="CVE9" s="0"/>
      <c r="CVF9" s="0"/>
      <c r="CVG9" s="0"/>
      <c r="CVH9" s="0"/>
      <c r="CVI9" s="0"/>
      <c r="CVJ9" s="0"/>
      <c r="CVK9" s="0"/>
      <c r="CVL9" s="0"/>
      <c r="CVM9" s="0"/>
      <c r="CVN9" s="0"/>
      <c r="CVO9" s="0"/>
      <c r="CVP9" s="0"/>
      <c r="CVQ9" s="0"/>
      <c r="CVR9" s="0"/>
      <c r="CVS9" s="0"/>
      <c r="CVT9" s="0"/>
      <c r="CVU9" s="0"/>
      <c r="CVV9" s="0"/>
      <c r="CVW9" s="0"/>
      <c r="CVX9" s="0"/>
      <c r="CVY9" s="0"/>
      <c r="CVZ9" s="0"/>
      <c r="CWA9" s="0"/>
      <c r="CWB9" s="0"/>
      <c r="CWC9" s="0"/>
      <c r="CWD9" s="0"/>
      <c r="CWE9" s="0"/>
      <c r="CWF9" s="0"/>
      <c r="CWG9" s="0"/>
      <c r="CWH9" s="0"/>
      <c r="CWI9" s="0"/>
      <c r="CWJ9" s="0"/>
      <c r="CWK9" s="0"/>
      <c r="CWL9" s="0"/>
      <c r="CWM9" s="0"/>
      <c r="CWN9" s="0"/>
      <c r="CWO9" s="0"/>
      <c r="CWP9" s="0"/>
      <c r="CWQ9" s="0"/>
      <c r="CWR9" s="0"/>
      <c r="CWS9" s="0"/>
      <c r="CWT9" s="0"/>
      <c r="CWU9" s="0"/>
      <c r="CWV9" s="0"/>
      <c r="CWW9" s="0"/>
      <c r="CWX9" s="0"/>
      <c r="CWY9" s="0"/>
      <c r="CWZ9" s="0"/>
      <c r="CXA9" s="0"/>
      <c r="CXB9" s="0"/>
      <c r="CXC9" s="0"/>
      <c r="CXD9" s="0"/>
      <c r="CXE9" s="0"/>
      <c r="CXF9" s="0"/>
      <c r="CXG9" s="0"/>
      <c r="CXH9" s="0"/>
      <c r="CXI9" s="0"/>
      <c r="CXJ9" s="0"/>
      <c r="CXK9" s="0"/>
      <c r="CXL9" s="0"/>
      <c r="CXM9" s="0"/>
      <c r="CXN9" s="0"/>
      <c r="CXO9" s="0"/>
      <c r="CXP9" s="0"/>
      <c r="CXQ9" s="0"/>
      <c r="CXR9" s="0"/>
      <c r="CXS9" s="0"/>
      <c r="CXT9" s="0"/>
      <c r="CXU9" s="0"/>
      <c r="CXV9" s="0"/>
      <c r="CXW9" s="0"/>
      <c r="CXX9" s="0"/>
      <c r="CXY9" s="0"/>
      <c r="CXZ9" s="0"/>
      <c r="CYA9" s="0"/>
      <c r="CYB9" s="0"/>
      <c r="CYC9" s="0"/>
      <c r="CYD9" s="0"/>
      <c r="CYE9" s="0"/>
      <c r="CYF9" s="0"/>
      <c r="CYG9" s="0"/>
      <c r="CYH9" s="0"/>
      <c r="CYI9" s="0"/>
      <c r="CYJ9" s="0"/>
      <c r="CYK9" s="0"/>
      <c r="CYL9" s="0"/>
      <c r="CYM9" s="0"/>
      <c r="CYN9" s="0"/>
      <c r="CYO9" s="0"/>
      <c r="CYP9" s="0"/>
      <c r="CYQ9" s="0"/>
      <c r="CYR9" s="0"/>
      <c r="CYS9" s="0"/>
      <c r="CYT9" s="0"/>
      <c r="CYU9" s="0"/>
      <c r="CYV9" s="0"/>
      <c r="CYW9" s="0"/>
      <c r="CYX9" s="0"/>
      <c r="CYY9" s="0"/>
      <c r="CYZ9" s="0"/>
      <c r="CZA9" s="0"/>
      <c r="CZB9" s="0"/>
      <c r="CZC9" s="0"/>
      <c r="CZD9" s="0"/>
      <c r="CZE9" s="0"/>
      <c r="CZF9" s="0"/>
      <c r="CZG9" s="0"/>
      <c r="CZH9" s="0"/>
      <c r="CZI9" s="0"/>
      <c r="CZJ9" s="0"/>
      <c r="CZK9" s="0"/>
      <c r="CZL9" s="0"/>
      <c r="CZM9" s="0"/>
      <c r="CZN9" s="0"/>
      <c r="CZO9" s="0"/>
      <c r="CZP9" s="0"/>
      <c r="CZQ9" s="0"/>
      <c r="CZR9" s="0"/>
      <c r="CZS9" s="0"/>
      <c r="CZT9" s="0"/>
      <c r="CZU9" s="0"/>
      <c r="CZV9" s="0"/>
      <c r="CZW9" s="0"/>
      <c r="CZX9" s="0"/>
      <c r="CZY9" s="0"/>
      <c r="CZZ9" s="0"/>
      <c r="DAA9" s="0"/>
      <c r="DAB9" s="0"/>
      <c r="DAC9" s="0"/>
      <c r="DAD9" s="0"/>
      <c r="DAE9" s="0"/>
      <c r="DAF9" s="0"/>
      <c r="DAG9" s="0"/>
      <c r="DAH9" s="0"/>
      <c r="DAI9" s="0"/>
      <c r="DAJ9" s="0"/>
      <c r="DAK9" s="0"/>
      <c r="DAL9" s="0"/>
      <c r="DAM9" s="0"/>
      <c r="DAN9" s="0"/>
      <c r="DAO9" s="0"/>
      <c r="DAP9" s="0"/>
      <c r="DAQ9" s="0"/>
      <c r="DAR9" s="0"/>
      <c r="DAS9" s="0"/>
      <c r="DAT9" s="0"/>
      <c r="DAU9" s="0"/>
      <c r="DAV9" s="0"/>
      <c r="DAW9" s="0"/>
      <c r="DAX9" s="0"/>
      <c r="DAY9" s="0"/>
      <c r="DAZ9" s="0"/>
      <c r="DBA9" s="0"/>
      <c r="DBB9" s="0"/>
      <c r="DBC9" s="0"/>
      <c r="DBD9" s="0"/>
      <c r="DBE9" s="0"/>
      <c r="DBF9" s="0"/>
      <c r="DBG9" s="0"/>
      <c r="DBH9" s="0"/>
      <c r="DBI9" s="0"/>
      <c r="DBJ9" s="0"/>
      <c r="DBK9" s="0"/>
      <c r="DBL9" s="0"/>
      <c r="DBM9" s="0"/>
      <c r="DBN9" s="0"/>
      <c r="DBO9" s="0"/>
      <c r="DBP9" s="0"/>
      <c r="DBQ9" s="0"/>
      <c r="DBR9" s="0"/>
      <c r="DBS9" s="0"/>
      <c r="DBT9" s="0"/>
      <c r="DBU9" s="0"/>
      <c r="DBV9" s="0"/>
      <c r="DBW9" s="0"/>
      <c r="DBX9" s="0"/>
      <c r="DBY9" s="0"/>
      <c r="DBZ9" s="0"/>
      <c r="DCA9" s="0"/>
      <c r="DCB9" s="0"/>
      <c r="DCC9" s="0"/>
      <c r="DCD9" s="0"/>
      <c r="DCE9" s="0"/>
      <c r="DCF9" s="0"/>
      <c r="DCG9" s="0"/>
      <c r="DCH9" s="0"/>
      <c r="DCI9" s="0"/>
      <c r="DCJ9" s="0"/>
      <c r="DCK9" s="0"/>
      <c r="DCL9" s="0"/>
      <c r="DCM9" s="0"/>
      <c r="DCN9" s="0"/>
      <c r="DCO9" s="0"/>
      <c r="DCP9" s="0"/>
      <c r="DCQ9" s="0"/>
      <c r="DCR9" s="0"/>
      <c r="DCS9" s="0"/>
      <c r="DCT9" s="0"/>
      <c r="DCU9" s="0"/>
      <c r="DCV9" s="0"/>
      <c r="DCW9" s="0"/>
      <c r="DCX9" s="0"/>
      <c r="DCY9" s="0"/>
      <c r="DCZ9" s="0"/>
      <c r="DDA9" s="0"/>
      <c r="DDB9" s="0"/>
      <c r="DDC9" s="0"/>
      <c r="DDD9" s="0"/>
      <c r="DDE9" s="0"/>
      <c r="DDF9" s="0"/>
      <c r="DDG9" s="0"/>
      <c r="DDH9" s="0"/>
      <c r="DDI9" s="0"/>
      <c r="DDJ9" s="0"/>
      <c r="DDK9" s="0"/>
      <c r="DDL9" s="0"/>
      <c r="DDM9" s="0"/>
      <c r="DDN9" s="0"/>
      <c r="DDO9" s="0"/>
      <c r="DDP9" s="0"/>
      <c r="DDQ9" s="0"/>
      <c r="DDR9" s="0"/>
      <c r="DDS9" s="0"/>
      <c r="DDT9" s="0"/>
      <c r="DDU9" s="0"/>
      <c r="DDV9" s="0"/>
      <c r="DDW9" s="0"/>
      <c r="DDX9" s="0"/>
      <c r="DDY9" s="0"/>
      <c r="DDZ9" s="0"/>
      <c r="DEA9" s="0"/>
      <c r="DEB9" s="0"/>
      <c r="DEC9" s="0"/>
      <c r="DED9" s="0"/>
      <c r="DEE9" s="0"/>
      <c r="DEF9" s="0"/>
      <c r="DEG9" s="0"/>
      <c r="DEH9" s="0"/>
      <c r="DEI9" s="0"/>
      <c r="DEJ9" s="0"/>
      <c r="DEK9" s="0"/>
      <c r="DEL9" s="0"/>
      <c r="DEM9" s="0"/>
      <c r="DEN9" s="0"/>
      <c r="DEO9" s="0"/>
      <c r="DEP9" s="0"/>
      <c r="DEQ9" s="0"/>
      <c r="DER9" s="0"/>
      <c r="DES9" s="0"/>
      <c r="DET9" s="0"/>
      <c r="DEU9" s="0"/>
      <c r="DEV9" s="0"/>
      <c r="DEW9" s="0"/>
      <c r="DEX9" s="0"/>
      <c r="DEY9" s="0"/>
      <c r="DEZ9" s="0"/>
      <c r="DFA9" s="0"/>
      <c r="DFB9" s="0"/>
      <c r="DFC9" s="0"/>
      <c r="DFD9" s="0"/>
      <c r="DFE9" s="0"/>
      <c r="DFF9" s="0"/>
      <c r="DFG9" s="0"/>
      <c r="DFH9" s="0"/>
      <c r="DFI9" s="0"/>
      <c r="DFJ9" s="0"/>
      <c r="DFK9" s="0"/>
      <c r="DFL9" s="0"/>
      <c r="DFM9" s="0"/>
      <c r="DFN9" s="0"/>
      <c r="DFO9" s="0"/>
      <c r="DFP9" s="0"/>
      <c r="DFQ9" s="0"/>
      <c r="DFR9" s="0"/>
      <c r="DFS9" s="0"/>
      <c r="DFT9" s="0"/>
      <c r="DFU9" s="0"/>
      <c r="DFV9" s="0"/>
      <c r="DFW9" s="0"/>
      <c r="DFX9" s="0"/>
      <c r="DFY9" s="0"/>
      <c r="DFZ9" s="0"/>
      <c r="DGA9" s="0"/>
      <c r="DGB9" s="0"/>
      <c r="DGC9" s="0"/>
      <c r="DGD9" s="0"/>
      <c r="DGE9" s="0"/>
      <c r="DGF9" s="0"/>
      <c r="DGG9" s="0"/>
      <c r="DGH9" s="0"/>
      <c r="DGI9" s="0"/>
      <c r="DGJ9" s="0"/>
      <c r="DGK9" s="0"/>
      <c r="DGL9" s="0"/>
      <c r="DGM9" s="0"/>
      <c r="DGN9" s="0"/>
      <c r="DGO9" s="0"/>
      <c r="DGP9" s="0"/>
      <c r="DGQ9" s="0"/>
      <c r="DGR9" s="0"/>
      <c r="DGS9" s="0"/>
      <c r="DGT9" s="0"/>
      <c r="DGU9" s="0"/>
      <c r="DGV9" s="0"/>
      <c r="DGW9" s="0"/>
      <c r="DGX9" s="0"/>
      <c r="DGY9" s="0"/>
      <c r="DGZ9" s="0"/>
      <c r="DHA9" s="0"/>
      <c r="DHB9" s="0"/>
      <c r="DHC9" s="0"/>
      <c r="DHD9" s="0"/>
      <c r="DHE9" s="0"/>
      <c r="DHF9" s="0"/>
      <c r="DHG9" s="0"/>
      <c r="DHH9" s="0"/>
      <c r="DHI9" s="0"/>
      <c r="DHJ9" s="0"/>
      <c r="DHK9" s="0"/>
      <c r="DHL9" s="0"/>
      <c r="DHM9" s="0"/>
      <c r="DHN9" s="0"/>
      <c r="DHO9" s="0"/>
      <c r="DHP9" s="0"/>
      <c r="DHQ9" s="0"/>
      <c r="DHR9" s="0"/>
      <c r="DHS9" s="0"/>
      <c r="DHT9" s="0"/>
      <c r="DHU9" s="0"/>
      <c r="DHV9" s="0"/>
      <c r="DHW9" s="0"/>
      <c r="DHX9" s="0"/>
      <c r="DHY9" s="0"/>
      <c r="DHZ9" s="0"/>
      <c r="DIA9" s="0"/>
      <c r="DIB9" s="0"/>
      <c r="DIC9" s="0"/>
      <c r="DID9" s="0"/>
      <c r="DIE9" s="0"/>
      <c r="DIF9" s="0"/>
      <c r="DIG9" s="0"/>
      <c r="DIH9" s="0"/>
      <c r="DII9" s="0"/>
      <c r="DIJ9" s="0"/>
      <c r="DIK9" s="0"/>
      <c r="DIL9" s="0"/>
      <c r="DIM9" s="0"/>
      <c r="DIN9" s="0"/>
      <c r="DIO9" s="0"/>
      <c r="DIP9" s="0"/>
      <c r="DIQ9" s="0"/>
      <c r="DIR9" s="0"/>
      <c r="DIS9" s="0"/>
      <c r="DIT9" s="0"/>
      <c r="DIU9" s="0"/>
      <c r="DIV9" s="0"/>
      <c r="DIW9" s="0"/>
      <c r="DIX9" s="0"/>
      <c r="DIY9" s="0"/>
      <c r="DIZ9" s="0"/>
      <c r="DJA9" s="0"/>
      <c r="DJB9" s="0"/>
      <c r="DJC9" s="0"/>
      <c r="DJD9" s="0"/>
      <c r="DJE9" s="0"/>
      <c r="DJF9" s="0"/>
      <c r="DJG9" s="0"/>
      <c r="DJH9" s="0"/>
      <c r="DJI9" s="0"/>
      <c r="DJJ9" s="0"/>
      <c r="DJK9" s="0"/>
      <c r="DJL9" s="0"/>
      <c r="DJM9" s="0"/>
      <c r="DJN9" s="0"/>
      <c r="DJO9" s="0"/>
      <c r="DJP9" s="0"/>
      <c r="DJQ9" s="0"/>
      <c r="DJR9" s="0"/>
      <c r="DJS9" s="0"/>
      <c r="DJT9" s="0"/>
      <c r="DJU9" s="0"/>
      <c r="DJV9" s="0"/>
      <c r="DJW9" s="0"/>
      <c r="DJX9" s="0"/>
      <c r="DJY9" s="0"/>
      <c r="DJZ9" s="0"/>
      <c r="DKA9" s="0"/>
      <c r="DKB9" s="0"/>
      <c r="DKC9" s="0"/>
      <c r="DKD9" s="0"/>
      <c r="DKE9" s="0"/>
      <c r="DKF9" s="0"/>
      <c r="DKG9" s="0"/>
      <c r="DKH9" s="0"/>
      <c r="DKI9" s="0"/>
      <c r="DKJ9" s="0"/>
      <c r="DKK9" s="0"/>
      <c r="DKL9" s="0"/>
      <c r="DKM9" s="0"/>
      <c r="DKN9" s="0"/>
      <c r="DKO9" s="0"/>
      <c r="DKP9" s="0"/>
      <c r="DKQ9" s="0"/>
      <c r="DKR9" s="0"/>
      <c r="DKS9" s="0"/>
      <c r="DKT9" s="0"/>
      <c r="DKU9" s="0"/>
      <c r="DKV9" s="0"/>
      <c r="DKW9" s="0"/>
      <c r="DKX9" s="0"/>
      <c r="DKY9" s="0"/>
      <c r="DKZ9" s="0"/>
      <c r="DLA9" s="0"/>
      <c r="DLB9" s="0"/>
      <c r="DLC9" s="0"/>
      <c r="DLD9" s="0"/>
      <c r="DLE9" s="0"/>
      <c r="DLF9" s="0"/>
      <c r="DLG9" s="0"/>
      <c r="DLH9" s="0"/>
      <c r="DLI9" s="0"/>
      <c r="DLJ9" s="0"/>
      <c r="DLK9" s="0"/>
      <c r="DLL9" s="0"/>
      <c r="DLM9" s="0"/>
      <c r="DLN9" s="0"/>
      <c r="DLO9" s="0"/>
      <c r="DLP9" s="0"/>
      <c r="DLQ9" s="0"/>
      <c r="DLR9" s="0"/>
      <c r="DLS9" s="0"/>
      <c r="DLT9" s="0"/>
      <c r="DLU9" s="0"/>
      <c r="DLV9" s="0"/>
      <c r="DLW9" s="0"/>
      <c r="DLX9" s="0"/>
      <c r="DLY9" s="0"/>
      <c r="DLZ9" s="0"/>
      <c r="DMA9" s="0"/>
      <c r="DMB9" s="0"/>
      <c r="DMC9" s="0"/>
      <c r="DMD9" s="0"/>
      <c r="DME9" s="0"/>
      <c r="DMF9" s="0"/>
      <c r="DMG9" s="0"/>
      <c r="DMH9" s="0"/>
      <c r="DMI9" s="0"/>
      <c r="DMJ9" s="0"/>
      <c r="DMK9" s="0"/>
      <c r="DML9" s="0"/>
      <c r="DMM9" s="0"/>
      <c r="DMN9" s="0"/>
      <c r="DMO9" s="0"/>
      <c r="DMP9" s="0"/>
      <c r="DMQ9" s="0"/>
      <c r="DMR9" s="0"/>
      <c r="DMS9" s="0"/>
      <c r="DMT9" s="0"/>
      <c r="DMU9" s="0"/>
      <c r="DMV9" s="0"/>
      <c r="DMW9" s="0"/>
      <c r="DMX9" s="0"/>
      <c r="DMY9" s="0"/>
      <c r="DMZ9" s="0"/>
      <c r="DNA9" s="0"/>
      <c r="DNB9" s="0"/>
      <c r="DNC9" s="0"/>
      <c r="DND9" s="0"/>
      <c r="DNE9" s="0"/>
      <c r="DNF9" s="0"/>
      <c r="DNG9" s="0"/>
      <c r="DNH9" s="0"/>
      <c r="DNI9" s="0"/>
      <c r="DNJ9" s="0"/>
      <c r="DNK9" s="0"/>
      <c r="DNL9" s="0"/>
      <c r="DNM9" s="0"/>
      <c r="DNN9" s="0"/>
      <c r="DNO9" s="0"/>
      <c r="DNP9" s="0"/>
      <c r="DNQ9" s="0"/>
      <c r="DNR9" s="0"/>
      <c r="DNS9" s="0"/>
      <c r="DNT9" s="0"/>
      <c r="DNU9" s="0"/>
      <c r="DNV9" s="0"/>
      <c r="DNW9" s="0"/>
      <c r="DNX9" s="0"/>
      <c r="DNY9" s="0"/>
      <c r="DNZ9" s="0"/>
      <c r="DOA9" s="0"/>
      <c r="DOB9" s="0"/>
      <c r="DOC9" s="0"/>
      <c r="DOD9" s="0"/>
      <c r="DOE9" s="0"/>
      <c r="DOF9" s="0"/>
      <c r="DOG9" s="0"/>
      <c r="DOH9" s="0"/>
      <c r="DOI9" s="0"/>
      <c r="DOJ9" s="0"/>
      <c r="DOK9" s="0"/>
      <c r="DOL9" s="0"/>
      <c r="DOM9" s="0"/>
      <c r="DON9" s="0"/>
      <c r="DOO9" s="0"/>
      <c r="DOP9" s="0"/>
      <c r="DOQ9" s="0"/>
      <c r="DOR9" s="0"/>
      <c r="DOS9" s="0"/>
      <c r="DOT9" s="0"/>
      <c r="DOU9" s="0"/>
      <c r="DOV9" s="0"/>
      <c r="DOW9" s="0"/>
      <c r="DOX9" s="0"/>
      <c r="DOY9" s="0"/>
      <c r="DOZ9" s="0"/>
      <c r="DPA9" s="0"/>
      <c r="DPB9" s="0"/>
      <c r="DPC9" s="0"/>
      <c r="DPD9" s="0"/>
      <c r="DPE9" s="0"/>
      <c r="DPF9" s="0"/>
      <c r="DPG9" s="0"/>
      <c r="DPH9" s="0"/>
      <c r="DPI9" s="0"/>
      <c r="DPJ9" s="0"/>
      <c r="DPK9" s="0"/>
      <c r="DPL9" s="0"/>
      <c r="DPM9" s="0"/>
      <c r="DPN9" s="0"/>
      <c r="DPO9" s="0"/>
      <c r="DPP9" s="0"/>
      <c r="DPQ9" s="0"/>
      <c r="DPR9" s="0"/>
      <c r="DPS9" s="0"/>
      <c r="DPT9" s="0"/>
      <c r="DPU9" s="0"/>
      <c r="DPV9" s="0"/>
      <c r="DPW9" s="0"/>
      <c r="DPX9" s="0"/>
      <c r="DPY9" s="0"/>
      <c r="DPZ9" s="0"/>
      <c r="DQA9" s="0"/>
      <c r="DQB9" s="0"/>
      <c r="DQC9" s="0"/>
      <c r="DQD9" s="0"/>
      <c r="DQE9" s="0"/>
      <c r="DQF9" s="0"/>
      <c r="DQG9" s="0"/>
      <c r="DQH9" s="0"/>
      <c r="DQI9" s="0"/>
      <c r="DQJ9" s="0"/>
      <c r="DQK9" s="0"/>
      <c r="DQL9" s="0"/>
      <c r="DQM9" s="0"/>
      <c r="DQN9" s="0"/>
      <c r="DQO9" s="0"/>
      <c r="DQP9" s="0"/>
      <c r="DQQ9" s="0"/>
      <c r="DQR9" s="0"/>
      <c r="DQS9" s="0"/>
      <c r="DQT9" s="0"/>
      <c r="DQU9" s="0"/>
      <c r="DQV9" s="0"/>
      <c r="DQW9" s="0"/>
      <c r="DQX9" s="0"/>
      <c r="DQY9" s="0"/>
      <c r="DQZ9" s="0"/>
      <c r="DRA9" s="0"/>
      <c r="DRB9" s="0"/>
      <c r="DRC9" s="0"/>
      <c r="DRD9" s="0"/>
      <c r="DRE9" s="0"/>
      <c r="DRF9" s="0"/>
      <c r="DRG9" s="0"/>
      <c r="DRH9" s="0"/>
      <c r="DRI9" s="0"/>
      <c r="DRJ9" s="0"/>
      <c r="DRK9" s="0"/>
      <c r="DRL9" s="0"/>
      <c r="DRM9" s="0"/>
      <c r="DRN9" s="0"/>
      <c r="DRO9" s="0"/>
      <c r="DRP9" s="0"/>
      <c r="DRQ9" s="0"/>
      <c r="DRR9" s="0"/>
      <c r="DRS9" s="0"/>
      <c r="DRT9" s="0"/>
      <c r="DRU9" s="0"/>
      <c r="DRV9" s="0"/>
      <c r="DRW9" s="0"/>
      <c r="DRX9" s="0"/>
      <c r="DRY9" s="0"/>
      <c r="DRZ9" s="0"/>
      <c r="DSA9" s="0"/>
      <c r="DSB9" s="0"/>
      <c r="DSC9" s="0"/>
      <c r="DSD9" s="0"/>
      <c r="DSE9" s="0"/>
      <c r="DSF9" s="0"/>
      <c r="DSG9" s="0"/>
      <c r="DSH9" s="0"/>
      <c r="DSI9" s="0"/>
      <c r="DSJ9" s="0"/>
      <c r="DSK9" s="0"/>
      <c r="DSL9" s="0"/>
      <c r="DSM9" s="0"/>
      <c r="DSN9" s="0"/>
      <c r="DSO9" s="0"/>
      <c r="DSP9" s="0"/>
      <c r="DSQ9" s="0"/>
      <c r="DSR9" s="0"/>
      <c r="DSS9" s="0"/>
      <c r="DST9" s="0"/>
      <c r="DSU9" s="0"/>
      <c r="DSV9" s="0"/>
      <c r="DSW9" s="0"/>
      <c r="DSX9" s="0"/>
      <c r="DSY9" s="0"/>
      <c r="DSZ9" s="0"/>
      <c r="DTA9" s="0"/>
      <c r="DTB9" s="0"/>
      <c r="DTC9" s="0"/>
      <c r="DTD9" s="0"/>
      <c r="DTE9" s="0"/>
      <c r="DTF9" s="0"/>
      <c r="DTG9" s="0"/>
      <c r="DTH9" s="0"/>
      <c r="DTI9" s="0"/>
      <c r="DTJ9" s="0"/>
      <c r="DTK9" s="0"/>
      <c r="DTL9" s="0"/>
      <c r="DTM9" s="0"/>
      <c r="DTN9" s="0"/>
      <c r="DTO9" s="0"/>
      <c r="DTP9" s="0"/>
      <c r="DTQ9" s="0"/>
      <c r="DTR9" s="0"/>
      <c r="DTS9" s="0"/>
      <c r="DTT9" s="0"/>
      <c r="DTU9" s="0"/>
      <c r="DTV9" s="0"/>
      <c r="DTW9" s="0"/>
      <c r="DTX9" s="0"/>
      <c r="DTY9" s="0"/>
      <c r="DTZ9" s="0"/>
      <c r="DUA9" s="0"/>
      <c r="DUB9" s="0"/>
      <c r="DUC9" s="0"/>
      <c r="DUD9" s="0"/>
      <c r="DUE9" s="0"/>
      <c r="DUF9" s="0"/>
      <c r="DUG9" s="0"/>
      <c r="DUH9" s="0"/>
      <c r="DUI9" s="0"/>
      <c r="DUJ9" s="0"/>
      <c r="DUK9" s="0"/>
      <c r="DUL9" s="0"/>
      <c r="DUM9" s="0"/>
      <c r="DUN9" s="0"/>
      <c r="DUO9" s="0"/>
      <c r="DUP9" s="0"/>
      <c r="DUQ9" s="0"/>
      <c r="DUR9" s="0"/>
      <c r="DUS9" s="0"/>
      <c r="DUT9" s="0"/>
      <c r="DUU9" s="0"/>
      <c r="DUV9" s="0"/>
      <c r="DUW9" s="0"/>
      <c r="DUX9" s="0"/>
      <c r="DUY9" s="0"/>
      <c r="DUZ9" s="0"/>
      <c r="DVA9" s="0"/>
      <c r="DVB9" s="0"/>
      <c r="DVC9" s="0"/>
      <c r="DVD9" s="0"/>
      <c r="DVE9" s="0"/>
      <c r="DVF9" s="0"/>
      <c r="DVG9" s="0"/>
      <c r="DVH9" s="0"/>
      <c r="DVI9" s="0"/>
      <c r="DVJ9" s="0"/>
      <c r="DVK9" s="0"/>
      <c r="DVL9" s="0"/>
      <c r="DVM9" s="0"/>
      <c r="DVN9" s="0"/>
      <c r="DVO9" s="0"/>
      <c r="DVP9" s="0"/>
      <c r="DVQ9" s="0"/>
      <c r="DVR9" s="0"/>
      <c r="DVS9" s="0"/>
      <c r="DVT9" s="0"/>
      <c r="DVU9" s="0"/>
      <c r="DVV9" s="0"/>
      <c r="DVW9" s="0"/>
      <c r="DVX9" s="0"/>
      <c r="DVY9" s="0"/>
      <c r="DVZ9" s="0"/>
      <c r="DWA9" s="0"/>
      <c r="DWB9" s="0"/>
      <c r="DWC9" s="0"/>
      <c r="DWD9" s="0"/>
      <c r="DWE9" s="0"/>
      <c r="DWF9" s="0"/>
      <c r="DWG9" s="0"/>
      <c r="DWH9" s="0"/>
      <c r="DWI9" s="0"/>
      <c r="DWJ9" s="0"/>
      <c r="DWK9" s="0"/>
      <c r="DWL9" s="0"/>
      <c r="DWM9" s="0"/>
      <c r="DWN9" s="0"/>
      <c r="DWO9" s="0"/>
      <c r="DWP9" s="0"/>
      <c r="DWQ9" s="0"/>
      <c r="DWR9" s="0"/>
      <c r="DWS9" s="0"/>
      <c r="DWT9" s="0"/>
      <c r="DWU9" s="0"/>
      <c r="DWV9" s="0"/>
      <c r="DWW9" s="0"/>
      <c r="DWX9" s="0"/>
      <c r="DWY9" s="0"/>
      <c r="DWZ9" s="0"/>
      <c r="DXA9" s="0"/>
      <c r="DXB9" s="0"/>
      <c r="DXC9" s="0"/>
      <c r="DXD9" s="0"/>
      <c r="DXE9" s="0"/>
      <c r="DXF9" s="0"/>
      <c r="DXG9" s="0"/>
      <c r="DXH9" s="0"/>
      <c r="DXI9" s="0"/>
      <c r="DXJ9" s="0"/>
      <c r="DXK9" s="0"/>
      <c r="DXL9" s="0"/>
      <c r="DXM9" s="0"/>
      <c r="DXN9" s="0"/>
      <c r="DXO9" s="0"/>
      <c r="DXP9" s="0"/>
      <c r="DXQ9" s="0"/>
      <c r="DXR9" s="0"/>
      <c r="DXS9" s="0"/>
      <c r="DXT9" s="0"/>
      <c r="DXU9" s="0"/>
      <c r="DXV9" s="0"/>
      <c r="DXW9" s="0"/>
      <c r="DXX9" s="0"/>
      <c r="DXY9" s="0"/>
      <c r="DXZ9" s="0"/>
      <c r="DYA9" s="0"/>
      <c r="DYB9" s="0"/>
      <c r="DYC9" s="0"/>
      <c r="DYD9" s="0"/>
      <c r="DYE9" s="0"/>
      <c r="DYF9" s="0"/>
      <c r="DYG9" s="0"/>
      <c r="DYH9" s="0"/>
      <c r="DYI9" s="0"/>
      <c r="DYJ9" s="0"/>
      <c r="DYK9" s="0"/>
      <c r="DYL9" s="0"/>
      <c r="DYM9" s="0"/>
      <c r="DYN9" s="0"/>
      <c r="DYO9" s="0"/>
      <c r="DYP9" s="0"/>
      <c r="DYQ9" s="0"/>
      <c r="DYR9" s="0"/>
      <c r="DYS9" s="0"/>
      <c r="DYT9" s="0"/>
      <c r="DYU9" s="0"/>
      <c r="DYV9" s="0"/>
      <c r="DYW9" s="0"/>
      <c r="DYX9" s="0"/>
      <c r="DYY9" s="0"/>
      <c r="DYZ9" s="0"/>
      <c r="DZA9" s="0"/>
      <c r="DZB9" s="0"/>
      <c r="DZC9" s="0"/>
      <c r="DZD9" s="0"/>
      <c r="DZE9" s="0"/>
      <c r="DZF9" s="0"/>
      <c r="DZG9" s="0"/>
      <c r="DZH9" s="0"/>
      <c r="DZI9" s="0"/>
      <c r="DZJ9" s="0"/>
      <c r="DZK9" s="0"/>
      <c r="DZL9" s="0"/>
      <c r="DZM9" s="0"/>
      <c r="DZN9" s="0"/>
      <c r="DZO9" s="0"/>
      <c r="DZP9" s="0"/>
      <c r="DZQ9" s="0"/>
      <c r="DZR9" s="0"/>
      <c r="DZS9" s="0"/>
      <c r="DZT9" s="0"/>
      <c r="DZU9" s="0"/>
      <c r="DZV9" s="0"/>
      <c r="DZW9" s="0"/>
      <c r="DZX9" s="0"/>
      <c r="DZY9" s="0"/>
      <c r="DZZ9" s="0"/>
      <c r="EAA9" s="0"/>
      <c r="EAB9" s="0"/>
      <c r="EAC9" s="0"/>
      <c r="EAD9" s="0"/>
      <c r="EAE9" s="0"/>
      <c r="EAF9" s="0"/>
      <c r="EAG9" s="0"/>
      <c r="EAH9" s="0"/>
      <c r="EAI9" s="0"/>
      <c r="EAJ9" s="0"/>
      <c r="EAK9" s="0"/>
      <c r="EAL9" s="0"/>
      <c r="EAM9" s="0"/>
      <c r="EAN9" s="0"/>
      <c r="EAO9" s="0"/>
      <c r="EAP9" s="0"/>
      <c r="EAQ9" s="0"/>
      <c r="EAR9" s="0"/>
      <c r="EAS9" s="0"/>
      <c r="EAT9" s="0"/>
      <c r="EAU9" s="0"/>
      <c r="EAV9" s="0"/>
      <c r="EAW9" s="0"/>
      <c r="EAX9" s="0"/>
      <c r="EAY9" s="0"/>
      <c r="EAZ9" s="0"/>
      <c r="EBA9" s="0"/>
      <c r="EBB9" s="0"/>
      <c r="EBC9" s="0"/>
      <c r="EBD9" s="0"/>
      <c r="EBE9" s="0"/>
      <c r="EBF9" s="0"/>
      <c r="EBG9" s="0"/>
      <c r="EBH9" s="0"/>
      <c r="EBI9" s="0"/>
      <c r="EBJ9" s="0"/>
      <c r="EBK9" s="0"/>
      <c r="EBL9" s="0"/>
      <c r="EBM9" s="0"/>
      <c r="EBN9" s="0"/>
      <c r="EBO9" s="0"/>
      <c r="EBP9" s="0"/>
      <c r="EBQ9" s="0"/>
      <c r="EBR9" s="0"/>
      <c r="EBS9" s="0"/>
      <c r="EBT9" s="0"/>
      <c r="EBU9" s="0"/>
      <c r="EBV9" s="0"/>
      <c r="EBW9" s="0"/>
      <c r="EBX9" s="0"/>
      <c r="EBY9" s="0"/>
      <c r="EBZ9" s="0"/>
      <c r="ECA9" s="0"/>
      <c r="ECB9" s="0"/>
      <c r="ECC9" s="0"/>
      <c r="ECD9" s="0"/>
      <c r="ECE9" s="0"/>
      <c r="ECF9" s="0"/>
      <c r="ECG9" s="0"/>
      <c r="ECH9" s="0"/>
      <c r="ECI9" s="0"/>
      <c r="ECJ9" s="0"/>
      <c r="ECK9" s="0"/>
      <c r="ECL9" s="0"/>
      <c r="ECM9" s="0"/>
      <c r="ECN9" s="0"/>
      <c r="ECO9" s="0"/>
      <c r="ECP9" s="0"/>
      <c r="ECQ9" s="0"/>
      <c r="ECR9" s="0"/>
      <c r="ECS9" s="0"/>
      <c r="ECT9" s="0"/>
      <c r="ECU9" s="0"/>
      <c r="ECV9" s="0"/>
      <c r="ECW9" s="0"/>
      <c r="ECX9" s="0"/>
      <c r="ECY9" s="0"/>
      <c r="ECZ9" s="0"/>
      <c r="EDA9" s="0"/>
      <c r="EDB9" s="0"/>
      <c r="EDC9" s="0"/>
      <c r="EDD9" s="0"/>
      <c r="EDE9" s="0"/>
      <c r="EDF9" s="0"/>
      <c r="EDG9" s="0"/>
      <c r="EDH9" s="0"/>
      <c r="EDI9" s="0"/>
      <c r="EDJ9" s="0"/>
      <c r="EDK9" s="0"/>
      <c r="EDL9" s="0"/>
      <c r="EDM9" s="0"/>
      <c r="EDN9" s="0"/>
      <c r="EDO9" s="0"/>
      <c r="EDP9" s="0"/>
      <c r="EDQ9" s="0"/>
      <c r="EDR9" s="0"/>
      <c r="EDS9" s="0"/>
      <c r="EDT9" s="0"/>
      <c r="EDU9" s="0"/>
      <c r="EDV9" s="0"/>
      <c r="EDW9" s="0"/>
      <c r="EDX9" s="0"/>
      <c r="EDY9" s="0"/>
      <c r="EDZ9" s="0"/>
      <c r="EEA9" s="0"/>
      <c r="EEB9" s="0"/>
      <c r="EEC9" s="0"/>
      <c r="EED9" s="0"/>
      <c r="EEE9" s="0"/>
      <c r="EEF9" s="0"/>
      <c r="EEG9" s="0"/>
      <c r="EEH9" s="0"/>
      <c r="EEI9" s="0"/>
      <c r="EEJ9" s="0"/>
      <c r="EEK9" s="0"/>
      <c r="EEL9" s="0"/>
      <c r="EEM9" s="0"/>
      <c r="EEN9" s="0"/>
      <c r="EEO9" s="0"/>
      <c r="EEP9" s="0"/>
      <c r="EEQ9" s="0"/>
      <c r="EER9" s="0"/>
      <c r="EES9" s="0"/>
      <c r="EET9" s="0"/>
      <c r="EEU9" s="0"/>
      <c r="EEV9" s="0"/>
      <c r="EEW9" s="0"/>
      <c r="EEX9" s="0"/>
      <c r="EEY9" s="0"/>
      <c r="EEZ9" s="0"/>
      <c r="EFA9" s="0"/>
      <c r="EFB9" s="0"/>
      <c r="EFC9" s="0"/>
      <c r="EFD9" s="0"/>
      <c r="EFE9" s="0"/>
      <c r="EFF9" s="0"/>
      <c r="EFG9" s="0"/>
      <c r="EFH9" s="0"/>
      <c r="EFI9" s="0"/>
      <c r="EFJ9" s="0"/>
      <c r="EFK9" s="0"/>
      <c r="EFL9" s="0"/>
      <c r="EFM9" s="0"/>
      <c r="EFN9" s="0"/>
      <c r="EFO9" s="0"/>
      <c r="EFP9" s="0"/>
      <c r="EFQ9" s="0"/>
      <c r="EFR9" s="0"/>
      <c r="EFS9" s="0"/>
      <c r="EFT9" s="0"/>
      <c r="EFU9" s="0"/>
      <c r="EFV9" s="0"/>
      <c r="EFW9" s="0"/>
      <c r="EFX9" s="0"/>
      <c r="EFY9" s="0"/>
      <c r="EFZ9" s="0"/>
      <c r="EGA9" s="0"/>
      <c r="EGB9" s="0"/>
      <c r="EGC9" s="0"/>
      <c r="EGD9" s="0"/>
      <c r="EGE9" s="0"/>
      <c r="EGF9" s="0"/>
      <c r="EGG9" s="0"/>
      <c r="EGH9" s="0"/>
      <c r="EGI9" s="0"/>
      <c r="EGJ9" s="0"/>
      <c r="EGK9" s="0"/>
      <c r="EGL9" s="0"/>
      <c r="EGM9" s="0"/>
      <c r="EGN9" s="0"/>
      <c r="EGO9" s="0"/>
      <c r="EGP9" s="0"/>
      <c r="EGQ9" s="0"/>
      <c r="EGR9" s="0"/>
      <c r="EGS9" s="0"/>
      <c r="EGT9" s="0"/>
      <c r="EGU9" s="0"/>
      <c r="EGV9" s="0"/>
      <c r="EGW9" s="0"/>
      <c r="EGX9" s="0"/>
      <c r="EGY9" s="0"/>
      <c r="EGZ9" s="0"/>
      <c r="EHA9" s="0"/>
      <c r="EHB9" s="0"/>
      <c r="EHC9" s="0"/>
      <c r="EHD9" s="0"/>
      <c r="EHE9" s="0"/>
      <c r="EHF9" s="0"/>
      <c r="EHG9" s="0"/>
      <c r="EHH9" s="0"/>
      <c r="EHI9" s="0"/>
      <c r="EHJ9" s="0"/>
      <c r="EHK9" s="0"/>
      <c r="EHL9" s="0"/>
      <c r="EHM9" s="0"/>
      <c r="EHN9" s="0"/>
      <c r="EHO9" s="0"/>
      <c r="EHP9" s="0"/>
      <c r="EHQ9" s="0"/>
      <c r="EHR9" s="0"/>
      <c r="EHS9" s="0"/>
      <c r="EHT9" s="0"/>
      <c r="EHU9" s="0"/>
      <c r="EHV9" s="0"/>
      <c r="EHW9" s="0"/>
      <c r="EHX9" s="0"/>
      <c r="EHY9" s="0"/>
      <c r="EHZ9" s="0"/>
      <c r="EIA9" s="0"/>
      <c r="EIB9" s="0"/>
      <c r="EIC9" s="0"/>
      <c r="EID9" s="0"/>
      <c r="EIE9" s="0"/>
      <c r="EIF9" s="0"/>
      <c r="EIG9" s="0"/>
      <c r="EIH9" s="0"/>
      <c r="EII9" s="0"/>
      <c r="EIJ9" s="0"/>
      <c r="EIK9" s="0"/>
      <c r="EIL9" s="0"/>
      <c r="EIM9" s="0"/>
      <c r="EIN9" s="0"/>
      <c r="EIO9" s="0"/>
      <c r="EIP9" s="0"/>
      <c r="EIQ9" s="0"/>
      <c r="EIR9" s="0"/>
      <c r="EIS9" s="0"/>
      <c r="EIT9" s="0"/>
      <c r="EIU9" s="0"/>
      <c r="EIV9" s="0"/>
      <c r="EIW9" s="0"/>
      <c r="EIX9" s="0"/>
      <c r="EIY9" s="0"/>
      <c r="EIZ9" s="0"/>
      <c r="EJA9" s="0"/>
      <c r="EJB9" s="0"/>
      <c r="EJC9" s="0"/>
      <c r="EJD9" s="0"/>
      <c r="EJE9" s="0"/>
      <c r="EJF9" s="0"/>
      <c r="EJG9" s="0"/>
      <c r="EJH9" s="0"/>
      <c r="EJI9" s="0"/>
      <c r="EJJ9" s="0"/>
      <c r="EJK9" s="0"/>
      <c r="EJL9" s="0"/>
      <c r="EJM9" s="0"/>
      <c r="EJN9" s="0"/>
      <c r="EJO9" s="0"/>
      <c r="EJP9" s="0"/>
      <c r="EJQ9" s="0"/>
      <c r="EJR9" s="0"/>
      <c r="EJS9" s="0"/>
      <c r="EJT9" s="0"/>
      <c r="EJU9" s="0"/>
      <c r="EJV9" s="0"/>
      <c r="EJW9" s="0"/>
      <c r="EJX9" s="0"/>
      <c r="EJY9" s="0"/>
      <c r="EJZ9" s="0"/>
      <c r="EKA9" s="0"/>
      <c r="EKB9" s="0"/>
      <c r="EKC9" s="0"/>
      <c r="EKD9" s="0"/>
      <c r="EKE9" s="0"/>
      <c r="EKF9" s="0"/>
      <c r="EKG9" s="0"/>
      <c r="EKH9" s="0"/>
      <c r="EKI9" s="0"/>
      <c r="EKJ9" s="0"/>
      <c r="EKK9" s="0"/>
      <c r="EKL9" s="0"/>
      <c r="EKM9" s="0"/>
      <c r="EKN9" s="0"/>
      <c r="EKO9" s="0"/>
      <c r="EKP9" s="0"/>
      <c r="EKQ9" s="0"/>
      <c r="EKR9" s="0"/>
      <c r="EKS9" s="0"/>
      <c r="EKT9" s="0"/>
      <c r="EKU9" s="0"/>
      <c r="EKV9" s="0"/>
      <c r="EKW9" s="0"/>
      <c r="EKX9" s="0"/>
      <c r="EKY9" s="0"/>
      <c r="EKZ9" s="0"/>
      <c r="ELA9" s="0"/>
      <c r="ELB9" s="0"/>
      <c r="ELC9" s="0"/>
      <c r="ELD9" s="0"/>
      <c r="ELE9" s="0"/>
      <c r="ELF9" s="0"/>
      <c r="ELG9" s="0"/>
      <c r="ELH9" s="0"/>
      <c r="ELI9" s="0"/>
      <c r="ELJ9" s="0"/>
      <c r="ELK9" s="0"/>
      <c r="ELL9" s="0"/>
      <c r="ELM9" s="0"/>
      <c r="ELN9" s="0"/>
      <c r="ELO9" s="0"/>
      <c r="ELP9" s="0"/>
      <c r="ELQ9" s="0"/>
      <c r="ELR9" s="0"/>
      <c r="ELS9" s="0"/>
      <c r="ELT9" s="0"/>
      <c r="ELU9" s="0"/>
      <c r="ELV9" s="0"/>
      <c r="ELW9" s="0"/>
      <c r="ELX9" s="0"/>
      <c r="ELY9" s="0"/>
      <c r="ELZ9" s="0"/>
      <c r="EMA9" s="0"/>
      <c r="EMB9" s="0"/>
      <c r="EMC9" s="0"/>
      <c r="EMD9" s="0"/>
      <c r="EME9" s="0"/>
      <c r="EMF9" s="0"/>
      <c r="EMG9" s="0"/>
      <c r="EMH9" s="0"/>
      <c r="EMI9" s="0"/>
      <c r="EMJ9" s="0"/>
      <c r="EMK9" s="0"/>
      <c r="EML9" s="0"/>
      <c r="EMM9" s="0"/>
      <c r="EMN9" s="0"/>
      <c r="EMO9" s="0"/>
      <c r="EMP9" s="0"/>
      <c r="EMQ9" s="0"/>
      <c r="EMR9" s="0"/>
      <c r="EMS9" s="0"/>
      <c r="EMT9" s="0"/>
      <c r="EMU9" s="0"/>
      <c r="EMV9" s="0"/>
      <c r="EMW9" s="0"/>
      <c r="EMX9" s="0"/>
      <c r="EMY9" s="0"/>
      <c r="EMZ9" s="0"/>
      <c r="ENA9" s="0"/>
      <c r="ENB9" s="0"/>
      <c r="ENC9" s="0"/>
      <c r="END9" s="0"/>
      <c r="ENE9" s="0"/>
      <c r="ENF9" s="0"/>
      <c r="ENG9" s="0"/>
      <c r="ENH9" s="0"/>
      <c r="ENI9" s="0"/>
      <c r="ENJ9" s="0"/>
      <c r="ENK9" s="0"/>
      <c r="ENL9" s="0"/>
      <c r="ENM9" s="0"/>
      <c r="ENN9" s="0"/>
      <c r="ENO9" s="0"/>
      <c r="ENP9" s="0"/>
      <c r="ENQ9" s="0"/>
      <c r="ENR9" s="0"/>
      <c r="ENS9" s="0"/>
      <c r="ENT9" s="0"/>
      <c r="ENU9" s="0"/>
      <c r="ENV9" s="0"/>
      <c r="ENW9" s="0"/>
      <c r="ENX9" s="0"/>
      <c r="ENY9" s="0"/>
      <c r="ENZ9" s="0"/>
      <c r="EOA9" s="0"/>
      <c r="EOB9" s="0"/>
      <c r="EOC9" s="0"/>
      <c r="EOD9" s="0"/>
      <c r="EOE9" s="0"/>
      <c r="EOF9" s="0"/>
      <c r="EOG9" s="0"/>
      <c r="EOH9" s="0"/>
      <c r="EOI9" s="0"/>
      <c r="EOJ9" s="0"/>
      <c r="EOK9" s="0"/>
      <c r="EOL9" s="0"/>
      <c r="EOM9" s="0"/>
      <c r="EON9" s="0"/>
      <c r="EOO9" s="0"/>
      <c r="EOP9" s="0"/>
      <c r="EOQ9" s="0"/>
      <c r="EOR9" s="0"/>
      <c r="EOS9" s="0"/>
      <c r="EOT9" s="0"/>
      <c r="EOU9" s="0"/>
      <c r="EOV9" s="0"/>
      <c r="EOW9" s="0"/>
      <c r="EOX9" s="0"/>
      <c r="EOY9" s="0"/>
      <c r="EOZ9" s="0"/>
      <c r="EPA9" s="0"/>
      <c r="EPB9" s="0"/>
      <c r="EPC9" s="0"/>
      <c r="EPD9" s="0"/>
      <c r="EPE9" s="0"/>
      <c r="EPF9" s="0"/>
      <c r="EPG9" s="0"/>
      <c r="EPH9" s="0"/>
      <c r="EPI9" s="0"/>
      <c r="EPJ9" s="0"/>
      <c r="EPK9" s="0"/>
      <c r="EPL9" s="0"/>
      <c r="EPM9" s="0"/>
      <c r="EPN9" s="0"/>
      <c r="EPO9" s="0"/>
      <c r="EPP9" s="0"/>
      <c r="EPQ9" s="0"/>
      <c r="EPR9" s="0"/>
      <c r="EPS9" s="0"/>
      <c r="EPT9" s="0"/>
      <c r="EPU9" s="0"/>
      <c r="EPV9" s="0"/>
      <c r="EPW9" s="0"/>
      <c r="EPX9" s="0"/>
      <c r="EPY9" s="0"/>
      <c r="EPZ9" s="0"/>
      <c r="EQA9" s="0"/>
      <c r="EQB9" s="0"/>
      <c r="EQC9" s="0"/>
      <c r="EQD9" s="0"/>
      <c r="EQE9" s="0"/>
      <c r="EQF9" s="0"/>
      <c r="EQG9" s="0"/>
      <c r="EQH9" s="0"/>
      <c r="EQI9" s="0"/>
      <c r="EQJ9" s="0"/>
      <c r="EQK9" s="0"/>
      <c r="EQL9" s="0"/>
      <c r="EQM9" s="0"/>
      <c r="EQN9" s="0"/>
      <c r="EQO9" s="0"/>
      <c r="EQP9" s="0"/>
      <c r="EQQ9" s="0"/>
      <c r="EQR9" s="0"/>
      <c r="EQS9" s="0"/>
      <c r="EQT9" s="0"/>
      <c r="EQU9" s="0"/>
      <c r="EQV9" s="0"/>
      <c r="EQW9" s="0"/>
      <c r="EQX9" s="0"/>
      <c r="EQY9" s="0"/>
      <c r="EQZ9" s="0"/>
      <c r="ERA9" s="0"/>
      <c r="ERB9" s="0"/>
      <c r="ERC9" s="0"/>
      <c r="ERD9" s="0"/>
      <c r="ERE9" s="0"/>
      <c r="ERF9" s="0"/>
      <c r="ERG9" s="0"/>
      <c r="ERH9" s="0"/>
      <c r="ERI9" s="0"/>
      <c r="ERJ9" s="0"/>
      <c r="ERK9" s="0"/>
      <c r="ERL9" s="0"/>
      <c r="ERM9" s="0"/>
      <c r="ERN9" s="0"/>
      <c r="ERO9" s="0"/>
      <c r="ERP9" s="0"/>
      <c r="ERQ9" s="0"/>
      <c r="ERR9" s="0"/>
      <c r="ERS9" s="0"/>
      <c r="ERT9" s="0"/>
      <c r="ERU9" s="0"/>
      <c r="ERV9" s="0"/>
      <c r="ERW9" s="0"/>
      <c r="ERX9" s="0"/>
      <c r="ERY9" s="0"/>
      <c r="ERZ9" s="0"/>
      <c r="ESA9" s="0"/>
      <c r="ESB9" s="0"/>
      <c r="ESC9" s="0"/>
      <c r="ESD9" s="0"/>
      <c r="ESE9" s="0"/>
      <c r="ESF9" s="0"/>
      <c r="ESG9" s="0"/>
      <c r="ESH9" s="0"/>
      <c r="ESI9" s="0"/>
      <c r="ESJ9" s="0"/>
      <c r="ESK9" s="0"/>
      <c r="ESL9" s="0"/>
      <c r="ESM9" s="0"/>
      <c r="ESN9" s="0"/>
      <c r="ESO9" s="0"/>
      <c r="ESP9" s="0"/>
      <c r="ESQ9" s="0"/>
      <c r="ESR9" s="0"/>
      <c r="ESS9" s="0"/>
      <c r="EST9" s="0"/>
      <c r="ESU9" s="0"/>
      <c r="ESV9" s="0"/>
      <c r="ESW9" s="0"/>
      <c r="ESX9" s="0"/>
      <c r="ESY9" s="0"/>
      <c r="ESZ9" s="0"/>
      <c r="ETA9" s="0"/>
      <c r="ETB9" s="0"/>
      <c r="ETC9" s="0"/>
      <c r="ETD9" s="0"/>
      <c r="ETE9" s="0"/>
      <c r="ETF9" s="0"/>
      <c r="ETG9" s="0"/>
      <c r="ETH9" s="0"/>
      <c r="ETI9" s="0"/>
      <c r="ETJ9" s="0"/>
      <c r="ETK9" s="0"/>
      <c r="ETL9" s="0"/>
      <c r="ETM9" s="0"/>
      <c r="ETN9" s="0"/>
      <c r="ETO9" s="0"/>
      <c r="ETP9" s="0"/>
      <c r="ETQ9" s="0"/>
      <c r="ETR9" s="0"/>
      <c r="ETS9" s="0"/>
      <c r="ETT9" s="0"/>
      <c r="ETU9" s="0"/>
      <c r="ETV9" s="0"/>
      <c r="ETW9" s="0"/>
      <c r="ETX9" s="0"/>
      <c r="ETY9" s="0"/>
      <c r="ETZ9" s="0"/>
      <c r="EUA9" s="0"/>
      <c r="EUB9" s="0"/>
      <c r="EUC9" s="0"/>
      <c r="EUD9" s="0"/>
      <c r="EUE9" s="0"/>
      <c r="EUF9" s="0"/>
      <c r="EUG9" s="0"/>
      <c r="EUH9" s="0"/>
      <c r="EUI9" s="0"/>
      <c r="EUJ9" s="0"/>
      <c r="EUK9" s="0"/>
      <c r="EUL9" s="0"/>
      <c r="EUM9" s="0"/>
      <c r="EUN9" s="0"/>
      <c r="EUO9" s="0"/>
      <c r="EUP9" s="0"/>
      <c r="EUQ9" s="0"/>
      <c r="EUR9" s="0"/>
      <c r="EUS9" s="0"/>
      <c r="EUT9" s="0"/>
      <c r="EUU9" s="0"/>
      <c r="EUV9" s="0"/>
      <c r="EUW9" s="0"/>
      <c r="EUX9" s="0"/>
      <c r="EUY9" s="0"/>
      <c r="EUZ9" s="0"/>
      <c r="EVA9" s="0"/>
      <c r="EVB9" s="0"/>
      <c r="EVC9" s="0"/>
      <c r="EVD9" s="0"/>
      <c r="EVE9" s="0"/>
      <c r="EVF9" s="0"/>
      <c r="EVG9" s="0"/>
      <c r="EVH9" s="0"/>
      <c r="EVI9" s="0"/>
      <c r="EVJ9" s="0"/>
      <c r="EVK9" s="0"/>
      <c r="EVL9" s="0"/>
      <c r="EVM9" s="0"/>
      <c r="EVN9" s="0"/>
      <c r="EVO9" s="0"/>
      <c r="EVP9" s="0"/>
      <c r="EVQ9" s="0"/>
      <c r="EVR9" s="0"/>
      <c r="EVS9" s="0"/>
      <c r="EVT9" s="0"/>
      <c r="EVU9" s="0"/>
      <c r="EVV9" s="0"/>
      <c r="EVW9" s="0"/>
      <c r="EVX9" s="0"/>
      <c r="EVY9" s="0"/>
      <c r="EVZ9" s="0"/>
      <c r="EWA9" s="0"/>
      <c r="EWB9" s="0"/>
      <c r="EWC9" s="0"/>
      <c r="EWD9" s="0"/>
      <c r="EWE9" s="0"/>
      <c r="EWF9" s="0"/>
      <c r="EWG9" s="0"/>
      <c r="EWH9" s="0"/>
      <c r="EWI9" s="0"/>
      <c r="EWJ9" s="0"/>
      <c r="EWK9" s="0"/>
      <c r="EWL9" s="0"/>
      <c r="EWM9" s="0"/>
      <c r="EWN9" s="0"/>
      <c r="EWO9" s="0"/>
      <c r="EWP9" s="0"/>
      <c r="EWQ9" s="0"/>
      <c r="EWR9" s="0"/>
      <c r="EWS9" s="0"/>
      <c r="EWT9" s="0"/>
      <c r="EWU9" s="0"/>
      <c r="EWV9" s="0"/>
      <c r="EWW9" s="0"/>
      <c r="EWX9" s="0"/>
      <c r="EWY9" s="0"/>
      <c r="EWZ9" s="0"/>
      <c r="EXA9" s="0"/>
      <c r="EXB9" s="0"/>
      <c r="EXC9" s="0"/>
      <c r="EXD9" s="0"/>
      <c r="EXE9" s="0"/>
      <c r="EXF9" s="0"/>
      <c r="EXG9" s="0"/>
      <c r="EXH9" s="0"/>
      <c r="EXI9" s="0"/>
      <c r="EXJ9" s="0"/>
      <c r="EXK9" s="0"/>
      <c r="EXL9" s="0"/>
      <c r="EXM9" s="0"/>
      <c r="EXN9" s="0"/>
      <c r="EXO9" s="0"/>
      <c r="EXP9" s="0"/>
      <c r="EXQ9" s="0"/>
      <c r="EXR9" s="0"/>
      <c r="EXS9" s="0"/>
      <c r="EXT9" s="0"/>
      <c r="EXU9" s="0"/>
      <c r="EXV9" s="0"/>
      <c r="EXW9" s="0"/>
      <c r="EXX9" s="0"/>
      <c r="EXY9" s="0"/>
      <c r="EXZ9" s="0"/>
      <c r="EYA9" s="0"/>
      <c r="EYB9" s="0"/>
      <c r="EYC9" s="0"/>
      <c r="EYD9" s="0"/>
      <c r="EYE9" s="0"/>
      <c r="EYF9" s="0"/>
      <c r="EYG9" s="0"/>
      <c r="EYH9" s="0"/>
      <c r="EYI9" s="0"/>
      <c r="EYJ9" s="0"/>
      <c r="EYK9" s="0"/>
      <c r="EYL9" s="0"/>
      <c r="EYM9" s="0"/>
      <c r="EYN9" s="0"/>
      <c r="EYO9" s="0"/>
      <c r="EYP9" s="0"/>
      <c r="EYQ9" s="0"/>
      <c r="EYR9" s="0"/>
      <c r="EYS9" s="0"/>
      <c r="EYT9" s="0"/>
      <c r="EYU9" s="0"/>
      <c r="EYV9" s="0"/>
      <c r="EYW9" s="0"/>
      <c r="EYX9" s="0"/>
      <c r="EYY9" s="0"/>
      <c r="EYZ9" s="0"/>
      <c r="EZA9" s="0"/>
      <c r="EZB9" s="0"/>
      <c r="EZC9" s="0"/>
      <c r="EZD9" s="0"/>
      <c r="EZE9" s="0"/>
      <c r="EZF9" s="0"/>
      <c r="EZG9" s="0"/>
      <c r="EZH9" s="0"/>
      <c r="EZI9" s="0"/>
      <c r="EZJ9" s="0"/>
      <c r="EZK9" s="0"/>
      <c r="EZL9" s="0"/>
      <c r="EZM9" s="0"/>
      <c r="EZN9" s="0"/>
      <c r="EZO9" s="0"/>
      <c r="EZP9" s="0"/>
      <c r="EZQ9" s="0"/>
      <c r="EZR9" s="0"/>
      <c r="EZS9" s="0"/>
      <c r="EZT9" s="0"/>
      <c r="EZU9" s="0"/>
      <c r="EZV9" s="0"/>
      <c r="EZW9" s="0"/>
      <c r="EZX9" s="0"/>
      <c r="EZY9" s="0"/>
      <c r="EZZ9" s="0"/>
      <c r="FAA9" s="0"/>
      <c r="FAB9" s="0"/>
      <c r="FAC9" s="0"/>
      <c r="FAD9" s="0"/>
      <c r="FAE9" s="0"/>
      <c r="FAF9" s="0"/>
      <c r="FAG9" s="0"/>
      <c r="FAH9" s="0"/>
      <c r="FAI9" s="0"/>
      <c r="FAJ9" s="0"/>
      <c r="FAK9" s="0"/>
      <c r="FAL9" s="0"/>
      <c r="FAM9" s="0"/>
      <c r="FAN9" s="0"/>
      <c r="FAO9" s="0"/>
      <c r="FAP9" s="0"/>
      <c r="FAQ9" s="0"/>
      <c r="FAR9" s="0"/>
      <c r="FAS9" s="0"/>
      <c r="FAT9" s="0"/>
      <c r="FAU9" s="0"/>
      <c r="FAV9" s="0"/>
      <c r="FAW9" s="0"/>
      <c r="FAX9" s="0"/>
      <c r="FAY9" s="0"/>
      <c r="FAZ9" s="0"/>
      <c r="FBA9" s="0"/>
      <c r="FBB9" s="0"/>
      <c r="FBC9" s="0"/>
      <c r="FBD9" s="0"/>
      <c r="FBE9" s="0"/>
      <c r="FBF9" s="0"/>
      <c r="FBG9" s="0"/>
      <c r="FBH9" s="0"/>
      <c r="FBI9" s="0"/>
      <c r="FBJ9" s="0"/>
      <c r="FBK9" s="0"/>
      <c r="FBL9" s="0"/>
      <c r="FBM9" s="0"/>
      <c r="FBN9" s="0"/>
      <c r="FBO9" s="0"/>
      <c r="FBP9" s="0"/>
      <c r="FBQ9" s="0"/>
      <c r="FBR9" s="0"/>
      <c r="FBS9" s="0"/>
      <c r="FBT9" s="0"/>
      <c r="FBU9" s="0"/>
      <c r="FBV9" s="0"/>
      <c r="FBW9" s="0"/>
      <c r="FBX9" s="0"/>
      <c r="FBY9" s="0"/>
      <c r="FBZ9" s="0"/>
      <c r="FCA9" s="0"/>
      <c r="FCB9" s="0"/>
      <c r="FCC9" s="0"/>
      <c r="FCD9" s="0"/>
      <c r="FCE9" s="0"/>
      <c r="FCF9" s="0"/>
      <c r="FCG9" s="0"/>
      <c r="FCH9" s="0"/>
      <c r="FCI9" s="0"/>
      <c r="FCJ9" s="0"/>
      <c r="FCK9" s="0"/>
      <c r="FCL9" s="0"/>
      <c r="FCM9" s="0"/>
      <c r="FCN9" s="0"/>
      <c r="FCO9" s="0"/>
      <c r="FCP9" s="0"/>
      <c r="FCQ9" s="0"/>
      <c r="FCR9" s="0"/>
      <c r="FCS9" s="0"/>
      <c r="FCT9" s="0"/>
      <c r="FCU9" s="0"/>
      <c r="FCV9" s="0"/>
      <c r="FCW9" s="0"/>
      <c r="FCX9" s="0"/>
      <c r="FCY9" s="0"/>
      <c r="FCZ9" s="0"/>
      <c r="FDA9" s="0"/>
      <c r="FDB9" s="0"/>
      <c r="FDC9" s="0"/>
      <c r="FDD9" s="0"/>
      <c r="FDE9" s="0"/>
      <c r="FDF9" s="0"/>
      <c r="FDG9" s="0"/>
      <c r="FDH9" s="0"/>
      <c r="FDI9" s="0"/>
      <c r="FDJ9" s="0"/>
      <c r="FDK9" s="0"/>
      <c r="FDL9" s="0"/>
      <c r="FDM9" s="0"/>
      <c r="FDN9" s="0"/>
      <c r="FDO9" s="0"/>
      <c r="FDP9" s="0"/>
      <c r="FDQ9" s="0"/>
      <c r="FDR9" s="0"/>
      <c r="FDS9" s="0"/>
      <c r="FDT9" s="0"/>
      <c r="FDU9" s="0"/>
      <c r="FDV9" s="0"/>
      <c r="FDW9" s="0"/>
      <c r="FDX9" s="0"/>
      <c r="FDY9" s="0"/>
      <c r="FDZ9" s="0"/>
      <c r="FEA9" s="0"/>
      <c r="FEB9" s="0"/>
      <c r="FEC9" s="0"/>
      <c r="FED9" s="0"/>
      <c r="FEE9" s="0"/>
      <c r="FEF9" s="0"/>
      <c r="FEG9" s="0"/>
      <c r="FEH9" s="0"/>
      <c r="FEI9" s="0"/>
      <c r="FEJ9" s="0"/>
      <c r="FEK9" s="0"/>
      <c r="FEL9" s="0"/>
      <c r="FEM9" s="0"/>
      <c r="FEN9" s="0"/>
      <c r="FEO9" s="0"/>
      <c r="FEP9" s="0"/>
      <c r="FEQ9" s="0"/>
      <c r="FER9" s="0"/>
      <c r="FES9" s="0"/>
      <c r="FET9" s="0"/>
      <c r="FEU9" s="0"/>
      <c r="FEV9" s="0"/>
      <c r="FEW9" s="0"/>
      <c r="FEX9" s="0"/>
      <c r="FEY9" s="0"/>
      <c r="FEZ9" s="0"/>
      <c r="FFA9" s="0"/>
      <c r="FFB9" s="0"/>
      <c r="FFC9" s="0"/>
      <c r="FFD9" s="0"/>
      <c r="FFE9" s="0"/>
      <c r="FFF9" s="0"/>
      <c r="FFG9" s="0"/>
      <c r="FFH9" s="0"/>
      <c r="FFI9" s="0"/>
      <c r="FFJ9" s="0"/>
      <c r="FFK9" s="0"/>
      <c r="FFL9" s="0"/>
      <c r="FFM9" s="0"/>
      <c r="FFN9" s="0"/>
      <c r="FFO9" s="0"/>
      <c r="FFP9" s="0"/>
      <c r="FFQ9" s="0"/>
      <c r="FFR9" s="0"/>
      <c r="FFS9" s="0"/>
      <c r="FFT9" s="0"/>
      <c r="FFU9" s="0"/>
      <c r="FFV9" s="0"/>
      <c r="FFW9" s="0"/>
      <c r="FFX9" s="0"/>
      <c r="FFY9" s="0"/>
      <c r="FFZ9" s="0"/>
      <c r="FGA9" s="0"/>
      <c r="FGB9" s="0"/>
      <c r="FGC9" s="0"/>
      <c r="FGD9" s="0"/>
      <c r="FGE9" s="0"/>
      <c r="FGF9" s="0"/>
      <c r="FGG9" s="0"/>
      <c r="FGH9" s="0"/>
      <c r="FGI9" s="0"/>
      <c r="FGJ9" s="0"/>
      <c r="FGK9" s="0"/>
      <c r="FGL9" s="0"/>
      <c r="FGM9" s="0"/>
      <c r="FGN9" s="0"/>
      <c r="FGO9" s="0"/>
      <c r="FGP9" s="0"/>
      <c r="FGQ9" s="0"/>
      <c r="FGR9" s="0"/>
      <c r="FGS9" s="0"/>
      <c r="FGT9" s="0"/>
      <c r="FGU9" s="0"/>
      <c r="FGV9" s="0"/>
      <c r="FGW9" s="0"/>
      <c r="FGX9" s="0"/>
      <c r="FGY9" s="0"/>
      <c r="FGZ9" s="0"/>
      <c r="FHA9" s="0"/>
      <c r="FHB9" s="0"/>
      <c r="FHC9" s="0"/>
      <c r="FHD9" s="0"/>
      <c r="FHE9" s="0"/>
      <c r="FHF9" s="0"/>
      <c r="FHG9" s="0"/>
      <c r="FHH9" s="0"/>
      <c r="FHI9" s="0"/>
      <c r="FHJ9" s="0"/>
      <c r="FHK9" s="0"/>
      <c r="FHL9" s="0"/>
      <c r="FHM9" s="0"/>
      <c r="FHN9" s="0"/>
      <c r="FHO9" s="0"/>
      <c r="FHP9" s="0"/>
      <c r="FHQ9" s="0"/>
      <c r="FHR9" s="0"/>
      <c r="FHS9" s="0"/>
      <c r="FHT9" s="0"/>
      <c r="FHU9" s="0"/>
      <c r="FHV9" s="0"/>
      <c r="FHW9" s="0"/>
      <c r="FHX9" s="0"/>
      <c r="FHY9" s="0"/>
      <c r="FHZ9" s="0"/>
      <c r="FIA9" s="0"/>
      <c r="FIB9" s="0"/>
      <c r="FIC9" s="0"/>
      <c r="FID9" s="0"/>
      <c r="FIE9" s="0"/>
      <c r="FIF9" s="0"/>
      <c r="FIG9" s="0"/>
      <c r="FIH9" s="0"/>
      <c r="FII9" s="0"/>
      <c r="FIJ9" s="0"/>
      <c r="FIK9" s="0"/>
      <c r="FIL9" s="0"/>
      <c r="FIM9" s="0"/>
      <c r="FIN9" s="0"/>
      <c r="FIO9" s="0"/>
      <c r="FIP9" s="0"/>
      <c r="FIQ9" s="0"/>
      <c r="FIR9" s="0"/>
      <c r="FIS9" s="0"/>
      <c r="FIT9" s="0"/>
      <c r="FIU9" s="0"/>
      <c r="FIV9" s="0"/>
      <c r="FIW9" s="0"/>
      <c r="FIX9" s="0"/>
      <c r="FIY9" s="0"/>
      <c r="FIZ9" s="0"/>
      <c r="FJA9" s="0"/>
      <c r="FJB9" s="0"/>
      <c r="FJC9" s="0"/>
      <c r="FJD9" s="0"/>
      <c r="FJE9" s="0"/>
      <c r="FJF9" s="0"/>
      <c r="FJG9" s="0"/>
      <c r="FJH9" s="0"/>
      <c r="FJI9" s="0"/>
      <c r="FJJ9" s="0"/>
      <c r="FJK9" s="0"/>
      <c r="FJL9" s="0"/>
      <c r="FJM9" s="0"/>
      <c r="FJN9" s="0"/>
      <c r="FJO9" s="0"/>
      <c r="FJP9" s="0"/>
      <c r="FJQ9" s="0"/>
      <c r="FJR9" s="0"/>
      <c r="FJS9" s="0"/>
      <c r="FJT9" s="0"/>
      <c r="FJU9" s="0"/>
      <c r="FJV9" s="0"/>
      <c r="FJW9" s="0"/>
      <c r="FJX9" s="0"/>
      <c r="FJY9" s="0"/>
      <c r="FJZ9" s="0"/>
      <c r="FKA9" s="0"/>
      <c r="FKB9" s="0"/>
      <c r="FKC9" s="0"/>
      <c r="FKD9" s="0"/>
      <c r="FKE9" s="0"/>
      <c r="FKF9" s="0"/>
      <c r="FKG9" s="0"/>
      <c r="FKH9" s="0"/>
      <c r="FKI9" s="0"/>
      <c r="FKJ9" s="0"/>
      <c r="FKK9" s="0"/>
      <c r="FKL9" s="0"/>
      <c r="FKM9" s="0"/>
      <c r="FKN9" s="0"/>
      <c r="FKO9" s="0"/>
      <c r="FKP9" s="0"/>
      <c r="FKQ9" s="0"/>
      <c r="FKR9" s="0"/>
      <c r="FKS9" s="0"/>
      <c r="FKT9" s="0"/>
      <c r="FKU9" s="0"/>
      <c r="FKV9" s="0"/>
      <c r="FKW9" s="0"/>
      <c r="FKX9" s="0"/>
      <c r="FKY9" s="0"/>
      <c r="FKZ9" s="0"/>
      <c r="FLA9" s="0"/>
      <c r="FLB9" s="0"/>
      <c r="FLC9" s="0"/>
      <c r="FLD9" s="0"/>
      <c r="FLE9" s="0"/>
      <c r="FLF9" s="0"/>
      <c r="FLG9" s="0"/>
      <c r="FLH9" s="0"/>
      <c r="FLI9" s="0"/>
      <c r="FLJ9" s="0"/>
      <c r="FLK9" s="0"/>
      <c r="FLL9" s="0"/>
      <c r="FLM9" s="0"/>
      <c r="FLN9" s="0"/>
      <c r="FLO9" s="0"/>
      <c r="FLP9" s="0"/>
      <c r="FLQ9" s="0"/>
      <c r="FLR9" s="0"/>
      <c r="FLS9" s="0"/>
      <c r="FLT9" s="0"/>
      <c r="FLU9" s="0"/>
      <c r="FLV9" s="0"/>
      <c r="FLW9" s="0"/>
      <c r="FLX9" s="0"/>
      <c r="FLY9" s="0"/>
      <c r="FLZ9" s="0"/>
      <c r="FMA9" s="0"/>
      <c r="FMB9" s="0"/>
      <c r="FMC9" s="0"/>
      <c r="FMD9" s="0"/>
      <c r="FME9" s="0"/>
      <c r="FMF9" s="0"/>
      <c r="FMG9" s="0"/>
      <c r="FMH9" s="0"/>
      <c r="FMI9" s="0"/>
      <c r="FMJ9" s="0"/>
      <c r="FMK9" s="0"/>
      <c r="FML9" s="0"/>
      <c r="FMM9" s="0"/>
      <c r="FMN9" s="0"/>
      <c r="FMO9" s="0"/>
      <c r="FMP9" s="0"/>
      <c r="FMQ9" s="0"/>
      <c r="FMR9" s="0"/>
      <c r="FMS9" s="0"/>
      <c r="FMT9" s="0"/>
      <c r="FMU9" s="0"/>
      <c r="FMV9" s="0"/>
      <c r="FMW9" s="0"/>
      <c r="FMX9" s="0"/>
      <c r="FMY9" s="0"/>
      <c r="FMZ9" s="0"/>
      <c r="FNA9" s="0"/>
      <c r="FNB9" s="0"/>
      <c r="FNC9" s="0"/>
      <c r="FND9" s="0"/>
      <c r="FNE9" s="0"/>
      <c r="FNF9" s="0"/>
      <c r="FNG9" s="0"/>
      <c r="FNH9" s="0"/>
      <c r="FNI9" s="0"/>
      <c r="FNJ9" s="0"/>
      <c r="FNK9" s="0"/>
      <c r="FNL9" s="0"/>
      <c r="FNM9" s="0"/>
      <c r="FNN9" s="0"/>
      <c r="FNO9" s="0"/>
      <c r="FNP9" s="0"/>
      <c r="FNQ9" s="0"/>
      <c r="FNR9" s="0"/>
      <c r="FNS9" s="0"/>
      <c r="FNT9" s="0"/>
      <c r="FNU9" s="0"/>
      <c r="FNV9" s="0"/>
      <c r="FNW9" s="0"/>
      <c r="FNX9" s="0"/>
      <c r="FNY9" s="0"/>
      <c r="FNZ9" s="0"/>
      <c r="FOA9" s="0"/>
      <c r="FOB9" s="0"/>
      <c r="FOC9" s="0"/>
      <c r="FOD9" s="0"/>
      <c r="FOE9" s="0"/>
      <c r="FOF9" s="0"/>
      <c r="FOG9" s="0"/>
      <c r="FOH9" s="0"/>
      <c r="FOI9" s="0"/>
      <c r="FOJ9" s="0"/>
      <c r="FOK9" s="0"/>
      <c r="FOL9" s="0"/>
      <c r="FOM9" s="0"/>
      <c r="FON9" s="0"/>
      <c r="FOO9" s="0"/>
      <c r="FOP9" s="0"/>
      <c r="FOQ9" s="0"/>
      <c r="FOR9" s="0"/>
      <c r="FOS9" s="0"/>
      <c r="FOT9" s="0"/>
      <c r="FOU9" s="0"/>
      <c r="FOV9" s="0"/>
      <c r="FOW9" s="0"/>
      <c r="FOX9" s="0"/>
      <c r="FOY9" s="0"/>
      <c r="FOZ9" s="0"/>
      <c r="FPA9" s="0"/>
      <c r="FPB9" s="0"/>
      <c r="FPC9" s="0"/>
      <c r="FPD9" s="0"/>
      <c r="FPE9" s="0"/>
      <c r="FPF9" s="0"/>
      <c r="FPG9" s="0"/>
      <c r="FPH9" s="0"/>
      <c r="FPI9" s="0"/>
      <c r="FPJ9" s="0"/>
      <c r="FPK9" s="0"/>
      <c r="FPL9" s="0"/>
      <c r="FPM9" s="0"/>
      <c r="FPN9" s="0"/>
      <c r="FPO9" s="0"/>
      <c r="FPP9" s="0"/>
      <c r="FPQ9" s="0"/>
      <c r="FPR9" s="0"/>
      <c r="FPS9" s="0"/>
      <c r="FPT9" s="0"/>
      <c r="FPU9" s="0"/>
      <c r="FPV9" s="0"/>
      <c r="FPW9" s="0"/>
      <c r="FPX9" s="0"/>
      <c r="FPY9" s="0"/>
      <c r="FPZ9" s="0"/>
      <c r="FQA9" s="0"/>
      <c r="FQB9" s="0"/>
      <c r="FQC9" s="0"/>
      <c r="FQD9" s="0"/>
      <c r="FQE9" s="0"/>
      <c r="FQF9" s="0"/>
      <c r="FQG9" s="0"/>
      <c r="FQH9" s="0"/>
      <c r="FQI9" s="0"/>
      <c r="FQJ9" s="0"/>
      <c r="FQK9" s="0"/>
      <c r="FQL9" s="0"/>
      <c r="FQM9" s="0"/>
      <c r="FQN9" s="0"/>
      <c r="FQO9" s="0"/>
      <c r="FQP9" s="0"/>
      <c r="FQQ9" s="0"/>
      <c r="FQR9" s="0"/>
      <c r="FQS9" s="0"/>
      <c r="FQT9" s="0"/>
      <c r="FQU9" s="0"/>
      <c r="FQV9" s="0"/>
      <c r="FQW9" s="0"/>
      <c r="FQX9" s="0"/>
      <c r="FQY9" s="0"/>
      <c r="FQZ9" s="0"/>
      <c r="FRA9" s="0"/>
      <c r="FRB9" s="0"/>
      <c r="FRC9" s="0"/>
      <c r="FRD9" s="0"/>
      <c r="FRE9" s="0"/>
      <c r="FRF9" s="0"/>
      <c r="FRG9" s="0"/>
      <c r="FRH9" s="0"/>
      <c r="FRI9" s="0"/>
      <c r="FRJ9" s="0"/>
      <c r="FRK9" s="0"/>
      <c r="FRL9" s="0"/>
      <c r="FRM9" s="0"/>
      <c r="FRN9" s="0"/>
      <c r="FRO9" s="0"/>
      <c r="FRP9" s="0"/>
      <c r="FRQ9" s="0"/>
      <c r="FRR9" s="0"/>
      <c r="FRS9" s="0"/>
      <c r="FRT9" s="0"/>
      <c r="FRU9" s="0"/>
      <c r="FRV9" s="0"/>
      <c r="FRW9" s="0"/>
      <c r="FRX9" s="0"/>
      <c r="FRY9" s="0"/>
      <c r="FRZ9" s="0"/>
      <c r="FSA9" s="0"/>
      <c r="FSB9" s="0"/>
      <c r="FSC9" s="0"/>
      <c r="FSD9" s="0"/>
      <c r="FSE9" s="0"/>
      <c r="FSF9" s="0"/>
      <c r="FSG9" s="0"/>
      <c r="FSH9" s="0"/>
      <c r="FSI9" s="0"/>
      <c r="FSJ9" s="0"/>
      <c r="FSK9" s="0"/>
      <c r="FSL9" s="0"/>
      <c r="FSM9" s="0"/>
      <c r="FSN9" s="0"/>
      <c r="FSO9" s="0"/>
      <c r="FSP9" s="0"/>
      <c r="FSQ9" s="0"/>
      <c r="FSR9" s="0"/>
      <c r="FSS9" s="0"/>
      <c r="FST9" s="0"/>
      <c r="FSU9" s="0"/>
      <c r="FSV9" s="0"/>
      <c r="FSW9" s="0"/>
      <c r="FSX9" s="0"/>
      <c r="FSY9" s="0"/>
      <c r="FSZ9" s="0"/>
      <c r="FTA9" s="0"/>
      <c r="FTB9" s="0"/>
      <c r="FTC9" s="0"/>
      <c r="FTD9" s="0"/>
      <c r="FTE9" s="0"/>
      <c r="FTF9" s="0"/>
      <c r="FTG9" s="0"/>
      <c r="FTH9" s="0"/>
      <c r="FTI9" s="0"/>
      <c r="FTJ9" s="0"/>
      <c r="FTK9" s="0"/>
      <c r="FTL9" s="0"/>
      <c r="FTM9" s="0"/>
      <c r="FTN9" s="0"/>
      <c r="FTO9" s="0"/>
      <c r="FTP9" s="0"/>
      <c r="FTQ9" s="0"/>
      <c r="FTR9" s="0"/>
      <c r="FTS9" s="0"/>
      <c r="FTT9" s="0"/>
      <c r="FTU9" s="0"/>
      <c r="FTV9" s="0"/>
      <c r="FTW9" s="0"/>
      <c r="FTX9" s="0"/>
      <c r="FTY9" s="0"/>
      <c r="FTZ9" s="0"/>
      <c r="FUA9" s="0"/>
      <c r="FUB9" s="0"/>
      <c r="FUC9" s="0"/>
      <c r="FUD9" s="0"/>
      <c r="FUE9" s="0"/>
      <c r="FUF9" s="0"/>
      <c r="FUG9" s="0"/>
      <c r="FUH9" s="0"/>
      <c r="FUI9" s="0"/>
      <c r="FUJ9" s="0"/>
      <c r="FUK9" s="0"/>
      <c r="FUL9" s="0"/>
      <c r="FUM9" s="0"/>
      <c r="FUN9" s="0"/>
      <c r="FUO9" s="0"/>
      <c r="FUP9" s="0"/>
      <c r="FUQ9" s="0"/>
      <c r="FUR9" s="0"/>
      <c r="FUS9" s="0"/>
      <c r="FUT9" s="0"/>
      <c r="FUU9" s="0"/>
      <c r="FUV9" s="0"/>
      <c r="FUW9" s="0"/>
      <c r="FUX9" s="0"/>
      <c r="FUY9" s="0"/>
      <c r="FUZ9" s="0"/>
      <c r="FVA9" s="0"/>
      <c r="FVB9" s="0"/>
      <c r="FVC9" s="0"/>
      <c r="FVD9" s="0"/>
      <c r="FVE9" s="0"/>
      <c r="FVF9" s="0"/>
      <c r="FVG9" s="0"/>
      <c r="FVH9" s="0"/>
      <c r="FVI9" s="0"/>
      <c r="FVJ9" s="0"/>
      <c r="FVK9" s="0"/>
      <c r="FVL9" s="0"/>
      <c r="FVM9" s="0"/>
      <c r="FVN9" s="0"/>
      <c r="FVO9" s="0"/>
      <c r="FVP9" s="0"/>
      <c r="FVQ9" s="0"/>
      <c r="FVR9" s="0"/>
      <c r="FVS9" s="0"/>
      <c r="FVT9" s="0"/>
      <c r="FVU9" s="0"/>
      <c r="FVV9" s="0"/>
      <c r="FVW9" s="0"/>
      <c r="FVX9" s="0"/>
      <c r="FVY9" s="0"/>
      <c r="FVZ9" s="0"/>
      <c r="FWA9" s="0"/>
      <c r="FWB9" s="0"/>
      <c r="FWC9" s="0"/>
      <c r="FWD9" s="0"/>
      <c r="FWE9" s="0"/>
      <c r="FWF9" s="0"/>
      <c r="FWG9" s="0"/>
      <c r="FWH9" s="0"/>
      <c r="FWI9" s="0"/>
      <c r="FWJ9" s="0"/>
      <c r="FWK9" s="0"/>
      <c r="FWL9" s="0"/>
      <c r="FWM9" s="0"/>
      <c r="FWN9" s="0"/>
      <c r="FWO9" s="0"/>
      <c r="FWP9" s="0"/>
      <c r="FWQ9" s="0"/>
      <c r="FWR9" s="0"/>
      <c r="FWS9" s="0"/>
      <c r="FWT9" s="0"/>
      <c r="FWU9" s="0"/>
      <c r="FWV9" s="0"/>
      <c r="FWW9" s="0"/>
      <c r="FWX9" s="0"/>
      <c r="FWY9" s="0"/>
      <c r="FWZ9" s="0"/>
      <c r="FXA9" s="0"/>
      <c r="FXB9" s="0"/>
      <c r="FXC9" s="0"/>
      <c r="FXD9" s="0"/>
      <c r="FXE9" s="0"/>
      <c r="FXF9" s="0"/>
      <c r="FXG9" s="0"/>
      <c r="FXH9" s="0"/>
      <c r="FXI9" s="0"/>
      <c r="FXJ9" s="0"/>
      <c r="FXK9" s="0"/>
      <c r="FXL9" s="0"/>
      <c r="FXM9" s="0"/>
      <c r="FXN9" s="0"/>
      <c r="FXO9" s="0"/>
      <c r="FXP9" s="0"/>
      <c r="FXQ9" s="0"/>
      <c r="FXR9" s="0"/>
      <c r="FXS9" s="0"/>
      <c r="FXT9" s="0"/>
      <c r="FXU9" s="0"/>
      <c r="FXV9" s="0"/>
      <c r="FXW9" s="0"/>
      <c r="FXX9" s="0"/>
      <c r="FXY9" s="0"/>
      <c r="FXZ9" s="0"/>
      <c r="FYA9" s="0"/>
      <c r="FYB9" s="0"/>
      <c r="FYC9" s="0"/>
      <c r="FYD9" s="0"/>
      <c r="FYE9" s="0"/>
      <c r="FYF9" s="0"/>
      <c r="FYG9" s="0"/>
      <c r="FYH9" s="0"/>
      <c r="FYI9" s="0"/>
      <c r="FYJ9" s="0"/>
      <c r="FYK9" s="0"/>
      <c r="FYL9" s="0"/>
      <c r="FYM9" s="0"/>
      <c r="FYN9" s="0"/>
      <c r="FYO9" s="0"/>
      <c r="FYP9" s="0"/>
      <c r="FYQ9" s="0"/>
      <c r="FYR9" s="0"/>
      <c r="FYS9" s="0"/>
      <c r="FYT9" s="0"/>
      <c r="FYU9" s="0"/>
      <c r="FYV9" s="0"/>
      <c r="FYW9" s="0"/>
      <c r="FYX9" s="0"/>
      <c r="FYY9" s="0"/>
      <c r="FYZ9" s="0"/>
      <c r="FZA9" s="0"/>
      <c r="FZB9" s="0"/>
      <c r="FZC9" s="0"/>
      <c r="FZD9" s="0"/>
      <c r="FZE9" s="0"/>
      <c r="FZF9" s="0"/>
      <c r="FZG9" s="0"/>
      <c r="FZH9" s="0"/>
      <c r="FZI9" s="0"/>
      <c r="FZJ9" s="0"/>
      <c r="FZK9" s="0"/>
      <c r="FZL9" s="0"/>
      <c r="FZM9" s="0"/>
      <c r="FZN9" s="0"/>
      <c r="FZO9" s="0"/>
      <c r="FZP9" s="0"/>
      <c r="FZQ9" s="0"/>
      <c r="FZR9" s="0"/>
      <c r="FZS9" s="0"/>
      <c r="FZT9" s="0"/>
      <c r="FZU9" s="0"/>
      <c r="FZV9" s="0"/>
      <c r="FZW9" s="0"/>
      <c r="FZX9" s="0"/>
      <c r="FZY9" s="0"/>
      <c r="FZZ9" s="0"/>
      <c r="GAA9" s="0"/>
      <c r="GAB9" s="0"/>
      <c r="GAC9" s="0"/>
      <c r="GAD9" s="0"/>
      <c r="GAE9" s="0"/>
      <c r="GAF9" s="0"/>
      <c r="GAG9" s="0"/>
      <c r="GAH9" s="0"/>
      <c r="GAI9" s="0"/>
      <c r="GAJ9" s="0"/>
      <c r="GAK9" s="0"/>
      <c r="GAL9" s="0"/>
      <c r="GAM9" s="0"/>
      <c r="GAN9" s="0"/>
      <c r="GAO9" s="0"/>
      <c r="GAP9" s="0"/>
      <c r="GAQ9" s="0"/>
      <c r="GAR9" s="0"/>
      <c r="GAS9" s="0"/>
      <c r="GAT9" s="0"/>
      <c r="GAU9" s="0"/>
      <c r="GAV9" s="0"/>
      <c r="GAW9" s="0"/>
      <c r="GAX9" s="0"/>
      <c r="GAY9" s="0"/>
      <c r="GAZ9" s="0"/>
      <c r="GBA9" s="0"/>
      <c r="GBB9" s="0"/>
      <c r="GBC9" s="0"/>
      <c r="GBD9" s="0"/>
      <c r="GBE9" s="0"/>
      <c r="GBF9" s="0"/>
      <c r="GBG9" s="0"/>
      <c r="GBH9" s="0"/>
      <c r="GBI9" s="0"/>
      <c r="GBJ9" s="0"/>
      <c r="GBK9" s="0"/>
      <c r="GBL9" s="0"/>
      <c r="GBM9" s="0"/>
      <c r="GBN9" s="0"/>
      <c r="GBO9" s="0"/>
      <c r="GBP9" s="0"/>
      <c r="GBQ9" s="0"/>
      <c r="GBR9" s="0"/>
      <c r="GBS9" s="0"/>
      <c r="GBT9" s="0"/>
      <c r="GBU9" s="0"/>
      <c r="GBV9" s="0"/>
      <c r="GBW9" s="0"/>
      <c r="GBX9" s="0"/>
      <c r="GBY9" s="0"/>
      <c r="GBZ9" s="0"/>
      <c r="GCA9" s="0"/>
      <c r="GCB9" s="0"/>
      <c r="GCC9" s="0"/>
      <c r="GCD9" s="0"/>
      <c r="GCE9" s="0"/>
      <c r="GCF9" s="0"/>
      <c r="GCG9" s="0"/>
      <c r="GCH9" s="0"/>
      <c r="GCI9" s="0"/>
      <c r="GCJ9" s="0"/>
      <c r="GCK9" s="0"/>
      <c r="GCL9" s="0"/>
      <c r="GCM9" s="0"/>
      <c r="GCN9" s="0"/>
      <c r="GCO9" s="0"/>
      <c r="GCP9" s="0"/>
      <c r="GCQ9" s="0"/>
      <c r="GCR9" s="0"/>
      <c r="GCS9" s="0"/>
      <c r="GCT9" s="0"/>
      <c r="GCU9" s="0"/>
      <c r="GCV9" s="0"/>
      <c r="GCW9" s="0"/>
      <c r="GCX9" s="0"/>
      <c r="GCY9" s="0"/>
      <c r="GCZ9" s="0"/>
      <c r="GDA9" s="0"/>
      <c r="GDB9" s="0"/>
      <c r="GDC9" s="0"/>
      <c r="GDD9" s="0"/>
      <c r="GDE9" s="0"/>
      <c r="GDF9" s="0"/>
      <c r="GDG9" s="0"/>
      <c r="GDH9" s="0"/>
      <c r="GDI9" s="0"/>
      <c r="GDJ9" s="0"/>
      <c r="GDK9" s="0"/>
      <c r="GDL9" s="0"/>
      <c r="GDM9" s="0"/>
      <c r="GDN9" s="0"/>
      <c r="GDO9" s="0"/>
      <c r="GDP9" s="0"/>
      <c r="GDQ9" s="0"/>
      <c r="GDR9" s="0"/>
      <c r="GDS9" s="0"/>
      <c r="GDT9" s="0"/>
      <c r="GDU9" s="0"/>
      <c r="GDV9" s="0"/>
      <c r="GDW9" s="0"/>
      <c r="GDX9" s="0"/>
      <c r="GDY9" s="0"/>
      <c r="GDZ9" s="0"/>
      <c r="GEA9" s="0"/>
      <c r="GEB9" s="0"/>
      <c r="GEC9" s="0"/>
      <c r="GED9" s="0"/>
      <c r="GEE9" s="0"/>
      <c r="GEF9" s="0"/>
      <c r="GEG9" s="0"/>
      <c r="GEH9" s="0"/>
      <c r="GEI9" s="0"/>
      <c r="GEJ9" s="0"/>
      <c r="GEK9" s="0"/>
      <c r="GEL9" s="0"/>
      <c r="GEM9" s="0"/>
      <c r="GEN9" s="0"/>
      <c r="GEO9" s="0"/>
      <c r="GEP9" s="0"/>
      <c r="GEQ9" s="0"/>
      <c r="GER9" s="0"/>
      <c r="GES9" s="0"/>
      <c r="GET9" s="0"/>
      <c r="GEU9" s="0"/>
      <c r="GEV9" s="0"/>
      <c r="GEW9" s="0"/>
      <c r="GEX9" s="0"/>
      <c r="GEY9" s="0"/>
      <c r="GEZ9" s="0"/>
      <c r="GFA9" s="0"/>
      <c r="GFB9" s="0"/>
      <c r="GFC9" s="0"/>
      <c r="GFD9" s="0"/>
      <c r="GFE9" s="0"/>
      <c r="GFF9" s="0"/>
      <c r="GFG9" s="0"/>
      <c r="GFH9" s="0"/>
      <c r="GFI9" s="0"/>
      <c r="GFJ9" s="0"/>
      <c r="GFK9" s="0"/>
      <c r="GFL9" s="0"/>
      <c r="GFM9" s="0"/>
      <c r="GFN9" s="0"/>
      <c r="GFO9" s="0"/>
      <c r="GFP9" s="0"/>
      <c r="GFQ9" s="0"/>
      <c r="GFR9" s="0"/>
      <c r="GFS9" s="0"/>
      <c r="GFT9" s="0"/>
      <c r="GFU9" s="0"/>
      <c r="GFV9" s="0"/>
      <c r="GFW9" s="0"/>
      <c r="GFX9" s="0"/>
      <c r="GFY9" s="0"/>
      <c r="GFZ9" s="0"/>
      <c r="GGA9" s="0"/>
      <c r="GGB9" s="0"/>
      <c r="GGC9" s="0"/>
      <c r="GGD9" s="0"/>
      <c r="GGE9" s="0"/>
      <c r="GGF9" s="0"/>
      <c r="GGG9" s="0"/>
      <c r="GGH9" s="0"/>
      <c r="GGI9" s="0"/>
      <c r="GGJ9" s="0"/>
      <c r="GGK9" s="0"/>
      <c r="GGL9" s="0"/>
      <c r="GGM9" s="0"/>
      <c r="GGN9" s="0"/>
      <c r="GGO9" s="0"/>
      <c r="GGP9" s="0"/>
      <c r="GGQ9" s="0"/>
      <c r="GGR9" s="0"/>
      <c r="GGS9" s="0"/>
      <c r="GGT9" s="0"/>
      <c r="GGU9" s="0"/>
      <c r="GGV9" s="0"/>
      <c r="GGW9" s="0"/>
      <c r="GGX9" s="0"/>
      <c r="GGY9" s="0"/>
      <c r="GGZ9" s="0"/>
      <c r="GHA9" s="0"/>
      <c r="GHB9" s="0"/>
      <c r="GHC9" s="0"/>
      <c r="GHD9" s="0"/>
      <c r="GHE9" s="0"/>
      <c r="GHF9" s="0"/>
      <c r="GHG9" s="0"/>
      <c r="GHH9" s="0"/>
      <c r="GHI9" s="0"/>
      <c r="GHJ9" s="0"/>
      <c r="GHK9" s="0"/>
      <c r="GHL9" s="0"/>
      <c r="GHM9" s="0"/>
      <c r="GHN9" s="0"/>
      <c r="GHO9" s="0"/>
      <c r="GHP9" s="0"/>
      <c r="GHQ9" s="0"/>
      <c r="GHR9" s="0"/>
      <c r="GHS9" s="0"/>
      <c r="GHT9" s="0"/>
      <c r="GHU9" s="0"/>
      <c r="GHV9" s="0"/>
      <c r="GHW9" s="0"/>
      <c r="GHX9" s="0"/>
      <c r="GHY9" s="0"/>
      <c r="GHZ9" s="0"/>
      <c r="GIA9" s="0"/>
      <c r="GIB9" s="0"/>
      <c r="GIC9" s="0"/>
      <c r="GID9" s="0"/>
      <c r="GIE9" s="0"/>
      <c r="GIF9" s="0"/>
      <c r="GIG9" s="0"/>
      <c r="GIH9" s="0"/>
      <c r="GII9" s="0"/>
      <c r="GIJ9" s="0"/>
      <c r="GIK9" s="0"/>
      <c r="GIL9" s="0"/>
      <c r="GIM9" s="0"/>
      <c r="GIN9" s="0"/>
      <c r="GIO9" s="0"/>
      <c r="GIP9" s="0"/>
      <c r="GIQ9" s="0"/>
      <c r="GIR9" s="0"/>
      <c r="GIS9" s="0"/>
      <c r="GIT9" s="0"/>
      <c r="GIU9" s="0"/>
      <c r="GIV9" s="0"/>
      <c r="GIW9" s="0"/>
      <c r="GIX9" s="0"/>
      <c r="GIY9" s="0"/>
      <c r="GIZ9" s="0"/>
      <c r="GJA9" s="0"/>
      <c r="GJB9" s="0"/>
      <c r="GJC9" s="0"/>
      <c r="GJD9" s="0"/>
      <c r="GJE9" s="0"/>
      <c r="GJF9" s="0"/>
      <c r="GJG9" s="0"/>
      <c r="GJH9" s="0"/>
      <c r="GJI9" s="0"/>
      <c r="GJJ9" s="0"/>
      <c r="GJK9" s="0"/>
      <c r="GJL9" s="0"/>
      <c r="GJM9" s="0"/>
      <c r="GJN9" s="0"/>
      <c r="GJO9" s="0"/>
      <c r="GJP9" s="0"/>
      <c r="GJQ9" s="0"/>
      <c r="GJR9" s="0"/>
      <c r="GJS9" s="0"/>
      <c r="GJT9" s="0"/>
      <c r="GJU9" s="0"/>
      <c r="GJV9" s="0"/>
      <c r="GJW9" s="0"/>
      <c r="GJX9" s="0"/>
      <c r="GJY9" s="0"/>
      <c r="GJZ9" s="0"/>
      <c r="GKA9" s="0"/>
      <c r="GKB9" s="0"/>
      <c r="GKC9" s="0"/>
      <c r="GKD9" s="0"/>
      <c r="GKE9" s="0"/>
      <c r="GKF9" s="0"/>
      <c r="GKG9" s="0"/>
      <c r="GKH9" s="0"/>
      <c r="GKI9" s="0"/>
      <c r="GKJ9" s="0"/>
      <c r="GKK9" s="0"/>
      <c r="GKL9" s="0"/>
      <c r="GKM9" s="0"/>
      <c r="GKN9" s="0"/>
      <c r="GKO9" s="0"/>
      <c r="GKP9" s="0"/>
      <c r="GKQ9" s="0"/>
      <c r="GKR9" s="0"/>
      <c r="GKS9" s="0"/>
      <c r="GKT9" s="0"/>
      <c r="GKU9" s="0"/>
      <c r="GKV9" s="0"/>
      <c r="GKW9" s="0"/>
      <c r="GKX9" s="0"/>
      <c r="GKY9" s="0"/>
      <c r="GKZ9" s="0"/>
      <c r="GLA9" s="0"/>
      <c r="GLB9" s="0"/>
      <c r="GLC9" s="0"/>
      <c r="GLD9" s="0"/>
      <c r="GLE9" s="0"/>
      <c r="GLF9" s="0"/>
      <c r="GLG9" s="0"/>
      <c r="GLH9" s="0"/>
      <c r="GLI9" s="0"/>
      <c r="GLJ9" s="0"/>
      <c r="GLK9" s="0"/>
      <c r="GLL9" s="0"/>
      <c r="GLM9" s="0"/>
      <c r="GLN9" s="0"/>
      <c r="GLO9" s="0"/>
      <c r="GLP9" s="0"/>
      <c r="GLQ9" s="0"/>
      <c r="GLR9" s="0"/>
      <c r="GLS9" s="0"/>
      <c r="GLT9" s="0"/>
      <c r="GLU9" s="0"/>
      <c r="GLV9" s="0"/>
      <c r="GLW9" s="0"/>
      <c r="GLX9" s="0"/>
      <c r="GLY9" s="0"/>
      <c r="GLZ9" s="0"/>
      <c r="GMA9" s="0"/>
      <c r="GMB9" s="0"/>
      <c r="GMC9" s="0"/>
      <c r="GMD9" s="0"/>
      <c r="GME9" s="0"/>
      <c r="GMF9" s="0"/>
      <c r="GMG9" s="0"/>
      <c r="GMH9" s="0"/>
      <c r="GMI9" s="0"/>
      <c r="GMJ9" s="0"/>
      <c r="GMK9" s="0"/>
      <c r="GML9" s="0"/>
      <c r="GMM9" s="0"/>
      <c r="GMN9" s="0"/>
      <c r="GMO9" s="0"/>
      <c r="GMP9" s="0"/>
      <c r="GMQ9" s="0"/>
      <c r="GMR9" s="0"/>
      <c r="GMS9" s="0"/>
      <c r="GMT9" s="0"/>
      <c r="GMU9" s="0"/>
      <c r="GMV9" s="0"/>
      <c r="GMW9" s="0"/>
      <c r="GMX9" s="0"/>
      <c r="GMY9" s="0"/>
      <c r="GMZ9" s="0"/>
      <c r="GNA9" s="0"/>
      <c r="GNB9" s="0"/>
      <c r="GNC9" s="0"/>
      <c r="GND9" s="0"/>
      <c r="GNE9" s="0"/>
      <c r="GNF9" s="0"/>
      <c r="GNG9" s="0"/>
      <c r="GNH9" s="0"/>
      <c r="GNI9" s="0"/>
      <c r="GNJ9" s="0"/>
      <c r="GNK9" s="0"/>
      <c r="GNL9" s="0"/>
      <c r="GNM9" s="0"/>
      <c r="GNN9" s="0"/>
      <c r="GNO9" s="0"/>
      <c r="GNP9" s="0"/>
      <c r="GNQ9" s="0"/>
      <c r="GNR9" s="0"/>
      <c r="GNS9" s="0"/>
      <c r="GNT9" s="0"/>
      <c r="GNU9" s="0"/>
      <c r="GNV9" s="0"/>
      <c r="GNW9" s="0"/>
      <c r="GNX9" s="0"/>
      <c r="GNY9" s="0"/>
      <c r="GNZ9" s="0"/>
      <c r="GOA9" s="0"/>
      <c r="GOB9" s="0"/>
      <c r="GOC9" s="0"/>
      <c r="GOD9" s="0"/>
      <c r="GOE9" s="0"/>
      <c r="GOF9" s="0"/>
      <c r="GOG9" s="0"/>
      <c r="GOH9" s="0"/>
      <c r="GOI9" s="0"/>
      <c r="GOJ9" s="0"/>
      <c r="GOK9" s="0"/>
      <c r="GOL9" s="0"/>
      <c r="GOM9" s="0"/>
      <c r="GON9" s="0"/>
      <c r="GOO9" s="0"/>
      <c r="GOP9" s="0"/>
      <c r="GOQ9" s="0"/>
      <c r="GOR9" s="0"/>
      <c r="GOS9" s="0"/>
      <c r="GOT9" s="0"/>
      <c r="GOU9" s="0"/>
      <c r="GOV9" s="0"/>
      <c r="GOW9" s="0"/>
      <c r="GOX9" s="0"/>
      <c r="GOY9" s="0"/>
      <c r="GOZ9" s="0"/>
      <c r="GPA9" s="0"/>
      <c r="GPB9" s="0"/>
      <c r="GPC9" s="0"/>
      <c r="GPD9" s="0"/>
      <c r="GPE9" s="0"/>
      <c r="GPF9" s="0"/>
      <c r="GPG9" s="0"/>
      <c r="GPH9" s="0"/>
      <c r="GPI9" s="0"/>
      <c r="GPJ9" s="0"/>
      <c r="GPK9" s="0"/>
      <c r="GPL9" s="0"/>
      <c r="GPM9" s="0"/>
      <c r="GPN9" s="0"/>
      <c r="GPO9" s="0"/>
      <c r="GPP9" s="0"/>
      <c r="GPQ9" s="0"/>
      <c r="GPR9" s="0"/>
      <c r="GPS9" s="0"/>
      <c r="GPT9" s="0"/>
      <c r="GPU9" s="0"/>
      <c r="GPV9" s="0"/>
      <c r="GPW9" s="0"/>
      <c r="GPX9" s="0"/>
      <c r="GPY9" s="0"/>
      <c r="GPZ9" s="0"/>
      <c r="GQA9" s="0"/>
      <c r="GQB9" s="0"/>
      <c r="GQC9" s="0"/>
      <c r="GQD9" s="0"/>
      <c r="GQE9" s="0"/>
      <c r="GQF9" s="0"/>
      <c r="GQG9" s="0"/>
      <c r="GQH9" s="0"/>
      <c r="GQI9" s="0"/>
      <c r="GQJ9" s="0"/>
      <c r="GQK9" s="0"/>
      <c r="GQL9" s="0"/>
      <c r="GQM9" s="0"/>
      <c r="GQN9" s="0"/>
      <c r="GQO9" s="0"/>
      <c r="GQP9" s="0"/>
      <c r="GQQ9" s="0"/>
      <c r="GQR9" s="0"/>
      <c r="GQS9" s="0"/>
      <c r="GQT9" s="0"/>
      <c r="GQU9" s="0"/>
      <c r="GQV9" s="0"/>
      <c r="GQW9" s="0"/>
      <c r="GQX9" s="0"/>
      <c r="GQY9" s="0"/>
      <c r="GQZ9" s="0"/>
      <c r="GRA9" s="0"/>
      <c r="GRB9" s="0"/>
      <c r="GRC9" s="0"/>
      <c r="GRD9" s="0"/>
      <c r="GRE9" s="0"/>
      <c r="GRF9" s="0"/>
      <c r="GRG9" s="0"/>
      <c r="GRH9" s="0"/>
      <c r="GRI9" s="0"/>
      <c r="GRJ9" s="0"/>
      <c r="GRK9" s="0"/>
      <c r="GRL9" s="0"/>
      <c r="GRM9" s="0"/>
      <c r="GRN9" s="0"/>
      <c r="GRO9" s="0"/>
      <c r="GRP9" s="0"/>
      <c r="GRQ9" s="0"/>
      <c r="GRR9" s="0"/>
      <c r="GRS9" s="0"/>
      <c r="GRT9" s="0"/>
      <c r="GRU9" s="0"/>
      <c r="GRV9" s="0"/>
      <c r="GRW9" s="0"/>
      <c r="GRX9" s="0"/>
      <c r="GRY9" s="0"/>
      <c r="GRZ9" s="0"/>
      <c r="GSA9" s="0"/>
      <c r="GSB9" s="0"/>
      <c r="GSC9" s="0"/>
      <c r="GSD9" s="0"/>
      <c r="GSE9" s="0"/>
      <c r="GSF9" s="0"/>
      <c r="GSG9" s="0"/>
      <c r="GSH9" s="0"/>
      <c r="GSI9" s="0"/>
      <c r="GSJ9" s="0"/>
      <c r="GSK9" s="0"/>
      <c r="GSL9" s="0"/>
      <c r="GSM9" s="0"/>
      <c r="GSN9" s="0"/>
      <c r="GSO9" s="0"/>
      <c r="GSP9" s="0"/>
      <c r="GSQ9" s="0"/>
      <c r="GSR9" s="0"/>
      <c r="GSS9" s="0"/>
      <c r="GST9" s="0"/>
      <c r="GSU9" s="0"/>
      <c r="GSV9" s="0"/>
      <c r="GSW9" s="0"/>
      <c r="GSX9" s="0"/>
      <c r="GSY9" s="0"/>
      <c r="GSZ9" s="0"/>
      <c r="GTA9" s="0"/>
      <c r="GTB9" s="0"/>
      <c r="GTC9" s="0"/>
      <c r="GTD9" s="0"/>
      <c r="GTE9" s="0"/>
      <c r="GTF9" s="0"/>
      <c r="GTG9" s="0"/>
      <c r="GTH9" s="0"/>
      <c r="GTI9" s="0"/>
      <c r="GTJ9" s="0"/>
      <c r="GTK9" s="0"/>
      <c r="GTL9" s="0"/>
      <c r="GTM9" s="0"/>
      <c r="GTN9" s="0"/>
      <c r="GTO9" s="0"/>
      <c r="GTP9" s="0"/>
      <c r="GTQ9" s="0"/>
      <c r="GTR9" s="0"/>
      <c r="GTS9" s="0"/>
      <c r="GTT9" s="0"/>
      <c r="GTU9" s="0"/>
      <c r="GTV9" s="0"/>
      <c r="GTW9" s="0"/>
      <c r="GTX9" s="0"/>
      <c r="GTY9" s="0"/>
      <c r="GTZ9" s="0"/>
      <c r="GUA9" s="0"/>
      <c r="GUB9" s="0"/>
      <c r="GUC9" s="0"/>
      <c r="GUD9" s="0"/>
      <c r="GUE9" s="0"/>
      <c r="GUF9" s="0"/>
      <c r="GUG9" s="0"/>
      <c r="GUH9" s="0"/>
      <c r="GUI9" s="0"/>
      <c r="GUJ9" s="0"/>
      <c r="GUK9" s="0"/>
      <c r="GUL9" s="0"/>
      <c r="GUM9" s="0"/>
      <c r="GUN9" s="0"/>
      <c r="GUO9" s="0"/>
      <c r="GUP9" s="0"/>
      <c r="GUQ9" s="0"/>
      <c r="GUR9" s="0"/>
      <c r="GUS9" s="0"/>
      <c r="GUT9" s="0"/>
      <c r="GUU9" s="0"/>
      <c r="GUV9" s="0"/>
      <c r="GUW9" s="0"/>
      <c r="GUX9" s="0"/>
      <c r="GUY9" s="0"/>
      <c r="GUZ9" s="0"/>
      <c r="GVA9" s="0"/>
      <c r="GVB9" s="0"/>
      <c r="GVC9" s="0"/>
      <c r="GVD9" s="0"/>
      <c r="GVE9" s="0"/>
      <c r="GVF9" s="0"/>
      <c r="GVG9" s="0"/>
      <c r="GVH9" s="0"/>
      <c r="GVI9" s="0"/>
      <c r="GVJ9" s="0"/>
      <c r="GVK9" s="0"/>
      <c r="GVL9" s="0"/>
      <c r="GVM9" s="0"/>
      <c r="GVN9" s="0"/>
      <c r="GVO9" s="0"/>
      <c r="GVP9" s="0"/>
      <c r="GVQ9" s="0"/>
      <c r="GVR9" s="0"/>
      <c r="GVS9" s="0"/>
      <c r="GVT9" s="0"/>
      <c r="GVU9" s="0"/>
      <c r="GVV9" s="0"/>
      <c r="GVW9" s="0"/>
      <c r="GVX9" s="0"/>
      <c r="GVY9" s="0"/>
      <c r="GVZ9" s="0"/>
      <c r="GWA9" s="0"/>
      <c r="GWB9" s="0"/>
      <c r="GWC9" s="0"/>
      <c r="GWD9" s="0"/>
      <c r="GWE9" s="0"/>
      <c r="GWF9" s="0"/>
      <c r="GWG9" s="0"/>
      <c r="GWH9" s="0"/>
      <c r="GWI9" s="0"/>
      <c r="GWJ9" s="0"/>
      <c r="GWK9" s="0"/>
      <c r="GWL9" s="0"/>
      <c r="GWM9" s="0"/>
      <c r="GWN9" s="0"/>
      <c r="GWO9" s="0"/>
      <c r="GWP9" s="0"/>
      <c r="GWQ9" s="0"/>
      <c r="GWR9" s="0"/>
      <c r="GWS9" s="0"/>
      <c r="GWT9" s="0"/>
      <c r="GWU9" s="0"/>
      <c r="GWV9" s="0"/>
      <c r="GWW9" s="0"/>
      <c r="GWX9" s="0"/>
      <c r="GWY9" s="0"/>
      <c r="GWZ9" s="0"/>
      <c r="GXA9" s="0"/>
      <c r="GXB9" s="0"/>
      <c r="GXC9" s="0"/>
      <c r="GXD9" s="0"/>
      <c r="GXE9" s="0"/>
      <c r="GXF9" s="0"/>
      <c r="GXG9" s="0"/>
      <c r="GXH9" s="0"/>
      <c r="GXI9" s="0"/>
      <c r="GXJ9" s="0"/>
      <c r="GXK9" s="0"/>
      <c r="GXL9" s="0"/>
      <c r="GXM9" s="0"/>
      <c r="GXN9" s="0"/>
      <c r="GXO9" s="0"/>
      <c r="GXP9" s="0"/>
      <c r="GXQ9" s="0"/>
      <c r="GXR9" s="0"/>
      <c r="GXS9" s="0"/>
      <c r="GXT9" s="0"/>
      <c r="GXU9" s="0"/>
      <c r="GXV9" s="0"/>
      <c r="GXW9" s="0"/>
      <c r="GXX9" s="0"/>
      <c r="GXY9" s="0"/>
      <c r="GXZ9" s="0"/>
      <c r="GYA9" s="0"/>
      <c r="GYB9" s="0"/>
      <c r="GYC9" s="0"/>
      <c r="GYD9" s="0"/>
      <c r="GYE9" s="0"/>
      <c r="GYF9" s="0"/>
      <c r="GYG9" s="0"/>
      <c r="GYH9" s="0"/>
      <c r="GYI9" s="0"/>
      <c r="GYJ9" s="0"/>
      <c r="GYK9" s="0"/>
      <c r="GYL9" s="0"/>
      <c r="GYM9" s="0"/>
      <c r="GYN9" s="0"/>
      <c r="GYO9" s="0"/>
      <c r="GYP9" s="0"/>
      <c r="GYQ9" s="0"/>
      <c r="GYR9" s="0"/>
      <c r="GYS9" s="0"/>
      <c r="GYT9" s="0"/>
      <c r="GYU9" s="0"/>
      <c r="GYV9" s="0"/>
      <c r="GYW9" s="0"/>
      <c r="GYX9" s="0"/>
      <c r="GYY9" s="0"/>
      <c r="GYZ9" s="0"/>
      <c r="GZA9" s="0"/>
      <c r="GZB9" s="0"/>
      <c r="GZC9" s="0"/>
      <c r="GZD9" s="0"/>
      <c r="GZE9" s="0"/>
      <c r="GZF9" s="0"/>
      <c r="GZG9" s="0"/>
      <c r="GZH9" s="0"/>
      <c r="GZI9" s="0"/>
      <c r="GZJ9" s="0"/>
      <c r="GZK9" s="0"/>
      <c r="GZL9" s="0"/>
      <c r="GZM9" s="0"/>
      <c r="GZN9" s="0"/>
      <c r="GZO9" s="0"/>
      <c r="GZP9" s="0"/>
      <c r="GZQ9" s="0"/>
      <c r="GZR9" s="0"/>
      <c r="GZS9" s="0"/>
      <c r="GZT9" s="0"/>
      <c r="GZU9" s="0"/>
      <c r="GZV9" s="0"/>
      <c r="GZW9" s="0"/>
      <c r="GZX9" s="0"/>
      <c r="GZY9" s="0"/>
      <c r="GZZ9" s="0"/>
      <c r="HAA9" s="0"/>
      <c r="HAB9" s="0"/>
      <c r="HAC9" s="0"/>
      <c r="HAD9" s="0"/>
      <c r="HAE9" s="0"/>
      <c r="HAF9" s="0"/>
      <c r="HAG9" s="0"/>
      <c r="HAH9" s="0"/>
      <c r="HAI9" s="0"/>
      <c r="HAJ9" s="0"/>
      <c r="HAK9" s="0"/>
      <c r="HAL9" s="0"/>
      <c r="HAM9" s="0"/>
      <c r="HAN9" s="0"/>
      <c r="HAO9" s="0"/>
      <c r="HAP9" s="0"/>
      <c r="HAQ9" s="0"/>
      <c r="HAR9" s="0"/>
      <c r="HAS9" s="0"/>
      <c r="HAT9" s="0"/>
      <c r="HAU9" s="0"/>
      <c r="HAV9" s="0"/>
      <c r="HAW9" s="0"/>
      <c r="HAX9" s="0"/>
      <c r="HAY9" s="0"/>
      <c r="HAZ9" s="0"/>
      <c r="HBA9" s="0"/>
      <c r="HBB9" s="0"/>
      <c r="HBC9" s="0"/>
      <c r="HBD9" s="0"/>
      <c r="HBE9" s="0"/>
      <c r="HBF9" s="0"/>
      <c r="HBG9" s="0"/>
      <c r="HBH9" s="0"/>
      <c r="HBI9" s="0"/>
      <c r="HBJ9" s="0"/>
      <c r="HBK9" s="0"/>
      <c r="HBL9" s="0"/>
      <c r="HBM9" s="0"/>
      <c r="HBN9" s="0"/>
      <c r="HBO9" s="0"/>
      <c r="HBP9" s="0"/>
      <c r="HBQ9" s="0"/>
      <c r="HBR9" s="0"/>
      <c r="HBS9" s="0"/>
      <c r="HBT9" s="0"/>
      <c r="HBU9" s="0"/>
      <c r="HBV9" s="0"/>
      <c r="HBW9" s="0"/>
      <c r="HBX9" s="0"/>
      <c r="HBY9" s="0"/>
      <c r="HBZ9" s="0"/>
      <c r="HCA9" s="0"/>
      <c r="HCB9" s="0"/>
      <c r="HCC9" s="0"/>
      <c r="HCD9" s="0"/>
      <c r="HCE9" s="0"/>
      <c r="HCF9" s="0"/>
      <c r="HCG9" s="0"/>
      <c r="HCH9" s="0"/>
      <c r="HCI9" s="0"/>
      <c r="HCJ9" s="0"/>
      <c r="HCK9" s="0"/>
      <c r="HCL9" s="0"/>
      <c r="HCM9" s="0"/>
      <c r="HCN9" s="0"/>
      <c r="HCO9" s="0"/>
      <c r="HCP9" s="0"/>
      <c r="HCQ9" s="0"/>
      <c r="HCR9" s="0"/>
      <c r="HCS9" s="0"/>
      <c r="HCT9" s="0"/>
      <c r="HCU9" s="0"/>
      <c r="HCV9" s="0"/>
      <c r="HCW9" s="0"/>
      <c r="HCX9" s="0"/>
      <c r="HCY9" s="0"/>
      <c r="HCZ9" s="0"/>
      <c r="HDA9" s="0"/>
      <c r="HDB9" s="0"/>
      <c r="HDC9" s="0"/>
      <c r="HDD9" s="0"/>
      <c r="HDE9" s="0"/>
      <c r="HDF9" s="0"/>
      <c r="HDG9" s="0"/>
      <c r="HDH9" s="0"/>
      <c r="HDI9" s="0"/>
      <c r="HDJ9" s="0"/>
      <c r="HDK9" s="0"/>
      <c r="HDL9" s="0"/>
      <c r="HDM9" s="0"/>
      <c r="HDN9" s="0"/>
      <c r="HDO9" s="0"/>
      <c r="HDP9" s="0"/>
      <c r="HDQ9" s="0"/>
      <c r="HDR9" s="0"/>
      <c r="HDS9" s="0"/>
      <c r="HDT9" s="0"/>
      <c r="HDU9" s="0"/>
      <c r="HDV9" s="0"/>
      <c r="HDW9" s="0"/>
      <c r="HDX9" s="0"/>
      <c r="HDY9" s="0"/>
      <c r="HDZ9" s="0"/>
      <c r="HEA9" s="0"/>
      <c r="HEB9" s="0"/>
      <c r="HEC9" s="0"/>
      <c r="HED9" s="0"/>
      <c r="HEE9" s="0"/>
      <c r="HEF9" s="0"/>
      <c r="HEG9" s="0"/>
      <c r="HEH9" s="0"/>
      <c r="HEI9" s="0"/>
      <c r="HEJ9" s="0"/>
      <c r="HEK9" s="0"/>
      <c r="HEL9" s="0"/>
      <c r="HEM9" s="0"/>
      <c r="HEN9" s="0"/>
      <c r="HEO9" s="0"/>
      <c r="HEP9" s="0"/>
      <c r="HEQ9" s="0"/>
      <c r="HER9" s="0"/>
      <c r="HES9" s="0"/>
      <c r="HET9" s="0"/>
      <c r="HEU9" s="0"/>
      <c r="HEV9" s="0"/>
      <c r="HEW9" s="0"/>
      <c r="HEX9" s="0"/>
      <c r="HEY9" s="0"/>
      <c r="HEZ9" s="0"/>
      <c r="HFA9" s="0"/>
      <c r="HFB9" s="0"/>
      <c r="HFC9" s="0"/>
      <c r="HFD9" s="0"/>
      <c r="HFE9" s="0"/>
      <c r="HFF9" s="0"/>
      <c r="HFG9" s="0"/>
      <c r="HFH9" s="0"/>
      <c r="HFI9" s="0"/>
      <c r="HFJ9" s="0"/>
      <c r="HFK9" s="0"/>
      <c r="HFL9" s="0"/>
      <c r="HFM9" s="0"/>
      <c r="HFN9" s="0"/>
      <c r="HFO9" s="0"/>
      <c r="HFP9" s="0"/>
      <c r="HFQ9" s="0"/>
      <c r="HFR9" s="0"/>
      <c r="HFS9" s="0"/>
      <c r="HFT9" s="0"/>
      <c r="HFU9" s="0"/>
      <c r="HFV9" s="0"/>
      <c r="HFW9" s="0"/>
      <c r="HFX9" s="0"/>
      <c r="HFY9" s="0"/>
      <c r="HFZ9" s="0"/>
      <c r="HGA9" s="0"/>
      <c r="HGB9" s="0"/>
      <c r="HGC9" s="0"/>
      <c r="HGD9" s="0"/>
      <c r="HGE9" s="0"/>
      <c r="HGF9" s="0"/>
      <c r="HGG9" s="0"/>
      <c r="HGH9" s="0"/>
      <c r="HGI9" s="0"/>
      <c r="HGJ9" s="0"/>
      <c r="HGK9" s="0"/>
      <c r="HGL9" s="0"/>
      <c r="HGM9" s="0"/>
      <c r="HGN9" s="0"/>
      <c r="HGO9" s="0"/>
      <c r="HGP9" s="0"/>
      <c r="HGQ9" s="0"/>
      <c r="HGR9" s="0"/>
      <c r="HGS9" s="0"/>
      <c r="HGT9" s="0"/>
      <c r="HGU9" s="0"/>
      <c r="HGV9" s="0"/>
      <c r="HGW9" s="0"/>
      <c r="HGX9" s="0"/>
      <c r="HGY9" s="0"/>
      <c r="HGZ9" s="0"/>
      <c r="HHA9" s="0"/>
      <c r="HHB9" s="0"/>
      <c r="HHC9" s="0"/>
      <c r="HHD9" s="0"/>
      <c r="HHE9" s="0"/>
      <c r="HHF9" s="0"/>
      <c r="HHG9" s="0"/>
      <c r="HHH9" s="0"/>
      <c r="HHI9" s="0"/>
      <c r="HHJ9" s="0"/>
      <c r="HHK9" s="0"/>
      <c r="HHL9" s="0"/>
      <c r="HHM9" s="0"/>
      <c r="HHN9" s="0"/>
      <c r="HHO9" s="0"/>
      <c r="HHP9" s="0"/>
      <c r="HHQ9" s="0"/>
      <c r="HHR9" s="0"/>
      <c r="HHS9" s="0"/>
      <c r="HHT9" s="0"/>
      <c r="HHU9" s="0"/>
      <c r="HHV9" s="0"/>
      <c r="HHW9" s="0"/>
      <c r="HHX9" s="0"/>
      <c r="HHY9" s="0"/>
      <c r="HHZ9" s="0"/>
      <c r="HIA9" s="0"/>
      <c r="HIB9" s="0"/>
      <c r="HIC9" s="0"/>
      <c r="HID9" s="0"/>
      <c r="HIE9" s="0"/>
      <c r="HIF9" s="0"/>
      <c r="HIG9" s="0"/>
      <c r="HIH9" s="0"/>
      <c r="HII9" s="0"/>
      <c r="HIJ9" s="0"/>
      <c r="HIK9" s="0"/>
      <c r="HIL9" s="0"/>
      <c r="HIM9" s="0"/>
      <c r="HIN9" s="0"/>
      <c r="HIO9" s="0"/>
      <c r="HIP9" s="0"/>
      <c r="HIQ9" s="0"/>
      <c r="HIR9" s="0"/>
      <c r="HIS9" s="0"/>
      <c r="HIT9" s="0"/>
      <c r="HIU9" s="0"/>
      <c r="HIV9" s="0"/>
      <c r="HIW9" s="0"/>
      <c r="HIX9" s="0"/>
      <c r="HIY9" s="0"/>
      <c r="HIZ9" s="0"/>
      <c r="HJA9" s="0"/>
      <c r="HJB9" s="0"/>
      <c r="HJC9" s="0"/>
      <c r="HJD9" s="0"/>
      <c r="HJE9" s="0"/>
      <c r="HJF9" s="0"/>
      <c r="HJG9" s="0"/>
      <c r="HJH9" s="0"/>
      <c r="HJI9" s="0"/>
      <c r="HJJ9" s="0"/>
      <c r="HJK9" s="0"/>
      <c r="HJL9" s="0"/>
      <c r="HJM9" s="0"/>
      <c r="HJN9" s="0"/>
      <c r="HJO9" s="0"/>
      <c r="HJP9" s="0"/>
      <c r="HJQ9" s="0"/>
      <c r="HJR9" s="0"/>
      <c r="HJS9" s="0"/>
      <c r="HJT9" s="0"/>
      <c r="HJU9" s="0"/>
      <c r="HJV9" s="0"/>
      <c r="HJW9" s="0"/>
      <c r="HJX9" s="0"/>
      <c r="HJY9" s="0"/>
      <c r="HJZ9" s="0"/>
      <c r="HKA9" s="0"/>
      <c r="HKB9" s="0"/>
      <c r="HKC9" s="0"/>
      <c r="HKD9" s="0"/>
      <c r="HKE9" s="0"/>
      <c r="HKF9" s="0"/>
      <c r="HKG9" s="0"/>
      <c r="HKH9" s="0"/>
      <c r="HKI9" s="0"/>
      <c r="HKJ9" s="0"/>
      <c r="HKK9" s="0"/>
      <c r="HKL9" s="0"/>
      <c r="HKM9" s="0"/>
      <c r="HKN9" s="0"/>
      <c r="HKO9" s="0"/>
      <c r="HKP9" s="0"/>
      <c r="HKQ9" s="0"/>
      <c r="HKR9" s="0"/>
      <c r="HKS9" s="0"/>
      <c r="HKT9" s="0"/>
      <c r="HKU9" s="0"/>
      <c r="HKV9" s="0"/>
      <c r="HKW9" s="0"/>
      <c r="HKX9" s="0"/>
      <c r="HKY9" s="0"/>
      <c r="HKZ9" s="0"/>
      <c r="HLA9" s="0"/>
      <c r="HLB9" s="0"/>
      <c r="HLC9" s="0"/>
      <c r="HLD9" s="0"/>
      <c r="HLE9" s="0"/>
      <c r="HLF9" s="0"/>
      <c r="HLG9" s="0"/>
      <c r="HLH9" s="0"/>
      <c r="HLI9" s="0"/>
      <c r="HLJ9" s="0"/>
      <c r="HLK9" s="0"/>
      <c r="HLL9" s="0"/>
      <c r="HLM9" s="0"/>
      <c r="HLN9" s="0"/>
      <c r="HLO9" s="0"/>
      <c r="HLP9" s="0"/>
      <c r="HLQ9" s="0"/>
      <c r="HLR9" s="0"/>
      <c r="HLS9" s="0"/>
      <c r="HLT9" s="0"/>
      <c r="HLU9" s="0"/>
      <c r="HLV9" s="0"/>
      <c r="HLW9" s="0"/>
      <c r="HLX9" s="0"/>
      <c r="HLY9" s="0"/>
      <c r="HLZ9" s="0"/>
      <c r="HMA9" s="0"/>
      <c r="HMB9" s="0"/>
      <c r="HMC9" s="0"/>
      <c r="HMD9" s="0"/>
      <c r="HME9" s="0"/>
      <c r="HMF9" s="0"/>
      <c r="HMG9" s="0"/>
      <c r="HMH9" s="0"/>
      <c r="HMI9" s="0"/>
      <c r="HMJ9" s="0"/>
      <c r="HMK9" s="0"/>
      <c r="HML9" s="0"/>
      <c r="HMM9" s="0"/>
      <c r="HMN9" s="0"/>
      <c r="HMO9" s="0"/>
      <c r="HMP9" s="0"/>
      <c r="HMQ9" s="0"/>
      <c r="HMR9" s="0"/>
      <c r="HMS9" s="0"/>
      <c r="HMT9" s="0"/>
      <c r="HMU9" s="0"/>
      <c r="HMV9" s="0"/>
      <c r="HMW9" s="0"/>
      <c r="HMX9" s="0"/>
      <c r="HMY9" s="0"/>
      <c r="HMZ9" s="0"/>
      <c r="HNA9" s="0"/>
      <c r="HNB9" s="0"/>
      <c r="HNC9" s="0"/>
      <c r="HND9" s="0"/>
      <c r="HNE9" s="0"/>
      <c r="HNF9" s="0"/>
      <c r="HNG9" s="0"/>
      <c r="HNH9" s="0"/>
      <c r="HNI9" s="0"/>
      <c r="HNJ9" s="0"/>
      <c r="HNK9" s="0"/>
      <c r="HNL9" s="0"/>
      <c r="HNM9" s="0"/>
      <c r="HNN9" s="0"/>
      <c r="HNO9" s="0"/>
      <c r="HNP9" s="0"/>
      <c r="HNQ9" s="0"/>
      <c r="HNR9" s="0"/>
      <c r="HNS9" s="0"/>
      <c r="HNT9" s="0"/>
      <c r="HNU9" s="0"/>
      <c r="HNV9" s="0"/>
      <c r="HNW9" s="0"/>
      <c r="HNX9" s="0"/>
      <c r="HNY9" s="0"/>
      <c r="HNZ9" s="0"/>
      <c r="HOA9" s="0"/>
      <c r="HOB9" s="0"/>
      <c r="HOC9" s="0"/>
      <c r="HOD9" s="0"/>
      <c r="HOE9" s="0"/>
      <c r="HOF9" s="0"/>
      <c r="HOG9" s="0"/>
      <c r="HOH9" s="0"/>
      <c r="HOI9" s="0"/>
      <c r="HOJ9" s="0"/>
      <c r="HOK9" s="0"/>
      <c r="HOL9" s="0"/>
      <c r="HOM9" s="0"/>
      <c r="HON9" s="0"/>
      <c r="HOO9" s="0"/>
      <c r="HOP9" s="0"/>
      <c r="HOQ9" s="0"/>
      <c r="HOR9" s="0"/>
      <c r="HOS9" s="0"/>
      <c r="HOT9" s="0"/>
      <c r="HOU9" s="0"/>
      <c r="HOV9" s="0"/>
      <c r="HOW9" s="0"/>
      <c r="HOX9" s="0"/>
      <c r="HOY9" s="0"/>
      <c r="HOZ9" s="0"/>
      <c r="HPA9" s="0"/>
      <c r="HPB9" s="0"/>
      <c r="HPC9" s="0"/>
      <c r="HPD9" s="0"/>
      <c r="HPE9" s="0"/>
      <c r="HPF9" s="0"/>
      <c r="HPG9" s="0"/>
      <c r="HPH9" s="0"/>
      <c r="HPI9" s="0"/>
      <c r="HPJ9" s="0"/>
      <c r="HPK9" s="0"/>
      <c r="HPL9" s="0"/>
      <c r="HPM9" s="0"/>
      <c r="HPN9" s="0"/>
      <c r="HPO9" s="0"/>
      <c r="HPP9" s="0"/>
      <c r="HPQ9" s="0"/>
      <c r="HPR9" s="0"/>
      <c r="HPS9" s="0"/>
      <c r="HPT9" s="0"/>
      <c r="HPU9" s="0"/>
      <c r="HPV9" s="0"/>
      <c r="HPW9" s="0"/>
      <c r="HPX9" s="0"/>
      <c r="HPY9" s="0"/>
      <c r="HPZ9" s="0"/>
      <c r="HQA9" s="0"/>
      <c r="HQB9" s="0"/>
      <c r="HQC9" s="0"/>
      <c r="HQD9" s="0"/>
      <c r="HQE9" s="0"/>
      <c r="HQF9" s="0"/>
      <c r="HQG9" s="0"/>
      <c r="HQH9" s="0"/>
      <c r="HQI9" s="0"/>
      <c r="HQJ9" s="0"/>
      <c r="HQK9" s="0"/>
      <c r="HQL9" s="0"/>
      <c r="HQM9" s="0"/>
      <c r="HQN9" s="0"/>
      <c r="HQO9" s="0"/>
      <c r="HQP9" s="0"/>
      <c r="HQQ9" s="0"/>
      <c r="HQR9" s="0"/>
      <c r="HQS9" s="0"/>
      <c r="HQT9" s="0"/>
      <c r="HQU9" s="0"/>
      <c r="HQV9" s="0"/>
      <c r="HQW9" s="0"/>
      <c r="HQX9" s="0"/>
      <c r="HQY9" s="0"/>
      <c r="HQZ9" s="0"/>
      <c r="HRA9" s="0"/>
      <c r="HRB9" s="0"/>
      <c r="HRC9" s="0"/>
      <c r="HRD9" s="0"/>
      <c r="HRE9" s="0"/>
      <c r="HRF9" s="0"/>
      <c r="HRG9" s="0"/>
      <c r="HRH9" s="0"/>
      <c r="HRI9" s="0"/>
      <c r="HRJ9" s="0"/>
      <c r="HRK9" s="0"/>
      <c r="HRL9" s="0"/>
      <c r="HRM9" s="0"/>
      <c r="HRN9" s="0"/>
      <c r="HRO9" s="0"/>
      <c r="HRP9" s="0"/>
      <c r="HRQ9" s="0"/>
      <c r="HRR9" s="0"/>
      <c r="HRS9" s="0"/>
      <c r="HRT9" s="0"/>
      <c r="HRU9" s="0"/>
      <c r="HRV9" s="0"/>
      <c r="HRW9" s="0"/>
      <c r="HRX9" s="0"/>
      <c r="HRY9" s="0"/>
      <c r="HRZ9" s="0"/>
      <c r="HSA9" s="0"/>
      <c r="HSB9" s="0"/>
      <c r="HSC9" s="0"/>
      <c r="HSD9" s="0"/>
      <c r="HSE9" s="0"/>
      <c r="HSF9" s="0"/>
      <c r="HSG9" s="0"/>
      <c r="HSH9" s="0"/>
      <c r="HSI9" s="0"/>
      <c r="HSJ9" s="0"/>
      <c r="HSK9" s="0"/>
      <c r="HSL9" s="0"/>
      <c r="HSM9" s="0"/>
      <c r="HSN9" s="0"/>
      <c r="HSO9" s="0"/>
      <c r="HSP9" s="0"/>
      <c r="HSQ9" s="0"/>
      <c r="HSR9" s="0"/>
      <c r="HSS9" s="0"/>
      <c r="HST9" s="0"/>
      <c r="HSU9" s="0"/>
      <c r="HSV9" s="0"/>
      <c r="HSW9" s="0"/>
      <c r="HSX9" s="0"/>
      <c r="HSY9" s="0"/>
      <c r="HSZ9" s="0"/>
      <c r="HTA9" s="0"/>
      <c r="HTB9" s="0"/>
      <c r="HTC9" s="0"/>
      <c r="HTD9" s="0"/>
      <c r="HTE9" s="0"/>
      <c r="HTF9" s="0"/>
      <c r="HTG9" s="0"/>
      <c r="HTH9" s="0"/>
      <c r="HTI9" s="0"/>
      <c r="HTJ9" s="0"/>
      <c r="HTK9" s="0"/>
      <c r="HTL9" s="0"/>
      <c r="HTM9" s="0"/>
      <c r="HTN9" s="0"/>
      <c r="HTO9" s="0"/>
      <c r="HTP9" s="0"/>
      <c r="HTQ9" s="0"/>
      <c r="HTR9" s="0"/>
      <c r="HTS9" s="0"/>
      <c r="HTT9" s="0"/>
      <c r="HTU9" s="0"/>
      <c r="HTV9" s="0"/>
      <c r="HTW9" s="0"/>
      <c r="HTX9" s="0"/>
      <c r="HTY9" s="0"/>
      <c r="HTZ9" s="0"/>
      <c r="HUA9" s="0"/>
      <c r="HUB9" s="0"/>
      <c r="HUC9" s="0"/>
      <c r="HUD9" s="0"/>
      <c r="HUE9" s="0"/>
      <c r="HUF9" s="0"/>
      <c r="HUG9" s="0"/>
      <c r="HUH9" s="0"/>
      <c r="HUI9" s="0"/>
      <c r="HUJ9" s="0"/>
      <c r="HUK9" s="0"/>
      <c r="HUL9" s="0"/>
      <c r="HUM9" s="0"/>
      <c r="HUN9" s="0"/>
      <c r="HUO9" s="0"/>
      <c r="HUP9" s="0"/>
      <c r="HUQ9" s="0"/>
      <c r="HUR9" s="0"/>
      <c r="HUS9" s="0"/>
      <c r="HUT9" s="0"/>
      <c r="HUU9" s="0"/>
      <c r="HUV9" s="0"/>
      <c r="HUW9" s="0"/>
      <c r="HUX9" s="0"/>
      <c r="HUY9" s="0"/>
      <c r="HUZ9" s="0"/>
      <c r="HVA9" s="0"/>
      <c r="HVB9" s="0"/>
      <c r="HVC9" s="0"/>
      <c r="HVD9" s="0"/>
      <c r="HVE9" s="0"/>
      <c r="HVF9" s="0"/>
      <c r="HVG9" s="0"/>
      <c r="HVH9" s="0"/>
      <c r="HVI9" s="0"/>
      <c r="HVJ9" s="0"/>
      <c r="HVK9" s="0"/>
      <c r="HVL9" s="0"/>
      <c r="HVM9" s="0"/>
      <c r="HVN9" s="0"/>
      <c r="HVO9" s="0"/>
      <c r="HVP9" s="0"/>
      <c r="HVQ9" s="0"/>
      <c r="HVR9" s="0"/>
      <c r="HVS9" s="0"/>
      <c r="HVT9" s="0"/>
      <c r="HVU9" s="0"/>
      <c r="HVV9" s="0"/>
      <c r="HVW9" s="0"/>
      <c r="HVX9" s="0"/>
      <c r="HVY9" s="0"/>
      <c r="HVZ9" s="0"/>
      <c r="HWA9" s="0"/>
      <c r="HWB9" s="0"/>
      <c r="HWC9" s="0"/>
      <c r="HWD9" s="0"/>
      <c r="HWE9" s="0"/>
      <c r="HWF9" s="0"/>
      <c r="HWG9" s="0"/>
      <c r="HWH9" s="0"/>
      <c r="HWI9" s="0"/>
      <c r="HWJ9" s="0"/>
      <c r="HWK9" s="0"/>
      <c r="HWL9" s="0"/>
      <c r="HWM9" s="0"/>
      <c r="HWN9" s="0"/>
      <c r="HWO9" s="0"/>
      <c r="HWP9" s="0"/>
      <c r="HWQ9" s="0"/>
      <c r="HWR9" s="0"/>
      <c r="HWS9" s="0"/>
      <c r="HWT9" s="0"/>
      <c r="HWU9" s="0"/>
      <c r="HWV9" s="0"/>
      <c r="HWW9" s="0"/>
      <c r="HWX9" s="0"/>
      <c r="HWY9" s="0"/>
      <c r="HWZ9" s="0"/>
      <c r="HXA9" s="0"/>
      <c r="HXB9" s="0"/>
      <c r="HXC9" s="0"/>
      <c r="HXD9" s="0"/>
      <c r="HXE9" s="0"/>
      <c r="HXF9" s="0"/>
      <c r="HXG9" s="0"/>
      <c r="HXH9" s="0"/>
      <c r="HXI9" s="0"/>
      <c r="HXJ9" s="0"/>
      <c r="HXK9" s="0"/>
      <c r="HXL9" s="0"/>
      <c r="HXM9" s="0"/>
      <c r="HXN9" s="0"/>
      <c r="HXO9" s="0"/>
      <c r="HXP9" s="0"/>
      <c r="HXQ9" s="0"/>
      <c r="HXR9" s="0"/>
      <c r="HXS9" s="0"/>
      <c r="HXT9" s="0"/>
      <c r="HXU9" s="0"/>
      <c r="HXV9" s="0"/>
      <c r="HXW9" s="0"/>
      <c r="HXX9" s="0"/>
      <c r="HXY9" s="0"/>
      <c r="HXZ9" s="0"/>
      <c r="HYA9" s="0"/>
      <c r="HYB9" s="0"/>
      <c r="HYC9" s="0"/>
      <c r="HYD9" s="0"/>
      <c r="HYE9" s="0"/>
      <c r="HYF9" s="0"/>
      <c r="HYG9" s="0"/>
      <c r="HYH9" s="0"/>
      <c r="HYI9" s="0"/>
      <c r="HYJ9" s="0"/>
      <c r="HYK9" s="0"/>
      <c r="HYL9" s="0"/>
      <c r="HYM9" s="0"/>
      <c r="HYN9" s="0"/>
      <c r="HYO9" s="0"/>
      <c r="HYP9" s="0"/>
      <c r="HYQ9" s="0"/>
      <c r="HYR9" s="0"/>
      <c r="HYS9" s="0"/>
      <c r="HYT9" s="0"/>
      <c r="HYU9" s="0"/>
      <c r="HYV9" s="0"/>
      <c r="HYW9" s="0"/>
      <c r="HYX9" s="0"/>
      <c r="HYY9" s="0"/>
      <c r="HYZ9" s="0"/>
      <c r="HZA9" s="0"/>
      <c r="HZB9" s="0"/>
      <c r="HZC9" s="0"/>
      <c r="HZD9" s="0"/>
      <c r="HZE9" s="0"/>
      <c r="HZF9" s="0"/>
      <c r="HZG9" s="0"/>
      <c r="HZH9" s="0"/>
      <c r="HZI9" s="0"/>
      <c r="HZJ9" s="0"/>
      <c r="HZK9" s="0"/>
      <c r="HZL9" s="0"/>
      <c r="HZM9" s="0"/>
      <c r="HZN9" s="0"/>
      <c r="HZO9" s="0"/>
      <c r="HZP9" s="0"/>
      <c r="HZQ9" s="0"/>
      <c r="HZR9" s="0"/>
      <c r="HZS9" s="0"/>
      <c r="HZT9" s="0"/>
      <c r="HZU9" s="0"/>
      <c r="HZV9" s="0"/>
      <c r="HZW9" s="0"/>
      <c r="HZX9" s="0"/>
      <c r="HZY9" s="0"/>
      <c r="HZZ9" s="0"/>
      <c r="IAA9" s="0"/>
      <c r="IAB9" s="0"/>
      <c r="IAC9" s="0"/>
      <c r="IAD9" s="0"/>
      <c r="IAE9" s="0"/>
      <c r="IAF9" s="0"/>
      <c r="IAG9" s="0"/>
      <c r="IAH9" s="0"/>
      <c r="IAI9" s="0"/>
      <c r="IAJ9" s="0"/>
      <c r="IAK9" s="0"/>
      <c r="IAL9" s="0"/>
      <c r="IAM9" s="0"/>
      <c r="IAN9" s="0"/>
      <c r="IAO9" s="0"/>
      <c r="IAP9" s="0"/>
      <c r="IAQ9" s="0"/>
      <c r="IAR9" s="0"/>
      <c r="IAS9" s="0"/>
      <c r="IAT9" s="0"/>
      <c r="IAU9" s="0"/>
      <c r="IAV9" s="0"/>
      <c r="IAW9" s="0"/>
      <c r="IAX9" s="0"/>
      <c r="IAY9" s="0"/>
      <c r="IAZ9" s="0"/>
      <c r="IBA9" s="0"/>
      <c r="IBB9" s="0"/>
      <c r="IBC9" s="0"/>
      <c r="IBD9" s="0"/>
      <c r="IBE9" s="0"/>
      <c r="IBF9" s="0"/>
      <c r="IBG9" s="0"/>
      <c r="IBH9" s="0"/>
      <c r="IBI9" s="0"/>
      <c r="IBJ9" s="0"/>
      <c r="IBK9" s="0"/>
      <c r="IBL9" s="0"/>
      <c r="IBM9" s="0"/>
      <c r="IBN9" s="0"/>
      <c r="IBO9" s="0"/>
      <c r="IBP9" s="0"/>
      <c r="IBQ9" s="0"/>
      <c r="IBR9" s="0"/>
      <c r="IBS9" s="0"/>
      <c r="IBT9" s="0"/>
      <c r="IBU9" s="0"/>
      <c r="IBV9" s="0"/>
      <c r="IBW9" s="0"/>
      <c r="IBX9" s="0"/>
      <c r="IBY9" s="0"/>
      <c r="IBZ9" s="0"/>
      <c r="ICA9" s="0"/>
      <c r="ICB9" s="0"/>
      <c r="ICC9" s="0"/>
      <c r="ICD9" s="0"/>
      <c r="ICE9" s="0"/>
      <c r="ICF9" s="0"/>
      <c r="ICG9" s="0"/>
      <c r="ICH9" s="0"/>
      <c r="ICI9" s="0"/>
      <c r="ICJ9" s="0"/>
      <c r="ICK9" s="0"/>
      <c r="ICL9" s="0"/>
      <c r="ICM9" s="0"/>
      <c r="ICN9" s="0"/>
      <c r="ICO9" s="0"/>
      <c r="ICP9" s="0"/>
      <c r="ICQ9" s="0"/>
      <c r="ICR9" s="0"/>
      <c r="ICS9" s="0"/>
      <c r="ICT9" s="0"/>
      <c r="ICU9" s="0"/>
      <c r="ICV9" s="0"/>
      <c r="ICW9" s="0"/>
      <c r="ICX9" s="0"/>
      <c r="ICY9" s="0"/>
      <c r="ICZ9" s="0"/>
      <c r="IDA9" s="0"/>
      <c r="IDB9" s="0"/>
      <c r="IDC9" s="0"/>
      <c r="IDD9" s="0"/>
      <c r="IDE9" s="0"/>
      <c r="IDF9" s="0"/>
      <c r="IDG9" s="0"/>
      <c r="IDH9" s="0"/>
      <c r="IDI9" s="0"/>
      <c r="IDJ9" s="0"/>
      <c r="IDK9" s="0"/>
      <c r="IDL9" s="0"/>
      <c r="IDM9" s="0"/>
      <c r="IDN9" s="0"/>
      <c r="IDO9" s="0"/>
      <c r="IDP9" s="0"/>
      <c r="IDQ9" s="0"/>
      <c r="IDR9" s="0"/>
      <c r="IDS9" s="0"/>
      <c r="IDT9" s="0"/>
      <c r="IDU9" s="0"/>
      <c r="IDV9" s="0"/>
      <c r="IDW9" s="0"/>
      <c r="IDX9" s="0"/>
      <c r="IDY9" s="0"/>
      <c r="IDZ9" s="0"/>
      <c r="IEA9" s="0"/>
      <c r="IEB9" s="0"/>
      <c r="IEC9" s="0"/>
      <c r="IED9" s="0"/>
      <c r="IEE9" s="0"/>
      <c r="IEF9" s="0"/>
      <c r="IEG9" s="0"/>
      <c r="IEH9" s="0"/>
      <c r="IEI9" s="0"/>
      <c r="IEJ9" s="0"/>
      <c r="IEK9" s="0"/>
      <c r="IEL9" s="0"/>
      <c r="IEM9" s="0"/>
      <c r="IEN9" s="0"/>
      <c r="IEO9" s="0"/>
      <c r="IEP9" s="0"/>
      <c r="IEQ9" s="0"/>
      <c r="IER9" s="0"/>
      <c r="IES9" s="0"/>
      <c r="IET9" s="0"/>
      <c r="IEU9" s="0"/>
      <c r="IEV9" s="0"/>
      <c r="IEW9" s="0"/>
      <c r="IEX9" s="0"/>
      <c r="IEY9" s="0"/>
      <c r="IEZ9" s="0"/>
      <c r="IFA9" s="0"/>
      <c r="IFB9" s="0"/>
      <c r="IFC9" s="0"/>
      <c r="IFD9" s="0"/>
      <c r="IFE9" s="0"/>
      <c r="IFF9" s="0"/>
      <c r="IFG9" s="0"/>
      <c r="IFH9" s="0"/>
      <c r="IFI9" s="0"/>
      <c r="IFJ9" s="0"/>
      <c r="IFK9" s="0"/>
      <c r="IFL9" s="0"/>
      <c r="IFM9" s="0"/>
      <c r="IFN9" s="0"/>
      <c r="IFO9" s="0"/>
      <c r="IFP9" s="0"/>
      <c r="IFQ9" s="0"/>
      <c r="IFR9" s="0"/>
      <c r="IFS9" s="0"/>
      <c r="IFT9" s="0"/>
      <c r="IFU9" s="0"/>
      <c r="IFV9" s="0"/>
      <c r="IFW9" s="0"/>
      <c r="IFX9" s="0"/>
      <c r="IFY9" s="0"/>
      <c r="IFZ9" s="0"/>
      <c r="IGA9" s="0"/>
      <c r="IGB9" s="0"/>
      <c r="IGC9" s="0"/>
      <c r="IGD9" s="0"/>
      <c r="IGE9" s="0"/>
      <c r="IGF9" s="0"/>
      <c r="IGG9" s="0"/>
      <c r="IGH9" s="0"/>
      <c r="IGI9" s="0"/>
      <c r="IGJ9" s="0"/>
      <c r="IGK9" s="0"/>
      <c r="IGL9" s="0"/>
      <c r="IGM9" s="0"/>
      <c r="IGN9" s="0"/>
      <c r="IGO9" s="0"/>
      <c r="IGP9" s="0"/>
      <c r="IGQ9" s="0"/>
      <c r="IGR9" s="0"/>
      <c r="IGS9" s="0"/>
      <c r="IGT9" s="0"/>
      <c r="IGU9" s="0"/>
      <c r="IGV9" s="0"/>
      <c r="IGW9" s="0"/>
      <c r="IGX9" s="0"/>
      <c r="IGY9" s="0"/>
      <c r="IGZ9" s="0"/>
      <c r="IHA9" s="0"/>
      <c r="IHB9" s="0"/>
      <c r="IHC9" s="0"/>
      <c r="IHD9" s="0"/>
      <c r="IHE9" s="0"/>
      <c r="IHF9" s="0"/>
      <c r="IHG9" s="0"/>
      <c r="IHH9" s="0"/>
      <c r="IHI9" s="0"/>
      <c r="IHJ9" s="0"/>
      <c r="IHK9" s="0"/>
      <c r="IHL9" s="0"/>
      <c r="IHM9" s="0"/>
      <c r="IHN9" s="0"/>
      <c r="IHO9" s="0"/>
      <c r="IHP9" s="0"/>
      <c r="IHQ9" s="0"/>
      <c r="IHR9" s="0"/>
      <c r="IHS9" s="0"/>
      <c r="IHT9" s="0"/>
      <c r="IHU9" s="0"/>
      <c r="IHV9" s="0"/>
      <c r="IHW9" s="0"/>
      <c r="IHX9" s="0"/>
      <c r="IHY9" s="0"/>
      <c r="IHZ9" s="0"/>
      <c r="IIA9" s="0"/>
      <c r="IIB9" s="0"/>
      <c r="IIC9" s="0"/>
      <c r="IID9" s="0"/>
      <c r="IIE9" s="0"/>
      <c r="IIF9" s="0"/>
      <c r="IIG9" s="0"/>
      <c r="IIH9" s="0"/>
      <c r="III9" s="0"/>
      <c r="IIJ9" s="0"/>
      <c r="IIK9" s="0"/>
      <c r="IIL9" s="0"/>
      <c r="IIM9" s="0"/>
      <c r="IIN9" s="0"/>
      <c r="IIO9" s="0"/>
      <c r="IIP9" s="0"/>
      <c r="IIQ9" s="0"/>
      <c r="IIR9" s="0"/>
      <c r="IIS9" s="0"/>
      <c r="IIT9" s="0"/>
      <c r="IIU9" s="0"/>
      <c r="IIV9" s="0"/>
      <c r="IIW9" s="0"/>
      <c r="IIX9" s="0"/>
      <c r="IIY9" s="0"/>
      <c r="IIZ9" s="0"/>
      <c r="IJA9" s="0"/>
      <c r="IJB9" s="0"/>
      <c r="IJC9" s="0"/>
      <c r="IJD9" s="0"/>
      <c r="IJE9" s="0"/>
      <c r="IJF9" s="0"/>
      <c r="IJG9" s="0"/>
      <c r="IJH9" s="0"/>
      <c r="IJI9" s="0"/>
      <c r="IJJ9" s="0"/>
      <c r="IJK9" s="0"/>
      <c r="IJL9" s="0"/>
      <c r="IJM9" s="0"/>
      <c r="IJN9" s="0"/>
      <c r="IJO9" s="0"/>
      <c r="IJP9" s="0"/>
      <c r="IJQ9" s="0"/>
      <c r="IJR9" s="0"/>
      <c r="IJS9" s="0"/>
      <c r="IJT9" s="0"/>
      <c r="IJU9" s="0"/>
      <c r="IJV9" s="0"/>
      <c r="IJW9" s="0"/>
      <c r="IJX9" s="0"/>
      <c r="IJY9" s="0"/>
      <c r="IJZ9" s="0"/>
      <c r="IKA9" s="0"/>
      <c r="IKB9" s="0"/>
      <c r="IKC9" s="0"/>
      <c r="IKD9" s="0"/>
      <c r="IKE9" s="0"/>
      <c r="IKF9" s="0"/>
      <c r="IKG9" s="0"/>
      <c r="IKH9" s="0"/>
      <c r="IKI9" s="0"/>
      <c r="IKJ9" s="0"/>
      <c r="IKK9" s="0"/>
      <c r="IKL9" s="0"/>
      <c r="IKM9" s="0"/>
      <c r="IKN9" s="0"/>
      <c r="IKO9" s="0"/>
      <c r="IKP9" s="0"/>
      <c r="IKQ9" s="0"/>
      <c r="IKR9" s="0"/>
      <c r="IKS9" s="0"/>
      <c r="IKT9" s="0"/>
      <c r="IKU9" s="0"/>
      <c r="IKV9" s="0"/>
      <c r="IKW9" s="0"/>
      <c r="IKX9" s="0"/>
      <c r="IKY9" s="0"/>
      <c r="IKZ9" s="0"/>
      <c r="ILA9" s="0"/>
      <c r="ILB9" s="0"/>
      <c r="ILC9" s="0"/>
      <c r="ILD9" s="0"/>
      <c r="ILE9" s="0"/>
      <c r="ILF9" s="0"/>
      <c r="ILG9" s="0"/>
      <c r="ILH9" s="0"/>
      <c r="ILI9" s="0"/>
      <c r="ILJ9" s="0"/>
      <c r="ILK9" s="0"/>
      <c r="ILL9" s="0"/>
      <c r="ILM9" s="0"/>
      <c r="ILN9" s="0"/>
      <c r="ILO9" s="0"/>
      <c r="ILP9" s="0"/>
      <c r="ILQ9" s="0"/>
      <c r="ILR9" s="0"/>
      <c r="ILS9" s="0"/>
      <c r="ILT9" s="0"/>
      <c r="ILU9" s="0"/>
      <c r="ILV9" s="0"/>
      <c r="ILW9" s="0"/>
      <c r="ILX9" s="0"/>
      <c r="ILY9" s="0"/>
      <c r="ILZ9" s="0"/>
      <c r="IMA9" s="0"/>
      <c r="IMB9" s="0"/>
      <c r="IMC9" s="0"/>
      <c r="IMD9" s="0"/>
      <c r="IME9" s="0"/>
      <c r="IMF9" s="0"/>
      <c r="IMG9" s="0"/>
      <c r="IMH9" s="0"/>
      <c r="IMI9" s="0"/>
      <c r="IMJ9" s="0"/>
      <c r="IMK9" s="0"/>
      <c r="IML9" s="0"/>
      <c r="IMM9" s="0"/>
      <c r="IMN9" s="0"/>
      <c r="IMO9" s="0"/>
      <c r="IMP9" s="0"/>
      <c r="IMQ9" s="0"/>
      <c r="IMR9" s="0"/>
      <c r="IMS9" s="0"/>
      <c r="IMT9" s="0"/>
      <c r="IMU9" s="0"/>
      <c r="IMV9" s="0"/>
      <c r="IMW9" s="0"/>
      <c r="IMX9" s="0"/>
      <c r="IMY9" s="0"/>
      <c r="IMZ9" s="0"/>
      <c r="INA9" s="0"/>
      <c r="INB9" s="0"/>
      <c r="INC9" s="0"/>
      <c r="IND9" s="0"/>
      <c r="INE9" s="0"/>
      <c r="INF9" s="0"/>
      <c r="ING9" s="0"/>
      <c r="INH9" s="0"/>
      <c r="INI9" s="0"/>
      <c r="INJ9" s="0"/>
      <c r="INK9" s="0"/>
      <c r="INL9" s="0"/>
      <c r="INM9" s="0"/>
      <c r="INN9" s="0"/>
      <c r="INO9" s="0"/>
      <c r="INP9" s="0"/>
      <c r="INQ9" s="0"/>
      <c r="INR9" s="0"/>
      <c r="INS9" s="0"/>
      <c r="INT9" s="0"/>
      <c r="INU9" s="0"/>
      <c r="INV9" s="0"/>
      <c r="INW9" s="0"/>
      <c r="INX9" s="0"/>
      <c r="INY9" s="0"/>
      <c r="INZ9" s="0"/>
      <c r="IOA9" s="0"/>
      <c r="IOB9" s="0"/>
      <c r="IOC9" s="0"/>
      <c r="IOD9" s="0"/>
      <c r="IOE9" s="0"/>
      <c r="IOF9" s="0"/>
      <c r="IOG9" s="0"/>
      <c r="IOH9" s="0"/>
      <c r="IOI9" s="0"/>
      <c r="IOJ9" s="0"/>
      <c r="IOK9" s="0"/>
      <c r="IOL9" s="0"/>
      <c r="IOM9" s="0"/>
      <c r="ION9" s="0"/>
      <c r="IOO9" s="0"/>
      <c r="IOP9" s="0"/>
      <c r="IOQ9" s="0"/>
      <c r="IOR9" s="0"/>
      <c r="IOS9" s="0"/>
      <c r="IOT9" s="0"/>
      <c r="IOU9" s="0"/>
      <c r="IOV9" s="0"/>
      <c r="IOW9" s="0"/>
      <c r="IOX9" s="0"/>
      <c r="IOY9" s="0"/>
      <c r="IOZ9" s="0"/>
      <c r="IPA9" s="0"/>
      <c r="IPB9" s="0"/>
      <c r="IPC9" s="0"/>
      <c r="IPD9" s="0"/>
      <c r="IPE9" s="0"/>
      <c r="IPF9" s="0"/>
      <c r="IPG9" s="0"/>
      <c r="IPH9" s="0"/>
      <c r="IPI9" s="0"/>
      <c r="IPJ9" s="0"/>
      <c r="IPK9" s="0"/>
      <c r="IPL9" s="0"/>
      <c r="IPM9" s="0"/>
      <c r="IPN9" s="0"/>
      <c r="IPO9" s="0"/>
      <c r="IPP9" s="0"/>
      <c r="IPQ9" s="0"/>
      <c r="IPR9" s="0"/>
      <c r="IPS9" s="0"/>
      <c r="IPT9" s="0"/>
      <c r="IPU9" s="0"/>
      <c r="IPV9" s="0"/>
      <c r="IPW9" s="0"/>
      <c r="IPX9" s="0"/>
      <c r="IPY9" s="0"/>
      <c r="IPZ9" s="0"/>
      <c r="IQA9" s="0"/>
      <c r="IQB9" s="0"/>
      <c r="IQC9" s="0"/>
      <c r="IQD9" s="0"/>
      <c r="IQE9" s="0"/>
      <c r="IQF9" s="0"/>
      <c r="IQG9" s="0"/>
      <c r="IQH9" s="0"/>
      <c r="IQI9" s="0"/>
      <c r="IQJ9" s="0"/>
      <c r="IQK9" s="0"/>
      <c r="IQL9" s="0"/>
      <c r="IQM9" s="0"/>
      <c r="IQN9" s="0"/>
      <c r="IQO9" s="0"/>
      <c r="IQP9" s="0"/>
      <c r="IQQ9" s="0"/>
      <c r="IQR9" s="0"/>
      <c r="IQS9" s="0"/>
      <c r="IQT9" s="0"/>
      <c r="IQU9" s="0"/>
      <c r="IQV9" s="0"/>
      <c r="IQW9" s="0"/>
      <c r="IQX9" s="0"/>
      <c r="IQY9" s="0"/>
      <c r="IQZ9" s="0"/>
      <c r="IRA9" s="0"/>
      <c r="IRB9" s="0"/>
      <c r="IRC9" s="0"/>
      <c r="IRD9" s="0"/>
      <c r="IRE9" s="0"/>
      <c r="IRF9" s="0"/>
      <c r="IRG9" s="0"/>
      <c r="IRH9" s="0"/>
      <c r="IRI9" s="0"/>
      <c r="IRJ9" s="0"/>
      <c r="IRK9" s="0"/>
      <c r="IRL9" s="0"/>
      <c r="IRM9" s="0"/>
      <c r="IRN9" s="0"/>
      <c r="IRO9" s="0"/>
      <c r="IRP9" s="0"/>
      <c r="IRQ9" s="0"/>
      <c r="IRR9" s="0"/>
      <c r="IRS9" s="0"/>
      <c r="IRT9" s="0"/>
      <c r="IRU9" s="0"/>
      <c r="IRV9" s="0"/>
      <c r="IRW9" s="0"/>
      <c r="IRX9" s="0"/>
      <c r="IRY9" s="0"/>
      <c r="IRZ9" s="0"/>
      <c r="ISA9" s="0"/>
      <c r="ISB9" s="0"/>
      <c r="ISC9" s="0"/>
      <c r="ISD9" s="0"/>
      <c r="ISE9" s="0"/>
      <c r="ISF9" s="0"/>
      <c r="ISG9" s="0"/>
      <c r="ISH9" s="0"/>
      <c r="ISI9" s="0"/>
      <c r="ISJ9" s="0"/>
      <c r="ISK9" s="0"/>
      <c r="ISL9" s="0"/>
      <c r="ISM9" s="0"/>
      <c r="ISN9" s="0"/>
      <c r="ISO9" s="0"/>
      <c r="ISP9" s="0"/>
      <c r="ISQ9" s="0"/>
      <c r="ISR9" s="0"/>
      <c r="ISS9" s="0"/>
      <c r="IST9" s="0"/>
      <c r="ISU9" s="0"/>
      <c r="ISV9" s="0"/>
      <c r="ISW9" s="0"/>
      <c r="ISX9" s="0"/>
      <c r="ISY9" s="0"/>
      <c r="ISZ9" s="0"/>
      <c r="ITA9" s="0"/>
      <c r="ITB9" s="0"/>
      <c r="ITC9" s="0"/>
      <c r="ITD9" s="0"/>
      <c r="ITE9" s="0"/>
      <c r="ITF9" s="0"/>
      <c r="ITG9" s="0"/>
      <c r="ITH9" s="0"/>
      <c r="ITI9" s="0"/>
      <c r="ITJ9" s="0"/>
      <c r="ITK9" s="0"/>
      <c r="ITL9" s="0"/>
      <c r="ITM9" s="0"/>
      <c r="ITN9" s="0"/>
      <c r="ITO9" s="0"/>
      <c r="ITP9" s="0"/>
      <c r="ITQ9" s="0"/>
      <c r="ITR9" s="0"/>
      <c r="ITS9" s="0"/>
      <c r="ITT9" s="0"/>
      <c r="ITU9" s="0"/>
      <c r="ITV9" s="0"/>
      <c r="ITW9" s="0"/>
      <c r="ITX9" s="0"/>
      <c r="ITY9" s="0"/>
      <c r="ITZ9" s="0"/>
      <c r="IUA9" s="0"/>
      <c r="IUB9" s="0"/>
      <c r="IUC9" s="0"/>
      <c r="IUD9" s="0"/>
      <c r="IUE9" s="0"/>
      <c r="IUF9" s="0"/>
      <c r="IUG9" s="0"/>
      <c r="IUH9" s="0"/>
      <c r="IUI9" s="0"/>
      <c r="IUJ9" s="0"/>
      <c r="IUK9" s="0"/>
      <c r="IUL9" s="0"/>
      <c r="IUM9" s="0"/>
      <c r="IUN9" s="0"/>
      <c r="IUO9" s="0"/>
      <c r="IUP9" s="0"/>
      <c r="IUQ9" s="0"/>
      <c r="IUR9" s="0"/>
      <c r="IUS9" s="0"/>
      <c r="IUT9" s="0"/>
      <c r="IUU9" s="0"/>
      <c r="IUV9" s="0"/>
      <c r="IUW9" s="0"/>
      <c r="IUX9" s="0"/>
      <c r="IUY9" s="0"/>
      <c r="IUZ9" s="0"/>
      <c r="IVA9" s="0"/>
      <c r="IVB9" s="0"/>
      <c r="IVC9" s="0"/>
      <c r="IVD9" s="0"/>
      <c r="IVE9" s="0"/>
      <c r="IVF9" s="0"/>
      <c r="IVG9" s="0"/>
      <c r="IVH9" s="0"/>
      <c r="IVI9" s="0"/>
      <c r="IVJ9" s="0"/>
      <c r="IVK9" s="0"/>
      <c r="IVL9" s="0"/>
      <c r="IVM9" s="0"/>
      <c r="IVN9" s="0"/>
      <c r="IVO9" s="0"/>
      <c r="IVP9" s="0"/>
      <c r="IVQ9" s="0"/>
      <c r="IVR9" s="0"/>
      <c r="IVS9" s="0"/>
      <c r="IVT9" s="0"/>
      <c r="IVU9" s="0"/>
      <c r="IVV9" s="0"/>
      <c r="IVW9" s="0"/>
      <c r="IVX9" s="0"/>
      <c r="IVY9" s="0"/>
      <c r="IVZ9" s="0"/>
      <c r="IWA9" s="0"/>
      <c r="IWB9" s="0"/>
      <c r="IWC9" s="0"/>
      <c r="IWD9" s="0"/>
      <c r="IWE9" s="0"/>
      <c r="IWF9" s="0"/>
      <c r="IWG9" s="0"/>
      <c r="IWH9" s="0"/>
      <c r="IWI9" s="0"/>
      <c r="IWJ9" s="0"/>
      <c r="IWK9" s="0"/>
      <c r="IWL9" s="0"/>
      <c r="IWM9" s="0"/>
      <c r="IWN9" s="0"/>
      <c r="IWO9" s="0"/>
      <c r="IWP9" s="0"/>
      <c r="IWQ9" s="0"/>
      <c r="IWR9" s="0"/>
      <c r="IWS9" s="0"/>
      <c r="IWT9" s="0"/>
      <c r="IWU9" s="0"/>
      <c r="IWV9" s="0"/>
      <c r="IWW9" s="0"/>
      <c r="IWX9" s="0"/>
      <c r="IWY9" s="0"/>
      <c r="IWZ9" s="0"/>
      <c r="IXA9" s="0"/>
      <c r="IXB9" s="0"/>
      <c r="IXC9" s="0"/>
      <c r="IXD9" s="0"/>
      <c r="IXE9" s="0"/>
      <c r="IXF9" s="0"/>
      <c r="IXG9" s="0"/>
      <c r="IXH9" s="0"/>
      <c r="IXI9" s="0"/>
      <c r="IXJ9" s="0"/>
      <c r="IXK9" s="0"/>
      <c r="IXL9" s="0"/>
      <c r="IXM9" s="0"/>
      <c r="IXN9" s="0"/>
      <c r="IXO9" s="0"/>
      <c r="IXP9" s="0"/>
      <c r="IXQ9" s="0"/>
      <c r="IXR9" s="0"/>
      <c r="IXS9" s="0"/>
      <c r="IXT9" s="0"/>
      <c r="IXU9" s="0"/>
      <c r="IXV9" s="0"/>
      <c r="IXW9" s="0"/>
      <c r="IXX9" s="0"/>
      <c r="IXY9" s="0"/>
      <c r="IXZ9" s="0"/>
      <c r="IYA9" s="0"/>
      <c r="IYB9" s="0"/>
      <c r="IYC9" s="0"/>
      <c r="IYD9" s="0"/>
      <c r="IYE9" s="0"/>
      <c r="IYF9" s="0"/>
      <c r="IYG9" s="0"/>
      <c r="IYH9" s="0"/>
      <c r="IYI9" s="0"/>
      <c r="IYJ9" s="0"/>
      <c r="IYK9" s="0"/>
      <c r="IYL9" s="0"/>
      <c r="IYM9" s="0"/>
      <c r="IYN9" s="0"/>
      <c r="IYO9" s="0"/>
      <c r="IYP9" s="0"/>
      <c r="IYQ9" s="0"/>
      <c r="IYR9" s="0"/>
      <c r="IYS9" s="0"/>
      <c r="IYT9" s="0"/>
      <c r="IYU9" s="0"/>
      <c r="IYV9" s="0"/>
      <c r="IYW9" s="0"/>
      <c r="IYX9" s="0"/>
      <c r="IYY9" s="0"/>
      <c r="IYZ9" s="0"/>
      <c r="IZA9" s="0"/>
      <c r="IZB9" s="0"/>
      <c r="IZC9" s="0"/>
      <c r="IZD9" s="0"/>
      <c r="IZE9" s="0"/>
      <c r="IZF9" s="0"/>
      <c r="IZG9" s="0"/>
      <c r="IZH9" s="0"/>
      <c r="IZI9" s="0"/>
      <c r="IZJ9" s="0"/>
      <c r="IZK9" s="0"/>
      <c r="IZL9" s="0"/>
      <c r="IZM9" s="0"/>
      <c r="IZN9" s="0"/>
      <c r="IZO9" s="0"/>
      <c r="IZP9" s="0"/>
      <c r="IZQ9" s="0"/>
      <c r="IZR9" s="0"/>
      <c r="IZS9" s="0"/>
      <c r="IZT9" s="0"/>
      <c r="IZU9" s="0"/>
      <c r="IZV9" s="0"/>
      <c r="IZW9" s="0"/>
      <c r="IZX9" s="0"/>
      <c r="IZY9" s="0"/>
      <c r="IZZ9" s="0"/>
      <c r="JAA9" s="0"/>
      <c r="JAB9" s="0"/>
      <c r="JAC9" s="0"/>
      <c r="JAD9" s="0"/>
      <c r="JAE9" s="0"/>
      <c r="JAF9" s="0"/>
      <c r="JAG9" s="0"/>
      <c r="JAH9" s="0"/>
      <c r="JAI9" s="0"/>
      <c r="JAJ9" s="0"/>
      <c r="JAK9" s="0"/>
      <c r="JAL9" s="0"/>
      <c r="JAM9" s="0"/>
      <c r="JAN9" s="0"/>
      <c r="JAO9" s="0"/>
      <c r="JAP9" s="0"/>
      <c r="JAQ9" s="0"/>
      <c r="JAR9" s="0"/>
      <c r="JAS9" s="0"/>
      <c r="JAT9" s="0"/>
      <c r="JAU9" s="0"/>
      <c r="JAV9" s="0"/>
      <c r="JAW9" s="0"/>
      <c r="JAX9" s="0"/>
      <c r="JAY9" s="0"/>
      <c r="JAZ9" s="0"/>
      <c r="JBA9" s="0"/>
      <c r="JBB9" s="0"/>
      <c r="JBC9" s="0"/>
      <c r="JBD9" s="0"/>
      <c r="JBE9" s="0"/>
      <c r="JBF9" s="0"/>
      <c r="JBG9" s="0"/>
      <c r="JBH9" s="0"/>
      <c r="JBI9" s="0"/>
      <c r="JBJ9" s="0"/>
      <c r="JBK9" s="0"/>
      <c r="JBL9" s="0"/>
      <c r="JBM9" s="0"/>
      <c r="JBN9" s="0"/>
      <c r="JBO9" s="0"/>
      <c r="JBP9" s="0"/>
      <c r="JBQ9" s="0"/>
      <c r="JBR9" s="0"/>
      <c r="JBS9" s="0"/>
      <c r="JBT9" s="0"/>
      <c r="JBU9" s="0"/>
      <c r="JBV9" s="0"/>
      <c r="JBW9" s="0"/>
      <c r="JBX9" s="0"/>
      <c r="JBY9" s="0"/>
      <c r="JBZ9" s="0"/>
      <c r="JCA9" s="0"/>
      <c r="JCB9" s="0"/>
      <c r="JCC9" s="0"/>
      <c r="JCD9" s="0"/>
      <c r="JCE9" s="0"/>
      <c r="JCF9" s="0"/>
      <c r="JCG9" s="0"/>
      <c r="JCH9" s="0"/>
      <c r="JCI9" s="0"/>
      <c r="JCJ9" s="0"/>
      <c r="JCK9" s="0"/>
      <c r="JCL9" s="0"/>
      <c r="JCM9" s="0"/>
      <c r="JCN9" s="0"/>
      <c r="JCO9" s="0"/>
      <c r="JCP9" s="0"/>
      <c r="JCQ9" s="0"/>
      <c r="JCR9" s="0"/>
      <c r="JCS9" s="0"/>
      <c r="JCT9" s="0"/>
      <c r="JCU9" s="0"/>
      <c r="JCV9" s="0"/>
      <c r="JCW9" s="0"/>
      <c r="JCX9" s="0"/>
      <c r="JCY9" s="0"/>
      <c r="JCZ9" s="0"/>
      <c r="JDA9" s="0"/>
      <c r="JDB9" s="0"/>
      <c r="JDC9" s="0"/>
      <c r="JDD9" s="0"/>
      <c r="JDE9" s="0"/>
      <c r="JDF9" s="0"/>
      <c r="JDG9" s="0"/>
      <c r="JDH9" s="0"/>
      <c r="JDI9" s="0"/>
      <c r="JDJ9" s="0"/>
      <c r="JDK9" s="0"/>
      <c r="JDL9" s="0"/>
      <c r="JDM9" s="0"/>
      <c r="JDN9" s="0"/>
      <c r="JDO9" s="0"/>
      <c r="JDP9" s="0"/>
      <c r="JDQ9" s="0"/>
      <c r="JDR9" s="0"/>
      <c r="JDS9" s="0"/>
      <c r="JDT9" s="0"/>
      <c r="JDU9" s="0"/>
      <c r="JDV9" s="0"/>
      <c r="JDW9" s="0"/>
      <c r="JDX9" s="0"/>
      <c r="JDY9" s="0"/>
      <c r="JDZ9" s="0"/>
      <c r="JEA9" s="0"/>
      <c r="JEB9" s="0"/>
      <c r="JEC9" s="0"/>
      <c r="JED9" s="0"/>
      <c r="JEE9" s="0"/>
      <c r="JEF9" s="0"/>
      <c r="JEG9" s="0"/>
      <c r="JEH9" s="0"/>
      <c r="JEI9" s="0"/>
      <c r="JEJ9" s="0"/>
      <c r="JEK9" s="0"/>
      <c r="JEL9" s="0"/>
      <c r="JEM9" s="0"/>
      <c r="JEN9" s="0"/>
      <c r="JEO9" s="0"/>
      <c r="JEP9" s="0"/>
      <c r="JEQ9" s="0"/>
      <c r="JER9" s="0"/>
      <c r="JES9" s="0"/>
      <c r="JET9" s="0"/>
      <c r="JEU9" s="0"/>
      <c r="JEV9" s="0"/>
      <c r="JEW9" s="0"/>
      <c r="JEX9" s="0"/>
      <c r="JEY9" s="0"/>
      <c r="JEZ9" s="0"/>
      <c r="JFA9" s="0"/>
      <c r="JFB9" s="0"/>
      <c r="JFC9" s="0"/>
      <c r="JFD9" s="0"/>
      <c r="JFE9" s="0"/>
      <c r="JFF9" s="0"/>
      <c r="JFG9" s="0"/>
      <c r="JFH9" s="0"/>
      <c r="JFI9" s="0"/>
      <c r="JFJ9" s="0"/>
      <c r="JFK9" s="0"/>
      <c r="JFL9" s="0"/>
      <c r="JFM9" s="0"/>
      <c r="JFN9" s="0"/>
      <c r="JFO9" s="0"/>
      <c r="JFP9" s="0"/>
      <c r="JFQ9" s="0"/>
      <c r="JFR9" s="0"/>
      <c r="JFS9" s="0"/>
      <c r="JFT9" s="0"/>
      <c r="JFU9" s="0"/>
      <c r="JFV9" s="0"/>
      <c r="JFW9" s="0"/>
      <c r="JFX9" s="0"/>
      <c r="JFY9" s="0"/>
      <c r="JFZ9" s="0"/>
      <c r="JGA9" s="0"/>
      <c r="JGB9" s="0"/>
      <c r="JGC9" s="0"/>
      <c r="JGD9" s="0"/>
      <c r="JGE9" s="0"/>
      <c r="JGF9" s="0"/>
      <c r="JGG9" s="0"/>
      <c r="JGH9" s="0"/>
      <c r="JGI9" s="0"/>
      <c r="JGJ9" s="0"/>
      <c r="JGK9" s="0"/>
      <c r="JGL9" s="0"/>
      <c r="JGM9" s="0"/>
      <c r="JGN9" s="0"/>
      <c r="JGO9" s="0"/>
      <c r="JGP9" s="0"/>
      <c r="JGQ9" s="0"/>
      <c r="JGR9" s="0"/>
      <c r="JGS9" s="0"/>
      <c r="JGT9" s="0"/>
      <c r="JGU9" s="0"/>
      <c r="JGV9" s="0"/>
      <c r="JGW9" s="0"/>
      <c r="JGX9" s="0"/>
      <c r="JGY9" s="0"/>
      <c r="JGZ9" s="0"/>
      <c r="JHA9" s="0"/>
      <c r="JHB9" s="0"/>
      <c r="JHC9" s="0"/>
      <c r="JHD9" s="0"/>
      <c r="JHE9" s="0"/>
      <c r="JHF9" s="0"/>
      <c r="JHG9" s="0"/>
      <c r="JHH9" s="0"/>
      <c r="JHI9" s="0"/>
      <c r="JHJ9" s="0"/>
      <c r="JHK9" s="0"/>
      <c r="JHL9" s="0"/>
      <c r="JHM9" s="0"/>
      <c r="JHN9" s="0"/>
      <c r="JHO9" s="0"/>
      <c r="JHP9" s="0"/>
      <c r="JHQ9" s="0"/>
      <c r="JHR9" s="0"/>
      <c r="JHS9" s="0"/>
      <c r="JHT9" s="0"/>
      <c r="JHU9" s="0"/>
      <c r="JHV9" s="0"/>
      <c r="JHW9" s="0"/>
      <c r="JHX9" s="0"/>
      <c r="JHY9" s="0"/>
      <c r="JHZ9" s="0"/>
      <c r="JIA9" s="0"/>
      <c r="JIB9" s="0"/>
      <c r="JIC9" s="0"/>
      <c r="JID9" s="0"/>
      <c r="JIE9" s="0"/>
      <c r="JIF9" s="0"/>
      <c r="JIG9" s="0"/>
      <c r="JIH9" s="0"/>
      <c r="JII9" s="0"/>
      <c r="JIJ9" s="0"/>
      <c r="JIK9" s="0"/>
      <c r="JIL9" s="0"/>
      <c r="JIM9" s="0"/>
      <c r="JIN9" s="0"/>
      <c r="JIO9" s="0"/>
      <c r="JIP9" s="0"/>
      <c r="JIQ9" s="0"/>
      <c r="JIR9" s="0"/>
      <c r="JIS9" s="0"/>
      <c r="JIT9" s="0"/>
      <c r="JIU9" s="0"/>
      <c r="JIV9" s="0"/>
      <c r="JIW9" s="0"/>
      <c r="JIX9" s="0"/>
      <c r="JIY9" s="0"/>
      <c r="JIZ9" s="0"/>
      <c r="JJA9" s="0"/>
      <c r="JJB9" s="0"/>
      <c r="JJC9" s="0"/>
      <c r="JJD9" s="0"/>
      <c r="JJE9" s="0"/>
      <c r="JJF9" s="0"/>
      <c r="JJG9" s="0"/>
      <c r="JJH9" s="0"/>
      <c r="JJI9" s="0"/>
      <c r="JJJ9" s="0"/>
      <c r="JJK9" s="0"/>
      <c r="JJL9" s="0"/>
      <c r="JJM9" s="0"/>
      <c r="JJN9" s="0"/>
      <c r="JJO9" s="0"/>
      <c r="JJP9" s="0"/>
      <c r="JJQ9" s="0"/>
      <c r="JJR9" s="0"/>
      <c r="JJS9" s="0"/>
      <c r="JJT9" s="0"/>
      <c r="JJU9" s="0"/>
      <c r="JJV9" s="0"/>
      <c r="JJW9" s="0"/>
      <c r="JJX9" s="0"/>
      <c r="JJY9" s="0"/>
      <c r="JJZ9" s="0"/>
      <c r="JKA9" s="0"/>
      <c r="JKB9" s="0"/>
      <c r="JKC9" s="0"/>
      <c r="JKD9" s="0"/>
      <c r="JKE9" s="0"/>
      <c r="JKF9" s="0"/>
      <c r="JKG9" s="0"/>
      <c r="JKH9" s="0"/>
      <c r="JKI9" s="0"/>
      <c r="JKJ9" s="0"/>
      <c r="JKK9" s="0"/>
      <c r="JKL9" s="0"/>
      <c r="JKM9" s="0"/>
      <c r="JKN9" s="0"/>
      <c r="JKO9" s="0"/>
      <c r="JKP9" s="0"/>
      <c r="JKQ9" s="0"/>
      <c r="JKR9" s="0"/>
      <c r="JKS9" s="0"/>
      <c r="JKT9" s="0"/>
      <c r="JKU9" s="0"/>
      <c r="JKV9" s="0"/>
      <c r="JKW9" s="0"/>
      <c r="JKX9" s="0"/>
      <c r="JKY9" s="0"/>
      <c r="JKZ9" s="0"/>
      <c r="JLA9" s="0"/>
      <c r="JLB9" s="0"/>
      <c r="JLC9" s="0"/>
      <c r="JLD9" s="0"/>
      <c r="JLE9" s="0"/>
      <c r="JLF9" s="0"/>
      <c r="JLG9" s="0"/>
      <c r="JLH9" s="0"/>
      <c r="JLI9" s="0"/>
      <c r="JLJ9" s="0"/>
      <c r="JLK9" s="0"/>
      <c r="JLL9" s="0"/>
      <c r="JLM9" s="0"/>
      <c r="JLN9" s="0"/>
      <c r="JLO9" s="0"/>
      <c r="JLP9" s="0"/>
      <c r="JLQ9" s="0"/>
      <c r="JLR9" s="0"/>
      <c r="JLS9" s="0"/>
      <c r="JLT9" s="0"/>
      <c r="JLU9" s="0"/>
      <c r="JLV9" s="0"/>
      <c r="JLW9" s="0"/>
      <c r="JLX9" s="0"/>
      <c r="JLY9" s="0"/>
      <c r="JLZ9" s="0"/>
      <c r="JMA9" s="0"/>
      <c r="JMB9" s="0"/>
      <c r="JMC9" s="0"/>
      <c r="JMD9" s="0"/>
      <c r="JME9" s="0"/>
      <c r="JMF9" s="0"/>
      <c r="JMG9" s="0"/>
      <c r="JMH9" s="0"/>
      <c r="JMI9" s="0"/>
      <c r="JMJ9" s="0"/>
      <c r="JMK9" s="0"/>
      <c r="JML9" s="0"/>
      <c r="JMM9" s="0"/>
      <c r="JMN9" s="0"/>
      <c r="JMO9" s="0"/>
      <c r="JMP9" s="0"/>
      <c r="JMQ9" s="0"/>
      <c r="JMR9" s="0"/>
      <c r="JMS9" s="0"/>
      <c r="JMT9" s="0"/>
      <c r="JMU9" s="0"/>
      <c r="JMV9" s="0"/>
      <c r="JMW9" s="0"/>
      <c r="JMX9" s="0"/>
      <c r="JMY9" s="0"/>
      <c r="JMZ9" s="0"/>
      <c r="JNA9" s="0"/>
      <c r="JNB9" s="0"/>
      <c r="JNC9" s="0"/>
      <c r="JND9" s="0"/>
      <c r="JNE9" s="0"/>
      <c r="JNF9" s="0"/>
      <c r="JNG9" s="0"/>
      <c r="JNH9" s="0"/>
      <c r="JNI9" s="0"/>
      <c r="JNJ9" s="0"/>
      <c r="JNK9" s="0"/>
      <c r="JNL9" s="0"/>
      <c r="JNM9" s="0"/>
      <c r="JNN9" s="0"/>
      <c r="JNO9" s="0"/>
      <c r="JNP9" s="0"/>
      <c r="JNQ9" s="0"/>
      <c r="JNR9" s="0"/>
      <c r="JNS9" s="0"/>
      <c r="JNT9" s="0"/>
      <c r="JNU9" s="0"/>
      <c r="JNV9" s="0"/>
      <c r="JNW9" s="0"/>
      <c r="JNX9" s="0"/>
      <c r="JNY9" s="0"/>
      <c r="JNZ9" s="0"/>
      <c r="JOA9" s="0"/>
      <c r="JOB9" s="0"/>
      <c r="JOC9" s="0"/>
      <c r="JOD9" s="0"/>
      <c r="JOE9" s="0"/>
      <c r="JOF9" s="0"/>
      <c r="JOG9" s="0"/>
      <c r="JOH9" s="0"/>
      <c r="JOI9" s="0"/>
      <c r="JOJ9" s="0"/>
      <c r="JOK9" s="0"/>
      <c r="JOL9" s="0"/>
      <c r="JOM9" s="0"/>
      <c r="JON9" s="0"/>
      <c r="JOO9" s="0"/>
      <c r="JOP9" s="0"/>
      <c r="JOQ9" s="0"/>
      <c r="JOR9" s="0"/>
      <c r="JOS9" s="0"/>
      <c r="JOT9" s="0"/>
      <c r="JOU9" s="0"/>
      <c r="JOV9" s="0"/>
      <c r="JOW9" s="0"/>
      <c r="JOX9" s="0"/>
      <c r="JOY9" s="0"/>
      <c r="JOZ9" s="0"/>
      <c r="JPA9" s="0"/>
      <c r="JPB9" s="0"/>
      <c r="JPC9" s="0"/>
      <c r="JPD9" s="0"/>
      <c r="JPE9" s="0"/>
      <c r="JPF9" s="0"/>
      <c r="JPG9" s="0"/>
      <c r="JPH9" s="0"/>
      <c r="JPI9" s="0"/>
      <c r="JPJ9" s="0"/>
      <c r="JPK9" s="0"/>
      <c r="JPL9" s="0"/>
      <c r="JPM9" s="0"/>
      <c r="JPN9" s="0"/>
      <c r="JPO9" s="0"/>
      <c r="JPP9" s="0"/>
      <c r="JPQ9" s="0"/>
      <c r="JPR9" s="0"/>
      <c r="JPS9" s="0"/>
      <c r="JPT9" s="0"/>
      <c r="JPU9" s="0"/>
      <c r="JPV9" s="0"/>
      <c r="JPW9" s="0"/>
      <c r="JPX9" s="0"/>
      <c r="JPY9" s="0"/>
      <c r="JPZ9" s="0"/>
      <c r="JQA9" s="0"/>
      <c r="JQB9" s="0"/>
      <c r="JQC9" s="0"/>
      <c r="JQD9" s="0"/>
      <c r="JQE9" s="0"/>
      <c r="JQF9" s="0"/>
      <c r="JQG9" s="0"/>
      <c r="JQH9" s="0"/>
      <c r="JQI9" s="0"/>
      <c r="JQJ9" s="0"/>
      <c r="JQK9" s="0"/>
      <c r="JQL9" s="0"/>
      <c r="JQM9" s="0"/>
      <c r="JQN9" s="0"/>
      <c r="JQO9" s="0"/>
      <c r="JQP9" s="0"/>
      <c r="JQQ9" s="0"/>
      <c r="JQR9" s="0"/>
      <c r="JQS9" s="0"/>
      <c r="JQT9" s="0"/>
      <c r="JQU9" s="0"/>
      <c r="JQV9" s="0"/>
      <c r="JQW9" s="0"/>
      <c r="JQX9" s="0"/>
      <c r="JQY9" s="0"/>
      <c r="JQZ9" s="0"/>
      <c r="JRA9" s="0"/>
      <c r="JRB9" s="0"/>
      <c r="JRC9" s="0"/>
      <c r="JRD9" s="0"/>
      <c r="JRE9" s="0"/>
      <c r="JRF9" s="0"/>
      <c r="JRG9" s="0"/>
      <c r="JRH9" s="0"/>
      <c r="JRI9" s="0"/>
      <c r="JRJ9" s="0"/>
      <c r="JRK9" s="0"/>
      <c r="JRL9" s="0"/>
      <c r="JRM9" s="0"/>
      <c r="JRN9" s="0"/>
      <c r="JRO9" s="0"/>
      <c r="JRP9" s="0"/>
      <c r="JRQ9" s="0"/>
      <c r="JRR9" s="0"/>
      <c r="JRS9" s="0"/>
      <c r="JRT9" s="0"/>
      <c r="JRU9" s="0"/>
      <c r="JRV9" s="0"/>
      <c r="JRW9" s="0"/>
      <c r="JRX9" s="0"/>
      <c r="JRY9" s="0"/>
      <c r="JRZ9" s="0"/>
      <c r="JSA9" s="0"/>
      <c r="JSB9" s="0"/>
      <c r="JSC9" s="0"/>
      <c r="JSD9" s="0"/>
      <c r="JSE9" s="0"/>
      <c r="JSF9" s="0"/>
      <c r="JSG9" s="0"/>
      <c r="JSH9" s="0"/>
      <c r="JSI9" s="0"/>
      <c r="JSJ9" s="0"/>
      <c r="JSK9" s="0"/>
      <c r="JSL9" s="0"/>
      <c r="JSM9" s="0"/>
      <c r="JSN9" s="0"/>
      <c r="JSO9" s="0"/>
      <c r="JSP9" s="0"/>
      <c r="JSQ9" s="0"/>
      <c r="JSR9" s="0"/>
      <c r="JSS9" s="0"/>
      <c r="JST9" s="0"/>
      <c r="JSU9" s="0"/>
      <c r="JSV9" s="0"/>
      <c r="JSW9" s="0"/>
      <c r="JSX9" s="0"/>
      <c r="JSY9" s="0"/>
      <c r="JSZ9" s="0"/>
      <c r="JTA9" s="0"/>
      <c r="JTB9" s="0"/>
      <c r="JTC9" s="0"/>
      <c r="JTD9" s="0"/>
      <c r="JTE9" s="0"/>
      <c r="JTF9" s="0"/>
      <c r="JTG9" s="0"/>
      <c r="JTH9" s="0"/>
      <c r="JTI9" s="0"/>
      <c r="JTJ9" s="0"/>
      <c r="JTK9" s="0"/>
      <c r="JTL9" s="0"/>
      <c r="JTM9" s="0"/>
      <c r="JTN9" s="0"/>
      <c r="JTO9" s="0"/>
      <c r="JTP9" s="0"/>
      <c r="JTQ9" s="0"/>
      <c r="JTR9" s="0"/>
      <c r="JTS9" s="0"/>
      <c r="JTT9" s="0"/>
      <c r="JTU9" s="0"/>
      <c r="JTV9" s="0"/>
      <c r="JTW9" s="0"/>
      <c r="JTX9" s="0"/>
      <c r="JTY9" s="0"/>
      <c r="JTZ9" s="0"/>
      <c r="JUA9" s="0"/>
      <c r="JUB9" s="0"/>
      <c r="JUC9" s="0"/>
      <c r="JUD9" s="0"/>
      <c r="JUE9" s="0"/>
      <c r="JUF9" s="0"/>
      <c r="JUG9" s="0"/>
      <c r="JUH9" s="0"/>
      <c r="JUI9" s="0"/>
      <c r="JUJ9" s="0"/>
      <c r="JUK9" s="0"/>
      <c r="JUL9" s="0"/>
      <c r="JUM9" s="0"/>
      <c r="JUN9" s="0"/>
      <c r="JUO9" s="0"/>
      <c r="JUP9" s="0"/>
      <c r="JUQ9" s="0"/>
      <c r="JUR9" s="0"/>
      <c r="JUS9" s="0"/>
      <c r="JUT9" s="0"/>
      <c r="JUU9" s="0"/>
      <c r="JUV9" s="0"/>
      <c r="JUW9" s="0"/>
      <c r="JUX9" s="0"/>
      <c r="JUY9" s="0"/>
      <c r="JUZ9" s="0"/>
      <c r="JVA9" s="0"/>
      <c r="JVB9" s="0"/>
      <c r="JVC9" s="0"/>
      <c r="JVD9" s="0"/>
      <c r="JVE9" s="0"/>
      <c r="JVF9" s="0"/>
      <c r="JVG9" s="0"/>
      <c r="JVH9" s="0"/>
      <c r="JVI9" s="0"/>
      <c r="JVJ9" s="0"/>
      <c r="JVK9" s="0"/>
      <c r="JVL9" s="0"/>
      <c r="JVM9" s="0"/>
      <c r="JVN9" s="0"/>
      <c r="JVO9" s="0"/>
      <c r="JVP9" s="0"/>
      <c r="JVQ9" s="0"/>
      <c r="JVR9" s="0"/>
      <c r="JVS9" s="0"/>
      <c r="JVT9" s="0"/>
      <c r="JVU9" s="0"/>
      <c r="JVV9" s="0"/>
      <c r="JVW9" s="0"/>
      <c r="JVX9" s="0"/>
      <c r="JVY9" s="0"/>
      <c r="JVZ9" s="0"/>
      <c r="JWA9" s="0"/>
      <c r="JWB9" s="0"/>
      <c r="JWC9" s="0"/>
      <c r="JWD9" s="0"/>
      <c r="JWE9" s="0"/>
      <c r="JWF9" s="0"/>
      <c r="JWG9" s="0"/>
      <c r="JWH9" s="0"/>
      <c r="JWI9" s="0"/>
      <c r="JWJ9" s="0"/>
      <c r="JWK9" s="0"/>
      <c r="JWL9" s="0"/>
      <c r="JWM9" s="0"/>
      <c r="JWN9" s="0"/>
      <c r="JWO9" s="0"/>
      <c r="JWP9" s="0"/>
      <c r="JWQ9" s="0"/>
      <c r="JWR9" s="0"/>
      <c r="JWS9" s="0"/>
      <c r="JWT9" s="0"/>
      <c r="JWU9" s="0"/>
      <c r="JWV9" s="0"/>
      <c r="JWW9" s="0"/>
      <c r="JWX9" s="0"/>
      <c r="JWY9" s="0"/>
      <c r="JWZ9" s="0"/>
      <c r="JXA9" s="0"/>
      <c r="JXB9" s="0"/>
      <c r="JXC9" s="0"/>
      <c r="JXD9" s="0"/>
      <c r="JXE9" s="0"/>
      <c r="JXF9" s="0"/>
      <c r="JXG9" s="0"/>
      <c r="JXH9" s="0"/>
      <c r="JXI9" s="0"/>
      <c r="JXJ9" s="0"/>
      <c r="JXK9" s="0"/>
      <c r="JXL9" s="0"/>
      <c r="JXM9" s="0"/>
      <c r="JXN9" s="0"/>
      <c r="JXO9" s="0"/>
      <c r="JXP9" s="0"/>
      <c r="JXQ9" s="0"/>
      <c r="JXR9" s="0"/>
      <c r="JXS9" s="0"/>
      <c r="JXT9" s="0"/>
      <c r="JXU9" s="0"/>
      <c r="JXV9" s="0"/>
      <c r="JXW9" s="0"/>
      <c r="JXX9" s="0"/>
      <c r="JXY9" s="0"/>
      <c r="JXZ9" s="0"/>
      <c r="JYA9" s="0"/>
      <c r="JYB9" s="0"/>
      <c r="JYC9" s="0"/>
      <c r="JYD9" s="0"/>
      <c r="JYE9" s="0"/>
      <c r="JYF9" s="0"/>
      <c r="JYG9" s="0"/>
      <c r="JYH9" s="0"/>
      <c r="JYI9" s="0"/>
      <c r="JYJ9" s="0"/>
      <c r="JYK9" s="0"/>
      <c r="JYL9" s="0"/>
      <c r="JYM9" s="0"/>
      <c r="JYN9" s="0"/>
      <c r="JYO9" s="0"/>
      <c r="JYP9" s="0"/>
      <c r="JYQ9" s="0"/>
      <c r="JYR9" s="0"/>
      <c r="JYS9" s="0"/>
      <c r="JYT9" s="0"/>
      <c r="JYU9" s="0"/>
      <c r="JYV9" s="0"/>
      <c r="JYW9" s="0"/>
      <c r="JYX9" s="0"/>
      <c r="JYY9" s="0"/>
      <c r="JYZ9" s="0"/>
      <c r="JZA9" s="0"/>
      <c r="JZB9" s="0"/>
      <c r="JZC9" s="0"/>
      <c r="JZD9" s="0"/>
      <c r="JZE9" s="0"/>
      <c r="JZF9" s="0"/>
      <c r="JZG9" s="0"/>
      <c r="JZH9" s="0"/>
      <c r="JZI9" s="0"/>
      <c r="JZJ9" s="0"/>
      <c r="JZK9" s="0"/>
      <c r="JZL9" s="0"/>
      <c r="JZM9" s="0"/>
      <c r="JZN9" s="0"/>
      <c r="JZO9" s="0"/>
      <c r="JZP9" s="0"/>
      <c r="JZQ9" s="0"/>
      <c r="JZR9" s="0"/>
      <c r="JZS9" s="0"/>
      <c r="JZT9" s="0"/>
      <c r="JZU9" s="0"/>
      <c r="JZV9" s="0"/>
      <c r="JZW9" s="0"/>
      <c r="JZX9" s="0"/>
      <c r="JZY9" s="0"/>
      <c r="JZZ9" s="0"/>
      <c r="KAA9" s="0"/>
      <c r="KAB9" s="0"/>
      <c r="KAC9" s="0"/>
      <c r="KAD9" s="0"/>
      <c r="KAE9" s="0"/>
      <c r="KAF9" s="0"/>
      <c r="KAG9" s="0"/>
      <c r="KAH9" s="0"/>
      <c r="KAI9" s="0"/>
      <c r="KAJ9" s="0"/>
      <c r="KAK9" s="0"/>
      <c r="KAL9" s="0"/>
      <c r="KAM9" s="0"/>
      <c r="KAN9" s="0"/>
      <c r="KAO9" s="0"/>
      <c r="KAP9" s="0"/>
      <c r="KAQ9" s="0"/>
      <c r="KAR9" s="0"/>
      <c r="KAS9" s="0"/>
      <c r="KAT9" s="0"/>
      <c r="KAU9" s="0"/>
      <c r="KAV9" s="0"/>
      <c r="KAW9" s="0"/>
      <c r="KAX9" s="0"/>
      <c r="KAY9" s="0"/>
      <c r="KAZ9" s="0"/>
      <c r="KBA9" s="0"/>
      <c r="KBB9" s="0"/>
      <c r="KBC9" s="0"/>
      <c r="KBD9" s="0"/>
      <c r="KBE9" s="0"/>
      <c r="KBF9" s="0"/>
      <c r="KBG9" s="0"/>
      <c r="KBH9" s="0"/>
      <c r="KBI9" s="0"/>
      <c r="KBJ9" s="0"/>
      <c r="KBK9" s="0"/>
      <c r="KBL9" s="0"/>
      <c r="KBM9" s="0"/>
      <c r="KBN9" s="0"/>
      <c r="KBO9" s="0"/>
      <c r="KBP9" s="0"/>
      <c r="KBQ9" s="0"/>
      <c r="KBR9" s="0"/>
      <c r="KBS9" s="0"/>
      <c r="KBT9" s="0"/>
      <c r="KBU9" s="0"/>
      <c r="KBV9" s="0"/>
      <c r="KBW9" s="0"/>
      <c r="KBX9" s="0"/>
      <c r="KBY9" s="0"/>
      <c r="KBZ9" s="0"/>
      <c r="KCA9" s="0"/>
      <c r="KCB9" s="0"/>
      <c r="KCC9" s="0"/>
      <c r="KCD9" s="0"/>
      <c r="KCE9" s="0"/>
      <c r="KCF9" s="0"/>
      <c r="KCG9" s="0"/>
      <c r="KCH9" s="0"/>
      <c r="KCI9" s="0"/>
      <c r="KCJ9" s="0"/>
      <c r="KCK9" s="0"/>
      <c r="KCL9" s="0"/>
      <c r="KCM9" s="0"/>
      <c r="KCN9" s="0"/>
      <c r="KCO9" s="0"/>
      <c r="KCP9" s="0"/>
      <c r="KCQ9" s="0"/>
      <c r="KCR9" s="0"/>
      <c r="KCS9" s="0"/>
      <c r="KCT9" s="0"/>
      <c r="KCU9" s="0"/>
      <c r="KCV9" s="0"/>
      <c r="KCW9" s="0"/>
      <c r="KCX9" s="0"/>
      <c r="KCY9" s="0"/>
      <c r="KCZ9" s="0"/>
      <c r="KDA9" s="0"/>
      <c r="KDB9" s="0"/>
      <c r="KDC9" s="0"/>
      <c r="KDD9" s="0"/>
      <c r="KDE9" s="0"/>
      <c r="KDF9" s="0"/>
      <c r="KDG9" s="0"/>
      <c r="KDH9" s="0"/>
      <c r="KDI9" s="0"/>
      <c r="KDJ9" s="0"/>
      <c r="KDK9" s="0"/>
      <c r="KDL9" s="0"/>
      <c r="KDM9" s="0"/>
      <c r="KDN9" s="0"/>
      <c r="KDO9" s="0"/>
      <c r="KDP9" s="0"/>
      <c r="KDQ9" s="0"/>
      <c r="KDR9" s="0"/>
      <c r="KDS9" s="0"/>
      <c r="KDT9" s="0"/>
      <c r="KDU9" s="0"/>
      <c r="KDV9" s="0"/>
      <c r="KDW9" s="0"/>
      <c r="KDX9" s="0"/>
      <c r="KDY9" s="0"/>
      <c r="KDZ9" s="0"/>
      <c r="KEA9" s="0"/>
      <c r="KEB9" s="0"/>
      <c r="KEC9" s="0"/>
      <c r="KED9" s="0"/>
      <c r="KEE9" s="0"/>
      <c r="KEF9" s="0"/>
      <c r="KEG9" s="0"/>
      <c r="KEH9" s="0"/>
      <c r="KEI9" s="0"/>
      <c r="KEJ9" s="0"/>
      <c r="KEK9" s="0"/>
      <c r="KEL9" s="0"/>
      <c r="KEM9" s="0"/>
      <c r="KEN9" s="0"/>
      <c r="KEO9" s="0"/>
      <c r="KEP9" s="0"/>
      <c r="KEQ9" s="0"/>
      <c r="KER9" s="0"/>
      <c r="KES9" s="0"/>
      <c r="KET9" s="0"/>
      <c r="KEU9" s="0"/>
      <c r="KEV9" s="0"/>
      <c r="KEW9" s="0"/>
      <c r="KEX9" s="0"/>
      <c r="KEY9" s="0"/>
      <c r="KEZ9" s="0"/>
      <c r="KFA9" s="0"/>
      <c r="KFB9" s="0"/>
      <c r="KFC9" s="0"/>
      <c r="KFD9" s="0"/>
      <c r="KFE9" s="0"/>
      <c r="KFF9" s="0"/>
      <c r="KFG9" s="0"/>
      <c r="KFH9" s="0"/>
      <c r="KFI9" s="0"/>
      <c r="KFJ9" s="0"/>
      <c r="KFK9" s="0"/>
      <c r="KFL9" s="0"/>
      <c r="KFM9" s="0"/>
      <c r="KFN9" s="0"/>
      <c r="KFO9" s="0"/>
      <c r="KFP9" s="0"/>
      <c r="KFQ9" s="0"/>
      <c r="KFR9" s="0"/>
      <c r="KFS9" s="0"/>
      <c r="KFT9" s="0"/>
      <c r="KFU9" s="0"/>
      <c r="KFV9" s="0"/>
      <c r="KFW9" s="0"/>
      <c r="KFX9" s="0"/>
      <c r="KFY9" s="0"/>
      <c r="KFZ9" s="0"/>
      <c r="KGA9" s="0"/>
      <c r="KGB9" s="0"/>
      <c r="KGC9" s="0"/>
      <c r="KGD9" s="0"/>
      <c r="KGE9" s="0"/>
      <c r="KGF9" s="0"/>
      <c r="KGG9" s="0"/>
      <c r="KGH9" s="0"/>
      <c r="KGI9" s="0"/>
      <c r="KGJ9" s="0"/>
      <c r="KGK9" s="0"/>
      <c r="KGL9" s="0"/>
      <c r="KGM9" s="0"/>
      <c r="KGN9" s="0"/>
      <c r="KGO9" s="0"/>
      <c r="KGP9" s="0"/>
      <c r="KGQ9" s="0"/>
      <c r="KGR9" s="0"/>
      <c r="KGS9" s="0"/>
      <c r="KGT9" s="0"/>
      <c r="KGU9" s="0"/>
      <c r="KGV9" s="0"/>
      <c r="KGW9" s="0"/>
      <c r="KGX9" s="0"/>
      <c r="KGY9" s="0"/>
      <c r="KGZ9" s="0"/>
      <c r="KHA9" s="0"/>
      <c r="KHB9" s="0"/>
      <c r="KHC9" s="0"/>
      <c r="KHD9" s="0"/>
      <c r="KHE9" s="0"/>
      <c r="KHF9" s="0"/>
      <c r="KHG9" s="0"/>
      <c r="KHH9" s="0"/>
      <c r="KHI9" s="0"/>
      <c r="KHJ9" s="0"/>
      <c r="KHK9" s="0"/>
      <c r="KHL9" s="0"/>
      <c r="KHM9" s="0"/>
      <c r="KHN9" s="0"/>
      <c r="KHO9" s="0"/>
      <c r="KHP9" s="0"/>
      <c r="KHQ9" s="0"/>
      <c r="KHR9" s="0"/>
      <c r="KHS9" s="0"/>
      <c r="KHT9" s="0"/>
      <c r="KHU9" s="0"/>
      <c r="KHV9" s="0"/>
      <c r="KHW9" s="0"/>
      <c r="KHX9" s="0"/>
      <c r="KHY9" s="0"/>
      <c r="KHZ9" s="0"/>
      <c r="KIA9" s="0"/>
      <c r="KIB9" s="0"/>
      <c r="KIC9" s="0"/>
      <c r="KID9" s="0"/>
      <c r="KIE9" s="0"/>
      <c r="KIF9" s="0"/>
      <c r="KIG9" s="0"/>
      <c r="KIH9" s="0"/>
      <c r="KII9" s="0"/>
      <c r="KIJ9" s="0"/>
      <c r="KIK9" s="0"/>
      <c r="KIL9" s="0"/>
      <c r="KIM9" s="0"/>
      <c r="KIN9" s="0"/>
      <c r="KIO9" s="0"/>
      <c r="KIP9" s="0"/>
      <c r="KIQ9" s="0"/>
      <c r="KIR9" s="0"/>
      <c r="KIS9" s="0"/>
      <c r="KIT9" s="0"/>
      <c r="KIU9" s="0"/>
      <c r="KIV9" s="0"/>
      <c r="KIW9" s="0"/>
      <c r="KIX9" s="0"/>
      <c r="KIY9" s="0"/>
      <c r="KIZ9" s="0"/>
      <c r="KJA9" s="0"/>
      <c r="KJB9" s="0"/>
      <c r="KJC9" s="0"/>
      <c r="KJD9" s="0"/>
      <c r="KJE9" s="0"/>
      <c r="KJF9" s="0"/>
      <c r="KJG9" s="0"/>
      <c r="KJH9" s="0"/>
      <c r="KJI9" s="0"/>
      <c r="KJJ9" s="0"/>
      <c r="KJK9" s="0"/>
      <c r="KJL9" s="0"/>
      <c r="KJM9" s="0"/>
      <c r="KJN9" s="0"/>
      <c r="KJO9" s="0"/>
      <c r="KJP9" s="0"/>
      <c r="KJQ9" s="0"/>
      <c r="KJR9" s="0"/>
      <c r="KJS9" s="0"/>
      <c r="KJT9" s="0"/>
      <c r="KJU9" s="0"/>
      <c r="KJV9" s="0"/>
      <c r="KJW9" s="0"/>
      <c r="KJX9" s="0"/>
      <c r="KJY9" s="0"/>
      <c r="KJZ9" s="0"/>
      <c r="KKA9" s="0"/>
      <c r="KKB9" s="0"/>
      <c r="KKC9" s="0"/>
      <c r="KKD9" s="0"/>
      <c r="KKE9" s="0"/>
      <c r="KKF9" s="0"/>
      <c r="KKG9" s="0"/>
      <c r="KKH9" s="0"/>
      <c r="KKI9" s="0"/>
      <c r="KKJ9" s="0"/>
      <c r="KKK9" s="0"/>
      <c r="KKL9" s="0"/>
      <c r="KKM9" s="0"/>
      <c r="KKN9" s="0"/>
      <c r="KKO9" s="0"/>
      <c r="KKP9" s="0"/>
      <c r="KKQ9" s="0"/>
      <c r="KKR9" s="0"/>
      <c r="KKS9" s="0"/>
      <c r="KKT9" s="0"/>
      <c r="KKU9" s="0"/>
      <c r="KKV9" s="0"/>
      <c r="KKW9" s="0"/>
      <c r="KKX9" s="0"/>
      <c r="KKY9" s="0"/>
      <c r="KKZ9" s="0"/>
      <c r="KLA9" s="0"/>
      <c r="KLB9" s="0"/>
      <c r="KLC9" s="0"/>
      <c r="KLD9" s="0"/>
      <c r="KLE9" s="0"/>
      <c r="KLF9" s="0"/>
      <c r="KLG9" s="0"/>
      <c r="KLH9" s="0"/>
      <c r="KLI9" s="0"/>
      <c r="KLJ9" s="0"/>
      <c r="KLK9" s="0"/>
      <c r="KLL9" s="0"/>
      <c r="KLM9" s="0"/>
      <c r="KLN9" s="0"/>
      <c r="KLO9" s="0"/>
      <c r="KLP9" s="0"/>
      <c r="KLQ9" s="0"/>
      <c r="KLR9" s="0"/>
      <c r="KLS9" s="0"/>
      <c r="KLT9" s="0"/>
      <c r="KLU9" s="0"/>
      <c r="KLV9" s="0"/>
      <c r="KLW9" s="0"/>
      <c r="KLX9" s="0"/>
      <c r="KLY9" s="0"/>
      <c r="KLZ9" s="0"/>
      <c r="KMA9" s="0"/>
      <c r="KMB9" s="0"/>
      <c r="KMC9" s="0"/>
      <c r="KMD9" s="0"/>
      <c r="KME9" s="0"/>
      <c r="KMF9" s="0"/>
      <c r="KMG9" s="0"/>
      <c r="KMH9" s="0"/>
      <c r="KMI9" s="0"/>
      <c r="KMJ9" s="0"/>
      <c r="KMK9" s="0"/>
      <c r="KML9" s="0"/>
      <c r="KMM9" s="0"/>
      <c r="KMN9" s="0"/>
      <c r="KMO9" s="0"/>
      <c r="KMP9" s="0"/>
      <c r="KMQ9" s="0"/>
      <c r="KMR9" s="0"/>
      <c r="KMS9" s="0"/>
      <c r="KMT9" s="0"/>
      <c r="KMU9" s="0"/>
      <c r="KMV9" s="0"/>
      <c r="KMW9" s="0"/>
      <c r="KMX9" s="0"/>
      <c r="KMY9" s="0"/>
      <c r="KMZ9" s="0"/>
      <c r="KNA9" s="0"/>
      <c r="KNB9" s="0"/>
      <c r="KNC9" s="0"/>
      <c r="KND9" s="0"/>
      <c r="KNE9" s="0"/>
      <c r="KNF9" s="0"/>
      <c r="KNG9" s="0"/>
      <c r="KNH9" s="0"/>
      <c r="KNI9" s="0"/>
      <c r="KNJ9" s="0"/>
      <c r="KNK9" s="0"/>
      <c r="KNL9" s="0"/>
      <c r="KNM9" s="0"/>
      <c r="KNN9" s="0"/>
      <c r="KNO9" s="0"/>
      <c r="KNP9" s="0"/>
      <c r="KNQ9" s="0"/>
      <c r="KNR9" s="0"/>
      <c r="KNS9" s="0"/>
      <c r="KNT9" s="0"/>
      <c r="KNU9" s="0"/>
      <c r="KNV9" s="0"/>
      <c r="KNW9" s="0"/>
      <c r="KNX9" s="0"/>
      <c r="KNY9" s="0"/>
      <c r="KNZ9" s="0"/>
      <c r="KOA9" s="0"/>
      <c r="KOB9" s="0"/>
      <c r="KOC9" s="0"/>
      <c r="KOD9" s="0"/>
      <c r="KOE9" s="0"/>
      <c r="KOF9" s="0"/>
      <c r="KOG9" s="0"/>
      <c r="KOH9" s="0"/>
      <c r="KOI9" s="0"/>
      <c r="KOJ9" s="0"/>
      <c r="KOK9" s="0"/>
      <c r="KOL9" s="0"/>
      <c r="KOM9" s="0"/>
      <c r="KON9" s="0"/>
      <c r="KOO9" s="0"/>
      <c r="KOP9" s="0"/>
      <c r="KOQ9" s="0"/>
      <c r="KOR9" s="0"/>
      <c r="KOS9" s="0"/>
      <c r="KOT9" s="0"/>
      <c r="KOU9" s="0"/>
      <c r="KOV9" s="0"/>
      <c r="KOW9" s="0"/>
      <c r="KOX9" s="0"/>
      <c r="KOY9" s="0"/>
      <c r="KOZ9" s="0"/>
      <c r="KPA9" s="0"/>
      <c r="KPB9" s="0"/>
      <c r="KPC9" s="0"/>
      <c r="KPD9" s="0"/>
      <c r="KPE9" s="0"/>
      <c r="KPF9" s="0"/>
      <c r="KPG9" s="0"/>
      <c r="KPH9" s="0"/>
      <c r="KPI9" s="0"/>
      <c r="KPJ9" s="0"/>
      <c r="KPK9" s="0"/>
      <c r="KPL9" s="0"/>
      <c r="KPM9" s="0"/>
      <c r="KPN9" s="0"/>
      <c r="KPO9" s="0"/>
      <c r="KPP9" s="0"/>
      <c r="KPQ9" s="0"/>
      <c r="KPR9" s="0"/>
      <c r="KPS9" s="0"/>
      <c r="KPT9" s="0"/>
      <c r="KPU9" s="0"/>
      <c r="KPV9" s="0"/>
      <c r="KPW9" s="0"/>
      <c r="KPX9" s="0"/>
      <c r="KPY9" s="0"/>
      <c r="KPZ9" s="0"/>
      <c r="KQA9" s="0"/>
      <c r="KQB9" s="0"/>
      <c r="KQC9" s="0"/>
      <c r="KQD9" s="0"/>
      <c r="KQE9" s="0"/>
      <c r="KQF9" s="0"/>
      <c r="KQG9" s="0"/>
      <c r="KQH9" s="0"/>
      <c r="KQI9" s="0"/>
      <c r="KQJ9" s="0"/>
      <c r="KQK9" s="0"/>
      <c r="KQL9" s="0"/>
      <c r="KQM9" s="0"/>
      <c r="KQN9" s="0"/>
      <c r="KQO9" s="0"/>
      <c r="KQP9" s="0"/>
      <c r="KQQ9" s="0"/>
      <c r="KQR9" s="0"/>
      <c r="KQS9" s="0"/>
      <c r="KQT9" s="0"/>
      <c r="KQU9" s="0"/>
      <c r="KQV9" s="0"/>
      <c r="KQW9" s="0"/>
      <c r="KQX9" s="0"/>
      <c r="KQY9" s="0"/>
      <c r="KQZ9" s="0"/>
      <c r="KRA9" s="0"/>
      <c r="KRB9" s="0"/>
      <c r="KRC9" s="0"/>
      <c r="KRD9" s="0"/>
      <c r="KRE9" s="0"/>
      <c r="KRF9" s="0"/>
      <c r="KRG9" s="0"/>
      <c r="KRH9" s="0"/>
      <c r="KRI9" s="0"/>
      <c r="KRJ9" s="0"/>
      <c r="KRK9" s="0"/>
      <c r="KRL9" s="0"/>
      <c r="KRM9" s="0"/>
      <c r="KRN9" s="0"/>
      <c r="KRO9" s="0"/>
      <c r="KRP9" s="0"/>
      <c r="KRQ9" s="0"/>
      <c r="KRR9" s="0"/>
      <c r="KRS9" s="0"/>
      <c r="KRT9" s="0"/>
      <c r="KRU9" s="0"/>
      <c r="KRV9" s="0"/>
      <c r="KRW9" s="0"/>
      <c r="KRX9" s="0"/>
      <c r="KRY9" s="0"/>
      <c r="KRZ9" s="0"/>
      <c r="KSA9" s="0"/>
      <c r="KSB9" s="0"/>
      <c r="KSC9" s="0"/>
      <c r="KSD9" s="0"/>
      <c r="KSE9" s="0"/>
      <c r="KSF9" s="0"/>
      <c r="KSG9" s="0"/>
      <c r="KSH9" s="0"/>
      <c r="KSI9" s="0"/>
      <c r="KSJ9" s="0"/>
      <c r="KSK9" s="0"/>
      <c r="KSL9" s="0"/>
      <c r="KSM9" s="0"/>
      <c r="KSN9" s="0"/>
      <c r="KSO9" s="0"/>
      <c r="KSP9" s="0"/>
      <c r="KSQ9" s="0"/>
      <c r="KSR9" s="0"/>
      <c r="KSS9" s="0"/>
      <c r="KST9" s="0"/>
      <c r="KSU9" s="0"/>
      <c r="KSV9" s="0"/>
      <c r="KSW9" s="0"/>
      <c r="KSX9" s="0"/>
      <c r="KSY9" s="0"/>
      <c r="KSZ9" s="0"/>
      <c r="KTA9" s="0"/>
      <c r="KTB9" s="0"/>
      <c r="KTC9" s="0"/>
      <c r="KTD9" s="0"/>
      <c r="KTE9" s="0"/>
      <c r="KTF9" s="0"/>
      <c r="KTG9" s="0"/>
      <c r="KTH9" s="0"/>
      <c r="KTI9" s="0"/>
      <c r="KTJ9" s="0"/>
      <c r="KTK9" s="0"/>
      <c r="KTL9" s="0"/>
      <c r="KTM9" s="0"/>
      <c r="KTN9" s="0"/>
      <c r="KTO9" s="0"/>
      <c r="KTP9" s="0"/>
      <c r="KTQ9" s="0"/>
      <c r="KTR9" s="0"/>
      <c r="KTS9" s="0"/>
      <c r="KTT9" s="0"/>
      <c r="KTU9" s="0"/>
      <c r="KTV9" s="0"/>
      <c r="KTW9" s="0"/>
      <c r="KTX9" s="0"/>
      <c r="KTY9" s="0"/>
      <c r="KTZ9" s="0"/>
      <c r="KUA9" s="0"/>
      <c r="KUB9" s="0"/>
      <c r="KUC9" s="0"/>
      <c r="KUD9" s="0"/>
      <c r="KUE9" s="0"/>
      <c r="KUF9" s="0"/>
      <c r="KUG9" s="0"/>
      <c r="KUH9" s="0"/>
      <c r="KUI9" s="0"/>
      <c r="KUJ9" s="0"/>
      <c r="KUK9" s="0"/>
      <c r="KUL9" s="0"/>
      <c r="KUM9" s="0"/>
      <c r="KUN9" s="0"/>
      <c r="KUO9" s="0"/>
      <c r="KUP9" s="0"/>
      <c r="KUQ9" s="0"/>
      <c r="KUR9" s="0"/>
      <c r="KUS9" s="0"/>
      <c r="KUT9" s="0"/>
      <c r="KUU9" s="0"/>
      <c r="KUV9" s="0"/>
      <c r="KUW9" s="0"/>
      <c r="KUX9" s="0"/>
      <c r="KUY9" s="0"/>
      <c r="KUZ9" s="0"/>
      <c r="KVA9" s="0"/>
      <c r="KVB9" s="0"/>
      <c r="KVC9" s="0"/>
      <c r="KVD9" s="0"/>
      <c r="KVE9" s="0"/>
      <c r="KVF9" s="0"/>
      <c r="KVG9" s="0"/>
      <c r="KVH9" s="0"/>
      <c r="KVI9" s="0"/>
      <c r="KVJ9" s="0"/>
      <c r="KVK9" s="0"/>
      <c r="KVL9" s="0"/>
      <c r="KVM9" s="0"/>
      <c r="KVN9" s="0"/>
      <c r="KVO9" s="0"/>
      <c r="KVP9" s="0"/>
      <c r="KVQ9" s="0"/>
      <c r="KVR9" s="0"/>
      <c r="KVS9" s="0"/>
      <c r="KVT9" s="0"/>
      <c r="KVU9" s="0"/>
      <c r="KVV9" s="0"/>
      <c r="KVW9" s="0"/>
      <c r="KVX9" s="0"/>
      <c r="KVY9" s="0"/>
      <c r="KVZ9" s="0"/>
      <c r="KWA9" s="0"/>
      <c r="KWB9" s="0"/>
      <c r="KWC9" s="0"/>
      <c r="KWD9" s="0"/>
      <c r="KWE9" s="0"/>
      <c r="KWF9" s="0"/>
      <c r="KWG9" s="0"/>
      <c r="KWH9" s="0"/>
      <c r="KWI9" s="0"/>
      <c r="KWJ9" s="0"/>
      <c r="KWK9" s="0"/>
      <c r="KWL9" s="0"/>
      <c r="KWM9" s="0"/>
      <c r="KWN9" s="0"/>
      <c r="KWO9" s="0"/>
      <c r="KWP9" s="0"/>
      <c r="KWQ9" s="0"/>
      <c r="KWR9" s="0"/>
      <c r="KWS9" s="0"/>
      <c r="KWT9" s="0"/>
      <c r="KWU9" s="0"/>
      <c r="KWV9" s="0"/>
      <c r="KWW9" s="0"/>
      <c r="KWX9" s="0"/>
      <c r="KWY9" s="0"/>
      <c r="KWZ9" s="0"/>
      <c r="KXA9" s="0"/>
      <c r="KXB9" s="0"/>
      <c r="KXC9" s="0"/>
      <c r="KXD9" s="0"/>
      <c r="KXE9" s="0"/>
      <c r="KXF9" s="0"/>
      <c r="KXG9" s="0"/>
      <c r="KXH9" s="0"/>
      <c r="KXI9" s="0"/>
      <c r="KXJ9" s="0"/>
      <c r="KXK9" s="0"/>
      <c r="KXL9" s="0"/>
      <c r="KXM9" s="0"/>
      <c r="KXN9" s="0"/>
      <c r="KXO9" s="0"/>
      <c r="KXP9" s="0"/>
      <c r="KXQ9" s="0"/>
      <c r="KXR9" s="0"/>
      <c r="KXS9" s="0"/>
      <c r="KXT9" s="0"/>
      <c r="KXU9" s="0"/>
      <c r="KXV9" s="0"/>
      <c r="KXW9" s="0"/>
      <c r="KXX9" s="0"/>
      <c r="KXY9" s="0"/>
      <c r="KXZ9" s="0"/>
      <c r="KYA9" s="0"/>
      <c r="KYB9" s="0"/>
      <c r="KYC9" s="0"/>
      <c r="KYD9" s="0"/>
      <c r="KYE9" s="0"/>
      <c r="KYF9" s="0"/>
      <c r="KYG9" s="0"/>
      <c r="KYH9" s="0"/>
      <c r="KYI9" s="0"/>
      <c r="KYJ9" s="0"/>
      <c r="KYK9" s="0"/>
      <c r="KYL9" s="0"/>
      <c r="KYM9" s="0"/>
      <c r="KYN9" s="0"/>
      <c r="KYO9" s="0"/>
      <c r="KYP9" s="0"/>
      <c r="KYQ9" s="0"/>
      <c r="KYR9" s="0"/>
      <c r="KYS9" s="0"/>
      <c r="KYT9" s="0"/>
      <c r="KYU9" s="0"/>
      <c r="KYV9" s="0"/>
      <c r="KYW9" s="0"/>
      <c r="KYX9" s="0"/>
      <c r="KYY9" s="0"/>
      <c r="KYZ9" s="0"/>
      <c r="KZA9" s="0"/>
      <c r="KZB9" s="0"/>
      <c r="KZC9" s="0"/>
      <c r="KZD9" s="0"/>
      <c r="KZE9" s="0"/>
      <c r="KZF9" s="0"/>
      <c r="KZG9" s="0"/>
      <c r="KZH9" s="0"/>
      <c r="KZI9" s="0"/>
      <c r="KZJ9" s="0"/>
      <c r="KZK9" s="0"/>
      <c r="KZL9" s="0"/>
      <c r="KZM9" s="0"/>
      <c r="KZN9" s="0"/>
      <c r="KZO9" s="0"/>
      <c r="KZP9" s="0"/>
      <c r="KZQ9" s="0"/>
      <c r="KZR9" s="0"/>
      <c r="KZS9" s="0"/>
      <c r="KZT9" s="0"/>
      <c r="KZU9" s="0"/>
      <c r="KZV9" s="0"/>
      <c r="KZW9" s="0"/>
      <c r="KZX9" s="0"/>
      <c r="KZY9" s="0"/>
      <c r="KZZ9" s="0"/>
      <c r="LAA9" s="0"/>
      <c r="LAB9" s="0"/>
      <c r="LAC9" s="0"/>
      <c r="LAD9" s="0"/>
      <c r="LAE9" s="0"/>
      <c r="LAF9" s="0"/>
      <c r="LAG9" s="0"/>
      <c r="LAH9" s="0"/>
      <c r="LAI9" s="0"/>
      <c r="LAJ9" s="0"/>
      <c r="LAK9" s="0"/>
      <c r="LAL9" s="0"/>
      <c r="LAM9" s="0"/>
      <c r="LAN9" s="0"/>
      <c r="LAO9" s="0"/>
      <c r="LAP9" s="0"/>
      <c r="LAQ9" s="0"/>
      <c r="LAR9" s="0"/>
      <c r="LAS9" s="0"/>
      <c r="LAT9" s="0"/>
      <c r="LAU9" s="0"/>
      <c r="LAV9" s="0"/>
      <c r="LAW9" s="0"/>
      <c r="LAX9" s="0"/>
      <c r="LAY9" s="0"/>
      <c r="LAZ9" s="0"/>
      <c r="LBA9" s="0"/>
      <c r="LBB9" s="0"/>
      <c r="LBC9" s="0"/>
      <c r="LBD9" s="0"/>
      <c r="LBE9" s="0"/>
      <c r="LBF9" s="0"/>
      <c r="LBG9" s="0"/>
      <c r="LBH9" s="0"/>
      <c r="LBI9" s="0"/>
      <c r="LBJ9" s="0"/>
      <c r="LBK9" s="0"/>
      <c r="LBL9" s="0"/>
      <c r="LBM9" s="0"/>
      <c r="LBN9" s="0"/>
      <c r="LBO9" s="0"/>
      <c r="LBP9" s="0"/>
      <c r="LBQ9" s="0"/>
      <c r="LBR9" s="0"/>
      <c r="LBS9" s="0"/>
      <c r="LBT9" s="0"/>
      <c r="LBU9" s="0"/>
      <c r="LBV9" s="0"/>
      <c r="LBW9" s="0"/>
      <c r="LBX9" s="0"/>
      <c r="LBY9" s="0"/>
      <c r="LBZ9" s="0"/>
      <c r="LCA9" s="0"/>
      <c r="LCB9" s="0"/>
      <c r="LCC9" s="0"/>
      <c r="LCD9" s="0"/>
      <c r="LCE9" s="0"/>
      <c r="LCF9" s="0"/>
      <c r="LCG9" s="0"/>
      <c r="LCH9" s="0"/>
      <c r="LCI9" s="0"/>
      <c r="LCJ9" s="0"/>
      <c r="LCK9" s="0"/>
      <c r="LCL9" s="0"/>
      <c r="LCM9" s="0"/>
      <c r="LCN9" s="0"/>
      <c r="LCO9" s="0"/>
      <c r="LCP9" s="0"/>
      <c r="LCQ9" s="0"/>
      <c r="LCR9" s="0"/>
      <c r="LCS9" s="0"/>
      <c r="LCT9" s="0"/>
      <c r="LCU9" s="0"/>
      <c r="LCV9" s="0"/>
      <c r="LCW9" s="0"/>
      <c r="LCX9" s="0"/>
      <c r="LCY9" s="0"/>
      <c r="LCZ9" s="0"/>
      <c r="LDA9" s="0"/>
      <c r="LDB9" s="0"/>
      <c r="LDC9" s="0"/>
      <c r="LDD9" s="0"/>
      <c r="LDE9" s="0"/>
      <c r="LDF9" s="0"/>
      <c r="LDG9" s="0"/>
      <c r="LDH9" s="0"/>
      <c r="LDI9" s="0"/>
      <c r="LDJ9" s="0"/>
      <c r="LDK9" s="0"/>
      <c r="LDL9" s="0"/>
      <c r="LDM9" s="0"/>
      <c r="LDN9" s="0"/>
      <c r="LDO9" s="0"/>
      <c r="LDP9" s="0"/>
      <c r="LDQ9" s="0"/>
      <c r="LDR9" s="0"/>
      <c r="LDS9" s="0"/>
      <c r="LDT9" s="0"/>
      <c r="LDU9" s="0"/>
      <c r="LDV9" s="0"/>
      <c r="LDW9" s="0"/>
      <c r="LDX9" s="0"/>
      <c r="LDY9" s="0"/>
      <c r="LDZ9" s="0"/>
      <c r="LEA9" s="0"/>
      <c r="LEB9" s="0"/>
      <c r="LEC9" s="0"/>
      <c r="LED9" s="0"/>
      <c r="LEE9" s="0"/>
      <c r="LEF9" s="0"/>
      <c r="LEG9" s="0"/>
      <c r="LEH9" s="0"/>
      <c r="LEI9" s="0"/>
      <c r="LEJ9" s="0"/>
      <c r="LEK9" s="0"/>
      <c r="LEL9" s="0"/>
      <c r="LEM9" s="0"/>
      <c r="LEN9" s="0"/>
      <c r="LEO9" s="0"/>
      <c r="LEP9" s="0"/>
      <c r="LEQ9" s="0"/>
      <c r="LER9" s="0"/>
      <c r="LES9" s="0"/>
      <c r="LET9" s="0"/>
      <c r="LEU9" s="0"/>
      <c r="LEV9" s="0"/>
      <c r="LEW9" s="0"/>
      <c r="LEX9" s="0"/>
      <c r="LEY9" s="0"/>
      <c r="LEZ9" s="0"/>
      <c r="LFA9" s="0"/>
      <c r="LFB9" s="0"/>
      <c r="LFC9" s="0"/>
      <c r="LFD9" s="0"/>
      <c r="LFE9" s="0"/>
      <c r="LFF9" s="0"/>
      <c r="LFG9" s="0"/>
      <c r="LFH9" s="0"/>
      <c r="LFI9" s="0"/>
      <c r="LFJ9" s="0"/>
      <c r="LFK9" s="0"/>
      <c r="LFL9" s="0"/>
      <c r="LFM9" s="0"/>
      <c r="LFN9" s="0"/>
      <c r="LFO9" s="0"/>
      <c r="LFP9" s="0"/>
      <c r="LFQ9" s="0"/>
      <c r="LFR9" s="0"/>
      <c r="LFS9" s="0"/>
      <c r="LFT9" s="0"/>
      <c r="LFU9" s="0"/>
      <c r="LFV9" s="0"/>
      <c r="LFW9" s="0"/>
      <c r="LFX9" s="0"/>
      <c r="LFY9" s="0"/>
      <c r="LFZ9" s="0"/>
      <c r="LGA9" s="0"/>
      <c r="LGB9" s="0"/>
      <c r="LGC9" s="0"/>
      <c r="LGD9" s="0"/>
      <c r="LGE9" s="0"/>
      <c r="LGF9" s="0"/>
      <c r="LGG9" s="0"/>
      <c r="LGH9" s="0"/>
      <c r="LGI9" s="0"/>
      <c r="LGJ9" s="0"/>
      <c r="LGK9" s="0"/>
      <c r="LGL9" s="0"/>
      <c r="LGM9" s="0"/>
      <c r="LGN9" s="0"/>
      <c r="LGO9" s="0"/>
      <c r="LGP9" s="0"/>
      <c r="LGQ9" s="0"/>
      <c r="LGR9" s="0"/>
      <c r="LGS9" s="0"/>
      <c r="LGT9" s="0"/>
      <c r="LGU9" s="0"/>
      <c r="LGV9" s="0"/>
      <c r="LGW9" s="0"/>
      <c r="LGX9" s="0"/>
      <c r="LGY9" s="0"/>
      <c r="LGZ9" s="0"/>
      <c r="LHA9" s="0"/>
      <c r="LHB9" s="0"/>
      <c r="LHC9" s="0"/>
      <c r="LHD9" s="0"/>
      <c r="LHE9" s="0"/>
      <c r="LHF9" s="0"/>
      <c r="LHG9" s="0"/>
      <c r="LHH9" s="0"/>
      <c r="LHI9" s="0"/>
      <c r="LHJ9" s="0"/>
      <c r="LHK9" s="0"/>
      <c r="LHL9" s="0"/>
      <c r="LHM9" s="0"/>
      <c r="LHN9" s="0"/>
      <c r="LHO9" s="0"/>
      <c r="LHP9" s="0"/>
      <c r="LHQ9" s="0"/>
      <c r="LHR9" s="0"/>
      <c r="LHS9" s="0"/>
      <c r="LHT9" s="0"/>
      <c r="LHU9" s="0"/>
      <c r="LHV9" s="0"/>
      <c r="LHW9" s="0"/>
      <c r="LHX9" s="0"/>
      <c r="LHY9" s="0"/>
      <c r="LHZ9" s="0"/>
      <c r="LIA9" s="0"/>
      <c r="LIB9" s="0"/>
      <c r="LIC9" s="0"/>
      <c r="LID9" s="0"/>
      <c r="LIE9" s="0"/>
      <c r="LIF9" s="0"/>
      <c r="LIG9" s="0"/>
      <c r="LIH9" s="0"/>
      <c r="LII9" s="0"/>
      <c r="LIJ9" s="0"/>
      <c r="LIK9" s="0"/>
      <c r="LIL9" s="0"/>
      <c r="LIM9" s="0"/>
      <c r="LIN9" s="0"/>
      <c r="LIO9" s="0"/>
      <c r="LIP9" s="0"/>
      <c r="LIQ9" s="0"/>
      <c r="LIR9" s="0"/>
      <c r="LIS9" s="0"/>
      <c r="LIT9" s="0"/>
      <c r="LIU9" s="0"/>
      <c r="LIV9" s="0"/>
      <c r="LIW9" s="0"/>
      <c r="LIX9" s="0"/>
      <c r="LIY9" s="0"/>
      <c r="LIZ9" s="0"/>
      <c r="LJA9" s="0"/>
      <c r="LJB9" s="0"/>
      <c r="LJC9" s="0"/>
      <c r="LJD9" s="0"/>
      <c r="LJE9" s="0"/>
      <c r="LJF9" s="0"/>
      <c r="LJG9" s="0"/>
      <c r="LJH9" s="0"/>
      <c r="LJI9" s="0"/>
      <c r="LJJ9" s="0"/>
      <c r="LJK9" s="0"/>
      <c r="LJL9" s="0"/>
      <c r="LJM9" s="0"/>
      <c r="LJN9" s="0"/>
      <c r="LJO9" s="0"/>
      <c r="LJP9" s="0"/>
      <c r="LJQ9" s="0"/>
      <c r="LJR9" s="0"/>
      <c r="LJS9" s="0"/>
      <c r="LJT9" s="0"/>
      <c r="LJU9" s="0"/>
      <c r="LJV9" s="0"/>
      <c r="LJW9" s="0"/>
      <c r="LJX9" s="0"/>
      <c r="LJY9" s="0"/>
      <c r="LJZ9" s="0"/>
      <c r="LKA9" s="0"/>
      <c r="LKB9" s="0"/>
      <c r="LKC9" s="0"/>
      <c r="LKD9" s="0"/>
      <c r="LKE9" s="0"/>
      <c r="LKF9" s="0"/>
      <c r="LKG9" s="0"/>
      <c r="LKH9" s="0"/>
      <c r="LKI9" s="0"/>
      <c r="LKJ9" s="0"/>
      <c r="LKK9" s="0"/>
      <c r="LKL9" s="0"/>
      <c r="LKM9" s="0"/>
      <c r="LKN9" s="0"/>
      <c r="LKO9" s="0"/>
      <c r="LKP9" s="0"/>
      <c r="LKQ9" s="0"/>
      <c r="LKR9" s="0"/>
      <c r="LKS9" s="0"/>
      <c r="LKT9" s="0"/>
      <c r="LKU9" s="0"/>
      <c r="LKV9" s="0"/>
      <c r="LKW9" s="0"/>
      <c r="LKX9" s="0"/>
      <c r="LKY9" s="0"/>
      <c r="LKZ9" s="0"/>
      <c r="LLA9" s="0"/>
      <c r="LLB9" s="0"/>
      <c r="LLC9" s="0"/>
      <c r="LLD9" s="0"/>
      <c r="LLE9" s="0"/>
      <c r="LLF9" s="0"/>
      <c r="LLG9" s="0"/>
      <c r="LLH9" s="0"/>
      <c r="LLI9" s="0"/>
      <c r="LLJ9" s="0"/>
      <c r="LLK9" s="0"/>
      <c r="LLL9" s="0"/>
      <c r="LLM9" s="0"/>
      <c r="LLN9" s="0"/>
      <c r="LLO9" s="0"/>
      <c r="LLP9" s="0"/>
      <c r="LLQ9" s="0"/>
      <c r="LLR9" s="0"/>
      <c r="LLS9" s="0"/>
      <c r="LLT9" s="0"/>
      <c r="LLU9" s="0"/>
      <c r="LLV9" s="0"/>
      <c r="LLW9" s="0"/>
      <c r="LLX9" s="0"/>
      <c r="LLY9" s="0"/>
      <c r="LLZ9" s="0"/>
      <c r="LMA9" s="0"/>
      <c r="LMB9" s="0"/>
      <c r="LMC9" s="0"/>
      <c r="LMD9" s="0"/>
      <c r="LME9" s="0"/>
      <c r="LMF9" s="0"/>
      <c r="LMG9" s="0"/>
      <c r="LMH9" s="0"/>
      <c r="LMI9" s="0"/>
      <c r="LMJ9" s="0"/>
      <c r="LMK9" s="0"/>
      <c r="LML9" s="0"/>
      <c r="LMM9" s="0"/>
      <c r="LMN9" s="0"/>
      <c r="LMO9" s="0"/>
      <c r="LMP9" s="0"/>
      <c r="LMQ9" s="0"/>
      <c r="LMR9" s="0"/>
      <c r="LMS9" s="0"/>
      <c r="LMT9" s="0"/>
      <c r="LMU9" s="0"/>
      <c r="LMV9" s="0"/>
      <c r="LMW9" s="0"/>
      <c r="LMX9" s="0"/>
      <c r="LMY9" s="0"/>
      <c r="LMZ9" s="0"/>
      <c r="LNA9" s="0"/>
      <c r="LNB9" s="0"/>
      <c r="LNC9" s="0"/>
      <c r="LND9" s="0"/>
      <c r="LNE9" s="0"/>
      <c r="LNF9" s="0"/>
      <c r="LNG9" s="0"/>
      <c r="LNH9" s="0"/>
      <c r="LNI9" s="0"/>
      <c r="LNJ9" s="0"/>
      <c r="LNK9" s="0"/>
      <c r="LNL9" s="0"/>
      <c r="LNM9" s="0"/>
      <c r="LNN9" s="0"/>
      <c r="LNO9" s="0"/>
      <c r="LNP9" s="0"/>
      <c r="LNQ9" s="0"/>
      <c r="LNR9" s="0"/>
      <c r="LNS9" s="0"/>
      <c r="LNT9" s="0"/>
      <c r="LNU9" s="0"/>
      <c r="LNV9" s="0"/>
      <c r="LNW9" s="0"/>
      <c r="LNX9" s="0"/>
      <c r="LNY9" s="0"/>
      <c r="LNZ9" s="0"/>
      <c r="LOA9" s="0"/>
      <c r="LOB9" s="0"/>
      <c r="LOC9" s="0"/>
      <c r="LOD9" s="0"/>
      <c r="LOE9" s="0"/>
      <c r="LOF9" s="0"/>
      <c r="LOG9" s="0"/>
      <c r="LOH9" s="0"/>
      <c r="LOI9" s="0"/>
      <c r="LOJ9" s="0"/>
      <c r="LOK9" s="0"/>
      <c r="LOL9" s="0"/>
      <c r="LOM9" s="0"/>
      <c r="LON9" s="0"/>
      <c r="LOO9" s="0"/>
      <c r="LOP9" s="0"/>
      <c r="LOQ9" s="0"/>
      <c r="LOR9" s="0"/>
      <c r="LOS9" s="0"/>
      <c r="LOT9" s="0"/>
      <c r="LOU9" s="0"/>
      <c r="LOV9" s="0"/>
      <c r="LOW9" s="0"/>
      <c r="LOX9" s="0"/>
      <c r="LOY9" s="0"/>
      <c r="LOZ9" s="0"/>
      <c r="LPA9" s="0"/>
      <c r="LPB9" s="0"/>
      <c r="LPC9" s="0"/>
      <c r="LPD9" s="0"/>
      <c r="LPE9" s="0"/>
      <c r="LPF9" s="0"/>
      <c r="LPG9" s="0"/>
      <c r="LPH9" s="0"/>
      <c r="LPI9" s="0"/>
      <c r="LPJ9" s="0"/>
      <c r="LPK9" s="0"/>
      <c r="LPL9" s="0"/>
      <c r="LPM9" s="0"/>
      <c r="LPN9" s="0"/>
      <c r="LPO9" s="0"/>
      <c r="LPP9" s="0"/>
      <c r="LPQ9" s="0"/>
      <c r="LPR9" s="0"/>
      <c r="LPS9" s="0"/>
      <c r="LPT9" s="0"/>
      <c r="LPU9" s="0"/>
      <c r="LPV9" s="0"/>
      <c r="LPW9" s="0"/>
      <c r="LPX9" s="0"/>
      <c r="LPY9" s="0"/>
      <c r="LPZ9" s="0"/>
      <c r="LQA9" s="0"/>
      <c r="LQB9" s="0"/>
      <c r="LQC9" s="0"/>
      <c r="LQD9" s="0"/>
      <c r="LQE9" s="0"/>
      <c r="LQF9" s="0"/>
      <c r="LQG9" s="0"/>
      <c r="LQH9" s="0"/>
      <c r="LQI9" s="0"/>
      <c r="LQJ9" s="0"/>
      <c r="LQK9" s="0"/>
      <c r="LQL9" s="0"/>
      <c r="LQM9" s="0"/>
      <c r="LQN9" s="0"/>
      <c r="LQO9" s="0"/>
      <c r="LQP9" s="0"/>
      <c r="LQQ9" s="0"/>
      <c r="LQR9" s="0"/>
      <c r="LQS9" s="0"/>
      <c r="LQT9" s="0"/>
      <c r="LQU9" s="0"/>
      <c r="LQV9" s="0"/>
      <c r="LQW9" s="0"/>
      <c r="LQX9" s="0"/>
      <c r="LQY9" s="0"/>
      <c r="LQZ9" s="0"/>
      <c r="LRA9" s="0"/>
      <c r="LRB9" s="0"/>
      <c r="LRC9" s="0"/>
      <c r="LRD9" s="0"/>
      <c r="LRE9" s="0"/>
      <c r="LRF9" s="0"/>
      <c r="LRG9" s="0"/>
      <c r="LRH9" s="0"/>
      <c r="LRI9" s="0"/>
      <c r="LRJ9" s="0"/>
      <c r="LRK9" s="0"/>
      <c r="LRL9" s="0"/>
      <c r="LRM9" s="0"/>
      <c r="LRN9" s="0"/>
      <c r="LRO9" s="0"/>
      <c r="LRP9" s="0"/>
      <c r="LRQ9" s="0"/>
      <c r="LRR9" s="0"/>
      <c r="LRS9" s="0"/>
      <c r="LRT9" s="0"/>
      <c r="LRU9" s="0"/>
      <c r="LRV9" s="0"/>
      <c r="LRW9" s="0"/>
      <c r="LRX9" s="0"/>
      <c r="LRY9" s="0"/>
      <c r="LRZ9" s="0"/>
      <c r="LSA9" s="0"/>
      <c r="LSB9" s="0"/>
      <c r="LSC9" s="0"/>
      <c r="LSD9" s="0"/>
      <c r="LSE9" s="0"/>
      <c r="LSF9" s="0"/>
      <c r="LSG9" s="0"/>
      <c r="LSH9" s="0"/>
      <c r="LSI9" s="0"/>
      <c r="LSJ9" s="0"/>
      <c r="LSK9" s="0"/>
      <c r="LSL9" s="0"/>
      <c r="LSM9" s="0"/>
      <c r="LSN9" s="0"/>
      <c r="LSO9" s="0"/>
      <c r="LSP9" s="0"/>
      <c r="LSQ9" s="0"/>
      <c r="LSR9" s="0"/>
      <c r="LSS9" s="0"/>
      <c r="LST9" s="0"/>
      <c r="LSU9" s="0"/>
      <c r="LSV9" s="0"/>
      <c r="LSW9" s="0"/>
      <c r="LSX9" s="0"/>
      <c r="LSY9" s="0"/>
      <c r="LSZ9" s="0"/>
      <c r="LTA9" s="0"/>
      <c r="LTB9" s="0"/>
      <c r="LTC9" s="0"/>
      <c r="LTD9" s="0"/>
      <c r="LTE9" s="0"/>
      <c r="LTF9" s="0"/>
      <c r="LTG9" s="0"/>
      <c r="LTH9" s="0"/>
      <c r="LTI9" s="0"/>
      <c r="LTJ9" s="0"/>
      <c r="LTK9" s="0"/>
      <c r="LTL9" s="0"/>
      <c r="LTM9" s="0"/>
      <c r="LTN9" s="0"/>
      <c r="LTO9" s="0"/>
      <c r="LTP9" s="0"/>
      <c r="LTQ9" s="0"/>
      <c r="LTR9" s="0"/>
      <c r="LTS9" s="0"/>
      <c r="LTT9" s="0"/>
      <c r="LTU9" s="0"/>
      <c r="LTV9" s="0"/>
      <c r="LTW9" s="0"/>
      <c r="LTX9" s="0"/>
      <c r="LTY9" s="0"/>
      <c r="LTZ9" s="0"/>
      <c r="LUA9" s="0"/>
      <c r="LUB9" s="0"/>
      <c r="LUC9" s="0"/>
      <c r="LUD9" s="0"/>
      <c r="LUE9" s="0"/>
      <c r="LUF9" s="0"/>
      <c r="LUG9" s="0"/>
      <c r="LUH9" s="0"/>
      <c r="LUI9" s="0"/>
      <c r="LUJ9" s="0"/>
      <c r="LUK9" s="0"/>
      <c r="LUL9" s="0"/>
      <c r="LUM9" s="0"/>
      <c r="LUN9" s="0"/>
      <c r="LUO9" s="0"/>
      <c r="LUP9" s="0"/>
      <c r="LUQ9" s="0"/>
      <c r="LUR9" s="0"/>
      <c r="LUS9" s="0"/>
      <c r="LUT9" s="0"/>
      <c r="LUU9" s="0"/>
      <c r="LUV9" s="0"/>
      <c r="LUW9" s="0"/>
      <c r="LUX9" s="0"/>
      <c r="LUY9" s="0"/>
      <c r="LUZ9" s="0"/>
      <c r="LVA9" s="0"/>
      <c r="LVB9" s="0"/>
      <c r="LVC9" s="0"/>
      <c r="LVD9" s="0"/>
      <c r="LVE9" s="0"/>
      <c r="LVF9" s="0"/>
      <c r="LVG9" s="0"/>
      <c r="LVH9" s="0"/>
      <c r="LVI9" s="0"/>
      <c r="LVJ9" s="0"/>
      <c r="LVK9" s="0"/>
      <c r="LVL9" s="0"/>
      <c r="LVM9" s="0"/>
      <c r="LVN9" s="0"/>
      <c r="LVO9" s="0"/>
      <c r="LVP9" s="0"/>
      <c r="LVQ9" s="0"/>
      <c r="LVR9" s="0"/>
      <c r="LVS9" s="0"/>
      <c r="LVT9" s="0"/>
      <c r="LVU9" s="0"/>
      <c r="LVV9" s="0"/>
      <c r="LVW9" s="0"/>
      <c r="LVX9" s="0"/>
      <c r="LVY9" s="0"/>
      <c r="LVZ9" s="0"/>
      <c r="LWA9" s="0"/>
      <c r="LWB9" s="0"/>
      <c r="LWC9" s="0"/>
      <c r="LWD9" s="0"/>
      <c r="LWE9" s="0"/>
      <c r="LWF9" s="0"/>
      <c r="LWG9" s="0"/>
      <c r="LWH9" s="0"/>
      <c r="LWI9" s="0"/>
      <c r="LWJ9" s="0"/>
      <c r="LWK9" s="0"/>
      <c r="LWL9" s="0"/>
      <c r="LWM9" s="0"/>
      <c r="LWN9" s="0"/>
      <c r="LWO9" s="0"/>
      <c r="LWP9" s="0"/>
      <c r="LWQ9" s="0"/>
      <c r="LWR9" s="0"/>
      <c r="LWS9" s="0"/>
      <c r="LWT9" s="0"/>
      <c r="LWU9" s="0"/>
      <c r="LWV9" s="0"/>
      <c r="LWW9" s="0"/>
      <c r="LWX9" s="0"/>
      <c r="LWY9" s="0"/>
      <c r="LWZ9" s="0"/>
      <c r="LXA9" s="0"/>
      <c r="LXB9" s="0"/>
      <c r="LXC9" s="0"/>
      <c r="LXD9" s="0"/>
      <c r="LXE9" s="0"/>
      <c r="LXF9" s="0"/>
      <c r="LXG9" s="0"/>
      <c r="LXH9" s="0"/>
      <c r="LXI9" s="0"/>
      <c r="LXJ9" s="0"/>
      <c r="LXK9" s="0"/>
      <c r="LXL9" s="0"/>
      <c r="LXM9" s="0"/>
      <c r="LXN9" s="0"/>
      <c r="LXO9" s="0"/>
      <c r="LXP9" s="0"/>
      <c r="LXQ9" s="0"/>
      <c r="LXR9" s="0"/>
      <c r="LXS9" s="0"/>
      <c r="LXT9" s="0"/>
      <c r="LXU9" s="0"/>
      <c r="LXV9" s="0"/>
      <c r="LXW9" s="0"/>
      <c r="LXX9" s="0"/>
      <c r="LXY9" s="0"/>
      <c r="LXZ9" s="0"/>
      <c r="LYA9" s="0"/>
      <c r="LYB9" s="0"/>
      <c r="LYC9" s="0"/>
      <c r="LYD9" s="0"/>
      <c r="LYE9" s="0"/>
      <c r="LYF9" s="0"/>
      <c r="LYG9" s="0"/>
      <c r="LYH9" s="0"/>
      <c r="LYI9" s="0"/>
      <c r="LYJ9" s="0"/>
      <c r="LYK9" s="0"/>
      <c r="LYL9" s="0"/>
      <c r="LYM9" s="0"/>
      <c r="LYN9" s="0"/>
      <c r="LYO9" s="0"/>
      <c r="LYP9" s="0"/>
      <c r="LYQ9" s="0"/>
      <c r="LYR9" s="0"/>
      <c r="LYS9" s="0"/>
      <c r="LYT9" s="0"/>
      <c r="LYU9" s="0"/>
      <c r="LYV9" s="0"/>
      <c r="LYW9" s="0"/>
      <c r="LYX9" s="0"/>
      <c r="LYY9" s="0"/>
      <c r="LYZ9" s="0"/>
      <c r="LZA9" s="0"/>
      <c r="LZB9" s="0"/>
      <c r="LZC9" s="0"/>
      <c r="LZD9" s="0"/>
      <c r="LZE9" s="0"/>
      <c r="LZF9" s="0"/>
      <c r="LZG9" s="0"/>
      <c r="LZH9" s="0"/>
      <c r="LZI9" s="0"/>
      <c r="LZJ9" s="0"/>
      <c r="LZK9" s="0"/>
      <c r="LZL9" s="0"/>
      <c r="LZM9" s="0"/>
      <c r="LZN9" s="0"/>
      <c r="LZO9" s="0"/>
      <c r="LZP9" s="0"/>
      <c r="LZQ9" s="0"/>
      <c r="LZR9" s="0"/>
      <c r="LZS9" s="0"/>
      <c r="LZT9" s="0"/>
      <c r="LZU9" s="0"/>
      <c r="LZV9" s="0"/>
      <c r="LZW9" s="0"/>
      <c r="LZX9" s="0"/>
      <c r="LZY9" s="0"/>
      <c r="LZZ9" s="0"/>
      <c r="MAA9" s="0"/>
      <c r="MAB9" s="0"/>
      <c r="MAC9" s="0"/>
      <c r="MAD9" s="0"/>
      <c r="MAE9" s="0"/>
      <c r="MAF9" s="0"/>
      <c r="MAG9" s="0"/>
      <c r="MAH9" s="0"/>
      <c r="MAI9" s="0"/>
      <c r="MAJ9" s="0"/>
      <c r="MAK9" s="0"/>
      <c r="MAL9" s="0"/>
      <c r="MAM9" s="0"/>
      <c r="MAN9" s="0"/>
      <c r="MAO9" s="0"/>
      <c r="MAP9" s="0"/>
      <c r="MAQ9" s="0"/>
      <c r="MAR9" s="0"/>
      <c r="MAS9" s="0"/>
      <c r="MAT9" s="0"/>
      <c r="MAU9" s="0"/>
      <c r="MAV9" s="0"/>
      <c r="MAW9" s="0"/>
      <c r="MAX9" s="0"/>
      <c r="MAY9" s="0"/>
      <c r="MAZ9" s="0"/>
      <c r="MBA9" s="0"/>
      <c r="MBB9" s="0"/>
      <c r="MBC9" s="0"/>
      <c r="MBD9" s="0"/>
      <c r="MBE9" s="0"/>
      <c r="MBF9" s="0"/>
      <c r="MBG9" s="0"/>
      <c r="MBH9" s="0"/>
      <c r="MBI9" s="0"/>
      <c r="MBJ9" s="0"/>
      <c r="MBK9" s="0"/>
      <c r="MBL9" s="0"/>
      <c r="MBM9" s="0"/>
      <c r="MBN9" s="0"/>
      <c r="MBO9" s="0"/>
      <c r="MBP9" s="0"/>
      <c r="MBQ9" s="0"/>
      <c r="MBR9" s="0"/>
      <c r="MBS9" s="0"/>
      <c r="MBT9" s="0"/>
      <c r="MBU9" s="0"/>
      <c r="MBV9" s="0"/>
      <c r="MBW9" s="0"/>
      <c r="MBX9" s="0"/>
      <c r="MBY9" s="0"/>
      <c r="MBZ9" s="0"/>
      <c r="MCA9" s="0"/>
      <c r="MCB9" s="0"/>
      <c r="MCC9" s="0"/>
      <c r="MCD9" s="0"/>
      <c r="MCE9" s="0"/>
      <c r="MCF9" s="0"/>
      <c r="MCG9" s="0"/>
      <c r="MCH9" s="0"/>
      <c r="MCI9" s="0"/>
      <c r="MCJ9" s="0"/>
      <c r="MCK9" s="0"/>
      <c r="MCL9" s="0"/>
      <c r="MCM9" s="0"/>
      <c r="MCN9" s="0"/>
      <c r="MCO9" s="0"/>
      <c r="MCP9" s="0"/>
      <c r="MCQ9" s="0"/>
      <c r="MCR9" s="0"/>
      <c r="MCS9" s="0"/>
      <c r="MCT9" s="0"/>
      <c r="MCU9" s="0"/>
      <c r="MCV9" s="0"/>
      <c r="MCW9" s="0"/>
      <c r="MCX9" s="0"/>
      <c r="MCY9" s="0"/>
      <c r="MCZ9" s="0"/>
      <c r="MDA9" s="0"/>
      <c r="MDB9" s="0"/>
      <c r="MDC9" s="0"/>
      <c r="MDD9" s="0"/>
      <c r="MDE9" s="0"/>
      <c r="MDF9" s="0"/>
      <c r="MDG9" s="0"/>
      <c r="MDH9" s="0"/>
      <c r="MDI9" s="0"/>
      <c r="MDJ9" s="0"/>
      <c r="MDK9" s="0"/>
      <c r="MDL9" s="0"/>
      <c r="MDM9" s="0"/>
      <c r="MDN9" s="0"/>
      <c r="MDO9" s="0"/>
      <c r="MDP9" s="0"/>
      <c r="MDQ9" s="0"/>
      <c r="MDR9" s="0"/>
      <c r="MDS9" s="0"/>
      <c r="MDT9" s="0"/>
      <c r="MDU9" s="0"/>
      <c r="MDV9" s="0"/>
      <c r="MDW9" s="0"/>
      <c r="MDX9" s="0"/>
      <c r="MDY9" s="0"/>
      <c r="MDZ9" s="0"/>
      <c r="MEA9" s="0"/>
      <c r="MEB9" s="0"/>
      <c r="MEC9" s="0"/>
      <c r="MED9" s="0"/>
      <c r="MEE9" s="0"/>
      <c r="MEF9" s="0"/>
      <c r="MEG9" s="0"/>
      <c r="MEH9" s="0"/>
      <c r="MEI9" s="0"/>
      <c r="MEJ9" s="0"/>
      <c r="MEK9" s="0"/>
      <c r="MEL9" s="0"/>
      <c r="MEM9" s="0"/>
      <c r="MEN9" s="0"/>
      <c r="MEO9" s="0"/>
      <c r="MEP9" s="0"/>
      <c r="MEQ9" s="0"/>
      <c r="MER9" s="0"/>
      <c r="MES9" s="0"/>
      <c r="MET9" s="0"/>
      <c r="MEU9" s="0"/>
      <c r="MEV9" s="0"/>
      <c r="MEW9" s="0"/>
      <c r="MEX9" s="0"/>
      <c r="MEY9" s="0"/>
      <c r="MEZ9" s="0"/>
      <c r="MFA9" s="0"/>
      <c r="MFB9" s="0"/>
      <c r="MFC9" s="0"/>
      <c r="MFD9" s="0"/>
      <c r="MFE9" s="0"/>
      <c r="MFF9" s="0"/>
      <c r="MFG9" s="0"/>
      <c r="MFH9" s="0"/>
      <c r="MFI9" s="0"/>
      <c r="MFJ9" s="0"/>
      <c r="MFK9" s="0"/>
      <c r="MFL9" s="0"/>
      <c r="MFM9" s="0"/>
      <c r="MFN9" s="0"/>
      <c r="MFO9" s="0"/>
      <c r="MFP9" s="0"/>
      <c r="MFQ9" s="0"/>
      <c r="MFR9" s="0"/>
      <c r="MFS9" s="0"/>
      <c r="MFT9" s="0"/>
      <c r="MFU9" s="0"/>
      <c r="MFV9" s="0"/>
      <c r="MFW9" s="0"/>
      <c r="MFX9" s="0"/>
      <c r="MFY9" s="0"/>
      <c r="MFZ9" s="0"/>
      <c r="MGA9" s="0"/>
      <c r="MGB9" s="0"/>
      <c r="MGC9" s="0"/>
      <c r="MGD9" s="0"/>
      <c r="MGE9" s="0"/>
      <c r="MGF9" s="0"/>
      <c r="MGG9" s="0"/>
      <c r="MGH9" s="0"/>
      <c r="MGI9" s="0"/>
      <c r="MGJ9" s="0"/>
      <c r="MGK9" s="0"/>
      <c r="MGL9" s="0"/>
      <c r="MGM9" s="0"/>
      <c r="MGN9" s="0"/>
      <c r="MGO9" s="0"/>
      <c r="MGP9" s="0"/>
      <c r="MGQ9" s="0"/>
      <c r="MGR9" s="0"/>
      <c r="MGS9" s="0"/>
      <c r="MGT9" s="0"/>
      <c r="MGU9" s="0"/>
      <c r="MGV9" s="0"/>
      <c r="MGW9" s="0"/>
      <c r="MGX9" s="0"/>
      <c r="MGY9" s="0"/>
      <c r="MGZ9" s="0"/>
      <c r="MHA9" s="0"/>
      <c r="MHB9" s="0"/>
      <c r="MHC9" s="0"/>
      <c r="MHD9" s="0"/>
      <c r="MHE9" s="0"/>
      <c r="MHF9" s="0"/>
      <c r="MHG9" s="0"/>
      <c r="MHH9" s="0"/>
      <c r="MHI9" s="0"/>
      <c r="MHJ9" s="0"/>
      <c r="MHK9" s="0"/>
      <c r="MHL9" s="0"/>
      <c r="MHM9" s="0"/>
      <c r="MHN9" s="0"/>
      <c r="MHO9" s="0"/>
      <c r="MHP9" s="0"/>
      <c r="MHQ9" s="0"/>
      <c r="MHR9" s="0"/>
      <c r="MHS9" s="0"/>
      <c r="MHT9" s="0"/>
      <c r="MHU9" s="0"/>
      <c r="MHV9" s="0"/>
      <c r="MHW9" s="0"/>
      <c r="MHX9" s="0"/>
      <c r="MHY9" s="0"/>
      <c r="MHZ9" s="0"/>
      <c r="MIA9" s="0"/>
      <c r="MIB9" s="0"/>
      <c r="MIC9" s="0"/>
      <c r="MID9" s="0"/>
      <c r="MIE9" s="0"/>
      <c r="MIF9" s="0"/>
      <c r="MIG9" s="0"/>
      <c r="MIH9" s="0"/>
      <c r="MII9" s="0"/>
      <c r="MIJ9" s="0"/>
      <c r="MIK9" s="0"/>
      <c r="MIL9" s="0"/>
      <c r="MIM9" s="0"/>
      <c r="MIN9" s="0"/>
      <c r="MIO9" s="0"/>
      <c r="MIP9" s="0"/>
      <c r="MIQ9" s="0"/>
      <c r="MIR9" s="0"/>
      <c r="MIS9" s="0"/>
      <c r="MIT9" s="0"/>
      <c r="MIU9" s="0"/>
      <c r="MIV9" s="0"/>
      <c r="MIW9" s="0"/>
      <c r="MIX9" s="0"/>
      <c r="MIY9" s="0"/>
      <c r="MIZ9" s="0"/>
      <c r="MJA9" s="0"/>
      <c r="MJB9" s="0"/>
      <c r="MJC9" s="0"/>
      <c r="MJD9" s="0"/>
      <c r="MJE9" s="0"/>
      <c r="MJF9" s="0"/>
      <c r="MJG9" s="0"/>
      <c r="MJH9" s="0"/>
      <c r="MJI9" s="0"/>
      <c r="MJJ9" s="0"/>
      <c r="MJK9" s="0"/>
      <c r="MJL9" s="0"/>
      <c r="MJM9" s="0"/>
      <c r="MJN9" s="0"/>
      <c r="MJO9" s="0"/>
      <c r="MJP9" s="0"/>
      <c r="MJQ9" s="0"/>
      <c r="MJR9" s="0"/>
      <c r="MJS9" s="0"/>
      <c r="MJT9" s="0"/>
      <c r="MJU9" s="0"/>
      <c r="MJV9" s="0"/>
      <c r="MJW9" s="0"/>
      <c r="MJX9" s="0"/>
      <c r="MJY9" s="0"/>
      <c r="MJZ9" s="0"/>
      <c r="MKA9" s="0"/>
      <c r="MKB9" s="0"/>
      <c r="MKC9" s="0"/>
      <c r="MKD9" s="0"/>
      <c r="MKE9" s="0"/>
      <c r="MKF9" s="0"/>
      <c r="MKG9" s="0"/>
      <c r="MKH9" s="0"/>
      <c r="MKI9" s="0"/>
      <c r="MKJ9" s="0"/>
      <c r="MKK9" s="0"/>
      <c r="MKL9" s="0"/>
      <c r="MKM9" s="0"/>
      <c r="MKN9" s="0"/>
      <c r="MKO9" s="0"/>
      <c r="MKP9" s="0"/>
      <c r="MKQ9" s="0"/>
      <c r="MKR9" s="0"/>
      <c r="MKS9" s="0"/>
      <c r="MKT9" s="0"/>
      <c r="MKU9" s="0"/>
      <c r="MKV9" s="0"/>
      <c r="MKW9" s="0"/>
      <c r="MKX9" s="0"/>
      <c r="MKY9" s="0"/>
      <c r="MKZ9" s="0"/>
      <c r="MLA9" s="0"/>
      <c r="MLB9" s="0"/>
      <c r="MLC9" s="0"/>
      <c r="MLD9" s="0"/>
      <c r="MLE9" s="0"/>
      <c r="MLF9" s="0"/>
      <c r="MLG9" s="0"/>
      <c r="MLH9" s="0"/>
      <c r="MLI9" s="0"/>
      <c r="MLJ9" s="0"/>
      <c r="MLK9" s="0"/>
      <c r="MLL9" s="0"/>
      <c r="MLM9" s="0"/>
      <c r="MLN9" s="0"/>
      <c r="MLO9" s="0"/>
      <c r="MLP9" s="0"/>
      <c r="MLQ9" s="0"/>
      <c r="MLR9" s="0"/>
      <c r="MLS9" s="0"/>
      <c r="MLT9" s="0"/>
      <c r="MLU9" s="0"/>
      <c r="MLV9" s="0"/>
      <c r="MLW9" s="0"/>
      <c r="MLX9" s="0"/>
      <c r="MLY9" s="0"/>
      <c r="MLZ9" s="0"/>
      <c r="MMA9" s="0"/>
      <c r="MMB9" s="0"/>
      <c r="MMC9" s="0"/>
      <c r="MMD9" s="0"/>
      <c r="MME9" s="0"/>
      <c r="MMF9" s="0"/>
      <c r="MMG9" s="0"/>
      <c r="MMH9" s="0"/>
      <c r="MMI9" s="0"/>
      <c r="MMJ9" s="0"/>
      <c r="MMK9" s="0"/>
      <c r="MML9" s="0"/>
      <c r="MMM9" s="0"/>
      <c r="MMN9" s="0"/>
      <c r="MMO9" s="0"/>
      <c r="MMP9" s="0"/>
      <c r="MMQ9" s="0"/>
      <c r="MMR9" s="0"/>
      <c r="MMS9" s="0"/>
      <c r="MMT9" s="0"/>
      <c r="MMU9" s="0"/>
      <c r="MMV9" s="0"/>
      <c r="MMW9" s="0"/>
      <c r="MMX9" s="0"/>
      <c r="MMY9" s="0"/>
      <c r="MMZ9" s="0"/>
      <c r="MNA9" s="0"/>
      <c r="MNB9" s="0"/>
      <c r="MNC9" s="0"/>
      <c r="MND9" s="0"/>
      <c r="MNE9" s="0"/>
      <c r="MNF9" s="0"/>
      <c r="MNG9" s="0"/>
      <c r="MNH9" s="0"/>
      <c r="MNI9" s="0"/>
      <c r="MNJ9" s="0"/>
      <c r="MNK9" s="0"/>
      <c r="MNL9" s="0"/>
      <c r="MNM9" s="0"/>
      <c r="MNN9" s="0"/>
      <c r="MNO9" s="0"/>
      <c r="MNP9" s="0"/>
      <c r="MNQ9" s="0"/>
      <c r="MNR9" s="0"/>
      <c r="MNS9" s="0"/>
      <c r="MNT9" s="0"/>
      <c r="MNU9" s="0"/>
      <c r="MNV9" s="0"/>
      <c r="MNW9" s="0"/>
      <c r="MNX9" s="0"/>
      <c r="MNY9" s="0"/>
      <c r="MNZ9" s="0"/>
      <c r="MOA9" s="0"/>
      <c r="MOB9" s="0"/>
      <c r="MOC9" s="0"/>
      <c r="MOD9" s="0"/>
      <c r="MOE9" s="0"/>
      <c r="MOF9" s="0"/>
      <c r="MOG9" s="0"/>
      <c r="MOH9" s="0"/>
      <c r="MOI9" s="0"/>
      <c r="MOJ9" s="0"/>
      <c r="MOK9" s="0"/>
      <c r="MOL9" s="0"/>
      <c r="MOM9" s="0"/>
      <c r="MON9" s="0"/>
      <c r="MOO9" s="0"/>
      <c r="MOP9" s="0"/>
      <c r="MOQ9" s="0"/>
      <c r="MOR9" s="0"/>
      <c r="MOS9" s="0"/>
      <c r="MOT9" s="0"/>
      <c r="MOU9" s="0"/>
      <c r="MOV9" s="0"/>
      <c r="MOW9" s="0"/>
      <c r="MOX9" s="0"/>
      <c r="MOY9" s="0"/>
      <c r="MOZ9" s="0"/>
      <c r="MPA9" s="0"/>
      <c r="MPB9" s="0"/>
      <c r="MPC9" s="0"/>
      <c r="MPD9" s="0"/>
      <c r="MPE9" s="0"/>
      <c r="MPF9" s="0"/>
      <c r="MPG9" s="0"/>
      <c r="MPH9" s="0"/>
      <c r="MPI9" s="0"/>
      <c r="MPJ9" s="0"/>
      <c r="MPK9" s="0"/>
      <c r="MPL9" s="0"/>
      <c r="MPM9" s="0"/>
      <c r="MPN9" s="0"/>
      <c r="MPO9" s="0"/>
      <c r="MPP9" s="0"/>
      <c r="MPQ9" s="0"/>
      <c r="MPR9" s="0"/>
      <c r="MPS9" s="0"/>
      <c r="MPT9" s="0"/>
      <c r="MPU9" s="0"/>
      <c r="MPV9" s="0"/>
      <c r="MPW9" s="0"/>
      <c r="MPX9" s="0"/>
      <c r="MPY9" s="0"/>
      <c r="MPZ9" s="0"/>
      <c r="MQA9" s="0"/>
      <c r="MQB9" s="0"/>
      <c r="MQC9" s="0"/>
      <c r="MQD9" s="0"/>
      <c r="MQE9" s="0"/>
      <c r="MQF9" s="0"/>
      <c r="MQG9" s="0"/>
      <c r="MQH9" s="0"/>
      <c r="MQI9" s="0"/>
      <c r="MQJ9" s="0"/>
      <c r="MQK9" s="0"/>
      <c r="MQL9" s="0"/>
      <c r="MQM9" s="0"/>
      <c r="MQN9" s="0"/>
      <c r="MQO9" s="0"/>
      <c r="MQP9" s="0"/>
      <c r="MQQ9" s="0"/>
      <c r="MQR9" s="0"/>
      <c r="MQS9" s="0"/>
      <c r="MQT9" s="0"/>
      <c r="MQU9" s="0"/>
      <c r="MQV9" s="0"/>
      <c r="MQW9" s="0"/>
      <c r="MQX9" s="0"/>
      <c r="MQY9" s="0"/>
      <c r="MQZ9" s="0"/>
      <c r="MRA9" s="0"/>
      <c r="MRB9" s="0"/>
      <c r="MRC9" s="0"/>
      <c r="MRD9" s="0"/>
      <c r="MRE9" s="0"/>
      <c r="MRF9" s="0"/>
      <c r="MRG9" s="0"/>
      <c r="MRH9" s="0"/>
      <c r="MRI9" s="0"/>
      <c r="MRJ9" s="0"/>
      <c r="MRK9" s="0"/>
      <c r="MRL9" s="0"/>
      <c r="MRM9" s="0"/>
      <c r="MRN9" s="0"/>
      <c r="MRO9" s="0"/>
      <c r="MRP9" s="0"/>
      <c r="MRQ9" s="0"/>
      <c r="MRR9" s="0"/>
      <c r="MRS9" s="0"/>
      <c r="MRT9" s="0"/>
      <c r="MRU9" s="0"/>
      <c r="MRV9" s="0"/>
      <c r="MRW9" s="0"/>
      <c r="MRX9" s="0"/>
      <c r="MRY9" s="0"/>
      <c r="MRZ9" s="0"/>
      <c r="MSA9" s="0"/>
      <c r="MSB9" s="0"/>
      <c r="MSC9" s="0"/>
      <c r="MSD9" s="0"/>
      <c r="MSE9" s="0"/>
      <c r="MSF9" s="0"/>
      <c r="MSG9" s="0"/>
      <c r="MSH9" s="0"/>
      <c r="MSI9" s="0"/>
      <c r="MSJ9" s="0"/>
      <c r="MSK9" s="0"/>
      <c r="MSL9" s="0"/>
      <c r="MSM9" s="0"/>
      <c r="MSN9" s="0"/>
      <c r="MSO9" s="0"/>
      <c r="MSP9" s="0"/>
      <c r="MSQ9" s="0"/>
      <c r="MSR9" s="0"/>
      <c r="MSS9" s="0"/>
      <c r="MST9" s="0"/>
      <c r="MSU9" s="0"/>
      <c r="MSV9" s="0"/>
      <c r="MSW9" s="0"/>
      <c r="MSX9" s="0"/>
      <c r="MSY9" s="0"/>
      <c r="MSZ9" s="0"/>
      <c r="MTA9" s="0"/>
      <c r="MTB9" s="0"/>
      <c r="MTC9" s="0"/>
      <c r="MTD9" s="0"/>
      <c r="MTE9" s="0"/>
      <c r="MTF9" s="0"/>
      <c r="MTG9" s="0"/>
      <c r="MTH9" s="0"/>
      <c r="MTI9" s="0"/>
      <c r="MTJ9" s="0"/>
      <c r="MTK9" s="0"/>
      <c r="MTL9" s="0"/>
      <c r="MTM9" s="0"/>
      <c r="MTN9" s="0"/>
      <c r="MTO9" s="0"/>
      <c r="MTP9" s="0"/>
      <c r="MTQ9" s="0"/>
      <c r="MTR9" s="0"/>
      <c r="MTS9" s="0"/>
      <c r="MTT9" s="0"/>
      <c r="MTU9" s="0"/>
      <c r="MTV9" s="0"/>
      <c r="MTW9" s="0"/>
      <c r="MTX9" s="0"/>
      <c r="MTY9" s="0"/>
      <c r="MTZ9" s="0"/>
      <c r="MUA9" s="0"/>
      <c r="MUB9" s="0"/>
      <c r="MUC9" s="0"/>
      <c r="MUD9" s="0"/>
      <c r="MUE9" s="0"/>
      <c r="MUF9" s="0"/>
      <c r="MUG9" s="0"/>
      <c r="MUH9" s="0"/>
      <c r="MUI9" s="0"/>
      <c r="MUJ9" s="0"/>
      <c r="MUK9" s="0"/>
      <c r="MUL9" s="0"/>
      <c r="MUM9" s="0"/>
      <c r="MUN9" s="0"/>
      <c r="MUO9" s="0"/>
      <c r="MUP9" s="0"/>
      <c r="MUQ9" s="0"/>
      <c r="MUR9" s="0"/>
      <c r="MUS9" s="0"/>
      <c r="MUT9" s="0"/>
      <c r="MUU9" s="0"/>
      <c r="MUV9" s="0"/>
      <c r="MUW9" s="0"/>
      <c r="MUX9" s="0"/>
      <c r="MUY9" s="0"/>
      <c r="MUZ9" s="0"/>
      <c r="MVA9" s="0"/>
      <c r="MVB9" s="0"/>
      <c r="MVC9" s="0"/>
      <c r="MVD9" s="0"/>
      <c r="MVE9" s="0"/>
      <c r="MVF9" s="0"/>
      <c r="MVG9" s="0"/>
      <c r="MVH9" s="0"/>
      <c r="MVI9" s="0"/>
      <c r="MVJ9" s="0"/>
      <c r="MVK9" s="0"/>
      <c r="MVL9" s="0"/>
      <c r="MVM9" s="0"/>
      <c r="MVN9" s="0"/>
      <c r="MVO9" s="0"/>
      <c r="MVP9" s="0"/>
      <c r="MVQ9" s="0"/>
      <c r="MVR9" s="0"/>
      <c r="MVS9" s="0"/>
      <c r="MVT9" s="0"/>
      <c r="MVU9" s="0"/>
      <c r="MVV9" s="0"/>
      <c r="MVW9" s="0"/>
      <c r="MVX9" s="0"/>
      <c r="MVY9" s="0"/>
      <c r="MVZ9" s="0"/>
      <c r="MWA9" s="0"/>
      <c r="MWB9" s="0"/>
      <c r="MWC9" s="0"/>
      <c r="MWD9" s="0"/>
      <c r="MWE9" s="0"/>
      <c r="MWF9" s="0"/>
      <c r="MWG9" s="0"/>
      <c r="MWH9" s="0"/>
      <c r="MWI9" s="0"/>
      <c r="MWJ9" s="0"/>
      <c r="MWK9" s="0"/>
      <c r="MWL9" s="0"/>
      <c r="MWM9" s="0"/>
      <c r="MWN9" s="0"/>
      <c r="MWO9" s="0"/>
      <c r="MWP9" s="0"/>
      <c r="MWQ9" s="0"/>
      <c r="MWR9" s="0"/>
      <c r="MWS9" s="0"/>
      <c r="MWT9" s="0"/>
      <c r="MWU9" s="0"/>
      <c r="MWV9" s="0"/>
      <c r="MWW9" s="0"/>
      <c r="MWX9" s="0"/>
      <c r="MWY9" s="0"/>
      <c r="MWZ9" s="0"/>
      <c r="MXA9" s="0"/>
      <c r="MXB9" s="0"/>
      <c r="MXC9" s="0"/>
      <c r="MXD9" s="0"/>
      <c r="MXE9" s="0"/>
      <c r="MXF9" s="0"/>
      <c r="MXG9" s="0"/>
      <c r="MXH9" s="0"/>
      <c r="MXI9" s="0"/>
      <c r="MXJ9" s="0"/>
      <c r="MXK9" s="0"/>
      <c r="MXL9" s="0"/>
      <c r="MXM9" s="0"/>
      <c r="MXN9" s="0"/>
      <c r="MXO9" s="0"/>
      <c r="MXP9" s="0"/>
      <c r="MXQ9" s="0"/>
      <c r="MXR9" s="0"/>
      <c r="MXS9" s="0"/>
      <c r="MXT9" s="0"/>
      <c r="MXU9" s="0"/>
      <c r="MXV9" s="0"/>
      <c r="MXW9" s="0"/>
      <c r="MXX9" s="0"/>
      <c r="MXY9" s="0"/>
      <c r="MXZ9" s="0"/>
      <c r="MYA9" s="0"/>
      <c r="MYB9" s="0"/>
      <c r="MYC9" s="0"/>
      <c r="MYD9" s="0"/>
      <c r="MYE9" s="0"/>
      <c r="MYF9" s="0"/>
      <c r="MYG9" s="0"/>
      <c r="MYH9" s="0"/>
      <c r="MYI9" s="0"/>
      <c r="MYJ9" s="0"/>
      <c r="MYK9" s="0"/>
      <c r="MYL9" s="0"/>
      <c r="MYM9" s="0"/>
      <c r="MYN9" s="0"/>
      <c r="MYO9" s="0"/>
      <c r="MYP9" s="0"/>
      <c r="MYQ9" s="0"/>
      <c r="MYR9" s="0"/>
      <c r="MYS9" s="0"/>
      <c r="MYT9" s="0"/>
      <c r="MYU9" s="0"/>
      <c r="MYV9" s="0"/>
      <c r="MYW9" s="0"/>
      <c r="MYX9" s="0"/>
      <c r="MYY9" s="0"/>
      <c r="MYZ9" s="0"/>
      <c r="MZA9" s="0"/>
      <c r="MZB9" s="0"/>
      <c r="MZC9" s="0"/>
      <c r="MZD9" s="0"/>
      <c r="MZE9" s="0"/>
      <c r="MZF9" s="0"/>
      <c r="MZG9" s="0"/>
      <c r="MZH9" s="0"/>
      <c r="MZI9" s="0"/>
      <c r="MZJ9" s="0"/>
      <c r="MZK9" s="0"/>
      <c r="MZL9" s="0"/>
      <c r="MZM9" s="0"/>
      <c r="MZN9" s="0"/>
      <c r="MZO9" s="0"/>
      <c r="MZP9" s="0"/>
      <c r="MZQ9" s="0"/>
      <c r="MZR9" s="0"/>
      <c r="MZS9" s="0"/>
      <c r="MZT9" s="0"/>
      <c r="MZU9" s="0"/>
      <c r="MZV9" s="0"/>
      <c r="MZW9" s="0"/>
      <c r="MZX9" s="0"/>
      <c r="MZY9" s="0"/>
      <c r="MZZ9" s="0"/>
      <c r="NAA9" s="0"/>
      <c r="NAB9" s="0"/>
      <c r="NAC9" s="0"/>
      <c r="NAD9" s="0"/>
      <c r="NAE9" s="0"/>
      <c r="NAF9" s="0"/>
      <c r="NAG9" s="0"/>
      <c r="NAH9" s="0"/>
      <c r="NAI9" s="0"/>
      <c r="NAJ9" s="0"/>
      <c r="NAK9" s="0"/>
      <c r="NAL9" s="0"/>
      <c r="NAM9" s="0"/>
      <c r="NAN9" s="0"/>
      <c r="NAO9" s="0"/>
      <c r="NAP9" s="0"/>
      <c r="NAQ9" s="0"/>
      <c r="NAR9" s="0"/>
      <c r="NAS9" s="0"/>
      <c r="NAT9" s="0"/>
      <c r="NAU9" s="0"/>
      <c r="NAV9" s="0"/>
      <c r="NAW9" s="0"/>
      <c r="NAX9" s="0"/>
      <c r="NAY9" s="0"/>
      <c r="NAZ9" s="0"/>
      <c r="NBA9" s="0"/>
      <c r="NBB9" s="0"/>
      <c r="NBC9" s="0"/>
      <c r="NBD9" s="0"/>
      <c r="NBE9" s="0"/>
      <c r="NBF9" s="0"/>
      <c r="NBG9" s="0"/>
      <c r="NBH9" s="0"/>
      <c r="NBI9" s="0"/>
      <c r="NBJ9" s="0"/>
      <c r="NBK9" s="0"/>
      <c r="NBL9" s="0"/>
      <c r="NBM9" s="0"/>
      <c r="NBN9" s="0"/>
      <c r="NBO9" s="0"/>
      <c r="NBP9" s="0"/>
      <c r="NBQ9" s="0"/>
      <c r="NBR9" s="0"/>
      <c r="NBS9" s="0"/>
      <c r="NBT9" s="0"/>
      <c r="NBU9" s="0"/>
      <c r="NBV9" s="0"/>
      <c r="NBW9" s="0"/>
      <c r="NBX9" s="0"/>
      <c r="NBY9" s="0"/>
      <c r="NBZ9" s="0"/>
      <c r="NCA9" s="0"/>
      <c r="NCB9" s="0"/>
      <c r="NCC9" s="0"/>
      <c r="NCD9" s="0"/>
      <c r="NCE9" s="0"/>
      <c r="NCF9" s="0"/>
      <c r="NCG9" s="0"/>
      <c r="NCH9" s="0"/>
      <c r="NCI9" s="0"/>
      <c r="NCJ9" s="0"/>
      <c r="NCK9" s="0"/>
      <c r="NCL9" s="0"/>
      <c r="NCM9" s="0"/>
      <c r="NCN9" s="0"/>
      <c r="NCO9" s="0"/>
      <c r="NCP9" s="0"/>
      <c r="NCQ9" s="0"/>
      <c r="NCR9" s="0"/>
      <c r="NCS9" s="0"/>
      <c r="NCT9" s="0"/>
      <c r="NCU9" s="0"/>
      <c r="NCV9" s="0"/>
      <c r="NCW9" s="0"/>
      <c r="NCX9" s="0"/>
      <c r="NCY9" s="0"/>
      <c r="NCZ9" s="0"/>
      <c r="NDA9" s="0"/>
      <c r="NDB9" s="0"/>
      <c r="NDC9" s="0"/>
      <c r="NDD9" s="0"/>
      <c r="NDE9" s="0"/>
      <c r="NDF9" s="0"/>
      <c r="NDG9" s="0"/>
      <c r="NDH9" s="0"/>
      <c r="NDI9" s="0"/>
      <c r="NDJ9" s="0"/>
      <c r="NDK9" s="0"/>
      <c r="NDL9" s="0"/>
      <c r="NDM9" s="0"/>
      <c r="NDN9" s="0"/>
      <c r="NDO9" s="0"/>
      <c r="NDP9" s="0"/>
      <c r="NDQ9" s="0"/>
      <c r="NDR9" s="0"/>
      <c r="NDS9" s="0"/>
      <c r="NDT9" s="0"/>
      <c r="NDU9" s="0"/>
      <c r="NDV9" s="0"/>
      <c r="NDW9" s="0"/>
      <c r="NDX9" s="0"/>
      <c r="NDY9" s="0"/>
      <c r="NDZ9" s="0"/>
      <c r="NEA9" s="0"/>
      <c r="NEB9" s="0"/>
      <c r="NEC9" s="0"/>
      <c r="NED9" s="0"/>
      <c r="NEE9" s="0"/>
      <c r="NEF9" s="0"/>
      <c r="NEG9" s="0"/>
      <c r="NEH9" s="0"/>
      <c r="NEI9" s="0"/>
      <c r="NEJ9" s="0"/>
      <c r="NEK9" s="0"/>
      <c r="NEL9" s="0"/>
      <c r="NEM9" s="0"/>
      <c r="NEN9" s="0"/>
      <c r="NEO9" s="0"/>
      <c r="NEP9" s="0"/>
      <c r="NEQ9" s="0"/>
      <c r="NER9" s="0"/>
      <c r="NES9" s="0"/>
      <c r="NET9" s="0"/>
      <c r="NEU9" s="0"/>
      <c r="NEV9" s="0"/>
      <c r="NEW9" s="0"/>
      <c r="NEX9" s="0"/>
      <c r="NEY9" s="0"/>
      <c r="NEZ9" s="0"/>
      <c r="NFA9" s="0"/>
      <c r="NFB9" s="0"/>
      <c r="NFC9" s="0"/>
      <c r="NFD9" s="0"/>
      <c r="NFE9" s="0"/>
      <c r="NFF9" s="0"/>
      <c r="NFG9" s="0"/>
      <c r="NFH9" s="0"/>
      <c r="NFI9" s="0"/>
      <c r="NFJ9" s="0"/>
      <c r="NFK9" s="0"/>
      <c r="NFL9" s="0"/>
      <c r="NFM9" s="0"/>
      <c r="NFN9" s="0"/>
      <c r="NFO9" s="0"/>
      <c r="NFP9" s="0"/>
      <c r="NFQ9" s="0"/>
      <c r="NFR9" s="0"/>
      <c r="NFS9" s="0"/>
      <c r="NFT9" s="0"/>
      <c r="NFU9" s="0"/>
      <c r="NFV9" s="0"/>
      <c r="NFW9" s="0"/>
      <c r="NFX9" s="0"/>
      <c r="NFY9" s="0"/>
      <c r="NFZ9" s="0"/>
      <c r="NGA9" s="0"/>
      <c r="NGB9" s="0"/>
      <c r="NGC9" s="0"/>
      <c r="NGD9" s="0"/>
      <c r="NGE9" s="0"/>
      <c r="NGF9" s="0"/>
      <c r="NGG9" s="0"/>
      <c r="NGH9" s="0"/>
      <c r="NGI9" s="0"/>
      <c r="NGJ9" s="0"/>
      <c r="NGK9" s="0"/>
      <c r="NGL9" s="0"/>
      <c r="NGM9" s="0"/>
      <c r="NGN9" s="0"/>
      <c r="NGO9" s="0"/>
      <c r="NGP9" s="0"/>
      <c r="NGQ9" s="0"/>
      <c r="NGR9" s="0"/>
      <c r="NGS9" s="0"/>
      <c r="NGT9" s="0"/>
      <c r="NGU9" s="0"/>
      <c r="NGV9" s="0"/>
      <c r="NGW9" s="0"/>
      <c r="NGX9" s="0"/>
      <c r="NGY9" s="0"/>
      <c r="NGZ9" s="0"/>
      <c r="NHA9" s="0"/>
      <c r="NHB9" s="0"/>
      <c r="NHC9" s="0"/>
      <c r="NHD9" s="0"/>
      <c r="NHE9" s="0"/>
      <c r="NHF9" s="0"/>
      <c r="NHG9" s="0"/>
      <c r="NHH9" s="0"/>
      <c r="NHI9" s="0"/>
      <c r="NHJ9" s="0"/>
      <c r="NHK9" s="0"/>
      <c r="NHL9" s="0"/>
      <c r="NHM9" s="0"/>
      <c r="NHN9" s="0"/>
      <c r="NHO9" s="0"/>
      <c r="NHP9" s="0"/>
      <c r="NHQ9" s="0"/>
      <c r="NHR9" s="0"/>
      <c r="NHS9" s="0"/>
      <c r="NHT9" s="0"/>
      <c r="NHU9" s="0"/>
      <c r="NHV9" s="0"/>
      <c r="NHW9" s="0"/>
      <c r="NHX9" s="0"/>
      <c r="NHY9" s="0"/>
      <c r="NHZ9" s="0"/>
      <c r="NIA9" s="0"/>
      <c r="NIB9" s="0"/>
      <c r="NIC9" s="0"/>
      <c r="NID9" s="0"/>
      <c r="NIE9" s="0"/>
      <c r="NIF9" s="0"/>
      <c r="NIG9" s="0"/>
      <c r="NIH9" s="0"/>
      <c r="NII9" s="0"/>
      <c r="NIJ9" s="0"/>
      <c r="NIK9" s="0"/>
      <c r="NIL9" s="0"/>
      <c r="NIM9" s="0"/>
      <c r="NIN9" s="0"/>
      <c r="NIO9" s="0"/>
      <c r="NIP9" s="0"/>
      <c r="NIQ9" s="0"/>
      <c r="NIR9" s="0"/>
      <c r="NIS9" s="0"/>
      <c r="NIT9" s="0"/>
      <c r="NIU9" s="0"/>
      <c r="NIV9" s="0"/>
      <c r="NIW9" s="0"/>
      <c r="NIX9" s="0"/>
      <c r="NIY9" s="0"/>
      <c r="NIZ9" s="0"/>
      <c r="NJA9" s="0"/>
      <c r="NJB9" s="0"/>
      <c r="NJC9" s="0"/>
      <c r="NJD9" s="0"/>
      <c r="NJE9" s="0"/>
      <c r="NJF9" s="0"/>
      <c r="NJG9" s="0"/>
      <c r="NJH9" s="0"/>
      <c r="NJI9" s="0"/>
      <c r="NJJ9" s="0"/>
      <c r="NJK9" s="0"/>
      <c r="NJL9" s="0"/>
      <c r="NJM9" s="0"/>
      <c r="NJN9" s="0"/>
      <c r="NJO9" s="0"/>
      <c r="NJP9" s="0"/>
      <c r="NJQ9" s="0"/>
      <c r="NJR9" s="0"/>
      <c r="NJS9" s="0"/>
      <c r="NJT9" s="0"/>
      <c r="NJU9" s="0"/>
      <c r="NJV9" s="0"/>
      <c r="NJW9" s="0"/>
      <c r="NJX9" s="0"/>
      <c r="NJY9" s="0"/>
      <c r="NJZ9" s="0"/>
      <c r="NKA9" s="0"/>
      <c r="NKB9" s="0"/>
      <c r="NKC9" s="0"/>
      <c r="NKD9" s="0"/>
      <c r="NKE9" s="0"/>
      <c r="NKF9" s="0"/>
      <c r="NKG9" s="0"/>
      <c r="NKH9" s="0"/>
      <c r="NKI9" s="0"/>
      <c r="NKJ9" s="0"/>
      <c r="NKK9" s="0"/>
      <c r="NKL9" s="0"/>
      <c r="NKM9" s="0"/>
      <c r="NKN9" s="0"/>
      <c r="NKO9" s="0"/>
      <c r="NKP9" s="0"/>
      <c r="NKQ9" s="0"/>
      <c r="NKR9" s="0"/>
      <c r="NKS9" s="0"/>
      <c r="NKT9" s="0"/>
      <c r="NKU9" s="0"/>
      <c r="NKV9" s="0"/>
      <c r="NKW9" s="0"/>
      <c r="NKX9" s="0"/>
      <c r="NKY9" s="0"/>
      <c r="NKZ9" s="0"/>
      <c r="NLA9" s="0"/>
      <c r="NLB9" s="0"/>
      <c r="NLC9" s="0"/>
      <c r="NLD9" s="0"/>
      <c r="NLE9" s="0"/>
      <c r="NLF9" s="0"/>
      <c r="NLG9" s="0"/>
      <c r="NLH9" s="0"/>
      <c r="NLI9" s="0"/>
      <c r="NLJ9" s="0"/>
      <c r="NLK9" s="0"/>
      <c r="NLL9" s="0"/>
      <c r="NLM9" s="0"/>
      <c r="NLN9" s="0"/>
      <c r="NLO9" s="0"/>
      <c r="NLP9" s="0"/>
      <c r="NLQ9" s="0"/>
      <c r="NLR9" s="0"/>
      <c r="NLS9" s="0"/>
      <c r="NLT9" s="0"/>
      <c r="NLU9" s="0"/>
      <c r="NLV9" s="0"/>
      <c r="NLW9" s="0"/>
      <c r="NLX9" s="0"/>
      <c r="NLY9" s="0"/>
      <c r="NLZ9" s="0"/>
      <c r="NMA9" s="0"/>
      <c r="NMB9" s="0"/>
      <c r="NMC9" s="0"/>
      <c r="NMD9" s="0"/>
      <c r="NME9" s="0"/>
      <c r="NMF9" s="0"/>
      <c r="NMG9" s="0"/>
      <c r="NMH9" s="0"/>
      <c r="NMI9" s="0"/>
      <c r="NMJ9" s="0"/>
      <c r="NMK9" s="0"/>
      <c r="NML9" s="0"/>
      <c r="NMM9" s="0"/>
      <c r="NMN9" s="0"/>
      <c r="NMO9" s="0"/>
      <c r="NMP9" s="0"/>
      <c r="NMQ9" s="0"/>
      <c r="NMR9" s="0"/>
      <c r="NMS9" s="0"/>
      <c r="NMT9" s="0"/>
      <c r="NMU9" s="0"/>
      <c r="NMV9" s="0"/>
      <c r="NMW9" s="0"/>
      <c r="NMX9" s="0"/>
      <c r="NMY9" s="0"/>
      <c r="NMZ9" s="0"/>
      <c r="NNA9" s="0"/>
      <c r="NNB9" s="0"/>
      <c r="NNC9" s="0"/>
      <c r="NND9" s="0"/>
      <c r="NNE9" s="0"/>
      <c r="NNF9" s="0"/>
      <c r="NNG9" s="0"/>
      <c r="NNH9" s="0"/>
      <c r="NNI9" s="0"/>
      <c r="NNJ9" s="0"/>
      <c r="NNK9" s="0"/>
      <c r="NNL9" s="0"/>
      <c r="NNM9" s="0"/>
      <c r="NNN9" s="0"/>
      <c r="NNO9" s="0"/>
      <c r="NNP9" s="0"/>
      <c r="NNQ9" s="0"/>
      <c r="NNR9" s="0"/>
      <c r="NNS9" s="0"/>
      <c r="NNT9" s="0"/>
      <c r="NNU9" s="0"/>
      <c r="NNV9" s="0"/>
      <c r="NNW9" s="0"/>
      <c r="NNX9" s="0"/>
      <c r="NNY9" s="0"/>
      <c r="NNZ9" s="0"/>
      <c r="NOA9" s="0"/>
      <c r="NOB9" s="0"/>
      <c r="NOC9" s="0"/>
      <c r="NOD9" s="0"/>
      <c r="NOE9" s="0"/>
      <c r="NOF9" s="0"/>
      <c r="NOG9" s="0"/>
      <c r="NOH9" s="0"/>
      <c r="NOI9" s="0"/>
      <c r="NOJ9" s="0"/>
      <c r="NOK9" s="0"/>
      <c r="NOL9" s="0"/>
      <c r="NOM9" s="0"/>
      <c r="NON9" s="0"/>
      <c r="NOO9" s="0"/>
      <c r="NOP9" s="0"/>
      <c r="NOQ9" s="0"/>
      <c r="NOR9" s="0"/>
      <c r="NOS9" s="0"/>
      <c r="NOT9" s="0"/>
      <c r="NOU9" s="0"/>
      <c r="NOV9" s="0"/>
      <c r="NOW9" s="0"/>
      <c r="NOX9" s="0"/>
      <c r="NOY9" s="0"/>
      <c r="NOZ9" s="0"/>
      <c r="NPA9" s="0"/>
      <c r="NPB9" s="0"/>
      <c r="NPC9" s="0"/>
      <c r="NPD9" s="0"/>
      <c r="NPE9" s="0"/>
      <c r="NPF9" s="0"/>
      <c r="NPG9" s="0"/>
      <c r="NPH9" s="0"/>
      <c r="NPI9" s="0"/>
      <c r="NPJ9" s="0"/>
      <c r="NPK9" s="0"/>
      <c r="NPL9" s="0"/>
      <c r="NPM9" s="0"/>
      <c r="NPN9" s="0"/>
      <c r="NPO9" s="0"/>
      <c r="NPP9" s="0"/>
      <c r="NPQ9" s="0"/>
      <c r="NPR9" s="0"/>
      <c r="NPS9" s="0"/>
      <c r="NPT9" s="0"/>
      <c r="NPU9" s="0"/>
      <c r="NPV9" s="0"/>
      <c r="NPW9" s="0"/>
      <c r="NPX9" s="0"/>
      <c r="NPY9" s="0"/>
      <c r="NPZ9" s="0"/>
      <c r="NQA9" s="0"/>
      <c r="NQB9" s="0"/>
      <c r="NQC9" s="0"/>
      <c r="NQD9" s="0"/>
      <c r="NQE9" s="0"/>
      <c r="NQF9" s="0"/>
      <c r="NQG9" s="0"/>
      <c r="NQH9" s="0"/>
      <c r="NQI9" s="0"/>
      <c r="NQJ9" s="0"/>
      <c r="NQK9" s="0"/>
      <c r="NQL9" s="0"/>
      <c r="NQM9" s="0"/>
      <c r="NQN9" s="0"/>
      <c r="NQO9" s="0"/>
      <c r="NQP9" s="0"/>
      <c r="NQQ9" s="0"/>
      <c r="NQR9" s="0"/>
      <c r="NQS9" s="0"/>
      <c r="NQT9" s="0"/>
      <c r="NQU9" s="0"/>
      <c r="NQV9" s="0"/>
      <c r="NQW9" s="0"/>
      <c r="NQX9" s="0"/>
      <c r="NQY9" s="0"/>
      <c r="NQZ9" s="0"/>
      <c r="NRA9" s="0"/>
      <c r="NRB9" s="0"/>
      <c r="NRC9" s="0"/>
      <c r="NRD9" s="0"/>
      <c r="NRE9" s="0"/>
      <c r="NRF9" s="0"/>
      <c r="NRG9" s="0"/>
      <c r="NRH9" s="0"/>
      <c r="NRI9" s="0"/>
      <c r="NRJ9" s="0"/>
      <c r="NRK9" s="0"/>
      <c r="NRL9" s="0"/>
      <c r="NRM9" s="0"/>
      <c r="NRN9" s="0"/>
      <c r="NRO9" s="0"/>
      <c r="NRP9" s="0"/>
      <c r="NRQ9" s="0"/>
      <c r="NRR9" s="0"/>
      <c r="NRS9" s="0"/>
      <c r="NRT9" s="0"/>
      <c r="NRU9" s="0"/>
      <c r="NRV9" s="0"/>
      <c r="NRW9" s="0"/>
      <c r="NRX9" s="0"/>
      <c r="NRY9" s="0"/>
      <c r="NRZ9" s="0"/>
      <c r="NSA9" s="0"/>
      <c r="NSB9" s="0"/>
      <c r="NSC9" s="0"/>
      <c r="NSD9" s="0"/>
      <c r="NSE9" s="0"/>
      <c r="NSF9" s="0"/>
      <c r="NSG9" s="0"/>
      <c r="NSH9" s="0"/>
      <c r="NSI9" s="0"/>
      <c r="NSJ9" s="0"/>
      <c r="NSK9" s="0"/>
      <c r="NSL9" s="0"/>
      <c r="NSM9" s="0"/>
      <c r="NSN9" s="0"/>
      <c r="NSO9" s="0"/>
      <c r="NSP9" s="0"/>
      <c r="NSQ9" s="0"/>
      <c r="NSR9" s="0"/>
      <c r="NSS9" s="0"/>
      <c r="NST9" s="0"/>
      <c r="NSU9" s="0"/>
      <c r="NSV9" s="0"/>
      <c r="NSW9" s="0"/>
      <c r="NSX9" s="0"/>
      <c r="NSY9" s="0"/>
      <c r="NSZ9" s="0"/>
      <c r="NTA9" s="0"/>
      <c r="NTB9" s="0"/>
      <c r="NTC9" s="0"/>
      <c r="NTD9" s="0"/>
      <c r="NTE9" s="0"/>
      <c r="NTF9" s="0"/>
      <c r="NTG9" s="0"/>
      <c r="NTH9" s="0"/>
      <c r="NTI9" s="0"/>
      <c r="NTJ9" s="0"/>
      <c r="NTK9" s="0"/>
      <c r="NTL9" s="0"/>
      <c r="NTM9" s="0"/>
      <c r="NTN9" s="0"/>
      <c r="NTO9" s="0"/>
      <c r="NTP9" s="0"/>
      <c r="NTQ9" s="0"/>
      <c r="NTR9" s="0"/>
      <c r="NTS9" s="0"/>
      <c r="NTT9" s="0"/>
      <c r="NTU9" s="0"/>
      <c r="NTV9" s="0"/>
      <c r="NTW9" s="0"/>
      <c r="NTX9" s="0"/>
      <c r="NTY9" s="0"/>
      <c r="NTZ9" s="0"/>
      <c r="NUA9" s="0"/>
      <c r="NUB9" s="0"/>
      <c r="NUC9" s="0"/>
      <c r="NUD9" s="0"/>
      <c r="NUE9" s="0"/>
      <c r="NUF9" s="0"/>
      <c r="NUG9" s="0"/>
      <c r="NUH9" s="0"/>
      <c r="NUI9" s="0"/>
      <c r="NUJ9" s="0"/>
      <c r="NUK9" s="0"/>
      <c r="NUL9" s="0"/>
      <c r="NUM9" s="0"/>
      <c r="NUN9" s="0"/>
      <c r="NUO9" s="0"/>
      <c r="NUP9" s="0"/>
      <c r="NUQ9" s="0"/>
      <c r="NUR9" s="0"/>
      <c r="NUS9" s="0"/>
      <c r="NUT9" s="0"/>
      <c r="NUU9" s="0"/>
      <c r="NUV9" s="0"/>
      <c r="NUW9" s="0"/>
      <c r="NUX9" s="0"/>
      <c r="NUY9" s="0"/>
      <c r="NUZ9" s="0"/>
      <c r="NVA9" s="0"/>
      <c r="NVB9" s="0"/>
      <c r="NVC9" s="0"/>
      <c r="NVD9" s="0"/>
      <c r="NVE9" s="0"/>
      <c r="NVF9" s="0"/>
      <c r="NVG9" s="0"/>
      <c r="NVH9" s="0"/>
      <c r="NVI9" s="0"/>
      <c r="NVJ9" s="0"/>
      <c r="NVK9" s="0"/>
      <c r="NVL9" s="0"/>
      <c r="NVM9" s="0"/>
      <c r="NVN9" s="0"/>
      <c r="NVO9" s="0"/>
      <c r="NVP9" s="0"/>
      <c r="NVQ9" s="0"/>
      <c r="NVR9" s="0"/>
      <c r="NVS9" s="0"/>
      <c r="NVT9" s="0"/>
      <c r="NVU9" s="0"/>
      <c r="NVV9" s="0"/>
      <c r="NVW9" s="0"/>
      <c r="NVX9" s="0"/>
      <c r="NVY9" s="0"/>
      <c r="NVZ9" s="0"/>
      <c r="NWA9" s="0"/>
      <c r="NWB9" s="0"/>
      <c r="NWC9" s="0"/>
      <c r="NWD9" s="0"/>
      <c r="NWE9" s="0"/>
      <c r="NWF9" s="0"/>
      <c r="NWG9" s="0"/>
      <c r="NWH9" s="0"/>
      <c r="NWI9" s="0"/>
      <c r="NWJ9" s="0"/>
      <c r="NWK9" s="0"/>
      <c r="NWL9" s="0"/>
      <c r="NWM9" s="0"/>
      <c r="NWN9" s="0"/>
      <c r="NWO9" s="0"/>
      <c r="NWP9" s="0"/>
      <c r="NWQ9" s="0"/>
      <c r="NWR9" s="0"/>
      <c r="NWS9" s="0"/>
      <c r="NWT9" s="0"/>
      <c r="NWU9" s="0"/>
      <c r="NWV9" s="0"/>
      <c r="NWW9" s="0"/>
      <c r="NWX9" s="0"/>
      <c r="NWY9" s="0"/>
      <c r="NWZ9" s="0"/>
      <c r="NXA9" s="0"/>
      <c r="NXB9" s="0"/>
      <c r="NXC9" s="0"/>
      <c r="NXD9" s="0"/>
      <c r="NXE9" s="0"/>
      <c r="NXF9" s="0"/>
      <c r="NXG9" s="0"/>
      <c r="NXH9" s="0"/>
      <c r="NXI9" s="0"/>
      <c r="NXJ9" s="0"/>
      <c r="NXK9" s="0"/>
      <c r="NXL9" s="0"/>
      <c r="NXM9" s="0"/>
      <c r="NXN9" s="0"/>
      <c r="NXO9" s="0"/>
      <c r="NXP9" s="0"/>
      <c r="NXQ9" s="0"/>
      <c r="NXR9" s="0"/>
      <c r="NXS9" s="0"/>
      <c r="NXT9" s="0"/>
      <c r="NXU9" s="0"/>
      <c r="NXV9" s="0"/>
      <c r="NXW9" s="0"/>
      <c r="NXX9" s="0"/>
      <c r="NXY9" s="0"/>
      <c r="NXZ9" s="0"/>
      <c r="NYA9" s="0"/>
      <c r="NYB9" s="0"/>
      <c r="NYC9" s="0"/>
      <c r="NYD9" s="0"/>
      <c r="NYE9" s="0"/>
      <c r="NYF9" s="0"/>
      <c r="NYG9" s="0"/>
      <c r="NYH9" s="0"/>
      <c r="NYI9" s="0"/>
      <c r="NYJ9" s="0"/>
      <c r="NYK9" s="0"/>
      <c r="NYL9" s="0"/>
      <c r="NYM9" s="0"/>
      <c r="NYN9" s="0"/>
      <c r="NYO9" s="0"/>
      <c r="NYP9" s="0"/>
      <c r="NYQ9" s="0"/>
      <c r="NYR9" s="0"/>
      <c r="NYS9" s="0"/>
      <c r="NYT9" s="0"/>
      <c r="NYU9" s="0"/>
      <c r="NYV9" s="0"/>
      <c r="NYW9" s="0"/>
      <c r="NYX9" s="0"/>
      <c r="NYY9" s="0"/>
      <c r="NYZ9" s="0"/>
      <c r="NZA9" s="0"/>
      <c r="NZB9" s="0"/>
      <c r="NZC9" s="0"/>
      <c r="NZD9" s="0"/>
      <c r="NZE9" s="0"/>
      <c r="NZF9" s="0"/>
      <c r="NZG9" s="0"/>
      <c r="NZH9" s="0"/>
      <c r="NZI9" s="0"/>
      <c r="NZJ9" s="0"/>
      <c r="NZK9" s="0"/>
      <c r="NZL9" s="0"/>
      <c r="NZM9" s="0"/>
      <c r="NZN9" s="0"/>
      <c r="NZO9" s="0"/>
      <c r="NZP9" s="0"/>
      <c r="NZQ9" s="0"/>
      <c r="NZR9" s="0"/>
      <c r="NZS9" s="0"/>
      <c r="NZT9" s="0"/>
      <c r="NZU9" s="0"/>
      <c r="NZV9" s="0"/>
      <c r="NZW9" s="0"/>
      <c r="NZX9" s="0"/>
      <c r="NZY9" s="0"/>
      <c r="NZZ9" s="0"/>
      <c r="OAA9" s="0"/>
      <c r="OAB9" s="0"/>
      <c r="OAC9" s="0"/>
      <c r="OAD9" s="0"/>
      <c r="OAE9" s="0"/>
      <c r="OAF9" s="0"/>
      <c r="OAG9" s="0"/>
      <c r="OAH9" s="0"/>
      <c r="OAI9" s="0"/>
      <c r="OAJ9" s="0"/>
      <c r="OAK9" s="0"/>
      <c r="OAL9" s="0"/>
      <c r="OAM9" s="0"/>
      <c r="OAN9" s="0"/>
      <c r="OAO9" s="0"/>
      <c r="OAP9" s="0"/>
      <c r="OAQ9" s="0"/>
      <c r="OAR9" s="0"/>
      <c r="OAS9" s="0"/>
      <c r="OAT9" s="0"/>
      <c r="OAU9" s="0"/>
      <c r="OAV9" s="0"/>
      <c r="OAW9" s="0"/>
      <c r="OAX9" s="0"/>
      <c r="OAY9" s="0"/>
      <c r="OAZ9" s="0"/>
      <c r="OBA9" s="0"/>
      <c r="OBB9" s="0"/>
      <c r="OBC9" s="0"/>
      <c r="OBD9" s="0"/>
      <c r="OBE9" s="0"/>
      <c r="OBF9" s="0"/>
      <c r="OBG9" s="0"/>
      <c r="OBH9" s="0"/>
      <c r="OBI9" s="0"/>
      <c r="OBJ9" s="0"/>
      <c r="OBK9" s="0"/>
      <c r="OBL9" s="0"/>
      <c r="OBM9" s="0"/>
      <c r="OBN9" s="0"/>
      <c r="OBO9" s="0"/>
      <c r="OBP9" s="0"/>
      <c r="OBQ9" s="0"/>
      <c r="OBR9" s="0"/>
      <c r="OBS9" s="0"/>
      <c r="OBT9" s="0"/>
      <c r="OBU9" s="0"/>
      <c r="OBV9" s="0"/>
      <c r="OBW9" s="0"/>
      <c r="OBX9" s="0"/>
      <c r="OBY9" s="0"/>
      <c r="OBZ9" s="0"/>
      <c r="OCA9" s="0"/>
      <c r="OCB9" s="0"/>
      <c r="OCC9" s="0"/>
      <c r="OCD9" s="0"/>
      <c r="OCE9" s="0"/>
      <c r="OCF9" s="0"/>
      <c r="OCG9" s="0"/>
      <c r="OCH9" s="0"/>
      <c r="OCI9" s="0"/>
      <c r="OCJ9" s="0"/>
      <c r="OCK9" s="0"/>
      <c r="OCL9" s="0"/>
      <c r="OCM9" s="0"/>
      <c r="OCN9" s="0"/>
      <c r="OCO9" s="0"/>
      <c r="OCP9" s="0"/>
      <c r="OCQ9" s="0"/>
      <c r="OCR9" s="0"/>
      <c r="OCS9" s="0"/>
      <c r="OCT9" s="0"/>
      <c r="OCU9" s="0"/>
      <c r="OCV9" s="0"/>
      <c r="OCW9" s="0"/>
      <c r="OCX9" s="0"/>
      <c r="OCY9" s="0"/>
      <c r="OCZ9" s="0"/>
      <c r="ODA9" s="0"/>
      <c r="ODB9" s="0"/>
      <c r="ODC9" s="0"/>
      <c r="ODD9" s="0"/>
      <c r="ODE9" s="0"/>
      <c r="ODF9" s="0"/>
      <c r="ODG9" s="0"/>
      <c r="ODH9" s="0"/>
      <c r="ODI9" s="0"/>
      <c r="ODJ9" s="0"/>
      <c r="ODK9" s="0"/>
      <c r="ODL9" s="0"/>
      <c r="ODM9" s="0"/>
      <c r="ODN9" s="0"/>
      <c r="ODO9" s="0"/>
      <c r="ODP9" s="0"/>
      <c r="ODQ9" s="0"/>
      <c r="ODR9" s="0"/>
      <c r="ODS9" s="0"/>
      <c r="ODT9" s="0"/>
      <c r="ODU9" s="0"/>
      <c r="ODV9" s="0"/>
      <c r="ODW9" s="0"/>
      <c r="ODX9" s="0"/>
      <c r="ODY9" s="0"/>
      <c r="ODZ9" s="0"/>
      <c r="OEA9" s="0"/>
      <c r="OEB9" s="0"/>
      <c r="OEC9" s="0"/>
      <c r="OED9" s="0"/>
      <c r="OEE9" s="0"/>
      <c r="OEF9" s="0"/>
      <c r="OEG9" s="0"/>
      <c r="OEH9" s="0"/>
      <c r="OEI9" s="0"/>
      <c r="OEJ9" s="0"/>
      <c r="OEK9" s="0"/>
      <c r="OEL9" s="0"/>
      <c r="OEM9" s="0"/>
      <c r="OEN9" s="0"/>
      <c r="OEO9" s="0"/>
      <c r="OEP9" s="0"/>
      <c r="OEQ9" s="0"/>
      <c r="OER9" s="0"/>
      <c r="OES9" s="0"/>
      <c r="OET9" s="0"/>
      <c r="OEU9" s="0"/>
      <c r="OEV9" s="0"/>
      <c r="OEW9" s="0"/>
      <c r="OEX9" s="0"/>
      <c r="OEY9" s="0"/>
      <c r="OEZ9" s="0"/>
      <c r="OFA9" s="0"/>
      <c r="OFB9" s="0"/>
      <c r="OFC9" s="0"/>
      <c r="OFD9" s="0"/>
      <c r="OFE9" s="0"/>
      <c r="OFF9" s="0"/>
      <c r="OFG9" s="0"/>
      <c r="OFH9" s="0"/>
      <c r="OFI9" s="0"/>
      <c r="OFJ9" s="0"/>
      <c r="OFK9" s="0"/>
      <c r="OFL9" s="0"/>
      <c r="OFM9" s="0"/>
      <c r="OFN9" s="0"/>
      <c r="OFO9" s="0"/>
      <c r="OFP9" s="0"/>
      <c r="OFQ9" s="0"/>
      <c r="OFR9" s="0"/>
      <c r="OFS9" s="0"/>
      <c r="OFT9" s="0"/>
      <c r="OFU9" s="0"/>
      <c r="OFV9" s="0"/>
      <c r="OFW9" s="0"/>
      <c r="OFX9" s="0"/>
      <c r="OFY9" s="0"/>
      <c r="OFZ9" s="0"/>
      <c r="OGA9" s="0"/>
      <c r="OGB9" s="0"/>
      <c r="OGC9" s="0"/>
      <c r="OGD9" s="0"/>
      <c r="OGE9" s="0"/>
      <c r="OGF9" s="0"/>
      <c r="OGG9" s="0"/>
      <c r="OGH9" s="0"/>
      <c r="OGI9" s="0"/>
      <c r="OGJ9" s="0"/>
      <c r="OGK9" s="0"/>
      <c r="OGL9" s="0"/>
      <c r="OGM9" s="0"/>
      <c r="OGN9" s="0"/>
      <c r="OGO9" s="0"/>
      <c r="OGP9" s="0"/>
      <c r="OGQ9" s="0"/>
      <c r="OGR9" s="0"/>
      <c r="OGS9" s="0"/>
      <c r="OGT9" s="0"/>
      <c r="OGU9" s="0"/>
      <c r="OGV9" s="0"/>
      <c r="OGW9" s="0"/>
      <c r="OGX9" s="0"/>
      <c r="OGY9" s="0"/>
      <c r="OGZ9" s="0"/>
      <c r="OHA9" s="0"/>
      <c r="OHB9" s="0"/>
      <c r="OHC9" s="0"/>
      <c r="OHD9" s="0"/>
      <c r="OHE9" s="0"/>
      <c r="OHF9" s="0"/>
      <c r="OHG9" s="0"/>
      <c r="OHH9" s="0"/>
      <c r="OHI9" s="0"/>
      <c r="OHJ9" s="0"/>
      <c r="OHK9" s="0"/>
      <c r="OHL9" s="0"/>
      <c r="OHM9" s="0"/>
      <c r="OHN9" s="0"/>
      <c r="OHO9" s="0"/>
      <c r="OHP9" s="0"/>
      <c r="OHQ9" s="0"/>
      <c r="OHR9" s="0"/>
      <c r="OHS9" s="0"/>
      <c r="OHT9" s="0"/>
      <c r="OHU9" s="0"/>
      <c r="OHV9" s="0"/>
      <c r="OHW9" s="0"/>
      <c r="OHX9" s="0"/>
      <c r="OHY9" s="0"/>
      <c r="OHZ9" s="0"/>
      <c r="OIA9" s="0"/>
      <c r="OIB9" s="0"/>
      <c r="OIC9" s="0"/>
      <c r="OID9" s="0"/>
      <c r="OIE9" s="0"/>
      <c r="OIF9" s="0"/>
      <c r="OIG9" s="0"/>
      <c r="OIH9" s="0"/>
      <c r="OII9" s="0"/>
      <c r="OIJ9" s="0"/>
      <c r="OIK9" s="0"/>
      <c r="OIL9" s="0"/>
      <c r="OIM9" s="0"/>
      <c r="OIN9" s="0"/>
      <c r="OIO9" s="0"/>
      <c r="OIP9" s="0"/>
      <c r="OIQ9" s="0"/>
      <c r="OIR9" s="0"/>
      <c r="OIS9" s="0"/>
      <c r="OIT9" s="0"/>
      <c r="OIU9" s="0"/>
      <c r="OIV9" s="0"/>
      <c r="OIW9" s="0"/>
      <c r="OIX9" s="0"/>
      <c r="OIY9" s="0"/>
      <c r="OIZ9" s="0"/>
      <c r="OJA9" s="0"/>
      <c r="OJB9" s="0"/>
      <c r="OJC9" s="0"/>
      <c r="OJD9" s="0"/>
      <c r="OJE9" s="0"/>
      <c r="OJF9" s="0"/>
      <c r="OJG9" s="0"/>
      <c r="OJH9" s="0"/>
      <c r="OJI9" s="0"/>
      <c r="OJJ9" s="0"/>
      <c r="OJK9" s="0"/>
      <c r="OJL9" s="0"/>
      <c r="OJM9" s="0"/>
      <c r="OJN9" s="0"/>
      <c r="OJO9" s="0"/>
      <c r="OJP9" s="0"/>
      <c r="OJQ9" s="0"/>
      <c r="OJR9" s="0"/>
      <c r="OJS9" s="0"/>
      <c r="OJT9" s="0"/>
      <c r="OJU9" s="0"/>
      <c r="OJV9" s="0"/>
      <c r="OJW9" s="0"/>
      <c r="OJX9" s="0"/>
      <c r="OJY9" s="0"/>
      <c r="OJZ9" s="0"/>
      <c r="OKA9" s="0"/>
      <c r="OKB9" s="0"/>
      <c r="OKC9" s="0"/>
      <c r="OKD9" s="0"/>
      <c r="OKE9" s="0"/>
      <c r="OKF9" s="0"/>
      <c r="OKG9" s="0"/>
      <c r="OKH9" s="0"/>
      <c r="OKI9" s="0"/>
      <c r="OKJ9" s="0"/>
      <c r="OKK9" s="0"/>
      <c r="OKL9" s="0"/>
      <c r="OKM9" s="0"/>
      <c r="OKN9" s="0"/>
      <c r="OKO9" s="0"/>
      <c r="OKP9" s="0"/>
      <c r="OKQ9" s="0"/>
      <c r="OKR9" s="0"/>
      <c r="OKS9" s="0"/>
      <c r="OKT9" s="0"/>
      <c r="OKU9" s="0"/>
      <c r="OKV9" s="0"/>
      <c r="OKW9" s="0"/>
      <c r="OKX9" s="0"/>
      <c r="OKY9" s="0"/>
      <c r="OKZ9" s="0"/>
      <c r="OLA9" s="0"/>
      <c r="OLB9" s="0"/>
      <c r="OLC9" s="0"/>
      <c r="OLD9" s="0"/>
      <c r="OLE9" s="0"/>
      <c r="OLF9" s="0"/>
      <c r="OLG9" s="0"/>
      <c r="OLH9" s="0"/>
      <c r="OLI9" s="0"/>
      <c r="OLJ9" s="0"/>
      <c r="OLK9" s="0"/>
      <c r="OLL9" s="0"/>
      <c r="OLM9" s="0"/>
      <c r="OLN9" s="0"/>
      <c r="OLO9" s="0"/>
      <c r="OLP9" s="0"/>
      <c r="OLQ9" s="0"/>
      <c r="OLR9" s="0"/>
      <c r="OLS9" s="0"/>
      <c r="OLT9" s="0"/>
      <c r="OLU9" s="0"/>
      <c r="OLV9" s="0"/>
      <c r="OLW9" s="0"/>
      <c r="OLX9" s="0"/>
      <c r="OLY9" s="0"/>
      <c r="OLZ9" s="0"/>
      <c r="OMA9" s="0"/>
      <c r="OMB9" s="0"/>
      <c r="OMC9" s="0"/>
      <c r="OMD9" s="0"/>
      <c r="OME9" s="0"/>
      <c r="OMF9" s="0"/>
      <c r="OMG9" s="0"/>
      <c r="OMH9" s="0"/>
      <c r="OMI9" s="0"/>
      <c r="OMJ9" s="0"/>
      <c r="OMK9" s="0"/>
      <c r="OML9" s="0"/>
      <c r="OMM9" s="0"/>
      <c r="OMN9" s="0"/>
      <c r="OMO9" s="0"/>
      <c r="OMP9" s="0"/>
      <c r="OMQ9" s="0"/>
      <c r="OMR9" s="0"/>
      <c r="OMS9" s="0"/>
      <c r="OMT9" s="0"/>
      <c r="OMU9" s="0"/>
      <c r="OMV9" s="0"/>
      <c r="OMW9" s="0"/>
      <c r="OMX9" s="0"/>
      <c r="OMY9" s="0"/>
      <c r="OMZ9" s="0"/>
      <c r="ONA9" s="0"/>
      <c r="ONB9" s="0"/>
      <c r="ONC9" s="0"/>
      <c r="OND9" s="0"/>
      <c r="ONE9" s="0"/>
      <c r="ONF9" s="0"/>
      <c r="ONG9" s="0"/>
      <c r="ONH9" s="0"/>
      <c r="ONI9" s="0"/>
      <c r="ONJ9" s="0"/>
      <c r="ONK9" s="0"/>
      <c r="ONL9" s="0"/>
      <c r="ONM9" s="0"/>
      <c r="ONN9" s="0"/>
      <c r="ONO9" s="0"/>
      <c r="ONP9" s="0"/>
      <c r="ONQ9" s="0"/>
      <c r="ONR9" s="0"/>
      <c r="ONS9" s="0"/>
      <c r="ONT9" s="0"/>
      <c r="ONU9" s="0"/>
      <c r="ONV9" s="0"/>
      <c r="ONW9" s="0"/>
      <c r="ONX9" s="0"/>
      <c r="ONY9" s="0"/>
      <c r="ONZ9" s="0"/>
      <c r="OOA9" s="0"/>
      <c r="OOB9" s="0"/>
      <c r="OOC9" s="0"/>
      <c r="OOD9" s="0"/>
      <c r="OOE9" s="0"/>
      <c r="OOF9" s="0"/>
      <c r="OOG9" s="0"/>
      <c r="OOH9" s="0"/>
      <c r="OOI9" s="0"/>
      <c r="OOJ9" s="0"/>
      <c r="OOK9" s="0"/>
      <c r="OOL9" s="0"/>
      <c r="OOM9" s="0"/>
      <c r="OON9" s="0"/>
      <c r="OOO9" s="0"/>
      <c r="OOP9" s="0"/>
      <c r="OOQ9" s="0"/>
      <c r="OOR9" s="0"/>
      <c r="OOS9" s="0"/>
      <c r="OOT9" s="0"/>
      <c r="OOU9" s="0"/>
      <c r="OOV9" s="0"/>
      <c r="OOW9" s="0"/>
      <c r="OOX9" s="0"/>
      <c r="OOY9" s="0"/>
      <c r="OOZ9" s="0"/>
      <c r="OPA9" s="0"/>
      <c r="OPB9" s="0"/>
      <c r="OPC9" s="0"/>
      <c r="OPD9" s="0"/>
      <c r="OPE9" s="0"/>
      <c r="OPF9" s="0"/>
      <c r="OPG9" s="0"/>
      <c r="OPH9" s="0"/>
      <c r="OPI9" s="0"/>
      <c r="OPJ9" s="0"/>
      <c r="OPK9" s="0"/>
      <c r="OPL9" s="0"/>
      <c r="OPM9" s="0"/>
      <c r="OPN9" s="0"/>
      <c r="OPO9" s="0"/>
      <c r="OPP9" s="0"/>
      <c r="OPQ9" s="0"/>
      <c r="OPR9" s="0"/>
      <c r="OPS9" s="0"/>
      <c r="OPT9" s="0"/>
      <c r="OPU9" s="0"/>
      <c r="OPV9" s="0"/>
      <c r="OPW9" s="0"/>
      <c r="OPX9" s="0"/>
      <c r="OPY9" s="0"/>
      <c r="OPZ9" s="0"/>
      <c r="OQA9" s="0"/>
      <c r="OQB9" s="0"/>
      <c r="OQC9" s="0"/>
      <c r="OQD9" s="0"/>
      <c r="OQE9" s="0"/>
      <c r="OQF9" s="0"/>
      <c r="OQG9" s="0"/>
      <c r="OQH9" s="0"/>
      <c r="OQI9" s="0"/>
      <c r="OQJ9" s="0"/>
      <c r="OQK9" s="0"/>
      <c r="OQL9" s="0"/>
      <c r="OQM9" s="0"/>
      <c r="OQN9" s="0"/>
      <c r="OQO9" s="0"/>
      <c r="OQP9" s="0"/>
      <c r="OQQ9" s="0"/>
      <c r="OQR9" s="0"/>
      <c r="OQS9" s="0"/>
      <c r="OQT9" s="0"/>
      <c r="OQU9" s="0"/>
      <c r="OQV9" s="0"/>
      <c r="OQW9" s="0"/>
      <c r="OQX9" s="0"/>
      <c r="OQY9" s="0"/>
      <c r="OQZ9" s="0"/>
      <c r="ORA9" s="0"/>
      <c r="ORB9" s="0"/>
      <c r="ORC9" s="0"/>
      <c r="ORD9" s="0"/>
      <c r="ORE9" s="0"/>
      <c r="ORF9" s="0"/>
      <c r="ORG9" s="0"/>
      <c r="ORH9" s="0"/>
      <c r="ORI9" s="0"/>
      <c r="ORJ9" s="0"/>
      <c r="ORK9" s="0"/>
      <c r="ORL9" s="0"/>
      <c r="ORM9" s="0"/>
      <c r="ORN9" s="0"/>
      <c r="ORO9" s="0"/>
      <c r="ORP9" s="0"/>
      <c r="ORQ9" s="0"/>
      <c r="ORR9" s="0"/>
      <c r="ORS9" s="0"/>
      <c r="ORT9" s="0"/>
      <c r="ORU9" s="0"/>
      <c r="ORV9" s="0"/>
      <c r="ORW9" s="0"/>
      <c r="ORX9" s="0"/>
      <c r="ORY9" s="0"/>
      <c r="ORZ9" s="0"/>
      <c r="OSA9" s="0"/>
      <c r="OSB9" s="0"/>
      <c r="OSC9" s="0"/>
      <c r="OSD9" s="0"/>
      <c r="OSE9" s="0"/>
      <c r="OSF9" s="0"/>
      <c r="OSG9" s="0"/>
      <c r="OSH9" s="0"/>
      <c r="OSI9" s="0"/>
      <c r="OSJ9" s="0"/>
      <c r="OSK9" s="0"/>
      <c r="OSL9" s="0"/>
      <c r="OSM9" s="0"/>
      <c r="OSN9" s="0"/>
      <c r="OSO9" s="0"/>
      <c r="OSP9" s="0"/>
      <c r="OSQ9" s="0"/>
      <c r="OSR9" s="0"/>
      <c r="OSS9" s="0"/>
      <c r="OST9" s="0"/>
      <c r="OSU9" s="0"/>
      <c r="OSV9" s="0"/>
      <c r="OSW9" s="0"/>
      <c r="OSX9" s="0"/>
      <c r="OSY9" s="0"/>
      <c r="OSZ9" s="0"/>
      <c r="OTA9" s="0"/>
      <c r="OTB9" s="0"/>
      <c r="OTC9" s="0"/>
      <c r="OTD9" s="0"/>
      <c r="OTE9" s="0"/>
      <c r="OTF9" s="0"/>
      <c r="OTG9" s="0"/>
      <c r="OTH9" s="0"/>
      <c r="OTI9" s="0"/>
      <c r="OTJ9" s="0"/>
      <c r="OTK9" s="0"/>
      <c r="OTL9" s="0"/>
      <c r="OTM9" s="0"/>
      <c r="OTN9" s="0"/>
      <c r="OTO9" s="0"/>
      <c r="OTP9" s="0"/>
      <c r="OTQ9" s="0"/>
      <c r="OTR9" s="0"/>
      <c r="OTS9" s="0"/>
      <c r="OTT9" s="0"/>
      <c r="OTU9" s="0"/>
      <c r="OTV9" s="0"/>
      <c r="OTW9" s="0"/>
      <c r="OTX9" s="0"/>
      <c r="OTY9" s="0"/>
      <c r="OTZ9" s="0"/>
      <c r="OUA9" s="0"/>
      <c r="OUB9" s="0"/>
      <c r="OUC9" s="0"/>
      <c r="OUD9" s="0"/>
      <c r="OUE9" s="0"/>
      <c r="OUF9" s="0"/>
      <c r="OUG9" s="0"/>
      <c r="OUH9" s="0"/>
      <c r="OUI9" s="0"/>
      <c r="OUJ9" s="0"/>
      <c r="OUK9" s="0"/>
      <c r="OUL9" s="0"/>
      <c r="OUM9" s="0"/>
      <c r="OUN9" s="0"/>
      <c r="OUO9" s="0"/>
      <c r="OUP9" s="0"/>
      <c r="OUQ9" s="0"/>
      <c r="OUR9" s="0"/>
      <c r="OUS9" s="0"/>
      <c r="OUT9" s="0"/>
      <c r="OUU9" s="0"/>
      <c r="OUV9" s="0"/>
      <c r="OUW9" s="0"/>
      <c r="OUX9" s="0"/>
      <c r="OUY9" s="0"/>
      <c r="OUZ9" s="0"/>
      <c r="OVA9" s="0"/>
      <c r="OVB9" s="0"/>
      <c r="OVC9" s="0"/>
      <c r="OVD9" s="0"/>
      <c r="OVE9" s="0"/>
      <c r="OVF9" s="0"/>
      <c r="OVG9" s="0"/>
      <c r="OVH9" s="0"/>
      <c r="OVI9" s="0"/>
      <c r="OVJ9" s="0"/>
      <c r="OVK9" s="0"/>
      <c r="OVL9" s="0"/>
      <c r="OVM9" s="0"/>
      <c r="OVN9" s="0"/>
      <c r="OVO9" s="0"/>
      <c r="OVP9" s="0"/>
      <c r="OVQ9" s="0"/>
      <c r="OVR9" s="0"/>
      <c r="OVS9" s="0"/>
      <c r="OVT9" s="0"/>
      <c r="OVU9" s="0"/>
      <c r="OVV9" s="0"/>
      <c r="OVW9" s="0"/>
      <c r="OVX9" s="0"/>
      <c r="OVY9" s="0"/>
      <c r="OVZ9" s="0"/>
      <c r="OWA9" s="0"/>
      <c r="OWB9" s="0"/>
      <c r="OWC9" s="0"/>
      <c r="OWD9" s="0"/>
      <c r="OWE9" s="0"/>
      <c r="OWF9" s="0"/>
      <c r="OWG9" s="0"/>
      <c r="OWH9" s="0"/>
      <c r="OWI9" s="0"/>
      <c r="OWJ9" s="0"/>
      <c r="OWK9" s="0"/>
      <c r="OWL9" s="0"/>
      <c r="OWM9" s="0"/>
      <c r="OWN9" s="0"/>
      <c r="OWO9" s="0"/>
      <c r="OWP9" s="0"/>
      <c r="OWQ9" s="0"/>
      <c r="OWR9" s="0"/>
      <c r="OWS9" s="0"/>
      <c r="OWT9" s="0"/>
      <c r="OWU9" s="0"/>
      <c r="OWV9" s="0"/>
      <c r="OWW9" s="0"/>
      <c r="OWX9" s="0"/>
      <c r="OWY9" s="0"/>
      <c r="OWZ9" s="0"/>
      <c r="OXA9" s="0"/>
      <c r="OXB9" s="0"/>
      <c r="OXC9" s="0"/>
      <c r="OXD9" s="0"/>
      <c r="OXE9" s="0"/>
      <c r="OXF9" s="0"/>
      <c r="OXG9" s="0"/>
      <c r="OXH9" s="0"/>
      <c r="OXI9" s="0"/>
      <c r="OXJ9" s="0"/>
      <c r="OXK9" s="0"/>
      <c r="OXL9" s="0"/>
      <c r="OXM9" s="0"/>
      <c r="OXN9" s="0"/>
      <c r="OXO9" s="0"/>
      <c r="OXP9" s="0"/>
      <c r="OXQ9" s="0"/>
      <c r="OXR9" s="0"/>
      <c r="OXS9" s="0"/>
      <c r="OXT9" s="0"/>
      <c r="OXU9" s="0"/>
      <c r="OXV9" s="0"/>
      <c r="OXW9" s="0"/>
      <c r="OXX9" s="0"/>
      <c r="OXY9" s="0"/>
      <c r="OXZ9" s="0"/>
      <c r="OYA9" s="0"/>
      <c r="OYB9" s="0"/>
      <c r="OYC9" s="0"/>
      <c r="OYD9" s="0"/>
      <c r="OYE9" s="0"/>
      <c r="OYF9" s="0"/>
      <c r="OYG9" s="0"/>
      <c r="OYH9" s="0"/>
      <c r="OYI9" s="0"/>
      <c r="OYJ9" s="0"/>
      <c r="OYK9" s="0"/>
      <c r="OYL9" s="0"/>
      <c r="OYM9" s="0"/>
      <c r="OYN9" s="0"/>
      <c r="OYO9" s="0"/>
      <c r="OYP9" s="0"/>
      <c r="OYQ9" s="0"/>
      <c r="OYR9" s="0"/>
      <c r="OYS9" s="0"/>
      <c r="OYT9" s="0"/>
      <c r="OYU9" s="0"/>
      <c r="OYV9" s="0"/>
      <c r="OYW9" s="0"/>
      <c r="OYX9" s="0"/>
      <c r="OYY9" s="0"/>
      <c r="OYZ9" s="0"/>
      <c r="OZA9" s="0"/>
      <c r="OZB9" s="0"/>
      <c r="OZC9" s="0"/>
      <c r="OZD9" s="0"/>
      <c r="OZE9" s="0"/>
      <c r="OZF9" s="0"/>
      <c r="OZG9" s="0"/>
      <c r="OZH9" s="0"/>
      <c r="OZI9" s="0"/>
      <c r="OZJ9" s="0"/>
      <c r="OZK9" s="0"/>
      <c r="OZL9" s="0"/>
      <c r="OZM9" s="0"/>
      <c r="OZN9" s="0"/>
      <c r="OZO9" s="0"/>
      <c r="OZP9" s="0"/>
      <c r="OZQ9" s="0"/>
      <c r="OZR9" s="0"/>
      <c r="OZS9" s="0"/>
      <c r="OZT9" s="0"/>
      <c r="OZU9" s="0"/>
      <c r="OZV9" s="0"/>
      <c r="OZW9" s="0"/>
      <c r="OZX9" s="0"/>
      <c r="OZY9" s="0"/>
      <c r="OZZ9" s="0"/>
      <c r="PAA9" s="0"/>
      <c r="PAB9" s="0"/>
      <c r="PAC9" s="0"/>
      <c r="PAD9" s="0"/>
      <c r="PAE9" s="0"/>
      <c r="PAF9" s="0"/>
      <c r="PAG9" s="0"/>
      <c r="PAH9" s="0"/>
      <c r="PAI9" s="0"/>
      <c r="PAJ9" s="0"/>
      <c r="PAK9" s="0"/>
      <c r="PAL9" s="0"/>
      <c r="PAM9" s="0"/>
      <c r="PAN9" s="0"/>
      <c r="PAO9" s="0"/>
      <c r="PAP9" s="0"/>
      <c r="PAQ9" s="0"/>
      <c r="PAR9" s="0"/>
      <c r="PAS9" s="0"/>
      <c r="PAT9" s="0"/>
      <c r="PAU9" s="0"/>
      <c r="PAV9" s="0"/>
      <c r="PAW9" s="0"/>
      <c r="PAX9" s="0"/>
      <c r="PAY9" s="0"/>
      <c r="PAZ9" s="0"/>
      <c r="PBA9" s="0"/>
      <c r="PBB9" s="0"/>
      <c r="PBC9" s="0"/>
      <c r="PBD9" s="0"/>
      <c r="PBE9" s="0"/>
      <c r="PBF9" s="0"/>
      <c r="PBG9" s="0"/>
      <c r="PBH9" s="0"/>
      <c r="PBI9" s="0"/>
      <c r="PBJ9" s="0"/>
      <c r="PBK9" s="0"/>
      <c r="PBL9" s="0"/>
      <c r="PBM9" s="0"/>
      <c r="PBN9" s="0"/>
      <c r="PBO9" s="0"/>
      <c r="PBP9" s="0"/>
      <c r="PBQ9" s="0"/>
      <c r="PBR9" s="0"/>
      <c r="PBS9" s="0"/>
      <c r="PBT9" s="0"/>
      <c r="PBU9" s="0"/>
      <c r="PBV9" s="0"/>
      <c r="PBW9" s="0"/>
      <c r="PBX9" s="0"/>
      <c r="PBY9" s="0"/>
      <c r="PBZ9" s="0"/>
      <c r="PCA9" s="0"/>
      <c r="PCB9" s="0"/>
      <c r="PCC9" s="0"/>
      <c r="PCD9" s="0"/>
      <c r="PCE9" s="0"/>
      <c r="PCF9" s="0"/>
      <c r="PCG9" s="0"/>
      <c r="PCH9" s="0"/>
      <c r="PCI9" s="0"/>
      <c r="PCJ9" s="0"/>
      <c r="PCK9" s="0"/>
      <c r="PCL9" s="0"/>
      <c r="PCM9" s="0"/>
      <c r="PCN9" s="0"/>
      <c r="PCO9" s="0"/>
      <c r="PCP9" s="0"/>
      <c r="PCQ9" s="0"/>
      <c r="PCR9" s="0"/>
      <c r="PCS9" s="0"/>
      <c r="PCT9" s="0"/>
      <c r="PCU9" s="0"/>
      <c r="PCV9" s="0"/>
      <c r="PCW9" s="0"/>
      <c r="PCX9" s="0"/>
      <c r="PCY9" s="0"/>
      <c r="PCZ9" s="0"/>
      <c r="PDA9" s="0"/>
      <c r="PDB9" s="0"/>
      <c r="PDC9" s="0"/>
      <c r="PDD9" s="0"/>
      <c r="PDE9" s="0"/>
      <c r="PDF9" s="0"/>
      <c r="PDG9" s="0"/>
      <c r="PDH9" s="0"/>
      <c r="PDI9" s="0"/>
      <c r="PDJ9" s="0"/>
      <c r="PDK9" s="0"/>
      <c r="PDL9" s="0"/>
      <c r="PDM9" s="0"/>
      <c r="PDN9" s="0"/>
      <c r="PDO9" s="0"/>
      <c r="PDP9" s="0"/>
      <c r="PDQ9" s="0"/>
      <c r="PDR9" s="0"/>
      <c r="PDS9" s="0"/>
      <c r="PDT9" s="0"/>
      <c r="PDU9" s="0"/>
      <c r="PDV9" s="0"/>
      <c r="PDW9" s="0"/>
      <c r="PDX9" s="0"/>
      <c r="PDY9" s="0"/>
      <c r="PDZ9" s="0"/>
      <c r="PEA9" s="0"/>
      <c r="PEB9" s="0"/>
      <c r="PEC9" s="0"/>
      <c r="PED9" s="0"/>
      <c r="PEE9" s="0"/>
      <c r="PEF9" s="0"/>
      <c r="PEG9" s="0"/>
      <c r="PEH9" s="0"/>
      <c r="PEI9" s="0"/>
      <c r="PEJ9" s="0"/>
      <c r="PEK9" s="0"/>
      <c r="PEL9" s="0"/>
      <c r="PEM9" s="0"/>
      <c r="PEN9" s="0"/>
      <c r="PEO9" s="0"/>
      <c r="PEP9" s="0"/>
      <c r="PEQ9" s="0"/>
      <c r="PER9" s="0"/>
      <c r="PES9" s="0"/>
      <c r="PET9" s="0"/>
      <c r="PEU9" s="0"/>
      <c r="PEV9" s="0"/>
      <c r="PEW9" s="0"/>
      <c r="PEX9" s="0"/>
      <c r="PEY9" s="0"/>
      <c r="PEZ9" s="0"/>
      <c r="PFA9" s="0"/>
      <c r="PFB9" s="0"/>
      <c r="PFC9" s="0"/>
      <c r="PFD9" s="0"/>
      <c r="PFE9" s="0"/>
      <c r="PFF9" s="0"/>
      <c r="PFG9" s="0"/>
      <c r="PFH9" s="0"/>
      <c r="PFI9" s="0"/>
      <c r="PFJ9" s="0"/>
      <c r="PFK9" s="0"/>
      <c r="PFL9" s="0"/>
      <c r="PFM9" s="0"/>
      <c r="PFN9" s="0"/>
      <c r="PFO9" s="0"/>
      <c r="PFP9" s="0"/>
      <c r="PFQ9" s="0"/>
      <c r="PFR9" s="0"/>
      <c r="PFS9" s="0"/>
      <c r="PFT9" s="0"/>
      <c r="PFU9" s="0"/>
      <c r="PFV9" s="0"/>
      <c r="PFW9" s="0"/>
      <c r="PFX9" s="0"/>
      <c r="PFY9" s="0"/>
      <c r="PFZ9" s="0"/>
      <c r="PGA9" s="0"/>
      <c r="PGB9" s="0"/>
      <c r="PGC9" s="0"/>
      <c r="PGD9" s="0"/>
      <c r="PGE9" s="0"/>
      <c r="PGF9" s="0"/>
      <c r="PGG9" s="0"/>
      <c r="PGH9" s="0"/>
      <c r="PGI9" s="0"/>
      <c r="PGJ9" s="0"/>
      <c r="PGK9" s="0"/>
      <c r="PGL9" s="0"/>
      <c r="PGM9" s="0"/>
      <c r="PGN9" s="0"/>
      <c r="PGO9" s="0"/>
      <c r="PGP9" s="0"/>
      <c r="PGQ9" s="0"/>
      <c r="PGR9" s="0"/>
      <c r="PGS9" s="0"/>
      <c r="PGT9" s="0"/>
      <c r="PGU9" s="0"/>
      <c r="PGV9" s="0"/>
      <c r="PGW9" s="0"/>
      <c r="PGX9" s="0"/>
      <c r="PGY9" s="0"/>
      <c r="PGZ9" s="0"/>
      <c r="PHA9" s="0"/>
      <c r="PHB9" s="0"/>
      <c r="PHC9" s="0"/>
      <c r="PHD9" s="0"/>
      <c r="PHE9" s="0"/>
      <c r="PHF9" s="0"/>
      <c r="PHG9" s="0"/>
      <c r="PHH9" s="0"/>
      <c r="PHI9" s="0"/>
      <c r="PHJ9" s="0"/>
      <c r="PHK9" s="0"/>
      <c r="PHL9" s="0"/>
      <c r="PHM9" s="0"/>
      <c r="PHN9" s="0"/>
      <c r="PHO9" s="0"/>
      <c r="PHP9" s="0"/>
      <c r="PHQ9" s="0"/>
      <c r="PHR9" s="0"/>
      <c r="PHS9" s="0"/>
      <c r="PHT9" s="0"/>
      <c r="PHU9" s="0"/>
      <c r="PHV9" s="0"/>
      <c r="PHW9" s="0"/>
      <c r="PHX9" s="0"/>
      <c r="PHY9" s="0"/>
      <c r="PHZ9" s="0"/>
      <c r="PIA9" s="0"/>
      <c r="PIB9" s="0"/>
      <c r="PIC9" s="0"/>
      <c r="PID9" s="0"/>
      <c r="PIE9" s="0"/>
      <c r="PIF9" s="0"/>
      <c r="PIG9" s="0"/>
      <c r="PIH9" s="0"/>
      <c r="PII9" s="0"/>
      <c r="PIJ9" s="0"/>
      <c r="PIK9" s="0"/>
      <c r="PIL9" s="0"/>
      <c r="PIM9" s="0"/>
      <c r="PIN9" s="0"/>
      <c r="PIO9" s="0"/>
      <c r="PIP9" s="0"/>
      <c r="PIQ9" s="0"/>
      <c r="PIR9" s="0"/>
      <c r="PIS9" s="0"/>
      <c r="PIT9" s="0"/>
      <c r="PIU9" s="0"/>
      <c r="PIV9" s="0"/>
      <c r="PIW9" s="0"/>
      <c r="PIX9" s="0"/>
      <c r="PIY9" s="0"/>
      <c r="PIZ9" s="0"/>
      <c r="PJA9" s="0"/>
      <c r="PJB9" s="0"/>
      <c r="PJC9" s="0"/>
      <c r="PJD9" s="0"/>
      <c r="PJE9" s="0"/>
      <c r="PJF9" s="0"/>
      <c r="PJG9" s="0"/>
      <c r="PJH9" s="0"/>
      <c r="PJI9" s="0"/>
      <c r="PJJ9" s="0"/>
      <c r="PJK9" s="0"/>
      <c r="PJL9" s="0"/>
      <c r="PJM9" s="0"/>
      <c r="PJN9" s="0"/>
      <c r="PJO9" s="0"/>
      <c r="PJP9" s="0"/>
      <c r="PJQ9" s="0"/>
      <c r="PJR9" s="0"/>
      <c r="PJS9" s="0"/>
      <c r="PJT9" s="0"/>
      <c r="PJU9" s="0"/>
      <c r="PJV9" s="0"/>
      <c r="PJW9" s="0"/>
      <c r="PJX9" s="0"/>
      <c r="PJY9" s="0"/>
      <c r="PJZ9" s="0"/>
      <c r="PKA9" s="0"/>
      <c r="PKB9" s="0"/>
      <c r="PKC9" s="0"/>
      <c r="PKD9" s="0"/>
      <c r="PKE9" s="0"/>
      <c r="PKF9" s="0"/>
      <c r="PKG9" s="0"/>
      <c r="PKH9" s="0"/>
      <c r="PKI9" s="0"/>
      <c r="PKJ9" s="0"/>
      <c r="PKK9" s="0"/>
      <c r="PKL9" s="0"/>
      <c r="PKM9" s="0"/>
      <c r="PKN9" s="0"/>
      <c r="PKO9" s="0"/>
      <c r="PKP9" s="0"/>
      <c r="PKQ9" s="0"/>
      <c r="PKR9" s="0"/>
      <c r="PKS9" s="0"/>
      <c r="PKT9" s="0"/>
      <c r="PKU9" s="0"/>
      <c r="PKV9" s="0"/>
      <c r="PKW9" s="0"/>
      <c r="PKX9" s="0"/>
      <c r="PKY9" s="0"/>
      <c r="PKZ9" s="0"/>
      <c r="PLA9" s="0"/>
      <c r="PLB9" s="0"/>
      <c r="PLC9" s="0"/>
      <c r="PLD9" s="0"/>
      <c r="PLE9" s="0"/>
      <c r="PLF9" s="0"/>
      <c r="PLG9" s="0"/>
      <c r="PLH9" s="0"/>
      <c r="PLI9" s="0"/>
      <c r="PLJ9" s="0"/>
      <c r="PLK9" s="0"/>
      <c r="PLL9" s="0"/>
      <c r="PLM9" s="0"/>
      <c r="PLN9" s="0"/>
      <c r="PLO9" s="0"/>
      <c r="PLP9" s="0"/>
      <c r="PLQ9" s="0"/>
      <c r="PLR9" s="0"/>
      <c r="PLS9" s="0"/>
      <c r="PLT9" s="0"/>
      <c r="PLU9" s="0"/>
      <c r="PLV9" s="0"/>
      <c r="PLW9" s="0"/>
      <c r="PLX9" s="0"/>
      <c r="PLY9" s="0"/>
      <c r="PLZ9" s="0"/>
      <c r="PMA9" s="0"/>
      <c r="PMB9" s="0"/>
      <c r="PMC9" s="0"/>
      <c r="PMD9" s="0"/>
      <c r="PME9" s="0"/>
      <c r="PMF9" s="0"/>
      <c r="PMG9" s="0"/>
      <c r="PMH9" s="0"/>
      <c r="PMI9" s="0"/>
      <c r="PMJ9" s="0"/>
      <c r="PMK9" s="0"/>
      <c r="PML9" s="0"/>
      <c r="PMM9" s="0"/>
      <c r="PMN9" s="0"/>
      <c r="PMO9" s="0"/>
      <c r="PMP9" s="0"/>
      <c r="PMQ9" s="0"/>
      <c r="PMR9" s="0"/>
      <c r="PMS9" s="0"/>
      <c r="PMT9" s="0"/>
      <c r="PMU9" s="0"/>
      <c r="PMV9" s="0"/>
      <c r="PMW9" s="0"/>
      <c r="PMX9" s="0"/>
      <c r="PMY9" s="0"/>
      <c r="PMZ9" s="0"/>
      <c r="PNA9" s="0"/>
      <c r="PNB9" s="0"/>
      <c r="PNC9" s="0"/>
      <c r="PND9" s="0"/>
      <c r="PNE9" s="0"/>
      <c r="PNF9" s="0"/>
      <c r="PNG9" s="0"/>
      <c r="PNH9" s="0"/>
      <c r="PNI9" s="0"/>
      <c r="PNJ9" s="0"/>
      <c r="PNK9" s="0"/>
      <c r="PNL9" s="0"/>
      <c r="PNM9" s="0"/>
      <c r="PNN9" s="0"/>
      <c r="PNO9" s="0"/>
      <c r="PNP9" s="0"/>
      <c r="PNQ9" s="0"/>
      <c r="PNR9" s="0"/>
      <c r="PNS9" s="0"/>
      <c r="PNT9" s="0"/>
      <c r="PNU9" s="0"/>
      <c r="PNV9" s="0"/>
      <c r="PNW9" s="0"/>
      <c r="PNX9" s="0"/>
      <c r="PNY9" s="0"/>
      <c r="PNZ9" s="0"/>
      <c r="POA9" s="0"/>
      <c r="POB9" s="0"/>
      <c r="POC9" s="0"/>
      <c r="POD9" s="0"/>
      <c r="POE9" s="0"/>
      <c r="POF9" s="0"/>
      <c r="POG9" s="0"/>
      <c r="POH9" s="0"/>
      <c r="POI9" s="0"/>
      <c r="POJ9" s="0"/>
      <c r="POK9" s="0"/>
      <c r="POL9" s="0"/>
      <c r="POM9" s="0"/>
      <c r="PON9" s="0"/>
      <c r="POO9" s="0"/>
      <c r="POP9" s="0"/>
      <c r="POQ9" s="0"/>
      <c r="POR9" s="0"/>
      <c r="POS9" s="0"/>
      <c r="POT9" s="0"/>
      <c r="POU9" s="0"/>
      <c r="POV9" s="0"/>
      <c r="POW9" s="0"/>
      <c r="POX9" s="0"/>
      <c r="POY9" s="0"/>
      <c r="POZ9" s="0"/>
      <c r="PPA9" s="0"/>
      <c r="PPB9" s="0"/>
      <c r="PPC9" s="0"/>
      <c r="PPD9" s="0"/>
      <c r="PPE9" s="0"/>
      <c r="PPF9" s="0"/>
      <c r="PPG9" s="0"/>
      <c r="PPH9" s="0"/>
      <c r="PPI9" s="0"/>
      <c r="PPJ9" s="0"/>
      <c r="PPK9" s="0"/>
      <c r="PPL9" s="0"/>
      <c r="PPM9" s="0"/>
      <c r="PPN9" s="0"/>
      <c r="PPO9" s="0"/>
      <c r="PPP9" s="0"/>
      <c r="PPQ9" s="0"/>
      <c r="PPR9" s="0"/>
      <c r="PPS9" s="0"/>
      <c r="PPT9" s="0"/>
      <c r="PPU9" s="0"/>
      <c r="PPV9" s="0"/>
      <c r="PPW9" s="0"/>
      <c r="PPX9" s="0"/>
      <c r="PPY9" s="0"/>
      <c r="PPZ9" s="0"/>
      <c r="PQA9" s="0"/>
      <c r="PQB9" s="0"/>
      <c r="PQC9" s="0"/>
      <c r="PQD9" s="0"/>
      <c r="PQE9" s="0"/>
      <c r="PQF9" s="0"/>
      <c r="PQG9" s="0"/>
      <c r="PQH9" s="0"/>
      <c r="PQI9" s="0"/>
      <c r="PQJ9" s="0"/>
      <c r="PQK9" s="0"/>
      <c r="PQL9" s="0"/>
      <c r="PQM9" s="0"/>
      <c r="PQN9" s="0"/>
      <c r="PQO9" s="0"/>
      <c r="PQP9" s="0"/>
      <c r="PQQ9" s="0"/>
      <c r="PQR9" s="0"/>
      <c r="PQS9" s="0"/>
      <c r="PQT9" s="0"/>
      <c r="PQU9" s="0"/>
      <c r="PQV9" s="0"/>
      <c r="PQW9" s="0"/>
      <c r="PQX9" s="0"/>
      <c r="PQY9" s="0"/>
      <c r="PQZ9" s="0"/>
      <c r="PRA9" s="0"/>
      <c r="PRB9" s="0"/>
      <c r="PRC9" s="0"/>
      <c r="PRD9" s="0"/>
      <c r="PRE9" s="0"/>
      <c r="PRF9" s="0"/>
      <c r="PRG9" s="0"/>
      <c r="PRH9" s="0"/>
      <c r="PRI9" s="0"/>
      <c r="PRJ9" s="0"/>
      <c r="PRK9" s="0"/>
      <c r="PRL9" s="0"/>
      <c r="PRM9" s="0"/>
      <c r="PRN9" s="0"/>
      <c r="PRO9" s="0"/>
      <c r="PRP9" s="0"/>
      <c r="PRQ9" s="0"/>
      <c r="PRR9" s="0"/>
      <c r="PRS9" s="0"/>
      <c r="PRT9" s="0"/>
      <c r="PRU9" s="0"/>
      <c r="PRV9" s="0"/>
      <c r="PRW9" s="0"/>
      <c r="PRX9" s="0"/>
      <c r="PRY9" s="0"/>
      <c r="PRZ9" s="0"/>
      <c r="PSA9" s="0"/>
      <c r="PSB9" s="0"/>
      <c r="PSC9" s="0"/>
      <c r="PSD9" s="0"/>
      <c r="PSE9" s="0"/>
      <c r="PSF9" s="0"/>
      <c r="PSG9" s="0"/>
      <c r="PSH9" s="0"/>
      <c r="PSI9" s="0"/>
      <c r="PSJ9" s="0"/>
      <c r="PSK9" s="0"/>
      <c r="PSL9" s="0"/>
      <c r="PSM9" s="0"/>
      <c r="PSN9" s="0"/>
      <c r="PSO9" s="0"/>
      <c r="PSP9" s="0"/>
      <c r="PSQ9" s="0"/>
      <c r="PSR9" s="0"/>
      <c r="PSS9" s="0"/>
      <c r="PST9" s="0"/>
      <c r="PSU9" s="0"/>
      <c r="PSV9" s="0"/>
      <c r="PSW9" s="0"/>
      <c r="PSX9" s="0"/>
      <c r="PSY9" s="0"/>
      <c r="PSZ9" s="0"/>
      <c r="PTA9" s="0"/>
      <c r="PTB9" s="0"/>
      <c r="PTC9" s="0"/>
      <c r="PTD9" s="0"/>
      <c r="PTE9" s="0"/>
      <c r="PTF9" s="0"/>
      <c r="PTG9" s="0"/>
      <c r="PTH9" s="0"/>
      <c r="PTI9" s="0"/>
      <c r="PTJ9" s="0"/>
      <c r="PTK9" s="0"/>
      <c r="PTL9" s="0"/>
      <c r="PTM9" s="0"/>
      <c r="PTN9" s="0"/>
      <c r="PTO9" s="0"/>
      <c r="PTP9" s="0"/>
      <c r="PTQ9" s="0"/>
      <c r="PTR9" s="0"/>
      <c r="PTS9" s="0"/>
      <c r="PTT9" s="0"/>
      <c r="PTU9" s="0"/>
      <c r="PTV9" s="0"/>
      <c r="PTW9" s="0"/>
      <c r="PTX9" s="0"/>
      <c r="PTY9" s="0"/>
      <c r="PTZ9" s="0"/>
      <c r="PUA9" s="0"/>
      <c r="PUB9" s="0"/>
      <c r="PUC9" s="0"/>
      <c r="PUD9" s="0"/>
      <c r="PUE9" s="0"/>
      <c r="PUF9" s="0"/>
      <c r="PUG9" s="0"/>
      <c r="PUH9" s="0"/>
      <c r="PUI9" s="0"/>
      <c r="PUJ9" s="0"/>
      <c r="PUK9" s="0"/>
      <c r="PUL9" s="0"/>
      <c r="PUM9" s="0"/>
      <c r="PUN9" s="0"/>
      <c r="PUO9" s="0"/>
      <c r="PUP9" s="0"/>
      <c r="PUQ9" s="0"/>
      <c r="PUR9" s="0"/>
      <c r="PUS9" s="0"/>
      <c r="PUT9" s="0"/>
      <c r="PUU9" s="0"/>
      <c r="PUV9" s="0"/>
      <c r="PUW9" s="0"/>
      <c r="PUX9" s="0"/>
      <c r="PUY9" s="0"/>
      <c r="PUZ9" s="0"/>
      <c r="PVA9" s="0"/>
      <c r="PVB9" s="0"/>
      <c r="PVC9" s="0"/>
      <c r="PVD9" s="0"/>
      <c r="PVE9" s="0"/>
      <c r="PVF9" s="0"/>
      <c r="PVG9" s="0"/>
      <c r="PVH9" s="0"/>
      <c r="PVI9" s="0"/>
      <c r="PVJ9" s="0"/>
      <c r="PVK9" s="0"/>
      <c r="PVL9" s="0"/>
      <c r="PVM9" s="0"/>
      <c r="PVN9" s="0"/>
      <c r="PVO9" s="0"/>
      <c r="PVP9" s="0"/>
      <c r="PVQ9" s="0"/>
      <c r="PVR9" s="0"/>
      <c r="PVS9" s="0"/>
      <c r="PVT9" s="0"/>
      <c r="PVU9" s="0"/>
      <c r="PVV9" s="0"/>
      <c r="PVW9" s="0"/>
      <c r="PVX9" s="0"/>
      <c r="PVY9" s="0"/>
      <c r="PVZ9" s="0"/>
      <c r="PWA9" s="0"/>
      <c r="PWB9" s="0"/>
      <c r="PWC9" s="0"/>
      <c r="PWD9" s="0"/>
      <c r="PWE9" s="0"/>
      <c r="PWF9" s="0"/>
      <c r="PWG9" s="0"/>
      <c r="PWH9" s="0"/>
      <c r="PWI9" s="0"/>
      <c r="PWJ9" s="0"/>
      <c r="PWK9" s="0"/>
      <c r="PWL9" s="0"/>
      <c r="PWM9" s="0"/>
      <c r="PWN9" s="0"/>
      <c r="PWO9" s="0"/>
      <c r="PWP9" s="0"/>
      <c r="PWQ9" s="0"/>
      <c r="PWR9" s="0"/>
      <c r="PWS9" s="0"/>
      <c r="PWT9" s="0"/>
      <c r="PWU9" s="0"/>
      <c r="PWV9" s="0"/>
      <c r="PWW9" s="0"/>
      <c r="PWX9" s="0"/>
      <c r="PWY9" s="0"/>
      <c r="PWZ9" s="0"/>
      <c r="PXA9" s="0"/>
      <c r="PXB9" s="0"/>
      <c r="PXC9" s="0"/>
      <c r="PXD9" s="0"/>
      <c r="PXE9" s="0"/>
      <c r="PXF9" s="0"/>
      <c r="PXG9" s="0"/>
      <c r="PXH9" s="0"/>
      <c r="PXI9" s="0"/>
      <c r="PXJ9" s="0"/>
      <c r="PXK9" s="0"/>
      <c r="PXL9" s="0"/>
      <c r="PXM9" s="0"/>
      <c r="PXN9" s="0"/>
      <c r="PXO9" s="0"/>
      <c r="PXP9" s="0"/>
      <c r="PXQ9" s="0"/>
      <c r="PXR9" s="0"/>
      <c r="PXS9" s="0"/>
      <c r="PXT9" s="0"/>
      <c r="PXU9" s="0"/>
      <c r="PXV9" s="0"/>
      <c r="PXW9" s="0"/>
      <c r="PXX9" s="0"/>
      <c r="PXY9" s="0"/>
      <c r="PXZ9" s="0"/>
      <c r="PYA9" s="0"/>
      <c r="PYB9" s="0"/>
      <c r="PYC9" s="0"/>
      <c r="PYD9" s="0"/>
      <c r="PYE9" s="0"/>
      <c r="PYF9" s="0"/>
      <c r="PYG9" s="0"/>
      <c r="PYH9" s="0"/>
      <c r="PYI9" s="0"/>
      <c r="PYJ9" s="0"/>
      <c r="PYK9" s="0"/>
      <c r="PYL9" s="0"/>
      <c r="PYM9" s="0"/>
      <c r="PYN9" s="0"/>
      <c r="PYO9" s="0"/>
      <c r="PYP9" s="0"/>
      <c r="PYQ9" s="0"/>
      <c r="PYR9" s="0"/>
      <c r="PYS9" s="0"/>
      <c r="PYT9" s="0"/>
      <c r="PYU9" s="0"/>
      <c r="PYV9" s="0"/>
      <c r="PYW9" s="0"/>
      <c r="PYX9" s="0"/>
      <c r="PYY9" s="0"/>
      <c r="PYZ9" s="0"/>
      <c r="PZA9" s="0"/>
      <c r="PZB9" s="0"/>
      <c r="PZC9" s="0"/>
      <c r="PZD9" s="0"/>
      <c r="PZE9" s="0"/>
      <c r="PZF9" s="0"/>
      <c r="PZG9" s="0"/>
      <c r="PZH9" s="0"/>
      <c r="PZI9" s="0"/>
      <c r="PZJ9" s="0"/>
      <c r="PZK9" s="0"/>
      <c r="PZL9" s="0"/>
      <c r="PZM9" s="0"/>
      <c r="PZN9" s="0"/>
      <c r="PZO9" s="0"/>
      <c r="PZP9" s="0"/>
      <c r="PZQ9" s="0"/>
      <c r="PZR9" s="0"/>
      <c r="PZS9" s="0"/>
      <c r="PZT9" s="0"/>
      <c r="PZU9" s="0"/>
      <c r="PZV9" s="0"/>
      <c r="PZW9" s="0"/>
      <c r="PZX9" s="0"/>
      <c r="PZY9" s="0"/>
      <c r="PZZ9" s="0"/>
      <c r="QAA9" s="0"/>
      <c r="QAB9" s="0"/>
      <c r="QAC9" s="0"/>
      <c r="QAD9" s="0"/>
      <c r="QAE9" s="0"/>
      <c r="QAF9" s="0"/>
      <c r="QAG9" s="0"/>
      <c r="QAH9" s="0"/>
      <c r="QAI9" s="0"/>
      <c r="QAJ9" s="0"/>
      <c r="QAK9" s="0"/>
      <c r="QAL9" s="0"/>
      <c r="QAM9" s="0"/>
      <c r="QAN9" s="0"/>
      <c r="QAO9" s="0"/>
      <c r="QAP9" s="0"/>
      <c r="QAQ9" s="0"/>
      <c r="QAR9" s="0"/>
      <c r="QAS9" s="0"/>
      <c r="QAT9" s="0"/>
      <c r="QAU9" s="0"/>
      <c r="QAV9" s="0"/>
      <c r="QAW9" s="0"/>
      <c r="QAX9" s="0"/>
      <c r="QAY9" s="0"/>
      <c r="QAZ9" s="0"/>
      <c r="QBA9" s="0"/>
      <c r="QBB9" s="0"/>
      <c r="QBC9" s="0"/>
      <c r="QBD9" s="0"/>
      <c r="QBE9" s="0"/>
      <c r="QBF9" s="0"/>
      <c r="QBG9" s="0"/>
      <c r="QBH9" s="0"/>
      <c r="QBI9" s="0"/>
      <c r="QBJ9" s="0"/>
      <c r="QBK9" s="0"/>
      <c r="QBL9" s="0"/>
      <c r="QBM9" s="0"/>
      <c r="QBN9" s="0"/>
      <c r="QBO9" s="0"/>
      <c r="QBP9" s="0"/>
      <c r="QBQ9" s="0"/>
      <c r="QBR9" s="0"/>
      <c r="QBS9" s="0"/>
      <c r="QBT9" s="0"/>
      <c r="QBU9" s="0"/>
      <c r="QBV9" s="0"/>
      <c r="QBW9" s="0"/>
      <c r="QBX9" s="0"/>
      <c r="QBY9" s="0"/>
      <c r="QBZ9" s="0"/>
      <c r="QCA9" s="0"/>
      <c r="QCB9" s="0"/>
      <c r="QCC9" s="0"/>
      <c r="QCD9" s="0"/>
      <c r="QCE9" s="0"/>
      <c r="QCF9" s="0"/>
      <c r="QCG9" s="0"/>
      <c r="QCH9" s="0"/>
      <c r="QCI9" s="0"/>
      <c r="QCJ9" s="0"/>
      <c r="QCK9" s="0"/>
      <c r="QCL9" s="0"/>
      <c r="QCM9" s="0"/>
      <c r="QCN9" s="0"/>
      <c r="QCO9" s="0"/>
      <c r="QCP9" s="0"/>
      <c r="QCQ9" s="0"/>
      <c r="QCR9" s="0"/>
      <c r="QCS9" s="0"/>
      <c r="QCT9" s="0"/>
      <c r="QCU9" s="0"/>
      <c r="QCV9" s="0"/>
      <c r="QCW9" s="0"/>
      <c r="QCX9" s="0"/>
      <c r="QCY9" s="0"/>
      <c r="QCZ9" s="0"/>
      <c r="QDA9" s="0"/>
      <c r="QDB9" s="0"/>
      <c r="QDC9" s="0"/>
      <c r="QDD9" s="0"/>
      <c r="QDE9" s="0"/>
      <c r="QDF9" s="0"/>
      <c r="QDG9" s="0"/>
      <c r="QDH9" s="0"/>
      <c r="QDI9" s="0"/>
      <c r="QDJ9" s="0"/>
      <c r="QDK9" s="0"/>
      <c r="QDL9" s="0"/>
      <c r="QDM9" s="0"/>
      <c r="QDN9" s="0"/>
      <c r="QDO9" s="0"/>
      <c r="QDP9" s="0"/>
      <c r="QDQ9" s="0"/>
      <c r="QDR9" s="0"/>
      <c r="QDS9" s="0"/>
      <c r="QDT9" s="0"/>
      <c r="QDU9" s="0"/>
      <c r="QDV9" s="0"/>
      <c r="QDW9" s="0"/>
      <c r="QDX9" s="0"/>
      <c r="QDY9" s="0"/>
      <c r="QDZ9" s="0"/>
      <c r="QEA9" s="0"/>
      <c r="QEB9" s="0"/>
      <c r="QEC9" s="0"/>
      <c r="QED9" s="0"/>
      <c r="QEE9" s="0"/>
      <c r="QEF9" s="0"/>
      <c r="QEG9" s="0"/>
      <c r="QEH9" s="0"/>
      <c r="QEI9" s="0"/>
      <c r="QEJ9" s="0"/>
      <c r="QEK9" s="0"/>
      <c r="QEL9" s="0"/>
      <c r="QEM9" s="0"/>
      <c r="QEN9" s="0"/>
      <c r="QEO9" s="0"/>
      <c r="QEP9" s="0"/>
      <c r="QEQ9" s="0"/>
      <c r="QER9" s="0"/>
      <c r="QES9" s="0"/>
      <c r="QET9" s="0"/>
      <c r="QEU9" s="0"/>
      <c r="QEV9" s="0"/>
      <c r="QEW9" s="0"/>
      <c r="QEX9" s="0"/>
      <c r="QEY9" s="0"/>
      <c r="QEZ9" s="0"/>
      <c r="QFA9" s="0"/>
      <c r="QFB9" s="0"/>
      <c r="QFC9" s="0"/>
      <c r="QFD9" s="0"/>
      <c r="QFE9" s="0"/>
      <c r="QFF9" s="0"/>
      <c r="QFG9" s="0"/>
      <c r="QFH9" s="0"/>
      <c r="QFI9" s="0"/>
      <c r="QFJ9" s="0"/>
      <c r="QFK9" s="0"/>
      <c r="QFL9" s="0"/>
      <c r="QFM9" s="0"/>
      <c r="QFN9" s="0"/>
      <c r="QFO9" s="0"/>
      <c r="QFP9" s="0"/>
      <c r="QFQ9" s="0"/>
      <c r="QFR9" s="0"/>
      <c r="QFS9" s="0"/>
      <c r="QFT9" s="0"/>
      <c r="QFU9" s="0"/>
      <c r="QFV9" s="0"/>
      <c r="QFW9" s="0"/>
      <c r="QFX9" s="0"/>
      <c r="QFY9" s="0"/>
      <c r="QFZ9" s="0"/>
      <c r="QGA9" s="0"/>
      <c r="QGB9" s="0"/>
      <c r="QGC9" s="0"/>
      <c r="QGD9" s="0"/>
      <c r="QGE9" s="0"/>
      <c r="QGF9" s="0"/>
      <c r="QGG9" s="0"/>
      <c r="QGH9" s="0"/>
      <c r="QGI9" s="0"/>
      <c r="QGJ9" s="0"/>
      <c r="QGK9" s="0"/>
      <c r="QGL9" s="0"/>
      <c r="QGM9" s="0"/>
      <c r="QGN9" s="0"/>
      <c r="QGO9" s="0"/>
      <c r="QGP9" s="0"/>
      <c r="QGQ9" s="0"/>
      <c r="QGR9" s="0"/>
      <c r="QGS9" s="0"/>
      <c r="QGT9" s="0"/>
      <c r="QGU9" s="0"/>
      <c r="QGV9" s="0"/>
      <c r="QGW9" s="0"/>
      <c r="QGX9" s="0"/>
      <c r="QGY9" s="0"/>
      <c r="QGZ9" s="0"/>
      <c r="QHA9" s="0"/>
      <c r="QHB9" s="0"/>
      <c r="QHC9" s="0"/>
      <c r="QHD9" s="0"/>
      <c r="QHE9" s="0"/>
      <c r="QHF9" s="0"/>
      <c r="QHG9" s="0"/>
      <c r="QHH9" s="0"/>
      <c r="QHI9" s="0"/>
      <c r="QHJ9" s="0"/>
      <c r="QHK9" s="0"/>
      <c r="QHL9" s="0"/>
      <c r="QHM9" s="0"/>
      <c r="QHN9" s="0"/>
      <c r="QHO9" s="0"/>
      <c r="QHP9" s="0"/>
      <c r="QHQ9" s="0"/>
      <c r="QHR9" s="0"/>
      <c r="QHS9" s="0"/>
      <c r="QHT9" s="0"/>
      <c r="QHU9" s="0"/>
      <c r="QHV9" s="0"/>
      <c r="QHW9" s="0"/>
      <c r="QHX9" s="0"/>
      <c r="QHY9" s="0"/>
      <c r="QHZ9" s="0"/>
      <c r="QIA9" s="0"/>
      <c r="QIB9" s="0"/>
      <c r="QIC9" s="0"/>
      <c r="QID9" s="0"/>
      <c r="QIE9" s="0"/>
      <c r="QIF9" s="0"/>
      <c r="QIG9" s="0"/>
      <c r="QIH9" s="0"/>
      <c r="QII9" s="0"/>
      <c r="QIJ9" s="0"/>
      <c r="QIK9" s="0"/>
      <c r="QIL9" s="0"/>
      <c r="QIM9" s="0"/>
      <c r="QIN9" s="0"/>
      <c r="QIO9" s="0"/>
      <c r="QIP9" s="0"/>
      <c r="QIQ9" s="0"/>
      <c r="QIR9" s="0"/>
      <c r="QIS9" s="0"/>
      <c r="QIT9" s="0"/>
      <c r="QIU9" s="0"/>
      <c r="QIV9" s="0"/>
      <c r="QIW9" s="0"/>
      <c r="QIX9" s="0"/>
      <c r="QIY9" s="0"/>
      <c r="QIZ9" s="0"/>
      <c r="QJA9" s="0"/>
      <c r="QJB9" s="0"/>
      <c r="QJC9" s="0"/>
      <c r="QJD9" s="0"/>
      <c r="QJE9" s="0"/>
      <c r="QJF9" s="0"/>
      <c r="QJG9" s="0"/>
      <c r="QJH9" s="0"/>
      <c r="QJI9" s="0"/>
      <c r="QJJ9" s="0"/>
      <c r="QJK9" s="0"/>
      <c r="QJL9" s="0"/>
      <c r="QJM9" s="0"/>
      <c r="QJN9" s="0"/>
      <c r="QJO9" s="0"/>
      <c r="QJP9" s="0"/>
      <c r="QJQ9" s="0"/>
      <c r="QJR9" s="0"/>
      <c r="QJS9" s="0"/>
      <c r="QJT9" s="0"/>
      <c r="QJU9" s="0"/>
      <c r="QJV9" s="0"/>
      <c r="QJW9" s="0"/>
      <c r="QJX9" s="0"/>
      <c r="QJY9" s="0"/>
      <c r="QJZ9" s="0"/>
      <c r="QKA9" s="0"/>
      <c r="QKB9" s="0"/>
      <c r="QKC9" s="0"/>
      <c r="QKD9" s="0"/>
      <c r="QKE9" s="0"/>
      <c r="QKF9" s="0"/>
      <c r="QKG9" s="0"/>
      <c r="QKH9" s="0"/>
      <c r="QKI9" s="0"/>
      <c r="QKJ9" s="0"/>
      <c r="QKK9" s="0"/>
      <c r="QKL9" s="0"/>
      <c r="QKM9" s="0"/>
      <c r="QKN9" s="0"/>
      <c r="QKO9" s="0"/>
      <c r="QKP9" s="0"/>
      <c r="QKQ9" s="0"/>
      <c r="QKR9" s="0"/>
      <c r="QKS9" s="0"/>
      <c r="QKT9" s="0"/>
      <c r="QKU9" s="0"/>
      <c r="QKV9" s="0"/>
      <c r="QKW9" s="0"/>
      <c r="QKX9" s="0"/>
      <c r="QKY9" s="0"/>
      <c r="QKZ9" s="0"/>
      <c r="QLA9" s="0"/>
      <c r="QLB9" s="0"/>
      <c r="QLC9" s="0"/>
      <c r="QLD9" s="0"/>
      <c r="QLE9" s="0"/>
      <c r="QLF9" s="0"/>
      <c r="QLG9" s="0"/>
      <c r="QLH9" s="0"/>
      <c r="QLI9" s="0"/>
      <c r="QLJ9" s="0"/>
      <c r="QLK9" s="0"/>
      <c r="QLL9" s="0"/>
      <c r="QLM9" s="0"/>
      <c r="QLN9" s="0"/>
      <c r="QLO9" s="0"/>
      <c r="QLP9" s="0"/>
      <c r="QLQ9" s="0"/>
      <c r="QLR9" s="0"/>
      <c r="QLS9" s="0"/>
      <c r="QLT9" s="0"/>
      <c r="QLU9" s="0"/>
      <c r="QLV9" s="0"/>
      <c r="QLW9" s="0"/>
      <c r="QLX9" s="0"/>
      <c r="QLY9" s="0"/>
      <c r="QLZ9" s="0"/>
      <c r="QMA9" s="0"/>
      <c r="QMB9" s="0"/>
      <c r="QMC9" s="0"/>
      <c r="QMD9" s="0"/>
      <c r="QME9" s="0"/>
      <c r="QMF9" s="0"/>
      <c r="QMG9" s="0"/>
      <c r="QMH9" s="0"/>
      <c r="QMI9" s="0"/>
      <c r="QMJ9" s="0"/>
      <c r="QMK9" s="0"/>
      <c r="QML9" s="0"/>
      <c r="QMM9" s="0"/>
      <c r="QMN9" s="0"/>
      <c r="QMO9" s="0"/>
      <c r="QMP9" s="0"/>
      <c r="QMQ9" s="0"/>
      <c r="QMR9" s="0"/>
      <c r="QMS9" s="0"/>
      <c r="QMT9" s="0"/>
      <c r="QMU9" s="0"/>
      <c r="QMV9" s="0"/>
      <c r="QMW9" s="0"/>
      <c r="QMX9" s="0"/>
      <c r="QMY9" s="0"/>
      <c r="QMZ9" s="0"/>
      <c r="QNA9" s="0"/>
      <c r="QNB9" s="0"/>
      <c r="QNC9" s="0"/>
      <c r="QND9" s="0"/>
      <c r="QNE9" s="0"/>
      <c r="QNF9" s="0"/>
      <c r="QNG9" s="0"/>
      <c r="QNH9" s="0"/>
      <c r="QNI9" s="0"/>
      <c r="QNJ9" s="0"/>
      <c r="QNK9" s="0"/>
      <c r="QNL9" s="0"/>
      <c r="QNM9" s="0"/>
      <c r="QNN9" s="0"/>
      <c r="QNO9" s="0"/>
      <c r="QNP9" s="0"/>
      <c r="QNQ9" s="0"/>
      <c r="QNR9" s="0"/>
      <c r="QNS9" s="0"/>
      <c r="QNT9" s="0"/>
      <c r="QNU9" s="0"/>
      <c r="QNV9" s="0"/>
      <c r="QNW9" s="0"/>
      <c r="QNX9" s="0"/>
      <c r="QNY9" s="0"/>
      <c r="QNZ9" s="0"/>
      <c r="QOA9" s="0"/>
      <c r="QOB9" s="0"/>
      <c r="QOC9" s="0"/>
      <c r="QOD9" s="0"/>
      <c r="QOE9" s="0"/>
      <c r="QOF9" s="0"/>
      <c r="QOG9" s="0"/>
      <c r="QOH9" s="0"/>
      <c r="QOI9" s="0"/>
      <c r="QOJ9" s="0"/>
      <c r="QOK9" s="0"/>
      <c r="QOL9" s="0"/>
      <c r="QOM9" s="0"/>
      <c r="QON9" s="0"/>
      <c r="QOO9" s="0"/>
      <c r="QOP9" s="0"/>
      <c r="QOQ9" s="0"/>
      <c r="QOR9" s="0"/>
      <c r="QOS9" s="0"/>
      <c r="QOT9" s="0"/>
      <c r="QOU9" s="0"/>
      <c r="QOV9" s="0"/>
      <c r="QOW9" s="0"/>
      <c r="QOX9" s="0"/>
      <c r="QOY9" s="0"/>
      <c r="QOZ9" s="0"/>
      <c r="QPA9" s="0"/>
      <c r="QPB9" s="0"/>
      <c r="QPC9" s="0"/>
      <c r="QPD9" s="0"/>
      <c r="QPE9" s="0"/>
      <c r="QPF9" s="0"/>
      <c r="QPG9" s="0"/>
      <c r="QPH9" s="0"/>
      <c r="QPI9" s="0"/>
      <c r="QPJ9" s="0"/>
      <c r="QPK9" s="0"/>
      <c r="QPL9" s="0"/>
      <c r="QPM9" s="0"/>
      <c r="QPN9" s="0"/>
      <c r="QPO9" s="0"/>
      <c r="QPP9" s="0"/>
      <c r="QPQ9" s="0"/>
      <c r="QPR9" s="0"/>
      <c r="QPS9" s="0"/>
      <c r="QPT9" s="0"/>
      <c r="QPU9" s="0"/>
      <c r="QPV9" s="0"/>
      <c r="QPW9" s="0"/>
      <c r="QPX9" s="0"/>
      <c r="QPY9" s="0"/>
      <c r="QPZ9" s="0"/>
      <c r="QQA9" s="0"/>
      <c r="QQB9" s="0"/>
      <c r="QQC9" s="0"/>
      <c r="QQD9" s="0"/>
      <c r="QQE9" s="0"/>
      <c r="QQF9" s="0"/>
      <c r="QQG9" s="0"/>
      <c r="QQH9" s="0"/>
      <c r="QQI9" s="0"/>
      <c r="QQJ9" s="0"/>
      <c r="QQK9" s="0"/>
      <c r="QQL9" s="0"/>
      <c r="QQM9" s="0"/>
      <c r="QQN9" s="0"/>
      <c r="QQO9" s="0"/>
      <c r="QQP9" s="0"/>
      <c r="QQQ9" s="0"/>
      <c r="QQR9" s="0"/>
      <c r="QQS9" s="0"/>
      <c r="QQT9" s="0"/>
      <c r="QQU9" s="0"/>
      <c r="QQV9" s="0"/>
      <c r="QQW9" s="0"/>
      <c r="QQX9" s="0"/>
      <c r="QQY9" s="0"/>
      <c r="QQZ9" s="0"/>
      <c r="QRA9" s="0"/>
      <c r="QRB9" s="0"/>
      <c r="QRC9" s="0"/>
      <c r="QRD9" s="0"/>
      <c r="QRE9" s="0"/>
      <c r="QRF9" s="0"/>
      <c r="QRG9" s="0"/>
      <c r="QRH9" s="0"/>
      <c r="QRI9" s="0"/>
      <c r="QRJ9" s="0"/>
      <c r="QRK9" s="0"/>
      <c r="QRL9" s="0"/>
      <c r="QRM9" s="0"/>
      <c r="QRN9" s="0"/>
      <c r="QRO9" s="0"/>
      <c r="QRP9" s="0"/>
      <c r="QRQ9" s="0"/>
      <c r="QRR9" s="0"/>
      <c r="QRS9" s="0"/>
      <c r="QRT9" s="0"/>
      <c r="QRU9" s="0"/>
      <c r="QRV9" s="0"/>
      <c r="QRW9" s="0"/>
      <c r="QRX9" s="0"/>
      <c r="QRY9" s="0"/>
      <c r="QRZ9" s="0"/>
      <c r="QSA9" s="0"/>
      <c r="QSB9" s="0"/>
      <c r="QSC9" s="0"/>
      <c r="QSD9" s="0"/>
      <c r="QSE9" s="0"/>
      <c r="QSF9" s="0"/>
      <c r="QSG9" s="0"/>
      <c r="QSH9" s="0"/>
      <c r="QSI9" s="0"/>
      <c r="QSJ9" s="0"/>
      <c r="QSK9" s="0"/>
      <c r="QSL9" s="0"/>
      <c r="QSM9" s="0"/>
      <c r="QSN9" s="0"/>
      <c r="QSO9" s="0"/>
      <c r="QSP9" s="0"/>
      <c r="QSQ9" s="0"/>
      <c r="QSR9" s="0"/>
      <c r="QSS9" s="0"/>
      <c r="QST9" s="0"/>
      <c r="QSU9" s="0"/>
      <c r="QSV9" s="0"/>
      <c r="QSW9" s="0"/>
      <c r="QSX9" s="0"/>
      <c r="QSY9" s="0"/>
      <c r="QSZ9" s="0"/>
      <c r="QTA9" s="0"/>
      <c r="QTB9" s="0"/>
      <c r="QTC9" s="0"/>
      <c r="QTD9" s="0"/>
      <c r="QTE9" s="0"/>
      <c r="QTF9" s="0"/>
      <c r="QTG9" s="0"/>
      <c r="QTH9" s="0"/>
      <c r="QTI9" s="0"/>
      <c r="QTJ9" s="0"/>
      <c r="QTK9" s="0"/>
      <c r="QTL9" s="0"/>
      <c r="QTM9" s="0"/>
      <c r="QTN9" s="0"/>
      <c r="QTO9" s="0"/>
      <c r="QTP9" s="0"/>
      <c r="QTQ9" s="0"/>
      <c r="QTR9" s="0"/>
      <c r="QTS9" s="0"/>
      <c r="QTT9" s="0"/>
      <c r="QTU9" s="0"/>
      <c r="QTV9" s="0"/>
      <c r="QTW9" s="0"/>
      <c r="QTX9" s="0"/>
      <c r="QTY9" s="0"/>
      <c r="QTZ9" s="0"/>
      <c r="QUA9" s="0"/>
      <c r="QUB9" s="0"/>
      <c r="QUC9" s="0"/>
      <c r="QUD9" s="0"/>
      <c r="QUE9" s="0"/>
      <c r="QUF9" s="0"/>
      <c r="QUG9" s="0"/>
      <c r="QUH9" s="0"/>
      <c r="QUI9" s="0"/>
      <c r="QUJ9" s="0"/>
      <c r="QUK9" s="0"/>
      <c r="QUL9" s="0"/>
      <c r="QUM9" s="0"/>
      <c r="QUN9" s="0"/>
      <c r="QUO9" s="0"/>
      <c r="QUP9" s="0"/>
      <c r="QUQ9" s="0"/>
      <c r="QUR9" s="0"/>
      <c r="QUS9" s="0"/>
      <c r="QUT9" s="0"/>
      <c r="QUU9" s="0"/>
      <c r="QUV9" s="0"/>
      <c r="QUW9" s="0"/>
      <c r="QUX9" s="0"/>
      <c r="QUY9" s="0"/>
      <c r="QUZ9" s="0"/>
      <c r="QVA9" s="0"/>
      <c r="QVB9" s="0"/>
      <c r="QVC9" s="0"/>
      <c r="QVD9" s="0"/>
      <c r="QVE9" s="0"/>
      <c r="QVF9" s="0"/>
      <c r="QVG9" s="0"/>
      <c r="QVH9" s="0"/>
      <c r="QVI9" s="0"/>
      <c r="QVJ9" s="0"/>
      <c r="QVK9" s="0"/>
      <c r="QVL9" s="0"/>
      <c r="QVM9" s="0"/>
      <c r="QVN9" s="0"/>
      <c r="QVO9" s="0"/>
      <c r="QVP9" s="0"/>
      <c r="QVQ9" s="0"/>
      <c r="QVR9" s="0"/>
      <c r="QVS9" s="0"/>
      <c r="QVT9" s="0"/>
      <c r="QVU9" s="0"/>
      <c r="QVV9" s="0"/>
      <c r="QVW9" s="0"/>
      <c r="QVX9" s="0"/>
      <c r="QVY9" s="0"/>
      <c r="QVZ9" s="0"/>
      <c r="QWA9" s="0"/>
      <c r="QWB9" s="0"/>
      <c r="QWC9" s="0"/>
      <c r="QWD9" s="0"/>
      <c r="QWE9" s="0"/>
      <c r="QWF9" s="0"/>
      <c r="QWG9" s="0"/>
      <c r="QWH9" s="0"/>
      <c r="QWI9" s="0"/>
      <c r="QWJ9" s="0"/>
      <c r="QWK9" s="0"/>
      <c r="QWL9" s="0"/>
      <c r="QWM9" s="0"/>
      <c r="QWN9" s="0"/>
      <c r="QWO9" s="0"/>
      <c r="QWP9" s="0"/>
      <c r="QWQ9" s="0"/>
      <c r="QWR9" s="0"/>
      <c r="QWS9" s="0"/>
      <c r="QWT9" s="0"/>
      <c r="QWU9" s="0"/>
      <c r="QWV9" s="0"/>
      <c r="QWW9" s="0"/>
      <c r="QWX9" s="0"/>
      <c r="QWY9" s="0"/>
      <c r="QWZ9" s="0"/>
      <c r="QXA9" s="0"/>
      <c r="QXB9" s="0"/>
      <c r="QXC9" s="0"/>
      <c r="QXD9" s="0"/>
      <c r="QXE9" s="0"/>
      <c r="QXF9" s="0"/>
      <c r="QXG9" s="0"/>
      <c r="QXH9" s="0"/>
      <c r="QXI9" s="0"/>
      <c r="QXJ9" s="0"/>
      <c r="QXK9" s="0"/>
      <c r="QXL9" s="0"/>
      <c r="QXM9" s="0"/>
      <c r="QXN9" s="0"/>
      <c r="QXO9" s="0"/>
      <c r="QXP9" s="0"/>
      <c r="QXQ9" s="0"/>
      <c r="QXR9" s="0"/>
      <c r="QXS9" s="0"/>
      <c r="QXT9" s="0"/>
      <c r="QXU9" s="0"/>
      <c r="QXV9" s="0"/>
      <c r="QXW9" s="0"/>
      <c r="QXX9" s="0"/>
      <c r="QXY9" s="0"/>
      <c r="QXZ9" s="0"/>
      <c r="QYA9" s="0"/>
      <c r="QYB9" s="0"/>
      <c r="QYC9" s="0"/>
      <c r="QYD9" s="0"/>
      <c r="QYE9" s="0"/>
      <c r="QYF9" s="0"/>
      <c r="QYG9" s="0"/>
      <c r="QYH9" s="0"/>
      <c r="QYI9" s="0"/>
      <c r="QYJ9" s="0"/>
      <c r="QYK9" s="0"/>
      <c r="QYL9" s="0"/>
      <c r="QYM9" s="0"/>
      <c r="QYN9" s="0"/>
      <c r="QYO9" s="0"/>
      <c r="QYP9" s="0"/>
      <c r="QYQ9" s="0"/>
      <c r="QYR9" s="0"/>
      <c r="QYS9" s="0"/>
      <c r="QYT9" s="0"/>
      <c r="QYU9" s="0"/>
      <c r="QYV9" s="0"/>
      <c r="QYW9" s="0"/>
      <c r="QYX9" s="0"/>
      <c r="QYY9" s="0"/>
      <c r="QYZ9" s="0"/>
      <c r="QZA9" s="0"/>
      <c r="QZB9" s="0"/>
      <c r="QZC9" s="0"/>
      <c r="QZD9" s="0"/>
      <c r="QZE9" s="0"/>
      <c r="QZF9" s="0"/>
      <c r="QZG9" s="0"/>
      <c r="QZH9" s="0"/>
      <c r="QZI9" s="0"/>
      <c r="QZJ9" s="0"/>
      <c r="QZK9" s="0"/>
      <c r="QZL9" s="0"/>
      <c r="QZM9" s="0"/>
      <c r="QZN9" s="0"/>
      <c r="QZO9" s="0"/>
      <c r="QZP9" s="0"/>
      <c r="QZQ9" s="0"/>
      <c r="QZR9" s="0"/>
      <c r="QZS9" s="0"/>
      <c r="QZT9" s="0"/>
      <c r="QZU9" s="0"/>
      <c r="QZV9" s="0"/>
      <c r="QZW9" s="0"/>
      <c r="QZX9" s="0"/>
      <c r="QZY9" s="0"/>
      <c r="QZZ9" s="0"/>
      <c r="RAA9" s="0"/>
      <c r="RAB9" s="0"/>
      <c r="RAC9" s="0"/>
      <c r="RAD9" s="0"/>
      <c r="RAE9" s="0"/>
      <c r="RAF9" s="0"/>
      <c r="RAG9" s="0"/>
      <c r="RAH9" s="0"/>
      <c r="RAI9" s="0"/>
      <c r="RAJ9" s="0"/>
      <c r="RAK9" s="0"/>
      <c r="RAL9" s="0"/>
      <c r="RAM9" s="0"/>
      <c r="RAN9" s="0"/>
      <c r="RAO9" s="0"/>
      <c r="RAP9" s="0"/>
      <c r="RAQ9" s="0"/>
      <c r="RAR9" s="0"/>
      <c r="RAS9" s="0"/>
      <c r="RAT9" s="0"/>
      <c r="RAU9" s="0"/>
      <c r="RAV9" s="0"/>
      <c r="RAW9" s="0"/>
      <c r="RAX9" s="0"/>
      <c r="RAY9" s="0"/>
      <c r="RAZ9" s="0"/>
      <c r="RBA9" s="0"/>
      <c r="RBB9" s="0"/>
      <c r="RBC9" s="0"/>
      <c r="RBD9" s="0"/>
      <c r="RBE9" s="0"/>
      <c r="RBF9" s="0"/>
      <c r="RBG9" s="0"/>
      <c r="RBH9" s="0"/>
      <c r="RBI9" s="0"/>
      <c r="RBJ9" s="0"/>
      <c r="RBK9" s="0"/>
      <c r="RBL9" s="0"/>
      <c r="RBM9" s="0"/>
      <c r="RBN9" s="0"/>
      <c r="RBO9" s="0"/>
      <c r="RBP9" s="0"/>
      <c r="RBQ9" s="0"/>
      <c r="RBR9" s="0"/>
      <c r="RBS9" s="0"/>
      <c r="RBT9" s="0"/>
      <c r="RBU9" s="0"/>
      <c r="RBV9" s="0"/>
      <c r="RBW9" s="0"/>
      <c r="RBX9" s="0"/>
      <c r="RBY9" s="0"/>
      <c r="RBZ9" s="0"/>
      <c r="RCA9" s="0"/>
      <c r="RCB9" s="0"/>
      <c r="RCC9" s="0"/>
      <c r="RCD9" s="0"/>
      <c r="RCE9" s="0"/>
      <c r="RCF9" s="0"/>
      <c r="RCG9" s="0"/>
      <c r="RCH9" s="0"/>
      <c r="RCI9" s="0"/>
      <c r="RCJ9" s="0"/>
      <c r="RCK9" s="0"/>
      <c r="RCL9" s="0"/>
      <c r="RCM9" s="0"/>
      <c r="RCN9" s="0"/>
      <c r="RCO9" s="0"/>
      <c r="RCP9" s="0"/>
      <c r="RCQ9" s="0"/>
      <c r="RCR9" s="0"/>
      <c r="RCS9" s="0"/>
      <c r="RCT9" s="0"/>
      <c r="RCU9" s="0"/>
      <c r="RCV9" s="0"/>
      <c r="RCW9" s="0"/>
      <c r="RCX9" s="0"/>
      <c r="RCY9" s="0"/>
      <c r="RCZ9" s="0"/>
      <c r="RDA9" s="0"/>
      <c r="RDB9" s="0"/>
      <c r="RDC9" s="0"/>
      <c r="RDD9" s="0"/>
      <c r="RDE9" s="0"/>
      <c r="RDF9" s="0"/>
      <c r="RDG9" s="0"/>
      <c r="RDH9" s="0"/>
      <c r="RDI9" s="0"/>
      <c r="RDJ9" s="0"/>
      <c r="RDK9" s="0"/>
      <c r="RDL9" s="0"/>
      <c r="RDM9" s="0"/>
      <c r="RDN9" s="0"/>
      <c r="RDO9" s="0"/>
      <c r="RDP9" s="0"/>
      <c r="RDQ9" s="0"/>
      <c r="RDR9" s="0"/>
      <c r="RDS9" s="0"/>
      <c r="RDT9" s="0"/>
      <c r="RDU9" s="0"/>
      <c r="RDV9" s="0"/>
      <c r="RDW9" s="0"/>
      <c r="RDX9" s="0"/>
      <c r="RDY9" s="0"/>
      <c r="RDZ9" s="0"/>
      <c r="REA9" s="0"/>
      <c r="REB9" s="0"/>
      <c r="REC9" s="0"/>
      <c r="RED9" s="0"/>
      <c r="REE9" s="0"/>
      <c r="REF9" s="0"/>
      <c r="REG9" s="0"/>
      <c r="REH9" s="0"/>
      <c r="REI9" s="0"/>
      <c r="REJ9" s="0"/>
      <c r="REK9" s="0"/>
      <c r="REL9" s="0"/>
      <c r="REM9" s="0"/>
      <c r="REN9" s="0"/>
      <c r="REO9" s="0"/>
      <c r="REP9" s="0"/>
      <c r="REQ9" s="0"/>
      <c r="RER9" s="0"/>
      <c r="RES9" s="0"/>
      <c r="RET9" s="0"/>
      <c r="REU9" s="0"/>
      <c r="REV9" s="0"/>
      <c r="REW9" s="0"/>
      <c r="REX9" s="0"/>
      <c r="REY9" s="0"/>
      <c r="REZ9" s="0"/>
      <c r="RFA9" s="0"/>
      <c r="RFB9" s="0"/>
      <c r="RFC9" s="0"/>
      <c r="RFD9" s="0"/>
      <c r="RFE9" s="0"/>
      <c r="RFF9" s="0"/>
      <c r="RFG9" s="0"/>
      <c r="RFH9" s="0"/>
      <c r="RFI9" s="0"/>
      <c r="RFJ9" s="0"/>
      <c r="RFK9" s="0"/>
      <c r="RFL9" s="0"/>
      <c r="RFM9" s="0"/>
      <c r="RFN9" s="0"/>
      <c r="RFO9" s="0"/>
      <c r="RFP9" s="0"/>
      <c r="RFQ9" s="0"/>
      <c r="RFR9" s="0"/>
      <c r="RFS9" s="0"/>
      <c r="RFT9" s="0"/>
      <c r="RFU9" s="0"/>
      <c r="RFV9" s="0"/>
      <c r="RFW9" s="0"/>
      <c r="RFX9" s="0"/>
      <c r="RFY9" s="0"/>
      <c r="RFZ9" s="0"/>
      <c r="RGA9" s="0"/>
      <c r="RGB9" s="0"/>
      <c r="RGC9" s="0"/>
      <c r="RGD9" s="0"/>
      <c r="RGE9" s="0"/>
      <c r="RGF9" s="0"/>
      <c r="RGG9" s="0"/>
      <c r="RGH9" s="0"/>
      <c r="RGI9" s="0"/>
      <c r="RGJ9" s="0"/>
      <c r="RGK9" s="0"/>
      <c r="RGL9" s="0"/>
      <c r="RGM9" s="0"/>
      <c r="RGN9" s="0"/>
      <c r="RGO9" s="0"/>
      <c r="RGP9" s="0"/>
      <c r="RGQ9" s="0"/>
      <c r="RGR9" s="0"/>
      <c r="RGS9" s="0"/>
      <c r="RGT9" s="0"/>
      <c r="RGU9" s="0"/>
      <c r="RGV9" s="0"/>
      <c r="RGW9" s="0"/>
      <c r="RGX9" s="0"/>
      <c r="RGY9" s="0"/>
      <c r="RGZ9" s="0"/>
      <c r="RHA9" s="0"/>
      <c r="RHB9" s="0"/>
      <c r="RHC9" s="0"/>
      <c r="RHD9" s="0"/>
      <c r="RHE9" s="0"/>
      <c r="RHF9" s="0"/>
      <c r="RHG9" s="0"/>
      <c r="RHH9" s="0"/>
      <c r="RHI9" s="0"/>
      <c r="RHJ9" s="0"/>
      <c r="RHK9" s="0"/>
      <c r="RHL9" s="0"/>
      <c r="RHM9" s="0"/>
      <c r="RHN9" s="0"/>
      <c r="RHO9" s="0"/>
      <c r="RHP9" s="0"/>
      <c r="RHQ9" s="0"/>
      <c r="RHR9" s="0"/>
      <c r="RHS9" s="0"/>
      <c r="RHT9" s="0"/>
      <c r="RHU9" s="0"/>
      <c r="RHV9" s="0"/>
      <c r="RHW9" s="0"/>
      <c r="RHX9" s="0"/>
      <c r="RHY9" s="0"/>
      <c r="RHZ9" s="0"/>
      <c r="RIA9" s="0"/>
      <c r="RIB9" s="0"/>
      <c r="RIC9" s="0"/>
      <c r="RID9" s="0"/>
      <c r="RIE9" s="0"/>
      <c r="RIF9" s="0"/>
      <c r="RIG9" s="0"/>
      <c r="RIH9" s="0"/>
      <c r="RII9" s="0"/>
      <c r="RIJ9" s="0"/>
      <c r="RIK9" s="0"/>
      <c r="RIL9" s="0"/>
      <c r="RIM9" s="0"/>
      <c r="RIN9" s="0"/>
      <c r="RIO9" s="0"/>
      <c r="RIP9" s="0"/>
      <c r="RIQ9" s="0"/>
      <c r="RIR9" s="0"/>
      <c r="RIS9" s="0"/>
      <c r="RIT9" s="0"/>
      <c r="RIU9" s="0"/>
      <c r="RIV9" s="0"/>
      <c r="RIW9" s="0"/>
      <c r="RIX9" s="0"/>
      <c r="RIY9" s="0"/>
      <c r="RIZ9" s="0"/>
      <c r="RJA9" s="0"/>
      <c r="RJB9" s="0"/>
      <c r="RJC9" s="0"/>
      <c r="RJD9" s="0"/>
      <c r="RJE9" s="0"/>
      <c r="RJF9" s="0"/>
      <c r="RJG9" s="0"/>
      <c r="RJH9" s="0"/>
      <c r="RJI9" s="0"/>
      <c r="RJJ9" s="0"/>
      <c r="RJK9" s="0"/>
      <c r="RJL9" s="0"/>
      <c r="RJM9" s="0"/>
      <c r="RJN9" s="0"/>
      <c r="RJO9" s="0"/>
      <c r="RJP9" s="0"/>
      <c r="RJQ9" s="0"/>
      <c r="RJR9" s="0"/>
      <c r="RJS9" s="0"/>
      <c r="RJT9" s="0"/>
      <c r="RJU9" s="0"/>
      <c r="RJV9" s="0"/>
      <c r="RJW9" s="0"/>
      <c r="RJX9" s="0"/>
      <c r="RJY9" s="0"/>
      <c r="RJZ9" s="0"/>
      <c r="RKA9" s="0"/>
      <c r="RKB9" s="0"/>
      <c r="RKC9" s="0"/>
      <c r="RKD9" s="0"/>
      <c r="RKE9" s="0"/>
      <c r="RKF9" s="0"/>
      <c r="RKG9" s="0"/>
      <c r="RKH9" s="0"/>
      <c r="RKI9" s="0"/>
      <c r="RKJ9" s="0"/>
      <c r="RKK9" s="0"/>
      <c r="RKL9" s="0"/>
      <c r="RKM9" s="0"/>
      <c r="RKN9" s="0"/>
      <c r="RKO9" s="0"/>
      <c r="RKP9" s="0"/>
      <c r="RKQ9" s="0"/>
      <c r="RKR9" s="0"/>
      <c r="RKS9" s="0"/>
      <c r="RKT9" s="0"/>
      <c r="RKU9" s="0"/>
      <c r="RKV9" s="0"/>
      <c r="RKW9" s="0"/>
      <c r="RKX9" s="0"/>
      <c r="RKY9" s="0"/>
      <c r="RKZ9" s="0"/>
      <c r="RLA9" s="0"/>
      <c r="RLB9" s="0"/>
      <c r="RLC9" s="0"/>
      <c r="RLD9" s="0"/>
      <c r="RLE9" s="0"/>
      <c r="RLF9" s="0"/>
      <c r="RLG9" s="0"/>
      <c r="RLH9" s="0"/>
      <c r="RLI9" s="0"/>
      <c r="RLJ9" s="0"/>
      <c r="RLK9" s="0"/>
      <c r="RLL9" s="0"/>
      <c r="RLM9" s="0"/>
      <c r="RLN9" s="0"/>
      <c r="RLO9" s="0"/>
      <c r="RLP9" s="0"/>
      <c r="RLQ9" s="0"/>
      <c r="RLR9" s="0"/>
      <c r="RLS9" s="0"/>
      <c r="RLT9" s="0"/>
      <c r="RLU9" s="0"/>
      <c r="RLV9" s="0"/>
      <c r="RLW9" s="0"/>
      <c r="RLX9" s="0"/>
      <c r="RLY9" s="0"/>
      <c r="RLZ9" s="0"/>
      <c r="RMA9" s="0"/>
      <c r="RMB9" s="0"/>
      <c r="RMC9" s="0"/>
      <c r="RMD9" s="0"/>
      <c r="RME9" s="0"/>
      <c r="RMF9" s="0"/>
      <c r="RMG9" s="0"/>
      <c r="RMH9" s="0"/>
      <c r="RMI9" s="0"/>
      <c r="RMJ9" s="0"/>
      <c r="RMK9" s="0"/>
      <c r="RML9" s="0"/>
      <c r="RMM9" s="0"/>
      <c r="RMN9" s="0"/>
      <c r="RMO9" s="0"/>
      <c r="RMP9" s="0"/>
      <c r="RMQ9" s="0"/>
      <c r="RMR9" s="0"/>
      <c r="RMS9" s="0"/>
      <c r="RMT9" s="0"/>
      <c r="RMU9" s="0"/>
      <c r="RMV9" s="0"/>
      <c r="RMW9" s="0"/>
      <c r="RMX9" s="0"/>
      <c r="RMY9" s="0"/>
      <c r="RMZ9" s="0"/>
      <c r="RNA9" s="0"/>
      <c r="RNB9" s="0"/>
      <c r="RNC9" s="0"/>
      <c r="RND9" s="0"/>
      <c r="RNE9" s="0"/>
      <c r="RNF9" s="0"/>
      <c r="RNG9" s="0"/>
      <c r="RNH9" s="0"/>
      <c r="RNI9" s="0"/>
      <c r="RNJ9" s="0"/>
      <c r="RNK9" s="0"/>
      <c r="RNL9" s="0"/>
      <c r="RNM9" s="0"/>
      <c r="RNN9" s="0"/>
      <c r="RNO9" s="0"/>
      <c r="RNP9" s="0"/>
      <c r="RNQ9" s="0"/>
      <c r="RNR9" s="0"/>
      <c r="RNS9" s="0"/>
      <c r="RNT9" s="0"/>
      <c r="RNU9" s="0"/>
      <c r="RNV9" s="0"/>
      <c r="RNW9" s="0"/>
      <c r="RNX9" s="0"/>
      <c r="RNY9" s="0"/>
      <c r="RNZ9" s="0"/>
      <c r="ROA9" s="0"/>
      <c r="ROB9" s="0"/>
      <c r="ROC9" s="0"/>
      <c r="ROD9" s="0"/>
      <c r="ROE9" s="0"/>
      <c r="ROF9" s="0"/>
      <c r="ROG9" s="0"/>
      <c r="ROH9" s="0"/>
      <c r="ROI9" s="0"/>
      <c r="ROJ9" s="0"/>
      <c r="ROK9" s="0"/>
      <c r="ROL9" s="0"/>
      <c r="ROM9" s="0"/>
      <c r="RON9" s="0"/>
      <c r="ROO9" s="0"/>
      <c r="ROP9" s="0"/>
      <c r="ROQ9" s="0"/>
      <c r="ROR9" s="0"/>
      <c r="ROS9" s="0"/>
      <c r="ROT9" s="0"/>
      <c r="ROU9" s="0"/>
      <c r="ROV9" s="0"/>
      <c r="ROW9" s="0"/>
      <c r="ROX9" s="0"/>
      <c r="ROY9" s="0"/>
      <c r="ROZ9" s="0"/>
      <c r="RPA9" s="0"/>
      <c r="RPB9" s="0"/>
      <c r="RPC9" s="0"/>
      <c r="RPD9" s="0"/>
      <c r="RPE9" s="0"/>
      <c r="RPF9" s="0"/>
      <c r="RPG9" s="0"/>
      <c r="RPH9" s="0"/>
      <c r="RPI9" s="0"/>
      <c r="RPJ9" s="0"/>
      <c r="RPK9" s="0"/>
      <c r="RPL9" s="0"/>
      <c r="RPM9" s="0"/>
      <c r="RPN9" s="0"/>
      <c r="RPO9" s="0"/>
      <c r="RPP9" s="0"/>
      <c r="RPQ9" s="0"/>
      <c r="RPR9" s="0"/>
      <c r="RPS9" s="0"/>
      <c r="RPT9" s="0"/>
      <c r="RPU9" s="0"/>
      <c r="RPV9" s="0"/>
      <c r="RPW9" s="0"/>
      <c r="RPX9" s="0"/>
      <c r="RPY9" s="0"/>
      <c r="RPZ9" s="0"/>
      <c r="RQA9" s="0"/>
      <c r="RQB9" s="0"/>
      <c r="RQC9" s="0"/>
      <c r="RQD9" s="0"/>
      <c r="RQE9" s="0"/>
      <c r="RQF9" s="0"/>
      <c r="RQG9" s="0"/>
      <c r="RQH9" s="0"/>
      <c r="RQI9" s="0"/>
      <c r="RQJ9" s="0"/>
      <c r="RQK9" s="0"/>
      <c r="RQL9" s="0"/>
      <c r="RQM9" s="0"/>
      <c r="RQN9" s="0"/>
      <c r="RQO9" s="0"/>
      <c r="RQP9" s="0"/>
      <c r="RQQ9" s="0"/>
      <c r="RQR9" s="0"/>
      <c r="RQS9" s="0"/>
      <c r="RQT9" s="0"/>
      <c r="RQU9" s="0"/>
      <c r="RQV9" s="0"/>
      <c r="RQW9" s="0"/>
      <c r="RQX9" s="0"/>
      <c r="RQY9" s="0"/>
      <c r="RQZ9" s="0"/>
      <c r="RRA9" s="0"/>
      <c r="RRB9" s="0"/>
      <c r="RRC9" s="0"/>
      <c r="RRD9" s="0"/>
      <c r="RRE9" s="0"/>
      <c r="RRF9" s="0"/>
      <c r="RRG9" s="0"/>
      <c r="RRH9" s="0"/>
      <c r="RRI9" s="0"/>
      <c r="RRJ9" s="0"/>
      <c r="RRK9" s="0"/>
      <c r="RRL9" s="0"/>
      <c r="RRM9" s="0"/>
      <c r="RRN9" s="0"/>
      <c r="RRO9" s="0"/>
      <c r="RRP9" s="0"/>
      <c r="RRQ9" s="0"/>
      <c r="RRR9" s="0"/>
      <c r="RRS9" s="0"/>
      <c r="RRT9" s="0"/>
      <c r="RRU9" s="0"/>
      <c r="RRV9" s="0"/>
      <c r="RRW9" s="0"/>
      <c r="RRX9" s="0"/>
      <c r="RRY9" s="0"/>
      <c r="RRZ9" s="0"/>
      <c r="RSA9" s="0"/>
      <c r="RSB9" s="0"/>
      <c r="RSC9" s="0"/>
      <c r="RSD9" s="0"/>
      <c r="RSE9" s="0"/>
      <c r="RSF9" s="0"/>
      <c r="RSG9" s="0"/>
      <c r="RSH9" s="0"/>
      <c r="RSI9" s="0"/>
      <c r="RSJ9" s="0"/>
      <c r="RSK9" s="0"/>
      <c r="RSL9" s="0"/>
      <c r="RSM9" s="0"/>
      <c r="RSN9" s="0"/>
      <c r="RSO9" s="0"/>
      <c r="RSP9" s="0"/>
      <c r="RSQ9" s="0"/>
      <c r="RSR9" s="0"/>
      <c r="RSS9" s="0"/>
      <c r="RST9" s="0"/>
      <c r="RSU9" s="0"/>
      <c r="RSV9" s="0"/>
      <c r="RSW9" s="0"/>
      <c r="RSX9" s="0"/>
      <c r="RSY9" s="0"/>
      <c r="RSZ9" s="0"/>
      <c r="RTA9" s="0"/>
      <c r="RTB9" s="0"/>
      <c r="RTC9" s="0"/>
      <c r="RTD9" s="0"/>
      <c r="RTE9" s="0"/>
      <c r="RTF9" s="0"/>
      <c r="RTG9" s="0"/>
      <c r="RTH9" s="0"/>
      <c r="RTI9" s="0"/>
      <c r="RTJ9" s="0"/>
      <c r="RTK9" s="0"/>
      <c r="RTL9" s="0"/>
      <c r="RTM9" s="0"/>
      <c r="RTN9" s="0"/>
      <c r="RTO9" s="0"/>
      <c r="RTP9" s="0"/>
      <c r="RTQ9" s="0"/>
      <c r="RTR9" s="0"/>
      <c r="RTS9" s="0"/>
      <c r="RTT9" s="0"/>
      <c r="RTU9" s="0"/>
      <c r="RTV9" s="0"/>
      <c r="RTW9" s="0"/>
      <c r="RTX9" s="0"/>
      <c r="RTY9" s="0"/>
      <c r="RTZ9" s="0"/>
      <c r="RUA9" s="0"/>
      <c r="RUB9" s="0"/>
      <c r="RUC9" s="0"/>
      <c r="RUD9" s="0"/>
      <c r="RUE9" s="0"/>
      <c r="RUF9" s="0"/>
      <c r="RUG9" s="0"/>
      <c r="RUH9" s="0"/>
      <c r="RUI9" s="0"/>
      <c r="RUJ9" s="0"/>
      <c r="RUK9" s="0"/>
      <c r="RUL9" s="0"/>
      <c r="RUM9" s="0"/>
      <c r="RUN9" s="0"/>
      <c r="RUO9" s="0"/>
      <c r="RUP9" s="0"/>
      <c r="RUQ9" s="0"/>
      <c r="RUR9" s="0"/>
      <c r="RUS9" s="0"/>
      <c r="RUT9" s="0"/>
      <c r="RUU9" s="0"/>
      <c r="RUV9" s="0"/>
      <c r="RUW9" s="0"/>
      <c r="RUX9" s="0"/>
      <c r="RUY9" s="0"/>
      <c r="RUZ9" s="0"/>
      <c r="RVA9" s="0"/>
      <c r="RVB9" s="0"/>
      <c r="RVC9" s="0"/>
      <c r="RVD9" s="0"/>
      <c r="RVE9" s="0"/>
      <c r="RVF9" s="0"/>
      <c r="RVG9" s="0"/>
      <c r="RVH9" s="0"/>
      <c r="RVI9" s="0"/>
      <c r="RVJ9" s="0"/>
      <c r="RVK9" s="0"/>
      <c r="RVL9" s="0"/>
      <c r="RVM9" s="0"/>
      <c r="RVN9" s="0"/>
      <c r="RVO9" s="0"/>
      <c r="RVP9" s="0"/>
      <c r="RVQ9" s="0"/>
      <c r="RVR9" s="0"/>
      <c r="RVS9" s="0"/>
      <c r="RVT9" s="0"/>
      <c r="RVU9" s="0"/>
      <c r="RVV9" s="0"/>
      <c r="RVW9" s="0"/>
      <c r="RVX9" s="0"/>
      <c r="RVY9" s="0"/>
      <c r="RVZ9" s="0"/>
      <c r="RWA9" s="0"/>
      <c r="RWB9" s="0"/>
      <c r="RWC9" s="0"/>
      <c r="RWD9" s="0"/>
      <c r="RWE9" s="0"/>
      <c r="RWF9" s="0"/>
      <c r="RWG9" s="0"/>
      <c r="RWH9" s="0"/>
      <c r="RWI9" s="0"/>
      <c r="RWJ9" s="0"/>
      <c r="RWK9" s="0"/>
      <c r="RWL9" s="0"/>
      <c r="RWM9" s="0"/>
      <c r="RWN9" s="0"/>
      <c r="RWO9" s="0"/>
      <c r="RWP9" s="0"/>
      <c r="RWQ9" s="0"/>
      <c r="RWR9" s="0"/>
      <c r="RWS9" s="0"/>
      <c r="RWT9" s="0"/>
      <c r="RWU9" s="0"/>
      <c r="RWV9" s="0"/>
      <c r="RWW9" s="0"/>
      <c r="RWX9" s="0"/>
      <c r="RWY9" s="0"/>
      <c r="RWZ9" s="0"/>
      <c r="RXA9" s="0"/>
      <c r="RXB9" s="0"/>
      <c r="RXC9" s="0"/>
      <c r="RXD9" s="0"/>
      <c r="RXE9" s="0"/>
      <c r="RXF9" s="0"/>
      <c r="RXG9" s="0"/>
      <c r="RXH9" s="0"/>
      <c r="RXI9" s="0"/>
      <c r="RXJ9" s="0"/>
      <c r="RXK9" s="0"/>
      <c r="RXL9" s="0"/>
      <c r="RXM9" s="0"/>
      <c r="RXN9" s="0"/>
      <c r="RXO9" s="0"/>
      <c r="RXP9" s="0"/>
      <c r="RXQ9" s="0"/>
      <c r="RXR9" s="0"/>
      <c r="RXS9" s="0"/>
      <c r="RXT9" s="0"/>
      <c r="RXU9" s="0"/>
      <c r="RXV9" s="0"/>
      <c r="RXW9" s="0"/>
      <c r="RXX9" s="0"/>
      <c r="RXY9" s="0"/>
      <c r="RXZ9" s="0"/>
      <c r="RYA9" s="0"/>
      <c r="RYB9" s="0"/>
      <c r="RYC9" s="0"/>
      <c r="RYD9" s="0"/>
      <c r="RYE9" s="0"/>
      <c r="RYF9" s="0"/>
      <c r="RYG9" s="0"/>
      <c r="RYH9" s="0"/>
      <c r="RYI9" s="0"/>
      <c r="RYJ9" s="0"/>
      <c r="RYK9" s="0"/>
      <c r="RYL9" s="0"/>
      <c r="RYM9" s="0"/>
      <c r="RYN9" s="0"/>
      <c r="RYO9" s="0"/>
      <c r="RYP9" s="0"/>
      <c r="RYQ9" s="0"/>
      <c r="RYR9" s="0"/>
      <c r="RYS9" s="0"/>
      <c r="RYT9" s="0"/>
      <c r="RYU9" s="0"/>
      <c r="RYV9" s="0"/>
      <c r="RYW9" s="0"/>
      <c r="RYX9" s="0"/>
      <c r="RYY9" s="0"/>
      <c r="RYZ9" s="0"/>
      <c r="RZA9" s="0"/>
      <c r="RZB9" s="0"/>
      <c r="RZC9" s="0"/>
      <c r="RZD9" s="0"/>
      <c r="RZE9" s="0"/>
      <c r="RZF9" s="0"/>
      <c r="RZG9" s="0"/>
      <c r="RZH9" s="0"/>
      <c r="RZI9" s="0"/>
      <c r="RZJ9" s="0"/>
      <c r="RZK9" s="0"/>
      <c r="RZL9" s="0"/>
      <c r="RZM9" s="0"/>
      <c r="RZN9" s="0"/>
      <c r="RZO9" s="0"/>
      <c r="RZP9" s="0"/>
      <c r="RZQ9" s="0"/>
      <c r="RZR9" s="0"/>
      <c r="RZS9" s="0"/>
      <c r="RZT9" s="0"/>
      <c r="RZU9" s="0"/>
      <c r="RZV9" s="0"/>
      <c r="RZW9" s="0"/>
      <c r="RZX9" s="0"/>
      <c r="RZY9" s="0"/>
      <c r="RZZ9" s="0"/>
      <c r="SAA9" s="0"/>
      <c r="SAB9" s="0"/>
      <c r="SAC9" s="0"/>
      <c r="SAD9" s="0"/>
      <c r="SAE9" s="0"/>
      <c r="SAF9" s="0"/>
      <c r="SAG9" s="0"/>
      <c r="SAH9" s="0"/>
      <c r="SAI9" s="0"/>
      <c r="SAJ9" s="0"/>
      <c r="SAK9" s="0"/>
      <c r="SAL9" s="0"/>
      <c r="SAM9" s="0"/>
      <c r="SAN9" s="0"/>
      <c r="SAO9" s="0"/>
      <c r="SAP9" s="0"/>
      <c r="SAQ9" s="0"/>
      <c r="SAR9" s="0"/>
      <c r="SAS9" s="0"/>
      <c r="SAT9" s="0"/>
      <c r="SAU9" s="0"/>
      <c r="SAV9" s="0"/>
      <c r="SAW9" s="0"/>
      <c r="SAX9" s="0"/>
      <c r="SAY9" s="0"/>
      <c r="SAZ9" s="0"/>
      <c r="SBA9" s="0"/>
      <c r="SBB9" s="0"/>
      <c r="SBC9" s="0"/>
      <c r="SBD9" s="0"/>
      <c r="SBE9" s="0"/>
      <c r="SBF9" s="0"/>
      <c r="SBG9" s="0"/>
      <c r="SBH9" s="0"/>
      <c r="SBI9" s="0"/>
      <c r="SBJ9" s="0"/>
      <c r="SBK9" s="0"/>
      <c r="SBL9" s="0"/>
      <c r="SBM9" s="0"/>
      <c r="SBN9" s="0"/>
      <c r="SBO9" s="0"/>
      <c r="SBP9" s="0"/>
      <c r="SBQ9" s="0"/>
      <c r="SBR9" s="0"/>
      <c r="SBS9" s="0"/>
      <c r="SBT9" s="0"/>
      <c r="SBU9" s="0"/>
      <c r="SBV9" s="0"/>
      <c r="SBW9" s="0"/>
      <c r="SBX9" s="0"/>
      <c r="SBY9" s="0"/>
      <c r="SBZ9" s="0"/>
      <c r="SCA9" s="0"/>
      <c r="SCB9" s="0"/>
      <c r="SCC9" s="0"/>
      <c r="SCD9" s="0"/>
      <c r="SCE9" s="0"/>
      <c r="SCF9" s="0"/>
      <c r="SCG9" s="0"/>
      <c r="SCH9" s="0"/>
      <c r="SCI9" s="0"/>
      <c r="SCJ9" s="0"/>
      <c r="SCK9" s="0"/>
      <c r="SCL9" s="0"/>
      <c r="SCM9" s="0"/>
      <c r="SCN9" s="0"/>
      <c r="SCO9" s="0"/>
      <c r="SCP9" s="0"/>
      <c r="SCQ9" s="0"/>
      <c r="SCR9" s="0"/>
      <c r="SCS9" s="0"/>
      <c r="SCT9" s="0"/>
      <c r="SCU9" s="0"/>
      <c r="SCV9" s="0"/>
      <c r="SCW9" s="0"/>
      <c r="SCX9" s="0"/>
      <c r="SCY9" s="0"/>
      <c r="SCZ9" s="0"/>
      <c r="SDA9" s="0"/>
      <c r="SDB9" s="0"/>
      <c r="SDC9" s="0"/>
      <c r="SDD9" s="0"/>
      <c r="SDE9" s="0"/>
      <c r="SDF9" s="0"/>
      <c r="SDG9" s="0"/>
      <c r="SDH9" s="0"/>
      <c r="SDI9" s="0"/>
      <c r="SDJ9" s="0"/>
      <c r="SDK9" s="0"/>
      <c r="SDL9" s="0"/>
      <c r="SDM9" s="0"/>
      <c r="SDN9" s="0"/>
      <c r="SDO9" s="0"/>
      <c r="SDP9" s="0"/>
      <c r="SDQ9" s="0"/>
      <c r="SDR9" s="0"/>
      <c r="SDS9" s="0"/>
      <c r="SDT9" s="0"/>
      <c r="SDU9" s="0"/>
      <c r="SDV9" s="0"/>
      <c r="SDW9" s="0"/>
      <c r="SDX9" s="0"/>
      <c r="SDY9" s="0"/>
      <c r="SDZ9" s="0"/>
      <c r="SEA9" s="0"/>
      <c r="SEB9" s="0"/>
      <c r="SEC9" s="0"/>
      <c r="SED9" s="0"/>
      <c r="SEE9" s="0"/>
      <c r="SEF9" s="0"/>
      <c r="SEG9" s="0"/>
      <c r="SEH9" s="0"/>
      <c r="SEI9" s="0"/>
      <c r="SEJ9" s="0"/>
      <c r="SEK9" s="0"/>
      <c r="SEL9" s="0"/>
      <c r="SEM9" s="0"/>
      <c r="SEN9" s="0"/>
      <c r="SEO9" s="0"/>
      <c r="SEP9" s="0"/>
      <c r="SEQ9" s="0"/>
      <c r="SER9" s="0"/>
      <c r="SES9" s="0"/>
      <c r="SET9" s="0"/>
      <c r="SEU9" s="0"/>
      <c r="SEV9" s="0"/>
      <c r="SEW9" s="0"/>
      <c r="SEX9" s="0"/>
      <c r="SEY9" s="0"/>
      <c r="SEZ9" s="0"/>
      <c r="SFA9" s="0"/>
      <c r="SFB9" s="0"/>
      <c r="SFC9" s="0"/>
      <c r="SFD9" s="0"/>
      <c r="SFE9" s="0"/>
      <c r="SFF9" s="0"/>
      <c r="SFG9" s="0"/>
      <c r="SFH9" s="0"/>
      <c r="SFI9" s="0"/>
      <c r="SFJ9" s="0"/>
      <c r="SFK9" s="0"/>
      <c r="SFL9" s="0"/>
      <c r="SFM9" s="0"/>
      <c r="SFN9" s="0"/>
      <c r="SFO9" s="0"/>
      <c r="SFP9" s="0"/>
      <c r="SFQ9" s="0"/>
      <c r="SFR9" s="0"/>
      <c r="SFS9" s="0"/>
      <c r="SFT9" s="0"/>
      <c r="SFU9" s="0"/>
      <c r="SFV9" s="0"/>
      <c r="SFW9" s="0"/>
      <c r="SFX9" s="0"/>
      <c r="SFY9" s="0"/>
      <c r="SFZ9" s="0"/>
      <c r="SGA9" s="0"/>
      <c r="SGB9" s="0"/>
      <c r="SGC9" s="0"/>
      <c r="SGD9" s="0"/>
      <c r="SGE9" s="0"/>
      <c r="SGF9" s="0"/>
      <c r="SGG9" s="0"/>
      <c r="SGH9" s="0"/>
      <c r="SGI9" s="0"/>
      <c r="SGJ9" s="0"/>
      <c r="SGK9" s="0"/>
      <c r="SGL9" s="0"/>
      <c r="SGM9" s="0"/>
      <c r="SGN9" s="0"/>
      <c r="SGO9" s="0"/>
      <c r="SGP9" s="0"/>
      <c r="SGQ9" s="0"/>
      <c r="SGR9" s="0"/>
      <c r="SGS9" s="0"/>
      <c r="SGT9" s="0"/>
      <c r="SGU9" s="0"/>
      <c r="SGV9" s="0"/>
      <c r="SGW9" s="0"/>
      <c r="SGX9" s="0"/>
      <c r="SGY9" s="0"/>
      <c r="SGZ9" s="0"/>
      <c r="SHA9" s="0"/>
      <c r="SHB9" s="0"/>
      <c r="SHC9" s="0"/>
      <c r="SHD9" s="0"/>
      <c r="SHE9" s="0"/>
      <c r="SHF9" s="0"/>
      <c r="SHG9" s="0"/>
      <c r="SHH9" s="0"/>
      <c r="SHI9" s="0"/>
      <c r="SHJ9" s="0"/>
      <c r="SHK9" s="0"/>
      <c r="SHL9" s="0"/>
      <c r="SHM9" s="0"/>
      <c r="SHN9" s="0"/>
      <c r="SHO9" s="0"/>
      <c r="SHP9" s="0"/>
      <c r="SHQ9" s="0"/>
      <c r="SHR9" s="0"/>
      <c r="SHS9" s="0"/>
      <c r="SHT9" s="0"/>
      <c r="SHU9" s="0"/>
      <c r="SHV9" s="0"/>
      <c r="SHW9" s="0"/>
      <c r="SHX9" s="0"/>
      <c r="SHY9" s="0"/>
      <c r="SHZ9" s="0"/>
      <c r="SIA9" s="0"/>
      <c r="SIB9" s="0"/>
      <c r="SIC9" s="0"/>
      <c r="SID9" s="0"/>
      <c r="SIE9" s="0"/>
      <c r="SIF9" s="0"/>
      <c r="SIG9" s="0"/>
      <c r="SIH9" s="0"/>
      <c r="SII9" s="0"/>
      <c r="SIJ9" s="0"/>
      <c r="SIK9" s="0"/>
      <c r="SIL9" s="0"/>
      <c r="SIM9" s="0"/>
      <c r="SIN9" s="0"/>
      <c r="SIO9" s="0"/>
      <c r="SIP9" s="0"/>
      <c r="SIQ9" s="0"/>
      <c r="SIR9" s="0"/>
      <c r="SIS9" s="0"/>
      <c r="SIT9" s="0"/>
      <c r="SIU9" s="0"/>
      <c r="SIV9" s="0"/>
      <c r="SIW9" s="0"/>
      <c r="SIX9" s="0"/>
      <c r="SIY9" s="0"/>
      <c r="SIZ9" s="0"/>
      <c r="SJA9" s="0"/>
      <c r="SJB9" s="0"/>
      <c r="SJC9" s="0"/>
      <c r="SJD9" s="0"/>
      <c r="SJE9" s="0"/>
      <c r="SJF9" s="0"/>
      <c r="SJG9" s="0"/>
      <c r="SJH9" s="0"/>
      <c r="SJI9" s="0"/>
      <c r="SJJ9" s="0"/>
      <c r="SJK9" s="0"/>
      <c r="SJL9" s="0"/>
      <c r="SJM9" s="0"/>
      <c r="SJN9" s="0"/>
      <c r="SJO9" s="0"/>
      <c r="SJP9" s="0"/>
      <c r="SJQ9" s="0"/>
      <c r="SJR9" s="0"/>
      <c r="SJS9" s="0"/>
      <c r="SJT9" s="0"/>
      <c r="SJU9" s="0"/>
      <c r="SJV9" s="0"/>
      <c r="SJW9" s="0"/>
      <c r="SJX9" s="0"/>
      <c r="SJY9" s="0"/>
      <c r="SJZ9" s="0"/>
      <c r="SKA9" s="0"/>
      <c r="SKB9" s="0"/>
      <c r="SKC9" s="0"/>
      <c r="SKD9" s="0"/>
      <c r="SKE9" s="0"/>
      <c r="SKF9" s="0"/>
      <c r="SKG9" s="0"/>
      <c r="SKH9" s="0"/>
      <c r="SKI9" s="0"/>
      <c r="SKJ9" s="0"/>
      <c r="SKK9" s="0"/>
      <c r="SKL9" s="0"/>
      <c r="SKM9" s="0"/>
      <c r="SKN9" s="0"/>
      <c r="SKO9" s="0"/>
      <c r="SKP9" s="0"/>
      <c r="SKQ9" s="0"/>
      <c r="SKR9" s="0"/>
      <c r="SKS9" s="0"/>
      <c r="SKT9" s="0"/>
      <c r="SKU9" s="0"/>
      <c r="SKV9" s="0"/>
      <c r="SKW9" s="0"/>
      <c r="SKX9" s="0"/>
      <c r="SKY9" s="0"/>
      <c r="SKZ9" s="0"/>
      <c r="SLA9" s="0"/>
      <c r="SLB9" s="0"/>
      <c r="SLC9" s="0"/>
      <c r="SLD9" s="0"/>
      <c r="SLE9" s="0"/>
      <c r="SLF9" s="0"/>
      <c r="SLG9" s="0"/>
      <c r="SLH9" s="0"/>
      <c r="SLI9" s="0"/>
      <c r="SLJ9" s="0"/>
      <c r="SLK9" s="0"/>
      <c r="SLL9" s="0"/>
      <c r="SLM9" s="0"/>
      <c r="SLN9" s="0"/>
      <c r="SLO9" s="0"/>
      <c r="SLP9" s="0"/>
      <c r="SLQ9" s="0"/>
      <c r="SLR9" s="0"/>
      <c r="SLS9" s="0"/>
      <c r="SLT9" s="0"/>
      <c r="SLU9" s="0"/>
      <c r="SLV9" s="0"/>
      <c r="SLW9" s="0"/>
      <c r="SLX9" s="0"/>
      <c r="SLY9" s="0"/>
      <c r="SLZ9" s="0"/>
      <c r="SMA9" s="0"/>
      <c r="SMB9" s="0"/>
      <c r="SMC9" s="0"/>
      <c r="SMD9" s="0"/>
      <c r="SME9" s="0"/>
      <c r="SMF9" s="0"/>
      <c r="SMG9" s="0"/>
      <c r="SMH9" s="0"/>
      <c r="SMI9" s="0"/>
      <c r="SMJ9" s="0"/>
      <c r="SMK9" s="0"/>
      <c r="SML9" s="0"/>
      <c r="SMM9" s="0"/>
      <c r="SMN9" s="0"/>
      <c r="SMO9" s="0"/>
      <c r="SMP9" s="0"/>
      <c r="SMQ9" s="0"/>
      <c r="SMR9" s="0"/>
      <c r="SMS9" s="0"/>
      <c r="SMT9" s="0"/>
      <c r="SMU9" s="0"/>
      <c r="SMV9" s="0"/>
      <c r="SMW9" s="0"/>
      <c r="SMX9" s="0"/>
      <c r="SMY9" s="0"/>
      <c r="SMZ9" s="0"/>
      <c r="SNA9" s="0"/>
      <c r="SNB9" s="0"/>
      <c r="SNC9" s="0"/>
      <c r="SND9" s="0"/>
      <c r="SNE9" s="0"/>
      <c r="SNF9" s="0"/>
      <c r="SNG9" s="0"/>
      <c r="SNH9" s="0"/>
      <c r="SNI9" s="0"/>
      <c r="SNJ9" s="0"/>
      <c r="SNK9" s="0"/>
      <c r="SNL9" s="0"/>
      <c r="SNM9" s="0"/>
      <c r="SNN9" s="0"/>
      <c r="SNO9" s="0"/>
      <c r="SNP9" s="0"/>
      <c r="SNQ9" s="0"/>
      <c r="SNR9" s="0"/>
      <c r="SNS9" s="0"/>
      <c r="SNT9" s="0"/>
      <c r="SNU9" s="0"/>
      <c r="SNV9" s="0"/>
      <c r="SNW9" s="0"/>
      <c r="SNX9" s="0"/>
      <c r="SNY9" s="0"/>
      <c r="SNZ9" s="0"/>
      <c r="SOA9" s="0"/>
      <c r="SOB9" s="0"/>
      <c r="SOC9" s="0"/>
      <c r="SOD9" s="0"/>
      <c r="SOE9" s="0"/>
      <c r="SOF9" s="0"/>
      <c r="SOG9" s="0"/>
      <c r="SOH9" s="0"/>
      <c r="SOI9" s="0"/>
      <c r="SOJ9" s="0"/>
      <c r="SOK9" s="0"/>
      <c r="SOL9" s="0"/>
      <c r="SOM9" s="0"/>
      <c r="SON9" s="0"/>
      <c r="SOO9" s="0"/>
      <c r="SOP9" s="0"/>
      <c r="SOQ9" s="0"/>
      <c r="SOR9" s="0"/>
      <c r="SOS9" s="0"/>
      <c r="SOT9" s="0"/>
      <c r="SOU9" s="0"/>
      <c r="SOV9" s="0"/>
      <c r="SOW9" s="0"/>
      <c r="SOX9" s="0"/>
      <c r="SOY9" s="0"/>
      <c r="SOZ9" s="0"/>
      <c r="SPA9" s="0"/>
      <c r="SPB9" s="0"/>
      <c r="SPC9" s="0"/>
      <c r="SPD9" s="0"/>
      <c r="SPE9" s="0"/>
      <c r="SPF9" s="0"/>
      <c r="SPG9" s="0"/>
      <c r="SPH9" s="0"/>
      <c r="SPI9" s="0"/>
      <c r="SPJ9" s="0"/>
      <c r="SPK9" s="0"/>
      <c r="SPL9" s="0"/>
      <c r="SPM9" s="0"/>
      <c r="SPN9" s="0"/>
      <c r="SPO9" s="0"/>
      <c r="SPP9" s="0"/>
      <c r="SPQ9" s="0"/>
      <c r="SPR9" s="0"/>
      <c r="SPS9" s="0"/>
      <c r="SPT9" s="0"/>
      <c r="SPU9" s="0"/>
      <c r="SPV9" s="0"/>
      <c r="SPW9" s="0"/>
      <c r="SPX9" s="0"/>
      <c r="SPY9" s="0"/>
      <c r="SPZ9" s="0"/>
      <c r="SQA9" s="0"/>
      <c r="SQB9" s="0"/>
      <c r="SQC9" s="0"/>
      <c r="SQD9" s="0"/>
      <c r="SQE9" s="0"/>
      <c r="SQF9" s="0"/>
      <c r="SQG9" s="0"/>
      <c r="SQH9" s="0"/>
      <c r="SQI9" s="0"/>
      <c r="SQJ9" s="0"/>
      <c r="SQK9" s="0"/>
      <c r="SQL9" s="0"/>
      <c r="SQM9" s="0"/>
      <c r="SQN9" s="0"/>
      <c r="SQO9" s="0"/>
      <c r="SQP9" s="0"/>
      <c r="SQQ9" s="0"/>
      <c r="SQR9" s="0"/>
      <c r="SQS9" s="0"/>
      <c r="SQT9" s="0"/>
      <c r="SQU9" s="0"/>
      <c r="SQV9" s="0"/>
      <c r="SQW9" s="0"/>
      <c r="SQX9" s="0"/>
      <c r="SQY9" s="0"/>
      <c r="SQZ9" s="0"/>
      <c r="SRA9" s="0"/>
      <c r="SRB9" s="0"/>
      <c r="SRC9" s="0"/>
      <c r="SRD9" s="0"/>
      <c r="SRE9" s="0"/>
      <c r="SRF9" s="0"/>
      <c r="SRG9" s="0"/>
      <c r="SRH9" s="0"/>
      <c r="SRI9" s="0"/>
      <c r="SRJ9" s="0"/>
      <c r="SRK9" s="0"/>
      <c r="SRL9" s="0"/>
      <c r="SRM9" s="0"/>
      <c r="SRN9" s="0"/>
      <c r="SRO9" s="0"/>
      <c r="SRP9" s="0"/>
      <c r="SRQ9" s="0"/>
      <c r="SRR9" s="0"/>
      <c r="SRS9" s="0"/>
      <c r="SRT9" s="0"/>
      <c r="SRU9" s="0"/>
      <c r="SRV9" s="0"/>
      <c r="SRW9" s="0"/>
      <c r="SRX9" s="0"/>
      <c r="SRY9" s="0"/>
      <c r="SRZ9" s="0"/>
      <c r="SSA9" s="0"/>
      <c r="SSB9" s="0"/>
      <c r="SSC9" s="0"/>
      <c r="SSD9" s="0"/>
      <c r="SSE9" s="0"/>
      <c r="SSF9" s="0"/>
      <c r="SSG9" s="0"/>
      <c r="SSH9" s="0"/>
      <c r="SSI9" s="0"/>
      <c r="SSJ9" s="0"/>
      <c r="SSK9" s="0"/>
      <c r="SSL9" s="0"/>
      <c r="SSM9" s="0"/>
      <c r="SSN9" s="0"/>
      <c r="SSO9" s="0"/>
      <c r="SSP9" s="0"/>
      <c r="SSQ9" s="0"/>
      <c r="SSR9" s="0"/>
      <c r="SSS9" s="0"/>
      <c r="SST9" s="0"/>
      <c r="SSU9" s="0"/>
      <c r="SSV9" s="0"/>
      <c r="SSW9" s="0"/>
      <c r="SSX9" s="0"/>
      <c r="SSY9" s="0"/>
      <c r="SSZ9" s="0"/>
      <c r="STA9" s="0"/>
      <c r="STB9" s="0"/>
      <c r="STC9" s="0"/>
      <c r="STD9" s="0"/>
      <c r="STE9" s="0"/>
      <c r="STF9" s="0"/>
      <c r="STG9" s="0"/>
      <c r="STH9" s="0"/>
      <c r="STI9" s="0"/>
      <c r="STJ9" s="0"/>
      <c r="STK9" s="0"/>
      <c r="STL9" s="0"/>
      <c r="STM9" s="0"/>
      <c r="STN9" s="0"/>
      <c r="STO9" s="0"/>
      <c r="STP9" s="0"/>
      <c r="STQ9" s="0"/>
      <c r="STR9" s="0"/>
      <c r="STS9" s="0"/>
      <c r="STT9" s="0"/>
      <c r="STU9" s="0"/>
      <c r="STV9" s="0"/>
      <c r="STW9" s="0"/>
      <c r="STX9" s="0"/>
      <c r="STY9" s="0"/>
      <c r="STZ9" s="0"/>
      <c r="SUA9" s="0"/>
      <c r="SUB9" s="0"/>
      <c r="SUC9" s="0"/>
      <c r="SUD9" s="0"/>
      <c r="SUE9" s="0"/>
      <c r="SUF9" s="0"/>
      <c r="SUG9" s="0"/>
      <c r="SUH9" s="0"/>
      <c r="SUI9" s="0"/>
      <c r="SUJ9" s="0"/>
      <c r="SUK9" s="0"/>
      <c r="SUL9" s="0"/>
      <c r="SUM9" s="0"/>
      <c r="SUN9" s="0"/>
      <c r="SUO9" s="0"/>
      <c r="SUP9" s="0"/>
      <c r="SUQ9" s="0"/>
      <c r="SUR9" s="0"/>
      <c r="SUS9" s="0"/>
      <c r="SUT9" s="0"/>
      <c r="SUU9" s="0"/>
      <c r="SUV9" s="0"/>
      <c r="SUW9" s="0"/>
      <c r="SUX9" s="0"/>
      <c r="SUY9" s="0"/>
      <c r="SUZ9" s="0"/>
      <c r="SVA9" s="0"/>
      <c r="SVB9" s="0"/>
      <c r="SVC9" s="0"/>
      <c r="SVD9" s="0"/>
      <c r="SVE9" s="0"/>
      <c r="SVF9" s="0"/>
      <c r="SVG9" s="0"/>
      <c r="SVH9" s="0"/>
      <c r="SVI9" s="0"/>
      <c r="SVJ9" s="0"/>
      <c r="SVK9" s="0"/>
      <c r="SVL9" s="0"/>
      <c r="SVM9" s="0"/>
      <c r="SVN9" s="0"/>
      <c r="SVO9" s="0"/>
      <c r="SVP9" s="0"/>
      <c r="SVQ9" s="0"/>
      <c r="SVR9" s="0"/>
      <c r="SVS9" s="0"/>
      <c r="SVT9" s="0"/>
      <c r="SVU9" s="0"/>
      <c r="SVV9" s="0"/>
      <c r="SVW9" s="0"/>
      <c r="SVX9" s="0"/>
      <c r="SVY9" s="0"/>
      <c r="SVZ9" s="0"/>
      <c r="SWA9" s="0"/>
      <c r="SWB9" s="0"/>
      <c r="SWC9" s="0"/>
      <c r="SWD9" s="0"/>
      <c r="SWE9" s="0"/>
      <c r="SWF9" s="0"/>
      <c r="SWG9" s="0"/>
      <c r="SWH9" s="0"/>
      <c r="SWI9" s="0"/>
      <c r="SWJ9" s="0"/>
      <c r="SWK9" s="0"/>
      <c r="SWL9" s="0"/>
      <c r="SWM9" s="0"/>
      <c r="SWN9" s="0"/>
      <c r="SWO9" s="0"/>
      <c r="SWP9" s="0"/>
      <c r="SWQ9" s="0"/>
      <c r="SWR9" s="0"/>
      <c r="SWS9" s="0"/>
      <c r="SWT9" s="0"/>
      <c r="SWU9" s="0"/>
      <c r="SWV9" s="0"/>
      <c r="SWW9" s="0"/>
      <c r="SWX9" s="0"/>
      <c r="SWY9" s="0"/>
      <c r="SWZ9" s="0"/>
      <c r="SXA9" s="0"/>
      <c r="SXB9" s="0"/>
      <c r="SXC9" s="0"/>
      <c r="SXD9" s="0"/>
      <c r="SXE9" s="0"/>
      <c r="SXF9" s="0"/>
      <c r="SXG9" s="0"/>
      <c r="SXH9" s="0"/>
      <c r="SXI9" s="0"/>
      <c r="SXJ9" s="0"/>
      <c r="SXK9" s="0"/>
      <c r="SXL9" s="0"/>
      <c r="SXM9" s="0"/>
      <c r="SXN9" s="0"/>
      <c r="SXO9" s="0"/>
      <c r="SXP9" s="0"/>
      <c r="SXQ9" s="0"/>
      <c r="SXR9" s="0"/>
      <c r="SXS9" s="0"/>
      <c r="SXT9" s="0"/>
      <c r="SXU9" s="0"/>
      <c r="SXV9" s="0"/>
      <c r="SXW9" s="0"/>
      <c r="SXX9" s="0"/>
      <c r="SXY9" s="0"/>
      <c r="SXZ9" s="0"/>
      <c r="SYA9" s="0"/>
      <c r="SYB9" s="0"/>
      <c r="SYC9" s="0"/>
      <c r="SYD9" s="0"/>
      <c r="SYE9" s="0"/>
      <c r="SYF9" s="0"/>
      <c r="SYG9" s="0"/>
      <c r="SYH9" s="0"/>
      <c r="SYI9" s="0"/>
      <c r="SYJ9" s="0"/>
      <c r="SYK9" s="0"/>
      <c r="SYL9" s="0"/>
      <c r="SYM9" s="0"/>
      <c r="SYN9" s="0"/>
      <c r="SYO9" s="0"/>
      <c r="SYP9" s="0"/>
      <c r="SYQ9" s="0"/>
      <c r="SYR9" s="0"/>
      <c r="SYS9" s="0"/>
      <c r="SYT9" s="0"/>
      <c r="SYU9" s="0"/>
      <c r="SYV9" s="0"/>
      <c r="SYW9" s="0"/>
      <c r="SYX9" s="0"/>
      <c r="SYY9" s="0"/>
      <c r="SYZ9" s="0"/>
      <c r="SZA9" s="0"/>
      <c r="SZB9" s="0"/>
      <c r="SZC9" s="0"/>
      <c r="SZD9" s="0"/>
      <c r="SZE9" s="0"/>
      <c r="SZF9" s="0"/>
      <c r="SZG9" s="0"/>
      <c r="SZH9" s="0"/>
      <c r="SZI9" s="0"/>
      <c r="SZJ9" s="0"/>
      <c r="SZK9" s="0"/>
      <c r="SZL9" s="0"/>
      <c r="SZM9" s="0"/>
      <c r="SZN9" s="0"/>
      <c r="SZO9" s="0"/>
      <c r="SZP9" s="0"/>
      <c r="SZQ9" s="0"/>
      <c r="SZR9" s="0"/>
      <c r="SZS9" s="0"/>
      <c r="SZT9" s="0"/>
      <c r="SZU9" s="0"/>
      <c r="SZV9" s="0"/>
      <c r="SZW9" s="0"/>
      <c r="SZX9" s="0"/>
      <c r="SZY9" s="0"/>
      <c r="SZZ9" s="0"/>
      <c r="TAA9" s="0"/>
      <c r="TAB9" s="0"/>
      <c r="TAC9" s="0"/>
      <c r="TAD9" s="0"/>
      <c r="TAE9" s="0"/>
      <c r="TAF9" s="0"/>
      <c r="TAG9" s="0"/>
      <c r="TAH9" s="0"/>
      <c r="TAI9" s="0"/>
      <c r="TAJ9" s="0"/>
      <c r="TAK9" s="0"/>
      <c r="TAL9" s="0"/>
      <c r="TAM9" s="0"/>
      <c r="TAN9" s="0"/>
      <c r="TAO9" s="0"/>
      <c r="TAP9" s="0"/>
      <c r="TAQ9" s="0"/>
      <c r="TAR9" s="0"/>
      <c r="TAS9" s="0"/>
      <c r="TAT9" s="0"/>
      <c r="TAU9" s="0"/>
      <c r="TAV9" s="0"/>
      <c r="TAW9" s="0"/>
      <c r="TAX9" s="0"/>
      <c r="TAY9" s="0"/>
      <c r="TAZ9" s="0"/>
      <c r="TBA9" s="0"/>
      <c r="TBB9" s="0"/>
      <c r="TBC9" s="0"/>
      <c r="TBD9" s="0"/>
      <c r="TBE9" s="0"/>
      <c r="TBF9" s="0"/>
      <c r="TBG9" s="0"/>
      <c r="TBH9" s="0"/>
      <c r="TBI9" s="0"/>
      <c r="TBJ9" s="0"/>
      <c r="TBK9" s="0"/>
      <c r="TBL9" s="0"/>
      <c r="TBM9" s="0"/>
      <c r="TBN9" s="0"/>
      <c r="TBO9" s="0"/>
      <c r="TBP9" s="0"/>
      <c r="TBQ9" s="0"/>
      <c r="TBR9" s="0"/>
      <c r="TBS9" s="0"/>
      <c r="TBT9" s="0"/>
      <c r="TBU9" s="0"/>
      <c r="TBV9" s="0"/>
      <c r="TBW9" s="0"/>
      <c r="TBX9" s="0"/>
      <c r="TBY9" s="0"/>
      <c r="TBZ9" s="0"/>
      <c r="TCA9" s="0"/>
      <c r="TCB9" s="0"/>
      <c r="TCC9" s="0"/>
      <c r="TCD9" s="0"/>
      <c r="TCE9" s="0"/>
      <c r="TCF9" s="0"/>
      <c r="TCG9" s="0"/>
      <c r="TCH9" s="0"/>
      <c r="TCI9" s="0"/>
      <c r="TCJ9" s="0"/>
      <c r="TCK9" s="0"/>
      <c r="TCL9" s="0"/>
      <c r="TCM9" s="0"/>
      <c r="TCN9" s="0"/>
      <c r="TCO9" s="0"/>
      <c r="TCP9" s="0"/>
      <c r="TCQ9" s="0"/>
      <c r="TCR9" s="0"/>
      <c r="TCS9" s="0"/>
      <c r="TCT9" s="0"/>
      <c r="TCU9" s="0"/>
      <c r="TCV9" s="0"/>
      <c r="TCW9" s="0"/>
      <c r="TCX9" s="0"/>
      <c r="TCY9" s="0"/>
      <c r="TCZ9" s="0"/>
      <c r="TDA9" s="0"/>
      <c r="TDB9" s="0"/>
      <c r="TDC9" s="0"/>
      <c r="TDD9" s="0"/>
      <c r="TDE9" s="0"/>
      <c r="TDF9" s="0"/>
      <c r="TDG9" s="0"/>
      <c r="TDH9" s="0"/>
      <c r="TDI9" s="0"/>
      <c r="TDJ9" s="0"/>
      <c r="TDK9" s="0"/>
      <c r="TDL9" s="0"/>
      <c r="TDM9" s="0"/>
      <c r="TDN9" s="0"/>
      <c r="TDO9" s="0"/>
      <c r="TDP9" s="0"/>
      <c r="TDQ9" s="0"/>
      <c r="TDR9" s="0"/>
      <c r="TDS9" s="0"/>
      <c r="TDT9" s="0"/>
      <c r="TDU9" s="0"/>
      <c r="TDV9" s="0"/>
      <c r="TDW9" s="0"/>
      <c r="TDX9" s="0"/>
      <c r="TDY9" s="0"/>
      <c r="TDZ9" s="0"/>
      <c r="TEA9" s="0"/>
      <c r="TEB9" s="0"/>
      <c r="TEC9" s="0"/>
      <c r="TED9" s="0"/>
      <c r="TEE9" s="0"/>
      <c r="TEF9" s="0"/>
      <c r="TEG9" s="0"/>
      <c r="TEH9" s="0"/>
      <c r="TEI9" s="0"/>
      <c r="TEJ9" s="0"/>
      <c r="TEK9" s="0"/>
      <c r="TEL9" s="0"/>
      <c r="TEM9" s="0"/>
      <c r="TEN9" s="0"/>
      <c r="TEO9" s="0"/>
      <c r="TEP9" s="0"/>
      <c r="TEQ9" s="0"/>
      <c r="TER9" s="0"/>
      <c r="TES9" s="0"/>
      <c r="TET9" s="0"/>
      <c r="TEU9" s="0"/>
      <c r="TEV9" s="0"/>
      <c r="TEW9" s="0"/>
      <c r="TEX9" s="0"/>
      <c r="TEY9" s="0"/>
      <c r="TEZ9" s="0"/>
      <c r="TFA9" s="0"/>
      <c r="TFB9" s="0"/>
      <c r="TFC9" s="0"/>
      <c r="TFD9" s="0"/>
      <c r="TFE9" s="0"/>
      <c r="TFF9" s="0"/>
      <c r="TFG9" s="0"/>
      <c r="TFH9" s="0"/>
      <c r="TFI9" s="0"/>
      <c r="TFJ9" s="0"/>
      <c r="TFK9" s="0"/>
      <c r="TFL9" s="0"/>
      <c r="TFM9" s="0"/>
      <c r="TFN9" s="0"/>
      <c r="TFO9" s="0"/>
      <c r="TFP9" s="0"/>
      <c r="TFQ9" s="0"/>
      <c r="TFR9" s="0"/>
      <c r="TFS9" s="0"/>
      <c r="TFT9" s="0"/>
      <c r="TFU9" s="0"/>
      <c r="TFV9" s="0"/>
      <c r="TFW9" s="0"/>
      <c r="TFX9" s="0"/>
      <c r="TFY9" s="0"/>
      <c r="TFZ9" s="0"/>
      <c r="TGA9" s="0"/>
      <c r="TGB9" s="0"/>
      <c r="TGC9" s="0"/>
      <c r="TGD9" s="0"/>
      <c r="TGE9" s="0"/>
      <c r="TGF9" s="0"/>
      <c r="TGG9" s="0"/>
      <c r="TGH9" s="0"/>
      <c r="TGI9" s="0"/>
      <c r="TGJ9" s="0"/>
      <c r="TGK9" s="0"/>
      <c r="TGL9" s="0"/>
      <c r="TGM9" s="0"/>
      <c r="TGN9" s="0"/>
      <c r="TGO9" s="0"/>
      <c r="TGP9" s="0"/>
      <c r="TGQ9" s="0"/>
      <c r="TGR9" s="0"/>
      <c r="TGS9" s="0"/>
      <c r="TGT9" s="0"/>
      <c r="TGU9" s="0"/>
      <c r="TGV9" s="0"/>
      <c r="TGW9" s="0"/>
      <c r="TGX9" s="0"/>
      <c r="TGY9" s="0"/>
      <c r="TGZ9" s="0"/>
      <c r="THA9" s="0"/>
      <c r="THB9" s="0"/>
      <c r="THC9" s="0"/>
      <c r="THD9" s="0"/>
      <c r="THE9" s="0"/>
      <c r="THF9" s="0"/>
      <c r="THG9" s="0"/>
      <c r="THH9" s="0"/>
      <c r="THI9" s="0"/>
      <c r="THJ9" s="0"/>
      <c r="THK9" s="0"/>
      <c r="THL9" s="0"/>
      <c r="THM9" s="0"/>
      <c r="THN9" s="0"/>
      <c r="THO9" s="0"/>
      <c r="THP9" s="0"/>
      <c r="THQ9" s="0"/>
      <c r="THR9" s="0"/>
      <c r="THS9" s="0"/>
      <c r="THT9" s="0"/>
      <c r="THU9" s="0"/>
      <c r="THV9" s="0"/>
      <c r="THW9" s="0"/>
      <c r="THX9" s="0"/>
      <c r="THY9" s="0"/>
      <c r="THZ9" s="0"/>
      <c r="TIA9" s="0"/>
      <c r="TIB9" s="0"/>
      <c r="TIC9" s="0"/>
      <c r="TID9" s="0"/>
      <c r="TIE9" s="0"/>
      <c r="TIF9" s="0"/>
      <c r="TIG9" s="0"/>
      <c r="TIH9" s="0"/>
      <c r="TII9" s="0"/>
      <c r="TIJ9" s="0"/>
      <c r="TIK9" s="0"/>
      <c r="TIL9" s="0"/>
      <c r="TIM9" s="0"/>
      <c r="TIN9" s="0"/>
      <c r="TIO9" s="0"/>
      <c r="TIP9" s="0"/>
      <c r="TIQ9" s="0"/>
      <c r="TIR9" s="0"/>
      <c r="TIS9" s="0"/>
      <c r="TIT9" s="0"/>
      <c r="TIU9" s="0"/>
      <c r="TIV9" s="0"/>
      <c r="TIW9" s="0"/>
      <c r="TIX9" s="0"/>
      <c r="TIY9" s="0"/>
      <c r="TIZ9" s="0"/>
      <c r="TJA9" s="0"/>
      <c r="TJB9" s="0"/>
      <c r="TJC9" s="0"/>
      <c r="TJD9" s="0"/>
      <c r="TJE9" s="0"/>
      <c r="TJF9" s="0"/>
      <c r="TJG9" s="0"/>
      <c r="TJH9" s="0"/>
      <c r="TJI9" s="0"/>
      <c r="TJJ9" s="0"/>
      <c r="TJK9" s="0"/>
      <c r="TJL9" s="0"/>
      <c r="TJM9" s="0"/>
      <c r="TJN9" s="0"/>
      <c r="TJO9" s="0"/>
      <c r="TJP9" s="0"/>
      <c r="TJQ9" s="0"/>
      <c r="TJR9" s="0"/>
      <c r="TJS9" s="0"/>
      <c r="TJT9" s="0"/>
      <c r="TJU9" s="0"/>
      <c r="TJV9" s="0"/>
      <c r="TJW9" s="0"/>
      <c r="TJX9" s="0"/>
      <c r="TJY9" s="0"/>
      <c r="TJZ9" s="0"/>
      <c r="TKA9" s="0"/>
      <c r="TKB9" s="0"/>
      <c r="TKC9" s="0"/>
      <c r="TKD9" s="0"/>
      <c r="TKE9" s="0"/>
      <c r="TKF9" s="0"/>
      <c r="TKG9" s="0"/>
      <c r="TKH9" s="0"/>
      <c r="TKI9" s="0"/>
      <c r="TKJ9" s="0"/>
      <c r="TKK9" s="0"/>
      <c r="TKL9" s="0"/>
      <c r="TKM9" s="0"/>
      <c r="TKN9" s="0"/>
      <c r="TKO9" s="0"/>
      <c r="TKP9" s="0"/>
      <c r="TKQ9" s="0"/>
      <c r="TKR9" s="0"/>
      <c r="TKS9" s="0"/>
      <c r="TKT9" s="0"/>
      <c r="TKU9" s="0"/>
      <c r="TKV9" s="0"/>
      <c r="TKW9" s="0"/>
      <c r="TKX9" s="0"/>
      <c r="TKY9" s="0"/>
      <c r="TKZ9" s="0"/>
      <c r="TLA9" s="0"/>
      <c r="TLB9" s="0"/>
      <c r="TLC9" s="0"/>
      <c r="TLD9" s="0"/>
      <c r="TLE9" s="0"/>
      <c r="TLF9" s="0"/>
      <c r="TLG9" s="0"/>
      <c r="TLH9" s="0"/>
      <c r="TLI9" s="0"/>
      <c r="TLJ9" s="0"/>
      <c r="TLK9" s="0"/>
      <c r="TLL9" s="0"/>
      <c r="TLM9" s="0"/>
      <c r="TLN9" s="0"/>
      <c r="TLO9" s="0"/>
      <c r="TLP9" s="0"/>
      <c r="TLQ9" s="0"/>
      <c r="TLR9" s="0"/>
      <c r="TLS9" s="0"/>
      <c r="TLT9" s="0"/>
      <c r="TLU9" s="0"/>
      <c r="TLV9" s="0"/>
      <c r="TLW9" s="0"/>
      <c r="TLX9" s="0"/>
      <c r="TLY9" s="0"/>
      <c r="TLZ9" s="0"/>
      <c r="TMA9" s="0"/>
      <c r="TMB9" s="0"/>
      <c r="TMC9" s="0"/>
      <c r="TMD9" s="0"/>
      <c r="TME9" s="0"/>
      <c r="TMF9" s="0"/>
      <c r="TMG9" s="0"/>
      <c r="TMH9" s="0"/>
      <c r="TMI9" s="0"/>
      <c r="TMJ9" s="0"/>
      <c r="TMK9" s="0"/>
      <c r="TML9" s="0"/>
      <c r="TMM9" s="0"/>
      <c r="TMN9" s="0"/>
      <c r="TMO9" s="0"/>
      <c r="TMP9" s="0"/>
      <c r="TMQ9" s="0"/>
      <c r="TMR9" s="0"/>
      <c r="TMS9" s="0"/>
      <c r="TMT9" s="0"/>
      <c r="TMU9" s="0"/>
      <c r="TMV9" s="0"/>
      <c r="TMW9" s="0"/>
      <c r="TMX9" s="0"/>
      <c r="TMY9" s="0"/>
      <c r="TMZ9" s="0"/>
      <c r="TNA9" s="0"/>
      <c r="TNB9" s="0"/>
      <c r="TNC9" s="0"/>
      <c r="TND9" s="0"/>
      <c r="TNE9" s="0"/>
      <c r="TNF9" s="0"/>
      <c r="TNG9" s="0"/>
      <c r="TNH9" s="0"/>
      <c r="TNI9" s="0"/>
      <c r="TNJ9" s="0"/>
      <c r="TNK9" s="0"/>
      <c r="TNL9" s="0"/>
      <c r="TNM9" s="0"/>
      <c r="TNN9" s="0"/>
      <c r="TNO9" s="0"/>
      <c r="TNP9" s="0"/>
      <c r="TNQ9" s="0"/>
      <c r="TNR9" s="0"/>
      <c r="TNS9" s="0"/>
      <c r="TNT9" s="0"/>
      <c r="TNU9" s="0"/>
      <c r="TNV9" s="0"/>
      <c r="TNW9" s="0"/>
      <c r="TNX9" s="0"/>
      <c r="TNY9" s="0"/>
      <c r="TNZ9" s="0"/>
      <c r="TOA9" s="0"/>
      <c r="TOB9" s="0"/>
      <c r="TOC9" s="0"/>
      <c r="TOD9" s="0"/>
      <c r="TOE9" s="0"/>
      <c r="TOF9" s="0"/>
      <c r="TOG9" s="0"/>
      <c r="TOH9" s="0"/>
      <c r="TOI9" s="0"/>
      <c r="TOJ9" s="0"/>
      <c r="TOK9" s="0"/>
      <c r="TOL9" s="0"/>
      <c r="TOM9" s="0"/>
      <c r="TON9" s="0"/>
      <c r="TOO9" s="0"/>
      <c r="TOP9" s="0"/>
      <c r="TOQ9" s="0"/>
      <c r="TOR9" s="0"/>
      <c r="TOS9" s="0"/>
      <c r="TOT9" s="0"/>
      <c r="TOU9" s="0"/>
      <c r="TOV9" s="0"/>
      <c r="TOW9" s="0"/>
      <c r="TOX9" s="0"/>
      <c r="TOY9" s="0"/>
      <c r="TOZ9" s="0"/>
      <c r="TPA9" s="0"/>
      <c r="TPB9" s="0"/>
      <c r="TPC9" s="0"/>
      <c r="TPD9" s="0"/>
      <c r="TPE9" s="0"/>
      <c r="TPF9" s="0"/>
      <c r="TPG9" s="0"/>
      <c r="TPH9" s="0"/>
      <c r="TPI9" s="0"/>
      <c r="TPJ9" s="0"/>
      <c r="TPK9" s="0"/>
      <c r="TPL9" s="0"/>
      <c r="TPM9" s="0"/>
      <c r="TPN9" s="0"/>
      <c r="TPO9" s="0"/>
      <c r="TPP9" s="0"/>
      <c r="TPQ9" s="0"/>
      <c r="TPR9" s="0"/>
      <c r="TPS9" s="0"/>
      <c r="TPT9" s="0"/>
      <c r="TPU9" s="0"/>
      <c r="TPV9" s="0"/>
      <c r="TPW9" s="0"/>
      <c r="TPX9" s="0"/>
      <c r="TPY9" s="0"/>
      <c r="TPZ9" s="0"/>
      <c r="TQA9" s="0"/>
      <c r="TQB9" s="0"/>
      <c r="TQC9" s="0"/>
      <c r="TQD9" s="0"/>
      <c r="TQE9" s="0"/>
      <c r="TQF9" s="0"/>
      <c r="TQG9" s="0"/>
      <c r="TQH9" s="0"/>
      <c r="TQI9" s="0"/>
      <c r="TQJ9" s="0"/>
      <c r="TQK9" s="0"/>
      <c r="TQL9" s="0"/>
      <c r="TQM9" s="0"/>
      <c r="TQN9" s="0"/>
      <c r="TQO9" s="0"/>
      <c r="TQP9" s="0"/>
      <c r="TQQ9" s="0"/>
      <c r="TQR9" s="0"/>
      <c r="TQS9" s="0"/>
      <c r="TQT9" s="0"/>
      <c r="TQU9" s="0"/>
      <c r="TQV9" s="0"/>
      <c r="TQW9" s="0"/>
      <c r="TQX9" s="0"/>
      <c r="TQY9" s="0"/>
      <c r="TQZ9" s="0"/>
      <c r="TRA9" s="0"/>
      <c r="TRB9" s="0"/>
      <c r="TRC9" s="0"/>
      <c r="TRD9" s="0"/>
      <c r="TRE9" s="0"/>
      <c r="TRF9" s="0"/>
      <c r="TRG9" s="0"/>
      <c r="TRH9" s="0"/>
      <c r="TRI9" s="0"/>
      <c r="TRJ9" s="0"/>
      <c r="TRK9" s="0"/>
      <c r="TRL9" s="0"/>
      <c r="TRM9" s="0"/>
      <c r="TRN9" s="0"/>
      <c r="TRO9" s="0"/>
      <c r="TRP9" s="0"/>
      <c r="TRQ9" s="0"/>
      <c r="TRR9" s="0"/>
      <c r="TRS9" s="0"/>
      <c r="TRT9" s="0"/>
      <c r="TRU9" s="0"/>
      <c r="TRV9" s="0"/>
      <c r="TRW9" s="0"/>
      <c r="TRX9" s="0"/>
      <c r="TRY9" s="0"/>
      <c r="TRZ9" s="0"/>
      <c r="TSA9" s="0"/>
      <c r="TSB9" s="0"/>
      <c r="TSC9" s="0"/>
      <c r="TSD9" s="0"/>
      <c r="TSE9" s="0"/>
      <c r="TSF9" s="0"/>
      <c r="TSG9" s="0"/>
      <c r="TSH9" s="0"/>
      <c r="TSI9" s="0"/>
      <c r="TSJ9" s="0"/>
      <c r="TSK9" s="0"/>
      <c r="TSL9" s="0"/>
      <c r="TSM9" s="0"/>
      <c r="TSN9" s="0"/>
      <c r="TSO9" s="0"/>
      <c r="TSP9" s="0"/>
      <c r="TSQ9" s="0"/>
      <c r="TSR9" s="0"/>
      <c r="TSS9" s="0"/>
      <c r="TST9" s="0"/>
      <c r="TSU9" s="0"/>
      <c r="TSV9" s="0"/>
      <c r="TSW9" s="0"/>
      <c r="TSX9" s="0"/>
      <c r="TSY9" s="0"/>
      <c r="TSZ9" s="0"/>
      <c r="TTA9" s="0"/>
      <c r="TTB9" s="0"/>
      <c r="TTC9" s="0"/>
      <c r="TTD9" s="0"/>
      <c r="TTE9" s="0"/>
      <c r="TTF9" s="0"/>
      <c r="TTG9" s="0"/>
      <c r="TTH9" s="0"/>
      <c r="TTI9" s="0"/>
      <c r="TTJ9" s="0"/>
      <c r="TTK9" s="0"/>
      <c r="TTL9" s="0"/>
      <c r="TTM9" s="0"/>
      <c r="TTN9" s="0"/>
      <c r="TTO9" s="0"/>
      <c r="TTP9" s="0"/>
      <c r="TTQ9" s="0"/>
      <c r="TTR9" s="0"/>
      <c r="TTS9" s="0"/>
      <c r="TTT9" s="0"/>
      <c r="TTU9" s="0"/>
      <c r="TTV9" s="0"/>
      <c r="TTW9" s="0"/>
      <c r="TTX9" s="0"/>
      <c r="TTY9" s="0"/>
      <c r="TTZ9" s="0"/>
      <c r="TUA9" s="0"/>
      <c r="TUB9" s="0"/>
      <c r="TUC9" s="0"/>
      <c r="TUD9" s="0"/>
      <c r="TUE9" s="0"/>
      <c r="TUF9" s="0"/>
      <c r="TUG9" s="0"/>
      <c r="TUH9" s="0"/>
      <c r="TUI9" s="0"/>
      <c r="TUJ9" s="0"/>
      <c r="TUK9" s="0"/>
      <c r="TUL9" s="0"/>
      <c r="TUM9" s="0"/>
      <c r="TUN9" s="0"/>
      <c r="TUO9" s="0"/>
      <c r="TUP9" s="0"/>
      <c r="TUQ9" s="0"/>
      <c r="TUR9" s="0"/>
      <c r="TUS9" s="0"/>
      <c r="TUT9" s="0"/>
      <c r="TUU9" s="0"/>
      <c r="TUV9" s="0"/>
      <c r="TUW9" s="0"/>
      <c r="TUX9" s="0"/>
      <c r="TUY9" s="0"/>
      <c r="TUZ9" s="0"/>
      <c r="TVA9" s="0"/>
      <c r="TVB9" s="0"/>
      <c r="TVC9" s="0"/>
      <c r="TVD9" s="0"/>
      <c r="TVE9" s="0"/>
      <c r="TVF9" s="0"/>
      <c r="TVG9" s="0"/>
      <c r="TVH9" s="0"/>
      <c r="TVI9" s="0"/>
      <c r="TVJ9" s="0"/>
      <c r="TVK9" s="0"/>
      <c r="TVL9" s="0"/>
      <c r="TVM9" s="0"/>
      <c r="TVN9" s="0"/>
      <c r="TVO9" s="0"/>
      <c r="TVP9" s="0"/>
      <c r="TVQ9" s="0"/>
      <c r="TVR9" s="0"/>
      <c r="TVS9" s="0"/>
      <c r="TVT9" s="0"/>
      <c r="TVU9" s="0"/>
      <c r="TVV9" s="0"/>
      <c r="TVW9" s="0"/>
      <c r="TVX9" s="0"/>
      <c r="TVY9" s="0"/>
      <c r="TVZ9" s="0"/>
      <c r="TWA9" s="0"/>
      <c r="TWB9" s="0"/>
      <c r="TWC9" s="0"/>
      <c r="TWD9" s="0"/>
      <c r="TWE9" s="0"/>
      <c r="TWF9" s="0"/>
      <c r="TWG9" s="0"/>
      <c r="TWH9" s="0"/>
      <c r="TWI9" s="0"/>
      <c r="TWJ9" s="0"/>
      <c r="TWK9" s="0"/>
      <c r="TWL9" s="0"/>
      <c r="TWM9" s="0"/>
      <c r="TWN9" s="0"/>
      <c r="TWO9" s="0"/>
      <c r="TWP9" s="0"/>
      <c r="TWQ9" s="0"/>
      <c r="TWR9" s="0"/>
      <c r="TWS9" s="0"/>
      <c r="TWT9" s="0"/>
      <c r="TWU9" s="0"/>
      <c r="TWV9" s="0"/>
      <c r="TWW9" s="0"/>
      <c r="TWX9" s="0"/>
      <c r="TWY9" s="0"/>
      <c r="TWZ9" s="0"/>
      <c r="TXA9" s="0"/>
      <c r="TXB9" s="0"/>
      <c r="TXC9" s="0"/>
      <c r="TXD9" s="0"/>
      <c r="TXE9" s="0"/>
      <c r="TXF9" s="0"/>
      <c r="TXG9" s="0"/>
      <c r="TXH9" s="0"/>
      <c r="TXI9" s="0"/>
      <c r="TXJ9" s="0"/>
      <c r="TXK9" s="0"/>
      <c r="TXL9" s="0"/>
      <c r="TXM9" s="0"/>
      <c r="TXN9" s="0"/>
      <c r="TXO9" s="0"/>
      <c r="TXP9" s="0"/>
      <c r="TXQ9" s="0"/>
      <c r="TXR9" s="0"/>
      <c r="TXS9" s="0"/>
      <c r="TXT9" s="0"/>
      <c r="TXU9" s="0"/>
      <c r="TXV9" s="0"/>
      <c r="TXW9" s="0"/>
      <c r="TXX9" s="0"/>
      <c r="TXY9" s="0"/>
      <c r="TXZ9" s="0"/>
      <c r="TYA9" s="0"/>
      <c r="TYB9" s="0"/>
      <c r="TYC9" s="0"/>
      <c r="TYD9" s="0"/>
      <c r="TYE9" s="0"/>
      <c r="TYF9" s="0"/>
      <c r="TYG9" s="0"/>
      <c r="TYH9" s="0"/>
      <c r="TYI9" s="0"/>
      <c r="TYJ9" s="0"/>
      <c r="TYK9" s="0"/>
      <c r="TYL9" s="0"/>
      <c r="TYM9" s="0"/>
      <c r="TYN9" s="0"/>
      <c r="TYO9" s="0"/>
      <c r="TYP9" s="0"/>
      <c r="TYQ9" s="0"/>
      <c r="TYR9" s="0"/>
      <c r="TYS9" s="0"/>
      <c r="TYT9" s="0"/>
      <c r="TYU9" s="0"/>
      <c r="TYV9" s="0"/>
      <c r="TYW9" s="0"/>
      <c r="TYX9" s="0"/>
      <c r="TYY9" s="0"/>
      <c r="TYZ9" s="0"/>
      <c r="TZA9" s="0"/>
      <c r="TZB9" s="0"/>
      <c r="TZC9" s="0"/>
      <c r="TZD9" s="0"/>
      <c r="TZE9" s="0"/>
      <c r="TZF9" s="0"/>
      <c r="TZG9" s="0"/>
      <c r="TZH9" s="0"/>
      <c r="TZI9" s="0"/>
      <c r="TZJ9" s="0"/>
      <c r="TZK9" s="0"/>
      <c r="TZL9" s="0"/>
      <c r="TZM9" s="0"/>
      <c r="TZN9" s="0"/>
      <c r="TZO9" s="0"/>
      <c r="TZP9" s="0"/>
      <c r="TZQ9" s="0"/>
      <c r="TZR9" s="0"/>
      <c r="TZS9" s="0"/>
      <c r="TZT9" s="0"/>
      <c r="TZU9" s="0"/>
      <c r="TZV9" s="0"/>
      <c r="TZW9" s="0"/>
      <c r="TZX9" s="0"/>
      <c r="TZY9" s="0"/>
      <c r="TZZ9" s="0"/>
      <c r="UAA9" s="0"/>
      <c r="UAB9" s="0"/>
      <c r="UAC9" s="0"/>
      <c r="UAD9" s="0"/>
      <c r="UAE9" s="0"/>
      <c r="UAF9" s="0"/>
      <c r="UAG9" s="0"/>
      <c r="UAH9" s="0"/>
      <c r="UAI9" s="0"/>
      <c r="UAJ9" s="0"/>
      <c r="UAK9" s="0"/>
      <c r="UAL9" s="0"/>
      <c r="UAM9" s="0"/>
      <c r="UAN9" s="0"/>
      <c r="UAO9" s="0"/>
      <c r="UAP9" s="0"/>
      <c r="UAQ9" s="0"/>
      <c r="UAR9" s="0"/>
      <c r="UAS9" s="0"/>
      <c r="UAT9" s="0"/>
      <c r="UAU9" s="0"/>
      <c r="UAV9" s="0"/>
      <c r="UAW9" s="0"/>
      <c r="UAX9" s="0"/>
      <c r="UAY9" s="0"/>
      <c r="UAZ9" s="0"/>
      <c r="UBA9" s="0"/>
      <c r="UBB9" s="0"/>
      <c r="UBC9" s="0"/>
      <c r="UBD9" s="0"/>
      <c r="UBE9" s="0"/>
      <c r="UBF9" s="0"/>
      <c r="UBG9" s="0"/>
      <c r="UBH9" s="0"/>
      <c r="UBI9" s="0"/>
      <c r="UBJ9" s="0"/>
      <c r="UBK9" s="0"/>
      <c r="UBL9" s="0"/>
      <c r="UBM9" s="0"/>
      <c r="UBN9" s="0"/>
      <c r="UBO9" s="0"/>
      <c r="UBP9" s="0"/>
      <c r="UBQ9" s="0"/>
      <c r="UBR9" s="0"/>
      <c r="UBS9" s="0"/>
      <c r="UBT9" s="0"/>
      <c r="UBU9" s="0"/>
      <c r="UBV9" s="0"/>
      <c r="UBW9" s="0"/>
      <c r="UBX9" s="0"/>
      <c r="UBY9" s="0"/>
      <c r="UBZ9" s="0"/>
      <c r="UCA9" s="0"/>
      <c r="UCB9" s="0"/>
      <c r="UCC9" s="0"/>
      <c r="UCD9" s="0"/>
      <c r="UCE9" s="0"/>
      <c r="UCF9" s="0"/>
      <c r="UCG9" s="0"/>
      <c r="UCH9" s="0"/>
      <c r="UCI9" s="0"/>
      <c r="UCJ9" s="0"/>
      <c r="UCK9" s="0"/>
      <c r="UCL9" s="0"/>
      <c r="UCM9" s="0"/>
      <c r="UCN9" s="0"/>
      <c r="UCO9" s="0"/>
      <c r="UCP9" s="0"/>
      <c r="UCQ9" s="0"/>
      <c r="UCR9" s="0"/>
      <c r="UCS9" s="0"/>
      <c r="UCT9" s="0"/>
      <c r="UCU9" s="0"/>
      <c r="UCV9" s="0"/>
      <c r="UCW9" s="0"/>
      <c r="UCX9" s="0"/>
      <c r="UCY9" s="0"/>
      <c r="UCZ9" s="0"/>
      <c r="UDA9" s="0"/>
      <c r="UDB9" s="0"/>
      <c r="UDC9" s="0"/>
      <c r="UDD9" s="0"/>
      <c r="UDE9" s="0"/>
      <c r="UDF9" s="0"/>
      <c r="UDG9" s="0"/>
      <c r="UDH9" s="0"/>
      <c r="UDI9" s="0"/>
      <c r="UDJ9" s="0"/>
      <c r="UDK9" s="0"/>
      <c r="UDL9" s="0"/>
      <c r="UDM9" s="0"/>
      <c r="UDN9" s="0"/>
      <c r="UDO9" s="0"/>
      <c r="UDP9" s="0"/>
      <c r="UDQ9" s="0"/>
      <c r="UDR9" s="0"/>
      <c r="UDS9" s="0"/>
      <c r="UDT9" s="0"/>
      <c r="UDU9" s="0"/>
      <c r="UDV9" s="0"/>
      <c r="UDW9" s="0"/>
      <c r="UDX9" s="0"/>
      <c r="UDY9" s="0"/>
      <c r="UDZ9" s="0"/>
      <c r="UEA9" s="0"/>
      <c r="UEB9" s="0"/>
      <c r="UEC9" s="0"/>
      <c r="UED9" s="0"/>
      <c r="UEE9" s="0"/>
      <c r="UEF9" s="0"/>
      <c r="UEG9" s="0"/>
      <c r="UEH9" s="0"/>
      <c r="UEI9" s="0"/>
      <c r="UEJ9" s="0"/>
      <c r="UEK9" s="0"/>
      <c r="UEL9" s="0"/>
      <c r="UEM9" s="0"/>
      <c r="UEN9" s="0"/>
      <c r="UEO9" s="0"/>
      <c r="UEP9" s="0"/>
      <c r="UEQ9" s="0"/>
      <c r="UER9" s="0"/>
      <c r="UES9" s="0"/>
      <c r="UET9" s="0"/>
      <c r="UEU9" s="0"/>
      <c r="UEV9" s="0"/>
      <c r="UEW9" s="0"/>
      <c r="UEX9" s="0"/>
      <c r="UEY9" s="0"/>
      <c r="UEZ9" s="0"/>
      <c r="UFA9" s="0"/>
      <c r="UFB9" s="0"/>
      <c r="UFC9" s="0"/>
      <c r="UFD9" s="0"/>
      <c r="UFE9" s="0"/>
      <c r="UFF9" s="0"/>
      <c r="UFG9" s="0"/>
      <c r="UFH9" s="0"/>
      <c r="UFI9" s="0"/>
      <c r="UFJ9" s="0"/>
      <c r="UFK9" s="0"/>
      <c r="UFL9" s="0"/>
      <c r="UFM9" s="0"/>
      <c r="UFN9" s="0"/>
      <c r="UFO9" s="0"/>
      <c r="UFP9" s="0"/>
      <c r="UFQ9" s="0"/>
      <c r="UFR9" s="0"/>
      <c r="UFS9" s="0"/>
      <c r="UFT9" s="0"/>
      <c r="UFU9" s="0"/>
      <c r="UFV9" s="0"/>
      <c r="UFW9" s="0"/>
      <c r="UFX9" s="0"/>
      <c r="UFY9" s="0"/>
      <c r="UFZ9" s="0"/>
      <c r="UGA9" s="0"/>
      <c r="UGB9" s="0"/>
      <c r="UGC9" s="0"/>
      <c r="UGD9" s="0"/>
      <c r="UGE9" s="0"/>
      <c r="UGF9" s="0"/>
      <c r="UGG9" s="0"/>
      <c r="UGH9" s="0"/>
      <c r="UGI9" s="0"/>
      <c r="UGJ9" s="0"/>
      <c r="UGK9" s="0"/>
      <c r="UGL9" s="0"/>
      <c r="UGM9" s="0"/>
      <c r="UGN9" s="0"/>
      <c r="UGO9" s="0"/>
      <c r="UGP9" s="0"/>
      <c r="UGQ9" s="0"/>
      <c r="UGR9" s="0"/>
      <c r="UGS9" s="0"/>
      <c r="UGT9" s="0"/>
      <c r="UGU9" s="0"/>
      <c r="UGV9" s="0"/>
      <c r="UGW9" s="0"/>
      <c r="UGX9" s="0"/>
      <c r="UGY9" s="0"/>
      <c r="UGZ9" s="0"/>
      <c r="UHA9" s="0"/>
      <c r="UHB9" s="0"/>
      <c r="UHC9" s="0"/>
      <c r="UHD9" s="0"/>
      <c r="UHE9" s="0"/>
      <c r="UHF9" s="0"/>
      <c r="UHG9" s="0"/>
      <c r="UHH9" s="0"/>
      <c r="UHI9" s="0"/>
      <c r="UHJ9" s="0"/>
      <c r="UHK9" s="0"/>
      <c r="UHL9" s="0"/>
      <c r="UHM9" s="0"/>
      <c r="UHN9" s="0"/>
      <c r="UHO9" s="0"/>
      <c r="UHP9" s="0"/>
      <c r="UHQ9" s="0"/>
      <c r="UHR9" s="0"/>
      <c r="UHS9" s="0"/>
      <c r="UHT9" s="0"/>
      <c r="UHU9" s="0"/>
      <c r="UHV9" s="0"/>
      <c r="UHW9" s="0"/>
      <c r="UHX9" s="0"/>
      <c r="UHY9" s="0"/>
      <c r="UHZ9" s="0"/>
      <c r="UIA9" s="0"/>
      <c r="UIB9" s="0"/>
      <c r="UIC9" s="0"/>
      <c r="UID9" s="0"/>
      <c r="UIE9" s="0"/>
      <c r="UIF9" s="0"/>
      <c r="UIG9" s="0"/>
      <c r="UIH9" s="0"/>
      <c r="UII9" s="0"/>
      <c r="UIJ9" s="0"/>
      <c r="UIK9" s="0"/>
      <c r="UIL9" s="0"/>
      <c r="UIM9" s="0"/>
      <c r="UIN9" s="0"/>
      <c r="UIO9" s="0"/>
      <c r="UIP9" s="0"/>
      <c r="UIQ9" s="0"/>
      <c r="UIR9" s="0"/>
      <c r="UIS9" s="0"/>
      <c r="UIT9" s="0"/>
      <c r="UIU9" s="0"/>
      <c r="UIV9" s="0"/>
      <c r="UIW9" s="0"/>
      <c r="UIX9" s="0"/>
      <c r="UIY9" s="0"/>
      <c r="UIZ9" s="0"/>
      <c r="UJA9" s="0"/>
      <c r="UJB9" s="0"/>
      <c r="UJC9" s="0"/>
      <c r="UJD9" s="0"/>
      <c r="UJE9" s="0"/>
      <c r="UJF9" s="0"/>
      <c r="UJG9" s="0"/>
      <c r="UJH9" s="0"/>
      <c r="UJI9" s="0"/>
      <c r="UJJ9" s="0"/>
      <c r="UJK9" s="0"/>
      <c r="UJL9" s="0"/>
      <c r="UJM9" s="0"/>
      <c r="UJN9" s="0"/>
      <c r="UJO9" s="0"/>
      <c r="UJP9" s="0"/>
      <c r="UJQ9" s="0"/>
      <c r="UJR9" s="0"/>
      <c r="UJS9" s="0"/>
      <c r="UJT9" s="0"/>
      <c r="UJU9" s="0"/>
      <c r="UJV9" s="0"/>
      <c r="UJW9" s="0"/>
      <c r="UJX9" s="0"/>
      <c r="UJY9" s="0"/>
      <c r="UJZ9" s="0"/>
      <c r="UKA9" s="0"/>
      <c r="UKB9" s="0"/>
      <c r="UKC9" s="0"/>
      <c r="UKD9" s="0"/>
      <c r="UKE9" s="0"/>
      <c r="UKF9" s="0"/>
      <c r="UKG9" s="0"/>
      <c r="UKH9" s="0"/>
      <c r="UKI9" s="0"/>
      <c r="UKJ9" s="0"/>
      <c r="UKK9" s="0"/>
      <c r="UKL9" s="0"/>
      <c r="UKM9" s="0"/>
      <c r="UKN9" s="0"/>
      <c r="UKO9" s="0"/>
      <c r="UKP9" s="0"/>
      <c r="UKQ9" s="0"/>
      <c r="UKR9" s="0"/>
      <c r="UKS9" s="0"/>
      <c r="UKT9" s="0"/>
      <c r="UKU9" s="0"/>
      <c r="UKV9" s="0"/>
      <c r="UKW9" s="0"/>
      <c r="UKX9" s="0"/>
      <c r="UKY9" s="0"/>
      <c r="UKZ9" s="0"/>
      <c r="ULA9" s="0"/>
      <c r="ULB9" s="0"/>
      <c r="ULC9" s="0"/>
      <c r="ULD9" s="0"/>
      <c r="ULE9" s="0"/>
      <c r="ULF9" s="0"/>
      <c r="ULG9" s="0"/>
      <c r="ULH9" s="0"/>
      <c r="ULI9" s="0"/>
      <c r="ULJ9" s="0"/>
      <c r="ULK9" s="0"/>
      <c r="ULL9" s="0"/>
      <c r="ULM9" s="0"/>
      <c r="ULN9" s="0"/>
      <c r="ULO9" s="0"/>
      <c r="ULP9" s="0"/>
      <c r="ULQ9" s="0"/>
      <c r="ULR9" s="0"/>
      <c r="ULS9" s="0"/>
      <c r="ULT9" s="0"/>
      <c r="ULU9" s="0"/>
      <c r="ULV9" s="0"/>
      <c r="ULW9" s="0"/>
      <c r="ULX9" s="0"/>
      <c r="ULY9" s="0"/>
      <c r="ULZ9" s="0"/>
      <c r="UMA9" s="0"/>
      <c r="UMB9" s="0"/>
      <c r="UMC9" s="0"/>
      <c r="UMD9" s="0"/>
      <c r="UME9" s="0"/>
      <c r="UMF9" s="0"/>
      <c r="UMG9" s="0"/>
      <c r="UMH9" s="0"/>
      <c r="UMI9" s="0"/>
      <c r="UMJ9" s="0"/>
      <c r="UMK9" s="0"/>
      <c r="UML9" s="0"/>
      <c r="UMM9" s="0"/>
      <c r="UMN9" s="0"/>
      <c r="UMO9" s="0"/>
      <c r="UMP9" s="0"/>
      <c r="UMQ9" s="0"/>
      <c r="UMR9" s="0"/>
      <c r="UMS9" s="0"/>
      <c r="UMT9" s="0"/>
      <c r="UMU9" s="0"/>
      <c r="UMV9" s="0"/>
      <c r="UMW9" s="0"/>
      <c r="UMX9" s="0"/>
      <c r="UMY9" s="0"/>
      <c r="UMZ9" s="0"/>
      <c r="UNA9" s="0"/>
      <c r="UNB9" s="0"/>
      <c r="UNC9" s="0"/>
      <c r="UND9" s="0"/>
      <c r="UNE9" s="0"/>
      <c r="UNF9" s="0"/>
      <c r="UNG9" s="0"/>
      <c r="UNH9" s="0"/>
      <c r="UNI9" s="0"/>
      <c r="UNJ9" s="0"/>
      <c r="UNK9" s="0"/>
      <c r="UNL9" s="0"/>
      <c r="UNM9" s="0"/>
      <c r="UNN9" s="0"/>
      <c r="UNO9" s="0"/>
      <c r="UNP9" s="0"/>
      <c r="UNQ9" s="0"/>
      <c r="UNR9" s="0"/>
      <c r="UNS9" s="0"/>
      <c r="UNT9" s="0"/>
      <c r="UNU9" s="0"/>
      <c r="UNV9" s="0"/>
      <c r="UNW9" s="0"/>
      <c r="UNX9" s="0"/>
      <c r="UNY9" s="0"/>
      <c r="UNZ9" s="0"/>
      <c r="UOA9" s="0"/>
      <c r="UOB9" s="0"/>
      <c r="UOC9" s="0"/>
      <c r="UOD9" s="0"/>
      <c r="UOE9" s="0"/>
      <c r="UOF9" s="0"/>
      <c r="UOG9" s="0"/>
      <c r="UOH9" s="0"/>
      <c r="UOI9" s="0"/>
      <c r="UOJ9" s="0"/>
      <c r="UOK9" s="0"/>
      <c r="UOL9" s="0"/>
      <c r="UOM9" s="0"/>
      <c r="UON9" s="0"/>
      <c r="UOO9" s="0"/>
      <c r="UOP9" s="0"/>
      <c r="UOQ9" s="0"/>
      <c r="UOR9" s="0"/>
      <c r="UOS9" s="0"/>
      <c r="UOT9" s="0"/>
      <c r="UOU9" s="0"/>
      <c r="UOV9" s="0"/>
      <c r="UOW9" s="0"/>
      <c r="UOX9" s="0"/>
      <c r="UOY9" s="0"/>
      <c r="UOZ9" s="0"/>
      <c r="UPA9" s="0"/>
      <c r="UPB9" s="0"/>
      <c r="UPC9" s="0"/>
      <c r="UPD9" s="0"/>
      <c r="UPE9" s="0"/>
      <c r="UPF9" s="0"/>
      <c r="UPG9" s="0"/>
      <c r="UPH9" s="0"/>
      <c r="UPI9" s="0"/>
      <c r="UPJ9" s="0"/>
      <c r="UPK9" s="0"/>
      <c r="UPL9" s="0"/>
      <c r="UPM9" s="0"/>
      <c r="UPN9" s="0"/>
      <c r="UPO9" s="0"/>
      <c r="UPP9" s="0"/>
      <c r="UPQ9" s="0"/>
      <c r="UPR9" s="0"/>
      <c r="UPS9" s="0"/>
      <c r="UPT9" s="0"/>
      <c r="UPU9" s="0"/>
      <c r="UPV9" s="0"/>
      <c r="UPW9" s="0"/>
      <c r="UPX9" s="0"/>
      <c r="UPY9" s="0"/>
      <c r="UPZ9" s="0"/>
      <c r="UQA9" s="0"/>
      <c r="UQB9" s="0"/>
      <c r="UQC9" s="0"/>
      <c r="UQD9" s="0"/>
      <c r="UQE9" s="0"/>
      <c r="UQF9" s="0"/>
      <c r="UQG9" s="0"/>
      <c r="UQH9" s="0"/>
      <c r="UQI9" s="0"/>
      <c r="UQJ9" s="0"/>
      <c r="UQK9" s="0"/>
      <c r="UQL9" s="0"/>
      <c r="UQM9" s="0"/>
      <c r="UQN9" s="0"/>
      <c r="UQO9" s="0"/>
      <c r="UQP9" s="0"/>
      <c r="UQQ9" s="0"/>
      <c r="UQR9" s="0"/>
      <c r="UQS9" s="0"/>
      <c r="UQT9" s="0"/>
      <c r="UQU9" s="0"/>
      <c r="UQV9" s="0"/>
      <c r="UQW9" s="0"/>
      <c r="UQX9" s="0"/>
      <c r="UQY9" s="0"/>
      <c r="UQZ9" s="0"/>
      <c r="URA9" s="0"/>
      <c r="URB9" s="0"/>
      <c r="URC9" s="0"/>
      <c r="URD9" s="0"/>
      <c r="URE9" s="0"/>
      <c r="URF9" s="0"/>
      <c r="URG9" s="0"/>
      <c r="URH9" s="0"/>
      <c r="URI9" s="0"/>
      <c r="URJ9" s="0"/>
      <c r="URK9" s="0"/>
      <c r="URL9" s="0"/>
      <c r="URM9" s="0"/>
      <c r="URN9" s="0"/>
      <c r="URO9" s="0"/>
      <c r="URP9" s="0"/>
      <c r="URQ9" s="0"/>
      <c r="URR9" s="0"/>
      <c r="URS9" s="0"/>
      <c r="URT9" s="0"/>
      <c r="URU9" s="0"/>
      <c r="URV9" s="0"/>
      <c r="URW9" s="0"/>
      <c r="URX9" s="0"/>
      <c r="URY9" s="0"/>
      <c r="URZ9" s="0"/>
      <c r="USA9" s="0"/>
      <c r="USB9" s="0"/>
      <c r="USC9" s="0"/>
      <c r="USD9" s="0"/>
      <c r="USE9" s="0"/>
      <c r="USF9" s="0"/>
      <c r="USG9" s="0"/>
      <c r="USH9" s="0"/>
      <c r="USI9" s="0"/>
      <c r="USJ9" s="0"/>
      <c r="USK9" s="0"/>
      <c r="USL9" s="0"/>
      <c r="USM9" s="0"/>
      <c r="USN9" s="0"/>
      <c r="USO9" s="0"/>
      <c r="USP9" s="0"/>
      <c r="USQ9" s="0"/>
      <c r="USR9" s="0"/>
      <c r="USS9" s="0"/>
      <c r="UST9" s="0"/>
      <c r="USU9" s="0"/>
      <c r="USV9" s="0"/>
      <c r="USW9" s="0"/>
      <c r="USX9" s="0"/>
      <c r="USY9" s="0"/>
      <c r="USZ9" s="0"/>
      <c r="UTA9" s="0"/>
      <c r="UTB9" s="0"/>
      <c r="UTC9" s="0"/>
      <c r="UTD9" s="0"/>
      <c r="UTE9" s="0"/>
      <c r="UTF9" s="0"/>
      <c r="UTG9" s="0"/>
      <c r="UTH9" s="0"/>
      <c r="UTI9" s="0"/>
      <c r="UTJ9" s="0"/>
      <c r="UTK9" s="0"/>
      <c r="UTL9" s="0"/>
      <c r="UTM9" s="0"/>
      <c r="UTN9" s="0"/>
      <c r="UTO9" s="0"/>
      <c r="UTP9" s="0"/>
      <c r="UTQ9" s="0"/>
      <c r="UTR9" s="0"/>
      <c r="UTS9" s="0"/>
      <c r="UTT9" s="0"/>
      <c r="UTU9" s="0"/>
      <c r="UTV9" s="0"/>
      <c r="UTW9" s="0"/>
      <c r="UTX9" s="0"/>
      <c r="UTY9" s="0"/>
      <c r="UTZ9" s="0"/>
      <c r="UUA9" s="0"/>
      <c r="UUB9" s="0"/>
      <c r="UUC9" s="0"/>
      <c r="UUD9" s="0"/>
      <c r="UUE9" s="0"/>
      <c r="UUF9" s="0"/>
      <c r="UUG9" s="0"/>
      <c r="UUH9" s="0"/>
      <c r="UUI9" s="0"/>
      <c r="UUJ9" s="0"/>
      <c r="UUK9" s="0"/>
      <c r="UUL9" s="0"/>
      <c r="UUM9" s="0"/>
      <c r="UUN9" s="0"/>
      <c r="UUO9" s="0"/>
      <c r="UUP9" s="0"/>
      <c r="UUQ9" s="0"/>
      <c r="UUR9" s="0"/>
      <c r="UUS9" s="0"/>
      <c r="UUT9" s="0"/>
      <c r="UUU9" s="0"/>
      <c r="UUV9" s="0"/>
      <c r="UUW9" s="0"/>
      <c r="UUX9" s="0"/>
      <c r="UUY9" s="0"/>
      <c r="UUZ9" s="0"/>
      <c r="UVA9" s="0"/>
      <c r="UVB9" s="0"/>
      <c r="UVC9" s="0"/>
      <c r="UVD9" s="0"/>
      <c r="UVE9" s="0"/>
      <c r="UVF9" s="0"/>
      <c r="UVG9" s="0"/>
      <c r="UVH9" s="0"/>
      <c r="UVI9" s="0"/>
      <c r="UVJ9" s="0"/>
      <c r="UVK9" s="0"/>
      <c r="UVL9" s="0"/>
      <c r="UVM9" s="0"/>
      <c r="UVN9" s="0"/>
      <c r="UVO9" s="0"/>
      <c r="UVP9" s="0"/>
      <c r="UVQ9" s="0"/>
      <c r="UVR9" s="0"/>
      <c r="UVS9" s="0"/>
      <c r="UVT9" s="0"/>
      <c r="UVU9" s="0"/>
      <c r="UVV9" s="0"/>
      <c r="UVW9" s="0"/>
      <c r="UVX9" s="0"/>
      <c r="UVY9" s="0"/>
      <c r="UVZ9" s="0"/>
      <c r="UWA9" s="0"/>
      <c r="UWB9" s="0"/>
      <c r="UWC9" s="0"/>
      <c r="UWD9" s="0"/>
      <c r="UWE9" s="0"/>
      <c r="UWF9" s="0"/>
      <c r="UWG9" s="0"/>
      <c r="UWH9" s="0"/>
      <c r="UWI9" s="0"/>
      <c r="UWJ9" s="0"/>
      <c r="UWK9" s="0"/>
      <c r="UWL9" s="0"/>
      <c r="UWM9" s="0"/>
      <c r="UWN9" s="0"/>
      <c r="UWO9" s="0"/>
      <c r="UWP9" s="0"/>
      <c r="UWQ9" s="0"/>
      <c r="UWR9" s="0"/>
      <c r="UWS9" s="0"/>
      <c r="UWT9" s="0"/>
      <c r="UWU9" s="0"/>
      <c r="UWV9" s="0"/>
      <c r="UWW9" s="0"/>
      <c r="UWX9" s="0"/>
      <c r="UWY9" s="0"/>
      <c r="UWZ9" s="0"/>
      <c r="UXA9" s="0"/>
      <c r="UXB9" s="0"/>
      <c r="UXC9" s="0"/>
      <c r="UXD9" s="0"/>
      <c r="UXE9" s="0"/>
      <c r="UXF9" s="0"/>
      <c r="UXG9" s="0"/>
      <c r="UXH9" s="0"/>
      <c r="UXI9" s="0"/>
      <c r="UXJ9" s="0"/>
      <c r="UXK9" s="0"/>
      <c r="UXL9" s="0"/>
      <c r="UXM9" s="0"/>
      <c r="UXN9" s="0"/>
      <c r="UXO9" s="0"/>
      <c r="UXP9" s="0"/>
      <c r="UXQ9" s="0"/>
      <c r="UXR9" s="0"/>
      <c r="UXS9" s="0"/>
      <c r="UXT9" s="0"/>
      <c r="UXU9" s="0"/>
      <c r="UXV9" s="0"/>
      <c r="UXW9" s="0"/>
      <c r="UXX9" s="0"/>
      <c r="UXY9" s="0"/>
      <c r="UXZ9" s="0"/>
      <c r="UYA9" s="0"/>
      <c r="UYB9" s="0"/>
      <c r="UYC9" s="0"/>
      <c r="UYD9" s="0"/>
      <c r="UYE9" s="0"/>
      <c r="UYF9" s="0"/>
      <c r="UYG9" s="0"/>
      <c r="UYH9" s="0"/>
      <c r="UYI9" s="0"/>
      <c r="UYJ9" s="0"/>
      <c r="UYK9" s="0"/>
      <c r="UYL9" s="0"/>
      <c r="UYM9" s="0"/>
      <c r="UYN9" s="0"/>
      <c r="UYO9" s="0"/>
      <c r="UYP9" s="0"/>
      <c r="UYQ9" s="0"/>
      <c r="UYR9" s="0"/>
      <c r="UYS9" s="0"/>
      <c r="UYT9" s="0"/>
      <c r="UYU9" s="0"/>
      <c r="UYV9" s="0"/>
      <c r="UYW9" s="0"/>
      <c r="UYX9" s="0"/>
      <c r="UYY9" s="0"/>
      <c r="UYZ9" s="0"/>
      <c r="UZA9" s="0"/>
      <c r="UZB9" s="0"/>
      <c r="UZC9" s="0"/>
      <c r="UZD9" s="0"/>
      <c r="UZE9" s="0"/>
      <c r="UZF9" s="0"/>
      <c r="UZG9" s="0"/>
      <c r="UZH9" s="0"/>
      <c r="UZI9" s="0"/>
      <c r="UZJ9" s="0"/>
      <c r="UZK9" s="0"/>
      <c r="UZL9" s="0"/>
      <c r="UZM9" s="0"/>
      <c r="UZN9" s="0"/>
      <c r="UZO9" s="0"/>
      <c r="UZP9" s="0"/>
      <c r="UZQ9" s="0"/>
      <c r="UZR9" s="0"/>
      <c r="UZS9" s="0"/>
      <c r="UZT9" s="0"/>
      <c r="UZU9" s="0"/>
      <c r="UZV9" s="0"/>
      <c r="UZW9" s="0"/>
      <c r="UZX9" s="0"/>
      <c r="UZY9" s="0"/>
      <c r="UZZ9" s="0"/>
      <c r="VAA9" s="0"/>
      <c r="VAB9" s="0"/>
      <c r="VAC9" s="0"/>
      <c r="VAD9" s="0"/>
      <c r="VAE9" s="0"/>
      <c r="VAF9" s="0"/>
      <c r="VAG9" s="0"/>
      <c r="VAH9" s="0"/>
      <c r="VAI9" s="0"/>
      <c r="VAJ9" s="0"/>
      <c r="VAK9" s="0"/>
      <c r="VAL9" s="0"/>
      <c r="VAM9" s="0"/>
      <c r="VAN9" s="0"/>
      <c r="VAO9" s="0"/>
      <c r="VAP9" s="0"/>
      <c r="VAQ9" s="0"/>
      <c r="VAR9" s="0"/>
      <c r="VAS9" s="0"/>
      <c r="VAT9" s="0"/>
      <c r="VAU9" s="0"/>
      <c r="VAV9" s="0"/>
      <c r="VAW9" s="0"/>
      <c r="VAX9" s="0"/>
      <c r="VAY9" s="0"/>
      <c r="VAZ9" s="0"/>
      <c r="VBA9" s="0"/>
      <c r="VBB9" s="0"/>
      <c r="VBC9" s="0"/>
      <c r="VBD9" s="0"/>
      <c r="VBE9" s="0"/>
      <c r="VBF9" s="0"/>
      <c r="VBG9" s="0"/>
      <c r="VBH9" s="0"/>
      <c r="VBI9" s="0"/>
      <c r="VBJ9" s="0"/>
      <c r="VBK9" s="0"/>
      <c r="VBL9" s="0"/>
      <c r="VBM9" s="0"/>
      <c r="VBN9" s="0"/>
      <c r="VBO9" s="0"/>
      <c r="VBP9" s="0"/>
      <c r="VBQ9" s="0"/>
      <c r="VBR9" s="0"/>
      <c r="VBS9" s="0"/>
      <c r="VBT9" s="0"/>
      <c r="VBU9" s="0"/>
      <c r="VBV9" s="0"/>
      <c r="VBW9" s="0"/>
      <c r="VBX9" s="0"/>
      <c r="VBY9" s="0"/>
      <c r="VBZ9" s="0"/>
      <c r="VCA9" s="0"/>
      <c r="VCB9" s="0"/>
      <c r="VCC9" s="0"/>
      <c r="VCD9" s="0"/>
      <c r="VCE9" s="0"/>
      <c r="VCF9" s="0"/>
      <c r="VCG9" s="0"/>
      <c r="VCH9" s="0"/>
      <c r="VCI9" s="0"/>
      <c r="VCJ9" s="0"/>
      <c r="VCK9" s="0"/>
      <c r="VCL9" s="0"/>
      <c r="VCM9" s="0"/>
      <c r="VCN9" s="0"/>
      <c r="VCO9" s="0"/>
      <c r="VCP9" s="0"/>
      <c r="VCQ9" s="0"/>
      <c r="VCR9" s="0"/>
      <c r="VCS9" s="0"/>
      <c r="VCT9" s="0"/>
      <c r="VCU9" s="0"/>
      <c r="VCV9" s="0"/>
      <c r="VCW9" s="0"/>
      <c r="VCX9" s="0"/>
      <c r="VCY9" s="0"/>
      <c r="VCZ9" s="0"/>
      <c r="VDA9" s="0"/>
      <c r="VDB9" s="0"/>
      <c r="VDC9" s="0"/>
      <c r="VDD9" s="0"/>
      <c r="VDE9" s="0"/>
      <c r="VDF9" s="0"/>
      <c r="VDG9" s="0"/>
      <c r="VDH9" s="0"/>
      <c r="VDI9" s="0"/>
      <c r="VDJ9" s="0"/>
      <c r="VDK9" s="0"/>
      <c r="VDL9" s="0"/>
      <c r="VDM9" s="0"/>
      <c r="VDN9" s="0"/>
      <c r="VDO9" s="0"/>
      <c r="VDP9" s="0"/>
      <c r="VDQ9" s="0"/>
      <c r="VDR9" s="0"/>
      <c r="VDS9" s="0"/>
      <c r="VDT9" s="0"/>
      <c r="VDU9" s="0"/>
      <c r="VDV9" s="0"/>
      <c r="VDW9" s="0"/>
      <c r="VDX9" s="0"/>
      <c r="VDY9" s="0"/>
      <c r="VDZ9" s="0"/>
      <c r="VEA9" s="0"/>
      <c r="VEB9" s="0"/>
      <c r="VEC9" s="0"/>
      <c r="VED9" s="0"/>
      <c r="VEE9" s="0"/>
      <c r="VEF9" s="0"/>
      <c r="VEG9" s="0"/>
      <c r="VEH9" s="0"/>
      <c r="VEI9" s="0"/>
      <c r="VEJ9" s="0"/>
      <c r="VEK9" s="0"/>
      <c r="VEL9" s="0"/>
      <c r="VEM9" s="0"/>
      <c r="VEN9" s="0"/>
      <c r="VEO9" s="0"/>
      <c r="VEP9" s="0"/>
      <c r="VEQ9" s="0"/>
      <c r="VER9" s="0"/>
      <c r="VES9" s="0"/>
      <c r="VET9" s="0"/>
      <c r="VEU9" s="0"/>
      <c r="VEV9" s="0"/>
      <c r="VEW9" s="0"/>
      <c r="VEX9" s="0"/>
      <c r="VEY9" s="0"/>
      <c r="VEZ9" s="0"/>
      <c r="VFA9" s="0"/>
      <c r="VFB9" s="0"/>
      <c r="VFC9" s="0"/>
      <c r="VFD9" s="0"/>
      <c r="VFE9" s="0"/>
      <c r="VFF9" s="0"/>
      <c r="VFG9" s="0"/>
      <c r="VFH9" s="0"/>
      <c r="VFI9" s="0"/>
      <c r="VFJ9" s="0"/>
      <c r="VFK9" s="0"/>
      <c r="VFL9" s="0"/>
      <c r="VFM9" s="0"/>
      <c r="VFN9" s="0"/>
      <c r="VFO9" s="0"/>
      <c r="VFP9" s="0"/>
      <c r="VFQ9" s="0"/>
      <c r="VFR9" s="0"/>
      <c r="VFS9" s="0"/>
      <c r="VFT9" s="0"/>
      <c r="VFU9" s="0"/>
      <c r="VFV9" s="0"/>
      <c r="VFW9" s="0"/>
      <c r="VFX9" s="0"/>
      <c r="VFY9" s="0"/>
      <c r="VFZ9" s="0"/>
      <c r="VGA9" s="0"/>
      <c r="VGB9" s="0"/>
      <c r="VGC9" s="0"/>
      <c r="VGD9" s="0"/>
      <c r="VGE9" s="0"/>
      <c r="VGF9" s="0"/>
      <c r="VGG9" s="0"/>
      <c r="VGH9" s="0"/>
      <c r="VGI9" s="0"/>
      <c r="VGJ9" s="0"/>
      <c r="VGK9" s="0"/>
      <c r="VGL9" s="0"/>
      <c r="VGM9" s="0"/>
      <c r="VGN9" s="0"/>
      <c r="VGO9" s="0"/>
      <c r="VGP9" s="0"/>
      <c r="VGQ9" s="0"/>
      <c r="VGR9" s="0"/>
      <c r="VGS9" s="0"/>
      <c r="VGT9" s="0"/>
      <c r="VGU9" s="0"/>
      <c r="VGV9" s="0"/>
      <c r="VGW9" s="0"/>
      <c r="VGX9" s="0"/>
      <c r="VGY9" s="0"/>
      <c r="VGZ9" s="0"/>
      <c r="VHA9" s="0"/>
      <c r="VHB9" s="0"/>
      <c r="VHC9" s="0"/>
      <c r="VHD9" s="0"/>
      <c r="VHE9" s="0"/>
      <c r="VHF9" s="0"/>
      <c r="VHG9" s="0"/>
      <c r="VHH9" s="0"/>
      <c r="VHI9" s="0"/>
      <c r="VHJ9" s="0"/>
      <c r="VHK9" s="0"/>
      <c r="VHL9" s="0"/>
      <c r="VHM9" s="0"/>
      <c r="VHN9" s="0"/>
      <c r="VHO9" s="0"/>
      <c r="VHP9" s="0"/>
      <c r="VHQ9" s="0"/>
      <c r="VHR9" s="0"/>
      <c r="VHS9" s="0"/>
      <c r="VHT9" s="0"/>
      <c r="VHU9" s="0"/>
      <c r="VHV9" s="0"/>
      <c r="VHW9" s="0"/>
      <c r="VHX9" s="0"/>
      <c r="VHY9" s="0"/>
      <c r="VHZ9" s="0"/>
      <c r="VIA9" s="0"/>
      <c r="VIB9" s="0"/>
      <c r="VIC9" s="0"/>
      <c r="VID9" s="0"/>
      <c r="VIE9" s="0"/>
      <c r="VIF9" s="0"/>
      <c r="VIG9" s="0"/>
      <c r="VIH9" s="0"/>
      <c r="VII9" s="0"/>
      <c r="VIJ9" s="0"/>
      <c r="VIK9" s="0"/>
      <c r="VIL9" s="0"/>
      <c r="VIM9" s="0"/>
      <c r="VIN9" s="0"/>
      <c r="VIO9" s="0"/>
      <c r="VIP9" s="0"/>
      <c r="VIQ9" s="0"/>
      <c r="VIR9" s="0"/>
      <c r="VIS9" s="0"/>
      <c r="VIT9" s="0"/>
      <c r="VIU9" s="0"/>
      <c r="VIV9" s="0"/>
      <c r="VIW9" s="0"/>
      <c r="VIX9" s="0"/>
      <c r="VIY9" s="0"/>
      <c r="VIZ9" s="0"/>
      <c r="VJA9" s="0"/>
      <c r="VJB9" s="0"/>
      <c r="VJC9" s="0"/>
      <c r="VJD9" s="0"/>
      <c r="VJE9" s="0"/>
      <c r="VJF9" s="0"/>
      <c r="VJG9" s="0"/>
      <c r="VJH9" s="0"/>
      <c r="VJI9" s="0"/>
      <c r="VJJ9" s="0"/>
      <c r="VJK9" s="0"/>
      <c r="VJL9" s="0"/>
      <c r="VJM9" s="0"/>
      <c r="VJN9" s="0"/>
      <c r="VJO9" s="0"/>
      <c r="VJP9" s="0"/>
      <c r="VJQ9" s="0"/>
      <c r="VJR9" s="0"/>
      <c r="VJS9" s="0"/>
      <c r="VJT9" s="0"/>
      <c r="VJU9" s="0"/>
      <c r="VJV9" s="0"/>
      <c r="VJW9" s="0"/>
      <c r="VJX9" s="0"/>
      <c r="VJY9" s="0"/>
      <c r="VJZ9" s="0"/>
      <c r="VKA9" s="0"/>
      <c r="VKB9" s="0"/>
      <c r="VKC9" s="0"/>
      <c r="VKD9" s="0"/>
      <c r="VKE9" s="0"/>
      <c r="VKF9" s="0"/>
      <c r="VKG9" s="0"/>
      <c r="VKH9" s="0"/>
      <c r="VKI9" s="0"/>
      <c r="VKJ9" s="0"/>
      <c r="VKK9" s="0"/>
      <c r="VKL9" s="0"/>
      <c r="VKM9" s="0"/>
      <c r="VKN9" s="0"/>
      <c r="VKO9" s="0"/>
      <c r="VKP9" s="0"/>
      <c r="VKQ9" s="0"/>
      <c r="VKR9" s="0"/>
      <c r="VKS9" s="0"/>
      <c r="VKT9" s="0"/>
      <c r="VKU9" s="0"/>
      <c r="VKV9" s="0"/>
      <c r="VKW9" s="0"/>
      <c r="VKX9" s="0"/>
      <c r="VKY9" s="0"/>
      <c r="VKZ9" s="0"/>
      <c r="VLA9" s="0"/>
      <c r="VLB9" s="0"/>
      <c r="VLC9" s="0"/>
      <c r="VLD9" s="0"/>
      <c r="VLE9" s="0"/>
      <c r="VLF9" s="0"/>
      <c r="VLG9" s="0"/>
      <c r="VLH9" s="0"/>
      <c r="VLI9" s="0"/>
      <c r="VLJ9" s="0"/>
      <c r="VLK9" s="0"/>
      <c r="VLL9" s="0"/>
      <c r="VLM9" s="0"/>
      <c r="VLN9" s="0"/>
      <c r="VLO9" s="0"/>
      <c r="VLP9" s="0"/>
      <c r="VLQ9" s="0"/>
      <c r="VLR9" s="0"/>
      <c r="VLS9" s="0"/>
      <c r="VLT9" s="0"/>
      <c r="VLU9" s="0"/>
      <c r="VLV9" s="0"/>
      <c r="VLW9" s="0"/>
      <c r="VLX9" s="0"/>
      <c r="VLY9" s="0"/>
      <c r="VLZ9" s="0"/>
      <c r="VMA9" s="0"/>
      <c r="VMB9" s="0"/>
      <c r="VMC9" s="0"/>
      <c r="VMD9" s="0"/>
      <c r="VME9" s="0"/>
      <c r="VMF9" s="0"/>
      <c r="VMG9" s="0"/>
      <c r="VMH9" s="0"/>
      <c r="VMI9" s="0"/>
      <c r="VMJ9" s="0"/>
      <c r="VMK9" s="0"/>
      <c r="VML9" s="0"/>
      <c r="VMM9" s="0"/>
      <c r="VMN9" s="0"/>
      <c r="VMO9" s="0"/>
      <c r="VMP9" s="0"/>
      <c r="VMQ9" s="0"/>
      <c r="VMR9" s="0"/>
      <c r="VMS9" s="0"/>
      <c r="VMT9" s="0"/>
      <c r="VMU9" s="0"/>
      <c r="VMV9" s="0"/>
      <c r="VMW9" s="0"/>
      <c r="VMX9" s="0"/>
      <c r="VMY9" s="0"/>
      <c r="VMZ9" s="0"/>
      <c r="VNA9" s="0"/>
      <c r="VNB9" s="0"/>
      <c r="VNC9" s="0"/>
      <c r="VND9" s="0"/>
      <c r="VNE9" s="0"/>
      <c r="VNF9" s="0"/>
      <c r="VNG9" s="0"/>
      <c r="VNH9" s="0"/>
      <c r="VNI9" s="0"/>
      <c r="VNJ9" s="0"/>
      <c r="VNK9" s="0"/>
      <c r="VNL9" s="0"/>
      <c r="VNM9" s="0"/>
      <c r="VNN9" s="0"/>
      <c r="VNO9" s="0"/>
      <c r="VNP9" s="0"/>
      <c r="VNQ9" s="0"/>
      <c r="VNR9" s="0"/>
      <c r="VNS9" s="0"/>
      <c r="VNT9" s="0"/>
      <c r="VNU9" s="0"/>
      <c r="VNV9" s="0"/>
      <c r="VNW9" s="0"/>
      <c r="VNX9" s="0"/>
      <c r="VNY9" s="0"/>
      <c r="VNZ9" s="0"/>
      <c r="VOA9" s="0"/>
      <c r="VOB9" s="0"/>
      <c r="VOC9" s="0"/>
      <c r="VOD9" s="0"/>
      <c r="VOE9" s="0"/>
      <c r="VOF9" s="0"/>
      <c r="VOG9" s="0"/>
      <c r="VOH9" s="0"/>
      <c r="VOI9" s="0"/>
      <c r="VOJ9" s="0"/>
      <c r="VOK9" s="0"/>
      <c r="VOL9" s="0"/>
      <c r="VOM9" s="0"/>
      <c r="VON9" s="0"/>
      <c r="VOO9" s="0"/>
      <c r="VOP9" s="0"/>
      <c r="VOQ9" s="0"/>
      <c r="VOR9" s="0"/>
      <c r="VOS9" s="0"/>
      <c r="VOT9" s="0"/>
      <c r="VOU9" s="0"/>
      <c r="VOV9" s="0"/>
      <c r="VOW9" s="0"/>
      <c r="VOX9" s="0"/>
      <c r="VOY9" s="0"/>
      <c r="VOZ9" s="0"/>
      <c r="VPA9" s="0"/>
      <c r="VPB9" s="0"/>
      <c r="VPC9" s="0"/>
      <c r="VPD9" s="0"/>
      <c r="VPE9" s="0"/>
      <c r="VPF9" s="0"/>
      <c r="VPG9" s="0"/>
      <c r="VPH9" s="0"/>
      <c r="VPI9" s="0"/>
      <c r="VPJ9" s="0"/>
      <c r="VPK9" s="0"/>
      <c r="VPL9" s="0"/>
      <c r="VPM9" s="0"/>
      <c r="VPN9" s="0"/>
      <c r="VPO9" s="0"/>
      <c r="VPP9" s="0"/>
      <c r="VPQ9" s="0"/>
      <c r="VPR9" s="0"/>
      <c r="VPS9" s="0"/>
      <c r="VPT9" s="0"/>
      <c r="VPU9" s="0"/>
      <c r="VPV9" s="0"/>
      <c r="VPW9" s="0"/>
      <c r="VPX9" s="0"/>
      <c r="VPY9" s="0"/>
      <c r="VPZ9" s="0"/>
      <c r="VQA9" s="0"/>
      <c r="VQB9" s="0"/>
      <c r="VQC9" s="0"/>
      <c r="VQD9" s="0"/>
      <c r="VQE9" s="0"/>
      <c r="VQF9" s="0"/>
      <c r="VQG9" s="0"/>
      <c r="VQH9" s="0"/>
      <c r="VQI9" s="0"/>
      <c r="VQJ9" s="0"/>
      <c r="VQK9" s="0"/>
      <c r="VQL9" s="0"/>
      <c r="VQM9" s="0"/>
      <c r="VQN9" s="0"/>
      <c r="VQO9" s="0"/>
      <c r="VQP9" s="0"/>
      <c r="VQQ9" s="0"/>
      <c r="VQR9" s="0"/>
      <c r="VQS9" s="0"/>
      <c r="VQT9" s="0"/>
      <c r="VQU9" s="0"/>
      <c r="VQV9" s="0"/>
      <c r="VQW9" s="0"/>
      <c r="VQX9" s="0"/>
      <c r="VQY9" s="0"/>
      <c r="VQZ9" s="0"/>
      <c r="VRA9" s="0"/>
      <c r="VRB9" s="0"/>
      <c r="VRC9" s="0"/>
      <c r="VRD9" s="0"/>
      <c r="VRE9" s="0"/>
      <c r="VRF9" s="0"/>
      <c r="VRG9" s="0"/>
      <c r="VRH9" s="0"/>
      <c r="VRI9" s="0"/>
      <c r="VRJ9" s="0"/>
      <c r="VRK9" s="0"/>
      <c r="VRL9" s="0"/>
      <c r="VRM9" s="0"/>
      <c r="VRN9" s="0"/>
      <c r="VRO9" s="0"/>
      <c r="VRP9" s="0"/>
      <c r="VRQ9" s="0"/>
      <c r="VRR9" s="0"/>
      <c r="VRS9" s="0"/>
      <c r="VRT9" s="0"/>
      <c r="VRU9" s="0"/>
      <c r="VRV9" s="0"/>
      <c r="VRW9" s="0"/>
      <c r="VRX9" s="0"/>
      <c r="VRY9" s="0"/>
      <c r="VRZ9" s="0"/>
      <c r="VSA9" s="0"/>
      <c r="VSB9" s="0"/>
      <c r="VSC9" s="0"/>
      <c r="VSD9" s="0"/>
      <c r="VSE9" s="0"/>
      <c r="VSF9" s="0"/>
      <c r="VSG9" s="0"/>
      <c r="VSH9" s="0"/>
      <c r="VSI9" s="0"/>
      <c r="VSJ9" s="0"/>
      <c r="VSK9" s="0"/>
      <c r="VSL9" s="0"/>
      <c r="VSM9" s="0"/>
      <c r="VSN9" s="0"/>
      <c r="VSO9" s="0"/>
      <c r="VSP9" s="0"/>
      <c r="VSQ9" s="0"/>
      <c r="VSR9" s="0"/>
      <c r="VSS9" s="0"/>
      <c r="VST9" s="0"/>
      <c r="VSU9" s="0"/>
      <c r="VSV9" s="0"/>
      <c r="VSW9" s="0"/>
      <c r="VSX9" s="0"/>
      <c r="VSY9" s="0"/>
      <c r="VSZ9" s="0"/>
      <c r="VTA9" s="0"/>
      <c r="VTB9" s="0"/>
      <c r="VTC9" s="0"/>
      <c r="VTD9" s="0"/>
      <c r="VTE9" s="0"/>
      <c r="VTF9" s="0"/>
      <c r="VTG9" s="0"/>
      <c r="VTH9" s="0"/>
      <c r="VTI9" s="0"/>
      <c r="VTJ9" s="0"/>
      <c r="VTK9" s="0"/>
      <c r="VTL9" s="0"/>
      <c r="VTM9" s="0"/>
      <c r="VTN9" s="0"/>
      <c r="VTO9" s="0"/>
      <c r="VTP9" s="0"/>
      <c r="VTQ9" s="0"/>
      <c r="VTR9" s="0"/>
      <c r="VTS9" s="0"/>
      <c r="VTT9" s="0"/>
      <c r="VTU9" s="0"/>
      <c r="VTV9" s="0"/>
      <c r="VTW9" s="0"/>
      <c r="VTX9" s="0"/>
      <c r="VTY9" s="0"/>
      <c r="VTZ9" s="0"/>
      <c r="VUA9" s="0"/>
      <c r="VUB9" s="0"/>
      <c r="VUC9" s="0"/>
      <c r="VUD9" s="0"/>
      <c r="VUE9" s="0"/>
      <c r="VUF9" s="0"/>
      <c r="VUG9" s="0"/>
      <c r="VUH9" s="0"/>
      <c r="VUI9" s="0"/>
      <c r="VUJ9" s="0"/>
      <c r="VUK9" s="0"/>
      <c r="VUL9" s="0"/>
      <c r="VUM9" s="0"/>
      <c r="VUN9" s="0"/>
      <c r="VUO9" s="0"/>
      <c r="VUP9" s="0"/>
      <c r="VUQ9" s="0"/>
      <c r="VUR9" s="0"/>
      <c r="VUS9" s="0"/>
      <c r="VUT9" s="0"/>
      <c r="VUU9" s="0"/>
      <c r="VUV9" s="0"/>
      <c r="VUW9" s="0"/>
      <c r="VUX9" s="0"/>
      <c r="VUY9" s="0"/>
      <c r="VUZ9" s="0"/>
      <c r="VVA9" s="0"/>
      <c r="VVB9" s="0"/>
      <c r="VVC9" s="0"/>
      <c r="VVD9" s="0"/>
      <c r="VVE9" s="0"/>
      <c r="VVF9" s="0"/>
      <c r="VVG9" s="0"/>
      <c r="VVH9" s="0"/>
      <c r="VVI9" s="0"/>
      <c r="VVJ9" s="0"/>
      <c r="VVK9" s="0"/>
      <c r="VVL9" s="0"/>
      <c r="VVM9" s="0"/>
      <c r="VVN9" s="0"/>
      <c r="VVO9" s="0"/>
      <c r="VVP9" s="0"/>
      <c r="VVQ9" s="0"/>
      <c r="VVR9" s="0"/>
      <c r="VVS9" s="0"/>
      <c r="VVT9" s="0"/>
      <c r="VVU9" s="0"/>
      <c r="VVV9" s="0"/>
      <c r="VVW9" s="0"/>
      <c r="VVX9" s="0"/>
      <c r="VVY9" s="0"/>
      <c r="VVZ9" s="0"/>
      <c r="VWA9" s="0"/>
      <c r="VWB9" s="0"/>
      <c r="VWC9" s="0"/>
      <c r="VWD9" s="0"/>
      <c r="VWE9" s="0"/>
      <c r="VWF9" s="0"/>
      <c r="VWG9" s="0"/>
      <c r="VWH9" s="0"/>
      <c r="VWI9" s="0"/>
      <c r="VWJ9" s="0"/>
      <c r="VWK9" s="0"/>
      <c r="VWL9" s="0"/>
      <c r="VWM9" s="0"/>
      <c r="VWN9" s="0"/>
      <c r="VWO9" s="0"/>
      <c r="VWP9" s="0"/>
      <c r="VWQ9" s="0"/>
      <c r="VWR9" s="0"/>
      <c r="VWS9" s="0"/>
      <c r="VWT9" s="0"/>
      <c r="VWU9" s="0"/>
      <c r="VWV9" s="0"/>
      <c r="VWW9" s="0"/>
      <c r="VWX9" s="0"/>
      <c r="VWY9" s="0"/>
      <c r="VWZ9" s="0"/>
      <c r="VXA9" s="0"/>
      <c r="VXB9" s="0"/>
      <c r="VXC9" s="0"/>
      <c r="VXD9" s="0"/>
      <c r="VXE9" s="0"/>
      <c r="VXF9" s="0"/>
      <c r="VXG9" s="0"/>
      <c r="VXH9" s="0"/>
      <c r="VXI9" s="0"/>
      <c r="VXJ9" s="0"/>
      <c r="VXK9" s="0"/>
      <c r="VXL9" s="0"/>
      <c r="VXM9" s="0"/>
      <c r="VXN9" s="0"/>
      <c r="VXO9" s="0"/>
      <c r="VXP9" s="0"/>
      <c r="VXQ9" s="0"/>
      <c r="VXR9" s="0"/>
      <c r="VXS9" s="0"/>
      <c r="VXT9" s="0"/>
      <c r="VXU9" s="0"/>
      <c r="VXV9" s="0"/>
      <c r="VXW9" s="0"/>
      <c r="VXX9" s="0"/>
      <c r="VXY9" s="0"/>
      <c r="VXZ9" s="0"/>
      <c r="VYA9" s="0"/>
      <c r="VYB9" s="0"/>
      <c r="VYC9" s="0"/>
      <c r="VYD9" s="0"/>
      <c r="VYE9" s="0"/>
      <c r="VYF9" s="0"/>
      <c r="VYG9" s="0"/>
      <c r="VYH9" s="0"/>
      <c r="VYI9" s="0"/>
      <c r="VYJ9" s="0"/>
      <c r="VYK9" s="0"/>
      <c r="VYL9" s="0"/>
      <c r="VYM9" s="0"/>
      <c r="VYN9" s="0"/>
      <c r="VYO9" s="0"/>
      <c r="VYP9" s="0"/>
      <c r="VYQ9" s="0"/>
      <c r="VYR9" s="0"/>
      <c r="VYS9" s="0"/>
      <c r="VYT9" s="0"/>
      <c r="VYU9" s="0"/>
      <c r="VYV9" s="0"/>
      <c r="VYW9" s="0"/>
      <c r="VYX9" s="0"/>
      <c r="VYY9" s="0"/>
      <c r="VYZ9" s="0"/>
      <c r="VZA9" s="0"/>
      <c r="VZB9" s="0"/>
      <c r="VZC9" s="0"/>
      <c r="VZD9" s="0"/>
      <c r="VZE9" s="0"/>
      <c r="VZF9" s="0"/>
      <c r="VZG9" s="0"/>
      <c r="VZH9" s="0"/>
      <c r="VZI9" s="0"/>
      <c r="VZJ9" s="0"/>
      <c r="VZK9" s="0"/>
      <c r="VZL9" s="0"/>
      <c r="VZM9" s="0"/>
      <c r="VZN9" s="0"/>
      <c r="VZO9" s="0"/>
      <c r="VZP9" s="0"/>
      <c r="VZQ9" s="0"/>
      <c r="VZR9" s="0"/>
      <c r="VZS9" s="0"/>
      <c r="VZT9" s="0"/>
      <c r="VZU9" s="0"/>
      <c r="VZV9" s="0"/>
      <c r="VZW9" s="0"/>
      <c r="VZX9" s="0"/>
      <c r="VZY9" s="0"/>
      <c r="VZZ9" s="0"/>
      <c r="WAA9" s="0"/>
      <c r="WAB9" s="0"/>
      <c r="WAC9" s="0"/>
      <c r="WAD9" s="0"/>
      <c r="WAE9" s="0"/>
      <c r="WAF9" s="0"/>
      <c r="WAG9" s="0"/>
      <c r="WAH9" s="0"/>
      <c r="WAI9" s="0"/>
      <c r="WAJ9" s="0"/>
      <c r="WAK9" s="0"/>
      <c r="WAL9" s="0"/>
      <c r="WAM9" s="0"/>
      <c r="WAN9" s="0"/>
      <c r="WAO9" s="0"/>
      <c r="WAP9" s="0"/>
      <c r="WAQ9" s="0"/>
      <c r="WAR9" s="0"/>
      <c r="WAS9" s="0"/>
      <c r="WAT9" s="0"/>
      <c r="WAU9" s="0"/>
      <c r="WAV9" s="0"/>
      <c r="WAW9" s="0"/>
      <c r="WAX9" s="0"/>
      <c r="WAY9" s="0"/>
      <c r="WAZ9" s="0"/>
      <c r="WBA9" s="0"/>
      <c r="WBB9" s="0"/>
      <c r="WBC9" s="0"/>
      <c r="WBD9" s="0"/>
      <c r="WBE9" s="0"/>
      <c r="WBF9" s="0"/>
      <c r="WBG9" s="0"/>
      <c r="WBH9" s="0"/>
      <c r="WBI9" s="0"/>
      <c r="WBJ9" s="0"/>
      <c r="WBK9" s="0"/>
      <c r="WBL9" s="0"/>
      <c r="WBM9" s="0"/>
      <c r="WBN9" s="0"/>
      <c r="WBO9" s="0"/>
      <c r="WBP9" s="0"/>
      <c r="WBQ9" s="0"/>
      <c r="WBR9" s="0"/>
      <c r="WBS9" s="0"/>
      <c r="WBT9" s="0"/>
      <c r="WBU9" s="0"/>
      <c r="WBV9" s="0"/>
      <c r="WBW9" s="0"/>
      <c r="WBX9" s="0"/>
      <c r="WBY9" s="0"/>
      <c r="WBZ9" s="0"/>
      <c r="WCA9" s="0"/>
      <c r="WCB9" s="0"/>
      <c r="WCC9" s="0"/>
      <c r="WCD9" s="0"/>
      <c r="WCE9" s="0"/>
      <c r="WCF9" s="0"/>
      <c r="WCG9" s="0"/>
      <c r="WCH9" s="0"/>
      <c r="WCI9" s="0"/>
      <c r="WCJ9" s="0"/>
      <c r="WCK9" s="0"/>
      <c r="WCL9" s="0"/>
      <c r="WCM9" s="0"/>
      <c r="WCN9" s="0"/>
      <c r="WCO9" s="0"/>
      <c r="WCP9" s="0"/>
      <c r="WCQ9" s="0"/>
      <c r="WCR9" s="0"/>
      <c r="WCS9" s="0"/>
      <c r="WCT9" s="0"/>
      <c r="WCU9" s="0"/>
      <c r="WCV9" s="0"/>
      <c r="WCW9" s="0"/>
      <c r="WCX9" s="0"/>
      <c r="WCY9" s="0"/>
      <c r="WCZ9" s="0"/>
      <c r="WDA9" s="0"/>
      <c r="WDB9" s="0"/>
      <c r="WDC9" s="0"/>
      <c r="WDD9" s="0"/>
      <c r="WDE9" s="0"/>
      <c r="WDF9" s="0"/>
      <c r="WDG9" s="0"/>
      <c r="WDH9" s="0"/>
      <c r="WDI9" s="0"/>
      <c r="WDJ9" s="0"/>
      <c r="WDK9" s="0"/>
      <c r="WDL9" s="0"/>
      <c r="WDM9" s="0"/>
      <c r="WDN9" s="0"/>
      <c r="WDO9" s="0"/>
      <c r="WDP9" s="0"/>
      <c r="WDQ9" s="0"/>
      <c r="WDR9" s="0"/>
      <c r="WDS9" s="0"/>
      <c r="WDT9" s="0"/>
      <c r="WDU9" s="0"/>
      <c r="WDV9" s="0"/>
      <c r="WDW9" s="0"/>
      <c r="WDX9" s="0"/>
      <c r="WDY9" s="0"/>
      <c r="WDZ9" s="0"/>
      <c r="WEA9" s="0"/>
      <c r="WEB9" s="0"/>
      <c r="WEC9" s="0"/>
      <c r="WED9" s="0"/>
      <c r="WEE9" s="0"/>
      <c r="WEF9" s="0"/>
      <c r="WEG9" s="0"/>
      <c r="WEH9" s="0"/>
      <c r="WEI9" s="0"/>
      <c r="WEJ9" s="0"/>
      <c r="WEK9" s="0"/>
      <c r="WEL9" s="0"/>
      <c r="WEM9" s="0"/>
      <c r="WEN9" s="0"/>
      <c r="WEO9" s="0"/>
      <c r="WEP9" s="0"/>
      <c r="WEQ9" s="0"/>
      <c r="WER9" s="0"/>
      <c r="WES9" s="0"/>
      <c r="WET9" s="0"/>
      <c r="WEU9" s="0"/>
      <c r="WEV9" s="0"/>
      <c r="WEW9" s="0"/>
      <c r="WEX9" s="0"/>
      <c r="WEY9" s="0"/>
      <c r="WEZ9" s="0"/>
      <c r="WFA9" s="0"/>
      <c r="WFB9" s="0"/>
      <c r="WFC9" s="0"/>
      <c r="WFD9" s="0"/>
      <c r="WFE9" s="0"/>
      <c r="WFF9" s="0"/>
      <c r="WFG9" s="0"/>
      <c r="WFH9" s="0"/>
      <c r="WFI9" s="0"/>
      <c r="WFJ9" s="0"/>
      <c r="WFK9" s="0"/>
      <c r="WFL9" s="0"/>
      <c r="WFM9" s="0"/>
      <c r="WFN9" s="0"/>
      <c r="WFO9" s="0"/>
      <c r="WFP9" s="0"/>
      <c r="WFQ9" s="0"/>
      <c r="WFR9" s="0"/>
      <c r="WFS9" s="0"/>
      <c r="WFT9" s="0"/>
      <c r="WFU9" s="0"/>
      <c r="WFV9" s="0"/>
      <c r="WFW9" s="0"/>
      <c r="WFX9" s="0"/>
      <c r="WFY9" s="0"/>
      <c r="WFZ9" s="0"/>
      <c r="WGA9" s="0"/>
      <c r="WGB9" s="0"/>
      <c r="WGC9" s="0"/>
      <c r="WGD9" s="0"/>
      <c r="WGE9" s="0"/>
      <c r="WGF9" s="0"/>
      <c r="WGG9" s="0"/>
      <c r="WGH9" s="0"/>
      <c r="WGI9" s="0"/>
      <c r="WGJ9" s="0"/>
      <c r="WGK9" s="0"/>
      <c r="WGL9" s="0"/>
      <c r="WGM9" s="0"/>
      <c r="WGN9" s="0"/>
      <c r="WGO9" s="0"/>
      <c r="WGP9" s="0"/>
      <c r="WGQ9" s="0"/>
      <c r="WGR9" s="0"/>
      <c r="WGS9" s="0"/>
      <c r="WGT9" s="0"/>
      <c r="WGU9" s="0"/>
      <c r="WGV9" s="0"/>
      <c r="WGW9" s="0"/>
      <c r="WGX9" s="0"/>
      <c r="WGY9" s="0"/>
      <c r="WGZ9" s="0"/>
      <c r="WHA9" s="0"/>
      <c r="WHB9" s="0"/>
      <c r="WHC9" s="0"/>
      <c r="WHD9" s="0"/>
      <c r="WHE9" s="0"/>
      <c r="WHF9" s="0"/>
      <c r="WHG9" s="0"/>
      <c r="WHH9" s="0"/>
      <c r="WHI9" s="0"/>
      <c r="WHJ9" s="0"/>
      <c r="WHK9" s="0"/>
      <c r="WHL9" s="0"/>
      <c r="WHM9" s="0"/>
      <c r="WHN9" s="0"/>
      <c r="WHO9" s="0"/>
      <c r="WHP9" s="0"/>
      <c r="WHQ9" s="0"/>
      <c r="WHR9" s="0"/>
      <c r="WHS9" s="0"/>
      <c r="WHT9" s="0"/>
      <c r="WHU9" s="0"/>
      <c r="WHV9" s="0"/>
      <c r="WHW9" s="0"/>
      <c r="WHX9" s="0"/>
      <c r="WHY9" s="0"/>
      <c r="WHZ9" s="0"/>
      <c r="WIA9" s="0"/>
      <c r="WIB9" s="0"/>
      <c r="WIC9" s="0"/>
      <c r="WID9" s="0"/>
      <c r="WIE9" s="0"/>
      <c r="WIF9" s="0"/>
      <c r="WIG9" s="0"/>
      <c r="WIH9" s="0"/>
      <c r="WII9" s="0"/>
      <c r="WIJ9" s="0"/>
      <c r="WIK9" s="0"/>
      <c r="WIL9" s="0"/>
      <c r="WIM9" s="0"/>
      <c r="WIN9" s="0"/>
      <c r="WIO9" s="0"/>
      <c r="WIP9" s="0"/>
      <c r="WIQ9" s="0"/>
      <c r="WIR9" s="0"/>
      <c r="WIS9" s="0"/>
      <c r="WIT9" s="0"/>
      <c r="WIU9" s="0"/>
      <c r="WIV9" s="0"/>
      <c r="WIW9" s="0"/>
      <c r="WIX9" s="0"/>
      <c r="WIY9" s="0"/>
      <c r="WIZ9" s="0"/>
      <c r="WJA9" s="0"/>
      <c r="WJB9" s="0"/>
      <c r="WJC9" s="0"/>
      <c r="WJD9" s="0"/>
      <c r="WJE9" s="0"/>
      <c r="WJF9" s="0"/>
      <c r="WJG9" s="0"/>
      <c r="WJH9" s="0"/>
      <c r="WJI9" s="0"/>
      <c r="WJJ9" s="0"/>
      <c r="WJK9" s="0"/>
      <c r="WJL9" s="0"/>
      <c r="WJM9" s="0"/>
      <c r="WJN9" s="0"/>
      <c r="WJO9" s="0"/>
      <c r="WJP9" s="0"/>
      <c r="WJQ9" s="0"/>
      <c r="WJR9" s="0"/>
      <c r="WJS9" s="0"/>
      <c r="WJT9" s="0"/>
      <c r="WJU9" s="0"/>
      <c r="WJV9" s="0"/>
      <c r="WJW9" s="0"/>
      <c r="WJX9" s="0"/>
      <c r="WJY9" s="0"/>
      <c r="WJZ9" s="0"/>
      <c r="WKA9" s="0"/>
      <c r="WKB9" s="0"/>
      <c r="WKC9" s="0"/>
      <c r="WKD9" s="0"/>
      <c r="WKE9" s="0"/>
      <c r="WKF9" s="0"/>
      <c r="WKG9" s="0"/>
      <c r="WKH9" s="0"/>
      <c r="WKI9" s="0"/>
      <c r="WKJ9" s="0"/>
      <c r="WKK9" s="0"/>
      <c r="WKL9" s="0"/>
      <c r="WKM9" s="0"/>
      <c r="WKN9" s="0"/>
      <c r="WKO9" s="0"/>
      <c r="WKP9" s="0"/>
      <c r="WKQ9" s="0"/>
      <c r="WKR9" s="0"/>
      <c r="WKS9" s="0"/>
      <c r="WKT9" s="0"/>
      <c r="WKU9" s="0"/>
      <c r="WKV9" s="0"/>
      <c r="WKW9" s="0"/>
      <c r="WKX9" s="0"/>
      <c r="WKY9" s="0"/>
      <c r="WKZ9" s="0"/>
      <c r="WLA9" s="0"/>
      <c r="WLB9" s="0"/>
      <c r="WLC9" s="0"/>
      <c r="WLD9" s="0"/>
      <c r="WLE9" s="0"/>
      <c r="WLF9" s="0"/>
      <c r="WLG9" s="0"/>
      <c r="WLH9" s="0"/>
      <c r="WLI9" s="0"/>
      <c r="WLJ9" s="0"/>
      <c r="WLK9" s="0"/>
      <c r="WLL9" s="0"/>
      <c r="WLM9" s="0"/>
      <c r="WLN9" s="0"/>
      <c r="WLO9" s="0"/>
      <c r="WLP9" s="0"/>
      <c r="WLQ9" s="0"/>
      <c r="WLR9" s="0"/>
      <c r="WLS9" s="0"/>
      <c r="WLT9" s="0"/>
      <c r="WLU9" s="0"/>
      <c r="WLV9" s="0"/>
      <c r="WLW9" s="0"/>
      <c r="WLX9" s="0"/>
      <c r="WLY9" s="0"/>
      <c r="WLZ9" s="0"/>
      <c r="WMA9" s="0"/>
      <c r="WMB9" s="0"/>
      <c r="WMC9" s="0"/>
      <c r="WMD9" s="0"/>
      <c r="WME9" s="0"/>
      <c r="WMF9" s="0"/>
      <c r="WMG9" s="0"/>
      <c r="WMH9" s="0"/>
      <c r="WMI9" s="0"/>
      <c r="WMJ9" s="0"/>
      <c r="WMK9" s="0"/>
      <c r="WML9" s="0"/>
      <c r="WMM9" s="0"/>
      <c r="WMN9" s="0"/>
      <c r="WMO9" s="0"/>
      <c r="WMP9" s="0"/>
      <c r="WMQ9" s="0"/>
      <c r="WMR9" s="0"/>
      <c r="WMS9" s="0"/>
      <c r="WMT9" s="0"/>
      <c r="WMU9" s="0"/>
      <c r="WMV9" s="0"/>
      <c r="WMW9" s="0"/>
      <c r="WMX9" s="0"/>
      <c r="WMY9" s="0"/>
      <c r="WMZ9" s="0"/>
      <c r="WNA9" s="0"/>
      <c r="WNB9" s="0"/>
      <c r="WNC9" s="0"/>
      <c r="WND9" s="0"/>
      <c r="WNE9" s="0"/>
      <c r="WNF9" s="0"/>
      <c r="WNG9" s="0"/>
      <c r="WNH9" s="0"/>
      <c r="WNI9" s="0"/>
      <c r="WNJ9" s="0"/>
      <c r="WNK9" s="0"/>
      <c r="WNL9" s="0"/>
      <c r="WNM9" s="0"/>
      <c r="WNN9" s="0"/>
      <c r="WNO9" s="0"/>
      <c r="WNP9" s="0"/>
      <c r="WNQ9" s="0"/>
      <c r="WNR9" s="0"/>
      <c r="WNS9" s="0"/>
      <c r="WNT9" s="0"/>
      <c r="WNU9" s="0"/>
      <c r="WNV9" s="0"/>
      <c r="WNW9" s="0"/>
      <c r="WNX9" s="0"/>
      <c r="WNY9" s="0"/>
      <c r="WNZ9" s="0"/>
      <c r="WOA9" s="0"/>
      <c r="WOB9" s="0"/>
      <c r="WOC9" s="0"/>
      <c r="WOD9" s="0"/>
      <c r="WOE9" s="0"/>
      <c r="WOF9" s="0"/>
      <c r="WOG9" s="0"/>
      <c r="WOH9" s="0"/>
      <c r="WOI9" s="0"/>
      <c r="WOJ9" s="0"/>
      <c r="WOK9" s="0"/>
      <c r="WOL9" s="0"/>
      <c r="WOM9" s="0"/>
      <c r="WON9" s="0"/>
      <c r="WOO9" s="0"/>
      <c r="WOP9" s="0"/>
      <c r="WOQ9" s="0"/>
      <c r="WOR9" s="0"/>
      <c r="WOS9" s="0"/>
      <c r="WOT9" s="0"/>
      <c r="WOU9" s="0"/>
      <c r="WOV9" s="0"/>
      <c r="WOW9" s="0"/>
      <c r="WOX9" s="0"/>
      <c r="WOY9" s="0"/>
      <c r="WOZ9" s="0"/>
      <c r="WPA9" s="0"/>
      <c r="WPB9" s="0"/>
      <c r="WPC9" s="0"/>
      <c r="WPD9" s="0"/>
      <c r="WPE9" s="0"/>
      <c r="WPF9" s="0"/>
      <c r="WPG9" s="0"/>
      <c r="WPH9" s="0"/>
      <c r="WPI9" s="0"/>
      <c r="WPJ9" s="0"/>
      <c r="WPK9" s="0"/>
      <c r="WPL9" s="0"/>
      <c r="WPM9" s="0"/>
      <c r="WPN9" s="0"/>
      <c r="WPO9" s="0"/>
      <c r="WPP9" s="0"/>
      <c r="WPQ9" s="0"/>
      <c r="WPR9" s="0"/>
      <c r="WPS9" s="0"/>
      <c r="WPT9" s="0"/>
      <c r="WPU9" s="0"/>
      <c r="WPV9" s="0"/>
      <c r="WPW9" s="0"/>
      <c r="WPX9" s="0"/>
      <c r="WPY9" s="0"/>
      <c r="WPZ9" s="0"/>
      <c r="WQA9" s="0"/>
      <c r="WQB9" s="0"/>
      <c r="WQC9" s="0"/>
      <c r="WQD9" s="0"/>
      <c r="WQE9" s="0"/>
      <c r="WQF9" s="0"/>
      <c r="WQG9" s="0"/>
      <c r="WQH9" s="0"/>
      <c r="WQI9" s="0"/>
      <c r="WQJ9" s="0"/>
      <c r="WQK9" s="0"/>
      <c r="WQL9" s="0"/>
      <c r="WQM9" s="0"/>
      <c r="WQN9" s="0"/>
      <c r="WQO9" s="0"/>
      <c r="WQP9" s="0"/>
      <c r="WQQ9" s="0"/>
      <c r="WQR9" s="0"/>
      <c r="WQS9" s="0"/>
      <c r="WQT9" s="0"/>
      <c r="WQU9" s="0"/>
      <c r="WQV9" s="0"/>
      <c r="WQW9" s="0"/>
      <c r="WQX9" s="0"/>
      <c r="WQY9" s="0"/>
      <c r="WQZ9" s="0"/>
      <c r="WRA9" s="0"/>
      <c r="WRB9" s="0"/>
      <c r="WRC9" s="0"/>
      <c r="WRD9" s="0"/>
      <c r="WRE9" s="0"/>
      <c r="WRF9" s="0"/>
      <c r="WRG9" s="0"/>
      <c r="WRH9" s="0"/>
      <c r="WRI9" s="0"/>
      <c r="WRJ9" s="0"/>
      <c r="WRK9" s="0"/>
      <c r="WRL9" s="0"/>
      <c r="WRM9" s="0"/>
      <c r="WRN9" s="0"/>
      <c r="WRO9" s="0"/>
      <c r="WRP9" s="0"/>
      <c r="WRQ9" s="0"/>
      <c r="WRR9" s="0"/>
      <c r="WRS9" s="0"/>
      <c r="WRT9" s="0"/>
      <c r="WRU9" s="0"/>
      <c r="WRV9" s="0"/>
      <c r="WRW9" s="0"/>
      <c r="WRX9" s="0"/>
      <c r="WRY9" s="0"/>
      <c r="WRZ9" s="0"/>
      <c r="WSA9" s="0"/>
      <c r="WSB9" s="0"/>
      <c r="WSC9" s="0"/>
      <c r="WSD9" s="0"/>
      <c r="WSE9" s="0"/>
      <c r="WSF9" s="0"/>
      <c r="WSG9" s="0"/>
      <c r="WSH9" s="0"/>
      <c r="WSI9" s="0"/>
      <c r="WSJ9" s="0"/>
      <c r="WSK9" s="0"/>
      <c r="WSL9" s="0"/>
      <c r="WSM9" s="0"/>
      <c r="WSN9" s="0"/>
      <c r="WSO9" s="0"/>
      <c r="WSP9" s="0"/>
      <c r="WSQ9" s="0"/>
      <c r="WSR9" s="0"/>
      <c r="WSS9" s="0"/>
      <c r="WST9" s="0"/>
      <c r="WSU9" s="0"/>
      <c r="WSV9" s="0"/>
      <c r="WSW9" s="0"/>
      <c r="WSX9" s="0"/>
      <c r="WSY9" s="0"/>
      <c r="WSZ9" s="0"/>
      <c r="WTA9" s="0"/>
      <c r="WTB9" s="0"/>
      <c r="WTC9" s="0"/>
      <c r="WTD9" s="0"/>
      <c r="WTE9" s="0"/>
      <c r="WTF9" s="0"/>
      <c r="WTG9" s="0"/>
      <c r="WTH9" s="0"/>
      <c r="WTI9" s="0"/>
      <c r="WTJ9" s="0"/>
      <c r="WTK9" s="0"/>
      <c r="WTL9" s="0"/>
      <c r="WTM9" s="0"/>
      <c r="WTN9" s="0"/>
      <c r="WTO9" s="0"/>
      <c r="WTP9" s="0"/>
      <c r="WTQ9" s="0"/>
      <c r="WTR9" s="0"/>
      <c r="WTS9" s="0"/>
      <c r="WTT9" s="0"/>
      <c r="WTU9" s="0"/>
      <c r="WTV9" s="0"/>
      <c r="WTW9" s="0"/>
      <c r="WTX9" s="0"/>
      <c r="WTY9" s="0"/>
      <c r="WTZ9" s="0"/>
      <c r="WUA9" s="0"/>
      <c r="WUB9" s="0"/>
      <c r="WUC9" s="0"/>
      <c r="WUD9" s="0"/>
      <c r="WUE9" s="0"/>
      <c r="WUF9" s="0"/>
      <c r="WUG9" s="0"/>
      <c r="WUH9" s="0"/>
      <c r="WUI9" s="0"/>
      <c r="WUJ9" s="0"/>
      <c r="WUK9" s="0"/>
      <c r="WUL9" s="0"/>
      <c r="WUM9" s="0"/>
      <c r="WUN9" s="0"/>
      <c r="WUO9" s="0"/>
      <c r="WUP9" s="0"/>
      <c r="WUQ9" s="0"/>
      <c r="WUR9" s="0"/>
      <c r="WUS9" s="0"/>
      <c r="WUT9" s="0"/>
      <c r="WUU9" s="0"/>
      <c r="WUV9" s="0"/>
      <c r="WUW9" s="0"/>
      <c r="WUX9" s="0"/>
      <c r="WUY9" s="0"/>
      <c r="WUZ9" s="0"/>
      <c r="WVA9" s="0"/>
      <c r="WVB9" s="0"/>
      <c r="WVC9" s="0"/>
      <c r="WVD9" s="0"/>
      <c r="WVE9" s="0"/>
      <c r="WVF9" s="0"/>
      <c r="WVG9" s="0"/>
      <c r="WVH9" s="0"/>
      <c r="WVI9" s="0"/>
      <c r="WVJ9" s="0"/>
      <c r="WVK9" s="0"/>
      <c r="WVL9" s="0"/>
      <c r="WVM9" s="0"/>
      <c r="WVN9" s="0"/>
      <c r="WVO9" s="0"/>
      <c r="WVP9" s="0"/>
      <c r="WVQ9" s="0"/>
      <c r="WVR9" s="0"/>
      <c r="WVS9" s="0"/>
      <c r="WVT9" s="0"/>
      <c r="WVU9" s="0"/>
      <c r="WVV9" s="0"/>
      <c r="WVW9" s="0"/>
      <c r="WVX9" s="0"/>
      <c r="WVY9" s="0"/>
      <c r="WVZ9" s="0"/>
      <c r="WWA9" s="0"/>
      <c r="WWB9" s="0"/>
      <c r="WWC9" s="0"/>
      <c r="WWD9" s="0"/>
      <c r="WWE9" s="0"/>
      <c r="WWF9" s="0"/>
      <c r="WWG9" s="0"/>
      <c r="WWH9" s="0"/>
      <c r="WWI9" s="0"/>
      <c r="WWJ9" s="0"/>
      <c r="WWK9" s="0"/>
      <c r="WWL9" s="0"/>
      <c r="WWM9" s="0"/>
      <c r="WWN9" s="0"/>
      <c r="WWO9" s="0"/>
      <c r="WWP9" s="0"/>
      <c r="WWQ9" s="0"/>
      <c r="WWR9" s="0"/>
      <c r="WWS9" s="0"/>
      <c r="WWT9" s="0"/>
      <c r="WWU9" s="0"/>
      <c r="WWV9" s="0"/>
      <c r="WWW9" s="0"/>
      <c r="WWX9" s="0"/>
      <c r="WWY9" s="0"/>
      <c r="WWZ9" s="0"/>
      <c r="WXA9" s="0"/>
      <c r="WXB9" s="0"/>
      <c r="WXC9" s="0"/>
      <c r="WXD9" s="0"/>
      <c r="WXE9" s="0"/>
      <c r="WXF9" s="0"/>
      <c r="WXG9" s="0"/>
      <c r="WXH9" s="0"/>
      <c r="WXI9" s="0"/>
      <c r="WXJ9" s="0"/>
      <c r="WXK9" s="0"/>
      <c r="WXL9" s="0"/>
      <c r="WXM9" s="0"/>
      <c r="WXN9" s="0"/>
      <c r="WXO9" s="0"/>
      <c r="WXP9" s="0"/>
      <c r="WXQ9" s="0"/>
      <c r="WXR9" s="0"/>
      <c r="WXS9" s="0"/>
      <c r="WXT9" s="0"/>
      <c r="WXU9" s="0"/>
      <c r="WXV9" s="0"/>
      <c r="WXW9" s="0"/>
      <c r="WXX9" s="0"/>
      <c r="WXY9" s="0"/>
      <c r="WXZ9" s="0"/>
      <c r="WYA9" s="0"/>
      <c r="WYB9" s="0"/>
      <c r="WYC9" s="0"/>
      <c r="WYD9" s="0"/>
      <c r="WYE9" s="0"/>
      <c r="WYF9" s="0"/>
      <c r="WYG9" s="0"/>
      <c r="WYH9" s="0"/>
      <c r="WYI9" s="0"/>
      <c r="WYJ9" s="0"/>
      <c r="WYK9" s="0"/>
      <c r="WYL9" s="0"/>
      <c r="WYM9" s="0"/>
      <c r="WYN9" s="0"/>
      <c r="WYO9" s="0"/>
      <c r="WYP9" s="0"/>
      <c r="WYQ9" s="0"/>
      <c r="WYR9" s="0"/>
      <c r="WYS9" s="0"/>
      <c r="WYT9" s="0"/>
      <c r="WYU9" s="0"/>
      <c r="WYV9" s="0"/>
      <c r="WYW9" s="0"/>
      <c r="WYX9" s="0"/>
      <c r="WYY9" s="0"/>
      <c r="WYZ9" s="0"/>
      <c r="WZA9" s="0"/>
      <c r="WZB9" s="0"/>
      <c r="WZC9" s="0"/>
      <c r="WZD9" s="0"/>
      <c r="WZE9" s="0"/>
      <c r="WZF9" s="0"/>
      <c r="WZG9" s="0"/>
      <c r="WZH9" s="0"/>
      <c r="WZI9" s="0"/>
      <c r="WZJ9" s="0"/>
      <c r="WZK9" s="0"/>
      <c r="WZL9" s="0"/>
      <c r="WZM9" s="0"/>
      <c r="WZN9" s="0"/>
      <c r="WZO9" s="0"/>
      <c r="WZP9" s="0"/>
      <c r="WZQ9" s="0"/>
      <c r="WZR9" s="0"/>
      <c r="WZS9" s="0"/>
      <c r="WZT9" s="0"/>
      <c r="WZU9" s="0"/>
      <c r="WZV9" s="0"/>
      <c r="WZW9" s="0"/>
      <c r="WZX9" s="0"/>
      <c r="WZY9" s="0"/>
      <c r="WZZ9" s="0"/>
      <c r="XAA9" s="0"/>
      <c r="XAB9" s="0"/>
      <c r="XAC9" s="0"/>
      <c r="XAD9" s="0"/>
      <c r="XAE9" s="0"/>
      <c r="XAF9" s="0"/>
      <c r="XAG9" s="0"/>
      <c r="XAH9" s="0"/>
      <c r="XAI9" s="0"/>
      <c r="XAJ9" s="0"/>
      <c r="XAK9" s="0"/>
      <c r="XAL9" s="0"/>
      <c r="XAM9" s="0"/>
      <c r="XAN9" s="0"/>
      <c r="XAO9" s="0"/>
      <c r="XAP9" s="0"/>
      <c r="XAQ9" s="0"/>
      <c r="XAR9" s="0"/>
      <c r="XAS9" s="0"/>
      <c r="XAT9" s="0"/>
      <c r="XAU9" s="0"/>
      <c r="XAV9" s="0"/>
      <c r="XAW9" s="0"/>
      <c r="XAX9" s="0"/>
      <c r="XAY9" s="0"/>
      <c r="XAZ9" s="0"/>
      <c r="XBA9" s="0"/>
      <c r="XBB9" s="0"/>
      <c r="XBC9" s="0"/>
      <c r="XBD9" s="0"/>
      <c r="XBE9" s="0"/>
      <c r="XBF9" s="0"/>
      <c r="XBG9" s="0"/>
      <c r="XBH9" s="0"/>
      <c r="XBI9" s="0"/>
      <c r="XBJ9" s="0"/>
      <c r="XBK9" s="0"/>
      <c r="XBL9" s="0"/>
      <c r="XBM9" s="0"/>
      <c r="XBN9" s="0"/>
      <c r="XBO9" s="0"/>
      <c r="XBP9" s="0"/>
      <c r="XBQ9" s="0"/>
      <c r="XBR9" s="0"/>
      <c r="XBS9" s="0"/>
      <c r="XBT9" s="0"/>
      <c r="XBU9" s="0"/>
      <c r="XBV9" s="0"/>
      <c r="XBW9" s="0"/>
      <c r="XBX9" s="0"/>
      <c r="XBY9" s="0"/>
      <c r="XBZ9" s="0"/>
      <c r="XCA9" s="0"/>
      <c r="XCB9" s="0"/>
      <c r="XCC9" s="0"/>
      <c r="XCD9" s="0"/>
      <c r="XCE9" s="0"/>
      <c r="XCF9" s="0"/>
      <c r="XCG9" s="0"/>
      <c r="XCH9" s="0"/>
      <c r="XCI9" s="0"/>
      <c r="XCJ9" s="0"/>
      <c r="XCK9" s="0"/>
      <c r="XCL9" s="0"/>
      <c r="XCM9" s="0"/>
      <c r="XCN9" s="0"/>
      <c r="XCO9" s="0"/>
      <c r="XCP9" s="0"/>
      <c r="XCQ9" s="0"/>
      <c r="XCR9" s="0"/>
      <c r="XCS9" s="0"/>
      <c r="XCT9" s="0"/>
      <c r="XCU9" s="0"/>
      <c r="XCV9" s="0"/>
      <c r="XCW9" s="0"/>
      <c r="XCX9" s="0"/>
      <c r="XCY9" s="0"/>
      <c r="XCZ9" s="0"/>
      <c r="XDA9" s="0"/>
      <c r="XDB9" s="0"/>
      <c r="XDC9" s="0"/>
      <c r="XDD9" s="0"/>
      <c r="XDE9" s="0"/>
      <c r="XDF9" s="0"/>
      <c r="XDG9" s="0"/>
      <c r="XDH9" s="0"/>
      <c r="XDI9" s="0"/>
      <c r="XDJ9" s="0"/>
      <c r="XDK9" s="0"/>
      <c r="XDL9" s="0"/>
      <c r="XDM9" s="0"/>
      <c r="XDN9" s="0"/>
      <c r="XDO9" s="0"/>
      <c r="XDP9" s="0"/>
      <c r="XDQ9" s="0"/>
      <c r="XDR9" s="0"/>
      <c r="XDS9" s="0"/>
      <c r="XDT9" s="0"/>
      <c r="XDU9" s="0"/>
      <c r="XDV9" s="0"/>
      <c r="XDW9" s="0"/>
      <c r="XDX9" s="0"/>
      <c r="XDY9" s="0"/>
      <c r="XDZ9" s="0"/>
      <c r="XEA9" s="0"/>
      <c r="XEB9" s="0"/>
      <c r="XEC9" s="0"/>
      <c r="XED9" s="0"/>
      <c r="XEE9" s="0"/>
      <c r="XEF9" s="0"/>
      <c r="XEG9" s="0"/>
      <c r="XEH9" s="0"/>
      <c r="XEI9" s="0"/>
      <c r="XEJ9" s="0"/>
      <c r="XEK9" s="0"/>
      <c r="XEL9" s="0"/>
      <c r="XEM9" s="0"/>
      <c r="XEN9" s="0"/>
      <c r="XEO9" s="0"/>
      <c r="XEP9" s="0"/>
      <c r="XEQ9" s="0"/>
      <c r="XER9" s="0"/>
      <c r="XES9" s="0"/>
      <c r="XET9" s="0"/>
      <c r="XEU9" s="0"/>
      <c r="XEV9" s="0"/>
      <c r="XEW9" s="0"/>
      <c r="XEX9" s="0"/>
      <c r="XEY9" s="0"/>
      <c r="XEZ9" s="0"/>
      <c r="XFA9" s="0"/>
      <c r="XFB9" s="0"/>
      <c r="XFC9" s="0"/>
      <c r="XFD9" s="0"/>
    </row>
    <row r="10" customFormat="false" ht="17.35" hidden="false" customHeight="false" outlineLevel="0" collapsed="false">
      <c r="A10" s="1035" t="s">
        <v>1602</v>
      </c>
      <c r="B10" s="1035" t="s">
        <v>166</v>
      </c>
      <c r="C10" s="1036" t="n">
        <f aca="false">HLOOKUP(C2,物流参数!$C$1:$GC$29,MATCH("TOTAL MASS FLOW",物流参数!$A$1:$A$29,FALSE()),FALSE())</f>
        <v>26676.4</v>
      </c>
      <c r="D10" s="1036" t="n">
        <f aca="false">HLOOKUP(D2,物流参数!$C$1:$GC$29,MATCH("TOTAL MASS FLOW",物流参数!$A$1:$A$29,FALSE()),FALSE())</f>
        <v>236419</v>
      </c>
      <c r="E10" s="1037" t="n">
        <f aca="false">HLOOKUP(E2,物流参数!$C$1:$GC$29,MATCH("TOTAL MASS FLOW",物流参数!$A$1:$A$29,FALSE()),FALSE())</f>
        <v>46428.6</v>
      </c>
      <c r="F10" s="1037" t="n">
        <f aca="false">HLOOKUP(F2,物流参数!$C$1:$GC$29,MATCH("TOTAL MASS FLOW",物流参数!$A$1:$A$29,FALSE()),FALSE())</f>
        <v>263095.4</v>
      </c>
      <c r="G10" s="1037" t="n">
        <f aca="false">HLOOKUP(G2,物流参数!$C$1:$GC$29,MATCH("TOTAL MASS FLOW",物流参数!$A$1:$A$29,FALSE()),FALSE())</f>
        <v>46428.6</v>
      </c>
      <c r="H10" s="1036" t="n">
        <f aca="false">HLOOKUP(H2,物流参数!$C$1:$GC$29,MATCH("TOTAL MASS FLOW",物流参数!$A$1:$A$29,FALSE()),FALSE())</f>
        <v>309524</v>
      </c>
      <c r="I10" s="1036" t="n">
        <f aca="false">HLOOKUP(I2,物流参数!$C$1:$GC$29,MATCH("TOTAL MASS FLOW",物流参数!$A$1:$A$29,FALSE()),FALSE())</f>
        <v>309524</v>
      </c>
      <c r="J10" s="1036" t="n">
        <f aca="false">HLOOKUP(J2,物流参数!$C$1:$GC$29,MATCH("TOTAL MASS FLOW",物流参数!$A$1:$A$29,FALSE()),FALSE())</f>
        <v>309524</v>
      </c>
      <c r="K10" s="1036" t="n">
        <f aca="false">HLOOKUP(K2,物流参数!$C$1:$GC$29,MATCH("TOTAL MASS FLOW",物流参数!$A$1:$A$29,FALSE()),FALSE())</f>
        <v>309524</v>
      </c>
      <c r="L10" s="1036" t="n">
        <f aca="false">HLOOKUP(L2,物流参数!$C$1:$GC$29,MATCH("TOTAL MASS FLOW",物流参数!$A$1:$A$29,FALSE()),FALSE())</f>
        <v>309524</v>
      </c>
      <c r="M10" s="1036" t="n">
        <f aca="false">HLOOKUP(M2,物流参数!$C$1:$GC$29,MATCH("TOTAL MASS FLOW",物流参数!$A$1:$A$29,FALSE()),FALSE())</f>
        <v>309524</v>
      </c>
      <c r="N10" s="1036" t="n">
        <f aca="false">HLOOKUP(N2,物流参数!$C$1:$GC$29,MATCH("TOTAL MASS FLOW",物流参数!$A$1:$A$29,FALSE()),FALSE())</f>
        <v>446</v>
      </c>
      <c r="O10" s="1036" t="n">
        <f aca="false">HLOOKUP(O2,物流参数!$C$1:$GC$29,MATCH("TOTAL MASS FLOW",物流参数!$A$1:$A$29,FALSE()),FALSE())</f>
        <v>309970</v>
      </c>
      <c r="P10" s="1036" t="n">
        <f aca="false">HLOOKUP(P2,物流参数!$C$1:$GC$29,MATCH("TOTAL MASS FLOW",物流参数!$A$1:$A$29,FALSE()),FALSE())</f>
        <v>268934.3</v>
      </c>
      <c r="Q10" s="1036" t="n">
        <f aca="false">HLOOKUP(Q2,物流参数!$C$1:$GC$29,MATCH("TOTAL MASS FLOW",物流参数!$A$1:$A$29,FALSE()),FALSE())</f>
        <v>309970</v>
      </c>
      <c r="R10" s="1036" t="n">
        <f aca="false">HLOOKUP(R2,物流参数!$C$1:$GC$29,MATCH("TOTAL MASS FLOW",物流参数!$A$1:$A$29,FALSE()),FALSE())</f>
        <v>268934.3</v>
      </c>
      <c r="S10" s="1036" t="n">
        <f aca="false">HLOOKUP(S2,物流参数!$C$1:$GC$29,MATCH("TOTAL MASS FLOW",物流参数!$A$1:$A$29,FALSE()),FALSE())</f>
        <v>40340.14</v>
      </c>
      <c r="T10" s="1036" t="n">
        <f aca="false">HLOOKUP(T2,物流参数!$C$1:$GC$29,MATCH("TOTAL MASS FLOW",物流参数!$A$1:$A$29,FALSE()),FALSE())</f>
        <v>40340.14</v>
      </c>
      <c r="U10" s="1036" t="n">
        <f aca="false">HLOOKUP(U2,物流参数!$C$1:$GC$29,MATCH("TOTAL MASS FLOW",物流参数!$A$1:$A$29,FALSE()),FALSE())</f>
        <v>40340.14</v>
      </c>
      <c r="V10" s="1036" t="n">
        <f aca="false">HLOOKUP(V2,物流参数!$C$1:$GC$29,MATCH("TOTAL MASS FLOW",物流参数!$A$1:$A$29,FALSE()),FALSE())</f>
        <v>228594.15</v>
      </c>
      <c r="W10" s="1036" t="n">
        <v>309524</v>
      </c>
      <c r="X10" s="1036" t="n">
        <v>309524</v>
      </c>
      <c r="Y10" s="1036" t="n">
        <f aca="false">HLOOKUP(Y2,物流参数!$C$1:$GC$29,MATCH("TOTAL MASS FLOW",物流参数!$A$1:$A$29,FALSE()),FALSE())</f>
        <v>309970</v>
      </c>
      <c r="Z10" s="1036" t="n">
        <f aca="false">Y10/2</f>
        <v>154985</v>
      </c>
      <c r="AA10" s="1036" t="n">
        <f aca="false">HLOOKUP(AA2,物流参数!$C$1:$GC$29,MATCH("TOTAL MASS FLOW",物流参数!$A$1:$A$29,FALSE()),FALSE())</f>
        <v>309970</v>
      </c>
      <c r="AB10" s="1036" t="n">
        <f aca="false">AA10/2</f>
        <v>154985</v>
      </c>
      <c r="AC10" s="1036" t="n">
        <f aca="false">HLOOKUP(AC2,物流参数!$C$1:$GC$29,MATCH("TOTAL MASS FLOW",物流参数!$A$1:$A$29,FALSE()),FALSE())</f>
        <v>741526.97</v>
      </c>
      <c r="AD10" s="1036" t="n">
        <f aca="false">HLOOKUP(AD2,物流参数!$C$1:$GC$29,MATCH("TOTAL MASS FLOW",物流参数!$A$1:$A$29,FALSE()),FALSE())</f>
        <v>428894.98</v>
      </c>
      <c r="AE10" s="1036" t="n">
        <f aca="false">HLOOKUP(AE2,物流参数!$C$1:$GC$29,MATCH("TOTAL MASS FLOW",物流参数!$A$1:$A$29,FALSE()),FALSE())</f>
        <v>428894.98</v>
      </c>
      <c r="AF10" s="1036" t="n">
        <f aca="false">HLOOKUP(AF2,物流参数!$C$1:$GC$29,MATCH("TOTAL MASS FLOW",物流参数!$A$1:$A$29,FALSE()),FALSE())</f>
        <v>738864.98</v>
      </c>
      <c r="AG10" s="1036" t="n">
        <f aca="false">HLOOKUP(AG2,物流参数!$C$1:$GC$29,MATCH("TOTAL MASS FLOW",物流参数!$A$1:$A$29,FALSE()),FALSE())</f>
        <v>739147.94</v>
      </c>
      <c r="AH10" s="1036" t="n">
        <f aca="false">HLOOKUP(AH2,物流参数!$C$1:$GC$29,MATCH("TOTAL MASS FLOW",物流参数!$A$1:$A$29,FALSE()),FALSE())</f>
        <v>282.96</v>
      </c>
      <c r="AI10" s="1036" t="n">
        <f aca="false">HLOOKUP(AI2,物流参数!$C$1:$GC$29,MATCH("TOTAL MASS FLOW",物流参数!$A$1:$A$29,FALSE()),FALSE())</f>
        <v>605.14</v>
      </c>
      <c r="AJ10" s="1036" t="n">
        <f aca="false">HLOOKUP(AJ2,物流参数!$C$1:$GC$29,MATCH("TOTAL MASS FLOW",物流参数!$A$1:$A$29,FALSE()),FALSE())</f>
        <v>736.13</v>
      </c>
      <c r="AK10" s="1036" t="n">
        <f aca="false">HLOOKUP(AK2,物流参数!$C$1:$GC$29,MATCH("TOTAL MASS FLOW",物流参数!$A$1:$A$29,FALSE()),FALSE())</f>
        <v>667.64</v>
      </c>
      <c r="AL10" s="1036" t="n">
        <f aca="false">HLOOKUP(AL2,物流参数!$C$1:$GC$29,MATCH("TOTAL MASS FLOW",物流参数!$A$1:$A$29,FALSE()),FALSE())</f>
        <v>479.56</v>
      </c>
      <c r="AM10" s="1036" t="n">
        <f aca="false">HLOOKUP(AM2,物流参数!$C$1:$GC$29,MATCH("TOTAL MASS FLOW",物流参数!$A$1:$A$29,FALSE()),FALSE())</f>
        <v>16.66</v>
      </c>
      <c r="AN10" s="1036" t="n">
        <f aca="false">HLOOKUP(AN2,物流参数!$C$1:$GC$29,MATCH("TOTAL MASS FLOW",物流参数!$A$1:$A$29,FALSE()),FALSE())</f>
        <v>19.15</v>
      </c>
      <c r="AO10" s="1036" t="n">
        <v>22</v>
      </c>
      <c r="AP10" s="1036" t="n">
        <f aca="false">HLOOKUP(AP2,物流参数!$C$1:$GC$29,MATCH("TOTAL MASS FLOW",物流参数!$A$1:$A$29,FALSE()),FALSE())</f>
        <v>24.85</v>
      </c>
      <c r="AQ10" s="1036" t="n">
        <f aca="false">HLOOKUP(AQ2,物流参数!$C$1:$GC$29,MATCH("TOTAL MASS FLOW",物流参数!$A$1:$A$29,FALSE()),FALSE())</f>
        <v>26.92</v>
      </c>
      <c r="AR10" s="1036" t="n">
        <f aca="false">HLOOKUP(AR2,物流参数!$C$1:$GC$29,MATCH("TOTAL MASS FLOW",物流参数!$A$1:$A$29,FALSE()),FALSE())</f>
        <v>109.44</v>
      </c>
      <c r="AS10" s="1036" t="n">
        <f aca="false">HLOOKUP(AS2,物流参数!$C$1:$GC$29,MATCH("TOTAL MASS FLOW",物流参数!$A$1:$A$29,FALSE()),FALSE())</f>
        <v>312631.98</v>
      </c>
      <c r="AT10" s="1036" t="n">
        <f aca="false">HLOOKUP(AT2,物流参数!$C$1:$GC$29,MATCH("TOTAL MASS FLOW",物流参数!$A$1:$A$29,FALSE()),FALSE())</f>
        <v>312631.98</v>
      </c>
      <c r="AU10" s="1036" t="n">
        <f aca="false">HLOOKUP(AU2,物流参数!$C$1:$GC$29,MATCH("TOTAL MASS FLOW",物流参数!$A$1:$A$29,FALSE()),FALSE())</f>
        <v>312631.98</v>
      </c>
      <c r="AV10" s="1036" t="n">
        <f aca="false">HLOOKUP(AV2,物流参数!$C$1:$GC$29,MATCH("TOTAL MASS FLOW",物流参数!$A$1:$A$29,FALSE()),FALSE())</f>
        <v>312631.98</v>
      </c>
      <c r="AW10" s="1036" t="n">
        <f aca="false">HLOOKUP(AW2,物流参数!$C$1:$GC$29,MATCH("TOTAL MASS FLOW",物流参数!$A$1:$A$29,FALSE()),FALSE())</f>
        <v>6702.76</v>
      </c>
      <c r="AX10" s="1036" t="n">
        <f aca="false">HLOOKUP(AX2,物流参数!$C$1:$GC$29,MATCH("TOTAL MASS FLOW",物流参数!$A$1:$A$29,FALSE()),FALSE())</f>
        <v>5215.35</v>
      </c>
      <c r="AY10" s="1036" t="n">
        <f aca="false">HLOOKUP(AY2,物流参数!$C$1:$GC$29,MATCH("TOTAL MASS FLOW",物流参数!$A$1:$A$29,FALSE()),FALSE())</f>
        <v>5238.27</v>
      </c>
      <c r="AZ10" s="1036" t="n">
        <f aca="false">HLOOKUP(AZ2,物流参数!$C$1:$GC$29,MATCH("TOTAL MASS FLOW",物流参数!$A$1:$A$29,FALSE()),FALSE())</f>
        <v>22.9</v>
      </c>
      <c r="BA10" s="1036" t="n">
        <f aca="false">HLOOKUP(BA2,物流参数!$C$1:$GC$29,MATCH("TOTAL MASS FLOW",物流参数!$A$1:$A$29,FALSE()),FALSE())</f>
        <v>12588.46</v>
      </c>
      <c r="BB10" s="1036" t="n">
        <f aca="false">HLOOKUP(BB2,物流参数!$C$1:$GC$29,MATCH("TOTAL MASS FLOW",物流参数!$A$1:$A$29,FALSE()),FALSE())</f>
        <v>12697.9</v>
      </c>
      <c r="BC10" s="1036" t="n">
        <f aca="false">HLOOKUP(BC2,物流参数!$C$1:$GC$29,MATCH("TOTAL MASS FLOW",物流参数!$A$1:$A$29,FALSE()),FALSE())</f>
        <v>12697.9</v>
      </c>
      <c r="BD10" s="1036" t="n">
        <f aca="false">HLOOKUP(BD2,物流参数!$C$1:$GC$29,MATCH("TOTAL MASS FLOW",物流参数!$A$1:$A$29,FALSE()),FALSE())</f>
        <v>23397.9</v>
      </c>
      <c r="BE10" s="1036" t="n">
        <f aca="false">HLOOKUP(BE2,物流参数!$C$1:$GC$29,MATCH("TOTAL MASS FLOW",物流参数!$A$1:$A$29,FALSE()),FALSE())</f>
        <v>23397.9</v>
      </c>
      <c r="BF10" s="1036" t="n">
        <f aca="false">HLOOKUP(BF2,物流参数!$C$1:$GC$29,MATCH("TOTAL MASS FLOW",物流参数!$A$1:$A$29,FALSE()),FALSE())</f>
        <v>27715.9</v>
      </c>
      <c r="BG10" s="1036" t="n">
        <f aca="false">HLOOKUP(BG2,物流参数!$C$1:$GC$29,MATCH("TOTAL MASS FLOW",物流参数!$A$1:$A$29,FALSE()),FALSE())</f>
        <v>27715.9</v>
      </c>
      <c r="BH10" s="1036" t="n">
        <f aca="false">HLOOKUP(BH2,物流参数!$C$1:$GC$29,MATCH("TOTAL MASS FLOW",物流参数!$A$1:$A$29,FALSE()),FALSE())</f>
        <v>11306.67</v>
      </c>
      <c r="BI10" s="1036" t="n">
        <f aca="false">HLOOKUP(BI2,物流参数!$C$1:$GC$29,MATCH("TOTAL MASS FLOW",物流参数!$A$1:$A$29,FALSE()),FALSE())</f>
        <v>16068.71</v>
      </c>
      <c r="BJ10" s="1036" t="n">
        <f aca="false">HLOOKUP(BJ2,物流参数!$C$1:$GC$29,MATCH("TOTAL MASS FLOW",物流参数!$A$1:$A$29,FALSE()),FALSE())</f>
        <v>4604.55</v>
      </c>
      <c r="BK10" s="1036" t="n">
        <f aca="false">HLOOKUP(BK2,物流参数!$C$1:$GC$29,MATCH("TOTAL MASS FLOW",物流参数!$A$1:$A$29,FALSE()),FALSE())</f>
        <v>4604.55</v>
      </c>
      <c r="BL10" s="1036" t="n">
        <f aca="false">HLOOKUP(BL2,物流参数!$C$1:$GC$29,MATCH("TOTAL MASS FLOW",物流参数!$A$1:$A$29,FALSE()),FALSE())</f>
        <v>11804.68</v>
      </c>
      <c r="BM10" s="1036" t="n">
        <f aca="false">HLOOKUP(BM2,物流参数!$C$1:$GC$29,MATCH("TOTAL MASS FLOW",物流参数!$A$1:$A$29,FALSE()),FALSE())</f>
        <v>11804.68</v>
      </c>
      <c r="BN10" s="1036" t="n">
        <f aca="false">HLOOKUP(BN2,物流参数!$C$1:$GC$29,MATCH("TOTAL MASS FLOW",物流参数!$A$1:$A$29,FALSE()),FALSE())</f>
        <v>300043.52</v>
      </c>
      <c r="BO10" s="1036" t="n">
        <f aca="false">HLOOKUP(BO2,物流参数!$C$1:$GC$29,MATCH("TOTAL MASS FLOW",物流参数!$A$1:$A$29,FALSE()),FALSE())</f>
        <v>300043.52</v>
      </c>
      <c r="BP10" s="1036" t="n">
        <f aca="false">HLOOKUP(BP2,物流参数!$C$1:$GC$29,MATCH("TOTAL MASS FLOW",物流参数!$A$1:$A$29,FALSE()),FALSE())</f>
        <v>32429.87</v>
      </c>
      <c r="BQ10" s="1036" t="n">
        <f aca="false">HLOOKUP(BQ2,物流参数!$C$1:$GC$29,MATCH("TOTAL MASS FLOW",物流参数!$A$1:$A$29,FALSE()),FALSE())</f>
        <v>3189.14</v>
      </c>
      <c r="BR10" s="1036" t="n">
        <f aca="false">HLOOKUP(BR2,物流参数!$C$1:$GC$29,MATCH("TOTAL MASS FLOW",物流参数!$A$1:$A$29,FALSE()),FALSE())</f>
        <v>13100</v>
      </c>
      <c r="BS10" s="1036" t="n">
        <f aca="false">HLOOKUP(BS2,物流参数!$C$1:$GC$29,MATCH("TOTAL MASS FLOW",物流参数!$A$1:$A$29,FALSE()),FALSE())</f>
        <v>13100</v>
      </c>
      <c r="BT10" s="1036" t="n">
        <f aca="false">HLOOKUP(BT2,物流参数!$C$1:$GC$29,MATCH("TOTAL MASS FLOW",物流参数!$A$1:$A$29,FALSE()),FALSE())</f>
        <v>13100</v>
      </c>
      <c r="BU10" s="1036" t="n">
        <f aca="false">HLOOKUP(BU2,物流参数!$C$1:$GC$29,MATCH("TOTAL MASS FLOW",物流参数!$A$1:$A$29,FALSE()),FALSE())</f>
        <v>2400</v>
      </c>
      <c r="BV10" s="1036" t="n">
        <f aca="false">HLOOKUP(BV2,物流参数!$C$1:$GC$29,MATCH("TOTAL MASS FLOW",物流参数!$A$1:$A$29,FALSE()),FALSE())</f>
        <v>10700</v>
      </c>
      <c r="BW10" s="1036" t="n">
        <f aca="false">HLOOKUP(BW2,物流参数!$C$1:$GC$29,MATCH("TOTAL MASS FLOW",物流参数!$A$1:$A$29,FALSE()),FALSE())</f>
        <v>4318</v>
      </c>
      <c r="BX10" s="1036" t="n">
        <f aca="false">HLOOKUP(BX2,物流参数!$C$1:$GC$29,MATCH("TOTAL MASS FLOW",物流参数!$A$1:$A$29,FALSE()),FALSE())</f>
        <v>6542.55</v>
      </c>
      <c r="BY10" s="1036" t="n">
        <f aca="false">HLOOKUP(BY2,物流参数!$C$1:$GC$29,MATCH("TOTAL MASS FLOW",物流参数!$A$1:$A$29,FALSE()),FALSE())</f>
        <v>300816.72</v>
      </c>
      <c r="BZ10" s="1036" t="n">
        <f aca="false">HLOOKUP(BZ2,物流参数!$C$1:$GC$29,MATCH("TOTAL MASS FLOW",物流参数!$A$1:$A$29,FALSE()),FALSE())</f>
        <v>300816.72</v>
      </c>
      <c r="CA10" s="1036" t="n">
        <f aca="false">HLOOKUP(CA2,物流参数!$C$1:$GC$29,MATCH("TOTAL MASS FLOW",物流参数!$A$1:$A$29,FALSE()),FALSE())</f>
        <v>300816.72</v>
      </c>
      <c r="CB10" s="1036" t="n">
        <f aca="false">HLOOKUP(CB2,物流参数!$C$1:$GC$29,MATCH("TOTAL MASS FLOW",物流参数!$A$1:$A$29,FALSE()),FALSE())</f>
        <v>300816.72</v>
      </c>
      <c r="CC10" s="1036" t="n">
        <f aca="false">HLOOKUP(CC2,物流参数!$C$1:$GC$29,MATCH("TOTAL MASS FLOW",物流参数!$A$1:$A$29,FALSE()),FALSE())</f>
        <v>7799.01</v>
      </c>
      <c r="CD10" s="1036" t="n">
        <f aca="false">HLOOKUP(CD2,物流参数!$C$1:$GC$29,MATCH("TOTAL MASS FLOW",物流参数!$A$1:$A$29,FALSE()),FALSE())</f>
        <v>7799.01</v>
      </c>
      <c r="CE10" s="1036" t="n">
        <f aca="false">HLOOKUP(CE2,物流参数!$C$1:$GC$29,MATCH("TOTAL MASS FLOW",物流参数!$A$1:$A$29,FALSE()),FALSE())</f>
        <v>293017.71</v>
      </c>
      <c r="CF10" s="1036" t="n">
        <f aca="false">HLOOKUP(CF2,物流参数!$C$1:$GC$29,MATCH("TOTAL MASS FLOW",物流参数!$A$1:$A$29,FALSE()),FALSE())</f>
        <v>293017.71</v>
      </c>
      <c r="CG10" s="1036" t="n">
        <f aca="false">HLOOKUP(CG2,物流参数!$C$1:$GC$29,MATCH("TOTAL MASS FLOW",物流参数!$A$1:$A$29,FALSE()),FALSE())</f>
        <v>293017.71</v>
      </c>
      <c r="CH10" s="1036" t="n">
        <f aca="false">HLOOKUP(CH2,物流参数!$C$1:$GC$29,MATCH("TOTAL MASS FLOW",物流参数!$A$1:$A$29,FALSE()),FALSE())</f>
        <v>268934.3</v>
      </c>
      <c r="CI10" s="1036" t="n">
        <f aca="false">HLOOKUP(CI2,物流参数!$C$1:$GC$29,MATCH("TOTAL MASS FLOW",物流参数!$A$1:$A$29,FALSE()),FALSE())</f>
        <v>312631.98</v>
      </c>
      <c r="CJ10" s="1036" t="n">
        <f aca="false">HLOOKUP(CJ2,物流参数!$C$1:$GC$29,MATCH("TOTAL MASS FLOW",物流参数!$A$1:$A$29,FALSE()),FALSE())</f>
        <v>20673.98</v>
      </c>
      <c r="CK10" s="1036" t="n">
        <f aca="false">HLOOKUP(CK2,物流参数!$C$1:$GC$29,MATCH("TOTAL MASS FLOW",物流参数!$A$1:$A$29,FALSE()),FALSE())</f>
        <v>23073.98</v>
      </c>
      <c r="CL10" s="1036" t="n">
        <f aca="false">HLOOKUP(CL2,物流参数!$C$1:$GC$29,MATCH("TOTAL MASS FLOW",物流参数!$A$1:$A$29,FALSE()),FALSE())</f>
        <v>23073.98</v>
      </c>
      <c r="CM10" s="1036" t="n">
        <f aca="false">HLOOKUP(CM2,物流参数!$C$1:$GC$29,MATCH("TOTAL MASS FLOW",物流参数!$A$1:$A$29,FALSE()),FALSE())</f>
        <v>23073.98</v>
      </c>
      <c r="CN10" s="1036" t="n">
        <f aca="false">HLOOKUP(CN2,物流参数!$C$1:$GC$29,MATCH("TOTAL MASS FLOW",物流参数!$A$1:$A$29,FALSE()),FALSE())</f>
        <v>15182.02</v>
      </c>
      <c r="CO10" s="1036" t="n">
        <f aca="false">HLOOKUP(CO2,物流参数!$C$1:$GC$29,MATCH("TOTAL MASS FLOW",物流参数!$A$1:$A$29,FALSE()),FALSE())</f>
        <v>15182.02</v>
      </c>
      <c r="CP10" s="1036" t="n">
        <f aca="false">HLOOKUP(CP2,物流参数!$C$1:$GC$29,MATCH("TOTAL MASS FLOW",物流参数!$A$1:$A$29,FALSE()),FALSE())</f>
        <v>7350.08</v>
      </c>
      <c r="CQ10" s="1036" t="n">
        <f aca="false">HLOOKUP(CQ2,物流参数!$C$1:$GC$29,MATCH("TOTAL MASS FLOW",物流参数!$A$1:$A$29,FALSE()),FALSE())</f>
        <v>7831.94</v>
      </c>
      <c r="CR10" s="1036" t="n">
        <f aca="false">HLOOKUP(CR2,物流参数!$C$1:$GC$29,MATCH("TOTAL MASS FLOW",物流参数!$A$1:$A$29,FALSE()),FALSE())</f>
        <v>4762.04</v>
      </c>
      <c r="CS10" s="1036" t="n">
        <f aca="false">HLOOKUP(CS2,物流参数!$C$1:$GC$29,MATCH("TOTAL MASS FLOW",物流参数!$A$1:$A$29,FALSE()),FALSE())</f>
        <v>3129.924249227</v>
      </c>
      <c r="CT10" s="1036" t="n">
        <f aca="false">HLOOKUP(CT2,物流参数!$C$1:$GC$29,MATCH("TOTAL MASS FLOW",物流参数!$A$1:$A$29,FALSE()),FALSE())</f>
        <v>3129.924249227</v>
      </c>
      <c r="CU10" s="1036" t="n">
        <f aca="false">HLOOKUP(CU2,物流参数!$C$1:$GC$29,MATCH("TOTAL MASS FLOW",物流参数!$A$1:$A$29,FALSE()),FALSE())</f>
        <v>2950</v>
      </c>
      <c r="CV10" s="1036" t="n">
        <f aca="false">HLOOKUP(CV2,物流参数!$C$1:$GC$29,MATCH("TOTAL MASS FLOW",物流参数!$A$1:$A$29,FALSE()),FALSE())</f>
        <v>2950</v>
      </c>
      <c r="CW10" s="1036" t="n">
        <f aca="false">HLOOKUP(CW2,物流参数!$C$1:$GC$29,MATCH("TOTAL MASS FLOW",物流参数!$A$1:$A$29,FALSE()),FALSE())</f>
        <v>26811.03</v>
      </c>
      <c r="CX10" s="1036" t="n">
        <f aca="false">HLOOKUP(CX2,物流参数!$C$1:$GC$29,MATCH("TOTAL MASS FLOW",物流参数!$A$1:$A$29,FALSE()),FALSE())</f>
        <v>27191.6</v>
      </c>
      <c r="CY10" s="1036" t="n">
        <f aca="false">HLOOKUP(CY2,物流参数!$C$1:$GC$29,MATCH("TOTAL MASS FLOW",物流参数!$A$1:$A$29,FALSE()),FALSE())</f>
        <v>6702.76</v>
      </c>
      <c r="CZ10" s="1036" t="n">
        <f aca="false">HLOOKUP(CZ2,物流参数!$C$1:$GC$29,MATCH("TOTAL MASS FLOW",物流参数!$A$1:$A$29,FALSE()),FALSE())</f>
        <v>20108.27</v>
      </c>
      <c r="DA10" s="1036" t="n">
        <f aca="false">HLOOKUP(DA2,物流参数!$C$1:$GC$29,MATCH("TOTAL MASS FLOW",物流参数!$A$1:$A$29,FALSE()),FALSE())</f>
        <v>380.58</v>
      </c>
      <c r="DB10" s="1036" t="n">
        <f aca="false">HLOOKUP(DB2,物流参数!$C$1:$GC$29,MATCH("TOTAL MASS FLOW",物流参数!$A$1:$A$29,FALSE()),FALSE())</f>
        <v>268934.3</v>
      </c>
      <c r="DC10" s="1036" t="n">
        <f aca="false">HLOOKUP(DC2,物流参数!$C$1:$GC$29,MATCH("TOTAL MASS FLOW",物流参数!$A$1:$A$29,FALSE()),FALSE())</f>
        <v>268934.3</v>
      </c>
      <c r="DD10" s="1036" t="n">
        <f aca="false">HLOOKUP(DD2,物流参数!$C$1:$GC$29,MATCH("TOTAL MASS FLOW",物流参数!$A$1:$A$29,FALSE()),FALSE())</f>
        <v>64817.89</v>
      </c>
      <c r="DE10" s="1036" t="n">
        <f aca="false">HLOOKUP(DE2,物流参数!$C$1:$GC$29,MATCH("TOTAL MASS FLOW",物流参数!$A$1:$A$29,FALSE()),FALSE())</f>
        <v>64817.89</v>
      </c>
      <c r="DF10" s="1036" t="n">
        <f aca="false">HLOOKUP(DF2,物流参数!$C$1:$GC$29,MATCH("TOTAL MASS FLOW",物流参数!$A$1:$A$29,FALSE()),FALSE())</f>
        <v>54907.02</v>
      </c>
      <c r="DG10" s="1036" t="n">
        <f aca="false">HLOOKUP(DG2,物流参数!$C$1:$GC$29,MATCH("TOTAL MASS FLOW",物流参数!$A$1:$A$29,FALSE()),FALSE())</f>
        <v>54907.02</v>
      </c>
      <c r="DH10" s="1036" t="n">
        <f aca="false">HLOOKUP(DH2,物流参数!$C$1:$GC$29,MATCH("TOTAL MASS FLOW",物流参数!$A$1:$A$29,FALSE()),FALSE())</f>
        <v>50827.5</v>
      </c>
      <c r="DI10" s="1036" t="n">
        <f aca="false">HLOOKUP(DI2,物流参数!$C$1:$GC$29,MATCH("TOTAL MASS FLOW",物流参数!$A$1:$A$29,FALSE()),FALSE())</f>
        <v>4079.53</v>
      </c>
      <c r="DJ10" s="1036" t="n">
        <f aca="false">HLOOKUP(DJ2,物流参数!$C$1:$GC$29,MATCH("TOTAL MASS FLOW",物流参数!$A$1:$A$29,FALSE()),FALSE())</f>
        <v>4079.53</v>
      </c>
      <c r="DK10" s="1036" t="n">
        <f aca="false">HLOOKUP(DK2,物流参数!$C$1:$GC$29,MATCH("TOTAL MASS FLOW",物流参数!$A$1:$A$29,FALSE()),FALSE())</f>
        <v>4079.53</v>
      </c>
      <c r="DL10" s="1036" t="n">
        <f aca="false">HLOOKUP(DL2,物流参数!$C$1:$GC$29,MATCH("TOTAL MASS FLOW",物流参数!$A$1:$A$29,FALSE()),FALSE())</f>
        <v>9910.86</v>
      </c>
      <c r="DM10" s="1036" t="n">
        <f aca="false">HLOOKUP(DM2,物流参数!$C$1:$GC$29,MATCH("TOTAL MASS FLOW",物流参数!$A$1:$A$29,FALSE()),FALSE())</f>
        <v>125000</v>
      </c>
      <c r="DN10" s="1036" t="n">
        <f aca="false">HLOOKUP(DN2,物流参数!$C$1:$GC$29,MATCH("TOTAL MASS FLOW",物流参数!$A$1:$A$29,FALSE()),FALSE())</f>
        <v>125000</v>
      </c>
      <c r="DO10" s="1036" t="n">
        <f aca="false">HLOOKUP(DO2,物流参数!$C$1:$GC$29,MATCH("TOTAL MASS FLOW",物流参数!$A$1:$A$29,FALSE()),FALSE())</f>
        <v>125000</v>
      </c>
      <c r="DP10" s="1036" t="n">
        <f aca="false">HLOOKUP(DP2,物流参数!$C$1:$GC$29,MATCH("TOTAL MASS FLOW",物流参数!$A$1:$A$29,FALSE()),FALSE())</f>
        <v>125000</v>
      </c>
      <c r="DQ10" s="1036" t="n">
        <f aca="false">HLOOKUP(DQ2,物流参数!$C$1:$GC$29,MATCH("TOTAL MASS FLOW",物流参数!$A$1:$A$29,FALSE()),FALSE())</f>
        <v>125000</v>
      </c>
      <c r="DR10" s="1036" t="n">
        <f aca="false">HLOOKUP(DR2,物流参数!$C$1:$GC$29,MATCH("TOTAL MASS FLOW",物流参数!$A$1:$A$29,FALSE()),FALSE())</f>
        <v>30583.42</v>
      </c>
      <c r="DS10" s="1036" t="n">
        <f aca="false">HLOOKUP(DS2,物流参数!$C$1:$GC$29,MATCH("TOTAL MASS FLOW",物流参数!$A$1:$A$29,FALSE()),FALSE())</f>
        <v>30583.42</v>
      </c>
      <c r="DT10" s="1036" t="n">
        <f aca="false">HLOOKUP(DT2,物流参数!$C$1:$GC$29,MATCH("TOTAL MASS FLOW",物流参数!$A$1:$A$29,FALSE()),FALSE())</f>
        <v>3941.42</v>
      </c>
      <c r="DU10" s="1036" t="n">
        <f aca="false">HLOOKUP(DU2,物流参数!$C$1:$GC$29,MATCH("TOTAL MASS FLOW",物流参数!$A$1:$A$29,FALSE()),FALSE())</f>
        <v>27112</v>
      </c>
      <c r="DV10" s="1036" t="n">
        <f aca="false">HLOOKUP(DV2,物流参数!$C$1:$GC$29,MATCH("TOTAL MASS FLOW",物流参数!$A$1:$A$29,FALSE()),FALSE())</f>
        <v>27112</v>
      </c>
      <c r="DW10" s="1036" t="n">
        <f aca="false">HLOOKUP(DW2,物流参数!$C$1:$GC$29,MATCH("TOTAL MASS FLOW",物流参数!$A$1:$A$29,FALSE()),FALSE())</f>
        <v>27112</v>
      </c>
      <c r="DX10" s="1036" t="n">
        <f aca="false">HLOOKUP(DX2,物流参数!$C$1:$GC$29,MATCH("TOTAL MASS FLOW",物流参数!$A$1:$A$29,FALSE()),FALSE())</f>
        <v>4066.8</v>
      </c>
      <c r="DY10" s="1036" t="n">
        <f aca="false">HLOOKUP(DY2,物流参数!$C$1:$GC$29,MATCH("TOTAL MASS FLOW",物流参数!$A$1:$A$29,FALSE()),FALSE())</f>
        <v>4066.8</v>
      </c>
      <c r="DZ10" s="990" t="n">
        <v>600</v>
      </c>
      <c r="EA10" s="990" t="n">
        <v>600</v>
      </c>
      <c r="EB10" s="1036" t="n">
        <f aca="false">HLOOKUP(EB2,物流参数!$C$1:$GC$29,MATCH("TOTAL MASS FLOW",物流参数!$A$1:$A$29,FALSE()),FALSE())</f>
        <v>23045.2</v>
      </c>
      <c r="EC10" s="1036" t="n">
        <f aca="false">HLOOKUP(EC2,物流参数!$C$1:$GC$29,MATCH("TOTAL MASS FLOW",物流参数!$A$1:$A$29,FALSE()),FALSE())</f>
        <v>32429.87</v>
      </c>
      <c r="ED10" s="1036" t="n">
        <f aca="false">HLOOKUP(ED2,物流参数!$C$1:$GC$29,MATCH("TOTAL MASS FLOW",物流参数!$A$1:$A$29,FALSE()),FALSE())</f>
        <v>3337.47</v>
      </c>
      <c r="EE10" s="1036" t="n">
        <f aca="false">HLOOKUP(EE2,物流参数!$C$1:$GC$29,MATCH("TOTAL MASS FLOW",物流参数!$A$1:$A$29,FALSE()),FALSE())</f>
        <v>5215.35</v>
      </c>
      <c r="EF10" s="1036" t="n">
        <v>9260</v>
      </c>
      <c r="EG10" s="1036" t="n">
        <f aca="false">HLOOKUP(EG2,物流参数!$C$1:$GC$29,MATCH("TOTAL MASS FLOW",物流参数!$A$1:$A$29,FALSE()),FALSE())</f>
        <v>5215.35</v>
      </c>
      <c r="EH10" s="1036" t="n">
        <f aca="false">HLOOKUP(EH2,物流参数!$C$1:$GC$29,MATCH("TOTAL MASS FLOW",物流参数!$A$1:$A$29,FALSE()),FALSE())</f>
        <v>268934.3</v>
      </c>
      <c r="EI10" s="1036" t="n">
        <f aca="false">HLOOKUP(EI2,物流参数!$C$1:$GC$29,MATCH("TOTAL MASS FLOW",物流参数!$A$1:$A$29,FALSE()),FALSE())</f>
        <v>470</v>
      </c>
      <c r="EJ10" s="1038" t="n">
        <f aca="false">HLOOKUP(EJ2,物流参数!$C$1:$GC$29,MATCH("TOTAL MASS FLOW",物流参数!$A$1:$A$29,FALSE()),FALSE())</f>
        <v>8750</v>
      </c>
      <c r="EK10" s="1036" t="n">
        <f aca="false">HLOOKUP(EK2,物流参数!$C$1:$GC$29,MATCH("TOTAL MASS FLOW",物流参数!$A$1:$A$29,FALSE()),FALSE())</f>
        <v>8750</v>
      </c>
      <c r="EL10" s="1036" t="n">
        <v>4020</v>
      </c>
      <c r="EM10" s="1036" t="n">
        <v>26880</v>
      </c>
      <c r="EN10" s="1036" t="n">
        <v>30900</v>
      </c>
      <c r="EO10" s="1036" t="n">
        <v>26650</v>
      </c>
      <c r="EP10" s="1036" t="n">
        <f aca="false">HLOOKUP(EP2,物流参数!$C$1:$GC$29,MATCH("TOTAL MASS FLOW",物流参数!$A$1:$A$29,FALSE()),FALSE())</f>
        <v>23473.55</v>
      </c>
      <c r="EQ10" s="1036" t="n">
        <f aca="false">HLOOKUP(EQ2,物流参数!$C$1:$GC$29,MATCH("TOTAL MASS FLOW",物流参数!$A$1:$A$29,FALSE()),FALSE())</f>
        <v>23473.55</v>
      </c>
      <c r="ER10" s="1036" t="n">
        <f aca="false">HLOOKUP(ER2,物流参数!$C$1:$GC$29,MATCH("TOTAL MASS FLOW",物流参数!$A$1:$A$29,FALSE()),FALSE())</f>
        <v>3981.73</v>
      </c>
      <c r="ES10" s="1036" t="n">
        <v>3370</v>
      </c>
      <c r="ET10" s="1036" t="n">
        <v>3370</v>
      </c>
      <c r="EU10" s="1039" t="n">
        <f aca="false">HLOOKUP(EU2,物流参数!$C$1:$GC$29,MATCH("TOTAL MASS FLOW",物流参数!$A$1:$A$29,FALSE()),FALSE())</f>
        <v>4044.54</v>
      </c>
      <c r="EV10" s="1039" t="n">
        <f aca="false">HLOOKUP(EV2,物流参数!$C$1:$GC$29,MATCH("TOTAL MASS FLOW",物流参数!$A$1:$A$29,FALSE()),FALSE())</f>
        <v>4044.54</v>
      </c>
      <c r="EW10" s="1039" t="n">
        <f aca="false">HLOOKUP(EW2,物流参数!$C$1:$GC$29,MATCH("TOTAL MASS FLOW",物流参数!$A$1:$A$29,FALSE()),FALSE())</f>
        <v>4044.54</v>
      </c>
      <c r="EX10" s="1039" t="n">
        <f aca="false">HLOOKUP(EX2,物流参数!$C$1:$GC$29,MATCH("TOTAL MASS FLOW",物流参数!$A$1:$A$29,FALSE()),FALSE())</f>
        <v>4044.54</v>
      </c>
      <c r="EY10" s="1039" t="n">
        <f aca="false">HLOOKUP(EY2,物流参数!$C$1:$GC$29,MATCH("TOTAL MASS FLOW",物流参数!$A$1:$A$29,FALSE()),FALSE())</f>
        <v>4044.54</v>
      </c>
      <c r="EZ10" s="1039" t="n">
        <f aca="false">HLOOKUP(EZ2,物流参数!$C$1:$GC$29,MATCH("TOTAL MASS FLOW",物流参数!$A$1:$A$29,FALSE()),FALSE())</f>
        <v>4044.54</v>
      </c>
      <c r="FA10" s="1039" t="n">
        <f aca="false">HLOOKUP(FA2,物流参数!$C$1:$GC$29,MATCH("TOTAL MASS FLOW",物流参数!$A$1:$A$29,FALSE()),FALSE())</f>
        <v>4044.54</v>
      </c>
      <c r="FB10" s="1039" t="n">
        <f aca="false">HLOOKUP(FB2,物流参数!$C$1:$GC$29,MATCH("TOTAL MASS FLOW",物流参数!$A$1:$A$29,FALSE()),FALSE())</f>
        <v>4044.54</v>
      </c>
      <c r="FC10" s="1036" t="n">
        <v>3370</v>
      </c>
      <c r="FD10" s="1036" t="n">
        <v>3370</v>
      </c>
      <c r="FE10" s="1039" t="n">
        <f aca="false">HLOOKUP(FE2,物流参数!$C$1:$GC$29,MATCH("TOTAL MASS FLOW",物流参数!$A$1:$A$29,FALSE()),FALSE())</f>
        <v>827.11</v>
      </c>
      <c r="FF10" s="1039" t="n">
        <f aca="false">HLOOKUP(FF2,物流参数!$C$1:$GC$29,MATCH("TOTAL MASS FLOW",物流参数!$A$1:$A$29,FALSE()),FALSE())</f>
        <v>827.11</v>
      </c>
      <c r="FG10" s="1039" t="n">
        <f aca="false">HLOOKUP(FG2,物流参数!$C$1:$GC$29,MATCH("TOTAL MASS FLOW",物流参数!$A$1:$A$29,FALSE()),FALSE())</f>
        <v>827.11</v>
      </c>
      <c r="FH10" s="1036" t="n">
        <f aca="false">HLOOKUP(FH2,物流参数!$C$1:$GC$29,MATCH("TOTAL MASS FLOW",物流参数!$A$1:$A$29,FALSE()),FALSE())</f>
        <v>446</v>
      </c>
      <c r="FI10" s="1036" t="n">
        <f aca="false">HLOOKUP(FI2,物流参数!$C$1:$GC$29,MATCH("TOTAL MASS FLOW",物流参数!$A$1:$A$29,FALSE()),FALSE())</f>
        <v>164000</v>
      </c>
      <c r="FJ10" s="1036" t="n">
        <f aca="false">HLOOKUP(FJ2,物流参数!$C$1:$GC$29,MATCH("TOTAL MASS FLOW",物流参数!$A$1:$A$29,FALSE()),FALSE())</f>
        <v>164000</v>
      </c>
      <c r="FK10" s="1036" t="n">
        <f aca="false">HLOOKUP(FK2,物流参数!$C$1:$GC$29,MATCH("TOTAL MASS FLOW",物流参数!$A$1:$A$29,FALSE()),FALSE())</f>
        <v>164000</v>
      </c>
      <c r="FL10" s="1036" t="n">
        <f aca="false">HLOOKUP(FL2,物流参数!$C$1:$GC$29,MATCH("TOTAL MASS FLOW",物流参数!$A$1:$A$29,FALSE()),FALSE())</f>
        <v>164000</v>
      </c>
      <c r="FM10" s="1036" t="n">
        <f aca="false">HLOOKUP(FM2,物流参数!$C$1:$GC$29,MATCH("TOTAL MASS FLOW",物流参数!$A$1:$A$29,FALSE()),FALSE())</f>
        <v>164000</v>
      </c>
      <c r="FN10" s="1036" t="n">
        <f aca="false">HLOOKUP(FN2,物流参数!$C$1:$GC$29,MATCH("TOTAL MASS FLOW",物流参数!$A$1:$A$29,FALSE()),FALSE())</f>
        <v>6070.86</v>
      </c>
      <c r="FO10" s="1036" t="n">
        <f aca="false">HLOOKUP(FO2,物流参数!$C$1:$GC$29,MATCH("TOTAL MASS FLOW",物流参数!$A$1:$A$29,FALSE()),FALSE())</f>
        <v>6068.37</v>
      </c>
      <c r="FP10" s="1036" t="n">
        <f aca="false">HLOOKUP(FP2,物流参数!$C$1:$GC$29,MATCH("TOTAL MASS FLOW",物流参数!$A$1:$A$29,FALSE()),FALSE())</f>
        <v>6068.37</v>
      </c>
      <c r="FQ10" s="1036" t="n">
        <f aca="false">HLOOKUP(FQ2,物流参数!$C$1:$GC$29,MATCH("TOTAL MASS FLOW",物流参数!$A$1:$A$29,FALSE()),FALSE())</f>
        <v>2.49</v>
      </c>
      <c r="FR10" s="1036" t="n">
        <f aca="false">HLOOKUP(FR2,物流参数!$C$1:$GC$29,MATCH("TOTAL MASS FLOW",物流参数!$A$1:$A$29,FALSE()),FALSE())</f>
        <v>2.49</v>
      </c>
      <c r="FS10" s="1036" t="n">
        <f aca="false">HLOOKUP(FS2,物流参数!$C$1:$GC$29,MATCH("TOTAL MASS FLOW",物流参数!$A$1:$A$29,FALSE()),FALSE())</f>
        <v>169484.76</v>
      </c>
      <c r="FT10" s="1036" t="n">
        <f aca="false">HLOOKUP(FT2,物流参数!$C$1:$GC$29,MATCH("TOTAL MASS FLOW",物流参数!$A$1:$A$29,FALSE()),FALSE())</f>
        <v>169484.76</v>
      </c>
      <c r="FU10" s="1036" t="n">
        <f aca="false">HLOOKUP(FU2,物流参数!$C$1:$GC$29,MATCH("TOTAL MASS FLOW",物流参数!$A$1:$A$29,FALSE()),FALSE())</f>
        <v>169487.26</v>
      </c>
      <c r="FV10" s="1036" t="n">
        <v>17700</v>
      </c>
      <c r="FW10" s="1036" t="n">
        <v>30850</v>
      </c>
      <c r="FX10" s="1036" t="n">
        <v>30850</v>
      </c>
      <c r="FY10" s="1036" t="n">
        <v>1142266</v>
      </c>
      <c r="FZ10" s="1036" t="n">
        <v>2570</v>
      </c>
      <c r="GA10" s="1040" t="n">
        <f aca="false">GA16*GA13</f>
        <v>170725.74345576</v>
      </c>
      <c r="GB10" s="1040" t="n">
        <f aca="false">GB16*GB13</f>
        <v>272213.981316624</v>
      </c>
      <c r="GC10" s="1040" t="n">
        <f aca="false">GC16*GC13</f>
        <v>390343.577610721</v>
      </c>
      <c r="GD10" s="1040" t="n">
        <f aca="false">GD16*GD13</f>
        <v>7142.12655089456</v>
      </c>
      <c r="GE10" s="1040" t="n">
        <f aca="false">GE16*GE13</f>
        <v>17018.6582914573</v>
      </c>
      <c r="GF10" s="1040" t="n">
        <f aca="false">GF16*GF13</f>
        <v>331.640757756939</v>
      </c>
      <c r="GG10" s="1040" t="n">
        <f aca="false">GG16*GG13</f>
        <v>160964.209947892</v>
      </c>
      <c r="GH10" s="1040" t="n">
        <f aca="false">GH16*GH13</f>
        <v>6833.55239786856</v>
      </c>
      <c r="GI10" s="1040" t="n">
        <f aca="false">GI16*GI13</f>
        <v>203350.354508416</v>
      </c>
      <c r="GJ10" s="1040" t="n">
        <f aca="false">GJ16*GJ13</f>
        <v>58343.8257449705</v>
      </c>
      <c r="GK10" s="1040" t="n">
        <f aca="false">GK16*GK13</f>
        <v>4560.66150022007</v>
      </c>
      <c r="GL10" s="1040" t="n">
        <f aca="false">GL16*GL13</f>
        <v>85299.1452991453</v>
      </c>
      <c r="GM10" s="1040" t="n">
        <f aca="false">GM16*GM13</f>
        <v>18114.8191473175</v>
      </c>
      <c r="GN10" s="1040" t="n">
        <f aca="false">GN16*GN13</f>
        <v>183164.897074756</v>
      </c>
      <c r="GO10" s="1040" t="n">
        <f aca="false">GO16*GO13</f>
        <v>71315.3631340239</v>
      </c>
      <c r="GP10" s="1040" t="n">
        <f aca="false">GP16*GP13</f>
        <v>13173.6</v>
      </c>
      <c r="GQ10" s="1040" t="n">
        <f aca="false">GQ16*GQ13</f>
        <v>13431.9058823529</v>
      </c>
      <c r="GR10" s="1040" t="n">
        <f aca="false">GR16*GR13</f>
        <v>13491.4455445545</v>
      </c>
      <c r="GS10" s="1040"/>
      <c r="GT10" s="1036"/>
      <c r="GU10" s="1036"/>
      <c r="GV10" s="1036"/>
      <c r="GW10" s="1036"/>
      <c r="GX10" s="1036"/>
      <c r="GY10" s="1036"/>
      <c r="GZ10" s="1036"/>
      <c r="HA10" s="1036"/>
      <c r="HB10" s="1036"/>
      <c r="HC10" s="1036"/>
      <c r="HD10" s="1036"/>
      <c r="HE10" s="1036"/>
      <c r="HF10" s="1036"/>
      <c r="HG10" s="1036"/>
      <c r="HH10" s="1036"/>
      <c r="HI10" s="1036"/>
      <c r="HJ10" s="1036"/>
      <c r="HK10" s="1036"/>
      <c r="HL10" s="1036"/>
      <c r="HM10" s="1036"/>
      <c r="HN10" s="1036"/>
      <c r="HO10" s="1036"/>
      <c r="HP10" s="1036"/>
      <c r="HQ10" s="1036"/>
      <c r="HR10" s="1036"/>
      <c r="HS10" s="1036"/>
      <c r="HT10" s="1036"/>
      <c r="HU10" s="1036"/>
      <c r="HV10" s="1036"/>
      <c r="HW10" s="1036"/>
      <c r="HX10" s="1036"/>
      <c r="HY10" s="1036"/>
      <c r="HZ10" s="1036"/>
      <c r="IA10" s="1036"/>
      <c r="IB10" s="1036"/>
      <c r="IC10" s="1036"/>
      <c r="ID10" s="1036"/>
      <c r="IE10" s="1036"/>
      <c r="IF10" s="1036"/>
      <c r="IG10" s="1036"/>
      <c r="IH10" s="1036"/>
      <c r="II10" s="1036"/>
      <c r="IJ10" s="1036"/>
      <c r="IK10" s="1036"/>
      <c r="IL10" s="1036"/>
      <c r="IM10" s="1036"/>
      <c r="IN10" s="1036"/>
      <c r="IO10" s="1036"/>
      <c r="IP10" s="1036"/>
      <c r="IQ10" s="1036"/>
      <c r="IR10" s="1036"/>
      <c r="IS10" s="1041"/>
      <c r="IT10" s="1036"/>
      <c r="IU10" s="1036"/>
      <c r="IV10" s="1041"/>
      <c r="IW10" s="1036"/>
      <c r="IX10" s="1036"/>
      <c r="IY10" s="1036"/>
      <c r="IZ10" s="1036"/>
      <c r="JA10" s="1041"/>
      <c r="JB10" s="1041"/>
      <c r="JC10" s="1041"/>
      <c r="JD10" s="1042"/>
      <c r="JE10" s="1042"/>
      <c r="JF10" s="1041"/>
      <c r="JG10" s="1041"/>
      <c r="JH10" s="1041"/>
      <c r="JI10" s="1041"/>
      <c r="JJ10" s="1041"/>
      <c r="JK10" s="1041"/>
      <c r="JL10" s="1041"/>
      <c r="JM10" s="1041"/>
      <c r="JN10" s="1041"/>
      <c r="JO10" s="1036"/>
      <c r="JP10" s="1043"/>
      <c r="JQ10" s="1036"/>
      <c r="JR10" s="1036"/>
      <c r="JS10" s="1043"/>
      <c r="JT10" s="1043"/>
      <c r="JU10" s="1043"/>
      <c r="JV10" s="1043"/>
      <c r="JW10" s="1043"/>
      <c r="JX10" s="1036"/>
      <c r="JY10" s="1043"/>
      <c r="JZ10" s="1043"/>
      <c r="KA10" s="0"/>
      <c r="KB10" s="0"/>
      <c r="KC10" s="0"/>
      <c r="KD10" s="0"/>
      <c r="KE10" s="0"/>
      <c r="KF10" s="0"/>
      <c r="KG10" s="0"/>
      <c r="KH10" s="0"/>
      <c r="KI10" s="0"/>
      <c r="KJ10" s="0"/>
      <c r="KK10" s="0"/>
      <c r="KL10" s="0"/>
      <c r="KM10" s="0"/>
      <c r="KN10" s="0"/>
      <c r="KO10" s="0"/>
      <c r="KP10" s="0"/>
      <c r="KQ10" s="0"/>
      <c r="KR10" s="0"/>
      <c r="KS10" s="0"/>
      <c r="KT10" s="0"/>
      <c r="KU10" s="0"/>
      <c r="KV10" s="0"/>
      <c r="KW10" s="0"/>
      <c r="KX10" s="0"/>
      <c r="KY10" s="0"/>
      <c r="KZ10" s="0"/>
      <c r="LA10" s="0"/>
      <c r="LB10" s="0"/>
      <c r="LC10" s="0"/>
      <c r="LD10" s="0"/>
      <c r="LE10" s="0"/>
      <c r="LF10" s="0"/>
      <c r="LG10" s="0"/>
      <c r="LH10" s="0"/>
      <c r="LI10" s="0"/>
      <c r="LJ10" s="0"/>
      <c r="LK10" s="0"/>
      <c r="LL10" s="0"/>
      <c r="LM10" s="0"/>
      <c r="LN10" s="0"/>
      <c r="LO10" s="0"/>
      <c r="LP10" s="0"/>
      <c r="LQ10" s="0"/>
      <c r="LR10" s="0"/>
      <c r="LS10" s="0"/>
      <c r="LT10" s="0"/>
      <c r="LU10" s="0"/>
      <c r="LV10" s="0"/>
      <c r="LW10" s="0"/>
      <c r="LX10" s="0"/>
      <c r="LY10" s="0"/>
      <c r="LZ10" s="0"/>
      <c r="MA10" s="0"/>
      <c r="MB10" s="0"/>
      <c r="MC10" s="0"/>
      <c r="MD10" s="0"/>
      <c r="ME10" s="0"/>
      <c r="MF10" s="0"/>
      <c r="MG10" s="0"/>
      <c r="MH10" s="0"/>
      <c r="MI10" s="0"/>
      <c r="MJ10" s="0"/>
      <c r="MK10" s="0"/>
      <c r="ML10" s="0"/>
      <c r="MM10" s="0"/>
      <c r="MN10" s="0"/>
      <c r="MO10" s="0"/>
      <c r="MP10" s="0"/>
      <c r="MQ10" s="0"/>
      <c r="MR10" s="0"/>
      <c r="MS10" s="0"/>
      <c r="MT10" s="0"/>
      <c r="MU10" s="0"/>
      <c r="MV10" s="0"/>
      <c r="MW10" s="0"/>
      <c r="MX10" s="0"/>
      <c r="MY10" s="0"/>
      <c r="MZ10" s="0"/>
      <c r="NA10" s="0"/>
      <c r="NB10" s="0"/>
      <c r="NC10" s="0"/>
      <c r="ND10" s="0"/>
      <c r="NE10" s="0"/>
      <c r="NF10" s="0"/>
      <c r="NG10" s="0"/>
      <c r="NH10" s="0"/>
      <c r="NI10" s="0"/>
      <c r="NJ10" s="0"/>
      <c r="NK10" s="0"/>
      <c r="NL10" s="0"/>
      <c r="NM10" s="0"/>
      <c r="NN10" s="0"/>
      <c r="NO10" s="0"/>
      <c r="NP10" s="0"/>
      <c r="NQ10" s="0"/>
      <c r="NR10" s="0"/>
      <c r="NS10" s="0"/>
      <c r="NT10" s="0"/>
      <c r="NU10" s="0"/>
      <c r="NV10" s="0"/>
      <c r="NW10" s="0"/>
      <c r="NX10" s="0"/>
      <c r="NY10" s="0"/>
      <c r="NZ10" s="0"/>
      <c r="OA10" s="0"/>
      <c r="OB10" s="0"/>
      <c r="OC10" s="0"/>
      <c r="OD10" s="0"/>
      <c r="OE10" s="0"/>
      <c r="OF10" s="0"/>
      <c r="OG10" s="0"/>
      <c r="OH10" s="0"/>
      <c r="OI10" s="0"/>
      <c r="OJ10" s="0"/>
      <c r="OK10" s="0"/>
      <c r="OL10" s="0"/>
      <c r="OM10" s="0"/>
      <c r="ON10" s="0"/>
      <c r="OO10" s="0"/>
      <c r="OP10" s="0"/>
      <c r="OQ10" s="0"/>
      <c r="OR10" s="0"/>
      <c r="OS10" s="0"/>
      <c r="OT10" s="0"/>
      <c r="OU10" s="0"/>
      <c r="OV10" s="0"/>
      <c r="OW10" s="0"/>
      <c r="OX10" s="0"/>
      <c r="OY10" s="0"/>
      <c r="OZ10" s="0"/>
      <c r="PA10" s="0"/>
      <c r="PB10" s="0"/>
      <c r="PC10" s="0"/>
      <c r="PD10" s="0"/>
      <c r="PE10" s="0"/>
      <c r="PF10" s="0"/>
      <c r="PG10" s="0"/>
      <c r="PH10" s="0"/>
      <c r="PI10" s="0"/>
      <c r="PJ10" s="0"/>
      <c r="PK10" s="0"/>
      <c r="PL10" s="0"/>
      <c r="PM10" s="0"/>
      <c r="PN10" s="0"/>
      <c r="PO10" s="0"/>
      <c r="PP10" s="0"/>
      <c r="PQ10" s="0"/>
      <c r="PR10" s="0"/>
      <c r="PS10" s="0"/>
      <c r="PT10" s="0"/>
      <c r="PU10" s="0"/>
      <c r="PV10" s="0"/>
      <c r="PW10" s="0"/>
      <c r="PX10" s="0"/>
      <c r="PY10" s="0"/>
      <c r="PZ10" s="0"/>
      <c r="QA10" s="0"/>
      <c r="QB10" s="0"/>
      <c r="QC10" s="0"/>
      <c r="QD10" s="0"/>
      <c r="QE10" s="0"/>
      <c r="QF10" s="0"/>
      <c r="QG10" s="0"/>
      <c r="QH10" s="0"/>
      <c r="QI10" s="0"/>
      <c r="QJ10" s="0"/>
      <c r="QK10" s="0"/>
      <c r="QL10" s="0"/>
      <c r="QM10" s="0"/>
      <c r="QN10" s="0"/>
      <c r="QO10" s="0"/>
      <c r="QP10" s="0"/>
      <c r="QQ10" s="0"/>
      <c r="QR10" s="0"/>
      <c r="QS10" s="0"/>
      <c r="QT10" s="0"/>
      <c r="QU10" s="0"/>
      <c r="QV10" s="0"/>
      <c r="QW10" s="0"/>
      <c r="QX10" s="0"/>
      <c r="QY10" s="0"/>
      <c r="QZ10" s="0"/>
      <c r="RA10" s="0"/>
      <c r="RB10" s="0"/>
      <c r="RC10" s="0"/>
      <c r="RD10" s="0"/>
      <c r="RE10" s="0"/>
      <c r="RF10" s="0"/>
      <c r="RG10" s="0"/>
      <c r="RH10" s="0"/>
      <c r="RI10" s="0"/>
      <c r="RJ10" s="0"/>
      <c r="RK10" s="0"/>
      <c r="RL10" s="0"/>
      <c r="RM10" s="0"/>
      <c r="RN10" s="0"/>
      <c r="RO10" s="0"/>
      <c r="RP10" s="0"/>
      <c r="RQ10" s="0"/>
      <c r="RR10" s="0"/>
      <c r="RS10" s="0"/>
      <c r="RT10" s="0"/>
      <c r="RU10" s="0"/>
      <c r="RV10" s="0"/>
      <c r="RW10" s="0"/>
      <c r="RX10" s="0"/>
      <c r="RY10" s="0"/>
      <c r="RZ10" s="0"/>
      <c r="SA10" s="0"/>
      <c r="SB10" s="0"/>
      <c r="SC10" s="0"/>
      <c r="SD10" s="0"/>
      <c r="SE10" s="0"/>
      <c r="SF10" s="0"/>
      <c r="SG10" s="0"/>
      <c r="SH10" s="0"/>
      <c r="SI10" s="0"/>
      <c r="SJ10" s="0"/>
      <c r="SK10" s="0"/>
      <c r="SL10" s="0"/>
      <c r="SM10" s="0"/>
      <c r="SN10" s="0"/>
      <c r="SO10" s="0"/>
      <c r="SP10" s="0"/>
      <c r="SQ10" s="0"/>
      <c r="SR10" s="0"/>
      <c r="SS10" s="0"/>
      <c r="ST10" s="0"/>
      <c r="SU10" s="0"/>
      <c r="SV10" s="0"/>
      <c r="SW10" s="0"/>
      <c r="SX10" s="0"/>
      <c r="SY10" s="0"/>
      <c r="SZ10" s="0"/>
      <c r="TA10" s="0"/>
      <c r="TB10" s="0"/>
      <c r="TC10" s="0"/>
      <c r="TD10" s="0"/>
      <c r="TE10" s="0"/>
      <c r="TF10" s="0"/>
      <c r="TG10" s="0"/>
      <c r="TH10" s="0"/>
      <c r="TI10" s="0"/>
      <c r="TJ10" s="0"/>
      <c r="TK10" s="0"/>
      <c r="TL10" s="0"/>
      <c r="TM10" s="0"/>
      <c r="TN10" s="0"/>
      <c r="TO10" s="0"/>
      <c r="TP10" s="0"/>
      <c r="TQ10" s="0"/>
      <c r="TR10" s="0"/>
      <c r="TS10" s="0"/>
      <c r="TT10" s="0"/>
      <c r="TU10" s="0"/>
      <c r="TV10" s="0"/>
      <c r="TW10" s="0"/>
      <c r="TX10" s="0"/>
      <c r="TY10" s="0"/>
      <c r="TZ10" s="0"/>
      <c r="UA10" s="0"/>
      <c r="UB10" s="0"/>
      <c r="UC10" s="0"/>
      <c r="UD10" s="0"/>
      <c r="UE10" s="0"/>
      <c r="UF10" s="0"/>
      <c r="UG10" s="0"/>
      <c r="UH10" s="0"/>
      <c r="UI10" s="0"/>
      <c r="UJ10" s="0"/>
      <c r="UK10" s="0"/>
      <c r="UL10" s="0"/>
      <c r="UM10" s="0"/>
      <c r="UN10" s="0"/>
      <c r="UO10" s="0"/>
      <c r="UP10" s="0"/>
      <c r="UQ10" s="0"/>
      <c r="UR10" s="0"/>
      <c r="US10" s="0"/>
      <c r="UT10" s="0"/>
      <c r="UU10" s="0"/>
      <c r="UV10" s="0"/>
      <c r="UW10" s="0"/>
      <c r="UX10" s="0"/>
      <c r="UY10" s="0"/>
      <c r="UZ10" s="0"/>
      <c r="VA10" s="0"/>
      <c r="VB10" s="0"/>
      <c r="VC10" s="0"/>
      <c r="VD10" s="0"/>
      <c r="VE10" s="0"/>
      <c r="VF10" s="0"/>
      <c r="VG10" s="0"/>
      <c r="VH10" s="0"/>
      <c r="VI10" s="0"/>
      <c r="VJ10" s="0"/>
      <c r="VK10" s="0"/>
      <c r="VL10" s="0"/>
      <c r="VM10" s="0"/>
      <c r="VN10" s="0"/>
      <c r="VO10" s="0"/>
      <c r="VP10" s="0"/>
      <c r="VQ10" s="0"/>
      <c r="VR10" s="0"/>
      <c r="VS10" s="0"/>
      <c r="VT10" s="0"/>
      <c r="VU10" s="0"/>
      <c r="VV10" s="0"/>
      <c r="VW10" s="0"/>
      <c r="VX10" s="0"/>
      <c r="VY10" s="0"/>
      <c r="VZ10" s="0"/>
      <c r="WA10" s="0"/>
      <c r="WB10" s="0"/>
      <c r="WC10" s="0"/>
      <c r="WD10" s="0"/>
      <c r="WE10" s="0"/>
      <c r="WF10" s="0"/>
      <c r="WG10" s="0"/>
      <c r="WH10" s="0"/>
      <c r="WI10" s="0"/>
      <c r="WJ10" s="0"/>
      <c r="WK10" s="0"/>
      <c r="WL10" s="0"/>
      <c r="WM10" s="0"/>
      <c r="WN10" s="0"/>
      <c r="WO10" s="0"/>
      <c r="WP10" s="0"/>
      <c r="WQ10" s="0"/>
      <c r="WR10" s="0"/>
      <c r="WS10" s="0"/>
      <c r="WT10" s="0"/>
      <c r="WU10" s="0"/>
      <c r="WV10" s="0"/>
      <c r="WW10" s="0"/>
      <c r="WX10" s="0"/>
      <c r="WY10" s="0"/>
      <c r="WZ10" s="0"/>
      <c r="XA10" s="0"/>
      <c r="XB10" s="0"/>
      <c r="XC10" s="0"/>
      <c r="XD10" s="0"/>
      <c r="XE10" s="0"/>
      <c r="XF10" s="0"/>
      <c r="XG10" s="0"/>
      <c r="XH10" s="0"/>
      <c r="XI10" s="0"/>
      <c r="XJ10" s="0"/>
      <c r="XK10" s="0"/>
      <c r="XL10" s="0"/>
      <c r="XM10" s="0"/>
      <c r="XN10" s="0"/>
      <c r="XO10" s="0"/>
      <c r="XP10" s="0"/>
      <c r="XQ10" s="0"/>
      <c r="XR10" s="0"/>
      <c r="XS10" s="0"/>
      <c r="XT10" s="0"/>
      <c r="XU10" s="0"/>
      <c r="XV10" s="0"/>
      <c r="XW10" s="0"/>
      <c r="XX10" s="0"/>
      <c r="XY10" s="0"/>
      <c r="XZ10" s="0"/>
      <c r="YA10" s="0"/>
      <c r="YB10" s="0"/>
      <c r="YC10" s="0"/>
      <c r="YD10" s="0"/>
      <c r="YE10" s="0"/>
      <c r="YF10" s="0"/>
      <c r="YG10" s="0"/>
      <c r="YH10" s="0"/>
      <c r="YI10" s="0"/>
      <c r="YJ10" s="0"/>
      <c r="YK10" s="0"/>
      <c r="YL10" s="0"/>
      <c r="YM10" s="0"/>
      <c r="YN10" s="0"/>
      <c r="YO10" s="0"/>
      <c r="YP10" s="0"/>
      <c r="YQ10" s="0"/>
      <c r="YR10" s="0"/>
      <c r="YS10" s="0"/>
      <c r="YT10" s="0"/>
      <c r="YU10" s="0"/>
      <c r="YV10" s="0"/>
      <c r="YW10" s="0"/>
      <c r="YX10" s="0"/>
      <c r="YY10" s="0"/>
      <c r="YZ10" s="0"/>
      <c r="ZA10" s="0"/>
      <c r="ZB10" s="0"/>
      <c r="ZC10" s="0"/>
      <c r="ZD10" s="0"/>
      <c r="ZE10" s="0"/>
      <c r="ZF10" s="0"/>
      <c r="ZG10" s="0"/>
      <c r="ZH10" s="0"/>
      <c r="ZI10" s="0"/>
      <c r="ZJ10" s="0"/>
      <c r="ZK10" s="0"/>
      <c r="ZL10" s="0"/>
      <c r="ZM10" s="0"/>
      <c r="ZN10" s="0"/>
      <c r="ZO10" s="0"/>
      <c r="ZP10" s="0"/>
      <c r="ZQ10" s="0"/>
      <c r="ZR10" s="0"/>
      <c r="ZS10" s="0"/>
      <c r="ZT10" s="0"/>
      <c r="ZU10" s="0"/>
      <c r="ZV10" s="0"/>
      <c r="ZW10" s="0"/>
      <c r="ZX10" s="0"/>
      <c r="ZY10" s="0"/>
      <c r="ZZ10" s="0"/>
      <c r="AAA10" s="0"/>
      <c r="AAB10" s="0"/>
      <c r="AAC10" s="0"/>
      <c r="AAD10" s="0"/>
      <c r="AAE10" s="0"/>
      <c r="AAF10" s="0"/>
      <c r="AAG10" s="0"/>
      <c r="AAH10" s="0"/>
      <c r="AAI10" s="0"/>
      <c r="AAJ10" s="0"/>
      <c r="AAK10" s="0"/>
      <c r="AAL10" s="0"/>
      <c r="AAM10" s="0"/>
      <c r="AAN10" s="0"/>
      <c r="AAO10" s="0"/>
      <c r="AAP10" s="0"/>
      <c r="AAQ10" s="0"/>
      <c r="AAR10" s="0"/>
      <c r="AAS10" s="0"/>
      <c r="AAT10" s="0"/>
      <c r="AAU10" s="0"/>
      <c r="AAV10" s="0"/>
      <c r="AAW10" s="0"/>
      <c r="AAX10" s="0"/>
      <c r="AAY10" s="0"/>
      <c r="AAZ10" s="0"/>
      <c r="ABA10" s="0"/>
      <c r="ABB10" s="0"/>
      <c r="ABC10" s="0"/>
      <c r="ABD10" s="0"/>
      <c r="ABE10" s="0"/>
      <c r="ABF10" s="0"/>
      <c r="ABG10" s="0"/>
      <c r="ABH10" s="0"/>
      <c r="ABI10" s="0"/>
      <c r="ABJ10" s="0"/>
      <c r="ABK10" s="0"/>
      <c r="ABL10" s="0"/>
      <c r="ABM10" s="0"/>
      <c r="ABN10" s="0"/>
      <c r="ABO10" s="0"/>
      <c r="ABP10" s="0"/>
      <c r="ABQ10" s="0"/>
      <c r="ABR10" s="0"/>
      <c r="ABS10" s="0"/>
      <c r="ABT10" s="0"/>
      <c r="ABU10" s="0"/>
      <c r="ABV10" s="0"/>
      <c r="ABW10" s="0"/>
      <c r="ABX10" s="0"/>
      <c r="ABY10" s="0"/>
      <c r="ABZ10" s="0"/>
      <c r="ACA10" s="0"/>
      <c r="ACB10" s="0"/>
      <c r="ACC10" s="0"/>
      <c r="ACD10" s="0"/>
      <c r="ACE10" s="0"/>
      <c r="ACF10" s="0"/>
      <c r="ACG10" s="0"/>
      <c r="ACH10" s="0"/>
      <c r="ACI10" s="0"/>
      <c r="ACJ10" s="0"/>
      <c r="ACK10" s="0"/>
      <c r="ACL10" s="0"/>
      <c r="ACM10" s="0"/>
      <c r="ACN10" s="0"/>
      <c r="ACO10" s="0"/>
      <c r="ACP10" s="0"/>
      <c r="ACQ10" s="0"/>
      <c r="ACR10" s="0"/>
      <c r="ACS10" s="0"/>
      <c r="ACT10" s="0"/>
      <c r="ACU10" s="0"/>
      <c r="ACV10" s="0"/>
      <c r="ACW10" s="0"/>
      <c r="ACX10" s="0"/>
      <c r="ACY10" s="0"/>
      <c r="ACZ10" s="0"/>
      <c r="ADA10" s="0"/>
      <c r="ADB10" s="0"/>
      <c r="ADC10" s="0"/>
      <c r="ADD10" s="0"/>
      <c r="ADE10" s="0"/>
      <c r="ADF10" s="0"/>
      <c r="ADG10" s="0"/>
      <c r="ADH10" s="0"/>
      <c r="ADI10" s="0"/>
      <c r="ADJ10" s="0"/>
      <c r="ADK10" s="0"/>
      <c r="ADL10" s="0"/>
      <c r="ADM10" s="0"/>
      <c r="ADN10" s="0"/>
      <c r="ADO10" s="0"/>
      <c r="ADP10" s="0"/>
      <c r="ADQ10" s="0"/>
      <c r="ADR10" s="0"/>
      <c r="ADS10" s="0"/>
      <c r="ADT10" s="0"/>
      <c r="ADU10" s="0"/>
      <c r="ADV10" s="0"/>
      <c r="ADW10" s="0"/>
      <c r="ADX10" s="0"/>
      <c r="ADY10" s="0"/>
      <c r="ADZ10" s="0"/>
      <c r="AEA10" s="0"/>
      <c r="AEB10" s="0"/>
      <c r="AEC10" s="0"/>
      <c r="AED10" s="0"/>
      <c r="AEE10" s="0"/>
      <c r="AEF10" s="0"/>
      <c r="AEG10" s="0"/>
      <c r="AEH10" s="0"/>
      <c r="AEI10" s="0"/>
      <c r="AEJ10" s="0"/>
      <c r="AEK10" s="0"/>
      <c r="AEL10" s="0"/>
      <c r="AEM10" s="0"/>
      <c r="AEN10" s="0"/>
      <c r="AEO10" s="0"/>
      <c r="AEP10" s="0"/>
      <c r="AEQ10" s="0"/>
      <c r="AER10" s="0"/>
      <c r="AES10" s="0"/>
      <c r="AET10" s="0"/>
      <c r="AEU10" s="0"/>
      <c r="AEV10" s="0"/>
      <c r="AEW10" s="0"/>
      <c r="AEX10" s="0"/>
      <c r="AEY10" s="0"/>
      <c r="AEZ10" s="0"/>
      <c r="AFA10" s="0"/>
      <c r="AFB10" s="0"/>
      <c r="AFC10" s="0"/>
      <c r="AFD10" s="0"/>
      <c r="AFE10" s="0"/>
      <c r="AFF10" s="0"/>
      <c r="AFG10" s="0"/>
      <c r="AFH10" s="0"/>
      <c r="AFI10" s="0"/>
      <c r="AFJ10" s="0"/>
      <c r="AFK10" s="0"/>
      <c r="AFL10" s="0"/>
      <c r="AFM10" s="0"/>
      <c r="AFN10" s="0"/>
      <c r="AFO10" s="0"/>
      <c r="AFP10" s="0"/>
      <c r="AFQ10" s="0"/>
      <c r="AFR10" s="0"/>
      <c r="AFS10" s="0"/>
      <c r="AFT10" s="0"/>
      <c r="AFU10" s="0"/>
      <c r="AFV10" s="0"/>
      <c r="AFW10" s="0"/>
      <c r="AFX10" s="0"/>
      <c r="AFY10" s="0"/>
      <c r="AFZ10" s="0"/>
      <c r="AGA10" s="0"/>
      <c r="AGB10" s="0"/>
      <c r="AGC10" s="0"/>
      <c r="AGD10" s="0"/>
      <c r="AGE10" s="0"/>
      <c r="AGF10" s="0"/>
      <c r="AGG10" s="0"/>
      <c r="AGH10" s="0"/>
      <c r="AGI10" s="0"/>
      <c r="AGJ10" s="0"/>
      <c r="AGK10" s="0"/>
      <c r="AGL10" s="0"/>
      <c r="AGM10" s="0"/>
      <c r="AGN10" s="0"/>
      <c r="AGO10" s="0"/>
      <c r="AGP10" s="0"/>
      <c r="AGQ10" s="0"/>
      <c r="AGR10" s="0"/>
      <c r="AGS10" s="0"/>
      <c r="AGT10" s="0"/>
      <c r="AGU10" s="0"/>
      <c r="AGV10" s="0"/>
      <c r="AGW10" s="0"/>
      <c r="AGX10" s="0"/>
      <c r="AGY10" s="0"/>
      <c r="AGZ10" s="0"/>
      <c r="AHA10" s="0"/>
      <c r="AHB10" s="0"/>
      <c r="AHC10" s="0"/>
      <c r="AHD10" s="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s="982" customFormat="true" ht="17.35" hidden="false" customHeight="false" outlineLevel="0" collapsed="false">
      <c r="A11" s="1044" t="s">
        <v>533</v>
      </c>
      <c r="B11" s="1044"/>
      <c r="C11" s="990" t="n">
        <v>1.1</v>
      </c>
      <c r="D11" s="990" t="n">
        <v>1.1</v>
      </c>
      <c r="E11" s="1045" t="n">
        <v>1.1</v>
      </c>
      <c r="F11" s="1045" t="n">
        <v>1.1</v>
      </c>
      <c r="G11" s="1045" t="n">
        <v>1.1</v>
      </c>
      <c r="H11" s="990" t="n">
        <v>1.1</v>
      </c>
      <c r="I11" s="990" t="n">
        <v>1.1</v>
      </c>
      <c r="J11" s="990" t="n">
        <v>1.1</v>
      </c>
      <c r="K11" s="990" t="n">
        <v>1.1</v>
      </c>
      <c r="L11" s="990" t="n">
        <v>1.1</v>
      </c>
      <c r="M11" s="990" t="n">
        <v>1.1</v>
      </c>
      <c r="N11" s="990" t="n">
        <v>1.1</v>
      </c>
      <c r="O11" s="990" t="n">
        <v>1.1</v>
      </c>
      <c r="P11" s="990" t="n">
        <v>1.1</v>
      </c>
      <c r="Q11" s="990" t="n">
        <v>1.1</v>
      </c>
      <c r="R11" s="990" t="n">
        <v>1.1</v>
      </c>
      <c r="S11" s="990" t="n">
        <v>1.1</v>
      </c>
      <c r="T11" s="990" t="n">
        <v>1.1</v>
      </c>
      <c r="U11" s="990" t="n">
        <v>1.1</v>
      </c>
      <c r="V11" s="990" t="n">
        <v>1.1</v>
      </c>
      <c r="W11" s="990" t="n">
        <v>1.1</v>
      </c>
      <c r="X11" s="990" t="n">
        <v>1.1</v>
      </c>
      <c r="Y11" s="990" t="n">
        <v>1.1</v>
      </c>
      <c r="Z11" s="990" t="n">
        <v>1.1</v>
      </c>
      <c r="AA11" s="990" t="n">
        <v>1.1</v>
      </c>
      <c r="AB11" s="990" t="n">
        <v>1.1</v>
      </c>
      <c r="AC11" s="990" t="n">
        <v>1.1</v>
      </c>
      <c r="AD11" s="990" t="n">
        <v>1.1</v>
      </c>
      <c r="AE11" s="990" t="n">
        <v>1.1</v>
      </c>
      <c r="AF11" s="990" t="n">
        <v>1.1</v>
      </c>
      <c r="AG11" s="990" t="n">
        <v>1.1</v>
      </c>
      <c r="AH11" s="990" t="n">
        <v>1.1</v>
      </c>
      <c r="AI11" s="990" t="n">
        <v>1.1</v>
      </c>
      <c r="AJ11" s="990" t="n">
        <v>1.1</v>
      </c>
      <c r="AK11" s="990" t="n">
        <v>1.1</v>
      </c>
      <c r="AL11" s="990" t="n">
        <v>1.1</v>
      </c>
      <c r="AM11" s="990" t="n">
        <v>1.1</v>
      </c>
      <c r="AN11" s="990" t="n">
        <v>1.1</v>
      </c>
      <c r="AO11" s="990" t="n">
        <v>1.1</v>
      </c>
      <c r="AP11" s="990" t="n">
        <v>1.1</v>
      </c>
      <c r="AQ11" s="990" t="n">
        <v>1.1</v>
      </c>
      <c r="AR11" s="990" t="n">
        <v>1.1</v>
      </c>
      <c r="AS11" s="990" t="n">
        <v>1.1</v>
      </c>
      <c r="AT11" s="990" t="n">
        <v>1.1</v>
      </c>
      <c r="AU11" s="990" t="n">
        <v>1.1</v>
      </c>
      <c r="AV11" s="990" t="n">
        <v>1.1</v>
      </c>
      <c r="AW11" s="990" t="n">
        <v>1.1</v>
      </c>
      <c r="AX11" s="990" t="n">
        <v>1.1</v>
      </c>
      <c r="AY11" s="990" t="n">
        <v>1.1</v>
      </c>
      <c r="AZ11" s="990" t="n">
        <v>1.1</v>
      </c>
      <c r="BA11" s="990" t="n">
        <v>1.1</v>
      </c>
      <c r="BB11" s="990" t="n">
        <v>1.1</v>
      </c>
      <c r="BC11" s="990" t="n">
        <v>1.1</v>
      </c>
      <c r="BD11" s="990" t="n">
        <v>1.1</v>
      </c>
      <c r="BE11" s="990" t="n">
        <v>1.1</v>
      </c>
      <c r="BF11" s="990" t="n">
        <v>1.1</v>
      </c>
      <c r="BG11" s="990" t="n">
        <v>1.1</v>
      </c>
      <c r="BH11" s="990" t="n">
        <v>1.1</v>
      </c>
      <c r="BI11" s="990" t="n">
        <v>1.1</v>
      </c>
      <c r="BJ11" s="990" t="n">
        <v>1.1</v>
      </c>
      <c r="BK11" s="990" t="n">
        <v>1.1</v>
      </c>
      <c r="BL11" s="990" t="n">
        <v>1.1</v>
      </c>
      <c r="BM11" s="990" t="n">
        <v>1.1</v>
      </c>
      <c r="BN11" s="990" t="n">
        <v>1.1</v>
      </c>
      <c r="BO11" s="990" t="n">
        <v>1.1</v>
      </c>
      <c r="BP11" s="990" t="n">
        <v>1.1</v>
      </c>
      <c r="BQ11" s="990" t="n">
        <v>1.1</v>
      </c>
      <c r="BR11" s="990" t="n">
        <v>1.1</v>
      </c>
      <c r="BS11" s="990" t="n">
        <v>1.1</v>
      </c>
      <c r="BT11" s="990" t="n">
        <v>1.1</v>
      </c>
      <c r="BU11" s="990" t="n">
        <v>1.1</v>
      </c>
      <c r="BV11" s="990" t="n">
        <v>1.1</v>
      </c>
      <c r="BW11" s="990" t="n">
        <v>1.1</v>
      </c>
      <c r="BX11" s="990" t="n">
        <v>1.1</v>
      </c>
      <c r="BY11" s="990" t="n">
        <v>1.1</v>
      </c>
      <c r="BZ11" s="990" t="n">
        <v>1.1</v>
      </c>
      <c r="CA11" s="990" t="n">
        <v>1.1</v>
      </c>
      <c r="CB11" s="990" t="n">
        <v>1.1</v>
      </c>
      <c r="CC11" s="990" t="n">
        <v>1.1</v>
      </c>
      <c r="CD11" s="990" t="n">
        <v>1.1</v>
      </c>
      <c r="CE11" s="990" t="n">
        <v>1.1</v>
      </c>
      <c r="CF11" s="990" t="n">
        <v>1.1</v>
      </c>
      <c r="CG11" s="990" t="n">
        <v>1.1</v>
      </c>
      <c r="CH11" s="990" t="n">
        <v>1.1</v>
      </c>
      <c r="CI11" s="990" t="n">
        <v>1.1</v>
      </c>
      <c r="CJ11" s="1046" t="n">
        <v>1.5</v>
      </c>
      <c r="CK11" s="990" t="n">
        <v>1.1</v>
      </c>
      <c r="CL11" s="990" t="n">
        <v>1.1</v>
      </c>
      <c r="CM11" s="990" t="n">
        <v>1.1</v>
      </c>
      <c r="CN11" s="990" t="n">
        <v>1.1</v>
      </c>
      <c r="CO11" s="990" t="n">
        <v>1.1</v>
      </c>
      <c r="CP11" s="990" t="n">
        <v>1.3</v>
      </c>
      <c r="CQ11" s="990" t="n">
        <v>1.1</v>
      </c>
      <c r="CR11" s="990" t="n">
        <v>1.1</v>
      </c>
      <c r="CS11" s="990" t="n">
        <v>1.1</v>
      </c>
      <c r="CT11" s="990" t="n">
        <v>1.1</v>
      </c>
      <c r="CU11" s="990" t="n">
        <v>1.1</v>
      </c>
      <c r="CV11" s="990" t="n">
        <v>1.1</v>
      </c>
      <c r="CW11" s="990" t="n">
        <v>1.1</v>
      </c>
      <c r="CX11" s="990" t="n">
        <v>1.1</v>
      </c>
      <c r="CY11" s="990" t="n">
        <v>1.1</v>
      </c>
      <c r="CZ11" s="990" t="n">
        <v>1.1</v>
      </c>
      <c r="DA11" s="990" t="n">
        <v>1.1</v>
      </c>
      <c r="DB11" s="990" t="n">
        <v>1.1</v>
      </c>
      <c r="DC11" s="990" t="n">
        <v>1.1</v>
      </c>
      <c r="DD11" s="990" t="n">
        <v>1.1</v>
      </c>
      <c r="DE11" s="990" t="n">
        <v>1.1</v>
      </c>
      <c r="DF11" s="990" t="n">
        <v>1.3</v>
      </c>
      <c r="DG11" s="990" t="n">
        <v>1.3</v>
      </c>
      <c r="DH11" s="990" t="n">
        <v>1.3</v>
      </c>
      <c r="DI11" s="990" t="n">
        <v>1.1</v>
      </c>
      <c r="DJ11" s="990" t="n">
        <v>1.1</v>
      </c>
      <c r="DK11" s="990" t="n">
        <v>1.1</v>
      </c>
      <c r="DL11" s="990" t="n">
        <v>1.1</v>
      </c>
      <c r="DM11" s="990" t="n">
        <v>1.4</v>
      </c>
      <c r="DN11" s="990" t="n">
        <v>1.3</v>
      </c>
      <c r="DO11" s="990" t="n">
        <v>1.3</v>
      </c>
      <c r="DP11" s="990" t="n">
        <v>1.3</v>
      </c>
      <c r="DQ11" s="990" t="n">
        <v>1.3</v>
      </c>
      <c r="DR11" s="990" t="n">
        <v>1.1</v>
      </c>
      <c r="DS11" s="990" t="n">
        <v>1.1</v>
      </c>
      <c r="DT11" s="990" t="n">
        <v>1.1</v>
      </c>
      <c r="DU11" s="990" t="n">
        <v>1.1</v>
      </c>
      <c r="DV11" s="990" t="n">
        <v>1.1</v>
      </c>
      <c r="DW11" s="990" t="n">
        <v>1.1</v>
      </c>
      <c r="DX11" s="990" t="n">
        <v>1.1</v>
      </c>
      <c r="DY11" s="990" t="n">
        <v>1.1</v>
      </c>
      <c r="DZ11" s="990" t="n">
        <v>1.1</v>
      </c>
      <c r="EA11" s="990" t="n">
        <v>1.1</v>
      </c>
      <c r="EB11" s="990" t="n">
        <v>1.1</v>
      </c>
      <c r="EC11" s="990" t="n">
        <v>1.1</v>
      </c>
      <c r="ED11" s="990" t="n">
        <v>1.1</v>
      </c>
      <c r="EE11" s="990" t="n">
        <v>1.1</v>
      </c>
      <c r="EF11" s="990" t="n">
        <v>1.1</v>
      </c>
      <c r="EG11" s="990" t="n">
        <v>1.1</v>
      </c>
      <c r="EH11" s="990" t="n">
        <v>1.1</v>
      </c>
      <c r="EI11" s="990" t="n">
        <v>1.1</v>
      </c>
      <c r="EJ11" s="1005" t="n">
        <v>1.1</v>
      </c>
      <c r="EK11" s="990" t="n">
        <v>1.1</v>
      </c>
      <c r="EL11" s="990" t="n">
        <v>1.1</v>
      </c>
      <c r="EM11" s="990" t="n">
        <v>1.1</v>
      </c>
      <c r="EN11" s="990" t="n">
        <v>1.1</v>
      </c>
      <c r="EO11" s="990" t="n">
        <v>1.1</v>
      </c>
      <c r="EP11" s="990" t="n">
        <v>1.1</v>
      </c>
      <c r="EQ11" s="990" t="n">
        <v>1.1</v>
      </c>
      <c r="ER11" s="990" t="n">
        <v>1.1</v>
      </c>
      <c r="ES11" s="990" t="n">
        <v>1.1</v>
      </c>
      <c r="ET11" s="990" t="n">
        <v>2</v>
      </c>
      <c r="EU11" s="1006" t="n">
        <v>1.1</v>
      </c>
      <c r="EV11" s="1006" t="n">
        <v>1.1</v>
      </c>
      <c r="EW11" s="1006" t="n">
        <v>1.1</v>
      </c>
      <c r="EX11" s="1006" t="n">
        <v>1.1</v>
      </c>
      <c r="EY11" s="1006" t="n">
        <v>1.1</v>
      </c>
      <c r="EZ11" s="1006" t="n">
        <v>1.1</v>
      </c>
      <c r="FA11" s="1006" t="n">
        <v>1.1</v>
      </c>
      <c r="FB11" s="1006" t="n">
        <v>1.1</v>
      </c>
      <c r="FC11" s="990" t="n">
        <v>1.1</v>
      </c>
      <c r="FD11" s="990" t="n">
        <v>2.3</v>
      </c>
      <c r="FE11" s="1006" t="n">
        <v>1.1</v>
      </c>
      <c r="FF11" s="1006" t="n">
        <v>1.1</v>
      </c>
      <c r="FG11" s="1006" t="n">
        <v>1.1</v>
      </c>
      <c r="FH11" s="990" t="n">
        <v>1.1</v>
      </c>
      <c r="FI11" s="990" t="n">
        <v>1.1</v>
      </c>
      <c r="FJ11" s="990" t="n">
        <v>1.1</v>
      </c>
      <c r="FK11" s="990" t="n">
        <v>1.1</v>
      </c>
      <c r="FL11" s="990" t="n">
        <v>1.1</v>
      </c>
      <c r="FM11" s="990" t="n">
        <v>1.1</v>
      </c>
      <c r="FN11" s="990" t="n">
        <v>1.1</v>
      </c>
      <c r="FO11" s="990" t="n">
        <v>1.1</v>
      </c>
      <c r="FP11" s="990" t="n">
        <v>1.1</v>
      </c>
      <c r="FQ11" s="990" t="n">
        <v>1.1</v>
      </c>
      <c r="FR11" s="990" t="n">
        <v>1.1</v>
      </c>
      <c r="FS11" s="990" t="n">
        <v>1.1</v>
      </c>
      <c r="FT11" s="990" t="n">
        <v>1.1</v>
      </c>
      <c r="FU11" s="990" t="n">
        <v>1.1</v>
      </c>
      <c r="FV11" s="990" t="n">
        <v>1.1</v>
      </c>
      <c r="FW11" s="990" t="n">
        <v>2</v>
      </c>
      <c r="FX11" s="990" t="n">
        <v>2</v>
      </c>
      <c r="FY11" s="990" t="n">
        <v>1.2</v>
      </c>
      <c r="FZ11" s="990" t="n">
        <v>1</v>
      </c>
      <c r="GA11" s="1047" t="n">
        <v>1.2</v>
      </c>
      <c r="GB11" s="1047" t="n">
        <v>1.2</v>
      </c>
      <c r="GC11" s="1047" t="n">
        <v>1.2</v>
      </c>
      <c r="GD11" s="1047" t="n">
        <v>1.2</v>
      </c>
      <c r="GE11" s="1047" t="n">
        <v>1.2</v>
      </c>
      <c r="GF11" s="1047" t="n">
        <v>1.2</v>
      </c>
      <c r="GG11" s="1047" t="n">
        <v>1.2</v>
      </c>
      <c r="GH11" s="1047" t="n">
        <v>1.2</v>
      </c>
      <c r="GI11" s="1047" t="n">
        <v>1.2</v>
      </c>
      <c r="GJ11" s="1047" t="n">
        <v>1.2</v>
      </c>
      <c r="GK11" s="1047" t="n">
        <v>1.2</v>
      </c>
      <c r="GL11" s="1047" t="n">
        <v>1.2</v>
      </c>
      <c r="GM11" s="1047" t="n">
        <v>1.2</v>
      </c>
      <c r="GN11" s="1047" t="n">
        <v>1.2</v>
      </c>
      <c r="GO11" s="1047" t="n">
        <v>1.2</v>
      </c>
      <c r="GP11" s="1047" t="n">
        <v>1.2</v>
      </c>
      <c r="GQ11" s="1047" t="n">
        <v>1.2</v>
      </c>
      <c r="GR11" s="1047" t="n">
        <v>1.2</v>
      </c>
      <c r="GS11" s="1047"/>
      <c r="GT11" s="990"/>
      <c r="GU11" s="990"/>
      <c r="GV11" s="990"/>
      <c r="GW11" s="990"/>
      <c r="GX11" s="990"/>
      <c r="GY11" s="990"/>
      <c r="GZ11" s="990"/>
      <c r="HA11" s="990"/>
      <c r="HB11" s="990"/>
      <c r="HC11" s="990"/>
      <c r="HD11" s="990"/>
      <c r="HE11" s="990"/>
      <c r="HF11" s="990"/>
      <c r="HG11" s="990"/>
      <c r="HH11" s="990"/>
      <c r="HI11" s="990"/>
      <c r="HJ11" s="990"/>
      <c r="HK11" s="990"/>
      <c r="HL11" s="990"/>
      <c r="HM11" s="990"/>
      <c r="HN11" s="990"/>
      <c r="HO11" s="990"/>
      <c r="HP11" s="990"/>
      <c r="HQ11" s="990"/>
      <c r="HR11" s="990"/>
      <c r="HS11" s="990"/>
      <c r="HT11" s="990"/>
      <c r="HU11" s="990"/>
      <c r="HV11" s="990"/>
      <c r="HW11" s="990"/>
      <c r="HX11" s="990"/>
      <c r="HY11" s="990"/>
      <c r="HZ11" s="990"/>
      <c r="IA11" s="990"/>
      <c r="IB11" s="990"/>
      <c r="IC11" s="990"/>
      <c r="ID11" s="990"/>
      <c r="IE11" s="990"/>
      <c r="IF11" s="990"/>
      <c r="IG11" s="990"/>
      <c r="IH11" s="990"/>
      <c r="II11" s="990"/>
      <c r="IJ11" s="990"/>
      <c r="IK11" s="990"/>
      <c r="IL11" s="990"/>
      <c r="IM11" s="990"/>
      <c r="IN11" s="990"/>
      <c r="IO11" s="990"/>
      <c r="IP11" s="990"/>
      <c r="IQ11" s="990"/>
      <c r="IR11" s="990"/>
      <c r="IS11" s="990"/>
      <c r="IT11" s="990"/>
      <c r="IU11" s="990"/>
      <c r="IV11" s="990"/>
      <c r="IW11" s="990"/>
      <c r="IX11" s="990"/>
      <c r="IY11" s="990"/>
      <c r="IZ11" s="990"/>
      <c r="JA11" s="990"/>
      <c r="JB11" s="990"/>
      <c r="JC11" s="990"/>
      <c r="JD11" s="990"/>
      <c r="JE11" s="990"/>
      <c r="JF11" s="990"/>
      <c r="JG11" s="990"/>
      <c r="JH11" s="990"/>
      <c r="JI11" s="990"/>
      <c r="JJ11" s="990"/>
      <c r="JK11" s="990"/>
      <c r="JL11" s="990"/>
      <c r="JM11" s="990"/>
      <c r="JN11" s="990"/>
      <c r="JO11" s="990"/>
      <c r="JP11" s="990"/>
      <c r="JQ11" s="990"/>
      <c r="JR11" s="990"/>
      <c r="JS11" s="990"/>
      <c r="JT11" s="990"/>
      <c r="JV11" s="990"/>
      <c r="JX11" s="990"/>
    </row>
    <row r="12" customFormat="false" ht="17.35" hidden="false" customHeight="false" outlineLevel="0" collapsed="false">
      <c r="A12" s="1007" t="s">
        <v>1603</v>
      </c>
      <c r="B12" s="1007" t="s">
        <v>166</v>
      </c>
      <c r="C12" s="1048" t="n">
        <f aca="false">C10*C11</f>
        <v>29344.04</v>
      </c>
      <c r="D12" s="1048" t="n">
        <f aca="false">D10*D11</f>
        <v>260060.9</v>
      </c>
      <c r="E12" s="1049" t="n">
        <f aca="false">E10*E11</f>
        <v>51071.46</v>
      </c>
      <c r="F12" s="1049" t="n">
        <f aca="false">F10*F11</f>
        <v>289404.94</v>
      </c>
      <c r="G12" s="1049" t="n">
        <f aca="false">G10*G11</f>
        <v>51071.46</v>
      </c>
      <c r="H12" s="1048" t="n">
        <f aca="false">H10*H11</f>
        <v>340476.4</v>
      </c>
      <c r="I12" s="1048" t="n">
        <f aca="false">I10*I11</f>
        <v>340476.4</v>
      </c>
      <c r="J12" s="1048" t="n">
        <f aca="false">J10*J11</f>
        <v>340476.4</v>
      </c>
      <c r="K12" s="1048" t="n">
        <f aca="false">K10*K11</f>
        <v>340476.4</v>
      </c>
      <c r="L12" s="1048" t="n">
        <f aca="false">L10*L11</f>
        <v>340476.4</v>
      </c>
      <c r="M12" s="1048" t="n">
        <f aca="false">M10*M11</f>
        <v>340476.4</v>
      </c>
      <c r="N12" s="1048" t="n">
        <f aca="false">N10*N11</f>
        <v>490.6</v>
      </c>
      <c r="O12" s="1048" t="n">
        <f aca="false">O10*O11</f>
        <v>340967</v>
      </c>
      <c r="P12" s="1048" t="n">
        <f aca="false">P10*P11</f>
        <v>295827.73</v>
      </c>
      <c r="Q12" s="1048" t="n">
        <f aca="false">Q10*Q11</f>
        <v>340967</v>
      </c>
      <c r="R12" s="1048" t="n">
        <f aca="false">R10*R11</f>
        <v>295827.73</v>
      </c>
      <c r="S12" s="1048" t="n">
        <f aca="false">S10*S11</f>
        <v>44374.154</v>
      </c>
      <c r="T12" s="1048" t="n">
        <f aca="false">T10*T11</f>
        <v>44374.154</v>
      </c>
      <c r="U12" s="1048" t="n">
        <f aca="false">U10*U11</f>
        <v>44374.154</v>
      </c>
      <c r="V12" s="1048" t="n">
        <f aca="false">V10*V11</f>
        <v>251453.565</v>
      </c>
      <c r="W12" s="1048" t="n">
        <v>340476.4</v>
      </c>
      <c r="X12" s="1048" t="n">
        <v>340476.4</v>
      </c>
      <c r="Y12" s="1048" t="n">
        <f aca="false">Y10*Y11</f>
        <v>340967</v>
      </c>
      <c r="Z12" s="1048" t="n">
        <f aca="false">Z10*Z11</f>
        <v>170483.5</v>
      </c>
      <c r="AA12" s="1048" t="n">
        <f aca="false">AA10*AA11</f>
        <v>340967</v>
      </c>
      <c r="AB12" s="1048" t="n">
        <f aca="false">AB10*AB11</f>
        <v>170483.5</v>
      </c>
      <c r="AC12" s="1048" t="n">
        <f aca="false">AC10*AC11</f>
        <v>815679.667</v>
      </c>
      <c r="AD12" s="1048" t="n">
        <f aca="false">AD10*AD11</f>
        <v>471784.478</v>
      </c>
      <c r="AE12" s="1048" t="n">
        <f aca="false">AE10*AE11</f>
        <v>471784.478</v>
      </c>
      <c r="AF12" s="1048" t="n">
        <f aca="false">AF10*AF11</f>
        <v>812751.478</v>
      </c>
      <c r="AG12" s="1048" t="n">
        <f aca="false">AG10*AG11</f>
        <v>813062.734</v>
      </c>
      <c r="AH12" s="1048" t="n">
        <f aca="false">AH10*AH11</f>
        <v>311.256</v>
      </c>
      <c r="AI12" s="1048" t="n">
        <f aca="false">AI10*AI11</f>
        <v>665.654</v>
      </c>
      <c r="AJ12" s="1048" t="n">
        <f aca="false">AJ10*AJ11</f>
        <v>809.743</v>
      </c>
      <c r="AK12" s="1048" t="n">
        <f aca="false">AK10*AK11</f>
        <v>734.404</v>
      </c>
      <c r="AL12" s="1048" t="n">
        <f aca="false">AL10*AL11</f>
        <v>527.516</v>
      </c>
      <c r="AM12" s="1048" t="n">
        <f aca="false">AM10*AM11</f>
        <v>18.326</v>
      </c>
      <c r="AN12" s="1048" t="n">
        <f aca="false">AN10*AN11</f>
        <v>21.065</v>
      </c>
      <c r="AO12" s="1048" t="n">
        <f aca="false">AO10*AO11</f>
        <v>24.2</v>
      </c>
      <c r="AP12" s="1048" t="n">
        <f aca="false">AP10*AP11</f>
        <v>27.335</v>
      </c>
      <c r="AQ12" s="1048" t="n">
        <f aca="false">AQ10*AQ11</f>
        <v>29.612</v>
      </c>
      <c r="AR12" s="1048" t="n">
        <f aca="false">AR10*AR11</f>
        <v>120.384</v>
      </c>
      <c r="AS12" s="1048" t="n">
        <f aca="false">AS10*AS11</f>
        <v>343895.178</v>
      </c>
      <c r="AT12" s="1048" t="n">
        <f aca="false">AT10*AT11</f>
        <v>343895.178</v>
      </c>
      <c r="AU12" s="1048" t="n">
        <f aca="false">AU10*AU11</f>
        <v>343895.178</v>
      </c>
      <c r="AV12" s="1048" t="n">
        <f aca="false">AV10*AV11</f>
        <v>343895.178</v>
      </c>
      <c r="AW12" s="1048" t="n">
        <f aca="false">AW10*AW11</f>
        <v>7373.036</v>
      </c>
      <c r="AX12" s="1048" t="n">
        <f aca="false">AX10*AX11</f>
        <v>5736.885</v>
      </c>
      <c r="AY12" s="1048" t="n">
        <f aca="false">AY10*AY11</f>
        <v>5762.097</v>
      </c>
      <c r="AZ12" s="1048" t="n">
        <f aca="false">AZ10*AZ11</f>
        <v>25.19</v>
      </c>
      <c r="BA12" s="1048" t="n">
        <f aca="false">BA10*BA11</f>
        <v>13847.306</v>
      </c>
      <c r="BB12" s="1048" t="n">
        <f aca="false">BB10*BB11</f>
        <v>13967.69</v>
      </c>
      <c r="BC12" s="1048" t="n">
        <f aca="false">BC10*BC11</f>
        <v>13967.69</v>
      </c>
      <c r="BD12" s="1048" t="n">
        <f aca="false">BD10*BD11</f>
        <v>25737.69</v>
      </c>
      <c r="BE12" s="1048" t="n">
        <f aca="false">BE10*BE11</f>
        <v>25737.69</v>
      </c>
      <c r="BF12" s="1048" t="n">
        <f aca="false">BF10*BF11</f>
        <v>30487.49</v>
      </c>
      <c r="BG12" s="1048" t="n">
        <f aca="false">BG10*BG11</f>
        <v>30487.49</v>
      </c>
      <c r="BH12" s="1048" t="n">
        <f aca="false">BH10*BH11</f>
        <v>12437.337</v>
      </c>
      <c r="BI12" s="1048" t="n">
        <f aca="false">BI10*BI11</f>
        <v>17675.581</v>
      </c>
      <c r="BJ12" s="1048" t="n">
        <f aca="false">BJ10*BJ11</f>
        <v>5065.005</v>
      </c>
      <c r="BK12" s="1048" t="n">
        <f aca="false">BK10*BK11</f>
        <v>5065.005</v>
      </c>
      <c r="BL12" s="1048" t="n">
        <f aca="false">BL10*BL11</f>
        <v>12985.148</v>
      </c>
      <c r="BM12" s="1048" t="n">
        <f aca="false">BM10*BM11</f>
        <v>12985.148</v>
      </c>
      <c r="BN12" s="1048" t="n">
        <f aca="false">BN10*BN11</f>
        <v>330047.872</v>
      </c>
      <c r="BO12" s="1048" t="n">
        <f aca="false">BO10*BO11</f>
        <v>330047.872</v>
      </c>
      <c r="BP12" s="1048" t="n">
        <f aca="false">BP10*BP11</f>
        <v>35672.857</v>
      </c>
      <c r="BQ12" s="1048" t="n">
        <f aca="false">BQ10*BQ11</f>
        <v>3508.054</v>
      </c>
      <c r="BR12" s="1048" t="n">
        <f aca="false">BR10*BR11</f>
        <v>14410</v>
      </c>
      <c r="BS12" s="1048" t="n">
        <f aca="false">BS10*BS11</f>
        <v>14410</v>
      </c>
      <c r="BT12" s="1048" t="n">
        <f aca="false">BT10*BT11</f>
        <v>14410</v>
      </c>
      <c r="BU12" s="1048" t="n">
        <f aca="false">BU10*BU11</f>
        <v>2640</v>
      </c>
      <c r="BV12" s="1048" t="n">
        <f aca="false">BV10*BV11</f>
        <v>11770</v>
      </c>
      <c r="BW12" s="1048" t="n">
        <f aca="false">BW10*BW11</f>
        <v>4749.8</v>
      </c>
      <c r="BX12" s="1048" t="n">
        <f aca="false">BX10*BX11</f>
        <v>7196.805</v>
      </c>
      <c r="BY12" s="1048" t="n">
        <f aca="false">BY10*BY11</f>
        <v>330898.392</v>
      </c>
      <c r="BZ12" s="1048" t="n">
        <f aca="false">BZ10*BZ11</f>
        <v>330898.392</v>
      </c>
      <c r="CA12" s="1048" t="n">
        <f aca="false">CA10*CA11</f>
        <v>330898.392</v>
      </c>
      <c r="CB12" s="1048" t="n">
        <f aca="false">CB10*CB11</f>
        <v>330898.392</v>
      </c>
      <c r="CC12" s="1048" t="n">
        <f aca="false">CC10*CC11</f>
        <v>8578.911</v>
      </c>
      <c r="CD12" s="1048" t="n">
        <f aca="false">CD10*CD11</f>
        <v>8578.911</v>
      </c>
      <c r="CE12" s="1048" t="n">
        <f aca="false">CE10*CE11</f>
        <v>322319.481</v>
      </c>
      <c r="CF12" s="1048" t="n">
        <f aca="false">CF10*CF11</f>
        <v>322319.481</v>
      </c>
      <c r="CG12" s="1048" t="n">
        <f aca="false">CG10*CG11</f>
        <v>322319.481</v>
      </c>
      <c r="CH12" s="1048" t="n">
        <f aca="false">CH10*CH11</f>
        <v>295827.73</v>
      </c>
      <c r="CI12" s="1048" t="n">
        <f aca="false">CI10*CI11</f>
        <v>343895.178</v>
      </c>
      <c r="CJ12" s="1048" t="n">
        <f aca="false">CJ10*CJ11</f>
        <v>31010.97</v>
      </c>
      <c r="CK12" s="1048" t="n">
        <f aca="false">CK10*CK11</f>
        <v>25381.378</v>
      </c>
      <c r="CL12" s="1048" t="n">
        <f aca="false">CL10*CL11</f>
        <v>25381.378</v>
      </c>
      <c r="CM12" s="1048" t="n">
        <f aca="false">CM10*CM11</f>
        <v>25381.378</v>
      </c>
      <c r="CN12" s="1048" t="n">
        <f aca="false">CN10*CN11</f>
        <v>16700.222</v>
      </c>
      <c r="CO12" s="1048" t="n">
        <f aca="false">CO10*CO11</f>
        <v>16700.222</v>
      </c>
      <c r="CP12" s="1048" t="n">
        <f aca="false">CP10*CP11</f>
        <v>9555.104</v>
      </c>
      <c r="CQ12" s="1048" t="n">
        <f aca="false">CQ10*CQ11</f>
        <v>8615.134</v>
      </c>
      <c r="CR12" s="1048" t="n">
        <f aca="false">CR10*CR11</f>
        <v>5238.244</v>
      </c>
      <c r="CS12" s="1048" t="n">
        <f aca="false">CS10*CS11</f>
        <v>3442.9166741497</v>
      </c>
      <c r="CT12" s="1048" t="n">
        <f aca="false">CT10*CT11</f>
        <v>3442.9166741497</v>
      </c>
      <c r="CU12" s="1048" t="n">
        <f aca="false">CU10*CU11</f>
        <v>3245</v>
      </c>
      <c r="CV12" s="1048" t="n">
        <f aca="false">CV10*CV11</f>
        <v>3245</v>
      </c>
      <c r="CW12" s="1048" t="n">
        <f aca="false">CW10*CW11</f>
        <v>29492.133</v>
      </c>
      <c r="CX12" s="1048" t="n">
        <f aca="false">CX10*CX11</f>
        <v>29910.76</v>
      </c>
      <c r="CY12" s="1048" t="n">
        <f aca="false">CY10*CY11</f>
        <v>7373.036</v>
      </c>
      <c r="CZ12" s="1048" t="n">
        <f aca="false">CZ10*CZ11</f>
        <v>22119.097</v>
      </c>
      <c r="DA12" s="1048" t="n">
        <f aca="false">DA10*DA11</f>
        <v>418.638</v>
      </c>
      <c r="DB12" s="1048" t="n">
        <f aca="false">DB10*DB11</f>
        <v>295827.73</v>
      </c>
      <c r="DC12" s="1048" t="n">
        <f aca="false">DC10*DC11</f>
        <v>295827.73</v>
      </c>
      <c r="DD12" s="1048" t="n">
        <f aca="false">DD10*DD11</f>
        <v>71299.679</v>
      </c>
      <c r="DE12" s="1048" t="n">
        <f aca="false">DE10*DE11</f>
        <v>71299.679</v>
      </c>
      <c r="DF12" s="1048" t="n">
        <f aca="false">DF10*DF11</f>
        <v>71379.126</v>
      </c>
      <c r="DG12" s="1048" t="n">
        <f aca="false">DG10*DG11</f>
        <v>71379.126</v>
      </c>
      <c r="DH12" s="1048" t="n">
        <f aca="false">DH10*DH11</f>
        <v>66075.75</v>
      </c>
      <c r="DI12" s="1048" t="n">
        <f aca="false">DI10*DI11</f>
        <v>4487.483</v>
      </c>
      <c r="DJ12" s="1048" t="n">
        <f aca="false">DJ10*DJ11</f>
        <v>4487.483</v>
      </c>
      <c r="DK12" s="1048" t="n">
        <f aca="false">DK10*DK11</f>
        <v>4487.483</v>
      </c>
      <c r="DL12" s="1048" t="n">
        <f aca="false">DL10*DL11</f>
        <v>10901.946</v>
      </c>
      <c r="DM12" s="1048" t="n">
        <f aca="false">DM10*DM11</f>
        <v>175000</v>
      </c>
      <c r="DN12" s="1048" t="n">
        <f aca="false">DN10*DN11</f>
        <v>162500</v>
      </c>
      <c r="DO12" s="1048" t="n">
        <f aca="false">DO10*DO11</f>
        <v>162500</v>
      </c>
      <c r="DP12" s="1048" t="n">
        <f aca="false">DP10*DP11</f>
        <v>162500</v>
      </c>
      <c r="DQ12" s="1048" t="n">
        <f aca="false">DQ10*DQ11</f>
        <v>162500</v>
      </c>
      <c r="DR12" s="1048" t="n">
        <f aca="false">DR10*DR11</f>
        <v>33641.762</v>
      </c>
      <c r="DS12" s="1048" t="n">
        <f aca="false">DS10*DS11</f>
        <v>33641.762</v>
      </c>
      <c r="DT12" s="1048" t="n">
        <f aca="false">DT10*DT11</f>
        <v>4335.562</v>
      </c>
      <c r="DU12" s="1048" t="n">
        <f aca="false">DU10*DU11</f>
        <v>29823.2</v>
      </c>
      <c r="DV12" s="1048" t="n">
        <f aca="false">DV10*DV11</f>
        <v>29823.2</v>
      </c>
      <c r="DW12" s="1048" t="n">
        <f aca="false">DW10*DW11</f>
        <v>29823.2</v>
      </c>
      <c r="DX12" s="1048" t="n">
        <f aca="false">DX10*DX11</f>
        <v>4473.48</v>
      </c>
      <c r="DY12" s="1048" t="n">
        <f aca="false">DY10*DY11</f>
        <v>4473.48</v>
      </c>
      <c r="DZ12" s="1048" t="n">
        <f aca="false">DZ10*DZ11</f>
        <v>660</v>
      </c>
      <c r="EA12" s="1048" t="n">
        <f aca="false">EA10*EA11</f>
        <v>660</v>
      </c>
      <c r="EB12" s="1048" t="n">
        <f aca="false">EB10*EB11</f>
        <v>25349.72</v>
      </c>
      <c r="EC12" s="1048" t="n">
        <f aca="false">EC10*EC11</f>
        <v>35672.857</v>
      </c>
      <c r="ED12" s="1048" t="n">
        <f aca="false">ED10*ED11</f>
        <v>3671.217</v>
      </c>
      <c r="EE12" s="1048" t="n">
        <f aca="false">EE10*EE11</f>
        <v>5736.885</v>
      </c>
      <c r="EF12" s="1048" t="n">
        <f aca="false">EF10*EF11</f>
        <v>10186</v>
      </c>
      <c r="EG12" s="1048" t="n">
        <f aca="false">EG10*EG11</f>
        <v>5736.885</v>
      </c>
      <c r="EH12" s="1048" t="n">
        <f aca="false">EH10*EH11</f>
        <v>295827.73</v>
      </c>
      <c r="EI12" s="1048" t="n">
        <f aca="false">EI10*EI11</f>
        <v>517</v>
      </c>
      <c r="EJ12" s="1050" t="n">
        <f aca="false">EJ10*EJ11</f>
        <v>9625</v>
      </c>
      <c r="EK12" s="1048" t="n">
        <f aca="false">EK10*EK11</f>
        <v>9625</v>
      </c>
      <c r="EL12" s="1048" t="n">
        <f aca="false">EL10*EL11</f>
        <v>4422</v>
      </c>
      <c r="EM12" s="1048" t="n">
        <f aca="false">EM10*EM11</f>
        <v>29568</v>
      </c>
      <c r="EN12" s="1048" t="n">
        <f aca="false">EN10*EN11</f>
        <v>33990</v>
      </c>
      <c r="EO12" s="1048" t="n">
        <f aca="false">EO10*EO11</f>
        <v>29315</v>
      </c>
      <c r="EP12" s="1048" t="n">
        <f aca="false">EP10*EP11</f>
        <v>25820.905</v>
      </c>
      <c r="EQ12" s="1048" t="n">
        <f aca="false">EQ10*EQ11</f>
        <v>25820.905</v>
      </c>
      <c r="ER12" s="1048" t="n">
        <f aca="false">ER10*ER11</f>
        <v>4379.903</v>
      </c>
      <c r="ES12" s="1048" t="n">
        <f aca="false">ES10*ES11</f>
        <v>3707</v>
      </c>
      <c r="ET12" s="1048" t="n">
        <f aca="false">ET10*ET11</f>
        <v>6740</v>
      </c>
      <c r="EU12" s="1051" t="n">
        <f aca="false">EU10*EU11</f>
        <v>4448.994</v>
      </c>
      <c r="EV12" s="1051" t="n">
        <f aca="false">EV10*EV11</f>
        <v>4448.994</v>
      </c>
      <c r="EW12" s="1051" t="n">
        <f aca="false">EW10*EW11</f>
        <v>4448.994</v>
      </c>
      <c r="EX12" s="1051" t="n">
        <f aca="false">EX10*EX11</f>
        <v>4448.994</v>
      </c>
      <c r="EY12" s="1051" t="n">
        <f aca="false">EY10*EY11</f>
        <v>4448.994</v>
      </c>
      <c r="EZ12" s="1051" t="n">
        <f aca="false">EZ10*EZ11</f>
        <v>4448.994</v>
      </c>
      <c r="FA12" s="1051" t="n">
        <f aca="false">FA10*FA11</f>
        <v>4448.994</v>
      </c>
      <c r="FB12" s="1051" t="n">
        <f aca="false">FB10*FB11</f>
        <v>4448.994</v>
      </c>
      <c r="FC12" s="1048" t="n">
        <f aca="false">FC10*FC11</f>
        <v>3707</v>
      </c>
      <c r="FD12" s="1048" t="n">
        <f aca="false">FD10*FD11</f>
        <v>7751</v>
      </c>
      <c r="FE12" s="1051" t="n">
        <f aca="false">FE10*FE11</f>
        <v>909.821</v>
      </c>
      <c r="FF12" s="1051" t="n">
        <f aca="false">FF10*FF11</f>
        <v>909.821</v>
      </c>
      <c r="FG12" s="1051" t="n">
        <f aca="false">FG10*FG11</f>
        <v>909.821</v>
      </c>
      <c r="FH12" s="1048" t="n">
        <f aca="false">FH10*FH11</f>
        <v>490.6</v>
      </c>
      <c r="FI12" s="1048" t="n">
        <f aca="false">FI10*FI11</f>
        <v>180400</v>
      </c>
      <c r="FJ12" s="1048" t="n">
        <f aca="false">FJ10*FJ11</f>
        <v>180400</v>
      </c>
      <c r="FK12" s="1048" t="n">
        <f aca="false">FK10*FK11</f>
        <v>180400</v>
      </c>
      <c r="FL12" s="1048" t="n">
        <f aca="false">FL10*FL11</f>
        <v>180400</v>
      </c>
      <c r="FM12" s="1048" t="n">
        <f aca="false">FM10*FM11</f>
        <v>180400</v>
      </c>
      <c r="FN12" s="1048" t="n">
        <f aca="false">FN10*FN11</f>
        <v>6677.946</v>
      </c>
      <c r="FO12" s="1048" t="n">
        <f aca="false">FO10*FO11</f>
        <v>6675.207</v>
      </c>
      <c r="FP12" s="1048" t="n">
        <f aca="false">FP10*FP11</f>
        <v>6675.207</v>
      </c>
      <c r="FQ12" s="1048" t="n">
        <f aca="false">FQ10*FQ11</f>
        <v>2.739</v>
      </c>
      <c r="FR12" s="1048" t="n">
        <f aca="false">FR10*FR11</f>
        <v>2.739</v>
      </c>
      <c r="FS12" s="1048" t="n">
        <f aca="false">FS10*FS11</f>
        <v>186433.236</v>
      </c>
      <c r="FT12" s="1048" t="n">
        <f aca="false">FT10*FT11</f>
        <v>186433.236</v>
      </c>
      <c r="FU12" s="1048" t="n">
        <f aca="false">FU10*FU11</f>
        <v>186435.986</v>
      </c>
      <c r="FV12" s="1048" t="n">
        <f aca="false">FV10*FV11</f>
        <v>19470</v>
      </c>
      <c r="FW12" s="1048" t="n">
        <f aca="false">FW10*FW11</f>
        <v>61700</v>
      </c>
      <c r="FX12" s="1048" t="n">
        <f aca="false">FX10*FX11</f>
        <v>61700</v>
      </c>
      <c r="FY12" s="1048" t="n">
        <f aca="false">FY10*FY11</f>
        <v>1370719.2</v>
      </c>
      <c r="FZ12" s="1048" t="n">
        <f aca="false">FZ10*FZ11</f>
        <v>2570</v>
      </c>
      <c r="GA12" s="1052" t="n">
        <f aca="false">IF(GA10&lt;&gt;"",GA10*GA11,"")</f>
        <v>204870.892146913</v>
      </c>
      <c r="GB12" s="1052" t="n">
        <f aca="false">IF(GB10&lt;&gt;"",GB10*GB11,"")</f>
        <v>326656.777579949</v>
      </c>
      <c r="GC12" s="1052" t="n">
        <f aca="false">IF(GC10&lt;&gt;"",GC10*GC11,"")</f>
        <v>468412.293132865</v>
      </c>
      <c r="GD12" s="1052" t="n">
        <f aca="false">IF(GD10&lt;&gt;"",GD10*GD11,"")</f>
        <v>8570.55186107347</v>
      </c>
      <c r="GE12" s="1052" t="n">
        <f aca="false">IF(GE10&lt;&gt;"",GE10*GE11,"")</f>
        <v>20422.3899497487</v>
      </c>
      <c r="GF12" s="1052" t="n">
        <f aca="false">IF(GF10&lt;&gt;"",GF10*GF11,"")</f>
        <v>397.968909308327</v>
      </c>
      <c r="GG12" s="1052" t="n">
        <f aca="false">IF(GG10&lt;&gt;"",GG10*GG11,"")</f>
        <v>193157.05193747</v>
      </c>
      <c r="GH12" s="1052" t="n">
        <f aca="false">IF(GH10&lt;&gt;"",GH10*GH11,"")</f>
        <v>8200.26287744227</v>
      </c>
      <c r="GI12" s="1052" t="n">
        <f aca="false">IF(GI10&lt;&gt;"",GI10*GI11,"")</f>
        <v>244020.425410099</v>
      </c>
      <c r="GJ12" s="1052" t="n">
        <f aca="false">IF(GJ10&lt;&gt;"",GJ10*GJ11,"")</f>
        <v>70012.5908939646</v>
      </c>
      <c r="GK12" s="1052" t="n">
        <f aca="false">IF(GK10&lt;&gt;"",GK10*GK11,"")</f>
        <v>5472.79380026408</v>
      </c>
      <c r="GL12" s="1052" t="n">
        <f aca="false">IF(GL10&lt;&gt;"",GL10*GL11,"")</f>
        <v>102358.974358974</v>
      </c>
      <c r="GM12" s="1052" t="n">
        <f aca="false">IF(GM10&lt;&gt;"",GM10*GM11,"")</f>
        <v>21737.782976781</v>
      </c>
      <c r="GN12" s="1052" t="n">
        <f aca="false">IF(GN10&lt;&gt;"",GN10*GN11,"")</f>
        <v>219797.876489707</v>
      </c>
      <c r="GO12" s="1052" t="n">
        <f aca="false">IF(GO10&lt;&gt;"",GO10*GO11,"")</f>
        <v>85578.4357608287</v>
      </c>
      <c r="GP12" s="1052" t="n">
        <f aca="false">IF(GP10&lt;&gt;"",GP10*GP11,"")</f>
        <v>15808.32</v>
      </c>
      <c r="GQ12" s="1052" t="n">
        <f aca="false">IF(GQ10&lt;&gt;"",GQ10*GQ11,"")</f>
        <v>16118.2870588235</v>
      </c>
      <c r="GR12" s="1052" t="n">
        <f aca="false">IF(GR10&lt;&gt;"",GR10*GR11,"")</f>
        <v>16189.7346534653</v>
      </c>
      <c r="GS12" s="1052"/>
      <c r="GT12" s="1048"/>
      <c r="GU12" s="1048"/>
      <c r="GV12" s="1048"/>
      <c r="GW12" s="1048"/>
      <c r="GX12" s="1048"/>
      <c r="GY12" s="1048"/>
      <c r="GZ12" s="1048"/>
      <c r="HA12" s="1048"/>
      <c r="HB12" s="1048"/>
      <c r="HC12" s="1048"/>
      <c r="HD12" s="1048"/>
      <c r="HE12" s="1048"/>
      <c r="HF12" s="1048"/>
      <c r="HG12" s="1048"/>
      <c r="HH12" s="1048"/>
      <c r="HI12" s="1048"/>
      <c r="HJ12" s="1048"/>
      <c r="HK12" s="1048"/>
      <c r="HL12" s="1048"/>
      <c r="HM12" s="1048"/>
      <c r="HN12" s="1048"/>
      <c r="HO12" s="1048"/>
      <c r="HP12" s="1048"/>
      <c r="HQ12" s="1048"/>
      <c r="HR12" s="1040"/>
      <c r="HS12" s="1040"/>
      <c r="HT12" s="1040"/>
      <c r="HU12" s="1040"/>
      <c r="HV12" s="1040"/>
      <c r="HW12" s="1040"/>
      <c r="HX12" s="1040"/>
      <c r="HY12" s="1040"/>
      <c r="HZ12" s="1040"/>
      <c r="IA12" s="1040"/>
      <c r="IB12" s="1040"/>
      <c r="IC12" s="1040"/>
      <c r="ID12" s="1040"/>
      <c r="IE12" s="1040"/>
      <c r="IF12" s="1040"/>
      <c r="IG12" s="1040"/>
      <c r="IH12" s="1040"/>
      <c r="II12" s="1040"/>
      <c r="IJ12" s="1040"/>
      <c r="IK12" s="1040"/>
      <c r="IL12" s="1040"/>
      <c r="IM12" s="1040"/>
      <c r="IN12" s="1040"/>
      <c r="IO12" s="1040"/>
      <c r="IP12" s="1040"/>
      <c r="IQ12" s="1040"/>
      <c r="IR12" s="1040"/>
      <c r="IS12" s="1040"/>
      <c r="IT12" s="1040"/>
      <c r="IU12" s="1040"/>
      <c r="IV12" s="1040"/>
      <c r="IW12" s="1040"/>
      <c r="IX12" s="1040"/>
      <c r="IY12" s="1040"/>
      <c r="IZ12" s="1040"/>
      <c r="JA12" s="1040"/>
      <c r="JB12" s="1040"/>
      <c r="JC12" s="1040"/>
      <c r="JD12" s="1040"/>
      <c r="JE12" s="1040"/>
      <c r="JF12" s="1040"/>
      <c r="JG12" s="1040"/>
      <c r="JH12" s="1040"/>
      <c r="JI12" s="1040"/>
      <c r="JJ12" s="1040"/>
      <c r="JK12" s="1040"/>
      <c r="JL12" s="1040"/>
      <c r="JM12" s="1040"/>
      <c r="JN12" s="1040"/>
      <c r="JO12" s="1040"/>
      <c r="JQ12" s="1040"/>
      <c r="JR12" s="1040"/>
      <c r="JS12" s="1040"/>
      <c r="JT12" s="1040"/>
      <c r="JV12" s="1040"/>
      <c r="JX12" s="1040"/>
    </row>
    <row r="13" customFormat="false" ht="17.35" hidden="false" customHeight="false" outlineLevel="0" collapsed="false">
      <c r="A13" s="983" t="s">
        <v>1604</v>
      </c>
      <c r="B13" s="983" t="s">
        <v>1605</v>
      </c>
      <c r="C13" s="1053" t="n">
        <f aca="false">IF(C9=1,HLOOKUP(C2,物流参数!$C$1:$GC$29,MATCH("VAP. DENSITY",物流参数!$A$1:$A$29,FALSE()),FALSE()),HLOOKUP(C2,物流参数!$C$1:$GC$29,MATCH("LIQUID DENSITY",物流参数!$A$1:$A$29,FALSE()),FALSE()))</f>
        <v>880.95</v>
      </c>
      <c r="D13" s="1053" t="n">
        <f aca="false">IF(D9=1,HLOOKUP(D2,物流参数!$C$1:$GC$29,MATCH("VAP. DENSITY",物流参数!$A$1:$A$29,FALSE()),FALSE()),HLOOKUP(D2,物流参数!$C$1:$GC$29,MATCH("LIQUID DENSITY",物流参数!$A$1:$A$29,FALSE()),FALSE()))</f>
        <v>837.63</v>
      </c>
      <c r="E13" s="1054" t="n">
        <f aca="false">IF(E9=1,HLOOKUP(E2,物流参数!$C$1:$GC$29,MATCH("VAP. DENSITY",物流参数!$A$1:$A$29,FALSE()),FALSE()),HLOOKUP(E2,物流参数!$C$1:$GC$29,MATCH("LIQUID DENSITY",物流参数!$A$1:$A$29,FALSE()),FALSE()))</f>
        <v>862.28</v>
      </c>
      <c r="F13" s="1054" t="n">
        <f aca="false">IF(F9=1,HLOOKUP(F2,物流参数!$C$1:$GC$29,MATCH("VAP. DENSITY",物流参数!$A$1:$A$29,FALSE()),FALSE()),HLOOKUP(F2,物流参数!$C$1:$GC$29,MATCH("LIQUID DENSITY",物流参数!$A$1:$A$29,FALSE()),FALSE()))</f>
        <v>841.4</v>
      </c>
      <c r="G13" s="1054" t="n">
        <f aca="false">IF(G9=1,HLOOKUP(G2,物流参数!$C$1:$GC$29,MATCH("VAP. DENSITY",物流参数!$A$1:$A$29,FALSE()),FALSE()),HLOOKUP(G2,物流参数!$C$1:$GC$29,MATCH("LIQUID DENSITY",物流参数!$A$1:$A$29,FALSE()),FALSE()))</f>
        <v>861.9</v>
      </c>
      <c r="H13" s="1053" t="n">
        <f aca="false">IF(H9=1,HLOOKUP(H2,物流参数!$C$1:$GC$29,MATCH("VAP. DENSITY",物流参数!$A$1:$A$29,FALSE()),FALSE()),HLOOKUP(H2,物流参数!$C$1:$GC$29,MATCH("LIQUID DENSITY",物流参数!$A$1:$A$29,FALSE()),FALSE()))</f>
        <v>844.42</v>
      </c>
      <c r="I13" s="1053" t="n">
        <f aca="false">IF(I9=1,HLOOKUP(I2,物流参数!$C$1:$GC$29,MATCH("VAP. DENSITY",物流参数!$A$1:$A$29,FALSE()),FALSE()),HLOOKUP(I2,物流参数!$C$1:$GC$29,MATCH("LIQUID DENSITY",物流参数!$A$1:$A$29,FALSE()),FALSE()))</f>
        <v>796.18</v>
      </c>
      <c r="J13" s="1053" t="n">
        <f aca="false">IF(J9=1,HLOOKUP(J2,物流参数!$C$1:$GC$29,MATCH("VAP. DENSITY",物流参数!$A$1:$A$29,FALSE()),FALSE()),HLOOKUP(J2,物流参数!$C$1:$GC$29,MATCH("LIQUID DENSITY",物流参数!$A$1:$A$29,FALSE()),FALSE()))</f>
        <v>796.1</v>
      </c>
      <c r="K13" s="1053" t="n">
        <f aca="false">IF(K9=1,HLOOKUP(K2,物流参数!$C$1:$GC$29,MATCH("VAP. DENSITY",物流参数!$A$1:$A$29,FALSE()),FALSE()),HLOOKUP(K2,物流参数!$C$1:$GC$29,MATCH("LIQUID DENSITY",物流参数!$A$1:$A$29,FALSE()),FALSE()))</f>
        <v>796.12</v>
      </c>
      <c r="L13" s="1053" t="n">
        <f aca="false">IF(L9=1,HLOOKUP(L2,物流参数!$C$1:$GC$29,MATCH("VAP. DENSITY",物流参数!$A$1:$A$29,FALSE()),FALSE()),HLOOKUP(L2,物流参数!$C$1:$GC$29,MATCH("LIQUID DENSITY",物流参数!$A$1:$A$29,FALSE()),FALSE()))</f>
        <v>806.91</v>
      </c>
      <c r="M13" s="1053" t="n">
        <f aca="false">IF(M9=1,HLOOKUP(M2,物流参数!$C$1:$GC$29,MATCH("VAP. DENSITY",物流参数!$A$1:$A$29,FALSE()),FALSE()),HLOOKUP(M2,物流参数!$C$1:$GC$29,MATCH("LIQUID DENSITY",物流参数!$A$1:$A$29,FALSE()),FALSE()))</f>
        <v>805.96</v>
      </c>
      <c r="N13" s="1053" t="n">
        <f aca="false">IF(N9=1,HLOOKUP(N2,物流参数!$C$1:$GC$29,MATCH("VAP. DENSITY",物流参数!$A$1:$A$29,FALSE()),FALSE()),HLOOKUP(N2,物流参数!$C$1:$GC$29,MATCH("LIQUID DENSITY",物流参数!$A$1:$A$29,FALSE()),FALSE()))</f>
        <v>9.1</v>
      </c>
      <c r="O13" s="1053" t="n">
        <f aca="false">IF(O9=1,HLOOKUP(O2,物流参数!$C$1:$GC$29,MATCH("VAP. DENSITY",物流参数!$A$1:$A$29,FALSE()),FALSE()),HLOOKUP(O2,物流参数!$C$1:$GC$29,MATCH("LIQUID DENSITY",物流参数!$A$1:$A$29,FALSE()),FALSE()))</f>
        <v>793.98</v>
      </c>
      <c r="P13" s="1053" t="n">
        <f aca="false">IF(P9=1,HLOOKUP(P2,物流参数!$C$1:$GC$29,MATCH("VAP. DENSITY",物流参数!$A$1:$A$29,FALSE()),FALSE()),HLOOKUP(P2,物流参数!$C$1:$GC$29,MATCH("LIQUID DENSITY",物流参数!$A$1:$A$29,FALSE()),FALSE()))</f>
        <v>690.85</v>
      </c>
      <c r="Q13" s="1053" t="n">
        <f aca="false">IF(Q9=1,HLOOKUP(Q2,物流参数!$C$1:$GC$29,MATCH("VAP. DENSITY",物流参数!$A$1:$A$29,FALSE()),FALSE()),HLOOKUP(Q2,物流参数!$C$1:$GC$29,MATCH("LIQUID DENSITY",物流参数!$A$1:$A$29,FALSE()),FALSE()))</f>
        <v>780.79</v>
      </c>
      <c r="R13" s="1053" t="n">
        <f aca="false">IF(R9=1,HLOOKUP(R2,物流参数!$C$1:$GC$29,MATCH("VAP. DENSITY",物流参数!$A$1:$A$29,FALSE()),FALSE()),HLOOKUP(R2,物流参数!$C$1:$GC$29,MATCH("LIQUID DENSITY",物流参数!$A$1:$A$29,FALSE()),FALSE()))</f>
        <v>796.5</v>
      </c>
      <c r="S13" s="1053" t="n">
        <f aca="false">IF(S9=1,HLOOKUP(S2,物流参数!$C$1:$GC$29,MATCH("VAP. DENSITY",物流参数!$A$1:$A$29,FALSE()),FALSE()),HLOOKUP(S2,物流参数!$C$1:$GC$29,MATCH("LIQUID DENSITY",物流参数!$A$1:$A$29,FALSE()),FALSE()))</f>
        <v>796.5</v>
      </c>
      <c r="T13" s="1053" t="n">
        <f aca="false">IF(T9=1,HLOOKUP(T2,物流参数!$C$1:$GC$29,MATCH("VAP. DENSITY",物流参数!$A$1:$A$29,FALSE()),FALSE()),HLOOKUP(T2,物流参数!$C$1:$GC$29,MATCH("LIQUID DENSITY",物流参数!$A$1:$A$29,FALSE()),FALSE()))</f>
        <v>810.68</v>
      </c>
      <c r="U13" s="1053" t="n">
        <f aca="false">IF(U9=1,HLOOKUP(U2,物流参数!$C$1:$GC$29,MATCH("VAP. DENSITY",物流参数!$A$1:$A$29,FALSE()),FALSE()),HLOOKUP(U2,物流参数!$C$1:$GC$29,MATCH("LIQUID DENSITY",物流参数!$A$1:$A$29,FALSE()),FALSE()))</f>
        <v>810.57</v>
      </c>
      <c r="V13" s="1053" t="n">
        <f aca="false">IF(V9=1,HLOOKUP(V2,物流参数!$C$1:$GC$29,MATCH("VAP. DENSITY",物流参数!$A$1:$A$29,FALSE()),FALSE()),HLOOKUP(V2,物流参数!$C$1:$GC$29,MATCH("LIQUID DENSITY",物流参数!$A$1:$A$29,FALSE()),FALSE()))</f>
        <v>796.5</v>
      </c>
      <c r="W13" s="1053" t="n">
        <v>844.42</v>
      </c>
      <c r="X13" s="1053" t="n">
        <v>844.42</v>
      </c>
      <c r="Y13" s="1053" t="n">
        <f aca="false">IF(Y9=1,HLOOKUP(Y2,物流参数!$C$1:$GC$29,MATCH("VAP. DENSITY",物流参数!$A$1:$A$29,FALSE()),FALSE()),HLOOKUP(Y2,物流参数!$C$1:$GC$29,MATCH("LIQUID DENSITY",物流参数!$A$1:$A$29,FALSE()),FALSE()))</f>
        <v>684.49</v>
      </c>
      <c r="Z13" s="1053" t="n">
        <v>684.5</v>
      </c>
      <c r="AA13" s="1053" t="n">
        <f aca="false">IF(AA9=1,HLOOKUP(AA2,物流参数!$C$1:$GC$29,MATCH("VAP. DENSITY",物流参数!$A$1:$A$29,FALSE()),FALSE()),HLOOKUP(AA2,物流参数!$C$1:$GC$29,MATCH("LIQUID DENSITY",物流参数!$A$1:$A$29,FALSE()),FALSE()))</f>
        <v>671.05</v>
      </c>
      <c r="AB13" s="1053" t="n">
        <v>671.1</v>
      </c>
      <c r="AC13" s="1053" t="n">
        <f aca="false">IF(AC9=1,HLOOKUP(AC2,物流参数!$C$1:$GC$29,MATCH("VAP. DENSITY",物流参数!$A$1:$A$29,FALSE()),FALSE()),HLOOKUP(AC2,物流参数!$C$1:$GC$29,MATCH("LIQUID DENSITY",物流参数!$A$1:$A$29,FALSE()),FALSE()))</f>
        <v>504.16</v>
      </c>
      <c r="AD13" s="1053" t="n">
        <f aca="false">IF(AD9=1,HLOOKUP(AD2,物流参数!$C$1:$GC$29,MATCH("VAP. DENSITY",物流参数!$A$1:$A$29,FALSE()),FALSE()),HLOOKUP(AD2,物流参数!$C$1:$GC$29,MATCH("LIQUID DENSITY",物流参数!$A$1:$A$29,FALSE()),FALSE()))</f>
        <v>504.42</v>
      </c>
      <c r="AE13" s="1053" t="n">
        <f aca="false">IF(AE9=1,HLOOKUP(AE2,物流参数!$C$1:$GC$29,MATCH("VAP. DENSITY",物流参数!$A$1:$A$29,FALSE()),FALSE()),HLOOKUP(AE2,物流参数!$C$1:$GC$29,MATCH("LIQUID DENSITY",物流参数!$A$1:$A$29,FALSE()),FALSE()))</f>
        <v>507.54</v>
      </c>
      <c r="AF13" s="1053" t="n">
        <f aca="false">IF(AF9=1,HLOOKUP(AF2,物流参数!$C$1:$GC$29,MATCH("VAP. DENSITY",物流参数!$A$1:$A$29,FALSE()),FALSE()),HLOOKUP(AF2,物流参数!$C$1:$GC$29,MATCH("LIQUID DENSITY",物流参数!$A$1:$A$29,FALSE()),FALSE()))</f>
        <v>552.19</v>
      </c>
      <c r="AG13" s="1053" t="n">
        <f aca="false">IF(AG9=1,HLOOKUP(AG2,物流参数!$C$1:$GC$29,MATCH("VAP. DENSITY",物流参数!$A$1:$A$29,FALSE()),FALSE()),HLOOKUP(AG2,物流参数!$C$1:$GC$29,MATCH("LIQUID DENSITY",物流参数!$A$1:$A$29,FALSE()),FALSE()))</f>
        <v>550.25</v>
      </c>
      <c r="AH13" s="1053" t="n">
        <f aca="false">IF(AH9=1,HLOOKUP(AH2,物流参数!$C$1:$GC$29,MATCH("VAP. DENSITY",物流参数!$A$1:$A$29,FALSE()),FALSE()),HLOOKUP(AH2,物流参数!$C$1:$GC$29,MATCH("LIQUID DENSITY",物流参数!$A$1:$A$29,FALSE()),FALSE()))</f>
        <v>8.7</v>
      </c>
      <c r="AI13" s="1053" t="n">
        <f aca="false">IF(AI9=1,HLOOKUP(AI2,物流参数!$C$1:$GC$29,MATCH("VAP. DENSITY",物流参数!$A$1:$A$29,FALSE()),FALSE()),HLOOKUP(AI2,物流参数!$C$1:$GC$29,MATCH("LIQUID DENSITY",物流参数!$A$1:$A$29,FALSE()),FALSE()))</f>
        <v>8.6</v>
      </c>
      <c r="AJ13" s="1053" t="n">
        <f aca="false">IF(AJ9=1,HLOOKUP(AJ2,物流参数!$C$1:$GC$29,MATCH("VAP. DENSITY",物流参数!$A$1:$A$29,FALSE()),FALSE()),HLOOKUP(AJ2,物流参数!$C$1:$GC$29,MATCH("LIQUID DENSITY",物流参数!$A$1:$A$29,FALSE()),FALSE()))</f>
        <v>8.6</v>
      </c>
      <c r="AK13" s="1053" t="n">
        <f aca="false">IF(AK9=1,HLOOKUP(AK2,物流参数!$C$1:$GC$29,MATCH("VAP. DENSITY",物流参数!$A$1:$A$29,FALSE()),FALSE()),HLOOKUP(AK2,物流参数!$C$1:$GC$29,MATCH("LIQUID DENSITY",物流参数!$A$1:$A$29,FALSE()),FALSE()))</f>
        <v>8.5</v>
      </c>
      <c r="AL13" s="1053" t="n">
        <f aca="false">IF(AL9=1,HLOOKUP(AL2,物流参数!$C$1:$GC$29,MATCH("VAP. DENSITY",物流参数!$A$1:$A$29,FALSE()),FALSE()),HLOOKUP(AL2,物流参数!$C$1:$GC$29,MATCH("LIQUID DENSITY",物流参数!$A$1:$A$29,FALSE()),FALSE()))</f>
        <v>8.5</v>
      </c>
      <c r="AM13" s="1053" t="n">
        <f aca="false">IF(AM9=1,HLOOKUP(AM2,物流参数!$C$1:$GC$29,MATCH("VAP. DENSITY",物流参数!$A$1:$A$29,FALSE()),FALSE()),HLOOKUP(AM2,物流参数!$C$1:$GC$29,MATCH("LIQUID DENSITY",物流参数!$A$1:$A$29,FALSE()),FALSE()))</f>
        <v>41.5</v>
      </c>
      <c r="AN13" s="1053" t="n">
        <f aca="false">IF(AN9=1,HLOOKUP(AN2,物流参数!$C$1:$GC$29,MATCH("VAP. DENSITY",物流参数!$A$1:$A$29,FALSE()),FALSE()),HLOOKUP(AN2,物流参数!$C$1:$GC$29,MATCH("LIQUID DENSITY",物流参数!$A$1:$A$29,FALSE()),FALSE()))</f>
        <v>46.7</v>
      </c>
      <c r="AO13" s="1053" t="n">
        <f aca="false">IF(AO9=1,HLOOKUP(AO2,物流参数!$C$1:$GC$29,MATCH("VAP. DENSITY",物流参数!$A$1:$A$29,FALSE()),FALSE()),HLOOKUP(AO2,物流参数!$C$1:$GC$29,MATCH("LIQUID DENSITY",物流参数!$A$1:$A$29,FALSE()),FALSE()))</f>
        <v>52.6</v>
      </c>
      <c r="AP13" s="1053" t="n">
        <f aca="false">IF(AP9=1,HLOOKUP(AP2,物流参数!$C$1:$GC$29,MATCH("VAP. DENSITY",物流参数!$A$1:$A$29,FALSE()),FALSE()),HLOOKUP(AP2,物流参数!$C$1:$GC$29,MATCH("LIQUID DENSITY",物流参数!$A$1:$A$29,FALSE()),FALSE()))</f>
        <v>58.9</v>
      </c>
      <c r="AQ13" s="1053" t="n">
        <f aca="false">IF(AQ9=1,HLOOKUP(AQ2,物流参数!$C$1:$GC$29,MATCH("VAP. DENSITY",物流参数!$A$1:$A$29,FALSE()),FALSE()),HLOOKUP(AQ2,物流参数!$C$1:$GC$29,MATCH("LIQUID DENSITY",物流参数!$A$1:$A$29,FALSE()),FALSE()))</f>
        <v>63.5</v>
      </c>
      <c r="AR13" s="1053" t="n">
        <f aca="false">IF(AR9=1,HLOOKUP(AR2,物流参数!$C$1:$GC$29,MATCH("VAP. DENSITY",物流参数!$A$1:$A$29,FALSE()),FALSE()),HLOOKUP(AR2,物流参数!$C$1:$GC$29,MATCH("LIQUID DENSITY",物流参数!$A$1:$A$29,FALSE()),FALSE()))</f>
        <v>12</v>
      </c>
      <c r="AS13" s="1053" t="n">
        <f aca="false">IF(AS9=1,HLOOKUP(AS2,物流参数!$C$1:$GC$29,MATCH("VAP. DENSITY",物流参数!$A$1:$A$29,FALSE()),FALSE()),HLOOKUP(AS2,物流参数!$C$1:$GC$29,MATCH("LIQUID DENSITY",物流参数!$A$1:$A$29,FALSE()),FALSE()))</f>
        <v>504.32</v>
      </c>
      <c r="AT13" s="1053" t="n">
        <f aca="false">IF(AT9=1,HLOOKUP(AT2,物流参数!$C$1:$GC$29,MATCH("VAP. DENSITY",物流参数!$A$1:$A$29,FALSE()),FALSE()),HLOOKUP(AT2,物流参数!$C$1:$GC$29,MATCH("LIQUID DENSITY",物流参数!$A$1:$A$29,FALSE()),FALSE()))</f>
        <v>611.62</v>
      </c>
      <c r="AU13" s="1053" t="n">
        <f aca="false">IF(AU9=1,HLOOKUP(AU2,物流参数!$C$1:$GC$29,MATCH("VAP. DENSITY",物流参数!$A$1:$A$29,FALSE()),FALSE()),HLOOKUP(AU2,物流参数!$C$1:$GC$29,MATCH("LIQUID DENSITY",物流参数!$A$1:$A$29,FALSE()),FALSE()))</f>
        <v>611.71</v>
      </c>
      <c r="AV13" s="1055" t="n">
        <v>264.8</v>
      </c>
      <c r="AW13" s="1053" t="n">
        <f aca="false">IF(AW9=1,HLOOKUP(AW2,物流参数!$C$1:$GC$29,MATCH("VAP. DENSITY",物流参数!$A$1:$A$29,FALSE()),FALSE()),HLOOKUP(AW2,物流参数!$C$1:$GC$29,MATCH("LIQUID DENSITY",物流参数!$A$1:$A$29,FALSE()),FALSE()))</f>
        <v>5.6</v>
      </c>
      <c r="AX13" s="1053" t="n">
        <f aca="false">IF(AX9=1,HLOOKUP(AX2,物流参数!$C$1:$GC$29,MATCH("VAP. DENSITY",物流参数!$A$1:$A$29,FALSE()),FALSE()),HLOOKUP(AX2,物流参数!$C$1:$GC$29,MATCH("LIQUID DENSITY",物流参数!$A$1:$A$29,FALSE()),FALSE()))</f>
        <v>2</v>
      </c>
      <c r="AY13" s="1053" t="n">
        <f aca="false">IF(AY9=1,HLOOKUP(AY2,物流参数!$C$1:$GC$29,MATCH("VAP. DENSITY",物流参数!$A$1:$A$29,FALSE()),FALSE()),HLOOKUP(AY2,物流参数!$C$1:$GC$29,MATCH("LIQUID DENSITY",物流参数!$A$1:$A$29,FALSE()),FALSE()))</f>
        <v>1.9</v>
      </c>
      <c r="AZ13" s="1053" t="n">
        <f aca="false">IF(AZ9=1,HLOOKUP(AZ2,物流参数!$C$1:$GC$29,MATCH("VAP. DENSITY",物流参数!$A$1:$A$29,FALSE()),FALSE()),HLOOKUP(AZ2,物流参数!$C$1:$GC$29,MATCH("LIQUID DENSITY",物流参数!$A$1:$A$29,FALSE()),FALSE()))</f>
        <v>915.82</v>
      </c>
      <c r="BA13" s="1053" t="n">
        <f aca="false">IF(BA9=1,HLOOKUP(BA2,物流参数!$C$1:$GC$29,MATCH("VAP. DENSITY",物流参数!$A$1:$A$29,FALSE()),FALSE()),HLOOKUP(BA2,物流参数!$C$1:$GC$29,MATCH("LIQUID DENSITY",物流参数!$A$1:$A$29,FALSE()),FALSE()))</f>
        <v>17.4</v>
      </c>
      <c r="BB13" s="1053" t="n">
        <f aca="false">IF(BB9=1,HLOOKUP(BB2,物流参数!$C$1:$GC$29,MATCH("VAP. DENSITY",物流参数!$A$1:$A$29,FALSE()),FALSE()),HLOOKUP(BB2,物流参数!$C$1:$GC$29,MATCH("LIQUID DENSITY",物流参数!$A$1:$A$29,FALSE()),FALSE()))</f>
        <v>17.3</v>
      </c>
      <c r="BC13" s="1055" t="n">
        <v>20.7</v>
      </c>
      <c r="BD13" s="1055" t="n">
        <v>43.8</v>
      </c>
      <c r="BE13" s="1055" t="n">
        <v>59.1</v>
      </c>
      <c r="BF13" s="1055" t="n">
        <v>34.6</v>
      </c>
      <c r="BG13" s="1055" t="n">
        <v>35.9</v>
      </c>
      <c r="BH13" s="1053" t="n">
        <f aca="false">IF(BH9=1,HLOOKUP(BH2,物流参数!$C$1:$GC$29,MATCH("VAP. DENSITY",物流参数!$A$1:$A$29,FALSE()),FALSE()),HLOOKUP(BH2,物流参数!$C$1:$GC$29,MATCH("LIQUID DENSITY",物流参数!$A$1:$A$29,FALSE()),FALSE()))</f>
        <v>981.69</v>
      </c>
      <c r="BI13" s="1053" t="n">
        <f aca="false">IF(BI9=1,HLOOKUP(BI2,物流参数!$C$1:$GC$29,MATCH("VAP. DENSITY",物流参数!$A$1:$A$29,FALSE()),FALSE()),HLOOKUP(BI2,物流参数!$C$1:$GC$29,MATCH("LIQUID DENSITY",物流参数!$A$1:$A$29,FALSE()),FALSE()))</f>
        <v>982.03</v>
      </c>
      <c r="BJ13" s="1053" t="n">
        <f aca="false">IF(BJ9=1,HLOOKUP(BJ2,物流参数!$C$1:$GC$29,MATCH("VAP. DENSITY",物流参数!$A$1:$A$29,FALSE()),FALSE()),HLOOKUP(BJ2,物流参数!$C$1:$GC$29,MATCH("LIQUID DENSITY",物流参数!$A$1:$A$29,FALSE()),FALSE()))</f>
        <v>713.58</v>
      </c>
      <c r="BK13" s="1055" t="n">
        <v>38.4</v>
      </c>
      <c r="BL13" s="1053" t="n">
        <f aca="false">IF(BL9=1,HLOOKUP(BL2,物流参数!$C$1:$GC$29,MATCH("VAP. DENSITY",物流参数!$A$1:$A$29,FALSE()),FALSE()),HLOOKUP(BL2,物流参数!$C$1:$GC$29,MATCH("LIQUID DENSITY",物流参数!$A$1:$A$29,FALSE()),FALSE()))</f>
        <v>15.6</v>
      </c>
      <c r="BM13" s="1053" t="n">
        <f aca="false">IF(BM9=1,HLOOKUP(BM2,物流参数!$C$1:$GC$29,MATCH("VAP. DENSITY",物流参数!$A$1:$A$29,FALSE()),FALSE()),HLOOKUP(BM2,物流参数!$C$1:$GC$29,MATCH("LIQUID DENSITY",物流参数!$A$1:$A$29,FALSE()),FALSE()))</f>
        <v>15.5</v>
      </c>
      <c r="BN13" s="1053" t="n">
        <f aca="false">IF(BN9=1,HLOOKUP(BN2,物流参数!$C$1:$GC$29,MATCH("VAP. DENSITY",物流参数!$A$1:$A$29,FALSE()),FALSE()),HLOOKUP(BN2,物流参数!$C$1:$GC$29,MATCH("LIQUID DENSITY",物流参数!$A$1:$A$29,FALSE()),FALSE()))</f>
        <v>658.27</v>
      </c>
      <c r="BO13" s="1053" t="n">
        <f aca="false">IF(BO9=1,HLOOKUP(BO2,物流参数!$C$1:$GC$29,MATCH("VAP. DENSITY",物流参数!$A$1:$A$29,FALSE()),FALSE()),HLOOKUP(BO2,物流参数!$C$1:$GC$29,MATCH("LIQUID DENSITY",物流参数!$A$1:$A$29,FALSE()),FALSE()))</f>
        <v>666.44</v>
      </c>
      <c r="BP13" s="1053" t="n">
        <f aca="false">IF(BP9=1,HLOOKUP(BP2,物流参数!$C$1:$GC$29,MATCH("VAP. DENSITY",物流参数!$A$1:$A$29,FALSE()),FALSE()),HLOOKUP(BP2,物流参数!$C$1:$GC$29,MATCH("LIQUID DENSITY",物流参数!$A$1:$A$29,FALSE()),FALSE()))</f>
        <v>956.14</v>
      </c>
      <c r="BQ13" s="1053" t="n">
        <f aca="false">IF(BQ9=1,HLOOKUP(BQ2,物流参数!$C$1:$GC$29,MATCH("VAP. DENSITY",物流参数!$A$1:$A$29,FALSE()),FALSE()),HLOOKUP(BQ2,物流参数!$C$1:$GC$29,MATCH("LIQUID DENSITY",物流参数!$A$1:$A$29,FALSE()),FALSE()))</f>
        <v>945.65</v>
      </c>
      <c r="BR13" s="1053" t="n">
        <f aca="false">IF(BR9=1,HLOOKUP(BR2,物流参数!$C$1:$GC$29,MATCH("VAP. DENSITY",物流参数!$A$1:$A$29,FALSE()),FALSE()),HLOOKUP(BR2,物流参数!$C$1:$GC$29,MATCH("LIQUID DENSITY",物流参数!$A$1:$A$29,FALSE()),FALSE()))</f>
        <v>951.87</v>
      </c>
      <c r="BS13" s="1053" t="n">
        <f aca="false">IF(BS9=1,HLOOKUP(BS2,物流参数!$C$1:$GC$29,MATCH("VAP. DENSITY",物流参数!$A$1:$A$29,FALSE()),FALSE()),HLOOKUP(BS2,物流参数!$C$1:$GC$29,MATCH("LIQUID DENSITY",物流参数!$A$1:$A$29,FALSE()),FALSE()))</f>
        <v>951.87</v>
      </c>
      <c r="BT13" s="1053" t="n">
        <f aca="false">IF(BT9=1,HLOOKUP(BT2,物流参数!$C$1:$GC$29,MATCH("VAP. DENSITY",物流参数!$A$1:$A$29,FALSE()),FALSE()),HLOOKUP(BT2,物流参数!$C$1:$GC$29,MATCH("LIQUID DENSITY",物流参数!$A$1:$A$29,FALSE()),FALSE()))</f>
        <v>952.44</v>
      </c>
      <c r="BU13" s="1053" t="n">
        <f aca="false">IF(BU9=1,HLOOKUP(BU2,物流参数!$C$1:$GC$29,MATCH("VAP. DENSITY",物流参数!$A$1:$A$29,FALSE()),FALSE()),HLOOKUP(BU2,物流参数!$C$1:$GC$29,MATCH("LIQUID DENSITY",物流参数!$A$1:$A$29,FALSE()),FALSE()))</f>
        <v>951.28</v>
      </c>
      <c r="BV13" s="1053" t="n">
        <f aca="false">IF(BV9=1,HLOOKUP(BV2,物流参数!$C$1:$GC$29,MATCH("VAP. DENSITY",物流参数!$A$1:$A$29,FALSE()),FALSE()),HLOOKUP(BV2,物流参数!$C$1:$GC$29,MATCH("LIQUID DENSITY",物流参数!$A$1:$A$29,FALSE()),FALSE()))</f>
        <v>952.37</v>
      </c>
      <c r="BW13" s="1053" t="n">
        <f aca="false">IF(BW9=1,HLOOKUP(BW2,物流参数!$C$1:$GC$29,MATCH("VAP. DENSITY",物流参数!$A$1:$A$29,FALSE()),FALSE()),HLOOKUP(BW2,物流参数!$C$1:$GC$29,MATCH("LIQUID DENSITY",物流参数!$A$1:$A$29,FALSE()),FALSE()))</f>
        <v>11</v>
      </c>
      <c r="BX13" s="1055" t="n">
        <v>85.3</v>
      </c>
      <c r="BY13" s="1053" t="n">
        <f aca="false">IF(BY9=1,HLOOKUP(BY2,物流参数!$C$1:$GC$29,MATCH("VAP. DENSITY",物流参数!$A$1:$A$29,FALSE()),FALSE()),HLOOKUP(BY2,物流参数!$C$1:$GC$29,MATCH("LIQUID DENSITY",物流参数!$A$1:$A$29,FALSE()),FALSE()))</f>
        <v>672.14</v>
      </c>
      <c r="BZ13" s="1053" t="n">
        <f aca="false">IF(BZ9=1,HLOOKUP(BZ2,物流参数!$C$1:$GC$29,MATCH("VAP. DENSITY",物流参数!$A$1:$A$29,FALSE()),FALSE()),HLOOKUP(BZ2,物流参数!$C$1:$GC$29,MATCH("LIQUID DENSITY",物流参数!$A$1:$A$29,FALSE()),FALSE()))</f>
        <v>674.5</v>
      </c>
      <c r="CA13" s="1055" t="n">
        <v>230</v>
      </c>
      <c r="CB13" s="1055" t="n">
        <v>171.8</v>
      </c>
      <c r="CC13" s="1053" t="n">
        <f aca="false">IF(CC9=1,HLOOKUP(CC2,物流参数!$C$1:$GC$29,MATCH("VAP. DENSITY",物流参数!$A$1:$A$29,FALSE()),FALSE()),HLOOKUP(CC2,物流参数!$C$1:$GC$29,MATCH("LIQUID DENSITY",物流参数!$A$1:$A$29,FALSE()),FALSE()))</f>
        <v>6.2</v>
      </c>
      <c r="CD13" s="1053" t="n">
        <f aca="false">IF(CD9=1,HLOOKUP(CD2,物流参数!$C$1:$GC$29,MATCH("VAP. DENSITY",物流参数!$A$1:$A$29,FALSE()),FALSE()),HLOOKUP(CD2,物流参数!$C$1:$GC$29,MATCH("LIQUID DENSITY",物流参数!$A$1:$A$29,FALSE()),FALSE()))</f>
        <v>3.7</v>
      </c>
      <c r="CE13" s="1053" t="n">
        <f aca="false">IF(CE9=1,HLOOKUP(CE2,物流参数!$C$1:$GC$29,MATCH("VAP. DENSITY",物流参数!$A$1:$A$29,FALSE()),FALSE()),HLOOKUP(CE2,物流参数!$C$1:$GC$29,MATCH("LIQUID DENSITY",物流参数!$A$1:$A$29,FALSE()),FALSE()))</f>
        <v>632.75</v>
      </c>
      <c r="CF13" s="1053" t="n">
        <f aca="false">IF(CF9=1,HLOOKUP(CF2,物流参数!$C$1:$GC$29,MATCH("VAP. DENSITY",物流参数!$A$1:$A$29,FALSE()),FALSE()),HLOOKUP(CF2,物流参数!$C$1:$GC$29,MATCH("LIQUID DENSITY",物流参数!$A$1:$A$29,FALSE()),FALSE()))</f>
        <v>633.2</v>
      </c>
      <c r="CG13" s="1055" t="n">
        <v>289</v>
      </c>
      <c r="CH13" s="1053" t="n">
        <f aca="false">IF(CH9=1,HLOOKUP(CH2,物流参数!$C$1:$GC$29,MATCH("VAP. DENSITY",物流参数!$A$1:$A$29,FALSE()),FALSE()),HLOOKUP(CH2,物流参数!$C$1:$GC$29,MATCH("LIQUID DENSITY",物流参数!$A$1:$A$29,FALSE()),FALSE()))</f>
        <v>676.74</v>
      </c>
      <c r="CI13" s="1053" t="n">
        <f aca="false">IF(CI9=1,HLOOKUP(CI2,物流参数!$C$1:$GC$29,MATCH("VAP. DENSITY",物流参数!$A$1:$A$29,FALSE()),FALSE()),HLOOKUP(CI2,物流参数!$C$1:$GC$29,MATCH("LIQUID DENSITY",物流参数!$A$1:$A$29,FALSE()),FALSE()))</f>
        <v>519.37</v>
      </c>
      <c r="CJ13" s="1053" t="n">
        <f aca="false">IF(CJ9=1,HLOOKUP(CJ2,物流参数!$C$1:$GC$29,MATCH("VAP. DENSITY",物流参数!$A$1:$A$29,FALSE()),FALSE()),HLOOKUP(CJ2,物流参数!$C$1:$GC$29,MATCH("LIQUID DENSITY",物流参数!$A$1:$A$29,FALSE()),FALSE()))</f>
        <v>17.1</v>
      </c>
      <c r="CK13" s="1055" t="n">
        <v>19.8</v>
      </c>
      <c r="CL13" s="1055" t="n">
        <v>71.6</v>
      </c>
      <c r="CM13" s="1055" t="n">
        <v>91.2</v>
      </c>
      <c r="CN13" s="1053" t="n">
        <f aca="false">IF(CN9=1,HLOOKUP(CN2,物流参数!$C$1:$GC$29,MATCH("VAP. DENSITY",物流参数!$A$1:$A$29,FALSE()),FALSE()),HLOOKUP(CN2,物流参数!$C$1:$GC$29,MATCH("LIQUID DENSITY",物流参数!$A$1:$A$29,FALSE()),FALSE()))</f>
        <v>683.77</v>
      </c>
      <c r="CO13" s="1053" t="n">
        <f aca="false">IF(CO9=1,HLOOKUP(CO2,物流参数!$C$1:$GC$29,MATCH("VAP. DENSITY",物流参数!$A$1:$A$29,FALSE()),FALSE()),HLOOKUP(CO2,物流参数!$C$1:$GC$29,MATCH("LIQUID DENSITY",物流参数!$A$1:$A$29,FALSE()),FALSE()))</f>
        <v>684.03</v>
      </c>
      <c r="CP13" s="1053" t="n">
        <f aca="false">IF(CP9=1,HLOOKUP(CP2,物流参数!$C$1:$GC$29,MATCH("VAP. DENSITY",物流参数!$A$1:$A$29,FALSE()),FALSE()),HLOOKUP(CP2,物流参数!$C$1:$GC$29,MATCH("LIQUID DENSITY",物流参数!$A$1:$A$29,FALSE()),FALSE()))</f>
        <v>683.42</v>
      </c>
      <c r="CQ13" s="1053" t="n">
        <f aca="false">IF(CQ9=1,HLOOKUP(CQ2,物流参数!$C$1:$GC$29,MATCH("VAP. DENSITY",物流参数!$A$1:$A$29,FALSE()),FALSE()),HLOOKUP(CQ2,物流参数!$C$1:$GC$29,MATCH("LIQUID DENSITY",物流参数!$A$1:$A$29,FALSE()),FALSE()))</f>
        <v>683.31</v>
      </c>
      <c r="CR13" s="1053" t="n">
        <f aca="false">IF(CR9=1,HLOOKUP(CR2,物流参数!$C$1:$GC$29,MATCH("VAP. DENSITY",物流参数!$A$1:$A$29,FALSE()),FALSE()),HLOOKUP(CR2,物流参数!$C$1:$GC$29,MATCH("LIQUID DENSITY",物流参数!$A$1:$A$29,FALSE()),FALSE()))</f>
        <v>982.78</v>
      </c>
      <c r="CS13" s="1053" t="n">
        <f aca="false">IF(CS9=1,HLOOKUP(CS2,物流参数!$C$1:$GC$29,MATCH("VAP. DENSITY",物流参数!$A$1:$A$29,FALSE()),FALSE()),HLOOKUP(CS2,物流参数!$C$1:$GC$29,MATCH("LIQUID DENSITY",物流参数!$A$1:$A$29,FALSE()),FALSE()))</f>
        <v>12.1</v>
      </c>
      <c r="CT13" s="1053" t="n">
        <f aca="false">IF(CT9=1,HLOOKUP(CT2,物流参数!$C$1:$GC$29,MATCH("VAP. DENSITY",物流参数!$A$1:$A$29,FALSE()),FALSE()),HLOOKUP(CT2,物流参数!$C$1:$GC$29,MATCH("LIQUID DENSITY",物流参数!$A$1:$A$29,FALSE()),FALSE()))</f>
        <v>11.2</v>
      </c>
      <c r="CU13" s="1053" t="n">
        <f aca="false">IF(CU9=1,HLOOKUP(CU2,物流参数!$C$1:$GC$29,MATCH("VAP. DENSITY",物流参数!$A$1:$A$29,FALSE()),FALSE()),HLOOKUP(CU2,物流参数!$C$1:$GC$29,MATCH("LIQUID DENSITY",物流参数!$A$1:$A$29,FALSE()),FALSE()))</f>
        <v>5.5</v>
      </c>
      <c r="CV13" s="1053" t="n">
        <f aca="false">IF(CV9=1,HLOOKUP(CV2,物流参数!$C$1:$GC$29,MATCH("VAP. DENSITY",物流参数!$A$1:$A$29,FALSE()),FALSE()),HLOOKUP(CV2,物流参数!$C$1:$GC$29,MATCH("LIQUID DENSITY",物流参数!$A$1:$A$29,FALSE()),FALSE()))</f>
        <v>5</v>
      </c>
      <c r="CW13" s="1053" t="n">
        <f aca="false">IF(CW9=1,HLOOKUP(CW2,物流参数!$C$1:$GC$29,MATCH("VAP. DENSITY",物流参数!$A$1:$A$29,FALSE()),FALSE()),HLOOKUP(CW2,物流参数!$C$1:$GC$29,MATCH("LIQUID DENSITY",物流参数!$A$1:$A$29,FALSE()),FALSE()))</f>
        <v>5.6</v>
      </c>
      <c r="CX13" s="1053" t="n">
        <f aca="false">IF(CX9=1,HLOOKUP(CX2,物流参数!$C$1:$GC$29,MATCH("VAP. DENSITY",物流参数!$A$1:$A$29,FALSE()),FALSE()),HLOOKUP(CX2,物流参数!$C$1:$GC$29,MATCH("LIQUID DENSITY",物流参数!$A$1:$A$29,FALSE()),FALSE()))</f>
        <v>5.5</v>
      </c>
      <c r="CY13" s="1053" t="n">
        <f aca="false">IF(CY9=1,HLOOKUP(CY2,物流参数!$C$1:$GC$29,MATCH("VAP. DENSITY",物流参数!$A$1:$A$29,FALSE()),FALSE()),HLOOKUP(CY2,物流参数!$C$1:$GC$29,MATCH("LIQUID DENSITY",物流参数!$A$1:$A$29,FALSE()),FALSE()))</f>
        <v>7.7</v>
      </c>
      <c r="CZ13" s="1053" t="n">
        <f aca="false">IF(CZ9=1,HLOOKUP(CZ2,物流参数!$C$1:$GC$29,MATCH("VAP. DENSITY",物流参数!$A$1:$A$29,FALSE()),FALSE()),HLOOKUP(CZ2,物流参数!$C$1:$GC$29,MATCH("LIQUID DENSITY",物流参数!$A$1:$A$29,FALSE()),FALSE()))</f>
        <v>7.7</v>
      </c>
      <c r="DA13" s="1053" t="n">
        <f aca="false">IF(DA9=1,HLOOKUP(DA2,物流参数!$C$1:$GC$29,MATCH("VAP. DENSITY",物流参数!$A$1:$A$29,FALSE()),FALSE()),HLOOKUP(DA2,物流参数!$C$1:$GC$29,MATCH("LIQUID DENSITY",物流参数!$A$1:$A$29,FALSE()),FALSE()))</f>
        <v>915.82</v>
      </c>
      <c r="DB13" s="1053" t="n">
        <f aca="false">IF(DB9=1,HLOOKUP(DB2,物流参数!$C$1:$GC$29,MATCH("VAP. DENSITY",物流参数!$A$1:$A$29,FALSE()),FALSE()),HLOOKUP(DB2,物流参数!$C$1:$GC$29,MATCH("LIQUID DENSITY",物流参数!$A$1:$A$29,FALSE()),FALSE()))</f>
        <v>649.28</v>
      </c>
      <c r="DC13" s="1053" t="n">
        <f aca="false">IF(DC9=1,HLOOKUP(DC2,物流参数!$C$1:$GC$29,MATCH("VAP. DENSITY",物流参数!$A$1:$A$29,FALSE()),FALSE()),HLOOKUP(DC2,物流参数!$C$1:$GC$29,MATCH("LIQUID DENSITY",物流参数!$A$1:$A$29,FALSE()),FALSE()))</f>
        <v>650.85</v>
      </c>
      <c r="DD13" s="1053" t="n">
        <f aca="false">IF(DD9=1,HLOOKUP(DD2,物流参数!$C$1:$GC$29,MATCH("VAP. DENSITY",物流参数!$A$1:$A$29,FALSE()),FALSE()),HLOOKUP(DD2,物流参数!$C$1:$GC$29,MATCH("LIQUID DENSITY",物流参数!$A$1:$A$29,FALSE()),FALSE()))</f>
        <v>3.4</v>
      </c>
      <c r="DE13" s="1053" t="n">
        <f aca="false">IF(DE9=1,HLOOKUP(DE2,物流参数!$C$1:$GC$29,MATCH("VAP. DENSITY",物流参数!$A$1:$A$29,FALSE()),FALSE()),HLOOKUP(DE2,物流参数!$C$1:$GC$29,MATCH("LIQUID DENSITY",物流参数!$A$1:$A$29,FALSE()),FALSE()))</f>
        <v>695.34</v>
      </c>
      <c r="DF13" s="1053" t="n">
        <f aca="false">IF(DF9=1,HLOOKUP(DF2,物流参数!$C$1:$GC$29,MATCH("VAP. DENSITY",物流参数!$A$1:$A$29,FALSE()),FALSE()),HLOOKUP(DF2,物流参数!$C$1:$GC$29,MATCH("LIQUID DENSITY",物流参数!$A$1:$A$29,FALSE()),FALSE()))</f>
        <v>662.92</v>
      </c>
      <c r="DG13" s="1053" t="n">
        <f aca="false">IF(DG9=1,HLOOKUP(DG2,物流参数!$C$1:$GC$29,MATCH("VAP. DENSITY",物流参数!$A$1:$A$29,FALSE()),FALSE()),HLOOKUP(DG2,物流参数!$C$1:$GC$29,MATCH("LIQUID DENSITY",物流参数!$A$1:$A$29,FALSE()),FALSE()))</f>
        <v>664.36</v>
      </c>
      <c r="DH13" s="1053" t="n">
        <f aca="false">IF(DH9=1,HLOOKUP(DH2,物流参数!$C$1:$GC$29,MATCH("VAP. DENSITY",物流参数!$A$1:$A$29,FALSE()),FALSE()),HLOOKUP(DH2,物流参数!$C$1:$GC$29,MATCH("LIQUID DENSITY",物流参数!$A$1:$A$29,FALSE()),FALSE()))</f>
        <v>664.35</v>
      </c>
      <c r="DI13" s="1053" t="n">
        <f aca="false">IF(DI9=1,HLOOKUP(DI2,物流参数!$C$1:$GC$29,MATCH("VAP. DENSITY",物流参数!$A$1:$A$29,FALSE()),FALSE()),HLOOKUP(DI2,物流参数!$C$1:$GC$29,MATCH("LIQUID DENSITY",物流参数!$A$1:$A$29,FALSE()),FALSE()))</f>
        <v>664.36</v>
      </c>
      <c r="DJ13" s="1053" t="n">
        <f aca="false">IF(DJ9=1,HLOOKUP(DJ2,物流参数!$C$1:$GC$29,MATCH("VAP. DENSITY",物流参数!$A$1:$A$29,FALSE()),FALSE()),HLOOKUP(DJ2,物流参数!$C$1:$GC$29,MATCH("LIQUID DENSITY",物流参数!$A$1:$A$29,FALSE()),FALSE()))</f>
        <v>709.47</v>
      </c>
      <c r="DK13" s="1053" t="n">
        <f aca="false">IF(DK9=1,HLOOKUP(DK2,物流参数!$C$1:$GC$29,MATCH("VAP. DENSITY",物流参数!$A$1:$A$29,FALSE()),FALSE()),HLOOKUP(DK2,物流参数!$C$1:$GC$29,MATCH("LIQUID DENSITY",物流参数!$A$1:$A$29,FALSE()),FALSE()))</f>
        <v>709.28</v>
      </c>
      <c r="DL13" s="1053" t="n">
        <f aca="false">IF(DL9=1,HLOOKUP(DL2,物流参数!$C$1:$GC$29,MATCH("VAP. DENSITY",物流参数!$A$1:$A$29,FALSE()),FALSE()),HLOOKUP(DL2,物流参数!$C$1:$GC$29,MATCH("LIQUID DENSITY",物流参数!$A$1:$A$29,FALSE()),FALSE()))</f>
        <v>954.26</v>
      </c>
      <c r="DM13" s="1053" t="n">
        <f aca="false">IF(DM9=1,HLOOKUP(DM2,物流参数!$C$1:$GC$29,MATCH("VAP. DENSITY",物流参数!$A$1:$A$29,FALSE()),FALSE()),HLOOKUP(DM2,物流参数!$C$1:$GC$29,MATCH("LIQUID DENSITY",物流参数!$A$1:$A$29,FALSE()),FALSE()))</f>
        <v>643.5</v>
      </c>
      <c r="DN13" s="1053" t="n">
        <f aca="false">IF(DN9=1,HLOOKUP(DN2,物流参数!$C$1:$GC$29,MATCH("VAP. DENSITY",物流参数!$A$1:$A$29,FALSE()),FALSE()),HLOOKUP(DN2,物流参数!$C$1:$GC$29,MATCH("LIQUID DENSITY",物流参数!$A$1:$A$29,FALSE()),FALSE()))</f>
        <v>644.06</v>
      </c>
      <c r="DO13" s="1053" t="n">
        <f aca="false">IF(DO9=1,HLOOKUP(DO2,物流参数!$C$1:$GC$29,MATCH("VAP. DENSITY",物流参数!$A$1:$A$29,FALSE()),FALSE()),HLOOKUP(DO2,物流参数!$C$1:$GC$29,MATCH("LIQUID DENSITY",物流参数!$A$1:$A$29,FALSE()),FALSE()))</f>
        <v>662</v>
      </c>
      <c r="DP13" s="1053" t="n">
        <f aca="false">IF(DP9=1,HLOOKUP(DP2,物流参数!$C$1:$GC$29,MATCH("VAP. DENSITY",物流参数!$A$1:$A$29,FALSE()),FALSE()),HLOOKUP(DP2,物流参数!$C$1:$GC$29,MATCH("LIQUID DENSITY",物流参数!$A$1:$A$29,FALSE()),FALSE()))</f>
        <v>689.76</v>
      </c>
      <c r="DQ13" s="1053" t="n">
        <f aca="false">IF(DQ9=1,HLOOKUP(DQ2,物流参数!$C$1:$GC$29,MATCH("VAP. DENSITY",物流参数!$A$1:$A$29,FALSE()),FALSE()),HLOOKUP(DQ2,物流参数!$C$1:$GC$29,MATCH("LIQUID DENSITY",物流参数!$A$1:$A$29,FALSE()),FALSE()))</f>
        <v>689.25</v>
      </c>
      <c r="DR13" s="1053" t="n">
        <f aca="false">IF(DR9=1,HLOOKUP(DR2,物流参数!$C$1:$GC$29,MATCH("VAP. DENSITY",物流参数!$A$1:$A$29,FALSE()),FALSE()),HLOOKUP(DR2,物流参数!$C$1:$GC$29,MATCH("LIQUID DENSITY",物流参数!$A$1:$A$29,FALSE()),FALSE()))</f>
        <v>643.12</v>
      </c>
      <c r="DS13" s="1055" t="n">
        <v>234</v>
      </c>
      <c r="DT13" s="1053" t="n">
        <f aca="false">IF(DT9=1,HLOOKUP(DT2,物流参数!$C$1:$GC$29,MATCH("VAP. DENSITY",物流参数!$A$1:$A$29,FALSE()),FALSE()),HLOOKUP(DT2,物流参数!$C$1:$GC$29,MATCH("LIQUID DENSITY",物流参数!$A$1:$A$29,FALSE()),FALSE()))</f>
        <v>4.1</v>
      </c>
      <c r="DU13" s="1053" t="n">
        <f aca="false">IF(DU9=1,HLOOKUP(DU2,物流参数!$C$1:$GC$29,MATCH("VAP. DENSITY",物流参数!$A$1:$A$29,FALSE()),FALSE()),HLOOKUP(DU2,物流参数!$C$1:$GC$29,MATCH("LIQUID DENSITY",物流参数!$A$1:$A$29,FALSE()),FALSE()))</f>
        <v>657.22</v>
      </c>
      <c r="DV13" s="1053" t="n">
        <f aca="false">IF(DV9=1,HLOOKUP(DV2,物流参数!$C$1:$GC$29,MATCH("VAP. DENSITY",物流参数!$A$1:$A$29,FALSE()),FALSE()),HLOOKUP(DV2,物流参数!$C$1:$GC$29,MATCH("LIQUID DENSITY",物流参数!$A$1:$A$29,FALSE()),FALSE()))</f>
        <v>658.97</v>
      </c>
      <c r="DW13" s="1053" t="n">
        <f aca="false">IF(DW9=1,HLOOKUP(DW2,物流参数!$C$1:$GC$29,MATCH("VAP. DENSITY",物流参数!$A$1:$A$29,FALSE()),FALSE()),HLOOKUP(DW2,物流参数!$C$1:$GC$29,MATCH("LIQUID DENSITY",物流参数!$A$1:$A$29,FALSE()),FALSE()))</f>
        <v>735.34</v>
      </c>
      <c r="DX13" s="1053" t="n">
        <f aca="false">IF(DX9=1,HLOOKUP(DX2,物流参数!$C$1:$GC$29,MATCH("VAP. DENSITY",物流参数!$A$1:$A$29,FALSE()),FALSE()),HLOOKUP(DX2,物流参数!$C$1:$GC$29,MATCH("LIQUID DENSITY",物流参数!$A$1:$A$29,FALSE()),FALSE()))</f>
        <v>794.55</v>
      </c>
      <c r="DY13" s="1053" t="n">
        <f aca="false">IF(DY9=1,HLOOKUP(DY2,物流参数!$C$1:$GC$29,MATCH("VAP. DENSITY",物流参数!$A$1:$A$29,FALSE()),FALSE()),HLOOKUP(DY2,物流参数!$C$1:$GC$29,MATCH("LIQUID DENSITY",物流参数!$A$1:$A$29,FALSE()),FALSE()))</f>
        <v>794.45</v>
      </c>
      <c r="DZ13" s="990" t="n">
        <v>794.5</v>
      </c>
      <c r="EA13" s="990" t="n">
        <v>794.5</v>
      </c>
      <c r="EB13" s="1053" t="n">
        <f aca="false">IF(EB9=1,HLOOKUP(EB2,物流参数!$C$1:$GC$29,MATCH("VAP. DENSITY",物流参数!$A$1:$A$29,FALSE()),FALSE()),HLOOKUP(EB2,物流参数!$C$1:$GC$29,MATCH("LIQUID DENSITY",物流参数!$A$1:$A$29,FALSE()),FALSE()))</f>
        <v>735.3</v>
      </c>
      <c r="EC13" s="1053" t="n">
        <f aca="false">IF(EC9=1,HLOOKUP(EC2,物流参数!$C$1:$GC$29,MATCH("VAP. DENSITY",物流参数!$A$1:$A$29,FALSE()),FALSE()),HLOOKUP(EC2,物流参数!$C$1:$GC$29,MATCH("LIQUID DENSITY",物流参数!$A$1:$A$29,FALSE()),FALSE()))</f>
        <v>915.82</v>
      </c>
      <c r="ED13" s="1053" t="n">
        <f aca="false">IF(ED9=1,HLOOKUP(ED2,物流参数!$C$1:$GC$29,MATCH("VAP. DENSITY",物流参数!$A$1:$A$29,FALSE()),FALSE()),HLOOKUP(ED2,物流参数!$C$1:$GC$29,MATCH("LIQUID DENSITY",物流参数!$A$1:$A$29,FALSE()),FALSE()))</f>
        <v>7.7</v>
      </c>
      <c r="EE13" s="1053" t="n">
        <f aca="false">IF(EE9=1,HLOOKUP(EE2,物流参数!$C$1:$GC$29,MATCH("VAP. DENSITY",物流参数!$A$1:$A$29,FALSE()),FALSE()),HLOOKUP(EE2,物流参数!$C$1:$GC$29,MATCH("LIQUID DENSITY",物流参数!$A$1:$A$29,FALSE()),FALSE()))</f>
        <v>3.8</v>
      </c>
      <c r="EF13" s="1053" t="n">
        <v>2.5</v>
      </c>
      <c r="EG13" s="1053" t="n">
        <f aca="false">IF(EG9=1,HLOOKUP(EG2,物流参数!$C$1:$GC$29,MATCH("VAP. DENSITY",物流参数!$A$1:$A$29,FALSE()),FALSE()),HLOOKUP(EG2,物流参数!$C$1:$GC$29,MATCH("LIQUID DENSITY",物流参数!$A$1:$A$29,FALSE()),FALSE()))</f>
        <v>2.5</v>
      </c>
      <c r="EH13" s="1053" t="n">
        <f aca="false">IF(EH9=1,HLOOKUP(EH2,物流参数!$C$1:$GC$29,MATCH("VAP. DENSITY",物流参数!$A$1:$A$29,FALSE()),FALSE()),HLOOKUP(EH2,物流参数!$C$1:$GC$29,MATCH("LIQUID DENSITY",物流参数!$A$1:$A$29,FALSE()),FALSE()))</f>
        <v>742.13</v>
      </c>
      <c r="EI13" s="1056" t="n">
        <v>0.85</v>
      </c>
      <c r="EJ13" s="1057" t="n">
        <f aca="false">1.8/2</f>
        <v>0.9</v>
      </c>
      <c r="EK13" s="1058" t="n">
        <v>0.9</v>
      </c>
      <c r="EL13" s="1053" t="n">
        <v>7.7</v>
      </c>
      <c r="EM13" s="1053" t="n">
        <v>7.7</v>
      </c>
      <c r="EN13" s="1053" t="n">
        <v>7.7</v>
      </c>
      <c r="EO13" s="1053" t="n">
        <v>5.6</v>
      </c>
      <c r="EP13" s="1053" t="n">
        <f aca="false">IF(EP9=1,HLOOKUP(EP2,物流参数!$C$1:$GC$29,MATCH("VAP. DENSITY",物流参数!$A$1:$A$29,FALSE()),FALSE()),HLOOKUP(EP2,物流参数!$C$1:$GC$29,MATCH("LIQUID DENSITY",物流参数!$A$1:$A$29,FALSE()),FALSE()))</f>
        <v>7.7</v>
      </c>
      <c r="EQ13" s="1053" t="n">
        <f aca="false">IF(EQ9=1,HLOOKUP(EQ2,物流参数!$C$1:$GC$29,MATCH("VAP. DENSITY",物流参数!$A$1:$A$29,FALSE()),FALSE()),HLOOKUP(EQ2,物流参数!$C$1:$GC$29,MATCH("LIQUID DENSITY",物流参数!$A$1:$A$29,FALSE()),FALSE()))</f>
        <v>7.7</v>
      </c>
      <c r="ER13" s="1053" t="n">
        <f aca="false">IF(ER9=1,HLOOKUP(ER2,物流参数!$C$1:$GC$29,MATCH("VAP. DENSITY",物流参数!$A$1:$A$29,FALSE()),FALSE()),HLOOKUP(ER2,物流参数!$C$1:$GC$29,MATCH("LIQUID DENSITY",物流参数!$A$1:$A$29,FALSE()),FALSE()))</f>
        <v>5.5</v>
      </c>
      <c r="ES13" s="1053" t="n">
        <f aca="false">IF(ES9=1,HLOOKUP(ES2,物流参数!$C$1:$GC$29,MATCH("VAP. DENSITY",物流参数!$A$1:$A$29,FALSE()),FALSE()),HLOOKUP(ES2,物流参数!$C$1:$GC$29,MATCH("LIQUID DENSITY",物流参数!$A$1:$A$29,FALSE()),FALSE()))</f>
        <v>1.9</v>
      </c>
      <c r="ET13" s="1053" t="n">
        <f aca="false">IF(ET9=1,HLOOKUP(ET2,物流参数!$C$1:$GC$29,MATCH("VAP. DENSITY",物流参数!$A$1:$A$29,FALSE()),FALSE()),HLOOKUP(ET2,物流参数!$C$1:$GC$29,MATCH("LIQUID DENSITY",物流参数!$A$1:$A$29,FALSE()),FALSE()))</f>
        <v>1.9</v>
      </c>
      <c r="EU13" s="1059" t="n">
        <f aca="false">IF(EU9=1,HLOOKUP(EU2,物流参数!$C$1:$GC$29,MATCH("VAP. DENSITY",物流参数!$A$1:$A$29,FALSE()),FALSE()),HLOOKUP(EU2,物流参数!$C$1:$GC$29,MATCH("LIQUID DENSITY",物流参数!$A$1:$A$29,FALSE()),FALSE()))</f>
        <v>1.9</v>
      </c>
      <c r="EV13" s="1059" t="n">
        <f aca="false">IF(EV9=1,HLOOKUP(EV2,物流参数!$C$1:$GC$29,MATCH("VAP. DENSITY",物流参数!$A$1:$A$29,FALSE()),FALSE()),HLOOKUP(EV2,物流参数!$C$1:$GC$29,MATCH("LIQUID DENSITY",物流参数!$A$1:$A$29,FALSE()),FALSE()))</f>
        <v>2.9</v>
      </c>
      <c r="EW13" s="1059" t="n">
        <f aca="false">IF(EW9=1,HLOOKUP(EW2,物流参数!$C$1:$GC$29,MATCH("VAP. DENSITY",物流参数!$A$1:$A$29,FALSE()),FALSE()),HLOOKUP(EW2,物流参数!$C$1:$GC$29,MATCH("LIQUID DENSITY",物流参数!$A$1:$A$29,FALSE()),FALSE()))</f>
        <v>3.5</v>
      </c>
      <c r="EX13" s="1059" t="n">
        <f aca="false">IF(EX9=1,HLOOKUP(EX2,物流参数!$C$1:$GC$29,MATCH("VAP. DENSITY",物流参数!$A$1:$A$29,FALSE()),FALSE()),HLOOKUP(EX2,物流参数!$C$1:$GC$29,MATCH("LIQUID DENSITY",物流参数!$A$1:$A$29,FALSE()),FALSE()))</f>
        <v>3.5</v>
      </c>
      <c r="EY13" s="1059" t="n">
        <f aca="false">IF(EY9=1,HLOOKUP(EY2,物流参数!$C$1:$GC$29,MATCH("VAP. DENSITY",物流参数!$A$1:$A$29,FALSE()),FALSE()),HLOOKUP(EY2,物流参数!$C$1:$GC$29,MATCH("LIQUID DENSITY",物流参数!$A$1:$A$29,FALSE()),FALSE()))</f>
        <v>5.2</v>
      </c>
      <c r="EZ13" s="1059" t="n">
        <f aca="false">IF(EZ9=1,HLOOKUP(EZ2,物流参数!$C$1:$GC$29,MATCH("VAP. DENSITY",物流参数!$A$1:$A$29,FALSE()),FALSE()),HLOOKUP(EZ2,物流参数!$C$1:$GC$29,MATCH("LIQUID DENSITY",物流参数!$A$1:$A$29,FALSE()),FALSE()))</f>
        <v>6.2</v>
      </c>
      <c r="FA13" s="1059" t="n">
        <f aca="false">IF(FA9=1,HLOOKUP(FA2,物流参数!$C$1:$GC$29,MATCH("VAP. DENSITY",物流参数!$A$1:$A$29,FALSE()),FALSE()),HLOOKUP(FA2,物流参数!$C$1:$GC$29,MATCH("LIQUID DENSITY",物流参数!$A$1:$A$29,FALSE()),FALSE()))</f>
        <v>6.2</v>
      </c>
      <c r="FB13" s="1059" t="n">
        <f aca="false">IF(FB9=1,HLOOKUP(FB2,物流参数!$C$1:$GC$29,MATCH("VAP. DENSITY",物流参数!$A$1:$A$29,FALSE()),FALSE()),HLOOKUP(FB2,物流参数!$C$1:$GC$29,MATCH("LIQUID DENSITY",物流参数!$A$1:$A$29,FALSE()),FALSE()))</f>
        <v>9.2</v>
      </c>
      <c r="FC13" s="1053" t="n">
        <f aca="false">IF(FC9=1,HLOOKUP(FC2,物流参数!$C$1:$GC$29,MATCH("VAP. DENSITY",物流参数!$A$1:$A$29,FALSE()),FALSE()),HLOOKUP(FC2,物流参数!$C$1:$GC$29,MATCH("LIQUID DENSITY",物流参数!$A$1:$A$29,FALSE()),FALSE()))</f>
        <v>9.2</v>
      </c>
      <c r="FD13" s="1053" t="n">
        <f aca="false">IF(FD9=1,HLOOKUP(FD2,物流参数!$C$1:$GC$29,MATCH("VAP. DENSITY",物流参数!$A$1:$A$29,FALSE()),FALSE()),HLOOKUP(FD2,物流参数!$C$1:$GC$29,MATCH("LIQUID DENSITY",物流参数!$A$1:$A$29,FALSE()),FALSE()))</f>
        <v>9.2</v>
      </c>
      <c r="FE13" s="1059" t="n">
        <f aca="false">IF(FE9=1,HLOOKUP(FE2,物流参数!$C$1:$GC$29,MATCH("VAP. DENSITY",物流参数!$A$1:$A$29,FALSE()),FALSE()),HLOOKUP(FE2,物流参数!$C$1:$GC$29,MATCH("LIQUID DENSITY",物流参数!$A$1:$A$29,FALSE()),FALSE()))</f>
        <v>9.2</v>
      </c>
      <c r="FF13" s="1059" t="n">
        <f aca="false">IF(FF9=1,HLOOKUP(FF2,物流参数!$C$1:$GC$29,MATCH("VAP. DENSITY",物流参数!$A$1:$A$29,FALSE()),FALSE()),HLOOKUP(FF2,物流参数!$C$1:$GC$29,MATCH("LIQUID DENSITY",物流参数!$A$1:$A$29,FALSE()),FALSE()))</f>
        <v>11.2</v>
      </c>
      <c r="FG13" s="1059" t="n">
        <f aca="false">IF(FG9=1,HLOOKUP(FG2,物流参数!$C$1:$GC$29,MATCH("VAP. DENSITY",物流参数!$A$1:$A$29,FALSE()),FALSE()),HLOOKUP(FG2,物流参数!$C$1:$GC$29,MATCH("LIQUID DENSITY",物流参数!$A$1:$A$29,FALSE()),FALSE()))</f>
        <v>1.9</v>
      </c>
      <c r="FH13" s="1053" t="n">
        <f aca="false">IF(FH9=1,HLOOKUP(FH2,物流参数!$C$1:$GC$29,MATCH("VAP. DENSITY",物流参数!$A$1:$A$29,FALSE()),FALSE()),HLOOKUP(FH2,物流参数!$C$1:$GC$29,MATCH("LIQUID DENSITY",物流参数!$A$1:$A$29,FALSE()),FALSE()))</f>
        <v>9.2</v>
      </c>
      <c r="FI13" s="1053" t="n">
        <f aca="false">IF(FI9=1,HLOOKUP(FI2,物流参数!$C$1:$GC$29,MATCH("VAP. DENSITY",物流参数!$A$1:$A$29,FALSE()),FALSE()),HLOOKUP(FI2,物流参数!$C$1:$GC$29,MATCH("LIQUID DENSITY",物流参数!$A$1:$A$29,FALSE()),FALSE()))</f>
        <v>1009.82</v>
      </c>
      <c r="FJ13" s="1053" t="n">
        <f aca="false">IF(FJ9=1,HLOOKUP(FJ2,物流参数!$C$1:$GC$29,MATCH("VAP. DENSITY",物流参数!$A$1:$A$29,FALSE()),FALSE()),HLOOKUP(FJ2,物流参数!$C$1:$GC$29,MATCH("LIQUID DENSITY",物流参数!$A$1:$A$29,FALSE()),FALSE()))</f>
        <v>1009.82</v>
      </c>
      <c r="FK13" s="1053" t="n">
        <f aca="false">IF(FK9=1,HLOOKUP(FK2,物流参数!$C$1:$GC$29,MATCH("VAP. DENSITY",物流参数!$A$1:$A$29,FALSE()),FALSE()),HLOOKUP(FK2,物流参数!$C$1:$GC$29,MATCH("LIQUID DENSITY",物流参数!$A$1:$A$29,FALSE()),FALSE()))</f>
        <v>1009.82</v>
      </c>
      <c r="FL13" s="1053" t="n">
        <f aca="false">IF(FL9=1,HLOOKUP(FL2,物流参数!$C$1:$GC$29,MATCH("VAP. DENSITY",物流参数!$A$1:$A$29,FALSE()),FALSE()),HLOOKUP(FL2,物流参数!$C$1:$GC$29,MATCH("LIQUID DENSITY",物流参数!$A$1:$A$29,FALSE()),FALSE()))</f>
        <v>1009.26</v>
      </c>
      <c r="FM13" s="1053" t="n">
        <f aca="false">IF(FM9=1,HLOOKUP(FM2,物流参数!$C$1:$GC$29,MATCH("VAP. DENSITY",物流参数!$A$1:$A$29,FALSE()),FALSE()),HLOOKUP(FM2,物流参数!$C$1:$GC$29,MATCH("LIQUID DENSITY",物流参数!$A$1:$A$29,FALSE()),FALSE()))</f>
        <v>1009.26</v>
      </c>
      <c r="FN13" s="1053" t="n">
        <f aca="false">IF(FN9=1,HLOOKUP(FN2,物流参数!$C$1:$GC$29,MATCH("VAP. DENSITY",物流参数!$A$1:$A$29,FALSE()),FALSE()),HLOOKUP(FN2,物流参数!$C$1:$GC$29,MATCH("LIQUID DENSITY",物流参数!$A$1:$A$29,FALSE()),FALSE()))</f>
        <v>9.2</v>
      </c>
      <c r="FO13" s="1053" t="n">
        <f aca="false">IF(FO9=1,HLOOKUP(FO2,物流参数!$C$1:$GC$29,MATCH("VAP. DENSITY",物流参数!$A$1:$A$29,FALSE()),FALSE()),HLOOKUP(FO2,物流参数!$C$1:$GC$29,MATCH("LIQUID DENSITY",物流参数!$A$1:$A$29,FALSE()),FALSE()))</f>
        <v>9.2</v>
      </c>
      <c r="FP13" s="1053" t="n">
        <f aca="false">IF(FP9=1,HLOOKUP(FP2,物流参数!$C$1:$GC$29,MATCH("VAP. DENSITY",物流参数!$A$1:$A$29,FALSE()),FALSE()),HLOOKUP(FP2,物流参数!$C$1:$GC$29,MATCH("LIQUID DENSITY",物流参数!$A$1:$A$29,FALSE()),FALSE()))</f>
        <v>8.9</v>
      </c>
      <c r="FQ13" s="1053" t="n">
        <f aca="false">IF(FQ9=1,HLOOKUP(FQ2,物流参数!$C$1:$GC$29,MATCH("VAP. DENSITY",物流参数!$A$1:$A$29,FALSE()),FALSE()),HLOOKUP(FQ2,物流参数!$C$1:$GC$29,MATCH("LIQUID DENSITY",物流参数!$A$1:$A$29,FALSE()),FALSE()))</f>
        <v>984.45</v>
      </c>
      <c r="FR13" s="1053" t="n">
        <f aca="false">IF(FR9=1,HLOOKUP(FR2,物流参数!$C$1:$GC$29,MATCH("VAP. DENSITY",物流参数!$A$1:$A$29,FALSE()),FALSE()),HLOOKUP(FR2,物流参数!$C$1:$GC$29,MATCH("LIQUID DENSITY",物流参数!$A$1:$A$29,FALSE()),FALSE()))</f>
        <v>983.57</v>
      </c>
      <c r="FS13" s="1053" t="n">
        <f aca="false">IF(FS9=1,HLOOKUP(FS2,物流参数!$C$1:$GC$29,MATCH("VAP. DENSITY",物流参数!$A$1:$A$29,FALSE()),FALSE()),HLOOKUP(FS2,物流参数!$C$1:$GC$29,MATCH("LIQUID DENSITY",物流参数!$A$1:$A$29,FALSE()),FALSE()))</f>
        <v>1046.65</v>
      </c>
      <c r="FT13" s="1053" t="n">
        <f aca="false">IF(FT9=1,HLOOKUP(FT2,物流参数!$C$1:$GC$29,MATCH("VAP. DENSITY",物流参数!$A$1:$A$29,FALSE()),FALSE()),HLOOKUP(FT2,物流参数!$C$1:$GC$29,MATCH("LIQUID DENSITY",物流参数!$A$1:$A$29,FALSE()),FALSE()))</f>
        <v>1046.64</v>
      </c>
      <c r="FU13" s="1053" t="n">
        <f aca="false">IF(FU9=1,HLOOKUP(FU2,物流参数!$C$1:$GC$29,MATCH("VAP. DENSITY",物流参数!$A$1:$A$29,FALSE()),FALSE()),HLOOKUP(FU2,物流参数!$C$1:$GC$29,MATCH("LIQUID DENSITY",物流参数!$A$1:$A$29,FALSE()),FALSE()))</f>
        <v>965.06</v>
      </c>
      <c r="FV13" s="1053" t="n">
        <v>993.7</v>
      </c>
      <c r="FW13" s="1053" t="n">
        <v>796</v>
      </c>
      <c r="FX13" s="1053" t="n">
        <v>796</v>
      </c>
      <c r="FY13" s="1053" t="n">
        <v>998</v>
      </c>
      <c r="FZ13" s="1053" t="n">
        <v>3.25</v>
      </c>
      <c r="GA13" s="990" t="n">
        <v>998</v>
      </c>
      <c r="GB13" s="990" t="n">
        <v>998</v>
      </c>
      <c r="GC13" s="990" t="n">
        <v>998</v>
      </c>
      <c r="GD13" s="990" t="n">
        <v>998</v>
      </c>
      <c r="GE13" s="990" t="n">
        <v>998</v>
      </c>
      <c r="GF13" s="990" t="n">
        <v>998</v>
      </c>
      <c r="GG13" s="990" t="n">
        <v>998</v>
      </c>
      <c r="GH13" s="990" t="n">
        <v>998</v>
      </c>
      <c r="GI13" s="990" t="n">
        <v>998</v>
      </c>
      <c r="GJ13" s="990" t="n">
        <v>998</v>
      </c>
      <c r="GK13" s="990" t="n">
        <v>998</v>
      </c>
      <c r="GL13" s="990" t="n">
        <v>998</v>
      </c>
      <c r="GM13" s="990" t="n">
        <v>998</v>
      </c>
      <c r="GN13" s="990" t="n">
        <v>998</v>
      </c>
      <c r="GO13" s="990" t="n">
        <v>998</v>
      </c>
      <c r="GP13" s="990" t="n">
        <v>998</v>
      </c>
      <c r="GQ13" s="990" t="n">
        <v>998</v>
      </c>
      <c r="GR13" s="990" t="n">
        <v>999</v>
      </c>
      <c r="GS13" s="990"/>
      <c r="GT13" s="1053"/>
      <c r="GU13" s="1053"/>
      <c r="GV13" s="1053"/>
      <c r="GW13" s="1053"/>
      <c r="GX13" s="1053"/>
      <c r="GY13" s="1053"/>
      <c r="GZ13" s="1053"/>
      <c r="HA13" s="1053"/>
      <c r="HB13" s="1053"/>
      <c r="HC13" s="1053"/>
      <c r="HD13" s="1053"/>
      <c r="HE13" s="1053"/>
      <c r="HF13" s="1053"/>
      <c r="HG13" s="1053"/>
      <c r="HH13" s="1053"/>
      <c r="HI13" s="1053"/>
      <c r="HJ13" s="1053"/>
      <c r="HK13" s="1053"/>
      <c r="HL13" s="1053"/>
      <c r="HM13" s="1053"/>
      <c r="HN13" s="1053"/>
      <c r="HO13" s="1053"/>
      <c r="HP13" s="1053"/>
      <c r="HQ13" s="1053"/>
      <c r="HR13" s="1024"/>
      <c r="HS13" s="1024"/>
      <c r="HT13" s="1024"/>
      <c r="HU13" s="1024"/>
      <c r="HV13" s="1024"/>
      <c r="HW13" s="990"/>
      <c r="HX13" s="990"/>
      <c r="HY13" s="1025"/>
      <c r="HZ13" s="1025"/>
      <c r="IA13" s="1025"/>
      <c r="IB13" s="1025"/>
      <c r="IC13" s="1025"/>
      <c r="ID13" s="1025"/>
      <c r="IE13" s="1025"/>
      <c r="IF13" s="1025"/>
      <c r="IG13" s="1024"/>
      <c r="IH13" s="1024"/>
      <c r="II13" s="1024"/>
      <c r="IJ13" s="1024"/>
      <c r="IK13" s="1024"/>
      <c r="IL13" s="1024"/>
      <c r="IM13" s="1024"/>
      <c r="IN13" s="1024"/>
      <c r="IO13" s="1024"/>
      <c r="IP13" s="1024"/>
      <c r="IQ13" s="1024"/>
      <c r="IR13" s="1024"/>
      <c r="IS13" s="1024"/>
      <c r="IT13" s="1060"/>
      <c r="IU13" s="1024"/>
      <c r="IV13" s="1024"/>
      <c r="IW13" s="1024"/>
      <c r="IX13" s="1024"/>
      <c r="IY13" s="1024"/>
      <c r="IZ13" s="1024"/>
      <c r="JA13" s="1061"/>
      <c r="JB13" s="1025"/>
      <c r="JC13" s="1018"/>
      <c r="JD13" s="990"/>
      <c r="JE13" s="990"/>
      <c r="JF13" s="1024"/>
      <c r="JG13" s="990"/>
      <c r="JH13" s="1025"/>
      <c r="JI13" s="1025"/>
      <c r="JJ13" s="1025"/>
      <c r="JK13" s="1062"/>
      <c r="JL13" s="1025"/>
      <c r="JM13" s="1025"/>
      <c r="JN13" s="1024"/>
      <c r="JO13" s="1024"/>
      <c r="JQ13" s="1024"/>
      <c r="JR13" s="1024"/>
      <c r="JS13" s="990"/>
      <c r="JT13" s="990"/>
      <c r="JV13" s="990"/>
      <c r="JX13" s="1024"/>
    </row>
    <row r="14" customFormat="false" ht="17.35" hidden="false" customHeight="false" outlineLevel="0" collapsed="false">
      <c r="A14" s="983" t="s">
        <v>1606</v>
      </c>
      <c r="B14" s="983" t="s">
        <v>1607</v>
      </c>
      <c r="C14" s="1063" t="n">
        <f aca="false">C15/C13*1000</f>
        <v>7.31029002781089</v>
      </c>
      <c r="D14" s="1063" t="n">
        <f aca="false">D15/D13*1000</f>
        <v>4.23814810835333</v>
      </c>
      <c r="E14" s="1064" t="n">
        <f aca="false">E15/E13*1000</f>
        <v>9.69522660852623</v>
      </c>
      <c r="F14" s="1064" t="n">
        <f aca="false">F15/F13*1000</f>
        <v>4.45685761825529</v>
      </c>
      <c r="G14" s="1064" t="n">
        <f aca="false">G15/G13*1000</f>
        <v>9.65309200603318</v>
      </c>
      <c r="H14" s="1063" t="n">
        <f aca="false">H15/H13*1000</f>
        <v>5.04488287818858</v>
      </c>
      <c r="I14" s="1063" t="n">
        <f aca="false">I15/I13*1000</f>
        <v>1.13039764877289</v>
      </c>
      <c r="J14" s="1063" t="n">
        <f aca="false">J15/J13*1000</f>
        <v>1.13051124230624</v>
      </c>
      <c r="K14" s="1063" t="n">
        <f aca="false">K15/K13*1000</f>
        <v>1.13048284178265</v>
      </c>
      <c r="L14" s="1063" t="n">
        <f aca="false">L15/L13*1000</f>
        <v>1.09058011426305</v>
      </c>
      <c r="M14" s="1063" t="n">
        <f aca="false">M15/M13*1000</f>
        <v>1.07945803761973</v>
      </c>
      <c r="N14" s="1063" t="n">
        <f aca="false">N15/N13*1000</f>
        <v>1.0989010989011</v>
      </c>
      <c r="O14" s="1063" t="n">
        <f aca="false">O15/O13*1000</f>
        <v>0.994987279276556</v>
      </c>
      <c r="P14" s="1063" t="n">
        <f aca="false">P15/P13*1000</f>
        <v>0.303973366143157</v>
      </c>
      <c r="Q14" s="1063" t="n">
        <f aca="false">Q15/Q13*1000</f>
        <v>0.768452464811281</v>
      </c>
      <c r="R14" s="1063" t="n">
        <f aca="false">R15/R13*1000</f>
        <v>1.93345888261143</v>
      </c>
      <c r="S14" s="1063" t="n">
        <f aca="false">S15/S13*1000</f>
        <v>1.93345888261143</v>
      </c>
      <c r="T14" s="1063" t="n">
        <f aca="false">T15/T13*1000</f>
        <v>2.93580697685893</v>
      </c>
      <c r="U14" s="1063" t="n">
        <f aca="false">U15/U13*1000</f>
        <v>2.93620538633307</v>
      </c>
      <c r="V14" s="1063" t="n">
        <f aca="false">V15/V13*1000</f>
        <v>1.93345888261143</v>
      </c>
      <c r="W14" s="1063" t="n">
        <v>5.04488287818858</v>
      </c>
      <c r="X14" s="1063" t="n">
        <v>5.04488287818858</v>
      </c>
      <c r="Y14" s="1063" t="n">
        <f aca="false">Y15/Y13*1000</f>
        <v>0.160703589533814</v>
      </c>
      <c r="Z14" s="1063" t="n">
        <v>0.16</v>
      </c>
      <c r="AA14" s="1063" t="n">
        <f aca="false">AA15/AA13*1000</f>
        <v>0.119216153788838</v>
      </c>
      <c r="AB14" s="1063" t="n">
        <v>0.12</v>
      </c>
      <c r="AC14" s="1063" t="n">
        <f aca="false">AC15/AC13*1000</f>
        <v>0.0991748651221834</v>
      </c>
      <c r="AD14" s="1063" t="n">
        <f aca="false">AD15/AD13*1000</f>
        <v>0.099123746084612</v>
      </c>
      <c r="AE14" s="1063" t="n">
        <f aca="false">AE15/AE13*1000</f>
        <v>0.0985144028056902</v>
      </c>
      <c r="AF14" s="1063" t="n">
        <f aca="false">AF15/AF13*1000</f>
        <v>0.10865825168873</v>
      </c>
      <c r="AG14" s="1063" t="n">
        <f aca="false">AG15/AG13*1000</f>
        <v>0.109041344843253</v>
      </c>
      <c r="AH14" s="1063" t="n">
        <f aca="false">AH15/AH13*1000</f>
        <v>1.14942528735632</v>
      </c>
      <c r="AI14" s="1063" t="n">
        <f aca="false">AI15/AI13*1000</f>
        <v>1.16279069767442</v>
      </c>
      <c r="AJ14" s="1063" t="n">
        <f aca="false">AJ15/AJ13*1000</f>
        <v>1.16279069767442</v>
      </c>
      <c r="AK14" s="1063" t="n">
        <f aca="false">AK15/AK13*1000</f>
        <v>1.17647058823529</v>
      </c>
      <c r="AL14" s="1063" t="n">
        <f aca="false">AL15/AL13*1000</f>
        <v>1.17647058823529</v>
      </c>
      <c r="AM14" s="1063" t="n">
        <f aca="false">AM15/AM13*1000</f>
        <v>0.481927710843374</v>
      </c>
      <c r="AN14" s="1063" t="n">
        <f aca="false">AN15/AN13*1000</f>
        <v>0.642398286937902</v>
      </c>
      <c r="AO14" s="1063" t="n">
        <f aca="false">AO15/AO13*1000</f>
        <v>0.570342205323194</v>
      </c>
      <c r="AP14" s="1063" t="n">
        <f aca="false">AP15/AP13*1000</f>
        <v>0.509337860780985</v>
      </c>
      <c r="AQ14" s="1063" t="n">
        <f aca="false">AQ15/AQ13*1000</f>
        <v>0.47244094488189</v>
      </c>
      <c r="AR14" s="1063" t="n">
        <f aca="false">AR15/AR13*1000</f>
        <v>2.5</v>
      </c>
      <c r="AS14" s="1063" t="n">
        <f aca="false">AS15/AS13*1000</f>
        <v>0.0991434010152284</v>
      </c>
      <c r="AT14" s="1063" t="n">
        <f aca="false">AT15/AT13*1000</f>
        <v>0.228900297570387</v>
      </c>
      <c r="AU14" s="1063" t="n">
        <f aca="false">AU15/AU13*1000</f>
        <v>0.228866619803502</v>
      </c>
      <c r="AV14" s="1063" t="n">
        <f aca="false">AV15/AV13*1000</f>
        <v>0.6797583081571</v>
      </c>
      <c r="AW14" s="1063" t="n">
        <f aca="false">AW15/AW13*1000</f>
        <v>3.39285714285714</v>
      </c>
      <c r="AX14" s="1063" t="n">
        <f aca="false">AX15/AX13*1000</f>
        <v>10</v>
      </c>
      <c r="AY14" s="1063" t="n">
        <f aca="false">AY15/AY13*1000</f>
        <v>10.5263157894737</v>
      </c>
      <c r="AZ14" s="1063" t="n">
        <f aca="false">AZ15/AZ13*1000</f>
        <v>0.196545172632177</v>
      </c>
      <c r="BA14" s="1063" t="n">
        <f aca="false">BA15/BA13*1000</f>
        <v>1.14942528735632</v>
      </c>
      <c r="BB14" s="1063" t="n">
        <f aca="false">BB15/BB13*1000</f>
        <v>1.15606936416185</v>
      </c>
      <c r="BC14" s="1063" t="n">
        <f aca="false">BC15/BC13*1000</f>
        <v>15.4589371980676</v>
      </c>
      <c r="BD14" s="1063" t="n">
        <f aca="false">BD15/BD13*1000</f>
        <v>6.62100456621005</v>
      </c>
      <c r="BE14" s="1063" t="n">
        <f aca="false">BE15/BE13*1000</f>
        <v>22.673434856176</v>
      </c>
      <c r="BF14" s="1063" t="n">
        <f aca="false">BF15/BF13*1000</f>
        <v>27.7456647398844</v>
      </c>
      <c r="BG14" s="1063" t="n">
        <f aca="false">BG15/BG13*1000</f>
        <v>45.1253481894151</v>
      </c>
      <c r="BH14" s="1063" t="n">
        <f aca="false">BH15/BH13*1000</f>
        <v>0.641750450753293</v>
      </c>
      <c r="BI14" s="1063" t="n">
        <f aca="false">BI15/BI13*1000</f>
        <v>0.641528262884026</v>
      </c>
      <c r="BJ14" s="1063" t="n">
        <f aca="false">BJ15/BJ13*1000</f>
        <v>0.658650746937975</v>
      </c>
      <c r="BK14" s="1063" t="n">
        <f aca="false">BK15/BK13*1000</f>
        <v>3.90625</v>
      </c>
      <c r="BL14" s="1063" t="n">
        <f aca="false">BL15/BL13*1000</f>
        <v>0.641025641025641</v>
      </c>
      <c r="BM14" s="1063" t="n">
        <f aca="false">BM15/BM13*1000</f>
        <v>0.645161290322581</v>
      </c>
      <c r="BN14" s="1063" t="n">
        <f aca="false">BN15/BN13*1000</f>
        <v>0.273444027526699</v>
      </c>
      <c r="BO14" s="1063" t="n">
        <f aca="false">BO15/BO13*1000</f>
        <v>0.270091831222616</v>
      </c>
      <c r="BP14" s="1063" t="n">
        <f aca="false">BP15/BP13*1000</f>
        <v>0.282385424728596</v>
      </c>
      <c r="BQ14" s="1063" t="n">
        <f aca="false">BQ15/BQ13*1000</f>
        <v>0.285517897742294</v>
      </c>
      <c r="BR14" s="1063" t="n">
        <f aca="false">BR15/BR13*1000</f>
        <v>0.304663451941967</v>
      </c>
      <c r="BS14" s="1063" t="n">
        <f aca="false">BS15/BS13*1000</f>
        <v>0.304663451941967</v>
      </c>
      <c r="BT14" s="1063" t="n">
        <f aca="false">BT15/BT13*1000</f>
        <v>0.304481122170425</v>
      </c>
      <c r="BU14" s="1063" t="n">
        <f aca="false">BU15/BU13*1000</f>
        <v>0.304852409385249</v>
      </c>
      <c r="BV14" s="1063" t="n">
        <f aca="false">BV15/BV13*1000</f>
        <v>0.304503501790271</v>
      </c>
      <c r="BW14" s="1063" t="n">
        <f aca="false">BW15/BW13*1000</f>
        <v>0.909090909090909</v>
      </c>
      <c r="BX14" s="1063" t="n">
        <f aca="false">BX15/BX13*1000</f>
        <v>2.11019929660023</v>
      </c>
      <c r="BY14" s="1063" t="n">
        <f aca="false">BY15/BY13*1000</f>
        <v>0.297557056565597</v>
      </c>
      <c r="BZ14" s="1063" t="n">
        <f aca="false">BZ15/BZ13*1000</f>
        <v>0.28169014084507</v>
      </c>
      <c r="CA14" s="1063" t="n">
        <f aca="false">CA15/CA13*1000</f>
        <v>0.608695652173913</v>
      </c>
      <c r="CB14" s="1063" t="n">
        <f aca="false">CB15/CB13*1000</f>
        <v>0.640279394644936</v>
      </c>
      <c r="CC14" s="1063" t="n">
        <f aca="false">CC15/CC13*1000</f>
        <v>1.61290322580645</v>
      </c>
      <c r="CD14" s="1063" t="n">
        <f aca="false">CD15/CD13*1000</f>
        <v>2.7027027027027</v>
      </c>
      <c r="CE14" s="1063" t="n">
        <f aca="false">CE15/CE13*1000</f>
        <v>0.173844330304228</v>
      </c>
      <c r="CF14" s="1063" t="n">
        <f aca="false">CF15/CF13*1000</f>
        <v>0.173720783322805</v>
      </c>
      <c r="CG14" s="1063" t="n">
        <f aca="false">CG15/CG13*1000</f>
        <v>0.311418685121107</v>
      </c>
      <c r="CH14" s="1063" t="n">
        <f aca="false">CH15/CH13*1000</f>
        <v>0.251204302981943</v>
      </c>
      <c r="CI14" s="1063" t="n">
        <f aca="false">CI15/CI13*1000</f>
        <v>0.0962704815449487</v>
      </c>
      <c r="CJ14" s="1063" t="n">
        <f aca="false">CJ15/CJ13*1000</f>
        <v>0.584795321637427</v>
      </c>
      <c r="CK14" s="1063" t="n">
        <f aca="false">CK15/CK13*1000</f>
        <v>26.7676767676768</v>
      </c>
      <c r="CL14" s="1063" t="n">
        <f aca="false">CL15/CL13*1000</f>
        <v>7.12290502793296</v>
      </c>
      <c r="CM14" s="1063" t="n">
        <f aca="false">CM15/CM13*1000</f>
        <v>6.14035087719298</v>
      </c>
      <c r="CN14" s="1063" t="n">
        <f aca="false">CN15/CN13*1000</f>
        <v>0.424119221375609</v>
      </c>
      <c r="CO14" s="1063" t="n">
        <f aca="false">CO15/CO13*1000</f>
        <v>0.423958013537418</v>
      </c>
      <c r="CP14" s="1063" t="n">
        <f aca="false">CP15/CP13*1000</f>
        <v>0.424336425624067</v>
      </c>
      <c r="CQ14" s="1063" t="n">
        <f aca="false">CQ15/CQ13*1000</f>
        <v>0.424404735771465</v>
      </c>
      <c r="CR14" s="1063" t="n">
        <f aca="false">CR15/CR13*1000</f>
        <v>0.651213903416838</v>
      </c>
      <c r="CS14" s="1063" t="n">
        <f aca="false">CS15/CS13*1000</f>
        <v>0.826446280991736</v>
      </c>
      <c r="CT14" s="1063" t="n">
        <f aca="false">CT15/CT13*1000</f>
        <v>0.892857142857143</v>
      </c>
      <c r="CU14" s="1063" t="n">
        <f aca="false">CU15/CU13*1000</f>
        <v>3.63636363636364</v>
      </c>
      <c r="CV14" s="1063" t="n">
        <f aca="false">CV15/CV13*1000</f>
        <v>4</v>
      </c>
      <c r="CW14" s="1063" t="n">
        <f aca="false">CW15/CW13*1000</f>
        <v>3.57142857142857</v>
      </c>
      <c r="CX14" s="1063" t="n">
        <f aca="false">CX15/CX13*1000</f>
        <v>3.63636363636364</v>
      </c>
      <c r="CY14" s="1063" t="n">
        <f aca="false">CY15/CY13*1000</f>
        <v>2.5974025974026</v>
      </c>
      <c r="CZ14" s="1063" t="n">
        <f aca="false">CZ15/CZ13*1000</f>
        <v>2.5974025974026</v>
      </c>
      <c r="DA14" s="1063" t="n">
        <f aca="false">DA15/DA13*1000</f>
        <v>0.196545172632177</v>
      </c>
      <c r="DB14" s="1063" t="n">
        <f aca="false">DB15/DB13*1000</f>
        <v>0.184820108427797</v>
      </c>
      <c r="DC14" s="1063" t="n">
        <f aca="false">DC15/DC13*1000</f>
        <v>0.18437427978797</v>
      </c>
      <c r="DD14" s="1063" t="n">
        <f aca="false">DD15/DD13*1000</f>
        <v>2.94117647058824</v>
      </c>
      <c r="DE14" s="1063" t="n">
        <f aca="false">DE15/DE13*1000</f>
        <v>0.560876693416171</v>
      </c>
      <c r="DF14" s="1063" t="n">
        <f aca="false">DF15/DF13*1000</f>
        <v>0.392204187533941</v>
      </c>
      <c r="DG14" s="1063" t="n">
        <f aca="false">DG15/DG13*1000</f>
        <v>0.391354085134566</v>
      </c>
      <c r="DH14" s="1063" t="n">
        <f aca="false">DH15/DH13*1000</f>
        <v>0.391359975916309</v>
      </c>
      <c r="DI14" s="1063" t="n">
        <f aca="false">DI15/DI13*1000</f>
        <v>0.391354085134566</v>
      </c>
      <c r="DJ14" s="1063" t="n">
        <f aca="false">DJ15/DJ13*1000</f>
        <v>0.591991204702102</v>
      </c>
      <c r="DK14" s="1063" t="n">
        <f aca="false">DK15/DK13*1000</f>
        <v>0.592149785698173</v>
      </c>
      <c r="DL14" s="1063" t="n">
        <f aca="false">DL15/DL13*1000</f>
        <v>0.314379728795087</v>
      </c>
      <c r="DM14" s="1063" t="n">
        <f aca="false">DM15/DM13*1000</f>
        <v>0.341880341880342</v>
      </c>
      <c r="DN14" s="1063" t="n">
        <f aca="false">DN15/DN13*1000</f>
        <v>0.341583082321523</v>
      </c>
      <c r="DO14" s="1063" t="n">
        <f aca="false">DO15/DO13*1000</f>
        <v>0.392749244712991</v>
      </c>
      <c r="DP14" s="1063" t="n">
        <f aca="false">DP15/DP13*1000</f>
        <v>0.492925075388541</v>
      </c>
      <c r="DQ14" s="1063" t="n">
        <f aca="false">DQ15/DQ13*1000</f>
        <v>0.49328980776206</v>
      </c>
      <c r="DR14" s="1063" t="n">
        <f aca="false">DR15/DR13*1000</f>
        <v>0.342082348550815</v>
      </c>
      <c r="DS14" s="1063" t="n">
        <f aca="false">DS15/DS13*1000</f>
        <v>0.94017094017094</v>
      </c>
      <c r="DT14" s="1063" t="n">
        <f aca="false">DT15/DT13*1000</f>
        <v>2.4390243902439</v>
      </c>
      <c r="DU14" s="1063" t="n">
        <f aca="false">DU15/DU13*1000</f>
        <v>0.380390128115395</v>
      </c>
      <c r="DV14" s="1063" t="n">
        <f aca="false">DV15/DV13*1000</f>
        <v>0.379379941423737</v>
      </c>
      <c r="DW14" s="1063" t="n">
        <f aca="false">DW15/DW13*1000</f>
        <v>0.802349933364158</v>
      </c>
      <c r="DX14" s="1063" t="n">
        <f aca="false">DX15/DX13*1000</f>
        <v>2.20250456233088</v>
      </c>
      <c r="DY14" s="1063" t="n">
        <f aca="false">DY15/DY13*1000</f>
        <v>2.20278179872868</v>
      </c>
      <c r="DZ14" s="990" t="n">
        <v>2.2</v>
      </c>
      <c r="EA14" s="990" t="n">
        <v>2.2</v>
      </c>
      <c r="EB14" s="1063" t="n">
        <f aca="false">EB15/EB13*1000</f>
        <v>0.802393580851353</v>
      </c>
      <c r="EC14" s="1063" t="n">
        <f aca="false">EC15/EC13*1000</f>
        <v>0.196545172632177</v>
      </c>
      <c r="ED14" s="1063" t="n">
        <f aca="false">ED15/ED13*1000</f>
        <v>2.5974025974026</v>
      </c>
      <c r="EE14" s="1063" t="n">
        <f aca="false">EE15/EE13*1000</f>
        <v>2.63157894736842</v>
      </c>
      <c r="EF14" s="1063" t="n">
        <v>4</v>
      </c>
      <c r="EG14" s="1063" t="n">
        <f aca="false">EG15/EG13*1000</f>
        <v>4</v>
      </c>
      <c r="EH14" s="1063" t="n">
        <f aca="false">EH15/EH13*1000</f>
        <v>0.619837494778543</v>
      </c>
      <c r="EI14" s="1063" t="n">
        <f aca="false">EI15/EI13*1000</f>
        <v>23.5294117647059</v>
      </c>
      <c r="EJ14" s="1065" t="n">
        <f aca="false">EJ15/EJ13*1000</f>
        <v>22.2222222222222</v>
      </c>
      <c r="EK14" s="1063" t="n">
        <f aca="false">EK15/EK13*1000</f>
        <v>22.2222222222222</v>
      </c>
      <c r="EL14" s="1063" t="n">
        <v>2.6</v>
      </c>
      <c r="EM14" s="1063" t="n">
        <v>2.6</v>
      </c>
      <c r="EN14" s="1063" t="n">
        <v>2.6</v>
      </c>
      <c r="EO14" s="1063" t="n">
        <v>3.57</v>
      </c>
      <c r="EP14" s="1063" t="n">
        <f aca="false">EP15/EP13*1000</f>
        <v>2.5974025974026</v>
      </c>
      <c r="EQ14" s="1063" t="n">
        <f aca="false">EQ15/EQ13*1000</f>
        <v>2.5974025974026</v>
      </c>
      <c r="ER14" s="1063" t="n">
        <f aca="false">ER15/ER13*1000</f>
        <v>3.63636363636364</v>
      </c>
      <c r="ES14" s="1063" t="n">
        <f aca="false">ES15/ES13*1000</f>
        <v>5.26315789473684</v>
      </c>
      <c r="ET14" s="1063" t="n">
        <f aca="false">ET15/ET13*1000</f>
        <v>5.26315789473684</v>
      </c>
      <c r="EU14" s="1066" t="n">
        <f aca="false">EU15/EU13*1000</f>
        <v>5.26315789473684</v>
      </c>
      <c r="EV14" s="1066" t="n">
        <f aca="false">EV15/EV13*1000</f>
        <v>3.44827586206897</v>
      </c>
      <c r="EW14" s="1066" t="n">
        <f aca="false">EW15/EW13*1000</f>
        <v>2.85714285714286</v>
      </c>
      <c r="EX14" s="1066" t="n">
        <f aca="false">EX15/EX13*1000</f>
        <v>2.85714285714286</v>
      </c>
      <c r="EY14" s="1066" t="n">
        <f aca="false">EY15/EY13*1000</f>
        <v>1.92307692307692</v>
      </c>
      <c r="EZ14" s="1066" t="n">
        <f aca="false">EZ15/EZ13*1000</f>
        <v>1.61290322580645</v>
      </c>
      <c r="FA14" s="1066" t="n">
        <f aca="false">FA15/FA13*1000</f>
        <v>1.61290322580645</v>
      </c>
      <c r="FB14" s="1066" t="n">
        <f aca="false">FB15/FB13*1000</f>
        <v>1.08695652173913</v>
      </c>
      <c r="FC14" s="1063" t="n">
        <f aca="false">FC15/FC13*1000</f>
        <v>1.08695652173913</v>
      </c>
      <c r="FD14" s="1063" t="n">
        <f aca="false">FD15/FD13*1000</f>
        <v>1.08695652173913</v>
      </c>
      <c r="FE14" s="1066" t="n">
        <f aca="false">FE15/FE13*1000</f>
        <v>1.08695652173913</v>
      </c>
      <c r="FF14" s="1066" t="n">
        <f aca="false">FF15/FF13*1000</f>
        <v>0.892857142857143</v>
      </c>
      <c r="FG14" s="1066" t="n">
        <f aca="false">FG15/FG13*1000</f>
        <v>5.26315789473684</v>
      </c>
      <c r="FH14" s="1063" t="n">
        <f aca="false">FH15/FH13*1000</f>
        <v>1.08695652173913</v>
      </c>
      <c r="FI14" s="1063" t="n">
        <f aca="false">FI15/FI13*1000</f>
        <v>1.30716365292824</v>
      </c>
      <c r="FJ14" s="1063" t="n">
        <f aca="false">FJ15/FJ13*1000</f>
        <v>1.30716365292824</v>
      </c>
      <c r="FK14" s="1063" t="n">
        <f aca="false">FK15/FK13*1000</f>
        <v>1.30716365292824</v>
      </c>
      <c r="FL14" s="1063" t="n">
        <f aca="false">FL15/FL13*1000</f>
        <v>1.28807244912114</v>
      </c>
      <c r="FM14" s="1063" t="n">
        <f aca="false">FM15/FM13*1000</f>
        <v>1.28807244912114</v>
      </c>
      <c r="FN14" s="1063" t="n">
        <f aca="false">FN15/FN13*1000</f>
        <v>1.08695652173913</v>
      </c>
      <c r="FO14" s="1063" t="n">
        <f aca="false">FO15/FO13*1000</f>
        <v>1.08695652173913</v>
      </c>
      <c r="FP14" s="1063" t="n">
        <f aca="false">FP15/FP13*1000</f>
        <v>1.12359550561798</v>
      </c>
      <c r="FQ14" s="1063" t="n">
        <f aca="false">FQ15/FQ13*1000</f>
        <v>0.497739854741226</v>
      </c>
      <c r="FR14" s="1063" t="n">
        <f aca="false">FR15/FR13*1000</f>
        <v>0.498185182549285</v>
      </c>
      <c r="FS14" s="1063" t="n">
        <f aca="false">FS15/FS13*1000</f>
        <v>1.05097214923805</v>
      </c>
      <c r="FT14" s="1063" t="n">
        <f aca="false">FT15/FT13*1000</f>
        <v>1.05098219062906</v>
      </c>
      <c r="FU14" s="1063" t="n">
        <f aca="false">FU15/FU13*1000</f>
        <v>0.828964002238203</v>
      </c>
      <c r="FV14" s="1063" t="n">
        <f aca="false">FV15/FV13*1000</f>
        <v>0.619804770051323</v>
      </c>
      <c r="FW14" s="1063" t="n">
        <f aca="false">FW15/FW13*1000</f>
        <v>7.53768844221106</v>
      </c>
      <c r="FX14" s="1063" t="n">
        <f aca="false">FX15/FX13*1000</f>
        <v>7.53768844221106</v>
      </c>
      <c r="FY14" s="1063" t="n">
        <f aca="false">FY15/FY13*1000</f>
        <v>0.753507014028056</v>
      </c>
      <c r="FZ14" s="1063" t="n">
        <f aca="false">FZ15/FZ13*1000</f>
        <v>3.69230769230769</v>
      </c>
      <c r="GA14" s="1067" t="n">
        <f aca="false">GA15/GA13*1000</f>
        <v>1.05210420841683</v>
      </c>
      <c r="GB14" s="1067" t="n">
        <f aca="false">GB15/GB13*1000</f>
        <v>1.05210420841683</v>
      </c>
      <c r="GC14" s="1067" t="n">
        <f aca="false">GC15/GC13*1000</f>
        <v>1.05210420841683</v>
      </c>
      <c r="GD14" s="1067" t="n">
        <f aca="false">GD15/GD13*1000</f>
        <v>1.05210420841683</v>
      </c>
      <c r="GE14" s="1067" t="n">
        <f aca="false">GE15/GE13*1000</f>
        <v>1.05210420841683</v>
      </c>
      <c r="GF14" s="1067" t="n">
        <f aca="false">GF15/GF13*1000</f>
        <v>1.05210420841683</v>
      </c>
      <c r="GG14" s="1067" t="n">
        <f aca="false">GG15/GG13*1000</f>
        <v>1.05210420841683</v>
      </c>
      <c r="GH14" s="1067" t="n">
        <f aca="false">GH15/GH13*1000</f>
        <v>1.05210420841683</v>
      </c>
      <c r="GI14" s="1067" t="n">
        <f aca="false">GI15/GI13*1000</f>
        <v>1.05210420841683</v>
      </c>
      <c r="GJ14" s="1067" t="n">
        <f aca="false">GJ15/GJ13*1000</f>
        <v>1.05210420841683</v>
      </c>
      <c r="GK14" s="1067" t="n">
        <f aca="false">GK15/GK13*1000</f>
        <v>1.05210420841683</v>
      </c>
      <c r="GL14" s="1067" t="n">
        <f aca="false">GL15/GL13*1000</f>
        <v>1.05210420841683</v>
      </c>
      <c r="GM14" s="1067" t="n">
        <f aca="false">GM15/GM13*1000</f>
        <v>1.05210420841683</v>
      </c>
      <c r="GN14" s="1067" t="n">
        <f aca="false">GN15/GN13*1000</f>
        <v>1.05210420841683</v>
      </c>
      <c r="GO14" s="1067" t="n">
        <f aca="false">GO15/GO13*1000</f>
        <v>1.05210420841683</v>
      </c>
      <c r="GP14" s="1067" t="n">
        <f aca="false">GP15/GP13*1000</f>
        <v>1.05210420841683</v>
      </c>
      <c r="GQ14" s="1067" t="n">
        <f aca="false">GQ15/GQ13*1000</f>
        <v>1.05210420841683</v>
      </c>
      <c r="GR14" s="1067" t="n">
        <f aca="false">GR15/GR13*1000</f>
        <v>1.05105105105105</v>
      </c>
      <c r="GS14" s="1067"/>
      <c r="GT14" s="1063"/>
      <c r="GU14" s="1063"/>
      <c r="GV14" s="1063"/>
      <c r="GW14" s="1063"/>
      <c r="GX14" s="1063"/>
      <c r="GY14" s="1063"/>
      <c r="GZ14" s="1063"/>
      <c r="HA14" s="1063"/>
      <c r="HB14" s="1063"/>
      <c r="HC14" s="1063"/>
      <c r="HD14" s="1063"/>
      <c r="HE14" s="1063"/>
      <c r="HF14" s="1063"/>
      <c r="HG14" s="1063"/>
      <c r="HH14" s="1063"/>
      <c r="HI14" s="1063"/>
      <c r="HJ14" s="1063"/>
      <c r="HK14" s="1063"/>
      <c r="HL14" s="1063"/>
      <c r="HM14" s="1063"/>
      <c r="HN14" s="1063"/>
      <c r="HO14" s="1063"/>
      <c r="HP14" s="1063"/>
      <c r="HQ14" s="1063"/>
      <c r="HR14" s="1028"/>
      <c r="HS14" s="1028"/>
      <c r="HT14" s="1028"/>
      <c r="HU14" s="1028"/>
      <c r="HV14" s="1028"/>
      <c r="HW14" s="1068"/>
      <c r="HX14" s="1068"/>
      <c r="HY14" s="1068"/>
      <c r="HZ14" s="1068"/>
      <c r="IA14" s="1068"/>
      <c r="IB14" s="1068"/>
      <c r="IC14" s="1068"/>
      <c r="ID14" s="1068"/>
      <c r="IE14" s="1068"/>
      <c r="IF14" s="1068"/>
      <c r="IG14" s="1028"/>
      <c r="IH14" s="1028"/>
      <c r="II14" s="1028"/>
      <c r="IJ14" s="1028"/>
      <c r="IK14" s="1028"/>
      <c r="IL14" s="1028"/>
      <c r="IM14" s="1028"/>
      <c r="IN14" s="1028"/>
      <c r="IO14" s="1028"/>
      <c r="IP14" s="1028"/>
      <c r="IQ14" s="1028"/>
      <c r="IR14" s="1028"/>
      <c r="IS14" s="1028"/>
      <c r="IT14" s="1069"/>
      <c r="IU14" s="1028"/>
      <c r="IV14" s="1028"/>
      <c r="IW14" s="1028"/>
      <c r="IX14" s="1028"/>
      <c r="IY14" s="1028"/>
      <c r="IZ14" s="1028"/>
      <c r="JA14" s="1070"/>
      <c r="JB14" s="1025"/>
      <c r="JC14" s="1028"/>
      <c r="JD14" s="990"/>
      <c r="JE14" s="990"/>
      <c r="JF14" s="1024"/>
      <c r="JG14" s="1025"/>
      <c r="JH14" s="1025"/>
      <c r="JI14" s="1025"/>
      <c r="JJ14" s="1025"/>
      <c r="JK14" s="1025"/>
      <c r="JL14" s="1025"/>
      <c r="JM14" s="1025"/>
      <c r="JN14" s="1024"/>
      <c r="JO14" s="1024"/>
      <c r="JQ14" s="1028"/>
      <c r="JR14" s="1028"/>
      <c r="JS14" s="1028"/>
      <c r="JT14" s="1028"/>
      <c r="JV14" s="1028"/>
      <c r="JX14" s="1028"/>
    </row>
    <row r="15" customFormat="false" ht="17.35" hidden="false" customHeight="false" outlineLevel="0" collapsed="false">
      <c r="A15" s="983" t="s">
        <v>1608</v>
      </c>
      <c r="B15" s="983" t="s">
        <v>1609</v>
      </c>
      <c r="C15" s="1063" t="n">
        <f aca="false">IF(C9=1,HLOOKUP(C2,物流参数!$C$1:$GC$29,MATCH("VAP. VISC @ P&amp;T",物流参数!$A$1:$A$29,FALSE()),FALSE()),HLOOKUP(C2,物流参数!$C$1:$GC$29,MATCH("LIQ. VISC @ P&amp;T",物流参数!$A$1:$A$29,FALSE()),FALSE()))</f>
        <v>6.44</v>
      </c>
      <c r="D15" s="1063" t="n">
        <f aca="false">IF(D9=1,HLOOKUP(D2,物流参数!$C$1:$GC$29,MATCH("VAP. VISC @ P&amp;T",物流参数!$A$1:$A$29,FALSE()),FALSE()),HLOOKUP(D2,物流参数!$C$1:$GC$29,MATCH("LIQ. VISC @ P&amp;T",物流参数!$A$1:$A$29,FALSE()),FALSE()))</f>
        <v>3.55</v>
      </c>
      <c r="E15" s="1064" t="n">
        <f aca="false">IF(E9=1,HLOOKUP(E2,物流参数!$C$1:$GC$29,MATCH("VAP. VISC @ P&amp;T",物流参数!$A$1:$A$29,FALSE()),FALSE()),HLOOKUP(E2,物流参数!$C$1:$GC$29,MATCH("LIQ. VISC @ P&amp;T",物流参数!$A$1:$A$29,FALSE()),FALSE()))</f>
        <v>8.36</v>
      </c>
      <c r="F15" s="1064" t="n">
        <f aca="false">IF(F9=1,HLOOKUP(F2,物流参数!$C$1:$GC$29,MATCH("VAP. VISC @ P&amp;T",物流参数!$A$1:$A$29,FALSE()),FALSE()),HLOOKUP(F2,物流参数!$C$1:$GC$29,MATCH("LIQ. VISC @ P&amp;T",物流参数!$A$1:$A$29,FALSE()),FALSE()))</f>
        <v>3.75</v>
      </c>
      <c r="G15" s="1064" t="n">
        <f aca="false">IF(G9=1,HLOOKUP(G2,物流参数!$C$1:$GC$29,MATCH("VAP. VISC @ P&amp;T",物流参数!$A$1:$A$29,FALSE()),FALSE()),HLOOKUP(G2,物流参数!$C$1:$GC$29,MATCH("LIQ. VISC @ P&amp;T",物流参数!$A$1:$A$29,FALSE()),FALSE()))</f>
        <v>8.32</v>
      </c>
      <c r="H15" s="1063" t="n">
        <f aca="false">IF(H9=1,HLOOKUP(H2,物流参数!$C$1:$GC$29,MATCH("VAP. VISC @ P&amp;T",物流参数!$A$1:$A$29,FALSE()),FALSE()),HLOOKUP(H2,物流参数!$C$1:$GC$29,MATCH("LIQ. VISC @ P&amp;T",物流参数!$A$1:$A$29,FALSE()),FALSE()))</f>
        <v>4.26</v>
      </c>
      <c r="I15" s="1063" t="n">
        <f aca="false">IF(I9=1,HLOOKUP(I2,物流参数!$C$1:$GC$29,MATCH("VAP. VISC @ P&amp;T",物流参数!$A$1:$A$29,FALSE()),FALSE()),HLOOKUP(I2,物流参数!$C$1:$GC$29,MATCH("LIQ. VISC @ P&amp;T",物流参数!$A$1:$A$29,FALSE()),FALSE()))</f>
        <v>0.9</v>
      </c>
      <c r="J15" s="1063" t="n">
        <f aca="false">IF(J9=1,HLOOKUP(J2,物流参数!$C$1:$GC$29,MATCH("VAP. VISC @ P&amp;T",物流参数!$A$1:$A$29,FALSE()),FALSE()),HLOOKUP(J2,物流参数!$C$1:$GC$29,MATCH("LIQ. VISC @ P&amp;T",物流参数!$A$1:$A$29,FALSE()),FALSE()))</f>
        <v>0.9</v>
      </c>
      <c r="K15" s="1063" t="n">
        <f aca="false">IF(K9=1,HLOOKUP(K2,物流参数!$C$1:$GC$29,MATCH("VAP. VISC @ P&amp;T",物流参数!$A$1:$A$29,FALSE()),FALSE()),HLOOKUP(K2,物流参数!$C$1:$GC$29,MATCH("LIQ. VISC @ P&amp;T",物流参数!$A$1:$A$29,FALSE()),FALSE()))</f>
        <v>0.9</v>
      </c>
      <c r="L15" s="1063" t="n">
        <f aca="false">IF(L9=1,HLOOKUP(L2,物流参数!$C$1:$GC$29,MATCH("VAP. VISC @ P&amp;T",物流参数!$A$1:$A$29,FALSE()),FALSE()),HLOOKUP(L2,物流参数!$C$1:$GC$29,MATCH("LIQ. VISC @ P&amp;T",物流参数!$A$1:$A$29,FALSE()),FALSE()))</f>
        <v>0.88</v>
      </c>
      <c r="M15" s="1063" t="n">
        <f aca="false">IF(M9=1,HLOOKUP(M2,物流参数!$C$1:$GC$29,MATCH("VAP. VISC @ P&amp;T",物流参数!$A$1:$A$29,FALSE()),FALSE()),HLOOKUP(M2,物流参数!$C$1:$GC$29,MATCH("LIQ. VISC @ P&amp;T",物流参数!$A$1:$A$29,FALSE()),FALSE()))</f>
        <v>0.87</v>
      </c>
      <c r="N15" s="1063" t="n">
        <f aca="false">IF(N9=1,HLOOKUP(N2,物流参数!$C$1:$GC$29,MATCH("VAP. VISC @ P&amp;T",物流参数!$A$1:$A$29,FALSE()),FALSE()),HLOOKUP(N2,物流参数!$C$1:$GC$29,MATCH("LIQ. VISC @ P&amp;T",物流参数!$A$1:$A$29,FALSE()),FALSE()))</f>
        <v>0.01</v>
      </c>
      <c r="O15" s="1063" t="n">
        <f aca="false">IF(O9=1,HLOOKUP(O2,物流参数!$C$1:$GC$29,MATCH("VAP. VISC @ P&amp;T",物流参数!$A$1:$A$29,FALSE()),FALSE()),HLOOKUP(O2,物流参数!$C$1:$GC$29,MATCH("LIQ. VISC @ P&amp;T",物流参数!$A$1:$A$29,FALSE()),FALSE()))</f>
        <v>0.79</v>
      </c>
      <c r="P15" s="1063" t="n">
        <f aca="false">IF(P9=1,HLOOKUP(P2,物流参数!$C$1:$GC$29,MATCH("VAP. VISC @ P&amp;T",物流参数!$A$1:$A$29,FALSE()),FALSE()),HLOOKUP(P2,物流参数!$C$1:$GC$29,MATCH("LIQ. VISC @ P&amp;T",物流参数!$A$1:$A$29,FALSE()),FALSE()))</f>
        <v>0.21</v>
      </c>
      <c r="Q15" s="1063" t="n">
        <f aca="false">IF(Q9=1,HLOOKUP(Q2,物流参数!$C$1:$GC$29,MATCH("VAP. VISC @ P&amp;T",物流参数!$A$1:$A$29,FALSE()),FALSE()),HLOOKUP(Q2,物流参数!$C$1:$GC$29,MATCH("LIQ. VISC @ P&amp;T",物流参数!$A$1:$A$29,FALSE()),FALSE()))</f>
        <v>0.6</v>
      </c>
      <c r="R15" s="1063" t="n">
        <f aca="false">IF(R9=1,HLOOKUP(R2,物流参数!$C$1:$GC$29,MATCH("VAP. VISC @ P&amp;T",物流参数!$A$1:$A$29,FALSE()),FALSE()),HLOOKUP(R2,物流参数!$C$1:$GC$29,MATCH("LIQ. VISC @ P&amp;T",物流参数!$A$1:$A$29,FALSE()),FALSE()))</f>
        <v>1.54</v>
      </c>
      <c r="S15" s="1063" t="n">
        <f aca="false">IF(S9=1,HLOOKUP(S2,物流参数!$C$1:$GC$29,MATCH("VAP. VISC @ P&amp;T",物流参数!$A$1:$A$29,FALSE()),FALSE()),HLOOKUP(S2,物流参数!$C$1:$GC$29,MATCH("LIQ. VISC @ P&amp;T",物流参数!$A$1:$A$29,FALSE()),FALSE()))</f>
        <v>1.54</v>
      </c>
      <c r="T15" s="1063" t="n">
        <f aca="false">IF(T9=1,HLOOKUP(T2,物流参数!$C$1:$GC$29,MATCH("VAP. VISC @ P&amp;T",物流参数!$A$1:$A$29,FALSE()),FALSE()),HLOOKUP(T2,物流参数!$C$1:$GC$29,MATCH("LIQ. VISC @ P&amp;T",物流参数!$A$1:$A$29,FALSE()),FALSE()))</f>
        <v>2.38</v>
      </c>
      <c r="U15" s="1063" t="n">
        <f aca="false">IF(U9=1,HLOOKUP(U2,物流参数!$C$1:$GC$29,MATCH("VAP. VISC @ P&amp;T",物流参数!$A$1:$A$29,FALSE()),FALSE()),HLOOKUP(U2,物流参数!$C$1:$GC$29,MATCH("LIQ. VISC @ P&amp;T",物流参数!$A$1:$A$29,FALSE()),FALSE()))</f>
        <v>2.38</v>
      </c>
      <c r="V15" s="1063" t="n">
        <f aca="false">IF(V9=1,HLOOKUP(V2,物流参数!$C$1:$GC$29,MATCH("VAP. VISC @ P&amp;T",物流参数!$A$1:$A$29,FALSE()),FALSE()),HLOOKUP(V2,物流参数!$C$1:$GC$29,MATCH("LIQ. VISC @ P&amp;T",物流参数!$A$1:$A$29,FALSE()),FALSE()))</f>
        <v>1.54</v>
      </c>
      <c r="W15" s="1063" t="n">
        <v>4.26</v>
      </c>
      <c r="X15" s="1063" t="n">
        <v>4.26</v>
      </c>
      <c r="Y15" s="1063" t="n">
        <f aca="false">IF(Y9=1,HLOOKUP(Y2,物流参数!$C$1:$GC$29,MATCH("VAP. VISC @ P&amp;T",物流参数!$A$1:$A$29,FALSE()),FALSE()),HLOOKUP(Y2,物流参数!$C$1:$GC$29,MATCH("LIQ. VISC @ P&amp;T",物流参数!$A$1:$A$29,FALSE()),FALSE()))</f>
        <v>0.11</v>
      </c>
      <c r="Z15" s="1063" t="n">
        <v>0.11</v>
      </c>
      <c r="AA15" s="1063" t="n">
        <f aca="false">IF(AA9=1,HLOOKUP(AA2,物流参数!$C$1:$GC$29,MATCH("VAP. VISC @ P&amp;T",物流参数!$A$1:$A$29,FALSE()),FALSE()),HLOOKUP(AA2,物流参数!$C$1:$GC$29,MATCH("LIQ. VISC @ P&amp;T",物流参数!$A$1:$A$29,FALSE()),FALSE()))</f>
        <v>0.08</v>
      </c>
      <c r="AB15" s="1063" t="n">
        <v>0.08</v>
      </c>
      <c r="AC15" s="1063" t="n">
        <f aca="false">IF(AC9=1,HLOOKUP(AC2,物流参数!$C$1:$GC$29,MATCH("VAP. VISC @ P&amp;T",物流参数!$A$1:$A$29,FALSE()),FALSE()),HLOOKUP(AC2,物流参数!$C$1:$GC$29,MATCH("LIQ. VISC @ P&amp;T",物流参数!$A$1:$A$29,FALSE()),FALSE()))</f>
        <v>0.05</v>
      </c>
      <c r="AD15" s="1063" t="n">
        <f aca="false">IF(AD9=1,HLOOKUP(AD2,物流参数!$C$1:$GC$29,MATCH("VAP. VISC @ P&amp;T",物流参数!$A$1:$A$29,FALSE()),FALSE()),HLOOKUP(AD2,物流参数!$C$1:$GC$29,MATCH("LIQ. VISC @ P&amp;T",物流参数!$A$1:$A$29,FALSE()),FALSE()))</f>
        <v>0.05</v>
      </c>
      <c r="AE15" s="1063" t="n">
        <f aca="false">IF(AE9=1,HLOOKUP(AE2,物流参数!$C$1:$GC$29,MATCH("VAP. VISC @ P&amp;T",物流参数!$A$1:$A$29,FALSE()),FALSE()),HLOOKUP(AE2,物流参数!$C$1:$GC$29,MATCH("LIQ. VISC @ P&amp;T",物流参数!$A$1:$A$29,FALSE()),FALSE()))</f>
        <v>0.05</v>
      </c>
      <c r="AF15" s="1063" t="n">
        <f aca="false">IF(AF9=1,HLOOKUP(AF2,物流参数!$C$1:$GC$29,MATCH("VAP. VISC @ P&amp;T",物流参数!$A$1:$A$29,FALSE()),FALSE()),HLOOKUP(AF2,物流参数!$C$1:$GC$29,MATCH("LIQ. VISC @ P&amp;T",物流参数!$A$1:$A$29,FALSE()),FALSE()))</f>
        <v>0.06</v>
      </c>
      <c r="AG15" s="1063" t="n">
        <f aca="false">IF(AG9=1,HLOOKUP(AG2,物流参数!$C$1:$GC$29,MATCH("VAP. VISC @ P&amp;T",物流参数!$A$1:$A$29,FALSE()),FALSE()),HLOOKUP(AG2,物流参数!$C$1:$GC$29,MATCH("LIQ. VISC @ P&amp;T",物流参数!$A$1:$A$29,FALSE()),FALSE()))</f>
        <v>0.06</v>
      </c>
      <c r="AH15" s="1063" t="n">
        <f aca="false">IF(AH9=1,HLOOKUP(AH2,物流参数!$C$1:$GC$29,MATCH("VAP. VISC @ P&amp;T",物流参数!$A$1:$A$29,FALSE()),FALSE()),HLOOKUP(AH2,物流参数!$C$1:$GC$29,MATCH("LIQ. VISC @ P&amp;T",物流参数!$A$1:$A$29,FALSE()),FALSE()))</f>
        <v>0.01</v>
      </c>
      <c r="AI15" s="1063" t="n">
        <f aca="false">IF(AI9=1,HLOOKUP(AI2,物流参数!$C$1:$GC$29,MATCH("VAP. VISC @ P&amp;T",物流参数!$A$1:$A$29,FALSE()),FALSE()),HLOOKUP(AI2,物流参数!$C$1:$GC$29,MATCH("LIQ. VISC @ P&amp;T",物流参数!$A$1:$A$29,FALSE()),FALSE()))</f>
        <v>0.01</v>
      </c>
      <c r="AJ15" s="1063" t="n">
        <f aca="false">IF(AJ9=1,HLOOKUP(AJ2,物流参数!$C$1:$GC$29,MATCH("VAP. VISC @ P&amp;T",物流参数!$A$1:$A$29,FALSE()),FALSE()),HLOOKUP(AJ2,物流参数!$C$1:$GC$29,MATCH("LIQ. VISC @ P&amp;T",物流参数!$A$1:$A$29,FALSE()),FALSE()))</f>
        <v>0.01</v>
      </c>
      <c r="AK15" s="1063" t="n">
        <f aca="false">IF(AK9=1,HLOOKUP(AK2,物流参数!$C$1:$GC$29,MATCH("VAP. VISC @ P&amp;T",物流参数!$A$1:$A$29,FALSE()),FALSE()),HLOOKUP(AK2,物流参数!$C$1:$GC$29,MATCH("LIQ. VISC @ P&amp;T",物流参数!$A$1:$A$29,FALSE()),FALSE()))</f>
        <v>0.01</v>
      </c>
      <c r="AL15" s="1063" t="n">
        <f aca="false">IF(AL9=1,HLOOKUP(AL2,物流参数!$C$1:$GC$29,MATCH("VAP. VISC @ P&amp;T",物流参数!$A$1:$A$29,FALSE()),FALSE()),HLOOKUP(AL2,物流参数!$C$1:$GC$29,MATCH("LIQ. VISC @ P&amp;T",物流参数!$A$1:$A$29,FALSE()),FALSE()))</f>
        <v>0.01</v>
      </c>
      <c r="AM15" s="1063" t="n">
        <f aca="false">IF(AM9=1,HLOOKUP(AM2,物流参数!$C$1:$GC$29,MATCH("VAP. VISC @ P&amp;T",物流参数!$A$1:$A$29,FALSE()),FALSE()),HLOOKUP(AM2,物流参数!$C$1:$GC$29,MATCH("LIQ. VISC @ P&amp;T",物流参数!$A$1:$A$29,FALSE()),FALSE()))</f>
        <v>0.02</v>
      </c>
      <c r="AN15" s="1063" t="n">
        <f aca="false">IF(AN9=1,HLOOKUP(AN2,物流参数!$C$1:$GC$29,MATCH("VAP. VISC @ P&amp;T",物流参数!$A$1:$A$29,FALSE()),FALSE()),HLOOKUP(AN2,物流参数!$C$1:$GC$29,MATCH("LIQ. VISC @ P&amp;T",物流参数!$A$1:$A$29,FALSE()),FALSE()))</f>
        <v>0.03</v>
      </c>
      <c r="AO15" s="1063" t="n">
        <f aca="false">IF(AO9=1,HLOOKUP(AO2,物流参数!$C$1:$GC$29,MATCH("VAP. VISC @ P&amp;T",物流参数!$A$1:$A$29,FALSE()),FALSE()),HLOOKUP(AO2,物流参数!$C$1:$GC$29,MATCH("LIQ. VISC @ P&amp;T",物流参数!$A$1:$A$29,FALSE()),FALSE()))</f>
        <v>0.03</v>
      </c>
      <c r="AP15" s="1063" t="n">
        <f aca="false">IF(AP9=1,HLOOKUP(AP2,物流参数!$C$1:$GC$29,MATCH("VAP. VISC @ P&amp;T",物流参数!$A$1:$A$29,FALSE()),FALSE()),HLOOKUP(AP2,物流参数!$C$1:$GC$29,MATCH("LIQ. VISC @ P&amp;T",物流参数!$A$1:$A$29,FALSE()),FALSE()))</f>
        <v>0.03</v>
      </c>
      <c r="AQ15" s="1063" t="n">
        <f aca="false">IF(AQ9=1,HLOOKUP(AQ2,物流参数!$C$1:$GC$29,MATCH("VAP. VISC @ P&amp;T",物流参数!$A$1:$A$29,FALSE()),FALSE()),HLOOKUP(AQ2,物流参数!$C$1:$GC$29,MATCH("LIQ. VISC @ P&amp;T",物流参数!$A$1:$A$29,FALSE()),FALSE()))</f>
        <v>0.03</v>
      </c>
      <c r="AR15" s="1063" t="n">
        <f aca="false">IF(AR9=1,HLOOKUP(AR2,物流参数!$C$1:$GC$29,MATCH("VAP. VISC @ P&amp;T",物流参数!$A$1:$A$29,FALSE()),FALSE()),HLOOKUP(AR2,物流参数!$C$1:$GC$29,MATCH("LIQ. VISC @ P&amp;T",物流参数!$A$1:$A$29,FALSE()),FALSE()))</f>
        <v>0.03</v>
      </c>
      <c r="AS15" s="1063" t="n">
        <f aca="false">IF(AS9=1,HLOOKUP(AS2,物流参数!$C$1:$GC$29,MATCH("VAP. VISC @ P&amp;T",物流参数!$A$1:$A$29,FALSE()),FALSE()),HLOOKUP(AS2,物流参数!$C$1:$GC$29,MATCH("LIQ. VISC @ P&amp;T",物流参数!$A$1:$A$29,FALSE()),FALSE()))</f>
        <v>0.05</v>
      </c>
      <c r="AT15" s="1063" t="n">
        <f aca="false">IF(AT9=1,HLOOKUP(AT2,物流参数!$C$1:$GC$29,MATCH("VAP. VISC @ P&amp;T",物流参数!$A$1:$A$29,FALSE()),FALSE()),HLOOKUP(AT2,物流参数!$C$1:$GC$29,MATCH("LIQ. VISC @ P&amp;T",物流参数!$A$1:$A$29,FALSE()),FALSE()))</f>
        <v>0.14</v>
      </c>
      <c r="AU15" s="1063" t="n">
        <f aca="false">IF(AU9=1,HLOOKUP(AU2,物流参数!$C$1:$GC$29,MATCH("VAP. VISC @ P&amp;T",物流参数!$A$1:$A$29,FALSE()),FALSE()),HLOOKUP(AU2,物流参数!$C$1:$GC$29,MATCH("LIQ. VISC @ P&amp;T",物流参数!$A$1:$A$29,FALSE()),FALSE()))</f>
        <v>0.14</v>
      </c>
      <c r="AV15" s="1063" t="n">
        <f aca="false">IF(AV9=1,HLOOKUP(AV2,物流参数!$C$1:$GC$29,MATCH("VAP. VISC @ P&amp;T",物流参数!$A$1:$A$29,FALSE()),FALSE()),HLOOKUP(AV2,物流参数!$C$1:$GC$29,MATCH("LIQ. VISC @ P&amp;T",物流参数!$A$1:$A$29,FALSE()),FALSE()))</f>
        <v>0.18</v>
      </c>
      <c r="AW15" s="1063" t="n">
        <f aca="false">IF(AW9=1,HLOOKUP(AW2,物流参数!$C$1:$GC$29,MATCH("VAP. VISC @ P&amp;T",物流参数!$A$1:$A$29,FALSE()),FALSE()),HLOOKUP(AW2,物流参数!$C$1:$GC$29,MATCH("LIQ. VISC @ P&amp;T",物流参数!$A$1:$A$29,FALSE()),FALSE()))</f>
        <v>0.019</v>
      </c>
      <c r="AX15" s="1063" t="n">
        <f aca="false">IF(AX9=1,HLOOKUP(AX2,物流参数!$C$1:$GC$29,MATCH("VAP. VISC @ P&amp;T",物流参数!$A$1:$A$29,FALSE()),FALSE()),HLOOKUP(AX2,物流参数!$C$1:$GC$29,MATCH("LIQ. VISC @ P&amp;T",物流参数!$A$1:$A$29,FALSE()),FALSE()))</f>
        <v>0.02</v>
      </c>
      <c r="AY15" s="1063" t="n">
        <f aca="false">IF(AY9=1,HLOOKUP(AY2,物流参数!$C$1:$GC$29,MATCH("VAP. VISC @ P&amp;T",物流参数!$A$1:$A$29,FALSE()),FALSE()),HLOOKUP(AY2,物流参数!$C$1:$GC$29,MATCH("LIQ. VISC @ P&amp;T",物流参数!$A$1:$A$29,FALSE()),FALSE()))</f>
        <v>0.02</v>
      </c>
      <c r="AZ15" s="1063" t="n">
        <f aca="false">IF(AZ9=1,HLOOKUP(AZ2,物流参数!$C$1:$GC$29,MATCH("VAP. VISC @ P&amp;T",物流参数!$A$1:$A$29,FALSE()),FALSE()),HLOOKUP(AZ2,物流参数!$C$1:$GC$29,MATCH("LIQ. VISC @ P&amp;T",物流参数!$A$1:$A$29,FALSE()),FALSE()))</f>
        <v>0.18</v>
      </c>
      <c r="BA15" s="1063" t="n">
        <f aca="false">IF(BA9=1,HLOOKUP(BA2,物流参数!$C$1:$GC$29,MATCH("VAP. VISC @ P&amp;T",物流参数!$A$1:$A$29,FALSE()),FALSE()),HLOOKUP(BA2,物流参数!$C$1:$GC$29,MATCH("LIQ. VISC @ P&amp;T",物流参数!$A$1:$A$29,FALSE()),FALSE()))</f>
        <v>0.02</v>
      </c>
      <c r="BB15" s="1063" t="n">
        <f aca="false">IF(BB9=1,HLOOKUP(BB2,物流参数!$C$1:$GC$29,MATCH("VAP. VISC @ P&amp;T",物流参数!$A$1:$A$29,FALSE()),FALSE()),HLOOKUP(BB2,物流参数!$C$1:$GC$29,MATCH("LIQ. VISC @ P&amp;T",物流参数!$A$1:$A$29,FALSE()),FALSE()))</f>
        <v>0.02</v>
      </c>
      <c r="BC15" s="1063" t="n">
        <f aca="false">IF(BC9=1,HLOOKUP(BC2,物流参数!$C$1:$GC$29,MATCH("VAP. VISC @ P&amp;T",物流参数!$A$1:$A$29,FALSE()),FALSE()),HLOOKUP(BC2,物流参数!$C$1:$GC$29,MATCH("LIQ. VISC @ P&amp;T",物流参数!$A$1:$A$29,FALSE()),FALSE()))</f>
        <v>0.32</v>
      </c>
      <c r="BD15" s="1063" t="n">
        <f aca="false">IF(BD9=1,HLOOKUP(BD2,物流参数!$C$1:$GC$29,MATCH("VAP. VISC @ P&amp;T",物流参数!$A$1:$A$29,FALSE()),FALSE()),HLOOKUP(BD2,物流参数!$C$1:$GC$29,MATCH("LIQ. VISC @ P&amp;T",物流参数!$A$1:$A$29,FALSE()),FALSE()))</f>
        <v>0.29</v>
      </c>
      <c r="BE15" s="1063" t="n">
        <f aca="false">IF(BE9=1,HLOOKUP(BE2,物流参数!$C$1:$GC$29,MATCH("VAP. VISC @ P&amp;T",物流参数!$A$1:$A$29,FALSE()),FALSE()),HLOOKUP(BE2,物流参数!$C$1:$GC$29,MATCH("LIQ. VISC @ P&amp;T",物流参数!$A$1:$A$29,FALSE()),FALSE()))</f>
        <v>1.34</v>
      </c>
      <c r="BF15" s="1063" t="n">
        <f aca="false">IF(BF9=1,HLOOKUP(BF2,物流参数!$C$1:$GC$29,MATCH("VAP. VISC @ P&amp;T",物流参数!$A$1:$A$29,FALSE()),FALSE()),HLOOKUP(BF2,物流参数!$C$1:$GC$29,MATCH("LIQ. VISC @ P&amp;T",物流参数!$A$1:$A$29,FALSE()),FALSE()))</f>
        <v>0.96</v>
      </c>
      <c r="BG15" s="1063" t="n">
        <f aca="false">IF(BG9=1,HLOOKUP(BG2,物流参数!$C$1:$GC$29,MATCH("VAP. VISC @ P&amp;T",物流参数!$A$1:$A$29,FALSE()),FALSE()),HLOOKUP(BG2,物流参数!$C$1:$GC$29,MATCH("LIQ. VISC @ P&amp;T",物流参数!$A$1:$A$29,FALSE()),FALSE()))</f>
        <v>1.62</v>
      </c>
      <c r="BH15" s="1063" t="n">
        <f aca="false">IF(BH9=1,HLOOKUP(BH2,物流参数!$C$1:$GC$29,MATCH("VAP. VISC @ P&amp;T",物流参数!$A$1:$A$29,FALSE()),FALSE()),HLOOKUP(BH2,物流参数!$C$1:$GC$29,MATCH("LIQ. VISC @ P&amp;T",物流参数!$A$1:$A$29,FALSE()),FALSE()))</f>
        <v>0.63</v>
      </c>
      <c r="BI15" s="1063" t="n">
        <f aca="false">IF(BI9=1,HLOOKUP(BI2,物流参数!$C$1:$GC$29,MATCH("VAP. VISC @ P&amp;T",物流参数!$A$1:$A$29,FALSE()),FALSE()),HLOOKUP(BI2,物流参数!$C$1:$GC$29,MATCH("LIQ. VISC @ P&amp;T",物流参数!$A$1:$A$29,FALSE()),FALSE()))</f>
        <v>0.63</v>
      </c>
      <c r="BJ15" s="1063" t="n">
        <f aca="false">IF(BJ9=1,HLOOKUP(BJ2,物流参数!$C$1:$GC$29,MATCH("VAP. VISC @ P&amp;T",物流参数!$A$1:$A$29,FALSE()),FALSE()),HLOOKUP(BJ2,物流参数!$C$1:$GC$29,MATCH("LIQ. VISC @ P&amp;T",物流参数!$A$1:$A$29,FALSE()),FALSE()))</f>
        <v>0.47</v>
      </c>
      <c r="BK15" s="1063" t="n">
        <f aca="false">IF(BK9=1,HLOOKUP(BK2,物流参数!$C$1:$GC$29,MATCH("VAP. VISC @ P&amp;T",物流参数!$A$1:$A$29,FALSE()),FALSE()),HLOOKUP(BK2,物流参数!$C$1:$GC$29,MATCH("LIQ. VISC @ P&amp;T",物流参数!$A$1:$A$29,FALSE()),FALSE()))</f>
        <v>0.15</v>
      </c>
      <c r="BL15" s="1063" t="n">
        <f aca="false">IF(BL9=1,HLOOKUP(BL2,物流参数!$C$1:$GC$29,MATCH("VAP. VISC @ P&amp;T",物流参数!$A$1:$A$29,FALSE()),FALSE()),HLOOKUP(BL2,物流参数!$C$1:$GC$29,MATCH("LIQ. VISC @ P&amp;T",物流参数!$A$1:$A$29,FALSE()),FALSE()))</f>
        <v>0.01</v>
      </c>
      <c r="BM15" s="1063" t="n">
        <f aca="false">IF(BM9=1,HLOOKUP(BM2,物流参数!$C$1:$GC$29,MATCH("VAP. VISC @ P&amp;T",物流参数!$A$1:$A$29,FALSE()),FALSE()),HLOOKUP(BM2,物流参数!$C$1:$GC$29,MATCH("LIQ. VISC @ P&amp;T",物流参数!$A$1:$A$29,FALSE()),FALSE()))</f>
        <v>0.01</v>
      </c>
      <c r="BN15" s="1063" t="n">
        <f aca="false">IF(BN9=1,HLOOKUP(BN2,物流参数!$C$1:$GC$29,MATCH("VAP. VISC @ P&amp;T",物流参数!$A$1:$A$29,FALSE()),FALSE()),HLOOKUP(BN2,物流参数!$C$1:$GC$29,MATCH("LIQ. VISC @ P&amp;T",物流参数!$A$1:$A$29,FALSE()),FALSE()))</f>
        <v>0.18</v>
      </c>
      <c r="BO15" s="1063" t="n">
        <f aca="false">IF(BO9=1,HLOOKUP(BO2,物流参数!$C$1:$GC$29,MATCH("VAP. VISC @ P&amp;T",物流参数!$A$1:$A$29,FALSE()),FALSE()),HLOOKUP(BO2,物流参数!$C$1:$GC$29,MATCH("LIQ. VISC @ P&amp;T",物流参数!$A$1:$A$29,FALSE()),FALSE()))</f>
        <v>0.18</v>
      </c>
      <c r="BP15" s="1063" t="n">
        <f aca="false">IF(BP9=1,HLOOKUP(BP2,物流参数!$C$1:$GC$29,MATCH("VAP. VISC @ P&amp;T",物流参数!$A$1:$A$29,FALSE()),FALSE()),HLOOKUP(BP2,物流参数!$C$1:$GC$29,MATCH("LIQ. VISC @ P&amp;T",物流参数!$A$1:$A$29,FALSE()),FALSE()))</f>
        <v>0.27</v>
      </c>
      <c r="BQ15" s="1063" t="n">
        <f aca="false">IF(BQ9=1,HLOOKUP(BQ2,物流参数!$C$1:$GC$29,MATCH("VAP. VISC @ P&amp;T",物流参数!$A$1:$A$29,FALSE()),FALSE()),HLOOKUP(BQ2,物流参数!$C$1:$GC$29,MATCH("LIQ. VISC @ P&amp;T",物流参数!$A$1:$A$29,FALSE()),FALSE()))</f>
        <v>0.27</v>
      </c>
      <c r="BR15" s="1063" t="n">
        <f aca="false">IF(BR9=1,HLOOKUP(BR2,物流参数!$C$1:$GC$29,MATCH("VAP. VISC @ P&amp;T",物流参数!$A$1:$A$29,FALSE()),FALSE()),HLOOKUP(BR2,物流参数!$C$1:$GC$29,MATCH("LIQ. VISC @ P&amp;T",物流参数!$A$1:$A$29,FALSE()),FALSE()))</f>
        <v>0.29</v>
      </c>
      <c r="BS15" s="1063" t="n">
        <f aca="false">IF(BS9=1,HLOOKUP(BS2,物流参数!$C$1:$GC$29,MATCH("VAP. VISC @ P&amp;T",物流参数!$A$1:$A$29,FALSE()),FALSE()),HLOOKUP(BS2,物流参数!$C$1:$GC$29,MATCH("LIQ. VISC @ P&amp;T",物流参数!$A$1:$A$29,FALSE()),FALSE()))</f>
        <v>0.29</v>
      </c>
      <c r="BT15" s="1063" t="n">
        <f aca="false">IF(BT9=1,HLOOKUP(BT2,物流参数!$C$1:$GC$29,MATCH("VAP. VISC @ P&amp;T",物流参数!$A$1:$A$29,FALSE()),FALSE()),HLOOKUP(BT2,物流参数!$C$1:$GC$29,MATCH("LIQ. VISC @ P&amp;T",物流参数!$A$1:$A$29,FALSE()),FALSE()))</f>
        <v>0.29</v>
      </c>
      <c r="BU15" s="1063" t="n">
        <f aca="false">IF(BU9=1,HLOOKUP(BU2,物流参数!$C$1:$GC$29,MATCH("VAP. VISC @ P&amp;T",物流参数!$A$1:$A$29,FALSE()),FALSE()),HLOOKUP(BU2,物流参数!$C$1:$GC$29,MATCH("LIQ. VISC @ P&amp;T",物流参数!$A$1:$A$29,FALSE()),FALSE()))</f>
        <v>0.29</v>
      </c>
      <c r="BV15" s="1063" t="n">
        <f aca="false">IF(BV9=1,HLOOKUP(BV2,物流参数!$C$1:$GC$29,MATCH("VAP. VISC @ P&amp;T",物流参数!$A$1:$A$29,FALSE()),FALSE()),HLOOKUP(BV2,物流参数!$C$1:$GC$29,MATCH("LIQ. VISC @ P&amp;T",物流参数!$A$1:$A$29,FALSE()),FALSE()))</f>
        <v>0.29</v>
      </c>
      <c r="BW15" s="1063" t="n">
        <f aca="false">IF(BW9=1,HLOOKUP(BW2,物流参数!$C$1:$GC$29,MATCH("VAP. VISC @ P&amp;T",物流参数!$A$1:$A$29,FALSE()),FALSE()),HLOOKUP(BW2,物流参数!$C$1:$GC$29,MATCH("LIQ. VISC @ P&amp;T",物流参数!$A$1:$A$29,FALSE()),FALSE()))</f>
        <v>0.01</v>
      </c>
      <c r="BX15" s="1063" t="n">
        <f aca="false">IF(BX9=1,HLOOKUP(BX2,物流参数!$C$1:$GC$29,MATCH("VAP. VISC @ P&amp;T",物流参数!$A$1:$A$29,FALSE()),FALSE()),HLOOKUP(BX2,物流参数!$C$1:$GC$29,MATCH("LIQ. VISC @ P&amp;T",物流参数!$A$1:$A$29,FALSE()),FALSE()))</f>
        <v>0.18</v>
      </c>
      <c r="BY15" s="1063" t="n">
        <f aca="false">IF(BY9=1,HLOOKUP(BY2,物流参数!$C$1:$GC$29,MATCH("VAP. VISC @ P&amp;T",物流参数!$A$1:$A$29,FALSE()),FALSE()),HLOOKUP(BY2,物流参数!$C$1:$GC$29,MATCH("LIQ. VISC @ P&amp;T",物流参数!$A$1:$A$29,FALSE()),FALSE()))</f>
        <v>0.2</v>
      </c>
      <c r="BZ15" s="1063" t="n">
        <f aca="false">IF(BZ9=1,HLOOKUP(BZ2,物流参数!$C$1:$GC$29,MATCH("VAP. VISC @ P&amp;T",物流参数!$A$1:$A$29,FALSE()),FALSE()),HLOOKUP(BZ2,物流参数!$C$1:$GC$29,MATCH("LIQ. VISC @ P&amp;T",物流参数!$A$1:$A$29,FALSE()),FALSE()))</f>
        <v>0.19</v>
      </c>
      <c r="CA15" s="1063" t="n">
        <f aca="false">IF(CA9=1,HLOOKUP(CA2,物流参数!$C$1:$GC$29,MATCH("VAP. VISC @ P&amp;T",物流参数!$A$1:$A$29,FALSE()),FALSE()),HLOOKUP(CA2,物流参数!$C$1:$GC$29,MATCH("LIQ. VISC @ P&amp;T",物流参数!$A$1:$A$29,FALSE()),FALSE()))</f>
        <v>0.14</v>
      </c>
      <c r="CB15" s="1063" t="n">
        <f aca="false">IF(CB9=1,HLOOKUP(CB2,物流参数!$C$1:$GC$29,MATCH("VAP. VISC @ P&amp;T",物流参数!$A$1:$A$29,FALSE()),FALSE()),HLOOKUP(CB2,物流参数!$C$1:$GC$29,MATCH("LIQ. VISC @ P&amp;T",物流参数!$A$1:$A$29,FALSE()),FALSE()))</f>
        <v>0.11</v>
      </c>
      <c r="CC15" s="1063" t="n">
        <f aca="false">IF(CC9=1,HLOOKUP(CC2,物流参数!$C$1:$GC$29,MATCH("VAP. VISC @ P&amp;T",物流参数!$A$1:$A$29,FALSE()),FALSE()),HLOOKUP(CC2,物流参数!$C$1:$GC$29,MATCH("LIQ. VISC @ P&amp;T",物流参数!$A$1:$A$29,FALSE()),FALSE()))</f>
        <v>0.01</v>
      </c>
      <c r="CD15" s="1063" t="n">
        <f aca="false">IF(CD9=1,HLOOKUP(CD2,物流参数!$C$1:$GC$29,MATCH("VAP. VISC @ P&amp;T",物流参数!$A$1:$A$29,FALSE()),FALSE()),HLOOKUP(CD2,物流参数!$C$1:$GC$29,MATCH("LIQ. VISC @ P&amp;T",物流参数!$A$1:$A$29,FALSE()),FALSE()))</f>
        <v>0.01</v>
      </c>
      <c r="CE15" s="1063" t="n">
        <f aca="false">IF(CE9=1,HLOOKUP(CE2,物流参数!$C$1:$GC$29,MATCH("VAP. VISC @ P&amp;T",物流参数!$A$1:$A$29,FALSE()),FALSE()),HLOOKUP(CE2,物流参数!$C$1:$GC$29,MATCH("LIQ. VISC @ P&amp;T",物流参数!$A$1:$A$29,FALSE()),FALSE()))</f>
        <v>0.11</v>
      </c>
      <c r="CF15" s="1063" t="n">
        <f aca="false">IF(CF9=1,HLOOKUP(CF2,物流参数!$C$1:$GC$29,MATCH("VAP. VISC @ P&amp;T",物流参数!$A$1:$A$29,FALSE()),FALSE()),HLOOKUP(CF2,物流参数!$C$1:$GC$29,MATCH("LIQ. VISC @ P&amp;T",物流参数!$A$1:$A$29,FALSE()),FALSE()))</f>
        <v>0.11</v>
      </c>
      <c r="CG15" s="1063" t="n">
        <f aca="false">IF(CG9=1,HLOOKUP(CG2,物流参数!$C$1:$GC$29,MATCH("VAP. VISC @ P&amp;T",物流参数!$A$1:$A$29,FALSE()),FALSE()),HLOOKUP(CG2,物流参数!$C$1:$GC$29,MATCH("LIQ. VISC @ P&amp;T",物流参数!$A$1:$A$29,FALSE()),FALSE()))</f>
        <v>0.09</v>
      </c>
      <c r="CH15" s="1063" t="n">
        <f aca="false">IF(CH9=1,HLOOKUP(CH2,物流参数!$C$1:$GC$29,MATCH("VAP. VISC @ P&amp;T",物流参数!$A$1:$A$29,FALSE()),FALSE()),HLOOKUP(CH2,物流参数!$C$1:$GC$29,MATCH("LIQ. VISC @ P&amp;T",物流参数!$A$1:$A$29,FALSE()),FALSE()))</f>
        <v>0.17</v>
      </c>
      <c r="CI15" s="1063" t="n">
        <f aca="false">IF(CI9=1,HLOOKUP(CI2,物流参数!$C$1:$GC$29,MATCH("VAP. VISC @ P&amp;T",物流参数!$A$1:$A$29,FALSE()),FALSE()),HLOOKUP(CI2,物流参数!$C$1:$GC$29,MATCH("LIQ. VISC @ P&amp;T",物流参数!$A$1:$A$29,FALSE()),FALSE()))</f>
        <v>0.05</v>
      </c>
      <c r="CJ15" s="1063" t="n">
        <f aca="false">IF(CJ9=1,HLOOKUP(CJ2,物流参数!$C$1:$GC$29,MATCH("VAP. VISC @ P&amp;T",物流参数!$A$1:$A$29,FALSE()),FALSE()),HLOOKUP(CJ2,物流参数!$C$1:$GC$29,MATCH("LIQ. VISC @ P&amp;T",物流参数!$A$1:$A$29,FALSE()),FALSE()))</f>
        <v>0.01</v>
      </c>
      <c r="CK15" s="1063" t="n">
        <f aca="false">IF(CK9=1,HLOOKUP(CK2,物流参数!$C$1:$GC$29,MATCH("VAP. VISC @ P&amp;T",物流参数!$A$1:$A$29,FALSE()),FALSE()),HLOOKUP(CK2,物流参数!$C$1:$GC$29,MATCH("LIQ. VISC @ P&amp;T",物流参数!$A$1:$A$29,FALSE()),FALSE()))</f>
        <v>0.53</v>
      </c>
      <c r="CL15" s="1063" t="n">
        <f aca="false">IF(CL9=1,HLOOKUP(CL2,物流参数!$C$1:$GC$29,MATCH("VAP. VISC @ P&amp;T",物流参数!$A$1:$A$29,FALSE()),FALSE()),HLOOKUP(CL2,物流参数!$C$1:$GC$29,MATCH("LIQ. VISC @ P&amp;T",物流参数!$A$1:$A$29,FALSE()),FALSE()))</f>
        <v>0.51</v>
      </c>
      <c r="CM15" s="1063" t="n">
        <f aca="false">IF(CM9=1,HLOOKUP(CM2,物流参数!$C$1:$GC$29,MATCH("VAP. VISC @ P&amp;T",物流参数!$A$1:$A$29,FALSE()),FALSE()),HLOOKUP(CM2,物流参数!$C$1:$GC$29,MATCH("LIQ. VISC @ P&amp;T",物流参数!$A$1:$A$29,FALSE()),FALSE()))</f>
        <v>0.56</v>
      </c>
      <c r="CN15" s="1063" t="n">
        <f aca="false">IF(CN9=1,HLOOKUP(CN2,物流参数!$C$1:$GC$29,MATCH("VAP. VISC @ P&amp;T",物流参数!$A$1:$A$29,FALSE()),FALSE()),HLOOKUP(CN2,物流参数!$C$1:$GC$29,MATCH("LIQ. VISC @ P&amp;T",物流参数!$A$1:$A$29,FALSE()),FALSE()))</f>
        <v>0.29</v>
      </c>
      <c r="CO15" s="1063" t="n">
        <f aca="false">IF(CO9=1,HLOOKUP(CO2,物流参数!$C$1:$GC$29,MATCH("VAP. VISC @ P&amp;T",物流参数!$A$1:$A$29,FALSE()),FALSE()),HLOOKUP(CO2,物流参数!$C$1:$GC$29,MATCH("LIQ. VISC @ P&amp;T",物流参数!$A$1:$A$29,FALSE()),FALSE()))</f>
        <v>0.29</v>
      </c>
      <c r="CP15" s="1063" t="n">
        <f aca="false">IF(CP9=1,HLOOKUP(CP2,物流参数!$C$1:$GC$29,MATCH("VAP. VISC @ P&amp;T",物流参数!$A$1:$A$29,FALSE()),FALSE()),HLOOKUP(CP2,物流参数!$C$1:$GC$29,MATCH("LIQ. VISC @ P&amp;T",物流参数!$A$1:$A$29,FALSE()),FALSE()))</f>
        <v>0.29</v>
      </c>
      <c r="CQ15" s="1063" t="n">
        <f aca="false">IF(CQ9=1,HLOOKUP(CQ2,物流参数!$C$1:$GC$29,MATCH("VAP. VISC @ P&amp;T",物流参数!$A$1:$A$29,FALSE()),FALSE()),HLOOKUP(CQ2,物流参数!$C$1:$GC$29,MATCH("LIQ. VISC @ P&amp;T",物流参数!$A$1:$A$29,FALSE()),FALSE()))</f>
        <v>0.29</v>
      </c>
      <c r="CR15" s="1063" t="n">
        <f aca="false">IF(CR9=1,HLOOKUP(CR2,物流参数!$C$1:$GC$29,MATCH("VAP. VISC @ P&amp;T",物流参数!$A$1:$A$29,FALSE()),FALSE()),HLOOKUP(CR2,物流参数!$C$1:$GC$29,MATCH("LIQ. VISC @ P&amp;T",物流参数!$A$1:$A$29,FALSE()),FALSE()))</f>
        <v>0.64</v>
      </c>
      <c r="CS15" s="1063" t="n">
        <f aca="false">IF(CS9=1,HLOOKUP(CS2,物流参数!$C$1:$GC$29,MATCH("VAP. VISC @ P&amp;T",物流参数!$A$1:$A$29,FALSE()),FALSE()),HLOOKUP(CS2,物流参数!$C$1:$GC$29,MATCH("LIQ. VISC @ P&amp;T",物流参数!$A$1:$A$29,FALSE()),FALSE()))</f>
        <v>0.01</v>
      </c>
      <c r="CT15" s="1063" t="n">
        <f aca="false">IF(CT9=1,HLOOKUP(CT2,物流参数!$C$1:$GC$29,MATCH("VAP. VISC @ P&amp;T",物流参数!$A$1:$A$29,FALSE()),FALSE()),HLOOKUP(CT2,物流参数!$C$1:$GC$29,MATCH("LIQ. VISC @ P&amp;T",物流参数!$A$1:$A$29,FALSE()),FALSE()))</f>
        <v>0.01</v>
      </c>
      <c r="CU15" s="1063" t="n">
        <f aca="false">IF(CU9=1,HLOOKUP(CU2,物流参数!$C$1:$GC$29,MATCH("VAP. VISC @ P&amp;T",物流参数!$A$1:$A$29,FALSE()),FALSE()),HLOOKUP(CU2,物流参数!$C$1:$GC$29,MATCH("LIQ. VISC @ P&amp;T",物流参数!$A$1:$A$29,FALSE()),FALSE()))</f>
        <v>0.02</v>
      </c>
      <c r="CV15" s="1063" t="n">
        <f aca="false">IF(CV9=1,HLOOKUP(CV2,物流参数!$C$1:$GC$29,MATCH("VAP. VISC @ P&amp;T",物流参数!$A$1:$A$29,FALSE()),FALSE()),HLOOKUP(CV2,物流参数!$C$1:$GC$29,MATCH("LIQ. VISC @ P&amp;T",物流参数!$A$1:$A$29,FALSE()),FALSE()))</f>
        <v>0.02</v>
      </c>
      <c r="CW15" s="1063" t="n">
        <f aca="false">IF(CW9=1,HLOOKUP(CW2,物流参数!$C$1:$GC$29,MATCH("VAP. VISC @ P&amp;T",物流参数!$A$1:$A$29,FALSE()),FALSE()),HLOOKUP(CW2,物流参数!$C$1:$GC$29,MATCH("LIQ. VISC @ P&amp;T",物流参数!$A$1:$A$29,FALSE()),FALSE()))</f>
        <v>0.02</v>
      </c>
      <c r="CX15" s="1063" t="n">
        <f aca="false">IF(CX9=1,HLOOKUP(CX2,物流参数!$C$1:$GC$29,MATCH("VAP. VISC @ P&amp;T",物流参数!$A$1:$A$29,FALSE()),FALSE()),HLOOKUP(CX2,物流参数!$C$1:$GC$29,MATCH("LIQ. VISC @ P&amp;T",物流参数!$A$1:$A$29,FALSE()),FALSE()))</f>
        <v>0.02</v>
      </c>
      <c r="CY15" s="1063" t="n">
        <f aca="false">IF(CY9=1,HLOOKUP(CY2,物流参数!$C$1:$GC$29,MATCH("VAP. VISC @ P&amp;T",物流参数!$A$1:$A$29,FALSE()),FALSE()),HLOOKUP(CY2,物流参数!$C$1:$GC$29,MATCH("LIQ. VISC @ P&amp;T",物流参数!$A$1:$A$29,FALSE()),FALSE()))</f>
        <v>0.02</v>
      </c>
      <c r="CZ15" s="1063" t="n">
        <f aca="false">IF(CZ9=1,HLOOKUP(CZ2,物流参数!$C$1:$GC$29,MATCH("VAP. VISC @ P&amp;T",物流参数!$A$1:$A$29,FALSE()),FALSE()),HLOOKUP(CZ2,物流参数!$C$1:$GC$29,MATCH("LIQ. VISC @ P&amp;T",物流参数!$A$1:$A$29,FALSE()),FALSE()))</f>
        <v>0.02</v>
      </c>
      <c r="DA15" s="1063" t="n">
        <f aca="false">IF(DA9=1,HLOOKUP(DA2,物流参数!$C$1:$GC$29,MATCH("VAP. VISC @ P&amp;T",物流参数!$A$1:$A$29,FALSE()),FALSE()),HLOOKUP(DA2,物流参数!$C$1:$GC$29,MATCH("LIQ. VISC @ P&amp;T",物流参数!$A$1:$A$29,FALSE()),FALSE()))</f>
        <v>0.18</v>
      </c>
      <c r="DB15" s="1063" t="n">
        <f aca="false">IF(DB9=1,HLOOKUP(DB2,物流参数!$C$1:$GC$29,MATCH("VAP. VISC @ P&amp;T",物流参数!$A$1:$A$29,FALSE()),FALSE()),HLOOKUP(DB2,物流参数!$C$1:$GC$29,MATCH("LIQ. VISC @ P&amp;T",物流参数!$A$1:$A$29,FALSE()),FALSE()))</f>
        <v>0.12</v>
      </c>
      <c r="DC15" s="1063" t="n">
        <f aca="false">IF(DC9=1,HLOOKUP(DC2,物流参数!$C$1:$GC$29,MATCH("VAP. VISC @ P&amp;T",物流参数!$A$1:$A$29,FALSE()),FALSE()),HLOOKUP(DC2,物流参数!$C$1:$GC$29,MATCH("LIQ. VISC @ P&amp;T",物流参数!$A$1:$A$29,FALSE()),FALSE()))</f>
        <v>0.12</v>
      </c>
      <c r="DD15" s="1063" t="n">
        <f aca="false">IF(DD9=1,HLOOKUP(DD2,物流参数!$C$1:$GC$29,MATCH("VAP. VISC @ P&amp;T",物流参数!$A$1:$A$29,FALSE()),FALSE()),HLOOKUP(DD2,物流参数!$C$1:$GC$29,MATCH("LIQ. VISC @ P&amp;T",物流参数!$A$1:$A$29,FALSE()),FALSE()))</f>
        <v>0.01</v>
      </c>
      <c r="DE15" s="1063" t="n">
        <f aca="false">IF(DE9=1,HLOOKUP(DE2,物流参数!$C$1:$GC$29,MATCH("VAP. VISC @ P&amp;T",物流参数!$A$1:$A$29,FALSE()),FALSE()),HLOOKUP(DE2,物流参数!$C$1:$GC$29,MATCH("LIQ. VISC @ P&amp;T",物流参数!$A$1:$A$29,FALSE()),FALSE()))</f>
        <v>0.39</v>
      </c>
      <c r="DF15" s="1063" t="n">
        <f aca="false">IF(DF9=1,HLOOKUP(DF2,物流参数!$C$1:$GC$29,MATCH("VAP. VISC @ P&amp;T",物流参数!$A$1:$A$29,FALSE()),FALSE()),HLOOKUP(DF2,物流参数!$C$1:$GC$29,MATCH("LIQ. VISC @ P&amp;T",物流参数!$A$1:$A$29,FALSE()),FALSE()))</f>
        <v>0.26</v>
      </c>
      <c r="DG15" s="1063" t="n">
        <f aca="false">IF(DG9=1,HLOOKUP(DG2,物流参数!$C$1:$GC$29,MATCH("VAP. VISC @ P&amp;T",物流参数!$A$1:$A$29,FALSE()),FALSE()),HLOOKUP(DG2,物流参数!$C$1:$GC$29,MATCH("LIQ. VISC @ P&amp;T",物流参数!$A$1:$A$29,FALSE()),FALSE()))</f>
        <v>0.26</v>
      </c>
      <c r="DH15" s="1063" t="n">
        <f aca="false">IF(DH9=1,HLOOKUP(DH2,物流参数!$C$1:$GC$29,MATCH("VAP. VISC @ P&amp;T",物流参数!$A$1:$A$29,FALSE()),FALSE()),HLOOKUP(DH2,物流参数!$C$1:$GC$29,MATCH("LIQ. VISC @ P&amp;T",物流参数!$A$1:$A$29,FALSE()),FALSE()))</f>
        <v>0.26</v>
      </c>
      <c r="DI15" s="1063" t="n">
        <f aca="false">IF(DI9=1,HLOOKUP(DI2,物流参数!$C$1:$GC$29,MATCH("VAP. VISC @ P&amp;T",物流参数!$A$1:$A$29,FALSE()),FALSE()),HLOOKUP(DI2,物流参数!$C$1:$GC$29,MATCH("LIQ. VISC @ P&amp;T",物流参数!$A$1:$A$29,FALSE()),FALSE()))</f>
        <v>0.26</v>
      </c>
      <c r="DJ15" s="1063" t="n">
        <f aca="false">IF(DJ9=1,HLOOKUP(DJ2,物流参数!$C$1:$GC$29,MATCH("VAP. VISC @ P&amp;T",物流参数!$A$1:$A$29,FALSE()),FALSE()),HLOOKUP(DJ2,物流参数!$C$1:$GC$29,MATCH("LIQ. VISC @ P&amp;T",物流参数!$A$1:$A$29,FALSE()),FALSE()))</f>
        <v>0.42</v>
      </c>
      <c r="DK15" s="1063" t="n">
        <f aca="false">IF(DK9=1,HLOOKUP(DK2,物流参数!$C$1:$GC$29,MATCH("VAP. VISC @ P&amp;T",物流参数!$A$1:$A$29,FALSE()),FALSE()),HLOOKUP(DK2,物流参数!$C$1:$GC$29,MATCH("LIQ. VISC @ P&amp;T",物流参数!$A$1:$A$29,FALSE()),FALSE()))</f>
        <v>0.42</v>
      </c>
      <c r="DL15" s="1063" t="n">
        <f aca="false">IF(DL9=1,HLOOKUP(DL2,物流参数!$C$1:$GC$29,MATCH("VAP. VISC @ P&amp;T",物流参数!$A$1:$A$29,FALSE()),FALSE()),HLOOKUP(DL2,物流参数!$C$1:$GC$29,MATCH("LIQ. VISC @ P&amp;T",物流参数!$A$1:$A$29,FALSE()),FALSE()))</f>
        <v>0.3</v>
      </c>
      <c r="DM15" s="1063" t="n">
        <f aca="false">IF(DM9=1,HLOOKUP(DM2,物流参数!$C$1:$GC$29,MATCH("VAP. VISC @ P&amp;T",物流参数!$A$1:$A$29,FALSE()),FALSE()),HLOOKUP(DM2,物流参数!$C$1:$GC$29,MATCH("LIQ. VISC @ P&amp;T",物流参数!$A$1:$A$29,FALSE()),FALSE()))</f>
        <v>0.22</v>
      </c>
      <c r="DN15" s="1063" t="n">
        <f aca="false">IF(DN9=1,HLOOKUP(DN2,物流参数!$C$1:$GC$29,MATCH("VAP. VISC @ P&amp;T",物流参数!$A$1:$A$29,FALSE()),FALSE()),HLOOKUP(DN2,物流参数!$C$1:$GC$29,MATCH("LIQ. VISC @ P&amp;T",物流参数!$A$1:$A$29,FALSE()),FALSE()))</f>
        <v>0.22</v>
      </c>
      <c r="DO15" s="1063" t="n">
        <f aca="false">IF(DO9=1,HLOOKUP(DO2,物流参数!$C$1:$GC$29,MATCH("VAP. VISC @ P&amp;T",物流参数!$A$1:$A$29,FALSE()),FALSE()),HLOOKUP(DO2,物流参数!$C$1:$GC$29,MATCH("LIQ. VISC @ P&amp;T",物流参数!$A$1:$A$29,FALSE()),FALSE()))</f>
        <v>0.26</v>
      </c>
      <c r="DP15" s="1063" t="n">
        <f aca="false">IF(DP9=1,HLOOKUP(DP2,物流参数!$C$1:$GC$29,MATCH("VAP. VISC @ P&amp;T",物流参数!$A$1:$A$29,FALSE()),FALSE()),HLOOKUP(DP2,物流参数!$C$1:$GC$29,MATCH("LIQ. VISC @ P&amp;T",物流参数!$A$1:$A$29,FALSE()),FALSE()))</f>
        <v>0.34</v>
      </c>
      <c r="DQ15" s="1063" t="n">
        <f aca="false">IF(DQ9=1,HLOOKUP(DQ2,物流参数!$C$1:$GC$29,MATCH("VAP. VISC @ P&amp;T",物流参数!$A$1:$A$29,FALSE()),FALSE()),HLOOKUP(DQ2,物流参数!$C$1:$GC$29,MATCH("LIQ. VISC @ P&amp;T",物流参数!$A$1:$A$29,FALSE()),FALSE()))</f>
        <v>0.34</v>
      </c>
      <c r="DR15" s="1063" t="n">
        <f aca="false">IF(DR9=1,HLOOKUP(DR2,物流参数!$C$1:$GC$29,MATCH("VAP. VISC @ P&amp;T",物流参数!$A$1:$A$29,FALSE()),FALSE()),HLOOKUP(DR2,物流参数!$C$1:$GC$29,MATCH("LIQ. VISC @ P&amp;T",物流参数!$A$1:$A$29,FALSE()),FALSE()))</f>
        <v>0.22</v>
      </c>
      <c r="DS15" s="1063" t="n">
        <f aca="false">IF(DS9=1,HLOOKUP(DS2,物流参数!$C$1:$GC$29,MATCH("VAP. VISC @ P&amp;T",物流参数!$A$1:$A$29,FALSE()),FALSE()),HLOOKUP(DS2,物流参数!$C$1:$GC$29,MATCH("LIQ. VISC @ P&amp;T",物流参数!$A$1:$A$29,FALSE()),FALSE()))</f>
        <v>0.22</v>
      </c>
      <c r="DT15" s="1063" t="n">
        <f aca="false">IF(DT9=1,HLOOKUP(DT2,物流参数!$C$1:$GC$29,MATCH("VAP. VISC @ P&amp;T",物流参数!$A$1:$A$29,FALSE()),FALSE()),HLOOKUP(DT2,物流参数!$C$1:$GC$29,MATCH("LIQ. VISC @ P&amp;T",物流参数!$A$1:$A$29,FALSE()),FALSE()))</f>
        <v>0.01</v>
      </c>
      <c r="DU15" s="1063" t="n">
        <f aca="false">IF(DU9=1,HLOOKUP(DU2,物流参数!$C$1:$GC$29,MATCH("VAP. VISC @ P&amp;T",物流参数!$A$1:$A$29,FALSE()),FALSE()),HLOOKUP(DU2,物流参数!$C$1:$GC$29,MATCH("LIQ. VISC @ P&amp;T",物流参数!$A$1:$A$29,FALSE()),FALSE()))</f>
        <v>0.25</v>
      </c>
      <c r="DV15" s="1063" t="n">
        <f aca="false">IF(DV9=1,HLOOKUP(DV2,物流参数!$C$1:$GC$29,MATCH("VAP. VISC @ P&amp;T",物流参数!$A$1:$A$29,FALSE()),FALSE()),HLOOKUP(DV2,物流参数!$C$1:$GC$29,MATCH("LIQ. VISC @ P&amp;T",物流参数!$A$1:$A$29,FALSE()),FALSE()))</f>
        <v>0.25</v>
      </c>
      <c r="DW15" s="1063" t="n">
        <f aca="false">IF(DW9=1,HLOOKUP(DW2,物流参数!$C$1:$GC$29,MATCH("VAP. VISC @ P&amp;T",物流参数!$A$1:$A$29,FALSE()),FALSE()),HLOOKUP(DW2,物流参数!$C$1:$GC$29,MATCH("LIQ. VISC @ P&amp;T",物流参数!$A$1:$A$29,FALSE()),FALSE()))</f>
        <v>0.59</v>
      </c>
      <c r="DX15" s="1063" t="n">
        <f aca="false">IF(DX9=1,HLOOKUP(DX2,物流参数!$C$1:$GC$29,MATCH("VAP. VISC @ P&amp;T",物流参数!$A$1:$A$29,FALSE()),FALSE()),HLOOKUP(DX2,物流参数!$C$1:$GC$29,MATCH("LIQ. VISC @ P&amp;T",物流参数!$A$1:$A$29,FALSE()),FALSE()))</f>
        <v>1.75</v>
      </c>
      <c r="DY15" s="1063" t="n">
        <f aca="false">IF(DY9=1,HLOOKUP(DY2,物流参数!$C$1:$GC$29,MATCH("VAP. VISC @ P&amp;T",物流参数!$A$1:$A$29,FALSE()),FALSE()),HLOOKUP(DY2,物流参数!$C$1:$GC$29,MATCH("LIQ. VISC @ P&amp;T",物流参数!$A$1:$A$29,FALSE()),FALSE()))</f>
        <v>1.75</v>
      </c>
      <c r="DZ15" s="990" t="n">
        <v>1.75</v>
      </c>
      <c r="EA15" s="990" t="n">
        <v>1.75</v>
      </c>
      <c r="EB15" s="1063" t="n">
        <f aca="false">IF(EB9=1,HLOOKUP(EB2,物流参数!$C$1:$GC$29,MATCH("VAP. VISC @ P&amp;T",物流参数!$A$1:$A$29,FALSE()),FALSE()),HLOOKUP(EB2,物流参数!$C$1:$GC$29,MATCH("LIQ. VISC @ P&amp;T",物流参数!$A$1:$A$29,FALSE()),FALSE()))</f>
        <v>0.59</v>
      </c>
      <c r="EC15" s="1063" t="n">
        <f aca="false">IF(EC9=1,HLOOKUP(EC2,物流参数!$C$1:$GC$29,MATCH("VAP. VISC @ P&amp;T",物流参数!$A$1:$A$29,FALSE()),FALSE()),HLOOKUP(EC2,物流参数!$C$1:$GC$29,MATCH("LIQ. VISC @ P&amp;T",物流参数!$A$1:$A$29,FALSE()),FALSE()))</f>
        <v>0.18</v>
      </c>
      <c r="ED15" s="1063" t="n">
        <f aca="false">IF(ED9=1,HLOOKUP(ED2,物流参数!$C$1:$GC$29,MATCH("VAP. VISC @ P&amp;T",物流参数!$A$1:$A$29,FALSE()),FALSE()),HLOOKUP(ED2,物流参数!$C$1:$GC$29,MATCH("LIQ. VISC @ P&amp;T",物流参数!$A$1:$A$29,FALSE()),FALSE()))</f>
        <v>0.02</v>
      </c>
      <c r="EE15" s="1063" t="n">
        <f aca="false">IF(EE9=1,HLOOKUP(EE2,物流参数!$C$1:$GC$29,MATCH("VAP. VISC @ P&amp;T",物流参数!$A$1:$A$29,FALSE()),FALSE()),HLOOKUP(EE2,物流参数!$C$1:$GC$29,MATCH("LIQ. VISC @ P&amp;T",物流参数!$A$1:$A$29,FALSE()),FALSE()))</f>
        <v>0.01</v>
      </c>
      <c r="EF15" s="1063" t="n">
        <v>0.01</v>
      </c>
      <c r="EG15" s="1063" t="n">
        <f aca="false">IF(EG9=1,HLOOKUP(EG2,物流参数!$C$1:$GC$29,MATCH("VAP. VISC @ P&amp;T",物流参数!$A$1:$A$29,FALSE()),FALSE()),HLOOKUP(EG2,物流参数!$C$1:$GC$29,MATCH("LIQ. VISC @ P&amp;T",物流参数!$A$1:$A$29,FALSE()),FALSE()))</f>
        <v>0.01</v>
      </c>
      <c r="EH15" s="1063" t="n">
        <f aca="false">IF(EH9=1,HLOOKUP(EH2,物流参数!$C$1:$GC$29,MATCH("VAP. VISC @ P&amp;T",物流参数!$A$1:$A$29,FALSE()),FALSE()),HLOOKUP(EH2,物流参数!$C$1:$GC$29,MATCH("LIQ. VISC @ P&amp;T",物流参数!$A$1:$A$29,FALSE()),FALSE()))</f>
        <v>0.46</v>
      </c>
      <c r="EI15" s="1063" t="n">
        <f aca="false">IF(EI9=1,HLOOKUP(EI2,物流参数!$C$1:$GC$29,MATCH("VAP. VISC @ P&amp;T",物流参数!$A$1:$A$29,FALSE()),FALSE()),HLOOKUP(EI2,物流参数!$C$1:$GC$29,MATCH("LIQ. VISC @ P&amp;T",物流参数!$A$1:$A$29,FALSE()),FALSE()))</f>
        <v>0.02</v>
      </c>
      <c r="EJ15" s="1065" t="n">
        <f aca="false">IF(EJ9=1,HLOOKUP(EJ2,物流参数!$C$1:$GC$29,MATCH("VAP. VISC @ P&amp;T",物流参数!$A$1:$A$29,FALSE()),FALSE()),HLOOKUP(EJ2,物流参数!$C$1:$GC$29,MATCH("LIQ. VISC @ P&amp;T",物流参数!$A$1:$A$29,FALSE()),FALSE()))</f>
        <v>0.02</v>
      </c>
      <c r="EK15" s="1063" t="n">
        <f aca="false">IF(EK9=1,HLOOKUP(EK2,物流参数!$C$1:$GC$29,MATCH("VAP. VISC @ P&amp;T",物流参数!$A$1:$A$29,FALSE()),FALSE()),HLOOKUP(EK2,物流参数!$C$1:$GC$29,MATCH("LIQ. VISC @ P&amp;T",物流参数!$A$1:$A$29,FALSE()),FALSE()))</f>
        <v>0.02</v>
      </c>
      <c r="EL15" s="1063" t="n">
        <v>0.02</v>
      </c>
      <c r="EM15" s="1063" t="n">
        <v>0.02</v>
      </c>
      <c r="EN15" s="1063" t="n">
        <v>0.02</v>
      </c>
      <c r="EO15" s="1063" t="n">
        <v>0.02</v>
      </c>
      <c r="EP15" s="1063" t="n">
        <v>0.02</v>
      </c>
      <c r="EQ15" s="1063" t="n">
        <f aca="false">IF(EQ9=1,HLOOKUP(EQ2,物流参数!$C$1:$GC$29,MATCH("VAP. VISC @ P&amp;T",物流参数!$A$1:$A$29,FALSE()),FALSE()),HLOOKUP(EQ2,物流参数!$C$1:$GC$29,MATCH("LIQ. VISC @ P&amp;T",物流参数!$A$1:$A$29,FALSE()),FALSE()))</f>
        <v>0.02</v>
      </c>
      <c r="ER15" s="1063" t="n">
        <f aca="false">IF(ER9=1,HLOOKUP(ER2,物流参数!$C$1:$GC$29,MATCH("VAP. VISC @ P&amp;T",物流参数!$A$1:$A$29,FALSE()),FALSE()),HLOOKUP(ER2,物流参数!$C$1:$GC$29,MATCH("LIQ. VISC @ P&amp;T",物流参数!$A$1:$A$29,FALSE()),FALSE()))</f>
        <v>0.02</v>
      </c>
      <c r="ES15" s="1063" t="n">
        <f aca="false">IF(ES9=1,HLOOKUP(ES2,物流参数!$C$1:$GC$29,MATCH("VAP. VISC @ P&amp;T",物流参数!$A$1:$A$29,FALSE()),FALSE()),HLOOKUP(ES2,物流参数!$C$1:$GC$29,MATCH("LIQ. VISC @ P&amp;T",物流参数!$A$1:$A$29,FALSE()),FALSE()))</f>
        <v>0.01</v>
      </c>
      <c r="ET15" s="1063" t="n">
        <f aca="false">IF(ET9=1,HLOOKUP(ET2,物流参数!$C$1:$GC$29,MATCH("VAP. VISC @ P&amp;T",物流参数!$A$1:$A$29,FALSE()),FALSE()),HLOOKUP(ET2,物流参数!$C$1:$GC$29,MATCH("LIQ. VISC @ P&amp;T",物流参数!$A$1:$A$29,FALSE()),FALSE()))</f>
        <v>0.01</v>
      </c>
      <c r="EU15" s="1066" t="n">
        <f aca="false">IF(EU9=1,HLOOKUP(EU2,物流参数!$C$1:$GC$29,MATCH("VAP. VISC @ P&amp;T",物流参数!$A$1:$A$29,FALSE()),FALSE()),HLOOKUP(EU2,物流参数!$C$1:$GC$29,MATCH("LIQ. VISC @ P&amp;T",物流参数!$A$1:$A$29,FALSE()),FALSE()))</f>
        <v>0.01</v>
      </c>
      <c r="EV15" s="1066" t="n">
        <f aca="false">IF(EV9=1,HLOOKUP(EV2,物流参数!$C$1:$GC$29,MATCH("VAP. VISC @ P&amp;T",物流参数!$A$1:$A$29,FALSE()),FALSE()),HLOOKUP(EV2,物流参数!$C$1:$GC$29,MATCH("LIQ. VISC @ P&amp;T",物流参数!$A$1:$A$29,FALSE()),FALSE()))</f>
        <v>0.01</v>
      </c>
      <c r="EW15" s="1066" t="n">
        <f aca="false">IF(EW9=1,HLOOKUP(EW2,物流参数!$C$1:$GC$29,MATCH("VAP. VISC @ P&amp;T",物流参数!$A$1:$A$29,FALSE()),FALSE()),HLOOKUP(EW2,物流参数!$C$1:$GC$29,MATCH("LIQ. VISC @ P&amp;T",物流参数!$A$1:$A$29,FALSE()),FALSE()))</f>
        <v>0.01</v>
      </c>
      <c r="EX15" s="1066" t="n">
        <f aca="false">IF(EX9=1,HLOOKUP(EX2,物流参数!$C$1:$GC$29,MATCH("VAP. VISC @ P&amp;T",物流参数!$A$1:$A$29,FALSE()),FALSE()),HLOOKUP(EX2,物流参数!$C$1:$GC$29,MATCH("LIQ. VISC @ P&amp;T",物流参数!$A$1:$A$29,FALSE()),FALSE()))</f>
        <v>0.01</v>
      </c>
      <c r="EY15" s="1066" t="n">
        <f aca="false">IF(EY9=1,HLOOKUP(EY2,物流参数!$C$1:$GC$29,MATCH("VAP. VISC @ P&amp;T",物流参数!$A$1:$A$29,FALSE()),FALSE()),HLOOKUP(EY2,物流参数!$C$1:$GC$29,MATCH("LIQ. VISC @ P&amp;T",物流参数!$A$1:$A$29,FALSE()),FALSE()))</f>
        <v>0.01</v>
      </c>
      <c r="EZ15" s="1066" t="n">
        <f aca="false">IF(EZ9=1,HLOOKUP(EZ2,物流参数!$C$1:$GC$29,MATCH("VAP. VISC @ P&amp;T",物流参数!$A$1:$A$29,FALSE()),FALSE()),HLOOKUP(EZ2,物流参数!$C$1:$GC$29,MATCH("LIQ. VISC @ P&amp;T",物流参数!$A$1:$A$29,FALSE()),FALSE()))</f>
        <v>0.01</v>
      </c>
      <c r="FA15" s="1066" t="n">
        <f aca="false">IF(FA9=1,HLOOKUP(FA2,物流参数!$C$1:$GC$29,MATCH("VAP. VISC @ P&amp;T",物流参数!$A$1:$A$29,FALSE()),FALSE()),HLOOKUP(FA2,物流参数!$C$1:$GC$29,MATCH("LIQ. VISC @ P&amp;T",物流参数!$A$1:$A$29,FALSE()),FALSE()))</f>
        <v>0.01</v>
      </c>
      <c r="FB15" s="1066" t="n">
        <f aca="false">IF(FB9=1,HLOOKUP(FB2,物流参数!$C$1:$GC$29,MATCH("VAP. VISC @ P&amp;T",物流参数!$A$1:$A$29,FALSE()),FALSE()),HLOOKUP(FB2,物流参数!$C$1:$GC$29,MATCH("LIQ. VISC @ P&amp;T",物流参数!$A$1:$A$29,FALSE()),FALSE()))</f>
        <v>0.01</v>
      </c>
      <c r="FC15" s="1063" t="n">
        <f aca="false">IF(FC9=1,HLOOKUP(FC2,物流参数!$C$1:$GC$29,MATCH("VAP. VISC @ P&amp;T",物流参数!$A$1:$A$29,FALSE()),FALSE()),HLOOKUP(FC2,物流参数!$C$1:$GC$29,MATCH("LIQ. VISC @ P&amp;T",物流参数!$A$1:$A$29,FALSE()),FALSE()))</f>
        <v>0.01</v>
      </c>
      <c r="FD15" s="1063" t="n">
        <f aca="false">IF(FD9=1,HLOOKUP(FD2,物流参数!$C$1:$GC$29,MATCH("VAP. VISC @ P&amp;T",物流参数!$A$1:$A$29,FALSE()),FALSE()),HLOOKUP(FD2,物流参数!$C$1:$GC$29,MATCH("LIQ. VISC @ P&amp;T",物流参数!$A$1:$A$29,FALSE()),FALSE()))</f>
        <v>0.01</v>
      </c>
      <c r="FE15" s="1066" t="n">
        <f aca="false">IF(FE9=1,HLOOKUP(FE2,物流参数!$C$1:$GC$29,MATCH("VAP. VISC @ P&amp;T",物流参数!$A$1:$A$29,FALSE()),FALSE()),HLOOKUP(FE2,物流参数!$C$1:$GC$29,MATCH("LIQ. VISC @ P&amp;T",物流参数!$A$1:$A$29,FALSE()),FALSE()))</f>
        <v>0.01</v>
      </c>
      <c r="FF15" s="1066" t="n">
        <f aca="false">IF(FF9=1,HLOOKUP(FF2,物流参数!$C$1:$GC$29,MATCH("VAP. VISC @ P&amp;T",物流参数!$A$1:$A$29,FALSE()),FALSE()),HLOOKUP(FF2,物流参数!$C$1:$GC$29,MATCH("LIQ. VISC @ P&amp;T",物流参数!$A$1:$A$29,FALSE()),FALSE()))</f>
        <v>0.01</v>
      </c>
      <c r="FG15" s="1066" t="n">
        <f aca="false">IF(FG9=1,HLOOKUP(FG2,物流参数!$C$1:$GC$29,MATCH("VAP. VISC @ P&amp;T",物流参数!$A$1:$A$29,FALSE()),FALSE()),HLOOKUP(FG2,物流参数!$C$1:$GC$29,MATCH("LIQ. VISC @ P&amp;T",物流参数!$A$1:$A$29,FALSE()),FALSE()))</f>
        <v>0.01</v>
      </c>
      <c r="FH15" s="1063" t="n">
        <f aca="false">IF(FH9=1,HLOOKUP(FH2,物流参数!$C$1:$GC$29,MATCH("VAP. VISC @ P&amp;T",物流参数!$A$1:$A$29,FALSE()),FALSE()),HLOOKUP(FH2,物流参数!$C$1:$GC$29,MATCH("LIQ. VISC @ P&amp;T",物流参数!$A$1:$A$29,FALSE()),FALSE()))</f>
        <v>0.01</v>
      </c>
      <c r="FI15" s="1063" t="n">
        <f aca="false">IF(FI9=1,HLOOKUP(FI2,物流参数!$C$1:$GC$29,MATCH("VAP. VISC @ P&amp;T",物流参数!$A$1:$A$29,FALSE()),FALSE()),HLOOKUP(FI2,物流参数!$C$1:$GC$29,MATCH("LIQ. VISC @ P&amp;T",物流参数!$A$1:$A$29,FALSE()),FALSE()))</f>
        <v>1.32</v>
      </c>
      <c r="FJ15" s="1063" t="n">
        <f aca="false">IF(FJ9=1,HLOOKUP(FJ2,物流参数!$C$1:$GC$29,MATCH("VAP. VISC @ P&amp;T",物流参数!$A$1:$A$29,FALSE()),FALSE()),HLOOKUP(FJ2,物流参数!$C$1:$GC$29,MATCH("LIQ. VISC @ P&amp;T",物流参数!$A$1:$A$29,FALSE()),FALSE()))</f>
        <v>1.32</v>
      </c>
      <c r="FK15" s="1063" t="n">
        <f aca="false">IF(FK9=1,HLOOKUP(FK2,物流参数!$C$1:$GC$29,MATCH("VAP. VISC @ P&amp;T",物流参数!$A$1:$A$29,FALSE()),FALSE()),HLOOKUP(FK2,物流参数!$C$1:$GC$29,MATCH("LIQ. VISC @ P&amp;T",物流参数!$A$1:$A$29,FALSE()),FALSE()))</f>
        <v>1.32</v>
      </c>
      <c r="FL15" s="1063" t="n">
        <f aca="false">IF(FL9=1,HLOOKUP(FL2,物流参数!$C$1:$GC$29,MATCH("VAP. VISC @ P&amp;T",物流参数!$A$1:$A$29,FALSE()),FALSE()),HLOOKUP(FL2,物流参数!$C$1:$GC$29,MATCH("LIQ. VISC @ P&amp;T",物流参数!$A$1:$A$29,FALSE()),FALSE()))</f>
        <v>1.3</v>
      </c>
      <c r="FM15" s="1063" t="n">
        <f aca="false">IF(FM9=1,HLOOKUP(FM2,物流参数!$C$1:$GC$29,MATCH("VAP. VISC @ P&amp;T",物流参数!$A$1:$A$29,FALSE()),FALSE()),HLOOKUP(FM2,物流参数!$C$1:$GC$29,MATCH("LIQ. VISC @ P&amp;T",物流参数!$A$1:$A$29,FALSE()),FALSE()))</f>
        <v>1.3</v>
      </c>
      <c r="FN15" s="1063" t="n">
        <f aca="false">IF(FN9=1,HLOOKUP(FN2,物流参数!$C$1:$GC$29,MATCH("VAP. VISC @ P&amp;T",物流参数!$A$1:$A$29,FALSE()),FALSE()),HLOOKUP(FN2,物流参数!$C$1:$GC$29,MATCH("LIQ. VISC @ P&amp;T",物流参数!$A$1:$A$29,FALSE()),FALSE()))</f>
        <v>0.01</v>
      </c>
      <c r="FO15" s="1063" t="n">
        <f aca="false">IF(FO9=1,HLOOKUP(FO2,物流参数!$C$1:$GC$29,MATCH("VAP. VISC @ P&amp;T",物流参数!$A$1:$A$29,FALSE()),FALSE()),HLOOKUP(FO2,物流参数!$C$1:$GC$29,MATCH("LIQ. VISC @ P&amp;T",物流参数!$A$1:$A$29,FALSE()),FALSE()))</f>
        <v>0.01</v>
      </c>
      <c r="FP15" s="1063" t="n">
        <f aca="false">IF(FP9=1,HLOOKUP(FP2,物流参数!$C$1:$GC$29,MATCH("VAP. VISC @ P&amp;T",物流参数!$A$1:$A$29,FALSE()),FALSE()),HLOOKUP(FP2,物流参数!$C$1:$GC$29,MATCH("LIQ. VISC @ P&amp;T",物流参数!$A$1:$A$29,FALSE()),FALSE()))</f>
        <v>0.01</v>
      </c>
      <c r="FQ15" s="1063" t="n">
        <f aca="false">IF(FQ9=1,HLOOKUP(FQ2,物流参数!$C$1:$GC$29,MATCH("VAP. VISC @ P&amp;T",物流参数!$A$1:$A$29,FALSE()),FALSE()),HLOOKUP(FQ2,物流参数!$C$1:$GC$29,MATCH("LIQ. VISC @ P&amp;T",物流参数!$A$1:$A$29,FALSE()),FALSE()))</f>
        <v>0.49</v>
      </c>
      <c r="FR15" s="1063" t="n">
        <f aca="false">IF(FR9=1,HLOOKUP(FR2,物流参数!$C$1:$GC$29,MATCH("VAP. VISC @ P&amp;T",物流参数!$A$1:$A$29,FALSE()),FALSE()),HLOOKUP(FR2,物流参数!$C$1:$GC$29,MATCH("LIQ. VISC @ P&amp;T",物流参数!$A$1:$A$29,FALSE()),FALSE()))</f>
        <v>0.49</v>
      </c>
      <c r="FS15" s="1063" t="n">
        <f aca="false">IF(FS9=1,HLOOKUP(FS2,物流参数!$C$1:$GC$29,MATCH("VAP. VISC @ P&amp;T",物流参数!$A$1:$A$29,FALSE()),FALSE()),HLOOKUP(FS2,物流参数!$C$1:$GC$29,MATCH("LIQ. VISC @ P&amp;T",物流参数!$A$1:$A$29,FALSE()),FALSE()))</f>
        <v>1.1</v>
      </c>
      <c r="FT15" s="1063" t="n">
        <f aca="false">IF(FT9=1,HLOOKUP(FT2,物流参数!$C$1:$GC$29,MATCH("VAP. VISC @ P&amp;T",物流参数!$A$1:$A$29,FALSE()),FALSE()),HLOOKUP(FT2,物流参数!$C$1:$GC$29,MATCH("LIQ. VISC @ P&amp;T",物流参数!$A$1:$A$29,FALSE()),FALSE()))</f>
        <v>1.1</v>
      </c>
      <c r="FU15" s="1063" t="n">
        <f aca="false">IF(FU9=1,HLOOKUP(FU2,物流参数!$C$1:$GC$29,MATCH("VAP. VISC @ P&amp;T",物流参数!$A$1:$A$29,FALSE()),FALSE()),HLOOKUP(FU2,物流参数!$C$1:$GC$29,MATCH("LIQ. VISC @ P&amp;T",物流参数!$A$1:$A$29,FALSE()),FALSE()))</f>
        <v>0.8</v>
      </c>
      <c r="FV15" s="1063" t="n">
        <v>0.6159</v>
      </c>
      <c r="FW15" s="1063" t="n">
        <v>6</v>
      </c>
      <c r="FX15" s="1063" t="n">
        <v>6</v>
      </c>
      <c r="FY15" s="1063" t="n">
        <v>0.752</v>
      </c>
      <c r="FZ15" s="1063" t="n">
        <v>0.012</v>
      </c>
      <c r="GA15" s="1071" t="n">
        <v>1.05</v>
      </c>
      <c r="GB15" s="1071" t="n">
        <v>1.05</v>
      </c>
      <c r="GC15" s="1071" t="n">
        <v>1.05</v>
      </c>
      <c r="GD15" s="1071" t="n">
        <v>1.05</v>
      </c>
      <c r="GE15" s="1071" t="n">
        <v>1.05</v>
      </c>
      <c r="GF15" s="1071" t="n">
        <v>1.05</v>
      </c>
      <c r="GG15" s="1071" t="n">
        <v>1.05</v>
      </c>
      <c r="GH15" s="1071" t="n">
        <v>1.05</v>
      </c>
      <c r="GI15" s="1071" t="n">
        <v>1.05</v>
      </c>
      <c r="GJ15" s="1071" t="n">
        <v>1.05</v>
      </c>
      <c r="GK15" s="1071" t="n">
        <v>1.05</v>
      </c>
      <c r="GL15" s="1071" t="n">
        <v>1.05</v>
      </c>
      <c r="GM15" s="1071" t="n">
        <v>1.05</v>
      </c>
      <c r="GN15" s="1071" t="n">
        <v>1.05</v>
      </c>
      <c r="GO15" s="1071" t="n">
        <v>1.05</v>
      </c>
      <c r="GP15" s="1071" t="n">
        <v>1.05</v>
      </c>
      <c r="GQ15" s="1071" t="n">
        <v>1.05</v>
      </c>
      <c r="GR15" s="1071" t="n">
        <v>1.05</v>
      </c>
      <c r="GS15" s="1071"/>
      <c r="GT15" s="1063"/>
      <c r="GU15" s="1063"/>
      <c r="GV15" s="1063"/>
      <c r="GW15" s="1063"/>
      <c r="GX15" s="1063"/>
      <c r="GY15" s="1063"/>
      <c r="GZ15" s="1063"/>
      <c r="HA15" s="1063"/>
      <c r="HB15" s="1063"/>
      <c r="HC15" s="1063"/>
      <c r="HD15" s="1063"/>
      <c r="HE15" s="1063"/>
      <c r="HF15" s="1063"/>
      <c r="HG15" s="1063"/>
      <c r="HH15" s="1063"/>
      <c r="HI15" s="1063"/>
      <c r="HJ15" s="1063"/>
      <c r="HK15" s="1063"/>
      <c r="HL15" s="1063"/>
      <c r="HM15" s="1063"/>
      <c r="HN15" s="1063"/>
      <c r="HO15" s="1063"/>
      <c r="HP15" s="1063"/>
      <c r="HQ15" s="1063"/>
      <c r="HR15" s="1028"/>
      <c r="HS15" s="1028"/>
      <c r="HT15" s="1028"/>
      <c r="HU15" s="1028"/>
      <c r="HV15" s="1028"/>
      <c r="HW15" s="990"/>
      <c r="HX15" s="990"/>
      <c r="HY15" s="1068"/>
      <c r="HZ15" s="1068"/>
      <c r="IA15" s="1068"/>
      <c r="IB15" s="1068"/>
      <c r="IC15" s="1068"/>
      <c r="ID15" s="1068"/>
      <c r="IE15" s="1068"/>
      <c r="IF15" s="1068"/>
      <c r="IG15" s="1028"/>
      <c r="IH15" s="1028"/>
      <c r="II15" s="1028"/>
      <c r="IJ15" s="1028"/>
      <c r="IK15" s="1028"/>
      <c r="IL15" s="1028"/>
      <c r="IM15" s="1028"/>
      <c r="IN15" s="1028"/>
      <c r="IO15" s="1028"/>
      <c r="IP15" s="1028"/>
      <c r="IQ15" s="1028"/>
      <c r="IR15" s="1028"/>
      <c r="IS15" s="1028"/>
      <c r="IT15" s="1069"/>
      <c r="IU15" s="1028"/>
      <c r="IV15" s="1028"/>
      <c r="IW15" s="1028"/>
      <c r="IX15" s="1028"/>
      <c r="IY15" s="1028"/>
      <c r="IZ15" s="1028"/>
      <c r="JA15" s="1070"/>
      <c r="JB15" s="1025"/>
      <c r="JC15" s="1028"/>
      <c r="JD15" s="1018"/>
      <c r="JE15" s="1018"/>
      <c r="JF15" s="1024"/>
      <c r="JG15" s="990"/>
      <c r="JH15" s="1025"/>
      <c r="JI15" s="1025"/>
      <c r="JJ15" s="1025"/>
      <c r="JK15" s="1062"/>
      <c r="JL15" s="1025"/>
      <c r="JM15" s="1025"/>
      <c r="JN15" s="1024"/>
      <c r="JO15" s="1024"/>
      <c r="JQ15" s="1028"/>
      <c r="JR15" s="1028"/>
      <c r="JS15" s="990"/>
      <c r="JT15" s="990"/>
      <c r="JV15" s="990"/>
      <c r="JX15" s="1028"/>
    </row>
    <row r="16" customFormat="false" ht="17.35" hidden="false" customHeight="false" outlineLevel="0" collapsed="false">
      <c r="A16" s="1007" t="s">
        <v>1610</v>
      </c>
      <c r="B16" s="1007" t="s">
        <v>1611</v>
      </c>
      <c r="C16" s="1040" t="n">
        <f aca="false">IF(OR(C13="自选",C13=0),"",C10/C13)</f>
        <v>30.2814007605426</v>
      </c>
      <c r="D16" s="1040" t="n">
        <f aca="false">IF(OR(D13="自选",D13=0),"",D10/D13)</f>
        <v>282.247531726419</v>
      </c>
      <c r="E16" s="1072" t="n">
        <f aca="false">IF(OR(E13="自选",E13=0),"",E10/E13)</f>
        <v>53.8439949900264</v>
      </c>
      <c r="F16" s="1072" t="n">
        <f aca="false">IF(OR(F13="自选",F13=0),"",F10/F13)</f>
        <v>312.687663418113</v>
      </c>
      <c r="G16" s="1072" t="n">
        <f aca="false">IF(OR(G13="自选",G13=0),"",G10/G13)</f>
        <v>53.8677340758789</v>
      </c>
      <c r="H16" s="1040" t="n">
        <f aca="false">IF(OR(H13="自选",H13=0),"",H10/H13)</f>
        <v>366.552189668648</v>
      </c>
      <c r="I16" s="1040" t="n">
        <f aca="false">IF(OR(I13="自选",I13=0),"",I10/I13)</f>
        <v>388.761335376422</v>
      </c>
      <c r="J16" s="1040" t="n">
        <f aca="false">IF(OR(J13="自选",J13=0),"",J10/J13)</f>
        <v>388.800401959553</v>
      </c>
      <c r="K16" s="1040" t="n">
        <f aca="false">IF(OR(K13="自选",K13=0),"",K10/K13)</f>
        <v>388.790634577702</v>
      </c>
      <c r="L16" s="1040" t="n">
        <f aca="false">IF(OR(L13="自选",L13=0),"",L10/L13)</f>
        <v>383.591726462679</v>
      </c>
      <c r="M16" s="1040" t="n">
        <f aca="false">IF(OR(M13="自选",M13=0),"",M10/M13)</f>
        <v>384.043873145069</v>
      </c>
      <c r="N16" s="1040" t="n">
        <f aca="false">IF(OR(N13="自选",N13=0),"",N10/N13)</f>
        <v>49.010989010989</v>
      </c>
      <c r="O16" s="1040" t="n">
        <f aca="false">IF(OR(O13="自选",O13=0),"",O10/O13)</f>
        <v>390.400261971334</v>
      </c>
      <c r="P16" s="1040" t="n">
        <f aca="false">IF(OR(P13="自选",P13=0),"",P10/P13)</f>
        <v>389.280306868351</v>
      </c>
      <c r="Q16" s="1040" t="n">
        <f aca="false">IF(OR(Q13="自选",Q13=0),"",Q10/Q13)</f>
        <v>396.995350862588</v>
      </c>
      <c r="R16" s="1040" t="n">
        <f aca="false">IF(OR(R13="自选",R13=0),"",R10/R13)</f>
        <v>337.645072190835</v>
      </c>
      <c r="S16" s="1040" t="n">
        <f aca="false">IF(OR(S13="自选",S13=0),"",S10/S13)</f>
        <v>50.6467545511613</v>
      </c>
      <c r="T16" s="1040" t="n">
        <f aca="false">IF(OR(T13="自选",T13=0),"",T10/T13)</f>
        <v>49.7608674199438</v>
      </c>
      <c r="U16" s="1040" t="n">
        <f aca="false">IF(OR(U13="自选",U13=0),"",U10/U13)</f>
        <v>49.7676203165674</v>
      </c>
      <c r="V16" s="1040" t="n">
        <f aca="false">IF(OR(V13="自选",V13=0),"",V10/V13)</f>
        <v>286.998305084746</v>
      </c>
      <c r="W16" s="1040" t="n">
        <v>366.552189668648</v>
      </c>
      <c r="X16" s="1040" t="n">
        <v>366.552189668648</v>
      </c>
      <c r="Y16" s="1040" t="n">
        <f aca="false">IF(OR(Y13="自选",Y13=0),"",Y10/Y13)</f>
        <v>452.848105889056</v>
      </c>
      <c r="Z16" s="1040" t="n">
        <f aca="false">IF(OR(Z13="自选",Z13=0),"",Z10/Z13)</f>
        <v>226.420745069394</v>
      </c>
      <c r="AA16" s="1040" t="n">
        <f aca="false">IF(OR(AA13="自选",AA13=0),"",AA10/AA13)</f>
        <v>461.917889874078</v>
      </c>
      <c r="AB16" s="1040" t="n">
        <f aca="false">IF(OR(AB13="自选",AB13=0),"",AB10/AB13)</f>
        <v>230.941737445984</v>
      </c>
      <c r="AC16" s="1040" t="n">
        <f aca="false">IF(OR(AC13="自选",AC13=0),"",AC10/AC13)</f>
        <v>1470.81674468423</v>
      </c>
      <c r="AD16" s="1040" t="n">
        <f aca="false">IF(OR(AD13="自选",AD13=0),"",AD10/AD13)</f>
        <v>850.273541889695</v>
      </c>
      <c r="AE16" s="1040" t="n">
        <f aca="false">IF(OR(AE13="自选",AE13=0),"",AE10/AE13)</f>
        <v>845.046656421169</v>
      </c>
      <c r="AF16" s="1040" t="n">
        <f aca="false">IF(OR(AF13="自选",AF13=0),"",AF10/AF13)</f>
        <v>1338.06294934715</v>
      </c>
      <c r="AG16" s="1040" t="n">
        <f aca="false">IF(OR(AG13="自选",AG13=0),"",AG10/AG13)</f>
        <v>1343.29475692867</v>
      </c>
      <c r="AH16" s="1040" t="n">
        <f aca="false">IF(OR(AH13="自选",AH13=0),"",AH10/AH13)</f>
        <v>32.5241379310345</v>
      </c>
      <c r="AI16" s="1040" t="n">
        <f aca="false">IF(OR(AI13="自选",AI13=0),"",AI10/AI13)</f>
        <v>70.3651162790698</v>
      </c>
      <c r="AJ16" s="1040" t="n">
        <f aca="false">IF(OR(AJ13="自选",AJ13=0),"",AJ10/AJ13)</f>
        <v>85.596511627907</v>
      </c>
      <c r="AK16" s="1040" t="n">
        <f aca="false">IF(OR(AK13="自选",AK13=0),"",AK10/AK13)</f>
        <v>78.5458823529412</v>
      </c>
      <c r="AL16" s="1040" t="n">
        <f aca="false">IF(OR(AL13="自选",AL13=0),"",AL10/AL13)</f>
        <v>56.4188235294118</v>
      </c>
      <c r="AM16" s="1040" t="n">
        <f aca="false">IF(OR(AM13="自选",AM13=0),"",AM10/AM13)</f>
        <v>0.40144578313253</v>
      </c>
      <c r="AN16" s="1040" t="n">
        <f aca="false">IF(OR(AN13="自选",AN13=0),"",AN10/AN13)</f>
        <v>0.410064239828694</v>
      </c>
      <c r="AO16" s="1040" t="n">
        <f aca="false">IF(OR(AO13="自选",AO13=0),"",AO10/AO13)</f>
        <v>0.418250950570342</v>
      </c>
      <c r="AP16" s="1040" t="n">
        <f aca="false">IF(OR(AP13="自选",AP13=0),"",AP10/AP13)</f>
        <v>0.421901528013582</v>
      </c>
      <c r="AQ16" s="1040" t="n">
        <f aca="false">IF(OR(AQ13="自选",AQ13=0),"",AQ10/AQ13)</f>
        <v>0.423937007874016</v>
      </c>
      <c r="AR16" s="1040" t="n">
        <f aca="false">IF(OR(AR13="自选",AR13=0),"",AR10/AR13)</f>
        <v>9.12</v>
      </c>
      <c r="AS16" s="1040" t="n">
        <f aca="false">IF(OR(AS13="自选",AS13=0),"",AS10/AS13)</f>
        <v>619.907955266497</v>
      </c>
      <c r="AT16" s="1040" t="n">
        <f aca="false">IF(OR(AT13="自选",AT13=0),"",AT10/AT13)</f>
        <v>511.153951800137</v>
      </c>
      <c r="AU16" s="1040" t="n">
        <f aca="false">IF(OR(AU13="自选",AU13=0),"",AU10/AU13)</f>
        <v>511.078746464828</v>
      </c>
      <c r="AV16" s="1040" t="n">
        <f aca="false">IF(OR(AV13="自选",AV13=0),"",AV10/AV13)</f>
        <v>1180.63436555891</v>
      </c>
      <c r="AW16" s="1040" t="n">
        <f aca="false">IF(OR(AW13="自选",AW13=0),"",AW10/AW13)</f>
        <v>1196.92142857143</v>
      </c>
      <c r="AX16" s="1040" t="n">
        <f aca="false">IF(OR(AX13="自选",AX13=0),"",AX10/AX13)</f>
        <v>2607.675</v>
      </c>
      <c r="AY16" s="1040" t="n">
        <f aca="false">IF(OR(AY13="自选",AY13=0),"",AY10/AY13)</f>
        <v>2756.98421052632</v>
      </c>
      <c r="AZ16" s="1040" t="n">
        <f aca="false">IF(OR(AZ13="自选",AZ13=0),"",AZ10/AZ13)</f>
        <v>0.0250049136293158</v>
      </c>
      <c r="BA16" s="1040" t="n">
        <f aca="false">IF(OR(BA13="自选",BA13=0),"",BA10/BA13)</f>
        <v>723.474712643678</v>
      </c>
      <c r="BB16" s="1040" t="n">
        <f aca="false">IF(OR(BB13="自选",BB13=0),"",BB10/BB13)</f>
        <v>733.982658959538</v>
      </c>
      <c r="BC16" s="1040" t="n">
        <f aca="false">IF(OR(BC13="自选",BC13=0),"",BC10/BC13)</f>
        <v>613.425120772947</v>
      </c>
      <c r="BD16" s="1040" t="n">
        <f aca="false">IF(OR(BD13="自选",BD13=0),"",BD10/BD13)</f>
        <v>534.198630136986</v>
      </c>
      <c r="BE16" s="1040" t="n">
        <f aca="false">IF(OR(BE13="自选",BE13=0),"",BE10/BE13)</f>
        <v>395.903553299492</v>
      </c>
      <c r="BF16" s="1040" t="n">
        <f aca="false">IF(OR(BF13="自选",BF13=0),"",BF10/BF13)</f>
        <v>801.037572254335</v>
      </c>
      <c r="BG16" s="1040" t="n">
        <f aca="false">IF(OR(BG13="自选",BG13=0),"",BG10/BG13)</f>
        <v>772.030640668524</v>
      </c>
      <c r="BH16" s="1040" t="n">
        <f aca="false">IF(OR(BH13="自选",BH13=0),"",BH10/BH13)</f>
        <v>11.5175564587599</v>
      </c>
      <c r="BI16" s="1040" t="n">
        <f aca="false">IF(OR(BI13="自选",BI13=0),"",BI10/BI13)</f>
        <v>16.3627485922019</v>
      </c>
      <c r="BJ16" s="1040" t="n">
        <f aca="false">IF(OR(BJ13="自选",BJ13=0),"",BJ10/BJ13)</f>
        <v>6.45274531236862</v>
      </c>
      <c r="BK16" s="1040" t="n">
        <f aca="false">IF(OR(BK13="自选",BK13=0),"",BK10/BK13)</f>
        <v>119.91015625</v>
      </c>
      <c r="BL16" s="1040" t="n">
        <f aca="false">IF(OR(BL13="自选",BL13=0),"",BL10/BL13)</f>
        <v>756.710256410256</v>
      </c>
      <c r="BM16" s="1040" t="n">
        <f aca="false">IF(OR(BM13="自选",BM13=0),"",BM10/BM13)</f>
        <v>761.592258064516</v>
      </c>
      <c r="BN16" s="1040" t="n">
        <f aca="false">IF(OR(BN13="自选",BN13=0),"",BN10/BN13)</f>
        <v>455.806158567153</v>
      </c>
      <c r="BO16" s="1040" t="n">
        <f aca="false">IF(OR(BO13="自选",BO13=0),"",BO10/BO13)</f>
        <v>450.218354240442</v>
      </c>
      <c r="BP16" s="1040" t="n">
        <f aca="false">IF(OR(BP13="自选",BP13=0),"",BP10/BP13)</f>
        <v>33.9174911623821</v>
      </c>
      <c r="BQ16" s="1040" t="n">
        <f aca="false">IF(OR(BQ13="自选",BQ13=0),"",BQ10/BQ13)</f>
        <v>3.37243166076244</v>
      </c>
      <c r="BR16" s="1040" t="n">
        <f aca="false">IF(OR(BR13="自选",BR13=0),"",BR10/BR13)</f>
        <v>13.7623835187578</v>
      </c>
      <c r="BS16" s="1040" t="n">
        <f aca="false">IF(OR(BS13="自选",BS13=0),"",BS10/BS13)</f>
        <v>13.7623835187578</v>
      </c>
      <c r="BT16" s="1040" t="n">
        <f aca="false">IF(OR(BT13="自选",BT13=0),"",BT10/BT13)</f>
        <v>13.7541472428709</v>
      </c>
      <c r="BU16" s="1040" t="n">
        <f aca="false">IF(OR(BU13="自选",BU13=0),"",BU10/BU13)</f>
        <v>2.52291649146413</v>
      </c>
      <c r="BV16" s="1040" t="n">
        <f aca="false">IF(OR(BV13="自选",BV13=0),"",BV10/BV13)</f>
        <v>11.2351292039858</v>
      </c>
      <c r="BW16" s="1040" t="n">
        <f aca="false">IF(OR(BW13="自选",BW13=0),"",BW10/BW13)</f>
        <v>392.545454545455</v>
      </c>
      <c r="BX16" s="1040" t="n">
        <f aca="false">IF(OR(BX13="自选",BX13=0),"",BX10/BX13)</f>
        <v>76.700468933177</v>
      </c>
      <c r="BY16" s="1040" t="n">
        <f aca="false">IF(OR(BY13="自选",BY13=0),"",BY10/BY13)</f>
        <v>447.550688844586</v>
      </c>
      <c r="BZ16" s="1040" t="n">
        <f aca="false">IF(OR(BZ13="自选",BZ13=0),"",BZ10/BZ13)</f>
        <v>445.984759080801</v>
      </c>
      <c r="CA16" s="1040" t="n">
        <f aca="false">IF(OR(CA13="自选",CA13=0),"",CA10/CA13)</f>
        <v>1307.8987826087</v>
      </c>
      <c r="CB16" s="1040" t="n">
        <f aca="false">IF(OR(CB13="自选",CB13=0),"",CB10/CB13)</f>
        <v>1750.97043073341</v>
      </c>
      <c r="CC16" s="1040" t="n">
        <f aca="false">IF(OR(CC13="自选",CC13=0),"",CC10/CC13)</f>
        <v>1257.90483870968</v>
      </c>
      <c r="CD16" s="1040" t="n">
        <f aca="false">IF(OR(CD13="自选",CD13=0),"",CD10/CD13)</f>
        <v>2107.84054054054</v>
      </c>
      <c r="CE16" s="1040" t="n">
        <f aca="false">IF(OR(CE13="自选",CE13=0),"",CE10/CE13)</f>
        <v>463.086068747531</v>
      </c>
      <c r="CF16" s="1040" t="n">
        <f aca="false">IF(OR(CF13="自选",CF13=0),"",CF10/CF13)</f>
        <v>462.756964624131</v>
      </c>
      <c r="CG16" s="1040" t="n">
        <f aca="false">IF(OR(CG13="自选",CG13=0),"",CG10/CG13)</f>
        <v>1013.90211072664</v>
      </c>
      <c r="CH16" s="1040" t="n">
        <f aca="false">IF(OR(CH13="自选",CH13=0),"",CH10/CH13)</f>
        <v>397.396784584922</v>
      </c>
      <c r="CI16" s="1040" t="n">
        <f aca="false">IF(OR(CI13="自选",CI13=0),"",CI10/CI13)</f>
        <v>601.944625219015</v>
      </c>
      <c r="CJ16" s="1040" t="n">
        <f aca="false">IF(OR(CJ13="自选",CJ13=0),"",CJ10/CJ13)</f>
        <v>1209.00467836257</v>
      </c>
      <c r="CK16" s="1040" t="n">
        <f aca="false">IF(OR(CK13="自选",CK13=0),"",CK10/CK13)</f>
        <v>1165.35252525253</v>
      </c>
      <c r="CL16" s="1040" t="n">
        <f aca="false">IF(OR(CL13="自选",CL13=0),"",CL10/CL13)</f>
        <v>322.262290502793</v>
      </c>
      <c r="CM16" s="1040" t="n">
        <f aca="false">IF(OR(CM13="自选",CM13=0),"",CM10/CM13)</f>
        <v>253.004166666667</v>
      </c>
      <c r="CN16" s="1040" t="n">
        <f aca="false">IF(OR(CN13="自选",CN13=0),"",CN10/CN13)</f>
        <v>22.2034017286515</v>
      </c>
      <c r="CO16" s="1040" t="n">
        <f aca="false">IF(OR(CO13="自选",CO13=0),"",CO10/CO13)</f>
        <v>22.1949622092598</v>
      </c>
      <c r="CP16" s="1040" t="n">
        <f aca="false">IF(OR(CP13="自选",CP13=0),"",CP10/CP13)</f>
        <v>10.7548506043136</v>
      </c>
      <c r="CQ16" s="1040" t="n">
        <f aca="false">IF(OR(CQ13="自选",CQ13=0),"",CQ10/CQ13)</f>
        <v>11.4617669871654</v>
      </c>
      <c r="CR16" s="1040" t="n">
        <f aca="false">IF(OR(CR13="自选",CR13=0),"",CR10/CR13)</f>
        <v>4.84547915097987</v>
      </c>
      <c r="CS16" s="1040" t="n">
        <f aca="false">IF(OR(CS13="自选",CS13=0),"",CS10/CS13)</f>
        <v>258.67142555595</v>
      </c>
      <c r="CT16" s="1040" t="n">
        <f aca="false">IF(OR(CT13="自选",CT13=0),"",CT10/CT13)</f>
        <v>279.457522252411</v>
      </c>
      <c r="CU16" s="1040" t="n">
        <f aca="false">IF(OR(CU13="自选",CU13=0),"",CU10/CU13)</f>
        <v>536.363636363636</v>
      </c>
      <c r="CV16" s="1040" t="n">
        <f aca="false">IF(OR(CV13="自选",CV13=0),"",CV10/CV13)</f>
        <v>590</v>
      </c>
      <c r="CW16" s="1040" t="n">
        <f aca="false">IF(OR(CW13="自选",CW13=0),"",CW10/CW13)</f>
        <v>4787.68392857143</v>
      </c>
      <c r="CX16" s="1040" t="n">
        <f aca="false">IF(OR(CX13="自选",CX13=0),"",CX10/CX13)</f>
        <v>4943.92727272727</v>
      </c>
      <c r="CY16" s="1040" t="n">
        <f aca="false">IF(OR(CY13="自选",CY13=0),"",CY10/CY13)</f>
        <v>870.488311688312</v>
      </c>
      <c r="CZ16" s="1040" t="n">
        <f aca="false">IF(OR(CZ13="自选",CZ13=0),"",CZ10/CZ13)</f>
        <v>2611.46363636364</v>
      </c>
      <c r="DA16" s="1040" t="n">
        <f aca="false">IF(OR(DA13="自选",DA13=0),"",DA10/DA13)</f>
        <v>0.415562010001965</v>
      </c>
      <c r="DB16" s="1040" t="n">
        <f aca="false">IF(OR(DB13="自选",DB13=0),"",DB10/DB13)</f>
        <v>414.203887382947</v>
      </c>
      <c r="DC16" s="1040" t="n">
        <f aca="false">IF(OR(DC13="自选",DC13=0),"",DC10/DC13)</f>
        <v>413.204732273181</v>
      </c>
      <c r="DD16" s="1040" t="n">
        <f aca="false">IF(OR(DD13="自选",DD13=0),"",DD10/DD13)</f>
        <v>19064.0852941177</v>
      </c>
      <c r="DE16" s="1040" t="n">
        <f aca="false">IF(OR(DE13="自选",DE13=0),"",DE10/DE13)</f>
        <v>93.2175482497771</v>
      </c>
      <c r="DF16" s="1040" t="n">
        <f aca="false">IF(OR(DF13="自选",DF13=0),"",DF10/DF13)</f>
        <v>82.8260121884994</v>
      </c>
      <c r="DG16" s="1040" t="n">
        <f aca="false">IF(OR(DG13="自选",DG13=0),"",DG10/DG13)</f>
        <v>82.6464868444819</v>
      </c>
      <c r="DH16" s="1040" t="n">
        <f aca="false">IF(OR(DH13="自选",DH13=0),"",DH10/DH13)</f>
        <v>76.5071122149469</v>
      </c>
      <c r="DI16" s="1040" t="n">
        <f aca="false">IF(OR(DI13="自选",DI13=0),"",DI10/DI13)</f>
        <v>6.1405412728039</v>
      </c>
      <c r="DJ16" s="1040" t="n">
        <f aca="false">IF(OR(DJ13="自选",DJ13=0),"",DJ10/DJ13)</f>
        <v>5.7501092364723</v>
      </c>
      <c r="DK16" s="1040" t="n">
        <f aca="false">IF(OR(DK13="自选",DK13=0),"",DK10/DK13)</f>
        <v>5.7516495601173</v>
      </c>
      <c r="DL16" s="1040" t="n">
        <f aca="false">IF(OR(DL13="自选",DL13=0),"",DL10/DL13)</f>
        <v>10.3859115964203</v>
      </c>
      <c r="DM16" s="1040" t="n">
        <f aca="false">IF(OR(DM13="自选",DM13=0),"",DM10/DM13)</f>
        <v>194.250194250194</v>
      </c>
      <c r="DN16" s="1040" t="n">
        <f aca="false">IF(OR(DN13="自选",DN13=0),"",DN10/DN13)</f>
        <v>194.081296773593</v>
      </c>
      <c r="DO16" s="1040" t="n">
        <f aca="false">IF(OR(DO13="自选",DO13=0),"",DO10/DO13)</f>
        <v>188.821752265861</v>
      </c>
      <c r="DP16" s="1040" t="n">
        <f aca="false">IF(OR(DP13="自选",DP13=0),"",DP10/DP13)</f>
        <v>181.222454186964</v>
      </c>
      <c r="DQ16" s="1040" t="n">
        <f aca="false">IF(OR(DQ13="自选",DQ13=0),"",DQ10/DQ13)</f>
        <v>181.356546971346</v>
      </c>
      <c r="DR16" s="1040" t="n">
        <f aca="false">IF(OR(DR13="自选",DR13=0),"",DR10/DR13)</f>
        <v>47.5547642741635</v>
      </c>
      <c r="DS16" s="1040" t="n">
        <f aca="false">IF(OR(DS13="自选",DS13=0),"",DS10/DS13)</f>
        <v>130.698376068376</v>
      </c>
      <c r="DT16" s="1040" t="n">
        <f aca="false">IF(OR(DT13="自选",DT13=0),"",DT10/DT13)</f>
        <v>961.321951219512</v>
      </c>
      <c r="DU16" s="1040" t="n">
        <f aca="false">IF(OR(DU13="自选",DU13=0),"",DU10/DU13)</f>
        <v>41.2525486138584</v>
      </c>
      <c r="DV16" s="1040" t="n">
        <f aca="false">IF(OR(DV13="自选",DV13=0),"",DV10/DV13)</f>
        <v>41.1429958875214</v>
      </c>
      <c r="DW16" s="1040" t="n">
        <f aca="false">IF(OR(DW13="自选",DW13=0),"",DW10/DW13)</f>
        <v>36.870019310795</v>
      </c>
      <c r="DX16" s="1040" t="n">
        <f aca="false">IF(OR(DX13="自选",DX13=0),"",DX10/DX13)</f>
        <v>5.11836888804984</v>
      </c>
      <c r="DY16" s="1040" t="n">
        <f aca="false">IF(OR(DY13="自选",DY13=0),"",DY10/DY13)</f>
        <v>5.11901315375417</v>
      </c>
      <c r="DZ16" s="1040" t="n">
        <f aca="false">IF(OR(DZ13="自选",DZ13=0),"",DZ10/DZ13)</f>
        <v>0.755191944619257</v>
      </c>
      <c r="EA16" s="1040" t="n">
        <f aca="false">IF(OR(EA13="自选",EA13=0),"",EA10/EA13)</f>
        <v>0.755191944619257</v>
      </c>
      <c r="EB16" s="1040" t="n">
        <f aca="false">IF(OR(EB13="自选",EB13=0),"",EB10/EB13)</f>
        <v>31.3412212702298</v>
      </c>
      <c r="EC16" s="1040" t="n">
        <f aca="false">IF(OR(EC13="自选",EC13=0),"",EC10/EC13)</f>
        <v>35.4107466532725</v>
      </c>
      <c r="ED16" s="1040" t="n">
        <f aca="false">IF(OR(ED13="自选",ED13=0),"",ED10/ED13)</f>
        <v>433.437662337662</v>
      </c>
      <c r="EE16" s="1040" t="n">
        <f aca="false">IF(OR(EE13="自选",EE13=0),"",EE10/EE13)</f>
        <v>1372.46052631579</v>
      </c>
      <c r="EF16" s="1040" t="n">
        <f aca="false">IF(OR(EF13="自选",EF13=0),"",EF10/EF13)</f>
        <v>3704</v>
      </c>
      <c r="EG16" s="1040" t="n">
        <f aca="false">IF(OR(EG13="自选",EG13=0),"",EG10/EG13)</f>
        <v>2086.14</v>
      </c>
      <c r="EH16" s="1040" t="n">
        <f aca="false">IF(OR(EH13="自选",EH13=0),"",EH10/EH13)</f>
        <v>362.381658200046</v>
      </c>
      <c r="EI16" s="1040" t="n">
        <f aca="false">IF(OR(EI13="自选",EI13=0),"",EI10/EI13)</f>
        <v>552.941176470588</v>
      </c>
      <c r="EJ16" s="1073" t="n">
        <f aca="false">IF(OR(EJ13="自选",EJ13=0),"",EJ10/EJ13)</f>
        <v>9722.22222222222</v>
      </c>
      <c r="EK16" s="1040" t="n">
        <f aca="false">IF(OR(EK13="自选",EK13=0),"",EK10/EK13)</f>
        <v>9722.22222222222</v>
      </c>
      <c r="EL16" s="1040" t="n">
        <f aca="false">IF(OR(EL13="自选",EL13=0),"",EL10/EL13)</f>
        <v>522.077922077922</v>
      </c>
      <c r="EM16" s="1040" t="n">
        <f aca="false">IF(OR(EM13="自选",EM13=0),"",EM10/EM13)</f>
        <v>3490.90909090909</v>
      </c>
      <c r="EN16" s="1040" t="n">
        <f aca="false">IF(OR(EN13="自选",EN13=0),"",EN10/EN13)</f>
        <v>4012.98701298701</v>
      </c>
      <c r="EO16" s="1040" t="n">
        <f aca="false">IF(OR(EO13="自选",EO13=0),"",EO10/EO13)</f>
        <v>4758.92857142857</v>
      </c>
      <c r="EP16" s="1040" t="n">
        <f aca="false">IF(OR(EP13="自选",EP13=0),"",EP10/EP13)</f>
        <v>3048.51298701299</v>
      </c>
      <c r="EQ16" s="1040" t="n">
        <f aca="false">IF(OR(EQ13="自选",EQ13=0),"",EQ10/EQ13)</f>
        <v>3048.51298701299</v>
      </c>
      <c r="ER16" s="1040" t="n">
        <f aca="false">IF(OR(ER13="自选",ER13=0),"",ER10/ER13)</f>
        <v>723.950909090909</v>
      </c>
      <c r="ES16" s="1040" t="n">
        <f aca="false">IF(OR(ES13="自选",ES13=0),"",ES10/ES13)</f>
        <v>1773.68421052632</v>
      </c>
      <c r="ET16" s="1040" t="n">
        <f aca="false">IF(OR(ET13="自选",ET13=0),"",ET10/ET13)</f>
        <v>1773.68421052632</v>
      </c>
      <c r="EU16" s="1074" t="n">
        <f aca="false">IF(OR(EU13="自选",EU13=0),"",EU10/EU13)</f>
        <v>2128.7052631579</v>
      </c>
      <c r="EV16" s="1074" t="n">
        <f aca="false">IF(OR(EV13="自选",EV13=0),"",EV10/EV13)</f>
        <v>1394.66896551724</v>
      </c>
      <c r="EW16" s="1074" t="n">
        <f aca="false">IF(OR(EW13="自选",EW13=0),"",EW10/EW13)</f>
        <v>1155.58285714286</v>
      </c>
      <c r="EX16" s="1074" t="n">
        <f aca="false">IF(OR(EX13="自选",EX13=0),"",EX10/EX13)</f>
        <v>1155.58285714286</v>
      </c>
      <c r="EY16" s="1074" t="n">
        <f aca="false">IF(OR(EY13="自选",EY13=0),"",EY10/EY13)</f>
        <v>777.796153846154</v>
      </c>
      <c r="EZ16" s="1074" t="n">
        <f aca="false">IF(OR(EZ13="自选",EZ13=0),"",EZ10/EZ13)</f>
        <v>652.345161290323</v>
      </c>
      <c r="FA16" s="1074" t="n">
        <f aca="false">IF(OR(FA13="自选",FA13=0),"",FA10/FA13)</f>
        <v>652.345161290323</v>
      </c>
      <c r="FB16" s="1074" t="n">
        <f aca="false">IF(OR(FB13="自选",FB13=0),"",FB10/FB13)</f>
        <v>439.623913043478</v>
      </c>
      <c r="FC16" s="1040" t="n">
        <f aca="false">IF(OR(FC13="自选",FC13=0),"",FC10/FC13)</f>
        <v>366.304347826087</v>
      </c>
      <c r="FD16" s="1040" t="n">
        <f aca="false">IF(OR(FD13="自选",FD13=0),"",FD10/FD13)</f>
        <v>366.304347826087</v>
      </c>
      <c r="FE16" s="1074" t="n">
        <f aca="false">IF(OR(FE13="自选",FE13=0),"",FE10/FE13)</f>
        <v>89.9032608695652</v>
      </c>
      <c r="FF16" s="1074" t="n">
        <f aca="false">IF(OR(FF13="自选",FF13=0),"",FF10/FF13)</f>
        <v>73.8491071428572</v>
      </c>
      <c r="FG16" s="1074" t="n">
        <f aca="false">IF(OR(FG13="自选",FG13=0),"",FG10/FG13)</f>
        <v>435.321052631579</v>
      </c>
      <c r="FH16" s="1040" t="n">
        <f aca="false">IF(OR(FH13="自选",FH13=0),"",FH10/FH13)</f>
        <v>48.4782608695652</v>
      </c>
      <c r="FI16" s="1040" t="n">
        <f aca="false">IF(OR(FI13="自选",FI13=0),"",FI10/FI13)</f>
        <v>162.405181121388</v>
      </c>
      <c r="FJ16" s="1040" t="n">
        <f aca="false">IF(OR(FJ13="自选",FJ13=0),"",FJ10/FJ13)</f>
        <v>162.405181121388</v>
      </c>
      <c r="FK16" s="1040" t="n">
        <f aca="false">IF(OR(FK13="自选",FK13=0),"",FK10/FK13)</f>
        <v>162.405181121388</v>
      </c>
      <c r="FL16" s="1040" t="n">
        <f aca="false">IF(OR(FL13="自选",FL13=0),"",FL10/FL13)</f>
        <v>162.495293581436</v>
      </c>
      <c r="FM16" s="1040" t="n">
        <f aca="false">IF(OR(FM13="自选",FM13=0),"",FM10/FM13)</f>
        <v>162.495293581436</v>
      </c>
      <c r="FN16" s="1040" t="n">
        <f aca="false">IF(OR(FN13="自选",FN13=0),"",FN10/FN13)</f>
        <v>659.876086956522</v>
      </c>
      <c r="FO16" s="1040" t="n">
        <f aca="false">IF(OR(FO13="自选",FO13=0),"",FO10/FO13)</f>
        <v>659.605434782609</v>
      </c>
      <c r="FP16" s="1040" t="n">
        <f aca="false">IF(OR(FP13="自选",FP13=0),"",FP10/FP13)</f>
        <v>681.839325842697</v>
      </c>
      <c r="FQ16" s="1040" t="n">
        <f aca="false">IF(OR(FQ13="自选",FQ13=0),"",FQ10/FQ13)</f>
        <v>0.00252933109858297</v>
      </c>
      <c r="FR16" s="1040" t="n">
        <f aca="false">IF(OR(FR13="自选",FR13=0),"",FR10/FR13)</f>
        <v>0.00253159409091371</v>
      </c>
      <c r="FS16" s="1040" t="n">
        <f aca="false">IF(OR(FS13="自选",FS13=0),"",FS10/FS13)</f>
        <v>161.930693163904</v>
      </c>
      <c r="FT16" s="1040" t="n">
        <f aca="false">IF(OR(FT13="自选",FT13=0),"",FT10/FT13)</f>
        <v>161.932240311855</v>
      </c>
      <c r="FU16" s="1040" t="n">
        <f aca="false">IF(OR(FU13="自选",FU13=0),"",FU10/FU13)</f>
        <v>175.623546722484</v>
      </c>
      <c r="FV16" s="1040" t="n">
        <f aca="false">IF(OR(FV13="自选",FV13=0),"",FV10/FV13)</f>
        <v>17.8122169668914</v>
      </c>
      <c r="FW16" s="1040" t="n">
        <f aca="false">IF(OR(FW13="自选",FW13=0),"",FW10/FW13)</f>
        <v>38.7562814070352</v>
      </c>
      <c r="FX16" s="1040" t="n">
        <f aca="false">IF(OR(FX13="自选",FX13=0),"",FX10/FX13)</f>
        <v>38.7562814070352</v>
      </c>
      <c r="FY16" s="1040" t="n">
        <f aca="false">IF(OR(FY13="自选",FY13=0),"",FY10/FY13)</f>
        <v>1144.55511022044</v>
      </c>
      <c r="FZ16" s="1040" t="n">
        <f aca="false">IF(OR(FZ13="自选",FZ13=0),"",FZ10/FZ13)</f>
        <v>790.769230769231</v>
      </c>
      <c r="GA16" s="1075" t="n">
        <f aca="false">'机泵选型（详细设计新模板）'!B17</f>
        <v>171.067879214189</v>
      </c>
      <c r="GB16" s="1075" t="n">
        <f aca="false">'机泵选型（详细设计新模板）'!C17</f>
        <v>272.759500317259</v>
      </c>
      <c r="GC16" s="1075" t="n">
        <f aca="false">'机泵选型（详细设计新模板）'!D17</f>
        <v>391.12582926926</v>
      </c>
      <c r="GD16" s="1075" t="n">
        <f aca="false">'机泵选型（详细设计新模板）'!E17</f>
        <v>7.15643942975406</v>
      </c>
      <c r="GE16" s="1075" t="n">
        <f aca="false">'机泵选型（详细设计新模板）'!G17</f>
        <v>17.0527638190955</v>
      </c>
      <c r="GF16" s="1075" t="n">
        <f aca="false">'机泵选型（详细设计新模板）'!I17</f>
        <v>0.332305368493927</v>
      </c>
      <c r="GG16" s="1075" t="n">
        <f aca="false">'机泵选型（详细设计新模板）'!J17</f>
        <v>161.286783514922</v>
      </c>
      <c r="GH16" s="1075" t="n">
        <f aca="false">'机泵选型（详细设计新模板）'!M17</f>
        <v>6.84724689165187</v>
      </c>
      <c r="GI16" s="1075" t="n">
        <f aca="false">'机泵选型（详细设计新模板）'!O17</f>
        <v>203.757870248914</v>
      </c>
      <c r="GJ16" s="1075" t="n">
        <f aca="false">'机泵选型（详细设计新模板）'!Q17</f>
        <v>58.4607472394494</v>
      </c>
      <c r="GK16" s="1075" t="n">
        <f aca="false">'机泵选型（详细设计新模板）'!U17</f>
        <v>4.56980110242492</v>
      </c>
      <c r="GL16" s="1075" t="n">
        <f aca="false">'机泵选型（详细设计新模板）'!W17</f>
        <v>85.4700854700855</v>
      </c>
      <c r="GM16" s="1075" t="n">
        <f aca="false">'机泵选型（详细设计新模板）'!Z17</f>
        <v>18.1511213900977</v>
      </c>
      <c r="GN16" s="1075" t="n">
        <f aca="false">'机泵选型（详细设计新模板）'!AA17</f>
        <v>183.53196099675</v>
      </c>
      <c r="GO16" s="1075" t="n">
        <f aca="false">'机泵选型（详细设计新模板）'!AC17</f>
        <v>71.4582796934107</v>
      </c>
      <c r="GP16" s="1075" t="n">
        <f aca="false">'机泵选型（详细设计新模板）'!AE17</f>
        <v>13.2</v>
      </c>
      <c r="GQ16" s="1075" t="n">
        <f aca="false">'机泵选型（详细设计新模板）'!AF17</f>
        <v>13.4588235294118</v>
      </c>
      <c r="GR16" s="1075" t="n">
        <f aca="false">'机泵选型（详细设计新模板）'!AG17</f>
        <v>13.5049504950495</v>
      </c>
      <c r="GS16" s="1075"/>
      <c r="GT16" s="1040"/>
      <c r="GU16" s="1040"/>
      <c r="GV16" s="1040"/>
      <c r="GW16" s="1040"/>
      <c r="GX16" s="1040"/>
      <c r="GY16" s="1040"/>
      <c r="GZ16" s="1040"/>
      <c r="HA16" s="1040"/>
      <c r="HB16" s="1040"/>
      <c r="HC16" s="1040"/>
      <c r="HD16" s="1040"/>
      <c r="HE16" s="1040"/>
      <c r="HF16" s="1040"/>
      <c r="HG16" s="1040"/>
      <c r="HH16" s="1040"/>
      <c r="HI16" s="1040"/>
      <c r="HJ16" s="1040"/>
      <c r="HK16" s="1040"/>
      <c r="HL16" s="1040"/>
      <c r="HM16" s="1040"/>
      <c r="HN16" s="1040"/>
      <c r="HO16" s="1040"/>
      <c r="HP16" s="1040"/>
      <c r="HQ16" s="1040"/>
      <c r="HR16" s="1040"/>
      <c r="HS16" s="1040"/>
      <c r="HT16" s="1040"/>
      <c r="HU16" s="1040"/>
      <c r="HV16" s="1040"/>
      <c r="HW16" s="1040"/>
      <c r="HX16" s="1040"/>
      <c r="HY16" s="1040"/>
      <c r="HZ16" s="1040"/>
      <c r="IA16" s="1040"/>
      <c r="IB16" s="1040"/>
      <c r="IC16" s="1040"/>
      <c r="ID16" s="1040"/>
      <c r="IE16" s="1040"/>
      <c r="IF16" s="1040"/>
      <c r="IG16" s="1040"/>
      <c r="IH16" s="1040"/>
      <c r="II16" s="1040"/>
      <c r="IJ16" s="1040"/>
      <c r="IK16" s="1040"/>
      <c r="IL16" s="1040"/>
      <c r="IM16" s="1040"/>
      <c r="IN16" s="1040"/>
      <c r="IO16" s="1040"/>
      <c r="IP16" s="1040"/>
      <c r="IQ16" s="1040"/>
      <c r="IR16" s="1040"/>
      <c r="IS16" s="1040"/>
      <c r="IT16" s="1040"/>
      <c r="IU16" s="1040"/>
      <c r="IV16" s="1040"/>
      <c r="IW16" s="1040"/>
      <c r="IX16" s="1040"/>
      <c r="IY16" s="1040"/>
      <c r="IZ16" s="1040"/>
      <c r="JA16" s="1040"/>
      <c r="JB16" s="1040"/>
      <c r="JC16" s="1040"/>
      <c r="JD16" s="1040"/>
      <c r="JE16" s="1040"/>
      <c r="JF16" s="1040"/>
      <c r="JG16" s="1040"/>
      <c r="JH16" s="1040"/>
      <c r="JI16" s="1040"/>
      <c r="JJ16" s="1040"/>
      <c r="JK16" s="1040"/>
      <c r="JL16" s="1040"/>
      <c r="JM16" s="1040"/>
      <c r="JN16" s="1040"/>
      <c r="JO16" s="1040"/>
      <c r="JP16" s="1040"/>
      <c r="JQ16" s="1040"/>
      <c r="JR16" s="1040"/>
      <c r="JS16" s="1040"/>
      <c r="JT16" s="1040"/>
      <c r="JV16" s="1040"/>
      <c r="JX16" s="1040"/>
    </row>
    <row r="17" customFormat="false" ht="17.35" hidden="false" customHeight="false" outlineLevel="0" collapsed="false">
      <c r="A17" s="1007" t="s">
        <v>1612</v>
      </c>
      <c r="B17" s="1007" t="s">
        <v>1611</v>
      </c>
      <c r="C17" s="1040" t="n">
        <f aca="false">IF(OR(C13="自选",C13=0),"",C12/C13)</f>
        <v>33.3095408365969</v>
      </c>
      <c r="D17" s="1040" t="n">
        <f aca="false">IF(OR(D13="自选",D13=0),"",D12/D13)</f>
        <v>310.47228489906</v>
      </c>
      <c r="E17" s="1072" t="n">
        <f aca="false">IF(OR(E13="自选",E13=0),"",E12/E13)</f>
        <v>59.2283944890291</v>
      </c>
      <c r="F17" s="1072" t="n">
        <f aca="false">IF(OR(F13="自选",F13=0),"",F12/F13)</f>
        <v>343.956429759924</v>
      </c>
      <c r="G17" s="1072" t="n">
        <f aca="false">IF(OR(G13="自选",G13=0),"",G12/G13)</f>
        <v>59.2545074834668</v>
      </c>
      <c r="H17" s="1040" t="n">
        <f aca="false">IF(OR(H13="自选",H13=0),"",H12/H13)</f>
        <v>403.207408635513</v>
      </c>
      <c r="I17" s="1040" t="n">
        <f aca="false">IF(OR(I13="自选",I13=0),"",I12/I13)</f>
        <v>427.637468914065</v>
      </c>
      <c r="J17" s="1040" t="n">
        <f aca="false">IF(OR(J13="自选",J13=0),"",J12/J13)</f>
        <v>427.680442155508</v>
      </c>
      <c r="K17" s="1040" t="n">
        <f aca="false">IF(OR(K13="自选",K13=0),"",K12/K13)</f>
        <v>427.669698035472</v>
      </c>
      <c r="L17" s="1040" t="n">
        <f aca="false">IF(OR(L13="自选",L13=0),"",L12/L13)</f>
        <v>421.950899108947</v>
      </c>
      <c r="M17" s="1040" t="n">
        <f aca="false">IF(OR(M13="自选",M13=0),"",M12/M13)</f>
        <v>422.448260459576</v>
      </c>
      <c r="N17" s="1040" t="n">
        <f aca="false">IF(OR(N13="自选",N13=0),"",N12/N13)</f>
        <v>53.9120879120879</v>
      </c>
      <c r="O17" s="1040" t="n">
        <f aca="false">IF(OR(O13="自选",O13=0),"",O12/O13)</f>
        <v>429.440288168468</v>
      </c>
      <c r="P17" s="1040" t="n">
        <f aca="false">IF(OR(P13="自选",P13=0),"",P12/P13)</f>
        <v>428.208337555186</v>
      </c>
      <c r="Q17" s="1040" t="n">
        <f aca="false">IF(OR(Q13="自选",Q13=0),"",Q12/Q13)</f>
        <v>436.694885948847</v>
      </c>
      <c r="R17" s="1040" t="n">
        <f aca="false">IF(OR(R13="自选",R13=0),"",R12/R13)</f>
        <v>371.409579409918</v>
      </c>
      <c r="S17" s="1040" t="n">
        <f aca="false">IF(OR(S13="自选",S13=0),"",S12/S13)</f>
        <v>55.7114300062775</v>
      </c>
      <c r="T17" s="1040" t="n">
        <f aca="false">IF(OR(T13="自选",T13=0),"",T12/T13)</f>
        <v>54.7369541619381</v>
      </c>
      <c r="U17" s="1040" t="n">
        <f aca="false">IF(OR(U13="自选",U13=0),"",U12/U13)</f>
        <v>54.7443823482241</v>
      </c>
      <c r="V17" s="1040" t="n">
        <f aca="false">IF(OR(V13="自选",V13=0),"",V12/V13)</f>
        <v>315.69813559322</v>
      </c>
      <c r="W17" s="1040" t="n">
        <v>403.207408635513</v>
      </c>
      <c r="X17" s="1040" t="n">
        <v>403.207408635513</v>
      </c>
      <c r="Y17" s="1040" t="n">
        <f aca="false">IF(OR(Y13="自选",Y13=0),"",Y12/Y13)</f>
        <v>498.132916477962</v>
      </c>
      <c r="Z17" s="1040" t="n">
        <f aca="false">IF(OR(Z13="自选",Z13=0),"",Z12/Z13)</f>
        <v>249.062819576333</v>
      </c>
      <c r="AA17" s="1040" t="n">
        <f aca="false">IF(OR(AA13="自选",AA13=0),"",AA12/AA13)</f>
        <v>508.109678861486</v>
      </c>
      <c r="AB17" s="1040" t="n">
        <f aca="false">IF(OR(AB13="自选",AB13=0),"",AB12/AB13)</f>
        <v>254.035911190583</v>
      </c>
      <c r="AC17" s="1040" t="n">
        <f aca="false">IF(OR(AC13="自选",AC13=0),"",AC12/AC13)</f>
        <v>1617.89841915265</v>
      </c>
      <c r="AD17" s="1040" t="n">
        <f aca="false">IF(OR(AD13="自选",AD13=0),"",AD12/AD13)</f>
        <v>935.300896078665</v>
      </c>
      <c r="AE17" s="1040" t="n">
        <f aca="false">IF(OR(AE13="自选",AE13=0),"",AE12/AE13)</f>
        <v>929.551322063286</v>
      </c>
      <c r="AF17" s="1040" t="n">
        <f aca="false">IF(OR(AF13="自选",AF13=0),"",AF12/AF13)</f>
        <v>1471.86924428186</v>
      </c>
      <c r="AG17" s="1040" t="n">
        <f aca="false">IF(OR(AG13="自选",AG13=0),"",AG12/AG13)</f>
        <v>1477.62423262154</v>
      </c>
      <c r="AH17" s="1040" t="n">
        <f aca="false">IF(OR(AH13="自选",AH13=0),"",AH12/AH13)</f>
        <v>35.7765517241379</v>
      </c>
      <c r="AI17" s="1040" t="n">
        <f aca="false">IF(OR(AI13="自选",AI13=0),"",AI12/AI13)</f>
        <v>77.4016279069767</v>
      </c>
      <c r="AJ17" s="1040" t="n">
        <f aca="false">IF(OR(AJ13="自选",AJ13=0),"",AJ12/AJ13)</f>
        <v>94.1561627906977</v>
      </c>
      <c r="AK17" s="1040" t="n">
        <f aca="false">IF(OR(AK13="自选",AK13=0),"",AK12/AK13)</f>
        <v>86.4004705882353</v>
      </c>
      <c r="AL17" s="1040" t="n">
        <f aca="false">IF(OR(AL13="自选",AL13=0),"",AL12/AL13)</f>
        <v>62.060705882353</v>
      </c>
      <c r="AM17" s="1040" t="n">
        <f aca="false">IF(OR(AM13="自选",AM13=0),"",AM12/AM13)</f>
        <v>0.441590361445783</v>
      </c>
      <c r="AN17" s="1040" t="n">
        <f aca="false">IF(OR(AN13="自选",AN13=0),"",AN12/AN13)</f>
        <v>0.451070663811563</v>
      </c>
      <c r="AO17" s="1040" t="n">
        <f aca="false">IF(OR(AO13="自选",AO13=0),"",AO12/AO13)</f>
        <v>0.460076045627377</v>
      </c>
      <c r="AP17" s="1040" t="n">
        <f aca="false">IF(OR(AP13="自选",AP13=0),"",AP12/AP13)</f>
        <v>0.464091680814941</v>
      </c>
      <c r="AQ17" s="1040" t="n">
        <f aca="false">IF(OR(AQ13="自选",AQ13=0),"",AQ12/AQ13)</f>
        <v>0.466330708661417</v>
      </c>
      <c r="AR17" s="1040" t="n">
        <f aca="false">IF(OR(AR13="自选",AR13=0),"",AR12/AR13)</f>
        <v>10.032</v>
      </c>
      <c r="AS17" s="1040" t="n">
        <f aca="false">IF(OR(AS13="自选",AS13=0),"",AS12/AS13)</f>
        <v>681.898750793147</v>
      </c>
      <c r="AT17" s="1040" t="n">
        <f aca="false">IF(OR(AT13="自选",AT13=0),"",AT12/AT13)</f>
        <v>562.269346980151</v>
      </c>
      <c r="AU17" s="1040" t="n">
        <f aca="false">IF(OR(AU13="自选",AU13=0),"",AU12/AU13)</f>
        <v>562.186621111311</v>
      </c>
      <c r="AV17" s="1040" t="n">
        <f aca="false">IF(OR(AV13="自选",AV13=0),"",AV12/AV13)</f>
        <v>1298.6978021148</v>
      </c>
      <c r="AW17" s="1040" t="n">
        <f aca="false">IF(OR(AW13="自选",AW13=0),"",AW12/AW13)</f>
        <v>1316.61357142857</v>
      </c>
      <c r="AX17" s="1040" t="n">
        <f aca="false">IF(OR(AX13="自选",AX13=0),"",AX12/AX13)</f>
        <v>2868.4425</v>
      </c>
      <c r="AY17" s="1040" t="n">
        <f aca="false">IF(OR(AY13="自选",AY13=0),"",AY12/AY13)</f>
        <v>3032.68263157895</v>
      </c>
      <c r="AZ17" s="1040" t="n">
        <f aca="false">IF(OR(AZ13="自选",AZ13=0),"",AZ12/AZ13)</f>
        <v>0.0275054049922474</v>
      </c>
      <c r="BA17" s="1040" t="n">
        <f aca="false">IF(OR(BA13="自选",BA13=0),"",BA12/BA13)</f>
        <v>795.822183908046</v>
      </c>
      <c r="BB17" s="1040" t="n">
        <f aca="false">IF(OR(BB13="自选",BB13=0),"",BB12/BB13)</f>
        <v>807.380924855491</v>
      </c>
      <c r="BC17" s="1040" t="n">
        <f aca="false">IF(OR(BC13="自选",BC13=0),"",BC12/BC13)</f>
        <v>674.767632850242</v>
      </c>
      <c r="BD17" s="1040" t="n">
        <f aca="false">IF(OR(BD13="自选",BD13=0),"",BD12/BD13)</f>
        <v>587.618493150685</v>
      </c>
      <c r="BE17" s="1040" t="n">
        <f aca="false">IF(OR(BE13="自选",BE13=0),"",BE12/BE13)</f>
        <v>435.493908629442</v>
      </c>
      <c r="BF17" s="1040" t="n">
        <f aca="false">IF(OR(BF13="自选",BF13=0),"",BF12/BF13)</f>
        <v>881.141329479769</v>
      </c>
      <c r="BG17" s="1040" t="n">
        <f aca="false">IF(OR(BG13="自选",BG13=0),"",BG12/BG13)</f>
        <v>849.233704735376</v>
      </c>
      <c r="BH17" s="1040" t="n">
        <f aca="false">IF(OR(BH13="自选",BH13=0),"",BH12/BH13)</f>
        <v>12.6693121046359</v>
      </c>
      <c r="BI17" s="1040" t="n">
        <f aca="false">IF(OR(BI13="自选",BI13=0),"",BI12/BI13)</f>
        <v>17.9990234514221</v>
      </c>
      <c r="BJ17" s="1040" t="n">
        <f aca="false">IF(OR(BJ13="自选",BJ13=0),"",BJ12/BJ13)</f>
        <v>7.09801984360548</v>
      </c>
      <c r="BK17" s="1040" t="n">
        <f aca="false">IF(OR(BK13="自选",BK13=0),"",BK12/BK13)</f>
        <v>131.901171875</v>
      </c>
      <c r="BL17" s="1040" t="n">
        <f aca="false">IF(OR(BL13="自选",BL13=0),"",BL12/BL13)</f>
        <v>832.381282051282</v>
      </c>
      <c r="BM17" s="1040" t="n">
        <f aca="false">IF(OR(BM13="自选",BM13=0),"",BM12/BM13)</f>
        <v>837.751483870968</v>
      </c>
      <c r="BN17" s="1040" t="n">
        <f aca="false">IF(OR(BN13="自选",BN13=0),"",BN12/BN13)</f>
        <v>501.386774423869</v>
      </c>
      <c r="BO17" s="1040" t="n">
        <f aca="false">IF(OR(BO13="自选",BO13=0),"",BO12/BO13)</f>
        <v>495.240189664486</v>
      </c>
      <c r="BP17" s="1040" t="n">
        <f aca="false">IF(OR(BP13="自选",BP13=0),"",BP12/BP13)</f>
        <v>37.3092402786203</v>
      </c>
      <c r="BQ17" s="1040" t="n">
        <f aca="false">IF(OR(BQ13="自选",BQ13=0),"",BQ12/BQ13)</f>
        <v>3.70967482683868</v>
      </c>
      <c r="BR17" s="1040" t="n">
        <f aca="false">IF(OR(BR13="自选",BR13=0),"",BR12/BR13)</f>
        <v>15.1386218706336</v>
      </c>
      <c r="BS17" s="1040" t="n">
        <f aca="false">IF(OR(BS13="自选",BS13=0),"",BS12/BS13)</f>
        <v>15.1386218706336</v>
      </c>
      <c r="BT17" s="1040" t="n">
        <f aca="false">IF(OR(BT13="自选",BT13=0),"",BT12/BT13)</f>
        <v>15.129561967158</v>
      </c>
      <c r="BU17" s="1040" t="n">
        <f aca="false">IF(OR(BU13="自选",BU13=0),"",BU12/BU13)</f>
        <v>2.77520814061055</v>
      </c>
      <c r="BV17" s="1040" t="n">
        <f aca="false">IF(OR(BV13="自选",BV13=0),"",BV12/BV13)</f>
        <v>12.3586421243844</v>
      </c>
      <c r="BW17" s="1040" t="n">
        <f aca="false">IF(OR(BW13="自选",BW13=0),"",BW12/BW13)</f>
        <v>431.8</v>
      </c>
      <c r="BX17" s="1040" t="n">
        <f aca="false">IF(OR(BX13="自选",BX13=0),"",BX12/BX13)</f>
        <v>84.3705158264947</v>
      </c>
      <c r="BY17" s="1040" t="n">
        <f aca="false">IF(OR(BY13="自选",BY13=0),"",BY12/BY13)</f>
        <v>492.305757729045</v>
      </c>
      <c r="BZ17" s="1040" t="n">
        <f aca="false">IF(OR(BZ13="自选",BZ13=0),"",BZ12/BZ13)</f>
        <v>490.583234988881</v>
      </c>
      <c r="CA17" s="1040" t="n">
        <f aca="false">IF(OR(CA13="自选",CA13=0),"",CA12/CA13)</f>
        <v>1438.68866086957</v>
      </c>
      <c r="CB17" s="1040" t="n">
        <f aca="false">IF(OR(CB13="自选",CB13=0),"",CB12/CB13)</f>
        <v>1926.06747380675</v>
      </c>
      <c r="CC17" s="1040" t="n">
        <f aca="false">IF(OR(CC13="自选",CC13=0),"",CC12/CC13)</f>
        <v>1383.69532258065</v>
      </c>
      <c r="CD17" s="1040" t="n">
        <f aca="false">IF(OR(CD13="自选",CD13=0),"",CD12/CD13)</f>
        <v>2318.62459459459</v>
      </c>
      <c r="CE17" s="1040" t="n">
        <f aca="false">IF(OR(CE13="自选",CE13=0),"",CE12/CE13)</f>
        <v>509.394675622284</v>
      </c>
      <c r="CF17" s="1040" t="n">
        <f aca="false">IF(OR(CF13="自选",CF13=0),"",CF12/CF13)</f>
        <v>509.032661086545</v>
      </c>
      <c r="CG17" s="1040" t="n">
        <f aca="false">IF(OR(CG13="自选",CG13=0),"",CG12/CG13)</f>
        <v>1115.29232179931</v>
      </c>
      <c r="CH17" s="1040" t="n">
        <f aca="false">IF(OR(CH13="自选",CH13=0),"",CH12/CH13)</f>
        <v>437.136463043414</v>
      </c>
      <c r="CI17" s="1040" t="n">
        <f aca="false">IF(OR(CI13="自选",CI13=0),"",CI12/CI13)</f>
        <v>662.139087740917</v>
      </c>
      <c r="CJ17" s="1040" t="n">
        <f aca="false">IF(OR(CJ13="自选",CJ13=0),"",CJ12/CJ13)</f>
        <v>1813.50701754386</v>
      </c>
      <c r="CK17" s="1040" t="n">
        <f aca="false">IF(OR(CK13="自选",CK13=0),"",CK12/CK13)</f>
        <v>1281.88777777778</v>
      </c>
      <c r="CL17" s="1040" t="n">
        <f aca="false">IF(OR(CL13="自选",CL13=0),"",CL12/CL13)</f>
        <v>354.488519553073</v>
      </c>
      <c r="CM17" s="1040" t="n">
        <f aca="false">IF(OR(CM13="自选",CM13=0),"",CM12/CM13)</f>
        <v>278.304583333333</v>
      </c>
      <c r="CN17" s="1040" t="n">
        <f aca="false">IF(OR(CN13="自选",CN13=0),"",CN12/CN13)</f>
        <v>24.4237419015166</v>
      </c>
      <c r="CO17" s="1040" t="n">
        <f aca="false">IF(OR(CO13="自选",CO13=0),"",CO12/CO13)</f>
        <v>24.4144584301858</v>
      </c>
      <c r="CP17" s="1040" t="n">
        <f aca="false">IF(OR(CP13="自选",CP13=0),"",CP12/CP13)</f>
        <v>13.9813057856077</v>
      </c>
      <c r="CQ17" s="1040" t="n">
        <f aca="false">IF(OR(CQ13="自选",CQ13=0),"",CQ12/CQ13)</f>
        <v>12.607943685882</v>
      </c>
      <c r="CR17" s="1040" t="n">
        <f aca="false">IF(OR(CR13="自选",CR13=0),"",CR12/CR13)</f>
        <v>5.33002706607786</v>
      </c>
      <c r="CS17" s="1040" t="n">
        <f aca="false">IF(OR(CS13="自选",CS13=0),"",CS12/CS13)</f>
        <v>284.538568111546</v>
      </c>
      <c r="CT17" s="1040" t="n">
        <f aca="false">IF(OR(CT13="自选",CT13=0),"",CT12/CT13)</f>
        <v>307.403274477652</v>
      </c>
      <c r="CU17" s="1040" t="n">
        <f aca="false">IF(OR(CU13="自选",CU13=0),"",CU12/CU13)</f>
        <v>590</v>
      </c>
      <c r="CV17" s="1040" t="n">
        <f aca="false">IF(OR(CV13="自选",CV13=0),"",CV12/CV13)</f>
        <v>649</v>
      </c>
      <c r="CW17" s="1040" t="n">
        <f aca="false">IF(OR(CW13="自选",CW13=0),"",CW12/CW13)</f>
        <v>5266.45232142857</v>
      </c>
      <c r="CX17" s="1040" t="n">
        <f aca="false">IF(OR(CX13="自选",CX13=0),"",CX12/CX13)</f>
        <v>5438.32</v>
      </c>
      <c r="CY17" s="1040" t="n">
        <f aca="false">IF(OR(CY13="自选",CY13=0),"",CY12/CY13)</f>
        <v>957.537142857143</v>
      </c>
      <c r="CZ17" s="1040" t="n">
        <f aca="false">IF(OR(CZ13="自选",CZ13=0),"",CZ12/CZ13)</f>
        <v>2872.61</v>
      </c>
      <c r="DA17" s="1040" t="n">
        <f aca="false">IF(OR(DA13="自选",DA13=0),"",DA12/DA13)</f>
        <v>0.457118211002162</v>
      </c>
      <c r="DB17" s="1040" t="n">
        <f aca="false">IF(OR(DB13="自选",DB13=0),"",DB12/DB13)</f>
        <v>455.624276121242</v>
      </c>
      <c r="DC17" s="1040" t="n">
        <f aca="false">IF(OR(DC13="自选",DC13=0),"",DC12/DC13)</f>
        <v>454.525205500499</v>
      </c>
      <c r="DD17" s="1040" t="n">
        <f aca="false">IF(OR(DD13="自选",DD13=0),"",DD12/DD13)</f>
        <v>20970.4938235294</v>
      </c>
      <c r="DE17" s="1040" t="n">
        <f aca="false">IF(OR(DE13="自选",DE13=0),"",DE12/DE13)</f>
        <v>102.539303074755</v>
      </c>
      <c r="DF17" s="1040" t="n">
        <f aca="false">IF(OR(DF13="自选",DF13=0),"",DF12/DF13)</f>
        <v>107.673815845049</v>
      </c>
      <c r="DG17" s="1040" t="n">
        <f aca="false">IF(OR(DG13="自选",DG13=0),"",DG12/DG13)</f>
        <v>107.440432897826</v>
      </c>
      <c r="DH17" s="1040" t="n">
        <f aca="false">IF(OR(DH13="自选",DH13=0),"",DH12/DH13)</f>
        <v>99.459245879431</v>
      </c>
      <c r="DI17" s="1040" t="n">
        <f aca="false">IF(OR(DI13="自选",DI13=0),"",DI12/DI13)</f>
        <v>6.75459540008429</v>
      </c>
      <c r="DJ17" s="1040" t="n">
        <f aca="false">IF(OR(DJ13="自选",DJ13=0),"",DJ12/DJ13)</f>
        <v>6.32512016011953</v>
      </c>
      <c r="DK17" s="1040" t="n">
        <f aca="false">IF(OR(DK13="自选",DK13=0),"",DK12/DK13)</f>
        <v>6.32681451612903</v>
      </c>
      <c r="DL17" s="1040" t="n">
        <f aca="false">IF(OR(DL13="自选",DL13=0),"",DL12/DL13)</f>
        <v>11.4245027560623</v>
      </c>
      <c r="DM17" s="1040" t="n">
        <f aca="false">IF(OR(DM13="自选",DM13=0),"",DM12/DM13)</f>
        <v>271.950271950272</v>
      </c>
      <c r="DN17" s="1040" t="n">
        <f aca="false">IF(OR(DN13="自选",DN13=0),"",DN12/DN13)</f>
        <v>252.30568580567</v>
      </c>
      <c r="DO17" s="1040" t="n">
        <f aca="false">IF(OR(DO13="自选",DO13=0),"",DO12/DO13)</f>
        <v>245.468277945619</v>
      </c>
      <c r="DP17" s="1040" t="n">
        <f aca="false">IF(OR(DP13="自选",DP13=0),"",DP12/DP13)</f>
        <v>235.589190443053</v>
      </c>
      <c r="DQ17" s="1040" t="n">
        <f aca="false">IF(OR(DQ13="自选",DQ13=0),"",DQ12/DQ13)</f>
        <v>235.763511062749</v>
      </c>
      <c r="DR17" s="1040" t="n">
        <f aca="false">IF(OR(DR13="自选",DR13=0),"",DR12/DR13)</f>
        <v>52.3102407015798</v>
      </c>
      <c r="DS17" s="1040" t="n">
        <f aca="false">IF(OR(DS13="自选",DS13=0),"",DS12/DS13)</f>
        <v>143.768213675214</v>
      </c>
      <c r="DT17" s="1040" t="n">
        <f aca="false">IF(OR(DT13="自选",DT13=0),"",DT12/DT13)</f>
        <v>1057.45414634146</v>
      </c>
      <c r="DU17" s="1040" t="n">
        <f aca="false">IF(OR(DU13="自选",DU13=0),"",DU12/DU13)</f>
        <v>45.3778034752442</v>
      </c>
      <c r="DV17" s="1040" t="n">
        <f aca="false">IF(OR(DV13="自选",DV13=0),"",DV12/DV13)</f>
        <v>45.2572954762736</v>
      </c>
      <c r="DW17" s="1040" t="n">
        <f aca="false">IF(OR(DW13="自选",DW13=0),"",DW12/DW13)</f>
        <v>40.5570212418745</v>
      </c>
      <c r="DX17" s="1040" t="n">
        <f aca="false">IF(OR(DX13="自选",DX13=0),"",DX12/DX13)</f>
        <v>5.63020577685482</v>
      </c>
      <c r="DY17" s="1040" t="n">
        <f aca="false">IF(OR(DY13="自选",DY13=0),"",DY12/DY13)</f>
        <v>5.63091446912959</v>
      </c>
      <c r="DZ17" s="1040" t="n">
        <f aca="false">IF(OR(DZ13="自选",DZ13=0),"",DZ12/DZ13)</f>
        <v>0.830711139081183</v>
      </c>
      <c r="EA17" s="1040" t="n">
        <f aca="false">IF(OR(EA13="自选",EA13=0),"",EA12/EA13)</f>
        <v>0.830711139081183</v>
      </c>
      <c r="EB17" s="1040" t="n">
        <f aca="false">IF(OR(EB13="自选",EB13=0),"",EB12/EB13)</f>
        <v>34.4753433972528</v>
      </c>
      <c r="EC17" s="1040" t="n">
        <f aca="false">IF(OR(EC13="自选",EC13=0),"",EC12/EC13)</f>
        <v>38.9518213185997</v>
      </c>
      <c r="ED17" s="1040" t="n">
        <f aca="false">IF(OR(ED13="自选",ED13=0),"",ED12/ED13)</f>
        <v>476.781428571429</v>
      </c>
      <c r="EE17" s="1040" t="n">
        <f aca="false">IF(OR(EE13="自选",EE13=0),"",EE12/EE13)</f>
        <v>1509.70657894737</v>
      </c>
      <c r="EF17" s="1040" t="n">
        <f aca="false">IF(OR(EF13="自选",EF13=0),"",EF12/EF13)</f>
        <v>4074.4</v>
      </c>
      <c r="EG17" s="1040" t="n">
        <f aca="false">IF(OR(EG13="自选",EG13=0),"",EG12/EG13)</f>
        <v>2294.754</v>
      </c>
      <c r="EH17" s="1040" t="n">
        <f aca="false">IF(OR(EH13="自选",EH13=0),"",EH12/EH13)</f>
        <v>398.61982402005</v>
      </c>
      <c r="EI17" s="1040" t="n">
        <f aca="false">IF(OR(EI13="自选",EI13=0),"",EI12/EI13)</f>
        <v>608.235294117647</v>
      </c>
      <c r="EJ17" s="1073" t="n">
        <f aca="false">IF(OR(EJ13="自选",EJ13=0),"",EJ12/EJ13)</f>
        <v>10694.4444444444</v>
      </c>
      <c r="EK17" s="1040" t="n">
        <f aca="false">IF(OR(EK13="自选",EK13=0),"",EK12/EK13)</f>
        <v>10694.4444444444</v>
      </c>
      <c r="EL17" s="1040" t="n">
        <f aca="false">IF(OR(EL13="自选",EL13=0),"",EL12/EL13)</f>
        <v>574.285714285714</v>
      </c>
      <c r="EM17" s="1040" t="n">
        <f aca="false">IF(OR(EM13="自选",EM13=0),"",EM12/EM13)</f>
        <v>3840</v>
      </c>
      <c r="EN17" s="1040" t="n">
        <f aca="false">IF(OR(EN13="自选",EN13=0),"",EN12/EN13)</f>
        <v>4414.28571428571</v>
      </c>
      <c r="EO17" s="1040" t="n">
        <f aca="false">IF(OR(EO13="自选",EO13=0),"",EO12/EO13)</f>
        <v>5234.82142857143</v>
      </c>
      <c r="EP17" s="1040" t="n">
        <f aca="false">IF(OR(EP13="自选",EP13=0),"",EP12/EP13)</f>
        <v>3353.36428571429</v>
      </c>
      <c r="EQ17" s="1040" t="n">
        <f aca="false">IF(OR(EQ13="自选",EQ13=0),"",EQ12/EQ13)</f>
        <v>3353.36428571429</v>
      </c>
      <c r="ER17" s="1040" t="n">
        <f aca="false">IF(OR(ER13="自选",ER13=0),"",ER12/ER13)</f>
        <v>796.346</v>
      </c>
      <c r="ES17" s="1040" t="n">
        <f aca="false">IF(OR(ES13="自选",ES13=0),"",ES12/ES13)</f>
        <v>1951.05263157895</v>
      </c>
      <c r="ET17" s="1040" t="n">
        <f aca="false">IF(OR(ET13="自选",ET13=0),"",ET12/ET13)</f>
        <v>3547.36842105263</v>
      </c>
      <c r="EU17" s="1074" t="n">
        <f aca="false">IF(OR(EU13="自选",EU13=0),"",EU12/EU13)</f>
        <v>2341.57578947369</v>
      </c>
      <c r="EV17" s="1074" t="n">
        <f aca="false">IF(OR(EV13="自选",EV13=0),"",EV12/EV13)</f>
        <v>1534.13586206897</v>
      </c>
      <c r="EW17" s="1074" t="n">
        <f aca="false">IF(OR(EW13="自选",EW13=0),"",EW12/EW13)</f>
        <v>1271.14114285714</v>
      </c>
      <c r="EX17" s="1074" t="n">
        <f aca="false">IF(OR(EX13="自选",EX13=0),"",EX12/EX13)</f>
        <v>1271.14114285714</v>
      </c>
      <c r="EY17" s="1074" t="n">
        <f aca="false">IF(OR(EY13="自选",EY13=0),"",EY12/EY13)</f>
        <v>855.575769230769</v>
      </c>
      <c r="EZ17" s="1074" t="n">
        <f aca="false">IF(OR(EZ13="自选",EZ13=0),"",EZ12/EZ13)</f>
        <v>717.579677419355</v>
      </c>
      <c r="FA17" s="1074" t="n">
        <f aca="false">IF(OR(FA13="自选",FA13=0),"",FA12/FA13)</f>
        <v>717.579677419355</v>
      </c>
      <c r="FB17" s="1074" t="n">
        <f aca="false">IF(OR(FB13="自选",FB13=0),"",FB12/FB13)</f>
        <v>483.586304347826</v>
      </c>
      <c r="FC17" s="1040" t="n">
        <f aca="false">IF(OR(FC13="自选",FC13=0),"",FC12/FC13)</f>
        <v>402.934782608696</v>
      </c>
      <c r="FD17" s="1040" t="n">
        <f aca="false">IF(OR(FD13="自选",FD13=0),"",FD12/FD13)</f>
        <v>842.5</v>
      </c>
      <c r="FE17" s="1074" t="n">
        <f aca="false">IF(OR(FE13="自选",FE13=0),"",FE12/FE13)</f>
        <v>98.8935869565218</v>
      </c>
      <c r="FF17" s="1074" t="n">
        <f aca="false">IF(OR(FF13="自选",FF13=0),"",FF12/FF13)</f>
        <v>81.2340178571429</v>
      </c>
      <c r="FG17" s="1074" t="n">
        <f aca="false">IF(OR(FG13="自选",FG13=0),"",FG12/FG13)</f>
        <v>478.853157894737</v>
      </c>
      <c r="FH17" s="1040" t="n">
        <f aca="false">IF(OR(FH13="自选",FH13=0),"",FH12/FH13)</f>
        <v>53.3260869565218</v>
      </c>
      <c r="FI17" s="1040" t="n">
        <f aca="false">IF(OR(FI13="自选",FI13=0),"",FI12/FI13)</f>
        <v>178.645699233527</v>
      </c>
      <c r="FJ17" s="1040" t="n">
        <f aca="false">IF(OR(FJ13="自选",FJ13=0),"",FJ12/FJ13)</f>
        <v>178.645699233527</v>
      </c>
      <c r="FK17" s="1040" t="n">
        <f aca="false">IF(OR(FK13="自选",FK13=0),"",FK12/FK13)</f>
        <v>178.645699233527</v>
      </c>
      <c r="FL17" s="1040" t="n">
        <f aca="false">IF(OR(FL13="自选",FL13=0),"",FL12/FL13)</f>
        <v>178.74482293958</v>
      </c>
      <c r="FM17" s="1040" t="n">
        <f aca="false">IF(OR(FM13="自选",FM13=0),"",FM12/FM13)</f>
        <v>178.74482293958</v>
      </c>
      <c r="FN17" s="1040" t="n">
        <f aca="false">IF(OR(FN13="自选",FN13=0),"",FN12/FN13)</f>
        <v>725.863695652174</v>
      </c>
      <c r="FO17" s="1040" t="n">
        <f aca="false">IF(OR(FO13="自选",FO13=0),"",FO12/FO13)</f>
        <v>725.56597826087</v>
      </c>
      <c r="FP17" s="1040" t="n">
        <f aca="false">IF(OR(FP13="自选",FP13=0),"",FP12/FP13)</f>
        <v>750.023258426966</v>
      </c>
      <c r="FQ17" s="1040" t="n">
        <f aca="false">IF(OR(FQ13="自选",FQ13=0),"",FQ12/FQ13)</f>
        <v>0.00278226420844126</v>
      </c>
      <c r="FR17" s="1040" t="n">
        <f aca="false">IF(OR(FR13="自选",FR13=0),"",FR12/FR13)</f>
        <v>0.00278475350000508</v>
      </c>
      <c r="FS17" s="1040" t="n">
        <f aca="false">IF(OR(FS13="自选",FS13=0),"",FS12/FS13)</f>
        <v>178.123762480294</v>
      </c>
      <c r="FT17" s="1040" t="n">
        <f aca="false">IF(OR(FT13="自选",FT13=0),"",FT12/FT13)</f>
        <v>178.125464343041</v>
      </c>
      <c r="FU17" s="1040" t="n">
        <f aca="false">IF(OR(FU13="自选",FU13=0),"",FU12/FU13)</f>
        <v>193.185901394732</v>
      </c>
      <c r="FV17" s="1040" t="n">
        <f aca="false">IF(OR(FV13="自选",FV13=0),"",FV12/FV13)</f>
        <v>19.5934386635806</v>
      </c>
      <c r="FW17" s="1040" t="n">
        <f aca="false">IF(OR(FW13="自选",FW13=0),"",FW12/FW13)</f>
        <v>77.5125628140704</v>
      </c>
      <c r="FX17" s="1040" t="n">
        <f aca="false">IF(OR(FX13="自选",FX13=0),"",FX12/FX13)</f>
        <v>77.5125628140704</v>
      </c>
      <c r="FY17" s="1040" t="n">
        <f aca="false">IF(OR(FY13="自选",FY13=0),"",FY12/FY13)</f>
        <v>1373.46613226453</v>
      </c>
      <c r="FZ17" s="1040" t="n">
        <f aca="false">IF(OR(FZ13="自选",FZ13=0),"",FZ12/FZ13)</f>
        <v>790.769230769231</v>
      </c>
      <c r="GA17" s="1076" t="n">
        <f aca="false">GA16*GA11</f>
        <v>205.281455057027</v>
      </c>
      <c r="GB17" s="1076" t="n">
        <f aca="false">GB16*GB11</f>
        <v>327.311400380711</v>
      </c>
      <c r="GC17" s="1076" t="n">
        <f aca="false">GC16*GC11</f>
        <v>469.350995123112</v>
      </c>
      <c r="GD17" s="1076" t="n">
        <f aca="false">GD16*GD11</f>
        <v>8.58772731570488</v>
      </c>
      <c r="GE17" s="1076" t="n">
        <f aca="false">GE16*GE11</f>
        <v>20.4633165829146</v>
      </c>
      <c r="GF17" s="1076" t="n">
        <f aca="false">GF16*GF11</f>
        <v>0.398766442192712</v>
      </c>
      <c r="GG17" s="1076" t="n">
        <f aca="false">GG16*GG11</f>
        <v>193.544140217906</v>
      </c>
      <c r="GH17" s="1076" t="n">
        <f aca="false">GH16*GH11</f>
        <v>8.21669626998224</v>
      </c>
      <c r="GI17" s="1076" t="n">
        <f aca="false">GI16*GI11</f>
        <v>244.509444298696</v>
      </c>
      <c r="GJ17" s="1076" t="n">
        <f aca="false">GJ16*GJ11</f>
        <v>70.1528966873393</v>
      </c>
      <c r="GK17" s="1076" t="n">
        <f aca="false">GK16*GK11</f>
        <v>5.4837613229099</v>
      </c>
      <c r="GL17" s="1076" t="n">
        <f aca="false">GL16*GL11</f>
        <v>102.564102564103</v>
      </c>
      <c r="GM17" s="1076" t="n">
        <f aca="false">GM16*GM11</f>
        <v>21.7813456681172</v>
      </c>
      <c r="GN17" s="1076" t="n">
        <f aca="false">GN16*GN11</f>
        <v>220.2383531961</v>
      </c>
      <c r="GO17" s="1076" t="n">
        <f aca="false">GO16*GO11</f>
        <v>85.7499356320929</v>
      </c>
      <c r="GP17" s="1076" t="n">
        <f aca="false">GP16*GP11</f>
        <v>15.84</v>
      </c>
      <c r="GQ17" s="1076" t="n">
        <f aca="false">GQ16*GQ11</f>
        <v>16.1505882352941</v>
      </c>
      <c r="GR17" s="1076" t="n">
        <f aca="false">GR16*GR11</f>
        <v>16.2059405940594</v>
      </c>
      <c r="GS17" s="1076"/>
      <c r="GT17" s="1040"/>
      <c r="GU17" s="1040"/>
      <c r="GV17" s="1040"/>
      <c r="GW17" s="1040"/>
      <c r="GX17" s="1040"/>
      <c r="GY17" s="1040"/>
      <c r="GZ17" s="1040"/>
      <c r="HA17" s="1040"/>
      <c r="HB17" s="1040"/>
      <c r="HC17" s="1040"/>
      <c r="HD17" s="1040"/>
      <c r="HE17" s="1040"/>
      <c r="HF17" s="1040"/>
      <c r="HG17" s="1040"/>
      <c r="HH17" s="1040"/>
      <c r="HI17" s="1040"/>
      <c r="HJ17" s="1040"/>
      <c r="HK17" s="1040"/>
      <c r="HL17" s="1040"/>
      <c r="HM17" s="1040"/>
      <c r="HN17" s="1040"/>
      <c r="HO17" s="1040"/>
      <c r="HP17" s="1040"/>
      <c r="HQ17" s="1040"/>
      <c r="HR17" s="1040"/>
      <c r="HS17" s="1040"/>
      <c r="HT17" s="1040"/>
      <c r="HU17" s="1040"/>
      <c r="HV17" s="1040"/>
      <c r="HW17" s="1040"/>
      <c r="HX17" s="1040"/>
      <c r="HY17" s="1040"/>
      <c r="HZ17" s="1040"/>
      <c r="IA17" s="1040"/>
      <c r="IB17" s="1040"/>
      <c r="IC17" s="1040"/>
      <c r="ID17" s="1040"/>
      <c r="IE17" s="1040"/>
      <c r="IF17" s="1040"/>
      <c r="IG17" s="1040"/>
      <c r="IH17" s="1040"/>
      <c r="II17" s="1040"/>
      <c r="IJ17" s="1040"/>
      <c r="IK17" s="1040"/>
      <c r="IL17" s="1040"/>
      <c r="IM17" s="1040"/>
      <c r="IN17" s="1040"/>
      <c r="IO17" s="1040"/>
      <c r="IP17" s="1040"/>
      <c r="IQ17" s="1040"/>
      <c r="IR17" s="1040"/>
      <c r="IS17" s="1040"/>
      <c r="IT17" s="1040"/>
      <c r="IU17" s="1040"/>
      <c r="IV17" s="1040"/>
      <c r="IW17" s="1040"/>
      <c r="IX17" s="1040"/>
      <c r="IY17" s="1040"/>
      <c r="IZ17" s="1040"/>
      <c r="JA17" s="1040"/>
      <c r="JB17" s="1040"/>
      <c r="JC17" s="1040"/>
      <c r="JD17" s="1040"/>
      <c r="JE17" s="1040"/>
      <c r="JF17" s="1040"/>
      <c r="JG17" s="1040"/>
      <c r="JH17" s="1040"/>
      <c r="JI17" s="1040"/>
      <c r="JJ17" s="1040"/>
      <c r="JK17" s="1040"/>
      <c r="JL17" s="1040"/>
      <c r="JM17" s="1040"/>
      <c r="JN17" s="1040"/>
      <c r="JO17" s="1040"/>
      <c r="JP17" s="1040"/>
      <c r="JQ17" s="1040"/>
      <c r="JR17" s="1040"/>
      <c r="JS17" s="1040"/>
      <c r="JT17" s="1040"/>
      <c r="JV17" s="1040"/>
      <c r="JX17" s="1040"/>
    </row>
    <row r="18" customFormat="false" ht="17.35" hidden="false" customHeight="false" outlineLevel="0" collapsed="false">
      <c r="A18" s="1044" t="s">
        <v>1613</v>
      </c>
      <c r="B18" s="1044"/>
      <c r="C18" s="1077" t="n">
        <f aca="false">IF(OR(C13="自选",C21=0,C14=0),"",64/C20)</f>
        <v>0.00397132503402518</v>
      </c>
      <c r="D18" s="1077" t="n">
        <f aca="false">IF(OR(D13="自选",D21=0,D14=0),"",64/D20)</f>
        <v>0.000617536699927098</v>
      </c>
      <c r="E18" s="1078" t="n">
        <f aca="false">IF(OR(E13="自选",E21=0,E14=0),"",64/E20)</f>
        <v>0.00444312708324746</v>
      </c>
      <c r="F18" s="1078" t="n">
        <f aca="false">IF(OR(F13="自选",F21=0,F14=0),"",64/F20)</f>
        <v>0.000586185145024556</v>
      </c>
      <c r="G18" s="1078" t="n">
        <f aca="false">IF(OR(G13="自选",G21=0,G14=0),"",64/G20)</f>
        <v>0.00294791206799194</v>
      </c>
      <c r="H18" s="1077" t="n">
        <f aca="false">IF(OR(H13="自选",H21=0,H14=0),"",64/H20)</f>
        <v>0.000566020376035711</v>
      </c>
      <c r="I18" s="1077" t="n">
        <f aca="false">IF(OR(I13="自选",I21=0,I14=0),"",64/I20)</f>
        <v>0.000119581769585009</v>
      </c>
      <c r="J18" s="1077" t="n">
        <f aca="false">IF(OR(J13="自选",J21=0,J14=0),"",64/J20)</f>
        <v>0.000119581769585009</v>
      </c>
      <c r="K18" s="1077" t="n">
        <f aca="false">IF(OR(K13="自选",K21=0,K14=0),"",64/K20)</f>
        <v>0.000157847935852212</v>
      </c>
      <c r="L18" s="1077" t="n">
        <f aca="false">IF(OR(L13="自选",L21=0,L14=0),"",64/L20)</f>
        <v>0.000120198280041537</v>
      </c>
      <c r="M18" s="1077" t="n">
        <f aca="false">IF(OR(M13="自选",M21=0,M14=0),"",64/M20)</f>
        <v>0.000231191421197685</v>
      </c>
      <c r="N18" s="1077" t="n">
        <f aca="false">IF(OR(N13="自选",N21=0,N14=0),"",64/N20)</f>
        <v>0.000295074659882654</v>
      </c>
      <c r="O18" s="1077" t="n">
        <f aca="false">IF(OR(O13="自选",O21=0,O14=0),"",64/O20)</f>
        <v>0.000107750014740963</v>
      </c>
      <c r="P18" s="1077" t="n">
        <f aca="false">IF(OR(P13="自选",P21=0,P14=0),"",64/P20)</f>
        <v>3.26274852804699E-005</v>
      </c>
      <c r="Q18" s="1077" t="n">
        <f aca="false">IF(OR(Q13="自选",Q21=0,Q14=0),"",64/Q20)</f>
        <v>8.18354542336426E-005</v>
      </c>
      <c r="R18" s="1077" t="n">
        <f aca="false">IF(OR(R13="自选",R21=0,R14=0),"",64/R20)</f>
        <v>0.000235500221840662</v>
      </c>
      <c r="S18" s="1077" t="n">
        <f aca="false">IF(OR(S13="自选",S21=0,S14=0),"",64/S20)</f>
        <v>0.00157000167353319</v>
      </c>
      <c r="T18" s="1077" t="n">
        <f aca="false">IF(OR(T13="自选",T21=0,T14=0),"",64/T20)</f>
        <v>0.00242636622273311</v>
      </c>
      <c r="U18" s="1077" t="n">
        <f aca="false">IF(OR(U13="自选",U21=0,U14=0),"",64/U20)</f>
        <v>0.00242636622273311</v>
      </c>
      <c r="V18" s="1077" t="n">
        <f aca="false">IF(OR(V13="自选",V21=0,V14=0),"",64/V20)</f>
        <v>0.000277059090578491</v>
      </c>
      <c r="W18" s="1077" t="n">
        <v>0.000566020376035711</v>
      </c>
      <c r="X18" s="1077" t="n">
        <v>0.000566020376035711</v>
      </c>
      <c r="Y18" s="1077" t="n">
        <f aca="false">IF(OR(Y13="自选",Y21=0,Y14=0),"",64/Y20)</f>
        <v>1.50031666095011E-005</v>
      </c>
      <c r="Z18" s="1077" t="e">
        <f aca="false">IF(OR(Z13="自选",Z21=0,Z14=0),"",64/Z20)</f>
        <v>#DIV/0!</v>
      </c>
      <c r="AA18" s="1077" t="n">
        <f aca="false">IF(OR(AA13="自选",AA21=0,AA14=0),"",64/AA20)</f>
        <v>1.0911393897819E-005</v>
      </c>
      <c r="AB18" s="1077" t="e">
        <f aca="false">IF(OR(AB13="自选",AB21=0,AB14=0),"",64/AB20)</f>
        <v>#DIV/0!</v>
      </c>
      <c r="AC18" s="1077" t="n">
        <f aca="false">IF(OR(AC13="自选",AC21=0,AC14=0),"",64/AC20)</f>
        <v>5.43520488630671E-006</v>
      </c>
      <c r="AD18" s="1077" t="n">
        <f aca="false">IF(OR(AD13="自选",AD21=0,AD14=0),"",64/AD20)</f>
        <v>7.82448912515933E-006</v>
      </c>
      <c r="AE18" s="1077" t="n">
        <f aca="false">IF(OR(AE13="自选",AE21=0,AE14=0),"",64/AE20)</f>
        <v>6.23274256293329E-006</v>
      </c>
      <c r="AF18" s="1077" t="n">
        <f aca="false">IF(OR(AF13="自选",AF21=0,AF14=0),"",64/AF20)</f>
        <v>4.34156508033349E-006</v>
      </c>
      <c r="AG18" s="1077" t="n">
        <f aca="false">IF(OR(AG13="自选",AG21=0,AG14=0),"",64/AG20)</f>
        <v>5.46160106404083E-006</v>
      </c>
      <c r="AH18" s="1077" t="n">
        <f aca="false">IF(OR(AH13="自选",AH21=0,AH14=0),"",64/AH20)</f>
        <v>0.000383703424879215</v>
      </c>
      <c r="AI18" s="1077" t="n">
        <f aca="false">IF(OR(AI13="自选",AI21=0,AI14=0),"",64/AI20)</f>
        <v>0.000179417525041846</v>
      </c>
      <c r="AJ18" s="1077" t="n">
        <f aca="false">IF(OR(AJ13="自选",AJ21=0,AJ14=0),"",64/AJ20)</f>
        <v>0.000147491232667902</v>
      </c>
      <c r="AK18" s="1077" t="n">
        <f aca="false">IF(OR(AK13="自选",AK21=0,AK14=0),"",64/AK20)</f>
        <v>0.000162621654040834</v>
      </c>
      <c r="AL18" s="1077" t="n">
        <f aca="false">IF(OR(AL13="自选",AL21=0,AL14=0),"",64/AL20)</f>
        <v>0.000226400702943996</v>
      </c>
      <c r="AM18" s="1077" t="n">
        <f aca="false">IF(OR(AM13="自选",AM21=0,AM14=0),"",64/AM20)</f>
        <v>0.00829432552359226</v>
      </c>
      <c r="AN18" s="1077" t="n">
        <f aca="false">IF(OR(AN13="自选",AN21=0,AN14=0),"",64/AN20)</f>
        <v>0.0108237699652517</v>
      </c>
      <c r="AO18" s="1077" t="n">
        <f aca="false">IF(OR(AO13="自选",AO21=0,AO14=0),"",64/AO20)</f>
        <v>0.00942159976520775</v>
      </c>
      <c r="AP18" s="1077" t="n">
        <f aca="false">IF(OR(AP13="自选",AP21=0,AP14=0),"",64/AP20)</f>
        <v>0.00834105411809137</v>
      </c>
      <c r="AQ18" s="1077" t="n">
        <f aca="false">IF(OR(AQ13="自选",AQ21=0,AQ14=0),"",64/AQ20)</f>
        <v>0.00769967291361703</v>
      </c>
      <c r="AR18" s="1077" t="n">
        <f aca="false">IF(OR(AR13="自选",AR21=0,AR14=0),"",64/AR20)</f>
        <v>0.00189396194110536</v>
      </c>
      <c r="AS18" s="1077" t="n">
        <f aca="false">IF(OR(AS13="自选",AS21=0,AS14=0),"",64/AS20)</f>
        <v>6.76155388539218E-006</v>
      </c>
      <c r="AT18" s="1077" t="n">
        <f aca="false">IF(OR(AT13="自选",AT21=0,AT14=0),"",64/AT20)</f>
        <v>1.89323508790981E-005</v>
      </c>
      <c r="AU18" s="1077" t="n">
        <f aca="false">IF(OR(AU13="自选",AU21=0,AU14=0),"",64/AU20)</f>
        <v>1.89323508790981E-005</v>
      </c>
      <c r="AV18" s="1077" t="n">
        <f aca="false">IF(OR(AV13="自选",AV21=0,AV14=0),"",64/AV20)</f>
        <v>2.43415939874119E-005</v>
      </c>
      <c r="AW18" s="1077" t="n">
        <f aca="false">IF(OR(AW13="自选",AW21=0,AW14=0),"",64/AW20)</f>
        <v>9.32624272630086E-005</v>
      </c>
      <c r="AX18" s="1077" t="n">
        <f aca="false">IF(OR(AX13="自选",AX21=0,AX14=0),"",64/AX20)</f>
        <v>0.000157711489051147</v>
      </c>
      <c r="AY18" s="1077" t="n">
        <f aca="false">IF(OR(AY13="自选",AY21=0,AY14=0),"",64/AY20)</f>
        <v>0.000157021423947773</v>
      </c>
      <c r="AZ18" s="1077" t="n">
        <f aca="false">IF(OR(AZ13="自选",AZ21=0,AZ14=0),"",64/AZ20)</f>
        <v>0.0646522753694855</v>
      </c>
      <c r="BA18" s="1077" t="n">
        <f aca="false">IF(OR(BA13="自选",BA21=0,BA14=0),"",64/BA20)</f>
        <v>7.84071075657768E-005</v>
      </c>
      <c r="BB18" s="1077" t="n">
        <f aca="false">IF(OR(BB13="自选",BB21=0,BB14=0),"",64/BB20)</f>
        <v>7.77313364656738E-005</v>
      </c>
      <c r="BC18" s="1077" t="n">
        <f aca="false">IF(OR(BC13="自选",BC21=0,BC14=0),"",64/BC20)</f>
        <v>0.00124370138345078</v>
      </c>
      <c r="BD18" s="1077" t="n">
        <f aca="false">IF(OR(BD13="自选",BD21=0,BD14=0),"",64/BD20)</f>
        <v>0.00061167278648761</v>
      </c>
      <c r="BE18" s="1077" t="n">
        <f aca="false">IF(OR(BE13="自选",BE21=0,BE14=0),"",64/BE20)</f>
        <v>0.00235529176406149</v>
      </c>
      <c r="BF18" s="1077" t="n">
        <f aca="false">IF(OR(BF13="自选",BF21=0,BF14=0),"",64/BF20)</f>
        <v>0.00142448881300261</v>
      </c>
      <c r="BG18" s="1077" t="n">
        <f aca="false">IF(OR(BG13="自选",BG21=0,BG14=0),"",64/BG20)</f>
        <v>0.00240382487194191</v>
      </c>
      <c r="BH18" s="1077" t="n">
        <f aca="false">IF(OR(BH13="自选",BH21=0,BH14=0),"",64/BH20)</f>
        <v>0.00073328467120583</v>
      </c>
      <c r="BI18" s="1077" t="n">
        <f aca="false">IF(OR(BI13="自选",BI21=0,BI14=0),"",64/BI20)</f>
        <v>0.000515972208931695</v>
      </c>
      <c r="BJ18" s="1077" t="n">
        <f aca="false">IF(OR(BJ13="自选",BJ21=0,BJ14=0),"",64/BJ20)</f>
        <v>0.000839571052065376</v>
      </c>
      <c r="BK18" s="1077" t="n">
        <f aca="false">IF(OR(BK13="自选",BK21=0,BK14=0),"",64/BK20)</f>
        <v>0.000535896416211942</v>
      </c>
      <c r="BL18" s="1077" t="n">
        <f aca="false">IF(OR(BL13="自选",BL21=0,BL14=0),"",64/BL20)</f>
        <v>2.09032506028854E-005</v>
      </c>
      <c r="BM18" s="1077" t="n">
        <f aca="false">IF(OR(BM13="自选",BM21=0,BM14=0),"",64/BM20)</f>
        <v>2.09032506028854E-005</v>
      </c>
      <c r="BN18" s="1077" t="n">
        <f aca="false">IF(OR(BN13="自选",BN21=0,BN14=0),"",64/BN20)</f>
        <v>2.46720393421797E-005</v>
      </c>
      <c r="BO18" s="1077" t="n">
        <f aca="false">IF(OR(BO13="自选",BO21=0,BO14=0),"",64/BO20)</f>
        <v>2.46720393421797E-005</v>
      </c>
      <c r="BP18" s="1077" t="n">
        <f aca="false">IF(OR(BP13="自选",BP21=0,BP14=0),"",64/BP20)</f>
        <v>0.000136960503322513</v>
      </c>
      <c r="BQ18" s="1077" t="n">
        <f aca="false">IF(OR(BQ13="自选",BQ21=0,BQ14=0),"",64/BQ20)</f>
        <v>0.000696365057332644</v>
      </c>
      <c r="BR18" s="1077" t="n">
        <f aca="false">IF(OR(BR13="自选",BR21=0,BR14=0),"",64/BR20)</f>
        <v>0.000291335545871928</v>
      </c>
      <c r="BS18" s="1077" t="n">
        <f aca="false">IF(OR(BS13="自选",BS21=0,BS14=0),"",64/BS20)</f>
        <v>0.000291335545871928</v>
      </c>
      <c r="BT18" s="1077" t="n">
        <f aca="false">IF(OR(BT13="自选",BT21=0,BT14=0),"",64/BT20)</f>
        <v>0.000291335545871928</v>
      </c>
      <c r="BU18" s="1077" t="n">
        <f aca="false">IF(OR(BU13="自选",BU21=0,BU14=0),"",64/BU20)</f>
        <v>0.000993879075761003</v>
      </c>
      <c r="BV18" s="1077" t="n">
        <f aca="false">IF(OR(BV13="自选",BV21=0,BV14=0),"",64/BV20)</f>
        <v>0.00035668183653479</v>
      </c>
      <c r="BW18" s="1077" t="n">
        <f aca="false">IF(OR(BW13="自选",BW21=0,BW14=0),"",64/BW20)</f>
        <v>5.71459435680569E-005</v>
      </c>
      <c r="BX18" s="1077" t="n">
        <f aca="false">IF(OR(BX13="自选",BX21=0,BX14=0),"",64/BX20)</f>
        <v>0.000452587173490831</v>
      </c>
      <c r="BY18" s="1077" t="n">
        <f aca="false">IF(OR(BY13="自选",BY21=0,BY14=0),"",64/BY20)</f>
        <v>3.14990386111244E-005</v>
      </c>
      <c r="BZ18" s="1077" t="n">
        <f aca="false">IF(OR(BZ13="自选",BZ21=0,BZ14=0),"",64/BZ20)</f>
        <v>2.99240866805682E-005</v>
      </c>
      <c r="CA18" s="1077" t="n">
        <f aca="false">IF(OR(CA13="自选",CA21=0,CA14=0),"",64/CA20)</f>
        <v>2.20493270277871E-005</v>
      </c>
      <c r="CB18" s="1077" t="n">
        <f aca="false">IF(OR(CB13="自选",CB21=0,CB14=0),"",64/CB20)</f>
        <v>2.02720375228191E-005</v>
      </c>
      <c r="CC18" s="1077" t="n">
        <f aca="false">IF(OR(CC13="自选",CC21=0,CC14=0),"",64/CC20)</f>
        <v>4.21858986934444E-005</v>
      </c>
      <c r="CD18" s="1077" t="n">
        <f aca="false">IF(OR(CD13="自选",CD21=0,CD14=0),"",64/CD20)</f>
        <v>4.21858986934444E-005</v>
      </c>
      <c r="CE18" s="1077" t="n">
        <f aca="false">IF(OR(CE13="自选",CE21=0,CE14=0),"",64/CE20)</f>
        <v>2.34670878308872E-005</v>
      </c>
      <c r="CF18" s="1077" t="n">
        <f aca="false">IF(OR(CF13="自选",CF21=0,CF14=0),"",64/CF20)</f>
        <v>2.16144230021329E-005</v>
      </c>
      <c r="CG18" s="1077" t="n">
        <f aca="false">IF(OR(CG13="自选",CG21=0,CG14=0),"",64/CG20)</f>
        <v>1.76845279108361E-005</v>
      </c>
      <c r="CH18" s="1077" t="n">
        <f aca="false">IF(OR(CH13="自选",CH21=0,CH14=0),"",64/CH20)</f>
        <v>2.59967777356575E-005</v>
      </c>
      <c r="CI18" s="1077" t="n">
        <f aca="false">IF(OR(CI13="自选",CI21=0,CI14=0),"",64/CI20)</f>
        <v>6.76155388539218E-006</v>
      </c>
      <c r="CJ18" s="1077" t="n">
        <f aca="false">IF(OR(CJ13="自选",CJ21=0,CJ14=0),"",64/CJ20)</f>
        <v>2.04231235948322E-005</v>
      </c>
      <c r="CK18" s="1077" t="n">
        <f aca="false">IF(OR(CK13="自选",CK21=0,CK14=0),"",64/CK20)</f>
        <v>0.00132250763826135</v>
      </c>
      <c r="CL18" s="1077" t="n">
        <f aca="false">IF(OR(CL13="自选",CL21=0,CL14=0),"",64/CL20)</f>
        <v>0.000909001206891222</v>
      </c>
      <c r="CM18" s="1077" t="n">
        <f aca="false">IF(OR(CM13="自选",CM21=0,CM14=0),"",64/CM20)</f>
        <v>0.000998118972272715</v>
      </c>
      <c r="CN18" s="1077" t="n">
        <f aca="false">IF(OR(CN13="自选",CN21=0,CN14=0),"",64/CN20)</f>
        <v>0.000314228249182442</v>
      </c>
      <c r="CO18" s="1077" t="n">
        <f aca="false">IF(OR(CO13="自选",CO21=0,CO14=0),"",64/CO20)</f>
        <v>0.000251382599345953</v>
      </c>
      <c r="CP18" s="1077" t="n">
        <f aca="false">IF(OR(CP13="自选",CP21=0,CP14=0),"",64/CP20)</f>
        <v>0.00043936154080735</v>
      </c>
      <c r="CQ18" s="1077" t="n">
        <f aca="false">IF(OR(CQ13="自选",CQ21=0,CQ14=0),"",64/CQ20)</f>
        <v>0.000487298887749683</v>
      </c>
      <c r="CR18" s="1077" t="n">
        <f aca="false">IF(OR(CR13="自选",CR21=0,CR14=0),"",64/CR20)</f>
        <v>0.00110543631139313</v>
      </c>
      <c r="CS18" s="1077" t="n">
        <f aca="false">IF(OR(CS13="自选",CS21=0,CS14=0),"",64/CS20)</f>
        <v>7.88377496317399E-005</v>
      </c>
      <c r="CT18" s="1077" t="n">
        <f aca="false">IF(OR(CT13="自选",CT21=0,CT14=0),"",64/CT20)</f>
        <v>7.88377496317399E-005</v>
      </c>
      <c r="CU18" s="1077" t="n">
        <f aca="false">IF(OR(CU13="自选",CU21=0,CU14=0),"",64/CU20)</f>
        <v>0.0001672923283572</v>
      </c>
      <c r="CV18" s="1077" t="n">
        <f aca="false">IF(OR(CV13="自选",CV21=0,CV14=0),"",64/CV20)</f>
        <v>0.0001672923283572</v>
      </c>
      <c r="CW18" s="1077" t="n">
        <f aca="false">IF(OR(CW13="自选",CW21=0,CW14=0),"",64/CW20)</f>
        <v>3.6814129755831E-005</v>
      </c>
      <c r="CX18" s="1077" t="n">
        <f aca="false">IF(OR(CX13="自选",CX21=0,CX14=0),"",64/CX20)</f>
        <v>4.2348698134426E-005</v>
      </c>
      <c r="CY18" s="1077" t="n">
        <f aca="false">IF(OR(CY13="自选",CY21=0,CY14=0),"",64/CY20)</f>
        <v>9.81709760663248E-005</v>
      </c>
      <c r="CZ18" s="1077" t="n">
        <f aca="false">IF(OR(CZ13="自选",CZ21=0,CZ14=0),"",64/CZ20)</f>
        <v>4.90855124437597E-005</v>
      </c>
      <c r="DA18" s="1077" t="n">
        <f aca="false">IF(OR(DA13="自选",DA21=0,DA14=0),"",64/DA20)</f>
        <v>0.00389021258595096</v>
      </c>
      <c r="DB18" s="1077" t="n">
        <f aca="false">IF(OR(DB13="自选",DB21=0,DB14=0),"",64/DB20)</f>
        <v>2.56909332917086E-005</v>
      </c>
      <c r="DC18" s="1077" t="n">
        <f aca="false">IF(OR(DC13="自选",DC21=0,DC14=0),"",64/DC20)</f>
        <v>1.83506666369347E-005</v>
      </c>
      <c r="DD18" s="1077" t="n">
        <f aca="false">IF(OR(DD13="自选",DD21=0,DD14=0),"",64/DD20)</f>
        <v>1.5227659174149E-005</v>
      </c>
      <c r="DE18" s="1077" t="n">
        <f aca="false">IF(OR(DE13="自选",DE21=0,DE14=0),"",64/DE20)</f>
        <v>0.000197959569263937</v>
      </c>
      <c r="DF18" s="1077" t="n">
        <f aca="false">IF(OR(DF13="自选",DF21=0,DF14=0),"",64/DF20)</f>
        <v>0.000131826156417185</v>
      </c>
      <c r="DG18" s="1077" t="n">
        <f aca="false">IF(OR(DG13="自选",DG21=0,DG14=0),"",64/DG20)</f>
        <v>9.88696173128888E-005</v>
      </c>
      <c r="DH18" s="1077" t="n">
        <f aca="false">IF(OR(DH13="自选",DH21=0,DH14=0),"",64/DH20)</f>
        <v>0.00014240679567009</v>
      </c>
      <c r="DI18" s="1077" t="n">
        <f aca="false">IF(OR(DI13="自选",DI21=0,DI14=0),"",64/DI20)</f>
        <v>0.000524215681095503</v>
      </c>
      <c r="DJ18" s="1077" t="n">
        <f aca="false">IF(OR(DJ13="自选",DJ21=0,DJ14=0),"",64/DJ20)</f>
        <v>0.000846809946385043</v>
      </c>
      <c r="DK18" s="1077" t="n">
        <f aca="false">IF(OR(DK13="自选",DK21=0,DK14=0),"",64/DK20)</f>
        <v>0.000846809946385043</v>
      </c>
      <c r="DL18" s="1077" t="n">
        <f aca="false">IF(OR(DL13="自选",DL21=0,DL14=0),"",64/DL20)</f>
        <v>0.000398360883841555</v>
      </c>
      <c r="DM18" s="1077" t="n">
        <f aca="false">IF(OR(DM13="自选",DM21=0,DM14=0),"",64/DM20)</f>
        <v>5.68714253400976E-005</v>
      </c>
      <c r="DN18" s="1077" t="n">
        <f aca="false">IF(OR(DN13="自选",DN21=0,DN14=0),"",64/DN20)</f>
        <v>4.89969202930072E-005</v>
      </c>
      <c r="DO18" s="1077" t="n">
        <f aca="false">IF(OR(DO13="自选",DO21=0,DO14=0),"",64/DO20)</f>
        <v>5.79054512553721E-005</v>
      </c>
      <c r="DP18" s="1077" t="n">
        <f aca="false">IF(OR(DP13="自选",DP21=0,DP14=0),"",64/DP20)</f>
        <v>7.5722513180102E-005</v>
      </c>
      <c r="DQ18" s="1077" t="n">
        <f aca="false">IF(OR(DQ13="自选",DQ21=0,DQ14=0),"",64/DQ20)</f>
        <v>7.5722513180102E-005</v>
      </c>
      <c r="DR18" s="1077" t="n">
        <f aca="false">IF(OR(DR13="自选",DR21=0,DR14=0),"",64/DR20)</f>
        <v>0.000118335055512456</v>
      </c>
      <c r="DS18" s="1077" t="n">
        <f aca="false">IF(OR(DS13="自选",DS21=0,DS14=0),"",64/DS20)</f>
        <v>0.000118335055512456</v>
      </c>
      <c r="DT18" s="1077" t="n">
        <f aca="false">IF(OR(DT13="自选",DT21=0,DT14=0),"",64/DT20)</f>
        <v>6.26059096282227E-005</v>
      </c>
      <c r="DU18" s="1077" t="n">
        <f aca="false">IF(OR(DU13="自选",DU21=0,DU14=0),"",64/DU20)</f>
        <v>0.000227534103281637</v>
      </c>
      <c r="DV18" s="1077" t="n">
        <f aca="false">IF(OR(DV13="自选",DV21=0,DV14=0),"",64/DV20)</f>
        <v>0.000151689402187758</v>
      </c>
      <c r="DW18" s="1077" t="n">
        <f aca="false">IF(OR(DW13="自选",DW21=0,DW14=0),"",64/DW20)</f>
        <v>0.000357986989163109</v>
      </c>
      <c r="DX18" s="1077" t="n">
        <f aca="false">IF(OR(DX13="自选",DX21=0,DX14=0),"",64/DX20)</f>
        <v>0.00707883876876204</v>
      </c>
      <c r="DY18" s="1077" t="n">
        <f aca="false">IF(OR(DY13="自选",DY21=0,DY14=0),"",64/DY20)</f>
        <v>0.00707883876876204</v>
      </c>
      <c r="DZ18" s="1077" t="n">
        <f aca="false">IF(OR(DZ13="自选",DZ21=0,DZ14=0),"",64/DZ20)</f>
        <v>0.0191691170926638</v>
      </c>
      <c r="EA18" s="1077" t="n">
        <f aca="false">IF(OR(EA13="自选",EA21=0,EA14=0),"",64/EA20)</f>
        <v>0.0119806981829149</v>
      </c>
      <c r="EB18" s="1077" t="n">
        <f aca="false">IF(OR(EB13="自选",EB21=0,EB14=0),"",64/EB20)</f>
        <v>0.000421161163721305</v>
      </c>
      <c r="EC18" s="1077" t="n">
        <f aca="false">IF(OR(EC13="自选",EC21=0,EC14=0),"",64/EC20)</f>
        <v>9.13070022150085E-005</v>
      </c>
      <c r="ED18" s="1077" t="n">
        <f aca="false">IF(OR(ED13="自选",ED21=0,ED14=0),"",64/ED20)</f>
        <v>9.85801357822421E-005</v>
      </c>
      <c r="EE18" s="1077" t="n">
        <f aca="false">IF(OR(EE13="自选",EE21=0,EE14=0),"",64/EE20)</f>
        <v>7.88557445255734E-005</v>
      </c>
      <c r="EF18" s="1077" t="n">
        <f aca="false">IF(OR(EF13="自选",EF21=0,EF14=0),"",64/EF20)</f>
        <v>4.44125601740226E-005</v>
      </c>
      <c r="EG18" s="1077" t="n">
        <f aca="false">IF(OR(EG13="自选",EG21=0,EG14=0),"",64/EG20)</f>
        <v>7.88557445255734E-005</v>
      </c>
      <c r="EH18" s="1077" t="n">
        <f aca="false">IF(OR(EH13="自选",EH21=0,EH14=0),"",64/EH20)</f>
        <v>7.03442221082498E-005</v>
      </c>
      <c r="EI18" s="1077" t="n">
        <f aca="false">IF(OR(EI13="自选",EI21=0,EI14=0),"",64/EI20)</f>
        <v>0.000714017895073495</v>
      </c>
      <c r="EJ18" s="1079" t="n">
        <f aca="false">IF(OR(EJ13="自选",EJ21=0,EJ14=0),"",64/EJ20)</f>
        <v>3.76009423736182E-005</v>
      </c>
      <c r="EK18" s="1077" t="n">
        <f aca="false">IF(OR(EK13="自选",EK21=0,EK14=0),"",64/EK20)</f>
        <v>0.000112802827120855</v>
      </c>
      <c r="EL18" s="1077" t="n">
        <f aca="false">IF(OR(EL13="自选",EL21=0,EL14=0),"",64/EL20)</f>
        <v>8.19246900534649E-005</v>
      </c>
      <c r="EM18" s="1077" t="n">
        <f aca="false">IF(OR(EM13="自选",EM21=0,EM14=0),"",64/EM20)</f>
        <v>3.06303249641861E-005</v>
      </c>
      <c r="EN18" s="1077" t="n">
        <f aca="false">IF(OR(EN13="自选",EN21=0,EN14=0),"",64/EN20)</f>
        <v>3.19744906810611E-005</v>
      </c>
      <c r="EO18" s="1077" t="n">
        <f aca="false">IF(OR(EO13="自选",EO21=0,EO14=0),"",64/EO20)</f>
        <v>3.70217608785199E-005</v>
      </c>
      <c r="EP18" s="1077" t="n">
        <f aca="false">IF(OR(EP13="自选",EP21=0,EP14=0),"",64/EP20)</f>
        <v>2.80322529629442E-005</v>
      </c>
      <c r="EQ18" s="1077" t="n">
        <f aca="false">IF(OR(EQ13="自选",EQ21=0,EQ14=0),"",64/EQ20)</f>
        <v>1.40161264814721E-005</v>
      </c>
      <c r="ER18" s="1077" t="n">
        <f aca="false">IF(OR(ER13="自选",ER21=0,ER14=0),"",64/ER20)</f>
        <v>8.2629471553611E-005</v>
      </c>
      <c r="ES18" s="1077" t="n">
        <f aca="false">IF(OR(ES13="自选",ES21=0,ES14=0),"",64/ES20)</f>
        <v>0.000122035699469273</v>
      </c>
      <c r="ET18" s="1077" t="n">
        <f aca="false">IF(OR(ET13="自选",ET21=0,ET14=0),"",64/ET20)</f>
        <v>8.05435616497201E-005</v>
      </c>
      <c r="EU18" s="1080" t="n">
        <f aca="false">IF(OR(EU13="自选",EU21=0,EU14=0),"",64/EU20)</f>
        <v>0.000101682838397308</v>
      </c>
      <c r="EV18" s="1080" t="n">
        <f aca="false">IF(OR(EV13="自选",EV21=0,EV14=0),"",64/EV20)</f>
        <v>0.000101682838397308</v>
      </c>
      <c r="EW18" s="1080" t="n">
        <f aca="false">IF(OR(EW13="自选",EW21=0,EW14=0),"",64/EW20)</f>
        <v>0.000101682838397308</v>
      </c>
      <c r="EX18" s="1080" t="n">
        <f aca="false">IF(OR(EX13="自选",EX21=0,EX14=0),"",64/EX20)</f>
        <v>0.000101682838397308</v>
      </c>
      <c r="EY18" s="1080" t="n">
        <f aca="false">IF(OR(EY13="自选",EY21=0,EY14=0),"",64/EY20)</f>
        <v>0.000101682838397308</v>
      </c>
      <c r="EZ18" s="1080" t="n">
        <f aca="false">IF(OR(EZ13="自选",EZ21=0,EZ14=0),"",64/EZ20)</f>
        <v>0.000101682838397308</v>
      </c>
      <c r="FA18" s="1080" t="n">
        <f aca="false">IF(OR(FA13="自选",FA21=0,FA14=0),"",64/FA20)</f>
        <v>0.000101682838397308</v>
      </c>
      <c r="FB18" s="1080" t="n">
        <f aca="false">IF(OR(FB13="自选",FB21=0,FB14=0),"",64/FB20)</f>
        <v>0.000101682838397308</v>
      </c>
      <c r="FC18" s="1077" t="n">
        <f aca="false">IF(OR(FC13="自选",FC21=0,FC14=0),"",64/FC20)</f>
        <v>6.39467065218989E-005</v>
      </c>
      <c r="FD18" s="1077" t="n">
        <f aca="false">IF(OR(FD13="自选",FD21=0,FD14=0),"",64/FD20)</f>
        <v>5.01938137817096E-005</v>
      </c>
      <c r="FE18" s="1080" t="n">
        <f aca="false">IF(OR(FE13="自选",FE21=0,FE14=0),"",64/FE20)</f>
        <v>0.000497225649806494</v>
      </c>
      <c r="FF18" s="1080" t="n">
        <f aca="false">IF(OR(FF13="自选",FF21=0,FF14=0),"",64/FF20)</f>
        <v>0.000497225649806494</v>
      </c>
      <c r="FG18" s="1080" t="n">
        <f aca="false">IF(OR(FG13="自选",FG21=0,FG14=0),"",64/FG20)</f>
        <v>0.000497225649806494</v>
      </c>
      <c r="FH18" s="1077" t="n">
        <f aca="false">IF(OR(FH13="自选",FH21=0,FH14=0),"",64/FH20)</f>
        <v>0.00024343659440319</v>
      </c>
      <c r="FI18" s="1077" t="n">
        <f aca="false">IF(OR(FI13="自选",FI21=0,FI14=0),"",64/FI20)</f>
        <v>0.000264811514887372</v>
      </c>
      <c r="FJ18" s="1077" t="n">
        <f aca="false">IF(OR(FJ13="自选",FJ21=0,FJ14=0),"",64/FJ20)</f>
        <v>0.000264811514887372</v>
      </c>
      <c r="FK18" s="1077" t="n">
        <f aca="false">IF(OR(FK13="自选",FK21=0,FK14=0),"",64/FK20)</f>
        <v>0.000331014393609215</v>
      </c>
      <c r="FL18" s="1077" t="n">
        <f aca="false">IF(OR(FL13="自选",FL21=0,FL14=0),"",64/FL20)</f>
        <v>0.000260799219207261</v>
      </c>
      <c r="FM18" s="1077" t="n">
        <f aca="false">IF(OR(FM13="自选",FM21=0,FM14=0),"",64/FM20)</f>
        <v>0.000260799219207261</v>
      </c>
      <c r="FN18" s="1077" t="n">
        <f aca="false">IF(OR(FN13="自选",FN21=0,FN14=0),"",64/FN20)</f>
        <v>4.06460014440902E-005</v>
      </c>
      <c r="FO18" s="1077" t="n">
        <f aca="false">IF(OR(FO13="自选",FO21=0,FO14=0),"",64/FO20)</f>
        <v>5.42169059844999E-005</v>
      </c>
      <c r="FP18" s="1077" t="n">
        <f aca="false">IF(OR(FP13="自选",FP21=0,FP14=0),"",64/FP20)</f>
        <v>4.06626794883749E-005</v>
      </c>
      <c r="FQ18" s="1077" t="n">
        <f aca="false">IF(OR(FQ13="自选",FQ21=0,FQ14=0),"",64/FQ20)</f>
        <v>1.61861486372378</v>
      </c>
      <c r="FR18" s="1077" t="n">
        <f aca="false">IF(OR(FR13="自选",FR21=0,FR14=0),"",64/FR20)</f>
        <v>1.61861486372378</v>
      </c>
      <c r="FS18" s="1077" t="n">
        <f aca="false">IF(OR(FS13="自选",FS21=0,FS14=0),"",64/FS20)</f>
        <v>0.000213534874962254</v>
      </c>
      <c r="FT18" s="1077" t="n">
        <f aca="false">IF(OR(FT13="自选",FT21=0,FT14=0),"",64/FT20)</f>
        <v>0.000266918593702817</v>
      </c>
      <c r="FU18" s="1077" t="n">
        <f aca="false">IF(OR(FU13="自选",FU21=0,FU14=0),"",64/FU20)</f>
        <v>0.000194119750221438</v>
      </c>
      <c r="FV18" s="1077" t="n">
        <f aca="false">IF(OR(FV13="自选",FV21=0,FV14=0),"",64/FV20)</f>
        <v>0.000457934866823108</v>
      </c>
      <c r="FW18" s="1077" t="n">
        <f aca="false">IF(OR(FW13="自选",FW21=0,FW14=0),"",64/FW20)</f>
        <v>0.00351937507629895</v>
      </c>
      <c r="FX18" s="1077" t="n">
        <f aca="false">IF(OR(FX13="自选",FX21=0,FX14=0),"",64/FX20)</f>
        <v>0.00263953130722421</v>
      </c>
      <c r="FY18" s="1077" t="n">
        <f aca="false">IF(OR(FY13="自选",FY21=0,FY14=0),"",64/FY20)</f>
        <v>4.37801662138422E-005</v>
      </c>
      <c r="FZ18" s="1077" t="n">
        <f aca="false">IF(OR(FZ13="自选",FZ21=0,FZ14=0),"",64/FZ20)</f>
        <v>0.000126738584946097</v>
      </c>
      <c r="GA18" s="1081" t="n">
        <f aca="false">IF(GA13&lt;&gt;"",IF(OR(GA13="自选",GA21=0,GA14=0),"",64/GA20),"")</f>
        <v>0.000238348067920882</v>
      </c>
      <c r="GB18" s="1081" t="n">
        <f aca="false">IF(GB13&lt;&gt;"",IF(OR(GB13="自选",GB21=0,GB14=0),"",64/GB20),"")</f>
        <v>0.000149485896720734</v>
      </c>
      <c r="GC18" s="1081" t="n">
        <f aca="false">IF(GC13&lt;&gt;"",IF(OR(GC13="自选",GC21=0,GC14=0),"",64/GC20),"")</f>
        <v>0.000131829877296331</v>
      </c>
      <c r="GD18" s="1081" t="n">
        <f aca="false">IF(GD13&lt;&gt;"",IF(OR(GD13="自选",GD21=0,GD14=0),"",64/GD20),"")</f>
        <v>0.00177353584704069</v>
      </c>
      <c r="GE18" s="1081" t="n">
        <f aca="false">IF(GE13&lt;&gt;"",IF(OR(GE13="自选",GE21=0,GE14=0),"",64/GE20),"")</f>
        <v>0.000930362520739289</v>
      </c>
      <c r="GF18" s="1081" t="n">
        <f aca="false">IF(GF13&lt;&gt;"",IF(OR(GF13="自选",GF21=0,GF14=0),"",64/GF20),"")</f>
        <v>0.0119357478365531</v>
      </c>
      <c r="GG18" s="1081" t="n">
        <f aca="false">IF(GG13&lt;&gt;"",IF(OR(GG13="自选",GG21=0,GG14=0),"",64/GG20),"")</f>
        <v>0.000245916807108339</v>
      </c>
      <c r="GH18" s="1081" t="n">
        <f aca="false">IF(GH13&lt;&gt;"",IF(OR(GH13="自选",GH21=0,GH14=0),"",64/GH20),"")</f>
        <v>0.00185362118040735</v>
      </c>
      <c r="GI18" s="1081" t="n">
        <f aca="false">IF(GI13&lt;&gt;"",IF(OR(GI13="自选",GI21=0,GI14=0),"",64/GI20),"")</f>
        <v>0.000272521415223051</v>
      </c>
      <c r="GJ18" s="1081" t="n">
        <f aca="false">IF(GJ13&lt;&gt;"",IF(OR(GJ13="自选",GJ21=0,GJ14=0),"",64/GJ20),"")</f>
        <v>0.000407074483687051</v>
      </c>
      <c r="GK18" s="1081" t="n">
        <f aca="false">IF(GK13&lt;&gt;"",IF(OR(GK13="自选",GK21=0,GK14=0),"",64/GK20),"")</f>
        <v>0.00277740793994498</v>
      </c>
      <c r="GL18" s="1081" t="n">
        <f aca="false">IF(GL13&lt;&gt;"",IF(OR(GL13="自选",GL21=0,GL14=0),"",64/GL20),"")</f>
        <v>0.000371246904575944</v>
      </c>
      <c r="GM18" s="1081" t="n">
        <f aca="false">IF(GM13&lt;&gt;"",IF(OR(GM13="自选",GM21=0,GM14=0),"",64/GM20),"")</f>
        <v>0.000874064582090264</v>
      </c>
      <c r="GN18" s="1081" t="n">
        <f aca="false">IF(GN13&lt;&gt;"",IF(OR(GN13="自选",GN21=0,GN14=0),"",64/GN20),"")</f>
        <v>0.000216110211079071</v>
      </c>
      <c r="GO18" s="1081" t="n">
        <f aca="false">IF(GO13&lt;&gt;"",IF(OR(GO13="自选",GO21=0,GO14=0),"",64/GO20),"")</f>
        <v>0.000444042381103342</v>
      </c>
      <c r="GP18" s="1081" t="n">
        <f aca="false">IF(GP13&lt;&gt;"",IF(OR(GP13="自选",GP21=0,GP14=0),"",64/GP20),"")</f>
        <v>0.00120191305547768</v>
      </c>
      <c r="GQ18" s="1081" t="n">
        <f aca="false">IF(GQ13&lt;&gt;"",IF(OR(GQ13="自选",GQ21=0,GQ14=0),"",64/GQ20),"")</f>
        <v>0.00117879934287234</v>
      </c>
      <c r="GR18" s="1081" t="n">
        <f aca="false">IF(GR13&lt;&gt;"",IF(OR(GR13="自选",GR21=0,GR14=0),"",64/GR20),"")</f>
        <v>0.000938877707379944</v>
      </c>
      <c r="GS18" s="1081"/>
      <c r="GT18" s="1077"/>
      <c r="GU18" s="1077"/>
      <c r="GV18" s="1077"/>
      <c r="GW18" s="1077"/>
      <c r="GX18" s="1077"/>
      <c r="GY18" s="1077"/>
      <c r="GZ18" s="1077"/>
      <c r="HA18" s="1077"/>
      <c r="HB18" s="1077"/>
      <c r="HC18" s="1077"/>
      <c r="HD18" s="1077"/>
      <c r="HE18" s="1077"/>
      <c r="HF18" s="1077"/>
      <c r="HG18" s="1077"/>
      <c r="HH18" s="1077"/>
      <c r="HI18" s="1077"/>
      <c r="HJ18" s="1077"/>
      <c r="HK18" s="1077"/>
      <c r="HL18" s="1077"/>
      <c r="HM18" s="1077"/>
      <c r="HN18" s="1077"/>
      <c r="HO18" s="1077"/>
      <c r="HP18" s="1077"/>
      <c r="HQ18" s="1077"/>
      <c r="HR18" s="1077"/>
      <c r="HS18" s="1077"/>
      <c r="HT18" s="1077"/>
      <c r="HU18" s="1077"/>
      <c r="HV18" s="1077"/>
      <c r="HW18" s="1077"/>
      <c r="HX18" s="1077"/>
      <c r="HY18" s="1077"/>
      <c r="HZ18" s="1077"/>
      <c r="IA18" s="1077"/>
      <c r="IB18" s="1077"/>
      <c r="IC18" s="1077"/>
      <c r="ID18" s="1077"/>
      <c r="IE18" s="1077"/>
      <c r="IF18" s="1077"/>
      <c r="IG18" s="1077"/>
      <c r="IH18" s="1077"/>
      <c r="II18" s="1077"/>
      <c r="IJ18" s="1077"/>
      <c r="IK18" s="1077"/>
      <c r="IL18" s="1077"/>
      <c r="IM18" s="1077"/>
      <c r="IN18" s="1077"/>
      <c r="IO18" s="1077"/>
      <c r="IP18" s="1077"/>
      <c r="IQ18" s="1077"/>
      <c r="IR18" s="1077"/>
      <c r="IS18" s="1077"/>
      <c r="IT18" s="1077"/>
      <c r="IU18" s="1077"/>
      <c r="IV18" s="1077"/>
      <c r="IW18" s="1077"/>
      <c r="IX18" s="1077"/>
      <c r="IY18" s="1077"/>
      <c r="IZ18" s="1077"/>
      <c r="JA18" s="1077"/>
      <c r="JB18" s="1077"/>
      <c r="JC18" s="1077"/>
      <c r="JD18" s="1077"/>
      <c r="JE18" s="1077"/>
      <c r="JF18" s="1077"/>
      <c r="JG18" s="1077"/>
      <c r="JH18" s="1077"/>
      <c r="JI18" s="1077"/>
      <c r="JJ18" s="1077"/>
      <c r="JK18" s="1077"/>
      <c r="JL18" s="1077"/>
      <c r="JM18" s="1077"/>
      <c r="JN18" s="1077"/>
      <c r="JO18" s="1077"/>
      <c r="JP18" s="1077"/>
      <c r="JQ18" s="1077"/>
      <c r="JR18" s="1077"/>
      <c r="JS18" s="1077"/>
      <c r="JT18" s="1077"/>
      <c r="JV18" s="1077"/>
      <c r="JX18" s="1077"/>
    </row>
    <row r="19" customFormat="false" ht="17.35" hidden="false" customHeight="false" outlineLevel="0" collapsed="false">
      <c r="A19" s="1044" t="s">
        <v>1614</v>
      </c>
      <c r="B19" s="1044"/>
      <c r="C19" s="1077" t="n">
        <f aca="false">IF(OR(C13="自选",C21=0,C14=0),"",0.16*POWER(C20,-0.16))</f>
        <v>0.0339594662865637</v>
      </c>
      <c r="D19" s="1077" t="n">
        <f aca="false">IF(OR(D13="自选",D21=0,D14=0),"",0.16*POWER(D20,-0.16))</f>
        <v>0.0252137376946645</v>
      </c>
      <c r="E19" s="1078" t="n">
        <f aca="false">IF(OR(E13="自选",E21=0,E14=0),"",0.16*POWER(E20,-0.16))</f>
        <v>0.0345749359657672</v>
      </c>
      <c r="F19" s="1078" t="n">
        <f aca="false">IF(OR(F13="自选",F21=0,F14=0),"",0.16*POWER(F20,-0.16))</f>
        <v>0.0250044183315004</v>
      </c>
      <c r="G19" s="1078" t="n">
        <f aca="false">IF(OR(G13="自选",G21=0,G14=0),"",0.16*POWER(G20,-0.16))</f>
        <v>0.032378260347098</v>
      </c>
      <c r="H19" s="1077" t="n">
        <f aca="false">IF(OR(H13="自选",H21=0,H14=0),"",0.16*POWER(H20,-0.16))</f>
        <v>0.0248647626118507</v>
      </c>
      <c r="I19" s="1077" t="n">
        <f aca="false">IF(OR(I13="自选",I21=0,I14=0),"",0.16*POWER(I20,-0.16))</f>
        <v>0.0193890969828921</v>
      </c>
      <c r="J19" s="1077" t="n">
        <f aca="false">IF(OR(J13="自选",J21=0,J14=0),"",0.16*POWER(J20,-0.16))</f>
        <v>0.0193890969828921</v>
      </c>
      <c r="K19" s="1077" t="n">
        <f aca="false">IF(OR(K13="自选",K21=0,K14=0),"",0.16*POWER(K20,-0.16))</f>
        <v>0.0202697975905165</v>
      </c>
      <c r="L19" s="1077" t="n">
        <f aca="false">IF(OR(L13="自选",L21=0,L14=0),"",0.16*POWER(L20,-0.16))</f>
        <v>0.0194050563106506</v>
      </c>
      <c r="M19" s="1077" t="n">
        <f aca="false">IF(OR(M13="自选",M21=0,M14=0),"",0.16*POWER(M20,-0.16))</f>
        <v>0.021546000280963</v>
      </c>
      <c r="N19" s="1077" t="n">
        <f aca="false">IF(OR(N13="自选",N21=0,N14=0),"",0.16*POWER(N20,-0.16))</f>
        <v>0.0224037280991152</v>
      </c>
      <c r="O19" s="1077" t="n">
        <f aca="false">IF(OR(O13="自选",O21=0,O14=0),"",0.16*POWER(O20,-0.16))</f>
        <v>0.0190685627775569</v>
      </c>
      <c r="P19" s="1077" t="n">
        <f aca="false">IF(OR(P13="自选",P21=0,P14=0),"",0.16*POWER(P20,-0.16))</f>
        <v>0.0157508705854282</v>
      </c>
      <c r="Q19" s="1077" t="n">
        <f aca="false">IF(OR(Q13="自选",Q21=0,Q14=0),"",0.16*POWER(Q20,-0.16))</f>
        <v>0.0182474350456888</v>
      </c>
      <c r="R19" s="1077" t="n">
        <f aca="false">IF(OR(R13="自选",R21=0,R14=0),"",0.16*POWER(R20,-0.16))</f>
        <v>0.0216097527608843</v>
      </c>
      <c r="S19" s="1077" t="n">
        <f aca="false">IF(OR(S13="自选",S21=0,S14=0),"",0.16*POWER(S20,-0.16))</f>
        <v>0.0292735373821275</v>
      </c>
      <c r="T19" s="1077" t="n">
        <f aca="false">IF(OR(T13="自选",T21=0,T14=0),"",0.16*POWER(T20,-0.16))</f>
        <v>0.0313851495982017</v>
      </c>
      <c r="U19" s="1077" t="n">
        <f aca="false">IF(OR(U13="自选",U21=0,U14=0),"",0.16*POWER(U20,-0.16))</f>
        <v>0.0313851495982017</v>
      </c>
      <c r="V19" s="1077" t="n">
        <f aca="false">IF(OR(V13="自选",V21=0,V14=0),"",0.16*POWER(V20,-0.16))</f>
        <v>0.0221790413964979</v>
      </c>
      <c r="W19" s="1077" t="n">
        <v>0.0248647626118507</v>
      </c>
      <c r="X19" s="1077" t="n">
        <v>0.0248647626118507</v>
      </c>
      <c r="Y19" s="1077" t="n">
        <f aca="false">IF(OR(Y13="自选",Y21=0,Y14=0),"",0.16*POWER(Y20,-0.16))</f>
        <v>0.0139097862392474</v>
      </c>
      <c r="Z19" s="1077" t="e">
        <f aca="false">IF(OR(Z13="自选",Z21=0,Z14=0),"",0.16*POWER(Z20,-0.16))</f>
        <v>#NUM!</v>
      </c>
      <c r="AA19" s="1077" t="n">
        <f aca="false">IF(OR(AA13="自选",AA21=0,AA14=0),"",0.16*POWER(AA20,-0.16))</f>
        <v>0.0132187997710145</v>
      </c>
      <c r="AB19" s="1077" t="e">
        <f aca="false">IF(OR(AB13="自选",AB21=0,AB14=0),"",0.16*POWER(AB20,-0.16))</f>
        <v>#NUM!</v>
      </c>
      <c r="AC19" s="1077" t="n">
        <f aca="false">IF(OR(AC13="自选",AC21=0,AC14=0),"",0.16*POWER(AC20,-0.16))</f>
        <v>0.0118240357464391</v>
      </c>
      <c r="AD19" s="1077" t="n">
        <f aca="false">IF(OR(AD13="自选",AD21=0,AD14=0),"",0.16*POWER(AD20,-0.16))</f>
        <v>0.0125338399707145</v>
      </c>
      <c r="AE19" s="1077" t="n">
        <f aca="false">IF(OR(AE13="自选",AE21=0,AE14=0),"",0.16*POWER(AE20,-0.16))</f>
        <v>0.0120859239482959</v>
      </c>
      <c r="AF19" s="1077" t="n">
        <f aca="false">IF(OR(AF13="自选",AF21=0,AF14=0),"",0.16*POWER(AF20,-0.16))</f>
        <v>0.011406557584517</v>
      </c>
      <c r="AG19" s="1077" t="n">
        <f aca="false">IF(OR(AG13="自选",AG21=0,AG14=0),"",0.16*POWER(AG20,-0.16))</f>
        <v>0.0118332048467484</v>
      </c>
      <c r="AH19" s="1077" t="n">
        <f aca="false">IF(OR(AH13="自选",AH21=0,AH14=0),"",0.16*POWER(AH20,-0.16))</f>
        <v>0.023365253375463</v>
      </c>
      <c r="AI19" s="1077" t="n">
        <f aca="false">IF(OR(AI13="自选",AI21=0,AI14=0),"",0.16*POWER(AI20,-0.16))</f>
        <v>0.0206894794866134</v>
      </c>
      <c r="AJ19" s="1077" t="n">
        <f aca="false">IF(OR(AJ13="自选",AJ21=0,AJ14=0),"",0.16*POWER(AJ20,-0.16))</f>
        <v>0.0200508957815332</v>
      </c>
      <c r="AK19" s="1077" t="n">
        <f aca="false">IF(OR(AK13="自选",AK21=0,AK14=0),"",0.16*POWER(AK20,-0.16))</f>
        <v>0.0203666559338703</v>
      </c>
      <c r="AL19" s="1077" t="n">
        <f aca="false">IF(OR(AL13="自选",AL21=0,AL14=0),"",0.16*POWER(AL20,-0.16))</f>
        <v>0.021473934800786</v>
      </c>
      <c r="AM19" s="1077" t="n">
        <f aca="false">IF(OR(AM13="自选",AM21=0,AM14=0),"",0.16*POWER(AM20,-0.16))</f>
        <v>0.0382064035866065</v>
      </c>
      <c r="AN19" s="1077" t="n">
        <f aca="false">IF(OR(AN13="自选",AN21=0,AN14=0),"",0.16*POWER(AN20,-0.16))</f>
        <v>0.0398686706767357</v>
      </c>
      <c r="AO19" s="1077" t="n">
        <f aca="false">IF(OR(AO13="自选",AO21=0,AO14=0),"",0.16*POWER(AO20,-0.16))</f>
        <v>0.038993402352074</v>
      </c>
      <c r="AP19" s="1077" t="n">
        <f aca="false">IF(OR(AP13="自选",AP21=0,AP14=0),"",0.16*POWER(AP20,-0.16))</f>
        <v>0.0382407619513069</v>
      </c>
      <c r="AQ19" s="1077" t="n">
        <f aca="false">IF(OR(AQ13="自选",AQ21=0,AQ14=0),"",0.16*POWER(AQ20,-0.16))</f>
        <v>0.0377543285663977</v>
      </c>
      <c r="AR19" s="1077" t="n">
        <f aca="false">IF(OR(AR13="自选",AR21=0,AR14=0),"",0.16*POWER(AR20,-0.16))</f>
        <v>0.0301655040427733</v>
      </c>
      <c r="AS19" s="1077" t="n">
        <f aca="false">IF(OR(AS13="自选",AS21=0,AS14=0),"",0.16*POWER(AS20,-0.16))</f>
        <v>0.0122444315850208</v>
      </c>
      <c r="AT19" s="1077" t="n">
        <f aca="false">IF(OR(AT13="自选",AT21=0,AT14=0),"",0.16*POWER(AT20,-0.16))</f>
        <v>0.0144372312863201</v>
      </c>
      <c r="AU19" s="1077" t="n">
        <f aca="false">IF(OR(AU13="自选",AU21=0,AU14=0),"",0.16*POWER(AU20,-0.16))</f>
        <v>0.0144372312863201</v>
      </c>
      <c r="AV19" s="1077" t="n">
        <f aca="false">IF(OR(AV13="自选",AV21=0,AV14=0),"",0.16*POWER(AV20,-0.16))</f>
        <v>0.0150295863901</v>
      </c>
      <c r="AW19" s="1077" t="n">
        <f aca="false">IF(OR(AW13="自选",AW21=0,AW14=0),"",0.16*POWER(AW20,-0.16))</f>
        <v>0.018633063375368</v>
      </c>
      <c r="AX19" s="1077" t="n">
        <f aca="false">IF(OR(AX13="自选",AX21=0,AX14=0),"",0.16*POWER(AX20,-0.16))</f>
        <v>0.020266993115509</v>
      </c>
      <c r="AY19" s="1077" t="n">
        <f aca="false">IF(OR(AY13="自选",AY21=0,AY14=0),"",0.16*POWER(AY20,-0.16))</f>
        <v>0.0202527784857033</v>
      </c>
      <c r="AZ19" s="1077" t="n">
        <f aca="false">IF(OR(AZ13="自选",AZ21=0,AZ14=0),"",0.16*POWER(AZ20,-0.16))</f>
        <v>0.0530670073814579</v>
      </c>
      <c r="BA19" s="1077" t="n">
        <f aca="false">IF(OR(BA13="自选",BA21=0,BA14=0),"",0.16*POWER(BA20,-0.16))</f>
        <v>0.0181229151075925</v>
      </c>
      <c r="BB19" s="1077" t="n">
        <f aca="false">IF(OR(BB13="自选",BB21=0,BB14=0),"",0.16*POWER(BB20,-0.16))</f>
        <v>0.0180978326662829</v>
      </c>
      <c r="BC19" s="1077" t="n">
        <f aca="false">IF(OR(BC13="自选",BC21=0,BC14=0),"",0.16*POWER(BC20,-0.16))</f>
        <v>0.0282023803643807</v>
      </c>
      <c r="BD19" s="1077" t="n">
        <f aca="false">IF(OR(BD13="自选",BD21=0,BD14=0),"",0.16*POWER(BD20,-0.16))</f>
        <v>0.0251752766829711</v>
      </c>
      <c r="BE19" s="1077" t="n">
        <f aca="false">IF(OR(BE13="自选",BE21=0,BE14=0),"",0.16*POWER(BE20,-0.16))</f>
        <v>0.0312362105075232</v>
      </c>
      <c r="BF19" s="1077" t="n">
        <f aca="false">IF(OR(BF13="自选",BF21=0,BF14=0),"",0.16*POWER(BF20,-0.16))</f>
        <v>0.0288215035829713</v>
      </c>
      <c r="BG19" s="1077" t="n">
        <f aca="false">IF(OR(BG13="自选",BG21=0,BG14=0),"",0.16*POWER(BG20,-0.16))</f>
        <v>0.0313383147931212</v>
      </c>
      <c r="BH19" s="1077" t="n">
        <f aca="false">IF(OR(BH13="自选",BH21=0,BH14=0),"",0.16*POWER(BH20,-0.16))</f>
        <v>0.025916407729245</v>
      </c>
      <c r="BI19" s="1077" t="n">
        <f aca="false">IF(OR(BI13="自选",BI21=0,BI14=0),"",0.16*POWER(BI20,-0.16))</f>
        <v>0.0244991714223153</v>
      </c>
      <c r="BJ19" s="1077" t="n">
        <f aca="false">IF(OR(BJ13="自选",BJ21=0,BJ14=0),"",0.16*POWER(BJ20,-0.16))</f>
        <v>0.0264838048935278</v>
      </c>
      <c r="BK19" s="1077" t="n">
        <f aca="false">IF(OR(BK13="自选",BK21=0,BK14=0),"",0.16*POWER(BK20,-0.16))</f>
        <v>0.0246481383638361</v>
      </c>
      <c r="BL19" s="1077" t="n">
        <f aca="false">IF(OR(BL13="自选",BL21=0,BL14=0),"",0.16*POWER(BL20,-0.16))</f>
        <v>0.0146678141709857</v>
      </c>
      <c r="BM19" s="1077" t="n">
        <f aca="false">IF(OR(BM13="自选",BM21=0,BM14=0),"",0.16*POWER(BM20,-0.16))</f>
        <v>0.0146678141709857</v>
      </c>
      <c r="BN19" s="1077" t="n">
        <f aca="false">IF(OR(BN13="自选",BN21=0,BN14=0),"",0.16*POWER(BN20,-0.16))</f>
        <v>0.0150620468679099</v>
      </c>
      <c r="BO19" s="1077" t="n">
        <f aca="false">IF(OR(BO13="自选",BO21=0,BO14=0),"",0.16*POWER(BO20,-0.16))</f>
        <v>0.0150620468679099</v>
      </c>
      <c r="BP19" s="1077" t="n">
        <f aca="false">IF(OR(BP13="自选",BP21=0,BP14=0),"",0.16*POWER(BP20,-0.16))</f>
        <v>0.0198146516544714</v>
      </c>
      <c r="BQ19" s="1077" t="n">
        <f aca="false">IF(OR(BQ13="自选",BQ21=0,BQ14=0),"",0.16*POWER(BQ20,-0.16))</f>
        <v>0.0257030761039798</v>
      </c>
      <c r="BR19" s="1077" t="n">
        <f aca="false">IF(OR(BR13="自选",BR21=0,BR14=0),"",0.16*POWER(BR20,-0.16))</f>
        <v>0.0223580613238615</v>
      </c>
      <c r="BS19" s="1077" t="n">
        <f aca="false">IF(OR(BS13="自选",BS21=0,BS14=0),"",0.16*POWER(BS20,-0.16))</f>
        <v>0.0223580613238615</v>
      </c>
      <c r="BT19" s="1077" t="n">
        <f aca="false">IF(OR(BT13="自选",BT21=0,BT14=0),"",0.16*POWER(BT20,-0.16))</f>
        <v>0.0223580613238615</v>
      </c>
      <c r="BU19" s="1077" t="n">
        <f aca="false">IF(OR(BU13="自选",BU21=0,BU14=0),"",0.16*POWER(BU20,-0.16))</f>
        <v>0.0272084971527051</v>
      </c>
      <c r="BV19" s="1077" t="n">
        <f aca="false">IF(OR(BV13="自选",BV21=0,BV14=0),"",0.16*POWER(BV20,-0.16))</f>
        <v>0.0230938396433992</v>
      </c>
      <c r="BW19" s="1077" t="n">
        <f aca="false">IF(OR(BW13="自选",BW21=0,BW14=0),"",0.16*POWER(BW20,-0.16))</f>
        <v>0.0172285549379047</v>
      </c>
      <c r="BX19" s="1077" t="n">
        <f aca="false">IF(OR(BX13="自选",BX21=0,BX14=0),"",0.16*POWER(BX20,-0.16))</f>
        <v>0.0239907345533752</v>
      </c>
      <c r="BY19" s="1077" t="n">
        <f aca="false">IF(OR(BY13="自选",BY21=0,BY14=0),"",0.16*POWER(BY20,-0.16))</f>
        <v>0.015662415993048</v>
      </c>
      <c r="BZ19" s="1077" t="n">
        <f aca="false">IF(OR(BZ13="自选",BZ21=0,BZ14=0),"",0.16*POWER(BZ20,-0.16))</f>
        <v>0.0155344017072259</v>
      </c>
      <c r="CA19" s="1077" t="n">
        <f aca="false">IF(OR(CA13="自选",CA21=0,CA14=0),"",0.16*POWER(CA20,-0.16))</f>
        <v>0.0147936193913671</v>
      </c>
      <c r="CB19" s="1077" t="n">
        <f aca="false">IF(OR(CB13="自选",CB21=0,CB14=0),"",0.16*POWER(CB20,-0.16))</f>
        <v>0.0145960307972272</v>
      </c>
      <c r="CC19" s="1077" t="n">
        <f aca="false">IF(OR(CC13="自选",CC21=0,CC14=0),"",0.16*POWER(CC20,-0.16))</f>
        <v>0.0164118657471831</v>
      </c>
      <c r="CD19" s="1077" t="n">
        <f aca="false">IF(OR(CD13="自选",CD21=0,CD14=0),"",0.16*POWER(CD20,-0.16))</f>
        <v>0.0164118657471831</v>
      </c>
      <c r="CE19" s="1077" t="n">
        <f aca="false">IF(OR(CE13="自选",CE21=0,CE14=0),"",0.16*POWER(CE20,-0.16))</f>
        <v>0.014941859852709</v>
      </c>
      <c r="CF19" s="1077" t="n">
        <f aca="false">IF(OR(CF13="自选",CF21=0,CF14=0),"",0.16*POWER(CF20,-0.16))</f>
        <v>0.0147465412589794</v>
      </c>
      <c r="CG19" s="1077" t="n">
        <f aca="false">IF(OR(CG13="自选",CG21=0,CG14=0),"",0.16*POWER(CG20,-0.16))</f>
        <v>0.0142805897217198</v>
      </c>
      <c r="CH19" s="1077" t="n">
        <f aca="false">IF(OR(CH13="自选",CH21=0,CH14=0),"",0.16*POWER(CH20,-0.16))</f>
        <v>0.015188619770953</v>
      </c>
      <c r="CI19" s="1077" t="n">
        <f aca="false">IF(OR(CI13="自选",CI21=0,CI14=0),"",0.16*POWER(CI20,-0.16))</f>
        <v>0.0122444315850208</v>
      </c>
      <c r="CJ19" s="1077" t="n">
        <f aca="false">IF(OR(CJ13="自选",CJ21=0,CJ14=0),"",0.16*POWER(CJ20,-0.16))</f>
        <v>0.0146133818731286</v>
      </c>
      <c r="CK19" s="1077" t="n">
        <f aca="false">IF(OR(CK13="自选",CK21=0,CK14=0),"",0.16*POWER(CK20,-0.16))</f>
        <v>0.0284809779166754</v>
      </c>
      <c r="CL19" s="1077" t="n">
        <f aca="false">IF(OR(CL13="自选",CL21=0,CL14=0),"",0.16*POWER(CL20,-0.16))</f>
        <v>0.0268226387423039</v>
      </c>
      <c r="CM19" s="1077" t="n">
        <f aca="false">IF(OR(CM13="自选",CM21=0,CM14=0),"",0.16*POWER(CM20,-0.16))</f>
        <v>0.0272270354330668</v>
      </c>
      <c r="CN19" s="1077" t="n">
        <f aca="false">IF(OR(CN13="自选",CN21=0,CN14=0),"",0.16*POWER(CN20,-0.16))</f>
        <v>0.022630305819057</v>
      </c>
      <c r="CO19" s="1077" t="n">
        <f aca="false">IF(OR(CO13="自选",CO21=0,CO14=0),"",0.16*POWER(CO20,-0.16))</f>
        <v>0.0218365900451279</v>
      </c>
      <c r="CP19" s="1077" t="n">
        <f aca="false">IF(OR(CP13="自选",CP21=0,CP14=0),"",0.16*POWER(CP20,-0.16))</f>
        <v>0.0238771623844875</v>
      </c>
      <c r="CQ19" s="1077" t="n">
        <f aca="false">IF(OR(CQ13="自选",CQ21=0,CQ14=0),"",0.16*POWER(CQ20,-0.16))</f>
        <v>0.0242760740765743</v>
      </c>
      <c r="CR19" s="1077" t="n">
        <f aca="false">IF(OR(CR13="自选",CR21=0,CR14=0),"",0.16*POWER(CR20,-0.16))</f>
        <v>0.027675570556464</v>
      </c>
      <c r="CS19" s="1077" t="n">
        <f aca="false">IF(OR(CS13="自选",CS21=0,CS14=0),"",0.16*POWER(CS20,-0.16))</f>
        <v>0.0181388045785247</v>
      </c>
      <c r="CT19" s="1077" t="n">
        <f aca="false">IF(OR(CT13="自选",CT21=0,CT14=0),"",0.16*POWER(CT20,-0.16))</f>
        <v>0.0181388045785247</v>
      </c>
      <c r="CU19" s="1077" t="n">
        <f aca="false">IF(OR(CU13="自选",CU21=0,CU14=0),"",0.16*POWER(CU20,-0.16))</f>
        <v>0.0204591389040296</v>
      </c>
      <c r="CV19" s="1077" t="n">
        <f aca="false">IF(OR(CV13="自选",CV21=0,CV14=0),"",0.16*POWER(CV20,-0.16))</f>
        <v>0.0204591389040296</v>
      </c>
      <c r="CW19" s="1077" t="n">
        <f aca="false">IF(OR(CW13="自选",CW21=0,CW14=0),"",0.16*POWER(CW20,-0.16))</f>
        <v>0.0160580761474966</v>
      </c>
      <c r="CX19" s="1077" t="n">
        <f aca="false">IF(OR(CX13="自选",CX21=0,CX14=0),"",0.16*POWER(CX20,-0.16))</f>
        <v>0.0164219829561913</v>
      </c>
      <c r="CY19" s="1077" t="n">
        <f aca="false">IF(OR(CY13="自选",CY21=0,CY14=0),"",0.16*POWER(CY20,-0.16))</f>
        <v>0.0187866127907643</v>
      </c>
      <c r="CZ19" s="1077" t="n">
        <f aca="false">IF(OR(CZ13="自选",CZ21=0,CZ14=0),"",0.16*POWER(CZ20,-0.16))</f>
        <v>0.0168144907834662</v>
      </c>
      <c r="DA19" s="1077" t="n">
        <f aca="false">IF(OR(DA13="自选",DA21=0,DA14=0),"",0.16*POWER(DA20,-0.16))</f>
        <v>0.0338475252079047</v>
      </c>
      <c r="DB19" s="1077" t="n">
        <f aca="false">IF(OR(DB13="自选",DB21=0,DB14=0),"",0.16*POWER(DB20,-0.16))</f>
        <v>0.0151598871299723</v>
      </c>
      <c r="DC19" s="1077" t="n">
        <f aca="false">IF(OR(DC13="自选",DC21=0,DC14=0),"",0.16*POWER(DC20,-0.16))</f>
        <v>0.0143653258685982</v>
      </c>
      <c r="DD19" s="1077" t="n">
        <f aca="false">IF(OR(DD13="自选",DD21=0,DD14=0),"",0.16*POWER(DD20,-0.16))</f>
        <v>0.0139428800278109</v>
      </c>
      <c r="DE19" s="1077" t="n">
        <f aca="false">IF(OR(DE13="自选",DE21=0,DE14=0),"",0.16*POWER(DE20,-0.16))</f>
        <v>0.0210176147320674</v>
      </c>
      <c r="DF19" s="1077" t="n">
        <f aca="false">IF(OR(DF13="自选",DF21=0,DF14=0),"",0.16*POWER(DF20,-0.16))</f>
        <v>0.019693886977157</v>
      </c>
      <c r="DG19" s="1077" t="n">
        <f aca="false">IF(OR(DG13="自选",DG21=0,DG14=0),"",0.16*POWER(DG20,-0.16))</f>
        <v>0.0188079405485897</v>
      </c>
      <c r="DH19" s="1077" t="n">
        <f aca="false">IF(OR(DH13="自选",DH21=0,DH14=0),"",0.16*POWER(DH20,-0.16))</f>
        <v>0.0199386661249557</v>
      </c>
      <c r="DI19" s="1077" t="n">
        <f aca="false">IF(OR(DI13="自选",DI21=0,DI14=0),"",0.16*POWER(DI20,-0.16))</f>
        <v>0.0245613813450094</v>
      </c>
      <c r="DJ19" s="1077" t="n">
        <f aca="false">IF(OR(DJ13="自选",DJ21=0,DJ14=0),"",0.16*POWER(DJ20,-0.16))</f>
        <v>0.0265202087904182</v>
      </c>
      <c r="DK19" s="1077" t="n">
        <f aca="false">IF(OR(DK13="自选",DK21=0,DK14=0),"",0.16*POWER(DK20,-0.16))</f>
        <v>0.0265202087904182</v>
      </c>
      <c r="DL19" s="1077" t="n">
        <f aca="false">IF(OR(DL13="自选",DL21=0,DL14=0),"",0.16*POWER(DL20,-0.16))</f>
        <v>0.0235058227408218</v>
      </c>
      <c r="DM19" s="1077" t="n">
        <f aca="false">IF(OR(DM13="自选",DM21=0,DM14=0),"",0.16*POWER(DM20,-0.16))</f>
        <v>0.0172152861103883</v>
      </c>
      <c r="DN19" s="1077" t="n">
        <f aca="false">IF(OR(DN13="自选",DN21=0,DN14=0),"",0.16*POWER(DN20,-0.16))</f>
        <v>0.016809631468274</v>
      </c>
      <c r="DO19" s="1077" t="n">
        <f aca="false">IF(OR(DO13="自选",DO21=0,DO14=0),"",0.16*POWER(DO20,-0.16))</f>
        <v>0.0172649887177011</v>
      </c>
      <c r="DP19" s="1077" t="n">
        <f aca="false">IF(OR(DP13="自选",DP21=0,DP14=0),"",0.16*POWER(DP20,-0.16))</f>
        <v>0.018022174479143</v>
      </c>
      <c r="DQ19" s="1077" t="n">
        <f aca="false">IF(OR(DQ13="自选",DQ21=0,DQ14=0),"",0.16*POWER(DQ20,-0.16))</f>
        <v>0.018022174479143</v>
      </c>
      <c r="DR19" s="1077" t="n">
        <f aca="false">IF(OR(DR13="自选",DR21=0,DR14=0),"",0.16*POWER(DR20,-0.16))</f>
        <v>0.019356611511832</v>
      </c>
      <c r="DS19" s="1077" t="n">
        <f aca="false">IF(OR(DS13="自选",DS21=0,DS14=0),"",0.16*POWER(DS20,-0.16))</f>
        <v>0.019356611511832</v>
      </c>
      <c r="DT19" s="1077" t="n">
        <f aca="false">IF(OR(DT13="自选",DT21=0,DT14=0),"",0.16*POWER(DT20,-0.16))</f>
        <v>0.0174819405740426</v>
      </c>
      <c r="DU19" s="1077" t="n">
        <f aca="false">IF(OR(DU13="自选",DU21=0,DU14=0),"",0.16*POWER(DU20,-0.16))</f>
        <v>0.0214910990919951</v>
      </c>
      <c r="DV19" s="1077" t="n">
        <f aca="false">IF(OR(DV13="自选",DV21=0,DV14=0),"",0.16*POWER(DV20,-0.16))</f>
        <v>0.0201411389311742</v>
      </c>
      <c r="DW19" s="1077" t="n">
        <f aca="false">IF(OR(DW13="自选",DW21=0,DW14=0),"",0.16*POWER(DW20,-0.16))</f>
        <v>0.0231073395255432</v>
      </c>
      <c r="DX19" s="1077" t="n">
        <f aca="false">IF(OR(DX13="自选",DX21=0,DX14=0),"",0.16*POWER(DX20,-0.16))</f>
        <v>0.0372498999093953</v>
      </c>
      <c r="DY19" s="1077" t="n">
        <f aca="false">IF(OR(DY13="自选",DY21=0,DY14=0),"",0.16*POWER(DY20,-0.16))</f>
        <v>0.0372498999093953</v>
      </c>
      <c r="DZ19" s="1077" t="n">
        <f aca="false">IF(OR(DZ13="自选",DZ21=0,DZ14=0),"",0.16*POWER(DZ20,-0.16))</f>
        <v>0.0436865274025364</v>
      </c>
      <c r="EA19" s="1077" t="n">
        <f aca="false">IF(OR(EA13="自选",EA21=0,EA14=0),"",0.16*POWER(EA20,-0.16))</f>
        <v>0.0405217625401569</v>
      </c>
      <c r="EB19" s="1077" t="n">
        <f aca="false">IF(OR(EB13="自选",EB21=0,EB14=0),"",0.16*POWER(EB20,-0.16))</f>
        <v>0.0237160805945943</v>
      </c>
      <c r="EC19" s="1077" t="n">
        <f aca="false">IF(OR(EC13="自选",EC21=0,EC14=0),"",0.16*POWER(EC20,-0.16))</f>
        <v>0.018569997287583</v>
      </c>
      <c r="ED19" s="1077" t="n">
        <f aca="false">IF(OR(ED13="自选",ED21=0,ED14=0),"",0.16*POWER(ED20,-0.16))</f>
        <v>0.0187991188152322</v>
      </c>
      <c r="EE19" s="1077" t="n">
        <f aca="false">IF(OR(EE13="自选",EE21=0,EE14=0),"",0.16*POWER(EE20,-0.16))</f>
        <v>0.0181394669507052</v>
      </c>
      <c r="EF19" s="1077" t="n">
        <f aca="false">IF(OR(EF13="自选",EF21=0,EF14=0),"",0.16*POWER(EF20,-0.16))</f>
        <v>0.0165474895785325</v>
      </c>
      <c r="EG19" s="1077" t="n">
        <f aca="false">IF(OR(EG13="自选",EG21=0,EG14=0),"",0.16*POWER(EG20,-0.16))</f>
        <v>0.0181394669507052</v>
      </c>
      <c r="EH19" s="1077" t="n">
        <f aca="false">IF(OR(EH13="自选",EH21=0,EH14=0),"",0.16*POWER(EH20,-0.16))</f>
        <v>0.0178109767137385</v>
      </c>
      <c r="EI19" s="1077" t="n">
        <f aca="false">IF(OR(EI13="自选",EI21=0,EI14=0),"",0.16*POWER(EI20,-0.16))</f>
        <v>0.0258062346709454</v>
      </c>
      <c r="EJ19" s="1079" t="n">
        <f aca="false">IF(OR(EJ13="自选",EJ21=0,EJ14=0),"",0.16*POWER(EJ20,-0.16))</f>
        <v>0.0161125019733025</v>
      </c>
      <c r="EK19" s="1077" t="n">
        <f aca="false">IF(OR(EK13="自选",EK21=0,EK14=0),"",0.16*POWER(EK20,-0.16))</f>
        <v>0.019208895075306</v>
      </c>
      <c r="EL19" s="1077" t="n">
        <f aca="false">IF(OR(EL13="自选",EL21=0,EL14=0),"",0.16*POWER(EL20,-0.16))</f>
        <v>0.0182506171962098</v>
      </c>
      <c r="EM19" s="1077" t="n">
        <f aca="false">IF(OR(EM13="自选",EM21=0,EM14=0),"",0.16*POWER(EM20,-0.16))</f>
        <v>0.0155924888985327</v>
      </c>
      <c r="EN19" s="1077" t="n">
        <f aca="false">IF(OR(EN13="自选",EN21=0,EN14=0),"",0.16*POWER(EN20,-0.16))</f>
        <v>0.0157000041959204</v>
      </c>
      <c r="EO19" s="1077" t="n">
        <f aca="false">IF(OR(EO13="自选",EO21=0,EO14=0),"",0.16*POWER(EO20,-0.16))</f>
        <v>0.0160725327083196</v>
      </c>
      <c r="EP19" s="1077" t="n">
        <f aca="false">IF(OR(EP13="自选",EP21=0,EP14=0),"",0.16*POWER(EP20,-0.16))</f>
        <v>0.0153729235486942</v>
      </c>
      <c r="EQ19" s="1077" t="n">
        <f aca="false">IF(OR(EQ13="自选",EQ21=0,EQ14=0),"",0.16*POWER(EQ20,-0.16))</f>
        <v>0.0137591519895404</v>
      </c>
      <c r="ER19" s="1077" t="n">
        <f aca="false">IF(OR(ER13="自选",ER21=0,ER14=0),"",0.16*POWER(ER20,-0.16))</f>
        <v>0.0182756479231682</v>
      </c>
      <c r="ES19" s="1077" t="n">
        <f aca="false">IF(OR(ES13="自选",ES21=0,ES14=0),"",0.16*POWER(ES20,-0.16))</f>
        <v>0.0194522162950936</v>
      </c>
      <c r="ET19" s="1077" t="n">
        <f aca="false">IF(OR(ET13="自选",ET21=0,ET14=0),"",0.16*POWER(ET20,-0.16))</f>
        <v>0.0182010364610908</v>
      </c>
      <c r="EU19" s="1080" t="n">
        <f aca="false">IF(OR(EU13="自选",EU21=0,EU14=0),"",0.16*POWER(EU20,-0.16))</f>
        <v>0.0188925601037142</v>
      </c>
      <c r="EV19" s="1080" t="n">
        <f aca="false">IF(OR(EV13="自选",EV21=0,EV14=0),"",0.16*POWER(EV20,-0.16))</f>
        <v>0.0188925601037142</v>
      </c>
      <c r="EW19" s="1080" t="n">
        <f aca="false">IF(OR(EW13="自选",EW21=0,EW14=0),"",0.16*POWER(EW20,-0.16))</f>
        <v>0.0188925601037142</v>
      </c>
      <c r="EX19" s="1080" t="n">
        <f aca="false">IF(OR(EX13="自选",EX21=0,EX14=0),"",0.16*POWER(EX20,-0.16))</f>
        <v>0.0188925601037142</v>
      </c>
      <c r="EY19" s="1080" t="n">
        <f aca="false">IF(OR(EY13="自选",EY21=0,EY14=0),"",0.16*POWER(EY20,-0.16))</f>
        <v>0.0188925601037142</v>
      </c>
      <c r="EZ19" s="1080" t="n">
        <f aca="false">IF(OR(EZ13="自选",EZ21=0,EZ14=0),"",0.16*POWER(EZ20,-0.16))</f>
        <v>0.0188925601037142</v>
      </c>
      <c r="FA19" s="1080" t="n">
        <f aca="false">IF(OR(FA13="自选",FA21=0,FA14=0),"",0.16*POWER(FA20,-0.16))</f>
        <v>0.0188925601037142</v>
      </c>
      <c r="FB19" s="1080" t="n">
        <f aca="false">IF(OR(FB13="自选",FB21=0,FB14=0),"",0.16*POWER(FB20,-0.16))</f>
        <v>0.0188925601037142</v>
      </c>
      <c r="FC19" s="1077" t="n">
        <f aca="false">IF(OR(FC13="自选",FC21=0,FC14=0),"",0.16*POWER(FC20,-0.16))</f>
        <v>0.0175413129149233</v>
      </c>
      <c r="FD19" s="1077" t="n">
        <f aca="false">IF(OR(FD13="自选",FD21=0,FD14=0),"",0.16*POWER(FD20,-0.16))</f>
        <v>0.0168746672601683</v>
      </c>
      <c r="FE19" s="1080" t="n">
        <f aca="false">IF(OR(FE13="自选",FE21=0,FE14=0),"",0.16*POWER(FE20,-0.16))</f>
        <v>0.0243545298764122</v>
      </c>
      <c r="FF19" s="1080" t="n">
        <f aca="false">IF(OR(FF13="自选",FF21=0,FF14=0),"",0.16*POWER(FF20,-0.16))</f>
        <v>0.0243545298764122</v>
      </c>
      <c r="FG19" s="1080" t="n">
        <f aca="false">IF(OR(FG13="自选",FG21=0,FG14=0),"",0.16*POWER(FG20,-0.16))</f>
        <v>0.0243545298764122</v>
      </c>
      <c r="FH19" s="1077" t="n">
        <f aca="false">IF(OR(FH13="自选",FH21=0,FH14=0),"",0.16*POWER(FH20,-0.16))</f>
        <v>0.021724656835343</v>
      </c>
      <c r="FI19" s="1077" t="n">
        <f aca="false">IF(OR(FI13="自选",FI21=0,FI14=0),"",0.16*POWER(FI20,-0.16))</f>
        <v>0.0220191771425548</v>
      </c>
      <c r="FJ19" s="1077" t="n">
        <f aca="false">IF(OR(FJ13="自选",FJ21=0,FJ14=0),"",0.16*POWER(FJ20,-0.16))</f>
        <v>0.0220191771425548</v>
      </c>
      <c r="FK19" s="1077" t="n">
        <f aca="false">IF(OR(FK13="自选",FK21=0,FK14=0),"",0.16*POWER(FK20,-0.16))</f>
        <v>0.0228195295872756</v>
      </c>
      <c r="FL19" s="1077" t="n">
        <f aca="false">IF(OR(FL13="自选",FL21=0,FL14=0),"",0.16*POWER(FL20,-0.16))</f>
        <v>0.021965454438322</v>
      </c>
      <c r="FM19" s="1077" t="n">
        <f aca="false">IF(OR(FM13="自选",FM21=0,FM14=0),"",0.16*POWER(FM20,-0.16))</f>
        <v>0.021965454438322</v>
      </c>
      <c r="FN19" s="1077" t="n">
        <f aca="false">IF(OR(FN13="自选",FN21=0,FN14=0),"",0.16*POWER(FN20,-0.16))</f>
        <v>0.0163145101835463</v>
      </c>
      <c r="FO19" s="1077" t="n">
        <f aca="false">IF(OR(FO13="自选",FO21=0,FO14=0),"",0.16*POWER(FO20,-0.16))</f>
        <v>0.0170841251267075</v>
      </c>
      <c r="FP19" s="1077" t="n">
        <f aca="false">IF(OR(FP13="自选",FP21=0,FP14=0),"",0.16*POWER(FP20,-0.16))</f>
        <v>0.0163155810775434</v>
      </c>
      <c r="FQ19" s="1077" t="n">
        <f aca="false">IF(OR(FQ13="自选",FQ21=0,FQ14=0),"",0.16*POWER(FQ20,-0.16))</f>
        <v>0.0888370545273471</v>
      </c>
      <c r="FR19" s="1077" t="n">
        <f aca="false">IF(OR(FR13="自选",FR21=0,FR14=0),"",0.16*POWER(FR20,-0.16))</f>
        <v>0.0888370545273471</v>
      </c>
      <c r="FS19" s="1077" t="n">
        <f aca="false">IF(OR(FS13="自选",FS21=0,FS14=0),"",0.16*POWER(FS20,-0.16))</f>
        <v>0.0212738551179204</v>
      </c>
      <c r="FT19" s="1077" t="n">
        <f aca="false">IF(OR(FT13="自选",FT21=0,FT14=0),"",0.16*POWER(FT20,-0.16))</f>
        <v>0.0220471166182041</v>
      </c>
      <c r="FU19" s="1077" t="n">
        <f aca="false">IF(OR(FU13="自选",FU21=0,FU14=0),"",0.16*POWER(FU20,-0.16))</f>
        <v>0.0209518483807046</v>
      </c>
      <c r="FV19" s="1077" t="n">
        <f aca="false">IF(OR(FV13="自选",FV21=0,FV14=0),"",0.16*POWER(FV20,-0.16))</f>
        <v>0.0240358663612265</v>
      </c>
      <c r="FW19" s="1077" t="n">
        <f aca="false">IF(OR(FW13="自选",FW21=0,FW14=0),"",0.16*POWER(FW20,-0.16))</f>
        <v>0.0333093129965482</v>
      </c>
      <c r="FX19" s="1077" t="n">
        <f aca="false">IF(OR(FX13="自选",FX21=0,FX14=0),"",0.16*POWER(FX20,-0.16))</f>
        <v>0.0318108649288025</v>
      </c>
      <c r="FY19" s="1077" t="n">
        <f aca="false">IF(OR(FY13="自选",FY21=0,FY14=0),"",0.16*POWER(FY20,-0.16))</f>
        <v>0.016509562769399</v>
      </c>
      <c r="FZ19" s="1077" t="n">
        <f aca="false">IF(OR(FZ13="自选",FZ21=0,FZ14=0),"",0.16*POWER(FZ20,-0.16))</f>
        <v>0.0195702603575875</v>
      </c>
      <c r="GA19" s="1081" t="n">
        <f aca="false">IF(GA13&lt;&gt;"",IF(OR(GA13="自选",GA21=0,GA14=0),"",0.16*POWER(GA20,-0.16)),"")</f>
        <v>0.0216513533894931</v>
      </c>
      <c r="GB19" s="1081" t="n">
        <f aca="false">IF(GB13&lt;&gt;"",IF(OR(GB13="自选",GB21=0,GB14=0),"",0.16*POWER(GB20,-0.16)),"")</f>
        <v>0.0200940381366842</v>
      </c>
      <c r="GC19" s="1081" t="n">
        <f aca="false">IF(GC13&lt;&gt;"",IF(OR(GC13="自选",GC21=0,GC14=0),"",0.16*POWER(GC20,-0.16)),"")</f>
        <v>0.0196939759157491</v>
      </c>
      <c r="GD19" s="1081" t="n">
        <f aca="false">IF(GD13&lt;&gt;"",IF(OR(GD13="自选",GD21=0,GD14=0),"",0.16*POWER(GD20,-0.16)),"")</f>
        <v>0.029850085688739</v>
      </c>
      <c r="GE19" s="1081" t="n">
        <f aca="false">IF(GE13&lt;&gt;"",IF(OR(GE13="自选",GE21=0,GE14=0),"",0.16*POWER(GE20,-0.16)),"")</f>
        <v>0.0269225095626394</v>
      </c>
      <c r="GF19" s="1081" t="n">
        <f aca="false">IF(GF13&lt;&gt;"",IF(OR(GF13="自选",GF21=0,GF14=0),"",0.16*POWER(GF20,-0.16)),"")</f>
        <v>0.0404973987627766</v>
      </c>
      <c r="GG19" s="1081" t="n">
        <f aca="false">IF(GG13&lt;&gt;"",IF(OR(GG13="自选",GG21=0,GG14=0),"",0.16*POWER(GG20,-0.16)),"")</f>
        <v>0.021759920315769</v>
      </c>
      <c r="GH19" s="1081" t="n">
        <f aca="false">IF(GH13&lt;&gt;"",IF(OR(GH13="自选",GH21=0,GH14=0),"",0.16*POWER(GH20,-0.16)),"")</f>
        <v>0.0300617697518373</v>
      </c>
      <c r="GI19" s="1081" t="n">
        <f aca="false">IF(GI13&lt;&gt;"",IF(OR(GI13="自选",GI21=0,GI14=0),"",0.16*POWER(GI20,-0.16)),"")</f>
        <v>0.0221205177867343</v>
      </c>
      <c r="GJ19" s="1081" t="n">
        <f aca="false">IF(GJ13&lt;&gt;"",IF(OR(GJ13="自选",GJ21=0,GJ14=0),"",0.16*POWER(GJ20,-0.16)),"")</f>
        <v>0.0235873421995747</v>
      </c>
      <c r="GK19" s="1081" t="n">
        <f aca="false">IF(GK13&lt;&gt;"",IF(OR(GK13="自选",GK21=0,GK14=0),"",0.16*POWER(GK20,-0.16)),"")</f>
        <v>0.0320710762578111</v>
      </c>
      <c r="GL19" s="1081" t="n">
        <f aca="false">IF(GL13&lt;&gt;"",IF(OR(GL13="自选",GL21=0,GL14=0),"",0.16*POWER(GL20,-0.16)),"")</f>
        <v>0.0232422003975632</v>
      </c>
      <c r="GM19" s="1081" t="n">
        <f aca="false">IF(GM13&lt;&gt;"",IF(OR(GM13="自选",GM21=0,GM14=0),"",0.16*POWER(GM20,-0.16)),"")</f>
        <v>0.0266549670763949</v>
      </c>
      <c r="GN19" s="1081" t="n">
        <f aca="false">IF(GN13&lt;&gt;"",IF(OR(GN13="自选",GN21=0,GN14=0),"",0.16*POWER(GN20,-0.16)),"")</f>
        <v>0.0213147004123291</v>
      </c>
      <c r="GO19" s="1081" t="n">
        <f aca="false">IF(GO13&lt;&gt;"",IF(OR(GO13="自选",GO21=0,GO14=0),"",0.16*POWER(GO20,-0.16)),"")</f>
        <v>0.0239176823903313</v>
      </c>
      <c r="GP19" s="1081" t="n">
        <f aca="false">IF(GP13&lt;&gt;"",IF(OR(GP13="自选",GP21=0,GP14=0),"",0.16*POWER(GP20,-0.16)),"")</f>
        <v>0.0280485797336271</v>
      </c>
      <c r="GQ19" s="1081" t="n">
        <f aca="false">IF(GQ13&lt;&gt;"",IF(OR(GQ13="自选",GQ21=0,GQ14=0),"",0.16*POWER(GQ20,-0.16)),"")</f>
        <v>0.0279615710103356</v>
      </c>
      <c r="GR19" s="1081" t="n">
        <f aca="false">IF(GR13&lt;&gt;"",IF(OR(GR13="自选",GR21=0,GR14=0),"",0.16*POWER(GR20,-0.16)),"")</f>
        <v>0.0269617843786373</v>
      </c>
      <c r="GS19" s="1081"/>
      <c r="GT19" s="1077"/>
      <c r="GU19" s="1077"/>
      <c r="GV19" s="1077"/>
      <c r="GW19" s="1077"/>
      <c r="GX19" s="1077"/>
      <c r="GY19" s="1077"/>
      <c r="GZ19" s="1077"/>
      <c r="HA19" s="1077"/>
      <c r="HB19" s="1077"/>
      <c r="HC19" s="1077"/>
      <c r="HD19" s="1077"/>
      <c r="HE19" s="1077"/>
      <c r="HF19" s="1077"/>
      <c r="HG19" s="1077"/>
      <c r="HH19" s="1077"/>
      <c r="HI19" s="1077"/>
      <c r="HJ19" s="1077"/>
      <c r="HK19" s="1077"/>
      <c r="HL19" s="1077"/>
      <c r="HM19" s="1077"/>
      <c r="HN19" s="1077"/>
      <c r="HO19" s="1077"/>
      <c r="HP19" s="1077"/>
      <c r="HQ19" s="1077"/>
      <c r="HR19" s="1077"/>
      <c r="HS19" s="1077"/>
      <c r="HT19" s="1077"/>
      <c r="HU19" s="1077"/>
      <c r="HV19" s="1077"/>
      <c r="HW19" s="1077"/>
      <c r="HX19" s="1077"/>
      <c r="HY19" s="1077"/>
      <c r="HZ19" s="1077"/>
      <c r="IA19" s="1077"/>
      <c r="IB19" s="1077"/>
      <c r="IC19" s="1077"/>
      <c r="ID19" s="1077"/>
      <c r="IE19" s="1077"/>
      <c r="IF19" s="1077"/>
      <c r="IG19" s="1077"/>
      <c r="IH19" s="1077"/>
      <c r="II19" s="1077"/>
      <c r="IJ19" s="1077"/>
      <c r="IK19" s="1077"/>
      <c r="IL19" s="1077"/>
      <c r="IM19" s="1077"/>
      <c r="IN19" s="1077"/>
      <c r="IO19" s="1077"/>
      <c r="IP19" s="1077"/>
      <c r="IQ19" s="1077"/>
      <c r="IR19" s="1077"/>
      <c r="IS19" s="1077"/>
      <c r="IT19" s="1077"/>
      <c r="IU19" s="1077"/>
      <c r="IV19" s="1077"/>
      <c r="IW19" s="1077"/>
      <c r="IX19" s="1077"/>
      <c r="IY19" s="1077"/>
      <c r="IZ19" s="1077"/>
      <c r="JA19" s="1077"/>
      <c r="JB19" s="1077"/>
      <c r="JC19" s="1077"/>
      <c r="JD19" s="1077"/>
      <c r="JE19" s="1077"/>
      <c r="JF19" s="1077"/>
      <c r="JG19" s="1077"/>
      <c r="JH19" s="1077"/>
      <c r="JI19" s="1077"/>
      <c r="JJ19" s="1077"/>
      <c r="JK19" s="1077"/>
      <c r="JL19" s="1077"/>
      <c r="JM19" s="1077"/>
      <c r="JN19" s="1077"/>
      <c r="JO19" s="1077"/>
      <c r="JP19" s="1077"/>
      <c r="JQ19" s="1077"/>
      <c r="JR19" s="1077"/>
      <c r="JS19" s="1077"/>
      <c r="JT19" s="1077"/>
      <c r="JV19" s="1077"/>
      <c r="JX19" s="1077"/>
    </row>
    <row r="20" customFormat="false" ht="17.35" hidden="false" customHeight="false" outlineLevel="0" collapsed="false">
      <c r="A20" s="1044" t="s">
        <v>1615</v>
      </c>
      <c r="B20" s="1044"/>
      <c r="C20" s="1040" t="n">
        <f aca="false">IF(OR(C13="自选",C21=0,C14=0),"",3.5368*C17/C21/C14*100)</f>
        <v>16115.5280546584</v>
      </c>
      <c r="D20" s="1040" t="n">
        <f aca="false">IF(OR(D13="自选",D21=0,D14=0),"",3.5368*D17/D21/D14*100)</f>
        <v>103637.56519662</v>
      </c>
      <c r="E20" s="1072" t="n">
        <f aca="false">IF(OR(E13="自选",E21=0,E14=0),"",3.5368*E17/E21/E14*100)</f>
        <v>14404.2695157895</v>
      </c>
      <c r="F20" s="1072" t="n">
        <f aca="false">IF(OR(F13="自选",F21=0,F14=0),"",3.5368*F17/F21/F14*100)</f>
        <v>109180.521791147</v>
      </c>
      <c r="G20" s="1072" t="n">
        <f aca="false">IF(OR(G13="自选",G21=0,G14=0),"",3.5368*G17/G21/G14*100)</f>
        <v>21710.2812173077</v>
      </c>
      <c r="H20" s="1040" t="n">
        <f aca="false">IF(OR(H13="自选",H21=0,H14=0),"",3.5368*H17/H21/H14*100)</f>
        <v>113070.134415023</v>
      </c>
      <c r="I20" s="1040" t="n">
        <f aca="false">IF(OR(I13="自选",I21=0,I14=0),"",3.5368*I17/I21/I14*100)</f>
        <v>535198.636231111</v>
      </c>
      <c r="J20" s="1040" t="n">
        <f aca="false">IF(OR(J13="自选",J21=0,J14=0),"",3.5368*J17/J21/J14*100)</f>
        <v>535198.636231111</v>
      </c>
      <c r="K20" s="1040" t="n">
        <f aca="false">IF(OR(K13="自选",K21=0,K14=0),"",3.5368*K17/K21/K14*100)</f>
        <v>405453.512296296</v>
      </c>
      <c r="L20" s="1040" t="n">
        <f aca="false">IF(OR(L13="自选",L21=0,L14=0),"",3.5368*L17/L21/L14*100)</f>
        <v>532453.542412451</v>
      </c>
      <c r="M20" s="1040" t="n">
        <f aca="false">IF(OR(M13="自选",M21=0,M14=0),"",3.5368*M17/M21/M14*100)</f>
        <v>276826.880809195</v>
      </c>
      <c r="N20" s="1040" t="n">
        <f aca="false">IF(OR(N13="自选",N21=0,N14=0),"",3.5368*N17/N21/N14*100)</f>
        <v>216894.26</v>
      </c>
      <c r="O20" s="1040" t="n">
        <f aca="false">IF(OR(O13="自选",O21=0,O14=0),"",3.5368*O17/O21/O14*100)</f>
        <v>593967.436142442</v>
      </c>
      <c r="P20" s="1040" t="n">
        <f aca="false">IF(OR(P13="自选",P21=0,P14=0),"",3.5368*P17/P21/P14*100)</f>
        <v>1961536.39944507</v>
      </c>
      <c r="Q20" s="1040" t="n">
        <f aca="false">IF(OR(Q13="自选",Q21=0,Q14=0),"",3.5368*Q17/Q21/Q14*100)</f>
        <v>782057.124254215</v>
      </c>
      <c r="R20" s="1040" t="n">
        <f aca="false">IF(OR(R13="自选",R21=0,R14=0),"",3.5368*R17/R21/R14*100)</f>
        <v>271761.952068571</v>
      </c>
      <c r="S20" s="1040" t="n">
        <f aca="false">IF(OR(S13="自选",S21=0,S14=0),"",3.5368*S17/S21/S14*100)</f>
        <v>40764.2877577143</v>
      </c>
      <c r="T20" s="1040" t="n">
        <f aca="false">IF(OR(T13="自选",T21=0,T14=0),"",3.5368*T17/T21/T14*100)</f>
        <v>26376.892078521</v>
      </c>
      <c r="U20" s="1040" t="n">
        <f aca="false">IF(OR(U13="自选",U21=0,U14=0),"",3.5368*U17/U21/U14*100)</f>
        <v>26376.892078521</v>
      </c>
      <c r="V20" s="1040" t="n">
        <f aca="false">IF(OR(V13="自选",V21=0,V14=0),"",3.5368*V17/V21/V14*100)</f>
        <v>230997.654205714</v>
      </c>
      <c r="W20" s="1040" t="n">
        <v>113070.134415023</v>
      </c>
      <c r="X20" s="1040" t="n">
        <v>113070.134415023</v>
      </c>
      <c r="Y20" s="1040" t="n">
        <f aca="false">IF(OR(Y13="自选",Y21=0,Y14=0),"",3.5368*Y17/Y21/Y14*100)</f>
        <v>4265766.13229572</v>
      </c>
      <c r="Z20" s="1040"/>
      <c r="AA20" s="1040" t="n">
        <f aca="false">IF(OR(AA13="自选",AA21=0,AA14=0),"",3.5368*AA17/AA21/AA14*100)</f>
        <v>5865428.43190661</v>
      </c>
      <c r="AB20" s="1040"/>
      <c r="AC20" s="1040" t="n">
        <f aca="false">IF(OR(AC13="自选",AC21=0,AC14=0),"",3.5368*AC17/AC21/AC14*100)</f>
        <v>11775085.0867167</v>
      </c>
      <c r="AD20" s="1040" t="n">
        <f aca="false">IF(OR(AD13="自选",AD21=0,AD14=0),"",3.5368*AD17/AD21/AD14*100)</f>
        <v>8179447.75387451</v>
      </c>
      <c r="AE20" s="1040" t="n">
        <f aca="false">IF(OR(AE13="自选",AE21=0,AE14=0),"",3.5368*AE17/AE21/AE14*100)</f>
        <v>10268352.8725563</v>
      </c>
      <c r="AF20" s="1040" t="n">
        <f aca="false">IF(OR(AF13="自选",AF21=0,AF14=0),"",3.5368*AF17/AF21/AF14*100)</f>
        <v>14741227.8327713</v>
      </c>
      <c r="AG20" s="1040" t="n">
        <f aca="false">IF(OR(AG13="自选",AG21=0,AG14=0),"",3.5368*AG17/AG21/AG14*100)</f>
        <v>11718175.5403879</v>
      </c>
      <c r="AH20" s="1040" t="n">
        <f aca="false">IF(OR(AH13="自选",AH21=0,AH14=0),"",3.5368*AH17/AH21/AH14*100)</f>
        <v>166795.488</v>
      </c>
      <c r="AI20" s="1040" t="n">
        <f aca="false">IF(OR(AI13="自选",AI21=0,AI14=0),"",3.5368*AI17/AI21/AI14*100)</f>
        <v>356709.858666667</v>
      </c>
      <c r="AJ20" s="1040" t="n">
        <f aca="false">IF(OR(AJ13="自选",AJ21=0,AJ14=0),"",3.5368*AJ17/AJ21/AJ14*100)</f>
        <v>433924.097333333</v>
      </c>
      <c r="AK20" s="1040" t="n">
        <f aca="false">IF(OR(AK13="自选",AK21=0,AK14=0),"",3.5368*AK17/AK21/AK14*100)</f>
        <v>393551.525333333</v>
      </c>
      <c r="AL20" s="1040" t="n">
        <f aca="false">IF(OR(AL13="自选",AL21=0,AL14=0),"",3.5368*AL17/AL21/AL14*100)</f>
        <v>282684.634666667</v>
      </c>
      <c r="AM20" s="1040" t="n">
        <f aca="false">IF(OR(AM13="自选",AM21=0,AM14=0),"",3.5368*AM17/AM21/AM14*100)</f>
        <v>7716.11866666667</v>
      </c>
      <c r="AN20" s="1040" t="n">
        <f aca="false">IF(OR(AN13="自选",AN21=0,AN14=0),"",3.5368*AN17/AN21/AN14*100)</f>
        <v>5912.91206349206</v>
      </c>
      <c r="AO20" s="1040" t="n">
        <f aca="false">IF(OR(AO13="自选",AO21=0,AO14=0),"",3.5368*AO17/AO21/AO14*100)</f>
        <v>6792.90158730159</v>
      </c>
      <c r="AP20" s="1040" t="n">
        <f aca="false">IF(OR(AP13="自选",AP21=0,AP14=0),"",3.5368*AP17/AP21/AP14*100)</f>
        <v>7672.89111111112</v>
      </c>
      <c r="AQ20" s="1040" t="n">
        <f aca="false">IF(OR(AQ13="自选",AQ21=0,AQ14=0),"",3.5368*AQ17/AQ21/AQ14*100)</f>
        <v>8312.0413968254</v>
      </c>
      <c r="AR20" s="1040" t="n">
        <f aca="false">IF(OR(AR13="自选",AR21=0,AR14=0),"",3.5368*AR17/AR21/AR14*100)</f>
        <v>33791.5977142857</v>
      </c>
      <c r="AS20" s="1040" t="n">
        <f aca="false">IF(OR(AS13="自选",AS21=0,AS14=0),"",3.5368*AS17/AS21/AS14*100)</f>
        <v>9465279.88755175</v>
      </c>
      <c r="AT20" s="1040" t="n">
        <f aca="false">IF(OR(AT13="自选",AT21=0,AT14=0),"",3.5368*AT17/AT21/AT14*100)</f>
        <v>3380457.10269705</v>
      </c>
      <c r="AU20" s="1040" t="n">
        <f aca="false">IF(OR(AU13="自选",AU21=0,AU14=0),"",3.5368*AU17/AU21/AU14*100)</f>
        <v>3380457.10269705</v>
      </c>
      <c r="AV20" s="1040" t="n">
        <f aca="false">IF(OR(AV13="自选",AV21=0,AV14=0),"",3.5368*AV17/AV21/AV14*100)</f>
        <v>2629244.41320882</v>
      </c>
      <c r="AW20" s="1040" t="n">
        <f aca="false">IF(OR(AW13="自选",AW21=0,AW14=0),"",3.5368*AW17/AW21/AW14*100)</f>
        <v>686235.624336842</v>
      </c>
      <c r="AX20" s="1040" t="n">
        <f aca="false">IF(OR(AX13="自选",AX21=0,AX14=0),"",3.5368*AX17/AX21/AX14*100)</f>
        <v>405804.29736</v>
      </c>
      <c r="AY20" s="1040" t="n">
        <f aca="false">IF(OR(AY13="自选",AY21=0,AY14=0),"",3.5368*AY17/AY21/AY14*100)</f>
        <v>407587.693392</v>
      </c>
      <c r="AZ20" s="1040" t="n">
        <f aca="false">IF(OR(AZ13="自选",AZ21=0,AZ14=0),"",3.5368*AZ17/AZ21/AZ14*100)</f>
        <v>989.911022222222</v>
      </c>
      <c r="BA20" s="1040" t="n">
        <f aca="false">IF(OR(BA13="自选",BA21=0,BA14=0),"",3.5368*BA17/BA21/BA14*100)</f>
        <v>816252.531013333</v>
      </c>
      <c r="BB20" s="1040" t="n">
        <f aca="false">IF(OR(BB13="自选",BB21=0,BB14=0),"",3.5368*BB17/BB21/BB14*100)</f>
        <v>823348.766533333</v>
      </c>
      <c r="BC20" s="1040" t="n">
        <f aca="false">IF(OR(BC13="自选",BC21=0,BC14=0),"",3.5368*BC17/BC21/BC14*100)</f>
        <v>51459.2979083333</v>
      </c>
      <c r="BD20" s="1040" t="n">
        <f aca="false">IF(OR(BD13="自选",BD21=0,BD14=0),"",3.5368*BD17/BD21/BD14*100)</f>
        <v>104631.105737931</v>
      </c>
      <c r="BE20" s="1040" t="n">
        <f aca="false">IF(OR(BE13="自选",BE21=0,BE14=0),"",3.5368*BE17/BE21/BE14*100)</f>
        <v>27172.8543259702</v>
      </c>
      <c r="BF20" s="1040" t="n">
        <f aca="false">IF(OR(BF13="自选",BF21=0,BF14=0),"",3.5368*BF17/BF21/BF14*100)</f>
        <v>44928.3977633333</v>
      </c>
      <c r="BG20" s="1040" t="n">
        <f aca="false">IF(OR(BG13="自选",BG21=0,BG14=0),"",3.5368*BG17/BG21/BG14*100)</f>
        <v>26624.2357116049</v>
      </c>
      <c r="BH20" s="1040" t="n">
        <f aca="false">IF(OR(BH13="自选",BH21=0,BH14=0),"",3.5368*BH17/BH21/BH14*100)</f>
        <v>87278.518852381</v>
      </c>
      <c r="BI20" s="1040" t="n">
        <f aca="false">IF(OR(BI13="自选",BI21=0,BI14=0),"",3.5368*BI17/BI21/BI14*100)</f>
        <v>124037.688255556</v>
      </c>
      <c r="BJ20" s="1040" t="n">
        <f aca="false">IF(OR(BJ13="自选",BJ21=0,BJ14=0),"",3.5368*BJ17/BJ21/BJ14*100)</f>
        <v>76229.4029106383</v>
      </c>
      <c r="BK20" s="1040" t="n">
        <f aca="false">IF(OR(BK13="自选",BK21=0,BK14=0),"",3.5368*BK17/BK21/BK14*100)</f>
        <v>119426.06456</v>
      </c>
      <c r="BL20" s="1040" t="n">
        <f aca="false">IF(OR(BL13="自选",BL21=0,BL14=0),"",3.5368*BL17/BL21/BL14*100)</f>
        <v>3061724.76309333</v>
      </c>
      <c r="BM20" s="1040" t="n">
        <f aca="false">IF(OR(BM13="自选",BM21=0,BM14=0),"",3.5368*BM17/BM21/BM14*100)</f>
        <v>3061724.76309333</v>
      </c>
      <c r="BN20" s="1040" t="n">
        <f aca="false">IF(OR(BN13="自选",BN21=0,BN14=0),"",3.5368*BN17/BN21/BN14*100)</f>
        <v>2594029.58597689</v>
      </c>
      <c r="BO20" s="1040" t="n">
        <f aca="false">IF(OR(BO13="自选",BO21=0,BO14=0),"",3.5368*BO17/BO21/BO14*100)</f>
        <v>2594029.58597689</v>
      </c>
      <c r="BP20" s="1040" t="n">
        <f aca="false">IF(OR(BP13="自选",BP21=0,BP14=0),"",3.5368*BP17/BP21/BP14*100)</f>
        <v>467288.002361481</v>
      </c>
      <c r="BQ20" s="1040" t="n">
        <f aca="false">IF(OR(BQ13="自选",BQ21=0,BQ14=0),"",3.5368*BQ17/BQ21/BQ14*100)</f>
        <v>91905.8176829629</v>
      </c>
      <c r="BR20" s="1040" t="n">
        <f aca="false">IF(OR(BR13="自选",BR21=0,BR14=0),"",3.5368*BR17/BR21/BR14*100)</f>
        <v>219677.965517241</v>
      </c>
      <c r="BS20" s="1040" t="n">
        <f aca="false">IF(OR(BS13="自选",BS21=0,BS14=0),"",3.5368*BS17/BS21/BS14*100)</f>
        <v>219677.965517241</v>
      </c>
      <c r="BT20" s="1040" t="n">
        <f aca="false">IF(OR(BT13="自选",BT21=0,BT14=0),"",3.5368*BT17/BT21/BT14*100)</f>
        <v>219677.965517241</v>
      </c>
      <c r="BU20" s="1040" t="n">
        <f aca="false">IF(OR(BU13="自选",BU21=0,BU14=0),"",3.5368*BU17/BU21/BU14*100)</f>
        <v>64394.1517241379</v>
      </c>
      <c r="BV20" s="1040" t="n">
        <f aca="false">IF(OR(BV13="自选",BV21=0,BV14=0),"",3.5368*BV17/BV21/BV14*100)</f>
        <v>179431.620689655</v>
      </c>
      <c r="BW20" s="1040" t="n">
        <f aca="false">IF(OR(BW13="自选",BW21=0,BW14=0),"",3.5368*BW17/BW21/BW14*100)</f>
        <v>1119939.50933333</v>
      </c>
      <c r="BX20" s="1040" t="n">
        <f aca="false">IF(OR(BX13="自选",BX21=0,BX14=0),"",3.5368*BX17/BX21/BX14*100)</f>
        <v>141409.2218</v>
      </c>
      <c r="BY20" s="1040" t="n">
        <f aca="false">IF(OR(BY13="自选",BY21=0,BY14=0),"",3.5368*BY17/BY21/BY14*100)</f>
        <v>2031808.0431</v>
      </c>
      <c r="BZ20" s="1040" t="n">
        <f aca="false">IF(OR(BZ13="自选",BZ21=0,BZ14=0),"",3.5368*BZ17/BZ21/BZ14*100)</f>
        <v>2138745.30852632</v>
      </c>
      <c r="CA20" s="1040" t="n">
        <f aca="false">IF(OR(CA13="自选",CA21=0,CA14=0),"",3.5368*CA17/CA21/CA14*100)</f>
        <v>2902582.91871429</v>
      </c>
      <c r="CB20" s="1040" t="n">
        <f aca="false">IF(OR(CB13="自选",CB21=0,CB14=0),"",3.5368*CB17/CB21/CB14*100)</f>
        <v>3157058.08693175</v>
      </c>
      <c r="CC20" s="1040" t="n">
        <f aca="false">IF(OR(CC13="自选",CC21=0,CC14=0),"",3.5368*CC17/CC21/CC14*100)</f>
        <v>1517094.62124</v>
      </c>
      <c r="CD20" s="1040" t="n">
        <f aca="false">IF(OR(CD13="自选",CD21=0,CD14=0),"",3.5368*CD17/CD21/CD14*100)</f>
        <v>1517094.62124</v>
      </c>
      <c r="CE20" s="1040" t="n">
        <f aca="false">IF(OR(CE13="自选",CE21=0,CE14=0),"",3.5368*CE17/CE21/CE14*100)</f>
        <v>2727223.78086316</v>
      </c>
      <c r="CF20" s="1040" t="n">
        <f aca="false">IF(OR(CF13="自选",CF21=0,CF14=0),"",3.5368*CF17/CF21/CF14*100)</f>
        <v>2960985.81922286</v>
      </c>
      <c r="CG20" s="1040" t="n">
        <f aca="false">IF(OR(CG13="自选",CG21=0,CG14=0),"",3.5368*CG17/CG21/CG14*100)</f>
        <v>3618982.66793905</v>
      </c>
      <c r="CH20" s="1040" t="n">
        <f aca="false">IF(OR(CH13="自选",CH21=0,CH14=0),"",3.5368*CH17/CH21/CH14*100)</f>
        <v>2461843.56579765</v>
      </c>
      <c r="CI20" s="1040" t="n">
        <f aca="false">IF(OR(CI13="自选",CI21=0,CI14=0),"",3.5368*CI17/CI21/CI14*100)</f>
        <v>9465279.88755175</v>
      </c>
      <c r="CJ20" s="1040" t="n">
        <f aca="false">IF(OR(CJ13="自选",CJ21=0,CJ14=0),"",3.5368*CJ17/CJ21/CJ14*100)</f>
        <v>3133702.81988572</v>
      </c>
      <c r="CK20" s="1040" t="n">
        <f aca="false">IF(OR(CK13="自选",CK21=0,CK14=0),"",3.5368*CK17/CK21/CK14*100)</f>
        <v>48392.9152077628</v>
      </c>
      <c r="CL20" s="1040" t="n">
        <f aca="false">IF(OR(CL13="自选",CL21=0,CL14=0),"",3.5368*CL17/CL21/CL14*100)</f>
        <v>70406.9472238431</v>
      </c>
      <c r="CM20" s="1040" t="n">
        <f aca="false">IF(OR(CM13="自选",CM21=0,CM14=0),"",3.5368*CM17/CM21/CM14*100)</f>
        <v>64120.6126502857</v>
      </c>
      <c r="CN20" s="1040" t="n">
        <f aca="false">IF(OR(CN13="自选",CN21=0,CN14=0),"",3.5368*CN17/CN21/CN14*100)</f>
        <v>203673.604033103</v>
      </c>
      <c r="CO20" s="1040" t="n">
        <f aca="false">IF(OR(CO13="自选",CO21=0,CO14=0),"",3.5368*CO17/CO21/CO14*100)</f>
        <v>254592.005041379</v>
      </c>
      <c r="CP20" s="1040" t="n">
        <f aca="false">IF(OR(CP13="自选",CP21=0,CP14=0),"",3.5368*CP17/CP21/CP14*100)</f>
        <v>145665.913048276</v>
      </c>
      <c r="CQ20" s="1040" t="n">
        <f aca="false">IF(OR(CQ13="自选",CQ21=0,CQ14=0),"",3.5368*CQ17/CQ21/CQ14*100)</f>
        <v>131336.232462069</v>
      </c>
      <c r="CR20" s="1040" t="n">
        <f aca="false">IF(OR(CR13="自选",CR21=0,CR14=0),"",3.5368*CR17/CR21/CR14*100)</f>
        <v>57895.69181</v>
      </c>
      <c r="CS20" s="1040" t="n">
        <f aca="false">IF(OR(CS13="自选",CS21=0,CS14=0),"",3.5368*CS17/CS21/CS14*100)</f>
        <v>811793.846208844</v>
      </c>
      <c r="CT20" s="1040" t="n">
        <f aca="false">IF(OR(CT13="自选",CT21=0,CT14=0),"",3.5368*CT17/CT21/CT14*100)</f>
        <v>811793.846208844</v>
      </c>
      <c r="CU20" s="1040" t="n">
        <f aca="false">IF(OR(CU13="自选",CU21=0,CU14=0),"",3.5368*CU17/CU21/CU14*100)</f>
        <v>382563.866666667</v>
      </c>
      <c r="CV20" s="1040" t="n">
        <f aca="false">IF(OR(CV13="自选",CV21=0,CV14=0),"",3.5368*CV17/CV21/CV14*100)</f>
        <v>382563.866666667</v>
      </c>
      <c r="CW20" s="1040" t="n">
        <f aca="false">IF(OR(CW13="自选",CW21=0,CW14=0),"",3.5368*CW17/CW21/CW14*100)</f>
        <v>1738462.93324</v>
      </c>
      <c r="CX20" s="1040" t="n">
        <f aca="false">IF(OR(CX13="自选",CX21=0,CX14=0),"",3.5368*CX17/CX21/CX14*100)</f>
        <v>1511262.51382857</v>
      </c>
      <c r="CY20" s="1040" t="n">
        <f aca="false">IF(OR(CY13="自选",CY21=0,CY14=0),"",3.5368*CY17/CY21/CY14*100)</f>
        <v>651923.84312</v>
      </c>
      <c r="CZ20" s="1040" t="n">
        <f aca="false">IF(OR(CZ13="自选",CZ21=0,CZ14=0),"",3.5368*CZ17/CZ21/CZ14*100)</f>
        <v>1303847.03782667</v>
      </c>
      <c r="DA20" s="1040" t="n">
        <f aca="false">IF(OR(DA13="自选",DA21=0,DA14=0),"",3.5368*DA17/DA21/DA14*100)</f>
        <v>16451.5430933333</v>
      </c>
      <c r="DB20" s="1040" t="n">
        <f aca="false">IF(OR(DB13="自选",DB21=0,DB14=0),"",3.5368*DB17/DB21/DB14*100)</f>
        <v>2491151.22729524</v>
      </c>
      <c r="DC20" s="1040" t="n">
        <f aca="false">IF(OR(DC13="自选",DC21=0,DC14=0),"",3.5368*DC17/DC21/DC14*100)</f>
        <v>3487611.71821333</v>
      </c>
      <c r="DD20" s="1040" t="n">
        <f aca="false">IF(OR(DD13="自选",DD21=0,DD14=0),"",3.5368*DD17/DD21/DD14*100)</f>
        <v>4202878.41145334</v>
      </c>
      <c r="DE20" s="1040" t="n">
        <f aca="false">IF(OR(DE13="自选",DE21=0,DE14=0),"",3.5368*DE17/DE21/DE14*100)</f>
        <v>323298.339342564</v>
      </c>
      <c r="DF20" s="1040" t="n">
        <f aca="false">IF(OR(DF13="自选",DF21=0,DF14=0),"",3.5368*DF17/DF21/DF14*100)</f>
        <v>485487.87084</v>
      </c>
      <c r="DG20" s="1040" t="n">
        <f aca="false">IF(OR(DG13="自选",DG21=0,DG14=0),"",3.5368*DG17/DG21/DG14*100)</f>
        <v>647317.16112</v>
      </c>
      <c r="DH20" s="1040" t="n">
        <f aca="false">IF(OR(DH13="自选",DH21=0,DH14=0),"",3.5368*DH17/DH21/DH14*100)</f>
        <v>449416.755</v>
      </c>
      <c r="DI20" s="1040" t="n">
        <f aca="false">IF(OR(DI13="自选",DI21=0,DI14=0),"",3.5368*DI17/DI21/DI14*100)</f>
        <v>122087.15288</v>
      </c>
      <c r="DJ20" s="1040" t="n">
        <f aca="false">IF(OR(DJ13="自选",DJ21=0,DJ14=0),"",3.5368*DJ17/DJ21/DJ14*100)</f>
        <v>75577.7613066667</v>
      </c>
      <c r="DK20" s="1040" t="n">
        <f aca="false">IF(OR(DK13="自选",DK21=0,DK14=0),"",3.5368*DK17/DK21/DK14*100)</f>
        <v>75577.7613066667</v>
      </c>
      <c r="DL20" s="1040" t="n">
        <f aca="false">IF(OR(DL13="自选",DL21=0,DL14=0),"",3.5368*DL17/DL21/DL14*100)</f>
        <v>160658.34422</v>
      </c>
      <c r="DM20" s="1040" t="n">
        <f aca="false">IF(OR(DM13="自选",DM21=0,DM14=0),"",3.5368*DM17/DM21/DM14*100)</f>
        <v>1125345.45454545</v>
      </c>
      <c r="DN20" s="1040" t="n">
        <f aca="false">IF(OR(DN13="自选",DN21=0,DN14=0),"",3.5368*DN17/DN21/DN14*100)</f>
        <v>1306204.54545455</v>
      </c>
      <c r="DO20" s="1040" t="n">
        <f aca="false">IF(OR(DO13="自选",DO21=0,DO14=0),"",3.5368*DO17/DO21/DO14*100)</f>
        <v>1105250</v>
      </c>
      <c r="DP20" s="1040" t="n">
        <f aca="false">IF(OR(DP13="自选",DP21=0,DP14=0),"",3.5368*DP17/DP21/DP14*100)</f>
        <v>845191.176470588</v>
      </c>
      <c r="DQ20" s="1040" t="n">
        <f aca="false">IF(OR(DQ13="自选",DQ21=0,DQ14=0),"",3.5368*DQ17/DQ21/DQ14*100)</f>
        <v>845191.176470588</v>
      </c>
      <c r="DR20" s="1040" t="n">
        <f aca="false">IF(OR(DR13="自选",DR21=0,DR14=0),"",3.5368*DR17/DR21/DR14*100)</f>
        <v>540837.19928</v>
      </c>
      <c r="DS20" s="1040" t="n">
        <f aca="false">IF(OR(DS13="自选",DS21=0,DS14=0),"",3.5368*DS17/DS21/DS14*100)</f>
        <v>540837.19928</v>
      </c>
      <c r="DT20" s="1040" t="n">
        <f aca="false">IF(OR(DT13="自选",DT21=0,DT14=0),"",3.5368*DT17/DT21/DT14*100)</f>
        <v>1022267.71210667</v>
      </c>
      <c r="DU20" s="1040" t="n">
        <f aca="false">IF(OR(DU13="自选",DU21=0,DU14=0),"",3.5368*DU17/DU21/DU14*100)</f>
        <v>281276.516693333</v>
      </c>
      <c r="DV20" s="1040" t="n">
        <f aca="false">IF(OR(DV13="自选",DV21=0,DV14=0),"",3.5368*DV17/DV21/DV14*100)</f>
        <v>421914.77504</v>
      </c>
      <c r="DW20" s="1040" t="n">
        <f aca="false">IF(OR(DW13="自选",DW21=0,DW14=0),"",3.5368*DW17/DW21/DW14*100)</f>
        <v>178777.447050847</v>
      </c>
      <c r="DX20" s="1040" t="n">
        <f aca="false">IF(OR(DX13="自选",DX21=0,DX14=0),"",3.5368*DX17/DX21/DX14*100)</f>
        <v>9041.03089371429</v>
      </c>
      <c r="DY20" s="1040" t="n">
        <f aca="false">IF(OR(DY13="自选",DY21=0,DY14=0),"",3.5368*DY17/DY21/DY14*100)</f>
        <v>9041.03089371429</v>
      </c>
      <c r="DZ20" s="1040" t="n">
        <f aca="false">IF(OR(DZ13="自选",DZ21=0,DZ14=0),"",3.5368*DZ17/DZ21/DZ14*100)</f>
        <v>3338.70358716174</v>
      </c>
      <c r="EA20" s="1040" t="n">
        <f aca="false">IF(OR(EA13="自选",EA21=0,EA14=0),"",3.5368*EA17/EA21/EA14*100)</f>
        <v>5341.92573945878</v>
      </c>
      <c r="EB20" s="1040" t="n">
        <f aca="false">IF(OR(EB13="自选",EB21=0,EB14=0),"",3.5368*EB17/EB21/EB14*100)</f>
        <v>151960.82999322</v>
      </c>
      <c r="EC20" s="1040" t="n">
        <f aca="false">IF(OR(EC13="自选",EC21=0,EC14=0),"",3.5368*EC17/EC21/EC14*100)</f>
        <v>700932.003542222</v>
      </c>
      <c r="ED20" s="1040" t="n">
        <f aca="false">IF(OR(ED13="自选",ED21=0,ED14=0),"",3.5368*ED17/ED21/ED14*100)</f>
        <v>649218.01428</v>
      </c>
      <c r="EE20" s="1040" t="n">
        <f aca="false">IF(OR(EE13="自选",EE21=0,EE14=0),"",3.5368*EE17/EE21/EE14*100)</f>
        <v>811608.59472</v>
      </c>
      <c r="EF20" s="1040" t="n">
        <f aca="false">IF(OR(EF13="自选",EF21=0,EF14=0),"",3.5368*EF17/EF21/EF14*100)</f>
        <v>1441033.792</v>
      </c>
      <c r="EG20" s="1040" t="n">
        <f aca="false">IF(OR(EG13="自选",EG21=0,EG14=0),"",3.5368*EG17/EG21/EG14*100)</f>
        <v>811608.59472</v>
      </c>
      <c r="EH20" s="1040" t="n">
        <f aca="false">IF(OR(EH13="自选",EH21=0,EH14=0),"",3.5368*EH17/EH21/EH14*100)</f>
        <v>909811.752577392</v>
      </c>
      <c r="EI20" s="1040" t="n">
        <f aca="false">IF(OR(EI13="自选",EI21=0,EI14=0),"",3.5368*EI17/EI21/EI14*100)</f>
        <v>89633.6078431373</v>
      </c>
      <c r="EJ20" s="1073" t="n">
        <f aca="false">IF(OR(EJ13="自选",EJ21=0,EJ14=0),"",3.5368*EJ17/EJ21/EJ14*100)</f>
        <v>1702085</v>
      </c>
      <c r="EK20" s="1040" t="n">
        <f aca="false">IF(OR(EK13="自选",EK21=0,EK14=0),"",3.5368*EK17/EK21/EK14*100)</f>
        <v>567361.666666667</v>
      </c>
      <c r="EL20" s="1040" t="n">
        <f aca="false">IF(OR(EL13="自选",EL21=0,EL14=0),"",3.5368*EL17/EL21/EL14*100)</f>
        <v>781205.274725274</v>
      </c>
      <c r="EM20" s="1040" t="n">
        <f aca="false">IF(OR(EM13="自选",EM21=0,EM14=0),"",3.5368*EM17/EM21/EM14*100)</f>
        <v>2089432.61538462</v>
      </c>
      <c r="EN20" s="1040" t="n">
        <f aca="false">IF(OR(EN13="自选",EN21=0,EN14=0),"",3.5368*EN17/EN21/EN14*100)</f>
        <v>2001595.6043956</v>
      </c>
      <c r="EO20" s="1040" t="n">
        <f aca="false">IF(OR(EO13="自选",EO21=0,EO14=0),"",3.5368*EO17/EO21/EO14*100)</f>
        <v>1728713.01854075</v>
      </c>
      <c r="EP20" s="1040" t="n">
        <f aca="false">IF(OR(EP13="自选",EP21=0,EP14=0),"",3.5368*EP17/EP21/EP14*100)</f>
        <v>2283084.4201</v>
      </c>
      <c r="EQ20" s="1040" t="n">
        <f aca="false">IF(OR(EQ13="自选",EQ21=0,EQ14=0),"",3.5368*EQ17/EQ21/EQ14*100)</f>
        <v>4566168.8402</v>
      </c>
      <c r="ER20" s="1040" t="n">
        <f aca="false">IF(OR(ER13="自选",ER21=0,ER14=0),"",3.5368*ER17/ER21/ER14*100)</f>
        <v>774542.04652</v>
      </c>
      <c r="ES20" s="1040" t="n">
        <f aca="false">IF(OR(ES13="自选",ES21=0,ES14=0),"",3.5368*ES17/ES21/ES14*100)</f>
        <v>524436.704</v>
      </c>
      <c r="ET20" s="1040" t="n">
        <f aca="false">IF(OR(ET13="自选",ET21=0,ET14=0),"",3.5368*ET17/ET21/ET14*100)</f>
        <v>794601.066666667</v>
      </c>
      <c r="EU20" s="1074" t="n">
        <f aca="false">IF(OR(EU13="自选",EU21=0,EU14=0),"",3.5368*EU17/EU21/EU14*100)</f>
        <v>629408.079168</v>
      </c>
      <c r="EV20" s="1074" t="n">
        <f aca="false">IF(OR(EV13="自选",EV21=0,EV14=0),"",3.5368*EV17/EV21/EV14*100)</f>
        <v>629408.079168</v>
      </c>
      <c r="EW20" s="1074" t="n">
        <f aca="false">IF(OR(EW13="自选",EW21=0,EW14=0),"",3.5368*EW17/EW21/EW14*100)</f>
        <v>629408.079168</v>
      </c>
      <c r="EX20" s="1074" t="n">
        <f aca="false">IF(OR(EX13="自选",EX21=0,EX14=0),"",3.5368*EX17/EX21/EX14*100)</f>
        <v>629408.079168</v>
      </c>
      <c r="EY20" s="1074" t="n">
        <f aca="false">IF(OR(EY13="自选",EY21=0,EY14=0),"",3.5368*EY17/EY21/EY14*100)</f>
        <v>629408.079168</v>
      </c>
      <c r="EZ20" s="1074" t="n">
        <f aca="false">IF(OR(EZ13="自选",EZ21=0,EZ14=0),"",3.5368*EZ17/EZ21/EZ14*100)</f>
        <v>629408.079168</v>
      </c>
      <c r="FA20" s="1074" t="n">
        <f aca="false">IF(OR(FA13="自选",FA21=0,FA14=0),"",3.5368*FA17/FA21/FA14*100)</f>
        <v>629408.079168</v>
      </c>
      <c r="FB20" s="1074" t="n">
        <f aca="false">IF(OR(FB13="自选",FB21=0,FB14=0),"",3.5368*FB17/FB21/FB14*100)</f>
        <v>629408.079168</v>
      </c>
      <c r="FC20" s="1040" t="n">
        <f aca="false">IF(OR(FC13="自选",FC21=0,FC14=0),"",3.5368*FC17/FC21/FC14*100)</f>
        <v>1000833.40458015</v>
      </c>
      <c r="FD20" s="1040" t="n">
        <f aca="false">IF(OR(FD13="自选",FD21=0,FD14=0),"",3.5368*FD17/FD21/FD14*100)</f>
        <v>1275057.5255814</v>
      </c>
      <c r="FE20" s="1074" t="n">
        <f aca="false">IF(OR(FE13="自选",FE21=0,FE14=0),"",3.5368*FE17/FE21/FE14*100)</f>
        <v>128714.196512</v>
      </c>
      <c r="FF20" s="1074" t="n">
        <f aca="false">IF(OR(FF13="自选",FF21=0,FF14=0),"",3.5368*FF17/FF21/FF14*100)</f>
        <v>128714.196512</v>
      </c>
      <c r="FG20" s="1074" t="n">
        <f aca="false">IF(OR(FG13="自选",FG21=0,FG14=0),"",3.5368*FG17/FG21/FG14*100)</f>
        <v>128714.196512</v>
      </c>
      <c r="FH20" s="1040" t="n">
        <f aca="false">IF(OR(FH13="自选",FH21=0,FH14=0),"",3.5368*FH17/FH21/FH14*100)</f>
        <v>262902.133333333</v>
      </c>
      <c r="FI20" s="1040" t="n">
        <f aca="false">IF(OR(FI13="自选",FI21=0,FI14=0),"",3.5368*FI17/FI21/FI14*100)</f>
        <v>241681.333333333</v>
      </c>
      <c r="FJ20" s="1040" t="n">
        <f aca="false">IF(OR(FJ13="自选",FJ21=0,FJ14=0),"",3.5368*FJ17/FJ21/FJ14*100)</f>
        <v>241681.333333333</v>
      </c>
      <c r="FK20" s="1040" t="n">
        <f aca="false">IF(OR(FK13="自选",FK21=0,FK14=0),"",3.5368*FK17/FK21/FK14*100)</f>
        <v>193345.066666667</v>
      </c>
      <c r="FL20" s="1040" t="n">
        <f aca="false">IF(OR(FL13="自选",FL21=0,FL14=0),"",3.5368*FL17/FL21/FL14*100)</f>
        <v>245399.507692308</v>
      </c>
      <c r="FM20" s="1040" t="n">
        <f aca="false">IF(OR(FM13="自选",FM21=0,FM14=0),"",3.5368*FM17/FM21/FM14*100)</f>
        <v>245399.507692308</v>
      </c>
      <c r="FN20" s="1040" t="n">
        <f aca="false">IF(OR(FN13="自选",FN21=0,FN14=0),"",3.5368*FN17/FN21/FN14*100)</f>
        <v>1574570.62752</v>
      </c>
      <c r="FO20" s="1040" t="n">
        <f aca="false">IF(OR(FO13="自选",FO21=0,FO14=0),"",3.5368*FO17/FO21/FO14*100)</f>
        <v>1180443.60588</v>
      </c>
      <c r="FP20" s="1040" t="n">
        <f aca="false">IF(OR(FP13="自选",FP21=0,FP14=0),"",3.5368*FP17/FP21/FP14*100)</f>
        <v>1573924.80784</v>
      </c>
      <c r="FQ20" s="1040" t="n">
        <f aca="false">IF(OR(FQ13="自选",FQ21=0,FQ14=0),"",3.5368*FQ17/FQ21/FQ14*100)</f>
        <v>39.5399804081633</v>
      </c>
      <c r="FR20" s="1040" t="n">
        <f aca="false">IF(OR(FR13="自选",FR21=0,FR14=0),"",3.5368*FR17/FR21/FR14*100)</f>
        <v>39.5399804081633</v>
      </c>
      <c r="FS20" s="1040" t="n">
        <f aca="false">IF(OR(FS13="自选",FS21=0,FS14=0),"",3.5368*FS17/FS21/FS14*100)</f>
        <v>299716.849584</v>
      </c>
      <c r="FT20" s="1040" t="n">
        <f aca="false">IF(OR(FT13="自选",FT21=0,FT14=0),"",3.5368*FT17/FT21/FT14*100)</f>
        <v>239773.4796672</v>
      </c>
      <c r="FU20" s="1040" t="n">
        <f aca="false">IF(OR(FU13="自选",FU21=0,FU14=0),"",3.5368*FU17/FU21/FU14*100)</f>
        <v>329693.3976424</v>
      </c>
      <c r="FV20" s="1040" t="n">
        <f aca="false">IF(OR(FV13="自选",FV21=0,FV14=0),"",3.5368*FV17/FV21/FV14*100)</f>
        <v>139757.866536775</v>
      </c>
      <c r="FW20" s="1040" t="n">
        <f aca="false">IF(OR(FW13="自选",FW21=0,FW14=0),"",3.5368*FW17/FW21/FW14*100)</f>
        <v>18185.0466666667</v>
      </c>
      <c r="FX20" s="1040" t="n">
        <f aca="false">IF(OR(FX13="自选",FX21=0,FX14=0),"",3.5368*FX17/FX21/FX14*100)</f>
        <v>24246.7288888889</v>
      </c>
      <c r="FY20" s="1009" t="n">
        <f aca="false">IF(OR(FY13="自选",FY21=0,FY14=0),"",3.5368*FY17/FY21/FY14*100)</f>
        <v>1461849.1781734</v>
      </c>
      <c r="FZ20" s="1009" t="n">
        <f aca="false">IF(OR(FZ13="自选",FZ21=0,FZ14=0),"",3.5368*FZ17/FZ21/FZ14*100)</f>
        <v>504976.444444445</v>
      </c>
      <c r="GA20" s="1052" t="n">
        <f aca="false">IF(GA13&lt;&gt;"",IF(OR(GA13="自选",GA21=0,GA14=0),"",3.5368*GA17/GA21/GA14*100),"")</f>
        <v>268514.868017493</v>
      </c>
      <c r="GB20" s="1052" t="n">
        <f aca="false">IF(GB13&lt;&gt;"",IF(OR(GB13="自选",GB21=0,GB14=0),"",3.5368*GB17/GB21/GB14*100),"")</f>
        <v>428134.034072548</v>
      </c>
      <c r="GC20" s="1052" t="n">
        <f aca="false">IF(GC13&lt;&gt;"",IF(OR(GC13="自选",GC21=0,GC14=0),"",3.5368*GC17/GC21/GC14*100),"")</f>
        <v>485474.168015334</v>
      </c>
      <c r="GD20" s="1052" t="n">
        <f aca="false">IF(GD13&lt;&gt;"",IF(OR(GD13="自选",GD21=0,GD14=0),"",3.5368*GD17/GD21/GD14*100),"")</f>
        <v>36086.1045502914</v>
      </c>
      <c r="GE20" s="1052" t="n">
        <f aca="false">IF(GE13&lt;&gt;"",IF(OR(GE13="自选",GE21=0,GE14=0),"",3.5368*GE17/GE21/GE14*100),"")</f>
        <v>68790.3893088299</v>
      </c>
      <c r="GF20" s="1052" t="n">
        <f aca="false">IF(GF13&lt;&gt;"",IF(OR(GF13="自选",GF21=0,GF14=0),"",3.5368*GF17/GF21/GF14*100),"")</f>
        <v>5362.04357501596</v>
      </c>
      <c r="GG20" s="1052" t="n">
        <f aca="false">IF(GG13&lt;&gt;"",IF(OR(GG13="自选",GG21=0,GG14=0),"",3.5368*GG17/GG21/GG14*100),"")</f>
        <v>260250.613825693</v>
      </c>
      <c r="GH20" s="1052" t="n">
        <f aca="false">IF(GH13&lt;&gt;"",IF(OR(GH13="自选",GH21=0,GH14=0),"",3.5368*GH17/GH21/GH14*100),"")</f>
        <v>34527.0116011166</v>
      </c>
      <c r="GI20" s="1052" t="n">
        <f aca="false">IF(GI13&lt;&gt;"",IF(OR(GI13="自选",GI21=0,GI14=0),"",3.5368*GI17/GI21/GI14*100),"")</f>
        <v>234843.929412365</v>
      </c>
      <c r="GJ20" s="1052" t="n">
        <f aca="false">IF(GJ13&lt;&gt;"",IF(OR(GJ13="自选",GJ21=0,GJ14=0),"",3.5368*GJ17/GJ21/GJ14*100),"")</f>
        <v>157219.385062714</v>
      </c>
      <c r="GK20" s="1052" t="n">
        <f aca="false">IF(GK13&lt;&gt;"",IF(OR(GK13="自选",GK21=0,GK14=0),"",3.5368*GK17/GK21/GK14*100),"")</f>
        <v>23043.0679913977</v>
      </c>
      <c r="GL20" s="1052" t="n">
        <f aca="false">IF(GL13&lt;&gt;"",IF(OR(GL13="自选",GL21=0,GL14=0),"",3.5368*GL17/GL21/GL14*100),"")</f>
        <v>172392.009768011</v>
      </c>
      <c r="GM20" s="1052" t="n">
        <f aca="false">IF(GM13&lt;&gt;"",IF(OR(GM13="自选",GM21=0,GM14=0),"",3.5368*GM17/GM21/GM14*100),"")</f>
        <v>73221.1341259802</v>
      </c>
      <c r="GN20" s="1052" t="n">
        <f aca="false">IF(GN13&lt;&gt;"",IF(OR(GN13="自选",GN21=0,GN14=0),"",3.5368*GN17/GN21/GN14*100),"")</f>
        <v>296145.192216686</v>
      </c>
      <c r="GO20" s="1052" t="n">
        <f aca="false">IF(GO13&lt;&gt;"",IF(OR(GO13="自选",GO21=0,GO14=0),"",3.5368*GO17/GO21/GO14*100),"")</f>
        <v>144130.386475667</v>
      </c>
      <c r="GP20" s="1052" t="n">
        <f aca="false">IF(GP13&lt;&gt;"",IF(OR(GP13="自选",GP21=0,GP14=0),"",3.5368*GP17/GP21/GP14*100),"")</f>
        <v>53248.443977143</v>
      </c>
      <c r="GQ20" s="1052" t="n">
        <f aca="false">IF(GQ13&lt;&gt;"",IF(OR(GQ13="自选",GQ21=0,GQ14=0),"",3.5368*GQ17/GQ21/GQ14*100),"")</f>
        <v>54292.5311139496</v>
      </c>
      <c r="GR20" s="1052" t="n">
        <f aca="false">IF(GR13&lt;&gt;"",IF(OR(GR13="自选",GR21=0,GR14=0),"",3.5368*GR17/GR21/GR14*100),"")</f>
        <v>68166.4922885431</v>
      </c>
      <c r="GS20" s="1052"/>
      <c r="GT20" s="1040"/>
      <c r="GU20" s="1040"/>
      <c r="GV20" s="1040"/>
      <c r="GW20" s="1040"/>
      <c r="GX20" s="1040"/>
      <c r="GY20" s="1040"/>
      <c r="GZ20" s="1040"/>
      <c r="HA20" s="1040"/>
      <c r="HB20" s="1040"/>
      <c r="HC20" s="1040"/>
      <c r="HD20" s="1040"/>
      <c r="HE20" s="1040"/>
      <c r="HF20" s="1040"/>
      <c r="HG20" s="1040"/>
      <c r="HH20" s="1040"/>
      <c r="HI20" s="1040"/>
      <c r="HJ20" s="1040"/>
      <c r="HK20" s="1040"/>
      <c r="HL20" s="1040"/>
      <c r="HM20" s="1040"/>
      <c r="HN20" s="1040"/>
      <c r="HO20" s="1040"/>
      <c r="HP20" s="1040"/>
      <c r="HQ20" s="1040"/>
      <c r="HR20" s="1040"/>
      <c r="HS20" s="1040"/>
      <c r="HT20" s="1040"/>
      <c r="HU20" s="1040"/>
      <c r="HV20" s="1040"/>
      <c r="HW20" s="1040"/>
      <c r="HX20" s="1040"/>
      <c r="HY20" s="1040"/>
      <c r="HZ20" s="1040"/>
      <c r="IA20" s="1040"/>
      <c r="IB20" s="1040"/>
      <c r="IC20" s="1040"/>
      <c r="ID20" s="1040"/>
      <c r="IE20" s="1040"/>
      <c r="IF20" s="1040"/>
      <c r="IG20" s="1040"/>
      <c r="IH20" s="1040"/>
      <c r="II20" s="1040"/>
      <c r="IJ20" s="1040"/>
      <c r="IK20" s="1040"/>
      <c r="IL20" s="1040"/>
      <c r="IM20" s="1040"/>
      <c r="IN20" s="1040"/>
      <c r="IO20" s="1040"/>
      <c r="IP20" s="1040"/>
      <c r="IQ20" s="1040"/>
      <c r="IR20" s="1040"/>
      <c r="IS20" s="1040"/>
      <c r="IT20" s="1040"/>
      <c r="IU20" s="1040"/>
      <c r="IV20" s="1040"/>
      <c r="IW20" s="1040"/>
      <c r="IX20" s="1040"/>
      <c r="IY20" s="1040"/>
      <c r="IZ20" s="1040"/>
      <c r="JA20" s="1040"/>
      <c r="JB20" s="1040"/>
      <c r="JC20" s="1040"/>
      <c r="JD20" s="1040"/>
      <c r="JE20" s="1040"/>
      <c r="JF20" s="1040"/>
      <c r="JG20" s="1040"/>
      <c r="JH20" s="1040"/>
      <c r="JI20" s="1040"/>
      <c r="JJ20" s="1040"/>
      <c r="JK20" s="1040"/>
      <c r="JL20" s="1040"/>
      <c r="JM20" s="1040"/>
      <c r="JN20" s="1040"/>
      <c r="JO20" s="1040"/>
      <c r="JP20" s="1040"/>
      <c r="JQ20" s="1040"/>
      <c r="JR20" s="1040"/>
      <c r="JS20" s="1040"/>
      <c r="JT20" s="1040"/>
      <c r="JV20" s="1040"/>
      <c r="JX20" s="1040"/>
    </row>
    <row r="21" customFormat="false" ht="17.35" hidden="false" customHeight="false" outlineLevel="0" collapsed="false">
      <c r="A21" s="1082" t="s">
        <v>1616</v>
      </c>
      <c r="B21" s="1082" t="s">
        <v>420</v>
      </c>
      <c r="C21" s="1083" t="n">
        <v>0.1</v>
      </c>
      <c r="D21" s="1083" t="n">
        <v>0.25</v>
      </c>
      <c r="E21" s="1084" t="n">
        <v>0.15</v>
      </c>
      <c r="F21" s="1084" t="n">
        <v>0.25</v>
      </c>
      <c r="G21" s="1084" t="n">
        <v>0.1</v>
      </c>
      <c r="H21" s="1083" t="n">
        <v>0.25</v>
      </c>
      <c r="I21" s="1083" t="n">
        <v>0.25</v>
      </c>
      <c r="J21" s="1083" t="n">
        <v>0.25</v>
      </c>
      <c r="K21" s="1083" t="n">
        <v>0.33</v>
      </c>
      <c r="L21" s="1085" t="n">
        <v>0.257</v>
      </c>
      <c r="M21" s="1083" t="n">
        <v>0.5</v>
      </c>
      <c r="N21" s="1083" t="n">
        <v>0.08</v>
      </c>
      <c r="O21" s="1085" t="n">
        <v>0.257</v>
      </c>
      <c r="P21" s="1085" t="n">
        <v>0.254</v>
      </c>
      <c r="Q21" s="1085" t="n">
        <v>0.257</v>
      </c>
      <c r="R21" s="1085" t="n">
        <v>0.25</v>
      </c>
      <c r="S21" s="1083" t="n">
        <v>0.25</v>
      </c>
      <c r="T21" s="1083" t="n">
        <v>0.25</v>
      </c>
      <c r="U21" s="1083" t="n">
        <v>0.25</v>
      </c>
      <c r="V21" s="1086" t="n">
        <v>0.25</v>
      </c>
      <c r="W21" s="1086" t="n">
        <v>0.35</v>
      </c>
      <c r="X21" s="1086" t="n">
        <v>0.25</v>
      </c>
      <c r="Y21" s="1085" t="n">
        <v>0.257</v>
      </c>
      <c r="Z21" s="1085" t="n">
        <v>0.173</v>
      </c>
      <c r="AA21" s="1085" t="n">
        <v>0.257</v>
      </c>
      <c r="AB21" s="1085" t="n">
        <v>0.173</v>
      </c>
      <c r="AC21" s="1083" t="n">
        <v>0.49</v>
      </c>
      <c r="AD21" s="1087" t="n">
        <v>0.408</v>
      </c>
      <c r="AE21" s="1085" t="n">
        <v>0.325</v>
      </c>
      <c r="AF21" s="1083" t="n">
        <v>0.325</v>
      </c>
      <c r="AG21" s="1085" t="n">
        <v>0.409</v>
      </c>
      <c r="AH21" s="1083" t="n">
        <v>0.066</v>
      </c>
      <c r="AI21" s="1083" t="n">
        <v>0.066</v>
      </c>
      <c r="AJ21" s="1083" t="n">
        <v>0.066</v>
      </c>
      <c r="AK21" s="1083" t="n">
        <v>0.066</v>
      </c>
      <c r="AL21" s="1083" t="n">
        <v>0.066</v>
      </c>
      <c r="AM21" s="1083" t="n">
        <v>0.042</v>
      </c>
      <c r="AN21" s="1083" t="n">
        <v>0.042</v>
      </c>
      <c r="AO21" s="1083" t="n">
        <v>0.042</v>
      </c>
      <c r="AP21" s="1083" t="n">
        <v>0.042</v>
      </c>
      <c r="AQ21" s="1083" t="n">
        <v>0.042</v>
      </c>
      <c r="AR21" s="1083" t="n">
        <v>0.042</v>
      </c>
      <c r="AS21" s="1085" t="n">
        <v>0.257</v>
      </c>
      <c r="AT21" s="1085" t="n">
        <v>0.257</v>
      </c>
      <c r="AU21" s="1085" t="n">
        <v>0.257</v>
      </c>
      <c r="AV21" s="1085" t="n">
        <v>0.257</v>
      </c>
      <c r="AW21" s="1083" t="n">
        <v>0.2</v>
      </c>
      <c r="AX21" s="1083" t="n">
        <v>0.25</v>
      </c>
      <c r="AY21" s="1083" t="n">
        <v>0.25</v>
      </c>
      <c r="AZ21" s="1083" t="n">
        <v>0.05</v>
      </c>
      <c r="BA21" s="1083" t="n">
        <v>0.3</v>
      </c>
      <c r="BB21" s="1083" t="n">
        <v>0.3</v>
      </c>
      <c r="BC21" s="1083" t="n">
        <v>0.3</v>
      </c>
      <c r="BD21" s="1083" t="n">
        <v>0.3</v>
      </c>
      <c r="BE21" s="1083" t="n">
        <v>0.25</v>
      </c>
      <c r="BF21" s="1083" t="n">
        <v>0.25</v>
      </c>
      <c r="BG21" s="1083" t="n">
        <v>0.25</v>
      </c>
      <c r="BH21" s="1083" t="n">
        <v>0.08</v>
      </c>
      <c r="BI21" s="1083" t="n">
        <v>0.08</v>
      </c>
      <c r="BJ21" s="1083" t="n">
        <v>0.05</v>
      </c>
      <c r="BK21" s="1083" t="n">
        <v>0.1</v>
      </c>
      <c r="BL21" s="1083" t="n">
        <v>0.15</v>
      </c>
      <c r="BM21" s="1083" t="n">
        <v>0.15</v>
      </c>
      <c r="BN21" s="1083" t="n">
        <v>0.25</v>
      </c>
      <c r="BO21" s="1083" t="n">
        <v>0.25</v>
      </c>
      <c r="BP21" s="1083" t="n">
        <v>0.1</v>
      </c>
      <c r="BQ21" s="1083" t="n">
        <v>0.05</v>
      </c>
      <c r="BR21" s="1083" t="n">
        <v>0.08</v>
      </c>
      <c r="BS21" s="1083" t="n">
        <v>0.08</v>
      </c>
      <c r="BT21" s="1083" t="n">
        <v>0.08</v>
      </c>
      <c r="BU21" s="1083" t="n">
        <v>0.05</v>
      </c>
      <c r="BV21" s="1083" t="n">
        <v>0.08</v>
      </c>
      <c r="BW21" s="1083" t="n">
        <v>0.15</v>
      </c>
      <c r="BX21" s="1083" t="n">
        <v>0.1</v>
      </c>
      <c r="BY21" s="1085" t="n">
        <v>0.288</v>
      </c>
      <c r="BZ21" s="1085" t="n">
        <v>0.288</v>
      </c>
      <c r="CA21" s="1083" t="n">
        <v>0.288</v>
      </c>
      <c r="CB21" s="1083" t="n">
        <v>0.337</v>
      </c>
      <c r="CC21" s="1083" t="n">
        <v>0.2</v>
      </c>
      <c r="CD21" s="1083" t="n">
        <v>0.2</v>
      </c>
      <c r="CE21" s="1088" t="n">
        <v>0.38</v>
      </c>
      <c r="CF21" s="1089" t="n">
        <v>0.35</v>
      </c>
      <c r="CG21" s="1086" t="n">
        <v>0.35</v>
      </c>
      <c r="CH21" s="1083" t="n">
        <v>0.25</v>
      </c>
      <c r="CI21" s="1083" t="n">
        <v>0.257</v>
      </c>
      <c r="CJ21" s="1083" t="n">
        <v>0.35</v>
      </c>
      <c r="CK21" s="1083" t="n">
        <v>0.35</v>
      </c>
      <c r="CL21" s="1083" t="n">
        <v>0.25</v>
      </c>
      <c r="CM21" s="1083" t="n">
        <v>0.25</v>
      </c>
      <c r="CN21" s="1083" t="n">
        <v>0.1</v>
      </c>
      <c r="CO21" s="1083" t="n">
        <v>0.08</v>
      </c>
      <c r="CP21" s="1083" t="n">
        <v>0.08</v>
      </c>
      <c r="CQ21" s="1083" t="n">
        <v>0.08</v>
      </c>
      <c r="CR21" s="1083" t="n">
        <v>0.05</v>
      </c>
      <c r="CS21" s="1083" t="n">
        <v>0.15</v>
      </c>
      <c r="CT21" s="1083" t="n">
        <v>0.15</v>
      </c>
      <c r="CU21" s="1083" t="n">
        <v>0.15</v>
      </c>
      <c r="CV21" s="1083" t="n">
        <v>0.15</v>
      </c>
      <c r="CW21" s="1083" t="n">
        <v>0.3</v>
      </c>
      <c r="CX21" s="1083" t="n">
        <v>0.35</v>
      </c>
      <c r="CY21" s="1083" t="n">
        <v>0.2</v>
      </c>
      <c r="CZ21" s="1083" t="n">
        <v>0.3</v>
      </c>
      <c r="DA21" s="1083" t="n">
        <v>0.05</v>
      </c>
      <c r="DB21" s="1083" t="n">
        <v>0.35</v>
      </c>
      <c r="DC21" s="1083" t="n">
        <v>0.25</v>
      </c>
      <c r="DD21" s="1083" t="n">
        <v>0.6</v>
      </c>
      <c r="DE21" s="1083" t="n">
        <v>0.2</v>
      </c>
      <c r="DF21" s="1083" t="n">
        <v>0.2</v>
      </c>
      <c r="DG21" s="1090" t="n">
        <v>0.15</v>
      </c>
      <c r="DH21" s="1090" t="n">
        <v>0.2</v>
      </c>
      <c r="DI21" s="1090" t="n">
        <v>0.05</v>
      </c>
      <c r="DJ21" s="1083" t="n">
        <v>0.05</v>
      </c>
      <c r="DK21" s="1083" t="n">
        <v>0.05</v>
      </c>
      <c r="DL21" s="1083" t="n">
        <v>0.08</v>
      </c>
      <c r="DM21" s="1091" t="n">
        <v>0.25</v>
      </c>
      <c r="DN21" s="1083" t="n">
        <v>0.2</v>
      </c>
      <c r="DO21" s="1083" t="n">
        <v>0.2</v>
      </c>
      <c r="DP21" s="1083" t="n">
        <v>0.2</v>
      </c>
      <c r="DQ21" s="1083" t="n">
        <v>0.2</v>
      </c>
      <c r="DR21" s="1083" t="n">
        <v>0.1</v>
      </c>
      <c r="DS21" s="1083" t="n">
        <v>0.1</v>
      </c>
      <c r="DT21" s="1083" t="n">
        <v>0.15</v>
      </c>
      <c r="DU21" s="1083" t="n">
        <v>0.15</v>
      </c>
      <c r="DV21" s="1083" t="n">
        <v>0.1</v>
      </c>
      <c r="DW21" s="1083" t="n">
        <v>0.1</v>
      </c>
      <c r="DX21" s="1083" t="n">
        <v>0.1</v>
      </c>
      <c r="DY21" s="1083" t="n">
        <v>0.1</v>
      </c>
      <c r="DZ21" s="1083" t="n">
        <v>0.04</v>
      </c>
      <c r="EA21" s="1085" t="n">
        <v>0.025</v>
      </c>
      <c r="EB21" s="1083" t="n">
        <v>0.1</v>
      </c>
      <c r="EC21" s="1083" t="n">
        <v>0.1</v>
      </c>
      <c r="ED21" s="1086" t="n">
        <v>0.1</v>
      </c>
      <c r="EE21" s="1083" t="n">
        <v>0.25</v>
      </c>
      <c r="EF21" s="1083" t="n">
        <v>0.25</v>
      </c>
      <c r="EG21" s="1083" t="n">
        <v>0.25</v>
      </c>
      <c r="EH21" s="1083" t="n">
        <v>0.25</v>
      </c>
      <c r="EI21" s="1083" t="n">
        <v>0.102</v>
      </c>
      <c r="EJ21" s="1092" t="n">
        <v>0.1</v>
      </c>
      <c r="EK21" s="1083" t="n">
        <v>0.3</v>
      </c>
      <c r="EL21" s="1086" t="n">
        <v>0.1</v>
      </c>
      <c r="EM21" s="1086" t="n">
        <v>0.25</v>
      </c>
      <c r="EN21" s="1086" t="n">
        <v>0.3</v>
      </c>
      <c r="EO21" s="1086" t="n">
        <v>0.3</v>
      </c>
      <c r="EP21" s="1086" t="n">
        <v>0.2</v>
      </c>
      <c r="EQ21" s="1090" t="n">
        <v>0.1</v>
      </c>
      <c r="ER21" s="1090" t="n">
        <v>0.1</v>
      </c>
      <c r="ES21" s="1083" t="n">
        <v>0.25</v>
      </c>
      <c r="ET21" s="1083" t="n">
        <v>0.3</v>
      </c>
      <c r="EU21" s="1090" t="n">
        <v>0.25</v>
      </c>
      <c r="EV21" s="1090" t="n">
        <v>0.25</v>
      </c>
      <c r="EW21" s="1090" t="n">
        <v>0.25</v>
      </c>
      <c r="EX21" s="1090" t="n">
        <v>0.25</v>
      </c>
      <c r="EY21" s="1090" t="n">
        <v>0.25</v>
      </c>
      <c r="EZ21" s="1090" t="n">
        <v>0.25</v>
      </c>
      <c r="FA21" s="1090" t="n">
        <v>0.25</v>
      </c>
      <c r="FB21" s="1090" t="n">
        <v>0.25</v>
      </c>
      <c r="FC21" s="1083" t="n">
        <v>0.131</v>
      </c>
      <c r="FD21" s="1083" t="n">
        <v>0.215</v>
      </c>
      <c r="FE21" s="1090" t="n">
        <v>0.25</v>
      </c>
      <c r="FF21" s="1090" t="n">
        <v>0.25</v>
      </c>
      <c r="FG21" s="1090" t="n">
        <v>0.25</v>
      </c>
      <c r="FH21" s="1090" t="n">
        <v>0.066</v>
      </c>
      <c r="FI21" s="1083" t="n">
        <v>0.2</v>
      </c>
      <c r="FJ21" s="1083" t="n">
        <v>0.2</v>
      </c>
      <c r="FK21" s="1083" t="n">
        <v>0.25</v>
      </c>
      <c r="FL21" s="1083" t="n">
        <v>0.2</v>
      </c>
      <c r="FM21" s="1083" t="n">
        <v>0.2</v>
      </c>
      <c r="FN21" s="1083" t="n">
        <v>0.15</v>
      </c>
      <c r="FO21" s="1083" t="n">
        <v>0.2</v>
      </c>
      <c r="FP21" s="1083" t="n">
        <v>0.15</v>
      </c>
      <c r="FQ21" s="1083" t="n">
        <v>0.05</v>
      </c>
      <c r="FR21" s="1083" t="n">
        <v>0.05</v>
      </c>
      <c r="FS21" s="1086" t="n">
        <v>0.2</v>
      </c>
      <c r="FT21" s="1083" t="n">
        <v>0.25</v>
      </c>
      <c r="FU21" s="1083" t="n">
        <v>0.25</v>
      </c>
      <c r="FV21" s="1083" t="n">
        <v>0.08</v>
      </c>
      <c r="FW21" s="1083" t="n">
        <v>0.2</v>
      </c>
      <c r="FX21" s="1083" t="n">
        <v>0.15</v>
      </c>
      <c r="FY21" s="1083" t="n">
        <v>0.441</v>
      </c>
      <c r="FZ21" s="1083" t="n">
        <v>0.15</v>
      </c>
      <c r="GA21" s="1093" t="n">
        <f aca="false">'机泵选型(基础设计)'!B43</f>
        <v>0.257</v>
      </c>
      <c r="GB21" s="1093" t="n">
        <f aca="false">'机泵选型(基础设计)'!C43</f>
        <v>0.257</v>
      </c>
      <c r="GC21" s="1093" t="n">
        <f aca="false">'机泵选型(基础设计)'!D43</f>
        <v>0.325</v>
      </c>
      <c r="GD21" s="1093" t="n">
        <f aca="false">'机泵选型(基础设计)'!E43</f>
        <v>0.08</v>
      </c>
      <c r="GE21" s="1093" t="n">
        <f aca="false">'机泵选型(基础设计)'!F43</f>
        <v>0.1</v>
      </c>
      <c r="GF21" s="1093" t="n">
        <f aca="false">'机泵选型(基础设计)'!G43</f>
        <v>0.025</v>
      </c>
      <c r="GG21" s="1093" t="n">
        <f aca="false">'机泵选型(基础设计)'!H43</f>
        <v>0.25</v>
      </c>
      <c r="GH21" s="1093" t="n">
        <f aca="false">'机泵选型(基础设计)'!I43</f>
        <v>0.08</v>
      </c>
      <c r="GI21" s="1093" t="n">
        <f aca="false">'机泵选型(基础设计)'!J43</f>
        <v>0.35</v>
      </c>
      <c r="GJ21" s="1093" t="n">
        <f aca="false">'机泵选型(基础设计)'!K43</f>
        <v>0.15</v>
      </c>
      <c r="GK21" s="1093" t="n">
        <f aca="false">'机泵选型(基础设计)'!L43</f>
        <v>0.08</v>
      </c>
      <c r="GL21" s="1093" t="n">
        <f aca="false">'机泵选型(基础设计)'!M43</f>
        <v>0.2</v>
      </c>
      <c r="GM21" s="1093" t="n">
        <f aca="false">'机泵选型(基础设计)'!N43</f>
        <v>0.1</v>
      </c>
      <c r="GN21" s="1093" t="n">
        <f aca="false">'机泵选型(基础设计)'!O43</f>
        <v>0.25</v>
      </c>
      <c r="GO21" s="1093" t="n">
        <f aca="false">'机泵选型(基础设计)'!P43</f>
        <v>0.2</v>
      </c>
      <c r="GP21" s="1093" t="n">
        <f aca="false">'机泵选型(基础设计)'!Q43</f>
        <v>0.1</v>
      </c>
      <c r="GQ21" s="1093" t="n">
        <f aca="false">'机泵选型(基础设计)'!R43</f>
        <v>0.1</v>
      </c>
      <c r="GR21" s="1093" t="n">
        <f aca="false">'机泵选型(基础设计)'!S43</f>
        <v>0.08</v>
      </c>
      <c r="GS21" s="1093"/>
      <c r="GT21" s="1062"/>
      <c r="GU21" s="1062"/>
      <c r="GV21" s="1062"/>
      <c r="GW21" s="1062"/>
      <c r="GX21" s="1062"/>
      <c r="GY21" s="1062"/>
      <c r="GZ21" s="1062"/>
      <c r="HA21" s="1062"/>
      <c r="HB21" s="1062"/>
      <c r="HC21" s="1062"/>
      <c r="HD21" s="1062"/>
      <c r="HE21" s="1062"/>
      <c r="HF21" s="1062"/>
      <c r="HG21" s="1062"/>
      <c r="HH21" s="1062"/>
      <c r="HI21" s="1062"/>
      <c r="HJ21" s="1062"/>
      <c r="HK21" s="1062"/>
      <c r="HL21" s="1062"/>
      <c r="HM21" s="1062"/>
      <c r="HN21" s="1062"/>
      <c r="HO21" s="1062"/>
      <c r="HP21" s="1062"/>
      <c r="HQ21" s="1062"/>
      <c r="HR21" s="1062"/>
      <c r="HS21" s="1062"/>
      <c r="HT21" s="1062"/>
      <c r="HU21" s="1062"/>
      <c r="HV21" s="1094"/>
      <c r="HW21" s="1062"/>
      <c r="HX21" s="1062"/>
      <c r="HY21" s="1062"/>
      <c r="HZ21" s="1062"/>
      <c r="IA21" s="1062"/>
      <c r="IB21" s="1094"/>
      <c r="IC21" s="1062"/>
      <c r="ID21" s="1094"/>
      <c r="IE21" s="1062"/>
      <c r="IF21" s="1062"/>
      <c r="IG21" s="1062"/>
      <c r="IH21" s="1062"/>
      <c r="II21" s="1062"/>
      <c r="IJ21" s="1094"/>
      <c r="IK21" s="1094"/>
      <c r="IL21" s="1062"/>
      <c r="IM21" s="1062"/>
      <c r="IN21" s="1062"/>
      <c r="IO21" s="1062"/>
      <c r="IP21" s="1062"/>
      <c r="IQ21" s="1062"/>
      <c r="IR21" s="1062"/>
      <c r="IS21" s="1062"/>
      <c r="IT21" s="1062"/>
      <c r="IU21" s="1062"/>
      <c r="IV21" s="1062"/>
      <c r="IW21" s="1062"/>
      <c r="IX21" s="1062"/>
      <c r="IY21" s="1062"/>
      <c r="IZ21" s="1062"/>
      <c r="JA21" s="1095"/>
      <c r="JB21" s="1095"/>
      <c r="JC21" s="1062"/>
      <c r="JD21" s="1062"/>
      <c r="JE21" s="1062"/>
      <c r="JF21" s="1062"/>
      <c r="JG21" s="1062"/>
      <c r="JH21" s="1062"/>
      <c r="JI21" s="1062"/>
      <c r="JJ21" s="1062"/>
      <c r="JK21" s="1062"/>
      <c r="JL21" s="1095"/>
      <c r="JM21" s="1095"/>
      <c r="JN21" s="1095"/>
      <c r="JO21" s="1095"/>
      <c r="JQ21" s="1062"/>
      <c r="JR21" s="1062"/>
      <c r="JS21" s="1062"/>
      <c r="JT21" s="1062"/>
      <c r="JV21" s="1062"/>
      <c r="JX21" s="1062"/>
    </row>
    <row r="22" customFormat="false" ht="17.35" hidden="false" customHeight="false" outlineLevel="0" collapsed="false">
      <c r="A22" s="1096" t="s">
        <v>1617</v>
      </c>
      <c r="B22" s="1096" t="s">
        <v>444</v>
      </c>
      <c r="C22" s="1097" t="n">
        <f aca="false">IF(OR(C13="自选",C21=0,C14=0),"",C17/0.785/C21/C21/3600)</f>
        <v>1.17868155826599</v>
      </c>
      <c r="D22" s="1097" t="n">
        <f aca="false">IF(OR(D13="自选",D21=0,D14=0),"",D17/0.785/D21/D21/3600)</f>
        <v>1.7578048685014</v>
      </c>
      <c r="E22" s="1098" t="n">
        <f aca="false">IF(OR(E13="自选",E21=0,E14=0),"",E17/0.785/E21/E21/3600)</f>
        <v>0.931483753857499</v>
      </c>
      <c r="F22" s="1098" t="n">
        <f aca="false">IF(OR(F13="自选",F21=0,F14=0),"",F17/0.785/F21/F21/3600)</f>
        <v>1.94738247564005</v>
      </c>
      <c r="G22" s="1098" t="n">
        <f aca="false">IF(OR(G13="自选",G21=0,G14=0),"",G17/0.785/G21/G21/3600)</f>
        <v>2.09676247287568</v>
      </c>
      <c r="H22" s="1097" t="n">
        <f aca="false">IF(OR(H13="自选",H21=0,H14=0),"",H17/0.785/H21/H21/3600)</f>
        <v>2.28284449333624</v>
      </c>
      <c r="I22" s="1097" t="n">
        <f aca="false">IF(OR(I13="自选",I21=0,I14=0),"",I17/0.785/I21/I21/3600)</f>
        <v>2.42116047509732</v>
      </c>
      <c r="J22" s="1097" t="n">
        <f aca="false">IF(OR(J13="自选",J21=0,J14=0),"",J17/0.785/J21/J21/3600)</f>
        <v>2.42140377724279</v>
      </c>
      <c r="K22" s="1097" t="n">
        <f aca="false">IF(OR(K13="自选",K21=0,K14=0),"",K17/0.785/K21/K21/3600)</f>
        <v>1.38965963448248</v>
      </c>
      <c r="L22" s="1097" t="n">
        <f aca="false">IF(OR(L13="自选",L21=0,L14=0),"",L17/0.785/L21/L21/3600)</f>
        <v>2.26059890270268</v>
      </c>
      <c r="M22" s="1097" t="n">
        <f aca="false">IF(OR(M13="自选",M21=0,M14=0),"",M17/0.785/M21/M21/3600)</f>
        <v>0.597945166963307</v>
      </c>
      <c r="N22" s="1097" t="n">
        <f aca="false">IF(OR(N13="自选",N21=0,N14=0),"",N17/0.785/N21/N21/3600)</f>
        <v>2.98080811615844</v>
      </c>
      <c r="O22" s="1097" t="n">
        <f aca="false">IF(OR(O13="自选",O21=0,O14=0),"",O17/0.785/O21/O21/3600)</f>
        <v>2.30072325064369</v>
      </c>
      <c r="P22" s="1097" t="n">
        <f aca="false">IF(OR(P13="自选",P21=0,P14=0),"",P17/0.785/P21/P21/3600)</f>
        <v>2.34863499879349</v>
      </c>
      <c r="Q22" s="1097" t="n">
        <f aca="false">IF(OR(Q13="自选",Q21=0,Q14=0),"",Q17/0.785/Q21/Q21/3600)</f>
        <v>2.33958970599787</v>
      </c>
      <c r="R22" s="1097" t="n">
        <f aca="false">IF(OR(R13="自选",R21=0,R14=0),"",R17/0.785/R21/R21/3600)</f>
        <v>2.10281432079218</v>
      </c>
      <c r="S22" s="1097" t="n">
        <f aca="false">IF(OR(S13="自选",S21=0,S14=0),"",S17/0.785/S21/S21/3600)</f>
        <v>0.31542210902351</v>
      </c>
      <c r="T22" s="1097" t="n">
        <f aca="false">IF(OR(T13="自选",T21=0,T14=0),"",T17/0.785/T21/T21/3600)</f>
        <v>0.309904906790874</v>
      </c>
      <c r="U22" s="1097" t="n">
        <f aca="false">IF(OR(U13="自选",U21=0,U14=0),"",U17/0.785/U21/U21/3600)</f>
        <v>0.30994696304727</v>
      </c>
      <c r="V22" s="1097" t="n">
        <f aca="false">IF(OR(V13="自选",V21=0,V14=0),"",V17/0.785/V21/V21/3600)</f>
        <v>1.78739213357803</v>
      </c>
      <c r="W22" s="1097" t="n">
        <f aca="false">IF(OR(W13="自选",W21=0,W14=0),"",W17/0.785/W21/W21/3600)</f>
        <v>1.16471657823277</v>
      </c>
      <c r="X22" s="1097" t="n">
        <f aca="false">IF(OR(X13="自选",X21=0,X14=0),"",X17/0.785/X21/X21/3600)</f>
        <v>2.28284449333624</v>
      </c>
      <c r="Y22" s="1097" t="n">
        <f aca="false">IF(OR(Y13="自选",Y21=0,Y14=0),"",Y17/0.785/Y21/Y21/3600)</f>
        <v>2.66874351202512</v>
      </c>
      <c r="Z22" s="1097" t="n">
        <f aca="false">IF(OR(Z13="自选",Z21=0,Z14=0),"",Z17/0.785/Z21/Z21/3600)</f>
        <v>2.94472359739628</v>
      </c>
      <c r="AA22" s="1097" t="n">
        <f aca="false">IF(OR(AA13="自选",AA21=0,AA14=0),"",AA17/0.785/AA21/AA21/3600)</f>
        <v>2.72219394463315</v>
      </c>
      <c r="AB22" s="1097" t="n">
        <f aca="false">IF(OR(AB13="自选",AB21=0,AB14=0),"",AB17/0.785/AB21/AB21/3600)</f>
        <v>3.00352153541611</v>
      </c>
      <c r="AC22" s="1097" t="n">
        <f aca="false">IF(OR(AC13="自选",AC21=0,AC14=0),"",AC17/0.785/AC21/AC21/3600)</f>
        <v>2.3844429340344</v>
      </c>
      <c r="AD22" s="1097" t="n">
        <f aca="false">IF(OR(AD13="自选",AD21=0,AD14=0),"",AD17/0.785/AD21/AD21/3600)</f>
        <v>1.98819449392853</v>
      </c>
      <c r="AE22" s="1097" t="n">
        <f aca="false">IF(OR(AE13="自选",AE21=0,AE14=0),"",AE17/0.785/AE21/AE21/3600)</f>
        <v>3.11411390281548</v>
      </c>
      <c r="AF22" s="1097" t="n">
        <f aca="false">IF(OR(AF13="自选",AF21=0,AF14=0),"",AF17/0.785/AF21/AF21/3600)</f>
        <v>4.93094718704794</v>
      </c>
      <c r="AG22" s="1097" t="n">
        <f aca="false">IF(OR(AG13="自选",AG21=0,AG14=0),"",AG17/0.785/AG21/AG21/3600)</f>
        <v>3.12568516317545</v>
      </c>
      <c r="AH22" s="1097" t="n">
        <f aca="false">IF(OR(AH13="自选",AH21=0,AH14=0),"",AH17/0.785/AH21/AH21/3600)</f>
        <v>2.90628667523023</v>
      </c>
      <c r="AI22" s="1097" t="n">
        <f aca="false">IF(OR(AI13="自选",AI21=0,AI14=0),"",AI17/0.785/AI21/AI21/3600)</f>
        <v>6.28767471951198</v>
      </c>
      <c r="AJ22" s="1097" t="n">
        <f aca="false">IF(OR(AJ13="自选",AJ21=0,AJ14=0),"",AJ17/0.785/AJ21/AJ21/3600)</f>
        <v>7.6487192902045</v>
      </c>
      <c r="AK22" s="1097" t="n">
        <f aca="false">IF(OR(AK13="自选",AK21=0,AK14=0),"",AK17/0.785/AK21/AK21/3600)</f>
        <v>7.01869029582281</v>
      </c>
      <c r="AL22" s="1097" t="n">
        <f aca="false">IF(OR(AL13="自选",AL21=0,AL14=0),"",AL17/0.785/AL21/AL21/3600)</f>
        <v>5.04146413975314</v>
      </c>
      <c r="AM22" s="1097" t="n">
        <f aca="false">IF(OR(AM13="自选",AM21=0,AM14=0),"",AM17/0.785/AM21/AM21/3600)</f>
        <v>0.0885826864902402</v>
      </c>
      <c r="AN22" s="1097" t="n">
        <f aca="false">IF(OR(AN13="自选",AN21=0,AN14=0),"",AN17/0.785/AN21/AN21/3600)</f>
        <v>0.0904844278451717</v>
      </c>
      <c r="AO22" s="1097" t="n">
        <f aca="false">IF(OR(AO13="自选",AO21=0,AO14=0),"",AO17/0.785/AO21/AO21/3600)</f>
        <v>0.0922909005034592</v>
      </c>
      <c r="AP22" s="1097" t="n">
        <f aca="false">IF(OR(AP13="自选",AP21=0,AP14=0),"",AP17/0.785/AP21/AP21/3600)</f>
        <v>0.0930964338301255</v>
      </c>
      <c r="AQ22" s="1097" t="n">
        <f aca="false">IF(OR(AQ13="自选",AQ21=0,AQ14=0),"",AQ17/0.785/AQ21/AQ21/3600)</f>
        <v>0.0935455810921219</v>
      </c>
      <c r="AR22" s="1097" t="n">
        <f aca="false">IF(OR(AR13="自选",AR21=0,AR14=0),"",AR17/0.785/AR21/AR21/3600)</f>
        <v>2.01241147555979</v>
      </c>
      <c r="AS22" s="1097" t="n">
        <f aca="false">IF(OR(AS13="自选",AS21=0,AS14=0),"",AS17/0.785/AS21/AS21/3600)</f>
        <v>3.65326764572033</v>
      </c>
      <c r="AT22" s="1097" t="n">
        <f aca="false">IF(OR(AT13="自选",AT21=0,AT14=0),"",AT17/0.785/AT21/AT21/3600)</f>
        <v>3.01235397647179</v>
      </c>
      <c r="AU22" s="1097" t="n">
        <f aca="false">IF(OR(AU13="自选",AU21=0,AU14=0),"",AU17/0.785/AU21/AU21/3600)</f>
        <v>3.01191077322535</v>
      </c>
      <c r="AV22" s="1097" t="n">
        <f aca="false">IF(OR(AV13="自选",AV21=0,AV14=0),"",AV17/0.785/AV21/AV21/3600)</f>
        <v>6.9577641204293</v>
      </c>
      <c r="AW22" s="1097" t="n">
        <f aca="false">IF(OR(AW13="自选",AW21=0,AW14=0),"",AW17/0.785/AW21/AW21/3600)</f>
        <v>11.6473245880093</v>
      </c>
      <c r="AX22" s="1097" t="n">
        <f aca="false">IF(OR(AX13="自选",AX21=0,AX14=0),"",AX17/0.785/AX21/AX21/3600)</f>
        <v>16.2402972399151</v>
      </c>
      <c r="AY22" s="1097" t="n">
        <f aca="false">IF(OR(AY13="自选",AY21=0,AY14=0),"",AY17/0.785/AY21/AY21/3600)</f>
        <v>17.1701776734831</v>
      </c>
      <c r="AZ22" s="1097" t="n">
        <f aca="false">IF(OR(AZ13="自选",AZ21=0,AZ14=0),"",AZ17/0.785/AZ21/AZ21/3600)</f>
        <v>0.00389319249713339</v>
      </c>
      <c r="BA22" s="1097" t="n">
        <f aca="false">IF(OR(BA13="自选",BA21=0,BA14=0),"",BA17/0.785/BA21/BA21/3600)</f>
        <v>3.12896981956454</v>
      </c>
      <c r="BB22" s="1097" t="n">
        <f aca="false">IF(OR(BB13="自选",BB21=0,BB14=0),"",BB17/0.785/BB21/BB21/3600)</f>
        <v>3.17441584043206</v>
      </c>
      <c r="BC22" s="1097" t="n">
        <f aca="false">IF(OR(BC13="自选",BC21=0,BC14=0),"",BC17/0.785/BC21/BC21/3600)</f>
        <v>2.65301420480554</v>
      </c>
      <c r="BD22" s="1097" t="n">
        <f aca="false">IF(OR(BD13="自选",BD21=0,BD14=0),"",BD17/0.785/BD21/BD21/3600)</f>
        <v>2.31036601852121</v>
      </c>
      <c r="BE22" s="1097" t="n">
        <f aca="false">IF(OR(BE13="自选",BE21=0,BE14=0),"",BE17/0.785/BE21/BE21/3600)</f>
        <v>2.4656413793599</v>
      </c>
      <c r="BF22" s="1097" t="n">
        <f aca="false">IF(OR(BF13="自选",BF21=0,BF14=0),"",BF17/0.785/BF21/BF21/3600)</f>
        <v>4.98876902748631</v>
      </c>
      <c r="BG22" s="1097" t="n">
        <f aca="false">IF(OR(BG13="自选",BG21=0,BG14=0),"",BG17/0.785/BG21/BG21/3600)</f>
        <v>4.80811722426257</v>
      </c>
      <c r="BH22" s="1097" t="n">
        <f aca="false">IF(OR(BH13="自选",BH21=0,BH14=0),"",BH17/0.785/BH21/BH21/3600)</f>
        <v>0.700488328502957</v>
      </c>
      <c r="BI22" s="1097" t="n">
        <f aca="false">IF(OR(BI13="自选",BI21=0,BI14=0),"",BI17/0.785/BI21/BI21/3600)</f>
        <v>0.995168936406474</v>
      </c>
      <c r="BJ22" s="1097" t="n">
        <f aca="false">IF(OR(BJ13="自选",BJ21=0,BJ14=0),"",BJ17/0.785/BJ21/BJ21/3600)</f>
        <v>1.00467372167098</v>
      </c>
      <c r="BK22" s="1097" t="n">
        <f aca="false">IF(OR(BK13="自选",BK21=0,BK14=0),"",BK17/0.785/BK21/BK21/3600)</f>
        <v>4.66741584837226</v>
      </c>
      <c r="BL22" s="1097" t="n">
        <f aca="false">IF(OR(BL13="自选",BL21=0,BL14=0),"",BL17/0.785/BL21/BL21/3600)</f>
        <v>13.0908434701782</v>
      </c>
      <c r="BM22" s="1097" t="n">
        <f aca="false">IF(OR(BM13="自选",BM21=0,BM14=0),"",BM17/0.785/BM21/BM21/3600)</f>
        <v>13.1753005248245</v>
      </c>
      <c r="BN22" s="1097" t="n">
        <f aca="false">IF(OR(BN13="自选",BN21=0,BN14=0),"",BN17/0.785/BN21/BN21/3600)</f>
        <v>2.83870785236444</v>
      </c>
      <c r="BO22" s="1097" t="n">
        <f aca="false">IF(OR(BO13="自选",BO21=0,BO14=0),"",BO17/0.785/BO21/BO21/3600)</f>
        <v>2.8039076555668</v>
      </c>
      <c r="BP22" s="1097" t="n">
        <f aca="false">IF(OR(BP13="自选",BP21=0,BP14=0),"",BP17/0.785/BP21/BP21/3600)</f>
        <v>1.3202137395124</v>
      </c>
      <c r="BQ22" s="1097" t="n">
        <f aca="false">IF(OR(BQ13="自选",BQ21=0,BQ14=0),"",BQ17/0.785/BQ21/BQ21/3600)</f>
        <v>0.525077824039446</v>
      </c>
      <c r="BR22" s="1097" t="n">
        <f aca="false">IF(OR(BR13="自选",BR21=0,BR14=0),"",BR17/0.785/BR21/BR21/3600)</f>
        <v>0.837016867404989</v>
      </c>
      <c r="BS22" s="1097" t="n">
        <f aca="false">IF(OR(BS13="自选",BS21=0,BS14=0),"",BS17/0.785/BS21/BS21/3600)</f>
        <v>0.837016867404989</v>
      </c>
      <c r="BT22" s="1097" t="n">
        <f aca="false">IF(OR(BT13="自选",BT21=0,BT14=0),"",BT17/0.785/BT21/BT21/3600)</f>
        <v>0.836515943867107</v>
      </c>
      <c r="BU22" s="1097" t="n">
        <f aca="false">IF(OR(BU13="自选",BU21=0,BU14=0),"",BU17/0.785/BU21/BU21/3600)</f>
        <v>0.392810777156482</v>
      </c>
      <c r="BV22" s="1097" t="n">
        <f aca="false">IF(OR(BV13="自选",BV21=0,BV14=0),"",BV17/0.785/BV21/BV21/3600)</f>
        <v>0.683311334725785</v>
      </c>
      <c r="BW22" s="1097" t="n">
        <f aca="false">IF(OR(BW13="自选",BW21=0,BW14=0),"",BW17/0.785/BW21/BW21/3600)</f>
        <v>6.7909098057718</v>
      </c>
      <c r="BX22" s="1097" t="n">
        <f aca="false">IF(OR(BX13="自选",BX21=0,BX14=0),"",BX17/0.785/BX21/BX21/3600)</f>
        <v>2.98551011417179</v>
      </c>
      <c r="BY22" s="1097" t="n">
        <f aca="false">IF(OR(BY13="自选",BY21=0,BY14=0),"",BY17/0.785/BY21/BY21/3600)</f>
        <v>2.10028283021096</v>
      </c>
      <c r="BZ22" s="1097" t="n">
        <f aca="false">IF(OR(BZ13="自选",BZ21=0,BZ14=0),"",BZ17/0.785/BZ21/BZ21/3600)</f>
        <v>2.09293417568272</v>
      </c>
      <c r="CA22" s="1097" t="n">
        <f aca="false">IF(OR(CA13="自选",CA21=0,CA14=0),"",CA17/0.785/CA21/CA21/3600)</f>
        <v>6.13775696303476</v>
      </c>
      <c r="CB22" s="1097" t="n">
        <f aca="false">IF(OR(CB13="自选",CB21=0,CB14=0),"",CB17/0.785/CB21/CB21/3600)</f>
        <v>6.00121986195208</v>
      </c>
      <c r="CC22" s="1097" t="n">
        <f aca="false">IF(OR(CC13="自选",CC21=0,CC14=0),"",CC17/0.785/CC21/CC21/3600)</f>
        <v>12.24075833847</v>
      </c>
      <c r="CD22" s="1097" t="n">
        <f aca="false">IF(OR(CD13="自选",CD21=0,CD14=0),"",CD17/0.785/CD21/CD21/3600)</f>
        <v>20.5115409995983</v>
      </c>
      <c r="CE22" s="1097" t="n">
        <f aca="false">IF(OR(CE13="自选",CE21=0,CE14=0),"",CE17/0.785/CE21/CE21/3600)</f>
        <v>1.24828873269748</v>
      </c>
      <c r="CF22" s="1097" t="n">
        <f aca="false">IF(OR(CF13="自选",CF21=0,CF14=0),"",CF17/0.785/CF21/CF21/3600)</f>
        <v>1.47040646211287</v>
      </c>
      <c r="CG22" s="1097" t="n">
        <f aca="false">IF(OR(CG13="自选",CG21=0,CG14=0),"",CG17/0.785/CG21/CG21/3600)</f>
        <v>3.22166564640094</v>
      </c>
      <c r="CH22" s="1097" t="n">
        <f aca="false">IF(OR(CH13="自选",CH21=0,CH14=0),"",CH17/0.785/CH21/CH21/3600)</f>
        <v>2.4749410504935</v>
      </c>
      <c r="CI22" s="1097" t="n">
        <f aca="false">IF(OR(CI13="自选",CI21=0,CI14=0),"",CI17/0.785/CI21/CI21/3600)</f>
        <v>3.54740539324504</v>
      </c>
      <c r="CJ22" s="1097" t="n">
        <f aca="false">IF(OR(CJ13="自选",CJ21=0,CJ14=0),"",CJ17/0.785/CJ21/CJ21/3600)</f>
        <v>5.23854880351217</v>
      </c>
      <c r="CK22" s="1097" t="n">
        <f aca="false">IF(OR(CK13="自选",CK21=0,CK14=0),"",CK17/0.785/CK21/CK21/3600)</f>
        <v>3.70289809719594</v>
      </c>
      <c r="CL22" s="1097" t="n">
        <f aca="false">IF(OR(CL13="自选",CL21=0,CL14=0),"",CL17/0.785/CL21/CL21/3600)</f>
        <v>2.0070121418433</v>
      </c>
      <c r="CM22" s="1097" t="n">
        <f aca="false">IF(OR(CM13="自选",CM21=0,CM14=0),"",CM17/0.785/CM21/CM21/3600)</f>
        <v>1.57568058504364</v>
      </c>
      <c r="CN22" s="1097" t="n">
        <f aca="false">IF(OR(CN13="自选",CN21=0,CN14=0),"",CN17/0.785/CN21/CN21/3600)</f>
        <v>0.86425130578615</v>
      </c>
      <c r="CO22" s="1097" t="n">
        <f aca="false">IF(OR(CO13="自选",CO21=0,CO14=0),"",CO17/0.785/CO21/CO21/3600)</f>
        <v>1.34987938064987</v>
      </c>
      <c r="CP22" s="1097" t="n">
        <f aca="false">IF(OR(CP13="自选",CP21=0,CP14=0),"",CP17/0.785/CP21/CP21/3600)</f>
        <v>0.773028672682661</v>
      </c>
      <c r="CQ22" s="1097" t="n">
        <f aca="false">IF(OR(CQ13="自选",CQ21=0,CQ14=0),"",CQ17/0.785/CQ21/CQ21/3600)</f>
        <v>0.697095258640855</v>
      </c>
      <c r="CR22" s="1097" t="n">
        <f aca="false">IF(OR(CR13="自选",CR21=0,CR14=0),"",CR17/0.785/CR21/CR21/3600)</f>
        <v>0.754427044030837</v>
      </c>
      <c r="CS22" s="1097" t="n">
        <f aca="false">IF(OR(CS13="自选",CS21=0,CS14=0),"",CS17/0.785/CS21/CS21/3600)</f>
        <v>4.47493226565299</v>
      </c>
      <c r="CT22" s="1097" t="n">
        <f aca="false">IF(OR(CT13="自选",CT21=0,CT14=0),"",CT17/0.785/CT21/CT21/3600)</f>
        <v>4.83452503700011</v>
      </c>
      <c r="CU22" s="1097" t="n">
        <f aca="false">IF(OR(CU13="自选",CU21=0,CU14=0),"",CU17/0.785/CU21/CU21/3600)</f>
        <v>9.27891798380122</v>
      </c>
      <c r="CV22" s="1097" t="n">
        <f aca="false">IF(OR(CV13="自选",CV21=0,CV14=0),"",CV17/0.785/CV21/CV21/3600)</f>
        <v>10.2068097821813</v>
      </c>
      <c r="CW22" s="1097" t="n">
        <f aca="false">IF(OR(CW13="自选",CW21=0,CW14=0),"",CW17/0.785/CW21/CW21/3600)</f>
        <v>20.7063471000573</v>
      </c>
      <c r="CX22" s="1097" t="n">
        <f aca="false">IF(OR(CX13="自选",CX21=0,CX14=0),"",CX17/0.785/CX21/CX21/3600)</f>
        <v>15.7092883862675</v>
      </c>
      <c r="CY22" s="1097" t="n">
        <f aca="false">IF(OR(CY13="自选",CY21=0,CY14=0),"",CY17/0.785/CY21/CY21/3600)</f>
        <v>8.47078151855222</v>
      </c>
      <c r="CZ22" s="1097" t="n">
        <f aca="false">IF(OR(CZ13="自选",CZ21=0,CZ14=0),"",CZ17/0.785/CZ21/CZ21/3600)</f>
        <v>11.2943697412912</v>
      </c>
      <c r="DA22" s="1097" t="n">
        <f aca="false">IF(OR(DA13="自选",DA21=0,DA14=0),"",DA17/0.785/DA21/DA21/3600)</f>
        <v>0.0647017991510491</v>
      </c>
      <c r="DB22" s="1097" t="n">
        <f aca="false">IF(OR(DB13="自选",DB21=0,DB14=0),"",DB17/0.785/DB21/DB21/3600)</f>
        <v>1.31612945714356</v>
      </c>
      <c r="DC22" s="1097" t="n">
        <f aca="false">IF(OR(DC13="自选",DC21=0,DC14=0),"",DC17/0.785/DC21/DC21/3600)</f>
        <v>2.57339111394479</v>
      </c>
      <c r="DD22" s="1097" t="n">
        <f aca="false">IF(OR(DD13="自选",DD21=0,DD14=0),"",DD17/0.785/DD21/DD21/3600)</f>
        <v>20.6126580792732</v>
      </c>
      <c r="DE22" s="1097" t="n">
        <f aca="false">IF(OR(DE13="自选",DE21=0,DE14=0),"",DE17/0.785/DE21/DE21/3600)</f>
        <v>0.907106361241638</v>
      </c>
      <c r="DF22" s="1097" t="n">
        <f aca="false">IF(OR(DF13="自选",DF21=0,DF14=0),"",DF17/0.785/DF21/DF21/3600)</f>
        <v>0.952528448735396</v>
      </c>
      <c r="DG22" s="1097" t="n">
        <f aca="false">IF(OR(DG13="自选",DG21=0,DG14=0),"",DG17/0.785/DG21/DG21/3600)</f>
        <v>1.68971350000513</v>
      </c>
      <c r="DH22" s="1097" t="n">
        <f aca="false">IF(OR(DH13="自选",DH21=0,DH14=0),"",DH17/0.785/DH21/DH21/3600)</f>
        <v>0.879858863052291</v>
      </c>
      <c r="DI22" s="1097" t="n">
        <f aca="false">IF(OR(DI13="自选",DI21=0,DI14=0),"",DI17/0.785/DI21/DI21/3600)</f>
        <v>0.956064458610657</v>
      </c>
      <c r="DJ22" s="1097" t="n">
        <f aca="false">IF(OR(DJ13="自选",DJ21=0,DJ14=0),"",DJ17/0.785/DJ21/DJ21/3600)</f>
        <v>0.895275323442254</v>
      </c>
      <c r="DK22" s="1097" t="n">
        <f aca="false">IF(OR(DK13="自选",DK21=0,DK14=0),"",DK17/0.785/DK21/DK21/3600)</f>
        <v>0.895515147364336</v>
      </c>
      <c r="DL22" s="1097" t="n">
        <f aca="false">IF(OR(DL13="自选",DL21=0,DL14=0),"",DL17/0.785/DL21/DL21/3600)</f>
        <v>0.631662616997428</v>
      </c>
      <c r="DM22" s="1097" t="n">
        <f aca="false">IF(OR(DM13="自选",DM21=0,DM14=0),"",DM17/0.785/DM21/DM21/3600)</f>
        <v>1.53970429978923</v>
      </c>
      <c r="DN22" s="1097" t="n">
        <f aca="false">IF(OR(DN13="自选",DN21=0,DN14=0),"",DN17/0.785/DN21/DN21/3600)</f>
        <v>2.23200358992985</v>
      </c>
      <c r="DO22" s="1097" t="n">
        <f aca="false">IF(OR(DO13="自选",DO21=0,DO14=0),"",DO17/0.785/DO21/DO21/3600)</f>
        <v>2.17151696696408</v>
      </c>
      <c r="DP22" s="1097" t="n">
        <f aca="false">IF(OR(DP13="自选",DP21=0,DP14=0),"",DP17/0.785/DP21/DP21/3600)</f>
        <v>2.08412234999162</v>
      </c>
      <c r="DQ22" s="1097" t="n">
        <f aca="false">IF(OR(DQ13="自选",DQ21=0,DQ14=0),"",DQ17/0.785/DQ21/DQ21/3600)</f>
        <v>2.08566446446169</v>
      </c>
      <c r="DR22" s="1097" t="n">
        <f aca="false">IF(OR(DR13="自选",DR21=0,DR14=0),"",DR17/0.785/DR21/DR21/3600)</f>
        <v>1.85103470281599</v>
      </c>
      <c r="DS22" s="1097" t="n">
        <f aca="false">IF(OR(DS13="自选",DS21=0,DS14=0),"",DS17/0.785/DS21/DS21/3600)</f>
        <v>5.08733947895307</v>
      </c>
      <c r="DT22" s="1097" t="n">
        <f aca="false">IF(OR(DT13="自选",DT21=0,DT14=0),"",DT17/0.785/DT21/DT21/3600)</f>
        <v>16.6305598229372</v>
      </c>
      <c r="DU22" s="1097" t="n">
        <f aca="false">IF(OR(DU13="自选",DU21=0,DU14=0),"",DU17/0.785/DU21/DU21/3600)</f>
        <v>0.713655791070916</v>
      </c>
      <c r="DV22" s="1097" t="n">
        <f aca="false">IF(OR(DV13="自选",DV21=0,DV14=0),"",DV17/0.785/DV21/DV21/3600)</f>
        <v>1.6014612695072</v>
      </c>
      <c r="DW22" s="1097" t="n">
        <f aca="false">IF(OR(DW13="自选",DW21=0,DW14=0),"",DW17/0.785/DW21/DW21/3600)</f>
        <v>1.43513875590497</v>
      </c>
      <c r="DX22" s="1097" t="n">
        <f aca="false">IF(OR(DX13="自选",DX21=0,DX14=0),"",DX17/0.785/DX21/DX21/3600)</f>
        <v>0.19922879606705</v>
      </c>
      <c r="DY22" s="1097" t="n">
        <f aca="false">IF(OR(DY13="自选",DY21=0,DY14=0),"",DY17/0.785/DY21/DY21/3600)</f>
        <v>0.199253873642236</v>
      </c>
      <c r="DZ22" s="1097" t="n">
        <f aca="false">IF(OR(DZ13="自选",DZ21=0,DZ14=0),"",DZ17/0.785/DZ21/DZ21/3600)</f>
        <v>0.183720616392689</v>
      </c>
      <c r="EA22" s="1097" t="n">
        <f aca="false">IF(OR(EA13="自选",EA21=0,EA14=0),"",EA17/0.785/EA21/EA21/3600)</f>
        <v>0.470324777965284</v>
      </c>
      <c r="EB22" s="1097" t="n">
        <f aca="false">IF(OR(EB13="自选",EB21=0,EB14=0),"",EB17/0.785/EB21/EB21/3600)</f>
        <v>1.21993430280442</v>
      </c>
      <c r="EC22" s="1097" t="n">
        <f aca="false">IF(OR(EC13="自选",EC21=0,EC14=0),"",EC17/0.785/EC21/EC21/3600)</f>
        <v>1.37833762627741</v>
      </c>
      <c r="ED22" s="1097" t="n">
        <f aca="false">IF(OR(ED13="自选",ED21=0,ED14=0),"",ED17/0.785/ED21/ED21/3600)</f>
        <v>16.8712465878071</v>
      </c>
      <c r="EE22" s="1097" t="n">
        <f aca="false">IF(OR(EE13="自选",EE21=0,EE14=0),"",EE17/0.785/EE21/EE21/3600)</f>
        <v>8.5475248631132</v>
      </c>
      <c r="EF22" s="1097" t="n">
        <f aca="false">IF(OR(EF13="自选",EF21=0,EF14=0),"",EF17/0.785/EF21/EF21/3600)</f>
        <v>23.0680820948337</v>
      </c>
      <c r="EG22" s="1097" t="n">
        <f aca="false">IF(OR(EG13="自选",EG21=0,EG14=0),"",EG17/0.785/EG21/EG21/3600)</f>
        <v>12.9922377919321</v>
      </c>
      <c r="EH22" s="1097" t="n">
        <f aca="false">IF(OR(EH13="自选",EH21=0,EH14=0),"",EH17/0.785/EH21/EH21/3600)</f>
        <v>2.25687090740297</v>
      </c>
      <c r="EI22" s="1097" t="n">
        <f aca="false">IF(OR(EI13="自选",EI21=0,EI14=0),"",EI17/0.785/EI21/EI21/3600)</f>
        <v>20.6870763040689</v>
      </c>
      <c r="EJ22" s="1099" t="n">
        <f aca="false">IF(OR(EJ13="自选",EJ21=0,EJ14=0),"",EJ17/0.785/EJ21/EJ21/3600)</f>
        <v>378.430447432571</v>
      </c>
      <c r="EK22" s="1097" t="n">
        <f aca="false">IF(OR(EK13="自选",EK21=0,EK14=0),"",EK17/0.785/EK21/EK21/3600)</f>
        <v>42.0478274925078</v>
      </c>
      <c r="EL22" s="1097" t="n">
        <f aca="false">IF(OR(EL13="自选",EL21=0,EL14=0),"",EL17/0.785/EL21/EL21/3600)</f>
        <v>20.3215043979375</v>
      </c>
      <c r="EM22" s="1097" t="n">
        <f aca="false">IF(OR(EM13="自选",EM21=0,EM14=0),"",EM17/0.785/EM21/EM21/3600)</f>
        <v>21.7409766454352</v>
      </c>
      <c r="EN22" s="1097" t="n">
        <f aca="false">IF(OR(EN13="自选",EN21=0,EN14=0),"",EN17/0.785/EN21/EN21/3600)</f>
        <v>17.3558453813231</v>
      </c>
      <c r="EO22" s="1097" t="n">
        <f aca="false">IF(OR(EO13="自选",EO21=0,EO14=0),"",EO17/0.785/EO21/EO21/3600)</f>
        <v>20.5819824981184</v>
      </c>
      <c r="EP22" s="1097" t="n">
        <f aca="false">IF(OR(EP13="自选",EP21=0,EP14=0),"",EP17/0.785/EP21/EP21/3600)</f>
        <v>29.6652891517541</v>
      </c>
      <c r="EQ22" s="1097" t="n">
        <f aca="false">IF(OR(EQ13="自选",EQ21=0,EQ14=0),"",EQ17/0.785/EQ21/EQ21/3600)</f>
        <v>118.661156607017</v>
      </c>
      <c r="ER22" s="1097" t="n">
        <f aca="false">IF(OR(ER13="自选",ER21=0,ER14=0),"",ER17/0.785/ER21/ER21/3600)</f>
        <v>28.1792639773531</v>
      </c>
      <c r="ES22" s="1097" t="n">
        <f aca="false">IF(OR(ES13="自选",ES21=0,ES14=0),"",ES17/0.785/ES21/ES21/3600)</f>
        <v>11.0462994003054</v>
      </c>
      <c r="ET22" s="1097" t="n">
        <f aca="false">IF(OR(ET13="自选",ET21=0,ET14=0),"",ET17/0.785/ET21/ET21/3600)</f>
        <v>13.9473477276584</v>
      </c>
      <c r="EU22" s="1100" t="n">
        <f aca="false">IF(OR(EU13="自选",EU21=0,EU14=0),"",EU17/0.785/EU21/EU21/3600)</f>
        <v>13.2573293105375</v>
      </c>
      <c r="EV22" s="1100" t="n">
        <f aca="false">IF(OR(EV13="自选",EV21=0,EV14=0),"",EV17/0.785/EV21/EV21/3600)</f>
        <v>8.68583644483491</v>
      </c>
      <c r="EW22" s="1100" t="n">
        <f aca="false">IF(OR(EW13="自选",EW21=0,EW14=0),"",EW17/0.785/EW21/EW21/3600)</f>
        <v>7.19683591143464</v>
      </c>
      <c r="EX22" s="1100" t="n">
        <f aca="false">IF(OR(EX13="自选",EX21=0,EX14=0),"",EX17/0.785/EX21/EX21/3600)</f>
        <v>7.19683591143464</v>
      </c>
      <c r="EY22" s="1100" t="n">
        <f aca="false">IF(OR(EY13="自选",EY21=0,EY14=0),"",EY17/0.785/EY21/EY21/3600)</f>
        <v>4.84402417115793</v>
      </c>
      <c r="EZ22" s="1100" t="n">
        <f aca="false">IF(OR(EZ13="自选",EZ21=0,EZ14=0),"",EZ17/0.785/EZ21/EZ21/3600)</f>
        <v>4.06272995000342</v>
      </c>
      <c r="FA22" s="1100" t="n">
        <f aca="false">IF(OR(FA13="自选",FA21=0,FA14=0),"",FA17/0.785/FA21/FA21/3600)</f>
        <v>4.06272995000342</v>
      </c>
      <c r="FB22" s="1100" t="n">
        <f aca="false">IF(OR(FB13="自选",FB21=0,FB14=0),"",FB17/0.785/FB21/FB21/3600)</f>
        <v>2.73792670543709</v>
      </c>
      <c r="FC22" s="1097" t="n">
        <f aca="false">IF(OR(FC13="自选",FC21=0,FC14=0),"",FC17/0.785/FC21/FC21/3600)</f>
        <v>8.30844998509177</v>
      </c>
      <c r="FD22" s="1097" t="n">
        <f aca="false">IF(OR(FD13="自选",FD21=0,FD14=0),"",FD17/0.785/FD21/FD21/3600)</f>
        <v>6.44942255659703</v>
      </c>
      <c r="FE22" s="1100" t="n">
        <f aca="false">IF(OR(FE13="自选",FE21=0,FE14=0),"",FE17/0.785/FE21/FE21/3600)</f>
        <v>0.559907074063818</v>
      </c>
      <c r="FF22" s="1100" t="n">
        <f aca="false">IF(OR(FF13="自选",FF21=0,FF14=0),"",FF17/0.785/FF21/FF21/3600)</f>
        <v>0.459923667980993</v>
      </c>
      <c r="FG22" s="1100" t="n">
        <f aca="false">IF(OR(FG13="自选",FG21=0,FG14=0),"",FG17/0.785/FG21/FG21/3600)</f>
        <v>2.71112899020375</v>
      </c>
      <c r="FH22" s="1097" t="n">
        <f aca="false">IF(OR(FH13="自选",FH21=0,FH14=0),"",FH17/0.785/FH21/FH21/3600)</f>
        <v>4.33191262139845</v>
      </c>
      <c r="FI22" s="1097" t="n">
        <f aca="false">IF(OR(FI13="自选",FI21=0,FI14=0),"",FI17/0.785/FI21/FI21/3600)</f>
        <v>1.58037596632632</v>
      </c>
      <c r="FJ22" s="1097" t="n">
        <f aca="false">IF(OR(FJ13="自选",FJ21=0,FJ14=0),"",FJ17/0.785/FJ21/FJ21/3600)</f>
        <v>1.58037596632632</v>
      </c>
      <c r="FK22" s="1097" t="n">
        <f aca="false">IF(OR(FK13="自选",FK21=0,FK14=0),"",FK17/0.785/FK21/FK21/3600)</f>
        <v>1.01144061844884</v>
      </c>
      <c r="FL22" s="1097" t="n">
        <f aca="false">IF(OR(FL13="自选",FL21=0,FL14=0),"",FL17/0.785/FL21/FL21/3600)</f>
        <v>1.58125285686111</v>
      </c>
      <c r="FM22" s="1097" t="n">
        <f aca="false">IF(OR(FM13="自选",FM21=0,FM14=0),"",FM17/0.785/FM21/FM21/3600)</f>
        <v>1.58125285686111</v>
      </c>
      <c r="FN22" s="1097" t="n">
        <f aca="false">IF(OR(FN13="自选",FN21=0,FN14=0),"",FN17/0.785/FN21/FN21/3600)</f>
        <v>11.4156435582633</v>
      </c>
      <c r="FO22" s="1097" t="n">
        <f aca="false">IF(OR(FO13="自选",FO21=0,FO14=0),"",FO17/0.785/FO21/FO21/3600)</f>
        <v>6.41866576663897</v>
      </c>
      <c r="FP22" s="1097" t="n">
        <f aca="false">IF(OR(FP13="自选",FP21=0,FP14=0),"",FP17/0.785/FP21/FP21/3600)</f>
        <v>11.7956005099782</v>
      </c>
      <c r="FQ22" s="1097" t="n">
        <f aca="false">IF(OR(FQ13="自选",FQ21=0,FQ14=0),"",FQ17/0.785/FQ21/FQ21/3600)</f>
        <v>0.000393809512872082</v>
      </c>
      <c r="FR22" s="1097" t="n">
        <f aca="false">IF(OR(FR13="自选",FR21=0,FR14=0),"",FR17/0.785/FR21/FR21/3600)</f>
        <v>0.000394161854211618</v>
      </c>
      <c r="FS22" s="1097" t="n">
        <f aca="false">IF(OR(FS13="自选",FS21=0,FS14=0),"",FS17/0.785/FS21/FS21/3600)</f>
        <v>1.57575869143926</v>
      </c>
      <c r="FT22" s="1097" t="n">
        <f aca="false">IF(OR(FT13="自选",FT21=0,FT14=0),"",FT17/0.785/FT21/FT21/3600)</f>
        <v>1.008495197979</v>
      </c>
      <c r="FU22" s="1097" t="n">
        <f aca="false">IF(OR(FU13="自选",FU21=0,FU14=0),"",FU17/0.785/FU21/FU21/3600)</f>
        <v>1.09376306522141</v>
      </c>
      <c r="FV22" s="1097" t="n">
        <f aca="false">IF(OR(FV13="自选",FV21=0,FV14=0),"",FV17/0.785/FV21/FV21/3600)</f>
        <v>1.08332441301644</v>
      </c>
      <c r="FW22" s="1097" t="n">
        <f aca="false">IF(OR(FW13="自选",FW21=0,FW14=0),"",FW17/0.785/FW21/FW21/3600)</f>
        <v>0.685709154406142</v>
      </c>
      <c r="FX22" s="1097" t="n">
        <f aca="false">IF(OR(FX13="自选",FX21=0,FX14=0),"",FX17/0.785/FX21/FX21/3600)</f>
        <v>1.21903849672203</v>
      </c>
      <c r="FY22" s="1097" t="n">
        <f aca="false">IF(OR(FY13="自选",FY21=0,FY14=0),"",FY17/0.785/FY21/FY21/3600)</f>
        <v>2.49901359265937</v>
      </c>
      <c r="FZ22" s="1097" t="n">
        <f aca="false">IF(OR(FZ13="自选",FZ21=0,FZ14=0),"",FZ17/0.785/FZ21/FZ21/3600)</f>
        <v>12.4364115871547</v>
      </c>
      <c r="GA22" s="1101" t="n">
        <f aca="false">IF(GA13&lt;&gt;"",IF(OR(GA13="自选",GA21=0,GA14=0),"",GA17/0.785/GA21/GA21/3600),"")</f>
        <v>1.09979391684459</v>
      </c>
      <c r="GB22" s="1101" t="n">
        <f aca="false">IF(GB13&lt;&gt;"",IF(OR(GB13="自选",GB21=0,GB14=0),"",GB17/0.785/GB21/GB21/3600),"")</f>
        <v>1.75356846994576</v>
      </c>
      <c r="GC22" s="1101" t="n">
        <f aca="false">IF(GC13&lt;&gt;"",IF(OR(GC13="自选",GC21=0,GC14=0),"",GC17/0.785/GC21/GC21/3600),"")</f>
        <v>1.5723848963701</v>
      </c>
      <c r="GD22" s="1101" t="n">
        <f aca="false">IF(GD13&lt;&gt;"",IF(OR(GD13="自选",GD21=0,GD14=0),"",GD17/0.785/GD21/GD21/3600),"")</f>
        <v>0.474816841146103</v>
      </c>
      <c r="GE22" s="1101" t="n">
        <f aca="false">IF(GE13&lt;&gt;"",IF(OR(GE13="自选",GE21=0,GE14=0),"",GE17/0.785/GE21/GE21/3600),"")</f>
        <v>0.724108867052886</v>
      </c>
      <c r="GF22" s="1101" t="n">
        <f aca="false">IF(GF13&lt;&gt;"",IF(OR(GF13="自选",GF21=0,GF14=0),"",GF17/0.785/GF21/GF21/3600),"")</f>
        <v>0.22577010173685</v>
      </c>
      <c r="GG22" s="1101" t="n">
        <f aca="false">IF(GG13&lt;&gt;"",IF(OR(GG13="自选",GG21=0,GG14=0),"",GG17/0.785/GG21/GG21/3600),"")</f>
        <v>1.09579131050478</v>
      </c>
      <c r="GH22" s="1101" t="n">
        <f aca="false">IF(GH13&lt;&gt;"",IF(OR(GH13="自选",GH21=0,GH14=0),"",GH17/0.785/GH21/GH21/3600),"")</f>
        <v>0.454302474233802</v>
      </c>
      <c r="GI22" s="1101" t="n">
        <f aca="false">IF(GI13&lt;&gt;"",IF(OR(GI13="自选",GI21=0,GI14=0),"",GI17/0.785/GI21/GI21/3600),"")</f>
        <v>0.706297050128388</v>
      </c>
      <c r="GJ22" s="1101" t="n">
        <f aca="false">IF(GJ13&lt;&gt;"",IF(OR(GJ13="自选",GJ21=0,GJ14=0),"",GJ17/0.785/GJ21/GJ21/3600),"")</f>
        <v>1.10329317743712</v>
      </c>
      <c r="GK22" s="1101" t="n">
        <f aca="false">IF(GK13&lt;&gt;"",IF(OR(GK13="自选",GK21=0,GK14=0),"",GK17/0.785/GK21/GK21/3600),"")</f>
        <v>0.303198056158766</v>
      </c>
      <c r="GL22" s="1101" t="n">
        <f aca="false">IF(GL13&lt;&gt;"",IF(OR(GL13="自选",GL21=0,GL14=0),"",GL17/0.785/GL21/GL21/3600),"")</f>
        <v>0.907325748090083</v>
      </c>
      <c r="GM22" s="1101" t="n">
        <f aca="false">IF(GM13&lt;&gt;"",IF(OR(GM13="自选",GM21=0,GM14=0),"",GM17/0.785/GM21/GM21/3600),"")</f>
        <v>0.770748254356589</v>
      </c>
      <c r="GN22" s="1101" t="n">
        <f aca="false">IF(GN13&lt;&gt;"",IF(OR(GN13="自选",GN21=0,GN14=0),"",GN17/0.785/GN21/GN21/3600),"")</f>
        <v>1.2469262742879</v>
      </c>
      <c r="GO22" s="1101" t="n">
        <f aca="false">IF(GO13&lt;&gt;"",IF(OR(GO13="自选",GO21=0,GO14=0),"",GO17/0.785/GO21/GO21/3600),"")</f>
        <v>0.758580463836632</v>
      </c>
      <c r="GP22" s="1101" t="n">
        <f aca="false">IF(GP13&lt;&gt;"",IF(OR(GP13="自选",GP21=0,GP14=0),"",GP17/0.785/GP21/GP21/3600),"")</f>
        <v>0.560509554140127</v>
      </c>
      <c r="GQ22" s="1101" t="n">
        <f aca="false">IF(GQ13&lt;&gt;"",IF(OR(GQ13="自选",GQ21=0,GQ14=0),"",GQ17/0.785/GQ21/GQ21/3600),"")</f>
        <v>0.57149993755464</v>
      </c>
      <c r="GR22" s="1101" t="n">
        <f aca="false">IF(GR13&lt;&gt;"",IF(OR(GR13="自选",GR21=0,GR14=0),"",GR17/0.785/GR21/GR21/3600),"")</f>
        <v>0.896029093355195</v>
      </c>
      <c r="GS22" s="1101"/>
      <c r="GT22" s="1102"/>
      <c r="GU22" s="1102"/>
      <c r="GV22" s="1102"/>
      <c r="GW22" s="1102"/>
      <c r="GX22" s="1102"/>
      <c r="GY22" s="1102"/>
      <c r="GZ22" s="1102"/>
      <c r="HA22" s="1102"/>
      <c r="HB22" s="1102"/>
      <c r="HC22" s="1102"/>
      <c r="HD22" s="1102"/>
      <c r="HE22" s="1102"/>
      <c r="HF22" s="1102"/>
      <c r="HG22" s="1102"/>
      <c r="HH22" s="1102"/>
      <c r="HI22" s="1102"/>
      <c r="HJ22" s="1102"/>
      <c r="HK22" s="1102"/>
      <c r="HL22" s="1102"/>
      <c r="HM22" s="1102"/>
      <c r="HN22" s="1102"/>
      <c r="HO22" s="1102"/>
      <c r="HP22" s="1102"/>
      <c r="HQ22" s="1102"/>
      <c r="HR22" s="1102"/>
      <c r="HS22" s="1102"/>
      <c r="HT22" s="1102"/>
      <c r="HU22" s="1102"/>
      <c r="HV22" s="1102"/>
      <c r="HW22" s="1102"/>
      <c r="HX22" s="1102"/>
      <c r="HY22" s="1102"/>
      <c r="HZ22" s="1102"/>
      <c r="IA22" s="1102"/>
      <c r="IB22" s="1102"/>
      <c r="IC22" s="1102"/>
      <c r="ID22" s="1102"/>
      <c r="IE22" s="1102"/>
      <c r="IF22" s="1102"/>
      <c r="IG22" s="1102"/>
      <c r="IH22" s="1102"/>
      <c r="II22" s="1102"/>
      <c r="IJ22" s="1102"/>
      <c r="IK22" s="1102"/>
      <c r="IL22" s="1102"/>
      <c r="IM22" s="1102"/>
      <c r="IN22" s="1102"/>
      <c r="IO22" s="1102"/>
      <c r="IP22" s="1102"/>
      <c r="IQ22" s="1102"/>
      <c r="IR22" s="1102"/>
      <c r="IS22" s="1102"/>
      <c r="IT22" s="1102"/>
      <c r="IU22" s="1102"/>
      <c r="IV22" s="1102"/>
      <c r="IW22" s="1102"/>
      <c r="IX22" s="1102"/>
      <c r="IY22" s="1102"/>
      <c r="IZ22" s="1102"/>
      <c r="JA22" s="1102"/>
      <c r="JB22" s="1102"/>
      <c r="JC22" s="1102"/>
      <c r="JD22" s="1102"/>
      <c r="JE22" s="1102"/>
      <c r="JF22" s="1102"/>
      <c r="JG22" s="1102"/>
      <c r="JH22" s="1102"/>
      <c r="JI22" s="1102"/>
      <c r="JJ22" s="1102"/>
      <c r="JK22" s="1102"/>
      <c r="JL22" s="1102"/>
      <c r="JM22" s="1102"/>
      <c r="JN22" s="1102"/>
      <c r="JO22" s="1102"/>
      <c r="JP22" s="1102"/>
      <c r="JQ22" s="1102"/>
      <c r="JR22" s="1102"/>
      <c r="JS22" s="1102"/>
      <c r="JT22" s="1102"/>
      <c r="JV22" s="1102"/>
      <c r="JX22" s="1102"/>
    </row>
    <row r="23" customFormat="false" ht="17.35" hidden="false" customHeight="false" outlineLevel="0" collapsed="false">
      <c r="A23" s="1103" t="s">
        <v>1618</v>
      </c>
      <c r="B23" s="1103" t="s">
        <v>444</v>
      </c>
      <c r="C23" s="1104" t="e">
        <f aca="false">getveloc(C9,C5,C6,C4,C8,C21,C15)</f>
        <v>#NAME?</v>
      </c>
      <c r="D23" s="1104" t="e">
        <f aca="false">getveloc(D9,D5,D6,D4,D8,D21,D15)</f>
        <v>#NAME?</v>
      </c>
      <c r="E23" s="1105" t="e">
        <f aca="false">getveloc(E9,E5,E6,E4,E8,E21,E15)</f>
        <v>#NAME?</v>
      </c>
      <c r="F23" s="1105" t="e">
        <f aca="false">getveloc(F9,F5,F6,F4,F8,F21,F15)</f>
        <v>#NAME?</v>
      </c>
      <c r="G23" s="1105" t="e">
        <f aca="false">getveloc(G9,G5,G6,G4,G8,G21,G15)</f>
        <v>#NAME?</v>
      </c>
      <c r="H23" s="1104" t="e">
        <f aca="false">getveloc(H9,H5,H6,H4,H8,H21,H15)</f>
        <v>#NAME?</v>
      </c>
      <c r="I23" s="1104" t="e">
        <f aca="false">getveloc(I9,I5,I6,I4,I8,I21,I15)</f>
        <v>#NAME?</v>
      </c>
      <c r="J23" s="1104" t="e">
        <f aca="false">getveloc(J9,J5,J6,J4,J8,J21,J15)</f>
        <v>#NAME?</v>
      </c>
      <c r="K23" s="1104" t="e">
        <f aca="false">getveloc(K9,K5,K6,K4,K8,K21,K15)</f>
        <v>#NAME?</v>
      </c>
      <c r="L23" s="1104" t="e">
        <f aca="false">getveloc(L9,L5,L6,L4,L8,L21,L15)</f>
        <v>#NAME?</v>
      </c>
      <c r="M23" s="1104" t="e">
        <f aca="false">getveloc(M9,M5,M6,M4,M8,M21,M15)</f>
        <v>#NAME?</v>
      </c>
      <c r="N23" s="1104" t="e">
        <f aca="false">getveloc(N9,N5,N6,N4,N8,N21,N15)</f>
        <v>#NAME?</v>
      </c>
      <c r="O23" s="1104" t="e">
        <f aca="false">getveloc(O9,O5,O6,O4,O8,O21,O15)</f>
        <v>#NAME?</v>
      </c>
      <c r="P23" s="1104" t="e">
        <f aca="false">getveloc(P9,P5,P6,P4,P8,P21,P15)</f>
        <v>#NAME?</v>
      </c>
      <c r="Q23" s="1104" t="e">
        <f aca="false">getveloc(Q9,Q5,Q6,Q4,Q8,Q21,Q15)</f>
        <v>#NAME?</v>
      </c>
      <c r="R23" s="1104" t="e">
        <f aca="false">getveloc(R9,R5,R6,R4,R8,R21,R15)</f>
        <v>#NAME?</v>
      </c>
      <c r="S23" s="1104" t="e">
        <f aca="false">getveloc(S9,S5,S6,S4,S8,S21,S15)</f>
        <v>#NAME?</v>
      </c>
      <c r="T23" s="1104" t="e">
        <f aca="false">getveloc(T9,T5,T6,T4,T8,T21,T15)</f>
        <v>#NAME?</v>
      </c>
      <c r="U23" s="1104" t="e">
        <f aca="false">getveloc(U9,U5,U6,U4,U8,U21,U15)</f>
        <v>#NAME?</v>
      </c>
      <c r="V23" s="1104" t="e">
        <f aca="false">getveloc(V9,V5,V6,V4,V8,V21,V15)</f>
        <v>#NAME?</v>
      </c>
      <c r="W23" s="1104" t="e">
        <f aca="false">#NAME?</f>
        <v>#NAME?</v>
      </c>
      <c r="X23" s="1104" t="e">
        <f aca="false">#NAME?</f>
        <v>#NAME?</v>
      </c>
      <c r="Y23" s="1104" t="e">
        <f aca="false">getveloc(Y9,Y5,Y6,Y4,Y8,Y21,Y15)</f>
        <v>#NAME?</v>
      </c>
      <c r="Z23" s="1104"/>
      <c r="AA23" s="1104" t="e">
        <f aca="false">getveloc(AA9,AA5,AA6,AA4,AA8,AA21,AA15)</f>
        <v>#NAME?</v>
      </c>
      <c r="AB23" s="1104"/>
      <c r="AC23" s="1104" t="e">
        <f aca="false">getveloc(AC9,AC5,AC6,AC4,AC8,AC21,AC15)</f>
        <v>#NAME?</v>
      </c>
      <c r="AD23" s="1104" t="e">
        <f aca="false">getveloc(AD9,AD5,AD6,AD4,AD8,AD21,AD15)</f>
        <v>#NAME?</v>
      </c>
      <c r="AE23" s="1104" t="e">
        <f aca="false">getveloc(AE9,AE5,AE6,AE4,AE8,AE21,AE15)</f>
        <v>#NAME?</v>
      </c>
      <c r="AF23" s="1104" t="e">
        <f aca="false">getveloc(AF9,AF5,AF6,AF4,AF8,AF21,AF15)</f>
        <v>#NAME?</v>
      </c>
      <c r="AG23" s="1104" t="e">
        <f aca="false">getveloc(AG9,AG5,AG6,AG4,AG8,AG21,AG15)</f>
        <v>#NAME?</v>
      </c>
      <c r="AH23" s="1104" t="e">
        <f aca="false">getveloc(AH9,AH5,AH6,AH4,AH8,AH21,AH15)</f>
        <v>#NAME?</v>
      </c>
      <c r="AI23" s="1104" t="e">
        <f aca="false">getveloc(AI9,AI5,AI6,AI4,AI8,AI21,AI15)</f>
        <v>#NAME?</v>
      </c>
      <c r="AJ23" s="1104" t="e">
        <f aca="false">getveloc(AJ9,AJ5,AJ6,AJ4,AJ8,AJ21,AJ15)</f>
        <v>#NAME?</v>
      </c>
      <c r="AK23" s="1104" t="e">
        <f aca="false">getveloc(AK9,AK5,AK6,AK4,AK8,AK21,AK15)</f>
        <v>#NAME?</v>
      </c>
      <c r="AL23" s="1104" t="e">
        <f aca="false">getveloc(AL9,AL5,AL6,AL4,AL8,AL21,AL15)</f>
        <v>#NAME?</v>
      </c>
      <c r="AM23" s="1104" t="e">
        <f aca="false">getveloc(AM9,AM5,AM6,AM4,AM8,AM21,AM15)</f>
        <v>#NAME?</v>
      </c>
      <c r="AN23" s="1104" t="e">
        <f aca="false">getveloc(AN9,AN5,AN6,AN4,AN8,AN21,AN15)</f>
        <v>#NAME?</v>
      </c>
      <c r="AO23" s="1104" t="e">
        <f aca="false">getveloc(AO9,AO5,AO6,AO4,AO8,AO21,AO15)</f>
        <v>#NAME?</v>
      </c>
      <c r="AP23" s="1104" t="e">
        <f aca="false">getveloc(AP9,AP5,AP6,AP4,AP8,AP21,AP15)</f>
        <v>#NAME?</v>
      </c>
      <c r="AQ23" s="1104" t="e">
        <f aca="false">getveloc(AQ9,AQ5,AQ6,AQ4,AQ8,AQ21,AQ15)</f>
        <v>#NAME?</v>
      </c>
      <c r="AR23" s="1104" t="e">
        <f aca="false">getveloc(AR9,AR5,AR6,AR4,AR8,AR21,AR15)</f>
        <v>#NAME?</v>
      </c>
      <c r="AS23" s="1104" t="e">
        <f aca="false">getveloc(AS9,AS5,AS6,AS4,AS8,AS21,AS15)</f>
        <v>#NAME?</v>
      </c>
      <c r="AT23" s="1104" t="e">
        <f aca="false">getveloc(AT9,AT5,AT6,AT4,AT8,AT21,AT15)</f>
        <v>#NAME?</v>
      </c>
      <c r="AU23" s="1104" t="e">
        <f aca="false">getveloc(AU9,AU5,AU6,AU4,AU8,AU21,AU15)</f>
        <v>#NAME?</v>
      </c>
      <c r="AV23" s="1104" t="e">
        <f aca="false">getveloc(AV9,AV5,AV6,AV4,AV8,AV21,AV15)</f>
        <v>#NAME?</v>
      </c>
      <c r="AW23" s="1104" t="e">
        <f aca="false">getveloc(AW9,AW5,AW6,AW4,AW8,AW21,AW15)</f>
        <v>#NAME?</v>
      </c>
      <c r="AX23" s="1104" t="e">
        <f aca="false">getveloc(AX9,AX5,AX6,AX4,AX8,AX21,AX15)</f>
        <v>#NAME?</v>
      </c>
      <c r="AY23" s="1104" t="e">
        <f aca="false">getveloc(AY9,AY5,AY6,AY4,AY8,AY21,AY15)</f>
        <v>#NAME?</v>
      </c>
      <c r="AZ23" s="1104" t="e">
        <f aca="false">getveloc(AZ9,AZ5,AZ6,AZ4,AZ8,AZ21,AZ15)</f>
        <v>#NAME?</v>
      </c>
      <c r="BA23" s="1104" t="e">
        <f aca="false">getveloc(BA9,BA5,BA6,BA4,BA8,BA21,BA15)</f>
        <v>#NAME?</v>
      </c>
      <c r="BB23" s="1104" t="e">
        <f aca="false">getveloc(BB9,BB5,BB6,BB4,BB8,BB21,BB15)</f>
        <v>#NAME?</v>
      </c>
      <c r="BC23" s="1104" t="e">
        <f aca="false">getveloc(BC9,BC5,BC6,BC4,BC8,BC21,BC15)</f>
        <v>#NAME?</v>
      </c>
      <c r="BD23" s="1104" t="e">
        <f aca="false">getveloc(BD9,BD5,BD6,BD4,BD8,BD21,BD15)</f>
        <v>#NAME?</v>
      </c>
      <c r="BE23" s="1104" t="e">
        <f aca="false">getveloc(BE9,BE5,BE6,BE4,BE8,BE21,BE15)</f>
        <v>#NAME?</v>
      </c>
      <c r="BF23" s="1104" t="e">
        <f aca="false">getveloc(BF9,BF5,BF6,BF4,BF8,BF21,BF15)</f>
        <v>#NAME?</v>
      </c>
      <c r="BG23" s="1104" t="e">
        <f aca="false">getveloc(BG9,BG5,BG6,BG4,BG8,BG21,BG15)</f>
        <v>#NAME?</v>
      </c>
      <c r="BH23" s="1104" t="e">
        <f aca="false">getveloc(BH9,BH5,BH6,BH4,BH8,BH21,BH15)</f>
        <v>#NAME?</v>
      </c>
      <c r="BI23" s="1104" t="e">
        <f aca="false">getveloc(BI9,BI5,BI6,BI4,BI8,BI21,BI15)</f>
        <v>#NAME?</v>
      </c>
      <c r="BJ23" s="1104" t="e">
        <f aca="false">getveloc(BJ9,BJ5,BJ6,BJ4,BJ8,BJ21,BJ15)</f>
        <v>#NAME?</v>
      </c>
      <c r="BK23" s="1104" t="e">
        <f aca="false">getveloc(BK9,BK5,BK6,BK4,BK8,BK21,BK15)</f>
        <v>#NAME?</v>
      </c>
      <c r="BL23" s="1104" t="e">
        <f aca="false">getveloc(BL9,BL5,BL6,BL4,BL8,BL21,BL15)</f>
        <v>#NAME?</v>
      </c>
      <c r="BM23" s="1104" t="e">
        <f aca="false">getveloc(BM9,BM5,BM6,BM4,BM8,BM21,BM15)</f>
        <v>#NAME?</v>
      </c>
      <c r="BN23" s="1104" t="e">
        <f aca="false">getveloc(BN9,BN5,BN6,BN4,BN8,BN21,BN15)</f>
        <v>#NAME?</v>
      </c>
      <c r="BO23" s="1104" t="e">
        <f aca="false">getveloc(BO9,BO5,BO6,BO4,BO8,BO21,BO15)</f>
        <v>#NAME?</v>
      </c>
      <c r="BP23" s="1104" t="e">
        <f aca="false">getveloc(BP9,BP5,BP6,BP4,BP8,BP21,BP15)</f>
        <v>#NAME?</v>
      </c>
      <c r="BQ23" s="1104" t="e">
        <f aca="false">getveloc(BQ9,BQ5,BQ6,BQ4,BQ8,BQ21,BQ15)</f>
        <v>#NAME?</v>
      </c>
      <c r="BR23" s="1104" t="e">
        <f aca="false">getveloc(BR9,BR5,BR6,BR4,BR8,BR21,BR15)</f>
        <v>#NAME?</v>
      </c>
      <c r="BS23" s="1104" t="e">
        <f aca="false">getveloc(BS9,BS5,BS6,BS4,BS8,BS21,BS15)</f>
        <v>#NAME?</v>
      </c>
      <c r="BT23" s="1104" t="e">
        <f aca="false">getveloc(BT9,BT5,BT6,BT4,BT8,BT21,BT15)</f>
        <v>#NAME?</v>
      </c>
      <c r="BU23" s="1104" t="e">
        <f aca="false">getveloc(BU9,BU5,BU6,BU4,BU8,BU21,BU15)</f>
        <v>#NAME?</v>
      </c>
      <c r="BV23" s="1104" t="e">
        <f aca="false">getveloc(BV9,BV5,BV6,BV4,BV8,BV21,BV15)</f>
        <v>#NAME?</v>
      </c>
      <c r="BW23" s="1104" t="e">
        <f aca="false">getveloc(BW9,BW5,BW6,BW4,BW8,BW21,BW15)</f>
        <v>#NAME?</v>
      </c>
      <c r="BX23" s="1104" t="e">
        <f aca="false">getveloc(BX9,BX5,BX6,BX4,BX8,BX21,BX15)</f>
        <v>#NAME?</v>
      </c>
      <c r="BY23" s="1104" t="e">
        <f aca="false">getveloc(BY9,BY5,BY6,BY4,BY8,BY21,BY15)</f>
        <v>#NAME?</v>
      </c>
      <c r="BZ23" s="1104" t="e">
        <f aca="false">getveloc(BZ9,BZ5,BZ6,BZ4,BZ8,BZ21,BZ15)</f>
        <v>#NAME?</v>
      </c>
      <c r="CA23" s="1104" t="e">
        <f aca="false">getveloc(CA9,CA5,CA6,CA4,CA8,CA21,CA15)</f>
        <v>#NAME?</v>
      </c>
      <c r="CB23" s="1104" t="e">
        <f aca="false">getveloc(CB9,CB5,CB6,CB4,CB8,CB21,CB15)</f>
        <v>#NAME?</v>
      </c>
      <c r="CC23" s="1104" t="e">
        <f aca="false">getveloc(CC9,CC5,CC6,CC4,CC8,CC21,CC15)</f>
        <v>#NAME?</v>
      </c>
      <c r="CD23" s="1104" t="e">
        <f aca="false">getveloc(CD9,CD5,CD6,CD4,CD8,CD21,CD15)</f>
        <v>#NAME?</v>
      </c>
      <c r="CE23" s="1104" t="e">
        <f aca="false">getveloc(CE9,CE5,CE6,CE4,CE8,CE21,CE15)</f>
        <v>#NAME?</v>
      </c>
      <c r="CF23" s="1104" t="e">
        <f aca="false">getveloc(CF9,CF5,CF6,CF4,CF8,CF21,CF15)</f>
        <v>#NAME?</v>
      </c>
      <c r="CG23" s="1104" t="e">
        <f aca="false">getveloc(CG9,CG5,CG6,CG4,CG8,CG21,CG15)</f>
        <v>#NAME?</v>
      </c>
      <c r="CH23" s="1104" t="e">
        <f aca="false">getveloc(CH9,CH5,CH6,CH4,CH8,CH21,CH15)</f>
        <v>#NAME?</v>
      </c>
      <c r="CI23" s="1104" t="e">
        <f aca="false">getveloc(CI9,CI5,CI6,CI4,CI8,CI21,CI15)</f>
        <v>#NAME?</v>
      </c>
      <c r="CJ23" s="1104" t="e">
        <f aca="false">getveloc(CJ9,CJ5,CJ6,CJ4,CJ8,CJ21,CJ15)</f>
        <v>#NAME?</v>
      </c>
      <c r="CK23" s="1104" t="e">
        <f aca="false">getveloc(CK9,CK5,CK6,CK4,CK8,CK21,CK15)</f>
        <v>#NAME?</v>
      </c>
      <c r="CL23" s="1104" t="e">
        <f aca="false">getveloc(CL9,CL5,CL6,CL4,CL8,CL21,CL15)</f>
        <v>#NAME?</v>
      </c>
      <c r="CM23" s="1104" t="e">
        <f aca="false">getveloc(CM9,CM5,CM6,CM4,CM8,CM21,CM15)</f>
        <v>#NAME?</v>
      </c>
      <c r="CN23" s="1104" t="e">
        <f aca="false">getveloc(CN9,CN5,CN6,CN4,CN8,CN21,CN15)</f>
        <v>#NAME?</v>
      </c>
      <c r="CO23" s="1104" t="e">
        <f aca="false">getveloc(CO9,CO5,CO6,CO4,CO8,CO21,CO15)</f>
        <v>#NAME?</v>
      </c>
      <c r="CP23" s="1104" t="e">
        <f aca="false">getveloc(CP9,CP5,CP6,CP4,CP8,CP21,CP15)</f>
        <v>#NAME?</v>
      </c>
      <c r="CQ23" s="1104" t="e">
        <f aca="false">getveloc(CQ9,CQ5,CQ6,CQ4,CQ8,CQ21,CQ15)</f>
        <v>#NAME?</v>
      </c>
      <c r="CR23" s="1104" t="e">
        <f aca="false">getveloc(CR9,CR5,CR6,CR4,CR8,CR21,CR15)</f>
        <v>#NAME?</v>
      </c>
      <c r="CS23" s="1104" t="e">
        <f aca="false">getveloc(CS9,CS5,CS6,CS4,CS8,CS21,CS15)</f>
        <v>#NAME?</v>
      </c>
      <c r="CT23" s="1104" t="e">
        <f aca="false">getveloc(CT9,CT5,CT6,CT4,CT8,CT21,CT15)</f>
        <v>#NAME?</v>
      </c>
      <c r="CU23" s="1104" t="e">
        <f aca="false">getveloc(CU9,CU5,CU6,CU4,CU8,CU21,CU15)</f>
        <v>#NAME?</v>
      </c>
      <c r="CV23" s="1104" t="e">
        <f aca="false">getveloc(CV9,CV5,CV6,CV4,CV8,CV21,CV15)</f>
        <v>#NAME?</v>
      </c>
      <c r="CW23" s="1104" t="e">
        <f aca="false">getveloc(CW9,CW5,CW6,CW4,CW8,CW21,CW15)</f>
        <v>#NAME?</v>
      </c>
      <c r="CX23" s="1104" t="e">
        <f aca="false">getveloc(CX9,CX5,CX6,CX4,CX8,CX21,CX15)</f>
        <v>#NAME?</v>
      </c>
      <c r="CY23" s="1104" t="e">
        <f aca="false">getveloc(CY9,CY5,CY6,CY4,CY8,CY21,CY15)</f>
        <v>#NAME?</v>
      </c>
      <c r="CZ23" s="1104" t="e">
        <f aca="false">getveloc(CZ9,CZ5,CZ6,CZ4,CZ8,CZ21,CZ15)</f>
        <v>#NAME?</v>
      </c>
      <c r="DA23" s="1104" t="e">
        <f aca="false">getveloc(DA9,DA5,DA6,DA4,DA8,DA21,DA15)</f>
        <v>#NAME?</v>
      </c>
      <c r="DB23" s="1104" t="e">
        <f aca="false">getveloc(DB9,DB5,DB6,DB4,DB8,DB21,DB15)</f>
        <v>#NAME?</v>
      </c>
      <c r="DC23" s="1104" t="e">
        <f aca="false">getveloc(DC9,DC5,DC6,DC4,DC8,DC21,DC15)</f>
        <v>#NAME?</v>
      </c>
      <c r="DD23" s="1104" t="e">
        <f aca="false">getveloc(DD9,DD5,DD6,DD4,DD8,DD21,DD15)</f>
        <v>#NAME?</v>
      </c>
      <c r="DE23" s="1104" t="e">
        <f aca="false">getveloc(DE9,DE5,DE6,DE4,DE8,DE21,DE15)</f>
        <v>#NAME?</v>
      </c>
      <c r="DF23" s="1104" t="e">
        <f aca="false">getveloc(DF9,DF5,DF6,DF4,DF8,DF21,DF15)</f>
        <v>#NAME?</v>
      </c>
      <c r="DG23" s="1104" t="e">
        <f aca="false">getveloc(DG9,DG5,DG6,DG4,DG8,DG21,DG15)</f>
        <v>#NAME?</v>
      </c>
      <c r="DH23" s="1104" t="e">
        <f aca="false">getveloc(DH9,DH5,DH6,DH4,DH8,DH21,DH15)</f>
        <v>#NAME?</v>
      </c>
      <c r="DI23" s="1104" t="e">
        <f aca="false">getveloc(DI9,DI5,DI6,DI4,DI8,DI21,DI15)</f>
        <v>#NAME?</v>
      </c>
      <c r="DJ23" s="1104" t="e">
        <f aca="false">getveloc(DJ9,DJ5,DJ6,DJ4,DJ8,DJ21,DJ15)</f>
        <v>#NAME?</v>
      </c>
      <c r="DK23" s="1104" t="e">
        <f aca="false">getveloc(DK9,DK5,DK6,DK4,DK8,DK21,DK15)</f>
        <v>#NAME?</v>
      </c>
      <c r="DL23" s="1104" t="e">
        <f aca="false">getveloc(DL9,DL5,DL6,DL4,DL8,DL21,DL15)</f>
        <v>#NAME?</v>
      </c>
      <c r="DM23" s="1104" t="e">
        <f aca="false">getveloc(DM9,DM5,DM6,DM4,DM8,DM21,DM15)</f>
        <v>#NAME?</v>
      </c>
      <c r="DN23" s="1104" t="e">
        <f aca="false">getveloc(DN9,DN5,DN6,DN4,DN8,DN21,DN15)</f>
        <v>#NAME?</v>
      </c>
      <c r="DO23" s="1104" t="e">
        <f aca="false">getveloc(DO9,DO5,DO6,DO4,DO8,DO21,DO15)</f>
        <v>#NAME?</v>
      </c>
      <c r="DP23" s="1104" t="e">
        <f aca="false">getveloc(DP9,DP5,DP6,DP4,DP8,DP21,DP15)</f>
        <v>#NAME?</v>
      </c>
      <c r="DQ23" s="1104" t="e">
        <f aca="false">getveloc(DQ9,DQ5,DQ6,DQ4,DQ8,DQ21,DQ15)</f>
        <v>#NAME?</v>
      </c>
      <c r="DR23" s="1104" t="e">
        <f aca="false">getveloc(DR9,DR5,DR6,DR4,DR8,DR21,DR15)</f>
        <v>#NAME?</v>
      </c>
      <c r="DS23" s="1104" t="e">
        <f aca="false">getveloc(DS9,DS5,DS6,DS4,DS8,DS21,DS15)</f>
        <v>#NAME?</v>
      </c>
      <c r="DT23" s="1104" t="e">
        <f aca="false">getveloc(DT9,DT5,DT6,DT4,DT8,DT21,DT15)</f>
        <v>#NAME?</v>
      </c>
      <c r="DU23" s="1104" t="e">
        <f aca="false">getveloc(DU9,DU5,DU6,DU4,DU8,DU21,DU15)</f>
        <v>#NAME?</v>
      </c>
      <c r="DV23" s="1104" t="e">
        <f aca="false">getveloc(DV9,DV5,DV6,DV4,DV8,DV21,DV15)</f>
        <v>#NAME?</v>
      </c>
      <c r="DW23" s="1104" t="e">
        <f aca="false">getveloc(DW9,DW5,DW6,DW4,DW8,DW21,DW15)</f>
        <v>#NAME?</v>
      </c>
      <c r="DX23" s="1104" t="e">
        <f aca="false">getveloc(DX9,DX5,DX6,DX4,DX8,DX21,DX15)</f>
        <v>#NAME?</v>
      </c>
      <c r="DY23" s="1104" t="e">
        <f aca="false">getveloc(DY9,DY5,DY6,DY4,DY8,DY21,DY15)</f>
        <v>#NAME?</v>
      </c>
      <c r="DZ23" s="1104" t="e">
        <f aca="false">getveloc(DZ9,DZ5,DZ6,DZ4,DZ8,DZ21,DZ15)</f>
        <v>#NAME?</v>
      </c>
      <c r="EA23" s="1104" t="e">
        <f aca="false">getveloc(EA9,EA5,EA6,EA4,EA8,EA21,EA15)</f>
        <v>#NAME?</v>
      </c>
      <c r="EB23" s="1104" t="e">
        <f aca="false">getveloc(EB9,EB5,EB6,EB4,EB8,EB21,EB15)</f>
        <v>#NAME?</v>
      </c>
      <c r="EC23" s="1104" t="e">
        <f aca="false">getveloc(EC9,EC5,EC6,EC4,EC8,EC21,EC15)</f>
        <v>#NAME?</v>
      </c>
      <c r="ED23" s="1104" t="e">
        <f aca="false">getveloc(ED9,ED5,ED6,ED4,ED8,ED21,ED15)</f>
        <v>#NAME?</v>
      </c>
      <c r="EE23" s="1104" t="e">
        <f aca="false">getveloc(EE9,EE5,EE6,EE4,EE8,EE21,EE15)</f>
        <v>#NAME?</v>
      </c>
      <c r="EF23" s="1104" t="e">
        <f aca="false">getveloc(EF9,EF5,EF6,EF4,EF8,EF21,EF15)</f>
        <v>#NAME?</v>
      </c>
      <c r="EG23" s="1104" t="e">
        <f aca="false">getveloc(EG9,EG5,EG6,EG4,EG8,EG21,EG15)</f>
        <v>#NAME?</v>
      </c>
      <c r="EH23" s="1104" t="e">
        <f aca="false">getveloc(EH9,EH5,EH6,EH4,EH8,EH21,EH15)</f>
        <v>#NAME?</v>
      </c>
      <c r="EI23" s="1104" t="e">
        <f aca="false">getveloc(EI9,EI5,EI6,EI4,EI8,EI21,EI15)</f>
        <v>#NAME?</v>
      </c>
      <c r="EJ23" s="1106" t="e">
        <f aca="false">getveloc(EJ9,EJ5,EJ6,EJ4,EJ8,EJ21,EJ15)</f>
        <v>#NAME?</v>
      </c>
      <c r="EK23" s="1104" t="e">
        <f aca="false">getveloc(EK9,EK5,EK6,EK4,EK8,EK21,EK15)</f>
        <v>#NAME?</v>
      </c>
      <c r="EL23" s="1104" t="e">
        <f aca="false">getveloc(EL9,EL5,EL6,EL4,EL8,EL21,EL15)</f>
        <v>#NAME?</v>
      </c>
      <c r="EM23" s="1104" t="e">
        <f aca="false">getveloc(EM9,EM5,EM6,EM4,EM8,EM21,EM15)</f>
        <v>#NAME?</v>
      </c>
      <c r="EN23" s="1104" t="e">
        <f aca="false">getveloc(EN9,EN5,EN6,EN4,EN8,EN21,EN15)</f>
        <v>#NAME?</v>
      </c>
      <c r="EO23" s="1104" t="e">
        <f aca="false">getveloc(EO9,EO5,EO6,EO4,EO8,EO21,EO15)</f>
        <v>#NAME?</v>
      </c>
      <c r="EP23" s="1104" t="e">
        <f aca="false">getveloc(EP9,EP5,EP6,EP4,EP8,EP21,EP15)</f>
        <v>#NAME?</v>
      </c>
      <c r="EQ23" s="1104" t="e">
        <f aca="false">getveloc(EQ9,EQ5,EQ6,EQ4,EQ8,EQ21,EQ15)</f>
        <v>#NAME?</v>
      </c>
      <c r="ER23" s="1104" t="e">
        <f aca="false">getveloc(ER9,ER5,ER6,ER4,ER8,ER21,ER15)</f>
        <v>#NAME?</v>
      </c>
      <c r="ES23" s="1104" t="e">
        <f aca="false">getveloc(ES9,ES5,ES6,ES4,ES8,ES21,ES15)</f>
        <v>#NAME?</v>
      </c>
      <c r="ET23" s="1104" t="e">
        <f aca="false">getveloc(ET9,ET5,ET6,ET4,ET8,ET21,ET15)</f>
        <v>#NAME?</v>
      </c>
      <c r="EU23" s="1107" t="e">
        <f aca="false">getveloc(EU9,EU5,EU6,EU4,EU8,EU21,EU15)</f>
        <v>#NAME?</v>
      </c>
      <c r="EV23" s="1107" t="e">
        <f aca="false">getveloc(EV9,EV5,EV6,EV4,EV8,EV21,EV15)</f>
        <v>#NAME?</v>
      </c>
      <c r="EW23" s="1107" t="e">
        <f aca="false">getveloc(EW9,EW5,EW6,EW4,EW8,EW21,EW15)</f>
        <v>#NAME?</v>
      </c>
      <c r="EX23" s="1107" t="e">
        <f aca="false">getveloc(EX9,EX5,EX6,EX4,EX8,EX21,EX15)</f>
        <v>#NAME?</v>
      </c>
      <c r="EY23" s="1107" t="e">
        <f aca="false">getveloc(EY9,EY5,EY6,EY4,EY8,EY21,EY15)</f>
        <v>#NAME?</v>
      </c>
      <c r="EZ23" s="1107" t="e">
        <f aca="false">getveloc(EZ9,EZ5,EZ6,EZ4,EZ8,EZ21,EZ15)</f>
        <v>#NAME?</v>
      </c>
      <c r="FA23" s="1107" t="e">
        <f aca="false">getveloc(FA9,FA5,FA6,FA4,FA8,FA21,FA15)</f>
        <v>#NAME?</v>
      </c>
      <c r="FB23" s="1107" t="e">
        <f aca="false">getveloc(FB9,FB5,FB6,FB4,FB8,FB21,FB15)</f>
        <v>#NAME?</v>
      </c>
      <c r="FC23" s="1104" t="e">
        <f aca="false">getveloc(FC9,FC5,FC6,FC4,FC8,FC21,FC15)</f>
        <v>#NAME?</v>
      </c>
      <c r="FD23" s="1104" t="e">
        <f aca="false">getveloc(FD9,FD5,FD6,FD4,FD8,FD21,FD15)</f>
        <v>#NAME?</v>
      </c>
      <c r="FE23" s="1107" t="e">
        <f aca="false">getveloc(FE9,FE5,FE6,FE4,FE8,FE21,FE15)</f>
        <v>#NAME?</v>
      </c>
      <c r="FF23" s="1107" t="e">
        <f aca="false">getveloc(FF9,FF5,FF6,FF4,FF8,FF21,FF15)</f>
        <v>#NAME?</v>
      </c>
      <c r="FG23" s="1107" t="e">
        <f aca="false">getveloc(FG9,FG5,FG6,FG4,FG8,FG21,FG15)</f>
        <v>#NAME?</v>
      </c>
      <c r="FH23" s="1104" t="e">
        <f aca="false">getveloc(FH9,FH5,FH6,FH4,FH8,FH21,FH15)</f>
        <v>#NAME?</v>
      </c>
      <c r="FI23" s="1104" t="e">
        <f aca="false">getveloc(FI9,FI5,FI6,FI4,FI8,FI21,FI15)</f>
        <v>#NAME?</v>
      </c>
      <c r="FJ23" s="1104" t="e">
        <f aca="false">getveloc(FJ9,FJ5,FJ6,FJ4,FJ8,FJ21,FJ15)</f>
        <v>#NAME?</v>
      </c>
      <c r="FK23" s="1104" t="e">
        <f aca="false">getveloc(FK9,FK5,FK6,FK4,FK8,FK21,FK15)</f>
        <v>#NAME?</v>
      </c>
      <c r="FL23" s="1104" t="e">
        <f aca="false">getveloc(FL9,FL5,FL6,FL4,FL8,FL21,FL15)</f>
        <v>#NAME?</v>
      </c>
      <c r="FM23" s="1104" t="e">
        <f aca="false">getveloc(FM9,FM5,FM6,FM4,FM8,FM21,FM15)</f>
        <v>#NAME?</v>
      </c>
      <c r="FN23" s="1104" t="e">
        <f aca="false">getveloc(FN9,FN5,FN6,FN4,FN8,FN21,FN15)</f>
        <v>#NAME?</v>
      </c>
      <c r="FO23" s="1104" t="e">
        <f aca="false">getveloc(FO9,FO5,FO6,FO4,FO8,FO21,FO15)</f>
        <v>#NAME?</v>
      </c>
      <c r="FP23" s="1104" t="e">
        <f aca="false">getveloc(FP9,FP5,FP6,FP4,FP8,FP21,FP15)</f>
        <v>#NAME?</v>
      </c>
      <c r="FQ23" s="1104" t="e">
        <f aca="false">getveloc(FQ9,FQ5,FQ6,FQ4,FQ8,FQ21,FQ15)</f>
        <v>#NAME?</v>
      </c>
      <c r="FR23" s="1104" t="e">
        <f aca="false">getveloc(FR9,FR5,FR6,FR4,FR8,FR21,FR15)</f>
        <v>#NAME?</v>
      </c>
      <c r="FS23" s="1104" t="e">
        <f aca="false">getveloc(FS9,FS5,FS6,FS4,FS8,FS21,FS15)</f>
        <v>#NAME?</v>
      </c>
      <c r="FT23" s="1104" t="e">
        <f aca="false">getveloc(FT9,FT5,FT6,FT4,FT8,FT21,FT15)</f>
        <v>#NAME?</v>
      </c>
      <c r="FU23" s="1104" t="e">
        <f aca="false">getveloc(FU9,FU5,FU6,FU4,FU8,FU21,FU15)</f>
        <v>#NAME?</v>
      </c>
      <c r="FV23" s="1104" t="e">
        <f aca="false">getveloc(FV9,FV5,FV6,FV4,FV8,FV21,FV15)</f>
        <v>#NAME?</v>
      </c>
      <c r="FW23" s="1104" t="e">
        <f aca="false">getveloc(FW9,FW5,FW6,FW4,FW8,FW21,FW15)</f>
        <v>#NAME?</v>
      </c>
      <c r="FX23" s="1104"/>
      <c r="FY23" s="1104"/>
      <c r="FZ23" s="1104"/>
      <c r="GA23" s="1108" t="e">
        <f aca="false">IF(GA21&lt;&gt;"",getveloc(GA9,GA5,GA6,GA4,GA8,GA21,GA15),"")</f>
        <v>#NAME?</v>
      </c>
      <c r="GB23" s="1108" t="e">
        <f aca="false">IF(GB21&lt;&gt;"",getveloc(GB9,GB5,GB6,GB4,GB8,GB21,GB15),"")</f>
        <v>#NAME?</v>
      </c>
      <c r="GC23" s="1108" t="e">
        <f aca="false">IF(GC21&lt;&gt;"",getveloc(GC9,GC5,GC6,GC4,GC8,GC21,GC15),"")</f>
        <v>#NAME?</v>
      </c>
      <c r="GD23" s="1108" t="e">
        <f aca="false">IF(GD21&lt;&gt;"",getveloc(GD9,GD5,GD6,GD4,GD8,GD21,GD15),"")</f>
        <v>#NAME?</v>
      </c>
      <c r="GE23" s="1108" t="e">
        <f aca="false">IF(GE21&lt;&gt;"",getveloc(GE9,GE5,GE6,GE4,GE8,GE21,GE15),"")</f>
        <v>#NAME?</v>
      </c>
      <c r="GF23" s="1108" t="e">
        <f aca="false">IF(GF21&lt;&gt;"",getveloc(GF9,GF5,GF6,GF4,GF8,GF21,GF15),"")</f>
        <v>#NAME?</v>
      </c>
      <c r="GG23" s="1108" t="e">
        <f aca="false">IF(GG21&lt;&gt;"",getveloc(GG9,GG5,GG6,GG4,GG8,GG21,GG15),"")</f>
        <v>#NAME?</v>
      </c>
      <c r="GH23" s="1108" t="e">
        <f aca="false">IF(GH21&lt;&gt;"",getveloc(GH9,GH5,GH6,GH4,GH8,GH21,GH15),"")</f>
        <v>#NAME?</v>
      </c>
      <c r="GI23" s="1108" t="e">
        <f aca="false">IF(GI21&lt;&gt;"",getveloc(GI9,GI5,GI6,GI4,GI8,GI21,GI15),"")</f>
        <v>#NAME?</v>
      </c>
      <c r="GJ23" s="1108" t="e">
        <f aca="false">IF(GJ21&lt;&gt;"",getveloc(GJ9,GJ5,GJ6,GJ4,GJ8,GJ21,GJ15),"")</f>
        <v>#NAME?</v>
      </c>
      <c r="GK23" s="1108" t="e">
        <f aca="false">IF(GK21&lt;&gt;"",getveloc(GK9,GK5,GK6,GK4,GK8,GK21,GK15),"")</f>
        <v>#NAME?</v>
      </c>
      <c r="GL23" s="1108" t="e">
        <f aca="false">IF(GL21&lt;&gt;"",getveloc(GL9,GL5,GL6,GL4,GL8,GL21,GL15),"")</f>
        <v>#NAME?</v>
      </c>
      <c r="GM23" s="1108" t="e">
        <f aca="false">IF(GM21&lt;&gt;"",getveloc(GM9,GM5,GM6,GM4,GM8,GM21,GM15),"")</f>
        <v>#NAME?</v>
      </c>
      <c r="GN23" s="1108" t="e">
        <f aca="false">IF(GN21&lt;&gt;"",getveloc(GN9,GN5,GN6,GN4,GN8,GN21,GN15),"")</f>
        <v>#NAME?</v>
      </c>
      <c r="GO23" s="1108" t="e">
        <f aca="false">IF(GO21&lt;&gt;"",getveloc(GO9,GO5,GO6,GO4,GO8,GO21,GO15),"")</f>
        <v>#NAME?</v>
      </c>
      <c r="GP23" s="1108" t="e">
        <f aca="false">IF(GP21&lt;&gt;"",getveloc(GP9,GP5,GP6,GP4,GP8,GP21,GP15),"")</f>
        <v>#NAME?</v>
      </c>
      <c r="GQ23" s="1108" t="e">
        <f aca="false">IF(GQ21&lt;&gt;"",getveloc(GQ9,GQ5,GQ6,GQ4,GQ8,GQ21,GQ15),"")</f>
        <v>#NAME?</v>
      </c>
      <c r="GR23" s="1108" t="e">
        <f aca="false">IF(GR21&lt;&gt;"",getveloc(GR9,GR5,GR6,GR4,GR8,GR21,GR15),"")</f>
        <v>#NAME?</v>
      </c>
      <c r="GS23" s="1108"/>
      <c r="GT23" s="1109"/>
      <c r="GU23" s="1109"/>
      <c r="GV23" s="1109"/>
      <c r="GW23" s="1109"/>
      <c r="GX23" s="1109"/>
      <c r="GY23" s="1109"/>
      <c r="GZ23" s="1109"/>
      <c r="HA23" s="1109"/>
      <c r="HB23" s="1109"/>
      <c r="HC23" s="1109"/>
      <c r="HD23" s="1109"/>
      <c r="HE23" s="1109"/>
      <c r="HF23" s="1109"/>
      <c r="HG23" s="1109"/>
      <c r="HH23" s="1109"/>
      <c r="HI23" s="1109"/>
      <c r="HJ23" s="1109"/>
      <c r="HK23" s="1109"/>
      <c r="HL23" s="1109"/>
      <c r="HM23" s="1109"/>
      <c r="HN23" s="1109"/>
      <c r="HO23" s="1109"/>
      <c r="HP23" s="1109"/>
      <c r="HQ23" s="1109"/>
      <c r="HR23" s="1109"/>
      <c r="HS23" s="1109"/>
      <c r="HT23" s="1109"/>
      <c r="HU23" s="1109"/>
      <c r="HV23" s="1109"/>
      <c r="HW23" s="1109"/>
      <c r="HX23" s="1109"/>
      <c r="HY23" s="1109"/>
      <c r="HZ23" s="1109"/>
      <c r="IA23" s="1109"/>
      <c r="IB23" s="1109"/>
      <c r="IC23" s="1109"/>
      <c r="ID23" s="1109"/>
      <c r="IE23" s="1109"/>
      <c r="IF23" s="1109"/>
      <c r="IG23" s="1109"/>
      <c r="IH23" s="1109"/>
      <c r="II23" s="1109"/>
      <c r="IJ23" s="1109"/>
      <c r="IK23" s="1109"/>
      <c r="IL23" s="1109"/>
      <c r="IM23" s="1109"/>
      <c r="IN23" s="1109"/>
      <c r="IO23" s="1109"/>
      <c r="IP23" s="1109"/>
      <c r="IQ23" s="1109"/>
      <c r="IR23" s="1109"/>
      <c r="IS23" s="1109"/>
      <c r="IT23" s="1109"/>
      <c r="IU23" s="1109"/>
      <c r="IV23" s="1109"/>
      <c r="IW23" s="1109"/>
      <c r="IX23" s="1109"/>
      <c r="IY23" s="1109"/>
      <c r="IZ23" s="1109"/>
      <c r="JA23" s="1109"/>
      <c r="JB23" s="1109"/>
      <c r="JC23" s="1109"/>
      <c r="JD23" s="1109"/>
      <c r="JE23" s="1109"/>
      <c r="JF23" s="1109"/>
      <c r="JG23" s="1109"/>
      <c r="JH23" s="1109"/>
      <c r="JI23" s="1109"/>
      <c r="JJ23" s="1109"/>
      <c r="JK23" s="1109"/>
      <c r="JL23" s="1109"/>
      <c r="JM23" s="1109"/>
      <c r="JN23" s="1109"/>
      <c r="JO23" s="1109"/>
      <c r="JP23" s="1109"/>
      <c r="JQ23" s="1109"/>
      <c r="JR23" s="1109"/>
      <c r="JS23" s="1109"/>
      <c r="JT23" s="1109"/>
      <c r="JV23" s="1109"/>
      <c r="JX23" s="1109"/>
    </row>
    <row r="24" customFormat="false" ht="17.35" hidden="false" customHeight="false" outlineLevel="0" collapsed="false">
      <c r="A24" s="1103" t="s">
        <v>1619</v>
      </c>
      <c r="B24" s="1103" t="s">
        <v>444</v>
      </c>
      <c r="C24" s="1104" t="n">
        <f aca="false">IF(OR(C13=0,C13="自选"),"",100/SQRT(C13))</f>
        <v>3.36918121073388</v>
      </c>
      <c r="D24" s="1104" t="n">
        <f aca="false">IF(OR(D13=0,D13="自选"),"",100/SQRT(D13))</f>
        <v>3.45520554752437</v>
      </c>
      <c r="E24" s="1105" t="n">
        <f aca="false">IF(OR(E13=0,E13="自选"),"",100/SQRT(E13))</f>
        <v>3.40546047033049</v>
      </c>
      <c r="F24" s="1105" t="n">
        <f aca="false">IF(OR(F13=0,F13="自选"),"",100/SQRT(F13))</f>
        <v>3.44745611265477</v>
      </c>
      <c r="G24" s="1105" t="n">
        <f aca="false">IF(OR(G13=0,G13="自选"),"",100/SQRT(G13))</f>
        <v>3.40621109823114</v>
      </c>
      <c r="H24" s="1104" t="n">
        <f aca="false">IF(OR(H13=0,H13="自选"),"",100/SQRT(H13))</f>
        <v>3.44128581650307</v>
      </c>
      <c r="I24" s="1104" t="n">
        <f aca="false">IF(OR(I13=0,I13="自选"),"",100/SQRT(I13))</f>
        <v>3.54400534357023</v>
      </c>
      <c r="J24" s="1104" t="n">
        <f aca="false">IF(OR(J13=0,J13="自选"),"",100/SQRT(J13))</f>
        <v>3.54418340744732</v>
      </c>
      <c r="K24" s="1104" t="n">
        <f aca="false">IF(OR(K13=0,K13="自选"),"",100/SQRT(K13))</f>
        <v>3.54413888896183</v>
      </c>
      <c r="L24" s="1104" t="n">
        <f aca="false">IF(OR(L13=0,L13="自选"),"",100/SQRT(L13))</f>
        <v>3.52036302728828</v>
      </c>
      <c r="M24" s="1104" t="n">
        <f aca="false">IF(OR(M13=0,M13="自选"),"",100/SQRT(M13))</f>
        <v>3.52243717485515</v>
      </c>
      <c r="N24" s="1104" t="n">
        <f aca="false">IF(OR(N13=0,N13="自选"),"",100/SQRT(N13))</f>
        <v>33.1496772065898</v>
      </c>
      <c r="O24" s="1104" t="n">
        <f aca="false">IF(OR(O13=0,O13="自选"),"",100/SQRT(O13))</f>
        <v>3.5489119018433</v>
      </c>
      <c r="P24" s="1104" t="n">
        <f aca="false">IF(OR(P13=0,P13="自选"),"",100/SQRT(P13))</f>
        <v>3.80459225112142</v>
      </c>
      <c r="Q24" s="1104" t="n">
        <f aca="false">IF(OR(Q13=0,Q13="自选"),"",100/SQRT(Q13))</f>
        <v>3.57876250681545</v>
      </c>
      <c r="R24" s="1104" t="n">
        <f aca="false">IF(OR(R13=0,R13="自选"),"",100/SQRT(R13))</f>
        <v>3.54329335635156</v>
      </c>
      <c r="S24" s="1104" t="n">
        <f aca="false">IF(OR(S13=0,S13="自选"),"",100/SQRT(S13))</f>
        <v>3.54329335635156</v>
      </c>
      <c r="T24" s="1104" t="n">
        <f aca="false">IF(OR(T13=0,T13="自选"),"",100/SQRT(T13))</f>
        <v>3.51216791059032</v>
      </c>
      <c r="U24" s="1104" t="n">
        <f aca="false">IF(OR(U13=0,U13="自选"),"",100/SQRT(U13))</f>
        <v>3.51240621534121</v>
      </c>
      <c r="V24" s="1104" t="n">
        <f aca="false">IF(OR(V13=0,V13="自选"),"",100/SQRT(V13))</f>
        <v>3.54329335635156</v>
      </c>
      <c r="W24" s="1104" t="n">
        <f aca="false">IF(OR(W13=0,W13="自选"),"",100/SQRT(W13))</f>
        <v>3.44128581650307</v>
      </c>
      <c r="X24" s="1104" t="n">
        <f aca="false">IF(OR(X13=0,X13="自选"),"",100/SQRT(X13))</f>
        <v>3.44128581650307</v>
      </c>
      <c r="Y24" s="1104" t="n">
        <f aca="false">IF(OR(Y13=0,Y13="自选"),"",100/SQRT(Y13))</f>
        <v>3.82222673717124</v>
      </c>
      <c r="Z24" s="1104" t="n">
        <f aca="false">IF(OR(Z13=0,Z13="自选"),"",100/SQRT(Z13))</f>
        <v>3.82219881722458</v>
      </c>
      <c r="AA24" s="1104" t="n">
        <f aca="false">IF(OR(AA13=0,AA13="自选"),"",100/SQRT(AA13))</f>
        <v>3.86031335821392</v>
      </c>
      <c r="AB24" s="1104" t="n">
        <f aca="false">IF(OR(AB13=0,AB13="自选"),"",100/SQRT(AB13))</f>
        <v>3.86016955009055</v>
      </c>
      <c r="AC24" s="1104" t="n">
        <f aca="false">IF(OR(AC13=0,AC13="自选"),"",100/SQRT(AC13))</f>
        <v>4.45364715984963</v>
      </c>
      <c r="AD24" s="1104" t="n">
        <f aca="false">IF(OR(AD13=0,AD13="自选"),"",100/SQRT(AD13))</f>
        <v>4.4524992102102</v>
      </c>
      <c r="AE24" s="1104" t="n">
        <f aca="false">IF(OR(AE13=0,AE13="自选"),"",100/SQRT(AE13))</f>
        <v>4.43879269184066</v>
      </c>
      <c r="AF24" s="1104" t="n">
        <f aca="false">IF(OR(AF13=0,AF13="自选"),"",100/SQRT(AF13))</f>
        <v>4.25555033042595</v>
      </c>
      <c r="AG24" s="1104" t="n">
        <f aca="false">IF(OR(AG13=0,AG13="自选"),"",100/SQRT(AG13))</f>
        <v>4.26304556319488</v>
      </c>
      <c r="AH24" s="1104" t="n">
        <f aca="false">IF(OR(AH13=0,AH13="自选"),"",100/SQRT(AH13))</f>
        <v>33.9031751810405</v>
      </c>
      <c r="AI24" s="1104" t="n">
        <f aca="false">IF(OR(AI13=0,AI13="自选"),"",100/SQRT(AI13))</f>
        <v>34.0997169735237</v>
      </c>
      <c r="AJ24" s="1104" t="n">
        <f aca="false">IF(OR(AJ13=0,AJ13="自选"),"",100/SQRT(AJ13))</f>
        <v>34.0997169735237</v>
      </c>
      <c r="AK24" s="1104" t="n">
        <f aca="false">IF(OR(AK13=0,AK13="自选"),"",100/SQRT(AK13))</f>
        <v>34.2997170285018</v>
      </c>
      <c r="AL24" s="1104" t="n">
        <f aca="false">IF(OR(AL13=0,AL13="自选"),"",100/SQRT(AL13))</f>
        <v>34.2997170285018</v>
      </c>
      <c r="AM24" s="1104" t="n">
        <f aca="false">IF(OR(AM13=0,AM13="自选"),"",100/SQRT(AM13))</f>
        <v>15.5230105141267</v>
      </c>
      <c r="AN24" s="1104" t="n">
        <f aca="false">IF(OR(AN13=0,AN13="自选"),"",100/SQRT(AN13))</f>
        <v>14.6332758571905</v>
      </c>
      <c r="AO24" s="1104" t="n">
        <f aca="false">IF(OR(AO13=0,AO13="自选"),"",100/SQRT(AO13))</f>
        <v>13.7881858284933</v>
      </c>
      <c r="AP24" s="1104" t="n">
        <f aca="false">IF(OR(AP13=0,AP13="自选"),"",100/SQRT(AP13))</f>
        <v>13.0299381014261</v>
      </c>
      <c r="AQ24" s="1104" t="n">
        <f aca="false">IF(OR(AQ13=0,AQ13="自选"),"",100/SQRT(AQ13))</f>
        <v>12.5491161027632</v>
      </c>
      <c r="AR24" s="1104" t="n">
        <f aca="false">IF(OR(AR13=0,AR13="自选"),"",100/SQRT(AR13))</f>
        <v>28.8675134594813</v>
      </c>
      <c r="AS24" s="1104" t="n">
        <f aca="false">IF(OR(AS13=0,AS13="自选"),"",100/SQRT(AS13))</f>
        <v>4.45294062424435</v>
      </c>
      <c r="AT24" s="1104" t="n">
        <f aca="false">IF(OR(AT13=0,AT13="自选"),"",100/SQRT(AT13))</f>
        <v>4.04351595211737</v>
      </c>
      <c r="AU24" s="1104" t="n">
        <f aca="false">IF(OR(AU13=0,AU13="自选"),"",100/SQRT(AU13))</f>
        <v>4.04321848287353</v>
      </c>
      <c r="AV24" s="1104" t="n">
        <f aca="false">IF(OR(AV13=0,AV13="自选"),"",100/SQRT(AV13))</f>
        <v>6.14527057607492</v>
      </c>
      <c r="AW24" s="1104" t="n">
        <f aca="false">IF(OR(AW13=0,AW13="自选"),"",100/SQRT(AW13))</f>
        <v>42.2577127364258</v>
      </c>
      <c r="AX24" s="1104" t="n">
        <f aca="false">IF(OR(AX13=0,AX13="自选"),"",100/SQRT(AX13))</f>
        <v>70.7106781186547</v>
      </c>
      <c r="AY24" s="1104" t="n">
        <f aca="false">IF(OR(AY13=0,AY13="自选"),"",100/SQRT(AY13))</f>
        <v>72.5476250110012</v>
      </c>
      <c r="AZ24" s="1104" t="n">
        <f aca="false">IF(OR(AZ13=0,AZ13="自选"),"",100/SQRT(AZ13))</f>
        <v>3.30441768808714</v>
      </c>
      <c r="BA24" s="1104" t="n">
        <f aca="false">IF(OR(BA13=0,BA13="自选"),"",100/SQRT(BA13))</f>
        <v>23.9731650742692</v>
      </c>
      <c r="BB24" s="1104" t="n">
        <f aca="false">IF(OR(BB13=0,BB13="自选"),"",100/SQRT(BB13))</f>
        <v>24.0423518417173</v>
      </c>
      <c r="BC24" s="1104" t="n">
        <f aca="false">IF(OR(BC13=0,BC13="自选"),"",100/SQRT(BC13))</f>
        <v>21.9793491131929</v>
      </c>
      <c r="BD24" s="1104" t="n">
        <f aca="false">IF(OR(BD13=0,BD13="自选"),"",100/SQRT(BD13))</f>
        <v>15.1099471303875</v>
      </c>
      <c r="BE24" s="1104" t="n">
        <f aca="false">IF(OR(BE13=0,BE13="自选"),"",100/SQRT(BE13))</f>
        <v>13.0078721446921</v>
      </c>
      <c r="BF24" s="1104" t="n">
        <f aca="false">IF(OR(BF13=0,BF13="自选"),"",100/SQRT(BF13))</f>
        <v>17.0005100229511</v>
      </c>
      <c r="BG24" s="1104" t="n">
        <f aca="false">IF(OR(BG13=0,BG13="自选"),"",100/SQRT(BG13))</f>
        <v>16.6898631520281</v>
      </c>
      <c r="BH24" s="1104" t="n">
        <f aca="false">IF(OR(BH13=0,BH13="自选"),"",100/SQRT(BH13))</f>
        <v>3.19163204196883</v>
      </c>
      <c r="BI24" s="1104" t="n">
        <f aca="false">IF(OR(BI13=0,BI13="自选"),"",100/SQRT(BI13))</f>
        <v>3.19107948815858</v>
      </c>
      <c r="BJ24" s="1104" t="n">
        <f aca="false">IF(OR(BJ13=0,BJ13="自选"),"",100/SQRT(BJ13))</f>
        <v>3.74350713630031</v>
      </c>
      <c r="BK24" s="1104" t="n">
        <f aca="false">IF(OR(BK13=0,BK13="自选"),"",100/SQRT(BK13))</f>
        <v>16.1374306091976</v>
      </c>
      <c r="BL24" s="1104" t="n">
        <f aca="false">IF(OR(BL13=0,BL13="自选"),"",100/SQRT(BL13))</f>
        <v>25.3184841770917</v>
      </c>
      <c r="BM24" s="1104" t="n">
        <f aca="false">IF(OR(BM13=0,BM13="自选"),"",100/SQRT(BM13))</f>
        <v>25.4000254000381</v>
      </c>
      <c r="BN24" s="1104" t="n">
        <f aca="false">IF(OR(BN13=0,BN13="自选"),"",100/SQRT(BN13))</f>
        <v>3.89760629907567</v>
      </c>
      <c r="BO24" s="1104" t="n">
        <f aca="false">IF(OR(BO13=0,BO13="自选"),"",100/SQRT(BO13))</f>
        <v>3.87364192131768</v>
      </c>
      <c r="BP24" s="1104" t="n">
        <f aca="false">IF(OR(BP13=0,BP13="自选"),"",100/SQRT(BP13))</f>
        <v>3.2339943466853</v>
      </c>
      <c r="BQ24" s="1104" t="n">
        <f aca="false">IF(OR(BQ13=0,BQ13="自选"),"",100/SQRT(BQ13))</f>
        <v>3.25188206327017</v>
      </c>
      <c r="BR24" s="1104" t="n">
        <f aca="false">IF(OR(BR13=0,BR13="自选"),"",100/SQRT(BR13))</f>
        <v>3.24123992846271</v>
      </c>
      <c r="BS24" s="1104" t="n">
        <f aca="false">IF(OR(BS13=0,BS13="自选"),"",100/SQRT(BS13))</f>
        <v>3.24123992846271</v>
      </c>
      <c r="BT24" s="1104" t="n">
        <f aca="false">IF(OR(BT13=0,BT13="自选"),"",100/SQRT(BT13))</f>
        <v>3.24026990239386</v>
      </c>
      <c r="BU24" s="1104" t="n">
        <f aca="false">IF(OR(BU13=0,BU13="自选"),"",100/SQRT(BU13))</f>
        <v>3.24224490866548</v>
      </c>
      <c r="BV24" s="1104" t="n">
        <f aca="false">IF(OR(BV13=0,BV13="自选"),"",100/SQRT(BV13))</f>
        <v>3.24038898149414</v>
      </c>
      <c r="BW24" s="1104" t="n">
        <f aca="false">IF(OR(BW13=0,BW13="自选"),"",100/SQRT(BW13))</f>
        <v>30.1511344577764</v>
      </c>
      <c r="BX24" s="1104" t="n">
        <f aca="false">IF(OR(BX13=0,BX13="自选"),"",100/SQRT(BX13))</f>
        <v>10.8274324867703</v>
      </c>
      <c r="BY24" s="1104" t="n">
        <f aca="false">IF(OR(BY13=0,BY13="自选"),"",100/SQRT(BY13))</f>
        <v>3.85718198018707</v>
      </c>
      <c r="BZ24" s="1104" t="n">
        <f aca="false">IF(OR(BZ13=0,BZ13="自选"),"",100/SQRT(BZ13))</f>
        <v>3.8504281432826</v>
      </c>
      <c r="CA24" s="1104" t="n">
        <f aca="false">IF(OR(CA13=0,CA13="自选"),"",100/SQRT(CA13))</f>
        <v>6.59380473395787</v>
      </c>
      <c r="CB24" s="1104" t="n">
        <f aca="false">IF(OR(CB13=0,CB13="自选"),"",100/SQRT(CB13))</f>
        <v>7.62936548442884</v>
      </c>
      <c r="CC24" s="1104" t="n">
        <f aca="false">IF(OR(CC13=0,CC13="自选"),"",100/SQRT(CC13))</f>
        <v>40.160966445125</v>
      </c>
      <c r="CD24" s="1104" t="n">
        <f aca="false">IF(OR(CD13=0,CD13="自选"),"",100/SQRT(CD13))</f>
        <v>51.9875244910036</v>
      </c>
      <c r="CE24" s="1104" t="n">
        <f aca="false">IF(OR(CE13=0,CE13="自选"),"",100/SQRT(CE13))</f>
        <v>3.97542828229325</v>
      </c>
      <c r="CF24" s="1104" t="n">
        <f aca="false">IF(OR(CF13=0,CF13="自选"),"",100/SQRT(CF13))</f>
        <v>3.9740154106258</v>
      </c>
      <c r="CG24" s="1104" t="n">
        <f aca="false">IF(OR(CG13=0,CG13="自选"),"",100/SQRT(CG13))</f>
        <v>5.88235294117647</v>
      </c>
      <c r="CH24" s="1104" t="n">
        <f aca="false">IF(OR(CH13=0,CH13="自选"),"",100/SQRT(CH13))</f>
        <v>3.84405042953655</v>
      </c>
      <c r="CI24" s="1104" t="n">
        <f aca="false">IF(OR(CI13=0,CI13="自选"),"",100/SQRT(CI13))</f>
        <v>4.38794898659838</v>
      </c>
      <c r="CJ24" s="1104" t="n">
        <f aca="false">IF(OR(CJ13=0,CJ13="自选"),"",100/SQRT(CJ13))</f>
        <v>24.1825416703337</v>
      </c>
      <c r="CK24" s="1104" t="n">
        <f aca="false">IF(OR(CK13=0,CK13="自选"),"",100/SQRT(CK13))</f>
        <v>22.4733287487747</v>
      </c>
      <c r="CL24" s="1104" t="n">
        <f aca="false">IF(OR(CL13=0,CL13="自选"),"",100/SQRT(CL13))</f>
        <v>11.8179864811766</v>
      </c>
      <c r="CM24" s="1104" t="n">
        <f aca="false">IF(OR(CM13=0,CM13="自选"),"",100/SQRT(CM13))</f>
        <v>10.4713477072924</v>
      </c>
      <c r="CN24" s="1104" t="n">
        <f aca="false">IF(OR(CN13=0,CN13="自选"),"",100/SQRT(CN13))</f>
        <v>3.82423858265799</v>
      </c>
      <c r="CO24" s="1104" t="n">
        <f aca="false">IF(OR(CO13=0,CO13="自选"),"",100/SQRT(CO13))</f>
        <v>3.82351171648759</v>
      </c>
      <c r="CP24" s="1104" t="n">
        <f aca="false">IF(OR(CP13=0,CP13="自选"),"",100/SQRT(CP13))</f>
        <v>3.82521771128925</v>
      </c>
      <c r="CQ24" s="1104" t="n">
        <f aca="false">IF(OR(CQ13=0,CQ13="自选"),"",100/SQRT(CQ13))</f>
        <v>3.82552559278918</v>
      </c>
      <c r="CR24" s="1104" t="n">
        <f aca="false">IF(OR(CR13=0,CR13="自选"),"",100/SQRT(CR13))</f>
        <v>3.18986163350201</v>
      </c>
      <c r="CS24" s="1104" t="n">
        <f aca="false">IF(OR(CS13=0,CS13="自选"),"",100/SQRT(CS13))</f>
        <v>28.7479787288035</v>
      </c>
      <c r="CT24" s="1104" t="n">
        <f aca="false">IF(OR(CT13=0,CT13="自选"),"",100/SQRT(CT13))</f>
        <v>29.8807152333598</v>
      </c>
      <c r="CU24" s="1104" t="n">
        <f aca="false">IF(OR(CU13=0,CU13="自选"),"",100/SQRT(CU13))</f>
        <v>42.6401432711221</v>
      </c>
      <c r="CV24" s="1104" t="n">
        <f aca="false">IF(OR(CV13=0,CV13="自选"),"",100/SQRT(CV13))</f>
        <v>44.7213595499958</v>
      </c>
      <c r="CW24" s="1104" t="n">
        <f aca="false">IF(OR(CW13=0,CW13="自选"),"",100/SQRT(CW13))</f>
        <v>42.2577127364258</v>
      </c>
      <c r="CX24" s="1104" t="n">
        <f aca="false">IF(OR(CX13=0,CX13="自选"),"",100/SQRT(CX13))</f>
        <v>42.6401432711221</v>
      </c>
      <c r="CY24" s="1104" t="n">
        <f aca="false">IF(OR(CY13=0,CY13="自选"),"",100/SQRT(CY13))</f>
        <v>36.0374985078224</v>
      </c>
      <c r="CZ24" s="1104" t="n">
        <f aca="false">IF(OR(CZ13=0,CZ13="自选"),"",100/SQRT(CZ13))</f>
        <v>36.0374985078224</v>
      </c>
      <c r="DA24" s="1104" t="n">
        <f aca="false">IF(OR(DA13=0,DA13="自选"),"",100/SQRT(DA13))</f>
        <v>3.30441768808714</v>
      </c>
      <c r="DB24" s="1104" t="n">
        <f aca="false">IF(OR(DB13=0,DB13="自选"),"",100/SQRT(DB13))</f>
        <v>3.9244968725069</v>
      </c>
      <c r="DC24" s="1104" t="n">
        <f aca="false">IF(OR(DC13=0,DC13="自选"),"",100/SQRT(DC13))</f>
        <v>3.91976061968893</v>
      </c>
      <c r="DD24" s="1104" t="n">
        <f aca="false">IF(OR(DD13=0,DD13="自选"),"",100/SQRT(DD13))</f>
        <v>54.232614454664</v>
      </c>
      <c r="DE24" s="1104" t="n">
        <f aca="false">IF(OR(DE13=0,DE13="自选"),"",100/SQRT(DE13))</f>
        <v>3.79228871228678</v>
      </c>
      <c r="DF24" s="1104" t="n">
        <f aca="false">IF(OR(DF13=0,DF13="自选"),"",100/SQRT(DF13))</f>
        <v>3.88391251750256</v>
      </c>
      <c r="DG24" s="1104" t="n">
        <f aca="false">IF(OR(DG13=0,DG13="自选"),"",100/SQRT(DG13))</f>
        <v>3.87970104485942</v>
      </c>
      <c r="DH24" s="1104" t="n">
        <f aca="false">IF(OR(DH13=0,DH13="自选"),"",100/SQRT(DH13))</f>
        <v>3.87973024397469</v>
      </c>
      <c r="DI24" s="1104" t="n">
        <f aca="false">IF(OR(DI13=0,DI13="自选"),"",100/SQRT(DI13))</f>
        <v>3.87970104485942</v>
      </c>
      <c r="DJ24" s="1104" t="n">
        <f aca="false">IF(OR(DJ13=0,DJ13="自选"),"",100/SQRT(DJ13))</f>
        <v>3.75433465255608</v>
      </c>
      <c r="DK24" s="1104" t="n">
        <f aca="false">IF(OR(DK13=0,DK13="自选"),"",100/SQRT(DK13))</f>
        <v>3.75483746937002</v>
      </c>
      <c r="DL24" s="1104" t="n">
        <f aca="false">IF(OR(DL13=0,DL13="自选"),"",100/SQRT(DL13))</f>
        <v>3.23717844629696</v>
      </c>
      <c r="DM24" s="1104" t="n">
        <f aca="false">IF(OR(DM13=0,DM13="自选"),"",100/SQRT(DM13))</f>
        <v>3.94208263992722</v>
      </c>
      <c r="DN24" s="1104" t="n">
        <f aca="false">IF(OR(DN13=0,DN13="自选"),"",100/SQRT(DN13))</f>
        <v>3.94036847793292</v>
      </c>
      <c r="DO24" s="1104" t="n">
        <f aca="false">IF(OR(DO13=0,DO13="自选"),"",100/SQRT(DO13))</f>
        <v>3.88661037168236</v>
      </c>
      <c r="DP24" s="1104" t="n">
        <f aca="false">IF(OR(DP13=0,DP13="自选"),"",100/SQRT(DP13))</f>
        <v>3.80759718654128</v>
      </c>
      <c r="DQ24" s="1104" t="n">
        <f aca="false">IF(OR(DQ13=0,DQ13="自选"),"",100/SQRT(DQ13))</f>
        <v>3.80900561271674</v>
      </c>
      <c r="DR24" s="1104" t="n">
        <f aca="false">IF(OR(DR13=0,DR13="自选"),"",100/SQRT(DR13))</f>
        <v>3.94324709616335</v>
      </c>
      <c r="DS24" s="1104" t="n">
        <f aca="false">IF(OR(DS13=0,DS13="自选"),"",100/SQRT(DS13))</f>
        <v>6.53720450460613</v>
      </c>
      <c r="DT24" s="1104" t="n">
        <f aca="false">IF(OR(DT13=0,DT13="自选"),"",100/SQRT(DT13))</f>
        <v>49.3864798324795</v>
      </c>
      <c r="DU24" s="1104" t="n">
        <f aca="false">IF(OR(DU13=0,DU13="自选"),"",100/SQRT(DU13))</f>
        <v>3.90071853952779</v>
      </c>
      <c r="DV24" s="1104" t="n">
        <f aca="false">IF(OR(DV13=0,DV13="自选"),"",100/SQRT(DV13))</f>
        <v>3.89553560591474</v>
      </c>
      <c r="DW24" s="1104" t="n">
        <f aca="false">IF(OR(DW13=0,DW13="自选"),"",100/SQRT(DW13))</f>
        <v>3.68770272838685</v>
      </c>
      <c r="DX24" s="1104" t="n">
        <f aca="false">IF(OR(DX13=0,DX13="自选"),"",100/SQRT(DX13))</f>
        <v>3.54763870147123</v>
      </c>
      <c r="DY24" s="1104" t="n">
        <f aca="false">IF(OR(DY13=0,DY13="自选"),"",100/SQRT(DY13))</f>
        <v>3.5478619708444</v>
      </c>
      <c r="DZ24" s="1104" t="n">
        <f aca="false">IF(OR(DZ13=0,DZ13="自选"),"",100/SQRT(DZ13))</f>
        <v>3.54775033088871</v>
      </c>
      <c r="EA24" s="1104" t="n">
        <f aca="false">IF(OR(EA13=0,EA13="自选"),"",100/SQRT(EA13))</f>
        <v>3.54775033088871</v>
      </c>
      <c r="EB24" s="1104" t="n">
        <f aca="false">IF(OR(EB13=0,EB13="自选"),"",100/SQRT(EB13))</f>
        <v>3.68780303173453</v>
      </c>
      <c r="EC24" s="1104" t="n">
        <f aca="false">IF(OR(EC13=0,EC13="自选"),"",100/SQRT(EC13))</f>
        <v>3.30441768808714</v>
      </c>
      <c r="ED24" s="1104" t="n">
        <f aca="false">IF(OR(ED13=0,ED13="自选"),"",100/SQRT(ED13))</f>
        <v>36.0374985078224</v>
      </c>
      <c r="EE24" s="1104" t="n">
        <f aca="false">IF(OR(EE13=0,EE13="自选"),"",100/SQRT(EE13))</f>
        <v>51.2989176042577</v>
      </c>
      <c r="EF24" s="1104" t="n">
        <f aca="false">IF(OR(EF13=0,EF13="自选"),"",100/SQRT(EF13))</f>
        <v>63.2455532033676</v>
      </c>
      <c r="EG24" s="1104" t="n">
        <f aca="false">IF(OR(EG13=0,EG13="自选"),"",100/SQRT(EG13))</f>
        <v>63.2455532033676</v>
      </c>
      <c r="EH24" s="1104" t="n">
        <f aca="false">IF(OR(EH13=0,EH13="自选"),"",100/SQRT(EH13))</f>
        <v>3.67079393964843</v>
      </c>
      <c r="EI24" s="1104" t="n">
        <f aca="false">IF(OR(EI13=0,EI13="自选"),"",100/SQRT(EI13))</f>
        <v>108.465228909328</v>
      </c>
      <c r="EJ24" s="1106" t="n">
        <f aca="false">IF(OR(EJ13=0,EJ13="自选"),"",100/SQRT(EJ13))</f>
        <v>105.409255338946</v>
      </c>
      <c r="EK24" s="1104" t="n">
        <f aca="false">IF(OR(EK13=0,EK13="自选"),"",100/SQRT(EK13))</f>
        <v>105.409255338946</v>
      </c>
      <c r="EL24" s="1104" t="n">
        <f aca="false">IF(OR(EL13=0,EL13="自选"),"",100/SQRT(EL13))</f>
        <v>36.0374985078224</v>
      </c>
      <c r="EM24" s="1104" t="n">
        <f aca="false">IF(OR(EM13=0,EM13="自选"),"",100/SQRT(EM13))</f>
        <v>36.0374985078224</v>
      </c>
      <c r="EN24" s="1104" t="n">
        <f aca="false">IF(OR(EN13=0,EN13="自选"),"",100/SQRT(EN13))</f>
        <v>36.0374985078224</v>
      </c>
      <c r="EO24" s="1104" t="n">
        <f aca="false">IF(OR(EO13=0,EO13="自选"),"",100/SQRT(EO13))</f>
        <v>42.2577127364258</v>
      </c>
      <c r="EP24" s="1104" t="n">
        <f aca="false">IF(OR(EP13=0,EP13="自选"),"",100/SQRT(EP13))</f>
        <v>36.0374985078224</v>
      </c>
      <c r="EQ24" s="1104" t="n">
        <f aca="false">IF(OR(EQ13=0,EQ13="自选"),"",100/SQRT(EQ13))</f>
        <v>36.0374985078224</v>
      </c>
      <c r="ER24" s="1104" t="n">
        <f aca="false">IF(OR(ER13=0,ER13="自选"),"",100/SQRT(ER13))</f>
        <v>42.6401432711221</v>
      </c>
      <c r="ES24" s="1104" t="n">
        <f aca="false">IF(OR(ES13=0,ES13="自选"),"",100/SQRT(ES13))</f>
        <v>72.5476250110012</v>
      </c>
      <c r="ET24" s="1104" t="n">
        <f aca="false">IF(OR(ET13=0,ET13="自选"),"",100/SQRT(ET13))</f>
        <v>72.5476250110012</v>
      </c>
      <c r="EU24" s="1107" t="n">
        <f aca="false">IF(OR(EU13=0,EU13="自选"),"",100/SQRT(EU13))</f>
        <v>72.5476250110012</v>
      </c>
      <c r="EV24" s="1107" t="n">
        <f aca="false">IF(OR(EV13=0,EV13="自选"),"",100/SQRT(EV13))</f>
        <v>58.7220219514704</v>
      </c>
      <c r="EW24" s="1107" t="n">
        <f aca="false">IF(OR(EW13=0,EW13="自选"),"",100/SQRT(EW13))</f>
        <v>53.4522483824849</v>
      </c>
      <c r="EX24" s="1107" t="n">
        <f aca="false">IF(OR(EX13=0,EX13="自选"),"",100/SQRT(EX13))</f>
        <v>53.4522483824849</v>
      </c>
      <c r="EY24" s="1107" t="n">
        <f aca="false">IF(OR(EY13=0,EY13="自选"),"",100/SQRT(EY13))</f>
        <v>43.8529009653515</v>
      </c>
      <c r="EZ24" s="1107" t="n">
        <f aca="false">IF(OR(EZ13=0,EZ13="自选"),"",100/SQRT(EZ13))</f>
        <v>40.160966445125</v>
      </c>
      <c r="FA24" s="1107" t="n">
        <f aca="false">IF(OR(FA13=0,FA13="自选"),"",100/SQRT(FA13))</f>
        <v>40.160966445125</v>
      </c>
      <c r="FB24" s="1107" t="n">
        <f aca="false">IF(OR(FB13=0,FB13="自选"),"",100/SQRT(FB13))</f>
        <v>32.9690236697894</v>
      </c>
      <c r="FC24" s="1104" t="n">
        <f aca="false">IF(OR(FC13=0,FC13="自选"),"",100/SQRT(FC13))</f>
        <v>32.9690236697894</v>
      </c>
      <c r="FD24" s="1104" t="n">
        <f aca="false">IF(OR(FD13=0,FD13="自选"),"",100/SQRT(FD13))</f>
        <v>32.9690236697894</v>
      </c>
      <c r="FE24" s="1107" t="n">
        <f aca="false">IF(OR(FE13=0,FE13="自选"),"",100/SQRT(FE13))</f>
        <v>32.9690236697894</v>
      </c>
      <c r="FF24" s="1107" t="n">
        <f aca="false">IF(OR(FF13=0,FF13="自选"),"",100/SQRT(FF13))</f>
        <v>29.8807152333598</v>
      </c>
      <c r="FG24" s="1107" t="n">
        <f aca="false">IF(OR(FG13=0,FG13="自选"),"",100/SQRT(FG13))</f>
        <v>72.5476250110012</v>
      </c>
      <c r="FH24" s="1104" t="n">
        <f aca="false">IF(OR(FH13=0,FH13="自选"),"",100/SQRT(FH13))</f>
        <v>32.9690236697894</v>
      </c>
      <c r="FI24" s="1104" t="n">
        <f aca="false">IF(OR(FI13=0,FI13="自选"),"",100/SQRT(FI13))</f>
        <v>3.14686430378339</v>
      </c>
      <c r="FJ24" s="1104" t="n">
        <f aca="false">IF(OR(FJ13=0,FJ13="自选"),"",100/SQRT(FJ13))</f>
        <v>3.14686430378339</v>
      </c>
      <c r="FK24" s="1104" t="n">
        <f aca="false">IF(OR(FK13=0,FK13="自选"),"",100/SQRT(FK13))</f>
        <v>3.14686430378339</v>
      </c>
      <c r="FL24" s="1104" t="n">
        <f aca="false">IF(OR(FL13=0,FL13="自选"),"",100/SQRT(FL13))</f>
        <v>3.1477372203893</v>
      </c>
      <c r="FM24" s="1104" t="n">
        <f aca="false">IF(OR(FM13=0,FM13="自选"),"",100/SQRT(FM13))</f>
        <v>3.1477372203893</v>
      </c>
      <c r="FN24" s="1104" t="n">
        <f aca="false">IF(OR(FN13=0,FN13="自选"),"",100/SQRT(FN13))</f>
        <v>32.9690236697894</v>
      </c>
      <c r="FO24" s="1104" t="n">
        <f aca="false">IF(OR(FO13=0,FO13="自选"),"",100/SQRT(FO13))</f>
        <v>32.9690236697894</v>
      </c>
      <c r="FP24" s="1104" t="n">
        <f aca="false">IF(OR(FP13=0,FP13="自选"),"",100/SQRT(FP13))</f>
        <v>33.5200761576996</v>
      </c>
      <c r="FQ24" s="1104" t="n">
        <f aca="false">IF(OR(FQ13=0,FQ13="自选"),"",100/SQRT(FQ13))</f>
        <v>3.18715487844703</v>
      </c>
      <c r="FR24" s="1104" t="n">
        <f aca="false">IF(OR(FR13=0,FR13="自选"),"",100/SQRT(FR13))</f>
        <v>3.18858033328661</v>
      </c>
      <c r="FS24" s="1104" t="n">
        <f aca="false">IF(OR(FS13=0,FS13="自选"),"",100/SQRT(FS13))</f>
        <v>3.09100182235475</v>
      </c>
      <c r="FT24" s="1104" t="n">
        <f aca="false">IF(OR(FT13=0,FT13="自选"),"",100/SQRT(FT13))</f>
        <v>3.09101658862797</v>
      </c>
      <c r="FU24" s="1104" t="n">
        <f aca="false">IF(OR(FU13=0,FU13="自选"),"",100/SQRT(FU13))</f>
        <v>3.21901382848498</v>
      </c>
      <c r="FV24" s="1104" t="n">
        <f aca="false">IF(OR(FV13=0,FV13="自选"),"",100/SQRT(FV13))</f>
        <v>3.17228614981733</v>
      </c>
      <c r="FW24" s="1104" t="n">
        <f aca="false">IF(OR(FW13=0,FW13="自选"),"",100/SQRT(FW13))</f>
        <v>3.54440602504168</v>
      </c>
      <c r="FX24" s="1104" t="n">
        <f aca="false">IF(OR(FX13=0,FX13="自选"),"",100/SQRT(FX13))</f>
        <v>3.54440602504168</v>
      </c>
      <c r="FY24" s="1104" t="n">
        <f aca="false">IF(OR(FY13=0,FY13="自选"),"",100/SQRT(FY13))</f>
        <v>3.16544468916459</v>
      </c>
      <c r="FZ24" s="1104" t="n">
        <f aca="false">IF(OR(FZ13=0,FZ13="自选"),"",100/SQRT(FZ13))</f>
        <v>55.4700196225229</v>
      </c>
      <c r="GA24" s="1108" t="n">
        <f aca="false">IF(GA13&lt;&gt;"",IF(OR(GA13=0,GA13="自选"),"",100/SQRT(GA13)),"")</f>
        <v>3.16544468916459</v>
      </c>
      <c r="GB24" s="1108" t="n">
        <f aca="false">IF(GB13&lt;&gt;"",IF(OR(GB13=0,GB13="自选"),"",100/SQRT(GB13)),"")</f>
        <v>3.16544468916459</v>
      </c>
      <c r="GC24" s="1108" t="n">
        <f aca="false">IF(GC13&lt;&gt;"",IF(OR(GC13=0,GC13="自选"),"",100/SQRT(GC13)),"")</f>
        <v>3.16544468916459</v>
      </c>
      <c r="GD24" s="1108" t="n">
        <f aca="false">IF(GD13&lt;&gt;"",IF(OR(GD13=0,GD13="自选"),"",100/SQRT(GD13)),"")</f>
        <v>3.16544468916459</v>
      </c>
      <c r="GE24" s="1108" t="n">
        <f aca="false">IF(GE13&lt;&gt;"",IF(OR(GE13=0,GE13="自选"),"",100/SQRT(GE13)),"")</f>
        <v>3.16544468916459</v>
      </c>
      <c r="GF24" s="1108" t="n">
        <f aca="false">IF(GF13&lt;&gt;"",IF(OR(GF13=0,GF13="自选"),"",100/SQRT(GF13)),"")</f>
        <v>3.16544468916459</v>
      </c>
      <c r="GG24" s="1108" t="n">
        <f aca="false">IF(GG13&lt;&gt;"",IF(OR(GG13=0,GG13="自选"),"",100/SQRT(GG13)),"")</f>
        <v>3.16544468916459</v>
      </c>
      <c r="GH24" s="1108" t="n">
        <f aca="false">IF(GH13&lt;&gt;"",IF(OR(GH13=0,GH13="自选"),"",100/SQRT(GH13)),"")</f>
        <v>3.16544468916459</v>
      </c>
      <c r="GI24" s="1108" t="n">
        <f aca="false">IF(GI13&lt;&gt;"",IF(OR(GI13=0,GI13="自选"),"",100/SQRT(GI13)),"")</f>
        <v>3.16544468916459</v>
      </c>
      <c r="GJ24" s="1108" t="n">
        <f aca="false">IF(GJ13&lt;&gt;"",IF(OR(GJ13=0,GJ13="自选"),"",100/SQRT(GJ13)),"")</f>
        <v>3.16544468916459</v>
      </c>
      <c r="GK24" s="1108" t="n">
        <f aca="false">IF(GK13&lt;&gt;"",IF(OR(GK13=0,GK13="自选"),"",100/SQRT(GK13)),"")</f>
        <v>3.16544468916459</v>
      </c>
      <c r="GL24" s="1108" t="n">
        <f aca="false">IF(GL13&lt;&gt;"",IF(OR(GL13=0,GL13="自选"),"",100/SQRT(GL13)),"")</f>
        <v>3.16544468916459</v>
      </c>
      <c r="GM24" s="1108" t="n">
        <f aca="false">IF(GM13&lt;&gt;"",IF(OR(GM13=0,GM13="自选"),"",100/SQRT(GM13)),"")</f>
        <v>3.16544468916459</v>
      </c>
      <c r="GN24" s="1108" t="n">
        <f aca="false">IF(GN13&lt;&gt;"",IF(OR(GN13=0,GN13="自选"),"",100/SQRT(GN13)),"")</f>
        <v>3.16544468916459</v>
      </c>
      <c r="GO24" s="1108" t="n">
        <f aca="false">IF(GO13&lt;&gt;"",IF(OR(GO13=0,GO13="自选"),"",100/SQRT(GO13)),"")</f>
        <v>3.16544468916459</v>
      </c>
      <c r="GP24" s="1108" t="n">
        <f aca="false">IF(GP13&lt;&gt;"",IF(OR(GP13=0,GP13="自选"),"",100/SQRT(GP13)),"")</f>
        <v>3.16544468916459</v>
      </c>
      <c r="GQ24" s="1108" t="n">
        <f aca="false">IF(GQ13&lt;&gt;"",IF(OR(GQ13=0,GQ13="自选"),"",100/SQRT(GQ13)),"")</f>
        <v>3.16544468916459</v>
      </c>
      <c r="GR24" s="1108" t="n">
        <f aca="false">IF(GR13&lt;&gt;"",IF(OR(GR13=0,GR13="自选"),"",100/SQRT(GR13)),"")</f>
        <v>3.16385998584166</v>
      </c>
      <c r="GS24" s="1108"/>
      <c r="GT24" s="1109"/>
      <c r="GU24" s="1109"/>
      <c r="GV24" s="1109"/>
      <c r="GW24" s="1109"/>
      <c r="GX24" s="1109"/>
      <c r="GY24" s="1109"/>
      <c r="GZ24" s="1109"/>
      <c r="HA24" s="1109"/>
      <c r="HB24" s="1109"/>
      <c r="HC24" s="1109"/>
      <c r="HD24" s="1109"/>
      <c r="HE24" s="1109"/>
      <c r="HF24" s="1109"/>
      <c r="HG24" s="1109"/>
      <c r="HH24" s="1109"/>
      <c r="HI24" s="1109"/>
      <c r="HJ24" s="1109"/>
      <c r="HK24" s="1109"/>
      <c r="HL24" s="1109"/>
      <c r="HM24" s="1109"/>
      <c r="HN24" s="1109"/>
      <c r="HO24" s="1109"/>
      <c r="HP24" s="1109"/>
      <c r="HQ24" s="1109"/>
      <c r="HR24" s="1109"/>
      <c r="HS24" s="1109"/>
      <c r="HT24" s="1109"/>
      <c r="HU24" s="1109"/>
      <c r="HV24" s="1109"/>
      <c r="HW24" s="1109"/>
      <c r="HX24" s="1109"/>
      <c r="HY24" s="1109"/>
      <c r="HZ24" s="1109"/>
      <c r="IA24" s="1109"/>
      <c r="IB24" s="1109"/>
      <c r="IC24" s="1109"/>
      <c r="ID24" s="1109"/>
      <c r="IE24" s="1109"/>
      <c r="IF24" s="1109"/>
      <c r="IG24" s="1109"/>
      <c r="IH24" s="1109"/>
      <c r="II24" s="1109"/>
      <c r="IJ24" s="1109"/>
      <c r="IK24" s="1109"/>
      <c r="IL24" s="1109"/>
      <c r="IM24" s="1109"/>
      <c r="IN24" s="1109"/>
      <c r="IO24" s="1109"/>
      <c r="IP24" s="1109"/>
      <c r="IQ24" s="1109"/>
      <c r="IR24" s="1109"/>
      <c r="IS24" s="1109"/>
      <c r="IT24" s="1109"/>
      <c r="IU24" s="1109"/>
      <c r="IV24" s="1109"/>
      <c r="IW24" s="1109"/>
      <c r="IX24" s="1109"/>
      <c r="IY24" s="1109"/>
      <c r="IZ24" s="1109"/>
      <c r="JA24" s="1109"/>
      <c r="JB24" s="1109"/>
      <c r="JC24" s="1109"/>
      <c r="JD24" s="1109"/>
      <c r="JE24" s="1109"/>
      <c r="JF24" s="1109"/>
      <c r="JG24" s="1109"/>
      <c r="JH24" s="1109"/>
      <c r="JI24" s="1109"/>
      <c r="JJ24" s="1109"/>
      <c r="JK24" s="1109"/>
      <c r="JL24" s="1109"/>
      <c r="JM24" s="1109"/>
      <c r="JN24" s="1109"/>
      <c r="JO24" s="1109"/>
      <c r="JP24" s="1109"/>
      <c r="JQ24" s="1109"/>
      <c r="JR24" s="1109"/>
      <c r="JS24" s="1109"/>
      <c r="JT24" s="1109"/>
      <c r="JV24" s="1109"/>
      <c r="JX24" s="1109"/>
    </row>
    <row r="25" customFormat="false" ht="17.35" hidden="false" customHeight="false" outlineLevel="0" collapsed="false">
      <c r="A25" s="1110" t="s">
        <v>1620</v>
      </c>
      <c r="B25" s="1110" t="s">
        <v>1621</v>
      </c>
      <c r="C25" s="1111" t="n">
        <f aca="false">IF(OR(C13="自选",,C21=0,C14=0),"",IF(C18&gt;C19,1/2*C18*100/C21*C13*C22^2/1000,1/2*C19*100/C21*C13*C22^2/1000))</f>
        <v>20.7814141563256</v>
      </c>
      <c r="D25" s="1111" t="n">
        <f aca="false">IF(OR(D13="自选",,D21=0,D14=0),"",IF(D18&gt;D19,1/2*D18*100/D21*D13*D22^2/1000,1/2*D19*100/D21*D13*D22^2/1000))</f>
        <v>13.0515104492884</v>
      </c>
      <c r="E25" s="1098" t="n">
        <f aca="false">IF(OR(E13="自选",,E21=0,E14=0),"",IF(E18&gt;E19,1/2*E18*100/E21*E13*E22^2/1000,1/2*E19*100/E21*E13*E22^2/1000))</f>
        <v>8.62261533594721</v>
      </c>
      <c r="F25" s="1098" t="n">
        <f aca="false">IF(OR(F13="自选",,F21=0,F14=0),"",IF(F18&gt;F19,1/2*F18*100/F21*F13*F22^2/1000,1/2*F19*100/F21*F13*F22^2/1000))</f>
        <v>15.9570194542954</v>
      </c>
      <c r="G25" s="1098" t="n">
        <f aca="false">IF(OR(G13="自选",,G21=0,G14=0),"",IF(G18&gt;G19,1/2*G18*100/G21*G13*G22^2/1000,1/2*G19*100/G21*G13*G22^2/1000))</f>
        <v>61.3449569720414</v>
      </c>
      <c r="H25" s="1111" t="n">
        <f aca="false">IF(OR(H13="自选",,H21=0,H14=0),"",IF(H18&gt;H19,1/2*H18*100/H21*H13*H22^2/1000,1/2*H19*100/H21*H13*H22^2/1000))</f>
        <v>21.8839382636886</v>
      </c>
      <c r="I25" s="1111" t="n">
        <f aca="false">IF(OR(I13="自选",,I21=0,I14=0),"",IF(I18&gt;I19,1/2*I18*100/I21*I13*I22^2/1000,1/2*I19*100/I21*I13*I22^2/1000))</f>
        <v>18.0986421694161</v>
      </c>
      <c r="J25" s="1111" t="n">
        <f aca="false">IF(OR(J13="自选",,J21=0,J14=0),"",IF(J18&gt;J19,1/2*J18*100/J21*J13*J22^2/1000,1/2*J19*100/J21*J13*J22^2/1000))</f>
        <v>18.1004608999444</v>
      </c>
      <c r="K25" s="1111" t="n">
        <f aca="false">IF(OR(K13="自选",,K21=0,K14=0),"",IF(K18&gt;K19,1/2*K18*100/K21*K13*K22^2/1000,1/2*K19*100/K21*K13*K22^2/1000))</f>
        <v>4.7217272466353</v>
      </c>
      <c r="L25" s="1111" t="n">
        <f aca="false">IF(OR(L13="自选",,L21=0,L14=0),"",IF(L18&gt;L19,1/2*L18*100/L21*L13*L22^2/1000,1/2*L19*100/L21*L13*L22^2/1000))</f>
        <v>15.5676805389002</v>
      </c>
      <c r="M25" s="1111" t="n">
        <f aca="false">IF(OR(M13="自选",,M21=0,M14=0),"",IF(M18&gt;M19,1/2*M18*100/M21*M13*M22^2/1000,1/2*M19*100/M21*M13*M22^2/1000))</f>
        <v>0.620873136148617</v>
      </c>
      <c r="N25" s="1111" t="n">
        <f aca="false">IF(OR(N13="自选",,N21=0,N14=0),"",IF(N18&gt;N19,1/2*N18*100/N21*N13*N22^2/1000,1/2*N19*100/N21*N13*N22^2/1000))</f>
        <v>1.1321650472957</v>
      </c>
      <c r="O25" s="1111" t="n">
        <f aca="false">IF(OR(O13="自选",,O21=0,O14=0),"",IF(O18&gt;O19,1/2*O18*100/O21*O13*O22^2/1000,1/2*O19*100/O21*O13*O22^2/1000))</f>
        <v>15.5916891472369</v>
      </c>
      <c r="P25" s="1111" t="n">
        <f aca="false">IF(OR(P13="自选",,P21=0,P14=0),"",IF(P18&gt;P19,1/2*P18*100/P21*P13*P22^2/1000,1/2*P19*100/P21*P13*P22^2/1000))</f>
        <v>11.815596990866</v>
      </c>
      <c r="Q25" s="1111" t="n">
        <f aca="false">IF(OR(Q13="自选",,Q21=0,Q14=0),"",IF(Q18&gt;Q19,1/2*Q18*100/Q21*Q13*Q22^2/1000,1/2*Q19*100/Q21*Q13*Q22^2/1000))</f>
        <v>15.1723325652483</v>
      </c>
      <c r="R25" s="1111" t="n">
        <f aca="false">IF(OR(R13="自选",,R21=0,R14=0),"",IF(R18&gt;R19,1/2*R18*100/R21*R13*R22^2/1000,1/2*R19*100/R21*R13*R22^2/1000))</f>
        <v>15.2218495792545</v>
      </c>
      <c r="S25" s="1111" t="n">
        <f aca="false">IF(OR(S13="自选",,S21=0,S14=0),"",IF(S18&gt;S19,1/2*S18*100/S21*S13*S22^2/1000,1/2*S19*100/S21*S13*S22^2/1000))</f>
        <v>0.463954342095687</v>
      </c>
      <c r="T25" s="1111" t="n">
        <f aca="false">IF(OR(T13="自选",,T21=0,T14=0),"",IF(T18&gt;T19,1/2*T18*100/T21*T13*T22^2/1000,1/2*T19*100/T21*T13*T22^2/1000))</f>
        <v>0.488720507041144</v>
      </c>
      <c r="U25" s="1111" t="n">
        <f aca="false">IF(OR(U13="自选",,U21=0,U14=0),"",IF(U18&gt;U19,1/2*U18*100/U21*U13*U22^2/1000,1/2*U19*100/U21*U13*U22^2/1000))</f>
        <v>0.488786829821132</v>
      </c>
      <c r="V25" s="1111" t="n">
        <f aca="false">IF(OR(V13="自选",,V21=0,V14=0),"",IF(V18&gt;V19,1/2*V18*100/V21*V13*V22^2/1000,1/2*V19*100/V21*V13*V22^2/1000))</f>
        <v>11.2875121761973</v>
      </c>
      <c r="W25" s="1111" t="n">
        <f aca="false">IF(OR(W13="自选",,W21=0,W14=0),"",IF(W18&gt;W19,1/2*W18*100/W21*W13*W22^2/1000,1/2*W19*100/W21*W13*W22^2/1000))</f>
        <v>4.06897763277365</v>
      </c>
      <c r="X25" s="1111" t="n">
        <f aca="false">IF(OR(X13="自选",,X21=0,X14=0),"",IF(X18&gt;X19,1/2*X18*100/X21*X13*X22^2/1000,1/2*X19*100/X21*X13*X22^2/1000))</f>
        <v>21.8839382636886</v>
      </c>
      <c r="Y25" s="1111" t="n">
        <f aca="false">IF(OR(Y13="自选",,Y21=0,Y14=0),"",IF(Y18&gt;Y19,1/2*Y18*100/Y21*Y13*Y22^2/1000,1/2*Y19*100/Y21*Y13*Y22^2/1000))</f>
        <v>13.1928346039553</v>
      </c>
      <c r="Z25" s="1111" t="e">
        <f aca="false">IF(OR(Z13="自选",,Z21=0,Z14=0),"",IF(Z18&gt;Z19,1/2*Z18*100/Z21*Z13*Z22^2/1000,1/2*Z19*100/Z21*Z13*Z22^2/1000))</f>
        <v>#NUM!</v>
      </c>
      <c r="AA25" s="1111" t="n">
        <f aca="false">IF(OR(AA13="自选",,AA21=0,AA14=0),"",IF(AA18&gt;AA19,1/2*AA18*100/AA21*AA13*AA22^2/1000,1/2*AA19*100/AA21*AA13*AA22^2/1000))</f>
        <v>12.7885678838139</v>
      </c>
      <c r="AB25" s="1111" t="e">
        <f aca="false">IF(OR(AB13="自选",,AB21=0,AB14=0),"",IF(AB18&gt;AB19,1/2*AB18*100/AB21*AB13*AB22^2/1000,1/2*AB19*100/AB21*AB13*AB22^2/1000))</f>
        <v>#NUM!</v>
      </c>
      <c r="AC25" s="1111" t="n">
        <f aca="false">IF(OR(AC13="自选",,AC21=0,AC14=0),"",IF(AC18&gt;AC19,1/2*AC18*100/AC21*AC13*AC22^2/1000,1/2*AC19*100/AC21*AC13*AC22^2/1000))</f>
        <v>3.4584532571298</v>
      </c>
      <c r="AD25" s="1111" t="n">
        <f aca="false">IF(OR(AD13="自选",,AD21=0,AD14=0),"",IF(AD18&gt;AD19,1/2*AD18*100/AD21*AD13*AD22^2/1000,1/2*AD19*100/AD21*AD13*AD22^2/1000))</f>
        <v>3.06269689288099</v>
      </c>
      <c r="AE25" s="1111" t="n">
        <f aca="false">IF(OR(AE13="自选",,AE21=0,AE14=0),"",IF(AE18&gt;AE19,1/2*AE18*100/AE21*AE13*AE22^2/1000,1/2*AE19*100/AE21*AE13*AE22^2/1000))</f>
        <v>9.1517840262508</v>
      </c>
      <c r="AF25" s="1111" t="n">
        <f aca="false">IF(OR(AF13="自选",,AF21=0,AF14=0),"",IF(AF18&gt;AF19,1/2*AF18*100/AF21*AF13*AF22^2/1000,1/2*AF19*100/AF21*AF13*AF22^2/1000))</f>
        <v>23.5608242751283</v>
      </c>
      <c r="AG25" s="1111" t="n">
        <f aca="false">IF(OR(AG13="自选",,AG21=0,AG14=0),"",IF(AG18&gt;AG19,1/2*AG18*100/AG21*AG13*AG22^2/1000,1/2*AG19*100/AG21*AG13*AG22^2/1000))</f>
        <v>7.77677605342357</v>
      </c>
      <c r="AH25" s="1111" t="n">
        <f aca="false">IF(OR(AH13="自选",,AH21=0,AH14=0),"",IF(AH18&gt;AH19,1/2*AH18*100/AH21*AH13*AH22^2/1000,1/2*AH19*100/AH21*AH13*AH22^2/1000))</f>
        <v>1.30074665529816</v>
      </c>
      <c r="AI25" s="1111" t="n">
        <f aca="false">IF(OR(AI13="自选",,AI21=0,AI14=0),"",IF(AI18&gt;AI19,1/2*AI18*100/AI21*AI13*AI22^2/1000,1/2*AI19*100/AI21*AI13*AI22^2/1000))</f>
        <v>5.32910426258699</v>
      </c>
      <c r="AJ25" s="1111" t="n">
        <f aca="false">IF(OR(AJ13="自选",,AJ21=0,AJ14=0),"",IF(AJ18&gt;AJ19,1/2*AJ18*100/AJ21*AJ13*AJ22^2/1000,1/2*AJ19*100/AJ21*AJ13*AJ22^2/1000))</f>
        <v>7.64250523198297</v>
      </c>
      <c r="AK25" s="1111" t="n">
        <f aca="false">IF(OR(AK13="自选",,AK21=0,AK14=0),"",IF(AK18&gt;AK19,1/2*AK18*100/AK21*AK13*AK22^2/1000,1/2*AK19*100/AK21*AK13*AK22^2/1000))</f>
        <v>6.4606599021765</v>
      </c>
      <c r="AL25" s="1111" t="n">
        <f aca="false">IF(OR(AL13="自选",,AL21=0,AL14=0),"",IF(AL18&gt;AL19,1/2*AL18*100/AL21*AL13*AL22^2/1000,1/2*AL19*100/AL21*AL13*AL22^2/1000))</f>
        <v>3.51455212999871</v>
      </c>
      <c r="AM25" s="1111" t="n">
        <f aca="false">IF(OR(AM13="自选",,AM21=0,AM14=0),"",IF(AM18&gt;AM19,1/2*AM18*100/AM21*AM13*AM22^2/1000,1/2*AM19*100/AM21*AM13*AM22^2/1000))</f>
        <v>0.0148116234981103</v>
      </c>
      <c r="AN25" s="1111" t="n">
        <f aca="false">IF(OR(AN13="自选",,AN21=0,AN14=0),"",IF(AN18&gt;AN19,1/2*AN18*100/AN21*AN13*AN22^2/1000,1/2*AN19*100/AN21*AN13*AN22^2/1000))</f>
        <v>0.0181475097789153</v>
      </c>
      <c r="AO25" s="1111" t="n">
        <f aca="false">IF(OR(AO13="自选",,AO21=0,AO14=0),"",IF(AO18&gt;AO19,1/2*AO18*100/AO21*AO13*AO22^2/1000,1/2*AO19*100/AO21*AO13*AO22^2/1000))</f>
        <v>0.0207977022403591</v>
      </c>
      <c r="AP25" s="1111" t="n">
        <f aca="false">IF(OR(AP13="自选",,AP21=0,AP14=0),"",IF(AP18&gt;AP19,1/2*AP18*100/AP21*AP13*AP22^2/1000,1/2*AP19*100/AP21*AP13*AP22^2/1000))</f>
        <v>0.023239599322455</v>
      </c>
      <c r="AQ25" s="1111" t="n">
        <f aca="false">IF(OR(AQ13="自选",,AQ21=0,AQ14=0),"",IF(AQ18&gt;AQ19,1/2*AQ18*100/AQ21*AQ13*AQ22^2/1000,1/2*AQ19*100/AQ21*AQ13*AQ22^2/1000))</f>
        <v>0.0249751292537392</v>
      </c>
      <c r="AR25" s="1111" t="n">
        <f aca="false">IF(OR(AR13="自选",,AR21=0,AR14=0),"",IF(AR18&gt;AR19,1/2*AR18*100/AR21*AR13*AR22^2/1000,1/2*AR19*100/AR21*AR13*AR22^2/1000))</f>
        <v>1.74520366675126</v>
      </c>
      <c r="AS25" s="1111" t="n">
        <f aca="false">IF(OR(AS13="自选",,AS21=0,AS14=0),"",IF(AS18&gt;AS19,1/2*AS18*100/AS21*AS13*AS22^2/1000,1/2*AS19*100/AS21*AS13*AS22^2/1000))</f>
        <v>16.0341035050074</v>
      </c>
      <c r="AT25" s="1111" t="n">
        <f aca="false">IF(OR(AT13="自选",,AT21=0,AT14=0),"",IF(AT18&gt;AT19,1/2*AT18*100/AT21*AT13*AT22^2/1000,1/2*AT19*100/AT21*AT13*AT22^2/1000))</f>
        <v>15.5888644536279</v>
      </c>
      <c r="AU25" s="1111" t="n">
        <f aca="false">IF(OR(AU13="自选",,AU21=0,AU14=0),"",IF(AU18&gt;AU19,1/2*AU18*100/AU21*AU13*AU22^2/1000,1/2*AU19*100/AU21*AU13*AU22^2/1000))</f>
        <v>15.5865708867403</v>
      </c>
      <c r="AV25" s="1111" t="n">
        <f aca="false">IF(OR(AV13="自选",,AV21=0,AV14=0),"",IF(AV18&gt;AV19,1/2*AV18*100/AV21*AV13*AV22^2/1000,1/2*AV19*100/AV21*AV13*AV22^2/1000))</f>
        <v>37.4835999025761</v>
      </c>
      <c r="AW25" s="1111" t="n">
        <f aca="false">IF(OR(AW13="自选",,AW21=0,AW14=0),"",IF(AW18&gt;AW19,1/2*AW18*100/AW21*AW13*AW22^2/1000,1/2*AW19*100/AW21*AW13*AW22^2/1000))</f>
        <v>3.53887036469712</v>
      </c>
      <c r="AX25" s="1111" t="n">
        <f aca="false">IF(OR(AX13="自选",,AX21=0,AX14=0),"",IF(AX18&gt;AX19,1/2*AX18*100/AX21*AX13*AX22^2/1000,1/2*AX19*100/AX21*AX13*AX22^2/1000))</f>
        <v>2.13814551599439</v>
      </c>
      <c r="AY25" s="1111" t="n">
        <f aca="false">IF(OR(AY13="自选",,AY21=0,AY14=0),"",IF(AY18&gt;AY19,1/2*AY18*100/AY21*AY13*AY22^2/1000,1/2*AY19*100/AY21*AY13*AY22^2/1000))</f>
        <v>2.26891270822463</v>
      </c>
      <c r="AZ25" s="1111" t="n">
        <f aca="false">IF(OR(AZ13="自选",,AZ21=0,AZ14=0),"",IF(AZ18&gt;AZ19,1/2*AZ18*100/AZ21*AZ13*AZ22^2/1000,1/2*AZ19*100/AZ21*AZ13*AZ22^2/1000))</f>
        <v>0.000897440558799911</v>
      </c>
      <c r="BA25" s="1111" t="n">
        <f aca="false">IF(OR(BA13="自选",,BA21=0,BA14=0),"",IF(BA18&gt;BA19,1/2*BA18*100/BA21*BA13*BA22^2/1000,1/2*BA19*100/BA21*BA13*BA22^2/1000))</f>
        <v>0.514551445260872</v>
      </c>
      <c r="BB25" s="1111" t="n">
        <f aca="false">IF(OR(BB13="自选",,BB21=0,BB14=0),"",IF(BB18&gt;BB19,1/2*BB18*100/BB21*BB13*BB22^2/1000,1/2*BB19*100/BB21*BB13*BB22^2/1000))</f>
        <v>0.525834475307371</v>
      </c>
      <c r="BC25" s="1111" t="n">
        <f aca="false">IF(OR(BC13="自选",,BC21=0,BC14=0),"",IF(BC18&gt;BC19,1/2*BC18*100/BC21*BC13*BC22^2/1000,1/2*BC19*100/BC21*BC13*BC22^2/1000))</f>
        <v>0.684831946288203</v>
      </c>
      <c r="BD25" s="1111" t="n">
        <f aca="false">IF(OR(BD13="自选",,BD21=0,BD14=0),"",IF(BD18&gt;BD19,1/2*BD18*100/BD21*BD13*BD22^2/1000,1/2*BD19*100/BD21*BD13*BD22^2/1000))</f>
        <v>0.980976692340519</v>
      </c>
      <c r="BE25" s="1111" t="n">
        <f aca="false">IF(OR(BE13="自选",,BE21=0,BE14=0),"",IF(BE18&gt;BE19,1/2*BE18*100/BE21*BE13*BE22^2/1000,1/2*BE19*100/BE21*BE13*BE22^2/1000))</f>
        <v>2.24458283486044</v>
      </c>
      <c r="BF25" s="1111" t="n">
        <f aca="false">IF(OR(BF13="自选",,BF21=0,BF14=0),"",IF(BF18&gt;BF19,1/2*BF18*100/BF21*BF13*BF22^2/1000,1/2*BF19*100/BF21*BF13*BF22^2/1000))</f>
        <v>4.96374568556693</v>
      </c>
      <c r="BG25" s="1111" t="n">
        <f aca="false">IF(OR(BG13="自选",,BG21=0,BG14=0),"",IF(BG18&gt;BG19,1/2*BG18*100/BG21*BG13*BG22^2/1000,1/2*BG19*100/BG21*BG13*BG22^2/1000))</f>
        <v>5.20175840818799</v>
      </c>
      <c r="BH25" s="1111" t="n">
        <f aca="false">IF(OR(BH13="自选",,BH21=0,BH14=0),"",IF(BH18&gt;BH19,1/2*BH18*100/BH21*BH13*BH22^2/1000,1/2*BH19*100/BH21*BH13*BH22^2/1000))</f>
        <v>7.80245001743553</v>
      </c>
      <c r="BI25" s="1111" t="n">
        <f aca="false">IF(OR(BI13="自选",,BI21=0,BI14=0),"",IF(BI18&gt;BI19,1/2*BI18*100/BI21*BI13*BI22^2/1000,1/2*BI19*100/BI21*BI13*BI22^2/1000))</f>
        <v>14.8918890434646</v>
      </c>
      <c r="BJ25" s="1111" t="n">
        <f aca="false">IF(OR(BJ13="自选",,BJ21=0,BJ14=0),"",IF(BJ18&gt;BJ19,1/2*BJ18*100/BJ21*BJ13*BJ22^2/1000,1/2*BJ19*100/BJ21*BJ13*BJ22^2/1000))</f>
        <v>19.0753772191894</v>
      </c>
      <c r="BK25" s="1111" t="n">
        <f aca="false">IF(OR(BK13="自选",,BK21=0,BK14=0),"",IF(BK18&gt;BK19,1/2*BK18*100/BK21*BK13*BK22^2/1000,1/2*BK19*100/BK21*BK13*BK22^2/1000))</f>
        <v>10.3095176155849</v>
      </c>
      <c r="BL25" s="1111" t="n">
        <f aca="false">IF(OR(BL13="自选",,BL21=0,BL14=0),"",IF(BL18&gt;BL19,1/2*BL18*100/BL21*BL13*BL22^2/1000,1/2*BL19*100/BL21*BL13*BL22^2/1000))</f>
        <v>13.070855174946</v>
      </c>
      <c r="BM25" s="1111" t="n">
        <f aca="false">IF(OR(BM13="自选",,BM21=0,BM14=0),"",IF(BM18&gt;BM19,1/2*BM18*100/BM21*BM13*BM22^2/1000,1/2*BM19*100/BM21*BM13*BM22^2/1000))</f>
        <v>13.1551832728488</v>
      </c>
      <c r="BN25" s="1111" t="n">
        <f aca="false">IF(OR(BN13="自选",,BN21=0,BN14=0),"",IF(BN18&gt;BN19,1/2*BN18*100/BN21*BN13*BN22^2/1000,1/2*BN19*100/BN21*BN13*BN22^2/1000))</f>
        <v>15.9793625904078</v>
      </c>
      <c r="BO25" s="1111" t="n">
        <f aca="false">IF(OR(BO13="自选",,BO21=0,BO14=0),"",IF(BO18&gt;BO19,1/2*BO18*100/BO21*BO13*BO22^2/1000,1/2*BO19*100/BO21*BO13*BO22^2/1000))</f>
        <v>15.7834688980069</v>
      </c>
      <c r="BP25" s="1111" t="n">
        <f aca="false">IF(OR(BP13="自选",,BP21=0,BP14=0),"",IF(BP18&gt;BP19,1/2*BP18*100/BP21*BP13*BP22^2/1000,1/2*BP19*100/BP21*BP13*BP22^2/1000))</f>
        <v>16.5107358620411</v>
      </c>
      <c r="BQ25" s="1111" t="n">
        <f aca="false">IF(OR(BQ13="自选",,BQ21=0,BQ14=0),"",IF(BQ18&gt;BQ19,1/2*BQ18*100/BQ21*BQ13*BQ22^2/1000,1/2*BQ19*100/BQ21*BQ13*BQ22^2/1000))</f>
        <v>6.70135897575259</v>
      </c>
      <c r="BR25" s="1111" t="n">
        <f aca="false">IF(OR(BR13="自选",,BR21=0,BR14=0),"",IF(BR18&gt;BR19,1/2*BR18*100/BR21*BR13*BR22^2/1000,1/2*BR19*100/BR21*BR13*BR22^2/1000))</f>
        <v>9.31880490425075</v>
      </c>
      <c r="BS25" s="1111" t="n">
        <f aca="false">IF(OR(BS13="自选",,BS21=0,BS14=0),"",IF(BS18&gt;BS19,1/2*BS18*100/BS21*BS13*BS22^2/1000,1/2*BS19*100/BS21*BS13*BS22^2/1000))</f>
        <v>9.31880490425075</v>
      </c>
      <c r="BT25" s="1111" t="n">
        <f aca="false">IF(OR(BT13="自选",,BT21=0,BT14=0),"",IF(BT18&gt;BT19,1/2*BT18*100/BT21*BT13*BT22^2/1000,1/2*BT19*100/BT21*BT13*BT22^2/1000))</f>
        <v>9.31322794528701</v>
      </c>
      <c r="BU25" s="1111" t="n">
        <f aca="false">IF(OR(BU13="自选",,BU21=0,BU14=0),"",IF(BU18&gt;BU19,1/2*BU18*100/BU21*BU13*BU22^2/1000,1/2*BU19*100/BU21*BU13*BU22^2/1000))</f>
        <v>3.99373927914919</v>
      </c>
      <c r="BV25" s="1111" t="n">
        <f aca="false">IF(OR(BV13="自选",,BV21=0,BV14=0),"",IF(BV18&gt;BV19,1/2*BV18*100/BV21*BV13*BV22^2/1000,1/2*BV19*100/BV21*BV13*BV22^2/1000))</f>
        <v>6.41828679761577</v>
      </c>
      <c r="BW25" s="1111" t="n">
        <f aca="false">IF(OR(BW13="自选",,BW21=0,BW14=0),"",IF(BW18&gt;BW19,1/2*BW18*100/BW21*BW13*BW22^2/1000,1/2*BW19*100/BW21*BW13*BW22^2/1000))</f>
        <v>2.91323961708038</v>
      </c>
      <c r="BX25" s="1111" t="n">
        <f aca="false">IF(OR(BX13="自选",,BX21=0,BX14=0),"",IF(BX18&gt;BX19,1/2*BX18*100/BX21*BX13*BX22^2/1000,1/2*BX19*100/BX21*BX13*BX22^2/1000))</f>
        <v>9.1201015602352</v>
      </c>
      <c r="BY25" s="1111" t="n">
        <f aca="false">IF(OR(BY13="自选",,BY21=0,BY14=0),"",IF(BY18&gt;BY19,1/2*BY18*100/BY21*BY13*BY22^2/1000,1/2*BY19*100/BY21*BY13*BY22^2/1000))</f>
        <v>8.06216304621226</v>
      </c>
      <c r="BZ25" s="1111" t="n">
        <f aca="false">IF(OR(BZ13="自选",,BZ21=0,BZ14=0),"",IF(BZ18&gt;BZ19,1/2*BZ18*100/BZ21*BZ13*BZ22^2/1000,1/2*BZ19*100/BZ21*BZ13*BZ22^2/1000))</f>
        <v>7.96829018117227</v>
      </c>
      <c r="CA25" s="1111" t="n">
        <f aca="false">IF(OR(CA13="自选",,CA21=0,CA14=0),"",IF(CA18&gt;CA19,1/2*CA18*100/CA21*CA13*CA22^2/1000,1/2*CA19*100/CA21*CA13*CA22^2/1000))</f>
        <v>22.2535431968281</v>
      </c>
      <c r="CB25" s="1111" t="n">
        <f aca="false">IF(OR(CB13="自选",,CB21=0,CB14=0),"",IF(CB18&gt;CB19,1/2*CB18*100/CB21*CB13*CB22^2/1000,1/2*CB19*100/CB21*CB13*CB22^2/1000))</f>
        <v>13.3991457104128</v>
      </c>
      <c r="CC25" s="1111" t="n">
        <f aca="false">IF(OR(CC13="自选",,CC21=0,CC14=0),"",IF(CC18&gt;CC19,1/2*CC18*100/CC21*CC13*CC22^2/1000,1/2*CC19*100/CC21*CC13*CC22^2/1000))</f>
        <v>3.81159107967119</v>
      </c>
      <c r="CD25" s="1111" t="n">
        <f aca="false">IF(OR(CD13="自选",,CD21=0,CD14=0),"",IF(CD18&gt;CD19,1/2*CD18*100/CD21*CD13*CD22^2/1000,1/2*CD19*100/CD21*CD13*CD22^2/1000))</f>
        <v>6.3869904578274</v>
      </c>
      <c r="CE25" s="1111" t="n">
        <f aca="false">IF(OR(CE13="自选",,CE21=0,CE14=0),"",IF(CE18&gt;CE19,1/2*CE18*100/CE21*CE13*CE22^2/1000,1/2*CE19*100/CE21*CE13*CE22^2/1000))</f>
        <v>1.9384442769609</v>
      </c>
      <c r="CF25" s="1111" t="n">
        <f aca="false">IF(OR(CF13="自选",,CF21=0,CF14=0),"",IF(CF18&gt;CF19,1/2*CF18*100/CF21*CF13*CF22^2/1000,1/2*CF19*100/CF21*CF13*CF22^2/1000))</f>
        <v>2.88408357877088</v>
      </c>
      <c r="CG25" s="1111" t="n">
        <f aca="false">IF(OR(CG13="自选",,CG21=0,CG14=0),"",IF(CG18&gt;CG19,1/2*CG18*100/CG21*CG13*CG22^2/1000,1/2*CG19*100/CG21*CG13*CG22^2/1000))</f>
        <v>6.11937231147402</v>
      </c>
      <c r="CH25" s="1111" t="n">
        <f aca="false">IF(OR(CH13="自选",,CH21=0,CH14=0),"",IF(CH18&gt;CH19,1/2*CH18*100/CH21*CH13*CH22^2/1000,1/2*CH19*100/CH21*CH13*CH22^2/1000))</f>
        <v>12.5921494988445</v>
      </c>
      <c r="CI25" s="1111" t="n">
        <f aca="false">IF(OR(CI13="自选",,CI21=0,CI14=0),"",IF(CI18&gt;CI19,1/2*CI18*100/CI21*CI13*CI22^2/1000,1/2*CI19*100/CI21*CI13*CI22^2/1000))</f>
        <v>15.5694766344712</v>
      </c>
      <c r="CJ25" s="1111" t="n">
        <f aca="false">IF(OR(CJ13="自选",,CJ21=0,CJ14=0),"",IF(CJ18&gt;CJ19,1/2*CJ18*100/CJ21*CJ13*CJ22^2/1000,1/2*CJ19*100/CJ21*CJ13*CJ22^2/1000))</f>
        <v>0.979649660234122</v>
      </c>
      <c r="CK25" s="1111" t="n">
        <f aca="false">IF(OR(CK13="自选",,CK21=0,CK14=0),"",IF(CK18&gt;CK19,1/2*CK18*100/CK21*CK13*CK22^2/1000,1/2*CK19*100/CK21*CK13*CK22^2/1000))</f>
        <v>1.10460134676064</v>
      </c>
      <c r="CL25" s="1111" t="n">
        <f aca="false">IF(OR(CL13="自选",,CL21=0,CL14=0),"",IF(CL18&gt;CL19,1/2*CL18*100/CL21*CL13*CL22^2/1000,1/2*CL19*100/CL21*CL13*CL22^2/1000))</f>
        <v>1.54719309338376</v>
      </c>
      <c r="CM25" s="1111" t="n">
        <f aca="false">IF(OR(CM13="自选",,CM21=0,CM14=0),"",IF(CM18&gt;CM19,1/2*CM18*100/CM21*CM13*CM22^2/1000,1/2*CM19*100/CM21*CM13*CM22^2/1000))</f>
        <v>1.2329956891281</v>
      </c>
      <c r="CN25" s="1111" t="n">
        <f aca="false">IF(OR(CN13="自选",,CN21=0,CN14=0),"",IF(CN18&gt;CN19,1/2*CN18*100/CN21*CN13*CN22^2/1000,1/2*CN19*100/CN21*CN13*CN22^2/1000))</f>
        <v>5.77897157741898</v>
      </c>
      <c r="CO25" s="1111" t="n">
        <f aca="false">IF(OR(CO13="自选",,CO21=0,CO14=0),"",IF(CO18&gt;CO19,1/2*CO18*100/CO21*CO13*CO22^2/1000,1/2*CO19*100/CO21*CO13*CO22^2/1000))</f>
        <v>17.0110027431938</v>
      </c>
      <c r="CP25" s="1111" t="n">
        <f aca="false">IF(OR(CP13="自选",,CP21=0,CP14=0),"",IF(CP18&gt;CP19,1/2*CP18*100/CP21*CP13*CP22^2/1000,1/2*CP19*100/CP21*CP13*CP22^2/1000))</f>
        <v>6.09454965814696</v>
      </c>
      <c r="CQ25" s="1111" t="n">
        <f aca="false">IF(OR(CQ13="自选",,CQ21=0,CQ14=0),"",IF(CQ18&gt;CQ19,1/2*CQ18*100/CQ21*CQ13*CQ22^2/1000,1/2*CQ19*100/CQ21*CQ13*CQ22^2/1000))</f>
        <v>5.03802717333777</v>
      </c>
      <c r="CR25" s="1111" t="n">
        <f aca="false">IF(OR(CR13="自选",,CR21=0,CR14=0),"",IF(CR18&gt;CR19,1/2*CR18*100/CR21*CR13*CR22^2/1000,1/2*CR19*100/CR21*CR13*CR22^2/1000))</f>
        <v>15.4805857457158</v>
      </c>
      <c r="CS25" s="1111" t="n">
        <f aca="false">IF(OR(CS13="自选",,CS21=0,CS14=0),"",IF(CS18&gt;CS19,1/2*CS18*100/CS21*CS13*CS22^2/1000,1/2*CS19*100/CS21*CS13*CS22^2/1000))</f>
        <v>1.46502727289753</v>
      </c>
      <c r="CT25" s="1111" t="n">
        <f aca="false">IF(OR(CT13="自选",,CT21=0,CT14=0),"",IF(CT18&gt;CT19,1/2*CT18*100/CT21*CT13*CT22^2/1000,1/2*CT19*100/CT21*CT13*CT22^2/1000))</f>
        <v>1.58275267875537</v>
      </c>
      <c r="CU25" s="1111" t="n">
        <f aca="false">IF(OR(CU13="自选",,CU21=0,CU14=0),"",IF(CU18&gt;CU19,1/2*CU18*100/CU21*CU13*CU22^2/1000,1/2*CU19*100/CU21*CU13*CU22^2/1000))</f>
        <v>3.22941202247352</v>
      </c>
      <c r="CV25" s="1111" t="n">
        <f aca="false">IF(OR(CV13="自选",,CV21=0,CV14=0),"",IF(CV18&gt;CV19,1/2*CV18*100/CV21*CV13*CV22^2/1000,1/2*CV19*100/CV21*CV13*CV22^2/1000))</f>
        <v>3.55235322472087</v>
      </c>
      <c r="CW25" s="1111" t="n">
        <f aca="false">IF(OR(CW13="自选",,CW21=0,CW14=0),"",IF(CW18&gt;CW19,1/2*CW18*100/CW21*CW13*CW22^2/1000,1/2*CW19*100/CW21*CW13*CW22^2/1000))</f>
        <v>6.42594892342218</v>
      </c>
      <c r="CX25" s="1111" t="n">
        <f aca="false">IF(OR(CX13="自选",,CX21=0,CX14=0),"",IF(CX18&gt;CX19,1/2*CX18*100/CX21*CX13*CX22^2/1000,1/2*CX19*100/CX21*CX13*CX22^2/1000))</f>
        <v>3.18422150710897</v>
      </c>
      <c r="CY25" s="1111" t="n">
        <f aca="false">IF(OR(CY13="自选",,CY21=0,CY14=0),"",IF(CY18&gt;CY19,1/2*CY18*100/CY21*CY13*CY22^2/1000,1/2*CY19*100/CY21*CY13*CY22^2/1000))</f>
        <v>2.5949331784903</v>
      </c>
      <c r="CZ25" s="1111" t="n">
        <f aca="false">IF(OR(CZ13="自选",,CZ21=0,CZ14=0),"",IF(CZ18&gt;CZ19,1/2*CZ18*100/CZ21*CZ13*CZ22^2/1000,1/2*CZ19*100/CZ21*CZ13*CZ22^2/1000))</f>
        <v>2.75262592818986</v>
      </c>
      <c r="DA25" s="1111" t="n">
        <f aca="false">IF(OR(DA13="自选",,DA21=0,DA14=0),"",IF(DA18&gt;DA19,1/2*DA18*100/DA21*DA13*DA22^2/1000,1/2*DA19*100/DA21*DA13*DA22^2/1000))</f>
        <v>0.129768641530176</v>
      </c>
      <c r="DB25" s="1111" t="n">
        <f aca="false">IF(OR(DB13="自选",,DB21=0,DB14=0),"",IF(DB18&gt;DB19,1/2*DB18*100/DB21*DB13*DB22^2/1000,1/2*DB19*100/DB21*DB13*DB22^2/1000))</f>
        <v>2.43571893396029</v>
      </c>
      <c r="DC25" s="1111" t="n">
        <f aca="false">IF(OR(DC13="自选",,DC21=0,DC14=0),"",IF(DC18&gt;DC19,1/2*DC18*100/DC21*DC13*DC22^2/1000,1/2*DC19*100/DC21*DC13*DC22^2/1000))</f>
        <v>12.3833452401515</v>
      </c>
      <c r="DD25" s="1111" t="n">
        <f aca="false">IF(OR(DD13="自选",,DD21=0,DD14=0),"",IF(DD18&gt;DD19,1/2*DD18*100/DD21*DD13*DD22^2/1000,1/2*DD19*100/DD21*DD13*DD22^2/1000))</f>
        <v>1.6784876882863</v>
      </c>
      <c r="DE25" s="1111" t="n">
        <f aca="false">IF(OR(DE13="自选",,DE21=0,DE14=0),"",IF(DE18&gt;DE19,1/2*DE18*100/DE21*DE13*DE22^2/1000,1/2*DE19*100/DE21*DE13*DE22^2/1000))</f>
        <v>3.00633292906472</v>
      </c>
      <c r="DF25" s="1111" t="n">
        <f aca="false">IF(OR(DF13="自选",,DF21=0,DF14=0),"",IF(DF18&gt;DF19,1/2*DF18*100/DF21*DF13*DF22^2/1000,1/2*DF19*100/DF21*DF13*DF22^2/1000))</f>
        <v>2.96134142866196</v>
      </c>
      <c r="DG25" s="1111" t="n">
        <f aca="false">IF(OR(DG13="自选",,DG21=0,DG14=0),"",IF(DG18&gt;DG19,1/2*DG18*100/DG21*DG13*DG22^2/1000,1/2*DG19*100/DG21*DG13*DG22^2/1000))</f>
        <v>11.8918552109364</v>
      </c>
      <c r="DH25" s="1111" t="n">
        <f aca="false">IF(OR(DH13="自选",,DH21=0,DH14=0),"",IF(DH18&gt;DH19,1/2*DH18*100/DH21*DH13*DH22^2/1000,1/2*DH19*100/DH21*DH13*DH22^2/1000))</f>
        <v>2.56365202010572</v>
      </c>
      <c r="DI25" s="1111" t="n">
        <f aca="false">IF(OR(DI13="自选",,DI21=0,DI14=0),"",IF(DI18&gt;DI19,1/2*DI18*100/DI21*DI13*DI22^2/1000,1/2*DI19*100/DI21*DI13*DI22^2/1000))</f>
        <v>14.9152525714218</v>
      </c>
      <c r="DJ25" s="1111" t="n">
        <f aca="false">IF(OR(DJ13="自选",,DJ21=0,DJ14=0),"",IF(DJ18&gt;DJ19,1/2*DJ18*100/DJ21*DJ13*DJ22^2/1000,1/2*DJ19*100/DJ21*DJ13*DJ22^2/1000))</f>
        <v>15.0807938466105</v>
      </c>
      <c r="DK25" s="1111" t="n">
        <f aca="false">IF(OR(DK13="自选",,DK21=0,DK14=0),"",IF(DK18&gt;DK19,1/2*DK18*100/DK21*DK13*DK22^2/1000,1/2*DK19*100/DK21*DK13*DK22^2/1000))</f>
        <v>15.0848336487067</v>
      </c>
      <c r="DL25" s="1111" t="n">
        <f aca="false">IF(OR(DL13="自选",,DL21=0,DL14=0),"",IF(DL18&gt;DL19,1/2*DL18*100/DL21*DL13*DL22^2/1000,1/2*DL19*100/DL21*DL13*DL22^2/1000))</f>
        <v>5.59361465481049</v>
      </c>
      <c r="DM25" s="1111" t="n">
        <f aca="false">IF(OR(DM13="自选",,DM21=0,DM14=0),"",IF(DM18&gt;DM19,1/2*DM18*100/DM21*DM13*DM22^2/1000,1/2*DM19*100/DM21*DM13*DM22^2/1000))</f>
        <v>5.25251664044914</v>
      </c>
      <c r="DN25" s="1111" t="n">
        <f aca="false">IF(OR(DN13="自选",,DN21=0,DN14=0),"",IF(DN18&gt;DN19,1/2*DN18*100/DN21*DN13*DN22^2/1000,1/2*DN19*100/DN21*DN13*DN22^2/1000))</f>
        <v>13.4838622161848</v>
      </c>
      <c r="DO25" s="1111" t="n">
        <f aca="false">IF(OR(DO13="自选",,DO21=0,DO14=0),"",IF(DO18&gt;DO19,1/2*DO18*100/DO21*DO13*DO22^2/1000,1/2*DO19*100/DO21*DO13*DO22^2/1000))</f>
        <v>13.4738203057022</v>
      </c>
      <c r="DP25" s="1111" t="n">
        <f aca="false">IF(OR(DP13="自选",,DP21=0,DP14=0),"",IF(DP18&gt;DP19,1/2*DP18*100/DP21*DP13*DP22^2/1000,1/2*DP19*100/DP21*DP13*DP22^2/1000))</f>
        <v>13.4986900697927</v>
      </c>
      <c r="DQ25" s="1111" t="n">
        <f aca="false">IF(OR(DQ13="自选",,DQ21=0,DQ14=0),"",IF(DQ18&gt;DQ19,1/2*DQ18*100/DQ21*DQ13*DQ22^2/1000,1/2*DQ19*100/DQ21*DQ13*DQ22^2/1000))</f>
        <v>13.508678219137</v>
      </c>
      <c r="DR25" s="1111" t="n">
        <f aca="false">IF(OR(DR13="自选",,DR21=0,DR14=0),"",IF(DR18&gt;DR19,1/2*DR18*100/DR21*DR13*DR22^2/1000,1/2*DR19*100/DR21*DR13*DR22^2/1000))</f>
        <v>21.3265436347525</v>
      </c>
      <c r="DS25" s="1111" t="n">
        <f aca="false">IF(OR(DS13="自选",,DS21=0,DS14=0),"",IF(DS18&gt;DS19,1/2*DS18*100/DS21*DS13*DS22^2/1000,1/2*DS19*100/DS21*DS13*DS22^2/1000))</f>
        <v>58.6133621469317</v>
      </c>
      <c r="DT25" s="1111" t="n">
        <f aca="false">IF(OR(DT13="自选",,DT21=0,DT14=0),"",IF(DT18&gt;DT19,1/2*DT18*100/DT21*DT13*DT22^2/1000,1/2*DT19*100/DT21*DT13*DT22^2/1000))</f>
        <v>6.60793830057616</v>
      </c>
      <c r="DU25" s="1111" t="n">
        <f aca="false">IF(OR(DU13="自选",,DU21=0,DU14=0),"",IF(DU18&gt;DU19,1/2*DU18*100/DU21*DU13*DU22^2/1000,1/2*DU19*100/DU21*DU13*DU22^2/1000))</f>
        <v>2.3978705374834</v>
      </c>
      <c r="DV25" s="1111" t="n">
        <f aca="false">IF(OR(DV13="自选",,DV21=0,DV14=0),"",IF(DV18&gt;DV19,1/2*DV18*100/DV21*DV13*DV22^2/1000,1/2*DV19*100/DV21*DV13*DV22^2/1000))</f>
        <v>17.0197255620622</v>
      </c>
      <c r="DW25" s="1111" t="n">
        <f aca="false">IF(OR(DW13="自选",,DW21=0,DW14=0),"",IF(DW18&gt;DW19,1/2*DW18*100/DW21*DW13*DW22^2/1000,1/2*DW19*100/DW21*DW13*DW22^2/1000))</f>
        <v>17.4983027459703</v>
      </c>
      <c r="DX25" s="1111" t="n">
        <f aca="false">IF(OR(DX13="自选",,DX21=0,DX14=0),"",IF(DX18&gt;DX19,1/2*DX18*100/DX21*DX13*DX22^2/1000,1/2*DX19*100/DX21*DX13*DX22^2/1000))</f>
        <v>0.587381910555801</v>
      </c>
      <c r="DY25" s="1111" t="n">
        <f aca="false">IF(OR(DY13="自选",,DY21=0,DY14=0),"",IF(DY18&gt;DY19,1/2*DY18*100/DY21*DY13*DY22^2/1000,1/2*DY19*100/DY21*DY13*DY22^2/1000))</f>
        <v>0.587455846223313</v>
      </c>
      <c r="DZ25" s="1111" t="n">
        <f aca="false">IF(OR(DZ13="自选",,DZ21=0,DZ14=0),"",IF(DZ18&gt;DZ19,1/2*DZ18*100/DZ21*DZ13*DZ22^2/1000,1/2*DZ19*100/DZ21*DZ13*DZ22^2/1000))</f>
        <v>1.46442531128833</v>
      </c>
      <c r="EA25" s="1111" t="n">
        <f aca="false">IF(OR(EA13="自选",,EA21=0,EA14=0),"",IF(EA18&gt;EA19,1/2*EA18*100/EA21*EA13*EA22^2/1000,1/2*EA19*100/EA21*EA13*EA22^2/1000))</f>
        <v>14.2432121385358</v>
      </c>
      <c r="EB25" s="1111" t="n">
        <f aca="false">IF(OR(EB13="自选",,EB21=0,EB14=0),"",IF(EB18&gt;EB19,1/2*EB18*100/EB21*EB13*EB22^2/1000,1/2*EB19*100/EB21*EB13*EB22^2/1000))</f>
        <v>12.976284965402</v>
      </c>
      <c r="EC25" s="1111" t="n">
        <f aca="false">IF(OR(EC13="自选",,EC21=0,EC14=0),"",IF(EC18&gt;EC19,1/2*EC18*100/EC21*EC13*EC22^2/1000,1/2*EC19*100/EC21*EC13*EC22^2/1000))</f>
        <v>16.1548597442271</v>
      </c>
      <c r="ED25" s="1111" t="n">
        <f aca="false">IF(OR(ED13="自选",,ED21=0,ED14=0),"",IF(ED18&gt;ED19,1/2*ED18*100/ED21*ED13*ED22^2/1000,1/2*ED19*100/ED21*ED13*ED22^2/1000))</f>
        <v>20.6012023729158</v>
      </c>
      <c r="EE25" s="1111" t="n">
        <f aca="false">IF(OR(EE13="自选",,EE21=0,EE14=0),"",IF(EE18&gt;EE19,1/2*EE18*100/EE21*EE13*EE22^2/1000,1/2*EE19*100/EE21*EE13*EE22^2/1000))</f>
        <v>1.00720728531958</v>
      </c>
      <c r="EF25" s="1111" t="n">
        <f aca="false">IF(OR(EF13="自选",,EF21=0,EF14=0),"",IF(EF18&gt;EF19,1/2*EF18*100/EF21*EF13*EF22^2/1000,1/2*EF19*100/EF21*EF13*EF22^2/1000))</f>
        <v>4.40276086210816</v>
      </c>
      <c r="EG25" s="1111" t="n">
        <f aca="false">IF(OR(EG13="自选",,EG21=0,EG14=0),"",IF(EG18&gt;EG19,1/2*EG18*100/EG21*EG13*EG22^2/1000,1/2*EG19*100/EG21*EG13*EG22^2/1000))</f>
        <v>1.53095507368576</v>
      </c>
      <c r="EH25" s="1111" t="n">
        <f aca="false">IF(OR(EH13="自选",,EH21=0,EH14=0),"",IF(EH18&gt;EH19,1/2*EH18*100/EH21*EH13*EH22^2/1000,1/2*EH19*100/EH21*EH13*EH22^2/1000))</f>
        <v>13.4651487642734</v>
      </c>
      <c r="EI25" s="1111" t="n">
        <f aca="false">IF(OR(EI13="自选",,EI21=0,EI14=0),"",IF(EI18&gt;EI19,1/2*EI18*100/EI21*EI13*EI22^2/1000,1/2*EI19*100/EI21*EI13*EI22^2/1000))</f>
        <v>4.60162933769065</v>
      </c>
      <c r="EJ25" s="1112" t="n">
        <f aca="false">IF(OR(EJ13="自选",,EJ21=0,EJ14=0),"",IF(EJ18&gt;EJ19,1/2*EJ18*100/EJ21*EJ13*EJ22^2/1000,1/2*EJ19*100/EJ21*EJ13*EJ22^2/1000))</f>
        <v>1038.35925886447</v>
      </c>
      <c r="EK25" s="1111" t="n">
        <f aca="false">IF(OR(EK13="自选",,EK21=0,EK14=0),"",IF(EK18&gt;EK19,1/2*EK18*100/EK21*EK13*EK22^2/1000,1/2*EK19*100/EK21*EK13*EK22^2/1000))</f>
        <v>5.09425601528363</v>
      </c>
      <c r="EL25" s="1111" t="n">
        <f aca="false">IF(OR(EL13="自选",,EL21=0,EL14=0),"",IF(EL18&gt;EL19,1/2*EL18*100/EL21*EL13*EL22^2/1000,1/2*EL19*100/EL21*EL13*EL22^2/1000))</f>
        <v>29.0168320853881</v>
      </c>
      <c r="EM25" s="1111" t="n">
        <f aca="false">IF(OR(EM13="自选",,EM21=0,EM14=0),"",IF(EM18&gt;EM19,1/2*EM18*100/EM21*EM13*EM22^2/1000,1/2*EM19*100/EM21*EM13*EM22^2/1000))</f>
        <v>11.3499582333619</v>
      </c>
      <c r="EN25" s="1111" t="n">
        <f aca="false">IF(OR(EN13="自选",,EN21=0,EN14=0),"",IF(EN18&gt;EN19,1/2*EN18*100/EN21*EN13*EN22^2/1000,1/2*EN19*100/EN21*EN13*EN22^2/1000))</f>
        <v>6.06919076308913</v>
      </c>
      <c r="EO25" s="1111" t="n">
        <f aca="false">IF(OR(EO13="自选",,EO21=0,EO14=0),"",IF(EO18&gt;EO19,1/2*EO18*100/EO21*EO13*EO22^2/1000,1/2*EO19*100/EO21*EO13*EO22^2/1000))</f>
        <v>6.35470660340716</v>
      </c>
      <c r="EP25" s="1111" t="n">
        <f aca="false">IF(OR(EP13="自选",,EP21=0,EP14=0),"",IF(EP18&gt;EP19,1/2*EP18*100/EP21*EP13*EP22^2/1000,1/2*EP19*100/EP21*EP13*EP22^2/1000))</f>
        <v>26.042601943768</v>
      </c>
      <c r="EQ25" s="1111" t="n">
        <f aca="false">IF(OR(EQ13="自选",,EQ21=0,EQ14=0),"",IF(EQ18&gt;EQ19,1/2*EQ18*100/EQ21*EQ13*EQ22^2/1000,1/2*EQ19*100/EQ21*EQ13*EQ22^2/1000))</f>
        <v>745.881012859837</v>
      </c>
      <c r="ER25" s="1111" t="n">
        <f aca="false">IF(OR(ER13="自选",,ER21=0,ER14=0),"",IF(ER18&gt;ER19,1/2*ER18*100/ER21*ER13*ER22^2/1000,1/2*ER19*100/ER21*ER13*ER22^2/1000))</f>
        <v>39.9084414546826</v>
      </c>
      <c r="ES25" s="1111" t="n">
        <f aca="false">IF(OR(ES13="自选",,ES21=0,ES14=0),"",IF(ES18&gt;ES19,1/2*ES18*100/ES21*ES13*ES22^2/1000,1/2*ES19*100/ES21*ES13*ES22^2/1000))</f>
        <v>0.901957983590374</v>
      </c>
      <c r="ET25" s="1111" t="n">
        <f aca="false">IF(OR(ET13="自选",,ET21=0,ET14=0),"",IF(ET18&gt;ET19,1/2*ET18*100/ET21*ET13*ET22^2/1000,1/2*ET19*100/ET21*ET13*ET22^2/1000))</f>
        <v>1.12119648482964</v>
      </c>
      <c r="EU25" s="1100" t="n">
        <f aca="false">IF(OR(EU13="自选",,EU21=0,EU14=0),"",IF(EU18&gt;EU19,1/2*EU18*100/EU21*EU13*EU22^2/1000,1/2*EU19*100/EU21*EU13*EU22^2/1000))</f>
        <v>1.26178830453494</v>
      </c>
      <c r="EV25" s="1100" t="n">
        <f aca="false">IF(OR(EV13="自选",,EV21=0,EV14=0),"",IF(EV18&gt;EV19,1/2*EV18*100/EV21*EV13*EV22^2/1000,1/2*EV19*100/EV21*EV13*EV22^2/1000))</f>
        <v>0.826688889178063</v>
      </c>
      <c r="EW25" s="1100" t="n">
        <f aca="false">IF(OR(EW13="自选",,EW21=0,EW14=0),"",IF(EW18&gt;EW19,1/2*EW18*100/EW21*EW13*EW22^2/1000,1/2*EW19*100/EW21*EW13*EW22^2/1000))</f>
        <v>0.684970793890395</v>
      </c>
      <c r="EX25" s="1100" t="n">
        <f aca="false">IF(OR(EX13="自选",,EX21=0,EX14=0),"",IF(EX18&gt;EX19,1/2*EX18*100/EX21*EX13*EX22^2/1000,1/2*EX19*100/EX21*EX13*EX22^2/1000))</f>
        <v>0.684970793890395</v>
      </c>
      <c r="EY25" s="1100" t="n">
        <f aca="false">IF(OR(EY13="自选",,EY21=0,EY14=0),"",IF(EY18&gt;EY19,1/2*EY18*100/EY21*EY13*EY22^2/1000,1/2*EY19*100/EY21*EY13*EY22^2/1000))</f>
        <v>0.461038034349304</v>
      </c>
      <c r="EZ25" s="1100" t="n">
        <f aca="false">IF(OR(EZ13="自选",,EZ21=0,EZ14=0),"",IF(EZ18&gt;EZ19,1/2*EZ18*100/EZ21*EZ13*EZ22^2/1000,1/2*EZ19*100/EZ21*EZ13*EZ22^2/1000))</f>
        <v>0.386677061067158</v>
      </c>
      <c r="FA25" s="1100" t="n">
        <f aca="false">IF(OR(FA13="自选",,FA21=0,FA14=0),"",IF(FA18&gt;FA19,1/2*FA18*100/FA21*FA13*FA22^2/1000,1/2*FA19*100/FA21*FA13*FA22^2/1000))</f>
        <v>0.386677061067158</v>
      </c>
      <c r="FB25" s="1100" t="n">
        <f aca="false">IF(OR(FB13="自选",,FB21=0,FB14=0),"",IF(FB18&gt;FB19,1/2*FB18*100/FB21*FB13*FB22^2/1000,1/2*FB19*100/FB21*FB13*FB22^2/1000))</f>
        <v>0.260586715066998</v>
      </c>
      <c r="FC25" s="1111" t="n">
        <f aca="false">IF(OR(FC13="自选",,FC21=0,FC14=0),"",IF(FC18&gt;FC19,1/2*FC18*100/FC21*FC13*FC22^2/1000,1/2*FC19*100/FC21*FC13*FC22^2/1000))</f>
        <v>4.25195492226782</v>
      </c>
      <c r="FD25" s="1111" t="n">
        <f aca="false">IF(OR(FD13="自选",,FD21=0,FD14=0),"",IF(FD18&gt;FD19,1/2*FD18*100/FD21*FD13*FD22^2/1000,1/2*FD19*100/FD21*FD13*FD22^2/1000))</f>
        <v>1.50174520590419</v>
      </c>
      <c r="FE25" s="1100" t="n">
        <f aca="false">IF(OR(FE13="自选",,FE21=0,FE14=0),"",IF(FE18&gt;FE19,1/2*FE18*100/FE21*FE13*FE22^2/1000,1/2*FE19*100/FE21*FE13*FE22^2/1000))</f>
        <v>0.0140484846988102</v>
      </c>
      <c r="FF25" s="1100" t="n">
        <f aca="false">IF(OR(FF13="自选",,FF21=0,FF14=0),"",IF(FF18&gt;FF19,1/2*FF18*100/FF21*FF13*FF22^2/1000,1/2*FF19*100/FF21*FF13*FF22^2/1000))</f>
        <v>0.0115398267168798</v>
      </c>
      <c r="FG25" s="1100" t="n">
        <f aca="false">IF(OR(FG13="自选",,FG21=0,FG14=0),"",IF(FG18&gt;FG19,1/2*FG18*100/FG21*FG13*FG22^2/1000,1/2*FG19*100/FG21*FG13*FG22^2/1000))</f>
        <v>0.0680242416995021</v>
      </c>
      <c r="FH25" s="1111" t="n">
        <f aca="false">IF(OR(FH13="自选",,FH21=0,FH14=0),"",IF(FH18&gt;FH19,1/2*FH18*100/FH21*FH13*FH22^2/1000,1/2*FH19*100/FH21*FH13*FH22^2/1000))</f>
        <v>2.84135957306607</v>
      </c>
      <c r="FI25" s="1111" t="n">
        <f aca="false">IF(OR(FI13="自选",,FI21=0,FI14=0),"",IF(FI18&gt;FI19,1/2*FI18*100/FI21*FI13*FI22^2/1000,1/2*FI19*100/FI21*FI13*FI22^2/1000))</f>
        <v>13.8837215479682</v>
      </c>
      <c r="FJ25" s="1111" t="n">
        <f aca="false">IF(OR(FJ13="自选",,FJ21=0,FJ14=0),"",IF(FJ18&gt;FJ19,1/2*FJ18*100/FJ21*FJ13*FJ22^2/1000,1/2*FJ19*100/FJ21*FJ13*FJ22^2/1000))</f>
        <v>13.8837215479682</v>
      </c>
      <c r="FK25" s="1111" t="n">
        <f aca="false">IF(OR(FK13="自选",,FK21=0,FK14=0),"",IF(FK18&gt;FK19,1/2*FK18*100/FK21*FK13*FK22^2/1000,1/2*FK19*100/FK21*FK13*FK22^2/1000))</f>
        <v>4.71477999260718</v>
      </c>
      <c r="FL25" s="1111" t="n">
        <f aca="false">IF(OR(FL13="自选",,FL21=0,FL14=0),"",IF(FL18&gt;FL19,1/2*FL18*100/FL21*FL13*FL22^2/1000,1/2*FL19*100/FL21*FL13*FL22^2/1000))</f>
        <v>13.8575325989605</v>
      </c>
      <c r="FM25" s="1111" t="n">
        <f aca="false">IF(OR(FM13="自选",,FM21=0,FM14=0),"",IF(FM18&gt;FM19,1/2*FM18*100/FM21*FM13*FM22^2/1000,1/2*FM19*100/FM21*FM13*FM22^2/1000))</f>
        <v>13.8575325989605</v>
      </c>
      <c r="FN25" s="1111" t="n">
        <f aca="false">IF(OR(FN13="自选",,FN21=0,FN14=0),"",IF(FN18&gt;FN19,1/2*FN18*100/FN21*FN13*FN22^2/1000,1/2*FN19*100/FN21*FN13*FN22^2/1000))</f>
        <v>6.51990716224599</v>
      </c>
      <c r="FO25" s="1111" t="n">
        <f aca="false">IF(OR(FO13="自选",,FO21=0,FO14=0),"",IF(FO18&gt;FO19,1/2*FO18*100/FO21*FO13*FO22^2/1000,1/2*FO19*100/FO21*FO13*FO22^2/1000))</f>
        <v>1.6188630215555</v>
      </c>
      <c r="FP25" s="1111" t="n">
        <f aca="false">IF(OR(FP13="自选",,FP21=0,FP14=0),"",IF(FP18&gt;FP19,1/2*FP18*100/FP21*FP13*FP22^2/1000,1/2*FP19*100/FP21*FP13*FP22^2/1000))</f>
        <v>6.73459384066596</v>
      </c>
      <c r="FQ25" s="1111" t="n">
        <f aca="false">IF(OR(FQ13="自选",,FQ21=0,FQ14=0),"",IF(FQ18&gt;FQ19,1/2*FQ18*100/FQ21*FQ13*FQ22^2/1000,1/2*FQ19*100/FQ21*FQ13*FQ22^2/1000))</f>
        <v>0.000247120966035097</v>
      </c>
      <c r="FR25" s="1111" t="n">
        <f aca="false">IF(OR(FR13="自选",,FR21=0,FR14=0),"",IF(FR18&gt;FR19,1/2*FR18*100/FR21*FR13*FR22^2/1000,1/2*FR19*100/FR21*FR13*FR22^2/1000))</f>
        <v>0.00024734206514356</v>
      </c>
      <c r="FS25" s="1111" t="n">
        <f aca="false">IF(OR(FS13="自选",,FS21=0,FS14=0),"",IF(FS18&gt;FS19,1/2*FS18*100/FS21*FS13*FS22^2/1000,1/2*FS19*100/FS21*FS13*FS22^2/1000))</f>
        <v>13.8218796188367</v>
      </c>
      <c r="FT25" s="1111" t="n">
        <f aca="false">IF(OR(FT13="自选",,FT21=0,FT14=0),"",IF(FT18&gt;FT19,1/2*FT18*100/FT21*FT13*FT22^2/1000,1/2*FT19*100/FT21*FT13*FT22^2/1000))</f>
        <v>4.69382390691397</v>
      </c>
      <c r="FU25" s="1111" t="n">
        <f aca="false">IF(OR(FU13="自选",,FU21=0,FU14=0),"",IF(FU18&gt;FU19,1/2*FU18*100/FU21*FU13*FU22^2/1000,1/2*FU19*100/FU21*FU13*FU22^2/1000))</f>
        <v>4.8378584933142</v>
      </c>
      <c r="FV25" s="1111" t="n">
        <f aca="false">IF(OR(FV13="自选",,FV21=0,FV14=0),"",IF(FV18&gt;FV19,1/2*FV18*100/FV21*FV13*FV22^2/1000,1/2*FV19*100/FV21*FV13*FV22^2/1000))</f>
        <v>17.5191143866826</v>
      </c>
      <c r="FW25" s="1111" t="n">
        <f aca="false">IF(OR(FW13="自选",,FW21=0,FW14=0),"",IF(FW18&gt;FW19,1/2*FW18*100/FW21*FW13*FW22^2/1000,1/2*FW19*100/FW21*FW13*FW22^2/1000))</f>
        <v>3.11672616411351</v>
      </c>
      <c r="FX25" s="1111" t="n">
        <f aca="false">IF(OR(FX13="自选",,FX21=0,FX14=0),"",IF(FX18&gt;FX19,1/2*FX18*100/FX21*FX13*FX22^2/1000,1/2*FX19*100/FX21*FX13*FX22^2/1000))</f>
        <v>12.543020497339</v>
      </c>
      <c r="FY25" s="1111" t="n">
        <f aca="false">IF(OR(FY13="自选",,FY21=0,FY14=0),"",IF(FY18&gt;FY19,1/2*FY18*100/FY21*FY13*FY22^2/1000,1/2*FY19*100/FY21*FY13*FY22^2/1000))</f>
        <v>11.6663436380728</v>
      </c>
      <c r="FZ25" s="1111" t="n">
        <f aca="false">IF(OR(FZ13="自选",,FZ21=0,FZ14=0),"",IF(FZ18&gt;FZ19,1/2*FZ18*100/FZ21*FZ13*FZ22^2/1000,1/2*FZ19*100/FZ21*FZ13*FZ22^2/1000))</f>
        <v>3.2790563737468</v>
      </c>
      <c r="GA25" s="1113" t="n">
        <f aca="false">IF(GA13&lt;&gt;"",IF(OR(GA13="自选",,GA21=0,GA14=0),"",IF(GA18&gt;GA19,1/2*GA18*100/GA21*GA13*GA22^2/1000,1/2*GA19*100/GA21*GA13*GA22^2/1000)),"")</f>
        <v>5.08481430392928</v>
      </c>
      <c r="GB25" s="1113" t="n">
        <f aca="false">IF(GB13&lt;&gt;"",IF(OR(GB13="自选",,GB21=0,GB14=0),"",IF(GB18&gt;GB19,1/2*GB18*100/GB21*GB13*GB22^2/1000,1/2*GB19*100/GB21*GB13*GB22^2/1000)),"")</f>
        <v>11.9972055719104</v>
      </c>
      <c r="GC25" s="1113" t="n">
        <f aca="false">IF(GC13&lt;&gt;"",IF(OR(GC13="自选",,GC21=0,GC14=0),"",IF(GC18&gt;GC19,1/2*GC18*100/GC21*GC13*GC22^2/1000,1/2*GC19*100/GC21*GC13*GC22^2/1000)),"")</f>
        <v>7.47598315546232</v>
      </c>
      <c r="GD25" s="1113" t="n">
        <f aca="false">IF(GD13&lt;&gt;"",IF(OR(GD13="自选",,GD21=0,GD14=0),"",IF(GD18&gt;GD19,1/2*GD18*100/GD21*GD13*GD22^2/1000,1/2*GD19*100/GD21*GD13*GD22^2/1000)),"")</f>
        <v>4.19767073594538</v>
      </c>
      <c r="GE25" s="1113" t="n">
        <f aca="false">IF(GE13&lt;&gt;"",IF(OR(GE13="自选",,GE21=0,GE14=0),"",IF(GE18&gt;GE19,1/2*GE18*100/GE21*GE13*GE22^2/1000,1/2*GE19*100/GE21*GE13*GE22^2/1000)),"")</f>
        <v>7.04407249342716</v>
      </c>
      <c r="GF25" s="1113" t="n">
        <f aca="false">IF(GF13&lt;&gt;"",IF(OR(GF13="自选",,GF21=0,GF14=0),"",IF(GF18&gt;GF19,1/2*GF18*100/GF21*GF13*GF22^2/1000,1/2*GF19*100/GF21*GF13*GF22^2/1000)),"")</f>
        <v>4.12022110852059</v>
      </c>
      <c r="GG25" s="1113" t="n">
        <f aca="false">IF(GG13&lt;&gt;"",IF(OR(GG13="自选",,GG21=0,GG14=0),"",IF(GG18&gt;GG19,1/2*GG18*100/GG21*GG13*GG22^2/1000,1/2*GG19*100/GG21*GG13*GG22^2/1000)),"")</f>
        <v>5.21523090971209</v>
      </c>
      <c r="GH25" s="1113" t="n">
        <f aca="false">IF(GH13&lt;&gt;"",IF(OR(GH13="自选",,GH21=0,GH14=0),"",IF(GH18&gt;GH19,1/2*GH18*100/GH21*GH13*GH22^2/1000,1/2*GH19*100/GH21*GH13*GH22^2/1000)),"")</f>
        <v>3.87003869114202</v>
      </c>
      <c r="GI25" s="1113" t="n">
        <f aca="false">IF(GI13&lt;&gt;"",IF(OR(GI13="自选",,GI21=0,GI14=0),"",IF(GI18&gt;GI19,1/2*GI18*100/GI21*GI13*GI22^2/1000,1/2*GI19*100/GI21*GI13*GI22^2/1000)),"")</f>
        <v>1.573267512148</v>
      </c>
      <c r="GJ25" s="1113" t="n">
        <f aca="false">IF(GJ13&lt;&gt;"",IF(OR(GJ13="自选",,GJ21=0,GJ14=0),"",IF(GJ18&gt;GJ19,1/2*GJ18*100/GJ21*GJ13*GJ22^2/1000,1/2*GJ19*100/GJ21*GJ13*GJ22^2/1000)),"")</f>
        <v>9.55146875788454</v>
      </c>
      <c r="GK25" s="1113" t="n">
        <f aca="false">IF(GK13&lt;&gt;"",IF(OR(GK13="自选",,GK21=0,GK14=0),"",IF(GK18&gt;GK19,1/2*GK18*100/GK21*GK13*GK22^2/1000,1/2*GK19*100/GK21*GK13*GK22^2/1000)),"")</f>
        <v>1.83897962878813</v>
      </c>
      <c r="GL25" s="1113" t="n">
        <f aca="false">IF(GL13&lt;&gt;"",IF(OR(GL13="自选",,GL21=0,GL14=0),"",IF(GL18&gt;GL19,1/2*GL18*100/GL21*GL13*GL22^2/1000,1/2*GL19*100/GL21*GL13*GL22^2/1000)),"")</f>
        <v>4.77391038553469</v>
      </c>
      <c r="GM25" s="1113" t="n">
        <f aca="false">IF(GM13&lt;&gt;"",IF(OR(GM13="自选",,GM21=0,GM14=0),"",IF(GM18&gt;GM19,1/2*GM18*100/GM21*GM13*GM22^2/1000,1/2*GM19*100/GM21*GM13*GM22^2/1000)),"")</f>
        <v>7.90139540725037</v>
      </c>
      <c r="GN25" s="1113" t="n">
        <f aca="false">IF(GN13&lt;&gt;"",IF(OR(GN13="自选",,GN21=0,GN14=0),"",IF(GN18&gt;GN19,1/2*GN18*100/GN21*GN13*GN22^2/1000,1/2*GN19*100/GN21*GN13*GN22^2/1000)),"")</f>
        <v>6.61487013009718</v>
      </c>
      <c r="GO25" s="1113" t="n">
        <f aca="false">IF(GO13&lt;&gt;"",IF(OR(GO13="自选",,GO21=0,GO14=0),"",IF(GO18&gt;GO19,1/2*GO18*100/GO21*GO13*GO22^2/1000,1/2*GO19*100/GO21*GO13*GO22^2/1000)),"")</f>
        <v>3.43394197321437</v>
      </c>
      <c r="GP25" s="1113" t="n">
        <f aca="false">IF(GP13&lt;&gt;"",IF(OR(GP13="自选",,GP21=0,GP14=0),"",IF(GP18&gt;GP19,1/2*GP18*100/GP21*GP13*GP22^2/1000,1/2*GP19*100/GP21*GP13*GP22^2/1000)),"")</f>
        <v>4.39721256550557</v>
      </c>
      <c r="GQ25" s="1113" t="n">
        <f aca="false">IF(GQ13&lt;&gt;"",IF(OR(GQ13="自选",,GQ21=0,GQ14=0),"",IF(GQ18&gt;GQ19,1/2*GQ18*100/GQ21*GQ13*GQ22^2/1000,1/2*GQ19*100/GQ21*GQ13*GQ22^2/1000)),"")</f>
        <v>4.55716222310561</v>
      </c>
      <c r="GR25" s="1113" t="n">
        <f aca="false">IF(GR13&lt;&gt;"",IF(OR(GR13="自选",,GR21=0,GR14=0),"",IF(GR18&gt;GR19,1/2*GR18*100/GR21*GR13*GR22^2/1000,1/2*GR19*100/GR21*GR13*GR22^2/1000)),"")</f>
        <v>13.5156942584283</v>
      </c>
      <c r="GS25" s="1113"/>
      <c r="GT25" s="1102"/>
      <c r="GU25" s="1102"/>
      <c r="GV25" s="1102"/>
      <c r="GW25" s="1102"/>
      <c r="GX25" s="1102"/>
      <c r="GY25" s="1102"/>
      <c r="GZ25" s="1102"/>
      <c r="HA25" s="1102"/>
      <c r="HB25" s="1102"/>
      <c r="HC25" s="1102"/>
      <c r="HD25" s="1102"/>
      <c r="HE25" s="1102"/>
      <c r="HF25" s="1102"/>
      <c r="HG25" s="1102"/>
      <c r="HH25" s="1102"/>
      <c r="HI25" s="1102"/>
      <c r="HJ25" s="1102"/>
      <c r="HK25" s="1102"/>
      <c r="HL25" s="1102"/>
      <c r="HM25" s="1102"/>
      <c r="HN25" s="1102"/>
      <c r="HO25" s="1102"/>
      <c r="HP25" s="1102"/>
      <c r="HQ25" s="1102"/>
      <c r="HR25" s="1102"/>
      <c r="HS25" s="1102"/>
      <c r="HT25" s="1102"/>
      <c r="HU25" s="1102"/>
      <c r="HV25" s="1102"/>
      <c r="HW25" s="1102"/>
      <c r="HX25" s="1102"/>
      <c r="HY25" s="1102"/>
      <c r="HZ25" s="1102"/>
      <c r="IA25" s="1102"/>
      <c r="IB25" s="1102"/>
      <c r="IC25" s="1102"/>
      <c r="ID25" s="1102"/>
      <c r="IE25" s="1102"/>
      <c r="IF25" s="1102"/>
      <c r="IG25" s="1102"/>
      <c r="IH25" s="1102"/>
      <c r="II25" s="1102"/>
      <c r="IJ25" s="1102"/>
      <c r="IK25" s="1102"/>
      <c r="IL25" s="1102"/>
      <c r="IM25" s="1102"/>
      <c r="IN25" s="1102"/>
      <c r="IO25" s="1102"/>
      <c r="IP25" s="1102"/>
      <c r="IQ25" s="1102"/>
      <c r="IR25" s="1102"/>
      <c r="IS25" s="1102"/>
      <c r="IT25" s="1102"/>
      <c r="IU25" s="1102"/>
      <c r="IV25" s="1102"/>
      <c r="IW25" s="1102"/>
      <c r="IX25" s="1102"/>
      <c r="IY25" s="1102"/>
      <c r="IZ25" s="1102"/>
      <c r="JA25" s="1102"/>
      <c r="JB25" s="1102"/>
      <c r="JC25" s="1102"/>
      <c r="JD25" s="1102"/>
      <c r="JE25" s="1102"/>
      <c r="JF25" s="1102"/>
      <c r="JG25" s="1102"/>
      <c r="JH25" s="1102"/>
      <c r="JI25" s="1102"/>
      <c r="JJ25" s="1102"/>
      <c r="JK25" s="1102"/>
      <c r="JL25" s="1102"/>
      <c r="JM25" s="1102"/>
      <c r="JN25" s="1102"/>
      <c r="JO25" s="1102"/>
      <c r="JP25" s="1102"/>
      <c r="JQ25" s="1102"/>
      <c r="JR25" s="1102"/>
      <c r="JS25" s="1102"/>
      <c r="JT25" s="1102"/>
      <c r="JV25" s="1102"/>
      <c r="JX25" s="1102"/>
    </row>
    <row r="26" customFormat="false" ht="17.35" hidden="false" customHeight="false" outlineLevel="0" collapsed="false">
      <c r="A26" s="1110" t="s">
        <v>1622</v>
      </c>
      <c r="B26" s="1110" t="s">
        <v>1621</v>
      </c>
      <c r="C26" s="1111" t="e">
        <f aca="false">getdrop(C9,C5,C6,C8,C17)</f>
        <v>#NAME?</v>
      </c>
      <c r="D26" s="1111" t="e">
        <f aca="false">getdrop(D9,D5,D6,D8,D17)</f>
        <v>#NAME?</v>
      </c>
      <c r="E26" s="1098" t="e">
        <f aca="false">getdrop(E9,E5,E6,E8,E17)</f>
        <v>#NAME?</v>
      </c>
      <c r="F26" s="1098" t="e">
        <f aca="false">getdrop(F9,F5,F6,F8,F17)</f>
        <v>#NAME?</v>
      </c>
      <c r="G26" s="1098" t="e">
        <f aca="false">getdrop(G9,G5,G6,G8,G17)</f>
        <v>#NAME?</v>
      </c>
      <c r="H26" s="1111" t="e">
        <f aca="false">getdrop(H9,H5,H6,H8,H17)</f>
        <v>#NAME?</v>
      </c>
      <c r="I26" s="1111" t="e">
        <f aca="false">getdrop(I9,I5,I6,I8,I17)</f>
        <v>#NAME?</v>
      </c>
      <c r="J26" s="1111" t="e">
        <f aca="false">getdrop(J9,J5,J6,J8,J17)</f>
        <v>#NAME?</v>
      </c>
      <c r="K26" s="1111" t="e">
        <f aca="false">getdrop(K9,K5,K6,K8,K17)</f>
        <v>#NAME?</v>
      </c>
      <c r="L26" s="1111" t="e">
        <f aca="false">getdrop(L9,L5,L6,L8,L17)</f>
        <v>#NAME?</v>
      </c>
      <c r="M26" s="1111" t="e">
        <f aca="false">getdrop(M9,M5,M6,M8,M17)</f>
        <v>#NAME?</v>
      </c>
      <c r="N26" s="1111" t="e">
        <f aca="false">getdrop(N9,N5,N6,N8,N17)</f>
        <v>#NAME?</v>
      </c>
      <c r="O26" s="1111" t="e">
        <f aca="false">getdrop(O9,O5,O6,O8,O17)</f>
        <v>#NAME?</v>
      </c>
      <c r="P26" s="1111" t="e">
        <f aca="false">getdrop(P9,P5,P6,P8,P17)</f>
        <v>#NAME?</v>
      </c>
      <c r="Q26" s="1111" t="e">
        <f aca="false">getdrop(Q9,Q5,Q6,Q8,Q17)</f>
        <v>#NAME?</v>
      </c>
      <c r="R26" s="1111" t="e">
        <f aca="false">getdrop(R9,R5,R6,R8,R17)</f>
        <v>#NAME?</v>
      </c>
      <c r="S26" s="1111" t="e">
        <f aca="false">getdrop(S9,S5,S6,S8,S17)</f>
        <v>#NAME?</v>
      </c>
      <c r="T26" s="1111" t="e">
        <f aca="false">getdrop(T9,T5,T6,T8,T17)</f>
        <v>#NAME?</v>
      </c>
      <c r="U26" s="1111" t="e">
        <f aca="false">getdrop(U9,U5,U6,U8,U17)</f>
        <v>#NAME?</v>
      </c>
      <c r="V26" s="1111" t="e">
        <f aca="false">getdrop(V9,V5,V6,V8,V17)</f>
        <v>#NAME?</v>
      </c>
      <c r="W26" s="1111" t="e">
        <f aca="false">#NAME?</f>
        <v>#NAME?</v>
      </c>
      <c r="X26" s="1111" t="e">
        <f aca="false">#NAME?</f>
        <v>#NAME?</v>
      </c>
      <c r="Y26" s="1111" t="e">
        <f aca="false">getdrop(Y9,Y5,Y6,Y8,Y17)</f>
        <v>#NAME?</v>
      </c>
      <c r="Z26" s="1111"/>
      <c r="AA26" s="1111" t="e">
        <f aca="false">getdrop(AA9,AA5,AA6,AA8,AA17)</f>
        <v>#NAME?</v>
      </c>
      <c r="AB26" s="1111"/>
      <c r="AC26" s="1111" t="e">
        <f aca="false">getdrop(AC9,AC5,AC6,AC8,AC17)</f>
        <v>#NAME?</v>
      </c>
      <c r="AD26" s="1111" t="e">
        <f aca="false">getdrop(AD9,AD5,AD6,AD8,AD17)</f>
        <v>#NAME?</v>
      </c>
      <c r="AE26" s="1111" t="e">
        <f aca="false">getdrop(AE9,AE5,AE6,AE8,AE17)</f>
        <v>#NAME?</v>
      </c>
      <c r="AF26" s="1111" t="e">
        <f aca="false">getdrop(AF9,AF5,AF6,AF8,AF17)</f>
        <v>#NAME?</v>
      </c>
      <c r="AG26" s="1111" t="e">
        <f aca="false">getdrop(AG9,AG5,AG6,AG8,AG17)</f>
        <v>#NAME?</v>
      </c>
      <c r="AH26" s="1111" t="e">
        <f aca="false">getdrop(AH9,AH5,AH6,AH8,AH17)</f>
        <v>#NAME?</v>
      </c>
      <c r="AI26" s="1111" t="e">
        <f aca="false">getdrop(AI9,AI5,AI6,AI8,AI17)</f>
        <v>#NAME?</v>
      </c>
      <c r="AJ26" s="1111" t="e">
        <f aca="false">getdrop(AJ9,AJ5,AJ6,AJ8,AJ17)</f>
        <v>#NAME?</v>
      </c>
      <c r="AK26" s="1111" t="e">
        <f aca="false">getdrop(AK9,AK5,AK6,AK8,AK17)</f>
        <v>#NAME?</v>
      </c>
      <c r="AL26" s="1111" t="e">
        <f aca="false">getdrop(AL9,AL5,AL6,AL8,AL17)</f>
        <v>#NAME?</v>
      </c>
      <c r="AM26" s="1111" t="e">
        <f aca="false">getdrop(AM9,AM5,AM6,AM8,AM17)</f>
        <v>#NAME?</v>
      </c>
      <c r="AN26" s="1111" t="e">
        <f aca="false">getdrop(AN9,AN5,AN6,AN8,AN17)</f>
        <v>#NAME?</v>
      </c>
      <c r="AO26" s="1111" t="e">
        <f aca="false">getdrop(AO9,AO5,AO6,AO8,AO17)</f>
        <v>#NAME?</v>
      </c>
      <c r="AP26" s="1111" t="e">
        <f aca="false">getdrop(AP9,AP5,AP6,AP8,AP17)</f>
        <v>#NAME?</v>
      </c>
      <c r="AQ26" s="1111" t="e">
        <f aca="false">getdrop(AQ9,AQ5,AQ6,AQ8,AQ17)</f>
        <v>#NAME?</v>
      </c>
      <c r="AR26" s="1111" t="e">
        <f aca="false">getdrop(AR9,AR5,AR6,AR8,AR17)</f>
        <v>#NAME?</v>
      </c>
      <c r="AS26" s="1111" t="e">
        <f aca="false">getdrop(AS9,AS5,AS6,AS8,AS17)</f>
        <v>#NAME?</v>
      </c>
      <c r="AT26" s="1111" t="e">
        <f aca="false">getdrop(AT9,AT5,AT6,AT8,AT17)</f>
        <v>#NAME?</v>
      </c>
      <c r="AU26" s="1111" t="e">
        <f aca="false">getdrop(AU9,AU5,AU6,AU8,AU17)</f>
        <v>#NAME?</v>
      </c>
      <c r="AV26" s="1111" t="e">
        <f aca="false">getdrop(AV9,AV5,AV6,AV8,AV17)</f>
        <v>#NAME?</v>
      </c>
      <c r="AW26" s="1111" t="e">
        <f aca="false">getdrop(AW9,AW5,AW6,AW8,AW17)</f>
        <v>#NAME?</v>
      </c>
      <c r="AX26" s="1111" t="e">
        <f aca="false">getdrop(AX9,AX5,AX6,AX8,AX17)</f>
        <v>#NAME?</v>
      </c>
      <c r="AY26" s="1111" t="e">
        <f aca="false">getdrop(AY9,AY5,AY6,AY8,AY17)</f>
        <v>#NAME?</v>
      </c>
      <c r="AZ26" s="1111" t="e">
        <f aca="false">getdrop(AZ9,AZ5,AZ6,AZ8,AZ17)</f>
        <v>#NAME?</v>
      </c>
      <c r="BA26" s="1111" t="e">
        <f aca="false">getdrop(BA9,BA5,BA6,BA8,BA17)</f>
        <v>#NAME?</v>
      </c>
      <c r="BB26" s="1111" t="e">
        <f aca="false">getdrop(BB9,BB5,BB6,BB8,BB17)</f>
        <v>#NAME?</v>
      </c>
      <c r="BC26" s="1111" t="e">
        <f aca="false">getdrop(BC9,BC5,BC6,BC8,BC17)</f>
        <v>#NAME?</v>
      </c>
      <c r="BD26" s="1111" t="e">
        <f aca="false">getdrop(BD9,BD5,BD6,BD8,BD17)</f>
        <v>#NAME?</v>
      </c>
      <c r="BE26" s="1111" t="e">
        <f aca="false">getdrop(BE9,BE5,BE6,BE8,BE17)</f>
        <v>#NAME?</v>
      </c>
      <c r="BF26" s="1111" t="e">
        <f aca="false">getdrop(BF9,BF5,BF6,BF8,BF17)</f>
        <v>#NAME?</v>
      </c>
      <c r="BG26" s="1111" t="e">
        <f aca="false">getdrop(BG9,BG5,BG6,BG8,BG17)</f>
        <v>#NAME?</v>
      </c>
      <c r="BH26" s="1111" t="e">
        <f aca="false">getdrop(BH9,BH5,BH6,BH8,BH17)</f>
        <v>#NAME?</v>
      </c>
      <c r="BI26" s="1111" t="e">
        <f aca="false">getdrop(BI9,BI5,BI6,BI8,BI17)</f>
        <v>#NAME?</v>
      </c>
      <c r="BJ26" s="1111" t="e">
        <f aca="false">getdrop(BJ9,BJ5,BJ6,BJ8,BJ17)</f>
        <v>#NAME?</v>
      </c>
      <c r="BK26" s="1111" t="e">
        <f aca="false">getdrop(BK9,BK5,BK6,BK8,BK17)</f>
        <v>#NAME?</v>
      </c>
      <c r="BL26" s="1111" t="e">
        <f aca="false">getdrop(BL9,BL5,BL6,BL8,BL17)</f>
        <v>#NAME?</v>
      </c>
      <c r="BM26" s="1111" t="e">
        <f aca="false">getdrop(BM9,BM5,BM6,BM8,BM17)</f>
        <v>#NAME?</v>
      </c>
      <c r="BN26" s="1111" t="e">
        <f aca="false">getdrop(BN9,BN5,BN6,BN8,BN17)</f>
        <v>#NAME?</v>
      </c>
      <c r="BO26" s="1111" t="e">
        <f aca="false">getdrop(BO9,BO5,BO6,BO8,BO17)</f>
        <v>#NAME?</v>
      </c>
      <c r="BP26" s="1111" t="e">
        <f aca="false">getdrop(BP9,BP5,BP6,BP8,BP17)</f>
        <v>#NAME?</v>
      </c>
      <c r="BQ26" s="1111" t="e">
        <f aca="false">getdrop(BQ9,BQ5,BQ6,BQ8,BQ17)</f>
        <v>#NAME?</v>
      </c>
      <c r="BR26" s="1111" t="e">
        <f aca="false">getdrop(BR9,BR5,BR6,BR8,BR17)</f>
        <v>#NAME?</v>
      </c>
      <c r="BS26" s="1111" t="e">
        <f aca="false">getdrop(BS9,BS5,BS6,BS8,BS17)</f>
        <v>#NAME?</v>
      </c>
      <c r="BT26" s="1111" t="e">
        <f aca="false">getdrop(BT9,BT5,BT6,BT8,BT17)</f>
        <v>#NAME?</v>
      </c>
      <c r="BU26" s="1111" t="e">
        <f aca="false">getdrop(BU9,BU5,BU6,BU8,BU17)</f>
        <v>#NAME?</v>
      </c>
      <c r="BV26" s="1111" t="e">
        <f aca="false">getdrop(BV9,BV5,BV6,BV8,BV17)</f>
        <v>#NAME?</v>
      </c>
      <c r="BW26" s="1111" t="e">
        <f aca="false">getdrop(BW9,BW5,BW6,BW8,BW17)</f>
        <v>#NAME?</v>
      </c>
      <c r="BX26" s="1111" t="e">
        <f aca="false">getdrop(BX9,BX5,BX6,BX8,BX17)</f>
        <v>#NAME?</v>
      </c>
      <c r="BY26" s="1111" t="e">
        <f aca="false">getdrop(BY9,BY5,BY6,BY8,BY17)</f>
        <v>#NAME?</v>
      </c>
      <c r="BZ26" s="1111" t="e">
        <f aca="false">getdrop(BZ9,BZ5,BZ6,BZ8,BZ17)</f>
        <v>#NAME?</v>
      </c>
      <c r="CA26" s="1111" t="e">
        <f aca="false">getdrop(CA9,CA5,CA6,CA8,CA17)</f>
        <v>#NAME?</v>
      </c>
      <c r="CB26" s="1111" t="e">
        <f aca="false">getdrop(CB9,CB5,CB6,CB8,CB17)</f>
        <v>#NAME?</v>
      </c>
      <c r="CC26" s="1111" t="e">
        <f aca="false">getdrop(CC9,CC5,CC6,CC8,CC17)</f>
        <v>#NAME?</v>
      </c>
      <c r="CD26" s="1111" t="e">
        <f aca="false">getdrop(CD9,CD5,CD6,CD8,CD17)</f>
        <v>#NAME?</v>
      </c>
      <c r="CE26" s="1111" t="e">
        <f aca="false">getdrop(CE9,CE5,CE6,CE8,CE17)</f>
        <v>#NAME?</v>
      </c>
      <c r="CF26" s="1111" t="e">
        <f aca="false">getdrop(CF9,CF5,CF6,CF8,CF17)</f>
        <v>#NAME?</v>
      </c>
      <c r="CG26" s="1111" t="e">
        <f aca="false">getdrop(CG9,CG5,CG6,CG8,CG17)</f>
        <v>#NAME?</v>
      </c>
      <c r="CH26" s="1111" t="e">
        <f aca="false">getdrop(CH9,CH5,CH6,CH8,CH17)</f>
        <v>#NAME?</v>
      </c>
      <c r="CI26" s="1111" t="e">
        <f aca="false">getdrop(CI9,CI5,CI6,CI8,CI17)</f>
        <v>#NAME?</v>
      </c>
      <c r="CJ26" s="1111" t="e">
        <f aca="false">getdrop(CJ9,CJ5,CJ6,CJ8,CJ17)</f>
        <v>#NAME?</v>
      </c>
      <c r="CK26" s="1111" t="e">
        <f aca="false">getdrop(CK9,CK5,CK6,CK8,CK17)</f>
        <v>#NAME?</v>
      </c>
      <c r="CL26" s="1111" t="e">
        <f aca="false">getdrop(CL9,CL5,CL6,CL8,CL17)</f>
        <v>#NAME?</v>
      </c>
      <c r="CM26" s="1111" t="e">
        <f aca="false">getdrop(CM9,CM5,CM6,CM8,CM17)</f>
        <v>#NAME?</v>
      </c>
      <c r="CN26" s="1111" t="e">
        <f aca="false">getdrop(CN9,CN5,CN6,CN8,CN17)</f>
        <v>#NAME?</v>
      </c>
      <c r="CO26" s="1111" t="e">
        <f aca="false">getdrop(CO9,CO5,CO6,CO8,CO17)</f>
        <v>#NAME?</v>
      </c>
      <c r="CP26" s="1111" t="e">
        <f aca="false">getdrop(CP9,CP5,CP6,CP8,CP17)</f>
        <v>#NAME?</v>
      </c>
      <c r="CQ26" s="1111" t="e">
        <f aca="false">getdrop(CQ9,CQ5,CQ6,CQ8,CQ17)</f>
        <v>#NAME?</v>
      </c>
      <c r="CR26" s="1111" t="e">
        <f aca="false">getdrop(CR9,CR5,CR6,CR8,CR17)</f>
        <v>#NAME?</v>
      </c>
      <c r="CS26" s="1111" t="e">
        <f aca="false">getdrop(CS9,CS5,CS6,CS8,CS17)</f>
        <v>#NAME?</v>
      </c>
      <c r="CT26" s="1111" t="e">
        <f aca="false">getdrop(CT9,CT5,CT6,CT8,CT17)</f>
        <v>#NAME?</v>
      </c>
      <c r="CU26" s="1111" t="e">
        <f aca="false">getdrop(CU9,CU5,CU6,CU8,CU17)</f>
        <v>#NAME?</v>
      </c>
      <c r="CV26" s="1111" t="e">
        <f aca="false">getdrop(CV9,CV5,CV6,CV8,CV17)</f>
        <v>#NAME?</v>
      </c>
      <c r="CW26" s="1111" t="e">
        <f aca="false">getdrop(CW9,CW5,CW6,CW8,CW17)</f>
        <v>#NAME?</v>
      </c>
      <c r="CX26" s="1111" t="e">
        <f aca="false">getdrop(CX9,CX5,CX6,CX8,CX17)</f>
        <v>#NAME?</v>
      </c>
      <c r="CY26" s="1111" t="e">
        <f aca="false">getdrop(CY9,CY5,CY6,CY8,CY17)</f>
        <v>#NAME?</v>
      </c>
      <c r="CZ26" s="1111" t="e">
        <f aca="false">getdrop(CZ9,CZ5,CZ6,CZ8,CZ17)</f>
        <v>#NAME?</v>
      </c>
      <c r="DA26" s="1111" t="e">
        <f aca="false">getdrop(DA9,DA5,DA6,DA8,DA17)</f>
        <v>#NAME?</v>
      </c>
      <c r="DB26" s="1111" t="e">
        <f aca="false">getdrop(DB9,DB5,DB6,DB8,DB17)</f>
        <v>#NAME?</v>
      </c>
      <c r="DC26" s="1111" t="e">
        <f aca="false">getdrop(DC9,DC5,DC6,DC8,DC17)</f>
        <v>#NAME?</v>
      </c>
      <c r="DD26" s="1111" t="e">
        <f aca="false">getdrop(DD9,DD5,DD6,DD8,DD17)</f>
        <v>#NAME?</v>
      </c>
      <c r="DE26" s="1111" t="e">
        <f aca="false">getdrop(DE9,DE5,DE6,DE8,DE17)</f>
        <v>#NAME?</v>
      </c>
      <c r="DF26" s="1111" t="e">
        <f aca="false">getdrop(DF9,DF5,DF6,DF8,DF17)</f>
        <v>#NAME?</v>
      </c>
      <c r="DG26" s="1111" t="e">
        <f aca="false">getdrop(DG9,DG5,DG6,DG8,DG17)</f>
        <v>#NAME?</v>
      </c>
      <c r="DH26" s="1111" t="e">
        <f aca="false">getdrop(DH9,DH5,DH6,DH8,DH17)</f>
        <v>#NAME?</v>
      </c>
      <c r="DI26" s="1111" t="e">
        <f aca="false">getdrop(DI9,DI5,DI6,DI8,DI17)</f>
        <v>#NAME?</v>
      </c>
      <c r="DJ26" s="1111" t="e">
        <f aca="false">getdrop(DJ9,DJ5,DJ6,DJ8,DJ17)</f>
        <v>#NAME?</v>
      </c>
      <c r="DK26" s="1111" t="e">
        <f aca="false">getdrop(DK9,DK5,DK6,DK8,DK17)</f>
        <v>#NAME?</v>
      </c>
      <c r="DL26" s="1111" t="e">
        <f aca="false">getdrop(DL9,DL5,DL6,DL8,DL17)</f>
        <v>#NAME?</v>
      </c>
      <c r="DM26" s="1111" t="e">
        <f aca="false">getdrop(DM9,DM5,DM6,DM8,DM17)</f>
        <v>#NAME?</v>
      </c>
      <c r="DN26" s="1111" t="e">
        <f aca="false">getdrop(DN9,DN5,DN6,DN8,DN17)</f>
        <v>#NAME?</v>
      </c>
      <c r="DO26" s="1111" t="e">
        <f aca="false">getdrop(DO9,DO5,DO6,DO8,DO17)</f>
        <v>#NAME?</v>
      </c>
      <c r="DP26" s="1111" t="e">
        <f aca="false">getdrop(DP9,DP5,DP6,DP8,DP17)</f>
        <v>#NAME?</v>
      </c>
      <c r="DQ26" s="1111" t="e">
        <f aca="false">getdrop(DQ9,DQ5,DQ6,DQ8,DQ17)</f>
        <v>#NAME?</v>
      </c>
      <c r="DR26" s="1111" t="e">
        <f aca="false">getdrop(DR9,DR5,DR6,DR8,DR17)</f>
        <v>#NAME?</v>
      </c>
      <c r="DS26" s="1111" t="e">
        <f aca="false">getdrop(DS9,DS5,DS6,DS8,DS17)</f>
        <v>#NAME?</v>
      </c>
      <c r="DT26" s="1111" t="e">
        <f aca="false">getdrop(DT9,DT5,DT6,DT8,DT17)</f>
        <v>#NAME?</v>
      </c>
      <c r="DU26" s="1111" t="e">
        <f aca="false">getdrop(DU9,DU5,DU6,DU8,DU17)</f>
        <v>#NAME?</v>
      </c>
      <c r="DV26" s="1111" t="e">
        <f aca="false">getdrop(DV9,DV5,DV6,DV8,DV17)</f>
        <v>#NAME?</v>
      </c>
      <c r="DW26" s="1111" t="e">
        <f aca="false">getdrop(DW9,DW5,DW6,DW8,DW17)</f>
        <v>#NAME?</v>
      </c>
      <c r="DX26" s="1111" t="e">
        <f aca="false">getdrop(DX9,DX5,DX6,DX8,DX17)</f>
        <v>#NAME?</v>
      </c>
      <c r="DY26" s="1111" t="e">
        <f aca="false">getdrop(DY9,DY5,DY6,DY8,DY17)</f>
        <v>#NAME?</v>
      </c>
      <c r="DZ26" s="1111" t="e">
        <f aca="false">getdrop(DZ9,DZ5,DZ6,DZ8,DZ17)</f>
        <v>#NAME?</v>
      </c>
      <c r="EA26" s="1111" t="e">
        <f aca="false">getdrop(EA9,EA5,EA6,EA8,EA17)</f>
        <v>#NAME?</v>
      </c>
      <c r="EB26" s="1111" t="e">
        <f aca="false">getdrop(EB9,EB5,EB6,EB8,EB17)</f>
        <v>#NAME?</v>
      </c>
      <c r="EC26" s="1111" t="e">
        <f aca="false">getdrop(EC9,EC5,EC6,EC8,EC17)</f>
        <v>#NAME?</v>
      </c>
      <c r="ED26" s="1111" t="e">
        <f aca="false">getdrop(ED9,ED5,ED6,ED8,ED17)</f>
        <v>#NAME?</v>
      </c>
      <c r="EE26" s="1111" t="e">
        <f aca="false">getdrop(EE9,EE5,EE6,EE8,EE17)</f>
        <v>#NAME?</v>
      </c>
      <c r="EF26" s="1111" t="e">
        <f aca="false">getdrop(EF9,EF5,EF6,EF8,EF17)</f>
        <v>#NAME?</v>
      </c>
      <c r="EG26" s="1111" t="e">
        <f aca="false">getdrop(EG9,EG5,EG6,EG8,EG17)</f>
        <v>#NAME?</v>
      </c>
      <c r="EH26" s="1111" t="e">
        <f aca="false">getdrop(EH9,EH5,EH6,EH8,EH17)</f>
        <v>#NAME?</v>
      </c>
      <c r="EI26" s="1111" t="e">
        <f aca="false">getdrop(EI9,EI5,EI6,EI8,EI17)</f>
        <v>#NAME?</v>
      </c>
      <c r="EJ26" s="1112" t="e">
        <f aca="false">getdrop(EJ9,EJ5,EJ6,EJ8,EJ17)</f>
        <v>#NAME?</v>
      </c>
      <c r="EK26" s="1111" t="e">
        <f aca="false">getdrop(EK9,EK5,EK6,EK8,EK17)</f>
        <v>#NAME?</v>
      </c>
      <c r="EL26" s="1111" t="e">
        <f aca="false">getdrop(EL9,EL5,EL6,EL8,EL17)</f>
        <v>#NAME?</v>
      </c>
      <c r="EM26" s="1111" t="e">
        <f aca="false">getdrop(EM9,EM5,EM6,EM8,EM17)</f>
        <v>#NAME?</v>
      </c>
      <c r="EN26" s="1111" t="e">
        <f aca="false">getdrop(EN9,EN5,EN6,EN8,EN17)</f>
        <v>#NAME?</v>
      </c>
      <c r="EO26" s="1111" t="e">
        <f aca="false">getdrop(EO9,EO5,EO6,EO8,EO17)</f>
        <v>#NAME?</v>
      </c>
      <c r="EP26" s="1111" t="e">
        <f aca="false">getdrop(EP9,EP5,EP6,EP8,EP17)</f>
        <v>#NAME?</v>
      </c>
      <c r="EQ26" s="1111" t="e">
        <f aca="false">getdrop(EQ9,EQ5,EQ6,EQ8,EQ17)</f>
        <v>#NAME?</v>
      </c>
      <c r="ER26" s="1111" t="e">
        <f aca="false">getdrop(ER9,ER5,ER6,ER8,ER17)</f>
        <v>#NAME?</v>
      </c>
      <c r="ES26" s="1111" t="e">
        <f aca="false">getdrop(ES9,ES5,ES6,ES8,ES17)</f>
        <v>#NAME?</v>
      </c>
      <c r="ET26" s="1111" t="e">
        <f aca="false">getdrop(ET9,ET5,ET6,ET8,ET17)</f>
        <v>#NAME?</v>
      </c>
      <c r="EU26" s="1100" t="e">
        <f aca="false">getdrop(EU9,EU5,EU6,EU8,EU17)</f>
        <v>#NAME?</v>
      </c>
      <c r="EV26" s="1100" t="e">
        <f aca="false">getdrop(EV9,EV5,EV6,EV8,EV17)</f>
        <v>#NAME?</v>
      </c>
      <c r="EW26" s="1100" t="e">
        <f aca="false">getdrop(EW9,EW5,EW6,EW8,EW17)</f>
        <v>#NAME?</v>
      </c>
      <c r="EX26" s="1100" t="e">
        <f aca="false">getdrop(EX9,EX5,EX6,EX8,EX17)</f>
        <v>#NAME?</v>
      </c>
      <c r="EY26" s="1100" t="e">
        <f aca="false">getdrop(EY9,EY5,EY6,EY8,EY17)</f>
        <v>#NAME?</v>
      </c>
      <c r="EZ26" s="1100" t="e">
        <f aca="false">getdrop(EZ9,EZ5,EZ6,EZ8,EZ17)</f>
        <v>#NAME?</v>
      </c>
      <c r="FA26" s="1100" t="e">
        <f aca="false">getdrop(FA9,FA5,FA6,FA8,FA17)</f>
        <v>#NAME?</v>
      </c>
      <c r="FB26" s="1100" t="e">
        <f aca="false">getdrop(FB9,FB5,FB6,FB8,FB17)</f>
        <v>#NAME?</v>
      </c>
      <c r="FC26" s="1111" t="e">
        <f aca="false">getdrop(FC9,FC5,FC6,FC8,FC17)</f>
        <v>#NAME?</v>
      </c>
      <c r="FD26" s="1111" t="e">
        <f aca="false">getdrop(FD9,FD5,FD6,FD8,FD17)</f>
        <v>#NAME?</v>
      </c>
      <c r="FE26" s="1100" t="e">
        <f aca="false">getdrop(FE9,FE5,FE6,FE8,FE17)</f>
        <v>#NAME?</v>
      </c>
      <c r="FF26" s="1100" t="e">
        <f aca="false">getdrop(FF9,FF5,FF6,FF8,FF17)</f>
        <v>#NAME?</v>
      </c>
      <c r="FG26" s="1100" t="e">
        <f aca="false">getdrop(FG9,FG5,FG6,FG8,FG17)</f>
        <v>#NAME?</v>
      </c>
      <c r="FH26" s="1111" t="e">
        <f aca="false">getdrop(FH9,FH5,FH6,FH8,FH17)</f>
        <v>#NAME?</v>
      </c>
      <c r="FI26" s="1111" t="e">
        <f aca="false">getdrop(FI9,FI5,FI6,FI8,FI17)</f>
        <v>#NAME?</v>
      </c>
      <c r="FJ26" s="1111" t="e">
        <f aca="false">getdrop(FJ9,FJ5,FJ6,FJ8,FJ17)</f>
        <v>#NAME?</v>
      </c>
      <c r="FK26" s="1111" t="e">
        <f aca="false">getdrop(FK9,FK5,FK6,FK8,FK17)</f>
        <v>#NAME?</v>
      </c>
      <c r="FL26" s="1111" t="e">
        <f aca="false">getdrop(FL9,FL5,FL6,FL8,FL17)</f>
        <v>#NAME?</v>
      </c>
      <c r="FM26" s="1111" t="e">
        <f aca="false">getdrop(FM9,FM5,FM6,FM8,FM17)</f>
        <v>#NAME?</v>
      </c>
      <c r="FN26" s="1111" t="e">
        <f aca="false">getdrop(FN9,FN5,FN6,FN8,FN17)</f>
        <v>#NAME?</v>
      </c>
      <c r="FO26" s="1111" t="e">
        <f aca="false">getdrop(FO9,FO5,FO6,FO8,FO17)</f>
        <v>#NAME?</v>
      </c>
      <c r="FP26" s="1111" t="e">
        <f aca="false">getdrop(FP9,FP5,FP6,FP8,FP17)</f>
        <v>#NAME?</v>
      </c>
      <c r="FQ26" s="1111" t="e">
        <f aca="false">getdrop(FQ9,FQ5,FQ6,FQ8,FQ17)</f>
        <v>#NAME?</v>
      </c>
      <c r="FR26" s="1111" t="e">
        <f aca="false">getdrop(FR9,FR5,FR6,FR8,FR17)</f>
        <v>#NAME?</v>
      </c>
      <c r="FS26" s="1111" t="e">
        <f aca="false">getdrop(FS9,FS5,FS6,FS8,FS17)</f>
        <v>#NAME?</v>
      </c>
      <c r="FT26" s="1111" t="e">
        <f aca="false">getdrop(FT9,FT5,FT6,FT8,FT17)</f>
        <v>#NAME?</v>
      </c>
      <c r="FU26" s="1111" t="e">
        <f aca="false">getdrop(FU9,FU5,FU6,FU8,FU17)</f>
        <v>#NAME?</v>
      </c>
      <c r="FV26" s="1111" t="e">
        <f aca="false">getdrop(FV9,FV5,FV6,FV8,FV17)</f>
        <v>#NAME?</v>
      </c>
      <c r="FW26" s="1111"/>
      <c r="FX26" s="1111"/>
      <c r="FY26" s="1111"/>
      <c r="FZ26" s="1111"/>
      <c r="GA26" s="1113" t="e">
        <f aca="false">IF(GA17&lt;&gt;"",getdrop(GA9,GA5,GA6,GA8,GA17),"")</f>
        <v>#NAME?</v>
      </c>
      <c r="GB26" s="1113" t="e">
        <f aca="false">IF(GB17&lt;&gt;"",getdrop(GB9,GB5,GB6,GB8,GB17),"")</f>
        <v>#NAME?</v>
      </c>
      <c r="GC26" s="1113" t="e">
        <f aca="false">IF(GC17&lt;&gt;"",getdrop(GC9,GC5,GC6,GC8,GC17),"")</f>
        <v>#NAME?</v>
      </c>
      <c r="GD26" s="1113" t="e">
        <f aca="false">IF(GD17&lt;&gt;"",getdrop(GD9,GD5,GD6,GD8,GD17),"")</f>
        <v>#NAME?</v>
      </c>
      <c r="GE26" s="1113" t="e">
        <f aca="false">IF(GE17&lt;&gt;"",getdrop(GE9,GE5,GE6,GE8,GE17),"")</f>
        <v>#NAME?</v>
      </c>
      <c r="GF26" s="1113" t="e">
        <f aca="false">IF(GF17&lt;&gt;"",getdrop(GF9,GF5,GF6,GF8,GF17),"")</f>
        <v>#NAME?</v>
      </c>
      <c r="GG26" s="1113" t="e">
        <f aca="false">IF(GG17&lt;&gt;"",getdrop(GG9,GG5,GG6,GG8,GG17),"")</f>
        <v>#NAME?</v>
      </c>
      <c r="GH26" s="1113" t="e">
        <f aca="false">IF(GH17&lt;&gt;"",getdrop(GH9,GH5,GH6,GH8,GH17),"")</f>
        <v>#NAME?</v>
      </c>
      <c r="GI26" s="1113" t="e">
        <f aca="false">IF(GI17&lt;&gt;"",getdrop(GI9,GI5,GI6,GI8,GI17),"")</f>
        <v>#NAME?</v>
      </c>
      <c r="GJ26" s="1113" t="e">
        <f aca="false">IF(GJ17&lt;&gt;"",getdrop(GJ9,GJ5,GJ6,GJ8,GJ17),"")</f>
        <v>#NAME?</v>
      </c>
      <c r="GK26" s="1113" t="e">
        <f aca="false">IF(GK17&lt;&gt;"",getdrop(GK9,GK5,GK6,GK8,GK17),"")</f>
        <v>#NAME?</v>
      </c>
      <c r="GL26" s="1113" t="e">
        <f aca="false">IF(GL17&lt;&gt;"",getdrop(GL9,GL5,GL6,GL8,GL17),"")</f>
        <v>#NAME?</v>
      </c>
      <c r="GM26" s="1113" t="e">
        <f aca="false">IF(GM17&lt;&gt;"",getdrop(GM9,GM5,GM6,GM8,GM17),"")</f>
        <v>#NAME?</v>
      </c>
      <c r="GN26" s="1113" t="e">
        <f aca="false">IF(GN17&lt;&gt;"",getdrop(GN9,GN5,GN6,GN8,GN17),"")</f>
        <v>#NAME?</v>
      </c>
      <c r="GO26" s="1113" t="e">
        <f aca="false">IF(GO17&lt;&gt;"",getdrop(GO9,GO5,GO6,GO8,GO17),"")</f>
        <v>#NAME?</v>
      </c>
      <c r="GP26" s="1113" t="e">
        <f aca="false">IF(GP17&lt;&gt;"",getdrop(GP9,GP5,GP6,GP8,GP17),"")</f>
        <v>#NAME?</v>
      </c>
      <c r="GQ26" s="1113" t="e">
        <f aca="false">IF(GQ17&lt;&gt;"",getdrop(GQ9,GQ5,GQ6,GQ8,GQ17),"")</f>
        <v>#NAME?</v>
      </c>
      <c r="GR26" s="1113" t="e">
        <f aca="false">IF(GR17&lt;&gt;"",getdrop(GR9,GR5,GR6,GR8,GR17),"")</f>
        <v>#NAME?</v>
      </c>
      <c r="GS26" s="1113"/>
      <c r="GT26" s="1102"/>
      <c r="GU26" s="1102"/>
      <c r="GV26" s="1102"/>
      <c r="GW26" s="1102"/>
      <c r="GX26" s="1102"/>
      <c r="GY26" s="1102"/>
      <c r="GZ26" s="1102"/>
      <c r="HA26" s="1102"/>
      <c r="HB26" s="1102"/>
      <c r="HC26" s="1102"/>
      <c r="HD26" s="1102"/>
      <c r="HE26" s="1102"/>
      <c r="HF26" s="1102"/>
      <c r="HG26" s="1102"/>
      <c r="HH26" s="1102"/>
      <c r="HI26" s="1102"/>
      <c r="HJ26" s="1102"/>
      <c r="HK26" s="1102"/>
      <c r="HL26" s="1102"/>
      <c r="HM26" s="1102"/>
      <c r="HN26" s="1102"/>
      <c r="HO26" s="1102"/>
      <c r="HP26" s="1102"/>
      <c r="HQ26" s="1102"/>
      <c r="HR26" s="1102"/>
      <c r="HS26" s="1102"/>
      <c r="HT26" s="1102"/>
      <c r="HU26" s="1102"/>
      <c r="HV26" s="1102"/>
      <c r="HW26" s="1102"/>
      <c r="HX26" s="1102"/>
      <c r="HY26" s="1102"/>
      <c r="HZ26" s="1102"/>
      <c r="IA26" s="1102"/>
      <c r="IB26" s="1102"/>
      <c r="IC26" s="1102"/>
      <c r="ID26" s="1102"/>
      <c r="IE26" s="1102"/>
      <c r="IF26" s="1102"/>
      <c r="IG26" s="1102"/>
      <c r="IH26" s="1102"/>
      <c r="II26" s="1102"/>
      <c r="IJ26" s="1102"/>
      <c r="IK26" s="1102"/>
      <c r="IL26" s="1102"/>
      <c r="IM26" s="1102"/>
      <c r="IN26" s="1102"/>
      <c r="IO26" s="1102"/>
      <c r="IP26" s="1102"/>
      <c r="IQ26" s="1102"/>
      <c r="IR26" s="1102"/>
      <c r="IS26" s="1102"/>
      <c r="IT26" s="1102"/>
      <c r="IU26" s="1102"/>
      <c r="IV26" s="1102"/>
      <c r="IW26" s="1102"/>
      <c r="IX26" s="1102"/>
      <c r="IY26" s="1102"/>
      <c r="IZ26" s="1102"/>
      <c r="JA26" s="1102"/>
      <c r="JB26" s="1102"/>
      <c r="JC26" s="1102"/>
      <c r="JD26" s="1102"/>
      <c r="JE26" s="1102"/>
      <c r="JF26" s="1102"/>
      <c r="JG26" s="1102"/>
      <c r="JH26" s="1102"/>
      <c r="JI26" s="1102"/>
      <c r="JJ26" s="1102"/>
      <c r="JK26" s="1102"/>
      <c r="JL26" s="1102"/>
      <c r="JM26" s="1102"/>
      <c r="JN26" s="1102"/>
      <c r="JO26" s="1102"/>
      <c r="JP26" s="1102"/>
      <c r="JQ26" s="1102"/>
      <c r="JR26" s="1102"/>
      <c r="JS26" s="1102"/>
      <c r="JT26" s="1102"/>
      <c r="JV26" s="1102"/>
      <c r="JX26" s="1102"/>
    </row>
    <row r="27" customFormat="false" ht="17.35" hidden="false" customHeight="false" outlineLevel="0" collapsed="false">
      <c r="A27" s="983" t="s">
        <v>1623</v>
      </c>
      <c r="B27" s="983" t="s">
        <v>1452</v>
      </c>
      <c r="C27" s="983" t="str">
        <f aca="false">CONCATENATE("管径DN",C21*1000)</f>
        <v>管径DN100</v>
      </c>
      <c r="D27" s="983" t="str">
        <f aca="false">CONCATENATE("管径DN",D21*1000)</f>
        <v>管径DN250</v>
      </c>
      <c r="E27" s="1114" t="str">
        <f aca="false">CONCATENATE("管径DN",E21*1000)</f>
        <v>管径DN150</v>
      </c>
      <c r="F27" s="1114" t="str">
        <f aca="false">CONCATENATE("管径DN",F21*1000)</f>
        <v>管径DN250</v>
      </c>
      <c r="G27" s="1114" t="str">
        <f aca="false">CONCATENATE("管径DN",G21*1000)</f>
        <v>管径DN100</v>
      </c>
      <c r="H27" s="983" t="str">
        <f aca="false">CONCATENATE("管径DN",H21*1000)</f>
        <v>管径DN250</v>
      </c>
      <c r="I27" s="983" t="str">
        <f aca="false">CONCATENATE("管径DN",I21*1000)</f>
        <v>管径DN250</v>
      </c>
      <c r="J27" s="983" t="str">
        <f aca="false">CONCATENATE("管径DN",J21*1000)</f>
        <v>管径DN250</v>
      </c>
      <c r="K27" s="983" t="str">
        <f aca="false">CONCATENATE("管径DN",K21*1000)</f>
        <v>管径DN330</v>
      </c>
      <c r="L27" s="983" t="str">
        <f aca="false">CONCATENATE("管径DN",L21*1000)</f>
        <v>管径DN257</v>
      </c>
      <c r="M27" s="983" t="str">
        <f aca="false">CONCATENATE("管径DN",M21*1000)</f>
        <v>管径DN500</v>
      </c>
      <c r="N27" s="983" t="str">
        <f aca="false">CONCATENATE("管径DN",N21*1000)</f>
        <v>管径DN80</v>
      </c>
      <c r="O27" s="983" t="str">
        <f aca="false">CONCATENATE("管径DN",O21*1000)</f>
        <v>管径DN257</v>
      </c>
      <c r="P27" s="983" t="str">
        <f aca="false">CONCATENATE("管径DN",P21*1000)</f>
        <v>管径DN254</v>
      </c>
      <c r="Q27" s="983" t="str">
        <f aca="false">CONCATENATE("管径DN",Q21*1000)</f>
        <v>管径DN257</v>
      </c>
      <c r="R27" s="983" t="str">
        <f aca="false">CONCATENATE("管径DN",R21*1000)</f>
        <v>管径DN250</v>
      </c>
      <c r="S27" s="983" t="str">
        <f aca="false">CONCATENATE("管径DN",S21*1000)</f>
        <v>管径DN250</v>
      </c>
      <c r="T27" s="983" t="str">
        <f aca="false">CONCATENATE("管径DN",T21*1000)</f>
        <v>管径DN250</v>
      </c>
      <c r="U27" s="983" t="str">
        <f aca="false">CONCATENATE("管径DN",U21*1000)</f>
        <v>管径DN250</v>
      </c>
      <c r="V27" s="983" t="str">
        <f aca="false">CONCATENATE("管径DN",V21*1000)</f>
        <v>管径DN250</v>
      </c>
      <c r="W27" s="983" t="str">
        <f aca="false">CONCATENATE("管径DN",W21*1000)</f>
        <v>管径DN350</v>
      </c>
      <c r="X27" s="983" t="str">
        <f aca="false">CONCATENATE("管径DN",X21*1000)</f>
        <v>管径DN250</v>
      </c>
      <c r="Y27" s="983" t="str">
        <f aca="false">CONCATENATE("管径DN",Y21*1000)</f>
        <v>管径DN257</v>
      </c>
      <c r="Z27" s="983" t="str">
        <f aca="false">CONCATENATE("管径DN",Z21*1000)</f>
        <v>管径DN173</v>
      </c>
      <c r="AA27" s="983" t="str">
        <f aca="false">CONCATENATE("管径DN",AA21*1000)</f>
        <v>管径DN257</v>
      </c>
      <c r="AB27" s="983"/>
      <c r="AC27" s="983" t="str">
        <f aca="false">CONCATENATE("管径DN",AC21*1000)</f>
        <v>管径DN490</v>
      </c>
      <c r="AD27" s="983" t="str">
        <f aca="false">CONCATENATE("管径DN",AD21*1000)</f>
        <v>管径DN408</v>
      </c>
      <c r="AE27" s="983" t="str">
        <f aca="false">CONCATENATE("管径DN",AE21*1000)</f>
        <v>管径DN325</v>
      </c>
      <c r="AF27" s="983" t="str">
        <f aca="false">CONCATENATE("管径DN",AF21*1000)</f>
        <v>管径DN325</v>
      </c>
      <c r="AG27" s="983" t="str">
        <f aca="false">CONCATENATE("管径DN",AG21*1000)</f>
        <v>管径DN409</v>
      </c>
      <c r="AH27" s="983" t="str">
        <f aca="false">CONCATENATE("管径DN",AH21*1000)</f>
        <v>管径DN66</v>
      </c>
      <c r="AI27" s="983" t="str">
        <f aca="false">CONCATENATE("管径DN",AI21*1000)</f>
        <v>管径DN66</v>
      </c>
      <c r="AJ27" s="983" t="str">
        <f aca="false">CONCATENATE("管径DN",AJ21*1000)</f>
        <v>管径DN66</v>
      </c>
      <c r="AK27" s="983" t="str">
        <f aca="false">CONCATENATE("管径DN",AK21*1000)</f>
        <v>管径DN66</v>
      </c>
      <c r="AL27" s="983" t="str">
        <f aca="false">CONCATENATE("管径DN",AL21*1000)</f>
        <v>管径DN66</v>
      </c>
      <c r="AM27" s="983" t="str">
        <f aca="false">CONCATENATE("管径DN",AM21*1000)</f>
        <v>管径DN42</v>
      </c>
      <c r="AN27" s="983" t="str">
        <f aca="false">CONCATENATE("管径DN",AN21*1000)</f>
        <v>管径DN42</v>
      </c>
      <c r="AO27" s="983" t="str">
        <f aca="false">CONCATENATE("管径DN",AO21*1000)</f>
        <v>管径DN42</v>
      </c>
      <c r="AP27" s="983" t="str">
        <f aca="false">CONCATENATE("管径DN",AP21*1000)</f>
        <v>管径DN42</v>
      </c>
      <c r="AQ27" s="983" t="str">
        <f aca="false">CONCATENATE("管径DN",AQ21*1000)</f>
        <v>管径DN42</v>
      </c>
      <c r="AR27" s="983" t="str">
        <f aca="false">CONCATENATE("管径DN",AR21*1000)</f>
        <v>管径DN42</v>
      </c>
      <c r="AS27" s="983" t="str">
        <f aca="false">CONCATENATE("管径DN",AS21*1000)</f>
        <v>管径DN257</v>
      </c>
      <c r="AT27" s="983" t="str">
        <f aca="false">CONCATENATE("管径DN",AT21*1000)</f>
        <v>管径DN257</v>
      </c>
      <c r="AU27" s="983" t="str">
        <f aca="false">CONCATENATE("管径DN",AU21*1000)</f>
        <v>管径DN257</v>
      </c>
      <c r="AV27" s="983" t="str">
        <f aca="false">CONCATENATE("管径DN",AV21*1000)</f>
        <v>管径DN257</v>
      </c>
      <c r="AW27" s="983" t="str">
        <f aca="false">CONCATENATE("管径DN",AW21*1000)</f>
        <v>管径DN200</v>
      </c>
      <c r="AX27" s="983" t="str">
        <f aca="false">CONCATENATE("管径DN",AX21*1000)</f>
        <v>管径DN250</v>
      </c>
      <c r="AY27" s="983" t="str">
        <f aca="false">CONCATENATE("管径DN",AY21*1000)</f>
        <v>管径DN250</v>
      </c>
      <c r="AZ27" s="983" t="str">
        <f aca="false">CONCATENATE("管径DN",AZ21*1000)</f>
        <v>管径DN50</v>
      </c>
      <c r="BA27" s="983" t="str">
        <f aca="false">CONCATENATE("管径DN",BA21*1000)</f>
        <v>管径DN300</v>
      </c>
      <c r="BB27" s="983" t="str">
        <f aca="false">CONCATENATE("管径DN",BB21*1000)</f>
        <v>管径DN300</v>
      </c>
      <c r="BC27" s="983" t="str">
        <f aca="false">CONCATENATE("管径DN",BC21*1000)</f>
        <v>管径DN300</v>
      </c>
      <c r="BD27" s="983" t="str">
        <f aca="false">CONCATENATE("管径DN",BD21*1000)</f>
        <v>管径DN300</v>
      </c>
      <c r="BE27" s="983" t="str">
        <f aca="false">CONCATENATE("管径DN",BE21*1000)</f>
        <v>管径DN250</v>
      </c>
      <c r="BF27" s="983" t="str">
        <f aca="false">CONCATENATE("管径DN",BF21*1000)</f>
        <v>管径DN250</v>
      </c>
      <c r="BG27" s="983" t="str">
        <f aca="false">CONCATENATE("管径DN",BG21*1000)</f>
        <v>管径DN250</v>
      </c>
      <c r="BH27" s="983" t="str">
        <f aca="false">CONCATENATE("管径DN",BH21*1000)</f>
        <v>管径DN80</v>
      </c>
      <c r="BI27" s="983" t="str">
        <f aca="false">CONCATENATE("管径DN",BI21*1000)</f>
        <v>管径DN80</v>
      </c>
      <c r="BJ27" s="983" t="str">
        <f aca="false">CONCATENATE("管径DN",BJ21*1000)</f>
        <v>管径DN50</v>
      </c>
      <c r="BK27" s="983" t="str">
        <f aca="false">CONCATENATE("管径DN",BK21*1000)</f>
        <v>管径DN100</v>
      </c>
      <c r="BL27" s="983" t="str">
        <f aca="false">CONCATENATE("管径DN",BL21*1000)</f>
        <v>管径DN150</v>
      </c>
      <c r="BM27" s="983" t="str">
        <f aca="false">CONCATENATE("管径DN",BM21*1000)</f>
        <v>管径DN150</v>
      </c>
      <c r="BN27" s="983" t="str">
        <f aca="false">CONCATENATE("管径DN",BN21*1000)</f>
        <v>管径DN250</v>
      </c>
      <c r="BO27" s="983" t="str">
        <f aca="false">CONCATENATE("管径DN",BO21*1000)</f>
        <v>管径DN250</v>
      </c>
      <c r="BP27" s="983" t="str">
        <f aca="false">CONCATENATE("管径DN",BP21*1000)</f>
        <v>管径DN100</v>
      </c>
      <c r="BQ27" s="983" t="str">
        <f aca="false">CONCATENATE("管径DN",BQ21*1000)</f>
        <v>管径DN50</v>
      </c>
      <c r="BR27" s="983" t="str">
        <f aca="false">CONCATENATE("管径DN",BR21*1000)</f>
        <v>管径DN80</v>
      </c>
      <c r="BS27" s="983" t="str">
        <f aca="false">CONCATENATE("管径DN",BS21*1000)</f>
        <v>管径DN80</v>
      </c>
      <c r="BT27" s="983" t="str">
        <f aca="false">CONCATENATE("管径DN",BT21*1000)</f>
        <v>管径DN80</v>
      </c>
      <c r="BU27" s="983" t="str">
        <f aca="false">CONCATENATE("管径DN",BU21*1000)</f>
        <v>管径DN50</v>
      </c>
      <c r="BV27" s="983" t="str">
        <f aca="false">CONCATENATE("管径DN",BV21*1000)</f>
        <v>管径DN80</v>
      </c>
      <c r="BW27" s="983" t="str">
        <f aca="false">CONCATENATE("管径DN",BW21*1000)</f>
        <v>管径DN150</v>
      </c>
      <c r="BX27" s="983" t="str">
        <f aca="false">CONCATENATE("管径DN",BX21*1000)</f>
        <v>管径DN100</v>
      </c>
      <c r="BY27" s="983" t="str">
        <f aca="false">CONCATENATE("管径DN",BY21*1000)</f>
        <v>管径DN288</v>
      </c>
      <c r="BZ27" s="983" t="str">
        <f aca="false">CONCATENATE("管径DN",BZ21*1000)</f>
        <v>管径DN288</v>
      </c>
      <c r="CA27" s="983" t="str">
        <f aca="false">CONCATENATE("管径DN",CA21*1000)</f>
        <v>管径DN288</v>
      </c>
      <c r="CB27" s="983" t="str">
        <f aca="false">CONCATENATE("管径DN",CB21*1000)</f>
        <v>管径DN337</v>
      </c>
      <c r="CC27" s="983" t="str">
        <f aca="false">CONCATENATE("管径DN",CC21*1000)</f>
        <v>管径DN200</v>
      </c>
      <c r="CD27" s="983" t="str">
        <f aca="false">CONCATENATE("管径DN",CD21*1000)</f>
        <v>管径DN200</v>
      </c>
      <c r="CE27" s="983" t="str">
        <f aca="false">CONCATENATE("管径DN",CE21*1000)</f>
        <v>管径DN380</v>
      </c>
      <c r="CF27" s="983" t="str">
        <f aca="false">CONCATENATE("管径DN",CF21*1000)</f>
        <v>管径DN350</v>
      </c>
      <c r="CG27" s="983" t="str">
        <f aca="false">CONCATENATE("管径DN",CG21*1000)</f>
        <v>管径DN350</v>
      </c>
      <c r="CH27" s="983" t="str">
        <f aca="false">CONCATENATE("管径DN",CH21*1000)</f>
        <v>管径DN250</v>
      </c>
      <c r="CI27" s="983" t="str">
        <f aca="false">CONCATENATE("管径DN",CI21*1000)</f>
        <v>管径DN257</v>
      </c>
      <c r="CJ27" s="983" t="str">
        <f aca="false">CONCATENATE("管径DN",CJ21*1000)</f>
        <v>管径DN350</v>
      </c>
      <c r="CK27" s="983" t="str">
        <f aca="false">CONCATENATE("管径DN",CK21*1000)</f>
        <v>管径DN350</v>
      </c>
      <c r="CL27" s="983" t="str">
        <f aca="false">CONCATENATE("管径DN",CL21*1000)</f>
        <v>管径DN250</v>
      </c>
      <c r="CM27" s="983" t="str">
        <f aca="false">CONCATENATE("管径DN",CM21*1000)</f>
        <v>管径DN250</v>
      </c>
      <c r="CN27" s="983" t="str">
        <f aca="false">CONCATENATE("管径DN",CN21*1000)</f>
        <v>管径DN100</v>
      </c>
      <c r="CO27" s="983" t="str">
        <f aca="false">CONCATENATE("管径DN",CO21*1000)</f>
        <v>管径DN80</v>
      </c>
      <c r="CP27" s="983" t="str">
        <f aca="false">CONCATENATE("管径DN",CP21*1000)</f>
        <v>管径DN80</v>
      </c>
      <c r="CQ27" s="983" t="str">
        <f aca="false">CONCATENATE("管径DN",CQ21*1000)</f>
        <v>管径DN80</v>
      </c>
      <c r="CR27" s="983" t="str">
        <f aca="false">CONCATENATE("管径DN",CR21*1000)</f>
        <v>管径DN50</v>
      </c>
      <c r="CS27" s="983" t="str">
        <f aca="false">CONCATENATE("管径DN",CS21*1000)</f>
        <v>管径DN150</v>
      </c>
      <c r="CT27" s="983" t="str">
        <f aca="false">CONCATENATE("管径DN",CT21*1000)</f>
        <v>管径DN150</v>
      </c>
      <c r="CU27" s="983" t="str">
        <f aca="false">CONCATENATE("管径DN",CU21*1000)</f>
        <v>管径DN150</v>
      </c>
      <c r="CV27" s="983" t="str">
        <f aca="false">CONCATENATE("管径DN",CV21*1000)</f>
        <v>管径DN150</v>
      </c>
      <c r="CW27" s="983" t="str">
        <f aca="false">CONCATENATE("管径DN",CW21*1000)</f>
        <v>管径DN300</v>
      </c>
      <c r="CX27" s="983" t="str">
        <f aca="false">CONCATENATE("管径DN",CX21*1000)</f>
        <v>管径DN350</v>
      </c>
      <c r="CY27" s="983" t="str">
        <f aca="false">CONCATENATE("管径DN",CY21*1000)</f>
        <v>管径DN200</v>
      </c>
      <c r="CZ27" s="983" t="str">
        <f aca="false">CONCATENATE("管径DN",CZ21*1000)</f>
        <v>管径DN300</v>
      </c>
      <c r="DA27" s="983" t="str">
        <f aca="false">CONCATENATE("管径DN",DA21*1000)</f>
        <v>管径DN50</v>
      </c>
      <c r="DB27" s="983" t="str">
        <f aca="false">CONCATENATE("管径DN",DB21*1000)</f>
        <v>管径DN350</v>
      </c>
      <c r="DC27" s="983" t="str">
        <f aca="false">CONCATENATE("管径DN",DC21*1000)</f>
        <v>管径DN250</v>
      </c>
      <c r="DD27" s="983" t="str">
        <f aca="false">CONCATENATE("管径DN",DD21*1000)</f>
        <v>管径DN600</v>
      </c>
      <c r="DE27" s="983" t="str">
        <f aca="false">CONCATENATE("管径DN",DE21*1000)</f>
        <v>管径DN200</v>
      </c>
      <c r="DF27" s="983" t="str">
        <f aca="false">CONCATENATE("管径DN",DF21*1000)</f>
        <v>管径DN200</v>
      </c>
      <c r="DG27" s="983" t="str">
        <f aca="false">CONCATENATE("管径DN",DG21*1000)</f>
        <v>管径DN150</v>
      </c>
      <c r="DH27" s="983" t="str">
        <f aca="false">CONCATENATE("管径DN",DH21*1000)</f>
        <v>管径DN200</v>
      </c>
      <c r="DI27" s="983" t="str">
        <f aca="false">CONCATENATE("管径DN",DI21*1000)</f>
        <v>管径DN50</v>
      </c>
      <c r="DJ27" s="983" t="str">
        <f aca="false">CONCATENATE("管径DN",DJ21*1000)</f>
        <v>管径DN50</v>
      </c>
      <c r="DK27" s="983" t="str">
        <f aca="false">CONCATENATE("管径DN",DK21*1000)</f>
        <v>管径DN50</v>
      </c>
      <c r="DL27" s="983" t="str">
        <f aca="false">CONCATENATE("管径DN",DL21*1000)</f>
        <v>管径DN80</v>
      </c>
      <c r="DM27" s="983" t="str">
        <f aca="false">CONCATENATE("管径DN",DM21*1000)</f>
        <v>管径DN250</v>
      </c>
      <c r="DN27" s="983" t="str">
        <f aca="false">CONCATENATE("管径DN",DN21*1000)</f>
        <v>管径DN200</v>
      </c>
      <c r="DO27" s="983" t="str">
        <f aca="false">CONCATENATE("管径DN",DO21*1000)</f>
        <v>管径DN200</v>
      </c>
      <c r="DP27" s="983" t="str">
        <f aca="false">CONCATENATE("管径DN",DP21*1000)</f>
        <v>管径DN200</v>
      </c>
      <c r="DQ27" s="983" t="str">
        <f aca="false">CONCATENATE("管径DN",DQ21*1000)</f>
        <v>管径DN200</v>
      </c>
      <c r="DR27" s="983" t="str">
        <f aca="false">CONCATENATE("管径DN",DR21*1000)</f>
        <v>管径DN100</v>
      </c>
      <c r="DS27" s="983" t="str">
        <f aca="false">CONCATENATE("管径DN",DS21*1000)</f>
        <v>管径DN100</v>
      </c>
      <c r="DT27" s="983" t="str">
        <f aca="false">CONCATENATE("管径DN",DT21*1000)</f>
        <v>管径DN150</v>
      </c>
      <c r="DU27" s="983" t="str">
        <f aca="false">CONCATENATE("管径DN",DU21*1000)</f>
        <v>管径DN150</v>
      </c>
      <c r="DV27" s="983" t="str">
        <f aca="false">CONCATENATE("管径DN",DV21*1000)</f>
        <v>管径DN100</v>
      </c>
      <c r="DW27" s="983" t="str">
        <f aca="false">CONCATENATE("管径DN",DW21*1000)</f>
        <v>管径DN100</v>
      </c>
      <c r="DX27" s="983" t="str">
        <f aca="false">CONCATENATE("管径DN",DX21*1000)</f>
        <v>管径DN100</v>
      </c>
      <c r="DY27" s="983" t="str">
        <f aca="false">CONCATENATE("管径DN",DY21*1000)</f>
        <v>管径DN100</v>
      </c>
      <c r="DZ27" s="983" t="str">
        <f aca="false">CONCATENATE("管径DN",DZ21*1000)</f>
        <v>管径DN40</v>
      </c>
      <c r="EA27" s="983" t="str">
        <f aca="false">CONCATENATE("管径DN",EA21*1000)</f>
        <v>管径DN25</v>
      </c>
      <c r="EB27" s="983" t="str">
        <f aca="false">CONCATENATE("管径DN",EB21*1000)</f>
        <v>管径DN100</v>
      </c>
      <c r="EC27" s="983" t="str">
        <f aca="false">CONCATENATE("管径DN",EC21*1000)</f>
        <v>管径DN100</v>
      </c>
      <c r="ED27" s="983" t="str">
        <f aca="false">CONCATENATE("管径DN",ED21*1000)</f>
        <v>管径DN100</v>
      </c>
      <c r="EE27" s="983" t="str">
        <f aca="false">CONCATENATE("管径DN",EE21*1000)</f>
        <v>管径DN250</v>
      </c>
      <c r="EF27" s="983" t="str">
        <f aca="false">CONCATENATE("管径DN",EF21*1000)</f>
        <v>管径DN250</v>
      </c>
      <c r="EG27" s="983" t="str">
        <f aca="false">CONCATENATE("管径DN",EG21*1000)</f>
        <v>管径DN250</v>
      </c>
      <c r="EH27" s="983" t="str">
        <f aca="false">CONCATENATE("管径DN",EH21*1000)</f>
        <v>管径DN250</v>
      </c>
      <c r="EI27" s="983" t="str">
        <f aca="false">CONCATENATE("管径DN",EI21*1000)</f>
        <v>管径DN102</v>
      </c>
      <c r="EJ27" s="1115" t="str">
        <f aca="false">CONCATENATE("管径DN",EJ21*1000)</f>
        <v>管径DN100</v>
      </c>
      <c r="EK27" s="983" t="str">
        <f aca="false">CONCATENATE("管径DN",EK21*1000)</f>
        <v>管径DN300</v>
      </c>
      <c r="EL27" s="983" t="str">
        <f aca="false">CONCATENATE("管径DN",EL21*1000)</f>
        <v>管径DN100</v>
      </c>
      <c r="EM27" s="983" t="str">
        <f aca="false">CONCATENATE("管径DN",EM21*1000)</f>
        <v>管径DN250</v>
      </c>
      <c r="EN27" s="983" t="str">
        <f aca="false">CONCATENATE("管径DN",EN21*1000)</f>
        <v>管径DN300</v>
      </c>
      <c r="EO27" s="983" t="str">
        <f aca="false">CONCATENATE("管径DN",EO21*1000)</f>
        <v>管径DN300</v>
      </c>
      <c r="EP27" s="983" t="str">
        <f aca="false">CONCATENATE("管径DN",EP21*1000)</f>
        <v>管径DN200</v>
      </c>
      <c r="EQ27" s="983" t="str">
        <f aca="false">CONCATENATE("管径DN",EQ21*1000)</f>
        <v>管径DN100</v>
      </c>
      <c r="ER27" s="983" t="str">
        <f aca="false">CONCATENATE("管径DN",ER21*1000)</f>
        <v>管径DN100</v>
      </c>
      <c r="ES27" s="983" t="str">
        <f aca="false">CONCATENATE("管径DN",ES21*1000)</f>
        <v>管径DN250</v>
      </c>
      <c r="ET27" s="983" t="str">
        <f aca="false">CONCATENATE("管径DN",ET21*1000)</f>
        <v>管径DN300</v>
      </c>
      <c r="EU27" s="1116" t="str">
        <f aca="false">CONCATENATE("管径DN",EU21*1000)</f>
        <v>管径DN250</v>
      </c>
      <c r="EV27" s="1116" t="str">
        <f aca="false">CONCATENATE("管径DN",EV21*1000)</f>
        <v>管径DN250</v>
      </c>
      <c r="EW27" s="1116" t="str">
        <f aca="false">CONCATENATE("管径DN",EW21*1000)</f>
        <v>管径DN250</v>
      </c>
      <c r="EX27" s="1116" t="str">
        <f aca="false">CONCATENATE("管径DN",EX21*1000)</f>
        <v>管径DN250</v>
      </c>
      <c r="EY27" s="1116" t="str">
        <f aca="false">CONCATENATE("管径DN",EY21*1000)</f>
        <v>管径DN250</v>
      </c>
      <c r="EZ27" s="1116" t="str">
        <f aca="false">CONCATENATE("管径DN",EZ21*1000)</f>
        <v>管径DN250</v>
      </c>
      <c r="FA27" s="1116" t="str">
        <f aca="false">CONCATENATE("管径DN",FA21*1000)</f>
        <v>管径DN250</v>
      </c>
      <c r="FB27" s="1116" t="str">
        <f aca="false">CONCATENATE("管径DN",FB21*1000)</f>
        <v>管径DN250</v>
      </c>
      <c r="FC27" s="983" t="str">
        <f aca="false">CONCATENATE("管径DN",FC21*1000)</f>
        <v>管径DN131</v>
      </c>
      <c r="FD27" s="983" t="str">
        <f aca="false">CONCATENATE("管径DN",FD21*1000)</f>
        <v>管径DN215</v>
      </c>
      <c r="FE27" s="1116" t="str">
        <f aca="false">CONCATENATE("管径DN",FE21*1000)</f>
        <v>管径DN250</v>
      </c>
      <c r="FF27" s="1116" t="str">
        <f aca="false">CONCATENATE("管径DN",FF21*1000)</f>
        <v>管径DN250</v>
      </c>
      <c r="FG27" s="1116" t="str">
        <f aca="false">CONCATENATE("管径DN",FG21*1000)</f>
        <v>管径DN250</v>
      </c>
      <c r="FH27" s="983" t="str">
        <f aca="false">CONCATENATE("管径DN",FH21*1000)</f>
        <v>管径DN66</v>
      </c>
      <c r="FI27" s="983" t="str">
        <f aca="false">CONCATENATE("管径DN",FI21*1000)</f>
        <v>管径DN200</v>
      </c>
      <c r="FJ27" s="983" t="str">
        <f aca="false">CONCATENATE("管径DN",FJ21*1000)</f>
        <v>管径DN200</v>
      </c>
      <c r="FK27" s="983" t="str">
        <f aca="false">CONCATENATE("管径DN",FK21*1000)</f>
        <v>管径DN250</v>
      </c>
      <c r="FL27" s="983" t="str">
        <f aca="false">CONCATENATE("管径DN",FL21*1000)</f>
        <v>管径DN200</v>
      </c>
      <c r="FM27" s="983" t="str">
        <f aca="false">CONCATENATE("管径DN",FM21*1000)</f>
        <v>管径DN200</v>
      </c>
      <c r="FN27" s="983" t="str">
        <f aca="false">CONCATENATE("管径DN",FN21*1000)</f>
        <v>管径DN150</v>
      </c>
      <c r="FO27" s="983" t="str">
        <f aca="false">CONCATENATE("管径DN",FO21*1000)</f>
        <v>管径DN200</v>
      </c>
      <c r="FP27" s="983" t="str">
        <f aca="false">CONCATENATE("管径DN",FP21*1000)</f>
        <v>管径DN150</v>
      </c>
      <c r="FQ27" s="983" t="str">
        <f aca="false">CONCATENATE("管径DN",FQ21*1000)</f>
        <v>管径DN50</v>
      </c>
      <c r="FR27" s="983" t="str">
        <f aca="false">CONCATENATE("管径DN",FR21*1000)</f>
        <v>管径DN50</v>
      </c>
      <c r="FS27" s="983" t="str">
        <f aca="false">CONCATENATE("管径DN",FS21*1000)</f>
        <v>管径DN200</v>
      </c>
      <c r="FT27" s="983" t="str">
        <f aca="false">CONCATENATE("管径DN",FT21*1000)</f>
        <v>管径DN250</v>
      </c>
      <c r="FU27" s="983" t="str">
        <f aca="false">CONCATENATE("管径DN",FU21*1000)</f>
        <v>管径DN250</v>
      </c>
      <c r="FV27" s="983" t="str">
        <f aca="false">CONCATENATE("管径DN",FV21*1000)</f>
        <v>管径DN80</v>
      </c>
      <c r="FW27" s="983" t="str">
        <f aca="false">CONCATENATE("管径DN",FW21*1000)</f>
        <v>管径DN200</v>
      </c>
      <c r="FX27" s="983" t="str">
        <f aca="false">CONCATENATE("管径DN",FX21*1000)</f>
        <v>管径DN150</v>
      </c>
      <c r="FY27" s="983"/>
      <c r="FZ27" s="983"/>
      <c r="GA27" s="1117" t="str">
        <f aca="false">IF(GA21&lt;&gt;"",CONCATENATE("管径DN",GA21*1000),"")</f>
        <v>管径DN257</v>
      </c>
      <c r="GB27" s="1117" t="str">
        <f aca="false">IF(GB21&lt;&gt;"",CONCATENATE("管径DN",GB21*1000),"")</f>
        <v>管径DN257</v>
      </c>
      <c r="GC27" s="1117" t="str">
        <f aca="false">IF(GC21&lt;&gt;"",CONCATENATE("管径DN",GC21*1000),"")</f>
        <v>管径DN325</v>
      </c>
      <c r="GD27" s="1117" t="str">
        <f aca="false">IF(GD21&lt;&gt;"",CONCATENATE("管径DN",GD21*1000),"")</f>
        <v>管径DN80</v>
      </c>
      <c r="GE27" s="1117" t="str">
        <f aca="false">IF(GE21&lt;&gt;"",CONCATENATE("管径DN",GE21*1000),"")</f>
        <v>管径DN100</v>
      </c>
      <c r="GF27" s="1117" t="str">
        <f aca="false">IF(GF21&lt;&gt;"",CONCATENATE("管径DN",GF21*1000),"")</f>
        <v>管径DN25</v>
      </c>
      <c r="GG27" s="1117" t="str">
        <f aca="false">IF(GG21&lt;&gt;"",CONCATENATE("管径DN",GG21*1000),"")</f>
        <v>管径DN250</v>
      </c>
      <c r="GH27" s="1117" t="str">
        <f aca="false">IF(GH21&lt;&gt;"",CONCATENATE("管径DN",GH21*1000),"")</f>
        <v>管径DN80</v>
      </c>
      <c r="GI27" s="1117" t="str">
        <f aca="false">IF(GI21&lt;&gt;"",CONCATENATE("管径DN",GI21*1000),"")</f>
        <v>管径DN350</v>
      </c>
      <c r="GJ27" s="1117" t="str">
        <f aca="false">IF(GJ21&lt;&gt;"",CONCATENATE("管径DN",GJ21*1000),"")</f>
        <v>管径DN150</v>
      </c>
      <c r="GK27" s="1117" t="str">
        <f aca="false">IF(GK21&lt;&gt;"",CONCATENATE("管径DN",GK21*1000),"")</f>
        <v>管径DN80</v>
      </c>
      <c r="GL27" s="1117" t="str">
        <f aca="false">IF(GL21&lt;&gt;"",CONCATENATE("管径DN",GL21*1000),"")</f>
        <v>管径DN200</v>
      </c>
      <c r="GM27" s="1117" t="str">
        <f aca="false">IF(GM21&lt;&gt;"",CONCATENATE("管径DN",GM21*1000),"")</f>
        <v>管径DN100</v>
      </c>
      <c r="GN27" s="1117" t="str">
        <f aca="false">IF(GN21&lt;&gt;"",CONCATENATE("管径DN",GN21*1000),"")</f>
        <v>管径DN250</v>
      </c>
      <c r="GO27" s="1117" t="str">
        <f aca="false">IF(GO21&lt;&gt;"",CONCATENATE("管径DN",GO21*1000),"")</f>
        <v>管径DN200</v>
      </c>
      <c r="GP27" s="1117" t="str">
        <f aca="false">IF(GP21&lt;&gt;"",CONCATENATE("管径DN",GP21*1000),"")</f>
        <v>管径DN100</v>
      </c>
      <c r="GQ27" s="1117" t="str">
        <f aca="false">IF(GQ21&lt;&gt;"",CONCATENATE("管径DN",GQ21*1000),"")</f>
        <v>管径DN100</v>
      </c>
      <c r="GR27" s="1117" t="str">
        <f aca="false">IF(GR21&lt;&gt;"",CONCATENATE("管径DN",GR21*1000),"")</f>
        <v>管径DN80</v>
      </c>
      <c r="GS27" s="1117"/>
      <c r="GT27" s="983"/>
      <c r="GU27" s="983"/>
      <c r="GV27" s="983"/>
      <c r="GW27" s="983"/>
      <c r="GX27" s="983"/>
      <c r="GY27" s="983"/>
      <c r="GZ27" s="983"/>
      <c r="HA27" s="983"/>
      <c r="HB27" s="983"/>
      <c r="HC27" s="983"/>
      <c r="HD27" s="983"/>
      <c r="HE27" s="983"/>
      <c r="HF27" s="983"/>
      <c r="HG27" s="983"/>
      <c r="HH27" s="983"/>
      <c r="HI27" s="983"/>
      <c r="HJ27" s="983"/>
      <c r="HK27" s="983"/>
      <c r="HL27" s="983"/>
      <c r="HM27" s="983"/>
      <c r="HN27" s="983"/>
      <c r="HO27" s="983"/>
      <c r="HP27" s="983"/>
      <c r="HQ27" s="983"/>
      <c r="HR27" s="983"/>
      <c r="HS27" s="983"/>
      <c r="HT27" s="983"/>
      <c r="HU27" s="983"/>
      <c r="HV27" s="983"/>
      <c r="HW27" s="983"/>
      <c r="HX27" s="983"/>
      <c r="HY27" s="983"/>
      <c r="HZ27" s="983"/>
      <c r="IA27" s="983"/>
      <c r="IB27" s="983"/>
      <c r="IC27" s="983"/>
      <c r="ID27" s="983"/>
      <c r="IE27" s="983"/>
      <c r="IF27" s="983"/>
      <c r="IG27" s="983"/>
      <c r="IH27" s="983"/>
      <c r="II27" s="983"/>
      <c r="IJ27" s="983"/>
      <c r="IK27" s="983"/>
      <c r="IL27" s="983"/>
      <c r="IM27" s="983"/>
      <c r="IN27" s="983"/>
      <c r="IO27" s="983"/>
      <c r="IP27" s="983"/>
      <c r="IQ27" s="983"/>
      <c r="IR27" s="983"/>
      <c r="IS27" s="983"/>
      <c r="IT27" s="983"/>
      <c r="IU27" s="983"/>
      <c r="IV27" s="983"/>
      <c r="IW27" s="983"/>
      <c r="IX27" s="983"/>
      <c r="IY27" s="983"/>
      <c r="IZ27" s="983"/>
      <c r="JA27" s="983"/>
      <c r="JB27" s="983"/>
      <c r="JC27" s="983"/>
      <c r="JD27" s="983"/>
      <c r="JE27" s="983"/>
      <c r="JF27" s="983"/>
      <c r="JG27" s="983"/>
      <c r="JH27" s="983"/>
      <c r="JI27" s="983"/>
      <c r="JJ27" s="983"/>
      <c r="JK27" s="983"/>
      <c r="JL27" s="983"/>
      <c r="JM27" s="983"/>
      <c r="JN27" s="983"/>
      <c r="JO27" s="983"/>
      <c r="JQ27" s="983"/>
      <c r="JR27" s="983"/>
      <c r="JS27" s="983"/>
      <c r="JT27" s="983"/>
      <c r="JV27" s="983"/>
      <c r="JX27" s="983"/>
    </row>
    <row r="28" customFormat="false" ht="17.35" hidden="false" customHeight="false" outlineLevel="0" collapsed="false">
      <c r="A28" s="1118" t="s">
        <v>1624</v>
      </c>
      <c r="B28" s="1118"/>
      <c r="C28" s="1119" t="e">
        <f aca="true">IF(C26="气液两相，自选","",IF(CELL("type", C26) = "v",IF(AND(C25&lt;C26,C22&lt;C24),"核算通过","请再次核对"),IF(C25&lt;VALUE(LEFT(C26,LEN(C26)-SEARCH("～",C26,1))),"核算通过","请再次核对")))</f>
        <v>#NAME?</v>
      </c>
      <c r="D28" s="1119" t="e">
        <f aca="true">IF(D26="气液两相，自选","",IF(CELL("type", D26) = "v",IF(AND(D25&lt;D26,D22&lt;D24),"核算通过","请再次核对"),IF(D25&lt;VALUE(LEFT(D26,LEN(D26)-SEARCH("～",D26,1))),"核算通过","请再次核对")))</f>
        <v>#NAME?</v>
      </c>
      <c r="E28" s="1120" t="e">
        <f aca="true">IF(E26="气液两相，自选","",IF(CELL("type", E26) = "v",IF(AND(E25&lt;E26,E22&lt;E24),"核算通过","请再次核对"),IF(E25&lt;VALUE(LEFT(E26,LEN(E26)-SEARCH("～",E26,1))),"核算通过","请再次核对")))</f>
        <v>#NAME?</v>
      </c>
      <c r="F28" s="1120" t="e">
        <f aca="true">IF(F26="气液两相，自选","",IF(CELL("type", F26) = "v",IF(AND(F25&lt;F26,F22&lt;F24),"核算通过","请再次核对"),IF(F25&lt;VALUE(LEFT(F26,LEN(F26)-SEARCH("～",F26,1))),"核算通过","请再次核对")))</f>
        <v>#NAME?</v>
      </c>
      <c r="G28" s="1120" t="e">
        <f aca="true">IF(G26="气液两相，自选","",IF(CELL("type", G26) = "v",IF(AND(G25&lt;G26,G22&lt;G24),"核算通过","请再次核对"),IF(G25&lt;VALUE(LEFT(G26,LEN(G26)-SEARCH("～",G26,1))),"核算通过","请再次核对")))</f>
        <v>#NAME?</v>
      </c>
      <c r="H28" s="1119" t="e">
        <f aca="true">IF(H26="气液两相，自选","",IF(CELL("type", H26) = "v",IF(AND(H25&lt;H26,H22&lt;H24),"核算通过","请再次核对"),IF(H25&lt;VALUE(LEFT(H26,LEN(H26)-SEARCH("～",H26,1))),"核算通过","请再次核对")))</f>
        <v>#NAME?</v>
      </c>
      <c r="I28" s="1119" t="e">
        <f aca="true">IF(I26="气液两相，自选","",IF(CELL("type", I26) = "v",IF(AND(I25&lt;I26,I22&lt;I24),"核算通过","请再次核对"),IF(I25&lt;VALUE(LEFT(I26,LEN(I26)-SEARCH("～",I26,1))),"核算通过","请再次核对")))</f>
        <v>#NAME?</v>
      </c>
      <c r="J28" s="1119" t="e">
        <f aca="true">IF(J26="气液两相，自选","",IF(CELL("type", J26) = "v",IF(AND(J25&lt;J26,J22&lt;J24),"核算通过","请再次核对"),IF(J25&lt;VALUE(LEFT(J26,LEN(J26)-SEARCH("～",J26,1))),"核算通过","请再次核对")))</f>
        <v>#NAME?</v>
      </c>
      <c r="K28" s="1119" t="e">
        <f aca="true">IF(K26="气液两相，自选","",IF(CELL("type", K26) = "v",IF(AND(K25&lt;K26,K22&lt;K24),"核算通过","请再次核对"),IF(K25&lt;VALUE(LEFT(K26,LEN(K26)-SEARCH("～",K26,1))),"核算通过","请再次核对")))</f>
        <v>#NAME?</v>
      </c>
      <c r="L28" s="1119" t="e">
        <f aca="true">IF(L26="气液两相，自选","",IF(CELL("type", L26) = "v",IF(AND(L25&lt;L26,L22&lt;L24),"核算通过","请再次核对"),IF(L25&lt;VALUE(LEFT(L26,LEN(L26)-SEARCH("～",L26,1))),"核算通过","请再次核对")))</f>
        <v>#NAME?</v>
      </c>
      <c r="M28" s="1119" t="e">
        <f aca="true">IF(M26="气液两相，自选","",IF(CELL("type", M26) = "v",IF(AND(M25&lt;M26,M22&lt;M24),"核算通过","请再次核对"),IF(M25&lt;VALUE(LEFT(M26,LEN(M26)-SEARCH("～",M26,1))),"核算通过","请再次核对")))</f>
        <v>#NAME?</v>
      </c>
      <c r="N28" s="1119" t="e">
        <f aca="true">IF(N26="气液两相，自选","",IF(CELL("type", N26) = "v",IF(AND(N25&lt;N26,N22&lt;N24),"核算通过","请再次核对"),IF(N25&lt;VALUE(LEFT(N26,LEN(N26)-SEARCH("～",N26,1))),"核算通过","请再次核对")))</f>
        <v>#NAME?</v>
      </c>
      <c r="O28" s="1119" t="e">
        <f aca="true">IF(O26="气液两相，自选","",IF(CELL("type", O26) = "v",IF(AND(O25&lt;O26,O22&lt;O24),"核算通过","请再次核对"),IF(O25&lt;VALUE(LEFT(O26,LEN(O26)-SEARCH("～",O26,1))),"核算通过","请再次核对")))</f>
        <v>#NAME?</v>
      </c>
      <c r="P28" s="1119" t="e">
        <f aca="true">IF(P26="气液两相，自选","",IF(CELL("type", P26) = "v",IF(AND(P25&lt;P26,P22&lt;P24),"核算通过","请再次核对"),IF(P25&lt;VALUE(LEFT(P26,LEN(P26)-SEARCH("～",P26,1))),"核算通过","请再次核对")))</f>
        <v>#NAME?</v>
      </c>
      <c r="Q28" s="1119" t="e">
        <f aca="true">IF(Q26="气液两相，自选","",IF(CELL("type", Q26) = "v",IF(AND(Q25&lt;Q26,Q22&lt;Q24),"核算通过","请再次核对"),IF(Q25&lt;VALUE(LEFT(Q26,LEN(Q26)-SEARCH("～",Q26,1))),"核算通过","请再次核对")))</f>
        <v>#NAME?</v>
      </c>
      <c r="R28" s="1119" t="e">
        <f aca="true">IF(R26="气液两相，自选","",IF(CELL("type", R26) = "v",IF(AND(R25&lt;R26,R22&lt;R24),"核算通过","请再次核对"),IF(R25&lt;VALUE(LEFT(R26,LEN(R26)-SEARCH("～",R26,1))),"核算通过","请再次核对")))</f>
        <v>#NAME?</v>
      </c>
      <c r="S28" s="1119" t="e">
        <f aca="true">IF(S26="气液两相，自选","",IF(CELL("type", S26) = "v",IF(AND(S25&lt;S26,S22&lt;S24),"核算通过","请再次核对"),IF(S25&lt;VALUE(LEFT(S26,LEN(S26)-SEARCH("～",S26,1))),"核算通过","请再次核对")))</f>
        <v>#NAME?</v>
      </c>
      <c r="T28" s="1119" t="e">
        <f aca="true">IF(T26="气液两相，自选","",IF(CELL("type", T26) = "v",IF(AND(T25&lt;T26,T22&lt;T24),"核算通过","请再次核对"),IF(T25&lt;VALUE(LEFT(T26,LEN(T26)-SEARCH("～",T26,1))),"核算通过","请再次核对")))</f>
        <v>#NAME?</v>
      </c>
      <c r="U28" s="1119" t="e">
        <f aca="true">IF(U26="气液两相，自选","",IF(CELL("type", U26) = "v",IF(AND(U25&lt;U26,U22&lt;U24),"核算通过","请再次核对"),IF(U25&lt;VALUE(LEFT(U26,LEN(U26)-SEARCH("～",U26,1))),"核算通过","请再次核对")))</f>
        <v>#NAME?</v>
      </c>
      <c r="V28" s="1119" t="e">
        <f aca="true">IF(V26="气液两相，自选","",IF(CELL("type", V26) = "v",IF(AND(V25&lt;V26,V22&lt;V24),"核算通过","请再次核对"),IF(V25&lt;VALUE(LEFT(V26,LEN(V26)-SEARCH("～",V26,1))),"核算通过","请再次核对")))</f>
        <v>#NAME?</v>
      </c>
      <c r="W28" s="1119" t="e">
        <f aca="false">#NAME?</f>
        <v>#NAME?</v>
      </c>
      <c r="X28" s="1119" t="e">
        <f aca="false">#NAME?</f>
        <v>#NAME?</v>
      </c>
      <c r="Y28" s="1119" t="e">
        <f aca="true">IF(Y26="气液两相，自选","",IF(CELL("type", Y26) = "v",IF(AND(Y25&lt;Y26,Y22&lt;Y24),"核算通过","请再次核对"),IF(Y25&lt;VALUE(LEFT(Y26,LEN(Y26)-SEARCH("～",Y26,1))),"核算通过","请再次核对")))</f>
        <v>#NAME?</v>
      </c>
      <c r="Z28" s="1119"/>
      <c r="AA28" s="1119" t="e">
        <f aca="true">IF(AA26="气液两相，自选","",IF(CELL("type", AA26) = "v",IF(AND(AA25&lt;AA26,AA22&lt;AA24),"核算通过","请再次核对"),IF(AA25&lt;VALUE(LEFT(AA26,LEN(AA26)-SEARCH("～",AA26,1))),"核算通过","请再次核对")))</f>
        <v>#NAME?</v>
      </c>
      <c r="AB28" s="1119"/>
      <c r="AC28" s="1119" t="e">
        <f aca="true">IF(AC26="气液两相，自选","",IF(CELL("type", AC26) = "v",IF(AND(AC25&lt;AC26,AC22&lt;AC24),"核算通过","请再次核对"),IF(AC25&lt;VALUE(LEFT(AC26,LEN(AC26)-SEARCH("～",AC26,1))),"核算通过","请再次核对")))</f>
        <v>#NAME?</v>
      </c>
      <c r="AD28" s="1119" t="e">
        <f aca="true">IF(AD26="气液两相，自选","",IF(CELL("type", AD26) = "v",IF(AND(AD25&lt;AD26,AD22&lt;AD24),"核算通过","请再次核对"),IF(AD25&lt;VALUE(LEFT(AD26,LEN(AD26)-SEARCH("～",AD26,1))),"核算通过","请再次核对")))</f>
        <v>#NAME?</v>
      </c>
      <c r="AE28" s="1119" t="e">
        <f aca="true">IF(AE26="气液两相，自选","",IF(CELL("type", AE26) = "v",IF(AND(AE25&lt;AE26,AE22&lt;AE24),"核算通过","请再次核对"),IF(AE25&lt;VALUE(LEFT(AE26,LEN(AE26)-SEARCH("～",AE26,1))),"核算通过","请再次核对")))</f>
        <v>#NAME?</v>
      </c>
      <c r="AF28" s="1119" t="e">
        <f aca="true">IF(AF26="气液两相，自选","",IF(CELL("type", AF26) = "v",IF(AND(AF25&lt;AF26,AF22&lt;AF24),"核算通过","请再次核对"),IF(AF25&lt;VALUE(LEFT(AF26,LEN(AF26)-SEARCH("～",AF26,1))),"核算通过","请再次核对")))</f>
        <v>#NAME?</v>
      </c>
      <c r="AG28" s="1119" t="e">
        <f aca="true">IF(AG26="气液两相，自选","",IF(CELL("type", AG26) = "v",IF(AND(AG25&lt;AG26,AG22&lt;AG24),"核算通过","请再次核对"),IF(AG25&lt;VALUE(LEFT(AG26,LEN(AG26)-SEARCH("～",AG26,1))),"核算通过","请再次核对")))</f>
        <v>#NAME?</v>
      </c>
      <c r="AH28" s="1119" t="e">
        <f aca="true">IF(AH26="气液两相，自选","",IF(CELL("type", AH26) = "v",IF(AND(AH25&lt;AH26,AH22&lt;AH24),"核算通过","请再次核对"),IF(AH25&lt;VALUE(LEFT(AH26,LEN(AH26)-SEARCH("～",AH26,1))),"核算通过","请再次核对")))</f>
        <v>#NAME?</v>
      </c>
      <c r="AI28" s="1119" t="e">
        <f aca="true">IF(AI26="气液两相，自选","",IF(CELL("type", AI26) = "v",IF(AND(AI25&lt;AI26,AI22&lt;AI24),"核算通过","请再次核对"),IF(AI25&lt;VALUE(LEFT(AI26,LEN(AI26)-SEARCH("～",AI26,1))),"核算通过","请再次核对")))</f>
        <v>#NAME?</v>
      </c>
      <c r="AJ28" s="1119" t="e">
        <f aca="true">IF(AJ26="气液两相，自选","",IF(CELL("type", AJ26) = "v",IF(AND(AJ25&lt;AJ26,AJ22&lt;AJ24),"核算通过","请再次核对"),IF(AJ25&lt;VALUE(LEFT(AJ26,LEN(AJ26)-SEARCH("～",AJ26,1))),"核算通过","请再次核对")))</f>
        <v>#NAME?</v>
      </c>
      <c r="AK28" s="1119" t="e">
        <f aca="true">IF(AK26="气液两相，自选","",IF(CELL("type", AK26) = "v",IF(AND(AK25&lt;AK26,AK22&lt;AK24),"核算通过","请再次核对"),IF(AK25&lt;VALUE(LEFT(AK26,LEN(AK26)-SEARCH("～",AK26,1))),"核算通过","请再次核对")))</f>
        <v>#NAME?</v>
      </c>
      <c r="AL28" s="1119" t="e">
        <f aca="true">IF(AL26="气液两相，自选","",IF(CELL("type", AL26) = "v",IF(AND(AL25&lt;AL26,AL22&lt;AL24),"核算通过","请再次核对"),IF(AL25&lt;VALUE(LEFT(AL26,LEN(AL26)-SEARCH("～",AL26,1))),"核算通过","请再次核对")))</f>
        <v>#NAME?</v>
      </c>
      <c r="AM28" s="1119" t="e">
        <f aca="true">IF(AM26="气液两相，自选","",IF(CELL("type", AM26) = "v",IF(AND(AM25&lt;AM26,AM22&lt;AM24),"核算通过","请再次核对"),IF(AM25&lt;VALUE(LEFT(AM26,LEN(AM26)-SEARCH("～",AM26,1))),"核算通过","请再次核对")))</f>
        <v>#NAME?</v>
      </c>
      <c r="AN28" s="1119" t="e">
        <f aca="true">IF(AN26="气液两相，自选","",IF(CELL("type", AN26) = "v",IF(AND(AN25&lt;AN26,AN22&lt;AN24),"核算通过","请再次核对"),IF(AN25&lt;VALUE(LEFT(AN26,LEN(AN26)-SEARCH("～",AN26,1))),"核算通过","请再次核对")))</f>
        <v>#NAME?</v>
      </c>
      <c r="AO28" s="1119" t="e">
        <f aca="true">IF(AO26="气液两相，自选","",IF(CELL("type", AO26) = "v",IF(AND(AO25&lt;AO26,AO22&lt;AO24),"核算通过","请再次核对"),IF(AO25&lt;VALUE(LEFT(AO26,LEN(AO26)-SEARCH("～",AO26,1))),"核算通过","请再次核对")))</f>
        <v>#NAME?</v>
      </c>
      <c r="AP28" s="1119" t="e">
        <f aca="true">IF(AP26="气液两相，自选","",IF(CELL("type", AP26) = "v",IF(AND(AP25&lt;AP26,AP22&lt;AP24),"核算通过","请再次核对"),IF(AP25&lt;VALUE(LEFT(AP26,LEN(AP26)-SEARCH("～",AP26,1))),"核算通过","请再次核对")))</f>
        <v>#NAME?</v>
      </c>
      <c r="AQ28" s="1119" t="e">
        <f aca="true">IF(AQ26="气液两相，自选","",IF(CELL("type", AQ26) = "v",IF(AND(AQ25&lt;AQ26,AQ22&lt;AQ24),"核算通过","请再次核对"),IF(AQ25&lt;VALUE(LEFT(AQ26,LEN(AQ26)-SEARCH("～",AQ26,1))),"核算通过","请再次核对")))</f>
        <v>#NAME?</v>
      </c>
      <c r="AR28" s="1119" t="e">
        <f aca="true">IF(AR26="气液两相，自选","",IF(CELL("type", AR26) = "v",IF(AND(AR25&lt;AR26,AR22&lt;AR24),"核算通过","请再次核对"),IF(AR25&lt;VALUE(LEFT(AR26,LEN(AR26)-SEARCH("～",AR26,1))),"核算通过","请再次核对")))</f>
        <v>#NAME?</v>
      </c>
      <c r="AS28" s="1119" t="e">
        <f aca="true">IF(AS26="气液两相，自选","",IF(CELL("type", AS26) = "v",IF(AND(AS25&lt;AS26,AS22&lt;AS24),"核算通过","请再次核对"),IF(AS25&lt;VALUE(LEFT(AS26,LEN(AS26)-SEARCH("～",AS26,1))),"核算通过","请再次核对")))</f>
        <v>#NAME?</v>
      </c>
      <c r="AT28" s="1119" t="e">
        <f aca="true">IF(AT26="气液两相，自选","",IF(CELL("type", AT26) = "v",IF(AND(AT25&lt;AT26,AT22&lt;AT24),"核算通过","请再次核对"),IF(AT25&lt;VALUE(LEFT(AT26,LEN(AT26)-SEARCH("～",AT26,1))),"核算通过","请再次核对")))</f>
        <v>#NAME?</v>
      </c>
      <c r="AU28" s="1119" t="e">
        <f aca="true">IF(AU26="气液两相，自选","",IF(CELL("type", AU26) = "v",IF(AND(AU25&lt;AU26,AU22&lt;AU24),"核算通过","请再次核对"),IF(AU25&lt;VALUE(LEFT(AU26,LEN(AU26)-SEARCH("～",AU26,1))),"核算通过","请再次核对")))</f>
        <v>#NAME?</v>
      </c>
      <c r="AV28" s="1119" t="e">
        <f aca="true">IF(AV26="气液两相，自选","",IF(CELL("type", AV26) = "v",IF(AND(AV25&lt;AV26,AV22&lt;AV24),"核算通过","请再次核对"),IF(AV25&lt;VALUE(LEFT(AV26,LEN(AV26)-SEARCH("～",AV26,1))),"核算通过","请再次核对")))</f>
        <v>#NAME?</v>
      </c>
      <c r="AW28" s="1119" t="e">
        <f aca="true">IF(AW26="气液两相，自选","",IF(CELL("type", AW26) = "v",IF(AND(AW25&lt;AW26,AW22&lt;AW24),"核算通过","请再次核对"),IF(AW25&lt;VALUE(LEFT(AW26,LEN(AW26)-SEARCH("～",AW26,1))),"核算通过","请再次核对")))</f>
        <v>#NAME?</v>
      </c>
      <c r="AX28" s="1119" t="e">
        <f aca="true">IF(AX26="气液两相，自选","",IF(CELL("type", AX26) = "v",IF(AND(AX25&lt;AX26,AX22&lt;AX24),"核算通过","请再次核对"),IF(AX25&lt;VALUE(LEFT(AX26,LEN(AX26)-SEARCH("～",AX26,1))),"核算通过","请再次核对")))</f>
        <v>#NAME?</v>
      </c>
      <c r="AY28" s="1119" t="e">
        <f aca="true">IF(AY26="气液两相，自选","",IF(CELL("type", AY26) = "v",IF(AND(AY25&lt;AY26,AY22&lt;AY24),"核算通过","请再次核对"),IF(AY25&lt;VALUE(LEFT(AY26,LEN(AY26)-SEARCH("～",AY26,1))),"核算通过","请再次核对")))</f>
        <v>#NAME?</v>
      </c>
      <c r="AZ28" s="1119" t="e">
        <f aca="true">IF(AZ26="气液两相，自选","",IF(CELL("type", AZ26) = "v",IF(AND(AZ25&lt;AZ26,AZ22&lt;AZ24),"核算通过","请再次核对"),IF(AZ25&lt;VALUE(LEFT(AZ26,LEN(AZ26)-SEARCH("～",AZ26,1))),"核算通过","请再次核对")))</f>
        <v>#NAME?</v>
      </c>
      <c r="BA28" s="1119" t="e">
        <f aca="true">IF(BA26="气液两相，自选","",IF(CELL("type", BA26) = "v",IF(AND(BA25&lt;BA26,BA22&lt;BA24),"核算通过","请再次核对"),IF(BA25&lt;VALUE(LEFT(BA26,LEN(BA26)-SEARCH("～",BA26,1))),"核算通过","请再次核对")))</f>
        <v>#NAME?</v>
      </c>
      <c r="BB28" s="1119" t="e">
        <f aca="true">IF(BB26="气液两相，自选","",IF(CELL("type", BB26) = "v",IF(AND(BB25&lt;BB26,BB22&lt;BB24),"核算通过","请再次核对"),IF(BB25&lt;VALUE(LEFT(BB26,LEN(BB26)-SEARCH("～",BB26,1))),"核算通过","请再次核对")))</f>
        <v>#NAME?</v>
      </c>
      <c r="BC28" s="1119" t="e">
        <f aca="true">IF(BC26="气液两相，自选","",IF(CELL("type", BC26) = "v",IF(AND(BC25&lt;BC26,BC22&lt;BC24),"核算通过","请再次核对"),IF(BC25&lt;VALUE(LEFT(BC26,LEN(BC26)-SEARCH("～",BC26,1))),"核算通过","请再次核对")))</f>
        <v>#NAME?</v>
      </c>
      <c r="BD28" s="1119" t="e">
        <f aca="true">IF(BD26="气液两相，自选","",IF(CELL("type", BD26) = "v",IF(AND(BD25&lt;BD26,BD22&lt;BD24),"核算通过","请再次核对"),IF(BD25&lt;VALUE(LEFT(BD26,LEN(BD26)-SEARCH("～",BD26,1))),"核算通过","请再次核对")))</f>
        <v>#NAME?</v>
      </c>
      <c r="BE28" s="1119" t="e">
        <f aca="true">IF(BE26="气液两相，自选","",IF(CELL("type", BE26) = "v",IF(AND(BE25&lt;BE26,BE22&lt;BE24),"核算通过","请再次核对"),IF(BE25&lt;VALUE(LEFT(BE26,LEN(BE26)-SEARCH("～",BE26,1))),"核算通过","请再次核对")))</f>
        <v>#NAME?</v>
      </c>
      <c r="BF28" s="1119" t="e">
        <f aca="true">IF(BF26="气液两相，自选","",IF(CELL("type", BF26) = "v",IF(AND(BF25&lt;BF26,BF22&lt;BF24),"核算通过","请再次核对"),IF(BF25&lt;VALUE(LEFT(BF26,LEN(BF26)-SEARCH("～",BF26,1))),"核算通过","请再次核对")))</f>
        <v>#NAME?</v>
      </c>
      <c r="BG28" s="1119" t="e">
        <f aca="true">IF(BG26="气液两相，自选","",IF(CELL("type", BG26) = "v",IF(AND(BG25&lt;BG26,BG22&lt;BG24),"核算通过","请再次核对"),IF(BG25&lt;VALUE(LEFT(BG26,LEN(BG26)-SEARCH("～",BG26,1))),"核算通过","请再次核对")))</f>
        <v>#NAME?</v>
      </c>
      <c r="BH28" s="1119" t="e">
        <f aca="true">IF(BH26="气液两相，自选","",IF(CELL("type", BH26) = "v",IF(AND(BH25&lt;BH26,BH22&lt;BH24),"核算通过","请再次核对"),IF(BH25&lt;VALUE(LEFT(BH26,LEN(BH26)-SEARCH("～",BH26,1))),"核算通过","请再次核对")))</f>
        <v>#NAME?</v>
      </c>
      <c r="BI28" s="1119" t="e">
        <f aca="true">IF(BI26="气液两相，自选","",IF(CELL("type", BI26) = "v",IF(AND(BI25&lt;BI26,BI22&lt;BI24),"核算通过","请再次核对"),IF(BI25&lt;VALUE(LEFT(BI26,LEN(BI26)-SEARCH("～",BI26,1))),"核算通过","请再次核对")))</f>
        <v>#NAME?</v>
      </c>
      <c r="BJ28" s="1119" t="e">
        <f aca="true">IF(BJ26="气液两相，自选","",IF(CELL("type", BJ26) = "v",IF(AND(BJ25&lt;BJ26,BJ22&lt;BJ24),"核算通过","请再次核对"),IF(BJ25&lt;VALUE(LEFT(BJ26,LEN(BJ26)-SEARCH("～",BJ26,1))),"核算通过","请再次核对")))</f>
        <v>#NAME?</v>
      </c>
      <c r="BK28" s="1119" t="e">
        <f aca="true">IF(BK26="气液两相，自选","",IF(CELL("type", BK26) = "v",IF(AND(BK25&lt;BK26,BK22&lt;BK24),"核算通过","请再次核对"),IF(BK25&lt;VALUE(LEFT(BK26,LEN(BK26)-SEARCH("～",BK26,1))),"核算通过","请再次核对")))</f>
        <v>#NAME?</v>
      </c>
      <c r="BL28" s="1119" t="e">
        <f aca="true">IF(BL26="气液两相，自选","",IF(CELL("type", BL26) = "v",IF(AND(BL25&lt;BL26,BL22&lt;BL24),"核算通过","请再次核对"),IF(BL25&lt;VALUE(LEFT(BL26,LEN(BL26)-SEARCH("～",BL26,1))),"核算通过","请再次核对")))</f>
        <v>#NAME?</v>
      </c>
      <c r="BM28" s="1119" t="e">
        <f aca="true">IF(BM26="气液两相，自选","",IF(CELL("type", BM26) = "v",IF(AND(BM25&lt;BM26,BM22&lt;BM24),"核算通过","请再次核对"),IF(BM25&lt;VALUE(LEFT(BM26,LEN(BM26)-SEARCH("～",BM26,1))),"核算通过","请再次核对")))</f>
        <v>#NAME?</v>
      </c>
      <c r="BN28" s="1119" t="e">
        <f aca="true">IF(BN26="气液两相，自选","",IF(CELL("type", BN26) = "v",IF(AND(BN25&lt;BN26,BN22&lt;BN24),"核算通过","请再次核对"),IF(BN25&lt;VALUE(LEFT(BN26,LEN(BN26)-SEARCH("～",BN26,1))),"核算通过","请再次核对")))</f>
        <v>#NAME?</v>
      </c>
      <c r="BO28" s="1119" t="e">
        <f aca="true">IF(BO26="气液两相，自选","",IF(CELL("type", BO26) = "v",IF(AND(BO25&lt;BO26,BO22&lt;BO24),"核算通过","请再次核对"),IF(BO25&lt;VALUE(LEFT(BO26,LEN(BO26)-SEARCH("～",BO26,1))),"核算通过","请再次核对")))</f>
        <v>#NAME?</v>
      </c>
      <c r="BP28" s="1119" t="e">
        <f aca="true">IF(BP26="气液两相，自选","",IF(CELL("type", BP26) = "v",IF(AND(BP25&lt;BP26,BP22&lt;BP24),"核算通过","请再次核对"),IF(BP25&lt;VALUE(LEFT(BP26,LEN(BP26)-SEARCH("～",BP26,1))),"核算通过","请再次核对")))</f>
        <v>#NAME?</v>
      </c>
      <c r="BQ28" s="1119" t="e">
        <f aca="true">IF(BQ26="气液两相，自选","",IF(CELL("type", BQ26) = "v",IF(AND(BQ25&lt;BQ26,BQ22&lt;BQ24),"核算通过","请再次核对"),IF(BQ25&lt;VALUE(LEFT(BQ26,LEN(BQ26)-SEARCH("～",BQ26,1))),"核算通过","请再次核对")))</f>
        <v>#NAME?</v>
      </c>
      <c r="BR28" s="1119" t="e">
        <f aca="true">IF(BR26="气液两相，自选","",IF(CELL("type", BR26) = "v",IF(AND(BR25&lt;BR26,BR22&lt;BR24),"核算通过","请再次核对"),IF(BR25&lt;VALUE(LEFT(BR26,LEN(BR26)-SEARCH("～",BR26,1))),"核算通过","请再次核对")))</f>
        <v>#NAME?</v>
      </c>
      <c r="BS28" s="1119" t="e">
        <f aca="true">IF(BS26="气液两相，自选","",IF(CELL("type", BS26) = "v",IF(AND(BS25&lt;BS26,BS22&lt;BS24),"核算通过","请再次核对"),IF(BS25&lt;VALUE(LEFT(BS26,LEN(BS26)-SEARCH("～",BS26,1))),"核算通过","请再次核对")))</f>
        <v>#NAME?</v>
      </c>
      <c r="BT28" s="1119" t="e">
        <f aca="true">IF(BT26="气液两相，自选","",IF(CELL("type", BT26) = "v",IF(AND(BT25&lt;BT26,BT22&lt;BT24),"核算通过","请再次核对"),IF(BT25&lt;VALUE(LEFT(BT26,LEN(BT26)-SEARCH("～",BT26,1))),"核算通过","请再次核对")))</f>
        <v>#NAME?</v>
      </c>
      <c r="BU28" s="1119" t="e">
        <f aca="true">IF(BU26="气液两相，自选","",IF(CELL("type", BU26) = "v",IF(AND(BU25&lt;BU26,BU22&lt;BU24),"核算通过","请再次核对"),IF(BU25&lt;VALUE(LEFT(BU26,LEN(BU26)-SEARCH("～",BU26,1))),"核算通过","请再次核对")))</f>
        <v>#NAME?</v>
      </c>
      <c r="BV28" s="1119" t="e">
        <f aca="true">IF(BV26="气液两相，自选","",IF(CELL("type", BV26) = "v",IF(AND(BV25&lt;BV26,BV22&lt;BV24),"核算通过","请再次核对"),IF(BV25&lt;VALUE(LEFT(BV26,LEN(BV26)-SEARCH("～",BV26,1))),"核算通过","请再次核对")))</f>
        <v>#NAME?</v>
      </c>
      <c r="BW28" s="1119" t="e">
        <f aca="true">IF(BW26="气液两相，自选","",IF(CELL("type", BW26) = "v",IF(AND(BW25&lt;BW26,BW22&lt;BW24),"核算通过","请再次核对"),IF(BW25&lt;VALUE(LEFT(BW26,LEN(BW26)-SEARCH("～",BW26,1))),"核算通过","请再次核对")))</f>
        <v>#NAME?</v>
      </c>
      <c r="BX28" s="1119" t="e">
        <f aca="true">IF(BX26="气液两相，自选","",IF(CELL("type", BX26) = "v",IF(AND(BX25&lt;BX26,BX22&lt;BX24),"核算通过","请再次核对"),IF(BX25&lt;VALUE(LEFT(BX26,LEN(BX26)-SEARCH("～",BX26,1))),"核算通过","请再次核对")))</f>
        <v>#NAME?</v>
      </c>
      <c r="BY28" s="1119" t="e">
        <f aca="true">IF(BY26="气液两相，自选","",IF(CELL("type", BY26) = "v",IF(AND(BY25&lt;BY26,BY22&lt;BY24),"核算通过","请再次核对"),IF(BY25&lt;VALUE(LEFT(BY26,LEN(BY26)-SEARCH("～",BY26,1))),"核算通过","请再次核对")))</f>
        <v>#NAME?</v>
      </c>
      <c r="BZ28" s="1119" t="e">
        <f aca="true">IF(BZ26="气液两相，自选","",IF(CELL("type", BZ26) = "v",IF(AND(BZ25&lt;BZ26,BZ22&lt;BZ24),"核算通过","请再次核对"),IF(BZ25&lt;VALUE(LEFT(BZ26,LEN(BZ26)-SEARCH("～",BZ26,1))),"核算通过","请再次核对")))</f>
        <v>#NAME?</v>
      </c>
      <c r="CA28" s="1119" t="e">
        <f aca="true">IF(CA26="气液两相，自选","",IF(CELL("type", CA26) = "v",IF(AND(CA25&lt;CA26,CA22&lt;CA24),"核算通过","请再次核对"),IF(CA25&lt;VALUE(LEFT(CA26,LEN(CA26)-SEARCH("～",CA26,1))),"核算通过","请再次核对")))</f>
        <v>#NAME?</v>
      </c>
      <c r="CB28" s="1119" t="e">
        <f aca="true">IF(CB26="气液两相，自选","",IF(CELL("type", CB26) = "v",IF(AND(CB25&lt;CB26,CB22&lt;CB24),"核算通过","请再次核对"),IF(CB25&lt;VALUE(LEFT(CB26,LEN(CB26)-SEARCH("～",CB26,1))),"核算通过","请再次核对")))</f>
        <v>#NAME?</v>
      </c>
      <c r="CC28" s="1119" t="e">
        <f aca="true">IF(CC26="气液两相，自选","",IF(CELL("type", CC26) = "v",IF(AND(CC25&lt;CC26,CC22&lt;CC24),"核算通过","请再次核对"),IF(CC25&lt;VALUE(LEFT(CC26,LEN(CC26)-SEARCH("～",CC26,1))),"核算通过","请再次核对")))</f>
        <v>#NAME?</v>
      </c>
      <c r="CD28" s="1119" t="e">
        <f aca="true">IF(CD26="气液两相，自选","",IF(CELL("type", CD26) = "v",IF(AND(CD25&lt;CD26,CD22&lt;CD24),"核算通过","请再次核对"),IF(CD25&lt;VALUE(LEFT(CD26,LEN(CD26)-SEARCH("～",CD26,1))),"核算通过","请再次核对")))</f>
        <v>#NAME?</v>
      </c>
      <c r="CE28" s="1119" t="e">
        <f aca="true">IF(CE26="气液两相，自选","",IF(CELL("type", CE26) = "v",IF(AND(CE25&lt;CE26,CE22&lt;CE24),"核算通过","请再次核对"),IF(CE25&lt;VALUE(LEFT(CE26,LEN(CE26)-SEARCH("～",CE26,1))),"核算通过","请再次核对")))</f>
        <v>#NAME?</v>
      </c>
      <c r="CF28" s="1119" t="e">
        <f aca="true">IF(CF26="气液两相，自选","",IF(CELL("type", CF26) = "v",IF(AND(CF25&lt;CF26,CF22&lt;CF24),"核算通过","请再次核对"),IF(CF25&lt;VALUE(LEFT(CF26,LEN(CF26)-SEARCH("～",CF26,1))),"核算通过","请再次核对")))</f>
        <v>#NAME?</v>
      </c>
      <c r="CG28" s="1119" t="e">
        <f aca="true">IF(CG26="气液两相，自选","",IF(CELL("type", CG26) = "v",IF(AND(CG25&lt;CG26,CG22&lt;CG24),"核算通过","请再次核对"),IF(CG25&lt;VALUE(LEFT(CG26,LEN(CG26)-SEARCH("～",CG26,1))),"核算通过","请再次核对")))</f>
        <v>#NAME?</v>
      </c>
      <c r="CH28" s="1119" t="e">
        <f aca="true">IF(CH26="气液两相，自选","",IF(CELL("type", CH26) = "v",IF(AND(CH25&lt;CH26,CH22&lt;CH24),"核算通过","请再次核对"),IF(CH25&lt;VALUE(LEFT(CH26,LEN(CH26)-SEARCH("～",CH26,1))),"核算通过","请再次核对")))</f>
        <v>#NAME?</v>
      </c>
      <c r="CI28" s="1119" t="e">
        <f aca="true">IF(CI26="气液两相，自选","",IF(CELL("type", CI26) = "v",IF(AND(CI25&lt;CI26,CI22&lt;CI24),"核算通过","请再次核对"),IF(CI25&lt;VALUE(LEFT(CI26,LEN(CI26)-SEARCH("～",CI26,1))),"核算通过","请再次核对")))</f>
        <v>#NAME?</v>
      </c>
      <c r="CJ28" s="1119" t="e">
        <f aca="true">IF(CJ26="气液两相，自选","",IF(CELL("type", CJ26) = "v",IF(AND(CJ25&lt;CJ26,CJ22&lt;CJ24),"核算通过","请再次核对"),IF(CJ25&lt;VALUE(LEFT(CJ26,LEN(CJ26)-SEARCH("～",CJ26,1))),"核算通过","请再次核对")))</f>
        <v>#NAME?</v>
      </c>
      <c r="CK28" s="1119" t="e">
        <f aca="true">IF(CK26="气液两相，自选","",IF(CELL("type", CK26) = "v",IF(AND(CK25&lt;CK26,CK22&lt;CK24),"核算通过","请再次核对"),IF(CK25&lt;VALUE(LEFT(CK26,LEN(CK26)-SEARCH("～",CK26,1))),"核算通过","请再次核对")))</f>
        <v>#NAME?</v>
      </c>
      <c r="CL28" s="1119" t="e">
        <f aca="true">IF(CL26="气液两相，自选","",IF(CELL("type", CL26) = "v",IF(AND(CL25&lt;CL26,CL22&lt;CL24),"核算通过","请再次核对"),IF(CL25&lt;VALUE(LEFT(CL26,LEN(CL26)-SEARCH("～",CL26,1))),"核算通过","请再次核对")))</f>
        <v>#NAME?</v>
      </c>
      <c r="CM28" s="1119" t="e">
        <f aca="true">IF(CM26="气液两相，自选","",IF(CELL("type", CM26) = "v",IF(AND(CM25&lt;CM26,CM22&lt;CM24),"核算通过","请再次核对"),IF(CM25&lt;VALUE(LEFT(CM26,LEN(CM26)-SEARCH("～",CM26,1))),"核算通过","请再次核对")))</f>
        <v>#NAME?</v>
      </c>
      <c r="CN28" s="1119" t="e">
        <f aca="true">IF(CN26="气液两相，自选","",IF(CELL("type", CN26) = "v",IF(AND(CN25&lt;CN26,CN22&lt;CN24),"核算通过","请再次核对"),IF(CN25&lt;VALUE(LEFT(CN26,LEN(CN26)-SEARCH("～",CN26,1))),"核算通过","请再次核对")))</f>
        <v>#NAME?</v>
      </c>
      <c r="CO28" s="1119" t="e">
        <f aca="true">IF(CO26="气液两相，自选","",IF(CELL("type", CO26) = "v",IF(AND(CO25&lt;CO26,CO22&lt;CO24),"核算通过","请再次核对"),IF(CO25&lt;VALUE(LEFT(CO26,LEN(CO26)-SEARCH("～",CO26,1))),"核算通过","请再次核对")))</f>
        <v>#NAME?</v>
      </c>
      <c r="CP28" s="1119" t="e">
        <f aca="true">IF(CP26="气液两相，自选","",IF(CELL("type", CP26) = "v",IF(AND(CP25&lt;CP26,CP22&lt;CP24),"核算通过","请再次核对"),IF(CP25&lt;VALUE(LEFT(CP26,LEN(CP26)-SEARCH("～",CP26,1))),"核算通过","请再次核对")))</f>
        <v>#NAME?</v>
      </c>
      <c r="CQ28" s="1119" t="e">
        <f aca="true">IF(CQ26="气液两相，自选","",IF(CELL("type", CQ26) = "v",IF(AND(CQ25&lt;CQ26,CQ22&lt;CQ24),"核算通过","请再次核对"),IF(CQ25&lt;VALUE(LEFT(CQ26,LEN(CQ26)-SEARCH("～",CQ26,1))),"核算通过","请再次核对")))</f>
        <v>#NAME?</v>
      </c>
      <c r="CR28" s="1119" t="e">
        <f aca="true">IF(CR26="气液两相，自选","",IF(CELL("type", CR26) = "v",IF(AND(CR25&lt;CR26,CR22&lt;CR24),"核算通过","请再次核对"),IF(CR25&lt;VALUE(LEFT(CR26,LEN(CR26)-SEARCH("～",CR26,1))),"核算通过","请再次核对")))</f>
        <v>#NAME?</v>
      </c>
      <c r="CS28" s="1119" t="e">
        <f aca="true">IF(CS26="气液两相，自选","",IF(CELL("type", CS26) = "v",IF(AND(CS25&lt;CS26,CS22&lt;CS24),"核算通过","请再次核对"),IF(CS25&lt;VALUE(LEFT(CS26,LEN(CS26)-SEARCH("～",CS26,1))),"核算通过","请再次核对")))</f>
        <v>#NAME?</v>
      </c>
      <c r="CT28" s="1119" t="e">
        <f aca="true">IF(CT26="气液两相，自选","",IF(CELL("type", CT26) = "v",IF(AND(CT25&lt;CT26,CT22&lt;CT24),"核算通过","请再次核对"),IF(CT25&lt;VALUE(LEFT(CT26,LEN(CT26)-SEARCH("～",CT26,1))),"核算通过","请再次核对")))</f>
        <v>#NAME?</v>
      </c>
      <c r="CU28" s="1119" t="e">
        <f aca="true">IF(CU26="气液两相，自选","",IF(CELL("type", CU26) = "v",IF(AND(CU25&lt;CU26,CU22&lt;CU24),"核算通过","请再次核对"),IF(CU25&lt;VALUE(LEFT(CU26,LEN(CU26)-SEARCH("～",CU26,1))),"核算通过","请再次核对")))</f>
        <v>#NAME?</v>
      </c>
      <c r="CV28" s="1119" t="e">
        <f aca="true">IF(CV26="气液两相，自选","",IF(CELL("type", CV26) = "v",IF(AND(CV25&lt;CV26,CV22&lt;CV24),"核算通过","请再次核对"),IF(CV25&lt;VALUE(LEFT(CV26,LEN(CV26)-SEARCH("～",CV26,1))),"核算通过","请再次核对")))</f>
        <v>#NAME?</v>
      </c>
      <c r="CW28" s="1119" t="e">
        <f aca="true">IF(CW26="气液两相，自选","",IF(CELL("type", CW26) = "v",IF(AND(CW25&lt;CW26,CW22&lt;CW24),"核算通过","请再次核对"),IF(CW25&lt;VALUE(LEFT(CW26,LEN(CW26)-SEARCH("～",CW26,1))),"核算通过","请再次核对")))</f>
        <v>#NAME?</v>
      </c>
      <c r="CX28" s="1119" t="e">
        <f aca="true">IF(CX26="气液两相，自选","",IF(CELL("type", CX26) = "v",IF(AND(CX25&lt;CX26,CX22&lt;CX24),"核算通过","请再次核对"),IF(CX25&lt;VALUE(LEFT(CX26,LEN(CX26)-SEARCH("～",CX26,1))),"核算通过","请再次核对")))</f>
        <v>#NAME?</v>
      </c>
      <c r="CY28" s="1119" t="e">
        <f aca="true">IF(CY26="气液两相，自选","",IF(CELL("type", CY26) = "v",IF(AND(CY25&lt;CY26,CY22&lt;CY24),"核算通过","请再次核对"),IF(CY25&lt;VALUE(LEFT(CY26,LEN(CY26)-SEARCH("～",CY26,1))),"核算通过","请再次核对")))</f>
        <v>#NAME?</v>
      </c>
      <c r="CZ28" s="1119" t="e">
        <f aca="true">IF(CZ26="气液两相，自选","",IF(CELL("type", CZ26) = "v",IF(AND(CZ25&lt;CZ26,CZ22&lt;CZ24),"核算通过","请再次核对"),IF(CZ25&lt;VALUE(LEFT(CZ26,LEN(CZ26)-SEARCH("～",CZ26,1))),"核算通过","请再次核对")))</f>
        <v>#NAME?</v>
      </c>
      <c r="DA28" s="1119" t="e">
        <f aca="true">IF(DA26="气液两相，自选","",IF(CELL("type", DA26) = "v",IF(AND(DA25&lt;DA26,DA22&lt;DA24),"核算通过","请再次核对"),IF(DA25&lt;VALUE(LEFT(DA26,LEN(DA26)-SEARCH("～",DA26,1))),"核算通过","请再次核对")))</f>
        <v>#NAME?</v>
      </c>
      <c r="DB28" s="1119" t="e">
        <f aca="true">IF(DB26="气液两相，自选","",IF(CELL("type", DB26) = "v",IF(AND(DB25&lt;DB26,DB22&lt;DB24),"核算通过","请再次核对"),IF(DB25&lt;VALUE(LEFT(DB26,LEN(DB26)-SEARCH("～",DB26,1))),"核算通过","请再次核对")))</f>
        <v>#NAME?</v>
      </c>
      <c r="DC28" s="1119" t="e">
        <f aca="true">IF(DC26="气液两相，自选","",IF(CELL("type", DC26) = "v",IF(AND(DC25&lt;DC26,DC22&lt;DC24),"核算通过","请再次核对"),IF(DC25&lt;VALUE(LEFT(DC26,LEN(DC26)-SEARCH("～",DC26,1))),"核算通过","请再次核对")))</f>
        <v>#NAME?</v>
      </c>
      <c r="DD28" s="1119" t="e">
        <f aca="true">IF(DD26="气液两相，自选","",IF(CELL("type", DD26) = "v",IF(AND(DD25&lt;DD26,DD22&lt;DD24),"核算通过","请再次核对"),IF(DD25&lt;VALUE(LEFT(DD26,LEN(DD26)-SEARCH("～",DD26,1))),"核算通过","请再次核对")))</f>
        <v>#NAME?</v>
      </c>
      <c r="DE28" s="1119" t="e">
        <f aca="true">IF(DE26="气液两相，自选","",IF(CELL("type", DE26) = "v",IF(AND(DE25&lt;DE26,DE22&lt;DE24),"核算通过","请再次核对"),IF(DE25&lt;VALUE(LEFT(DE26,LEN(DE26)-SEARCH("～",DE26,1))),"核算通过","请再次核对")))</f>
        <v>#NAME?</v>
      </c>
      <c r="DF28" s="1119" t="e">
        <f aca="true">IF(DF26="气液两相，自选","",IF(CELL("type", DF26) = "v",IF(AND(DF25&lt;DF26,DF22&lt;DF24),"核算通过","请再次核对"),IF(DF25&lt;VALUE(LEFT(DF26,LEN(DF26)-SEARCH("～",DF26,1))),"核算通过","请再次核对")))</f>
        <v>#NAME?</v>
      </c>
      <c r="DG28" s="1119" t="e">
        <f aca="true">IF(DG26="气液两相，自选","",IF(CELL("type", DG26) = "v",IF(AND(DG25&lt;DG26,DG22&lt;DG24),"核算通过","请再次核对"),IF(DG25&lt;VALUE(LEFT(DG26,LEN(DG26)-SEARCH("～",DG26,1))),"核算通过","请再次核对")))</f>
        <v>#NAME?</v>
      </c>
      <c r="DH28" s="1119" t="e">
        <f aca="true">IF(DH26="气液两相，自选","",IF(CELL("type", DH26) = "v",IF(AND(DH25&lt;DH26,DH22&lt;DH24),"核算通过","请再次核对"),IF(DH25&lt;VALUE(LEFT(DH26,LEN(DH26)-SEARCH("～",DH26,1))),"核算通过","请再次核对")))</f>
        <v>#NAME?</v>
      </c>
      <c r="DI28" s="1119" t="e">
        <f aca="true">IF(DI26="气液两相，自选","",IF(CELL("type", DI26) = "v",IF(AND(DI25&lt;DI26,DI22&lt;DI24),"核算通过","请再次核对"),IF(DI25&lt;VALUE(LEFT(DI26,LEN(DI26)-SEARCH("～",DI26,1))),"核算通过","请再次核对")))</f>
        <v>#NAME?</v>
      </c>
      <c r="DJ28" s="1119" t="e">
        <f aca="true">IF(DJ26="气液两相，自选","",IF(CELL("type", DJ26) = "v",IF(AND(DJ25&lt;DJ26,DJ22&lt;DJ24),"核算通过","请再次核对"),IF(DJ25&lt;VALUE(LEFT(DJ26,LEN(DJ26)-SEARCH("～",DJ26,1))),"核算通过","请再次核对")))</f>
        <v>#NAME?</v>
      </c>
      <c r="DK28" s="1119" t="e">
        <f aca="true">IF(DK26="气液两相，自选","",IF(CELL("type", DK26) = "v",IF(AND(DK25&lt;DK26,DK22&lt;DK24),"核算通过","请再次核对"),IF(DK25&lt;VALUE(LEFT(DK26,LEN(DK26)-SEARCH("～",DK26,1))),"核算通过","请再次核对")))</f>
        <v>#NAME?</v>
      </c>
      <c r="DL28" s="1119" t="e">
        <f aca="true">IF(DL26="气液两相，自选","",IF(CELL("type", DL26) = "v",IF(AND(DL25&lt;DL26,DL22&lt;DL24),"核算通过","请再次核对"),IF(DL25&lt;VALUE(LEFT(DL26,LEN(DL26)-SEARCH("～",DL26,1))),"核算通过","请再次核对")))</f>
        <v>#NAME?</v>
      </c>
      <c r="DM28" s="1119" t="e">
        <f aca="true">IF(DM26="气液两相，自选","",IF(CELL("type", DM26) = "v",IF(AND(DM25&lt;DM26,DM22&lt;DM24),"核算通过","请再次核对"),IF(DM25&lt;VALUE(LEFT(DM26,LEN(DM26)-SEARCH("～",DM26,1))),"核算通过","请再次核对")))</f>
        <v>#NAME?</v>
      </c>
      <c r="DN28" s="1119" t="e">
        <f aca="true">IF(DN26="气液两相，自选","",IF(CELL("type", DN26) = "v",IF(AND(DN25&lt;DN26,DN22&lt;DN24),"核算通过","请再次核对"),IF(DN25&lt;VALUE(LEFT(DN26,LEN(DN26)-SEARCH("～",DN26,1))),"核算通过","请再次核对")))</f>
        <v>#NAME?</v>
      </c>
      <c r="DO28" s="1119" t="e">
        <f aca="true">IF(DO26="气液两相，自选","",IF(CELL("type", DO26) = "v",IF(AND(DO25&lt;DO26,DO22&lt;DO24),"核算通过","请再次核对"),IF(DO25&lt;VALUE(LEFT(DO26,LEN(DO26)-SEARCH("～",DO26,1))),"核算通过","请再次核对")))</f>
        <v>#NAME?</v>
      </c>
      <c r="DP28" s="1119" t="e">
        <f aca="true">IF(DP26="气液两相，自选","",IF(CELL("type", DP26) = "v",IF(AND(DP25&lt;DP26,DP22&lt;DP24),"核算通过","请再次核对"),IF(DP25&lt;VALUE(LEFT(DP26,LEN(DP26)-SEARCH("～",DP26,1))),"核算通过","请再次核对")))</f>
        <v>#NAME?</v>
      </c>
      <c r="DQ28" s="1119" t="e">
        <f aca="true">IF(DQ26="气液两相，自选","",IF(CELL("type", DQ26) = "v",IF(AND(DQ25&lt;DQ26,DQ22&lt;DQ24),"核算通过","请再次核对"),IF(DQ25&lt;VALUE(LEFT(DQ26,LEN(DQ26)-SEARCH("～",DQ26,1))),"核算通过","请再次核对")))</f>
        <v>#NAME?</v>
      </c>
      <c r="DR28" s="1119" t="e">
        <f aca="true">IF(DR26="气液两相，自选","",IF(CELL("type", DR26) = "v",IF(AND(DR25&lt;DR26,DR22&lt;DR24),"核算通过","请再次核对"),IF(DR25&lt;VALUE(LEFT(DR26,LEN(DR26)-SEARCH("～",DR26,1))),"核算通过","请再次核对")))</f>
        <v>#NAME?</v>
      </c>
      <c r="DS28" s="1119" t="e">
        <f aca="true">IF(DS26="气液两相，自选","",IF(CELL("type", DS26) = "v",IF(AND(DS25&lt;DS26,DS22&lt;DS24),"核算通过","请再次核对"),IF(DS25&lt;VALUE(LEFT(DS26,LEN(DS26)-SEARCH("～",DS26,1))),"核算通过","请再次核对")))</f>
        <v>#NAME?</v>
      </c>
      <c r="DT28" s="1119" t="e">
        <f aca="true">IF(DT26="气液两相，自选","",IF(CELL("type", DT26) = "v",IF(AND(DT25&lt;DT26,DT22&lt;DT24),"核算通过","请再次核对"),IF(DT25&lt;VALUE(LEFT(DT26,LEN(DT26)-SEARCH("～",DT26,1))),"核算通过","请再次核对")))</f>
        <v>#NAME?</v>
      </c>
      <c r="DU28" s="1119" t="e">
        <f aca="true">IF(DU26="气液两相，自选","",IF(CELL("type", DU26) = "v",IF(AND(DU25&lt;DU26,DU22&lt;DU24),"核算通过","请再次核对"),IF(DU25&lt;VALUE(LEFT(DU26,LEN(DU26)-SEARCH("～",DU26,1))),"核算通过","请再次核对")))</f>
        <v>#NAME?</v>
      </c>
      <c r="DV28" s="1119" t="e">
        <f aca="true">IF(DV26="气液两相，自选","",IF(CELL("type", DV26) = "v",IF(AND(DV25&lt;DV26,DV22&lt;DV24),"核算通过","请再次核对"),IF(DV25&lt;VALUE(LEFT(DV26,LEN(DV26)-SEARCH("～",DV26,1))),"核算通过","请再次核对")))</f>
        <v>#NAME?</v>
      </c>
      <c r="DW28" s="1119" t="e">
        <f aca="true">IF(DW26="气液两相，自选","",IF(CELL("type", DW26) = "v",IF(AND(DW25&lt;DW26,DW22&lt;DW24),"核算通过","请再次核对"),IF(DW25&lt;VALUE(LEFT(DW26,LEN(DW26)-SEARCH("～",DW26,1))),"核算通过","请再次核对")))</f>
        <v>#NAME?</v>
      </c>
      <c r="DX28" s="1119" t="e">
        <f aca="true">IF(DX26="气液两相，自选","",IF(CELL("type", DX26) = "v",IF(AND(DX25&lt;DX26,DX22&lt;DX24),"核算通过","请再次核对"),IF(DX25&lt;VALUE(LEFT(DX26,LEN(DX26)-SEARCH("～",DX26,1))),"核算通过","请再次核对")))</f>
        <v>#NAME?</v>
      </c>
      <c r="DY28" s="1119" t="e">
        <f aca="true">IF(DY26="气液两相，自选","",IF(CELL("type", DY26) = "v",IF(AND(DY25&lt;DY26,DY22&lt;DY24),"核算通过","请再次核对"),IF(DY25&lt;VALUE(LEFT(DY26,LEN(DY26)-SEARCH("～",DY26,1))),"核算通过","请再次核对")))</f>
        <v>#NAME?</v>
      </c>
      <c r="DZ28" s="1119" t="e">
        <f aca="true">IF(DZ26="气液两相，自选","",IF(CELL("type", DZ26) = "v",IF(AND(DZ25&lt;DZ26,DZ22&lt;DZ24),"核算通过","请再次核对"),IF(DZ25&lt;VALUE(LEFT(DZ26,LEN(DZ26)-SEARCH("～",DZ26,1))),"核算通过","请再次核对")))</f>
        <v>#NAME?</v>
      </c>
      <c r="EA28" s="1119" t="e">
        <f aca="true">IF(EA26="气液两相，自选","",IF(CELL("type", EA26) = "v",IF(AND(EA25&lt;EA26,EA22&lt;EA24),"核算通过","请再次核对"),IF(EA25&lt;VALUE(LEFT(EA26,LEN(EA26)-SEARCH("～",EA26,1))),"核算通过","请再次核对")))</f>
        <v>#NAME?</v>
      </c>
      <c r="EB28" s="1119" t="e">
        <f aca="true">IF(EB26="气液两相，自选","",IF(CELL("type", EB26) = "v",IF(AND(EB25&lt;EB26,EB22&lt;EB24),"核算通过","请再次核对"),IF(EB25&lt;VALUE(LEFT(EB26,LEN(EB26)-SEARCH("～",EB26,1))),"核算通过","请再次核对")))</f>
        <v>#NAME?</v>
      </c>
      <c r="EC28" s="1119" t="e">
        <f aca="true">IF(EC26="气液两相，自选","",IF(CELL("type", EC26) = "v",IF(AND(EC25&lt;EC26,EC22&lt;EC24),"核算通过","请再次核对"),IF(EC25&lt;VALUE(LEFT(EC26,LEN(EC26)-SEARCH("～",EC26,1))),"核算通过","请再次核对")))</f>
        <v>#NAME?</v>
      </c>
      <c r="ED28" s="1119" t="e">
        <f aca="true">IF(ED26="气液两相，自选","",IF(CELL("type", ED26) = "v",IF(AND(ED25&lt;ED26,ED22&lt;ED24),"核算通过","请再次核对"),IF(ED25&lt;VALUE(LEFT(ED26,LEN(ED26)-SEARCH("～",ED26,1))),"核算通过","请再次核对")))</f>
        <v>#NAME?</v>
      </c>
      <c r="EE28" s="1119" t="e">
        <f aca="true">IF(EE26="气液两相，自选","",IF(CELL("type", EE26) = "v",IF(AND(EE25&lt;EE26,EE22&lt;EE24),"核算通过","请再次核对"),IF(EE25&lt;VALUE(LEFT(EE26,LEN(EE26)-SEARCH("～",EE26,1))),"核算通过","请再次核对")))</f>
        <v>#NAME?</v>
      </c>
      <c r="EF28" s="1119" t="e">
        <f aca="true">IF(EF26="气液两相，自选","",IF(CELL("type", EF26) = "v",IF(AND(EF25&lt;EF26,EF22&lt;EF24),"核算通过","请再次核对"),IF(EF25&lt;VALUE(LEFT(EF26,LEN(EF26)-SEARCH("～",EF26,1))),"核算通过","请再次核对")))</f>
        <v>#NAME?</v>
      </c>
      <c r="EG28" s="1119" t="e">
        <f aca="true">IF(EG26="气液两相，自选","",IF(CELL("type", EG26) = "v",IF(AND(EG25&lt;EG26,EG22&lt;EG24),"核算通过","请再次核对"),IF(EG25&lt;VALUE(LEFT(EG26,LEN(EG26)-SEARCH("～",EG26,1))),"核算通过","请再次核对")))</f>
        <v>#NAME?</v>
      </c>
      <c r="EH28" s="1119" t="e">
        <f aca="true">IF(EH26="气液两相，自选","",IF(CELL("type", EH26) = "v",IF(AND(EH25&lt;EH26,EH22&lt;EH24),"核算通过","请再次核对"),IF(EH25&lt;VALUE(LEFT(EH26,LEN(EH26)-SEARCH("～",EH26,1))),"核算通过","请再次核对")))</f>
        <v>#NAME?</v>
      </c>
      <c r="EI28" s="1119" t="e">
        <f aca="true">IF(EI26="气液两相，自选","",IF(CELL("type", EI26) = "v",IF(AND(EI25&lt;EI26,EI22&lt;EI24),"核算通过","请再次核对"),IF(EI25&lt;VALUE(LEFT(EI26,LEN(EI26)-SEARCH("～",EI26,1))),"核算通过","请再次核对")))</f>
        <v>#NAME?</v>
      </c>
      <c r="EJ28" s="1121" t="e">
        <f aca="true">IF(EJ26="气液两相，自选","",IF(CELL("type", EJ26) = "v",IF(AND(EJ25&lt;EJ26,EJ22&lt;EJ24),"核算通过","请再次核对"),IF(EJ25&lt;VALUE(LEFT(EJ26,LEN(EJ26)-SEARCH("～",EJ26,1))),"核算通过","请再次核对")))</f>
        <v>#NAME?</v>
      </c>
      <c r="EK28" s="1119" t="e">
        <f aca="true">IF(EK26="气液两相，自选","",IF(CELL("type", EK26) = "v",IF(AND(EK25&lt;EK26,EK22&lt;EK24),"核算通过","请再次核对"),IF(EK25&lt;VALUE(LEFT(EK26,LEN(EK26)-SEARCH("～",EK26,1))),"核算通过","请再次核对")))</f>
        <v>#NAME?</v>
      </c>
      <c r="EL28" s="1119" t="e">
        <f aca="true">IF(EL26="气液两相，自选","",IF(CELL("type", EL26) = "v",IF(AND(EL25&lt;EL26,EL22&lt;EL24),"核算通过","请再次核对"),IF(EL25&lt;VALUE(LEFT(EL26,LEN(EL26)-SEARCH("～",EL26,1))),"核算通过","请再次核对")))</f>
        <v>#NAME?</v>
      </c>
      <c r="EM28" s="1119" t="e">
        <f aca="true">IF(EM26="气液两相，自选","",IF(CELL("type", EM26) = "v",IF(AND(EM25&lt;EM26,EM22&lt;EM24),"核算通过","请再次核对"),IF(EM25&lt;VALUE(LEFT(EM26,LEN(EM26)-SEARCH("～",EM26,1))),"核算通过","请再次核对")))</f>
        <v>#NAME?</v>
      </c>
      <c r="EN28" s="1119" t="e">
        <f aca="true">IF(EN26="气液两相，自选","",IF(CELL("type", EN26) = "v",IF(AND(EN25&lt;EN26,EN22&lt;EN24),"核算通过","请再次核对"),IF(EN25&lt;VALUE(LEFT(EN26,LEN(EN26)-SEARCH("～",EN26,1))),"核算通过","请再次核对")))</f>
        <v>#NAME?</v>
      </c>
      <c r="EO28" s="1119" t="e">
        <f aca="true">IF(EO26="气液两相，自选","",IF(CELL("type", EO26) = "v",IF(AND(EO25&lt;EO26,EO22&lt;EO24),"核算通过","请再次核对"),IF(EO25&lt;VALUE(LEFT(EO26,LEN(EO26)-SEARCH("～",EO26,1))),"核算通过","请再次核对")))</f>
        <v>#NAME?</v>
      </c>
      <c r="EP28" s="1119" t="e">
        <f aca="true">IF(EP26="气液两相，自选","",IF(CELL("type", EP26) = "v",IF(AND(EP25&lt;EP26,EP22&lt;EP24),"核算通过","请再次核对"),IF(EP25&lt;VALUE(LEFT(EP26,LEN(EP26)-SEARCH("～",EP26,1))),"核算通过","请再次核对")))</f>
        <v>#NAME?</v>
      </c>
      <c r="EQ28" s="1119" t="e">
        <f aca="true">IF(EQ26="气液两相，自选","",IF(CELL("type", EQ26) = "v",IF(AND(EQ25&lt;EQ26,EQ22&lt;EQ24),"核算通过","请再次核对"),IF(EQ25&lt;VALUE(LEFT(EQ26,LEN(EQ26)-SEARCH("～",EQ26,1))),"核算通过","请再次核对")))</f>
        <v>#NAME?</v>
      </c>
      <c r="ER28" s="1119" t="e">
        <f aca="true">IF(ER26="气液两相，自选","",IF(CELL("type", ER26) = "v",IF(AND(ER25&lt;ER26,ER22&lt;ER24),"核算通过","请再次核对"),IF(ER25&lt;VALUE(LEFT(ER26,LEN(ER26)-SEARCH("～",ER26,1))),"核算通过","请再次核对")))</f>
        <v>#NAME?</v>
      </c>
      <c r="ES28" s="1119" t="e">
        <f aca="true">IF(ES26="气液两相，自选","",IF(CELL("type", ES26) = "v",IF(AND(ES25&lt;ES26,ES22&lt;ES24),"核算通过","请再次核对"),IF(ES25&lt;VALUE(LEFT(ES26,LEN(ES26)-SEARCH("～",ES26,1))),"核算通过","请再次核对")))</f>
        <v>#NAME?</v>
      </c>
      <c r="ET28" s="1119" t="e">
        <f aca="true">IF(ET26="气液两相，自选","",IF(CELL("type", ET26) = "v",IF(AND(ET25&lt;ET26,ET22&lt;ET24),"核算通过","请再次核对"),IF(ET25&lt;VALUE(LEFT(ET26,LEN(ET26)-SEARCH("～",ET26,1))),"核算通过","请再次核对")))</f>
        <v>#NAME?</v>
      </c>
      <c r="EU28" s="1122" t="e">
        <f aca="true">IF(EU26="气液两相，自选","",IF(CELL("type", EU26) = "v",IF(AND(EU25&lt;EU26,EU22&lt;EU24),"核算通过","请再次核对"),IF(EU25&lt;VALUE(LEFT(EU26,LEN(EU26)-SEARCH("～",EU26,1))),"核算通过","请再次核对")))</f>
        <v>#NAME?</v>
      </c>
      <c r="EV28" s="1122" t="e">
        <f aca="true">IF(EV26="气液两相，自选","",IF(CELL("type", EV26) = "v",IF(AND(EV25&lt;EV26,EV22&lt;EV24),"核算通过","请再次核对"),IF(EV25&lt;VALUE(LEFT(EV26,LEN(EV26)-SEARCH("～",EV26,1))),"核算通过","请再次核对")))</f>
        <v>#NAME?</v>
      </c>
      <c r="EW28" s="1122" t="e">
        <f aca="true">IF(EW26="气液两相，自选","",IF(CELL("type", EW26) = "v",IF(AND(EW25&lt;EW26,EW22&lt;EW24),"核算通过","请再次核对"),IF(EW25&lt;VALUE(LEFT(EW26,LEN(EW26)-SEARCH("～",EW26,1))),"核算通过","请再次核对")))</f>
        <v>#NAME?</v>
      </c>
      <c r="EX28" s="1122" t="e">
        <f aca="true">IF(EX26="气液两相，自选","",IF(CELL("type", EX26) = "v",IF(AND(EX25&lt;EX26,EX22&lt;EX24),"核算通过","请再次核对"),IF(EX25&lt;VALUE(LEFT(EX26,LEN(EX26)-SEARCH("～",EX26,1))),"核算通过","请再次核对")))</f>
        <v>#NAME?</v>
      </c>
      <c r="EY28" s="1122" t="e">
        <f aca="true">IF(EY26="气液两相，自选","",IF(CELL("type", EY26) = "v",IF(AND(EY25&lt;EY26,EY22&lt;EY24),"核算通过","请再次核对"),IF(EY25&lt;VALUE(LEFT(EY26,LEN(EY26)-SEARCH("～",EY26,1))),"核算通过","请再次核对")))</f>
        <v>#NAME?</v>
      </c>
      <c r="EZ28" s="1122" t="e">
        <f aca="true">IF(EZ26="气液两相，自选","",IF(CELL("type", EZ26) = "v",IF(AND(EZ25&lt;EZ26,EZ22&lt;EZ24),"核算通过","请再次核对"),IF(EZ25&lt;VALUE(LEFT(EZ26,LEN(EZ26)-SEARCH("～",EZ26,1))),"核算通过","请再次核对")))</f>
        <v>#NAME?</v>
      </c>
      <c r="FA28" s="1122" t="e">
        <f aca="true">IF(FA26="气液两相，自选","",IF(CELL("type", FA26) = "v",IF(AND(FA25&lt;FA26,FA22&lt;FA24),"核算通过","请再次核对"),IF(FA25&lt;VALUE(LEFT(FA26,LEN(FA26)-SEARCH("～",FA26,1))),"核算通过","请再次核对")))</f>
        <v>#NAME?</v>
      </c>
      <c r="FB28" s="1122" t="e">
        <f aca="true">IF(FB26="气液两相，自选","",IF(CELL("type", FB26) = "v",IF(AND(FB25&lt;FB26,FB22&lt;FB24),"核算通过","请再次核对"),IF(FB25&lt;VALUE(LEFT(FB26,LEN(FB26)-SEARCH("～",FB26,1))),"核算通过","请再次核对")))</f>
        <v>#NAME?</v>
      </c>
      <c r="FC28" s="1119" t="e">
        <f aca="true">IF(FC26="气液两相，自选","",IF(CELL("type", FC26) = "v",IF(AND(FC25&lt;FC26,FC22&lt;FC24),"核算通过","请再次核对"),IF(FC25&lt;VALUE(LEFT(FC26,LEN(FC26)-SEARCH("～",FC26,1))),"核算通过","请再次核对")))</f>
        <v>#NAME?</v>
      </c>
      <c r="FD28" s="1119" t="e">
        <f aca="true">IF(FD26="气液两相，自选","",IF(CELL("type", FD26) = "v",IF(AND(FD25&lt;FD26,FD22&lt;FD24),"核算通过","请再次核对"),IF(FD25&lt;VALUE(LEFT(FD26,LEN(FD26)-SEARCH("～",FD26,1))),"核算通过","请再次核对")))</f>
        <v>#NAME?</v>
      </c>
      <c r="FE28" s="1122" t="e">
        <f aca="true">IF(FE26="气液两相，自选","",IF(CELL("type", FE26) = "v",IF(AND(FE25&lt;FE26,FE22&lt;FE24),"核算通过","请再次核对"),IF(FE25&lt;VALUE(LEFT(FE26,LEN(FE26)-SEARCH("～",FE26,1))),"核算通过","请再次核对")))</f>
        <v>#NAME?</v>
      </c>
      <c r="FF28" s="1122" t="e">
        <f aca="true">IF(FF26="气液两相，自选","",IF(CELL("type", FF26) = "v",IF(AND(FF25&lt;FF26,FF22&lt;FF24),"核算通过","请再次核对"),IF(FF25&lt;VALUE(LEFT(FF26,LEN(FF26)-SEARCH("～",FF26,1))),"核算通过","请再次核对")))</f>
        <v>#NAME?</v>
      </c>
      <c r="FG28" s="1122" t="e">
        <f aca="true">IF(FG26="气液两相，自选","",IF(CELL("type", FG26) = "v",IF(AND(FG25&lt;FG26,FG22&lt;FG24),"核算通过","请再次核对"),IF(FG25&lt;VALUE(LEFT(FG26,LEN(FG26)-SEARCH("～",FG26,1))),"核算通过","请再次核对")))</f>
        <v>#NAME?</v>
      </c>
      <c r="FH28" s="1119" t="e">
        <f aca="true">IF(FH26="气液两相，自选","",IF(CELL("type", FH26) = "v",IF(AND(FH25&lt;FH26,FH22&lt;FH24),"核算通过","请再次核对"),IF(FH25&lt;VALUE(LEFT(FH26,LEN(FH26)-SEARCH("～",FH26,1))),"核算通过","请再次核对")))</f>
        <v>#NAME?</v>
      </c>
      <c r="FI28" s="1119" t="e">
        <f aca="true">IF(FI26="气液两相，自选","",IF(CELL("type", FI26) = "v",IF(AND(FI25&lt;FI26,FI22&lt;FI24),"核算通过","请再次核对"),IF(FI25&lt;VALUE(LEFT(FI26,LEN(FI26)-SEARCH("～",FI26,1))),"核算通过","请再次核对")))</f>
        <v>#NAME?</v>
      </c>
      <c r="FJ28" s="1119" t="e">
        <f aca="true">IF(FJ26="气液两相，自选","",IF(CELL("type", FJ26) = "v",IF(AND(FJ25&lt;FJ26,FJ22&lt;FJ24),"核算通过","请再次核对"),IF(FJ25&lt;VALUE(LEFT(FJ26,LEN(FJ26)-SEARCH("～",FJ26,1))),"核算通过","请再次核对")))</f>
        <v>#NAME?</v>
      </c>
      <c r="FK28" s="1119" t="e">
        <f aca="true">IF(FK26="气液两相，自选","",IF(CELL("type", FK26) = "v",IF(AND(FK25&lt;FK26,FK22&lt;FK24),"核算通过","请再次核对"),IF(FK25&lt;VALUE(LEFT(FK26,LEN(FK26)-SEARCH("～",FK26,1))),"核算通过","请再次核对")))</f>
        <v>#NAME?</v>
      </c>
      <c r="FL28" s="1119" t="e">
        <f aca="true">IF(FL26="气液两相，自选","",IF(CELL("type", FL26) = "v",IF(AND(FL25&lt;FL26,FL22&lt;FL24),"核算通过","请再次核对"),IF(FL25&lt;VALUE(LEFT(FL26,LEN(FL26)-SEARCH("～",FL26,1))),"核算通过","请再次核对")))</f>
        <v>#NAME?</v>
      </c>
      <c r="FM28" s="1119" t="e">
        <f aca="true">IF(FM26="气液两相，自选","",IF(CELL("type", FM26) = "v",IF(AND(FM25&lt;FM26,FM22&lt;FM24),"核算通过","请再次核对"),IF(FM25&lt;VALUE(LEFT(FM26,LEN(FM26)-SEARCH("～",FM26,1))),"核算通过","请再次核对")))</f>
        <v>#NAME?</v>
      </c>
      <c r="FN28" s="1119" t="e">
        <f aca="true">IF(FN26="气液两相，自选","",IF(CELL("type", FN26) = "v",IF(AND(FN25&lt;FN26,FN22&lt;FN24),"核算通过","请再次核对"),IF(FN25&lt;VALUE(LEFT(FN26,LEN(FN26)-SEARCH("～",FN26,1))),"核算通过","请再次核对")))</f>
        <v>#NAME?</v>
      </c>
      <c r="FO28" s="1119" t="e">
        <f aca="true">IF(FO26="气液两相，自选","",IF(CELL("type", FO26) = "v",IF(AND(FO25&lt;FO26,FO22&lt;FO24),"核算通过","请再次核对"),IF(FO25&lt;VALUE(LEFT(FO26,LEN(FO26)-SEARCH("～",FO26,1))),"核算通过","请再次核对")))</f>
        <v>#NAME?</v>
      </c>
      <c r="FP28" s="1119" t="e">
        <f aca="true">IF(FP26="气液两相，自选","",IF(CELL("type", FP26) = "v",IF(AND(FP25&lt;FP26,FP22&lt;FP24),"核算通过","请再次核对"),IF(FP25&lt;VALUE(LEFT(FP26,LEN(FP26)-SEARCH("～",FP26,1))),"核算通过","请再次核对")))</f>
        <v>#NAME?</v>
      </c>
      <c r="FQ28" s="1119" t="e">
        <f aca="true">IF(FQ26="气液两相，自选","",IF(CELL("type", FQ26) = "v",IF(AND(FQ25&lt;FQ26,FQ22&lt;FQ24),"核算通过","请再次核对"),IF(FQ25&lt;VALUE(LEFT(FQ26,LEN(FQ26)-SEARCH("～",FQ26,1))),"核算通过","请再次核对")))</f>
        <v>#NAME?</v>
      </c>
      <c r="FR28" s="1119" t="e">
        <f aca="true">IF(FR26="气液两相，自选","",IF(CELL("type", FR26) = "v",IF(AND(FR25&lt;FR26,FR22&lt;FR24),"核算通过","请再次核对"),IF(FR25&lt;VALUE(LEFT(FR26,LEN(FR26)-SEARCH("～",FR26,1))),"核算通过","请再次核对")))</f>
        <v>#NAME?</v>
      </c>
      <c r="FS28" s="1119" t="e">
        <f aca="true">IF(FS26="气液两相，自选","",IF(CELL("type", FS26) = "v",IF(AND(FS25&lt;FS26,FS22&lt;FS24),"核算通过","请再次核对"),IF(FS25&lt;VALUE(LEFT(FS26,LEN(FS26)-SEARCH("～",FS26,1))),"核算通过","请再次核对")))</f>
        <v>#NAME?</v>
      </c>
      <c r="FT28" s="1119" t="e">
        <f aca="true">IF(FT26="气液两相，自选","",IF(CELL("type", FT26) = "v",IF(AND(FT25&lt;FT26,FT22&lt;FT24),"核算通过","请再次核对"),IF(FT25&lt;VALUE(LEFT(FT26,LEN(FT26)-SEARCH("～",FT26,1))),"核算通过","请再次核对")))</f>
        <v>#NAME?</v>
      </c>
      <c r="FU28" s="1119" t="e">
        <f aca="true">IF(FU26="气液两相，自选","",IF(CELL("type", FU26) = "v",IF(AND(FU25&lt;FU26,FU22&lt;FU24),"核算通过","请再次核对"),IF(FU25&lt;VALUE(LEFT(FU26,LEN(FU26)-SEARCH("～",FU26,1))),"核算通过","请再次核对")))</f>
        <v>#NAME?</v>
      </c>
      <c r="FV28" s="1119" t="e">
        <f aca="true">IF(FV26="气液两相，自选","",IF(CELL("type", FV26) = "v",IF(AND(FV25&lt;FV26,FV22&lt;FV24),"核算通过","请再次核对"),IF(FV25&lt;VALUE(LEFT(FV26,LEN(FV26)-SEARCH("～",FV26,1))),"核算通过","请再次核对")))</f>
        <v>#NAME?</v>
      </c>
      <c r="FW28" s="1119"/>
      <c r="FX28" s="1119"/>
      <c r="FY28" s="1119"/>
      <c r="FZ28" s="1119"/>
      <c r="GA28" s="1123" t="e">
        <f aca="true">IF(GA21&lt;&gt;"",IF(GA26="气液两相，自选","",IF(OR(CELL("type",GA26)="v",CELL("type",GA23)="v"),IF(AND(GA25&lt;GA26,GA22&lt;GA23,GA22&lt;GA24),"核算通过","请再次核对"),IF(AND(GA25&lt;VALUE(LEFT(GA26,LEN(GA26)-SEARCH("～",GA26,1))),GA22&lt;VALUE(RIGHT(GA23,LEN(GA23)-SEARCH("～",GA23,1))),GA22&lt;GA24),"核算通过","请再次核对"))),"")</f>
        <v>#NAME?</v>
      </c>
      <c r="GB28" s="1123" t="e">
        <f aca="true">IF(GB21&lt;&gt;"",IF(GB26="气液两相，自选","",IF(OR(CELL("type",GB26)="v",CELL("type",GB23)="v"),IF(AND(GB25&lt;GB26,GB22&lt;GB23,GB22&lt;GB24),"核算通过","请再次核对"),IF(AND(GB25&lt;VALUE(LEFT(GB26,LEN(GB26)-SEARCH("～",GB26,1))),GB22&lt;VALUE(RIGHT(GB23,LEN(GB23)-SEARCH("～",GB23,1))),GB22&lt;GB24),"核算通过","请再次核对"))),"")</f>
        <v>#NAME?</v>
      </c>
      <c r="GC28" s="1123" t="e">
        <f aca="true">IF(GC21&lt;&gt;"",IF(GC26="气液两相，自选","",IF(OR(CELL("type",GC26)="v",CELL("type",GC23)="v"),IF(AND(GC25&lt;GC26,GC22&lt;GC23,GC22&lt;GC24),"核算通过","请再次核对"),IF(AND(GC25&lt;VALUE(LEFT(GC26,LEN(GC26)-SEARCH("～",GC26,1))),GC22&lt;VALUE(RIGHT(GC23,LEN(GC23)-SEARCH("～",GC23,1))),GC22&lt;GC24),"核算通过","请再次核对"))),"")</f>
        <v>#NAME?</v>
      </c>
      <c r="GD28" s="1123" t="e">
        <f aca="true">IF(GD21&lt;&gt;"",IF(GD26="气液两相，自选","",IF(OR(CELL("type",GD26)="v",CELL("type",GD23)="v"),IF(AND(GD25&lt;GD26,GD22&lt;GD23,GD22&lt;GD24),"核算通过","请再次核对"),IF(AND(GD25&lt;VALUE(LEFT(GD26,LEN(GD26)-SEARCH("～",GD26,1))),GD22&lt;VALUE(RIGHT(GD23,LEN(GD23)-SEARCH("～",GD23,1))),GD22&lt;GD24),"核算通过","请再次核对"))),"")</f>
        <v>#NAME?</v>
      </c>
      <c r="GE28" s="1123" t="e">
        <f aca="true">IF(GE21&lt;&gt;"",IF(GE26="气液两相，自选","",IF(OR(CELL("type",GE26)="v",CELL("type",GE23)="v"),IF(AND(GE25&lt;GE26,GE22&lt;GE23,GE22&lt;GE24),"核算通过","请再次核对"),IF(AND(GE25&lt;VALUE(LEFT(GE26,LEN(GE26)-SEARCH("～",GE26,1))),GE22&lt;VALUE(RIGHT(GE23,LEN(GE23)-SEARCH("～",GE23,1))),GE22&lt;GE24),"核算通过","请再次核对"))),"")</f>
        <v>#NAME?</v>
      </c>
      <c r="GF28" s="1123" t="e">
        <f aca="true">IF(GF21&lt;&gt;"",IF(GF26="气液两相，自选","",IF(OR(CELL("type",GF26)="v",CELL("type",GF23)="v"),IF(AND(GF25&lt;GF26,GF22&lt;GF23,GF22&lt;GF24),"核算通过","请再次核对"),IF(AND(GF25&lt;VALUE(LEFT(GF26,LEN(GF26)-SEARCH("～",GF26,1))),GF22&lt;VALUE(RIGHT(GF23,LEN(GF23)-SEARCH("～",GF23,1))),GF22&lt;GF24),"核算通过","请再次核对"))),"")</f>
        <v>#NAME?</v>
      </c>
      <c r="GG28" s="1123" t="e">
        <f aca="true">IF(GG21&lt;&gt;"",IF(GG26="气液两相，自选","",IF(OR(CELL("type",GG26)="v",CELL("type",GG23)="v"),IF(AND(GG25&lt;GG26,GG22&lt;GG23,GG22&lt;GG24),"核算通过","请再次核对"),IF(AND(GG25&lt;VALUE(LEFT(GG26,LEN(GG26)-SEARCH("～",GG26,1))),GG22&lt;VALUE(RIGHT(GG23,LEN(GG23)-SEARCH("～",GG23,1))),GG22&lt;GG24),"核算通过","请再次核对"))),"")</f>
        <v>#NAME?</v>
      </c>
      <c r="GH28" s="1123" t="e">
        <f aca="true">IF(GH21&lt;&gt;"",IF(GH26="气液两相，自选","",IF(OR(CELL("type",GH26)="v",CELL("type",GH23)="v"),IF(AND(GH25&lt;GH26,GH22&lt;GH23,GH22&lt;GH24),"核算通过","请再次核对"),IF(AND(GH25&lt;VALUE(LEFT(GH26,LEN(GH26)-SEARCH("～",GH26,1))),GH22&lt;VALUE(RIGHT(GH23,LEN(GH23)-SEARCH("～",GH23,1))),GH22&lt;GH24),"核算通过","请再次核对"))),"")</f>
        <v>#NAME?</v>
      </c>
      <c r="GI28" s="1123" t="e">
        <f aca="true">IF(GI21&lt;&gt;"",IF(GI26="气液两相，自选","",IF(OR(CELL("type",GI26)="v",CELL("type",GI23)="v"),IF(AND(GI25&lt;GI26,GI22&lt;GI23,GI22&lt;GI24),"核算通过","请再次核对"),IF(AND(GI25&lt;VALUE(LEFT(GI26,LEN(GI26)-SEARCH("～",GI26,1))),GI22&lt;VALUE(RIGHT(GI23,LEN(GI23)-SEARCH("～",GI23,1))),GI22&lt;GI24),"核算通过","请再次核对"))),"")</f>
        <v>#NAME?</v>
      </c>
      <c r="GJ28" s="1123" t="e">
        <f aca="true">IF(GJ21&lt;&gt;"",IF(GJ26="气液两相，自选","",IF(OR(CELL("type",GJ26)="v",CELL("type",GJ23)="v"),IF(AND(GJ25&lt;GJ26,GJ22&lt;GJ23,GJ22&lt;GJ24),"核算通过","请再次核对"),IF(AND(GJ25&lt;VALUE(LEFT(GJ26,LEN(GJ26)-SEARCH("～",GJ26,1))),GJ22&lt;VALUE(RIGHT(GJ23,LEN(GJ23)-SEARCH("～",GJ23,1))),GJ22&lt;GJ24),"核算通过","请再次核对"))),"")</f>
        <v>#NAME?</v>
      </c>
      <c r="GK28" s="1123" t="e">
        <f aca="true">IF(GK21&lt;&gt;"",IF(GK26="气液两相，自选","",IF(OR(CELL("type",GK26)="v",CELL("type",GK23)="v"),IF(AND(GK25&lt;GK26,GK22&lt;GK23,GK22&lt;GK24),"核算通过","请再次核对"),IF(AND(GK25&lt;VALUE(LEFT(GK26,LEN(GK26)-SEARCH("～",GK26,1))),GK22&lt;VALUE(RIGHT(GK23,LEN(GK23)-SEARCH("～",GK23,1))),GK22&lt;GK24),"核算通过","请再次核对"))),"")</f>
        <v>#NAME?</v>
      </c>
      <c r="GL28" s="1123" t="e">
        <f aca="true">IF(GL21&lt;&gt;"",IF(GL26="气液两相，自选","",IF(OR(CELL("type",GL26)="v",CELL("type",GL23)="v"),IF(AND(GL25&lt;GL26,GL22&lt;GL23,GL22&lt;GL24),"核算通过","请再次核对"),IF(AND(GL25&lt;VALUE(LEFT(GL26,LEN(GL26)-SEARCH("～",GL26,1))),GL22&lt;VALUE(RIGHT(GL23,LEN(GL23)-SEARCH("～",GL23,1))),GL22&lt;GL24),"核算通过","请再次核对"))),"")</f>
        <v>#NAME?</v>
      </c>
      <c r="GM28" s="1123" t="e">
        <f aca="true">IF(GM21&lt;&gt;"",IF(GM26="气液两相，自选","",IF(OR(CELL("type",GM26)="v",CELL("type",GM23)="v"),IF(AND(GM25&lt;GM26,GM22&lt;GM23,GM22&lt;GM24),"核算通过","请再次核对"),IF(AND(GM25&lt;VALUE(LEFT(GM26,LEN(GM26)-SEARCH("～",GM26,1))),GM22&lt;VALUE(RIGHT(GM23,LEN(GM23)-SEARCH("～",GM23,1))),GM22&lt;GM24),"核算通过","请再次核对"))),"")</f>
        <v>#NAME?</v>
      </c>
      <c r="GN28" s="1123" t="e">
        <f aca="true">IF(GN21&lt;&gt;"",IF(GN26="气液两相，自选","",IF(OR(CELL("type",GN26)="v",CELL("type",GN23)="v"),IF(AND(GN25&lt;GN26,GN22&lt;GN23,GN22&lt;GN24),"核算通过","请再次核对"),IF(AND(GN25&lt;VALUE(LEFT(GN26,LEN(GN26)-SEARCH("～",GN26,1))),GN22&lt;VALUE(RIGHT(GN23,LEN(GN23)-SEARCH("～",GN23,1))),GN22&lt;GN24),"核算通过","请再次核对"))),"")</f>
        <v>#NAME?</v>
      </c>
      <c r="GO28" s="1123" t="e">
        <f aca="true">IF(GO21&lt;&gt;"",IF(GO26="气液两相，自选","",IF(OR(CELL("type",GO26)="v",CELL("type",GO23)="v"),IF(AND(GO25&lt;GO26,GO22&lt;GO23,GO22&lt;GO24),"核算通过","请再次核对"),IF(AND(GO25&lt;VALUE(LEFT(GO26,LEN(GO26)-SEARCH("～",GO26,1))),GO22&lt;VALUE(RIGHT(GO23,LEN(GO23)-SEARCH("～",GO23,1))),GO22&lt;GO24),"核算通过","请再次核对"))),"")</f>
        <v>#NAME?</v>
      </c>
      <c r="GP28" s="1123" t="e">
        <f aca="true">IF(GP21&lt;&gt;"",IF(GP26="气液两相，自选","",IF(OR(CELL("type",GP26)="v",CELL("type",GP23)="v"),IF(AND(GP25&lt;GP26,GP22&lt;GP23,GP22&lt;GP24),"核算通过","请再次核对"),IF(AND(GP25&lt;VALUE(LEFT(GP26,LEN(GP26)-SEARCH("～",GP26,1))),GP22&lt;VALUE(RIGHT(GP23,LEN(GP23)-SEARCH("～",GP23,1))),GP22&lt;GP24),"核算通过","请再次核对"))),"")</f>
        <v>#NAME?</v>
      </c>
      <c r="GQ28" s="1123" t="e">
        <f aca="true">IF(GQ21&lt;&gt;"",IF(GQ26="气液两相，自选","",IF(OR(CELL("type",GQ26)="v",CELL("type",GQ23)="v"),IF(AND(GQ25&lt;GQ26,GQ22&lt;GQ23,GQ22&lt;GQ24),"核算通过","请再次核对"),IF(AND(GQ25&lt;VALUE(LEFT(GQ26,LEN(GQ26)-SEARCH("～",GQ26,1))),GQ22&lt;VALUE(RIGHT(GQ23,LEN(GQ23)-SEARCH("～",GQ23,1))),GQ22&lt;GQ24),"核算通过","请再次核对"))),"")</f>
        <v>#NAME?</v>
      </c>
      <c r="GR28" s="1123" t="e">
        <f aca="true">IF(GR21&lt;&gt;"",IF(GR26="气液两相，自选","",IF(OR(CELL("type",GR26)="v",CELL("type",GR23)="v"),IF(AND(GR25&lt;GR26,GR22&lt;GR23,GR22&lt;GR24),"核算通过","请再次核对"),IF(AND(GR25&lt;VALUE(LEFT(GR26,LEN(GR26)-SEARCH("～",GR26,1))),GR22&lt;VALUE(RIGHT(GR23,LEN(GR23)-SEARCH("～",GR23,1))),GR22&lt;GR24),"核算通过","请再次核对"))),"")</f>
        <v>#NAME?</v>
      </c>
      <c r="GS28" s="1123"/>
      <c r="GT28" s="1119"/>
      <c r="GU28" s="1119"/>
      <c r="GV28" s="1119"/>
      <c r="GW28" s="1119"/>
      <c r="GX28" s="1119"/>
      <c r="GY28" s="1119"/>
      <c r="GZ28" s="1119"/>
      <c r="HA28" s="1119"/>
      <c r="HB28" s="1119"/>
      <c r="HC28" s="1119"/>
      <c r="HD28" s="1119"/>
      <c r="HE28" s="1119"/>
      <c r="HF28" s="1119"/>
      <c r="HG28" s="1119"/>
      <c r="HH28" s="1119"/>
      <c r="HI28" s="1119"/>
      <c r="HJ28" s="1119"/>
      <c r="HK28" s="1119"/>
      <c r="HL28" s="1119"/>
      <c r="HM28" s="1119"/>
      <c r="HN28" s="1119"/>
      <c r="HO28" s="1119"/>
      <c r="HP28" s="1119"/>
      <c r="HQ28" s="1119"/>
      <c r="HR28" s="1119"/>
      <c r="HS28" s="1119"/>
      <c r="HT28" s="1119"/>
      <c r="HU28" s="1119"/>
      <c r="HV28" s="1119"/>
      <c r="HW28" s="1119"/>
      <c r="HX28" s="1119"/>
      <c r="HY28" s="1119"/>
      <c r="HZ28" s="1119"/>
      <c r="IA28" s="1119"/>
      <c r="IB28" s="1119"/>
      <c r="IC28" s="1119"/>
      <c r="ID28" s="1119"/>
      <c r="IE28" s="1119"/>
      <c r="IF28" s="1119"/>
      <c r="IG28" s="1119"/>
      <c r="IH28" s="1119"/>
      <c r="II28" s="1119"/>
      <c r="IJ28" s="1119"/>
      <c r="IK28" s="1119"/>
      <c r="IL28" s="1119"/>
      <c r="IM28" s="1119"/>
      <c r="IN28" s="1119"/>
      <c r="IO28" s="1119"/>
      <c r="IP28" s="1119"/>
      <c r="IQ28" s="1119"/>
      <c r="IR28" s="1119"/>
      <c r="IS28" s="1119"/>
      <c r="IT28" s="1119"/>
      <c r="IU28" s="1119"/>
      <c r="IV28" s="1119"/>
      <c r="IW28" s="1119"/>
      <c r="IX28" s="1119"/>
      <c r="IY28" s="1119"/>
      <c r="IZ28" s="1119"/>
      <c r="JA28" s="1119"/>
      <c r="JB28" s="1119"/>
      <c r="JC28" s="1119"/>
      <c r="JD28" s="1119"/>
      <c r="JE28" s="1119"/>
      <c r="JF28" s="1119"/>
      <c r="JG28" s="1119"/>
      <c r="JH28" s="1119"/>
      <c r="JI28" s="1119"/>
      <c r="JJ28" s="1119"/>
      <c r="JK28" s="1119"/>
      <c r="JL28" s="1119"/>
      <c r="JM28" s="1119"/>
      <c r="JN28" s="1119"/>
      <c r="JO28" s="1119"/>
      <c r="JP28" s="1119"/>
      <c r="JQ28" s="1119"/>
      <c r="JR28" s="1119"/>
      <c r="JS28" s="1119"/>
      <c r="JT28" s="1119"/>
      <c r="JV28" s="1119"/>
      <c r="JX28" s="1119"/>
    </row>
    <row r="29" customFormat="false" ht="17.35" hidden="false" customHeight="false" outlineLevel="0" collapsed="false">
      <c r="A29" s="1124" t="s">
        <v>277</v>
      </c>
      <c r="B29" s="1124"/>
      <c r="C29" s="1125"/>
      <c r="D29" s="1125"/>
      <c r="E29" s="1126"/>
      <c r="F29" s="1126"/>
      <c r="G29" s="1126"/>
      <c r="H29" s="1125"/>
      <c r="I29" s="1125"/>
      <c r="J29" s="1125"/>
      <c r="K29" s="1125"/>
      <c r="L29" s="1125"/>
      <c r="M29" s="1125"/>
      <c r="N29" s="1125"/>
      <c r="O29" s="1125"/>
      <c r="P29" s="1125"/>
      <c r="Q29" s="1125"/>
      <c r="R29" s="1125"/>
      <c r="S29" s="1125"/>
      <c r="T29" s="1125"/>
      <c r="U29" s="1125"/>
      <c r="V29" s="1125"/>
      <c r="W29" s="1125"/>
      <c r="X29" s="1125"/>
      <c r="Y29" s="1125"/>
      <c r="Z29" s="1125"/>
      <c r="AA29" s="1125"/>
      <c r="AB29" s="1125"/>
      <c r="AC29" s="1125"/>
      <c r="AD29" s="1125"/>
      <c r="AE29" s="1125"/>
      <c r="AF29" s="1125"/>
      <c r="AG29" s="1125"/>
      <c r="AH29" s="1125"/>
      <c r="AI29" s="1125"/>
      <c r="AJ29" s="1125"/>
      <c r="AK29" s="1125"/>
      <c r="AL29" s="1125"/>
      <c r="AM29" s="1125"/>
      <c r="AN29" s="1125"/>
      <c r="AO29" s="1125"/>
      <c r="AP29" s="1125"/>
      <c r="AQ29" s="1125"/>
      <c r="AR29" s="1125"/>
      <c r="AS29" s="1125"/>
      <c r="AT29" s="1125"/>
      <c r="AU29" s="1125"/>
      <c r="AV29" s="1125"/>
      <c r="AW29" s="1125"/>
      <c r="AX29" s="1125"/>
      <c r="AY29" s="1125"/>
      <c r="AZ29" s="1125"/>
      <c r="BA29" s="1125"/>
      <c r="BB29" s="1125"/>
      <c r="BC29" s="1125"/>
      <c r="BD29" s="1125"/>
      <c r="BE29" s="1125"/>
      <c r="BF29" s="1125"/>
      <c r="BG29" s="1125"/>
      <c r="BH29" s="1125"/>
      <c r="BI29" s="1125"/>
      <c r="BJ29" s="1125"/>
      <c r="BK29" s="1125"/>
      <c r="BL29" s="1125"/>
      <c r="BM29" s="1125"/>
      <c r="BN29" s="1125"/>
      <c r="BO29" s="1125"/>
      <c r="BP29" s="1125"/>
      <c r="BQ29" s="1125"/>
      <c r="BR29" s="1125"/>
      <c r="BS29" s="1125"/>
      <c r="BT29" s="1125"/>
      <c r="BU29" s="1125"/>
      <c r="BV29" s="1125"/>
      <c r="BW29" s="1125"/>
      <c r="BX29" s="1125"/>
      <c r="BY29" s="1125"/>
      <c r="BZ29" s="1125"/>
      <c r="CA29" s="1125"/>
      <c r="CB29" s="1125"/>
      <c r="CC29" s="1125"/>
      <c r="CD29" s="1125"/>
      <c r="CE29" s="1127" t="s">
        <v>1625</v>
      </c>
      <c r="CF29" s="1125"/>
      <c r="CG29" s="1125"/>
      <c r="CH29" s="1125"/>
      <c r="CI29" s="1125"/>
      <c r="CJ29" s="1125"/>
      <c r="CK29" s="1125"/>
      <c r="CL29" s="1125"/>
      <c r="CM29" s="1125"/>
      <c r="CN29" s="1125"/>
      <c r="CO29" s="1125"/>
      <c r="CP29" s="1125"/>
      <c r="CQ29" s="1125"/>
      <c r="CR29" s="1125"/>
      <c r="CS29" s="1125"/>
      <c r="CT29" s="1125"/>
      <c r="CU29" s="1125"/>
      <c r="CV29" s="1125"/>
      <c r="CW29" s="1125"/>
      <c r="CX29" s="1125"/>
      <c r="CY29" s="1125"/>
      <c r="CZ29" s="1125"/>
      <c r="DA29" s="1125"/>
      <c r="DB29" s="1125"/>
      <c r="DC29" s="1125"/>
      <c r="DD29" s="1125"/>
      <c r="DE29" s="1125"/>
      <c r="DF29" s="1125"/>
      <c r="DG29" s="1125"/>
      <c r="DH29" s="1125"/>
      <c r="DI29" s="1125"/>
      <c r="DJ29" s="1125"/>
      <c r="DK29" s="1125"/>
      <c r="DL29" s="1125"/>
      <c r="DM29" s="1125"/>
      <c r="DN29" s="1125"/>
      <c r="DO29" s="1125"/>
      <c r="DP29" s="1125"/>
      <c r="DQ29" s="1125"/>
      <c r="DR29" s="1125"/>
      <c r="DS29" s="1125"/>
      <c r="DT29" s="1125"/>
      <c r="DU29" s="1125"/>
      <c r="DV29" s="1125"/>
      <c r="DW29" s="1125"/>
      <c r="DX29" s="1125"/>
      <c r="DY29" s="1125"/>
      <c r="DZ29" s="1125"/>
      <c r="EA29" s="1125"/>
      <c r="EB29" s="1125"/>
      <c r="EC29" s="1125"/>
      <c r="ED29" s="1125"/>
      <c r="EE29" s="1125"/>
      <c r="EF29" s="1125"/>
      <c r="EG29" s="1125"/>
      <c r="EH29" s="1125"/>
      <c r="EI29" s="1125"/>
      <c r="EJ29" s="1125"/>
      <c r="EK29" s="1125"/>
      <c r="EL29" s="1125"/>
      <c r="EM29" s="1125"/>
      <c r="EN29" s="1125"/>
      <c r="EO29" s="1125"/>
      <c r="EP29" s="1125"/>
      <c r="EQ29" s="1125"/>
      <c r="ER29" s="1125"/>
      <c r="ES29" s="1125"/>
      <c r="ET29" s="1125"/>
      <c r="EU29" s="1125" t="s">
        <v>1626</v>
      </c>
      <c r="EV29" s="1125" t="s">
        <v>1626</v>
      </c>
      <c r="EW29" s="1125" t="s">
        <v>1626</v>
      </c>
      <c r="EX29" s="1125" t="s">
        <v>1626</v>
      </c>
      <c r="EY29" s="1125" t="s">
        <v>1626</v>
      </c>
      <c r="EZ29" s="1125" t="s">
        <v>1626</v>
      </c>
      <c r="FA29" s="1125" t="s">
        <v>1626</v>
      </c>
      <c r="FB29" s="1125" t="s">
        <v>1626</v>
      </c>
      <c r="FC29" s="1125"/>
      <c r="FD29" s="1125"/>
      <c r="FE29" s="1125" t="s">
        <v>1626</v>
      </c>
      <c r="FF29" s="1125" t="s">
        <v>1626</v>
      </c>
      <c r="FG29" s="1125" t="s">
        <v>1626</v>
      </c>
      <c r="FH29" s="1125"/>
      <c r="FI29" s="1125"/>
      <c r="FJ29" s="1125"/>
      <c r="FK29" s="1125"/>
      <c r="FL29" s="1125"/>
      <c r="FM29" s="1125"/>
      <c r="FN29" s="1125"/>
      <c r="FO29" s="1125"/>
      <c r="FP29" s="1125"/>
      <c r="FQ29" s="1125"/>
      <c r="FR29" s="1125"/>
      <c r="FS29" s="1125"/>
      <c r="FT29" s="1125"/>
      <c r="FU29" s="1125"/>
      <c r="FV29" s="1125"/>
      <c r="FW29" s="1125" t="s">
        <v>1627</v>
      </c>
      <c r="FX29" s="1125" t="s">
        <v>1627</v>
      </c>
      <c r="FY29" s="1125"/>
      <c r="FZ29" s="1125"/>
      <c r="GA29" s="1125"/>
      <c r="GB29" s="1125"/>
      <c r="GC29" s="1125"/>
      <c r="GD29" s="1125"/>
      <c r="GE29" s="1125"/>
      <c r="GF29" s="1125"/>
      <c r="GG29" s="1125"/>
      <c r="GH29" s="1125"/>
      <c r="GI29" s="1125"/>
      <c r="GJ29" s="1125"/>
      <c r="GK29" s="1125"/>
      <c r="GL29" s="1125"/>
      <c r="GM29" s="1125"/>
      <c r="GN29" s="1125"/>
      <c r="GO29" s="1125"/>
      <c r="GP29" s="1125"/>
      <c r="GQ29" s="1125"/>
      <c r="GR29" s="1125"/>
      <c r="GS29" s="1125"/>
      <c r="GT29" s="1125"/>
      <c r="GU29" s="1125"/>
      <c r="GV29" s="1125"/>
      <c r="GW29" s="1125"/>
      <c r="GX29" s="1125"/>
      <c r="GY29" s="1125"/>
      <c r="GZ29" s="1125"/>
      <c r="HA29" s="1125"/>
      <c r="HB29" s="1125"/>
      <c r="HC29" s="1125"/>
      <c r="HD29" s="1125"/>
      <c r="HE29" s="1125"/>
      <c r="HF29" s="1125"/>
      <c r="HG29" s="1125"/>
      <c r="HH29" s="1125"/>
      <c r="HI29" s="1125"/>
      <c r="HJ29" s="1125"/>
      <c r="HK29" s="1125"/>
      <c r="HL29" s="1125"/>
      <c r="HM29" s="1125"/>
      <c r="HN29" s="1125"/>
      <c r="HO29" s="1125"/>
      <c r="HP29" s="1125"/>
      <c r="HQ29" s="1125"/>
      <c r="HR29" s="1125"/>
      <c r="HS29" s="1125"/>
      <c r="HT29" s="1125"/>
      <c r="HU29" s="1125"/>
      <c r="HV29" s="1125"/>
      <c r="HW29" s="1125"/>
      <c r="HX29" s="1125"/>
      <c r="HY29" s="1125"/>
      <c r="HZ29" s="1125"/>
      <c r="IA29" s="1125"/>
      <c r="IB29" s="1125"/>
      <c r="IC29" s="1125"/>
      <c r="ID29" s="1125"/>
      <c r="IE29" s="1125"/>
      <c r="IF29" s="1125"/>
      <c r="IG29" s="1125"/>
      <c r="IH29" s="1125"/>
      <c r="II29" s="1125"/>
      <c r="IJ29" s="1125"/>
      <c r="IK29" s="1125"/>
      <c r="IL29" s="1125"/>
      <c r="IM29" s="1125"/>
      <c r="IN29" s="1125"/>
      <c r="IO29" s="1125"/>
      <c r="IP29" s="1125"/>
      <c r="IQ29" s="1125"/>
      <c r="IR29" s="1125"/>
      <c r="IS29" s="1125"/>
      <c r="IT29" s="1125"/>
      <c r="IU29" s="1125"/>
      <c r="IV29" s="1125"/>
      <c r="IW29" s="1125"/>
      <c r="IX29" s="1125"/>
      <c r="IY29" s="1125"/>
      <c r="IZ29" s="1125"/>
      <c r="JA29" s="1125"/>
      <c r="JB29" s="1125"/>
      <c r="JC29" s="1125"/>
      <c r="JD29" s="1125"/>
      <c r="JE29" s="1125"/>
      <c r="JF29" s="1125"/>
      <c r="JG29" s="1125"/>
      <c r="JH29" s="1125"/>
      <c r="JI29" s="1125"/>
      <c r="JJ29" s="1125"/>
      <c r="JK29" s="1125"/>
      <c r="JL29" s="1125"/>
      <c r="JM29" s="1125"/>
      <c r="JN29" s="1125"/>
      <c r="JO29" s="1125"/>
      <c r="JP29" s="1125"/>
      <c r="JQ29" s="1125"/>
      <c r="JR29" s="1125"/>
      <c r="JS29" s="1125"/>
      <c r="JT29" s="1125"/>
      <c r="JU29" s="1125"/>
      <c r="JV29" s="1125"/>
      <c r="JW29" s="1125"/>
      <c r="JX29" s="1125"/>
      <c r="JY29" s="1125"/>
      <c r="JZ29" s="1125"/>
      <c r="KA29" s="0"/>
      <c r="KB29" s="0"/>
      <c r="KC29" s="0"/>
      <c r="KD29" s="0"/>
      <c r="KE29" s="0"/>
      <c r="KF29" s="0"/>
      <c r="KG29" s="0"/>
      <c r="KH29" s="0"/>
      <c r="KI29" s="0"/>
      <c r="KJ29" s="0"/>
      <c r="KK29" s="0"/>
      <c r="KL29" s="0"/>
      <c r="KM29" s="0"/>
      <c r="KN29" s="0"/>
      <c r="KO29" s="0"/>
      <c r="KP29" s="0"/>
      <c r="KQ29" s="0"/>
      <c r="KR29" s="0"/>
      <c r="KS29" s="0"/>
      <c r="KT29" s="0"/>
      <c r="KU29" s="0"/>
      <c r="KV29" s="0"/>
      <c r="KW29" s="0"/>
      <c r="KX29" s="0"/>
      <c r="KY29" s="0"/>
      <c r="KZ29" s="0"/>
      <c r="LA29" s="0"/>
      <c r="LB29" s="0"/>
      <c r="LC29" s="0"/>
      <c r="LD29" s="0"/>
      <c r="LE29" s="0"/>
      <c r="LF29" s="0"/>
      <c r="LG29" s="0"/>
      <c r="LH29" s="0"/>
      <c r="LI29" s="0"/>
      <c r="LJ29" s="0"/>
      <c r="LK29" s="0"/>
      <c r="LL29" s="0"/>
      <c r="LM29" s="0"/>
      <c r="LN29" s="0"/>
      <c r="LO29" s="0"/>
      <c r="LP29" s="0"/>
      <c r="LQ29" s="0"/>
      <c r="LR29" s="0"/>
      <c r="LS29" s="0"/>
      <c r="LT29" s="0"/>
      <c r="LU29" s="0"/>
      <c r="LV29" s="0"/>
      <c r="LW29" s="0"/>
      <c r="LX29" s="0"/>
      <c r="LY29" s="0"/>
      <c r="LZ29" s="0"/>
      <c r="MA29" s="0"/>
      <c r="MB29" s="0"/>
      <c r="MC29" s="0"/>
      <c r="MD29" s="0"/>
      <c r="ME29" s="0"/>
      <c r="MF29" s="0"/>
      <c r="MG29" s="0"/>
      <c r="MH29" s="0"/>
      <c r="MI29" s="0"/>
      <c r="MJ29" s="0"/>
      <c r="MK29" s="0"/>
      <c r="ML29" s="0"/>
      <c r="MM29" s="0"/>
      <c r="MN29" s="0"/>
      <c r="MO29" s="0"/>
      <c r="MP29" s="0"/>
      <c r="MQ29" s="0"/>
      <c r="MR29" s="0"/>
      <c r="MS29" s="0"/>
      <c r="MT29" s="0"/>
      <c r="MU29" s="0"/>
      <c r="MV29" s="0"/>
      <c r="MW29" s="0"/>
      <c r="MX29" s="0"/>
      <c r="MY29" s="0"/>
      <c r="MZ29" s="0"/>
      <c r="NA29" s="0"/>
      <c r="NB29" s="0"/>
      <c r="NC29" s="0"/>
      <c r="ND29" s="0"/>
      <c r="NE29" s="0"/>
      <c r="NF29" s="0"/>
      <c r="NG29" s="0"/>
      <c r="NH29" s="0"/>
      <c r="NI29" s="0"/>
      <c r="NJ29" s="0"/>
      <c r="NK29" s="0"/>
      <c r="NL29" s="0"/>
      <c r="NM29" s="0"/>
      <c r="NN29" s="0"/>
      <c r="NO29" s="0"/>
      <c r="NP29" s="0"/>
      <c r="NQ29" s="0"/>
      <c r="NR29" s="0"/>
      <c r="NS29" s="0"/>
      <c r="NT29" s="0"/>
      <c r="NU29" s="0"/>
      <c r="NV29" s="0"/>
      <c r="NW29" s="0"/>
      <c r="NX29" s="0"/>
      <c r="NY29" s="0"/>
      <c r="NZ29" s="0"/>
      <c r="OA29" s="0"/>
      <c r="OB29" s="0"/>
      <c r="OC29" s="0"/>
      <c r="OD29" s="0"/>
      <c r="OE29" s="0"/>
      <c r="OF29" s="0"/>
      <c r="OG29" s="0"/>
      <c r="OH29" s="0"/>
      <c r="OI29" s="0"/>
      <c r="OJ29" s="0"/>
      <c r="OK29" s="0"/>
      <c r="OL29" s="0"/>
      <c r="OM29" s="0"/>
      <c r="ON29" s="0"/>
      <c r="OO29" s="0"/>
      <c r="OP29" s="0"/>
      <c r="OQ29" s="0"/>
      <c r="OR29" s="0"/>
      <c r="OS29" s="0"/>
      <c r="OT29" s="0"/>
      <c r="OU29" s="0"/>
      <c r="OV29" s="0"/>
      <c r="OW29" s="0"/>
      <c r="OX29" s="0"/>
      <c r="OY29" s="0"/>
      <c r="OZ29" s="0"/>
      <c r="PA29" s="0"/>
      <c r="PB29" s="0"/>
      <c r="PC29" s="0"/>
      <c r="PD29" s="0"/>
      <c r="PE29" s="0"/>
      <c r="PF29" s="0"/>
      <c r="PG29" s="0"/>
      <c r="PH29" s="0"/>
      <c r="PI29" s="0"/>
      <c r="PJ29" s="0"/>
      <c r="PK29" s="0"/>
      <c r="PL29" s="0"/>
      <c r="PM29" s="0"/>
      <c r="PN29" s="0"/>
      <c r="PO29" s="0"/>
      <c r="PP29" s="0"/>
      <c r="PQ29" s="0"/>
      <c r="PR29" s="0"/>
      <c r="PS29" s="0"/>
      <c r="PT29" s="0"/>
      <c r="PU29" s="0"/>
      <c r="PV29" s="0"/>
      <c r="PW29" s="0"/>
      <c r="PX29" s="0"/>
      <c r="PY29" s="0"/>
      <c r="PZ29" s="0"/>
      <c r="QA29" s="0"/>
      <c r="QB29" s="0"/>
      <c r="QC29" s="0"/>
      <c r="QD29" s="0"/>
      <c r="QE29" s="0"/>
      <c r="QF29" s="0"/>
      <c r="QG29" s="0"/>
      <c r="QH29" s="0"/>
      <c r="QI29" s="0"/>
      <c r="QJ29" s="0"/>
      <c r="QK29" s="0"/>
      <c r="QL29" s="0"/>
      <c r="QM29" s="0"/>
      <c r="QN29" s="0"/>
      <c r="QO29" s="0"/>
      <c r="QP29" s="0"/>
      <c r="QQ29" s="0"/>
      <c r="QR29" s="0"/>
      <c r="QS29" s="0"/>
      <c r="QT29" s="0"/>
      <c r="QU29" s="0"/>
      <c r="QV29" s="0"/>
      <c r="QW29" s="0"/>
      <c r="QX29" s="0"/>
      <c r="QY29" s="0"/>
      <c r="QZ29" s="0"/>
      <c r="RA29" s="0"/>
      <c r="RB29" s="0"/>
      <c r="RC29" s="0"/>
      <c r="RD29" s="0"/>
      <c r="RE29" s="0"/>
      <c r="RF29" s="0"/>
      <c r="RG29" s="0"/>
      <c r="RH29" s="0"/>
      <c r="RI29" s="0"/>
      <c r="RJ29" s="0"/>
      <c r="RK29" s="0"/>
      <c r="RL29" s="0"/>
      <c r="RM29" s="0"/>
      <c r="RN29" s="0"/>
      <c r="RO29" s="0"/>
      <c r="RP29" s="0"/>
      <c r="RQ29" s="0"/>
      <c r="RR29" s="0"/>
      <c r="RS29" s="0"/>
      <c r="RT29" s="0"/>
      <c r="RU29" s="0"/>
      <c r="RV29" s="0"/>
      <c r="RW29" s="0"/>
      <c r="RX29" s="0"/>
      <c r="RY29" s="0"/>
      <c r="RZ29" s="0"/>
      <c r="SA29" s="0"/>
      <c r="SB29" s="0"/>
      <c r="SC29" s="0"/>
      <c r="SD29" s="0"/>
      <c r="SE29" s="0"/>
      <c r="SF29" s="0"/>
      <c r="SG29" s="0"/>
      <c r="SH29" s="0"/>
      <c r="SI29" s="0"/>
      <c r="SJ29" s="0"/>
      <c r="SK29" s="0"/>
      <c r="SL29" s="0"/>
      <c r="SM29" s="0"/>
      <c r="SN29" s="0"/>
      <c r="SO29" s="0"/>
      <c r="SP29" s="0"/>
      <c r="SQ29" s="0"/>
      <c r="SR29" s="0"/>
      <c r="SS29" s="0"/>
      <c r="ST29" s="0"/>
      <c r="SU29" s="0"/>
      <c r="SV29" s="0"/>
      <c r="SW29" s="0"/>
      <c r="SX29" s="0"/>
      <c r="SY29" s="0"/>
      <c r="SZ29" s="0"/>
      <c r="TA29" s="0"/>
      <c r="TB29" s="0"/>
      <c r="TC29" s="0"/>
      <c r="TD29" s="0"/>
      <c r="TE29" s="0"/>
      <c r="TF29" s="0"/>
      <c r="TG29" s="0"/>
      <c r="TH29" s="0"/>
      <c r="TI29" s="0"/>
      <c r="TJ29" s="0"/>
      <c r="TK29" s="0"/>
      <c r="TL29" s="0"/>
      <c r="TM29" s="0"/>
      <c r="TN29" s="0"/>
      <c r="TO29" s="0"/>
      <c r="TP29" s="0"/>
      <c r="TQ29" s="0"/>
      <c r="TR29" s="0"/>
      <c r="TS29" s="0"/>
      <c r="TT29" s="0"/>
      <c r="TU29" s="0"/>
      <c r="TV29" s="0"/>
      <c r="TW29" s="0"/>
      <c r="TX29" s="0"/>
      <c r="TY29" s="0"/>
      <c r="TZ29" s="0"/>
      <c r="UA29" s="0"/>
      <c r="UB29" s="0"/>
      <c r="UC29" s="0"/>
      <c r="UD29" s="0"/>
      <c r="UE29" s="0"/>
      <c r="UF29" s="0"/>
      <c r="UG29" s="0"/>
      <c r="UH29" s="0"/>
      <c r="UI29" s="0"/>
      <c r="UJ29" s="0"/>
      <c r="UK29" s="0"/>
      <c r="UL29" s="0"/>
      <c r="UM29" s="0"/>
      <c r="UN29" s="0"/>
      <c r="UO29" s="0"/>
      <c r="UP29" s="0"/>
      <c r="UQ29" s="0"/>
      <c r="UR29" s="0"/>
      <c r="US29" s="0"/>
      <c r="UT29" s="0"/>
      <c r="UU29" s="0"/>
      <c r="UV29" s="0"/>
      <c r="UW29" s="0"/>
      <c r="UX29" s="0"/>
      <c r="UY29" s="0"/>
      <c r="UZ29" s="0"/>
      <c r="VA29" s="0"/>
      <c r="VB29" s="0"/>
      <c r="VC29" s="0"/>
      <c r="VD29" s="0"/>
      <c r="VE29" s="0"/>
      <c r="VF29" s="0"/>
      <c r="VG29" s="0"/>
      <c r="VH29" s="0"/>
      <c r="VI29" s="0"/>
      <c r="VJ29" s="0"/>
      <c r="VK29" s="0"/>
      <c r="VL29" s="0"/>
      <c r="VM29" s="0"/>
      <c r="VN29" s="0"/>
      <c r="VO29" s="0"/>
      <c r="VP29" s="0"/>
      <c r="VQ29" s="0"/>
      <c r="VR29" s="0"/>
      <c r="VS29" s="0"/>
      <c r="VT29" s="0"/>
      <c r="VU29" s="0"/>
      <c r="VV29" s="0"/>
      <c r="VW29" s="0"/>
      <c r="VX29" s="0"/>
      <c r="VY29" s="0"/>
      <c r="VZ29" s="0"/>
      <c r="WA29" s="0"/>
      <c r="WB29" s="0"/>
      <c r="WC29" s="0"/>
      <c r="WD29" s="0"/>
      <c r="WE29" s="0"/>
      <c r="WF29" s="0"/>
      <c r="WG29" s="0"/>
      <c r="WH29" s="0"/>
      <c r="WI29" s="0"/>
      <c r="WJ29" s="0"/>
      <c r="WK29" s="0"/>
      <c r="WL29" s="0"/>
      <c r="WM29" s="0"/>
      <c r="WN29" s="0"/>
      <c r="WO29" s="0"/>
      <c r="WP29" s="0"/>
      <c r="WQ29" s="0"/>
      <c r="WR29" s="0"/>
      <c r="WS29" s="0"/>
      <c r="WT29" s="0"/>
      <c r="WU29" s="0"/>
      <c r="WV29" s="0"/>
      <c r="WW29" s="0"/>
      <c r="WX29" s="0"/>
      <c r="WY29" s="0"/>
      <c r="WZ29" s="0"/>
      <c r="XA29" s="0"/>
      <c r="XB29" s="0"/>
      <c r="XC29" s="0"/>
      <c r="XD29" s="0"/>
      <c r="XE29" s="0"/>
      <c r="XF29" s="0"/>
      <c r="XG29" s="0"/>
      <c r="XH29" s="0"/>
      <c r="XI29" s="0"/>
      <c r="XJ29" s="0"/>
      <c r="XK29" s="0"/>
      <c r="XL29" s="0"/>
      <c r="XM29" s="0"/>
      <c r="XN29" s="0"/>
      <c r="XO29" s="0"/>
      <c r="XP29" s="0"/>
      <c r="XQ29" s="0"/>
      <c r="XR29" s="0"/>
      <c r="XS29" s="0"/>
      <c r="XT29" s="0"/>
      <c r="XU29" s="0"/>
      <c r="XV29" s="0"/>
      <c r="XW29" s="0"/>
      <c r="XX29" s="0"/>
      <c r="XY29" s="0"/>
      <c r="XZ29" s="0"/>
      <c r="YA29" s="0"/>
      <c r="YB29" s="0"/>
      <c r="YC29" s="0"/>
      <c r="YD29" s="0"/>
      <c r="YE29" s="0"/>
      <c r="YF29" s="0"/>
      <c r="YG29" s="0"/>
      <c r="YH29" s="0"/>
      <c r="YI29" s="0"/>
      <c r="YJ29" s="0"/>
      <c r="YK29" s="0"/>
      <c r="YL29" s="0"/>
      <c r="YM29" s="0"/>
      <c r="YN29" s="0"/>
      <c r="YO29" s="0"/>
      <c r="YP29" s="0"/>
      <c r="YQ29" s="0"/>
      <c r="YR29" s="0"/>
      <c r="YS29" s="0"/>
      <c r="YT29" s="0"/>
      <c r="YU29" s="0"/>
      <c r="YV29" s="0"/>
      <c r="YW29" s="0"/>
      <c r="YX29" s="0"/>
      <c r="YY29" s="0"/>
      <c r="YZ29" s="0"/>
      <c r="ZA29" s="0"/>
      <c r="ZB29" s="0"/>
      <c r="ZC29" s="0"/>
      <c r="ZD29" s="0"/>
      <c r="ZE29" s="0"/>
      <c r="ZF29" s="0"/>
      <c r="ZG29" s="0"/>
      <c r="ZH29" s="0"/>
      <c r="ZI29" s="0"/>
      <c r="ZJ29" s="0"/>
      <c r="ZK29" s="0"/>
      <c r="ZL29" s="0"/>
      <c r="ZM29" s="0"/>
      <c r="ZN29" s="0"/>
      <c r="ZO29" s="0"/>
      <c r="ZP29" s="0"/>
      <c r="ZQ29" s="0"/>
      <c r="ZR29" s="0"/>
      <c r="ZS29" s="0"/>
      <c r="ZT29" s="0"/>
      <c r="ZU29" s="0"/>
      <c r="ZV29" s="0"/>
      <c r="ZW29" s="0"/>
      <c r="ZX29" s="0"/>
      <c r="ZY29" s="0"/>
      <c r="ZZ29" s="0"/>
      <c r="AAA29" s="0"/>
      <c r="AAB29" s="0"/>
      <c r="AAC29" s="0"/>
      <c r="AAD29" s="0"/>
      <c r="AAE29" s="0"/>
      <c r="AAF29" s="0"/>
      <c r="AAG29" s="0"/>
      <c r="AAH29" s="0"/>
      <c r="AAI29" s="0"/>
      <c r="AAJ29" s="0"/>
      <c r="AAK29" s="0"/>
      <c r="AAL29" s="0"/>
      <c r="AAM29" s="0"/>
      <c r="AAN29" s="0"/>
      <c r="AAO29" s="0"/>
      <c r="AAP29" s="0"/>
      <c r="AAQ29" s="0"/>
      <c r="AAR29" s="0"/>
      <c r="AAS29" s="0"/>
      <c r="AAT29" s="0"/>
      <c r="AAU29" s="0"/>
      <c r="AAV29" s="0"/>
      <c r="AAW29" s="0"/>
      <c r="AAX29" s="0"/>
      <c r="AAY29" s="0"/>
      <c r="AAZ29" s="0"/>
      <c r="ABA29" s="0"/>
      <c r="ABB29" s="0"/>
      <c r="ABC29" s="0"/>
      <c r="ABD29" s="0"/>
      <c r="ABE29" s="0"/>
      <c r="ABF29" s="0"/>
      <c r="ABG29" s="0"/>
      <c r="ABH29" s="0"/>
      <c r="ABI29" s="0"/>
      <c r="ABJ29" s="0"/>
      <c r="ABK29" s="0"/>
      <c r="ABL29" s="0"/>
      <c r="ABM29" s="0"/>
      <c r="ABN29" s="0"/>
      <c r="ABO29" s="0"/>
      <c r="ABP29" s="0"/>
      <c r="ABQ29" s="0"/>
      <c r="ABR29" s="0"/>
      <c r="ABS29" s="0"/>
      <c r="ABT29" s="0"/>
      <c r="ABU29" s="0"/>
      <c r="ABV29" s="0"/>
      <c r="ABW29" s="0"/>
      <c r="ABX29" s="0"/>
      <c r="ABY29" s="0"/>
      <c r="ABZ29" s="0"/>
      <c r="ACA29" s="0"/>
      <c r="ACB29" s="0"/>
      <c r="ACC29" s="0"/>
      <c r="ACD29" s="0"/>
      <c r="ACE29" s="0"/>
      <c r="ACF29" s="0"/>
      <c r="ACG29" s="0"/>
      <c r="ACH29" s="0"/>
      <c r="ACI29" s="0"/>
      <c r="ACJ29" s="0"/>
      <c r="ACK29" s="0"/>
      <c r="ACL29" s="0"/>
      <c r="ACM29" s="0"/>
      <c r="ACN29" s="0"/>
      <c r="ACO29" s="0"/>
      <c r="ACP29" s="0"/>
      <c r="ACQ29" s="0"/>
      <c r="ACR29" s="0"/>
      <c r="ACS29" s="0"/>
      <c r="ACT29" s="0"/>
      <c r="ACU29" s="0"/>
      <c r="ACV29" s="0"/>
      <c r="ACW29" s="0"/>
      <c r="ACX29" s="0"/>
      <c r="ACY29" s="0"/>
      <c r="ACZ29" s="0"/>
      <c r="ADA29" s="0"/>
      <c r="ADB29" s="0"/>
      <c r="ADC29" s="0"/>
      <c r="ADD29" s="0"/>
      <c r="ADE29" s="0"/>
      <c r="ADF29" s="0"/>
      <c r="ADG29" s="0"/>
      <c r="ADH29" s="0"/>
      <c r="ADI29" s="0"/>
      <c r="ADJ29" s="0"/>
      <c r="ADK29" s="0"/>
      <c r="ADL29" s="0"/>
      <c r="ADM29" s="0"/>
      <c r="ADN29" s="0"/>
      <c r="ADO29" s="0"/>
      <c r="ADP29" s="0"/>
      <c r="ADQ29" s="0"/>
      <c r="ADR29" s="0"/>
      <c r="ADS29" s="0"/>
      <c r="ADT29" s="0"/>
      <c r="ADU29" s="0"/>
      <c r="ADV29" s="0"/>
      <c r="ADW29" s="0"/>
      <c r="ADX29" s="0"/>
      <c r="ADY29" s="0"/>
      <c r="ADZ29" s="0"/>
      <c r="AEA29" s="0"/>
      <c r="AEB29" s="0"/>
      <c r="AEC29" s="0"/>
      <c r="AED29" s="0"/>
      <c r="AEE29" s="0"/>
      <c r="AEF29" s="0"/>
      <c r="AEG29" s="0"/>
      <c r="AEH29" s="0"/>
      <c r="AEI29" s="0"/>
      <c r="AEJ29" s="0"/>
      <c r="AEK29" s="0"/>
      <c r="AEL29" s="0"/>
      <c r="AEM29" s="0"/>
      <c r="AEN29" s="0"/>
      <c r="AEO29" s="0"/>
      <c r="AEP29" s="0"/>
      <c r="AEQ29" s="0"/>
      <c r="AER29" s="0"/>
      <c r="AES29" s="0"/>
      <c r="AET29" s="0"/>
      <c r="AEU29" s="0"/>
      <c r="AEV29" s="0"/>
      <c r="AEW29" s="0"/>
      <c r="AEX29" s="0"/>
      <c r="AEY29" s="0"/>
      <c r="AEZ29" s="0"/>
      <c r="AFA29" s="0"/>
      <c r="AFB29" s="0"/>
      <c r="AFC29" s="0"/>
      <c r="AFD29" s="0"/>
      <c r="AFE29" s="0"/>
      <c r="AFF29" s="0"/>
      <c r="AFG29" s="0"/>
      <c r="AFH29" s="0"/>
      <c r="AFI29" s="0"/>
      <c r="AFJ29" s="0"/>
      <c r="AFK29" s="0"/>
      <c r="AFL29" s="0"/>
      <c r="AFM29" s="0"/>
      <c r="AFN29" s="0"/>
      <c r="AFO29" s="0"/>
      <c r="AFP29" s="0"/>
      <c r="AFQ29" s="0"/>
      <c r="AFR29" s="0"/>
      <c r="AFS29" s="0"/>
      <c r="AFT29" s="0"/>
      <c r="AFU29" s="0"/>
      <c r="AFV29" s="0"/>
      <c r="AFW29" s="0"/>
      <c r="AFX29" s="0"/>
      <c r="AFY29" s="0"/>
      <c r="AFZ29" s="0"/>
      <c r="AGA29" s="0"/>
      <c r="AGB29" s="0"/>
      <c r="AGC29" s="0"/>
      <c r="AGD29" s="0"/>
      <c r="AGE29" s="0"/>
      <c r="AGF29" s="0"/>
      <c r="AGG29" s="0"/>
      <c r="AGH29" s="0"/>
      <c r="AGI29" s="0"/>
      <c r="AGJ29" s="0"/>
      <c r="AGK29" s="0"/>
      <c r="AGL29" s="0"/>
      <c r="AGM29" s="0"/>
      <c r="AGN29" s="0"/>
      <c r="AGO29" s="0"/>
      <c r="AGP29" s="0"/>
      <c r="AGQ29" s="0"/>
      <c r="AGR29" s="0"/>
      <c r="AGS29" s="0"/>
      <c r="AGT29" s="0"/>
      <c r="AGU29" s="0"/>
      <c r="AGV29" s="0"/>
      <c r="AGW29" s="0"/>
      <c r="AGX29" s="0"/>
      <c r="AGY29" s="0"/>
      <c r="AGZ29" s="0"/>
      <c r="AHA29" s="0"/>
      <c r="AHB29" s="0"/>
      <c r="AHC29" s="0"/>
      <c r="AHD29" s="0"/>
      <c r="AHE29" s="0"/>
      <c r="AHF29" s="0"/>
      <c r="AHG29" s="0"/>
      <c r="AHH29" s="0"/>
      <c r="AHI29" s="0"/>
      <c r="AHJ29" s="0"/>
      <c r="AHK29" s="0"/>
      <c r="AHL29" s="0"/>
      <c r="AHM29" s="0"/>
      <c r="AHN29" s="0"/>
      <c r="AHO29" s="0"/>
      <c r="AHP29" s="0"/>
      <c r="AHQ29" s="0"/>
      <c r="AHR29" s="0"/>
      <c r="AHS29" s="0"/>
      <c r="AHT29" s="0"/>
      <c r="AHU29" s="0"/>
      <c r="AHV29" s="0"/>
      <c r="AHW29" s="0"/>
      <c r="AHX29" s="0"/>
      <c r="AHY29" s="0"/>
      <c r="AHZ29" s="0"/>
      <c r="AIA29" s="0"/>
      <c r="AIB29" s="0"/>
      <c r="AIC29" s="0"/>
      <c r="AID29" s="0"/>
      <c r="AIE29" s="0"/>
      <c r="AIF29" s="0"/>
      <c r="AIG29" s="0"/>
      <c r="AIH29" s="0"/>
      <c r="AII29" s="0"/>
      <c r="AIJ29" s="0"/>
      <c r="AIK29" s="0"/>
      <c r="AIL29" s="0"/>
      <c r="AIM29" s="0"/>
      <c r="AIN29" s="0"/>
      <c r="AIO29" s="0"/>
      <c r="AIP29" s="0"/>
      <c r="AIQ29" s="0"/>
      <c r="AIR29" s="0"/>
      <c r="AIS29" s="0"/>
      <c r="AIT29" s="0"/>
      <c r="AIU29" s="0"/>
      <c r="AIV29" s="0"/>
      <c r="AIW29" s="0"/>
      <c r="AIX29" s="0"/>
      <c r="AIY29" s="0"/>
      <c r="AIZ29" s="0"/>
      <c r="AJA29" s="0"/>
      <c r="AJB29" s="0"/>
      <c r="AJC29" s="0"/>
      <c r="AJD29" s="0"/>
      <c r="AJE29" s="0"/>
      <c r="AJF29" s="0"/>
      <c r="AJG29" s="0"/>
      <c r="AJH29" s="0"/>
      <c r="AJI29" s="0"/>
      <c r="AJJ29" s="0"/>
      <c r="AJK29" s="0"/>
      <c r="AJL29" s="0"/>
      <c r="AJM29" s="0"/>
      <c r="AJN29" s="0"/>
      <c r="AJO29" s="0"/>
      <c r="AJP29" s="0"/>
      <c r="AJQ29" s="0"/>
      <c r="AJR29" s="0"/>
      <c r="AJS29" s="0"/>
      <c r="AJT29" s="0"/>
      <c r="AJU29" s="0"/>
      <c r="AJV29" s="0"/>
      <c r="AJW29" s="0"/>
      <c r="AJX29" s="0"/>
      <c r="AJY29" s="0"/>
      <c r="AJZ29" s="0"/>
      <c r="AKA29" s="0"/>
      <c r="AKB29" s="0"/>
      <c r="AKC29" s="0"/>
      <c r="AKD29" s="0"/>
      <c r="AKE29" s="0"/>
      <c r="AKF29" s="0"/>
      <c r="AKG29" s="0"/>
      <c r="AKH29" s="0"/>
      <c r="AKI29" s="0"/>
      <c r="AKJ29" s="0"/>
      <c r="AKK29" s="0"/>
      <c r="AKL29" s="0"/>
      <c r="AKM29" s="0"/>
      <c r="AKN29" s="0"/>
      <c r="AKO29" s="0"/>
      <c r="AKP29" s="0"/>
      <c r="AKQ29" s="0"/>
      <c r="AKR29" s="0"/>
      <c r="AKS29" s="0"/>
      <c r="AKT29" s="0"/>
      <c r="AKU29" s="0"/>
      <c r="AKV29" s="0"/>
      <c r="AKW29" s="0"/>
      <c r="AKX29" s="0"/>
      <c r="AKY29" s="0"/>
      <c r="AKZ29" s="0"/>
      <c r="ALA29" s="0"/>
      <c r="ALB29" s="0"/>
      <c r="ALC29" s="0"/>
      <c r="ALD29" s="0"/>
      <c r="ALE29" s="0"/>
      <c r="ALF29" s="0"/>
      <c r="ALG29" s="0"/>
      <c r="ALH29" s="0"/>
      <c r="ALI29" s="0"/>
      <c r="ALJ29" s="0"/>
      <c r="ALK29" s="0"/>
      <c r="ALL29" s="0"/>
      <c r="ALM29" s="0"/>
      <c r="ALN29" s="0"/>
      <c r="ALO29" s="0"/>
      <c r="ALP29" s="0"/>
      <c r="ALQ29" s="0"/>
      <c r="ALR29" s="0"/>
      <c r="ALS29" s="0"/>
      <c r="ALT29" s="0"/>
      <c r="ALU29" s="0"/>
      <c r="ALV29" s="0"/>
      <c r="ALW29" s="0"/>
      <c r="ALX29" s="0"/>
      <c r="ALY29" s="0"/>
      <c r="ALZ29" s="0"/>
      <c r="AMA29" s="0"/>
      <c r="AMB29" s="0"/>
      <c r="AMC29" s="0"/>
      <c r="AMD29" s="0"/>
      <c r="AME29" s="0"/>
      <c r="AMF29" s="0"/>
      <c r="AMG29" s="0"/>
      <c r="AMH29" s="0"/>
      <c r="AMI29" s="0"/>
      <c r="AMJ29" s="0"/>
      <c r="AMK29" s="0"/>
      <c r="AML29" s="0"/>
      <c r="AMM29" s="0"/>
      <c r="AMN29" s="0"/>
      <c r="AMO29" s="0"/>
      <c r="AMP29" s="0"/>
      <c r="AMQ29" s="0"/>
      <c r="AMR29" s="0"/>
      <c r="AMS29" s="0"/>
      <c r="AMT29" s="0"/>
      <c r="AMU29" s="0"/>
      <c r="AMV29" s="0"/>
      <c r="AMW29" s="0"/>
      <c r="AMX29" s="0"/>
      <c r="AMY29" s="0"/>
      <c r="AMZ29" s="0"/>
      <c r="ANA29" s="0"/>
      <c r="ANB29" s="0"/>
      <c r="ANC29" s="0"/>
      <c r="AND29" s="0"/>
      <c r="ANE29" s="0"/>
      <c r="ANF29" s="0"/>
      <c r="ANG29" s="0"/>
      <c r="ANH29" s="0"/>
      <c r="ANI29" s="0"/>
      <c r="ANJ29" s="0"/>
      <c r="ANK29" s="0"/>
      <c r="ANL29" s="0"/>
      <c r="ANM29" s="0"/>
      <c r="ANN29" s="0"/>
      <c r="ANO29" s="0"/>
      <c r="ANP29" s="0"/>
      <c r="ANQ29" s="0"/>
      <c r="ANR29" s="0"/>
      <c r="ANS29" s="0"/>
      <c r="ANT29" s="0"/>
      <c r="ANU29" s="0"/>
      <c r="ANV29" s="0"/>
      <c r="ANW29" s="0"/>
      <c r="ANX29" s="0"/>
      <c r="ANY29" s="0"/>
      <c r="ANZ29" s="0"/>
      <c r="AOA29" s="0"/>
      <c r="AOB29" s="0"/>
      <c r="AOC29" s="0"/>
      <c r="AOD29" s="0"/>
      <c r="AOE29" s="0"/>
      <c r="AOF29" s="0"/>
      <c r="AOG29" s="0"/>
      <c r="AOH29" s="0"/>
      <c r="AOI29" s="0"/>
      <c r="AOJ29" s="0"/>
      <c r="AOK29" s="0"/>
      <c r="AOL29" s="0"/>
      <c r="AOM29" s="0"/>
      <c r="AON29" s="0"/>
      <c r="AOO29" s="0"/>
      <c r="AOP29" s="0"/>
      <c r="AOQ29" s="0"/>
      <c r="AOR29" s="0"/>
      <c r="AOS29" s="0"/>
      <c r="AOT29" s="0"/>
      <c r="AOU29" s="0"/>
      <c r="AOV29" s="0"/>
      <c r="AOW29" s="0"/>
      <c r="AOX29" s="0"/>
      <c r="AOY29" s="0"/>
      <c r="AOZ29" s="0"/>
      <c r="APA29" s="0"/>
      <c r="APB29" s="0"/>
      <c r="APC29" s="0"/>
      <c r="APD29" s="0"/>
      <c r="APE29" s="0"/>
      <c r="APF29" s="0"/>
      <c r="APG29" s="0"/>
      <c r="APH29" s="0"/>
      <c r="API29" s="0"/>
      <c r="APJ29" s="0"/>
      <c r="APK29" s="0"/>
      <c r="APL29" s="0"/>
      <c r="APM29" s="0"/>
      <c r="APN29" s="0"/>
      <c r="APO29" s="0"/>
      <c r="APP29" s="0"/>
      <c r="APQ29" s="0"/>
      <c r="APR29" s="0"/>
      <c r="APS29" s="0"/>
      <c r="APT29" s="0"/>
      <c r="APU29" s="0"/>
      <c r="APV29" s="0"/>
      <c r="APW29" s="0"/>
      <c r="APX29" s="0"/>
      <c r="APY29" s="0"/>
      <c r="APZ29" s="0"/>
      <c r="AQA29" s="0"/>
      <c r="AQB29" s="0"/>
      <c r="AQC29" s="0"/>
      <c r="AQD29" s="0"/>
      <c r="AQE29" s="0"/>
      <c r="AQF29" s="0"/>
      <c r="AQG29" s="0"/>
      <c r="AQH29" s="0"/>
      <c r="AQI29" s="0"/>
      <c r="AQJ29" s="0"/>
      <c r="AQK29" s="0"/>
      <c r="AQL29" s="0"/>
      <c r="AQM29" s="0"/>
      <c r="AQN29" s="0"/>
      <c r="AQO29" s="0"/>
      <c r="AQP29" s="0"/>
      <c r="AQQ29" s="0"/>
      <c r="AQR29" s="0"/>
      <c r="AQS29" s="0"/>
      <c r="AQT29" s="0"/>
      <c r="AQU29" s="0"/>
      <c r="AQV29" s="0"/>
      <c r="AQW29" s="0"/>
      <c r="AQX29" s="0"/>
      <c r="AQY29" s="0"/>
      <c r="AQZ29" s="0"/>
      <c r="ARA29" s="0"/>
      <c r="ARB29" s="0"/>
      <c r="ARC29" s="0"/>
      <c r="ARD29" s="0"/>
      <c r="ARE29" s="0"/>
      <c r="ARF29" s="0"/>
      <c r="ARG29" s="0"/>
      <c r="ARH29" s="0"/>
      <c r="ARI29" s="0"/>
      <c r="ARJ29" s="0"/>
      <c r="ARK29" s="0"/>
      <c r="ARL29" s="0"/>
      <c r="ARM29" s="0"/>
      <c r="ARN29" s="0"/>
      <c r="ARO29" s="0"/>
      <c r="ARP29" s="0"/>
      <c r="ARQ29" s="0"/>
      <c r="ARR29" s="0"/>
      <c r="ARS29" s="0"/>
      <c r="ART29" s="0"/>
      <c r="ARU29" s="0"/>
      <c r="ARV29" s="0"/>
      <c r="ARW29" s="0"/>
      <c r="ARX29" s="0"/>
      <c r="ARY29" s="0"/>
      <c r="ARZ29" s="0"/>
      <c r="ASA29" s="0"/>
      <c r="ASB29" s="0"/>
      <c r="ASC29" s="0"/>
      <c r="ASD29" s="0"/>
      <c r="ASE29" s="0"/>
      <c r="ASF29" s="0"/>
      <c r="ASG29" s="0"/>
      <c r="ASH29" s="0"/>
      <c r="ASI29" s="0"/>
      <c r="ASJ29" s="0"/>
      <c r="ASK29" s="0"/>
      <c r="ASL29" s="0"/>
      <c r="ASM29" s="0"/>
      <c r="ASN29" s="0"/>
      <c r="ASO29" s="0"/>
      <c r="ASP29" s="0"/>
      <c r="ASQ29" s="0"/>
      <c r="ASR29" s="0"/>
      <c r="ASS29" s="0"/>
      <c r="AST29" s="0"/>
      <c r="ASU29" s="0"/>
      <c r="ASV29" s="0"/>
      <c r="ASW29" s="0"/>
      <c r="ASX29" s="0"/>
      <c r="ASY29" s="0"/>
      <c r="ASZ29" s="0"/>
      <c r="ATA29" s="0"/>
      <c r="ATB29" s="0"/>
      <c r="ATC29" s="0"/>
      <c r="ATD29" s="0"/>
      <c r="ATE29" s="0"/>
      <c r="ATF29" s="0"/>
      <c r="ATG29" s="0"/>
      <c r="ATH29" s="0"/>
      <c r="ATI29" s="0"/>
      <c r="ATJ29" s="0"/>
      <c r="ATK29" s="0"/>
      <c r="ATL29" s="0"/>
      <c r="ATM29" s="0"/>
      <c r="ATN29" s="0"/>
      <c r="ATO29" s="0"/>
      <c r="ATP29" s="0"/>
      <c r="ATQ29" s="0"/>
      <c r="ATR29" s="0"/>
      <c r="ATS29" s="0"/>
      <c r="ATT29" s="0"/>
      <c r="ATU29" s="0"/>
      <c r="ATV29" s="0"/>
      <c r="ATW29" s="0"/>
      <c r="ATX29" s="0"/>
      <c r="ATY29" s="0"/>
      <c r="ATZ29" s="0"/>
      <c r="AUA29" s="0"/>
      <c r="AUB29" s="0"/>
      <c r="AUC29" s="0"/>
      <c r="AUD29" s="0"/>
      <c r="AUE29" s="0"/>
      <c r="AUF29" s="0"/>
      <c r="AUG29" s="0"/>
      <c r="AUH29" s="0"/>
      <c r="AUI29" s="0"/>
      <c r="AUJ29" s="0"/>
      <c r="AUK29" s="0"/>
      <c r="AUL29" s="0"/>
      <c r="AUM29" s="0"/>
      <c r="AUN29" s="0"/>
      <c r="AUO29" s="0"/>
      <c r="AUP29" s="0"/>
      <c r="AUQ29" s="0"/>
      <c r="AUR29" s="0"/>
      <c r="AUS29" s="0"/>
      <c r="AUT29" s="0"/>
      <c r="AUU29" s="0"/>
      <c r="AUV29" s="0"/>
      <c r="AUW29" s="0"/>
      <c r="AUX29" s="0"/>
      <c r="AUY29" s="0"/>
      <c r="AUZ29" s="0"/>
      <c r="AVA29" s="0"/>
      <c r="AVB29" s="0"/>
      <c r="AVC29" s="0"/>
      <c r="AVD29" s="0"/>
      <c r="AVE29" s="0"/>
      <c r="AVF29" s="0"/>
      <c r="AVG29" s="0"/>
      <c r="AVH29" s="0"/>
      <c r="AVI29" s="0"/>
      <c r="AVJ29" s="0"/>
      <c r="AVK29" s="0"/>
      <c r="AVL29" s="0"/>
      <c r="AVM29" s="0"/>
      <c r="AVN29" s="0"/>
      <c r="AVO29" s="0"/>
      <c r="AVP29" s="0"/>
      <c r="AVQ29" s="0"/>
      <c r="AVR29" s="0"/>
      <c r="AVS29" s="0"/>
      <c r="AVT29" s="0"/>
      <c r="AVU29" s="0"/>
      <c r="AVV29" s="0"/>
      <c r="AVW29" s="0"/>
      <c r="AVX29" s="0"/>
      <c r="AVY29" s="0"/>
      <c r="AVZ29" s="0"/>
      <c r="AWA29" s="0"/>
      <c r="AWB29" s="0"/>
      <c r="AWC29" s="0"/>
      <c r="AWD29" s="0"/>
      <c r="AWE29" s="0"/>
      <c r="AWF29" s="0"/>
      <c r="AWG29" s="0"/>
      <c r="AWH29" s="0"/>
      <c r="AWI29" s="0"/>
      <c r="AWJ29" s="0"/>
      <c r="AWK29" s="0"/>
      <c r="AWL29" s="0"/>
      <c r="AWM29" s="0"/>
      <c r="AWN29" s="0"/>
      <c r="AWO29" s="0"/>
      <c r="AWP29" s="0"/>
      <c r="AWQ29" s="0"/>
      <c r="AWR29" s="0"/>
      <c r="AWS29" s="0"/>
      <c r="AWT29" s="0"/>
      <c r="AWU29" s="0"/>
      <c r="AWV29" s="0"/>
      <c r="AWW29" s="0"/>
      <c r="AWX29" s="0"/>
      <c r="AWY29" s="0"/>
      <c r="AWZ29" s="0"/>
      <c r="AXA29" s="0"/>
      <c r="AXB29" s="0"/>
      <c r="AXC29" s="0"/>
      <c r="AXD29" s="0"/>
      <c r="AXE29" s="0"/>
      <c r="AXF29" s="0"/>
      <c r="AXG29" s="0"/>
      <c r="AXH29" s="0"/>
      <c r="AXI29" s="0"/>
      <c r="AXJ29" s="0"/>
      <c r="AXK29" s="0"/>
      <c r="AXL29" s="0"/>
      <c r="AXM29" s="0"/>
      <c r="AXN29" s="0"/>
      <c r="AXO29" s="0"/>
      <c r="AXP29" s="0"/>
      <c r="AXQ29" s="0"/>
      <c r="AXR29" s="0"/>
      <c r="AXS29" s="0"/>
      <c r="AXT29" s="0"/>
      <c r="AXU29" s="0"/>
      <c r="AXV29" s="0"/>
      <c r="AXW29" s="0"/>
      <c r="AXX29" s="0"/>
      <c r="AXY29" s="0"/>
      <c r="AXZ29" s="0"/>
      <c r="AYA29" s="0"/>
      <c r="AYB29" s="0"/>
      <c r="AYC29" s="0"/>
      <c r="AYD29" s="0"/>
      <c r="AYE29" s="0"/>
      <c r="AYF29" s="0"/>
      <c r="AYG29" s="0"/>
      <c r="AYH29" s="0"/>
      <c r="AYI29" s="0"/>
      <c r="AYJ29" s="0"/>
      <c r="AYK29" s="0"/>
      <c r="AYL29" s="0"/>
      <c r="AYM29" s="0"/>
      <c r="AYN29" s="0"/>
      <c r="AYO29" s="0"/>
      <c r="AYP29" s="0"/>
      <c r="AYQ29" s="0"/>
      <c r="AYR29" s="0"/>
      <c r="AYS29" s="0"/>
      <c r="AYT29" s="0"/>
      <c r="AYU29" s="0"/>
      <c r="AYV29" s="0"/>
      <c r="AYW29" s="0"/>
      <c r="AYX29" s="0"/>
      <c r="AYY29" s="0"/>
      <c r="AYZ29" s="0"/>
      <c r="AZA29" s="0"/>
      <c r="AZB29" s="0"/>
      <c r="AZC29" s="0"/>
      <c r="AZD29" s="0"/>
      <c r="AZE29" s="0"/>
      <c r="AZF29" s="0"/>
      <c r="AZG29" s="0"/>
      <c r="AZH29" s="0"/>
      <c r="AZI29" s="0"/>
      <c r="AZJ29" s="0"/>
      <c r="AZK29" s="0"/>
      <c r="AZL29" s="0"/>
      <c r="AZM29" s="0"/>
      <c r="AZN29" s="0"/>
      <c r="AZO29" s="0"/>
      <c r="AZP29" s="0"/>
      <c r="AZQ29" s="0"/>
      <c r="AZR29" s="0"/>
      <c r="AZS29" s="0"/>
      <c r="AZT29" s="0"/>
      <c r="AZU29" s="0"/>
      <c r="AZV29" s="0"/>
      <c r="AZW29" s="0"/>
      <c r="AZX29" s="0"/>
      <c r="AZY29" s="0"/>
      <c r="AZZ29" s="0"/>
      <c r="BAA29" s="0"/>
      <c r="BAB29" s="0"/>
      <c r="BAC29" s="0"/>
      <c r="BAD29" s="0"/>
      <c r="BAE29" s="0"/>
      <c r="BAF29" s="0"/>
      <c r="BAG29" s="0"/>
      <c r="BAH29" s="0"/>
      <c r="BAI29" s="0"/>
      <c r="BAJ29" s="0"/>
      <c r="BAK29" s="0"/>
      <c r="BAL29" s="0"/>
      <c r="BAM29" s="0"/>
      <c r="BAN29" s="0"/>
      <c r="BAO29" s="0"/>
      <c r="BAP29" s="0"/>
      <c r="BAQ29" s="0"/>
      <c r="BAR29" s="0"/>
      <c r="BAS29" s="0"/>
      <c r="BAT29" s="0"/>
      <c r="BAU29" s="0"/>
      <c r="BAV29" s="0"/>
      <c r="BAW29" s="0"/>
      <c r="BAX29" s="0"/>
      <c r="BAY29" s="0"/>
      <c r="BAZ29" s="0"/>
      <c r="BBA29" s="0"/>
      <c r="BBB29" s="0"/>
      <c r="BBC29" s="0"/>
      <c r="BBD29" s="0"/>
      <c r="BBE29" s="0"/>
      <c r="BBF29" s="0"/>
      <c r="BBG29" s="0"/>
      <c r="BBH29" s="0"/>
      <c r="BBI29" s="0"/>
      <c r="BBJ29" s="0"/>
      <c r="BBK29" s="0"/>
      <c r="BBL29" s="0"/>
      <c r="BBM29" s="0"/>
      <c r="BBN29" s="0"/>
      <c r="BBO29" s="0"/>
      <c r="BBP29" s="0"/>
      <c r="BBQ29" s="0"/>
      <c r="BBR29" s="0"/>
      <c r="BBS29" s="0"/>
      <c r="BBT29" s="0"/>
      <c r="BBU29" s="0"/>
      <c r="BBV29" s="0"/>
      <c r="BBW29" s="0"/>
      <c r="BBX29" s="0"/>
      <c r="BBY29" s="0"/>
      <c r="BBZ29" s="0"/>
      <c r="BCA29" s="0"/>
      <c r="BCB29" s="0"/>
      <c r="BCC29" s="0"/>
      <c r="BCD29" s="0"/>
      <c r="BCE29" s="0"/>
      <c r="BCF29" s="0"/>
      <c r="BCG29" s="0"/>
      <c r="BCH29" s="0"/>
      <c r="BCI29" s="0"/>
      <c r="BCJ29" s="0"/>
      <c r="BCK29" s="0"/>
      <c r="BCL29" s="0"/>
      <c r="BCM29" s="0"/>
      <c r="BCN29" s="0"/>
      <c r="BCO29" s="0"/>
      <c r="BCP29" s="0"/>
      <c r="BCQ29" s="0"/>
      <c r="BCR29" s="0"/>
      <c r="BCS29" s="0"/>
      <c r="BCT29" s="0"/>
      <c r="BCU29" s="0"/>
      <c r="BCV29" s="0"/>
      <c r="BCW29" s="0"/>
      <c r="BCX29" s="0"/>
      <c r="BCY29" s="0"/>
      <c r="BCZ29" s="0"/>
      <c r="BDA29" s="0"/>
      <c r="BDB29" s="0"/>
      <c r="BDC29" s="0"/>
      <c r="BDD29" s="0"/>
      <c r="BDE29" s="0"/>
      <c r="BDF29" s="0"/>
      <c r="BDG29" s="0"/>
      <c r="BDH29" s="0"/>
      <c r="BDI29" s="0"/>
      <c r="BDJ29" s="0"/>
      <c r="BDK29" s="0"/>
      <c r="BDL29" s="0"/>
      <c r="BDM29" s="0"/>
      <c r="BDN29" s="0"/>
      <c r="BDO29" s="0"/>
      <c r="BDP29" s="0"/>
      <c r="BDQ29" s="0"/>
      <c r="BDR29" s="0"/>
      <c r="BDS29" s="0"/>
      <c r="BDT29" s="0"/>
      <c r="BDU29" s="0"/>
      <c r="BDV29" s="0"/>
      <c r="BDW29" s="0"/>
      <c r="BDX29" s="0"/>
      <c r="BDY29" s="0"/>
      <c r="BDZ29" s="0"/>
      <c r="BEA29" s="0"/>
      <c r="BEB29" s="0"/>
      <c r="BEC29" s="0"/>
      <c r="BED29" s="0"/>
      <c r="BEE29" s="0"/>
      <c r="BEF29" s="0"/>
      <c r="BEG29" s="0"/>
      <c r="BEH29" s="0"/>
      <c r="BEI29" s="0"/>
      <c r="BEJ29" s="0"/>
      <c r="BEK29" s="0"/>
      <c r="BEL29" s="0"/>
      <c r="BEM29" s="0"/>
      <c r="BEN29" s="0"/>
      <c r="BEO29" s="0"/>
      <c r="BEP29" s="0"/>
      <c r="BEQ29" s="0"/>
      <c r="BER29" s="0"/>
      <c r="BES29" s="0"/>
      <c r="BET29" s="0"/>
      <c r="BEU29" s="0"/>
      <c r="BEV29" s="0"/>
      <c r="BEW29" s="0"/>
      <c r="BEX29" s="0"/>
      <c r="BEY29" s="0"/>
      <c r="BEZ29" s="0"/>
      <c r="BFA29" s="0"/>
      <c r="BFB29" s="0"/>
      <c r="BFC29" s="0"/>
      <c r="BFD29" s="0"/>
      <c r="BFE29" s="0"/>
      <c r="BFF29" s="0"/>
      <c r="BFG29" s="0"/>
      <c r="BFH29" s="0"/>
      <c r="BFI29" s="0"/>
      <c r="BFJ29" s="0"/>
      <c r="BFK29" s="0"/>
      <c r="BFL29" s="0"/>
      <c r="BFM29" s="0"/>
      <c r="BFN29" s="0"/>
      <c r="BFO29" s="0"/>
      <c r="BFP29" s="0"/>
      <c r="BFQ29" s="0"/>
      <c r="BFR29" s="0"/>
      <c r="BFS29" s="0"/>
      <c r="BFT29" s="0"/>
      <c r="BFU29" s="0"/>
      <c r="BFV29" s="0"/>
      <c r="BFW29" s="0"/>
      <c r="BFX29" s="0"/>
      <c r="BFY29" s="0"/>
      <c r="BFZ29" s="0"/>
      <c r="BGA29" s="0"/>
      <c r="BGB29" s="0"/>
      <c r="BGC29" s="0"/>
      <c r="BGD29" s="0"/>
      <c r="BGE29" s="0"/>
      <c r="BGF29" s="0"/>
      <c r="BGG29" s="0"/>
      <c r="BGH29" s="0"/>
      <c r="BGI29" s="0"/>
      <c r="BGJ29" s="0"/>
      <c r="BGK29" s="0"/>
      <c r="BGL29" s="0"/>
      <c r="BGM29" s="0"/>
      <c r="BGN29" s="0"/>
      <c r="BGO29" s="0"/>
      <c r="BGP29" s="0"/>
      <c r="BGQ29" s="0"/>
      <c r="BGR29" s="0"/>
      <c r="BGS29" s="0"/>
      <c r="BGT29" s="0"/>
      <c r="BGU29" s="0"/>
      <c r="BGV29" s="0"/>
      <c r="BGW29" s="0"/>
      <c r="BGX29" s="0"/>
      <c r="BGY29" s="0"/>
      <c r="BGZ29" s="0"/>
      <c r="BHA29" s="0"/>
      <c r="BHB29" s="0"/>
      <c r="BHC29" s="0"/>
      <c r="BHD29" s="0"/>
      <c r="BHE29" s="0"/>
      <c r="BHF29" s="0"/>
      <c r="BHG29" s="0"/>
      <c r="BHH29" s="0"/>
      <c r="BHI29" s="0"/>
      <c r="BHJ29" s="0"/>
      <c r="BHK29" s="0"/>
      <c r="BHL29" s="0"/>
      <c r="BHM29" s="0"/>
      <c r="BHN29" s="0"/>
      <c r="BHO29" s="0"/>
      <c r="BHP29" s="0"/>
      <c r="BHQ29" s="0"/>
      <c r="BHR29" s="0"/>
      <c r="BHS29" s="0"/>
      <c r="BHT29" s="0"/>
      <c r="BHU29" s="0"/>
      <c r="BHV29" s="0"/>
      <c r="BHW29" s="0"/>
      <c r="BHX29" s="0"/>
      <c r="BHY29" s="0"/>
      <c r="BHZ29" s="0"/>
      <c r="BIA29" s="0"/>
      <c r="BIB29" s="0"/>
      <c r="BIC29" s="0"/>
      <c r="BID29" s="0"/>
      <c r="BIE29" s="0"/>
      <c r="BIF29" s="0"/>
      <c r="BIG29" s="0"/>
      <c r="BIH29" s="0"/>
      <c r="BII29" s="0"/>
      <c r="BIJ29" s="0"/>
      <c r="BIK29" s="0"/>
      <c r="BIL29" s="0"/>
      <c r="BIM29" s="0"/>
      <c r="BIN29" s="0"/>
      <c r="BIO29" s="0"/>
      <c r="BIP29" s="0"/>
      <c r="BIQ29" s="0"/>
      <c r="BIR29" s="0"/>
      <c r="BIS29" s="0"/>
      <c r="BIT29" s="0"/>
      <c r="BIU29" s="0"/>
      <c r="BIV29" s="0"/>
      <c r="BIW29" s="0"/>
      <c r="BIX29" s="0"/>
      <c r="BIY29" s="0"/>
      <c r="BIZ29" s="0"/>
      <c r="BJA29" s="0"/>
      <c r="BJB29" s="0"/>
      <c r="BJC29" s="0"/>
      <c r="BJD29" s="0"/>
      <c r="BJE29" s="0"/>
      <c r="BJF29" s="0"/>
      <c r="BJG29" s="0"/>
      <c r="BJH29" s="0"/>
      <c r="BJI29" s="0"/>
      <c r="BJJ29" s="0"/>
      <c r="BJK29" s="0"/>
      <c r="BJL29" s="0"/>
      <c r="BJM29" s="0"/>
      <c r="BJN29" s="0"/>
      <c r="BJO29" s="0"/>
      <c r="BJP29" s="0"/>
      <c r="BJQ29" s="0"/>
      <c r="BJR29" s="0"/>
      <c r="BJS29" s="0"/>
      <c r="BJT29" s="0"/>
      <c r="BJU29" s="0"/>
      <c r="BJV29" s="0"/>
      <c r="BJW29" s="0"/>
      <c r="BJX29" s="0"/>
      <c r="BJY29" s="0"/>
      <c r="BJZ29" s="0"/>
      <c r="BKA29" s="0"/>
      <c r="BKB29" s="0"/>
      <c r="BKC29" s="0"/>
      <c r="BKD29" s="0"/>
      <c r="BKE29" s="0"/>
      <c r="BKF29" s="0"/>
      <c r="BKG29" s="0"/>
      <c r="BKH29" s="0"/>
      <c r="BKI29" s="0"/>
      <c r="BKJ29" s="0"/>
      <c r="BKK29" s="0"/>
      <c r="BKL29" s="0"/>
      <c r="BKM29" s="0"/>
      <c r="BKN29" s="0"/>
      <c r="BKO29" s="0"/>
      <c r="BKP29" s="0"/>
      <c r="BKQ29" s="0"/>
      <c r="BKR29" s="0"/>
      <c r="BKS29" s="0"/>
      <c r="BKT29" s="0"/>
      <c r="BKU29" s="0"/>
      <c r="BKV29" s="0"/>
      <c r="BKW29" s="0"/>
      <c r="BKX29" s="0"/>
      <c r="BKY29" s="0"/>
      <c r="BKZ29" s="0"/>
      <c r="BLA29" s="0"/>
      <c r="BLB29" s="0"/>
      <c r="BLC29" s="0"/>
      <c r="BLD29" s="0"/>
      <c r="BLE29" s="0"/>
      <c r="BLF29" s="0"/>
      <c r="BLG29" s="0"/>
      <c r="BLH29" s="0"/>
      <c r="BLI29" s="0"/>
      <c r="BLJ29" s="0"/>
      <c r="BLK29" s="0"/>
      <c r="BLL29" s="0"/>
      <c r="BLM29" s="0"/>
      <c r="BLN29" s="0"/>
      <c r="BLO29" s="0"/>
      <c r="BLP29" s="0"/>
      <c r="BLQ29" s="0"/>
      <c r="BLR29" s="0"/>
      <c r="BLS29" s="0"/>
      <c r="BLT29" s="0"/>
      <c r="BLU29" s="0"/>
      <c r="BLV29" s="0"/>
      <c r="BLW29" s="0"/>
      <c r="BLX29" s="0"/>
      <c r="BLY29" s="0"/>
      <c r="BLZ29" s="0"/>
      <c r="BMA29" s="0"/>
      <c r="BMB29" s="0"/>
      <c r="BMC29" s="0"/>
      <c r="BMD29" s="0"/>
      <c r="BME29" s="0"/>
      <c r="BMF29" s="0"/>
      <c r="BMG29" s="0"/>
      <c r="BMH29" s="0"/>
      <c r="BMI29" s="0"/>
      <c r="BMJ29" s="0"/>
      <c r="BMK29" s="0"/>
      <c r="BML29" s="0"/>
      <c r="BMM29" s="0"/>
      <c r="BMN29" s="0"/>
      <c r="BMO29" s="0"/>
      <c r="BMP29" s="0"/>
      <c r="BMQ29" s="0"/>
      <c r="BMR29" s="0"/>
      <c r="BMS29" s="0"/>
      <c r="BMT29" s="0"/>
      <c r="BMU29" s="0"/>
      <c r="BMV29" s="0"/>
      <c r="BMW29" s="0"/>
      <c r="BMX29" s="0"/>
      <c r="BMY29" s="0"/>
      <c r="BMZ29" s="0"/>
      <c r="BNA29" s="0"/>
      <c r="BNB29" s="0"/>
      <c r="BNC29" s="0"/>
      <c r="BND29" s="0"/>
      <c r="BNE29" s="0"/>
      <c r="BNF29" s="0"/>
      <c r="BNG29" s="0"/>
      <c r="BNH29" s="0"/>
      <c r="BNI29" s="0"/>
      <c r="BNJ29" s="0"/>
      <c r="BNK29" s="0"/>
      <c r="BNL29" s="0"/>
      <c r="BNM29" s="0"/>
      <c r="BNN29" s="0"/>
      <c r="BNO29" s="0"/>
      <c r="BNP29" s="0"/>
      <c r="BNQ29" s="0"/>
      <c r="BNR29" s="0"/>
      <c r="BNS29" s="0"/>
      <c r="BNT29" s="0"/>
      <c r="BNU29" s="0"/>
      <c r="BNV29" s="0"/>
      <c r="BNW29" s="0"/>
      <c r="BNX29" s="0"/>
      <c r="BNY29" s="0"/>
      <c r="BNZ29" s="0"/>
      <c r="BOA29" s="0"/>
      <c r="BOB29" s="0"/>
      <c r="BOC29" s="0"/>
      <c r="BOD29" s="0"/>
      <c r="BOE29" s="0"/>
      <c r="BOF29" s="0"/>
      <c r="BOG29" s="0"/>
      <c r="BOH29" s="0"/>
      <c r="BOI29" s="0"/>
      <c r="BOJ29" s="0"/>
      <c r="BOK29" s="0"/>
      <c r="BOL29" s="0"/>
      <c r="BOM29" s="0"/>
      <c r="BON29" s="0"/>
      <c r="BOO29" s="0"/>
      <c r="BOP29" s="0"/>
      <c r="BOQ29" s="0"/>
      <c r="BOR29" s="0"/>
      <c r="BOS29" s="0"/>
      <c r="BOT29" s="0"/>
      <c r="BOU29" s="0"/>
      <c r="BOV29" s="0"/>
      <c r="BOW29" s="0"/>
      <c r="BOX29" s="0"/>
      <c r="BOY29" s="0"/>
      <c r="BOZ29" s="0"/>
      <c r="BPA29" s="0"/>
      <c r="BPB29" s="0"/>
      <c r="BPC29" s="0"/>
      <c r="BPD29" s="0"/>
      <c r="BPE29" s="0"/>
      <c r="BPF29" s="0"/>
      <c r="BPG29" s="0"/>
      <c r="BPH29" s="0"/>
      <c r="BPI29" s="0"/>
      <c r="BPJ29" s="0"/>
      <c r="BPK29" s="0"/>
      <c r="BPL29" s="0"/>
      <c r="BPM29" s="0"/>
      <c r="BPN29" s="0"/>
      <c r="BPO29" s="0"/>
      <c r="BPP29" s="0"/>
      <c r="BPQ29" s="0"/>
      <c r="BPR29" s="0"/>
      <c r="BPS29" s="0"/>
      <c r="BPT29" s="0"/>
      <c r="BPU29" s="0"/>
      <c r="BPV29" s="0"/>
      <c r="BPW29" s="0"/>
      <c r="BPX29" s="0"/>
      <c r="BPY29" s="0"/>
      <c r="BPZ29" s="0"/>
      <c r="BQA29" s="0"/>
      <c r="BQB29" s="0"/>
      <c r="BQC29" s="0"/>
      <c r="BQD29" s="0"/>
      <c r="BQE29" s="0"/>
      <c r="BQF29" s="0"/>
      <c r="BQG29" s="0"/>
      <c r="BQH29" s="0"/>
      <c r="BQI29" s="0"/>
      <c r="BQJ29" s="0"/>
      <c r="BQK29" s="0"/>
      <c r="BQL29" s="0"/>
      <c r="BQM29" s="0"/>
      <c r="BQN29" s="0"/>
      <c r="BQO29" s="0"/>
      <c r="BQP29" s="0"/>
      <c r="BQQ29" s="0"/>
      <c r="BQR29" s="0"/>
      <c r="BQS29" s="0"/>
      <c r="BQT29" s="0"/>
      <c r="BQU29" s="0"/>
      <c r="BQV29" s="0"/>
      <c r="BQW29" s="0"/>
      <c r="BQX29" s="0"/>
      <c r="BQY29" s="0"/>
      <c r="BQZ29" s="0"/>
      <c r="BRA29" s="0"/>
      <c r="BRB29" s="0"/>
      <c r="BRC29" s="0"/>
      <c r="BRD29" s="0"/>
      <c r="BRE29" s="0"/>
      <c r="BRF29" s="0"/>
      <c r="BRG29" s="0"/>
      <c r="BRH29" s="0"/>
      <c r="BRI29" s="0"/>
      <c r="BRJ29" s="0"/>
      <c r="BRK29" s="0"/>
      <c r="BRL29" s="0"/>
      <c r="BRM29" s="0"/>
      <c r="BRN29" s="0"/>
      <c r="BRO29" s="0"/>
      <c r="BRP29" s="0"/>
      <c r="BRQ29" s="0"/>
      <c r="BRR29" s="0"/>
      <c r="BRS29" s="0"/>
      <c r="BRT29" s="0"/>
      <c r="BRU29" s="0"/>
      <c r="BRV29" s="0"/>
      <c r="BRW29" s="0"/>
      <c r="BRX29" s="0"/>
      <c r="BRY29" s="0"/>
      <c r="BRZ29" s="0"/>
      <c r="BSA29" s="0"/>
      <c r="BSB29" s="0"/>
      <c r="BSC29" s="0"/>
      <c r="BSD29" s="0"/>
      <c r="BSE29" s="0"/>
      <c r="BSF29" s="0"/>
      <c r="BSG29" s="0"/>
      <c r="BSH29" s="0"/>
      <c r="BSI29" s="0"/>
      <c r="BSJ29" s="0"/>
      <c r="BSK29" s="0"/>
      <c r="BSL29" s="0"/>
      <c r="BSM29" s="0"/>
      <c r="BSN29" s="0"/>
      <c r="BSO29" s="0"/>
      <c r="BSP29" s="0"/>
      <c r="BSQ29" s="0"/>
      <c r="BSR29" s="0"/>
      <c r="BSS29" s="0"/>
      <c r="BST29" s="0"/>
      <c r="BSU29" s="0"/>
      <c r="BSV29" s="0"/>
      <c r="BSW29" s="0"/>
      <c r="BSX29" s="0"/>
      <c r="BSY29" s="0"/>
      <c r="BSZ29" s="0"/>
      <c r="BTA29" s="0"/>
      <c r="BTB29" s="0"/>
      <c r="BTC29" s="0"/>
      <c r="BTD29" s="0"/>
      <c r="BTE29" s="0"/>
      <c r="BTF29" s="0"/>
      <c r="BTG29" s="0"/>
      <c r="BTH29" s="0"/>
      <c r="BTI29" s="0"/>
      <c r="BTJ29" s="0"/>
      <c r="BTK29" s="0"/>
      <c r="BTL29" s="0"/>
      <c r="BTM29" s="0"/>
      <c r="BTN29" s="0"/>
      <c r="BTO29" s="0"/>
      <c r="BTP29" s="0"/>
      <c r="BTQ29" s="0"/>
      <c r="BTR29" s="0"/>
      <c r="BTS29" s="0"/>
      <c r="BTT29" s="0"/>
      <c r="BTU29" s="0"/>
      <c r="BTV29" s="0"/>
      <c r="BTW29" s="0"/>
      <c r="BTX29" s="0"/>
      <c r="BTY29" s="0"/>
      <c r="BTZ29" s="0"/>
      <c r="BUA29" s="0"/>
      <c r="BUB29" s="0"/>
      <c r="BUC29" s="0"/>
      <c r="BUD29" s="0"/>
      <c r="BUE29" s="0"/>
      <c r="BUF29" s="0"/>
      <c r="BUG29" s="0"/>
      <c r="BUH29" s="0"/>
      <c r="BUI29" s="0"/>
      <c r="BUJ29" s="0"/>
      <c r="BUK29" s="0"/>
      <c r="BUL29" s="0"/>
      <c r="BUM29" s="0"/>
      <c r="BUN29" s="0"/>
      <c r="BUO29" s="0"/>
      <c r="BUP29" s="0"/>
      <c r="BUQ29" s="0"/>
      <c r="BUR29" s="0"/>
      <c r="BUS29" s="0"/>
      <c r="BUT29" s="0"/>
      <c r="BUU29" s="0"/>
      <c r="BUV29" s="0"/>
      <c r="BUW29" s="0"/>
      <c r="BUX29" s="0"/>
      <c r="BUY29" s="0"/>
      <c r="BUZ29" s="0"/>
      <c r="BVA29" s="0"/>
      <c r="BVB29" s="0"/>
      <c r="BVC29" s="0"/>
      <c r="BVD29" s="0"/>
      <c r="BVE29" s="0"/>
      <c r="BVF29" s="0"/>
      <c r="BVG29" s="0"/>
      <c r="BVH29" s="0"/>
      <c r="BVI29" s="0"/>
      <c r="BVJ29" s="0"/>
      <c r="BVK29" s="0"/>
      <c r="BVL29" s="0"/>
      <c r="BVM29" s="0"/>
      <c r="BVN29" s="0"/>
      <c r="BVO29" s="0"/>
      <c r="BVP29" s="0"/>
      <c r="BVQ29" s="0"/>
      <c r="BVR29" s="0"/>
      <c r="BVS29" s="0"/>
      <c r="BVT29" s="0"/>
      <c r="BVU29" s="0"/>
      <c r="BVV29" s="0"/>
      <c r="BVW29" s="0"/>
      <c r="BVX29" s="0"/>
      <c r="BVY29" s="0"/>
      <c r="BVZ29" s="0"/>
      <c r="BWA29" s="0"/>
      <c r="BWB29" s="0"/>
      <c r="BWC29" s="0"/>
      <c r="BWD29" s="0"/>
      <c r="BWE29" s="0"/>
      <c r="BWF29" s="0"/>
      <c r="BWG29" s="0"/>
      <c r="BWH29" s="0"/>
      <c r="BWI29" s="0"/>
      <c r="BWJ29" s="0"/>
      <c r="BWK29" s="0"/>
      <c r="BWL29" s="0"/>
      <c r="BWM29" s="0"/>
      <c r="BWN29" s="0"/>
      <c r="BWO29" s="0"/>
      <c r="BWP29" s="0"/>
      <c r="BWQ29" s="0"/>
      <c r="BWR29" s="0"/>
      <c r="BWS29" s="0"/>
      <c r="BWT29" s="0"/>
      <c r="BWU29" s="0"/>
      <c r="BWV29" s="0"/>
      <c r="BWW29" s="0"/>
      <c r="BWX29" s="0"/>
      <c r="BWY29" s="0"/>
      <c r="BWZ29" s="0"/>
      <c r="BXA29" s="0"/>
      <c r="BXB29" s="0"/>
      <c r="BXC29" s="0"/>
      <c r="BXD29" s="0"/>
      <c r="BXE29" s="0"/>
      <c r="BXF29" s="0"/>
      <c r="BXG29" s="0"/>
      <c r="BXH29" s="0"/>
      <c r="BXI29" s="0"/>
      <c r="BXJ29" s="0"/>
      <c r="BXK29" s="0"/>
      <c r="BXL29" s="0"/>
      <c r="BXM29" s="0"/>
      <c r="BXN29" s="0"/>
      <c r="BXO29" s="0"/>
      <c r="BXP29" s="0"/>
      <c r="BXQ29" s="0"/>
      <c r="BXR29" s="0"/>
      <c r="BXS29" s="0"/>
      <c r="BXT29" s="0"/>
      <c r="BXU29" s="0"/>
      <c r="BXV29" s="0"/>
      <c r="BXW29" s="0"/>
      <c r="BXX29" s="0"/>
      <c r="BXY29" s="0"/>
      <c r="BXZ29" s="0"/>
      <c r="BYA29" s="0"/>
      <c r="BYB29" s="0"/>
      <c r="BYC29" s="0"/>
      <c r="BYD29" s="0"/>
      <c r="BYE29" s="0"/>
      <c r="BYF29" s="0"/>
      <c r="BYG29" s="0"/>
      <c r="BYH29" s="0"/>
      <c r="BYI29" s="0"/>
      <c r="BYJ29" s="0"/>
      <c r="BYK29" s="0"/>
      <c r="BYL29" s="0"/>
      <c r="BYM29" s="0"/>
      <c r="BYN29" s="0"/>
      <c r="BYO29" s="0"/>
      <c r="BYP29" s="0"/>
      <c r="BYQ29" s="0"/>
      <c r="BYR29" s="0"/>
      <c r="BYS29" s="0"/>
      <c r="BYT29" s="0"/>
      <c r="BYU29" s="0"/>
      <c r="BYV29" s="0"/>
      <c r="BYW29" s="0"/>
      <c r="BYX29" s="0"/>
      <c r="BYY29" s="0"/>
      <c r="BYZ29" s="0"/>
      <c r="BZA29" s="0"/>
      <c r="BZB29" s="0"/>
      <c r="BZC29" s="0"/>
      <c r="BZD29" s="0"/>
      <c r="BZE29" s="0"/>
      <c r="BZF29" s="0"/>
      <c r="BZG29" s="0"/>
      <c r="BZH29" s="0"/>
      <c r="BZI29" s="0"/>
      <c r="BZJ29" s="0"/>
      <c r="BZK29" s="0"/>
      <c r="BZL29" s="0"/>
      <c r="BZM29" s="0"/>
      <c r="BZN29" s="0"/>
      <c r="BZO29" s="0"/>
      <c r="BZP29" s="0"/>
      <c r="BZQ29" s="0"/>
      <c r="BZR29" s="0"/>
      <c r="BZS29" s="0"/>
      <c r="BZT29" s="0"/>
      <c r="BZU29" s="0"/>
      <c r="BZV29" s="0"/>
      <c r="BZW29" s="0"/>
      <c r="BZX29" s="0"/>
      <c r="BZY29" s="0"/>
      <c r="BZZ29" s="0"/>
      <c r="CAA29" s="0"/>
      <c r="CAB29" s="0"/>
      <c r="CAC29" s="0"/>
      <c r="CAD29" s="0"/>
      <c r="CAE29" s="0"/>
      <c r="CAF29" s="0"/>
      <c r="CAG29" s="0"/>
      <c r="CAH29" s="0"/>
      <c r="CAI29" s="0"/>
      <c r="CAJ29" s="0"/>
      <c r="CAK29" s="0"/>
      <c r="CAL29" s="0"/>
      <c r="CAM29" s="0"/>
      <c r="CAN29" s="0"/>
      <c r="CAO29" s="0"/>
      <c r="CAP29" s="0"/>
      <c r="CAQ29" s="0"/>
      <c r="CAR29" s="0"/>
      <c r="CAS29" s="0"/>
      <c r="CAT29" s="0"/>
      <c r="CAU29" s="0"/>
      <c r="CAV29" s="0"/>
      <c r="CAW29" s="0"/>
      <c r="CAX29" s="0"/>
      <c r="CAY29" s="0"/>
      <c r="CAZ29" s="0"/>
      <c r="CBA29" s="0"/>
      <c r="CBB29" s="0"/>
      <c r="CBC29" s="0"/>
      <c r="CBD29" s="0"/>
      <c r="CBE29" s="0"/>
      <c r="CBF29" s="0"/>
      <c r="CBG29" s="0"/>
      <c r="CBH29" s="0"/>
      <c r="CBI29" s="0"/>
      <c r="CBJ29" s="0"/>
      <c r="CBK29" s="0"/>
      <c r="CBL29" s="0"/>
      <c r="CBM29" s="0"/>
      <c r="CBN29" s="0"/>
      <c r="CBO29" s="0"/>
      <c r="CBP29" s="0"/>
      <c r="CBQ29" s="0"/>
      <c r="CBR29" s="0"/>
      <c r="CBS29" s="0"/>
      <c r="CBT29" s="0"/>
      <c r="CBU29" s="0"/>
      <c r="CBV29" s="0"/>
      <c r="CBW29" s="0"/>
      <c r="CBX29" s="0"/>
      <c r="CBY29" s="0"/>
      <c r="CBZ29" s="0"/>
      <c r="CCA29" s="0"/>
      <c r="CCB29" s="0"/>
      <c r="CCC29" s="0"/>
      <c r="CCD29" s="0"/>
      <c r="CCE29" s="0"/>
      <c r="CCF29" s="0"/>
      <c r="CCG29" s="0"/>
      <c r="CCH29" s="0"/>
      <c r="CCI29" s="0"/>
      <c r="CCJ29" s="0"/>
      <c r="CCK29" s="0"/>
      <c r="CCL29" s="0"/>
      <c r="CCM29" s="0"/>
      <c r="CCN29" s="0"/>
      <c r="CCO29" s="0"/>
      <c r="CCP29" s="0"/>
      <c r="CCQ29" s="0"/>
      <c r="CCR29" s="0"/>
      <c r="CCS29" s="0"/>
      <c r="CCT29" s="0"/>
      <c r="CCU29" s="0"/>
      <c r="CCV29" s="0"/>
      <c r="CCW29" s="0"/>
      <c r="CCX29" s="0"/>
      <c r="CCY29" s="0"/>
      <c r="CCZ29" s="0"/>
      <c r="CDA29" s="0"/>
      <c r="CDB29" s="0"/>
      <c r="CDC29" s="0"/>
      <c r="CDD29" s="0"/>
      <c r="CDE29" s="0"/>
      <c r="CDF29" s="0"/>
      <c r="CDG29" s="0"/>
      <c r="CDH29" s="0"/>
      <c r="CDI29" s="0"/>
      <c r="CDJ29" s="0"/>
      <c r="CDK29" s="0"/>
      <c r="CDL29" s="0"/>
      <c r="CDM29" s="0"/>
      <c r="CDN29" s="0"/>
      <c r="CDO29" s="0"/>
      <c r="CDP29" s="0"/>
      <c r="CDQ29" s="0"/>
      <c r="CDR29" s="0"/>
      <c r="CDS29" s="0"/>
      <c r="CDT29" s="0"/>
      <c r="CDU29" s="0"/>
      <c r="CDV29" s="0"/>
      <c r="CDW29" s="0"/>
      <c r="CDX29" s="0"/>
      <c r="CDY29" s="0"/>
      <c r="CDZ29" s="0"/>
      <c r="CEA29" s="0"/>
      <c r="CEB29" s="0"/>
      <c r="CEC29" s="0"/>
      <c r="CED29" s="0"/>
      <c r="CEE29" s="0"/>
      <c r="CEF29" s="0"/>
      <c r="CEG29" s="0"/>
      <c r="CEH29" s="0"/>
      <c r="CEI29" s="0"/>
      <c r="CEJ29" s="0"/>
      <c r="CEK29" s="0"/>
      <c r="CEL29" s="0"/>
      <c r="CEM29" s="0"/>
      <c r="CEN29" s="0"/>
      <c r="CEO29" s="0"/>
      <c r="CEP29" s="0"/>
      <c r="CEQ29" s="0"/>
      <c r="CER29" s="0"/>
      <c r="CES29" s="0"/>
      <c r="CET29" s="0"/>
      <c r="CEU29" s="0"/>
      <c r="CEV29" s="0"/>
      <c r="CEW29" s="0"/>
      <c r="CEX29" s="0"/>
      <c r="CEY29" s="0"/>
      <c r="CEZ29" s="0"/>
      <c r="CFA29" s="0"/>
      <c r="CFB29" s="0"/>
      <c r="CFC29" s="0"/>
      <c r="CFD29" s="0"/>
      <c r="CFE29" s="0"/>
      <c r="CFF29" s="0"/>
      <c r="CFG29" s="0"/>
      <c r="CFH29" s="0"/>
      <c r="CFI29" s="0"/>
      <c r="CFJ29" s="0"/>
      <c r="CFK29" s="0"/>
      <c r="CFL29" s="0"/>
      <c r="CFM29" s="0"/>
      <c r="CFN29" s="0"/>
      <c r="CFO29" s="0"/>
      <c r="CFP29" s="0"/>
      <c r="CFQ29" s="0"/>
      <c r="CFR29" s="0"/>
      <c r="CFS29" s="0"/>
      <c r="CFT29" s="0"/>
      <c r="CFU29" s="0"/>
      <c r="CFV29" s="0"/>
      <c r="CFW29" s="0"/>
      <c r="CFX29" s="0"/>
      <c r="CFY29" s="0"/>
      <c r="CFZ29" s="0"/>
      <c r="CGA29" s="0"/>
      <c r="CGB29" s="0"/>
      <c r="CGC29" s="0"/>
      <c r="CGD29" s="0"/>
      <c r="CGE29" s="0"/>
      <c r="CGF29" s="0"/>
      <c r="CGG29" s="0"/>
      <c r="CGH29" s="0"/>
      <c r="CGI29" s="0"/>
      <c r="CGJ29" s="0"/>
      <c r="CGK29" s="0"/>
      <c r="CGL29" s="0"/>
      <c r="CGM29" s="0"/>
      <c r="CGN29" s="0"/>
      <c r="CGO29" s="0"/>
      <c r="CGP29" s="0"/>
      <c r="CGQ29" s="0"/>
      <c r="CGR29" s="0"/>
      <c r="CGS29" s="0"/>
      <c r="CGT29" s="0"/>
      <c r="CGU29" s="0"/>
      <c r="CGV29" s="0"/>
      <c r="CGW29" s="0"/>
      <c r="CGX29" s="0"/>
      <c r="CGY29" s="0"/>
      <c r="CGZ29" s="0"/>
      <c r="CHA29" s="0"/>
      <c r="CHB29" s="0"/>
      <c r="CHC29" s="0"/>
      <c r="CHD29" s="0"/>
      <c r="CHE29" s="0"/>
      <c r="CHF29" s="0"/>
      <c r="CHG29" s="0"/>
      <c r="CHH29" s="0"/>
      <c r="CHI29" s="0"/>
      <c r="CHJ29" s="0"/>
      <c r="CHK29" s="0"/>
      <c r="CHL29" s="0"/>
      <c r="CHM29" s="0"/>
      <c r="CHN29" s="0"/>
      <c r="CHO29" s="0"/>
      <c r="CHP29" s="0"/>
      <c r="CHQ29" s="0"/>
      <c r="CHR29" s="0"/>
      <c r="CHS29" s="0"/>
      <c r="CHT29" s="0"/>
      <c r="CHU29" s="0"/>
      <c r="CHV29" s="0"/>
      <c r="CHW29" s="0"/>
      <c r="CHX29" s="0"/>
      <c r="CHY29" s="0"/>
      <c r="CHZ29" s="0"/>
      <c r="CIA29" s="0"/>
      <c r="CIB29" s="0"/>
      <c r="CIC29" s="0"/>
      <c r="CID29" s="0"/>
      <c r="CIE29" s="0"/>
      <c r="CIF29" s="0"/>
      <c r="CIG29" s="0"/>
      <c r="CIH29" s="0"/>
      <c r="CII29" s="0"/>
      <c r="CIJ29" s="0"/>
      <c r="CIK29" s="0"/>
      <c r="CIL29" s="0"/>
      <c r="CIM29" s="0"/>
      <c r="CIN29" s="0"/>
      <c r="CIO29" s="0"/>
      <c r="CIP29" s="0"/>
      <c r="CIQ29" s="0"/>
      <c r="CIR29" s="0"/>
      <c r="CIS29" s="0"/>
      <c r="CIT29" s="0"/>
      <c r="CIU29" s="0"/>
      <c r="CIV29" s="0"/>
      <c r="CIW29" s="0"/>
      <c r="CIX29" s="0"/>
      <c r="CIY29" s="0"/>
      <c r="CIZ29" s="0"/>
      <c r="CJA29" s="0"/>
      <c r="CJB29" s="0"/>
      <c r="CJC29" s="0"/>
      <c r="CJD29" s="0"/>
      <c r="CJE29" s="0"/>
      <c r="CJF29" s="0"/>
      <c r="CJG29" s="0"/>
      <c r="CJH29" s="0"/>
      <c r="CJI29" s="0"/>
      <c r="CJJ29" s="0"/>
      <c r="CJK29" s="0"/>
      <c r="CJL29" s="0"/>
      <c r="CJM29" s="0"/>
      <c r="CJN29" s="0"/>
      <c r="CJO29" s="0"/>
      <c r="CJP29" s="0"/>
      <c r="CJQ29" s="0"/>
      <c r="CJR29" s="0"/>
      <c r="CJS29" s="0"/>
      <c r="CJT29" s="0"/>
      <c r="CJU29" s="0"/>
      <c r="CJV29" s="0"/>
      <c r="CJW29" s="0"/>
      <c r="CJX29" s="0"/>
      <c r="CJY29" s="0"/>
      <c r="CJZ29" s="0"/>
      <c r="CKA29" s="0"/>
      <c r="CKB29" s="0"/>
      <c r="CKC29" s="0"/>
      <c r="CKD29" s="0"/>
      <c r="CKE29" s="0"/>
      <c r="CKF29" s="0"/>
      <c r="CKG29" s="0"/>
      <c r="CKH29" s="0"/>
      <c r="CKI29" s="0"/>
      <c r="CKJ29" s="0"/>
      <c r="CKK29" s="0"/>
      <c r="CKL29" s="0"/>
      <c r="CKM29" s="0"/>
      <c r="CKN29" s="0"/>
      <c r="CKO29" s="0"/>
      <c r="CKP29" s="0"/>
      <c r="CKQ29" s="0"/>
      <c r="CKR29" s="0"/>
      <c r="CKS29" s="0"/>
      <c r="CKT29" s="0"/>
      <c r="CKU29" s="0"/>
      <c r="CKV29" s="0"/>
      <c r="CKW29" s="0"/>
      <c r="CKX29" s="0"/>
      <c r="CKY29" s="0"/>
      <c r="CKZ29" s="0"/>
      <c r="CLA29" s="0"/>
      <c r="CLB29" s="0"/>
      <c r="CLC29" s="0"/>
      <c r="CLD29" s="0"/>
      <c r="CLE29" s="0"/>
      <c r="CLF29" s="0"/>
      <c r="CLG29" s="0"/>
      <c r="CLH29" s="0"/>
      <c r="CLI29" s="0"/>
      <c r="CLJ29" s="0"/>
      <c r="CLK29" s="0"/>
      <c r="CLL29" s="0"/>
      <c r="CLM29" s="0"/>
      <c r="CLN29" s="0"/>
      <c r="CLO29" s="0"/>
      <c r="CLP29" s="0"/>
      <c r="CLQ29" s="0"/>
      <c r="CLR29" s="0"/>
      <c r="CLS29" s="0"/>
      <c r="CLT29" s="0"/>
      <c r="CLU29" s="0"/>
      <c r="CLV29" s="0"/>
      <c r="CLW29" s="0"/>
      <c r="CLX29" s="0"/>
      <c r="CLY29" s="0"/>
      <c r="CLZ29" s="0"/>
      <c r="CMA29" s="0"/>
      <c r="CMB29" s="0"/>
      <c r="CMC29" s="0"/>
      <c r="CMD29" s="0"/>
      <c r="CME29" s="0"/>
      <c r="CMF29" s="0"/>
      <c r="CMG29" s="0"/>
      <c r="CMH29" s="0"/>
      <c r="CMI29" s="0"/>
      <c r="CMJ29" s="0"/>
      <c r="CMK29" s="0"/>
      <c r="CML29" s="0"/>
      <c r="CMM29" s="0"/>
      <c r="CMN29" s="0"/>
      <c r="CMO29" s="0"/>
      <c r="CMP29" s="0"/>
      <c r="CMQ29" s="0"/>
      <c r="CMR29" s="0"/>
      <c r="CMS29" s="0"/>
      <c r="CMT29" s="0"/>
      <c r="CMU29" s="0"/>
      <c r="CMV29" s="0"/>
      <c r="CMW29" s="0"/>
      <c r="CMX29" s="0"/>
      <c r="CMY29" s="0"/>
      <c r="CMZ29" s="0"/>
      <c r="CNA29" s="0"/>
      <c r="CNB29" s="0"/>
      <c r="CNC29" s="0"/>
      <c r="CND29" s="0"/>
      <c r="CNE29" s="0"/>
      <c r="CNF29" s="0"/>
      <c r="CNG29" s="0"/>
      <c r="CNH29" s="0"/>
      <c r="CNI29" s="0"/>
      <c r="CNJ29" s="0"/>
      <c r="CNK29" s="0"/>
      <c r="CNL29" s="0"/>
      <c r="CNM29" s="0"/>
      <c r="CNN29" s="0"/>
      <c r="CNO29" s="0"/>
      <c r="CNP29" s="0"/>
      <c r="CNQ29" s="0"/>
      <c r="CNR29" s="0"/>
      <c r="CNS29" s="0"/>
      <c r="CNT29" s="0"/>
      <c r="CNU29" s="0"/>
      <c r="CNV29" s="0"/>
      <c r="CNW29" s="0"/>
      <c r="CNX29" s="0"/>
      <c r="CNY29" s="0"/>
      <c r="CNZ29" s="0"/>
      <c r="COA29" s="0"/>
      <c r="COB29" s="0"/>
      <c r="COC29" s="0"/>
      <c r="COD29" s="0"/>
      <c r="COE29" s="0"/>
      <c r="COF29" s="0"/>
      <c r="COG29" s="0"/>
      <c r="COH29" s="0"/>
      <c r="COI29" s="0"/>
      <c r="COJ29" s="0"/>
      <c r="COK29" s="0"/>
      <c r="COL29" s="0"/>
      <c r="COM29" s="0"/>
      <c r="CON29" s="0"/>
      <c r="COO29" s="0"/>
      <c r="COP29" s="0"/>
      <c r="COQ29" s="0"/>
      <c r="COR29" s="0"/>
      <c r="COS29" s="0"/>
      <c r="COT29" s="0"/>
      <c r="COU29" s="0"/>
      <c r="COV29" s="0"/>
      <c r="COW29" s="0"/>
      <c r="COX29" s="0"/>
      <c r="COY29" s="0"/>
      <c r="COZ29" s="0"/>
      <c r="CPA29" s="0"/>
      <c r="CPB29" s="0"/>
      <c r="CPC29" s="0"/>
      <c r="CPD29" s="0"/>
      <c r="CPE29" s="0"/>
      <c r="CPF29" s="0"/>
      <c r="CPG29" s="0"/>
      <c r="CPH29" s="0"/>
      <c r="CPI29" s="0"/>
      <c r="CPJ29" s="0"/>
      <c r="CPK29" s="0"/>
      <c r="CPL29" s="0"/>
      <c r="CPM29" s="0"/>
      <c r="CPN29" s="0"/>
      <c r="CPO29" s="0"/>
      <c r="CPP29" s="0"/>
      <c r="CPQ29" s="0"/>
      <c r="CPR29" s="0"/>
      <c r="CPS29" s="0"/>
      <c r="CPT29" s="0"/>
      <c r="CPU29" s="0"/>
      <c r="CPV29" s="0"/>
      <c r="CPW29" s="0"/>
      <c r="CPX29" s="0"/>
      <c r="CPY29" s="0"/>
      <c r="CPZ29" s="0"/>
      <c r="CQA29" s="0"/>
      <c r="CQB29" s="0"/>
      <c r="CQC29" s="0"/>
      <c r="CQD29" s="0"/>
      <c r="CQE29" s="0"/>
      <c r="CQF29" s="0"/>
      <c r="CQG29" s="0"/>
      <c r="CQH29" s="0"/>
      <c r="CQI29" s="0"/>
      <c r="CQJ29" s="0"/>
      <c r="CQK29" s="0"/>
      <c r="CQL29" s="0"/>
      <c r="CQM29" s="0"/>
      <c r="CQN29" s="0"/>
      <c r="CQO29" s="0"/>
      <c r="CQP29" s="0"/>
      <c r="CQQ29" s="0"/>
      <c r="CQR29" s="0"/>
      <c r="CQS29" s="0"/>
      <c r="CQT29" s="0"/>
      <c r="CQU29" s="0"/>
      <c r="CQV29" s="0"/>
      <c r="CQW29" s="0"/>
      <c r="CQX29" s="0"/>
      <c r="CQY29" s="0"/>
      <c r="CQZ29" s="0"/>
      <c r="CRA29" s="0"/>
      <c r="CRB29" s="0"/>
      <c r="CRC29" s="0"/>
      <c r="CRD29" s="0"/>
      <c r="CRE29" s="0"/>
      <c r="CRF29" s="0"/>
      <c r="CRG29" s="0"/>
      <c r="CRH29" s="0"/>
      <c r="CRI29" s="0"/>
      <c r="CRJ29" s="0"/>
      <c r="CRK29" s="0"/>
      <c r="CRL29" s="0"/>
      <c r="CRM29" s="0"/>
      <c r="CRN29" s="0"/>
      <c r="CRO29" s="0"/>
      <c r="CRP29" s="0"/>
      <c r="CRQ29" s="0"/>
      <c r="CRR29" s="0"/>
      <c r="CRS29" s="0"/>
      <c r="CRT29" s="0"/>
      <c r="CRU29" s="0"/>
      <c r="CRV29" s="0"/>
      <c r="CRW29" s="0"/>
      <c r="CRX29" s="0"/>
      <c r="CRY29" s="0"/>
      <c r="CRZ29" s="0"/>
      <c r="CSA29" s="0"/>
      <c r="CSB29" s="0"/>
      <c r="CSC29" s="0"/>
      <c r="CSD29" s="0"/>
      <c r="CSE29" s="0"/>
      <c r="CSF29" s="0"/>
      <c r="CSG29" s="0"/>
      <c r="CSH29" s="0"/>
      <c r="CSI29" s="0"/>
      <c r="CSJ29" s="0"/>
      <c r="CSK29" s="0"/>
      <c r="CSL29" s="0"/>
      <c r="CSM29" s="0"/>
      <c r="CSN29" s="0"/>
      <c r="CSO29" s="0"/>
      <c r="CSP29" s="0"/>
      <c r="CSQ29" s="0"/>
      <c r="CSR29" s="0"/>
      <c r="CSS29" s="0"/>
      <c r="CST29" s="0"/>
      <c r="CSU29" s="0"/>
      <c r="CSV29" s="0"/>
      <c r="CSW29" s="0"/>
      <c r="CSX29" s="0"/>
      <c r="CSY29" s="0"/>
      <c r="CSZ29" s="0"/>
      <c r="CTA29" s="0"/>
      <c r="CTB29" s="0"/>
      <c r="CTC29" s="0"/>
      <c r="CTD29" s="0"/>
      <c r="CTE29" s="0"/>
      <c r="CTF29" s="0"/>
      <c r="CTG29" s="0"/>
      <c r="CTH29" s="0"/>
      <c r="CTI29" s="0"/>
      <c r="CTJ29" s="0"/>
      <c r="CTK29" s="0"/>
      <c r="CTL29" s="0"/>
      <c r="CTM29" s="0"/>
      <c r="CTN29" s="0"/>
      <c r="CTO29" s="0"/>
      <c r="CTP29" s="0"/>
      <c r="CTQ29" s="0"/>
      <c r="CTR29" s="0"/>
      <c r="CTS29" s="0"/>
      <c r="CTT29" s="0"/>
      <c r="CTU29" s="0"/>
      <c r="CTV29" s="0"/>
      <c r="CTW29" s="0"/>
      <c r="CTX29" s="0"/>
      <c r="CTY29" s="0"/>
      <c r="CTZ29" s="0"/>
      <c r="CUA29" s="0"/>
      <c r="CUB29" s="0"/>
      <c r="CUC29" s="0"/>
      <c r="CUD29" s="0"/>
      <c r="CUE29" s="0"/>
      <c r="CUF29" s="0"/>
      <c r="CUG29" s="0"/>
      <c r="CUH29" s="0"/>
      <c r="CUI29" s="0"/>
      <c r="CUJ29" s="0"/>
      <c r="CUK29" s="0"/>
      <c r="CUL29" s="0"/>
      <c r="CUM29" s="0"/>
      <c r="CUN29" s="0"/>
      <c r="CUO29" s="0"/>
      <c r="CUP29" s="0"/>
      <c r="CUQ29" s="0"/>
      <c r="CUR29" s="0"/>
      <c r="CUS29" s="0"/>
      <c r="CUT29" s="0"/>
      <c r="CUU29" s="0"/>
      <c r="CUV29" s="0"/>
      <c r="CUW29" s="0"/>
      <c r="CUX29" s="0"/>
      <c r="CUY29" s="0"/>
      <c r="CUZ29" s="0"/>
      <c r="CVA29" s="0"/>
      <c r="CVB29" s="0"/>
      <c r="CVC29" s="0"/>
      <c r="CVD29" s="0"/>
      <c r="CVE29" s="0"/>
      <c r="CVF29" s="0"/>
      <c r="CVG29" s="0"/>
      <c r="CVH29" s="0"/>
      <c r="CVI29" s="0"/>
      <c r="CVJ29" s="0"/>
      <c r="CVK29" s="0"/>
      <c r="CVL29" s="0"/>
      <c r="CVM29" s="0"/>
      <c r="CVN29" s="0"/>
      <c r="CVO29" s="0"/>
      <c r="CVP29" s="0"/>
      <c r="CVQ29" s="0"/>
      <c r="CVR29" s="0"/>
      <c r="CVS29" s="0"/>
      <c r="CVT29" s="0"/>
      <c r="CVU29" s="0"/>
      <c r="CVV29" s="0"/>
      <c r="CVW29" s="0"/>
      <c r="CVX29" s="0"/>
      <c r="CVY29" s="0"/>
      <c r="CVZ29" s="0"/>
      <c r="CWA29" s="0"/>
      <c r="CWB29" s="0"/>
      <c r="CWC29" s="0"/>
      <c r="CWD29" s="0"/>
      <c r="CWE29" s="0"/>
      <c r="CWF29" s="0"/>
      <c r="CWG29" s="0"/>
      <c r="CWH29" s="0"/>
      <c r="CWI29" s="0"/>
      <c r="CWJ29" s="0"/>
      <c r="CWK29" s="0"/>
      <c r="CWL29" s="0"/>
      <c r="CWM29" s="0"/>
      <c r="CWN29" s="0"/>
      <c r="CWO29" s="0"/>
      <c r="CWP29" s="0"/>
      <c r="CWQ29" s="0"/>
      <c r="CWR29" s="0"/>
      <c r="CWS29" s="0"/>
      <c r="CWT29" s="0"/>
      <c r="CWU29" s="0"/>
      <c r="CWV29" s="0"/>
      <c r="CWW29" s="0"/>
      <c r="CWX29" s="0"/>
      <c r="CWY29" s="0"/>
      <c r="CWZ29" s="0"/>
      <c r="CXA29" s="0"/>
      <c r="CXB29" s="0"/>
      <c r="CXC29" s="0"/>
      <c r="CXD29" s="0"/>
      <c r="CXE29" s="0"/>
      <c r="CXF29" s="0"/>
      <c r="CXG29" s="0"/>
      <c r="CXH29" s="0"/>
      <c r="CXI29" s="0"/>
      <c r="CXJ29" s="0"/>
      <c r="CXK29" s="0"/>
      <c r="CXL29" s="0"/>
      <c r="CXM29" s="0"/>
      <c r="CXN29" s="0"/>
      <c r="CXO29" s="0"/>
      <c r="CXP29" s="0"/>
      <c r="CXQ29" s="0"/>
      <c r="CXR29" s="0"/>
      <c r="CXS29" s="0"/>
      <c r="CXT29" s="0"/>
      <c r="CXU29" s="0"/>
      <c r="CXV29" s="0"/>
      <c r="CXW29" s="0"/>
      <c r="CXX29" s="0"/>
      <c r="CXY29" s="0"/>
      <c r="CXZ29" s="0"/>
      <c r="CYA29" s="0"/>
      <c r="CYB29" s="0"/>
      <c r="CYC29" s="0"/>
      <c r="CYD29" s="0"/>
      <c r="CYE29" s="0"/>
      <c r="CYF29" s="0"/>
      <c r="CYG29" s="0"/>
      <c r="CYH29" s="0"/>
      <c r="CYI29" s="0"/>
      <c r="CYJ29" s="0"/>
      <c r="CYK29" s="0"/>
      <c r="CYL29" s="0"/>
      <c r="CYM29" s="0"/>
      <c r="CYN29" s="0"/>
      <c r="CYO29" s="0"/>
      <c r="CYP29" s="0"/>
      <c r="CYQ29" s="0"/>
      <c r="CYR29" s="0"/>
      <c r="CYS29" s="0"/>
      <c r="CYT29" s="0"/>
      <c r="CYU29" s="0"/>
      <c r="CYV29" s="0"/>
      <c r="CYW29" s="0"/>
      <c r="CYX29" s="0"/>
      <c r="CYY29" s="0"/>
      <c r="CYZ29" s="0"/>
      <c r="CZA29" s="0"/>
      <c r="CZB29" s="0"/>
      <c r="CZC29" s="0"/>
      <c r="CZD29" s="0"/>
      <c r="CZE29" s="0"/>
      <c r="CZF29" s="0"/>
      <c r="CZG29" s="0"/>
      <c r="CZH29" s="0"/>
      <c r="CZI29" s="0"/>
      <c r="CZJ29" s="0"/>
      <c r="CZK29" s="0"/>
      <c r="CZL29" s="0"/>
      <c r="CZM29" s="0"/>
      <c r="CZN29" s="0"/>
      <c r="CZO29" s="0"/>
      <c r="CZP29" s="0"/>
      <c r="CZQ29" s="0"/>
      <c r="CZR29" s="0"/>
      <c r="CZS29" s="0"/>
      <c r="CZT29" s="0"/>
      <c r="CZU29" s="0"/>
      <c r="CZV29" s="0"/>
      <c r="CZW29" s="0"/>
      <c r="CZX29" s="0"/>
      <c r="CZY29" s="0"/>
      <c r="CZZ29" s="0"/>
      <c r="DAA29" s="0"/>
      <c r="DAB29" s="0"/>
      <c r="DAC29" s="0"/>
      <c r="DAD29" s="0"/>
      <c r="DAE29" s="0"/>
      <c r="DAF29" s="0"/>
      <c r="DAG29" s="0"/>
      <c r="DAH29" s="0"/>
      <c r="DAI29" s="0"/>
      <c r="DAJ29" s="0"/>
      <c r="DAK29" s="0"/>
      <c r="DAL29" s="0"/>
      <c r="DAM29" s="0"/>
      <c r="DAN29" s="0"/>
      <c r="DAO29" s="0"/>
      <c r="DAP29" s="0"/>
      <c r="DAQ29" s="0"/>
      <c r="DAR29" s="0"/>
      <c r="DAS29" s="0"/>
      <c r="DAT29" s="0"/>
      <c r="DAU29" s="0"/>
      <c r="DAV29" s="0"/>
      <c r="DAW29" s="0"/>
      <c r="DAX29" s="0"/>
      <c r="DAY29" s="0"/>
      <c r="DAZ29" s="0"/>
      <c r="DBA29" s="0"/>
      <c r="DBB29" s="0"/>
      <c r="DBC29" s="0"/>
      <c r="DBD29" s="0"/>
      <c r="DBE29" s="0"/>
      <c r="DBF29" s="0"/>
      <c r="DBG29" s="0"/>
      <c r="DBH29" s="0"/>
      <c r="DBI29" s="0"/>
      <c r="DBJ29" s="0"/>
      <c r="DBK29" s="0"/>
      <c r="DBL29" s="0"/>
      <c r="DBM29" s="0"/>
      <c r="DBN29" s="0"/>
      <c r="DBO29" s="0"/>
      <c r="DBP29" s="0"/>
      <c r="DBQ29" s="0"/>
      <c r="DBR29" s="0"/>
      <c r="DBS29" s="0"/>
      <c r="DBT29" s="0"/>
      <c r="DBU29" s="0"/>
      <c r="DBV29" s="0"/>
      <c r="DBW29" s="0"/>
      <c r="DBX29" s="0"/>
      <c r="DBY29" s="0"/>
      <c r="DBZ29" s="0"/>
      <c r="DCA29" s="0"/>
      <c r="DCB29" s="0"/>
      <c r="DCC29" s="0"/>
      <c r="DCD29" s="0"/>
      <c r="DCE29" s="0"/>
      <c r="DCF29" s="0"/>
      <c r="DCG29" s="0"/>
      <c r="DCH29" s="0"/>
      <c r="DCI29" s="0"/>
      <c r="DCJ29" s="0"/>
      <c r="DCK29" s="0"/>
      <c r="DCL29" s="0"/>
      <c r="DCM29" s="0"/>
      <c r="DCN29" s="0"/>
      <c r="DCO29" s="0"/>
      <c r="DCP29" s="0"/>
      <c r="DCQ29" s="0"/>
      <c r="DCR29" s="0"/>
      <c r="DCS29" s="0"/>
      <c r="DCT29" s="0"/>
      <c r="DCU29" s="0"/>
      <c r="DCV29" s="0"/>
      <c r="DCW29" s="0"/>
      <c r="DCX29" s="0"/>
      <c r="DCY29" s="0"/>
      <c r="DCZ29" s="0"/>
      <c r="DDA29" s="0"/>
      <c r="DDB29" s="0"/>
      <c r="DDC29" s="0"/>
      <c r="DDD29" s="0"/>
      <c r="DDE29" s="0"/>
      <c r="DDF29" s="0"/>
      <c r="DDG29" s="0"/>
      <c r="DDH29" s="0"/>
      <c r="DDI29" s="0"/>
      <c r="DDJ29" s="0"/>
      <c r="DDK29" s="0"/>
      <c r="DDL29" s="0"/>
      <c r="DDM29" s="0"/>
      <c r="DDN29" s="0"/>
      <c r="DDO29" s="0"/>
      <c r="DDP29" s="0"/>
      <c r="DDQ29" s="0"/>
      <c r="DDR29" s="0"/>
      <c r="DDS29" s="0"/>
      <c r="DDT29" s="0"/>
      <c r="DDU29" s="0"/>
      <c r="DDV29" s="0"/>
      <c r="DDW29" s="0"/>
      <c r="DDX29" s="0"/>
      <c r="DDY29" s="0"/>
      <c r="DDZ29" s="0"/>
      <c r="DEA29" s="0"/>
      <c r="DEB29" s="0"/>
      <c r="DEC29" s="0"/>
      <c r="DED29" s="0"/>
      <c r="DEE29" s="0"/>
      <c r="DEF29" s="0"/>
      <c r="DEG29" s="0"/>
      <c r="DEH29" s="0"/>
      <c r="DEI29" s="0"/>
      <c r="DEJ29" s="0"/>
      <c r="DEK29" s="0"/>
      <c r="DEL29" s="0"/>
      <c r="DEM29" s="0"/>
      <c r="DEN29" s="0"/>
      <c r="DEO29" s="0"/>
      <c r="DEP29" s="0"/>
      <c r="DEQ29" s="0"/>
      <c r="DER29" s="0"/>
      <c r="DES29" s="0"/>
      <c r="DET29" s="0"/>
      <c r="DEU29" s="0"/>
      <c r="DEV29" s="0"/>
      <c r="DEW29" s="0"/>
      <c r="DEX29" s="0"/>
      <c r="DEY29" s="0"/>
      <c r="DEZ29" s="0"/>
      <c r="DFA29" s="0"/>
      <c r="DFB29" s="0"/>
      <c r="DFC29" s="0"/>
      <c r="DFD29" s="0"/>
      <c r="DFE29" s="0"/>
      <c r="DFF29" s="0"/>
      <c r="DFG29" s="0"/>
      <c r="DFH29" s="0"/>
      <c r="DFI29" s="0"/>
      <c r="DFJ29" s="0"/>
      <c r="DFK29" s="0"/>
      <c r="DFL29" s="0"/>
      <c r="DFM29" s="0"/>
      <c r="DFN29" s="0"/>
      <c r="DFO29" s="0"/>
      <c r="DFP29" s="0"/>
      <c r="DFQ29" s="0"/>
      <c r="DFR29" s="0"/>
      <c r="DFS29" s="0"/>
      <c r="DFT29" s="0"/>
      <c r="DFU29" s="0"/>
      <c r="DFV29" s="0"/>
      <c r="DFW29" s="0"/>
      <c r="DFX29" s="0"/>
      <c r="DFY29" s="0"/>
      <c r="DFZ29" s="0"/>
      <c r="DGA29" s="0"/>
      <c r="DGB29" s="0"/>
      <c r="DGC29" s="0"/>
      <c r="DGD29" s="0"/>
      <c r="DGE29" s="0"/>
      <c r="DGF29" s="0"/>
      <c r="DGG29" s="0"/>
      <c r="DGH29" s="0"/>
      <c r="DGI29" s="0"/>
      <c r="DGJ29" s="0"/>
      <c r="DGK29" s="0"/>
      <c r="DGL29" s="0"/>
      <c r="DGM29" s="0"/>
      <c r="DGN29" s="0"/>
      <c r="DGO29" s="0"/>
      <c r="DGP29" s="0"/>
      <c r="DGQ29" s="0"/>
      <c r="DGR29" s="0"/>
      <c r="DGS29" s="0"/>
      <c r="DGT29" s="0"/>
      <c r="DGU29" s="0"/>
      <c r="DGV29" s="0"/>
      <c r="DGW29" s="0"/>
      <c r="DGX29" s="0"/>
      <c r="DGY29" s="0"/>
      <c r="DGZ29" s="0"/>
      <c r="DHA29" s="0"/>
      <c r="DHB29" s="0"/>
      <c r="DHC29" s="0"/>
      <c r="DHD29" s="0"/>
      <c r="DHE29" s="0"/>
      <c r="DHF29" s="0"/>
      <c r="DHG29" s="0"/>
      <c r="DHH29" s="0"/>
      <c r="DHI29" s="0"/>
      <c r="DHJ29" s="0"/>
      <c r="DHK29" s="0"/>
      <c r="DHL29" s="0"/>
      <c r="DHM29" s="0"/>
      <c r="DHN29" s="0"/>
      <c r="DHO29" s="0"/>
      <c r="DHP29" s="0"/>
      <c r="DHQ29" s="0"/>
      <c r="DHR29" s="0"/>
      <c r="DHS29" s="0"/>
      <c r="DHT29" s="0"/>
      <c r="DHU29" s="0"/>
      <c r="DHV29" s="0"/>
      <c r="DHW29" s="0"/>
      <c r="DHX29" s="0"/>
      <c r="DHY29" s="0"/>
      <c r="DHZ29" s="0"/>
      <c r="DIA29" s="0"/>
      <c r="DIB29" s="0"/>
      <c r="DIC29" s="0"/>
      <c r="DID29" s="0"/>
      <c r="DIE29" s="0"/>
      <c r="DIF29" s="0"/>
      <c r="DIG29" s="0"/>
      <c r="DIH29" s="0"/>
      <c r="DII29" s="0"/>
      <c r="DIJ29" s="0"/>
      <c r="DIK29" s="0"/>
      <c r="DIL29" s="0"/>
      <c r="DIM29" s="0"/>
      <c r="DIN29" s="0"/>
      <c r="DIO29" s="0"/>
      <c r="DIP29" s="0"/>
      <c r="DIQ29" s="0"/>
      <c r="DIR29" s="0"/>
      <c r="DIS29" s="0"/>
      <c r="DIT29" s="0"/>
      <c r="DIU29" s="0"/>
      <c r="DIV29" s="0"/>
      <c r="DIW29" s="0"/>
      <c r="DIX29" s="0"/>
      <c r="DIY29" s="0"/>
      <c r="DIZ29" s="0"/>
      <c r="DJA29" s="0"/>
      <c r="DJB29" s="0"/>
      <c r="DJC29" s="0"/>
      <c r="DJD29" s="0"/>
      <c r="DJE29" s="0"/>
      <c r="DJF29" s="0"/>
      <c r="DJG29" s="0"/>
      <c r="DJH29" s="0"/>
      <c r="DJI29" s="0"/>
      <c r="DJJ29" s="0"/>
      <c r="DJK29" s="0"/>
      <c r="DJL29" s="0"/>
      <c r="DJM29" s="0"/>
      <c r="DJN29" s="0"/>
      <c r="DJO29" s="0"/>
      <c r="DJP29" s="0"/>
      <c r="DJQ29" s="0"/>
      <c r="DJR29" s="0"/>
      <c r="DJS29" s="0"/>
      <c r="DJT29" s="0"/>
      <c r="DJU29" s="0"/>
      <c r="DJV29" s="0"/>
      <c r="DJW29" s="0"/>
      <c r="DJX29" s="0"/>
      <c r="DJY29" s="0"/>
      <c r="DJZ29" s="0"/>
      <c r="DKA29" s="0"/>
      <c r="DKB29" s="0"/>
      <c r="DKC29" s="0"/>
      <c r="DKD29" s="0"/>
      <c r="DKE29" s="0"/>
      <c r="DKF29" s="0"/>
      <c r="DKG29" s="0"/>
      <c r="DKH29" s="0"/>
      <c r="DKI29" s="0"/>
      <c r="DKJ29" s="0"/>
      <c r="DKK29" s="0"/>
      <c r="DKL29" s="0"/>
      <c r="DKM29" s="0"/>
      <c r="DKN29" s="0"/>
      <c r="DKO29" s="0"/>
      <c r="DKP29" s="0"/>
      <c r="DKQ29" s="0"/>
      <c r="DKR29" s="0"/>
      <c r="DKS29" s="0"/>
      <c r="DKT29" s="0"/>
      <c r="DKU29" s="0"/>
      <c r="DKV29" s="0"/>
      <c r="DKW29" s="0"/>
      <c r="DKX29" s="0"/>
      <c r="DKY29" s="0"/>
      <c r="DKZ29" s="0"/>
      <c r="DLA29" s="0"/>
      <c r="DLB29" s="0"/>
      <c r="DLC29" s="0"/>
      <c r="DLD29" s="0"/>
      <c r="DLE29" s="0"/>
      <c r="DLF29" s="0"/>
      <c r="DLG29" s="0"/>
      <c r="DLH29" s="0"/>
      <c r="DLI29" s="0"/>
      <c r="DLJ29" s="0"/>
      <c r="DLK29" s="0"/>
      <c r="DLL29" s="0"/>
      <c r="DLM29" s="0"/>
      <c r="DLN29" s="0"/>
      <c r="DLO29" s="0"/>
      <c r="DLP29" s="0"/>
      <c r="DLQ29" s="0"/>
      <c r="DLR29" s="0"/>
      <c r="DLS29" s="0"/>
      <c r="DLT29" s="0"/>
      <c r="DLU29" s="0"/>
      <c r="DLV29" s="0"/>
      <c r="DLW29" s="0"/>
      <c r="DLX29" s="0"/>
      <c r="DLY29" s="0"/>
      <c r="DLZ29" s="0"/>
      <c r="DMA29" s="0"/>
      <c r="DMB29" s="0"/>
      <c r="DMC29" s="0"/>
      <c r="DMD29" s="0"/>
      <c r="DME29" s="0"/>
      <c r="DMF29" s="0"/>
      <c r="DMG29" s="0"/>
      <c r="DMH29" s="0"/>
      <c r="DMI29" s="0"/>
      <c r="DMJ29" s="0"/>
      <c r="DMK29" s="0"/>
      <c r="DML29" s="0"/>
      <c r="DMM29" s="0"/>
      <c r="DMN29" s="0"/>
      <c r="DMO29" s="0"/>
      <c r="DMP29" s="0"/>
      <c r="DMQ29" s="0"/>
      <c r="DMR29" s="0"/>
      <c r="DMS29" s="0"/>
      <c r="DMT29" s="0"/>
      <c r="DMU29" s="0"/>
      <c r="DMV29" s="0"/>
      <c r="DMW29" s="0"/>
      <c r="DMX29" s="0"/>
      <c r="DMY29" s="0"/>
      <c r="DMZ29" s="0"/>
      <c r="DNA29" s="0"/>
      <c r="DNB29" s="0"/>
      <c r="DNC29" s="0"/>
      <c r="DND29" s="0"/>
      <c r="DNE29" s="0"/>
      <c r="DNF29" s="0"/>
      <c r="DNG29" s="0"/>
      <c r="DNH29" s="0"/>
      <c r="DNI29" s="0"/>
      <c r="DNJ29" s="0"/>
      <c r="DNK29" s="0"/>
      <c r="DNL29" s="0"/>
      <c r="DNM29" s="0"/>
      <c r="DNN29" s="0"/>
      <c r="DNO29" s="0"/>
      <c r="DNP29" s="0"/>
      <c r="DNQ29" s="0"/>
      <c r="DNR29" s="0"/>
      <c r="DNS29" s="0"/>
      <c r="DNT29" s="0"/>
      <c r="DNU29" s="0"/>
      <c r="DNV29" s="0"/>
      <c r="DNW29" s="0"/>
      <c r="DNX29" s="0"/>
      <c r="DNY29" s="0"/>
      <c r="DNZ29" s="0"/>
      <c r="DOA29" s="0"/>
      <c r="DOB29" s="0"/>
      <c r="DOC29" s="0"/>
      <c r="DOD29" s="0"/>
      <c r="DOE29" s="0"/>
      <c r="DOF29" s="0"/>
      <c r="DOG29" s="0"/>
      <c r="DOH29" s="0"/>
      <c r="DOI29" s="0"/>
      <c r="DOJ29" s="0"/>
      <c r="DOK29" s="0"/>
      <c r="DOL29" s="0"/>
      <c r="DOM29" s="0"/>
      <c r="DON29" s="0"/>
      <c r="DOO29" s="0"/>
      <c r="DOP29" s="0"/>
      <c r="DOQ29" s="0"/>
      <c r="DOR29" s="0"/>
      <c r="DOS29" s="0"/>
      <c r="DOT29" s="0"/>
      <c r="DOU29" s="0"/>
      <c r="DOV29" s="0"/>
      <c r="DOW29" s="0"/>
      <c r="DOX29" s="0"/>
      <c r="DOY29" s="0"/>
      <c r="DOZ29" s="0"/>
      <c r="DPA29" s="0"/>
      <c r="DPB29" s="0"/>
      <c r="DPC29" s="0"/>
      <c r="DPD29" s="0"/>
      <c r="DPE29" s="0"/>
      <c r="DPF29" s="0"/>
      <c r="DPG29" s="0"/>
      <c r="DPH29" s="0"/>
      <c r="DPI29" s="0"/>
      <c r="DPJ29" s="0"/>
      <c r="DPK29" s="0"/>
      <c r="DPL29" s="0"/>
      <c r="DPM29" s="0"/>
      <c r="DPN29" s="0"/>
      <c r="DPO29" s="0"/>
      <c r="DPP29" s="0"/>
      <c r="DPQ29" s="0"/>
      <c r="DPR29" s="0"/>
      <c r="DPS29" s="0"/>
      <c r="DPT29" s="0"/>
      <c r="DPU29" s="0"/>
      <c r="DPV29" s="0"/>
      <c r="DPW29" s="0"/>
      <c r="DPX29" s="0"/>
      <c r="DPY29" s="0"/>
      <c r="DPZ29" s="0"/>
      <c r="DQA29" s="0"/>
      <c r="DQB29" s="0"/>
      <c r="DQC29" s="0"/>
      <c r="DQD29" s="0"/>
      <c r="DQE29" s="0"/>
      <c r="DQF29" s="0"/>
      <c r="DQG29" s="0"/>
      <c r="DQH29" s="0"/>
      <c r="DQI29" s="0"/>
      <c r="DQJ29" s="0"/>
      <c r="DQK29" s="0"/>
      <c r="DQL29" s="0"/>
      <c r="DQM29" s="0"/>
      <c r="DQN29" s="0"/>
      <c r="DQO29" s="0"/>
      <c r="DQP29" s="0"/>
      <c r="DQQ29" s="0"/>
      <c r="DQR29" s="0"/>
      <c r="DQS29" s="0"/>
      <c r="DQT29" s="0"/>
      <c r="DQU29" s="0"/>
      <c r="DQV29" s="0"/>
      <c r="DQW29" s="0"/>
      <c r="DQX29" s="0"/>
      <c r="DQY29" s="0"/>
      <c r="DQZ29" s="0"/>
      <c r="DRA29" s="0"/>
      <c r="DRB29" s="0"/>
      <c r="DRC29" s="0"/>
      <c r="DRD29" s="0"/>
      <c r="DRE29" s="0"/>
      <c r="DRF29" s="0"/>
      <c r="DRG29" s="0"/>
      <c r="DRH29" s="0"/>
      <c r="DRI29" s="0"/>
      <c r="DRJ29" s="0"/>
      <c r="DRK29" s="0"/>
      <c r="DRL29" s="0"/>
      <c r="DRM29" s="0"/>
      <c r="DRN29" s="0"/>
      <c r="DRO29" s="0"/>
      <c r="DRP29" s="0"/>
      <c r="DRQ29" s="0"/>
      <c r="DRR29" s="0"/>
      <c r="DRS29" s="0"/>
      <c r="DRT29" s="0"/>
      <c r="DRU29" s="0"/>
      <c r="DRV29" s="0"/>
      <c r="DRW29" s="0"/>
      <c r="DRX29" s="0"/>
      <c r="DRY29" s="0"/>
      <c r="DRZ29" s="0"/>
      <c r="DSA29" s="0"/>
      <c r="DSB29" s="0"/>
      <c r="DSC29" s="0"/>
      <c r="DSD29" s="0"/>
      <c r="DSE29" s="0"/>
      <c r="DSF29" s="0"/>
      <c r="DSG29" s="0"/>
      <c r="DSH29" s="0"/>
      <c r="DSI29" s="0"/>
      <c r="DSJ29" s="0"/>
      <c r="DSK29" s="0"/>
      <c r="DSL29" s="0"/>
      <c r="DSM29" s="0"/>
      <c r="DSN29" s="0"/>
      <c r="DSO29" s="0"/>
      <c r="DSP29" s="0"/>
      <c r="DSQ29" s="0"/>
      <c r="DSR29" s="0"/>
      <c r="DSS29" s="0"/>
      <c r="DST29" s="0"/>
      <c r="DSU29" s="0"/>
      <c r="DSV29" s="0"/>
      <c r="DSW29" s="0"/>
      <c r="DSX29" s="0"/>
      <c r="DSY29" s="0"/>
      <c r="DSZ29" s="0"/>
      <c r="DTA29" s="0"/>
      <c r="DTB29" s="0"/>
      <c r="DTC29" s="0"/>
      <c r="DTD29" s="0"/>
      <c r="DTE29" s="0"/>
      <c r="DTF29" s="0"/>
      <c r="DTG29" s="0"/>
      <c r="DTH29" s="0"/>
      <c r="DTI29" s="0"/>
      <c r="DTJ29" s="0"/>
      <c r="DTK29" s="0"/>
      <c r="DTL29" s="0"/>
      <c r="DTM29" s="0"/>
      <c r="DTN29" s="0"/>
      <c r="DTO29" s="0"/>
      <c r="DTP29" s="0"/>
      <c r="DTQ29" s="0"/>
      <c r="DTR29" s="0"/>
      <c r="DTS29" s="0"/>
      <c r="DTT29" s="0"/>
      <c r="DTU29" s="0"/>
      <c r="DTV29" s="0"/>
      <c r="DTW29" s="0"/>
      <c r="DTX29" s="0"/>
      <c r="DTY29" s="0"/>
      <c r="DTZ29" s="0"/>
      <c r="DUA29" s="0"/>
      <c r="DUB29" s="0"/>
      <c r="DUC29" s="0"/>
      <c r="DUD29" s="0"/>
      <c r="DUE29" s="0"/>
      <c r="DUF29" s="0"/>
      <c r="DUG29" s="0"/>
      <c r="DUH29" s="0"/>
      <c r="DUI29" s="0"/>
      <c r="DUJ29" s="0"/>
      <c r="DUK29" s="0"/>
      <c r="DUL29" s="0"/>
      <c r="DUM29" s="0"/>
      <c r="DUN29" s="0"/>
      <c r="DUO29" s="0"/>
      <c r="DUP29" s="0"/>
      <c r="DUQ29" s="0"/>
      <c r="DUR29" s="0"/>
      <c r="DUS29" s="0"/>
      <c r="DUT29" s="0"/>
      <c r="DUU29" s="0"/>
      <c r="DUV29" s="0"/>
      <c r="DUW29" s="0"/>
      <c r="DUX29" s="0"/>
      <c r="DUY29" s="0"/>
      <c r="DUZ29" s="0"/>
      <c r="DVA29" s="0"/>
      <c r="DVB29" s="0"/>
      <c r="DVC29" s="0"/>
      <c r="DVD29" s="0"/>
      <c r="DVE29" s="0"/>
      <c r="DVF29" s="0"/>
      <c r="DVG29" s="0"/>
      <c r="DVH29" s="0"/>
      <c r="DVI29" s="0"/>
      <c r="DVJ29" s="0"/>
      <c r="DVK29" s="0"/>
      <c r="DVL29" s="0"/>
      <c r="DVM29" s="0"/>
      <c r="DVN29" s="0"/>
      <c r="DVO29" s="0"/>
      <c r="DVP29" s="0"/>
      <c r="DVQ29" s="0"/>
      <c r="DVR29" s="0"/>
      <c r="DVS29" s="0"/>
      <c r="DVT29" s="0"/>
      <c r="DVU29" s="0"/>
      <c r="DVV29" s="0"/>
      <c r="DVW29" s="0"/>
      <c r="DVX29" s="0"/>
      <c r="DVY29" s="0"/>
      <c r="DVZ29" s="0"/>
      <c r="DWA29" s="0"/>
      <c r="DWB29" s="0"/>
      <c r="DWC29" s="0"/>
      <c r="DWD29" s="0"/>
      <c r="DWE29" s="0"/>
      <c r="DWF29" s="0"/>
      <c r="DWG29" s="0"/>
      <c r="DWH29" s="0"/>
      <c r="DWI29" s="0"/>
      <c r="DWJ29" s="0"/>
      <c r="DWK29" s="0"/>
      <c r="DWL29" s="0"/>
      <c r="DWM29" s="0"/>
      <c r="DWN29" s="0"/>
      <c r="DWO29" s="0"/>
      <c r="DWP29" s="0"/>
      <c r="DWQ29" s="0"/>
      <c r="DWR29" s="0"/>
      <c r="DWS29" s="0"/>
      <c r="DWT29" s="0"/>
      <c r="DWU29" s="0"/>
      <c r="DWV29" s="0"/>
      <c r="DWW29" s="0"/>
      <c r="DWX29" s="0"/>
      <c r="DWY29" s="0"/>
      <c r="DWZ29" s="0"/>
      <c r="DXA29" s="0"/>
      <c r="DXB29" s="0"/>
      <c r="DXC29" s="0"/>
      <c r="DXD29" s="0"/>
      <c r="DXE29" s="0"/>
      <c r="DXF29" s="0"/>
      <c r="DXG29" s="0"/>
      <c r="DXH29" s="0"/>
      <c r="DXI29" s="0"/>
      <c r="DXJ29" s="0"/>
      <c r="DXK29" s="0"/>
      <c r="DXL29" s="0"/>
      <c r="DXM29" s="0"/>
      <c r="DXN29" s="0"/>
      <c r="DXO29" s="0"/>
      <c r="DXP29" s="0"/>
      <c r="DXQ29" s="0"/>
      <c r="DXR29" s="0"/>
      <c r="DXS29" s="0"/>
      <c r="DXT29" s="0"/>
      <c r="DXU29" s="0"/>
      <c r="DXV29" s="0"/>
      <c r="DXW29" s="0"/>
      <c r="DXX29" s="0"/>
      <c r="DXY29" s="0"/>
      <c r="DXZ29" s="0"/>
      <c r="DYA29" s="0"/>
      <c r="DYB29" s="0"/>
      <c r="DYC29" s="0"/>
      <c r="DYD29" s="0"/>
      <c r="DYE29" s="0"/>
      <c r="DYF29" s="0"/>
      <c r="DYG29" s="0"/>
      <c r="DYH29" s="0"/>
      <c r="DYI29" s="0"/>
      <c r="DYJ29" s="0"/>
      <c r="DYK29" s="0"/>
      <c r="DYL29" s="0"/>
      <c r="DYM29" s="0"/>
      <c r="DYN29" s="0"/>
      <c r="DYO29" s="0"/>
      <c r="DYP29" s="0"/>
      <c r="DYQ29" s="0"/>
      <c r="DYR29" s="0"/>
      <c r="DYS29" s="0"/>
      <c r="DYT29" s="0"/>
      <c r="DYU29" s="0"/>
      <c r="DYV29" s="0"/>
      <c r="DYW29" s="0"/>
      <c r="DYX29" s="0"/>
      <c r="DYY29" s="0"/>
      <c r="DYZ29" s="0"/>
      <c r="DZA29" s="0"/>
      <c r="DZB29" s="0"/>
      <c r="DZC29" s="0"/>
      <c r="DZD29" s="0"/>
      <c r="DZE29" s="0"/>
      <c r="DZF29" s="0"/>
      <c r="DZG29" s="0"/>
      <c r="DZH29" s="0"/>
      <c r="DZI29" s="0"/>
      <c r="DZJ29" s="0"/>
      <c r="DZK29" s="0"/>
      <c r="DZL29" s="0"/>
      <c r="DZM29" s="0"/>
      <c r="DZN29" s="0"/>
      <c r="DZO29" s="0"/>
      <c r="DZP29" s="0"/>
      <c r="DZQ29" s="0"/>
      <c r="DZR29" s="0"/>
      <c r="DZS29" s="0"/>
      <c r="DZT29" s="0"/>
      <c r="DZU29" s="0"/>
      <c r="DZV29" s="0"/>
      <c r="DZW29" s="0"/>
      <c r="DZX29" s="0"/>
      <c r="DZY29" s="0"/>
      <c r="DZZ29" s="0"/>
      <c r="EAA29" s="0"/>
      <c r="EAB29" s="0"/>
      <c r="EAC29" s="0"/>
      <c r="EAD29" s="0"/>
      <c r="EAE29" s="0"/>
      <c r="EAF29" s="0"/>
      <c r="EAG29" s="0"/>
      <c r="EAH29" s="0"/>
      <c r="EAI29" s="0"/>
      <c r="EAJ29" s="0"/>
      <c r="EAK29" s="0"/>
      <c r="EAL29" s="0"/>
      <c r="EAM29" s="0"/>
      <c r="EAN29" s="0"/>
      <c r="EAO29" s="0"/>
      <c r="EAP29" s="0"/>
      <c r="EAQ29" s="0"/>
      <c r="EAR29" s="0"/>
      <c r="EAS29" s="0"/>
      <c r="EAT29" s="0"/>
      <c r="EAU29" s="0"/>
      <c r="EAV29" s="0"/>
      <c r="EAW29" s="0"/>
      <c r="EAX29" s="0"/>
      <c r="EAY29" s="0"/>
      <c r="EAZ29" s="0"/>
      <c r="EBA29" s="0"/>
      <c r="EBB29" s="0"/>
      <c r="EBC29" s="0"/>
      <c r="EBD29" s="0"/>
      <c r="EBE29" s="0"/>
      <c r="EBF29" s="0"/>
      <c r="EBG29" s="0"/>
      <c r="EBH29" s="0"/>
      <c r="EBI29" s="0"/>
      <c r="EBJ29" s="0"/>
      <c r="EBK29" s="0"/>
      <c r="EBL29" s="0"/>
      <c r="EBM29" s="0"/>
      <c r="EBN29" s="0"/>
      <c r="EBO29" s="0"/>
      <c r="EBP29" s="0"/>
      <c r="EBQ29" s="0"/>
      <c r="EBR29" s="0"/>
      <c r="EBS29" s="0"/>
      <c r="EBT29" s="0"/>
      <c r="EBU29" s="0"/>
      <c r="EBV29" s="0"/>
      <c r="EBW29" s="0"/>
      <c r="EBX29" s="0"/>
      <c r="EBY29" s="0"/>
      <c r="EBZ29" s="0"/>
      <c r="ECA29" s="0"/>
      <c r="ECB29" s="0"/>
      <c r="ECC29" s="0"/>
      <c r="ECD29" s="0"/>
      <c r="ECE29" s="0"/>
      <c r="ECF29" s="0"/>
      <c r="ECG29" s="0"/>
      <c r="ECH29" s="0"/>
      <c r="ECI29" s="0"/>
      <c r="ECJ29" s="0"/>
      <c r="ECK29" s="0"/>
      <c r="ECL29" s="0"/>
      <c r="ECM29" s="0"/>
      <c r="ECN29" s="0"/>
      <c r="ECO29" s="0"/>
      <c r="ECP29" s="0"/>
      <c r="ECQ29" s="0"/>
      <c r="ECR29" s="0"/>
      <c r="ECS29" s="0"/>
      <c r="ECT29" s="0"/>
      <c r="ECU29" s="0"/>
      <c r="ECV29" s="0"/>
      <c r="ECW29" s="0"/>
      <c r="ECX29" s="0"/>
      <c r="ECY29" s="0"/>
      <c r="ECZ29" s="0"/>
      <c r="EDA29" s="0"/>
      <c r="EDB29" s="0"/>
      <c r="EDC29" s="0"/>
      <c r="EDD29" s="0"/>
      <c r="EDE29" s="0"/>
      <c r="EDF29" s="0"/>
      <c r="EDG29" s="0"/>
      <c r="EDH29" s="0"/>
      <c r="EDI29" s="0"/>
      <c r="EDJ29" s="0"/>
      <c r="EDK29" s="0"/>
      <c r="EDL29" s="0"/>
      <c r="EDM29" s="0"/>
      <c r="EDN29" s="0"/>
      <c r="EDO29" s="0"/>
      <c r="EDP29" s="0"/>
      <c r="EDQ29" s="0"/>
      <c r="EDR29" s="0"/>
      <c r="EDS29" s="0"/>
      <c r="EDT29" s="0"/>
      <c r="EDU29" s="0"/>
      <c r="EDV29" s="0"/>
      <c r="EDW29" s="0"/>
      <c r="EDX29" s="0"/>
      <c r="EDY29" s="0"/>
      <c r="EDZ29" s="0"/>
      <c r="EEA29" s="0"/>
      <c r="EEB29" s="0"/>
      <c r="EEC29" s="0"/>
      <c r="EED29" s="0"/>
      <c r="EEE29" s="0"/>
      <c r="EEF29" s="0"/>
      <c r="EEG29" s="0"/>
      <c r="EEH29" s="0"/>
      <c r="EEI29" s="0"/>
      <c r="EEJ29" s="0"/>
      <c r="EEK29" s="0"/>
      <c r="EEL29" s="0"/>
      <c r="EEM29" s="0"/>
      <c r="EEN29" s="0"/>
      <c r="EEO29" s="0"/>
      <c r="EEP29" s="0"/>
      <c r="EEQ29" s="0"/>
      <c r="EER29" s="0"/>
      <c r="EES29" s="0"/>
      <c r="EET29" s="0"/>
      <c r="EEU29" s="0"/>
      <c r="EEV29" s="0"/>
      <c r="EEW29" s="0"/>
      <c r="EEX29" s="0"/>
      <c r="EEY29" s="0"/>
      <c r="EEZ29" s="0"/>
      <c r="EFA29" s="0"/>
      <c r="EFB29" s="0"/>
      <c r="EFC29" s="0"/>
      <c r="EFD29" s="0"/>
      <c r="EFE29" s="0"/>
      <c r="EFF29" s="0"/>
      <c r="EFG29" s="0"/>
      <c r="EFH29" s="0"/>
      <c r="EFI29" s="0"/>
      <c r="EFJ29" s="0"/>
      <c r="EFK29" s="0"/>
      <c r="EFL29" s="0"/>
      <c r="EFM29" s="0"/>
      <c r="EFN29" s="0"/>
      <c r="EFO29" s="0"/>
      <c r="EFP29" s="0"/>
      <c r="EFQ29" s="0"/>
      <c r="EFR29" s="0"/>
      <c r="EFS29" s="0"/>
      <c r="EFT29" s="0"/>
      <c r="EFU29" s="0"/>
      <c r="EFV29" s="0"/>
      <c r="EFW29" s="0"/>
      <c r="EFX29" s="0"/>
      <c r="EFY29" s="0"/>
      <c r="EFZ29" s="0"/>
      <c r="EGA29" s="0"/>
      <c r="EGB29" s="0"/>
      <c r="EGC29" s="0"/>
      <c r="EGD29" s="0"/>
      <c r="EGE29" s="0"/>
      <c r="EGF29" s="0"/>
      <c r="EGG29" s="0"/>
      <c r="EGH29" s="0"/>
      <c r="EGI29" s="0"/>
      <c r="EGJ29" s="0"/>
      <c r="EGK29" s="0"/>
      <c r="EGL29" s="0"/>
      <c r="EGM29" s="0"/>
      <c r="EGN29" s="0"/>
      <c r="EGO29" s="0"/>
      <c r="EGP29" s="0"/>
      <c r="EGQ29" s="0"/>
      <c r="EGR29" s="0"/>
      <c r="EGS29" s="0"/>
      <c r="EGT29" s="0"/>
      <c r="EGU29" s="0"/>
      <c r="EGV29" s="0"/>
      <c r="EGW29" s="0"/>
      <c r="EGX29" s="0"/>
      <c r="EGY29" s="0"/>
      <c r="EGZ29" s="0"/>
      <c r="EHA29" s="0"/>
      <c r="EHB29" s="0"/>
      <c r="EHC29" s="0"/>
      <c r="EHD29" s="0"/>
      <c r="EHE29" s="0"/>
      <c r="EHF29" s="0"/>
      <c r="EHG29" s="0"/>
      <c r="EHH29" s="0"/>
      <c r="EHI29" s="0"/>
      <c r="EHJ29" s="0"/>
      <c r="EHK29" s="0"/>
      <c r="EHL29" s="0"/>
      <c r="EHM29" s="0"/>
      <c r="EHN29" s="0"/>
      <c r="EHO29" s="0"/>
      <c r="EHP29" s="0"/>
      <c r="EHQ29" s="0"/>
      <c r="EHR29" s="0"/>
      <c r="EHS29" s="0"/>
      <c r="EHT29" s="0"/>
      <c r="EHU29" s="0"/>
      <c r="EHV29" s="0"/>
      <c r="EHW29" s="0"/>
      <c r="EHX29" s="0"/>
      <c r="EHY29" s="0"/>
      <c r="EHZ29" s="0"/>
      <c r="EIA29" s="0"/>
      <c r="EIB29" s="0"/>
      <c r="EIC29" s="0"/>
      <c r="EID29" s="0"/>
      <c r="EIE29" s="0"/>
      <c r="EIF29" s="0"/>
      <c r="EIG29" s="0"/>
      <c r="EIH29" s="0"/>
      <c r="EII29" s="0"/>
      <c r="EIJ29" s="0"/>
      <c r="EIK29" s="0"/>
      <c r="EIL29" s="0"/>
      <c r="EIM29" s="0"/>
      <c r="EIN29" s="0"/>
      <c r="EIO29" s="0"/>
      <c r="EIP29" s="0"/>
      <c r="EIQ29" s="0"/>
      <c r="EIR29" s="0"/>
      <c r="EIS29" s="0"/>
      <c r="EIT29" s="0"/>
      <c r="EIU29" s="0"/>
      <c r="EIV29" s="0"/>
      <c r="EIW29" s="0"/>
      <c r="EIX29" s="0"/>
      <c r="EIY29" s="0"/>
      <c r="EIZ29" s="0"/>
      <c r="EJA29" s="0"/>
      <c r="EJB29" s="0"/>
      <c r="EJC29" s="0"/>
      <c r="EJD29" s="0"/>
      <c r="EJE29" s="0"/>
      <c r="EJF29" s="0"/>
      <c r="EJG29" s="0"/>
      <c r="EJH29" s="0"/>
      <c r="EJI29" s="0"/>
      <c r="EJJ29" s="0"/>
      <c r="EJK29" s="0"/>
      <c r="EJL29" s="0"/>
      <c r="EJM29" s="0"/>
      <c r="EJN29" s="0"/>
      <c r="EJO29" s="0"/>
      <c r="EJP29" s="0"/>
      <c r="EJQ29" s="0"/>
      <c r="EJR29" s="0"/>
      <c r="EJS29" s="0"/>
      <c r="EJT29" s="0"/>
      <c r="EJU29" s="0"/>
      <c r="EJV29" s="0"/>
      <c r="EJW29" s="0"/>
      <c r="EJX29" s="0"/>
      <c r="EJY29" s="0"/>
      <c r="EJZ29" s="0"/>
      <c r="EKA29" s="0"/>
      <c r="EKB29" s="0"/>
      <c r="EKC29" s="0"/>
      <c r="EKD29" s="0"/>
      <c r="EKE29" s="0"/>
      <c r="EKF29" s="0"/>
      <c r="EKG29" s="0"/>
      <c r="EKH29" s="0"/>
      <c r="EKI29" s="0"/>
      <c r="EKJ29" s="0"/>
      <c r="EKK29" s="0"/>
      <c r="EKL29" s="0"/>
      <c r="EKM29" s="0"/>
      <c r="EKN29" s="0"/>
      <c r="EKO29" s="0"/>
      <c r="EKP29" s="0"/>
      <c r="EKQ29" s="0"/>
      <c r="EKR29" s="0"/>
      <c r="EKS29" s="0"/>
      <c r="EKT29" s="0"/>
      <c r="EKU29" s="0"/>
      <c r="EKV29" s="0"/>
      <c r="EKW29" s="0"/>
      <c r="EKX29" s="0"/>
      <c r="EKY29" s="0"/>
      <c r="EKZ29" s="0"/>
      <c r="ELA29" s="0"/>
      <c r="ELB29" s="0"/>
      <c r="ELC29" s="0"/>
      <c r="ELD29" s="0"/>
      <c r="ELE29" s="0"/>
      <c r="ELF29" s="0"/>
      <c r="ELG29" s="0"/>
      <c r="ELH29" s="0"/>
      <c r="ELI29" s="0"/>
      <c r="ELJ29" s="0"/>
      <c r="ELK29" s="0"/>
      <c r="ELL29" s="0"/>
      <c r="ELM29" s="0"/>
      <c r="ELN29" s="0"/>
      <c r="ELO29" s="0"/>
      <c r="ELP29" s="0"/>
      <c r="ELQ29" s="0"/>
      <c r="ELR29" s="0"/>
      <c r="ELS29" s="0"/>
      <c r="ELT29" s="0"/>
      <c r="ELU29" s="0"/>
      <c r="ELV29" s="0"/>
      <c r="ELW29" s="0"/>
      <c r="ELX29" s="0"/>
      <c r="ELY29" s="0"/>
      <c r="ELZ29" s="0"/>
      <c r="EMA29" s="0"/>
      <c r="EMB29" s="0"/>
      <c r="EMC29" s="0"/>
      <c r="EMD29" s="0"/>
      <c r="EME29" s="0"/>
      <c r="EMF29" s="0"/>
      <c r="EMG29" s="0"/>
      <c r="EMH29" s="0"/>
      <c r="EMI29" s="0"/>
      <c r="EMJ29" s="0"/>
      <c r="EMK29" s="0"/>
      <c r="EML29" s="0"/>
      <c r="EMM29" s="0"/>
      <c r="EMN29" s="0"/>
      <c r="EMO29" s="0"/>
      <c r="EMP29" s="0"/>
      <c r="EMQ29" s="0"/>
      <c r="EMR29" s="0"/>
      <c r="EMS29" s="0"/>
      <c r="EMT29" s="0"/>
      <c r="EMU29" s="0"/>
      <c r="EMV29" s="0"/>
      <c r="EMW29" s="0"/>
      <c r="EMX29" s="0"/>
      <c r="EMY29" s="0"/>
      <c r="EMZ29" s="0"/>
      <c r="ENA29" s="0"/>
      <c r="ENB29" s="0"/>
      <c r="ENC29" s="0"/>
      <c r="END29" s="0"/>
      <c r="ENE29" s="0"/>
      <c r="ENF29" s="0"/>
      <c r="ENG29" s="0"/>
      <c r="ENH29" s="0"/>
      <c r="ENI29" s="0"/>
      <c r="ENJ29" s="0"/>
      <c r="ENK29" s="0"/>
      <c r="ENL29" s="0"/>
      <c r="ENM29" s="0"/>
      <c r="ENN29" s="0"/>
      <c r="ENO29" s="0"/>
      <c r="ENP29" s="0"/>
      <c r="ENQ29" s="0"/>
      <c r="ENR29" s="0"/>
      <c r="ENS29" s="0"/>
      <c r="ENT29" s="0"/>
      <c r="ENU29" s="0"/>
      <c r="ENV29" s="0"/>
      <c r="ENW29" s="0"/>
      <c r="ENX29" s="0"/>
      <c r="ENY29" s="0"/>
      <c r="ENZ29" s="0"/>
      <c r="EOA29" s="0"/>
      <c r="EOB29" s="0"/>
      <c r="EOC29" s="0"/>
      <c r="EOD29" s="0"/>
      <c r="EOE29" s="0"/>
      <c r="EOF29" s="0"/>
      <c r="EOG29" s="0"/>
      <c r="EOH29" s="0"/>
      <c r="EOI29" s="0"/>
      <c r="EOJ29" s="0"/>
      <c r="EOK29" s="0"/>
      <c r="EOL29" s="0"/>
      <c r="EOM29" s="0"/>
      <c r="EON29" s="0"/>
      <c r="EOO29" s="0"/>
      <c r="EOP29" s="0"/>
      <c r="EOQ29" s="0"/>
      <c r="EOR29" s="0"/>
      <c r="EOS29" s="0"/>
      <c r="EOT29" s="0"/>
      <c r="EOU29" s="0"/>
      <c r="EOV29" s="0"/>
      <c r="EOW29" s="0"/>
      <c r="EOX29" s="0"/>
      <c r="EOY29" s="0"/>
      <c r="EOZ29" s="0"/>
      <c r="EPA29" s="0"/>
      <c r="EPB29" s="0"/>
      <c r="EPC29" s="0"/>
      <c r="EPD29" s="0"/>
      <c r="EPE29" s="0"/>
      <c r="EPF29" s="0"/>
      <c r="EPG29" s="0"/>
      <c r="EPH29" s="0"/>
      <c r="EPI29" s="0"/>
      <c r="EPJ29" s="0"/>
      <c r="EPK29" s="0"/>
      <c r="EPL29" s="0"/>
      <c r="EPM29" s="0"/>
      <c r="EPN29" s="0"/>
      <c r="EPO29" s="0"/>
      <c r="EPP29" s="0"/>
      <c r="EPQ29" s="0"/>
      <c r="EPR29" s="0"/>
      <c r="EPS29" s="0"/>
      <c r="EPT29" s="0"/>
      <c r="EPU29" s="0"/>
      <c r="EPV29" s="0"/>
      <c r="EPW29" s="0"/>
      <c r="EPX29" s="0"/>
      <c r="EPY29" s="0"/>
      <c r="EPZ29" s="0"/>
      <c r="EQA29" s="0"/>
      <c r="EQB29" s="0"/>
      <c r="EQC29" s="0"/>
      <c r="EQD29" s="0"/>
      <c r="EQE29" s="0"/>
      <c r="EQF29" s="0"/>
      <c r="EQG29" s="0"/>
      <c r="EQH29" s="0"/>
      <c r="EQI29" s="0"/>
      <c r="EQJ29" s="0"/>
      <c r="EQK29" s="0"/>
      <c r="EQL29" s="0"/>
      <c r="EQM29" s="0"/>
      <c r="EQN29" s="0"/>
      <c r="EQO29" s="0"/>
      <c r="EQP29" s="0"/>
      <c r="EQQ29" s="0"/>
      <c r="EQR29" s="0"/>
      <c r="EQS29" s="0"/>
      <c r="EQT29" s="0"/>
      <c r="EQU29" s="0"/>
      <c r="EQV29" s="0"/>
      <c r="EQW29" s="0"/>
      <c r="EQX29" s="0"/>
      <c r="EQY29" s="0"/>
      <c r="EQZ29" s="0"/>
      <c r="ERA29" s="0"/>
      <c r="ERB29" s="0"/>
      <c r="ERC29" s="0"/>
      <c r="ERD29" s="0"/>
      <c r="ERE29" s="0"/>
      <c r="ERF29" s="0"/>
      <c r="ERG29" s="0"/>
      <c r="ERH29" s="0"/>
      <c r="ERI29" s="0"/>
      <c r="ERJ29" s="0"/>
      <c r="ERK29" s="0"/>
      <c r="ERL29" s="0"/>
      <c r="ERM29" s="0"/>
      <c r="ERN29" s="0"/>
      <c r="ERO29" s="0"/>
      <c r="ERP29" s="0"/>
      <c r="ERQ29" s="0"/>
      <c r="ERR29" s="0"/>
      <c r="ERS29" s="0"/>
      <c r="ERT29" s="0"/>
      <c r="ERU29" s="0"/>
      <c r="ERV29" s="0"/>
      <c r="ERW29" s="0"/>
      <c r="ERX29" s="0"/>
      <c r="ERY29" s="0"/>
      <c r="ERZ29" s="0"/>
      <c r="ESA29" s="0"/>
      <c r="ESB29" s="0"/>
      <c r="ESC29" s="0"/>
      <c r="ESD29" s="0"/>
      <c r="ESE29" s="0"/>
      <c r="ESF29" s="0"/>
      <c r="ESG29" s="0"/>
      <c r="ESH29" s="0"/>
      <c r="ESI29" s="0"/>
      <c r="ESJ29" s="0"/>
      <c r="ESK29" s="0"/>
      <c r="ESL29" s="0"/>
      <c r="ESM29" s="0"/>
      <c r="ESN29" s="0"/>
      <c r="ESO29" s="0"/>
      <c r="ESP29" s="0"/>
      <c r="ESQ29" s="0"/>
      <c r="ESR29" s="0"/>
      <c r="ESS29" s="0"/>
      <c r="EST29" s="0"/>
      <c r="ESU29" s="0"/>
      <c r="ESV29" s="0"/>
      <c r="ESW29" s="0"/>
      <c r="ESX29" s="0"/>
      <c r="ESY29" s="0"/>
      <c r="ESZ29" s="0"/>
      <c r="ETA29" s="0"/>
      <c r="ETB29" s="0"/>
      <c r="ETC29" s="0"/>
      <c r="ETD29" s="0"/>
      <c r="ETE29" s="0"/>
      <c r="ETF29" s="0"/>
      <c r="ETG29" s="0"/>
      <c r="ETH29" s="0"/>
      <c r="ETI29" s="0"/>
      <c r="ETJ29" s="0"/>
      <c r="ETK29" s="0"/>
      <c r="ETL29" s="0"/>
      <c r="ETM29" s="0"/>
      <c r="ETN29" s="0"/>
      <c r="ETO29" s="0"/>
      <c r="ETP29" s="0"/>
      <c r="ETQ29" s="0"/>
      <c r="ETR29" s="0"/>
      <c r="ETS29" s="0"/>
      <c r="ETT29" s="0"/>
      <c r="ETU29" s="0"/>
      <c r="ETV29" s="0"/>
      <c r="ETW29" s="0"/>
      <c r="ETX29" s="0"/>
      <c r="ETY29" s="0"/>
      <c r="ETZ29" s="0"/>
      <c r="EUA29" s="0"/>
      <c r="EUB29" s="0"/>
      <c r="EUC29" s="0"/>
      <c r="EUD29" s="0"/>
      <c r="EUE29" s="0"/>
      <c r="EUF29" s="0"/>
      <c r="EUG29" s="0"/>
      <c r="EUH29" s="0"/>
      <c r="EUI29" s="0"/>
      <c r="EUJ29" s="0"/>
      <c r="EUK29" s="0"/>
      <c r="EUL29" s="0"/>
      <c r="EUM29" s="0"/>
      <c r="EUN29" s="0"/>
      <c r="EUO29" s="0"/>
      <c r="EUP29" s="0"/>
      <c r="EUQ29" s="0"/>
      <c r="EUR29" s="0"/>
      <c r="EUS29" s="0"/>
      <c r="EUT29" s="0"/>
      <c r="EUU29" s="0"/>
      <c r="EUV29" s="0"/>
      <c r="EUW29" s="0"/>
      <c r="EUX29" s="0"/>
      <c r="EUY29" s="0"/>
      <c r="EUZ29" s="0"/>
      <c r="EVA29" s="0"/>
      <c r="EVB29" s="0"/>
      <c r="EVC29" s="0"/>
      <c r="EVD29" s="0"/>
      <c r="EVE29" s="0"/>
      <c r="EVF29" s="0"/>
      <c r="EVG29" s="0"/>
      <c r="EVH29" s="0"/>
      <c r="EVI29" s="0"/>
      <c r="EVJ29" s="0"/>
      <c r="EVK29" s="0"/>
      <c r="EVL29" s="0"/>
      <c r="EVM29" s="0"/>
      <c r="EVN29" s="0"/>
      <c r="EVO29" s="0"/>
      <c r="EVP29" s="0"/>
      <c r="EVQ29" s="0"/>
      <c r="EVR29" s="0"/>
      <c r="EVS29" s="0"/>
      <c r="EVT29" s="0"/>
      <c r="EVU29" s="0"/>
      <c r="EVV29" s="0"/>
      <c r="EVW29" s="0"/>
      <c r="EVX29" s="0"/>
      <c r="EVY29" s="0"/>
      <c r="EVZ29" s="0"/>
      <c r="EWA29" s="0"/>
      <c r="EWB29" s="0"/>
      <c r="EWC29" s="0"/>
      <c r="EWD29" s="0"/>
      <c r="EWE29" s="0"/>
      <c r="EWF29" s="0"/>
      <c r="EWG29" s="0"/>
      <c r="EWH29" s="0"/>
      <c r="EWI29" s="0"/>
      <c r="EWJ29" s="0"/>
      <c r="EWK29" s="0"/>
      <c r="EWL29" s="0"/>
      <c r="EWM29" s="0"/>
      <c r="EWN29" s="0"/>
      <c r="EWO29" s="0"/>
      <c r="EWP29" s="0"/>
      <c r="EWQ29" s="0"/>
      <c r="EWR29" s="0"/>
      <c r="EWS29" s="0"/>
      <c r="EWT29" s="0"/>
      <c r="EWU29" s="0"/>
      <c r="EWV29" s="0"/>
      <c r="EWW29" s="0"/>
      <c r="EWX29" s="0"/>
      <c r="EWY29" s="0"/>
      <c r="EWZ29" s="0"/>
      <c r="EXA29" s="0"/>
      <c r="EXB29" s="0"/>
      <c r="EXC29" s="0"/>
      <c r="EXD29" s="0"/>
      <c r="EXE29" s="0"/>
      <c r="EXF29" s="0"/>
      <c r="EXG29" s="0"/>
      <c r="EXH29" s="0"/>
      <c r="EXI29" s="0"/>
      <c r="EXJ29" s="0"/>
      <c r="EXK29" s="0"/>
      <c r="EXL29" s="0"/>
      <c r="EXM29" s="0"/>
      <c r="EXN29" s="0"/>
      <c r="EXO29" s="0"/>
      <c r="EXP29" s="0"/>
      <c r="EXQ29" s="0"/>
      <c r="EXR29" s="0"/>
      <c r="EXS29" s="0"/>
      <c r="EXT29" s="0"/>
      <c r="EXU29" s="0"/>
      <c r="EXV29" s="0"/>
      <c r="EXW29" s="0"/>
      <c r="EXX29" s="0"/>
      <c r="EXY29" s="0"/>
      <c r="EXZ29" s="0"/>
      <c r="EYA29" s="0"/>
      <c r="EYB29" s="0"/>
      <c r="EYC29" s="0"/>
      <c r="EYD29" s="0"/>
      <c r="EYE29" s="0"/>
      <c r="EYF29" s="0"/>
      <c r="EYG29" s="0"/>
      <c r="EYH29" s="0"/>
      <c r="EYI29" s="0"/>
      <c r="EYJ29" s="0"/>
      <c r="EYK29" s="0"/>
      <c r="EYL29" s="0"/>
      <c r="EYM29" s="0"/>
      <c r="EYN29" s="0"/>
      <c r="EYO29" s="0"/>
      <c r="EYP29" s="0"/>
      <c r="EYQ29" s="0"/>
      <c r="EYR29" s="0"/>
      <c r="EYS29" s="0"/>
      <c r="EYT29" s="0"/>
      <c r="EYU29" s="0"/>
      <c r="EYV29" s="0"/>
      <c r="EYW29" s="0"/>
      <c r="EYX29" s="0"/>
      <c r="EYY29" s="0"/>
      <c r="EYZ29" s="0"/>
      <c r="EZA29" s="0"/>
      <c r="EZB29" s="0"/>
      <c r="EZC29" s="0"/>
      <c r="EZD29" s="0"/>
      <c r="EZE29" s="0"/>
      <c r="EZF29" s="0"/>
      <c r="EZG29" s="0"/>
      <c r="EZH29" s="0"/>
      <c r="EZI29" s="0"/>
      <c r="EZJ29" s="0"/>
      <c r="EZK29" s="0"/>
      <c r="EZL29" s="0"/>
      <c r="EZM29" s="0"/>
      <c r="EZN29" s="0"/>
      <c r="EZO29" s="0"/>
      <c r="EZP29" s="0"/>
      <c r="EZQ29" s="0"/>
      <c r="EZR29" s="0"/>
      <c r="EZS29" s="0"/>
      <c r="EZT29" s="0"/>
      <c r="EZU29" s="0"/>
      <c r="EZV29" s="0"/>
      <c r="EZW29" s="0"/>
      <c r="EZX29" s="0"/>
      <c r="EZY29" s="0"/>
      <c r="EZZ29" s="0"/>
      <c r="FAA29" s="0"/>
      <c r="FAB29" s="0"/>
      <c r="FAC29" s="0"/>
      <c r="FAD29" s="0"/>
      <c r="FAE29" s="0"/>
      <c r="FAF29" s="0"/>
      <c r="FAG29" s="0"/>
      <c r="FAH29" s="0"/>
      <c r="FAI29" s="0"/>
      <c r="FAJ29" s="0"/>
      <c r="FAK29" s="0"/>
      <c r="FAL29" s="0"/>
      <c r="FAM29" s="0"/>
      <c r="FAN29" s="0"/>
      <c r="FAO29" s="0"/>
      <c r="FAP29" s="0"/>
      <c r="FAQ29" s="0"/>
      <c r="FAR29" s="0"/>
      <c r="FAS29" s="0"/>
      <c r="FAT29" s="0"/>
      <c r="FAU29" s="0"/>
      <c r="FAV29" s="0"/>
      <c r="FAW29" s="0"/>
      <c r="FAX29" s="0"/>
      <c r="FAY29" s="0"/>
      <c r="FAZ29" s="0"/>
      <c r="FBA29" s="0"/>
      <c r="FBB29" s="0"/>
      <c r="FBC29" s="0"/>
      <c r="FBD29" s="0"/>
      <c r="FBE29" s="0"/>
      <c r="FBF29" s="0"/>
      <c r="FBG29" s="0"/>
      <c r="FBH29" s="0"/>
      <c r="FBI29" s="0"/>
      <c r="FBJ29" s="0"/>
      <c r="FBK29" s="0"/>
      <c r="FBL29" s="0"/>
      <c r="FBM29" s="0"/>
      <c r="FBN29" s="0"/>
      <c r="FBO29" s="0"/>
      <c r="FBP29" s="0"/>
      <c r="FBQ29" s="0"/>
      <c r="FBR29" s="0"/>
      <c r="FBS29" s="0"/>
      <c r="FBT29" s="0"/>
      <c r="FBU29" s="0"/>
      <c r="FBV29" s="0"/>
      <c r="FBW29" s="0"/>
      <c r="FBX29" s="0"/>
      <c r="FBY29" s="0"/>
      <c r="FBZ29" s="0"/>
      <c r="FCA29" s="0"/>
      <c r="FCB29" s="0"/>
      <c r="FCC29" s="0"/>
      <c r="FCD29" s="0"/>
      <c r="FCE29" s="0"/>
      <c r="FCF29" s="0"/>
      <c r="FCG29" s="0"/>
      <c r="FCH29" s="0"/>
      <c r="FCI29" s="0"/>
      <c r="FCJ29" s="0"/>
      <c r="FCK29" s="0"/>
      <c r="FCL29" s="0"/>
      <c r="FCM29" s="0"/>
      <c r="FCN29" s="0"/>
      <c r="FCO29" s="0"/>
      <c r="FCP29" s="0"/>
      <c r="FCQ29" s="0"/>
      <c r="FCR29" s="0"/>
      <c r="FCS29" s="0"/>
      <c r="FCT29" s="0"/>
      <c r="FCU29" s="0"/>
      <c r="FCV29" s="0"/>
      <c r="FCW29" s="0"/>
      <c r="FCX29" s="0"/>
      <c r="FCY29" s="0"/>
      <c r="FCZ29" s="0"/>
      <c r="FDA29" s="0"/>
      <c r="FDB29" s="0"/>
      <c r="FDC29" s="0"/>
      <c r="FDD29" s="0"/>
      <c r="FDE29" s="0"/>
      <c r="FDF29" s="0"/>
      <c r="FDG29" s="0"/>
      <c r="FDH29" s="0"/>
      <c r="FDI29" s="0"/>
      <c r="FDJ29" s="0"/>
      <c r="FDK29" s="0"/>
      <c r="FDL29" s="0"/>
      <c r="FDM29" s="0"/>
      <c r="FDN29" s="0"/>
      <c r="FDO29" s="0"/>
      <c r="FDP29" s="0"/>
      <c r="FDQ29" s="0"/>
      <c r="FDR29" s="0"/>
      <c r="FDS29" s="0"/>
      <c r="FDT29" s="0"/>
      <c r="FDU29" s="0"/>
      <c r="FDV29" s="0"/>
      <c r="FDW29" s="0"/>
      <c r="FDX29" s="0"/>
      <c r="FDY29" s="0"/>
      <c r="FDZ29" s="0"/>
      <c r="FEA29" s="0"/>
      <c r="FEB29" s="0"/>
      <c r="FEC29" s="0"/>
      <c r="FED29" s="0"/>
      <c r="FEE29" s="0"/>
      <c r="FEF29" s="0"/>
      <c r="FEG29" s="0"/>
      <c r="FEH29" s="0"/>
      <c r="FEI29" s="0"/>
      <c r="FEJ29" s="0"/>
      <c r="FEK29" s="0"/>
      <c r="FEL29" s="0"/>
      <c r="FEM29" s="0"/>
      <c r="FEN29" s="0"/>
      <c r="FEO29" s="0"/>
      <c r="FEP29" s="0"/>
      <c r="FEQ29" s="0"/>
      <c r="FER29" s="0"/>
      <c r="FES29" s="0"/>
      <c r="FET29" s="0"/>
      <c r="FEU29" s="0"/>
      <c r="FEV29" s="0"/>
      <c r="FEW29" s="0"/>
      <c r="FEX29" s="0"/>
      <c r="FEY29" s="0"/>
      <c r="FEZ29" s="0"/>
      <c r="FFA29" s="0"/>
      <c r="FFB29" s="0"/>
      <c r="FFC29" s="0"/>
      <c r="FFD29" s="0"/>
      <c r="FFE29" s="0"/>
      <c r="FFF29" s="0"/>
      <c r="FFG29" s="0"/>
      <c r="FFH29" s="0"/>
      <c r="FFI29" s="0"/>
      <c r="FFJ29" s="0"/>
      <c r="FFK29" s="0"/>
      <c r="FFL29" s="0"/>
      <c r="FFM29" s="0"/>
      <c r="FFN29" s="0"/>
      <c r="FFO29" s="0"/>
      <c r="FFP29" s="0"/>
      <c r="FFQ29" s="0"/>
      <c r="FFR29" s="0"/>
      <c r="FFS29" s="0"/>
      <c r="FFT29" s="0"/>
      <c r="FFU29" s="0"/>
      <c r="FFV29" s="0"/>
      <c r="FFW29" s="0"/>
      <c r="FFX29" s="0"/>
      <c r="FFY29" s="0"/>
      <c r="FFZ29" s="0"/>
      <c r="FGA29" s="0"/>
      <c r="FGB29" s="0"/>
      <c r="FGC29" s="0"/>
      <c r="FGD29" s="0"/>
      <c r="FGE29" s="0"/>
      <c r="FGF29" s="0"/>
      <c r="FGG29" s="0"/>
      <c r="FGH29" s="0"/>
      <c r="FGI29" s="0"/>
      <c r="FGJ29" s="0"/>
      <c r="FGK29" s="0"/>
      <c r="FGL29" s="0"/>
      <c r="FGM29" s="0"/>
      <c r="FGN29" s="0"/>
      <c r="FGO29" s="0"/>
      <c r="FGP29" s="0"/>
      <c r="FGQ29" s="0"/>
      <c r="FGR29" s="0"/>
      <c r="FGS29" s="0"/>
      <c r="FGT29" s="0"/>
      <c r="FGU29" s="0"/>
      <c r="FGV29" s="0"/>
      <c r="FGW29" s="0"/>
      <c r="FGX29" s="0"/>
      <c r="FGY29" s="0"/>
      <c r="FGZ29" s="0"/>
      <c r="FHA29" s="0"/>
      <c r="FHB29" s="0"/>
      <c r="FHC29" s="0"/>
      <c r="FHD29" s="0"/>
      <c r="FHE29" s="0"/>
      <c r="FHF29" s="0"/>
      <c r="FHG29" s="0"/>
      <c r="FHH29" s="0"/>
      <c r="FHI29" s="0"/>
      <c r="FHJ29" s="0"/>
      <c r="FHK29" s="0"/>
      <c r="FHL29" s="0"/>
      <c r="FHM29" s="0"/>
      <c r="FHN29" s="0"/>
      <c r="FHO29" s="0"/>
      <c r="FHP29" s="0"/>
      <c r="FHQ29" s="0"/>
      <c r="FHR29" s="0"/>
      <c r="FHS29" s="0"/>
      <c r="FHT29" s="0"/>
      <c r="FHU29" s="0"/>
      <c r="FHV29" s="0"/>
      <c r="FHW29" s="0"/>
      <c r="FHX29" s="0"/>
      <c r="FHY29" s="0"/>
      <c r="FHZ29" s="0"/>
      <c r="FIA29" s="0"/>
      <c r="FIB29" s="0"/>
      <c r="FIC29" s="0"/>
      <c r="FID29" s="0"/>
      <c r="FIE29" s="0"/>
      <c r="FIF29" s="0"/>
      <c r="FIG29" s="0"/>
      <c r="FIH29" s="0"/>
      <c r="FII29" s="0"/>
      <c r="FIJ29" s="0"/>
      <c r="FIK29" s="0"/>
      <c r="FIL29" s="0"/>
      <c r="FIM29" s="0"/>
      <c r="FIN29" s="0"/>
      <c r="FIO29" s="0"/>
      <c r="FIP29" s="0"/>
      <c r="FIQ29" s="0"/>
      <c r="FIR29" s="0"/>
      <c r="FIS29" s="0"/>
      <c r="FIT29" s="0"/>
      <c r="FIU29" s="0"/>
      <c r="FIV29" s="0"/>
      <c r="FIW29" s="0"/>
      <c r="FIX29" s="0"/>
      <c r="FIY29" s="0"/>
      <c r="FIZ29" s="0"/>
      <c r="FJA29" s="0"/>
      <c r="FJB29" s="0"/>
      <c r="FJC29" s="0"/>
      <c r="FJD29" s="0"/>
      <c r="FJE29" s="0"/>
      <c r="FJF29" s="0"/>
      <c r="FJG29" s="0"/>
      <c r="FJH29" s="0"/>
      <c r="FJI29" s="0"/>
      <c r="FJJ29" s="0"/>
      <c r="FJK29" s="0"/>
      <c r="FJL29" s="0"/>
      <c r="FJM29" s="0"/>
      <c r="FJN29" s="0"/>
      <c r="FJO29" s="0"/>
      <c r="FJP29" s="0"/>
      <c r="FJQ29" s="0"/>
      <c r="FJR29" s="0"/>
      <c r="FJS29" s="0"/>
      <c r="FJT29" s="0"/>
      <c r="FJU29" s="0"/>
      <c r="FJV29" s="0"/>
      <c r="FJW29" s="0"/>
      <c r="FJX29" s="0"/>
      <c r="FJY29" s="0"/>
      <c r="FJZ29" s="0"/>
      <c r="FKA29" s="0"/>
      <c r="FKB29" s="0"/>
      <c r="FKC29" s="0"/>
      <c r="FKD29" s="0"/>
      <c r="FKE29" s="0"/>
      <c r="FKF29" s="0"/>
      <c r="FKG29" s="0"/>
      <c r="FKH29" s="0"/>
      <c r="FKI29" s="0"/>
      <c r="FKJ29" s="0"/>
      <c r="FKK29" s="0"/>
      <c r="FKL29" s="0"/>
      <c r="FKM29" s="0"/>
      <c r="FKN29" s="0"/>
      <c r="FKO29" s="0"/>
      <c r="FKP29" s="0"/>
      <c r="FKQ29" s="0"/>
      <c r="FKR29" s="0"/>
      <c r="FKS29" s="0"/>
      <c r="FKT29" s="0"/>
      <c r="FKU29" s="0"/>
      <c r="FKV29" s="0"/>
      <c r="FKW29" s="0"/>
      <c r="FKX29" s="0"/>
      <c r="FKY29" s="0"/>
      <c r="FKZ29" s="0"/>
      <c r="FLA29" s="0"/>
      <c r="FLB29" s="0"/>
      <c r="FLC29" s="0"/>
      <c r="FLD29" s="0"/>
      <c r="FLE29" s="0"/>
      <c r="FLF29" s="0"/>
      <c r="FLG29" s="0"/>
      <c r="FLH29" s="0"/>
      <c r="FLI29" s="0"/>
      <c r="FLJ29" s="0"/>
      <c r="FLK29" s="0"/>
      <c r="FLL29" s="0"/>
      <c r="FLM29" s="0"/>
      <c r="FLN29" s="0"/>
      <c r="FLO29" s="0"/>
      <c r="FLP29" s="0"/>
      <c r="FLQ29" s="0"/>
      <c r="FLR29" s="0"/>
      <c r="FLS29" s="0"/>
      <c r="FLT29" s="0"/>
      <c r="FLU29" s="0"/>
      <c r="FLV29" s="0"/>
      <c r="FLW29" s="0"/>
      <c r="FLX29" s="0"/>
      <c r="FLY29" s="0"/>
      <c r="FLZ29" s="0"/>
      <c r="FMA29" s="0"/>
      <c r="FMB29" s="0"/>
      <c r="FMC29" s="0"/>
      <c r="FMD29" s="0"/>
      <c r="FME29" s="0"/>
      <c r="FMF29" s="0"/>
      <c r="FMG29" s="0"/>
      <c r="FMH29" s="0"/>
      <c r="FMI29" s="0"/>
      <c r="FMJ29" s="0"/>
      <c r="FMK29" s="0"/>
      <c r="FML29" s="0"/>
      <c r="FMM29" s="0"/>
      <c r="FMN29" s="0"/>
      <c r="FMO29" s="0"/>
      <c r="FMP29" s="0"/>
      <c r="FMQ29" s="0"/>
      <c r="FMR29" s="0"/>
      <c r="FMS29" s="0"/>
      <c r="FMT29" s="0"/>
      <c r="FMU29" s="0"/>
      <c r="FMV29" s="0"/>
      <c r="FMW29" s="0"/>
      <c r="FMX29" s="0"/>
      <c r="FMY29" s="0"/>
      <c r="FMZ29" s="0"/>
      <c r="FNA29" s="0"/>
      <c r="FNB29" s="0"/>
      <c r="FNC29" s="0"/>
      <c r="FND29" s="0"/>
      <c r="FNE29" s="0"/>
      <c r="FNF29" s="0"/>
      <c r="FNG29" s="0"/>
      <c r="FNH29" s="0"/>
      <c r="FNI29" s="0"/>
      <c r="FNJ29" s="0"/>
      <c r="FNK29" s="0"/>
      <c r="FNL29" s="0"/>
      <c r="FNM29" s="0"/>
      <c r="FNN29" s="0"/>
      <c r="FNO29" s="0"/>
      <c r="FNP29" s="0"/>
      <c r="FNQ29" s="0"/>
      <c r="FNR29" s="0"/>
      <c r="FNS29" s="0"/>
      <c r="FNT29" s="0"/>
      <c r="FNU29" s="0"/>
      <c r="FNV29" s="0"/>
      <c r="FNW29" s="0"/>
      <c r="FNX29" s="0"/>
      <c r="FNY29" s="0"/>
      <c r="FNZ29" s="0"/>
      <c r="FOA29" s="0"/>
      <c r="FOB29" s="0"/>
      <c r="FOC29" s="0"/>
      <c r="FOD29" s="0"/>
      <c r="FOE29" s="0"/>
      <c r="FOF29" s="0"/>
      <c r="FOG29" s="0"/>
      <c r="FOH29" s="0"/>
      <c r="FOI29" s="0"/>
      <c r="FOJ29" s="0"/>
      <c r="FOK29" s="0"/>
      <c r="FOL29" s="0"/>
      <c r="FOM29" s="0"/>
      <c r="FON29" s="0"/>
      <c r="FOO29" s="0"/>
      <c r="FOP29" s="0"/>
      <c r="FOQ29" s="0"/>
      <c r="FOR29" s="0"/>
      <c r="FOS29" s="0"/>
      <c r="FOT29" s="0"/>
      <c r="FOU29" s="0"/>
      <c r="FOV29" s="0"/>
      <c r="FOW29" s="0"/>
      <c r="FOX29" s="0"/>
      <c r="FOY29" s="0"/>
      <c r="FOZ29" s="0"/>
      <c r="FPA29" s="0"/>
      <c r="FPB29" s="0"/>
      <c r="FPC29" s="0"/>
      <c r="FPD29" s="0"/>
      <c r="FPE29" s="0"/>
      <c r="FPF29" s="0"/>
      <c r="FPG29" s="0"/>
      <c r="FPH29" s="0"/>
      <c r="FPI29" s="0"/>
      <c r="FPJ29" s="0"/>
      <c r="FPK29" s="0"/>
      <c r="FPL29" s="0"/>
      <c r="FPM29" s="0"/>
      <c r="FPN29" s="0"/>
      <c r="FPO29" s="0"/>
      <c r="FPP29" s="0"/>
      <c r="FPQ29" s="0"/>
      <c r="FPR29" s="0"/>
      <c r="FPS29" s="0"/>
      <c r="FPT29" s="0"/>
      <c r="FPU29" s="0"/>
      <c r="FPV29" s="0"/>
      <c r="FPW29" s="0"/>
      <c r="FPX29" s="0"/>
      <c r="FPY29" s="0"/>
      <c r="FPZ29" s="0"/>
      <c r="FQA29" s="0"/>
      <c r="FQB29" s="0"/>
      <c r="FQC29" s="0"/>
      <c r="FQD29" s="0"/>
      <c r="FQE29" s="0"/>
      <c r="FQF29" s="0"/>
      <c r="FQG29" s="0"/>
      <c r="FQH29" s="0"/>
      <c r="FQI29" s="0"/>
      <c r="FQJ29" s="0"/>
      <c r="FQK29" s="0"/>
      <c r="FQL29" s="0"/>
      <c r="FQM29" s="0"/>
      <c r="FQN29" s="0"/>
      <c r="FQO29" s="0"/>
      <c r="FQP29" s="0"/>
      <c r="FQQ29" s="0"/>
      <c r="FQR29" s="0"/>
      <c r="FQS29" s="0"/>
      <c r="FQT29" s="0"/>
      <c r="FQU29" s="0"/>
      <c r="FQV29" s="0"/>
      <c r="FQW29" s="0"/>
      <c r="FQX29" s="0"/>
      <c r="FQY29" s="0"/>
      <c r="FQZ29" s="0"/>
      <c r="FRA29" s="0"/>
      <c r="FRB29" s="0"/>
      <c r="FRC29" s="0"/>
      <c r="FRD29" s="0"/>
      <c r="FRE29" s="0"/>
      <c r="FRF29" s="0"/>
      <c r="FRG29" s="0"/>
      <c r="FRH29" s="0"/>
      <c r="FRI29" s="0"/>
      <c r="FRJ29" s="0"/>
      <c r="FRK29" s="0"/>
      <c r="FRL29" s="0"/>
      <c r="FRM29" s="0"/>
      <c r="FRN29" s="0"/>
      <c r="FRO29" s="0"/>
      <c r="FRP29" s="0"/>
      <c r="FRQ29" s="0"/>
      <c r="FRR29" s="0"/>
      <c r="FRS29" s="0"/>
      <c r="FRT29" s="0"/>
      <c r="FRU29" s="0"/>
      <c r="FRV29" s="0"/>
      <c r="FRW29" s="0"/>
      <c r="FRX29" s="0"/>
      <c r="FRY29" s="0"/>
      <c r="FRZ29" s="0"/>
      <c r="FSA29" s="0"/>
      <c r="FSB29" s="0"/>
      <c r="FSC29" s="0"/>
      <c r="FSD29" s="0"/>
      <c r="FSE29" s="0"/>
      <c r="FSF29" s="0"/>
      <c r="FSG29" s="0"/>
      <c r="FSH29" s="0"/>
      <c r="FSI29" s="0"/>
      <c r="FSJ29" s="0"/>
      <c r="FSK29" s="0"/>
      <c r="FSL29" s="0"/>
      <c r="FSM29" s="0"/>
      <c r="FSN29" s="0"/>
      <c r="FSO29" s="0"/>
      <c r="FSP29" s="0"/>
      <c r="FSQ29" s="0"/>
      <c r="FSR29" s="0"/>
      <c r="FSS29" s="0"/>
      <c r="FST29" s="0"/>
      <c r="FSU29" s="0"/>
      <c r="FSV29" s="0"/>
      <c r="FSW29" s="0"/>
      <c r="FSX29" s="0"/>
      <c r="FSY29" s="0"/>
      <c r="FSZ29" s="0"/>
      <c r="FTA29" s="0"/>
      <c r="FTB29" s="0"/>
      <c r="FTC29" s="0"/>
      <c r="FTD29" s="0"/>
      <c r="FTE29" s="0"/>
      <c r="FTF29" s="0"/>
      <c r="FTG29" s="0"/>
      <c r="FTH29" s="0"/>
      <c r="FTI29" s="0"/>
      <c r="FTJ29" s="0"/>
      <c r="FTK29" s="0"/>
      <c r="FTL29" s="0"/>
      <c r="FTM29" s="0"/>
      <c r="FTN29" s="0"/>
      <c r="FTO29" s="0"/>
      <c r="FTP29" s="0"/>
      <c r="FTQ29" s="0"/>
      <c r="FTR29" s="0"/>
      <c r="FTS29" s="0"/>
      <c r="FTT29" s="0"/>
      <c r="FTU29" s="0"/>
      <c r="FTV29" s="0"/>
      <c r="FTW29" s="0"/>
      <c r="FTX29" s="0"/>
      <c r="FTY29" s="0"/>
      <c r="FTZ29" s="0"/>
      <c r="FUA29" s="0"/>
      <c r="FUB29" s="0"/>
      <c r="FUC29" s="0"/>
      <c r="FUD29" s="0"/>
      <c r="FUE29" s="0"/>
      <c r="FUF29" s="0"/>
      <c r="FUG29" s="0"/>
      <c r="FUH29" s="0"/>
      <c r="FUI29" s="0"/>
      <c r="FUJ29" s="0"/>
      <c r="FUK29" s="0"/>
      <c r="FUL29" s="0"/>
      <c r="FUM29" s="0"/>
      <c r="FUN29" s="0"/>
      <c r="FUO29" s="0"/>
      <c r="FUP29" s="0"/>
      <c r="FUQ29" s="0"/>
      <c r="FUR29" s="0"/>
      <c r="FUS29" s="0"/>
      <c r="FUT29" s="0"/>
      <c r="FUU29" s="0"/>
      <c r="FUV29" s="0"/>
      <c r="FUW29" s="0"/>
      <c r="FUX29" s="0"/>
      <c r="FUY29" s="0"/>
      <c r="FUZ29" s="0"/>
      <c r="FVA29" s="0"/>
      <c r="FVB29" s="0"/>
      <c r="FVC29" s="0"/>
      <c r="FVD29" s="0"/>
      <c r="FVE29" s="0"/>
      <c r="FVF29" s="0"/>
      <c r="FVG29" s="0"/>
      <c r="FVH29" s="0"/>
      <c r="FVI29" s="0"/>
      <c r="FVJ29" s="0"/>
      <c r="FVK29" s="0"/>
      <c r="FVL29" s="0"/>
      <c r="FVM29" s="0"/>
      <c r="FVN29" s="0"/>
      <c r="FVO29" s="0"/>
      <c r="FVP29" s="0"/>
      <c r="FVQ29" s="0"/>
      <c r="FVR29" s="0"/>
      <c r="FVS29" s="0"/>
      <c r="FVT29" s="0"/>
      <c r="FVU29" s="0"/>
      <c r="FVV29" s="0"/>
      <c r="FVW29" s="0"/>
      <c r="FVX29" s="0"/>
      <c r="FVY29" s="0"/>
      <c r="FVZ29" s="0"/>
      <c r="FWA29" s="0"/>
      <c r="FWB29" s="0"/>
      <c r="FWC29" s="0"/>
      <c r="FWD29" s="0"/>
      <c r="FWE29" s="0"/>
      <c r="FWF29" s="0"/>
      <c r="FWG29" s="0"/>
      <c r="FWH29" s="0"/>
      <c r="FWI29" s="0"/>
      <c r="FWJ29" s="0"/>
      <c r="FWK29" s="0"/>
      <c r="FWL29" s="0"/>
      <c r="FWM29" s="0"/>
      <c r="FWN29" s="0"/>
      <c r="FWO29" s="0"/>
      <c r="FWP29" s="0"/>
      <c r="FWQ29" s="0"/>
      <c r="FWR29" s="0"/>
      <c r="FWS29" s="0"/>
      <c r="FWT29" s="0"/>
      <c r="FWU29" s="0"/>
      <c r="FWV29" s="0"/>
      <c r="FWW29" s="0"/>
      <c r="FWX29" s="0"/>
      <c r="FWY29" s="0"/>
      <c r="FWZ29" s="0"/>
      <c r="FXA29" s="0"/>
      <c r="FXB29" s="0"/>
      <c r="FXC29" s="0"/>
      <c r="FXD29" s="0"/>
      <c r="FXE29" s="0"/>
      <c r="FXF29" s="0"/>
      <c r="FXG29" s="0"/>
      <c r="FXH29" s="0"/>
      <c r="FXI29" s="0"/>
      <c r="FXJ29" s="0"/>
      <c r="FXK29" s="0"/>
      <c r="FXL29" s="0"/>
      <c r="FXM29" s="0"/>
      <c r="FXN29" s="0"/>
      <c r="FXO29" s="0"/>
      <c r="FXP29" s="0"/>
      <c r="FXQ29" s="0"/>
      <c r="FXR29" s="0"/>
      <c r="FXS29" s="0"/>
      <c r="FXT29" s="0"/>
      <c r="FXU29" s="0"/>
      <c r="FXV29" s="0"/>
      <c r="FXW29" s="0"/>
      <c r="FXX29" s="0"/>
      <c r="FXY29" s="0"/>
      <c r="FXZ29" s="0"/>
      <c r="FYA29" s="0"/>
      <c r="FYB29" s="0"/>
      <c r="FYC29" s="0"/>
      <c r="FYD29" s="0"/>
      <c r="FYE29" s="0"/>
      <c r="FYF29" s="0"/>
      <c r="FYG29" s="0"/>
      <c r="FYH29" s="0"/>
      <c r="FYI29" s="0"/>
      <c r="FYJ29" s="0"/>
      <c r="FYK29" s="0"/>
      <c r="FYL29" s="0"/>
      <c r="FYM29" s="0"/>
      <c r="FYN29" s="0"/>
      <c r="FYO29" s="0"/>
      <c r="FYP29" s="0"/>
      <c r="FYQ29" s="0"/>
      <c r="FYR29" s="0"/>
      <c r="FYS29" s="0"/>
      <c r="FYT29" s="0"/>
      <c r="FYU29" s="0"/>
      <c r="FYV29" s="0"/>
      <c r="FYW29" s="0"/>
      <c r="FYX29" s="0"/>
      <c r="FYY29" s="0"/>
      <c r="FYZ29" s="0"/>
      <c r="FZA29" s="0"/>
      <c r="FZB29" s="0"/>
      <c r="FZC29" s="0"/>
      <c r="FZD29" s="0"/>
      <c r="FZE29" s="0"/>
      <c r="FZF29" s="0"/>
      <c r="FZG29" s="0"/>
      <c r="FZH29" s="0"/>
      <c r="FZI29" s="0"/>
      <c r="FZJ29" s="0"/>
      <c r="FZK29" s="0"/>
      <c r="FZL29" s="0"/>
      <c r="FZM29" s="0"/>
      <c r="FZN29" s="0"/>
      <c r="FZO29" s="0"/>
      <c r="FZP29" s="0"/>
      <c r="FZQ29" s="0"/>
      <c r="FZR29" s="0"/>
      <c r="FZS29" s="0"/>
      <c r="FZT29" s="0"/>
      <c r="FZU29" s="0"/>
      <c r="FZV29" s="0"/>
      <c r="FZW29" s="0"/>
      <c r="FZX29" s="0"/>
      <c r="FZY29" s="0"/>
      <c r="FZZ29" s="0"/>
      <c r="GAA29" s="0"/>
      <c r="GAB29" s="0"/>
      <c r="GAC29" s="0"/>
      <c r="GAD29" s="0"/>
      <c r="GAE29" s="0"/>
      <c r="GAF29" s="0"/>
      <c r="GAG29" s="0"/>
      <c r="GAH29" s="0"/>
      <c r="GAI29" s="0"/>
      <c r="GAJ29" s="0"/>
      <c r="GAK29" s="0"/>
      <c r="GAL29" s="0"/>
      <c r="GAM29" s="0"/>
      <c r="GAN29" s="0"/>
      <c r="GAO29" s="0"/>
      <c r="GAP29" s="0"/>
      <c r="GAQ29" s="0"/>
      <c r="GAR29" s="0"/>
      <c r="GAS29" s="0"/>
      <c r="GAT29" s="0"/>
      <c r="GAU29" s="0"/>
      <c r="GAV29" s="0"/>
      <c r="GAW29" s="0"/>
      <c r="GAX29" s="0"/>
      <c r="GAY29" s="0"/>
      <c r="GAZ29" s="0"/>
      <c r="GBA29" s="0"/>
      <c r="GBB29" s="0"/>
      <c r="GBC29" s="0"/>
      <c r="GBD29" s="0"/>
      <c r="GBE29" s="0"/>
      <c r="GBF29" s="0"/>
      <c r="GBG29" s="0"/>
      <c r="GBH29" s="0"/>
      <c r="GBI29" s="0"/>
      <c r="GBJ29" s="0"/>
      <c r="GBK29" s="0"/>
      <c r="GBL29" s="0"/>
      <c r="GBM29" s="0"/>
      <c r="GBN29" s="0"/>
      <c r="GBO29" s="0"/>
      <c r="GBP29" s="0"/>
      <c r="GBQ29" s="0"/>
      <c r="GBR29" s="0"/>
      <c r="GBS29" s="0"/>
      <c r="GBT29" s="0"/>
      <c r="GBU29" s="0"/>
      <c r="GBV29" s="0"/>
      <c r="GBW29" s="0"/>
      <c r="GBX29" s="0"/>
      <c r="GBY29" s="0"/>
      <c r="GBZ29" s="0"/>
      <c r="GCA29" s="0"/>
      <c r="GCB29" s="0"/>
      <c r="GCC29" s="0"/>
      <c r="GCD29" s="0"/>
      <c r="GCE29" s="0"/>
      <c r="GCF29" s="0"/>
      <c r="GCG29" s="0"/>
      <c r="GCH29" s="0"/>
      <c r="GCI29" s="0"/>
      <c r="GCJ29" s="0"/>
      <c r="GCK29" s="0"/>
      <c r="GCL29" s="0"/>
      <c r="GCM29" s="0"/>
      <c r="GCN29" s="0"/>
      <c r="GCO29" s="0"/>
      <c r="GCP29" s="0"/>
      <c r="GCQ29" s="0"/>
      <c r="GCR29" s="0"/>
      <c r="GCS29" s="0"/>
      <c r="GCT29" s="0"/>
      <c r="GCU29" s="0"/>
      <c r="GCV29" s="0"/>
      <c r="GCW29" s="0"/>
      <c r="GCX29" s="0"/>
      <c r="GCY29" s="0"/>
      <c r="GCZ29" s="0"/>
      <c r="GDA29" s="0"/>
      <c r="GDB29" s="0"/>
      <c r="GDC29" s="0"/>
      <c r="GDD29" s="0"/>
      <c r="GDE29" s="0"/>
      <c r="GDF29" s="0"/>
      <c r="GDG29" s="0"/>
      <c r="GDH29" s="0"/>
      <c r="GDI29" s="0"/>
      <c r="GDJ29" s="0"/>
      <c r="GDK29" s="0"/>
      <c r="GDL29" s="0"/>
      <c r="GDM29" s="0"/>
      <c r="GDN29" s="0"/>
      <c r="GDO29" s="0"/>
      <c r="GDP29" s="0"/>
      <c r="GDQ29" s="0"/>
      <c r="GDR29" s="0"/>
      <c r="GDS29" s="0"/>
      <c r="GDT29" s="0"/>
      <c r="GDU29" s="0"/>
      <c r="GDV29" s="0"/>
      <c r="GDW29" s="0"/>
      <c r="GDX29" s="0"/>
      <c r="GDY29" s="0"/>
      <c r="GDZ29" s="0"/>
      <c r="GEA29" s="0"/>
      <c r="GEB29" s="0"/>
      <c r="GEC29" s="0"/>
      <c r="GED29" s="0"/>
      <c r="GEE29" s="0"/>
      <c r="GEF29" s="0"/>
      <c r="GEG29" s="0"/>
      <c r="GEH29" s="0"/>
      <c r="GEI29" s="0"/>
      <c r="GEJ29" s="0"/>
      <c r="GEK29" s="0"/>
      <c r="GEL29" s="0"/>
      <c r="GEM29" s="0"/>
      <c r="GEN29" s="0"/>
      <c r="GEO29" s="0"/>
      <c r="GEP29" s="0"/>
      <c r="GEQ29" s="0"/>
      <c r="GER29" s="0"/>
      <c r="GES29" s="0"/>
      <c r="GET29" s="0"/>
      <c r="GEU29" s="0"/>
      <c r="GEV29" s="0"/>
      <c r="GEW29" s="0"/>
      <c r="GEX29" s="0"/>
      <c r="GEY29" s="0"/>
      <c r="GEZ29" s="0"/>
      <c r="GFA29" s="0"/>
      <c r="GFB29" s="0"/>
      <c r="GFC29" s="0"/>
      <c r="GFD29" s="0"/>
      <c r="GFE29" s="0"/>
      <c r="GFF29" s="0"/>
      <c r="GFG29" s="0"/>
      <c r="GFH29" s="0"/>
      <c r="GFI29" s="0"/>
      <c r="GFJ29" s="0"/>
      <c r="GFK29" s="0"/>
      <c r="GFL29" s="0"/>
      <c r="GFM29" s="0"/>
      <c r="GFN29" s="0"/>
      <c r="GFO29" s="0"/>
      <c r="GFP29" s="0"/>
      <c r="GFQ29" s="0"/>
      <c r="GFR29" s="0"/>
      <c r="GFS29" s="0"/>
      <c r="GFT29" s="0"/>
      <c r="GFU29" s="0"/>
      <c r="GFV29" s="0"/>
      <c r="GFW29" s="0"/>
      <c r="GFX29" s="0"/>
      <c r="GFY29" s="0"/>
      <c r="GFZ29" s="0"/>
      <c r="GGA29" s="0"/>
      <c r="GGB29" s="0"/>
      <c r="GGC29" s="0"/>
      <c r="GGD29" s="0"/>
      <c r="GGE29" s="0"/>
      <c r="GGF29" s="0"/>
      <c r="GGG29" s="0"/>
      <c r="GGH29" s="0"/>
      <c r="GGI29" s="0"/>
      <c r="GGJ29" s="0"/>
      <c r="GGK29" s="0"/>
      <c r="GGL29" s="0"/>
      <c r="GGM29" s="0"/>
      <c r="GGN29" s="0"/>
      <c r="GGO29" s="0"/>
      <c r="GGP29" s="0"/>
      <c r="GGQ29" s="0"/>
      <c r="GGR29" s="0"/>
      <c r="GGS29" s="0"/>
      <c r="GGT29" s="0"/>
      <c r="GGU29" s="0"/>
      <c r="GGV29" s="0"/>
      <c r="GGW29" s="0"/>
      <c r="GGX29" s="0"/>
      <c r="GGY29" s="0"/>
      <c r="GGZ29" s="0"/>
      <c r="GHA29" s="0"/>
      <c r="GHB29" s="0"/>
      <c r="GHC29" s="0"/>
      <c r="GHD29" s="0"/>
      <c r="GHE29" s="0"/>
      <c r="GHF29" s="0"/>
      <c r="GHG29" s="0"/>
      <c r="GHH29" s="0"/>
      <c r="GHI29" s="0"/>
      <c r="GHJ29" s="0"/>
      <c r="GHK29" s="0"/>
      <c r="GHL29" s="0"/>
      <c r="GHM29" s="0"/>
      <c r="GHN29" s="0"/>
      <c r="GHO29" s="0"/>
      <c r="GHP29" s="0"/>
      <c r="GHQ29" s="0"/>
      <c r="GHR29" s="0"/>
      <c r="GHS29" s="0"/>
      <c r="GHT29" s="0"/>
      <c r="GHU29" s="0"/>
      <c r="GHV29" s="0"/>
      <c r="GHW29" s="0"/>
      <c r="GHX29" s="0"/>
      <c r="GHY29" s="0"/>
      <c r="GHZ29" s="0"/>
      <c r="GIA29" s="0"/>
      <c r="GIB29" s="0"/>
      <c r="GIC29" s="0"/>
      <c r="GID29" s="0"/>
      <c r="GIE29" s="0"/>
      <c r="GIF29" s="0"/>
      <c r="GIG29" s="0"/>
      <c r="GIH29" s="0"/>
      <c r="GII29" s="0"/>
      <c r="GIJ29" s="0"/>
      <c r="GIK29" s="0"/>
      <c r="GIL29" s="0"/>
      <c r="GIM29" s="0"/>
      <c r="GIN29" s="0"/>
      <c r="GIO29" s="0"/>
      <c r="GIP29" s="0"/>
      <c r="GIQ29" s="0"/>
      <c r="GIR29" s="0"/>
      <c r="GIS29" s="0"/>
      <c r="GIT29" s="0"/>
      <c r="GIU29" s="0"/>
      <c r="GIV29" s="0"/>
      <c r="GIW29" s="0"/>
      <c r="GIX29" s="0"/>
      <c r="GIY29" s="0"/>
      <c r="GIZ29" s="0"/>
      <c r="GJA29" s="0"/>
      <c r="GJB29" s="0"/>
      <c r="GJC29" s="0"/>
      <c r="GJD29" s="0"/>
      <c r="GJE29" s="0"/>
      <c r="GJF29" s="0"/>
      <c r="GJG29" s="0"/>
      <c r="GJH29" s="0"/>
      <c r="GJI29" s="0"/>
      <c r="GJJ29" s="0"/>
      <c r="GJK29" s="0"/>
      <c r="GJL29" s="0"/>
      <c r="GJM29" s="0"/>
      <c r="GJN29" s="0"/>
      <c r="GJO29" s="0"/>
      <c r="GJP29" s="0"/>
      <c r="GJQ29" s="0"/>
      <c r="GJR29" s="0"/>
      <c r="GJS29" s="0"/>
      <c r="GJT29" s="0"/>
      <c r="GJU29" s="0"/>
      <c r="GJV29" s="0"/>
      <c r="GJW29" s="0"/>
      <c r="GJX29" s="0"/>
      <c r="GJY29" s="0"/>
      <c r="GJZ29" s="0"/>
      <c r="GKA29" s="0"/>
      <c r="GKB29" s="0"/>
      <c r="GKC29" s="0"/>
      <c r="GKD29" s="0"/>
      <c r="GKE29" s="0"/>
      <c r="GKF29" s="0"/>
      <c r="GKG29" s="0"/>
      <c r="GKH29" s="0"/>
      <c r="GKI29" s="0"/>
      <c r="GKJ29" s="0"/>
      <c r="GKK29" s="0"/>
      <c r="GKL29" s="0"/>
      <c r="GKM29" s="0"/>
      <c r="GKN29" s="0"/>
      <c r="GKO29" s="0"/>
      <c r="GKP29" s="0"/>
      <c r="GKQ29" s="0"/>
      <c r="GKR29" s="0"/>
      <c r="GKS29" s="0"/>
      <c r="GKT29" s="0"/>
      <c r="GKU29" s="0"/>
      <c r="GKV29" s="0"/>
      <c r="GKW29" s="0"/>
      <c r="GKX29" s="0"/>
      <c r="GKY29" s="0"/>
      <c r="GKZ29" s="0"/>
      <c r="GLA29" s="0"/>
      <c r="GLB29" s="0"/>
      <c r="GLC29" s="0"/>
      <c r="GLD29" s="0"/>
      <c r="GLE29" s="0"/>
      <c r="GLF29" s="0"/>
      <c r="GLG29" s="0"/>
      <c r="GLH29" s="0"/>
      <c r="GLI29" s="0"/>
      <c r="GLJ29" s="0"/>
      <c r="GLK29" s="0"/>
      <c r="GLL29" s="0"/>
      <c r="GLM29" s="0"/>
      <c r="GLN29" s="0"/>
      <c r="GLO29" s="0"/>
      <c r="GLP29" s="0"/>
      <c r="GLQ29" s="0"/>
      <c r="GLR29" s="0"/>
      <c r="GLS29" s="0"/>
      <c r="GLT29" s="0"/>
      <c r="GLU29" s="0"/>
      <c r="GLV29" s="0"/>
      <c r="GLW29" s="0"/>
      <c r="GLX29" s="0"/>
      <c r="GLY29" s="0"/>
      <c r="GLZ29" s="0"/>
      <c r="GMA29" s="0"/>
      <c r="GMB29" s="0"/>
      <c r="GMC29" s="0"/>
      <c r="GMD29" s="0"/>
      <c r="GME29" s="0"/>
      <c r="GMF29" s="0"/>
      <c r="GMG29" s="0"/>
      <c r="GMH29" s="0"/>
      <c r="GMI29" s="0"/>
      <c r="GMJ29" s="0"/>
      <c r="GMK29" s="0"/>
      <c r="GML29" s="0"/>
      <c r="GMM29" s="0"/>
      <c r="GMN29" s="0"/>
      <c r="GMO29" s="0"/>
      <c r="GMP29" s="0"/>
      <c r="GMQ29" s="0"/>
      <c r="GMR29" s="0"/>
      <c r="GMS29" s="0"/>
      <c r="GMT29" s="0"/>
      <c r="GMU29" s="0"/>
      <c r="GMV29" s="0"/>
      <c r="GMW29" s="0"/>
      <c r="GMX29" s="0"/>
      <c r="GMY29" s="0"/>
      <c r="GMZ29" s="0"/>
      <c r="GNA29" s="0"/>
      <c r="GNB29" s="0"/>
      <c r="GNC29" s="0"/>
      <c r="GND29" s="0"/>
      <c r="GNE29" s="0"/>
      <c r="GNF29" s="0"/>
      <c r="GNG29" s="0"/>
      <c r="GNH29" s="0"/>
      <c r="GNI29" s="0"/>
      <c r="GNJ29" s="0"/>
      <c r="GNK29" s="0"/>
      <c r="GNL29" s="0"/>
      <c r="GNM29" s="0"/>
      <c r="GNN29" s="0"/>
      <c r="GNO29" s="0"/>
      <c r="GNP29" s="0"/>
      <c r="GNQ29" s="0"/>
      <c r="GNR29" s="0"/>
      <c r="GNS29" s="0"/>
      <c r="GNT29" s="0"/>
      <c r="GNU29" s="0"/>
      <c r="GNV29" s="0"/>
      <c r="GNW29" s="0"/>
      <c r="GNX29" s="0"/>
      <c r="GNY29" s="0"/>
      <c r="GNZ29" s="0"/>
      <c r="GOA29" s="0"/>
      <c r="GOB29" s="0"/>
      <c r="GOC29" s="0"/>
      <c r="GOD29" s="0"/>
      <c r="GOE29" s="0"/>
      <c r="GOF29" s="0"/>
      <c r="GOG29" s="0"/>
      <c r="GOH29" s="0"/>
      <c r="GOI29" s="0"/>
      <c r="GOJ29" s="0"/>
      <c r="GOK29" s="0"/>
      <c r="GOL29" s="0"/>
      <c r="GOM29" s="0"/>
      <c r="GON29" s="0"/>
      <c r="GOO29" s="0"/>
      <c r="GOP29" s="0"/>
      <c r="GOQ29" s="0"/>
      <c r="GOR29" s="0"/>
      <c r="GOS29" s="0"/>
      <c r="GOT29" s="0"/>
      <c r="GOU29" s="0"/>
      <c r="GOV29" s="0"/>
      <c r="GOW29" s="0"/>
      <c r="GOX29" s="0"/>
      <c r="GOY29" s="0"/>
      <c r="GOZ29" s="0"/>
      <c r="GPA29" s="0"/>
      <c r="GPB29" s="0"/>
      <c r="GPC29" s="0"/>
      <c r="GPD29" s="0"/>
      <c r="GPE29" s="0"/>
      <c r="GPF29" s="0"/>
      <c r="GPG29" s="0"/>
      <c r="GPH29" s="0"/>
      <c r="GPI29" s="0"/>
      <c r="GPJ29" s="0"/>
      <c r="GPK29" s="0"/>
      <c r="GPL29" s="0"/>
      <c r="GPM29" s="0"/>
      <c r="GPN29" s="0"/>
      <c r="GPO29" s="0"/>
      <c r="GPP29" s="0"/>
      <c r="GPQ29" s="0"/>
      <c r="GPR29" s="0"/>
      <c r="GPS29" s="0"/>
      <c r="GPT29" s="0"/>
      <c r="GPU29" s="0"/>
      <c r="GPV29" s="0"/>
      <c r="GPW29" s="0"/>
      <c r="GPX29" s="0"/>
      <c r="GPY29" s="0"/>
      <c r="GPZ29" s="0"/>
      <c r="GQA29" s="0"/>
      <c r="GQB29" s="0"/>
      <c r="GQC29" s="0"/>
      <c r="GQD29" s="0"/>
      <c r="GQE29" s="0"/>
      <c r="GQF29" s="0"/>
      <c r="GQG29" s="0"/>
      <c r="GQH29" s="0"/>
      <c r="GQI29" s="0"/>
      <c r="GQJ29" s="0"/>
      <c r="GQK29" s="0"/>
      <c r="GQL29" s="0"/>
      <c r="GQM29" s="0"/>
      <c r="GQN29" s="0"/>
      <c r="GQO29" s="0"/>
      <c r="GQP29" s="0"/>
      <c r="GQQ29" s="0"/>
      <c r="GQR29" s="0"/>
      <c r="GQS29" s="0"/>
      <c r="GQT29" s="0"/>
      <c r="GQU29" s="0"/>
      <c r="GQV29" s="0"/>
      <c r="GQW29" s="0"/>
      <c r="GQX29" s="0"/>
      <c r="GQY29" s="0"/>
      <c r="GQZ29" s="0"/>
      <c r="GRA29" s="0"/>
      <c r="GRB29" s="0"/>
      <c r="GRC29" s="0"/>
      <c r="GRD29" s="0"/>
      <c r="GRE29" s="0"/>
      <c r="GRF29" s="0"/>
      <c r="GRG29" s="0"/>
      <c r="GRH29" s="0"/>
      <c r="GRI29" s="0"/>
      <c r="GRJ29" s="0"/>
      <c r="GRK29" s="0"/>
      <c r="GRL29" s="0"/>
      <c r="GRM29" s="0"/>
      <c r="GRN29" s="0"/>
      <c r="GRO29" s="0"/>
      <c r="GRP29" s="0"/>
      <c r="GRQ29" s="0"/>
      <c r="GRR29" s="0"/>
      <c r="GRS29" s="0"/>
      <c r="GRT29" s="0"/>
      <c r="GRU29" s="0"/>
      <c r="GRV29" s="0"/>
      <c r="GRW29" s="0"/>
      <c r="GRX29" s="0"/>
      <c r="GRY29" s="0"/>
      <c r="GRZ29" s="0"/>
      <c r="GSA29" s="0"/>
      <c r="GSB29" s="0"/>
      <c r="GSC29" s="0"/>
      <c r="GSD29" s="0"/>
      <c r="GSE29" s="0"/>
      <c r="GSF29" s="0"/>
      <c r="GSG29" s="0"/>
      <c r="GSH29" s="0"/>
      <c r="GSI29" s="0"/>
      <c r="GSJ29" s="0"/>
      <c r="GSK29" s="0"/>
      <c r="GSL29" s="0"/>
      <c r="GSM29" s="0"/>
      <c r="GSN29" s="0"/>
      <c r="GSO29" s="0"/>
      <c r="GSP29" s="0"/>
      <c r="GSQ29" s="0"/>
      <c r="GSR29" s="0"/>
      <c r="GSS29" s="0"/>
      <c r="GST29" s="0"/>
      <c r="GSU29" s="0"/>
      <c r="GSV29" s="0"/>
      <c r="GSW29" s="0"/>
      <c r="GSX29" s="0"/>
      <c r="GSY29" s="0"/>
      <c r="GSZ29" s="0"/>
      <c r="GTA29" s="0"/>
      <c r="GTB29" s="0"/>
      <c r="GTC29" s="0"/>
      <c r="GTD29" s="0"/>
      <c r="GTE29" s="0"/>
      <c r="GTF29" s="0"/>
      <c r="GTG29" s="0"/>
      <c r="GTH29" s="0"/>
      <c r="GTI29" s="0"/>
      <c r="GTJ29" s="0"/>
      <c r="GTK29" s="0"/>
      <c r="GTL29" s="0"/>
      <c r="GTM29" s="0"/>
      <c r="GTN29" s="0"/>
      <c r="GTO29" s="0"/>
      <c r="GTP29" s="0"/>
      <c r="GTQ29" s="0"/>
      <c r="GTR29" s="0"/>
      <c r="GTS29" s="0"/>
      <c r="GTT29" s="0"/>
      <c r="GTU29" s="0"/>
      <c r="GTV29" s="0"/>
      <c r="GTW29" s="0"/>
      <c r="GTX29" s="0"/>
      <c r="GTY29" s="0"/>
      <c r="GTZ29" s="0"/>
      <c r="GUA29" s="0"/>
      <c r="GUB29" s="0"/>
      <c r="GUC29" s="0"/>
      <c r="GUD29" s="0"/>
      <c r="GUE29" s="0"/>
      <c r="GUF29" s="0"/>
      <c r="GUG29" s="0"/>
      <c r="GUH29" s="0"/>
      <c r="GUI29" s="0"/>
      <c r="GUJ29" s="0"/>
      <c r="GUK29" s="0"/>
      <c r="GUL29" s="0"/>
      <c r="GUM29" s="0"/>
      <c r="GUN29" s="0"/>
      <c r="GUO29" s="0"/>
      <c r="GUP29" s="0"/>
      <c r="GUQ29" s="0"/>
      <c r="GUR29" s="0"/>
      <c r="GUS29" s="0"/>
      <c r="GUT29" s="0"/>
      <c r="GUU29" s="0"/>
      <c r="GUV29" s="0"/>
      <c r="GUW29" s="0"/>
      <c r="GUX29" s="0"/>
      <c r="GUY29" s="0"/>
      <c r="GUZ29" s="0"/>
      <c r="GVA29" s="0"/>
      <c r="GVB29" s="0"/>
      <c r="GVC29" s="0"/>
      <c r="GVD29" s="0"/>
      <c r="GVE29" s="0"/>
      <c r="GVF29" s="0"/>
      <c r="GVG29" s="0"/>
      <c r="GVH29" s="0"/>
      <c r="GVI29" s="0"/>
      <c r="GVJ29" s="0"/>
      <c r="GVK29" s="0"/>
      <c r="GVL29" s="0"/>
      <c r="GVM29" s="0"/>
      <c r="GVN29" s="0"/>
      <c r="GVO29" s="0"/>
      <c r="GVP29" s="0"/>
      <c r="GVQ29" s="0"/>
      <c r="GVR29" s="0"/>
      <c r="GVS29" s="0"/>
      <c r="GVT29" s="0"/>
      <c r="GVU29" s="0"/>
      <c r="GVV29" s="0"/>
      <c r="GVW29" s="0"/>
      <c r="GVX29" s="0"/>
      <c r="GVY29" s="0"/>
      <c r="GVZ29" s="0"/>
      <c r="GWA29" s="0"/>
      <c r="GWB29" s="0"/>
      <c r="GWC29" s="0"/>
      <c r="GWD29" s="0"/>
      <c r="GWE29" s="0"/>
      <c r="GWF29" s="0"/>
      <c r="GWG29" s="0"/>
      <c r="GWH29" s="0"/>
      <c r="GWI29" s="0"/>
      <c r="GWJ29" s="0"/>
      <c r="GWK29" s="0"/>
      <c r="GWL29" s="0"/>
      <c r="GWM29" s="0"/>
      <c r="GWN29" s="0"/>
      <c r="GWO29" s="0"/>
      <c r="GWP29" s="0"/>
      <c r="GWQ29" s="0"/>
      <c r="GWR29" s="0"/>
      <c r="GWS29" s="0"/>
      <c r="GWT29" s="0"/>
      <c r="GWU29" s="0"/>
      <c r="GWV29" s="0"/>
      <c r="GWW29" s="0"/>
      <c r="GWX29" s="0"/>
      <c r="GWY29" s="0"/>
      <c r="GWZ29" s="0"/>
      <c r="GXA29" s="0"/>
      <c r="GXB29" s="0"/>
      <c r="GXC29" s="0"/>
      <c r="GXD29" s="0"/>
      <c r="GXE29" s="0"/>
      <c r="GXF29" s="0"/>
      <c r="GXG29" s="0"/>
      <c r="GXH29" s="0"/>
      <c r="GXI29" s="0"/>
      <c r="GXJ29" s="0"/>
      <c r="GXK29" s="0"/>
      <c r="GXL29" s="0"/>
      <c r="GXM29" s="0"/>
      <c r="GXN29" s="0"/>
      <c r="GXO29" s="0"/>
      <c r="GXP29" s="0"/>
      <c r="GXQ29" s="0"/>
      <c r="GXR29" s="0"/>
      <c r="GXS29" s="0"/>
      <c r="GXT29" s="0"/>
      <c r="GXU29" s="0"/>
      <c r="GXV29" s="0"/>
      <c r="GXW29" s="0"/>
      <c r="GXX29" s="0"/>
      <c r="GXY29" s="0"/>
      <c r="GXZ29" s="0"/>
      <c r="GYA29" s="0"/>
      <c r="GYB29" s="0"/>
      <c r="GYC29" s="0"/>
      <c r="GYD29" s="0"/>
      <c r="GYE29" s="0"/>
      <c r="GYF29" s="0"/>
      <c r="GYG29" s="0"/>
      <c r="GYH29" s="0"/>
      <c r="GYI29" s="0"/>
      <c r="GYJ29" s="0"/>
      <c r="GYK29" s="0"/>
      <c r="GYL29" s="0"/>
      <c r="GYM29" s="0"/>
      <c r="GYN29" s="0"/>
      <c r="GYO29" s="0"/>
      <c r="GYP29" s="0"/>
      <c r="GYQ29" s="0"/>
      <c r="GYR29" s="0"/>
      <c r="GYS29" s="0"/>
      <c r="GYT29" s="0"/>
      <c r="GYU29" s="0"/>
      <c r="GYV29" s="0"/>
      <c r="GYW29" s="0"/>
      <c r="GYX29" s="0"/>
      <c r="GYY29" s="0"/>
      <c r="GYZ29" s="0"/>
      <c r="GZA29" s="0"/>
      <c r="GZB29" s="0"/>
      <c r="GZC29" s="0"/>
      <c r="GZD29" s="0"/>
      <c r="GZE29" s="0"/>
      <c r="GZF29" s="0"/>
      <c r="GZG29" s="0"/>
      <c r="GZH29" s="0"/>
      <c r="GZI29" s="0"/>
      <c r="GZJ29" s="0"/>
      <c r="GZK29" s="0"/>
      <c r="GZL29" s="0"/>
      <c r="GZM29" s="0"/>
      <c r="GZN29" s="0"/>
      <c r="GZO29" s="0"/>
      <c r="GZP29" s="0"/>
      <c r="GZQ29" s="0"/>
      <c r="GZR29" s="0"/>
      <c r="GZS29" s="0"/>
      <c r="GZT29" s="0"/>
      <c r="GZU29" s="0"/>
      <c r="GZV29" s="0"/>
      <c r="GZW29" s="0"/>
      <c r="GZX29" s="0"/>
      <c r="GZY29" s="0"/>
      <c r="GZZ29" s="0"/>
      <c r="HAA29" s="0"/>
      <c r="HAB29" s="0"/>
      <c r="HAC29" s="0"/>
      <c r="HAD29" s="0"/>
      <c r="HAE29" s="0"/>
      <c r="HAF29" s="0"/>
      <c r="HAG29" s="0"/>
      <c r="HAH29" s="0"/>
      <c r="HAI29" s="0"/>
      <c r="HAJ29" s="0"/>
      <c r="HAK29" s="0"/>
      <c r="HAL29" s="0"/>
      <c r="HAM29" s="0"/>
      <c r="HAN29" s="0"/>
      <c r="HAO29" s="0"/>
      <c r="HAP29" s="0"/>
      <c r="HAQ29" s="0"/>
      <c r="HAR29" s="0"/>
      <c r="HAS29" s="0"/>
      <c r="HAT29" s="0"/>
      <c r="HAU29" s="0"/>
      <c r="HAV29" s="0"/>
      <c r="HAW29" s="0"/>
      <c r="HAX29" s="0"/>
      <c r="HAY29" s="0"/>
      <c r="HAZ29" s="0"/>
      <c r="HBA29" s="0"/>
      <c r="HBB29" s="0"/>
      <c r="HBC29" s="0"/>
      <c r="HBD29" s="0"/>
      <c r="HBE29" s="0"/>
      <c r="HBF29" s="0"/>
      <c r="HBG29" s="0"/>
      <c r="HBH29" s="0"/>
      <c r="HBI29" s="0"/>
      <c r="HBJ29" s="0"/>
      <c r="HBK29" s="0"/>
      <c r="HBL29" s="0"/>
      <c r="HBM29" s="0"/>
      <c r="HBN29" s="0"/>
      <c r="HBO29" s="0"/>
      <c r="HBP29" s="0"/>
      <c r="HBQ29" s="0"/>
      <c r="HBR29" s="0"/>
      <c r="HBS29" s="0"/>
      <c r="HBT29" s="0"/>
      <c r="HBU29" s="0"/>
      <c r="HBV29" s="0"/>
      <c r="HBW29" s="0"/>
      <c r="HBX29" s="0"/>
      <c r="HBY29" s="0"/>
      <c r="HBZ29" s="0"/>
      <c r="HCA29" s="0"/>
      <c r="HCB29" s="0"/>
      <c r="HCC29" s="0"/>
      <c r="HCD29" s="0"/>
      <c r="HCE29" s="0"/>
      <c r="HCF29" s="0"/>
      <c r="HCG29" s="0"/>
      <c r="HCH29" s="0"/>
      <c r="HCI29" s="0"/>
      <c r="HCJ29" s="0"/>
      <c r="HCK29" s="0"/>
      <c r="HCL29" s="0"/>
      <c r="HCM29" s="0"/>
      <c r="HCN29" s="0"/>
      <c r="HCO29" s="0"/>
      <c r="HCP29" s="0"/>
      <c r="HCQ29" s="0"/>
      <c r="HCR29" s="0"/>
      <c r="HCS29" s="0"/>
      <c r="HCT29" s="0"/>
      <c r="HCU29" s="0"/>
      <c r="HCV29" s="0"/>
      <c r="HCW29" s="0"/>
      <c r="HCX29" s="0"/>
      <c r="HCY29" s="0"/>
      <c r="HCZ29" s="0"/>
      <c r="HDA29" s="0"/>
      <c r="HDB29" s="0"/>
      <c r="HDC29" s="0"/>
      <c r="HDD29" s="0"/>
      <c r="HDE29" s="0"/>
      <c r="HDF29" s="0"/>
      <c r="HDG29" s="0"/>
      <c r="HDH29" s="0"/>
      <c r="HDI29" s="0"/>
      <c r="HDJ29" s="0"/>
      <c r="HDK29" s="0"/>
      <c r="HDL29" s="0"/>
      <c r="HDM29" s="0"/>
      <c r="HDN29" s="0"/>
      <c r="HDO29" s="0"/>
      <c r="HDP29" s="0"/>
      <c r="HDQ29" s="0"/>
      <c r="HDR29" s="0"/>
      <c r="HDS29" s="0"/>
      <c r="HDT29" s="0"/>
      <c r="HDU29" s="0"/>
      <c r="HDV29" s="0"/>
      <c r="HDW29" s="0"/>
      <c r="HDX29" s="0"/>
      <c r="HDY29" s="0"/>
      <c r="HDZ29" s="0"/>
      <c r="HEA29" s="0"/>
      <c r="HEB29" s="0"/>
      <c r="HEC29" s="0"/>
      <c r="HED29" s="0"/>
      <c r="HEE29" s="0"/>
      <c r="HEF29" s="0"/>
      <c r="HEG29" s="0"/>
      <c r="HEH29" s="0"/>
      <c r="HEI29" s="0"/>
      <c r="HEJ29" s="0"/>
      <c r="HEK29" s="0"/>
      <c r="HEL29" s="0"/>
      <c r="HEM29" s="0"/>
      <c r="HEN29" s="0"/>
      <c r="HEO29" s="0"/>
      <c r="HEP29" s="0"/>
      <c r="HEQ29" s="0"/>
      <c r="HER29" s="0"/>
      <c r="HES29" s="0"/>
      <c r="HET29" s="0"/>
      <c r="HEU29" s="0"/>
      <c r="HEV29" s="0"/>
      <c r="HEW29" s="0"/>
      <c r="HEX29" s="0"/>
      <c r="HEY29" s="0"/>
      <c r="HEZ29" s="0"/>
      <c r="HFA29" s="0"/>
      <c r="HFB29" s="0"/>
      <c r="HFC29" s="0"/>
      <c r="HFD29" s="0"/>
      <c r="HFE29" s="0"/>
      <c r="HFF29" s="0"/>
      <c r="HFG29" s="0"/>
      <c r="HFH29" s="0"/>
      <c r="HFI29" s="0"/>
      <c r="HFJ29" s="0"/>
      <c r="HFK29" s="0"/>
      <c r="HFL29" s="0"/>
      <c r="HFM29" s="0"/>
      <c r="HFN29" s="0"/>
      <c r="HFO29" s="0"/>
      <c r="HFP29" s="0"/>
      <c r="HFQ29" s="0"/>
      <c r="HFR29" s="0"/>
      <c r="HFS29" s="0"/>
      <c r="HFT29" s="0"/>
      <c r="HFU29" s="0"/>
      <c r="HFV29" s="0"/>
      <c r="HFW29" s="0"/>
      <c r="HFX29" s="0"/>
      <c r="HFY29" s="0"/>
      <c r="HFZ29" s="0"/>
      <c r="HGA29" s="0"/>
      <c r="HGB29" s="0"/>
      <c r="HGC29" s="0"/>
      <c r="HGD29" s="0"/>
      <c r="HGE29" s="0"/>
      <c r="HGF29" s="0"/>
      <c r="HGG29" s="0"/>
      <c r="HGH29" s="0"/>
      <c r="HGI29" s="0"/>
      <c r="HGJ29" s="0"/>
      <c r="HGK29" s="0"/>
      <c r="HGL29" s="0"/>
      <c r="HGM29" s="0"/>
      <c r="HGN29" s="0"/>
      <c r="HGO29" s="0"/>
      <c r="HGP29" s="0"/>
      <c r="HGQ29" s="0"/>
      <c r="HGR29" s="0"/>
      <c r="HGS29" s="0"/>
      <c r="HGT29" s="0"/>
      <c r="HGU29" s="0"/>
      <c r="HGV29" s="0"/>
      <c r="HGW29" s="0"/>
      <c r="HGX29" s="0"/>
      <c r="HGY29" s="0"/>
      <c r="HGZ29" s="0"/>
      <c r="HHA29" s="0"/>
      <c r="HHB29" s="0"/>
      <c r="HHC29" s="0"/>
      <c r="HHD29" s="0"/>
      <c r="HHE29" s="0"/>
      <c r="HHF29" s="0"/>
      <c r="HHG29" s="0"/>
      <c r="HHH29" s="0"/>
      <c r="HHI29" s="0"/>
      <c r="HHJ29" s="0"/>
      <c r="HHK29" s="0"/>
      <c r="HHL29" s="0"/>
      <c r="HHM29" s="0"/>
      <c r="HHN29" s="0"/>
      <c r="HHO29" s="0"/>
      <c r="HHP29" s="0"/>
      <c r="HHQ29" s="0"/>
      <c r="HHR29" s="0"/>
      <c r="HHS29" s="0"/>
      <c r="HHT29" s="0"/>
      <c r="HHU29" s="0"/>
      <c r="HHV29" s="0"/>
      <c r="HHW29" s="0"/>
      <c r="HHX29" s="0"/>
      <c r="HHY29" s="0"/>
      <c r="HHZ29" s="0"/>
      <c r="HIA29" s="0"/>
      <c r="HIB29" s="0"/>
      <c r="HIC29" s="0"/>
      <c r="HID29" s="0"/>
      <c r="HIE29" s="0"/>
      <c r="HIF29" s="0"/>
      <c r="HIG29" s="0"/>
      <c r="HIH29" s="0"/>
      <c r="HII29" s="0"/>
      <c r="HIJ29" s="0"/>
      <c r="HIK29" s="0"/>
      <c r="HIL29" s="0"/>
      <c r="HIM29" s="0"/>
      <c r="HIN29" s="0"/>
      <c r="HIO29" s="0"/>
      <c r="HIP29" s="0"/>
      <c r="HIQ29" s="0"/>
      <c r="HIR29" s="0"/>
      <c r="HIS29" s="0"/>
      <c r="HIT29" s="0"/>
      <c r="HIU29" s="0"/>
      <c r="HIV29" s="0"/>
      <c r="HIW29" s="0"/>
      <c r="HIX29" s="0"/>
      <c r="HIY29" s="0"/>
      <c r="HIZ29" s="0"/>
      <c r="HJA29" s="0"/>
      <c r="HJB29" s="0"/>
      <c r="HJC29" s="0"/>
      <c r="HJD29" s="0"/>
      <c r="HJE29" s="0"/>
      <c r="HJF29" s="0"/>
      <c r="HJG29" s="0"/>
      <c r="HJH29" s="0"/>
      <c r="HJI29" s="0"/>
      <c r="HJJ29" s="0"/>
      <c r="HJK29" s="0"/>
      <c r="HJL29" s="0"/>
      <c r="HJM29" s="0"/>
      <c r="HJN29" s="0"/>
      <c r="HJO29" s="0"/>
      <c r="HJP29" s="0"/>
      <c r="HJQ29" s="0"/>
      <c r="HJR29" s="0"/>
      <c r="HJS29" s="0"/>
      <c r="HJT29" s="0"/>
      <c r="HJU29" s="0"/>
      <c r="HJV29" s="0"/>
      <c r="HJW29" s="0"/>
      <c r="HJX29" s="0"/>
      <c r="HJY29" s="0"/>
      <c r="HJZ29" s="0"/>
      <c r="HKA29" s="0"/>
      <c r="HKB29" s="0"/>
      <c r="HKC29" s="0"/>
      <c r="HKD29" s="0"/>
      <c r="HKE29" s="0"/>
      <c r="HKF29" s="0"/>
      <c r="HKG29" s="0"/>
      <c r="HKH29" s="0"/>
      <c r="HKI29" s="0"/>
      <c r="HKJ29" s="0"/>
      <c r="HKK29" s="0"/>
      <c r="HKL29" s="0"/>
      <c r="HKM29" s="0"/>
      <c r="HKN29" s="0"/>
      <c r="HKO29" s="0"/>
      <c r="HKP29" s="0"/>
      <c r="HKQ29" s="0"/>
      <c r="HKR29" s="0"/>
      <c r="HKS29" s="0"/>
      <c r="HKT29" s="0"/>
      <c r="HKU29" s="0"/>
      <c r="HKV29" s="0"/>
      <c r="HKW29" s="0"/>
      <c r="HKX29" s="0"/>
      <c r="HKY29" s="0"/>
      <c r="HKZ29" s="0"/>
      <c r="HLA29" s="0"/>
      <c r="HLB29" s="0"/>
      <c r="HLC29" s="0"/>
      <c r="HLD29" s="0"/>
      <c r="HLE29" s="0"/>
      <c r="HLF29" s="0"/>
      <c r="HLG29" s="0"/>
      <c r="HLH29" s="0"/>
      <c r="HLI29" s="0"/>
      <c r="HLJ29" s="0"/>
      <c r="HLK29" s="0"/>
      <c r="HLL29" s="0"/>
      <c r="HLM29" s="0"/>
      <c r="HLN29" s="0"/>
      <c r="HLO29" s="0"/>
      <c r="HLP29" s="0"/>
      <c r="HLQ29" s="0"/>
      <c r="HLR29" s="0"/>
      <c r="HLS29" s="0"/>
      <c r="HLT29" s="0"/>
      <c r="HLU29" s="0"/>
      <c r="HLV29" s="0"/>
      <c r="HLW29" s="0"/>
      <c r="HLX29" s="0"/>
      <c r="HLY29" s="0"/>
      <c r="HLZ29" s="0"/>
      <c r="HMA29" s="0"/>
      <c r="HMB29" s="0"/>
      <c r="HMC29" s="0"/>
      <c r="HMD29" s="0"/>
      <c r="HME29" s="0"/>
      <c r="HMF29" s="0"/>
      <c r="HMG29" s="0"/>
      <c r="HMH29" s="0"/>
      <c r="HMI29" s="0"/>
      <c r="HMJ29" s="0"/>
      <c r="HMK29" s="0"/>
      <c r="HML29" s="0"/>
      <c r="HMM29" s="0"/>
      <c r="HMN29" s="0"/>
      <c r="HMO29" s="0"/>
      <c r="HMP29" s="0"/>
      <c r="HMQ29" s="0"/>
      <c r="HMR29" s="0"/>
      <c r="HMS29" s="0"/>
      <c r="HMT29" s="0"/>
      <c r="HMU29" s="0"/>
      <c r="HMV29" s="0"/>
      <c r="HMW29" s="0"/>
      <c r="HMX29" s="0"/>
      <c r="HMY29" s="0"/>
      <c r="HMZ29" s="0"/>
      <c r="HNA29" s="0"/>
      <c r="HNB29" s="0"/>
      <c r="HNC29" s="0"/>
      <c r="HND29" s="0"/>
      <c r="HNE29" s="0"/>
      <c r="HNF29" s="0"/>
      <c r="HNG29" s="0"/>
      <c r="HNH29" s="0"/>
      <c r="HNI29" s="0"/>
      <c r="HNJ29" s="0"/>
      <c r="HNK29" s="0"/>
      <c r="HNL29" s="0"/>
      <c r="HNM29" s="0"/>
      <c r="HNN29" s="0"/>
      <c r="HNO29" s="0"/>
      <c r="HNP29" s="0"/>
      <c r="HNQ29" s="0"/>
      <c r="HNR29" s="0"/>
      <c r="HNS29" s="0"/>
      <c r="HNT29" s="0"/>
      <c r="HNU29" s="0"/>
      <c r="HNV29" s="0"/>
      <c r="HNW29" s="0"/>
      <c r="HNX29" s="0"/>
      <c r="HNY29" s="0"/>
      <c r="HNZ29" s="0"/>
      <c r="HOA29" s="0"/>
      <c r="HOB29" s="0"/>
      <c r="HOC29" s="0"/>
      <c r="HOD29" s="0"/>
      <c r="HOE29" s="0"/>
      <c r="HOF29" s="0"/>
      <c r="HOG29" s="0"/>
      <c r="HOH29" s="0"/>
      <c r="HOI29" s="0"/>
      <c r="HOJ29" s="0"/>
      <c r="HOK29" s="0"/>
      <c r="HOL29" s="0"/>
      <c r="HOM29" s="0"/>
      <c r="HON29" s="0"/>
      <c r="HOO29" s="0"/>
      <c r="HOP29" s="0"/>
      <c r="HOQ29" s="0"/>
      <c r="HOR29" s="0"/>
      <c r="HOS29" s="0"/>
      <c r="HOT29" s="0"/>
      <c r="HOU29" s="0"/>
      <c r="HOV29" s="0"/>
      <c r="HOW29" s="0"/>
      <c r="HOX29" s="0"/>
      <c r="HOY29" s="0"/>
      <c r="HOZ29" s="0"/>
      <c r="HPA29" s="0"/>
      <c r="HPB29" s="0"/>
      <c r="HPC29" s="0"/>
      <c r="HPD29" s="0"/>
      <c r="HPE29" s="0"/>
      <c r="HPF29" s="0"/>
      <c r="HPG29" s="0"/>
      <c r="HPH29" s="0"/>
      <c r="HPI29" s="0"/>
      <c r="HPJ29" s="0"/>
      <c r="HPK29" s="0"/>
      <c r="HPL29" s="0"/>
      <c r="HPM29" s="0"/>
      <c r="HPN29" s="0"/>
      <c r="HPO29" s="0"/>
      <c r="HPP29" s="0"/>
      <c r="HPQ29" s="0"/>
      <c r="HPR29" s="0"/>
      <c r="HPS29" s="0"/>
      <c r="HPT29" s="0"/>
      <c r="HPU29" s="0"/>
      <c r="HPV29" s="0"/>
      <c r="HPW29" s="0"/>
      <c r="HPX29" s="0"/>
      <c r="HPY29" s="0"/>
      <c r="HPZ29" s="0"/>
      <c r="HQA29" s="0"/>
      <c r="HQB29" s="0"/>
      <c r="HQC29" s="0"/>
      <c r="HQD29" s="0"/>
      <c r="HQE29" s="0"/>
      <c r="HQF29" s="0"/>
      <c r="HQG29" s="0"/>
      <c r="HQH29" s="0"/>
      <c r="HQI29" s="0"/>
      <c r="HQJ29" s="0"/>
      <c r="HQK29" s="0"/>
      <c r="HQL29" s="0"/>
      <c r="HQM29" s="0"/>
      <c r="HQN29" s="0"/>
      <c r="HQO29" s="0"/>
      <c r="HQP29" s="0"/>
      <c r="HQQ29" s="0"/>
      <c r="HQR29" s="0"/>
      <c r="HQS29" s="0"/>
      <c r="HQT29" s="0"/>
      <c r="HQU29" s="0"/>
      <c r="HQV29" s="0"/>
      <c r="HQW29" s="0"/>
      <c r="HQX29" s="0"/>
      <c r="HQY29" s="0"/>
      <c r="HQZ29" s="0"/>
      <c r="HRA29" s="0"/>
      <c r="HRB29" s="0"/>
      <c r="HRC29" s="0"/>
      <c r="HRD29" s="0"/>
      <c r="HRE29" s="0"/>
      <c r="HRF29" s="0"/>
      <c r="HRG29" s="0"/>
      <c r="HRH29" s="0"/>
      <c r="HRI29" s="0"/>
      <c r="HRJ29" s="0"/>
      <c r="HRK29" s="0"/>
      <c r="HRL29" s="0"/>
      <c r="HRM29" s="0"/>
      <c r="HRN29" s="0"/>
      <c r="HRO29" s="0"/>
      <c r="HRP29" s="0"/>
      <c r="HRQ29" s="0"/>
      <c r="HRR29" s="0"/>
      <c r="HRS29" s="0"/>
      <c r="HRT29" s="0"/>
      <c r="HRU29" s="0"/>
      <c r="HRV29" s="0"/>
      <c r="HRW29" s="0"/>
      <c r="HRX29" s="0"/>
      <c r="HRY29" s="0"/>
      <c r="HRZ29" s="0"/>
      <c r="HSA29" s="0"/>
      <c r="HSB29" s="0"/>
      <c r="HSC29" s="0"/>
      <c r="HSD29" s="0"/>
      <c r="HSE29" s="0"/>
      <c r="HSF29" s="0"/>
      <c r="HSG29" s="0"/>
      <c r="HSH29" s="0"/>
      <c r="HSI29" s="0"/>
      <c r="HSJ29" s="0"/>
      <c r="HSK29" s="0"/>
      <c r="HSL29" s="0"/>
      <c r="HSM29" s="0"/>
      <c r="HSN29" s="0"/>
      <c r="HSO29" s="0"/>
      <c r="HSP29" s="0"/>
      <c r="HSQ29" s="0"/>
      <c r="HSR29" s="0"/>
      <c r="HSS29" s="0"/>
      <c r="HST29" s="0"/>
      <c r="HSU29" s="0"/>
      <c r="HSV29" s="0"/>
      <c r="HSW29" s="0"/>
      <c r="HSX29" s="0"/>
      <c r="HSY29" s="0"/>
      <c r="HSZ29" s="0"/>
      <c r="HTA29" s="0"/>
      <c r="HTB29" s="0"/>
      <c r="HTC29" s="0"/>
      <c r="HTD29" s="0"/>
      <c r="HTE29" s="0"/>
      <c r="HTF29" s="0"/>
      <c r="HTG29" s="0"/>
      <c r="HTH29" s="0"/>
      <c r="HTI29" s="0"/>
      <c r="HTJ29" s="0"/>
      <c r="HTK29" s="0"/>
      <c r="HTL29" s="0"/>
      <c r="HTM29" s="0"/>
      <c r="HTN29" s="0"/>
      <c r="HTO29" s="0"/>
      <c r="HTP29" s="0"/>
      <c r="HTQ29" s="0"/>
      <c r="HTR29" s="0"/>
      <c r="HTS29" s="0"/>
      <c r="HTT29" s="0"/>
      <c r="HTU29" s="0"/>
      <c r="HTV29" s="0"/>
      <c r="HTW29" s="0"/>
      <c r="HTX29" s="0"/>
      <c r="HTY29" s="0"/>
      <c r="HTZ29" s="0"/>
      <c r="HUA29" s="0"/>
      <c r="HUB29" s="0"/>
      <c r="HUC29" s="0"/>
      <c r="HUD29" s="0"/>
      <c r="HUE29" s="0"/>
      <c r="HUF29" s="0"/>
      <c r="HUG29" s="0"/>
      <c r="HUH29" s="0"/>
      <c r="HUI29" s="0"/>
      <c r="HUJ29" s="0"/>
      <c r="HUK29" s="0"/>
      <c r="HUL29" s="0"/>
      <c r="HUM29" s="0"/>
      <c r="HUN29" s="0"/>
      <c r="HUO29" s="0"/>
      <c r="HUP29" s="0"/>
      <c r="HUQ29" s="0"/>
      <c r="HUR29" s="0"/>
      <c r="HUS29" s="0"/>
      <c r="HUT29" s="0"/>
      <c r="HUU29" s="0"/>
      <c r="HUV29" s="0"/>
      <c r="HUW29" s="0"/>
      <c r="HUX29" s="0"/>
      <c r="HUY29" s="0"/>
      <c r="HUZ29" s="0"/>
      <c r="HVA29" s="0"/>
      <c r="HVB29" s="0"/>
      <c r="HVC29" s="0"/>
      <c r="HVD29" s="0"/>
      <c r="HVE29" s="0"/>
      <c r="HVF29" s="0"/>
      <c r="HVG29" s="0"/>
      <c r="HVH29" s="0"/>
      <c r="HVI29" s="0"/>
      <c r="HVJ29" s="0"/>
      <c r="HVK29" s="0"/>
      <c r="HVL29" s="0"/>
      <c r="HVM29" s="0"/>
      <c r="HVN29" s="0"/>
      <c r="HVO29" s="0"/>
      <c r="HVP29" s="0"/>
      <c r="HVQ29" s="0"/>
      <c r="HVR29" s="0"/>
      <c r="HVS29" s="0"/>
      <c r="HVT29" s="0"/>
      <c r="HVU29" s="0"/>
      <c r="HVV29" s="0"/>
      <c r="HVW29" s="0"/>
      <c r="HVX29" s="0"/>
      <c r="HVY29" s="0"/>
      <c r="HVZ29" s="0"/>
      <c r="HWA29" s="0"/>
      <c r="HWB29" s="0"/>
      <c r="HWC29" s="0"/>
      <c r="HWD29" s="0"/>
      <c r="HWE29" s="0"/>
      <c r="HWF29" s="0"/>
      <c r="HWG29" s="0"/>
      <c r="HWH29" s="0"/>
      <c r="HWI29" s="0"/>
      <c r="HWJ29" s="0"/>
      <c r="HWK29" s="0"/>
      <c r="HWL29" s="0"/>
      <c r="HWM29" s="0"/>
      <c r="HWN29" s="0"/>
      <c r="HWO29" s="0"/>
      <c r="HWP29" s="0"/>
      <c r="HWQ29" s="0"/>
      <c r="HWR29" s="0"/>
      <c r="HWS29" s="0"/>
      <c r="HWT29" s="0"/>
      <c r="HWU29" s="0"/>
      <c r="HWV29" s="0"/>
      <c r="HWW29" s="0"/>
      <c r="HWX29" s="0"/>
      <c r="HWY29" s="0"/>
      <c r="HWZ29" s="0"/>
      <c r="HXA29" s="0"/>
      <c r="HXB29" s="0"/>
      <c r="HXC29" s="0"/>
      <c r="HXD29" s="0"/>
      <c r="HXE29" s="0"/>
      <c r="HXF29" s="0"/>
      <c r="HXG29" s="0"/>
      <c r="HXH29" s="0"/>
      <c r="HXI29" s="0"/>
      <c r="HXJ29" s="0"/>
      <c r="HXK29" s="0"/>
      <c r="HXL29" s="0"/>
      <c r="HXM29" s="0"/>
      <c r="HXN29" s="0"/>
      <c r="HXO29" s="0"/>
      <c r="HXP29" s="0"/>
      <c r="HXQ29" s="0"/>
      <c r="HXR29" s="0"/>
      <c r="HXS29" s="0"/>
      <c r="HXT29" s="0"/>
      <c r="HXU29" s="0"/>
      <c r="HXV29" s="0"/>
      <c r="HXW29" s="0"/>
      <c r="HXX29" s="0"/>
      <c r="HXY29" s="0"/>
      <c r="HXZ29" s="0"/>
      <c r="HYA29" s="0"/>
      <c r="HYB29" s="0"/>
      <c r="HYC29" s="0"/>
      <c r="HYD29" s="0"/>
      <c r="HYE29" s="0"/>
      <c r="HYF29" s="0"/>
      <c r="HYG29" s="0"/>
      <c r="HYH29" s="0"/>
      <c r="HYI29" s="0"/>
      <c r="HYJ29" s="0"/>
      <c r="HYK29" s="0"/>
      <c r="HYL29" s="0"/>
      <c r="HYM29" s="0"/>
      <c r="HYN29" s="0"/>
      <c r="HYO29" s="0"/>
      <c r="HYP29" s="0"/>
      <c r="HYQ29" s="0"/>
      <c r="HYR29" s="0"/>
      <c r="HYS29" s="0"/>
      <c r="HYT29" s="0"/>
      <c r="HYU29" s="0"/>
      <c r="HYV29" s="0"/>
      <c r="HYW29" s="0"/>
      <c r="HYX29" s="0"/>
      <c r="HYY29" s="0"/>
      <c r="HYZ29" s="0"/>
      <c r="HZA29" s="0"/>
      <c r="HZB29" s="0"/>
      <c r="HZC29" s="0"/>
      <c r="HZD29" s="0"/>
      <c r="HZE29" s="0"/>
      <c r="HZF29" s="0"/>
      <c r="HZG29" s="0"/>
      <c r="HZH29" s="0"/>
      <c r="HZI29" s="0"/>
      <c r="HZJ29" s="0"/>
      <c r="HZK29" s="0"/>
      <c r="HZL29" s="0"/>
      <c r="HZM29" s="0"/>
      <c r="HZN29" s="0"/>
      <c r="HZO29" s="0"/>
      <c r="HZP29" s="0"/>
      <c r="HZQ29" s="0"/>
      <c r="HZR29" s="0"/>
      <c r="HZS29" s="0"/>
      <c r="HZT29" s="0"/>
      <c r="HZU29" s="0"/>
      <c r="HZV29" s="0"/>
      <c r="HZW29" s="0"/>
      <c r="HZX29" s="0"/>
      <c r="HZY29" s="0"/>
      <c r="HZZ29" s="0"/>
      <c r="IAA29" s="0"/>
      <c r="IAB29" s="0"/>
      <c r="IAC29" s="0"/>
      <c r="IAD29" s="0"/>
      <c r="IAE29" s="0"/>
      <c r="IAF29" s="0"/>
      <c r="IAG29" s="0"/>
      <c r="IAH29" s="0"/>
      <c r="IAI29" s="0"/>
      <c r="IAJ29" s="0"/>
      <c r="IAK29" s="0"/>
      <c r="IAL29" s="0"/>
      <c r="IAM29" s="0"/>
      <c r="IAN29" s="0"/>
      <c r="IAO29" s="0"/>
      <c r="IAP29" s="0"/>
      <c r="IAQ29" s="0"/>
      <c r="IAR29" s="0"/>
      <c r="IAS29" s="0"/>
      <c r="IAT29" s="0"/>
      <c r="IAU29" s="0"/>
      <c r="IAV29" s="0"/>
      <c r="IAW29" s="0"/>
      <c r="IAX29" s="0"/>
      <c r="IAY29" s="0"/>
      <c r="IAZ29" s="0"/>
      <c r="IBA29" s="0"/>
      <c r="IBB29" s="0"/>
      <c r="IBC29" s="0"/>
      <c r="IBD29" s="0"/>
      <c r="IBE29" s="0"/>
      <c r="IBF29" s="0"/>
      <c r="IBG29" s="0"/>
      <c r="IBH29" s="0"/>
      <c r="IBI29" s="0"/>
      <c r="IBJ29" s="0"/>
      <c r="IBK29" s="0"/>
      <c r="IBL29" s="0"/>
      <c r="IBM29" s="0"/>
      <c r="IBN29" s="0"/>
      <c r="IBO29" s="0"/>
      <c r="IBP29" s="0"/>
      <c r="IBQ29" s="0"/>
      <c r="IBR29" s="0"/>
      <c r="IBS29" s="0"/>
      <c r="IBT29" s="0"/>
      <c r="IBU29" s="0"/>
      <c r="IBV29" s="0"/>
      <c r="IBW29" s="0"/>
      <c r="IBX29" s="0"/>
      <c r="IBY29" s="0"/>
      <c r="IBZ29" s="0"/>
      <c r="ICA29" s="0"/>
      <c r="ICB29" s="0"/>
      <c r="ICC29" s="0"/>
      <c r="ICD29" s="0"/>
      <c r="ICE29" s="0"/>
      <c r="ICF29" s="0"/>
      <c r="ICG29" s="0"/>
      <c r="ICH29" s="0"/>
      <c r="ICI29" s="0"/>
      <c r="ICJ29" s="0"/>
      <c r="ICK29" s="0"/>
      <c r="ICL29" s="0"/>
      <c r="ICM29" s="0"/>
      <c r="ICN29" s="0"/>
      <c r="ICO29" s="0"/>
      <c r="ICP29" s="0"/>
      <c r="ICQ29" s="0"/>
      <c r="ICR29" s="0"/>
      <c r="ICS29" s="0"/>
      <c r="ICT29" s="0"/>
      <c r="ICU29" s="0"/>
      <c r="ICV29" s="0"/>
      <c r="ICW29" s="0"/>
      <c r="ICX29" s="0"/>
      <c r="ICY29" s="0"/>
      <c r="ICZ29" s="0"/>
      <c r="IDA29" s="0"/>
      <c r="IDB29" s="0"/>
      <c r="IDC29" s="0"/>
      <c r="IDD29" s="0"/>
      <c r="IDE29" s="0"/>
      <c r="IDF29" s="0"/>
      <c r="IDG29" s="0"/>
      <c r="IDH29" s="0"/>
      <c r="IDI29" s="0"/>
      <c r="IDJ29" s="0"/>
      <c r="IDK29" s="0"/>
      <c r="IDL29" s="0"/>
      <c r="IDM29" s="0"/>
      <c r="IDN29" s="0"/>
      <c r="IDO29" s="0"/>
      <c r="IDP29" s="0"/>
      <c r="IDQ29" s="0"/>
      <c r="IDR29" s="0"/>
      <c r="IDS29" s="0"/>
      <c r="IDT29" s="0"/>
      <c r="IDU29" s="0"/>
      <c r="IDV29" s="0"/>
      <c r="IDW29" s="0"/>
      <c r="IDX29" s="0"/>
      <c r="IDY29" s="0"/>
      <c r="IDZ29" s="0"/>
      <c r="IEA29" s="0"/>
      <c r="IEB29" s="0"/>
      <c r="IEC29" s="0"/>
      <c r="IED29" s="0"/>
      <c r="IEE29" s="0"/>
      <c r="IEF29" s="0"/>
      <c r="IEG29" s="0"/>
      <c r="IEH29" s="0"/>
      <c r="IEI29" s="0"/>
      <c r="IEJ29" s="0"/>
      <c r="IEK29" s="0"/>
      <c r="IEL29" s="0"/>
      <c r="IEM29" s="0"/>
      <c r="IEN29" s="0"/>
      <c r="IEO29" s="0"/>
      <c r="IEP29" s="0"/>
      <c r="IEQ29" s="0"/>
      <c r="IER29" s="0"/>
      <c r="IES29" s="0"/>
      <c r="IET29" s="0"/>
      <c r="IEU29" s="0"/>
      <c r="IEV29" s="0"/>
      <c r="IEW29" s="0"/>
      <c r="IEX29" s="0"/>
      <c r="IEY29" s="0"/>
      <c r="IEZ29" s="0"/>
      <c r="IFA29" s="0"/>
      <c r="IFB29" s="0"/>
      <c r="IFC29" s="0"/>
      <c r="IFD29" s="0"/>
      <c r="IFE29" s="0"/>
      <c r="IFF29" s="0"/>
      <c r="IFG29" s="0"/>
      <c r="IFH29" s="0"/>
      <c r="IFI29" s="0"/>
      <c r="IFJ29" s="0"/>
      <c r="IFK29" s="0"/>
      <c r="IFL29" s="0"/>
      <c r="IFM29" s="0"/>
      <c r="IFN29" s="0"/>
      <c r="IFO29" s="0"/>
      <c r="IFP29" s="0"/>
      <c r="IFQ29" s="0"/>
      <c r="IFR29" s="0"/>
      <c r="IFS29" s="0"/>
      <c r="IFT29" s="0"/>
      <c r="IFU29" s="0"/>
      <c r="IFV29" s="0"/>
      <c r="IFW29" s="0"/>
      <c r="IFX29" s="0"/>
      <c r="IFY29" s="0"/>
      <c r="IFZ29" s="0"/>
      <c r="IGA29" s="0"/>
      <c r="IGB29" s="0"/>
      <c r="IGC29" s="0"/>
      <c r="IGD29" s="0"/>
      <c r="IGE29" s="0"/>
      <c r="IGF29" s="0"/>
      <c r="IGG29" s="0"/>
      <c r="IGH29" s="0"/>
      <c r="IGI29" s="0"/>
      <c r="IGJ29" s="0"/>
      <c r="IGK29" s="0"/>
      <c r="IGL29" s="0"/>
      <c r="IGM29" s="0"/>
      <c r="IGN29" s="0"/>
      <c r="IGO29" s="0"/>
      <c r="IGP29" s="0"/>
      <c r="IGQ29" s="0"/>
      <c r="IGR29" s="0"/>
      <c r="IGS29" s="0"/>
      <c r="IGT29" s="0"/>
      <c r="IGU29" s="0"/>
      <c r="IGV29" s="0"/>
      <c r="IGW29" s="0"/>
      <c r="IGX29" s="0"/>
      <c r="IGY29" s="0"/>
      <c r="IGZ29" s="0"/>
      <c r="IHA29" s="0"/>
      <c r="IHB29" s="0"/>
      <c r="IHC29" s="0"/>
      <c r="IHD29" s="0"/>
      <c r="IHE29" s="0"/>
      <c r="IHF29" s="0"/>
      <c r="IHG29" s="0"/>
      <c r="IHH29" s="0"/>
      <c r="IHI29" s="0"/>
      <c r="IHJ29" s="0"/>
      <c r="IHK29" s="0"/>
      <c r="IHL29" s="0"/>
      <c r="IHM29" s="0"/>
      <c r="IHN29" s="0"/>
      <c r="IHO29" s="0"/>
      <c r="IHP29" s="0"/>
      <c r="IHQ29" s="0"/>
      <c r="IHR29" s="0"/>
      <c r="IHS29" s="0"/>
      <c r="IHT29" s="0"/>
      <c r="IHU29" s="0"/>
      <c r="IHV29" s="0"/>
      <c r="IHW29" s="0"/>
      <c r="IHX29" s="0"/>
      <c r="IHY29" s="0"/>
      <c r="IHZ29" s="0"/>
      <c r="IIA29" s="0"/>
      <c r="IIB29" s="0"/>
      <c r="IIC29" s="0"/>
      <c r="IID29" s="0"/>
      <c r="IIE29" s="0"/>
      <c r="IIF29" s="0"/>
      <c r="IIG29" s="0"/>
      <c r="IIH29" s="0"/>
      <c r="III29" s="0"/>
      <c r="IIJ29" s="0"/>
      <c r="IIK29" s="0"/>
      <c r="IIL29" s="0"/>
      <c r="IIM29" s="0"/>
      <c r="IIN29" s="0"/>
      <c r="IIO29" s="0"/>
      <c r="IIP29" s="0"/>
      <c r="IIQ29" s="0"/>
      <c r="IIR29" s="0"/>
      <c r="IIS29" s="0"/>
      <c r="IIT29" s="0"/>
      <c r="IIU29" s="0"/>
      <c r="IIV29" s="0"/>
      <c r="IIW29" s="0"/>
      <c r="IIX29" s="0"/>
      <c r="IIY29" s="0"/>
      <c r="IIZ29" s="0"/>
      <c r="IJA29" s="0"/>
      <c r="IJB29" s="0"/>
      <c r="IJC29" s="0"/>
      <c r="IJD29" s="0"/>
      <c r="IJE29" s="0"/>
      <c r="IJF29" s="0"/>
      <c r="IJG29" s="0"/>
      <c r="IJH29" s="0"/>
      <c r="IJI29" s="0"/>
      <c r="IJJ29" s="0"/>
      <c r="IJK29" s="0"/>
      <c r="IJL29" s="0"/>
      <c r="IJM29" s="0"/>
      <c r="IJN29" s="0"/>
      <c r="IJO29" s="0"/>
      <c r="IJP29" s="0"/>
      <c r="IJQ29" s="0"/>
      <c r="IJR29" s="0"/>
      <c r="IJS29" s="0"/>
      <c r="IJT29" s="0"/>
      <c r="IJU29" s="0"/>
      <c r="IJV29" s="0"/>
      <c r="IJW29" s="0"/>
      <c r="IJX29" s="0"/>
      <c r="IJY29" s="0"/>
      <c r="IJZ29" s="0"/>
      <c r="IKA29" s="0"/>
      <c r="IKB29" s="0"/>
      <c r="IKC29" s="0"/>
      <c r="IKD29" s="0"/>
      <c r="IKE29" s="0"/>
      <c r="IKF29" s="0"/>
      <c r="IKG29" s="0"/>
      <c r="IKH29" s="0"/>
      <c r="IKI29" s="0"/>
      <c r="IKJ29" s="0"/>
      <c r="IKK29" s="0"/>
      <c r="IKL29" s="0"/>
      <c r="IKM29" s="0"/>
      <c r="IKN29" s="0"/>
      <c r="IKO29" s="0"/>
      <c r="IKP29" s="0"/>
      <c r="IKQ29" s="0"/>
      <c r="IKR29" s="0"/>
      <c r="IKS29" s="0"/>
      <c r="IKT29" s="0"/>
      <c r="IKU29" s="0"/>
      <c r="IKV29" s="0"/>
      <c r="IKW29" s="0"/>
      <c r="IKX29" s="0"/>
      <c r="IKY29" s="0"/>
      <c r="IKZ29" s="0"/>
      <c r="ILA29" s="0"/>
      <c r="ILB29" s="0"/>
      <c r="ILC29" s="0"/>
      <c r="ILD29" s="0"/>
      <c r="ILE29" s="0"/>
      <c r="ILF29" s="0"/>
      <c r="ILG29" s="0"/>
      <c r="ILH29" s="0"/>
      <c r="ILI29" s="0"/>
      <c r="ILJ29" s="0"/>
      <c r="ILK29" s="0"/>
      <c r="ILL29" s="0"/>
      <c r="ILM29" s="0"/>
      <c r="ILN29" s="0"/>
      <c r="ILO29" s="0"/>
      <c r="ILP29" s="0"/>
      <c r="ILQ29" s="0"/>
      <c r="ILR29" s="0"/>
      <c r="ILS29" s="0"/>
      <c r="ILT29" s="0"/>
      <c r="ILU29" s="0"/>
      <c r="ILV29" s="0"/>
      <c r="ILW29" s="0"/>
      <c r="ILX29" s="0"/>
      <c r="ILY29" s="0"/>
      <c r="ILZ29" s="0"/>
      <c r="IMA29" s="0"/>
      <c r="IMB29" s="0"/>
      <c r="IMC29" s="0"/>
      <c r="IMD29" s="0"/>
      <c r="IME29" s="0"/>
      <c r="IMF29" s="0"/>
      <c r="IMG29" s="0"/>
      <c r="IMH29" s="0"/>
      <c r="IMI29" s="0"/>
      <c r="IMJ29" s="0"/>
      <c r="IMK29" s="0"/>
      <c r="IML29" s="0"/>
      <c r="IMM29" s="0"/>
      <c r="IMN29" s="0"/>
      <c r="IMO29" s="0"/>
      <c r="IMP29" s="0"/>
      <c r="IMQ29" s="0"/>
      <c r="IMR29" s="0"/>
      <c r="IMS29" s="0"/>
      <c r="IMT29" s="0"/>
      <c r="IMU29" s="0"/>
      <c r="IMV29" s="0"/>
      <c r="IMW29" s="0"/>
      <c r="IMX29" s="0"/>
      <c r="IMY29" s="0"/>
      <c r="IMZ29" s="0"/>
      <c r="INA29" s="0"/>
      <c r="INB29" s="0"/>
      <c r="INC29" s="0"/>
      <c r="IND29" s="0"/>
      <c r="INE29" s="0"/>
      <c r="INF29" s="0"/>
      <c r="ING29" s="0"/>
      <c r="INH29" s="0"/>
      <c r="INI29" s="0"/>
      <c r="INJ29" s="0"/>
      <c r="INK29" s="0"/>
      <c r="INL29" s="0"/>
      <c r="INM29" s="0"/>
      <c r="INN29" s="0"/>
      <c r="INO29" s="0"/>
      <c r="INP29" s="0"/>
      <c r="INQ29" s="0"/>
      <c r="INR29" s="0"/>
      <c r="INS29" s="0"/>
      <c r="INT29" s="0"/>
      <c r="INU29" s="0"/>
      <c r="INV29" s="0"/>
      <c r="INW29" s="0"/>
      <c r="INX29" s="0"/>
      <c r="INY29" s="0"/>
      <c r="INZ29" s="0"/>
      <c r="IOA29" s="0"/>
      <c r="IOB29" s="0"/>
      <c r="IOC29" s="0"/>
      <c r="IOD29" s="0"/>
      <c r="IOE29" s="0"/>
      <c r="IOF29" s="0"/>
      <c r="IOG29" s="0"/>
      <c r="IOH29" s="0"/>
      <c r="IOI29" s="0"/>
      <c r="IOJ29" s="0"/>
      <c r="IOK29" s="0"/>
      <c r="IOL29" s="0"/>
      <c r="IOM29" s="0"/>
      <c r="ION29" s="0"/>
      <c r="IOO29" s="0"/>
      <c r="IOP29" s="0"/>
      <c r="IOQ29" s="0"/>
      <c r="IOR29" s="0"/>
      <c r="IOS29" s="0"/>
      <c r="IOT29" s="0"/>
      <c r="IOU29" s="0"/>
      <c r="IOV29" s="0"/>
      <c r="IOW29" s="0"/>
      <c r="IOX29" s="0"/>
      <c r="IOY29" s="0"/>
      <c r="IOZ29" s="0"/>
      <c r="IPA29" s="0"/>
      <c r="IPB29" s="0"/>
      <c r="IPC29" s="0"/>
      <c r="IPD29" s="0"/>
      <c r="IPE29" s="0"/>
      <c r="IPF29" s="0"/>
      <c r="IPG29" s="0"/>
      <c r="IPH29" s="0"/>
      <c r="IPI29" s="0"/>
      <c r="IPJ29" s="0"/>
      <c r="IPK29" s="0"/>
      <c r="IPL29" s="0"/>
      <c r="IPM29" s="0"/>
      <c r="IPN29" s="0"/>
      <c r="IPO29" s="0"/>
      <c r="IPP29" s="0"/>
      <c r="IPQ29" s="0"/>
      <c r="IPR29" s="0"/>
      <c r="IPS29" s="0"/>
      <c r="IPT29" s="0"/>
      <c r="IPU29" s="0"/>
      <c r="IPV29" s="0"/>
      <c r="IPW29" s="0"/>
      <c r="IPX29" s="0"/>
      <c r="IPY29" s="0"/>
      <c r="IPZ29" s="0"/>
      <c r="IQA29" s="0"/>
      <c r="IQB29" s="0"/>
      <c r="IQC29" s="0"/>
      <c r="IQD29" s="0"/>
      <c r="IQE29" s="0"/>
      <c r="IQF29" s="0"/>
      <c r="IQG29" s="0"/>
      <c r="IQH29" s="0"/>
      <c r="IQI29" s="0"/>
      <c r="IQJ29" s="0"/>
      <c r="IQK29" s="0"/>
      <c r="IQL29" s="0"/>
      <c r="IQM29" s="0"/>
      <c r="IQN29" s="0"/>
      <c r="IQO29" s="0"/>
      <c r="IQP29" s="0"/>
      <c r="IQQ29" s="0"/>
      <c r="IQR29" s="0"/>
      <c r="IQS29" s="0"/>
      <c r="IQT29" s="0"/>
      <c r="IQU29" s="0"/>
      <c r="IQV29" s="0"/>
      <c r="IQW29" s="0"/>
      <c r="IQX29" s="0"/>
      <c r="IQY29" s="0"/>
      <c r="IQZ29" s="0"/>
      <c r="IRA29" s="0"/>
      <c r="IRB29" s="0"/>
      <c r="IRC29" s="0"/>
      <c r="IRD29" s="0"/>
      <c r="IRE29" s="0"/>
      <c r="IRF29" s="0"/>
      <c r="IRG29" s="0"/>
      <c r="IRH29" s="0"/>
      <c r="IRI29" s="0"/>
      <c r="IRJ29" s="0"/>
      <c r="IRK29" s="0"/>
      <c r="IRL29" s="0"/>
      <c r="IRM29" s="0"/>
      <c r="IRN29" s="0"/>
      <c r="IRO29" s="0"/>
      <c r="IRP29" s="0"/>
      <c r="IRQ29" s="0"/>
      <c r="IRR29" s="0"/>
      <c r="IRS29" s="0"/>
      <c r="IRT29" s="0"/>
      <c r="IRU29" s="0"/>
      <c r="IRV29" s="0"/>
      <c r="IRW29" s="0"/>
      <c r="IRX29" s="0"/>
      <c r="IRY29" s="0"/>
      <c r="IRZ29" s="0"/>
      <c r="ISA29" s="0"/>
      <c r="ISB29" s="0"/>
      <c r="ISC29" s="0"/>
      <c r="ISD29" s="0"/>
      <c r="ISE29" s="0"/>
      <c r="ISF29" s="0"/>
      <c r="ISG29" s="0"/>
      <c r="ISH29" s="0"/>
      <c r="ISI29" s="0"/>
      <c r="ISJ29" s="0"/>
      <c r="ISK29" s="0"/>
      <c r="ISL29" s="0"/>
      <c r="ISM29" s="0"/>
      <c r="ISN29" s="0"/>
      <c r="ISO29" s="0"/>
      <c r="ISP29" s="0"/>
      <c r="ISQ29" s="0"/>
      <c r="ISR29" s="0"/>
      <c r="ISS29" s="0"/>
      <c r="IST29" s="0"/>
      <c r="ISU29" s="0"/>
      <c r="ISV29" s="0"/>
      <c r="ISW29" s="0"/>
      <c r="ISX29" s="0"/>
      <c r="ISY29" s="0"/>
      <c r="ISZ29" s="0"/>
      <c r="ITA29" s="0"/>
      <c r="ITB29" s="0"/>
      <c r="ITC29" s="0"/>
      <c r="ITD29" s="0"/>
      <c r="ITE29" s="0"/>
      <c r="ITF29" s="0"/>
      <c r="ITG29" s="0"/>
      <c r="ITH29" s="0"/>
      <c r="ITI29" s="0"/>
      <c r="ITJ29" s="0"/>
      <c r="ITK29" s="0"/>
      <c r="ITL29" s="0"/>
      <c r="ITM29" s="0"/>
      <c r="ITN29" s="0"/>
      <c r="ITO29" s="0"/>
      <c r="ITP29" s="0"/>
      <c r="ITQ29" s="0"/>
      <c r="ITR29" s="0"/>
      <c r="ITS29" s="0"/>
      <c r="ITT29" s="0"/>
      <c r="ITU29" s="0"/>
      <c r="ITV29" s="0"/>
      <c r="ITW29" s="0"/>
      <c r="ITX29" s="0"/>
      <c r="ITY29" s="0"/>
      <c r="ITZ29" s="0"/>
      <c r="IUA29" s="0"/>
      <c r="IUB29" s="0"/>
      <c r="IUC29" s="0"/>
      <c r="IUD29" s="0"/>
      <c r="IUE29" s="0"/>
      <c r="IUF29" s="0"/>
      <c r="IUG29" s="0"/>
      <c r="IUH29" s="0"/>
      <c r="IUI29" s="0"/>
      <c r="IUJ29" s="0"/>
      <c r="IUK29" s="0"/>
      <c r="IUL29" s="0"/>
      <c r="IUM29" s="0"/>
      <c r="IUN29" s="0"/>
      <c r="IUO29" s="0"/>
      <c r="IUP29" s="0"/>
      <c r="IUQ29" s="0"/>
      <c r="IUR29" s="0"/>
      <c r="IUS29" s="0"/>
      <c r="IUT29" s="0"/>
      <c r="IUU29" s="0"/>
      <c r="IUV29" s="0"/>
      <c r="IUW29" s="0"/>
      <c r="IUX29" s="0"/>
      <c r="IUY29" s="0"/>
      <c r="IUZ29" s="0"/>
      <c r="IVA29" s="0"/>
      <c r="IVB29" s="0"/>
      <c r="IVC29" s="0"/>
      <c r="IVD29" s="0"/>
      <c r="IVE29" s="0"/>
      <c r="IVF29" s="0"/>
      <c r="IVG29" s="0"/>
      <c r="IVH29" s="0"/>
      <c r="IVI29" s="0"/>
      <c r="IVJ29" s="0"/>
      <c r="IVK29" s="0"/>
      <c r="IVL29" s="0"/>
      <c r="IVM29" s="0"/>
      <c r="IVN29" s="0"/>
      <c r="IVO29" s="0"/>
      <c r="IVP29" s="0"/>
      <c r="IVQ29" s="0"/>
      <c r="IVR29" s="0"/>
      <c r="IVS29" s="0"/>
      <c r="IVT29" s="0"/>
      <c r="IVU29" s="0"/>
      <c r="IVV29" s="0"/>
      <c r="IVW29" s="0"/>
      <c r="IVX29" s="0"/>
      <c r="IVY29" s="0"/>
      <c r="IVZ29" s="0"/>
      <c r="IWA29" s="0"/>
      <c r="IWB29" s="0"/>
      <c r="IWC29" s="0"/>
      <c r="IWD29" s="0"/>
      <c r="IWE29" s="0"/>
      <c r="IWF29" s="0"/>
      <c r="IWG29" s="0"/>
      <c r="IWH29" s="0"/>
      <c r="IWI29" s="0"/>
      <c r="IWJ29" s="0"/>
      <c r="IWK29" s="0"/>
      <c r="IWL29" s="0"/>
      <c r="IWM29" s="0"/>
      <c r="IWN29" s="0"/>
      <c r="IWO29" s="0"/>
      <c r="IWP29" s="0"/>
      <c r="IWQ29" s="0"/>
      <c r="IWR29" s="0"/>
      <c r="IWS29" s="0"/>
      <c r="IWT29" s="0"/>
      <c r="IWU29" s="0"/>
      <c r="IWV29" s="0"/>
      <c r="IWW29" s="0"/>
      <c r="IWX29" s="0"/>
      <c r="IWY29" s="0"/>
      <c r="IWZ29" s="0"/>
      <c r="IXA29" s="0"/>
      <c r="IXB29" s="0"/>
      <c r="IXC29" s="0"/>
      <c r="IXD29" s="0"/>
      <c r="IXE29" s="0"/>
      <c r="IXF29" s="0"/>
      <c r="IXG29" s="0"/>
      <c r="IXH29" s="0"/>
      <c r="IXI29" s="0"/>
      <c r="IXJ29" s="0"/>
      <c r="IXK29" s="0"/>
      <c r="IXL29" s="0"/>
      <c r="IXM29" s="0"/>
      <c r="IXN29" s="0"/>
      <c r="IXO29" s="0"/>
      <c r="IXP29" s="0"/>
      <c r="IXQ29" s="0"/>
      <c r="IXR29" s="0"/>
      <c r="IXS29" s="0"/>
      <c r="IXT29" s="0"/>
      <c r="IXU29" s="0"/>
      <c r="IXV29" s="0"/>
      <c r="IXW29" s="0"/>
      <c r="IXX29" s="0"/>
      <c r="IXY29" s="0"/>
      <c r="IXZ29" s="0"/>
      <c r="IYA29" s="0"/>
      <c r="IYB29" s="0"/>
      <c r="IYC29" s="0"/>
      <c r="IYD29" s="0"/>
      <c r="IYE29" s="0"/>
      <c r="IYF29" s="0"/>
      <c r="IYG29" s="0"/>
      <c r="IYH29" s="0"/>
      <c r="IYI29" s="0"/>
      <c r="IYJ29" s="0"/>
      <c r="IYK29" s="0"/>
      <c r="IYL29" s="0"/>
      <c r="IYM29" s="0"/>
      <c r="IYN29" s="0"/>
      <c r="IYO29" s="0"/>
      <c r="IYP29" s="0"/>
      <c r="IYQ29" s="0"/>
      <c r="IYR29" s="0"/>
      <c r="IYS29" s="0"/>
      <c r="IYT29" s="0"/>
      <c r="IYU29" s="0"/>
      <c r="IYV29" s="0"/>
      <c r="IYW29" s="0"/>
      <c r="IYX29" s="0"/>
      <c r="IYY29" s="0"/>
      <c r="IYZ29" s="0"/>
      <c r="IZA29" s="0"/>
      <c r="IZB29" s="0"/>
      <c r="IZC29" s="0"/>
      <c r="IZD29" s="0"/>
      <c r="IZE29" s="0"/>
      <c r="IZF29" s="0"/>
      <c r="IZG29" s="0"/>
      <c r="IZH29" s="0"/>
      <c r="IZI29" s="0"/>
      <c r="IZJ29" s="0"/>
      <c r="IZK29" s="0"/>
      <c r="IZL29" s="0"/>
      <c r="IZM29" s="0"/>
      <c r="IZN29" s="0"/>
      <c r="IZO29" s="0"/>
      <c r="IZP29" s="0"/>
      <c r="IZQ29" s="0"/>
      <c r="IZR29" s="0"/>
      <c r="IZS29" s="0"/>
      <c r="IZT29" s="0"/>
      <c r="IZU29" s="0"/>
      <c r="IZV29" s="0"/>
      <c r="IZW29" s="0"/>
      <c r="IZX29" s="0"/>
      <c r="IZY29" s="0"/>
      <c r="IZZ29" s="0"/>
      <c r="JAA29" s="0"/>
      <c r="JAB29" s="0"/>
      <c r="JAC29" s="0"/>
      <c r="JAD29" s="0"/>
      <c r="JAE29" s="0"/>
      <c r="JAF29" s="0"/>
      <c r="JAG29" s="0"/>
      <c r="JAH29" s="0"/>
      <c r="JAI29" s="0"/>
      <c r="JAJ29" s="0"/>
      <c r="JAK29" s="0"/>
      <c r="JAL29" s="0"/>
      <c r="JAM29" s="0"/>
      <c r="JAN29" s="0"/>
      <c r="JAO29" s="0"/>
      <c r="JAP29" s="0"/>
      <c r="JAQ29" s="0"/>
      <c r="JAR29" s="0"/>
      <c r="JAS29" s="0"/>
      <c r="JAT29" s="0"/>
      <c r="JAU29" s="0"/>
      <c r="JAV29" s="0"/>
      <c r="JAW29" s="0"/>
      <c r="JAX29" s="0"/>
      <c r="JAY29" s="0"/>
      <c r="JAZ29" s="0"/>
      <c r="JBA29" s="0"/>
      <c r="JBB29" s="0"/>
      <c r="JBC29" s="0"/>
      <c r="JBD29" s="0"/>
      <c r="JBE29" s="0"/>
      <c r="JBF29" s="0"/>
      <c r="JBG29" s="0"/>
      <c r="JBH29" s="0"/>
      <c r="JBI29" s="0"/>
      <c r="JBJ29" s="0"/>
      <c r="JBK29" s="0"/>
      <c r="JBL29" s="0"/>
      <c r="JBM29" s="0"/>
      <c r="JBN29" s="0"/>
      <c r="JBO29" s="0"/>
      <c r="JBP29" s="0"/>
      <c r="JBQ29" s="0"/>
      <c r="JBR29" s="0"/>
      <c r="JBS29" s="0"/>
      <c r="JBT29" s="0"/>
      <c r="JBU29" s="0"/>
      <c r="JBV29" s="0"/>
      <c r="JBW29" s="0"/>
      <c r="JBX29" s="0"/>
      <c r="JBY29" s="0"/>
      <c r="JBZ29" s="0"/>
      <c r="JCA29" s="0"/>
      <c r="JCB29" s="0"/>
      <c r="JCC29" s="0"/>
      <c r="JCD29" s="0"/>
      <c r="JCE29" s="0"/>
      <c r="JCF29" s="0"/>
      <c r="JCG29" s="0"/>
      <c r="JCH29" s="0"/>
      <c r="JCI29" s="0"/>
      <c r="JCJ29" s="0"/>
      <c r="JCK29" s="0"/>
      <c r="JCL29" s="0"/>
      <c r="JCM29" s="0"/>
      <c r="JCN29" s="0"/>
      <c r="JCO29" s="0"/>
      <c r="JCP29" s="0"/>
      <c r="JCQ29" s="0"/>
      <c r="JCR29" s="0"/>
      <c r="JCS29" s="0"/>
      <c r="JCT29" s="0"/>
      <c r="JCU29" s="0"/>
      <c r="JCV29" s="0"/>
      <c r="JCW29" s="0"/>
      <c r="JCX29" s="0"/>
      <c r="JCY29" s="0"/>
      <c r="JCZ29" s="0"/>
      <c r="JDA29" s="0"/>
      <c r="JDB29" s="0"/>
      <c r="JDC29" s="0"/>
      <c r="JDD29" s="0"/>
      <c r="JDE29" s="0"/>
      <c r="JDF29" s="0"/>
      <c r="JDG29" s="0"/>
      <c r="JDH29" s="0"/>
      <c r="JDI29" s="0"/>
      <c r="JDJ29" s="0"/>
      <c r="JDK29" s="0"/>
      <c r="JDL29" s="0"/>
      <c r="JDM29" s="0"/>
      <c r="JDN29" s="0"/>
      <c r="JDO29" s="0"/>
      <c r="JDP29" s="0"/>
      <c r="JDQ29" s="0"/>
      <c r="JDR29" s="0"/>
      <c r="JDS29" s="0"/>
      <c r="JDT29" s="0"/>
      <c r="JDU29" s="0"/>
      <c r="JDV29" s="0"/>
      <c r="JDW29" s="0"/>
      <c r="JDX29" s="0"/>
      <c r="JDY29" s="0"/>
      <c r="JDZ29" s="0"/>
      <c r="JEA29" s="0"/>
      <c r="JEB29" s="0"/>
      <c r="JEC29" s="0"/>
      <c r="JED29" s="0"/>
      <c r="JEE29" s="0"/>
      <c r="JEF29" s="0"/>
      <c r="JEG29" s="0"/>
      <c r="JEH29" s="0"/>
      <c r="JEI29" s="0"/>
      <c r="JEJ29" s="0"/>
      <c r="JEK29" s="0"/>
      <c r="JEL29" s="0"/>
      <c r="JEM29" s="0"/>
      <c r="JEN29" s="0"/>
      <c r="JEO29" s="0"/>
      <c r="JEP29" s="0"/>
      <c r="JEQ29" s="0"/>
      <c r="JER29" s="0"/>
      <c r="JES29" s="0"/>
      <c r="JET29" s="0"/>
      <c r="JEU29" s="0"/>
      <c r="JEV29" s="0"/>
      <c r="JEW29" s="0"/>
      <c r="JEX29" s="0"/>
      <c r="JEY29" s="0"/>
      <c r="JEZ29" s="0"/>
      <c r="JFA29" s="0"/>
      <c r="JFB29" s="0"/>
      <c r="JFC29" s="0"/>
      <c r="JFD29" s="0"/>
      <c r="JFE29" s="0"/>
      <c r="JFF29" s="0"/>
      <c r="JFG29" s="0"/>
      <c r="JFH29" s="0"/>
      <c r="JFI29" s="0"/>
      <c r="JFJ29" s="0"/>
      <c r="JFK29" s="0"/>
      <c r="JFL29" s="0"/>
      <c r="JFM29" s="0"/>
      <c r="JFN29" s="0"/>
      <c r="JFO29" s="0"/>
      <c r="JFP29" s="0"/>
      <c r="JFQ29" s="0"/>
      <c r="JFR29" s="0"/>
      <c r="JFS29" s="0"/>
      <c r="JFT29" s="0"/>
      <c r="JFU29" s="0"/>
      <c r="JFV29" s="0"/>
      <c r="JFW29" s="0"/>
      <c r="JFX29" s="0"/>
      <c r="JFY29" s="0"/>
      <c r="JFZ29" s="0"/>
      <c r="JGA29" s="0"/>
      <c r="JGB29" s="0"/>
      <c r="JGC29" s="0"/>
      <c r="JGD29" s="0"/>
      <c r="JGE29" s="0"/>
      <c r="JGF29" s="0"/>
      <c r="JGG29" s="0"/>
      <c r="JGH29" s="0"/>
      <c r="JGI29" s="0"/>
      <c r="JGJ29" s="0"/>
      <c r="JGK29" s="0"/>
      <c r="JGL29" s="0"/>
      <c r="JGM29" s="0"/>
      <c r="JGN29" s="0"/>
      <c r="JGO29" s="0"/>
      <c r="JGP29" s="0"/>
      <c r="JGQ29" s="0"/>
      <c r="JGR29" s="0"/>
      <c r="JGS29" s="0"/>
      <c r="JGT29" s="0"/>
      <c r="JGU29" s="0"/>
      <c r="JGV29" s="0"/>
      <c r="JGW29" s="0"/>
      <c r="JGX29" s="0"/>
      <c r="JGY29" s="0"/>
      <c r="JGZ29" s="0"/>
      <c r="JHA29" s="0"/>
      <c r="JHB29" s="0"/>
      <c r="JHC29" s="0"/>
      <c r="JHD29" s="0"/>
      <c r="JHE29" s="0"/>
      <c r="JHF29" s="0"/>
      <c r="JHG29" s="0"/>
      <c r="JHH29" s="0"/>
      <c r="JHI29" s="0"/>
      <c r="JHJ29" s="0"/>
      <c r="JHK29" s="0"/>
      <c r="JHL29" s="0"/>
      <c r="JHM29" s="0"/>
      <c r="JHN29" s="0"/>
      <c r="JHO29" s="0"/>
      <c r="JHP29" s="0"/>
      <c r="JHQ29" s="0"/>
      <c r="JHR29" s="0"/>
      <c r="JHS29" s="0"/>
      <c r="JHT29" s="0"/>
      <c r="JHU29" s="0"/>
      <c r="JHV29" s="0"/>
      <c r="JHW29" s="0"/>
      <c r="JHX29" s="0"/>
      <c r="JHY29" s="0"/>
      <c r="JHZ29" s="0"/>
      <c r="JIA29" s="0"/>
      <c r="JIB29" s="0"/>
      <c r="JIC29" s="0"/>
      <c r="JID29" s="0"/>
      <c r="JIE29" s="0"/>
      <c r="JIF29" s="0"/>
      <c r="JIG29" s="0"/>
      <c r="JIH29" s="0"/>
      <c r="JII29" s="0"/>
      <c r="JIJ29" s="0"/>
      <c r="JIK29" s="0"/>
      <c r="JIL29" s="0"/>
      <c r="JIM29" s="0"/>
      <c r="JIN29" s="0"/>
      <c r="JIO29" s="0"/>
      <c r="JIP29" s="0"/>
      <c r="JIQ29" s="0"/>
      <c r="JIR29" s="0"/>
      <c r="JIS29" s="0"/>
      <c r="JIT29" s="0"/>
      <c r="JIU29" s="0"/>
      <c r="JIV29" s="0"/>
      <c r="JIW29" s="0"/>
      <c r="JIX29" s="0"/>
      <c r="JIY29" s="0"/>
      <c r="JIZ29" s="0"/>
      <c r="JJA29" s="0"/>
      <c r="JJB29" s="0"/>
      <c r="JJC29" s="0"/>
      <c r="JJD29" s="0"/>
      <c r="JJE29" s="0"/>
      <c r="JJF29" s="0"/>
      <c r="JJG29" s="0"/>
      <c r="JJH29" s="0"/>
      <c r="JJI29" s="0"/>
      <c r="JJJ29" s="0"/>
      <c r="JJK29" s="0"/>
      <c r="JJL29" s="0"/>
      <c r="JJM29" s="0"/>
      <c r="JJN29" s="0"/>
      <c r="JJO29" s="0"/>
      <c r="JJP29" s="0"/>
      <c r="JJQ29" s="0"/>
      <c r="JJR29" s="0"/>
      <c r="JJS29" s="0"/>
      <c r="JJT29" s="0"/>
      <c r="JJU29" s="0"/>
      <c r="JJV29" s="0"/>
      <c r="JJW29" s="0"/>
      <c r="JJX29" s="0"/>
      <c r="JJY29" s="0"/>
      <c r="JJZ29" s="0"/>
      <c r="JKA29" s="0"/>
      <c r="JKB29" s="0"/>
      <c r="JKC29" s="0"/>
      <c r="JKD29" s="0"/>
      <c r="JKE29" s="0"/>
      <c r="JKF29" s="0"/>
      <c r="JKG29" s="0"/>
      <c r="JKH29" s="0"/>
      <c r="JKI29" s="0"/>
      <c r="JKJ29" s="0"/>
      <c r="JKK29" s="0"/>
      <c r="JKL29" s="0"/>
      <c r="JKM29" s="0"/>
      <c r="JKN29" s="0"/>
      <c r="JKO29" s="0"/>
      <c r="JKP29" s="0"/>
      <c r="JKQ29" s="0"/>
      <c r="JKR29" s="0"/>
      <c r="JKS29" s="0"/>
      <c r="JKT29" s="0"/>
      <c r="JKU29" s="0"/>
      <c r="JKV29" s="0"/>
      <c r="JKW29" s="0"/>
      <c r="JKX29" s="0"/>
      <c r="JKY29" s="0"/>
      <c r="JKZ29" s="0"/>
      <c r="JLA29" s="0"/>
      <c r="JLB29" s="0"/>
      <c r="JLC29" s="0"/>
      <c r="JLD29" s="0"/>
      <c r="JLE29" s="0"/>
      <c r="JLF29" s="0"/>
      <c r="JLG29" s="0"/>
      <c r="JLH29" s="0"/>
      <c r="JLI29" s="0"/>
      <c r="JLJ29" s="0"/>
      <c r="JLK29" s="0"/>
      <c r="JLL29" s="0"/>
      <c r="JLM29" s="0"/>
      <c r="JLN29" s="0"/>
      <c r="JLO29" s="0"/>
      <c r="JLP29" s="0"/>
      <c r="JLQ29" s="0"/>
      <c r="JLR29" s="0"/>
      <c r="JLS29" s="0"/>
      <c r="JLT29" s="0"/>
      <c r="JLU29" s="0"/>
      <c r="JLV29" s="0"/>
      <c r="JLW29" s="0"/>
      <c r="JLX29" s="0"/>
      <c r="JLY29" s="0"/>
      <c r="JLZ29" s="0"/>
      <c r="JMA29" s="0"/>
      <c r="JMB29" s="0"/>
      <c r="JMC29" s="0"/>
      <c r="JMD29" s="0"/>
      <c r="JME29" s="0"/>
      <c r="JMF29" s="0"/>
      <c r="JMG29" s="0"/>
      <c r="JMH29" s="0"/>
      <c r="JMI29" s="0"/>
      <c r="JMJ29" s="0"/>
      <c r="JMK29" s="0"/>
      <c r="JML29" s="0"/>
      <c r="JMM29" s="0"/>
      <c r="JMN29" s="0"/>
      <c r="JMO29" s="0"/>
      <c r="JMP29" s="0"/>
      <c r="JMQ29" s="0"/>
      <c r="JMR29" s="0"/>
      <c r="JMS29" s="0"/>
      <c r="JMT29" s="0"/>
      <c r="JMU29" s="0"/>
      <c r="JMV29" s="0"/>
      <c r="JMW29" s="0"/>
      <c r="JMX29" s="0"/>
      <c r="JMY29" s="0"/>
      <c r="JMZ29" s="0"/>
      <c r="JNA29" s="0"/>
      <c r="JNB29" s="0"/>
      <c r="JNC29" s="0"/>
      <c r="JND29" s="0"/>
      <c r="JNE29" s="0"/>
      <c r="JNF29" s="0"/>
      <c r="JNG29" s="0"/>
      <c r="JNH29" s="0"/>
      <c r="JNI29" s="0"/>
      <c r="JNJ29" s="0"/>
      <c r="JNK29" s="0"/>
      <c r="JNL29" s="0"/>
      <c r="JNM29" s="0"/>
      <c r="JNN29" s="0"/>
      <c r="JNO29" s="0"/>
      <c r="JNP29" s="0"/>
      <c r="JNQ29" s="0"/>
      <c r="JNR29" s="0"/>
      <c r="JNS29" s="0"/>
      <c r="JNT29" s="0"/>
      <c r="JNU29" s="0"/>
      <c r="JNV29" s="0"/>
      <c r="JNW29" s="0"/>
      <c r="JNX29" s="0"/>
      <c r="JNY29" s="0"/>
      <c r="JNZ29" s="0"/>
      <c r="JOA29" s="0"/>
      <c r="JOB29" s="0"/>
      <c r="JOC29" s="0"/>
      <c r="JOD29" s="0"/>
      <c r="JOE29" s="0"/>
      <c r="JOF29" s="0"/>
      <c r="JOG29" s="0"/>
      <c r="JOH29" s="0"/>
      <c r="JOI29" s="0"/>
      <c r="JOJ29" s="0"/>
      <c r="JOK29" s="0"/>
      <c r="JOL29" s="0"/>
      <c r="JOM29" s="0"/>
      <c r="JON29" s="0"/>
      <c r="JOO29" s="0"/>
      <c r="JOP29" s="0"/>
      <c r="JOQ29" s="0"/>
      <c r="JOR29" s="0"/>
      <c r="JOS29" s="0"/>
      <c r="JOT29" s="0"/>
      <c r="JOU29" s="0"/>
      <c r="JOV29" s="0"/>
      <c r="JOW29" s="0"/>
      <c r="JOX29" s="0"/>
      <c r="JOY29" s="0"/>
      <c r="JOZ29" s="0"/>
      <c r="JPA29" s="0"/>
      <c r="JPB29" s="0"/>
      <c r="JPC29" s="0"/>
      <c r="JPD29" s="0"/>
      <c r="JPE29" s="0"/>
      <c r="JPF29" s="0"/>
      <c r="JPG29" s="0"/>
      <c r="JPH29" s="0"/>
      <c r="JPI29" s="0"/>
      <c r="JPJ29" s="0"/>
      <c r="JPK29" s="0"/>
      <c r="JPL29" s="0"/>
      <c r="JPM29" s="0"/>
      <c r="JPN29" s="0"/>
      <c r="JPO29" s="0"/>
      <c r="JPP29" s="0"/>
      <c r="JPQ29" s="0"/>
      <c r="JPR29" s="0"/>
      <c r="JPS29" s="0"/>
      <c r="JPT29" s="0"/>
      <c r="JPU29" s="0"/>
      <c r="JPV29" s="0"/>
      <c r="JPW29" s="0"/>
      <c r="JPX29" s="0"/>
      <c r="JPY29" s="0"/>
      <c r="JPZ29" s="0"/>
      <c r="JQA29" s="0"/>
      <c r="JQB29" s="0"/>
      <c r="JQC29" s="0"/>
      <c r="JQD29" s="0"/>
      <c r="JQE29" s="0"/>
      <c r="JQF29" s="0"/>
      <c r="JQG29" s="0"/>
      <c r="JQH29" s="0"/>
      <c r="JQI29" s="0"/>
      <c r="JQJ29" s="0"/>
      <c r="JQK29" s="0"/>
      <c r="JQL29" s="0"/>
      <c r="JQM29" s="0"/>
      <c r="JQN29" s="0"/>
      <c r="JQO29" s="0"/>
      <c r="JQP29" s="0"/>
      <c r="JQQ29" s="0"/>
      <c r="JQR29" s="0"/>
      <c r="JQS29" s="0"/>
      <c r="JQT29" s="0"/>
      <c r="JQU29" s="0"/>
      <c r="JQV29" s="0"/>
      <c r="JQW29" s="0"/>
      <c r="JQX29" s="0"/>
      <c r="JQY29" s="0"/>
      <c r="JQZ29" s="0"/>
      <c r="JRA29" s="0"/>
      <c r="JRB29" s="0"/>
      <c r="JRC29" s="0"/>
      <c r="JRD29" s="0"/>
      <c r="JRE29" s="0"/>
      <c r="JRF29" s="0"/>
      <c r="JRG29" s="0"/>
      <c r="JRH29" s="0"/>
      <c r="JRI29" s="0"/>
      <c r="JRJ29" s="0"/>
      <c r="JRK29" s="0"/>
      <c r="JRL29" s="0"/>
      <c r="JRM29" s="0"/>
      <c r="JRN29" s="0"/>
      <c r="JRO29" s="0"/>
      <c r="JRP29" s="0"/>
      <c r="JRQ29" s="0"/>
      <c r="JRR29" s="0"/>
      <c r="JRS29" s="0"/>
      <c r="JRT29" s="0"/>
      <c r="JRU29" s="0"/>
      <c r="JRV29" s="0"/>
      <c r="JRW29" s="0"/>
      <c r="JRX29" s="0"/>
      <c r="JRY29" s="0"/>
      <c r="JRZ29" s="0"/>
      <c r="JSA29" s="0"/>
      <c r="JSB29" s="0"/>
      <c r="JSC29" s="0"/>
      <c r="JSD29" s="0"/>
      <c r="JSE29" s="0"/>
      <c r="JSF29" s="0"/>
      <c r="JSG29" s="0"/>
      <c r="JSH29" s="0"/>
      <c r="JSI29" s="0"/>
      <c r="JSJ29" s="0"/>
      <c r="JSK29" s="0"/>
      <c r="JSL29" s="0"/>
      <c r="JSM29" s="0"/>
      <c r="JSN29" s="0"/>
      <c r="JSO29" s="0"/>
      <c r="JSP29" s="0"/>
      <c r="JSQ29" s="0"/>
      <c r="JSR29" s="0"/>
      <c r="JSS29" s="0"/>
      <c r="JST29" s="0"/>
      <c r="JSU29" s="0"/>
      <c r="JSV29" s="0"/>
      <c r="JSW29" s="0"/>
      <c r="JSX29" s="0"/>
      <c r="JSY29" s="0"/>
      <c r="JSZ29" s="0"/>
      <c r="JTA29" s="0"/>
      <c r="JTB29" s="0"/>
      <c r="JTC29" s="0"/>
      <c r="JTD29" s="0"/>
      <c r="JTE29" s="0"/>
      <c r="JTF29" s="0"/>
      <c r="JTG29" s="0"/>
      <c r="JTH29" s="0"/>
      <c r="JTI29" s="0"/>
      <c r="JTJ29" s="0"/>
      <c r="JTK29" s="0"/>
      <c r="JTL29" s="0"/>
      <c r="JTM29" s="0"/>
      <c r="JTN29" s="0"/>
      <c r="JTO29" s="0"/>
      <c r="JTP29" s="0"/>
      <c r="JTQ29" s="0"/>
      <c r="JTR29" s="0"/>
      <c r="JTS29" s="0"/>
      <c r="JTT29" s="0"/>
      <c r="JTU29" s="0"/>
      <c r="JTV29" s="0"/>
      <c r="JTW29" s="0"/>
      <c r="JTX29" s="0"/>
      <c r="JTY29" s="0"/>
      <c r="JTZ29" s="0"/>
      <c r="JUA29" s="0"/>
      <c r="JUB29" s="0"/>
      <c r="JUC29" s="0"/>
      <c r="JUD29" s="0"/>
      <c r="JUE29" s="0"/>
      <c r="JUF29" s="0"/>
      <c r="JUG29" s="0"/>
      <c r="JUH29" s="0"/>
      <c r="JUI29" s="0"/>
      <c r="JUJ29" s="0"/>
      <c r="JUK29" s="0"/>
      <c r="JUL29" s="0"/>
      <c r="JUM29" s="0"/>
      <c r="JUN29" s="0"/>
      <c r="JUO29" s="0"/>
      <c r="JUP29" s="0"/>
      <c r="JUQ29" s="0"/>
      <c r="JUR29" s="0"/>
      <c r="JUS29" s="0"/>
      <c r="JUT29" s="0"/>
      <c r="JUU29" s="0"/>
      <c r="JUV29" s="0"/>
      <c r="JUW29" s="0"/>
      <c r="JUX29" s="0"/>
      <c r="JUY29" s="0"/>
      <c r="JUZ29" s="0"/>
      <c r="JVA29" s="0"/>
      <c r="JVB29" s="0"/>
      <c r="JVC29" s="0"/>
      <c r="JVD29" s="0"/>
      <c r="JVE29" s="0"/>
      <c r="JVF29" s="0"/>
      <c r="JVG29" s="0"/>
      <c r="JVH29" s="0"/>
      <c r="JVI29" s="0"/>
      <c r="JVJ29" s="0"/>
      <c r="JVK29" s="0"/>
      <c r="JVL29" s="0"/>
      <c r="JVM29" s="0"/>
      <c r="JVN29" s="0"/>
      <c r="JVO29" s="0"/>
      <c r="JVP29" s="0"/>
      <c r="JVQ29" s="0"/>
      <c r="JVR29" s="0"/>
      <c r="JVS29" s="0"/>
      <c r="JVT29" s="0"/>
      <c r="JVU29" s="0"/>
      <c r="JVV29" s="0"/>
      <c r="JVW29" s="0"/>
      <c r="JVX29" s="0"/>
      <c r="JVY29" s="0"/>
      <c r="JVZ29" s="0"/>
      <c r="JWA29" s="0"/>
      <c r="JWB29" s="0"/>
      <c r="JWC29" s="0"/>
      <c r="JWD29" s="0"/>
      <c r="JWE29" s="0"/>
      <c r="JWF29" s="0"/>
      <c r="JWG29" s="0"/>
      <c r="JWH29" s="0"/>
      <c r="JWI29" s="0"/>
      <c r="JWJ29" s="0"/>
      <c r="JWK29" s="0"/>
      <c r="JWL29" s="0"/>
      <c r="JWM29" s="0"/>
      <c r="JWN29" s="0"/>
      <c r="JWO29" s="0"/>
      <c r="JWP29" s="0"/>
      <c r="JWQ29" s="0"/>
      <c r="JWR29" s="0"/>
      <c r="JWS29" s="0"/>
      <c r="JWT29" s="0"/>
      <c r="JWU29" s="0"/>
      <c r="JWV29" s="0"/>
      <c r="JWW29" s="0"/>
      <c r="JWX29" s="0"/>
      <c r="JWY29" s="0"/>
      <c r="JWZ29" s="0"/>
      <c r="JXA29" s="0"/>
      <c r="JXB29" s="0"/>
      <c r="JXC29" s="0"/>
      <c r="JXD29" s="0"/>
      <c r="JXE29" s="0"/>
      <c r="JXF29" s="0"/>
      <c r="JXG29" s="0"/>
      <c r="JXH29" s="0"/>
      <c r="JXI29" s="0"/>
      <c r="JXJ29" s="0"/>
      <c r="JXK29" s="0"/>
      <c r="JXL29" s="0"/>
      <c r="JXM29" s="0"/>
      <c r="JXN29" s="0"/>
      <c r="JXO29" s="0"/>
      <c r="JXP29" s="0"/>
      <c r="JXQ29" s="0"/>
      <c r="JXR29" s="0"/>
      <c r="JXS29" s="0"/>
      <c r="JXT29" s="0"/>
      <c r="JXU29" s="0"/>
      <c r="JXV29" s="0"/>
      <c r="JXW29" s="0"/>
      <c r="JXX29" s="0"/>
      <c r="JXY29" s="0"/>
      <c r="JXZ29" s="0"/>
      <c r="JYA29" s="0"/>
      <c r="JYB29" s="0"/>
      <c r="JYC29" s="0"/>
      <c r="JYD29" s="0"/>
      <c r="JYE29" s="0"/>
      <c r="JYF29" s="0"/>
      <c r="JYG29" s="0"/>
      <c r="JYH29" s="0"/>
      <c r="JYI29" s="0"/>
      <c r="JYJ29" s="0"/>
      <c r="JYK29" s="0"/>
      <c r="JYL29" s="0"/>
      <c r="JYM29" s="0"/>
      <c r="JYN29" s="0"/>
      <c r="JYO29" s="0"/>
      <c r="JYP29" s="0"/>
      <c r="JYQ29" s="0"/>
      <c r="JYR29" s="0"/>
      <c r="JYS29" s="0"/>
      <c r="JYT29" s="0"/>
      <c r="JYU29" s="0"/>
      <c r="JYV29" s="0"/>
      <c r="JYW29" s="0"/>
      <c r="JYX29" s="0"/>
      <c r="JYY29" s="0"/>
      <c r="JYZ29" s="0"/>
      <c r="JZA29" s="0"/>
      <c r="JZB29" s="0"/>
      <c r="JZC29" s="0"/>
      <c r="JZD29" s="0"/>
      <c r="JZE29" s="0"/>
      <c r="JZF29" s="0"/>
      <c r="JZG29" s="0"/>
      <c r="JZH29" s="0"/>
      <c r="JZI29" s="0"/>
      <c r="JZJ29" s="0"/>
      <c r="JZK29" s="0"/>
      <c r="JZL29" s="0"/>
      <c r="JZM29" s="0"/>
      <c r="JZN29" s="0"/>
      <c r="JZO29" s="0"/>
      <c r="JZP29" s="0"/>
      <c r="JZQ29" s="0"/>
      <c r="JZR29" s="0"/>
      <c r="JZS29" s="0"/>
      <c r="JZT29" s="0"/>
      <c r="JZU29" s="0"/>
      <c r="JZV29" s="0"/>
      <c r="JZW29" s="0"/>
      <c r="JZX29" s="0"/>
      <c r="JZY29" s="0"/>
      <c r="JZZ29" s="0"/>
      <c r="KAA29" s="0"/>
      <c r="KAB29" s="0"/>
      <c r="KAC29" s="0"/>
      <c r="KAD29" s="0"/>
      <c r="KAE29" s="0"/>
      <c r="KAF29" s="0"/>
      <c r="KAG29" s="0"/>
      <c r="KAH29" s="0"/>
      <c r="KAI29" s="0"/>
      <c r="KAJ29" s="0"/>
      <c r="KAK29" s="0"/>
      <c r="KAL29" s="0"/>
      <c r="KAM29" s="0"/>
      <c r="KAN29" s="0"/>
      <c r="KAO29" s="0"/>
      <c r="KAP29" s="0"/>
      <c r="KAQ29" s="0"/>
      <c r="KAR29" s="0"/>
      <c r="KAS29" s="0"/>
      <c r="KAT29" s="0"/>
      <c r="KAU29" s="0"/>
      <c r="KAV29" s="0"/>
      <c r="KAW29" s="0"/>
      <c r="KAX29" s="0"/>
      <c r="KAY29" s="0"/>
      <c r="KAZ29" s="0"/>
      <c r="KBA29" s="0"/>
      <c r="KBB29" s="0"/>
      <c r="KBC29" s="0"/>
      <c r="KBD29" s="0"/>
      <c r="KBE29" s="0"/>
      <c r="KBF29" s="0"/>
      <c r="KBG29" s="0"/>
      <c r="KBH29" s="0"/>
      <c r="KBI29" s="0"/>
      <c r="KBJ29" s="0"/>
      <c r="KBK29" s="0"/>
      <c r="KBL29" s="0"/>
      <c r="KBM29" s="0"/>
      <c r="KBN29" s="0"/>
      <c r="KBO29" s="0"/>
      <c r="KBP29" s="0"/>
      <c r="KBQ29" s="0"/>
      <c r="KBR29" s="0"/>
      <c r="KBS29" s="0"/>
      <c r="KBT29" s="0"/>
      <c r="KBU29" s="0"/>
      <c r="KBV29" s="0"/>
      <c r="KBW29" s="0"/>
      <c r="KBX29" s="0"/>
      <c r="KBY29" s="0"/>
      <c r="KBZ29" s="0"/>
      <c r="KCA29" s="0"/>
      <c r="KCB29" s="0"/>
      <c r="KCC29" s="0"/>
      <c r="KCD29" s="0"/>
      <c r="KCE29" s="0"/>
      <c r="KCF29" s="0"/>
      <c r="KCG29" s="0"/>
      <c r="KCH29" s="0"/>
      <c r="KCI29" s="0"/>
      <c r="KCJ29" s="0"/>
      <c r="KCK29" s="0"/>
      <c r="KCL29" s="0"/>
      <c r="KCM29" s="0"/>
      <c r="KCN29" s="0"/>
      <c r="KCO29" s="0"/>
      <c r="KCP29" s="0"/>
      <c r="KCQ29" s="0"/>
      <c r="KCR29" s="0"/>
      <c r="KCS29" s="0"/>
      <c r="KCT29" s="0"/>
      <c r="KCU29" s="0"/>
      <c r="KCV29" s="0"/>
      <c r="KCW29" s="0"/>
      <c r="KCX29" s="0"/>
      <c r="KCY29" s="0"/>
      <c r="KCZ29" s="0"/>
      <c r="KDA29" s="0"/>
      <c r="KDB29" s="0"/>
      <c r="KDC29" s="0"/>
      <c r="KDD29" s="0"/>
      <c r="KDE29" s="0"/>
      <c r="KDF29" s="0"/>
      <c r="KDG29" s="0"/>
      <c r="KDH29" s="0"/>
      <c r="KDI29" s="0"/>
      <c r="KDJ29" s="0"/>
      <c r="KDK29" s="0"/>
      <c r="KDL29" s="0"/>
      <c r="KDM29" s="0"/>
      <c r="KDN29" s="0"/>
      <c r="KDO29" s="0"/>
      <c r="KDP29" s="0"/>
      <c r="KDQ29" s="0"/>
      <c r="KDR29" s="0"/>
      <c r="KDS29" s="0"/>
      <c r="KDT29" s="0"/>
      <c r="KDU29" s="0"/>
      <c r="KDV29" s="0"/>
      <c r="KDW29" s="0"/>
      <c r="KDX29" s="0"/>
      <c r="KDY29" s="0"/>
      <c r="KDZ29" s="0"/>
      <c r="KEA29" s="0"/>
      <c r="KEB29" s="0"/>
      <c r="KEC29" s="0"/>
      <c r="KED29" s="0"/>
      <c r="KEE29" s="0"/>
      <c r="KEF29" s="0"/>
      <c r="KEG29" s="0"/>
      <c r="KEH29" s="0"/>
      <c r="KEI29" s="0"/>
      <c r="KEJ29" s="0"/>
      <c r="KEK29" s="0"/>
      <c r="KEL29" s="0"/>
      <c r="KEM29" s="0"/>
      <c r="KEN29" s="0"/>
      <c r="KEO29" s="0"/>
      <c r="KEP29" s="0"/>
      <c r="KEQ29" s="0"/>
      <c r="KER29" s="0"/>
      <c r="KES29" s="0"/>
      <c r="KET29" s="0"/>
      <c r="KEU29" s="0"/>
      <c r="KEV29" s="0"/>
      <c r="KEW29" s="0"/>
      <c r="KEX29" s="0"/>
      <c r="KEY29" s="0"/>
      <c r="KEZ29" s="0"/>
      <c r="KFA29" s="0"/>
      <c r="KFB29" s="0"/>
      <c r="KFC29" s="0"/>
      <c r="KFD29" s="0"/>
      <c r="KFE29" s="0"/>
      <c r="KFF29" s="0"/>
      <c r="KFG29" s="0"/>
      <c r="KFH29" s="0"/>
      <c r="KFI29" s="0"/>
      <c r="KFJ29" s="0"/>
      <c r="KFK29" s="0"/>
      <c r="KFL29" s="0"/>
      <c r="KFM29" s="0"/>
      <c r="KFN29" s="0"/>
      <c r="KFO29" s="0"/>
      <c r="KFP29" s="0"/>
      <c r="KFQ29" s="0"/>
      <c r="KFR29" s="0"/>
      <c r="KFS29" s="0"/>
      <c r="KFT29" s="0"/>
      <c r="KFU29" s="0"/>
      <c r="KFV29" s="0"/>
      <c r="KFW29" s="0"/>
      <c r="KFX29" s="0"/>
      <c r="KFY29" s="0"/>
      <c r="KFZ29" s="0"/>
      <c r="KGA29" s="0"/>
      <c r="KGB29" s="0"/>
      <c r="KGC29" s="0"/>
      <c r="KGD29" s="0"/>
      <c r="KGE29" s="0"/>
      <c r="KGF29" s="0"/>
      <c r="KGG29" s="0"/>
      <c r="KGH29" s="0"/>
      <c r="KGI29" s="0"/>
      <c r="KGJ29" s="0"/>
      <c r="KGK29" s="0"/>
      <c r="KGL29" s="0"/>
      <c r="KGM29" s="0"/>
      <c r="KGN29" s="0"/>
      <c r="KGO29" s="0"/>
      <c r="KGP29" s="0"/>
      <c r="KGQ29" s="0"/>
      <c r="KGR29" s="0"/>
      <c r="KGS29" s="0"/>
      <c r="KGT29" s="0"/>
      <c r="KGU29" s="0"/>
      <c r="KGV29" s="0"/>
      <c r="KGW29" s="0"/>
      <c r="KGX29" s="0"/>
      <c r="KGY29" s="0"/>
      <c r="KGZ29" s="0"/>
      <c r="KHA29" s="0"/>
      <c r="KHB29" s="0"/>
      <c r="KHC29" s="0"/>
      <c r="KHD29" s="0"/>
      <c r="KHE29" s="0"/>
      <c r="KHF29" s="0"/>
      <c r="KHG29" s="0"/>
      <c r="KHH29" s="0"/>
      <c r="KHI29" s="0"/>
      <c r="KHJ29" s="0"/>
      <c r="KHK29" s="0"/>
      <c r="KHL29" s="0"/>
      <c r="KHM29" s="0"/>
      <c r="KHN29" s="0"/>
      <c r="KHO29" s="0"/>
      <c r="KHP29" s="0"/>
      <c r="KHQ29" s="0"/>
      <c r="KHR29" s="0"/>
      <c r="KHS29" s="0"/>
      <c r="KHT29" s="0"/>
      <c r="KHU29" s="0"/>
      <c r="KHV29" s="0"/>
      <c r="KHW29" s="0"/>
      <c r="KHX29" s="0"/>
      <c r="KHY29" s="0"/>
      <c r="KHZ29" s="0"/>
      <c r="KIA29" s="0"/>
      <c r="KIB29" s="0"/>
      <c r="KIC29" s="0"/>
      <c r="KID29" s="0"/>
      <c r="KIE29" s="0"/>
      <c r="KIF29" s="0"/>
      <c r="KIG29" s="0"/>
      <c r="KIH29" s="0"/>
      <c r="KII29" s="0"/>
      <c r="KIJ29" s="0"/>
      <c r="KIK29" s="0"/>
      <c r="KIL29" s="0"/>
      <c r="KIM29" s="0"/>
      <c r="KIN29" s="0"/>
      <c r="KIO29" s="0"/>
      <c r="KIP29" s="0"/>
      <c r="KIQ29" s="0"/>
      <c r="KIR29" s="0"/>
      <c r="KIS29" s="0"/>
      <c r="KIT29" s="0"/>
      <c r="KIU29" s="0"/>
      <c r="KIV29" s="0"/>
      <c r="KIW29" s="0"/>
      <c r="KIX29" s="0"/>
      <c r="KIY29" s="0"/>
      <c r="KIZ29" s="0"/>
      <c r="KJA29" s="0"/>
      <c r="KJB29" s="0"/>
      <c r="KJC29" s="0"/>
      <c r="KJD29" s="0"/>
      <c r="KJE29" s="0"/>
      <c r="KJF29" s="0"/>
      <c r="KJG29" s="0"/>
      <c r="KJH29" s="0"/>
      <c r="KJI29" s="0"/>
      <c r="KJJ29" s="0"/>
      <c r="KJK29" s="0"/>
      <c r="KJL29" s="0"/>
      <c r="KJM29" s="0"/>
      <c r="KJN29" s="0"/>
      <c r="KJO29" s="0"/>
      <c r="KJP29" s="0"/>
      <c r="KJQ29" s="0"/>
      <c r="KJR29" s="0"/>
      <c r="KJS29" s="0"/>
      <c r="KJT29" s="0"/>
      <c r="KJU29" s="0"/>
      <c r="KJV29" s="0"/>
      <c r="KJW29" s="0"/>
      <c r="KJX29" s="0"/>
      <c r="KJY29" s="0"/>
      <c r="KJZ29" s="0"/>
      <c r="KKA29" s="0"/>
      <c r="KKB29" s="0"/>
      <c r="KKC29" s="0"/>
      <c r="KKD29" s="0"/>
      <c r="KKE29" s="0"/>
      <c r="KKF29" s="0"/>
      <c r="KKG29" s="0"/>
      <c r="KKH29" s="0"/>
      <c r="KKI29" s="0"/>
      <c r="KKJ29" s="0"/>
      <c r="KKK29" s="0"/>
      <c r="KKL29" s="0"/>
      <c r="KKM29" s="0"/>
      <c r="KKN29" s="0"/>
      <c r="KKO29" s="0"/>
      <c r="KKP29" s="0"/>
      <c r="KKQ29" s="0"/>
      <c r="KKR29" s="0"/>
      <c r="KKS29" s="0"/>
      <c r="KKT29" s="0"/>
      <c r="KKU29" s="0"/>
      <c r="KKV29" s="0"/>
      <c r="KKW29" s="0"/>
      <c r="KKX29" s="0"/>
      <c r="KKY29" s="0"/>
      <c r="KKZ29" s="0"/>
      <c r="KLA29" s="0"/>
      <c r="KLB29" s="0"/>
      <c r="KLC29" s="0"/>
      <c r="KLD29" s="0"/>
      <c r="KLE29" s="0"/>
      <c r="KLF29" s="0"/>
      <c r="KLG29" s="0"/>
      <c r="KLH29" s="0"/>
      <c r="KLI29" s="0"/>
      <c r="KLJ29" s="0"/>
      <c r="KLK29" s="0"/>
      <c r="KLL29" s="0"/>
      <c r="KLM29" s="0"/>
      <c r="KLN29" s="0"/>
      <c r="KLO29" s="0"/>
      <c r="KLP29" s="0"/>
      <c r="KLQ29" s="0"/>
      <c r="KLR29" s="0"/>
      <c r="KLS29" s="0"/>
      <c r="KLT29" s="0"/>
      <c r="KLU29" s="0"/>
      <c r="KLV29" s="0"/>
      <c r="KLW29" s="0"/>
      <c r="KLX29" s="0"/>
      <c r="KLY29" s="0"/>
      <c r="KLZ29" s="0"/>
      <c r="KMA29" s="0"/>
      <c r="KMB29" s="0"/>
      <c r="KMC29" s="0"/>
      <c r="KMD29" s="0"/>
      <c r="KME29" s="0"/>
      <c r="KMF29" s="0"/>
      <c r="KMG29" s="0"/>
      <c r="KMH29" s="0"/>
      <c r="KMI29" s="0"/>
      <c r="KMJ29" s="0"/>
      <c r="KMK29" s="0"/>
      <c r="KML29" s="0"/>
      <c r="KMM29" s="0"/>
      <c r="KMN29" s="0"/>
      <c r="KMO29" s="0"/>
      <c r="KMP29" s="0"/>
      <c r="KMQ29" s="0"/>
      <c r="KMR29" s="0"/>
      <c r="KMS29" s="0"/>
      <c r="KMT29" s="0"/>
      <c r="KMU29" s="0"/>
      <c r="KMV29" s="0"/>
      <c r="KMW29" s="0"/>
      <c r="KMX29" s="0"/>
      <c r="KMY29" s="0"/>
      <c r="KMZ29" s="0"/>
      <c r="KNA29" s="0"/>
      <c r="KNB29" s="0"/>
      <c r="KNC29" s="0"/>
      <c r="KND29" s="0"/>
      <c r="KNE29" s="0"/>
      <c r="KNF29" s="0"/>
      <c r="KNG29" s="0"/>
      <c r="KNH29" s="0"/>
      <c r="KNI29" s="0"/>
      <c r="KNJ29" s="0"/>
      <c r="KNK29" s="0"/>
      <c r="KNL29" s="0"/>
      <c r="KNM29" s="0"/>
      <c r="KNN29" s="0"/>
      <c r="KNO29" s="0"/>
      <c r="KNP29" s="0"/>
      <c r="KNQ29" s="0"/>
      <c r="KNR29" s="0"/>
      <c r="KNS29" s="0"/>
      <c r="KNT29" s="0"/>
      <c r="KNU29" s="0"/>
      <c r="KNV29" s="0"/>
      <c r="KNW29" s="0"/>
      <c r="KNX29" s="0"/>
      <c r="KNY29" s="0"/>
      <c r="KNZ29" s="0"/>
      <c r="KOA29" s="0"/>
      <c r="KOB29" s="0"/>
      <c r="KOC29" s="0"/>
      <c r="KOD29" s="0"/>
      <c r="KOE29" s="0"/>
      <c r="KOF29" s="0"/>
      <c r="KOG29" s="0"/>
      <c r="KOH29" s="0"/>
      <c r="KOI29" s="0"/>
      <c r="KOJ29" s="0"/>
      <c r="KOK29" s="0"/>
      <c r="KOL29" s="0"/>
      <c r="KOM29" s="0"/>
      <c r="KON29" s="0"/>
      <c r="KOO29" s="0"/>
      <c r="KOP29" s="0"/>
      <c r="KOQ29" s="0"/>
      <c r="KOR29" s="0"/>
      <c r="KOS29" s="0"/>
      <c r="KOT29" s="0"/>
      <c r="KOU29" s="0"/>
      <c r="KOV29" s="0"/>
      <c r="KOW29" s="0"/>
      <c r="KOX29" s="0"/>
      <c r="KOY29" s="0"/>
      <c r="KOZ29" s="0"/>
      <c r="KPA29" s="0"/>
      <c r="KPB29" s="0"/>
      <c r="KPC29" s="0"/>
      <c r="KPD29" s="0"/>
      <c r="KPE29" s="0"/>
      <c r="KPF29" s="0"/>
      <c r="KPG29" s="0"/>
      <c r="KPH29" s="0"/>
      <c r="KPI29" s="0"/>
      <c r="KPJ29" s="0"/>
      <c r="KPK29" s="0"/>
      <c r="KPL29" s="0"/>
      <c r="KPM29" s="0"/>
      <c r="KPN29" s="0"/>
      <c r="KPO29" s="0"/>
      <c r="KPP29" s="0"/>
      <c r="KPQ29" s="0"/>
      <c r="KPR29" s="0"/>
      <c r="KPS29" s="0"/>
      <c r="KPT29" s="0"/>
      <c r="KPU29" s="0"/>
      <c r="KPV29" s="0"/>
      <c r="KPW29" s="0"/>
      <c r="KPX29" s="0"/>
      <c r="KPY29" s="0"/>
      <c r="KPZ29" s="0"/>
      <c r="KQA29" s="0"/>
      <c r="KQB29" s="0"/>
      <c r="KQC29" s="0"/>
      <c r="KQD29" s="0"/>
      <c r="KQE29" s="0"/>
      <c r="KQF29" s="0"/>
      <c r="KQG29" s="0"/>
      <c r="KQH29" s="0"/>
      <c r="KQI29" s="0"/>
      <c r="KQJ29" s="0"/>
      <c r="KQK29" s="0"/>
      <c r="KQL29" s="0"/>
      <c r="KQM29" s="0"/>
      <c r="KQN29" s="0"/>
      <c r="KQO29" s="0"/>
      <c r="KQP29" s="0"/>
      <c r="KQQ29" s="0"/>
      <c r="KQR29" s="0"/>
      <c r="KQS29" s="0"/>
      <c r="KQT29" s="0"/>
      <c r="KQU29" s="0"/>
      <c r="KQV29" s="0"/>
      <c r="KQW29" s="0"/>
      <c r="KQX29" s="0"/>
      <c r="KQY29" s="0"/>
      <c r="KQZ29" s="0"/>
      <c r="KRA29" s="0"/>
      <c r="KRB29" s="0"/>
      <c r="KRC29" s="0"/>
      <c r="KRD29" s="0"/>
      <c r="KRE29" s="0"/>
      <c r="KRF29" s="0"/>
      <c r="KRG29" s="0"/>
      <c r="KRH29" s="0"/>
      <c r="KRI29" s="0"/>
      <c r="KRJ29" s="0"/>
      <c r="KRK29" s="0"/>
      <c r="KRL29" s="0"/>
      <c r="KRM29" s="0"/>
      <c r="KRN29" s="0"/>
      <c r="KRO29" s="0"/>
      <c r="KRP29" s="0"/>
      <c r="KRQ29" s="0"/>
      <c r="KRR29" s="0"/>
      <c r="KRS29" s="0"/>
      <c r="KRT29" s="0"/>
      <c r="KRU29" s="0"/>
      <c r="KRV29" s="0"/>
      <c r="KRW29" s="0"/>
      <c r="KRX29" s="0"/>
      <c r="KRY29" s="0"/>
      <c r="KRZ29" s="0"/>
      <c r="KSA29" s="0"/>
      <c r="KSB29" s="0"/>
      <c r="KSC29" s="0"/>
      <c r="KSD29" s="0"/>
      <c r="KSE29" s="0"/>
      <c r="KSF29" s="0"/>
      <c r="KSG29" s="0"/>
      <c r="KSH29" s="0"/>
      <c r="KSI29" s="0"/>
      <c r="KSJ29" s="0"/>
      <c r="KSK29" s="0"/>
      <c r="KSL29" s="0"/>
      <c r="KSM29" s="0"/>
      <c r="KSN29" s="0"/>
      <c r="KSO29" s="0"/>
      <c r="KSP29" s="0"/>
      <c r="KSQ29" s="0"/>
      <c r="KSR29" s="0"/>
      <c r="KSS29" s="0"/>
      <c r="KST29" s="0"/>
      <c r="KSU29" s="0"/>
      <c r="KSV29" s="0"/>
      <c r="KSW29" s="0"/>
      <c r="KSX29" s="0"/>
      <c r="KSY29" s="0"/>
      <c r="KSZ29" s="0"/>
      <c r="KTA29" s="0"/>
      <c r="KTB29" s="0"/>
      <c r="KTC29" s="0"/>
      <c r="KTD29" s="0"/>
      <c r="KTE29" s="0"/>
      <c r="KTF29" s="0"/>
      <c r="KTG29" s="0"/>
      <c r="KTH29" s="0"/>
      <c r="KTI29" s="0"/>
      <c r="KTJ29" s="0"/>
      <c r="KTK29" s="0"/>
      <c r="KTL29" s="0"/>
      <c r="KTM29" s="0"/>
      <c r="KTN29" s="0"/>
      <c r="KTO29" s="0"/>
      <c r="KTP29" s="0"/>
      <c r="KTQ29" s="0"/>
      <c r="KTR29" s="0"/>
      <c r="KTS29" s="0"/>
      <c r="KTT29" s="0"/>
      <c r="KTU29" s="0"/>
      <c r="KTV29" s="0"/>
      <c r="KTW29" s="0"/>
      <c r="KTX29" s="0"/>
      <c r="KTY29" s="0"/>
      <c r="KTZ29" s="0"/>
      <c r="KUA29" s="0"/>
      <c r="KUB29" s="0"/>
      <c r="KUC29" s="0"/>
      <c r="KUD29" s="0"/>
      <c r="KUE29" s="0"/>
      <c r="KUF29" s="0"/>
      <c r="KUG29" s="0"/>
      <c r="KUH29" s="0"/>
      <c r="KUI29" s="0"/>
      <c r="KUJ29" s="0"/>
      <c r="KUK29" s="0"/>
      <c r="KUL29" s="0"/>
      <c r="KUM29" s="0"/>
      <c r="KUN29" s="0"/>
      <c r="KUO29" s="0"/>
      <c r="KUP29" s="0"/>
      <c r="KUQ29" s="0"/>
      <c r="KUR29" s="0"/>
      <c r="KUS29" s="0"/>
      <c r="KUT29" s="0"/>
      <c r="KUU29" s="0"/>
      <c r="KUV29" s="0"/>
      <c r="KUW29" s="0"/>
      <c r="KUX29" s="0"/>
      <c r="KUY29" s="0"/>
      <c r="KUZ29" s="0"/>
      <c r="KVA29" s="0"/>
      <c r="KVB29" s="0"/>
      <c r="KVC29" s="0"/>
      <c r="KVD29" s="0"/>
      <c r="KVE29" s="0"/>
      <c r="KVF29" s="0"/>
      <c r="KVG29" s="0"/>
      <c r="KVH29" s="0"/>
      <c r="KVI29" s="0"/>
      <c r="KVJ29" s="0"/>
      <c r="KVK29" s="0"/>
      <c r="KVL29" s="0"/>
      <c r="KVM29" s="0"/>
      <c r="KVN29" s="0"/>
      <c r="KVO29" s="0"/>
      <c r="KVP29" s="0"/>
      <c r="KVQ29" s="0"/>
      <c r="KVR29" s="0"/>
      <c r="KVS29" s="0"/>
      <c r="KVT29" s="0"/>
      <c r="KVU29" s="0"/>
      <c r="KVV29" s="0"/>
      <c r="KVW29" s="0"/>
      <c r="KVX29" s="0"/>
      <c r="KVY29" s="0"/>
      <c r="KVZ29" s="0"/>
      <c r="KWA29" s="0"/>
      <c r="KWB29" s="0"/>
      <c r="KWC29" s="0"/>
      <c r="KWD29" s="0"/>
      <c r="KWE29" s="0"/>
      <c r="KWF29" s="0"/>
      <c r="KWG29" s="0"/>
      <c r="KWH29" s="0"/>
      <c r="KWI29" s="0"/>
      <c r="KWJ29" s="0"/>
      <c r="KWK29" s="0"/>
      <c r="KWL29" s="0"/>
      <c r="KWM29" s="0"/>
      <c r="KWN29" s="0"/>
      <c r="KWO29" s="0"/>
      <c r="KWP29" s="0"/>
      <c r="KWQ29" s="0"/>
      <c r="KWR29" s="0"/>
      <c r="KWS29" s="0"/>
      <c r="KWT29" s="0"/>
      <c r="KWU29" s="0"/>
      <c r="KWV29" s="0"/>
      <c r="KWW29" s="0"/>
      <c r="KWX29" s="0"/>
      <c r="KWY29" s="0"/>
      <c r="KWZ29" s="0"/>
      <c r="KXA29" s="0"/>
      <c r="KXB29" s="0"/>
      <c r="KXC29" s="0"/>
      <c r="KXD29" s="0"/>
      <c r="KXE29" s="0"/>
      <c r="KXF29" s="0"/>
      <c r="KXG29" s="0"/>
      <c r="KXH29" s="0"/>
      <c r="KXI29" s="0"/>
      <c r="KXJ29" s="0"/>
      <c r="KXK29" s="0"/>
      <c r="KXL29" s="0"/>
      <c r="KXM29" s="0"/>
      <c r="KXN29" s="0"/>
      <c r="KXO29" s="0"/>
      <c r="KXP29" s="0"/>
      <c r="KXQ29" s="0"/>
      <c r="KXR29" s="0"/>
      <c r="KXS29" s="0"/>
      <c r="KXT29" s="0"/>
      <c r="KXU29" s="0"/>
      <c r="KXV29" s="0"/>
      <c r="KXW29" s="0"/>
      <c r="KXX29" s="0"/>
      <c r="KXY29" s="0"/>
      <c r="KXZ29" s="0"/>
      <c r="KYA29" s="0"/>
      <c r="KYB29" s="0"/>
      <c r="KYC29" s="0"/>
      <c r="KYD29" s="0"/>
      <c r="KYE29" s="0"/>
      <c r="KYF29" s="0"/>
      <c r="KYG29" s="0"/>
      <c r="KYH29" s="0"/>
      <c r="KYI29" s="0"/>
      <c r="KYJ29" s="0"/>
      <c r="KYK29" s="0"/>
      <c r="KYL29" s="0"/>
      <c r="KYM29" s="0"/>
      <c r="KYN29" s="0"/>
      <c r="KYO29" s="0"/>
      <c r="KYP29" s="0"/>
      <c r="KYQ29" s="0"/>
      <c r="KYR29" s="0"/>
      <c r="KYS29" s="0"/>
      <c r="KYT29" s="0"/>
      <c r="KYU29" s="0"/>
      <c r="KYV29" s="0"/>
      <c r="KYW29" s="0"/>
      <c r="KYX29" s="0"/>
      <c r="KYY29" s="0"/>
      <c r="KYZ29" s="0"/>
      <c r="KZA29" s="0"/>
      <c r="KZB29" s="0"/>
      <c r="KZC29" s="0"/>
      <c r="KZD29" s="0"/>
      <c r="KZE29" s="0"/>
      <c r="KZF29" s="0"/>
      <c r="KZG29" s="0"/>
      <c r="KZH29" s="0"/>
      <c r="KZI29" s="0"/>
      <c r="KZJ29" s="0"/>
      <c r="KZK29" s="0"/>
      <c r="KZL29" s="0"/>
      <c r="KZM29" s="0"/>
      <c r="KZN29" s="0"/>
      <c r="KZO29" s="0"/>
      <c r="KZP29" s="0"/>
      <c r="KZQ29" s="0"/>
      <c r="KZR29" s="0"/>
      <c r="KZS29" s="0"/>
      <c r="KZT29" s="0"/>
      <c r="KZU29" s="0"/>
      <c r="KZV29" s="0"/>
      <c r="KZW29" s="0"/>
      <c r="KZX29" s="0"/>
      <c r="KZY29" s="0"/>
      <c r="KZZ29" s="0"/>
      <c r="LAA29" s="0"/>
      <c r="LAB29" s="0"/>
      <c r="LAC29" s="0"/>
      <c r="LAD29" s="0"/>
      <c r="LAE29" s="0"/>
      <c r="LAF29" s="0"/>
      <c r="LAG29" s="0"/>
      <c r="LAH29" s="0"/>
      <c r="LAI29" s="0"/>
      <c r="LAJ29" s="0"/>
      <c r="LAK29" s="0"/>
      <c r="LAL29" s="0"/>
      <c r="LAM29" s="0"/>
      <c r="LAN29" s="0"/>
      <c r="LAO29" s="0"/>
      <c r="LAP29" s="0"/>
      <c r="LAQ29" s="0"/>
      <c r="LAR29" s="0"/>
      <c r="LAS29" s="0"/>
      <c r="LAT29" s="0"/>
      <c r="LAU29" s="0"/>
      <c r="LAV29" s="0"/>
      <c r="LAW29" s="0"/>
      <c r="LAX29" s="0"/>
      <c r="LAY29" s="0"/>
      <c r="LAZ29" s="0"/>
      <c r="LBA29" s="0"/>
      <c r="LBB29" s="0"/>
      <c r="LBC29" s="0"/>
      <c r="LBD29" s="0"/>
      <c r="LBE29" s="0"/>
      <c r="LBF29" s="0"/>
      <c r="LBG29" s="0"/>
      <c r="LBH29" s="0"/>
      <c r="LBI29" s="0"/>
      <c r="LBJ29" s="0"/>
      <c r="LBK29" s="0"/>
      <c r="LBL29" s="0"/>
      <c r="LBM29" s="0"/>
      <c r="LBN29" s="0"/>
      <c r="LBO29" s="0"/>
      <c r="LBP29" s="0"/>
      <c r="LBQ29" s="0"/>
      <c r="LBR29" s="0"/>
      <c r="LBS29" s="0"/>
      <c r="LBT29" s="0"/>
      <c r="LBU29" s="0"/>
      <c r="LBV29" s="0"/>
      <c r="LBW29" s="0"/>
      <c r="LBX29" s="0"/>
      <c r="LBY29" s="0"/>
      <c r="LBZ29" s="0"/>
      <c r="LCA29" s="0"/>
      <c r="LCB29" s="0"/>
      <c r="LCC29" s="0"/>
      <c r="LCD29" s="0"/>
      <c r="LCE29" s="0"/>
      <c r="LCF29" s="0"/>
      <c r="LCG29" s="0"/>
      <c r="LCH29" s="0"/>
      <c r="LCI29" s="0"/>
      <c r="LCJ29" s="0"/>
      <c r="LCK29" s="0"/>
      <c r="LCL29" s="0"/>
      <c r="LCM29" s="0"/>
      <c r="LCN29" s="0"/>
      <c r="LCO29" s="0"/>
      <c r="LCP29" s="0"/>
      <c r="LCQ29" s="0"/>
      <c r="LCR29" s="0"/>
      <c r="LCS29" s="0"/>
      <c r="LCT29" s="0"/>
      <c r="LCU29" s="0"/>
      <c r="LCV29" s="0"/>
      <c r="LCW29" s="0"/>
      <c r="LCX29" s="0"/>
      <c r="LCY29" s="0"/>
      <c r="LCZ29" s="0"/>
      <c r="LDA29" s="0"/>
      <c r="LDB29" s="0"/>
      <c r="LDC29" s="0"/>
      <c r="LDD29" s="0"/>
      <c r="LDE29" s="0"/>
      <c r="LDF29" s="0"/>
      <c r="LDG29" s="0"/>
      <c r="LDH29" s="0"/>
      <c r="LDI29" s="0"/>
      <c r="LDJ29" s="0"/>
      <c r="LDK29" s="0"/>
      <c r="LDL29" s="0"/>
      <c r="LDM29" s="0"/>
      <c r="LDN29" s="0"/>
      <c r="LDO29" s="0"/>
      <c r="LDP29" s="0"/>
      <c r="LDQ29" s="0"/>
      <c r="LDR29" s="0"/>
      <c r="LDS29" s="0"/>
      <c r="LDT29" s="0"/>
      <c r="LDU29" s="0"/>
      <c r="LDV29" s="0"/>
      <c r="LDW29" s="0"/>
      <c r="LDX29" s="0"/>
      <c r="LDY29" s="0"/>
      <c r="LDZ29" s="0"/>
      <c r="LEA29" s="0"/>
      <c r="LEB29" s="0"/>
      <c r="LEC29" s="0"/>
      <c r="LED29" s="0"/>
      <c r="LEE29" s="0"/>
      <c r="LEF29" s="0"/>
      <c r="LEG29" s="0"/>
      <c r="LEH29" s="0"/>
      <c r="LEI29" s="0"/>
      <c r="LEJ29" s="0"/>
      <c r="LEK29" s="0"/>
      <c r="LEL29" s="0"/>
      <c r="LEM29" s="0"/>
      <c r="LEN29" s="0"/>
      <c r="LEO29" s="0"/>
      <c r="LEP29" s="0"/>
      <c r="LEQ29" s="0"/>
      <c r="LER29" s="0"/>
      <c r="LES29" s="0"/>
      <c r="LET29" s="0"/>
      <c r="LEU29" s="0"/>
      <c r="LEV29" s="0"/>
      <c r="LEW29" s="0"/>
      <c r="LEX29" s="0"/>
      <c r="LEY29" s="0"/>
      <c r="LEZ29" s="0"/>
      <c r="LFA29" s="0"/>
      <c r="LFB29" s="0"/>
      <c r="LFC29" s="0"/>
      <c r="LFD29" s="0"/>
      <c r="LFE29" s="0"/>
      <c r="LFF29" s="0"/>
      <c r="LFG29" s="0"/>
      <c r="LFH29" s="0"/>
      <c r="LFI29" s="0"/>
      <c r="LFJ29" s="0"/>
      <c r="LFK29" s="0"/>
      <c r="LFL29" s="0"/>
      <c r="LFM29" s="0"/>
      <c r="LFN29" s="0"/>
      <c r="LFO29" s="0"/>
      <c r="LFP29" s="0"/>
      <c r="LFQ29" s="0"/>
      <c r="LFR29" s="0"/>
      <c r="LFS29" s="0"/>
      <c r="LFT29" s="0"/>
      <c r="LFU29" s="0"/>
      <c r="LFV29" s="0"/>
      <c r="LFW29" s="0"/>
      <c r="LFX29" s="0"/>
      <c r="LFY29" s="0"/>
      <c r="LFZ29" s="0"/>
      <c r="LGA29" s="0"/>
      <c r="LGB29" s="0"/>
      <c r="LGC29" s="0"/>
      <c r="LGD29" s="0"/>
      <c r="LGE29" s="0"/>
      <c r="LGF29" s="0"/>
      <c r="LGG29" s="0"/>
      <c r="LGH29" s="0"/>
      <c r="LGI29" s="0"/>
      <c r="LGJ29" s="0"/>
      <c r="LGK29" s="0"/>
      <c r="LGL29" s="0"/>
      <c r="LGM29" s="0"/>
      <c r="LGN29" s="0"/>
      <c r="LGO29" s="0"/>
      <c r="LGP29" s="0"/>
      <c r="LGQ29" s="0"/>
      <c r="LGR29" s="0"/>
      <c r="LGS29" s="0"/>
      <c r="LGT29" s="0"/>
      <c r="LGU29" s="0"/>
      <c r="LGV29" s="0"/>
      <c r="LGW29" s="0"/>
      <c r="LGX29" s="0"/>
      <c r="LGY29" s="0"/>
      <c r="LGZ29" s="0"/>
      <c r="LHA29" s="0"/>
      <c r="LHB29" s="0"/>
      <c r="LHC29" s="0"/>
      <c r="LHD29" s="0"/>
      <c r="LHE29" s="0"/>
      <c r="LHF29" s="0"/>
      <c r="LHG29" s="0"/>
      <c r="LHH29" s="0"/>
      <c r="LHI29" s="0"/>
      <c r="LHJ29" s="0"/>
      <c r="LHK29" s="0"/>
      <c r="LHL29" s="0"/>
      <c r="LHM29" s="0"/>
      <c r="LHN29" s="0"/>
      <c r="LHO29" s="0"/>
      <c r="LHP29" s="0"/>
      <c r="LHQ29" s="0"/>
      <c r="LHR29" s="0"/>
      <c r="LHS29" s="0"/>
      <c r="LHT29" s="0"/>
      <c r="LHU29" s="0"/>
      <c r="LHV29" s="0"/>
      <c r="LHW29" s="0"/>
      <c r="LHX29" s="0"/>
      <c r="LHY29" s="0"/>
      <c r="LHZ29" s="0"/>
      <c r="LIA29" s="0"/>
      <c r="LIB29" s="0"/>
      <c r="LIC29" s="0"/>
      <c r="LID29" s="0"/>
      <c r="LIE29" s="0"/>
      <c r="LIF29" s="0"/>
      <c r="LIG29" s="0"/>
      <c r="LIH29" s="0"/>
      <c r="LII29" s="0"/>
      <c r="LIJ29" s="0"/>
      <c r="LIK29" s="0"/>
      <c r="LIL29" s="0"/>
      <c r="LIM29" s="0"/>
      <c r="LIN29" s="0"/>
      <c r="LIO29" s="0"/>
      <c r="LIP29" s="0"/>
      <c r="LIQ29" s="0"/>
      <c r="LIR29" s="0"/>
      <c r="LIS29" s="0"/>
      <c r="LIT29" s="0"/>
      <c r="LIU29" s="0"/>
      <c r="LIV29" s="0"/>
      <c r="LIW29" s="0"/>
      <c r="LIX29" s="0"/>
      <c r="LIY29" s="0"/>
      <c r="LIZ29" s="0"/>
      <c r="LJA29" s="0"/>
      <c r="LJB29" s="0"/>
      <c r="LJC29" s="0"/>
      <c r="LJD29" s="0"/>
      <c r="LJE29" s="0"/>
      <c r="LJF29" s="0"/>
      <c r="LJG29" s="0"/>
      <c r="LJH29" s="0"/>
      <c r="LJI29" s="0"/>
      <c r="LJJ29" s="0"/>
      <c r="LJK29" s="0"/>
      <c r="LJL29" s="0"/>
      <c r="LJM29" s="0"/>
      <c r="LJN29" s="0"/>
      <c r="LJO29" s="0"/>
      <c r="LJP29" s="0"/>
      <c r="LJQ29" s="0"/>
      <c r="LJR29" s="0"/>
      <c r="LJS29" s="0"/>
      <c r="LJT29" s="0"/>
      <c r="LJU29" s="0"/>
      <c r="LJV29" s="0"/>
      <c r="LJW29" s="0"/>
      <c r="LJX29" s="0"/>
      <c r="LJY29" s="0"/>
      <c r="LJZ29" s="0"/>
      <c r="LKA29" s="0"/>
      <c r="LKB29" s="0"/>
      <c r="LKC29" s="0"/>
      <c r="LKD29" s="0"/>
      <c r="LKE29" s="0"/>
      <c r="LKF29" s="0"/>
      <c r="LKG29" s="0"/>
      <c r="LKH29" s="0"/>
      <c r="LKI29" s="0"/>
      <c r="LKJ29" s="0"/>
      <c r="LKK29" s="0"/>
      <c r="LKL29" s="0"/>
      <c r="LKM29" s="0"/>
      <c r="LKN29" s="0"/>
      <c r="LKO29" s="0"/>
      <c r="LKP29" s="0"/>
      <c r="LKQ29" s="0"/>
      <c r="LKR29" s="0"/>
      <c r="LKS29" s="0"/>
      <c r="LKT29" s="0"/>
      <c r="LKU29" s="0"/>
      <c r="LKV29" s="0"/>
      <c r="LKW29" s="0"/>
      <c r="LKX29" s="0"/>
      <c r="LKY29" s="0"/>
      <c r="LKZ29" s="0"/>
      <c r="LLA29" s="0"/>
      <c r="LLB29" s="0"/>
      <c r="LLC29" s="0"/>
      <c r="LLD29" s="0"/>
      <c r="LLE29" s="0"/>
      <c r="LLF29" s="0"/>
      <c r="LLG29" s="0"/>
      <c r="LLH29" s="0"/>
      <c r="LLI29" s="0"/>
      <c r="LLJ29" s="0"/>
      <c r="LLK29" s="0"/>
      <c r="LLL29" s="0"/>
      <c r="LLM29" s="0"/>
      <c r="LLN29" s="0"/>
      <c r="LLO29" s="0"/>
      <c r="LLP29" s="0"/>
      <c r="LLQ29" s="0"/>
      <c r="LLR29" s="0"/>
      <c r="LLS29" s="0"/>
      <c r="LLT29" s="0"/>
      <c r="LLU29" s="0"/>
      <c r="LLV29" s="0"/>
      <c r="LLW29" s="0"/>
      <c r="LLX29" s="0"/>
      <c r="LLY29" s="0"/>
      <c r="LLZ29" s="0"/>
      <c r="LMA29" s="0"/>
      <c r="LMB29" s="0"/>
      <c r="LMC29" s="0"/>
      <c r="LMD29" s="0"/>
      <c r="LME29" s="0"/>
      <c r="LMF29" s="0"/>
      <c r="LMG29" s="0"/>
      <c r="LMH29" s="0"/>
      <c r="LMI29" s="0"/>
      <c r="LMJ29" s="0"/>
      <c r="LMK29" s="0"/>
      <c r="LML29" s="0"/>
      <c r="LMM29" s="0"/>
      <c r="LMN29" s="0"/>
      <c r="LMO29" s="0"/>
      <c r="LMP29" s="0"/>
      <c r="LMQ29" s="0"/>
      <c r="LMR29" s="0"/>
      <c r="LMS29" s="0"/>
      <c r="LMT29" s="0"/>
      <c r="LMU29" s="0"/>
      <c r="LMV29" s="0"/>
      <c r="LMW29" s="0"/>
      <c r="LMX29" s="0"/>
      <c r="LMY29" s="0"/>
      <c r="LMZ29" s="0"/>
      <c r="LNA29" s="0"/>
      <c r="LNB29" s="0"/>
      <c r="LNC29" s="0"/>
      <c r="LND29" s="0"/>
      <c r="LNE29" s="0"/>
      <c r="LNF29" s="0"/>
      <c r="LNG29" s="0"/>
      <c r="LNH29" s="0"/>
      <c r="LNI29" s="0"/>
      <c r="LNJ29" s="0"/>
      <c r="LNK29" s="0"/>
      <c r="LNL29" s="0"/>
      <c r="LNM29" s="0"/>
      <c r="LNN29" s="0"/>
      <c r="LNO29" s="0"/>
      <c r="LNP29" s="0"/>
      <c r="LNQ29" s="0"/>
      <c r="LNR29" s="0"/>
      <c r="LNS29" s="0"/>
      <c r="LNT29" s="0"/>
      <c r="LNU29" s="0"/>
      <c r="LNV29" s="0"/>
      <c r="LNW29" s="0"/>
      <c r="LNX29" s="0"/>
      <c r="LNY29" s="0"/>
      <c r="LNZ29" s="0"/>
      <c r="LOA29" s="0"/>
      <c r="LOB29" s="0"/>
      <c r="LOC29" s="0"/>
      <c r="LOD29" s="0"/>
      <c r="LOE29" s="0"/>
      <c r="LOF29" s="0"/>
      <c r="LOG29" s="0"/>
      <c r="LOH29" s="0"/>
      <c r="LOI29" s="0"/>
      <c r="LOJ29" s="0"/>
      <c r="LOK29" s="0"/>
      <c r="LOL29" s="0"/>
      <c r="LOM29" s="0"/>
      <c r="LON29" s="0"/>
      <c r="LOO29" s="0"/>
      <c r="LOP29" s="0"/>
      <c r="LOQ29" s="0"/>
      <c r="LOR29" s="0"/>
      <c r="LOS29" s="0"/>
      <c r="LOT29" s="0"/>
      <c r="LOU29" s="0"/>
      <c r="LOV29" s="0"/>
      <c r="LOW29" s="0"/>
      <c r="LOX29" s="0"/>
      <c r="LOY29" s="0"/>
      <c r="LOZ29" s="0"/>
      <c r="LPA29" s="0"/>
      <c r="LPB29" s="0"/>
      <c r="LPC29" s="0"/>
      <c r="LPD29" s="0"/>
      <c r="LPE29" s="0"/>
      <c r="LPF29" s="0"/>
      <c r="LPG29" s="0"/>
      <c r="LPH29" s="0"/>
      <c r="LPI29" s="0"/>
      <c r="LPJ29" s="0"/>
      <c r="LPK29" s="0"/>
      <c r="LPL29" s="0"/>
      <c r="LPM29" s="0"/>
      <c r="LPN29" s="0"/>
      <c r="LPO29" s="0"/>
      <c r="LPP29" s="0"/>
      <c r="LPQ29" s="0"/>
      <c r="LPR29" s="0"/>
      <c r="LPS29" s="0"/>
      <c r="LPT29" s="0"/>
      <c r="LPU29" s="0"/>
      <c r="LPV29" s="0"/>
      <c r="LPW29" s="0"/>
      <c r="LPX29" s="0"/>
      <c r="LPY29" s="0"/>
      <c r="LPZ29" s="0"/>
      <c r="LQA29" s="0"/>
      <c r="LQB29" s="0"/>
      <c r="LQC29" s="0"/>
      <c r="LQD29" s="0"/>
      <c r="LQE29" s="0"/>
      <c r="LQF29" s="0"/>
      <c r="LQG29" s="0"/>
      <c r="LQH29" s="0"/>
      <c r="LQI29" s="0"/>
      <c r="LQJ29" s="0"/>
      <c r="LQK29" s="0"/>
      <c r="LQL29" s="0"/>
      <c r="LQM29" s="0"/>
      <c r="LQN29" s="0"/>
      <c r="LQO29" s="0"/>
      <c r="LQP29" s="0"/>
      <c r="LQQ29" s="0"/>
      <c r="LQR29" s="0"/>
      <c r="LQS29" s="0"/>
      <c r="LQT29" s="0"/>
      <c r="LQU29" s="0"/>
      <c r="LQV29" s="0"/>
      <c r="LQW29" s="0"/>
      <c r="LQX29" s="0"/>
      <c r="LQY29" s="0"/>
      <c r="LQZ29" s="0"/>
      <c r="LRA29" s="0"/>
      <c r="LRB29" s="0"/>
      <c r="LRC29" s="0"/>
      <c r="LRD29" s="0"/>
      <c r="LRE29" s="0"/>
      <c r="LRF29" s="0"/>
      <c r="LRG29" s="0"/>
      <c r="LRH29" s="0"/>
      <c r="LRI29" s="0"/>
      <c r="LRJ29" s="0"/>
      <c r="LRK29" s="0"/>
      <c r="LRL29" s="0"/>
      <c r="LRM29" s="0"/>
      <c r="LRN29" s="0"/>
      <c r="LRO29" s="0"/>
      <c r="LRP29" s="0"/>
      <c r="LRQ29" s="0"/>
      <c r="LRR29" s="0"/>
      <c r="LRS29" s="0"/>
      <c r="LRT29" s="0"/>
      <c r="LRU29" s="0"/>
      <c r="LRV29" s="0"/>
      <c r="LRW29" s="0"/>
      <c r="LRX29" s="0"/>
      <c r="LRY29" s="0"/>
      <c r="LRZ29" s="0"/>
      <c r="LSA29" s="0"/>
      <c r="LSB29" s="0"/>
      <c r="LSC29" s="0"/>
      <c r="LSD29" s="0"/>
      <c r="LSE29" s="0"/>
      <c r="LSF29" s="0"/>
      <c r="LSG29" s="0"/>
      <c r="LSH29" s="0"/>
      <c r="LSI29" s="0"/>
      <c r="LSJ29" s="0"/>
      <c r="LSK29" s="0"/>
      <c r="LSL29" s="0"/>
      <c r="LSM29" s="0"/>
      <c r="LSN29" s="0"/>
      <c r="LSO29" s="0"/>
      <c r="LSP29" s="0"/>
      <c r="LSQ29" s="0"/>
      <c r="LSR29" s="0"/>
      <c r="LSS29" s="0"/>
      <c r="LST29" s="0"/>
      <c r="LSU29" s="0"/>
      <c r="LSV29" s="0"/>
      <c r="LSW29" s="0"/>
      <c r="LSX29" s="0"/>
      <c r="LSY29" s="0"/>
      <c r="LSZ29" s="0"/>
      <c r="LTA29" s="0"/>
      <c r="LTB29" s="0"/>
      <c r="LTC29" s="0"/>
      <c r="LTD29" s="0"/>
      <c r="LTE29" s="0"/>
      <c r="LTF29" s="0"/>
      <c r="LTG29" s="0"/>
      <c r="LTH29" s="0"/>
      <c r="LTI29" s="0"/>
      <c r="LTJ29" s="0"/>
      <c r="LTK29" s="0"/>
      <c r="LTL29" s="0"/>
      <c r="LTM29" s="0"/>
      <c r="LTN29" s="0"/>
      <c r="LTO29" s="0"/>
      <c r="LTP29" s="0"/>
      <c r="LTQ29" s="0"/>
      <c r="LTR29" s="0"/>
      <c r="LTS29" s="0"/>
      <c r="LTT29" s="0"/>
      <c r="LTU29" s="0"/>
      <c r="LTV29" s="0"/>
      <c r="LTW29" s="0"/>
      <c r="LTX29" s="0"/>
      <c r="LTY29" s="0"/>
      <c r="LTZ29" s="0"/>
      <c r="LUA29" s="0"/>
      <c r="LUB29" s="0"/>
      <c r="LUC29" s="0"/>
      <c r="LUD29" s="0"/>
      <c r="LUE29" s="0"/>
      <c r="LUF29" s="0"/>
      <c r="LUG29" s="0"/>
      <c r="LUH29" s="0"/>
      <c r="LUI29" s="0"/>
      <c r="LUJ29" s="0"/>
      <c r="LUK29" s="0"/>
      <c r="LUL29" s="0"/>
      <c r="LUM29" s="0"/>
      <c r="LUN29" s="0"/>
      <c r="LUO29" s="0"/>
      <c r="LUP29" s="0"/>
      <c r="LUQ29" s="0"/>
      <c r="LUR29" s="0"/>
      <c r="LUS29" s="0"/>
      <c r="LUT29" s="0"/>
      <c r="LUU29" s="0"/>
      <c r="LUV29" s="0"/>
      <c r="LUW29" s="0"/>
      <c r="LUX29" s="0"/>
      <c r="LUY29" s="0"/>
      <c r="LUZ29" s="0"/>
      <c r="LVA29" s="0"/>
      <c r="LVB29" s="0"/>
      <c r="LVC29" s="0"/>
      <c r="LVD29" s="0"/>
      <c r="LVE29" s="0"/>
      <c r="LVF29" s="0"/>
      <c r="LVG29" s="0"/>
      <c r="LVH29" s="0"/>
      <c r="LVI29" s="0"/>
      <c r="LVJ29" s="0"/>
      <c r="LVK29" s="0"/>
      <c r="LVL29" s="0"/>
      <c r="LVM29" s="0"/>
      <c r="LVN29" s="0"/>
      <c r="LVO29" s="0"/>
      <c r="LVP29" s="0"/>
      <c r="LVQ29" s="0"/>
      <c r="LVR29" s="0"/>
      <c r="LVS29" s="0"/>
      <c r="LVT29" s="0"/>
      <c r="LVU29" s="0"/>
      <c r="LVV29" s="0"/>
      <c r="LVW29" s="0"/>
      <c r="LVX29" s="0"/>
      <c r="LVY29" s="0"/>
      <c r="LVZ29" s="0"/>
      <c r="LWA29" s="0"/>
      <c r="LWB29" s="0"/>
      <c r="LWC29" s="0"/>
      <c r="LWD29" s="0"/>
      <c r="LWE29" s="0"/>
      <c r="LWF29" s="0"/>
      <c r="LWG29" s="0"/>
      <c r="LWH29" s="0"/>
      <c r="LWI29" s="0"/>
      <c r="LWJ29" s="0"/>
      <c r="LWK29" s="0"/>
      <c r="LWL29" s="0"/>
      <c r="LWM29" s="0"/>
      <c r="LWN29" s="0"/>
      <c r="LWO29" s="0"/>
      <c r="LWP29" s="0"/>
      <c r="LWQ29" s="0"/>
      <c r="LWR29" s="0"/>
      <c r="LWS29" s="0"/>
      <c r="LWT29" s="0"/>
      <c r="LWU29" s="0"/>
      <c r="LWV29" s="0"/>
      <c r="LWW29" s="0"/>
      <c r="LWX29" s="0"/>
      <c r="LWY29" s="0"/>
      <c r="LWZ29" s="0"/>
      <c r="LXA29" s="0"/>
      <c r="LXB29" s="0"/>
      <c r="LXC29" s="0"/>
      <c r="LXD29" s="0"/>
      <c r="LXE29" s="0"/>
      <c r="LXF29" s="0"/>
      <c r="LXG29" s="0"/>
      <c r="LXH29" s="0"/>
      <c r="LXI29" s="0"/>
      <c r="LXJ29" s="0"/>
      <c r="LXK29" s="0"/>
      <c r="LXL29" s="0"/>
      <c r="LXM29" s="0"/>
      <c r="LXN29" s="0"/>
      <c r="LXO29" s="0"/>
      <c r="LXP29" s="0"/>
      <c r="LXQ29" s="0"/>
      <c r="LXR29" s="0"/>
      <c r="LXS29" s="0"/>
      <c r="LXT29" s="0"/>
      <c r="LXU29" s="0"/>
      <c r="LXV29" s="0"/>
      <c r="LXW29" s="0"/>
      <c r="LXX29" s="0"/>
      <c r="LXY29" s="0"/>
      <c r="LXZ29" s="0"/>
      <c r="LYA29" s="0"/>
      <c r="LYB29" s="0"/>
      <c r="LYC29" s="0"/>
      <c r="LYD29" s="0"/>
      <c r="LYE29" s="0"/>
      <c r="LYF29" s="0"/>
      <c r="LYG29" s="0"/>
      <c r="LYH29" s="0"/>
      <c r="LYI29" s="0"/>
      <c r="LYJ29" s="0"/>
      <c r="LYK29" s="0"/>
      <c r="LYL29" s="0"/>
      <c r="LYM29" s="0"/>
      <c r="LYN29" s="0"/>
      <c r="LYO29" s="0"/>
      <c r="LYP29" s="0"/>
      <c r="LYQ29" s="0"/>
      <c r="LYR29" s="0"/>
      <c r="LYS29" s="0"/>
      <c r="LYT29" s="0"/>
      <c r="LYU29" s="0"/>
      <c r="LYV29" s="0"/>
      <c r="LYW29" s="0"/>
      <c r="LYX29" s="0"/>
      <c r="LYY29" s="0"/>
      <c r="LYZ29" s="0"/>
      <c r="LZA29" s="0"/>
      <c r="LZB29" s="0"/>
      <c r="LZC29" s="0"/>
      <c r="LZD29" s="0"/>
      <c r="LZE29" s="0"/>
      <c r="LZF29" s="0"/>
      <c r="LZG29" s="0"/>
      <c r="LZH29" s="0"/>
      <c r="LZI29" s="0"/>
      <c r="LZJ29" s="0"/>
      <c r="LZK29" s="0"/>
      <c r="LZL29" s="0"/>
      <c r="LZM29" s="0"/>
      <c r="LZN29" s="0"/>
      <c r="LZO29" s="0"/>
      <c r="LZP29" s="0"/>
      <c r="LZQ29" s="0"/>
      <c r="LZR29" s="0"/>
      <c r="LZS29" s="0"/>
      <c r="LZT29" s="0"/>
      <c r="LZU29" s="0"/>
      <c r="LZV29" s="0"/>
      <c r="LZW29" s="0"/>
      <c r="LZX29" s="0"/>
      <c r="LZY29" s="0"/>
      <c r="LZZ29" s="0"/>
      <c r="MAA29" s="0"/>
      <c r="MAB29" s="0"/>
      <c r="MAC29" s="0"/>
      <c r="MAD29" s="0"/>
      <c r="MAE29" s="0"/>
      <c r="MAF29" s="0"/>
      <c r="MAG29" s="0"/>
      <c r="MAH29" s="0"/>
      <c r="MAI29" s="0"/>
      <c r="MAJ29" s="0"/>
      <c r="MAK29" s="0"/>
      <c r="MAL29" s="0"/>
      <c r="MAM29" s="0"/>
      <c r="MAN29" s="0"/>
      <c r="MAO29" s="0"/>
      <c r="MAP29" s="0"/>
      <c r="MAQ29" s="0"/>
      <c r="MAR29" s="0"/>
      <c r="MAS29" s="0"/>
      <c r="MAT29" s="0"/>
      <c r="MAU29" s="0"/>
      <c r="MAV29" s="0"/>
      <c r="MAW29" s="0"/>
      <c r="MAX29" s="0"/>
      <c r="MAY29" s="0"/>
      <c r="MAZ29" s="0"/>
      <c r="MBA29" s="0"/>
      <c r="MBB29" s="0"/>
      <c r="MBC29" s="0"/>
      <c r="MBD29" s="0"/>
      <c r="MBE29" s="0"/>
      <c r="MBF29" s="0"/>
      <c r="MBG29" s="0"/>
      <c r="MBH29" s="0"/>
      <c r="MBI29" s="0"/>
      <c r="MBJ29" s="0"/>
      <c r="MBK29" s="0"/>
      <c r="MBL29" s="0"/>
      <c r="MBM29" s="0"/>
      <c r="MBN29" s="0"/>
      <c r="MBO29" s="0"/>
      <c r="MBP29" s="0"/>
      <c r="MBQ29" s="0"/>
      <c r="MBR29" s="0"/>
      <c r="MBS29" s="0"/>
      <c r="MBT29" s="0"/>
      <c r="MBU29" s="0"/>
      <c r="MBV29" s="0"/>
      <c r="MBW29" s="0"/>
      <c r="MBX29" s="0"/>
      <c r="MBY29" s="0"/>
      <c r="MBZ29" s="0"/>
      <c r="MCA29" s="0"/>
      <c r="MCB29" s="0"/>
      <c r="MCC29" s="0"/>
      <c r="MCD29" s="0"/>
      <c r="MCE29" s="0"/>
      <c r="MCF29" s="0"/>
      <c r="MCG29" s="0"/>
      <c r="MCH29" s="0"/>
      <c r="MCI29" s="0"/>
      <c r="MCJ29" s="0"/>
      <c r="MCK29" s="0"/>
      <c r="MCL29" s="0"/>
      <c r="MCM29" s="0"/>
      <c r="MCN29" s="0"/>
      <c r="MCO29" s="0"/>
      <c r="MCP29" s="0"/>
      <c r="MCQ29" s="0"/>
      <c r="MCR29" s="0"/>
      <c r="MCS29" s="0"/>
      <c r="MCT29" s="0"/>
      <c r="MCU29" s="0"/>
      <c r="MCV29" s="0"/>
      <c r="MCW29" s="0"/>
      <c r="MCX29" s="0"/>
      <c r="MCY29" s="0"/>
      <c r="MCZ29" s="0"/>
      <c r="MDA29" s="0"/>
      <c r="MDB29" s="0"/>
      <c r="MDC29" s="0"/>
      <c r="MDD29" s="0"/>
      <c r="MDE29" s="0"/>
      <c r="MDF29" s="0"/>
      <c r="MDG29" s="0"/>
      <c r="MDH29" s="0"/>
      <c r="MDI29" s="0"/>
      <c r="MDJ29" s="0"/>
      <c r="MDK29" s="0"/>
      <c r="MDL29" s="0"/>
      <c r="MDM29" s="0"/>
      <c r="MDN29" s="0"/>
      <c r="MDO29" s="0"/>
      <c r="MDP29" s="0"/>
      <c r="MDQ29" s="0"/>
      <c r="MDR29" s="0"/>
      <c r="MDS29" s="0"/>
      <c r="MDT29" s="0"/>
      <c r="MDU29" s="0"/>
      <c r="MDV29" s="0"/>
      <c r="MDW29" s="0"/>
      <c r="MDX29" s="0"/>
      <c r="MDY29" s="0"/>
      <c r="MDZ29" s="0"/>
      <c r="MEA29" s="0"/>
      <c r="MEB29" s="0"/>
      <c r="MEC29" s="0"/>
      <c r="MED29" s="0"/>
      <c r="MEE29" s="0"/>
      <c r="MEF29" s="0"/>
      <c r="MEG29" s="0"/>
      <c r="MEH29" s="0"/>
      <c r="MEI29" s="0"/>
      <c r="MEJ29" s="0"/>
      <c r="MEK29" s="0"/>
      <c r="MEL29" s="0"/>
      <c r="MEM29" s="0"/>
      <c r="MEN29" s="0"/>
      <c r="MEO29" s="0"/>
      <c r="MEP29" s="0"/>
      <c r="MEQ29" s="0"/>
      <c r="MER29" s="0"/>
      <c r="MES29" s="0"/>
      <c r="MET29" s="0"/>
      <c r="MEU29" s="0"/>
      <c r="MEV29" s="0"/>
      <c r="MEW29" s="0"/>
      <c r="MEX29" s="0"/>
      <c r="MEY29" s="0"/>
      <c r="MEZ29" s="0"/>
      <c r="MFA29" s="0"/>
      <c r="MFB29" s="0"/>
      <c r="MFC29" s="0"/>
      <c r="MFD29" s="0"/>
      <c r="MFE29" s="0"/>
      <c r="MFF29" s="0"/>
      <c r="MFG29" s="0"/>
      <c r="MFH29" s="0"/>
      <c r="MFI29" s="0"/>
      <c r="MFJ29" s="0"/>
      <c r="MFK29" s="0"/>
      <c r="MFL29" s="0"/>
      <c r="MFM29" s="0"/>
      <c r="MFN29" s="0"/>
      <c r="MFO29" s="0"/>
      <c r="MFP29" s="0"/>
      <c r="MFQ29" s="0"/>
      <c r="MFR29" s="0"/>
      <c r="MFS29" s="0"/>
      <c r="MFT29" s="0"/>
      <c r="MFU29" s="0"/>
      <c r="MFV29" s="0"/>
      <c r="MFW29" s="0"/>
      <c r="MFX29" s="0"/>
      <c r="MFY29" s="0"/>
      <c r="MFZ29" s="0"/>
      <c r="MGA29" s="0"/>
      <c r="MGB29" s="0"/>
      <c r="MGC29" s="0"/>
      <c r="MGD29" s="0"/>
      <c r="MGE29" s="0"/>
      <c r="MGF29" s="0"/>
      <c r="MGG29" s="0"/>
      <c r="MGH29" s="0"/>
      <c r="MGI29" s="0"/>
      <c r="MGJ29" s="0"/>
      <c r="MGK29" s="0"/>
      <c r="MGL29" s="0"/>
      <c r="MGM29" s="0"/>
      <c r="MGN29" s="0"/>
      <c r="MGO29" s="0"/>
      <c r="MGP29" s="0"/>
      <c r="MGQ29" s="0"/>
      <c r="MGR29" s="0"/>
      <c r="MGS29" s="0"/>
      <c r="MGT29" s="0"/>
      <c r="MGU29" s="0"/>
      <c r="MGV29" s="0"/>
      <c r="MGW29" s="0"/>
      <c r="MGX29" s="0"/>
      <c r="MGY29" s="0"/>
      <c r="MGZ29" s="0"/>
      <c r="MHA29" s="0"/>
      <c r="MHB29" s="0"/>
      <c r="MHC29" s="0"/>
      <c r="MHD29" s="0"/>
      <c r="MHE29" s="0"/>
      <c r="MHF29" s="0"/>
      <c r="MHG29" s="0"/>
      <c r="MHH29" s="0"/>
      <c r="MHI29" s="0"/>
      <c r="MHJ29" s="0"/>
      <c r="MHK29" s="0"/>
      <c r="MHL29" s="0"/>
      <c r="MHM29" s="0"/>
      <c r="MHN29" s="0"/>
      <c r="MHO29" s="0"/>
      <c r="MHP29" s="0"/>
      <c r="MHQ29" s="0"/>
      <c r="MHR29" s="0"/>
      <c r="MHS29" s="0"/>
      <c r="MHT29" s="0"/>
      <c r="MHU29" s="0"/>
      <c r="MHV29" s="0"/>
      <c r="MHW29" s="0"/>
      <c r="MHX29" s="0"/>
      <c r="MHY29" s="0"/>
      <c r="MHZ29" s="0"/>
      <c r="MIA29" s="0"/>
      <c r="MIB29" s="0"/>
      <c r="MIC29" s="0"/>
      <c r="MID29" s="0"/>
      <c r="MIE29" s="0"/>
      <c r="MIF29" s="0"/>
      <c r="MIG29" s="0"/>
      <c r="MIH29" s="0"/>
      <c r="MII29" s="0"/>
      <c r="MIJ29" s="0"/>
      <c r="MIK29" s="0"/>
      <c r="MIL29" s="0"/>
      <c r="MIM29" s="0"/>
      <c r="MIN29" s="0"/>
      <c r="MIO29" s="0"/>
      <c r="MIP29" s="0"/>
      <c r="MIQ29" s="0"/>
      <c r="MIR29" s="0"/>
      <c r="MIS29" s="0"/>
      <c r="MIT29" s="0"/>
      <c r="MIU29" s="0"/>
      <c r="MIV29" s="0"/>
      <c r="MIW29" s="0"/>
      <c r="MIX29" s="0"/>
      <c r="MIY29" s="0"/>
      <c r="MIZ29" s="0"/>
      <c r="MJA29" s="0"/>
      <c r="MJB29" s="0"/>
      <c r="MJC29" s="0"/>
      <c r="MJD29" s="0"/>
      <c r="MJE29" s="0"/>
      <c r="MJF29" s="0"/>
      <c r="MJG29" s="0"/>
      <c r="MJH29" s="0"/>
      <c r="MJI29" s="0"/>
      <c r="MJJ29" s="0"/>
      <c r="MJK29" s="0"/>
      <c r="MJL29" s="0"/>
      <c r="MJM29" s="0"/>
      <c r="MJN29" s="0"/>
      <c r="MJO29" s="0"/>
      <c r="MJP29" s="0"/>
      <c r="MJQ29" s="0"/>
      <c r="MJR29" s="0"/>
      <c r="MJS29" s="0"/>
      <c r="MJT29" s="0"/>
      <c r="MJU29" s="0"/>
      <c r="MJV29" s="0"/>
      <c r="MJW29" s="0"/>
      <c r="MJX29" s="0"/>
      <c r="MJY29" s="0"/>
      <c r="MJZ29" s="0"/>
      <c r="MKA29" s="0"/>
      <c r="MKB29" s="0"/>
      <c r="MKC29" s="0"/>
      <c r="MKD29" s="0"/>
      <c r="MKE29" s="0"/>
      <c r="MKF29" s="0"/>
      <c r="MKG29" s="0"/>
      <c r="MKH29" s="0"/>
      <c r="MKI29" s="0"/>
      <c r="MKJ29" s="0"/>
      <c r="MKK29" s="0"/>
      <c r="MKL29" s="0"/>
      <c r="MKM29" s="0"/>
      <c r="MKN29" s="0"/>
      <c r="MKO29" s="0"/>
      <c r="MKP29" s="0"/>
      <c r="MKQ29" s="0"/>
      <c r="MKR29" s="0"/>
      <c r="MKS29" s="0"/>
      <c r="MKT29" s="0"/>
      <c r="MKU29" s="0"/>
      <c r="MKV29" s="0"/>
      <c r="MKW29" s="0"/>
      <c r="MKX29" s="0"/>
      <c r="MKY29" s="0"/>
      <c r="MKZ29" s="0"/>
      <c r="MLA29" s="0"/>
      <c r="MLB29" s="0"/>
      <c r="MLC29" s="0"/>
      <c r="MLD29" s="0"/>
      <c r="MLE29" s="0"/>
      <c r="MLF29" s="0"/>
      <c r="MLG29" s="0"/>
      <c r="MLH29" s="0"/>
      <c r="MLI29" s="0"/>
      <c r="MLJ29" s="0"/>
      <c r="MLK29" s="0"/>
      <c r="MLL29" s="0"/>
      <c r="MLM29" s="0"/>
      <c r="MLN29" s="0"/>
      <c r="MLO29" s="0"/>
      <c r="MLP29" s="0"/>
      <c r="MLQ29" s="0"/>
      <c r="MLR29" s="0"/>
      <c r="MLS29" s="0"/>
      <c r="MLT29" s="0"/>
      <c r="MLU29" s="0"/>
      <c r="MLV29" s="0"/>
      <c r="MLW29" s="0"/>
      <c r="MLX29" s="0"/>
      <c r="MLY29" s="0"/>
      <c r="MLZ29" s="0"/>
      <c r="MMA29" s="0"/>
      <c r="MMB29" s="0"/>
      <c r="MMC29" s="0"/>
      <c r="MMD29" s="0"/>
      <c r="MME29" s="0"/>
      <c r="MMF29" s="0"/>
      <c r="MMG29" s="0"/>
      <c r="MMH29" s="0"/>
      <c r="MMI29" s="0"/>
      <c r="MMJ29" s="0"/>
      <c r="MMK29" s="0"/>
      <c r="MML29" s="0"/>
      <c r="MMM29" s="0"/>
      <c r="MMN29" s="0"/>
      <c r="MMO29" s="0"/>
      <c r="MMP29" s="0"/>
      <c r="MMQ29" s="0"/>
      <c r="MMR29" s="0"/>
      <c r="MMS29" s="0"/>
      <c r="MMT29" s="0"/>
      <c r="MMU29" s="0"/>
      <c r="MMV29" s="0"/>
      <c r="MMW29" s="0"/>
      <c r="MMX29" s="0"/>
      <c r="MMY29" s="0"/>
      <c r="MMZ29" s="0"/>
      <c r="MNA29" s="0"/>
      <c r="MNB29" s="0"/>
      <c r="MNC29" s="0"/>
      <c r="MND29" s="0"/>
      <c r="MNE29" s="0"/>
      <c r="MNF29" s="0"/>
      <c r="MNG29" s="0"/>
      <c r="MNH29" s="0"/>
      <c r="MNI29" s="0"/>
      <c r="MNJ29" s="0"/>
      <c r="MNK29" s="0"/>
      <c r="MNL29" s="0"/>
      <c r="MNM29" s="0"/>
      <c r="MNN29" s="0"/>
      <c r="MNO29" s="0"/>
      <c r="MNP29" s="0"/>
      <c r="MNQ29" s="0"/>
      <c r="MNR29" s="0"/>
      <c r="MNS29" s="0"/>
      <c r="MNT29" s="0"/>
      <c r="MNU29" s="0"/>
      <c r="MNV29" s="0"/>
      <c r="MNW29" s="0"/>
      <c r="MNX29" s="0"/>
      <c r="MNY29" s="0"/>
      <c r="MNZ29" s="0"/>
      <c r="MOA29" s="0"/>
      <c r="MOB29" s="0"/>
      <c r="MOC29" s="0"/>
      <c r="MOD29" s="0"/>
      <c r="MOE29" s="0"/>
      <c r="MOF29" s="0"/>
      <c r="MOG29" s="0"/>
      <c r="MOH29" s="0"/>
      <c r="MOI29" s="0"/>
      <c r="MOJ29" s="0"/>
      <c r="MOK29" s="0"/>
      <c r="MOL29" s="0"/>
      <c r="MOM29" s="0"/>
      <c r="MON29" s="0"/>
      <c r="MOO29" s="0"/>
      <c r="MOP29" s="0"/>
      <c r="MOQ29" s="0"/>
      <c r="MOR29" s="0"/>
      <c r="MOS29" s="0"/>
      <c r="MOT29" s="0"/>
      <c r="MOU29" s="0"/>
      <c r="MOV29" s="0"/>
      <c r="MOW29" s="0"/>
      <c r="MOX29" s="0"/>
      <c r="MOY29" s="0"/>
      <c r="MOZ29" s="0"/>
      <c r="MPA29" s="0"/>
      <c r="MPB29" s="0"/>
      <c r="MPC29" s="0"/>
      <c r="MPD29" s="0"/>
      <c r="MPE29" s="0"/>
      <c r="MPF29" s="0"/>
      <c r="MPG29" s="0"/>
      <c r="MPH29" s="0"/>
      <c r="MPI29" s="0"/>
      <c r="MPJ29" s="0"/>
      <c r="MPK29" s="0"/>
      <c r="MPL29" s="0"/>
      <c r="MPM29" s="0"/>
      <c r="MPN29" s="0"/>
      <c r="MPO29" s="0"/>
      <c r="MPP29" s="0"/>
      <c r="MPQ29" s="0"/>
      <c r="MPR29" s="0"/>
      <c r="MPS29" s="0"/>
      <c r="MPT29" s="0"/>
      <c r="MPU29" s="0"/>
      <c r="MPV29" s="0"/>
      <c r="MPW29" s="0"/>
      <c r="MPX29" s="0"/>
      <c r="MPY29" s="0"/>
      <c r="MPZ29" s="0"/>
      <c r="MQA29" s="0"/>
      <c r="MQB29" s="0"/>
      <c r="MQC29" s="0"/>
      <c r="MQD29" s="0"/>
      <c r="MQE29" s="0"/>
      <c r="MQF29" s="0"/>
      <c r="MQG29" s="0"/>
      <c r="MQH29" s="0"/>
      <c r="MQI29" s="0"/>
      <c r="MQJ29" s="0"/>
      <c r="MQK29" s="0"/>
      <c r="MQL29" s="0"/>
      <c r="MQM29" s="0"/>
      <c r="MQN29" s="0"/>
      <c r="MQO29" s="0"/>
      <c r="MQP29" s="0"/>
      <c r="MQQ29" s="0"/>
      <c r="MQR29" s="0"/>
      <c r="MQS29" s="0"/>
      <c r="MQT29" s="0"/>
      <c r="MQU29" s="0"/>
      <c r="MQV29" s="0"/>
      <c r="MQW29" s="0"/>
      <c r="MQX29" s="0"/>
      <c r="MQY29" s="0"/>
      <c r="MQZ29" s="0"/>
      <c r="MRA29" s="0"/>
      <c r="MRB29" s="0"/>
      <c r="MRC29" s="0"/>
      <c r="MRD29" s="0"/>
      <c r="MRE29" s="0"/>
      <c r="MRF29" s="0"/>
      <c r="MRG29" s="0"/>
      <c r="MRH29" s="0"/>
      <c r="MRI29" s="0"/>
      <c r="MRJ29" s="0"/>
      <c r="MRK29" s="0"/>
      <c r="MRL29" s="0"/>
      <c r="MRM29" s="0"/>
      <c r="MRN29" s="0"/>
      <c r="MRO29" s="0"/>
      <c r="MRP29" s="0"/>
      <c r="MRQ29" s="0"/>
      <c r="MRR29" s="0"/>
      <c r="MRS29" s="0"/>
      <c r="MRT29" s="0"/>
      <c r="MRU29" s="0"/>
      <c r="MRV29" s="0"/>
      <c r="MRW29" s="0"/>
      <c r="MRX29" s="0"/>
      <c r="MRY29" s="0"/>
      <c r="MRZ29" s="0"/>
      <c r="MSA29" s="0"/>
      <c r="MSB29" s="0"/>
      <c r="MSC29" s="0"/>
      <c r="MSD29" s="0"/>
      <c r="MSE29" s="0"/>
      <c r="MSF29" s="0"/>
      <c r="MSG29" s="0"/>
      <c r="MSH29" s="0"/>
      <c r="MSI29" s="0"/>
      <c r="MSJ29" s="0"/>
      <c r="MSK29" s="0"/>
      <c r="MSL29" s="0"/>
      <c r="MSM29" s="0"/>
      <c r="MSN29" s="0"/>
      <c r="MSO29" s="0"/>
      <c r="MSP29" s="0"/>
      <c r="MSQ29" s="0"/>
      <c r="MSR29" s="0"/>
      <c r="MSS29" s="0"/>
      <c r="MST29" s="0"/>
      <c r="MSU29" s="0"/>
      <c r="MSV29" s="0"/>
      <c r="MSW29" s="0"/>
      <c r="MSX29" s="0"/>
      <c r="MSY29" s="0"/>
      <c r="MSZ29" s="0"/>
      <c r="MTA29" s="0"/>
      <c r="MTB29" s="0"/>
      <c r="MTC29" s="0"/>
      <c r="MTD29" s="0"/>
      <c r="MTE29" s="0"/>
      <c r="MTF29" s="0"/>
      <c r="MTG29" s="0"/>
      <c r="MTH29" s="0"/>
      <c r="MTI29" s="0"/>
      <c r="MTJ29" s="0"/>
      <c r="MTK29" s="0"/>
      <c r="MTL29" s="0"/>
      <c r="MTM29" s="0"/>
      <c r="MTN29" s="0"/>
      <c r="MTO29" s="0"/>
      <c r="MTP29" s="0"/>
      <c r="MTQ29" s="0"/>
      <c r="MTR29" s="0"/>
      <c r="MTS29" s="0"/>
      <c r="MTT29" s="0"/>
      <c r="MTU29" s="0"/>
      <c r="MTV29" s="0"/>
      <c r="MTW29" s="0"/>
      <c r="MTX29" s="0"/>
      <c r="MTY29" s="0"/>
      <c r="MTZ29" s="0"/>
      <c r="MUA29" s="0"/>
      <c r="MUB29" s="0"/>
      <c r="MUC29" s="0"/>
      <c r="MUD29" s="0"/>
      <c r="MUE29" s="0"/>
      <c r="MUF29" s="0"/>
      <c r="MUG29" s="0"/>
      <c r="MUH29" s="0"/>
      <c r="MUI29" s="0"/>
      <c r="MUJ29" s="0"/>
      <c r="MUK29" s="0"/>
      <c r="MUL29" s="0"/>
      <c r="MUM29" s="0"/>
      <c r="MUN29" s="0"/>
      <c r="MUO29" s="0"/>
      <c r="MUP29" s="0"/>
      <c r="MUQ29" s="0"/>
      <c r="MUR29" s="0"/>
      <c r="MUS29" s="0"/>
      <c r="MUT29" s="0"/>
      <c r="MUU29" s="0"/>
      <c r="MUV29" s="0"/>
      <c r="MUW29" s="0"/>
      <c r="MUX29" s="0"/>
      <c r="MUY29" s="0"/>
      <c r="MUZ29" s="0"/>
      <c r="MVA29" s="0"/>
      <c r="MVB29" s="0"/>
      <c r="MVC29" s="0"/>
      <c r="MVD29" s="0"/>
      <c r="MVE29" s="0"/>
      <c r="MVF29" s="0"/>
      <c r="MVG29" s="0"/>
      <c r="MVH29" s="0"/>
      <c r="MVI29" s="0"/>
      <c r="MVJ29" s="0"/>
      <c r="MVK29" s="0"/>
      <c r="MVL29" s="0"/>
      <c r="MVM29" s="0"/>
      <c r="MVN29" s="0"/>
      <c r="MVO29" s="0"/>
      <c r="MVP29" s="0"/>
      <c r="MVQ29" s="0"/>
      <c r="MVR29" s="0"/>
      <c r="MVS29" s="0"/>
      <c r="MVT29" s="0"/>
      <c r="MVU29" s="0"/>
      <c r="MVV29" s="0"/>
      <c r="MVW29" s="0"/>
      <c r="MVX29" s="0"/>
      <c r="MVY29" s="0"/>
      <c r="MVZ29" s="0"/>
      <c r="MWA29" s="0"/>
      <c r="MWB29" s="0"/>
      <c r="MWC29" s="0"/>
      <c r="MWD29" s="0"/>
      <c r="MWE29" s="0"/>
      <c r="MWF29" s="0"/>
      <c r="MWG29" s="0"/>
      <c r="MWH29" s="0"/>
      <c r="MWI29" s="0"/>
      <c r="MWJ29" s="0"/>
      <c r="MWK29" s="0"/>
      <c r="MWL29" s="0"/>
      <c r="MWM29" s="0"/>
      <c r="MWN29" s="0"/>
      <c r="MWO29" s="0"/>
      <c r="MWP29" s="0"/>
      <c r="MWQ29" s="0"/>
      <c r="MWR29" s="0"/>
      <c r="MWS29" s="0"/>
      <c r="MWT29" s="0"/>
      <c r="MWU29" s="0"/>
      <c r="MWV29" s="0"/>
      <c r="MWW29" s="0"/>
      <c r="MWX29" s="0"/>
      <c r="MWY29" s="0"/>
      <c r="MWZ29" s="0"/>
      <c r="MXA29" s="0"/>
      <c r="MXB29" s="0"/>
      <c r="MXC29" s="0"/>
      <c r="MXD29" s="0"/>
      <c r="MXE29" s="0"/>
      <c r="MXF29" s="0"/>
      <c r="MXG29" s="0"/>
      <c r="MXH29" s="0"/>
      <c r="MXI29" s="0"/>
      <c r="MXJ29" s="0"/>
      <c r="MXK29" s="0"/>
      <c r="MXL29" s="0"/>
      <c r="MXM29" s="0"/>
      <c r="MXN29" s="0"/>
      <c r="MXO29" s="0"/>
      <c r="MXP29" s="0"/>
      <c r="MXQ29" s="0"/>
      <c r="MXR29" s="0"/>
      <c r="MXS29" s="0"/>
      <c r="MXT29" s="0"/>
      <c r="MXU29" s="0"/>
      <c r="MXV29" s="0"/>
      <c r="MXW29" s="0"/>
      <c r="MXX29" s="0"/>
      <c r="MXY29" s="0"/>
      <c r="MXZ29" s="0"/>
      <c r="MYA29" s="0"/>
      <c r="MYB29" s="0"/>
      <c r="MYC29" s="0"/>
      <c r="MYD29" s="0"/>
      <c r="MYE29" s="0"/>
      <c r="MYF29" s="0"/>
      <c r="MYG29" s="0"/>
      <c r="MYH29" s="0"/>
      <c r="MYI29" s="0"/>
      <c r="MYJ29" s="0"/>
      <c r="MYK29" s="0"/>
      <c r="MYL29" s="0"/>
      <c r="MYM29" s="0"/>
      <c r="MYN29" s="0"/>
      <c r="MYO29" s="0"/>
      <c r="MYP29" s="0"/>
      <c r="MYQ29" s="0"/>
      <c r="MYR29" s="0"/>
      <c r="MYS29" s="0"/>
      <c r="MYT29" s="0"/>
      <c r="MYU29" s="0"/>
      <c r="MYV29" s="0"/>
      <c r="MYW29" s="0"/>
      <c r="MYX29" s="0"/>
      <c r="MYY29" s="0"/>
      <c r="MYZ29" s="0"/>
      <c r="MZA29" s="0"/>
      <c r="MZB29" s="0"/>
      <c r="MZC29" s="0"/>
      <c r="MZD29" s="0"/>
      <c r="MZE29" s="0"/>
      <c r="MZF29" s="0"/>
      <c r="MZG29" s="0"/>
      <c r="MZH29" s="0"/>
      <c r="MZI29" s="0"/>
      <c r="MZJ29" s="0"/>
      <c r="MZK29" s="0"/>
      <c r="MZL29" s="0"/>
      <c r="MZM29" s="0"/>
      <c r="MZN29" s="0"/>
      <c r="MZO29" s="0"/>
      <c r="MZP29" s="0"/>
      <c r="MZQ29" s="0"/>
      <c r="MZR29" s="0"/>
      <c r="MZS29" s="0"/>
      <c r="MZT29" s="0"/>
      <c r="MZU29" s="0"/>
      <c r="MZV29" s="0"/>
      <c r="MZW29" s="0"/>
      <c r="MZX29" s="0"/>
      <c r="MZY29" s="0"/>
      <c r="MZZ29" s="0"/>
      <c r="NAA29" s="0"/>
      <c r="NAB29" s="0"/>
      <c r="NAC29" s="0"/>
      <c r="NAD29" s="0"/>
      <c r="NAE29" s="0"/>
      <c r="NAF29" s="0"/>
      <c r="NAG29" s="0"/>
      <c r="NAH29" s="0"/>
      <c r="NAI29" s="0"/>
      <c r="NAJ29" s="0"/>
      <c r="NAK29" s="0"/>
      <c r="NAL29" s="0"/>
      <c r="NAM29" s="0"/>
      <c r="NAN29" s="0"/>
      <c r="NAO29" s="0"/>
      <c r="NAP29" s="0"/>
      <c r="NAQ29" s="0"/>
      <c r="NAR29" s="0"/>
      <c r="NAS29" s="0"/>
      <c r="NAT29" s="0"/>
      <c r="NAU29" s="0"/>
      <c r="NAV29" s="0"/>
      <c r="NAW29" s="0"/>
      <c r="NAX29" s="0"/>
      <c r="NAY29" s="0"/>
      <c r="NAZ29" s="0"/>
      <c r="NBA29" s="0"/>
      <c r="NBB29" s="0"/>
      <c r="NBC29" s="0"/>
      <c r="NBD29" s="0"/>
      <c r="NBE29" s="0"/>
      <c r="NBF29" s="0"/>
      <c r="NBG29" s="0"/>
      <c r="NBH29" s="0"/>
      <c r="NBI29" s="0"/>
      <c r="NBJ29" s="0"/>
      <c r="NBK29" s="0"/>
      <c r="NBL29" s="0"/>
      <c r="NBM29" s="0"/>
      <c r="NBN29" s="0"/>
      <c r="NBO29" s="0"/>
      <c r="NBP29" s="0"/>
      <c r="NBQ29" s="0"/>
      <c r="NBR29" s="0"/>
      <c r="NBS29" s="0"/>
      <c r="NBT29" s="0"/>
      <c r="NBU29" s="0"/>
      <c r="NBV29" s="0"/>
      <c r="NBW29" s="0"/>
      <c r="NBX29" s="0"/>
      <c r="NBY29" s="0"/>
      <c r="NBZ29" s="0"/>
      <c r="NCA29" s="0"/>
      <c r="NCB29" s="0"/>
      <c r="NCC29" s="0"/>
      <c r="NCD29" s="0"/>
      <c r="NCE29" s="0"/>
      <c r="NCF29" s="0"/>
      <c r="NCG29" s="0"/>
      <c r="NCH29" s="0"/>
      <c r="NCI29" s="0"/>
      <c r="NCJ29" s="0"/>
      <c r="NCK29" s="0"/>
      <c r="NCL29" s="0"/>
      <c r="NCM29" s="0"/>
      <c r="NCN29" s="0"/>
      <c r="NCO29" s="0"/>
      <c r="NCP29" s="0"/>
      <c r="NCQ29" s="0"/>
      <c r="NCR29" s="0"/>
      <c r="NCS29" s="0"/>
      <c r="NCT29" s="0"/>
      <c r="NCU29" s="0"/>
      <c r="NCV29" s="0"/>
      <c r="NCW29" s="0"/>
      <c r="NCX29" s="0"/>
      <c r="NCY29" s="0"/>
      <c r="NCZ29" s="0"/>
      <c r="NDA29" s="0"/>
      <c r="NDB29" s="0"/>
      <c r="NDC29" s="0"/>
      <c r="NDD29" s="0"/>
      <c r="NDE29" s="0"/>
      <c r="NDF29" s="0"/>
      <c r="NDG29" s="0"/>
      <c r="NDH29" s="0"/>
      <c r="NDI29" s="0"/>
      <c r="NDJ29" s="0"/>
      <c r="NDK29" s="0"/>
      <c r="NDL29" s="0"/>
      <c r="NDM29" s="0"/>
      <c r="NDN29" s="0"/>
      <c r="NDO29" s="0"/>
      <c r="NDP29" s="0"/>
      <c r="NDQ29" s="0"/>
      <c r="NDR29" s="0"/>
      <c r="NDS29" s="0"/>
      <c r="NDT29" s="0"/>
      <c r="NDU29" s="0"/>
      <c r="NDV29" s="0"/>
      <c r="NDW29" s="0"/>
      <c r="NDX29" s="0"/>
      <c r="NDY29" s="0"/>
      <c r="NDZ29" s="0"/>
      <c r="NEA29" s="0"/>
      <c r="NEB29" s="0"/>
      <c r="NEC29" s="0"/>
      <c r="NED29" s="0"/>
      <c r="NEE29" s="0"/>
      <c r="NEF29" s="0"/>
      <c r="NEG29" s="0"/>
      <c r="NEH29" s="0"/>
      <c r="NEI29" s="0"/>
      <c r="NEJ29" s="0"/>
      <c r="NEK29" s="0"/>
      <c r="NEL29" s="0"/>
      <c r="NEM29" s="0"/>
      <c r="NEN29" s="0"/>
      <c r="NEO29" s="0"/>
      <c r="NEP29" s="0"/>
      <c r="NEQ29" s="0"/>
      <c r="NER29" s="0"/>
      <c r="NES29" s="0"/>
      <c r="NET29" s="0"/>
      <c r="NEU29" s="0"/>
      <c r="NEV29" s="0"/>
      <c r="NEW29" s="0"/>
      <c r="NEX29" s="0"/>
      <c r="NEY29" s="0"/>
      <c r="NEZ29" s="0"/>
      <c r="NFA29" s="0"/>
      <c r="NFB29" s="0"/>
      <c r="NFC29" s="0"/>
      <c r="NFD29" s="0"/>
      <c r="NFE29" s="0"/>
      <c r="NFF29" s="0"/>
      <c r="NFG29" s="0"/>
      <c r="NFH29" s="0"/>
      <c r="NFI29" s="0"/>
      <c r="NFJ29" s="0"/>
      <c r="NFK29" s="0"/>
      <c r="NFL29" s="0"/>
      <c r="NFM29" s="0"/>
      <c r="NFN29" s="0"/>
      <c r="NFO29" s="0"/>
      <c r="NFP29" s="0"/>
      <c r="NFQ29" s="0"/>
      <c r="NFR29" s="0"/>
      <c r="NFS29" s="0"/>
      <c r="NFT29" s="0"/>
      <c r="NFU29" s="0"/>
      <c r="NFV29" s="0"/>
      <c r="NFW29" s="0"/>
      <c r="NFX29" s="0"/>
      <c r="NFY29" s="0"/>
      <c r="NFZ29" s="0"/>
      <c r="NGA29" s="0"/>
      <c r="NGB29" s="0"/>
      <c r="NGC29" s="0"/>
      <c r="NGD29" s="0"/>
      <c r="NGE29" s="0"/>
      <c r="NGF29" s="0"/>
      <c r="NGG29" s="0"/>
      <c r="NGH29" s="0"/>
      <c r="NGI29" s="0"/>
      <c r="NGJ29" s="0"/>
      <c r="NGK29" s="0"/>
      <c r="NGL29" s="0"/>
      <c r="NGM29" s="0"/>
      <c r="NGN29" s="0"/>
      <c r="NGO29" s="0"/>
      <c r="NGP29" s="0"/>
      <c r="NGQ29" s="0"/>
      <c r="NGR29" s="0"/>
      <c r="NGS29" s="0"/>
      <c r="NGT29" s="0"/>
      <c r="NGU29" s="0"/>
      <c r="NGV29" s="0"/>
      <c r="NGW29" s="0"/>
      <c r="NGX29" s="0"/>
      <c r="NGY29" s="0"/>
      <c r="NGZ29" s="0"/>
      <c r="NHA29" s="0"/>
      <c r="NHB29" s="0"/>
      <c r="NHC29" s="0"/>
      <c r="NHD29" s="0"/>
      <c r="NHE29" s="0"/>
      <c r="NHF29" s="0"/>
      <c r="NHG29" s="0"/>
      <c r="NHH29" s="0"/>
      <c r="NHI29" s="0"/>
      <c r="NHJ29" s="0"/>
      <c r="NHK29" s="0"/>
      <c r="NHL29" s="0"/>
      <c r="NHM29" s="0"/>
      <c r="NHN29" s="0"/>
      <c r="NHO29" s="0"/>
      <c r="NHP29" s="0"/>
      <c r="NHQ29" s="0"/>
      <c r="NHR29" s="0"/>
      <c r="NHS29" s="0"/>
      <c r="NHT29" s="0"/>
      <c r="NHU29" s="0"/>
      <c r="NHV29" s="0"/>
      <c r="NHW29" s="0"/>
      <c r="NHX29" s="0"/>
      <c r="NHY29" s="0"/>
      <c r="NHZ29" s="0"/>
      <c r="NIA29" s="0"/>
      <c r="NIB29" s="0"/>
      <c r="NIC29" s="0"/>
      <c r="NID29" s="0"/>
      <c r="NIE29" s="0"/>
      <c r="NIF29" s="0"/>
      <c r="NIG29" s="0"/>
      <c r="NIH29" s="0"/>
      <c r="NII29" s="0"/>
      <c r="NIJ29" s="0"/>
      <c r="NIK29" s="0"/>
      <c r="NIL29" s="0"/>
      <c r="NIM29" s="0"/>
      <c r="NIN29" s="0"/>
      <c r="NIO29" s="0"/>
      <c r="NIP29" s="0"/>
      <c r="NIQ29" s="0"/>
      <c r="NIR29" s="0"/>
      <c r="NIS29" s="0"/>
      <c r="NIT29" s="0"/>
      <c r="NIU29" s="0"/>
      <c r="NIV29" s="0"/>
      <c r="NIW29" s="0"/>
      <c r="NIX29" s="0"/>
      <c r="NIY29" s="0"/>
      <c r="NIZ29" s="0"/>
      <c r="NJA29" s="0"/>
      <c r="NJB29" s="0"/>
      <c r="NJC29" s="0"/>
      <c r="NJD29" s="0"/>
      <c r="NJE29" s="0"/>
      <c r="NJF29" s="0"/>
      <c r="NJG29" s="0"/>
      <c r="NJH29" s="0"/>
      <c r="NJI29" s="0"/>
      <c r="NJJ29" s="0"/>
      <c r="NJK29" s="0"/>
      <c r="NJL29" s="0"/>
      <c r="NJM29" s="0"/>
      <c r="NJN29" s="0"/>
      <c r="NJO29" s="0"/>
      <c r="NJP29" s="0"/>
      <c r="NJQ29" s="0"/>
      <c r="NJR29" s="0"/>
      <c r="NJS29" s="0"/>
      <c r="NJT29" s="0"/>
      <c r="NJU29" s="0"/>
      <c r="NJV29" s="0"/>
      <c r="NJW29" s="0"/>
      <c r="NJX29" s="0"/>
      <c r="NJY29" s="0"/>
      <c r="NJZ29" s="0"/>
      <c r="NKA29" s="0"/>
      <c r="NKB29" s="0"/>
      <c r="NKC29" s="0"/>
      <c r="NKD29" s="0"/>
      <c r="NKE29" s="0"/>
      <c r="NKF29" s="0"/>
      <c r="NKG29" s="0"/>
      <c r="NKH29" s="0"/>
      <c r="NKI29" s="0"/>
      <c r="NKJ29" s="0"/>
      <c r="NKK29" s="0"/>
      <c r="NKL29" s="0"/>
      <c r="NKM29" s="0"/>
      <c r="NKN29" s="0"/>
      <c r="NKO29" s="0"/>
      <c r="NKP29" s="0"/>
      <c r="NKQ29" s="0"/>
      <c r="NKR29" s="0"/>
      <c r="NKS29" s="0"/>
      <c r="NKT29" s="0"/>
      <c r="NKU29" s="0"/>
      <c r="NKV29" s="0"/>
      <c r="NKW29" s="0"/>
      <c r="NKX29" s="0"/>
      <c r="NKY29" s="0"/>
      <c r="NKZ29" s="0"/>
      <c r="NLA29" s="0"/>
      <c r="NLB29" s="0"/>
      <c r="NLC29" s="0"/>
      <c r="NLD29" s="0"/>
      <c r="NLE29" s="0"/>
      <c r="NLF29" s="0"/>
      <c r="NLG29" s="0"/>
      <c r="NLH29" s="0"/>
      <c r="NLI29" s="0"/>
      <c r="NLJ29" s="0"/>
      <c r="NLK29" s="0"/>
      <c r="NLL29" s="0"/>
      <c r="NLM29" s="0"/>
      <c r="NLN29" s="0"/>
      <c r="NLO29" s="0"/>
      <c r="NLP29" s="0"/>
      <c r="NLQ29" s="0"/>
      <c r="NLR29" s="0"/>
      <c r="NLS29" s="0"/>
      <c r="NLT29" s="0"/>
      <c r="NLU29" s="0"/>
      <c r="NLV29" s="0"/>
      <c r="NLW29" s="0"/>
      <c r="NLX29" s="0"/>
      <c r="NLY29" s="0"/>
      <c r="NLZ29" s="0"/>
      <c r="NMA29" s="0"/>
      <c r="NMB29" s="0"/>
      <c r="NMC29" s="0"/>
      <c r="NMD29" s="0"/>
      <c r="NME29" s="0"/>
      <c r="NMF29" s="0"/>
      <c r="NMG29" s="0"/>
      <c r="NMH29" s="0"/>
      <c r="NMI29" s="0"/>
      <c r="NMJ29" s="0"/>
      <c r="NMK29" s="0"/>
      <c r="NML29" s="0"/>
      <c r="NMM29" s="0"/>
      <c r="NMN29" s="0"/>
      <c r="NMO29" s="0"/>
      <c r="NMP29" s="0"/>
      <c r="NMQ29" s="0"/>
      <c r="NMR29" s="0"/>
      <c r="NMS29" s="0"/>
      <c r="NMT29" s="0"/>
      <c r="NMU29" s="0"/>
      <c r="NMV29" s="0"/>
      <c r="NMW29" s="0"/>
      <c r="NMX29" s="0"/>
      <c r="NMY29" s="0"/>
      <c r="NMZ29" s="0"/>
      <c r="NNA29" s="0"/>
      <c r="NNB29" s="0"/>
      <c r="NNC29" s="0"/>
      <c r="NND29" s="0"/>
      <c r="NNE29" s="0"/>
      <c r="NNF29" s="0"/>
      <c r="NNG29" s="0"/>
      <c r="NNH29" s="0"/>
      <c r="NNI29" s="0"/>
      <c r="NNJ29" s="0"/>
      <c r="NNK29" s="0"/>
      <c r="NNL29" s="0"/>
      <c r="NNM29" s="0"/>
      <c r="NNN29" s="0"/>
      <c r="NNO29" s="0"/>
      <c r="NNP29" s="0"/>
      <c r="NNQ29" s="0"/>
      <c r="NNR29" s="0"/>
      <c r="NNS29" s="0"/>
      <c r="NNT29" s="0"/>
      <c r="NNU29" s="0"/>
      <c r="NNV29" s="0"/>
      <c r="NNW29" s="0"/>
      <c r="NNX29" s="0"/>
      <c r="NNY29" s="0"/>
      <c r="NNZ29" s="0"/>
      <c r="NOA29" s="0"/>
      <c r="NOB29" s="0"/>
      <c r="NOC29" s="0"/>
      <c r="NOD29" s="0"/>
      <c r="NOE29" s="0"/>
      <c r="NOF29" s="0"/>
      <c r="NOG29" s="0"/>
      <c r="NOH29" s="0"/>
      <c r="NOI29" s="0"/>
      <c r="NOJ29" s="0"/>
      <c r="NOK29" s="0"/>
      <c r="NOL29" s="0"/>
      <c r="NOM29" s="0"/>
      <c r="NON29" s="0"/>
      <c r="NOO29" s="0"/>
      <c r="NOP29" s="0"/>
      <c r="NOQ29" s="0"/>
      <c r="NOR29" s="0"/>
      <c r="NOS29" s="0"/>
      <c r="NOT29" s="0"/>
      <c r="NOU29" s="0"/>
      <c r="NOV29" s="0"/>
      <c r="NOW29" s="0"/>
      <c r="NOX29" s="0"/>
      <c r="NOY29" s="0"/>
      <c r="NOZ29" s="0"/>
      <c r="NPA29" s="0"/>
      <c r="NPB29" s="0"/>
      <c r="NPC29" s="0"/>
      <c r="NPD29" s="0"/>
      <c r="NPE29" s="0"/>
      <c r="NPF29" s="0"/>
      <c r="NPG29" s="0"/>
      <c r="NPH29" s="0"/>
      <c r="NPI29" s="0"/>
      <c r="NPJ29" s="0"/>
      <c r="NPK29" s="0"/>
      <c r="NPL29" s="0"/>
      <c r="NPM29" s="0"/>
      <c r="NPN29" s="0"/>
      <c r="NPO29" s="0"/>
      <c r="NPP29" s="0"/>
      <c r="NPQ29" s="0"/>
      <c r="NPR29" s="0"/>
      <c r="NPS29" s="0"/>
      <c r="NPT29" s="0"/>
      <c r="NPU29" s="0"/>
      <c r="NPV29" s="0"/>
      <c r="NPW29" s="0"/>
      <c r="NPX29" s="0"/>
      <c r="NPY29" s="0"/>
      <c r="NPZ29" s="0"/>
      <c r="NQA29" s="0"/>
      <c r="NQB29" s="0"/>
      <c r="NQC29" s="0"/>
      <c r="NQD29" s="0"/>
      <c r="NQE29" s="0"/>
      <c r="NQF29" s="0"/>
      <c r="NQG29" s="0"/>
      <c r="NQH29" s="0"/>
      <c r="NQI29" s="0"/>
      <c r="NQJ29" s="0"/>
      <c r="NQK29" s="0"/>
      <c r="NQL29" s="0"/>
      <c r="NQM29" s="0"/>
      <c r="NQN29" s="0"/>
      <c r="NQO29" s="0"/>
      <c r="NQP29" s="0"/>
      <c r="NQQ29" s="0"/>
      <c r="NQR29" s="0"/>
      <c r="NQS29" s="0"/>
      <c r="NQT29" s="0"/>
      <c r="NQU29" s="0"/>
      <c r="NQV29" s="0"/>
      <c r="NQW29" s="0"/>
      <c r="NQX29" s="0"/>
      <c r="NQY29" s="0"/>
      <c r="NQZ29" s="0"/>
      <c r="NRA29" s="0"/>
      <c r="NRB29" s="0"/>
      <c r="NRC29" s="0"/>
      <c r="NRD29" s="0"/>
      <c r="NRE29" s="0"/>
      <c r="NRF29" s="0"/>
      <c r="NRG29" s="0"/>
      <c r="NRH29" s="0"/>
      <c r="NRI29" s="0"/>
      <c r="NRJ29" s="0"/>
      <c r="NRK29" s="0"/>
      <c r="NRL29" s="0"/>
      <c r="NRM29" s="0"/>
      <c r="NRN29" s="0"/>
      <c r="NRO29" s="0"/>
      <c r="NRP29" s="0"/>
      <c r="NRQ29" s="0"/>
      <c r="NRR29" s="0"/>
      <c r="NRS29" s="0"/>
      <c r="NRT29" s="0"/>
      <c r="NRU29" s="0"/>
      <c r="NRV29" s="0"/>
      <c r="NRW29" s="0"/>
      <c r="NRX29" s="0"/>
      <c r="NRY29" s="0"/>
      <c r="NRZ29" s="0"/>
      <c r="NSA29" s="0"/>
      <c r="NSB29" s="0"/>
      <c r="NSC29" s="0"/>
      <c r="NSD29" s="0"/>
      <c r="NSE29" s="0"/>
      <c r="NSF29" s="0"/>
      <c r="NSG29" s="0"/>
      <c r="NSH29" s="0"/>
      <c r="NSI29" s="0"/>
      <c r="NSJ29" s="0"/>
      <c r="NSK29" s="0"/>
      <c r="NSL29" s="0"/>
      <c r="NSM29" s="0"/>
      <c r="NSN29" s="0"/>
      <c r="NSO29" s="0"/>
      <c r="NSP29" s="0"/>
      <c r="NSQ29" s="0"/>
      <c r="NSR29" s="0"/>
      <c r="NSS29" s="0"/>
      <c r="NST29" s="0"/>
      <c r="NSU29" s="0"/>
      <c r="NSV29" s="0"/>
      <c r="NSW29" s="0"/>
      <c r="NSX29" s="0"/>
      <c r="NSY29" s="0"/>
      <c r="NSZ29" s="0"/>
      <c r="NTA29" s="0"/>
      <c r="NTB29" s="0"/>
      <c r="NTC29" s="0"/>
      <c r="NTD29" s="0"/>
      <c r="NTE29" s="0"/>
      <c r="NTF29" s="0"/>
      <c r="NTG29" s="0"/>
      <c r="NTH29" s="0"/>
      <c r="NTI29" s="0"/>
      <c r="NTJ29" s="0"/>
      <c r="NTK29" s="0"/>
      <c r="NTL29" s="0"/>
      <c r="NTM29" s="0"/>
      <c r="NTN29" s="0"/>
      <c r="NTO29" s="0"/>
      <c r="NTP29" s="0"/>
      <c r="NTQ29" s="0"/>
      <c r="NTR29" s="0"/>
      <c r="NTS29" s="0"/>
      <c r="NTT29" s="0"/>
      <c r="NTU29" s="0"/>
      <c r="NTV29" s="0"/>
      <c r="NTW29" s="0"/>
      <c r="NTX29" s="0"/>
      <c r="NTY29" s="0"/>
      <c r="NTZ29" s="0"/>
      <c r="NUA29" s="0"/>
      <c r="NUB29" s="0"/>
      <c r="NUC29" s="0"/>
      <c r="NUD29" s="0"/>
      <c r="NUE29" s="0"/>
      <c r="NUF29" s="0"/>
      <c r="NUG29" s="0"/>
      <c r="NUH29" s="0"/>
      <c r="NUI29" s="0"/>
      <c r="NUJ29" s="0"/>
      <c r="NUK29" s="0"/>
      <c r="NUL29" s="0"/>
      <c r="NUM29" s="0"/>
      <c r="NUN29" s="0"/>
      <c r="NUO29" s="0"/>
      <c r="NUP29" s="0"/>
      <c r="NUQ29" s="0"/>
      <c r="NUR29" s="0"/>
      <c r="NUS29" s="0"/>
      <c r="NUT29" s="0"/>
      <c r="NUU29" s="0"/>
      <c r="NUV29" s="0"/>
      <c r="NUW29" s="0"/>
      <c r="NUX29" s="0"/>
      <c r="NUY29" s="0"/>
      <c r="NUZ29" s="0"/>
      <c r="NVA29" s="0"/>
      <c r="NVB29" s="0"/>
      <c r="NVC29" s="0"/>
      <c r="NVD29" s="0"/>
      <c r="NVE29" s="0"/>
      <c r="NVF29" s="0"/>
      <c r="NVG29" s="0"/>
      <c r="NVH29" s="0"/>
      <c r="NVI29" s="0"/>
      <c r="NVJ29" s="0"/>
      <c r="NVK29" s="0"/>
      <c r="NVL29" s="0"/>
      <c r="NVM29" s="0"/>
      <c r="NVN29" s="0"/>
      <c r="NVO29" s="0"/>
      <c r="NVP29" s="0"/>
      <c r="NVQ29" s="0"/>
      <c r="NVR29" s="0"/>
      <c r="NVS29" s="0"/>
      <c r="NVT29" s="0"/>
      <c r="NVU29" s="0"/>
      <c r="NVV29" s="0"/>
      <c r="NVW29" s="0"/>
      <c r="NVX29" s="0"/>
      <c r="NVY29" s="0"/>
      <c r="NVZ29" s="0"/>
      <c r="NWA29" s="0"/>
      <c r="NWB29" s="0"/>
      <c r="NWC29" s="0"/>
      <c r="NWD29" s="0"/>
      <c r="NWE29" s="0"/>
      <c r="NWF29" s="0"/>
      <c r="NWG29" s="0"/>
      <c r="NWH29" s="0"/>
      <c r="NWI29" s="0"/>
      <c r="NWJ29" s="0"/>
      <c r="NWK29" s="0"/>
      <c r="NWL29" s="0"/>
      <c r="NWM29" s="0"/>
      <c r="NWN29" s="0"/>
      <c r="NWO29" s="0"/>
      <c r="NWP29" s="0"/>
      <c r="NWQ29" s="0"/>
      <c r="NWR29" s="0"/>
      <c r="NWS29" s="0"/>
      <c r="NWT29" s="0"/>
      <c r="NWU29" s="0"/>
      <c r="NWV29" s="0"/>
      <c r="NWW29" s="0"/>
      <c r="NWX29" s="0"/>
      <c r="NWY29" s="0"/>
      <c r="NWZ29" s="0"/>
      <c r="NXA29" s="0"/>
      <c r="NXB29" s="0"/>
      <c r="NXC29" s="0"/>
      <c r="NXD29" s="0"/>
      <c r="NXE29" s="0"/>
      <c r="NXF29" s="0"/>
      <c r="NXG29" s="0"/>
      <c r="NXH29" s="0"/>
      <c r="NXI29" s="0"/>
      <c r="NXJ29" s="0"/>
      <c r="NXK29" s="0"/>
      <c r="NXL29" s="0"/>
      <c r="NXM29" s="0"/>
      <c r="NXN29" s="0"/>
      <c r="NXO29" s="0"/>
      <c r="NXP29" s="0"/>
      <c r="NXQ29" s="0"/>
      <c r="NXR29" s="0"/>
      <c r="NXS29" s="0"/>
      <c r="NXT29" s="0"/>
      <c r="NXU29" s="0"/>
      <c r="NXV29" s="0"/>
      <c r="NXW29" s="0"/>
      <c r="NXX29" s="0"/>
      <c r="NXY29" s="0"/>
      <c r="NXZ29" s="0"/>
      <c r="NYA29" s="0"/>
      <c r="NYB29" s="0"/>
      <c r="NYC29" s="0"/>
      <c r="NYD29" s="0"/>
      <c r="NYE29" s="0"/>
      <c r="NYF29" s="0"/>
      <c r="NYG29" s="0"/>
      <c r="NYH29" s="0"/>
      <c r="NYI29" s="0"/>
      <c r="NYJ29" s="0"/>
      <c r="NYK29" s="0"/>
      <c r="NYL29" s="0"/>
      <c r="NYM29" s="0"/>
      <c r="NYN29" s="0"/>
      <c r="NYO29" s="0"/>
      <c r="NYP29" s="0"/>
      <c r="NYQ29" s="0"/>
      <c r="NYR29" s="0"/>
      <c r="NYS29" s="0"/>
      <c r="NYT29" s="0"/>
      <c r="NYU29" s="0"/>
      <c r="NYV29" s="0"/>
      <c r="NYW29" s="0"/>
      <c r="NYX29" s="0"/>
      <c r="NYY29" s="0"/>
      <c r="NYZ29" s="0"/>
      <c r="NZA29" s="0"/>
      <c r="NZB29" s="0"/>
      <c r="NZC29" s="0"/>
      <c r="NZD29" s="0"/>
      <c r="NZE29" s="0"/>
      <c r="NZF29" s="0"/>
      <c r="NZG29" s="0"/>
      <c r="NZH29" s="0"/>
      <c r="NZI29" s="0"/>
      <c r="NZJ29" s="0"/>
      <c r="NZK29" s="0"/>
      <c r="NZL29" s="0"/>
      <c r="NZM29" s="0"/>
      <c r="NZN29" s="0"/>
      <c r="NZO29" s="0"/>
      <c r="NZP29" s="0"/>
      <c r="NZQ29" s="0"/>
      <c r="NZR29" s="0"/>
      <c r="NZS29" s="0"/>
      <c r="NZT29" s="0"/>
      <c r="NZU29" s="0"/>
      <c r="NZV29" s="0"/>
      <c r="NZW29" s="0"/>
      <c r="NZX29" s="0"/>
      <c r="NZY29" s="0"/>
      <c r="NZZ29" s="0"/>
      <c r="OAA29" s="0"/>
      <c r="OAB29" s="0"/>
      <c r="OAC29" s="0"/>
      <c r="OAD29" s="0"/>
      <c r="OAE29" s="0"/>
      <c r="OAF29" s="0"/>
      <c r="OAG29" s="0"/>
      <c r="OAH29" s="0"/>
      <c r="OAI29" s="0"/>
      <c r="OAJ29" s="0"/>
      <c r="OAK29" s="0"/>
      <c r="OAL29" s="0"/>
      <c r="OAM29" s="0"/>
      <c r="OAN29" s="0"/>
      <c r="OAO29" s="0"/>
      <c r="OAP29" s="0"/>
      <c r="OAQ29" s="0"/>
      <c r="OAR29" s="0"/>
      <c r="OAS29" s="0"/>
      <c r="OAT29" s="0"/>
      <c r="OAU29" s="0"/>
      <c r="OAV29" s="0"/>
      <c r="OAW29" s="0"/>
      <c r="OAX29" s="0"/>
      <c r="OAY29" s="0"/>
      <c r="OAZ29" s="0"/>
      <c r="OBA29" s="0"/>
      <c r="OBB29" s="0"/>
      <c r="OBC29" s="0"/>
      <c r="OBD29" s="0"/>
      <c r="OBE29" s="0"/>
      <c r="OBF29" s="0"/>
      <c r="OBG29" s="0"/>
      <c r="OBH29" s="0"/>
      <c r="OBI29" s="0"/>
      <c r="OBJ29" s="0"/>
      <c r="OBK29" s="0"/>
      <c r="OBL29" s="0"/>
      <c r="OBM29" s="0"/>
      <c r="OBN29" s="0"/>
      <c r="OBO29" s="0"/>
      <c r="OBP29" s="0"/>
      <c r="OBQ29" s="0"/>
      <c r="OBR29" s="0"/>
      <c r="OBS29" s="0"/>
      <c r="OBT29" s="0"/>
      <c r="OBU29" s="0"/>
      <c r="OBV29" s="0"/>
      <c r="OBW29" s="0"/>
      <c r="OBX29" s="0"/>
      <c r="OBY29" s="0"/>
      <c r="OBZ29" s="0"/>
      <c r="OCA29" s="0"/>
      <c r="OCB29" s="0"/>
      <c r="OCC29" s="0"/>
      <c r="OCD29" s="0"/>
      <c r="OCE29" s="0"/>
      <c r="OCF29" s="0"/>
      <c r="OCG29" s="0"/>
      <c r="OCH29" s="0"/>
      <c r="OCI29" s="0"/>
      <c r="OCJ29" s="0"/>
      <c r="OCK29" s="0"/>
      <c r="OCL29" s="0"/>
      <c r="OCM29" s="0"/>
      <c r="OCN29" s="0"/>
      <c r="OCO29" s="0"/>
      <c r="OCP29" s="0"/>
      <c r="OCQ29" s="0"/>
      <c r="OCR29" s="0"/>
      <c r="OCS29" s="0"/>
      <c r="OCT29" s="0"/>
      <c r="OCU29" s="0"/>
      <c r="OCV29" s="0"/>
      <c r="OCW29" s="0"/>
      <c r="OCX29" s="0"/>
      <c r="OCY29" s="0"/>
      <c r="OCZ29" s="0"/>
      <c r="ODA29" s="0"/>
      <c r="ODB29" s="0"/>
      <c r="ODC29" s="0"/>
      <c r="ODD29" s="0"/>
      <c r="ODE29" s="0"/>
      <c r="ODF29" s="0"/>
      <c r="ODG29" s="0"/>
      <c r="ODH29" s="0"/>
      <c r="ODI29" s="0"/>
      <c r="ODJ29" s="0"/>
      <c r="ODK29" s="0"/>
      <c r="ODL29" s="0"/>
      <c r="ODM29" s="0"/>
      <c r="ODN29" s="0"/>
      <c r="ODO29" s="0"/>
      <c r="ODP29" s="0"/>
      <c r="ODQ29" s="0"/>
      <c r="ODR29" s="0"/>
      <c r="ODS29" s="0"/>
      <c r="ODT29" s="0"/>
      <c r="ODU29" s="0"/>
      <c r="ODV29" s="0"/>
      <c r="ODW29" s="0"/>
      <c r="ODX29" s="0"/>
      <c r="ODY29" s="0"/>
      <c r="ODZ29" s="0"/>
      <c r="OEA29" s="0"/>
      <c r="OEB29" s="0"/>
      <c r="OEC29" s="0"/>
      <c r="OED29" s="0"/>
      <c r="OEE29" s="0"/>
      <c r="OEF29" s="0"/>
      <c r="OEG29" s="0"/>
      <c r="OEH29" s="0"/>
      <c r="OEI29" s="0"/>
      <c r="OEJ29" s="0"/>
      <c r="OEK29" s="0"/>
      <c r="OEL29" s="0"/>
      <c r="OEM29" s="0"/>
      <c r="OEN29" s="0"/>
      <c r="OEO29" s="0"/>
      <c r="OEP29" s="0"/>
      <c r="OEQ29" s="0"/>
      <c r="OER29" s="0"/>
      <c r="OES29" s="0"/>
      <c r="OET29" s="0"/>
      <c r="OEU29" s="0"/>
      <c r="OEV29" s="0"/>
      <c r="OEW29" s="0"/>
      <c r="OEX29" s="0"/>
      <c r="OEY29" s="0"/>
      <c r="OEZ29" s="0"/>
      <c r="OFA29" s="0"/>
      <c r="OFB29" s="0"/>
      <c r="OFC29" s="0"/>
      <c r="OFD29" s="0"/>
      <c r="OFE29" s="0"/>
      <c r="OFF29" s="0"/>
      <c r="OFG29" s="0"/>
      <c r="OFH29" s="0"/>
      <c r="OFI29" s="0"/>
      <c r="OFJ29" s="0"/>
      <c r="OFK29" s="0"/>
      <c r="OFL29" s="0"/>
      <c r="OFM29" s="0"/>
      <c r="OFN29" s="0"/>
      <c r="OFO29" s="0"/>
      <c r="OFP29" s="0"/>
      <c r="OFQ29" s="0"/>
      <c r="OFR29" s="0"/>
      <c r="OFS29" s="0"/>
      <c r="OFT29" s="0"/>
      <c r="OFU29" s="0"/>
      <c r="OFV29" s="0"/>
      <c r="OFW29" s="0"/>
      <c r="OFX29" s="0"/>
      <c r="OFY29" s="0"/>
      <c r="OFZ29" s="0"/>
      <c r="OGA29" s="0"/>
      <c r="OGB29" s="0"/>
      <c r="OGC29" s="0"/>
      <c r="OGD29" s="0"/>
      <c r="OGE29" s="0"/>
      <c r="OGF29" s="0"/>
      <c r="OGG29" s="0"/>
      <c r="OGH29" s="0"/>
      <c r="OGI29" s="0"/>
      <c r="OGJ29" s="0"/>
      <c r="OGK29" s="0"/>
      <c r="OGL29" s="0"/>
      <c r="OGM29" s="0"/>
      <c r="OGN29" s="0"/>
      <c r="OGO29" s="0"/>
      <c r="OGP29" s="0"/>
      <c r="OGQ29" s="0"/>
      <c r="OGR29" s="0"/>
      <c r="OGS29" s="0"/>
      <c r="OGT29" s="0"/>
      <c r="OGU29" s="0"/>
      <c r="OGV29" s="0"/>
      <c r="OGW29" s="0"/>
      <c r="OGX29" s="0"/>
      <c r="OGY29" s="0"/>
      <c r="OGZ29" s="0"/>
      <c r="OHA29" s="0"/>
      <c r="OHB29" s="0"/>
      <c r="OHC29" s="0"/>
      <c r="OHD29" s="0"/>
      <c r="OHE29" s="0"/>
      <c r="OHF29" s="0"/>
      <c r="OHG29" s="0"/>
      <c r="OHH29" s="0"/>
      <c r="OHI29" s="0"/>
      <c r="OHJ29" s="0"/>
      <c r="OHK29" s="0"/>
      <c r="OHL29" s="0"/>
      <c r="OHM29" s="0"/>
      <c r="OHN29" s="0"/>
      <c r="OHO29" s="0"/>
      <c r="OHP29" s="0"/>
      <c r="OHQ29" s="0"/>
      <c r="OHR29" s="0"/>
      <c r="OHS29" s="0"/>
      <c r="OHT29" s="0"/>
      <c r="OHU29" s="0"/>
      <c r="OHV29" s="0"/>
      <c r="OHW29" s="0"/>
      <c r="OHX29" s="0"/>
      <c r="OHY29" s="0"/>
      <c r="OHZ29" s="0"/>
      <c r="OIA29" s="0"/>
      <c r="OIB29" s="0"/>
      <c r="OIC29" s="0"/>
      <c r="OID29" s="0"/>
      <c r="OIE29" s="0"/>
      <c r="OIF29" s="0"/>
      <c r="OIG29" s="0"/>
      <c r="OIH29" s="0"/>
      <c r="OII29" s="0"/>
      <c r="OIJ29" s="0"/>
      <c r="OIK29" s="0"/>
      <c r="OIL29" s="0"/>
      <c r="OIM29" s="0"/>
      <c r="OIN29" s="0"/>
      <c r="OIO29" s="0"/>
      <c r="OIP29" s="0"/>
      <c r="OIQ29" s="0"/>
      <c r="OIR29" s="0"/>
      <c r="OIS29" s="0"/>
      <c r="OIT29" s="0"/>
      <c r="OIU29" s="0"/>
      <c r="OIV29" s="0"/>
      <c r="OIW29" s="0"/>
      <c r="OIX29" s="0"/>
      <c r="OIY29" s="0"/>
      <c r="OIZ29" s="0"/>
      <c r="OJA29" s="0"/>
      <c r="OJB29" s="0"/>
      <c r="OJC29" s="0"/>
      <c r="OJD29" s="0"/>
      <c r="OJE29" s="0"/>
      <c r="OJF29" s="0"/>
      <c r="OJG29" s="0"/>
      <c r="OJH29" s="0"/>
      <c r="OJI29" s="0"/>
      <c r="OJJ29" s="0"/>
      <c r="OJK29" s="0"/>
      <c r="OJL29" s="0"/>
      <c r="OJM29" s="0"/>
      <c r="OJN29" s="0"/>
      <c r="OJO29" s="0"/>
      <c r="OJP29" s="0"/>
      <c r="OJQ29" s="0"/>
      <c r="OJR29" s="0"/>
      <c r="OJS29" s="0"/>
      <c r="OJT29" s="0"/>
      <c r="OJU29" s="0"/>
      <c r="OJV29" s="0"/>
      <c r="OJW29" s="0"/>
      <c r="OJX29" s="0"/>
      <c r="OJY29" s="0"/>
      <c r="OJZ29" s="0"/>
      <c r="OKA29" s="0"/>
      <c r="OKB29" s="0"/>
      <c r="OKC29" s="0"/>
      <c r="OKD29" s="0"/>
      <c r="OKE29" s="0"/>
      <c r="OKF29" s="0"/>
      <c r="OKG29" s="0"/>
      <c r="OKH29" s="0"/>
      <c r="OKI29" s="0"/>
      <c r="OKJ29" s="0"/>
      <c r="OKK29" s="0"/>
      <c r="OKL29" s="0"/>
      <c r="OKM29" s="0"/>
      <c r="OKN29" s="0"/>
      <c r="OKO29" s="0"/>
      <c r="OKP29" s="0"/>
      <c r="OKQ29" s="0"/>
      <c r="OKR29" s="0"/>
      <c r="OKS29" s="0"/>
      <c r="OKT29" s="0"/>
      <c r="OKU29" s="0"/>
      <c r="OKV29" s="0"/>
      <c r="OKW29" s="0"/>
      <c r="OKX29" s="0"/>
      <c r="OKY29" s="0"/>
      <c r="OKZ29" s="0"/>
      <c r="OLA29" s="0"/>
      <c r="OLB29" s="0"/>
      <c r="OLC29" s="0"/>
      <c r="OLD29" s="0"/>
      <c r="OLE29" s="0"/>
      <c r="OLF29" s="0"/>
      <c r="OLG29" s="0"/>
      <c r="OLH29" s="0"/>
      <c r="OLI29" s="0"/>
      <c r="OLJ29" s="0"/>
      <c r="OLK29" s="0"/>
      <c r="OLL29" s="0"/>
      <c r="OLM29" s="0"/>
      <c r="OLN29" s="0"/>
      <c r="OLO29" s="0"/>
      <c r="OLP29" s="0"/>
      <c r="OLQ29" s="0"/>
      <c r="OLR29" s="0"/>
      <c r="OLS29" s="0"/>
      <c r="OLT29" s="0"/>
      <c r="OLU29" s="0"/>
      <c r="OLV29" s="0"/>
      <c r="OLW29" s="0"/>
      <c r="OLX29" s="0"/>
      <c r="OLY29" s="0"/>
      <c r="OLZ29" s="0"/>
      <c r="OMA29" s="0"/>
      <c r="OMB29" s="0"/>
      <c r="OMC29" s="0"/>
      <c r="OMD29" s="0"/>
      <c r="OME29" s="0"/>
      <c r="OMF29" s="0"/>
      <c r="OMG29" s="0"/>
      <c r="OMH29" s="0"/>
      <c r="OMI29" s="0"/>
      <c r="OMJ29" s="0"/>
      <c r="OMK29" s="0"/>
      <c r="OML29" s="0"/>
      <c r="OMM29" s="0"/>
      <c r="OMN29" s="0"/>
      <c r="OMO29" s="0"/>
      <c r="OMP29" s="0"/>
      <c r="OMQ29" s="0"/>
      <c r="OMR29" s="0"/>
      <c r="OMS29" s="0"/>
      <c r="OMT29" s="0"/>
      <c r="OMU29" s="0"/>
      <c r="OMV29" s="0"/>
      <c r="OMW29" s="0"/>
      <c r="OMX29" s="0"/>
      <c r="OMY29" s="0"/>
      <c r="OMZ29" s="0"/>
      <c r="ONA29" s="0"/>
      <c r="ONB29" s="0"/>
      <c r="ONC29" s="0"/>
      <c r="OND29" s="0"/>
      <c r="ONE29" s="0"/>
      <c r="ONF29" s="0"/>
      <c r="ONG29" s="0"/>
      <c r="ONH29" s="0"/>
      <c r="ONI29" s="0"/>
      <c r="ONJ29" s="0"/>
      <c r="ONK29" s="0"/>
      <c r="ONL29" s="0"/>
      <c r="ONM29" s="0"/>
      <c r="ONN29" s="0"/>
      <c r="ONO29" s="0"/>
      <c r="ONP29" s="0"/>
      <c r="ONQ29" s="0"/>
      <c r="ONR29" s="0"/>
      <c r="ONS29" s="0"/>
      <c r="ONT29" s="0"/>
      <c r="ONU29" s="0"/>
      <c r="ONV29" s="0"/>
      <c r="ONW29" s="0"/>
      <c r="ONX29" s="0"/>
      <c r="ONY29" s="0"/>
      <c r="ONZ29" s="0"/>
      <c r="OOA29" s="0"/>
      <c r="OOB29" s="0"/>
      <c r="OOC29" s="0"/>
      <c r="OOD29" s="0"/>
      <c r="OOE29" s="0"/>
      <c r="OOF29" s="0"/>
      <c r="OOG29" s="0"/>
      <c r="OOH29" s="0"/>
      <c r="OOI29" s="0"/>
      <c r="OOJ29" s="0"/>
      <c r="OOK29" s="0"/>
      <c r="OOL29" s="0"/>
      <c r="OOM29" s="0"/>
      <c r="OON29" s="0"/>
      <c r="OOO29" s="0"/>
      <c r="OOP29" s="0"/>
      <c r="OOQ29" s="0"/>
      <c r="OOR29" s="0"/>
      <c r="OOS29" s="0"/>
      <c r="OOT29" s="0"/>
      <c r="OOU29" s="0"/>
      <c r="OOV29" s="0"/>
      <c r="OOW29" s="0"/>
      <c r="OOX29" s="0"/>
      <c r="OOY29" s="0"/>
      <c r="OOZ29" s="0"/>
      <c r="OPA29" s="0"/>
      <c r="OPB29" s="0"/>
      <c r="OPC29" s="0"/>
      <c r="OPD29" s="0"/>
      <c r="OPE29" s="0"/>
      <c r="OPF29" s="0"/>
      <c r="OPG29" s="0"/>
      <c r="OPH29" s="0"/>
      <c r="OPI29" s="0"/>
      <c r="OPJ29" s="0"/>
      <c r="OPK29" s="0"/>
      <c r="OPL29" s="0"/>
      <c r="OPM29" s="0"/>
      <c r="OPN29" s="0"/>
      <c r="OPO29" s="0"/>
      <c r="OPP29" s="0"/>
      <c r="OPQ29" s="0"/>
      <c r="OPR29" s="0"/>
      <c r="OPS29" s="0"/>
      <c r="OPT29" s="0"/>
      <c r="OPU29" s="0"/>
      <c r="OPV29" s="0"/>
      <c r="OPW29" s="0"/>
      <c r="OPX29" s="0"/>
      <c r="OPY29" s="0"/>
      <c r="OPZ29" s="0"/>
      <c r="OQA29" s="0"/>
      <c r="OQB29" s="0"/>
      <c r="OQC29" s="0"/>
      <c r="OQD29" s="0"/>
      <c r="OQE29" s="0"/>
      <c r="OQF29" s="0"/>
      <c r="OQG29" s="0"/>
      <c r="OQH29" s="0"/>
      <c r="OQI29" s="0"/>
      <c r="OQJ29" s="0"/>
      <c r="OQK29" s="0"/>
      <c r="OQL29" s="0"/>
      <c r="OQM29" s="0"/>
      <c r="OQN29" s="0"/>
      <c r="OQO29" s="0"/>
      <c r="OQP29" s="0"/>
      <c r="OQQ29" s="0"/>
      <c r="OQR29" s="0"/>
      <c r="OQS29" s="0"/>
      <c r="OQT29" s="0"/>
      <c r="OQU29" s="0"/>
      <c r="OQV29" s="0"/>
      <c r="OQW29" s="0"/>
      <c r="OQX29" s="0"/>
      <c r="OQY29" s="0"/>
      <c r="OQZ29" s="0"/>
      <c r="ORA29" s="0"/>
      <c r="ORB29" s="0"/>
      <c r="ORC29" s="0"/>
      <c r="ORD29" s="0"/>
      <c r="ORE29" s="0"/>
      <c r="ORF29" s="0"/>
      <c r="ORG29" s="0"/>
      <c r="ORH29" s="0"/>
      <c r="ORI29" s="0"/>
      <c r="ORJ29" s="0"/>
      <c r="ORK29" s="0"/>
      <c r="ORL29" s="0"/>
      <c r="ORM29" s="0"/>
      <c r="ORN29" s="0"/>
      <c r="ORO29" s="0"/>
      <c r="ORP29" s="0"/>
      <c r="ORQ29" s="0"/>
      <c r="ORR29" s="0"/>
      <c r="ORS29" s="0"/>
      <c r="ORT29" s="0"/>
      <c r="ORU29" s="0"/>
      <c r="ORV29" s="0"/>
      <c r="ORW29" s="0"/>
      <c r="ORX29" s="0"/>
      <c r="ORY29" s="0"/>
      <c r="ORZ29" s="0"/>
      <c r="OSA29" s="0"/>
      <c r="OSB29" s="0"/>
      <c r="OSC29" s="0"/>
      <c r="OSD29" s="0"/>
      <c r="OSE29" s="0"/>
      <c r="OSF29" s="0"/>
      <c r="OSG29" s="0"/>
      <c r="OSH29" s="0"/>
      <c r="OSI29" s="0"/>
      <c r="OSJ29" s="0"/>
      <c r="OSK29" s="0"/>
      <c r="OSL29" s="0"/>
      <c r="OSM29" s="0"/>
      <c r="OSN29" s="0"/>
      <c r="OSO29" s="0"/>
      <c r="OSP29" s="0"/>
      <c r="OSQ29" s="0"/>
      <c r="OSR29" s="0"/>
      <c r="OSS29" s="0"/>
      <c r="OST29" s="0"/>
      <c r="OSU29" s="0"/>
      <c r="OSV29" s="0"/>
      <c r="OSW29" s="0"/>
      <c r="OSX29" s="0"/>
      <c r="OSY29" s="0"/>
      <c r="OSZ29" s="0"/>
      <c r="OTA29" s="0"/>
      <c r="OTB29" s="0"/>
      <c r="OTC29" s="0"/>
      <c r="OTD29" s="0"/>
      <c r="OTE29" s="0"/>
      <c r="OTF29" s="0"/>
      <c r="OTG29" s="0"/>
      <c r="OTH29" s="0"/>
      <c r="OTI29" s="0"/>
      <c r="OTJ29" s="0"/>
      <c r="OTK29" s="0"/>
      <c r="OTL29" s="0"/>
      <c r="OTM29" s="0"/>
      <c r="OTN29" s="0"/>
      <c r="OTO29" s="0"/>
      <c r="OTP29" s="0"/>
      <c r="OTQ29" s="0"/>
      <c r="OTR29" s="0"/>
      <c r="OTS29" s="0"/>
      <c r="OTT29" s="0"/>
      <c r="OTU29" s="0"/>
      <c r="OTV29" s="0"/>
      <c r="OTW29" s="0"/>
      <c r="OTX29" s="0"/>
      <c r="OTY29" s="0"/>
      <c r="OTZ29" s="0"/>
      <c r="OUA29" s="0"/>
      <c r="OUB29" s="0"/>
      <c r="OUC29" s="0"/>
      <c r="OUD29" s="0"/>
      <c r="OUE29" s="0"/>
      <c r="OUF29" s="0"/>
      <c r="OUG29" s="0"/>
      <c r="OUH29" s="0"/>
      <c r="OUI29" s="0"/>
      <c r="OUJ29" s="0"/>
      <c r="OUK29" s="0"/>
      <c r="OUL29" s="0"/>
      <c r="OUM29" s="0"/>
      <c r="OUN29" s="0"/>
      <c r="OUO29" s="0"/>
      <c r="OUP29" s="0"/>
      <c r="OUQ29" s="0"/>
      <c r="OUR29" s="0"/>
      <c r="OUS29" s="0"/>
      <c r="OUT29" s="0"/>
      <c r="OUU29" s="0"/>
      <c r="OUV29" s="0"/>
      <c r="OUW29" s="0"/>
      <c r="OUX29" s="0"/>
      <c r="OUY29" s="0"/>
      <c r="OUZ29" s="0"/>
      <c r="OVA29" s="0"/>
      <c r="OVB29" s="0"/>
      <c r="OVC29" s="0"/>
      <c r="OVD29" s="0"/>
      <c r="OVE29" s="0"/>
      <c r="OVF29" s="0"/>
      <c r="OVG29" s="0"/>
      <c r="OVH29" s="0"/>
      <c r="OVI29" s="0"/>
      <c r="OVJ29" s="0"/>
      <c r="OVK29" s="0"/>
      <c r="OVL29" s="0"/>
      <c r="OVM29" s="0"/>
      <c r="OVN29" s="0"/>
      <c r="OVO29" s="0"/>
      <c r="OVP29" s="0"/>
      <c r="OVQ29" s="0"/>
      <c r="OVR29" s="0"/>
      <c r="OVS29" s="0"/>
      <c r="OVT29" s="0"/>
      <c r="OVU29" s="0"/>
      <c r="OVV29" s="0"/>
      <c r="OVW29" s="0"/>
      <c r="OVX29" s="0"/>
      <c r="OVY29" s="0"/>
      <c r="OVZ29" s="0"/>
      <c r="OWA29" s="0"/>
      <c r="OWB29" s="0"/>
      <c r="OWC29" s="0"/>
      <c r="OWD29" s="0"/>
      <c r="OWE29" s="0"/>
      <c r="OWF29" s="0"/>
      <c r="OWG29" s="0"/>
      <c r="OWH29" s="0"/>
      <c r="OWI29" s="0"/>
      <c r="OWJ29" s="0"/>
      <c r="OWK29" s="0"/>
      <c r="OWL29" s="0"/>
      <c r="OWM29" s="0"/>
      <c r="OWN29" s="0"/>
      <c r="OWO29" s="0"/>
      <c r="OWP29" s="0"/>
      <c r="OWQ29" s="0"/>
      <c r="OWR29" s="0"/>
      <c r="OWS29" s="0"/>
      <c r="OWT29" s="0"/>
      <c r="OWU29" s="0"/>
      <c r="OWV29" s="0"/>
      <c r="OWW29" s="0"/>
      <c r="OWX29" s="0"/>
      <c r="OWY29" s="0"/>
      <c r="OWZ29" s="0"/>
      <c r="OXA29" s="0"/>
      <c r="OXB29" s="0"/>
      <c r="OXC29" s="0"/>
      <c r="OXD29" s="0"/>
      <c r="OXE29" s="0"/>
      <c r="OXF29" s="0"/>
      <c r="OXG29" s="0"/>
      <c r="OXH29" s="0"/>
      <c r="OXI29" s="0"/>
      <c r="OXJ29" s="0"/>
      <c r="OXK29" s="0"/>
      <c r="OXL29" s="0"/>
      <c r="OXM29" s="0"/>
      <c r="OXN29" s="0"/>
      <c r="OXO29" s="0"/>
      <c r="OXP29" s="0"/>
      <c r="OXQ29" s="0"/>
      <c r="OXR29" s="0"/>
      <c r="OXS29" s="0"/>
      <c r="OXT29" s="0"/>
      <c r="OXU29" s="0"/>
      <c r="OXV29" s="0"/>
      <c r="OXW29" s="0"/>
      <c r="OXX29" s="0"/>
      <c r="OXY29" s="0"/>
      <c r="OXZ29" s="0"/>
      <c r="OYA29" s="0"/>
      <c r="OYB29" s="0"/>
      <c r="OYC29" s="0"/>
      <c r="OYD29" s="0"/>
      <c r="OYE29" s="0"/>
      <c r="OYF29" s="0"/>
      <c r="OYG29" s="0"/>
      <c r="OYH29" s="0"/>
      <c r="OYI29" s="0"/>
      <c r="OYJ29" s="0"/>
      <c r="OYK29" s="0"/>
      <c r="OYL29" s="0"/>
      <c r="OYM29" s="0"/>
      <c r="OYN29" s="0"/>
      <c r="OYO29" s="0"/>
      <c r="OYP29" s="0"/>
      <c r="OYQ29" s="0"/>
      <c r="OYR29" s="0"/>
      <c r="OYS29" s="0"/>
      <c r="OYT29" s="0"/>
      <c r="OYU29" s="0"/>
      <c r="OYV29" s="0"/>
      <c r="OYW29" s="0"/>
      <c r="OYX29" s="0"/>
      <c r="OYY29" s="0"/>
      <c r="OYZ29" s="0"/>
      <c r="OZA29" s="0"/>
      <c r="OZB29" s="0"/>
      <c r="OZC29" s="0"/>
      <c r="OZD29" s="0"/>
      <c r="OZE29" s="0"/>
      <c r="OZF29" s="0"/>
      <c r="OZG29" s="0"/>
      <c r="OZH29" s="0"/>
      <c r="OZI29" s="0"/>
      <c r="OZJ29" s="0"/>
      <c r="OZK29" s="0"/>
      <c r="OZL29" s="0"/>
      <c r="OZM29" s="0"/>
      <c r="OZN29" s="0"/>
      <c r="OZO29" s="0"/>
      <c r="OZP29" s="0"/>
      <c r="OZQ29" s="0"/>
      <c r="OZR29" s="0"/>
      <c r="OZS29" s="0"/>
      <c r="OZT29" s="0"/>
      <c r="OZU29" s="0"/>
      <c r="OZV29" s="0"/>
      <c r="OZW29" s="0"/>
      <c r="OZX29" s="0"/>
      <c r="OZY29" s="0"/>
      <c r="OZZ29" s="0"/>
      <c r="PAA29" s="0"/>
      <c r="PAB29" s="0"/>
      <c r="PAC29" s="0"/>
      <c r="PAD29" s="0"/>
      <c r="PAE29" s="0"/>
      <c r="PAF29" s="0"/>
      <c r="PAG29" s="0"/>
      <c r="PAH29" s="0"/>
      <c r="PAI29" s="0"/>
      <c r="PAJ29" s="0"/>
      <c r="PAK29" s="0"/>
      <c r="PAL29" s="0"/>
      <c r="PAM29" s="0"/>
      <c r="PAN29" s="0"/>
      <c r="PAO29" s="0"/>
      <c r="PAP29" s="0"/>
      <c r="PAQ29" s="0"/>
      <c r="PAR29" s="0"/>
      <c r="PAS29" s="0"/>
      <c r="PAT29" s="0"/>
      <c r="PAU29" s="0"/>
      <c r="PAV29" s="0"/>
      <c r="PAW29" s="0"/>
      <c r="PAX29" s="0"/>
      <c r="PAY29" s="0"/>
      <c r="PAZ29" s="0"/>
      <c r="PBA29" s="0"/>
      <c r="PBB29" s="0"/>
      <c r="PBC29" s="0"/>
      <c r="PBD29" s="0"/>
      <c r="PBE29" s="0"/>
      <c r="PBF29" s="0"/>
      <c r="PBG29" s="0"/>
      <c r="PBH29" s="0"/>
      <c r="PBI29" s="0"/>
      <c r="PBJ29" s="0"/>
      <c r="PBK29" s="0"/>
      <c r="PBL29" s="0"/>
      <c r="PBM29" s="0"/>
      <c r="PBN29" s="0"/>
      <c r="PBO29" s="0"/>
      <c r="PBP29" s="0"/>
      <c r="PBQ29" s="0"/>
      <c r="PBR29" s="0"/>
      <c r="PBS29" s="0"/>
      <c r="PBT29" s="0"/>
      <c r="PBU29" s="0"/>
      <c r="PBV29" s="0"/>
      <c r="PBW29" s="0"/>
      <c r="PBX29" s="0"/>
      <c r="PBY29" s="0"/>
      <c r="PBZ29" s="0"/>
      <c r="PCA29" s="0"/>
      <c r="PCB29" s="0"/>
      <c r="PCC29" s="0"/>
      <c r="PCD29" s="0"/>
      <c r="PCE29" s="0"/>
      <c r="PCF29" s="0"/>
      <c r="PCG29" s="0"/>
      <c r="PCH29" s="0"/>
      <c r="PCI29" s="0"/>
      <c r="PCJ29" s="0"/>
      <c r="PCK29" s="0"/>
      <c r="PCL29" s="0"/>
      <c r="PCM29" s="0"/>
      <c r="PCN29" s="0"/>
      <c r="PCO29" s="0"/>
      <c r="PCP29" s="0"/>
      <c r="PCQ29" s="0"/>
      <c r="PCR29" s="0"/>
      <c r="PCS29" s="0"/>
      <c r="PCT29" s="0"/>
      <c r="PCU29" s="0"/>
      <c r="PCV29" s="0"/>
      <c r="PCW29" s="0"/>
      <c r="PCX29" s="0"/>
      <c r="PCY29" s="0"/>
      <c r="PCZ29" s="0"/>
      <c r="PDA29" s="0"/>
      <c r="PDB29" s="0"/>
      <c r="PDC29" s="0"/>
      <c r="PDD29" s="0"/>
      <c r="PDE29" s="0"/>
      <c r="PDF29" s="0"/>
      <c r="PDG29" s="0"/>
      <c r="PDH29" s="0"/>
      <c r="PDI29" s="0"/>
      <c r="PDJ29" s="0"/>
      <c r="PDK29" s="0"/>
      <c r="PDL29" s="0"/>
      <c r="PDM29" s="0"/>
      <c r="PDN29" s="0"/>
      <c r="PDO29" s="0"/>
      <c r="PDP29" s="0"/>
      <c r="PDQ29" s="0"/>
      <c r="PDR29" s="0"/>
      <c r="PDS29" s="0"/>
      <c r="PDT29" s="0"/>
      <c r="PDU29" s="0"/>
      <c r="PDV29" s="0"/>
      <c r="PDW29" s="0"/>
      <c r="PDX29" s="0"/>
      <c r="PDY29" s="0"/>
      <c r="PDZ29" s="0"/>
      <c r="PEA29" s="0"/>
      <c r="PEB29" s="0"/>
      <c r="PEC29" s="0"/>
      <c r="PED29" s="0"/>
      <c r="PEE29" s="0"/>
      <c r="PEF29" s="0"/>
      <c r="PEG29" s="0"/>
      <c r="PEH29" s="0"/>
      <c r="PEI29" s="0"/>
      <c r="PEJ29" s="0"/>
      <c r="PEK29" s="0"/>
      <c r="PEL29" s="0"/>
      <c r="PEM29" s="0"/>
      <c r="PEN29" s="0"/>
      <c r="PEO29" s="0"/>
      <c r="PEP29" s="0"/>
      <c r="PEQ29" s="0"/>
      <c r="PER29" s="0"/>
      <c r="PES29" s="0"/>
      <c r="PET29" s="0"/>
      <c r="PEU29" s="0"/>
      <c r="PEV29" s="0"/>
      <c r="PEW29" s="0"/>
      <c r="PEX29" s="0"/>
      <c r="PEY29" s="0"/>
      <c r="PEZ29" s="0"/>
      <c r="PFA29" s="0"/>
      <c r="PFB29" s="0"/>
      <c r="PFC29" s="0"/>
      <c r="PFD29" s="0"/>
      <c r="PFE29" s="0"/>
      <c r="PFF29" s="0"/>
      <c r="PFG29" s="0"/>
      <c r="PFH29" s="0"/>
      <c r="PFI29" s="0"/>
      <c r="PFJ29" s="0"/>
      <c r="PFK29" s="0"/>
      <c r="PFL29" s="0"/>
      <c r="PFM29" s="0"/>
      <c r="PFN29" s="0"/>
      <c r="PFO29" s="0"/>
      <c r="PFP29" s="0"/>
      <c r="PFQ29" s="0"/>
      <c r="PFR29" s="0"/>
      <c r="PFS29" s="0"/>
      <c r="PFT29" s="0"/>
      <c r="PFU29" s="0"/>
      <c r="PFV29" s="0"/>
      <c r="PFW29" s="0"/>
      <c r="PFX29" s="0"/>
      <c r="PFY29" s="0"/>
      <c r="PFZ29" s="0"/>
      <c r="PGA29" s="0"/>
      <c r="PGB29" s="0"/>
      <c r="PGC29" s="0"/>
      <c r="PGD29" s="0"/>
      <c r="PGE29" s="0"/>
      <c r="PGF29" s="0"/>
      <c r="PGG29" s="0"/>
      <c r="PGH29" s="0"/>
      <c r="PGI29" s="0"/>
      <c r="PGJ29" s="0"/>
      <c r="PGK29" s="0"/>
      <c r="PGL29" s="0"/>
      <c r="PGM29" s="0"/>
      <c r="PGN29" s="0"/>
      <c r="PGO29" s="0"/>
      <c r="PGP29" s="0"/>
      <c r="PGQ29" s="0"/>
      <c r="PGR29" s="0"/>
      <c r="PGS29" s="0"/>
      <c r="PGT29" s="0"/>
      <c r="PGU29" s="0"/>
      <c r="PGV29" s="0"/>
      <c r="PGW29" s="0"/>
      <c r="PGX29" s="0"/>
      <c r="PGY29" s="0"/>
      <c r="PGZ29" s="0"/>
      <c r="PHA29" s="0"/>
      <c r="PHB29" s="0"/>
      <c r="PHC29" s="0"/>
      <c r="PHD29" s="0"/>
      <c r="PHE29" s="0"/>
      <c r="PHF29" s="0"/>
      <c r="PHG29" s="0"/>
      <c r="PHH29" s="0"/>
      <c r="PHI29" s="0"/>
      <c r="PHJ29" s="0"/>
      <c r="PHK29" s="0"/>
      <c r="PHL29" s="0"/>
      <c r="PHM29" s="0"/>
      <c r="PHN29" s="0"/>
      <c r="PHO29" s="0"/>
      <c r="PHP29" s="0"/>
      <c r="PHQ29" s="0"/>
      <c r="PHR29" s="0"/>
      <c r="PHS29" s="0"/>
      <c r="PHT29" s="0"/>
      <c r="PHU29" s="0"/>
      <c r="PHV29" s="0"/>
      <c r="PHW29" s="0"/>
      <c r="PHX29" s="0"/>
      <c r="PHY29" s="0"/>
      <c r="PHZ29" s="0"/>
      <c r="PIA29" s="0"/>
      <c r="PIB29" s="0"/>
      <c r="PIC29" s="0"/>
      <c r="PID29" s="0"/>
      <c r="PIE29" s="0"/>
      <c r="PIF29" s="0"/>
      <c r="PIG29" s="0"/>
      <c r="PIH29" s="0"/>
      <c r="PII29" s="0"/>
      <c r="PIJ29" s="0"/>
      <c r="PIK29" s="0"/>
      <c r="PIL29" s="0"/>
      <c r="PIM29" s="0"/>
      <c r="PIN29" s="0"/>
      <c r="PIO29" s="0"/>
      <c r="PIP29" s="0"/>
      <c r="PIQ29" s="0"/>
      <c r="PIR29" s="0"/>
      <c r="PIS29" s="0"/>
      <c r="PIT29" s="0"/>
      <c r="PIU29" s="0"/>
      <c r="PIV29" s="0"/>
      <c r="PIW29" s="0"/>
      <c r="PIX29" s="0"/>
      <c r="PIY29" s="0"/>
      <c r="PIZ29" s="0"/>
      <c r="PJA29" s="0"/>
      <c r="PJB29" s="0"/>
      <c r="PJC29" s="0"/>
      <c r="PJD29" s="0"/>
      <c r="PJE29" s="0"/>
      <c r="PJF29" s="0"/>
      <c r="PJG29" s="0"/>
      <c r="PJH29" s="0"/>
      <c r="PJI29" s="0"/>
      <c r="PJJ29" s="0"/>
      <c r="PJK29" s="0"/>
      <c r="PJL29" s="0"/>
      <c r="PJM29" s="0"/>
      <c r="PJN29" s="0"/>
      <c r="PJO29" s="0"/>
      <c r="PJP29" s="0"/>
      <c r="PJQ29" s="0"/>
      <c r="PJR29" s="0"/>
      <c r="PJS29" s="0"/>
      <c r="PJT29" s="0"/>
      <c r="PJU29" s="0"/>
      <c r="PJV29" s="0"/>
      <c r="PJW29" s="0"/>
      <c r="PJX29" s="0"/>
      <c r="PJY29" s="0"/>
      <c r="PJZ29" s="0"/>
      <c r="PKA29" s="0"/>
      <c r="PKB29" s="0"/>
      <c r="PKC29" s="0"/>
      <c r="PKD29" s="0"/>
      <c r="PKE29" s="0"/>
      <c r="PKF29" s="0"/>
      <c r="PKG29" s="0"/>
      <c r="PKH29" s="0"/>
      <c r="PKI29" s="0"/>
      <c r="PKJ29" s="0"/>
      <c r="PKK29" s="0"/>
      <c r="PKL29" s="0"/>
      <c r="PKM29" s="0"/>
      <c r="PKN29" s="0"/>
      <c r="PKO29" s="0"/>
      <c r="PKP29" s="0"/>
      <c r="PKQ29" s="0"/>
      <c r="PKR29" s="0"/>
      <c r="PKS29" s="0"/>
      <c r="PKT29" s="0"/>
      <c r="PKU29" s="0"/>
      <c r="PKV29" s="0"/>
      <c r="PKW29" s="0"/>
      <c r="PKX29" s="0"/>
      <c r="PKY29" s="0"/>
      <c r="PKZ29" s="0"/>
      <c r="PLA29" s="0"/>
      <c r="PLB29" s="0"/>
      <c r="PLC29" s="0"/>
      <c r="PLD29" s="0"/>
      <c r="PLE29" s="0"/>
      <c r="PLF29" s="0"/>
      <c r="PLG29" s="0"/>
      <c r="PLH29" s="0"/>
      <c r="PLI29" s="0"/>
      <c r="PLJ29" s="0"/>
      <c r="PLK29" s="0"/>
      <c r="PLL29" s="0"/>
      <c r="PLM29" s="0"/>
      <c r="PLN29" s="0"/>
      <c r="PLO29" s="0"/>
      <c r="PLP29" s="0"/>
      <c r="PLQ29" s="0"/>
      <c r="PLR29" s="0"/>
      <c r="PLS29" s="0"/>
      <c r="PLT29" s="0"/>
      <c r="PLU29" s="0"/>
      <c r="PLV29" s="0"/>
      <c r="PLW29" s="0"/>
      <c r="PLX29" s="0"/>
      <c r="PLY29" s="0"/>
      <c r="PLZ29" s="0"/>
      <c r="PMA29" s="0"/>
      <c r="PMB29" s="0"/>
      <c r="PMC29" s="0"/>
      <c r="PMD29" s="0"/>
      <c r="PME29" s="0"/>
      <c r="PMF29" s="0"/>
      <c r="PMG29" s="0"/>
      <c r="PMH29" s="0"/>
      <c r="PMI29" s="0"/>
      <c r="PMJ29" s="0"/>
      <c r="PMK29" s="0"/>
      <c r="PML29" s="0"/>
      <c r="PMM29" s="0"/>
      <c r="PMN29" s="0"/>
      <c r="PMO29" s="0"/>
      <c r="PMP29" s="0"/>
      <c r="PMQ29" s="0"/>
      <c r="PMR29" s="0"/>
      <c r="PMS29" s="0"/>
      <c r="PMT29" s="0"/>
      <c r="PMU29" s="0"/>
      <c r="PMV29" s="0"/>
      <c r="PMW29" s="0"/>
      <c r="PMX29" s="0"/>
      <c r="PMY29" s="0"/>
      <c r="PMZ29" s="0"/>
      <c r="PNA29" s="0"/>
      <c r="PNB29" s="0"/>
      <c r="PNC29" s="0"/>
      <c r="PND29" s="0"/>
      <c r="PNE29" s="0"/>
      <c r="PNF29" s="0"/>
      <c r="PNG29" s="0"/>
      <c r="PNH29" s="0"/>
      <c r="PNI29" s="0"/>
      <c r="PNJ29" s="0"/>
      <c r="PNK29" s="0"/>
      <c r="PNL29" s="0"/>
      <c r="PNM29" s="0"/>
      <c r="PNN29" s="0"/>
      <c r="PNO29" s="0"/>
      <c r="PNP29" s="0"/>
      <c r="PNQ29" s="0"/>
      <c r="PNR29" s="0"/>
      <c r="PNS29" s="0"/>
      <c r="PNT29" s="0"/>
      <c r="PNU29" s="0"/>
      <c r="PNV29" s="0"/>
      <c r="PNW29" s="0"/>
      <c r="PNX29" s="0"/>
      <c r="PNY29" s="0"/>
      <c r="PNZ29" s="0"/>
      <c r="POA29" s="0"/>
      <c r="POB29" s="0"/>
      <c r="POC29" s="0"/>
      <c r="POD29" s="0"/>
      <c r="POE29" s="0"/>
      <c r="POF29" s="0"/>
      <c r="POG29" s="0"/>
      <c r="POH29" s="0"/>
      <c r="POI29" s="0"/>
      <c r="POJ29" s="0"/>
      <c r="POK29" s="0"/>
      <c r="POL29" s="0"/>
      <c r="POM29" s="0"/>
      <c r="PON29" s="0"/>
      <c r="POO29" s="0"/>
      <c r="POP29" s="0"/>
      <c r="POQ29" s="0"/>
      <c r="POR29" s="0"/>
      <c r="POS29" s="0"/>
      <c r="POT29" s="0"/>
      <c r="POU29" s="0"/>
      <c r="POV29" s="0"/>
      <c r="POW29" s="0"/>
      <c r="POX29" s="0"/>
      <c r="POY29" s="0"/>
      <c r="POZ29" s="0"/>
      <c r="PPA29" s="0"/>
      <c r="PPB29" s="0"/>
      <c r="PPC29" s="0"/>
      <c r="PPD29" s="0"/>
      <c r="PPE29" s="0"/>
      <c r="PPF29" s="0"/>
      <c r="PPG29" s="0"/>
      <c r="PPH29" s="0"/>
      <c r="PPI29" s="0"/>
      <c r="PPJ29" s="0"/>
      <c r="PPK29" s="0"/>
      <c r="PPL29" s="0"/>
      <c r="PPM29" s="0"/>
      <c r="PPN29" s="0"/>
      <c r="PPO29" s="0"/>
      <c r="PPP29" s="0"/>
      <c r="PPQ29" s="0"/>
      <c r="PPR29" s="0"/>
      <c r="PPS29" s="0"/>
      <c r="PPT29" s="0"/>
      <c r="PPU29" s="0"/>
      <c r="PPV29" s="0"/>
      <c r="PPW29" s="0"/>
      <c r="PPX29" s="0"/>
      <c r="PPY29" s="0"/>
      <c r="PPZ29" s="0"/>
      <c r="PQA29" s="0"/>
      <c r="PQB29" s="0"/>
      <c r="PQC29" s="0"/>
      <c r="PQD29" s="0"/>
      <c r="PQE29" s="0"/>
      <c r="PQF29" s="0"/>
      <c r="PQG29" s="0"/>
      <c r="PQH29" s="0"/>
      <c r="PQI29" s="0"/>
      <c r="PQJ29" s="0"/>
      <c r="PQK29" s="0"/>
      <c r="PQL29" s="0"/>
      <c r="PQM29" s="0"/>
      <c r="PQN29" s="0"/>
      <c r="PQO29" s="0"/>
      <c r="PQP29" s="0"/>
      <c r="PQQ29" s="0"/>
      <c r="PQR29" s="0"/>
      <c r="PQS29" s="0"/>
      <c r="PQT29" s="0"/>
      <c r="PQU29" s="0"/>
      <c r="PQV29" s="0"/>
      <c r="PQW29" s="0"/>
      <c r="PQX29" s="0"/>
      <c r="PQY29" s="0"/>
      <c r="PQZ29" s="0"/>
      <c r="PRA29" s="0"/>
      <c r="PRB29" s="0"/>
      <c r="PRC29" s="0"/>
      <c r="PRD29" s="0"/>
      <c r="PRE29" s="0"/>
      <c r="PRF29" s="0"/>
      <c r="PRG29" s="0"/>
      <c r="PRH29" s="0"/>
      <c r="PRI29" s="0"/>
      <c r="PRJ29" s="0"/>
      <c r="PRK29" s="0"/>
      <c r="PRL29" s="0"/>
      <c r="PRM29" s="0"/>
      <c r="PRN29" s="0"/>
      <c r="PRO29" s="0"/>
      <c r="PRP29" s="0"/>
      <c r="PRQ29" s="0"/>
      <c r="PRR29" s="0"/>
      <c r="PRS29" s="0"/>
      <c r="PRT29" s="0"/>
      <c r="PRU29" s="0"/>
      <c r="PRV29" s="0"/>
      <c r="PRW29" s="0"/>
      <c r="PRX29" s="0"/>
      <c r="PRY29" s="0"/>
      <c r="PRZ29" s="0"/>
      <c r="PSA29" s="0"/>
      <c r="PSB29" s="0"/>
      <c r="PSC29" s="0"/>
      <c r="PSD29" s="0"/>
      <c r="PSE29" s="0"/>
      <c r="PSF29" s="0"/>
      <c r="PSG29" s="0"/>
      <c r="PSH29" s="0"/>
      <c r="PSI29" s="0"/>
      <c r="PSJ29" s="0"/>
      <c r="PSK29" s="0"/>
      <c r="PSL29" s="0"/>
      <c r="PSM29" s="0"/>
      <c r="PSN29" s="0"/>
      <c r="PSO29" s="0"/>
      <c r="PSP29" s="0"/>
      <c r="PSQ29" s="0"/>
      <c r="PSR29" s="0"/>
      <c r="PSS29" s="0"/>
      <c r="PST29" s="0"/>
      <c r="PSU29" s="0"/>
      <c r="PSV29" s="0"/>
      <c r="PSW29" s="0"/>
      <c r="PSX29" s="0"/>
      <c r="PSY29" s="0"/>
      <c r="PSZ29" s="0"/>
      <c r="PTA29" s="0"/>
      <c r="PTB29" s="0"/>
      <c r="PTC29" s="0"/>
      <c r="PTD29" s="0"/>
      <c r="PTE29" s="0"/>
      <c r="PTF29" s="0"/>
      <c r="PTG29" s="0"/>
      <c r="PTH29" s="0"/>
      <c r="PTI29" s="0"/>
      <c r="PTJ29" s="0"/>
      <c r="PTK29" s="0"/>
      <c r="PTL29" s="0"/>
      <c r="PTM29" s="0"/>
      <c r="PTN29" s="0"/>
      <c r="PTO29" s="0"/>
      <c r="PTP29" s="0"/>
      <c r="PTQ29" s="0"/>
      <c r="PTR29" s="0"/>
      <c r="PTS29" s="0"/>
      <c r="PTT29" s="0"/>
      <c r="PTU29" s="0"/>
      <c r="PTV29" s="0"/>
      <c r="PTW29" s="0"/>
      <c r="PTX29" s="0"/>
      <c r="PTY29" s="0"/>
      <c r="PTZ29" s="0"/>
      <c r="PUA29" s="0"/>
      <c r="PUB29" s="0"/>
      <c r="PUC29" s="0"/>
      <c r="PUD29" s="0"/>
      <c r="PUE29" s="0"/>
      <c r="PUF29" s="0"/>
      <c r="PUG29" s="0"/>
      <c r="PUH29" s="0"/>
      <c r="PUI29" s="0"/>
      <c r="PUJ29" s="0"/>
      <c r="PUK29" s="0"/>
      <c r="PUL29" s="0"/>
      <c r="PUM29" s="0"/>
      <c r="PUN29" s="0"/>
      <c r="PUO29" s="0"/>
      <c r="PUP29" s="0"/>
      <c r="PUQ29" s="0"/>
      <c r="PUR29" s="0"/>
      <c r="PUS29" s="0"/>
      <c r="PUT29" s="0"/>
      <c r="PUU29" s="0"/>
      <c r="PUV29" s="0"/>
      <c r="PUW29" s="0"/>
      <c r="PUX29" s="0"/>
      <c r="PUY29" s="0"/>
      <c r="PUZ29" s="0"/>
      <c r="PVA29" s="0"/>
      <c r="PVB29" s="0"/>
      <c r="PVC29" s="0"/>
      <c r="PVD29" s="0"/>
      <c r="PVE29" s="0"/>
      <c r="PVF29" s="0"/>
      <c r="PVG29" s="0"/>
      <c r="PVH29" s="0"/>
      <c r="PVI29" s="0"/>
      <c r="PVJ29" s="0"/>
      <c r="PVK29" s="0"/>
      <c r="PVL29" s="0"/>
      <c r="PVM29" s="0"/>
      <c r="PVN29" s="0"/>
      <c r="PVO29" s="0"/>
      <c r="PVP29" s="0"/>
      <c r="PVQ29" s="0"/>
      <c r="PVR29" s="0"/>
      <c r="PVS29" s="0"/>
      <c r="PVT29" s="0"/>
      <c r="PVU29" s="0"/>
      <c r="PVV29" s="0"/>
      <c r="PVW29" s="0"/>
      <c r="PVX29" s="0"/>
      <c r="PVY29" s="0"/>
      <c r="PVZ29" s="0"/>
      <c r="PWA29" s="0"/>
      <c r="PWB29" s="0"/>
      <c r="PWC29" s="0"/>
      <c r="PWD29" s="0"/>
      <c r="PWE29" s="0"/>
      <c r="PWF29" s="0"/>
      <c r="PWG29" s="0"/>
      <c r="PWH29" s="0"/>
      <c r="PWI29" s="0"/>
      <c r="PWJ29" s="0"/>
      <c r="PWK29" s="0"/>
      <c r="PWL29" s="0"/>
      <c r="PWM29" s="0"/>
      <c r="PWN29" s="0"/>
      <c r="PWO29" s="0"/>
      <c r="PWP29" s="0"/>
      <c r="PWQ29" s="0"/>
      <c r="PWR29" s="0"/>
      <c r="PWS29" s="0"/>
      <c r="PWT29" s="0"/>
      <c r="PWU29" s="0"/>
      <c r="PWV29" s="0"/>
      <c r="PWW29" s="0"/>
      <c r="PWX29" s="0"/>
      <c r="PWY29" s="0"/>
      <c r="PWZ29" s="0"/>
      <c r="PXA29" s="0"/>
      <c r="PXB29" s="0"/>
      <c r="PXC29" s="0"/>
      <c r="PXD29" s="0"/>
      <c r="PXE29" s="0"/>
      <c r="PXF29" s="0"/>
      <c r="PXG29" s="0"/>
      <c r="PXH29" s="0"/>
      <c r="PXI29" s="0"/>
      <c r="PXJ29" s="0"/>
      <c r="PXK29" s="0"/>
      <c r="PXL29" s="0"/>
      <c r="PXM29" s="0"/>
      <c r="PXN29" s="0"/>
      <c r="PXO29" s="0"/>
      <c r="PXP29" s="0"/>
      <c r="PXQ29" s="0"/>
      <c r="PXR29" s="0"/>
      <c r="PXS29" s="0"/>
      <c r="PXT29" s="0"/>
      <c r="PXU29" s="0"/>
      <c r="PXV29" s="0"/>
      <c r="PXW29" s="0"/>
      <c r="PXX29" s="0"/>
      <c r="PXY29" s="0"/>
      <c r="PXZ29" s="0"/>
      <c r="PYA29" s="0"/>
      <c r="PYB29" s="0"/>
      <c r="PYC29" s="0"/>
      <c r="PYD29" s="0"/>
      <c r="PYE29" s="0"/>
      <c r="PYF29" s="0"/>
      <c r="PYG29" s="0"/>
      <c r="PYH29" s="0"/>
      <c r="PYI29" s="0"/>
      <c r="PYJ29" s="0"/>
      <c r="PYK29" s="0"/>
      <c r="PYL29" s="0"/>
      <c r="PYM29" s="0"/>
      <c r="PYN29" s="0"/>
      <c r="PYO29" s="0"/>
      <c r="PYP29" s="0"/>
      <c r="PYQ29" s="0"/>
      <c r="PYR29" s="0"/>
      <c r="PYS29" s="0"/>
      <c r="PYT29" s="0"/>
      <c r="PYU29" s="0"/>
      <c r="PYV29" s="0"/>
      <c r="PYW29" s="0"/>
      <c r="PYX29" s="0"/>
      <c r="PYY29" s="0"/>
      <c r="PYZ29" s="0"/>
      <c r="PZA29" s="0"/>
      <c r="PZB29" s="0"/>
      <c r="PZC29" s="0"/>
      <c r="PZD29" s="0"/>
      <c r="PZE29" s="0"/>
      <c r="PZF29" s="0"/>
      <c r="PZG29" s="0"/>
      <c r="PZH29" s="0"/>
      <c r="PZI29" s="0"/>
      <c r="PZJ29" s="0"/>
      <c r="PZK29" s="0"/>
      <c r="PZL29" s="0"/>
      <c r="PZM29" s="0"/>
      <c r="PZN29" s="0"/>
      <c r="PZO29" s="0"/>
      <c r="PZP29" s="0"/>
      <c r="PZQ29" s="0"/>
      <c r="PZR29" s="0"/>
      <c r="PZS29" s="0"/>
      <c r="PZT29" s="0"/>
      <c r="PZU29" s="0"/>
      <c r="PZV29" s="0"/>
      <c r="PZW29" s="0"/>
      <c r="PZX29" s="0"/>
      <c r="PZY29" s="0"/>
      <c r="PZZ29" s="0"/>
      <c r="QAA29" s="0"/>
      <c r="QAB29" s="0"/>
      <c r="QAC29" s="0"/>
      <c r="QAD29" s="0"/>
      <c r="QAE29" s="0"/>
      <c r="QAF29" s="0"/>
      <c r="QAG29" s="0"/>
      <c r="QAH29" s="0"/>
      <c r="QAI29" s="0"/>
      <c r="QAJ29" s="0"/>
      <c r="QAK29" s="0"/>
      <c r="QAL29" s="0"/>
      <c r="QAM29" s="0"/>
      <c r="QAN29" s="0"/>
      <c r="QAO29" s="0"/>
      <c r="QAP29" s="0"/>
      <c r="QAQ29" s="0"/>
      <c r="QAR29" s="0"/>
      <c r="QAS29" s="0"/>
      <c r="QAT29" s="0"/>
      <c r="QAU29" s="0"/>
      <c r="QAV29" s="0"/>
      <c r="QAW29" s="0"/>
      <c r="QAX29" s="0"/>
      <c r="QAY29" s="0"/>
      <c r="QAZ29" s="0"/>
      <c r="QBA29" s="0"/>
      <c r="QBB29" s="0"/>
      <c r="QBC29" s="0"/>
      <c r="QBD29" s="0"/>
      <c r="QBE29" s="0"/>
      <c r="QBF29" s="0"/>
      <c r="QBG29" s="0"/>
      <c r="QBH29" s="0"/>
      <c r="QBI29" s="0"/>
      <c r="QBJ29" s="0"/>
      <c r="QBK29" s="0"/>
      <c r="QBL29" s="0"/>
      <c r="QBM29" s="0"/>
      <c r="QBN29" s="0"/>
      <c r="QBO29" s="0"/>
      <c r="QBP29" s="0"/>
      <c r="QBQ29" s="0"/>
      <c r="QBR29" s="0"/>
      <c r="QBS29" s="0"/>
      <c r="QBT29" s="0"/>
      <c r="QBU29" s="0"/>
      <c r="QBV29" s="0"/>
      <c r="QBW29" s="0"/>
      <c r="QBX29" s="0"/>
      <c r="QBY29" s="0"/>
      <c r="QBZ29" s="0"/>
      <c r="QCA29" s="0"/>
      <c r="QCB29" s="0"/>
      <c r="QCC29" s="0"/>
      <c r="QCD29" s="0"/>
      <c r="QCE29" s="0"/>
      <c r="QCF29" s="0"/>
      <c r="QCG29" s="0"/>
      <c r="QCH29" s="0"/>
      <c r="QCI29" s="0"/>
      <c r="QCJ29" s="0"/>
      <c r="QCK29" s="0"/>
      <c r="QCL29" s="0"/>
      <c r="QCM29" s="0"/>
      <c r="QCN29" s="0"/>
      <c r="QCO29" s="0"/>
      <c r="QCP29" s="0"/>
      <c r="QCQ29" s="0"/>
      <c r="QCR29" s="0"/>
      <c r="QCS29" s="0"/>
      <c r="QCT29" s="0"/>
      <c r="QCU29" s="0"/>
      <c r="QCV29" s="0"/>
      <c r="QCW29" s="0"/>
      <c r="QCX29" s="0"/>
      <c r="QCY29" s="0"/>
      <c r="QCZ29" s="0"/>
      <c r="QDA29" s="0"/>
      <c r="QDB29" s="0"/>
      <c r="QDC29" s="0"/>
      <c r="QDD29" s="0"/>
      <c r="QDE29" s="0"/>
      <c r="QDF29" s="0"/>
      <c r="QDG29" s="0"/>
      <c r="QDH29" s="0"/>
      <c r="QDI29" s="0"/>
      <c r="QDJ29" s="0"/>
      <c r="QDK29" s="0"/>
      <c r="QDL29" s="0"/>
      <c r="QDM29" s="0"/>
      <c r="QDN29" s="0"/>
      <c r="QDO29" s="0"/>
      <c r="QDP29" s="0"/>
      <c r="QDQ29" s="0"/>
      <c r="QDR29" s="0"/>
      <c r="QDS29" s="0"/>
      <c r="QDT29" s="0"/>
      <c r="QDU29" s="0"/>
      <c r="QDV29" s="0"/>
      <c r="QDW29" s="0"/>
      <c r="QDX29" s="0"/>
      <c r="QDY29" s="0"/>
      <c r="QDZ29" s="0"/>
      <c r="QEA29" s="0"/>
      <c r="QEB29" s="0"/>
      <c r="QEC29" s="0"/>
      <c r="QED29" s="0"/>
      <c r="QEE29" s="0"/>
      <c r="QEF29" s="0"/>
      <c r="QEG29" s="0"/>
      <c r="QEH29" s="0"/>
      <c r="QEI29" s="0"/>
      <c r="QEJ29" s="0"/>
      <c r="QEK29" s="0"/>
      <c r="QEL29" s="0"/>
      <c r="QEM29" s="0"/>
      <c r="QEN29" s="0"/>
      <c r="QEO29" s="0"/>
      <c r="QEP29" s="0"/>
      <c r="QEQ29" s="0"/>
      <c r="QER29" s="0"/>
      <c r="QES29" s="0"/>
      <c r="QET29" s="0"/>
      <c r="QEU29" s="0"/>
      <c r="QEV29" s="0"/>
      <c r="QEW29" s="0"/>
      <c r="QEX29" s="0"/>
      <c r="QEY29" s="0"/>
      <c r="QEZ29" s="0"/>
      <c r="QFA29" s="0"/>
      <c r="QFB29" s="0"/>
      <c r="QFC29" s="0"/>
      <c r="QFD29" s="0"/>
      <c r="QFE29" s="0"/>
      <c r="QFF29" s="0"/>
      <c r="QFG29" s="0"/>
      <c r="QFH29" s="0"/>
      <c r="QFI29" s="0"/>
      <c r="QFJ29" s="0"/>
      <c r="QFK29" s="0"/>
      <c r="QFL29" s="0"/>
      <c r="QFM29" s="0"/>
      <c r="QFN29" s="0"/>
      <c r="QFO29" s="0"/>
      <c r="QFP29" s="0"/>
      <c r="QFQ29" s="0"/>
      <c r="QFR29" s="0"/>
      <c r="QFS29" s="0"/>
      <c r="QFT29" s="0"/>
      <c r="QFU29" s="0"/>
      <c r="QFV29" s="0"/>
      <c r="QFW29" s="0"/>
      <c r="QFX29" s="0"/>
      <c r="QFY29" s="0"/>
      <c r="QFZ29" s="0"/>
      <c r="QGA29" s="0"/>
      <c r="QGB29" s="0"/>
      <c r="QGC29" s="0"/>
      <c r="QGD29" s="0"/>
      <c r="QGE29" s="0"/>
      <c r="QGF29" s="0"/>
      <c r="QGG29" s="0"/>
      <c r="QGH29" s="0"/>
      <c r="QGI29" s="0"/>
      <c r="QGJ29" s="0"/>
      <c r="QGK29" s="0"/>
      <c r="QGL29" s="0"/>
      <c r="QGM29" s="0"/>
      <c r="QGN29" s="0"/>
      <c r="QGO29" s="0"/>
      <c r="QGP29" s="0"/>
      <c r="QGQ29" s="0"/>
      <c r="QGR29" s="0"/>
      <c r="QGS29" s="0"/>
      <c r="QGT29" s="0"/>
      <c r="QGU29" s="0"/>
      <c r="QGV29" s="0"/>
      <c r="QGW29" s="0"/>
      <c r="QGX29" s="0"/>
      <c r="QGY29" s="0"/>
      <c r="QGZ29" s="0"/>
      <c r="QHA29" s="0"/>
      <c r="QHB29" s="0"/>
      <c r="QHC29" s="0"/>
      <c r="QHD29" s="0"/>
      <c r="QHE29" s="0"/>
      <c r="QHF29" s="0"/>
      <c r="QHG29" s="0"/>
      <c r="QHH29" s="0"/>
      <c r="QHI29" s="0"/>
      <c r="QHJ29" s="0"/>
      <c r="QHK29" s="0"/>
      <c r="QHL29" s="0"/>
      <c r="QHM29" s="0"/>
      <c r="QHN29" s="0"/>
      <c r="QHO29" s="0"/>
      <c r="QHP29" s="0"/>
      <c r="QHQ29" s="0"/>
      <c r="QHR29" s="0"/>
      <c r="QHS29" s="0"/>
      <c r="QHT29" s="0"/>
      <c r="QHU29" s="0"/>
      <c r="QHV29" s="0"/>
      <c r="QHW29" s="0"/>
      <c r="QHX29" s="0"/>
      <c r="QHY29" s="0"/>
      <c r="QHZ29" s="0"/>
      <c r="QIA29" s="0"/>
      <c r="QIB29" s="0"/>
      <c r="QIC29" s="0"/>
      <c r="QID29" s="0"/>
      <c r="QIE29" s="0"/>
      <c r="QIF29" s="0"/>
      <c r="QIG29" s="0"/>
      <c r="QIH29" s="0"/>
      <c r="QII29" s="0"/>
      <c r="QIJ29" s="0"/>
      <c r="QIK29" s="0"/>
      <c r="QIL29" s="0"/>
      <c r="QIM29" s="0"/>
      <c r="QIN29" s="0"/>
      <c r="QIO29" s="0"/>
      <c r="QIP29" s="0"/>
      <c r="QIQ29" s="0"/>
      <c r="QIR29" s="0"/>
      <c r="QIS29" s="0"/>
      <c r="QIT29" s="0"/>
      <c r="QIU29" s="0"/>
      <c r="QIV29" s="0"/>
      <c r="QIW29" s="0"/>
      <c r="QIX29" s="0"/>
      <c r="QIY29" s="0"/>
      <c r="QIZ29" s="0"/>
      <c r="QJA29" s="0"/>
      <c r="QJB29" s="0"/>
      <c r="QJC29" s="0"/>
      <c r="QJD29" s="0"/>
      <c r="QJE29" s="0"/>
      <c r="QJF29" s="0"/>
      <c r="QJG29" s="0"/>
      <c r="QJH29" s="0"/>
      <c r="QJI29" s="0"/>
      <c r="QJJ29" s="0"/>
      <c r="QJK29" s="0"/>
      <c r="QJL29" s="0"/>
      <c r="QJM29" s="0"/>
      <c r="QJN29" s="0"/>
      <c r="QJO29" s="0"/>
      <c r="QJP29" s="0"/>
      <c r="QJQ29" s="0"/>
      <c r="QJR29" s="0"/>
      <c r="QJS29" s="0"/>
      <c r="QJT29" s="0"/>
      <c r="QJU29" s="0"/>
      <c r="QJV29" s="0"/>
      <c r="QJW29" s="0"/>
      <c r="QJX29" s="0"/>
      <c r="QJY29" s="0"/>
      <c r="QJZ29" s="0"/>
      <c r="QKA29" s="0"/>
      <c r="QKB29" s="0"/>
      <c r="QKC29" s="0"/>
      <c r="QKD29" s="0"/>
      <c r="QKE29" s="0"/>
      <c r="QKF29" s="0"/>
      <c r="QKG29" s="0"/>
      <c r="QKH29" s="0"/>
      <c r="QKI29" s="0"/>
      <c r="QKJ29" s="0"/>
      <c r="QKK29" s="0"/>
      <c r="QKL29" s="0"/>
      <c r="QKM29" s="0"/>
      <c r="QKN29" s="0"/>
      <c r="QKO29" s="0"/>
      <c r="QKP29" s="0"/>
      <c r="QKQ29" s="0"/>
      <c r="QKR29" s="0"/>
      <c r="QKS29" s="0"/>
      <c r="QKT29" s="0"/>
      <c r="QKU29" s="0"/>
      <c r="QKV29" s="0"/>
      <c r="QKW29" s="0"/>
      <c r="QKX29" s="0"/>
      <c r="QKY29" s="0"/>
      <c r="QKZ29" s="0"/>
      <c r="QLA29" s="0"/>
      <c r="QLB29" s="0"/>
      <c r="QLC29" s="0"/>
      <c r="QLD29" s="0"/>
      <c r="QLE29" s="0"/>
      <c r="QLF29" s="0"/>
      <c r="QLG29" s="0"/>
      <c r="QLH29" s="0"/>
      <c r="QLI29" s="0"/>
      <c r="QLJ29" s="0"/>
      <c r="QLK29" s="0"/>
      <c r="QLL29" s="0"/>
      <c r="QLM29" s="0"/>
      <c r="QLN29" s="0"/>
      <c r="QLO29" s="0"/>
      <c r="QLP29" s="0"/>
      <c r="QLQ29" s="0"/>
      <c r="QLR29" s="0"/>
      <c r="QLS29" s="0"/>
      <c r="QLT29" s="0"/>
      <c r="QLU29" s="0"/>
      <c r="QLV29" s="0"/>
      <c r="QLW29" s="0"/>
      <c r="QLX29" s="0"/>
      <c r="QLY29" s="0"/>
      <c r="QLZ29" s="0"/>
      <c r="QMA29" s="0"/>
      <c r="QMB29" s="0"/>
      <c r="QMC29" s="0"/>
      <c r="QMD29" s="0"/>
      <c r="QME29" s="0"/>
      <c r="QMF29" s="0"/>
      <c r="QMG29" s="0"/>
      <c r="QMH29" s="0"/>
      <c r="QMI29" s="0"/>
      <c r="QMJ29" s="0"/>
      <c r="QMK29" s="0"/>
      <c r="QML29" s="0"/>
      <c r="QMM29" s="0"/>
      <c r="QMN29" s="0"/>
      <c r="QMO29" s="0"/>
      <c r="QMP29" s="0"/>
      <c r="QMQ29" s="0"/>
      <c r="QMR29" s="0"/>
      <c r="QMS29" s="0"/>
      <c r="QMT29" s="0"/>
      <c r="QMU29" s="0"/>
      <c r="QMV29" s="0"/>
      <c r="QMW29" s="0"/>
      <c r="QMX29" s="0"/>
      <c r="QMY29" s="0"/>
      <c r="QMZ29" s="0"/>
      <c r="QNA29" s="0"/>
      <c r="QNB29" s="0"/>
      <c r="QNC29" s="0"/>
      <c r="QND29" s="0"/>
      <c r="QNE29" s="0"/>
      <c r="QNF29" s="0"/>
      <c r="QNG29" s="0"/>
      <c r="QNH29" s="0"/>
      <c r="QNI29" s="0"/>
      <c r="QNJ29" s="0"/>
      <c r="QNK29" s="0"/>
      <c r="QNL29" s="0"/>
      <c r="QNM29" s="0"/>
      <c r="QNN29" s="0"/>
      <c r="QNO29" s="0"/>
      <c r="QNP29" s="0"/>
      <c r="QNQ29" s="0"/>
      <c r="QNR29" s="0"/>
      <c r="QNS29" s="0"/>
      <c r="QNT29" s="0"/>
      <c r="QNU29" s="0"/>
      <c r="QNV29" s="0"/>
      <c r="QNW29" s="0"/>
      <c r="QNX29" s="0"/>
      <c r="QNY29" s="0"/>
      <c r="QNZ29" s="0"/>
      <c r="QOA29" s="0"/>
      <c r="QOB29" s="0"/>
      <c r="QOC29" s="0"/>
      <c r="QOD29" s="0"/>
      <c r="QOE29" s="0"/>
      <c r="QOF29" s="0"/>
      <c r="QOG29" s="0"/>
      <c r="QOH29" s="0"/>
      <c r="QOI29" s="0"/>
      <c r="QOJ29" s="0"/>
      <c r="QOK29" s="0"/>
      <c r="QOL29" s="0"/>
      <c r="QOM29" s="0"/>
      <c r="QON29" s="0"/>
      <c r="QOO29" s="0"/>
      <c r="QOP29" s="0"/>
      <c r="QOQ29" s="0"/>
      <c r="QOR29" s="0"/>
      <c r="QOS29" s="0"/>
      <c r="QOT29" s="0"/>
      <c r="QOU29" s="0"/>
      <c r="QOV29" s="0"/>
      <c r="QOW29" s="0"/>
      <c r="QOX29" s="0"/>
      <c r="QOY29" s="0"/>
      <c r="QOZ29" s="0"/>
      <c r="QPA29" s="0"/>
      <c r="QPB29" s="0"/>
      <c r="QPC29" s="0"/>
      <c r="QPD29" s="0"/>
      <c r="QPE29" s="0"/>
      <c r="QPF29" s="0"/>
      <c r="QPG29" s="0"/>
      <c r="QPH29" s="0"/>
      <c r="QPI29" s="0"/>
      <c r="QPJ29" s="0"/>
      <c r="QPK29" s="0"/>
      <c r="QPL29" s="0"/>
      <c r="QPM29" s="0"/>
      <c r="QPN29" s="0"/>
      <c r="QPO29" s="0"/>
      <c r="QPP29" s="0"/>
      <c r="QPQ29" s="0"/>
      <c r="QPR29" s="0"/>
      <c r="QPS29" s="0"/>
      <c r="QPT29" s="0"/>
      <c r="QPU29" s="0"/>
      <c r="QPV29" s="0"/>
      <c r="QPW29" s="0"/>
      <c r="QPX29" s="0"/>
      <c r="QPY29" s="0"/>
      <c r="QPZ29" s="0"/>
      <c r="QQA29" s="0"/>
      <c r="QQB29" s="0"/>
      <c r="QQC29" s="0"/>
      <c r="QQD29" s="0"/>
      <c r="QQE29" s="0"/>
      <c r="QQF29" s="0"/>
      <c r="QQG29" s="0"/>
      <c r="QQH29" s="0"/>
      <c r="QQI29" s="0"/>
      <c r="QQJ29" s="0"/>
      <c r="QQK29" s="0"/>
      <c r="QQL29" s="0"/>
      <c r="QQM29" s="0"/>
      <c r="QQN29" s="0"/>
      <c r="QQO29" s="0"/>
      <c r="QQP29" s="0"/>
      <c r="QQQ29" s="0"/>
      <c r="QQR29" s="0"/>
      <c r="QQS29" s="0"/>
      <c r="QQT29" s="0"/>
      <c r="QQU29" s="0"/>
      <c r="QQV29" s="0"/>
      <c r="QQW29" s="0"/>
      <c r="QQX29" s="0"/>
      <c r="QQY29" s="0"/>
      <c r="QQZ29" s="0"/>
      <c r="QRA29" s="0"/>
      <c r="QRB29" s="0"/>
      <c r="QRC29" s="0"/>
      <c r="QRD29" s="0"/>
      <c r="QRE29" s="0"/>
      <c r="QRF29" s="0"/>
      <c r="QRG29" s="0"/>
      <c r="QRH29" s="0"/>
      <c r="QRI29" s="0"/>
      <c r="QRJ29" s="0"/>
      <c r="QRK29" s="0"/>
      <c r="QRL29" s="0"/>
      <c r="QRM29" s="0"/>
      <c r="QRN29" s="0"/>
      <c r="QRO29" s="0"/>
      <c r="QRP29" s="0"/>
      <c r="QRQ29" s="0"/>
      <c r="QRR29" s="0"/>
      <c r="QRS29" s="0"/>
      <c r="QRT29" s="0"/>
      <c r="QRU29" s="0"/>
      <c r="QRV29" s="0"/>
      <c r="QRW29" s="0"/>
      <c r="QRX29" s="0"/>
      <c r="QRY29" s="0"/>
      <c r="QRZ29" s="0"/>
      <c r="QSA29" s="0"/>
      <c r="QSB29" s="0"/>
      <c r="QSC29" s="0"/>
      <c r="QSD29" s="0"/>
      <c r="QSE29" s="0"/>
      <c r="QSF29" s="0"/>
      <c r="QSG29" s="0"/>
      <c r="QSH29" s="0"/>
      <c r="QSI29" s="0"/>
      <c r="QSJ29" s="0"/>
      <c r="QSK29" s="0"/>
      <c r="QSL29" s="0"/>
      <c r="QSM29" s="0"/>
      <c r="QSN29" s="0"/>
      <c r="QSO29" s="0"/>
      <c r="QSP29" s="0"/>
      <c r="QSQ29" s="0"/>
      <c r="QSR29" s="0"/>
      <c r="QSS29" s="0"/>
      <c r="QST29" s="0"/>
      <c r="QSU29" s="0"/>
      <c r="QSV29" s="0"/>
      <c r="QSW29" s="0"/>
      <c r="QSX29" s="0"/>
      <c r="QSY29" s="0"/>
      <c r="QSZ29" s="0"/>
      <c r="QTA29" s="0"/>
      <c r="QTB29" s="0"/>
      <c r="QTC29" s="0"/>
      <c r="QTD29" s="0"/>
      <c r="QTE29" s="0"/>
      <c r="QTF29" s="0"/>
      <c r="QTG29" s="0"/>
      <c r="QTH29" s="0"/>
      <c r="QTI29" s="0"/>
      <c r="QTJ29" s="0"/>
      <c r="QTK29" s="0"/>
      <c r="QTL29" s="0"/>
      <c r="QTM29" s="0"/>
      <c r="QTN29" s="0"/>
      <c r="QTO29" s="0"/>
      <c r="QTP29" s="0"/>
      <c r="QTQ29" s="0"/>
      <c r="QTR29" s="0"/>
      <c r="QTS29" s="0"/>
      <c r="QTT29" s="0"/>
      <c r="QTU29" s="0"/>
      <c r="QTV29" s="0"/>
      <c r="QTW29" s="0"/>
      <c r="QTX29" s="0"/>
      <c r="QTY29" s="0"/>
      <c r="QTZ29" s="0"/>
      <c r="QUA29" s="0"/>
      <c r="QUB29" s="0"/>
      <c r="QUC29" s="0"/>
      <c r="QUD29" s="0"/>
      <c r="QUE29" s="0"/>
      <c r="QUF29" s="0"/>
      <c r="QUG29" s="0"/>
      <c r="QUH29" s="0"/>
      <c r="QUI29" s="0"/>
      <c r="QUJ29" s="0"/>
      <c r="QUK29" s="0"/>
      <c r="QUL29" s="0"/>
      <c r="QUM29" s="0"/>
      <c r="QUN29" s="0"/>
      <c r="QUO29" s="0"/>
      <c r="QUP29" s="0"/>
      <c r="QUQ29" s="0"/>
      <c r="QUR29" s="0"/>
      <c r="QUS29" s="0"/>
      <c r="QUT29" s="0"/>
      <c r="QUU29" s="0"/>
      <c r="QUV29" s="0"/>
      <c r="QUW29" s="0"/>
      <c r="QUX29" s="0"/>
      <c r="QUY29" s="0"/>
      <c r="QUZ29" s="0"/>
      <c r="QVA29" s="0"/>
      <c r="QVB29" s="0"/>
      <c r="QVC29" s="0"/>
      <c r="QVD29" s="0"/>
      <c r="QVE29" s="0"/>
      <c r="QVF29" s="0"/>
      <c r="QVG29" s="0"/>
      <c r="QVH29" s="0"/>
      <c r="QVI29" s="0"/>
      <c r="QVJ29" s="0"/>
      <c r="QVK29" s="0"/>
      <c r="QVL29" s="0"/>
      <c r="QVM29" s="0"/>
      <c r="QVN29" s="0"/>
      <c r="QVO29" s="0"/>
      <c r="QVP29" s="0"/>
      <c r="QVQ29" s="0"/>
      <c r="QVR29" s="0"/>
      <c r="QVS29" s="0"/>
      <c r="QVT29" s="0"/>
      <c r="QVU29" s="0"/>
      <c r="QVV29" s="0"/>
      <c r="QVW29" s="0"/>
      <c r="QVX29" s="0"/>
      <c r="QVY29" s="0"/>
      <c r="QVZ29" s="0"/>
      <c r="QWA29" s="0"/>
      <c r="QWB29" s="0"/>
      <c r="QWC29" s="0"/>
      <c r="QWD29" s="0"/>
      <c r="QWE29" s="0"/>
      <c r="QWF29" s="0"/>
      <c r="QWG29" s="0"/>
      <c r="QWH29" s="0"/>
      <c r="QWI29" s="0"/>
      <c r="QWJ29" s="0"/>
      <c r="QWK29" s="0"/>
      <c r="QWL29" s="0"/>
      <c r="QWM29" s="0"/>
      <c r="QWN29" s="0"/>
      <c r="QWO29" s="0"/>
      <c r="QWP29" s="0"/>
      <c r="QWQ29" s="0"/>
      <c r="QWR29" s="0"/>
      <c r="QWS29" s="0"/>
      <c r="QWT29" s="0"/>
      <c r="QWU29" s="0"/>
      <c r="QWV29" s="0"/>
      <c r="QWW29" s="0"/>
      <c r="QWX29" s="0"/>
      <c r="QWY29" s="0"/>
      <c r="QWZ29" s="0"/>
      <c r="QXA29" s="0"/>
      <c r="QXB29" s="0"/>
      <c r="QXC29" s="0"/>
      <c r="QXD29" s="0"/>
      <c r="QXE29" s="0"/>
      <c r="QXF29" s="0"/>
      <c r="QXG29" s="0"/>
      <c r="QXH29" s="0"/>
      <c r="QXI29" s="0"/>
      <c r="QXJ29" s="0"/>
      <c r="QXK29" s="0"/>
      <c r="QXL29" s="0"/>
      <c r="QXM29" s="0"/>
      <c r="QXN29" s="0"/>
      <c r="QXO29" s="0"/>
      <c r="QXP29" s="0"/>
      <c r="QXQ29" s="0"/>
      <c r="QXR29" s="0"/>
      <c r="QXS29" s="0"/>
      <c r="QXT29" s="0"/>
      <c r="QXU29" s="0"/>
      <c r="QXV29" s="0"/>
      <c r="QXW29" s="0"/>
      <c r="QXX29" s="0"/>
      <c r="QXY29" s="0"/>
      <c r="QXZ29" s="0"/>
      <c r="QYA29" s="0"/>
      <c r="QYB29" s="0"/>
      <c r="QYC29" s="0"/>
      <c r="QYD29" s="0"/>
      <c r="QYE29" s="0"/>
      <c r="QYF29" s="0"/>
      <c r="QYG29" s="0"/>
      <c r="QYH29" s="0"/>
      <c r="QYI29" s="0"/>
      <c r="QYJ29" s="0"/>
      <c r="QYK29" s="0"/>
      <c r="QYL29" s="0"/>
      <c r="QYM29" s="0"/>
      <c r="QYN29" s="0"/>
      <c r="QYO29" s="0"/>
      <c r="QYP29" s="0"/>
      <c r="QYQ29" s="0"/>
      <c r="QYR29" s="0"/>
      <c r="QYS29" s="0"/>
      <c r="QYT29" s="0"/>
      <c r="QYU29" s="0"/>
      <c r="QYV29" s="0"/>
      <c r="QYW29" s="0"/>
      <c r="QYX29" s="0"/>
      <c r="QYY29" s="0"/>
      <c r="QYZ29" s="0"/>
      <c r="QZA29" s="0"/>
      <c r="QZB29" s="0"/>
      <c r="QZC29" s="0"/>
      <c r="QZD29" s="0"/>
      <c r="QZE29" s="0"/>
      <c r="QZF29" s="0"/>
      <c r="QZG29" s="0"/>
      <c r="QZH29" s="0"/>
      <c r="QZI29" s="0"/>
      <c r="QZJ29" s="0"/>
      <c r="QZK29" s="0"/>
      <c r="QZL29" s="0"/>
      <c r="QZM29" s="0"/>
      <c r="QZN29" s="0"/>
      <c r="QZO29" s="0"/>
      <c r="QZP29" s="0"/>
      <c r="QZQ29" s="0"/>
      <c r="QZR29" s="0"/>
      <c r="QZS29" s="0"/>
      <c r="QZT29" s="0"/>
      <c r="QZU29" s="0"/>
      <c r="QZV29" s="0"/>
      <c r="QZW29" s="0"/>
      <c r="QZX29" s="0"/>
      <c r="QZY29" s="0"/>
      <c r="QZZ29" s="0"/>
      <c r="RAA29" s="0"/>
      <c r="RAB29" s="0"/>
      <c r="RAC29" s="0"/>
      <c r="RAD29" s="0"/>
      <c r="RAE29" s="0"/>
      <c r="RAF29" s="0"/>
      <c r="RAG29" s="0"/>
      <c r="RAH29" s="0"/>
      <c r="RAI29" s="0"/>
      <c r="RAJ29" s="0"/>
      <c r="RAK29" s="0"/>
      <c r="RAL29" s="0"/>
      <c r="RAM29" s="0"/>
      <c r="RAN29" s="0"/>
      <c r="RAO29" s="0"/>
      <c r="RAP29" s="0"/>
      <c r="RAQ29" s="0"/>
      <c r="RAR29" s="0"/>
      <c r="RAS29" s="0"/>
      <c r="RAT29" s="0"/>
      <c r="RAU29" s="0"/>
      <c r="RAV29" s="0"/>
      <c r="RAW29" s="0"/>
      <c r="RAX29" s="0"/>
      <c r="RAY29" s="0"/>
      <c r="RAZ29" s="0"/>
      <c r="RBA29" s="0"/>
      <c r="RBB29" s="0"/>
      <c r="RBC29" s="0"/>
      <c r="RBD29" s="0"/>
      <c r="RBE29" s="0"/>
      <c r="RBF29" s="0"/>
      <c r="RBG29" s="0"/>
      <c r="RBH29" s="0"/>
      <c r="RBI29" s="0"/>
      <c r="RBJ29" s="0"/>
      <c r="RBK29" s="0"/>
      <c r="RBL29" s="0"/>
      <c r="RBM29" s="0"/>
      <c r="RBN29" s="0"/>
      <c r="RBO29" s="0"/>
      <c r="RBP29" s="0"/>
      <c r="RBQ29" s="0"/>
      <c r="RBR29" s="0"/>
      <c r="RBS29" s="0"/>
      <c r="RBT29" s="0"/>
      <c r="RBU29" s="0"/>
      <c r="RBV29" s="0"/>
      <c r="RBW29" s="0"/>
      <c r="RBX29" s="0"/>
      <c r="RBY29" s="0"/>
      <c r="RBZ29" s="0"/>
      <c r="RCA29" s="0"/>
      <c r="RCB29" s="0"/>
      <c r="RCC29" s="0"/>
      <c r="RCD29" s="0"/>
      <c r="RCE29" s="0"/>
      <c r="RCF29" s="0"/>
      <c r="RCG29" s="0"/>
      <c r="RCH29" s="0"/>
      <c r="RCI29" s="0"/>
      <c r="RCJ29" s="0"/>
      <c r="RCK29" s="0"/>
      <c r="RCL29" s="0"/>
      <c r="RCM29" s="0"/>
      <c r="RCN29" s="0"/>
      <c r="RCO29" s="0"/>
      <c r="RCP29" s="0"/>
      <c r="RCQ29" s="0"/>
      <c r="RCR29" s="0"/>
      <c r="RCS29" s="0"/>
      <c r="RCT29" s="0"/>
      <c r="RCU29" s="0"/>
      <c r="RCV29" s="0"/>
      <c r="RCW29" s="0"/>
      <c r="RCX29" s="0"/>
      <c r="RCY29" s="0"/>
      <c r="RCZ29" s="0"/>
      <c r="RDA29" s="0"/>
      <c r="RDB29" s="0"/>
      <c r="RDC29" s="0"/>
      <c r="RDD29" s="0"/>
      <c r="RDE29" s="0"/>
      <c r="RDF29" s="0"/>
      <c r="RDG29" s="0"/>
      <c r="RDH29" s="0"/>
      <c r="RDI29" s="0"/>
      <c r="RDJ29" s="0"/>
      <c r="RDK29" s="0"/>
      <c r="RDL29" s="0"/>
      <c r="RDM29" s="0"/>
      <c r="RDN29" s="0"/>
      <c r="RDO29" s="0"/>
      <c r="RDP29" s="0"/>
      <c r="RDQ29" s="0"/>
      <c r="RDR29" s="0"/>
      <c r="RDS29" s="0"/>
      <c r="RDT29" s="0"/>
      <c r="RDU29" s="0"/>
      <c r="RDV29" s="0"/>
      <c r="RDW29" s="0"/>
      <c r="RDX29" s="0"/>
      <c r="RDY29" s="0"/>
      <c r="RDZ29" s="0"/>
      <c r="REA29" s="0"/>
      <c r="REB29" s="0"/>
      <c r="REC29" s="0"/>
      <c r="RED29" s="0"/>
      <c r="REE29" s="0"/>
      <c r="REF29" s="0"/>
      <c r="REG29" s="0"/>
      <c r="REH29" s="0"/>
      <c r="REI29" s="0"/>
      <c r="REJ29" s="0"/>
      <c r="REK29" s="0"/>
      <c r="REL29" s="0"/>
      <c r="REM29" s="0"/>
      <c r="REN29" s="0"/>
      <c r="REO29" s="0"/>
      <c r="REP29" s="0"/>
      <c r="REQ29" s="0"/>
      <c r="RER29" s="0"/>
      <c r="RES29" s="0"/>
      <c r="RET29" s="0"/>
      <c r="REU29" s="0"/>
      <c r="REV29" s="0"/>
      <c r="REW29" s="0"/>
      <c r="REX29" s="0"/>
      <c r="REY29" s="0"/>
      <c r="REZ29" s="0"/>
      <c r="RFA29" s="0"/>
      <c r="RFB29" s="0"/>
      <c r="RFC29" s="0"/>
      <c r="RFD29" s="0"/>
      <c r="RFE29" s="0"/>
      <c r="RFF29" s="0"/>
      <c r="RFG29" s="0"/>
      <c r="RFH29" s="0"/>
      <c r="RFI29" s="0"/>
      <c r="RFJ29" s="0"/>
      <c r="RFK29" s="0"/>
      <c r="RFL29" s="0"/>
      <c r="RFM29" s="0"/>
      <c r="RFN29" s="0"/>
      <c r="RFO29" s="0"/>
      <c r="RFP29" s="0"/>
      <c r="RFQ29" s="0"/>
      <c r="RFR29" s="0"/>
      <c r="RFS29" s="0"/>
      <c r="RFT29" s="0"/>
      <c r="RFU29" s="0"/>
      <c r="RFV29" s="0"/>
      <c r="RFW29" s="0"/>
      <c r="RFX29" s="0"/>
      <c r="RFY29" s="0"/>
      <c r="RFZ29" s="0"/>
      <c r="RGA29" s="0"/>
      <c r="RGB29" s="0"/>
      <c r="RGC29" s="0"/>
      <c r="RGD29" s="0"/>
      <c r="RGE29" s="0"/>
      <c r="RGF29" s="0"/>
      <c r="RGG29" s="0"/>
      <c r="RGH29" s="0"/>
      <c r="RGI29" s="0"/>
      <c r="RGJ29" s="0"/>
      <c r="RGK29" s="0"/>
      <c r="RGL29" s="0"/>
      <c r="RGM29" s="0"/>
      <c r="RGN29" s="0"/>
      <c r="RGO29" s="0"/>
      <c r="RGP29" s="0"/>
      <c r="RGQ29" s="0"/>
      <c r="RGR29" s="0"/>
      <c r="RGS29" s="0"/>
      <c r="RGT29" s="0"/>
      <c r="RGU29" s="0"/>
      <c r="RGV29" s="0"/>
      <c r="RGW29" s="0"/>
      <c r="RGX29" s="0"/>
      <c r="RGY29" s="0"/>
      <c r="RGZ29" s="0"/>
      <c r="RHA29" s="0"/>
      <c r="RHB29" s="0"/>
      <c r="RHC29" s="0"/>
      <c r="RHD29" s="0"/>
      <c r="RHE29" s="0"/>
      <c r="RHF29" s="0"/>
      <c r="RHG29" s="0"/>
      <c r="RHH29" s="0"/>
      <c r="RHI29" s="0"/>
      <c r="RHJ29" s="0"/>
      <c r="RHK29" s="0"/>
      <c r="RHL29" s="0"/>
      <c r="RHM29" s="0"/>
      <c r="RHN29" s="0"/>
      <c r="RHO29" s="0"/>
      <c r="RHP29" s="0"/>
      <c r="RHQ29" s="0"/>
      <c r="RHR29" s="0"/>
      <c r="RHS29" s="0"/>
      <c r="RHT29" s="0"/>
      <c r="RHU29" s="0"/>
      <c r="RHV29" s="0"/>
      <c r="RHW29" s="0"/>
      <c r="RHX29" s="0"/>
      <c r="RHY29" s="0"/>
      <c r="RHZ29" s="0"/>
      <c r="RIA29" s="0"/>
      <c r="RIB29" s="0"/>
      <c r="RIC29" s="0"/>
      <c r="RID29" s="0"/>
      <c r="RIE29" s="0"/>
      <c r="RIF29" s="0"/>
      <c r="RIG29" s="0"/>
      <c r="RIH29" s="0"/>
      <c r="RII29" s="0"/>
      <c r="RIJ29" s="0"/>
      <c r="RIK29" s="0"/>
      <c r="RIL29" s="0"/>
      <c r="RIM29" s="0"/>
      <c r="RIN29" s="0"/>
      <c r="RIO29" s="0"/>
      <c r="RIP29" s="0"/>
      <c r="RIQ29" s="0"/>
      <c r="RIR29" s="0"/>
      <c r="RIS29" s="0"/>
      <c r="RIT29" s="0"/>
      <c r="RIU29" s="0"/>
      <c r="RIV29" s="0"/>
      <c r="RIW29" s="0"/>
      <c r="RIX29" s="0"/>
      <c r="RIY29" s="0"/>
      <c r="RIZ29" s="0"/>
      <c r="RJA29" s="0"/>
      <c r="RJB29" s="0"/>
      <c r="RJC29" s="0"/>
      <c r="RJD29" s="0"/>
      <c r="RJE29" s="0"/>
      <c r="RJF29" s="0"/>
      <c r="RJG29" s="0"/>
      <c r="RJH29" s="0"/>
      <c r="RJI29" s="0"/>
      <c r="RJJ29" s="0"/>
      <c r="RJK29" s="0"/>
      <c r="RJL29" s="0"/>
      <c r="RJM29" s="0"/>
      <c r="RJN29" s="0"/>
      <c r="RJO29" s="0"/>
      <c r="RJP29" s="0"/>
      <c r="RJQ29" s="0"/>
      <c r="RJR29" s="0"/>
      <c r="RJS29" s="0"/>
      <c r="RJT29" s="0"/>
      <c r="RJU29" s="0"/>
      <c r="RJV29" s="0"/>
      <c r="RJW29" s="0"/>
      <c r="RJX29" s="0"/>
      <c r="RJY29" s="0"/>
      <c r="RJZ29" s="0"/>
      <c r="RKA29" s="0"/>
      <c r="RKB29" s="0"/>
      <c r="RKC29" s="0"/>
      <c r="RKD29" s="0"/>
      <c r="RKE29" s="0"/>
      <c r="RKF29" s="0"/>
      <c r="RKG29" s="0"/>
      <c r="RKH29" s="0"/>
      <c r="RKI29" s="0"/>
      <c r="RKJ29" s="0"/>
      <c r="RKK29" s="0"/>
      <c r="RKL29" s="0"/>
      <c r="RKM29" s="0"/>
      <c r="RKN29" s="0"/>
      <c r="RKO29" s="0"/>
      <c r="RKP29" s="0"/>
      <c r="RKQ29" s="0"/>
      <c r="RKR29" s="0"/>
      <c r="RKS29" s="0"/>
      <c r="RKT29" s="0"/>
      <c r="RKU29" s="0"/>
      <c r="RKV29" s="0"/>
      <c r="RKW29" s="0"/>
      <c r="RKX29" s="0"/>
      <c r="RKY29" s="0"/>
      <c r="RKZ29" s="0"/>
      <c r="RLA29" s="0"/>
      <c r="RLB29" s="0"/>
      <c r="RLC29" s="0"/>
      <c r="RLD29" s="0"/>
      <c r="RLE29" s="0"/>
      <c r="RLF29" s="0"/>
      <c r="RLG29" s="0"/>
      <c r="RLH29" s="0"/>
      <c r="RLI29" s="0"/>
      <c r="RLJ29" s="0"/>
      <c r="RLK29" s="0"/>
      <c r="RLL29" s="0"/>
      <c r="RLM29" s="0"/>
      <c r="RLN29" s="0"/>
      <c r="RLO29" s="0"/>
      <c r="RLP29" s="0"/>
      <c r="RLQ29" s="0"/>
      <c r="RLR29" s="0"/>
      <c r="RLS29" s="0"/>
      <c r="RLT29" s="0"/>
      <c r="RLU29" s="0"/>
      <c r="RLV29" s="0"/>
      <c r="RLW29" s="0"/>
      <c r="RLX29" s="0"/>
      <c r="RLY29" s="0"/>
      <c r="RLZ29" s="0"/>
      <c r="RMA29" s="0"/>
      <c r="RMB29" s="0"/>
      <c r="RMC29" s="0"/>
      <c r="RMD29" s="0"/>
      <c r="RME29" s="0"/>
      <c r="RMF29" s="0"/>
      <c r="RMG29" s="0"/>
      <c r="RMH29" s="0"/>
      <c r="RMI29" s="0"/>
      <c r="RMJ29" s="0"/>
      <c r="RMK29" s="0"/>
      <c r="RML29" s="0"/>
      <c r="RMM29" s="0"/>
      <c r="RMN29" s="0"/>
      <c r="RMO29" s="0"/>
      <c r="RMP29" s="0"/>
      <c r="RMQ29" s="0"/>
      <c r="RMR29" s="0"/>
      <c r="RMS29" s="0"/>
      <c r="RMT29" s="0"/>
      <c r="RMU29" s="0"/>
      <c r="RMV29" s="0"/>
      <c r="RMW29" s="0"/>
      <c r="RMX29" s="0"/>
      <c r="RMY29" s="0"/>
      <c r="RMZ29" s="0"/>
      <c r="RNA29" s="0"/>
      <c r="RNB29" s="0"/>
      <c r="RNC29" s="0"/>
      <c r="RND29" s="0"/>
      <c r="RNE29" s="0"/>
      <c r="RNF29" s="0"/>
      <c r="RNG29" s="0"/>
      <c r="RNH29" s="0"/>
      <c r="RNI29" s="0"/>
      <c r="RNJ29" s="0"/>
      <c r="RNK29" s="0"/>
      <c r="RNL29" s="0"/>
      <c r="RNM29" s="0"/>
      <c r="RNN29" s="0"/>
      <c r="RNO29" s="0"/>
      <c r="RNP29" s="0"/>
      <c r="RNQ29" s="0"/>
      <c r="RNR29" s="0"/>
      <c r="RNS29" s="0"/>
      <c r="RNT29" s="0"/>
      <c r="RNU29" s="0"/>
      <c r="RNV29" s="0"/>
      <c r="RNW29" s="0"/>
      <c r="RNX29" s="0"/>
      <c r="RNY29" s="0"/>
      <c r="RNZ29" s="0"/>
      <c r="ROA29" s="0"/>
      <c r="ROB29" s="0"/>
      <c r="ROC29" s="0"/>
      <c r="ROD29" s="0"/>
      <c r="ROE29" s="0"/>
      <c r="ROF29" s="0"/>
      <c r="ROG29" s="0"/>
      <c r="ROH29" s="0"/>
      <c r="ROI29" s="0"/>
      <c r="ROJ29" s="0"/>
      <c r="ROK29" s="0"/>
      <c r="ROL29" s="0"/>
      <c r="ROM29" s="0"/>
      <c r="RON29" s="0"/>
      <c r="ROO29" s="0"/>
      <c r="ROP29" s="0"/>
      <c r="ROQ29" s="0"/>
      <c r="ROR29" s="0"/>
      <c r="ROS29" s="0"/>
      <c r="ROT29" s="0"/>
      <c r="ROU29" s="0"/>
      <c r="ROV29" s="0"/>
      <c r="ROW29" s="0"/>
      <c r="ROX29" s="0"/>
      <c r="ROY29" s="0"/>
      <c r="ROZ29" s="0"/>
      <c r="RPA29" s="0"/>
      <c r="RPB29" s="0"/>
      <c r="RPC29" s="0"/>
      <c r="RPD29" s="0"/>
      <c r="RPE29" s="0"/>
      <c r="RPF29" s="0"/>
      <c r="RPG29" s="0"/>
      <c r="RPH29" s="0"/>
      <c r="RPI29" s="0"/>
      <c r="RPJ29" s="0"/>
      <c r="RPK29" s="0"/>
      <c r="RPL29" s="0"/>
      <c r="RPM29" s="0"/>
      <c r="RPN29" s="0"/>
      <c r="RPO29" s="0"/>
      <c r="RPP29" s="0"/>
      <c r="RPQ29" s="0"/>
      <c r="RPR29" s="0"/>
      <c r="RPS29" s="0"/>
      <c r="RPT29" s="0"/>
      <c r="RPU29" s="0"/>
      <c r="RPV29" s="0"/>
      <c r="RPW29" s="0"/>
      <c r="RPX29" s="0"/>
      <c r="RPY29" s="0"/>
      <c r="RPZ29" s="0"/>
      <c r="RQA29" s="0"/>
      <c r="RQB29" s="0"/>
      <c r="RQC29" s="0"/>
      <c r="RQD29" s="0"/>
      <c r="RQE29" s="0"/>
      <c r="RQF29" s="0"/>
      <c r="RQG29" s="0"/>
      <c r="RQH29" s="0"/>
      <c r="RQI29" s="0"/>
      <c r="RQJ29" s="0"/>
      <c r="RQK29" s="0"/>
      <c r="RQL29" s="0"/>
      <c r="RQM29" s="0"/>
      <c r="RQN29" s="0"/>
      <c r="RQO29" s="0"/>
      <c r="RQP29" s="0"/>
      <c r="RQQ29" s="0"/>
      <c r="RQR29" s="0"/>
      <c r="RQS29" s="0"/>
      <c r="RQT29" s="0"/>
      <c r="RQU29" s="0"/>
      <c r="RQV29" s="0"/>
      <c r="RQW29" s="0"/>
      <c r="RQX29" s="0"/>
      <c r="RQY29" s="0"/>
      <c r="RQZ29" s="0"/>
      <c r="RRA29" s="0"/>
      <c r="RRB29" s="0"/>
      <c r="RRC29" s="0"/>
      <c r="RRD29" s="0"/>
      <c r="RRE29" s="0"/>
      <c r="RRF29" s="0"/>
      <c r="RRG29" s="0"/>
      <c r="RRH29" s="0"/>
      <c r="RRI29" s="0"/>
      <c r="RRJ29" s="0"/>
      <c r="RRK29" s="0"/>
      <c r="RRL29" s="0"/>
      <c r="RRM29" s="0"/>
      <c r="RRN29" s="0"/>
      <c r="RRO29" s="0"/>
      <c r="RRP29" s="0"/>
      <c r="RRQ29" s="0"/>
      <c r="RRR29" s="0"/>
      <c r="RRS29" s="0"/>
      <c r="RRT29" s="0"/>
      <c r="RRU29" s="0"/>
      <c r="RRV29" s="0"/>
      <c r="RRW29" s="0"/>
      <c r="RRX29" s="0"/>
      <c r="RRY29" s="0"/>
      <c r="RRZ29" s="0"/>
      <c r="RSA29" s="0"/>
      <c r="RSB29" s="0"/>
      <c r="RSC29" s="0"/>
      <c r="RSD29" s="0"/>
      <c r="RSE29" s="0"/>
      <c r="RSF29" s="0"/>
      <c r="RSG29" s="0"/>
      <c r="RSH29" s="0"/>
      <c r="RSI29" s="0"/>
      <c r="RSJ29" s="0"/>
      <c r="RSK29" s="0"/>
      <c r="RSL29" s="0"/>
      <c r="RSM29" s="0"/>
      <c r="RSN29" s="0"/>
      <c r="RSO29" s="0"/>
      <c r="RSP29" s="0"/>
      <c r="RSQ29" s="0"/>
      <c r="RSR29" s="0"/>
      <c r="RSS29" s="0"/>
      <c r="RST29" s="0"/>
      <c r="RSU29" s="0"/>
      <c r="RSV29" s="0"/>
      <c r="RSW29" s="0"/>
      <c r="RSX29" s="0"/>
      <c r="RSY29" s="0"/>
      <c r="RSZ29" s="0"/>
      <c r="RTA29" s="0"/>
      <c r="RTB29" s="0"/>
      <c r="RTC29" s="0"/>
      <c r="RTD29" s="0"/>
      <c r="RTE29" s="0"/>
      <c r="RTF29" s="0"/>
      <c r="RTG29" s="0"/>
      <c r="RTH29" s="0"/>
      <c r="RTI29" s="0"/>
      <c r="RTJ29" s="0"/>
      <c r="RTK29" s="0"/>
      <c r="RTL29" s="0"/>
      <c r="RTM29" s="0"/>
      <c r="RTN29" s="0"/>
      <c r="RTO29" s="0"/>
      <c r="RTP29" s="0"/>
      <c r="RTQ29" s="0"/>
      <c r="RTR29" s="0"/>
      <c r="RTS29" s="0"/>
      <c r="RTT29" s="0"/>
      <c r="RTU29" s="0"/>
      <c r="RTV29" s="0"/>
      <c r="RTW29" s="0"/>
      <c r="RTX29" s="0"/>
      <c r="RTY29" s="0"/>
      <c r="RTZ29" s="0"/>
      <c r="RUA29" s="0"/>
      <c r="RUB29" s="0"/>
      <c r="RUC29" s="0"/>
      <c r="RUD29" s="0"/>
      <c r="RUE29" s="0"/>
      <c r="RUF29" s="0"/>
      <c r="RUG29" s="0"/>
      <c r="RUH29" s="0"/>
      <c r="RUI29" s="0"/>
      <c r="RUJ29" s="0"/>
      <c r="RUK29" s="0"/>
      <c r="RUL29" s="0"/>
      <c r="RUM29" s="0"/>
      <c r="RUN29" s="0"/>
      <c r="RUO29" s="0"/>
      <c r="RUP29" s="0"/>
      <c r="RUQ29" s="0"/>
      <c r="RUR29" s="0"/>
      <c r="RUS29" s="0"/>
      <c r="RUT29" s="0"/>
      <c r="RUU29" s="0"/>
      <c r="RUV29" s="0"/>
      <c r="RUW29" s="0"/>
      <c r="RUX29" s="0"/>
      <c r="RUY29" s="0"/>
      <c r="RUZ29" s="0"/>
      <c r="RVA29" s="0"/>
      <c r="RVB29" s="0"/>
      <c r="RVC29" s="0"/>
      <c r="RVD29" s="0"/>
      <c r="RVE29" s="0"/>
      <c r="RVF29" s="0"/>
      <c r="RVG29" s="0"/>
      <c r="RVH29" s="0"/>
      <c r="RVI29" s="0"/>
      <c r="RVJ29" s="0"/>
      <c r="RVK29" s="0"/>
      <c r="RVL29" s="0"/>
      <c r="RVM29" s="0"/>
      <c r="RVN29" s="0"/>
      <c r="RVO29" s="0"/>
      <c r="RVP29" s="0"/>
      <c r="RVQ29" s="0"/>
      <c r="RVR29" s="0"/>
      <c r="RVS29" s="0"/>
      <c r="RVT29" s="0"/>
      <c r="RVU29" s="0"/>
      <c r="RVV29" s="0"/>
      <c r="RVW29" s="0"/>
      <c r="RVX29" s="0"/>
      <c r="RVY29" s="0"/>
      <c r="RVZ29" s="0"/>
      <c r="RWA29" s="0"/>
      <c r="RWB29" s="0"/>
      <c r="RWC29" s="0"/>
      <c r="RWD29" s="0"/>
      <c r="RWE29" s="0"/>
      <c r="RWF29" s="0"/>
      <c r="RWG29" s="0"/>
      <c r="RWH29" s="0"/>
      <c r="RWI29" s="0"/>
      <c r="RWJ29" s="0"/>
      <c r="RWK29" s="0"/>
      <c r="RWL29" s="0"/>
      <c r="RWM29" s="0"/>
      <c r="RWN29" s="0"/>
      <c r="RWO29" s="0"/>
      <c r="RWP29" s="0"/>
      <c r="RWQ29" s="0"/>
      <c r="RWR29" s="0"/>
      <c r="RWS29" s="0"/>
      <c r="RWT29" s="0"/>
      <c r="RWU29" s="0"/>
      <c r="RWV29" s="0"/>
      <c r="RWW29" s="0"/>
      <c r="RWX29" s="0"/>
      <c r="RWY29" s="0"/>
      <c r="RWZ29" s="0"/>
      <c r="RXA29" s="0"/>
      <c r="RXB29" s="0"/>
      <c r="RXC29" s="0"/>
      <c r="RXD29" s="0"/>
      <c r="RXE29" s="0"/>
      <c r="RXF29" s="0"/>
      <c r="RXG29" s="0"/>
      <c r="RXH29" s="0"/>
      <c r="RXI29" s="0"/>
      <c r="RXJ29" s="0"/>
      <c r="RXK29" s="0"/>
      <c r="RXL29" s="0"/>
      <c r="RXM29" s="0"/>
      <c r="RXN29" s="0"/>
      <c r="RXO29" s="0"/>
      <c r="RXP29" s="0"/>
      <c r="RXQ29" s="0"/>
      <c r="RXR29" s="0"/>
      <c r="RXS29" s="0"/>
      <c r="RXT29" s="0"/>
      <c r="RXU29" s="0"/>
      <c r="RXV29" s="0"/>
      <c r="RXW29" s="0"/>
      <c r="RXX29" s="0"/>
      <c r="RXY29" s="0"/>
      <c r="RXZ29" s="0"/>
      <c r="RYA29" s="0"/>
      <c r="RYB29" s="0"/>
      <c r="RYC29" s="0"/>
      <c r="RYD29" s="0"/>
      <c r="RYE29" s="0"/>
      <c r="RYF29" s="0"/>
      <c r="RYG29" s="0"/>
      <c r="RYH29" s="0"/>
      <c r="RYI29" s="0"/>
      <c r="RYJ29" s="0"/>
      <c r="RYK29" s="0"/>
      <c r="RYL29" s="0"/>
      <c r="RYM29" s="0"/>
      <c r="RYN29" s="0"/>
      <c r="RYO29" s="0"/>
      <c r="RYP29" s="0"/>
      <c r="RYQ29" s="0"/>
      <c r="RYR29" s="0"/>
      <c r="RYS29" s="0"/>
      <c r="RYT29" s="0"/>
      <c r="RYU29" s="0"/>
      <c r="RYV29" s="0"/>
      <c r="RYW29" s="0"/>
      <c r="RYX29" s="0"/>
      <c r="RYY29" s="0"/>
      <c r="RYZ29" s="0"/>
      <c r="RZA29" s="0"/>
      <c r="RZB29" s="0"/>
      <c r="RZC29" s="0"/>
      <c r="RZD29" s="0"/>
      <c r="RZE29" s="0"/>
      <c r="RZF29" s="0"/>
      <c r="RZG29" s="0"/>
      <c r="RZH29" s="0"/>
      <c r="RZI29" s="0"/>
      <c r="RZJ29" s="0"/>
      <c r="RZK29" s="0"/>
      <c r="RZL29" s="0"/>
      <c r="RZM29" s="0"/>
      <c r="RZN29" s="0"/>
      <c r="RZO29" s="0"/>
      <c r="RZP29" s="0"/>
      <c r="RZQ29" s="0"/>
      <c r="RZR29" s="0"/>
      <c r="RZS29" s="0"/>
      <c r="RZT29" s="0"/>
      <c r="RZU29" s="0"/>
      <c r="RZV29" s="0"/>
      <c r="RZW29" s="0"/>
      <c r="RZX29" s="0"/>
      <c r="RZY29" s="0"/>
      <c r="RZZ29" s="0"/>
      <c r="SAA29" s="0"/>
      <c r="SAB29" s="0"/>
      <c r="SAC29" s="0"/>
      <c r="SAD29" s="0"/>
      <c r="SAE29" s="0"/>
      <c r="SAF29" s="0"/>
      <c r="SAG29" s="0"/>
      <c r="SAH29" s="0"/>
      <c r="SAI29" s="0"/>
      <c r="SAJ29" s="0"/>
      <c r="SAK29" s="0"/>
      <c r="SAL29" s="0"/>
      <c r="SAM29" s="0"/>
      <c r="SAN29" s="0"/>
      <c r="SAO29" s="0"/>
      <c r="SAP29" s="0"/>
      <c r="SAQ29" s="0"/>
      <c r="SAR29" s="0"/>
      <c r="SAS29" s="0"/>
      <c r="SAT29" s="0"/>
      <c r="SAU29" s="0"/>
      <c r="SAV29" s="0"/>
      <c r="SAW29" s="0"/>
      <c r="SAX29" s="0"/>
      <c r="SAY29" s="0"/>
      <c r="SAZ29" s="0"/>
      <c r="SBA29" s="0"/>
      <c r="SBB29" s="0"/>
      <c r="SBC29" s="0"/>
      <c r="SBD29" s="0"/>
      <c r="SBE29" s="0"/>
      <c r="SBF29" s="0"/>
      <c r="SBG29" s="0"/>
      <c r="SBH29" s="0"/>
      <c r="SBI29" s="0"/>
      <c r="SBJ29" s="0"/>
      <c r="SBK29" s="0"/>
      <c r="SBL29" s="0"/>
      <c r="SBM29" s="0"/>
      <c r="SBN29" s="0"/>
      <c r="SBO29" s="0"/>
      <c r="SBP29" s="0"/>
      <c r="SBQ29" s="0"/>
      <c r="SBR29" s="0"/>
      <c r="SBS29" s="0"/>
      <c r="SBT29" s="0"/>
      <c r="SBU29" s="0"/>
      <c r="SBV29" s="0"/>
      <c r="SBW29" s="0"/>
      <c r="SBX29" s="0"/>
      <c r="SBY29" s="0"/>
      <c r="SBZ29" s="0"/>
      <c r="SCA29" s="0"/>
      <c r="SCB29" s="0"/>
      <c r="SCC29" s="0"/>
      <c r="SCD29" s="0"/>
      <c r="SCE29" s="0"/>
      <c r="SCF29" s="0"/>
      <c r="SCG29" s="0"/>
      <c r="SCH29" s="0"/>
      <c r="SCI29" s="0"/>
      <c r="SCJ29" s="0"/>
      <c r="SCK29" s="0"/>
      <c r="SCL29" s="0"/>
      <c r="SCM29" s="0"/>
      <c r="SCN29" s="0"/>
      <c r="SCO29" s="0"/>
      <c r="SCP29" s="0"/>
      <c r="SCQ29" s="0"/>
      <c r="SCR29" s="0"/>
      <c r="SCS29" s="0"/>
      <c r="SCT29" s="0"/>
      <c r="SCU29" s="0"/>
      <c r="SCV29" s="0"/>
      <c r="SCW29" s="0"/>
      <c r="SCX29" s="0"/>
      <c r="SCY29" s="0"/>
      <c r="SCZ29" s="0"/>
      <c r="SDA29" s="0"/>
      <c r="SDB29" s="0"/>
      <c r="SDC29" s="0"/>
      <c r="SDD29" s="0"/>
      <c r="SDE29" s="0"/>
      <c r="SDF29" s="0"/>
      <c r="SDG29" s="0"/>
      <c r="SDH29" s="0"/>
      <c r="SDI29" s="0"/>
      <c r="SDJ29" s="0"/>
      <c r="SDK29" s="0"/>
      <c r="SDL29" s="0"/>
      <c r="SDM29" s="0"/>
      <c r="SDN29" s="0"/>
      <c r="SDO29" s="0"/>
      <c r="SDP29" s="0"/>
      <c r="SDQ29" s="0"/>
      <c r="SDR29" s="0"/>
      <c r="SDS29" s="0"/>
      <c r="SDT29" s="0"/>
      <c r="SDU29" s="0"/>
      <c r="SDV29" s="0"/>
      <c r="SDW29" s="0"/>
      <c r="SDX29" s="0"/>
      <c r="SDY29" s="0"/>
      <c r="SDZ29" s="0"/>
      <c r="SEA29" s="0"/>
      <c r="SEB29" s="0"/>
      <c r="SEC29" s="0"/>
      <c r="SED29" s="0"/>
      <c r="SEE29" s="0"/>
      <c r="SEF29" s="0"/>
      <c r="SEG29" s="0"/>
      <c r="SEH29" s="0"/>
      <c r="SEI29" s="0"/>
      <c r="SEJ29" s="0"/>
      <c r="SEK29" s="0"/>
      <c r="SEL29" s="0"/>
      <c r="SEM29" s="0"/>
      <c r="SEN29" s="0"/>
      <c r="SEO29" s="0"/>
      <c r="SEP29" s="0"/>
      <c r="SEQ29" s="0"/>
      <c r="SER29" s="0"/>
      <c r="SES29" s="0"/>
      <c r="SET29" s="0"/>
      <c r="SEU29" s="0"/>
      <c r="SEV29" s="0"/>
      <c r="SEW29" s="0"/>
      <c r="SEX29" s="0"/>
      <c r="SEY29" s="0"/>
      <c r="SEZ29" s="0"/>
      <c r="SFA29" s="0"/>
      <c r="SFB29" s="0"/>
      <c r="SFC29" s="0"/>
      <c r="SFD29" s="0"/>
      <c r="SFE29" s="0"/>
      <c r="SFF29" s="0"/>
      <c r="SFG29" s="0"/>
      <c r="SFH29" s="0"/>
      <c r="SFI29" s="0"/>
      <c r="SFJ29" s="0"/>
      <c r="SFK29" s="0"/>
      <c r="SFL29" s="0"/>
      <c r="SFM29" s="0"/>
      <c r="SFN29" s="0"/>
      <c r="SFO29" s="0"/>
      <c r="SFP29" s="0"/>
      <c r="SFQ29" s="0"/>
      <c r="SFR29" s="0"/>
      <c r="SFS29" s="0"/>
      <c r="SFT29" s="0"/>
      <c r="SFU29" s="0"/>
      <c r="SFV29" s="0"/>
      <c r="SFW29" s="0"/>
      <c r="SFX29" s="0"/>
      <c r="SFY29" s="0"/>
      <c r="SFZ29" s="0"/>
      <c r="SGA29" s="0"/>
      <c r="SGB29" s="0"/>
      <c r="SGC29" s="0"/>
      <c r="SGD29" s="0"/>
      <c r="SGE29" s="0"/>
      <c r="SGF29" s="0"/>
      <c r="SGG29" s="0"/>
      <c r="SGH29" s="0"/>
      <c r="SGI29" s="0"/>
      <c r="SGJ29" s="0"/>
      <c r="SGK29" s="0"/>
      <c r="SGL29" s="0"/>
      <c r="SGM29" s="0"/>
      <c r="SGN29" s="0"/>
      <c r="SGO29" s="0"/>
      <c r="SGP29" s="0"/>
      <c r="SGQ29" s="0"/>
      <c r="SGR29" s="0"/>
      <c r="SGS29" s="0"/>
      <c r="SGT29" s="0"/>
      <c r="SGU29" s="0"/>
      <c r="SGV29" s="0"/>
      <c r="SGW29" s="0"/>
      <c r="SGX29" s="0"/>
      <c r="SGY29" s="0"/>
      <c r="SGZ29" s="0"/>
      <c r="SHA29" s="0"/>
      <c r="SHB29" s="0"/>
      <c r="SHC29" s="0"/>
      <c r="SHD29" s="0"/>
      <c r="SHE29" s="0"/>
      <c r="SHF29" s="0"/>
      <c r="SHG29" s="0"/>
      <c r="SHH29" s="0"/>
      <c r="SHI29" s="0"/>
      <c r="SHJ29" s="0"/>
      <c r="SHK29" s="0"/>
      <c r="SHL29" s="0"/>
      <c r="SHM29" s="0"/>
      <c r="SHN29" s="0"/>
      <c r="SHO29" s="0"/>
      <c r="SHP29" s="0"/>
      <c r="SHQ29" s="0"/>
      <c r="SHR29" s="0"/>
      <c r="SHS29" s="0"/>
      <c r="SHT29" s="0"/>
      <c r="SHU29" s="0"/>
      <c r="SHV29" s="0"/>
      <c r="SHW29" s="0"/>
      <c r="SHX29" s="0"/>
      <c r="SHY29" s="0"/>
      <c r="SHZ29" s="0"/>
      <c r="SIA29" s="0"/>
      <c r="SIB29" s="0"/>
      <c r="SIC29" s="0"/>
      <c r="SID29" s="0"/>
      <c r="SIE29" s="0"/>
      <c r="SIF29" s="0"/>
      <c r="SIG29" s="0"/>
      <c r="SIH29" s="0"/>
      <c r="SII29" s="0"/>
      <c r="SIJ29" s="0"/>
      <c r="SIK29" s="0"/>
      <c r="SIL29" s="0"/>
      <c r="SIM29" s="0"/>
      <c r="SIN29" s="0"/>
      <c r="SIO29" s="0"/>
      <c r="SIP29" s="0"/>
      <c r="SIQ29" s="0"/>
      <c r="SIR29" s="0"/>
      <c r="SIS29" s="0"/>
      <c r="SIT29" s="0"/>
      <c r="SIU29" s="0"/>
      <c r="SIV29" s="0"/>
      <c r="SIW29" s="0"/>
      <c r="SIX29" s="0"/>
      <c r="SIY29" s="0"/>
      <c r="SIZ29" s="0"/>
      <c r="SJA29" s="0"/>
      <c r="SJB29" s="0"/>
      <c r="SJC29" s="0"/>
      <c r="SJD29" s="0"/>
      <c r="SJE29" s="0"/>
      <c r="SJF29" s="0"/>
      <c r="SJG29" s="0"/>
      <c r="SJH29" s="0"/>
      <c r="SJI29" s="0"/>
      <c r="SJJ29" s="0"/>
      <c r="SJK29" s="0"/>
      <c r="SJL29" s="0"/>
      <c r="SJM29" s="0"/>
      <c r="SJN29" s="0"/>
      <c r="SJO29" s="0"/>
      <c r="SJP29" s="0"/>
      <c r="SJQ29" s="0"/>
      <c r="SJR29" s="0"/>
      <c r="SJS29" s="0"/>
      <c r="SJT29" s="0"/>
      <c r="SJU29" s="0"/>
      <c r="SJV29" s="0"/>
      <c r="SJW29" s="0"/>
      <c r="SJX29" s="0"/>
      <c r="SJY29" s="0"/>
      <c r="SJZ29" s="0"/>
      <c r="SKA29" s="0"/>
      <c r="SKB29" s="0"/>
      <c r="SKC29" s="0"/>
      <c r="SKD29" s="0"/>
      <c r="SKE29" s="0"/>
      <c r="SKF29" s="0"/>
      <c r="SKG29" s="0"/>
      <c r="SKH29" s="0"/>
      <c r="SKI29" s="0"/>
      <c r="SKJ29" s="0"/>
      <c r="SKK29" s="0"/>
      <c r="SKL29" s="0"/>
      <c r="SKM29" s="0"/>
      <c r="SKN29" s="0"/>
      <c r="SKO29" s="0"/>
      <c r="SKP29" s="0"/>
      <c r="SKQ29" s="0"/>
      <c r="SKR29" s="0"/>
      <c r="SKS29" s="0"/>
      <c r="SKT29" s="0"/>
      <c r="SKU29" s="0"/>
      <c r="SKV29" s="0"/>
      <c r="SKW29" s="0"/>
      <c r="SKX29" s="0"/>
      <c r="SKY29" s="0"/>
      <c r="SKZ29" s="0"/>
      <c r="SLA29" s="0"/>
      <c r="SLB29" s="0"/>
      <c r="SLC29" s="0"/>
      <c r="SLD29" s="0"/>
      <c r="SLE29" s="0"/>
      <c r="SLF29" s="0"/>
      <c r="SLG29" s="0"/>
      <c r="SLH29" s="0"/>
      <c r="SLI29" s="0"/>
      <c r="SLJ29" s="0"/>
      <c r="SLK29" s="0"/>
      <c r="SLL29" s="0"/>
      <c r="SLM29" s="0"/>
      <c r="SLN29" s="0"/>
      <c r="SLO29" s="0"/>
      <c r="SLP29" s="0"/>
      <c r="SLQ29" s="0"/>
      <c r="SLR29" s="0"/>
      <c r="SLS29" s="0"/>
      <c r="SLT29" s="0"/>
      <c r="SLU29" s="0"/>
      <c r="SLV29" s="0"/>
      <c r="SLW29" s="0"/>
      <c r="SLX29" s="0"/>
      <c r="SLY29" s="0"/>
      <c r="SLZ29" s="0"/>
      <c r="SMA29" s="0"/>
      <c r="SMB29" s="0"/>
      <c r="SMC29" s="0"/>
      <c r="SMD29" s="0"/>
      <c r="SME29" s="0"/>
      <c r="SMF29" s="0"/>
      <c r="SMG29" s="0"/>
      <c r="SMH29" s="0"/>
      <c r="SMI29" s="0"/>
      <c r="SMJ29" s="0"/>
      <c r="SMK29" s="0"/>
      <c r="SML29" s="0"/>
      <c r="SMM29" s="0"/>
      <c r="SMN29" s="0"/>
      <c r="SMO29" s="0"/>
      <c r="SMP29" s="0"/>
      <c r="SMQ29" s="0"/>
      <c r="SMR29" s="0"/>
      <c r="SMS29" s="0"/>
      <c r="SMT29" s="0"/>
      <c r="SMU29" s="0"/>
      <c r="SMV29" s="0"/>
      <c r="SMW29" s="0"/>
      <c r="SMX29" s="0"/>
      <c r="SMY29" s="0"/>
      <c r="SMZ29" s="0"/>
      <c r="SNA29" s="0"/>
      <c r="SNB29" s="0"/>
      <c r="SNC29" s="0"/>
      <c r="SND29" s="0"/>
      <c r="SNE29" s="0"/>
      <c r="SNF29" s="0"/>
      <c r="SNG29" s="0"/>
      <c r="SNH29" s="0"/>
      <c r="SNI29" s="0"/>
      <c r="SNJ29" s="0"/>
      <c r="SNK29" s="0"/>
      <c r="SNL29" s="0"/>
      <c r="SNM29" s="0"/>
      <c r="SNN29" s="0"/>
      <c r="SNO29" s="0"/>
      <c r="SNP29" s="0"/>
      <c r="SNQ29" s="0"/>
      <c r="SNR29" s="0"/>
      <c r="SNS29" s="0"/>
      <c r="SNT29" s="0"/>
      <c r="SNU29" s="0"/>
      <c r="SNV29" s="0"/>
      <c r="SNW29" s="0"/>
      <c r="SNX29" s="0"/>
      <c r="SNY29" s="0"/>
      <c r="SNZ29" s="0"/>
      <c r="SOA29" s="0"/>
      <c r="SOB29" s="0"/>
      <c r="SOC29" s="0"/>
      <c r="SOD29" s="0"/>
      <c r="SOE29" s="0"/>
      <c r="SOF29" s="0"/>
      <c r="SOG29" s="0"/>
      <c r="SOH29" s="0"/>
      <c r="SOI29" s="0"/>
      <c r="SOJ29" s="0"/>
      <c r="SOK29" s="0"/>
      <c r="SOL29" s="0"/>
      <c r="SOM29" s="0"/>
      <c r="SON29" s="0"/>
      <c r="SOO29" s="0"/>
      <c r="SOP29" s="0"/>
      <c r="SOQ29" s="0"/>
      <c r="SOR29" s="0"/>
      <c r="SOS29" s="0"/>
      <c r="SOT29" s="0"/>
      <c r="SOU29" s="0"/>
      <c r="SOV29" s="0"/>
      <c r="SOW29" s="0"/>
      <c r="SOX29" s="0"/>
      <c r="SOY29" s="0"/>
      <c r="SOZ29" s="0"/>
      <c r="SPA29" s="0"/>
      <c r="SPB29" s="0"/>
      <c r="SPC29" s="0"/>
      <c r="SPD29" s="0"/>
      <c r="SPE29" s="0"/>
      <c r="SPF29" s="0"/>
      <c r="SPG29" s="0"/>
      <c r="SPH29" s="0"/>
      <c r="SPI29" s="0"/>
      <c r="SPJ29" s="0"/>
      <c r="SPK29" s="0"/>
      <c r="SPL29" s="0"/>
      <c r="SPM29" s="0"/>
      <c r="SPN29" s="0"/>
      <c r="SPO29" s="0"/>
      <c r="SPP29" s="0"/>
      <c r="SPQ29" s="0"/>
      <c r="SPR29" s="0"/>
      <c r="SPS29" s="0"/>
      <c r="SPT29" s="0"/>
      <c r="SPU29" s="0"/>
      <c r="SPV29" s="0"/>
      <c r="SPW29" s="0"/>
      <c r="SPX29" s="0"/>
      <c r="SPY29" s="0"/>
      <c r="SPZ29" s="0"/>
      <c r="SQA29" s="0"/>
      <c r="SQB29" s="0"/>
      <c r="SQC29" s="0"/>
      <c r="SQD29" s="0"/>
      <c r="SQE29" s="0"/>
      <c r="SQF29" s="0"/>
      <c r="SQG29" s="0"/>
      <c r="SQH29" s="0"/>
      <c r="SQI29" s="0"/>
      <c r="SQJ29" s="0"/>
      <c r="SQK29" s="0"/>
      <c r="SQL29" s="0"/>
      <c r="SQM29" s="0"/>
      <c r="SQN29" s="0"/>
      <c r="SQO29" s="0"/>
      <c r="SQP29" s="0"/>
      <c r="SQQ29" s="0"/>
      <c r="SQR29" s="0"/>
      <c r="SQS29" s="0"/>
      <c r="SQT29" s="0"/>
      <c r="SQU29" s="0"/>
      <c r="SQV29" s="0"/>
      <c r="SQW29" s="0"/>
      <c r="SQX29" s="0"/>
      <c r="SQY29" s="0"/>
      <c r="SQZ29" s="0"/>
      <c r="SRA29" s="0"/>
      <c r="SRB29" s="0"/>
      <c r="SRC29" s="0"/>
      <c r="SRD29" s="0"/>
      <c r="SRE29" s="0"/>
      <c r="SRF29" s="0"/>
      <c r="SRG29" s="0"/>
      <c r="SRH29" s="0"/>
      <c r="SRI29" s="0"/>
      <c r="SRJ29" s="0"/>
      <c r="SRK29" s="0"/>
      <c r="SRL29" s="0"/>
      <c r="SRM29" s="0"/>
      <c r="SRN29" s="0"/>
      <c r="SRO29" s="0"/>
      <c r="SRP29" s="0"/>
      <c r="SRQ29" s="0"/>
      <c r="SRR29" s="0"/>
      <c r="SRS29" s="0"/>
      <c r="SRT29" s="0"/>
      <c r="SRU29" s="0"/>
      <c r="SRV29" s="0"/>
      <c r="SRW29" s="0"/>
      <c r="SRX29" s="0"/>
      <c r="SRY29" s="0"/>
      <c r="SRZ29" s="0"/>
      <c r="SSA29" s="0"/>
      <c r="SSB29" s="0"/>
      <c r="SSC29" s="0"/>
      <c r="SSD29" s="0"/>
      <c r="SSE29" s="0"/>
      <c r="SSF29" s="0"/>
      <c r="SSG29" s="0"/>
      <c r="SSH29" s="0"/>
      <c r="SSI29" s="0"/>
      <c r="SSJ29" s="0"/>
      <c r="SSK29" s="0"/>
      <c r="SSL29" s="0"/>
      <c r="SSM29" s="0"/>
      <c r="SSN29" s="0"/>
      <c r="SSO29" s="0"/>
      <c r="SSP29" s="0"/>
      <c r="SSQ29" s="0"/>
      <c r="SSR29" s="0"/>
      <c r="SSS29" s="0"/>
      <c r="SST29" s="0"/>
      <c r="SSU29" s="0"/>
      <c r="SSV29" s="0"/>
      <c r="SSW29" s="0"/>
      <c r="SSX29" s="0"/>
      <c r="SSY29" s="0"/>
      <c r="SSZ29" s="0"/>
      <c r="STA29" s="0"/>
      <c r="STB29" s="0"/>
      <c r="STC29" s="0"/>
      <c r="STD29" s="0"/>
      <c r="STE29" s="0"/>
      <c r="STF29" s="0"/>
      <c r="STG29" s="0"/>
      <c r="STH29" s="0"/>
      <c r="STI29" s="0"/>
      <c r="STJ29" s="0"/>
      <c r="STK29" s="0"/>
      <c r="STL29" s="0"/>
      <c r="STM29" s="0"/>
      <c r="STN29" s="0"/>
      <c r="STO29" s="0"/>
      <c r="STP29" s="0"/>
      <c r="STQ29" s="0"/>
      <c r="STR29" s="0"/>
      <c r="STS29" s="0"/>
      <c r="STT29" s="0"/>
      <c r="STU29" s="0"/>
      <c r="STV29" s="0"/>
      <c r="STW29" s="0"/>
      <c r="STX29" s="0"/>
      <c r="STY29" s="0"/>
      <c r="STZ29" s="0"/>
      <c r="SUA29" s="0"/>
      <c r="SUB29" s="0"/>
      <c r="SUC29" s="0"/>
      <c r="SUD29" s="0"/>
      <c r="SUE29" s="0"/>
      <c r="SUF29" s="0"/>
      <c r="SUG29" s="0"/>
      <c r="SUH29" s="0"/>
      <c r="SUI29" s="0"/>
      <c r="SUJ29" s="0"/>
      <c r="SUK29" s="0"/>
      <c r="SUL29" s="0"/>
      <c r="SUM29" s="0"/>
      <c r="SUN29" s="0"/>
      <c r="SUO29" s="0"/>
      <c r="SUP29" s="0"/>
      <c r="SUQ29" s="0"/>
      <c r="SUR29" s="0"/>
      <c r="SUS29" s="0"/>
      <c r="SUT29" s="0"/>
      <c r="SUU29" s="0"/>
      <c r="SUV29" s="0"/>
      <c r="SUW29" s="0"/>
      <c r="SUX29" s="0"/>
      <c r="SUY29" s="0"/>
      <c r="SUZ29" s="0"/>
      <c r="SVA29" s="0"/>
      <c r="SVB29" s="0"/>
      <c r="SVC29" s="0"/>
      <c r="SVD29" s="0"/>
      <c r="SVE29" s="0"/>
      <c r="SVF29" s="0"/>
      <c r="SVG29" s="0"/>
      <c r="SVH29" s="0"/>
      <c r="SVI29" s="0"/>
      <c r="SVJ29" s="0"/>
      <c r="SVK29" s="0"/>
      <c r="SVL29" s="0"/>
      <c r="SVM29" s="0"/>
      <c r="SVN29" s="0"/>
      <c r="SVO29" s="0"/>
      <c r="SVP29" s="0"/>
      <c r="SVQ29" s="0"/>
      <c r="SVR29" s="0"/>
      <c r="SVS29" s="0"/>
      <c r="SVT29" s="0"/>
      <c r="SVU29" s="0"/>
      <c r="SVV29" s="0"/>
      <c r="SVW29" s="0"/>
      <c r="SVX29" s="0"/>
      <c r="SVY29" s="0"/>
      <c r="SVZ29" s="0"/>
      <c r="SWA29" s="0"/>
      <c r="SWB29" s="0"/>
      <c r="SWC29" s="0"/>
      <c r="SWD29" s="0"/>
      <c r="SWE29" s="0"/>
      <c r="SWF29" s="0"/>
      <c r="SWG29" s="0"/>
      <c r="SWH29" s="0"/>
      <c r="SWI29" s="0"/>
      <c r="SWJ29" s="0"/>
      <c r="SWK29" s="0"/>
      <c r="SWL29" s="0"/>
      <c r="SWM29" s="0"/>
      <c r="SWN29" s="0"/>
      <c r="SWO29" s="0"/>
      <c r="SWP29" s="0"/>
      <c r="SWQ29" s="0"/>
      <c r="SWR29" s="0"/>
      <c r="SWS29" s="0"/>
      <c r="SWT29" s="0"/>
      <c r="SWU29" s="0"/>
      <c r="SWV29" s="0"/>
      <c r="SWW29" s="0"/>
      <c r="SWX29" s="0"/>
      <c r="SWY29" s="0"/>
      <c r="SWZ29" s="0"/>
      <c r="SXA29" s="0"/>
      <c r="SXB29" s="0"/>
      <c r="SXC29" s="0"/>
      <c r="SXD29" s="0"/>
      <c r="SXE29" s="0"/>
      <c r="SXF29" s="0"/>
      <c r="SXG29" s="0"/>
      <c r="SXH29" s="0"/>
      <c r="SXI29" s="0"/>
      <c r="SXJ29" s="0"/>
      <c r="SXK29" s="0"/>
      <c r="SXL29" s="0"/>
      <c r="SXM29" s="0"/>
      <c r="SXN29" s="0"/>
      <c r="SXO29" s="0"/>
      <c r="SXP29" s="0"/>
      <c r="SXQ29" s="0"/>
      <c r="SXR29" s="0"/>
      <c r="SXS29" s="0"/>
      <c r="SXT29" s="0"/>
      <c r="SXU29" s="0"/>
      <c r="SXV29" s="0"/>
      <c r="SXW29" s="0"/>
      <c r="SXX29" s="0"/>
      <c r="SXY29" s="0"/>
      <c r="SXZ29" s="0"/>
      <c r="SYA29" s="0"/>
      <c r="SYB29" s="0"/>
      <c r="SYC29" s="0"/>
      <c r="SYD29" s="0"/>
      <c r="SYE29" s="0"/>
      <c r="SYF29" s="0"/>
      <c r="SYG29" s="0"/>
      <c r="SYH29" s="0"/>
      <c r="SYI29" s="0"/>
      <c r="SYJ29" s="0"/>
      <c r="SYK29" s="0"/>
      <c r="SYL29" s="0"/>
      <c r="SYM29" s="0"/>
      <c r="SYN29" s="0"/>
      <c r="SYO29" s="0"/>
      <c r="SYP29" s="0"/>
      <c r="SYQ29" s="0"/>
      <c r="SYR29" s="0"/>
      <c r="SYS29" s="0"/>
      <c r="SYT29" s="0"/>
      <c r="SYU29" s="0"/>
      <c r="SYV29" s="0"/>
      <c r="SYW29" s="0"/>
      <c r="SYX29" s="0"/>
      <c r="SYY29" s="0"/>
      <c r="SYZ29" s="0"/>
      <c r="SZA29" s="0"/>
      <c r="SZB29" s="0"/>
      <c r="SZC29" s="0"/>
      <c r="SZD29" s="0"/>
      <c r="SZE29" s="0"/>
      <c r="SZF29" s="0"/>
      <c r="SZG29" s="0"/>
      <c r="SZH29" s="0"/>
      <c r="SZI29" s="0"/>
      <c r="SZJ29" s="0"/>
      <c r="SZK29" s="0"/>
      <c r="SZL29" s="0"/>
      <c r="SZM29" s="0"/>
      <c r="SZN29" s="0"/>
      <c r="SZO29" s="0"/>
      <c r="SZP29" s="0"/>
      <c r="SZQ29" s="0"/>
      <c r="SZR29" s="0"/>
      <c r="SZS29" s="0"/>
      <c r="SZT29" s="0"/>
      <c r="SZU29" s="0"/>
      <c r="SZV29" s="0"/>
      <c r="SZW29" s="0"/>
      <c r="SZX29" s="0"/>
      <c r="SZY29" s="0"/>
      <c r="SZZ29" s="0"/>
      <c r="TAA29" s="0"/>
      <c r="TAB29" s="0"/>
      <c r="TAC29" s="0"/>
      <c r="TAD29" s="0"/>
      <c r="TAE29" s="0"/>
      <c r="TAF29" s="0"/>
      <c r="TAG29" s="0"/>
      <c r="TAH29" s="0"/>
      <c r="TAI29" s="0"/>
      <c r="TAJ29" s="0"/>
      <c r="TAK29" s="0"/>
      <c r="TAL29" s="0"/>
      <c r="TAM29" s="0"/>
      <c r="TAN29" s="0"/>
      <c r="TAO29" s="0"/>
      <c r="TAP29" s="0"/>
      <c r="TAQ29" s="0"/>
      <c r="TAR29" s="0"/>
      <c r="TAS29" s="0"/>
      <c r="TAT29" s="0"/>
      <c r="TAU29" s="0"/>
      <c r="TAV29" s="0"/>
      <c r="TAW29" s="0"/>
      <c r="TAX29" s="0"/>
      <c r="TAY29" s="0"/>
      <c r="TAZ29" s="0"/>
      <c r="TBA29" s="0"/>
      <c r="TBB29" s="0"/>
      <c r="TBC29" s="0"/>
      <c r="TBD29" s="0"/>
      <c r="TBE29" s="0"/>
      <c r="TBF29" s="0"/>
      <c r="TBG29" s="0"/>
      <c r="TBH29" s="0"/>
      <c r="TBI29" s="0"/>
      <c r="TBJ29" s="0"/>
      <c r="TBK29" s="0"/>
      <c r="TBL29" s="0"/>
      <c r="TBM29" s="0"/>
      <c r="TBN29" s="0"/>
      <c r="TBO29" s="0"/>
      <c r="TBP29" s="0"/>
      <c r="TBQ29" s="0"/>
      <c r="TBR29" s="0"/>
      <c r="TBS29" s="0"/>
      <c r="TBT29" s="0"/>
      <c r="TBU29" s="0"/>
      <c r="TBV29" s="0"/>
      <c r="TBW29" s="0"/>
      <c r="TBX29" s="0"/>
      <c r="TBY29" s="0"/>
      <c r="TBZ29" s="0"/>
      <c r="TCA29" s="0"/>
      <c r="TCB29" s="0"/>
      <c r="TCC29" s="0"/>
      <c r="TCD29" s="0"/>
      <c r="TCE29" s="0"/>
      <c r="TCF29" s="0"/>
      <c r="TCG29" s="0"/>
      <c r="TCH29" s="0"/>
      <c r="TCI29" s="0"/>
      <c r="TCJ29" s="0"/>
      <c r="TCK29" s="0"/>
      <c r="TCL29" s="0"/>
      <c r="TCM29" s="0"/>
      <c r="TCN29" s="0"/>
      <c r="TCO29" s="0"/>
      <c r="TCP29" s="0"/>
      <c r="TCQ29" s="0"/>
      <c r="TCR29" s="0"/>
      <c r="TCS29" s="0"/>
      <c r="TCT29" s="0"/>
      <c r="TCU29" s="0"/>
      <c r="TCV29" s="0"/>
      <c r="TCW29" s="0"/>
      <c r="TCX29" s="0"/>
      <c r="TCY29" s="0"/>
      <c r="TCZ29" s="0"/>
      <c r="TDA29" s="0"/>
      <c r="TDB29" s="0"/>
      <c r="TDC29" s="0"/>
      <c r="TDD29" s="0"/>
      <c r="TDE29" s="0"/>
      <c r="TDF29" s="0"/>
      <c r="TDG29" s="0"/>
      <c r="TDH29" s="0"/>
      <c r="TDI29" s="0"/>
      <c r="TDJ29" s="0"/>
      <c r="TDK29" s="0"/>
      <c r="TDL29" s="0"/>
      <c r="TDM29" s="0"/>
      <c r="TDN29" s="0"/>
      <c r="TDO29" s="0"/>
      <c r="TDP29" s="0"/>
      <c r="TDQ29" s="0"/>
      <c r="TDR29" s="0"/>
      <c r="TDS29" s="0"/>
      <c r="TDT29" s="0"/>
      <c r="TDU29" s="0"/>
      <c r="TDV29" s="0"/>
      <c r="TDW29" s="0"/>
      <c r="TDX29" s="0"/>
      <c r="TDY29" s="0"/>
      <c r="TDZ29" s="0"/>
      <c r="TEA29" s="0"/>
      <c r="TEB29" s="0"/>
      <c r="TEC29" s="0"/>
      <c r="TED29" s="0"/>
      <c r="TEE29" s="0"/>
      <c r="TEF29" s="0"/>
      <c r="TEG29" s="0"/>
      <c r="TEH29" s="0"/>
      <c r="TEI29" s="0"/>
      <c r="TEJ29" s="0"/>
      <c r="TEK29" s="0"/>
      <c r="TEL29" s="0"/>
      <c r="TEM29" s="0"/>
      <c r="TEN29" s="0"/>
      <c r="TEO29" s="0"/>
      <c r="TEP29" s="0"/>
      <c r="TEQ29" s="0"/>
      <c r="TER29" s="0"/>
      <c r="TES29" s="0"/>
      <c r="TET29" s="0"/>
      <c r="TEU29" s="0"/>
      <c r="TEV29" s="0"/>
      <c r="TEW29" s="0"/>
      <c r="TEX29" s="0"/>
      <c r="TEY29" s="0"/>
      <c r="TEZ29" s="0"/>
      <c r="TFA29" s="0"/>
      <c r="TFB29" s="0"/>
      <c r="TFC29" s="0"/>
      <c r="TFD29" s="0"/>
      <c r="TFE29" s="0"/>
      <c r="TFF29" s="0"/>
      <c r="TFG29" s="0"/>
      <c r="TFH29" s="0"/>
      <c r="TFI29" s="0"/>
      <c r="TFJ29" s="0"/>
      <c r="TFK29" s="0"/>
      <c r="TFL29" s="0"/>
      <c r="TFM29" s="0"/>
      <c r="TFN29" s="0"/>
      <c r="TFO29" s="0"/>
      <c r="TFP29" s="0"/>
      <c r="TFQ29" s="0"/>
      <c r="TFR29" s="0"/>
      <c r="TFS29" s="0"/>
      <c r="TFT29" s="0"/>
      <c r="TFU29" s="0"/>
      <c r="TFV29" s="0"/>
      <c r="TFW29" s="0"/>
      <c r="TFX29" s="0"/>
      <c r="TFY29" s="0"/>
      <c r="TFZ29" s="0"/>
      <c r="TGA29" s="0"/>
      <c r="TGB29" s="0"/>
      <c r="TGC29" s="0"/>
      <c r="TGD29" s="0"/>
      <c r="TGE29" s="0"/>
      <c r="TGF29" s="0"/>
      <c r="TGG29" s="0"/>
      <c r="TGH29" s="0"/>
      <c r="TGI29" s="0"/>
      <c r="TGJ29" s="0"/>
      <c r="TGK29" s="0"/>
      <c r="TGL29" s="0"/>
      <c r="TGM29" s="0"/>
      <c r="TGN29" s="0"/>
      <c r="TGO29" s="0"/>
      <c r="TGP29" s="0"/>
      <c r="TGQ29" s="0"/>
      <c r="TGR29" s="0"/>
      <c r="TGS29" s="0"/>
      <c r="TGT29" s="0"/>
      <c r="TGU29" s="0"/>
      <c r="TGV29" s="0"/>
      <c r="TGW29" s="0"/>
      <c r="TGX29" s="0"/>
      <c r="TGY29" s="0"/>
      <c r="TGZ29" s="0"/>
      <c r="THA29" s="0"/>
      <c r="THB29" s="0"/>
      <c r="THC29" s="0"/>
      <c r="THD29" s="0"/>
      <c r="THE29" s="0"/>
      <c r="THF29" s="0"/>
      <c r="THG29" s="0"/>
      <c r="THH29" s="0"/>
      <c r="THI29" s="0"/>
      <c r="THJ29" s="0"/>
      <c r="THK29" s="0"/>
      <c r="THL29" s="0"/>
      <c r="THM29" s="0"/>
      <c r="THN29" s="0"/>
      <c r="THO29" s="0"/>
      <c r="THP29" s="0"/>
      <c r="THQ29" s="0"/>
      <c r="THR29" s="0"/>
      <c r="THS29" s="0"/>
      <c r="THT29" s="0"/>
      <c r="THU29" s="0"/>
      <c r="THV29" s="0"/>
      <c r="THW29" s="0"/>
      <c r="THX29" s="0"/>
      <c r="THY29" s="0"/>
      <c r="THZ29" s="0"/>
      <c r="TIA29" s="0"/>
      <c r="TIB29" s="0"/>
      <c r="TIC29" s="0"/>
      <c r="TID29" s="0"/>
      <c r="TIE29" s="0"/>
      <c r="TIF29" s="0"/>
      <c r="TIG29" s="0"/>
      <c r="TIH29" s="0"/>
      <c r="TII29" s="0"/>
      <c r="TIJ29" s="0"/>
      <c r="TIK29" s="0"/>
      <c r="TIL29" s="0"/>
      <c r="TIM29" s="0"/>
      <c r="TIN29" s="0"/>
      <c r="TIO29" s="0"/>
      <c r="TIP29" s="0"/>
      <c r="TIQ29" s="0"/>
      <c r="TIR29" s="0"/>
      <c r="TIS29" s="0"/>
      <c r="TIT29" s="0"/>
      <c r="TIU29" s="0"/>
      <c r="TIV29" s="0"/>
      <c r="TIW29" s="0"/>
      <c r="TIX29" s="0"/>
      <c r="TIY29" s="0"/>
      <c r="TIZ29" s="0"/>
      <c r="TJA29" s="0"/>
      <c r="TJB29" s="0"/>
      <c r="TJC29" s="0"/>
      <c r="TJD29" s="0"/>
      <c r="TJE29" s="0"/>
      <c r="TJF29" s="0"/>
      <c r="TJG29" s="0"/>
      <c r="TJH29" s="0"/>
      <c r="TJI29" s="0"/>
      <c r="TJJ29" s="0"/>
      <c r="TJK29" s="0"/>
      <c r="TJL29" s="0"/>
      <c r="TJM29" s="0"/>
      <c r="TJN29" s="0"/>
      <c r="TJO29" s="0"/>
      <c r="TJP29" s="0"/>
      <c r="TJQ29" s="0"/>
      <c r="TJR29" s="0"/>
      <c r="TJS29" s="0"/>
      <c r="TJT29" s="0"/>
      <c r="TJU29" s="0"/>
      <c r="TJV29" s="0"/>
      <c r="TJW29" s="0"/>
      <c r="TJX29" s="0"/>
      <c r="TJY29" s="0"/>
      <c r="TJZ29" s="0"/>
      <c r="TKA29" s="0"/>
      <c r="TKB29" s="0"/>
      <c r="TKC29" s="0"/>
      <c r="TKD29" s="0"/>
      <c r="TKE29" s="0"/>
      <c r="TKF29" s="0"/>
      <c r="TKG29" s="0"/>
      <c r="TKH29" s="0"/>
      <c r="TKI29" s="0"/>
      <c r="TKJ29" s="0"/>
      <c r="TKK29" s="0"/>
      <c r="TKL29" s="0"/>
      <c r="TKM29" s="0"/>
      <c r="TKN29" s="0"/>
      <c r="TKO29" s="0"/>
      <c r="TKP29" s="0"/>
      <c r="TKQ29" s="0"/>
      <c r="TKR29" s="0"/>
      <c r="TKS29" s="0"/>
      <c r="TKT29" s="0"/>
      <c r="TKU29" s="0"/>
      <c r="TKV29" s="0"/>
      <c r="TKW29" s="0"/>
      <c r="TKX29" s="0"/>
      <c r="TKY29" s="0"/>
      <c r="TKZ29" s="0"/>
      <c r="TLA29" s="0"/>
      <c r="TLB29" s="0"/>
      <c r="TLC29" s="0"/>
      <c r="TLD29" s="0"/>
      <c r="TLE29" s="0"/>
      <c r="TLF29" s="0"/>
      <c r="TLG29" s="0"/>
      <c r="TLH29" s="0"/>
      <c r="TLI29" s="0"/>
      <c r="TLJ29" s="0"/>
      <c r="TLK29" s="0"/>
      <c r="TLL29" s="0"/>
      <c r="TLM29" s="0"/>
      <c r="TLN29" s="0"/>
      <c r="TLO29" s="0"/>
      <c r="TLP29" s="0"/>
      <c r="TLQ29" s="0"/>
      <c r="TLR29" s="0"/>
      <c r="TLS29" s="0"/>
      <c r="TLT29" s="0"/>
      <c r="TLU29" s="0"/>
      <c r="TLV29" s="0"/>
      <c r="TLW29" s="0"/>
      <c r="TLX29" s="0"/>
      <c r="TLY29" s="0"/>
      <c r="TLZ29" s="0"/>
      <c r="TMA29" s="0"/>
      <c r="TMB29" s="0"/>
      <c r="TMC29" s="0"/>
      <c r="TMD29" s="0"/>
      <c r="TME29" s="0"/>
      <c r="TMF29" s="0"/>
      <c r="TMG29" s="0"/>
      <c r="TMH29" s="0"/>
      <c r="TMI29" s="0"/>
      <c r="TMJ29" s="0"/>
      <c r="TMK29" s="0"/>
      <c r="TML29" s="0"/>
      <c r="TMM29" s="0"/>
      <c r="TMN29" s="0"/>
      <c r="TMO29" s="0"/>
      <c r="TMP29" s="0"/>
      <c r="TMQ29" s="0"/>
      <c r="TMR29" s="0"/>
      <c r="TMS29" s="0"/>
      <c r="TMT29" s="0"/>
      <c r="TMU29" s="0"/>
      <c r="TMV29" s="0"/>
      <c r="TMW29" s="0"/>
      <c r="TMX29" s="0"/>
      <c r="TMY29" s="0"/>
      <c r="TMZ29" s="0"/>
      <c r="TNA29" s="0"/>
      <c r="TNB29" s="0"/>
      <c r="TNC29" s="0"/>
      <c r="TND29" s="0"/>
      <c r="TNE29" s="0"/>
      <c r="TNF29" s="0"/>
      <c r="TNG29" s="0"/>
      <c r="TNH29" s="0"/>
      <c r="TNI29" s="0"/>
      <c r="TNJ29" s="0"/>
      <c r="TNK29" s="0"/>
      <c r="TNL29" s="0"/>
      <c r="TNM29" s="0"/>
      <c r="TNN29" s="0"/>
      <c r="TNO29" s="0"/>
      <c r="TNP29" s="0"/>
      <c r="TNQ29" s="0"/>
      <c r="TNR29" s="0"/>
      <c r="TNS29" s="0"/>
      <c r="TNT29" s="0"/>
      <c r="TNU29" s="0"/>
      <c r="TNV29" s="0"/>
      <c r="TNW29" s="0"/>
      <c r="TNX29" s="0"/>
      <c r="TNY29" s="0"/>
      <c r="TNZ29" s="0"/>
      <c r="TOA29" s="0"/>
      <c r="TOB29" s="0"/>
      <c r="TOC29" s="0"/>
      <c r="TOD29" s="0"/>
      <c r="TOE29" s="0"/>
      <c r="TOF29" s="0"/>
      <c r="TOG29" s="0"/>
      <c r="TOH29" s="0"/>
      <c r="TOI29" s="0"/>
      <c r="TOJ29" s="0"/>
      <c r="TOK29" s="0"/>
      <c r="TOL29" s="0"/>
      <c r="TOM29" s="0"/>
      <c r="TON29" s="0"/>
      <c r="TOO29" s="0"/>
      <c r="TOP29" s="0"/>
      <c r="TOQ29" s="0"/>
      <c r="TOR29" s="0"/>
      <c r="TOS29" s="0"/>
      <c r="TOT29" s="0"/>
      <c r="TOU29" s="0"/>
      <c r="TOV29" s="0"/>
      <c r="TOW29" s="0"/>
      <c r="TOX29" s="0"/>
      <c r="TOY29" s="0"/>
      <c r="TOZ29" s="0"/>
      <c r="TPA29" s="0"/>
      <c r="TPB29" s="0"/>
      <c r="TPC29" s="0"/>
      <c r="TPD29" s="0"/>
      <c r="TPE29" s="0"/>
      <c r="TPF29" s="0"/>
      <c r="TPG29" s="0"/>
      <c r="TPH29" s="0"/>
      <c r="TPI29" s="0"/>
      <c r="TPJ29" s="0"/>
      <c r="TPK29" s="0"/>
      <c r="TPL29" s="0"/>
      <c r="TPM29" s="0"/>
      <c r="TPN29" s="0"/>
      <c r="TPO29" s="0"/>
      <c r="TPP29" s="0"/>
      <c r="TPQ29" s="0"/>
      <c r="TPR29" s="0"/>
      <c r="TPS29" s="0"/>
      <c r="TPT29" s="0"/>
      <c r="TPU29" s="0"/>
      <c r="TPV29" s="0"/>
      <c r="TPW29" s="0"/>
      <c r="TPX29" s="0"/>
      <c r="TPY29" s="0"/>
      <c r="TPZ29" s="0"/>
      <c r="TQA29" s="0"/>
      <c r="TQB29" s="0"/>
      <c r="TQC29" s="0"/>
      <c r="TQD29" s="0"/>
      <c r="TQE29" s="0"/>
      <c r="TQF29" s="0"/>
      <c r="TQG29" s="0"/>
      <c r="TQH29" s="0"/>
      <c r="TQI29" s="0"/>
      <c r="TQJ29" s="0"/>
      <c r="TQK29" s="0"/>
      <c r="TQL29" s="0"/>
      <c r="TQM29" s="0"/>
      <c r="TQN29" s="0"/>
      <c r="TQO29" s="0"/>
      <c r="TQP29" s="0"/>
      <c r="TQQ29" s="0"/>
      <c r="TQR29" s="0"/>
      <c r="TQS29" s="0"/>
      <c r="TQT29" s="0"/>
      <c r="TQU29" s="0"/>
      <c r="TQV29" s="0"/>
      <c r="TQW29" s="0"/>
      <c r="TQX29" s="0"/>
      <c r="TQY29" s="0"/>
      <c r="TQZ29" s="0"/>
      <c r="TRA29" s="0"/>
      <c r="TRB29" s="0"/>
      <c r="TRC29" s="0"/>
      <c r="TRD29" s="0"/>
      <c r="TRE29" s="0"/>
      <c r="TRF29" s="0"/>
      <c r="TRG29" s="0"/>
      <c r="TRH29" s="0"/>
      <c r="TRI29" s="0"/>
      <c r="TRJ29" s="0"/>
      <c r="TRK29" s="0"/>
      <c r="TRL29" s="0"/>
      <c r="TRM29" s="0"/>
      <c r="TRN29" s="0"/>
      <c r="TRO29" s="0"/>
      <c r="TRP29" s="0"/>
      <c r="TRQ29" s="0"/>
      <c r="TRR29" s="0"/>
      <c r="TRS29" s="0"/>
      <c r="TRT29" s="0"/>
      <c r="TRU29" s="0"/>
      <c r="TRV29" s="0"/>
      <c r="TRW29" s="0"/>
      <c r="TRX29" s="0"/>
      <c r="TRY29" s="0"/>
      <c r="TRZ29" s="0"/>
      <c r="TSA29" s="0"/>
      <c r="TSB29" s="0"/>
      <c r="TSC29" s="0"/>
      <c r="TSD29" s="0"/>
      <c r="TSE29" s="0"/>
      <c r="TSF29" s="0"/>
      <c r="TSG29" s="0"/>
      <c r="TSH29" s="0"/>
      <c r="TSI29" s="0"/>
      <c r="TSJ29" s="0"/>
      <c r="TSK29" s="0"/>
      <c r="TSL29" s="0"/>
      <c r="TSM29" s="0"/>
      <c r="TSN29" s="0"/>
      <c r="TSO29" s="0"/>
      <c r="TSP29" s="0"/>
      <c r="TSQ29" s="0"/>
      <c r="TSR29" s="0"/>
      <c r="TSS29" s="0"/>
      <c r="TST29" s="0"/>
      <c r="TSU29" s="0"/>
      <c r="TSV29" s="0"/>
      <c r="TSW29" s="0"/>
      <c r="TSX29" s="0"/>
      <c r="TSY29" s="0"/>
      <c r="TSZ29" s="0"/>
      <c r="TTA29" s="0"/>
      <c r="TTB29" s="0"/>
      <c r="TTC29" s="0"/>
      <c r="TTD29" s="0"/>
      <c r="TTE29" s="0"/>
      <c r="TTF29" s="0"/>
      <c r="TTG29" s="0"/>
      <c r="TTH29" s="0"/>
      <c r="TTI29" s="0"/>
      <c r="TTJ29" s="0"/>
      <c r="TTK29" s="0"/>
      <c r="TTL29" s="0"/>
      <c r="TTM29" s="0"/>
      <c r="TTN29" s="0"/>
      <c r="TTO29" s="0"/>
      <c r="TTP29" s="0"/>
      <c r="TTQ29" s="0"/>
      <c r="TTR29" s="0"/>
      <c r="TTS29" s="0"/>
      <c r="TTT29" s="0"/>
      <c r="TTU29" s="0"/>
      <c r="TTV29" s="0"/>
      <c r="TTW29" s="0"/>
      <c r="TTX29" s="0"/>
      <c r="TTY29" s="0"/>
      <c r="TTZ29" s="0"/>
      <c r="TUA29" s="0"/>
      <c r="TUB29" s="0"/>
      <c r="TUC29" s="0"/>
      <c r="TUD29" s="0"/>
      <c r="TUE29" s="0"/>
      <c r="TUF29" s="0"/>
      <c r="TUG29" s="0"/>
      <c r="TUH29" s="0"/>
      <c r="TUI29" s="0"/>
      <c r="TUJ29" s="0"/>
      <c r="TUK29" s="0"/>
      <c r="TUL29" s="0"/>
      <c r="TUM29" s="0"/>
      <c r="TUN29" s="0"/>
      <c r="TUO29" s="0"/>
      <c r="TUP29" s="0"/>
      <c r="TUQ29" s="0"/>
      <c r="TUR29" s="0"/>
      <c r="TUS29" s="0"/>
      <c r="TUT29" s="0"/>
      <c r="TUU29" s="0"/>
      <c r="TUV29" s="0"/>
      <c r="TUW29" s="0"/>
      <c r="TUX29" s="0"/>
      <c r="TUY29" s="0"/>
      <c r="TUZ29" s="0"/>
      <c r="TVA29" s="0"/>
      <c r="TVB29" s="0"/>
      <c r="TVC29" s="0"/>
      <c r="TVD29" s="0"/>
      <c r="TVE29" s="0"/>
      <c r="TVF29" s="0"/>
      <c r="TVG29" s="0"/>
      <c r="TVH29" s="0"/>
      <c r="TVI29" s="0"/>
      <c r="TVJ29" s="0"/>
      <c r="TVK29" s="0"/>
      <c r="TVL29" s="0"/>
      <c r="TVM29" s="0"/>
      <c r="TVN29" s="0"/>
      <c r="TVO29" s="0"/>
      <c r="TVP29" s="0"/>
      <c r="TVQ29" s="0"/>
      <c r="TVR29" s="0"/>
      <c r="TVS29" s="0"/>
      <c r="TVT29" s="0"/>
      <c r="TVU29" s="0"/>
      <c r="TVV29" s="0"/>
      <c r="TVW29" s="0"/>
      <c r="TVX29" s="0"/>
      <c r="TVY29" s="0"/>
      <c r="TVZ29" s="0"/>
      <c r="TWA29" s="0"/>
      <c r="TWB29" s="0"/>
      <c r="TWC29" s="0"/>
      <c r="TWD29" s="0"/>
      <c r="TWE29" s="0"/>
      <c r="TWF29" s="0"/>
      <c r="TWG29" s="0"/>
      <c r="TWH29" s="0"/>
      <c r="TWI29" s="0"/>
      <c r="TWJ29" s="0"/>
      <c r="TWK29" s="0"/>
      <c r="TWL29" s="0"/>
      <c r="TWM29" s="0"/>
      <c r="TWN29" s="0"/>
      <c r="TWO29" s="0"/>
      <c r="TWP29" s="0"/>
      <c r="TWQ29" s="0"/>
      <c r="TWR29" s="0"/>
      <c r="TWS29" s="0"/>
      <c r="TWT29" s="0"/>
      <c r="TWU29" s="0"/>
      <c r="TWV29" s="0"/>
      <c r="TWW29" s="0"/>
      <c r="TWX29" s="0"/>
      <c r="TWY29" s="0"/>
      <c r="TWZ29" s="0"/>
      <c r="TXA29" s="0"/>
      <c r="TXB29" s="0"/>
      <c r="TXC29" s="0"/>
      <c r="TXD29" s="0"/>
      <c r="TXE29" s="0"/>
      <c r="TXF29" s="0"/>
      <c r="TXG29" s="0"/>
      <c r="TXH29" s="0"/>
      <c r="TXI29" s="0"/>
      <c r="TXJ29" s="0"/>
      <c r="TXK29" s="0"/>
      <c r="TXL29" s="0"/>
      <c r="TXM29" s="0"/>
      <c r="TXN29" s="0"/>
      <c r="TXO29" s="0"/>
      <c r="TXP29" s="0"/>
      <c r="TXQ29" s="0"/>
      <c r="TXR29" s="0"/>
      <c r="TXS29" s="0"/>
      <c r="TXT29" s="0"/>
      <c r="TXU29" s="0"/>
      <c r="TXV29" s="0"/>
      <c r="TXW29" s="0"/>
      <c r="TXX29" s="0"/>
      <c r="TXY29" s="0"/>
      <c r="TXZ29" s="0"/>
      <c r="TYA29" s="0"/>
      <c r="TYB29" s="0"/>
      <c r="TYC29" s="0"/>
      <c r="TYD29" s="0"/>
      <c r="TYE29" s="0"/>
      <c r="TYF29" s="0"/>
      <c r="TYG29" s="0"/>
      <c r="TYH29" s="0"/>
      <c r="TYI29" s="0"/>
      <c r="TYJ29" s="0"/>
      <c r="TYK29" s="0"/>
      <c r="TYL29" s="0"/>
      <c r="TYM29" s="0"/>
      <c r="TYN29" s="0"/>
      <c r="TYO29" s="0"/>
      <c r="TYP29" s="0"/>
      <c r="TYQ29" s="0"/>
      <c r="TYR29" s="0"/>
      <c r="TYS29" s="0"/>
      <c r="TYT29" s="0"/>
      <c r="TYU29" s="0"/>
      <c r="TYV29" s="0"/>
      <c r="TYW29" s="0"/>
      <c r="TYX29" s="0"/>
      <c r="TYY29" s="0"/>
      <c r="TYZ29" s="0"/>
      <c r="TZA29" s="0"/>
      <c r="TZB29" s="0"/>
      <c r="TZC29" s="0"/>
      <c r="TZD29" s="0"/>
      <c r="TZE29" s="0"/>
      <c r="TZF29" s="0"/>
      <c r="TZG29" s="0"/>
      <c r="TZH29" s="0"/>
      <c r="TZI29" s="0"/>
      <c r="TZJ29" s="0"/>
      <c r="TZK29" s="0"/>
      <c r="TZL29" s="0"/>
      <c r="TZM29" s="0"/>
      <c r="TZN29" s="0"/>
      <c r="TZO29" s="0"/>
      <c r="TZP29" s="0"/>
      <c r="TZQ29" s="0"/>
      <c r="TZR29" s="0"/>
      <c r="TZS29" s="0"/>
      <c r="TZT29" s="0"/>
      <c r="TZU29" s="0"/>
      <c r="TZV29" s="0"/>
      <c r="TZW29" s="0"/>
      <c r="TZX29" s="0"/>
      <c r="TZY29" s="0"/>
      <c r="TZZ29" s="0"/>
      <c r="UAA29" s="0"/>
      <c r="UAB29" s="0"/>
      <c r="UAC29" s="0"/>
      <c r="UAD29" s="0"/>
      <c r="UAE29" s="0"/>
      <c r="UAF29" s="0"/>
      <c r="UAG29" s="0"/>
      <c r="UAH29" s="0"/>
      <c r="UAI29" s="0"/>
      <c r="UAJ29" s="0"/>
      <c r="UAK29" s="0"/>
      <c r="UAL29" s="0"/>
      <c r="UAM29" s="0"/>
      <c r="UAN29" s="0"/>
      <c r="UAO29" s="0"/>
      <c r="UAP29" s="0"/>
      <c r="UAQ29" s="0"/>
      <c r="UAR29" s="0"/>
      <c r="UAS29" s="0"/>
      <c r="UAT29" s="0"/>
      <c r="UAU29" s="0"/>
      <c r="UAV29" s="0"/>
      <c r="UAW29" s="0"/>
      <c r="UAX29" s="0"/>
      <c r="UAY29" s="0"/>
      <c r="UAZ29" s="0"/>
      <c r="UBA29" s="0"/>
      <c r="UBB29" s="0"/>
      <c r="UBC29" s="0"/>
      <c r="UBD29" s="0"/>
      <c r="UBE29" s="0"/>
      <c r="UBF29" s="0"/>
      <c r="UBG29" s="0"/>
      <c r="UBH29" s="0"/>
      <c r="UBI29" s="0"/>
      <c r="UBJ29" s="0"/>
      <c r="UBK29" s="0"/>
      <c r="UBL29" s="0"/>
      <c r="UBM29" s="0"/>
      <c r="UBN29" s="0"/>
      <c r="UBO29" s="0"/>
      <c r="UBP29" s="0"/>
      <c r="UBQ29" s="0"/>
      <c r="UBR29" s="0"/>
      <c r="UBS29" s="0"/>
      <c r="UBT29" s="0"/>
      <c r="UBU29" s="0"/>
      <c r="UBV29" s="0"/>
      <c r="UBW29" s="0"/>
      <c r="UBX29" s="0"/>
      <c r="UBY29" s="0"/>
      <c r="UBZ29" s="0"/>
      <c r="UCA29" s="0"/>
      <c r="UCB29" s="0"/>
      <c r="UCC29" s="0"/>
      <c r="UCD29" s="0"/>
      <c r="UCE29" s="0"/>
      <c r="UCF29" s="0"/>
      <c r="UCG29" s="0"/>
      <c r="UCH29" s="0"/>
      <c r="UCI29" s="0"/>
      <c r="UCJ29" s="0"/>
      <c r="UCK29" s="0"/>
      <c r="UCL29" s="0"/>
      <c r="UCM29" s="0"/>
      <c r="UCN29" s="0"/>
      <c r="UCO29" s="0"/>
      <c r="UCP29" s="0"/>
      <c r="UCQ29" s="0"/>
      <c r="UCR29" s="0"/>
      <c r="UCS29" s="0"/>
      <c r="UCT29" s="0"/>
      <c r="UCU29" s="0"/>
      <c r="UCV29" s="0"/>
      <c r="UCW29" s="0"/>
      <c r="UCX29" s="0"/>
      <c r="UCY29" s="0"/>
      <c r="UCZ29" s="0"/>
      <c r="UDA29" s="0"/>
      <c r="UDB29" s="0"/>
      <c r="UDC29" s="0"/>
      <c r="UDD29" s="0"/>
      <c r="UDE29" s="0"/>
      <c r="UDF29" s="0"/>
      <c r="UDG29" s="0"/>
      <c r="UDH29" s="0"/>
      <c r="UDI29" s="0"/>
      <c r="UDJ29" s="0"/>
      <c r="UDK29" s="0"/>
      <c r="UDL29" s="0"/>
      <c r="UDM29" s="0"/>
      <c r="UDN29" s="0"/>
      <c r="UDO29" s="0"/>
      <c r="UDP29" s="0"/>
      <c r="UDQ29" s="0"/>
      <c r="UDR29" s="0"/>
      <c r="UDS29" s="0"/>
      <c r="UDT29" s="0"/>
      <c r="UDU29" s="0"/>
      <c r="UDV29" s="0"/>
      <c r="UDW29" s="0"/>
      <c r="UDX29" s="0"/>
      <c r="UDY29" s="0"/>
      <c r="UDZ29" s="0"/>
      <c r="UEA29" s="0"/>
      <c r="UEB29" s="0"/>
      <c r="UEC29" s="0"/>
      <c r="UED29" s="0"/>
      <c r="UEE29" s="0"/>
      <c r="UEF29" s="0"/>
      <c r="UEG29" s="0"/>
      <c r="UEH29" s="0"/>
      <c r="UEI29" s="0"/>
      <c r="UEJ29" s="0"/>
      <c r="UEK29" s="0"/>
      <c r="UEL29" s="0"/>
      <c r="UEM29" s="0"/>
      <c r="UEN29" s="0"/>
      <c r="UEO29" s="0"/>
      <c r="UEP29" s="0"/>
      <c r="UEQ29" s="0"/>
      <c r="UER29" s="0"/>
      <c r="UES29" s="0"/>
      <c r="UET29" s="0"/>
      <c r="UEU29" s="0"/>
      <c r="UEV29" s="0"/>
      <c r="UEW29" s="0"/>
      <c r="UEX29" s="0"/>
      <c r="UEY29" s="0"/>
      <c r="UEZ29" s="0"/>
      <c r="UFA29" s="0"/>
      <c r="UFB29" s="0"/>
      <c r="UFC29" s="0"/>
      <c r="UFD29" s="0"/>
      <c r="UFE29" s="0"/>
      <c r="UFF29" s="0"/>
      <c r="UFG29" s="0"/>
      <c r="UFH29" s="0"/>
      <c r="UFI29" s="0"/>
      <c r="UFJ29" s="0"/>
      <c r="UFK29" s="0"/>
      <c r="UFL29" s="0"/>
      <c r="UFM29" s="0"/>
      <c r="UFN29" s="0"/>
      <c r="UFO29" s="0"/>
      <c r="UFP29" s="0"/>
      <c r="UFQ29" s="0"/>
      <c r="UFR29" s="0"/>
      <c r="UFS29" s="0"/>
      <c r="UFT29" s="0"/>
      <c r="UFU29" s="0"/>
      <c r="UFV29" s="0"/>
      <c r="UFW29" s="0"/>
      <c r="UFX29" s="0"/>
      <c r="UFY29" s="0"/>
      <c r="UFZ29" s="0"/>
      <c r="UGA29" s="0"/>
      <c r="UGB29" s="0"/>
      <c r="UGC29" s="0"/>
      <c r="UGD29" s="0"/>
      <c r="UGE29" s="0"/>
      <c r="UGF29" s="0"/>
      <c r="UGG29" s="0"/>
      <c r="UGH29" s="0"/>
      <c r="UGI29" s="0"/>
      <c r="UGJ29" s="0"/>
      <c r="UGK29" s="0"/>
      <c r="UGL29" s="0"/>
      <c r="UGM29" s="0"/>
      <c r="UGN29" s="0"/>
      <c r="UGO29" s="0"/>
      <c r="UGP29" s="0"/>
      <c r="UGQ29" s="0"/>
      <c r="UGR29" s="0"/>
      <c r="UGS29" s="0"/>
      <c r="UGT29" s="0"/>
      <c r="UGU29" s="0"/>
      <c r="UGV29" s="0"/>
      <c r="UGW29" s="0"/>
      <c r="UGX29" s="0"/>
      <c r="UGY29" s="0"/>
      <c r="UGZ29" s="0"/>
      <c r="UHA29" s="0"/>
      <c r="UHB29" s="0"/>
      <c r="UHC29" s="0"/>
      <c r="UHD29" s="0"/>
      <c r="UHE29" s="0"/>
      <c r="UHF29" s="0"/>
      <c r="UHG29" s="0"/>
      <c r="UHH29" s="0"/>
      <c r="UHI29" s="0"/>
      <c r="UHJ29" s="0"/>
      <c r="UHK29" s="0"/>
      <c r="UHL29" s="0"/>
      <c r="UHM29" s="0"/>
      <c r="UHN29" s="0"/>
      <c r="UHO29" s="0"/>
      <c r="UHP29" s="0"/>
      <c r="UHQ29" s="0"/>
      <c r="UHR29" s="0"/>
      <c r="UHS29" s="0"/>
      <c r="UHT29" s="0"/>
      <c r="UHU29" s="0"/>
      <c r="UHV29" s="0"/>
      <c r="UHW29" s="0"/>
      <c r="UHX29" s="0"/>
      <c r="UHY29" s="0"/>
      <c r="UHZ29" s="0"/>
      <c r="UIA29" s="0"/>
      <c r="UIB29" s="0"/>
      <c r="UIC29" s="0"/>
      <c r="UID29" s="0"/>
      <c r="UIE29" s="0"/>
      <c r="UIF29" s="0"/>
      <c r="UIG29" s="0"/>
      <c r="UIH29" s="0"/>
      <c r="UII29" s="0"/>
      <c r="UIJ29" s="0"/>
      <c r="UIK29" s="0"/>
      <c r="UIL29" s="0"/>
      <c r="UIM29" s="0"/>
      <c r="UIN29" s="0"/>
      <c r="UIO29" s="0"/>
      <c r="UIP29" s="0"/>
      <c r="UIQ29" s="0"/>
      <c r="UIR29" s="0"/>
      <c r="UIS29" s="0"/>
      <c r="UIT29" s="0"/>
      <c r="UIU29" s="0"/>
      <c r="UIV29" s="0"/>
      <c r="UIW29" s="0"/>
      <c r="UIX29" s="0"/>
      <c r="UIY29" s="0"/>
      <c r="UIZ29" s="0"/>
      <c r="UJA29" s="0"/>
      <c r="UJB29" s="0"/>
      <c r="UJC29" s="0"/>
      <c r="UJD29" s="0"/>
      <c r="UJE29" s="0"/>
      <c r="UJF29" s="0"/>
      <c r="UJG29" s="0"/>
      <c r="UJH29" s="0"/>
      <c r="UJI29" s="0"/>
      <c r="UJJ29" s="0"/>
      <c r="UJK29" s="0"/>
      <c r="UJL29" s="0"/>
      <c r="UJM29" s="0"/>
      <c r="UJN29" s="0"/>
      <c r="UJO29" s="0"/>
      <c r="UJP29" s="0"/>
      <c r="UJQ29" s="0"/>
      <c r="UJR29" s="0"/>
      <c r="UJS29" s="0"/>
      <c r="UJT29" s="0"/>
      <c r="UJU29" s="0"/>
      <c r="UJV29" s="0"/>
      <c r="UJW29" s="0"/>
      <c r="UJX29" s="0"/>
      <c r="UJY29" s="0"/>
      <c r="UJZ29" s="0"/>
      <c r="UKA29" s="0"/>
      <c r="UKB29" s="0"/>
      <c r="UKC29" s="0"/>
      <c r="UKD29" s="0"/>
      <c r="UKE29" s="0"/>
      <c r="UKF29" s="0"/>
      <c r="UKG29" s="0"/>
      <c r="UKH29" s="0"/>
      <c r="UKI29" s="0"/>
      <c r="UKJ29" s="0"/>
      <c r="UKK29" s="0"/>
      <c r="UKL29" s="0"/>
      <c r="UKM29" s="0"/>
      <c r="UKN29" s="0"/>
      <c r="UKO29" s="0"/>
      <c r="UKP29" s="0"/>
      <c r="UKQ29" s="0"/>
      <c r="UKR29" s="0"/>
      <c r="UKS29" s="0"/>
      <c r="UKT29" s="0"/>
      <c r="UKU29" s="0"/>
      <c r="UKV29" s="0"/>
      <c r="UKW29" s="0"/>
      <c r="UKX29" s="0"/>
      <c r="UKY29" s="0"/>
      <c r="UKZ29" s="0"/>
      <c r="ULA29" s="0"/>
      <c r="ULB29" s="0"/>
      <c r="ULC29" s="0"/>
      <c r="ULD29" s="0"/>
      <c r="ULE29" s="0"/>
      <c r="ULF29" s="0"/>
      <c r="ULG29" s="0"/>
      <c r="ULH29" s="0"/>
      <c r="ULI29" s="0"/>
      <c r="ULJ29" s="0"/>
      <c r="ULK29" s="0"/>
      <c r="ULL29" s="0"/>
      <c r="ULM29" s="0"/>
      <c r="ULN29" s="0"/>
      <c r="ULO29" s="0"/>
      <c r="ULP29" s="0"/>
      <c r="ULQ29" s="0"/>
      <c r="ULR29" s="0"/>
      <c r="ULS29" s="0"/>
      <c r="ULT29" s="0"/>
      <c r="ULU29" s="0"/>
      <c r="ULV29" s="0"/>
      <c r="ULW29" s="0"/>
      <c r="ULX29" s="0"/>
      <c r="ULY29" s="0"/>
      <c r="ULZ29" s="0"/>
      <c r="UMA29" s="0"/>
      <c r="UMB29" s="0"/>
      <c r="UMC29" s="0"/>
      <c r="UMD29" s="0"/>
      <c r="UME29" s="0"/>
      <c r="UMF29" s="0"/>
      <c r="UMG29" s="0"/>
      <c r="UMH29" s="0"/>
      <c r="UMI29" s="0"/>
      <c r="UMJ29" s="0"/>
      <c r="UMK29" s="0"/>
      <c r="UML29" s="0"/>
      <c r="UMM29" s="0"/>
      <c r="UMN29" s="0"/>
      <c r="UMO29" s="0"/>
      <c r="UMP29" s="0"/>
      <c r="UMQ29" s="0"/>
      <c r="UMR29" s="0"/>
      <c r="UMS29" s="0"/>
      <c r="UMT29" s="0"/>
      <c r="UMU29" s="0"/>
      <c r="UMV29" s="0"/>
      <c r="UMW29" s="0"/>
      <c r="UMX29" s="0"/>
      <c r="UMY29" s="0"/>
      <c r="UMZ29" s="0"/>
      <c r="UNA29" s="0"/>
      <c r="UNB29" s="0"/>
      <c r="UNC29" s="0"/>
      <c r="UND29" s="0"/>
      <c r="UNE29" s="0"/>
      <c r="UNF29" s="0"/>
      <c r="UNG29" s="0"/>
      <c r="UNH29" s="0"/>
      <c r="UNI29" s="0"/>
      <c r="UNJ29" s="0"/>
      <c r="UNK29" s="0"/>
      <c r="UNL29" s="0"/>
      <c r="UNM29" s="0"/>
      <c r="UNN29" s="0"/>
      <c r="UNO29" s="0"/>
      <c r="UNP29" s="0"/>
      <c r="UNQ29" s="0"/>
      <c r="UNR29" s="0"/>
      <c r="UNS29" s="0"/>
      <c r="UNT29" s="0"/>
      <c r="UNU29" s="0"/>
      <c r="UNV29" s="0"/>
      <c r="UNW29" s="0"/>
      <c r="UNX29" s="0"/>
      <c r="UNY29" s="0"/>
      <c r="UNZ29" s="0"/>
      <c r="UOA29" s="0"/>
      <c r="UOB29" s="0"/>
      <c r="UOC29" s="0"/>
      <c r="UOD29" s="0"/>
      <c r="UOE29" s="0"/>
      <c r="UOF29" s="0"/>
      <c r="UOG29" s="0"/>
      <c r="UOH29" s="0"/>
      <c r="UOI29" s="0"/>
      <c r="UOJ29" s="0"/>
      <c r="UOK29" s="0"/>
      <c r="UOL29" s="0"/>
      <c r="UOM29" s="0"/>
      <c r="UON29" s="0"/>
      <c r="UOO29" s="0"/>
      <c r="UOP29" s="0"/>
      <c r="UOQ29" s="0"/>
      <c r="UOR29" s="0"/>
      <c r="UOS29" s="0"/>
      <c r="UOT29" s="0"/>
      <c r="UOU29" s="0"/>
      <c r="UOV29" s="0"/>
      <c r="UOW29" s="0"/>
      <c r="UOX29" s="0"/>
      <c r="UOY29" s="0"/>
      <c r="UOZ29" s="0"/>
      <c r="UPA29" s="0"/>
      <c r="UPB29" s="0"/>
      <c r="UPC29" s="0"/>
      <c r="UPD29" s="0"/>
      <c r="UPE29" s="0"/>
      <c r="UPF29" s="0"/>
      <c r="UPG29" s="0"/>
      <c r="UPH29" s="0"/>
      <c r="UPI29" s="0"/>
      <c r="UPJ29" s="0"/>
      <c r="UPK29" s="0"/>
      <c r="UPL29" s="0"/>
      <c r="UPM29" s="0"/>
      <c r="UPN29" s="0"/>
      <c r="UPO29" s="0"/>
      <c r="UPP29" s="0"/>
      <c r="UPQ29" s="0"/>
      <c r="UPR29" s="0"/>
      <c r="UPS29" s="0"/>
      <c r="UPT29" s="0"/>
      <c r="UPU29" s="0"/>
      <c r="UPV29" s="0"/>
      <c r="UPW29" s="0"/>
      <c r="UPX29" s="0"/>
      <c r="UPY29" s="0"/>
      <c r="UPZ29" s="0"/>
      <c r="UQA29" s="0"/>
      <c r="UQB29" s="0"/>
      <c r="UQC29" s="0"/>
      <c r="UQD29" s="0"/>
      <c r="UQE29" s="0"/>
      <c r="UQF29" s="0"/>
      <c r="UQG29" s="0"/>
      <c r="UQH29" s="0"/>
      <c r="UQI29" s="0"/>
      <c r="UQJ29" s="0"/>
      <c r="UQK29" s="0"/>
      <c r="UQL29" s="0"/>
      <c r="UQM29" s="0"/>
      <c r="UQN29" s="0"/>
      <c r="UQO29" s="0"/>
      <c r="UQP29" s="0"/>
      <c r="UQQ29" s="0"/>
      <c r="UQR29" s="0"/>
      <c r="UQS29" s="0"/>
      <c r="UQT29" s="0"/>
      <c r="UQU29" s="0"/>
      <c r="UQV29" s="0"/>
      <c r="UQW29" s="0"/>
      <c r="UQX29" s="0"/>
      <c r="UQY29" s="0"/>
      <c r="UQZ29" s="0"/>
      <c r="URA29" s="0"/>
      <c r="URB29" s="0"/>
      <c r="URC29" s="0"/>
      <c r="URD29" s="0"/>
      <c r="URE29" s="0"/>
      <c r="URF29" s="0"/>
      <c r="URG29" s="0"/>
      <c r="URH29" s="0"/>
      <c r="URI29" s="0"/>
      <c r="URJ29" s="0"/>
      <c r="URK29" s="0"/>
      <c r="URL29" s="0"/>
      <c r="URM29" s="0"/>
      <c r="URN29" s="0"/>
      <c r="URO29" s="0"/>
      <c r="URP29" s="0"/>
      <c r="URQ29" s="0"/>
      <c r="URR29" s="0"/>
      <c r="URS29" s="0"/>
      <c r="URT29" s="0"/>
      <c r="URU29" s="0"/>
      <c r="URV29" s="0"/>
      <c r="URW29" s="0"/>
      <c r="URX29" s="0"/>
      <c r="URY29" s="0"/>
      <c r="URZ29" s="0"/>
      <c r="USA29" s="0"/>
      <c r="USB29" s="0"/>
      <c r="USC29" s="0"/>
      <c r="USD29" s="0"/>
      <c r="USE29" s="0"/>
      <c r="USF29" s="0"/>
      <c r="USG29" s="0"/>
      <c r="USH29" s="0"/>
      <c r="USI29" s="0"/>
      <c r="USJ29" s="0"/>
      <c r="USK29" s="0"/>
      <c r="USL29" s="0"/>
      <c r="USM29" s="0"/>
      <c r="USN29" s="0"/>
      <c r="USO29" s="0"/>
      <c r="USP29" s="0"/>
      <c r="USQ29" s="0"/>
      <c r="USR29" s="0"/>
      <c r="USS29" s="0"/>
      <c r="UST29" s="0"/>
      <c r="USU29" s="0"/>
      <c r="USV29" s="0"/>
      <c r="USW29" s="0"/>
      <c r="USX29" s="0"/>
      <c r="USY29" s="0"/>
      <c r="USZ29" s="0"/>
      <c r="UTA29" s="0"/>
      <c r="UTB29" s="0"/>
      <c r="UTC29" s="0"/>
      <c r="UTD29" s="0"/>
      <c r="UTE29" s="0"/>
      <c r="UTF29" s="0"/>
      <c r="UTG29" s="0"/>
      <c r="UTH29" s="0"/>
      <c r="UTI29" s="0"/>
      <c r="UTJ29" s="0"/>
      <c r="UTK29" s="0"/>
      <c r="UTL29" s="0"/>
      <c r="UTM29" s="0"/>
      <c r="UTN29" s="0"/>
      <c r="UTO29" s="0"/>
      <c r="UTP29" s="0"/>
      <c r="UTQ29" s="0"/>
      <c r="UTR29" s="0"/>
      <c r="UTS29" s="0"/>
      <c r="UTT29" s="0"/>
      <c r="UTU29" s="0"/>
      <c r="UTV29" s="0"/>
      <c r="UTW29" s="0"/>
      <c r="UTX29" s="0"/>
      <c r="UTY29" s="0"/>
      <c r="UTZ29" s="0"/>
      <c r="UUA29" s="0"/>
      <c r="UUB29" s="0"/>
      <c r="UUC29" s="0"/>
      <c r="UUD29" s="0"/>
      <c r="UUE29" s="0"/>
      <c r="UUF29" s="0"/>
      <c r="UUG29" s="0"/>
      <c r="UUH29" s="0"/>
      <c r="UUI29" s="0"/>
      <c r="UUJ29" s="0"/>
      <c r="UUK29" s="0"/>
      <c r="UUL29" s="0"/>
      <c r="UUM29" s="0"/>
      <c r="UUN29" s="0"/>
      <c r="UUO29" s="0"/>
      <c r="UUP29" s="0"/>
      <c r="UUQ29" s="0"/>
      <c r="UUR29" s="0"/>
      <c r="UUS29" s="0"/>
      <c r="UUT29" s="0"/>
      <c r="UUU29" s="0"/>
      <c r="UUV29" s="0"/>
      <c r="UUW29" s="0"/>
      <c r="UUX29" s="0"/>
      <c r="UUY29" s="0"/>
      <c r="UUZ29" s="0"/>
      <c r="UVA29" s="0"/>
      <c r="UVB29" s="0"/>
      <c r="UVC29" s="0"/>
      <c r="UVD29" s="0"/>
      <c r="UVE29" s="0"/>
      <c r="UVF29" s="0"/>
      <c r="UVG29" s="0"/>
      <c r="UVH29" s="0"/>
      <c r="UVI29" s="0"/>
      <c r="UVJ29" s="0"/>
      <c r="UVK29" s="0"/>
      <c r="UVL29" s="0"/>
      <c r="UVM29" s="0"/>
      <c r="UVN29" s="0"/>
      <c r="UVO29" s="0"/>
      <c r="UVP29" s="0"/>
      <c r="UVQ29" s="0"/>
      <c r="UVR29" s="0"/>
      <c r="UVS29" s="0"/>
      <c r="UVT29" s="0"/>
      <c r="UVU29" s="0"/>
      <c r="UVV29" s="0"/>
      <c r="UVW29" s="0"/>
      <c r="UVX29" s="0"/>
      <c r="UVY29" s="0"/>
      <c r="UVZ29" s="0"/>
      <c r="UWA29" s="0"/>
      <c r="UWB29" s="0"/>
      <c r="UWC29" s="0"/>
      <c r="UWD29" s="0"/>
      <c r="UWE29" s="0"/>
      <c r="UWF29" s="0"/>
      <c r="UWG29" s="0"/>
      <c r="UWH29" s="0"/>
      <c r="UWI29" s="0"/>
      <c r="UWJ29" s="0"/>
      <c r="UWK29" s="0"/>
      <c r="UWL29" s="0"/>
      <c r="UWM29" s="0"/>
      <c r="UWN29" s="0"/>
      <c r="UWO29" s="0"/>
      <c r="UWP29" s="0"/>
      <c r="UWQ29" s="0"/>
      <c r="UWR29" s="0"/>
      <c r="UWS29" s="0"/>
      <c r="UWT29" s="0"/>
      <c r="UWU29" s="0"/>
      <c r="UWV29" s="0"/>
      <c r="UWW29" s="0"/>
      <c r="UWX29" s="0"/>
      <c r="UWY29" s="0"/>
      <c r="UWZ29" s="0"/>
      <c r="UXA29" s="0"/>
      <c r="UXB29" s="0"/>
      <c r="UXC29" s="0"/>
      <c r="UXD29" s="0"/>
      <c r="UXE29" s="0"/>
      <c r="UXF29" s="0"/>
      <c r="UXG29" s="0"/>
      <c r="UXH29" s="0"/>
      <c r="UXI29" s="0"/>
      <c r="UXJ29" s="0"/>
      <c r="UXK29" s="0"/>
      <c r="UXL29" s="0"/>
      <c r="UXM29" s="0"/>
      <c r="UXN29" s="0"/>
      <c r="UXO29" s="0"/>
      <c r="UXP29" s="0"/>
      <c r="UXQ29" s="0"/>
      <c r="UXR29" s="0"/>
      <c r="UXS29" s="0"/>
      <c r="UXT29" s="0"/>
      <c r="UXU29" s="0"/>
      <c r="UXV29" s="0"/>
      <c r="UXW29" s="0"/>
      <c r="UXX29" s="0"/>
      <c r="UXY29" s="0"/>
      <c r="UXZ29" s="0"/>
      <c r="UYA29" s="0"/>
      <c r="UYB29" s="0"/>
      <c r="UYC29" s="0"/>
      <c r="UYD29" s="0"/>
      <c r="UYE29" s="0"/>
      <c r="UYF29" s="0"/>
      <c r="UYG29" s="0"/>
      <c r="UYH29" s="0"/>
      <c r="UYI29" s="0"/>
      <c r="UYJ29" s="0"/>
      <c r="UYK29" s="0"/>
      <c r="UYL29" s="0"/>
      <c r="UYM29" s="0"/>
      <c r="UYN29" s="0"/>
      <c r="UYO29" s="0"/>
      <c r="UYP29" s="0"/>
      <c r="UYQ29" s="0"/>
      <c r="UYR29" s="0"/>
      <c r="UYS29" s="0"/>
      <c r="UYT29" s="0"/>
      <c r="UYU29" s="0"/>
      <c r="UYV29" s="0"/>
      <c r="UYW29" s="0"/>
      <c r="UYX29" s="0"/>
      <c r="UYY29" s="0"/>
      <c r="UYZ29" s="0"/>
      <c r="UZA29" s="0"/>
      <c r="UZB29" s="0"/>
      <c r="UZC29" s="0"/>
      <c r="UZD29" s="0"/>
      <c r="UZE29" s="0"/>
      <c r="UZF29" s="0"/>
      <c r="UZG29" s="0"/>
      <c r="UZH29" s="0"/>
      <c r="UZI29" s="0"/>
      <c r="UZJ29" s="0"/>
      <c r="UZK29" s="0"/>
      <c r="UZL29" s="0"/>
      <c r="UZM29" s="0"/>
      <c r="UZN29" s="0"/>
      <c r="UZO29" s="0"/>
      <c r="UZP29" s="0"/>
      <c r="UZQ29" s="0"/>
      <c r="UZR29" s="0"/>
      <c r="UZS29" s="0"/>
      <c r="UZT29" s="0"/>
      <c r="UZU29" s="0"/>
      <c r="UZV29" s="0"/>
      <c r="UZW29" s="0"/>
      <c r="UZX29" s="0"/>
      <c r="UZY29" s="0"/>
      <c r="UZZ29" s="0"/>
      <c r="VAA29" s="0"/>
      <c r="VAB29" s="0"/>
      <c r="VAC29" s="0"/>
      <c r="VAD29" s="0"/>
      <c r="VAE29" s="0"/>
      <c r="VAF29" s="0"/>
      <c r="VAG29" s="0"/>
      <c r="VAH29" s="0"/>
      <c r="VAI29" s="0"/>
      <c r="VAJ29" s="0"/>
      <c r="VAK29" s="0"/>
      <c r="VAL29" s="0"/>
      <c r="VAM29" s="0"/>
      <c r="VAN29" s="0"/>
      <c r="VAO29" s="0"/>
      <c r="VAP29" s="0"/>
      <c r="VAQ29" s="0"/>
      <c r="VAR29" s="0"/>
      <c r="VAS29" s="0"/>
      <c r="VAT29" s="0"/>
      <c r="VAU29" s="0"/>
      <c r="VAV29" s="0"/>
      <c r="VAW29" s="0"/>
      <c r="VAX29" s="0"/>
      <c r="VAY29" s="0"/>
      <c r="VAZ29" s="0"/>
      <c r="VBA29" s="0"/>
      <c r="VBB29" s="0"/>
      <c r="VBC29" s="0"/>
      <c r="VBD29" s="0"/>
      <c r="VBE29" s="0"/>
      <c r="VBF29" s="0"/>
      <c r="VBG29" s="0"/>
      <c r="VBH29" s="0"/>
      <c r="VBI29" s="0"/>
      <c r="VBJ29" s="0"/>
      <c r="VBK29" s="0"/>
      <c r="VBL29" s="0"/>
      <c r="VBM29" s="0"/>
      <c r="VBN29" s="0"/>
      <c r="VBO29" s="0"/>
      <c r="VBP29" s="0"/>
      <c r="VBQ29" s="0"/>
      <c r="VBR29" s="0"/>
      <c r="VBS29" s="0"/>
      <c r="VBT29" s="0"/>
      <c r="VBU29" s="0"/>
      <c r="VBV29" s="0"/>
      <c r="VBW29" s="0"/>
      <c r="VBX29" s="0"/>
      <c r="VBY29" s="0"/>
      <c r="VBZ29" s="0"/>
      <c r="VCA29" s="0"/>
      <c r="VCB29" s="0"/>
      <c r="VCC29" s="0"/>
      <c r="VCD29" s="0"/>
      <c r="VCE29" s="0"/>
      <c r="VCF29" s="0"/>
      <c r="VCG29" s="0"/>
      <c r="VCH29" s="0"/>
      <c r="VCI29" s="0"/>
      <c r="VCJ29" s="0"/>
      <c r="VCK29" s="0"/>
      <c r="VCL29" s="0"/>
      <c r="VCM29" s="0"/>
      <c r="VCN29" s="0"/>
      <c r="VCO29" s="0"/>
      <c r="VCP29" s="0"/>
      <c r="VCQ29" s="0"/>
      <c r="VCR29" s="0"/>
      <c r="VCS29" s="0"/>
      <c r="VCT29" s="0"/>
      <c r="VCU29" s="0"/>
      <c r="VCV29" s="0"/>
      <c r="VCW29" s="0"/>
      <c r="VCX29" s="0"/>
      <c r="VCY29" s="0"/>
      <c r="VCZ29" s="0"/>
      <c r="VDA29" s="0"/>
      <c r="VDB29" s="0"/>
      <c r="VDC29" s="0"/>
      <c r="VDD29" s="0"/>
      <c r="VDE29" s="0"/>
      <c r="VDF29" s="0"/>
      <c r="VDG29" s="0"/>
      <c r="VDH29" s="0"/>
      <c r="VDI29" s="0"/>
      <c r="VDJ29" s="0"/>
      <c r="VDK29" s="0"/>
      <c r="VDL29" s="0"/>
      <c r="VDM29" s="0"/>
      <c r="VDN29" s="0"/>
      <c r="VDO29" s="0"/>
      <c r="VDP29" s="0"/>
      <c r="VDQ29" s="0"/>
      <c r="VDR29" s="0"/>
      <c r="VDS29" s="0"/>
      <c r="VDT29" s="0"/>
      <c r="VDU29" s="0"/>
      <c r="VDV29" s="0"/>
      <c r="VDW29" s="0"/>
      <c r="VDX29" s="0"/>
      <c r="VDY29" s="0"/>
      <c r="VDZ29" s="0"/>
      <c r="VEA29" s="0"/>
      <c r="VEB29" s="0"/>
      <c r="VEC29" s="0"/>
      <c r="VED29" s="0"/>
      <c r="VEE29" s="0"/>
      <c r="VEF29" s="0"/>
      <c r="VEG29" s="0"/>
      <c r="VEH29" s="0"/>
      <c r="VEI29" s="0"/>
      <c r="VEJ29" s="0"/>
      <c r="VEK29" s="0"/>
      <c r="VEL29" s="0"/>
      <c r="VEM29" s="0"/>
      <c r="VEN29" s="0"/>
      <c r="VEO29" s="0"/>
      <c r="VEP29" s="0"/>
      <c r="VEQ29" s="0"/>
      <c r="VER29" s="0"/>
      <c r="VES29" s="0"/>
      <c r="VET29" s="0"/>
      <c r="VEU29" s="0"/>
      <c r="VEV29" s="0"/>
      <c r="VEW29" s="0"/>
      <c r="VEX29" s="0"/>
      <c r="VEY29" s="0"/>
      <c r="VEZ29" s="0"/>
      <c r="VFA29" s="0"/>
      <c r="VFB29" s="0"/>
      <c r="VFC29" s="0"/>
      <c r="VFD29" s="0"/>
      <c r="VFE29" s="0"/>
      <c r="VFF29" s="0"/>
      <c r="VFG29" s="0"/>
      <c r="VFH29" s="0"/>
      <c r="VFI29" s="0"/>
      <c r="VFJ29" s="0"/>
      <c r="VFK29" s="0"/>
      <c r="VFL29" s="0"/>
      <c r="VFM29" s="0"/>
      <c r="VFN29" s="0"/>
      <c r="VFO29" s="0"/>
      <c r="VFP29" s="0"/>
      <c r="VFQ29" s="0"/>
      <c r="VFR29" s="0"/>
      <c r="VFS29" s="0"/>
      <c r="VFT29" s="0"/>
      <c r="VFU29" s="0"/>
      <c r="VFV29" s="0"/>
      <c r="VFW29" s="0"/>
      <c r="VFX29" s="0"/>
      <c r="VFY29" s="0"/>
      <c r="VFZ29" s="0"/>
      <c r="VGA29" s="0"/>
      <c r="VGB29" s="0"/>
      <c r="VGC29" s="0"/>
      <c r="VGD29" s="0"/>
      <c r="VGE29" s="0"/>
      <c r="VGF29" s="0"/>
      <c r="VGG29" s="0"/>
      <c r="VGH29" s="0"/>
      <c r="VGI29" s="0"/>
      <c r="VGJ29" s="0"/>
      <c r="VGK29" s="0"/>
      <c r="VGL29" s="0"/>
      <c r="VGM29" s="0"/>
      <c r="VGN29" s="0"/>
      <c r="VGO29" s="0"/>
      <c r="VGP29" s="0"/>
      <c r="VGQ29" s="0"/>
      <c r="VGR29" s="0"/>
      <c r="VGS29" s="0"/>
      <c r="VGT29" s="0"/>
      <c r="VGU29" s="0"/>
      <c r="VGV29" s="0"/>
      <c r="VGW29" s="0"/>
      <c r="VGX29" s="0"/>
      <c r="VGY29" s="0"/>
      <c r="VGZ29" s="0"/>
      <c r="VHA29" s="0"/>
      <c r="VHB29" s="0"/>
      <c r="VHC29" s="0"/>
      <c r="VHD29" s="0"/>
      <c r="VHE29" s="0"/>
      <c r="VHF29" s="0"/>
      <c r="VHG29" s="0"/>
      <c r="VHH29" s="0"/>
      <c r="VHI29" s="0"/>
      <c r="VHJ29" s="0"/>
      <c r="VHK29" s="0"/>
      <c r="VHL29" s="0"/>
      <c r="VHM29" s="0"/>
      <c r="VHN29" s="0"/>
      <c r="VHO29" s="0"/>
      <c r="VHP29" s="0"/>
      <c r="VHQ29" s="0"/>
      <c r="VHR29" s="0"/>
      <c r="VHS29" s="0"/>
      <c r="VHT29" s="0"/>
      <c r="VHU29" s="0"/>
      <c r="VHV29" s="0"/>
      <c r="VHW29" s="0"/>
      <c r="VHX29" s="0"/>
      <c r="VHY29" s="0"/>
      <c r="VHZ29" s="0"/>
      <c r="VIA29" s="0"/>
      <c r="VIB29" s="0"/>
      <c r="VIC29" s="0"/>
      <c r="VID29" s="0"/>
      <c r="VIE29" s="0"/>
      <c r="VIF29" s="0"/>
      <c r="VIG29" s="0"/>
      <c r="VIH29" s="0"/>
      <c r="VII29" s="0"/>
      <c r="VIJ29" s="0"/>
      <c r="VIK29" s="0"/>
      <c r="VIL29" s="0"/>
      <c r="VIM29" s="0"/>
      <c r="VIN29" s="0"/>
      <c r="VIO29" s="0"/>
      <c r="VIP29" s="0"/>
      <c r="VIQ29" s="0"/>
      <c r="VIR29" s="0"/>
      <c r="VIS29" s="0"/>
      <c r="VIT29" s="0"/>
      <c r="VIU29" s="0"/>
      <c r="VIV29" s="0"/>
      <c r="VIW29" s="0"/>
      <c r="VIX29" s="0"/>
      <c r="VIY29" s="0"/>
      <c r="VIZ29" s="0"/>
      <c r="VJA29" s="0"/>
      <c r="VJB29" s="0"/>
      <c r="VJC29" s="0"/>
      <c r="VJD29" s="0"/>
      <c r="VJE29" s="0"/>
      <c r="VJF29" s="0"/>
      <c r="VJG29" s="0"/>
      <c r="VJH29" s="0"/>
      <c r="VJI29" s="0"/>
      <c r="VJJ29" s="0"/>
      <c r="VJK29" s="0"/>
      <c r="VJL29" s="0"/>
      <c r="VJM29" s="0"/>
      <c r="VJN29" s="0"/>
      <c r="VJO29" s="0"/>
      <c r="VJP29" s="0"/>
      <c r="VJQ29" s="0"/>
      <c r="VJR29" s="0"/>
      <c r="VJS29" s="0"/>
      <c r="VJT29" s="0"/>
      <c r="VJU29" s="0"/>
      <c r="VJV29" s="0"/>
      <c r="VJW29" s="0"/>
      <c r="VJX29" s="0"/>
      <c r="VJY29" s="0"/>
      <c r="VJZ29" s="0"/>
      <c r="VKA29" s="0"/>
      <c r="VKB29" s="0"/>
      <c r="VKC29" s="0"/>
      <c r="VKD29" s="0"/>
      <c r="VKE29" s="0"/>
      <c r="VKF29" s="0"/>
      <c r="VKG29" s="0"/>
      <c r="VKH29" s="0"/>
      <c r="VKI29" s="0"/>
      <c r="VKJ29" s="0"/>
      <c r="VKK29" s="0"/>
      <c r="VKL29" s="0"/>
      <c r="VKM29" s="0"/>
      <c r="VKN29" s="0"/>
      <c r="VKO29" s="0"/>
      <c r="VKP29" s="0"/>
      <c r="VKQ29" s="0"/>
      <c r="VKR29" s="0"/>
      <c r="VKS29" s="0"/>
      <c r="VKT29" s="0"/>
      <c r="VKU29" s="0"/>
      <c r="VKV29" s="0"/>
      <c r="VKW29" s="0"/>
      <c r="VKX29" s="0"/>
      <c r="VKY29" s="0"/>
      <c r="VKZ29" s="0"/>
      <c r="VLA29" s="0"/>
      <c r="VLB29" s="0"/>
      <c r="VLC29" s="0"/>
      <c r="VLD29" s="0"/>
      <c r="VLE29" s="0"/>
      <c r="VLF29" s="0"/>
      <c r="VLG29" s="0"/>
      <c r="VLH29" s="0"/>
      <c r="VLI29" s="0"/>
      <c r="VLJ29" s="0"/>
      <c r="VLK29" s="0"/>
      <c r="VLL29" s="0"/>
      <c r="VLM29" s="0"/>
      <c r="VLN29" s="0"/>
      <c r="VLO29" s="0"/>
      <c r="VLP29" s="0"/>
      <c r="VLQ29" s="0"/>
      <c r="VLR29" s="0"/>
      <c r="VLS29" s="0"/>
      <c r="VLT29" s="0"/>
      <c r="VLU29" s="0"/>
      <c r="VLV29" s="0"/>
      <c r="VLW29" s="0"/>
      <c r="VLX29" s="0"/>
      <c r="VLY29" s="0"/>
      <c r="VLZ29" s="0"/>
      <c r="VMA29" s="0"/>
      <c r="VMB29" s="0"/>
      <c r="VMC29" s="0"/>
      <c r="VMD29" s="0"/>
      <c r="VME29" s="0"/>
      <c r="VMF29" s="0"/>
      <c r="VMG29" s="0"/>
      <c r="VMH29" s="0"/>
      <c r="VMI29" s="0"/>
      <c r="VMJ29" s="0"/>
      <c r="VMK29" s="0"/>
      <c r="VML29" s="0"/>
      <c r="VMM29" s="0"/>
      <c r="VMN29" s="0"/>
      <c r="VMO29" s="0"/>
      <c r="VMP29" s="0"/>
      <c r="VMQ29" s="0"/>
      <c r="VMR29" s="0"/>
      <c r="VMS29" s="0"/>
      <c r="VMT29" s="0"/>
      <c r="VMU29" s="0"/>
      <c r="VMV29" s="0"/>
      <c r="VMW29" s="0"/>
      <c r="VMX29" s="0"/>
      <c r="VMY29" s="0"/>
      <c r="VMZ29" s="0"/>
      <c r="VNA29" s="0"/>
      <c r="VNB29" s="0"/>
      <c r="VNC29" s="0"/>
      <c r="VND29" s="0"/>
      <c r="VNE29" s="0"/>
      <c r="VNF29" s="0"/>
      <c r="VNG29" s="0"/>
      <c r="VNH29" s="0"/>
      <c r="VNI29" s="0"/>
      <c r="VNJ29" s="0"/>
      <c r="VNK29" s="0"/>
      <c r="VNL29" s="0"/>
      <c r="VNM29" s="0"/>
      <c r="VNN29" s="0"/>
      <c r="VNO29" s="0"/>
      <c r="VNP29" s="0"/>
      <c r="VNQ29" s="0"/>
      <c r="VNR29" s="0"/>
      <c r="VNS29" s="0"/>
      <c r="VNT29" s="0"/>
      <c r="VNU29" s="0"/>
      <c r="VNV29" s="0"/>
      <c r="VNW29" s="0"/>
      <c r="VNX29" s="0"/>
      <c r="VNY29" s="0"/>
      <c r="VNZ29" s="0"/>
      <c r="VOA29" s="0"/>
      <c r="VOB29" s="0"/>
      <c r="VOC29" s="0"/>
      <c r="VOD29" s="0"/>
      <c r="VOE29" s="0"/>
      <c r="VOF29" s="0"/>
      <c r="VOG29" s="0"/>
      <c r="VOH29" s="0"/>
      <c r="VOI29" s="0"/>
      <c r="VOJ29" s="0"/>
      <c r="VOK29" s="0"/>
      <c r="VOL29" s="0"/>
      <c r="VOM29" s="0"/>
      <c r="VON29" s="0"/>
      <c r="VOO29" s="0"/>
      <c r="VOP29" s="0"/>
      <c r="VOQ29" s="0"/>
      <c r="VOR29" s="0"/>
      <c r="VOS29" s="0"/>
      <c r="VOT29" s="0"/>
      <c r="VOU29" s="0"/>
      <c r="VOV29" s="0"/>
      <c r="VOW29" s="0"/>
      <c r="VOX29" s="0"/>
      <c r="VOY29" s="0"/>
      <c r="VOZ29" s="0"/>
      <c r="VPA29" s="0"/>
      <c r="VPB29" s="0"/>
      <c r="VPC29" s="0"/>
      <c r="VPD29" s="0"/>
      <c r="VPE29" s="0"/>
      <c r="VPF29" s="0"/>
      <c r="VPG29" s="0"/>
      <c r="VPH29" s="0"/>
      <c r="VPI29" s="0"/>
      <c r="VPJ29" s="0"/>
      <c r="VPK29" s="0"/>
      <c r="VPL29" s="0"/>
      <c r="VPM29" s="0"/>
      <c r="VPN29" s="0"/>
      <c r="VPO29" s="0"/>
      <c r="VPP29" s="0"/>
      <c r="VPQ29" s="0"/>
      <c r="VPR29" s="0"/>
      <c r="VPS29" s="0"/>
      <c r="VPT29" s="0"/>
      <c r="VPU29" s="0"/>
      <c r="VPV29" s="0"/>
      <c r="VPW29" s="0"/>
      <c r="VPX29" s="0"/>
      <c r="VPY29" s="0"/>
      <c r="VPZ29" s="0"/>
      <c r="VQA29" s="0"/>
      <c r="VQB29" s="0"/>
      <c r="VQC29" s="0"/>
      <c r="VQD29" s="0"/>
      <c r="VQE29" s="0"/>
      <c r="VQF29" s="0"/>
      <c r="VQG29" s="0"/>
      <c r="VQH29" s="0"/>
      <c r="VQI29" s="0"/>
      <c r="VQJ29" s="0"/>
      <c r="VQK29" s="0"/>
      <c r="VQL29" s="0"/>
      <c r="VQM29" s="0"/>
      <c r="VQN29" s="0"/>
      <c r="VQO29" s="0"/>
      <c r="VQP29" s="0"/>
      <c r="VQQ29" s="0"/>
      <c r="VQR29" s="0"/>
      <c r="VQS29" s="0"/>
      <c r="VQT29" s="0"/>
      <c r="VQU29" s="0"/>
      <c r="VQV29" s="0"/>
      <c r="VQW29" s="0"/>
      <c r="VQX29" s="0"/>
      <c r="VQY29" s="0"/>
      <c r="VQZ29" s="0"/>
      <c r="VRA29" s="0"/>
      <c r="VRB29" s="0"/>
      <c r="VRC29" s="0"/>
      <c r="VRD29" s="0"/>
      <c r="VRE29" s="0"/>
      <c r="VRF29" s="0"/>
      <c r="VRG29" s="0"/>
      <c r="VRH29" s="0"/>
      <c r="VRI29" s="0"/>
      <c r="VRJ29" s="0"/>
      <c r="VRK29" s="0"/>
      <c r="VRL29" s="0"/>
      <c r="VRM29" s="0"/>
      <c r="VRN29" s="0"/>
      <c r="VRO29" s="0"/>
      <c r="VRP29" s="0"/>
      <c r="VRQ29" s="0"/>
      <c r="VRR29" s="0"/>
      <c r="VRS29" s="0"/>
      <c r="VRT29" s="0"/>
      <c r="VRU29" s="0"/>
      <c r="VRV29" s="0"/>
      <c r="VRW29" s="0"/>
      <c r="VRX29" s="0"/>
      <c r="VRY29" s="0"/>
      <c r="VRZ29" s="0"/>
      <c r="VSA29" s="0"/>
      <c r="VSB29" s="0"/>
      <c r="VSC29" s="0"/>
      <c r="VSD29" s="0"/>
      <c r="VSE29" s="0"/>
      <c r="VSF29" s="0"/>
      <c r="VSG29" s="0"/>
      <c r="VSH29" s="0"/>
      <c r="VSI29" s="0"/>
      <c r="VSJ29" s="0"/>
      <c r="VSK29" s="0"/>
      <c r="VSL29" s="0"/>
      <c r="VSM29" s="0"/>
      <c r="VSN29" s="0"/>
      <c r="VSO29" s="0"/>
      <c r="VSP29" s="0"/>
      <c r="VSQ29" s="0"/>
      <c r="VSR29" s="0"/>
      <c r="VSS29" s="0"/>
      <c r="VST29" s="0"/>
      <c r="VSU29" s="0"/>
      <c r="VSV29" s="0"/>
      <c r="VSW29" s="0"/>
      <c r="VSX29" s="0"/>
      <c r="VSY29" s="0"/>
      <c r="VSZ29" s="0"/>
      <c r="VTA29" s="0"/>
      <c r="VTB29" s="0"/>
      <c r="VTC29" s="0"/>
      <c r="VTD29" s="0"/>
      <c r="VTE29" s="0"/>
      <c r="VTF29" s="0"/>
      <c r="VTG29" s="0"/>
      <c r="VTH29" s="0"/>
      <c r="VTI29" s="0"/>
      <c r="VTJ29" s="0"/>
      <c r="VTK29" s="0"/>
      <c r="VTL29" s="0"/>
      <c r="VTM29" s="0"/>
      <c r="VTN29" s="0"/>
      <c r="VTO29" s="0"/>
      <c r="VTP29" s="0"/>
      <c r="VTQ29" s="0"/>
      <c r="VTR29" s="0"/>
      <c r="VTS29" s="0"/>
      <c r="VTT29" s="0"/>
      <c r="VTU29" s="0"/>
      <c r="VTV29" s="0"/>
      <c r="VTW29" s="0"/>
      <c r="VTX29" s="0"/>
      <c r="VTY29" s="0"/>
      <c r="VTZ29" s="0"/>
      <c r="VUA29" s="0"/>
      <c r="VUB29" s="0"/>
      <c r="VUC29" s="0"/>
      <c r="VUD29" s="0"/>
      <c r="VUE29" s="0"/>
      <c r="VUF29" s="0"/>
      <c r="VUG29" s="0"/>
      <c r="VUH29" s="0"/>
      <c r="VUI29" s="0"/>
      <c r="VUJ29" s="0"/>
      <c r="VUK29" s="0"/>
      <c r="VUL29" s="0"/>
      <c r="VUM29" s="0"/>
      <c r="VUN29" s="0"/>
      <c r="VUO29" s="0"/>
      <c r="VUP29" s="0"/>
      <c r="VUQ29" s="0"/>
      <c r="VUR29" s="0"/>
      <c r="VUS29" s="0"/>
      <c r="VUT29" s="0"/>
      <c r="VUU29" s="0"/>
      <c r="VUV29" s="0"/>
      <c r="VUW29" s="0"/>
      <c r="VUX29" s="0"/>
      <c r="VUY29" s="0"/>
      <c r="VUZ29" s="0"/>
      <c r="VVA29" s="0"/>
      <c r="VVB29" s="0"/>
      <c r="VVC29" s="0"/>
      <c r="VVD29" s="0"/>
      <c r="VVE29" s="0"/>
      <c r="VVF29" s="0"/>
      <c r="VVG29" s="0"/>
      <c r="VVH29" s="0"/>
      <c r="VVI29" s="0"/>
      <c r="VVJ29" s="0"/>
      <c r="VVK29" s="0"/>
      <c r="VVL29" s="0"/>
      <c r="VVM29" s="0"/>
      <c r="VVN29" s="0"/>
      <c r="VVO29" s="0"/>
      <c r="VVP29" s="0"/>
      <c r="VVQ29" s="0"/>
      <c r="VVR29" s="0"/>
      <c r="VVS29" s="0"/>
      <c r="VVT29" s="0"/>
      <c r="VVU29" s="0"/>
      <c r="VVV29" s="0"/>
      <c r="VVW29" s="0"/>
      <c r="VVX29" s="0"/>
      <c r="VVY29" s="0"/>
      <c r="VVZ29" s="0"/>
      <c r="VWA29" s="0"/>
      <c r="VWB29" s="0"/>
      <c r="VWC29" s="0"/>
      <c r="VWD29" s="0"/>
      <c r="VWE29" s="0"/>
      <c r="VWF29" s="0"/>
      <c r="VWG29" s="0"/>
      <c r="VWH29" s="0"/>
      <c r="VWI29" s="0"/>
      <c r="VWJ29" s="0"/>
      <c r="VWK29" s="0"/>
      <c r="VWL29" s="0"/>
      <c r="VWM29" s="0"/>
      <c r="VWN29" s="0"/>
      <c r="VWO29" s="0"/>
      <c r="VWP29" s="0"/>
      <c r="VWQ29" s="0"/>
      <c r="VWR29" s="0"/>
      <c r="VWS29" s="0"/>
      <c r="VWT29" s="0"/>
      <c r="VWU29" s="0"/>
      <c r="VWV29" s="0"/>
      <c r="VWW29" s="0"/>
      <c r="VWX29" s="0"/>
      <c r="VWY29" s="0"/>
      <c r="VWZ29" s="0"/>
      <c r="VXA29" s="0"/>
      <c r="VXB29" s="0"/>
      <c r="VXC29" s="0"/>
      <c r="VXD29" s="0"/>
      <c r="VXE29" s="0"/>
      <c r="VXF29" s="0"/>
      <c r="VXG29" s="0"/>
      <c r="VXH29" s="0"/>
      <c r="VXI29" s="0"/>
      <c r="VXJ29" s="0"/>
      <c r="VXK29" s="0"/>
      <c r="VXL29" s="0"/>
      <c r="VXM29" s="0"/>
      <c r="VXN29" s="0"/>
      <c r="VXO29" s="0"/>
      <c r="VXP29" s="0"/>
      <c r="VXQ29" s="0"/>
      <c r="VXR29" s="0"/>
      <c r="VXS29" s="0"/>
      <c r="VXT29" s="0"/>
      <c r="VXU29" s="0"/>
      <c r="VXV29" s="0"/>
      <c r="VXW29" s="0"/>
      <c r="VXX29" s="0"/>
      <c r="VXY29" s="0"/>
      <c r="VXZ29" s="0"/>
      <c r="VYA29" s="0"/>
      <c r="VYB29" s="0"/>
      <c r="VYC29" s="0"/>
      <c r="VYD29" s="0"/>
      <c r="VYE29" s="0"/>
      <c r="VYF29" s="0"/>
      <c r="VYG29" s="0"/>
      <c r="VYH29" s="0"/>
      <c r="VYI29" s="0"/>
      <c r="VYJ29" s="0"/>
      <c r="VYK29" s="0"/>
      <c r="VYL29" s="0"/>
      <c r="VYM29" s="0"/>
      <c r="VYN29" s="0"/>
      <c r="VYO29" s="0"/>
      <c r="VYP29" s="0"/>
      <c r="VYQ29" s="0"/>
      <c r="VYR29" s="0"/>
      <c r="VYS29" s="0"/>
      <c r="VYT29" s="0"/>
      <c r="VYU29" s="0"/>
      <c r="VYV29" s="0"/>
      <c r="VYW29" s="0"/>
      <c r="VYX29" s="0"/>
      <c r="VYY29" s="0"/>
      <c r="VYZ29" s="0"/>
      <c r="VZA29" s="0"/>
      <c r="VZB29" s="0"/>
      <c r="VZC29" s="0"/>
      <c r="VZD29" s="0"/>
      <c r="VZE29" s="0"/>
      <c r="VZF29" s="0"/>
      <c r="VZG29" s="0"/>
      <c r="VZH29" s="0"/>
      <c r="VZI29" s="0"/>
      <c r="VZJ29" s="0"/>
      <c r="VZK29" s="0"/>
      <c r="VZL29" s="0"/>
      <c r="VZM29" s="0"/>
      <c r="VZN29" s="0"/>
      <c r="VZO29" s="0"/>
      <c r="VZP29" s="0"/>
      <c r="VZQ29" s="0"/>
      <c r="VZR29" s="0"/>
      <c r="VZS29" s="0"/>
      <c r="VZT29" s="0"/>
      <c r="VZU29" s="0"/>
      <c r="VZV29" s="0"/>
      <c r="VZW29" s="0"/>
      <c r="VZX29" s="0"/>
      <c r="VZY29" s="0"/>
      <c r="VZZ29" s="0"/>
      <c r="WAA29" s="0"/>
      <c r="WAB29" s="0"/>
      <c r="WAC29" s="0"/>
      <c r="WAD29" s="0"/>
      <c r="WAE29" s="0"/>
      <c r="WAF29" s="0"/>
      <c r="WAG29" s="0"/>
      <c r="WAH29" s="0"/>
      <c r="WAI29" s="0"/>
      <c r="WAJ29" s="0"/>
      <c r="WAK29" s="0"/>
      <c r="WAL29" s="0"/>
      <c r="WAM29" s="0"/>
      <c r="WAN29" s="0"/>
      <c r="WAO29" s="0"/>
      <c r="WAP29" s="0"/>
      <c r="WAQ29" s="0"/>
      <c r="WAR29" s="0"/>
      <c r="WAS29" s="0"/>
      <c r="WAT29" s="0"/>
      <c r="WAU29" s="0"/>
      <c r="WAV29" s="0"/>
      <c r="WAW29" s="0"/>
      <c r="WAX29" s="0"/>
      <c r="WAY29" s="0"/>
      <c r="WAZ29" s="0"/>
      <c r="WBA29" s="0"/>
      <c r="WBB29" s="0"/>
      <c r="WBC29" s="0"/>
      <c r="WBD29" s="0"/>
      <c r="WBE29" s="0"/>
      <c r="WBF29" s="0"/>
      <c r="WBG29" s="0"/>
      <c r="WBH29" s="0"/>
      <c r="WBI29" s="0"/>
      <c r="WBJ29" s="0"/>
      <c r="WBK29" s="0"/>
      <c r="WBL29" s="0"/>
      <c r="WBM29" s="0"/>
      <c r="WBN29" s="0"/>
      <c r="WBO29" s="0"/>
      <c r="WBP29" s="0"/>
      <c r="WBQ29" s="0"/>
      <c r="WBR29" s="0"/>
      <c r="WBS29" s="0"/>
      <c r="WBT29" s="0"/>
      <c r="WBU29" s="0"/>
      <c r="WBV29" s="0"/>
      <c r="WBW29" s="0"/>
      <c r="WBX29" s="0"/>
      <c r="WBY29" s="0"/>
      <c r="WBZ29" s="0"/>
      <c r="WCA29" s="0"/>
      <c r="WCB29" s="0"/>
      <c r="WCC29" s="0"/>
      <c r="WCD29" s="0"/>
      <c r="WCE29" s="0"/>
      <c r="WCF29" s="0"/>
      <c r="WCG29" s="0"/>
      <c r="WCH29" s="0"/>
      <c r="WCI29" s="0"/>
      <c r="WCJ29" s="0"/>
      <c r="WCK29" s="0"/>
      <c r="WCL29" s="0"/>
      <c r="WCM29" s="0"/>
      <c r="WCN29" s="0"/>
      <c r="WCO29" s="0"/>
      <c r="WCP29" s="0"/>
      <c r="WCQ29" s="0"/>
      <c r="WCR29" s="0"/>
      <c r="WCS29" s="0"/>
      <c r="WCT29" s="0"/>
      <c r="WCU29" s="0"/>
      <c r="WCV29" s="0"/>
      <c r="WCW29" s="0"/>
      <c r="WCX29" s="0"/>
      <c r="WCY29" s="0"/>
      <c r="WCZ29" s="0"/>
      <c r="WDA29" s="0"/>
      <c r="WDB29" s="0"/>
      <c r="WDC29" s="0"/>
      <c r="WDD29" s="0"/>
      <c r="WDE29" s="0"/>
      <c r="WDF29" s="0"/>
      <c r="WDG29" s="0"/>
      <c r="WDH29" s="0"/>
      <c r="WDI29" s="0"/>
      <c r="WDJ29" s="0"/>
      <c r="WDK29" s="0"/>
      <c r="WDL29" s="0"/>
      <c r="WDM29" s="0"/>
      <c r="WDN29" s="0"/>
      <c r="WDO29" s="0"/>
      <c r="WDP29" s="0"/>
      <c r="WDQ29" s="0"/>
      <c r="WDR29" s="0"/>
      <c r="WDS29" s="0"/>
      <c r="WDT29" s="0"/>
      <c r="WDU29" s="0"/>
      <c r="WDV29" s="0"/>
      <c r="WDW29" s="0"/>
      <c r="WDX29" s="0"/>
      <c r="WDY29" s="0"/>
      <c r="WDZ29" s="0"/>
      <c r="WEA29" s="0"/>
      <c r="WEB29" s="0"/>
      <c r="WEC29" s="0"/>
      <c r="WED29" s="0"/>
      <c r="WEE29" s="0"/>
      <c r="WEF29" s="0"/>
      <c r="WEG29" s="0"/>
      <c r="WEH29" s="0"/>
      <c r="WEI29" s="0"/>
      <c r="WEJ29" s="0"/>
      <c r="WEK29" s="0"/>
      <c r="WEL29" s="0"/>
      <c r="WEM29" s="0"/>
      <c r="WEN29" s="0"/>
      <c r="WEO29" s="0"/>
      <c r="WEP29" s="0"/>
      <c r="WEQ29" s="0"/>
      <c r="WER29" s="0"/>
      <c r="WES29" s="0"/>
      <c r="WET29" s="0"/>
      <c r="WEU29" s="0"/>
      <c r="WEV29" s="0"/>
      <c r="WEW29" s="0"/>
      <c r="WEX29" s="0"/>
      <c r="WEY29" s="0"/>
      <c r="WEZ29" s="0"/>
      <c r="WFA29" s="0"/>
      <c r="WFB29" s="0"/>
      <c r="WFC29" s="0"/>
      <c r="WFD29" s="0"/>
      <c r="WFE29" s="0"/>
      <c r="WFF29" s="0"/>
      <c r="WFG29" s="0"/>
      <c r="WFH29" s="0"/>
      <c r="WFI29" s="0"/>
      <c r="WFJ29" s="0"/>
      <c r="WFK29" s="0"/>
      <c r="WFL29" s="0"/>
      <c r="WFM29" s="0"/>
      <c r="WFN29" s="0"/>
      <c r="WFO29" s="0"/>
      <c r="WFP29" s="0"/>
      <c r="WFQ29" s="0"/>
      <c r="WFR29" s="0"/>
      <c r="WFS29" s="0"/>
      <c r="WFT29" s="0"/>
      <c r="WFU29" s="0"/>
      <c r="WFV29" s="0"/>
      <c r="WFW29" s="0"/>
      <c r="WFX29" s="0"/>
      <c r="WFY29" s="0"/>
      <c r="WFZ29" s="0"/>
      <c r="WGA29" s="0"/>
      <c r="WGB29" s="0"/>
      <c r="WGC29" s="0"/>
      <c r="WGD29" s="0"/>
      <c r="WGE29" s="0"/>
      <c r="WGF29" s="0"/>
      <c r="WGG29" s="0"/>
      <c r="WGH29" s="0"/>
      <c r="WGI29" s="0"/>
      <c r="WGJ29" s="0"/>
      <c r="WGK29" s="0"/>
      <c r="WGL29" s="0"/>
      <c r="WGM29" s="0"/>
      <c r="WGN29" s="0"/>
      <c r="WGO29" s="0"/>
      <c r="WGP29" s="0"/>
      <c r="WGQ29" s="0"/>
      <c r="WGR29" s="0"/>
      <c r="WGS29" s="0"/>
      <c r="WGT29" s="0"/>
      <c r="WGU29" s="0"/>
      <c r="WGV29" s="0"/>
      <c r="WGW29" s="0"/>
      <c r="WGX29" s="0"/>
      <c r="WGY29" s="0"/>
      <c r="WGZ29" s="0"/>
      <c r="WHA29" s="0"/>
      <c r="WHB29" s="0"/>
      <c r="WHC29" s="0"/>
      <c r="WHD29" s="0"/>
      <c r="WHE29" s="0"/>
      <c r="WHF29" s="0"/>
      <c r="WHG29" s="0"/>
      <c r="WHH29" s="0"/>
      <c r="WHI29" s="0"/>
      <c r="WHJ29" s="0"/>
      <c r="WHK29" s="0"/>
      <c r="WHL29" s="0"/>
      <c r="WHM29" s="0"/>
      <c r="WHN29" s="0"/>
      <c r="WHO29" s="0"/>
      <c r="WHP29" s="0"/>
      <c r="WHQ29" s="0"/>
      <c r="WHR29" s="0"/>
      <c r="WHS29" s="0"/>
      <c r="WHT29" s="0"/>
      <c r="WHU29" s="0"/>
      <c r="WHV29" s="0"/>
      <c r="WHW29" s="0"/>
      <c r="WHX29" s="0"/>
      <c r="WHY29" s="0"/>
      <c r="WHZ29" s="0"/>
      <c r="WIA29" s="0"/>
      <c r="WIB29" s="0"/>
      <c r="WIC29" s="0"/>
      <c r="WID29" s="0"/>
      <c r="WIE29" s="0"/>
      <c r="WIF29" s="0"/>
      <c r="WIG29" s="0"/>
      <c r="WIH29" s="0"/>
      <c r="WII29" s="0"/>
      <c r="WIJ29" s="0"/>
      <c r="WIK29" s="0"/>
      <c r="WIL29" s="0"/>
      <c r="WIM29" s="0"/>
      <c r="WIN29" s="0"/>
      <c r="WIO29" s="0"/>
      <c r="WIP29" s="0"/>
      <c r="WIQ29" s="0"/>
      <c r="WIR29" s="0"/>
      <c r="WIS29" s="0"/>
      <c r="WIT29" s="0"/>
      <c r="WIU29" s="0"/>
      <c r="WIV29" s="0"/>
      <c r="WIW29" s="0"/>
      <c r="WIX29" s="0"/>
      <c r="WIY29" s="0"/>
      <c r="WIZ29" s="0"/>
      <c r="WJA29" s="0"/>
      <c r="WJB29" s="0"/>
      <c r="WJC29" s="0"/>
      <c r="WJD29" s="0"/>
      <c r="WJE29" s="0"/>
      <c r="WJF29" s="0"/>
      <c r="WJG29" s="0"/>
      <c r="WJH29" s="0"/>
      <c r="WJI29" s="0"/>
      <c r="WJJ29" s="0"/>
      <c r="WJK29" s="0"/>
      <c r="WJL29" s="0"/>
      <c r="WJM29" s="0"/>
      <c r="WJN29" s="0"/>
      <c r="WJO29" s="0"/>
      <c r="WJP29" s="0"/>
      <c r="WJQ29" s="0"/>
      <c r="WJR29" s="0"/>
      <c r="WJS29" s="0"/>
      <c r="WJT29" s="0"/>
      <c r="WJU29" s="0"/>
      <c r="WJV29" s="0"/>
      <c r="WJW29" s="0"/>
      <c r="WJX29" s="0"/>
      <c r="WJY29" s="0"/>
      <c r="WJZ29" s="0"/>
      <c r="WKA29" s="0"/>
      <c r="WKB29" s="0"/>
      <c r="WKC29" s="0"/>
      <c r="WKD29" s="0"/>
      <c r="WKE29" s="0"/>
      <c r="WKF29" s="0"/>
      <c r="WKG29" s="0"/>
      <c r="WKH29" s="0"/>
      <c r="WKI29" s="0"/>
      <c r="WKJ29" s="0"/>
      <c r="WKK29" s="0"/>
      <c r="WKL29" s="0"/>
      <c r="WKM29" s="0"/>
      <c r="WKN29" s="0"/>
      <c r="WKO29" s="0"/>
      <c r="WKP29" s="0"/>
      <c r="WKQ29" s="0"/>
      <c r="WKR29" s="0"/>
      <c r="WKS29" s="0"/>
      <c r="WKT29" s="0"/>
      <c r="WKU29" s="0"/>
      <c r="WKV29" s="0"/>
      <c r="WKW29" s="0"/>
      <c r="WKX29" s="0"/>
      <c r="WKY29" s="0"/>
      <c r="WKZ29" s="0"/>
      <c r="WLA29" s="0"/>
      <c r="WLB29" s="0"/>
      <c r="WLC29" s="0"/>
      <c r="WLD29" s="0"/>
      <c r="WLE29" s="0"/>
      <c r="WLF29" s="0"/>
      <c r="WLG29" s="0"/>
      <c r="WLH29" s="0"/>
      <c r="WLI29" s="0"/>
      <c r="WLJ29" s="0"/>
      <c r="WLK29" s="0"/>
      <c r="WLL29" s="0"/>
      <c r="WLM29" s="0"/>
      <c r="WLN29" s="0"/>
      <c r="WLO29" s="0"/>
      <c r="WLP29" s="0"/>
      <c r="WLQ29" s="0"/>
      <c r="WLR29" s="0"/>
      <c r="WLS29" s="0"/>
      <c r="WLT29" s="0"/>
      <c r="WLU29" s="0"/>
      <c r="WLV29" s="0"/>
      <c r="WLW29" s="0"/>
      <c r="WLX29" s="0"/>
      <c r="WLY29" s="0"/>
      <c r="WLZ29" s="0"/>
      <c r="WMA29" s="0"/>
      <c r="WMB29" s="0"/>
      <c r="WMC29" s="0"/>
      <c r="WMD29" s="0"/>
      <c r="WME29" s="0"/>
      <c r="WMF29" s="0"/>
      <c r="WMG29" s="0"/>
      <c r="WMH29" s="0"/>
      <c r="WMI29" s="0"/>
      <c r="WMJ29" s="0"/>
      <c r="WMK29" s="0"/>
      <c r="WML29" s="0"/>
      <c r="WMM29" s="0"/>
      <c r="WMN29" s="0"/>
      <c r="WMO29" s="0"/>
      <c r="WMP29" s="0"/>
      <c r="WMQ29" s="0"/>
      <c r="WMR29" s="0"/>
      <c r="WMS29" s="0"/>
      <c r="WMT29" s="0"/>
      <c r="WMU29" s="0"/>
      <c r="WMV29" s="0"/>
      <c r="WMW29" s="0"/>
      <c r="WMX29" s="0"/>
      <c r="WMY29" s="0"/>
      <c r="WMZ29" s="0"/>
      <c r="WNA29" s="0"/>
      <c r="WNB29" s="0"/>
      <c r="WNC29" s="0"/>
      <c r="WND29" s="0"/>
      <c r="WNE29" s="0"/>
      <c r="WNF29" s="0"/>
      <c r="WNG29" s="0"/>
      <c r="WNH29" s="0"/>
      <c r="WNI29" s="0"/>
      <c r="WNJ29" s="0"/>
      <c r="WNK29" s="0"/>
      <c r="WNL29" s="0"/>
      <c r="WNM29" s="0"/>
      <c r="WNN29" s="0"/>
      <c r="WNO29" s="0"/>
      <c r="WNP29" s="0"/>
      <c r="WNQ29" s="0"/>
      <c r="WNR29" s="0"/>
      <c r="WNS29" s="0"/>
      <c r="WNT29" s="0"/>
      <c r="WNU29" s="0"/>
      <c r="WNV29" s="0"/>
      <c r="WNW29" s="0"/>
      <c r="WNX29" s="0"/>
      <c r="WNY29" s="0"/>
      <c r="WNZ29" s="0"/>
      <c r="WOA29" s="0"/>
      <c r="WOB29" s="0"/>
      <c r="WOC29" s="0"/>
      <c r="WOD29" s="0"/>
      <c r="WOE29" s="0"/>
      <c r="WOF29" s="0"/>
      <c r="WOG29" s="0"/>
      <c r="WOH29" s="0"/>
      <c r="WOI29" s="0"/>
      <c r="WOJ29" s="0"/>
      <c r="WOK29" s="0"/>
      <c r="WOL29" s="0"/>
      <c r="WOM29" s="0"/>
      <c r="WON29" s="0"/>
      <c r="WOO29" s="0"/>
      <c r="WOP29" s="0"/>
      <c r="WOQ29" s="0"/>
      <c r="WOR29" s="0"/>
      <c r="WOS29" s="0"/>
      <c r="WOT29" s="0"/>
      <c r="WOU29" s="0"/>
      <c r="WOV29" s="0"/>
      <c r="WOW29" s="0"/>
      <c r="WOX29" s="0"/>
      <c r="WOY29" s="0"/>
      <c r="WOZ29" s="0"/>
      <c r="WPA29" s="0"/>
      <c r="WPB29" s="0"/>
      <c r="WPC29" s="0"/>
      <c r="WPD29" s="0"/>
      <c r="WPE29" s="0"/>
      <c r="WPF29" s="0"/>
      <c r="WPG29" s="0"/>
      <c r="WPH29" s="0"/>
      <c r="WPI29" s="0"/>
      <c r="WPJ29" s="0"/>
      <c r="WPK29" s="0"/>
      <c r="WPL29" s="0"/>
      <c r="WPM29" s="0"/>
      <c r="WPN29" s="0"/>
      <c r="WPO29" s="0"/>
      <c r="WPP29" s="0"/>
      <c r="WPQ29" s="0"/>
      <c r="WPR29" s="0"/>
      <c r="WPS29" s="0"/>
      <c r="WPT29" s="0"/>
      <c r="WPU29" s="0"/>
      <c r="WPV29" s="0"/>
      <c r="WPW29" s="0"/>
      <c r="WPX29" s="0"/>
      <c r="WPY29" s="0"/>
      <c r="WPZ29" s="0"/>
      <c r="WQA29" s="0"/>
      <c r="WQB29" s="0"/>
      <c r="WQC29" s="0"/>
      <c r="WQD29" s="0"/>
      <c r="WQE29" s="0"/>
      <c r="WQF29" s="0"/>
      <c r="WQG29" s="0"/>
      <c r="WQH29" s="0"/>
      <c r="WQI29" s="0"/>
      <c r="WQJ29" s="0"/>
      <c r="WQK29" s="0"/>
      <c r="WQL29" s="0"/>
      <c r="WQM29" s="0"/>
      <c r="WQN29" s="0"/>
      <c r="WQO29" s="0"/>
      <c r="WQP29" s="0"/>
      <c r="WQQ29" s="0"/>
      <c r="WQR29" s="0"/>
      <c r="WQS29" s="0"/>
      <c r="WQT29" s="0"/>
      <c r="WQU29" s="0"/>
      <c r="WQV29" s="0"/>
      <c r="WQW29" s="0"/>
      <c r="WQX29" s="0"/>
      <c r="WQY29" s="0"/>
      <c r="WQZ29" s="0"/>
      <c r="WRA29" s="0"/>
      <c r="WRB29" s="0"/>
      <c r="WRC29" s="0"/>
      <c r="WRD29" s="0"/>
      <c r="WRE29" s="0"/>
      <c r="WRF29" s="0"/>
      <c r="WRG29" s="0"/>
      <c r="WRH29" s="0"/>
      <c r="WRI29" s="0"/>
      <c r="WRJ29" s="0"/>
      <c r="WRK29" s="0"/>
      <c r="WRL29" s="0"/>
      <c r="WRM29" s="0"/>
      <c r="WRN29" s="0"/>
      <c r="WRO29" s="0"/>
      <c r="WRP29" s="0"/>
      <c r="WRQ29" s="0"/>
      <c r="WRR29" s="0"/>
      <c r="WRS29" s="0"/>
      <c r="WRT29" s="0"/>
      <c r="WRU29" s="0"/>
      <c r="WRV29" s="0"/>
      <c r="WRW29" s="0"/>
      <c r="WRX29" s="0"/>
      <c r="WRY29" s="0"/>
      <c r="WRZ29" s="0"/>
      <c r="WSA29" s="0"/>
      <c r="WSB29" s="0"/>
      <c r="WSC29" s="0"/>
      <c r="WSD29" s="0"/>
      <c r="WSE29" s="0"/>
      <c r="WSF29" s="0"/>
      <c r="WSG29" s="0"/>
      <c r="WSH29" s="0"/>
      <c r="WSI29" s="0"/>
      <c r="WSJ29" s="0"/>
      <c r="WSK29" s="0"/>
      <c r="WSL29" s="0"/>
      <c r="WSM29" s="0"/>
      <c r="WSN29" s="0"/>
      <c r="WSO29" s="0"/>
      <c r="WSP29" s="0"/>
      <c r="WSQ29" s="0"/>
      <c r="WSR29" s="0"/>
      <c r="WSS29" s="0"/>
      <c r="WST29" s="0"/>
      <c r="WSU29" s="0"/>
      <c r="WSV29" s="0"/>
      <c r="WSW29" s="0"/>
      <c r="WSX29" s="0"/>
      <c r="WSY29" s="0"/>
      <c r="WSZ29" s="0"/>
      <c r="WTA29" s="0"/>
      <c r="WTB29" s="0"/>
      <c r="WTC29" s="0"/>
      <c r="WTD29" s="0"/>
      <c r="WTE29" s="0"/>
      <c r="WTF29" s="0"/>
      <c r="WTG29" s="0"/>
      <c r="WTH29" s="0"/>
      <c r="WTI29" s="0"/>
      <c r="WTJ29" s="0"/>
      <c r="WTK29" s="0"/>
      <c r="WTL29" s="0"/>
      <c r="WTM29" s="0"/>
      <c r="WTN29" s="0"/>
      <c r="WTO29" s="0"/>
      <c r="WTP29" s="0"/>
      <c r="WTQ29" s="0"/>
      <c r="WTR29" s="0"/>
      <c r="WTS29" s="0"/>
      <c r="WTT29" s="0"/>
      <c r="WTU29" s="0"/>
      <c r="WTV29" s="0"/>
      <c r="WTW29" s="0"/>
      <c r="WTX29" s="0"/>
      <c r="WTY29" s="0"/>
      <c r="WTZ29" s="0"/>
      <c r="WUA29" s="0"/>
      <c r="WUB29" s="0"/>
      <c r="WUC29" s="0"/>
      <c r="WUD29" s="0"/>
      <c r="WUE29" s="0"/>
      <c r="WUF29" s="0"/>
      <c r="WUG29" s="0"/>
      <c r="WUH29" s="0"/>
      <c r="WUI29" s="0"/>
      <c r="WUJ29" s="0"/>
      <c r="WUK29" s="0"/>
      <c r="WUL29" s="0"/>
      <c r="WUM29" s="0"/>
      <c r="WUN29" s="0"/>
      <c r="WUO29" s="0"/>
      <c r="WUP29" s="0"/>
      <c r="WUQ29" s="0"/>
      <c r="WUR29" s="0"/>
      <c r="WUS29" s="0"/>
      <c r="WUT29" s="0"/>
      <c r="WUU29" s="0"/>
      <c r="WUV29" s="0"/>
      <c r="WUW29" s="0"/>
      <c r="WUX29" s="0"/>
      <c r="WUY29" s="0"/>
      <c r="WUZ29" s="0"/>
      <c r="WVA29" s="0"/>
      <c r="WVB29" s="0"/>
      <c r="WVC29" s="0"/>
      <c r="WVD29" s="0"/>
      <c r="WVE29" s="0"/>
      <c r="WVF29" s="0"/>
      <c r="WVG29" s="0"/>
      <c r="WVH29" s="0"/>
      <c r="WVI29" s="0"/>
      <c r="WVJ29" s="0"/>
      <c r="WVK29" s="0"/>
      <c r="WVL29" s="0"/>
      <c r="WVM29" s="0"/>
      <c r="WVN29" s="0"/>
      <c r="WVO29" s="0"/>
      <c r="WVP29" s="0"/>
      <c r="WVQ29" s="0"/>
      <c r="WVR29" s="0"/>
      <c r="WVS29" s="0"/>
      <c r="WVT29" s="0"/>
      <c r="WVU29" s="0"/>
      <c r="WVV29" s="0"/>
      <c r="WVW29" s="0"/>
      <c r="WVX29" s="0"/>
      <c r="WVY29" s="0"/>
      <c r="WVZ29" s="0"/>
      <c r="WWA29" s="0"/>
      <c r="WWB29" s="0"/>
      <c r="WWC29" s="0"/>
      <c r="WWD29" s="0"/>
      <c r="WWE29" s="0"/>
      <c r="WWF29" s="0"/>
      <c r="WWG29" s="0"/>
      <c r="WWH29" s="0"/>
      <c r="WWI29" s="0"/>
      <c r="WWJ29" s="0"/>
      <c r="WWK29" s="0"/>
      <c r="WWL29" s="0"/>
      <c r="WWM29" s="0"/>
      <c r="WWN29" s="0"/>
      <c r="WWO29" s="0"/>
      <c r="WWP29" s="0"/>
      <c r="WWQ29" s="0"/>
      <c r="WWR29" s="0"/>
      <c r="WWS29" s="0"/>
      <c r="WWT29" s="0"/>
      <c r="WWU29" s="0"/>
      <c r="WWV29" s="0"/>
      <c r="WWW29" s="0"/>
      <c r="WWX29" s="0"/>
      <c r="WWY29" s="0"/>
      <c r="WWZ29" s="0"/>
      <c r="WXA29" s="0"/>
      <c r="WXB29" s="0"/>
      <c r="WXC29" s="0"/>
      <c r="WXD29" s="0"/>
      <c r="WXE29" s="0"/>
      <c r="WXF29" s="0"/>
      <c r="WXG29" s="0"/>
      <c r="WXH29" s="0"/>
      <c r="WXI29" s="0"/>
      <c r="WXJ29" s="0"/>
      <c r="WXK29" s="0"/>
      <c r="WXL29" s="0"/>
      <c r="WXM29" s="0"/>
      <c r="WXN29" s="0"/>
      <c r="WXO29" s="0"/>
      <c r="WXP29" s="0"/>
      <c r="WXQ29" s="0"/>
      <c r="WXR29" s="0"/>
      <c r="WXS29" s="0"/>
      <c r="WXT29" s="0"/>
      <c r="WXU29" s="0"/>
      <c r="WXV29" s="0"/>
      <c r="WXW29" s="0"/>
      <c r="WXX29" s="0"/>
      <c r="WXY29" s="0"/>
      <c r="WXZ29" s="0"/>
      <c r="WYA29" s="0"/>
      <c r="WYB29" s="0"/>
      <c r="WYC29" s="0"/>
      <c r="WYD29" s="0"/>
      <c r="WYE29" s="0"/>
      <c r="WYF29" s="0"/>
      <c r="WYG29" s="0"/>
      <c r="WYH29" s="0"/>
      <c r="WYI29" s="0"/>
      <c r="WYJ29" s="0"/>
      <c r="WYK29" s="0"/>
      <c r="WYL29" s="0"/>
      <c r="WYM29" s="0"/>
      <c r="WYN29" s="0"/>
      <c r="WYO29" s="0"/>
      <c r="WYP29" s="0"/>
      <c r="WYQ29" s="0"/>
      <c r="WYR29" s="0"/>
      <c r="WYS29" s="0"/>
      <c r="WYT29" s="0"/>
      <c r="WYU29" s="0"/>
      <c r="WYV29" s="0"/>
      <c r="WYW29" s="0"/>
      <c r="WYX29" s="0"/>
      <c r="WYY29" s="0"/>
      <c r="WYZ29" s="0"/>
      <c r="WZA29" s="0"/>
      <c r="WZB29" s="0"/>
      <c r="WZC29" s="0"/>
      <c r="WZD29" s="0"/>
      <c r="WZE29" s="0"/>
      <c r="WZF29" s="0"/>
      <c r="WZG29" s="0"/>
      <c r="WZH29" s="0"/>
      <c r="WZI29" s="0"/>
      <c r="WZJ29" s="0"/>
      <c r="WZK29" s="0"/>
      <c r="WZL29" s="0"/>
      <c r="WZM29" s="0"/>
      <c r="WZN29" s="0"/>
      <c r="WZO29" s="0"/>
      <c r="WZP29" s="0"/>
      <c r="WZQ29" s="0"/>
      <c r="WZR29" s="0"/>
      <c r="WZS29" s="0"/>
      <c r="WZT29" s="0"/>
      <c r="WZU29" s="0"/>
      <c r="WZV29" s="0"/>
      <c r="WZW29" s="0"/>
      <c r="WZX29" s="0"/>
      <c r="WZY29" s="0"/>
      <c r="WZZ29" s="0"/>
      <c r="XAA29" s="0"/>
      <c r="XAB29" s="0"/>
      <c r="XAC29" s="0"/>
      <c r="XAD29" s="0"/>
      <c r="XAE29" s="0"/>
      <c r="XAF29" s="0"/>
      <c r="XAG29" s="0"/>
      <c r="XAH29" s="0"/>
      <c r="XAI29" s="0"/>
      <c r="XAJ29" s="0"/>
      <c r="XAK29" s="0"/>
      <c r="XAL29" s="0"/>
      <c r="XAM29" s="0"/>
      <c r="XAN29" s="0"/>
      <c r="XAO29" s="0"/>
      <c r="XAP29" s="0"/>
      <c r="XAQ29" s="0"/>
      <c r="XAR29" s="0"/>
      <c r="XAS29" s="0"/>
      <c r="XAT29" s="0"/>
      <c r="XAU29" s="0"/>
      <c r="XAV29" s="0"/>
      <c r="XAW29" s="0"/>
      <c r="XAX29" s="0"/>
      <c r="XAY29" s="0"/>
      <c r="XAZ29" s="0"/>
      <c r="XBA29" s="0"/>
      <c r="XBB29" s="0"/>
      <c r="XBC29" s="0"/>
      <c r="XBD29" s="0"/>
      <c r="XBE29" s="0"/>
      <c r="XBF29" s="0"/>
      <c r="XBG29" s="0"/>
      <c r="XBH29" s="0"/>
      <c r="XBI29" s="0"/>
      <c r="XBJ29" s="0"/>
      <c r="XBK29" s="0"/>
      <c r="XBL29" s="0"/>
      <c r="XBM29" s="0"/>
      <c r="XBN29" s="0"/>
      <c r="XBO29" s="0"/>
      <c r="XBP29" s="0"/>
      <c r="XBQ29" s="0"/>
      <c r="XBR29" s="0"/>
      <c r="XBS29" s="0"/>
      <c r="XBT29" s="0"/>
      <c r="XBU29" s="0"/>
      <c r="XBV29" s="0"/>
      <c r="XBW29" s="0"/>
      <c r="XBX29" s="0"/>
      <c r="XBY29" s="0"/>
      <c r="XBZ29" s="0"/>
      <c r="XCA29" s="0"/>
      <c r="XCB29" s="0"/>
      <c r="XCC29" s="0"/>
      <c r="XCD29" s="0"/>
      <c r="XCE29" s="0"/>
      <c r="XCF29" s="0"/>
      <c r="XCG29" s="0"/>
      <c r="XCH29" s="0"/>
      <c r="XCI29" s="0"/>
      <c r="XCJ29" s="0"/>
      <c r="XCK29" s="0"/>
      <c r="XCL29" s="0"/>
      <c r="XCM29" s="0"/>
      <c r="XCN29" s="0"/>
      <c r="XCO29" s="0"/>
      <c r="XCP29" s="0"/>
      <c r="XCQ29" s="0"/>
      <c r="XCR29" s="0"/>
      <c r="XCS29" s="0"/>
      <c r="XCT29" s="0"/>
      <c r="XCU29" s="0"/>
      <c r="XCV29" s="0"/>
      <c r="XCW29" s="0"/>
      <c r="XCX29" s="0"/>
      <c r="XCY29" s="0"/>
      <c r="XCZ29" s="0"/>
      <c r="XDA29" s="0"/>
      <c r="XDB29" s="0"/>
      <c r="XDC29" s="0"/>
      <c r="XDD29" s="0"/>
      <c r="XDE29" s="0"/>
      <c r="XDF29" s="0"/>
      <c r="XDG29" s="0"/>
      <c r="XDH29" s="0"/>
      <c r="XDI29" s="0"/>
      <c r="XDJ29" s="0"/>
      <c r="XDK29" s="0"/>
      <c r="XDL29" s="0"/>
      <c r="XDM29" s="0"/>
      <c r="XDN29" s="0"/>
      <c r="XDO29" s="0"/>
      <c r="XDP29" s="0"/>
      <c r="XDQ29" s="0"/>
      <c r="XDR29" s="0"/>
      <c r="XDS29" s="0"/>
      <c r="XDT29" s="0"/>
      <c r="XDU29" s="0"/>
      <c r="XDV29" s="0"/>
      <c r="XDW29" s="0"/>
      <c r="XDX29" s="0"/>
      <c r="XDY29" s="0"/>
      <c r="XDZ29" s="0"/>
      <c r="XEA29" s="0"/>
      <c r="XEB29" s="0"/>
      <c r="XEC29" s="0"/>
      <c r="XED29" s="0"/>
      <c r="XEE29" s="0"/>
      <c r="XEF29" s="0"/>
      <c r="XEG29" s="0"/>
      <c r="XEH29" s="0"/>
      <c r="XEI29" s="0"/>
      <c r="XEJ29" s="0"/>
      <c r="XEK29" s="0"/>
      <c r="XEL29" s="0"/>
      <c r="XEM29" s="0"/>
      <c r="XEN29" s="0"/>
      <c r="XEO29" s="0"/>
      <c r="XEP29" s="0"/>
      <c r="XEQ29" s="0"/>
      <c r="XER29" s="0"/>
      <c r="XES29" s="0"/>
      <c r="XET29" s="0"/>
      <c r="XEU29" s="0"/>
      <c r="XEV29" s="0"/>
      <c r="XEW29" s="0"/>
      <c r="XEX29" s="0"/>
      <c r="XEY29" s="0"/>
      <c r="XEZ29" s="0"/>
      <c r="XFA29" s="0"/>
      <c r="XFB29" s="0"/>
      <c r="XFC29" s="0"/>
      <c r="XFD29" s="0"/>
    </row>
    <row r="30" customFormat="false" ht="17.35" hidden="false" customHeight="false" outlineLevel="0" collapsed="false">
      <c r="E30" s="1128" t="n">
        <v>250</v>
      </c>
      <c r="F30" s="982"/>
      <c r="G30" s="1128" t="n">
        <v>250</v>
      </c>
      <c r="L30" s="1129" t="s">
        <v>1628</v>
      </c>
      <c r="M30" s="1129" t="s">
        <v>1628</v>
      </c>
      <c r="O30" s="1130" t="s">
        <v>1629</v>
      </c>
      <c r="P30" s="1130" t="s">
        <v>1630</v>
      </c>
      <c r="Q30" s="981" t="s">
        <v>1629</v>
      </c>
      <c r="S30" s="1131" t="s">
        <v>1631</v>
      </c>
      <c r="T30" s="1131" t="s">
        <v>1631</v>
      </c>
      <c r="U30" s="1131" t="s">
        <v>1631</v>
      </c>
      <c r="V30" s="1131" t="s">
        <v>1631</v>
      </c>
      <c r="W30" s="1131"/>
      <c r="X30" s="1131"/>
      <c r="Y30" s="1129" t="s">
        <v>1628</v>
      </c>
      <c r="Z30" s="1129"/>
      <c r="AA30" s="1129" t="s">
        <v>1628</v>
      </c>
      <c r="AB30" s="1129"/>
      <c r="AC30" s="1132"/>
      <c r="AD30" s="1132"/>
      <c r="AE30" s="982"/>
      <c r="AF30" s="981" t="n">
        <v>400</v>
      </c>
      <c r="AG30" s="1129" t="s">
        <v>1632</v>
      </c>
      <c r="AT30" s="1129" t="s">
        <v>1633</v>
      </c>
      <c r="AU30" s="1133" t="s">
        <v>1633</v>
      </c>
      <c r="AV30" s="1129" t="s">
        <v>1633</v>
      </c>
      <c r="BA30" s="1134" t="n">
        <v>300</v>
      </c>
      <c r="BB30" s="1134" t="n">
        <v>300</v>
      </c>
      <c r="BL30" s="981" t="n">
        <v>300</v>
      </c>
      <c r="BM30" s="981" t="n">
        <v>300</v>
      </c>
      <c r="BR30" s="981" t="n">
        <v>50</v>
      </c>
      <c r="BY30" s="981" t="s">
        <v>1634</v>
      </c>
      <c r="BZ30" s="981" t="s">
        <v>1634</v>
      </c>
      <c r="CE30" s="1129" t="s">
        <v>1628</v>
      </c>
      <c r="CH30" s="1130" t="s">
        <v>1630</v>
      </c>
      <c r="CJ30" s="981" t="n">
        <v>350</v>
      </c>
      <c r="CK30" s="981" t="n">
        <v>350</v>
      </c>
      <c r="CN30" s="981" t="n">
        <v>150</v>
      </c>
      <c r="DC30" s="1130" t="s">
        <v>1630</v>
      </c>
      <c r="DD30" s="981" t="s">
        <v>1635</v>
      </c>
      <c r="DG30" s="981" t="s">
        <v>1636</v>
      </c>
      <c r="EF30" s="1135" t="s">
        <v>1637</v>
      </c>
      <c r="EH30" s="1130" t="s">
        <v>1630</v>
      </c>
      <c r="EL30" s="1135" t="s">
        <v>1332</v>
      </c>
      <c r="EM30" s="1135" t="s">
        <v>1638</v>
      </c>
      <c r="EN30" s="1135" t="s">
        <v>1639</v>
      </c>
      <c r="EO30" s="1135" t="s">
        <v>1640</v>
      </c>
      <c r="EQ30" s="981" t="n">
        <v>100</v>
      </c>
      <c r="ER30" s="981" t="n">
        <v>100</v>
      </c>
      <c r="ES30" s="1130" t="s">
        <v>1641</v>
      </c>
      <c r="ET30" s="1130" t="s">
        <v>1641</v>
      </c>
      <c r="FC30" s="1130" t="s">
        <v>1642</v>
      </c>
      <c r="FD30" s="1130" t="s">
        <v>1642</v>
      </c>
      <c r="FO30" s="981" t="n">
        <v>200</v>
      </c>
      <c r="FP30" s="981" t="n">
        <v>200</v>
      </c>
      <c r="FT30" s="1129" t="s">
        <v>1643</v>
      </c>
      <c r="FU30" s="1129" t="s">
        <v>1643</v>
      </c>
      <c r="FV30" s="982"/>
      <c r="FW30" s="982"/>
      <c r="FX30" s="982"/>
      <c r="FY30" s="982"/>
      <c r="FZ30" s="982"/>
    </row>
    <row r="31" customFormat="false" ht="17.35" hidden="false" customHeight="false" outlineLevel="0" collapsed="false">
      <c r="A31" s="1118" t="s">
        <v>1644</v>
      </c>
      <c r="B31" s="1118"/>
      <c r="C31" s="1119"/>
      <c r="D31" s="1119"/>
      <c r="E31" s="1119"/>
      <c r="F31" s="1119"/>
      <c r="G31" s="1119"/>
      <c r="H31" s="1119"/>
      <c r="I31" s="1119"/>
      <c r="J31" s="1119"/>
      <c r="K31" s="1119"/>
      <c r="L31" s="1119"/>
      <c r="M31" s="1119"/>
      <c r="N31" s="1119"/>
      <c r="O31" s="1119"/>
      <c r="P31" s="1119"/>
      <c r="Q31" s="1119"/>
      <c r="R31" s="1119"/>
      <c r="S31" s="1119"/>
      <c r="T31" s="1119"/>
      <c r="U31" s="1119"/>
      <c r="V31" s="1119"/>
      <c r="W31" s="1119"/>
      <c r="X31" s="1119"/>
      <c r="Y31" s="1119"/>
      <c r="Z31" s="1119"/>
      <c r="AA31" s="1119"/>
      <c r="AB31" s="1119"/>
      <c r="AC31" s="1119"/>
      <c r="AD31" s="1119"/>
      <c r="AE31" s="1119"/>
      <c r="AF31" s="1119"/>
      <c r="AG31" s="1119"/>
      <c r="AH31" s="1119"/>
      <c r="AI31" s="1119"/>
      <c r="AJ31" s="1119"/>
      <c r="AK31" s="1119"/>
      <c r="AL31" s="1119"/>
      <c r="AM31" s="1119"/>
      <c r="AN31" s="1119"/>
      <c r="AO31" s="1119"/>
      <c r="AP31" s="1119"/>
      <c r="AQ31" s="1119"/>
      <c r="AR31" s="1119"/>
      <c r="AS31" s="1119"/>
      <c r="AT31" s="981" t="s">
        <v>1645</v>
      </c>
      <c r="AU31" s="1119"/>
      <c r="AV31" s="1119" t="s">
        <v>1645</v>
      </c>
      <c r="AW31" s="1119"/>
      <c r="AX31" s="1119"/>
      <c r="AY31" s="1119"/>
      <c r="AZ31" s="1119"/>
      <c r="BA31" s="1119"/>
      <c r="BB31" s="1119"/>
      <c r="BC31" s="1119"/>
      <c r="BD31" s="1119"/>
      <c r="BE31" s="1119"/>
      <c r="BF31" s="1119"/>
      <c r="BG31" s="1119"/>
      <c r="BH31" s="1119"/>
      <c r="BI31" s="1119"/>
      <c r="BJ31" s="1119"/>
      <c r="BK31" s="1119"/>
      <c r="BL31" s="1119"/>
      <c r="BM31" s="1119"/>
      <c r="BN31" s="1119"/>
      <c r="BO31" s="1119"/>
      <c r="BP31" s="1119"/>
      <c r="BQ31" s="1119"/>
      <c r="BR31" s="1119"/>
      <c r="BS31" s="1119"/>
      <c r="BT31" s="1119"/>
      <c r="BU31" s="1119"/>
      <c r="BV31" s="1119"/>
      <c r="BW31" s="1119"/>
      <c r="BX31" s="1119"/>
      <c r="BY31" s="1119"/>
      <c r="BZ31" s="1136" t="s">
        <v>1646</v>
      </c>
      <c r="CA31" s="1136" t="s">
        <v>1646</v>
      </c>
      <c r="CB31" s="1136" t="s">
        <v>1647</v>
      </c>
      <c r="CC31" s="1119"/>
      <c r="CD31" s="1119"/>
      <c r="CE31" s="1119"/>
      <c r="CF31" s="1119"/>
      <c r="CG31" s="1119"/>
      <c r="CH31" s="1119"/>
      <c r="CI31" s="1119"/>
      <c r="CJ31" s="1119"/>
      <c r="CK31" s="1119"/>
      <c r="CL31" s="1119"/>
      <c r="CM31" s="1119"/>
      <c r="CN31" s="1119"/>
      <c r="CO31" s="1119"/>
      <c r="CP31" s="1119"/>
      <c r="CQ31" s="1119"/>
      <c r="CR31" s="1119"/>
      <c r="CS31" s="1119"/>
      <c r="CT31" s="1119"/>
      <c r="CU31" s="1119"/>
      <c r="CV31" s="1119"/>
      <c r="CW31" s="1119"/>
      <c r="CX31" s="1119"/>
      <c r="CY31" s="1119"/>
      <c r="CZ31" s="1119"/>
      <c r="DA31" s="1119"/>
      <c r="DB31" s="1119"/>
      <c r="DC31" s="1119"/>
      <c r="DD31" s="1119"/>
      <c r="DE31" s="1119"/>
      <c r="DF31" s="1119"/>
      <c r="DG31" s="1119"/>
      <c r="DH31" s="1119"/>
      <c r="DI31" s="1119"/>
      <c r="DJ31" s="1119"/>
      <c r="DK31" s="1119"/>
      <c r="DL31" s="1119"/>
      <c r="DM31" s="1119"/>
      <c r="DN31" s="1119"/>
      <c r="DO31" s="1119"/>
      <c r="DP31" s="1119"/>
      <c r="DQ31" s="1119"/>
      <c r="DR31" s="1119"/>
      <c r="DS31" s="1119"/>
      <c r="DT31" s="1119"/>
      <c r="DU31" s="1119"/>
      <c r="DV31" s="1119"/>
      <c r="DW31" s="1119"/>
      <c r="DX31" s="1119"/>
      <c r="DY31" s="1119"/>
      <c r="DZ31" s="1119"/>
      <c r="EA31" s="1119"/>
      <c r="EB31" s="1119"/>
      <c r="EC31" s="1119"/>
      <c r="ED31" s="1119"/>
      <c r="EE31" s="1119"/>
      <c r="EF31" s="1119"/>
      <c r="EG31" s="1119"/>
      <c r="EH31" s="1119"/>
      <c r="EI31" s="1119"/>
      <c r="EJ31" s="1119"/>
      <c r="EK31" s="1119"/>
      <c r="EL31" s="1119"/>
      <c r="EM31" s="1119"/>
      <c r="EN31" s="1119"/>
      <c r="EO31" s="1119"/>
      <c r="EP31" s="1119"/>
      <c r="EQ31" s="1119"/>
      <c r="ER31" s="1119"/>
      <c r="ES31" s="1119"/>
      <c r="ET31" s="1119"/>
      <c r="EU31" s="1119"/>
      <c r="EV31" s="1119"/>
      <c r="EW31" s="1119"/>
      <c r="EX31" s="1119"/>
      <c r="EY31" s="1119"/>
      <c r="EZ31" s="1119"/>
      <c r="FA31" s="1119"/>
      <c r="FB31" s="1119"/>
      <c r="FC31" s="1119"/>
      <c r="FD31" s="1119"/>
      <c r="FE31" s="1119"/>
      <c r="FF31" s="1119"/>
      <c r="FG31" s="1119"/>
      <c r="FH31" s="1119"/>
      <c r="FI31" s="1119"/>
      <c r="FJ31" s="1119"/>
      <c r="FK31" s="1119"/>
      <c r="FL31" s="1119"/>
      <c r="FM31" s="1119"/>
      <c r="FN31" s="1119"/>
      <c r="FO31" s="1119"/>
      <c r="FP31" s="1119"/>
      <c r="FQ31" s="1119"/>
      <c r="FR31" s="1119"/>
      <c r="FS31" s="1119"/>
      <c r="FT31" s="1119"/>
      <c r="FU31" s="1119"/>
      <c r="FV31" s="1119"/>
      <c r="FW31" s="1119"/>
      <c r="FX31" s="1119"/>
      <c r="FY31" s="1119"/>
      <c r="FZ31" s="1119"/>
      <c r="GA31" s="1119"/>
      <c r="GB31" s="1119"/>
      <c r="GC31" s="1119"/>
      <c r="GD31" s="1119"/>
      <c r="GE31" s="1119"/>
      <c r="GF31" s="1119"/>
      <c r="GG31" s="1119"/>
      <c r="GH31" s="1119"/>
      <c r="GI31" s="1119"/>
      <c r="GJ31" s="1119"/>
      <c r="GK31" s="1119"/>
      <c r="GL31" s="1119"/>
      <c r="GM31" s="1119"/>
      <c r="GN31" s="1119"/>
      <c r="GO31" s="1119"/>
      <c r="GP31" s="1119"/>
      <c r="GQ31" s="1119"/>
      <c r="GR31" s="1119"/>
      <c r="GS31" s="1119"/>
      <c r="GT31" s="1119"/>
      <c r="GU31" s="1119"/>
      <c r="GV31" s="1119"/>
      <c r="GW31" s="1119"/>
      <c r="GX31" s="1119"/>
      <c r="GY31" s="1119"/>
      <c r="GZ31" s="1119"/>
      <c r="HA31" s="1119"/>
      <c r="HB31" s="1119"/>
      <c r="HC31" s="1119"/>
      <c r="HD31" s="1119"/>
      <c r="HE31" s="1119"/>
      <c r="HF31" s="1119"/>
      <c r="HG31" s="1119"/>
      <c r="HH31" s="1119"/>
      <c r="HI31" s="1119"/>
      <c r="HJ31" s="1119"/>
      <c r="HK31" s="1119"/>
      <c r="HL31" s="1119"/>
      <c r="HM31" s="1119"/>
      <c r="HN31" s="1119"/>
      <c r="HO31" s="1119"/>
      <c r="HP31" s="1119"/>
      <c r="HQ31" s="1119"/>
      <c r="HR31" s="1119"/>
      <c r="HS31" s="1119"/>
      <c r="HT31" s="1119"/>
      <c r="HU31" s="1119"/>
      <c r="HV31" s="1119"/>
      <c r="HW31" s="1119"/>
      <c r="HX31" s="1119"/>
      <c r="HY31" s="1119"/>
      <c r="HZ31" s="1119"/>
      <c r="IA31" s="1119"/>
      <c r="IB31" s="1119"/>
      <c r="IC31" s="1119"/>
      <c r="ID31" s="1119"/>
      <c r="IE31" s="1119"/>
      <c r="IF31" s="1119"/>
      <c r="IG31" s="1119"/>
      <c r="IH31" s="1119"/>
      <c r="II31" s="1119"/>
      <c r="IJ31" s="1119"/>
      <c r="IK31" s="1119"/>
      <c r="IL31" s="1119"/>
      <c r="IM31" s="1119"/>
      <c r="IN31" s="1119"/>
      <c r="IO31" s="1119"/>
      <c r="IP31" s="1119"/>
      <c r="IQ31" s="1119"/>
      <c r="IR31" s="1119"/>
      <c r="IS31" s="1119"/>
      <c r="IT31" s="1119"/>
      <c r="IU31" s="1119"/>
      <c r="IV31" s="1119"/>
      <c r="IW31" s="1119"/>
      <c r="IX31" s="1119"/>
      <c r="IY31" s="1119"/>
      <c r="JA31" s="1119"/>
      <c r="JB31" s="1119"/>
      <c r="JC31" s="1119"/>
      <c r="JD31" s="1119"/>
      <c r="JE31" s="1119"/>
      <c r="JF31" s="1119"/>
      <c r="JG31" s="1119"/>
      <c r="JH31" s="1119"/>
      <c r="JI31" s="1119"/>
      <c r="JJ31" s="1119"/>
      <c r="JK31" s="1119"/>
      <c r="JL31" s="1119"/>
      <c r="JM31" s="1119"/>
      <c r="JN31" s="1119"/>
      <c r="JO31" s="1119"/>
      <c r="JX31" s="1119"/>
    </row>
    <row r="32" s="982" customFormat="true" ht="17.35" hidden="false" customHeight="false" outlineLevel="0" collapsed="false">
      <c r="A32" s="1007" t="s">
        <v>1584</v>
      </c>
      <c r="B32" s="1007"/>
      <c r="C32" s="990"/>
      <c r="D32" s="990"/>
      <c r="E32" s="990"/>
      <c r="F32" s="990"/>
      <c r="G32" s="990"/>
      <c r="H32" s="990"/>
      <c r="I32" s="990"/>
      <c r="J32" s="990"/>
      <c r="K32" s="990"/>
      <c r="L32" s="990"/>
      <c r="M32" s="990"/>
      <c r="N32" s="990"/>
      <c r="O32" s="990"/>
      <c r="P32" s="990"/>
      <c r="Q32" s="990"/>
      <c r="R32" s="990"/>
      <c r="S32" s="990"/>
      <c r="T32" s="990"/>
      <c r="U32" s="990"/>
      <c r="V32" s="990"/>
      <c r="W32" s="990"/>
      <c r="X32" s="990"/>
      <c r="Y32" s="990"/>
      <c r="Z32" s="990"/>
      <c r="AA32" s="990"/>
      <c r="AB32" s="990"/>
      <c r="AC32" s="990"/>
      <c r="AD32" s="990"/>
      <c r="AE32" s="990"/>
      <c r="AF32" s="990"/>
      <c r="AG32" s="990"/>
      <c r="AH32" s="990"/>
      <c r="AI32" s="990"/>
      <c r="AJ32" s="990"/>
      <c r="AK32" s="990"/>
      <c r="AL32" s="990"/>
      <c r="AM32" s="990"/>
      <c r="AN32" s="990"/>
      <c r="AO32" s="990"/>
      <c r="AP32" s="990"/>
      <c r="AQ32" s="990"/>
      <c r="AR32" s="990"/>
      <c r="AS32" s="990"/>
      <c r="AT32" s="990"/>
      <c r="AU32" s="990"/>
      <c r="AV32" s="990"/>
      <c r="AW32" s="990"/>
      <c r="AX32" s="990"/>
      <c r="AY32" s="990"/>
      <c r="AZ32" s="990"/>
      <c r="BA32" s="990"/>
      <c r="BB32" s="990"/>
      <c r="BC32" s="990"/>
      <c r="BD32" s="990"/>
      <c r="BE32" s="990"/>
      <c r="BF32" s="990"/>
      <c r="BG32" s="990"/>
      <c r="BH32" s="990"/>
      <c r="BI32" s="990"/>
      <c r="BJ32" s="990"/>
      <c r="BK32" s="990"/>
      <c r="BL32" s="990"/>
      <c r="BM32" s="990"/>
      <c r="BN32" s="990"/>
      <c r="BO32" s="990"/>
      <c r="BP32" s="990"/>
      <c r="BQ32" s="990"/>
      <c r="BR32" s="990"/>
      <c r="BS32" s="990"/>
      <c r="BT32" s="990"/>
      <c r="BU32" s="990"/>
      <c r="BV32" s="990"/>
      <c r="BW32" s="990"/>
      <c r="BX32" s="990"/>
      <c r="BY32" s="990"/>
      <c r="BZ32" s="990"/>
      <c r="CA32" s="990"/>
      <c r="CB32" s="990"/>
      <c r="CC32" s="990"/>
      <c r="CD32" s="990"/>
      <c r="CE32" s="990"/>
      <c r="CF32" s="990"/>
      <c r="CG32" s="990"/>
      <c r="CH32" s="990"/>
      <c r="CI32" s="990"/>
      <c r="CJ32" s="990"/>
      <c r="CK32" s="990"/>
      <c r="CL32" s="990"/>
      <c r="CM32" s="990"/>
      <c r="CN32" s="990"/>
      <c r="CO32" s="990"/>
      <c r="CP32" s="990"/>
      <c r="CQ32" s="990"/>
      <c r="CR32" s="990"/>
      <c r="CS32" s="990"/>
      <c r="CT32" s="990"/>
      <c r="CU32" s="990"/>
      <c r="CV32" s="990"/>
      <c r="CW32" s="990"/>
      <c r="CX32" s="990"/>
      <c r="CY32" s="990"/>
      <c r="CZ32" s="990"/>
      <c r="DA32" s="990"/>
      <c r="DB32" s="990"/>
      <c r="DC32" s="990"/>
      <c r="DD32" s="990"/>
      <c r="DE32" s="990"/>
      <c r="DF32" s="990"/>
      <c r="DG32" s="990"/>
      <c r="DH32" s="990"/>
      <c r="DI32" s="990"/>
      <c r="DJ32" s="990"/>
      <c r="DK32" s="990"/>
      <c r="DL32" s="990"/>
      <c r="DM32" s="990"/>
      <c r="DN32" s="990"/>
      <c r="DO32" s="990"/>
      <c r="DP32" s="990"/>
      <c r="DQ32" s="990"/>
      <c r="DR32" s="990"/>
      <c r="DS32" s="990"/>
      <c r="DT32" s="990"/>
      <c r="DU32" s="990"/>
      <c r="DV32" s="990"/>
      <c r="DW32" s="990"/>
      <c r="DX32" s="990"/>
      <c r="DY32" s="990"/>
      <c r="DZ32" s="990"/>
      <c r="EA32" s="990"/>
      <c r="EB32" s="990"/>
      <c r="EC32" s="990"/>
      <c r="ED32" s="990"/>
      <c r="EE32" s="990"/>
      <c r="EF32" s="990"/>
      <c r="EG32" s="990"/>
      <c r="EH32" s="990"/>
      <c r="EI32" s="990"/>
      <c r="EJ32" s="990"/>
      <c r="EK32" s="990"/>
      <c r="EL32" s="990"/>
      <c r="EM32" s="990"/>
      <c r="EN32" s="990"/>
      <c r="EO32" s="990"/>
      <c r="EP32" s="990"/>
      <c r="EQ32" s="990"/>
      <c r="ER32" s="990"/>
      <c r="ES32" s="990"/>
      <c r="ET32" s="990"/>
      <c r="EU32" s="990"/>
      <c r="EV32" s="990"/>
      <c r="EW32" s="990"/>
      <c r="EX32" s="990"/>
      <c r="EY32" s="990"/>
      <c r="EZ32" s="990"/>
      <c r="FA32" s="990"/>
      <c r="FB32" s="990"/>
      <c r="FC32" s="990"/>
      <c r="FD32" s="990"/>
      <c r="FE32" s="990"/>
      <c r="FF32" s="990"/>
      <c r="FG32" s="990"/>
      <c r="FH32" s="990"/>
      <c r="FI32" s="990"/>
      <c r="FJ32" s="990"/>
      <c r="FK32" s="990"/>
      <c r="FL32" s="990"/>
      <c r="FM32" s="990"/>
      <c r="FN32" s="990"/>
      <c r="FO32" s="990"/>
      <c r="FP32" s="990"/>
      <c r="FQ32" s="990"/>
      <c r="FR32" s="990"/>
      <c r="FS32" s="990"/>
      <c r="FT32" s="990"/>
      <c r="FU32" s="990"/>
      <c r="FV32" s="990"/>
      <c r="FW32" s="990"/>
      <c r="FX32" s="990"/>
      <c r="FY32" s="990"/>
      <c r="FZ32" s="990"/>
      <c r="GA32" s="990"/>
      <c r="GB32" s="990"/>
      <c r="GC32" s="990"/>
      <c r="GD32" s="990"/>
      <c r="GE32" s="990"/>
      <c r="GF32" s="990"/>
      <c r="GG32" s="990"/>
      <c r="GH32" s="990"/>
      <c r="GI32" s="990"/>
      <c r="GJ32" s="990"/>
      <c r="GK32" s="990"/>
      <c r="GL32" s="990"/>
      <c r="GM32" s="990"/>
      <c r="GN32" s="990"/>
      <c r="GO32" s="990"/>
      <c r="GP32" s="990"/>
      <c r="GQ32" s="990"/>
      <c r="GR32" s="990"/>
      <c r="GS32" s="990"/>
      <c r="GT32" s="990"/>
      <c r="GU32" s="990"/>
      <c r="GV32" s="990"/>
      <c r="GW32" s="990"/>
      <c r="GX32" s="990"/>
      <c r="GY32" s="990"/>
      <c r="GZ32" s="990"/>
      <c r="HA32" s="990"/>
      <c r="HB32" s="990"/>
      <c r="HC32" s="990"/>
      <c r="HD32" s="990"/>
      <c r="HE32" s="990"/>
      <c r="HF32" s="990"/>
      <c r="HG32" s="990"/>
      <c r="HH32" s="990"/>
      <c r="HI32" s="990"/>
      <c r="HJ32" s="990"/>
      <c r="HK32" s="990"/>
      <c r="HL32" s="990"/>
      <c r="HM32" s="990"/>
      <c r="HN32" s="990"/>
      <c r="HO32" s="990"/>
      <c r="HP32" s="990"/>
      <c r="HQ32" s="990"/>
      <c r="HR32" s="990"/>
      <c r="HS32" s="990"/>
      <c r="HT32" s="990"/>
      <c r="HU32" s="990"/>
      <c r="HV32" s="990"/>
      <c r="HW32" s="990"/>
      <c r="HX32" s="990"/>
      <c r="HY32" s="990"/>
      <c r="HZ32" s="990"/>
      <c r="IA32" s="990"/>
      <c r="IB32" s="990"/>
      <c r="IC32" s="990"/>
      <c r="ID32" s="990"/>
      <c r="IE32" s="990"/>
      <c r="IF32" s="990"/>
      <c r="IG32" s="990"/>
      <c r="IH32" s="990"/>
      <c r="II32" s="990"/>
      <c r="IJ32" s="990"/>
      <c r="IK32" s="990"/>
      <c r="IL32" s="990"/>
      <c r="IM32" s="990"/>
      <c r="IN32" s="990"/>
      <c r="IO32" s="990"/>
      <c r="IP32" s="990"/>
      <c r="IQ32" s="990"/>
      <c r="IR32" s="990"/>
      <c r="IS32" s="990"/>
      <c r="IT32" s="990"/>
      <c r="IU32" s="990"/>
      <c r="IV32" s="990"/>
      <c r="IW32" s="990"/>
      <c r="IX32" s="990"/>
      <c r="IY32" s="990"/>
      <c r="IZ32" s="990"/>
      <c r="JA32" s="990"/>
      <c r="JB32" s="990"/>
      <c r="JC32" s="990"/>
      <c r="JD32" s="990"/>
      <c r="JE32" s="990"/>
      <c r="JF32" s="990"/>
      <c r="JG32" s="990"/>
      <c r="JH32" s="990"/>
      <c r="JI32" s="990"/>
      <c r="JJ32" s="990"/>
      <c r="JK32" s="990"/>
      <c r="JL32" s="990"/>
      <c r="JM32" s="990"/>
      <c r="JN32" s="990"/>
      <c r="JO32" s="990"/>
      <c r="JP32" s="990"/>
      <c r="JQ32" s="990"/>
      <c r="JR32" s="990"/>
      <c r="JS32" s="990"/>
      <c r="JT32" s="990"/>
      <c r="JV32" s="990"/>
      <c r="JX32" s="990"/>
    </row>
    <row r="33" customFormat="false" ht="17.35" hidden="false" customHeight="false" outlineLevel="0" collapsed="false">
      <c r="A33" s="1007" t="s">
        <v>1590</v>
      </c>
      <c r="B33" s="1007"/>
      <c r="C33" s="990"/>
      <c r="D33" s="990"/>
      <c r="E33" s="990"/>
      <c r="F33" s="990"/>
      <c r="G33" s="990"/>
      <c r="H33" s="990"/>
      <c r="I33" s="990"/>
      <c r="J33" s="990"/>
      <c r="K33" s="990"/>
      <c r="L33" s="990"/>
      <c r="M33" s="990"/>
      <c r="N33" s="990"/>
      <c r="O33" s="990"/>
      <c r="P33" s="990"/>
      <c r="Q33" s="990"/>
      <c r="R33" s="990"/>
      <c r="S33" s="990"/>
      <c r="T33" s="990"/>
      <c r="U33" s="990"/>
      <c r="V33" s="990"/>
      <c r="W33" s="990"/>
      <c r="X33" s="990"/>
      <c r="Y33" s="990"/>
      <c r="Z33" s="990"/>
      <c r="AA33" s="990"/>
      <c r="AB33" s="990"/>
      <c r="AC33" s="990"/>
      <c r="AD33" s="990"/>
      <c r="AE33" s="990"/>
      <c r="AF33" s="990"/>
      <c r="AG33" s="990"/>
      <c r="AH33" s="990"/>
      <c r="AI33" s="990"/>
      <c r="AJ33" s="990"/>
      <c r="AK33" s="990"/>
      <c r="AL33" s="990"/>
      <c r="AM33" s="990"/>
      <c r="AN33" s="990"/>
      <c r="AO33" s="990"/>
      <c r="AP33" s="990"/>
      <c r="AQ33" s="990"/>
      <c r="AR33" s="990"/>
      <c r="AS33" s="990"/>
      <c r="AT33" s="990"/>
      <c r="AU33" s="990"/>
      <c r="AV33" s="990"/>
      <c r="AW33" s="990"/>
      <c r="AX33" s="990"/>
      <c r="AY33" s="990"/>
      <c r="AZ33" s="990"/>
      <c r="BA33" s="990"/>
      <c r="BB33" s="990"/>
      <c r="BC33" s="990"/>
      <c r="BD33" s="990"/>
      <c r="BE33" s="990"/>
      <c r="BF33" s="990"/>
      <c r="BG33" s="990"/>
      <c r="BH33" s="990"/>
      <c r="BI33" s="990"/>
      <c r="BJ33" s="990"/>
      <c r="BK33" s="990"/>
      <c r="BL33" s="990"/>
      <c r="BM33" s="990"/>
      <c r="BN33" s="990"/>
      <c r="BO33" s="990"/>
      <c r="BP33" s="990"/>
      <c r="BQ33" s="990"/>
      <c r="BR33" s="990"/>
      <c r="BS33" s="990"/>
      <c r="BT33" s="990"/>
      <c r="BU33" s="990"/>
      <c r="BV33" s="990"/>
      <c r="BW33" s="990"/>
      <c r="BX33" s="990"/>
      <c r="BY33" s="990"/>
      <c r="BZ33" s="990"/>
      <c r="CA33" s="990"/>
      <c r="CB33" s="990"/>
      <c r="CC33" s="990"/>
      <c r="CD33" s="990"/>
      <c r="CE33" s="990"/>
      <c r="CF33" s="990"/>
      <c r="CG33" s="990"/>
      <c r="CH33" s="990"/>
      <c r="CI33" s="990"/>
      <c r="CJ33" s="990"/>
      <c r="CK33" s="990"/>
      <c r="CL33" s="990"/>
      <c r="CM33" s="990"/>
      <c r="CN33" s="990"/>
      <c r="CO33" s="990"/>
      <c r="CP33" s="990"/>
      <c r="CQ33" s="990"/>
      <c r="CR33" s="990"/>
      <c r="CS33" s="990"/>
      <c r="CT33" s="990"/>
      <c r="CU33" s="990"/>
      <c r="CV33" s="990"/>
      <c r="CW33" s="990"/>
      <c r="CX33" s="990"/>
      <c r="CY33" s="990"/>
      <c r="CZ33" s="990"/>
      <c r="DA33" s="990"/>
      <c r="DB33" s="990"/>
      <c r="DC33" s="990"/>
      <c r="DD33" s="990"/>
      <c r="DE33" s="990"/>
      <c r="DF33" s="990"/>
      <c r="DG33" s="990"/>
      <c r="DH33" s="990"/>
      <c r="DI33" s="990"/>
      <c r="DJ33" s="990"/>
      <c r="DK33" s="990"/>
      <c r="DL33" s="990"/>
      <c r="DM33" s="990"/>
      <c r="DN33" s="990"/>
      <c r="DO33" s="990"/>
      <c r="DP33" s="990"/>
      <c r="DQ33" s="990"/>
      <c r="DR33" s="990"/>
      <c r="DS33" s="990"/>
      <c r="DT33" s="990"/>
      <c r="DU33" s="990"/>
      <c r="DV33" s="990"/>
      <c r="DW33" s="990"/>
      <c r="DX33" s="990"/>
      <c r="DY33" s="990"/>
      <c r="DZ33" s="990"/>
      <c r="EA33" s="990"/>
      <c r="EB33" s="990"/>
      <c r="EC33" s="990"/>
      <c r="ED33" s="990"/>
      <c r="EE33" s="990"/>
      <c r="EF33" s="990"/>
      <c r="EG33" s="990"/>
      <c r="EH33" s="990"/>
      <c r="EI33" s="990"/>
      <c r="EJ33" s="990"/>
      <c r="EK33" s="990"/>
      <c r="EL33" s="990"/>
      <c r="EM33" s="990"/>
      <c r="EN33" s="990"/>
      <c r="EO33" s="990"/>
      <c r="EP33" s="990"/>
      <c r="EQ33" s="990"/>
      <c r="ER33" s="990"/>
      <c r="ES33" s="990"/>
      <c r="ET33" s="990"/>
      <c r="EU33" s="990"/>
      <c r="EV33" s="990"/>
      <c r="EW33" s="990"/>
      <c r="EX33" s="990"/>
      <c r="EY33" s="990"/>
      <c r="EZ33" s="990"/>
      <c r="FA33" s="990"/>
      <c r="FB33" s="990"/>
      <c r="FC33" s="990"/>
      <c r="FD33" s="990"/>
      <c r="FE33" s="990"/>
      <c r="FF33" s="990"/>
      <c r="FG33" s="990"/>
      <c r="FH33" s="990"/>
      <c r="FI33" s="990"/>
      <c r="FJ33" s="990"/>
      <c r="FK33" s="990"/>
      <c r="FL33" s="990"/>
      <c r="FM33" s="990"/>
      <c r="FN33" s="990"/>
      <c r="FO33" s="990"/>
      <c r="FP33" s="990"/>
      <c r="FQ33" s="990"/>
      <c r="FR33" s="990"/>
      <c r="FS33" s="990"/>
      <c r="FT33" s="990"/>
      <c r="FU33" s="990"/>
      <c r="FV33" s="990"/>
      <c r="FW33" s="990"/>
      <c r="FX33" s="990"/>
      <c r="FY33" s="990"/>
      <c r="FZ33" s="990"/>
      <c r="GA33" s="990"/>
      <c r="GB33" s="990"/>
      <c r="GC33" s="990"/>
      <c r="GD33" s="990"/>
      <c r="GE33" s="990"/>
      <c r="GF33" s="990"/>
      <c r="GG33" s="990"/>
      <c r="GH33" s="990"/>
      <c r="GI33" s="990"/>
      <c r="GJ33" s="990"/>
      <c r="GK33" s="990"/>
      <c r="GL33" s="990"/>
      <c r="GM33" s="990"/>
      <c r="GN33" s="990"/>
      <c r="GO33" s="990"/>
      <c r="GP33" s="990"/>
      <c r="GQ33" s="990"/>
      <c r="GR33" s="990"/>
      <c r="GS33" s="990"/>
      <c r="GT33" s="990"/>
      <c r="GU33" s="990"/>
      <c r="GV33" s="990"/>
      <c r="GW33" s="990"/>
      <c r="GX33" s="990"/>
      <c r="GY33" s="990"/>
      <c r="GZ33" s="990"/>
      <c r="HA33" s="990"/>
      <c r="HB33" s="990"/>
      <c r="HC33" s="990"/>
      <c r="HD33" s="990"/>
      <c r="HE33" s="990"/>
      <c r="HF33" s="990"/>
      <c r="HG33" s="990"/>
      <c r="HH33" s="990"/>
      <c r="HI33" s="990"/>
      <c r="HJ33" s="990"/>
      <c r="HK33" s="990"/>
      <c r="HL33" s="990"/>
      <c r="HM33" s="990"/>
      <c r="HN33" s="990"/>
      <c r="HO33" s="990"/>
      <c r="HP33" s="990"/>
      <c r="HQ33" s="990"/>
      <c r="HR33" s="990"/>
      <c r="HS33" s="990"/>
      <c r="HT33" s="990"/>
      <c r="HU33" s="990"/>
      <c r="HV33" s="990"/>
      <c r="HW33" s="990"/>
      <c r="HX33" s="990"/>
      <c r="HY33" s="990"/>
      <c r="HZ33" s="990"/>
      <c r="IA33" s="990"/>
      <c r="IB33" s="990"/>
      <c r="IC33" s="990"/>
      <c r="ID33" s="990"/>
      <c r="IE33" s="990"/>
      <c r="IF33" s="990"/>
      <c r="IG33" s="990"/>
      <c r="IH33" s="990"/>
      <c r="II33" s="990"/>
      <c r="IJ33" s="990"/>
      <c r="IK33" s="990"/>
      <c r="IL33" s="990"/>
      <c r="IM33" s="990"/>
      <c r="IN33" s="990"/>
      <c r="IO33" s="990"/>
      <c r="IP33" s="990"/>
      <c r="IQ33" s="990"/>
      <c r="IR33" s="990"/>
      <c r="IS33" s="990"/>
      <c r="IT33" s="990"/>
      <c r="IU33" s="990"/>
      <c r="IV33" s="990"/>
      <c r="IW33" s="990"/>
      <c r="IX33" s="990"/>
      <c r="IY33" s="990"/>
      <c r="IZ33" s="990"/>
      <c r="JA33" s="990"/>
      <c r="JB33" s="990"/>
      <c r="JC33" s="990"/>
      <c r="JD33" s="990"/>
      <c r="JE33" s="990"/>
      <c r="JF33" s="990"/>
      <c r="JG33" s="990"/>
      <c r="JH33" s="990"/>
      <c r="JI33" s="990"/>
      <c r="JJ33" s="990"/>
      <c r="JK33" s="990"/>
      <c r="JL33" s="990"/>
      <c r="JM33" s="990"/>
      <c r="JN33" s="990"/>
      <c r="JO33" s="990"/>
      <c r="JP33" s="990"/>
      <c r="JQ33" s="990"/>
      <c r="JR33" s="990"/>
      <c r="JS33" s="990"/>
      <c r="JT33" s="990"/>
      <c r="JV33" s="990"/>
      <c r="JX33" s="990"/>
    </row>
    <row r="34" customFormat="false" ht="17.35" hidden="false" customHeight="false" outlineLevel="0" collapsed="false">
      <c r="A34" s="1044" t="s">
        <v>1648</v>
      </c>
      <c r="B34" s="1044"/>
      <c r="C34" s="1077"/>
      <c r="D34" s="1077"/>
      <c r="E34" s="1077"/>
      <c r="F34" s="1077"/>
      <c r="G34" s="1077"/>
      <c r="H34" s="1077"/>
      <c r="I34" s="1077"/>
      <c r="J34" s="1077"/>
      <c r="K34" s="1077"/>
      <c r="L34" s="1077"/>
      <c r="M34" s="1077"/>
      <c r="N34" s="1077"/>
      <c r="O34" s="1077"/>
      <c r="P34" s="1077"/>
      <c r="Q34" s="1077"/>
      <c r="R34" s="1077"/>
      <c r="S34" s="1077"/>
      <c r="T34" s="1077"/>
      <c r="U34" s="1077"/>
      <c r="V34" s="1077"/>
      <c r="W34" s="1077"/>
      <c r="X34" s="1077"/>
      <c r="Y34" s="1077"/>
      <c r="Z34" s="1077"/>
      <c r="AA34" s="1077"/>
      <c r="AB34" s="1077"/>
      <c r="AC34" s="1077"/>
      <c r="AD34" s="1077"/>
      <c r="AE34" s="1077"/>
      <c r="AF34" s="1077"/>
      <c r="AG34" s="1077"/>
      <c r="AH34" s="1077"/>
      <c r="AI34" s="1077"/>
      <c r="AJ34" s="1077"/>
      <c r="AK34" s="1077"/>
      <c r="AL34" s="1077"/>
      <c r="AM34" s="1077"/>
      <c r="AN34" s="1077"/>
      <c r="AO34" s="1077"/>
      <c r="AP34" s="1077"/>
      <c r="AQ34" s="1077"/>
      <c r="AR34" s="1077"/>
      <c r="AS34" s="1077"/>
      <c r="AT34" s="1077"/>
      <c r="AU34" s="1077"/>
      <c r="AV34" s="1077"/>
      <c r="AW34" s="1077"/>
      <c r="AX34" s="1077"/>
      <c r="AY34" s="1077"/>
      <c r="AZ34" s="1077"/>
      <c r="BA34" s="1077"/>
      <c r="BB34" s="1077"/>
      <c r="BC34" s="1077"/>
      <c r="BD34" s="1077"/>
      <c r="BE34" s="1077"/>
      <c r="BF34" s="1077"/>
      <c r="BG34" s="1077"/>
      <c r="BH34" s="1077"/>
      <c r="BI34" s="1077"/>
      <c r="BJ34" s="1077"/>
      <c r="BK34" s="1077"/>
      <c r="BL34" s="1077"/>
      <c r="BM34" s="1077"/>
      <c r="BN34" s="1077"/>
      <c r="BO34" s="1077"/>
      <c r="BP34" s="1077"/>
      <c r="BQ34" s="1077"/>
      <c r="BR34" s="1077"/>
      <c r="BS34" s="1077"/>
      <c r="BT34" s="1077"/>
      <c r="BU34" s="1077"/>
      <c r="BV34" s="1077"/>
      <c r="BW34" s="1077"/>
      <c r="BX34" s="1077"/>
      <c r="BY34" s="1077"/>
      <c r="BZ34" s="1077"/>
      <c r="CA34" s="1077"/>
      <c r="CB34" s="1077"/>
      <c r="CC34" s="1077"/>
      <c r="CD34" s="1077"/>
      <c r="CE34" s="1077"/>
      <c r="CF34" s="1077"/>
      <c r="CG34" s="1077"/>
      <c r="CH34" s="1077"/>
      <c r="CI34" s="1077"/>
      <c r="CJ34" s="1077"/>
      <c r="CK34" s="1077"/>
      <c r="CL34" s="1077"/>
      <c r="CM34" s="1077"/>
      <c r="CN34" s="1077"/>
      <c r="CO34" s="1077"/>
      <c r="CP34" s="1077"/>
      <c r="CQ34" s="1077"/>
      <c r="CR34" s="1077"/>
      <c r="CS34" s="1077"/>
      <c r="CT34" s="1077"/>
      <c r="CU34" s="1077"/>
      <c r="CV34" s="1077"/>
      <c r="CW34" s="1077"/>
      <c r="CX34" s="1077"/>
      <c r="CY34" s="1077"/>
      <c r="CZ34" s="1077"/>
      <c r="DA34" s="1077"/>
      <c r="DB34" s="1077"/>
      <c r="DC34" s="1077"/>
      <c r="DD34" s="1077"/>
      <c r="DE34" s="1077"/>
      <c r="DF34" s="1077"/>
      <c r="DG34" s="1077"/>
      <c r="DH34" s="1077"/>
      <c r="DI34" s="1077"/>
      <c r="DJ34" s="1077"/>
      <c r="DK34" s="1077"/>
      <c r="DL34" s="1077"/>
      <c r="DM34" s="1077"/>
      <c r="DN34" s="1077"/>
      <c r="DO34" s="1077"/>
      <c r="DP34" s="1077"/>
      <c r="DQ34" s="1077"/>
      <c r="DR34" s="1077"/>
      <c r="DS34" s="1077"/>
      <c r="DT34" s="1077"/>
      <c r="DU34" s="1077"/>
      <c r="DV34" s="1077"/>
      <c r="DW34" s="1077"/>
      <c r="DX34" s="1077"/>
      <c r="DY34" s="1077"/>
      <c r="DZ34" s="1077"/>
      <c r="EA34" s="1077"/>
      <c r="EB34" s="1077"/>
      <c r="EC34" s="1077"/>
      <c r="ED34" s="1077"/>
      <c r="EE34" s="1077"/>
      <c r="EF34" s="1077"/>
      <c r="EG34" s="1077"/>
      <c r="EH34" s="1077"/>
      <c r="EI34" s="1077"/>
      <c r="EJ34" s="1077"/>
      <c r="EK34" s="1077"/>
      <c r="EL34" s="1077"/>
      <c r="EM34" s="1077"/>
      <c r="EN34" s="1077"/>
      <c r="EO34" s="1077"/>
      <c r="EP34" s="1077"/>
      <c r="EQ34" s="1077"/>
      <c r="ER34" s="1077"/>
      <c r="ES34" s="1077"/>
      <c r="ET34" s="1077"/>
      <c r="EU34" s="1077"/>
      <c r="EV34" s="1077"/>
      <c r="EW34" s="1077"/>
      <c r="EX34" s="1077"/>
      <c r="EY34" s="1077"/>
      <c r="EZ34" s="1077"/>
      <c r="FA34" s="1077"/>
      <c r="FB34" s="1077"/>
      <c r="FC34" s="1077"/>
      <c r="FD34" s="1077"/>
      <c r="FE34" s="1077"/>
      <c r="FF34" s="1077"/>
      <c r="FG34" s="1077"/>
      <c r="FH34" s="1077"/>
      <c r="FI34" s="1077"/>
      <c r="FJ34" s="1077"/>
      <c r="FK34" s="1077"/>
      <c r="FL34" s="1077"/>
      <c r="FM34" s="1077"/>
      <c r="FN34" s="1077"/>
      <c r="FO34" s="1077"/>
      <c r="FP34" s="1077"/>
      <c r="FQ34" s="1077"/>
      <c r="FR34" s="1077"/>
      <c r="FS34" s="1077"/>
      <c r="FT34" s="1077"/>
      <c r="FU34" s="1077"/>
      <c r="FV34" s="1077"/>
      <c r="FW34" s="1077"/>
      <c r="FX34" s="1077"/>
      <c r="FY34" s="1077"/>
      <c r="FZ34" s="1077"/>
      <c r="GA34" s="1077" t="str">
        <f aca="false">IF(GA36&lt;&gt;"",64/GA36,"")</f>
        <v/>
      </c>
      <c r="GB34" s="1077" t="str">
        <f aca="false">IF(GB36&lt;&gt;"",64/GB36,"")</f>
        <v/>
      </c>
      <c r="GC34" s="1077"/>
      <c r="GD34" s="1077"/>
      <c r="GE34" s="1077"/>
      <c r="GF34" s="1077"/>
      <c r="GG34" s="1077"/>
      <c r="GH34" s="1077"/>
      <c r="GI34" s="1077"/>
      <c r="GJ34" s="1077"/>
      <c r="GK34" s="1077"/>
      <c r="GL34" s="1077"/>
      <c r="GM34" s="1077"/>
      <c r="GN34" s="1077"/>
      <c r="GO34" s="1077"/>
      <c r="GP34" s="1077"/>
      <c r="GQ34" s="1077"/>
      <c r="GR34" s="1077"/>
      <c r="GS34" s="1077"/>
      <c r="GT34" s="1077"/>
      <c r="GU34" s="1077"/>
      <c r="GV34" s="1077"/>
      <c r="GW34" s="1077"/>
      <c r="GX34" s="1077"/>
      <c r="GY34" s="1077"/>
      <c r="GZ34" s="1077"/>
      <c r="HA34" s="1077"/>
      <c r="HB34" s="1077"/>
      <c r="HC34" s="1077"/>
      <c r="HD34" s="1077"/>
      <c r="HE34" s="1077"/>
      <c r="HF34" s="1077"/>
      <c r="HG34" s="1077"/>
      <c r="HH34" s="1077"/>
      <c r="HI34" s="1077"/>
      <c r="HJ34" s="1077"/>
      <c r="HK34" s="1077"/>
      <c r="HL34" s="1077"/>
      <c r="HM34" s="1077"/>
      <c r="HN34" s="1077"/>
      <c r="HO34" s="1077"/>
      <c r="HP34" s="1077"/>
      <c r="HQ34" s="1077"/>
      <c r="HR34" s="1077"/>
      <c r="HS34" s="1077"/>
      <c r="HT34" s="1077"/>
      <c r="HU34" s="1077"/>
      <c r="HV34" s="1077"/>
      <c r="HW34" s="1077"/>
      <c r="HX34" s="1077"/>
      <c r="HY34" s="1077"/>
      <c r="HZ34" s="1077"/>
      <c r="IA34" s="1077"/>
      <c r="IB34" s="1077"/>
      <c r="IC34" s="1077"/>
      <c r="ID34" s="1077"/>
      <c r="IE34" s="1077"/>
      <c r="IF34" s="1077"/>
      <c r="IG34" s="1077"/>
      <c r="IH34" s="1077"/>
      <c r="II34" s="1077"/>
      <c r="IJ34" s="1077"/>
      <c r="IK34" s="1077"/>
      <c r="IL34" s="1077"/>
      <c r="IM34" s="1077"/>
      <c r="IN34" s="1077"/>
      <c r="IO34" s="1077"/>
      <c r="IP34" s="1077"/>
      <c r="IQ34" s="1077"/>
      <c r="IR34" s="1077"/>
      <c r="IS34" s="1077"/>
      <c r="IT34" s="1077"/>
      <c r="IU34" s="1077"/>
      <c r="IV34" s="1077"/>
      <c r="IW34" s="1077"/>
      <c r="IX34" s="1077"/>
      <c r="IY34" s="1077"/>
      <c r="JA34" s="1077"/>
      <c r="JB34" s="1077"/>
      <c r="JC34" s="1077"/>
      <c r="JD34" s="1077"/>
      <c r="JE34" s="1077"/>
      <c r="JF34" s="1077"/>
      <c r="JG34" s="1077"/>
      <c r="JH34" s="1077"/>
      <c r="JI34" s="1077"/>
      <c r="JJ34" s="1077"/>
      <c r="JK34" s="1077"/>
      <c r="JL34" s="1077"/>
      <c r="JM34" s="1077"/>
      <c r="JN34" s="1077"/>
      <c r="JO34" s="1077"/>
      <c r="JX34" s="1077"/>
    </row>
    <row r="35" customFormat="false" ht="17.35" hidden="false" customHeight="false" outlineLevel="0" collapsed="false">
      <c r="A35" s="1044" t="s">
        <v>1649</v>
      </c>
      <c r="B35" s="1044"/>
      <c r="C35" s="1077"/>
      <c r="D35" s="1077"/>
      <c r="E35" s="1077"/>
      <c r="F35" s="1077"/>
      <c r="G35" s="1077"/>
      <c r="H35" s="1077"/>
      <c r="I35" s="1077"/>
      <c r="J35" s="1077"/>
      <c r="K35" s="1077"/>
      <c r="L35" s="1077"/>
      <c r="M35" s="1077"/>
      <c r="N35" s="1077"/>
      <c r="O35" s="1077"/>
      <c r="P35" s="1077"/>
      <c r="Q35" s="1077"/>
      <c r="R35" s="1077"/>
      <c r="S35" s="1077"/>
      <c r="T35" s="1077"/>
      <c r="U35" s="1077"/>
      <c r="V35" s="1077"/>
      <c r="W35" s="1077"/>
      <c r="X35" s="1077"/>
      <c r="Y35" s="1077"/>
      <c r="Z35" s="1077"/>
      <c r="AA35" s="1077"/>
      <c r="AB35" s="1077"/>
      <c r="AC35" s="1077"/>
      <c r="AD35" s="1077"/>
      <c r="AE35" s="1077"/>
      <c r="AF35" s="1077"/>
      <c r="AG35" s="1077"/>
      <c r="AH35" s="1077"/>
      <c r="AI35" s="1077"/>
      <c r="AJ35" s="1077"/>
      <c r="AK35" s="1077"/>
      <c r="AL35" s="1077"/>
      <c r="AM35" s="1077"/>
      <c r="AN35" s="1077"/>
      <c r="AO35" s="1077"/>
      <c r="AP35" s="1077"/>
      <c r="AQ35" s="1077"/>
      <c r="AR35" s="1077"/>
      <c r="AS35" s="1077"/>
      <c r="AT35" s="1077"/>
      <c r="AU35" s="1077"/>
      <c r="AV35" s="1077"/>
      <c r="AW35" s="1077"/>
      <c r="AX35" s="1077"/>
      <c r="AY35" s="1077"/>
      <c r="AZ35" s="1077"/>
      <c r="BA35" s="1077"/>
      <c r="BB35" s="1077"/>
      <c r="BC35" s="1077"/>
      <c r="BD35" s="1077"/>
      <c r="BE35" s="1077"/>
      <c r="BF35" s="1077"/>
      <c r="BG35" s="1077"/>
      <c r="BH35" s="1077"/>
      <c r="BI35" s="1077"/>
      <c r="BJ35" s="1077"/>
      <c r="BK35" s="1077"/>
      <c r="BL35" s="1077"/>
      <c r="BM35" s="1077"/>
      <c r="BN35" s="1077"/>
      <c r="BO35" s="1077"/>
      <c r="BP35" s="1077"/>
      <c r="BQ35" s="1077"/>
      <c r="BR35" s="1077"/>
      <c r="BS35" s="1077"/>
      <c r="BT35" s="1077"/>
      <c r="BU35" s="1077"/>
      <c r="BV35" s="1077"/>
      <c r="BW35" s="1077"/>
      <c r="BX35" s="1077"/>
      <c r="BY35" s="1077"/>
      <c r="BZ35" s="1077"/>
      <c r="CA35" s="1077"/>
      <c r="CB35" s="1077"/>
      <c r="CC35" s="1077"/>
      <c r="CD35" s="1077"/>
      <c r="CE35" s="1077"/>
      <c r="CF35" s="1077"/>
      <c r="CG35" s="1077"/>
      <c r="CH35" s="1077"/>
      <c r="CI35" s="1077"/>
      <c r="CJ35" s="1077"/>
      <c r="CK35" s="1077"/>
      <c r="CL35" s="1077"/>
      <c r="CM35" s="1077"/>
      <c r="CN35" s="1077"/>
      <c r="CO35" s="1077"/>
      <c r="CP35" s="1077"/>
      <c r="CQ35" s="1077"/>
      <c r="CR35" s="1077"/>
      <c r="CS35" s="1077"/>
      <c r="CT35" s="1077"/>
      <c r="CU35" s="1077"/>
      <c r="CV35" s="1077"/>
      <c r="CW35" s="1077"/>
      <c r="CX35" s="1077"/>
      <c r="CY35" s="1077"/>
      <c r="CZ35" s="1077"/>
      <c r="DA35" s="1077"/>
      <c r="DB35" s="1077"/>
      <c r="DC35" s="1077"/>
      <c r="DD35" s="1077"/>
      <c r="DE35" s="1077"/>
      <c r="DF35" s="1077"/>
      <c r="DG35" s="1077"/>
      <c r="DH35" s="1077"/>
      <c r="DI35" s="1077"/>
      <c r="DJ35" s="1077"/>
      <c r="DK35" s="1077"/>
      <c r="DL35" s="1077"/>
      <c r="DM35" s="1077"/>
      <c r="DN35" s="1077"/>
      <c r="DO35" s="1077"/>
      <c r="DP35" s="1077"/>
      <c r="DQ35" s="1077"/>
      <c r="DR35" s="1077"/>
      <c r="DS35" s="1077"/>
      <c r="DT35" s="1077"/>
      <c r="DU35" s="1077"/>
      <c r="DV35" s="1077"/>
      <c r="DW35" s="1077"/>
      <c r="DX35" s="1077"/>
      <c r="DY35" s="1077"/>
      <c r="DZ35" s="1077"/>
      <c r="EA35" s="1077"/>
      <c r="EB35" s="1077"/>
      <c r="EC35" s="1077"/>
      <c r="ED35" s="1077"/>
      <c r="EE35" s="1077"/>
      <c r="EF35" s="1077"/>
      <c r="EG35" s="1077"/>
      <c r="EH35" s="1077"/>
      <c r="EI35" s="1077"/>
      <c r="EJ35" s="1077"/>
      <c r="EK35" s="1077"/>
      <c r="EL35" s="1077"/>
      <c r="EM35" s="1077"/>
      <c r="EN35" s="1077"/>
      <c r="EO35" s="1077"/>
      <c r="EP35" s="1077"/>
      <c r="EQ35" s="1077"/>
      <c r="ER35" s="1077"/>
      <c r="ES35" s="1077"/>
      <c r="ET35" s="1077"/>
      <c r="EU35" s="1077"/>
      <c r="EV35" s="1077"/>
      <c r="EW35" s="1077"/>
      <c r="EX35" s="1077"/>
      <c r="EY35" s="1077"/>
      <c r="EZ35" s="1077"/>
      <c r="FA35" s="1077"/>
      <c r="FB35" s="1077"/>
      <c r="FC35" s="1077"/>
      <c r="FD35" s="1077"/>
      <c r="FE35" s="1077"/>
      <c r="FF35" s="1077"/>
      <c r="FG35" s="1077"/>
      <c r="FH35" s="1077"/>
      <c r="FI35" s="1077"/>
      <c r="FJ35" s="1077"/>
      <c r="FK35" s="1077"/>
      <c r="FL35" s="1077"/>
      <c r="FM35" s="1077"/>
      <c r="FN35" s="1077"/>
      <c r="FO35" s="1077"/>
      <c r="FP35" s="1077"/>
      <c r="FQ35" s="1077"/>
      <c r="FR35" s="1077"/>
      <c r="FS35" s="1077"/>
      <c r="FT35" s="1077"/>
      <c r="FU35" s="1077"/>
      <c r="FV35" s="1077"/>
      <c r="FW35" s="1077"/>
      <c r="FX35" s="1077"/>
      <c r="FY35" s="1077"/>
      <c r="FZ35" s="1077"/>
      <c r="GA35" s="1077" t="str">
        <f aca="false">IF(GA36&lt;&gt;"",0.16*POWER(GA36,-0.16),"")</f>
        <v/>
      </c>
      <c r="GB35" s="1077" t="str">
        <f aca="false">IF(GB36&lt;&gt;"",0.16*POWER(GB36,-0.16),"")</f>
        <v/>
      </c>
      <c r="GC35" s="1077"/>
      <c r="GD35" s="1077"/>
      <c r="GE35" s="1077"/>
      <c r="GF35" s="1077"/>
      <c r="GG35" s="1077"/>
      <c r="GH35" s="1077"/>
      <c r="GI35" s="1077"/>
      <c r="GJ35" s="1077"/>
      <c r="GK35" s="1077"/>
      <c r="GL35" s="1077"/>
      <c r="GM35" s="1077"/>
      <c r="GN35" s="1077"/>
      <c r="GO35" s="1077"/>
      <c r="GP35" s="1077"/>
      <c r="GQ35" s="1077"/>
      <c r="GR35" s="1077"/>
      <c r="GS35" s="1077"/>
      <c r="GT35" s="1077"/>
      <c r="GU35" s="1077"/>
      <c r="GV35" s="1077"/>
      <c r="GW35" s="1077"/>
      <c r="GX35" s="1077"/>
      <c r="GY35" s="1077"/>
      <c r="GZ35" s="1077"/>
      <c r="HA35" s="1077"/>
      <c r="HB35" s="1077"/>
      <c r="HC35" s="1077"/>
      <c r="HD35" s="1077"/>
      <c r="HE35" s="1077"/>
      <c r="HF35" s="1077"/>
      <c r="HG35" s="1077"/>
      <c r="HH35" s="1077"/>
      <c r="HI35" s="1077"/>
      <c r="HJ35" s="1077"/>
      <c r="HK35" s="1077"/>
      <c r="HL35" s="1077"/>
      <c r="HM35" s="1077"/>
      <c r="HN35" s="1077"/>
      <c r="HO35" s="1077"/>
      <c r="HP35" s="1077"/>
      <c r="HQ35" s="1077"/>
      <c r="HR35" s="1077"/>
      <c r="HS35" s="1077"/>
      <c r="HT35" s="1077"/>
      <c r="HU35" s="1077"/>
      <c r="HV35" s="1077"/>
      <c r="HW35" s="1077"/>
      <c r="HX35" s="1077"/>
      <c r="HY35" s="1077"/>
      <c r="HZ35" s="1077"/>
      <c r="IA35" s="1077"/>
      <c r="IB35" s="1077"/>
      <c r="IC35" s="1077"/>
      <c r="ID35" s="1077"/>
      <c r="IE35" s="1077"/>
      <c r="IF35" s="1077"/>
      <c r="IG35" s="1077"/>
      <c r="IH35" s="1077"/>
      <c r="II35" s="1077"/>
      <c r="IJ35" s="1077"/>
      <c r="IK35" s="1077"/>
      <c r="IL35" s="1077"/>
      <c r="IM35" s="1077"/>
      <c r="IN35" s="1077"/>
      <c r="IO35" s="1077"/>
      <c r="IP35" s="1077"/>
      <c r="IQ35" s="1077"/>
      <c r="IR35" s="1077"/>
      <c r="IS35" s="1077"/>
      <c r="IT35" s="1077"/>
      <c r="IU35" s="1077"/>
      <c r="IV35" s="1077"/>
      <c r="IW35" s="1077"/>
      <c r="IX35" s="1077"/>
      <c r="IY35" s="1077"/>
      <c r="JA35" s="1077"/>
      <c r="JB35" s="1077"/>
      <c r="JC35" s="1077"/>
      <c r="JD35" s="1077"/>
      <c r="JE35" s="1077"/>
      <c r="JF35" s="1077"/>
      <c r="JG35" s="1077"/>
      <c r="JH35" s="1077"/>
      <c r="JI35" s="1077"/>
      <c r="JJ35" s="1077"/>
      <c r="JK35" s="1077"/>
      <c r="JL35" s="1077"/>
      <c r="JM35" s="1077"/>
      <c r="JN35" s="1077"/>
      <c r="JO35" s="1077"/>
      <c r="JX35" s="1077"/>
    </row>
    <row r="36" customFormat="false" ht="17.35" hidden="false" customHeight="false" outlineLevel="0" collapsed="false">
      <c r="A36" s="1044" t="s">
        <v>1650</v>
      </c>
      <c r="B36" s="1044"/>
      <c r="C36" s="1040"/>
      <c r="D36" s="1040"/>
      <c r="E36" s="1040"/>
      <c r="F36" s="1040"/>
      <c r="G36" s="1040"/>
      <c r="H36" s="1040"/>
      <c r="I36" s="1040"/>
      <c r="J36" s="1040"/>
      <c r="K36" s="1040"/>
      <c r="L36" s="1040"/>
      <c r="M36" s="1040"/>
      <c r="N36" s="1040"/>
      <c r="O36" s="1040"/>
      <c r="P36" s="1040"/>
      <c r="Q36" s="1040"/>
      <c r="R36" s="1040"/>
      <c r="S36" s="1040"/>
      <c r="T36" s="1040"/>
      <c r="U36" s="1040"/>
      <c r="V36" s="1040"/>
      <c r="W36" s="1040"/>
      <c r="X36" s="1040"/>
      <c r="Y36" s="1040"/>
      <c r="Z36" s="1040"/>
      <c r="AA36" s="1040"/>
      <c r="AB36" s="1040"/>
      <c r="AC36" s="1040"/>
      <c r="AD36" s="1040"/>
      <c r="AE36" s="1040"/>
      <c r="AF36" s="1040"/>
      <c r="AG36" s="1040"/>
      <c r="AH36" s="1040"/>
      <c r="AI36" s="1040"/>
      <c r="AJ36" s="1040"/>
      <c r="AK36" s="1040"/>
      <c r="AL36" s="1040"/>
      <c r="AM36" s="1040"/>
      <c r="AN36" s="1040"/>
      <c r="AO36" s="1040"/>
      <c r="AP36" s="1040"/>
      <c r="AQ36" s="1040"/>
      <c r="AR36" s="1040"/>
      <c r="AS36" s="1040"/>
      <c r="AT36" s="1040"/>
      <c r="AU36" s="1040"/>
      <c r="AV36" s="1040"/>
      <c r="AW36" s="1040"/>
      <c r="AX36" s="1040"/>
      <c r="AY36" s="1040"/>
      <c r="AZ36" s="1040"/>
      <c r="BA36" s="1040"/>
      <c r="BB36" s="1040"/>
      <c r="BC36" s="1040"/>
      <c r="BD36" s="1040"/>
      <c r="BE36" s="1040"/>
      <c r="BF36" s="1040"/>
      <c r="BG36" s="1040"/>
      <c r="BH36" s="1040"/>
      <c r="BI36" s="1040"/>
      <c r="BJ36" s="1040"/>
      <c r="BK36" s="1040"/>
      <c r="BL36" s="1040"/>
      <c r="BM36" s="1040"/>
      <c r="BN36" s="1040"/>
      <c r="BO36" s="1040"/>
      <c r="BP36" s="1040"/>
      <c r="BQ36" s="1040"/>
      <c r="BR36" s="1040"/>
      <c r="BS36" s="1040"/>
      <c r="BT36" s="1040"/>
      <c r="BU36" s="1040"/>
      <c r="BV36" s="1040"/>
      <c r="BW36" s="1040"/>
      <c r="BX36" s="1040"/>
      <c r="BY36" s="1040"/>
      <c r="BZ36" s="1040"/>
      <c r="CA36" s="1040"/>
      <c r="CB36" s="1040"/>
      <c r="CC36" s="1040"/>
      <c r="CD36" s="1040"/>
      <c r="CE36" s="1040"/>
      <c r="CF36" s="1040"/>
      <c r="CG36" s="1040"/>
      <c r="CH36" s="1040"/>
      <c r="CI36" s="1040"/>
      <c r="CJ36" s="1040"/>
      <c r="CK36" s="1040"/>
      <c r="CL36" s="1040"/>
      <c r="CM36" s="1040"/>
      <c r="CN36" s="1040"/>
      <c r="CO36" s="1040"/>
      <c r="CP36" s="1040"/>
      <c r="CQ36" s="1040"/>
      <c r="CR36" s="1040"/>
      <c r="CS36" s="1040"/>
      <c r="CT36" s="1040"/>
      <c r="CU36" s="1040"/>
      <c r="CV36" s="1040"/>
      <c r="CW36" s="1040"/>
      <c r="CX36" s="1040"/>
      <c r="CY36" s="1040"/>
      <c r="CZ36" s="1040"/>
      <c r="DA36" s="1040"/>
      <c r="DB36" s="1040"/>
      <c r="DC36" s="1040"/>
      <c r="DD36" s="1040"/>
      <c r="DE36" s="1040"/>
      <c r="DF36" s="1040"/>
      <c r="DG36" s="1040"/>
      <c r="DH36" s="1040"/>
      <c r="DI36" s="1040"/>
      <c r="DJ36" s="1040"/>
      <c r="DK36" s="1040"/>
      <c r="DL36" s="1040"/>
      <c r="DM36" s="1040"/>
      <c r="DN36" s="1040"/>
      <c r="DO36" s="1040"/>
      <c r="DP36" s="1040"/>
      <c r="DQ36" s="1040"/>
      <c r="DR36" s="1040"/>
      <c r="DS36" s="1040"/>
      <c r="DT36" s="1040"/>
      <c r="DU36" s="1040"/>
      <c r="DV36" s="1040"/>
      <c r="DW36" s="1040"/>
      <c r="DX36" s="1040"/>
      <c r="DY36" s="1040"/>
      <c r="DZ36" s="1040"/>
      <c r="EA36" s="1040"/>
      <c r="EB36" s="1040"/>
      <c r="EC36" s="1040"/>
      <c r="ED36" s="1040"/>
      <c r="EE36" s="1040"/>
      <c r="EF36" s="1040"/>
      <c r="EG36" s="1040"/>
      <c r="EH36" s="1040"/>
      <c r="EI36" s="1040"/>
      <c r="EJ36" s="1040"/>
      <c r="EK36" s="1040"/>
      <c r="EL36" s="1040"/>
      <c r="EM36" s="1040"/>
      <c r="EN36" s="1040"/>
      <c r="EO36" s="1040"/>
      <c r="EP36" s="1040"/>
      <c r="EQ36" s="1040"/>
      <c r="ER36" s="1040"/>
      <c r="ES36" s="1040"/>
      <c r="ET36" s="1040"/>
      <c r="EU36" s="1040"/>
      <c r="EV36" s="1040"/>
      <c r="EW36" s="1040"/>
      <c r="EX36" s="1040"/>
      <c r="EY36" s="1040"/>
      <c r="EZ36" s="1040"/>
      <c r="FA36" s="1040"/>
      <c r="FB36" s="1040"/>
      <c r="FC36" s="1040"/>
      <c r="FD36" s="1040"/>
      <c r="FE36" s="1040"/>
      <c r="FF36" s="1040"/>
      <c r="FG36" s="1040"/>
      <c r="FH36" s="1040"/>
      <c r="FI36" s="1040"/>
      <c r="FJ36" s="1040"/>
      <c r="FK36" s="1040"/>
      <c r="FL36" s="1040"/>
      <c r="FM36" s="1040"/>
      <c r="FN36" s="1040"/>
      <c r="FO36" s="1040"/>
      <c r="FP36" s="1040"/>
      <c r="FQ36" s="1040"/>
      <c r="FR36" s="1040"/>
      <c r="FS36" s="1040"/>
      <c r="FT36" s="1040"/>
      <c r="FU36" s="1040"/>
      <c r="FV36" s="1040"/>
      <c r="FW36" s="1040"/>
      <c r="FX36" s="1040"/>
      <c r="FY36" s="1040"/>
      <c r="FZ36" s="1040"/>
      <c r="GA36" s="1040" t="str">
        <f aca="false">IF(GA37&lt;&gt;"",3.5368*GA17/GA37/GA14*100,"")</f>
        <v/>
      </c>
      <c r="GB36" s="1040" t="str">
        <f aca="false">IF(GB37&lt;&gt;"",3.5368*GB17/GB37/GB14*100,"")</f>
        <v/>
      </c>
      <c r="GC36" s="1040"/>
      <c r="GD36" s="1040"/>
      <c r="GE36" s="1040"/>
      <c r="GF36" s="1040"/>
      <c r="GG36" s="1040"/>
      <c r="GH36" s="1040"/>
      <c r="GI36" s="1040"/>
      <c r="GJ36" s="1040"/>
      <c r="GK36" s="1040"/>
      <c r="GL36" s="1040"/>
      <c r="GM36" s="1040"/>
      <c r="GN36" s="1040"/>
      <c r="GO36" s="1040"/>
      <c r="GP36" s="1040"/>
      <c r="GQ36" s="1040"/>
      <c r="GR36" s="1040"/>
      <c r="GS36" s="1040"/>
      <c r="GT36" s="1040"/>
      <c r="GU36" s="1040"/>
      <c r="GV36" s="1040"/>
      <c r="GW36" s="1040"/>
      <c r="GX36" s="1040"/>
      <c r="GY36" s="1040"/>
      <c r="GZ36" s="1040"/>
      <c r="HA36" s="1040"/>
      <c r="HB36" s="1040"/>
      <c r="HC36" s="1040"/>
      <c r="HD36" s="1040"/>
      <c r="HE36" s="1040"/>
      <c r="HF36" s="1040"/>
      <c r="HG36" s="1040"/>
      <c r="HH36" s="1040"/>
      <c r="HI36" s="1040"/>
      <c r="HJ36" s="1040"/>
      <c r="HK36" s="1040"/>
      <c r="HL36" s="1040"/>
      <c r="HM36" s="1040"/>
      <c r="HN36" s="1040"/>
      <c r="HO36" s="1040"/>
      <c r="HP36" s="1040"/>
      <c r="HQ36" s="1040"/>
      <c r="HR36" s="1040"/>
      <c r="HS36" s="1040"/>
      <c r="HT36" s="1040"/>
      <c r="HU36" s="1040"/>
      <c r="HV36" s="1040"/>
      <c r="HW36" s="1040"/>
      <c r="HX36" s="1040"/>
      <c r="HY36" s="1040"/>
      <c r="HZ36" s="1040"/>
      <c r="IA36" s="1040"/>
      <c r="IB36" s="1040"/>
      <c r="IC36" s="1040"/>
      <c r="ID36" s="1040"/>
      <c r="IE36" s="1040"/>
      <c r="IF36" s="1040"/>
      <c r="IG36" s="1040"/>
      <c r="IH36" s="1040"/>
      <c r="II36" s="1040"/>
      <c r="IJ36" s="1040"/>
      <c r="IK36" s="1040"/>
      <c r="IL36" s="1040"/>
      <c r="IM36" s="1040"/>
      <c r="IN36" s="1040"/>
      <c r="IO36" s="1040"/>
      <c r="IP36" s="1040"/>
      <c r="IQ36" s="1040"/>
      <c r="IR36" s="1040"/>
      <c r="IS36" s="1040"/>
      <c r="IT36" s="1040"/>
      <c r="IU36" s="1040"/>
      <c r="IV36" s="1040"/>
      <c r="IW36" s="1040"/>
      <c r="IX36" s="1040"/>
      <c r="IY36" s="1040"/>
      <c r="JA36" s="1040"/>
      <c r="JB36" s="1040"/>
      <c r="JC36" s="1040"/>
      <c r="JD36" s="1040"/>
      <c r="JE36" s="1040"/>
      <c r="JF36" s="1040"/>
      <c r="JG36" s="1040"/>
      <c r="JH36" s="1040"/>
      <c r="JI36" s="1040"/>
      <c r="JJ36" s="1040"/>
      <c r="JK36" s="1040"/>
      <c r="JL36" s="1040"/>
      <c r="JM36" s="1040"/>
      <c r="JN36" s="1040"/>
      <c r="JO36" s="1040"/>
      <c r="JX36" s="1040"/>
    </row>
    <row r="37" customFormat="false" ht="17.35" hidden="false" customHeight="false" outlineLevel="0" collapsed="false">
      <c r="A37" s="1082" t="s">
        <v>1651</v>
      </c>
      <c r="B37" s="1082" t="s">
        <v>420</v>
      </c>
      <c r="C37" s="1083"/>
      <c r="D37" s="1083"/>
      <c r="E37" s="1083"/>
      <c r="F37" s="1083"/>
      <c r="G37" s="1083"/>
      <c r="H37" s="1083"/>
      <c r="I37" s="1083"/>
      <c r="J37" s="1083"/>
      <c r="K37" s="1083"/>
      <c r="L37" s="1083"/>
      <c r="M37" s="1083"/>
      <c r="N37" s="1083"/>
      <c r="O37" s="1083"/>
      <c r="P37" s="1083"/>
      <c r="Q37" s="1083"/>
      <c r="R37" s="1083"/>
      <c r="S37" s="1083"/>
      <c r="T37" s="1083"/>
      <c r="U37" s="1083"/>
      <c r="V37" s="1083"/>
      <c r="W37" s="1083"/>
      <c r="X37" s="1083"/>
      <c r="Y37" s="1083"/>
      <c r="Z37" s="1083"/>
      <c r="AA37" s="1083"/>
      <c r="AB37" s="1083"/>
      <c r="AC37" s="1083"/>
      <c r="AD37" s="1083"/>
      <c r="AE37" s="1083"/>
      <c r="AF37" s="1083"/>
      <c r="AG37" s="1083"/>
      <c r="AH37" s="1083"/>
      <c r="AI37" s="1083"/>
      <c r="AJ37" s="1083"/>
      <c r="AK37" s="1083"/>
      <c r="AL37" s="1083"/>
      <c r="AM37" s="1083"/>
      <c r="AN37" s="1083"/>
      <c r="AO37" s="1083"/>
      <c r="AP37" s="1083"/>
      <c r="AQ37" s="1083"/>
      <c r="AR37" s="1083"/>
      <c r="AS37" s="1083"/>
      <c r="AT37" s="1083"/>
      <c r="AU37" s="1083"/>
      <c r="AV37" s="1083"/>
      <c r="AW37" s="1083"/>
      <c r="AX37" s="1083"/>
      <c r="AY37" s="1083"/>
      <c r="AZ37" s="1083"/>
      <c r="BA37" s="1083"/>
      <c r="BB37" s="1083"/>
      <c r="BC37" s="1083"/>
      <c r="BD37" s="1083"/>
      <c r="BE37" s="1083"/>
      <c r="BF37" s="1083"/>
      <c r="BG37" s="1083"/>
      <c r="BH37" s="1083"/>
      <c r="BI37" s="1083"/>
      <c r="BJ37" s="1083"/>
      <c r="BK37" s="1083"/>
      <c r="BL37" s="1083"/>
      <c r="BM37" s="1083"/>
      <c r="BN37" s="1083"/>
      <c r="BO37" s="1083"/>
      <c r="BP37" s="1083"/>
      <c r="BQ37" s="1083"/>
      <c r="BR37" s="1083"/>
      <c r="BS37" s="1083"/>
      <c r="BT37" s="1083"/>
      <c r="BU37" s="1083"/>
      <c r="BV37" s="1083"/>
      <c r="BW37" s="1083"/>
      <c r="BX37" s="1083"/>
      <c r="BY37" s="1083"/>
      <c r="BZ37" s="1083"/>
      <c r="CA37" s="1083"/>
      <c r="CB37" s="1083"/>
      <c r="CC37" s="1083"/>
      <c r="CD37" s="1083"/>
      <c r="CE37" s="1083"/>
      <c r="CF37" s="1083"/>
      <c r="CG37" s="1083"/>
      <c r="CH37" s="1083"/>
      <c r="CI37" s="1083"/>
      <c r="CJ37" s="1083"/>
      <c r="CK37" s="1083"/>
      <c r="CL37" s="1083"/>
      <c r="CM37" s="1083"/>
      <c r="CN37" s="1083"/>
      <c r="CO37" s="1083"/>
      <c r="CP37" s="1083"/>
      <c r="CQ37" s="1083"/>
      <c r="CR37" s="1083"/>
      <c r="CS37" s="1083"/>
      <c r="CT37" s="1083"/>
      <c r="CU37" s="1083"/>
      <c r="CV37" s="1083"/>
      <c r="CW37" s="1083"/>
      <c r="CX37" s="1083"/>
      <c r="CY37" s="1083"/>
      <c r="CZ37" s="1083"/>
      <c r="DA37" s="1083"/>
      <c r="DB37" s="1083"/>
      <c r="DC37" s="1083"/>
      <c r="DD37" s="1083"/>
      <c r="DE37" s="1083"/>
      <c r="DF37" s="1083"/>
      <c r="DG37" s="1083"/>
      <c r="DH37" s="1083"/>
      <c r="DI37" s="1083"/>
      <c r="DJ37" s="1083"/>
      <c r="DK37" s="1083"/>
      <c r="DL37" s="1083"/>
      <c r="DM37" s="1083"/>
      <c r="DN37" s="1083"/>
      <c r="DO37" s="1083"/>
      <c r="DP37" s="1083"/>
      <c r="DQ37" s="1083"/>
      <c r="DR37" s="1083"/>
      <c r="DS37" s="1083"/>
      <c r="DT37" s="1083"/>
      <c r="DU37" s="1083"/>
      <c r="DV37" s="1083"/>
      <c r="DW37" s="1083"/>
      <c r="DX37" s="1083"/>
      <c r="DY37" s="1083"/>
      <c r="DZ37" s="1083"/>
      <c r="EA37" s="1083"/>
      <c r="EB37" s="1083"/>
      <c r="EC37" s="1083"/>
      <c r="ED37" s="1083"/>
      <c r="EE37" s="1083"/>
      <c r="EF37" s="1083"/>
      <c r="EG37" s="1083"/>
      <c r="EH37" s="1083"/>
      <c r="EI37" s="1083"/>
      <c r="EJ37" s="1083"/>
      <c r="EK37" s="1083"/>
      <c r="EL37" s="1083"/>
      <c r="EM37" s="1083"/>
      <c r="EN37" s="1083"/>
      <c r="EO37" s="1083"/>
      <c r="EP37" s="1083"/>
      <c r="EQ37" s="1083"/>
      <c r="ER37" s="1083"/>
      <c r="ES37" s="1083"/>
      <c r="ET37" s="1083"/>
      <c r="EU37" s="1083"/>
      <c r="EV37" s="1083"/>
      <c r="EW37" s="1083"/>
      <c r="EX37" s="1083"/>
      <c r="EY37" s="1083"/>
      <c r="EZ37" s="1083"/>
      <c r="FA37" s="1083"/>
      <c r="FB37" s="1083"/>
      <c r="FC37" s="1083"/>
      <c r="FD37" s="1083"/>
      <c r="FE37" s="1083"/>
      <c r="FF37" s="1083"/>
      <c r="FG37" s="1083"/>
      <c r="FH37" s="1083"/>
      <c r="FI37" s="1083"/>
      <c r="FJ37" s="1083"/>
      <c r="FK37" s="1083"/>
      <c r="FL37" s="1083"/>
      <c r="FM37" s="1083"/>
      <c r="FN37" s="1083"/>
      <c r="FO37" s="1083"/>
      <c r="FP37" s="1083"/>
      <c r="FQ37" s="1083"/>
      <c r="FR37" s="1083"/>
      <c r="FS37" s="1083"/>
      <c r="FT37" s="1083"/>
      <c r="FU37" s="1083"/>
      <c r="FV37" s="1083"/>
      <c r="FW37" s="1083"/>
      <c r="FX37" s="1083"/>
      <c r="FY37" s="1083"/>
      <c r="FZ37" s="1083"/>
      <c r="GA37" s="1062"/>
      <c r="GB37" s="1062"/>
      <c r="GC37" s="1062"/>
      <c r="GD37" s="1062"/>
      <c r="GE37" s="1062"/>
      <c r="GF37" s="1062"/>
      <c r="GG37" s="1062"/>
      <c r="GH37" s="1062"/>
      <c r="GI37" s="1062"/>
      <c r="GJ37" s="1062"/>
      <c r="GK37" s="1062"/>
      <c r="GL37" s="1062"/>
      <c r="GM37" s="1062"/>
      <c r="GN37" s="1062"/>
      <c r="GO37" s="1062"/>
      <c r="GP37" s="1062"/>
      <c r="GQ37" s="1062"/>
      <c r="GR37" s="1062"/>
      <c r="GS37" s="1062"/>
      <c r="GT37" s="1062"/>
      <c r="GU37" s="1062"/>
      <c r="GV37" s="1062"/>
      <c r="GW37" s="1062"/>
      <c r="GX37" s="1062"/>
      <c r="GY37" s="1062"/>
      <c r="GZ37" s="1062"/>
      <c r="HA37" s="1062"/>
      <c r="HB37" s="1062"/>
      <c r="HC37" s="1062"/>
      <c r="HD37" s="1062"/>
      <c r="HE37" s="1062"/>
      <c r="HF37" s="1062"/>
      <c r="HG37" s="1062"/>
      <c r="HH37" s="1062"/>
      <c r="HI37" s="1062"/>
      <c r="HJ37" s="1062"/>
      <c r="HK37" s="1062"/>
      <c r="HL37" s="1062"/>
      <c r="HM37" s="1062"/>
      <c r="HN37" s="1062"/>
      <c r="HO37" s="1062"/>
      <c r="HP37" s="1062"/>
      <c r="HQ37" s="1062"/>
      <c r="HR37" s="1062"/>
      <c r="HS37" s="1062"/>
      <c r="HT37" s="1062"/>
      <c r="HU37" s="1062"/>
      <c r="HV37" s="1062"/>
      <c r="HW37" s="1062"/>
      <c r="HX37" s="1062"/>
      <c r="HY37" s="1062"/>
      <c r="HZ37" s="1062"/>
      <c r="IA37" s="1062"/>
      <c r="IB37" s="1062"/>
      <c r="IC37" s="1062"/>
      <c r="ID37" s="1062"/>
      <c r="IE37" s="1062"/>
      <c r="IF37" s="1062"/>
      <c r="IG37" s="1062"/>
      <c r="IH37" s="1062"/>
      <c r="II37" s="1062"/>
      <c r="IJ37" s="1062"/>
      <c r="IK37" s="1062"/>
      <c r="IL37" s="1062"/>
      <c r="IM37" s="1062"/>
      <c r="IN37" s="1062"/>
      <c r="IO37" s="1062"/>
      <c r="IP37" s="1062"/>
      <c r="IQ37" s="1062"/>
      <c r="IR37" s="1062"/>
      <c r="IS37" s="1062"/>
      <c r="IT37" s="1062"/>
      <c r="IU37" s="1062"/>
      <c r="IV37" s="1062"/>
      <c r="IW37" s="1062"/>
      <c r="IX37" s="1062"/>
      <c r="IY37" s="1062"/>
      <c r="JA37" s="1095"/>
      <c r="JB37" s="1095"/>
      <c r="JC37" s="1062"/>
      <c r="JD37" s="1095"/>
      <c r="JE37" s="1095"/>
      <c r="JF37" s="1062"/>
      <c r="JG37" s="1062"/>
      <c r="JH37" s="1062"/>
      <c r="JI37" s="1062"/>
      <c r="JJ37" s="1095"/>
      <c r="JK37" s="1095"/>
      <c r="JL37" s="1095"/>
      <c r="JM37" s="1095"/>
      <c r="JN37" s="1095"/>
      <c r="JO37" s="1095"/>
      <c r="JX37" s="1095"/>
    </row>
    <row r="38" customFormat="false" ht="17.35" hidden="false" customHeight="false" outlineLevel="0" collapsed="false">
      <c r="A38" s="1096" t="s">
        <v>1652</v>
      </c>
      <c r="B38" s="1096" t="s">
        <v>444</v>
      </c>
      <c r="C38" s="1097"/>
      <c r="D38" s="1097"/>
      <c r="E38" s="1097"/>
      <c r="F38" s="1097"/>
      <c r="G38" s="1097"/>
      <c r="H38" s="1097"/>
      <c r="I38" s="1097"/>
      <c r="J38" s="1097"/>
      <c r="K38" s="1097"/>
      <c r="L38" s="1097"/>
      <c r="M38" s="1097"/>
      <c r="N38" s="1097"/>
      <c r="O38" s="1097"/>
      <c r="P38" s="1097"/>
      <c r="Q38" s="1097"/>
      <c r="R38" s="1097"/>
      <c r="S38" s="1097"/>
      <c r="T38" s="1097"/>
      <c r="U38" s="1097"/>
      <c r="V38" s="1097"/>
      <c r="W38" s="1097"/>
      <c r="X38" s="1097"/>
      <c r="Y38" s="1097"/>
      <c r="Z38" s="1097"/>
      <c r="AA38" s="1097"/>
      <c r="AB38" s="1097"/>
      <c r="AC38" s="1097"/>
      <c r="AD38" s="1097"/>
      <c r="AE38" s="1097"/>
      <c r="AF38" s="1097"/>
      <c r="AG38" s="1097"/>
      <c r="AH38" s="1097"/>
      <c r="AI38" s="1097"/>
      <c r="AJ38" s="1097"/>
      <c r="AK38" s="1097"/>
      <c r="AL38" s="1097"/>
      <c r="AM38" s="1097"/>
      <c r="AN38" s="1097"/>
      <c r="AO38" s="1097"/>
      <c r="AP38" s="1097"/>
      <c r="AQ38" s="1097"/>
      <c r="AR38" s="1097"/>
      <c r="AS38" s="1097"/>
      <c r="AT38" s="1097"/>
      <c r="AU38" s="1097"/>
      <c r="AV38" s="1097"/>
      <c r="AW38" s="1097"/>
      <c r="AX38" s="1097"/>
      <c r="AY38" s="1097"/>
      <c r="AZ38" s="1097"/>
      <c r="BA38" s="1097"/>
      <c r="BB38" s="1097"/>
      <c r="BC38" s="1097"/>
      <c r="BD38" s="1097"/>
      <c r="BE38" s="1097"/>
      <c r="BF38" s="1097"/>
      <c r="BG38" s="1097"/>
      <c r="BH38" s="1097"/>
      <c r="BI38" s="1097"/>
      <c r="BJ38" s="1097"/>
      <c r="BK38" s="1097"/>
      <c r="BL38" s="1097"/>
      <c r="BM38" s="1097"/>
      <c r="BN38" s="1097"/>
      <c r="BO38" s="1097"/>
      <c r="BP38" s="1097"/>
      <c r="BQ38" s="1097"/>
      <c r="BR38" s="1097"/>
      <c r="BS38" s="1097"/>
      <c r="BT38" s="1097"/>
      <c r="BU38" s="1097"/>
      <c r="BV38" s="1097"/>
      <c r="BW38" s="1097"/>
      <c r="BX38" s="1097"/>
      <c r="BY38" s="1097"/>
      <c r="BZ38" s="1097"/>
      <c r="CA38" s="1097"/>
      <c r="CB38" s="1097"/>
      <c r="CC38" s="1097"/>
      <c r="CD38" s="1097"/>
      <c r="CE38" s="1097"/>
      <c r="CF38" s="1097"/>
      <c r="CG38" s="1097"/>
      <c r="CH38" s="1097"/>
      <c r="CI38" s="1097"/>
      <c r="CJ38" s="1097"/>
      <c r="CK38" s="1097"/>
      <c r="CL38" s="1097"/>
      <c r="CM38" s="1097"/>
      <c r="CN38" s="1097"/>
      <c r="CO38" s="1097"/>
      <c r="CP38" s="1097"/>
      <c r="CQ38" s="1097"/>
      <c r="CR38" s="1097"/>
      <c r="CS38" s="1097"/>
      <c r="CT38" s="1097"/>
      <c r="CU38" s="1097"/>
      <c r="CV38" s="1097"/>
      <c r="CW38" s="1097"/>
      <c r="CX38" s="1097"/>
      <c r="CY38" s="1097"/>
      <c r="CZ38" s="1097"/>
      <c r="DA38" s="1097"/>
      <c r="DB38" s="1097"/>
      <c r="DC38" s="1097"/>
      <c r="DD38" s="1097"/>
      <c r="DE38" s="1097"/>
      <c r="DF38" s="1097"/>
      <c r="DG38" s="1097"/>
      <c r="DH38" s="1097"/>
      <c r="DI38" s="1097"/>
      <c r="DJ38" s="1097"/>
      <c r="DK38" s="1097"/>
      <c r="DL38" s="1097"/>
      <c r="DM38" s="1097"/>
      <c r="DN38" s="1097"/>
      <c r="DO38" s="1097"/>
      <c r="DP38" s="1097"/>
      <c r="DQ38" s="1097"/>
      <c r="DR38" s="1097"/>
      <c r="DS38" s="1097"/>
      <c r="DT38" s="1097"/>
      <c r="DU38" s="1097"/>
      <c r="DV38" s="1097"/>
      <c r="DW38" s="1097"/>
      <c r="DX38" s="1097"/>
      <c r="DY38" s="1097"/>
      <c r="DZ38" s="1097"/>
      <c r="EA38" s="1097"/>
      <c r="EB38" s="1097"/>
      <c r="EC38" s="1097"/>
      <c r="ED38" s="1097"/>
      <c r="EE38" s="1097"/>
      <c r="EF38" s="1097"/>
      <c r="EG38" s="1097"/>
      <c r="EH38" s="1097"/>
      <c r="EI38" s="1097"/>
      <c r="EJ38" s="1097"/>
      <c r="EK38" s="1097"/>
      <c r="EL38" s="1097"/>
      <c r="EM38" s="1097"/>
      <c r="EN38" s="1097"/>
      <c r="EO38" s="1097"/>
      <c r="EP38" s="1097"/>
      <c r="EQ38" s="1097"/>
      <c r="ER38" s="1097"/>
      <c r="ES38" s="1097"/>
      <c r="ET38" s="1097"/>
      <c r="EU38" s="1097"/>
      <c r="EV38" s="1097"/>
      <c r="EW38" s="1097"/>
      <c r="EX38" s="1097"/>
      <c r="EY38" s="1097"/>
      <c r="EZ38" s="1097"/>
      <c r="FA38" s="1097"/>
      <c r="FB38" s="1097"/>
      <c r="FC38" s="1097"/>
      <c r="FD38" s="1097"/>
      <c r="FE38" s="1097"/>
      <c r="FF38" s="1097"/>
      <c r="FG38" s="1097"/>
      <c r="FH38" s="1097"/>
      <c r="FI38" s="1097"/>
      <c r="FJ38" s="1097"/>
      <c r="FK38" s="1097"/>
      <c r="FL38" s="1097"/>
      <c r="FM38" s="1097"/>
      <c r="FN38" s="1097"/>
      <c r="FO38" s="1097"/>
      <c r="FP38" s="1097"/>
      <c r="FQ38" s="1097"/>
      <c r="FR38" s="1097"/>
      <c r="FS38" s="1097"/>
      <c r="FT38" s="1097"/>
      <c r="FU38" s="1097"/>
      <c r="FV38" s="1097"/>
      <c r="FW38" s="1097"/>
      <c r="FX38" s="1097"/>
      <c r="FY38" s="1097"/>
      <c r="FZ38" s="1097"/>
      <c r="GA38" s="1102" t="str">
        <f aca="false">IF(GA32&lt;&gt;"",IF(OR(GA13="自选",GA21=0,GA14=0),"",GA17/0.785/GA37/GA37/3600),"")</f>
        <v/>
      </c>
      <c r="GB38" s="1102" t="str">
        <f aca="false">IF(GB32&lt;&gt;"",IF(OR(GB13="自选",GB21=0,GB14=0),"",GB17/0.785/GB37/GB37/3600),"")</f>
        <v/>
      </c>
      <c r="GC38" s="1102"/>
      <c r="GD38" s="1102"/>
      <c r="GE38" s="1102"/>
      <c r="GF38" s="1102"/>
      <c r="GG38" s="1102"/>
      <c r="GH38" s="1102"/>
      <c r="GI38" s="1102"/>
      <c r="GJ38" s="1102"/>
      <c r="GK38" s="1102"/>
      <c r="GL38" s="1102"/>
      <c r="GM38" s="1102"/>
      <c r="GN38" s="1102"/>
      <c r="GO38" s="1102"/>
      <c r="GP38" s="1102"/>
      <c r="GQ38" s="1102"/>
      <c r="GR38" s="1102"/>
      <c r="GS38" s="1102"/>
      <c r="GT38" s="1102"/>
      <c r="GU38" s="1102"/>
      <c r="GV38" s="1102"/>
      <c r="GW38" s="1102"/>
      <c r="GX38" s="1102"/>
      <c r="GY38" s="1102"/>
      <c r="GZ38" s="1102"/>
      <c r="HA38" s="1102"/>
      <c r="HB38" s="1102"/>
      <c r="HC38" s="1102"/>
      <c r="HD38" s="1102"/>
      <c r="HE38" s="1102"/>
      <c r="HF38" s="1102"/>
      <c r="HG38" s="1102"/>
      <c r="HH38" s="1102"/>
      <c r="HI38" s="1102"/>
      <c r="HJ38" s="1102"/>
      <c r="HK38" s="1102"/>
      <c r="HL38" s="1102"/>
      <c r="HM38" s="1102"/>
      <c r="HN38" s="1102"/>
      <c r="HO38" s="1102"/>
      <c r="HP38" s="1102"/>
      <c r="HQ38" s="1102"/>
      <c r="HR38" s="1102"/>
      <c r="HS38" s="1102"/>
      <c r="HT38" s="1102"/>
      <c r="HU38" s="1102"/>
      <c r="HV38" s="1102"/>
      <c r="HW38" s="1102"/>
      <c r="HX38" s="1102"/>
      <c r="HY38" s="1102"/>
      <c r="HZ38" s="1102"/>
      <c r="IA38" s="1102"/>
      <c r="IB38" s="1102"/>
      <c r="IC38" s="1102"/>
      <c r="ID38" s="1102"/>
      <c r="IE38" s="1102"/>
      <c r="IF38" s="1102"/>
      <c r="IG38" s="1102"/>
      <c r="IH38" s="1102"/>
      <c r="II38" s="1102"/>
      <c r="IJ38" s="1102"/>
      <c r="IK38" s="1102"/>
      <c r="IL38" s="1102"/>
      <c r="IM38" s="1102"/>
      <c r="IN38" s="1102"/>
      <c r="IO38" s="1102"/>
      <c r="IP38" s="1102"/>
      <c r="IQ38" s="1102"/>
      <c r="IR38" s="1102"/>
      <c r="IS38" s="1102"/>
      <c r="IT38" s="1102"/>
      <c r="IU38" s="1102"/>
      <c r="IV38" s="1102"/>
      <c r="IW38" s="1102"/>
      <c r="IX38" s="1102"/>
      <c r="IY38" s="1102"/>
      <c r="IZ38" s="1102"/>
      <c r="JA38" s="1102"/>
      <c r="JB38" s="1102"/>
      <c r="JC38" s="1102"/>
      <c r="JD38" s="1102"/>
      <c r="JE38" s="1102"/>
      <c r="JF38" s="1102"/>
      <c r="JG38" s="1102"/>
      <c r="JH38" s="1102"/>
      <c r="JI38" s="1102"/>
      <c r="JJ38" s="1102"/>
      <c r="JK38" s="1102"/>
      <c r="JL38" s="1102"/>
      <c r="JM38" s="1102"/>
      <c r="JN38" s="1102"/>
      <c r="JO38" s="1102"/>
      <c r="JP38" s="1102"/>
      <c r="JQ38" s="1102"/>
      <c r="JR38" s="1102"/>
      <c r="JS38" s="1102"/>
      <c r="JT38" s="1102"/>
      <c r="JV38" s="1102"/>
      <c r="JX38" s="1102"/>
    </row>
    <row r="39" customFormat="false" ht="17.35" hidden="false" customHeight="false" outlineLevel="0" collapsed="false">
      <c r="A39" s="1103" t="s">
        <v>1618</v>
      </c>
      <c r="B39" s="1103" t="s">
        <v>444</v>
      </c>
      <c r="C39" s="1104"/>
      <c r="D39" s="1104"/>
      <c r="E39" s="1104"/>
      <c r="F39" s="1104"/>
      <c r="G39" s="1104"/>
      <c r="H39" s="1104"/>
      <c r="I39" s="1104"/>
      <c r="J39" s="1104"/>
      <c r="K39" s="1104"/>
      <c r="L39" s="1104"/>
      <c r="M39" s="1104"/>
      <c r="N39" s="1104"/>
      <c r="O39" s="1104"/>
      <c r="P39" s="1104"/>
      <c r="Q39" s="1104"/>
      <c r="R39" s="1104"/>
      <c r="S39" s="1104"/>
      <c r="T39" s="1104"/>
      <c r="U39" s="1104"/>
      <c r="V39" s="1104"/>
      <c r="W39" s="1104"/>
      <c r="X39" s="1104"/>
      <c r="Y39" s="1104"/>
      <c r="Z39" s="1104"/>
      <c r="AA39" s="1104"/>
      <c r="AB39" s="1104"/>
      <c r="AC39" s="1104"/>
      <c r="AD39" s="1104"/>
      <c r="AE39" s="1104"/>
      <c r="AF39" s="1104"/>
      <c r="AG39" s="1104"/>
      <c r="AH39" s="1104"/>
      <c r="AI39" s="1104"/>
      <c r="AJ39" s="1104"/>
      <c r="AK39" s="1104"/>
      <c r="AL39" s="1104"/>
      <c r="AM39" s="1104"/>
      <c r="AN39" s="1104"/>
      <c r="AO39" s="1104"/>
      <c r="AP39" s="1104"/>
      <c r="AQ39" s="1104"/>
      <c r="AR39" s="1104"/>
      <c r="AS39" s="1104"/>
      <c r="AT39" s="1104"/>
      <c r="AU39" s="1104"/>
      <c r="AV39" s="1104"/>
      <c r="AW39" s="1104"/>
      <c r="AX39" s="1104"/>
      <c r="AY39" s="1104"/>
      <c r="AZ39" s="1104"/>
      <c r="BA39" s="1104"/>
      <c r="BB39" s="1104"/>
      <c r="BC39" s="1104"/>
      <c r="BD39" s="1104"/>
      <c r="BE39" s="1104"/>
      <c r="BF39" s="1104"/>
      <c r="BG39" s="1104"/>
      <c r="BH39" s="1104"/>
      <c r="BI39" s="1104"/>
      <c r="BJ39" s="1104"/>
      <c r="BK39" s="1104"/>
      <c r="BL39" s="1104"/>
      <c r="BM39" s="1104"/>
      <c r="BN39" s="1104"/>
      <c r="BO39" s="1104"/>
      <c r="BP39" s="1104"/>
      <c r="BQ39" s="1104"/>
      <c r="BR39" s="1104"/>
      <c r="BS39" s="1104"/>
      <c r="BT39" s="1104"/>
      <c r="BU39" s="1104"/>
      <c r="BV39" s="1104"/>
      <c r="BW39" s="1104"/>
      <c r="BX39" s="1104"/>
      <c r="BY39" s="1104"/>
      <c r="BZ39" s="1104"/>
      <c r="CA39" s="1104"/>
      <c r="CB39" s="1104"/>
      <c r="CC39" s="1104"/>
      <c r="CD39" s="1104"/>
      <c r="CE39" s="1104"/>
      <c r="CF39" s="1104"/>
      <c r="CG39" s="1104"/>
      <c r="CH39" s="1104"/>
      <c r="CI39" s="1104"/>
      <c r="CJ39" s="1104"/>
      <c r="CK39" s="1104"/>
      <c r="CL39" s="1104"/>
      <c r="CM39" s="1104"/>
      <c r="CN39" s="1104"/>
      <c r="CO39" s="1104"/>
      <c r="CP39" s="1104"/>
      <c r="CQ39" s="1104"/>
      <c r="CR39" s="1104"/>
      <c r="CS39" s="1104"/>
      <c r="CT39" s="1104"/>
      <c r="CU39" s="1104"/>
      <c r="CV39" s="1104"/>
      <c r="CW39" s="1104"/>
      <c r="CX39" s="1104"/>
      <c r="CY39" s="1104"/>
      <c r="CZ39" s="1104"/>
      <c r="DA39" s="1104"/>
      <c r="DB39" s="1104"/>
      <c r="DC39" s="1104"/>
      <c r="DD39" s="1104"/>
      <c r="DE39" s="1104"/>
      <c r="DF39" s="1104"/>
      <c r="DG39" s="1104"/>
      <c r="DH39" s="1104"/>
      <c r="DI39" s="1104"/>
      <c r="DJ39" s="1104"/>
      <c r="DK39" s="1104"/>
      <c r="DL39" s="1104"/>
      <c r="DM39" s="1104"/>
      <c r="DN39" s="1104"/>
      <c r="DO39" s="1104"/>
      <c r="DP39" s="1104"/>
      <c r="DQ39" s="1104"/>
      <c r="DR39" s="1104"/>
      <c r="DS39" s="1104"/>
      <c r="DT39" s="1104"/>
      <c r="DU39" s="1104"/>
      <c r="DV39" s="1104"/>
      <c r="DW39" s="1104"/>
      <c r="DX39" s="1104"/>
      <c r="DY39" s="1104"/>
      <c r="DZ39" s="1104"/>
      <c r="EA39" s="1104"/>
      <c r="EB39" s="1104"/>
      <c r="EC39" s="1104"/>
      <c r="ED39" s="1104"/>
      <c r="EE39" s="1104"/>
      <c r="EF39" s="1104"/>
      <c r="EG39" s="1104"/>
      <c r="EH39" s="1104"/>
      <c r="EI39" s="1104"/>
      <c r="EJ39" s="1104"/>
      <c r="EK39" s="1104"/>
      <c r="EL39" s="1104"/>
      <c r="EM39" s="1104"/>
      <c r="EN39" s="1104"/>
      <c r="EO39" s="1104"/>
      <c r="EP39" s="1104"/>
      <c r="EQ39" s="1104"/>
      <c r="ER39" s="1104"/>
      <c r="ES39" s="1104"/>
      <c r="ET39" s="1104"/>
      <c r="EU39" s="1104"/>
      <c r="EV39" s="1104"/>
      <c r="EW39" s="1104"/>
      <c r="EX39" s="1104"/>
      <c r="EY39" s="1104"/>
      <c r="EZ39" s="1104"/>
      <c r="FA39" s="1104"/>
      <c r="FB39" s="1104"/>
      <c r="FC39" s="1104"/>
      <c r="FD39" s="1104"/>
      <c r="FE39" s="1104"/>
      <c r="FF39" s="1104"/>
      <c r="FG39" s="1104"/>
      <c r="FH39" s="1104"/>
      <c r="FI39" s="1104"/>
      <c r="FJ39" s="1104"/>
      <c r="FK39" s="1104"/>
      <c r="FL39" s="1104"/>
      <c r="FM39" s="1104"/>
      <c r="FN39" s="1104"/>
      <c r="FO39" s="1104"/>
      <c r="FP39" s="1104"/>
      <c r="FQ39" s="1104"/>
      <c r="FR39" s="1104"/>
      <c r="FS39" s="1104"/>
      <c r="FT39" s="1104"/>
      <c r="FU39" s="1104"/>
      <c r="FV39" s="1104"/>
      <c r="FW39" s="1104"/>
      <c r="FX39" s="1104"/>
      <c r="FY39" s="1104"/>
      <c r="FZ39" s="1104"/>
      <c r="GA39" s="1109" t="str">
        <f aca="false">IF(GA37&lt;&gt;"",getveloc(GA9,GA32,GA33,GA4,GA8,GA37,GA15),"")</f>
        <v/>
      </c>
      <c r="GB39" s="1109" t="str">
        <f aca="false">IF(GB37&lt;&gt;"",getveloc(GB9,GB32,GB33,GB4,GB8,GB37,GB15),"")</f>
        <v/>
      </c>
      <c r="GC39" s="1109"/>
      <c r="GD39" s="1109"/>
      <c r="GE39" s="1109"/>
      <c r="GF39" s="1109"/>
      <c r="GG39" s="1109"/>
      <c r="GH39" s="1109"/>
      <c r="GI39" s="1109"/>
      <c r="GJ39" s="1109"/>
      <c r="GK39" s="1109"/>
      <c r="GL39" s="1109"/>
      <c r="GM39" s="1109"/>
      <c r="GN39" s="1109"/>
      <c r="GO39" s="1109"/>
      <c r="GP39" s="1109"/>
      <c r="GQ39" s="1109"/>
      <c r="GR39" s="1109"/>
      <c r="GS39" s="1109"/>
      <c r="GT39" s="1109"/>
      <c r="GU39" s="1109"/>
      <c r="GV39" s="1109"/>
      <c r="GW39" s="1109"/>
      <c r="GX39" s="1109"/>
      <c r="GY39" s="1109"/>
      <c r="GZ39" s="1109"/>
      <c r="HA39" s="1109"/>
      <c r="HB39" s="1109"/>
      <c r="HC39" s="1109"/>
      <c r="HD39" s="1109"/>
      <c r="HE39" s="1109"/>
      <c r="HF39" s="1109"/>
      <c r="HG39" s="1109"/>
      <c r="HH39" s="1109"/>
      <c r="HI39" s="1109"/>
      <c r="HJ39" s="1109"/>
      <c r="HK39" s="1109"/>
      <c r="HL39" s="1109"/>
      <c r="HM39" s="1109"/>
      <c r="HN39" s="1109"/>
      <c r="HO39" s="1109"/>
      <c r="HP39" s="1109"/>
      <c r="HQ39" s="1109"/>
      <c r="HR39" s="1109"/>
      <c r="HS39" s="1109"/>
      <c r="HT39" s="1109"/>
      <c r="HU39" s="1109"/>
      <c r="HV39" s="1109"/>
      <c r="HW39" s="1109"/>
      <c r="HX39" s="1109"/>
      <c r="HY39" s="1109"/>
      <c r="HZ39" s="1109"/>
      <c r="IA39" s="1109"/>
      <c r="IB39" s="1109"/>
      <c r="IC39" s="1109"/>
      <c r="ID39" s="1109"/>
      <c r="IE39" s="1109"/>
      <c r="IF39" s="1109"/>
      <c r="IG39" s="1109"/>
      <c r="IH39" s="1109"/>
      <c r="II39" s="1109"/>
      <c r="IJ39" s="1109"/>
      <c r="IK39" s="1109"/>
      <c r="IL39" s="1109"/>
      <c r="IM39" s="1109"/>
      <c r="IN39" s="1109"/>
      <c r="IO39" s="1109"/>
      <c r="IP39" s="1109"/>
      <c r="IQ39" s="1109"/>
      <c r="IR39" s="1109"/>
      <c r="IS39" s="1109"/>
      <c r="IT39" s="1109"/>
      <c r="IU39" s="1109"/>
      <c r="IV39" s="1109"/>
      <c r="IW39" s="1109"/>
      <c r="IX39" s="1109"/>
      <c r="IY39" s="1109"/>
      <c r="IZ39" s="1109"/>
      <c r="JA39" s="1109"/>
      <c r="JB39" s="1109"/>
      <c r="JC39" s="1109"/>
      <c r="JD39" s="1109"/>
      <c r="JE39" s="1109"/>
      <c r="JF39" s="1109"/>
      <c r="JG39" s="1109"/>
      <c r="JH39" s="1109"/>
      <c r="JI39" s="1109"/>
      <c r="JJ39" s="1109"/>
      <c r="JK39" s="1109"/>
      <c r="JL39" s="1109"/>
      <c r="JM39" s="1109"/>
      <c r="JN39" s="1109"/>
      <c r="JO39" s="1109"/>
      <c r="JP39" s="1109"/>
      <c r="JQ39" s="1109"/>
      <c r="JR39" s="1109"/>
      <c r="JS39" s="1109"/>
      <c r="JT39" s="1109"/>
      <c r="JV39" s="1109"/>
      <c r="JX39" s="1109"/>
    </row>
    <row r="40" customFormat="false" ht="17.35" hidden="false" customHeight="false" outlineLevel="0" collapsed="false">
      <c r="A40" s="1110" t="s">
        <v>1653</v>
      </c>
      <c r="B40" s="1110" t="s">
        <v>1621</v>
      </c>
      <c r="C40" s="1111"/>
      <c r="D40" s="1111"/>
      <c r="E40" s="1111"/>
      <c r="F40" s="1111"/>
      <c r="G40" s="1111"/>
      <c r="H40" s="1111"/>
      <c r="I40" s="1111"/>
      <c r="J40" s="1111"/>
      <c r="K40" s="1111"/>
      <c r="L40" s="1111"/>
      <c r="M40" s="1111"/>
      <c r="N40" s="1111"/>
      <c r="O40" s="1111"/>
      <c r="P40" s="1111"/>
      <c r="Q40" s="1111"/>
      <c r="R40" s="1111"/>
      <c r="S40" s="1111"/>
      <c r="T40" s="1111"/>
      <c r="U40" s="1111"/>
      <c r="V40" s="1111"/>
      <c r="W40" s="1111"/>
      <c r="X40" s="1111"/>
      <c r="Y40" s="1111"/>
      <c r="Z40" s="1111"/>
      <c r="AA40" s="1111"/>
      <c r="AB40" s="1111"/>
      <c r="AC40" s="1111"/>
      <c r="AD40" s="1111"/>
      <c r="AE40" s="1111"/>
      <c r="AF40" s="1111"/>
      <c r="AG40" s="1111"/>
      <c r="AH40" s="1111"/>
      <c r="AI40" s="1111"/>
      <c r="AJ40" s="1111"/>
      <c r="AK40" s="1111"/>
      <c r="AL40" s="1111"/>
      <c r="AM40" s="1111"/>
      <c r="AN40" s="1111"/>
      <c r="AO40" s="1111"/>
      <c r="AP40" s="1111"/>
      <c r="AQ40" s="1111"/>
      <c r="AR40" s="1111"/>
      <c r="AS40" s="1111"/>
      <c r="AT40" s="1111"/>
      <c r="AU40" s="1111"/>
      <c r="AV40" s="1111"/>
      <c r="AW40" s="1111"/>
      <c r="AX40" s="1111"/>
      <c r="AY40" s="1111"/>
      <c r="AZ40" s="1111"/>
      <c r="BA40" s="1111"/>
      <c r="BB40" s="1111"/>
      <c r="BC40" s="1111"/>
      <c r="BD40" s="1111"/>
      <c r="BE40" s="1111"/>
      <c r="BF40" s="1111"/>
      <c r="BG40" s="1111"/>
      <c r="BH40" s="1111"/>
      <c r="BI40" s="1111"/>
      <c r="BJ40" s="1111"/>
      <c r="BK40" s="1111"/>
      <c r="BL40" s="1111"/>
      <c r="BM40" s="1111"/>
      <c r="BN40" s="1111"/>
      <c r="BO40" s="1111"/>
      <c r="BP40" s="1111"/>
      <c r="BQ40" s="1111"/>
      <c r="BR40" s="1111"/>
      <c r="BS40" s="1111"/>
      <c r="BT40" s="1111"/>
      <c r="BU40" s="1111"/>
      <c r="BV40" s="1111"/>
      <c r="BW40" s="1111"/>
      <c r="BX40" s="1111"/>
      <c r="BY40" s="1111"/>
      <c r="BZ40" s="1111"/>
      <c r="CA40" s="1111"/>
      <c r="CB40" s="1111"/>
      <c r="CC40" s="1111"/>
      <c r="CD40" s="1111"/>
      <c r="CE40" s="1111"/>
      <c r="CF40" s="1111"/>
      <c r="CG40" s="1111"/>
      <c r="CH40" s="1111"/>
      <c r="CI40" s="1111"/>
      <c r="CJ40" s="1111"/>
      <c r="CK40" s="1111"/>
      <c r="CL40" s="1111"/>
      <c r="CM40" s="1111"/>
      <c r="CN40" s="1111"/>
      <c r="CO40" s="1111"/>
      <c r="CP40" s="1111"/>
      <c r="CQ40" s="1111"/>
      <c r="CR40" s="1111"/>
      <c r="CS40" s="1111"/>
      <c r="CT40" s="1111"/>
      <c r="CU40" s="1111"/>
      <c r="CV40" s="1111"/>
      <c r="CW40" s="1111"/>
      <c r="CX40" s="1111"/>
      <c r="CY40" s="1111"/>
      <c r="CZ40" s="1111"/>
      <c r="DA40" s="1111"/>
      <c r="DB40" s="1111"/>
      <c r="DC40" s="1111"/>
      <c r="DD40" s="1111"/>
      <c r="DE40" s="1111"/>
      <c r="DF40" s="1111"/>
      <c r="DG40" s="1111"/>
      <c r="DH40" s="1111"/>
      <c r="DI40" s="1111"/>
      <c r="DJ40" s="1111"/>
      <c r="DK40" s="1111"/>
      <c r="DL40" s="1111"/>
      <c r="DM40" s="1111"/>
      <c r="DN40" s="1111"/>
      <c r="DO40" s="1111"/>
      <c r="DP40" s="1111"/>
      <c r="DQ40" s="1111"/>
      <c r="DR40" s="1111"/>
      <c r="DS40" s="1111"/>
      <c r="DT40" s="1111"/>
      <c r="DU40" s="1111"/>
      <c r="DV40" s="1111"/>
      <c r="DW40" s="1111"/>
      <c r="DX40" s="1111"/>
      <c r="DY40" s="1111"/>
      <c r="DZ40" s="1111"/>
      <c r="EA40" s="1111"/>
      <c r="EB40" s="1111"/>
      <c r="EC40" s="1111"/>
      <c r="ED40" s="1111"/>
      <c r="EE40" s="1111"/>
      <c r="EF40" s="1111"/>
      <c r="EG40" s="1111"/>
      <c r="EH40" s="1111"/>
      <c r="EI40" s="1111"/>
      <c r="EJ40" s="1111"/>
      <c r="EK40" s="1111"/>
      <c r="EL40" s="1111"/>
      <c r="EM40" s="1111"/>
      <c r="EN40" s="1111"/>
      <c r="EO40" s="1111"/>
      <c r="EP40" s="1111"/>
      <c r="EQ40" s="1111"/>
      <c r="ER40" s="1111"/>
      <c r="ES40" s="1111"/>
      <c r="ET40" s="1111"/>
      <c r="EU40" s="1111"/>
      <c r="EV40" s="1111"/>
      <c r="EW40" s="1111"/>
      <c r="EX40" s="1111"/>
      <c r="EY40" s="1111"/>
      <c r="EZ40" s="1111"/>
      <c r="FA40" s="1111"/>
      <c r="FB40" s="1111"/>
      <c r="FC40" s="1111"/>
      <c r="FD40" s="1111"/>
      <c r="FE40" s="1111"/>
      <c r="FF40" s="1111"/>
      <c r="FG40" s="1111"/>
      <c r="FH40" s="1111"/>
      <c r="FI40" s="1111"/>
      <c r="FJ40" s="1111"/>
      <c r="FK40" s="1111"/>
      <c r="FL40" s="1111"/>
      <c r="FM40" s="1111"/>
      <c r="FN40" s="1111"/>
      <c r="FO40" s="1111"/>
      <c r="FP40" s="1111"/>
      <c r="FQ40" s="1111"/>
      <c r="FR40" s="1111"/>
      <c r="FS40" s="1111"/>
      <c r="FT40" s="1111"/>
      <c r="FU40" s="1111"/>
      <c r="FV40" s="1111"/>
      <c r="FW40" s="1111"/>
      <c r="FX40" s="1111"/>
      <c r="FY40" s="1111"/>
      <c r="FZ40" s="1111"/>
      <c r="GA40" s="1102" t="str">
        <f aca="false">IF(GA32&lt;&gt;"",IF(OR(GA13="自选",,GA37=0,GA14=0),"",IF(GA34&gt;GA35,1/2*GA34*100/GA37*GA13*GA38^2/1000,1/2*GA35*100/GA37*GA13*GA38^2/1000)),"")</f>
        <v/>
      </c>
      <c r="GB40" s="1102" t="str">
        <f aca="false">IF(GB32&lt;&gt;"",IF(OR(GB13="自选",,GB37=0,GB14=0),"",IF(GB34&gt;GB35,1/2*GB34*100/GB37*GB13*GB38^2/1000,1/2*GB35*100/GB37*GB13*GB38^2/1000)),"")</f>
        <v/>
      </c>
      <c r="GC40" s="1102"/>
      <c r="GD40" s="1102"/>
      <c r="GE40" s="1102"/>
      <c r="GF40" s="1102"/>
      <c r="GG40" s="1102"/>
      <c r="GH40" s="1102"/>
      <c r="GI40" s="1102"/>
      <c r="GJ40" s="1102"/>
      <c r="GK40" s="1102"/>
      <c r="GL40" s="1102"/>
      <c r="GM40" s="1102"/>
      <c r="GN40" s="1102"/>
      <c r="GO40" s="1102"/>
      <c r="GP40" s="1102"/>
      <c r="GQ40" s="1102"/>
      <c r="GR40" s="1102"/>
      <c r="GS40" s="1102"/>
      <c r="GT40" s="1102"/>
      <c r="GU40" s="1102"/>
      <c r="GV40" s="1102"/>
      <c r="GW40" s="1102"/>
      <c r="GX40" s="1102"/>
      <c r="GY40" s="1102"/>
      <c r="GZ40" s="1102"/>
      <c r="HA40" s="1102"/>
      <c r="HB40" s="1102"/>
      <c r="HC40" s="1102"/>
      <c r="HD40" s="1102"/>
      <c r="HE40" s="1102"/>
      <c r="HF40" s="1102"/>
      <c r="HG40" s="1102"/>
      <c r="HH40" s="1102"/>
      <c r="HI40" s="1102"/>
      <c r="HJ40" s="1102"/>
      <c r="HK40" s="1102"/>
      <c r="HL40" s="1102"/>
      <c r="HM40" s="1102"/>
      <c r="HN40" s="1102"/>
      <c r="HO40" s="1102"/>
      <c r="HP40" s="1102"/>
      <c r="HQ40" s="1102"/>
      <c r="HR40" s="1102"/>
      <c r="HS40" s="1102"/>
      <c r="HT40" s="1102"/>
      <c r="HU40" s="1102"/>
      <c r="HV40" s="1102"/>
      <c r="HW40" s="1102"/>
      <c r="HX40" s="1102"/>
      <c r="HY40" s="1102"/>
      <c r="HZ40" s="1102"/>
      <c r="IA40" s="1102"/>
      <c r="IB40" s="1102"/>
      <c r="IC40" s="1102"/>
      <c r="ID40" s="1102"/>
      <c r="IE40" s="1102"/>
      <c r="IF40" s="1102"/>
      <c r="IG40" s="1102"/>
      <c r="IH40" s="1102"/>
      <c r="II40" s="1102"/>
      <c r="IJ40" s="1102"/>
      <c r="IK40" s="1102"/>
      <c r="IL40" s="1102"/>
      <c r="IM40" s="1102"/>
      <c r="IN40" s="1102"/>
      <c r="IO40" s="1102"/>
      <c r="IP40" s="1102"/>
      <c r="IQ40" s="1102"/>
      <c r="IR40" s="1102"/>
      <c r="IS40" s="1102"/>
      <c r="IT40" s="1102"/>
      <c r="IU40" s="1102"/>
      <c r="IV40" s="1102"/>
      <c r="IW40" s="1102"/>
      <c r="IX40" s="1102"/>
      <c r="IY40" s="1102"/>
      <c r="IZ40" s="1102"/>
      <c r="JA40" s="1102"/>
      <c r="JB40" s="1102"/>
      <c r="JC40" s="1102"/>
      <c r="JD40" s="1102"/>
      <c r="JE40" s="1102"/>
      <c r="JF40" s="1102"/>
      <c r="JG40" s="1102"/>
      <c r="JH40" s="1102"/>
      <c r="JI40" s="1102"/>
      <c r="JJ40" s="1102"/>
      <c r="JK40" s="1102"/>
      <c r="JL40" s="1102"/>
      <c r="JM40" s="1102"/>
      <c r="JN40" s="1102"/>
      <c r="JO40" s="1102"/>
      <c r="JP40" s="1102"/>
      <c r="JQ40" s="1102"/>
      <c r="JR40" s="1102"/>
      <c r="JS40" s="1102"/>
      <c r="JT40" s="1102"/>
      <c r="JV40" s="1102"/>
      <c r="JX40" s="1102"/>
    </row>
    <row r="41" customFormat="false" ht="17.35" hidden="false" customHeight="false" outlineLevel="0" collapsed="false">
      <c r="A41" s="1110" t="s">
        <v>1622</v>
      </c>
      <c r="B41" s="1110" t="s">
        <v>1621</v>
      </c>
      <c r="C41" s="1111"/>
      <c r="D41" s="1111"/>
      <c r="E41" s="1111"/>
      <c r="F41" s="1111"/>
      <c r="G41" s="1111"/>
      <c r="H41" s="1111"/>
      <c r="I41" s="1111"/>
      <c r="J41" s="1111"/>
      <c r="K41" s="1111"/>
      <c r="L41" s="1111"/>
      <c r="M41" s="1111"/>
      <c r="N41" s="1111"/>
      <c r="O41" s="1111"/>
      <c r="P41" s="1111"/>
      <c r="Q41" s="1111"/>
      <c r="R41" s="1111"/>
      <c r="S41" s="1111"/>
      <c r="T41" s="1111"/>
      <c r="U41" s="1111"/>
      <c r="V41" s="1111"/>
      <c r="W41" s="1111"/>
      <c r="X41" s="1111"/>
      <c r="Y41" s="1111"/>
      <c r="Z41" s="1111"/>
      <c r="AA41" s="1111"/>
      <c r="AB41" s="1111"/>
      <c r="AC41" s="1111"/>
      <c r="AD41" s="1111"/>
      <c r="AE41" s="1111"/>
      <c r="AF41" s="1111"/>
      <c r="AG41" s="1111"/>
      <c r="AH41" s="1111"/>
      <c r="AI41" s="1111"/>
      <c r="AJ41" s="1111"/>
      <c r="AK41" s="1111"/>
      <c r="AL41" s="1111"/>
      <c r="AM41" s="1111"/>
      <c r="AN41" s="1111"/>
      <c r="AO41" s="1111"/>
      <c r="AP41" s="1111"/>
      <c r="AQ41" s="1111"/>
      <c r="AR41" s="1111"/>
      <c r="AS41" s="1111"/>
      <c r="AT41" s="1111"/>
      <c r="AU41" s="1111"/>
      <c r="AV41" s="1111"/>
      <c r="AW41" s="1111"/>
      <c r="AX41" s="1111"/>
      <c r="AY41" s="1111"/>
      <c r="AZ41" s="1111"/>
      <c r="BA41" s="1111"/>
      <c r="BB41" s="1111"/>
      <c r="BC41" s="1111"/>
      <c r="BD41" s="1111"/>
      <c r="BE41" s="1111"/>
      <c r="BF41" s="1111"/>
      <c r="BG41" s="1111"/>
      <c r="BH41" s="1111"/>
      <c r="BI41" s="1111"/>
      <c r="BJ41" s="1111"/>
      <c r="BK41" s="1111"/>
      <c r="BL41" s="1111"/>
      <c r="BM41" s="1111"/>
      <c r="BN41" s="1111"/>
      <c r="BO41" s="1111"/>
      <c r="BP41" s="1111"/>
      <c r="BQ41" s="1111"/>
      <c r="BR41" s="1111"/>
      <c r="BS41" s="1111"/>
      <c r="BT41" s="1111"/>
      <c r="BU41" s="1111"/>
      <c r="BV41" s="1111"/>
      <c r="BW41" s="1111"/>
      <c r="BX41" s="1111"/>
      <c r="BY41" s="1111"/>
      <c r="BZ41" s="1111"/>
      <c r="CA41" s="1111"/>
      <c r="CB41" s="1111"/>
      <c r="CC41" s="1111"/>
      <c r="CD41" s="1111"/>
      <c r="CE41" s="1111"/>
      <c r="CF41" s="1111"/>
      <c r="CG41" s="1111"/>
      <c r="CH41" s="1111"/>
      <c r="CI41" s="1111"/>
      <c r="CJ41" s="1111"/>
      <c r="CK41" s="1111"/>
      <c r="CL41" s="1111"/>
      <c r="CM41" s="1111"/>
      <c r="CN41" s="1111"/>
      <c r="CO41" s="1111"/>
      <c r="CP41" s="1111"/>
      <c r="CQ41" s="1111"/>
      <c r="CR41" s="1111"/>
      <c r="CS41" s="1111"/>
      <c r="CT41" s="1111"/>
      <c r="CU41" s="1111"/>
      <c r="CV41" s="1111"/>
      <c r="CW41" s="1111"/>
      <c r="CX41" s="1111"/>
      <c r="CY41" s="1111"/>
      <c r="CZ41" s="1111"/>
      <c r="DA41" s="1111"/>
      <c r="DB41" s="1111"/>
      <c r="DC41" s="1111"/>
      <c r="DD41" s="1111"/>
      <c r="DE41" s="1111"/>
      <c r="DF41" s="1111"/>
      <c r="DG41" s="1111"/>
      <c r="DH41" s="1111"/>
      <c r="DI41" s="1111"/>
      <c r="DJ41" s="1111"/>
      <c r="DK41" s="1111"/>
      <c r="DL41" s="1111"/>
      <c r="DM41" s="1111"/>
      <c r="DN41" s="1111"/>
      <c r="DO41" s="1111"/>
      <c r="DP41" s="1111"/>
      <c r="DQ41" s="1111"/>
      <c r="DR41" s="1111"/>
      <c r="DS41" s="1111"/>
      <c r="DT41" s="1111"/>
      <c r="DU41" s="1111"/>
      <c r="DV41" s="1111"/>
      <c r="DW41" s="1111"/>
      <c r="DX41" s="1111"/>
      <c r="DY41" s="1111"/>
      <c r="DZ41" s="1111"/>
      <c r="EA41" s="1111"/>
      <c r="EB41" s="1111"/>
      <c r="EC41" s="1111"/>
      <c r="ED41" s="1111"/>
      <c r="EE41" s="1111"/>
      <c r="EF41" s="1111"/>
      <c r="EG41" s="1111"/>
      <c r="EH41" s="1111"/>
      <c r="EI41" s="1111"/>
      <c r="EJ41" s="1111"/>
      <c r="EK41" s="1111"/>
      <c r="EL41" s="1111"/>
      <c r="EM41" s="1111"/>
      <c r="EN41" s="1111"/>
      <c r="EO41" s="1111"/>
      <c r="EP41" s="1111"/>
      <c r="EQ41" s="1111"/>
      <c r="ER41" s="1111"/>
      <c r="ES41" s="1111"/>
      <c r="ET41" s="1111"/>
      <c r="EU41" s="1111"/>
      <c r="EV41" s="1111"/>
      <c r="EW41" s="1111"/>
      <c r="EX41" s="1111"/>
      <c r="EY41" s="1111"/>
      <c r="EZ41" s="1111"/>
      <c r="FA41" s="1111"/>
      <c r="FB41" s="1111"/>
      <c r="FC41" s="1111"/>
      <c r="FD41" s="1111"/>
      <c r="FE41" s="1111"/>
      <c r="FF41" s="1111"/>
      <c r="FG41" s="1111"/>
      <c r="FH41" s="1111"/>
      <c r="FI41" s="1111"/>
      <c r="FJ41" s="1111"/>
      <c r="FK41" s="1111"/>
      <c r="FL41" s="1111"/>
      <c r="FM41" s="1111"/>
      <c r="FN41" s="1111"/>
      <c r="FO41" s="1111"/>
      <c r="FP41" s="1111"/>
      <c r="FQ41" s="1111"/>
      <c r="FR41" s="1111"/>
      <c r="FS41" s="1111"/>
      <c r="FT41" s="1111"/>
      <c r="FU41" s="1111"/>
      <c r="FV41" s="1111"/>
      <c r="FW41" s="1111"/>
      <c r="FX41" s="1111"/>
      <c r="FY41" s="1111"/>
      <c r="FZ41" s="1111"/>
      <c r="GA41" s="1102" t="str">
        <f aca="false">IF(GA32&lt;&gt;"",getdrop(GA9,GA32,GA33,GA8,GA17),"")</f>
        <v/>
      </c>
      <c r="GB41" s="1102" t="str">
        <f aca="false">IF(GB32&lt;&gt;"",getdrop(GB9,GB32,GB33,GB8,GB17),"")</f>
        <v/>
      </c>
      <c r="GC41" s="1102"/>
      <c r="GD41" s="1102"/>
      <c r="GE41" s="1102"/>
      <c r="GF41" s="1102"/>
      <c r="GG41" s="1102"/>
      <c r="GH41" s="1102"/>
      <c r="GI41" s="1102"/>
      <c r="GJ41" s="1102"/>
      <c r="GK41" s="1102"/>
      <c r="GL41" s="1102"/>
      <c r="GM41" s="1102"/>
      <c r="GN41" s="1102"/>
      <c r="GO41" s="1102"/>
      <c r="GP41" s="1102"/>
      <c r="GQ41" s="1102"/>
      <c r="GR41" s="1102"/>
      <c r="GS41" s="1102"/>
      <c r="GT41" s="1102"/>
      <c r="GU41" s="1102"/>
      <c r="GV41" s="1102"/>
      <c r="GW41" s="1102"/>
      <c r="GX41" s="1102"/>
      <c r="GY41" s="1102"/>
      <c r="GZ41" s="1102"/>
      <c r="HA41" s="1102"/>
      <c r="HB41" s="1102"/>
      <c r="HC41" s="1102"/>
      <c r="HD41" s="1102"/>
      <c r="HE41" s="1102"/>
      <c r="HF41" s="1102"/>
      <c r="HG41" s="1102"/>
      <c r="HH41" s="1102"/>
      <c r="HI41" s="1102"/>
      <c r="HJ41" s="1102"/>
      <c r="HK41" s="1102"/>
      <c r="HL41" s="1102"/>
      <c r="HM41" s="1102"/>
      <c r="HN41" s="1102"/>
      <c r="HO41" s="1102"/>
      <c r="HP41" s="1102"/>
      <c r="HQ41" s="1102"/>
      <c r="HR41" s="1102"/>
      <c r="HS41" s="1102"/>
      <c r="HT41" s="1102"/>
      <c r="HU41" s="1102"/>
      <c r="HV41" s="1102"/>
      <c r="HW41" s="1102"/>
      <c r="HX41" s="1102"/>
      <c r="HY41" s="1102"/>
      <c r="HZ41" s="1102"/>
      <c r="IA41" s="1102"/>
      <c r="IB41" s="1102"/>
      <c r="IC41" s="1102"/>
      <c r="ID41" s="1102"/>
      <c r="IE41" s="1102"/>
      <c r="IF41" s="1102"/>
      <c r="IG41" s="1102"/>
      <c r="IH41" s="1102"/>
      <c r="II41" s="1102"/>
      <c r="IJ41" s="1102"/>
      <c r="IK41" s="1102"/>
      <c r="IL41" s="1102"/>
      <c r="IM41" s="1102"/>
      <c r="IN41" s="1102"/>
      <c r="IO41" s="1102"/>
      <c r="IP41" s="1102"/>
      <c r="IQ41" s="1102"/>
      <c r="IR41" s="1102"/>
      <c r="IS41" s="1102"/>
      <c r="IT41" s="1102"/>
      <c r="IU41" s="1102"/>
      <c r="IV41" s="1102"/>
      <c r="IW41" s="1102"/>
      <c r="IX41" s="1102"/>
      <c r="IY41" s="1102"/>
      <c r="IZ41" s="1102"/>
      <c r="JA41" s="1102"/>
      <c r="JB41" s="1102"/>
      <c r="JC41" s="1102"/>
      <c r="JD41" s="1102"/>
      <c r="JE41" s="1102"/>
      <c r="JF41" s="1102"/>
      <c r="JG41" s="1102"/>
      <c r="JH41" s="1102"/>
      <c r="JI41" s="1102"/>
      <c r="JJ41" s="1102"/>
      <c r="JK41" s="1102"/>
      <c r="JL41" s="1102"/>
      <c r="JM41" s="1102"/>
      <c r="JN41" s="1102"/>
      <c r="JO41" s="1102"/>
      <c r="JP41" s="1102"/>
      <c r="JQ41" s="1102"/>
      <c r="JR41" s="1102"/>
      <c r="JS41" s="1102"/>
      <c r="JT41" s="1102"/>
      <c r="JV41" s="1102"/>
      <c r="JX41" s="1102"/>
    </row>
    <row r="42" customFormat="false" ht="17.35" hidden="false" customHeight="false" outlineLevel="0" collapsed="false">
      <c r="A42" s="983" t="s">
        <v>1623</v>
      </c>
      <c r="B42" s="983" t="s">
        <v>1452</v>
      </c>
      <c r="C42" s="983"/>
      <c r="D42" s="983"/>
      <c r="E42" s="983"/>
      <c r="F42" s="983"/>
      <c r="G42" s="983"/>
      <c r="H42" s="983"/>
      <c r="I42" s="983"/>
      <c r="J42" s="983"/>
      <c r="K42" s="983"/>
      <c r="L42" s="983"/>
      <c r="M42" s="983"/>
      <c r="N42" s="983"/>
      <c r="O42" s="983"/>
      <c r="P42" s="983"/>
      <c r="Q42" s="983"/>
      <c r="R42" s="983"/>
      <c r="S42" s="983"/>
      <c r="T42" s="983"/>
      <c r="U42" s="983"/>
      <c r="V42" s="983"/>
      <c r="W42" s="983"/>
      <c r="X42" s="983"/>
      <c r="Y42" s="983"/>
      <c r="Z42" s="983"/>
      <c r="AA42" s="983"/>
      <c r="AB42" s="983"/>
      <c r="AC42" s="983"/>
      <c r="AD42" s="983"/>
      <c r="AE42" s="983"/>
      <c r="AF42" s="983"/>
      <c r="AG42" s="983"/>
      <c r="AH42" s="983"/>
      <c r="AI42" s="983"/>
      <c r="AJ42" s="983"/>
      <c r="AK42" s="983"/>
      <c r="AL42" s="983"/>
      <c r="AM42" s="983"/>
      <c r="AN42" s="983"/>
      <c r="AO42" s="983"/>
      <c r="AP42" s="983"/>
      <c r="AQ42" s="983"/>
      <c r="AR42" s="983"/>
      <c r="AS42" s="983"/>
      <c r="AT42" s="983"/>
      <c r="AU42" s="983"/>
      <c r="AV42" s="983"/>
      <c r="AW42" s="983"/>
      <c r="AX42" s="983"/>
      <c r="AY42" s="983"/>
      <c r="AZ42" s="983"/>
      <c r="BA42" s="983"/>
      <c r="BB42" s="983"/>
      <c r="BC42" s="983"/>
      <c r="BD42" s="983"/>
      <c r="BE42" s="983"/>
      <c r="BF42" s="983"/>
      <c r="BG42" s="983"/>
      <c r="BH42" s="983"/>
      <c r="BI42" s="983"/>
      <c r="BJ42" s="983"/>
      <c r="BK42" s="983"/>
      <c r="BL42" s="983"/>
      <c r="BM42" s="983"/>
      <c r="BN42" s="983"/>
      <c r="BO42" s="983"/>
      <c r="BP42" s="983"/>
      <c r="BQ42" s="983"/>
      <c r="BR42" s="983"/>
      <c r="BS42" s="983"/>
      <c r="BT42" s="983"/>
      <c r="BU42" s="983"/>
      <c r="BV42" s="983"/>
      <c r="BW42" s="983"/>
      <c r="BX42" s="983"/>
      <c r="BY42" s="983"/>
      <c r="BZ42" s="983"/>
      <c r="CA42" s="983"/>
      <c r="CB42" s="983"/>
      <c r="CC42" s="983"/>
      <c r="CD42" s="983"/>
      <c r="CE42" s="983"/>
      <c r="CF42" s="983"/>
      <c r="CG42" s="983"/>
      <c r="CH42" s="983"/>
      <c r="CI42" s="983"/>
      <c r="CJ42" s="983"/>
      <c r="CK42" s="983"/>
      <c r="CL42" s="983"/>
      <c r="CM42" s="983"/>
      <c r="CN42" s="983"/>
      <c r="CO42" s="983"/>
      <c r="CP42" s="983"/>
      <c r="CQ42" s="983"/>
      <c r="CR42" s="983"/>
      <c r="CS42" s="983"/>
      <c r="CT42" s="983"/>
      <c r="CU42" s="983"/>
      <c r="CV42" s="983"/>
      <c r="CW42" s="983"/>
      <c r="CX42" s="983"/>
      <c r="CY42" s="983"/>
      <c r="CZ42" s="983"/>
      <c r="DA42" s="983"/>
      <c r="DB42" s="983"/>
      <c r="DC42" s="983"/>
      <c r="DD42" s="983"/>
      <c r="DE42" s="983"/>
      <c r="DF42" s="983"/>
      <c r="DG42" s="983"/>
      <c r="DH42" s="983"/>
      <c r="DI42" s="983"/>
      <c r="DJ42" s="983"/>
      <c r="DK42" s="983"/>
      <c r="DL42" s="983"/>
      <c r="DM42" s="983"/>
      <c r="DN42" s="983"/>
      <c r="DO42" s="983"/>
      <c r="DP42" s="983"/>
      <c r="DQ42" s="983"/>
      <c r="DR42" s="983"/>
      <c r="DS42" s="983"/>
      <c r="DT42" s="983"/>
      <c r="DU42" s="983"/>
      <c r="DV42" s="983"/>
      <c r="DW42" s="983"/>
      <c r="DX42" s="983"/>
      <c r="DY42" s="983"/>
      <c r="DZ42" s="983"/>
      <c r="EA42" s="983"/>
      <c r="EB42" s="983"/>
      <c r="EC42" s="983"/>
      <c r="ED42" s="983"/>
      <c r="EE42" s="983"/>
      <c r="EF42" s="983"/>
      <c r="EG42" s="983"/>
      <c r="EH42" s="983"/>
      <c r="EI42" s="983"/>
      <c r="EJ42" s="983"/>
      <c r="EK42" s="983"/>
      <c r="EL42" s="983"/>
      <c r="EM42" s="983"/>
      <c r="EN42" s="983"/>
      <c r="EO42" s="983"/>
      <c r="EP42" s="983"/>
      <c r="EQ42" s="983"/>
      <c r="ER42" s="983"/>
      <c r="ES42" s="983"/>
      <c r="ET42" s="983"/>
      <c r="EU42" s="983"/>
      <c r="EV42" s="983"/>
      <c r="EW42" s="983"/>
      <c r="EX42" s="983"/>
      <c r="EY42" s="983"/>
      <c r="EZ42" s="983"/>
      <c r="FA42" s="983"/>
      <c r="FB42" s="983"/>
      <c r="FC42" s="983"/>
      <c r="FD42" s="983"/>
      <c r="FE42" s="983"/>
      <c r="FF42" s="983"/>
      <c r="FG42" s="983"/>
      <c r="FH42" s="983"/>
      <c r="FI42" s="983"/>
      <c r="FJ42" s="983"/>
      <c r="FK42" s="983"/>
      <c r="FL42" s="983"/>
      <c r="FM42" s="983"/>
      <c r="FN42" s="983"/>
      <c r="FO42" s="983"/>
      <c r="FP42" s="983"/>
      <c r="FQ42" s="983"/>
      <c r="FR42" s="983"/>
      <c r="FS42" s="983"/>
      <c r="FT42" s="983"/>
      <c r="FU42" s="983"/>
      <c r="FV42" s="983"/>
      <c r="FW42" s="983"/>
      <c r="FX42" s="983"/>
      <c r="FY42" s="983"/>
      <c r="FZ42" s="983"/>
      <c r="GA42" s="983" t="str">
        <f aca="false">IF(GA37&lt;&gt;"",CONCATENATE("管径DN",GA37*1000),"")</f>
        <v/>
      </c>
      <c r="GB42" s="983" t="str">
        <f aca="false">IF(GB37&lt;&gt;"",CONCATENATE("管径DN",GB37*1000),"")</f>
        <v/>
      </c>
      <c r="GC42" s="983"/>
      <c r="GD42" s="983"/>
      <c r="GE42" s="983"/>
      <c r="GF42" s="983"/>
      <c r="GG42" s="983"/>
      <c r="GH42" s="983"/>
      <c r="GI42" s="983"/>
      <c r="GJ42" s="983"/>
      <c r="GK42" s="983"/>
      <c r="GL42" s="983"/>
      <c r="GM42" s="983"/>
      <c r="GN42" s="983"/>
      <c r="GO42" s="983"/>
      <c r="GP42" s="983"/>
      <c r="GQ42" s="983"/>
      <c r="GR42" s="983"/>
      <c r="GS42" s="983"/>
      <c r="GT42" s="983"/>
      <c r="GU42" s="983"/>
      <c r="GV42" s="983"/>
      <c r="GW42" s="983"/>
      <c r="GX42" s="983"/>
      <c r="GY42" s="983"/>
      <c r="GZ42" s="983"/>
      <c r="HA42" s="983"/>
      <c r="HB42" s="983"/>
      <c r="HC42" s="983"/>
      <c r="HD42" s="983"/>
      <c r="HE42" s="983"/>
      <c r="HF42" s="983"/>
      <c r="HG42" s="983"/>
      <c r="HH42" s="983"/>
      <c r="HI42" s="983"/>
      <c r="HJ42" s="983"/>
      <c r="HK42" s="983"/>
      <c r="HL42" s="983"/>
      <c r="HM42" s="983"/>
      <c r="HN42" s="983"/>
      <c r="HO42" s="983"/>
      <c r="HP42" s="983"/>
      <c r="HQ42" s="983"/>
      <c r="HR42" s="983"/>
      <c r="HS42" s="983"/>
      <c r="HT42" s="983"/>
      <c r="HU42" s="983"/>
      <c r="HV42" s="983"/>
      <c r="HW42" s="983"/>
      <c r="HX42" s="983"/>
      <c r="HY42" s="983"/>
      <c r="HZ42" s="983"/>
      <c r="IA42" s="983"/>
      <c r="IB42" s="983"/>
      <c r="IC42" s="983"/>
      <c r="ID42" s="983"/>
      <c r="IE42" s="983"/>
      <c r="IF42" s="983"/>
      <c r="IG42" s="983"/>
      <c r="IH42" s="983"/>
      <c r="II42" s="983"/>
      <c r="IJ42" s="983"/>
      <c r="IK42" s="983"/>
      <c r="IL42" s="983"/>
      <c r="IM42" s="983"/>
      <c r="IN42" s="983"/>
      <c r="IO42" s="983"/>
      <c r="IP42" s="983"/>
      <c r="IQ42" s="983"/>
      <c r="IR42" s="983"/>
      <c r="IS42" s="983"/>
      <c r="IT42" s="983"/>
      <c r="IU42" s="983"/>
      <c r="IV42" s="983"/>
      <c r="IW42" s="983"/>
      <c r="IX42" s="983"/>
      <c r="IY42" s="983"/>
      <c r="IZ42" s="983"/>
      <c r="JA42" s="983"/>
      <c r="JB42" s="983"/>
      <c r="JC42" s="983"/>
      <c r="JD42" s="983"/>
      <c r="JE42" s="983"/>
      <c r="JF42" s="983"/>
      <c r="JG42" s="983"/>
      <c r="JH42" s="983"/>
      <c r="JI42" s="983"/>
      <c r="JJ42" s="983"/>
      <c r="JK42" s="983"/>
      <c r="JL42" s="983"/>
      <c r="JM42" s="983"/>
      <c r="JN42" s="983"/>
      <c r="JO42" s="983"/>
      <c r="JQ42" s="983"/>
      <c r="JR42" s="983"/>
      <c r="JS42" s="983"/>
      <c r="JT42" s="983"/>
      <c r="JV42" s="983"/>
      <c r="JX42" s="983"/>
    </row>
    <row r="43" customFormat="false" ht="17.35" hidden="false" customHeight="false" outlineLevel="0" collapsed="false">
      <c r="A43" s="1118" t="s">
        <v>1624</v>
      </c>
      <c r="B43" s="1118"/>
      <c r="C43" s="1119"/>
      <c r="D43" s="1119"/>
      <c r="E43" s="1119"/>
      <c r="F43" s="1119"/>
      <c r="G43" s="1119"/>
      <c r="H43" s="1119"/>
      <c r="I43" s="1119"/>
      <c r="J43" s="1119"/>
      <c r="K43" s="1119"/>
      <c r="L43" s="1119"/>
      <c r="M43" s="1119"/>
      <c r="N43" s="1119"/>
      <c r="O43" s="1119"/>
      <c r="P43" s="1119"/>
      <c r="Q43" s="1119"/>
      <c r="R43" s="1119"/>
      <c r="S43" s="1119"/>
      <c r="T43" s="1119"/>
      <c r="U43" s="1119"/>
      <c r="V43" s="1119"/>
      <c r="W43" s="1119"/>
      <c r="X43" s="1119"/>
      <c r="Y43" s="1119"/>
      <c r="Z43" s="1119"/>
      <c r="AA43" s="1119"/>
      <c r="AB43" s="1119"/>
      <c r="AC43" s="1119"/>
      <c r="AD43" s="1119"/>
      <c r="AE43" s="1119"/>
      <c r="AF43" s="1119"/>
      <c r="AG43" s="1119"/>
      <c r="AH43" s="1119"/>
      <c r="AI43" s="1119"/>
      <c r="AJ43" s="1119"/>
      <c r="AK43" s="1119"/>
      <c r="AL43" s="1119"/>
      <c r="AM43" s="1119"/>
      <c r="AN43" s="1119"/>
      <c r="AO43" s="1119"/>
      <c r="AP43" s="1119"/>
      <c r="AQ43" s="1119"/>
      <c r="AR43" s="1119"/>
      <c r="AS43" s="1119"/>
      <c r="AT43" s="1119"/>
      <c r="AU43" s="1119"/>
      <c r="AV43" s="1119"/>
      <c r="AW43" s="1119"/>
      <c r="AX43" s="1119"/>
      <c r="AY43" s="1119"/>
      <c r="AZ43" s="1119"/>
      <c r="BA43" s="1119"/>
      <c r="BB43" s="1119"/>
      <c r="BC43" s="1119"/>
      <c r="BD43" s="1119"/>
      <c r="BE43" s="1119"/>
      <c r="BF43" s="1119"/>
      <c r="BG43" s="1119"/>
      <c r="BH43" s="1119"/>
      <c r="BI43" s="1119"/>
      <c r="BJ43" s="1119"/>
      <c r="BK43" s="1119"/>
      <c r="BL43" s="1119"/>
      <c r="BM43" s="1119"/>
      <c r="BN43" s="1119"/>
      <c r="BO43" s="1119"/>
      <c r="BP43" s="1119"/>
      <c r="BQ43" s="1119"/>
      <c r="BR43" s="1119"/>
      <c r="BS43" s="1119"/>
      <c r="BT43" s="1119"/>
      <c r="BU43" s="1119"/>
      <c r="BV43" s="1119"/>
      <c r="BW43" s="1119"/>
      <c r="BX43" s="1119"/>
      <c r="BY43" s="1119"/>
      <c r="BZ43" s="1119"/>
      <c r="CA43" s="1119"/>
      <c r="CB43" s="1119"/>
      <c r="CC43" s="1119"/>
      <c r="CD43" s="1119"/>
      <c r="CE43" s="1119"/>
      <c r="CF43" s="1119"/>
      <c r="CG43" s="1119"/>
      <c r="CH43" s="1119"/>
      <c r="CI43" s="1119"/>
      <c r="CJ43" s="1119"/>
      <c r="CK43" s="1119"/>
      <c r="CL43" s="1119"/>
      <c r="CM43" s="1119"/>
      <c r="CN43" s="1119"/>
      <c r="CO43" s="1119"/>
      <c r="CP43" s="1119"/>
      <c r="CQ43" s="1119"/>
      <c r="CR43" s="1119"/>
      <c r="CS43" s="1119"/>
      <c r="CT43" s="1119"/>
      <c r="CU43" s="1119"/>
      <c r="CV43" s="1119"/>
      <c r="CW43" s="1119"/>
      <c r="CX43" s="1119"/>
      <c r="CY43" s="1119"/>
      <c r="CZ43" s="1119"/>
      <c r="DA43" s="1119"/>
      <c r="DB43" s="1119"/>
      <c r="DC43" s="1119"/>
      <c r="DD43" s="1119"/>
      <c r="DE43" s="1119"/>
      <c r="DF43" s="1119"/>
      <c r="DG43" s="1119"/>
      <c r="DH43" s="1119"/>
      <c r="DI43" s="1119"/>
      <c r="DJ43" s="1119"/>
      <c r="DK43" s="1119"/>
      <c r="DL43" s="1119"/>
      <c r="DM43" s="1119"/>
      <c r="DN43" s="1119"/>
      <c r="DO43" s="1119"/>
      <c r="DP43" s="1119"/>
      <c r="DQ43" s="1119"/>
      <c r="DR43" s="1119"/>
      <c r="DS43" s="1119"/>
      <c r="DT43" s="1119"/>
      <c r="DU43" s="1119"/>
      <c r="DV43" s="1119"/>
      <c r="DW43" s="1119"/>
      <c r="DX43" s="1119"/>
      <c r="DY43" s="1119"/>
      <c r="DZ43" s="1119"/>
      <c r="EA43" s="1119"/>
      <c r="EB43" s="1119"/>
      <c r="EC43" s="1119"/>
      <c r="ED43" s="1119"/>
      <c r="EE43" s="1119"/>
      <c r="EF43" s="1119"/>
      <c r="EG43" s="1119"/>
      <c r="EH43" s="1119"/>
      <c r="EI43" s="1119"/>
      <c r="EJ43" s="1119"/>
      <c r="EK43" s="1119"/>
      <c r="EL43" s="1119"/>
      <c r="EM43" s="1119"/>
      <c r="EN43" s="1119"/>
      <c r="EO43" s="1119"/>
      <c r="EP43" s="1119"/>
      <c r="EQ43" s="1119"/>
      <c r="ER43" s="1119"/>
      <c r="ES43" s="1119"/>
      <c r="ET43" s="1119"/>
      <c r="EU43" s="1119"/>
      <c r="EV43" s="1119"/>
      <c r="EW43" s="1119"/>
      <c r="EX43" s="1119"/>
      <c r="EY43" s="1119"/>
      <c r="EZ43" s="1119"/>
      <c r="FA43" s="1119"/>
      <c r="FB43" s="1119"/>
      <c r="FC43" s="1119"/>
      <c r="FD43" s="1119"/>
      <c r="FE43" s="1119"/>
      <c r="FF43" s="1119"/>
      <c r="FG43" s="1119"/>
      <c r="FH43" s="1119"/>
      <c r="FI43" s="1119"/>
      <c r="FJ43" s="1119"/>
      <c r="FK43" s="1119"/>
      <c r="FL43" s="1119"/>
      <c r="FM43" s="1119"/>
      <c r="FN43" s="1119"/>
      <c r="FO43" s="1119"/>
      <c r="FP43" s="1119"/>
      <c r="FQ43" s="1119"/>
      <c r="FR43" s="1119"/>
      <c r="FS43" s="1119"/>
      <c r="FT43" s="1119"/>
      <c r="FU43" s="1119"/>
      <c r="FV43" s="1119"/>
      <c r="FW43" s="1119"/>
      <c r="FX43" s="1119"/>
      <c r="FY43" s="1119"/>
      <c r="FZ43" s="1119"/>
      <c r="GA43" s="1119" t="str">
        <f aca="true">IF(GA37&lt;&gt;"",IF(GA41="气液两相，自选","",IF(CELL("type", GA41) = "v",IF(AND(GA40&lt;GA41,GA37&lt;GA39),"核算通过","请再次核对"),IF(GA40&lt;VALUE(LEFT(GA41,LEN(GA41)-SEARCH("～",GA41,1))),"核算通过","请再次核对"))),"")</f>
        <v/>
      </c>
      <c r="GB43" s="1119" t="str">
        <f aca="true">IF(GB37&lt;&gt;"",IF(GB41="气液两相，自选","",IF(CELL("type", GB41) = "v",IF(AND(GB40&lt;GB41,GB37&lt;GB39),"核算通过","请再次核对"),IF(GB40&lt;VALUE(LEFT(GB41,LEN(GB41)-SEARCH("～",GB41,1))),"核算通过","请再次核对"))),"")</f>
        <v/>
      </c>
      <c r="GC43" s="1119"/>
      <c r="GD43" s="1119"/>
      <c r="GE43" s="1119"/>
      <c r="GF43" s="1119"/>
      <c r="GG43" s="1119"/>
      <c r="GH43" s="1119"/>
      <c r="GI43" s="1119"/>
      <c r="GJ43" s="1119"/>
      <c r="GK43" s="1119"/>
      <c r="GL43" s="1119"/>
      <c r="GM43" s="1119"/>
      <c r="GN43" s="1119"/>
      <c r="GO43" s="1119"/>
      <c r="GP43" s="1119"/>
      <c r="GQ43" s="1119"/>
      <c r="GR43" s="1119"/>
      <c r="GS43" s="1119"/>
      <c r="GT43" s="1119"/>
      <c r="GU43" s="1119"/>
      <c r="GV43" s="1119"/>
      <c r="GW43" s="1119"/>
      <c r="GX43" s="1119"/>
      <c r="GY43" s="1119"/>
      <c r="GZ43" s="1119"/>
      <c r="HA43" s="1119"/>
      <c r="HB43" s="1119"/>
      <c r="HC43" s="1119"/>
      <c r="HD43" s="1119"/>
      <c r="HE43" s="1119"/>
      <c r="HF43" s="1119"/>
      <c r="HG43" s="1119"/>
      <c r="HH43" s="1119"/>
      <c r="HI43" s="1119"/>
      <c r="HJ43" s="1119"/>
      <c r="HK43" s="1119"/>
      <c r="HL43" s="1119"/>
      <c r="HM43" s="1119"/>
      <c r="HN43" s="1119"/>
      <c r="HO43" s="1119"/>
      <c r="HP43" s="1119"/>
      <c r="HQ43" s="1119"/>
      <c r="HR43" s="1119"/>
      <c r="HS43" s="1119"/>
      <c r="HT43" s="1119"/>
      <c r="HU43" s="1119"/>
      <c r="HV43" s="1119"/>
      <c r="HW43" s="1119"/>
      <c r="HX43" s="1119"/>
      <c r="HY43" s="1119"/>
      <c r="HZ43" s="1119"/>
      <c r="IA43" s="1119"/>
      <c r="IB43" s="1119"/>
      <c r="IC43" s="1119"/>
      <c r="ID43" s="1119"/>
      <c r="IE43" s="1119"/>
      <c r="IF43" s="1119"/>
      <c r="IG43" s="1119"/>
      <c r="IH43" s="1119"/>
      <c r="II43" s="1119"/>
      <c r="IJ43" s="1119"/>
      <c r="IK43" s="1119"/>
      <c r="IL43" s="1119"/>
      <c r="IM43" s="1119"/>
      <c r="IN43" s="1119"/>
      <c r="IO43" s="1119"/>
      <c r="IP43" s="1119"/>
      <c r="IQ43" s="1119"/>
      <c r="IR43" s="1119"/>
      <c r="IS43" s="1119"/>
      <c r="IT43" s="1119"/>
      <c r="IU43" s="1119"/>
      <c r="IV43" s="1119"/>
      <c r="IW43" s="1119"/>
      <c r="IX43" s="1119"/>
      <c r="IY43" s="1119"/>
      <c r="IZ43" s="1119"/>
      <c r="JA43" s="1119"/>
      <c r="JB43" s="1119"/>
      <c r="JC43" s="1119"/>
      <c r="JD43" s="1119"/>
      <c r="JE43" s="1119"/>
      <c r="JF43" s="1119"/>
      <c r="JG43" s="1119"/>
      <c r="JH43" s="1119"/>
      <c r="JI43" s="1119"/>
      <c r="JJ43" s="1119"/>
      <c r="JK43" s="1119"/>
      <c r="JL43" s="1119"/>
      <c r="JM43" s="1119"/>
      <c r="JN43" s="1119"/>
      <c r="JO43" s="1119"/>
      <c r="JP43" s="1119"/>
      <c r="JQ43" s="1119"/>
      <c r="JR43" s="1119"/>
      <c r="JS43" s="1119"/>
      <c r="JT43" s="1119"/>
      <c r="JV43" s="1119"/>
      <c r="JX43" s="1119"/>
    </row>
    <row r="44" customFormat="false" ht="17.35" hidden="false" customHeight="false" outlineLevel="0" collapsed="false">
      <c r="A44" s="1118" t="s">
        <v>277</v>
      </c>
      <c r="B44" s="1118"/>
      <c r="C44" s="1119"/>
      <c r="D44" s="1119"/>
      <c r="E44" s="1119"/>
      <c r="F44" s="1119"/>
      <c r="G44" s="1119"/>
      <c r="H44" s="1119"/>
      <c r="I44" s="1119"/>
      <c r="J44" s="1119"/>
      <c r="K44" s="1119"/>
      <c r="L44" s="1119"/>
      <c r="M44" s="1119"/>
      <c r="N44" s="1119"/>
      <c r="O44" s="1119"/>
      <c r="P44" s="1119"/>
      <c r="Q44" s="1119"/>
      <c r="R44" s="1119"/>
      <c r="S44" s="1119"/>
      <c r="T44" s="1119"/>
      <c r="U44" s="1119"/>
      <c r="V44" s="1119"/>
      <c r="W44" s="1119"/>
      <c r="X44" s="1119"/>
      <c r="Y44" s="1119"/>
      <c r="Z44" s="1119"/>
      <c r="AA44" s="1119"/>
      <c r="AB44" s="1119"/>
      <c r="AC44" s="1119"/>
      <c r="AD44" s="1119"/>
      <c r="AE44" s="1119"/>
      <c r="AF44" s="1119"/>
      <c r="AG44" s="1119"/>
      <c r="AH44" s="1119"/>
      <c r="AI44" s="1119"/>
      <c r="AJ44" s="1119"/>
      <c r="AK44" s="1119"/>
      <c r="AL44" s="1119"/>
      <c r="AM44" s="1119"/>
      <c r="AN44" s="1119"/>
      <c r="AO44" s="1119"/>
      <c r="AP44" s="1119"/>
      <c r="AQ44" s="1119"/>
      <c r="AR44" s="1119"/>
      <c r="AS44" s="1119"/>
      <c r="AT44" s="1119"/>
      <c r="AU44" s="1119"/>
      <c r="AV44" s="1119"/>
      <c r="AW44" s="1119"/>
      <c r="AX44" s="1119"/>
      <c r="AY44" s="1119"/>
      <c r="AZ44" s="1119"/>
      <c r="BA44" s="1119"/>
      <c r="BB44" s="1119"/>
      <c r="BC44" s="1119"/>
      <c r="BD44" s="1119"/>
      <c r="BE44" s="1119"/>
      <c r="BF44" s="1119"/>
      <c r="BG44" s="1119"/>
      <c r="BH44" s="1119"/>
      <c r="BI44" s="1119"/>
      <c r="BJ44" s="1119"/>
      <c r="BK44" s="1119"/>
      <c r="BL44" s="1119"/>
      <c r="BM44" s="1119"/>
      <c r="BN44" s="1119"/>
      <c r="BO44" s="1119"/>
      <c r="BP44" s="1119"/>
      <c r="BQ44" s="1119"/>
      <c r="BR44" s="1119"/>
      <c r="BS44" s="1119"/>
      <c r="BT44" s="1119"/>
      <c r="BU44" s="1119"/>
      <c r="BV44" s="1119"/>
      <c r="BW44" s="1119"/>
      <c r="BX44" s="1119"/>
      <c r="BY44" s="1119"/>
      <c r="BZ44" s="1119"/>
      <c r="CA44" s="1119"/>
      <c r="CB44" s="1119"/>
      <c r="CC44" s="1119"/>
      <c r="CD44" s="1119"/>
      <c r="CE44" s="1119"/>
      <c r="CF44" s="1119"/>
      <c r="CG44" s="1119"/>
      <c r="CH44" s="1119"/>
      <c r="CI44" s="1119"/>
      <c r="CJ44" s="1119"/>
      <c r="CK44" s="1119"/>
      <c r="CL44" s="1119"/>
      <c r="CM44" s="1119"/>
      <c r="CN44" s="1119"/>
      <c r="CO44" s="1119"/>
      <c r="CP44" s="1119"/>
      <c r="CQ44" s="1119"/>
      <c r="CR44" s="1119"/>
      <c r="CS44" s="1119"/>
      <c r="CT44" s="1119"/>
      <c r="CU44" s="1119"/>
      <c r="CV44" s="1119"/>
      <c r="CW44" s="1119"/>
      <c r="CX44" s="1119"/>
      <c r="CY44" s="1119"/>
      <c r="CZ44" s="1119"/>
      <c r="DA44" s="1119"/>
      <c r="DB44" s="1119"/>
      <c r="DC44" s="1119"/>
      <c r="DD44" s="1119"/>
      <c r="DE44" s="1119"/>
      <c r="DF44" s="1119"/>
      <c r="DG44" s="1119"/>
      <c r="DH44" s="1119"/>
      <c r="DI44" s="1119"/>
      <c r="DJ44" s="1119"/>
      <c r="DK44" s="1119"/>
      <c r="DL44" s="1119"/>
      <c r="DM44" s="1119"/>
      <c r="DN44" s="1119"/>
      <c r="DO44" s="1119"/>
      <c r="DP44" s="1119"/>
      <c r="DQ44" s="1119"/>
      <c r="DR44" s="1119"/>
      <c r="DS44" s="1119"/>
      <c r="DT44" s="1119"/>
      <c r="DU44" s="1119"/>
      <c r="DV44" s="1119"/>
      <c r="DW44" s="1119"/>
      <c r="DX44" s="1119"/>
      <c r="DY44" s="1119"/>
      <c r="DZ44" s="1119"/>
      <c r="EA44" s="1119"/>
      <c r="EB44" s="1119"/>
      <c r="EC44" s="1119"/>
      <c r="ED44" s="1119"/>
      <c r="EE44" s="1119"/>
      <c r="EF44" s="1119"/>
      <c r="EG44" s="1119"/>
      <c r="EH44" s="1119"/>
      <c r="EI44" s="1119"/>
      <c r="EJ44" s="1119"/>
      <c r="EK44" s="1119"/>
      <c r="EL44" s="1119"/>
      <c r="EM44" s="1119"/>
      <c r="EN44" s="1119"/>
      <c r="EO44" s="1119"/>
      <c r="EP44" s="1119"/>
      <c r="EQ44" s="1119"/>
      <c r="ER44" s="1119"/>
      <c r="ES44" s="1119"/>
      <c r="ET44" s="1119"/>
      <c r="EU44" s="1119"/>
      <c r="EV44" s="1119"/>
      <c r="EW44" s="1119"/>
      <c r="EX44" s="1119"/>
      <c r="EY44" s="1119"/>
      <c r="EZ44" s="1119"/>
      <c r="FA44" s="1119"/>
      <c r="FB44" s="1119"/>
      <c r="FC44" s="1119"/>
      <c r="FD44" s="1119"/>
      <c r="FE44" s="1119"/>
      <c r="FF44" s="1119"/>
      <c r="FG44" s="1119"/>
      <c r="FH44" s="1119"/>
      <c r="FI44" s="1119"/>
      <c r="FJ44" s="1119"/>
      <c r="FK44" s="1119"/>
      <c r="FL44" s="1119"/>
      <c r="FM44" s="1119"/>
      <c r="FN44" s="1119"/>
      <c r="FO44" s="1119"/>
      <c r="FP44" s="1119"/>
      <c r="FQ44" s="1119"/>
      <c r="FR44" s="1119"/>
      <c r="FS44" s="1119"/>
      <c r="FT44" s="1119"/>
      <c r="FU44" s="1119"/>
      <c r="FV44" s="1119"/>
      <c r="FW44" s="1119"/>
      <c r="FX44" s="1119"/>
      <c r="FY44" s="1119"/>
      <c r="FZ44" s="1119"/>
      <c r="GA44" s="1119"/>
      <c r="GB44" s="1119"/>
      <c r="GC44" s="1119"/>
      <c r="GD44" s="1119"/>
      <c r="GE44" s="1119"/>
      <c r="GF44" s="1119"/>
      <c r="GG44" s="1119"/>
      <c r="GH44" s="1119"/>
      <c r="GI44" s="1119"/>
      <c r="GJ44" s="1119"/>
      <c r="GK44" s="1119"/>
      <c r="GL44" s="1119"/>
      <c r="GM44" s="1119"/>
      <c r="GN44" s="1119"/>
      <c r="GO44" s="1119"/>
      <c r="GP44" s="1119"/>
      <c r="GQ44" s="1119"/>
      <c r="GR44" s="1119"/>
      <c r="GS44" s="1119"/>
      <c r="GT44" s="1119"/>
      <c r="GU44" s="1119"/>
      <c r="GV44" s="1119"/>
      <c r="GW44" s="1119"/>
      <c r="GX44" s="1119"/>
      <c r="GY44" s="1119"/>
      <c r="GZ44" s="1119"/>
      <c r="HA44" s="1119"/>
      <c r="HB44" s="1119"/>
      <c r="HC44" s="1119"/>
      <c r="HD44" s="1119"/>
      <c r="HE44" s="1119"/>
      <c r="HF44" s="1119"/>
      <c r="HG44" s="1119"/>
      <c r="HH44" s="1119"/>
      <c r="HI44" s="1119"/>
      <c r="HJ44" s="1119"/>
      <c r="HK44" s="1119"/>
      <c r="HL44" s="1119"/>
      <c r="HM44" s="1119"/>
      <c r="HN44" s="1119"/>
      <c r="HO44" s="1119"/>
      <c r="HP44" s="1119"/>
      <c r="HQ44" s="1119"/>
      <c r="HR44" s="1119"/>
      <c r="HS44" s="1119"/>
      <c r="HT44" s="1119"/>
      <c r="HU44" s="1119"/>
      <c r="HV44" s="1119"/>
      <c r="HW44" s="1119"/>
      <c r="HX44" s="1119"/>
      <c r="HY44" s="1119"/>
      <c r="HZ44" s="1119"/>
      <c r="IA44" s="1119"/>
      <c r="IB44" s="1119"/>
      <c r="IC44" s="1119"/>
      <c r="ID44" s="1119"/>
      <c r="IE44" s="1119"/>
      <c r="IF44" s="1119"/>
      <c r="IG44" s="1119"/>
      <c r="IH44" s="1119"/>
      <c r="II44" s="1119"/>
      <c r="IJ44" s="1119"/>
      <c r="IK44" s="1119"/>
      <c r="IL44" s="1119"/>
      <c r="IM44" s="1119"/>
      <c r="IN44" s="1119"/>
      <c r="IO44" s="1119"/>
      <c r="IP44" s="1119"/>
      <c r="IQ44" s="1119"/>
      <c r="IR44" s="1119"/>
      <c r="IS44" s="1119"/>
      <c r="IT44" s="1119"/>
      <c r="IU44" s="1119"/>
      <c r="IV44" s="1119"/>
      <c r="IW44" s="1119"/>
      <c r="IX44" s="1119"/>
      <c r="IY44" s="1119"/>
      <c r="IZ44" s="1119"/>
      <c r="JA44" s="1119"/>
      <c r="JB44" s="1119"/>
      <c r="JC44" s="1119"/>
      <c r="JD44" s="1137"/>
      <c r="JE44" s="1137"/>
      <c r="JF44" s="1119"/>
      <c r="JG44" s="1119"/>
      <c r="JH44" s="1119"/>
      <c r="JI44" s="1119"/>
      <c r="JJ44" s="1119"/>
      <c r="JK44" s="1119"/>
      <c r="JL44" s="1119"/>
      <c r="JM44" s="1119"/>
      <c r="JN44" s="1119"/>
      <c r="JO44" s="1119"/>
      <c r="JP44" s="1119"/>
      <c r="JQ44" s="1119"/>
      <c r="JR44" s="1119"/>
      <c r="JS44" s="1119"/>
      <c r="JT44" s="1119"/>
      <c r="JV44" s="1119"/>
      <c r="JX44" s="1119"/>
    </row>
    <row r="45" customFormat="false" ht="17.35" hidden="false" customHeight="false" outlineLevel="0" collapsed="false">
      <c r="JX45" s="1138"/>
    </row>
    <row r="46" customFormat="false" ht="17.35" hidden="false" customHeight="false" outlineLevel="0" collapsed="false">
      <c r="A46" s="1002" t="s">
        <v>1654</v>
      </c>
      <c r="B46" s="1002"/>
      <c r="C46" s="983"/>
      <c r="D46" s="983"/>
      <c r="E46" s="983"/>
      <c r="F46" s="983"/>
      <c r="G46" s="983"/>
      <c r="H46" s="983"/>
      <c r="I46" s="983"/>
      <c r="J46" s="983"/>
      <c r="K46" s="983"/>
      <c r="L46" s="983"/>
      <c r="M46" s="983"/>
      <c r="N46" s="983"/>
      <c r="O46" s="983"/>
      <c r="P46" s="983"/>
      <c r="Q46" s="983"/>
      <c r="R46" s="983"/>
      <c r="S46" s="983"/>
      <c r="T46" s="983"/>
      <c r="U46" s="983"/>
      <c r="V46" s="983"/>
      <c r="W46" s="983"/>
      <c r="X46" s="983"/>
      <c r="Y46" s="983"/>
      <c r="Z46" s="983"/>
      <c r="AA46" s="983"/>
      <c r="AB46" s="983"/>
      <c r="AC46" s="983"/>
      <c r="AD46" s="983"/>
      <c r="AE46" s="983"/>
      <c r="AF46" s="983"/>
      <c r="AG46" s="983"/>
      <c r="AH46" s="983"/>
      <c r="AI46" s="983"/>
      <c r="AJ46" s="983"/>
      <c r="AK46" s="983"/>
      <c r="AL46" s="983"/>
      <c r="AM46" s="983"/>
      <c r="AN46" s="983"/>
      <c r="AO46" s="983"/>
      <c r="AP46" s="983"/>
      <c r="AQ46" s="983"/>
      <c r="AR46" s="983"/>
      <c r="AS46" s="983"/>
      <c r="AT46" s="983"/>
      <c r="AU46" s="983"/>
      <c r="AV46" s="983"/>
      <c r="AW46" s="983"/>
      <c r="AX46" s="983"/>
      <c r="AY46" s="983"/>
      <c r="AZ46" s="983"/>
      <c r="BA46" s="983"/>
      <c r="BB46" s="983"/>
      <c r="BC46" s="983"/>
      <c r="BD46" s="983"/>
      <c r="BE46" s="983"/>
      <c r="BF46" s="983"/>
      <c r="BG46" s="983"/>
      <c r="BH46" s="983"/>
      <c r="BI46" s="983"/>
      <c r="BJ46" s="983"/>
      <c r="BK46" s="983"/>
      <c r="BL46" s="983"/>
      <c r="BM46" s="983"/>
      <c r="BN46" s="983"/>
      <c r="BO46" s="983"/>
      <c r="BP46" s="983"/>
      <c r="BQ46" s="983"/>
      <c r="BR46" s="983"/>
      <c r="BS46" s="983"/>
      <c r="BT46" s="983"/>
      <c r="BU46" s="983"/>
      <c r="BV46" s="983"/>
      <c r="BW46" s="983"/>
      <c r="BX46" s="983"/>
      <c r="BY46" s="983"/>
      <c r="BZ46" s="983"/>
      <c r="CA46" s="983"/>
      <c r="CB46" s="983"/>
      <c r="CC46" s="983"/>
      <c r="CD46" s="983"/>
      <c r="CE46" s="983"/>
      <c r="CF46" s="983"/>
      <c r="CG46" s="983"/>
      <c r="CH46" s="983"/>
      <c r="CI46" s="983"/>
      <c r="CJ46" s="983"/>
      <c r="CK46" s="983"/>
      <c r="CL46" s="983"/>
      <c r="CM46" s="983"/>
      <c r="CN46" s="983"/>
      <c r="CO46" s="983"/>
      <c r="CP46" s="983"/>
      <c r="CQ46" s="983"/>
      <c r="CR46" s="983"/>
      <c r="CS46" s="983"/>
      <c r="CT46" s="983"/>
      <c r="CU46" s="983"/>
      <c r="CV46" s="983"/>
      <c r="CW46" s="983"/>
      <c r="CX46" s="983"/>
      <c r="CY46" s="983"/>
      <c r="CZ46" s="983"/>
      <c r="DA46" s="983"/>
      <c r="DB46" s="983"/>
      <c r="DC46" s="983"/>
      <c r="DD46" s="983"/>
      <c r="DE46" s="983"/>
      <c r="DF46" s="983"/>
      <c r="DG46" s="983"/>
      <c r="DH46" s="983"/>
      <c r="DI46" s="983"/>
      <c r="DJ46" s="983"/>
      <c r="DK46" s="983"/>
      <c r="DL46" s="983"/>
      <c r="DM46" s="983"/>
      <c r="DN46" s="983"/>
      <c r="DO46" s="983"/>
      <c r="DP46" s="983"/>
      <c r="DQ46" s="983"/>
      <c r="DR46" s="983"/>
      <c r="DS46" s="983"/>
      <c r="DT46" s="983"/>
      <c r="DU46" s="983"/>
      <c r="DV46" s="983"/>
      <c r="DW46" s="983"/>
      <c r="DX46" s="983"/>
      <c r="DY46" s="983"/>
      <c r="DZ46" s="983"/>
      <c r="EA46" s="983"/>
      <c r="EB46" s="983"/>
      <c r="EC46" s="983"/>
      <c r="ED46" s="983"/>
      <c r="EE46" s="983"/>
      <c r="EF46" s="983"/>
      <c r="EG46" s="983"/>
      <c r="EH46" s="983"/>
      <c r="EI46" s="983"/>
      <c r="EJ46" s="983"/>
      <c r="EK46" s="983"/>
      <c r="EL46" s="983"/>
      <c r="EM46" s="983"/>
      <c r="EN46" s="983"/>
      <c r="EO46" s="983"/>
      <c r="EP46" s="983"/>
      <c r="EQ46" s="983"/>
      <c r="ER46" s="983"/>
      <c r="ES46" s="983"/>
      <c r="ET46" s="983"/>
      <c r="EU46" s="983"/>
      <c r="EV46" s="983"/>
      <c r="EW46" s="983"/>
      <c r="EX46" s="983"/>
      <c r="EY46" s="983"/>
      <c r="EZ46" s="983"/>
      <c r="FA46" s="983"/>
      <c r="FB46" s="983"/>
      <c r="FC46" s="983"/>
      <c r="FD46" s="983"/>
      <c r="FE46" s="983"/>
      <c r="FF46" s="983"/>
      <c r="FG46" s="983"/>
      <c r="FH46" s="983"/>
      <c r="FI46" s="983"/>
      <c r="FJ46" s="983"/>
      <c r="FK46" s="983"/>
      <c r="FL46" s="983"/>
      <c r="FM46" s="983"/>
      <c r="FN46" s="983"/>
      <c r="FO46" s="983"/>
      <c r="FP46" s="983"/>
      <c r="FQ46" s="983"/>
      <c r="FR46" s="983"/>
      <c r="FS46" s="983"/>
      <c r="FT46" s="983"/>
      <c r="FU46" s="983"/>
      <c r="FV46" s="983"/>
      <c r="FW46" s="983"/>
      <c r="FX46" s="983"/>
      <c r="FY46" s="983"/>
      <c r="FZ46" s="983"/>
      <c r="GA46" s="983"/>
      <c r="GB46" s="983"/>
      <c r="GC46" s="983"/>
      <c r="GD46" s="983"/>
      <c r="GE46" s="983"/>
      <c r="GF46" s="983"/>
      <c r="GG46" s="983"/>
      <c r="GH46" s="983"/>
      <c r="GI46" s="983"/>
      <c r="GJ46" s="983"/>
      <c r="GK46" s="983"/>
      <c r="GL46" s="983"/>
      <c r="GM46" s="983"/>
      <c r="GN46" s="983"/>
      <c r="GO46" s="983"/>
      <c r="GP46" s="983"/>
      <c r="GQ46" s="983"/>
      <c r="GR46" s="983"/>
      <c r="GS46" s="983"/>
      <c r="GT46" s="983"/>
      <c r="GU46" s="983"/>
      <c r="GV46" s="983"/>
      <c r="GW46" s="983"/>
      <c r="GX46" s="983"/>
      <c r="GY46" s="983"/>
      <c r="GZ46" s="983"/>
      <c r="HA46" s="983"/>
      <c r="HB46" s="983"/>
      <c r="HC46" s="983"/>
      <c r="HD46" s="983"/>
      <c r="HE46" s="983"/>
      <c r="HF46" s="983"/>
      <c r="HG46" s="983"/>
      <c r="HH46" s="983"/>
      <c r="HI46" s="983"/>
      <c r="HJ46" s="983"/>
      <c r="HK46" s="983"/>
      <c r="HL46" s="983"/>
      <c r="HM46" s="983"/>
      <c r="HN46" s="983"/>
      <c r="HO46" s="983"/>
      <c r="HP46" s="983"/>
      <c r="HQ46" s="983"/>
      <c r="JC46" s="1002"/>
      <c r="JD46" s="1002"/>
      <c r="JE46" s="1002"/>
      <c r="JX46" s="1138"/>
    </row>
    <row r="47" customFormat="false" ht="17.35" hidden="false" customHeight="false" outlineLevel="0" collapsed="false">
      <c r="A47" s="983"/>
      <c r="B47" s="983"/>
      <c r="C47" s="983"/>
      <c r="D47" s="983"/>
      <c r="E47" s="983"/>
      <c r="F47" s="983"/>
      <c r="G47" s="983"/>
      <c r="H47" s="983"/>
      <c r="I47" s="983"/>
      <c r="J47" s="983"/>
      <c r="K47" s="983"/>
      <c r="L47" s="983"/>
      <c r="M47" s="983"/>
      <c r="N47" s="983"/>
      <c r="O47" s="983"/>
      <c r="P47" s="983"/>
      <c r="Q47" s="983"/>
      <c r="R47" s="983"/>
      <c r="S47" s="983"/>
      <c r="T47" s="983"/>
      <c r="U47" s="983"/>
      <c r="V47" s="983"/>
      <c r="W47" s="983"/>
      <c r="X47" s="983"/>
      <c r="Y47" s="983"/>
      <c r="Z47" s="983"/>
      <c r="AA47" s="983"/>
      <c r="AB47" s="983"/>
      <c r="AC47" s="983"/>
      <c r="AD47" s="983"/>
      <c r="AE47" s="983"/>
      <c r="AF47" s="983"/>
      <c r="AG47" s="983"/>
      <c r="AH47" s="983"/>
      <c r="AI47" s="983"/>
      <c r="AJ47" s="983"/>
      <c r="AK47" s="983"/>
      <c r="AL47" s="983"/>
      <c r="AM47" s="983"/>
      <c r="AN47" s="983"/>
      <c r="AO47" s="983"/>
      <c r="AP47" s="983"/>
      <c r="AQ47" s="983"/>
      <c r="AR47" s="983"/>
      <c r="AS47" s="983"/>
      <c r="AT47" s="983"/>
      <c r="AU47" s="983"/>
      <c r="AV47" s="983"/>
      <c r="AW47" s="983"/>
      <c r="AX47" s="983"/>
      <c r="AY47" s="983"/>
      <c r="AZ47" s="983"/>
      <c r="BA47" s="983"/>
      <c r="BB47" s="983"/>
      <c r="BC47" s="983"/>
      <c r="BD47" s="983"/>
      <c r="BE47" s="983"/>
      <c r="BF47" s="983"/>
      <c r="BG47" s="983"/>
      <c r="BH47" s="983"/>
      <c r="BI47" s="983"/>
      <c r="BJ47" s="983"/>
      <c r="BK47" s="983"/>
      <c r="BL47" s="983"/>
      <c r="BM47" s="983"/>
      <c r="BN47" s="983"/>
      <c r="BO47" s="983"/>
      <c r="BP47" s="983"/>
      <c r="BQ47" s="983"/>
      <c r="BR47" s="983"/>
      <c r="BS47" s="983"/>
      <c r="BT47" s="983"/>
      <c r="BU47" s="983"/>
      <c r="BV47" s="983"/>
      <c r="BW47" s="983"/>
      <c r="BX47" s="983"/>
      <c r="BY47" s="983"/>
      <c r="BZ47" s="983"/>
      <c r="CA47" s="983"/>
      <c r="CB47" s="983"/>
      <c r="CC47" s="983"/>
      <c r="CD47" s="983"/>
      <c r="CE47" s="983"/>
      <c r="CF47" s="983"/>
      <c r="CG47" s="983"/>
      <c r="CH47" s="983"/>
      <c r="CI47" s="983"/>
      <c r="CJ47" s="983"/>
      <c r="CK47" s="983"/>
      <c r="CL47" s="983"/>
      <c r="CM47" s="983"/>
      <c r="CN47" s="983"/>
      <c r="CO47" s="983"/>
      <c r="CP47" s="983"/>
      <c r="CQ47" s="983"/>
      <c r="CR47" s="983"/>
      <c r="CS47" s="983"/>
      <c r="CT47" s="983"/>
      <c r="CU47" s="983"/>
      <c r="CV47" s="983"/>
      <c r="CW47" s="983"/>
      <c r="CX47" s="983"/>
      <c r="CY47" s="983"/>
      <c r="CZ47" s="983"/>
      <c r="DA47" s="983"/>
      <c r="DB47" s="983"/>
      <c r="DC47" s="983"/>
      <c r="DD47" s="983"/>
      <c r="DE47" s="983"/>
      <c r="DF47" s="983"/>
      <c r="DG47" s="983"/>
      <c r="DH47" s="983"/>
      <c r="DI47" s="983"/>
      <c r="DJ47" s="983"/>
      <c r="DK47" s="983"/>
      <c r="DL47" s="983"/>
      <c r="DM47" s="983"/>
      <c r="DN47" s="983"/>
      <c r="DO47" s="983"/>
      <c r="DP47" s="983"/>
      <c r="DQ47" s="983"/>
      <c r="DR47" s="983"/>
      <c r="DS47" s="983"/>
      <c r="DT47" s="983"/>
      <c r="DU47" s="983"/>
      <c r="DV47" s="983"/>
      <c r="DW47" s="983"/>
      <c r="DX47" s="983"/>
      <c r="DY47" s="983"/>
      <c r="DZ47" s="983"/>
      <c r="EA47" s="983"/>
      <c r="EB47" s="983"/>
      <c r="EC47" s="983"/>
      <c r="ED47" s="983"/>
      <c r="EE47" s="983"/>
      <c r="EF47" s="983"/>
      <c r="EG47" s="983"/>
      <c r="EH47" s="983"/>
      <c r="EI47" s="983"/>
      <c r="EJ47" s="983"/>
      <c r="EK47" s="983"/>
      <c r="EL47" s="983"/>
      <c r="EM47" s="983"/>
      <c r="EN47" s="983"/>
      <c r="EO47" s="983"/>
      <c r="EP47" s="983"/>
      <c r="EQ47" s="983"/>
      <c r="ER47" s="983"/>
      <c r="ES47" s="983"/>
      <c r="ET47" s="983"/>
      <c r="EU47" s="983"/>
      <c r="EV47" s="983"/>
      <c r="EW47" s="983"/>
      <c r="EX47" s="983"/>
      <c r="EY47" s="983"/>
      <c r="EZ47" s="983"/>
      <c r="FA47" s="983"/>
      <c r="FB47" s="983"/>
      <c r="FC47" s="983"/>
      <c r="FD47" s="983"/>
      <c r="FE47" s="983"/>
      <c r="FF47" s="983"/>
      <c r="FG47" s="983"/>
      <c r="FH47" s="983"/>
      <c r="FI47" s="983"/>
      <c r="FJ47" s="983"/>
      <c r="FK47" s="983"/>
      <c r="FL47" s="983"/>
      <c r="FM47" s="983"/>
      <c r="FN47" s="983"/>
      <c r="FO47" s="983"/>
      <c r="FP47" s="983"/>
      <c r="FQ47" s="983"/>
      <c r="FR47" s="983"/>
      <c r="FS47" s="983"/>
      <c r="FT47" s="983"/>
      <c r="FU47" s="983"/>
      <c r="FV47" s="983"/>
      <c r="FW47" s="983"/>
      <c r="FX47" s="983"/>
      <c r="FY47" s="983"/>
      <c r="FZ47" s="983"/>
      <c r="GA47" s="983"/>
      <c r="GB47" s="983"/>
      <c r="GC47" s="983"/>
      <c r="GD47" s="983"/>
      <c r="GE47" s="983"/>
      <c r="GF47" s="983"/>
      <c r="GG47" s="983"/>
      <c r="GH47" s="983"/>
      <c r="GI47" s="983"/>
      <c r="GJ47" s="983"/>
      <c r="GK47" s="983"/>
      <c r="GL47" s="983"/>
      <c r="GM47" s="983"/>
      <c r="GN47" s="983"/>
      <c r="GO47" s="983"/>
      <c r="GP47" s="983"/>
      <c r="GQ47" s="983"/>
      <c r="GR47" s="983"/>
      <c r="GS47" s="983"/>
      <c r="GT47" s="983"/>
      <c r="GU47" s="983"/>
      <c r="GV47" s="983"/>
      <c r="GW47" s="983"/>
      <c r="GX47" s="983"/>
      <c r="GY47" s="983"/>
      <c r="GZ47" s="983"/>
      <c r="HA47" s="983"/>
      <c r="HB47" s="983"/>
      <c r="HC47" s="983"/>
      <c r="HD47" s="983"/>
      <c r="HE47" s="983"/>
      <c r="HF47" s="983"/>
      <c r="HG47" s="983"/>
      <c r="HH47" s="983"/>
      <c r="HI47" s="983"/>
      <c r="HJ47" s="983"/>
      <c r="HK47" s="983"/>
      <c r="HL47" s="983"/>
      <c r="HM47" s="983"/>
      <c r="HN47" s="983"/>
      <c r="HO47" s="983"/>
      <c r="HP47" s="983"/>
      <c r="HQ47" s="983"/>
      <c r="JX47" s="1138"/>
    </row>
    <row r="48" customFormat="false" ht="17.35" hidden="false" customHeight="false" outlineLevel="0" collapsed="false">
      <c r="FZ48" s="982"/>
    </row>
    <row r="49" customFormat="false" ht="17.35" hidden="false" customHeight="false" outlineLevel="0" collapsed="false">
      <c r="A49" s="981" t="s">
        <v>1655</v>
      </c>
      <c r="FZ49" s="982"/>
    </row>
    <row r="50" customFormat="false" ht="17.35" hidden="false" customHeight="false" outlineLevel="0" collapsed="false">
      <c r="A50" s="981" t="s">
        <v>1656</v>
      </c>
      <c r="B50" s="981" t="n">
        <v>1.2</v>
      </c>
      <c r="FZ50" s="982"/>
    </row>
    <row r="51" customFormat="false" ht="17.35" hidden="false" customHeight="false" outlineLevel="0" collapsed="false">
      <c r="A51" s="981" t="s">
        <v>1526</v>
      </c>
      <c r="B51" s="981" t="n">
        <v>1.3</v>
      </c>
      <c r="FZ51" s="982"/>
    </row>
    <row r="52" customFormat="false" ht="17.35" hidden="false" customHeight="false" outlineLevel="0" collapsed="false">
      <c r="A52" s="981" t="s">
        <v>1657</v>
      </c>
      <c r="B52" s="981" t="n">
        <v>1.5</v>
      </c>
      <c r="FZ52" s="982"/>
    </row>
    <row r="53" customFormat="false" ht="17.35" hidden="false" customHeight="false" outlineLevel="0" collapsed="false">
      <c r="FZ53" s="982"/>
    </row>
    <row r="54" customFormat="false" ht="17.35" hidden="false" customHeight="false" outlineLevel="0" collapsed="false">
      <c r="FZ54" s="982"/>
    </row>
    <row r="55" customFormat="false" ht="17.35" hidden="false" customHeight="false" outlineLevel="0" collapsed="false">
      <c r="FZ55" s="982"/>
    </row>
    <row r="56" customFormat="false" ht="17.35" hidden="false" customHeight="false" outlineLevel="0" collapsed="false">
      <c r="A56" s="981" t="s">
        <v>1584</v>
      </c>
      <c r="B56" s="981" t="s">
        <v>968</v>
      </c>
      <c r="FZ56" s="982"/>
    </row>
    <row r="57" customFormat="false" ht="17.35" hidden="false" customHeight="false" outlineLevel="0" collapsed="false">
      <c r="A57" s="981" t="s">
        <v>1658</v>
      </c>
      <c r="B57" s="981" t="s">
        <v>1659</v>
      </c>
      <c r="FZ57" s="982"/>
    </row>
    <row r="58" customFormat="false" ht="17.35" hidden="false" customHeight="false" outlineLevel="0" collapsed="false">
      <c r="A58" s="981" t="s">
        <v>1660</v>
      </c>
      <c r="B58" s="981" t="s">
        <v>677</v>
      </c>
    </row>
    <row r="59" customFormat="false" ht="17.35" hidden="false" customHeight="false" outlineLevel="0" collapsed="false">
      <c r="A59" s="981" t="s">
        <v>1661</v>
      </c>
      <c r="B59" s="981" t="s">
        <v>1570</v>
      </c>
    </row>
    <row r="60" customFormat="false" ht="17.35" hidden="false" customHeight="false" outlineLevel="0" collapsed="false">
      <c r="A60" s="981" t="s">
        <v>1587</v>
      </c>
      <c r="B60" s="981" t="s">
        <v>974</v>
      </c>
    </row>
    <row r="61" customFormat="false" ht="17.35" hidden="false" customHeight="false" outlineLevel="0" collapsed="false">
      <c r="A61" s="981" t="s">
        <v>1662</v>
      </c>
      <c r="B61" s="981" t="s">
        <v>1663</v>
      </c>
    </row>
    <row r="62" customFormat="false" ht="17.35" hidden="false" customHeight="false" outlineLevel="0" collapsed="false">
      <c r="A62" s="981" t="s">
        <v>1588</v>
      </c>
      <c r="B62" s="981" t="s">
        <v>1664</v>
      </c>
    </row>
    <row r="63" customFormat="false" ht="17.35" hidden="false" customHeight="false" outlineLevel="0" collapsed="false">
      <c r="A63" s="981" t="s">
        <v>1665</v>
      </c>
    </row>
    <row r="64" customFormat="false" ht="17.35" hidden="false" customHeight="false" outlineLevel="0" collapsed="false">
      <c r="A64" s="981" t="s">
        <v>1666</v>
      </c>
      <c r="B64" s="981" t="s">
        <v>969</v>
      </c>
    </row>
    <row r="65" customFormat="false" ht="17.35" hidden="false" customHeight="false" outlineLevel="0" collapsed="false">
      <c r="A65" s="981" t="s">
        <v>1667</v>
      </c>
      <c r="B65" s="981" t="s">
        <v>1668</v>
      </c>
    </row>
    <row r="66" customFormat="false" ht="17.35" hidden="false" customHeight="false" outlineLevel="0" collapsed="false">
      <c r="A66" s="981" t="s">
        <v>1669</v>
      </c>
      <c r="B66" s="981" t="s">
        <v>1583</v>
      </c>
    </row>
    <row r="67" customFormat="false" ht="17.35" hidden="false" customHeight="false" outlineLevel="0" collapsed="false"/>
    <row r="68" customFormat="false" ht="17.35" hidden="false" customHeight="false" outlineLevel="0" collapsed="false">
      <c r="A68" s="981" t="s">
        <v>1670</v>
      </c>
      <c r="B68" s="981" t="s">
        <v>1671</v>
      </c>
    </row>
    <row r="69" customFormat="false" ht="17.35" hidden="false" customHeight="false" outlineLevel="0" collapsed="false">
      <c r="A69" s="981" t="s">
        <v>1586</v>
      </c>
      <c r="B69" s="981" t="s">
        <v>1672</v>
      </c>
    </row>
    <row r="70" customFormat="false" ht="17.35" hidden="false" customHeight="false" outlineLevel="0" collapsed="false">
      <c r="A70" s="981" t="s">
        <v>1585</v>
      </c>
      <c r="B70" s="981" t="s">
        <v>1673</v>
      </c>
    </row>
    <row r="71" customFormat="false" ht="17.35" hidden="false" customHeight="false" outlineLevel="0" collapsed="false">
      <c r="A71" s="981" t="s">
        <v>1674</v>
      </c>
    </row>
    <row r="72" customFormat="false" ht="17.35" hidden="false" customHeight="false" outlineLevel="0" collapsed="false">
      <c r="B72" s="981" t="s">
        <v>1171</v>
      </c>
    </row>
    <row r="73" customFormat="false" ht="17.35" hidden="false" customHeight="false" outlineLevel="0" collapsed="false">
      <c r="A73" s="981" t="s">
        <v>1670</v>
      </c>
      <c r="B73" s="1139"/>
    </row>
    <row r="74" customFormat="false" ht="17.35" hidden="false" customHeight="false" outlineLevel="0" collapsed="false">
      <c r="A74" s="981" t="s">
        <v>1589</v>
      </c>
      <c r="B74" s="1139" t="s">
        <v>976</v>
      </c>
    </row>
    <row r="75" customFormat="false" ht="17.35" hidden="false" customHeight="false" outlineLevel="0" collapsed="false">
      <c r="A75" s="981" t="s">
        <v>1675</v>
      </c>
      <c r="B75" s="1139" t="s">
        <v>1167</v>
      </c>
    </row>
    <row r="76" customFormat="false" ht="17.35" hidden="false" customHeight="false" outlineLevel="0" collapsed="false"/>
    <row r="77" customFormat="false" ht="17.35" hidden="false" customHeight="false" outlineLevel="0" collapsed="false">
      <c r="B77" s="1139" t="s">
        <v>1581</v>
      </c>
    </row>
    <row r="78" customFormat="false" ht="17.35" hidden="false" customHeight="false" outlineLevel="0" collapsed="false">
      <c r="A78" s="983" t="s">
        <v>1590</v>
      </c>
      <c r="B78" s="1139" t="s">
        <v>975</v>
      </c>
    </row>
    <row r="79" customFormat="false" ht="17.35" hidden="false" customHeight="false" outlineLevel="0" collapsed="false">
      <c r="A79" s="983" t="s">
        <v>1591</v>
      </c>
      <c r="B79" s="1139" t="s">
        <v>1571</v>
      </c>
    </row>
    <row r="80" customFormat="false" ht="17.35" hidden="false" customHeight="false" outlineLevel="0" collapsed="false">
      <c r="A80" s="983" t="s">
        <v>1592</v>
      </c>
      <c r="B80" s="1139" t="s">
        <v>1564</v>
      </c>
    </row>
    <row r="81" customFormat="false" ht="17.35" hidden="false" customHeight="false" outlineLevel="0" collapsed="false">
      <c r="A81" s="983" t="s">
        <v>1676</v>
      </c>
      <c r="B81" s="1139" t="s">
        <v>844</v>
      </c>
    </row>
    <row r="82" customFormat="false" ht="17.35" hidden="false" customHeight="false" outlineLevel="0" collapsed="false">
      <c r="B82" s="1139" t="s">
        <v>970</v>
      </c>
    </row>
    <row r="83" customFormat="false" ht="17.35" hidden="false" customHeight="false" outlineLevel="0" collapsed="false">
      <c r="A83" s="983" t="s">
        <v>1594</v>
      </c>
      <c r="B83" s="1139" t="s">
        <v>1569</v>
      </c>
    </row>
    <row r="84" customFormat="false" ht="17.35" hidden="false" customHeight="false" outlineLevel="0" collapsed="false">
      <c r="A84" s="983" t="s">
        <v>1595</v>
      </c>
      <c r="B84" s="1139" t="s">
        <v>1572</v>
      </c>
    </row>
    <row r="85" customFormat="false" ht="17.35" hidden="false" customHeight="false" outlineLevel="0" collapsed="false">
      <c r="A85" s="983" t="s">
        <v>1677</v>
      </c>
      <c r="B85" s="1139" t="s">
        <v>606</v>
      </c>
    </row>
    <row r="86" customFormat="false" ht="17.35" hidden="false" customHeight="false" outlineLevel="0" collapsed="false">
      <c r="A86" s="983" t="s">
        <v>1593</v>
      </c>
      <c r="B86" s="1139" t="s">
        <v>1574</v>
      </c>
    </row>
    <row r="87" customFormat="false" ht="17.35" hidden="false" customHeight="false" outlineLevel="0" collapsed="false">
      <c r="B87" s="1139" t="s">
        <v>1576</v>
      </c>
    </row>
    <row r="88" customFormat="false" ht="17.35" hidden="false" customHeight="false" outlineLevel="0" collapsed="false">
      <c r="A88" s="983" t="s">
        <v>1596</v>
      </c>
      <c r="B88" s="1139" t="s">
        <v>1577</v>
      </c>
    </row>
    <row r="89" customFormat="false" ht="17.35" hidden="false" customHeight="false" outlineLevel="0" collapsed="false">
      <c r="B89" s="1139" t="s">
        <v>645</v>
      </c>
    </row>
    <row r="90" customFormat="false" ht="17.35" hidden="false" customHeight="false" outlineLevel="0" collapsed="false">
      <c r="B90" s="1139" t="s">
        <v>1580</v>
      </c>
    </row>
    <row r="91" customFormat="false" ht="17.35" hidden="false" customHeight="false" outlineLevel="0" collapsed="false">
      <c r="B91" s="1139" t="s">
        <v>679</v>
      </c>
    </row>
    <row r="92" customFormat="false" ht="17.35" hidden="false" customHeight="false" outlineLevel="0" collapsed="false">
      <c r="B92" s="1139" t="s">
        <v>1582</v>
      </c>
    </row>
    <row r="93" customFormat="false" ht="17.35" hidden="false" customHeight="false" outlineLevel="0" collapsed="false">
      <c r="B93" s="1139"/>
    </row>
    <row r="94" customFormat="false" ht="17.35" hidden="false" customHeight="false" outlineLevel="0" collapsed="false">
      <c r="B94" s="1139"/>
    </row>
    <row r="95" customFormat="false" ht="17.35" hidden="false" customHeight="false" outlineLevel="0" collapsed="false">
      <c r="B95" s="1139" t="s">
        <v>1678</v>
      </c>
    </row>
    <row r="96" customFormat="false" ht="17.35" hidden="false" customHeight="false" outlineLevel="0" collapsed="false">
      <c r="B96" s="1139" t="s">
        <v>1574</v>
      </c>
    </row>
    <row r="97" customFormat="false" ht="17.35" hidden="false" customHeight="false" outlineLevel="0" collapsed="false"/>
    <row r="98" customFormat="false" ht="17.35" hidden="false" customHeight="false" outlineLevel="0" collapsed="false">
      <c r="B98" s="981" t="s">
        <v>1565</v>
      </c>
    </row>
    <row r="99" customFormat="false" ht="17.35" hidden="false" customHeight="false" outlineLevel="0" collapsed="false">
      <c r="B99" s="1139" t="s">
        <v>1567</v>
      </c>
    </row>
    <row r="100" customFormat="false" ht="17.35" hidden="false" customHeight="false" outlineLevel="0" collapsed="false">
      <c r="B100" s="1139" t="s">
        <v>1566</v>
      </c>
    </row>
    <row r="101" customFormat="false" ht="17.35" hidden="false" customHeight="false" outlineLevel="0" collapsed="false">
      <c r="B101" s="1139" t="s">
        <v>1578</v>
      </c>
    </row>
    <row r="102" customFormat="false" ht="17.35" hidden="false" customHeight="false" outlineLevel="0" collapsed="false">
      <c r="B102" s="1139" t="s">
        <v>1575</v>
      </c>
    </row>
    <row r="103" customFormat="false" ht="17.35" hidden="false" customHeight="false" outlineLevel="0" collapsed="false">
      <c r="B103" s="1139" t="s">
        <v>1573</v>
      </c>
    </row>
    <row r="104" customFormat="false" ht="17.35" hidden="false" customHeight="false" outlineLevel="0" collapsed="false">
      <c r="B104" s="1139" t="s">
        <v>1568</v>
      </c>
    </row>
    <row r="105" customFormat="false" ht="17.35" hidden="false" customHeight="false" outlineLevel="0" collapsed="false">
      <c r="B105" s="1139" t="s">
        <v>1366</v>
      </c>
    </row>
    <row r="106" customFormat="false" ht="17.35" hidden="false" customHeight="false" outlineLevel="0" collapsed="false">
      <c r="B106" s="1139" t="s">
        <v>1579</v>
      </c>
    </row>
    <row r="107" customFormat="false" ht="17.35" hidden="false" customHeight="false" outlineLevel="0" collapsed="false">
      <c r="B107" s="1139" t="s">
        <v>1362</v>
      </c>
    </row>
    <row r="108" customFormat="false" ht="17.35" hidden="false" customHeight="false" outlineLevel="0" collapsed="false"/>
    <row r="109" customFormat="false" ht="17.35" hidden="false" customHeight="false" outlineLevel="0" collapsed="false"/>
    <row r="110" customFormat="false" ht="17.35" hidden="false" customHeight="false" outlineLevel="0" collapsed="false">
      <c r="B110" s="1139"/>
    </row>
    <row r="111" customFormat="false" ht="17.35" hidden="false" customHeight="false" outlineLevel="0" collapsed="false">
      <c r="B111" s="1139"/>
    </row>
    <row r="112" customFormat="false" ht="17.35" hidden="false" customHeight="false" outlineLevel="0" collapsed="false">
      <c r="B112" s="1139"/>
    </row>
    <row r="113" customFormat="false" ht="17.35" hidden="false" customHeight="false" outlineLevel="0" collapsed="false">
      <c r="B113" s="1139"/>
    </row>
    <row r="114" customFormat="false" ht="17.35" hidden="false" customHeight="false" outlineLevel="0" collapsed="false">
      <c r="B114" s="1139"/>
    </row>
    <row r="115" customFormat="false" ht="17.35" hidden="false" customHeight="false" outlineLevel="0" collapsed="false">
      <c r="B115" s="1139"/>
    </row>
    <row r="116" customFormat="false" ht="17.35" hidden="false" customHeight="false" outlineLevel="0" collapsed="false">
      <c r="B116" s="1139"/>
    </row>
    <row r="117" customFormat="false" ht="17.35" hidden="false" customHeight="false" outlineLevel="0" collapsed="false">
      <c r="B117" s="1139"/>
    </row>
    <row r="118" customFormat="false" ht="17.35" hidden="false" customHeight="false" outlineLevel="0" collapsed="false">
      <c r="B118" s="1139"/>
    </row>
    <row r="119" customFormat="false" ht="17.35" hidden="false" customHeight="false" outlineLevel="0" collapsed="false">
      <c r="B119" s="1139"/>
    </row>
  </sheetData>
  <conditionalFormatting sqref="GB28:GS28">
    <cfRule type="cellIs" priority="2" operator="equal" aboveAverage="0" equalAverage="0" bottom="0" percent="0" rank="0" text="" dxfId="640">
      <formula>"请再次核对"</formula>
    </cfRule>
  </conditionalFormatting>
  <conditionalFormatting sqref="GB31:GS31 GB43:GS44">
    <cfRule type="cellIs" priority="3" operator="equal" aboveAverage="0" equalAverage="0" bottom="0" percent="0" rank="0" text="" dxfId="641">
      <formula>"请再次核对"</formula>
    </cfRule>
  </conditionalFormatting>
  <conditionalFormatting sqref="GA28">
    <cfRule type="cellIs" priority="4" operator="equal" aboveAverage="0" equalAverage="0" bottom="0" percent="0" rank="0" text="" dxfId="642">
      <formula>"请再次核对"</formula>
    </cfRule>
  </conditionalFormatting>
  <conditionalFormatting sqref="GA31 GA43:GA44">
    <cfRule type="cellIs" priority="5" operator="equal" aboveAverage="0" equalAverage="0" bottom="0" percent="0" rank="0" text="" dxfId="643">
      <formula>"请再次核对"</formula>
    </cfRule>
  </conditionalFormatting>
  <conditionalFormatting sqref="FV28:FZ28 FV43:FZ44 FV31:FZ31">
    <cfRule type="cellIs" priority="6" operator="equal" aboveAverage="0" equalAverage="0" bottom="0" percent="0" rank="0" text="" dxfId="644">
      <formula>"请再次核对"</formula>
    </cfRule>
  </conditionalFormatting>
  <conditionalFormatting sqref="EA31 EA43:EA44 EA28">
    <cfRule type="cellIs" priority="7" operator="equal" aboveAverage="0" equalAverage="0" bottom="0" percent="0" rank="0" text="" dxfId="645">
      <formula>"请再次核对"</formula>
    </cfRule>
  </conditionalFormatting>
  <conditionalFormatting sqref="DZ31 DZ43:DZ44 DZ28">
    <cfRule type="cellIs" priority="8" operator="equal" aboveAverage="0" equalAverage="0" bottom="0" percent="0" rank="0" text="" dxfId="646">
      <formula>"请再次核对"</formula>
    </cfRule>
  </conditionalFormatting>
  <conditionalFormatting sqref="CM31:DY31 CM43:DY44 CN28:DY28 GT31:HQ31 GT43:HQ44 GT28:HQ28">
    <cfRule type="cellIs" priority="9" operator="equal" aboveAverage="0" equalAverage="0" bottom="0" percent="0" rank="0" text="" dxfId="647">
      <formula>"请再次核对"</formula>
    </cfRule>
  </conditionalFormatting>
  <conditionalFormatting sqref="AV31:CL31 AV43:CL44 AV28:CM28">
    <cfRule type="cellIs" priority="10" operator="equal" aboveAverage="0" equalAverage="0" bottom="0" percent="0" rank="0" text="" dxfId="648">
      <formula>"请再次核对"</formula>
    </cfRule>
  </conditionalFormatting>
  <conditionalFormatting sqref="D31:AS31 D43:AU44 AU31 D28:AU28">
    <cfRule type="cellIs" priority="11" operator="equal" aboveAverage="0" equalAverage="0" bottom="0" percent="0" rank="0" text="" dxfId="649">
      <formula>"请再次核对"</formula>
    </cfRule>
  </conditionalFormatting>
  <conditionalFormatting sqref="JX31">
    <cfRule type="cellIs" priority="12" operator="equal" aboveAverage="0" equalAverage="0" bottom="0" percent="0" rank="0" text="" dxfId="650">
      <formula>"请再次核对"</formula>
    </cfRule>
  </conditionalFormatting>
  <conditionalFormatting sqref="JX43">
    <cfRule type="cellIs" priority="13" operator="equal" aboveAverage="0" equalAverage="0" bottom="0" percent="0" rank="0" text="" dxfId="651">
      <formula>"请再次核对"</formula>
    </cfRule>
  </conditionalFormatting>
  <conditionalFormatting sqref="JX31 JX28 JX43:JX44">
    <cfRule type="cellIs" priority="14" operator="equal" aboveAverage="0" equalAverage="0" bottom="0" percent="0" rank="0" text="" dxfId="652">
      <formula>"请再次核对"</formula>
    </cfRule>
  </conditionalFormatting>
  <conditionalFormatting sqref="JV43:JV44 JV28">
    <cfRule type="cellIs" priority="15" operator="equal" aboveAverage="0" equalAverage="0" bottom="0" percent="0" rank="0" text="" dxfId="653">
      <formula>"请再次核对"</formula>
    </cfRule>
  </conditionalFormatting>
  <conditionalFormatting sqref="JE43 JE31">
    <cfRule type="cellIs" priority="16" operator="equal" aboveAverage="0" equalAverage="0" bottom="0" percent="0" rank="0" text="" dxfId="654">
      <formula>"请再次核对"</formula>
    </cfRule>
  </conditionalFormatting>
  <conditionalFormatting sqref="JE44 JE28">
    <cfRule type="cellIs" priority="17" operator="equal" aboveAverage="0" equalAverage="0" bottom="0" percent="0" rank="0" text="" dxfId="655">
      <formula>"请再次核对"</formula>
    </cfRule>
  </conditionalFormatting>
  <conditionalFormatting sqref="JO31">
    <cfRule type="cellIs" priority="18" operator="equal" aboveAverage="0" equalAverage="0" bottom="0" percent="0" rank="0" text="" dxfId="656">
      <formula>"请再次核对"</formula>
    </cfRule>
  </conditionalFormatting>
  <conditionalFormatting sqref="JO28 JO43:JO44">
    <cfRule type="cellIs" priority="19" operator="equal" aboveAverage="0" equalAverage="0" bottom="0" percent="0" rank="0" text="" dxfId="657">
      <formula>"请再次核对"</formula>
    </cfRule>
  </conditionalFormatting>
  <conditionalFormatting sqref="JN31">
    <cfRule type="cellIs" priority="20" operator="equal" aboveAverage="0" equalAverage="0" bottom="0" percent="0" rank="0" text="" dxfId="658">
      <formula>"请再次核对"</formula>
    </cfRule>
  </conditionalFormatting>
  <conditionalFormatting sqref="JN28 JN43:JN44">
    <cfRule type="cellIs" priority="21" operator="equal" aboveAverage="0" equalAverage="0" bottom="0" percent="0" rank="0" text="" dxfId="659">
      <formula>"请再次核对"</formula>
    </cfRule>
  </conditionalFormatting>
  <conditionalFormatting sqref="JM31">
    <cfRule type="cellIs" priority="22" operator="equal" aboveAverage="0" equalAverage="0" bottom="0" percent="0" rank="0" text="" dxfId="660">
      <formula>"请再次核对"</formula>
    </cfRule>
  </conditionalFormatting>
  <conditionalFormatting sqref="JM28 JM43:JM44">
    <cfRule type="cellIs" priority="23" operator="equal" aboveAverage="0" equalAverage="0" bottom="0" percent="0" rank="0" text="" dxfId="661">
      <formula>"请再次核对"</formula>
    </cfRule>
  </conditionalFormatting>
  <conditionalFormatting sqref="JL31">
    <cfRule type="cellIs" priority="24" operator="equal" aboveAverage="0" equalAverage="0" bottom="0" percent="0" rank="0" text="" dxfId="662">
      <formula>"请再次核对"</formula>
    </cfRule>
  </conditionalFormatting>
  <conditionalFormatting sqref="JL28 JL43:JL44">
    <cfRule type="cellIs" priority="25" operator="equal" aboveAverage="0" equalAverage="0" bottom="0" percent="0" rank="0" text="" dxfId="663">
      <formula>"请再次核对"</formula>
    </cfRule>
  </conditionalFormatting>
  <conditionalFormatting sqref="JK31">
    <cfRule type="cellIs" priority="26" operator="equal" aboveAverage="0" equalAverage="0" bottom="0" percent="0" rank="0" text="" dxfId="664">
      <formula>"请再次核对"</formula>
    </cfRule>
  </conditionalFormatting>
  <conditionalFormatting sqref="JK28 JK43:JK44">
    <cfRule type="cellIs" priority="27" operator="equal" aboveAverage="0" equalAverage="0" bottom="0" percent="0" rank="0" text="" dxfId="665">
      <formula>"请再次核对"</formula>
    </cfRule>
  </conditionalFormatting>
  <conditionalFormatting sqref="JJ31">
    <cfRule type="cellIs" priority="28" operator="equal" aboveAverage="0" equalAverage="0" bottom="0" percent="0" rank="0" text="" dxfId="666">
      <formula>"请再次核对"</formula>
    </cfRule>
  </conditionalFormatting>
  <conditionalFormatting sqref="JJ28 JJ43:JJ44">
    <cfRule type="cellIs" priority="29" operator="equal" aboveAverage="0" equalAverage="0" bottom="0" percent="0" rank="0" text="" dxfId="667">
      <formula>"请再次核对"</formula>
    </cfRule>
  </conditionalFormatting>
  <conditionalFormatting sqref="JI31">
    <cfRule type="cellIs" priority="30" operator="equal" aboveAverage="0" equalAverage="0" bottom="0" percent="0" rank="0" text="" dxfId="668">
      <formula>"请再次核对"</formula>
    </cfRule>
  </conditionalFormatting>
  <conditionalFormatting sqref="JI28 JI43:JI44">
    <cfRule type="cellIs" priority="31" operator="equal" aboveAverage="0" equalAverage="0" bottom="0" percent="0" rank="0" text="" dxfId="669">
      <formula>"请再次核对"</formula>
    </cfRule>
  </conditionalFormatting>
  <conditionalFormatting sqref="JH31">
    <cfRule type="cellIs" priority="32" operator="equal" aboveAverage="0" equalAverage="0" bottom="0" percent="0" rank="0" text="" dxfId="670">
      <formula>"请再次核对"</formula>
    </cfRule>
  </conditionalFormatting>
  <conditionalFormatting sqref="JH28 JH43:JH44">
    <cfRule type="cellIs" priority="33" operator="equal" aboveAverage="0" equalAverage="0" bottom="0" percent="0" rank="0" text="" dxfId="671">
      <formula>"请再次核对"</formula>
    </cfRule>
  </conditionalFormatting>
  <conditionalFormatting sqref="JG31">
    <cfRule type="cellIs" priority="34" operator="equal" aboveAverage="0" equalAverage="0" bottom="0" percent="0" rank="0" text="" dxfId="672">
      <formula>"请再次核对"</formula>
    </cfRule>
  </conditionalFormatting>
  <conditionalFormatting sqref="JG28 JG43:JG44">
    <cfRule type="cellIs" priority="35" operator="equal" aboveAverage="0" equalAverage="0" bottom="0" percent="0" rank="0" text="" dxfId="673">
      <formula>"请再次核对"</formula>
    </cfRule>
  </conditionalFormatting>
  <conditionalFormatting sqref="JB31">
    <cfRule type="cellIs" priority="36" operator="equal" aboveAverage="0" equalAverage="0" bottom="0" percent="0" rank="0" text="" dxfId="674">
      <formula>"请再次核对"</formula>
    </cfRule>
  </conditionalFormatting>
  <conditionalFormatting sqref="JB43">
    <cfRule type="cellIs" priority="37" operator="equal" aboveAverage="0" equalAverage="0" bottom="0" percent="0" rank="0" text="" dxfId="675">
      <formula>"请再次核对"</formula>
    </cfRule>
  </conditionalFormatting>
  <conditionalFormatting sqref="JB28 JB44">
    <cfRule type="cellIs" priority="38" operator="equal" aboveAverage="0" equalAverage="0" bottom="0" percent="0" rank="0" text="" dxfId="676">
      <formula>"请再次核对"</formula>
    </cfRule>
  </conditionalFormatting>
  <conditionalFormatting sqref="JA31">
    <cfRule type="cellIs" priority="39" operator="equal" aboveAverage="0" equalAverage="0" bottom="0" percent="0" rank="0" text="" dxfId="677">
      <formula>"请再次核对"</formula>
    </cfRule>
  </conditionalFormatting>
  <conditionalFormatting sqref="JA43">
    <cfRule type="cellIs" priority="40" operator="equal" aboveAverage="0" equalAverage="0" bottom="0" percent="0" rank="0" text="" dxfId="678">
      <formula>"请再次核对"</formula>
    </cfRule>
  </conditionalFormatting>
  <conditionalFormatting sqref="JA28 JA44">
    <cfRule type="cellIs" priority="41" operator="equal" aboveAverage="0" equalAverage="0" bottom="0" percent="0" rank="0" text="" dxfId="679">
      <formula>"请再次核对"</formula>
    </cfRule>
  </conditionalFormatting>
  <conditionalFormatting sqref="JD43 JD31">
    <cfRule type="cellIs" priority="42" operator="equal" aboveAverage="0" equalAverage="0" bottom="0" percent="0" rank="0" text="" dxfId="680">
      <formula>"请再次核对"</formula>
    </cfRule>
  </conditionalFormatting>
  <conditionalFormatting sqref="JD44 JD28">
    <cfRule type="cellIs" priority="43" operator="equal" aboveAverage="0" equalAverage="0" bottom="0" percent="0" rank="0" text="" dxfId="681">
      <formula>"请再次核对"</formula>
    </cfRule>
  </conditionalFormatting>
  <conditionalFormatting sqref="JC43 JC31">
    <cfRule type="cellIs" priority="44" operator="equal" aboveAverage="0" equalAverage="0" bottom="0" percent="0" rank="0" text="" dxfId="682">
      <formula>"请再次核对"</formula>
    </cfRule>
  </conditionalFormatting>
  <conditionalFormatting sqref="JC44 JC28">
    <cfRule type="cellIs" priority="45" operator="equal" aboveAverage="0" equalAverage="0" bottom="0" percent="0" rank="0" text="" dxfId="683">
      <formula>"请再次核对"</formula>
    </cfRule>
  </conditionalFormatting>
  <conditionalFormatting sqref="IT31">
    <cfRule type="cellIs" priority="46" operator="equal" aboveAverage="0" equalAverage="0" bottom="0" percent="0" rank="0" text="" dxfId="684">
      <formula>"请再次核对"</formula>
    </cfRule>
  </conditionalFormatting>
  <conditionalFormatting sqref="IT43">
    <cfRule type="cellIs" priority="47" operator="equal" aboveAverage="0" equalAverage="0" bottom="0" percent="0" rank="0" text="" dxfId="685">
      <formula>"请再次核对"</formula>
    </cfRule>
  </conditionalFormatting>
  <conditionalFormatting sqref="IT28 IT44">
    <cfRule type="cellIs" priority="48" operator="equal" aboveAverage="0" equalAverage="0" bottom="0" percent="0" rank="0" text="" dxfId="686">
      <formula>"请再次核对"</formula>
    </cfRule>
  </conditionalFormatting>
  <conditionalFormatting sqref="IV31">
    <cfRule type="cellIs" priority="49" operator="equal" aboveAverage="0" equalAverage="0" bottom="0" percent="0" rank="0" text="" dxfId="687">
      <formula>"请再次核对"</formula>
    </cfRule>
  </conditionalFormatting>
  <conditionalFormatting sqref="IV43">
    <cfRule type="cellIs" priority="50" operator="equal" aboveAverage="0" equalAverage="0" bottom="0" percent="0" rank="0" text="" dxfId="688">
      <formula>"请再次核对"</formula>
    </cfRule>
  </conditionalFormatting>
  <conditionalFormatting sqref="IV28 IV44">
    <cfRule type="cellIs" priority="51" operator="equal" aboveAverage="0" equalAverage="0" bottom="0" percent="0" rank="0" text="" dxfId="689">
      <formula>"请再次核对"</formula>
    </cfRule>
  </conditionalFormatting>
  <conditionalFormatting sqref="IU31">
    <cfRule type="cellIs" priority="52" operator="equal" aboveAverage="0" equalAverage="0" bottom="0" percent="0" rank="0" text="" dxfId="690">
      <formula>"请再次核对"</formula>
    </cfRule>
  </conditionalFormatting>
  <conditionalFormatting sqref="IU43">
    <cfRule type="cellIs" priority="53" operator="equal" aboveAverage="0" equalAverage="0" bottom="0" percent="0" rank="0" text="" dxfId="691">
      <formula>"请再次核对"</formula>
    </cfRule>
  </conditionalFormatting>
  <conditionalFormatting sqref="IU28 IU44">
    <cfRule type="cellIs" priority="54" operator="equal" aboveAverage="0" equalAverage="0" bottom="0" percent="0" rank="0" text="" dxfId="692">
      <formula>"请再次核对"</formula>
    </cfRule>
  </conditionalFormatting>
  <conditionalFormatting sqref="IS28">
    <cfRule type="cellIs" priority="55" operator="equal" aboveAverage="0" equalAverage="0" bottom="0" percent="0" rank="0" text="" dxfId="693">
      <formula>"请再次核对"</formula>
    </cfRule>
  </conditionalFormatting>
  <conditionalFormatting sqref="IW31:IY31">
    <cfRule type="cellIs" priority="56" operator="equal" aboveAverage="0" equalAverage="0" bottom="0" percent="0" rank="0" text="" dxfId="694">
      <formula>"请再次核对"</formula>
    </cfRule>
  </conditionalFormatting>
  <conditionalFormatting sqref="IW43:IY43">
    <cfRule type="cellIs" priority="57" operator="equal" aboveAverage="0" equalAverage="0" bottom="0" percent="0" rank="0" text="" dxfId="695">
      <formula>"请再次核对"</formula>
    </cfRule>
  </conditionalFormatting>
  <conditionalFormatting sqref="JF31">
    <cfRule type="cellIs" priority="58" operator="equal" aboveAverage="0" equalAverage="0" bottom="0" percent="0" rank="0" text="" dxfId="696">
      <formula>"请再次核对"</formula>
    </cfRule>
  </conditionalFormatting>
  <conditionalFormatting sqref="HR31:IS31 IZ43:IZ44 C28 IW28:IZ28 C31 C43:C44 HR28:IR28 IW44:IY44 JF28 JF43:JF44 JP43:JT44 JP28:JT28 HR43:IS44 EB28:FU28 EB43:FU44 EB31:FU31">
    <cfRule type="cellIs" priority="59" operator="equal" aboveAverage="0" equalAverage="0" bottom="0" percent="0" rank="0" text="" dxfId="697">
      <formula>"请再次核对"</formula>
    </cfRule>
  </conditionalFormatting>
  <dataValidations count="5">
    <dataValidation allowBlank="true" errorStyle="stop" operator="equal" showDropDown="false" showErrorMessage="true" showInputMessage="true" sqref="C4:FV4 FX4:FZ4 GS4:IS4 JC4:JO4 JR4 JX4" type="list">
      <formula1>IF(JR$9=0,$B$57:$B$96,IF(JR$9=1,$B$98:$B$134,$B$57:$B$134))</formula1>
      <formula2>0</formula2>
    </dataValidation>
    <dataValidation allowBlank="true" errorStyle="stop" operator="equal" showDropDown="false" showErrorMessage="true" showInputMessage="true" sqref="GA4:GR4" type="list">
      <formula1>IF(GA$9=0,$B$57:$B$106,IF(GA$9=1,$B$108:$B$130,$B$57:$B$130))</formula1>
      <formula2>0</formula2>
    </dataValidation>
    <dataValidation allowBlank="true" errorStyle="stop" operator="equal" showDropDown="false" showErrorMessage="true" showInputMessage="true" sqref="IT4:JB4" type="list">
      <formula1>IF(IT$9=0,$B$56:$B$118,IF(IT$9=1,$B$94:$B$130,$B$56:$B$130))</formula1>
      <formula2>0</formula2>
    </dataValidation>
    <dataValidation allowBlank="true" errorStyle="stop" operator="equal" showDropDown="false" showErrorMessage="true" showInputMessage="true" sqref="C5:FV5 FX5:JT5 JV5 JX5 C32:JT32 JV32 JX32" type="list">
      <formula1>IF(JX$9=1,$A$57:$A$67,IF(JX$9=0,IF(JX$4="凝结水",$A$73:$A$75,$A$68:$A$71),$A$57:$A$76))</formula1>
      <formula2>0</formula2>
    </dataValidation>
    <dataValidation allowBlank="true" errorStyle="stop" operator="equal" showDropDown="false" showErrorMessage="true" showInputMessage="true" sqref="C6:JT6 JV6 JX6 C33:JT33 JV33 JX33" type="list">
      <formula1>IF(JX$9=0,$A$79:$A$82,IF(JX$9=1,$A$83:$A$87,$A$79:$A$89))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62">
              <controlPr defaultSize="0" print="false" autoFill="0" autoPict="0">
                <anchor moveWithCells="true" sizeWithCells="false">
                  <from>
                    <xdr:col>0</xdr:col>
                    <xdr:colOff>868680</xdr:colOff>
                    <xdr:row>0</xdr:row>
                    <xdr:rowOff>23040</xdr:rowOff>
                  </from>
                  <to>
                    <xdr:col>1</xdr:col>
                    <xdr:colOff>-588600</xdr:colOff>
                    <xdr:row>1</xdr:row>
                    <xdr:rowOff>-90720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F8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I23" activeCellId="0" sqref="I23"/>
    </sheetView>
  </sheetViews>
  <sheetFormatPr defaultColWidth="9.00390625" defaultRowHeight="12.8" zeroHeight="false" outlineLevelRow="0" outlineLevelCol="0"/>
  <cols>
    <col collapsed="false" customWidth="true" hidden="false" outlineLevel="0" max="1" min="1" style="0" width="31.63"/>
    <col collapsed="false" customWidth="true" hidden="false" outlineLevel="0" max="2" min="2" style="0" width="8.5"/>
    <col collapsed="false" customWidth="true" hidden="false" outlineLevel="0" max="4" min="3" style="0" width="20.5"/>
    <col collapsed="false" customWidth="true" hidden="false" outlineLevel="0" max="8" min="5" style="0" width="17.38"/>
    <col collapsed="false" customWidth="true" hidden="false" outlineLevel="0" max="9" min="9" style="0" width="22.75"/>
    <col collapsed="false" customWidth="true" hidden="false" outlineLevel="0" max="31" min="10" style="0" width="17.38"/>
    <col collapsed="false" customWidth="true" hidden="false" outlineLevel="0" max="33" min="32" style="0" width="22"/>
    <col collapsed="false" customWidth="true" hidden="false" outlineLevel="0" max="34" min="34" style="0" width="10.37"/>
    <col collapsed="false" customWidth="true" hidden="false" outlineLevel="0" max="36" min="35" style="0" width="17.38"/>
  </cols>
  <sheetData>
    <row r="1" customFormat="false" ht="15" hidden="false" customHeight="false" outlineLevel="0" collapsed="false">
      <c r="A1" s="1140" t="s">
        <v>1462</v>
      </c>
      <c r="B1" s="1140" t="s">
        <v>275</v>
      </c>
      <c r="C1" s="1141" t="n">
        <f aca="false">COLUMN()-2</f>
        <v>1</v>
      </c>
      <c r="D1" s="1141" t="n">
        <f aca="false">COLUMN()-2</f>
        <v>2</v>
      </c>
      <c r="E1" s="1141" t="n">
        <f aca="false">COLUMN()-2</f>
        <v>3</v>
      </c>
      <c r="F1" s="1141" t="n">
        <f aca="false">COLUMN()-2</f>
        <v>4</v>
      </c>
      <c r="G1" s="1141" t="n">
        <f aca="false">COLUMN()-2</f>
        <v>5</v>
      </c>
      <c r="H1" s="1141" t="n">
        <f aca="false">COLUMN()-2</f>
        <v>6</v>
      </c>
      <c r="I1" s="1141" t="n">
        <f aca="false">COLUMN()-2</f>
        <v>7</v>
      </c>
      <c r="J1" s="1141" t="n">
        <f aca="false">COLUMN()-2</f>
        <v>8</v>
      </c>
      <c r="K1" s="1141" t="n">
        <f aca="false">COLUMN()-2</f>
        <v>9</v>
      </c>
      <c r="L1" s="1141" t="n">
        <f aca="false">COLUMN()-2</f>
        <v>10</v>
      </c>
      <c r="M1" s="1141" t="n">
        <f aca="false">COLUMN()-2</f>
        <v>11</v>
      </c>
      <c r="N1" s="1141" t="n">
        <f aca="false">COLUMN()-2</f>
        <v>12</v>
      </c>
      <c r="O1" s="1141" t="n">
        <f aca="false">COLUMN()-2</f>
        <v>13</v>
      </c>
      <c r="P1" s="1141" t="n">
        <f aca="false">COLUMN()-2</f>
        <v>14</v>
      </c>
      <c r="Q1" s="1141" t="n">
        <f aca="false">COLUMN()-2</f>
        <v>15</v>
      </c>
      <c r="R1" s="1141" t="n">
        <f aca="false">COLUMN()-2</f>
        <v>16</v>
      </c>
      <c r="S1" s="1141" t="n">
        <f aca="false">COLUMN()-2</f>
        <v>17</v>
      </c>
      <c r="T1" s="1141" t="n">
        <f aca="false">COLUMN()-2</f>
        <v>18</v>
      </c>
      <c r="U1" s="1141" t="n">
        <f aca="false">COLUMN()-2</f>
        <v>19</v>
      </c>
      <c r="V1" s="1141" t="n">
        <f aca="false">COLUMN()-2</f>
        <v>20</v>
      </c>
      <c r="W1" s="1141" t="n">
        <f aca="false">COLUMN()-2</f>
        <v>21</v>
      </c>
      <c r="X1" s="1141" t="n">
        <f aca="false">COLUMN()-2</f>
        <v>22</v>
      </c>
      <c r="Y1" s="1141" t="n">
        <f aca="false">COLUMN()-2</f>
        <v>23</v>
      </c>
      <c r="Z1" s="1141" t="n">
        <f aca="false">COLUMN()-2</f>
        <v>24</v>
      </c>
      <c r="AA1" s="1141" t="n">
        <f aca="false">COLUMN()-2</f>
        <v>25</v>
      </c>
      <c r="AB1" s="1141" t="n">
        <f aca="false">COLUMN()-2</f>
        <v>26</v>
      </c>
      <c r="AC1" s="1141" t="n">
        <f aca="false">COLUMN()-2</f>
        <v>27</v>
      </c>
      <c r="AD1" s="1141" t="n">
        <f aca="false">COLUMN()-2</f>
        <v>28</v>
      </c>
      <c r="AE1" s="1141" t="n">
        <f aca="false">COLUMN()-2</f>
        <v>29</v>
      </c>
      <c r="AF1" s="1141" t="n">
        <f aca="false">COLUMN()-2</f>
        <v>30</v>
      </c>
      <c r="AG1" s="1141" t="n">
        <f aca="false">COLUMN()-2</f>
        <v>31</v>
      </c>
      <c r="AH1" s="1141"/>
      <c r="AI1" s="1141" t="n">
        <f aca="false">COLUMN()-2</f>
        <v>33</v>
      </c>
      <c r="AJ1" s="1141" t="n">
        <f aca="false">COLUMN()-2</f>
        <v>34</v>
      </c>
      <c r="AK1" s="1141"/>
      <c r="AL1" s="1141"/>
      <c r="AM1" s="1141"/>
      <c r="AN1" s="1141"/>
      <c r="AO1" s="1141"/>
      <c r="AP1" s="1141"/>
      <c r="AQ1" s="1141"/>
      <c r="AR1" s="1141"/>
      <c r="AS1" s="1141"/>
      <c r="AT1" s="1141"/>
      <c r="AU1" s="1141"/>
      <c r="AV1" s="1141"/>
      <c r="AW1" s="1141"/>
      <c r="AX1" s="1141"/>
      <c r="AY1" s="1141"/>
      <c r="AZ1" s="1141"/>
      <c r="BA1" s="1141"/>
      <c r="BB1" s="1141"/>
      <c r="BC1" s="1141"/>
      <c r="BD1" s="1141"/>
      <c r="BE1" s="1141"/>
      <c r="BF1" s="1141"/>
      <c r="BG1" s="1141"/>
      <c r="BH1" s="1141"/>
      <c r="BI1" s="1141"/>
      <c r="BJ1" s="1141"/>
      <c r="BK1" s="1141"/>
      <c r="BL1" s="1141"/>
      <c r="BM1" s="1141"/>
      <c r="BN1" s="1141"/>
      <c r="BO1" s="1141"/>
      <c r="BP1" s="1141"/>
      <c r="BQ1" s="1141"/>
      <c r="BR1" s="1141"/>
      <c r="BS1" s="1141"/>
      <c r="BT1" s="1141"/>
      <c r="BU1" s="1141"/>
      <c r="BV1" s="1141"/>
      <c r="BW1" s="1141"/>
      <c r="BX1" s="1141"/>
      <c r="BY1" s="1141"/>
      <c r="BZ1" s="1141"/>
      <c r="CA1" s="1141"/>
      <c r="CB1" s="1141"/>
      <c r="CC1" s="1141"/>
      <c r="CD1" s="1141"/>
      <c r="CE1" s="1141"/>
      <c r="CF1" s="1141"/>
      <c r="CG1" s="1141"/>
      <c r="CH1" s="1141"/>
      <c r="CI1" s="1141"/>
      <c r="CJ1" s="1141"/>
      <c r="CK1" s="1141"/>
      <c r="CL1" s="1141"/>
      <c r="CM1" s="1141"/>
      <c r="CN1" s="1141"/>
      <c r="CO1" s="1141"/>
      <c r="CP1" s="1141"/>
      <c r="CQ1" s="1141"/>
      <c r="CR1" s="1141"/>
      <c r="CS1" s="1141"/>
      <c r="CT1" s="1141"/>
      <c r="CU1" s="1141"/>
      <c r="CV1" s="1141"/>
      <c r="CW1" s="1141"/>
      <c r="CX1" s="1141"/>
      <c r="CY1" s="1141"/>
      <c r="CZ1" s="1141"/>
      <c r="DA1" s="1141"/>
      <c r="DB1" s="1141"/>
      <c r="DC1" s="1141"/>
      <c r="DD1" s="1141"/>
      <c r="DE1" s="1141"/>
      <c r="DF1" s="1141"/>
      <c r="DG1" s="1141"/>
      <c r="DH1" s="1141"/>
      <c r="DI1" s="1141"/>
      <c r="DJ1" s="1141"/>
      <c r="DK1" s="1141"/>
      <c r="DL1" s="1141"/>
      <c r="DM1" s="1141"/>
      <c r="DN1" s="1141"/>
      <c r="DO1" s="1141"/>
      <c r="DP1" s="1141"/>
      <c r="DQ1" s="1141"/>
      <c r="DR1" s="1141"/>
      <c r="DS1" s="1141"/>
      <c r="DT1" s="1141"/>
      <c r="DU1" s="1141"/>
      <c r="DV1" s="1141"/>
      <c r="DW1" s="1141"/>
      <c r="DX1" s="1141"/>
      <c r="DY1" s="1141"/>
      <c r="DZ1" s="1141"/>
      <c r="EA1" s="1141"/>
      <c r="EB1" s="1141"/>
      <c r="EC1" s="1141"/>
      <c r="ED1" s="1141"/>
      <c r="EE1" s="1141"/>
      <c r="EF1" s="1141"/>
      <c r="EG1" s="1141"/>
      <c r="EH1" s="1141"/>
      <c r="EI1" s="1141"/>
      <c r="EJ1" s="1141"/>
      <c r="EK1" s="1141"/>
      <c r="EL1" s="1141"/>
      <c r="EM1" s="1141"/>
      <c r="EN1" s="1141"/>
      <c r="EO1" s="1141"/>
      <c r="EP1" s="1141"/>
      <c r="EQ1" s="1141"/>
      <c r="ER1" s="1141"/>
      <c r="ES1" s="1141"/>
      <c r="ET1" s="1141"/>
      <c r="EU1" s="1141"/>
      <c r="EV1" s="1141"/>
      <c r="EW1" s="1141"/>
      <c r="EX1" s="1141"/>
      <c r="EY1" s="1141"/>
      <c r="EZ1" s="1141"/>
      <c r="FA1" s="1141"/>
      <c r="FB1" s="1141"/>
      <c r="FC1" s="1141"/>
      <c r="FD1" s="1141"/>
      <c r="FE1" s="1141"/>
      <c r="FF1" s="1141"/>
      <c r="FG1" s="1141"/>
      <c r="FH1" s="1141"/>
      <c r="FI1" s="1141"/>
      <c r="FJ1" s="1141"/>
      <c r="FK1" s="1141"/>
      <c r="FL1" s="1141"/>
      <c r="FM1" s="1141"/>
      <c r="FN1" s="1141"/>
      <c r="FO1" s="1141"/>
      <c r="FP1" s="1141"/>
      <c r="FQ1" s="1141"/>
      <c r="FR1" s="1141"/>
      <c r="FS1" s="1141"/>
      <c r="FT1" s="1141"/>
      <c r="FU1" s="1141"/>
      <c r="FV1" s="1141"/>
      <c r="FW1" s="1141"/>
      <c r="FX1" s="1141"/>
      <c r="FY1" s="1141"/>
      <c r="FZ1" s="1141"/>
      <c r="GA1" s="1141"/>
      <c r="GB1" s="1141"/>
      <c r="GC1" s="1141"/>
      <c r="GD1" s="1141"/>
      <c r="GE1" s="1141"/>
      <c r="GF1" s="1141"/>
      <c r="GG1" s="1141"/>
      <c r="GH1" s="1141"/>
      <c r="GI1" s="1141"/>
      <c r="GJ1" s="1141"/>
      <c r="GK1" s="1141"/>
      <c r="GL1" s="1141"/>
      <c r="GM1" s="1141"/>
      <c r="GN1" s="1141"/>
      <c r="GO1" s="1141"/>
      <c r="GP1" s="1141"/>
      <c r="GQ1" s="1141"/>
      <c r="GR1" s="1141"/>
      <c r="GS1" s="1141"/>
      <c r="GT1" s="1141"/>
      <c r="GU1" s="1141"/>
      <c r="GV1" s="1141"/>
      <c r="GW1" s="1141"/>
      <c r="GX1" s="1141"/>
      <c r="GY1" s="1141"/>
      <c r="GZ1" s="1141"/>
      <c r="HA1" s="1141"/>
      <c r="HB1" s="1141"/>
      <c r="HC1" s="1141"/>
      <c r="HD1" s="1141"/>
      <c r="HE1" s="1141"/>
      <c r="HF1" s="1141"/>
      <c r="HG1" s="1141"/>
      <c r="HH1" s="1141"/>
      <c r="HI1" s="1141"/>
      <c r="HJ1" s="1141"/>
      <c r="HK1" s="1141"/>
      <c r="HL1" s="1141"/>
      <c r="HM1" s="1141"/>
      <c r="HN1" s="1141"/>
      <c r="HO1" s="1141"/>
      <c r="HP1" s="1141"/>
      <c r="HQ1" s="1141"/>
      <c r="HR1" s="1141"/>
      <c r="HS1" s="1141"/>
      <c r="HT1" s="1141"/>
      <c r="HU1" s="1141"/>
      <c r="HV1" s="1141"/>
      <c r="HW1" s="1141"/>
      <c r="HX1" s="1141"/>
      <c r="HY1" s="1141"/>
      <c r="HZ1" s="1141"/>
      <c r="IA1" s="1141"/>
      <c r="IB1" s="1141"/>
      <c r="IC1" s="1141"/>
      <c r="ID1" s="1141"/>
      <c r="IE1" s="1141"/>
      <c r="IF1" s="1141"/>
      <c r="IG1" s="1141"/>
      <c r="IH1" s="1141"/>
      <c r="II1" s="1141"/>
      <c r="IJ1" s="1141"/>
      <c r="IK1" s="1141"/>
      <c r="IL1" s="1141"/>
      <c r="IM1" s="1141"/>
      <c r="IN1" s="1141"/>
      <c r="IO1" s="1141"/>
      <c r="IP1" s="1141"/>
      <c r="IQ1" s="1141"/>
      <c r="IR1" s="1141"/>
      <c r="IS1" s="1141"/>
      <c r="IT1" s="1141"/>
      <c r="IU1" s="1141"/>
      <c r="IV1" s="1141"/>
      <c r="IW1" s="1141"/>
      <c r="IX1" s="1141"/>
      <c r="IY1" s="1141"/>
      <c r="IZ1" s="1141"/>
      <c r="JA1" s="1141"/>
      <c r="JB1" s="1141"/>
      <c r="JC1" s="1141"/>
      <c r="JD1" s="1141"/>
      <c r="JE1" s="1141"/>
      <c r="JF1" s="1141"/>
      <c r="JG1" s="1141"/>
      <c r="JH1" s="1141"/>
      <c r="JI1" s="1141"/>
      <c r="JJ1" s="1141"/>
      <c r="JK1" s="1141"/>
      <c r="JL1" s="1141"/>
      <c r="JM1" s="1141"/>
      <c r="JN1" s="1141"/>
      <c r="JO1" s="1141"/>
      <c r="JP1" s="1141"/>
      <c r="JQ1" s="1141"/>
      <c r="JR1" s="1141"/>
      <c r="JS1" s="1141"/>
      <c r="JT1" s="1141"/>
      <c r="JU1" s="1141"/>
      <c r="JV1" s="1141"/>
      <c r="JW1" s="1141"/>
      <c r="JX1" s="1141"/>
      <c r="JY1" s="1141"/>
      <c r="JZ1" s="1141"/>
      <c r="KA1" s="1141"/>
      <c r="KB1" s="1141"/>
      <c r="KC1" s="1141"/>
      <c r="KD1" s="1141"/>
      <c r="KE1" s="1141"/>
      <c r="KF1" s="1141"/>
      <c r="KG1" s="1141"/>
      <c r="KH1" s="1141"/>
      <c r="KI1" s="1141"/>
      <c r="KJ1" s="1141"/>
      <c r="KK1" s="1141"/>
      <c r="KL1" s="1141"/>
      <c r="KM1" s="1141"/>
      <c r="KN1" s="1141"/>
      <c r="KO1" s="1141"/>
      <c r="KP1" s="1141"/>
      <c r="KQ1" s="1141"/>
      <c r="KR1" s="1141"/>
      <c r="KS1" s="1141"/>
      <c r="KT1" s="1141"/>
      <c r="KU1" s="1141"/>
      <c r="KV1" s="1141"/>
      <c r="KW1" s="1141"/>
      <c r="KX1" s="1141"/>
      <c r="KY1" s="1141"/>
      <c r="KZ1" s="1141"/>
      <c r="LA1" s="1141"/>
      <c r="LB1" s="1141"/>
      <c r="LC1" s="1141"/>
      <c r="LD1" s="1141"/>
      <c r="LE1" s="1141"/>
      <c r="LF1" s="1141"/>
      <c r="LG1" s="1141"/>
      <c r="LH1" s="1141"/>
      <c r="LI1" s="1141"/>
      <c r="LJ1" s="1141"/>
      <c r="LK1" s="1141"/>
      <c r="LL1" s="1141"/>
      <c r="LM1" s="1141"/>
      <c r="LN1" s="1141"/>
      <c r="LO1" s="1141"/>
      <c r="LP1" s="1141"/>
      <c r="LQ1" s="1141"/>
      <c r="LR1" s="1141"/>
      <c r="LS1" s="1141"/>
      <c r="LT1" s="1141"/>
      <c r="LU1" s="1141"/>
      <c r="LV1" s="1141"/>
      <c r="LW1" s="1141"/>
      <c r="LX1" s="1141"/>
      <c r="LY1" s="1141"/>
      <c r="LZ1" s="1141"/>
      <c r="MA1" s="1141"/>
      <c r="MB1" s="1141"/>
      <c r="MC1" s="1141"/>
      <c r="MD1" s="1141"/>
      <c r="ME1" s="1141"/>
      <c r="MF1" s="1141"/>
      <c r="MG1" s="1141"/>
      <c r="MH1" s="1141"/>
      <c r="MI1" s="1141"/>
      <c r="MJ1" s="1141"/>
      <c r="MK1" s="1141"/>
      <c r="ML1" s="1141"/>
      <c r="MM1" s="1141"/>
      <c r="MN1" s="1141"/>
      <c r="MO1" s="1141"/>
      <c r="MP1" s="1141"/>
      <c r="MQ1" s="1141"/>
      <c r="MR1" s="1141"/>
      <c r="MS1" s="1141"/>
      <c r="MT1" s="1141"/>
      <c r="MU1" s="1141"/>
      <c r="MV1" s="1141"/>
      <c r="MW1" s="1141"/>
      <c r="MX1" s="1141"/>
      <c r="MY1" s="1141"/>
      <c r="MZ1" s="1141"/>
      <c r="NA1" s="1141"/>
      <c r="NB1" s="1141"/>
      <c r="NC1" s="1141"/>
      <c r="ND1" s="1141"/>
      <c r="NE1" s="1141"/>
      <c r="NF1" s="1141"/>
    </row>
    <row r="2" customFormat="false" ht="15" hidden="false" customHeight="false" outlineLevel="0" collapsed="false">
      <c r="A2" s="1140" t="s">
        <v>1464</v>
      </c>
      <c r="B2" s="1140"/>
      <c r="C2" s="1142" t="n">
        <v>112</v>
      </c>
      <c r="D2" s="1142" t="n">
        <v>114</v>
      </c>
      <c r="E2" s="1142" t="n">
        <f aca="false">物流参数!F1</f>
        <v>103</v>
      </c>
      <c r="F2" s="1142" t="n">
        <f aca="false">物流参数!FM1</f>
        <v>0</v>
      </c>
      <c r="G2" s="1143"/>
      <c r="H2" s="1142" t="n">
        <f aca="false">物流参数!FL1</f>
        <v>0</v>
      </c>
      <c r="I2" s="1142"/>
      <c r="J2" s="1142" t="n">
        <f aca="false">物流参数!I1</f>
        <v>106</v>
      </c>
      <c r="K2" s="1142" t="n">
        <f aca="false">物流参数!AL1</f>
        <v>213</v>
      </c>
      <c r="L2" s="1142" t="n">
        <f aca="false">物流参数!DR1</f>
        <v>518</v>
      </c>
      <c r="M2" s="1142" t="n">
        <f aca="false">物流参数!AM1</f>
        <v>214</v>
      </c>
      <c r="N2" s="1142" t="n">
        <f aca="false">物流参数!AP1</f>
        <v>217</v>
      </c>
      <c r="O2" s="1142" t="n">
        <f aca="false">物流参数!FE1</f>
        <v>708</v>
      </c>
      <c r="P2" s="1142" t="n">
        <f aca="false">物流参数!DT1</f>
        <v>520</v>
      </c>
      <c r="Q2" s="1142" t="n">
        <f aca="false">物流参数!DS1</f>
        <v>519</v>
      </c>
      <c r="R2" s="1142" t="n">
        <f aca="false">物流参数!O1</f>
        <v>112</v>
      </c>
      <c r="S2" s="1142" t="n">
        <f aca="false">物流参数!R1</f>
        <v>115</v>
      </c>
      <c r="T2" s="1142" t="n">
        <f aca="false">物流参数!S1</f>
        <v>116</v>
      </c>
      <c r="U2" s="1142" t="n">
        <f aca="false">物流参数!AB1</f>
        <v>203</v>
      </c>
      <c r="V2" s="1142" t="n">
        <f aca="false">物流参数!AD1</f>
        <v>205</v>
      </c>
      <c r="W2" s="1142" t="n">
        <f aca="false">物流参数!AE1</f>
        <v>206</v>
      </c>
      <c r="X2" s="1142" t="n">
        <f aca="false">物流参数!AH1</f>
        <v>209</v>
      </c>
      <c r="Y2" s="1142" t="n">
        <f aca="false">物流参数!DH1</f>
        <v>508</v>
      </c>
      <c r="Z2" s="1142" t="n">
        <f aca="false">物流参数!DE1</f>
        <v>505</v>
      </c>
      <c r="AA2" s="1142" t="n">
        <f aca="false">物流参数!CQ1</f>
        <v>421</v>
      </c>
      <c r="AB2" s="1142" t="n">
        <f aca="false">物流参数!CR1</f>
        <v>422</v>
      </c>
      <c r="AC2" s="1142" t="n">
        <f aca="false">物流参数!CS1</f>
        <v>423</v>
      </c>
      <c r="AD2" s="1142" t="n">
        <f aca="false">物流参数!AJ1</f>
        <v>211</v>
      </c>
      <c r="AE2" s="1142" t="n">
        <f aca="false">物流参数!CO1</f>
        <v>419</v>
      </c>
      <c r="AF2" s="1142" t="n">
        <f aca="false">物流参数!BU1</f>
        <v>322</v>
      </c>
      <c r="AG2" s="1142" t="n">
        <f aca="false">物流参数!BV1</f>
        <v>400</v>
      </c>
      <c r="AH2" s="1142"/>
      <c r="AI2" s="1142" t="n">
        <f aca="false">物流参数!FZ1</f>
        <v>0</v>
      </c>
      <c r="AJ2" s="1142" t="n">
        <f aca="false">物流参数!GA1</f>
        <v>0</v>
      </c>
      <c r="AK2" s="1142"/>
      <c r="AL2" s="1142"/>
      <c r="AM2" s="1142"/>
      <c r="AN2" s="1142"/>
      <c r="AO2" s="1142"/>
      <c r="AP2" s="1142"/>
      <c r="AQ2" s="1142"/>
      <c r="AR2" s="1142"/>
      <c r="AS2" s="1142"/>
      <c r="AT2" s="1142"/>
      <c r="AU2" s="1142"/>
      <c r="AV2" s="1142"/>
      <c r="AW2" s="1142"/>
      <c r="AX2" s="1142"/>
      <c r="AY2" s="1142"/>
      <c r="AZ2" s="1142"/>
      <c r="BA2" s="1142"/>
      <c r="BB2" s="1142"/>
      <c r="BC2" s="1142"/>
      <c r="BD2" s="1142"/>
      <c r="BE2" s="1142"/>
      <c r="BF2" s="1142"/>
      <c r="BG2" s="1142"/>
      <c r="BH2" s="1142"/>
      <c r="BI2" s="1142"/>
      <c r="BJ2" s="1142"/>
      <c r="BK2" s="1142"/>
      <c r="BL2" s="1142"/>
      <c r="BM2" s="1142"/>
      <c r="BN2" s="1142"/>
      <c r="BO2" s="1142"/>
      <c r="BP2" s="1142"/>
      <c r="BQ2" s="1142"/>
      <c r="BR2" s="1142"/>
      <c r="BS2" s="1142"/>
      <c r="BT2" s="1142"/>
      <c r="BU2" s="1142"/>
      <c r="BV2" s="1142"/>
      <c r="BW2" s="1142"/>
      <c r="BX2" s="1142"/>
      <c r="BY2" s="1142"/>
      <c r="BZ2" s="1142"/>
      <c r="CA2" s="1142"/>
      <c r="CB2" s="1142"/>
      <c r="CC2" s="1142"/>
      <c r="CD2" s="1142"/>
      <c r="CE2" s="1142"/>
      <c r="CF2" s="1142"/>
      <c r="CG2" s="1142"/>
      <c r="CH2" s="1142"/>
      <c r="CI2" s="1142"/>
      <c r="CJ2" s="1142"/>
      <c r="CK2" s="1142"/>
      <c r="CL2" s="1142"/>
      <c r="CM2" s="1142"/>
      <c r="CN2" s="1142"/>
      <c r="CO2" s="1142"/>
      <c r="CP2" s="1142"/>
      <c r="CQ2" s="1142"/>
      <c r="CR2" s="1142"/>
      <c r="CS2" s="1142"/>
      <c r="CT2" s="1142"/>
      <c r="CU2" s="1142"/>
      <c r="CV2" s="1142"/>
      <c r="CW2" s="1142"/>
      <c r="CX2" s="1142"/>
      <c r="CY2" s="1142"/>
      <c r="CZ2" s="1142"/>
      <c r="DA2" s="1142"/>
      <c r="DB2" s="1142"/>
      <c r="DC2" s="1142"/>
      <c r="DD2" s="1142"/>
      <c r="DE2" s="1142"/>
      <c r="DF2" s="1142"/>
      <c r="DG2" s="1142"/>
      <c r="DH2" s="1142"/>
      <c r="DI2" s="1142"/>
      <c r="DJ2" s="1142"/>
      <c r="DK2" s="1142"/>
      <c r="DL2" s="1142"/>
      <c r="DM2" s="1142"/>
      <c r="DN2" s="1142"/>
      <c r="DO2" s="1142"/>
      <c r="DP2" s="1142"/>
      <c r="DQ2" s="1142"/>
      <c r="DR2" s="1142"/>
      <c r="DS2" s="1142"/>
      <c r="DT2" s="1142"/>
      <c r="DU2" s="1142"/>
      <c r="DV2" s="1142"/>
      <c r="DW2" s="1142"/>
      <c r="DX2" s="1142"/>
      <c r="DY2" s="1142"/>
      <c r="DZ2" s="1142"/>
      <c r="EA2" s="1142"/>
      <c r="EB2" s="1142"/>
      <c r="EC2" s="1142"/>
      <c r="ED2" s="1142"/>
      <c r="EE2" s="1142"/>
      <c r="EF2" s="1142"/>
      <c r="EG2" s="1142"/>
      <c r="EH2" s="1142"/>
      <c r="EI2" s="1142"/>
      <c r="EJ2" s="1142"/>
      <c r="EK2" s="1142"/>
      <c r="EL2" s="1142"/>
      <c r="EM2" s="1142"/>
      <c r="EN2" s="1142"/>
      <c r="EO2" s="1142"/>
      <c r="EP2" s="1142"/>
      <c r="EQ2" s="1142"/>
      <c r="ER2" s="1142"/>
      <c r="ES2" s="1142"/>
      <c r="ET2" s="1142"/>
      <c r="EU2" s="1142"/>
      <c r="EV2" s="1142"/>
      <c r="EW2" s="1142"/>
      <c r="EX2" s="1142"/>
      <c r="EY2" s="1142"/>
      <c r="EZ2" s="1142"/>
      <c r="FA2" s="1142"/>
      <c r="FB2" s="1142"/>
      <c r="FC2" s="1142"/>
      <c r="FD2" s="1142"/>
      <c r="FE2" s="1142"/>
      <c r="FF2" s="1142"/>
      <c r="FG2" s="1142"/>
      <c r="FH2" s="1142"/>
      <c r="FI2" s="1142"/>
      <c r="FJ2" s="1142"/>
      <c r="FK2" s="1142"/>
      <c r="FL2" s="1142"/>
      <c r="FM2" s="1142"/>
      <c r="FN2" s="1142"/>
      <c r="FO2" s="1142"/>
      <c r="FP2" s="1142"/>
      <c r="FQ2" s="1142"/>
      <c r="FR2" s="1142"/>
      <c r="FS2" s="1142"/>
      <c r="FT2" s="1142"/>
      <c r="FU2" s="1142"/>
      <c r="FV2" s="1142"/>
      <c r="FW2" s="1142"/>
      <c r="FX2" s="1142"/>
      <c r="FY2" s="1142"/>
      <c r="FZ2" s="1142"/>
      <c r="GA2" s="1142"/>
      <c r="GB2" s="1142"/>
      <c r="GC2" s="1142"/>
      <c r="GD2" s="1142"/>
      <c r="GE2" s="1142"/>
      <c r="GF2" s="1142"/>
      <c r="GG2" s="1142"/>
      <c r="GH2" s="1142"/>
      <c r="GI2" s="1142"/>
      <c r="GJ2" s="1142"/>
      <c r="GK2" s="1142"/>
      <c r="GL2" s="1142"/>
      <c r="GM2" s="1142"/>
      <c r="GN2" s="1142"/>
      <c r="GO2" s="1142"/>
      <c r="GP2" s="1142"/>
      <c r="GQ2" s="1142"/>
      <c r="GR2" s="1142"/>
      <c r="GS2" s="1142"/>
      <c r="GT2" s="1142"/>
      <c r="GU2" s="1142"/>
      <c r="GV2" s="1142"/>
      <c r="GW2" s="1142"/>
      <c r="GX2" s="1142"/>
      <c r="GY2" s="1142"/>
      <c r="GZ2" s="1142"/>
      <c r="HA2" s="1142"/>
      <c r="HB2" s="1142"/>
      <c r="HC2" s="1142"/>
      <c r="HD2" s="1142"/>
      <c r="HE2" s="1142"/>
      <c r="HF2" s="1142"/>
      <c r="HG2" s="1142"/>
      <c r="HH2" s="1142"/>
      <c r="HI2" s="1142"/>
      <c r="HJ2" s="1142"/>
      <c r="HK2" s="1142"/>
      <c r="HL2" s="1142"/>
      <c r="HM2" s="1142"/>
      <c r="HN2" s="1142"/>
      <c r="HO2" s="1142"/>
      <c r="HP2" s="1142"/>
      <c r="HQ2" s="1142"/>
      <c r="HR2" s="1142"/>
      <c r="HS2" s="1142"/>
      <c r="HT2" s="1142"/>
      <c r="HU2" s="1142"/>
      <c r="HV2" s="1142"/>
      <c r="HW2" s="1142"/>
      <c r="HX2" s="1142"/>
      <c r="HY2" s="1142"/>
      <c r="HZ2" s="1142"/>
      <c r="IA2" s="1142"/>
      <c r="IB2" s="1142"/>
      <c r="IC2" s="1142"/>
      <c r="ID2" s="1142"/>
      <c r="IE2" s="1142"/>
      <c r="IF2" s="1142"/>
      <c r="IG2" s="1142"/>
      <c r="IH2" s="1142"/>
      <c r="II2" s="1142"/>
      <c r="IJ2" s="1142"/>
      <c r="IK2" s="1142"/>
      <c r="IL2" s="1142"/>
      <c r="IM2" s="1142"/>
      <c r="IN2" s="1142"/>
      <c r="IO2" s="1142"/>
      <c r="IP2" s="1142"/>
      <c r="IQ2" s="1142"/>
      <c r="IR2" s="1142"/>
      <c r="IS2" s="1142"/>
      <c r="IT2" s="1142"/>
      <c r="IU2" s="1142"/>
      <c r="IV2" s="1142"/>
      <c r="IW2" s="1142"/>
      <c r="IX2" s="1142"/>
      <c r="IY2" s="1142"/>
      <c r="IZ2" s="1142"/>
      <c r="JA2" s="1142"/>
      <c r="JB2" s="1142"/>
      <c r="JC2" s="1142"/>
      <c r="JD2" s="1142"/>
      <c r="JE2" s="1142"/>
      <c r="JF2" s="1142"/>
      <c r="JG2" s="1142"/>
      <c r="JH2" s="1142"/>
      <c r="JI2" s="1142"/>
      <c r="JJ2" s="1142"/>
      <c r="JK2" s="1142"/>
      <c r="JL2" s="1142"/>
      <c r="JM2" s="1142"/>
      <c r="JN2" s="1142"/>
      <c r="JO2" s="1142"/>
      <c r="JP2" s="1142"/>
      <c r="JQ2" s="1142"/>
      <c r="JR2" s="1142"/>
      <c r="JS2" s="1142"/>
      <c r="JT2" s="1142"/>
      <c r="JU2" s="1142"/>
      <c r="JV2" s="1142"/>
      <c r="JW2" s="1142"/>
      <c r="JX2" s="1142"/>
      <c r="JY2" s="1142"/>
      <c r="JZ2" s="1142"/>
      <c r="KA2" s="1142"/>
      <c r="KB2" s="1142"/>
      <c r="KC2" s="1142"/>
      <c r="KD2" s="1142"/>
      <c r="KE2" s="1142"/>
      <c r="KF2" s="1142"/>
      <c r="KG2" s="1142"/>
      <c r="KH2" s="1142"/>
      <c r="KI2" s="1142"/>
      <c r="KJ2" s="1142"/>
      <c r="KK2" s="1142"/>
      <c r="KL2" s="1142"/>
      <c r="KM2" s="1142"/>
      <c r="KN2" s="1142"/>
      <c r="KO2" s="1142"/>
      <c r="KP2" s="1142"/>
      <c r="KQ2" s="1142"/>
      <c r="KR2" s="1142"/>
      <c r="KS2" s="1142"/>
      <c r="KT2" s="1142"/>
      <c r="KU2" s="1142"/>
      <c r="KV2" s="1142"/>
      <c r="KW2" s="1142"/>
      <c r="KX2" s="1142"/>
      <c r="KY2" s="1142"/>
      <c r="KZ2" s="1142"/>
      <c r="LA2" s="1142"/>
      <c r="LB2" s="1142"/>
      <c r="LC2" s="1142"/>
      <c r="LD2" s="1142"/>
      <c r="LE2" s="1142"/>
      <c r="LF2" s="1142"/>
      <c r="LG2" s="1142"/>
      <c r="LH2" s="1142"/>
      <c r="LI2" s="1142"/>
      <c r="LJ2" s="1142"/>
      <c r="LK2" s="1142"/>
      <c r="LL2" s="1142"/>
      <c r="LM2" s="1142"/>
      <c r="LN2" s="1142"/>
      <c r="LO2" s="1142"/>
      <c r="LP2" s="1142"/>
      <c r="LQ2" s="1142"/>
      <c r="LR2" s="1142"/>
      <c r="LS2" s="1142"/>
      <c r="LT2" s="1142"/>
      <c r="LU2" s="1142"/>
      <c r="LV2" s="1142"/>
      <c r="LW2" s="1142"/>
      <c r="LX2" s="1142"/>
      <c r="LY2" s="1142"/>
      <c r="LZ2" s="1142"/>
      <c r="MA2" s="1142"/>
      <c r="MB2" s="1142"/>
      <c r="MC2" s="1142"/>
      <c r="MD2" s="1142"/>
      <c r="ME2" s="1142"/>
      <c r="MF2" s="1142"/>
      <c r="MG2" s="1142"/>
      <c r="MH2" s="1142"/>
      <c r="MI2" s="1142"/>
      <c r="MJ2" s="1142"/>
      <c r="MK2" s="1142"/>
      <c r="ML2" s="1142"/>
      <c r="MM2" s="1142"/>
      <c r="MN2" s="1142"/>
      <c r="MO2" s="1142"/>
      <c r="MP2" s="1142"/>
      <c r="MQ2" s="1142"/>
      <c r="MR2" s="1142"/>
      <c r="MS2" s="1142"/>
      <c r="MT2" s="1142"/>
      <c r="MU2" s="1142"/>
      <c r="MV2" s="1142"/>
      <c r="MW2" s="1142"/>
      <c r="MX2" s="1142"/>
      <c r="MY2" s="1142"/>
      <c r="MZ2" s="1142"/>
      <c r="NA2" s="1142"/>
      <c r="NB2" s="1142"/>
      <c r="NC2" s="1142"/>
      <c r="ND2" s="1142"/>
      <c r="NE2" s="1142"/>
      <c r="NF2" s="1142"/>
    </row>
    <row r="3" customFormat="false" ht="15" hidden="false" customHeight="false" outlineLevel="0" collapsed="false">
      <c r="A3" s="1144" t="s">
        <v>1469</v>
      </c>
      <c r="B3" s="1144"/>
      <c r="C3" s="258" t="str">
        <f aca="false">HLOOKUP(C2,单相流管径核算!$C$2:$GO$4,2)</f>
        <v>混合油</v>
      </c>
      <c r="D3" s="258" t="str">
        <f aca="false">HLOOKUP(D2,单相流管径核算!$C$2:$GO$4,2)</f>
        <v>出E-102</v>
      </c>
      <c r="E3" s="258" t="str">
        <f aca="false">HLOOKUP(E2,单相流管径核算!$C$2:$GO$4,2)</f>
        <v>进装置</v>
      </c>
      <c r="F3" s="258" t="e">
        <f aca="false">HLOOKUP(F2,单相流管径核算!$C$2:$GO$4,2)</f>
        <v>#N/A</v>
      </c>
      <c r="G3" s="1145" t="s">
        <v>1679</v>
      </c>
      <c r="H3" s="258" t="e">
        <f aca="false">HLOOKUP(H2,单相流管径核算!$C$2:$GO$4,2)</f>
        <v>#N/A</v>
      </c>
      <c r="I3" s="1145" t="s">
        <v>1680</v>
      </c>
      <c r="J3" s="258" t="str">
        <f aca="false">HLOOKUP(J2,单相流管径核算!$C$2:$GO$4,2)</f>
        <v>进SR-101</v>
      </c>
      <c r="K3" s="258" t="str">
        <f aca="false">HLOOKUP(K2,单相流管径核算!$C$2:$GO$4,2)</f>
        <v>出R-101</v>
      </c>
      <c r="L3" s="258" t="str">
        <f aca="false">HLOOKUP(L2,单相流管径核算!$C$2:$GO$4,2)</f>
        <v>出C-203</v>
      </c>
      <c r="M3" s="258" t="str">
        <f aca="false">HLOOKUP(M2,单相流管径核算!$C$2:$GO$4,2)</f>
        <v>出R-101</v>
      </c>
      <c r="N3" s="258" t="str">
        <f aca="false">HLOOKUP(N2,单相流管径核算!$C$2:$GO$4,2)</f>
        <v>进A-101</v>
      </c>
      <c r="O3" s="258" t="str">
        <f aca="false">HLOOKUP(O2,单相流管径核算!$C$2:$GO$4,2)</f>
        <v>出D-302</v>
      </c>
      <c r="P3" s="258" t="str">
        <f aca="false">HLOOKUP(P2,单相流管径核算!$C$2:$GO$4,2)</f>
        <v>出P-206</v>
      </c>
      <c r="Q3" s="258" t="str">
        <f aca="false">HLOOKUP(Q2,单相流管径核算!$C$2:$GO$4,2)</f>
        <v>进P-206</v>
      </c>
      <c r="R3" s="258" t="str">
        <f aca="false">HLOOKUP(R2,单相流管径核算!$C$2:$GO$4,2)</f>
        <v>混合油</v>
      </c>
      <c r="S3" s="258" t="str">
        <f aca="false">HLOOKUP(S2,单相流管径核算!$C$2:$GO$4,2)</f>
        <v>出E-101</v>
      </c>
      <c r="T3" s="258" t="str">
        <f aca="false">HLOOKUP(T2,单相流管径核算!$C$2:$GO$4,2)</f>
        <v>进A-204</v>
      </c>
      <c r="U3" s="258" t="str">
        <f aca="false">HLOOKUP(U2,单相流管径核算!$C$2:$GO$4,2)</f>
        <v>进P-102</v>
      </c>
      <c r="V3" s="258" t="str">
        <f aca="false">HLOOKUP(V2,单相流管径核算!$C$2:$GO$4,2)</f>
        <v>进R-101</v>
      </c>
      <c r="W3" s="258" t="str">
        <f aca="false">HLOOKUP(W2,单相流管径核算!$C$2:$GO$4,2)</f>
        <v>进R-101</v>
      </c>
      <c r="X3" s="258" t="str">
        <f aca="false">HLOOKUP(X2,单相流管径核算!$C$2:$GO$4,2)</f>
        <v>进R-101</v>
      </c>
      <c r="Y3" s="258" t="str">
        <f aca="false">HLOOKUP(Y2,单相流管径核算!$C$2:$GO$4,2)</f>
        <v>出E-204</v>
      </c>
      <c r="Z3" s="258" t="str">
        <f aca="false">HLOOKUP(Z2,单相流管径核算!$C$2:$GO$4,2)</f>
        <v>出P-203</v>
      </c>
      <c r="AA3" s="258" t="str">
        <f aca="false">HLOOKUP(AA2,单相流管径核算!$C$2:$GO$4,2)</f>
        <v>出D-201</v>
      </c>
      <c r="AB3" s="258" t="str">
        <f aca="false">HLOOKUP(AB2,单相流管径核算!$C$2:$GO$4,2)</f>
        <v>出装置</v>
      </c>
      <c r="AC3" s="258" t="str">
        <f aca="false">HLOOKUP(AC2,单相流管径核算!$C$2:$GO$4,2)</f>
        <v>进C-201</v>
      </c>
      <c r="AD3" s="258" t="str">
        <f aca="false">HLOOKUP(AD2,单相流管径核算!$C$2:$GO$4,2)</f>
        <v>进R-102</v>
      </c>
      <c r="AE3" s="258" t="str">
        <f aca="false">HLOOKUP(AE2,单相流管径核算!$C$2:$GO$4,2)</f>
        <v>出装置</v>
      </c>
      <c r="AF3" s="258" t="str">
        <f aca="false">HLOOKUP(AF2,单相流管径核算!$C$2:$GO$4,2)</f>
        <v>进E-105</v>
      </c>
      <c r="AG3" s="258" t="str">
        <f aca="false">HLOOKUP(AG2,单相流管径核算!$C$2:$GO$4,2)</f>
        <v>进C-201</v>
      </c>
      <c r="AH3" s="258"/>
      <c r="AI3" s="258" t="e">
        <f aca="false">HLOOKUP(AI2,单相流管径核算!$GP$2:$IQ$4,2)</f>
        <v>#N/A</v>
      </c>
      <c r="AJ3" s="258" t="e">
        <f aca="false">HLOOKUP(AJ2,单相流管径核算!$GP$2:$IQ$4,2)</f>
        <v>#N/A</v>
      </c>
    </row>
    <row r="4" customFormat="false" ht="15" hidden="false" customHeight="false" outlineLevel="0" collapsed="false">
      <c r="A4" s="1146" t="s">
        <v>968</v>
      </c>
      <c r="B4" s="1146"/>
      <c r="C4" s="258" t="str">
        <f aca="false">HLOOKUP(C2,单相流管径核算!$C$2:$GO$4,3)</f>
        <v>混氢油</v>
      </c>
      <c r="D4" s="258" t="str">
        <f aca="false">HLOOKUP(D2,单相流管径核算!$C$2:$GO$4,3)</f>
        <v>混氢油</v>
      </c>
      <c r="E4" s="258" t="str">
        <f aca="false">HLOOKUP(E2,单相流管径核算!$C$2:$GO$4,3)</f>
        <v>原料油</v>
      </c>
      <c r="F4" s="258" t="e">
        <f aca="false">HLOOKUP(F2,单相流管径核算!$C$2:$GO$4,3)</f>
        <v>#N/A</v>
      </c>
      <c r="G4" s="258" t="e">
        <f aca="false">F4</f>
        <v>#N/A</v>
      </c>
      <c r="H4" s="258" t="e">
        <f aca="false">HLOOKUP(H2,单相流管径核算!$C$2:$GO$4,3)</f>
        <v>#N/A</v>
      </c>
      <c r="I4" s="258" t="s">
        <v>1681</v>
      </c>
      <c r="J4" s="258" t="str">
        <f aca="false">HLOOKUP(J2,单相流管径核算!$C$2:$GO$4,3)</f>
        <v>原料油</v>
      </c>
      <c r="K4" s="258" t="str">
        <f aca="false">HLOOKUP(K2,单相流管径核算!$C$2:$GO$4,3)</f>
        <v>释放气</v>
      </c>
      <c r="L4" s="258" t="n">
        <f aca="false">HLOOKUP(L2,单相流管径核算!$C$2:$GO$4,3)</f>
        <v>0</v>
      </c>
      <c r="M4" s="258" t="str">
        <f aca="false">HLOOKUP(M2,单相流管径核算!$C$2:$GO$4,3)</f>
        <v>释放气</v>
      </c>
      <c r="N4" s="258" t="str">
        <f aca="false">HLOOKUP(N2,单相流管径核算!$C$2:$GO$4,3)</f>
        <v>释放气</v>
      </c>
      <c r="O4" s="258" t="str">
        <f aca="false">HLOOKUP(O2,单相流管径核算!$C$2:$GO$4,3)</f>
        <v>富胺液</v>
      </c>
      <c r="P4" s="258" t="str">
        <f aca="false">HLOOKUP(P2,单相流管径核算!$C$2:$GO$4,3)</f>
        <v>柴油馏分</v>
      </c>
      <c r="Q4" s="258" t="str">
        <f aca="false">HLOOKUP(Q2,单相流管径核算!$C$2:$GO$4,3)</f>
        <v>柴油馏分</v>
      </c>
      <c r="R4" s="258" t="str">
        <f aca="false">HLOOKUP(R2,单相流管径核算!$C$2:$GO$4,3)</f>
        <v>混氢油</v>
      </c>
      <c r="S4" s="258" t="str">
        <f aca="false">HLOOKUP(S2,单相流管径核算!$C$2:$GO$4,3)</f>
        <v>加氢蜡油</v>
      </c>
      <c r="T4" s="258" t="str">
        <f aca="false">HLOOKUP(T2,单相流管径核算!$C$2:$GO$4,3)</f>
        <v>加氢蜡油</v>
      </c>
      <c r="U4" s="258" t="str">
        <f aca="false">HLOOKUP(U2,单相流管径核算!$C$2:$GO$4,3)</f>
        <v>循环油</v>
      </c>
      <c r="V4" s="258" t="str">
        <f aca="false">HLOOKUP(V2,单相流管径核算!$C$2:$GO$4,3)</f>
        <v>循环油</v>
      </c>
      <c r="W4" s="258" t="str">
        <f aca="false">HLOOKUP(W2,单相流管径核算!$C$2:$GO$4,3)</f>
        <v>混氢油</v>
      </c>
      <c r="X4" s="258" t="str">
        <f aca="false">HLOOKUP(X2,单相流管径核算!$C$2:$GO$4,3)</f>
        <v>氢气</v>
      </c>
      <c r="Y4" s="258" t="str">
        <f aca="false">HLOOKUP(Y2,单相流管径核算!$C$2:$GO$4,3)</f>
        <v>石脑油</v>
      </c>
      <c r="Z4" s="258" t="str">
        <f aca="false">HLOOKUP(Z2,单相流管径核算!$C$2:$GO$4,3)</f>
        <v>石脑油</v>
      </c>
      <c r="AA4" s="258" t="str">
        <f aca="false">HLOOKUP(AA2,单相流管径核算!$C$2:$GO$4,3)</f>
        <v>不凝气</v>
      </c>
      <c r="AB4" s="258" t="str">
        <f aca="false">HLOOKUP(AB2,单相流管径核算!$C$2:$GO$4,3)</f>
        <v>不凝气</v>
      </c>
      <c r="AC4" s="258" t="str">
        <f aca="false">HLOOKUP(AC2,单相流管径核算!$C$2:$GO$4,3)</f>
        <v>MS</v>
      </c>
      <c r="AD4" s="258" t="str">
        <f aca="false">HLOOKUP(AD2,单相流管径核算!$C$2:$GO$4,3)</f>
        <v>氢气</v>
      </c>
      <c r="AE4" s="258" t="str">
        <f aca="false">HLOOKUP(AE2,单相流管径核算!$C$2:$GO$4,3)</f>
        <v>不稳定石脑油</v>
      </c>
      <c r="AF4" s="258" t="str">
        <f aca="false">HLOOKUP(AF2,单相流管径核算!$C$2:$GO$4,3)</f>
        <v>低分气</v>
      </c>
      <c r="AG4" s="258" t="str">
        <f aca="false">HLOOKUP(AG2,单相流管径核算!$C$2:$GO$4,3)</f>
        <v>低分油气</v>
      </c>
      <c r="AH4" s="258"/>
      <c r="AI4" s="258" t="e">
        <f aca="false">HLOOKUP(AI2,单相流管径核算!$GP$2:$IO$4,3)</f>
        <v>#N/A</v>
      </c>
      <c r="AJ4" s="258" t="e">
        <f aca="false">HLOOKUP(AJ2,单相流管径核算!$GP$2:$IO$4,3)</f>
        <v>#N/A</v>
      </c>
    </row>
    <row r="5" customFormat="false" ht="15" hidden="false" customHeight="false" outlineLevel="0" collapsed="false">
      <c r="A5" s="1147" t="s">
        <v>1601</v>
      </c>
      <c r="B5" s="1147"/>
      <c r="C5" s="1148" t="n">
        <f aca="false">HLOOKUP(C2,物流参数!$C$1:$GC$29,MATCH("VAPOR FRACTION",物流参数!$A$1:$A$29,FALSE()),FALSE())</f>
        <v>0</v>
      </c>
      <c r="D5" s="1148" t="n">
        <f aca="false">HLOOKUP(D2,物流参数!$A$1:$FY$37,3)</f>
        <v>309970</v>
      </c>
      <c r="E5" s="1148" t="n">
        <f aca="false">HLOOKUP(E2,物流参数!$A$1:$FY$37,3)</f>
        <v>263095.4</v>
      </c>
      <c r="F5" s="1148" t="e">
        <f aca="false">HLOOKUP(F2,物流参数!$A$1:$FY$37,3)</f>
        <v>#N/A</v>
      </c>
      <c r="G5" s="1148" t="e">
        <f aca="false">F5</f>
        <v>#N/A</v>
      </c>
      <c r="H5" s="1148" t="e">
        <f aca="false">HLOOKUP(H2,物流参数!$A$1:$FY$37,3)</f>
        <v>#N/A</v>
      </c>
      <c r="I5" s="1148" t="n">
        <f aca="false">物流参数!FL3</f>
        <v>0</v>
      </c>
      <c r="J5" s="1148" t="n">
        <f aca="false">HLOOKUP(J2,物流参数!$A$1:$FY$37,3)</f>
        <v>309524</v>
      </c>
      <c r="K5" s="1148" t="n">
        <f aca="false">HLOOKUP(K2,物流参数!$A$1:$FY$37,3)</f>
        <v>19.15</v>
      </c>
      <c r="L5" s="1148" t="n">
        <f aca="false">HLOOKUP(L2,物流参数!$A$1:$FY$37,3)</f>
        <v>3941.42</v>
      </c>
      <c r="M5" s="1148" t="n">
        <f aca="false">HLOOKUP(M2,物流参数!$A$1:$FY$37,3)</f>
        <v>19.15</v>
      </c>
      <c r="N5" s="1148" t="n">
        <f aca="false">HLOOKUP(N2,物流参数!$A$1:$FY$37,3)</f>
        <v>109.44</v>
      </c>
      <c r="O5" s="1148" t="n">
        <f aca="false">HLOOKUP(O2,物流参数!$A$1:$FY$37,3)</f>
        <v>2.49</v>
      </c>
      <c r="P5" s="1148" t="n">
        <f aca="false">HLOOKUP(P2,物流参数!$A$1:$FY$37,3)</f>
        <v>27112</v>
      </c>
      <c r="Q5" s="1148" t="n">
        <f aca="false">HLOOKUP(Q2,物流参数!$A$1:$FY$37,3)</f>
        <v>27112</v>
      </c>
      <c r="R5" s="1148" t="n">
        <f aca="false">HLOOKUP(R2,物流参数!$A$1:$FY$37,3)</f>
        <v>309970</v>
      </c>
      <c r="S5" s="1148" t="n">
        <f aca="false">HLOOKUP(S2,物流参数!$A$1:$FY$37,3)</f>
        <v>268934.3</v>
      </c>
      <c r="T5" s="1148" t="n">
        <f aca="false">HLOOKUP(T2,物流参数!$A$1:$FY$37,3)</f>
        <v>40340.14</v>
      </c>
      <c r="U5" s="1148" t="n">
        <f aca="false">HLOOKUP(U2,物流参数!$A$1:$FY$37,3)</f>
        <v>428894.98</v>
      </c>
      <c r="V5" s="1148" t="n">
        <f aca="false">HLOOKUP(V2,物流参数!$A$1:$FY$37,3)</f>
        <v>738864.98</v>
      </c>
      <c r="W5" s="1148" t="n">
        <f aca="false">HLOOKUP(W2,物流参数!$A$1:$FY$37,3)</f>
        <v>739147.94</v>
      </c>
      <c r="X5" s="1148" t="n">
        <f aca="false">HLOOKUP(X2,物流参数!$A$1:$FY$37,3)</f>
        <v>736.13</v>
      </c>
      <c r="Y5" s="1148" t="n">
        <f aca="false">HLOOKUP(Y2,物流参数!$A$1:$FY$37,3)</f>
        <v>4079.53</v>
      </c>
      <c r="Z5" s="1148" t="n">
        <f aca="false">HLOOKUP(Z2,物流参数!$A$1:$FY$37,3)</f>
        <v>54907.02</v>
      </c>
      <c r="AA5" s="1148" t="n">
        <f aca="false">HLOOKUP(AA2,物流参数!$A$1:$FY$37,3)</f>
        <v>3129.924249227</v>
      </c>
      <c r="AB5" s="1148" t="n">
        <f aca="false">HLOOKUP(AB2,物流参数!$A$1:$FY$37,3)</f>
        <v>3129.924249227</v>
      </c>
      <c r="AC5" s="1148" t="n">
        <f aca="false">HLOOKUP(AC2,物流参数!$A$1:$FY$37,3)</f>
        <v>2950</v>
      </c>
      <c r="AD5" s="1148" t="n">
        <f aca="false">HLOOKUP(AD2,物流参数!$A$1:$FY$37,3)</f>
        <v>479.56</v>
      </c>
      <c r="AE5" s="1148" t="n">
        <f aca="false">HLOOKUP(AE2,物流参数!$A$1:$FY$37,3)</f>
        <v>7831.94</v>
      </c>
      <c r="AF5" s="1148" t="n">
        <f aca="false">HLOOKUP(AF2,物流参数!$A$1:$FY$37,3)</f>
        <v>4318</v>
      </c>
      <c r="AG5" s="1148" t="n">
        <f aca="false">HLOOKUP(AG2,物流参数!$A$1:$FY$37,3)</f>
        <v>6542.55</v>
      </c>
      <c r="AH5" s="1148"/>
      <c r="AI5" s="1148" t="e">
        <f aca="false">HLOOKUP(AI2,物流参数!$FZ$1:$IA$37,3)</f>
        <v>#N/A</v>
      </c>
      <c r="AJ5" s="1148" t="e">
        <f aca="false">HLOOKUP(AJ2,物流参数!$FZ$1:$IA$37,3)</f>
        <v>#N/A</v>
      </c>
    </row>
    <row r="6" customFormat="false" ht="15" hidden="false" customHeight="false" outlineLevel="0" collapsed="false">
      <c r="A6" s="1149" t="s">
        <v>1597</v>
      </c>
      <c r="B6" s="1149" t="s">
        <v>1598</v>
      </c>
      <c r="C6" s="1150" t="n">
        <f aca="false">HLOOKUP(C2,物流参数!$C$1:$GC$29,MATCH("TEMPERATURE",物流参数!$A$1:$A$29,FALSE()),FALSE())</f>
        <v>186.03</v>
      </c>
      <c r="D6" s="355" t="n">
        <f aca="false">HLOOKUP(D2,物流参数!$A$1:$FT$37,4)</f>
        <v>972.47</v>
      </c>
      <c r="E6" s="355" t="n">
        <f aca="false">HLOOKUP(E2,物流参数!$A$1:$FT$37,4)</f>
        <v>639.86</v>
      </c>
      <c r="F6" s="355" t="e">
        <f aca="false">HLOOKUP(F2,物流参数!$A$1:$FT$37,4)</f>
        <v>#N/A</v>
      </c>
      <c r="G6" s="355" t="e">
        <f aca="false">F6</f>
        <v>#N/A</v>
      </c>
      <c r="H6" s="355" t="e">
        <f aca="false">HLOOKUP(H2,物流参数!$A$1:$FT$37,4)</f>
        <v>#N/A</v>
      </c>
      <c r="I6" s="355" t="n">
        <f aca="false">物流参数!FL4</f>
        <v>0</v>
      </c>
      <c r="J6" s="355" t="n">
        <f aca="false">HLOOKUP(J2,物流参数!$A$1:$FT$37,4)</f>
        <v>752.77</v>
      </c>
      <c r="K6" s="355" t="n">
        <f aca="false">HLOOKUP(K2,物流参数!$A$1:$FT$37,4)</f>
        <v>1</v>
      </c>
      <c r="L6" s="355" t="n">
        <f aca="false">HLOOKUP(L2,物流参数!$A$1:$FT$37,4)</f>
        <v>45.65</v>
      </c>
      <c r="M6" s="355" t="n">
        <f aca="false">HLOOKUP(M2,物流参数!$A$1:$FT$37,4)</f>
        <v>1</v>
      </c>
      <c r="N6" s="355" t="n">
        <f aca="false">HLOOKUP(N2,物流参数!$A$1:$FT$37,4)</f>
        <v>5.01</v>
      </c>
      <c r="O6" s="355" t="n">
        <f aca="false">HLOOKUP(O2,物流参数!$A$1:$FT$37,4)</f>
        <v>0.14</v>
      </c>
      <c r="P6" s="355" t="n">
        <f aca="false">HLOOKUP(P2,物流参数!$A$1:$FT$37,4)</f>
        <v>124.47</v>
      </c>
      <c r="Q6" s="355" t="n">
        <f aca="false">HLOOKUP(Q2,物流参数!$A$1:$FT$37,4)</f>
        <v>124.47</v>
      </c>
      <c r="R6" s="355" t="n">
        <f aca="false">HLOOKUP(R2,物流参数!$A$1:$FT$37,4)</f>
        <v>972.47</v>
      </c>
      <c r="S6" s="355" t="n">
        <f aca="false">HLOOKUP(S2,物流参数!$A$1:$FT$37,4)</f>
        <v>704.12</v>
      </c>
      <c r="T6" s="355" t="n">
        <f aca="false">HLOOKUP(T2,物流参数!$A$1:$FT$37,4)</f>
        <v>105.62</v>
      </c>
      <c r="U6" s="355" t="n">
        <f aca="false">HLOOKUP(U2,物流参数!$A$1:$FT$37,4)</f>
        <v>2001.47</v>
      </c>
      <c r="V6" s="355" t="n">
        <f aca="false">HLOOKUP(V2,物流参数!$A$1:$FT$37,4)</f>
        <v>2973.95</v>
      </c>
      <c r="W6" s="355" t="n">
        <f aca="false">HLOOKUP(W2,物流参数!$A$1:$FT$37,4)</f>
        <v>3113.34</v>
      </c>
      <c r="X6" s="355" t="n">
        <f aca="false">HLOOKUP(X2,物流参数!$A$1:$FT$37,4)</f>
        <v>362.62</v>
      </c>
      <c r="Y6" s="355" t="n">
        <f aca="false">HLOOKUP(Y2,物流参数!$A$1:$FT$37,4)</f>
        <v>35.99</v>
      </c>
      <c r="Z6" s="355" t="n">
        <f aca="false">HLOOKUP(Z2,物流参数!$A$1:$FT$37,4)</f>
        <v>484.44</v>
      </c>
      <c r="AA6" s="355" t="n">
        <f aca="false">HLOOKUP(AA2,物流参数!$A$1:$FT$37,4)</f>
        <v>112.92</v>
      </c>
      <c r="AB6" s="355" t="n">
        <f aca="false">HLOOKUP(AB2,物流参数!$A$1:$FT$37,4)</f>
        <v>112.92</v>
      </c>
      <c r="AC6" s="355" t="n">
        <f aca="false">HLOOKUP(AC2,物流参数!$A$1:$FT$37,4)</f>
        <v>163.75</v>
      </c>
      <c r="AD6" s="355" t="n">
        <f aca="false">HLOOKUP(AD2,物流参数!$A$1:$FT$37,4)</f>
        <v>236.23</v>
      </c>
      <c r="AE6" s="355" t="n">
        <f aca="false">HLOOKUP(AE2,物流参数!$A$1:$FT$37,4)</f>
        <v>94.8</v>
      </c>
      <c r="AF6" s="355" t="n">
        <f aca="false">HLOOKUP(AF2,物流参数!$A$1:$FT$37,4)</f>
        <v>439.48</v>
      </c>
      <c r="AG6" s="355" t="n">
        <f aca="false">HLOOKUP(AG2,物流参数!$A$1:$FT$37,4)</f>
        <v>50.93</v>
      </c>
      <c r="AH6" s="355"/>
      <c r="AI6" s="355" t="e">
        <f aca="false">HLOOKUP(AI2,物流参数!$FZ$1:$IA$37,4)</f>
        <v>#N/A</v>
      </c>
      <c r="AJ6" s="355" t="e">
        <f aca="false">HLOOKUP(AJ2,物流参数!$FZ$1:$IA$37,4)</f>
        <v>#N/A</v>
      </c>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55"/>
      <c r="DW6" s="355"/>
      <c r="DX6" s="355"/>
      <c r="DY6" s="355"/>
      <c r="DZ6" s="355"/>
      <c r="EA6" s="355"/>
      <c r="EB6" s="355"/>
      <c r="EC6" s="355"/>
      <c r="ED6" s="355"/>
      <c r="EE6" s="355"/>
      <c r="EF6" s="355"/>
      <c r="EG6" s="355"/>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5"/>
      <c r="GE6" s="355"/>
      <c r="GF6" s="355"/>
      <c r="GG6" s="355"/>
      <c r="GH6" s="355"/>
      <c r="GI6" s="355"/>
      <c r="GJ6" s="355"/>
      <c r="GK6" s="355"/>
      <c r="GL6" s="355"/>
      <c r="GM6" s="355"/>
      <c r="GN6" s="355"/>
      <c r="GO6" s="355"/>
      <c r="GP6" s="355"/>
      <c r="GQ6" s="355"/>
      <c r="GR6" s="355"/>
      <c r="GS6" s="355"/>
      <c r="GT6" s="355"/>
      <c r="GU6" s="355"/>
      <c r="GV6" s="355"/>
      <c r="GW6" s="355"/>
      <c r="GX6" s="355"/>
      <c r="GY6" s="355"/>
      <c r="GZ6" s="355"/>
      <c r="HA6" s="355"/>
      <c r="HB6" s="355"/>
      <c r="HC6" s="355"/>
      <c r="HD6" s="355"/>
      <c r="HE6" s="355"/>
      <c r="HF6" s="355"/>
      <c r="HG6" s="355"/>
      <c r="HH6" s="355"/>
      <c r="HI6" s="355"/>
      <c r="HJ6" s="355"/>
      <c r="HK6" s="355"/>
      <c r="HL6" s="355"/>
      <c r="HM6" s="355"/>
      <c r="HN6" s="355"/>
      <c r="HO6" s="355"/>
      <c r="HP6" s="355"/>
      <c r="HQ6" s="355"/>
      <c r="HR6" s="355"/>
      <c r="HS6" s="355"/>
      <c r="HT6" s="355"/>
      <c r="HU6" s="355"/>
      <c r="HV6" s="355"/>
      <c r="HW6" s="355"/>
      <c r="HX6" s="355"/>
      <c r="HY6" s="355"/>
      <c r="HZ6" s="355"/>
      <c r="IA6" s="355"/>
      <c r="IB6" s="355"/>
      <c r="IC6" s="355"/>
      <c r="ID6" s="355"/>
      <c r="IE6" s="355"/>
      <c r="IF6" s="355"/>
      <c r="IG6" s="355"/>
      <c r="IH6" s="355"/>
      <c r="II6" s="355"/>
      <c r="IJ6" s="355"/>
      <c r="IK6" s="355"/>
      <c r="IL6" s="355"/>
      <c r="IM6" s="355"/>
      <c r="IN6" s="355"/>
      <c r="IO6" s="355"/>
      <c r="IP6" s="355"/>
      <c r="IQ6" s="355"/>
      <c r="IR6" s="355"/>
      <c r="IS6" s="355"/>
      <c r="IT6" s="355"/>
      <c r="IU6" s="355"/>
      <c r="IV6" s="355"/>
      <c r="IW6" s="355"/>
      <c r="IX6" s="355"/>
      <c r="IY6" s="355"/>
      <c r="IZ6" s="355"/>
      <c r="JA6" s="355"/>
      <c r="JB6" s="355"/>
      <c r="JC6" s="355"/>
      <c r="JD6" s="355"/>
      <c r="JE6" s="355"/>
      <c r="JF6" s="355"/>
      <c r="JG6" s="355"/>
      <c r="JH6" s="355"/>
      <c r="JI6" s="355"/>
      <c r="JJ6" s="355"/>
      <c r="JK6" s="355"/>
      <c r="JL6" s="355"/>
      <c r="JM6" s="355"/>
      <c r="JN6" s="355"/>
      <c r="JO6" s="355"/>
      <c r="JP6" s="355"/>
      <c r="JQ6" s="355"/>
      <c r="JR6" s="355"/>
      <c r="JS6" s="355"/>
      <c r="JT6" s="355"/>
      <c r="JU6" s="355"/>
      <c r="JV6" s="355"/>
      <c r="JW6" s="355"/>
      <c r="JX6" s="355"/>
      <c r="JY6" s="355"/>
      <c r="JZ6" s="355"/>
      <c r="KA6" s="355"/>
      <c r="KB6" s="355"/>
      <c r="KC6" s="355"/>
      <c r="KD6" s="355"/>
      <c r="KE6" s="355"/>
      <c r="KF6" s="355"/>
      <c r="KG6" s="355"/>
      <c r="KH6" s="355"/>
      <c r="KI6" s="355"/>
      <c r="KJ6" s="355"/>
      <c r="KK6" s="355"/>
      <c r="KL6" s="355"/>
      <c r="KM6" s="355"/>
      <c r="KN6" s="355"/>
      <c r="KO6" s="355"/>
      <c r="KP6" s="355"/>
      <c r="KQ6" s="355"/>
      <c r="KR6" s="355"/>
      <c r="KS6" s="355"/>
      <c r="KT6" s="355"/>
      <c r="KU6" s="355"/>
      <c r="KV6" s="355"/>
      <c r="KW6" s="355"/>
      <c r="KX6" s="355"/>
      <c r="KY6" s="355"/>
      <c r="KZ6" s="355"/>
      <c r="LA6" s="355"/>
      <c r="LB6" s="355"/>
      <c r="LC6" s="355"/>
      <c r="LD6" s="355"/>
      <c r="LE6" s="355"/>
      <c r="LF6" s="355"/>
      <c r="LG6" s="355"/>
      <c r="LH6" s="355"/>
      <c r="LI6" s="355"/>
      <c r="LJ6" s="355"/>
      <c r="LK6" s="355"/>
      <c r="LL6" s="355"/>
      <c r="LM6" s="355"/>
      <c r="LN6" s="355"/>
      <c r="LO6" s="355"/>
      <c r="LP6" s="355"/>
      <c r="LQ6" s="355"/>
      <c r="LR6" s="355"/>
      <c r="LS6" s="355"/>
      <c r="LT6" s="355"/>
      <c r="LU6" s="355"/>
      <c r="LV6" s="355"/>
      <c r="LW6" s="355"/>
      <c r="LX6" s="355"/>
      <c r="LY6" s="355"/>
      <c r="LZ6" s="355"/>
      <c r="MA6" s="355"/>
      <c r="MB6" s="355"/>
      <c r="MC6" s="355"/>
      <c r="MD6" s="355"/>
      <c r="ME6" s="355"/>
      <c r="MF6" s="355"/>
      <c r="MG6" s="355"/>
      <c r="MH6" s="355"/>
      <c r="MI6" s="355"/>
      <c r="MJ6" s="355"/>
      <c r="MK6" s="355"/>
      <c r="ML6" s="355"/>
      <c r="MM6" s="355"/>
      <c r="MN6" s="355"/>
      <c r="MO6" s="355"/>
      <c r="MP6" s="355"/>
      <c r="MQ6" s="355"/>
      <c r="MR6" s="355"/>
      <c r="MS6" s="355"/>
      <c r="MT6" s="355"/>
      <c r="MU6" s="355"/>
      <c r="MV6" s="355"/>
      <c r="MW6" s="355"/>
      <c r="MX6" s="355"/>
      <c r="MY6" s="355"/>
      <c r="MZ6" s="355"/>
      <c r="NA6" s="355"/>
      <c r="NB6" s="355"/>
      <c r="NC6" s="355"/>
      <c r="ND6" s="355"/>
      <c r="NE6" s="355"/>
      <c r="NF6" s="355"/>
    </row>
    <row r="7" customFormat="false" ht="15" hidden="false" customHeight="false" outlineLevel="0" collapsed="false">
      <c r="A7" s="1151" t="s">
        <v>1682</v>
      </c>
      <c r="B7" s="1151" t="s">
        <v>1683</v>
      </c>
      <c r="C7" s="1152" t="n">
        <f aca="false">HLOOKUP(C2,物流参数!$C$1:$GC$29,MATCH("PRESSURE",物流参数!$A$1:$A$29,FALSE()),FALSE())</f>
        <v>15.1</v>
      </c>
      <c r="D7" s="213" t="n">
        <f aca="false">HLOOKUP(D2,物流参数!$A$1:$FT$37,5)</f>
        <v>204</v>
      </c>
      <c r="E7" s="213" t="n">
        <f aca="false">HLOOKUP(E2,物流参数!$A$1:$FT$37,5)</f>
        <v>120.18</v>
      </c>
      <c r="F7" s="213" t="e">
        <f aca="false">HLOOKUP(F2,物流参数!$A$1:$FT$37,5)</f>
        <v>#N/A</v>
      </c>
      <c r="G7" s="213" t="n">
        <f aca="false">物流参数!FM5</f>
        <v>0</v>
      </c>
      <c r="H7" s="213" t="e">
        <f aca="false">HLOOKUP(H2,物流参数!$A$1:$FT$37,5)</f>
        <v>#N/A</v>
      </c>
      <c r="I7" s="213" t="n">
        <f aca="false">物流参数!FL5</f>
        <v>0</v>
      </c>
      <c r="J7" s="213" t="n">
        <f aca="false">HLOOKUP(J2,物流参数!$A$1:$FT$37,5)</f>
        <v>184.97</v>
      </c>
      <c r="K7" s="213" t="n">
        <f aca="false">HLOOKUP(K2,物流参数!$A$1:$FT$37,5)</f>
        <v>393.83</v>
      </c>
      <c r="L7" s="213" t="n">
        <f aca="false">物流参数!DR5</f>
        <v>231.78</v>
      </c>
      <c r="M7" s="213" t="n">
        <f aca="false">HLOOKUP(M2,物流参数!$A$1:$FT$37,5)</f>
        <v>393.83</v>
      </c>
      <c r="N7" s="213" t="n">
        <f aca="false">HLOOKUP(N2,物流参数!$A$1:$FT$37,5)</f>
        <v>396.73</v>
      </c>
      <c r="O7" s="213" t="n">
        <f aca="false">HLOOKUP(O2,物流参数!$A$1:$FT$37,5)</f>
        <v>50</v>
      </c>
      <c r="P7" s="213" t="n">
        <f aca="false">HLOOKUP(P2,物流参数!$A$1:$FT$37,5)</f>
        <v>223.81</v>
      </c>
      <c r="Q7" s="213" t="n">
        <f aca="false">HLOOKUP(Q2,物流参数!$A$1:$FT$37,5)</f>
        <v>223.17</v>
      </c>
      <c r="R7" s="213" t="n">
        <f aca="false">HLOOKUP(R2,物流参数!$A$1:$FT$37,5)</f>
        <v>186.03</v>
      </c>
      <c r="S7" s="213" t="n">
        <f aca="false">HLOOKUP(S2,物流参数!$A$1:$FT$37,5)</f>
        <v>139.76</v>
      </c>
      <c r="T7" s="213" t="n">
        <f aca="false">HLOOKUP(T2,物流参数!$A$1:$FT$37,5)</f>
        <v>139.76</v>
      </c>
      <c r="U7" s="213" t="n">
        <f aca="false">HLOOKUP(U2,物流参数!$A$1:$FT$37,5)</f>
        <v>417.67</v>
      </c>
      <c r="V7" s="213" t="n">
        <f aca="false">HLOOKUP(V2,物流参数!$A$1:$FT$37,5)</f>
        <v>388.36</v>
      </c>
      <c r="W7" s="213" t="n">
        <f aca="false">HLOOKUP(W2,物流参数!$A$1:$FT$37,5)</f>
        <v>387.28</v>
      </c>
      <c r="X7" s="213" t="n">
        <f aca="false">HLOOKUP(X2,物流参数!$A$1:$FT$37,5)</f>
        <v>109.42</v>
      </c>
      <c r="Y7" s="213" t="n">
        <f aca="false">HLOOKUP(Y2,物流参数!$A$1:$FT$37,5)</f>
        <v>39.94</v>
      </c>
      <c r="Z7" s="213" t="n">
        <f aca="false">HLOOKUP(Z2,物流参数!$A$1:$FT$37,5)</f>
        <v>92.95</v>
      </c>
      <c r="AA7" s="213" t="n">
        <f aca="false">HLOOKUP(AA2,物流参数!$A$1:$FT$37,5)</f>
        <v>39.97</v>
      </c>
      <c r="AB7" s="213" t="n">
        <f aca="false">HLOOKUP(AB2,物流参数!$A$1:$FT$37,5)</f>
        <v>39.31</v>
      </c>
      <c r="AC7" s="213" t="n">
        <f aca="false">HLOOKUP(AC2,物流参数!$A$1:$FT$37,5)</f>
        <v>260</v>
      </c>
      <c r="AD7" s="213" t="n">
        <f aca="false">HLOOKUP(AD2,物流参数!$A$1:$FT$37,5)</f>
        <v>109.46</v>
      </c>
      <c r="AE7" s="213" t="n">
        <f aca="false">HLOOKUP(AE2,物流参数!$A$1:$FT$37,5)</f>
        <v>40.43</v>
      </c>
      <c r="AF7" s="213" t="n">
        <f aca="false">HLOOKUP(AF2,物流参数!$A$1:$FT$37,5)</f>
        <v>48</v>
      </c>
      <c r="AG7" s="213" t="n">
        <f aca="false">HLOOKUP(AG2,物流参数!$A$1:$FT$37,5)</f>
        <v>222.94</v>
      </c>
      <c r="AH7" s="213"/>
      <c r="AI7" s="213" t="e">
        <f aca="false">HLOOKUP(AI2,物流参数!$FZ$1:$IA$37,5)</f>
        <v>#N/A</v>
      </c>
      <c r="AJ7" s="213" t="e">
        <f aca="false">HLOOKUP(AJ2,物流参数!$FZ$1:$IA$37,5)</f>
        <v>#N/A</v>
      </c>
      <c r="AK7" s="213"/>
      <c r="AL7" s="213"/>
      <c r="AM7" s="213"/>
      <c r="AN7" s="213"/>
      <c r="AO7" s="213"/>
      <c r="AP7" s="213"/>
      <c r="AQ7" s="213"/>
      <c r="AR7" s="213"/>
      <c r="AS7" s="213"/>
      <c r="AT7" s="213"/>
      <c r="AU7" s="213"/>
      <c r="AV7" s="213"/>
      <c r="AW7" s="213"/>
      <c r="AX7" s="213"/>
      <c r="AY7" s="213"/>
      <c r="AZ7" s="213"/>
      <c r="BA7" s="213"/>
      <c r="BB7" s="213"/>
      <c r="BC7" s="213"/>
      <c r="BD7" s="213"/>
      <c r="BE7" s="213"/>
      <c r="BF7" s="213"/>
      <c r="BG7" s="213"/>
      <c r="BH7" s="213"/>
      <c r="BI7" s="213"/>
      <c r="BJ7" s="213"/>
      <c r="BK7" s="213"/>
      <c r="BL7" s="213"/>
      <c r="BM7" s="213"/>
      <c r="BN7" s="213"/>
      <c r="BO7" s="213"/>
      <c r="BP7" s="213"/>
      <c r="BQ7" s="213"/>
      <c r="BR7" s="213"/>
      <c r="BS7" s="213"/>
      <c r="BT7" s="213"/>
      <c r="BU7" s="213"/>
      <c r="BV7" s="213"/>
      <c r="BW7" s="213"/>
      <c r="BX7" s="213"/>
      <c r="BY7" s="213"/>
      <c r="BZ7" s="213"/>
      <c r="CA7" s="213"/>
      <c r="CB7" s="213"/>
      <c r="CC7" s="213"/>
      <c r="CD7" s="213"/>
      <c r="CE7" s="213"/>
      <c r="CF7" s="213"/>
      <c r="CG7" s="213"/>
      <c r="CH7" s="213"/>
      <c r="CI7" s="213"/>
      <c r="CJ7" s="213"/>
      <c r="CK7" s="213"/>
      <c r="CL7" s="213"/>
      <c r="CM7" s="213"/>
      <c r="CN7" s="213"/>
      <c r="CO7" s="213"/>
      <c r="CP7" s="213"/>
      <c r="CQ7" s="213"/>
      <c r="CR7" s="213"/>
      <c r="CS7" s="213"/>
      <c r="CT7" s="213"/>
      <c r="CU7" s="213"/>
      <c r="CV7" s="213"/>
      <c r="CW7" s="213"/>
      <c r="CX7" s="213"/>
      <c r="CY7" s="213"/>
      <c r="CZ7" s="213"/>
      <c r="DA7" s="213"/>
      <c r="DB7" s="213"/>
      <c r="DC7" s="213"/>
      <c r="DD7" s="213"/>
      <c r="DE7" s="213"/>
      <c r="DF7" s="213"/>
      <c r="DG7" s="213"/>
      <c r="DH7" s="213"/>
      <c r="DI7" s="213"/>
      <c r="DJ7" s="213"/>
      <c r="DK7" s="213"/>
      <c r="DL7" s="213"/>
      <c r="DM7" s="213"/>
      <c r="DN7" s="213"/>
      <c r="DO7" s="213"/>
      <c r="DP7" s="213"/>
      <c r="DQ7" s="213"/>
      <c r="DR7" s="213"/>
      <c r="DS7" s="213"/>
      <c r="DT7" s="213"/>
      <c r="DU7" s="213"/>
      <c r="DV7" s="213"/>
      <c r="DW7" s="213"/>
      <c r="DX7" s="213"/>
      <c r="DY7" s="213"/>
      <c r="DZ7" s="213"/>
      <c r="EA7" s="213"/>
      <c r="EB7" s="213"/>
      <c r="EC7" s="213"/>
      <c r="ED7" s="213"/>
      <c r="EE7" s="213"/>
      <c r="EF7" s="213"/>
      <c r="EG7" s="213"/>
      <c r="EH7" s="213"/>
      <c r="EI7" s="213"/>
      <c r="EJ7" s="213"/>
      <c r="EK7" s="213"/>
      <c r="EL7" s="213"/>
      <c r="EM7" s="213"/>
      <c r="EN7" s="213"/>
      <c r="EO7" s="213"/>
      <c r="EP7" s="213"/>
      <c r="EQ7" s="213"/>
      <c r="ER7" s="213"/>
      <c r="ES7" s="213"/>
      <c r="ET7" s="213"/>
      <c r="EU7" s="213"/>
      <c r="EV7" s="213"/>
      <c r="EW7" s="213"/>
      <c r="EX7" s="213"/>
      <c r="EY7" s="213"/>
      <c r="EZ7" s="213"/>
      <c r="FA7" s="213"/>
      <c r="FB7" s="213"/>
      <c r="FC7" s="213"/>
      <c r="FD7" s="213"/>
      <c r="FE7" s="213"/>
      <c r="FF7" s="213"/>
      <c r="FG7" s="213"/>
      <c r="FH7" s="213"/>
      <c r="FI7" s="213"/>
      <c r="FJ7" s="213"/>
      <c r="FK7" s="213"/>
      <c r="FL7" s="213"/>
      <c r="FM7" s="213"/>
      <c r="FN7" s="213"/>
      <c r="FO7" s="213"/>
      <c r="FP7" s="213"/>
      <c r="FQ7" s="213"/>
      <c r="FR7" s="213"/>
      <c r="FS7" s="213"/>
      <c r="FT7" s="213"/>
      <c r="FU7" s="213"/>
      <c r="FV7" s="213"/>
      <c r="FW7" s="213"/>
      <c r="FX7" s="213"/>
      <c r="FY7" s="213"/>
      <c r="FZ7" s="213"/>
      <c r="GA7" s="213"/>
      <c r="GB7" s="213"/>
      <c r="GC7" s="213"/>
      <c r="GD7" s="213"/>
      <c r="GE7" s="213"/>
      <c r="GF7" s="213"/>
      <c r="GG7" s="213"/>
      <c r="GH7" s="213"/>
      <c r="GI7" s="213"/>
      <c r="GJ7" s="213"/>
      <c r="GK7" s="213"/>
      <c r="GL7" s="213"/>
      <c r="GM7" s="213"/>
      <c r="GN7" s="213"/>
      <c r="GO7" s="213"/>
      <c r="GP7" s="213"/>
      <c r="GQ7" s="213"/>
      <c r="GR7" s="213"/>
      <c r="GS7" s="213"/>
      <c r="GT7" s="213"/>
      <c r="GU7" s="213"/>
      <c r="GV7" s="213"/>
      <c r="GW7" s="213"/>
      <c r="GX7" s="213"/>
      <c r="GY7" s="213"/>
      <c r="GZ7" s="213"/>
      <c r="HA7" s="213"/>
      <c r="HB7" s="213"/>
      <c r="HC7" s="213"/>
      <c r="HD7" s="213"/>
      <c r="HE7" s="213"/>
      <c r="HF7" s="213"/>
      <c r="HG7" s="213"/>
      <c r="HH7" s="213"/>
      <c r="HI7" s="213"/>
      <c r="HJ7" s="213"/>
      <c r="HK7" s="213"/>
      <c r="HL7" s="213"/>
      <c r="HM7" s="213"/>
      <c r="HN7" s="213"/>
      <c r="HO7" s="213"/>
      <c r="HP7" s="213"/>
      <c r="HQ7" s="213"/>
      <c r="HR7" s="213"/>
      <c r="HS7" s="213"/>
      <c r="HT7" s="213"/>
      <c r="HU7" s="213"/>
      <c r="HV7" s="213"/>
      <c r="HW7" s="213"/>
      <c r="HX7" s="213"/>
      <c r="HY7" s="213"/>
      <c r="HZ7" s="213"/>
      <c r="IA7" s="213"/>
      <c r="IB7" s="213"/>
      <c r="IC7" s="213"/>
      <c r="ID7" s="213"/>
      <c r="IE7" s="213"/>
      <c r="IF7" s="213"/>
      <c r="IG7" s="213"/>
      <c r="IH7" s="213"/>
      <c r="II7" s="213"/>
      <c r="IJ7" s="213"/>
      <c r="IK7" s="213"/>
      <c r="IL7" s="213"/>
      <c r="IM7" s="213"/>
      <c r="IN7" s="213"/>
      <c r="IO7" s="213"/>
      <c r="IP7" s="213"/>
      <c r="IQ7" s="213"/>
      <c r="IR7" s="213"/>
      <c r="IS7" s="213"/>
      <c r="IT7" s="213"/>
      <c r="IU7" s="213"/>
      <c r="IV7" s="213"/>
      <c r="IW7" s="213"/>
      <c r="IX7" s="213"/>
      <c r="IY7" s="213"/>
      <c r="IZ7" s="213"/>
      <c r="JA7" s="213"/>
      <c r="JB7" s="213"/>
      <c r="JC7" s="213"/>
      <c r="JD7" s="213"/>
      <c r="JE7" s="213"/>
      <c r="JF7" s="213"/>
      <c r="JG7" s="213"/>
      <c r="JH7" s="213"/>
      <c r="JI7" s="213"/>
      <c r="JJ7" s="213"/>
      <c r="JK7" s="213"/>
      <c r="JL7" s="213"/>
      <c r="JM7" s="213"/>
      <c r="JN7" s="213"/>
      <c r="JO7" s="213"/>
      <c r="JP7" s="213"/>
      <c r="JQ7" s="213"/>
      <c r="JR7" s="213"/>
      <c r="JS7" s="213"/>
      <c r="JT7" s="213"/>
      <c r="JU7" s="213"/>
      <c r="JV7" s="213"/>
      <c r="JW7" s="213"/>
      <c r="JX7" s="213"/>
      <c r="JY7" s="213"/>
      <c r="JZ7" s="213"/>
      <c r="KA7" s="213"/>
      <c r="KB7" s="213"/>
      <c r="KC7" s="213"/>
      <c r="KD7" s="213"/>
      <c r="KE7" s="213"/>
      <c r="KF7" s="213"/>
      <c r="KG7" s="213"/>
      <c r="KH7" s="213"/>
      <c r="KI7" s="213"/>
      <c r="KJ7" s="213"/>
      <c r="KK7" s="213"/>
      <c r="KL7" s="213"/>
      <c r="KM7" s="213"/>
      <c r="KN7" s="213"/>
      <c r="KO7" s="213"/>
      <c r="KP7" s="213"/>
      <c r="KQ7" s="213"/>
      <c r="KR7" s="213"/>
      <c r="KS7" s="213"/>
      <c r="KT7" s="213"/>
      <c r="KU7" s="213"/>
      <c r="KV7" s="213"/>
      <c r="KW7" s="213"/>
      <c r="KX7" s="213"/>
      <c r="KY7" s="213"/>
      <c r="KZ7" s="213"/>
      <c r="LA7" s="213"/>
      <c r="LB7" s="213"/>
      <c r="LC7" s="213"/>
      <c r="LD7" s="213"/>
      <c r="LE7" s="213"/>
      <c r="LF7" s="213"/>
      <c r="LG7" s="213"/>
      <c r="LH7" s="213"/>
      <c r="LI7" s="213"/>
      <c r="LJ7" s="213"/>
      <c r="LK7" s="213"/>
      <c r="LL7" s="213"/>
      <c r="LM7" s="213"/>
      <c r="LN7" s="213"/>
      <c r="LO7" s="213"/>
      <c r="LP7" s="213"/>
      <c r="LQ7" s="213"/>
      <c r="LR7" s="213"/>
      <c r="LS7" s="213"/>
      <c r="LT7" s="213"/>
      <c r="LU7" s="213"/>
      <c r="LV7" s="213"/>
      <c r="LW7" s="213"/>
      <c r="LX7" s="213"/>
      <c r="LY7" s="213"/>
      <c r="LZ7" s="213"/>
      <c r="MA7" s="213"/>
      <c r="MB7" s="213"/>
      <c r="MC7" s="213"/>
      <c r="MD7" s="213"/>
      <c r="ME7" s="213"/>
      <c r="MF7" s="213"/>
      <c r="MG7" s="213"/>
      <c r="MH7" s="213"/>
      <c r="MI7" s="213"/>
      <c r="MJ7" s="213"/>
      <c r="MK7" s="213"/>
      <c r="ML7" s="213"/>
      <c r="MM7" s="213"/>
      <c r="MN7" s="213"/>
      <c r="MO7" s="213"/>
      <c r="MP7" s="213"/>
      <c r="MQ7" s="213"/>
      <c r="MR7" s="213"/>
      <c r="MS7" s="213"/>
      <c r="MT7" s="213"/>
      <c r="MU7" s="213"/>
      <c r="MV7" s="213"/>
      <c r="MW7" s="213"/>
      <c r="MX7" s="213"/>
      <c r="MY7" s="213"/>
      <c r="MZ7" s="213"/>
      <c r="NA7" s="213"/>
      <c r="NB7" s="213"/>
      <c r="NC7" s="213"/>
      <c r="ND7" s="213"/>
      <c r="NE7" s="213"/>
      <c r="NF7" s="213"/>
    </row>
    <row r="8" customFormat="false" ht="15" hidden="false" customHeight="false" outlineLevel="0" collapsed="false">
      <c r="A8" s="1153" t="s">
        <v>405</v>
      </c>
      <c r="B8" s="1153" t="s">
        <v>1683</v>
      </c>
      <c r="C8" s="213" t="n">
        <f aca="false">C7-0.1</f>
        <v>15</v>
      </c>
      <c r="D8" s="213" t="n">
        <f aca="false">D7-0.1</f>
        <v>203.9</v>
      </c>
      <c r="E8" s="213" t="n">
        <f aca="false">E7-0.1</f>
        <v>120.08</v>
      </c>
      <c r="F8" s="213" t="e">
        <f aca="false">F7-0.1</f>
        <v>#N/A</v>
      </c>
      <c r="G8" s="213" t="n">
        <f aca="false">G7-0.1</f>
        <v>-0.1</v>
      </c>
      <c r="H8" s="213" t="e">
        <f aca="false">H7-0.1</f>
        <v>#N/A</v>
      </c>
      <c r="I8" s="213" t="n">
        <f aca="false">I7-0.1</f>
        <v>-0.1</v>
      </c>
      <c r="J8" s="213" t="n">
        <f aca="false">J7-0.1</f>
        <v>184.87</v>
      </c>
      <c r="K8" s="213" t="n">
        <f aca="false">K7-0.1</f>
        <v>393.73</v>
      </c>
      <c r="L8" s="213" t="n">
        <f aca="false">L7-0.1</f>
        <v>231.68</v>
      </c>
      <c r="M8" s="213" t="n">
        <f aca="false">M7-0.1</f>
        <v>393.73</v>
      </c>
      <c r="N8" s="213" t="n">
        <f aca="false">N7-0.1</f>
        <v>396.63</v>
      </c>
      <c r="O8" s="213" t="n">
        <f aca="false">O7-0.1</f>
        <v>49.9</v>
      </c>
      <c r="P8" s="213" t="n">
        <f aca="false">P7-0.1</f>
        <v>223.71</v>
      </c>
      <c r="Q8" s="213" t="n">
        <f aca="false">Q7-0.1</f>
        <v>223.07</v>
      </c>
      <c r="R8" s="213" t="n">
        <f aca="false">R7-0.1</f>
        <v>185.93</v>
      </c>
      <c r="S8" s="213" t="n">
        <f aca="false">S7-0.1</f>
        <v>139.66</v>
      </c>
      <c r="T8" s="213" t="n">
        <f aca="false">T7-0.1</f>
        <v>139.66</v>
      </c>
      <c r="U8" s="213" t="n">
        <f aca="false">U7-0.1</f>
        <v>417.57</v>
      </c>
      <c r="V8" s="213" t="n">
        <f aca="false">V7-0.1</f>
        <v>388.26</v>
      </c>
      <c r="W8" s="213" t="n">
        <f aca="false">W7-0.1</f>
        <v>387.18</v>
      </c>
      <c r="X8" s="213" t="n">
        <f aca="false">X7-0.1</f>
        <v>109.32</v>
      </c>
      <c r="Y8" s="213" t="n">
        <f aca="false">Y7-0.1</f>
        <v>39.84</v>
      </c>
      <c r="Z8" s="213" t="n">
        <f aca="false">Z7-0.1</f>
        <v>92.85</v>
      </c>
      <c r="AA8" s="213" t="n">
        <f aca="false">AA7-0.1</f>
        <v>39.87</v>
      </c>
      <c r="AB8" s="213" t="n">
        <f aca="false">AB7-0.1</f>
        <v>39.21</v>
      </c>
      <c r="AC8" s="213" t="n">
        <f aca="false">AC7-0.1</f>
        <v>259.9</v>
      </c>
      <c r="AD8" s="213" t="n">
        <f aca="false">AD7-0.1</f>
        <v>109.36</v>
      </c>
      <c r="AE8" s="213" t="n">
        <f aca="false">AE7-0.1</f>
        <v>40.33</v>
      </c>
      <c r="AF8" s="213" t="n">
        <f aca="false">AF7-0.1</f>
        <v>47.9</v>
      </c>
      <c r="AG8" s="213" t="n">
        <f aca="false">AG7-0.1</f>
        <v>222.84</v>
      </c>
      <c r="AH8" s="213"/>
      <c r="AI8" s="213" t="e">
        <f aca="false">AI7-0.1</f>
        <v>#N/A</v>
      </c>
      <c r="AJ8" s="213" t="e">
        <f aca="false">AJ7-0.1</f>
        <v>#N/A</v>
      </c>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3"/>
      <c r="BK8" s="213"/>
      <c r="BL8" s="213"/>
      <c r="BM8" s="213"/>
      <c r="BN8" s="213"/>
      <c r="BO8" s="213"/>
      <c r="BP8" s="213"/>
      <c r="BQ8" s="213"/>
      <c r="BR8" s="213"/>
      <c r="BS8" s="213"/>
      <c r="BT8" s="213"/>
      <c r="BU8" s="213"/>
      <c r="BV8" s="213"/>
      <c r="BW8" s="213"/>
      <c r="BX8" s="213"/>
      <c r="BY8" s="213"/>
      <c r="BZ8" s="213"/>
      <c r="CA8" s="213"/>
      <c r="CB8" s="213"/>
      <c r="CC8" s="213"/>
      <c r="CD8" s="213"/>
      <c r="CE8" s="213"/>
      <c r="CF8" s="213"/>
      <c r="CG8" s="213"/>
      <c r="CH8" s="213"/>
      <c r="CI8" s="213"/>
      <c r="CJ8" s="213"/>
      <c r="CK8" s="213"/>
      <c r="CL8" s="213"/>
      <c r="CM8" s="213"/>
      <c r="CN8" s="213"/>
      <c r="CO8" s="213"/>
      <c r="CP8" s="213"/>
      <c r="CQ8" s="213"/>
      <c r="CR8" s="213"/>
      <c r="CS8" s="213"/>
      <c r="CT8" s="213"/>
      <c r="CU8" s="213"/>
      <c r="CV8" s="213"/>
      <c r="CW8" s="213"/>
      <c r="CX8" s="213"/>
      <c r="CY8" s="213"/>
      <c r="CZ8" s="213"/>
      <c r="DA8" s="213"/>
      <c r="DB8" s="213"/>
      <c r="DC8" s="213"/>
      <c r="DD8" s="213"/>
      <c r="DE8" s="213"/>
      <c r="DF8" s="213"/>
      <c r="DG8" s="213"/>
      <c r="DH8" s="213"/>
      <c r="DI8" s="213"/>
      <c r="DJ8" s="213"/>
      <c r="DK8" s="213"/>
      <c r="DL8" s="213"/>
      <c r="DM8" s="213"/>
      <c r="DN8" s="213"/>
      <c r="DO8" s="213"/>
      <c r="DP8" s="213"/>
      <c r="DQ8" s="213"/>
      <c r="DR8" s="213"/>
      <c r="DS8" s="213"/>
      <c r="DT8" s="213"/>
      <c r="DU8" s="213"/>
      <c r="DV8" s="213"/>
      <c r="DW8" s="213"/>
      <c r="DX8" s="213"/>
      <c r="DY8" s="213"/>
      <c r="DZ8" s="213"/>
      <c r="EA8" s="213"/>
      <c r="EB8" s="213"/>
      <c r="EC8" s="213"/>
      <c r="ED8" s="213"/>
      <c r="EE8" s="213"/>
      <c r="EF8" s="213"/>
      <c r="EG8" s="213"/>
      <c r="EH8" s="213"/>
      <c r="EI8" s="213"/>
      <c r="EJ8" s="213"/>
      <c r="EK8" s="213"/>
      <c r="EL8" s="213"/>
      <c r="EM8" s="213"/>
      <c r="EN8" s="213"/>
      <c r="EO8" s="213"/>
      <c r="EP8" s="213"/>
      <c r="EQ8" s="213"/>
      <c r="ER8" s="213"/>
      <c r="ES8" s="213"/>
      <c r="ET8" s="213"/>
      <c r="EU8" s="213"/>
      <c r="EV8" s="213"/>
      <c r="EW8" s="213"/>
      <c r="EX8" s="213"/>
      <c r="EY8" s="213"/>
      <c r="EZ8" s="213"/>
      <c r="FA8" s="213"/>
      <c r="FB8" s="213"/>
      <c r="FC8" s="213"/>
      <c r="FD8" s="213"/>
      <c r="FE8" s="213"/>
      <c r="FF8" s="213"/>
      <c r="FG8" s="213"/>
      <c r="FH8" s="213"/>
      <c r="FI8" s="213"/>
      <c r="FJ8" s="213"/>
      <c r="FK8" s="213"/>
      <c r="FL8" s="213"/>
      <c r="FM8" s="213"/>
      <c r="FN8" s="213"/>
      <c r="FO8" s="213"/>
      <c r="FP8" s="213"/>
      <c r="FQ8" s="213"/>
      <c r="FR8" s="213"/>
      <c r="FS8" s="213"/>
      <c r="FT8" s="213"/>
      <c r="FU8" s="213"/>
      <c r="FV8" s="213"/>
      <c r="FW8" s="213"/>
      <c r="FX8" s="213"/>
      <c r="FY8" s="213"/>
      <c r="FZ8" s="213"/>
      <c r="GA8" s="213"/>
      <c r="GB8" s="213"/>
      <c r="GC8" s="213"/>
      <c r="GD8" s="213"/>
      <c r="GE8" s="213"/>
      <c r="GF8" s="213"/>
      <c r="GG8" s="213"/>
      <c r="GH8" s="213"/>
      <c r="GI8" s="213"/>
      <c r="GJ8" s="213"/>
      <c r="GK8" s="213"/>
      <c r="GL8" s="213"/>
      <c r="GM8" s="213"/>
      <c r="GN8" s="213"/>
      <c r="GO8" s="213"/>
      <c r="GP8" s="213"/>
      <c r="GQ8" s="213"/>
      <c r="GR8" s="213"/>
      <c r="GS8" s="213"/>
      <c r="GT8" s="213"/>
      <c r="GU8" s="213"/>
      <c r="GV8" s="213"/>
      <c r="GW8" s="213"/>
      <c r="GX8" s="213"/>
      <c r="GY8" s="213"/>
      <c r="GZ8" s="213"/>
      <c r="HA8" s="213"/>
      <c r="HB8" s="213"/>
      <c r="HC8" s="213"/>
      <c r="HD8" s="213"/>
      <c r="HE8" s="213"/>
      <c r="HF8" s="213"/>
      <c r="HG8" s="213"/>
      <c r="HH8" s="213"/>
      <c r="HI8" s="213"/>
      <c r="HJ8" s="213"/>
      <c r="HK8" s="213"/>
      <c r="HL8" s="213"/>
      <c r="HM8" s="213"/>
      <c r="HN8" s="213"/>
      <c r="HO8" s="213"/>
      <c r="HP8" s="213"/>
      <c r="HQ8" s="213"/>
      <c r="HR8" s="213"/>
      <c r="HS8" s="213"/>
      <c r="HT8" s="213"/>
      <c r="HU8" s="213"/>
      <c r="HV8" s="213"/>
      <c r="HW8" s="213"/>
      <c r="HX8" s="213"/>
      <c r="HY8" s="213"/>
      <c r="HZ8" s="213"/>
      <c r="IA8" s="213"/>
      <c r="IB8" s="213"/>
      <c r="IC8" s="213"/>
      <c r="ID8" s="213"/>
      <c r="IE8" s="213"/>
      <c r="IF8" s="213"/>
      <c r="IG8" s="213"/>
      <c r="IH8" s="213"/>
      <c r="II8" s="213"/>
      <c r="IJ8" s="213"/>
      <c r="IK8" s="213"/>
      <c r="IL8" s="213"/>
      <c r="IM8" s="213"/>
      <c r="IN8" s="213"/>
      <c r="IO8" s="213"/>
      <c r="IP8" s="213"/>
      <c r="IQ8" s="213"/>
      <c r="IR8" s="213"/>
      <c r="IS8" s="213"/>
      <c r="IT8" s="213"/>
      <c r="IU8" s="213"/>
      <c r="IV8" s="213"/>
      <c r="IW8" s="213"/>
      <c r="IX8" s="213"/>
      <c r="IY8" s="213"/>
      <c r="IZ8" s="213"/>
      <c r="JA8" s="213"/>
      <c r="JB8" s="213"/>
      <c r="JC8" s="213"/>
      <c r="JD8" s="213"/>
      <c r="JE8" s="213"/>
      <c r="JF8" s="213"/>
      <c r="JG8" s="213"/>
      <c r="JH8" s="213"/>
      <c r="JI8" s="213"/>
      <c r="JJ8" s="213"/>
      <c r="JK8" s="213"/>
      <c r="JL8" s="213"/>
      <c r="JM8" s="213"/>
      <c r="JN8" s="213"/>
      <c r="JO8" s="213"/>
      <c r="JP8" s="213"/>
      <c r="JQ8" s="213"/>
      <c r="JR8" s="213"/>
      <c r="JS8" s="213"/>
      <c r="JT8" s="213"/>
      <c r="JU8" s="213"/>
      <c r="JV8" s="213"/>
      <c r="JW8" s="213"/>
      <c r="JX8" s="213"/>
      <c r="JY8" s="213"/>
      <c r="JZ8" s="213"/>
      <c r="KA8" s="213"/>
      <c r="KB8" s="213"/>
      <c r="KC8" s="213"/>
      <c r="KD8" s="213"/>
      <c r="KE8" s="213"/>
      <c r="KF8" s="213"/>
      <c r="KG8" s="213"/>
      <c r="KH8" s="213"/>
      <c r="KI8" s="213"/>
      <c r="KJ8" s="213"/>
      <c r="KK8" s="213"/>
      <c r="KL8" s="213"/>
      <c r="KM8" s="213"/>
      <c r="KN8" s="213"/>
      <c r="KO8" s="213"/>
      <c r="KP8" s="213"/>
      <c r="KQ8" s="213"/>
      <c r="KR8" s="213"/>
      <c r="KS8" s="213"/>
      <c r="KT8" s="213"/>
      <c r="KU8" s="213"/>
      <c r="KV8" s="213"/>
      <c r="KW8" s="213"/>
      <c r="KX8" s="213"/>
      <c r="KY8" s="213"/>
      <c r="KZ8" s="213"/>
      <c r="LA8" s="213"/>
      <c r="LB8" s="213"/>
      <c r="LC8" s="213"/>
      <c r="LD8" s="213"/>
      <c r="LE8" s="213"/>
      <c r="LF8" s="213"/>
      <c r="LG8" s="213"/>
      <c r="LH8" s="213"/>
      <c r="LI8" s="213"/>
      <c r="LJ8" s="213"/>
      <c r="LK8" s="213"/>
      <c r="LL8" s="213"/>
      <c r="LM8" s="213"/>
      <c r="LN8" s="213"/>
      <c r="LO8" s="213"/>
      <c r="LP8" s="213"/>
      <c r="LQ8" s="213"/>
      <c r="LR8" s="213"/>
      <c r="LS8" s="213"/>
      <c r="LT8" s="213"/>
      <c r="LU8" s="213"/>
      <c r="LV8" s="213"/>
      <c r="LW8" s="213"/>
      <c r="LX8" s="213"/>
      <c r="LY8" s="213"/>
      <c r="LZ8" s="213"/>
      <c r="MA8" s="213"/>
      <c r="MB8" s="213"/>
      <c r="MC8" s="213"/>
      <c r="MD8" s="213"/>
      <c r="ME8" s="213"/>
      <c r="MF8" s="213"/>
      <c r="MG8" s="213"/>
      <c r="MH8" s="213"/>
      <c r="MI8" s="213"/>
      <c r="MJ8" s="213"/>
      <c r="MK8" s="213"/>
      <c r="ML8" s="213"/>
      <c r="MM8" s="213"/>
      <c r="MN8" s="213"/>
      <c r="MO8" s="213"/>
      <c r="MP8" s="213"/>
      <c r="MQ8" s="213"/>
      <c r="MR8" s="213"/>
      <c r="MS8" s="213"/>
      <c r="MT8" s="213"/>
      <c r="MU8" s="213"/>
      <c r="MV8" s="213"/>
      <c r="MW8" s="213"/>
      <c r="MX8" s="213"/>
      <c r="MY8" s="213"/>
      <c r="MZ8" s="213"/>
      <c r="NA8" s="213"/>
      <c r="NB8" s="213"/>
      <c r="NC8" s="213"/>
      <c r="ND8" s="213"/>
      <c r="NE8" s="213"/>
      <c r="NF8" s="213"/>
    </row>
    <row r="9" customFormat="false" ht="15" hidden="false" customHeight="false" outlineLevel="0" collapsed="false">
      <c r="A9" s="1146" t="s">
        <v>1684</v>
      </c>
      <c r="B9" s="1146" t="s">
        <v>439</v>
      </c>
      <c r="C9" s="1152" t="n">
        <f aca="false">HLOOKUP(C2,物流参数!$C$1:$GC$29,MATCH(" DENSITY",物流参数!$A$1:$A$29,FALSE()),FALSE())</f>
        <v>752.7</v>
      </c>
      <c r="D9" s="213" t="n">
        <f aca="false">HLOOKUP(D2,物流参数!$A$1:$FT$37,10)</f>
        <v>407.87</v>
      </c>
      <c r="E9" s="213" t="n">
        <f aca="false">HLOOKUP(E2,物流参数!$A$1:$FT$37,10)</f>
        <v>596.82</v>
      </c>
      <c r="F9" s="213" t="e">
        <f aca="false">HLOOKUP(F2,物流参数!$A$1:$FT$37,10)</f>
        <v>#N/A</v>
      </c>
      <c r="G9" s="213" t="n">
        <f aca="false">物流参数!FM10</f>
        <v>0</v>
      </c>
      <c r="H9" s="213" t="e">
        <f aca="false">HLOOKUP(H2,物流参数!$A$1:$FT$37,10)</f>
        <v>#N/A</v>
      </c>
      <c r="I9" s="213" t="n">
        <f aca="false">物流参数!FL10</f>
        <v>0</v>
      </c>
      <c r="J9" s="213" t="n">
        <f aca="false">HLOOKUP(J2,物流参数!$A$1:$FT$37,10)</f>
        <v>596.82</v>
      </c>
      <c r="K9" s="213" t="n">
        <f aca="false">HLOOKUP(K2,物流参数!$A$1:$FT$37,10)</f>
        <v>-128.88</v>
      </c>
      <c r="L9" s="213" t="n">
        <f aca="false">物流参数!DR10</f>
        <v>382.05</v>
      </c>
      <c r="M9" s="213" t="n">
        <f aca="false">HLOOKUP(M2,物流参数!$A$1:$FT$37,10)</f>
        <v>-128.88</v>
      </c>
      <c r="N9" s="213" t="n">
        <f aca="false">HLOOKUP(N2,物流参数!$A$1:$FT$37,10)</f>
        <v>-116.2</v>
      </c>
      <c r="O9" s="213" t="n">
        <f aca="false">HLOOKUP(O2,物流参数!$A$1:$FT$37,10)</f>
        <v>374.07</v>
      </c>
      <c r="P9" s="213" t="n">
        <f aca="false">HLOOKUP(P2,物流参数!$A$1:$FT$37,10)</f>
        <v>437.51</v>
      </c>
      <c r="Q9" s="213" t="n">
        <f aca="false">HLOOKUP(Q2,物流参数!$A$1:$FT$37,10)</f>
        <v>437.51</v>
      </c>
      <c r="R9" s="213" t="n">
        <f aca="false">HLOOKUP(R2,物流参数!$A$1:$FT$37,10)</f>
        <v>407.87</v>
      </c>
      <c r="S9" s="213" t="n">
        <f aca="false">HLOOKUP(S2,物流参数!$A$1:$FT$37,10)</f>
        <v>563.4</v>
      </c>
      <c r="T9" s="213" t="n">
        <f aca="false">HLOOKUP(T2,物流参数!$A$1:$FT$37,10)</f>
        <v>563.4</v>
      </c>
      <c r="U9" s="213" t="n">
        <f aca="false">HLOOKUP(U2,物流参数!$A$1:$FT$37,10)</f>
        <v>297.26</v>
      </c>
      <c r="V9" s="213" t="n">
        <f aca="false">HLOOKUP(V2,物流参数!$A$1:$FT$37,10)</f>
        <v>333.43</v>
      </c>
      <c r="W9" s="213" t="n">
        <f aca="false">HLOOKUP(W2,物流参数!$A$1:$FT$37,10)</f>
        <v>307.78</v>
      </c>
      <c r="X9" s="213" t="n">
        <f aca="false">HLOOKUP(X2,物流参数!$A$1:$FT$37,10)</f>
        <v>-239.55</v>
      </c>
      <c r="Y9" s="213" t="n">
        <f aca="false">HLOOKUP(Y2,物流参数!$A$1:$FT$37,10)</f>
        <v>296.27</v>
      </c>
      <c r="Z9" s="213" t="n">
        <f aca="false">HLOOKUP(Z2,物流参数!$A$1:$FT$37,10)</f>
        <v>296.27</v>
      </c>
      <c r="AA9" s="213" t="n">
        <f aca="false">HLOOKUP(AA2,物流参数!$A$1:$FT$37,10)</f>
        <v>11.29</v>
      </c>
      <c r="AB9" s="213" t="n">
        <f aca="false">HLOOKUP(AB2,物流参数!$A$1:$FT$37,10)</f>
        <v>11.29</v>
      </c>
      <c r="AC9" s="213" t="n">
        <f aca="false">HLOOKUP(AC2,物流参数!$A$1:$FT$37,10)</f>
        <v>374.15</v>
      </c>
      <c r="AD9" s="213" t="n">
        <f aca="false">HLOOKUP(AD2,物流参数!$A$1:$FT$37,10)</f>
        <v>-239.55</v>
      </c>
      <c r="AE9" s="213" t="n">
        <f aca="false">HLOOKUP(AE2,物流参数!$A$1:$FT$37,10)</f>
        <v>216.51</v>
      </c>
      <c r="AF9" s="213" t="n">
        <f aca="false">HLOOKUP(AF2,物流参数!$A$1:$FT$37,10)</f>
        <v>-164.64</v>
      </c>
      <c r="AG9" s="213" t="n">
        <f aca="false">HLOOKUP(AG2,物流参数!$A$1:$FT$37,10)</f>
        <v>294.24</v>
      </c>
      <c r="AH9" s="213"/>
      <c r="AI9" s="213" t="e">
        <f aca="false">HLOOKUP(AI2,物流参数!$FZ$1:$IA$37,10)</f>
        <v>#N/A</v>
      </c>
      <c r="AJ9" s="213" t="e">
        <f aca="false">HLOOKUP(AJ2,物流参数!$FZ$1:$IA$37,10)</f>
        <v>#N/A</v>
      </c>
      <c r="AK9" s="213"/>
      <c r="AL9" s="213"/>
      <c r="AM9" s="213"/>
      <c r="AN9" s="213"/>
      <c r="AO9" s="213"/>
      <c r="AP9" s="213"/>
      <c r="AQ9" s="213"/>
      <c r="AR9" s="213"/>
      <c r="AS9" s="213"/>
      <c r="AT9" s="213"/>
      <c r="AU9" s="213"/>
      <c r="AV9" s="213"/>
      <c r="AW9" s="213"/>
      <c r="AX9" s="213"/>
      <c r="AY9" s="213"/>
      <c r="AZ9" s="213"/>
      <c r="BA9" s="213"/>
      <c r="BB9" s="213"/>
      <c r="BC9" s="213"/>
      <c r="BD9" s="213"/>
      <c r="BE9" s="213"/>
      <c r="BF9" s="213"/>
      <c r="BG9" s="213"/>
      <c r="BH9" s="213"/>
      <c r="BI9" s="213"/>
      <c r="BJ9" s="213"/>
      <c r="BK9" s="213"/>
      <c r="BL9" s="213"/>
      <c r="BM9" s="213"/>
      <c r="BN9" s="213"/>
      <c r="BO9" s="213"/>
      <c r="BP9" s="213"/>
      <c r="BQ9" s="213"/>
      <c r="BR9" s="213"/>
      <c r="BS9" s="213"/>
      <c r="BT9" s="213"/>
      <c r="BU9" s="213"/>
      <c r="BV9" s="213"/>
      <c r="BW9" s="213"/>
      <c r="BX9" s="213"/>
      <c r="BY9" s="213"/>
      <c r="BZ9" s="213"/>
      <c r="CA9" s="213"/>
      <c r="CB9" s="213"/>
      <c r="CC9" s="213"/>
      <c r="CD9" s="213"/>
      <c r="CE9" s="213"/>
      <c r="CF9" s="213"/>
      <c r="CG9" s="213"/>
      <c r="CH9" s="213"/>
      <c r="CI9" s="213"/>
      <c r="CJ9" s="213"/>
      <c r="CK9" s="213"/>
      <c r="CL9" s="213"/>
      <c r="CM9" s="213"/>
      <c r="CN9" s="213"/>
      <c r="CO9" s="213"/>
      <c r="CP9" s="213"/>
      <c r="CQ9" s="213"/>
      <c r="CR9" s="213"/>
      <c r="CS9" s="213"/>
      <c r="CT9" s="213"/>
      <c r="CU9" s="213"/>
      <c r="CV9" s="213"/>
      <c r="CW9" s="213"/>
      <c r="CX9" s="213"/>
      <c r="CY9" s="213"/>
      <c r="CZ9" s="213"/>
      <c r="DA9" s="213"/>
      <c r="DB9" s="213"/>
      <c r="DC9" s="213"/>
      <c r="DD9" s="213"/>
      <c r="DE9" s="213"/>
      <c r="DF9" s="213"/>
      <c r="DG9" s="213"/>
      <c r="DH9" s="213"/>
      <c r="DI9" s="213"/>
      <c r="DJ9" s="213"/>
      <c r="DK9" s="213"/>
      <c r="DL9" s="213"/>
      <c r="DM9" s="213"/>
      <c r="DN9" s="213"/>
      <c r="DO9" s="213"/>
      <c r="DP9" s="213"/>
      <c r="DQ9" s="213"/>
      <c r="DR9" s="213"/>
      <c r="DS9" s="213"/>
      <c r="DT9" s="213"/>
      <c r="DU9" s="213"/>
      <c r="DV9" s="213"/>
      <c r="DW9" s="213"/>
      <c r="DX9" s="213"/>
      <c r="DY9" s="213"/>
      <c r="DZ9" s="213"/>
      <c r="EA9" s="213"/>
      <c r="EB9" s="213"/>
      <c r="EC9" s="213"/>
      <c r="ED9" s="213"/>
      <c r="EE9" s="213"/>
      <c r="EF9" s="213"/>
      <c r="EG9" s="213"/>
      <c r="EH9" s="213"/>
      <c r="EI9" s="213"/>
      <c r="EJ9" s="213"/>
      <c r="EK9" s="213"/>
      <c r="EL9" s="213"/>
      <c r="EM9" s="213"/>
      <c r="EN9" s="213"/>
      <c r="EO9" s="213"/>
      <c r="EP9" s="213"/>
      <c r="EQ9" s="213"/>
      <c r="ER9" s="213"/>
      <c r="ES9" s="213"/>
      <c r="ET9" s="213"/>
      <c r="EU9" s="213"/>
      <c r="EV9" s="213"/>
      <c r="EW9" s="213"/>
      <c r="EX9" s="213"/>
      <c r="EY9" s="213"/>
      <c r="EZ9" s="213"/>
      <c r="FA9" s="213"/>
      <c r="FB9" s="213"/>
      <c r="FC9" s="213"/>
      <c r="FD9" s="213"/>
      <c r="FE9" s="213"/>
      <c r="FF9" s="213"/>
      <c r="FG9" s="213"/>
      <c r="FH9" s="213"/>
      <c r="FI9" s="213"/>
      <c r="FJ9" s="213"/>
      <c r="FK9" s="213"/>
      <c r="FL9" s="213"/>
      <c r="FM9" s="213"/>
      <c r="FN9" s="213"/>
      <c r="FO9" s="213"/>
      <c r="FP9" s="213"/>
      <c r="FQ9" s="213"/>
      <c r="FR9" s="213"/>
      <c r="FS9" s="213"/>
      <c r="FT9" s="213"/>
      <c r="FU9" s="213"/>
      <c r="FV9" s="213"/>
      <c r="FW9" s="213"/>
      <c r="FX9" s="213"/>
      <c r="FY9" s="213"/>
      <c r="FZ9" s="213"/>
      <c r="GA9" s="213"/>
      <c r="GB9" s="213"/>
      <c r="GC9" s="213"/>
      <c r="GD9" s="213"/>
      <c r="GE9" s="213"/>
      <c r="GF9" s="213"/>
      <c r="GG9" s="213"/>
      <c r="GH9" s="213"/>
      <c r="GI9" s="213"/>
      <c r="GJ9" s="213"/>
      <c r="GK9" s="213"/>
      <c r="GL9" s="213"/>
      <c r="GM9" s="213"/>
      <c r="GN9" s="213"/>
      <c r="GO9" s="213"/>
      <c r="GP9" s="213"/>
      <c r="GQ9" s="213"/>
      <c r="GR9" s="213"/>
      <c r="GS9" s="213"/>
      <c r="GT9" s="213"/>
      <c r="GU9" s="213"/>
      <c r="GV9" s="213"/>
      <c r="GW9" s="213"/>
      <c r="GX9" s="213"/>
      <c r="GY9" s="213"/>
      <c r="GZ9" s="213"/>
      <c r="HA9" s="213"/>
      <c r="HB9" s="213"/>
      <c r="HC9" s="213"/>
      <c r="HD9" s="213"/>
      <c r="HE9" s="213"/>
      <c r="HF9" s="213"/>
      <c r="HG9" s="213"/>
      <c r="HH9" s="213"/>
      <c r="HI9" s="213"/>
      <c r="HJ9" s="213"/>
      <c r="HK9" s="213"/>
      <c r="HL9" s="213"/>
      <c r="HM9" s="213"/>
      <c r="HN9" s="213"/>
      <c r="HO9" s="213"/>
      <c r="HP9" s="213"/>
      <c r="HQ9" s="213"/>
      <c r="HR9" s="213"/>
      <c r="HS9" s="213"/>
      <c r="HT9" s="213"/>
      <c r="HU9" s="213"/>
      <c r="HV9" s="213"/>
      <c r="HW9" s="213"/>
      <c r="HX9" s="213"/>
      <c r="HY9" s="213"/>
      <c r="HZ9" s="213"/>
      <c r="IA9" s="213"/>
      <c r="IB9" s="213"/>
      <c r="IC9" s="213"/>
      <c r="ID9" s="213"/>
      <c r="IE9" s="213"/>
      <c r="IF9" s="213"/>
      <c r="IG9" s="213"/>
      <c r="IH9" s="213"/>
      <c r="II9" s="213"/>
      <c r="IJ9" s="213"/>
      <c r="IK9" s="213"/>
      <c r="IL9" s="213"/>
      <c r="IM9" s="213"/>
      <c r="IN9" s="213"/>
      <c r="IO9" s="213"/>
      <c r="IP9" s="213"/>
      <c r="IQ9" s="213"/>
      <c r="IR9" s="213"/>
      <c r="IS9" s="213"/>
      <c r="IT9" s="213"/>
      <c r="IU9" s="213"/>
      <c r="IV9" s="213"/>
      <c r="IW9" s="213"/>
      <c r="IX9" s="213"/>
      <c r="IY9" s="213"/>
      <c r="IZ9" s="213"/>
      <c r="JA9" s="213"/>
      <c r="JB9" s="213"/>
      <c r="JC9" s="213"/>
      <c r="JD9" s="213"/>
      <c r="JE9" s="213"/>
      <c r="JF9" s="213"/>
      <c r="JG9" s="213"/>
      <c r="JH9" s="213"/>
      <c r="JI9" s="213"/>
      <c r="JJ9" s="213"/>
      <c r="JK9" s="213"/>
      <c r="JL9" s="213"/>
      <c r="JM9" s="213"/>
      <c r="JN9" s="213"/>
      <c r="JO9" s="213"/>
      <c r="JP9" s="213"/>
      <c r="JQ9" s="213"/>
      <c r="JR9" s="213"/>
      <c r="JS9" s="213"/>
      <c r="JT9" s="213"/>
      <c r="JU9" s="213"/>
      <c r="JV9" s="213"/>
      <c r="JW9" s="213"/>
      <c r="JX9" s="213"/>
      <c r="JY9" s="213"/>
      <c r="JZ9" s="213"/>
      <c r="KA9" s="213"/>
      <c r="KB9" s="213"/>
      <c r="KC9" s="213"/>
      <c r="KD9" s="213"/>
      <c r="KE9" s="213"/>
      <c r="KF9" s="213"/>
      <c r="KG9" s="213"/>
      <c r="KH9" s="213"/>
      <c r="KI9" s="213"/>
      <c r="KJ9" s="213"/>
      <c r="KK9" s="213"/>
      <c r="KL9" s="213"/>
      <c r="KM9" s="213"/>
      <c r="KN9" s="213"/>
      <c r="KO9" s="213"/>
      <c r="KP9" s="213"/>
      <c r="KQ9" s="213"/>
      <c r="KR9" s="213"/>
      <c r="KS9" s="213"/>
      <c r="KT9" s="213"/>
      <c r="KU9" s="213"/>
      <c r="KV9" s="213"/>
      <c r="KW9" s="213"/>
      <c r="KX9" s="213"/>
      <c r="KY9" s="213"/>
      <c r="KZ9" s="213"/>
      <c r="LA9" s="213"/>
      <c r="LB9" s="213"/>
      <c r="LC9" s="213"/>
      <c r="LD9" s="213"/>
      <c r="LE9" s="213"/>
      <c r="LF9" s="213"/>
      <c r="LG9" s="213"/>
      <c r="LH9" s="213"/>
      <c r="LI9" s="213"/>
      <c r="LJ9" s="213"/>
      <c r="LK9" s="213"/>
      <c r="LL9" s="213"/>
      <c r="LM9" s="213"/>
      <c r="LN9" s="213"/>
      <c r="LO9" s="213"/>
      <c r="LP9" s="213"/>
      <c r="LQ9" s="213"/>
      <c r="LR9" s="213"/>
      <c r="LS9" s="213"/>
      <c r="LT9" s="213"/>
      <c r="LU9" s="213"/>
      <c r="LV9" s="213"/>
      <c r="LW9" s="213"/>
      <c r="LX9" s="213"/>
      <c r="LY9" s="213"/>
      <c r="LZ9" s="213"/>
      <c r="MA9" s="213"/>
      <c r="MB9" s="213"/>
      <c r="MC9" s="213"/>
      <c r="MD9" s="213"/>
      <c r="ME9" s="213"/>
      <c r="MF9" s="213"/>
      <c r="MG9" s="213"/>
      <c r="MH9" s="213"/>
      <c r="MI9" s="213"/>
      <c r="MJ9" s="213"/>
      <c r="MK9" s="213"/>
      <c r="ML9" s="213"/>
      <c r="MM9" s="213"/>
      <c r="MN9" s="213"/>
      <c r="MO9" s="213"/>
      <c r="MP9" s="213"/>
      <c r="MQ9" s="213"/>
      <c r="MR9" s="213"/>
      <c r="MS9" s="213"/>
      <c r="MT9" s="213"/>
      <c r="MU9" s="213"/>
      <c r="MV9" s="213"/>
      <c r="MW9" s="213"/>
      <c r="MX9" s="213"/>
      <c r="MY9" s="213"/>
      <c r="MZ9" s="213"/>
      <c r="NA9" s="213"/>
      <c r="NB9" s="213"/>
      <c r="NC9" s="213"/>
      <c r="ND9" s="213"/>
      <c r="NE9" s="213"/>
      <c r="NF9" s="213"/>
    </row>
    <row r="10" s="26" customFormat="true" ht="15" hidden="false" customHeight="false" outlineLevel="0" collapsed="false">
      <c r="A10" s="1154" t="s">
        <v>1685</v>
      </c>
      <c r="B10" s="1154"/>
      <c r="C10" s="1155"/>
      <c r="D10" s="1155"/>
      <c r="E10" s="1155"/>
      <c r="F10" s="1155"/>
      <c r="G10" s="1155"/>
      <c r="H10" s="1155"/>
      <c r="I10" s="1155"/>
      <c r="J10" s="1155"/>
      <c r="K10" s="1155"/>
      <c r="L10" s="1155"/>
      <c r="M10" s="1155"/>
      <c r="N10" s="1155"/>
      <c r="O10" s="1155"/>
      <c r="P10" s="1155"/>
      <c r="Q10" s="1155"/>
      <c r="R10" s="1155"/>
      <c r="S10" s="1155"/>
      <c r="T10" s="1155"/>
      <c r="U10" s="1155"/>
      <c r="V10" s="1155"/>
      <c r="W10" s="1155"/>
      <c r="X10" s="1155"/>
      <c r="Y10" s="1155"/>
      <c r="Z10" s="1155"/>
      <c r="AA10" s="1155"/>
      <c r="AB10" s="1155"/>
      <c r="AC10" s="1155"/>
      <c r="AD10" s="1155"/>
      <c r="AE10" s="1155"/>
      <c r="AF10" s="1155"/>
      <c r="AG10" s="1155"/>
      <c r="AH10" s="1155"/>
      <c r="AI10" s="1155"/>
      <c r="AJ10" s="1155"/>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c r="BJ10" s="213"/>
      <c r="BK10" s="213"/>
      <c r="BL10" s="213"/>
      <c r="BM10" s="213"/>
      <c r="BN10" s="213"/>
      <c r="BO10" s="213"/>
      <c r="BP10" s="213"/>
      <c r="BQ10" s="213"/>
      <c r="BR10" s="213"/>
      <c r="BS10" s="213"/>
      <c r="BT10" s="213"/>
      <c r="BU10" s="213"/>
      <c r="BV10" s="213"/>
      <c r="BW10" s="213"/>
      <c r="BX10" s="213"/>
      <c r="BY10" s="213"/>
      <c r="BZ10" s="213"/>
      <c r="CA10" s="213"/>
      <c r="CB10" s="213"/>
      <c r="CC10" s="213"/>
      <c r="CD10" s="213"/>
      <c r="CE10" s="213"/>
      <c r="CF10" s="213"/>
      <c r="CG10" s="213"/>
      <c r="CH10" s="213"/>
      <c r="CI10" s="213"/>
      <c r="CJ10" s="213"/>
      <c r="CK10" s="213"/>
      <c r="CL10" s="213"/>
      <c r="CM10" s="213"/>
      <c r="CN10" s="213"/>
      <c r="CO10" s="213"/>
      <c r="CP10" s="213"/>
      <c r="CQ10" s="213"/>
      <c r="CR10" s="213"/>
      <c r="CS10" s="213"/>
      <c r="CT10" s="213"/>
      <c r="CU10" s="213"/>
      <c r="CV10" s="213"/>
      <c r="CW10" s="213"/>
      <c r="CX10" s="213"/>
      <c r="CY10" s="213"/>
      <c r="CZ10" s="213"/>
      <c r="DA10" s="213"/>
      <c r="DB10" s="213"/>
      <c r="DC10" s="213"/>
      <c r="DD10" s="213"/>
      <c r="DE10" s="213"/>
      <c r="DF10" s="213"/>
      <c r="DG10" s="213"/>
      <c r="DH10" s="213"/>
      <c r="DI10" s="213"/>
      <c r="DJ10" s="213"/>
      <c r="DK10" s="213"/>
      <c r="DL10" s="213"/>
      <c r="DM10" s="213"/>
      <c r="DN10" s="213"/>
      <c r="DO10" s="213"/>
      <c r="DP10" s="213"/>
      <c r="DQ10" s="213"/>
      <c r="DR10" s="213"/>
      <c r="DS10" s="213"/>
      <c r="DT10" s="213"/>
      <c r="DU10" s="213"/>
      <c r="DV10" s="213"/>
      <c r="DW10" s="213"/>
      <c r="DX10" s="213"/>
      <c r="DY10" s="213"/>
      <c r="DZ10" s="213"/>
      <c r="EA10" s="213"/>
      <c r="EB10" s="213"/>
      <c r="EC10" s="213"/>
      <c r="ED10" s="213"/>
      <c r="EE10" s="213"/>
      <c r="EF10" s="213"/>
      <c r="EG10" s="213"/>
      <c r="EH10" s="213"/>
      <c r="EI10" s="213"/>
      <c r="EJ10" s="213"/>
      <c r="EK10" s="213"/>
      <c r="EL10" s="213"/>
      <c r="EM10" s="213"/>
      <c r="EN10" s="213"/>
      <c r="EO10" s="213"/>
      <c r="EP10" s="213"/>
      <c r="EQ10" s="213"/>
      <c r="ER10" s="213"/>
      <c r="ES10" s="213"/>
      <c r="ET10" s="213"/>
      <c r="EU10" s="213"/>
      <c r="EV10" s="213"/>
      <c r="EW10" s="213"/>
      <c r="EX10" s="213"/>
      <c r="EY10" s="213"/>
      <c r="EZ10" s="213"/>
      <c r="FA10" s="213"/>
      <c r="FB10" s="213"/>
      <c r="FC10" s="213"/>
      <c r="FD10" s="213"/>
      <c r="FE10" s="213"/>
      <c r="FF10" s="213"/>
      <c r="FG10" s="213"/>
      <c r="FH10" s="213"/>
      <c r="FI10" s="213"/>
      <c r="FJ10" s="213"/>
      <c r="FK10" s="213"/>
      <c r="FL10" s="213"/>
      <c r="FM10" s="213"/>
      <c r="FN10" s="213"/>
      <c r="FO10" s="213"/>
      <c r="FP10" s="213"/>
      <c r="FQ10" s="213"/>
      <c r="FR10" s="213"/>
      <c r="FS10" s="213"/>
      <c r="FT10" s="213"/>
      <c r="FU10" s="213"/>
      <c r="FV10" s="213"/>
      <c r="FW10" s="213"/>
      <c r="FX10" s="213"/>
      <c r="FY10" s="213"/>
      <c r="FZ10" s="213"/>
      <c r="GA10" s="213"/>
      <c r="GB10" s="213"/>
      <c r="GC10" s="213"/>
      <c r="GD10" s="213"/>
      <c r="GE10" s="213"/>
      <c r="GF10" s="213"/>
      <c r="GG10" s="213"/>
      <c r="GH10" s="213"/>
      <c r="GI10" s="213"/>
      <c r="GJ10" s="213"/>
      <c r="GK10" s="213"/>
      <c r="GL10" s="213"/>
      <c r="GM10" s="213"/>
      <c r="GN10" s="213"/>
      <c r="GO10" s="213"/>
      <c r="GP10" s="213"/>
      <c r="GQ10" s="213"/>
      <c r="GR10" s="213"/>
      <c r="GS10" s="213"/>
      <c r="GT10" s="213"/>
      <c r="GU10" s="213"/>
      <c r="GV10" s="213"/>
      <c r="GW10" s="213"/>
      <c r="GX10" s="213"/>
      <c r="GY10" s="213"/>
      <c r="GZ10" s="213"/>
      <c r="HA10" s="213"/>
      <c r="HB10" s="213"/>
      <c r="HC10" s="213"/>
      <c r="HD10" s="213"/>
      <c r="HE10" s="213"/>
      <c r="HF10" s="213"/>
      <c r="HG10" s="213"/>
      <c r="HH10" s="213"/>
      <c r="HI10" s="213"/>
      <c r="HJ10" s="213"/>
      <c r="HK10" s="213"/>
      <c r="HL10" s="213"/>
      <c r="HM10" s="213"/>
      <c r="HN10" s="213"/>
      <c r="HO10" s="213"/>
      <c r="HP10" s="213"/>
      <c r="HQ10" s="213"/>
      <c r="HR10" s="213"/>
      <c r="HS10" s="213"/>
      <c r="HT10" s="213"/>
      <c r="HU10" s="213"/>
      <c r="HV10" s="213"/>
      <c r="HW10" s="213"/>
      <c r="HX10" s="213"/>
      <c r="HY10" s="213"/>
      <c r="HZ10" s="213"/>
      <c r="IA10" s="213"/>
      <c r="IB10" s="213"/>
      <c r="IC10" s="213"/>
      <c r="ID10" s="213"/>
      <c r="IE10" s="213"/>
      <c r="IF10" s="213"/>
      <c r="IG10" s="213"/>
      <c r="IH10" s="213"/>
      <c r="II10" s="213"/>
      <c r="IJ10" s="213"/>
      <c r="IK10" s="213"/>
      <c r="IL10" s="213"/>
      <c r="IM10" s="213"/>
      <c r="IN10" s="213"/>
      <c r="IO10" s="213"/>
      <c r="IP10" s="213"/>
      <c r="IQ10" s="213"/>
      <c r="IR10" s="213"/>
      <c r="IS10" s="213"/>
      <c r="IT10" s="213"/>
      <c r="IU10" s="213"/>
      <c r="IV10" s="213"/>
      <c r="IW10" s="213"/>
      <c r="IX10" s="213"/>
      <c r="IY10" s="213"/>
      <c r="IZ10" s="213"/>
      <c r="JA10" s="213"/>
      <c r="JB10" s="213"/>
      <c r="JC10" s="213"/>
      <c r="JD10" s="213"/>
      <c r="JE10" s="213"/>
      <c r="JF10" s="213"/>
      <c r="JG10" s="213"/>
      <c r="JH10" s="213"/>
      <c r="JI10" s="213"/>
      <c r="JJ10" s="213"/>
      <c r="JK10" s="213"/>
      <c r="JL10" s="213"/>
      <c r="JM10" s="213"/>
      <c r="JN10" s="213"/>
      <c r="JO10" s="213"/>
      <c r="JP10" s="213"/>
      <c r="JQ10" s="213"/>
      <c r="JR10" s="213"/>
      <c r="JS10" s="213"/>
      <c r="JT10" s="213"/>
      <c r="JU10" s="213"/>
      <c r="JV10" s="213"/>
      <c r="JW10" s="213"/>
      <c r="JX10" s="213"/>
      <c r="JY10" s="213"/>
      <c r="JZ10" s="213"/>
      <c r="KA10" s="213"/>
      <c r="KB10" s="213"/>
      <c r="KC10" s="213"/>
      <c r="KD10" s="213"/>
      <c r="KE10" s="213"/>
      <c r="KF10" s="213"/>
      <c r="KG10" s="213"/>
      <c r="KH10" s="213"/>
      <c r="KI10" s="213"/>
      <c r="KJ10" s="213"/>
      <c r="KK10" s="213"/>
      <c r="KL10" s="213"/>
      <c r="KM10" s="213"/>
      <c r="KN10" s="213"/>
      <c r="KO10" s="213"/>
      <c r="KP10" s="213"/>
      <c r="KQ10" s="213"/>
      <c r="KR10" s="213"/>
      <c r="KS10" s="213"/>
      <c r="KT10" s="213"/>
      <c r="KU10" s="213"/>
      <c r="KV10" s="213"/>
      <c r="KW10" s="213"/>
      <c r="KX10" s="213"/>
      <c r="KY10" s="213"/>
      <c r="KZ10" s="213"/>
      <c r="LA10" s="213"/>
      <c r="LB10" s="213"/>
      <c r="LC10" s="213"/>
      <c r="LD10" s="213"/>
      <c r="LE10" s="213"/>
      <c r="LF10" s="213"/>
      <c r="LG10" s="213"/>
      <c r="LH10" s="213"/>
      <c r="LI10" s="213"/>
      <c r="LJ10" s="213"/>
      <c r="LK10" s="213"/>
      <c r="LL10" s="213"/>
      <c r="LM10" s="213"/>
      <c r="LN10" s="213"/>
      <c r="LO10" s="213"/>
      <c r="LP10" s="213"/>
      <c r="LQ10" s="213"/>
      <c r="LR10" s="213"/>
      <c r="LS10" s="213"/>
      <c r="LT10" s="213"/>
      <c r="LU10" s="213"/>
      <c r="LV10" s="213"/>
      <c r="LW10" s="213"/>
      <c r="LX10" s="213"/>
      <c r="LY10" s="213"/>
      <c r="LZ10" s="213"/>
      <c r="MA10" s="213"/>
      <c r="MB10" s="213"/>
      <c r="MC10" s="213"/>
      <c r="MD10" s="213"/>
      <c r="ME10" s="213"/>
      <c r="MF10" s="213"/>
      <c r="MG10" s="213"/>
      <c r="MH10" s="213"/>
      <c r="MI10" s="213"/>
      <c r="MJ10" s="213"/>
      <c r="MK10" s="213"/>
      <c r="ML10" s="213"/>
      <c r="MM10" s="213"/>
      <c r="MN10" s="213"/>
      <c r="MO10" s="213"/>
      <c r="MP10" s="213"/>
      <c r="MQ10" s="213"/>
      <c r="MR10" s="213"/>
      <c r="MS10" s="213"/>
      <c r="MT10" s="213"/>
      <c r="MU10" s="213"/>
      <c r="MV10" s="213"/>
      <c r="MW10" s="213"/>
      <c r="MX10" s="213"/>
      <c r="MY10" s="213"/>
      <c r="MZ10" s="213"/>
      <c r="NA10" s="213"/>
      <c r="NB10" s="213"/>
      <c r="NC10" s="213"/>
      <c r="ND10" s="213"/>
      <c r="NE10" s="213"/>
      <c r="NF10" s="213"/>
    </row>
    <row r="11" s="370" customFormat="true" ht="15" hidden="false" customHeight="false" outlineLevel="0" collapsed="false">
      <c r="A11" s="1146" t="s">
        <v>1686</v>
      </c>
      <c r="B11" s="1146" t="s">
        <v>166</v>
      </c>
      <c r="C11" s="1152" t="e">
        <f aca="false">HLOOKUP(C4,物流参数!$C$1:$GC$29,MATCH(" DENSITY",物流参数!$A$1:$A$29,FALSE()),FALSE())</f>
        <v>#N/A</v>
      </c>
      <c r="D11" s="213" t="n">
        <f aca="false">HLOOKUP(D2,物流参数!$A$1:$FT$37,17)</f>
        <v>899.43</v>
      </c>
      <c r="E11" s="213" t="n">
        <f aca="false">HLOOKUP(E2,物流参数!$A$1:$FT$37,17)</f>
        <v>911.73</v>
      </c>
      <c r="F11" s="213" t="e">
        <f aca="false">HLOOKUP(F2,物流参数!$A$1:$FT$37,17)</f>
        <v>#N/A</v>
      </c>
      <c r="G11" s="213" t="n">
        <f aca="false">物流参数!FM17/2</f>
        <v>0</v>
      </c>
      <c r="H11" s="213" t="e">
        <f aca="false">HLOOKUP(H2,物流参数!$A$1:$FT$37,17)</f>
        <v>#N/A</v>
      </c>
      <c r="I11" s="213" t="n">
        <f aca="false">物流参数!FL17/2</f>
        <v>0</v>
      </c>
      <c r="J11" s="213" t="n">
        <f aca="false">HLOOKUP(J2,物流参数!$A$1:$FT$37,17)</f>
        <v>911.73</v>
      </c>
      <c r="K11" s="213" t="n">
        <f aca="false">HLOOKUP(K2,物流参数!$A$1:$FT$37,17)</f>
        <v>0</v>
      </c>
      <c r="L11" s="213" t="n">
        <f aca="false">物流参数!DR17</f>
        <v>0</v>
      </c>
      <c r="M11" s="213" t="n">
        <f aca="false">HLOOKUP(M2,物流参数!$A$1:$FT$37,17)</f>
        <v>0</v>
      </c>
      <c r="N11" s="213" t="n">
        <f aca="false">HLOOKUP(N2,物流参数!$A$1:$FT$37,17)</f>
        <v>0</v>
      </c>
      <c r="O11" s="213" t="n">
        <f aca="false">HLOOKUP(O2,物流参数!$A$1:$FT$37,17)</f>
        <v>1014.21</v>
      </c>
      <c r="P11" s="213" t="n">
        <f aca="false">HLOOKUP(P2,物流参数!$A$1:$FT$37,17)</f>
        <v>818.54</v>
      </c>
      <c r="Q11" s="213" t="n">
        <f aca="false">HLOOKUP(Q2,物流参数!$A$1:$FT$37,17)</f>
        <v>818.54</v>
      </c>
      <c r="R11" s="213" t="n">
        <f aca="false">HLOOKUP(R2,物流参数!$A$1:$FT$37,17)</f>
        <v>899.97</v>
      </c>
      <c r="S11" s="213" t="n">
        <f aca="false">HLOOKUP(S2,物流参数!$A$1:$FT$37,17)</f>
        <v>883.77</v>
      </c>
      <c r="T11" s="213" t="n">
        <f aca="false">HLOOKUP(T2,物流参数!$A$1:$FT$37,17)</f>
        <v>883.77</v>
      </c>
      <c r="U11" s="213" t="n">
        <f aca="false">HLOOKUP(U2,物流参数!$A$1:$FT$37,17)</f>
        <v>853</v>
      </c>
      <c r="V11" s="213" t="n">
        <f aca="false">HLOOKUP(V2,物流参数!$A$1:$FT$37,17)</f>
        <v>872.9</v>
      </c>
      <c r="W11" s="213" t="n">
        <f aca="false">HLOOKUP(W2,物流参数!$A$1:$FT$37,17)</f>
        <v>867.86</v>
      </c>
      <c r="X11" s="213" t="n">
        <f aca="false">HLOOKUP(X2,物流参数!$A$1:$FT$37,17)</f>
        <v>0</v>
      </c>
      <c r="Y11" s="213" t="n">
        <f aca="false">HLOOKUP(Y2,物流参数!$A$1:$FT$37,17)</f>
        <v>728.41</v>
      </c>
      <c r="Z11" s="213" t="n">
        <f aca="false">HLOOKUP(Z2,物流参数!$A$1:$FT$37,17)</f>
        <v>728.41</v>
      </c>
      <c r="AA11" s="213" t="n">
        <f aca="false">HLOOKUP(AA2,物流参数!$A$1:$FT$37,17)</f>
        <v>0</v>
      </c>
      <c r="AB11" s="213" t="n">
        <f aca="false">HLOOKUP(AB2,物流参数!$A$1:$FT$37,17)</f>
        <v>0</v>
      </c>
      <c r="AC11" s="213" t="n">
        <f aca="false">HLOOKUP(AC2,物流参数!$A$1:$FT$37,17)</f>
        <v>0</v>
      </c>
      <c r="AD11" s="213" t="n">
        <f aca="false">HLOOKUP(AD2,物流参数!$A$1:$FT$37,17)</f>
        <v>0</v>
      </c>
      <c r="AE11" s="213" t="n">
        <f aca="false">HLOOKUP(AE2,物流参数!$A$1:$FT$37,17)</f>
        <v>708.19</v>
      </c>
      <c r="AF11" s="213" t="n">
        <f aca="false">HLOOKUP(AF2,物流参数!$A$1:$FT$37,17)</f>
        <v>0</v>
      </c>
      <c r="AG11" s="213" t="n">
        <f aca="false">HLOOKUP(AG2,物流参数!$A$1:$FT$37,17)</f>
        <v>804.67</v>
      </c>
      <c r="AH11" s="213"/>
      <c r="AI11" s="213" t="e">
        <f aca="false">HLOOKUP(AI2,物流参数!$FZ$1:$IA$37,17)</f>
        <v>#N/A</v>
      </c>
      <c r="AJ11" s="213" t="e">
        <f aca="false">HLOOKUP(AJ2,物流参数!$FZ$1:$IA$37,17)</f>
        <v>#N/A</v>
      </c>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3"/>
      <c r="BW11" s="213"/>
      <c r="BX11" s="213"/>
      <c r="BY11" s="213"/>
      <c r="BZ11" s="213"/>
      <c r="CA11" s="213"/>
      <c r="CB11" s="213"/>
      <c r="CC11" s="213"/>
      <c r="CD11" s="213"/>
      <c r="CE11" s="213"/>
      <c r="CF11" s="213"/>
      <c r="CG11" s="213"/>
      <c r="CH11" s="213"/>
      <c r="CI11" s="213"/>
      <c r="CJ11" s="213"/>
      <c r="CK11" s="213"/>
      <c r="CL11" s="213"/>
      <c r="CM11" s="213"/>
      <c r="CN11" s="213"/>
      <c r="CO11" s="213"/>
      <c r="CP11" s="213"/>
      <c r="CQ11" s="213"/>
      <c r="CR11" s="213"/>
      <c r="CS11" s="213"/>
      <c r="CT11" s="213"/>
      <c r="CU11" s="213"/>
      <c r="CV11" s="213"/>
      <c r="CW11" s="213"/>
      <c r="CX11" s="213"/>
      <c r="CY11" s="213"/>
      <c r="CZ11" s="213"/>
      <c r="DA11" s="213"/>
      <c r="DB11" s="213"/>
      <c r="DC11" s="213"/>
      <c r="DD11" s="213"/>
      <c r="DE11" s="213"/>
      <c r="DF11" s="213"/>
      <c r="DG11" s="213"/>
      <c r="DH11" s="213"/>
      <c r="DI11" s="213"/>
      <c r="DJ11" s="213"/>
      <c r="DK11" s="213"/>
      <c r="DL11" s="213"/>
      <c r="DM11" s="213"/>
      <c r="DN11" s="213"/>
      <c r="DO11" s="213"/>
      <c r="DP11" s="213"/>
      <c r="DQ11" s="213"/>
      <c r="DR11" s="213"/>
      <c r="DS11" s="213"/>
      <c r="DT11" s="213"/>
      <c r="DU11" s="213"/>
      <c r="DV11" s="213"/>
      <c r="DW11" s="213"/>
      <c r="DX11" s="213"/>
      <c r="DY11" s="213"/>
      <c r="DZ11" s="213"/>
      <c r="EA11" s="213"/>
      <c r="EB11" s="213"/>
      <c r="EC11" s="213"/>
      <c r="ED11" s="213"/>
      <c r="EE11" s="213"/>
      <c r="EF11" s="213"/>
      <c r="EG11" s="213"/>
      <c r="EH11" s="213"/>
      <c r="EI11" s="213"/>
      <c r="EJ11" s="213"/>
      <c r="EK11" s="213"/>
      <c r="EL11" s="213"/>
      <c r="EM11" s="213"/>
      <c r="EN11" s="213"/>
      <c r="EO11" s="213"/>
      <c r="EP11" s="213"/>
      <c r="EQ11" s="213"/>
      <c r="ER11" s="213"/>
      <c r="ES11" s="213"/>
      <c r="ET11" s="213"/>
      <c r="EU11" s="213"/>
      <c r="EV11" s="213"/>
      <c r="EW11" s="213"/>
      <c r="EX11" s="213"/>
      <c r="EY11" s="213"/>
      <c r="EZ11" s="213"/>
      <c r="FA11" s="213"/>
      <c r="FB11" s="213"/>
      <c r="FC11" s="213"/>
      <c r="FD11" s="213"/>
      <c r="FE11" s="213"/>
      <c r="FF11" s="213"/>
      <c r="FG11" s="213"/>
      <c r="FH11" s="213"/>
      <c r="FI11" s="213"/>
      <c r="FJ11" s="213"/>
      <c r="FK11" s="213"/>
      <c r="FL11" s="213"/>
      <c r="FM11" s="213"/>
      <c r="FN11" s="213"/>
      <c r="FO11" s="213"/>
      <c r="FP11" s="213"/>
      <c r="FQ11" s="213"/>
      <c r="FR11" s="213"/>
      <c r="FS11" s="213"/>
      <c r="FT11" s="213"/>
      <c r="FU11" s="213"/>
      <c r="FV11" s="213"/>
      <c r="FW11" s="213"/>
      <c r="FX11" s="213"/>
      <c r="FY11" s="213"/>
      <c r="FZ11" s="213"/>
      <c r="GA11" s="213"/>
      <c r="GB11" s="213"/>
      <c r="GC11" s="213"/>
      <c r="GD11" s="213"/>
      <c r="GE11" s="213"/>
      <c r="GF11" s="213"/>
      <c r="GG11" s="213"/>
      <c r="GH11" s="213"/>
      <c r="GI11" s="213"/>
      <c r="GJ11" s="213"/>
      <c r="GK11" s="213"/>
      <c r="GL11" s="213"/>
      <c r="GM11" s="213"/>
      <c r="GN11" s="213"/>
      <c r="GO11" s="213"/>
      <c r="GP11" s="213"/>
      <c r="GQ11" s="213"/>
      <c r="GR11" s="213"/>
      <c r="GS11" s="213"/>
      <c r="GT11" s="213"/>
      <c r="GU11" s="213"/>
      <c r="GV11" s="213"/>
      <c r="GW11" s="213"/>
      <c r="GX11" s="213"/>
      <c r="GY11" s="213"/>
      <c r="GZ11" s="213"/>
      <c r="HA11" s="213"/>
      <c r="HB11" s="213"/>
      <c r="HC11" s="213"/>
      <c r="HD11" s="213"/>
      <c r="HE11" s="213"/>
      <c r="HF11" s="213"/>
      <c r="HG11" s="213"/>
      <c r="HH11" s="213"/>
      <c r="HI11" s="213"/>
      <c r="HJ11" s="213"/>
      <c r="HK11" s="213"/>
      <c r="HL11" s="213"/>
      <c r="HM11" s="213"/>
      <c r="HN11" s="213"/>
      <c r="HO11" s="213"/>
      <c r="HP11" s="213"/>
      <c r="HQ11" s="213"/>
      <c r="HR11" s="213"/>
      <c r="HS11" s="213"/>
      <c r="HT11" s="213"/>
      <c r="HU11" s="213"/>
      <c r="HV11" s="213"/>
      <c r="HW11" s="213"/>
      <c r="HX11" s="213"/>
      <c r="HY11" s="213"/>
      <c r="HZ11" s="213"/>
      <c r="IA11" s="213"/>
      <c r="IB11" s="213"/>
      <c r="IC11" s="213"/>
      <c r="ID11" s="213"/>
      <c r="IE11" s="213"/>
      <c r="IF11" s="213"/>
      <c r="IG11" s="213"/>
      <c r="IH11" s="213"/>
      <c r="II11" s="213"/>
      <c r="IJ11" s="213"/>
      <c r="IK11" s="213"/>
      <c r="IL11" s="213"/>
      <c r="IM11" s="213"/>
      <c r="IN11" s="213"/>
      <c r="IO11" s="213"/>
      <c r="IP11" s="213"/>
      <c r="IQ11" s="213"/>
      <c r="IR11" s="213"/>
      <c r="IS11" s="213"/>
      <c r="IT11" s="213"/>
      <c r="IU11" s="213"/>
      <c r="IV11" s="213"/>
      <c r="IW11" s="213"/>
      <c r="IX11" s="213"/>
      <c r="IY11" s="213"/>
      <c r="IZ11" s="213"/>
      <c r="JA11" s="213"/>
      <c r="JB11" s="213"/>
      <c r="JC11" s="213"/>
      <c r="JD11" s="213"/>
      <c r="JE11" s="213"/>
      <c r="JF11" s="213"/>
      <c r="JG11" s="213"/>
      <c r="JH11" s="213"/>
      <c r="JI11" s="213"/>
      <c r="JJ11" s="213"/>
      <c r="JK11" s="213"/>
      <c r="JL11" s="213"/>
      <c r="JM11" s="213"/>
      <c r="JN11" s="213"/>
      <c r="JO11" s="213"/>
      <c r="JP11" s="213"/>
      <c r="JQ11" s="213"/>
      <c r="JR11" s="213"/>
      <c r="JS11" s="213"/>
      <c r="JT11" s="213"/>
      <c r="JU11" s="213"/>
      <c r="JV11" s="213"/>
      <c r="JW11" s="213"/>
      <c r="JX11" s="213"/>
      <c r="JY11" s="213"/>
      <c r="JZ11" s="213"/>
      <c r="KA11" s="213"/>
      <c r="KB11" s="213"/>
      <c r="KC11" s="213"/>
      <c r="KD11" s="213"/>
      <c r="KE11" s="213"/>
      <c r="KF11" s="213"/>
      <c r="KG11" s="213"/>
      <c r="KH11" s="213"/>
      <c r="KI11" s="213"/>
      <c r="KJ11" s="213"/>
      <c r="KK11" s="213"/>
      <c r="KL11" s="213"/>
      <c r="KM11" s="213"/>
      <c r="KN11" s="213"/>
      <c r="KO11" s="213"/>
      <c r="KP11" s="213"/>
      <c r="KQ11" s="213"/>
      <c r="KR11" s="213"/>
      <c r="KS11" s="213"/>
      <c r="KT11" s="213"/>
      <c r="KU11" s="213"/>
      <c r="KV11" s="213"/>
      <c r="KW11" s="213"/>
      <c r="KX11" s="213"/>
      <c r="KY11" s="213"/>
      <c r="KZ11" s="213"/>
      <c r="LA11" s="213"/>
      <c r="LB11" s="213"/>
      <c r="LC11" s="213"/>
      <c r="LD11" s="213"/>
      <c r="LE11" s="213"/>
      <c r="LF11" s="213"/>
      <c r="LG11" s="213"/>
      <c r="LH11" s="213"/>
      <c r="LI11" s="213"/>
      <c r="LJ11" s="213"/>
      <c r="LK11" s="213"/>
      <c r="LL11" s="213"/>
      <c r="LM11" s="213"/>
      <c r="LN11" s="213"/>
      <c r="LO11" s="213"/>
      <c r="LP11" s="213"/>
      <c r="LQ11" s="213"/>
      <c r="LR11" s="213"/>
      <c r="LS11" s="213"/>
      <c r="LT11" s="213"/>
      <c r="LU11" s="213"/>
      <c r="LV11" s="213"/>
      <c r="LW11" s="213"/>
      <c r="LX11" s="213"/>
      <c r="LY11" s="213"/>
      <c r="LZ11" s="213"/>
      <c r="MA11" s="213"/>
      <c r="MB11" s="213"/>
      <c r="MC11" s="213"/>
      <c r="MD11" s="213"/>
      <c r="ME11" s="213"/>
      <c r="MF11" s="213"/>
      <c r="MG11" s="213"/>
      <c r="MH11" s="213"/>
      <c r="MI11" s="213"/>
      <c r="MJ11" s="213"/>
      <c r="MK11" s="213"/>
      <c r="ML11" s="213"/>
      <c r="MM11" s="213"/>
      <c r="MN11" s="213"/>
      <c r="MO11" s="213"/>
      <c r="MP11" s="213"/>
      <c r="MQ11" s="213"/>
      <c r="MR11" s="213"/>
      <c r="MS11" s="213"/>
      <c r="MT11" s="213"/>
      <c r="MU11" s="213"/>
      <c r="MV11" s="213"/>
      <c r="MW11" s="213"/>
      <c r="MX11" s="213"/>
      <c r="MY11" s="213"/>
      <c r="MZ11" s="213"/>
      <c r="NA11" s="213"/>
      <c r="NB11" s="213"/>
      <c r="NC11" s="213"/>
      <c r="ND11" s="213"/>
      <c r="NE11" s="213"/>
      <c r="NF11" s="213"/>
    </row>
    <row r="12" customFormat="false" ht="15" hidden="false" customHeight="false" outlineLevel="0" collapsed="false">
      <c r="A12" s="1146" t="s">
        <v>1687</v>
      </c>
      <c r="B12" s="1146" t="s">
        <v>439</v>
      </c>
      <c r="C12" s="1152" t="e">
        <f aca="false">HLOOKUP(C5,物流参数!$C$1:$GC$29,MATCH(" DENSITY",物流参数!$A$1:$A$29,FALSE()),FALSE())</f>
        <v>#N/A</v>
      </c>
      <c r="D12" s="213" t="n">
        <f aca="false">HLOOKUP(D2,物流参数!$A$1:$FT$37,18)</f>
        <v>25.67</v>
      </c>
      <c r="E12" s="213" t="n">
        <f aca="false">HLOOKUP(E2,物流参数!$A$1:$FT$37,18)</f>
        <v>23.55</v>
      </c>
      <c r="F12" s="213" t="e">
        <f aca="false">HLOOKUP(F2,物流参数!$A$1:$FT$37,18)</f>
        <v>#N/A</v>
      </c>
      <c r="G12" s="213" t="n">
        <f aca="false">物流参数!FM18</f>
        <v>0</v>
      </c>
      <c r="H12" s="213" t="e">
        <f aca="false">HLOOKUP(H2,物流参数!$A$1:$FT$37,18)</f>
        <v>#N/A</v>
      </c>
      <c r="I12" s="213" t="n">
        <f aca="false">物流参数!FL18</f>
        <v>0</v>
      </c>
      <c r="J12" s="213" t="n">
        <f aca="false">HLOOKUP(J2,物流参数!$A$1:$FT$37,18)</f>
        <v>23.55</v>
      </c>
      <c r="K12" s="213" t="n">
        <f aca="false">HLOOKUP(K2,物流参数!$A$1:$FT$37,18)</f>
        <v>0</v>
      </c>
      <c r="L12" s="213" t="n">
        <f aca="false">物流参数!DR18</f>
        <v>0</v>
      </c>
      <c r="M12" s="213" t="n">
        <f aca="false">HLOOKUP(M2,物流参数!$A$1:$FT$37,18)</f>
        <v>0</v>
      </c>
      <c r="N12" s="213" t="n">
        <f aca="false">HLOOKUP(N2,物流参数!$A$1:$FT$37,18)</f>
        <v>0</v>
      </c>
      <c r="O12" s="213" t="n">
        <f aca="false">HLOOKUP(O2,物流参数!$A$1:$FT$37,18)</f>
        <v>7.88</v>
      </c>
      <c r="P12" s="213" t="n">
        <f aca="false">HLOOKUP(P2,物流参数!$A$1:$FT$37,18)</f>
        <v>41.2</v>
      </c>
      <c r="Q12" s="213" t="n">
        <f aca="false">HLOOKUP(Q2,物流参数!$A$1:$FT$37,18)</f>
        <v>41.2</v>
      </c>
      <c r="R12" s="213" t="n">
        <f aca="false">HLOOKUP(R2,物流参数!$A$1:$FT$37,18)</f>
        <v>25.57</v>
      </c>
      <c r="S12" s="213" t="n">
        <f aca="false">HLOOKUP(S2,物流参数!$A$1:$FT$37,18)</f>
        <v>28.45</v>
      </c>
      <c r="T12" s="213" t="n">
        <f aca="false">HLOOKUP(T2,物流参数!$A$1:$FT$37,18)</f>
        <v>28.45</v>
      </c>
      <c r="U12" s="213" t="n">
        <f aca="false">HLOOKUP(U2,物流参数!$A$1:$FT$37,18)</f>
        <v>34.22</v>
      </c>
      <c r="V12" s="213" t="n">
        <f aca="false">HLOOKUP(V2,物流参数!$A$1:$FT$37,18)</f>
        <v>30.44</v>
      </c>
      <c r="W12" s="213" t="n">
        <f aca="false">HLOOKUP(W2,物流参数!$A$1:$FT$37,18)</f>
        <v>31.39</v>
      </c>
      <c r="X12" s="213" t="n">
        <f aca="false">HLOOKUP(X2,物流参数!$A$1:$FT$37,18)</f>
        <v>0</v>
      </c>
      <c r="Y12" s="213" t="n">
        <f aca="false">HLOOKUP(Y2,物流参数!$A$1:$FT$37,18)</f>
        <v>62.57</v>
      </c>
      <c r="Z12" s="213" t="n">
        <f aca="false">HLOOKUP(Z2,物流参数!$A$1:$FT$37,18)</f>
        <v>62.57</v>
      </c>
      <c r="AA12" s="213" t="n">
        <f aca="false">HLOOKUP(AA2,物流参数!$A$1:$FT$37,18)</f>
        <v>0</v>
      </c>
      <c r="AB12" s="213" t="n">
        <f aca="false">HLOOKUP(AB2,物流参数!$A$1:$FT$37,18)</f>
        <v>0</v>
      </c>
      <c r="AC12" s="213" t="n">
        <f aca="false">HLOOKUP(AC2,物流参数!$A$1:$FT$37,18)</f>
        <v>0</v>
      </c>
      <c r="AD12" s="213" t="n">
        <f aca="false">HLOOKUP(AD2,物流参数!$A$1:$FT$37,18)</f>
        <v>0</v>
      </c>
      <c r="AE12" s="213" t="n">
        <f aca="false">HLOOKUP(AE2,物流参数!$A$1:$FT$37,18)</f>
        <v>68.11</v>
      </c>
      <c r="AF12" s="213" t="n">
        <f aca="false">HLOOKUP(AF2,物流参数!$A$1:$FT$37,18)</f>
        <v>0</v>
      </c>
      <c r="AG12" s="213" t="n">
        <f aca="false">HLOOKUP(AG2,物流参数!$A$1:$FT$37,18)</f>
        <v>44.18</v>
      </c>
      <c r="AH12" s="213"/>
      <c r="AI12" s="213" t="e">
        <f aca="false">HLOOKUP(AI2,物流参数!$FZ$1:$IA$37,18)</f>
        <v>#N/A</v>
      </c>
      <c r="AJ12" s="213" t="e">
        <f aca="false">HLOOKUP(AJ2,物流参数!$FZ$1:$IA$37,18)</f>
        <v>#N/A</v>
      </c>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3"/>
      <c r="CD12" s="213"/>
      <c r="CE12" s="213"/>
      <c r="CF12" s="213"/>
      <c r="CG12" s="213"/>
      <c r="CH12" s="213"/>
      <c r="CI12" s="213"/>
      <c r="CJ12" s="213"/>
      <c r="CK12" s="213"/>
      <c r="CL12" s="213"/>
      <c r="CM12" s="213"/>
      <c r="CN12" s="213"/>
      <c r="CO12" s="213"/>
      <c r="CP12" s="213"/>
      <c r="CQ12" s="213"/>
      <c r="CR12" s="213"/>
      <c r="CS12" s="213"/>
      <c r="CT12" s="213"/>
      <c r="CU12" s="213"/>
      <c r="CV12" s="213"/>
      <c r="CW12" s="213"/>
      <c r="CX12" s="213"/>
      <c r="CY12" s="213"/>
      <c r="CZ12" s="213"/>
      <c r="DA12" s="213"/>
      <c r="DB12" s="213"/>
      <c r="DC12" s="213"/>
      <c r="DD12" s="213"/>
      <c r="DE12" s="213"/>
      <c r="DF12" s="213"/>
      <c r="DG12" s="213"/>
      <c r="DH12" s="213"/>
      <c r="DI12" s="213"/>
      <c r="DJ12" s="213"/>
      <c r="DK12" s="213"/>
      <c r="DL12" s="213"/>
      <c r="DM12" s="213"/>
      <c r="DN12" s="213"/>
      <c r="DO12" s="213"/>
      <c r="DP12" s="213"/>
      <c r="DQ12" s="213"/>
      <c r="DR12" s="213"/>
      <c r="DS12" s="213"/>
      <c r="DT12" s="213"/>
      <c r="DU12" s="213"/>
      <c r="DV12" s="213"/>
      <c r="DW12" s="213"/>
      <c r="DX12" s="213"/>
      <c r="DY12" s="213"/>
      <c r="DZ12" s="213"/>
      <c r="EA12" s="213"/>
      <c r="EB12" s="213"/>
      <c r="EC12" s="213"/>
      <c r="ED12" s="213"/>
      <c r="EE12" s="213"/>
      <c r="EF12" s="213"/>
      <c r="EG12" s="213"/>
      <c r="EH12" s="213"/>
      <c r="EI12" s="213"/>
      <c r="EJ12" s="213"/>
      <c r="EK12" s="213"/>
      <c r="EL12" s="213"/>
      <c r="EM12" s="213"/>
      <c r="EN12" s="213"/>
      <c r="EO12" s="213"/>
      <c r="EP12" s="213"/>
      <c r="EQ12" s="213"/>
      <c r="ER12" s="213"/>
      <c r="ES12" s="213"/>
      <c r="ET12" s="213"/>
      <c r="EU12" s="213"/>
      <c r="EV12" s="213"/>
      <c r="EW12" s="213"/>
      <c r="EX12" s="213"/>
      <c r="EY12" s="213"/>
      <c r="EZ12" s="213"/>
      <c r="FA12" s="213"/>
      <c r="FB12" s="213"/>
      <c r="FC12" s="213"/>
      <c r="FD12" s="213"/>
      <c r="FE12" s="213"/>
      <c r="FF12" s="213"/>
      <c r="FG12" s="213"/>
      <c r="FH12" s="213"/>
      <c r="FI12" s="213"/>
      <c r="FJ12" s="213"/>
      <c r="FK12" s="213"/>
      <c r="FL12" s="213"/>
      <c r="FM12" s="213"/>
      <c r="FN12" s="213"/>
      <c r="FO12" s="213"/>
      <c r="FP12" s="213"/>
      <c r="FQ12" s="213"/>
      <c r="FR12" s="213"/>
      <c r="FS12" s="213"/>
      <c r="FT12" s="213"/>
      <c r="FU12" s="213"/>
      <c r="FV12" s="213"/>
      <c r="FW12" s="213"/>
      <c r="FX12" s="213"/>
      <c r="FY12" s="213"/>
      <c r="FZ12" s="213"/>
      <c r="GA12" s="213"/>
      <c r="GB12" s="213"/>
      <c r="GC12" s="213"/>
      <c r="GD12" s="213"/>
      <c r="GE12" s="213"/>
      <c r="GF12" s="213"/>
      <c r="GG12" s="213"/>
      <c r="GH12" s="213"/>
      <c r="GI12" s="213"/>
      <c r="GJ12" s="213"/>
      <c r="GK12" s="213"/>
      <c r="GL12" s="213"/>
      <c r="GM12" s="213"/>
      <c r="GN12" s="213"/>
      <c r="GO12" s="213"/>
      <c r="GP12" s="213"/>
      <c r="GQ12" s="213"/>
      <c r="GR12" s="213"/>
      <c r="GS12" s="213"/>
      <c r="GT12" s="213"/>
      <c r="GU12" s="213"/>
      <c r="GV12" s="213"/>
      <c r="GW12" s="213"/>
      <c r="GX12" s="213"/>
      <c r="GY12" s="213"/>
      <c r="GZ12" s="213"/>
      <c r="HA12" s="213"/>
      <c r="HB12" s="213"/>
      <c r="HC12" s="213"/>
      <c r="HD12" s="213"/>
      <c r="HE12" s="213"/>
      <c r="HF12" s="213"/>
      <c r="HG12" s="213"/>
      <c r="HH12" s="213"/>
      <c r="HI12" s="213"/>
      <c r="HJ12" s="213"/>
      <c r="HK12" s="213"/>
      <c r="HL12" s="213"/>
      <c r="HM12" s="213"/>
      <c r="HN12" s="213"/>
      <c r="HO12" s="213"/>
      <c r="HP12" s="213"/>
      <c r="HQ12" s="213"/>
      <c r="HR12" s="213"/>
      <c r="HS12" s="213"/>
      <c r="HT12" s="213"/>
      <c r="HU12" s="213"/>
      <c r="HV12" s="213"/>
      <c r="HW12" s="213"/>
      <c r="HX12" s="213"/>
      <c r="HY12" s="213"/>
      <c r="HZ12" s="213"/>
      <c r="IA12" s="213"/>
      <c r="IB12" s="213"/>
      <c r="IC12" s="213"/>
      <c r="ID12" s="213"/>
      <c r="IE12" s="213"/>
      <c r="IF12" s="213"/>
      <c r="IG12" s="213"/>
      <c r="IH12" s="213"/>
      <c r="II12" s="213"/>
      <c r="IJ12" s="213"/>
      <c r="IK12" s="213"/>
      <c r="IL12" s="213"/>
      <c r="IM12" s="213"/>
      <c r="IN12" s="213"/>
      <c r="IO12" s="213"/>
      <c r="IP12" s="213"/>
      <c r="IQ12" s="213"/>
      <c r="IR12" s="213"/>
      <c r="IS12" s="213"/>
      <c r="IT12" s="213"/>
      <c r="IU12" s="213"/>
      <c r="IV12" s="213"/>
      <c r="IW12" s="213"/>
      <c r="IX12" s="213"/>
      <c r="IY12" s="213"/>
      <c r="IZ12" s="213"/>
      <c r="JA12" s="213"/>
      <c r="JB12" s="213"/>
      <c r="JC12" s="213"/>
      <c r="JD12" s="213"/>
      <c r="JE12" s="213"/>
      <c r="JF12" s="213"/>
      <c r="JG12" s="213"/>
      <c r="JH12" s="213"/>
      <c r="JI12" s="213"/>
      <c r="JJ12" s="213"/>
      <c r="JK12" s="213"/>
      <c r="JL12" s="213"/>
      <c r="JM12" s="213"/>
      <c r="JN12" s="213"/>
      <c r="JO12" s="213"/>
      <c r="JP12" s="213"/>
      <c r="JQ12" s="213"/>
      <c r="JR12" s="213"/>
      <c r="JS12" s="213"/>
      <c r="JT12" s="213"/>
      <c r="JU12" s="213"/>
      <c r="JV12" s="213"/>
      <c r="JW12" s="213"/>
      <c r="JX12" s="213"/>
      <c r="JY12" s="213"/>
      <c r="JZ12" s="213"/>
      <c r="KA12" s="213"/>
      <c r="KB12" s="213"/>
      <c r="KC12" s="213"/>
      <c r="KD12" s="213"/>
      <c r="KE12" s="213"/>
      <c r="KF12" s="213"/>
      <c r="KG12" s="213"/>
      <c r="KH12" s="213"/>
      <c r="KI12" s="213"/>
      <c r="KJ12" s="213"/>
      <c r="KK12" s="213"/>
      <c r="KL12" s="213"/>
      <c r="KM12" s="213"/>
      <c r="KN12" s="213"/>
      <c r="KO12" s="213"/>
      <c r="KP12" s="213"/>
      <c r="KQ12" s="213"/>
      <c r="KR12" s="213"/>
      <c r="KS12" s="213"/>
      <c r="KT12" s="213"/>
      <c r="KU12" s="213"/>
      <c r="KV12" s="213"/>
      <c r="KW12" s="213"/>
      <c r="KX12" s="213"/>
      <c r="KY12" s="213"/>
      <c r="KZ12" s="213"/>
      <c r="LA12" s="213"/>
      <c r="LB12" s="213"/>
      <c r="LC12" s="213"/>
      <c r="LD12" s="213"/>
      <c r="LE12" s="213"/>
      <c r="LF12" s="213"/>
      <c r="LG12" s="213"/>
      <c r="LH12" s="213"/>
      <c r="LI12" s="213"/>
      <c r="LJ12" s="213"/>
      <c r="LK12" s="213"/>
      <c r="LL12" s="213"/>
      <c r="LM12" s="213"/>
      <c r="LN12" s="213"/>
      <c r="LO12" s="213"/>
      <c r="LP12" s="213"/>
      <c r="LQ12" s="213"/>
      <c r="LR12" s="213"/>
      <c r="LS12" s="213"/>
      <c r="LT12" s="213"/>
      <c r="LU12" s="213"/>
      <c r="LV12" s="213"/>
      <c r="LW12" s="213"/>
      <c r="LX12" s="213"/>
      <c r="LY12" s="213"/>
      <c r="LZ12" s="213"/>
      <c r="MA12" s="213"/>
      <c r="MB12" s="213"/>
      <c r="MC12" s="213"/>
      <c r="MD12" s="213"/>
      <c r="ME12" s="213"/>
      <c r="MF12" s="213"/>
      <c r="MG12" s="213"/>
      <c r="MH12" s="213"/>
      <c r="MI12" s="213"/>
      <c r="MJ12" s="213"/>
      <c r="MK12" s="213"/>
      <c r="ML12" s="213"/>
      <c r="MM12" s="213"/>
      <c r="MN12" s="213"/>
      <c r="MO12" s="213"/>
      <c r="MP12" s="213"/>
      <c r="MQ12" s="213"/>
      <c r="MR12" s="213"/>
      <c r="MS12" s="213"/>
      <c r="MT12" s="213"/>
      <c r="MU12" s="213"/>
      <c r="MV12" s="213"/>
      <c r="MW12" s="213"/>
      <c r="MX12" s="213"/>
      <c r="MY12" s="213"/>
      <c r="MZ12" s="213"/>
      <c r="NA12" s="213"/>
      <c r="NB12" s="213"/>
      <c r="NC12" s="213"/>
      <c r="ND12" s="213"/>
      <c r="NE12" s="213"/>
      <c r="NF12" s="213"/>
    </row>
    <row r="13" customFormat="false" ht="15" hidden="false" customHeight="false" outlineLevel="0" collapsed="false">
      <c r="A13" s="1146" t="s">
        <v>1688</v>
      </c>
      <c r="B13" s="1146" t="s">
        <v>1609</v>
      </c>
      <c r="C13" s="1152" t="e">
        <f aca="false">HLOOKUP(C6,物流参数!$C$1:$GC$29,MATCH(" DENSITY",物流参数!$A$1:$A$29,FALSE()),FALSE())</f>
        <v>#N/A</v>
      </c>
      <c r="D13" s="213" t="n">
        <f aca="false">HLOOKUP(D2,物流参数!$A$1:$FT$37,20)</f>
        <v>16.43</v>
      </c>
      <c r="E13" s="213" t="n">
        <f aca="false">HLOOKUP(E2,物流参数!$A$1:$FT$37,20)</f>
        <v>24.9</v>
      </c>
      <c r="F13" s="213" t="e">
        <f aca="false">HLOOKUP(F2,物流参数!$A$1:$FT$37,20)</f>
        <v>#N/A</v>
      </c>
      <c r="G13" s="213" t="n">
        <v>0.02</v>
      </c>
      <c r="H13" s="213" t="e">
        <f aca="false">HLOOKUP(H2,物流参数!$A$1:$FT$37,20)</f>
        <v>#N/A</v>
      </c>
      <c r="I13" s="213" t="n">
        <f aca="false">物流参数!FL20</f>
        <v>0</v>
      </c>
      <c r="J13" s="213" t="n">
        <f aca="false">HLOOKUP(J2,物流参数!$A$1:$FT$37,20)</f>
        <v>20.81</v>
      </c>
      <c r="K13" s="213" t="n">
        <f aca="false">HLOOKUP(K2,物流参数!$A$1:$FT$37,20)</f>
        <v>0</v>
      </c>
      <c r="L13" s="213" t="n">
        <f aca="false">物流参数!DR20</f>
        <v>0</v>
      </c>
      <c r="M13" s="213" t="n">
        <f aca="false">HLOOKUP(M2,物流参数!$A$1:$FT$37,20)</f>
        <v>0</v>
      </c>
      <c r="N13" s="213" t="n">
        <f aca="false">HLOOKUP(N2,物流参数!$A$1:$FT$37,20)</f>
        <v>0</v>
      </c>
      <c r="O13" s="213" t="n">
        <f aca="false">HLOOKUP(O2,物流参数!$A$1:$FT$37,20)</f>
        <v>66.68</v>
      </c>
      <c r="P13" s="213" t="n">
        <f aca="false">HLOOKUP(P2,物流参数!$A$1:$FT$37,20)</f>
        <v>12.26</v>
      </c>
      <c r="Q13" s="213" t="n">
        <f aca="false">HLOOKUP(Q2,物流参数!$A$1:$FT$37,20)</f>
        <v>12.3</v>
      </c>
      <c r="R13" s="213" t="n">
        <f aca="false">HLOOKUP(R2,物流参数!$A$1:$FT$37,20)</f>
        <v>17.51</v>
      </c>
      <c r="S13" s="213" t="n">
        <f aca="false">HLOOKUP(S2,物流参数!$A$1:$FT$37,20)</f>
        <v>22.24</v>
      </c>
      <c r="T13" s="213" t="n">
        <f aca="false">HLOOKUP(T2,物流参数!$A$1:$FT$37,20)</f>
        <v>22.24</v>
      </c>
      <c r="U13" s="213" t="n">
        <f aca="false">HLOOKUP(U2,物流参数!$A$1:$FT$37,20)</f>
        <v>2.94</v>
      </c>
      <c r="V13" s="213" t="n">
        <f aca="false">HLOOKUP(V2,物流参数!$A$1:$FT$37,20)</f>
        <v>4.79</v>
      </c>
      <c r="W13" s="213" t="n">
        <f aca="false">HLOOKUP(W2,物流参数!$A$1:$FT$37,20)</f>
        <v>4.61</v>
      </c>
      <c r="X13" s="213" t="n">
        <f aca="false">HLOOKUP(X2,物流参数!$A$1:$FT$37,20)</f>
        <v>0</v>
      </c>
      <c r="Y13" s="213" t="n">
        <f aca="false">HLOOKUP(Y2,物流参数!$A$1:$FT$37,20)</f>
        <v>0</v>
      </c>
      <c r="Z13" s="213" t="n">
        <f aca="false">HLOOKUP(Z2,物流参数!$A$1:$FT$37,20)</f>
        <v>15.21</v>
      </c>
      <c r="AA13" s="213" t="n">
        <f aca="false">HLOOKUP(AA2,物流参数!$A$1:$FT$37,20)</f>
        <v>0</v>
      </c>
      <c r="AB13" s="213" t="n">
        <f aca="false">HLOOKUP(AB2,物流参数!$A$1:$FT$37,20)</f>
        <v>0</v>
      </c>
      <c r="AC13" s="213" t="n">
        <f aca="false">HLOOKUP(AC2,物流参数!$A$1:$FT$37,20)</f>
        <v>0</v>
      </c>
      <c r="AD13" s="213" t="n">
        <f aca="false">HLOOKUP(AD2,物流参数!$A$1:$FT$37,20)</f>
        <v>0</v>
      </c>
      <c r="AE13" s="213" t="n">
        <f aca="false">HLOOKUP(AE2,物流参数!$A$1:$FT$37,20)</f>
        <v>15.25</v>
      </c>
      <c r="AF13" s="213" t="n">
        <f aca="false">HLOOKUP(AF2,物流参数!$A$1:$FT$37,20)</f>
        <v>0</v>
      </c>
      <c r="AG13" s="213" t="n">
        <f aca="false">HLOOKUP(AG2,物流参数!$A$1:$FT$37,20)</f>
        <v>8.99</v>
      </c>
      <c r="AH13" s="213"/>
      <c r="AI13" s="213" t="e">
        <f aca="false">HLOOKUP(AI2,物流参数!$FZ$1:$IA$37,20)</f>
        <v>#N/A</v>
      </c>
      <c r="AJ13" s="213" t="e">
        <f aca="false">HLOOKUP(AJ2,物流参数!$FZ$1:$IA$37,20)</f>
        <v>#N/A</v>
      </c>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c r="BX13" s="213"/>
      <c r="BY13" s="213"/>
      <c r="BZ13" s="213"/>
      <c r="CA13" s="213"/>
      <c r="CB13" s="213"/>
      <c r="CC13" s="213"/>
      <c r="CD13" s="213"/>
      <c r="CE13" s="213"/>
      <c r="CF13" s="213"/>
      <c r="CG13" s="213"/>
      <c r="CH13" s="213"/>
      <c r="CI13" s="213"/>
      <c r="CJ13" s="213"/>
      <c r="CK13" s="213"/>
      <c r="CL13" s="213"/>
      <c r="CM13" s="213"/>
      <c r="CN13" s="213"/>
      <c r="CO13" s="213"/>
      <c r="CP13" s="213"/>
      <c r="CQ13" s="213"/>
      <c r="CR13" s="213"/>
      <c r="CS13" s="213"/>
      <c r="CT13" s="213"/>
      <c r="CU13" s="213"/>
      <c r="CV13" s="213"/>
      <c r="CW13" s="213"/>
      <c r="CX13" s="213"/>
      <c r="CY13" s="213"/>
      <c r="CZ13" s="213"/>
      <c r="DA13" s="213"/>
      <c r="DB13" s="213"/>
      <c r="DC13" s="213"/>
      <c r="DD13" s="213"/>
      <c r="DE13" s="213"/>
      <c r="DF13" s="213"/>
      <c r="DG13" s="213"/>
      <c r="DH13" s="213"/>
      <c r="DI13" s="213"/>
      <c r="DJ13" s="213"/>
      <c r="DK13" s="213"/>
      <c r="DL13" s="213"/>
      <c r="DM13" s="213"/>
      <c r="DN13" s="213"/>
      <c r="DO13" s="213"/>
      <c r="DP13" s="213"/>
      <c r="DQ13" s="213"/>
      <c r="DR13" s="213"/>
      <c r="DS13" s="213"/>
      <c r="DT13" s="213"/>
      <c r="DU13" s="213"/>
      <c r="DV13" s="213"/>
      <c r="DW13" s="213"/>
      <c r="DX13" s="213"/>
      <c r="DY13" s="213"/>
      <c r="DZ13" s="213"/>
      <c r="EA13" s="213"/>
      <c r="EB13" s="213"/>
      <c r="EC13" s="213"/>
      <c r="ED13" s="213"/>
      <c r="EE13" s="213"/>
      <c r="EF13" s="213"/>
      <c r="EG13" s="213"/>
      <c r="EH13" s="213"/>
      <c r="EI13" s="213"/>
      <c r="EJ13" s="213"/>
      <c r="EK13" s="213"/>
      <c r="EL13" s="213"/>
      <c r="EM13" s="213"/>
      <c r="EN13" s="213"/>
      <c r="EO13" s="213"/>
      <c r="EP13" s="213"/>
      <c r="EQ13" s="213"/>
      <c r="ER13" s="213"/>
      <c r="ES13" s="213"/>
      <c r="ET13" s="213"/>
      <c r="EU13" s="213"/>
      <c r="EV13" s="213"/>
      <c r="EW13" s="213"/>
      <c r="EX13" s="213"/>
      <c r="EY13" s="213"/>
      <c r="EZ13" s="213"/>
      <c r="FA13" s="213"/>
      <c r="FB13" s="213"/>
      <c r="FC13" s="213"/>
      <c r="FD13" s="213"/>
      <c r="FE13" s="213"/>
      <c r="FF13" s="213"/>
      <c r="FG13" s="213"/>
      <c r="FH13" s="213"/>
      <c r="FI13" s="213"/>
      <c r="FJ13" s="213"/>
      <c r="FK13" s="213"/>
      <c r="FL13" s="213"/>
      <c r="FM13" s="213"/>
      <c r="FN13" s="213"/>
      <c r="FO13" s="213"/>
      <c r="FP13" s="213"/>
      <c r="FQ13" s="213"/>
      <c r="FR13" s="213"/>
      <c r="FS13" s="213"/>
      <c r="FT13" s="213"/>
      <c r="FU13" s="213"/>
      <c r="FV13" s="213"/>
      <c r="FW13" s="213"/>
      <c r="FX13" s="213"/>
      <c r="FY13" s="213"/>
      <c r="FZ13" s="213"/>
      <c r="GA13" s="213"/>
      <c r="GB13" s="213"/>
      <c r="GC13" s="213"/>
      <c r="GD13" s="213"/>
      <c r="GE13" s="213"/>
      <c r="GF13" s="213"/>
      <c r="GG13" s="213"/>
      <c r="GH13" s="213"/>
      <c r="GI13" s="213"/>
      <c r="GJ13" s="213"/>
      <c r="GK13" s="213"/>
      <c r="GL13" s="213"/>
      <c r="GM13" s="213"/>
      <c r="GN13" s="213"/>
      <c r="GO13" s="213"/>
      <c r="GP13" s="213"/>
      <c r="GQ13" s="213"/>
      <c r="GR13" s="213"/>
      <c r="GS13" s="213"/>
      <c r="GT13" s="213"/>
      <c r="GU13" s="213"/>
      <c r="GV13" s="213"/>
      <c r="GW13" s="213"/>
      <c r="GX13" s="213"/>
      <c r="GY13" s="213"/>
      <c r="GZ13" s="213"/>
      <c r="HA13" s="213"/>
      <c r="HB13" s="213"/>
      <c r="HC13" s="213"/>
      <c r="HD13" s="213"/>
      <c r="HE13" s="213"/>
      <c r="HF13" s="213"/>
      <c r="HG13" s="213"/>
      <c r="HH13" s="213"/>
      <c r="HI13" s="213"/>
      <c r="HJ13" s="213"/>
      <c r="HK13" s="213"/>
      <c r="HL13" s="213"/>
      <c r="HM13" s="213"/>
      <c r="HN13" s="213"/>
      <c r="HO13" s="213"/>
      <c r="HP13" s="213"/>
      <c r="HQ13" s="213"/>
      <c r="HR13" s="213"/>
      <c r="HS13" s="213"/>
      <c r="HT13" s="213"/>
      <c r="HU13" s="213"/>
      <c r="HV13" s="213"/>
      <c r="HW13" s="213"/>
      <c r="HX13" s="213"/>
      <c r="HY13" s="213"/>
      <c r="HZ13" s="213"/>
      <c r="IA13" s="213"/>
      <c r="IB13" s="213"/>
      <c r="IC13" s="213"/>
      <c r="ID13" s="213"/>
      <c r="IE13" s="213"/>
      <c r="IF13" s="213"/>
      <c r="IG13" s="213"/>
      <c r="IH13" s="213"/>
      <c r="II13" s="213"/>
      <c r="IJ13" s="213"/>
      <c r="IK13" s="213"/>
      <c r="IL13" s="213"/>
      <c r="IM13" s="213"/>
      <c r="IN13" s="213"/>
      <c r="IO13" s="213"/>
      <c r="IP13" s="213"/>
      <c r="IQ13" s="213"/>
      <c r="IR13" s="213"/>
      <c r="IS13" s="213"/>
      <c r="IT13" s="213"/>
      <c r="IU13" s="213"/>
      <c r="IV13" s="213"/>
      <c r="IW13" s="213"/>
      <c r="IX13" s="213"/>
      <c r="IY13" s="213"/>
      <c r="IZ13" s="213"/>
      <c r="JA13" s="213"/>
      <c r="JB13" s="213"/>
      <c r="JC13" s="213"/>
      <c r="JD13" s="213"/>
      <c r="JE13" s="213"/>
      <c r="JF13" s="213"/>
      <c r="JG13" s="213"/>
      <c r="JH13" s="213"/>
      <c r="JI13" s="213"/>
      <c r="JJ13" s="213"/>
      <c r="JK13" s="213"/>
      <c r="JL13" s="213"/>
      <c r="JM13" s="213"/>
      <c r="JN13" s="213"/>
      <c r="JO13" s="213"/>
      <c r="JP13" s="213"/>
      <c r="JQ13" s="213"/>
      <c r="JR13" s="213"/>
      <c r="JS13" s="213"/>
      <c r="JT13" s="213"/>
      <c r="JU13" s="213"/>
      <c r="JV13" s="213"/>
      <c r="JW13" s="213"/>
      <c r="JX13" s="213"/>
      <c r="JY13" s="213"/>
      <c r="JZ13" s="213"/>
      <c r="KA13" s="213"/>
      <c r="KB13" s="213"/>
      <c r="KC13" s="213"/>
      <c r="KD13" s="213"/>
      <c r="KE13" s="213"/>
      <c r="KF13" s="213"/>
      <c r="KG13" s="213"/>
      <c r="KH13" s="213"/>
      <c r="KI13" s="213"/>
      <c r="KJ13" s="213"/>
      <c r="KK13" s="213"/>
      <c r="KL13" s="213"/>
      <c r="KM13" s="213"/>
      <c r="KN13" s="213"/>
      <c r="KO13" s="213"/>
      <c r="KP13" s="213"/>
      <c r="KQ13" s="213"/>
      <c r="KR13" s="213"/>
      <c r="KS13" s="213"/>
      <c r="KT13" s="213"/>
      <c r="KU13" s="213"/>
      <c r="KV13" s="213"/>
      <c r="KW13" s="213"/>
      <c r="KX13" s="213"/>
      <c r="KY13" s="213"/>
      <c r="KZ13" s="213"/>
      <c r="LA13" s="213"/>
      <c r="LB13" s="213"/>
      <c r="LC13" s="213"/>
      <c r="LD13" s="213"/>
      <c r="LE13" s="213"/>
      <c r="LF13" s="213"/>
      <c r="LG13" s="213"/>
      <c r="LH13" s="213"/>
      <c r="LI13" s="213"/>
      <c r="LJ13" s="213"/>
      <c r="LK13" s="213"/>
      <c r="LL13" s="213"/>
      <c r="LM13" s="213"/>
      <c r="LN13" s="213"/>
      <c r="LO13" s="213"/>
      <c r="LP13" s="213"/>
      <c r="LQ13" s="213"/>
      <c r="LR13" s="213"/>
      <c r="LS13" s="213"/>
      <c r="LT13" s="213"/>
      <c r="LU13" s="213"/>
      <c r="LV13" s="213"/>
      <c r="LW13" s="213"/>
      <c r="LX13" s="213"/>
      <c r="LY13" s="213"/>
      <c r="LZ13" s="213"/>
      <c r="MA13" s="213"/>
      <c r="MB13" s="213"/>
      <c r="MC13" s="213"/>
      <c r="MD13" s="213"/>
      <c r="ME13" s="213"/>
      <c r="MF13" s="213"/>
      <c r="MG13" s="213"/>
      <c r="MH13" s="213"/>
      <c r="MI13" s="213"/>
      <c r="MJ13" s="213"/>
      <c r="MK13" s="213"/>
      <c r="ML13" s="213"/>
      <c r="MM13" s="213"/>
      <c r="MN13" s="213"/>
      <c r="MO13" s="213"/>
      <c r="MP13" s="213"/>
      <c r="MQ13" s="213"/>
      <c r="MR13" s="213"/>
      <c r="MS13" s="213"/>
      <c r="MT13" s="213"/>
      <c r="MU13" s="213"/>
      <c r="MV13" s="213"/>
      <c r="MW13" s="213"/>
      <c r="MX13" s="213"/>
      <c r="MY13" s="213"/>
      <c r="MZ13" s="213"/>
      <c r="NA13" s="213"/>
      <c r="NB13" s="213"/>
      <c r="NC13" s="213"/>
      <c r="ND13" s="213"/>
      <c r="NE13" s="213"/>
      <c r="NF13" s="213"/>
    </row>
    <row r="14" customFormat="false" ht="15" hidden="false" customHeight="false" outlineLevel="0" collapsed="false">
      <c r="A14" s="1146" t="s">
        <v>1689</v>
      </c>
      <c r="B14" s="1146"/>
      <c r="C14" s="1152" t="e">
        <f aca="false">HLOOKUP(C7,物流参数!$C$1:$GC$29,MATCH(" DENSITY",物流参数!$A$1:$A$29,FALSE()),FALSE())</f>
        <v>#N/A</v>
      </c>
      <c r="D14" s="213" t="n">
        <f aca="false">HLOOKUP(D2,物流参数!$A$1:$FT$37,22)</f>
        <v>22.5</v>
      </c>
      <c r="E14" s="213" t="n">
        <f aca="false">HLOOKUP(E2,物流参数!$A$1:$FT$37,22)</f>
        <v>2.39E-006</v>
      </c>
      <c r="F14" s="213" t="e">
        <f aca="false">HLOOKUP(F2,物流参数!$A$1:$FT$37,22)</f>
        <v>#N/A</v>
      </c>
      <c r="G14" s="213" t="n">
        <f aca="false">物流参数!FM22</f>
        <v>0</v>
      </c>
      <c r="H14" s="213" t="e">
        <f aca="false">HLOOKUP(H2,物流参数!$A$1:$FT$37,22)</f>
        <v>#N/A</v>
      </c>
      <c r="I14" s="213" t="n">
        <f aca="false">物流参数!FL22</f>
        <v>0</v>
      </c>
      <c r="J14" s="213" t="n">
        <f aca="false">HLOOKUP(J2,物流参数!$A$1:$FT$37,22)</f>
        <v>9.64E-005</v>
      </c>
      <c r="K14" s="213" t="n">
        <f aca="false">HLOOKUP(K2,物流参数!$A$1:$FT$37,22)</f>
        <v>0</v>
      </c>
      <c r="L14" s="213" t="n">
        <f aca="false">物流参数!DR22</f>
        <v>3.12</v>
      </c>
      <c r="M14" s="213" t="n">
        <f aca="false">HLOOKUP(M2,物流参数!$A$1:$FT$37,22)</f>
        <v>0</v>
      </c>
      <c r="N14" s="213" t="n">
        <f aca="false">HLOOKUP(N2,物流参数!$A$1:$FT$37,22)</f>
        <v>0</v>
      </c>
      <c r="O14" s="213" t="n">
        <f aca="false">HLOOKUP(O2,物流参数!$A$1:$FT$37,22)</f>
        <v>2.29</v>
      </c>
      <c r="P14" s="213" t="n">
        <f aca="false">HLOOKUP(P2,物流参数!$A$1:$FT$37,22)</f>
        <v>0.2</v>
      </c>
      <c r="Q14" s="213" t="n">
        <f aca="false">HLOOKUP(Q2,物流参数!$A$1:$FT$37,22)</f>
        <v>0.2</v>
      </c>
      <c r="R14" s="213" t="n">
        <f aca="false">HLOOKUP(R2,物流参数!$A$1:$FT$37,22)</f>
        <v>23.92</v>
      </c>
      <c r="S14" s="213" t="n">
        <f aca="false">HLOOKUP(S2,物流参数!$A$1:$FT$37,22)</f>
        <v>0.15</v>
      </c>
      <c r="T14" s="213" t="n">
        <f aca="false">HLOOKUP(T2,物流参数!$A$1:$FT$37,22)</f>
        <v>0.15</v>
      </c>
      <c r="U14" s="213" t="n">
        <f aca="false">HLOOKUP(U2,物流参数!$A$1:$FT$37,22)</f>
        <v>11.04</v>
      </c>
      <c r="V14" s="213" t="n">
        <f aca="false">HLOOKUP(V2,物流参数!$A$1:$FT$37,22)</f>
        <v>12.09</v>
      </c>
      <c r="W14" s="213" t="n">
        <f aca="false">HLOOKUP(W2,物流参数!$A$1:$FT$37,22)</f>
        <v>14.29</v>
      </c>
      <c r="X14" s="213" t="n">
        <f aca="false">HLOOKUP(X2,物流参数!$A$1:$FT$37,22)</f>
        <v>0</v>
      </c>
      <c r="Y14" s="213" t="n">
        <f aca="false">HLOOKUP(Y2,物流参数!$A$1:$FT$37,22)</f>
        <v>0.02</v>
      </c>
      <c r="Z14" s="213" t="n">
        <f aca="false">HLOOKUP(Z2,物流参数!$A$1:$FT$37,22)</f>
        <v>0.14</v>
      </c>
      <c r="AA14" s="213" t="n">
        <f aca="false">HLOOKUP(AA2,物流参数!$A$1:$FT$37,22)</f>
        <v>74.92</v>
      </c>
      <c r="AB14" s="213" t="n">
        <f aca="false">HLOOKUP(AB2,物流参数!$A$1:$FT$37,22)</f>
        <v>76.38</v>
      </c>
      <c r="AC14" s="213" t="n">
        <f aca="false">HLOOKUP(AC2,物流参数!$A$1:$FT$37,22)</f>
        <v>4.61</v>
      </c>
      <c r="AD14" s="213" t="n">
        <f aca="false">HLOOKUP(AD2,物流参数!$A$1:$FT$37,22)</f>
        <v>0</v>
      </c>
      <c r="AE14" s="213" t="n">
        <f aca="false">HLOOKUP(AE2,物流参数!$A$1:$FT$37,22)</f>
        <v>1.09</v>
      </c>
      <c r="AF14" s="213" t="n">
        <f aca="false">HLOOKUP(AF2,物流参数!$A$1:$FT$37,22)</f>
        <v>0</v>
      </c>
      <c r="AG14" s="213" t="n">
        <f aca="false">HLOOKUP(AG2,物流参数!$A$1:$FT$37,22)</f>
        <v>4.57</v>
      </c>
      <c r="AH14" s="213"/>
      <c r="AI14" s="213" t="e">
        <f aca="false">HLOOKUP(AI2,物流参数!$FZ$1:$IA$37,22)</f>
        <v>#N/A</v>
      </c>
      <c r="AJ14" s="213" t="e">
        <f aca="false">HLOOKUP(AJ2,物流参数!$FZ$1:$IA$37,22)</f>
        <v>#N/A</v>
      </c>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13"/>
      <c r="CY14" s="213"/>
      <c r="CZ14" s="213"/>
      <c r="DA14" s="213"/>
      <c r="DB14" s="213"/>
      <c r="DC14" s="213"/>
      <c r="DD14" s="213"/>
      <c r="DE14" s="213"/>
      <c r="DF14" s="213"/>
      <c r="DG14" s="213"/>
      <c r="DH14" s="213"/>
      <c r="DI14" s="213"/>
      <c r="DJ14" s="213"/>
      <c r="DK14" s="213"/>
      <c r="DL14" s="213"/>
      <c r="DM14" s="213"/>
      <c r="DN14" s="213"/>
      <c r="DO14" s="213"/>
      <c r="DP14" s="213"/>
      <c r="DQ14" s="213"/>
      <c r="DR14" s="213"/>
      <c r="DS14" s="213"/>
      <c r="DT14" s="213"/>
      <c r="DU14" s="213"/>
      <c r="DV14" s="213"/>
      <c r="DW14" s="213"/>
      <c r="DX14" s="213"/>
      <c r="DY14" s="213"/>
      <c r="DZ14" s="213"/>
      <c r="EA14" s="213"/>
      <c r="EB14" s="213"/>
      <c r="EC14" s="213"/>
      <c r="ED14" s="213"/>
      <c r="EE14" s="213"/>
      <c r="EF14" s="213"/>
      <c r="EG14" s="213"/>
      <c r="EH14" s="213"/>
      <c r="EI14" s="213"/>
      <c r="EJ14" s="213"/>
      <c r="EK14" s="213"/>
      <c r="EL14" s="213"/>
      <c r="EM14" s="213"/>
      <c r="EN14" s="213"/>
      <c r="EO14" s="213"/>
      <c r="EP14" s="213"/>
      <c r="EQ14" s="213"/>
      <c r="ER14" s="213"/>
      <c r="ES14" s="213"/>
      <c r="ET14" s="213"/>
      <c r="EU14" s="213"/>
      <c r="EV14" s="213"/>
      <c r="EW14" s="213"/>
      <c r="EX14" s="213"/>
      <c r="EY14" s="213"/>
      <c r="EZ14" s="213"/>
      <c r="FA14" s="213"/>
      <c r="FB14" s="213"/>
      <c r="FC14" s="213"/>
      <c r="FD14" s="213"/>
      <c r="FE14" s="213"/>
      <c r="FF14" s="213"/>
      <c r="FG14" s="213"/>
      <c r="FH14" s="213"/>
      <c r="FI14" s="213"/>
      <c r="FJ14" s="213"/>
      <c r="FK14" s="213"/>
      <c r="FL14" s="213"/>
      <c r="FM14" s="213"/>
      <c r="FN14" s="213"/>
      <c r="FO14" s="213"/>
      <c r="FP14" s="213"/>
      <c r="FQ14" s="213"/>
      <c r="FR14" s="213"/>
      <c r="FS14" s="213"/>
      <c r="FT14" s="213"/>
      <c r="FU14" s="213"/>
      <c r="FV14" s="213"/>
      <c r="FW14" s="213"/>
      <c r="FX14" s="213"/>
      <c r="FY14" s="213"/>
      <c r="FZ14" s="213"/>
      <c r="GA14" s="213"/>
      <c r="GB14" s="213"/>
      <c r="GC14" s="213"/>
      <c r="GD14" s="213"/>
      <c r="GE14" s="213"/>
      <c r="GF14" s="213"/>
      <c r="GG14" s="213"/>
      <c r="GH14" s="213"/>
      <c r="GI14" s="213"/>
      <c r="GJ14" s="213"/>
      <c r="GK14" s="213"/>
      <c r="GL14" s="213"/>
      <c r="GM14" s="213"/>
      <c r="GN14" s="213"/>
      <c r="GO14" s="213"/>
      <c r="GP14" s="213"/>
      <c r="GQ14" s="213"/>
      <c r="GR14" s="213"/>
      <c r="GS14" s="213"/>
      <c r="GT14" s="213"/>
      <c r="GU14" s="213"/>
      <c r="GV14" s="213"/>
      <c r="GW14" s="213"/>
      <c r="GX14" s="213"/>
      <c r="GY14" s="213"/>
      <c r="GZ14" s="213"/>
      <c r="HA14" s="213"/>
      <c r="HB14" s="213"/>
      <c r="HC14" s="213"/>
      <c r="HD14" s="213"/>
      <c r="HE14" s="213"/>
      <c r="HF14" s="213"/>
      <c r="HG14" s="213"/>
      <c r="HH14" s="213"/>
      <c r="HI14" s="213"/>
      <c r="HJ14" s="213"/>
      <c r="HK14" s="213"/>
      <c r="HL14" s="213"/>
      <c r="HM14" s="213"/>
      <c r="HN14" s="213"/>
      <c r="HO14" s="213"/>
      <c r="HP14" s="213"/>
      <c r="HQ14" s="213"/>
      <c r="HR14" s="213"/>
      <c r="HS14" s="213"/>
      <c r="HT14" s="213"/>
      <c r="HU14" s="213"/>
      <c r="HV14" s="213"/>
      <c r="HW14" s="213"/>
      <c r="HX14" s="213"/>
      <c r="HY14" s="213"/>
      <c r="HZ14" s="213"/>
      <c r="IA14" s="213"/>
      <c r="IB14" s="213"/>
      <c r="IC14" s="213"/>
      <c r="ID14" s="213"/>
      <c r="IE14" s="213"/>
      <c r="IF14" s="213"/>
      <c r="IG14" s="213"/>
      <c r="IH14" s="213"/>
      <c r="II14" s="213"/>
      <c r="IJ14" s="213"/>
      <c r="IK14" s="213"/>
      <c r="IL14" s="213"/>
      <c r="IM14" s="213"/>
      <c r="IN14" s="213"/>
      <c r="IO14" s="213"/>
      <c r="IP14" s="213"/>
      <c r="IQ14" s="213"/>
      <c r="IR14" s="213"/>
      <c r="IS14" s="213"/>
      <c r="IT14" s="213"/>
      <c r="IU14" s="213"/>
      <c r="IV14" s="213"/>
      <c r="IW14" s="213"/>
      <c r="IX14" s="213"/>
      <c r="IY14" s="213"/>
      <c r="IZ14" s="213"/>
      <c r="JA14" s="213"/>
      <c r="JB14" s="213"/>
      <c r="JC14" s="213"/>
      <c r="JD14" s="213"/>
      <c r="JE14" s="213"/>
      <c r="JF14" s="213"/>
      <c r="JG14" s="213"/>
      <c r="JH14" s="213"/>
      <c r="JI14" s="213"/>
      <c r="JJ14" s="213"/>
      <c r="JK14" s="213"/>
      <c r="JL14" s="213"/>
      <c r="JM14" s="213"/>
      <c r="JN14" s="213"/>
      <c r="JO14" s="213"/>
      <c r="JP14" s="213"/>
      <c r="JQ14" s="213"/>
      <c r="JR14" s="213"/>
      <c r="JS14" s="213"/>
      <c r="JT14" s="213"/>
      <c r="JU14" s="213"/>
      <c r="JV14" s="213"/>
      <c r="JW14" s="213"/>
      <c r="JX14" s="213"/>
      <c r="JY14" s="213"/>
      <c r="JZ14" s="213"/>
      <c r="KA14" s="213"/>
      <c r="KB14" s="213"/>
      <c r="KC14" s="213"/>
      <c r="KD14" s="213"/>
      <c r="KE14" s="213"/>
      <c r="KF14" s="213"/>
      <c r="KG14" s="213"/>
      <c r="KH14" s="213"/>
      <c r="KI14" s="213"/>
      <c r="KJ14" s="213"/>
      <c r="KK14" s="213"/>
      <c r="KL14" s="213"/>
      <c r="KM14" s="213"/>
      <c r="KN14" s="213"/>
      <c r="KO14" s="213"/>
      <c r="KP14" s="213"/>
      <c r="KQ14" s="213"/>
      <c r="KR14" s="213"/>
      <c r="KS14" s="213"/>
      <c r="KT14" s="213"/>
      <c r="KU14" s="213"/>
      <c r="KV14" s="213"/>
      <c r="KW14" s="213"/>
      <c r="KX14" s="213"/>
      <c r="KY14" s="213"/>
      <c r="KZ14" s="213"/>
      <c r="LA14" s="213"/>
      <c r="LB14" s="213"/>
      <c r="LC14" s="213"/>
      <c r="LD14" s="213"/>
      <c r="LE14" s="213"/>
      <c r="LF14" s="213"/>
      <c r="LG14" s="213"/>
      <c r="LH14" s="213"/>
      <c r="LI14" s="213"/>
      <c r="LJ14" s="213"/>
      <c r="LK14" s="213"/>
      <c r="LL14" s="213"/>
      <c r="LM14" s="213"/>
      <c r="LN14" s="213"/>
      <c r="LO14" s="213"/>
      <c r="LP14" s="213"/>
      <c r="LQ14" s="213"/>
      <c r="LR14" s="213"/>
      <c r="LS14" s="213"/>
      <c r="LT14" s="213"/>
      <c r="LU14" s="213"/>
      <c r="LV14" s="213"/>
      <c r="LW14" s="213"/>
      <c r="LX14" s="213"/>
      <c r="LY14" s="213"/>
      <c r="LZ14" s="213"/>
      <c r="MA14" s="213"/>
      <c r="MB14" s="213"/>
      <c r="MC14" s="213"/>
      <c r="MD14" s="213"/>
      <c r="ME14" s="213"/>
      <c r="MF14" s="213"/>
      <c r="MG14" s="213"/>
      <c r="MH14" s="213"/>
      <c r="MI14" s="213"/>
      <c r="MJ14" s="213"/>
      <c r="MK14" s="213"/>
      <c r="ML14" s="213"/>
      <c r="MM14" s="213"/>
      <c r="MN14" s="213"/>
      <c r="MO14" s="213"/>
      <c r="MP14" s="213"/>
      <c r="MQ14" s="213"/>
      <c r="MR14" s="213"/>
      <c r="MS14" s="213"/>
      <c r="MT14" s="213"/>
      <c r="MU14" s="213"/>
      <c r="MV14" s="213"/>
      <c r="MW14" s="213"/>
      <c r="MX14" s="213"/>
      <c r="MY14" s="213"/>
      <c r="MZ14" s="213"/>
      <c r="NA14" s="213"/>
      <c r="NB14" s="213"/>
      <c r="NC14" s="213"/>
      <c r="ND14" s="213"/>
      <c r="NE14" s="213"/>
      <c r="NF14" s="213"/>
    </row>
    <row r="15" customFormat="false" ht="15" hidden="false" customHeight="false" outlineLevel="0" collapsed="false">
      <c r="A15" s="1146" t="s">
        <v>1690</v>
      </c>
      <c r="B15" s="1146" t="s">
        <v>409</v>
      </c>
      <c r="C15" s="734" t="e">
        <f aca="false">C11/C12</f>
        <v>#N/A</v>
      </c>
      <c r="D15" s="734" t="n">
        <f aca="false">D11/D12</f>
        <v>35.038176860148</v>
      </c>
      <c r="E15" s="734" t="n">
        <f aca="false">E11/E12</f>
        <v>38.7146496815287</v>
      </c>
      <c r="F15" s="734" t="e">
        <f aca="false">F11/F12</f>
        <v>#N/A</v>
      </c>
      <c r="G15" s="734" t="e">
        <f aca="false">G11/G12</f>
        <v>#DIV/0!</v>
      </c>
      <c r="H15" s="734" t="e">
        <f aca="false">H11/H12</f>
        <v>#N/A</v>
      </c>
      <c r="I15" s="734" t="e">
        <f aca="false">I11/I12</f>
        <v>#DIV/0!</v>
      </c>
      <c r="J15" s="734" t="n">
        <f aca="false">J11/J12</f>
        <v>38.7146496815287</v>
      </c>
      <c r="K15" s="734" t="e">
        <f aca="false">K11/K12</f>
        <v>#DIV/0!</v>
      </c>
      <c r="L15" s="734" t="e">
        <f aca="false">L11/L12</f>
        <v>#DIV/0!</v>
      </c>
      <c r="M15" s="734" t="e">
        <f aca="false">M11/M12</f>
        <v>#DIV/0!</v>
      </c>
      <c r="N15" s="734" t="e">
        <f aca="false">N11/N12</f>
        <v>#DIV/0!</v>
      </c>
      <c r="O15" s="734" t="n">
        <f aca="false">O11/O12</f>
        <v>128.706852791878</v>
      </c>
      <c r="P15" s="734" t="n">
        <f aca="false">P11/P12</f>
        <v>19.8674757281553</v>
      </c>
      <c r="Q15" s="734" t="n">
        <f aca="false">Q11/Q12</f>
        <v>19.8674757281553</v>
      </c>
      <c r="R15" s="734" t="n">
        <f aca="false">R11/R12</f>
        <v>35.196323816973</v>
      </c>
      <c r="S15" s="734" t="n">
        <f aca="false">S11/S12</f>
        <v>31.0639718804921</v>
      </c>
      <c r="T15" s="734" t="n">
        <f aca="false">T11/T12</f>
        <v>31.0639718804921</v>
      </c>
      <c r="U15" s="734" t="n">
        <f aca="false">U11/U12</f>
        <v>24.926943308007</v>
      </c>
      <c r="V15" s="734" t="n">
        <f aca="false">V11/V12</f>
        <v>28.6760840998686</v>
      </c>
      <c r="W15" s="734" t="n">
        <f aca="false">W11/W12</f>
        <v>27.647658489965</v>
      </c>
      <c r="X15" s="734" t="e">
        <f aca="false">X11/X12</f>
        <v>#DIV/0!</v>
      </c>
      <c r="Y15" s="734" t="n">
        <f aca="false">Y11/Y12</f>
        <v>11.6415214959246</v>
      </c>
      <c r="Z15" s="734" t="n">
        <f aca="false">Z11/Z12</f>
        <v>11.6415214959246</v>
      </c>
      <c r="AA15" s="734" t="e">
        <f aca="false">AA11/AA12</f>
        <v>#DIV/0!</v>
      </c>
      <c r="AB15" s="734" t="e">
        <f aca="false">AB11/AB12</f>
        <v>#DIV/0!</v>
      </c>
      <c r="AC15" s="734" t="e">
        <f aca="false">AC11/AC12</f>
        <v>#DIV/0!</v>
      </c>
      <c r="AD15" s="734" t="e">
        <f aca="false">AD11/AD12</f>
        <v>#DIV/0!</v>
      </c>
      <c r="AE15" s="734" t="n">
        <f aca="false">AE11/AE12</f>
        <v>10.3977389516958</v>
      </c>
      <c r="AF15" s="734" t="e">
        <f aca="false">AF11/AF12</f>
        <v>#DIV/0!</v>
      </c>
      <c r="AG15" s="734" t="n">
        <f aca="false">AG11/AG12</f>
        <v>18.2134449977365</v>
      </c>
      <c r="AH15" s="734"/>
      <c r="AI15" s="734" t="e">
        <f aca="false">AI11/AI12</f>
        <v>#N/A</v>
      </c>
      <c r="AJ15" s="734" t="e">
        <f aca="false">AJ11/AJ12</f>
        <v>#N/A</v>
      </c>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3"/>
      <c r="BO15" s="213"/>
      <c r="BP15" s="213"/>
      <c r="BQ15" s="213"/>
      <c r="BR15" s="213"/>
      <c r="BS15" s="213"/>
      <c r="BT15" s="213"/>
      <c r="BU15" s="213"/>
      <c r="BV15" s="213"/>
      <c r="BW15" s="213"/>
      <c r="BX15" s="213"/>
      <c r="BY15" s="213"/>
      <c r="BZ15" s="213"/>
      <c r="CA15" s="213"/>
      <c r="CB15" s="213"/>
      <c r="CC15" s="213"/>
      <c r="CD15" s="213"/>
      <c r="CE15" s="213"/>
      <c r="CF15" s="213"/>
      <c r="CG15" s="213"/>
      <c r="CH15" s="213"/>
      <c r="CI15" s="213"/>
      <c r="CJ15" s="213"/>
      <c r="CK15" s="213"/>
      <c r="CL15" s="213"/>
      <c r="CM15" s="213"/>
      <c r="CN15" s="213"/>
      <c r="CO15" s="213"/>
      <c r="CP15" s="213"/>
      <c r="CQ15" s="213"/>
      <c r="CR15" s="213"/>
      <c r="CS15" s="213"/>
      <c r="CT15" s="213"/>
      <c r="CU15" s="213"/>
      <c r="CV15" s="213"/>
      <c r="CW15" s="213"/>
      <c r="CX15" s="213"/>
      <c r="CY15" s="213"/>
      <c r="CZ15" s="213"/>
      <c r="DA15" s="213"/>
      <c r="DB15" s="213"/>
      <c r="DC15" s="213"/>
      <c r="DD15" s="213"/>
      <c r="DE15" s="213"/>
      <c r="DF15" s="213"/>
      <c r="DG15" s="213"/>
      <c r="DH15" s="213"/>
      <c r="DI15" s="213"/>
      <c r="DJ15" s="213"/>
      <c r="DK15" s="213"/>
      <c r="DL15" s="213"/>
      <c r="DM15" s="213"/>
      <c r="DN15" s="213"/>
      <c r="DO15" s="213"/>
      <c r="DP15" s="213"/>
      <c r="DQ15" s="213"/>
      <c r="DR15" s="213"/>
      <c r="DS15" s="213"/>
      <c r="DT15" s="213"/>
      <c r="DU15" s="213"/>
      <c r="DV15" s="213"/>
      <c r="DW15" s="213"/>
      <c r="DX15" s="213"/>
      <c r="DY15" s="213"/>
      <c r="DZ15" s="213"/>
      <c r="EA15" s="213"/>
      <c r="EB15" s="213"/>
      <c r="EC15" s="213"/>
      <c r="ED15" s="213"/>
      <c r="EE15" s="213"/>
      <c r="EF15" s="213"/>
      <c r="EG15" s="213"/>
      <c r="EH15" s="213"/>
      <c r="EI15" s="213"/>
      <c r="EJ15" s="213"/>
      <c r="EK15" s="213"/>
      <c r="EL15" s="213"/>
      <c r="EM15" s="213"/>
      <c r="EN15" s="213"/>
      <c r="EO15" s="213"/>
      <c r="EP15" s="213"/>
      <c r="EQ15" s="213"/>
      <c r="ER15" s="213"/>
      <c r="ES15" s="213"/>
      <c r="ET15" s="213"/>
      <c r="EU15" s="213"/>
      <c r="EV15" s="213"/>
      <c r="EW15" s="213"/>
      <c r="EX15" s="213"/>
      <c r="EY15" s="213"/>
      <c r="EZ15" s="213"/>
      <c r="FA15" s="213"/>
      <c r="FB15" s="213"/>
      <c r="FC15" s="213"/>
      <c r="FD15" s="213"/>
      <c r="FE15" s="213"/>
      <c r="FF15" s="213"/>
      <c r="FG15" s="213"/>
      <c r="FH15" s="213"/>
      <c r="FI15" s="213"/>
      <c r="FJ15" s="213"/>
      <c r="FK15" s="213"/>
      <c r="FL15" s="213"/>
      <c r="FM15" s="213"/>
      <c r="FN15" s="213"/>
      <c r="FO15" s="213"/>
      <c r="FP15" s="213"/>
      <c r="FQ15" s="213"/>
      <c r="FR15" s="213"/>
      <c r="FS15" s="213"/>
      <c r="FT15" s="213"/>
      <c r="FU15" s="213"/>
      <c r="FV15" s="213"/>
      <c r="FW15" s="213"/>
      <c r="FX15" s="213"/>
      <c r="FY15" s="213"/>
      <c r="FZ15" s="213"/>
      <c r="GA15" s="213"/>
      <c r="GB15" s="213"/>
      <c r="GC15" s="213"/>
      <c r="GD15" s="213"/>
      <c r="GE15" s="213"/>
      <c r="GF15" s="213"/>
      <c r="GG15" s="213"/>
      <c r="GH15" s="213"/>
      <c r="GI15" s="213"/>
      <c r="GJ15" s="213"/>
      <c r="GK15" s="213"/>
      <c r="GL15" s="213"/>
      <c r="GM15" s="213"/>
      <c r="GN15" s="213"/>
      <c r="GO15" s="213"/>
      <c r="GP15" s="213"/>
      <c r="GQ15" s="213"/>
      <c r="GR15" s="213"/>
      <c r="GS15" s="213"/>
      <c r="GT15" s="213"/>
      <c r="GU15" s="213"/>
      <c r="GV15" s="213"/>
      <c r="GW15" s="213"/>
      <c r="GX15" s="213"/>
      <c r="GY15" s="213"/>
      <c r="GZ15" s="213"/>
      <c r="HA15" s="213"/>
      <c r="HB15" s="213"/>
      <c r="HC15" s="213"/>
      <c r="HD15" s="213"/>
      <c r="HE15" s="213"/>
      <c r="HF15" s="213"/>
      <c r="HG15" s="213"/>
      <c r="HH15" s="213"/>
      <c r="HI15" s="213"/>
      <c r="HJ15" s="213"/>
      <c r="HK15" s="213"/>
      <c r="HL15" s="213"/>
      <c r="HM15" s="213"/>
      <c r="HN15" s="213"/>
      <c r="HO15" s="213"/>
      <c r="HP15" s="213"/>
      <c r="HQ15" s="213"/>
      <c r="HR15" s="213"/>
      <c r="HS15" s="213"/>
      <c r="HT15" s="213"/>
      <c r="HU15" s="213"/>
      <c r="HV15" s="213"/>
      <c r="HW15" s="213"/>
      <c r="HX15" s="213"/>
      <c r="HY15" s="213"/>
      <c r="HZ15" s="213"/>
      <c r="IA15" s="213"/>
      <c r="IB15" s="213"/>
      <c r="IC15" s="213"/>
      <c r="ID15" s="213"/>
      <c r="IE15" s="213"/>
      <c r="IF15" s="213"/>
      <c r="IG15" s="213"/>
      <c r="IH15" s="213"/>
      <c r="II15" s="213"/>
      <c r="IJ15" s="213"/>
      <c r="IK15" s="213"/>
      <c r="IL15" s="213"/>
      <c r="IM15" s="213"/>
      <c r="IN15" s="213"/>
      <c r="IO15" s="213"/>
      <c r="IP15" s="213"/>
      <c r="IQ15" s="213"/>
      <c r="IR15" s="213"/>
      <c r="IS15" s="213"/>
      <c r="IT15" s="213"/>
      <c r="IU15" s="213"/>
      <c r="IV15" s="213"/>
      <c r="IW15" s="213"/>
      <c r="IX15" s="213"/>
      <c r="IY15" s="213"/>
      <c r="IZ15" s="213"/>
      <c r="JA15" s="213"/>
      <c r="JB15" s="213"/>
      <c r="JC15" s="213"/>
      <c r="JD15" s="213"/>
      <c r="JE15" s="213"/>
      <c r="JF15" s="213"/>
      <c r="JG15" s="213"/>
      <c r="JH15" s="213"/>
      <c r="JI15" s="213"/>
      <c r="JJ15" s="213"/>
      <c r="JK15" s="213"/>
      <c r="JL15" s="213"/>
      <c r="JM15" s="213"/>
      <c r="JN15" s="213"/>
      <c r="JO15" s="213"/>
      <c r="JP15" s="213"/>
      <c r="JQ15" s="213"/>
      <c r="JR15" s="213"/>
      <c r="JS15" s="213"/>
      <c r="JT15" s="213"/>
      <c r="JU15" s="213"/>
      <c r="JV15" s="213"/>
      <c r="JW15" s="213"/>
      <c r="JX15" s="213"/>
      <c r="JY15" s="213"/>
      <c r="JZ15" s="213"/>
      <c r="KA15" s="213"/>
      <c r="KB15" s="213"/>
      <c r="KC15" s="213"/>
      <c r="KD15" s="213"/>
      <c r="KE15" s="213"/>
      <c r="KF15" s="213"/>
      <c r="KG15" s="213"/>
      <c r="KH15" s="213"/>
      <c r="KI15" s="213"/>
      <c r="KJ15" s="213"/>
      <c r="KK15" s="213"/>
      <c r="KL15" s="213"/>
      <c r="KM15" s="213"/>
      <c r="KN15" s="213"/>
      <c r="KO15" s="213"/>
      <c r="KP15" s="213"/>
      <c r="KQ15" s="213"/>
      <c r="KR15" s="213"/>
      <c r="KS15" s="213"/>
      <c r="KT15" s="213"/>
      <c r="KU15" s="213"/>
      <c r="KV15" s="213"/>
      <c r="KW15" s="213"/>
      <c r="KX15" s="213"/>
      <c r="KY15" s="213"/>
      <c r="KZ15" s="213"/>
      <c r="LA15" s="213"/>
      <c r="LB15" s="213"/>
      <c r="LC15" s="213"/>
      <c r="LD15" s="213"/>
      <c r="LE15" s="213"/>
      <c r="LF15" s="213"/>
      <c r="LG15" s="213"/>
      <c r="LH15" s="213"/>
      <c r="LI15" s="213"/>
      <c r="LJ15" s="213"/>
      <c r="LK15" s="213"/>
      <c r="LL15" s="213"/>
      <c r="LM15" s="213"/>
      <c r="LN15" s="213"/>
      <c r="LO15" s="213"/>
      <c r="LP15" s="213"/>
      <c r="LQ15" s="213"/>
      <c r="LR15" s="213"/>
      <c r="LS15" s="213"/>
      <c r="LT15" s="213"/>
      <c r="LU15" s="213"/>
      <c r="LV15" s="213"/>
      <c r="LW15" s="213"/>
      <c r="LX15" s="213"/>
      <c r="LY15" s="213"/>
      <c r="LZ15" s="213"/>
      <c r="MA15" s="213"/>
      <c r="MB15" s="213"/>
      <c r="MC15" s="213"/>
      <c r="MD15" s="213"/>
      <c r="ME15" s="213"/>
      <c r="MF15" s="213"/>
      <c r="MG15" s="213"/>
      <c r="MH15" s="213"/>
      <c r="MI15" s="213"/>
      <c r="MJ15" s="213"/>
      <c r="MK15" s="213"/>
      <c r="ML15" s="213"/>
      <c r="MM15" s="213"/>
      <c r="MN15" s="213"/>
      <c r="MO15" s="213"/>
      <c r="MP15" s="213"/>
      <c r="MQ15" s="213"/>
      <c r="MR15" s="213"/>
      <c r="MS15" s="213"/>
      <c r="MT15" s="213"/>
      <c r="MU15" s="213"/>
      <c r="MV15" s="213"/>
      <c r="MW15" s="213"/>
      <c r="MX15" s="213"/>
      <c r="MY15" s="213"/>
      <c r="MZ15" s="213"/>
      <c r="NA15" s="213"/>
      <c r="NB15" s="213"/>
      <c r="NC15" s="213"/>
      <c r="ND15" s="213"/>
      <c r="NE15" s="213"/>
      <c r="NF15" s="213"/>
    </row>
    <row r="16" customFormat="false" ht="15" hidden="false" customHeight="false" outlineLevel="0" collapsed="false">
      <c r="A16" s="1154" t="s">
        <v>1691</v>
      </c>
      <c r="B16" s="1154"/>
      <c r="C16" s="1155"/>
      <c r="D16" s="1155"/>
      <c r="E16" s="1155"/>
      <c r="F16" s="1155"/>
      <c r="G16" s="1155"/>
      <c r="H16" s="1155"/>
      <c r="I16" s="1155"/>
      <c r="J16" s="1155"/>
      <c r="K16" s="1155"/>
      <c r="L16" s="1155"/>
      <c r="M16" s="1155"/>
      <c r="N16" s="1155"/>
      <c r="O16" s="1155"/>
      <c r="P16" s="1155"/>
      <c r="Q16" s="1155"/>
      <c r="R16" s="1155"/>
      <c r="S16" s="1155"/>
      <c r="T16" s="1155"/>
      <c r="U16" s="1155"/>
      <c r="V16" s="1155"/>
      <c r="W16" s="1155"/>
      <c r="X16" s="1155"/>
      <c r="Y16" s="1155"/>
      <c r="Z16" s="1155"/>
      <c r="AA16" s="1155"/>
      <c r="AB16" s="1155"/>
      <c r="AC16" s="1155"/>
      <c r="AD16" s="1155"/>
      <c r="AE16" s="1155"/>
      <c r="AF16" s="1155"/>
      <c r="AG16" s="1155"/>
      <c r="AH16" s="1155"/>
      <c r="AI16" s="1155"/>
      <c r="AJ16" s="1155"/>
      <c r="AK16" s="734"/>
      <c r="AL16" s="734"/>
      <c r="AM16" s="734"/>
      <c r="AN16" s="734"/>
      <c r="AO16" s="734"/>
      <c r="AP16" s="734"/>
      <c r="AQ16" s="734"/>
      <c r="AR16" s="734"/>
      <c r="AS16" s="734"/>
      <c r="AT16" s="734"/>
      <c r="AU16" s="734"/>
      <c r="AV16" s="734"/>
      <c r="AW16" s="734"/>
      <c r="AX16" s="734"/>
      <c r="AY16" s="734"/>
      <c r="AZ16" s="734"/>
      <c r="BA16" s="734"/>
      <c r="BB16" s="734"/>
      <c r="BC16" s="734"/>
      <c r="BD16" s="734"/>
      <c r="BE16" s="734"/>
      <c r="BF16" s="734"/>
      <c r="BG16" s="734"/>
      <c r="BH16" s="734"/>
      <c r="BI16" s="734"/>
      <c r="BJ16" s="734"/>
      <c r="BK16" s="734"/>
      <c r="BL16" s="734"/>
      <c r="BM16" s="734"/>
      <c r="BN16" s="734"/>
      <c r="BO16" s="734"/>
      <c r="BP16" s="734"/>
      <c r="BQ16" s="734"/>
      <c r="BR16" s="734"/>
      <c r="BS16" s="734"/>
      <c r="BT16" s="734"/>
      <c r="BU16" s="734"/>
      <c r="BV16" s="734"/>
      <c r="BW16" s="734"/>
      <c r="BX16" s="734"/>
      <c r="BY16" s="734"/>
      <c r="BZ16" s="734"/>
      <c r="CA16" s="734"/>
      <c r="CB16" s="734"/>
      <c r="CC16" s="734"/>
      <c r="CD16" s="734"/>
      <c r="CE16" s="734"/>
      <c r="CF16" s="734"/>
      <c r="CG16" s="734"/>
      <c r="CH16" s="734"/>
      <c r="CI16" s="734"/>
      <c r="CJ16" s="734"/>
      <c r="CK16" s="734"/>
      <c r="CL16" s="734"/>
      <c r="CM16" s="734"/>
      <c r="CN16" s="734"/>
      <c r="CO16" s="734"/>
      <c r="CP16" s="734"/>
      <c r="CQ16" s="734"/>
      <c r="CR16" s="734"/>
      <c r="CS16" s="734"/>
      <c r="CT16" s="734"/>
      <c r="CU16" s="734"/>
      <c r="CV16" s="734"/>
      <c r="CW16" s="734"/>
      <c r="CX16" s="734"/>
      <c r="CY16" s="734"/>
      <c r="CZ16" s="734"/>
      <c r="DA16" s="734"/>
      <c r="DB16" s="734"/>
      <c r="DC16" s="734"/>
      <c r="DD16" s="734"/>
      <c r="DE16" s="734"/>
      <c r="DF16" s="734"/>
      <c r="DG16" s="734"/>
      <c r="DH16" s="734"/>
      <c r="DI16" s="734"/>
      <c r="DJ16" s="734"/>
      <c r="DK16" s="734"/>
      <c r="DL16" s="734"/>
      <c r="DM16" s="734"/>
      <c r="DN16" s="734"/>
      <c r="DO16" s="734"/>
      <c r="DP16" s="734"/>
      <c r="DQ16" s="734"/>
      <c r="DR16" s="734"/>
      <c r="DS16" s="734"/>
      <c r="DT16" s="734"/>
      <c r="DU16" s="734"/>
      <c r="DV16" s="734"/>
      <c r="DW16" s="734"/>
      <c r="DX16" s="734"/>
      <c r="DY16" s="734"/>
      <c r="DZ16" s="734"/>
      <c r="EA16" s="734"/>
      <c r="EB16" s="734"/>
      <c r="EC16" s="734"/>
      <c r="ED16" s="734"/>
      <c r="EE16" s="734"/>
      <c r="EF16" s="734"/>
      <c r="EG16" s="734"/>
      <c r="EH16" s="734"/>
      <c r="EI16" s="734"/>
      <c r="EJ16" s="734"/>
      <c r="EK16" s="734"/>
      <c r="EL16" s="734"/>
      <c r="EM16" s="734"/>
      <c r="EN16" s="734"/>
      <c r="EO16" s="734"/>
      <c r="EP16" s="734"/>
      <c r="EQ16" s="734"/>
      <c r="ER16" s="734"/>
      <c r="ES16" s="734"/>
      <c r="ET16" s="734"/>
      <c r="EU16" s="734"/>
      <c r="EV16" s="734"/>
      <c r="EW16" s="734"/>
      <c r="EX16" s="734"/>
      <c r="EY16" s="734"/>
      <c r="EZ16" s="734"/>
      <c r="FA16" s="734"/>
      <c r="FB16" s="734"/>
      <c r="FC16" s="734"/>
      <c r="FD16" s="734"/>
      <c r="FE16" s="734"/>
      <c r="FF16" s="734"/>
      <c r="FG16" s="734"/>
      <c r="FH16" s="734"/>
      <c r="FI16" s="734"/>
      <c r="FJ16" s="734"/>
      <c r="FK16" s="734"/>
      <c r="FL16" s="734"/>
      <c r="FM16" s="734"/>
      <c r="FN16" s="734"/>
      <c r="FO16" s="734"/>
      <c r="FP16" s="734"/>
      <c r="FQ16" s="734"/>
      <c r="FR16" s="734"/>
      <c r="FS16" s="734"/>
      <c r="FT16" s="734"/>
      <c r="FU16" s="734"/>
      <c r="FV16" s="734"/>
      <c r="FW16" s="734"/>
      <c r="FX16" s="734"/>
      <c r="FY16" s="734"/>
      <c r="FZ16" s="734"/>
      <c r="GA16" s="734"/>
      <c r="GB16" s="734"/>
      <c r="GC16" s="734"/>
      <c r="GD16" s="734"/>
      <c r="GE16" s="734"/>
      <c r="GF16" s="734"/>
      <c r="GG16" s="734"/>
      <c r="GH16" s="734"/>
      <c r="GI16" s="734"/>
      <c r="GJ16" s="734"/>
      <c r="GK16" s="734"/>
      <c r="GL16" s="734"/>
      <c r="GM16" s="734"/>
      <c r="GN16" s="734"/>
      <c r="GO16" s="734"/>
      <c r="GP16" s="734"/>
      <c r="GQ16" s="734"/>
      <c r="GR16" s="734"/>
      <c r="GS16" s="734"/>
      <c r="GT16" s="734"/>
      <c r="GU16" s="734"/>
      <c r="GV16" s="734"/>
      <c r="GW16" s="734"/>
      <c r="GX16" s="734"/>
      <c r="GY16" s="734"/>
      <c r="GZ16" s="734"/>
      <c r="HA16" s="734"/>
      <c r="HB16" s="734"/>
      <c r="HC16" s="734"/>
      <c r="HD16" s="734"/>
      <c r="HE16" s="734"/>
      <c r="HF16" s="734"/>
      <c r="HG16" s="734"/>
      <c r="HH16" s="734"/>
      <c r="HI16" s="734"/>
      <c r="HJ16" s="734"/>
      <c r="HK16" s="734"/>
      <c r="HL16" s="734"/>
      <c r="HM16" s="734"/>
      <c r="HN16" s="734"/>
      <c r="HO16" s="734"/>
      <c r="HP16" s="734"/>
      <c r="HQ16" s="734"/>
      <c r="HR16" s="734"/>
      <c r="HS16" s="734"/>
      <c r="HT16" s="734"/>
      <c r="HU16" s="734"/>
      <c r="HV16" s="734"/>
      <c r="HW16" s="734"/>
      <c r="HX16" s="734"/>
      <c r="HY16" s="734"/>
      <c r="HZ16" s="734"/>
      <c r="IA16" s="734"/>
      <c r="IB16" s="734"/>
      <c r="IC16" s="734"/>
      <c r="ID16" s="734"/>
      <c r="IE16" s="734"/>
      <c r="IF16" s="734"/>
      <c r="IG16" s="734"/>
      <c r="IH16" s="734"/>
      <c r="II16" s="734"/>
      <c r="IJ16" s="734"/>
      <c r="IK16" s="734"/>
      <c r="IL16" s="734"/>
      <c r="IM16" s="734"/>
      <c r="IN16" s="734"/>
      <c r="IO16" s="734"/>
      <c r="IP16" s="734"/>
      <c r="IQ16" s="734"/>
      <c r="IR16" s="734"/>
      <c r="IS16" s="734"/>
      <c r="IT16" s="734"/>
      <c r="IU16" s="734"/>
      <c r="IV16" s="734"/>
      <c r="IW16" s="734"/>
      <c r="IX16" s="734"/>
      <c r="IY16" s="734"/>
      <c r="IZ16" s="734"/>
      <c r="JA16" s="734"/>
      <c r="JB16" s="734"/>
      <c r="JC16" s="734"/>
      <c r="JD16" s="734"/>
      <c r="JE16" s="734"/>
      <c r="JF16" s="734"/>
      <c r="JG16" s="734"/>
      <c r="JH16" s="734"/>
      <c r="JI16" s="734"/>
      <c r="JJ16" s="734"/>
      <c r="JK16" s="734"/>
      <c r="JL16" s="734"/>
      <c r="JM16" s="734"/>
      <c r="JN16" s="734"/>
      <c r="JO16" s="734"/>
      <c r="JP16" s="734"/>
      <c r="JQ16" s="734"/>
      <c r="JR16" s="734"/>
      <c r="JS16" s="734"/>
      <c r="JT16" s="734"/>
      <c r="JU16" s="734"/>
      <c r="JV16" s="734"/>
      <c r="JW16" s="734"/>
      <c r="JX16" s="734"/>
      <c r="JY16" s="734"/>
      <c r="JZ16" s="734"/>
      <c r="KA16" s="734"/>
      <c r="KB16" s="734"/>
      <c r="KC16" s="734"/>
      <c r="KD16" s="734"/>
      <c r="KE16" s="734"/>
      <c r="KF16" s="734"/>
      <c r="KG16" s="734"/>
      <c r="KH16" s="734"/>
      <c r="KI16" s="734"/>
      <c r="KJ16" s="734"/>
      <c r="KK16" s="734"/>
      <c r="KL16" s="734"/>
      <c r="KM16" s="734"/>
      <c r="KN16" s="734"/>
      <c r="KO16" s="734"/>
      <c r="KP16" s="734"/>
      <c r="KQ16" s="734"/>
      <c r="KR16" s="734"/>
      <c r="KS16" s="734"/>
      <c r="KT16" s="734"/>
      <c r="KU16" s="734"/>
      <c r="KV16" s="734"/>
      <c r="KW16" s="734"/>
      <c r="KX16" s="734"/>
      <c r="KY16" s="734"/>
      <c r="KZ16" s="734"/>
      <c r="LA16" s="734"/>
      <c r="LB16" s="734"/>
      <c r="LC16" s="734"/>
      <c r="LD16" s="734"/>
      <c r="LE16" s="734"/>
      <c r="LF16" s="734"/>
      <c r="LG16" s="734"/>
      <c r="LH16" s="734"/>
      <c r="LI16" s="734"/>
      <c r="LJ16" s="734"/>
      <c r="LK16" s="734"/>
      <c r="LL16" s="734"/>
      <c r="LM16" s="734"/>
      <c r="LN16" s="734"/>
      <c r="LO16" s="734"/>
      <c r="LP16" s="734"/>
      <c r="LQ16" s="734"/>
      <c r="LR16" s="734"/>
      <c r="LS16" s="734"/>
      <c r="LT16" s="734"/>
      <c r="LU16" s="734"/>
      <c r="LV16" s="734"/>
      <c r="LW16" s="734"/>
      <c r="LX16" s="734"/>
      <c r="LY16" s="734"/>
      <c r="LZ16" s="734"/>
      <c r="MA16" s="734"/>
      <c r="MB16" s="734"/>
      <c r="MC16" s="734"/>
      <c r="MD16" s="734"/>
      <c r="ME16" s="734"/>
      <c r="MF16" s="734"/>
      <c r="MG16" s="734"/>
      <c r="MH16" s="734"/>
      <c r="MI16" s="734"/>
      <c r="MJ16" s="734"/>
      <c r="MK16" s="734"/>
      <c r="ML16" s="734"/>
      <c r="MM16" s="734"/>
      <c r="MN16" s="734"/>
      <c r="MO16" s="734"/>
      <c r="MP16" s="734"/>
      <c r="MQ16" s="734"/>
      <c r="MR16" s="734"/>
      <c r="MS16" s="734"/>
      <c r="MT16" s="734"/>
      <c r="MU16" s="734"/>
      <c r="MV16" s="734"/>
      <c r="MW16" s="734"/>
      <c r="MX16" s="734"/>
      <c r="MY16" s="734"/>
      <c r="MZ16" s="734"/>
      <c r="NA16" s="734"/>
      <c r="NB16" s="734"/>
      <c r="NC16" s="734"/>
      <c r="ND16" s="734"/>
      <c r="NE16" s="734"/>
      <c r="NF16" s="734"/>
    </row>
    <row r="17" s="244" customFormat="true" ht="15" hidden="false" customHeight="false" outlineLevel="0" collapsed="false">
      <c r="A17" s="1146" t="s">
        <v>1692</v>
      </c>
      <c r="B17" s="1146" t="s">
        <v>166</v>
      </c>
      <c r="C17" s="213" t="n">
        <f aca="false">HLOOKUP(C2,物流参数!$A$1:$FT$37,26)</f>
        <v>0.25</v>
      </c>
      <c r="D17" s="213" t="n">
        <f aca="false">HLOOKUP(D2,物流参数!$A$1:$FT$37,26)</f>
        <v>0.25</v>
      </c>
      <c r="E17" s="213" t="n">
        <f aca="false">HLOOKUP(E2,物流参数!$A$1:$FT$37,26)</f>
        <v>0</v>
      </c>
      <c r="F17" s="213" t="e">
        <f aca="false">HLOOKUP(F2,物流参数!$A$1:$FT$37,26)</f>
        <v>#N/A</v>
      </c>
      <c r="G17" s="213" t="n">
        <f aca="false">物流参数!FM26/2</f>
        <v>0</v>
      </c>
      <c r="H17" s="213" t="e">
        <f aca="false">HLOOKUP(H2,物流参数!$A$1:$FT$37,26)</f>
        <v>#N/A</v>
      </c>
      <c r="I17" s="213" t="n">
        <f aca="false">物流参数!FL26/2</f>
        <v>0</v>
      </c>
      <c r="J17" s="213" t="n">
        <f aca="false">HLOOKUP(J2,物流参数!$A$1:$FT$37,26)</f>
        <v>0</v>
      </c>
      <c r="K17" s="213" t="n">
        <f aca="false">HLOOKUP(K2,物流参数!$A$1:$FT$37,26)</f>
        <v>0.17</v>
      </c>
      <c r="L17" s="213" t="n">
        <f aca="false">物流参数!DR26</f>
        <v>0.03</v>
      </c>
      <c r="M17" s="213" t="n">
        <f aca="false">HLOOKUP(M2,物流参数!$A$1:$FT$37,26)</f>
        <v>0.17</v>
      </c>
      <c r="N17" s="213" t="n">
        <f aca="false">HLOOKUP(N2,物流参数!$A$1:$FT$37,26)</f>
        <v>0.16</v>
      </c>
      <c r="O17" s="213" t="n">
        <f aca="false">HLOOKUP(O2,物流参数!$A$1:$FT$37,26)</f>
        <v>0</v>
      </c>
      <c r="P17" s="213" t="n">
        <f aca="false">HLOOKUP(P2,物流参数!$A$1:$FT$37,26)</f>
        <v>0</v>
      </c>
      <c r="Q17" s="213" t="n">
        <f aca="false">HLOOKUP(Q2,物流参数!$A$1:$FT$37,26)</f>
        <v>0</v>
      </c>
      <c r="R17" s="213" t="n">
        <f aca="false">HLOOKUP(R2,物流参数!$A$1:$FT$37,26)</f>
        <v>0.25</v>
      </c>
      <c r="S17" s="213" t="n">
        <f aca="false">HLOOKUP(S2,物流参数!$A$1:$FT$37,26)</f>
        <v>0</v>
      </c>
      <c r="T17" s="213" t="n">
        <f aca="false">HLOOKUP(T2,物流参数!$A$1:$FT$37,26)</f>
        <v>0</v>
      </c>
      <c r="U17" s="213" t="n">
        <f aca="false">HLOOKUP(U2,物流参数!$A$1:$FT$37,26)</f>
        <v>0</v>
      </c>
      <c r="V17" s="213" t="n">
        <f aca="false">HLOOKUP(V2,物流参数!$A$1:$FT$37,26)</f>
        <v>0</v>
      </c>
      <c r="W17" s="213" t="n">
        <f aca="false">HLOOKUP(W2,物流参数!$A$1:$FT$37,26)</f>
        <v>0</v>
      </c>
      <c r="X17" s="213" t="n">
        <f aca="false">HLOOKUP(X2,物流参数!$A$1:$FT$37,26)</f>
        <v>0.22</v>
      </c>
      <c r="Y17" s="213" t="n">
        <f aca="false">HLOOKUP(Y2,物流参数!$A$1:$FT$37,26)</f>
        <v>0</v>
      </c>
      <c r="Z17" s="213" t="n">
        <f aca="false">HLOOKUP(Z2,物流参数!$A$1:$FT$37,26)</f>
        <v>0</v>
      </c>
      <c r="AA17" s="213" t="n">
        <f aca="false">HLOOKUP(AA2,物流参数!$A$1:$FT$37,26)</f>
        <v>0.04</v>
      </c>
      <c r="AB17" s="213" t="n">
        <f aca="false">HLOOKUP(AB2,物流参数!$A$1:$FT$37,26)</f>
        <v>0.04</v>
      </c>
      <c r="AC17" s="213" t="n">
        <f aca="false">HLOOKUP(AC2,物流参数!$A$1:$FT$37,26)</f>
        <v>0.04</v>
      </c>
      <c r="AD17" s="213" t="n">
        <f aca="false">HLOOKUP(AD2,物流参数!$A$1:$FT$37,26)</f>
        <v>0.22</v>
      </c>
      <c r="AE17" s="213" t="n">
        <f aca="false">HLOOKUP(AE2,物流参数!$A$1:$FT$37,26)</f>
        <v>0</v>
      </c>
      <c r="AF17" s="213" t="n">
        <f aca="false">HLOOKUP(AF2,物流参数!$A$1:$FT$37,26)</f>
        <v>0.11</v>
      </c>
      <c r="AG17" s="213" t="n">
        <f aca="false">HLOOKUP(AG2,物流参数!$A$1:$FT$37,26)</f>
        <v>0.04</v>
      </c>
      <c r="AH17" s="213"/>
      <c r="AI17" s="213" t="e">
        <f aca="false">HLOOKUP(AI2,物流参数!$FZ$1:$IA$37,26)</f>
        <v>#N/A</v>
      </c>
      <c r="AJ17" s="213" t="e">
        <f aca="false">HLOOKUP(AJ2,物流参数!$FZ$1:$IA$37,26)</f>
        <v>#N/A</v>
      </c>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13"/>
      <c r="CE17" s="213"/>
      <c r="CF17" s="213"/>
      <c r="CG17" s="213"/>
      <c r="CH17" s="213"/>
      <c r="CI17" s="213"/>
      <c r="CJ17" s="213"/>
      <c r="CK17" s="213"/>
      <c r="CL17" s="213"/>
      <c r="CM17" s="213"/>
      <c r="CN17" s="213"/>
      <c r="CO17" s="213"/>
      <c r="CP17" s="213"/>
      <c r="CQ17" s="213"/>
      <c r="CR17" s="213"/>
      <c r="CS17" s="213"/>
      <c r="CT17" s="213"/>
      <c r="CU17" s="213"/>
      <c r="CV17" s="213"/>
      <c r="CW17" s="213"/>
      <c r="CX17" s="213"/>
      <c r="CY17" s="213"/>
      <c r="CZ17" s="213"/>
      <c r="DA17" s="213"/>
      <c r="DB17" s="213"/>
      <c r="DC17" s="213"/>
      <c r="DD17" s="213"/>
      <c r="DE17" s="213"/>
      <c r="DF17" s="213"/>
      <c r="DG17" s="213"/>
      <c r="DH17" s="213"/>
      <c r="DI17" s="213"/>
      <c r="DJ17" s="213"/>
      <c r="DK17" s="213"/>
      <c r="DL17" s="213"/>
      <c r="DM17" s="213"/>
      <c r="DN17" s="213"/>
      <c r="DO17" s="213"/>
      <c r="DP17" s="213"/>
      <c r="DQ17" s="213"/>
      <c r="DR17" s="213"/>
      <c r="DS17" s="213"/>
      <c r="DT17" s="213"/>
      <c r="DU17" s="213"/>
      <c r="DV17" s="213"/>
      <c r="DW17" s="213"/>
      <c r="DX17" s="213"/>
      <c r="DY17" s="213"/>
      <c r="DZ17" s="213"/>
      <c r="EA17" s="213"/>
      <c r="EB17" s="213"/>
      <c r="EC17" s="213"/>
      <c r="ED17" s="213"/>
      <c r="EE17" s="213"/>
      <c r="EF17" s="213"/>
      <c r="EG17" s="213"/>
      <c r="EH17" s="213"/>
      <c r="EI17" s="213"/>
      <c r="EJ17" s="213"/>
      <c r="EK17" s="213"/>
      <c r="EL17" s="213"/>
      <c r="EM17" s="213"/>
      <c r="EN17" s="213"/>
      <c r="EO17" s="213"/>
      <c r="EP17" s="213"/>
      <c r="EQ17" s="213"/>
      <c r="ER17" s="213"/>
      <c r="ES17" s="213"/>
      <c r="ET17" s="213"/>
      <c r="EU17" s="213"/>
      <c r="EV17" s="213"/>
      <c r="EW17" s="213"/>
      <c r="EX17" s="213"/>
      <c r="EY17" s="213"/>
      <c r="EZ17" s="213"/>
      <c r="FA17" s="213"/>
      <c r="FB17" s="213"/>
      <c r="FC17" s="213"/>
      <c r="FD17" s="213"/>
      <c r="FE17" s="213"/>
      <c r="FF17" s="213"/>
      <c r="FG17" s="213"/>
      <c r="FH17" s="213"/>
      <c r="FI17" s="213"/>
      <c r="FJ17" s="213"/>
      <c r="FK17" s="213"/>
      <c r="FL17" s="213"/>
      <c r="FM17" s="213"/>
      <c r="FN17" s="213"/>
      <c r="FO17" s="213"/>
      <c r="FP17" s="213"/>
      <c r="FQ17" s="213"/>
      <c r="FR17" s="213"/>
      <c r="FS17" s="213"/>
      <c r="FT17" s="213"/>
      <c r="FU17" s="213"/>
      <c r="FV17" s="213"/>
      <c r="FW17" s="213"/>
      <c r="FX17" s="213"/>
      <c r="FY17" s="213"/>
      <c r="FZ17" s="213"/>
      <c r="GA17" s="213"/>
      <c r="GB17" s="213"/>
      <c r="GC17" s="213"/>
      <c r="GD17" s="213"/>
      <c r="GE17" s="213"/>
      <c r="GF17" s="213"/>
      <c r="GG17" s="213"/>
      <c r="GH17" s="213"/>
      <c r="GI17" s="213"/>
      <c r="GJ17" s="213"/>
      <c r="GK17" s="213"/>
      <c r="GL17" s="213"/>
      <c r="GM17" s="213"/>
      <c r="GN17" s="213"/>
      <c r="GO17" s="213"/>
      <c r="GP17" s="213"/>
      <c r="GQ17" s="213"/>
      <c r="GR17" s="213"/>
      <c r="GS17" s="213"/>
      <c r="GT17" s="213"/>
      <c r="GU17" s="213"/>
      <c r="GV17" s="213"/>
      <c r="GW17" s="213"/>
      <c r="GX17" s="213"/>
      <c r="GY17" s="213"/>
      <c r="GZ17" s="213"/>
      <c r="HA17" s="213"/>
      <c r="HB17" s="213"/>
      <c r="HC17" s="213"/>
      <c r="HD17" s="213"/>
      <c r="HE17" s="213"/>
      <c r="HF17" s="213"/>
      <c r="HG17" s="213"/>
      <c r="HH17" s="213"/>
      <c r="HI17" s="213"/>
      <c r="HJ17" s="213"/>
      <c r="HK17" s="213"/>
      <c r="HL17" s="213"/>
      <c r="HM17" s="213"/>
      <c r="HN17" s="213"/>
      <c r="HO17" s="213"/>
      <c r="HP17" s="213"/>
      <c r="HQ17" s="213"/>
      <c r="HR17" s="213"/>
      <c r="HS17" s="213"/>
      <c r="HT17" s="213"/>
      <c r="HU17" s="213"/>
      <c r="HV17" s="213"/>
      <c r="HW17" s="213"/>
      <c r="HX17" s="213"/>
      <c r="HY17" s="213"/>
      <c r="HZ17" s="213"/>
      <c r="IA17" s="213"/>
      <c r="IB17" s="213"/>
      <c r="IC17" s="213"/>
      <c r="ID17" s="213"/>
      <c r="IE17" s="213"/>
      <c r="IF17" s="213"/>
      <c r="IG17" s="213"/>
      <c r="IH17" s="213"/>
      <c r="II17" s="213"/>
      <c r="IJ17" s="213"/>
      <c r="IK17" s="213"/>
      <c r="IL17" s="213"/>
      <c r="IM17" s="213"/>
      <c r="IN17" s="213"/>
      <c r="IO17" s="213"/>
      <c r="IP17" s="213"/>
      <c r="IQ17" s="213"/>
      <c r="IR17" s="213"/>
      <c r="IS17" s="213"/>
      <c r="IT17" s="213"/>
      <c r="IU17" s="213"/>
      <c r="IV17" s="213"/>
      <c r="IW17" s="213"/>
      <c r="IX17" s="213"/>
      <c r="IY17" s="213"/>
      <c r="IZ17" s="213"/>
      <c r="JA17" s="213"/>
      <c r="JB17" s="213"/>
      <c r="JC17" s="213"/>
      <c r="JD17" s="213"/>
      <c r="JE17" s="213"/>
      <c r="JF17" s="213"/>
      <c r="JG17" s="213"/>
      <c r="JH17" s="213"/>
      <c r="JI17" s="213"/>
      <c r="JJ17" s="213"/>
      <c r="JK17" s="213"/>
      <c r="JL17" s="213"/>
      <c r="JM17" s="213"/>
      <c r="JN17" s="213"/>
      <c r="JO17" s="213"/>
      <c r="JP17" s="213"/>
      <c r="JQ17" s="213"/>
      <c r="JR17" s="213"/>
      <c r="JS17" s="213"/>
      <c r="JT17" s="213"/>
      <c r="JU17" s="213"/>
      <c r="JV17" s="213"/>
      <c r="JW17" s="213"/>
      <c r="JX17" s="213"/>
      <c r="JY17" s="213"/>
      <c r="JZ17" s="213"/>
      <c r="KA17" s="213"/>
      <c r="KB17" s="213"/>
      <c r="KC17" s="213"/>
      <c r="KD17" s="213"/>
      <c r="KE17" s="213"/>
      <c r="KF17" s="213"/>
      <c r="KG17" s="213"/>
      <c r="KH17" s="213"/>
      <c r="KI17" s="213"/>
      <c r="KJ17" s="213"/>
      <c r="KK17" s="213"/>
      <c r="KL17" s="213"/>
      <c r="KM17" s="213"/>
      <c r="KN17" s="213"/>
      <c r="KO17" s="213"/>
      <c r="KP17" s="213"/>
      <c r="KQ17" s="213"/>
      <c r="KR17" s="213"/>
      <c r="KS17" s="213"/>
      <c r="KT17" s="213"/>
      <c r="KU17" s="213"/>
      <c r="KV17" s="213"/>
      <c r="KW17" s="213"/>
      <c r="KX17" s="213"/>
      <c r="KY17" s="213"/>
      <c r="KZ17" s="213"/>
      <c r="LA17" s="213"/>
      <c r="LB17" s="213"/>
      <c r="LC17" s="213"/>
      <c r="LD17" s="213"/>
      <c r="LE17" s="213"/>
      <c r="LF17" s="213"/>
      <c r="LG17" s="213"/>
      <c r="LH17" s="213"/>
      <c r="LI17" s="213"/>
      <c r="LJ17" s="213"/>
      <c r="LK17" s="213"/>
      <c r="LL17" s="213"/>
      <c r="LM17" s="213"/>
      <c r="LN17" s="213"/>
      <c r="LO17" s="213"/>
      <c r="LP17" s="213"/>
      <c r="LQ17" s="213"/>
      <c r="LR17" s="213"/>
      <c r="LS17" s="213"/>
      <c r="LT17" s="213"/>
      <c r="LU17" s="213"/>
      <c r="LV17" s="213"/>
      <c r="LW17" s="213"/>
      <c r="LX17" s="213"/>
      <c r="LY17" s="213"/>
      <c r="LZ17" s="213"/>
      <c r="MA17" s="213"/>
      <c r="MB17" s="213"/>
      <c r="MC17" s="213"/>
      <c r="MD17" s="213"/>
      <c r="ME17" s="213"/>
      <c r="MF17" s="213"/>
      <c r="MG17" s="213"/>
      <c r="MH17" s="213"/>
      <c r="MI17" s="213"/>
      <c r="MJ17" s="213"/>
      <c r="MK17" s="213"/>
      <c r="ML17" s="213"/>
      <c r="MM17" s="213"/>
      <c r="MN17" s="213"/>
      <c r="MO17" s="213"/>
      <c r="MP17" s="213"/>
      <c r="MQ17" s="213"/>
      <c r="MR17" s="213"/>
      <c r="MS17" s="213"/>
      <c r="MT17" s="213"/>
      <c r="MU17" s="213"/>
      <c r="MV17" s="213"/>
      <c r="MW17" s="213"/>
      <c r="MX17" s="213"/>
      <c r="MY17" s="213"/>
      <c r="MZ17" s="213"/>
      <c r="NA17" s="213"/>
      <c r="NB17" s="213"/>
      <c r="NC17" s="213"/>
      <c r="ND17" s="213"/>
      <c r="NE17" s="213"/>
      <c r="NF17" s="213"/>
    </row>
    <row r="18" customFormat="false" ht="15" hidden="false" customHeight="false" outlineLevel="0" collapsed="false">
      <c r="A18" s="1146" t="s">
        <v>1693</v>
      </c>
      <c r="B18" s="1146" t="s">
        <v>409</v>
      </c>
      <c r="C18" s="734" t="n">
        <f aca="false">C17/C19</f>
        <v>0.00033213763783712</v>
      </c>
      <c r="D18" s="734" t="n">
        <f aca="false">D17/D19</f>
        <v>0.000336473755047106</v>
      </c>
      <c r="E18" s="734" t="e">
        <f aca="false">E17/E19</f>
        <v>#DIV/0!</v>
      </c>
      <c r="F18" s="734" t="e">
        <f aca="false">F17/F19</f>
        <v>#N/A</v>
      </c>
      <c r="G18" s="734" t="e">
        <f aca="false">G17/G19</f>
        <v>#DIV/0!</v>
      </c>
      <c r="H18" s="734" t="e">
        <f aca="false">H17/H19</f>
        <v>#N/A</v>
      </c>
      <c r="I18" s="734" t="e">
        <f aca="false">I17/I19</f>
        <v>#DIV/0!</v>
      </c>
      <c r="J18" s="734" t="e">
        <f aca="false">J17/J19</f>
        <v>#DIV/0!</v>
      </c>
      <c r="K18" s="734" t="e">
        <f aca="false">K17/K19</f>
        <v>#DIV/0!</v>
      </c>
      <c r="L18" s="734" t="e">
        <f aca="false">L17/L19</f>
        <v>#DIV/0!</v>
      </c>
      <c r="M18" s="734" t="e">
        <f aca="false">M17/M19</f>
        <v>#DIV/0!</v>
      </c>
      <c r="N18" s="734" t="e">
        <f aca="false">N17/N19</f>
        <v>#DIV/0!</v>
      </c>
      <c r="O18" s="734" t="e">
        <f aca="false">O17/O19</f>
        <v>#DIV/0!</v>
      </c>
      <c r="P18" s="734" t="e">
        <f aca="false">P17/P19</f>
        <v>#DIV/0!</v>
      </c>
      <c r="Q18" s="734" t="e">
        <f aca="false">Q17/Q19</f>
        <v>#DIV/0!</v>
      </c>
      <c r="R18" s="734" t="n">
        <f aca="false">R17/R19</f>
        <v>0.00033213763783712</v>
      </c>
      <c r="S18" s="734" t="e">
        <f aca="false">S17/S19</f>
        <v>#DIV/0!</v>
      </c>
      <c r="T18" s="734" t="e">
        <f aca="false">T17/T19</f>
        <v>#DIV/0!</v>
      </c>
      <c r="U18" s="734" t="e">
        <f aca="false">U17/U19</f>
        <v>#DIV/0!</v>
      </c>
      <c r="V18" s="734" t="e">
        <f aca="false">V17/V19</f>
        <v>#DIV/0!</v>
      </c>
      <c r="W18" s="734" t="e">
        <f aca="false">W17/W19</f>
        <v>#DIV/0!</v>
      </c>
      <c r="X18" s="734" t="e">
        <f aca="false">X17/X19</f>
        <v>#DIV/0!</v>
      </c>
      <c r="Y18" s="734" t="e">
        <f aca="false">Y17/Y19</f>
        <v>#DIV/0!</v>
      </c>
      <c r="Z18" s="734" t="e">
        <f aca="false">Z17/Z19</f>
        <v>#DIV/0!</v>
      </c>
      <c r="AA18" s="734" t="e">
        <f aca="false">AA17/AA19</f>
        <v>#DIV/0!</v>
      </c>
      <c r="AB18" s="734" t="e">
        <f aca="false">AB17/AB19</f>
        <v>#DIV/0!</v>
      </c>
      <c r="AC18" s="734" t="e">
        <f aca="false">AC17/AC19</f>
        <v>#DIV/0!</v>
      </c>
      <c r="AD18" s="734" t="e">
        <f aca="false">AD17/AD19</f>
        <v>#DIV/0!</v>
      </c>
      <c r="AE18" s="734" t="e">
        <f aca="false">AE17/AE19</f>
        <v>#DIV/0!</v>
      </c>
      <c r="AF18" s="734" t="e">
        <f aca="false">AF17/AF19</f>
        <v>#DIV/0!</v>
      </c>
      <c r="AG18" s="734" t="n">
        <f aca="false">AG17/AG19</f>
        <v>0.000468933177022274</v>
      </c>
      <c r="AH18" s="734"/>
      <c r="AI18" s="734" t="e">
        <f aca="false">AI17/AI19</f>
        <v>#N/A</v>
      </c>
      <c r="AJ18" s="734" t="e">
        <f aca="false">AJ17/AJ19</f>
        <v>#N/A</v>
      </c>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13"/>
      <c r="CE18" s="213"/>
      <c r="CF18" s="213"/>
      <c r="CG18" s="213"/>
      <c r="CH18" s="213"/>
      <c r="CI18" s="213"/>
      <c r="CJ18" s="213"/>
      <c r="CK18" s="213"/>
      <c r="CL18" s="213"/>
      <c r="CM18" s="213"/>
      <c r="CN18" s="213"/>
      <c r="CO18" s="213"/>
      <c r="CP18" s="213"/>
      <c r="CQ18" s="213"/>
      <c r="CR18" s="213"/>
      <c r="CS18" s="213"/>
      <c r="CT18" s="213"/>
      <c r="CU18" s="213"/>
      <c r="CV18" s="213"/>
      <c r="CW18" s="213"/>
      <c r="CX18" s="213"/>
      <c r="CY18" s="213"/>
      <c r="CZ18" s="213"/>
      <c r="DA18" s="213"/>
      <c r="DB18" s="213"/>
      <c r="DC18" s="213"/>
      <c r="DD18" s="213"/>
      <c r="DE18" s="213"/>
      <c r="DF18" s="213"/>
      <c r="DG18" s="213"/>
      <c r="DH18" s="213"/>
      <c r="DI18" s="213"/>
      <c r="DJ18" s="213"/>
      <c r="DK18" s="213"/>
      <c r="DL18" s="213"/>
      <c r="DM18" s="213"/>
      <c r="DN18" s="213"/>
      <c r="DO18" s="213"/>
      <c r="DP18" s="213"/>
      <c r="DQ18" s="213"/>
      <c r="DR18" s="213"/>
      <c r="DS18" s="213"/>
      <c r="DT18" s="213"/>
      <c r="DU18" s="213"/>
      <c r="DV18" s="213"/>
      <c r="DW18" s="213"/>
      <c r="DX18" s="213"/>
      <c r="DY18" s="213"/>
      <c r="DZ18" s="213"/>
      <c r="EA18" s="213"/>
      <c r="EB18" s="213"/>
      <c r="EC18" s="213"/>
      <c r="ED18" s="213"/>
      <c r="EE18" s="213"/>
      <c r="EF18" s="213"/>
      <c r="EG18" s="213"/>
      <c r="EH18" s="213"/>
      <c r="EI18" s="213"/>
      <c r="EJ18" s="213"/>
      <c r="EK18" s="213"/>
      <c r="EL18" s="213"/>
      <c r="EM18" s="213"/>
      <c r="EN18" s="213"/>
      <c r="EO18" s="213"/>
      <c r="EP18" s="213"/>
      <c r="EQ18" s="213"/>
      <c r="ER18" s="213"/>
      <c r="ES18" s="213"/>
      <c r="ET18" s="213"/>
      <c r="EU18" s="213"/>
      <c r="EV18" s="213"/>
      <c r="EW18" s="213"/>
      <c r="EX18" s="213"/>
      <c r="EY18" s="213"/>
      <c r="EZ18" s="213"/>
      <c r="FA18" s="213"/>
      <c r="FB18" s="213"/>
      <c r="FC18" s="213"/>
      <c r="FD18" s="213"/>
      <c r="FE18" s="213"/>
      <c r="FF18" s="213"/>
      <c r="FG18" s="213"/>
      <c r="FH18" s="213"/>
      <c r="FI18" s="213"/>
      <c r="FJ18" s="213"/>
      <c r="FK18" s="213"/>
      <c r="FL18" s="213"/>
      <c r="FM18" s="213"/>
      <c r="FN18" s="213"/>
      <c r="FO18" s="213"/>
      <c r="FP18" s="213"/>
      <c r="FQ18" s="213"/>
      <c r="FR18" s="213"/>
      <c r="FS18" s="213"/>
      <c r="FT18" s="213"/>
      <c r="FU18" s="213"/>
      <c r="FV18" s="213"/>
      <c r="FW18" s="213"/>
      <c r="FX18" s="213"/>
      <c r="FY18" s="213"/>
      <c r="FZ18" s="213"/>
      <c r="GA18" s="213"/>
      <c r="GB18" s="213"/>
      <c r="GC18" s="213"/>
      <c r="GD18" s="213"/>
      <c r="GE18" s="213"/>
      <c r="GF18" s="213"/>
      <c r="GG18" s="213"/>
      <c r="GH18" s="213"/>
      <c r="GI18" s="213"/>
      <c r="GJ18" s="213"/>
      <c r="GK18" s="213"/>
      <c r="GL18" s="213"/>
      <c r="GM18" s="213"/>
      <c r="GN18" s="213"/>
      <c r="GO18" s="213"/>
      <c r="GP18" s="213"/>
      <c r="GQ18" s="213"/>
      <c r="GR18" s="213"/>
      <c r="GS18" s="213"/>
      <c r="GT18" s="213"/>
      <c r="GU18" s="213"/>
      <c r="GV18" s="213"/>
      <c r="GW18" s="213"/>
      <c r="GX18" s="213"/>
      <c r="GY18" s="213"/>
      <c r="GZ18" s="213"/>
      <c r="HA18" s="213"/>
      <c r="HB18" s="213"/>
      <c r="HC18" s="213"/>
      <c r="HD18" s="213"/>
      <c r="HE18" s="213"/>
      <c r="HF18" s="213"/>
      <c r="HG18" s="213"/>
      <c r="HH18" s="213"/>
      <c r="HI18" s="213"/>
      <c r="HJ18" s="213"/>
      <c r="HK18" s="213"/>
      <c r="HL18" s="213"/>
      <c r="HM18" s="213"/>
      <c r="HN18" s="213"/>
      <c r="HO18" s="213"/>
      <c r="HP18" s="213"/>
      <c r="HQ18" s="213"/>
      <c r="HR18" s="213"/>
      <c r="HS18" s="213"/>
      <c r="HT18" s="213"/>
      <c r="HU18" s="213"/>
      <c r="HV18" s="213"/>
      <c r="HW18" s="213"/>
      <c r="HX18" s="213"/>
      <c r="HY18" s="213"/>
      <c r="HZ18" s="213"/>
      <c r="IA18" s="213"/>
      <c r="IB18" s="213"/>
      <c r="IC18" s="213"/>
      <c r="ID18" s="213"/>
      <c r="IE18" s="213"/>
      <c r="IF18" s="213"/>
      <c r="IG18" s="213"/>
      <c r="IH18" s="213"/>
      <c r="II18" s="213"/>
      <c r="IJ18" s="213"/>
      <c r="IK18" s="213"/>
      <c r="IL18" s="213"/>
      <c r="IM18" s="213"/>
      <c r="IN18" s="213"/>
      <c r="IO18" s="213"/>
      <c r="IP18" s="213"/>
      <c r="IQ18" s="213"/>
      <c r="IR18" s="213"/>
      <c r="IS18" s="213"/>
      <c r="IT18" s="213"/>
      <c r="IU18" s="213"/>
      <c r="IV18" s="213"/>
      <c r="IW18" s="213"/>
      <c r="IX18" s="213"/>
      <c r="IY18" s="213"/>
      <c r="IZ18" s="213"/>
      <c r="JA18" s="213"/>
      <c r="JB18" s="213"/>
      <c r="JC18" s="213"/>
      <c r="JD18" s="213"/>
      <c r="JE18" s="213"/>
      <c r="JF18" s="213"/>
      <c r="JG18" s="213"/>
      <c r="JH18" s="213"/>
      <c r="JI18" s="213"/>
      <c r="JJ18" s="213"/>
      <c r="JK18" s="213"/>
      <c r="JL18" s="213"/>
      <c r="JM18" s="213"/>
      <c r="JN18" s="213"/>
      <c r="JO18" s="213"/>
      <c r="JP18" s="213"/>
      <c r="JQ18" s="213"/>
      <c r="JR18" s="213"/>
      <c r="JS18" s="213"/>
      <c r="JT18" s="213"/>
      <c r="JU18" s="213"/>
      <c r="JV18" s="213"/>
      <c r="JW18" s="213"/>
      <c r="JX18" s="213"/>
      <c r="JY18" s="213"/>
      <c r="JZ18" s="213"/>
      <c r="KA18" s="213"/>
      <c r="KB18" s="213"/>
      <c r="KC18" s="213"/>
      <c r="KD18" s="213"/>
      <c r="KE18" s="213"/>
      <c r="KF18" s="213"/>
      <c r="KG18" s="213"/>
      <c r="KH18" s="213"/>
      <c r="KI18" s="213"/>
      <c r="KJ18" s="213"/>
      <c r="KK18" s="213"/>
      <c r="KL18" s="213"/>
      <c r="KM18" s="213"/>
      <c r="KN18" s="213"/>
      <c r="KO18" s="213"/>
      <c r="KP18" s="213"/>
      <c r="KQ18" s="213"/>
      <c r="KR18" s="213"/>
      <c r="KS18" s="213"/>
      <c r="KT18" s="213"/>
      <c r="KU18" s="213"/>
      <c r="KV18" s="213"/>
      <c r="KW18" s="213"/>
      <c r="KX18" s="213"/>
      <c r="KY18" s="213"/>
      <c r="KZ18" s="213"/>
      <c r="LA18" s="213"/>
      <c r="LB18" s="213"/>
      <c r="LC18" s="213"/>
      <c r="LD18" s="213"/>
      <c r="LE18" s="213"/>
      <c r="LF18" s="213"/>
      <c r="LG18" s="213"/>
      <c r="LH18" s="213"/>
      <c r="LI18" s="213"/>
      <c r="LJ18" s="213"/>
      <c r="LK18" s="213"/>
      <c r="LL18" s="213"/>
      <c r="LM18" s="213"/>
      <c r="LN18" s="213"/>
      <c r="LO18" s="213"/>
      <c r="LP18" s="213"/>
      <c r="LQ18" s="213"/>
      <c r="LR18" s="213"/>
      <c r="LS18" s="213"/>
      <c r="LT18" s="213"/>
      <c r="LU18" s="213"/>
      <c r="LV18" s="213"/>
      <c r="LW18" s="213"/>
      <c r="LX18" s="213"/>
      <c r="LY18" s="213"/>
      <c r="LZ18" s="213"/>
      <c r="MA18" s="213"/>
      <c r="MB18" s="213"/>
      <c r="MC18" s="213"/>
      <c r="MD18" s="213"/>
      <c r="ME18" s="213"/>
      <c r="MF18" s="213"/>
      <c r="MG18" s="213"/>
      <c r="MH18" s="213"/>
      <c r="MI18" s="213"/>
      <c r="MJ18" s="213"/>
      <c r="MK18" s="213"/>
      <c r="ML18" s="213"/>
      <c r="MM18" s="213"/>
      <c r="MN18" s="213"/>
      <c r="MO18" s="213"/>
      <c r="MP18" s="213"/>
      <c r="MQ18" s="213"/>
      <c r="MR18" s="213"/>
      <c r="MS18" s="213"/>
      <c r="MT18" s="213"/>
      <c r="MU18" s="213"/>
      <c r="MV18" s="213"/>
      <c r="MW18" s="213"/>
      <c r="MX18" s="213"/>
      <c r="MY18" s="213"/>
      <c r="MZ18" s="213"/>
      <c r="NA18" s="213"/>
      <c r="NB18" s="213"/>
      <c r="NC18" s="213"/>
      <c r="ND18" s="213"/>
      <c r="NE18" s="213"/>
      <c r="NF18" s="213"/>
    </row>
    <row r="19" customFormat="false" ht="15" hidden="false" customHeight="false" outlineLevel="0" collapsed="false">
      <c r="A19" s="1146" t="s">
        <v>1694</v>
      </c>
      <c r="B19" s="1146" t="s">
        <v>439</v>
      </c>
      <c r="C19" s="213" t="n">
        <f aca="false">HLOOKUP(C2,物流参数!$A$1:$FT$37,29)</f>
        <v>752.7</v>
      </c>
      <c r="D19" s="213" t="n">
        <f aca="false">HLOOKUP(D2,物流参数!$A$1:$FT$37,29)</f>
        <v>743</v>
      </c>
      <c r="E19" s="213" t="n">
        <f aca="false">HLOOKUP(E2,物流参数!$A$1:$FT$37,29)</f>
        <v>0</v>
      </c>
      <c r="F19" s="213" t="e">
        <f aca="false">HLOOKUP(F2,物流参数!$A$1:$FT$37,29)</f>
        <v>#N/A</v>
      </c>
      <c r="G19" s="213" t="n">
        <f aca="false">物流参数!FM29</f>
        <v>0</v>
      </c>
      <c r="H19" s="213" t="e">
        <f aca="false">HLOOKUP(H2,物流参数!$A$1:$FT$37,29)</f>
        <v>#N/A</v>
      </c>
      <c r="I19" s="213" t="n">
        <f aca="false">物流参数!FL28</f>
        <v>0</v>
      </c>
      <c r="J19" s="213" t="n">
        <f aca="false">HLOOKUP(J2,物流参数!$A$1:$FT$37,29)</f>
        <v>0</v>
      </c>
      <c r="K19" s="213" t="n">
        <f aca="false">HLOOKUP(K2,物流参数!$A$1:$FT$37,29)</f>
        <v>0</v>
      </c>
      <c r="L19" s="213" t="n">
        <f aca="false">物流参数!DR29</f>
        <v>0</v>
      </c>
      <c r="M19" s="213" t="n">
        <f aca="false">HLOOKUP(M2,物流参数!$A$1:$FT$37,29)</f>
        <v>0</v>
      </c>
      <c r="N19" s="213" t="n">
        <f aca="false">HLOOKUP(N2,物流参数!$A$1:$FT$37,29)</f>
        <v>0</v>
      </c>
      <c r="O19" s="213" t="n">
        <f aca="false">HLOOKUP(O2,物流参数!$A$1:$FT$37,29)</f>
        <v>0</v>
      </c>
      <c r="P19" s="213" t="n">
        <f aca="false">HLOOKUP(P2,物流参数!$A$1:$FT$37,29)</f>
        <v>0</v>
      </c>
      <c r="Q19" s="213" t="n">
        <f aca="false">HLOOKUP(Q2,物流参数!$A$1:$FT$37,29)</f>
        <v>0</v>
      </c>
      <c r="R19" s="213" t="n">
        <f aca="false">HLOOKUP(R2,物流参数!$A$1:$FT$37,29)</f>
        <v>752.7</v>
      </c>
      <c r="S19" s="213" t="n">
        <f aca="false">HLOOKUP(S2,物流参数!$A$1:$FT$37,29)</f>
        <v>0</v>
      </c>
      <c r="T19" s="213" t="n">
        <f aca="false">HLOOKUP(T2,物流参数!$A$1:$FT$37,29)</f>
        <v>0</v>
      </c>
      <c r="U19" s="213" t="n">
        <f aca="false">HLOOKUP(U2,物流参数!$A$1:$FT$37,29)</f>
        <v>0</v>
      </c>
      <c r="V19" s="213" t="n">
        <f aca="false">HLOOKUP(V2,物流参数!$A$1:$FT$37,29)</f>
        <v>0</v>
      </c>
      <c r="W19" s="213" t="n">
        <f aca="false">HLOOKUP(W2,物流参数!$A$1:$FT$37,29)</f>
        <v>0</v>
      </c>
      <c r="X19" s="213" t="n">
        <f aca="false">HLOOKUP(X2,物流参数!$A$1:$FT$37,29)</f>
        <v>0</v>
      </c>
      <c r="Y19" s="213" t="n">
        <f aca="false">HLOOKUP(Y2,物流参数!$A$1:$FT$37,29)</f>
        <v>0</v>
      </c>
      <c r="Z19" s="213" t="n">
        <f aca="false">HLOOKUP(Z2,物流参数!$A$1:$FT$37,29)</f>
        <v>0</v>
      </c>
      <c r="AA19" s="213" t="n">
        <f aca="false">HLOOKUP(AA2,物流参数!$A$1:$FT$37,29)</f>
        <v>0</v>
      </c>
      <c r="AB19" s="213" t="n">
        <f aca="false">HLOOKUP(AB2,物流参数!$A$1:$FT$37,29)</f>
        <v>0</v>
      </c>
      <c r="AC19" s="213" t="n">
        <f aca="false">HLOOKUP(AC2,物流参数!$A$1:$FT$37,29)</f>
        <v>0</v>
      </c>
      <c r="AD19" s="213" t="n">
        <f aca="false">HLOOKUP(AD2,物流参数!$A$1:$FT$37,29)</f>
        <v>0</v>
      </c>
      <c r="AE19" s="213" t="n">
        <f aca="false">HLOOKUP(AE2,物流参数!$A$1:$FT$37,29)</f>
        <v>0</v>
      </c>
      <c r="AF19" s="213" t="n">
        <f aca="false">HLOOKUP(AF2,物流参数!$A$1:$FT$37,29)</f>
        <v>0</v>
      </c>
      <c r="AG19" s="213" t="n">
        <f aca="false">HLOOKUP(AG2,物流参数!$A$1:$FT$37,29)</f>
        <v>85.3</v>
      </c>
      <c r="AH19" s="213"/>
      <c r="AI19" s="213" t="e">
        <f aca="false">HLOOKUP(AI2,物流参数!$FZ$1:$IA$37,29)</f>
        <v>#N/A</v>
      </c>
      <c r="AJ19" s="213" t="e">
        <f aca="false">HLOOKUP(AJ2,物流参数!$FZ$1:$IA$37,29)</f>
        <v>#N/A</v>
      </c>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13"/>
      <c r="CD19" s="213"/>
      <c r="CE19" s="213"/>
      <c r="CF19" s="213"/>
      <c r="CG19" s="213"/>
      <c r="CH19" s="213"/>
      <c r="CI19" s="213"/>
      <c r="CJ19" s="213"/>
      <c r="CK19" s="213"/>
      <c r="CL19" s="213"/>
      <c r="CM19" s="213"/>
      <c r="CN19" s="213"/>
      <c r="CO19" s="213"/>
      <c r="CP19" s="213"/>
      <c r="CQ19" s="213"/>
      <c r="CR19" s="213"/>
      <c r="CS19" s="213"/>
      <c r="CT19" s="213"/>
      <c r="CU19" s="213"/>
      <c r="CV19" s="213"/>
      <c r="CW19" s="213"/>
      <c r="CX19" s="213"/>
      <c r="CY19" s="213"/>
      <c r="CZ19" s="213"/>
      <c r="DA19" s="213"/>
      <c r="DB19" s="213"/>
      <c r="DC19" s="213"/>
      <c r="DD19" s="213"/>
      <c r="DE19" s="213"/>
      <c r="DF19" s="213"/>
      <c r="DG19" s="213"/>
      <c r="DH19" s="213"/>
      <c r="DI19" s="213"/>
      <c r="DJ19" s="213"/>
      <c r="DK19" s="213"/>
      <c r="DL19" s="213"/>
      <c r="DM19" s="213"/>
      <c r="DN19" s="213"/>
      <c r="DO19" s="213"/>
      <c r="DP19" s="213"/>
      <c r="DQ19" s="213"/>
      <c r="DR19" s="213"/>
      <c r="DS19" s="213"/>
      <c r="DT19" s="213"/>
      <c r="DU19" s="213"/>
      <c r="DV19" s="213"/>
      <c r="DW19" s="213"/>
      <c r="DX19" s="213"/>
      <c r="DY19" s="213"/>
      <c r="DZ19" s="213"/>
      <c r="EA19" s="213"/>
      <c r="EB19" s="213"/>
      <c r="EC19" s="213"/>
      <c r="ED19" s="213"/>
      <c r="EE19" s="213"/>
      <c r="EF19" s="213"/>
      <c r="EG19" s="213"/>
      <c r="EH19" s="213"/>
      <c r="EI19" s="213"/>
      <c r="EJ19" s="213"/>
      <c r="EK19" s="213"/>
      <c r="EL19" s="213"/>
      <c r="EM19" s="213"/>
      <c r="EN19" s="213"/>
      <c r="EO19" s="213"/>
      <c r="EP19" s="213"/>
      <c r="EQ19" s="213"/>
      <c r="ER19" s="213"/>
      <c r="ES19" s="213"/>
      <c r="ET19" s="213"/>
      <c r="EU19" s="213"/>
      <c r="EV19" s="213"/>
      <c r="EW19" s="213"/>
      <c r="EX19" s="213"/>
      <c r="EY19" s="213"/>
      <c r="EZ19" s="213"/>
      <c r="FA19" s="213"/>
      <c r="FB19" s="213"/>
      <c r="FC19" s="213"/>
      <c r="FD19" s="213"/>
      <c r="FE19" s="213"/>
      <c r="FF19" s="213"/>
      <c r="FG19" s="213"/>
      <c r="FH19" s="213"/>
      <c r="FI19" s="213"/>
      <c r="FJ19" s="213"/>
      <c r="FK19" s="213"/>
      <c r="FL19" s="213"/>
      <c r="FM19" s="213"/>
      <c r="FN19" s="213"/>
      <c r="FO19" s="213"/>
      <c r="FP19" s="213"/>
      <c r="FQ19" s="213"/>
      <c r="FR19" s="213"/>
      <c r="FS19" s="213"/>
      <c r="FT19" s="213"/>
      <c r="FU19" s="213"/>
      <c r="FV19" s="213"/>
      <c r="FW19" s="213"/>
      <c r="FX19" s="213"/>
      <c r="FY19" s="213"/>
      <c r="FZ19" s="213"/>
      <c r="GA19" s="213"/>
      <c r="GB19" s="213"/>
      <c r="GC19" s="213"/>
      <c r="GD19" s="213"/>
      <c r="GE19" s="213"/>
      <c r="GF19" s="213"/>
      <c r="GG19" s="213"/>
      <c r="GH19" s="213"/>
      <c r="GI19" s="213"/>
      <c r="GJ19" s="213"/>
      <c r="GK19" s="213"/>
      <c r="GL19" s="213"/>
      <c r="GM19" s="213"/>
      <c r="GN19" s="213"/>
      <c r="GO19" s="213"/>
      <c r="GP19" s="213"/>
      <c r="GQ19" s="213"/>
      <c r="GR19" s="213"/>
      <c r="GS19" s="213"/>
      <c r="GT19" s="213"/>
      <c r="GU19" s="213"/>
      <c r="GV19" s="213"/>
      <c r="GW19" s="213"/>
      <c r="GX19" s="213"/>
      <c r="GY19" s="213"/>
      <c r="GZ19" s="213"/>
      <c r="HA19" s="213"/>
      <c r="HB19" s="213"/>
      <c r="HC19" s="213"/>
      <c r="HD19" s="213"/>
      <c r="HE19" s="213"/>
      <c r="HF19" s="213"/>
      <c r="HG19" s="213"/>
      <c r="HH19" s="213"/>
      <c r="HI19" s="213"/>
      <c r="HJ19" s="213"/>
      <c r="HK19" s="213"/>
      <c r="HL19" s="213"/>
      <c r="HM19" s="213"/>
      <c r="HN19" s="213"/>
      <c r="HO19" s="213"/>
      <c r="HP19" s="213"/>
      <c r="HQ19" s="213"/>
      <c r="HR19" s="213"/>
      <c r="HS19" s="213"/>
      <c r="HT19" s="213"/>
      <c r="HU19" s="213"/>
      <c r="HV19" s="213"/>
      <c r="HW19" s="213"/>
      <c r="HX19" s="213"/>
      <c r="HY19" s="213"/>
      <c r="HZ19" s="213"/>
      <c r="IA19" s="213"/>
      <c r="IB19" s="213"/>
      <c r="IC19" s="213"/>
      <c r="ID19" s="213"/>
      <c r="IE19" s="213"/>
      <c r="IF19" s="213"/>
      <c r="IG19" s="213"/>
      <c r="IH19" s="213"/>
      <c r="II19" s="213"/>
      <c r="IJ19" s="213"/>
      <c r="IK19" s="213"/>
      <c r="IL19" s="213"/>
      <c r="IM19" s="213"/>
      <c r="IN19" s="213"/>
      <c r="IO19" s="213"/>
      <c r="IP19" s="213"/>
      <c r="IQ19" s="213"/>
      <c r="IR19" s="213"/>
      <c r="IS19" s="213"/>
      <c r="IT19" s="213"/>
      <c r="IU19" s="213"/>
      <c r="IV19" s="213"/>
      <c r="IW19" s="213"/>
      <c r="IX19" s="213"/>
      <c r="IY19" s="213"/>
      <c r="IZ19" s="213"/>
      <c r="JA19" s="213"/>
      <c r="JB19" s="213"/>
      <c r="JC19" s="213"/>
      <c r="JD19" s="213"/>
      <c r="JE19" s="213"/>
      <c r="JF19" s="213"/>
      <c r="JG19" s="213"/>
      <c r="JH19" s="213"/>
      <c r="JI19" s="213"/>
      <c r="JJ19" s="213"/>
      <c r="JK19" s="213"/>
      <c r="JL19" s="213"/>
      <c r="JM19" s="213"/>
      <c r="JN19" s="213"/>
      <c r="JO19" s="213"/>
      <c r="JP19" s="213"/>
      <c r="JQ19" s="213"/>
      <c r="JR19" s="213"/>
      <c r="JS19" s="213"/>
      <c r="JT19" s="213"/>
      <c r="JU19" s="213"/>
      <c r="JV19" s="213"/>
      <c r="JW19" s="213"/>
      <c r="JX19" s="213"/>
      <c r="JY19" s="213"/>
      <c r="JZ19" s="213"/>
      <c r="KA19" s="213"/>
      <c r="KB19" s="213"/>
      <c r="KC19" s="213"/>
      <c r="KD19" s="213"/>
      <c r="KE19" s="213"/>
      <c r="KF19" s="213"/>
      <c r="KG19" s="213"/>
      <c r="KH19" s="213"/>
      <c r="KI19" s="213"/>
      <c r="KJ19" s="213"/>
      <c r="KK19" s="213"/>
      <c r="KL19" s="213"/>
      <c r="KM19" s="213"/>
      <c r="KN19" s="213"/>
      <c r="KO19" s="213"/>
      <c r="KP19" s="213"/>
      <c r="KQ19" s="213"/>
      <c r="KR19" s="213"/>
      <c r="KS19" s="213"/>
      <c r="KT19" s="213"/>
      <c r="KU19" s="213"/>
      <c r="KV19" s="213"/>
      <c r="KW19" s="213"/>
      <c r="KX19" s="213"/>
      <c r="KY19" s="213"/>
      <c r="KZ19" s="213"/>
      <c r="LA19" s="213"/>
      <c r="LB19" s="213"/>
      <c r="LC19" s="213"/>
      <c r="LD19" s="213"/>
      <c r="LE19" s="213"/>
      <c r="LF19" s="213"/>
      <c r="LG19" s="213"/>
      <c r="LH19" s="213"/>
      <c r="LI19" s="213"/>
      <c r="LJ19" s="213"/>
      <c r="LK19" s="213"/>
      <c r="LL19" s="213"/>
      <c r="LM19" s="213"/>
      <c r="LN19" s="213"/>
      <c r="LO19" s="213"/>
      <c r="LP19" s="213"/>
      <c r="LQ19" s="213"/>
      <c r="LR19" s="213"/>
      <c r="LS19" s="213"/>
      <c r="LT19" s="213"/>
      <c r="LU19" s="213"/>
      <c r="LV19" s="213"/>
      <c r="LW19" s="213"/>
      <c r="LX19" s="213"/>
      <c r="LY19" s="213"/>
      <c r="LZ19" s="213"/>
      <c r="MA19" s="213"/>
      <c r="MB19" s="213"/>
      <c r="MC19" s="213"/>
      <c r="MD19" s="213"/>
      <c r="ME19" s="213"/>
      <c r="MF19" s="213"/>
      <c r="MG19" s="213"/>
      <c r="MH19" s="213"/>
      <c r="MI19" s="213"/>
      <c r="MJ19" s="213"/>
      <c r="MK19" s="213"/>
      <c r="ML19" s="213"/>
      <c r="MM19" s="213"/>
      <c r="MN19" s="213"/>
      <c r="MO19" s="213"/>
      <c r="MP19" s="213"/>
      <c r="MQ19" s="213"/>
      <c r="MR19" s="213"/>
      <c r="MS19" s="213"/>
      <c r="MT19" s="213"/>
      <c r="MU19" s="213"/>
      <c r="MV19" s="213"/>
      <c r="MW19" s="213"/>
      <c r="MX19" s="213"/>
      <c r="MY19" s="213"/>
      <c r="MZ19" s="213"/>
      <c r="NA19" s="213"/>
      <c r="NB19" s="213"/>
      <c r="NC19" s="213"/>
      <c r="ND19" s="213"/>
      <c r="NE19" s="213"/>
      <c r="NF19" s="213"/>
    </row>
    <row r="20" customFormat="false" ht="15" hidden="false" customHeight="false" outlineLevel="0" collapsed="false">
      <c r="A20" s="1146" t="s">
        <v>1695</v>
      </c>
      <c r="B20" s="1146" t="s">
        <v>1609</v>
      </c>
      <c r="C20" s="213" t="n">
        <f aca="false">HLOOKUP(C2,物流参数!$A$1:$FT$37,31)</f>
        <v>0</v>
      </c>
      <c r="D20" s="213" t="n">
        <f aca="false">HLOOKUP(D2,物流参数!$A$1:$FT$37,31)</f>
        <v>0</v>
      </c>
      <c r="E20" s="213" t="n">
        <f aca="false">HLOOKUP(E2,物流参数!$A$1:$FT$37,31)</f>
        <v>0</v>
      </c>
      <c r="F20" s="213" t="e">
        <f aca="false">HLOOKUP(F2,物流参数!$A$1:$FT$37,31)</f>
        <v>#N/A</v>
      </c>
      <c r="G20" s="213" t="n">
        <f aca="false">物流参数!FM31</f>
        <v>0</v>
      </c>
      <c r="H20" s="213" t="e">
        <f aca="false">HLOOKUP(H2,物流参数!$A$1:$FT$37,31)</f>
        <v>#N/A</v>
      </c>
      <c r="I20" s="213" t="n">
        <f aca="false">物流参数!FL31</f>
        <v>0</v>
      </c>
      <c r="J20" s="213" t="n">
        <f aca="false">HLOOKUP(J2,物流参数!$A$1:$FT$37,31)</f>
        <v>0</v>
      </c>
      <c r="K20" s="213" t="n">
        <f aca="false">HLOOKUP(K2,物流参数!$A$1:$FT$37,31)</f>
        <v>0</v>
      </c>
      <c r="L20" s="213" t="n">
        <f aca="false">物流参数!DR31</f>
        <v>0</v>
      </c>
      <c r="M20" s="213" t="n">
        <f aca="false">HLOOKUP(M2,物流参数!$A$1:$FT$37,31)</f>
        <v>0</v>
      </c>
      <c r="N20" s="213" t="n">
        <f aca="false">HLOOKUP(N2,物流参数!$A$1:$FT$37,31)</f>
        <v>0</v>
      </c>
      <c r="O20" s="213" t="n">
        <f aca="false">HLOOKUP(O2,物流参数!$A$1:$FT$37,31)</f>
        <v>0</v>
      </c>
      <c r="P20" s="213" t="n">
        <f aca="false">HLOOKUP(P2,物流参数!$A$1:$FT$37,31)</f>
        <v>0</v>
      </c>
      <c r="Q20" s="213" t="n">
        <f aca="false">HLOOKUP(Q2,物流参数!$A$1:$FT$37,31)</f>
        <v>0</v>
      </c>
      <c r="R20" s="213" t="n">
        <f aca="false">HLOOKUP(R2,物流参数!$A$1:$FT$37,31)</f>
        <v>0</v>
      </c>
      <c r="S20" s="213" t="n">
        <f aca="false">HLOOKUP(S2,物流参数!$A$1:$FT$37,31)</f>
        <v>0</v>
      </c>
      <c r="T20" s="213" t="n">
        <f aca="false">HLOOKUP(T2,物流参数!$A$1:$FT$37,31)</f>
        <v>0</v>
      </c>
      <c r="U20" s="213" t="n">
        <f aca="false">HLOOKUP(U2,物流参数!$A$1:$FT$37,31)</f>
        <v>0</v>
      </c>
      <c r="V20" s="213" t="n">
        <f aca="false">HLOOKUP(V2,物流参数!$A$1:$FT$37,31)</f>
        <v>0</v>
      </c>
      <c r="W20" s="213" t="n">
        <f aca="false">HLOOKUP(W2,物流参数!$A$1:$FT$37,31)</f>
        <v>0</v>
      </c>
      <c r="X20" s="213" t="n">
        <f aca="false">HLOOKUP(X2,物流参数!$A$1:$FT$37,31)</f>
        <v>0</v>
      </c>
      <c r="Y20" s="213" t="n">
        <f aca="false">HLOOKUP(Y2,物流参数!$A$1:$FT$37,31)</f>
        <v>0</v>
      </c>
      <c r="Z20" s="213" t="n">
        <f aca="false">HLOOKUP(Z2,物流参数!$A$1:$FT$37,31)</f>
        <v>0</v>
      </c>
      <c r="AA20" s="213" t="n">
        <f aca="false">HLOOKUP(AA2,物流参数!$A$1:$FT$37,31)</f>
        <v>0</v>
      </c>
      <c r="AB20" s="213" t="n">
        <f aca="false">HLOOKUP(AB2,物流参数!$A$1:$FT$37,31)</f>
        <v>0</v>
      </c>
      <c r="AC20" s="213" t="n">
        <f aca="false">HLOOKUP(AC2,物流参数!$A$1:$FT$37,31)</f>
        <v>0</v>
      </c>
      <c r="AD20" s="213" t="n">
        <f aca="false">HLOOKUP(AD2,物流参数!$A$1:$FT$37,31)</f>
        <v>0</v>
      </c>
      <c r="AE20" s="213" t="n">
        <f aca="false">HLOOKUP(AE2,物流参数!$A$1:$FT$37,31)</f>
        <v>0</v>
      </c>
      <c r="AF20" s="213" t="n">
        <f aca="false">HLOOKUP(AF2,物流参数!$A$1:$FT$37,31)</f>
        <v>0</v>
      </c>
      <c r="AG20" s="213" t="n">
        <f aca="false">HLOOKUP(AG2,物流参数!$A$1:$FT$37,31)</f>
        <v>0</v>
      </c>
      <c r="AH20" s="213"/>
      <c r="AI20" s="213" t="e">
        <f aca="false">HLOOKUP(AI2,物流参数!$FZ$1:$IA$37,31)</f>
        <v>#N/A</v>
      </c>
      <c r="AJ20" s="213" t="e">
        <f aca="false">HLOOKUP(AJ2,物流参数!$FZ$1:$IA$37,31)</f>
        <v>#N/A</v>
      </c>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c r="BL20" s="213"/>
      <c r="BM20" s="213"/>
      <c r="BN20" s="213"/>
      <c r="BO20" s="213"/>
      <c r="BP20" s="213"/>
      <c r="BQ20" s="213"/>
      <c r="BR20" s="213"/>
      <c r="BS20" s="213"/>
      <c r="BT20" s="213"/>
      <c r="BU20" s="213"/>
      <c r="BV20" s="213"/>
      <c r="BW20" s="213"/>
      <c r="BX20" s="213"/>
      <c r="BY20" s="213"/>
      <c r="BZ20" s="213"/>
      <c r="CA20" s="213"/>
      <c r="CB20" s="213"/>
      <c r="CC20" s="213"/>
      <c r="CD20" s="213"/>
      <c r="CE20" s="213"/>
      <c r="CF20" s="213"/>
      <c r="CG20" s="213"/>
      <c r="CH20" s="213"/>
      <c r="CI20" s="213"/>
      <c r="CJ20" s="213"/>
      <c r="CK20" s="213"/>
      <c r="CL20" s="213"/>
      <c r="CM20" s="213"/>
      <c r="CN20" s="213"/>
      <c r="CO20" s="213"/>
      <c r="CP20" s="213"/>
      <c r="CQ20" s="213"/>
      <c r="CR20" s="213"/>
      <c r="CS20" s="213"/>
      <c r="CT20" s="213"/>
      <c r="CU20" s="213"/>
      <c r="CV20" s="213"/>
      <c r="CW20" s="213"/>
      <c r="CX20" s="213"/>
      <c r="CY20" s="213"/>
      <c r="CZ20" s="213"/>
      <c r="DA20" s="213"/>
      <c r="DB20" s="213"/>
      <c r="DC20" s="213"/>
      <c r="DD20" s="213"/>
      <c r="DE20" s="213"/>
      <c r="DF20" s="213"/>
      <c r="DG20" s="213"/>
      <c r="DH20" s="213"/>
      <c r="DI20" s="213"/>
      <c r="DJ20" s="213"/>
      <c r="DK20" s="213"/>
      <c r="DL20" s="213"/>
      <c r="DM20" s="213"/>
      <c r="DN20" s="213"/>
      <c r="DO20" s="213"/>
      <c r="DP20" s="213"/>
      <c r="DQ20" s="213"/>
      <c r="DR20" s="213"/>
      <c r="DS20" s="213"/>
      <c r="DT20" s="213"/>
      <c r="DU20" s="213"/>
      <c r="DV20" s="213"/>
      <c r="DW20" s="213"/>
      <c r="DX20" s="213"/>
      <c r="DY20" s="213"/>
      <c r="DZ20" s="213"/>
      <c r="EA20" s="213"/>
      <c r="EB20" s="213"/>
      <c r="EC20" s="213"/>
      <c r="ED20" s="213"/>
      <c r="EE20" s="213"/>
      <c r="EF20" s="213"/>
      <c r="EG20" s="213"/>
      <c r="EH20" s="213"/>
      <c r="EI20" s="213"/>
      <c r="EJ20" s="213"/>
      <c r="EK20" s="213"/>
      <c r="EL20" s="213"/>
      <c r="EM20" s="213"/>
      <c r="EN20" s="213"/>
      <c r="EO20" s="213"/>
      <c r="EP20" s="213"/>
      <c r="EQ20" s="213"/>
      <c r="ER20" s="213"/>
      <c r="ES20" s="213"/>
      <c r="ET20" s="213"/>
      <c r="EU20" s="213"/>
      <c r="EV20" s="213"/>
      <c r="EW20" s="213"/>
      <c r="EX20" s="213"/>
      <c r="EY20" s="213"/>
      <c r="EZ20" s="213"/>
      <c r="FA20" s="213"/>
      <c r="FB20" s="213"/>
      <c r="FC20" s="213"/>
      <c r="FD20" s="213"/>
      <c r="FE20" s="213"/>
      <c r="FF20" s="213"/>
      <c r="FG20" s="213"/>
      <c r="FH20" s="213"/>
      <c r="FI20" s="213"/>
      <c r="FJ20" s="213"/>
      <c r="FK20" s="213"/>
      <c r="FL20" s="213"/>
      <c r="FM20" s="213"/>
      <c r="FN20" s="213"/>
      <c r="FO20" s="213"/>
      <c r="FP20" s="213"/>
      <c r="FQ20" s="213"/>
      <c r="FR20" s="213"/>
      <c r="FS20" s="213"/>
      <c r="FT20" s="213"/>
      <c r="FU20" s="213"/>
      <c r="FV20" s="213"/>
      <c r="FW20" s="213"/>
      <c r="FX20" s="213"/>
      <c r="FY20" s="213"/>
      <c r="FZ20" s="213"/>
      <c r="GA20" s="213"/>
      <c r="GB20" s="213"/>
      <c r="GC20" s="213"/>
      <c r="GD20" s="213"/>
      <c r="GE20" s="213"/>
      <c r="GF20" s="213"/>
      <c r="GG20" s="213"/>
      <c r="GH20" s="213"/>
      <c r="GI20" s="213"/>
      <c r="GJ20" s="213"/>
      <c r="GK20" s="213"/>
      <c r="GL20" s="213"/>
      <c r="GM20" s="213"/>
      <c r="GN20" s="213"/>
      <c r="GO20" s="213"/>
      <c r="GP20" s="213"/>
      <c r="GQ20" s="213"/>
      <c r="GR20" s="213"/>
      <c r="GS20" s="213"/>
      <c r="GT20" s="213"/>
      <c r="GU20" s="213"/>
      <c r="GV20" s="213"/>
      <c r="GW20" s="213"/>
      <c r="GX20" s="213"/>
      <c r="GY20" s="213"/>
      <c r="GZ20" s="213"/>
      <c r="HA20" s="213"/>
      <c r="HB20" s="213"/>
      <c r="HC20" s="213"/>
      <c r="HD20" s="213"/>
      <c r="HE20" s="213"/>
      <c r="HF20" s="213"/>
      <c r="HG20" s="213"/>
      <c r="HH20" s="213"/>
      <c r="HI20" s="213"/>
      <c r="HJ20" s="213"/>
      <c r="HK20" s="213"/>
      <c r="HL20" s="213"/>
      <c r="HM20" s="213"/>
      <c r="HN20" s="213"/>
      <c r="HO20" s="213"/>
      <c r="HP20" s="213"/>
      <c r="HQ20" s="213"/>
      <c r="HR20" s="213"/>
      <c r="HS20" s="213"/>
      <c r="HT20" s="213"/>
      <c r="HU20" s="213"/>
      <c r="HV20" s="213"/>
      <c r="HW20" s="213"/>
      <c r="HX20" s="213"/>
      <c r="HY20" s="213"/>
      <c r="HZ20" s="213"/>
      <c r="IA20" s="213"/>
      <c r="IB20" s="213"/>
      <c r="IC20" s="213"/>
      <c r="ID20" s="213"/>
      <c r="IE20" s="213"/>
      <c r="IF20" s="213"/>
      <c r="IG20" s="213"/>
      <c r="IH20" s="213"/>
      <c r="II20" s="213"/>
      <c r="IJ20" s="213"/>
      <c r="IK20" s="213"/>
      <c r="IL20" s="213"/>
      <c r="IM20" s="213"/>
      <c r="IN20" s="213"/>
      <c r="IO20" s="213"/>
      <c r="IP20" s="213"/>
      <c r="IQ20" s="213"/>
      <c r="IR20" s="213"/>
      <c r="IS20" s="213"/>
      <c r="IT20" s="213"/>
      <c r="IU20" s="213"/>
      <c r="IV20" s="213"/>
      <c r="IW20" s="213"/>
      <c r="IX20" s="213"/>
      <c r="IY20" s="213"/>
      <c r="IZ20" s="213"/>
      <c r="JA20" s="213"/>
      <c r="JB20" s="213"/>
      <c r="JC20" s="213"/>
      <c r="JD20" s="213"/>
      <c r="JE20" s="213"/>
      <c r="JF20" s="213"/>
      <c r="JG20" s="213"/>
      <c r="JH20" s="213"/>
      <c r="JI20" s="213"/>
      <c r="JJ20" s="213"/>
      <c r="JK20" s="213"/>
      <c r="JL20" s="213"/>
      <c r="JM20" s="213"/>
      <c r="JN20" s="213"/>
      <c r="JO20" s="213"/>
      <c r="JP20" s="213"/>
      <c r="JQ20" s="213"/>
      <c r="JR20" s="213"/>
      <c r="JS20" s="213"/>
      <c r="JT20" s="213"/>
      <c r="JU20" s="213"/>
      <c r="JV20" s="213"/>
      <c r="JW20" s="213"/>
      <c r="JX20" s="213"/>
      <c r="JY20" s="213"/>
      <c r="JZ20" s="213"/>
      <c r="KA20" s="213"/>
      <c r="KB20" s="213"/>
      <c r="KC20" s="213"/>
      <c r="KD20" s="213"/>
      <c r="KE20" s="213"/>
      <c r="KF20" s="213"/>
      <c r="KG20" s="213"/>
      <c r="KH20" s="213"/>
      <c r="KI20" s="213"/>
      <c r="KJ20" s="213"/>
      <c r="KK20" s="213"/>
      <c r="KL20" s="213"/>
      <c r="KM20" s="213"/>
      <c r="KN20" s="213"/>
      <c r="KO20" s="213"/>
      <c r="KP20" s="213"/>
      <c r="KQ20" s="213"/>
      <c r="KR20" s="213"/>
      <c r="KS20" s="213"/>
      <c r="KT20" s="213"/>
      <c r="KU20" s="213"/>
      <c r="KV20" s="213"/>
      <c r="KW20" s="213"/>
      <c r="KX20" s="213"/>
      <c r="KY20" s="213"/>
      <c r="KZ20" s="213"/>
      <c r="LA20" s="213"/>
      <c r="LB20" s="213"/>
      <c r="LC20" s="213"/>
      <c r="LD20" s="213"/>
      <c r="LE20" s="213"/>
      <c r="LF20" s="213"/>
      <c r="LG20" s="213"/>
      <c r="LH20" s="213"/>
      <c r="LI20" s="213"/>
      <c r="LJ20" s="213"/>
      <c r="LK20" s="213"/>
      <c r="LL20" s="213"/>
      <c r="LM20" s="213"/>
      <c r="LN20" s="213"/>
      <c r="LO20" s="213"/>
      <c r="LP20" s="213"/>
      <c r="LQ20" s="213"/>
      <c r="LR20" s="213"/>
      <c r="LS20" s="213"/>
      <c r="LT20" s="213"/>
      <c r="LU20" s="213"/>
      <c r="LV20" s="213"/>
      <c r="LW20" s="213"/>
      <c r="LX20" s="213"/>
      <c r="LY20" s="213"/>
      <c r="LZ20" s="213"/>
      <c r="MA20" s="213"/>
      <c r="MB20" s="213"/>
      <c r="MC20" s="213"/>
      <c r="MD20" s="213"/>
      <c r="ME20" s="213"/>
      <c r="MF20" s="213"/>
      <c r="MG20" s="213"/>
      <c r="MH20" s="213"/>
      <c r="MI20" s="213"/>
      <c r="MJ20" s="213"/>
      <c r="MK20" s="213"/>
      <c r="ML20" s="213"/>
      <c r="MM20" s="213"/>
      <c r="MN20" s="213"/>
      <c r="MO20" s="213"/>
      <c r="MP20" s="213"/>
      <c r="MQ20" s="213"/>
      <c r="MR20" s="213"/>
      <c r="MS20" s="213"/>
      <c r="MT20" s="213"/>
      <c r="MU20" s="213"/>
      <c r="MV20" s="213"/>
      <c r="MW20" s="213"/>
      <c r="MX20" s="213"/>
      <c r="MY20" s="213"/>
      <c r="MZ20" s="213"/>
      <c r="NA20" s="213"/>
      <c r="NB20" s="213"/>
      <c r="NC20" s="213"/>
      <c r="ND20" s="213"/>
      <c r="NE20" s="213"/>
      <c r="NF20" s="213"/>
    </row>
    <row r="21" customFormat="false" ht="15" hidden="false" customHeight="false" outlineLevel="0" collapsed="false">
      <c r="A21" s="1146" t="s">
        <v>1696</v>
      </c>
      <c r="C21" s="213" t="n">
        <f aca="false">HLOOKUP(C2,物流参数!$A$1:$FT$37,33)</f>
        <v>0</v>
      </c>
      <c r="D21" s="213" t="n">
        <f aca="false">HLOOKUP(D2,物流参数!$A$1:$FT$37,33)</f>
        <v>0</v>
      </c>
      <c r="E21" s="213" t="n">
        <f aca="false">HLOOKUP(E2,物流参数!$A$1:$FT$37,33)</f>
        <v>0</v>
      </c>
      <c r="F21" s="213" t="e">
        <f aca="false">HLOOKUP(F2,物流参数!$A$1:$FT$37,33)</f>
        <v>#N/A</v>
      </c>
      <c r="G21" s="213" t="n">
        <f aca="false">物流参数!FM33</f>
        <v>0</v>
      </c>
      <c r="H21" s="213" t="e">
        <f aca="false">HLOOKUP(H2,物流参数!$A$1:$FT$37,33)</f>
        <v>#N/A</v>
      </c>
      <c r="I21" s="213" t="n">
        <f aca="false">物流参数!FL33</f>
        <v>0</v>
      </c>
      <c r="J21" s="213" t="n">
        <f aca="false">HLOOKUP(J2,物流参数!$A$1:$FT$37,33)</f>
        <v>0</v>
      </c>
      <c r="K21" s="213" t="n">
        <f aca="false">HLOOKUP(K2,物流参数!$A$1:$FT$37,33)</f>
        <v>0</v>
      </c>
      <c r="L21" s="213" t="n">
        <f aca="false">物流参数!DR33</f>
        <v>0</v>
      </c>
      <c r="M21" s="213" t="n">
        <f aca="false">HLOOKUP(M2,物流参数!$A$1:$FT$37,33)</f>
        <v>0</v>
      </c>
      <c r="N21" s="213" t="n">
        <f aca="false">HLOOKUP(N2,物流参数!$A$1:$FT$37,33)</f>
        <v>0</v>
      </c>
      <c r="O21" s="213" t="n">
        <f aca="false">HLOOKUP(O2,物流参数!$A$1:$FT$37,33)</f>
        <v>0</v>
      </c>
      <c r="P21" s="213" t="n">
        <f aca="false">HLOOKUP(P2,物流参数!$A$1:$FT$37,33)</f>
        <v>0</v>
      </c>
      <c r="Q21" s="213" t="n">
        <f aca="false">HLOOKUP(Q2,物流参数!$A$1:$FT$37,33)</f>
        <v>0</v>
      </c>
      <c r="R21" s="213" t="n">
        <f aca="false">HLOOKUP(R2,物流参数!$A$1:$FT$37,33)</f>
        <v>0</v>
      </c>
      <c r="S21" s="213" t="n">
        <f aca="false">HLOOKUP(S2,物流参数!$A$1:$FT$37,33)</f>
        <v>0</v>
      </c>
      <c r="T21" s="213" t="n">
        <f aca="false">HLOOKUP(T2,物流参数!$A$1:$FT$37,33)</f>
        <v>0</v>
      </c>
      <c r="U21" s="213" t="n">
        <f aca="false">HLOOKUP(U2,物流参数!$A$1:$FT$37,33)</f>
        <v>0</v>
      </c>
      <c r="V21" s="213" t="n">
        <f aca="false">HLOOKUP(V2,物流参数!$A$1:$FT$37,33)</f>
        <v>0</v>
      </c>
      <c r="W21" s="213" t="n">
        <f aca="false">HLOOKUP(W2,物流参数!$A$1:$FT$37,33)</f>
        <v>0</v>
      </c>
      <c r="X21" s="213" t="n">
        <f aca="false">HLOOKUP(X2,物流参数!$A$1:$FT$37,33)</f>
        <v>0</v>
      </c>
      <c r="Y21" s="213" t="n">
        <f aca="false">HLOOKUP(Y2,物流参数!$A$1:$FT$37,33)</f>
        <v>0</v>
      </c>
      <c r="Z21" s="213" t="n">
        <f aca="false">HLOOKUP(Z2,物流参数!$A$1:$FT$37,33)</f>
        <v>0</v>
      </c>
      <c r="AA21" s="213" t="n">
        <f aca="false">HLOOKUP(AA2,物流参数!$A$1:$FT$37,33)</f>
        <v>0</v>
      </c>
      <c r="AB21" s="213" t="n">
        <f aca="false">HLOOKUP(AB2,物流参数!$A$1:$FT$37,33)</f>
        <v>0</v>
      </c>
      <c r="AC21" s="213" t="n">
        <f aca="false">HLOOKUP(AC2,物流参数!$A$1:$FT$37,33)</f>
        <v>0</v>
      </c>
      <c r="AD21" s="213" t="n">
        <f aca="false">HLOOKUP(AD2,物流参数!$A$1:$FT$37,33)</f>
        <v>0</v>
      </c>
      <c r="AE21" s="213" t="n">
        <f aca="false">HLOOKUP(AE2,物流参数!$A$1:$FT$37,33)</f>
        <v>0</v>
      </c>
      <c r="AF21" s="213" t="n">
        <f aca="false">HLOOKUP(AF2,物流参数!$A$1:$FT$37,33)</f>
        <v>0</v>
      </c>
      <c r="AG21" s="213" t="n">
        <f aca="false">HLOOKUP(AG2,物流参数!$A$1:$FT$37,33)</f>
        <v>0</v>
      </c>
      <c r="AH21" s="213"/>
      <c r="AI21" s="213" t="e">
        <f aca="false">HLOOKUP(AI2,物流参数!$FZ$1:$IA$37,33)</f>
        <v>#N/A</v>
      </c>
      <c r="AJ21" s="213" t="e">
        <f aca="false">HLOOKUP(AJ2,物流参数!$FZ$1:$IA$37,33)</f>
        <v>#N/A</v>
      </c>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3"/>
      <c r="CD21" s="213"/>
      <c r="CE21" s="213"/>
      <c r="CF21" s="213"/>
      <c r="CG21" s="213"/>
      <c r="CH21" s="213"/>
      <c r="CI21" s="213"/>
      <c r="CJ21" s="213"/>
      <c r="CK21" s="213"/>
      <c r="CL21" s="213"/>
      <c r="CM21" s="213"/>
      <c r="CN21" s="213"/>
      <c r="CO21" s="213"/>
      <c r="CP21" s="213"/>
      <c r="CQ21" s="213"/>
      <c r="CR21" s="213"/>
      <c r="CS21" s="213"/>
      <c r="CT21" s="213"/>
      <c r="CU21" s="213"/>
      <c r="CV21" s="213"/>
      <c r="CW21" s="213"/>
      <c r="CX21" s="213"/>
      <c r="CY21" s="213"/>
      <c r="CZ21" s="213"/>
      <c r="DA21" s="213"/>
      <c r="DB21" s="213"/>
      <c r="DC21" s="213"/>
      <c r="DD21" s="213"/>
      <c r="DE21" s="213"/>
      <c r="DF21" s="213"/>
      <c r="DG21" s="213"/>
      <c r="DH21" s="213"/>
      <c r="DI21" s="213"/>
      <c r="DJ21" s="213"/>
      <c r="DK21" s="213"/>
      <c r="DL21" s="213"/>
      <c r="DM21" s="213"/>
      <c r="DN21" s="213"/>
      <c r="DO21" s="213"/>
      <c r="DP21" s="213"/>
      <c r="DQ21" s="213"/>
      <c r="DR21" s="213"/>
      <c r="DS21" s="213"/>
      <c r="DT21" s="213"/>
      <c r="DU21" s="213"/>
      <c r="DV21" s="213"/>
      <c r="DW21" s="213"/>
      <c r="DX21" s="213"/>
      <c r="DY21" s="213"/>
      <c r="DZ21" s="213"/>
      <c r="EA21" s="213"/>
      <c r="EB21" s="213"/>
      <c r="EC21" s="213"/>
      <c r="ED21" s="213"/>
      <c r="EE21" s="213"/>
      <c r="EF21" s="213"/>
      <c r="EG21" s="213"/>
      <c r="EH21" s="213"/>
      <c r="EI21" s="213"/>
      <c r="EJ21" s="213"/>
      <c r="EK21" s="213"/>
      <c r="EL21" s="213"/>
      <c r="EM21" s="213"/>
      <c r="EN21" s="213"/>
      <c r="EO21" s="213"/>
      <c r="EP21" s="213"/>
      <c r="EQ21" s="213"/>
      <c r="ER21" s="213"/>
      <c r="ES21" s="213"/>
      <c r="ET21" s="213"/>
      <c r="EU21" s="213"/>
      <c r="EV21" s="213"/>
      <c r="EW21" s="213"/>
      <c r="EX21" s="213"/>
      <c r="EY21" s="213"/>
      <c r="EZ21" s="213"/>
      <c r="FA21" s="213"/>
      <c r="FB21" s="213"/>
      <c r="FC21" s="213"/>
      <c r="FD21" s="213"/>
      <c r="FE21" s="213"/>
      <c r="FF21" s="213"/>
      <c r="FG21" s="213"/>
      <c r="FH21" s="213"/>
      <c r="FI21" s="213"/>
      <c r="FJ21" s="213"/>
      <c r="FK21" s="213"/>
      <c r="FL21" s="213"/>
      <c r="FM21" s="213"/>
      <c r="FN21" s="213"/>
      <c r="FO21" s="213"/>
      <c r="FP21" s="213"/>
      <c r="FQ21" s="213"/>
      <c r="FR21" s="213"/>
      <c r="FS21" s="213"/>
      <c r="FT21" s="213"/>
      <c r="FU21" s="213"/>
      <c r="FV21" s="213"/>
      <c r="FW21" s="213"/>
      <c r="FX21" s="213"/>
      <c r="FY21" s="213"/>
      <c r="FZ21" s="213"/>
      <c r="GA21" s="213"/>
      <c r="GB21" s="213"/>
      <c r="GC21" s="213"/>
      <c r="GD21" s="213"/>
      <c r="GE21" s="213"/>
      <c r="GF21" s="213"/>
      <c r="GG21" s="213"/>
      <c r="GH21" s="213"/>
      <c r="GI21" s="213"/>
      <c r="GJ21" s="213"/>
      <c r="GK21" s="213"/>
      <c r="GL21" s="213"/>
      <c r="GM21" s="213"/>
      <c r="GN21" s="213"/>
      <c r="GO21" s="213"/>
      <c r="GP21" s="213"/>
      <c r="GQ21" s="213"/>
      <c r="GR21" s="213"/>
      <c r="GS21" s="213"/>
      <c r="GT21" s="213"/>
      <c r="GU21" s="213"/>
      <c r="GV21" s="213"/>
      <c r="GW21" s="213"/>
      <c r="GX21" s="213"/>
      <c r="GY21" s="213"/>
      <c r="GZ21" s="213"/>
      <c r="HA21" s="213"/>
      <c r="HB21" s="213"/>
      <c r="HC21" s="213"/>
      <c r="HD21" s="213"/>
      <c r="HE21" s="213"/>
      <c r="HF21" s="213"/>
      <c r="HG21" s="213"/>
      <c r="HH21" s="213"/>
      <c r="HI21" s="213"/>
      <c r="HJ21" s="213"/>
      <c r="HK21" s="213"/>
      <c r="HL21" s="213"/>
      <c r="HM21" s="213"/>
      <c r="HN21" s="213"/>
      <c r="HO21" s="213"/>
      <c r="HP21" s="213"/>
      <c r="HQ21" s="213"/>
      <c r="HR21" s="213"/>
      <c r="HS21" s="213"/>
      <c r="HT21" s="213"/>
      <c r="HU21" s="213"/>
      <c r="HV21" s="213"/>
      <c r="HW21" s="213"/>
      <c r="HX21" s="213"/>
      <c r="HY21" s="213"/>
      <c r="HZ21" s="213"/>
      <c r="IA21" s="213"/>
      <c r="IB21" s="213"/>
      <c r="IC21" s="213"/>
      <c r="ID21" s="213"/>
      <c r="IE21" s="213"/>
      <c r="IF21" s="213"/>
      <c r="IG21" s="213"/>
      <c r="IH21" s="213"/>
      <c r="II21" s="213"/>
      <c r="IJ21" s="213"/>
      <c r="IK21" s="213"/>
      <c r="IL21" s="213"/>
      <c r="IM21" s="213"/>
      <c r="IN21" s="213"/>
      <c r="IO21" s="213"/>
      <c r="IP21" s="213"/>
      <c r="IQ21" s="213"/>
      <c r="IR21" s="213"/>
      <c r="IS21" s="213"/>
      <c r="IT21" s="213"/>
      <c r="IU21" s="213"/>
      <c r="IV21" s="213"/>
      <c r="IW21" s="213"/>
      <c r="IX21" s="213"/>
      <c r="IY21" s="213"/>
      <c r="IZ21" s="213"/>
      <c r="JA21" s="213"/>
      <c r="JB21" s="213"/>
      <c r="JC21" s="213"/>
      <c r="JD21" s="213"/>
      <c r="JE21" s="213"/>
      <c r="JF21" s="213"/>
      <c r="JG21" s="213"/>
      <c r="JH21" s="213"/>
      <c r="JI21" s="213"/>
      <c r="JJ21" s="213"/>
      <c r="JK21" s="213"/>
      <c r="JL21" s="213"/>
      <c r="JM21" s="213"/>
      <c r="JN21" s="213"/>
      <c r="JO21" s="213"/>
      <c r="JP21" s="213"/>
      <c r="JQ21" s="213"/>
      <c r="JR21" s="213"/>
      <c r="JS21" s="213"/>
      <c r="JT21" s="213"/>
      <c r="JU21" s="213"/>
      <c r="JV21" s="213"/>
      <c r="JW21" s="213"/>
      <c r="JX21" s="213"/>
      <c r="JY21" s="213"/>
      <c r="JZ21" s="213"/>
      <c r="KA21" s="213"/>
      <c r="KB21" s="213"/>
      <c r="KC21" s="213"/>
      <c r="KD21" s="213"/>
      <c r="KE21" s="213"/>
      <c r="KF21" s="213"/>
      <c r="KG21" s="213"/>
      <c r="KH21" s="213"/>
      <c r="KI21" s="213"/>
      <c r="KJ21" s="213"/>
      <c r="KK21" s="213"/>
      <c r="KL21" s="213"/>
      <c r="KM21" s="213"/>
      <c r="KN21" s="213"/>
      <c r="KO21" s="213"/>
      <c r="KP21" s="213"/>
      <c r="KQ21" s="213"/>
      <c r="KR21" s="213"/>
      <c r="KS21" s="213"/>
      <c r="KT21" s="213"/>
      <c r="KU21" s="213"/>
      <c r="KV21" s="213"/>
      <c r="KW21" s="213"/>
      <c r="KX21" s="213"/>
      <c r="KY21" s="213"/>
      <c r="KZ21" s="213"/>
      <c r="LA21" s="213"/>
      <c r="LB21" s="213"/>
      <c r="LC21" s="213"/>
      <c r="LD21" s="213"/>
      <c r="LE21" s="213"/>
      <c r="LF21" s="213"/>
      <c r="LG21" s="213"/>
      <c r="LH21" s="213"/>
      <c r="LI21" s="213"/>
      <c r="LJ21" s="213"/>
      <c r="LK21" s="213"/>
      <c r="LL21" s="213"/>
      <c r="LM21" s="213"/>
      <c r="LN21" s="213"/>
      <c r="LO21" s="213"/>
      <c r="LP21" s="213"/>
      <c r="LQ21" s="213"/>
      <c r="LR21" s="213"/>
      <c r="LS21" s="213"/>
      <c r="LT21" s="213"/>
      <c r="LU21" s="213"/>
      <c r="LV21" s="213"/>
      <c r="LW21" s="213"/>
      <c r="LX21" s="213"/>
      <c r="LY21" s="213"/>
      <c r="LZ21" s="213"/>
      <c r="MA21" s="213"/>
      <c r="MB21" s="213"/>
      <c r="MC21" s="213"/>
      <c r="MD21" s="213"/>
      <c r="ME21" s="213"/>
      <c r="MF21" s="213"/>
      <c r="MG21" s="213"/>
      <c r="MH21" s="213"/>
      <c r="MI21" s="213"/>
      <c r="MJ21" s="213"/>
      <c r="MK21" s="213"/>
      <c r="ML21" s="213"/>
      <c r="MM21" s="213"/>
      <c r="MN21" s="213"/>
      <c r="MO21" s="213"/>
      <c r="MP21" s="213"/>
      <c r="MQ21" s="213"/>
      <c r="MR21" s="213"/>
      <c r="MS21" s="213"/>
      <c r="MT21" s="213"/>
      <c r="MU21" s="213"/>
      <c r="MV21" s="213"/>
      <c r="MW21" s="213"/>
      <c r="MX21" s="213"/>
      <c r="MY21" s="213"/>
      <c r="MZ21" s="213"/>
      <c r="NA21" s="213"/>
      <c r="NB21" s="213"/>
      <c r="NC21" s="213"/>
      <c r="ND21" s="213"/>
      <c r="NE21" s="213"/>
      <c r="NF21" s="213"/>
    </row>
    <row r="22" customFormat="false" ht="15" hidden="false" customHeight="false" outlineLevel="0" collapsed="false">
      <c r="A22" s="1146" t="s">
        <v>1697</v>
      </c>
      <c r="B22" s="0" t="s">
        <v>357</v>
      </c>
      <c r="C22" s="213" t="n">
        <f aca="false">HLOOKUP(C2,物流参数!$A$1:$FT$37,35)</f>
        <v>0</v>
      </c>
      <c r="D22" s="213" t="n">
        <f aca="false">HLOOKUP(D2,物流参数!$A$1:$FT$37,35)</f>
        <v>0</v>
      </c>
      <c r="E22" s="213" t="n">
        <f aca="false">HLOOKUP(E2,物流参数!$A$1:$FT$37,35)</f>
        <v>0</v>
      </c>
      <c r="F22" s="213" t="e">
        <f aca="false">HLOOKUP(F2,物流参数!$A$1:$FT$37,35)</f>
        <v>#N/A</v>
      </c>
      <c r="G22" s="213" t="e">
        <f aca="false">F22</f>
        <v>#N/A</v>
      </c>
      <c r="H22" s="213" t="e">
        <f aca="false">HLOOKUP(H2,物流参数!$A$1:$FT$37,35)</f>
        <v>#N/A</v>
      </c>
      <c r="I22" s="213" t="e">
        <f aca="false">H22</f>
        <v>#N/A</v>
      </c>
      <c r="J22" s="213" t="n">
        <f aca="false">HLOOKUP(J2,物流参数!$A$1:$FT$37,35)</f>
        <v>0</v>
      </c>
      <c r="K22" s="213" t="n">
        <f aca="false">HLOOKUP(K2,物流参数!$A$1:$FT$37,35)</f>
        <v>0</v>
      </c>
      <c r="L22" s="213" t="n">
        <f aca="false">HLOOKUP(L2,物流参数!$A$1:$FT$37,35)</f>
        <v>0</v>
      </c>
      <c r="M22" s="213" t="n">
        <f aca="false">HLOOKUP(M2,物流参数!$A$1:$FT$37,35)</f>
        <v>0</v>
      </c>
      <c r="N22" s="213" t="n">
        <f aca="false">HLOOKUP(N2,物流参数!$A$1:$FT$37,35)</f>
        <v>0</v>
      </c>
      <c r="O22" s="213" t="n">
        <f aca="false">HLOOKUP(O2,物流参数!$A$1:$FT$37,35)</f>
        <v>0</v>
      </c>
      <c r="P22" s="213" t="n">
        <f aca="false">HLOOKUP(P2,物流参数!$A$1:$FT$37,35)</f>
        <v>0</v>
      </c>
      <c r="Q22" s="213" t="n">
        <f aca="false">HLOOKUP(Q2,物流参数!$A$1:$FT$37,35)</f>
        <v>0</v>
      </c>
      <c r="R22" s="213" t="n">
        <f aca="false">HLOOKUP(R2,物流参数!$A$1:$FT$37,35)</f>
        <v>0</v>
      </c>
      <c r="S22" s="462" t="n">
        <v>16</v>
      </c>
      <c r="T22" s="462" t="n">
        <v>16</v>
      </c>
      <c r="U22" s="213" t="n">
        <f aca="false">HLOOKUP(U2,物流参数!$A$1:$FT$37,35)</f>
        <v>0</v>
      </c>
      <c r="V22" s="462" t="n">
        <v>16</v>
      </c>
      <c r="W22" s="462" t="n">
        <v>16</v>
      </c>
      <c r="X22" s="213" t="n">
        <f aca="false">HLOOKUP(X2,物流参数!$A$1:$FT$37,35)</f>
        <v>0</v>
      </c>
      <c r="Y22" s="213" t="n">
        <f aca="false">HLOOKUP(Y2,物流参数!$A$1:$FT$37,35)</f>
        <v>0</v>
      </c>
      <c r="Z22" s="213" t="n">
        <f aca="false">HLOOKUP(Z2,物流参数!$A$1:$FT$37,35)</f>
        <v>0</v>
      </c>
      <c r="AA22" s="213" t="n">
        <f aca="false">HLOOKUP(AA2,物流参数!$A$1:$FT$37,35)</f>
        <v>0</v>
      </c>
      <c r="AB22" s="213" t="n">
        <f aca="false">HLOOKUP(AB2,物流参数!$A$1:$FT$37,35)</f>
        <v>0</v>
      </c>
      <c r="AC22" s="213" t="n">
        <f aca="false">HLOOKUP(AC2,物流参数!$A$1:$FT$37,35)</f>
        <v>0</v>
      </c>
      <c r="AD22" s="213" t="n">
        <f aca="false">HLOOKUP(AD2,物流参数!$A$1:$FT$37,35)</f>
        <v>0</v>
      </c>
      <c r="AE22" s="213" t="n">
        <f aca="false">HLOOKUP(AE2,物流参数!$A$1:$FT$37,35)</f>
        <v>0</v>
      </c>
      <c r="AF22" s="462" t="n">
        <v>11</v>
      </c>
      <c r="AG22" s="462" t="n">
        <v>11</v>
      </c>
      <c r="AH22" s="462"/>
      <c r="AI22" s="213" t="e">
        <f aca="false">HLOOKUP(AI2,物流参数!$FZ$1:$IA$37,35)</f>
        <v>#N/A</v>
      </c>
      <c r="AJ22" s="213" t="e">
        <f aca="false">HLOOKUP(AJ2,物流参数!$FZ$1:$IA$37,35)</f>
        <v>#N/A</v>
      </c>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13"/>
      <c r="CD22" s="213"/>
      <c r="CE22" s="213"/>
      <c r="CF22" s="213"/>
      <c r="CG22" s="213"/>
      <c r="CH22" s="213"/>
      <c r="CI22" s="213"/>
      <c r="CJ22" s="213"/>
      <c r="CK22" s="213"/>
      <c r="CL22" s="213"/>
      <c r="CM22" s="213"/>
      <c r="CN22" s="213"/>
      <c r="CO22" s="213"/>
      <c r="CP22" s="213"/>
      <c r="CQ22" s="213"/>
      <c r="CR22" s="213"/>
      <c r="CS22" s="213"/>
      <c r="CT22" s="213"/>
      <c r="CU22" s="213"/>
      <c r="CV22" s="213"/>
      <c r="CW22" s="213"/>
      <c r="CX22" s="213"/>
      <c r="CY22" s="213"/>
      <c r="CZ22" s="213"/>
      <c r="DA22" s="213"/>
      <c r="DB22" s="213"/>
      <c r="DC22" s="213"/>
      <c r="DD22" s="213"/>
      <c r="DE22" s="213"/>
      <c r="DF22" s="213"/>
      <c r="DG22" s="213"/>
      <c r="DH22" s="213"/>
      <c r="DI22" s="213"/>
      <c r="DJ22" s="213"/>
      <c r="DK22" s="213"/>
      <c r="DL22" s="213"/>
      <c r="DM22" s="213"/>
      <c r="DN22" s="213"/>
      <c r="DO22" s="213"/>
      <c r="DP22" s="213"/>
      <c r="DQ22" s="213"/>
      <c r="DR22" s="213"/>
      <c r="DS22" s="213"/>
      <c r="DT22" s="213"/>
      <c r="DU22" s="213"/>
      <c r="DV22" s="213"/>
      <c r="DW22" s="213"/>
      <c r="DX22" s="213"/>
      <c r="DY22" s="213"/>
      <c r="DZ22" s="213"/>
      <c r="EA22" s="213"/>
      <c r="EB22" s="213"/>
      <c r="EC22" s="213"/>
      <c r="ED22" s="213"/>
      <c r="EE22" s="213"/>
      <c r="EF22" s="213"/>
      <c r="EG22" s="213"/>
      <c r="EH22" s="213"/>
      <c r="EI22" s="213"/>
      <c r="EJ22" s="213"/>
      <c r="EK22" s="213"/>
      <c r="EL22" s="213"/>
      <c r="EM22" s="213"/>
      <c r="EN22" s="213"/>
      <c r="EO22" s="213"/>
      <c r="EP22" s="213"/>
      <c r="EQ22" s="213"/>
      <c r="ER22" s="213"/>
      <c r="ES22" s="213"/>
      <c r="ET22" s="213"/>
      <c r="EU22" s="213"/>
      <c r="EV22" s="213"/>
      <c r="EW22" s="213"/>
      <c r="EX22" s="213"/>
      <c r="EY22" s="213"/>
      <c r="EZ22" s="213"/>
      <c r="FA22" s="213"/>
      <c r="FB22" s="213"/>
      <c r="FC22" s="213"/>
      <c r="FD22" s="213"/>
      <c r="FE22" s="213"/>
      <c r="FF22" s="213"/>
      <c r="FG22" s="213"/>
      <c r="FH22" s="213"/>
      <c r="FI22" s="213"/>
      <c r="FJ22" s="213"/>
      <c r="FK22" s="213"/>
      <c r="FL22" s="213"/>
      <c r="FM22" s="213"/>
      <c r="FN22" s="213"/>
      <c r="FO22" s="213"/>
      <c r="FP22" s="213"/>
      <c r="FQ22" s="213"/>
      <c r="FR22" s="213"/>
      <c r="FS22" s="213"/>
      <c r="FT22" s="213"/>
      <c r="FU22" s="213"/>
      <c r="FV22" s="213"/>
      <c r="FW22" s="213"/>
      <c r="FX22" s="213"/>
      <c r="FY22" s="213"/>
      <c r="FZ22" s="213"/>
      <c r="GA22" s="213"/>
      <c r="GB22" s="213"/>
      <c r="GC22" s="213"/>
      <c r="GD22" s="213"/>
      <c r="GE22" s="213"/>
      <c r="GF22" s="213"/>
      <c r="GG22" s="213"/>
      <c r="GH22" s="213"/>
      <c r="GI22" s="213"/>
      <c r="GJ22" s="213"/>
      <c r="GK22" s="213"/>
      <c r="GL22" s="213"/>
      <c r="GM22" s="213"/>
      <c r="GN22" s="213"/>
      <c r="GO22" s="213"/>
      <c r="GP22" s="213"/>
      <c r="GQ22" s="213"/>
      <c r="GR22" s="213"/>
      <c r="GS22" s="213"/>
      <c r="GT22" s="213"/>
      <c r="GU22" s="213"/>
      <c r="GV22" s="213"/>
      <c r="GW22" s="213"/>
      <c r="GX22" s="213"/>
      <c r="GY22" s="213"/>
      <c r="GZ22" s="213"/>
      <c r="HA22" s="213"/>
      <c r="HB22" s="213"/>
      <c r="HC22" s="213"/>
      <c r="HD22" s="213"/>
      <c r="HE22" s="213"/>
      <c r="HF22" s="213"/>
      <c r="HG22" s="213"/>
      <c r="HH22" s="213"/>
      <c r="HI22" s="213"/>
      <c r="HJ22" s="213"/>
      <c r="HK22" s="213"/>
      <c r="HL22" s="213"/>
      <c r="HM22" s="213"/>
      <c r="HN22" s="213"/>
      <c r="HO22" s="213"/>
      <c r="HP22" s="213"/>
      <c r="HQ22" s="213"/>
      <c r="HR22" s="213"/>
      <c r="HS22" s="213"/>
      <c r="HT22" s="213"/>
      <c r="HU22" s="213"/>
      <c r="HV22" s="213"/>
      <c r="HW22" s="213"/>
      <c r="HX22" s="213"/>
      <c r="HY22" s="213"/>
      <c r="HZ22" s="213"/>
      <c r="IA22" s="213"/>
      <c r="IB22" s="213"/>
      <c r="IC22" s="213"/>
      <c r="ID22" s="213"/>
      <c r="IE22" s="213"/>
      <c r="IF22" s="213"/>
      <c r="IG22" s="213"/>
      <c r="IH22" s="213"/>
      <c r="II22" s="213"/>
      <c r="IJ22" s="213"/>
      <c r="IK22" s="213"/>
      <c r="IL22" s="213"/>
      <c r="IM22" s="213"/>
      <c r="IN22" s="213"/>
      <c r="IO22" s="213"/>
      <c r="IP22" s="213"/>
      <c r="IQ22" s="213"/>
      <c r="IR22" s="213"/>
      <c r="IS22" s="213"/>
      <c r="IT22" s="213"/>
      <c r="IU22" s="213"/>
      <c r="IV22" s="213"/>
      <c r="IW22" s="213"/>
      <c r="IX22" s="213"/>
      <c r="IY22" s="213"/>
      <c r="IZ22" s="213"/>
      <c r="JA22" s="213"/>
      <c r="JB22" s="213"/>
      <c r="JC22" s="213"/>
      <c r="JD22" s="213"/>
      <c r="JE22" s="213"/>
      <c r="JF22" s="213"/>
      <c r="JG22" s="213"/>
      <c r="JH22" s="213"/>
      <c r="JI22" s="213"/>
      <c r="JJ22" s="213"/>
      <c r="JK22" s="213"/>
      <c r="JL22" s="213"/>
      <c r="JM22" s="213"/>
      <c r="JN22" s="213"/>
      <c r="JO22" s="213"/>
      <c r="JP22" s="213"/>
      <c r="JQ22" s="213"/>
      <c r="JR22" s="213"/>
      <c r="JS22" s="213"/>
      <c r="JT22" s="213"/>
      <c r="JU22" s="213"/>
      <c r="JV22" s="213"/>
      <c r="JW22" s="213"/>
      <c r="JX22" s="213"/>
      <c r="JY22" s="213"/>
      <c r="JZ22" s="213"/>
      <c r="KA22" s="213"/>
      <c r="KB22" s="213"/>
      <c r="KC22" s="213"/>
      <c r="KD22" s="213"/>
      <c r="KE22" s="213"/>
      <c r="KF22" s="213"/>
      <c r="KG22" s="213"/>
      <c r="KH22" s="213"/>
      <c r="KI22" s="213"/>
      <c r="KJ22" s="213"/>
      <c r="KK22" s="213"/>
      <c r="KL22" s="213"/>
      <c r="KM22" s="213"/>
      <c r="KN22" s="213"/>
      <c r="KO22" s="213"/>
      <c r="KP22" s="213"/>
      <c r="KQ22" s="213"/>
      <c r="KR22" s="213"/>
      <c r="KS22" s="213"/>
      <c r="KT22" s="213"/>
      <c r="KU22" s="213"/>
      <c r="KV22" s="213"/>
      <c r="KW22" s="213"/>
      <c r="KX22" s="213"/>
      <c r="KY22" s="213"/>
      <c r="KZ22" s="213"/>
      <c r="LA22" s="213"/>
      <c r="LB22" s="213"/>
      <c r="LC22" s="213"/>
      <c r="LD22" s="213"/>
      <c r="LE22" s="213"/>
      <c r="LF22" s="213"/>
      <c r="LG22" s="213"/>
      <c r="LH22" s="213"/>
      <c r="LI22" s="213"/>
      <c r="LJ22" s="213"/>
      <c r="LK22" s="213"/>
      <c r="LL22" s="213"/>
      <c r="LM22" s="213"/>
      <c r="LN22" s="213"/>
      <c r="LO22" s="213"/>
      <c r="LP22" s="213"/>
      <c r="LQ22" s="213"/>
      <c r="LR22" s="213"/>
      <c r="LS22" s="213"/>
      <c r="LT22" s="213"/>
      <c r="LU22" s="213"/>
      <c r="LV22" s="213"/>
      <c r="LW22" s="213"/>
      <c r="LX22" s="213"/>
      <c r="LY22" s="213"/>
      <c r="LZ22" s="213"/>
      <c r="MA22" s="213"/>
      <c r="MB22" s="213"/>
      <c r="MC22" s="213"/>
      <c r="MD22" s="213"/>
      <c r="ME22" s="213"/>
      <c r="MF22" s="213"/>
      <c r="MG22" s="213"/>
      <c r="MH22" s="213"/>
      <c r="MI22" s="213"/>
      <c r="MJ22" s="213"/>
      <c r="MK22" s="213"/>
      <c r="ML22" s="213"/>
      <c r="MM22" s="213"/>
      <c r="MN22" s="213"/>
      <c r="MO22" s="213"/>
      <c r="MP22" s="213"/>
      <c r="MQ22" s="213"/>
      <c r="MR22" s="213"/>
      <c r="MS22" s="213"/>
      <c r="MT22" s="213"/>
      <c r="MU22" s="213"/>
      <c r="MV22" s="213"/>
      <c r="MW22" s="213"/>
      <c r="MX22" s="213"/>
      <c r="MY22" s="213"/>
      <c r="MZ22" s="213"/>
      <c r="NA22" s="213"/>
      <c r="NB22" s="213"/>
      <c r="NC22" s="213"/>
      <c r="ND22" s="213"/>
      <c r="NE22" s="213"/>
      <c r="NF22" s="213"/>
    </row>
    <row r="23" customFormat="false" ht="15" hidden="false" customHeight="false" outlineLevel="0" collapsed="false">
      <c r="A23" s="1146"/>
      <c r="B23" s="1146"/>
      <c r="C23" s="462"/>
      <c r="D23" s="462"/>
      <c r="E23" s="462"/>
      <c r="F23" s="462"/>
      <c r="G23" s="462"/>
      <c r="H23" s="462"/>
      <c r="I23" s="462"/>
      <c r="J23" s="462"/>
      <c r="K23" s="462"/>
      <c r="L23" s="462"/>
      <c r="M23" s="462"/>
      <c r="N23" s="462"/>
      <c r="O23" s="462"/>
      <c r="P23" s="462"/>
      <c r="Q23" s="462"/>
      <c r="R23" s="462"/>
      <c r="S23" s="462"/>
      <c r="T23" s="462"/>
      <c r="U23" s="462"/>
      <c r="V23" s="462"/>
      <c r="W23" s="462"/>
      <c r="X23" s="462"/>
      <c r="Y23" s="462"/>
      <c r="Z23" s="462"/>
      <c r="AA23" s="462"/>
      <c r="AB23" s="462"/>
      <c r="AC23" s="462"/>
      <c r="AD23" s="462"/>
      <c r="AE23" s="462"/>
      <c r="AF23" s="462"/>
      <c r="AG23" s="462"/>
      <c r="AH23" s="462"/>
    </row>
    <row r="24" customFormat="false" ht="15" hidden="false" customHeight="false" outlineLevel="0" collapsed="false">
      <c r="A24" s="1156" t="s">
        <v>1698</v>
      </c>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row>
    <row r="25" s="244" customFormat="true" ht="15" hidden="false" customHeight="false" outlineLevel="0" collapsed="false">
      <c r="A25" s="1146" t="s">
        <v>1699</v>
      </c>
      <c r="B25" s="1146"/>
      <c r="C25" s="1157" t="e">
        <f aca="false">C41*C41/9.807*C39/4</f>
        <v>#N/A</v>
      </c>
      <c r="D25" s="1157" t="n">
        <f aca="false">D41*D41/9.807*D39/4</f>
        <v>0.000145011194787544</v>
      </c>
      <c r="E25" s="1157" t="e">
        <f aca="false">E41*E41/9.807*E39/4</f>
        <v>#DIV/0!</v>
      </c>
      <c r="F25" s="1157" t="e">
        <f aca="false">F41*F41/9.807*F39/4</f>
        <v>#N/A</v>
      </c>
      <c r="G25" s="1157" t="e">
        <f aca="false">G41*G41/9.807*G39/4</f>
        <v>#DIV/0!</v>
      </c>
      <c r="H25" s="1157" t="e">
        <f aca="false">H41*H41/9.807*H39/4</f>
        <v>#N/A</v>
      </c>
      <c r="I25" s="1157" t="e">
        <f aca="false">I41*I41/9.807*I39/4</f>
        <v>#DIV/0!</v>
      </c>
      <c r="J25" s="1157" t="e">
        <f aca="false">J41*J41/9.807*J39/4</f>
        <v>#DIV/0!</v>
      </c>
      <c r="K25" s="1157" t="e">
        <f aca="false">K41*K41/9.807*K39/4</f>
        <v>#DIV/0!</v>
      </c>
      <c r="L25" s="1157" t="e">
        <f aca="false">L41*L41/9.807*L39/4</f>
        <v>#DIV/0!</v>
      </c>
      <c r="M25" s="1157" t="e">
        <f aca="false">M41*M41/9.807*M39/4</f>
        <v>#DIV/0!</v>
      </c>
      <c r="N25" s="1157" t="e">
        <f aca="false">N41*N41/9.807*N39/4</f>
        <v>#DIV/0!</v>
      </c>
      <c r="O25" s="1157" t="e">
        <f aca="false">O41*O41/9.807*O39/4</f>
        <v>#DIV/0!</v>
      </c>
      <c r="P25" s="1157" t="e">
        <f aca="false">P41*P41/9.807*P39/4</f>
        <v>#DIV/0!</v>
      </c>
      <c r="Q25" s="1157" t="e">
        <f aca="false">Q41*Q41/9.807*Q39/4</f>
        <v>#DIV/0!</v>
      </c>
      <c r="R25" s="1157" t="n">
        <f aca="false">R41*R41/9.807*R39/4</f>
        <v>9.21451806729248E-005</v>
      </c>
      <c r="S25" s="1157" t="e">
        <f aca="false">S41*S41/9.807*S39/4</f>
        <v>#DIV/0!</v>
      </c>
      <c r="T25" s="1157" t="e">
        <f aca="false">T41*T41/9.807*T39/4</f>
        <v>#DIV/0!</v>
      </c>
      <c r="U25" s="1157" t="e">
        <f aca="false">U41*U41/9.807*U39/4</f>
        <v>#DIV/0!</v>
      </c>
      <c r="V25" s="1157" t="e">
        <f aca="false">V41*V41/9.807*V39/4</f>
        <v>#DIV/0!</v>
      </c>
      <c r="W25" s="1157" t="e">
        <f aca="false">W41*W41/9.807*W39/4</f>
        <v>#DIV/0!</v>
      </c>
      <c r="X25" s="1157" t="e">
        <f aca="false">X41*X41/9.807*X39/4</f>
        <v>#DIV/0!</v>
      </c>
      <c r="Y25" s="1157" t="e">
        <f aca="false">Y41*Y41/9.807*Y39/4</f>
        <v>#DIV/0!</v>
      </c>
      <c r="Z25" s="1157" t="e">
        <f aca="false">Z41*Z41/9.807*Z39/4</f>
        <v>#DIV/0!</v>
      </c>
      <c r="AA25" s="1157" t="e">
        <f aca="false">AA41*AA41/9.807*AA39/4</f>
        <v>#DIV/0!</v>
      </c>
      <c r="AB25" s="1157" t="e">
        <f aca="false">AB41*AB41/9.807*AB39/4</f>
        <v>#DIV/0!</v>
      </c>
      <c r="AC25" s="1157" t="e">
        <f aca="false">AC41*AC41/9.807*AC39/4</f>
        <v>#DIV/0!</v>
      </c>
      <c r="AD25" s="1157" t="e">
        <f aca="false">AD41*AD41/9.807*AD39/4</f>
        <v>#DIV/0!</v>
      </c>
      <c r="AE25" s="1157" t="e">
        <f aca="false">AE41*AE41/9.807*AE39/4</f>
        <v>#DIV/0!</v>
      </c>
      <c r="AF25" s="1157" t="e">
        <f aca="false">AF41*AF41/9.807*AF39/4</f>
        <v>#DIV/0!</v>
      </c>
      <c r="AG25" s="1157" t="n">
        <f aca="false">AG41*AG41/9.807*AG39/4</f>
        <v>0.00105798744255601</v>
      </c>
      <c r="AH25" s="1157"/>
      <c r="AI25" s="1157" t="e">
        <f aca="false">AI41*AI41/9.807*AI39/4</f>
        <v>#N/A</v>
      </c>
      <c r="AJ25" s="1157" t="e">
        <f aca="false">AJ41*AJ41/9.807*AJ39/4</f>
        <v>#N/A</v>
      </c>
    </row>
    <row r="26" customFormat="false" ht="15" hidden="false" customHeight="false" outlineLevel="0" collapsed="false">
      <c r="A26" s="1146" t="s">
        <v>1700</v>
      </c>
      <c r="B26" s="1146"/>
      <c r="C26" s="1158" t="e">
        <f aca="false">C15/(C15+C18)</f>
        <v>#N/A</v>
      </c>
      <c r="D26" s="1158" t="n">
        <f aca="false">D15/(D15+D18)</f>
        <v>0.999990397031066</v>
      </c>
      <c r="E26" s="1158" t="e">
        <f aca="false">E15/(E15+E18)</f>
        <v>#DIV/0!</v>
      </c>
      <c r="F26" s="1158" t="e">
        <f aca="false">F15/(F15+F18)</f>
        <v>#N/A</v>
      </c>
      <c r="G26" s="1158" t="e">
        <f aca="false">G15/(G15+G18)</f>
        <v>#DIV/0!</v>
      </c>
      <c r="H26" s="1158" t="e">
        <f aca="false">H15/(H15+H18)</f>
        <v>#N/A</v>
      </c>
      <c r="I26" s="1158" t="e">
        <f aca="false">I15/(I15+I18)</f>
        <v>#DIV/0!</v>
      </c>
      <c r="J26" s="1158" t="e">
        <f aca="false">J15/(J15+J18)</f>
        <v>#DIV/0!</v>
      </c>
      <c r="K26" s="1158" t="e">
        <f aca="false">K15/(K15+K18)</f>
        <v>#DIV/0!</v>
      </c>
      <c r="L26" s="1158" t="e">
        <f aca="false">L15/(L15+L18)</f>
        <v>#DIV/0!</v>
      </c>
      <c r="M26" s="1158" t="e">
        <f aca="false">M15/(M15+M18)</f>
        <v>#DIV/0!</v>
      </c>
      <c r="N26" s="1158" t="e">
        <f aca="false">N15/(N15+N18)</f>
        <v>#DIV/0!</v>
      </c>
      <c r="O26" s="1158" t="e">
        <f aca="false">O15/(O15+O18)</f>
        <v>#DIV/0!</v>
      </c>
      <c r="P26" s="1158" t="e">
        <f aca="false">P15/(P15+P18)</f>
        <v>#DIV/0!</v>
      </c>
      <c r="Q26" s="1158" t="e">
        <f aca="false">Q15/(Q15+Q18)</f>
        <v>#DIV/0!</v>
      </c>
      <c r="R26" s="1158" t="n">
        <f aca="false">R15/(R15+R18)</f>
        <v>0.999990563375161</v>
      </c>
      <c r="S26" s="1158" t="e">
        <f aca="false">S15/(S15+S18)</f>
        <v>#DIV/0!</v>
      </c>
      <c r="T26" s="1158" t="e">
        <f aca="false">T15/(T15+T18)</f>
        <v>#DIV/0!</v>
      </c>
      <c r="U26" s="1158" t="e">
        <f aca="false">U15/(U15+U18)</f>
        <v>#DIV/0!</v>
      </c>
      <c r="V26" s="1158" t="e">
        <f aca="false">V15/(V15+V18)</f>
        <v>#DIV/0!</v>
      </c>
      <c r="W26" s="1158" t="e">
        <f aca="false">W15/(W15+W18)</f>
        <v>#DIV/0!</v>
      </c>
      <c r="X26" s="1158" t="e">
        <f aca="false">X15/(X15+X18)</f>
        <v>#DIV/0!</v>
      </c>
      <c r="Y26" s="1158" t="e">
        <f aca="false">Y15/(Y15+Y18)</f>
        <v>#DIV/0!</v>
      </c>
      <c r="Z26" s="1158" t="e">
        <f aca="false">Z15/(Z15+Z18)</f>
        <v>#DIV/0!</v>
      </c>
      <c r="AA26" s="1158" t="e">
        <f aca="false">AA15/(AA15+AA18)</f>
        <v>#DIV/0!</v>
      </c>
      <c r="AB26" s="1158" t="e">
        <f aca="false">AB15/(AB15+AB18)</f>
        <v>#DIV/0!</v>
      </c>
      <c r="AC26" s="1158" t="e">
        <f aca="false">AC15/(AC15+AC18)</f>
        <v>#DIV/0!</v>
      </c>
      <c r="AD26" s="1158" t="e">
        <f aca="false">AD15/(AD15+AD18)</f>
        <v>#DIV/0!</v>
      </c>
      <c r="AE26" s="1158" t="e">
        <f aca="false">AE15/(AE15+AE18)</f>
        <v>#DIV/0!</v>
      </c>
      <c r="AF26" s="1158" t="e">
        <f aca="false">AF15/(AF15+AF18)</f>
        <v>#DIV/0!</v>
      </c>
      <c r="AG26" s="1158" t="n">
        <f aca="false">AG15/(AG15+AG18)</f>
        <v>0.999974254123589</v>
      </c>
      <c r="AH26" s="1158"/>
      <c r="AI26" s="1158" t="e">
        <f aca="false">AI15/(AI15+AI18)</f>
        <v>#N/A</v>
      </c>
      <c r="AJ26" s="1158" t="e">
        <f aca="false">AJ15/(AJ15+AJ18)</f>
        <v>#N/A</v>
      </c>
    </row>
    <row r="27" customFormat="false" ht="15" hidden="false" customHeight="false" outlineLevel="0" collapsed="false">
      <c r="A27" s="1146" t="s">
        <v>1701</v>
      </c>
      <c r="B27" s="1146"/>
      <c r="C27" s="462" t="s">
        <v>1702</v>
      </c>
      <c r="D27" s="462" t="s">
        <v>1702</v>
      </c>
      <c r="E27" s="462" t="s">
        <v>1702</v>
      </c>
      <c r="F27" s="462" t="s">
        <v>1702</v>
      </c>
      <c r="G27" s="462" t="s">
        <v>1702</v>
      </c>
      <c r="H27" s="462" t="s">
        <v>1702</v>
      </c>
      <c r="I27" s="462" t="s">
        <v>1702</v>
      </c>
      <c r="J27" s="462" t="s">
        <v>1702</v>
      </c>
      <c r="K27" s="462" t="s">
        <v>1702</v>
      </c>
      <c r="L27" s="462" t="s">
        <v>1702</v>
      </c>
      <c r="M27" s="462" t="s">
        <v>1702</v>
      </c>
      <c r="N27" s="462" t="s">
        <v>1702</v>
      </c>
      <c r="O27" s="462" t="s">
        <v>1702</v>
      </c>
      <c r="P27" s="462" t="s">
        <v>1702</v>
      </c>
      <c r="Q27" s="462" t="s">
        <v>1702</v>
      </c>
      <c r="R27" s="462" t="s">
        <v>1702</v>
      </c>
      <c r="S27" s="462" t="s">
        <v>1702</v>
      </c>
      <c r="T27" s="462" t="s">
        <v>1702</v>
      </c>
      <c r="U27" s="462" t="s">
        <v>1702</v>
      </c>
      <c r="V27" s="462" t="s">
        <v>1702</v>
      </c>
      <c r="W27" s="462" t="s">
        <v>1702</v>
      </c>
      <c r="X27" s="462" t="s">
        <v>1703</v>
      </c>
      <c r="Y27" s="462" t="s">
        <v>1703</v>
      </c>
      <c r="Z27" s="462" t="s">
        <v>1703</v>
      </c>
      <c r="AA27" s="462" t="s">
        <v>1703</v>
      </c>
      <c r="AB27" s="462" t="s">
        <v>1703</v>
      </c>
      <c r="AC27" s="462" t="s">
        <v>1702</v>
      </c>
      <c r="AD27" s="462" t="s">
        <v>1702</v>
      </c>
      <c r="AE27" s="462" t="s">
        <v>1702</v>
      </c>
      <c r="AF27" s="462" t="s">
        <v>1702</v>
      </c>
      <c r="AG27" s="462" t="s">
        <v>1703</v>
      </c>
      <c r="AH27" s="462"/>
      <c r="AI27" s="462" t="s">
        <v>1702</v>
      </c>
      <c r="AJ27" s="462" t="s">
        <v>1702</v>
      </c>
    </row>
    <row r="28" customFormat="false" ht="15" hidden="false" customHeight="false" outlineLevel="0" collapsed="false">
      <c r="A28" s="1146" t="s">
        <v>1704</v>
      </c>
      <c r="B28" s="1146" t="s">
        <v>444</v>
      </c>
      <c r="C28" s="1157" t="e">
        <f aca="false">0.0003537*C15*C39^-2</f>
        <v>#N/A</v>
      </c>
      <c r="D28" s="1157" t="n">
        <f aca="false">0.0003537*D15*D39^-2</f>
        <v>0.137700035060382</v>
      </c>
      <c r="E28" s="1157" t="n">
        <f aca="false">0.0003537*E15*E39^-2</f>
        <v>0.152148573248408</v>
      </c>
      <c r="F28" s="1157" t="e">
        <f aca="false">0.0003537*F15*F39^-2</f>
        <v>#N/A</v>
      </c>
      <c r="G28" s="1157" t="e">
        <f aca="false">0.0003537*G15*G39^-2</f>
        <v>#DIV/0!</v>
      </c>
      <c r="H28" s="1157" t="e">
        <f aca="false">0.0003537*H15*H39^-2</f>
        <v>#N/A</v>
      </c>
      <c r="I28" s="1157" t="e">
        <f aca="false">0.0003537*I15*I39^-2</f>
        <v>#DIV/0!</v>
      </c>
      <c r="J28" s="1157" t="n">
        <f aca="false">0.0003537*J15*J39^-2</f>
        <v>0.111782625243728</v>
      </c>
      <c r="K28" s="1157" t="e">
        <f aca="false">0.0003537*K15*K39^-2</f>
        <v>#DIV/0!</v>
      </c>
      <c r="L28" s="1157" t="e">
        <f aca="false">0.0003537*L15*L39^-2</f>
        <v>#DIV/0!</v>
      </c>
      <c r="M28" s="1157" t="e">
        <f aca="false">0.0003537*M15*M39^-2</f>
        <v>#DIV/0!</v>
      </c>
      <c r="N28" s="1157" t="e">
        <f aca="false">0.0003537*N15*N39^-2</f>
        <v>#DIV/0!</v>
      </c>
      <c r="O28" s="1157" t="n">
        <f aca="false">0.0003537*O15*O39^-2</f>
        <v>7.11306466132614</v>
      </c>
      <c r="P28" s="1157" t="n">
        <f aca="false">0.0003537*P15*P39^-2</f>
        <v>0.0780791796116505</v>
      </c>
      <c r="Q28" s="1157" t="n">
        <f aca="false">0.0003537*Q15*Q39^-2</f>
        <v>0.0573642952248861</v>
      </c>
      <c r="R28" s="1157" t="n">
        <f aca="false">0.0003537*R15*R39^-2</f>
        <v>0.101623997829089</v>
      </c>
      <c r="S28" s="1157" t="n">
        <f aca="false">0.0003537*S15*S39^-2</f>
        <v>0.122081409490334</v>
      </c>
      <c r="T28" s="1157" t="n">
        <f aca="false">0.0003537*T15*T39^-2</f>
        <v>0.175797229666081</v>
      </c>
      <c r="U28" s="1157" t="n">
        <f aca="false">0.0003537*U15*U39^-2</f>
        <v>0.0529643637545781</v>
      </c>
      <c r="V28" s="1157" t="n">
        <f aca="false">0.0003537*V15*V39^-2</f>
        <v>0.450788042049934</v>
      </c>
      <c r="W28" s="1157" t="n">
        <f aca="false">0.0003537*W15*W39^-2</f>
        <v>0.97789768079006</v>
      </c>
      <c r="X28" s="1157" t="e">
        <f aca="false">0.0003537*X15*X39^-2</f>
        <v>#DIV/0!</v>
      </c>
      <c r="Y28" s="1157" t="n">
        <f aca="false">0.0003537*Y15*Y39^-2</f>
        <v>0.0658816984497363</v>
      </c>
      <c r="Z28" s="1157" t="n">
        <f aca="false">0.0003537*Z15*Z39^-2</f>
        <v>0.0658816984497363</v>
      </c>
      <c r="AA28" s="1157" t="e">
        <f aca="false">0.0003537*AA15*AA39^-2</f>
        <v>#DIV/0!</v>
      </c>
      <c r="AB28" s="1157" t="e">
        <f aca="false">0.0003537*AB15*AB39^-2</f>
        <v>#DIV/0!</v>
      </c>
      <c r="AC28" s="1157" t="e">
        <f aca="false">0.0003537*AC15*AC39^-2</f>
        <v>#DIV/0!</v>
      </c>
      <c r="AD28" s="1157" t="e">
        <f aca="false">0.0003537*AD15*AD39^-2</f>
        <v>#DIV/0!</v>
      </c>
      <c r="AE28" s="1157" t="n">
        <f aca="false">0.0003537*AE15*AE39^-2</f>
        <v>0.0300218797323657</v>
      </c>
      <c r="AF28" s="1157" t="e">
        <f aca="false">0.0003537*AF15*AF39^-2</f>
        <v>#DIV/0!</v>
      </c>
      <c r="AG28" s="1157" t="n">
        <f aca="false">0.0003537*AG15*AG39^-2</f>
        <v>0.644209549569941</v>
      </c>
      <c r="AH28" s="1157"/>
      <c r="AI28" s="1157" t="e">
        <f aca="false">0.0003537*AI15*AI39^-2</f>
        <v>#N/A</v>
      </c>
      <c r="AJ28" s="1157" t="e">
        <f aca="false">0.0003537*AJ15*AJ39^-2</f>
        <v>#N/A</v>
      </c>
    </row>
    <row r="29" customFormat="false" ht="15" hidden="false" customHeight="false" outlineLevel="0" collapsed="false">
      <c r="A29" s="1146" t="s">
        <v>1705</v>
      </c>
      <c r="B29" s="1146" t="s">
        <v>444</v>
      </c>
      <c r="C29" s="1157" t="n">
        <f aca="false">0.0003537*C18*C39^-2</f>
        <v>1.30530091669988E-006</v>
      </c>
      <c r="D29" s="1157" t="n">
        <f aca="false">0.0003537*D18*D39^-2</f>
        <v>1.32234185733513E-006</v>
      </c>
      <c r="E29" s="1157" t="e">
        <f aca="false">0.0003537*E18*E39^-2</f>
        <v>#DIV/0!</v>
      </c>
      <c r="F29" s="1157" t="e">
        <f aca="false">0.0003537*F18*F39^-2</f>
        <v>#N/A</v>
      </c>
      <c r="G29" s="1157" t="e">
        <f aca="false">0.0003537*G18*G39^-2</f>
        <v>#DIV/0!</v>
      </c>
      <c r="H29" s="1157" t="e">
        <f aca="false">0.0003537*H18*H39^-2</f>
        <v>#N/A</v>
      </c>
      <c r="I29" s="1157" t="e">
        <f aca="false">0.0003537*I18*I39^-2</f>
        <v>#DIV/0!</v>
      </c>
      <c r="J29" s="1157" t="e">
        <f aca="false">0.0003537*J18*J39^-2</f>
        <v>#DIV/0!</v>
      </c>
      <c r="K29" s="1157" t="e">
        <f aca="false">0.0003537*K18*K39^-2</f>
        <v>#DIV/0!</v>
      </c>
      <c r="L29" s="1157" t="e">
        <f aca="false">0.0003537*L18*L39^-2</f>
        <v>#DIV/0!</v>
      </c>
      <c r="M29" s="1157" t="e">
        <f aca="false">0.0003537*M18*M39^-2</f>
        <v>#DIV/0!</v>
      </c>
      <c r="N29" s="1157" t="e">
        <f aca="false">0.0003537*N18*N39^-2</f>
        <v>#DIV/0!</v>
      </c>
      <c r="O29" s="1157" t="e">
        <f aca="false">0.0003537*O18*O39^-2</f>
        <v>#DIV/0!</v>
      </c>
      <c r="P29" s="1157" t="e">
        <f aca="false">0.0003537*P18*P39^-2</f>
        <v>#DIV/0!</v>
      </c>
      <c r="Q29" s="1157" t="e">
        <f aca="false">0.0003537*Q18*Q39^-2</f>
        <v>#DIV/0!</v>
      </c>
      <c r="R29" s="1157" t="n">
        <f aca="false">0.0003537*R18*R39^-2</f>
        <v>9.58996591861137E-007</v>
      </c>
      <c r="S29" s="1157" t="e">
        <f aca="false">0.0003537*S18*S39^-2</f>
        <v>#DIV/0!</v>
      </c>
      <c r="T29" s="1157" t="e">
        <f aca="false">0.0003537*T18*T39^-2</f>
        <v>#DIV/0!</v>
      </c>
      <c r="U29" s="1157" t="e">
        <f aca="false">0.0003537*U18*U39^-2</f>
        <v>#DIV/0!</v>
      </c>
      <c r="V29" s="1157" t="e">
        <f aca="false">0.0003537*V18*V39^-2</f>
        <v>#DIV/0!</v>
      </c>
      <c r="W29" s="1157" t="e">
        <f aca="false">0.0003537*W18*W39^-2</f>
        <v>#DIV/0!</v>
      </c>
      <c r="X29" s="1157" t="e">
        <f aca="false">0.0003537*X18*X39^-2</f>
        <v>#DIV/0!</v>
      </c>
      <c r="Y29" s="1157" t="e">
        <f aca="false">0.0003537*Y18*Y39^-2</f>
        <v>#DIV/0!</v>
      </c>
      <c r="Z29" s="1157" t="e">
        <f aca="false">0.0003537*Z18*Z39^-2</f>
        <v>#DIV/0!</v>
      </c>
      <c r="AA29" s="1157" t="e">
        <f aca="false">0.0003537*AA18*AA39^-2</f>
        <v>#DIV/0!</v>
      </c>
      <c r="AB29" s="1157" t="e">
        <f aca="false">0.0003537*AB18*AB39^-2</f>
        <v>#DIV/0!</v>
      </c>
      <c r="AC29" s="1157" t="e">
        <f aca="false">0.0003537*AC18*AC39^-2</f>
        <v>#DIV/0!</v>
      </c>
      <c r="AD29" s="1157" t="e">
        <f aca="false">0.0003537*AD18*AD39^-2</f>
        <v>#DIV/0!</v>
      </c>
      <c r="AE29" s="1157" t="e">
        <f aca="false">0.0003537*AE18*AE39^-2</f>
        <v>#DIV/0!</v>
      </c>
      <c r="AF29" s="1157" t="e">
        <f aca="false">0.0003537*AF18*AF39^-2</f>
        <v>#DIV/0!</v>
      </c>
      <c r="AG29" s="1157" t="n">
        <f aca="false">0.0003537*AG18*AG39^-2</f>
        <v>1.65861664712778E-005</v>
      </c>
      <c r="AH29" s="1157"/>
      <c r="AI29" s="1157" t="e">
        <f aca="false">0.0003537*AI18*AI39^-2</f>
        <v>#N/A</v>
      </c>
      <c r="AJ29" s="1157" t="e">
        <f aca="false">0.0003537*AJ18*AJ39^-2</f>
        <v>#N/A</v>
      </c>
    </row>
    <row r="30" customFormat="false" ht="15" hidden="false" customHeight="false" outlineLevel="0" collapsed="false">
      <c r="A30" s="1146" t="s">
        <v>1706</v>
      </c>
      <c r="B30" s="1146" t="s">
        <v>1707</v>
      </c>
      <c r="C30" s="1157" t="n">
        <f aca="false">C19*C29*C29/4</f>
        <v>3.20614537664408E-010</v>
      </c>
      <c r="D30" s="1157" t="n">
        <f aca="false">D19*D29*D29/4</f>
        <v>3.24800218707941E-010</v>
      </c>
      <c r="E30" s="1157" t="e">
        <f aca="false">E19*E29*E29/4</f>
        <v>#DIV/0!</v>
      </c>
      <c r="F30" s="1157" t="e">
        <f aca="false">F19*F29*F29/4</f>
        <v>#N/A</v>
      </c>
      <c r="G30" s="1157" t="e">
        <f aca="false">G19*G29*G29/4</f>
        <v>#DIV/0!</v>
      </c>
      <c r="H30" s="1157" t="e">
        <f aca="false">H19*H29*H29/4</f>
        <v>#N/A</v>
      </c>
      <c r="I30" s="1157" t="e">
        <f aca="false">I19*I29*I29/4</f>
        <v>#DIV/0!</v>
      </c>
      <c r="J30" s="1157" t="e">
        <f aca="false">J19*J29*J29/4</f>
        <v>#DIV/0!</v>
      </c>
      <c r="K30" s="1157" t="e">
        <f aca="false">K19*K29*K29/4</f>
        <v>#DIV/0!</v>
      </c>
      <c r="L30" s="1157" t="e">
        <f aca="false">L19*L29*L29/4</f>
        <v>#DIV/0!</v>
      </c>
      <c r="M30" s="1157" t="e">
        <f aca="false">M19*M29*M29/4</f>
        <v>#DIV/0!</v>
      </c>
      <c r="N30" s="1157" t="e">
        <f aca="false">N19*N29*N29/4</f>
        <v>#DIV/0!</v>
      </c>
      <c r="O30" s="1157" t="e">
        <f aca="false">O19*O29*O29/4</f>
        <v>#DIV/0!</v>
      </c>
      <c r="P30" s="1157" t="e">
        <f aca="false">P19*P29*P29/4</f>
        <v>#DIV/0!</v>
      </c>
      <c r="Q30" s="1157" t="e">
        <f aca="false">Q19*Q29*Q29/4</f>
        <v>#DIV/0!</v>
      </c>
      <c r="R30" s="1157" t="n">
        <f aca="false">R19*R29*R29/4</f>
        <v>1.730597421129E-010</v>
      </c>
      <c r="S30" s="1157" t="e">
        <f aca="false">S19*S29*S29/4</f>
        <v>#DIV/0!</v>
      </c>
      <c r="T30" s="1157" t="e">
        <f aca="false">T19*T29*T29/4</f>
        <v>#DIV/0!</v>
      </c>
      <c r="U30" s="1157" t="e">
        <f aca="false">U19*U29*U29/4</f>
        <v>#DIV/0!</v>
      </c>
      <c r="V30" s="1157" t="e">
        <f aca="false">V19*V29*V29/4</f>
        <v>#DIV/0!</v>
      </c>
      <c r="W30" s="1157" t="e">
        <f aca="false">W19*W29*W29/4</f>
        <v>#DIV/0!</v>
      </c>
      <c r="X30" s="1157" t="e">
        <f aca="false">X19*X29*X29/4</f>
        <v>#DIV/0!</v>
      </c>
      <c r="Y30" s="1157" t="e">
        <f aca="false">Y19*Y29*Y29/4</f>
        <v>#DIV/0!</v>
      </c>
      <c r="Z30" s="1157" t="e">
        <f aca="false">Z19*Z29*Z29/4</f>
        <v>#DIV/0!</v>
      </c>
      <c r="AA30" s="1157" t="e">
        <f aca="false">AA19*AA29*AA29/4</f>
        <v>#DIV/0!</v>
      </c>
      <c r="AB30" s="1157" t="e">
        <f aca="false">AB19*AB29*AB29/4</f>
        <v>#DIV/0!</v>
      </c>
      <c r="AC30" s="1157" t="e">
        <f aca="false">AC19*AC29*AC29/4</f>
        <v>#DIV/0!</v>
      </c>
      <c r="AD30" s="1157" t="e">
        <f aca="false">AD19*AD29*AD29/4</f>
        <v>#DIV/0!</v>
      </c>
      <c r="AE30" s="1157" t="e">
        <f aca="false">AE19*AE29*AE29/4</f>
        <v>#DIV/0!</v>
      </c>
      <c r="AF30" s="1157" t="e">
        <f aca="false">AF19*AF29*AF29/4</f>
        <v>#DIV/0!</v>
      </c>
      <c r="AG30" s="1157" t="n">
        <f aca="false">AG19*AG29*AG29/4</f>
        <v>5.86652708089097E-009</v>
      </c>
      <c r="AH30" s="1157"/>
      <c r="AI30" s="1157" t="e">
        <f aca="false">AI19*AI29*AI29/4</f>
        <v>#N/A</v>
      </c>
      <c r="AJ30" s="1157" t="e">
        <f aca="false">AJ19*AJ29*AJ29/4</f>
        <v>#N/A</v>
      </c>
    </row>
    <row r="31" customFormat="false" ht="15" hidden="false" customHeight="false" outlineLevel="0" collapsed="false">
      <c r="A31" s="1146" t="s">
        <v>1708</v>
      </c>
      <c r="B31" s="1146" t="s">
        <v>1707</v>
      </c>
      <c r="C31" s="1157" t="e">
        <f aca="false">C12*C28*C28/4</f>
        <v>#N/A</v>
      </c>
      <c r="D31" s="1157" t="n">
        <f aca="false">D12*D28*D28/4</f>
        <v>0.121684140540008</v>
      </c>
      <c r="E31" s="1157" t="n">
        <f aca="false">E12*E28*E28/4</f>
        <v>0.136290846360735</v>
      </c>
      <c r="F31" s="1157" t="e">
        <f aca="false">F12*F28*F28/4</f>
        <v>#N/A</v>
      </c>
      <c r="G31" s="1157" t="e">
        <f aca="false">G12*G28*G28/4</f>
        <v>#DIV/0!</v>
      </c>
      <c r="H31" s="1157" t="e">
        <f aca="false">H12*H28*H28/4</f>
        <v>#N/A</v>
      </c>
      <c r="I31" s="1157" t="e">
        <f aca="false">I12*I28*I28/4</f>
        <v>#DIV/0!</v>
      </c>
      <c r="J31" s="1157" t="n">
        <f aca="false">J12*J28*J28/4</f>
        <v>0.0735664043663108</v>
      </c>
      <c r="K31" s="1157" t="e">
        <f aca="false">K12*K28*K28/4</f>
        <v>#DIV/0!</v>
      </c>
      <c r="L31" s="1157" t="e">
        <f aca="false">L12*L28*L28/4</f>
        <v>#DIV/0!</v>
      </c>
      <c r="M31" s="1157" t="e">
        <f aca="false">M12*M28*M28/4</f>
        <v>#DIV/0!</v>
      </c>
      <c r="N31" s="1157" t="e">
        <f aca="false">N12*N28*N28/4</f>
        <v>#DIV/0!</v>
      </c>
      <c r="O31" s="1157" t="n">
        <f aca="false">O12*O28*O28/4</f>
        <v>99.6735070861274</v>
      </c>
      <c r="P31" s="1157" t="n">
        <f aca="false">P12*P28*P28/4</f>
        <v>0.0627924903749323</v>
      </c>
      <c r="Q31" s="1157" t="n">
        <f aca="false">Q12*Q28*Q28/4</f>
        <v>0.0338938223764732</v>
      </c>
      <c r="R31" s="1157" t="n">
        <f aca="false">R12*R28*R28/4</f>
        <v>0.0660181406054955</v>
      </c>
      <c r="S31" s="1157" t="n">
        <f aca="false">S12*S28*S28/4</f>
        <v>0.10600377923813</v>
      </c>
      <c r="T31" s="1157" t="n">
        <f aca="false">T12*T28*T28/4</f>
        <v>0.219809436628187</v>
      </c>
      <c r="U31" s="1157" t="n">
        <f aca="false">U12*U28*U28/4</f>
        <v>0.0239986898479177</v>
      </c>
      <c r="V31" s="1157" t="n">
        <f aca="false">V12*V28*V28/4</f>
        <v>1.54642702588817</v>
      </c>
      <c r="W31" s="1157" t="n">
        <f aca="false">W12*W28*W28/4</f>
        <v>7.50443770195721</v>
      </c>
      <c r="X31" s="1157" t="e">
        <f aca="false">X12*X28*X28/4</f>
        <v>#DIV/0!</v>
      </c>
      <c r="Y31" s="1157" t="n">
        <f aca="false">Y12*Y28*Y28/4</f>
        <v>0.0678946786968044</v>
      </c>
      <c r="Z31" s="1157" t="n">
        <f aca="false">Z12*Z28*Z28/4</f>
        <v>0.0678946786968044</v>
      </c>
      <c r="AA31" s="1157" t="e">
        <f aca="false">AA12*AA28*AA28/4</f>
        <v>#DIV/0!</v>
      </c>
      <c r="AB31" s="1157" t="e">
        <f aca="false">AB12*AB28*AB28/4</f>
        <v>#DIV/0!</v>
      </c>
      <c r="AC31" s="1157" t="e">
        <f aca="false">AC12*AC28*AC28/4</f>
        <v>#DIV/0!</v>
      </c>
      <c r="AD31" s="1157" t="e">
        <f aca="false">AD12*AD28*AD28/4</f>
        <v>#DIV/0!</v>
      </c>
      <c r="AE31" s="1157" t="n">
        <f aca="false">AE12*AE28*AE28/4</f>
        <v>0.015347111580022</v>
      </c>
      <c r="AF31" s="1157" t="e">
        <f aca="false">AF12*AF28*AF28/4</f>
        <v>#DIV/0!</v>
      </c>
      <c r="AG31" s="1157" t="n">
        <f aca="false">AG12*AG28*AG28/4</f>
        <v>4.58374064879724</v>
      </c>
      <c r="AH31" s="1157"/>
      <c r="AI31" s="1157" t="e">
        <f aca="false">AI12*AI28*AI28/4</f>
        <v>#N/A</v>
      </c>
      <c r="AJ31" s="1157" t="e">
        <f aca="false">AJ12*AJ28*AJ28/4</f>
        <v>#N/A</v>
      </c>
    </row>
    <row r="32" customFormat="false" ht="15" hidden="false" customHeight="false" outlineLevel="0" collapsed="false">
      <c r="A32" s="1146" t="s">
        <v>1709</v>
      </c>
      <c r="B32" s="1146"/>
      <c r="C32" s="462" t="s">
        <v>1710</v>
      </c>
      <c r="D32" s="462" t="s">
        <v>1710</v>
      </c>
      <c r="E32" s="462" t="s">
        <v>1710</v>
      </c>
      <c r="F32" s="462" t="s">
        <v>1710</v>
      </c>
      <c r="G32" s="462" t="s">
        <v>1710</v>
      </c>
      <c r="H32" s="462" t="s">
        <v>1710</v>
      </c>
      <c r="I32" s="462" t="s">
        <v>1710</v>
      </c>
      <c r="J32" s="462" t="s">
        <v>1710</v>
      </c>
      <c r="K32" s="462" t="s">
        <v>1711</v>
      </c>
      <c r="L32" s="462" t="s">
        <v>1711</v>
      </c>
      <c r="M32" s="462" t="s">
        <v>1711</v>
      </c>
      <c r="N32" s="462" t="s">
        <v>1710</v>
      </c>
      <c r="O32" s="462" t="s">
        <v>1711</v>
      </c>
      <c r="P32" s="462" t="s">
        <v>1710</v>
      </c>
      <c r="Q32" s="462" t="s">
        <v>1710</v>
      </c>
      <c r="R32" s="462" t="s">
        <v>1710</v>
      </c>
      <c r="S32" s="462" t="s">
        <v>1710</v>
      </c>
      <c r="T32" s="462" t="s">
        <v>1710</v>
      </c>
      <c r="U32" s="462" t="s">
        <v>1711</v>
      </c>
      <c r="V32" s="462" t="s">
        <v>1710</v>
      </c>
      <c r="W32" s="462" t="s">
        <v>1710</v>
      </c>
      <c r="X32" s="462" t="s">
        <v>1711</v>
      </c>
      <c r="Y32" s="462" t="s">
        <v>1711</v>
      </c>
      <c r="Z32" s="462" t="s">
        <v>1711</v>
      </c>
      <c r="AA32" s="462" t="s">
        <v>1711</v>
      </c>
      <c r="AB32" s="462" t="s">
        <v>1710</v>
      </c>
      <c r="AC32" s="462" t="s">
        <v>1710</v>
      </c>
      <c r="AD32" s="462" t="s">
        <v>1711</v>
      </c>
      <c r="AE32" s="462" t="s">
        <v>1710</v>
      </c>
      <c r="AF32" s="462" t="s">
        <v>1710</v>
      </c>
      <c r="AG32" s="462" t="s">
        <v>1710</v>
      </c>
      <c r="AH32" s="462"/>
      <c r="AI32" s="462" t="s">
        <v>1711</v>
      </c>
      <c r="AJ32" s="462" t="s">
        <v>1710</v>
      </c>
    </row>
    <row r="33" s="26" customFormat="true" ht="15" hidden="false" customHeight="false" outlineLevel="0" collapsed="false">
      <c r="A33" s="1146" t="s">
        <v>1712</v>
      </c>
      <c r="B33" s="1146" t="s">
        <v>1713</v>
      </c>
      <c r="C33" s="1151" t="e">
        <f aca="false">0.0003537*C11*C39^-2</f>
        <v>#N/A</v>
      </c>
      <c r="D33" s="1151" t="n">
        <f aca="false">0.0003537*D11*D39^-2</f>
        <v>3.5347599</v>
      </c>
      <c r="E33" s="1151" t="n">
        <f aca="false">0.0003537*E11*E39^-2</f>
        <v>3.5830989</v>
      </c>
      <c r="F33" s="1151" t="e">
        <f aca="false">0.0003537*F11*F39^-2</f>
        <v>#N/A</v>
      </c>
      <c r="G33" s="1151" t="n">
        <f aca="false">0.0003537*G11*G39^-2</f>
        <v>0</v>
      </c>
      <c r="H33" s="1151" t="e">
        <f aca="false">0.0003537*H11*H39^-2</f>
        <v>#N/A</v>
      </c>
      <c r="I33" s="1151" t="n">
        <f aca="false">0.0003537*I11*I39^-2</f>
        <v>0</v>
      </c>
      <c r="J33" s="1151" t="n">
        <f aca="false">0.0003537*J11*J39^-2</f>
        <v>2.6324808244898</v>
      </c>
      <c r="K33" s="1151" t="n">
        <f aca="false">0.0003537*K11*K39^-2</f>
        <v>0</v>
      </c>
      <c r="L33" s="1151" t="n">
        <f aca="false">0.0003537*L11*L39^-2</f>
        <v>0</v>
      </c>
      <c r="M33" s="1151" t="n">
        <f aca="false">0.0003537*M11*M39^-2</f>
        <v>0</v>
      </c>
      <c r="N33" s="1151" t="n">
        <f aca="false">0.0003537*N11*N39^-2</f>
        <v>0</v>
      </c>
      <c r="O33" s="1151" t="n">
        <f aca="false">0.0003537*O11*O39^-2</f>
        <v>56.05094953125</v>
      </c>
      <c r="P33" s="1151" t="n">
        <f aca="false">0.0003537*P11*P39^-2</f>
        <v>3.2168622</v>
      </c>
      <c r="Q33" s="1151" t="n">
        <f aca="false">0.0003537*Q11*Q39^-2</f>
        <v>2.36340896326531</v>
      </c>
      <c r="R33" s="1151" t="n">
        <f aca="false">0.0003537*R11*R39^-2</f>
        <v>2.5985256244898</v>
      </c>
      <c r="S33" s="1151" t="n">
        <f aca="false">0.0003537*S11*S39^-2</f>
        <v>3.4732161</v>
      </c>
      <c r="T33" s="1151" t="n">
        <f aca="false">0.0003537*T11*T39^-2</f>
        <v>5.001431184</v>
      </c>
      <c r="U33" s="1151" t="n">
        <f aca="false">0.0003537*U11*U39^-2</f>
        <v>1.81244052768166</v>
      </c>
      <c r="V33" s="1151" t="n">
        <f aca="false">0.0003537*V11*V39^-2</f>
        <v>13.721988</v>
      </c>
      <c r="W33" s="1151" t="n">
        <f aca="false">0.0003537*W11*W39^-2</f>
        <v>30.6962082</v>
      </c>
      <c r="X33" s="1151" t="n">
        <f aca="false">0.0003537*X11*X39^-2</f>
        <v>0</v>
      </c>
      <c r="Y33" s="1151" t="n">
        <f aca="false">0.0003537*Y11*Y39^-2</f>
        <v>4.122217872</v>
      </c>
      <c r="Z33" s="1151" t="n">
        <f aca="false">0.0003537*Z11*Z39^-2</f>
        <v>4.122217872</v>
      </c>
      <c r="AA33" s="1151" t="n">
        <f aca="false">0.0003537*AA11*AA39^-2</f>
        <v>0</v>
      </c>
      <c r="AB33" s="1151" t="n">
        <f aca="false">0.0003537*AB11*AB39^-2</f>
        <v>0</v>
      </c>
      <c r="AC33" s="1151" t="n">
        <f aca="false">0.0003537*AC11*AC39^-2</f>
        <v>0</v>
      </c>
      <c r="AD33" s="1151" t="n">
        <f aca="false">0.0003537*AD11*AD39^-2</f>
        <v>0</v>
      </c>
      <c r="AE33" s="1151" t="n">
        <f aca="false">0.0003537*AE11*AE39^-2</f>
        <v>2.04479022857143</v>
      </c>
      <c r="AF33" s="1151" t="n">
        <f aca="false">0.0003537*AF11*AF39^-2</f>
        <v>0</v>
      </c>
      <c r="AG33" s="1151" t="n">
        <f aca="false">0.0003537*AG11*AG39^-2</f>
        <v>28.4611779</v>
      </c>
      <c r="AH33" s="1151"/>
      <c r="AI33" s="1151" t="e">
        <f aca="false">0.0003537*AI11*AI39^-2</f>
        <v>#N/A</v>
      </c>
      <c r="AJ33" s="1151" t="e">
        <f aca="false">0.0003537*AJ11*AJ39^-2</f>
        <v>#N/A</v>
      </c>
    </row>
    <row r="34" customFormat="false" ht="15" hidden="false" customHeight="false" outlineLevel="0" collapsed="false">
      <c r="A34" s="1146" t="s">
        <v>1714</v>
      </c>
      <c r="B34" s="1146" t="s">
        <v>1713</v>
      </c>
      <c r="C34" s="1151" t="n">
        <f aca="false">0.0003537*C17*C39^-2</f>
        <v>0.0009825</v>
      </c>
      <c r="D34" s="1151" t="n">
        <f aca="false">0.0003537*D17*D39^-2</f>
        <v>0.0009825</v>
      </c>
      <c r="E34" s="1151" t="n">
        <f aca="false">0.0003537*E17*E39^-2</f>
        <v>0</v>
      </c>
      <c r="F34" s="1151" t="e">
        <f aca="false">0.0003537*F17*F39^-2</f>
        <v>#N/A</v>
      </c>
      <c r="G34" s="1151" t="n">
        <f aca="false">0.0003537*G17*G39^-2</f>
        <v>0</v>
      </c>
      <c r="H34" s="1151" t="e">
        <f aca="false">0.0003537*H17*H39^-2</f>
        <v>#N/A</v>
      </c>
      <c r="I34" s="1151" t="n">
        <f aca="false">0.0003537*I17*I39^-2</f>
        <v>0</v>
      </c>
      <c r="J34" s="1151" t="n">
        <f aca="false">0.0003537*J17*J39^-2</f>
        <v>0</v>
      </c>
      <c r="K34" s="1151" t="n">
        <f aca="false">0.0003537*K17*K39^-2</f>
        <v>0.001503225</v>
      </c>
      <c r="L34" s="1151" t="n">
        <f aca="false">0.0003537*L17*L39^-2</f>
        <v>0.0004716</v>
      </c>
      <c r="M34" s="1151" t="n">
        <f aca="false">0.0003537*M17*M39^-2</f>
        <v>0.0026724</v>
      </c>
      <c r="N34" s="1151" t="n">
        <f aca="false">0.0003537*N17*N39^-2</f>
        <v>8.8425E-005</v>
      </c>
      <c r="O34" s="1151" t="n">
        <f aca="false">0.0003537*O17*O39^-2</f>
        <v>0</v>
      </c>
      <c r="P34" s="1151" t="n">
        <f aca="false">0.0003537*P17*P39^-2</f>
        <v>0</v>
      </c>
      <c r="Q34" s="1151" t="n">
        <f aca="false">0.0003537*Q17*Q39^-2</f>
        <v>0</v>
      </c>
      <c r="R34" s="1151" t="n">
        <f aca="false">0.0003537*R17*R39^-2</f>
        <v>0.000721836734693878</v>
      </c>
      <c r="S34" s="1151" t="n">
        <f aca="false">0.0003537*S17*S39^-2</f>
        <v>0</v>
      </c>
      <c r="T34" s="1151" t="n">
        <f aca="false">0.0003537*T17*T39^-2</f>
        <v>0</v>
      </c>
      <c r="U34" s="1151" t="n">
        <f aca="false">0.0003537*U17*U39^-2</f>
        <v>0</v>
      </c>
      <c r="V34" s="1151" t="n">
        <f aca="false">0.0003537*V17*V39^-2</f>
        <v>0</v>
      </c>
      <c r="W34" s="1151" t="n">
        <f aca="false">0.0003537*W17*W39^-2</f>
        <v>0</v>
      </c>
      <c r="X34" s="1151" t="n">
        <f aca="false">0.0003537*X17*X39^-2</f>
        <v>0.001245024</v>
      </c>
      <c r="Y34" s="1151" t="n">
        <f aca="false">0.0003537*Y17*Y39^-2</f>
        <v>0</v>
      </c>
      <c r="Z34" s="1151" t="n">
        <f aca="false">0.0003537*Z17*Z39^-2</f>
        <v>0</v>
      </c>
      <c r="AA34" s="1151" t="n">
        <f aca="false">0.0003537*AA17*AA39^-2</f>
        <v>0.0003537</v>
      </c>
      <c r="AB34" s="1151" t="n">
        <f aca="false">0.0003537*AB17*AB39^-2</f>
        <v>0.0003537</v>
      </c>
      <c r="AC34" s="1151" t="n">
        <f aca="false">0.0003537*AC17*AC39^-2</f>
        <v>0.0003537</v>
      </c>
      <c r="AD34" s="1151" t="n">
        <f aca="false">0.0003537*AD17*AD39^-2</f>
        <v>0.00194535</v>
      </c>
      <c r="AE34" s="1151" t="n">
        <f aca="false">0.0003537*AE17*AE39^-2</f>
        <v>0</v>
      </c>
      <c r="AF34" s="1151" t="n">
        <f aca="false">0.0003537*AF17*AF39^-2</f>
        <v>0.0017292</v>
      </c>
      <c r="AG34" s="1151" t="n">
        <f aca="false">0.0003537*AG17*AG39^-2</f>
        <v>0.0014148</v>
      </c>
      <c r="AH34" s="1151"/>
      <c r="AI34" s="1151" t="e">
        <f aca="false">0.0003537*AI17*AI39^-2</f>
        <v>#N/A</v>
      </c>
      <c r="AJ34" s="1151" t="e">
        <f aca="false">0.0003537*AJ17*AJ39^-2</f>
        <v>#N/A</v>
      </c>
    </row>
    <row r="35" customFormat="false" ht="15" hidden="false" customHeight="false" outlineLevel="0" collapsed="false">
      <c r="A35" s="1146" t="s">
        <v>1715</v>
      </c>
      <c r="B35" s="1146"/>
      <c r="C35" s="462" t="s">
        <v>1716</v>
      </c>
      <c r="D35" s="462" t="s">
        <v>1716</v>
      </c>
      <c r="E35" s="462" t="s">
        <v>1716</v>
      </c>
      <c r="F35" s="462" t="s">
        <v>1716</v>
      </c>
      <c r="G35" s="462" t="s">
        <v>1716</v>
      </c>
      <c r="H35" s="462" t="s">
        <v>1716</v>
      </c>
      <c r="I35" s="462" t="s">
        <v>1716</v>
      </c>
      <c r="J35" s="462" t="s">
        <v>1716</v>
      </c>
      <c r="K35" s="462" t="s">
        <v>1716</v>
      </c>
      <c r="L35" s="462" t="s">
        <v>1703</v>
      </c>
      <c r="M35" s="462" t="s">
        <v>1703</v>
      </c>
      <c r="N35" s="462" t="s">
        <v>1703</v>
      </c>
      <c r="O35" s="462" t="s">
        <v>1716</v>
      </c>
      <c r="P35" s="462" t="s">
        <v>1716</v>
      </c>
      <c r="Q35" s="462" t="s">
        <v>1716</v>
      </c>
      <c r="R35" s="462" t="s">
        <v>1716</v>
      </c>
      <c r="S35" s="462" t="s">
        <v>1716</v>
      </c>
      <c r="T35" s="462" t="s">
        <v>1716</v>
      </c>
      <c r="U35" s="462" t="s">
        <v>1703</v>
      </c>
      <c r="V35" s="462" t="s">
        <v>1717</v>
      </c>
      <c r="W35" s="462" t="s">
        <v>1717</v>
      </c>
      <c r="X35" s="462" t="s">
        <v>1703</v>
      </c>
      <c r="Y35" s="462" t="s">
        <v>1703</v>
      </c>
      <c r="Z35" s="462" t="s">
        <v>1703</v>
      </c>
      <c r="AA35" s="462" t="s">
        <v>1703</v>
      </c>
      <c r="AB35" s="462" t="s">
        <v>1703</v>
      </c>
      <c r="AC35" s="462" t="s">
        <v>1703</v>
      </c>
      <c r="AD35" s="462" t="s">
        <v>1716</v>
      </c>
      <c r="AE35" s="462" t="s">
        <v>1716</v>
      </c>
      <c r="AF35" s="462" t="s">
        <v>1716</v>
      </c>
      <c r="AG35" s="462" t="s">
        <v>1703</v>
      </c>
      <c r="AH35" s="462"/>
      <c r="AI35" s="462" t="s">
        <v>1716</v>
      </c>
      <c r="AJ35" s="462" t="s">
        <v>1703</v>
      </c>
    </row>
    <row r="36" s="26" customFormat="true" ht="15" hidden="false" customHeight="false" outlineLevel="0" collapsed="false">
      <c r="A36" s="1146" t="s">
        <v>1718</v>
      </c>
      <c r="B36" s="1146"/>
      <c r="C36" s="1157" t="e">
        <f aca="false">(C12/1.2*C19/998)^0.5*(C20/1*(998/C19)^2)^(1/3)*73/C22*C34/C33</f>
        <v>#N/A</v>
      </c>
      <c r="D36" s="1157" t="e">
        <f aca="false">(D12/1.2*D19/998)^0.5*(D20/1*(998/D19)^2)^(1/3)*73/D22*D34/D33</f>
        <v>#DIV/0!</v>
      </c>
      <c r="E36" s="1157" t="e">
        <f aca="false">(E12/1.2*E19/998)^0.5*(E20/1*(998/E19)^2)^(1/3)*73/E22*E34/E33</f>
        <v>#DIV/0!</v>
      </c>
      <c r="F36" s="1157" t="e">
        <f aca="false">(F12/1.2*F19/998)^0.5*(F20/1*(998/F19)^2)^(1/3)*73/F22*F34/F33</f>
        <v>#N/A</v>
      </c>
      <c r="G36" s="1157" t="e">
        <f aca="false">(G12/1.2*G19/998)^0.5*(G20/1*(998/G19)^2)^(1/3)*73/G22*G34/G33</f>
        <v>#DIV/0!</v>
      </c>
      <c r="H36" s="1157" t="e">
        <f aca="false">(H12/1.2*H19/998)^0.5*(H20/1*(998/H19)^2)^(1/3)*73/H22*H34/H33</f>
        <v>#N/A</v>
      </c>
      <c r="I36" s="1157" t="e">
        <f aca="false">(I12/1.2*I19/998)^0.5*(I20/1*(998/I19)^2)^(1/3)*73/I22*I34/I33</f>
        <v>#DIV/0!</v>
      </c>
      <c r="J36" s="1157" t="e">
        <f aca="false">(J12/1.2*J19/998)^0.5*(J20/1*(998/J19)^2)^(1/3)*73/J22*J34/J33</f>
        <v>#DIV/0!</v>
      </c>
      <c r="K36" s="1157" t="e">
        <f aca="false">(K12/1.2*K19/998)^0.5*(K20/1*(998/K19)^2)^(1/3)*73/K22*K34/K33</f>
        <v>#DIV/0!</v>
      </c>
      <c r="L36" s="1157" t="e">
        <f aca="false">(L12/1.2*L19/998)^0.5*(L20/1*(998/L19)^2)^(1/3)*73/L22*L34/L33</f>
        <v>#DIV/0!</v>
      </c>
      <c r="M36" s="1157" t="e">
        <f aca="false">(M12/1.2*M19/998)^0.5*(M20/1*(998/M19)^2)^(1/3)*73/M22*M34/M33</f>
        <v>#DIV/0!</v>
      </c>
      <c r="N36" s="1157" t="e">
        <f aca="false">(N12/1.2*N19/998)^0.5*(N20/1*(998/N19)^2)^(1/3)*73/N22*N34/N33</f>
        <v>#DIV/0!</v>
      </c>
      <c r="O36" s="1157" t="e">
        <f aca="false">(O12/1.2*O19/998)^0.5*(O20/1*(998/O19)^2)^(1/3)*73/O22*O34/O33</f>
        <v>#DIV/0!</v>
      </c>
      <c r="P36" s="1157" t="e">
        <f aca="false">(P12/1.2*P19/998)^0.5*(P20/1*(998/P19)^2)^(1/3)*73/P22*P34/P33</f>
        <v>#DIV/0!</v>
      </c>
      <c r="Q36" s="1157" t="e">
        <f aca="false">(Q12/1.2*Q19/998)^0.5*(Q20/1*(998/Q19)^2)^(1/3)*73/Q22*Q34/Q33</f>
        <v>#DIV/0!</v>
      </c>
      <c r="R36" s="1157" t="e">
        <f aca="false">(R12/1.2*R19/998)^0.5*(R20/1*(998/R19)^2)^(1/3)*73/R22*R34/R33</f>
        <v>#DIV/0!</v>
      </c>
      <c r="S36" s="1157" t="e">
        <f aca="false">(S12/1.2*S19/998)^0.5*(S20/1*(998/S19)^2)^(1/3)*73/S22*S34/S33</f>
        <v>#DIV/0!</v>
      </c>
      <c r="T36" s="1157" t="e">
        <f aca="false">(T12/1.2*T19/998)^0.5*(T20/1*(998/T19)^2)^(1/3)*73/T22*T34/T33</f>
        <v>#DIV/0!</v>
      </c>
      <c r="U36" s="1157" t="e">
        <f aca="false">(U12/1.2*U19/998)^0.5*(U20/1*(998/U19)^2)^(1/3)*73/U22*U34/U33</f>
        <v>#DIV/0!</v>
      </c>
      <c r="V36" s="1157" t="e">
        <f aca="false">(V12/1.2*V19/998)^0.5*(V20/1*(998/V19)^2)^(1/3)*73/V22*V34/V33</f>
        <v>#DIV/0!</v>
      </c>
      <c r="W36" s="1157" t="e">
        <f aca="false">(W12/1.2*W19/998)^0.5*(W20/1*(998/W19)^2)^(1/3)*73/W22*W34/W33</f>
        <v>#DIV/0!</v>
      </c>
      <c r="X36" s="1157" t="e">
        <f aca="false">(X12/1.2*X19/998)^0.5*(X20/1*(998/X19)^2)^(1/3)*73/X22*X34/X33</f>
        <v>#DIV/0!</v>
      </c>
      <c r="Y36" s="1157" t="e">
        <f aca="false">(Y12/1.2*Y19/998)^0.5*(Y20/1*(998/Y19)^2)^(1/3)*73/Y22*Y34/Y33</f>
        <v>#DIV/0!</v>
      </c>
      <c r="Z36" s="1157" t="e">
        <f aca="false">(Z12/1.2*Z19/998)^0.5*(Z20/1*(998/Z19)^2)^(1/3)*73/Z22*Z34/Z33</f>
        <v>#DIV/0!</v>
      </c>
      <c r="AA36" s="1157" t="e">
        <f aca="false">(AA12/1.2*AA19/998)^0.5*(AA20/1*(998/AA19)^2)^(1/3)*73/AA22*AA34/AA33</f>
        <v>#DIV/0!</v>
      </c>
      <c r="AB36" s="1157" t="e">
        <f aca="false">(AB12/1.2*AB19/998)^0.5*(AB20/1*(998/AB19)^2)^(1/3)*73/AB22*AB34/AB33</f>
        <v>#DIV/0!</v>
      </c>
      <c r="AC36" s="1157" t="e">
        <f aca="false">(AC12/1.2*AC19/998)^0.5*(AC20/1*(998/AC19)^2)^(1/3)*73/AC22*AC34/AC33</f>
        <v>#DIV/0!</v>
      </c>
      <c r="AD36" s="1157" t="e">
        <f aca="false">(AD12/1.2*AD19/998)^0.5*(AD20/1*(998/AD19)^2)^(1/3)*73/AD22*AD34/AD33</f>
        <v>#DIV/0!</v>
      </c>
      <c r="AE36" s="1157" t="e">
        <f aca="false">(AE12/1.2*AE19/998)^0.5*(AE20/1*(998/AE19)^2)^(1/3)*73/AE22*AE34/AE33</f>
        <v>#DIV/0!</v>
      </c>
      <c r="AF36" s="1157" t="e">
        <f aca="false">(AF12/1.2*AF19/998)^0.5*(AF20/1*(998/AF19)^2)^(1/3)*73/AF22*AF34/AF33</f>
        <v>#DIV/0!</v>
      </c>
      <c r="AG36" s="1157" t="n">
        <f aca="false">(AG12/1.2*AG19/998)^0.5*(AG20/1*(998/AG19)^2)^(1/3)*73/AG22*AG34/AG33</f>
        <v>0</v>
      </c>
      <c r="AH36" s="1157"/>
      <c r="AI36" s="1157" t="e">
        <f aca="false">(AI12/1.2*AI19/998)^0.5*(AI20/1*(998/AI19)^2)^(1/3)*73/AI22*AI34/AI33</f>
        <v>#N/A</v>
      </c>
      <c r="AJ36" s="1157" t="e">
        <f aca="false">(AJ12/1.2*AJ19/998)^0.5*(AJ20/1*(998/AJ19)^2)^(1/3)*73/AJ22*AJ34/AJ33</f>
        <v>#N/A</v>
      </c>
    </row>
    <row r="37" customFormat="false" ht="15" hidden="false" customHeight="false" outlineLevel="0" collapsed="false">
      <c r="A37" s="1146" t="s">
        <v>1719</v>
      </c>
      <c r="B37" s="1146"/>
      <c r="C37" s="1157" t="e">
        <f aca="false">C33/(C12/1.2*C19/998)^0.5</f>
        <v>#N/A</v>
      </c>
      <c r="D37" s="1157" t="n">
        <f aca="false">D33/(D12/1.2*D19/998)^0.5</f>
        <v>0.885744515664315</v>
      </c>
      <c r="E37" s="1157" t="e">
        <f aca="false">E33/(E12/1.2*E19/998)^0.5</f>
        <v>#DIV/0!</v>
      </c>
      <c r="F37" s="1157" t="e">
        <f aca="false">F33/(F12/1.2*F19/998)^0.5</f>
        <v>#N/A</v>
      </c>
      <c r="G37" s="1157" t="e">
        <f aca="false">G33/(G12/1.2*G19/998)^0.5</f>
        <v>#DIV/0!</v>
      </c>
      <c r="H37" s="1157" t="e">
        <f aca="false">H33/(H12/1.2*H19/998)^0.5</f>
        <v>#N/A</v>
      </c>
      <c r="I37" s="1157" t="e">
        <f aca="false">I33/(I12/1.2*I19/998)^0.5</f>
        <v>#DIV/0!</v>
      </c>
      <c r="J37" s="1157" t="e">
        <f aca="false">J33/(J12/1.2*J19/998)^0.5</f>
        <v>#DIV/0!</v>
      </c>
      <c r="K37" s="1157" t="e">
        <f aca="false">K33/(K12/1.2*K19/998)^0.5</f>
        <v>#DIV/0!</v>
      </c>
      <c r="L37" s="1157" t="e">
        <f aca="false">L33/(L12/1.2*L19/998)^0.5</f>
        <v>#DIV/0!</v>
      </c>
      <c r="M37" s="1157" t="e">
        <f aca="false">M33/(M12/1.2*M19/998)^0.5</f>
        <v>#DIV/0!</v>
      </c>
      <c r="N37" s="1157" t="e">
        <f aca="false">N33/(N12/1.2*N19/998)^0.5</f>
        <v>#DIV/0!</v>
      </c>
      <c r="O37" s="1157" t="e">
        <f aca="false">O33/(O12/1.2*O19/998)^0.5</f>
        <v>#DIV/0!</v>
      </c>
      <c r="P37" s="1157" t="e">
        <f aca="false">P33/(P12/1.2*P19/998)^0.5</f>
        <v>#DIV/0!</v>
      </c>
      <c r="Q37" s="1157" t="e">
        <f aca="false">Q33/(Q12/1.2*Q19/998)^0.5</f>
        <v>#DIV/0!</v>
      </c>
      <c r="R37" s="1157" t="n">
        <f aca="false">R33/(R12/1.2*R19/998)^0.5</f>
        <v>0.648196341462918</v>
      </c>
      <c r="S37" s="1157" t="e">
        <f aca="false">S33/(S12/1.2*S19/998)^0.5</f>
        <v>#DIV/0!</v>
      </c>
      <c r="T37" s="1157" t="e">
        <f aca="false">T33/(T12/1.2*T19/998)^0.5</f>
        <v>#DIV/0!</v>
      </c>
      <c r="U37" s="1157" t="e">
        <f aca="false">U33/(U12/1.2*U19/998)^0.5</f>
        <v>#DIV/0!</v>
      </c>
      <c r="V37" s="1157" t="e">
        <f aca="false">V33/(V12/1.2*V19/998)^0.5</f>
        <v>#DIV/0!</v>
      </c>
      <c r="W37" s="1157" t="e">
        <f aca="false">W33/(W12/1.2*W19/998)^0.5</f>
        <v>#DIV/0!</v>
      </c>
      <c r="X37" s="1157" t="e">
        <f aca="false">X33/(X12/1.2*X19/998)^0.5</f>
        <v>#DIV/0!</v>
      </c>
      <c r="Y37" s="1157" t="e">
        <f aca="false">Y33/(Y12/1.2*Y19/998)^0.5</f>
        <v>#DIV/0!</v>
      </c>
      <c r="Z37" s="1157" t="e">
        <f aca="false">Z33/(Z12/1.2*Z19/998)^0.5</f>
        <v>#DIV/0!</v>
      </c>
      <c r="AA37" s="1157" t="e">
        <f aca="false">AA33/(AA12/1.2*AA19/998)^0.5</f>
        <v>#DIV/0!</v>
      </c>
      <c r="AB37" s="1157" t="e">
        <f aca="false">AB33/(AB12/1.2*AB19/998)^0.5</f>
        <v>#DIV/0!</v>
      </c>
      <c r="AC37" s="1157" t="e">
        <f aca="false">AC33/(AC12/1.2*AC19/998)^0.5</f>
        <v>#DIV/0!</v>
      </c>
      <c r="AD37" s="1157" t="e">
        <f aca="false">AD33/(AD12/1.2*AD19/998)^0.5</f>
        <v>#DIV/0!</v>
      </c>
      <c r="AE37" s="1157" t="e">
        <f aca="false">AE33/(AE12/1.2*AE19/998)^0.5</f>
        <v>#DIV/0!</v>
      </c>
      <c r="AF37" s="1157" t="e">
        <f aca="false">AF33/(AF12/1.2*AF19/998)^0.5</f>
        <v>#DIV/0!</v>
      </c>
      <c r="AG37" s="1157" t="n">
        <f aca="false">AG33/(AG12/1.2*AG19/998)^0.5</f>
        <v>16.0443228425127</v>
      </c>
      <c r="AH37" s="1157"/>
      <c r="AI37" s="1157" t="e">
        <f aca="false">AI33/(AI12/1.2*AI19/998)^0.5</f>
        <v>#N/A</v>
      </c>
      <c r="AJ37" s="1157" t="e">
        <f aca="false">AJ33/(AJ12/1.2*AJ19/998)^0.5</f>
        <v>#N/A</v>
      </c>
    </row>
    <row r="38" customFormat="false" ht="15" hidden="false" customHeight="false" outlineLevel="0" collapsed="false">
      <c r="A38" s="1146" t="s">
        <v>1720</v>
      </c>
      <c r="B38" s="1146"/>
      <c r="C38" s="462" t="s">
        <v>1710</v>
      </c>
      <c r="D38" s="462" t="s">
        <v>1710</v>
      </c>
      <c r="E38" s="462" t="s">
        <v>1710</v>
      </c>
      <c r="F38" s="462" t="s">
        <v>1710</v>
      </c>
      <c r="G38" s="462" t="s">
        <v>1710</v>
      </c>
      <c r="H38" s="462" t="s">
        <v>1721</v>
      </c>
      <c r="I38" s="462" t="s">
        <v>1710</v>
      </c>
      <c r="J38" s="462" t="s">
        <v>1721</v>
      </c>
      <c r="K38" s="462" t="s">
        <v>1710</v>
      </c>
      <c r="L38" s="462" t="s">
        <v>1710</v>
      </c>
      <c r="M38" s="462" t="s">
        <v>1710</v>
      </c>
      <c r="N38" s="462" t="s">
        <v>1710</v>
      </c>
      <c r="O38" s="462" t="s">
        <v>1722</v>
      </c>
      <c r="P38" s="462" t="s">
        <v>1710</v>
      </c>
      <c r="Q38" s="462" t="s">
        <v>1721</v>
      </c>
      <c r="R38" s="462" t="s">
        <v>1710</v>
      </c>
      <c r="S38" s="462" t="s">
        <v>1721</v>
      </c>
      <c r="T38" s="462" t="s">
        <v>1721</v>
      </c>
      <c r="U38" s="462" t="s">
        <v>1723</v>
      </c>
      <c r="V38" s="462" t="s">
        <v>1710</v>
      </c>
      <c r="W38" s="462" t="s">
        <v>1710</v>
      </c>
      <c r="X38" s="462" t="s">
        <v>1724</v>
      </c>
      <c r="Y38" s="462" t="s">
        <v>1723</v>
      </c>
      <c r="Z38" s="462" t="s">
        <v>1723</v>
      </c>
      <c r="AA38" s="462" t="s">
        <v>1723</v>
      </c>
      <c r="AB38" s="462" t="s">
        <v>1723</v>
      </c>
      <c r="AC38" s="462" t="s">
        <v>1723</v>
      </c>
      <c r="AD38" s="462" t="s">
        <v>1723</v>
      </c>
      <c r="AE38" s="462" t="s">
        <v>1721</v>
      </c>
      <c r="AF38" s="462" t="s">
        <v>1710</v>
      </c>
      <c r="AG38" s="462" t="s">
        <v>1723</v>
      </c>
      <c r="AH38" s="462"/>
      <c r="AI38" s="462" t="s">
        <v>1710</v>
      </c>
      <c r="AJ38" s="462" t="s">
        <v>1710</v>
      </c>
    </row>
    <row r="39" s="278" customFormat="true" ht="15" hidden="false" customHeight="false" outlineLevel="0" collapsed="false">
      <c r="A39" s="1159" t="s">
        <v>1725</v>
      </c>
      <c r="B39" s="1159" t="s">
        <v>420</v>
      </c>
      <c r="C39" s="1160" t="n">
        <v>0.3</v>
      </c>
      <c r="D39" s="1160" t="n">
        <v>0.3</v>
      </c>
      <c r="E39" s="1160" t="n">
        <v>0.3</v>
      </c>
      <c r="F39" s="1160" t="n">
        <v>0.3</v>
      </c>
      <c r="G39" s="1160" t="n">
        <v>0.25</v>
      </c>
      <c r="H39" s="1160" t="n">
        <v>0.25</v>
      </c>
      <c r="I39" s="1160" t="n">
        <v>0.25</v>
      </c>
      <c r="J39" s="1160" t="n">
        <v>0.35</v>
      </c>
      <c r="K39" s="1160" t="n">
        <v>0.2</v>
      </c>
      <c r="L39" s="1160" t="n">
        <v>0.15</v>
      </c>
      <c r="M39" s="1160" t="n">
        <v>0.15</v>
      </c>
      <c r="N39" s="1160" t="n">
        <v>0.8</v>
      </c>
      <c r="O39" s="1160" t="n">
        <v>0.08</v>
      </c>
      <c r="P39" s="1160" t="n">
        <v>0.3</v>
      </c>
      <c r="Q39" s="1161" t="n">
        <v>0.35</v>
      </c>
      <c r="R39" s="1161" t="n">
        <v>0.35</v>
      </c>
      <c r="S39" s="1160" t="n">
        <v>0.3</v>
      </c>
      <c r="T39" s="1160" t="n">
        <v>0.25</v>
      </c>
      <c r="U39" s="1162" t="n">
        <f aca="false">单相流管径核算!AD21</f>
        <v>0.408</v>
      </c>
      <c r="V39" s="1160" t="n">
        <v>0.15</v>
      </c>
      <c r="W39" s="1160" t="n">
        <v>0.1</v>
      </c>
      <c r="X39" s="1160" t="n">
        <v>0.25</v>
      </c>
      <c r="Y39" s="1162" t="n">
        <f aca="false">Z39</f>
        <v>0.25</v>
      </c>
      <c r="Z39" s="1160" t="n">
        <f aca="false">X39</f>
        <v>0.25</v>
      </c>
      <c r="AA39" s="1160" t="n">
        <v>0.2</v>
      </c>
      <c r="AB39" s="1162" t="n">
        <f aca="false">AA39</f>
        <v>0.2</v>
      </c>
      <c r="AC39" s="1162" t="n">
        <f aca="false">AB39</f>
        <v>0.2</v>
      </c>
      <c r="AD39" s="1160" t="n">
        <v>0.2</v>
      </c>
      <c r="AE39" s="1160" t="n">
        <v>0.35</v>
      </c>
      <c r="AF39" s="1160" t="n">
        <v>0.15</v>
      </c>
      <c r="AG39" s="1160" t="n">
        <v>0.1</v>
      </c>
      <c r="AH39" s="1160"/>
      <c r="AI39" s="1160" t="n">
        <v>0.2</v>
      </c>
      <c r="AJ39" s="1160" t="n">
        <v>0.15</v>
      </c>
    </row>
    <row r="40" s="244" customFormat="true" ht="15" hidden="false" customHeight="false" outlineLevel="0" collapsed="false">
      <c r="A40" s="1146" t="s">
        <v>1726</v>
      </c>
      <c r="B40" s="1146" t="s">
        <v>444</v>
      </c>
      <c r="C40" s="1157" t="n">
        <f aca="false">122.47*C9^-0.5</f>
        <v>4.46394422683754</v>
      </c>
      <c r="D40" s="1157" t="n">
        <f aca="false">122.47*D9^-0.5</f>
        <v>6.06413465627038</v>
      </c>
      <c r="E40" s="1157" t="n">
        <f aca="false">122.47*E9^-0.5</f>
        <v>5.01311922838226</v>
      </c>
      <c r="F40" s="1157" t="e">
        <f aca="false">122.47*F9^-0.5</f>
        <v>#N/A</v>
      </c>
      <c r="G40" s="1157" t="e">
        <f aca="false">122.47*G9^-0.5</f>
        <v>#NUM!</v>
      </c>
      <c r="H40" s="1157" t="e">
        <f aca="false">122.47*H9^-0.5</f>
        <v>#N/A</v>
      </c>
      <c r="I40" s="1157" t="e">
        <f aca="false">122.47*I9^-0.5</f>
        <v>#NUM!</v>
      </c>
      <c r="J40" s="1157" t="n">
        <f aca="false">122.47*J9^-0.5</f>
        <v>5.01311922838226</v>
      </c>
      <c r="K40" s="1157" t="e">
        <f aca="false">122.47*K9^-0.5</f>
        <v>#NUM!</v>
      </c>
      <c r="L40" s="1157" t="n">
        <f aca="false">122.47*L9^-0.5</f>
        <v>6.26570026965279</v>
      </c>
      <c r="M40" s="1157" t="e">
        <f aca="false">122.47*M9^-0.5</f>
        <v>#NUM!</v>
      </c>
      <c r="N40" s="1157" t="e">
        <f aca="false">122.47*N9^-0.5</f>
        <v>#NUM!</v>
      </c>
      <c r="O40" s="1157" t="n">
        <f aca="false">122.47*O9^-0.5</f>
        <v>6.33218038336854</v>
      </c>
      <c r="P40" s="1157" t="n">
        <f aca="false">122.47*P9^-0.5</f>
        <v>5.85511899614403</v>
      </c>
      <c r="Q40" s="1157" t="n">
        <f aca="false">122.47*Q9^-0.5</f>
        <v>5.85511899614403</v>
      </c>
      <c r="R40" s="1157" t="n">
        <f aca="false">122.47*R9^-0.5</f>
        <v>6.06413465627038</v>
      </c>
      <c r="S40" s="1157" t="n">
        <f aca="false">122.47*S9^-0.5</f>
        <v>5.1596625203005</v>
      </c>
      <c r="T40" s="1157" t="n">
        <f aca="false">122.47*T9^-0.5</f>
        <v>5.1596625203005</v>
      </c>
      <c r="U40" s="1157" t="n">
        <f aca="false">122.47*U9^-0.5</f>
        <v>7.10332165709958</v>
      </c>
      <c r="V40" s="1157" t="n">
        <f aca="false">122.47*V9^-0.5</f>
        <v>6.70698571933343</v>
      </c>
      <c r="W40" s="1157" t="n">
        <f aca="false">122.47*W9^-0.5</f>
        <v>6.98086951255657</v>
      </c>
      <c r="X40" s="1157" t="e">
        <f aca="false">122.47*X9^-0.5</f>
        <v>#NUM!</v>
      </c>
      <c r="Y40" s="1157" t="n">
        <f aca="false">122.47*Y9^-0.5</f>
        <v>7.11517979925963</v>
      </c>
      <c r="Z40" s="1157" t="n">
        <f aca="false">122.47*Z9^-0.5</f>
        <v>7.11517979925963</v>
      </c>
      <c r="AA40" s="1157" t="n">
        <f aca="false">122.47*AA9^-0.5</f>
        <v>36.448759062567</v>
      </c>
      <c r="AB40" s="1157" t="n">
        <f aca="false">122.47*AB9^-0.5</f>
        <v>36.448759062567</v>
      </c>
      <c r="AC40" s="1157" t="n">
        <f aca="false">122.47*AC9^-0.5</f>
        <v>6.3315033801449</v>
      </c>
      <c r="AD40" s="1157" t="e">
        <f aca="false">122.47*AD9^-0.5</f>
        <v>#NUM!</v>
      </c>
      <c r="AE40" s="1157" t="n">
        <f aca="false">122.47*AE9^-0.5</f>
        <v>8.32320780620688</v>
      </c>
      <c r="AF40" s="1157" t="e">
        <f aca="false">122.47*AF9^-0.5</f>
        <v>#NUM!</v>
      </c>
      <c r="AG40" s="1157" t="n">
        <f aca="false">122.47*AG9^-0.5</f>
        <v>7.13968188619819</v>
      </c>
      <c r="AH40" s="1157"/>
      <c r="AI40" s="1157" t="e">
        <f aca="false">122.47*AI9^-0.5</f>
        <v>#N/A</v>
      </c>
      <c r="AJ40" s="1157" t="e">
        <f aca="false">122.47*AJ9^-0.5</f>
        <v>#N/A</v>
      </c>
    </row>
    <row r="41" customFormat="false" ht="15" hidden="false" customHeight="false" outlineLevel="0" collapsed="false">
      <c r="A41" s="1146" t="s">
        <v>1727</v>
      </c>
      <c r="B41" s="1146" t="s">
        <v>444</v>
      </c>
      <c r="C41" s="1157" t="e">
        <f aca="false">0.0003537*(C15+C18)*C39^(-2)</f>
        <v>#N/A</v>
      </c>
      <c r="D41" s="1157" t="n">
        <f aca="false">0.0003537*(D15+D18)*D39^(-2)</f>
        <v>0.137701357402239</v>
      </c>
      <c r="E41" s="1157" t="e">
        <f aca="false">0.0003537*(E15+E18)*E39^(-2)</f>
        <v>#DIV/0!</v>
      </c>
      <c r="F41" s="1157" t="e">
        <f aca="false">0.0003537*(F15+F18)*F39^(-2)</f>
        <v>#N/A</v>
      </c>
      <c r="G41" s="1157" t="e">
        <f aca="false">0.0003537*(G15+G18)*G39^(-2)</f>
        <v>#DIV/0!</v>
      </c>
      <c r="H41" s="1157" t="e">
        <f aca="false">0.0003537*(H15+H18)*H39^(-2)</f>
        <v>#N/A</v>
      </c>
      <c r="I41" s="1157" t="e">
        <f aca="false">0.0003537*(I15+I18)*I39^(-2)</f>
        <v>#DIV/0!</v>
      </c>
      <c r="J41" s="1157" t="e">
        <f aca="false">0.0003537*(J15+J18)*J39^(-2)</f>
        <v>#DIV/0!</v>
      </c>
      <c r="K41" s="1157" t="e">
        <f aca="false">0.0003537*(K15+K18)*K39^(-2)</f>
        <v>#DIV/0!</v>
      </c>
      <c r="L41" s="1157" t="e">
        <f aca="false">0.0003537*(L15+L18)*L39^(-2)</f>
        <v>#DIV/0!</v>
      </c>
      <c r="M41" s="1157" t="e">
        <f aca="false">0.0003537*(M15+M18)*M39^(-2)</f>
        <v>#DIV/0!</v>
      </c>
      <c r="N41" s="1157" t="e">
        <f aca="false">0.0003537*(N15+N18)*N39^(-2)</f>
        <v>#DIV/0!</v>
      </c>
      <c r="O41" s="1157" t="e">
        <f aca="false">0.0003537*(O15+O18)*O39^(-2)</f>
        <v>#DIV/0!</v>
      </c>
      <c r="P41" s="1157" t="e">
        <f aca="false">0.0003537*(P15+P18)*P39^(-2)</f>
        <v>#DIV/0!</v>
      </c>
      <c r="Q41" s="1157" t="e">
        <f aca="false">0.0003537*(Q15+Q18)*Q39^(-2)</f>
        <v>#DIV/0!</v>
      </c>
      <c r="R41" s="1157" t="n">
        <f aca="false">0.0003537*(R15+R18)*R39^(-2)</f>
        <v>0.10162495682568</v>
      </c>
      <c r="S41" s="1157" t="e">
        <f aca="false">0.0003537*(S15+S18)*S39^(-2)</f>
        <v>#DIV/0!</v>
      </c>
      <c r="T41" s="1157" t="e">
        <f aca="false">0.0003537*(T15+T18)*T39^(-2)</f>
        <v>#DIV/0!</v>
      </c>
      <c r="U41" s="1157" t="e">
        <f aca="false">0.0003537*(U15+U18)*U39^(-2)</f>
        <v>#DIV/0!</v>
      </c>
      <c r="V41" s="1157" t="e">
        <f aca="false">0.0003537*(V15+V18)*V39^(-2)</f>
        <v>#DIV/0!</v>
      </c>
      <c r="W41" s="1157" t="e">
        <f aca="false">0.0003537*(W15+W18)*W39^(-2)</f>
        <v>#DIV/0!</v>
      </c>
      <c r="X41" s="1157" t="e">
        <f aca="false">0.0003537*(X15+X18)*X39^(-2)</f>
        <v>#DIV/0!</v>
      </c>
      <c r="Y41" s="1157" t="e">
        <f aca="false">0.0003537*(Y15+Y18)*Y39^(-2)</f>
        <v>#DIV/0!</v>
      </c>
      <c r="Z41" s="1157" t="e">
        <f aca="false">0.0003537*(Z15+Z18)*Z39^(-2)</f>
        <v>#DIV/0!</v>
      </c>
      <c r="AA41" s="1157" t="e">
        <f aca="false">0.0003537*(AA15+AA18)*AA39^(-2)</f>
        <v>#DIV/0!</v>
      </c>
      <c r="AB41" s="1157" t="e">
        <f aca="false">0.0003537*(AB15+AB18)*AB39^(-2)</f>
        <v>#DIV/0!</v>
      </c>
      <c r="AC41" s="1157" t="e">
        <f aca="false">0.0003537*(AC15+AC18)*AC39^(-2)</f>
        <v>#DIV/0!</v>
      </c>
      <c r="AD41" s="1157" t="e">
        <f aca="false">0.0003537*(AD15+AD18)*AD39^(-2)</f>
        <v>#DIV/0!</v>
      </c>
      <c r="AE41" s="1157" t="e">
        <f aca="false">0.0003537*(AE15+AE18)*AE39^(-2)</f>
        <v>#DIV/0!</v>
      </c>
      <c r="AF41" s="1157" t="e">
        <f aca="false">0.0003537*(AF15+AF18)*AF39^(-2)</f>
        <v>#DIV/0!</v>
      </c>
      <c r="AG41" s="1157" t="n">
        <f aca="false">0.0003537*(AG15+AG18)*AG39^(-2)</f>
        <v>0.644226135736412</v>
      </c>
      <c r="AH41" s="1157"/>
      <c r="AI41" s="1157" t="e">
        <f aca="false">0.0003537*(AI15+AI18)*AI39^(-2)</f>
        <v>#N/A</v>
      </c>
      <c r="AJ41" s="1157" t="e">
        <f aca="false">0.0003537*(AJ15+AJ18)*AJ39^(-2)</f>
        <v>#N/A</v>
      </c>
    </row>
    <row r="42" customFormat="false" ht="15" hidden="false" customHeight="false" outlineLevel="0" collapsed="false">
      <c r="A42" s="1146" t="s">
        <v>1728</v>
      </c>
      <c r="B42" s="1146"/>
      <c r="C42" s="1163" t="e">
        <f aca="false">IF(C41&gt;C40,"是","否")</f>
        <v>#N/A</v>
      </c>
      <c r="D42" s="1163" t="str">
        <f aca="false">IF(D41&gt;D40,"是","否")</f>
        <v>否</v>
      </c>
      <c r="E42" s="1163" t="e">
        <f aca="false">IF(E41&gt;E40,"是","否")</f>
        <v>#DIV/0!</v>
      </c>
      <c r="F42" s="1163" t="e">
        <f aca="false">IF(F41&gt;F40,"是","否")</f>
        <v>#N/A</v>
      </c>
      <c r="G42" s="1163" t="e">
        <f aca="false">IF(G41&gt;G40,"是","否")</f>
        <v>#NUM!</v>
      </c>
      <c r="H42" s="1163" t="e">
        <f aca="false">IF(H41&gt;H40,"是","否")</f>
        <v>#N/A</v>
      </c>
      <c r="I42" s="1163" t="e">
        <f aca="false">IF(I41&gt;I40,"是","否")</f>
        <v>#NUM!</v>
      </c>
      <c r="J42" s="1163" t="e">
        <f aca="false">IF(J41&gt;J40,"是","否")</f>
        <v>#DIV/0!</v>
      </c>
      <c r="K42" s="1163" t="e">
        <f aca="false">IF(K41&gt;K40,"是","否")</f>
        <v>#NUM!</v>
      </c>
      <c r="L42" s="1163" t="e">
        <f aca="false">IF(L41&gt;L40,"是","否")</f>
        <v>#DIV/0!</v>
      </c>
      <c r="M42" s="1163" t="e">
        <f aca="false">IF(M41&gt;M40,"是","否")</f>
        <v>#NUM!</v>
      </c>
      <c r="N42" s="1163" t="e">
        <f aca="false">IF(N41&gt;N40,"是","否")</f>
        <v>#NUM!</v>
      </c>
      <c r="O42" s="1163" t="e">
        <f aca="false">IF(O41&gt;O40,"是","否")</f>
        <v>#DIV/0!</v>
      </c>
      <c r="P42" s="1163" t="e">
        <f aca="false">IF(P41&gt;P40,"是","否")</f>
        <v>#DIV/0!</v>
      </c>
      <c r="Q42" s="1163" t="e">
        <f aca="false">IF(Q41&gt;Q40,"是","否")</f>
        <v>#DIV/0!</v>
      </c>
      <c r="R42" s="1163" t="str">
        <f aca="false">IF(R41&gt;R40,"是","否")</f>
        <v>否</v>
      </c>
      <c r="S42" s="1163" t="e">
        <f aca="false">IF(S41&gt;S40,"是","否")</f>
        <v>#DIV/0!</v>
      </c>
      <c r="T42" s="1163" t="e">
        <f aca="false">IF(T41&gt;T40,"是","否")</f>
        <v>#DIV/0!</v>
      </c>
      <c r="U42" s="1163" t="e">
        <f aca="false">IF(U41&gt;U40,"是","否")</f>
        <v>#DIV/0!</v>
      </c>
      <c r="V42" s="1163" t="e">
        <f aca="false">IF(V41&gt;V40,"是","否")</f>
        <v>#DIV/0!</v>
      </c>
      <c r="W42" s="1163" t="e">
        <f aca="false">IF(W41&gt;W40,"是","否")</f>
        <v>#DIV/0!</v>
      </c>
      <c r="X42" s="1163" t="e">
        <f aca="false">IF(X41&gt;X40,"是","否")</f>
        <v>#NUM!</v>
      </c>
      <c r="Y42" s="1163" t="e">
        <f aca="false">IF(Y41&gt;Y40,"是","否")</f>
        <v>#DIV/0!</v>
      </c>
      <c r="Z42" s="1163" t="e">
        <f aca="false">IF(Z41&gt;Z40,"是","否")</f>
        <v>#DIV/0!</v>
      </c>
      <c r="AA42" s="1163" t="e">
        <f aca="false">IF(AA41&gt;AA40,"是","否")</f>
        <v>#DIV/0!</v>
      </c>
      <c r="AB42" s="1163" t="e">
        <f aca="false">IF(AB41&gt;AB40,"是","否")</f>
        <v>#DIV/0!</v>
      </c>
      <c r="AC42" s="1163" t="e">
        <f aca="false">IF(AC41&gt;AC40,"是","否")</f>
        <v>#DIV/0!</v>
      </c>
      <c r="AD42" s="1163" t="e">
        <f aca="false">IF(AD41&gt;AD40,"是","否")</f>
        <v>#NUM!</v>
      </c>
      <c r="AE42" s="1163" t="e">
        <f aca="false">IF(AE41&gt;AE40,"是","否")</f>
        <v>#DIV/0!</v>
      </c>
      <c r="AF42" s="1163" t="e">
        <f aca="false">IF(AF41&gt;AF40,"是","否")</f>
        <v>#NUM!</v>
      </c>
      <c r="AG42" s="1163" t="str">
        <f aca="false">IF(AG41&gt;AG40,"是","否")</f>
        <v>否</v>
      </c>
      <c r="AH42" s="1163"/>
      <c r="AI42" s="1163" t="e">
        <f aca="false">IF(AI41&gt;AI40,"是","否")</f>
        <v>#N/A</v>
      </c>
      <c r="AJ42" s="1163" t="e">
        <f aca="false">IF(AJ41&gt;AJ40,"是","否")</f>
        <v>#N/A</v>
      </c>
    </row>
    <row r="43" customFormat="false" ht="15" hidden="false" customHeight="false" outlineLevel="0" collapsed="false">
      <c r="A43" s="1146" t="s">
        <v>1729</v>
      </c>
      <c r="B43" s="1146"/>
      <c r="C43" s="1164" t="str">
        <f aca="false">IF((C7-C8)&gt;0.3*C7,"是","否")</f>
        <v>否</v>
      </c>
      <c r="D43" s="1164" t="str">
        <f aca="false">IF((D7-D8)&gt;0.3*D7,"是","否")</f>
        <v>否</v>
      </c>
      <c r="E43" s="1164" t="str">
        <f aca="false">IF((E7-E8)&gt;0.3*E7,"是","否")</f>
        <v>否</v>
      </c>
      <c r="F43" s="1164" t="e">
        <f aca="false">IF((F7-F8)&gt;0.3*F7,"是","否")</f>
        <v>#N/A</v>
      </c>
      <c r="G43" s="1164" t="str">
        <f aca="false">IF((G7-G8)&gt;0.3*G7,"是","否")</f>
        <v>是</v>
      </c>
      <c r="H43" s="1164" t="e">
        <f aca="false">IF((H7-H8)&gt;0.3*H7,"是","否")</f>
        <v>#N/A</v>
      </c>
      <c r="I43" s="1164" t="str">
        <f aca="false">IF((I7-I8)&gt;0.3*I7,"是","否")</f>
        <v>是</v>
      </c>
      <c r="J43" s="1164" t="str">
        <f aca="false">IF((J7-J8)&gt;0.3*J7,"是","否")</f>
        <v>否</v>
      </c>
      <c r="K43" s="1164" t="str">
        <f aca="false">IF((K7-K8)&gt;0.3*K7,"是","否")</f>
        <v>否</v>
      </c>
      <c r="L43" s="1164" t="str">
        <f aca="false">IF((L7-L8)&gt;0.3*L7,"是","否")</f>
        <v>否</v>
      </c>
      <c r="M43" s="1164" t="str">
        <f aca="false">IF((M7-M8)&gt;0.3*M7,"是","否")</f>
        <v>否</v>
      </c>
      <c r="N43" s="1164" t="str">
        <f aca="false">IF((N7-N8)&gt;0.3*N7,"是","否")</f>
        <v>否</v>
      </c>
      <c r="O43" s="1164" t="str">
        <f aca="false">IF((O7-O8)&gt;0.3*O7,"是","否")</f>
        <v>否</v>
      </c>
      <c r="P43" s="1164" t="str">
        <f aca="false">IF((P7-P8)&gt;0.3*P7,"是","否")</f>
        <v>否</v>
      </c>
      <c r="Q43" s="1164" t="str">
        <f aca="false">IF((Q7-Q8)&gt;0.3*Q7,"是","否")</f>
        <v>否</v>
      </c>
      <c r="R43" s="1164" t="str">
        <f aca="false">IF((R7-R8)&gt;0.3*R7,"是","否")</f>
        <v>否</v>
      </c>
      <c r="S43" s="1164" t="str">
        <f aca="false">IF((S7-S8)&gt;0.3*S7,"是","否")</f>
        <v>否</v>
      </c>
      <c r="T43" s="1164" t="str">
        <f aca="false">IF((T7-T8)&gt;0.3*T7,"是","否")</f>
        <v>否</v>
      </c>
      <c r="U43" s="1164" t="str">
        <f aca="false">IF((U7-U8)&gt;0.3*U7,"是","否")</f>
        <v>否</v>
      </c>
      <c r="V43" s="1164" t="str">
        <f aca="false">IF((V7-V8)&gt;0.3*V7,"是","否")</f>
        <v>否</v>
      </c>
      <c r="W43" s="1164" t="str">
        <f aca="false">IF((W7-W8)&gt;0.3*W7,"是","否")</f>
        <v>否</v>
      </c>
      <c r="X43" s="1164" t="str">
        <f aca="false">IF((X7-X8)&gt;0.3*X7,"是","否")</f>
        <v>否</v>
      </c>
      <c r="Y43" s="1164" t="str">
        <f aca="false">IF((Y7-Y8)&gt;0.3*Y7,"是","否")</f>
        <v>否</v>
      </c>
      <c r="Z43" s="1164" t="str">
        <f aca="false">IF((Z7-Z8)&gt;0.3*Z7,"是","否")</f>
        <v>否</v>
      </c>
      <c r="AA43" s="1164" t="str">
        <f aca="false">IF((AA7-AA8)&gt;0.3*AA7,"是","否")</f>
        <v>否</v>
      </c>
      <c r="AB43" s="1164" t="str">
        <f aca="false">IF((AB7-AB8)&gt;0.3*AB7,"是","否")</f>
        <v>否</v>
      </c>
      <c r="AC43" s="1164" t="str">
        <f aca="false">IF((AC7-AC8)&gt;0.3*AC7,"是","否")</f>
        <v>否</v>
      </c>
      <c r="AD43" s="1164" t="str">
        <f aca="false">IF((AD7-AD8)&gt;0.3*AD7,"是","否")</f>
        <v>否</v>
      </c>
      <c r="AE43" s="1164" t="str">
        <f aca="false">IF((AE7-AE8)&gt;0.3*AE7,"是","否")</f>
        <v>否</v>
      </c>
      <c r="AF43" s="1164" t="str">
        <f aca="false">IF((AF7-AF8)&gt;0.3*AF7,"是","否")</f>
        <v>否</v>
      </c>
      <c r="AG43" s="1164" t="str">
        <f aca="false">IF((AG7-AG8)&gt;0.3*AG7,"是","否")</f>
        <v>否</v>
      </c>
      <c r="AH43" s="1164"/>
      <c r="AI43" s="1164" t="e">
        <f aca="false">IF((AI7-AI8)&gt;0.3*AI7,"是","否")</f>
        <v>#N/A</v>
      </c>
      <c r="AJ43" s="1164" t="e">
        <f aca="false">IF((AJ7-AJ8)&gt;0.3*AJ7,"是","否")</f>
        <v>#N/A</v>
      </c>
    </row>
    <row r="44" customFormat="false" ht="15" hidden="false" customHeight="false" outlineLevel="0" collapsed="false">
      <c r="A44" s="1146" t="s">
        <v>1730</v>
      </c>
      <c r="B44" s="1146"/>
      <c r="C44" s="1157" t="e">
        <f aca="false">0.75*(C14*C8*1000000/C49*C12)^0.5</f>
        <v>#N/A</v>
      </c>
      <c r="D44" s="1157" t="n">
        <f aca="false">0.75*(D14*D8*1000000/D49*D12)^0.5</f>
        <v>257415.33655987</v>
      </c>
      <c r="E44" s="1157" t="n">
        <f aca="false">0.75*(E14*E8*1000000/E49*E12)^0.5</f>
        <v>61.6582237215767</v>
      </c>
      <c r="F44" s="1157" t="e">
        <f aca="false">0.75*(F14*F8*1000000/F49*F12)^0.5</f>
        <v>#N/A</v>
      </c>
      <c r="G44" s="1157" t="e">
        <f aca="false">0.75*(G14*G8*1000000/G49*G12)^0.5</f>
        <v>#DIV/0!</v>
      </c>
      <c r="H44" s="1157" t="e">
        <f aca="false">0.75*(H14*H8*1000000/H49*H12)^0.5</f>
        <v>#N/A</v>
      </c>
      <c r="I44" s="1157" t="e">
        <f aca="false">0.75*(I14*I8*1000000/I49*I12)^0.5</f>
        <v>#DIV/0!</v>
      </c>
      <c r="J44" s="1157" t="n">
        <f aca="false">0.75*(J14*J8*1000000/J49*J12)^0.5</f>
        <v>485.879366625606</v>
      </c>
      <c r="K44" s="1157" t="e">
        <f aca="false">0.75*(K14*K8*1000000/K49*K12)^0.5</f>
        <v>#DIV/0!</v>
      </c>
      <c r="L44" s="1157" t="e">
        <f aca="false">0.75*(L14*L8*1000000/L49*L12)^0.5</f>
        <v>#DIV/0!</v>
      </c>
      <c r="M44" s="1157" t="e">
        <f aca="false">0.75*(M14*M8*1000000/M49*M12)^0.5</f>
        <v>#DIV/0!</v>
      </c>
      <c r="N44" s="1157" t="e">
        <f aca="false">0.75*(N14*N8*1000000/N49*N12)^0.5</f>
        <v>#DIV/0!</v>
      </c>
      <c r="O44" s="1157" t="n">
        <f aca="false">0.75*(O14*O8*1000000/O49*O12)^0.5</f>
        <v>22505.692779828</v>
      </c>
      <c r="P44" s="1157" t="n">
        <f aca="false">0.75*(P14*P8*1000000/P49*P12)^0.5</f>
        <v>32200.8672243466</v>
      </c>
      <c r="Q44" s="1157" t="n">
        <f aca="false">0.75*(Q14*Q8*1000000/Q49*Q12)^0.5</f>
        <v>32154.7733625974</v>
      </c>
      <c r="R44" s="1157" t="n">
        <f aca="false">0.75*(R14*R8*1000000/R49*R12)^0.5</f>
        <v>252954.413922383</v>
      </c>
      <c r="S44" s="1157" t="n">
        <f aca="false">0.75*(S14*S8*1000000/S49*S12)^0.5</f>
        <v>18309.8188310262</v>
      </c>
      <c r="T44" s="1157" t="n">
        <f aca="false">0.75*(T14*T8*1000000/T49*T12)^0.5</f>
        <v>18309.8188310262</v>
      </c>
      <c r="U44" s="1157" t="n">
        <f aca="false">0.75*(U14*U8*1000000/U49*U12)^0.5</f>
        <v>297886.24327753</v>
      </c>
      <c r="V44" s="1157" t="n">
        <f aca="false">0.75*(V14*V8*1000000/V49*V12)^0.5</f>
        <v>283503.263766927</v>
      </c>
      <c r="W44" s="1157" t="n">
        <f aca="false">0.75*(W14*W8*1000000/W49*W12)^0.5</f>
        <v>312557.189719138</v>
      </c>
      <c r="X44" s="1157" t="e">
        <f aca="false">0.75*(X14*X8*1000000/X49*X12)^0.5</f>
        <v>#DIV/0!</v>
      </c>
      <c r="Y44" s="1157" t="n">
        <f aca="false">0.75*(Y14*Y8*1000000/Y49*Y12)^0.5</f>
        <v>5295.64670271724</v>
      </c>
      <c r="Z44" s="1157" t="n">
        <f aca="false">0.75*(Z14*Z8*1000000/Z49*Z12)^0.5</f>
        <v>21389.434994291</v>
      </c>
      <c r="AA44" s="1157" t="e">
        <f aca="false">0.75*(AA14*AA8*1000000/AA49*AA12)^0.5</f>
        <v>#DIV/0!</v>
      </c>
      <c r="AB44" s="1157" t="e">
        <f aca="false">0.75*(AB14*AB8*1000000/AB49*AB12)^0.5</f>
        <v>#DIV/0!</v>
      </c>
      <c r="AC44" s="1157" t="e">
        <f aca="false">0.75*(AC14*AC8*1000000/AC49*AC12)^0.5</f>
        <v>#DIV/0!</v>
      </c>
      <c r="AD44" s="1157" t="e">
        <f aca="false">0.75*(AD14*AD8*1000000/AD49*AD12)^0.5</f>
        <v>#DIV/0!</v>
      </c>
      <c r="AE44" s="1157" t="n">
        <f aca="false">0.75*(AE14*AE8*1000000/AE49*AE12)^0.5</f>
        <v>41038.7442721814</v>
      </c>
      <c r="AF44" s="1157" t="e">
        <f aca="false">0.75*(AF14*AF8*1000000/AF49*AF12)^0.5</f>
        <v>#DIV/0!</v>
      </c>
      <c r="AG44" s="1157" t="n">
        <f aca="false">0.75*(AG14*AG8*1000000/AG49*AG12)^0.5</f>
        <v>159088.793473674</v>
      </c>
      <c r="AH44" s="1157"/>
      <c r="AI44" s="1157" t="e">
        <f aca="false">0.75*(AI14*AI8*1000000/AI49*AI12)^0.5</f>
        <v>#N/A</v>
      </c>
      <c r="AJ44" s="1157" t="e">
        <f aca="false">0.75*(AJ14*AJ8*1000000/AJ49*AJ12)^0.5</f>
        <v>#N/A</v>
      </c>
    </row>
    <row r="45" customFormat="false" ht="15" hidden="false" customHeight="false" outlineLevel="0" collapsed="false">
      <c r="A45" s="1146" t="s">
        <v>1731</v>
      </c>
      <c r="B45" s="1146" t="s">
        <v>1713</v>
      </c>
      <c r="C45" s="1151" t="e">
        <f aca="false">0.0003537*(C11+C17)*C39^(-2)</f>
        <v>#N/A</v>
      </c>
      <c r="D45" s="1151" t="n">
        <f aca="false">0.0003537*(D11+D17)*D39^(-2)</f>
        <v>3.5357424</v>
      </c>
      <c r="E45" s="1151" t="n">
        <f aca="false">0.0003537*(E11+E17)*E39^(-2)</f>
        <v>3.5830989</v>
      </c>
      <c r="F45" s="1151" t="e">
        <f aca="false">0.0003537*(F11+F17)*F39^(-2)</f>
        <v>#N/A</v>
      </c>
      <c r="G45" s="1151" t="n">
        <f aca="false">0.0003537*(G11+G17)*G39^(-2)</f>
        <v>0</v>
      </c>
      <c r="H45" s="1151" t="e">
        <f aca="false">0.0003537*(H11+H17)*H39^(-2)</f>
        <v>#N/A</v>
      </c>
      <c r="I45" s="1151" t="n">
        <f aca="false">0.0003537*(I11+I17)*I39^(-2)</f>
        <v>0</v>
      </c>
      <c r="J45" s="1151" t="n">
        <f aca="false">0.0003537*(J11+J17)*J39^(-2)</f>
        <v>2.6324808244898</v>
      </c>
      <c r="K45" s="1151" t="n">
        <f aca="false">0.0003537*(K11+K17)*K39^(-2)</f>
        <v>0.001503225</v>
      </c>
      <c r="L45" s="1151" t="n">
        <f aca="false">0.0003537*(L11+L17)*L39^(-2)</f>
        <v>0.0004716</v>
      </c>
      <c r="M45" s="1151" t="n">
        <f aca="false">0.0003537*(M11+M17)*M39^(-2)</f>
        <v>0.0026724</v>
      </c>
      <c r="N45" s="1151" t="n">
        <f aca="false">0.0003537*(N11+N17)*N39^(-2)</f>
        <v>8.8425E-005</v>
      </c>
      <c r="O45" s="1151" t="n">
        <f aca="false">0.0003537*(O11+O17)*O39^(-2)</f>
        <v>56.05094953125</v>
      </c>
      <c r="P45" s="1151" t="n">
        <f aca="false">0.0003537*(P11+P17)*P39^(-2)</f>
        <v>3.2168622</v>
      </c>
      <c r="Q45" s="1151" t="n">
        <f aca="false">0.0003537*(Q11+Q17)*Q39^(-2)</f>
        <v>2.36340896326531</v>
      </c>
      <c r="R45" s="1151" t="n">
        <f aca="false">0.0003537*(R11+R17)*R39^(-2)</f>
        <v>2.59924746122449</v>
      </c>
      <c r="S45" s="1151" t="n">
        <f aca="false">0.0003537*(S11+S17)*S39^(-2)</f>
        <v>3.4732161</v>
      </c>
      <c r="T45" s="1151" t="n">
        <f aca="false">0.0003537*(T11+T17)*T39^(-2)</f>
        <v>5.001431184</v>
      </c>
      <c r="U45" s="1151" t="n">
        <f aca="false">0.0003537*(U11+U17)*U39^(-2)</f>
        <v>1.81244052768166</v>
      </c>
      <c r="V45" s="1151" t="n">
        <f aca="false">0.0003537*(V11+V17)*V39^(-2)</f>
        <v>13.721988</v>
      </c>
      <c r="W45" s="1151" t="n">
        <f aca="false">0.0003537*(W11+W17)*W39^(-2)</f>
        <v>30.6962082</v>
      </c>
      <c r="X45" s="1151" t="n">
        <f aca="false">0.0003537*(X11+X17)*X39^(-2)</f>
        <v>0.001245024</v>
      </c>
      <c r="Y45" s="1151" t="n">
        <f aca="false">0.0003537*(Y11+Y17)*Y39^(-2)</f>
        <v>4.122217872</v>
      </c>
      <c r="Z45" s="1151" t="n">
        <f aca="false">0.0003537*(Z11+Z17)*Z39^(-2)</f>
        <v>4.122217872</v>
      </c>
      <c r="AA45" s="1151" t="n">
        <f aca="false">0.0003537*(AA11+AA17)*AA39^(-2)</f>
        <v>0.0003537</v>
      </c>
      <c r="AB45" s="1151" t="n">
        <f aca="false">0.0003537*(AB11+AB17)*AB39^(-2)</f>
        <v>0.0003537</v>
      </c>
      <c r="AC45" s="1151" t="n">
        <f aca="false">0.0003537*(AC11+AC17)*AC39^(-2)</f>
        <v>0.0003537</v>
      </c>
      <c r="AD45" s="1151" t="n">
        <f aca="false">0.0003537*(AD11+AD17)*AD39^(-2)</f>
        <v>0.00194535</v>
      </c>
      <c r="AE45" s="1151" t="n">
        <f aca="false">0.0003537*(AE11+AE17)*AE39^(-2)</f>
        <v>2.04479022857143</v>
      </c>
      <c r="AF45" s="1151" t="n">
        <f aca="false">0.0003537*(AF11+AF17)*AF39^(-2)</f>
        <v>0.0017292</v>
      </c>
      <c r="AG45" s="1151" t="n">
        <f aca="false">0.0003537*(AG11+AG17)*AG39^(-2)</f>
        <v>28.4625927</v>
      </c>
      <c r="AH45" s="1151"/>
      <c r="AI45" s="1151" t="e">
        <f aca="false">0.0003537*(AI11+AI17)*AI39^(-2)</f>
        <v>#N/A</v>
      </c>
      <c r="AJ45" s="1151" t="e">
        <f aca="false">0.0003537*(AJ11+AJ17)*AJ39^(-2)</f>
        <v>#N/A</v>
      </c>
    </row>
    <row r="46" s="26" customFormat="true" ht="15" hidden="false" customHeight="false" outlineLevel="0" collapsed="false">
      <c r="A46" s="1146" t="s">
        <v>1732</v>
      </c>
      <c r="B46" s="1146"/>
      <c r="C46" s="1163" t="str">
        <f aca="false">IF(C43="否","不考虑",IF(0.75*C44&gt;C45,"是","否"))</f>
        <v>不考虑</v>
      </c>
      <c r="D46" s="1163" t="str">
        <f aca="false">IF(D43="否","不考虑",IF(0.75*D44&gt;D45,"是","否"))</f>
        <v>不考虑</v>
      </c>
      <c r="E46" s="1163" t="str">
        <f aca="false">IF(E43="否","不考虑",IF(0.75*E44&gt;E45,"是","否"))</f>
        <v>不考虑</v>
      </c>
      <c r="F46" s="1163" t="e">
        <f aca="false">IF(F43="否","不考虑",IF(0.75*F44&gt;F45,"是","否"))</f>
        <v>#N/A</v>
      </c>
      <c r="G46" s="1163" t="e">
        <f aca="false">IF(G43="否","不考虑",IF(0.75*G44&gt;G45,"是","否"))</f>
        <v>#DIV/0!</v>
      </c>
      <c r="H46" s="1163" t="e">
        <f aca="false">IF(H43="否","不考虑",IF(0.75*H44&gt;H45,"是","否"))</f>
        <v>#N/A</v>
      </c>
      <c r="I46" s="1163" t="e">
        <f aca="false">IF(I43="否","不考虑",IF(0.75*I44&gt;I45,"是","否"))</f>
        <v>#DIV/0!</v>
      </c>
      <c r="J46" s="1163" t="str">
        <f aca="false">IF(J43="否","不考虑",IF(0.75*J44&gt;J45,"是","否"))</f>
        <v>不考虑</v>
      </c>
      <c r="K46" s="1163" t="str">
        <f aca="false">IF(K43="否","不考虑",IF(0.75*K44&gt;K45,"是","否"))</f>
        <v>不考虑</v>
      </c>
      <c r="L46" s="1163" t="str">
        <f aca="false">IF(L43="否","不考虑",IF(0.75*L44&gt;L45,"是","否"))</f>
        <v>不考虑</v>
      </c>
      <c r="M46" s="1163" t="str">
        <f aca="false">IF(M43="否","不考虑",IF(0.75*M44&gt;M45,"是","否"))</f>
        <v>不考虑</v>
      </c>
      <c r="N46" s="1163" t="str">
        <f aca="false">IF(N43="否","不考虑",IF(0.75*N44&gt;N45,"是","否"))</f>
        <v>不考虑</v>
      </c>
      <c r="O46" s="1163" t="str">
        <f aca="false">IF(O43="否","不考虑",IF(0.75*O44&gt;O45,"是","否"))</f>
        <v>不考虑</v>
      </c>
      <c r="P46" s="1163" t="str">
        <f aca="false">IF(P43="否","不考虑",IF(0.75*P44&gt;P45,"是","否"))</f>
        <v>不考虑</v>
      </c>
      <c r="Q46" s="1163" t="str">
        <f aca="false">IF(Q43="否","不考虑",IF(0.75*Q44&gt;Q45,"是","否"))</f>
        <v>不考虑</v>
      </c>
      <c r="R46" s="1163" t="str">
        <f aca="false">IF(R43="否","不考虑",IF(0.75*R44&gt;R45,"是","否"))</f>
        <v>不考虑</v>
      </c>
      <c r="S46" s="1163" t="str">
        <f aca="false">IF(S43="否","不考虑",IF(0.75*S44&gt;S45,"是","否"))</f>
        <v>不考虑</v>
      </c>
      <c r="T46" s="1163" t="str">
        <f aca="false">IF(T43="否","不考虑",IF(0.75*T44&gt;T45,"是","否"))</f>
        <v>不考虑</v>
      </c>
      <c r="U46" s="1163" t="str">
        <f aca="false">IF(U43="否","不考虑",IF(0.75*U44&gt;U45,"是","否"))</f>
        <v>不考虑</v>
      </c>
      <c r="V46" s="1163" t="str">
        <f aca="false">IF(V43="否","不考虑",IF(0.75*V44&gt;V45,"是","否"))</f>
        <v>不考虑</v>
      </c>
      <c r="W46" s="1163" t="str">
        <f aca="false">IF(W43="否","不考虑",IF(0.75*W44&gt;W45,"是","否"))</f>
        <v>不考虑</v>
      </c>
      <c r="X46" s="1163" t="str">
        <f aca="false">IF(X43="否","不考虑",IF(0.75*X44&gt;X45,"是","否"))</f>
        <v>不考虑</v>
      </c>
      <c r="Y46" s="1163" t="str">
        <f aca="false">IF(Y43="否","不考虑",IF(0.75*Y44&gt;Y45,"是","否"))</f>
        <v>不考虑</v>
      </c>
      <c r="Z46" s="1163" t="str">
        <f aca="false">IF(Z43="否","不考虑",IF(0.75*Z44&gt;Z45,"是","否"))</f>
        <v>不考虑</v>
      </c>
      <c r="AA46" s="1163" t="str">
        <f aca="false">IF(AA43="否","不考虑",IF(0.75*AA44&gt;AA45,"是","否"))</f>
        <v>不考虑</v>
      </c>
      <c r="AB46" s="1163" t="str">
        <f aca="false">IF(AB43="否","不考虑",IF(0.75*AB44&gt;AB45,"是","否"))</f>
        <v>不考虑</v>
      </c>
      <c r="AC46" s="1163" t="str">
        <f aca="false">IF(AC43="否","不考虑",IF(0.75*AC44&gt;AC45,"是","否"))</f>
        <v>不考虑</v>
      </c>
      <c r="AD46" s="1163" t="str">
        <f aca="false">IF(AD43="否","不考虑",IF(0.75*AD44&gt;AD45,"是","否"))</f>
        <v>不考虑</v>
      </c>
      <c r="AE46" s="1163" t="str">
        <f aca="false">IF(AE43="否","不考虑",IF(0.75*AE44&gt;AE45,"是","否"))</f>
        <v>不考虑</v>
      </c>
      <c r="AF46" s="1163" t="str">
        <f aca="false">IF(AF43="否","不考虑",IF(0.75*AF44&gt;AF45,"是","否"))</f>
        <v>不考虑</v>
      </c>
      <c r="AG46" s="1163" t="str">
        <f aca="false">IF(AG43="否","不考虑",IF(0.75*AG44&gt;AG45,"是","否"))</f>
        <v>不考虑</v>
      </c>
      <c r="AH46" s="1163"/>
      <c r="AI46" s="1163" t="e">
        <f aca="false">IF(AI43="否","不考虑",IF(0.75*AI44&gt;AI45,"是","否"))</f>
        <v>#N/A</v>
      </c>
      <c r="AJ46" s="1163" t="e">
        <f aca="false">IF(AJ43="否","不考虑",IF(0.75*AJ44&gt;AJ45,"是","否"))</f>
        <v>#N/A</v>
      </c>
    </row>
    <row r="47" customFormat="false" ht="15" hidden="false" customHeight="false" outlineLevel="0" collapsed="false">
      <c r="A47" s="1165" t="s">
        <v>629</v>
      </c>
      <c r="B47" s="1165"/>
      <c r="C47" s="1166" t="e">
        <f aca="false">IF(AND(C32&lt;&gt;"块状流",C42="否"),"核算通过","请再次核对")</f>
        <v>#N/A</v>
      </c>
      <c r="D47" s="1166" t="str">
        <f aca="false">IF(AND(D32&lt;&gt;"块状流",D42="否"),"核算通过","请再次核对")</f>
        <v>核算通过</v>
      </c>
      <c r="E47" s="1166" t="e">
        <f aca="false">IF(AND(E32&lt;&gt;"块状流",E42="否"),"核算通过","请再次核对")</f>
        <v>#DIV/0!</v>
      </c>
      <c r="F47" s="1166" t="e">
        <f aca="false">IF(AND(F32&lt;&gt;"块状流",F42="否"),"核算通过","请再次核对")</f>
        <v>#N/A</v>
      </c>
      <c r="G47" s="1166" t="e">
        <f aca="false">IF(AND(G32&lt;&gt;"块状流",G42="否"),"核算通过","请再次核对")</f>
        <v>#NUM!</v>
      </c>
      <c r="H47" s="1166" t="e">
        <f aca="false">IF(AND(H32&lt;&gt;"块状流",H42="否"),"核算通过","请再次核对")</f>
        <v>#N/A</v>
      </c>
      <c r="I47" s="1166" t="e">
        <f aca="false">IF(AND(I32&lt;&gt;"块状流",I42="否"),"核算通过","请再次核对")</f>
        <v>#NUM!</v>
      </c>
      <c r="J47" s="1166" t="e">
        <f aca="false">IF(AND(J32&lt;&gt;"块状流",J42="否"),"核算通过","请再次核对")</f>
        <v>#DIV/0!</v>
      </c>
      <c r="K47" s="1166" t="e">
        <f aca="false">IF(AND(K32&lt;&gt;"块状流",K42="否"),"核算通过","请再次核对")</f>
        <v>#NUM!</v>
      </c>
      <c r="L47" s="1166" t="e">
        <f aca="false">IF(AND(L32&lt;&gt;"块状流",L42="否"),"核算通过","请再次核对")</f>
        <v>#DIV/0!</v>
      </c>
      <c r="M47" s="1166" t="e">
        <f aca="false">IF(AND(M32&lt;&gt;"块状流",M42="否"),"核算通过","请再次核对")</f>
        <v>#NUM!</v>
      </c>
      <c r="N47" s="1166" t="e">
        <f aca="false">IF(AND(N32&lt;&gt;"块状流",N42="否"),"核算通过","请再次核对")</f>
        <v>#NUM!</v>
      </c>
      <c r="O47" s="1166" t="e">
        <f aca="false">IF(AND(O32&lt;&gt;"块状流",O42="否"),"核算通过","请再次核对")</f>
        <v>#DIV/0!</v>
      </c>
      <c r="P47" s="1166" t="e">
        <f aca="false">IF(AND(P32&lt;&gt;"块状流",P42="否"),"核算通过","请再次核对")</f>
        <v>#DIV/0!</v>
      </c>
      <c r="Q47" s="1166" t="e">
        <f aca="false">IF(AND(Q32&lt;&gt;"块状流",Q42="否"),"核算通过","请再次核对")</f>
        <v>#DIV/0!</v>
      </c>
      <c r="R47" s="1166" t="str">
        <f aca="false">IF(AND(R32&lt;&gt;"块状流",R42="否"),"核算通过","请再次核对")</f>
        <v>核算通过</v>
      </c>
      <c r="S47" s="1166" t="e">
        <f aca="false">IF(AND(S32&lt;&gt;"块状流",S42="否"),"核算通过","请再次核对")</f>
        <v>#DIV/0!</v>
      </c>
      <c r="T47" s="1166" t="e">
        <f aca="false">IF(AND(T32&lt;&gt;"块状流",T42="否"),"核算通过","请再次核对")</f>
        <v>#DIV/0!</v>
      </c>
      <c r="U47" s="1166" t="e">
        <f aca="false">IF(AND(U32&lt;&gt;"块状流",U42="否"),"核算通过","请再次核对")</f>
        <v>#DIV/0!</v>
      </c>
      <c r="V47" s="1166" t="e">
        <f aca="false">IF(AND(V32&lt;&gt;"块状流",V42="否"),"核算通过","请再次核对")</f>
        <v>#DIV/0!</v>
      </c>
      <c r="W47" s="1166" t="e">
        <f aca="false">IF(AND(W32&lt;&gt;"块状流",W42="否"),"核算通过","请再次核对")</f>
        <v>#DIV/0!</v>
      </c>
      <c r="X47" s="1166" t="e">
        <f aca="false">IF(AND(X32&lt;&gt;"块状流",X42="否"),"核算通过","请再次核对")</f>
        <v>#NUM!</v>
      </c>
      <c r="Y47" s="1166" t="e">
        <f aca="false">IF(AND(Y32&lt;&gt;"块状流",Y42="否"),"核算通过","请再次核对")</f>
        <v>#DIV/0!</v>
      </c>
      <c r="Z47" s="1166" t="e">
        <f aca="false">IF(AND(Z32&lt;&gt;"块状流",Z42="否"),"核算通过","请再次核对")</f>
        <v>#DIV/0!</v>
      </c>
      <c r="AA47" s="1166" t="e">
        <f aca="false">IF(AND(AA32&lt;&gt;"块状流",AA42="否"),"核算通过","请再次核对")</f>
        <v>#DIV/0!</v>
      </c>
      <c r="AB47" s="1166" t="e">
        <f aca="false">IF(AND(AB32&lt;&gt;"块状流",AB42="否"),"核算通过","请再次核对")</f>
        <v>#DIV/0!</v>
      </c>
      <c r="AC47" s="1166" t="e">
        <f aca="false">IF(AND(AC32&lt;&gt;"块状流",AC42="否"),"核算通过","请再次核对")</f>
        <v>#DIV/0!</v>
      </c>
      <c r="AD47" s="1166" t="e">
        <f aca="false">IF(AND(AD32&lt;&gt;"块状流",AD42="否"),"核算通过","请再次核对")</f>
        <v>#NUM!</v>
      </c>
      <c r="AE47" s="1166" t="e">
        <f aca="false">IF(AND(AE32&lt;&gt;"块状流",AE42="否"),"核算通过","请再次核对")</f>
        <v>#DIV/0!</v>
      </c>
      <c r="AF47" s="1166" t="e">
        <f aca="false">IF(AND(AF32&lt;&gt;"块状流",AF42="否"),"核算通过","请再次核对")</f>
        <v>#NUM!</v>
      </c>
      <c r="AG47" s="1166" t="str">
        <f aca="false">IF(AND(AG32&lt;&gt;"块状流",AG42="否"),"核算通过","请再次核对")</f>
        <v>核算通过</v>
      </c>
      <c r="AH47" s="1166"/>
      <c r="AI47" s="1166" t="e">
        <f aca="false">IF(AND(AI32&lt;&gt;"块状流",AI42="否"),"核算通过","请再次核对")</f>
        <v>#N/A</v>
      </c>
      <c r="AJ47" s="1166" t="e">
        <f aca="false">IF(AND(AJ32&lt;&gt;"块状流",AJ42="否"),"核算通过","请再次核对")</f>
        <v>#N/A</v>
      </c>
    </row>
    <row r="48" customFormat="false" ht="15" hidden="false" customHeight="false" outlineLevel="0" collapsed="false">
      <c r="A48" s="1167" t="s">
        <v>1733</v>
      </c>
      <c r="B48" s="1146"/>
      <c r="C48" s="462"/>
      <c r="D48" s="462"/>
      <c r="E48" s="462"/>
      <c r="F48" s="462"/>
      <c r="G48" s="462"/>
      <c r="H48" s="462"/>
      <c r="I48" s="462"/>
      <c r="J48" s="462"/>
      <c r="K48" s="462"/>
      <c r="L48" s="462"/>
      <c r="M48" s="462"/>
      <c r="N48" s="462"/>
      <c r="O48" s="462"/>
      <c r="P48" s="462"/>
      <c r="Q48" s="462"/>
      <c r="R48" s="462"/>
      <c r="S48" s="462"/>
      <c r="T48" s="462"/>
      <c r="U48" s="462"/>
      <c r="V48" s="462"/>
      <c r="W48" s="462"/>
      <c r="X48" s="462"/>
      <c r="Y48" s="462"/>
      <c r="Z48" s="462"/>
      <c r="AA48" s="462"/>
      <c r="AB48" s="462"/>
      <c r="AC48" s="462"/>
      <c r="AD48" s="462"/>
      <c r="AE48" s="462"/>
      <c r="AF48" s="462"/>
      <c r="AG48" s="462"/>
      <c r="AH48" s="462"/>
      <c r="AI48" s="462"/>
      <c r="AJ48" s="462"/>
    </row>
    <row r="49" s="26" customFormat="true" ht="15" hidden="false" customHeight="false" outlineLevel="0" collapsed="false">
      <c r="A49" s="1146" t="s">
        <v>1734</v>
      </c>
      <c r="B49" s="1146"/>
      <c r="C49" s="1151" t="e">
        <f aca="false">C11/(C11+C17)</f>
        <v>#N/A</v>
      </c>
      <c r="D49" s="1151" t="n">
        <f aca="false">D11/(D11+D17)</f>
        <v>0.999722123421661</v>
      </c>
      <c r="E49" s="1151" t="n">
        <f aca="false">E11/(E11+E17)</f>
        <v>1</v>
      </c>
      <c r="F49" s="1151" t="e">
        <f aca="false">F11/(F11+F17)</f>
        <v>#N/A</v>
      </c>
      <c r="G49" s="1151" t="e">
        <f aca="false">G11/(G11+G17)</f>
        <v>#DIV/0!</v>
      </c>
      <c r="H49" s="1151" t="e">
        <f aca="false">H11/(H11+H17)</f>
        <v>#N/A</v>
      </c>
      <c r="I49" s="1151" t="e">
        <f aca="false">I11/(I11+I17)</f>
        <v>#DIV/0!</v>
      </c>
      <c r="J49" s="1151" t="n">
        <f aca="false">J11/(J11+J17)</f>
        <v>1</v>
      </c>
      <c r="K49" s="1151" t="n">
        <f aca="false">K11/(K11+K17)</f>
        <v>0</v>
      </c>
      <c r="L49" s="1151" t="n">
        <f aca="false">L11/(L11+L17)</f>
        <v>0</v>
      </c>
      <c r="M49" s="1151" t="n">
        <f aca="false">M11/(M11+M17)</f>
        <v>0</v>
      </c>
      <c r="N49" s="1151" t="n">
        <f aca="false">N11/(N11+N17)</f>
        <v>0</v>
      </c>
      <c r="O49" s="1151" t="n">
        <f aca="false">O11/(O11+O17)</f>
        <v>1</v>
      </c>
      <c r="P49" s="1151" t="n">
        <f aca="false">P11/(P11+P17)</f>
        <v>1</v>
      </c>
      <c r="Q49" s="1151" t="n">
        <f aca="false">Q11/(Q11+Q17)</f>
        <v>1</v>
      </c>
      <c r="R49" s="1151" t="n">
        <f aca="false">R11/(R11+R17)</f>
        <v>0.999722290106863</v>
      </c>
      <c r="S49" s="1151" t="n">
        <f aca="false">S11/(S11+S17)</f>
        <v>1</v>
      </c>
      <c r="T49" s="1151" t="n">
        <f aca="false">T11/(T11+T17)</f>
        <v>1</v>
      </c>
      <c r="U49" s="1151" t="n">
        <f aca="false">U11/(U11+U17)</f>
        <v>1</v>
      </c>
      <c r="V49" s="1151" t="n">
        <f aca="false">V11/(V11+V17)</f>
        <v>1</v>
      </c>
      <c r="W49" s="1151" t="n">
        <f aca="false">W11/(W11+W17)</f>
        <v>1</v>
      </c>
      <c r="X49" s="1151" t="n">
        <f aca="false">X11/(X11+X17)</f>
        <v>0</v>
      </c>
      <c r="Y49" s="1151" t="n">
        <f aca="false">Y11/(Y11+Y17)</f>
        <v>1</v>
      </c>
      <c r="Z49" s="1151" t="n">
        <f aca="false">Z11/(Z11+Z17)</f>
        <v>1</v>
      </c>
      <c r="AA49" s="1151" t="n">
        <f aca="false">AA11/(AA11+AA17)</f>
        <v>0</v>
      </c>
      <c r="AB49" s="1151" t="n">
        <f aca="false">AB11/(AB11+AB17)</f>
        <v>0</v>
      </c>
      <c r="AC49" s="1151" t="n">
        <f aca="false">AC11/(AC11+AC17)</f>
        <v>0</v>
      </c>
      <c r="AD49" s="1151" t="n">
        <f aca="false">AD11/(AD11+AD17)</f>
        <v>0</v>
      </c>
      <c r="AE49" s="1151" t="n">
        <f aca="false">AE11/(AE11+AE17)</f>
        <v>1</v>
      </c>
      <c r="AF49" s="1151" t="n">
        <f aca="false">AF11/(AF11+AF17)</f>
        <v>0</v>
      </c>
      <c r="AG49" s="1151" t="n">
        <f aca="false">AG11/(AG11+AG17)</f>
        <v>0.999950292652011</v>
      </c>
      <c r="AH49" s="1151"/>
      <c r="AI49" s="1151" t="e">
        <f aca="false">AI11/(AI11+AI17)</f>
        <v>#N/A</v>
      </c>
      <c r="AJ49" s="1151" t="e">
        <f aca="false">AJ11/(AJ11+AJ17)</f>
        <v>#N/A</v>
      </c>
    </row>
    <row r="50" s="26" customFormat="true" ht="15" hidden="false" customHeight="false" outlineLevel="0" collapsed="false">
      <c r="A50" s="26" t="s">
        <v>1735</v>
      </c>
      <c r="B50" s="26" t="s">
        <v>1736</v>
      </c>
      <c r="C50" s="1168" t="e">
        <f aca="false">(C13*C26+(1-C26)*C20)/1000</f>
        <v>#N/A</v>
      </c>
      <c r="D50" s="1168" t="n">
        <f aca="false">(D13*D26+(1-D26)*D20)/1000</f>
        <v>0.0164298422232204</v>
      </c>
      <c r="E50" s="1168" t="e">
        <f aca="false">(E13*E26+(1-E26)*E20)/1000</f>
        <v>#DIV/0!</v>
      </c>
      <c r="F50" s="1168" t="e">
        <f aca="false">(F13*F26+(1-F26)*F20)/1000</f>
        <v>#N/A</v>
      </c>
      <c r="G50" s="1168" t="e">
        <f aca="false">(G13*G26+(1-G26)*G20)/1000</f>
        <v>#DIV/0!</v>
      </c>
      <c r="H50" s="1168" t="e">
        <f aca="false">(H13*H26+(1-H26)*H20)/1000</f>
        <v>#N/A</v>
      </c>
      <c r="I50" s="1168" t="e">
        <f aca="false">(I13*I26+(1-I26)*I20)/1000</f>
        <v>#DIV/0!</v>
      </c>
      <c r="J50" s="1168" t="e">
        <f aca="false">(J13*J26+(1-J26)*J20)/1000</f>
        <v>#DIV/0!</v>
      </c>
      <c r="K50" s="1168" t="e">
        <f aca="false">(K13*K26+(1-K26)*K20)/1000</f>
        <v>#DIV/0!</v>
      </c>
      <c r="L50" s="1168" t="e">
        <f aca="false">(L13*L26+(1-L26)*L20)/1000</f>
        <v>#DIV/0!</v>
      </c>
      <c r="M50" s="1168" t="e">
        <f aca="false">(M13*M26+(1-M26)*M20)/1000</f>
        <v>#DIV/0!</v>
      </c>
      <c r="N50" s="1168" t="e">
        <f aca="false">(N13*N26+(1-N26)*N20)/1000</f>
        <v>#DIV/0!</v>
      </c>
      <c r="O50" s="1168" t="e">
        <f aca="false">(O13*O26+(1-O26)*O20)/1000</f>
        <v>#DIV/0!</v>
      </c>
      <c r="P50" s="1168" t="e">
        <f aca="false">(P13*P26+(1-P26)*P20)/1000</f>
        <v>#DIV/0!</v>
      </c>
      <c r="Q50" s="1168" t="e">
        <f aca="false">(Q13*Q26+(1-Q26)*Q20)/1000</f>
        <v>#DIV/0!</v>
      </c>
      <c r="R50" s="1168" t="n">
        <f aca="false">(R13*R26+(1-R26)*R20)/1000</f>
        <v>0.0175098347646991</v>
      </c>
      <c r="S50" s="1168" t="e">
        <f aca="false">(S13*S26+(1-S26)*S20)/1000</f>
        <v>#DIV/0!</v>
      </c>
      <c r="T50" s="1168" t="e">
        <f aca="false">(T13*T26+(1-T26)*T20)/1000</f>
        <v>#DIV/0!</v>
      </c>
      <c r="U50" s="1168" t="e">
        <f aca="false">(U13*U26+(1-U26)*U20)/1000</f>
        <v>#DIV/0!</v>
      </c>
      <c r="V50" s="1168" t="e">
        <f aca="false">(V13*V26+(1-V26)*V20)/1000</f>
        <v>#DIV/0!</v>
      </c>
      <c r="W50" s="1168" t="e">
        <f aca="false">(W13*W26+(1-W26)*W20)/1000</f>
        <v>#DIV/0!</v>
      </c>
      <c r="X50" s="1168" t="e">
        <f aca="false">(X13*X26+(1-X26)*X20)/1000</f>
        <v>#DIV/0!</v>
      </c>
      <c r="Y50" s="1168" t="e">
        <f aca="false">(Y13*Y26+(1-Y26)*Y20)/1000</f>
        <v>#DIV/0!</v>
      </c>
      <c r="Z50" s="1168" t="e">
        <f aca="false">(Z13*Z26+(1-Z26)*Z20)/1000</f>
        <v>#DIV/0!</v>
      </c>
      <c r="AA50" s="1168" t="e">
        <f aca="false">(AA13*AA26+(1-AA26)*AA20)/1000</f>
        <v>#DIV/0!</v>
      </c>
      <c r="AB50" s="1168" t="e">
        <f aca="false">(AB13*AB26+(1-AB26)*AB20)/1000</f>
        <v>#DIV/0!</v>
      </c>
      <c r="AC50" s="1168" t="e">
        <f aca="false">(AC13*AC26+(1-AC26)*AC20)/1000</f>
        <v>#DIV/0!</v>
      </c>
      <c r="AD50" s="1168" t="e">
        <f aca="false">(AD13*AD26+(1-AD26)*AD20)/1000</f>
        <v>#DIV/0!</v>
      </c>
      <c r="AE50" s="1168" t="e">
        <f aca="false">(AE13*AE26+(1-AE26)*AE20)/1000</f>
        <v>#DIV/0!</v>
      </c>
      <c r="AF50" s="1168" t="e">
        <f aca="false">(AF13*AF26+(1-AF26)*AF20)/1000</f>
        <v>#DIV/0!</v>
      </c>
      <c r="AG50" s="1168" t="n">
        <f aca="false">(AG13*AG26+(1-AG26)*AG20)/1000</f>
        <v>0.00898976854457107</v>
      </c>
      <c r="AH50" s="1168"/>
      <c r="AI50" s="1168" t="e">
        <f aca="false">(AI13*AI26+(1-AI26)*AI20)/1000</f>
        <v>#N/A</v>
      </c>
      <c r="AJ50" s="1168" t="e">
        <f aca="false">(AJ13*AJ26+(1-AJ26)*AJ20)/1000</f>
        <v>#N/A</v>
      </c>
    </row>
    <row r="51" customFormat="false" ht="15" hidden="false" customHeight="false" outlineLevel="0" collapsed="false">
      <c r="A51" s="26" t="s">
        <v>1737</v>
      </c>
      <c r="B51" s="26" t="s">
        <v>1738</v>
      </c>
      <c r="C51" s="1168" t="e">
        <f aca="false">1/C12*C49+1/C19*(1-C49)</f>
        <v>#N/A</v>
      </c>
      <c r="D51" s="1168" t="n">
        <f aca="false">1/D12*D49+1/D19*(1-D49)</f>
        <v>0.0389455287812368</v>
      </c>
      <c r="E51" s="1168" t="e">
        <f aca="false">1/E12*E49+1/E19*(1-E49)</f>
        <v>#DIV/0!</v>
      </c>
      <c r="F51" s="1168" t="e">
        <f aca="false">1/F12*F49+1/F19*(1-F49)</f>
        <v>#N/A</v>
      </c>
      <c r="G51" s="1168" t="e">
        <f aca="false">1/G12*G49+1/G19*(1-G49)</f>
        <v>#DIV/0!</v>
      </c>
      <c r="H51" s="1168" t="e">
        <f aca="false">1/H12*H49+1/H19*(1-H49)</f>
        <v>#N/A</v>
      </c>
      <c r="I51" s="1168" t="e">
        <f aca="false">1/I12*I49+1/I19*(1-I49)</f>
        <v>#DIV/0!</v>
      </c>
      <c r="J51" s="1168" t="e">
        <f aca="false">1/J12*J49+1/J19*(1-J49)</f>
        <v>#DIV/0!</v>
      </c>
      <c r="K51" s="1168" t="e">
        <f aca="false">1/K12*K49+1/K19*(1-K49)</f>
        <v>#DIV/0!</v>
      </c>
      <c r="L51" s="1168" t="e">
        <f aca="false">1/L12*L49+1/L19*(1-L49)</f>
        <v>#DIV/0!</v>
      </c>
      <c r="M51" s="1168" t="e">
        <f aca="false">1/M12*M49+1/M19*(1-M49)</f>
        <v>#DIV/0!</v>
      </c>
      <c r="N51" s="1168" t="e">
        <f aca="false">1/N12*N49+1/N19*(1-N49)</f>
        <v>#DIV/0!</v>
      </c>
      <c r="O51" s="1168" t="e">
        <f aca="false">1/O12*O49+1/O19*(1-O49)</f>
        <v>#DIV/0!</v>
      </c>
      <c r="P51" s="1168" t="e">
        <f aca="false">1/P12*P49+1/P19*(1-P49)</f>
        <v>#DIV/0!</v>
      </c>
      <c r="Q51" s="1168" t="e">
        <f aca="false">1/Q12*Q49+1/Q19*(1-Q49)</f>
        <v>#DIV/0!</v>
      </c>
      <c r="R51" s="1168" t="n">
        <f aca="false">1/R12*R49+1/R19*(1-R49)</f>
        <v>0.0390978382557718</v>
      </c>
      <c r="S51" s="1168" t="e">
        <f aca="false">1/S12*S49+1/S19*(1-S49)</f>
        <v>#DIV/0!</v>
      </c>
      <c r="T51" s="1168" t="e">
        <f aca="false">1/T12*T49+1/T19*(1-T49)</f>
        <v>#DIV/0!</v>
      </c>
      <c r="U51" s="1168" t="e">
        <f aca="false">1/U12*U49+1/U19*(1-U49)</f>
        <v>#DIV/0!</v>
      </c>
      <c r="V51" s="1168" t="e">
        <f aca="false">1/V12*V49+1/V19*(1-V49)</f>
        <v>#DIV/0!</v>
      </c>
      <c r="W51" s="1168" t="e">
        <f aca="false">1/W12*W49+1/W19*(1-W49)</f>
        <v>#DIV/0!</v>
      </c>
      <c r="X51" s="1168" t="e">
        <f aca="false">1/X12*X49+1/X19*(1-X49)</f>
        <v>#DIV/0!</v>
      </c>
      <c r="Y51" s="1168" t="e">
        <f aca="false">1/Y12*Y49+1/Y19*(1-Y49)</f>
        <v>#DIV/0!</v>
      </c>
      <c r="Z51" s="1168" t="e">
        <f aca="false">1/Z12*Z49+1/Z19*(1-Z49)</f>
        <v>#DIV/0!</v>
      </c>
      <c r="AA51" s="1168" t="e">
        <f aca="false">1/AA12*AA49+1/AA19*(1-AA49)</f>
        <v>#DIV/0!</v>
      </c>
      <c r="AB51" s="1168" t="e">
        <f aca="false">1/AB12*AB49+1/AB19*(1-AB49)</f>
        <v>#DIV/0!</v>
      </c>
      <c r="AC51" s="1168" t="e">
        <f aca="false">1/AC12*AC49+1/AC19*(1-AC49)</f>
        <v>#DIV/0!</v>
      </c>
      <c r="AD51" s="1168" t="e">
        <f aca="false">1/AD12*AD49+1/AD19*(1-AD49)</f>
        <v>#DIV/0!</v>
      </c>
      <c r="AE51" s="1168" t="e">
        <f aca="false">1/AE12*AE49+1/AE19*(1-AE49)</f>
        <v>#DIV/0!</v>
      </c>
      <c r="AF51" s="1168" t="e">
        <f aca="false">1/AF12*AF49+1/AF19*(1-AF49)</f>
        <v>#DIV/0!</v>
      </c>
      <c r="AG51" s="1168" t="n">
        <f aca="false">1/AG12*AG49+1/AG19*(1-AG49)</f>
        <v>0.0226341339500113</v>
      </c>
      <c r="AH51" s="1168"/>
      <c r="AI51" s="1168" t="e">
        <f aca="false">1/AI12*AI49+1/AI19*(1-AI49)</f>
        <v>#N/A</v>
      </c>
      <c r="AJ51" s="1168" t="e">
        <f aca="false">1/AJ12*AJ49+1/AJ19*(1-AJ49)</f>
        <v>#N/A</v>
      </c>
    </row>
    <row r="52" customFormat="false" ht="15" hidden="false" customHeight="false" outlineLevel="0" collapsed="false">
      <c r="A52" s="26" t="s">
        <v>1739</v>
      </c>
      <c r="C52" s="0" t="e">
        <f aca="false">C45*C39/C50</f>
        <v>#N/A</v>
      </c>
      <c r="D52" s="0" t="n">
        <f aca="false">D45*D39/D50</f>
        <v>64.5607368341538</v>
      </c>
      <c r="E52" s="0" t="e">
        <f aca="false">E45*E39/E50</f>
        <v>#DIV/0!</v>
      </c>
      <c r="F52" s="0" t="e">
        <f aca="false">F45*F39/F50</f>
        <v>#N/A</v>
      </c>
      <c r="G52" s="0" t="e">
        <f aca="false">G45*G39/G50</f>
        <v>#DIV/0!</v>
      </c>
      <c r="H52" s="0" t="e">
        <f aca="false">H45*H39/H50</f>
        <v>#N/A</v>
      </c>
      <c r="I52" s="0" t="e">
        <f aca="false">I45*I39/I50</f>
        <v>#DIV/0!</v>
      </c>
      <c r="J52" s="0" t="e">
        <f aca="false">J45*J39/J50</f>
        <v>#DIV/0!</v>
      </c>
      <c r="K52" s="0" t="e">
        <f aca="false">K45*K39/K50</f>
        <v>#DIV/0!</v>
      </c>
      <c r="L52" s="0" t="e">
        <f aca="false">L45*L39/L50</f>
        <v>#DIV/0!</v>
      </c>
      <c r="M52" s="0" t="e">
        <f aca="false">M45*M39/M50</f>
        <v>#DIV/0!</v>
      </c>
      <c r="N52" s="0" t="e">
        <f aca="false">N45*N39/N50</f>
        <v>#DIV/0!</v>
      </c>
      <c r="O52" s="0" t="e">
        <f aca="false">O45*O39/O50</f>
        <v>#DIV/0!</v>
      </c>
      <c r="P52" s="0" t="e">
        <f aca="false">P45*P39/P50</f>
        <v>#DIV/0!</v>
      </c>
      <c r="Q52" s="0" t="e">
        <f aca="false">Q45*Q39/Q50</f>
        <v>#DIV/0!</v>
      </c>
      <c r="R52" s="0" t="n">
        <f aca="false">R45*R39/R50</f>
        <v>51.95575079113</v>
      </c>
      <c r="S52" s="0" t="e">
        <f aca="false">S45*S39/S50</f>
        <v>#DIV/0!</v>
      </c>
      <c r="T52" s="0" t="e">
        <f aca="false">T45*T39/T50</f>
        <v>#DIV/0!</v>
      </c>
      <c r="U52" s="0" t="e">
        <f aca="false">U45*U39/U50</f>
        <v>#DIV/0!</v>
      </c>
      <c r="V52" s="0" t="e">
        <f aca="false">V45*V39/V50</f>
        <v>#DIV/0!</v>
      </c>
      <c r="W52" s="0" t="e">
        <f aca="false">W45*W39/W50</f>
        <v>#DIV/0!</v>
      </c>
      <c r="X52" s="0" t="e">
        <f aca="false">X45*X39/X50</f>
        <v>#DIV/0!</v>
      </c>
      <c r="Y52" s="0" t="e">
        <f aca="false">Y45*Y39/Y50</f>
        <v>#DIV/0!</v>
      </c>
      <c r="Z52" s="0" t="e">
        <f aca="false">Z45*Z39/Z50</f>
        <v>#DIV/0!</v>
      </c>
      <c r="AA52" s="0" t="e">
        <f aca="false">AA45*AA39/AA50</f>
        <v>#DIV/0!</v>
      </c>
      <c r="AB52" s="0" t="e">
        <f aca="false">AB45*AB39/AB50</f>
        <v>#DIV/0!</v>
      </c>
      <c r="AC52" s="0" t="e">
        <f aca="false">AC45*AC39/AC50</f>
        <v>#DIV/0!</v>
      </c>
      <c r="AD52" s="0" t="e">
        <f aca="false">AD45*AD39/AD50</f>
        <v>#DIV/0!</v>
      </c>
      <c r="AE52" s="0" t="e">
        <f aca="false">AE45*AE39/AE50</f>
        <v>#DIV/0!</v>
      </c>
      <c r="AF52" s="0" t="e">
        <f aca="false">AF45*AF39/AF50</f>
        <v>#DIV/0!</v>
      </c>
      <c r="AG52" s="0" t="n">
        <f aca="false">AG45*AG39/AG50</f>
        <v>316.610962327707</v>
      </c>
      <c r="AI52" s="0" t="e">
        <f aca="false">AI45*AI39/AI50</f>
        <v>#N/A</v>
      </c>
      <c r="AJ52" s="0" t="e">
        <f aca="false">AJ45*AJ39/AJ50</f>
        <v>#N/A</v>
      </c>
    </row>
    <row r="53" customFormat="false" ht="15" hidden="false" customHeight="false" outlineLevel="0" collapsed="false">
      <c r="A53" s="26" t="s">
        <v>1740</v>
      </c>
      <c r="C53" s="0" t="e">
        <f aca="false">IF(C52&lt;=2000,64/C52,IF(2000&lt;C52&lt;=4000,0.3164*C52^(-0.25),0.16*C52^(-0.16)))</f>
        <v>#N/A</v>
      </c>
      <c r="D53" s="0" t="n">
        <f aca="false">IF(D52&lt;=2000,64/D52,IF(2000&lt;D52&lt;=4000,0.3164*D52^(-0.25),0.16*D52^(-0.16)))</f>
        <v>0.991314584348778</v>
      </c>
      <c r="E53" s="0" t="e">
        <f aca="false">IF(E52&lt;=2000,64/E52,IF(2000&lt;E52&lt;=4000,0.3164*E52^(-0.25),0.16*E52^(-0.16)))</f>
        <v>#DIV/0!</v>
      </c>
      <c r="F53" s="0" t="e">
        <f aca="false">IF(F52&lt;=2000,64/F52,IF(2000&lt;F52&lt;=4000,0.3164*F52^(-0.25),0.16*F52^(-0.16)))</f>
        <v>#N/A</v>
      </c>
      <c r="G53" s="0" t="e">
        <f aca="false">IF(G52&lt;=2000,64/G52,IF(2000&lt;G52&lt;=4000,0.3164*G52^(-0.25),0.16*G52^(-0.16)))</f>
        <v>#DIV/0!</v>
      </c>
      <c r="H53" s="0" t="e">
        <f aca="false">IF(H52&lt;=2000,64/H52,IF(2000&lt;H52&lt;=4000,0.3164*H52^(-0.25),0.16*H52^(-0.16)))</f>
        <v>#N/A</v>
      </c>
      <c r="I53" s="0" t="e">
        <f aca="false">IF(I52&lt;=2000,64/I52,IF(2000&lt;I52&lt;=4000,0.3164*I52^(-0.25),0.16*I52^(-0.16)))</f>
        <v>#DIV/0!</v>
      </c>
      <c r="J53" s="0" t="e">
        <f aca="false">IF(J52&lt;=2000,64/J52,IF(2000&lt;J52&lt;=4000,0.3164*J52^(-0.25),0.16*J52^(-0.16)))</f>
        <v>#DIV/0!</v>
      </c>
      <c r="K53" s="0" t="e">
        <f aca="false">IF(K52&lt;=2000,64/K52,IF(2000&lt;K52&lt;=4000,0.3164*K52^(-0.25),0.16*K52^(-0.16)))</f>
        <v>#DIV/0!</v>
      </c>
      <c r="L53" s="0" t="e">
        <f aca="false">IF(L52&lt;=2000,64/L52,IF(2000&lt;L52&lt;=4000,0.3164*L52^(-0.25),0.16*L52^(-0.16)))</f>
        <v>#DIV/0!</v>
      </c>
      <c r="M53" s="0" t="e">
        <f aca="false">IF(M52&lt;=2000,64/M52,IF(2000&lt;M52&lt;=4000,0.3164*M52^(-0.25),0.16*M52^(-0.16)))</f>
        <v>#DIV/0!</v>
      </c>
      <c r="N53" s="0" t="e">
        <f aca="false">IF(N52&lt;=2000,64/N52,IF(2000&lt;N52&lt;=4000,0.3164*N52^(-0.25),0.16*N52^(-0.16)))</f>
        <v>#DIV/0!</v>
      </c>
      <c r="O53" s="0" t="e">
        <f aca="false">IF(O52&lt;=2000,64/O52,IF(2000&lt;O52&lt;=4000,0.3164*O52^(-0.25),0.16*O52^(-0.16)))</f>
        <v>#DIV/0!</v>
      </c>
      <c r="P53" s="0" t="e">
        <f aca="false">IF(P52&lt;=2000,64/P52,IF(2000&lt;P52&lt;=4000,0.3164*P52^(-0.25),0.16*P52^(-0.16)))</f>
        <v>#DIV/0!</v>
      </c>
      <c r="Q53" s="0" t="e">
        <f aca="false">IF(Q52&lt;=2000,64/Q52,IF(2000&lt;Q52&lt;=4000,0.3164*Q52^(-0.25),0.16*Q52^(-0.16)))</f>
        <v>#DIV/0!</v>
      </c>
      <c r="R53" s="0" t="n">
        <f aca="false">IF(R52&lt;=2000,64/R52,IF(2000&lt;R52&lt;=4000,0.3164*R52^(-0.25),0.16*R52^(-0.16)))</f>
        <v>1.23181744129326</v>
      </c>
      <c r="S53" s="0" t="e">
        <f aca="false">IF(S52&lt;=2000,64/S52,IF(2000&lt;S52&lt;=4000,0.3164*S52^(-0.25),0.16*S52^(-0.16)))</f>
        <v>#DIV/0!</v>
      </c>
      <c r="T53" s="0" t="e">
        <f aca="false">IF(T52&lt;=2000,64/T52,IF(2000&lt;T52&lt;=4000,0.3164*T52^(-0.25),0.16*T52^(-0.16)))</f>
        <v>#DIV/0!</v>
      </c>
      <c r="U53" s="0" t="e">
        <f aca="false">IF(U52&lt;=2000,64/U52,IF(2000&lt;U52&lt;=4000,0.3164*U52^(-0.25),0.16*U52^(-0.16)))</f>
        <v>#DIV/0!</v>
      </c>
      <c r="V53" s="0" t="e">
        <f aca="false">IF(V52&lt;=2000,64/V52,IF(2000&lt;V52&lt;=4000,0.3164*V52^(-0.25),0.16*V52^(-0.16)))</f>
        <v>#DIV/0!</v>
      </c>
      <c r="W53" s="0" t="e">
        <f aca="false">IF(W52&lt;=2000,64/W52,IF(2000&lt;W52&lt;=4000,0.3164*W52^(-0.25),0.16*W52^(-0.16)))</f>
        <v>#DIV/0!</v>
      </c>
      <c r="X53" s="0" t="e">
        <f aca="false">IF(X52&lt;=2000,64/X52,IF(2000&lt;X52&lt;=4000,0.3164*X52^(-0.25),0.16*X52^(-0.16)))</f>
        <v>#DIV/0!</v>
      </c>
      <c r="Y53" s="0" t="e">
        <f aca="false">IF(Y52&lt;=2000,64/Y52,IF(2000&lt;Y52&lt;=4000,0.3164*Y52^(-0.25),0.16*Y52^(-0.16)))</f>
        <v>#DIV/0!</v>
      </c>
      <c r="Z53" s="0" t="e">
        <f aca="false">IF(Z52&lt;=2000,64/Z52,IF(2000&lt;Z52&lt;=4000,0.3164*Z52^(-0.25),0.16*Z52^(-0.16)))</f>
        <v>#DIV/0!</v>
      </c>
      <c r="AA53" s="0" t="e">
        <f aca="false">IF(AA52&lt;=2000,64/AA52,IF(2000&lt;AA52&lt;=4000,0.3164*AA52^(-0.25),0.16*AA52^(-0.16)))</f>
        <v>#DIV/0!</v>
      </c>
      <c r="AB53" s="0" t="e">
        <f aca="false">IF(AB52&lt;=2000,64/AB52,IF(2000&lt;AB52&lt;=4000,0.3164*AB52^(-0.25),0.16*AB52^(-0.16)))</f>
        <v>#DIV/0!</v>
      </c>
      <c r="AC53" s="0" t="e">
        <f aca="false">IF(AC52&lt;=2000,64/AC52,IF(2000&lt;AC52&lt;=4000,0.3164*AC52^(-0.25),0.16*AC52^(-0.16)))</f>
        <v>#DIV/0!</v>
      </c>
      <c r="AD53" s="0" t="e">
        <f aca="false">IF(AD52&lt;=2000,64/AD52,IF(2000&lt;AD52&lt;=4000,0.3164*AD52^(-0.25),0.16*AD52^(-0.16)))</f>
        <v>#DIV/0!</v>
      </c>
      <c r="AE53" s="0" t="e">
        <f aca="false">IF(AE52&lt;=2000,64/AE52,IF(2000&lt;AE52&lt;=4000,0.3164*AE52^(-0.25),0.16*AE52^(-0.16)))</f>
        <v>#DIV/0!</v>
      </c>
      <c r="AF53" s="0" t="e">
        <f aca="false">IF(AF52&lt;=2000,64/AF52,IF(2000&lt;AF52&lt;=4000,0.3164*AF52^(-0.25),0.16*AF52^(-0.16)))</f>
        <v>#DIV/0!</v>
      </c>
      <c r="AG53" s="0" t="n">
        <f aca="false">IF(AG52&lt;=2000,64/AG52,IF(2000&lt;AG52&lt;=4000,0.3164*AG52^(-0.25),0.16*AG52^(-0.16)))</f>
        <v>0.202140821434215</v>
      </c>
      <c r="AI53" s="0" t="e">
        <f aca="false">IF(AI52&lt;=2000,64/AI52,IF(2000&lt;AI52&lt;=4000,0.3164*AI52^(-0.25),0.16*AI52^(-0.16)))</f>
        <v>#N/A</v>
      </c>
      <c r="AJ53" s="0" t="e">
        <f aca="false">IF(AJ52&lt;=2000,64/AJ52,IF(2000&lt;AJ52&lt;=4000,0.3164*AJ52^(-0.25),0.16*AJ52^(-0.16)))</f>
        <v>#N/A</v>
      </c>
    </row>
    <row r="54" customFormat="false" ht="15" hidden="false" customHeight="false" outlineLevel="0" collapsed="false">
      <c r="A54" s="26" t="s">
        <v>1741</v>
      </c>
      <c r="B54" s="26" t="s">
        <v>420</v>
      </c>
      <c r="C54" s="1169" t="n">
        <v>100</v>
      </c>
      <c r="D54" s="1169" t="n">
        <v>100</v>
      </c>
      <c r="E54" s="1169" t="n">
        <v>100</v>
      </c>
      <c r="F54" s="1169" t="n">
        <v>100</v>
      </c>
      <c r="G54" s="1169" t="n">
        <v>100</v>
      </c>
      <c r="H54" s="1169" t="n">
        <v>100</v>
      </c>
      <c r="I54" s="1169" t="n">
        <v>100</v>
      </c>
      <c r="J54" s="1169" t="n">
        <v>100</v>
      </c>
      <c r="K54" s="1169" t="n">
        <v>100</v>
      </c>
      <c r="L54" s="1169" t="n">
        <v>100</v>
      </c>
      <c r="M54" s="1169" t="n">
        <v>100</v>
      </c>
      <c r="N54" s="1169" t="n">
        <v>100</v>
      </c>
      <c r="O54" s="1169" t="n">
        <v>100</v>
      </c>
      <c r="P54" s="1169" t="n">
        <v>100</v>
      </c>
      <c r="Q54" s="1169" t="n">
        <v>100</v>
      </c>
      <c r="R54" s="1169" t="n">
        <v>100</v>
      </c>
      <c r="S54" s="1169" t="n">
        <v>100</v>
      </c>
      <c r="T54" s="1169" t="n">
        <v>100</v>
      </c>
      <c r="U54" s="1169" t="n">
        <v>100</v>
      </c>
      <c r="V54" s="1169" t="n">
        <v>100</v>
      </c>
      <c r="W54" s="1169" t="n">
        <v>100</v>
      </c>
      <c r="X54" s="1169" t="n">
        <v>100</v>
      </c>
      <c r="Y54" s="1169" t="n">
        <v>100</v>
      </c>
      <c r="Z54" s="1169" t="n">
        <v>100</v>
      </c>
      <c r="AA54" s="1169" t="n">
        <v>100</v>
      </c>
      <c r="AB54" s="1169" t="n">
        <v>100</v>
      </c>
      <c r="AC54" s="1169" t="n">
        <v>100</v>
      </c>
      <c r="AD54" s="1169" t="n">
        <v>100</v>
      </c>
      <c r="AE54" s="1169" t="n">
        <v>100</v>
      </c>
      <c r="AF54" s="1169" t="n">
        <v>100</v>
      </c>
      <c r="AG54" s="1169" t="n">
        <v>100</v>
      </c>
      <c r="AH54" s="1169"/>
      <c r="AI54" s="1169" t="n">
        <v>100</v>
      </c>
      <c r="AJ54" s="1169" t="n">
        <v>100</v>
      </c>
    </row>
    <row r="55" s="278" customFormat="true" ht="15" hidden="false" customHeight="false" outlineLevel="0" collapsed="false">
      <c r="A55" s="1170" t="s">
        <v>1742</v>
      </c>
      <c r="B55" s="1170" t="s">
        <v>1743</v>
      </c>
      <c r="C55" s="1171" t="e">
        <f aca="false">C53*C54/C39*C51*C45^2/2/1000</f>
        <v>#N/A</v>
      </c>
      <c r="D55" s="1171" t="n">
        <f aca="false">D53*D54/D39*D51*D45^2/2/1000</f>
        <v>0.0804413004814959</v>
      </c>
      <c r="E55" s="1171" t="e">
        <f aca="false">E53*E54/E39*E51*E45^2/2/1000</f>
        <v>#DIV/0!</v>
      </c>
      <c r="F55" s="1171" t="e">
        <f aca="false">F53*F54/F39*F51*F45^2/2/1000</f>
        <v>#N/A</v>
      </c>
      <c r="G55" s="1171" t="e">
        <f aca="false">G53*G54/G39*G51*G45^2/2/1000</f>
        <v>#DIV/0!</v>
      </c>
      <c r="H55" s="1171" t="e">
        <f aca="false">H53*H54/H39*H51*H45^2/2/1000</f>
        <v>#N/A</v>
      </c>
      <c r="I55" s="1171" t="e">
        <f aca="false">I53*I54/I39*I51*I45^2/2/1000</f>
        <v>#DIV/0!</v>
      </c>
      <c r="J55" s="1171" t="e">
        <f aca="false">J53*J54/J39*J51*J45^2/2/1000</f>
        <v>#DIV/0!</v>
      </c>
      <c r="K55" s="1171" t="e">
        <f aca="false">K53*K54/K39*K51*K45^2/2/1000</f>
        <v>#DIV/0!</v>
      </c>
      <c r="L55" s="1171" t="e">
        <f aca="false">L53*L54/L39*L51*L45^2/2/1000</f>
        <v>#DIV/0!</v>
      </c>
      <c r="M55" s="1171" t="e">
        <f aca="false">M53*M54/M39*M51*M45^2/2/1000</f>
        <v>#DIV/0!</v>
      </c>
      <c r="N55" s="1171" t="e">
        <f aca="false">N53*N54/N39*N51*N45^2/2/1000</f>
        <v>#DIV/0!</v>
      </c>
      <c r="O55" s="1171" t="e">
        <f aca="false">O53*O54/O39*O51*O45^2/2/1000</f>
        <v>#DIV/0!</v>
      </c>
      <c r="P55" s="1171" t="e">
        <f aca="false">P53*P54/P39*P51*P45^2/2/1000</f>
        <v>#DIV/0!</v>
      </c>
      <c r="Q55" s="1171" t="e">
        <f aca="false">Q53*Q54/Q39*Q51*Q45^2/2/1000</f>
        <v>#DIV/0!</v>
      </c>
      <c r="R55" s="1171" t="n">
        <f aca="false">R53*R54/R39*R51*R45^2/2/1000</f>
        <v>0.046483231398853</v>
      </c>
      <c r="S55" s="1171" t="e">
        <f aca="false">S53*S54/S39*S51*S45^2/2/1000</f>
        <v>#DIV/0!</v>
      </c>
      <c r="T55" s="1171" t="e">
        <f aca="false">T53*T54/T39*T51*T45^2/2/1000</f>
        <v>#DIV/0!</v>
      </c>
      <c r="U55" s="1171" t="e">
        <f aca="false">U53*U54/U39*U51*U45^2/2/1000</f>
        <v>#DIV/0!</v>
      </c>
      <c r="V55" s="1171" t="e">
        <f aca="false">V53*V54/V39*V51*V45^2/2/1000</f>
        <v>#DIV/0!</v>
      </c>
      <c r="W55" s="1171" t="e">
        <f aca="false">W53*W54/W39*W51*W45^2/2/1000</f>
        <v>#DIV/0!</v>
      </c>
      <c r="X55" s="1171" t="e">
        <f aca="false">X53*X54/X39*X51*X45^2/2/1000</f>
        <v>#DIV/0!</v>
      </c>
      <c r="Y55" s="1171" t="e">
        <f aca="false">Y53*Y54/Y39*Y51*Y45^2/2/1000</f>
        <v>#DIV/0!</v>
      </c>
      <c r="Z55" s="1171" t="e">
        <f aca="false">Z53*Z54/Z39*Z51*Z45^2/2/1000</f>
        <v>#DIV/0!</v>
      </c>
      <c r="AA55" s="1171" t="e">
        <f aca="false">AA53*AA54/AA39*AA51*AA45^2/2/1000</f>
        <v>#DIV/0!</v>
      </c>
      <c r="AB55" s="1171" t="e">
        <f aca="false">AB53*AB54/AB39*AB51*AB45^2/2/1000</f>
        <v>#DIV/0!</v>
      </c>
      <c r="AC55" s="1171" t="e">
        <f aca="false">AC53*AC54/AC39*AC51*AC45^2/2/1000</f>
        <v>#DIV/0!</v>
      </c>
      <c r="AD55" s="1171" t="e">
        <f aca="false">AD53*AD54/AD39*AD51*AD45^2/2/1000</f>
        <v>#DIV/0!</v>
      </c>
      <c r="AE55" s="1171" t="e">
        <f aca="false">AE53*AE54/AE39*AE51*AE45^2/2/1000</f>
        <v>#DIV/0!</v>
      </c>
      <c r="AF55" s="1171" t="e">
        <f aca="false">AF53*AF54/AF39*AF51*AF45^2/2/1000</f>
        <v>#DIV/0!</v>
      </c>
      <c r="AG55" s="1171" t="n">
        <f aca="false">AG53*AG54/AG39*AG51*AG45^2/2/1000</f>
        <v>1.85326203220281</v>
      </c>
      <c r="AH55" s="1171"/>
      <c r="AI55" s="1171" t="e">
        <f aca="false">AI53*AI54/AI39*AI51*AI45^2/2/1000</f>
        <v>#N/A</v>
      </c>
      <c r="AJ55" s="1171" t="e">
        <f aca="false">AJ53*AJ54/AJ39*AJ51*AJ45^2/2/1000</f>
        <v>#N/A</v>
      </c>
    </row>
    <row r="56" customFormat="false" ht="15" hidden="false" customHeight="false" outlineLevel="0" collapsed="false">
      <c r="A56" s="1156" t="s">
        <v>1744</v>
      </c>
    </row>
    <row r="57" s="278" customFormat="true" ht="15" hidden="false" customHeight="false" outlineLevel="0" collapsed="false">
      <c r="A57" s="1170" t="s">
        <v>1745</v>
      </c>
      <c r="C57" s="278" t="n">
        <v>0.731</v>
      </c>
      <c r="D57" s="278" t="n">
        <v>0.789</v>
      </c>
      <c r="E57" s="278" t="n">
        <v>0.803</v>
      </c>
      <c r="F57" s="278" t="n">
        <v>0.827</v>
      </c>
      <c r="G57" s="278" t="n">
        <v>0.815</v>
      </c>
      <c r="H57" s="278" t="n">
        <v>0.813</v>
      </c>
      <c r="I57" s="278" t="n">
        <v>0.832</v>
      </c>
      <c r="J57" s="278" t="n">
        <v>0.8</v>
      </c>
      <c r="K57" s="278" t="n">
        <v>0.723</v>
      </c>
      <c r="L57" s="278" t="n">
        <v>0.782</v>
      </c>
      <c r="M57" s="278" t="n">
        <v>0.789</v>
      </c>
      <c r="N57" s="278" t="n">
        <v>0.96</v>
      </c>
      <c r="O57" s="1170" t="n">
        <v>0.936</v>
      </c>
      <c r="P57" s="278" t="n">
        <v>0.803</v>
      </c>
      <c r="Q57" s="278" t="n">
        <v>0.864</v>
      </c>
      <c r="R57" s="278" t="n">
        <v>0.783</v>
      </c>
      <c r="S57" s="1170" t="n">
        <v>0.871</v>
      </c>
      <c r="T57" s="278" t="n">
        <v>0.835</v>
      </c>
      <c r="U57" s="278" t="n">
        <v>0.56</v>
      </c>
      <c r="V57" s="278" t="n">
        <v>0.816</v>
      </c>
      <c r="W57" s="278" t="n">
        <v>0.815</v>
      </c>
      <c r="X57" s="278" t="n">
        <v>0.162</v>
      </c>
      <c r="Y57" s="1170" t="n">
        <v>0.188</v>
      </c>
      <c r="Z57" s="278" t="n">
        <v>0.212</v>
      </c>
      <c r="AA57" s="278" t="n">
        <v>0.045</v>
      </c>
      <c r="AB57" s="278" t="n">
        <v>0.421</v>
      </c>
      <c r="AC57" s="278" t="n">
        <v>0.532</v>
      </c>
      <c r="AD57" s="278" t="n">
        <v>0.535</v>
      </c>
      <c r="AE57" s="278" t="n">
        <v>0.924</v>
      </c>
      <c r="AF57" s="278" t="n">
        <v>0.585</v>
      </c>
      <c r="AG57" s="278" t="n">
        <v>0.556</v>
      </c>
      <c r="AI57" s="278" t="n">
        <v>0.787</v>
      </c>
      <c r="AJ57" s="278" t="n">
        <v>0.8</v>
      </c>
    </row>
    <row r="58" customFormat="false" ht="15" hidden="false" customHeight="false" outlineLevel="0" collapsed="false">
      <c r="A58" s="26" t="s">
        <v>1746</v>
      </c>
      <c r="C58" s="0" t="e">
        <f aca="false">(C39*C45/(C57*C13/1000+(1-C57)*C20/1000))^(1/6)*((C51*C45)^2/10/C39)^(1/8)*(1-C26)^(-1/4)</f>
        <v>#N/A</v>
      </c>
      <c r="D58" s="0" t="n">
        <f aca="false">(D39*D45/(D57*D13/1000+(1-D57)*D20/1000))^(1/6)*((D51*D45)^2/10/D39)^(1/8)*(1-D26)^(-1/4)</f>
        <v>19.8750197227191</v>
      </c>
      <c r="E58" s="0" t="e">
        <f aca="false">(E39*E45/(E57*E13/1000+(1-E57)*E20/1000))^(1/6)*((E51*E45)^2/10/E39)^(1/8)*(1-E26)^(-1/4)</f>
        <v>#DIV/0!</v>
      </c>
      <c r="F58" s="0" t="e">
        <f aca="false">(F39*F45/(F57*F13/1000+(1-F57)*F20/1000))^(1/6)*((F51*F45)^2/10/F39)^(1/8)*(1-F26)^(-1/4)</f>
        <v>#N/A</v>
      </c>
      <c r="G58" s="0" t="e">
        <f aca="false">(G39*G45/(G57*G13/1000+(1-G57)*G20/1000))^(1/6)*((G51*G45)^2/10/G39)^(1/8)*(1-G26)^(-1/4)</f>
        <v>#DIV/0!</v>
      </c>
      <c r="H58" s="0" t="e">
        <f aca="false">(H39*H45/(H57*H13/1000+(1-H57)*H20/1000))^(1/6)*((H51*H45)^2/10/H39)^(1/8)*(1-H26)^(-1/4)</f>
        <v>#N/A</v>
      </c>
      <c r="I58" s="0" t="e">
        <f aca="false">(I39*I45/(I57*I13/1000+(1-I57)*I20/1000))^(1/6)*((I51*I45)^2/10/I39)^(1/8)*(1-I26)^(-1/4)</f>
        <v>#DIV/0!</v>
      </c>
      <c r="J58" s="0" t="e">
        <f aca="false">(J39*J45/(J57*J13/1000+(1-J57)*J20/1000))^(1/6)*((J51*J45)^2/10/J39)^(1/8)*(1-J26)^(-1/4)</f>
        <v>#DIV/0!</v>
      </c>
      <c r="K58" s="0" t="e">
        <f aca="false">(K39*K45/(K57*K13/1000+(1-K57)*K20/1000))^(1/6)*((K51*K45)^2/10/K39)^(1/8)*(1-K26)^(-1/4)</f>
        <v>#DIV/0!</v>
      </c>
      <c r="L58" s="0" t="e">
        <f aca="false">(L39*L45/(L57*L13/1000+(1-L57)*L20/1000))^(1/6)*((L51*L45)^2/10/L39)^(1/8)*(1-L26)^(-1/4)</f>
        <v>#DIV/0!</v>
      </c>
      <c r="M58" s="0" t="e">
        <f aca="false">(M39*M45/(M57*M13/1000+(1-M57)*M20/1000))^(1/6)*((M51*M45)^2/10/M39)^(1/8)*(1-M26)^(-1/4)</f>
        <v>#DIV/0!</v>
      </c>
      <c r="N58" s="0" t="e">
        <f aca="false">(N39*N45/(N57*N13/1000+(1-N57)*N20/1000))^(1/6)*((N51*N45)^2/10/N39)^(1/8)*(1-N26)^(-1/4)</f>
        <v>#DIV/0!</v>
      </c>
      <c r="O58" s="0" t="e">
        <f aca="false">(O39*O45/(O57*O13/1000+(1-O57)*O20/1000))^(1/6)*((O51*O45)^2/10/O39)^(1/8)*(1-O26)^(-1/4)</f>
        <v>#DIV/0!</v>
      </c>
      <c r="P58" s="0" t="e">
        <f aca="false">(P39*P45/(P57*P13/1000+(1-P57)*P20/1000))^(1/6)*((P51*P45)^2/10/P39)^(1/8)*(1-P26)^(-1/4)</f>
        <v>#DIV/0!</v>
      </c>
      <c r="Q58" s="0" t="e">
        <f aca="false">(Q39*Q45/(Q57*Q13/1000+(1-Q57)*Q20/1000))^(1/6)*((Q51*Q45)^2/10/Q39)^(1/8)*(1-Q26)^(-1/4)</f>
        <v>#DIV/0!</v>
      </c>
      <c r="R58" s="0" t="n">
        <f aca="false">(R39*R45/(R57*R13/1000+(1-R57)*R20/1000))^(1/6)*((R51*R45)^2/10/R39)^(1/8)*(1-R26)^(-1/4)</f>
        <v>17.5259691548135</v>
      </c>
      <c r="S58" s="0" t="e">
        <f aca="false">(S39*S45/(S57*S13/1000+(1-S57)*S20/1000))^(1/6)*((S51*S45)^2/10/S39)^(1/8)*(1-S26)^(-1/4)</f>
        <v>#DIV/0!</v>
      </c>
      <c r="T58" s="0" t="e">
        <f aca="false">(T39*T45/(T57*T13/1000+(1-T57)*T20/1000))^(1/6)*((T51*T45)^2/10/T39)^(1/8)*(1-T26)^(-1/4)</f>
        <v>#DIV/0!</v>
      </c>
      <c r="U58" s="0" t="e">
        <f aca="false">(U39*U45/(U57*U13/1000+(1-U57)*U20/1000))^(1/6)*((U51*U45)^2/10/U39)^(1/8)*(1-U26)^(-1/4)</f>
        <v>#DIV/0!</v>
      </c>
      <c r="V58" s="0" t="e">
        <f aca="false">(V39*V45/(V57*V13/1000+(1-V57)*V20/1000))^(1/6)*((V51*V45)^2/10/V39)^(1/8)*(1-V26)^(-1/4)</f>
        <v>#DIV/0!</v>
      </c>
      <c r="W58" s="0" t="e">
        <f aca="false">(W39*W45/(W57*W13/1000+(1-W57)*W20/1000))^(1/6)*((W51*W45)^2/10/W39)^(1/8)*(1-W26)^(-1/4)</f>
        <v>#DIV/0!</v>
      </c>
      <c r="X58" s="0" t="e">
        <f aca="false">(X39*X45/(X57*X13/1000+(1-X57)*X20/1000))^(1/6)*((X51*X45)^2/10/X39)^(1/8)*(1-X26)^(-1/4)</f>
        <v>#DIV/0!</v>
      </c>
      <c r="Y58" s="0" t="e">
        <f aca="false">(Y39*Y45/(Y57*Y13/1000+(1-Y57)*Y20/1000))^(1/6)*((Y51*Y45)^2/10/Y39)^(1/8)*(1-Y26)^(-1/4)</f>
        <v>#DIV/0!</v>
      </c>
      <c r="Z58" s="0" t="e">
        <f aca="false">(Z39*Z45/(Z57*Z13/1000+(1-Z57)*Z20/1000))^(1/6)*((Z51*Z45)^2/10/Z39)^(1/8)*(1-Z26)^(-1/4)</f>
        <v>#DIV/0!</v>
      </c>
      <c r="AA58" s="0" t="e">
        <f aca="false">(AA39*AA45/(AA57*AA13/1000+(1-AA57)*AA20/1000))^(1/6)*((AA51*AA45)^2/10/AA39)^(1/8)*(1-AA26)^(-1/4)</f>
        <v>#DIV/0!</v>
      </c>
      <c r="AB58" s="0" t="e">
        <f aca="false">(AB39*AB45/(AB57*AB13/1000+(1-AB57)*AB20/1000))^(1/6)*((AB51*AB45)^2/10/AB39)^(1/8)*(1-AB26)^(-1/4)</f>
        <v>#DIV/0!</v>
      </c>
      <c r="AC58" s="0" t="e">
        <f aca="false">(AC39*AC45/(AC57*AC13/1000+(1-AC57)*AC20/1000))^(1/6)*((AC51*AC45)^2/10/AC39)^(1/8)*(1-AC26)^(-1/4)</f>
        <v>#DIV/0!</v>
      </c>
      <c r="AD58" s="0" t="e">
        <f aca="false">(AD39*AD45/(AD57*AD13/1000+(1-AD57)*AD20/1000))^(1/6)*((AD51*AD45)^2/10/AD39)^(1/8)*(1-AD26)^(-1/4)</f>
        <v>#DIV/0!</v>
      </c>
      <c r="AE58" s="0" t="e">
        <f aca="false">(AE39*AE45/(AE57*AE13/1000+(1-AE57)*AE20/1000))^(1/6)*((AE51*AE45)^2/10/AE39)^(1/8)*(1-AE26)^(-1/4)</f>
        <v>#DIV/0!</v>
      </c>
      <c r="AF58" s="0" t="e">
        <f aca="false">(AF39*AF45/(AF57*AF13/1000+(1-AF57)*AF20/1000))^(1/6)*((AF51*AF45)^2/10/AF39)^(1/8)*(1-AF26)^(-1/4)</f>
        <v>#DIV/0!</v>
      </c>
      <c r="AG58" s="0" t="n">
        <f aca="false">(AG39*AG45/(AG57*AG13/1000+(1-AG57)*AG20/1000))^(1/6)*((AG51*AG45)^2/10/AG39)^(1/8)*(1-AG26)^(-1/4)</f>
        <v>36.2095110738978</v>
      </c>
      <c r="AI58" s="0" t="e">
        <f aca="false">(AI39*AI45/(AI57*AI13/1000+(1-AI57)*AI20/1000))^(1/6)*((AI51*AI45)^2/10/AI39)^(1/8)*(1-AI26)^(-1/4)</f>
        <v>#N/A</v>
      </c>
      <c r="AJ58" s="0" t="e">
        <f aca="false">(AJ39*AJ45/(AJ57*AJ13/1000+(1-AJ57)*AJ20/1000))^(1/6)*((AJ51*AJ45)^2/10/AJ39)^(1/8)*(1-AJ26)^(-1/4)</f>
        <v>#N/A</v>
      </c>
    </row>
    <row r="59" customFormat="false" ht="15" hidden="false" customHeight="false" outlineLevel="0" collapsed="false">
      <c r="A59" s="26" t="s">
        <v>1747</v>
      </c>
      <c r="C59" s="26" t="e">
        <f aca="false">IF(C58&lt;10,-0.16367+0.31037*C58-0.03525*C58^2+0.001366*C58^3,0.75545+0.003585*C58-0.1436*C58^2/10000)</f>
        <v>#N/A</v>
      </c>
      <c r="D59" s="26" t="n">
        <f aca="false">IF(D58&lt;10,-0.16367+0.31037*D58-0.03525*D58^2+0.001366*D58^3,0.75545+0.003585*D58-0.1436*D58^2/10000)</f>
        <v>0.821029510072671</v>
      </c>
      <c r="E59" s="26" t="e">
        <f aca="false">IF(E58&lt;10,-0.16367+0.31037*E58-0.03525*E58^2+0.001366*E58^3,0.75545+0.003585*E58-0.1436*E58^2/10000)</f>
        <v>#DIV/0!</v>
      </c>
      <c r="F59" s="26" t="e">
        <f aca="false">IF(F58&lt;10,-0.16367+0.31037*F58-0.03525*F58^2+0.001366*F58^3,0.75545+0.003585*F58-0.1436*F58^2/10000)</f>
        <v>#N/A</v>
      </c>
      <c r="G59" s="26" t="e">
        <f aca="false">IF(G58&lt;10,-0.16367+0.31037*G58-0.03525*G58^2+0.001366*G58^3,0.75545+0.003585*G58-0.1436*G58^2/10000)</f>
        <v>#DIV/0!</v>
      </c>
      <c r="H59" s="26" t="e">
        <f aca="false">IF(H58&lt;10,-0.16367+0.31037*H58-0.03525*H58^2+0.001366*H58^3,0.75545+0.003585*H58-0.1436*H58^2/10000)</f>
        <v>#N/A</v>
      </c>
      <c r="I59" s="26" t="e">
        <f aca="false">IF(I58&lt;10,-0.16367+0.31037*I58-0.03525*I58^2+0.001366*I58^3,0.75545+0.003585*I58-0.1436*I58^2/10000)</f>
        <v>#DIV/0!</v>
      </c>
      <c r="J59" s="26" t="e">
        <f aca="false">IF(J58&lt;10,-0.16367+0.31037*J58-0.03525*J58^2+0.001366*J58^3,0.75545+0.003585*J58-0.1436*J58^2/10000)</f>
        <v>#DIV/0!</v>
      </c>
      <c r="K59" s="26" t="e">
        <f aca="false">IF(K58&lt;10,-0.16367+0.31037*K58-0.03525*K58^2+0.001366*K58^3,0.75545+0.003585*K58-0.1436*K58^2/10000)</f>
        <v>#DIV/0!</v>
      </c>
      <c r="L59" s="26" t="e">
        <f aca="false">IF(L58&lt;10,-0.16367+0.31037*L58-0.03525*L58^2+0.001366*L58^3,0.75545+0.003585*L58-0.1436*L58^2/10000)</f>
        <v>#DIV/0!</v>
      </c>
      <c r="M59" s="26" t="e">
        <f aca="false">IF(M58&lt;10,-0.16367+0.31037*M58-0.03525*M58^2+0.001366*M58^3,0.75545+0.003585*M58-0.1436*M58^2/10000)</f>
        <v>#DIV/0!</v>
      </c>
      <c r="N59" s="26" t="e">
        <f aca="false">IF(N58&lt;10,-0.16367+0.31037*N58-0.03525*N58^2+0.001366*N58^3,0.75545+0.003585*N58-0.1436*N58^2/10000)</f>
        <v>#DIV/0!</v>
      </c>
      <c r="O59" s="26" t="e">
        <f aca="false">IF(O58&lt;10,-0.16367+0.31037*O58-0.03525*O58^2+0.001366*O58^3,0.75545+0.003585*O58-0.1436*O58^2/10000)</f>
        <v>#DIV/0!</v>
      </c>
      <c r="P59" s="26" t="e">
        <f aca="false">IF(P58&lt;10,-0.16367+0.31037*P58-0.03525*P58^2+0.001366*P58^3,0.75545+0.003585*P58-0.1436*P58^2/10000)</f>
        <v>#DIV/0!</v>
      </c>
      <c r="Q59" s="26" t="e">
        <f aca="false">IF(Q58&lt;10,-0.16367+0.31037*Q58-0.03525*Q58^2+0.001366*Q58^3,0.75545+0.003585*Q58-0.1436*Q58^2/10000)</f>
        <v>#DIV/0!</v>
      </c>
      <c r="R59" s="26" t="n">
        <f aca="false">IF(R58&lt;10,-0.16367+0.31037*R58-0.03525*R58^2+0.001366*R58^3,0.75545+0.003585*R58-0.1436*R58^2/10000)</f>
        <v>0.813869787638297</v>
      </c>
      <c r="S59" s="26" t="e">
        <f aca="false">IF(S58&lt;10,-0.16367+0.31037*S58-0.03525*S58^2+0.001366*S58^3,0.75545+0.003585*S58-0.1436*S58^2/10000)</f>
        <v>#DIV/0!</v>
      </c>
      <c r="T59" s="26" t="e">
        <f aca="false">IF(T58&lt;10,-0.16367+0.31037*T58-0.03525*T58^2+0.001366*T58^3,0.75545+0.003585*T58-0.1436*T58^2/10000)</f>
        <v>#DIV/0!</v>
      </c>
      <c r="U59" s="26" t="e">
        <f aca="false">IF(U58&lt;10,-0.16367+0.31037*U58-0.03525*U58^2+0.001366*U58^3,0.75545+0.003585*U58-0.1436*U58^2/10000)</f>
        <v>#DIV/0!</v>
      </c>
      <c r="V59" s="26" t="e">
        <f aca="false">IF(V58&lt;10,-0.16367+0.31037*V58-0.03525*V58^2+0.001366*V58^3,0.75545+0.003585*V58-0.1436*V58^2/10000)</f>
        <v>#DIV/0!</v>
      </c>
      <c r="W59" s="26" t="e">
        <f aca="false">IF(W58&lt;10,-0.16367+0.31037*W58-0.03525*W58^2+0.001366*W58^3,0.75545+0.003585*W58-0.1436*W58^2/10000)</f>
        <v>#DIV/0!</v>
      </c>
      <c r="X59" s="26" t="e">
        <f aca="false">IF(X58&lt;10,-0.16367+0.31037*X58-0.03525*X58^2+0.001366*X58^3,0.75545+0.003585*X58-0.1436*X58^2/10000)</f>
        <v>#DIV/0!</v>
      </c>
      <c r="Y59" s="26" t="e">
        <f aca="false">IF(Y58&lt;10,-0.16367+0.31037*Y58-0.03525*Y58^2+0.001366*Y58^3,0.75545+0.003585*Y58-0.1436*Y58^2/10000)</f>
        <v>#DIV/0!</v>
      </c>
      <c r="Z59" s="26" t="e">
        <f aca="false">IF(Z58&lt;10,-0.16367+0.31037*Z58-0.03525*Z58^2+0.001366*Z58^3,0.75545+0.003585*Z58-0.1436*Z58^2/10000)</f>
        <v>#DIV/0!</v>
      </c>
      <c r="AA59" s="26" t="e">
        <f aca="false">IF(AA58&lt;10,-0.16367+0.31037*AA58-0.03525*AA58^2+0.001366*AA58^3,0.75545+0.003585*AA58-0.1436*AA58^2/10000)</f>
        <v>#DIV/0!</v>
      </c>
      <c r="AB59" s="26" t="e">
        <f aca="false">IF(AB58&lt;10,-0.16367+0.31037*AB58-0.03525*AB58^2+0.001366*AB58^3,0.75545+0.003585*AB58-0.1436*AB58^2/10000)</f>
        <v>#DIV/0!</v>
      </c>
      <c r="AC59" s="26" t="e">
        <f aca="false">IF(AC58&lt;10,-0.16367+0.31037*AC58-0.03525*AC58^2+0.001366*AC58^3,0.75545+0.003585*AC58-0.1436*AC58^2/10000)</f>
        <v>#DIV/0!</v>
      </c>
      <c r="AD59" s="26" t="e">
        <f aca="false">IF(AD58&lt;10,-0.16367+0.31037*AD58-0.03525*AD58^2+0.001366*AD58^3,0.75545+0.003585*AD58-0.1436*AD58^2/10000)</f>
        <v>#DIV/0!</v>
      </c>
      <c r="AE59" s="26" t="e">
        <f aca="false">IF(AE58&lt;10,-0.16367+0.31037*AE58-0.03525*AE58^2+0.001366*AE58^3,0.75545+0.003585*AE58-0.1436*AE58^2/10000)</f>
        <v>#DIV/0!</v>
      </c>
      <c r="AF59" s="26" t="e">
        <f aca="false">IF(AF58&lt;10,-0.16367+0.31037*AF58-0.03525*AF58^2+0.001366*AF58^3,0.75545+0.003585*AF58-0.1436*AF58^2/10000)</f>
        <v>#DIV/0!</v>
      </c>
      <c r="AG59" s="26" t="n">
        <f aca="false">IF(AG58&lt;10,-0.16367+0.31037*AG58-0.03525*AG58^2+0.001366*AG58^3,0.75545+0.003585*AG58-0.1436*AG58^2/10000)</f>
        <v>0.866433289179976</v>
      </c>
      <c r="AH59" s="26"/>
      <c r="AI59" s="26" t="e">
        <f aca="false">IF(AI58&lt;10,-0.16367+0.31037*AI58-0.03525*AI58^2+0.001366*AI58^3,0.75545+0.003585*AI58-0.1436*AI58^2/10000)</f>
        <v>#N/A</v>
      </c>
      <c r="AJ59" s="26" t="e">
        <f aca="false">IF(AJ58&lt;10,-0.16367+0.31037*AJ58-0.03525*AJ58^2+0.001366*AJ58^3,0.75545+0.003585*AJ58-0.1436*AJ58^2/10000)</f>
        <v>#N/A</v>
      </c>
    </row>
    <row r="60" s="278" customFormat="true" ht="15" hidden="false" customHeight="false" outlineLevel="0" collapsed="false">
      <c r="A60" s="1170" t="s">
        <v>1748</v>
      </c>
      <c r="C60" s="278" t="e">
        <f aca="false">C59*C26</f>
        <v>#N/A</v>
      </c>
      <c r="D60" s="278" t="n">
        <f aca="false">D59*D26</f>
        <v>0.821021625751791</v>
      </c>
      <c r="E60" s="278" t="e">
        <f aca="false">E59*E26</f>
        <v>#DIV/0!</v>
      </c>
      <c r="F60" s="278" t="e">
        <f aca="false">F59*F26</f>
        <v>#N/A</v>
      </c>
      <c r="G60" s="278" t="e">
        <f aca="false">G59*G26</f>
        <v>#DIV/0!</v>
      </c>
      <c r="H60" s="278" t="e">
        <f aca="false">H59*H26</f>
        <v>#N/A</v>
      </c>
      <c r="I60" s="278" t="e">
        <f aca="false">I59*I26</f>
        <v>#DIV/0!</v>
      </c>
      <c r="J60" s="278" t="e">
        <f aca="false">J59*J26</f>
        <v>#DIV/0!</v>
      </c>
      <c r="K60" s="278" t="e">
        <f aca="false">K59*K26</f>
        <v>#DIV/0!</v>
      </c>
      <c r="L60" s="278" t="e">
        <f aca="false">L59*L26</f>
        <v>#DIV/0!</v>
      </c>
      <c r="M60" s="278" t="e">
        <f aca="false">M59*M26</f>
        <v>#DIV/0!</v>
      </c>
      <c r="N60" s="278" t="e">
        <f aca="false">N59*N26</f>
        <v>#DIV/0!</v>
      </c>
      <c r="O60" s="278" t="e">
        <f aca="false">O59*O26</f>
        <v>#DIV/0!</v>
      </c>
      <c r="P60" s="278" t="e">
        <f aca="false">P59*P26</f>
        <v>#DIV/0!</v>
      </c>
      <c r="Q60" s="278" t="e">
        <f aca="false">Q59*Q26</f>
        <v>#DIV/0!</v>
      </c>
      <c r="R60" s="278" t="n">
        <f aca="false">R59*R26</f>
        <v>0.813862107454444</v>
      </c>
      <c r="S60" s="278" t="e">
        <f aca="false">S59*S26</f>
        <v>#DIV/0!</v>
      </c>
      <c r="T60" s="278" t="e">
        <f aca="false">T59*T26</f>
        <v>#DIV/0!</v>
      </c>
      <c r="U60" s="278" t="e">
        <f aca="false">U59*U26</f>
        <v>#DIV/0!</v>
      </c>
      <c r="V60" s="278" t="e">
        <f aca="false">V59*V26</f>
        <v>#DIV/0!</v>
      </c>
      <c r="W60" s="278" t="e">
        <f aca="false">W59*W26</f>
        <v>#DIV/0!</v>
      </c>
      <c r="X60" s="278" t="e">
        <f aca="false">X59*X26</f>
        <v>#DIV/0!</v>
      </c>
      <c r="Y60" s="278" t="e">
        <f aca="false">Y59*Y26</f>
        <v>#DIV/0!</v>
      </c>
      <c r="Z60" s="278" t="e">
        <f aca="false">Z59*Z26</f>
        <v>#DIV/0!</v>
      </c>
      <c r="AA60" s="278" t="e">
        <f aca="false">AA59*AA26</f>
        <v>#DIV/0!</v>
      </c>
      <c r="AB60" s="278" t="e">
        <f aca="false">AB59*AB26</f>
        <v>#DIV/0!</v>
      </c>
      <c r="AC60" s="278" t="e">
        <f aca="false">AC59*AC26</f>
        <v>#DIV/0!</v>
      </c>
      <c r="AD60" s="278" t="e">
        <f aca="false">AD59*AD26</f>
        <v>#DIV/0!</v>
      </c>
      <c r="AE60" s="278" t="e">
        <f aca="false">AE59*AE26</f>
        <v>#DIV/0!</v>
      </c>
      <c r="AF60" s="278" t="e">
        <f aca="false">AF59*AF26</f>
        <v>#DIV/0!</v>
      </c>
      <c r="AG60" s="278" t="n">
        <f aca="false">AG59*AG26</f>
        <v>0.866410982095595</v>
      </c>
      <c r="AI60" s="278" t="e">
        <f aca="false">AI59*AI26</f>
        <v>#N/A</v>
      </c>
      <c r="AJ60" s="278" t="e">
        <f aca="false">AJ59*AJ26</f>
        <v>#N/A</v>
      </c>
    </row>
    <row r="61" customFormat="false" ht="15" hidden="false" customHeight="false" outlineLevel="0" collapsed="false">
      <c r="A61" s="26" t="s">
        <v>1749</v>
      </c>
      <c r="C61" s="1172" t="e">
        <f aca="false">IF(ABS(C60-C57)/C57&gt;=0.005,"请重新假定截面含气率","核算通过")</f>
        <v>#N/A</v>
      </c>
      <c r="D61" s="1172" t="str">
        <f aca="false">IF(ABS(D60-D57)/D57&gt;=0.005,"请重新假定截面含气率","核算通过")</f>
        <v>请重新假定截面含气率</v>
      </c>
      <c r="E61" s="1172" t="e">
        <f aca="false">IF(ABS(E60-E57)/E57&gt;=0.005,"请重新假定截面含气率","核算通过")</f>
        <v>#DIV/0!</v>
      </c>
      <c r="F61" s="1172" t="e">
        <f aca="false">IF(ABS(F60-F57)/F57&gt;=0.005,"请重新假定截面含气率","核算通过")</f>
        <v>#N/A</v>
      </c>
      <c r="G61" s="1172" t="e">
        <f aca="false">IF(ABS(G60-G57)/G57&gt;=0.005,"请重新假定截面含气率","核算通过")</f>
        <v>#DIV/0!</v>
      </c>
      <c r="H61" s="1172" t="e">
        <f aca="false">IF(ABS(H60-H57)/H57&gt;=0.005,"请重新假定截面含气率","核算通过")</f>
        <v>#N/A</v>
      </c>
      <c r="I61" s="1172" t="e">
        <f aca="false">IF(ABS(I60-I57)/I57&gt;=0.005,"请重新假定截面含气率","核算通过")</f>
        <v>#DIV/0!</v>
      </c>
      <c r="J61" s="1172" t="e">
        <f aca="false">IF(ABS(J60-J57)/J57&gt;=0.005,"请重新假定截面含气率","核算通过")</f>
        <v>#DIV/0!</v>
      </c>
      <c r="K61" s="1172" t="e">
        <f aca="false">IF(ABS(K60-K57)/K57&gt;=0.005,"请重新假定截面含气率","核算通过")</f>
        <v>#DIV/0!</v>
      </c>
      <c r="L61" s="1172" t="e">
        <f aca="false">IF(ABS(L60-L57)/L57&gt;=0.005,"请重新假定截面含气率","核算通过")</f>
        <v>#DIV/0!</v>
      </c>
      <c r="M61" s="1172" t="e">
        <f aca="false">IF(ABS(M60-M57)/M57&gt;=0.005,"请重新假定截面含气率","核算通过")</f>
        <v>#DIV/0!</v>
      </c>
      <c r="N61" s="1172" t="e">
        <f aca="false">IF(ABS(N60-N57)/N57&gt;=0.005,"请重新假定截面含气率","核算通过")</f>
        <v>#DIV/0!</v>
      </c>
      <c r="O61" s="1172" t="e">
        <f aca="false">IF(ABS(O60-O57)/O57&gt;=0.005,"请重新假定截面含气率","核算通过")</f>
        <v>#DIV/0!</v>
      </c>
      <c r="P61" s="1172" t="e">
        <f aca="false">IF(ABS(P60-P57)/P57&gt;=0.005,"请重新假定截面含气率","核算通过")</f>
        <v>#DIV/0!</v>
      </c>
      <c r="Q61" s="1172" t="e">
        <f aca="false">IF(ABS(Q60-Q57)/Q57&gt;=0.005,"请重新假定截面含气率","核算通过")</f>
        <v>#DIV/0!</v>
      </c>
      <c r="R61" s="1172" t="str">
        <f aca="false">IF(ABS(R60-R57)/R57&gt;=0.005,"请重新假定截面含气率","核算通过")</f>
        <v>请重新假定截面含气率</v>
      </c>
      <c r="S61" s="1172" t="e">
        <f aca="false">IF(ABS(S60-S57)/S57&gt;=0.005,"请重新假定截面含气率","核算通过")</f>
        <v>#DIV/0!</v>
      </c>
      <c r="T61" s="1172" t="e">
        <f aca="false">IF(ABS(T60-T57)/T57&gt;=0.005,"请重新假定截面含气率","核算通过")</f>
        <v>#DIV/0!</v>
      </c>
      <c r="U61" s="1172" t="e">
        <f aca="false">IF(ABS(U60-U57)/U57&gt;=0.005,"请重新假定截面含气率","核算通过")</f>
        <v>#DIV/0!</v>
      </c>
      <c r="V61" s="1172" t="e">
        <f aca="false">IF(ABS(V60-V57)/V57&gt;=0.005,"请重新假定截面含气率","核算通过")</f>
        <v>#DIV/0!</v>
      </c>
      <c r="W61" s="1172" t="e">
        <f aca="false">IF(ABS(W60-W57)/W57&gt;=0.005,"请重新假定截面含气率","核算通过")</f>
        <v>#DIV/0!</v>
      </c>
      <c r="X61" s="1172" t="e">
        <f aca="false">IF(ABS(X60-X57)/X57&gt;=0.005,"请重新假定截面含气率","核算通过")</f>
        <v>#DIV/0!</v>
      </c>
      <c r="Y61" s="1172" t="e">
        <f aca="false">IF(ABS(Y60-Y57)/Y57&gt;=0.005,"请重新假定截面含气率","核算通过")</f>
        <v>#DIV/0!</v>
      </c>
      <c r="Z61" s="1172" t="e">
        <f aca="false">IF(ABS(Z60-Z57)/Z57&gt;=0.005,"请重新假定截面含气率","核算通过")</f>
        <v>#DIV/0!</v>
      </c>
      <c r="AA61" s="1172" t="e">
        <f aca="false">IF(ABS(AA60-AA57)/AA57&gt;=0.005,"请重新假定截面含气率","核算通过")</f>
        <v>#DIV/0!</v>
      </c>
      <c r="AB61" s="1172" t="e">
        <f aca="false">IF(ABS(AB60-AB57)/AB57&gt;=0.005,"请重新假定截面含气率","核算通过")</f>
        <v>#DIV/0!</v>
      </c>
      <c r="AC61" s="1172" t="e">
        <f aca="false">IF(ABS(AC60-AC57)/AC57&gt;=0.005,"请重新假定截面含气率","核算通过")</f>
        <v>#DIV/0!</v>
      </c>
      <c r="AD61" s="1172" t="e">
        <f aca="false">IF(ABS(AD60-AD57)/AD57&gt;=0.005,"请重新假定截面含气率","核算通过")</f>
        <v>#DIV/0!</v>
      </c>
      <c r="AE61" s="1172" t="e">
        <f aca="false">IF(ABS(AE60-AE57)/AE57&gt;=0.005,"请重新假定截面含气率","核算通过")</f>
        <v>#DIV/0!</v>
      </c>
      <c r="AF61" s="1172" t="e">
        <f aca="false">IF(ABS(AF60-AF57)/AF57&gt;=0.005,"请重新假定截面含气率","核算通过")</f>
        <v>#DIV/0!</v>
      </c>
      <c r="AG61" s="1172" t="str">
        <f aca="false">IF(ABS(AG60-AG57)/AG57&gt;=0.005,"请重新假定截面含气率","核算通过")</f>
        <v>请重新假定截面含气率</v>
      </c>
      <c r="AH61" s="1172"/>
      <c r="AI61" s="1172" t="e">
        <f aca="false">IF(ABS(AI60-AI57)/AI57&gt;=0.005,"请重新假定截面含气率","核算通过")</f>
        <v>#N/A</v>
      </c>
      <c r="AJ61" s="1172" t="e">
        <f aca="false">IF(ABS(AJ60-AJ57)/AJ57&gt;=0.005,"请重新假定截面含气率","核算通过")</f>
        <v>#N/A</v>
      </c>
    </row>
    <row r="62" s="244" customFormat="true" ht="15" hidden="false" customHeight="false" outlineLevel="0" collapsed="false">
      <c r="A62" s="1156" t="s">
        <v>1750</v>
      </c>
    </row>
    <row r="63" customFormat="false" ht="15" hidden="false" customHeight="false" outlineLevel="0" collapsed="false">
      <c r="A63" s="26" t="s">
        <v>1751</v>
      </c>
      <c r="C63" s="0" t="e">
        <f aca="false">1-LN(1-C26)*(1.281+0.478*LN(1-C26)+0.444*(LN(1-C26))^2+0.094*(LN(1-C26))^3+0.00843*(LN(1-C26))^4)^(-1)</f>
        <v>#N/A</v>
      </c>
      <c r="D63" s="0" t="n">
        <f aca="false">1-LN(1-D26)*(1.281+0.478*LN(1-D26)+0.444*(LN(1-D26))^2+0.094*(LN(1-D26))^3+0.00843*(LN(1-D26))^4)^(-1)</f>
        <v>1.19172372791331</v>
      </c>
      <c r="E63" s="0" t="e">
        <f aca="false">1-LN(1-E26)*(1.281+0.478*LN(1-E26)+0.444*(LN(1-E26))^2+0.094*(LN(1-E26))^3+0.00843*(LN(1-E26))^4)^(-1)</f>
        <v>#DIV/0!</v>
      </c>
      <c r="F63" s="0" t="e">
        <f aca="false">1-LN(1-F26)*(1.281+0.478*LN(1-F26)+0.444*(LN(1-F26))^2+0.094*(LN(1-F26))^3+0.00843*(LN(1-F26))^4)^(-1)</f>
        <v>#N/A</v>
      </c>
      <c r="G63" s="0" t="e">
        <f aca="false">1-LN(1-G26)*(1.281+0.478*LN(1-G26)+0.444*(LN(1-G26))^2+0.094*(LN(1-G26))^3+0.00843*(LN(1-G26))^4)^(-1)</f>
        <v>#DIV/0!</v>
      </c>
      <c r="H63" s="0" t="e">
        <f aca="false">1-LN(1-H26)*(1.281+0.478*LN(1-H26)+0.444*(LN(1-H26))^2+0.094*(LN(1-H26))^3+0.00843*(LN(1-H26))^4)^(-1)</f>
        <v>#N/A</v>
      </c>
      <c r="I63" s="0" t="e">
        <f aca="false">1-LN(1-I26)*(1.281+0.478*LN(1-I26)+0.444*(LN(1-I26))^2+0.094*(LN(1-I26))^3+0.00843*(LN(1-I26))^4)^(-1)</f>
        <v>#DIV/0!</v>
      </c>
      <c r="J63" s="0" t="e">
        <f aca="false">1-LN(1-J26)*(1.281+0.478*LN(1-J26)+0.444*(LN(1-J26))^2+0.094*(LN(1-J26))^3+0.00843*(LN(1-J26))^4)^(-1)</f>
        <v>#DIV/0!</v>
      </c>
      <c r="K63" s="0" t="e">
        <f aca="false">1-LN(1-K26)*(1.281+0.478*LN(1-K26)+0.444*(LN(1-K26))^2+0.094*(LN(1-K26))^3+0.00843*(LN(1-K26))^4)^(-1)</f>
        <v>#DIV/0!</v>
      </c>
      <c r="L63" s="0" t="e">
        <f aca="false">1-LN(1-L26)*(1.281+0.478*LN(1-L26)+0.444*(LN(1-L26))^2+0.094*(LN(1-L26))^3+0.00843*(LN(1-L26))^4)^(-1)</f>
        <v>#DIV/0!</v>
      </c>
      <c r="M63" s="0" t="e">
        <f aca="false">1-LN(1-M26)*(1.281+0.478*LN(1-M26)+0.444*(LN(1-M26))^2+0.094*(LN(1-M26))^3+0.00843*(LN(1-M26))^4)^(-1)</f>
        <v>#DIV/0!</v>
      </c>
      <c r="N63" s="0" t="e">
        <f aca="false">1-LN(1-N26)*(1.281+0.478*LN(1-N26)+0.444*(LN(1-N26))^2+0.094*(LN(1-N26))^3+0.00843*(LN(1-N26))^4)^(-1)</f>
        <v>#DIV/0!</v>
      </c>
      <c r="O63" s="0" t="e">
        <f aca="false">1-LN(1-O26)*(1.281+0.478*LN(1-O26)+0.444*(LN(1-O26))^2+0.094*(LN(1-O26))^3+0.00843*(LN(1-O26))^4)^(-1)</f>
        <v>#DIV/0!</v>
      </c>
      <c r="P63" s="0" t="e">
        <f aca="false">1-LN(1-P26)*(1.281+0.478*LN(1-P26)+0.444*(LN(1-P26))^2+0.094*(LN(1-P26))^3+0.00843*(LN(1-P26))^4)^(-1)</f>
        <v>#DIV/0!</v>
      </c>
      <c r="Q63" s="0" t="e">
        <f aca="false">1-LN(1-Q26)*(1.281+0.478*LN(1-Q26)+0.444*(LN(1-Q26))^2+0.094*(LN(1-Q26))^3+0.00843*(LN(1-Q26))^4)^(-1)</f>
        <v>#DIV/0!</v>
      </c>
      <c r="R63" s="0" t="n">
        <f aca="false">1-LN(1-R26)*(1.281+0.478*LN(1-R26)+0.444*(LN(1-R26))^2+0.094*(LN(1-R26))^3+0.00843*(LN(1-R26))^4)^(-1)</f>
        <v>1.19067508741475</v>
      </c>
      <c r="S63" s="0" t="e">
        <f aca="false">1-LN(1-S26)*(1.281+0.478*LN(1-S26)+0.444*(LN(1-S26))^2+0.094*(LN(1-S26))^3+0.00843*(LN(1-S26))^4)^(-1)</f>
        <v>#DIV/0!</v>
      </c>
      <c r="T63" s="0" t="e">
        <f aca="false">1-LN(1-T26)*(1.281+0.478*LN(1-T26)+0.444*(LN(1-T26))^2+0.094*(LN(1-T26))^3+0.00843*(LN(1-T26))^4)^(-1)</f>
        <v>#DIV/0!</v>
      </c>
      <c r="U63" s="0" t="e">
        <f aca="false">1-LN(1-U26)*(1.281+0.478*LN(1-U26)+0.444*(LN(1-U26))^2+0.094*(LN(1-U26))^3+0.00843*(LN(1-U26))^4)^(-1)</f>
        <v>#DIV/0!</v>
      </c>
      <c r="V63" s="0" t="e">
        <f aca="false">1-LN(1-V26)*(1.281+0.478*LN(1-V26)+0.444*(LN(1-V26))^2+0.094*(LN(1-V26))^3+0.00843*(LN(1-V26))^4)^(-1)</f>
        <v>#DIV/0!</v>
      </c>
      <c r="W63" s="0" t="e">
        <f aca="false">1-LN(1-W26)*(1.281+0.478*LN(1-W26)+0.444*(LN(1-W26))^2+0.094*(LN(1-W26))^3+0.00843*(LN(1-W26))^4)^(-1)</f>
        <v>#DIV/0!</v>
      </c>
      <c r="X63" s="0" t="e">
        <f aca="false">1-LN(1-X26)*(1.281+0.478*LN(1-X26)+0.444*(LN(1-X26))^2+0.094*(LN(1-X26))^3+0.00843*(LN(1-X26))^4)^(-1)</f>
        <v>#DIV/0!</v>
      </c>
      <c r="Y63" s="0" t="e">
        <f aca="false">1-LN(1-Y26)*(1.281+0.478*LN(1-Y26)+0.444*(LN(1-Y26))^2+0.094*(LN(1-Y26))^3+0.00843*(LN(1-Y26))^4)^(-1)</f>
        <v>#DIV/0!</v>
      </c>
      <c r="Z63" s="0" t="e">
        <f aca="false">1-LN(1-Z26)*(1.281+0.478*LN(1-Z26)+0.444*(LN(1-Z26))^2+0.094*(LN(1-Z26))^3+0.00843*(LN(1-Z26))^4)^(-1)</f>
        <v>#DIV/0!</v>
      </c>
      <c r="AA63" s="0" t="e">
        <f aca="false">1-LN(1-AA26)*(1.281+0.478*LN(1-AA26)+0.444*(LN(1-AA26))^2+0.094*(LN(1-AA26))^3+0.00843*(LN(1-AA26))^4)^(-1)</f>
        <v>#DIV/0!</v>
      </c>
      <c r="AB63" s="0" t="e">
        <f aca="false">1-LN(1-AB26)*(1.281+0.478*LN(1-AB26)+0.444*(LN(1-AB26))^2+0.094*(LN(1-AB26))^3+0.00843*(LN(1-AB26))^4)^(-1)</f>
        <v>#DIV/0!</v>
      </c>
      <c r="AC63" s="0" t="e">
        <f aca="false">1-LN(1-AC26)*(1.281+0.478*LN(1-AC26)+0.444*(LN(1-AC26))^2+0.094*(LN(1-AC26))^3+0.00843*(LN(1-AC26))^4)^(-1)</f>
        <v>#DIV/0!</v>
      </c>
      <c r="AD63" s="0" t="e">
        <f aca="false">1-LN(1-AD26)*(1.281+0.478*LN(1-AD26)+0.444*(LN(1-AD26))^2+0.094*(LN(1-AD26))^3+0.00843*(LN(1-AD26))^4)^(-1)</f>
        <v>#DIV/0!</v>
      </c>
      <c r="AE63" s="0" t="e">
        <f aca="false">1-LN(1-AE26)*(1.281+0.478*LN(1-AE26)+0.444*(LN(1-AE26))^2+0.094*(LN(1-AE26))^3+0.00843*(LN(1-AE26))^4)^(-1)</f>
        <v>#DIV/0!</v>
      </c>
      <c r="AF63" s="0" t="e">
        <f aca="false">1-LN(1-AF26)*(1.281+0.478*LN(1-AF26)+0.444*(LN(1-AF26))^2+0.094*(LN(1-AF26))^3+0.00843*(LN(1-AF26))^4)^(-1)</f>
        <v>#DIV/0!</v>
      </c>
      <c r="AG63" s="0" t="n">
        <f aca="false">1-LN(1-AG26)*(1.281+0.478*LN(1-AG26)+0.444*(LN(1-AG26))^2+0.094*(LN(1-AG26))^3+0.00843*(LN(1-AG26))^4)^(-1)</f>
        <v>1.2641394844558</v>
      </c>
      <c r="AI63" s="0" t="e">
        <f aca="false">1-LN(1-AI26)*(1.281+0.478*LN(1-AI26)+0.444*(LN(1-AI26))^2+0.094*(LN(1-AI26))^3+0.00843*(LN(1-AI26))^4)^(-1)</f>
        <v>#N/A</v>
      </c>
      <c r="AJ63" s="0" t="e">
        <f aca="false">1-LN(1-AJ26)*(1.281+0.478*LN(1-AJ26)+0.444*(LN(1-AJ26))^2+0.094*(LN(1-AJ26))^3+0.00843*(LN(1-AJ26))^4)^(-1)</f>
        <v>#N/A</v>
      </c>
    </row>
    <row r="64" customFormat="false" ht="15" hidden="false" customHeight="false" outlineLevel="0" collapsed="false">
      <c r="A64" s="26" t="s">
        <v>1752</v>
      </c>
      <c r="C64" s="0" t="e">
        <f aca="false">C51*C26^2*C12/C60+C51*(1-C26)^2*C19/(1-C60)</f>
        <v>#N/A</v>
      </c>
      <c r="D64" s="0" t="n">
        <f aca="false">D51*D26^2*D12/D60+D51*(1-D26)^2*D19/(1-D60)</f>
        <v>1.2176445832917</v>
      </c>
      <c r="E64" s="0" t="e">
        <f aca="false">E51*E26^2*E12/E60+E51*(1-E26)^2*E19/(1-E60)</f>
        <v>#DIV/0!</v>
      </c>
      <c r="F64" s="0" t="e">
        <f aca="false">F51*F26^2*F12/F60+F51*(1-F26)^2*F19/(1-F60)</f>
        <v>#N/A</v>
      </c>
      <c r="G64" s="0" t="e">
        <f aca="false">G51*G26^2*G12/G60+G51*(1-G26)^2*G19/(1-G60)</f>
        <v>#DIV/0!</v>
      </c>
      <c r="H64" s="0" t="e">
        <f aca="false">H51*H26^2*H12/H60+H51*(1-H26)^2*H19/(1-H60)</f>
        <v>#N/A</v>
      </c>
      <c r="I64" s="0" t="e">
        <f aca="false">I51*I26^2*I12/I60+I51*(1-I26)^2*I19/(1-I60)</f>
        <v>#DIV/0!</v>
      </c>
      <c r="J64" s="0" t="e">
        <f aca="false">J51*J26^2*J12/J60+J51*(1-J26)^2*J19/(1-J60)</f>
        <v>#DIV/0!</v>
      </c>
      <c r="K64" s="0" t="e">
        <f aca="false">K51*K26^2*K12/K60+K51*(1-K26)^2*K19/(1-K60)</f>
        <v>#DIV/0!</v>
      </c>
      <c r="L64" s="0" t="e">
        <f aca="false">L51*L26^2*L12/L60+L51*(1-L26)^2*L19/(1-L60)</f>
        <v>#DIV/0!</v>
      </c>
      <c r="M64" s="0" t="e">
        <f aca="false">M51*M26^2*M12/M60+M51*(1-M26)^2*M19/(1-M60)</f>
        <v>#DIV/0!</v>
      </c>
      <c r="N64" s="0" t="e">
        <f aca="false">N51*N26^2*N12/N60+N51*(1-N26)^2*N19/(1-N60)</f>
        <v>#DIV/0!</v>
      </c>
      <c r="O64" s="0" t="e">
        <f aca="false">O51*O26^2*O12/O60+O51*(1-O26)^2*O19/(1-O60)</f>
        <v>#DIV/0!</v>
      </c>
      <c r="P64" s="0" t="e">
        <f aca="false">P51*P26^2*P12/P60+P51*(1-P26)^2*P19/(1-P60)</f>
        <v>#DIV/0!</v>
      </c>
      <c r="Q64" s="0" t="e">
        <f aca="false">Q51*Q26^2*Q12/Q60+Q51*(1-Q26)^2*Q19/(1-Q60)</f>
        <v>#DIV/0!</v>
      </c>
      <c r="R64" s="0" t="n">
        <f aca="false">R51*R26^2*R12/R60+R51*(1-R26)^2*R19/(1-R60)</f>
        <v>1.22835657097727</v>
      </c>
      <c r="S64" s="0" t="e">
        <f aca="false">S51*S26^2*S12/S60+S51*(1-S26)^2*S19/(1-S60)</f>
        <v>#DIV/0!</v>
      </c>
      <c r="T64" s="0" t="e">
        <f aca="false">T51*T26^2*T12/T60+T51*(1-T26)^2*T19/(1-T60)</f>
        <v>#DIV/0!</v>
      </c>
      <c r="U64" s="0" t="e">
        <f aca="false">U51*U26^2*U12/U60+U51*(1-U26)^2*U19/(1-U60)</f>
        <v>#DIV/0!</v>
      </c>
      <c r="V64" s="0" t="e">
        <f aca="false">V51*V26^2*V12/V60+V51*(1-V26)^2*V19/(1-V60)</f>
        <v>#DIV/0!</v>
      </c>
      <c r="W64" s="0" t="e">
        <f aca="false">W51*W26^2*W12/W60+W51*(1-W26)^2*W19/(1-W60)</f>
        <v>#DIV/0!</v>
      </c>
      <c r="X64" s="0" t="e">
        <f aca="false">X51*X26^2*X12/X60+X51*(1-X26)^2*X19/(1-X60)</f>
        <v>#DIV/0!</v>
      </c>
      <c r="Y64" s="0" t="e">
        <f aca="false">Y51*Y26^2*Y12/Y60+Y51*(1-Y26)^2*Y19/(1-Y60)</f>
        <v>#DIV/0!</v>
      </c>
      <c r="Z64" s="0" t="e">
        <f aca="false">Z51*Z26^2*Z12/Z60+Z51*(1-Z26)^2*Z19/(1-Z60)</f>
        <v>#DIV/0!</v>
      </c>
      <c r="AA64" s="0" t="e">
        <f aca="false">AA51*AA26^2*AA12/AA60+AA51*(1-AA26)^2*AA19/(1-AA60)</f>
        <v>#DIV/0!</v>
      </c>
      <c r="AB64" s="0" t="e">
        <f aca="false">AB51*AB26^2*AB12/AB60+AB51*(1-AB26)^2*AB19/(1-AB60)</f>
        <v>#DIV/0!</v>
      </c>
      <c r="AC64" s="0" t="e">
        <f aca="false">AC51*AC26^2*AC12/AC60+AC51*(1-AC26)^2*AC19/(1-AC60)</f>
        <v>#DIV/0!</v>
      </c>
      <c r="AD64" s="0" t="e">
        <f aca="false">AD51*AD26^2*AD12/AD60+AD51*(1-AD26)^2*AD19/(1-AD60)</f>
        <v>#DIV/0!</v>
      </c>
      <c r="AE64" s="0" t="e">
        <f aca="false">AE51*AE26^2*AE12/AE60+AE51*(1-AE26)^2*AE19/(1-AE60)</f>
        <v>#DIV/0!</v>
      </c>
      <c r="AF64" s="0" t="e">
        <f aca="false">AF51*AF26^2*AF12/AF60+AF51*(1-AF26)^2*AF19/(1-AF60)</f>
        <v>#DIV/0!</v>
      </c>
      <c r="AG64" s="0" t="n">
        <f aca="false">AG51*AG26^2*AG12/AG60+AG51*(1-AG26)^2*AG19/(1-AG60)</f>
        <v>1.15409958670757</v>
      </c>
      <c r="AI64" s="0" t="e">
        <f aca="false">AI51*AI26^2*AI12/AI60+AI51*(1-AI26)^2*AI19/(1-AI60)</f>
        <v>#N/A</v>
      </c>
      <c r="AJ64" s="0" t="e">
        <f aca="false">AJ51*AJ26^2*AJ12/AJ60+AJ51*(1-AJ26)^2*AJ19/(1-AJ60)</f>
        <v>#N/A</v>
      </c>
    </row>
    <row r="65" customFormat="false" ht="15" hidden="false" customHeight="false" outlineLevel="0" collapsed="false">
      <c r="A65" s="26" t="s">
        <v>1753</v>
      </c>
      <c r="C65" s="0" t="e">
        <f aca="false">C52*C64</f>
        <v>#N/A</v>
      </c>
      <c r="D65" s="0" t="n">
        <f aca="false">D52*D64</f>
        <v>78.6120314994285</v>
      </c>
      <c r="E65" s="0" t="e">
        <f aca="false">E52*E64</f>
        <v>#DIV/0!</v>
      </c>
      <c r="F65" s="0" t="e">
        <f aca="false">F52*F64</f>
        <v>#N/A</v>
      </c>
      <c r="G65" s="0" t="e">
        <f aca="false">G52*G64</f>
        <v>#DIV/0!</v>
      </c>
      <c r="H65" s="0" t="e">
        <f aca="false">H52*H64</f>
        <v>#N/A</v>
      </c>
      <c r="I65" s="0" t="e">
        <f aca="false">I52*I64</f>
        <v>#DIV/0!</v>
      </c>
      <c r="J65" s="0" t="e">
        <f aca="false">J52*J64</f>
        <v>#DIV/0!</v>
      </c>
      <c r="K65" s="0" t="e">
        <f aca="false">K52*K64</f>
        <v>#DIV/0!</v>
      </c>
      <c r="L65" s="0" t="e">
        <f aca="false">L52*L64</f>
        <v>#DIV/0!</v>
      </c>
      <c r="M65" s="0" t="e">
        <f aca="false">M52*M64</f>
        <v>#DIV/0!</v>
      </c>
      <c r="N65" s="0" t="e">
        <f aca="false">N52*N64</f>
        <v>#DIV/0!</v>
      </c>
      <c r="O65" s="0" t="e">
        <f aca="false">O52*O64</f>
        <v>#DIV/0!</v>
      </c>
      <c r="P65" s="0" t="e">
        <f aca="false">P52*P64</f>
        <v>#DIV/0!</v>
      </c>
      <c r="Q65" s="0" t="e">
        <f aca="false">Q52*Q64</f>
        <v>#DIV/0!</v>
      </c>
      <c r="R65" s="0" t="n">
        <f aca="false">R52*R64</f>
        <v>63.8201878843418</v>
      </c>
      <c r="S65" s="0" t="e">
        <f aca="false">S52*S64</f>
        <v>#DIV/0!</v>
      </c>
      <c r="T65" s="0" t="e">
        <f aca="false">T52*T64</f>
        <v>#DIV/0!</v>
      </c>
      <c r="U65" s="0" t="e">
        <f aca="false">U52*U64</f>
        <v>#DIV/0!</v>
      </c>
      <c r="V65" s="0" t="e">
        <f aca="false">V52*V64</f>
        <v>#DIV/0!</v>
      </c>
      <c r="W65" s="0" t="e">
        <f aca="false">W52*W64</f>
        <v>#DIV/0!</v>
      </c>
      <c r="X65" s="0" t="e">
        <f aca="false">X52*X64</f>
        <v>#DIV/0!</v>
      </c>
      <c r="Y65" s="0" t="e">
        <f aca="false">Y52*Y64</f>
        <v>#DIV/0!</v>
      </c>
      <c r="Z65" s="0" t="e">
        <f aca="false">Z52*Z64</f>
        <v>#DIV/0!</v>
      </c>
      <c r="AA65" s="0" t="e">
        <f aca="false">AA52*AA64</f>
        <v>#DIV/0!</v>
      </c>
      <c r="AB65" s="0" t="e">
        <f aca="false">AB52*AB64</f>
        <v>#DIV/0!</v>
      </c>
      <c r="AC65" s="0" t="e">
        <f aca="false">AC52*AC64</f>
        <v>#DIV/0!</v>
      </c>
      <c r="AD65" s="0" t="e">
        <f aca="false">AD52*AD64</f>
        <v>#DIV/0!</v>
      </c>
      <c r="AE65" s="0" t="e">
        <f aca="false">AE52*AE64</f>
        <v>#DIV/0!</v>
      </c>
      <c r="AF65" s="0" t="e">
        <f aca="false">AF52*AF64</f>
        <v>#DIV/0!</v>
      </c>
      <c r="AG65" s="0" t="n">
        <f aca="false">AG52*AG64</f>
        <v>365.400580769493</v>
      </c>
      <c r="AI65" s="0" t="e">
        <f aca="false">AI52*AI64</f>
        <v>#N/A</v>
      </c>
      <c r="AJ65" s="0" t="e">
        <f aca="false">AJ52*AJ64</f>
        <v>#N/A</v>
      </c>
    </row>
    <row r="66" customFormat="false" ht="15" hidden="false" customHeight="false" outlineLevel="0" collapsed="false">
      <c r="A66" s="26" t="s">
        <v>1754</v>
      </c>
      <c r="C66" s="0" t="e">
        <f aca="false">0.0014+0.125*C65^(-0.32)</f>
        <v>#N/A</v>
      </c>
      <c r="D66" s="0" t="n">
        <f aca="false">0.0014+0.125*D65^(-0.32)</f>
        <v>0.0323281203584607</v>
      </c>
      <c r="E66" s="0" t="e">
        <f aca="false">0.0014+0.125*E65^(-0.32)</f>
        <v>#DIV/0!</v>
      </c>
      <c r="F66" s="0" t="e">
        <f aca="false">0.0014+0.125*F65^(-0.32)</f>
        <v>#N/A</v>
      </c>
      <c r="G66" s="0" t="e">
        <f aca="false">0.0014+0.125*G65^(-0.32)</f>
        <v>#DIV/0!</v>
      </c>
      <c r="H66" s="0" t="e">
        <f aca="false">0.0014+0.125*H65^(-0.32)</f>
        <v>#N/A</v>
      </c>
      <c r="I66" s="0" t="e">
        <f aca="false">0.0014+0.125*I65^(-0.32)</f>
        <v>#DIV/0!</v>
      </c>
      <c r="J66" s="0" t="e">
        <f aca="false">0.0014+0.125*J65^(-0.32)</f>
        <v>#DIV/0!</v>
      </c>
      <c r="K66" s="0" t="e">
        <f aca="false">0.0014+0.125*K65^(-0.32)</f>
        <v>#DIV/0!</v>
      </c>
      <c r="L66" s="0" t="e">
        <f aca="false">0.0014+0.125*L65^(-0.32)</f>
        <v>#DIV/0!</v>
      </c>
      <c r="M66" s="0" t="e">
        <f aca="false">0.0014+0.125*M65^(-0.32)</f>
        <v>#DIV/0!</v>
      </c>
      <c r="N66" s="0" t="e">
        <f aca="false">0.0014+0.125*N65^(-0.32)</f>
        <v>#DIV/0!</v>
      </c>
      <c r="O66" s="0" t="e">
        <f aca="false">0.0014+0.125*O65^(-0.32)</f>
        <v>#DIV/0!</v>
      </c>
      <c r="P66" s="0" t="e">
        <f aca="false">0.0014+0.125*P65^(-0.32)</f>
        <v>#DIV/0!</v>
      </c>
      <c r="Q66" s="0" t="e">
        <f aca="false">0.0014+0.125*Q65^(-0.32)</f>
        <v>#DIV/0!</v>
      </c>
      <c r="R66" s="0" t="n">
        <f aca="false">0.0014+0.125*R65^(-0.32)</f>
        <v>0.0344615665576921</v>
      </c>
      <c r="S66" s="0" t="e">
        <f aca="false">0.0014+0.125*S65^(-0.32)</f>
        <v>#DIV/0!</v>
      </c>
      <c r="T66" s="0" t="e">
        <f aca="false">0.0014+0.125*T65^(-0.32)</f>
        <v>#DIV/0!</v>
      </c>
      <c r="U66" s="0" t="e">
        <f aca="false">0.0014+0.125*U65^(-0.32)</f>
        <v>#DIV/0!</v>
      </c>
      <c r="V66" s="0" t="e">
        <f aca="false">0.0014+0.125*V65^(-0.32)</f>
        <v>#DIV/0!</v>
      </c>
      <c r="W66" s="0" t="e">
        <f aca="false">0.0014+0.125*W65^(-0.32)</f>
        <v>#DIV/0!</v>
      </c>
      <c r="X66" s="0" t="e">
        <f aca="false">0.0014+0.125*X65^(-0.32)</f>
        <v>#DIV/0!</v>
      </c>
      <c r="Y66" s="0" t="e">
        <f aca="false">0.0014+0.125*Y65^(-0.32)</f>
        <v>#DIV/0!</v>
      </c>
      <c r="Z66" s="0" t="e">
        <f aca="false">0.0014+0.125*Z65^(-0.32)</f>
        <v>#DIV/0!</v>
      </c>
      <c r="AA66" s="0" t="e">
        <f aca="false">0.0014+0.125*AA65^(-0.32)</f>
        <v>#DIV/0!</v>
      </c>
      <c r="AB66" s="0" t="e">
        <f aca="false">0.0014+0.125*AB65^(-0.32)</f>
        <v>#DIV/0!</v>
      </c>
      <c r="AC66" s="0" t="e">
        <f aca="false">0.0014+0.125*AC65^(-0.32)</f>
        <v>#DIV/0!</v>
      </c>
      <c r="AD66" s="0" t="e">
        <f aca="false">0.0014+0.125*AD65^(-0.32)</f>
        <v>#DIV/0!</v>
      </c>
      <c r="AE66" s="0" t="e">
        <f aca="false">0.0014+0.125*AE65^(-0.32)</f>
        <v>#DIV/0!</v>
      </c>
      <c r="AF66" s="0" t="e">
        <f aca="false">0.0014+0.125*AF65^(-0.32)</f>
        <v>#DIV/0!</v>
      </c>
      <c r="AG66" s="0" t="n">
        <f aca="false">0.0014+0.125*AG65^(-0.32)</f>
        <v>0.0203157627541525</v>
      </c>
      <c r="AI66" s="0" t="e">
        <f aca="false">0.0014+0.125*AI65^(-0.32)</f>
        <v>#N/A</v>
      </c>
      <c r="AJ66" s="0" t="e">
        <f aca="false">0.0014+0.125*AJ65^(-0.32)</f>
        <v>#N/A</v>
      </c>
    </row>
    <row r="67" customFormat="false" ht="15" hidden="false" customHeight="false" outlineLevel="0" collapsed="false">
      <c r="A67" s="26" t="s">
        <v>1755</v>
      </c>
      <c r="C67" s="0" t="e">
        <f aca="false">4*C66</f>
        <v>#N/A</v>
      </c>
      <c r="D67" s="0" t="n">
        <f aca="false">4*D66</f>
        <v>0.129312481433843</v>
      </c>
      <c r="E67" s="0" t="e">
        <f aca="false">4*E66</f>
        <v>#DIV/0!</v>
      </c>
      <c r="F67" s="0" t="e">
        <f aca="false">4*F66</f>
        <v>#N/A</v>
      </c>
      <c r="G67" s="0" t="e">
        <f aca="false">4*G66</f>
        <v>#DIV/0!</v>
      </c>
      <c r="H67" s="0" t="e">
        <f aca="false">4*H66</f>
        <v>#N/A</v>
      </c>
      <c r="I67" s="0" t="e">
        <f aca="false">4*I66</f>
        <v>#DIV/0!</v>
      </c>
      <c r="J67" s="0" t="e">
        <f aca="false">4*J66</f>
        <v>#DIV/0!</v>
      </c>
      <c r="K67" s="0" t="e">
        <f aca="false">4*K66</f>
        <v>#DIV/0!</v>
      </c>
      <c r="L67" s="0" t="e">
        <f aca="false">4*L66</f>
        <v>#DIV/0!</v>
      </c>
      <c r="M67" s="0" t="e">
        <f aca="false">4*M66</f>
        <v>#DIV/0!</v>
      </c>
      <c r="N67" s="0" t="e">
        <f aca="false">4*N66</f>
        <v>#DIV/0!</v>
      </c>
      <c r="O67" s="0" t="e">
        <f aca="false">4*O66</f>
        <v>#DIV/0!</v>
      </c>
      <c r="P67" s="0" t="e">
        <f aca="false">4*P66</f>
        <v>#DIV/0!</v>
      </c>
      <c r="Q67" s="0" t="e">
        <f aca="false">4*Q66</f>
        <v>#DIV/0!</v>
      </c>
      <c r="R67" s="0" t="n">
        <f aca="false">4*R66</f>
        <v>0.137846266230768</v>
      </c>
      <c r="S67" s="0" t="e">
        <f aca="false">4*S66</f>
        <v>#DIV/0!</v>
      </c>
      <c r="T67" s="0" t="e">
        <f aca="false">4*T66</f>
        <v>#DIV/0!</v>
      </c>
      <c r="U67" s="0" t="e">
        <f aca="false">4*U66</f>
        <v>#DIV/0!</v>
      </c>
      <c r="V67" s="0" t="e">
        <f aca="false">4*V66</f>
        <v>#DIV/0!</v>
      </c>
      <c r="W67" s="0" t="e">
        <f aca="false">4*W66</f>
        <v>#DIV/0!</v>
      </c>
      <c r="X67" s="0" t="e">
        <f aca="false">4*X66</f>
        <v>#DIV/0!</v>
      </c>
      <c r="Y67" s="0" t="e">
        <f aca="false">4*Y66</f>
        <v>#DIV/0!</v>
      </c>
      <c r="Z67" s="0" t="e">
        <f aca="false">4*Z66</f>
        <v>#DIV/0!</v>
      </c>
      <c r="AA67" s="0" t="e">
        <f aca="false">4*AA66</f>
        <v>#DIV/0!</v>
      </c>
      <c r="AB67" s="0" t="e">
        <f aca="false">4*AB66</f>
        <v>#DIV/0!</v>
      </c>
      <c r="AC67" s="0" t="e">
        <f aca="false">4*AC66</f>
        <v>#DIV/0!</v>
      </c>
      <c r="AD67" s="0" t="e">
        <f aca="false">4*AD66</f>
        <v>#DIV/0!</v>
      </c>
      <c r="AE67" s="0" t="e">
        <f aca="false">4*AE66</f>
        <v>#DIV/0!</v>
      </c>
      <c r="AF67" s="0" t="e">
        <f aca="false">4*AF66</f>
        <v>#DIV/0!</v>
      </c>
      <c r="AG67" s="0" t="n">
        <f aca="false">4*AG66</f>
        <v>0.0812630510166101</v>
      </c>
      <c r="AI67" s="0" t="e">
        <f aca="false">4*AI66</f>
        <v>#N/A</v>
      </c>
      <c r="AJ67" s="0" t="e">
        <f aca="false">4*AJ66</f>
        <v>#N/A</v>
      </c>
    </row>
    <row r="68" customFormat="false" ht="15" hidden="false" customHeight="false" outlineLevel="0" collapsed="false">
      <c r="A68" s="26" t="s">
        <v>1756</v>
      </c>
      <c r="B68" s="26" t="s">
        <v>1605</v>
      </c>
      <c r="C68" s="0" t="e">
        <f aca="false">C12*C60+C19*(1-C60)</f>
        <v>#N/A</v>
      </c>
      <c r="D68" s="0" t="n">
        <f aca="false">D12*D60+D19*(1-D60)</f>
        <v>154.056557199468</v>
      </c>
      <c r="E68" s="0" t="e">
        <f aca="false">E12*E60+E19*(1-E60)</f>
        <v>#DIV/0!</v>
      </c>
      <c r="F68" s="0" t="e">
        <f aca="false">F12*F60+F19*(1-F60)</f>
        <v>#N/A</v>
      </c>
      <c r="G68" s="0" t="e">
        <f aca="false">G12*G60+G19*(1-G60)</f>
        <v>#DIV/0!</v>
      </c>
      <c r="H68" s="0" t="e">
        <f aca="false">H12*H60+H19*(1-H60)</f>
        <v>#N/A</v>
      </c>
      <c r="I68" s="0" t="e">
        <f aca="false">I12*I60+I19*(1-I60)</f>
        <v>#DIV/0!</v>
      </c>
      <c r="J68" s="0" t="e">
        <f aca="false">J12*J60+J19*(1-J60)</f>
        <v>#DIV/0!</v>
      </c>
      <c r="K68" s="0" t="e">
        <f aca="false">K12*K60+K19*(1-K60)</f>
        <v>#DIV/0!</v>
      </c>
      <c r="L68" s="0" t="e">
        <f aca="false">L12*L60+L19*(1-L60)</f>
        <v>#DIV/0!</v>
      </c>
      <c r="M68" s="0" t="e">
        <f aca="false">M12*M60+M19*(1-M60)</f>
        <v>#DIV/0!</v>
      </c>
      <c r="N68" s="0" t="e">
        <f aca="false">N12*N60+N19*(1-N60)</f>
        <v>#DIV/0!</v>
      </c>
      <c r="O68" s="0" t="e">
        <f aca="false">O12*O60+O19*(1-O60)</f>
        <v>#DIV/0!</v>
      </c>
      <c r="P68" s="0" t="e">
        <f aca="false">P12*P60+P19*(1-P60)</f>
        <v>#DIV/0!</v>
      </c>
      <c r="Q68" s="0" t="e">
        <f aca="false">Q12*Q60+Q19*(1-Q60)</f>
        <v>#DIV/0!</v>
      </c>
      <c r="R68" s="0" t="n">
        <f aca="false">R12*R60+R19*(1-R60)</f>
        <v>160.91644580665</v>
      </c>
      <c r="S68" s="0" t="e">
        <f aca="false">S12*S60+S19*(1-S60)</f>
        <v>#DIV/0!</v>
      </c>
      <c r="T68" s="0" t="e">
        <f aca="false">T12*T60+T19*(1-T60)</f>
        <v>#DIV/0!</v>
      </c>
      <c r="U68" s="0" t="e">
        <f aca="false">U12*U60+U19*(1-U60)</f>
        <v>#DIV/0!</v>
      </c>
      <c r="V68" s="0" t="e">
        <f aca="false">V12*V60+V19*(1-V60)</f>
        <v>#DIV/0!</v>
      </c>
      <c r="W68" s="0" t="e">
        <f aca="false">W12*W60+W19*(1-W60)</f>
        <v>#DIV/0!</v>
      </c>
      <c r="X68" s="0" t="e">
        <f aca="false">X12*X60+X19*(1-X60)</f>
        <v>#DIV/0!</v>
      </c>
      <c r="Y68" s="0" t="e">
        <f aca="false">Y12*Y60+Y19*(1-Y60)</f>
        <v>#DIV/0!</v>
      </c>
      <c r="Z68" s="0" t="e">
        <f aca="false">Z12*Z60+Z19*(1-Z60)</f>
        <v>#DIV/0!</v>
      </c>
      <c r="AA68" s="0" t="e">
        <f aca="false">AA12*AA60+AA19*(1-AA60)</f>
        <v>#DIV/0!</v>
      </c>
      <c r="AB68" s="0" t="e">
        <f aca="false">AB12*AB60+AB19*(1-AB60)</f>
        <v>#DIV/0!</v>
      </c>
      <c r="AC68" s="0" t="e">
        <f aca="false">AC12*AC60+AC19*(1-AC60)</f>
        <v>#DIV/0!</v>
      </c>
      <c r="AD68" s="0" t="e">
        <f aca="false">AD12*AD60+AD19*(1-AD60)</f>
        <v>#DIV/0!</v>
      </c>
      <c r="AE68" s="0" t="e">
        <f aca="false">AE12*AE60+AE19*(1-AE60)</f>
        <v>#DIV/0!</v>
      </c>
      <c r="AF68" s="0" t="e">
        <f aca="false">AF12*AF60+AF19*(1-AF60)</f>
        <v>#DIV/0!</v>
      </c>
      <c r="AG68" s="0" t="n">
        <f aca="false">AG12*AG60+AG19*(1-AG60)</f>
        <v>49.6731804162291</v>
      </c>
      <c r="AI68" s="0" t="e">
        <f aca="false">AI12*AI60+AI19*(1-AI60)</f>
        <v>#N/A</v>
      </c>
      <c r="AJ68" s="0" t="e">
        <f aca="false">AJ12*AJ60+AJ19*(1-AJ60)</f>
        <v>#N/A</v>
      </c>
    </row>
    <row r="69" customFormat="false" ht="15" hidden="false" customHeight="false" outlineLevel="0" collapsed="false">
      <c r="A69" s="26" t="s">
        <v>1757</v>
      </c>
      <c r="B69" s="26" t="s">
        <v>420</v>
      </c>
      <c r="C69" s="0" t="n">
        <v>0</v>
      </c>
      <c r="D69" s="0" t="n">
        <v>0</v>
      </c>
      <c r="E69" s="0" t="n">
        <v>0</v>
      </c>
      <c r="F69" s="0" t="n">
        <v>0</v>
      </c>
      <c r="G69" s="0" t="n">
        <v>1</v>
      </c>
      <c r="H69" s="0" t="n">
        <v>0</v>
      </c>
      <c r="I69" s="0" t="n">
        <v>0</v>
      </c>
      <c r="J69" s="0" t="n">
        <v>0</v>
      </c>
      <c r="K69" s="0" t="n">
        <v>0</v>
      </c>
      <c r="L69" s="0" t="n">
        <v>0</v>
      </c>
      <c r="M69" s="0" t="n">
        <v>0</v>
      </c>
      <c r="N69" s="0" t="n">
        <v>0</v>
      </c>
      <c r="O69" s="0" t="n">
        <v>0</v>
      </c>
      <c r="P69" s="0" t="n">
        <v>0</v>
      </c>
      <c r="Q69" s="0" t="n">
        <v>0</v>
      </c>
      <c r="R69" s="0" t="n">
        <v>0</v>
      </c>
      <c r="S69" s="0" t="n">
        <v>0</v>
      </c>
      <c r="T69" s="0" t="n">
        <v>0</v>
      </c>
      <c r="U69" s="0" t="n">
        <v>0</v>
      </c>
      <c r="V69" s="0" t="n">
        <v>0</v>
      </c>
      <c r="W69" s="0" t="n">
        <v>0</v>
      </c>
      <c r="X69" s="0" t="n">
        <v>0</v>
      </c>
      <c r="Y69" s="0" t="n">
        <v>0</v>
      </c>
      <c r="Z69" s="0" t="n">
        <v>0</v>
      </c>
      <c r="AA69" s="0" t="n">
        <v>0</v>
      </c>
      <c r="AB69" s="0" t="n">
        <v>0</v>
      </c>
      <c r="AC69" s="0" t="n">
        <v>0</v>
      </c>
      <c r="AD69" s="0" t="n">
        <v>0</v>
      </c>
      <c r="AE69" s="0" t="n">
        <v>0</v>
      </c>
      <c r="AF69" s="0" t="n">
        <v>0</v>
      </c>
      <c r="AG69" s="0" t="n">
        <v>0</v>
      </c>
      <c r="AI69" s="0" t="n">
        <v>0</v>
      </c>
      <c r="AJ69" s="0" t="n">
        <v>0</v>
      </c>
    </row>
    <row r="70" customFormat="false" ht="15" hidden="false" customHeight="false" outlineLevel="0" collapsed="false">
      <c r="A70" s="25" t="s">
        <v>1758</v>
      </c>
      <c r="B70" s="25" t="s">
        <v>1738</v>
      </c>
      <c r="C70" s="1173" t="e">
        <f aca="false">C51</f>
        <v>#N/A</v>
      </c>
      <c r="D70" s="1173" t="n">
        <f aca="false">D51</f>
        <v>0.0389455287812368</v>
      </c>
      <c r="E70" s="1173" t="e">
        <f aca="false">E51</f>
        <v>#DIV/0!</v>
      </c>
      <c r="F70" s="1173" t="e">
        <f aca="false">F51</f>
        <v>#N/A</v>
      </c>
      <c r="G70" s="1173" t="e">
        <f aca="false">G51</f>
        <v>#DIV/0!</v>
      </c>
      <c r="H70" s="1173" t="e">
        <f aca="false">H51</f>
        <v>#N/A</v>
      </c>
      <c r="I70" s="1173" t="e">
        <f aca="false">I51</f>
        <v>#DIV/0!</v>
      </c>
      <c r="J70" s="1173" t="e">
        <f aca="false">J51</f>
        <v>#DIV/0!</v>
      </c>
      <c r="K70" s="1173" t="e">
        <f aca="false">K51</f>
        <v>#DIV/0!</v>
      </c>
      <c r="L70" s="1173" t="e">
        <f aca="false">L51</f>
        <v>#DIV/0!</v>
      </c>
      <c r="M70" s="1173" t="e">
        <f aca="false">M51</f>
        <v>#DIV/0!</v>
      </c>
      <c r="N70" s="1173" t="e">
        <f aca="false">N51</f>
        <v>#DIV/0!</v>
      </c>
      <c r="O70" s="1173" t="e">
        <f aca="false">O51</f>
        <v>#DIV/0!</v>
      </c>
      <c r="P70" s="1173" t="e">
        <f aca="false">P51</f>
        <v>#DIV/0!</v>
      </c>
      <c r="Q70" s="1173" t="e">
        <f aca="false">Q51</f>
        <v>#DIV/0!</v>
      </c>
      <c r="R70" s="1173" t="n">
        <f aca="false">R51</f>
        <v>0.0390978382557718</v>
      </c>
      <c r="S70" s="1173" t="e">
        <f aca="false">S51</f>
        <v>#DIV/0!</v>
      </c>
      <c r="T70" s="1173" t="e">
        <f aca="false">T51</f>
        <v>#DIV/0!</v>
      </c>
      <c r="U70" s="1173" t="e">
        <f aca="false">U51</f>
        <v>#DIV/0!</v>
      </c>
      <c r="V70" s="1173" t="e">
        <f aca="false">V51</f>
        <v>#DIV/0!</v>
      </c>
      <c r="W70" s="1173" t="e">
        <f aca="false">W51</f>
        <v>#DIV/0!</v>
      </c>
      <c r="X70" s="1173" t="e">
        <f aca="false">X51</f>
        <v>#DIV/0!</v>
      </c>
      <c r="Y70" s="1173" t="e">
        <f aca="false">Y51</f>
        <v>#DIV/0!</v>
      </c>
      <c r="Z70" s="1173" t="e">
        <f aca="false">Z51</f>
        <v>#DIV/0!</v>
      </c>
      <c r="AA70" s="1173" t="e">
        <f aca="false">AA51</f>
        <v>#DIV/0!</v>
      </c>
      <c r="AB70" s="1173" t="e">
        <f aca="false">AB51</f>
        <v>#DIV/0!</v>
      </c>
      <c r="AC70" s="1173" t="e">
        <f aca="false">AC51</f>
        <v>#DIV/0!</v>
      </c>
      <c r="AD70" s="1173" t="e">
        <f aca="false">AD51</f>
        <v>#DIV/0!</v>
      </c>
      <c r="AE70" s="1173" t="e">
        <f aca="false">AE51</f>
        <v>#DIV/0!</v>
      </c>
      <c r="AF70" s="1173" t="e">
        <f aca="false">AF51</f>
        <v>#DIV/0!</v>
      </c>
      <c r="AG70" s="1173" t="n">
        <f aca="false">AG51</f>
        <v>0.0226341339500113</v>
      </c>
      <c r="AH70" s="1173"/>
      <c r="AI70" s="1173" t="e">
        <f aca="false">AI51</f>
        <v>#N/A</v>
      </c>
      <c r="AJ70" s="1173" t="e">
        <f aca="false">AJ51</f>
        <v>#N/A</v>
      </c>
    </row>
    <row r="71" customFormat="false" ht="15" hidden="false" customHeight="false" outlineLevel="0" collapsed="false">
      <c r="A71" s="25" t="s">
        <v>1759</v>
      </c>
      <c r="B71" s="25" t="s">
        <v>1738</v>
      </c>
      <c r="C71" s="1173" t="e">
        <f aca="false">C70</f>
        <v>#N/A</v>
      </c>
      <c r="D71" s="1173" t="n">
        <f aca="false">D70</f>
        <v>0.0389455287812368</v>
      </c>
      <c r="E71" s="1173" t="e">
        <f aca="false">E70</f>
        <v>#DIV/0!</v>
      </c>
      <c r="F71" s="1173" t="e">
        <f aca="false">F70</f>
        <v>#N/A</v>
      </c>
      <c r="G71" s="1173" t="e">
        <f aca="false">G70</f>
        <v>#DIV/0!</v>
      </c>
      <c r="H71" s="1173" t="e">
        <f aca="false">H70</f>
        <v>#N/A</v>
      </c>
      <c r="I71" s="1173" t="e">
        <f aca="false">I70</f>
        <v>#DIV/0!</v>
      </c>
      <c r="J71" s="1173" t="e">
        <f aca="false">J70</f>
        <v>#DIV/0!</v>
      </c>
      <c r="K71" s="1173" t="e">
        <f aca="false">K70</f>
        <v>#DIV/0!</v>
      </c>
      <c r="L71" s="1173" t="e">
        <f aca="false">L70</f>
        <v>#DIV/0!</v>
      </c>
      <c r="M71" s="1173" t="e">
        <f aca="false">M70</f>
        <v>#DIV/0!</v>
      </c>
      <c r="N71" s="1173" t="e">
        <f aca="false">N70</f>
        <v>#DIV/0!</v>
      </c>
      <c r="O71" s="1173" t="e">
        <f aca="false">O70</f>
        <v>#DIV/0!</v>
      </c>
      <c r="P71" s="1173" t="e">
        <f aca="false">P70</f>
        <v>#DIV/0!</v>
      </c>
      <c r="Q71" s="1173" t="e">
        <f aca="false">Q70</f>
        <v>#DIV/0!</v>
      </c>
      <c r="R71" s="1173" t="n">
        <f aca="false">R70</f>
        <v>0.0390978382557718</v>
      </c>
      <c r="S71" s="1173" t="e">
        <f aca="false">S70</f>
        <v>#DIV/0!</v>
      </c>
      <c r="T71" s="1173" t="e">
        <f aca="false">T70</f>
        <v>#DIV/0!</v>
      </c>
      <c r="U71" s="1173" t="e">
        <f aca="false">U70</f>
        <v>#DIV/0!</v>
      </c>
      <c r="V71" s="1173" t="e">
        <f aca="false">V70</f>
        <v>#DIV/0!</v>
      </c>
      <c r="W71" s="1173" t="e">
        <f aca="false">W70</f>
        <v>#DIV/0!</v>
      </c>
      <c r="X71" s="1173" t="e">
        <f aca="false">X70</f>
        <v>#DIV/0!</v>
      </c>
      <c r="Y71" s="1173" t="e">
        <f aca="false">Y70</f>
        <v>#DIV/0!</v>
      </c>
      <c r="Z71" s="1173" t="e">
        <f aca="false">Z70</f>
        <v>#DIV/0!</v>
      </c>
      <c r="AA71" s="1173" t="e">
        <f aca="false">AA70</f>
        <v>#DIV/0!</v>
      </c>
      <c r="AB71" s="1173" t="e">
        <f aca="false">AB70</f>
        <v>#DIV/0!</v>
      </c>
      <c r="AC71" s="1173" t="e">
        <f aca="false">AC70</f>
        <v>#DIV/0!</v>
      </c>
      <c r="AD71" s="1173" t="e">
        <f aca="false">AD70</f>
        <v>#DIV/0!</v>
      </c>
      <c r="AE71" s="1173" t="e">
        <f aca="false">AE70</f>
        <v>#DIV/0!</v>
      </c>
      <c r="AF71" s="1173" t="e">
        <f aca="false">AF70</f>
        <v>#DIV/0!</v>
      </c>
      <c r="AG71" s="1173" t="n">
        <f aca="false">AG70</f>
        <v>0.0226341339500113</v>
      </c>
      <c r="AH71" s="1173"/>
      <c r="AI71" s="1173" t="e">
        <f aca="false">AI70</f>
        <v>#N/A</v>
      </c>
      <c r="AJ71" s="1173" t="e">
        <f aca="false">AJ70</f>
        <v>#N/A</v>
      </c>
    </row>
    <row r="72" s="244" customFormat="true" ht="15" hidden="false" customHeight="false" outlineLevel="0" collapsed="false">
      <c r="A72" s="370" t="s">
        <v>1760</v>
      </c>
      <c r="B72" s="370" t="s">
        <v>1743</v>
      </c>
      <c r="C72" s="244" t="e">
        <f aca="false">C63*C64*C67*C54/C39*C45^2*C51/2/1000</f>
        <v>#N/A</v>
      </c>
      <c r="D72" s="244" t="n">
        <f aca="false">D63*D64*D67*D54/D39*D45^2*D51/2/1000</f>
        <v>0.0152266428355916</v>
      </c>
      <c r="E72" s="244" t="e">
        <f aca="false">E63*E64*E67*E54/E39*E45^2*E51/2/1000</f>
        <v>#DIV/0!</v>
      </c>
      <c r="F72" s="244" t="e">
        <f aca="false">F63*F64*F67*F54/F39*F45^2*F51/2/1000</f>
        <v>#N/A</v>
      </c>
      <c r="G72" s="244" t="e">
        <f aca="false">G63*G64*G67*G54/G39*G45^2*G51/2/1000</f>
        <v>#DIV/0!</v>
      </c>
      <c r="H72" s="244" t="e">
        <f aca="false">H63*H64*H67*H54/H39*H45^2*H51/2/1000</f>
        <v>#N/A</v>
      </c>
      <c r="I72" s="244" t="e">
        <f aca="false">I63*I64*I67*I54/I39*I45^2*I51/2/1000</f>
        <v>#DIV/0!</v>
      </c>
      <c r="J72" s="244" t="e">
        <f aca="false">J63*J64*J67*J54/J39*J45^2*J51/2/1000</f>
        <v>#DIV/0!</v>
      </c>
      <c r="K72" s="244" t="e">
        <f aca="false">K63*K64*K67*K54/K39*K45^2*K51/2/1000</f>
        <v>#DIV/0!</v>
      </c>
      <c r="L72" s="244" t="e">
        <f aca="false">L63*L64*L67*L54/L39*L45^2*L51/2/1000</f>
        <v>#DIV/0!</v>
      </c>
      <c r="M72" s="244" t="e">
        <f aca="false">M63*M64*M67*M54/M39*M45^2*M51/2/1000</f>
        <v>#DIV/0!</v>
      </c>
      <c r="N72" s="244" t="e">
        <f aca="false">N63*N64*N67*N54/N39*N45^2*N51/2/1000</f>
        <v>#DIV/0!</v>
      </c>
      <c r="O72" s="244" t="e">
        <f aca="false">O63*O64*O67*O54/O39*O45^2*O51/2/1000</f>
        <v>#DIV/0!</v>
      </c>
      <c r="P72" s="244" t="e">
        <f aca="false">P63*P64*P67*P54/P39*P45^2*P51/2/1000</f>
        <v>#DIV/0!</v>
      </c>
      <c r="Q72" s="244" t="e">
        <f aca="false">Q63*Q64*Q67*Q54/Q39*Q45^2*Q51/2/1000</f>
        <v>#DIV/0!</v>
      </c>
      <c r="R72" s="244" t="n">
        <f aca="false">R63*R64*R67*R54/R39*R45^2*R51/2/1000</f>
        <v>0.00760786311575965</v>
      </c>
      <c r="S72" s="244" t="e">
        <f aca="false">S63*S64*S67*S54/S39*S45^2*S51/2/1000</f>
        <v>#DIV/0!</v>
      </c>
      <c r="T72" s="244" t="e">
        <f aca="false">T63*T64*T67*T54/T39*T45^2*T51/2/1000</f>
        <v>#DIV/0!</v>
      </c>
      <c r="U72" s="244" t="e">
        <f aca="false">U63*U64*U67*U54/U39*U45^2*U51/2/1000</f>
        <v>#DIV/0!</v>
      </c>
      <c r="V72" s="244" t="e">
        <f aca="false">V63*V64*V67*V54/V39*V45^2*V51/2/1000</f>
        <v>#DIV/0!</v>
      </c>
      <c r="W72" s="244" t="e">
        <f aca="false">W63*W64*W67*W54/W39*W45^2*W51/2/1000</f>
        <v>#DIV/0!</v>
      </c>
      <c r="X72" s="244" t="e">
        <f aca="false">X63*X64*X67*X54/X39*X45^2*X51/2/1000</f>
        <v>#DIV/0!</v>
      </c>
      <c r="Y72" s="244" t="e">
        <f aca="false">Y63*Y64*Y67*Y54/Y39*Y45^2*Y51/2/1000</f>
        <v>#DIV/0!</v>
      </c>
      <c r="Z72" s="244" t="e">
        <f aca="false">Z63*Z64*Z67*Z54/Z39*Z45^2*Z51/2/1000</f>
        <v>#DIV/0!</v>
      </c>
      <c r="AA72" s="244" t="e">
        <f aca="false">AA63*AA64*AA67*AA54/AA39*AA45^2*AA51/2/1000</f>
        <v>#DIV/0!</v>
      </c>
      <c r="AB72" s="244" t="e">
        <f aca="false">AB63*AB64*AB67*AB54/AB39*AB45^2*AB51/2/1000</f>
        <v>#DIV/0!</v>
      </c>
      <c r="AC72" s="244" t="e">
        <f aca="false">AC63*AC64*AC67*AC54/AC39*AC45^2*AC51/2/1000</f>
        <v>#DIV/0!</v>
      </c>
      <c r="AD72" s="244" t="e">
        <f aca="false">AD63*AD64*AD67*AD54/AD39*AD45^2*AD51/2/1000</f>
        <v>#DIV/0!</v>
      </c>
      <c r="AE72" s="244" t="e">
        <f aca="false">AE63*AE64*AE67*AE54/AE39*AE45^2*AE51/2/1000</f>
        <v>#DIV/0!</v>
      </c>
      <c r="AF72" s="244" t="e">
        <f aca="false">AF63*AF64*AF67*AF54/AF39*AF45^2*AF51/2/1000</f>
        <v>#DIV/0!</v>
      </c>
      <c r="AG72" s="244" t="n">
        <f aca="false">AG63*AG64*AG67*AG54/AG39*AG45^2*AG51/2/1000</f>
        <v>1.08696161583809</v>
      </c>
      <c r="AI72" s="244" t="e">
        <f aca="false">AI63*AI64*AI67*AI54/AI39*AI45^2*AI51/2/1000</f>
        <v>#N/A</v>
      </c>
      <c r="AJ72" s="244" t="e">
        <f aca="false">AJ63*AJ64*AJ67*AJ54/AJ39*AJ45^2*AJ51/2/1000</f>
        <v>#N/A</v>
      </c>
    </row>
    <row r="73" customFormat="false" ht="15" hidden="false" customHeight="false" outlineLevel="0" collapsed="false">
      <c r="A73" s="25" t="s">
        <v>1761</v>
      </c>
      <c r="B73" s="25" t="s">
        <v>1743</v>
      </c>
      <c r="C73" s="25" t="e">
        <f aca="false">IF((C7-C8)&lt;C7*1000*0.1,C45^2*(C70-C71)/1000,"请分段计算")</f>
        <v>#N/A</v>
      </c>
      <c r="D73" s="25" t="n">
        <f aca="false">IF((D7-D8)&lt;D7*1000*0.1,D45^2*(D70-D71)/1000,"请分段计算")</f>
        <v>0</v>
      </c>
      <c r="E73" s="25" t="e">
        <f aca="false">IF((E7-E8)&lt;E7*1000*0.1,E45^2*(E70-E71)/1000,"请分段计算")</f>
        <v>#DIV/0!</v>
      </c>
      <c r="F73" s="25" t="e">
        <f aca="false">IF((F7-F8)&lt;F7*1000*0.1,F45^2*(F70-F71)/1000,"请分段计算")</f>
        <v>#N/A</v>
      </c>
      <c r="G73" s="25" t="str">
        <f aca="false">IF((G7-G8)&lt;G7*1000*0.1,G45^2*(G70-G71)/1000,"请分段计算")</f>
        <v>请分段计算</v>
      </c>
      <c r="H73" s="25" t="e">
        <f aca="false">IF((H7-H8)&lt;H7*1000*0.1,H45^2*(H70-H71)/1000,"请分段计算")</f>
        <v>#N/A</v>
      </c>
      <c r="I73" s="25" t="str">
        <f aca="false">IF((I7-I8)&lt;I7*1000*0.1,I45^2*(I70-I71)/1000,"请分段计算")</f>
        <v>请分段计算</v>
      </c>
      <c r="J73" s="25" t="e">
        <f aca="false">IF((J7-J8)&lt;J7*1000*0.1,J45^2*(J70-J71)/1000,"请分段计算")</f>
        <v>#DIV/0!</v>
      </c>
      <c r="K73" s="25" t="e">
        <f aca="false">IF((K7-K8)&lt;K7*1000*0.1,K45^2*(K70-K71)/1000,"请分段计算")</f>
        <v>#DIV/0!</v>
      </c>
      <c r="L73" s="25" t="e">
        <f aca="false">IF((L7-L8)&lt;L7*1000*0.1,L45^2*(L70-L71)/1000,"请分段计算")</f>
        <v>#DIV/0!</v>
      </c>
      <c r="M73" s="25" t="e">
        <f aca="false">IF((M7-M8)&lt;M7*1000*0.1,M45^2*(M70-M71)/1000,"请分段计算")</f>
        <v>#DIV/0!</v>
      </c>
      <c r="N73" s="25" t="e">
        <f aca="false">IF((N7-N8)&lt;N7*1000*0.1,N45^2*(N70-N71)/1000,"请分段计算")</f>
        <v>#DIV/0!</v>
      </c>
      <c r="O73" s="25" t="e">
        <f aca="false">IF((O7-O8)&lt;O7*1000*0.1,O45^2*(O70-O71)/1000,"请分段计算")</f>
        <v>#DIV/0!</v>
      </c>
      <c r="P73" s="25" t="e">
        <f aca="false">IF((P7-P8)&lt;P7*1000*0.1,P45^2*(P70-P71)/1000,"请分段计算")</f>
        <v>#DIV/0!</v>
      </c>
      <c r="Q73" s="25" t="e">
        <f aca="false">IF((Q7-Q8)&lt;Q7*1000*0.1,Q45^2*(Q70-Q71)/1000,"请分段计算")</f>
        <v>#DIV/0!</v>
      </c>
      <c r="R73" s="25" t="n">
        <f aca="false">IF((R7-R8)&lt;R7*1000*0.1,R45^2*(R70-R71)/1000,"请分段计算")</f>
        <v>0</v>
      </c>
      <c r="S73" s="25" t="e">
        <f aca="false">IF((S7-S8)&lt;S7*1000*0.1,S45^2*(S70-S71)/1000,"请分段计算")</f>
        <v>#DIV/0!</v>
      </c>
      <c r="T73" s="25" t="e">
        <f aca="false">IF((T7-T8)&lt;T7*1000*0.1,T45^2*(T70-T71)/1000,"请分段计算")</f>
        <v>#DIV/0!</v>
      </c>
      <c r="U73" s="25" t="e">
        <f aca="false">IF((U7-U8)&lt;U7*1000*0.1,U45^2*(U70-U71)/1000,"请分段计算")</f>
        <v>#DIV/0!</v>
      </c>
      <c r="V73" s="25" t="e">
        <f aca="false">IF((V7-V8)&lt;V7*1000*0.1,V45^2*(V70-V71)/1000,"请分段计算")</f>
        <v>#DIV/0!</v>
      </c>
      <c r="W73" s="25" t="e">
        <f aca="false">IF((W7-W8)&lt;W7*1000*0.1,W45^2*(W70-W71)/1000,"请分段计算")</f>
        <v>#DIV/0!</v>
      </c>
      <c r="X73" s="25" t="e">
        <f aca="false">IF((X7-X8)&lt;X7*1000*0.1,X45^2*(X70-X71)/1000,"请分段计算")</f>
        <v>#DIV/0!</v>
      </c>
      <c r="Y73" s="25" t="e">
        <f aca="false">IF((Y7-Y8)&lt;Y7*1000*0.1,Y45^2*(Y70-Y71)/1000,"请分段计算")</f>
        <v>#DIV/0!</v>
      </c>
      <c r="Z73" s="25" t="e">
        <f aca="false">IF((Z7-Z8)&lt;Z7*1000*0.1,Z45^2*(Z70-Z71)/1000,"请分段计算")</f>
        <v>#DIV/0!</v>
      </c>
      <c r="AA73" s="25" t="e">
        <f aca="false">IF((AA7-AA8)&lt;AA7*1000*0.1,AA45^2*(AA70-AA71)/1000,"请分段计算")</f>
        <v>#DIV/0!</v>
      </c>
      <c r="AB73" s="25" t="e">
        <f aca="false">IF((AB7-AB8)&lt;AB7*1000*0.1,AB45^2*(AB70-AB71)/1000,"请分段计算")</f>
        <v>#DIV/0!</v>
      </c>
      <c r="AC73" s="25" t="e">
        <f aca="false">IF((AC7-AC8)&lt;AC7*1000*0.1,AC45^2*(AC70-AC71)/1000,"请分段计算")</f>
        <v>#DIV/0!</v>
      </c>
      <c r="AD73" s="25" t="e">
        <f aca="false">IF((AD7-AD8)&lt;AD7*1000*0.1,AD45^2*(AD70-AD71)/1000,"请分段计算")</f>
        <v>#DIV/0!</v>
      </c>
      <c r="AE73" s="25" t="e">
        <f aca="false">IF((AE7-AE8)&lt;AE7*1000*0.1,AE45^2*(AE70-AE71)/1000,"请分段计算")</f>
        <v>#DIV/0!</v>
      </c>
      <c r="AF73" s="25" t="e">
        <f aca="false">IF((AF7-AF8)&lt;AF7*1000*0.1,AF45^2*(AF70-AF71)/1000,"请分段计算")</f>
        <v>#DIV/0!</v>
      </c>
      <c r="AG73" s="25" t="n">
        <f aca="false">IF((AG7-AG8)&lt;AG7*1000*0.1,AG45^2*(AG70-AG71)/1000,"请分段计算")</f>
        <v>0</v>
      </c>
      <c r="AH73" s="25"/>
      <c r="AI73" s="25" t="e">
        <f aca="false">IF((AI7-AI8)&lt;AI7*1000*0.1,AI45^2*(AI70-AI71)/1000,"请分段计算")</f>
        <v>#N/A</v>
      </c>
      <c r="AJ73" s="25" t="e">
        <f aca="false">IF((AJ7-AJ8)&lt;AJ7*1000*0.1,AJ45^2*(AJ70-AJ71)/1000,"请分段计算")</f>
        <v>#N/A</v>
      </c>
    </row>
    <row r="74" customFormat="false" ht="15" hidden="false" customHeight="false" outlineLevel="0" collapsed="false">
      <c r="A74" s="26" t="s">
        <v>1762</v>
      </c>
      <c r="B74" s="26" t="s">
        <v>1743</v>
      </c>
      <c r="C74" s="0" t="e">
        <f aca="false">C68*C69*10/1000</f>
        <v>#N/A</v>
      </c>
      <c r="D74" s="0" t="n">
        <f aca="false">D68*D69*10/1000</f>
        <v>0</v>
      </c>
      <c r="E74" s="0" t="e">
        <f aca="false">E68*E69*10/1000</f>
        <v>#DIV/0!</v>
      </c>
      <c r="F74" s="0" t="e">
        <f aca="false">F68*F69*10/1000</f>
        <v>#N/A</v>
      </c>
      <c r="G74" s="0" t="e">
        <f aca="false">G68*G69*10/1000</f>
        <v>#DIV/0!</v>
      </c>
      <c r="H74" s="0" t="e">
        <f aca="false">H68*H69*10/1000</f>
        <v>#N/A</v>
      </c>
      <c r="I74" s="0" t="e">
        <f aca="false">I68*I69*10/1000</f>
        <v>#DIV/0!</v>
      </c>
      <c r="J74" s="0" t="e">
        <f aca="false">J68*J69*10/1000</f>
        <v>#DIV/0!</v>
      </c>
      <c r="K74" s="0" t="e">
        <f aca="false">K68*K69*10/1000</f>
        <v>#DIV/0!</v>
      </c>
      <c r="L74" s="0" t="e">
        <f aca="false">L68*L69*10/1000</f>
        <v>#DIV/0!</v>
      </c>
      <c r="M74" s="0" t="e">
        <f aca="false">M68*M69*10/1000</f>
        <v>#DIV/0!</v>
      </c>
      <c r="N74" s="0" t="e">
        <f aca="false">N68*N69*10/1000</f>
        <v>#DIV/0!</v>
      </c>
      <c r="O74" s="0" t="e">
        <f aca="false">O68*O69*10/1000</f>
        <v>#DIV/0!</v>
      </c>
      <c r="P74" s="0" t="e">
        <f aca="false">P68*P69*10/1000</f>
        <v>#DIV/0!</v>
      </c>
      <c r="Q74" s="0" t="e">
        <f aca="false">Q68*Q69*10/1000</f>
        <v>#DIV/0!</v>
      </c>
      <c r="R74" s="0" t="n">
        <f aca="false">R68*R69*10/1000</f>
        <v>0</v>
      </c>
      <c r="S74" s="0" t="e">
        <f aca="false">S68*S69*10/1000</f>
        <v>#DIV/0!</v>
      </c>
      <c r="T74" s="0" t="e">
        <f aca="false">T68*T69*10/1000</f>
        <v>#DIV/0!</v>
      </c>
      <c r="U74" s="0" t="e">
        <f aca="false">U68*U69*10/1000</f>
        <v>#DIV/0!</v>
      </c>
      <c r="V74" s="0" t="e">
        <f aca="false">V68*V69*10/1000</f>
        <v>#DIV/0!</v>
      </c>
      <c r="W74" s="0" t="e">
        <f aca="false">W68*W69*10/1000</f>
        <v>#DIV/0!</v>
      </c>
      <c r="X74" s="0" t="e">
        <f aca="false">X68*X69*10/1000</f>
        <v>#DIV/0!</v>
      </c>
      <c r="Y74" s="0" t="e">
        <f aca="false">Y68*Y69*10/1000</f>
        <v>#DIV/0!</v>
      </c>
      <c r="Z74" s="0" t="e">
        <f aca="false">Z68*Z69*10/1000</f>
        <v>#DIV/0!</v>
      </c>
      <c r="AA74" s="0" t="e">
        <f aca="false">AA68*AA69*10/1000</f>
        <v>#DIV/0!</v>
      </c>
      <c r="AB74" s="0" t="e">
        <f aca="false">AB68*AB69*10/1000</f>
        <v>#DIV/0!</v>
      </c>
      <c r="AC74" s="0" t="e">
        <f aca="false">AC68*AC69*10/1000</f>
        <v>#DIV/0!</v>
      </c>
      <c r="AD74" s="0" t="e">
        <f aca="false">AD68*AD69*10/1000</f>
        <v>#DIV/0!</v>
      </c>
      <c r="AE74" s="0" t="e">
        <f aca="false">AE68*AE69*10/1000</f>
        <v>#DIV/0!</v>
      </c>
      <c r="AF74" s="0" t="e">
        <f aca="false">AF68*AF69*10/1000</f>
        <v>#DIV/0!</v>
      </c>
      <c r="AG74" s="0" t="n">
        <f aca="false">AG68*AG69*10/1000</f>
        <v>0</v>
      </c>
      <c r="AI74" s="0" t="e">
        <f aca="false">AI68*AI69*10/1000</f>
        <v>#N/A</v>
      </c>
      <c r="AJ74" s="0" t="e">
        <f aca="false">AJ68*AJ69*10/1000</f>
        <v>#N/A</v>
      </c>
    </row>
    <row r="75" s="278" customFormat="true" ht="15" hidden="false" customHeight="false" outlineLevel="0" collapsed="false">
      <c r="A75" s="1170" t="s">
        <v>1763</v>
      </c>
      <c r="B75" s="1170" t="s">
        <v>1743</v>
      </c>
      <c r="C75" s="278" t="e">
        <f aca="false">1.3*(C72+C73+C74)</f>
        <v>#N/A</v>
      </c>
      <c r="D75" s="278" t="n">
        <f aca="false">1.3*(D72+D73+D74)</f>
        <v>0.0197946356862691</v>
      </c>
      <c r="E75" s="278" t="e">
        <f aca="false">1.3*(E72+E73+E74)</f>
        <v>#DIV/0!</v>
      </c>
      <c r="F75" s="278" t="e">
        <f aca="false">1.3*(F72+F73+F74)</f>
        <v>#N/A</v>
      </c>
      <c r="G75" s="278" t="e">
        <f aca="false">1.3*(G72+G73+G74)</f>
        <v>#VALUE!</v>
      </c>
      <c r="H75" s="278" t="e">
        <f aca="false">1.3*(H72+H73+H74)</f>
        <v>#N/A</v>
      </c>
      <c r="I75" s="278" t="e">
        <f aca="false">1.3*(I72+I73+I74)</f>
        <v>#VALUE!</v>
      </c>
      <c r="J75" s="278" t="e">
        <f aca="false">1.3*(J72+J73+J74)</f>
        <v>#DIV/0!</v>
      </c>
      <c r="K75" s="278" t="e">
        <f aca="false">1.3*(K72+K73+K74)</f>
        <v>#DIV/0!</v>
      </c>
      <c r="L75" s="278" t="e">
        <f aca="false">1.3*(L72+L73+L74)</f>
        <v>#DIV/0!</v>
      </c>
      <c r="M75" s="278" t="e">
        <f aca="false">1.3*(M72+M73+M74)</f>
        <v>#DIV/0!</v>
      </c>
      <c r="N75" s="278" t="e">
        <f aca="false">1.3*(N72+N73+N74)</f>
        <v>#DIV/0!</v>
      </c>
      <c r="O75" s="278" t="e">
        <f aca="false">1.3*(O72+O73+O74)</f>
        <v>#DIV/0!</v>
      </c>
      <c r="P75" s="278" t="e">
        <f aca="false">1.3*(P72+P73+P74)</f>
        <v>#DIV/0!</v>
      </c>
      <c r="Q75" s="278" t="e">
        <f aca="false">1.3*(Q72+Q73+Q74)</f>
        <v>#DIV/0!</v>
      </c>
      <c r="R75" s="278" t="n">
        <f aca="false">1.3*(R72+R73+R74)</f>
        <v>0.00989022205048755</v>
      </c>
      <c r="S75" s="278" t="e">
        <f aca="false">1.3*(S72+S73+S74)</f>
        <v>#DIV/0!</v>
      </c>
      <c r="T75" s="278" t="e">
        <f aca="false">1.3*(T72+T73+T74)</f>
        <v>#DIV/0!</v>
      </c>
      <c r="U75" s="278" t="e">
        <f aca="false">1.3*(U72+U73+U74)</f>
        <v>#DIV/0!</v>
      </c>
      <c r="V75" s="278" t="e">
        <f aca="false">1.3*(V72+V73+V74)</f>
        <v>#DIV/0!</v>
      </c>
      <c r="W75" s="278" t="e">
        <f aca="false">1.3*(W72+W73+W74)</f>
        <v>#DIV/0!</v>
      </c>
      <c r="X75" s="278" t="e">
        <f aca="false">1.3*(X72+X73+X74)</f>
        <v>#DIV/0!</v>
      </c>
      <c r="Y75" s="278" t="e">
        <f aca="false">1.3*(Y72+Y73+Y74)</f>
        <v>#DIV/0!</v>
      </c>
      <c r="Z75" s="278" t="e">
        <f aca="false">1.3*(Z72+Z73+Z74)</f>
        <v>#DIV/0!</v>
      </c>
      <c r="AA75" s="278" t="e">
        <f aca="false">1.3*(AA72+AA73+AA74)</f>
        <v>#DIV/0!</v>
      </c>
      <c r="AB75" s="278" t="e">
        <f aca="false">1.3*(AB72+AB73+AB74)</f>
        <v>#DIV/0!</v>
      </c>
      <c r="AC75" s="278" t="e">
        <f aca="false">1.3*(AC72+AC73+AC74)</f>
        <v>#DIV/0!</v>
      </c>
      <c r="AD75" s="278" t="e">
        <f aca="false">1.3*(AD72+AD73+AD74)</f>
        <v>#DIV/0!</v>
      </c>
      <c r="AE75" s="278" t="e">
        <f aca="false">1.3*(AE72+AE73+AE74)</f>
        <v>#DIV/0!</v>
      </c>
      <c r="AF75" s="278" t="e">
        <f aca="false">1.3*(AF72+AF73+AF74)</f>
        <v>#DIV/0!</v>
      </c>
      <c r="AG75" s="278" t="n">
        <f aca="false">1.3*(AG72+AG73+AG74)</f>
        <v>1.41305010058952</v>
      </c>
      <c r="AI75" s="278" t="e">
        <f aca="false">1.3*(AI72+AI73+AI74)</f>
        <v>#N/A</v>
      </c>
      <c r="AJ75" s="278" t="e">
        <f aca="false">1.3*(AJ72+AJ73+AJ74)</f>
        <v>#N/A</v>
      </c>
    </row>
    <row r="76" customFormat="false" ht="15" hidden="false" customHeight="false" outlineLevel="0" collapsed="false">
      <c r="A76" s="1167" t="s">
        <v>1764</v>
      </c>
      <c r="B76" s="1146"/>
      <c r="C76" s="1157"/>
      <c r="D76" s="1157"/>
      <c r="E76" s="1157"/>
      <c r="F76" s="1157"/>
      <c r="G76" s="1157"/>
      <c r="H76" s="1157"/>
      <c r="I76" s="1157"/>
      <c r="J76" s="1157"/>
      <c r="K76" s="1157"/>
      <c r="L76" s="1157"/>
      <c r="M76" s="1157"/>
      <c r="N76" s="1157"/>
      <c r="O76" s="1157"/>
      <c r="P76" s="1157"/>
      <c r="Q76" s="1157"/>
      <c r="R76" s="1157"/>
      <c r="S76" s="1157"/>
      <c r="T76" s="1157"/>
      <c r="U76" s="1157"/>
      <c r="V76" s="1157"/>
      <c r="W76" s="1157"/>
      <c r="X76" s="1157"/>
      <c r="Y76" s="1157"/>
      <c r="Z76" s="1157"/>
      <c r="AA76" s="1157"/>
      <c r="AB76" s="1157"/>
      <c r="AC76" s="1157"/>
      <c r="AD76" s="1157"/>
      <c r="AE76" s="1157"/>
      <c r="AF76" s="1157"/>
      <c r="AG76" s="1157"/>
      <c r="AH76" s="1157"/>
      <c r="AI76" s="1157"/>
      <c r="AJ76" s="1157"/>
    </row>
    <row r="77" customFormat="false" ht="15" hidden="false" customHeight="false" outlineLevel="0" collapsed="false">
      <c r="A77" s="26" t="s">
        <v>68</v>
      </c>
      <c r="C77" s="1172" t="e">
        <f aca="false">IF((C7-C8)*1000&gt;=C75,"核算通过","请重新选取管径")</f>
        <v>#N/A</v>
      </c>
      <c r="D77" s="1172" t="str">
        <f aca="false">IF((D7-D8)*1000&gt;=D75,"核算通过","请重新选取管径")</f>
        <v>核算通过</v>
      </c>
      <c r="E77" s="1172" t="e">
        <f aca="false">IF((E7-E8)*1000&gt;=E75,"核算通过","请重新选取管径")</f>
        <v>#DIV/0!</v>
      </c>
      <c r="F77" s="1172" t="e">
        <f aca="false">IF((F7-F8)*1000&gt;=F75,"核算通过","请重新选取管径")</f>
        <v>#N/A</v>
      </c>
      <c r="G77" s="1172" t="e">
        <f aca="false">IF((G7-G8)*1000&gt;=G75,"核算通过","请重新选取管径")</f>
        <v>#VALUE!</v>
      </c>
      <c r="H77" s="1172" t="e">
        <f aca="false">IF((H7-H8)*1000&gt;=H75,"核算通过","请重新选取管径")</f>
        <v>#N/A</v>
      </c>
      <c r="I77" s="1172" t="e">
        <f aca="false">IF((I7-I8)*1000&gt;=I75,"核算通过","请重新选取管径")</f>
        <v>#VALUE!</v>
      </c>
      <c r="J77" s="1172" t="e">
        <f aca="false">IF((J7-J8)*1000&gt;=J75,"核算通过","请重新选取管径")</f>
        <v>#DIV/0!</v>
      </c>
      <c r="K77" s="1172" t="e">
        <f aca="false">IF((K7-K8)*1000&gt;=K75,"核算通过","请重新选取管径")</f>
        <v>#DIV/0!</v>
      </c>
      <c r="L77" s="1172" t="e">
        <f aca="false">IF((L7-L8)*1000&gt;=L75,"核算通过","请重新选取管径")</f>
        <v>#DIV/0!</v>
      </c>
      <c r="M77" s="1172" t="e">
        <f aca="false">IF((M7-M8)*1000&gt;=M75,"核算通过","请重新选取管径")</f>
        <v>#DIV/0!</v>
      </c>
      <c r="N77" s="1172" t="e">
        <f aca="false">IF((N7-N8)*1000&gt;=N75,"核算通过","请重新选取管径")</f>
        <v>#DIV/0!</v>
      </c>
      <c r="O77" s="1172" t="e">
        <f aca="false">IF((O7-O8)*1000&gt;=O75,"核算通过","请重新选取管径")</f>
        <v>#DIV/0!</v>
      </c>
      <c r="P77" s="1172" t="e">
        <f aca="false">IF((P7-P8)*1000&gt;=P75,"核算通过","请重新选取管径")</f>
        <v>#DIV/0!</v>
      </c>
      <c r="Q77" s="1172" t="e">
        <f aca="false">IF((Q7-Q8)*1000&gt;=Q75,"核算通过","请重新选取管径")</f>
        <v>#DIV/0!</v>
      </c>
      <c r="R77" s="1172" t="str">
        <f aca="false">IF((R7-R8)*1000&gt;=R75,"核算通过","请重新选取管径")</f>
        <v>核算通过</v>
      </c>
      <c r="S77" s="1172" t="e">
        <f aca="false">IF((S7-S8)*1000&gt;=S75,"核算通过","请重新选取管径")</f>
        <v>#DIV/0!</v>
      </c>
      <c r="T77" s="1172" t="e">
        <f aca="false">IF((T7-T8)*1000&gt;=T75,"核算通过","请重新选取管径")</f>
        <v>#DIV/0!</v>
      </c>
      <c r="U77" s="1172" t="e">
        <f aca="false">IF((U7-U8)*1000&gt;=U75,"核算通过","请重新选取管径")</f>
        <v>#DIV/0!</v>
      </c>
      <c r="V77" s="1172" t="e">
        <f aca="false">IF((V7-V8)*1000&gt;=V75,"核算通过","请重新选取管径")</f>
        <v>#DIV/0!</v>
      </c>
      <c r="W77" s="1172" t="e">
        <f aca="false">IF((W7-W8)*1000&gt;=W75,"核算通过","请重新选取管径")</f>
        <v>#DIV/0!</v>
      </c>
      <c r="X77" s="1172" t="e">
        <f aca="false">IF((X7-X8)*1000&gt;=X75,"核算通过","请重新选取管径")</f>
        <v>#DIV/0!</v>
      </c>
      <c r="Y77" s="1172" t="e">
        <f aca="false">IF((Y7-Y8)*1000&gt;=Y75,"核算通过","请重新选取管径")</f>
        <v>#DIV/0!</v>
      </c>
      <c r="Z77" s="1172" t="e">
        <f aca="false">IF((Z7-Z8)*1000&gt;=Z75,"核算通过","请重新选取管径")</f>
        <v>#DIV/0!</v>
      </c>
      <c r="AA77" s="1172" t="e">
        <f aca="false">IF((AA7-AA8)*1000&gt;=AA75,"核算通过","请重新选取管径")</f>
        <v>#DIV/0!</v>
      </c>
      <c r="AB77" s="1172" t="e">
        <f aca="false">IF((AB7-AB8)*1000&gt;=AB75,"核算通过","请重新选取管径")</f>
        <v>#DIV/0!</v>
      </c>
      <c r="AC77" s="1172" t="e">
        <f aca="false">IF((AC7-AC8)*1000&gt;=AC75,"核算通过","请重新选取管径")</f>
        <v>#DIV/0!</v>
      </c>
      <c r="AD77" s="1172" t="e">
        <f aca="false">IF((AD7-AD8)*1000&gt;=AD75,"核算通过","请重新选取管径")</f>
        <v>#DIV/0!</v>
      </c>
      <c r="AE77" s="1172" t="e">
        <f aca="false">IF((AE7-AE8)*1000&gt;=AE75,"核算通过","请重新选取管径")</f>
        <v>#DIV/0!</v>
      </c>
      <c r="AF77" s="1172" t="e">
        <f aca="false">IF((AF7-AF8)*1000&gt;=AF75,"核算通过","请重新选取管径")</f>
        <v>#DIV/0!</v>
      </c>
      <c r="AG77" s="1172" t="str">
        <f aca="false">IF((AG7-AG8)*1000&gt;=AG75,"核算通过","请重新选取管径")</f>
        <v>核算通过</v>
      </c>
      <c r="AH77" s="1172"/>
      <c r="AI77" s="1172" t="e">
        <f aca="false">IF((AI7-AI8)*1000&gt;=AI75,"核算通过","请重新选取管径")</f>
        <v>#N/A</v>
      </c>
      <c r="AJ77" s="1172" t="e">
        <f aca="false">IF((AJ7-AJ8)*1000&gt;=AJ75,"核算通过","请重新选取管径")</f>
        <v>#N/A</v>
      </c>
    </row>
    <row r="78" customFormat="false" ht="15" hidden="false" customHeight="false" outlineLevel="0" collapsed="false">
      <c r="A78" s="26" t="s">
        <v>1765</v>
      </c>
      <c r="C78" s="1172" t="e">
        <f aca="false">IF(C75&gt;=C55,"方法正确","请重新选择合适方法")</f>
        <v>#N/A</v>
      </c>
      <c r="D78" s="1172" t="str">
        <f aca="false">IF(D75&gt;=D55,"方法正确","请重新选择合适方法")</f>
        <v>请重新选择合适方法</v>
      </c>
      <c r="E78" s="1172" t="e">
        <f aca="false">IF(E75&gt;=E55,"方法正确","请重新选择合适方法")</f>
        <v>#DIV/0!</v>
      </c>
      <c r="F78" s="1172" t="e">
        <f aca="false">IF(F75&gt;=F55,"方法正确","请重新选择合适方法")</f>
        <v>#N/A</v>
      </c>
      <c r="G78" s="1172" t="e">
        <f aca="false">IF(G75&gt;=G55,"方法正确","请重新选择合适方法")</f>
        <v>#DIV/0!</v>
      </c>
      <c r="H78" s="1172" t="e">
        <f aca="false">IF(H75&gt;=H55,"方法正确","请重新选择合适方法")</f>
        <v>#N/A</v>
      </c>
      <c r="I78" s="1172" t="e">
        <f aca="false">IF(I75&gt;=I55,"方法正确","请重新选择合适方法")</f>
        <v>#DIV/0!</v>
      </c>
      <c r="J78" s="1172" t="e">
        <f aca="false">IF(J75&gt;=J55,"方法正确","请重新选择合适方法")</f>
        <v>#DIV/0!</v>
      </c>
      <c r="K78" s="1172" t="e">
        <f aca="false">IF(K75&gt;=K55,"方法正确","请重新选择合适方法")</f>
        <v>#DIV/0!</v>
      </c>
      <c r="L78" s="1172" t="e">
        <f aca="false">IF(L75&gt;=L55,"方法正确","请重新选择合适方法")</f>
        <v>#DIV/0!</v>
      </c>
      <c r="M78" s="1172" t="e">
        <f aca="false">IF(M75&gt;=M55,"方法正确","请重新选择合适方法")</f>
        <v>#DIV/0!</v>
      </c>
      <c r="N78" s="1172" t="e">
        <f aca="false">IF(N75&gt;=N55,"方法正确","请重新选择合适方法")</f>
        <v>#DIV/0!</v>
      </c>
      <c r="O78" s="1172" t="e">
        <f aca="false">IF(O75&gt;=O55,"方法正确","请重新选择合适方法")</f>
        <v>#DIV/0!</v>
      </c>
      <c r="P78" s="1172" t="e">
        <f aca="false">IF(P75&gt;=P55,"方法正确","请重新选择合适方法")</f>
        <v>#DIV/0!</v>
      </c>
      <c r="Q78" s="1172" t="e">
        <f aca="false">IF(Q75&gt;=Q55,"方法正确","请重新选择合适方法")</f>
        <v>#DIV/0!</v>
      </c>
      <c r="R78" s="1172" t="str">
        <f aca="false">IF(R75&gt;=R55,"方法正确","请重新选择合适方法")</f>
        <v>请重新选择合适方法</v>
      </c>
      <c r="S78" s="1172" t="e">
        <f aca="false">IF(S75&gt;=S55,"方法正确","请重新选择合适方法")</f>
        <v>#DIV/0!</v>
      </c>
      <c r="T78" s="1172" t="e">
        <f aca="false">IF(T75&gt;=T55,"方法正确","请重新选择合适方法")</f>
        <v>#DIV/0!</v>
      </c>
      <c r="U78" s="1172" t="e">
        <f aca="false">IF(U75&gt;=U55,"方法正确","请重新选择合适方法")</f>
        <v>#DIV/0!</v>
      </c>
      <c r="V78" s="1172" t="e">
        <f aca="false">IF(V75&gt;=V55,"方法正确","请重新选择合适方法")</f>
        <v>#DIV/0!</v>
      </c>
      <c r="W78" s="1172" t="e">
        <f aca="false">IF(W75&gt;=W55,"方法正确","请重新选择合适方法")</f>
        <v>#DIV/0!</v>
      </c>
      <c r="X78" s="1172" t="e">
        <f aca="false">IF(X75&gt;=X55,"方法正确","请重新选择合适方法")</f>
        <v>#DIV/0!</v>
      </c>
      <c r="Y78" s="1172" t="e">
        <f aca="false">IF(Y75&gt;=Y55,"方法正确","请重新选择合适方法")</f>
        <v>#DIV/0!</v>
      </c>
      <c r="Z78" s="1172" t="e">
        <f aca="false">IF(Z75&gt;=Z55,"方法正确","请重新选择合适方法")</f>
        <v>#DIV/0!</v>
      </c>
      <c r="AA78" s="1172" t="e">
        <f aca="false">IF(AA75&gt;=AA55,"方法正确","请重新选择合适方法")</f>
        <v>#DIV/0!</v>
      </c>
      <c r="AB78" s="1172" t="e">
        <f aca="false">IF(AB75&gt;=AB55,"方法正确","请重新选择合适方法")</f>
        <v>#DIV/0!</v>
      </c>
      <c r="AC78" s="1172" t="e">
        <f aca="false">IF(AC75&gt;=AC55,"方法正确","请重新选择合适方法")</f>
        <v>#DIV/0!</v>
      </c>
      <c r="AD78" s="1172" t="e">
        <f aca="false">IF(AD75&gt;=AD55,"方法正确","请重新选择合适方法")</f>
        <v>#DIV/0!</v>
      </c>
      <c r="AE78" s="1172" t="e">
        <f aca="false">IF(AE75&gt;=AE55,"方法正确","请重新选择合适方法")</f>
        <v>#DIV/0!</v>
      </c>
      <c r="AF78" s="1172" t="e">
        <f aca="false">IF(AF75&gt;=AF55,"方法正确","请重新选择合适方法")</f>
        <v>#DIV/0!</v>
      </c>
      <c r="AG78" s="1172" t="str">
        <f aca="false">IF(AG75&gt;=AG55,"方法正确","请重新选择合适方法")</f>
        <v>请重新选择合适方法</v>
      </c>
      <c r="AH78" s="1172"/>
      <c r="AI78" s="1172" t="e">
        <f aca="false">IF(AI75&gt;=AI55,"方法正确","请重新选择合适方法")</f>
        <v>#N/A</v>
      </c>
      <c r="AJ78" s="1172" t="e">
        <f aca="false">IF(AJ75&gt;=AJ55,"方法正确","请重新选择合适方法")</f>
        <v>#N/A</v>
      </c>
    </row>
    <row r="79" customFormat="false" ht="15" hidden="false" customHeight="false" outlineLevel="0" collapsed="false">
      <c r="A79" s="1140" t="s">
        <v>1623</v>
      </c>
      <c r="B79" s="1140" t="s">
        <v>1452</v>
      </c>
      <c r="C79" s="1140" t="str">
        <f aca="false">CONCATENATE("管径DN",C39*1000)</f>
        <v>管径DN300</v>
      </c>
      <c r="D79" s="1140" t="str">
        <f aca="false">CONCATENATE("管径DN",D39*1000)</f>
        <v>管径DN300</v>
      </c>
      <c r="E79" s="1140" t="str">
        <f aca="false">CONCATENATE("管径DN",E39*1000)</f>
        <v>管径DN300</v>
      </c>
      <c r="F79" s="1140" t="str">
        <f aca="false">CONCATENATE("管径DN",F39*1000)</f>
        <v>管径DN300</v>
      </c>
      <c r="G79" s="1140" t="str">
        <f aca="false">CONCATENATE("管径DN",G39*1000)</f>
        <v>管径DN250</v>
      </c>
      <c r="H79" s="1140" t="str">
        <f aca="false">CONCATENATE("管径DN",H39*1000)</f>
        <v>管径DN250</v>
      </c>
      <c r="I79" s="1140" t="str">
        <f aca="false">CONCATENATE("管径DN",I39*1000)</f>
        <v>管径DN250</v>
      </c>
      <c r="J79" s="1140" t="str">
        <f aca="false">CONCATENATE("管径DN",J39*1000)</f>
        <v>管径DN350</v>
      </c>
      <c r="K79" s="1140" t="str">
        <f aca="false">CONCATENATE("管径DN",K39*1000)</f>
        <v>管径DN200</v>
      </c>
      <c r="L79" s="1140" t="str">
        <f aca="false">CONCATENATE("管径DN",L39*1000)</f>
        <v>管径DN150</v>
      </c>
      <c r="M79" s="1140" t="str">
        <f aca="false">CONCATENATE("管径DN",M39*1000)</f>
        <v>管径DN150</v>
      </c>
      <c r="N79" s="1140" t="str">
        <f aca="false">CONCATENATE("管径DN",N39*1000)</f>
        <v>管径DN800</v>
      </c>
      <c r="O79" s="1140" t="str">
        <f aca="false">CONCATENATE("管径DN",O39*1000)</f>
        <v>管径DN80</v>
      </c>
      <c r="P79" s="1140" t="str">
        <f aca="false">CONCATENATE("管径DN",P39*1000)</f>
        <v>管径DN300</v>
      </c>
      <c r="Q79" s="1140" t="str">
        <f aca="false">CONCATENATE("管径DN",Q39*1000)</f>
        <v>管径DN350</v>
      </c>
      <c r="R79" s="1140" t="str">
        <f aca="false">CONCATENATE("管径DN",R39*1000)</f>
        <v>管径DN350</v>
      </c>
      <c r="S79" s="1140" t="str">
        <f aca="false">CONCATENATE("管径DN",S39*1000)</f>
        <v>管径DN300</v>
      </c>
      <c r="T79" s="1140" t="str">
        <f aca="false">CONCATENATE("管径DN",T39*1000)</f>
        <v>管径DN250</v>
      </c>
      <c r="U79" s="1140" t="str">
        <f aca="false">CONCATENATE("管径DN",U39*1000)</f>
        <v>管径DN408</v>
      </c>
      <c r="V79" s="1140" t="str">
        <f aca="false">CONCATENATE("管径DN",V39*1000)</f>
        <v>管径DN150</v>
      </c>
      <c r="W79" s="1140" t="str">
        <f aca="false">CONCATENATE("管径DN",W39*1000)</f>
        <v>管径DN100</v>
      </c>
      <c r="X79" s="1140" t="str">
        <f aca="false">CONCATENATE("管径DN",X39*1000)</f>
        <v>管径DN250</v>
      </c>
      <c r="Y79" s="1140" t="str">
        <f aca="false">CONCATENATE("管径DN",Y39*1000)</f>
        <v>管径DN250</v>
      </c>
      <c r="Z79" s="1140" t="str">
        <f aca="false">CONCATENATE("管径DN",Z39*1000)</f>
        <v>管径DN250</v>
      </c>
      <c r="AA79" s="1140" t="str">
        <f aca="false">CONCATENATE("管径DN",AA39*1000)</f>
        <v>管径DN200</v>
      </c>
      <c r="AB79" s="1140" t="str">
        <f aca="false">CONCATENATE("管径DN",AB39*1000)</f>
        <v>管径DN200</v>
      </c>
      <c r="AC79" s="1140" t="str">
        <f aca="false">CONCATENATE("管径DN",AC39*1000)</f>
        <v>管径DN200</v>
      </c>
      <c r="AD79" s="1140" t="str">
        <f aca="false">CONCATENATE("管径DN",AD39*1000)</f>
        <v>管径DN200</v>
      </c>
      <c r="AE79" s="1140" t="str">
        <f aca="false">CONCATENATE("管径DN",AE39*1000)</f>
        <v>管径DN350</v>
      </c>
      <c r="AF79" s="1140" t="str">
        <f aca="false">CONCATENATE("管径DN",AF39*1000)</f>
        <v>管径DN150</v>
      </c>
      <c r="AG79" s="1140" t="str">
        <f aca="false">CONCATENATE("管径DN",AG39*1000)</f>
        <v>管径DN100</v>
      </c>
      <c r="AH79" s="1140"/>
      <c r="AI79" s="1140" t="str">
        <f aca="false">CONCATENATE("管径DN",AI39*1000)</f>
        <v>管径DN200</v>
      </c>
      <c r="AJ79" s="1140" t="str">
        <f aca="false">CONCATENATE("管径DN",AJ39*1000)</f>
        <v>管径DN150</v>
      </c>
    </row>
    <row r="80" customFormat="false" ht="15" hidden="false" customHeight="false" outlineLevel="0" collapsed="false">
      <c r="A80" s="1174" t="s">
        <v>277</v>
      </c>
      <c r="B80" s="1174"/>
      <c r="E80" s="1174"/>
    </row>
    <row r="81" customFormat="false" ht="15" hidden="false" customHeight="false" outlineLevel="0" collapsed="false"/>
    <row r="82" customFormat="false" ht="15" hidden="false" customHeight="false" outlineLevel="0" collapsed="false">
      <c r="A82" s="1175" t="s">
        <v>1766</v>
      </c>
      <c r="B82" s="1175"/>
    </row>
    <row r="83" customFormat="false" ht="15" hidden="false" customHeight="false" outlineLevel="0" collapsed="false">
      <c r="A83" s="1140" t="s">
        <v>1767</v>
      </c>
      <c r="B83" s="1140"/>
    </row>
  </sheetData>
  <mergeCells count="1">
    <mergeCell ref="A82:B82"/>
  </mergeCells>
  <conditionalFormatting sqref="I77">
    <cfRule type="cellIs" priority="2" operator="equal" aboveAverage="0" equalAverage="0" bottom="0" percent="0" rank="0" text="" dxfId="698">
      <formula>"请重新选取管径"</formula>
    </cfRule>
  </conditionalFormatting>
  <conditionalFormatting sqref="I61">
    <cfRule type="cellIs" priority="3" operator="equal" aboveAverage="0" equalAverage="0" bottom="0" percent="0" rank="0" text="" dxfId="699">
      <formula>"请重新假定截面含气率"</formula>
    </cfRule>
  </conditionalFormatting>
  <conditionalFormatting sqref="I47">
    <cfRule type="cellIs" priority="4" operator="equal" aboveAverage="0" equalAverage="0" bottom="0" percent="0" rank="0" text="" dxfId="700">
      <formula>"请再次核对"</formula>
    </cfRule>
  </conditionalFormatting>
  <conditionalFormatting sqref="C78:AJ78">
    <cfRule type="cellIs" priority="5" operator="equal" aboveAverage="0" equalAverage="0" bottom="0" percent="0" rank="0" text="" dxfId="701">
      <formula>"均相法压降更大"</formula>
    </cfRule>
  </conditionalFormatting>
  <conditionalFormatting sqref="C77:H77 J77:AJ77">
    <cfRule type="cellIs" priority="6" operator="equal" aboveAverage="0" equalAverage="0" bottom="0" percent="0" rank="0" text="" dxfId="702">
      <formula>"请重新选取管径"</formula>
    </cfRule>
  </conditionalFormatting>
  <conditionalFormatting sqref="C61:H61 J61:AJ61">
    <cfRule type="cellIs" priority="7" operator="equal" aboveAverage="0" equalAverage="0" bottom="0" percent="0" rank="0" text="" dxfId="703">
      <formula>"请重新假定截面含气率"</formula>
    </cfRule>
  </conditionalFormatting>
  <conditionalFormatting sqref="C47:H47 J47:AJ47">
    <cfRule type="cellIs" priority="8" operator="equal" aboveAverage="0" equalAverage="0" bottom="0" percent="0" rank="0" text="" dxfId="704">
      <formula>"请再次核对"</formula>
    </cfRule>
  </conditionalFormatting>
  <dataValidations count="4">
    <dataValidation allowBlank="true" errorStyle="stop" operator="equal" showDropDown="false" showErrorMessage="true" showInputMessage="true" sqref="C27:AJ27" type="list">
      <formula1>"泡状流,块状流和沫状流,环雾状流"</formula1>
      <formula2>0</formula2>
    </dataValidation>
    <dataValidation allowBlank="true" errorStyle="stop" operator="equal" showDropDown="false" showErrorMessage="true" showInputMessage="true" sqref="C32:AJ32" type="list">
      <formula1>"沫状流,块状流,泡状流,环状流,带液束的环状流"</formula1>
      <formula2>0</formula2>
    </dataValidation>
    <dataValidation allowBlank="true" errorStyle="stop" operator="equal" showDropDown="false" showErrorMessage="true" showInputMessage="true" sqref="C35:AJ35" type="list">
      <formula1>"分层流,波状流,环、雾状流,塞状流,块状流,泡状流"</formula1>
      <formula2>0</formula2>
    </dataValidation>
    <dataValidation allowBlank="true" errorStyle="stop" operator="equal" showDropDown="false" showErrorMessage="true" showInputMessage="true" sqref="C38:AJ38" type="list">
      <formula1>"分层流,塞状流,块状流,波状流,环状流,泡状(沫状)流,雾状流"</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45">
              <controlPr defaultSize="0" print="false" autoFill="0" autoPict="0">
                <anchor moveWithCells="true" sizeWithCells="false">
                  <from>
                    <xdr:col>0</xdr:col>
                    <xdr:colOff>868680</xdr:colOff>
                    <xdr:row>0</xdr:row>
                    <xdr:rowOff>23040</xdr:rowOff>
                  </from>
                  <to>
                    <xdr:col>1</xdr:col>
                    <xdr:colOff>-1083960</xdr:colOff>
                    <xdr:row>1</xdr:row>
                    <xdr:rowOff>-60840</xdr:rowOff>
                  </to>
                </anchor>
              </controlPr>
            </control>
          </mc:Choice>
        </mc:AlternateContent>
        <mc:AlternateContent xmlns:mc="http://schemas.openxmlformats.org/markup-compatibility/2006">
          <mc:Choice Requires="x14">
            <control shapeId="1002" r:id="rId5" name="Button 64">
              <controlPr defaultSize="0" print="false" autoFill="0" autoPict="0">
                <anchor moveWithCells="true" sizeWithCells="false">
                  <from>
                    <xdr:col>0</xdr:col>
                    <xdr:colOff>868680</xdr:colOff>
                    <xdr:row>0</xdr:row>
                    <xdr:rowOff>23040</xdr:rowOff>
                  </from>
                  <to>
                    <xdr:col>1</xdr:col>
                    <xdr:colOff>-1083960</xdr:colOff>
                    <xdr:row>1</xdr:row>
                    <xdr:rowOff>-60840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2:T40"/>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O38" activeCellId="0" sqref="O38"/>
    </sheetView>
  </sheetViews>
  <sheetFormatPr defaultColWidth="9.00390625" defaultRowHeight="15" zeroHeight="false" outlineLevelRow="0" outlineLevelCol="0"/>
  <cols>
    <col collapsed="false" customWidth="false" hidden="false" outlineLevel="0" max="1" min="1" style="1176" width="9"/>
    <col collapsed="false" customWidth="true" hidden="false" outlineLevel="0" max="2" min="2" style="1176" width="7.88"/>
    <col collapsed="false" customWidth="true" hidden="false" outlineLevel="0" max="3" min="3" style="1176" width="22.88"/>
    <col collapsed="false" customWidth="true" hidden="false" outlineLevel="0" max="4" min="4" style="1176" width="14.25"/>
    <col collapsed="false" customWidth="true" hidden="false" outlineLevel="0" max="7" min="5" style="1176" width="10.63"/>
    <col collapsed="false" customWidth="true" hidden="false" outlineLevel="0" max="10" min="8" style="1176" width="13.88"/>
    <col collapsed="false" customWidth="false" hidden="false" outlineLevel="0" max="11" min="11" style="1176" width="9"/>
    <col collapsed="false" customWidth="true" hidden="false" outlineLevel="0" max="12" min="12" style="1176" width="10.12"/>
    <col collapsed="false" customWidth="false" hidden="false" outlineLevel="0" max="16384" min="13" style="1176" width="9"/>
  </cols>
  <sheetData>
    <row r="2" customFormat="false" ht="37.5" hidden="false" customHeight="true" outlineLevel="0" collapsed="false">
      <c r="B2" s="1177" t="s">
        <v>1768</v>
      </c>
      <c r="C2" s="1177"/>
      <c r="D2" s="1177"/>
      <c r="G2" s="1178" t="s">
        <v>1769</v>
      </c>
      <c r="O2" s="1179" t="s">
        <v>1770</v>
      </c>
      <c r="P2" s="1179" t="s">
        <v>1771</v>
      </c>
    </row>
    <row r="3" customFormat="false" ht="24" hidden="false" customHeight="true" outlineLevel="0" collapsed="false">
      <c r="B3" s="1180" t="s">
        <v>1462</v>
      </c>
      <c r="C3" s="1181" t="s">
        <v>1772</v>
      </c>
      <c r="D3" s="1182" t="s">
        <v>1773</v>
      </c>
      <c r="E3" s="1183"/>
      <c r="F3" s="1183"/>
      <c r="G3" s="1184"/>
      <c r="H3" s="1185" t="s">
        <v>1774</v>
      </c>
      <c r="I3" s="1186"/>
      <c r="J3" s="1181" t="s">
        <v>1775</v>
      </c>
      <c r="K3" s="1181" t="s">
        <v>277</v>
      </c>
      <c r="N3" s="1187" t="s">
        <v>1776</v>
      </c>
      <c r="O3" s="1187" t="n">
        <v>100</v>
      </c>
      <c r="P3" s="1187" t="n">
        <v>60</v>
      </c>
      <c r="Q3" s="1187" t="s">
        <v>1777</v>
      </c>
      <c r="R3" s="1188" t="s">
        <v>1778</v>
      </c>
      <c r="S3" s="1187"/>
      <c r="T3" s="1187"/>
    </row>
    <row r="4" customFormat="false" ht="27" hidden="false" customHeight="true" outlineLevel="0" collapsed="false">
      <c r="B4" s="1189"/>
      <c r="C4" s="1190"/>
      <c r="D4" s="1191" t="s">
        <v>1779</v>
      </c>
      <c r="E4" s="1184"/>
      <c r="F4" s="1181" t="s">
        <v>1780</v>
      </c>
      <c r="G4" s="1191" t="s">
        <v>1781</v>
      </c>
      <c r="H4" s="1181" t="s">
        <v>1782</v>
      </c>
      <c r="I4" s="1181" t="s">
        <v>1783</v>
      </c>
      <c r="J4" s="1181"/>
      <c r="K4" s="1190"/>
      <c r="L4" s="233" t="s">
        <v>1656</v>
      </c>
      <c r="M4" s="233" t="s">
        <v>1784</v>
      </c>
      <c r="N4" s="1187" t="s">
        <v>1785</v>
      </c>
      <c r="O4" s="1187" t="n">
        <v>100</v>
      </c>
      <c r="P4" s="1187" t="n">
        <v>60</v>
      </c>
      <c r="Q4" s="1187" t="s">
        <v>1777</v>
      </c>
    </row>
    <row r="5" customFormat="false" ht="27.75" hidden="false" customHeight="true" outlineLevel="0" collapsed="false">
      <c r="B5" s="1192"/>
      <c r="C5" s="1193"/>
      <c r="D5" s="1191" t="s">
        <v>1786</v>
      </c>
      <c r="E5" s="1191" t="s">
        <v>166</v>
      </c>
      <c r="F5" s="1191" t="s">
        <v>166</v>
      </c>
      <c r="G5" s="1191" t="s">
        <v>166</v>
      </c>
      <c r="H5" s="1191" t="s">
        <v>1787</v>
      </c>
      <c r="I5" s="1191" t="s">
        <v>1787</v>
      </c>
      <c r="J5" s="1181"/>
      <c r="K5" s="1193"/>
      <c r="L5" s="1179" t="s">
        <v>1777</v>
      </c>
      <c r="N5" s="1187" t="s">
        <v>1788</v>
      </c>
      <c r="O5" s="1187" t="n">
        <v>100</v>
      </c>
      <c r="P5" s="1187" t="n">
        <v>60</v>
      </c>
      <c r="Q5" s="1187" t="s">
        <v>1777</v>
      </c>
    </row>
    <row r="6" customFormat="false" ht="30.75" hidden="false" customHeight="true" outlineLevel="0" collapsed="false">
      <c r="B6" s="1180" t="n">
        <v>1</v>
      </c>
      <c r="C6" s="1181" t="s">
        <v>1789</v>
      </c>
      <c r="D6" s="1194" t="n">
        <f aca="false">H6/C11/C15</f>
        <v>0.207749875591644</v>
      </c>
      <c r="E6" s="1181" t="n">
        <f aca="false">D6*3600</f>
        <v>747.89955212992</v>
      </c>
      <c r="F6" s="1195" t="n">
        <f aca="false">E6/(J6/100)</f>
        <v>812.934295793391</v>
      </c>
      <c r="G6" s="1181" t="n">
        <f aca="false">F6*1.1</f>
        <v>894.22772537273</v>
      </c>
      <c r="H6" s="1196" t="n">
        <v>10320</v>
      </c>
      <c r="I6" s="1196"/>
      <c r="J6" s="1196" t="n">
        <v>92</v>
      </c>
      <c r="K6" s="1181"/>
      <c r="L6" s="1176" t="n">
        <f aca="false">F6/$C$12*22.4</f>
        <v>1214.79174288005</v>
      </c>
      <c r="M6" s="1176" t="n">
        <f aca="false">L6/2</f>
        <v>607.395871440025</v>
      </c>
      <c r="N6" s="1187" t="s">
        <v>1331</v>
      </c>
      <c r="O6" s="1187" t="n">
        <v>100</v>
      </c>
      <c r="P6" s="1187" t="n">
        <v>60</v>
      </c>
      <c r="Q6" s="1187" t="s">
        <v>1777</v>
      </c>
    </row>
    <row r="7" customFormat="false" ht="33.75" hidden="false" customHeight="true" outlineLevel="0" collapsed="false">
      <c r="B7" s="1180" t="n">
        <v>2</v>
      </c>
      <c r="C7" s="1181" t="s">
        <v>1790</v>
      </c>
      <c r="D7" s="1194" t="n">
        <f aca="false">H7/$C$11/$C$15</f>
        <v>0.227880677490059</v>
      </c>
      <c r="E7" s="1181" t="n">
        <f aca="false">D7*3600</f>
        <v>820.370438964214</v>
      </c>
      <c r="F7" s="1195" t="n">
        <f aca="false">E7/(J7/100)</f>
        <v>891.706998874146</v>
      </c>
      <c r="G7" s="1181" t="n">
        <f aca="false">F7*1.1</f>
        <v>980.87769876156</v>
      </c>
      <c r="H7" s="1196" t="n">
        <v>11320</v>
      </c>
      <c r="I7" s="1196"/>
      <c r="J7" s="1196" t="n">
        <v>92</v>
      </c>
      <c r="K7" s="1181"/>
      <c r="L7" s="1176" t="n">
        <f aca="false">F7/$C$12*22.4</f>
        <v>1332.5041210661</v>
      </c>
    </row>
    <row r="8" customFormat="false" ht="25.5" hidden="false" customHeight="true" outlineLevel="0" collapsed="false">
      <c r="B8" s="1180" t="s">
        <v>171</v>
      </c>
      <c r="C8" s="1181"/>
      <c r="D8" s="1181"/>
      <c r="E8" s="1181" t="n">
        <f aca="false">SUM(E6:E7)</f>
        <v>1568.26999109413</v>
      </c>
      <c r="F8" s="1181" t="n">
        <f aca="false">SUM(F6:F7)</f>
        <v>1704.64129466754</v>
      </c>
      <c r="G8" s="1181" t="n">
        <f aca="false">SUM(G6:G7)</f>
        <v>1875.10542413429</v>
      </c>
      <c r="H8" s="1181"/>
      <c r="I8" s="1181"/>
      <c r="J8" s="1181"/>
      <c r="K8" s="1181"/>
    </row>
    <row r="10" s="1201" customFormat="true" ht="15" hidden="false" customHeight="false" outlineLevel="0" collapsed="false">
      <c r="A10" s="1197"/>
      <c r="B10" s="1198"/>
      <c r="C10" s="1199" t="s">
        <v>1791</v>
      </c>
      <c r="D10" s="1200" t="s">
        <v>1792</v>
      </c>
      <c r="E10" s="1198"/>
      <c r="F10" s="1198"/>
      <c r="G10" s="1198"/>
      <c r="H10" s="1198"/>
      <c r="I10" s="1198"/>
      <c r="J10" s="1198"/>
      <c r="K10" s="1198"/>
      <c r="L10" s="1198"/>
      <c r="M10" s="1198"/>
      <c r="N10" s="1198"/>
      <c r="O10" s="1198"/>
      <c r="P10" s="1198"/>
    </row>
    <row r="11" s="1201" customFormat="true" ht="15" hidden="false" customHeight="false" outlineLevel="0" collapsed="false">
      <c r="A11" s="1197"/>
      <c r="B11" s="1198"/>
      <c r="C11" s="1198" t="n">
        <v>11884</v>
      </c>
      <c r="D11" s="1198"/>
      <c r="E11" s="1198"/>
      <c r="F11" s="1198"/>
      <c r="G11" s="1198"/>
      <c r="H11" s="1198"/>
      <c r="I11" s="1198"/>
      <c r="J11" s="1198"/>
      <c r="K11" s="1198"/>
      <c r="L11" s="1198"/>
      <c r="M11" s="1198"/>
      <c r="N11" s="1198"/>
      <c r="O11" s="1198"/>
      <c r="P11" s="1198"/>
    </row>
    <row r="12" s="1201" customFormat="true" ht="15" hidden="false" customHeight="false" outlineLevel="0" collapsed="false">
      <c r="A12" s="1198"/>
      <c r="B12" s="1198"/>
      <c r="C12" s="1198" t="n">
        <v>14.99</v>
      </c>
      <c r="D12" s="1202" t="s">
        <v>1793</v>
      </c>
      <c r="E12" s="1203"/>
      <c r="F12" s="1203"/>
      <c r="G12" s="1203"/>
      <c r="H12" s="1198"/>
      <c r="I12" s="1204"/>
      <c r="J12" s="1198"/>
      <c r="K12" s="1198"/>
      <c r="L12" s="1198"/>
      <c r="M12" s="1198"/>
      <c r="N12" s="1198"/>
      <c r="O12" s="1198"/>
      <c r="P12" s="1198"/>
    </row>
    <row r="13" s="1201" customFormat="true" ht="15" hidden="false" customHeight="false" outlineLevel="0" collapsed="false">
      <c r="A13" s="1198"/>
      <c r="B13" s="1198"/>
      <c r="C13" s="1205" t="n">
        <v>1</v>
      </c>
      <c r="D13" s="1206" t="s">
        <v>1794</v>
      </c>
      <c r="E13" s="1203"/>
      <c r="F13" s="1203"/>
      <c r="G13" s="1203"/>
      <c r="H13" s="1198"/>
      <c r="I13" s="1204"/>
      <c r="J13" s="1198"/>
      <c r="K13" s="1198"/>
      <c r="L13" s="1198"/>
      <c r="M13" s="1198"/>
      <c r="N13" s="1198"/>
      <c r="O13" s="1198"/>
      <c r="P13" s="1198"/>
    </row>
    <row r="14" s="1201" customFormat="true" ht="15" hidden="false" customHeight="false" outlineLevel="0" collapsed="false">
      <c r="A14" s="1198"/>
      <c r="B14" s="1207"/>
      <c r="C14" s="1205"/>
      <c r="D14" s="1203"/>
      <c r="E14" s="1203"/>
      <c r="F14" s="1203"/>
      <c r="G14" s="1208"/>
      <c r="H14" s="1209" t="s">
        <v>1795</v>
      </c>
      <c r="I14" s="1210"/>
      <c r="J14" s="1200" t="s">
        <v>1787</v>
      </c>
      <c r="K14" s="1200" t="s">
        <v>166</v>
      </c>
      <c r="L14" s="1179" t="s">
        <v>1777</v>
      </c>
      <c r="M14" s="1198"/>
      <c r="N14" s="1198"/>
      <c r="O14" s="1198"/>
      <c r="P14" s="1198"/>
    </row>
    <row r="15" s="1201" customFormat="true" ht="15" hidden="false" customHeight="false" outlineLevel="0" collapsed="false">
      <c r="A15" s="1198"/>
      <c r="B15" s="1207"/>
      <c r="C15" s="1205" t="n">
        <f aca="false">C13*4.18</f>
        <v>4.18</v>
      </c>
      <c r="D15" s="1206" t="s">
        <v>1796</v>
      </c>
      <c r="E15" s="1203"/>
      <c r="F15" s="1203"/>
      <c r="G15" s="1203"/>
      <c r="H15" s="1198"/>
      <c r="I15" s="1200" t="s">
        <v>1797</v>
      </c>
      <c r="J15" s="1198" t="n">
        <f aca="false">40*22</f>
        <v>880</v>
      </c>
      <c r="K15" s="1198" t="n">
        <f aca="false">J15/C11/C15*3600/0.92</f>
        <v>69.3199787110643</v>
      </c>
      <c r="L15" s="1198" t="n">
        <f aca="false">K15/C12*22.4</f>
        <v>103.586892803725</v>
      </c>
      <c r="M15" s="1198"/>
      <c r="N15" s="1198"/>
      <c r="O15" s="1198"/>
      <c r="P15" s="1198"/>
    </row>
    <row r="16" customFormat="false" ht="15" hidden="false" customHeight="false" outlineLevel="0" collapsed="false">
      <c r="A16" s="1211"/>
      <c r="B16" s="1212"/>
      <c r="C16" s="1212"/>
      <c r="D16" s="1211"/>
      <c r="E16" s="1198"/>
      <c r="F16" s="1198"/>
      <c r="G16" s="1198"/>
      <c r="H16" s="1198"/>
      <c r="I16" s="1200" t="s">
        <v>1798</v>
      </c>
      <c r="J16" s="1198" t="n">
        <f aca="false">8*22</f>
        <v>176</v>
      </c>
      <c r="K16" s="1198" t="n">
        <f aca="false">J16/C11/C15*3600/0.92</f>
        <v>13.8639957422129</v>
      </c>
      <c r="L16" s="1198" t="n">
        <f aca="false">K16/C12*22.4</f>
        <v>20.717378560745</v>
      </c>
      <c r="M16" s="1211"/>
      <c r="N16" s="1211"/>
      <c r="O16" s="1211"/>
      <c r="P16" s="1211"/>
    </row>
    <row r="17" customFormat="false" ht="53.25" hidden="false" customHeight="true" outlineLevel="0" collapsed="false">
      <c r="A17" s="1211"/>
      <c r="B17" s="1213" t="s">
        <v>1783</v>
      </c>
      <c r="C17" s="1213"/>
      <c r="D17" s="1213"/>
      <c r="E17" s="1198"/>
      <c r="F17" s="1198"/>
      <c r="G17" s="1198"/>
      <c r="H17" s="1198"/>
      <c r="I17" s="1198"/>
      <c r="J17" s="1198"/>
      <c r="K17" s="1198"/>
      <c r="L17" s="1198"/>
      <c r="M17" s="1211"/>
      <c r="N17" s="1211"/>
      <c r="O17" s="1211"/>
      <c r="P17" s="1211"/>
    </row>
    <row r="18" customFormat="false" ht="24" hidden="false" customHeight="true" outlineLevel="0" collapsed="false">
      <c r="B18" s="1180" t="s">
        <v>1462</v>
      </c>
      <c r="C18" s="1181" t="s">
        <v>1772</v>
      </c>
      <c r="D18" s="1182" t="s">
        <v>1773</v>
      </c>
      <c r="E18" s="1183"/>
      <c r="F18" s="1183"/>
      <c r="G18" s="1184"/>
      <c r="H18" s="1185" t="s">
        <v>1774</v>
      </c>
      <c r="I18" s="1186"/>
      <c r="J18" s="1181" t="s">
        <v>1775</v>
      </c>
      <c r="K18" s="1181" t="s">
        <v>277</v>
      </c>
    </row>
    <row r="19" customFormat="false" ht="27" hidden="false" customHeight="true" outlineLevel="0" collapsed="false">
      <c r="B19" s="1189"/>
      <c r="C19" s="1190"/>
      <c r="D19" s="1191" t="s">
        <v>1779</v>
      </c>
      <c r="E19" s="1184"/>
      <c r="F19" s="1181" t="s">
        <v>1780</v>
      </c>
      <c r="G19" s="1191" t="s">
        <v>1781</v>
      </c>
      <c r="H19" s="1181" t="s">
        <v>1782</v>
      </c>
      <c r="I19" s="1181" t="s">
        <v>1783</v>
      </c>
      <c r="J19" s="1181"/>
      <c r="K19" s="1214"/>
      <c r="L19" s="233" t="s">
        <v>1656</v>
      </c>
      <c r="M19" s="233" t="s">
        <v>1784</v>
      </c>
      <c r="N19" s="233" t="s">
        <v>1799</v>
      </c>
      <c r="O19" s="233" t="s">
        <v>1784</v>
      </c>
    </row>
    <row r="20" customFormat="false" ht="27.75" hidden="false" customHeight="true" outlineLevel="0" collapsed="false">
      <c r="B20" s="1192"/>
      <c r="C20" s="1193"/>
      <c r="D20" s="1191" t="s">
        <v>1786</v>
      </c>
      <c r="E20" s="1191" t="s">
        <v>166</v>
      </c>
      <c r="F20" s="1191" t="s">
        <v>166</v>
      </c>
      <c r="G20" s="1191" t="s">
        <v>166</v>
      </c>
      <c r="H20" s="1191" t="s">
        <v>1787</v>
      </c>
      <c r="I20" s="1191" t="s">
        <v>1787</v>
      </c>
      <c r="J20" s="1181"/>
      <c r="K20" s="1215"/>
      <c r="L20" s="1179" t="s">
        <v>1777</v>
      </c>
    </row>
    <row r="21" customFormat="false" ht="30.75" hidden="false" customHeight="true" outlineLevel="0" collapsed="false">
      <c r="B21" s="1180" t="n">
        <v>1</v>
      </c>
      <c r="C21" s="1181" t="s">
        <v>1789</v>
      </c>
      <c r="D21" s="1194" t="n">
        <f aca="false">I21/$C$11/$C$15</f>
        <v>0.0913938406188048</v>
      </c>
      <c r="E21" s="1181" t="n">
        <f aca="false">D21*3600</f>
        <v>329.017826227697</v>
      </c>
      <c r="F21" s="1195" t="n">
        <f aca="false">E21/(J21/100)</f>
        <v>357.628071986627</v>
      </c>
      <c r="G21" s="1181" t="n">
        <f aca="false">F21*1.1</f>
        <v>393.39087918529</v>
      </c>
      <c r="H21" s="1196"/>
      <c r="I21" s="1196" t="n">
        <v>4540</v>
      </c>
      <c r="J21" s="1196" t="n">
        <v>92</v>
      </c>
      <c r="K21" s="1181"/>
      <c r="L21" s="1176" t="n">
        <f aca="false">F21/$C$12*22.4</f>
        <v>534.414196964673</v>
      </c>
      <c r="M21" s="1176" t="n">
        <f aca="false">L21/2</f>
        <v>267.207098482336</v>
      </c>
      <c r="N21" s="1176" t="n">
        <f aca="false">G21/C12*22.4</f>
        <v>587.85561666114</v>
      </c>
      <c r="O21" s="1176" t="n">
        <f aca="false">N21/2</f>
        <v>293.92780833057</v>
      </c>
    </row>
    <row r="22" customFormat="false" ht="33.75" hidden="false" customHeight="true" outlineLevel="0" collapsed="false">
      <c r="B22" s="1180" t="n">
        <v>2</v>
      </c>
      <c r="C22" s="1181" t="s">
        <v>1790</v>
      </c>
      <c r="D22" s="1194" t="n">
        <f aca="false">I22/$C$11/$C$15</f>
        <v>0.183592913313546</v>
      </c>
      <c r="E22" s="1181" t="n">
        <f aca="false">D22*3600</f>
        <v>660.934487928766</v>
      </c>
      <c r="F22" s="1195" t="n">
        <f aca="false">E22/(J22/100)</f>
        <v>718.407052096485</v>
      </c>
      <c r="G22" s="1181" t="n">
        <f aca="false">F22*1.1</f>
        <v>790.247757306133</v>
      </c>
      <c r="H22" s="1196"/>
      <c r="I22" s="1196" t="n">
        <v>9120</v>
      </c>
      <c r="J22" s="1196" t="n">
        <v>92</v>
      </c>
      <c r="K22" s="1181"/>
      <c r="L22" s="1176" t="n">
        <f aca="false">F22/$C$12*22.4</f>
        <v>1073.53688905679</v>
      </c>
      <c r="N22" s="1176" t="n">
        <f aca="false">G22/C12*22.4</f>
        <v>1180.89057796247</v>
      </c>
    </row>
    <row r="23" customFormat="false" ht="25.5" hidden="false" customHeight="true" outlineLevel="0" collapsed="false">
      <c r="B23" s="1180" t="s">
        <v>171</v>
      </c>
      <c r="C23" s="1181"/>
      <c r="D23" s="1181"/>
      <c r="E23" s="1181" t="n">
        <f aca="false">SUM(E21:E22)</f>
        <v>989.952314156463</v>
      </c>
      <c r="F23" s="1181" t="n">
        <f aca="false">SUM(F21:F22)</f>
        <v>1076.03512408311</v>
      </c>
      <c r="G23" s="1181" t="n">
        <f aca="false">SUM(G21:G22)</f>
        <v>1183.63863649142</v>
      </c>
      <c r="H23" s="1181"/>
      <c r="I23" s="1181"/>
      <c r="J23" s="1181"/>
      <c r="K23" s="1181"/>
    </row>
    <row r="24" customFormat="false" ht="25.5" hidden="false" customHeight="true" outlineLevel="0" collapsed="false">
      <c r="B24" s="1216"/>
      <c r="C24" s="1217"/>
      <c r="D24" s="1218"/>
      <c r="E24" s="1218"/>
      <c r="F24" s="1218"/>
      <c r="G24" s="1218"/>
      <c r="H24" s="1218"/>
      <c r="I24" s="1218"/>
      <c r="J24" s="1218"/>
      <c r="K24" s="1217"/>
    </row>
    <row r="25" customFormat="false" ht="27" hidden="false" customHeight="true" outlineLevel="0" collapsed="false">
      <c r="B25" s="1219"/>
      <c r="C25" s="1220" t="s">
        <v>1777</v>
      </c>
      <c r="D25" s="1221" t="s">
        <v>1800</v>
      </c>
      <c r="E25" s="1221" t="s">
        <v>1656</v>
      </c>
      <c r="F25" s="1222" t="s">
        <v>1801</v>
      </c>
      <c r="G25" s="1222" t="s">
        <v>1802</v>
      </c>
      <c r="H25" s="1218"/>
      <c r="I25" s="1218"/>
      <c r="J25" s="1218"/>
      <c r="K25" s="1219"/>
    </row>
    <row r="26" s="1225" customFormat="true" ht="15" hidden="false" customHeight="false" outlineLevel="0" collapsed="false">
      <c r="A26" s="1223"/>
      <c r="B26" s="1198"/>
      <c r="C26" s="1200" t="s">
        <v>1776</v>
      </c>
      <c r="D26" s="1198"/>
      <c r="E26" s="1198" t="n">
        <v>60</v>
      </c>
      <c r="F26" s="1198" t="n">
        <v>0</v>
      </c>
      <c r="G26" s="1198" t="n">
        <v>1944</v>
      </c>
      <c r="H26" s="1198"/>
      <c r="I26" s="1198"/>
      <c r="J26" s="1198"/>
      <c r="K26" s="1198"/>
      <c r="L26" s="1224"/>
      <c r="M26" s="1224"/>
      <c r="N26" s="1224"/>
      <c r="O26" s="1224"/>
      <c r="P26" s="1224"/>
    </row>
    <row r="27" customFormat="false" ht="15" hidden="false" customHeight="false" outlineLevel="0" collapsed="false">
      <c r="A27" s="1211"/>
      <c r="B27" s="1198"/>
      <c r="C27" s="1200" t="s">
        <v>1803</v>
      </c>
      <c r="D27" s="1226" t="n">
        <f aca="false">M6</f>
        <v>607.395871440025</v>
      </c>
      <c r="E27" s="1203" t="n">
        <f aca="false">M21</f>
        <v>267.207098482337</v>
      </c>
      <c r="F27" s="1203" t="n">
        <v>160.3</v>
      </c>
      <c r="G27" s="1203" t="n">
        <f aca="false">O21</f>
        <v>293.92780833057</v>
      </c>
      <c r="H27" s="1198"/>
      <c r="I27" s="1204"/>
      <c r="J27" s="1198"/>
      <c r="K27" s="1198"/>
      <c r="L27" s="1211"/>
      <c r="M27" s="1211"/>
      <c r="N27" s="1211"/>
      <c r="O27" s="1211"/>
      <c r="P27" s="1211"/>
    </row>
    <row r="28" customFormat="false" ht="15" hidden="false" customHeight="false" outlineLevel="0" collapsed="false">
      <c r="A28" s="1211"/>
      <c r="B28" s="1198"/>
      <c r="C28" s="1200" t="s">
        <v>1803</v>
      </c>
      <c r="D28" s="1226" t="n">
        <f aca="false">M6</f>
        <v>607.395871440025</v>
      </c>
      <c r="E28" s="1203" t="n">
        <f aca="false">M21</f>
        <v>267.207098482337</v>
      </c>
      <c r="F28" s="1203" t="n">
        <v>160.3</v>
      </c>
      <c r="G28" s="1203" t="n">
        <f aca="false">G27</f>
        <v>293.92780833057</v>
      </c>
      <c r="H28" s="1198"/>
      <c r="I28" s="1204"/>
      <c r="J28" s="1198"/>
      <c r="K28" s="1198"/>
      <c r="L28" s="1211"/>
      <c r="M28" s="1211"/>
      <c r="N28" s="1211"/>
      <c r="O28" s="1211"/>
      <c r="P28" s="1211"/>
    </row>
    <row r="29" customFormat="false" ht="15" hidden="false" customHeight="false" outlineLevel="0" collapsed="false">
      <c r="A29" s="1211"/>
      <c r="B29" s="1198"/>
      <c r="C29" s="1200" t="s">
        <v>1804</v>
      </c>
      <c r="D29" s="1226" t="n">
        <f aca="false">E29</f>
        <v>103.586892803725</v>
      </c>
      <c r="E29" s="1203" t="n">
        <f aca="false">L15</f>
        <v>103.586892803725</v>
      </c>
      <c r="F29" s="1203" t="n">
        <f aca="false">E29</f>
        <v>103.586892803725</v>
      </c>
      <c r="G29" s="1203" t="n">
        <f aca="false">E29</f>
        <v>103.586892803725</v>
      </c>
      <c r="H29" s="1198"/>
      <c r="I29" s="1204"/>
      <c r="J29" s="1198"/>
      <c r="K29" s="1198"/>
      <c r="L29" s="1211"/>
      <c r="M29" s="1211"/>
      <c r="N29" s="1211"/>
      <c r="O29" s="1211"/>
      <c r="P29" s="1211"/>
    </row>
    <row r="30" customFormat="false" ht="15" hidden="false" customHeight="false" outlineLevel="0" collapsed="false">
      <c r="A30" s="1211"/>
      <c r="B30" s="1207"/>
      <c r="C30" s="1200" t="s">
        <v>1328</v>
      </c>
      <c r="D30" s="1203" t="n">
        <v>105</v>
      </c>
      <c r="E30" s="1203" t="n">
        <v>5</v>
      </c>
      <c r="F30" s="1203" t="n">
        <v>0</v>
      </c>
      <c r="G30" s="1203"/>
      <c r="H30" s="1198"/>
      <c r="I30" s="1204"/>
      <c r="J30" s="1198"/>
      <c r="K30" s="1198"/>
      <c r="L30" s="1211"/>
      <c r="M30" s="1211"/>
      <c r="N30" s="1211"/>
      <c r="O30" s="1211"/>
      <c r="P30" s="1211"/>
    </row>
    <row r="31" customFormat="false" ht="15" hidden="false" customHeight="false" outlineLevel="0" collapsed="false">
      <c r="A31" s="1211"/>
      <c r="B31" s="1207"/>
      <c r="C31" s="1200" t="s">
        <v>1805</v>
      </c>
      <c r="D31" s="1226" t="n">
        <f aca="false">L7</f>
        <v>1332.5041210661</v>
      </c>
      <c r="E31" s="1203" t="n">
        <f aca="false">L22</f>
        <v>1073.53688905679</v>
      </c>
      <c r="F31" s="1203" t="n">
        <v>644.12</v>
      </c>
      <c r="G31" s="1203" t="n">
        <f aca="false">N22</f>
        <v>1180.89057796247</v>
      </c>
      <c r="H31" s="1198"/>
      <c r="I31" s="1198"/>
      <c r="J31" s="1198"/>
      <c r="K31" s="1198"/>
      <c r="L31" s="1211"/>
      <c r="M31" s="1211"/>
      <c r="N31" s="1211"/>
      <c r="O31" s="1211"/>
      <c r="P31" s="1211"/>
    </row>
    <row r="32" customFormat="false" ht="15" hidden="false" customHeight="false" outlineLevel="0" collapsed="false">
      <c r="A32" s="1211"/>
      <c r="B32" s="1207"/>
      <c r="C32" s="1200" t="s">
        <v>1804</v>
      </c>
      <c r="D32" s="1226" t="n">
        <f aca="false">E32</f>
        <v>20.717378560745</v>
      </c>
      <c r="E32" s="1203" t="n">
        <f aca="false">L16</f>
        <v>20.717378560745</v>
      </c>
      <c r="F32" s="1203" t="n">
        <f aca="false">E32</f>
        <v>20.717378560745</v>
      </c>
      <c r="G32" s="1203" t="n">
        <f aca="false">E32</f>
        <v>20.717378560745</v>
      </c>
      <c r="H32" s="1198"/>
      <c r="I32" s="1198"/>
      <c r="J32" s="1198"/>
      <c r="K32" s="1198"/>
      <c r="L32" s="1211"/>
      <c r="M32" s="1211"/>
      <c r="N32" s="1211"/>
      <c r="O32" s="1211"/>
      <c r="P32" s="1211"/>
    </row>
    <row r="33" customFormat="false" ht="15" hidden="false" customHeight="false" outlineLevel="0" collapsed="false">
      <c r="C33" s="1200" t="s">
        <v>1331</v>
      </c>
      <c r="D33" s="1203" t="n">
        <v>138</v>
      </c>
      <c r="E33" s="1203" t="n">
        <v>40</v>
      </c>
      <c r="F33" s="1203" t="n">
        <v>0</v>
      </c>
    </row>
    <row r="34" customFormat="false" ht="15" hidden="false" customHeight="false" outlineLevel="0" collapsed="false">
      <c r="C34" s="1200" t="s">
        <v>1788</v>
      </c>
      <c r="D34" s="1176" t="n">
        <v>820</v>
      </c>
      <c r="E34" s="1176" t="n">
        <v>40</v>
      </c>
      <c r="F34" s="1176" t="n">
        <v>0</v>
      </c>
    </row>
    <row r="35" customFormat="false" ht="15" hidden="false" customHeight="false" outlineLevel="0" collapsed="false">
      <c r="C35" s="1200" t="s">
        <v>1785</v>
      </c>
      <c r="D35" s="1176" t="n">
        <v>1944</v>
      </c>
      <c r="E35" s="1176" t="n">
        <v>60</v>
      </c>
      <c r="F35" s="1176" t="n">
        <v>0</v>
      </c>
    </row>
    <row r="36" customFormat="false" ht="15" hidden="false" customHeight="false" outlineLevel="0" collapsed="false">
      <c r="D36" s="1176" t="n">
        <f aca="false">SUM(D26:D35)</f>
        <v>5678.60013531062</v>
      </c>
      <c r="E36" s="1178" t="n">
        <f aca="false">SUM(E26:E35)</f>
        <v>1937.25535738593</v>
      </c>
      <c r="F36" s="1178" t="n">
        <f aca="false">SUM(F26:F35)</f>
        <v>1089.02427136447</v>
      </c>
    </row>
    <row r="37" customFormat="false" ht="15" hidden="false" customHeight="false" outlineLevel="0" collapsed="false">
      <c r="D37" s="233" t="s">
        <v>1806</v>
      </c>
      <c r="E37" s="233" t="s">
        <v>1807</v>
      </c>
      <c r="I37" s="1178" t="s">
        <v>1808</v>
      </c>
    </row>
    <row r="38" customFormat="false" ht="15" hidden="false" customHeight="false" outlineLevel="0" collapsed="false">
      <c r="D38" s="1227" t="n">
        <f aca="false">D26+D27+D28+D29+D31+D32</f>
        <v>2671.60013531062</v>
      </c>
      <c r="E38" s="1227" t="n">
        <f aca="false">E27+E28+E29+E31+E32</f>
        <v>1732.25535738593</v>
      </c>
      <c r="G38" s="1228" t="n">
        <f aca="false">SUM(G26:G36)</f>
        <v>3837.05046598808</v>
      </c>
      <c r="H38" s="1179" t="s">
        <v>1777</v>
      </c>
      <c r="I38" s="1176" t="n">
        <f aca="false">D36/22.4*C12</f>
        <v>3800.0989298351</v>
      </c>
      <c r="J38" s="1179" t="s">
        <v>166</v>
      </c>
    </row>
    <row r="39" customFormat="false" ht="15" hidden="false" customHeight="false" outlineLevel="0" collapsed="false">
      <c r="G39" s="1178" t="s">
        <v>1809</v>
      </c>
    </row>
    <row r="40" customFormat="false" ht="15" hidden="false" customHeight="false" outlineLevel="0" collapsed="false">
      <c r="G40" s="1179" t="s">
        <v>1810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8"/>
  <sheetViews>
    <sheetView showFormulas="false" showGridLines="true" showRowColHeaders="true" showZeros="true" rightToLeft="false" tabSelected="false" showOutlineSymbols="true" defaultGridColor="true" view="normal" topLeftCell="A7" colorId="64" zoomScale="62" zoomScaleNormal="62" zoomScalePageLayoutView="100" workbookViewId="0">
      <selection pane="topLeft" activeCell="V22" activeCellId="0" sqref="V22"/>
    </sheetView>
  </sheetViews>
  <sheetFormatPr defaultColWidth="9.00390625" defaultRowHeight="14.25" zeroHeight="false" outlineLevelRow="0" outlineLevelCol="0"/>
  <cols>
    <col collapsed="false" customWidth="true" hidden="false" outlineLevel="0" max="1" min="1" style="1229" width="8.75"/>
    <col collapsed="false" customWidth="true" hidden="false" outlineLevel="0" max="2" min="2" style="380" width="6.5"/>
    <col collapsed="false" customWidth="true" hidden="false" outlineLevel="0" max="3" min="3" style="380" width="6"/>
    <col collapsed="false" customWidth="true" hidden="false" outlineLevel="0" max="4" min="4" style="380" width="10.12"/>
    <col collapsed="false" customWidth="false" hidden="false" outlineLevel="0" max="5" min="5" style="380" width="9"/>
    <col collapsed="false" customWidth="true" hidden="false" outlineLevel="0" max="6" min="6" style="380" width="8.25"/>
    <col collapsed="false" customWidth="true" hidden="false" outlineLevel="0" max="7" min="7" style="380" width="14.38"/>
    <col collapsed="false" customWidth="true" hidden="false" outlineLevel="0" max="8" min="8" style="380" width="5"/>
    <col collapsed="false" customWidth="true" hidden="false" outlineLevel="0" max="9" min="9" style="380" width="7.75"/>
    <col collapsed="false" customWidth="true" hidden="false" outlineLevel="0" max="10" min="10" style="380" width="8.5"/>
    <col collapsed="false" customWidth="true" hidden="false" outlineLevel="0" max="11" min="11" style="380" width="11"/>
    <col collapsed="false" customWidth="true" hidden="false" outlineLevel="0" max="12" min="12" style="380" width="6.5"/>
    <col collapsed="false" customWidth="true" hidden="false" outlineLevel="0" max="13" min="13" style="380" width="7.88"/>
    <col collapsed="false" customWidth="true" hidden="false" outlineLevel="0" max="14" min="14" style="380" width="7.37"/>
    <col collapsed="false" customWidth="true" hidden="false" outlineLevel="0" max="15" min="15" style="380" width="2.13"/>
    <col collapsed="false" customWidth="true" hidden="false" outlineLevel="0" max="16" min="16" style="380" width="3.5"/>
    <col collapsed="false" customWidth="false" hidden="false" outlineLevel="0" max="256" min="17" style="380" width="9"/>
    <col collapsed="false" customWidth="true" hidden="false" outlineLevel="0" max="257" min="257" style="380" width="8.75"/>
    <col collapsed="false" customWidth="true" hidden="false" outlineLevel="0" max="258" min="258" style="380" width="6.5"/>
    <col collapsed="false" customWidth="true" hidden="false" outlineLevel="0" max="259" min="259" style="380" width="6"/>
    <col collapsed="false" customWidth="true" hidden="false" outlineLevel="0" max="260" min="260" style="380" width="9.25"/>
    <col collapsed="false" customWidth="false" hidden="false" outlineLevel="0" max="261" min="261" style="380" width="9"/>
    <col collapsed="false" customWidth="true" hidden="false" outlineLevel="0" max="262" min="262" style="380" width="8.25"/>
    <col collapsed="false" customWidth="true" hidden="false" outlineLevel="0" max="263" min="263" style="380" width="14.38"/>
    <col collapsed="false" customWidth="true" hidden="false" outlineLevel="0" max="264" min="264" style="380" width="5"/>
    <col collapsed="false" customWidth="true" hidden="false" outlineLevel="0" max="265" min="265" style="380" width="7.75"/>
    <col collapsed="false" customWidth="true" hidden="false" outlineLevel="0" max="266" min="266" style="380" width="8.5"/>
    <col collapsed="false" customWidth="true" hidden="false" outlineLevel="0" max="267" min="267" style="380" width="11"/>
    <col collapsed="false" customWidth="true" hidden="false" outlineLevel="0" max="268" min="268" style="380" width="6.5"/>
    <col collapsed="false" customWidth="true" hidden="false" outlineLevel="0" max="269" min="269" style="380" width="7.88"/>
    <col collapsed="false" customWidth="true" hidden="false" outlineLevel="0" max="270" min="270" style="380" width="7.37"/>
    <col collapsed="false" customWidth="true" hidden="false" outlineLevel="0" max="271" min="271" style="380" width="2.13"/>
    <col collapsed="false" customWidth="true" hidden="false" outlineLevel="0" max="272" min="272" style="380" width="3.5"/>
    <col collapsed="false" customWidth="false" hidden="false" outlineLevel="0" max="512" min="273" style="380" width="9"/>
    <col collapsed="false" customWidth="true" hidden="false" outlineLevel="0" max="513" min="513" style="380" width="8.75"/>
    <col collapsed="false" customWidth="true" hidden="false" outlineLevel="0" max="514" min="514" style="380" width="6.5"/>
    <col collapsed="false" customWidth="true" hidden="false" outlineLevel="0" max="515" min="515" style="380" width="6"/>
    <col collapsed="false" customWidth="true" hidden="false" outlineLevel="0" max="516" min="516" style="380" width="9.25"/>
    <col collapsed="false" customWidth="false" hidden="false" outlineLevel="0" max="517" min="517" style="380" width="9"/>
    <col collapsed="false" customWidth="true" hidden="false" outlineLevel="0" max="518" min="518" style="380" width="8.25"/>
    <col collapsed="false" customWidth="true" hidden="false" outlineLevel="0" max="519" min="519" style="380" width="14.38"/>
    <col collapsed="false" customWidth="true" hidden="false" outlineLevel="0" max="520" min="520" style="380" width="5"/>
    <col collapsed="false" customWidth="true" hidden="false" outlineLevel="0" max="521" min="521" style="380" width="7.75"/>
    <col collapsed="false" customWidth="true" hidden="false" outlineLevel="0" max="522" min="522" style="380" width="8.5"/>
    <col collapsed="false" customWidth="true" hidden="false" outlineLevel="0" max="523" min="523" style="380" width="11"/>
    <col collapsed="false" customWidth="true" hidden="false" outlineLevel="0" max="524" min="524" style="380" width="6.5"/>
    <col collapsed="false" customWidth="true" hidden="false" outlineLevel="0" max="525" min="525" style="380" width="7.88"/>
    <col collapsed="false" customWidth="true" hidden="false" outlineLevel="0" max="526" min="526" style="380" width="7.37"/>
    <col collapsed="false" customWidth="true" hidden="false" outlineLevel="0" max="527" min="527" style="380" width="2.13"/>
    <col collapsed="false" customWidth="true" hidden="false" outlineLevel="0" max="528" min="528" style="380" width="3.5"/>
    <col collapsed="false" customWidth="false" hidden="false" outlineLevel="0" max="768" min="529" style="380" width="9"/>
    <col collapsed="false" customWidth="true" hidden="false" outlineLevel="0" max="769" min="769" style="380" width="8.75"/>
    <col collapsed="false" customWidth="true" hidden="false" outlineLevel="0" max="770" min="770" style="380" width="6.5"/>
    <col collapsed="false" customWidth="true" hidden="false" outlineLevel="0" max="771" min="771" style="380" width="6"/>
    <col collapsed="false" customWidth="true" hidden="false" outlineLevel="0" max="772" min="772" style="380" width="9.25"/>
    <col collapsed="false" customWidth="false" hidden="false" outlineLevel="0" max="773" min="773" style="380" width="9"/>
    <col collapsed="false" customWidth="true" hidden="false" outlineLevel="0" max="774" min="774" style="380" width="8.25"/>
    <col collapsed="false" customWidth="true" hidden="false" outlineLevel="0" max="775" min="775" style="380" width="14.38"/>
    <col collapsed="false" customWidth="true" hidden="false" outlineLevel="0" max="776" min="776" style="380" width="5"/>
    <col collapsed="false" customWidth="true" hidden="false" outlineLevel="0" max="777" min="777" style="380" width="7.75"/>
    <col collapsed="false" customWidth="true" hidden="false" outlineLevel="0" max="778" min="778" style="380" width="8.5"/>
    <col collapsed="false" customWidth="true" hidden="false" outlineLevel="0" max="779" min="779" style="380" width="11"/>
    <col collapsed="false" customWidth="true" hidden="false" outlineLevel="0" max="780" min="780" style="380" width="6.5"/>
    <col collapsed="false" customWidth="true" hidden="false" outlineLevel="0" max="781" min="781" style="380" width="7.88"/>
    <col collapsed="false" customWidth="true" hidden="false" outlineLevel="0" max="782" min="782" style="380" width="7.37"/>
    <col collapsed="false" customWidth="true" hidden="false" outlineLevel="0" max="783" min="783" style="380" width="2.13"/>
    <col collapsed="false" customWidth="true" hidden="false" outlineLevel="0" max="784" min="784" style="380" width="3.5"/>
    <col collapsed="false" customWidth="false" hidden="false" outlineLevel="0" max="1024" min="785" style="380" width="9"/>
    <col collapsed="false" customWidth="true" hidden="false" outlineLevel="0" max="1025" min="1025" style="380" width="8.75"/>
    <col collapsed="false" customWidth="true" hidden="false" outlineLevel="0" max="1026" min="1026" style="380" width="6.5"/>
    <col collapsed="false" customWidth="true" hidden="false" outlineLevel="0" max="1027" min="1027" style="380" width="6"/>
    <col collapsed="false" customWidth="true" hidden="false" outlineLevel="0" max="1028" min="1028" style="380" width="9.25"/>
    <col collapsed="false" customWidth="false" hidden="false" outlineLevel="0" max="1029" min="1029" style="380" width="9"/>
    <col collapsed="false" customWidth="true" hidden="false" outlineLevel="0" max="1030" min="1030" style="380" width="8.25"/>
    <col collapsed="false" customWidth="true" hidden="false" outlineLevel="0" max="1031" min="1031" style="380" width="14.38"/>
    <col collapsed="false" customWidth="true" hidden="false" outlineLevel="0" max="1032" min="1032" style="380" width="5"/>
    <col collapsed="false" customWidth="true" hidden="false" outlineLevel="0" max="1033" min="1033" style="380" width="7.75"/>
    <col collapsed="false" customWidth="true" hidden="false" outlineLevel="0" max="1034" min="1034" style="380" width="8.5"/>
    <col collapsed="false" customWidth="true" hidden="false" outlineLevel="0" max="1035" min="1035" style="380" width="11"/>
    <col collapsed="false" customWidth="true" hidden="false" outlineLevel="0" max="1036" min="1036" style="380" width="6.5"/>
    <col collapsed="false" customWidth="true" hidden="false" outlineLevel="0" max="1037" min="1037" style="380" width="7.88"/>
    <col collapsed="false" customWidth="true" hidden="false" outlineLevel="0" max="1038" min="1038" style="380" width="7.37"/>
    <col collapsed="false" customWidth="true" hidden="false" outlineLevel="0" max="1039" min="1039" style="380" width="2.13"/>
    <col collapsed="false" customWidth="true" hidden="false" outlineLevel="0" max="1040" min="1040" style="380" width="3.5"/>
    <col collapsed="false" customWidth="false" hidden="false" outlineLevel="0" max="1280" min="1041" style="380" width="9"/>
    <col collapsed="false" customWidth="true" hidden="false" outlineLevel="0" max="1281" min="1281" style="380" width="8.75"/>
    <col collapsed="false" customWidth="true" hidden="false" outlineLevel="0" max="1282" min="1282" style="380" width="6.5"/>
    <col collapsed="false" customWidth="true" hidden="false" outlineLevel="0" max="1283" min="1283" style="380" width="6"/>
    <col collapsed="false" customWidth="true" hidden="false" outlineLevel="0" max="1284" min="1284" style="380" width="9.25"/>
    <col collapsed="false" customWidth="false" hidden="false" outlineLevel="0" max="1285" min="1285" style="380" width="9"/>
    <col collapsed="false" customWidth="true" hidden="false" outlineLevel="0" max="1286" min="1286" style="380" width="8.25"/>
    <col collapsed="false" customWidth="true" hidden="false" outlineLevel="0" max="1287" min="1287" style="380" width="14.38"/>
    <col collapsed="false" customWidth="true" hidden="false" outlineLevel="0" max="1288" min="1288" style="380" width="5"/>
    <col collapsed="false" customWidth="true" hidden="false" outlineLevel="0" max="1289" min="1289" style="380" width="7.75"/>
    <col collapsed="false" customWidth="true" hidden="false" outlineLevel="0" max="1290" min="1290" style="380" width="8.5"/>
    <col collapsed="false" customWidth="true" hidden="false" outlineLevel="0" max="1291" min="1291" style="380" width="11"/>
    <col collapsed="false" customWidth="true" hidden="false" outlineLevel="0" max="1292" min="1292" style="380" width="6.5"/>
    <col collapsed="false" customWidth="true" hidden="false" outlineLevel="0" max="1293" min="1293" style="380" width="7.88"/>
    <col collapsed="false" customWidth="true" hidden="false" outlineLevel="0" max="1294" min="1294" style="380" width="7.37"/>
    <col collapsed="false" customWidth="true" hidden="false" outlineLevel="0" max="1295" min="1295" style="380" width="2.13"/>
    <col collapsed="false" customWidth="true" hidden="false" outlineLevel="0" max="1296" min="1296" style="380" width="3.5"/>
    <col collapsed="false" customWidth="false" hidden="false" outlineLevel="0" max="1536" min="1297" style="380" width="9"/>
    <col collapsed="false" customWidth="true" hidden="false" outlineLevel="0" max="1537" min="1537" style="380" width="8.75"/>
    <col collapsed="false" customWidth="true" hidden="false" outlineLevel="0" max="1538" min="1538" style="380" width="6.5"/>
    <col collapsed="false" customWidth="true" hidden="false" outlineLevel="0" max="1539" min="1539" style="380" width="6"/>
    <col collapsed="false" customWidth="true" hidden="false" outlineLevel="0" max="1540" min="1540" style="380" width="9.25"/>
    <col collapsed="false" customWidth="false" hidden="false" outlineLevel="0" max="1541" min="1541" style="380" width="9"/>
    <col collapsed="false" customWidth="true" hidden="false" outlineLevel="0" max="1542" min="1542" style="380" width="8.25"/>
    <col collapsed="false" customWidth="true" hidden="false" outlineLevel="0" max="1543" min="1543" style="380" width="14.38"/>
    <col collapsed="false" customWidth="true" hidden="false" outlineLevel="0" max="1544" min="1544" style="380" width="5"/>
    <col collapsed="false" customWidth="true" hidden="false" outlineLevel="0" max="1545" min="1545" style="380" width="7.75"/>
    <col collapsed="false" customWidth="true" hidden="false" outlineLevel="0" max="1546" min="1546" style="380" width="8.5"/>
    <col collapsed="false" customWidth="true" hidden="false" outlineLevel="0" max="1547" min="1547" style="380" width="11"/>
    <col collapsed="false" customWidth="true" hidden="false" outlineLevel="0" max="1548" min="1548" style="380" width="6.5"/>
    <col collapsed="false" customWidth="true" hidden="false" outlineLevel="0" max="1549" min="1549" style="380" width="7.88"/>
    <col collapsed="false" customWidth="true" hidden="false" outlineLevel="0" max="1550" min="1550" style="380" width="7.37"/>
    <col collapsed="false" customWidth="true" hidden="false" outlineLevel="0" max="1551" min="1551" style="380" width="2.13"/>
    <col collapsed="false" customWidth="true" hidden="false" outlineLevel="0" max="1552" min="1552" style="380" width="3.5"/>
    <col collapsed="false" customWidth="false" hidden="false" outlineLevel="0" max="1792" min="1553" style="380" width="9"/>
    <col collapsed="false" customWidth="true" hidden="false" outlineLevel="0" max="1793" min="1793" style="380" width="8.75"/>
    <col collapsed="false" customWidth="true" hidden="false" outlineLevel="0" max="1794" min="1794" style="380" width="6.5"/>
    <col collapsed="false" customWidth="true" hidden="false" outlineLevel="0" max="1795" min="1795" style="380" width="6"/>
    <col collapsed="false" customWidth="true" hidden="false" outlineLevel="0" max="1796" min="1796" style="380" width="9.25"/>
    <col collapsed="false" customWidth="false" hidden="false" outlineLevel="0" max="1797" min="1797" style="380" width="9"/>
    <col collapsed="false" customWidth="true" hidden="false" outlineLevel="0" max="1798" min="1798" style="380" width="8.25"/>
    <col collapsed="false" customWidth="true" hidden="false" outlineLevel="0" max="1799" min="1799" style="380" width="14.38"/>
    <col collapsed="false" customWidth="true" hidden="false" outlineLevel="0" max="1800" min="1800" style="380" width="5"/>
    <col collapsed="false" customWidth="true" hidden="false" outlineLevel="0" max="1801" min="1801" style="380" width="7.75"/>
    <col collapsed="false" customWidth="true" hidden="false" outlineLevel="0" max="1802" min="1802" style="380" width="8.5"/>
    <col collapsed="false" customWidth="true" hidden="false" outlineLevel="0" max="1803" min="1803" style="380" width="11"/>
    <col collapsed="false" customWidth="true" hidden="false" outlineLevel="0" max="1804" min="1804" style="380" width="6.5"/>
    <col collapsed="false" customWidth="true" hidden="false" outlineLevel="0" max="1805" min="1805" style="380" width="7.88"/>
    <col collapsed="false" customWidth="true" hidden="false" outlineLevel="0" max="1806" min="1806" style="380" width="7.37"/>
    <col collapsed="false" customWidth="true" hidden="false" outlineLevel="0" max="1807" min="1807" style="380" width="2.13"/>
    <col collapsed="false" customWidth="true" hidden="false" outlineLevel="0" max="1808" min="1808" style="380" width="3.5"/>
    <col collapsed="false" customWidth="false" hidden="false" outlineLevel="0" max="2048" min="1809" style="380" width="9"/>
    <col collapsed="false" customWidth="true" hidden="false" outlineLevel="0" max="2049" min="2049" style="380" width="8.75"/>
    <col collapsed="false" customWidth="true" hidden="false" outlineLevel="0" max="2050" min="2050" style="380" width="6.5"/>
    <col collapsed="false" customWidth="true" hidden="false" outlineLevel="0" max="2051" min="2051" style="380" width="6"/>
    <col collapsed="false" customWidth="true" hidden="false" outlineLevel="0" max="2052" min="2052" style="380" width="9.25"/>
    <col collapsed="false" customWidth="false" hidden="false" outlineLevel="0" max="2053" min="2053" style="380" width="9"/>
    <col collapsed="false" customWidth="true" hidden="false" outlineLevel="0" max="2054" min="2054" style="380" width="8.25"/>
    <col collapsed="false" customWidth="true" hidden="false" outlineLevel="0" max="2055" min="2055" style="380" width="14.38"/>
    <col collapsed="false" customWidth="true" hidden="false" outlineLevel="0" max="2056" min="2056" style="380" width="5"/>
    <col collapsed="false" customWidth="true" hidden="false" outlineLevel="0" max="2057" min="2057" style="380" width="7.75"/>
    <col collapsed="false" customWidth="true" hidden="false" outlineLevel="0" max="2058" min="2058" style="380" width="8.5"/>
    <col collapsed="false" customWidth="true" hidden="false" outlineLevel="0" max="2059" min="2059" style="380" width="11"/>
    <col collapsed="false" customWidth="true" hidden="false" outlineLevel="0" max="2060" min="2060" style="380" width="6.5"/>
    <col collapsed="false" customWidth="true" hidden="false" outlineLevel="0" max="2061" min="2061" style="380" width="7.88"/>
    <col collapsed="false" customWidth="true" hidden="false" outlineLevel="0" max="2062" min="2062" style="380" width="7.37"/>
    <col collapsed="false" customWidth="true" hidden="false" outlineLevel="0" max="2063" min="2063" style="380" width="2.13"/>
    <col collapsed="false" customWidth="true" hidden="false" outlineLevel="0" max="2064" min="2064" style="380" width="3.5"/>
    <col collapsed="false" customWidth="false" hidden="false" outlineLevel="0" max="2304" min="2065" style="380" width="9"/>
    <col collapsed="false" customWidth="true" hidden="false" outlineLevel="0" max="2305" min="2305" style="380" width="8.75"/>
    <col collapsed="false" customWidth="true" hidden="false" outlineLevel="0" max="2306" min="2306" style="380" width="6.5"/>
    <col collapsed="false" customWidth="true" hidden="false" outlineLevel="0" max="2307" min="2307" style="380" width="6"/>
    <col collapsed="false" customWidth="true" hidden="false" outlineLevel="0" max="2308" min="2308" style="380" width="9.25"/>
    <col collapsed="false" customWidth="false" hidden="false" outlineLevel="0" max="2309" min="2309" style="380" width="9"/>
    <col collapsed="false" customWidth="true" hidden="false" outlineLevel="0" max="2310" min="2310" style="380" width="8.25"/>
    <col collapsed="false" customWidth="true" hidden="false" outlineLevel="0" max="2311" min="2311" style="380" width="14.38"/>
    <col collapsed="false" customWidth="true" hidden="false" outlineLevel="0" max="2312" min="2312" style="380" width="5"/>
    <col collapsed="false" customWidth="true" hidden="false" outlineLevel="0" max="2313" min="2313" style="380" width="7.75"/>
    <col collapsed="false" customWidth="true" hidden="false" outlineLevel="0" max="2314" min="2314" style="380" width="8.5"/>
    <col collapsed="false" customWidth="true" hidden="false" outlineLevel="0" max="2315" min="2315" style="380" width="11"/>
    <col collapsed="false" customWidth="true" hidden="false" outlineLevel="0" max="2316" min="2316" style="380" width="6.5"/>
    <col collapsed="false" customWidth="true" hidden="false" outlineLevel="0" max="2317" min="2317" style="380" width="7.88"/>
    <col collapsed="false" customWidth="true" hidden="false" outlineLevel="0" max="2318" min="2318" style="380" width="7.37"/>
    <col collapsed="false" customWidth="true" hidden="false" outlineLevel="0" max="2319" min="2319" style="380" width="2.13"/>
    <col collapsed="false" customWidth="true" hidden="false" outlineLevel="0" max="2320" min="2320" style="380" width="3.5"/>
    <col collapsed="false" customWidth="false" hidden="false" outlineLevel="0" max="2560" min="2321" style="380" width="9"/>
    <col collapsed="false" customWidth="true" hidden="false" outlineLevel="0" max="2561" min="2561" style="380" width="8.75"/>
    <col collapsed="false" customWidth="true" hidden="false" outlineLevel="0" max="2562" min="2562" style="380" width="6.5"/>
    <col collapsed="false" customWidth="true" hidden="false" outlineLevel="0" max="2563" min="2563" style="380" width="6"/>
    <col collapsed="false" customWidth="true" hidden="false" outlineLevel="0" max="2564" min="2564" style="380" width="9.25"/>
    <col collapsed="false" customWidth="false" hidden="false" outlineLevel="0" max="2565" min="2565" style="380" width="9"/>
    <col collapsed="false" customWidth="true" hidden="false" outlineLevel="0" max="2566" min="2566" style="380" width="8.25"/>
    <col collapsed="false" customWidth="true" hidden="false" outlineLevel="0" max="2567" min="2567" style="380" width="14.38"/>
    <col collapsed="false" customWidth="true" hidden="false" outlineLevel="0" max="2568" min="2568" style="380" width="5"/>
    <col collapsed="false" customWidth="true" hidden="false" outlineLevel="0" max="2569" min="2569" style="380" width="7.75"/>
    <col collapsed="false" customWidth="true" hidden="false" outlineLevel="0" max="2570" min="2570" style="380" width="8.5"/>
    <col collapsed="false" customWidth="true" hidden="false" outlineLevel="0" max="2571" min="2571" style="380" width="11"/>
    <col collapsed="false" customWidth="true" hidden="false" outlineLevel="0" max="2572" min="2572" style="380" width="6.5"/>
    <col collapsed="false" customWidth="true" hidden="false" outlineLevel="0" max="2573" min="2573" style="380" width="7.88"/>
    <col collapsed="false" customWidth="true" hidden="false" outlineLevel="0" max="2574" min="2574" style="380" width="7.37"/>
    <col collapsed="false" customWidth="true" hidden="false" outlineLevel="0" max="2575" min="2575" style="380" width="2.13"/>
    <col collapsed="false" customWidth="true" hidden="false" outlineLevel="0" max="2576" min="2576" style="380" width="3.5"/>
    <col collapsed="false" customWidth="false" hidden="false" outlineLevel="0" max="2816" min="2577" style="380" width="9"/>
    <col collapsed="false" customWidth="true" hidden="false" outlineLevel="0" max="2817" min="2817" style="380" width="8.75"/>
    <col collapsed="false" customWidth="true" hidden="false" outlineLevel="0" max="2818" min="2818" style="380" width="6.5"/>
    <col collapsed="false" customWidth="true" hidden="false" outlineLevel="0" max="2819" min="2819" style="380" width="6"/>
    <col collapsed="false" customWidth="true" hidden="false" outlineLevel="0" max="2820" min="2820" style="380" width="9.25"/>
    <col collapsed="false" customWidth="false" hidden="false" outlineLevel="0" max="2821" min="2821" style="380" width="9"/>
    <col collapsed="false" customWidth="true" hidden="false" outlineLevel="0" max="2822" min="2822" style="380" width="8.25"/>
    <col collapsed="false" customWidth="true" hidden="false" outlineLevel="0" max="2823" min="2823" style="380" width="14.38"/>
    <col collapsed="false" customWidth="true" hidden="false" outlineLevel="0" max="2824" min="2824" style="380" width="5"/>
    <col collapsed="false" customWidth="true" hidden="false" outlineLevel="0" max="2825" min="2825" style="380" width="7.75"/>
    <col collapsed="false" customWidth="true" hidden="false" outlineLevel="0" max="2826" min="2826" style="380" width="8.5"/>
    <col collapsed="false" customWidth="true" hidden="false" outlineLevel="0" max="2827" min="2827" style="380" width="11"/>
    <col collapsed="false" customWidth="true" hidden="false" outlineLevel="0" max="2828" min="2828" style="380" width="6.5"/>
    <col collapsed="false" customWidth="true" hidden="false" outlineLevel="0" max="2829" min="2829" style="380" width="7.88"/>
    <col collapsed="false" customWidth="true" hidden="false" outlineLevel="0" max="2830" min="2830" style="380" width="7.37"/>
    <col collapsed="false" customWidth="true" hidden="false" outlineLevel="0" max="2831" min="2831" style="380" width="2.13"/>
    <col collapsed="false" customWidth="true" hidden="false" outlineLevel="0" max="2832" min="2832" style="380" width="3.5"/>
    <col collapsed="false" customWidth="false" hidden="false" outlineLevel="0" max="3072" min="2833" style="380" width="9"/>
    <col collapsed="false" customWidth="true" hidden="false" outlineLevel="0" max="3073" min="3073" style="380" width="8.75"/>
    <col collapsed="false" customWidth="true" hidden="false" outlineLevel="0" max="3074" min="3074" style="380" width="6.5"/>
    <col collapsed="false" customWidth="true" hidden="false" outlineLevel="0" max="3075" min="3075" style="380" width="6"/>
    <col collapsed="false" customWidth="true" hidden="false" outlineLevel="0" max="3076" min="3076" style="380" width="9.25"/>
    <col collapsed="false" customWidth="false" hidden="false" outlineLevel="0" max="3077" min="3077" style="380" width="9"/>
    <col collapsed="false" customWidth="true" hidden="false" outlineLevel="0" max="3078" min="3078" style="380" width="8.25"/>
    <col collapsed="false" customWidth="true" hidden="false" outlineLevel="0" max="3079" min="3079" style="380" width="14.38"/>
    <col collapsed="false" customWidth="true" hidden="false" outlineLevel="0" max="3080" min="3080" style="380" width="5"/>
    <col collapsed="false" customWidth="true" hidden="false" outlineLevel="0" max="3081" min="3081" style="380" width="7.75"/>
    <col collapsed="false" customWidth="true" hidden="false" outlineLevel="0" max="3082" min="3082" style="380" width="8.5"/>
    <col collapsed="false" customWidth="true" hidden="false" outlineLevel="0" max="3083" min="3083" style="380" width="11"/>
    <col collapsed="false" customWidth="true" hidden="false" outlineLevel="0" max="3084" min="3084" style="380" width="6.5"/>
    <col collapsed="false" customWidth="true" hidden="false" outlineLevel="0" max="3085" min="3085" style="380" width="7.88"/>
    <col collapsed="false" customWidth="true" hidden="false" outlineLevel="0" max="3086" min="3086" style="380" width="7.37"/>
    <col collapsed="false" customWidth="true" hidden="false" outlineLevel="0" max="3087" min="3087" style="380" width="2.13"/>
    <col collapsed="false" customWidth="true" hidden="false" outlineLevel="0" max="3088" min="3088" style="380" width="3.5"/>
    <col collapsed="false" customWidth="false" hidden="false" outlineLevel="0" max="3328" min="3089" style="380" width="9"/>
    <col collapsed="false" customWidth="true" hidden="false" outlineLevel="0" max="3329" min="3329" style="380" width="8.75"/>
    <col collapsed="false" customWidth="true" hidden="false" outlineLevel="0" max="3330" min="3330" style="380" width="6.5"/>
    <col collapsed="false" customWidth="true" hidden="false" outlineLevel="0" max="3331" min="3331" style="380" width="6"/>
    <col collapsed="false" customWidth="true" hidden="false" outlineLevel="0" max="3332" min="3332" style="380" width="9.25"/>
    <col collapsed="false" customWidth="false" hidden="false" outlineLevel="0" max="3333" min="3333" style="380" width="9"/>
    <col collapsed="false" customWidth="true" hidden="false" outlineLevel="0" max="3334" min="3334" style="380" width="8.25"/>
    <col collapsed="false" customWidth="true" hidden="false" outlineLevel="0" max="3335" min="3335" style="380" width="14.38"/>
    <col collapsed="false" customWidth="true" hidden="false" outlineLevel="0" max="3336" min="3336" style="380" width="5"/>
    <col collapsed="false" customWidth="true" hidden="false" outlineLevel="0" max="3337" min="3337" style="380" width="7.75"/>
    <col collapsed="false" customWidth="true" hidden="false" outlineLevel="0" max="3338" min="3338" style="380" width="8.5"/>
    <col collapsed="false" customWidth="true" hidden="false" outlineLevel="0" max="3339" min="3339" style="380" width="11"/>
    <col collapsed="false" customWidth="true" hidden="false" outlineLevel="0" max="3340" min="3340" style="380" width="6.5"/>
    <col collapsed="false" customWidth="true" hidden="false" outlineLevel="0" max="3341" min="3341" style="380" width="7.88"/>
    <col collapsed="false" customWidth="true" hidden="false" outlineLevel="0" max="3342" min="3342" style="380" width="7.37"/>
    <col collapsed="false" customWidth="true" hidden="false" outlineLevel="0" max="3343" min="3343" style="380" width="2.13"/>
    <col collapsed="false" customWidth="true" hidden="false" outlineLevel="0" max="3344" min="3344" style="380" width="3.5"/>
    <col collapsed="false" customWidth="false" hidden="false" outlineLevel="0" max="3584" min="3345" style="380" width="9"/>
    <col collapsed="false" customWidth="true" hidden="false" outlineLevel="0" max="3585" min="3585" style="380" width="8.75"/>
    <col collapsed="false" customWidth="true" hidden="false" outlineLevel="0" max="3586" min="3586" style="380" width="6.5"/>
    <col collapsed="false" customWidth="true" hidden="false" outlineLevel="0" max="3587" min="3587" style="380" width="6"/>
    <col collapsed="false" customWidth="true" hidden="false" outlineLevel="0" max="3588" min="3588" style="380" width="9.25"/>
    <col collapsed="false" customWidth="false" hidden="false" outlineLevel="0" max="3589" min="3589" style="380" width="9"/>
    <col collapsed="false" customWidth="true" hidden="false" outlineLevel="0" max="3590" min="3590" style="380" width="8.25"/>
    <col collapsed="false" customWidth="true" hidden="false" outlineLevel="0" max="3591" min="3591" style="380" width="14.38"/>
    <col collapsed="false" customWidth="true" hidden="false" outlineLevel="0" max="3592" min="3592" style="380" width="5"/>
    <col collapsed="false" customWidth="true" hidden="false" outlineLevel="0" max="3593" min="3593" style="380" width="7.75"/>
    <col collapsed="false" customWidth="true" hidden="false" outlineLevel="0" max="3594" min="3594" style="380" width="8.5"/>
    <col collapsed="false" customWidth="true" hidden="false" outlineLevel="0" max="3595" min="3595" style="380" width="11"/>
    <col collapsed="false" customWidth="true" hidden="false" outlineLevel="0" max="3596" min="3596" style="380" width="6.5"/>
    <col collapsed="false" customWidth="true" hidden="false" outlineLevel="0" max="3597" min="3597" style="380" width="7.88"/>
    <col collapsed="false" customWidth="true" hidden="false" outlineLevel="0" max="3598" min="3598" style="380" width="7.37"/>
    <col collapsed="false" customWidth="true" hidden="false" outlineLevel="0" max="3599" min="3599" style="380" width="2.13"/>
    <col collapsed="false" customWidth="true" hidden="false" outlineLevel="0" max="3600" min="3600" style="380" width="3.5"/>
    <col collapsed="false" customWidth="false" hidden="false" outlineLevel="0" max="3840" min="3601" style="380" width="9"/>
    <col collapsed="false" customWidth="true" hidden="false" outlineLevel="0" max="3841" min="3841" style="380" width="8.75"/>
    <col collapsed="false" customWidth="true" hidden="false" outlineLevel="0" max="3842" min="3842" style="380" width="6.5"/>
    <col collapsed="false" customWidth="true" hidden="false" outlineLevel="0" max="3843" min="3843" style="380" width="6"/>
    <col collapsed="false" customWidth="true" hidden="false" outlineLevel="0" max="3844" min="3844" style="380" width="9.25"/>
    <col collapsed="false" customWidth="false" hidden="false" outlineLevel="0" max="3845" min="3845" style="380" width="9"/>
    <col collapsed="false" customWidth="true" hidden="false" outlineLevel="0" max="3846" min="3846" style="380" width="8.25"/>
    <col collapsed="false" customWidth="true" hidden="false" outlineLevel="0" max="3847" min="3847" style="380" width="14.38"/>
    <col collapsed="false" customWidth="true" hidden="false" outlineLevel="0" max="3848" min="3848" style="380" width="5"/>
    <col collapsed="false" customWidth="true" hidden="false" outlineLevel="0" max="3849" min="3849" style="380" width="7.75"/>
    <col collapsed="false" customWidth="true" hidden="false" outlineLevel="0" max="3850" min="3850" style="380" width="8.5"/>
    <col collapsed="false" customWidth="true" hidden="false" outlineLevel="0" max="3851" min="3851" style="380" width="11"/>
    <col collapsed="false" customWidth="true" hidden="false" outlineLevel="0" max="3852" min="3852" style="380" width="6.5"/>
    <col collapsed="false" customWidth="true" hidden="false" outlineLevel="0" max="3853" min="3853" style="380" width="7.88"/>
    <col collapsed="false" customWidth="true" hidden="false" outlineLevel="0" max="3854" min="3854" style="380" width="7.37"/>
    <col collapsed="false" customWidth="true" hidden="false" outlineLevel="0" max="3855" min="3855" style="380" width="2.13"/>
    <col collapsed="false" customWidth="true" hidden="false" outlineLevel="0" max="3856" min="3856" style="380" width="3.5"/>
    <col collapsed="false" customWidth="false" hidden="false" outlineLevel="0" max="4096" min="3857" style="380" width="9"/>
    <col collapsed="false" customWidth="true" hidden="false" outlineLevel="0" max="4097" min="4097" style="380" width="8.75"/>
    <col collapsed="false" customWidth="true" hidden="false" outlineLevel="0" max="4098" min="4098" style="380" width="6.5"/>
    <col collapsed="false" customWidth="true" hidden="false" outlineLevel="0" max="4099" min="4099" style="380" width="6"/>
    <col collapsed="false" customWidth="true" hidden="false" outlineLevel="0" max="4100" min="4100" style="380" width="9.25"/>
    <col collapsed="false" customWidth="false" hidden="false" outlineLevel="0" max="4101" min="4101" style="380" width="9"/>
    <col collapsed="false" customWidth="true" hidden="false" outlineLevel="0" max="4102" min="4102" style="380" width="8.25"/>
    <col collapsed="false" customWidth="true" hidden="false" outlineLevel="0" max="4103" min="4103" style="380" width="14.38"/>
    <col collapsed="false" customWidth="true" hidden="false" outlineLevel="0" max="4104" min="4104" style="380" width="5"/>
    <col collapsed="false" customWidth="true" hidden="false" outlineLevel="0" max="4105" min="4105" style="380" width="7.75"/>
    <col collapsed="false" customWidth="true" hidden="false" outlineLevel="0" max="4106" min="4106" style="380" width="8.5"/>
    <col collapsed="false" customWidth="true" hidden="false" outlineLevel="0" max="4107" min="4107" style="380" width="11"/>
    <col collapsed="false" customWidth="true" hidden="false" outlineLevel="0" max="4108" min="4108" style="380" width="6.5"/>
    <col collapsed="false" customWidth="true" hidden="false" outlineLevel="0" max="4109" min="4109" style="380" width="7.88"/>
    <col collapsed="false" customWidth="true" hidden="false" outlineLevel="0" max="4110" min="4110" style="380" width="7.37"/>
    <col collapsed="false" customWidth="true" hidden="false" outlineLevel="0" max="4111" min="4111" style="380" width="2.13"/>
    <col collapsed="false" customWidth="true" hidden="false" outlineLevel="0" max="4112" min="4112" style="380" width="3.5"/>
    <col collapsed="false" customWidth="false" hidden="false" outlineLevel="0" max="4352" min="4113" style="380" width="9"/>
    <col collapsed="false" customWidth="true" hidden="false" outlineLevel="0" max="4353" min="4353" style="380" width="8.75"/>
    <col collapsed="false" customWidth="true" hidden="false" outlineLevel="0" max="4354" min="4354" style="380" width="6.5"/>
    <col collapsed="false" customWidth="true" hidden="false" outlineLevel="0" max="4355" min="4355" style="380" width="6"/>
    <col collapsed="false" customWidth="true" hidden="false" outlineLevel="0" max="4356" min="4356" style="380" width="9.25"/>
    <col collapsed="false" customWidth="false" hidden="false" outlineLevel="0" max="4357" min="4357" style="380" width="9"/>
    <col collapsed="false" customWidth="true" hidden="false" outlineLevel="0" max="4358" min="4358" style="380" width="8.25"/>
    <col collapsed="false" customWidth="true" hidden="false" outlineLevel="0" max="4359" min="4359" style="380" width="14.38"/>
    <col collapsed="false" customWidth="true" hidden="false" outlineLevel="0" max="4360" min="4360" style="380" width="5"/>
    <col collapsed="false" customWidth="true" hidden="false" outlineLevel="0" max="4361" min="4361" style="380" width="7.75"/>
    <col collapsed="false" customWidth="true" hidden="false" outlineLevel="0" max="4362" min="4362" style="380" width="8.5"/>
    <col collapsed="false" customWidth="true" hidden="false" outlineLevel="0" max="4363" min="4363" style="380" width="11"/>
    <col collapsed="false" customWidth="true" hidden="false" outlineLevel="0" max="4364" min="4364" style="380" width="6.5"/>
    <col collapsed="false" customWidth="true" hidden="false" outlineLevel="0" max="4365" min="4365" style="380" width="7.88"/>
    <col collapsed="false" customWidth="true" hidden="false" outlineLevel="0" max="4366" min="4366" style="380" width="7.37"/>
    <col collapsed="false" customWidth="true" hidden="false" outlineLevel="0" max="4367" min="4367" style="380" width="2.13"/>
    <col collapsed="false" customWidth="true" hidden="false" outlineLevel="0" max="4368" min="4368" style="380" width="3.5"/>
    <col collapsed="false" customWidth="false" hidden="false" outlineLevel="0" max="4608" min="4369" style="380" width="9"/>
    <col collapsed="false" customWidth="true" hidden="false" outlineLevel="0" max="4609" min="4609" style="380" width="8.75"/>
    <col collapsed="false" customWidth="true" hidden="false" outlineLevel="0" max="4610" min="4610" style="380" width="6.5"/>
    <col collapsed="false" customWidth="true" hidden="false" outlineLevel="0" max="4611" min="4611" style="380" width="6"/>
    <col collapsed="false" customWidth="true" hidden="false" outlineLevel="0" max="4612" min="4612" style="380" width="9.25"/>
    <col collapsed="false" customWidth="false" hidden="false" outlineLevel="0" max="4613" min="4613" style="380" width="9"/>
    <col collapsed="false" customWidth="true" hidden="false" outlineLevel="0" max="4614" min="4614" style="380" width="8.25"/>
    <col collapsed="false" customWidth="true" hidden="false" outlineLevel="0" max="4615" min="4615" style="380" width="14.38"/>
    <col collapsed="false" customWidth="true" hidden="false" outlineLevel="0" max="4616" min="4616" style="380" width="5"/>
    <col collapsed="false" customWidth="true" hidden="false" outlineLevel="0" max="4617" min="4617" style="380" width="7.75"/>
    <col collapsed="false" customWidth="true" hidden="false" outlineLevel="0" max="4618" min="4618" style="380" width="8.5"/>
    <col collapsed="false" customWidth="true" hidden="false" outlineLevel="0" max="4619" min="4619" style="380" width="11"/>
    <col collapsed="false" customWidth="true" hidden="false" outlineLevel="0" max="4620" min="4620" style="380" width="6.5"/>
    <col collapsed="false" customWidth="true" hidden="false" outlineLevel="0" max="4621" min="4621" style="380" width="7.88"/>
    <col collapsed="false" customWidth="true" hidden="false" outlineLevel="0" max="4622" min="4622" style="380" width="7.37"/>
    <col collapsed="false" customWidth="true" hidden="false" outlineLevel="0" max="4623" min="4623" style="380" width="2.13"/>
    <col collapsed="false" customWidth="true" hidden="false" outlineLevel="0" max="4624" min="4624" style="380" width="3.5"/>
    <col collapsed="false" customWidth="false" hidden="false" outlineLevel="0" max="4864" min="4625" style="380" width="9"/>
    <col collapsed="false" customWidth="true" hidden="false" outlineLevel="0" max="4865" min="4865" style="380" width="8.75"/>
    <col collapsed="false" customWidth="true" hidden="false" outlineLevel="0" max="4866" min="4866" style="380" width="6.5"/>
    <col collapsed="false" customWidth="true" hidden="false" outlineLevel="0" max="4867" min="4867" style="380" width="6"/>
    <col collapsed="false" customWidth="true" hidden="false" outlineLevel="0" max="4868" min="4868" style="380" width="9.25"/>
    <col collapsed="false" customWidth="false" hidden="false" outlineLevel="0" max="4869" min="4869" style="380" width="9"/>
    <col collapsed="false" customWidth="true" hidden="false" outlineLevel="0" max="4870" min="4870" style="380" width="8.25"/>
    <col collapsed="false" customWidth="true" hidden="false" outlineLevel="0" max="4871" min="4871" style="380" width="14.38"/>
    <col collapsed="false" customWidth="true" hidden="false" outlineLevel="0" max="4872" min="4872" style="380" width="5"/>
    <col collapsed="false" customWidth="true" hidden="false" outlineLevel="0" max="4873" min="4873" style="380" width="7.75"/>
    <col collapsed="false" customWidth="true" hidden="false" outlineLevel="0" max="4874" min="4874" style="380" width="8.5"/>
    <col collapsed="false" customWidth="true" hidden="false" outlineLevel="0" max="4875" min="4875" style="380" width="11"/>
    <col collapsed="false" customWidth="true" hidden="false" outlineLevel="0" max="4876" min="4876" style="380" width="6.5"/>
    <col collapsed="false" customWidth="true" hidden="false" outlineLevel="0" max="4877" min="4877" style="380" width="7.88"/>
    <col collapsed="false" customWidth="true" hidden="false" outlineLevel="0" max="4878" min="4878" style="380" width="7.37"/>
    <col collapsed="false" customWidth="true" hidden="false" outlineLevel="0" max="4879" min="4879" style="380" width="2.13"/>
    <col collapsed="false" customWidth="true" hidden="false" outlineLevel="0" max="4880" min="4880" style="380" width="3.5"/>
    <col collapsed="false" customWidth="false" hidden="false" outlineLevel="0" max="5120" min="4881" style="380" width="9"/>
    <col collapsed="false" customWidth="true" hidden="false" outlineLevel="0" max="5121" min="5121" style="380" width="8.75"/>
    <col collapsed="false" customWidth="true" hidden="false" outlineLevel="0" max="5122" min="5122" style="380" width="6.5"/>
    <col collapsed="false" customWidth="true" hidden="false" outlineLevel="0" max="5123" min="5123" style="380" width="6"/>
    <col collapsed="false" customWidth="true" hidden="false" outlineLevel="0" max="5124" min="5124" style="380" width="9.25"/>
    <col collapsed="false" customWidth="false" hidden="false" outlineLevel="0" max="5125" min="5125" style="380" width="9"/>
    <col collapsed="false" customWidth="true" hidden="false" outlineLevel="0" max="5126" min="5126" style="380" width="8.25"/>
    <col collapsed="false" customWidth="true" hidden="false" outlineLevel="0" max="5127" min="5127" style="380" width="14.38"/>
    <col collapsed="false" customWidth="true" hidden="false" outlineLevel="0" max="5128" min="5128" style="380" width="5"/>
    <col collapsed="false" customWidth="true" hidden="false" outlineLevel="0" max="5129" min="5129" style="380" width="7.75"/>
    <col collapsed="false" customWidth="true" hidden="false" outlineLevel="0" max="5130" min="5130" style="380" width="8.5"/>
    <col collapsed="false" customWidth="true" hidden="false" outlineLevel="0" max="5131" min="5131" style="380" width="11"/>
    <col collapsed="false" customWidth="true" hidden="false" outlineLevel="0" max="5132" min="5132" style="380" width="6.5"/>
    <col collapsed="false" customWidth="true" hidden="false" outlineLevel="0" max="5133" min="5133" style="380" width="7.88"/>
    <col collapsed="false" customWidth="true" hidden="false" outlineLevel="0" max="5134" min="5134" style="380" width="7.37"/>
    <col collapsed="false" customWidth="true" hidden="false" outlineLevel="0" max="5135" min="5135" style="380" width="2.13"/>
    <col collapsed="false" customWidth="true" hidden="false" outlineLevel="0" max="5136" min="5136" style="380" width="3.5"/>
    <col collapsed="false" customWidth="false" hidden="false" outlineLevel="0" max="5376" min="5137" style="380" width="9"/>
    <col collapsed="false" customWidth="true" hidden="false" outlineLevel="0" max="5377" min="5377" style="380" width="8.75"/>
    <col collapsed="false" customWidth="true" hidden="false" outlineLevel="0" max="5378" min="5378" style="380" width="6.5"/>
    <col collapsed="false" customWidth="true" hidden="false" outlineLevel="0" max="5379" min="5379" style="380" width="6"/>
    <col collapsed="false" customWidth="true" hidden="false" outlineLevel="0" max="5380" min="5380" style="380" width="9.25"/>
    <col collapsed="false" customWidth="false" hidden="false" outlineLevel="0" max="5381" min="5381" style="380" width="9"/>
    <col collapsed="false" customWidth="true" hidden="false" outlineLevel="0" max="5382" min="5382" style="380" width="8.25"/>
    <col collapsed="false" customWidth="true" hidden="false" outlineLevel="0" max="5383" min="5383" style="380" width="14.38"/>
    <col collapsed="false" customWidth="true" hidden="false" outlineLevel="0" max="5384" min="5384" style="380" width="5"/>
    <col collapsed="false" customWidth="true" hidden="false" outlineLevel="0" max="5385" min="5385" style="380" width="7.75"/>
    <col collapsed="false" customWidth="true" hidden="false" outlineLevel="0" max="5386" min="5386" style="380" width="8.5"/>
    <col collapsed="false" customWidth="true" hidden="false" outlineLevel="0" max="5387" min="5387" style="380" width="11"/>
    <col collapsed="false" customWidth="true" hidden="false" outlineLevel="0" max="5388" min="5388" style="380" width="6.5"/>
    <col collapsed="false" customWidth="true" hidden="false" outlineLevel="0" max="5389" min="5389" style="380" width="7.88"/>
    <col collapsed="false" customWidth="true" hidden="false" outlineLevel="0" max="5390" min="5390" style="380" width="7.37"/>
    <col collapsed="false" customWidth="true" hidden="false" outlineLevel="0" max="5391" min="5391" style="380" width="2.13"/>
    <col collapsed="false" customWidth="true" hidden="false" outlineLevel="0" max="5392" min="5392" style="380" width="3.5"/>
    <col collapsed="false" customWidth="false" hidden="false" outlineLevel="0" max="5632" min="5393" style="380" width="9"/>
    <col collapsed="false" customWidth="true" hidden="false" outlineLevel="0" max="5633" min="5633" style="380" width="8.75"/>
    <col collapsed="false" customWidth="true" hidden="false" outlineLevel="0" max="5634" min="5634" style="380" width="6.5"/>
    <col collapsed="false" customWidth="true" hidden="false" outlineLevel="0" max="5635" min="5635" style="380" width="6"/>
    <col collapsed="false" customWidth="true" hidden="false" outlineLevel="0" max="5636" min="5636" style="380" width="9.25"/>
    <col collapsed="false" customWidth="false" hidden="false" outlineLevel="0" max="5637" min="5637" style="380" width="9"/>
    <col collapsed="false" customWidth="true" hidden="false" outlineLevel="0" max="5638" min="5638" style="380" width="8.25"/>
    <col collapsed="false" customWidth="true" hidden="false" outlineLevel="0" max="5639" min="5639" style="380" width="14.38"/>
    <col collapsed="false" customWidth="true" hidden="false" outlineLevel="0" max="5640" min="5640" style="380" width="5"/>
    <col collapsed="false" customWidth="true" hidden="false" outlineLevel="0" max="5641" min="5641" style="380" width="7.75"/>
    <col collapsed="false" customWidth="true" hidden="false" outlineLevel="0" max="5642" min="5642" style="380" width="8.5"/>
    <col collapsed="false" customWidth="true" hidden="false" outlineLevel="0" max="5643" min="5643" style="380" width="11"/>
    <col collapsed="false" customWidth="true" hidden="false" outlineLevel="0" max="5644" min="5644" style="380" width="6.5"/>
    <col collapsed="false" customWidth="true" hidden="false" outlineLevel="0" max="5645" min="5645" style="380" width="7.88"/>
    <col collapsed="false" customWidth="true" hidden="false" outlineLevel="0" max="5646" min="5646" style="380" width="7.37"/>
    <col collapsed="false" customWidth="true" hidden="false" outlineLevel="0" max="5647" min="5647" style="380" width="2.13"/>
    <col collapsed="false" customWidth="true" hidden="false" outlineLevel="0" max="5648" min="5648" style="380" width="3.5"/>
    <col collapsed="false" customWidth="false" hidden="false" outlineLevel="0" max="5888" min="5649" style="380" width="9"/>
    <col collapsed="false" customWidth="true" hidden="false" outlineLevel="0" max="5889" min="5889" style="380" width="8.75"/>
    <col collapsed="false" customWidth="true" hidden="false" outlineLevel="0" max="5890" min="5890" style="380" width="6.5"/>
    <col collapsed="false" customWidth="true" hidden="false" outlineLevel="0" max="5891" min="5891" style="380" width="6"/>
    <col collapsed="false" customWidth="true" hidden="false" outlineLevel="0" max="5892" min="5892" style="380" width="9.25"/>
    <col collapsed="false" customWidth="false" hidden="false" outlineLevel="0" max="5893" min="5893" style="380" width="9"/>
    <col collapsed="false" customWidth="true" hidden="false" outlineLevel="0" max="5894" min="5894" style="380" width="8.25"/>
    <col collapsed="false" customWidth="true" hidden="false" outlineLevel="0" max="5895" min="5895" style="380" width="14.38"/>
    <col collapsed="false" customWidth="true" hidden="false" outlineLevel="0" max="5896" min="5896" style="380" width="5"/>
    <col collapsed="false" customWidth="true" hidden="false" outlineLevel="0" max="5897" min="5897" style="380" width="7.75"/>
    <col collapsed="false" customWidth="true" hidden="false" outlineLevel="0" max="5898" min="5898" style="380" width="8.5"/>
    <col collapsed="false" customWidth="true" hidden="false" outlineLevel="0" max="5899" min="5899" style="380" width="11"/>
    <col collapsed="false" customWidth="true" hidden="false" outlineLevel="0" max="5900" min="5900" style="380" width="6.5"/>
    <col collapsed="false" customWidth="true" hidden="false" outlineLevel="0" max="5901" min="5901" style="380" width="7.88"/>
    <col collapsed="false" customWidth="true" hidden="false" outlineLevel="0" max="5902" min="5902" style="380" width="7.37"/>
    <col collapsed="false" customWidth="true" hidden="false" outlineLevel="0" max="5903" min="5903" style="380" width="2.13"/>
    <col collapsed="false" customWidth="true" hidden="false" outlineLevel="0" max="5904" min="5904" style="380" width="3.5"/>
    <col collapsed="false" customWidth="false" hidden="false" outlineLevel="0" max="6144" min="5905" style="380" width="9"/>
    <col collapsed="false" customWidth="true" hidden="false" outlineLevel="0" max="6145" min="6145" style="380" width="8.75"/>
    <col collapsed="false" customWidth="true" hidden="false" outlineLevel="0" max="6146" min="6146" style="380" width="6.5"/>
    <col collapsed="false" customWidth="true" hidden="false" outlineLevel="0" max="6147" min="6147" style="380" width="6"/>
    <col collapsed="false" customWidth="true" hidden="false" outlineLevel="0" max="6148" min="6148" style="380" width="9.25"/>
    <col collapsed="false" customWidth="false" hidden="false" outlineLevel="0" max="6149" min="6149" style="380" width="9"/>
    <col collapsed="false" customWidth="true" hidden="false" outlineLevel="0" max="6150" min="6150" style="380" width="8.25"/>
    <col collapsed="false" customWidth="true" hidden="false" outlineLevel="0" max="6151" min="6151" style="380" width="14.38"/>
    <col collapsed="false" customWidth="true" hidden="false" outlineLevel="0" max="6152" min="6152" style="380" width="5"/>
    <col collapsed="false" customWidth="true" hidden="false" outlineLevel="0" max="6153" min="6153" style="380" width="7.75"/>
    <col collapsed="false" customWidth="true" hidden="false" outlineLevel="0" max="6154" min="6154" style="380" width="8.5"/>
    <col collapsed="false" customWidth="true" hidden="false" outlineLevel="0" max="6155" min="6155" style="380" width="11"/>
    <col collapsed="false" customWidth="true" hidden="false" outlineLevel="0" max="6156" min="6156" style="380" width="6.5"/>
    <col collapsed="false" customWidth="true" hidden="false" outlineLevel="0" max="6157" min="6157" style="380" width="7.88"/>
    <col collapsed="false" customWidth="true" hidden="false" outlineLevel="0" max="6158" min="6158" style="380" width="7.37"/>
    <col collapsed="false" customWidth="true" hidden="false" outlineLevel="0" max="6159" min="6159" style="380" width="2.13"/>
    <col collapsed="false" customWidth="true" hidden="false" outlineLevel="0" max="6160" min="6160" style="380" width="3.5"/>
    <col collapsed="false" customWidth="false" hidden="false" outlineLevel="0" max="6400" min="6161" style="380" width="9"/>
    <col collapsed="false" customWidth="true" hidden="false" outlineLevel="0" max="6401" min="6401" style="380" width="8.75"/>
    <col collapsed="false" customWidth="true" hidden="false" outlineLevel="0" max="6402" min="6402" style="380" width="6.5"/>
    <col collapsed="false" customWidth="true" hidden="false" outlineLevel="0" max="6403" min="6403" style="380" width="6"/>
    <col collapsed="false" customWidth="true" hidden="false" outlineLevel="0" max="6404" min="6404" style="380" width="9.25"/>
    <col collapsed="false" customWidth="false" hidden="false" outlineLevel="0" max="6405" min="6405" style="380" width="9"/>
    <col collapsed="false" customWidth="true" hidden="false" outlineLevel="0" max="6406" min="6406" style="380" width="8.25"/>
    <col collapsed="false" customWidth="true" hidden="false" outlineLevel="0" max="6407" min="6407" style="380" width="14.38"/>
    <col collapsed="false" customWidth="true" hidden="false" outlineLevel="0" max="6408" min="6408" style="380" width="5"/>
    <col collapsed="false" customWidth="true" hidden="false" outlineLevel="0" max="6409" min="6409" style="380" width="7.75"/>
    <col collapsed="false" customWidth="true" hidden="false" outlineLevel="0" max="6410" min="6410" style="380" width="8.5"/>
    <col collapsed="false" customWidth="true" hidden="false" outlineLevel="0" max="6411" min="6411" style="380" width="11"/>
    <col collapsed="false" customWidth="true" hidden="false" outlineLevel="0" max="6412" min="6412" style="380" width="6.5"/>
    <col collapsed="false" customWidth="true" hidden="false" outlineLevel="0" max="6413" min="6413" style="380" width="7.88"/>
    <col collapsed="false" customWidth="true" hidden="false" outlineLevel="0" max="6414" min="6414" style="380" width="7.37"/>
    <col collapsed="false" customWidth="true" hidden="false" outlineLevel="0" max="6415" min="6415" style="380" width="2.13"/>
    <col collapsed="false" customWidth="true" hidden="false" outlineLevel="0" max="6416" min="6416" style="380" width="3.5"/>
    <col collapsed="false" customWidth="false" hidden="false" outlineLevel="0" max="6656" min="6417" style="380" width="9"/>
    <col collapsed="false" customWidth="true" hidden="false" outlineLevel="0" max="6657" min="6657" style="380" width="8.75"/>
    <col collapsed="false" customWidth="true" hidden="false" outlineLevel="0" max="6658" min="6658" style="380" width="6.5"/>
    <col collapsed="false" customWidth="true" hidden="false" outlineLevel="0" max="6659" min="6659" style="380" width="6"/>
    <col collapsed="false" customWidth="true" hidden="false" outlineLevel="0" max="6660" min="6660" style="380" width="9.25"/>
    <col collapsed="false" customWidth="false" hidden="false" outlineLevel="0" max="6661" min="6661" style="380" width="9"/>
    <col collapsed="false" customWidth="true" hidden="false" outlineLevel="0" max="6662" min="6662" style="380" width="8.25"/>
    <col collapsed="false" customWidth="true" hidden="false" outlineLevel="0" max="6663" min="6663" style="380" width="14.38"/>
    <col collapsed="false" customWidth="true" hidden="false" outlineLevel="0" max="6664" min="6664" style="380" width="5"/>
    <col collapsed="false" customWidth="true" hidden="false" outlineLevel="0" max="6665" min="6665" style="380" width="7.75"/>
    <col collapsed="false" customWidth="true" hidden="false" outlineLevel="0" max="6666" min="6666" style="380" width="8.5"/>
    <col collapsed="false" customWidth="true" hidden="false" outlineLevel="0" max="6667" min="6667" style="380" width="11"/>
    <col collapsed="false" customWidth="true" hidden="false" outlineLevel="0" max="6668" min="6668" style="380" width="6.5"/>
    <col collapsed="false" customWidth="true" hidden="false" outlineLevel="0" max="6669" min="6669" style="380" width="7.88"/>
    <col collapsed="false" customWidth="true" hidden="false" outlineLevel="0" max="6670" min="6670" style="380" width="7.37"/>
    <col collapsed="false" customWidth="true" hidden="false" outlineLevel="0" max="6671" min="6671" style="380" width="2.13"/>
    <col collapsed="false" customWidth="true" hidden="false" outlineLevel="0" max="6672" min="6672" style="380" width="3.5"/>
    <col collapsed="false" customWidth="false" hidden="false" outlineLevel="0" max="6912" min="6673" style="380" width="9"/>
    <col collapsed="false" customWidth="true" hidden="false" outlineLevel="0" max="6913" min="6913" style="380" width="8.75"/>
    <col collapsed="false" customWidth="true" hidden="false" outlineLevel="0" max="6914" min="6914" style="380" width="6.5"/>
    <col collapsed="false" customWidth="true" hidden="false" outlineLevel="0" max="6915" min="6915" style="380" width="6"/>
    <col collapsed="false" customWidth="true" hidden="false" outlineLevel="0" max="6916" min="6916" style="380" width="9.25"/>
    <col collapsed="false" customWidth="false" hidden="false" outlineLevel="0" max="6917" min="6917" style="380" width="9"/>
    <col collapsed="false" customWidth="true" hidden="false" outlineLevel="0" max="6918" min="6918" style="380" width="8.25"/>
    <col collapsed="false" customWidth="true" hidden="false" outlineLevel="0" max="6919" min="6919" style="380" width="14.38"/>
    <col collapsed="false" customWidth="true" hidden="false" outlineLevel="0" max="6920" min="6920" style="380" width="5"/>
    <col collapsed="false" customWidth="true" hidden="false" outlineLevel="0" max="6921" min="6921" style="380" width="7.75"/>
    <col collapsed="false" customWidth="true" hidden="false" outlineLevel="0" max="6922" min="6922" style="380" width="8.5"/>
    <col collapsed="false" customWidth="true" hidden="false" outlineLevel="0" max="6923" min="6923" style="380" width="11"/>
    <col collapsed="false" customWidth="true" hidden="false" outlineLevel="0" max="6924" min="6924" style="380" width="6.5"/>
    <col collapsed="false" customWidth="true" hidden="false" outlineLevel="0" max="6925" min="6925" style="380" width="7.88"/>
    <col collapsed="false" customWidth="true" hidden="false" outlineLevel="0" max="6926" min="6926" style="380" width="7.37"/>
    <col collapsed="false" customWidth="true" hidden="false" outlineLevel="0" max="6927" min="6927" style="380" width="2.13"/>
    <col collapsed="false" customWidth="true" hidden="false" outlineLevel="0" max="6928" min="6928" style="380" width="3.5"/>
    <col collapsed="false" customWidth="false" hidden="false" outlineLevel="0" max="7168" min="6929" style="380" width="9"/>
    <col collapsed="false" customWidth="true" hidden="false" outlineLevel="0" max="7169" min="7169" style="380" width="8.75"/>
    <col collapsed="false" customWidth="true" hidden="false" outlineLevel="0" max="7170" min="7170" style="380" width="6.5"/>
    <col collapsed="false" customWidth="true" hidden="false" outlineLevel="0" max="7171" min="7171" style="380" width="6"/>
    <col collapsed="false" customWidth="true" hidden="false" outlineLevel="0" max="7172" min="7172" style="380" width="9.25"/>
    <col collapsed="false" customWidth="false" hidden="false" outlineLevel="0" max="7173" min="7173" style="380" width="9"/>
    <col collapsed="false" customWidth="true" hidden="false" outlineLevel="0" max="7174" min="7174" style="380" width="8.25"/>
    <col collapsed="false" customWidth="true" hidden="false" outlineLevel="0" max="7175" min="7175" style="380" width="14.38"/>
    <col collapsed="false" customWidth="true" hidden="false" outlineLevel="0" max="7176" min="7176" style="380" width="5"/>
    <col collapsed="false" customWidth="true" hidden="false" outlineLevel="0" max="7177" min="7177" style="380" width="7.75"/>
    <col collapsed="false" customWidth="true" hidden="false" outlineLevel="0" max="7178" min="7178" style="380" width="8.5"/>
    <col collapsed="false" customWidth="true" hidden="false" outlineLevel="0" max="7179" min="7179" style="380" width="11"/>
    <col collapsed="false" customWidth="true" hidden="false" outlineLevel="0" max="7180" min="7180" style="380" width="6.5"/>
    <col collapsed="false" customWidth="true" hidden="false" outlineLevel="0" max="7181" min="7181" style="380" width="7.88"/>
    <col collapsed="false" customWidth="true" hidden="false" outlineLevel="0" max="7182" min="7182" style="380" width="7.37"/>
    <col collapsed="false" customWidth="true" hidden="false" outlineLevel="0" max="7183" min="7183" style="380" width="2.13"/>
    <col collapsed="false" customWidth="true" hidden="false" outlineLevel="0" max="7184" min="7184" style="380" width="3.5"/>
    <col collapsed="false" customWidth="false" hidden="false" outlineLevel="0" max="7424" min="7185" style="380" width="9"/>
    <col collapsed="false" customWidth="true" hidden="false" outlineLevel="0" max="7425" min="7425" style="380" width="8.75"/>
    <col collapsed="false" customWidth="true" hidden="false" outlineLevel="0" max="7426" min="7426" style="380" width="6.5"/>
    <col collapsed="false" customWidth="true" hidden="false" outlineLevel="0" max="7427" min="7427" style="380" width="6"/>
    <col collapsed="false" customWidth="true" hidden="false" outlineLevel="0" max="7428" min="7428" style="380" width="9.25"/>
    <col collapsed="false" customWidth="false" hidden="false" outlineLevel="0" max="7429" min="7429" style="380" width="9"/>
    <col collapsed="false" customWidth="true" hidden="false" outlineLevel="0" max="7430" min="7430" style="380" width="8.25"/>
    <col collapsed="false" customWidth="true" hidden="false" outlineLevel="0" max="7431" min="7431" style="380" width="14.38"/>
    <col collapsed="false" customWidth="true" hidden="false" outlineLevel="0" max="7432" min="7432" style="380" width="5"/>
    <col collapsed="false" customWidth="true" hidden="false" outlineLevel="0" max="7433" min="7433" style="380" width="7.75"/>
    <col collapsed="false" customWidth="true" hidden="false" outlineLevel="0" max="7434" min="7434" style="380" width="8.5"/>
    <col collapsed="false" customWidth="true" hidden="false" outlineLevel="0" max="7435" min="7435" style="380" width="11"/>
    <col collapsed="false" customWidth="true" hidden="false" outlineLevel="0" max="7436" min="7436" style="380" width="6.5"/>
    <col collapsed="false" customWidth="true" hidden="false" outlineLevel="0" max="7437" min="7437" style="380" width="7.88"/>
    <col collapsed="false" customWidth="true" hidden="false" outlineLevel="0" max="7438" min="7438" style="380" width="7.37"/>
    <col collapsed="false" customWidth="true" hidden="false" outlineLevel="0" max="7439" min="7439" style="380" width="2.13"/>
    <col collapsed="false" customWidth="true" hidden="false" outlineLevel="0" max="7440" min="7440" style="380" width="3.5"/>
    <col collapsed="false" customWidth="false" hidden="false" outlineLevel="0" max="7680" min="7441" style="380" width="9"/>
    <col collapsed="false" customWidth="true" hidden="false" outlineLevel="0" max="7681" min="7681" style="380" width="8.75"/>
    <col collapsed="false" customWidth="true" hidden="false" outlineLevel="0" max="7682" min="7682" style="380" width="6.5"/>
    <col collapsed="false" customWidth="true" hidden="false" outlineLevel="0" max="7683" min="7683" style="380" width="6"/>
    <col collapsed="false" customWidth="true" hidden="false" outlineLevel="0" max="7684" min="7684" style="380" width="9.25"/>
    <col collapsed="false" customWidth="false" hidden="false" outlineLevel="0" max="7685" min="7685" style="380" width="9"/>
    <col collapsed="false" customWidth="true" hidden="false" outlineLevel="0" max="7686" min="7686" style="380" width="8.25"/>
    <col collapsed="false" customWidth="true" hidden="false" outlineLevel="0" max="7687" min="7687" style="380" width="14.38"/>
    <col collapsed="false" customWidth="true" hidden="false" outlineLevel="0" max="7688" min="7688" style="380" width="5"/>
    <col collapsed="false" customWidth="true" hidden="false" outlineLevel="0" max="7689" min="7689" style="380" width="7.75"/>
    <col collapsed="false" customWidth="true" hidden="false" outlineLevel="0" max="7690" min="7690" style="380" width="8.5"/>
    <col collapsed="false" customWidth="true" hidden="false" outlineLevel="0" max="7691" min="7691" style="380" width="11"/>
    <col collapsed="false" customWidth="true" hidden="false" outlineLevel="0" max="7692" min="7692" style="380" width="6.5"/>
    <col collapsed="false" customWidth="true" hidden="false" outlineLevel="0" max="7693" min="7693" style="380" width="7.88"/>
    <col collapsed="false" customWidth="true" hidden="false" outlineLevel="0" max="7694" min="7694" style="380" width="7.37"/>
    <col collapsed="false" customWidth="true" hidden="false" outlineLevel="0" max="7695" min="7695" style="380" width="2.13"/>
    <col collapsed="false" customWidth="true" hidden="false" outlineLevel="0" max="7696" min="7696" style="380" width="3.5"/>
    <col collapsed="false" customWidth="false" hidden="false" outlineLevel="0" max="7936" min="7697" style="380" width="9"/>
    <col collapsed="false" customWidth="true" hidden="false" outlineLevel="0" max="7937" min="7937" style="380" width="8.75"/>
    <col collapsed="false" customWidth="true" hidden="false" outlineLevel="0" max="7938" min="7938" style="380" width="6.5"/>
    <col collapsed="false" customWidth="true" hidden="false" outlineLevel="0" max="7939" min="7939" style="380" width="6"/>
    <col collapsed="false" customWidth="true" hidden="false" outlineLevel="0" max="7940" min="7940" style="380" width="9.25"/>
    <col collapsed="false" customWidth="false" hidden="false" outlineLevel="0" max="7941" min="7941" style="380" width="9"/>
    <col collapsed="false" customWidth="true" hidden="false" outlineLevel="0" max="7942" min="7942" style="380" width="8.25"/>
    <col collapsed="false" customWidth="true" hidden="false" outlineLevel="0" max="7943" min="7943" style="380" width="14.38"/>
    <col collapsed="false" customWidth="true" hidden="false" outlineLevel="0" max="7944" min="7944" style="380" width="5"/>
    <col collapsed="false" customWidth="true" hidden="false" outlineLevel="0" max="7945" min="7945" style="380" width="7.75"/>
    <col collapsed="false" customWidth="true" hidden="false" outlineLevel="0" max="7946" min="7946" style="380" width="8.5"/>
    <col collapsed="false" customWidth="true" hidden="false" outlineLevel="0" max="7947" min="7947" style="380" width="11"/>
    <col collapsed="false" customWidth="true" hidden="false" outlineLevel="0" max="7948" min="7948" style="380" width="6.5"/>
    <col collapsed="false" customWidth="true" hidden="false" outlineLevel="0" max="7949" min="7949" style="380" width="7.88"/>
    <col collapsed="false" customWidth="true" hidden="false" outlineLevel="0" max="7950" min="7950" style="380" width="7.37"/>
    <col collapsed="false" customWidth="true" hidden="false" outlineLevel="0" max="7951" min="7951" style="380" width="2.13"/>
    <col collapsed="false" customWidth="true" hidden="false" outlineLevel="0" max="7952" min="7952" style="380" width="3.5"/>
    <col collapsed="false" customWidth="false" hidden="false" outlineLevel="0" max="8192" min="7953" style="380" width="9"/>
    <col collapsed="false" customWidth="true" hidden="false" outlineLevel="0" max="8193" min="8193" style="380" width="8.75"/>
    <col collapsed="false" customWidth="true" hidden="false" outlineLevel="0" max="8194" min="8194" style="380" width="6.5"/>
    <col collapsed="false" customWidth="true" hidden="false" outlineLevel="0" max="8195" min="8195" style="380" width="6"/>
    <col collapsed="false" customWidth="true" hidden="false" outlineLevel="0" max="8196" min="8196" style="380" width="9.25"/>
    <col collapsed="false" customWidth="false" hidden="false" outlineLevel="0" max="8197" min="8197" style="380" width="9"/>
    <col collapsed="false" customWidth="true" hidden="false" outlineLevel="0" max="8198" min="8198" style="380" width="8.25"/>
    <col collapsed="false" customWidth="true" hidden="false" outlineLevel="0" max="8199" min="8199" style="380" width="14.38"/>
    <col collapsed="false" customWidth="true" hidden="false" outlineLevel="0" max="8200" min="8200" style="380" width="5"/>
    <col collapsed="false" customWidth="true" hidden="false" outlineLevel="0" max="8201" min="8201" style="380" width="7.75"/>
    <col collapsed="false" customWidth="true" hidden="false" outlineLevel="0" max="8202" min="8202" style="380" width="8.5"/>
    <col collapsed="false" customWidth="true" hidden="false" outlineLevel="0" max="8203" min="8203" style="380" width="11"/>
    <col collapsed="false" customWidth="true" hidden="false" outlineLevel="0" max="8204" min="8204" style="380" width="6.5"/>
    <col collapsed="false" customWidth="true" hidden="false" outlineLevel="0" max="8205" min="8205" style="380" width="7.88"/>
    <col collapsed="false" customWidth="true" hidden="false" outlineLevel="0" max="8206" min="8206" style="380" width="7.37"/>
    <col collapsed="false" customWidth="true" hidden="false" outlineLevel="0" max="8207" min="8207" style="380" width="2.13"/>
    <col collapsed="false" customWidth="true" hidden="false" outlineLevel="0" max="8208" min="8208" style="380" width="3.5"/>
    <col collapsed="false" customWidth="false" hidden="false" outlineLevel="0" max="8448" min="8209" style="380" width="9"/>
    <col collapsed="false" customWidth="true" hidden="false" outlineLevel="0" max="8449" min="8449" style="380" width="8.75"/>
    <col collapsed="false" customWidth="true" hidden="false" outlineLevel="0" max="8450" min="8450" style="380" width="6.5"/>
    <col collapsed="false" customWidth="true" hidden="false" outlineLevel="0" max="8451" min="8451" style="380" width="6"/>
    <col collapsed="false" customWidth="true" hidden="false" outlineLevel="0" max="8452" min="8452" style="380" width="9.25"/>
    <col collapsed="false" customWidth="false" hidden="false" outlineLevel="0" max="8453" min="8453" style="380" width="9"/>
    <col collapsed="false" customWidth="true" hidden="false" outlineLevel="0" max="8454" min="8454" style="380" width="8.25"/>
    <col collapsed="false" customWidth="true" hidden="false" outlineLevel="0" max="8455" min="8455" style="380" width="14.38"/>
    <col collapsed="false" customWidth="true" hidden="false" outlineLevel="0" max="8456" min="8456" style="380" width="5"/>
    <col collapsed="false" customWidth="true" hidden="false" outlineLevel="0" max="8457" min="8457" style="380" width="7.75"/>
    <col collapsed="false" customWidth="true" hidden="false" outlineLevel="0" max="8458" min="8458" style="380" width="8.5"/>
    <col collapsed="false" customWidth="true" hidden="false" outlineLevel="0" max="8459" min="8459" style="380" width="11"/>
    <col collapsed="false" customWidth="true" hidden="false" outlineLevel="0" max="8460" min="8460" style="380" width="6.5"/>
    <col collapsed="false" customWidth="true" hidden="false" outlineLevel="0" max="8461" min="8461" style="380" width="7.88"/>
    <col collapsed="false" customWidth="true" hidden="false" outlineLevel="0" max="8462" min="8462" style="380" width="7.37"/>
    <col collapsed="false" customWidth="true" hidden="false" outlineLevel="0" max="8463" min="8463" style="380" width="2.13"/>
    <col collapsed="false" customWidth="true" hidden="false" outlineLevel="0" max="8464" min="8464" style="380" width="3.5"/>
    <col collapsed="false" customWidth="false" hidden="false" outlineLevel="0" max="8704" min="8465" style="380" width="9"/>
    <col collapsed="false" customWidth="true" hidden="false" outlineLevel="0" max="8705" min="8705" style="380" width="8.75"/>
    <col collapsed="false" customWidth="true" hidden="false" outlineLevel="0" max="8706" min="8706" style="380" width="6.5"/>
    <col collapsed="false" customWidth="true" hidden="false" outlineLevel="0" max="8707" min="8707" style="380" width="6"/>
    <col collapsed="false" customWidth="true" hidden="false" outlineLevel="0" max="8708" min="8708" style="380" width="9.25"/>
    <col collapsed="false" customWidth="false" hidden="false" outlineLevel="0" max="8709" min="8709" style="380" width="9"/>
    <col collapsed="false" customWidth="true" hidden="false" outlineLevel="0" max="8710" min="8710" style="380" width="8.25"/>
    <col collapsed="false" customWidth="true" hidden="false" outlineLevel="0" max="8711" min="8711" style="380" width="14.38"/>
    <col collapsed="false" customWidth="true" hidden="false" outlineLevel="0" max="8712" min="8712" style="380" width="5"/>
    <col collapsed="false" customWidth="true" hidden="false" outlineLevel="0" max="8713" min="8713" style="380" width="7.75"/>
    <col collapsed="false" customWidth="true" hidden="false" outlineLevel="0" max="8714" min="8714" style="380" width="8.5"/>
    <col collapsed="false" customWidth="true" hidden="false" outlineLevel="0" max="8715" min="8715" style="380" width="11"/>
    <col collapsed="false" customWidth="true" hidden="false" outlineLevel="0" max="8716" min="8716" style="380" width="6.5"/>
    <col collapsed="false" customWidth="true" hidden="false" outlineLevel="0" max="8717" min="8717" style="380" width="7.88"/>
    <col collapsed="false" customWidth="true" hidden="false" outlineLevel="0" max="8718" min="8718" style="380" width="7.37"/>
    <col collapsed="false" customWidth="true" hidden="false" outlineLevel="0" max="8719" min="8719" style="380" width="2.13"/>
    <col collapsed="false" customWidth="true" hidden="false" outlineLevel="0" max="8720" min="8720" style="380" width="3.5"/>
    <col collapsed="false" customWidth="false" hidden="false" outlineLevel="0" max="8960" min="8721" style="380" width="9"/>
    <col collapsed="false" customWidth="true" hidden="false" outlineLevel="0" max="8961" min="8961" style="380" width="8.75"/>
    <col collapsed="false" customWidth="true" hidden="false" outlineLevel="0" max="8962" min="8962" style="380" width="6.5"/>
    <col collapsed="false" customWidth="true" hidden="false" outlineLevel="0" max="8963" min="8963" style="380" width="6"/>
    <col collapsed="false" customWidth="true" hidden="false" outlineLevel="0" max="8964" min="8964" style="380" width="9.25"/>
    <col collapsed="false" customWidth="false" hidden="false" outlineLevel="0" max="8965" min="8965" style="380" width="9"/>
    <col collapsed="false" customWidth="true" hidden="false" outlineLevel="0" max="8966" min="8966" style="380" width="8.25"/>
    <col collapsed="false" customWidth="true" hidden="false" outlineLevel="0" max="8967" min="8967" style="380" width="14.38"/>
    <col collapsed="false" customWidth="true" hidden="false" outlineLevel="0" max="8968" min="8968" style="380" width="5"/>
    <col collapsed="false" customWidth="true" hidden="false" outlineLevel="0" max="8969" min="8969" style="380" width="7.75"/>
    <col collapsed="false" customWidth="true" hidden="false" outlineLevel="0" max="8970" min="8970" style="380" width="8.5"/>
    <col collapsed="false" customWidth="true" hidden="false" outlineLevel="0" max="8971" min="8971" style="380" width="11"/>
    <col collapsed="false" customWidth="true" hidden="false" outlineLevel="0" max="8972" min="8972" style="380" width="6.5"/>
    <col collapsed="false" customWidth="true" hidden="false" outlineLevel="0" max="8973" min="8973" style="380" width="7.88"/>
    <col collapsed="false" customWidth="true" hidden="false" outlineLevel="0" max="8974" min="8974" style="380" width="7.37"/>
    <col collapsed="false" customWidth="true" hidden="false" outlineLevel="0" max="8975" min="8975" style="380" width="2.13"/>
    <col collapsed="false" customWidth="true" hidden="false" outlineLevel="0" max="8976" min="8976" style="380" width="3.5"/>
    <col collapsed="false" customWidth="false" hidden="false" outlineLevel="0" max="9216" min="8977" style="380" width="9"/>
    <col collapsed="false" customWidth="true" hidden="false" outlineLevel="0" max="9217" min="9217" style="380" width="8.75"/>
    <col collapsed="false" customWidth="true" hidden="false" outlineLevel="0" max="9218" min="9218" style="380" width="6.5"/>
    <col collapsed="false" customWidth="true" hidden="false" outlineLevel="0" max="9219" min="9219" style="380" width="6"/>
    <col collapsed="false" customWidth="true" hidden="false" outlineLevel="0" max="9220" min="9220" style="380" width="9.25"/>
    <col collapsed="false" customWidth="false" hidden="false" outlineLevel="0" max="9221" min="9221" style="380" width="9"/>
    <col collapsed="false" customWidth="true" hidden="false" outlineLevel="0" max="9222" min="9222" style="380" width="8.25"/>
    <col collapsed="false" customWidth="true" hidden="false" outlineLevel="0" max="9223" min="9223" style="380" width="14.38"/>
    <col collapsed="false" customWidth="true" hidden="false" outlineLevel="0" max="9224" min="9224" style="380" width="5"/>
    <col collapsed="false" customWidth="true" hidden="false" outlineLevel="0" max="9225" min="9225" style="380" width="7.75"/>
    <col collapsed="false" customWidth="true" hidden="false" outlineLevel="0" max="9226" min="9226" style="380" width="8.5"/>
    <col collapsed="false" customWidth="true" hidden="false" outlineLevel="0" max="9227" min="9227" style="380" width="11"/>
    <col collapsed="false" customWidth="true" hidden="false" outlineLevel="0" max="9228" min="9228" style="380" width="6.5"/>
    <col collapsed="false" customWidth="true" hidden="false" outlineLevel="0" max="9229" min="9229" style="380" width="7.88"/>
    <col collapsed="false" customWidth="true" hidden="false" outlineLevel="0" max="9230" min="9230" style="380" width="7.37"/>
    <col collapsed="false" customWidth="true" hidden="false" outlineLevel="0" max="9231" min="9231" style="380" width="2.13"/>
    <col collapsed="false" customWidth="true" hidden="false" outlineLevel="0" max="9232" min="9232" style="380" width="3.5"/>
    <col collapsed="false" customWidth="false" hidden="false" outlineLevel="0" max="9472" min="9233" style="380" width="9"/>
    <col collapsed="false" customWidth="true" hidden="false" outlineLevel="0" max="9473" min="9473" style="380" width="8.75"/>
    <col collapsed="false" customWidth="true" hidden="false" outlineLevel="0" max="9474" min="9474" style="380" width="6.5"/>
    <col collapsed="false" customWidth="true" hidden="false" outlineLevel="0" max="9475" min="9475" style="380" width="6"/>
    <col collapsed="false" customWidth="true" hidden="false" outlineLevel="0" max="9476" min="9476" style="380" width="9.25"/>
    <col collapsed="false" customWidth="false" hidden="false" outlineLevel="0" max="9477" min="9477" style="380" width="9"/>
    <col collapsed="false" customWidth="true" hidden="false" outlineLevel="0" max="9478" min="9478" style="380" width="8.25"/>
    <col collapsed="false" customWidth="true" hidden="false" outlineLevel="0" max="9479" min="9479" style="380" width="14.38"/>
    <col collapsed="false" customWidth="true" hidden="false" outlineLevel="0" max="9480" min="9480" style="380" width="5"/>
    <col collapsed="false" customWidth="true" hidden="false" outlineLevel="0" max="9481" min="9481" style="380" width="7.75"/>
    <col collapsed="false" customWidth="true" hidden="false" outlineLevel="0" max="9482" min="9482" style="380" width="8.5"/>
    <col collapsed="false" customWidth="true" hidden="false" outlineLevel="0" max="9483" min="9483" style="380" width="11"/>
    <col collapsed="false" customWidth="true" hidden="false" outlineLevel="0" max="9484" min="9484" style="380" width="6.5"/>
    <col collapsed="false" customWidth="true" hidden="false" outlineLevel="0" max="9485" min="9485" style="380" width="7.88"/>
    <col collapsed="false" customWidth="true" hidden="false" outlineLevel="0" max="9486" min="9486" style="380" width="7.37"/>
    <col collapsed="false" customWidth="true" hidden="false" outlineLevel="0" max="9487" min="9487" style="380" width="2.13"/>
    <col collapsed="false" customWidth="true" hidden="false" outlineLevel="0" max="9488" min="9488" style="380" width="3.5"/>
    <col collapsed="false" customWidth="false" hidden="false" outlineLevel="0" max="9728" min="9489" style="380" width="9"/>
    <col collapsed="false" customWidth="true" hidden="false" outlineLevel="0" max="9729" min="9729" style="380" width="8.75"/>
    <col collapsed="false" customWidth="true" hidden="false" outlineLevel="0" max="9730" min="9730" style="380" width="6.5"/>
    <col collapsed="false" customWidth="true" hidden="false" outlineLevel="0" max="9731" min="9731" style="380" width="6"/>
    <col collapsed="false" customWidth="true" hidden="false" outlineLevel="0" max="9732" min="9732" style="380" width="9.25"/>
    <col collapsed="false" customWidth="false" hidden="false" outlineLevel="0" max="9733" min="9733" style="380" width="9"/>
    <col collapsed="false" customWidth="true" hidden="false" outlineLevel="0" max="9734" min="9734" style="380" width="8.25"/>
    <col collapsed="false" customWidth="true" hidden="false" outlineLevel="0" max="9735" min="9735" style="380" width="14.38"/>
    <col collapsed="false" customWidth="true" hidden="false" outlineLevel="0" max="9736" min="9736" style="380" width="5"/>
    <col collapsed="false" customWidth="true" hidden="false" outlineLevel="0" max="9737" min="9737" style="380" width="7.75"/>
    <col collapsed="false" customWidth="true" hidden="false" outlineLevel="0" max="9738" min="9738" style="380" width="8.5"/>
    <col collapsed="false" customWidth="true" hidden="false" outlineLevel="0" max="9739" min="9739" style="380" width="11"/>
    <col collapsed="false" customWidth="true" hidden="false" outlineLevel="0" max="9740" min="9740" style="380" width="6.5"/>
    <col collapsed="false" customWidth="true" hidden="false" outlineLevel="0" max="9741" min="9741" style="380" width="7.88"/>
    <col collapsed="false" customWidth="true" hidden="false" outlineLevel="0" max="9742" min="9742" style="380" width="7.37"/>
    <col collapsed="false" customWidth="true" hidden="false" outlineLevel="0" max="9743" min="9743" style="380" width="2.13"/>
    <col collapsed="false" customWidth="true" hidden="false" outlineLevel="0" max="9744" min="9744" style="380" width="3.5"/>
    <col collapsed="false" customWidth="false" hidden="false" outlineLevel="0" max="9984" min="9745" style="380" width="9"/>
    <col collapsed="false" customWidth="true" hidden="false" outlineLevel="0" max="9985" min="9985" style="380" width="8.75"/>
    <col collapsed="false" customWidth="true" hidden="false" outlineLevel="0" max="9986" min="9986" style="380" width="6.5"/>
    <col collapsed="false" customWidth="true" hidden="false" outlineLevel="0" max="9987" min="9987" style="380" width="6"/>
    <col collapsed="false" customWidth="true" hidden="false" outlineLevel="0" max="9988" min="9988" style="380" width="9.25"/>
    <col collapsed="false" customWidth="false" hidden="false" outlineLevel="0" max="9989" min="9989" style="380" width="9"/>
    <col collapsed="false" customWidth="true" hidden="false" outlineLevel="0" max="9990" min="9990" style="380" width="8.25"/>
    <col collapsed="false" customWidth="true" hidden="false" outlineLevel="0" max="9991" min="9991" style="380" width="14.38"/>
    <col collapsed="false" customWidth="true" hidden="false" outlineLevel="0" max="9992" min="9992" style="380" width="5"/>
    <col collapsed="false" customWidth="true" hidden="false" outlineLevel="0" max="9993" min="9993" style="380" width="7.75"/>
    <col collapsed="false" customWidth="true" hidden="false" outlineLevel="0" max="9994" min="9994" style="380" width="8.5"/>
    <col collapsed="false" customWidth="true" hidden="false" outlineLevel="0" max="9995" min="9995" style="380" width="11"/>
    <col collapsed="false" customWidth="true" hidden="false" outlineLevel="0" max="9996" min="9996" style="380" width="6.5"/>
    <col collapsed="false" customWidth="true" hidden="false" outlineLevel="0" max="9997" min="9997" style="380" width="7.88"/>
    <col collapsed="false" customWidth="true" hidden="false" outlineLevel="0" max="9998" min="9998" style="380" width="7.37"/>
    <col collapsed="false" customWidth="true" hidden="false" outlineLevel="0" max="9999" min="9999" style="380" width="2.13"/>
    <col collapsed="false" customWidth="true" hidden="false" outlineLevel="0" max="10000" min="10000" style="380" width="3.5"/>
    <col collapsed="false" customWidth="false" hidden="false" outlineLevel="0" max="10240" min="10001" style="380" width="9"/>
    <col collapsed="false" customWidth="true" hidden="false" outlineLevel="0" max="10241" min="10241" style="380" width="8.75"/>
    <col collapsed="false" customWidth="true" hidden="false" outlineLevel="0" max="10242" min="10242" style="380" width="6.5"/>
    <col collapsed="false" customWidth="true" hidden="false" outlineLevel="0" max="10243" min="10243" style="380" width="6"/>
    <col collapsed="false" customWidth="true" hidden="false" outlineLevel="0" max="10244" min="10244" style="380" width="9.25"/>
    <col collapsed="false" customWidth="false" hidden="false" outlineLevel="0" max="10245" min="10245" style="380" width="9"/>
    <col collapsed="false" customWidth="true" hidden="false" outlineLevel="0" max="10246" min="10246" style="380" width="8.25"/>
    <col collapsed="false" customWidth="true" hidden="false" outlineLevel="0" max="10247" min="10247" style="380" width="14.38"/>
    <col collapsed="false" customWidth="true" hidden="false" outlineLevel="0" max="10248" min="10248" style="380" width="5"/>
    <col collapsed="false" customWidth="true" hidden="false" outlineLevel="0" max="10249" min="10249" style="380" width="7.75"/>
    <col collapsed="false" customWidth="true" hidden="false" outlineLevel="0" max="10250" min="10250" style="380" width="8.5"/>
    <col collapsed="false" customWidth="true" hidden="false" outlineLevel="0" max="10251" min="10251" style="380" width="11"/>
    <col collapsed="false" customWidth="true" hidden="false" outlineLevel="0" max="10252" min="10252" style="380" width="6.5"/>
    <col collapsed="false" customWidth="true" hidden="false" outlineLevel="0" max="10253" min="10253" style="380" width="7.88"/>
    <col collapsed="false" customWidth="true" hidden="false" outlineLevel="0" max="10254" min="10254" style="380" width="7.37"/>
    <col collapsed="false" customWidth="true" hidden="false" outlineLevel="0" max="10255" min="10255" style="380" width="2.13"/>
    <col collapsed="false" customWidth="true" hidden="false" outlineLevel="0" max="10256" min="10256" style="380" width="3.5"/>
    <col collapsed="false" customWidth="false" hidden="false" outlineLevel="0" max="10496" min="10257" style="380" width="9"/>
    <col collapsed="false" customWidth="true" hidden="false" outlineLevel="0" max="10497" min="10497" style="380" width="8.75"/>
    <col collapsed="false" customWidth="true" hidden="false" outlineLevel="0" max="10498" min="10498" style="380" width="6.5"/>
    <col collapsed="false" customWidth="true" hidden="false" outlineLevel="0" max="10499" min="10499" style="380" width="6"/>
    <col collapsed="false" customWidth="true" hidden="false" outlineLevel="0" max="10500" min="10500" style="380" width="9.25"/>
    <col collapsed="false" customWidth="false" hidden="false" outlineLevel="0" max="10501" min="10501" style="380" width="9"/>
    <col collapsed="false" customWidth="true" hidden="false" outlineLevel="0" max="10502" min="10502" style="380" width="8.25"/>
    <col collapsed="false" customWidth="true" hidden="false" outlineLevel="0" max="10503" min="10503" style="380" width="14.38"/>
    <col collapsed="false" customWidth="true" hidden="false" outlineLevel="0" max="10504" min="10504" style="380" width="5"/>
    <col collapsed="false" customWidth="true" hidden="false" outlineLevel="0" max="10505" min="10505" style="380" width="7.75"/>
    <col collapsed="false" customWidth="true" hidden="false" outlineLevel="0" max="10506" min="10506" style="380" width="8.5"/>
    <col collapsed="false" customWidth="true" hidden="false" outlineLevel="0" max="10507" min="10507" style="380" width="11"/>
    <col collapsed="false" customWidth="true" hidden="false" outlineLevel="0" max="10508" min="10508" style="380" width="6.5"/>
    <col collapsed="false" customWidth="true" hidden="false" outlineLevel="0" max="10509" min="10509" style="380" width="7.88"/>
    <col collapsed="false" customWidth="true" hidden="false" outlineLevel="0" max="10510" min="10510" style="380" width="7.37"/>
    <col collapsed="false" customWidth="true" hidden="false" outlineLevel="0" max="10511" min="10511" style="380" width="2.13"/>
    <col collapsed="false" customWidth="true" hidden="false" outlineLevel="0" max="10512" min="10512" style="380" width="3.5"/>
    <col collapsed="false" customWidth="false" hidden="false" outlineLevel="0" max="10752" min="10513" style="380" width="9"/>
    <col collapsed="false" customWidth="true" hidden="false" outlineLevel="0" max="10753" min="10753" style="380" width="8.75"/>
    <col collapsed="false" customWidth="true" hidden="false" outlineLevel="0" max="10754" min="10754" style="380" width="6.5"/>
    <col collapsed="false" customWidth="true" hidden="false" outlineLevel="0" max="10755" min="10755" style="380" width="6"/>
    <col collapsed="false" customWidth="true" hidden="false" outlineLevel="0" max="10756" min="10756" style="380" width="9.25"/>
    <col collapsed="false" customWidth="false" hidden="false" outlineLevel="0" max="10757" min="10757" style="380" width="9"/>
    <col collapsed="false" customWidth="true" hidden="false" outlineLevel="0" max="10758" min="10758" style="380" width="8.25"/>
    <col collapsed="false" customWidth="true" hidden="false" outlineLevel="0" max="10759" min="10759" style="380" width="14.38"/>
    <col collapsed="false" customWidth="true" hidden="false" outlineLevel="0" max="10760" min="10760" style="380" width="5"/>
    <col collapsed="false" customWidth="true" hidden="false" outlineLevel="0" max="10761" min="10761" style="380" width="7.75"/>
    <col collapsed="false" customWidth="true" hidden="false" outlineLevel="0" max="10762" min="10762" style="380" width="8.5"/>
    <col collapsed="false" customWidth="true" hidden="false" outlineLevel="0" max="10763" min="10763" style="380" width="11"/>
    <col collapsed="false" customWidth="true" hidden="false" outlineLevel="0" max="10764" min="10764" style="380" width="6.5"/>
    <col collapsed="false" customWidth="true" hidden="false" outlineLevel="0" max="10765" min="10765" style="380" width="7.88"/>
    <col collapsed="false" customWidth="true" hidden="false" outlineLevel="0" max="10766" min="10766" style="380" width="7.37"/>
    <col collapsed="false" customWidth="true" hidden="false" outlineLevel="0" max="10767" min="10767" style="380" width="2.13"/>
    <col collapsed="false" customWidth="true" hidden="false" outlineLevel="0" max="10768" min="10768" style="380" width="3.5"/>
    <col collapsed="false" customWidth="false" hidden="false" outlineLevel="0" max="11008" min="10769" style="380" width="9"/>
    <col collapsed="false" customWidth="true" hidden="false" outlineLevel="0" max="11009" min="11009" style="380" width="8.75"/>
    <col collapsed="false" customWidth="true" hidden="false" outlineLevel="0" max="11010" min="11010" style="380" width="6.5"/>
    <col collapsed="false" customWidth="true" hidden="false" outlineLevel="0" max="11011" min="11011" style="380" width="6"/>
    <col collapsed="false" customWidth="true" hidden="false" outlineLevel="0" max="11012" min="11012" style="380" width="9.25"/>
    <col collapsed="false" customWidth="false" hidden="false" outlineLevel="0" max="11013" min="11013" style="380" width="9"/>
    <col collapsed="false" customWidth="true" hidden="false" outlineLevel="0" max="11014" min="11014" style="380" width="8.25"/>
    <col collapsed="false" customWidth="true" hidden="false" outlineLevel="0" max="11015" min="11015" style="380" width="14.38"/>
    <col collapsed="false" customWidth="true" hidden="false" outlineLevel="0" max="11016" min="11016" style="380" width="5"/>
    <col collapsed="false" customWidth="true" hidden="false" outlineLevel="0" max="11017" min="11017" style="380" width="7.75"/>
    <col collapsed="false" customWidth="true" hidden="false" outlineLevel="0" max="11018" min="11018" style="380" width="8.5"/>
    <col collapsed="false" customWidth="true" hidden="false" outlineLevel="0" max="11019" min="11019" style="380" width="11"/>
    <col collapsed="false" customWidth="true" hidden="false" outlineLevel="0" max="11020" min="11020" style="380" width="6.5"/>
    <col collapsed="false" customWidth="true" hidden="false" outlineLevel="0" max="11021" min="11021" style="380" width="7.88"/>
    <col collapsed="false" customWidth="true" hidden="false" outlineLevel="0" max="11022" min="11022" style="380" width="7.37"/>
    <col collapsed="false" customWidth="true" hidden="false" outlineLevel="0" max="11023" min="11023" style="380" width="2.13"/>
    <col collapsed="false" customWidth="true" hidden="false" outlineLevel="0" max="11024" min="11024" style="380" width="3.5"/>
    <col collapsed="false" customWidth="false" hidden="false" outlineLevel="0" max="11264" min="11025" style="380" width="9"/>
    <col collapsed="false" customWidth="true" hidden="false" outlineLevel="0" max="11265" min="11265" style="380" width="8.75"/>
    <col collapsed="false" customWidth="true" hidden="false" outlineLevel="0" max="11266" min="11266" style="380" width="6.5"/>
    <col collapsed="false" customWidth="true" hidden="false" outlineLevel="0" max="11267" min="11267" style="380" width="6"/>
    <col collapsed="false" customWidth="true" hidden="false" outlineLevel="0" max="11268" min="11268" style="380" width="9.25"/>
    <col collapsed="false" customWidth="false" hidden="false" outlineLevel="0" max="11269" min="11269" style="380" width="9"/>
    <col collapsed="false" customWidth="true" hidden="false" outlineLevel="0" max="11270" min="11270" style="380" width="8.25"/>
    <col collapsed="false" customWidth="true" hidden="false" outlineLevel="0" max="11271" min="11271" style="380" width="14.38"/>
    <col collapsed="false" customWidth="true" hidden="false" outlineLevel="0" max="11272" min="11272" style="380" width="5"/>
    <col collapsed="false" customWidth="true" hidden="false" outlineLevel="0" max="11273" min="11273" style="380" width="7.75"/>
    <col collapsed="false" customWidth="true" hidden="false" outlineLevel="0" max="11274" min="11274" style="380" width="8.5"/>
    <col collapsed="false" customWidth="true" hidden="false" outlineLevel="0" max="11275" min="11275" style="380" width="11"/>
    <col collapsed="false" customWidth="true" hidden="false" outlineLevel="0" max="11276" min="11276" style="380" width="6.5"/>
    <col collapsed="false" customWidth="true" hidden="false" outlineLevel="0" max="11277" min="11277" style="380" width="7.88"/>
    <col collapsed="false" customWidth="true" hidden="false" outlineLevel="0" max="11278" min="11278" style="380" width="7.37"/>
    <col collapsed="false" customWidth="true" hidden="false" outlineLevel="0" max="11279" min="11279" style="380" width="2.13"/>
    <col collapsed="false" customWidth="true" hidden="false" outlineLevel="0" max="11280" min="11280" style="380" width="3.5"/>
    <col collapsed="false" customWidth="false" hidden="false" outlineLevel="0" max="11520" min="11281" style="380" width="9"/>
    <col collapsed="false" customWidth="true" hidden="false" outlineLevel="0" max="11521" min="11521" style="380" width="8.75"/>
    <col collapsed="false" customWidth="true" hidden="false" outlineLevel="0" max="11522" min="11522" style="380" width="6.5"/>
    <col collapsed="false" customWidth="true" hidden="false" outlineLevel="0" max="11523" min="11523" style="380" width="6"/>
    <col collapsed="false" customWidth="true" hidden="false" outlineLevel="0" max="11524" min="11524" style="380" width="9.25"/>
    <col collapsed="false" customWidth="false" hidden="false" outlineLevel="0" max="11525" min="11525" style="380" width="9"/>
    <col collapsed="false" customWidth="true" hidden="false" outlineLevel="0" max="11526" min="11526" style="380" width="8.25"/>
    <col collapsed="false" customWidth="true" hidden="false" outlineLevel="0" max="11527" min="11527" style="380" width="14.38"/>
    <col collapsed="false" customWidth="true" hidden="false" outlineLevel="0" max="11528" min="11528" style="380" width="5"/>
    <col collapsed="false" customWidth="true" hidden="false" outlineLevel="0" max="11529" min="11529" style="380" width="7.75"/>
    <col collapsed="false" customWidth="true" hidden="false" outlineLevel="0" max="11530" min="11530" style="380" width="8.5"/>
    <col collapsed="false" customWidth="true" hidden="false" outlineLevel="0" max="11531" min="11531" style="380" width="11"/>
    <col collapsed="false" customWidth="true" hidden="false" outlineLevel="0" max="11532" min="11532" style="380" width="6.5"/>
    <col collapsed="false" customWidth="true" hidden="false" outlineLevel="0" max="11533" min="11533" style="380" width="7.88"/>
    <col collapsed="false" customWidth="true" hidden="false" outlineLevel="0" max="11534" min="11534" style="380" width="7.37"/>
    <col collapsed="false" customWidth="true" hidden="false" outlineLevel="0" max="11535" min="11535" style="380" width="2.13"/>
    <col collapsed="false" customWidth="true" hidden="false" outlineLevel="0" max="11536" min="11536" style="380" width="3.5"/>
    <col collapsed="false" customWidth="false" hidden="false" outlineLevel="0" max="11776" min="11537" style="380" width="9"/>
    <col collapsed="false" customWidth="true" hidden="false" outlineLevel="0" max="11777" min="11777" style="380" width="8.75"/>
    <col collapsed="false" customWidth="true" hidden="false" outlineLevel="0" max="11778" min="11778" style="380" width="6.5"/>
    <col collapsed="false" customWidth="true" hidden="false" outlineLevel="0" max="11779" min="11779" style="380" width="6"/>
    <col collapsed="false" customWidth="true" hidden="false" outlineLevel="0" max="11780" min="11780" style="380" width="9.25"/>
    <col collapsed="false" customWidth="false" hidden="false" outlineLevel="0" max="11781" min="11781" style="380" width="9"/>
    <col collapsed="false" customWidth="true" hidden="false" outlineLevel="0" max="11782" min="11782" style="380" width="8.25"/>
    <col collapsed="false" customWidth="true" hidden="false" outlineLevel="0" max="11783" min="11783" style="380" width="14.38"/>
    <col collapsed="false" customWidth="true" hidden="false" outlineLevel="0" max="11784" min="11784" style="380" width="5"/>
    <col collapsed="false" customWidth="true" hidden="false" outlineLevel="0" max="11785" min="11785" style="380" width="7.75"/>
    <col collapsed="false" customWidth="true" hidden="false" outlineLevel="0" max="11786" min="11786" style="380" width="8.5"/>
    <col collapsed="false" customWidth="true" hidden="false" outlineLevel="0" max="11787" min="11787" style="380" width="11"/>
    <col collapsed="false" customWidth="true" hidden="false" outlineLevel="0" max="11788" min="11788" style="380" width="6.5"/>
    <col collapsed="false" customWidth="true" hidden="false" outlineLevel="0" max="11789" min="11789" style="380" width="7.88"/>
    <col collapsed="false" customWidth="true" hidden="false" outlineLevel="0" max="11790" min="11790" style="380" width="7.37"/>
    <col collapsed="false" customWidth="true" hidden="false" outlineLevel="0" max="11791" min="11791" style="380" width="2.13"/>
    <col collapsed="false" customWidth="true" hidden="false" outlineLevel="0" max="11792" min="11792" style="380" width="3.5"/>
    <col collapsed="false" customWidth="false" hidden="false" outlineLevel="0" max="12032" min="11793" style="380" width="9"/>
    <col collapsed="false" customWidth="true" hidden="false" outlineLevel="0" max="12033" min="12033" style="380" width="8.75"/>
    <col collapsed="false" customWidth="true" hidden="false" outlineLevel="0" max="12034" min="12034" style="380" width="6.5"/>
    <col collapsed="false" customWidth="true" hidden="false" outlineLevel="0" max="12035" min="12035" style="380" width="6"/>
    <col collapsed="false" customWidth="true" hidden="false" outlineLevel="0" max="12036" min="12036" style="380" width="9.25"/>
    <col collapsed="false" customWidth="false" hidden="false" outlineLevel="0" max="12037" min="12037" style="380" width="9"/>
    <col collapsed="false" customWidth="true" hidden="false" outlineLevel="0" max="12038" min="12038" style="380" width="8.25"/>
    <col collapsed="false" customWidth="true" hidden="false" outlineLevel="0" max="12039" min="12039" style="380" width="14.38"/>
    <col collapsed="false" customWidth="true" hidden="false" outlineLevel="0" max="12040" min="12040" style="380" width="5"/>
    <col collapsed="false" customWidth="true" hidden="false" outlineLevel="0" max="12041" min="12041" style="380" width="7.75"/>
    <col collapsed="false" customWidth="true" hidden="false" outlineLevel="0" max="12042" min="12042" style="380" width="8.5"/>
    <col collapsed="false" customWidth="true" hidden="false" outlineLevel="0" max="12043" min="12043" style="380" width="11"/>
    <col collapsed="false" customWidth="true" hidden="false" outlineLevel="0" max="12044" min="12044" style="380" width="6.5"/>
    <col collapsed="false" customWidth="true" hidden="false" outlineLevel="0" max="12045" min="12045" style="380" width="7.88"/>
    <col collapsed="false" customWidth="true" hidden="false" outlineLevel="0" max="12046" min="12046" style="380" width="7.37"/>
    <col collapsed="false" customWidth="true" hidden="false" outlineLevel="0" max="12047" min="12047" style="380" width="2.13"/>
    <col collapsed="false" customWidth="true" hidden="false" outlineLevel="0" max="12048" min="12048" style="380" width="3.5"/>
    <col collapsed="false" customWidth="false" hidden="false" outlineLevel="0" max="12288" min="12049" style="380" width="9"/>
    <col collapsed="false" customWidth="true" hidden="false" outlineLevel="0" max="12289" min="12289" style="380" width="8.75"/>
    <col collapsed="false" customWidth="true" hidden="false" outlineLevel="0" max="12290" min="12290" style="380" width="6.5"/>
    <col collapsed="false" customWidth="true" hidden="false" outlineLevel="0" max="12291" min="12291" style="380" width="6"/>
    <col collapsed="false" customWidth="true" hidden="false" outlineLevel="0" max="12292" min="12292" style="380" width="9.25"/>
    <col collapsed="false" customWidth="false" hidden="false" outlineLevel="0" max="12293" min="12293" style="380" width="9"/>
    <col collapsed="false" customWidth="true" hidden="false" outlineLevel="0" max="12294" min="12294" style="380" width="8.25"/>
    <col collapsed="false" customWidth="true" hidden="false" outlineLevel="0" max="12295" min="12295" style="380" width="14.38"/>
    <col collapsed="false" customWidth="true" hidden="false" outlineLevel="0" max="12296" min="12296" style="380" width="5"/>
    <col collapsed="false" customWidth="true" hidden="false" outlineLevel="0" max="12297" min="12297" style="380" width="7.75"/>
    <col collapsed="false" customWidth="true" hidden="false" outlineLevel="0" max="12298" min="12298" style="380" width="8.5"/>
    <col collapsed="false" customWidth="true" hidden="false" outlineLevel="0" max="12299" min="12299" style="380" width="11"/>
    <col collapsed="false" customWidth="true" hidden="false" outlineLevel="0" max="12300" min="12300" style="380" width="6.5"/>
    <col collapsed="false" customWidth="true" hidden="false" outlineLevel="0" max="12301" min="12301" style="380" width="7.88"/>
    <col collapsed="false" customWidth="true" hidden="false" outlineLevel="0" max="12302" min="12302" style="380" width="7.37"/>
    <col collapsed="false" customWidth="true" hidden="false" outlineLevel="0" max="12303" min="12303" style="380" width="2.13"/>
    <col collapsed="false" customWidth="true" hidden="false" outlineLevel="0" max="12304" min="12304" style="380" width="3.5"/>
    <col collapsed="false" customWidth="false" hidden="false" outlineLevel="0" max="12544" min="12305" style="380" width="9"/>
    <col collapsed="false" customWidth="true" hidden="false" outlineLevel="0" max="12545" min="12545" style="380" width="8.75"/>
    <col collapsed="false" customWidth="true" hidden="false" outlineLevel="0" max="12546" min="12546" style="380" width="6.5"/>
    <col collapsed="false" customWidth="true" hidden="false" outlineLevel="0" max="12547" min="12547" style="380" width="6"/>
    <col collapsed="false" customWidth="true" hidden="false" outlineLevel="0" max="12548" min="12548" style="380" width="9.25"/>
    <col collapsed="false" customWidth="false" hidden="false" outlineLevel="0" max="12549" min="12549" style="380" width="9"/>
    <col collapsed="false" customWidth="true" hidden="false" outlineLevel="0" max="12550" min="12550" style="380" width="8.25"/>
    <col collapsed="false" customWidth="true" hidden="false" outlineLevel="0" max="12551" min="12551" style="380" width="14.38"/>
    <col collapsed="false" customWidth="true" hidden="false" outlineLevel="0" max="12552" min="12552" style="380" width="5"/>
    <col collapsed="false" customWidth="true" hidden="false" outlineLevel="0" max="12553" min="12553" style="380" width="7.75"/>
    <col collapsed="false" customWidth="true" hidden="false" outlineLevel="0" max="12554" min="12554" style="380" width="8.5"/>
    <col collapsed="false" customWidth="true" hidden="false" outlineLevel="0" max="12555" min="12555" style="380" width="11"/>
    <col collapsed="false" customWidth="true" hidden="false" outlineLevel="0" max="12556" min="12556" style="380" width="6.5"/>
    <col collapsed="false" customWidth="true" hidden="false" outlineLevel="0" max="12557" min="12557" style="380" width="7.88"/>
    <col collapsed="false" customWidth="true" hidden="false" outlineLevel="0" max="12558" min="12558" style="380" width="7.37"/>
    <col collapsed="false" customWidth="true" hidden="false" outlineLevel="0" max="12559" min="12559" style="380" width="2.13"/>
    <col collapsed="false" customWidth="true" hidden="false" outlineLevel="0" max="12560" min="12560" style="380" width="3.5"/>
    <col collapsed="false" customWidth="false" hidden="false" outlineLevel="0" max="12800" min="12561" style="380" width="9"/>
    <col collapsed="false" customWidth="true" hidden="false" outlineLevel="0" max="12801" min="12801" style="380" width="8.75"/>
    <col collapsed="false" customWidth="true" hidden="false" outlineLevel="0" max="12802" min="12802" style="380" width="6.5"/>
    <col collapsed="false" customWidth="true" hidden="false" outlineLevel="0" max="12803" min="12803" style="380" width="6"/>
    <col collapsed="false" customWidth="true" hidden="false" outlineLevel="0" max="12804" min="12804" style="380" width="9.25"/>
    <col collapsed="false" customWidth="false" hidden="false" outlineLevel="0" max="12805" min="12805" style="380" width="9"/>
    <col collapsed="false" customWidth="true" hidden="false" outlineLevel="0" max="12806" min="12806" style="380" width="8.25"/>
    <col collapsed="false" customWidth="true" hidden="false" outlineLevel="0" max="12807" min="12807" style="380" width="14.38"/>
    <col collapsed="false" customWidth="true" hidden="false" outlineLevel="0" max="12808" min="12808" style="380" width="5"/>
    <col collapsed="false" customWidth="true" hidden="false" outlineLevel="0" max="12809" min="12809" style="380" width="7.75"/>
    <col collapsed="false" customWidth="true" hidden="false" outlineLevel="0" max="12810" min="12810" style="380" width="8.5"/>
    <col collapsed="false" customWidth="true" hidden="false" outlineLevel="0" max="12811" min="12811" style="380" width="11"/>
    <col collapsed="false" customWidth="true" hidden="false" outlineLevel="0" max="12812" min="12812" style="380" width="6.5"/>
    <col collapsed="false" customWidth="true" hidden="false" outlineLevel="0" max="12813" min="12813" style="380" width="7.88"/>
    <col collapsed="false" customWidth="true" hidden="false" outlineLevel="0" max="12814" min="12814" style="380" width="7.37"/>
    <col collapsed="false" customWidth="true" hidden="false" outlineLevel="0" max="12815" min="12815" style="380" width="2.13"/>
    <col collapsed="false" customWidth="true" hidden="false" outlineLevel="0" max="12816" min="12816" style="380" width="3.5"/>
    <col collapsed="false" customWidth="false" hidden="false" outlineLevel="0" max="13056" min="12817" style="380" width="9"/>
    <col collapsed="false" customWidth="true" hidden="false" outlineLevel="0" max="13057" min="13057" style="380" width="8.75"/>
    <col collapsed="false" customWidth="true" hidden="false" outlineLevel="0" max="13058" min="13058" style="380" width="6.5"/>
    <col collapsed="false" customWidth="true" hidden="false" outlineLevel="0" max="13059" min="13059" style="380" width="6"/>
    <col collapsed="false" customWidth="true" hidden="false" outlineLevel="0" max="13060" min="13060" style="380" width="9.25"/>
    <col collapsed="false" customWidth="false" hidden="false" outlineLevel="0" max="13061" min="13061" style="380" width="9"/>
    <col collapsed="false" customWidth="true" hidden="false" outlineLevel="0" max="13062" min="13062" style="380" width="8.25"/>
    <col collapsed="false" customWidth="true" hidden="false" outlineLevel="0" max="13063" min="13063" style="380" width="14.38"/>
    <col collapsed="false" customWidth="true" hidden="false" outlineLevel="0" max="13064" min="13064" style="380" width="5"/>
    <col collapsed="false" customWidth="true" hidden="false" outlineLevel="0" max="13065" min="13065" style="380" width="7.75"/>
    <col collapsed="false" customWidth="true" hidden="false" outlineLevel="0" max="13066" min="13066" style="380" width="8.5"/>
    <col collapsed="false" customWidth="true" hidden="false" outlineLevel="0" max="13067" min="13067" style="380" width="11"/>
    <col collapsed="false" customWidth="true" hidden="false" outlineLevel="0" max="13068" min="13068" style="380" width="6.5"/>
    <col collapsed="false" customWidth="true" hidden="false" outlineLevel="0" max="13069" min="13069" style="380" width="7.88"/>
    <col collapsed="false" customWidth="true" hidden="false" outlineLevel="0" max="13070" min="13070" style="380" width="7.37"/>
    <col collapsed="false" customWidth="true" hidden="false" outlineLevel="0" max="13071" min="13071" style="380" width="2.13"/>
    <col collapsed="false" customWidth="true" hidden="false" outlineLevel="0" max="13072" min="13072" style="380" width="3.5"/>
    <col collapsed="false" customWidth="false" hidden="false" outlineLevel="0" max="13312" min="13073" style="380" width="9"/>
    <col collapsed="false" customWidth="true" hidden="false" outlineLevel="0" max="13313" min="13313" style="380" width="8.75"/>
    <col collapsed="false" customWidth="true" hidden="false" outlineLevel="0" max="13314" min="13314" style="380" width="6.5"/>
    <col collapsed="false" customWidth="true" hidden="false" outlineLevel="0" max="13315" min="13315" style="380" width="6"/>
    <col collapsed="false" customWidth="true" hidden="false" outlineLevel="0" max="13316" min="13316" style="380" width="9.25"/>
    <col collapsed="false" customWidth="false" hidden="false" outlineLevel="0" max="13317" min="13317" style="380" width="9"/>
    <col collapsed="false" customWidth="true" hidden="false" outlineLevel="0" max="13318" min="13318" style="380" width="8.25"/>
    <col collapsed="false" customWidth="true" hidden="false" outlineLevel="0" max="13319" min="13319" style="380" width="14.38"/>
    <col collapsed="false" customWidth="true" hidden="false" outlineLevel="0" max="13320" min="13320" style="380" width="5"/>
    <col collapsed="false" customWidth="true" hidden="false" outlineLevel="0" max="13321" min="13321" style="380" width="7.75"/>
    <col collapsed="false" customWidth="true" hidden="false" outlineLevel="0" max="13322" min="13322" style="380" width="8.5"/>
    <col collapsed="false" customWidth="true" hidden="false" outlineLevel="0" max="13323" min="13323" style="380" width="11"/>
    <col collapsed="false" customWidth="true" hidden="false" outlineLevel="0" max="13324" min="13324" style="380" width="6.5"/>
    <col collapsed="false" customWidth="true" hidden="false" outlineLevel="0" max="13325" min="13325" style="380" width="7.88"/>
    <col collapsed="false" customWidth="true" hidden="false" outlineLevel="0" max="13326" min="13326" style="380" width="7.37"/>
    <col collapsed="false" customWidth="true" hidden="false" outlineLevel="0" max="13327" min="13327" style="380" width="2.13"/>
    <col collapsed="false" customWidth="true" hidden="false" outlineLevel="0" max="13328" min="13328" style="380" width="3.5"/>
    <col collapsed="false" customWidth="false" hidden="false" outlineLevel="0" max="13568" min="13329" style="380" width="9"/>
    <col collapsed="false" customWidth="true" hidden="false" outlineLevel="0" max="13569" min="13569" style="380" width="8.75"/>
    <col collapsed="false" customWidth="true" hidden="false" outlineLevel="0" max="13570" min="13570" style="380" width="6.5"/>
    <col collapsed="false" customWidth="true" hidden="false" outlineLevel="0" max="13571" min="13571" style="380" width="6"/>
    <col collapsed="false" customWidth="true" hidden="false" outlineLevel="0" max="13572" min="13572" style="380" width="9.25"/>
    <col collapsed="false" customWidth="false" hidden="false" outlineLevel="0" max="13573" min="13573" style="380" width="9"/>
    <col collapsed="false" customWidth="true" hidden="false" outlineLevel="0" max="13574" min="13574" style="380" width="8.25"/>
    <col collapsed="false" customWidth="true" hidden="false" outlineLevel="0" max="13575" min="13575" style="380" width="14.38"/>
    <col collapsed="false" customWidth="true" hidden="false" outlineLevel="0" max="13576" min="13576" style="380" width="5"/>
    <col collapsed="false" customWidth="true" hidden="false" outlineLevel="0" max="13577" min="13577" style="380" width="7.75"/>
    <col collapsed="false" customWidth="true" hidden="false" outlineLevel="0" max="13578" min="13578" style="380" width="8.5"/>
    <col collapsed="false" customWidth="true" hidden="false" outlineLevel="0" max="13579" min="13579" style="380" width="11"/>
    <col collapsed="false" customWidth="true" hidden="false" outlineLevel="0" max="13580" min="13580" style="380" width="6.5"/>
    <col collapsed="false" customWidth="true" hidden="false" outlineLevel="0" max="13581" min="13581" style="380" width="7.88"/>
    <col collapsed="false" customWidth="true" hidden="false" outlineLevel="0" max="13582" min="13582" style="380" width="7.37"/>
    <col collapsed="false" customWidth="true" hidden="false" outlineLevel="0" max="13583" min="13583" style="380" width="2.13"/>
    <col collapsed="false" customWidth="true" hidden="false" outlineLevel="0" max="13584" min="13584" style="380" width="3.5"/>
    <col collapsed="false" customWidth="false" hidden="false" outlineLevel="0" max="13824" min="13585" style="380" width="9"/>
    <col collapsed="false" customWidth="true" hidden="false" outlineLevel="0" max="13825" min="13825" style="380" width="8.75"/>
    <col collapsed="false" customWidth="true" hidden="false" outlineLevel="0" max="13826" min="13826" style="380" width="6.5"/>
    <col collapsed="false" customWidth="true" hidden="false" outlineLevel="0" max="13827" min="13827" style="380" width="6"/>
    <col collapsed="false" customWidth="true" hidden="false" outlineLevel="0" max="13828" min="13828" style="380" width="9.25"/>
    <col collapsed="false" customWidth="false" hidden="false" outlineLevel="0" max="13829" min="13829" style="380" width="9"/>
    <col collapsed="false" customWidth="true" hidden="false" outlineLevel="0" max="13830" min="13830" style="380" width="8.25"/>
    <col collapsed="false" customWidth="true" hidden="false" outlineLevel="0" max="13831" min="13831" style="380" width="14.38"/>
    <col collapsed="false" customWidth="true" hidden="false" outlineLevel="0" max="13832" min="13832" style="380" width="5"/>
    <col collapsed="false" customWidth="true" hidden="false" outlineLevel="0" max="13833" min="13833" style="380" width="7.75"/>
    <col collapsed="false" customWidth="true" hidden="false" outlineLevel="0" max="13834" min="13834" style="380" width="8.5"/>
    <col collapsed="false" customWidth="true" hidden="false" outlineLevel="0" max="13835" min="13835" style="380" width="11"/>
    <col collapsed="false" customWidth="true" hidden="false" outlineLevel="0" max="13836" min="13836" style="380" width="6.5"/>
    <col collapsed="false" customWidth="true" hidden="false" outlineLevel="0" max="13837" min="13837" style="380" width="7.88"/>
    <col collapsed="false" customWidth="true" hidden="false" outlineLevel="0" max="13838" min="13838" style="380" width="7.37"/>
    <col collapsed="false" customWidth="true" hidden="false" outlineLevel="0" max="13839" min="13839" style="380" width="2.13"/>
    <col collapsed="false" customWidth="true" hidden="false" outlineLevel="0" max="13840" min="13840" style="380" width="3.5"/>
    <col collapsed="false" customWidth="false" hidden="false" outlineLevel="0" max="14080" min="13841" style="380" width="9"/>
    <col collapsed="false" customWidth="true" hidden="false" outlineLevel="0" max="14081" min="14081" style="380" width="8.75"/>
    <col collapsed="false" customWidth="true" hidden="false" outlineLevel="0" max="14082" min="14082" style="380" width="6.5"/>
    <col collapsed="false" customWidth="true" hidden="false" outlineLevel="0" max="14083" min="14083" style="380" width="6"/>
    <col collapsed="false" customWidth="true" hidden="false" outlineLevel="0" max="14084" min="14084" style="380" width="9.25"/>
    <col collapsed="false" customWidth="false" hidden="false" outlineLevel="0" max="14085" min="14085" style="380" width="9"/>
    <col collapsed="false" customWidth="true" hidden="false" outlineLevel="0" max="14086" min="14086" style="380" width="8.25"/>
    <col collapsed="false" customWidth="true" hidden="false" outlineLevel="0" max="14087" min="14087" style="380" width="14.38"/>
    <col collapsed="false" customWidth="true" hidden="false" outlineLevel="0" max="14088" min="14088" style="380" width="5"/>
    <col collapsed="false" customWidth="true" hidden="false" outlineLevel="0" max="14089" min="14089" style="380" width="7.75"/>
    <col collapsed="false" customWidth="true" hidden="false" outlineLevel="0" max="14090" min="14090" style="380" width="8.5"/>
    <col collapsed="false" customWidth="true" hidden="false" outlineLevel="0" max="14091" min="14091" style="380" width="11"/>
    <col collapsed="false" customWidth="true" hidden="false" outlineLevel="0" max="14092" min="14092" style="380" width="6.5"/>
    <col collapsed="false" customWidth="true" hidden="false" outlineLevel="0" max="14093" min="14093" style="380" width="7.88"/>
    <col collapsed="false" customWidth="true" hidden="false" outlineLevel="0" max="14094" min="14094" style="380" width="7.37"/>
    <col collapsed="false" customWidth="true" hidden="false" outlineLevel="0" max="14095" min="14095" style="380" width="2.13"/>
    <col collapsed="false" customWidth="true" hidden="false" outlineLevel="0" max="14096" min="14096" style="380" width="3.5"/>
    <col collapsed="false" customWidth="false" hidden="false" outlineLevel="0" max="14336" min="14097" style="380" width="9"/>
    <col collapsed="false" customWidth="true" hidden="false" outlineLevel="0" max="14337" min="14337" style="380" width="8.75"/>
    <col collapsed="false" customWidth="true" hidden="false" outlineLevel="0" max="14338" min="14338" style="380" width="6.5"/>
    <col collapsed="false" customWidth="true" hidden="false" outlineLevel="0" max="14339" min="14339" style="380" width="6"/>
    <col collapsed="false" customWidth="true" hidden="false" outlineLevel="0" max="14340" min="14340" style="380" width="9.25"/>
    <col collapsed="false" customWidth="false" hidden="false" outlineLevel="0" max="14341" min="14341" style="380" width="9"/>
    <col collapsed="false" customWidth="true" hidden="false" outlineLevel="0" max="14342" min="14342" style="380" width="8.25"/>
    <col collapsed="false" customWidth="true" hidden="false" outlineLevel="0" max="14343" min="14343" style="380" width="14.38"/>
    <col collapsed="false" customWidth="true" hidden="false" outlineLevel="0" max="14344" min="14344" style="380" width="5"/>
    <col collapsed="false" customWidth="true" hidden="false" outlineLevel="0" max="14345" min="14345" style="380" width="7.75"/>
    <col collapsed="false" customWidth="true" hidden="false" outlineLevel="0" max="14346" min="14346" style="380" width="8.5"/>
    <col collapsed="false" customWidth="true" hidden="false" outlineLevel="0" max="14347" min="14347" style="380" width="11"/>
    <col collapsed="false" customWidth="true" hidden="false" outlineLevel="0" max="14348" min="14348" style="380" width="6.5"/>
    <col collapsed="false" customWidth="true" hidden="false" outlineLevel="0" max="14349" min="14349" style="380" width="7.88"/>
    <col collapsed="false" customWidth="true" hidden="false" outlineLevel="0" max="14350" min="14350" style="380" width="7.37"/>
    <col collapsed="false" customWidth="true" hidden="false" outlineLevel="0" max="14351" min="14351" style="380" width="2.13"/>
    <col collapsed="false" customWidth="true" hidden="false" outlineLevel="0" max="14352" min="14352" style="380" width="3.5"/>
    <col collapsed="false" customWidth="false" hidden="false" outlineLevel="0" max="14592" min="14353" style="380" width="9"/>
    <col collapsed="false" customWidth="true" hidden="false" outlineLevel="0" max="14593" min="14593" style="380" width="8.75"/>
    <col collapsed="false" customWidth="true" hidden="false" outlineLevel="0" max="14594" min="14594" style="380" width="6.5"/>
    <col collapsed="false" customWidth="true" hidden="false" outlineLevel="0" max="14595" min="14595" style="380" width="6"/>
    <col collapsed="false" customWidth="true" hidden="false" outlineLevel="0" max="14596" min="14596" style="380" width="9.25"/>
    <col collapsed="false" customWidth="false" hidden="false" outlineLevel="0" max="14597" min="14597" style="380" width="9"/>
    <col collapsed="false" customWidth="true" hidden="false" outlineLevel="0" max="14598" min="14598" style="380" width="8.25"/>
    <col collapsed="false" customWidth="true" hidden="false" outlineLevel="0" max="14599" min="14599" style="380" width="14.38"/>
    <col collapsed="false" customWidth="true" hidden="false" outlineLevel="0" max="14600" min="14600" style="380" width="5"/>
    <col collapsed="false" customWidth="true" hidden="false" outlineLevel="0" max="14601" min="14601" style="380" width="7.75"/>
    <col collapsed="false" customWidth="true" hidden="false" outlineLevel="0" max="14602" min="14602" style="380" width="8.5"/>
    <col collapsed="false" customWidth="true" hidden="false" outlineLevel="0" max="14603" min="14603" style="380" width="11"/>
    <col collapsed="false" customWidth="true" hidden="false" outlineLevel="0" max="14604" min="14604" style="380" width="6.5"/>
    <col collapsed="false" customWidth="true" hidden="false" outlineLevel="0" max="14605" min="14605" style="380" width="7.88"/>
    <col collapsed="false" customWidth="true" hidden="false" outlineLevel="0" max="14606" min="14606" style="380" width="7.37"/>
    <col collapsed="false" customWidth="true" hidden="false" outlineLevel="0" max="14607" min="14607" style="380" width="2.13"/>
    <col collapsed="false" customWidth="true" hidden="false" outlineLevel="0" max="14608" min="14608" style="380" width="3.5"/>
    <col collapsed="false" customWidth="false" hidden="false" outlineLevel="0" max="14848" min="14609" style="380" width="9"/>
    <col collapsed="false" customWidth="true" hidden="false" outlineLevel="0" max="14849" min="14849" style="380" width="8.75"/>
    <col collapsed="false" customWidth="true" hidden="false" outlineLevel="0" max="14850" min="14850" style="380" width="6.5"/>
    <col collapsed="false" customWidth="true" hidden="false" outlineLevel="0" max="14851" min="14851" style="380" width="6"/>
    <col collapsed="false" customWidth="true" hidden="false" outlineLevel="0" max="14852" min="14852" style="380" width="9.25"/>
    <col collapsed="false" customWidth="false" hidden="false" outlineLevel="0" max="14853" min="14853" style="380" width="9"/>
    <col collapsed="false" customWidth="true" hidden="false" outlineLevel="0" max="14854" min="14854" style="380" width="8.25"/>
    <col collapsed="false" customWidth="true" hidden="false" outlineLevel="0" max="14855" min="14855" style="380" width="14.38"/>
    <col collapsed="false" customWidth="true" hidden="false" outlineLevel="0" max="14856" min="14856" style="380" width="5"/>
    <col collapsed="false" customWidth="true" hidden="false" outlineLevel="0" max="14857" min="14857" style="380" width="7.75"/>
    <col collapsed="false" customWidth="true" hidden="false" outlineLevel="0" max="14858" min="14858" style="380" width="8.5"/>
    <col collapsed="false" customWidth="true" hidden="false" outlineLevel="0" max="14859" min="14859" style="380" width="11"/>
    <col collapsed="false" customWidth="true" hidden="false" outlineLevel="0" max="14860" min="14860" style="380" width="6.5"/>
    <col collapsed="false" customWidth="true" hidden="false" outlineLevel="0" max="14861" min="14861" style="380" width="7.88"/>
    <col collapsed="false" customWidth="true" hidden="false" outlineLevel="0" max="14862" min="14862" style="380" width="7.37"/>
    <col collapsed="false" customWidth="true" hidden="false" outlineLevel="0" max="14863" min="14863" style="380" width="2.13"/>
    <col collapsed="false" customWidth="true" hidden="false" outlineLevel="0" max="14864" min="14864" style="380" width="3.5"/>
    <col collapsed="false" customWidth="false" hidden="false" outlineLevel="0" max="15104" min="14865" style="380" width="9"/>
    <col collapsed="false" customWidth="true" hidden="false" outlineLevel="0" max="15105" min="15105" style="380" width="8.75"/>
    <col collapsed="false" customWidth="true" hidden="false" outlineLevel="0" max="15106" min="15106" style="380" width="6.5"/>
    <col collapsed="false" customWidth="true" hidden="false" outlineLevel="0" max="15107" min="15107" style="380" width="6"/>
    <col collapsed="false" customWidth="true" hidden="false" outlineLevel="0" max="15108" min="15108" style="380" width="9.25"/>
    <col collapsed="false" customWidth="false" hidden="false" outlineLevel="0" max="15109" min="15109" style="380" width="9"/>
    <col collapsed="false" customWidth="true" hidden="false" outlineLevel="0" max="15110" min="15110" style="380" width="8.25"/>
    <col collapsed="false" customWidth="true" hidden="false" outlineLevel="0" max="15111" min="15111" style="380" width="14.38"/>
    <col collapsed="false" customWidth="true" hidden="false" outlineLevel="0" max="15112" min="15112" style="380" width="5"/>
    <col collapsed="false" customWidth="true" hidden="false" outlineLevel="0" max="15113" min="15113" style="380" width="7.75"/>
    <col collapsed="false" customWidth="true" hidden="false" outlineLevel="0" max="15114" min="15114" style="380" width="8.5"/>
    <col collapsed="false" customWidth="true" hidden="false" outlineLevel="0" max="15115" min="15115" style="380" width="11"/>
    <col collapsed="false" customWidth="true" hidden="false" outlineLevel="0" max="15116" min="15116" style="380" width="6.5"/>
    <col collapsed="false" customWidth="true" hidden="false" outlineLevel="0" max="15117" min="15117" style="380" width="7.88"/>
    <col collapsed="false" customWidth="true" hidden="false" outlineLevel="0" max="15118" min="15118" style="380" width="7.37"/>
    <col collapsed="false" customWidth="true" hidden="false" outlineLevel="0" max="15119" min="15119" style="380" width="2.13"/>
    <col collapsed="false" customWidth="true" hidden="false" outlineLevel="0" max="15120" min="15120" style="380" width="3.5"/>
    <col collapsed="false" customWidth="false" hidden="false" outlineLevel="0" max="15360" min="15121" style="380" width="9"/>
    <col collapsed="false" customWidth="true" hidden="false" outlineLevel="0" max="15361" min="15361" style="380" width="8.75"/>
    <col collapsed="false" customWidth="true" hidden="false" outlineLevel="0" max="15362" min="15362" style="380" width="6.5"/>
    <col collapsed="false" customWidth="true" hidden="false" outlineLevel="0" max="15363" min="15363" style="380" width="6"/>
    <col collapsed="false" customWidth="true" hidden="false" outlineLevel="0" max="15364" min="15364" style="380" width="9.25"/>
    <col collapsed="false" customWidth="false" hidden="false" outlineLevel="0" max="15365" min="15365" style="380" width="9"/>
    <col collapsed="false" customWidth="true" hidden="false" outlineLevel="0" max="15366" min="15366" style="380" width="8.25"/>
    <col collapsed="false" customWidth="true" hidden="false" outlineLevel="0" max="15367" min="15367" style="380" width="14.38"/>
    <col collapsed="false" customWidth="true" hidden="false" outlineLevel="0" max="15368" min="15368" style="380" width="5"/>
    <col collapsed="false" customWidth="true" hidden="false" outlineLevel="0" max="15369" min="15369" style="380" width="7.75"/>
    <col collapsed="false" customWidth="true" hidden="false" outlineLevel="0" max="15370" min="15370" style="380" width="8.5"/>
    <col collapsed="false" customWidth="true" hidden="false" outlineLevel="0" max="15371" min="15371" style="380" width="11"/>
    <col collapsed="false" customWidth="true" hidden="false" outlineLevel="0" max="15372" min="15372" style="380" width="6.5"/>
    <col collapsed="false" customWidth="true" hidden="false" outlineLevel="0" max="15373" min="15373" style="380" width="7.88"/>
    <col collapsed="false" customWidth="true" hidden="false" outlineLevel="0" max="15374" min="15374" style="380" width="7.37"/>
    <col collapsed="false" customWidth="true" hidden="false" outlineLevel="0" max="15375" min="15375" style="380" width="2.13"/>
    <col collapsed="false" customWidth="true" hidden="false" outlineLevel="0" max="15376" min="15376" style="380" width="3.5"/>
    <col collapsed="false" customWidth="false" hidden="false" outlineLevel="0" max="15616" min="15377" style="380" width="9"/>
    <col collapsed="false" customWidth="true" hidden="false" outlineLevel="0" max="15617" min="15617" style="380" width="8.75"/>
    <col collapsed="false" customWidth="true" hidden="false" outlineLevel="0" max="15618" min="15618" style="380" width="6.5"/>
    <col collapsed="false" customWidth="true" hidden="false" outlineLevel="0" max="15619" min="15619" style="380" width="6"/>
    <col collapsed="false" customWidth="true" hidden="false" outlineLevel="0" max="15620" min="15620" style="380" width="9.25"/>
    <col collapsed="false" customWidth="false" hidden="false" outlineLevel="0" max="15621" min="15621" style="380" width="9"/>
    <col collapsed="false" customWidth="true" hidden="false" outlineLevel="0" max="15622" min="15622" style="380" width="8.25"/>
    <col collapsed="false" customWidth="true" hidden="false" outlineLevel="0" max="15623" min="15623" style="380" width="14.38"/>
    <col collapsed="false" customWidth="true" hidden="false" outlineLevel="0" max="15624" min="15624" style="380" width="5"/>
    <col collapsed="false" customWidth="true" hidden="false" outlineLevel="0" max="15625" min="15625" style="380" width="7.75"/>
    <col collapsed="false" customWidth="true" hidden="false" outlineLevel="0" max="15626" min="15626" style="380" width="8.5"/>
    <col collapsed="false" customWidth="true" hidden="false" outlineLevel="0" max="15627" min="15627" style="380" width="11"/>
    <col collapsed="false" customWidth="true" hidden="false" outlineLevel="0" max="15628" min="15628" style="380" width="6.5"/>
    <col collapsed="false" customWidth="true" hidden="false" outlineLevel="0" max="15629" min="15629" style="380" width="7.88"/>
    <col collapsed="false" customWidth="true" hidden="false" outlineLevel="0" max="15630" min="15630" style="380" width="7.37"/>
    <col collapsed="false" customWidth="true" hidden="false" outlineLevel="0" max="15631" min="15631" style="380" width="2.13"/>
    <col collapsed="false" customWidth="true" hidden="false" outlineLevel="0" max="15632" min="15632" style="380" width="3.5"/>
    <col collapsed="false" customWidth="false" hidden="false" outlineLevel="0" max="15872" min="15633" style="380" width="9"/>
    <col collapsed="false" customWidth="true" hidden="false" outlineLevel="0" max="15873" min="15873" style="380" width="8.75"/>
    <col collapsed="false" customWidth="true" hidden="false" outlineLevel="0" max="15874" min="15874" style="380" width="6.5"/>
    <col collapsed="false" customWidth="true" hidden="false" outlineLevel="0" max="15875" min="15875" style="380" width="6"/>
    <col collapsed="false" customWidth="true" hidden="false" outlineLevel="0" max="15876" min="15876" style="380" width="9.25"/>
    <col collapsed="false" customWidth="false" hidden="false" outlineLevel="0" max="15877" min="15877" style="380" width="9"/>
    <col collapsed="false" customWidth="true" hidden="false" outlineLevel="0" max="15878" min="15878" style="380" width="8.25"/>
    <col collapsed="false" customWidth="true" hidden="false" outlineLevel="0" max="15879" min="15879" style="380" width="14.38"/>
    <col collapsed="false" customWidth="true" hidden="false" outlineLevel="0" max="15880" min="15880" style="380" width="5"/>
    <col collapsed="false" customWidth="true" hidden="false" outlineLevel="0" max="15881" min="15881" style="380" width="7.75"/>
    <col collapsed="false" customWidth="true" hidden="false" outlineLevel="0" max="15882" min="15882" style="380" width="8.5"/>
    <col collapsed="false" customWidth="true" hidden="false" outlineLevel="0" max="15883" min="15883" style="380" width="11"/>
    <col collapsed="false" customWidth="true" hidden="false" outlineLevel="0" max="15884" min="15884" style="380" width="6.5"/>
    <col collapsed="false" customWidth="true" hidden="false" outlineLevel="0" max="15885" min="15885" style="380" width="7.88"/>
    <col collapsed="false" customWidth="true" hidden="false" outlineLevel="0" max="15886" min="15886" style="380" width="7.37"/>
    <col collapsed="false" customWidth="true" hidden="false" outlineLevel="0" max="15887" min="15887" style="380" width="2.13"/>
    <col collapsed="false" customWidth="true" hidden="false" outlineLevel="0" max="15888" min="15888" style="380" width="3.5"/>
    <col collapsed="false" customWidth="false" hidden="false" outlineLevel="0" max="16128" min="15889" style="380" width="9"/>
    <col collapsed="false" customWidth="true" hidden="false" outlineLevel="0" max="16129" min="16129" style="380" width="8.75"/>
    <col collapsed="false" customWidth="true" hidden="false" outlineLevel="0" max="16130" min="16130" style="380" width="6.5"/>
    <col collapsed="false" customWidth="true" hidden="false" outlineLevel="0" max="16131" min="16131" style="380" width="6"/>
    <col collapsed="false" customWidth="true" hidden="false" outlineLevel="0" max="16132" min="16132" style="380" width="9.25"/>
    <col collapsed="false" customWidth="false" hidden="false" outlineLevel="0" max="16133" min="16133" style="380" width="9"/>
    <col collapsed="false" customWidth="true" hidden="false" outlineLevel="0" max="16134" min="16134" style="380" width="8.25"/>
    <col collapsed="false" customWidth="true" hidden="false" outlineLevel="0" max="16135" min="16135" style="380" width="14.38"/>
    <col collapsed="false" customWidth="true" hidden="false" outlineLevel="0" max="16136" min="16136" style="380" width="5"/>
    <col collapsed="false" customWidth="true" hidden="false" outlineLevel="0" max="16137" min="16137" style="380" width="7.75"/>
    <col collapsed="false" customWidth="true" hidden="false" outlineLevel="0" max="16138" min="16138" style="380" width="8.5"/>
    <col collapsed="false" customWidth="true" hidden="false" outlineLevel="0" max="16139" min="16139" style="380" width="11"/>
    <col collapsed="false" customWidth="true" hidden="false" outlineLevel="0" max="16140" min="16140" style="380" width="6.5"/>
    <col collapsed="false" customWidth="true" hidden="false" outlineLevel="0" max="16141" min="16141" style="380" width="7.88"/>
    <col collapsed="false" customWidth="true" hidden="false" outlineLevel="0" max="16142" min="16142" style="380" width="7.37"/>
    <col collapsed="false" customWidth="true" hidden="false" outlineLevel="0" max="16143" min="16143" style="380" width="2.13"/>
    <col collapsed="false" customWidth="true" hidden="false" outlineLevel="0" max="16144" min="16144" style="380" width="3.5"/>
    <col collapsed="false" customWidth="false" hidden="false" outlineLevel="0" max="16384" min="16145" style="380" width="9"/>
  </cols>
  <sheetData>
    <row r="1" customFormat="false" ht="15" hidden="false" customHeight="true" outlineLevel="0" collapsed="false">
      <c r="A1" s="1230" t="s">
        <v>1811</v>
      </c>
      <c r="B1" s="1231"/>
      <c r="C1" s="1232"/>
      <c r="D1" s="1232"/>
      <c r="E1" s="1232"/>
      <c r="F1" s="1232"/>
      <c r="G1" s="1232"/>
      <c r="H1" s="1232"/>
      <c r="I1" s="1232"/>
      <c r="J1" s="1232"/>
      <c r="K1" s="1232"/>
      <c r="L1" s="1232"/>
      <c r="M1" s="1232"/>
      <c r="N1" s="1232"/>
    </row>
    <row r="2" customFormat="false" ht="24.75" hidden="false" customHeight="true" outlineLevel="0" collapsed="false">
      <c r="A2" s="1233" t="s">
        <v>1812</v>
      </c>
      <c r="B2" s="1233"/>
      <c r="C2" s="1233"/>
      <c r="D2" s="1233"/>
      <c r="E2" s="1233"/>
      <c r="F2" s="1233"/>
      <c r="G2" s="1233"/>
      <c r="H2" s="1233"/>
      <c r="I2" s="1233"/>
      <c r="J2" s="1233"/>
      <c r="K2" s="1233"/>
      <c r="L2" s="1233"/>
      <c r="M2" s="1233"/>
      <c r="N2" s="1233"/>
      <c r="O2" s="1233"/>
    </row>
    <row r="3" customFormat="false" ht="15" hidden="false" customHeight="false" outlineLevel="0" collapsed="false">
      <c r="A3" s="1234"/>
      <c r="B3" s="1235" t="s">
        <v>968</v>
      </c>
      <c r="C3" s="1235"/>
      <c r="D3" s="1236" t="s">
        <v>1813</v>
      </c>
      <c r="E3" s="1237" t="s">
        <v>1814</v>
      </c>
      <c r="F3" s="1237" t="s">
        <v>1815</v>
      </c>
      <c r="G3" s="1237" t="s">
        <v>1816</v>
      </c>
      <c r="H3" s="1235" t="s">
        <v>1817</v>
      </c>
      <c r="I3" s="1235" t="s">
        <v>1818</v>
      </c>
      <c r="J3" s="1238" t="s">
        <v>1819</v>
      </c>
      <c r="K3" s="1239" t="s">
        <v>1820</v>
      </c>
      <c r="L3" s="1236" t="s">
        <v>1821</v>
      </c>
      <c r="M3" s="1236"/>
      <c r="N3" s="1236"/>
    </row>
    <row r="4" customFormat="false" ht="15" hidden="false" customHeight="false" outlineLevel="0" collapsed="false">
      <c r="A4" s="1234"/>
      <c r="B4" s="1235"/>
      <c r="C4" s="1235"/>
      <c r="D4" s="1236"/>
      <c r="E4" s="1237"/>
      <c r="F4" s="1237"/>
      <c r="G4" s="1237"/>
      <c r="H4" s="1235"/>
      <c r="I4" s="1235"/>
      <c r="J4" s="1238"/>
      <c r="K4" s="1239"/>
      <c r="L4" s="1239" t="s">
        <v>1822</v>
      </c>
      <c r="M4" s="1239" t="s">
        <v>1823</v>
      </c>
      <c r="N4" s="1236" t="s">
        <v>1824</v>
      </c>
    </row>
    <row r="5" customFormat="false" ht="15" hidden="false" customHeight="false" outlineLevel="0" collapsed="false">
      <c r="A5" s="1240" t="n">
        <v>303</v>
      </c>
      <c r="B5" s="1241" t="e">
        <f aca="false">(HLOOKUP(A5,[4]管径核算!$A$2:$FH$27,MATCH("介质名称",[4]管径核算!$A$2:$A$27,FALSE()),FALSE()))</f>
        <v>#N/A</v>
      </c>
      <c r="C5" s="1242" t="s">
        <v>1825</v>
      </c>
      <c r="D5" s="1243" t="n">
        <v>12698</v>
      </c>
      <c r="E5" s="1244" t="n">
        <v>20.7</v>
      </c>
      <c r="F5" s="1245" t="n">
        <v>0.02</v>
      </c>
      <c r="G5" s="1236"/>
      <c r="H5" s="1246" t="n">
        <v>1</v>
      </c>
      <c r="I5" s="1247" t="n">
        <v>300</v>
      </c>
      <c r="J5" s="1248" t="n">
        <f aca="false">IF(OR(D5=0,I5=0),"*",D5/H5/E5/3600/0.785/(I5/1000)^2)</f>
        <v>2.41185008921452</v>
      </c>
      <c r="K5" s="1248" t="n">
        <f aca="false">3.5689*0.00000000001*100*POWER(I5/1000,-4.84)*POWER(F5/1000000,0.16)*E5*POWER(D5/E5/H5,1.84)</f>
        <v>0.198102615465104</v>
      </c>
      <c r="L5" s="1249" t="n">
        <f aca="false">210.65*(D6/D5)*(E6*E5)^0.5*F6^0.333/E6^0.667/G6</f>
        <v>2.92924788370545</v>
      </c>
      <c r="M5" s="1250" t="n">
        <f aca="false">7.09*D5/H5/0.785/(I5/1000)^2/(E6*E5)^0.5</f>
        <v>9517.55232214799</v>
      </c>
      <c r="N5" s="1247" t="s">
        <v>1710</v>
      </c>
    </row>
    <row r="6" customFormat="false" ht="15" hidden="false" customHeight="false" outlineLevel="0" collapsed="false">
      <c r="A6" s="1240"/>
      <c r="B6" s="1241"/>
      <c r="C6" s="1242" t="s">
        <v>1826</v>
      </c>
      <c r="D6" s="1243" t="n">
        <v>10700</v>
      </c>
      <c r="E6" s="1244" t="n">
        <v>866</v>
      </c>
      <c r="F6" s="1245" t="n">
        <v>0.29</v>
      </c>
      <c r="G6" s="1245" t="n">
        <v>59</v>
      </c>
      <c r="H6" s="1246" t="n">
        <v>1</v>
      </c>
      <c r="I6" s="1247"/>
      <c r="J6" s="1251" t="n">
        <f aca="false">IF(OR(D6=0,I5=0),"*",D6/H6/E6/3600/0.785/(I5/1000)^2)</f>
        <v>0.0485792962122133</v>
      </c>
      <c r="K6" s="1251" t="n">
        <f aca="false">3.5689*0.00000000001*100*POWER(I5/1000,-4.84)*POWER(F6/1000000,0.16)*E6*POWER(D6/E6/H6,1.84)</f>
        <v>0.00963390385343686</v>
      </c>
      <c r="L6" s="1249"/>
      <c r="M6" s="1250"/>
      <c r="N6" s="1247"/>
    </row>
    <row r="7" customFormat="false" ht="15" hidden="false" customHeight="false" outlineLevel="0" collapsed="false">
      <c r="A7" s="1240" t="n">
        <v>413</v>
      </c>
      <c r="B7" s="1241" t="e">
        <f aca="false">(HLOOKUP(A7,[4]管径核算!$A$2:$FH$27,MATCH("介质名称",[4]管径核算!$A$2:$A$27,FALSE()),FALSE()))</f>
        <v>#N/A</v>
      </c>
      <c r="C7" s="1242" t="s">
        <v>1825</v>
      </c>
      <c r="D7" s="1243" t="n">
        <v>20674</v>
      </c>
      <c r="E7" s="1244" t="n">
        <v>17.1</v>
      </c>
      <c r="F7" s="1245" t="n">
        <v>0.02</v>
      </c>
      <c r="G7" s="1236"/>
      <c r="H7" s="1246" t="n">
        <v>1</v>
      </c>
      <c r="I7" s="1247" t="n">
        <v>350</v>
      </c>
      <c r="J7" s="1248" t="n">
        <f aca="false">IF(OR(D7=0,I7=0),"*",D7/H7/E7/3600/0.785/(I7/1000)^2)</f>
        <v>3.49236924752146</v>
      </c>
      <c r="K7" s="1248" t="n">
        <f aca="false">3.5689*0.00000000001*100*POWER(I7/1000,-4.84)*POWER(F7/1000000,0.16)*E7*POWER(D7/E7/H7,1.84)</f>
        <v>0.270442046166426</v>
      </c>
      <c r="L7" s="1249" t="n">
        <f aca="false">210.65*(D8/D7)*(E8*E7)^0.5*F8^0.333/E8^0.667/G8</f>
        <v>5.50052015109875</v>
      </c>
      <c r="M7" s="1250" t="n">
        <f aca="false">7.09*D7/H7/0.785/(I7/1000)^2/(E8*E7)^0.5</f>
        <v>16474.852075687</v>
      </c>
      <c r="N7" s="1247" t="s">
        <v>1710</v>
      </c>
      <c r="O7" s="379"/>
      <c r="P7" s="379"/>
      <c r="R7" s="379"/>
      <c r="S7" s="379"/>
    </row>
    <row r="8" customFormat="false" ht="15" hidden="false" customHeight="false" outlineLevel="0" collapsed="false">
      <c r="A8" s="1240"/>
      <c r="B8" s="1241"/>
      <c r="C8" s="1242" t="s">
        <v>1826</v>
      </c>
      <c r="D8" s="1243" t="n">
        <v>4845.5</v>
      </c>
      <c r="E8" s="1244" t="n">
        <v>500.6</v>
      </c>
      <c r="F8" s="1245" t="n">
        <v>0.1109</v>
      </c>
      <c r="G8" s="1245" t="n">
        <v>6.32</v>
      </c>
      <c r="H8" s="1246" t="n">
        <v>1</v>
      </c>
      <c r="I8" s="1247"/>
      <c r="J8" s="1251" t="n">
        <f aca="false">IF(OR(D8=0,I7=0),"*",D8/H8/E8/3600/0.785/(I7/1000)^2)</f>
        <v>0.0279601506082413</v>
      </c>
      <c r="K8" s="1251" t="n">
        <f aca="false">3.5689*0.00000000001*100*POWER(I7/1000,-4.84)*POWER(F8/1000000,0.16)*E8*POWER(D8/E8/H8,1.84)</f>
        <v>0.00144505641444492</v>
      </c>
      <c r="L8" s="1249"/>
      <c r="M8" s="1250"/>
      <c r="N8" s="1247"/>
    </row>
    <row r="9" customFormat="false" ht="15" hidden="false" customHeight="false" outlineLevel="0" collapsed="false">
      <c r="A9" s="1252" t="n">
        <v>414</v>
      </c>
      <c r="B9" s="1253"/>
      <c r="C9" s="1242" t="s">
        <v>1825</v>
      </c>
      <c r="D9" s="1243" t="n">
        <v>3922</v>
      </c>
      <c r="E9" s="1244" t="n">
        <v>7.03</v>
      </c>
      <c r="F9" s="1245" t="n">
        <v>0.012</v>
      </c>
      <c r="G9" s="1245"/>
      <c r="H9" s="1246" t="n">
        <v>1</v>
      </c>
      <c r="I9" s="1254" t="n">
        <v>250</v>
      </c>
      <c r="J9" s="1248" t="n">
        <f aca="false">IF(OR(D9=0,I9=0),"*",D9/H9/E9/3600/0.785/(I9/1000)^2)</f>
        <v>3.15863969903527</v>
      </c>
      <c r="K9" s="1248" t="n">
        <f aca="false">3.5689*0.00000000001*100*POWER(I9/1000,-4.84)*POWER(F9/1000000,0.16)*E9*POWER(D9/E9/H9,1.84)</f>
        <v>0.125830298835269</v>
      </c>
      <c r="L9" s="1249" t="n">
        <f aca="false">210.65*(D10/D9)*(E10*E9)^0.5*F10^0.333/E10^0.667/G10</f>
        <v>38.472996113246</v>
      </c>
      <c r="M9" s="1250" t="n">
        <f aca="false">7.09*D9/H9/0.785/(I9/1000)^2/(E10*E9)^0.5</f>
        <v>7978.56451139047</v>
      </c>
      <c r="N9" s="1255" t="s">
        <v>1710</v>
      </c>
    </row>
    <row r="10" customFormat="false" ht="15" hidden="false" customHeight="false" outlineLevel="0" collapsed="false">
      <c r="A10" s="1256"/>
      <c r="B10" s="1253"/>
      <c r="C10" s="1242" t="s">
        <v>1826</v>
      </c>
      <c r="D10" s="1243" t="n">
        <v>19152</v>
      </c>
      <c r="E10" s="1244" t="n">
        <v>717.8</v>
      </c>
      <c r="F10" s="1245" t="n">
        <v>0.3185</v>
      </c>
      <c r="G10" s="1245" t="n">
        <v>16.15</v>
      </c>
      <c r="H10" s="1246" t="n">
        <v>1</v>
      </c>
      <c r="I10" s="1257"/>
      <c r="J10" s="1251" t="n">
        <f aca="false">IF(OR(D10=0,I9=0),"*",D10/H10/E10/3600/0.785/(I9/1000)^2)</f>
        <v>0.151063138783935</v>
      </c>
      <c r="K10" s="1251" t="n">
        <f aca="false">3.5689*0.00000000001*100*POWER(I9/1000,-4.84)*POWER(F10/1000000,0.16)*E10*POWER(D10/E10/H10,1.84)</f>
        <v>0.0807668882005039</v>
      </c>
      <c r="L10" s="1249"/>
      <c r="M10" s="1250"/>
      <c r="N10" s="1255"/>
    </row>
    <row r="11" customFormat="false" ht="15" hidden="false" customHeight="false" outlineLevel="0" collapsed="false">
      <c r="A11" s="1240" t="n">
        <v>106</v>
      </c>
      <c r="B11" s="1241" t="str">
        <f aca="false">(HLOOKUP(A11,[4]管径核算!$A$2:$FH$27,MATCH("介质名称",[4]管径核算!$A$2:$A$27,FALSE()),FALSE()))</f>
        <v>加氢油+氢气</v>
      </c>
      <c r="C11" s="1242" t="s">
        <v>1825</v>
      </c>
      <c r="D11" s="1243" t="n">
        <f aca="false">(HLOOKUP(A11,[4]管径核算!$A$2:$FH$27,MATCH("介质最大操作流量(kg/h)",[4]管径核算!$A$2:$A$27,FALSE()),FALSE()))*(HLOOKUP(A11,[4]管径核算!$A$2:$FH$27,MATCH("汽化率",[4]管径核算!$A$2:$A$27,FALSE()),FALSE()))</f>
        <v>27363.9227496352</v>
      </c>
      <c r="E11" s="1244" t="n">
        <v>14.42</v>
      </c>
      <c r="F11" s="1244" t="n">
        <v>0.01225</v>
      </c>
      <c r="G11" s="1236"/>
      <c r="H11" s="1246" t="n">
        <v>1</v>
      </c>
      <c r="I11" s="1247" t="n">
        <v>250</v>
      </c>
      <c r="J11" s="1248" t="n">
        <f aca="false">IF(OR(D11=0,I11=0),"*",D11/H11/E11/3600/0.785/(I11/1000)^2)</f>
        <v>10.7438743467427</v>
      </c>
      <c r="K11" s="1248" t="n">
        <f aca="false">3.5689*0.00000000001*100*POWER(I11/1000,-4.84)*POWER(F11/1000000,0.16)*E11*POWER(D11/E11/H11,1.84)</f>
        <v>2.46311033939945</v>
      </c>
      <c r="L11" s="1249" t="n">
        <f aca="false">210.65*(D12/D11)*(E12*E11)^0.5*F12^0.333/E12^0.667/G12</f>
        <v>4.89374280765121</v>
      </c>
      <c r="M11" s="1250" t="n">
        <f aca="false">7.09*D11/H11/0.785/(I11/1000)^2/(E12*E11)^0.5</f>
        <v>44812.1113762756</v>
      </c>
      <c r="N11" s="1247" t="str">
        <f aca="false">N7</f>
        <v>环状流</v>
      </c>
    </row>
    <row r="12" customFormat="false" ht="15" hidden="false" customHeight="false" outlineLevel="0" collapsed="false">
      <c r="A12" s="1240"/>
      <c r="B12" s="1241"/>
      <c r="C12" s="1242" t="s">
        <v>1826</v>
      </c>
      <c r="D12" s="1243" t="n">
        <f aca="false">(HLOOKUP(A11,[4]管径核算!$A$2:$FH$27,MATCH("介质最大操作流量(kg/h)",[4]管径核算!$A$2:$A$27,FALSE()),FALSE()))-D11</f>
        <v>8431.83358846481</v>
      </c>
      <c r="E12" s="1244" t="n">
        <v>540</v>
      </c>
      <c r="F12" s="1244" t="n">
        <v>0.1441</v>
      </c>
      <c r="G12" s="1244" t="n">
        <v>9.24</v>
      </c>
      <c r="H12" s="1246" t="n">
        <v>1</v>
      </c>
      <c r="I12" s="1247"/>
      <c r="J12" s="1251" t="n">
        <f aca="false">IF(OR(D12=0,I11=0),"*",D12/H12/E12/3600/0.785/(I11/1000)^2)</f>
        <v>0.0884048500795765</v>
      </c>
      <c r="K12" s="1251" t="n">
        <f aca="false">3.5689*0.00000000001*100*POWER(I11/1000,-4.84)*POWER(F12/1000000,0.16)*E12*POWER(D12/E12/H12,1.84)</f>
        <v>0.0199699393112144</v>
      </c>
      <c r="L12" s="1249"/>
      <c r="M12" s="1250"/>
      <c r="N12" s="1247"/>
    </row>
    <row r="13" customFormat="false" ht="15" hidden="false" customHeight="false" outlineLevel="0" collapsed="false">
      <c r="A13" s="1240" t="n">
        <v>108</v>
      </c>
      <c r="B13" s="1241" t="str">
        <f aca="false">(HLOOKUP(A13,[4]管径核算!$A$2:$FH$27,MATCH("介质名称",[4]管径核算!$A$2:$A$27,FALSE()),FALSE()))</f>
        <v>循环氢气</v>
      </c>
      <c r="C13" s="1242" t="s">
        <v>1825</v>
      </c>
      <c r="D13" s="1243" t="n">
        <f aca="false">(HLOOKUP(A13,[4]管径核算!$A$2:$FH$27,MATCH("介质最大操作流量(kg/h)",[4]管径核算!$A$2:$A$27,FALSE()),FALSE()))*(HLOOKUP(A13,[4]管径核算!$A$2:$FH$27,MATCH("汽化率",[4]管径核算!$A$2:$A$27,FALSE()),FALSE()))</f>
        <v>13878.0823871559</v>
      </c>
      <c r="E13" s="1244" t="n">
        <v>8.947</v>
      </c>
      <c r="F13" s="1245" t="n">
        <v>0.00979</v>
      </c>
      <c r="G13" s="1236"/>
      <c r="H13" s="1246" t="n">
        <v>1</v>
      </c>
      <c r="I13" s="1247" t="n">
        <v>200</v>
      </c>
      <c r="J13" s="1248" t="n">
        <f aca="false">IF(OR(D13=0,I13=0),"*",D13/H13/E13/3600/0.785/(I13/1000)^2)</f>
        <v>13.7220777320694</v>
      </c>
      <c r="K13" s="1248" t="n">
        <f aca="false">3.5689*0.00000000001*100*POWER(I13/1000,-4.84)*POWER(F13/1000000,0.16)*E13*POWER(D13/E13/H13,1.84)</f>
        <v>2.99606749216101</v>
      </c>
      <c r="L13" s="1249" t="n">
        <f aca="false">210.65*(D14/D13)*(E14*E13)^0.5*F14^0.333/E14^0.667/G14</f>
        <v>1.37788149454109</v>
      </c>
      <c r="M13" s="1250" t="n">
        <f aca="false">7.09*D13/H13/0.785/(I13/1000)^2/(E14*E13)^0.5</f>
        <v>43849.5708727968</v>
      </c>
      <c r="N13" s="1247" t="s">
        <v>1710</v>
      </c>
    </row>
    <row r="14" customFormat="false" ht="15" hidden="false" customHeight="false" outlineLevel="0" collapsed="false">
      <c r="A14" s="1240"/>
      <c r="B14" s="1241"/>
      <c r="C14" s="1242" t="s">
        <v>1826</v>
      </c>
      <c r="D14" s="1243" t="n">
        <f aca="false">(HLOOKUP(A13,[4]管径核算!$A$2:$FH$27,MATCH("介质最大操作流量(kg/h)",[4]管径核算!$A$2:$A$27,FALSE()),FALSE()))-D13</f>
        <v>1836.78514714405</v>
      </c>
      <c r="E14" s="1244" t="n">
        <v>570.8</v>
      </c>
      <c r="F14" s="1245" t="n">
        <v>0.1843</v>
      </c>
      <c r="G14" s="1258" t="n">
        <v>11.94</v>
      </c>
      <c r="H14" s="1246" t="n">
        <v>1</v>
      </c>
      <c r="I14" s="1247"/>
      <c r="J14" s="1251" t="n">
        <f aca="false">IF(OR(D14=0,I13=0),"*",D14/H14/E14/3600/0.785/(I13/1000)^2)</f>
        <v>0.0284670356739733</v>
      </c>
      <c r="K14" s="1251" t="n">
        <f aca="false">3.5689*0.00000000001*100*POWER(I13/1000,-4.84)*POWER(F14/1000000,0.16)*E14*POWER(D14/E14/H14,1.84)</f>
        <v>0.00353552655957436</v>
      </c>
      <c r="L14" s="1249"/>
      <c r="M14" s="1250"/>
      <c r="N14" s="1247"/>
    </row>
    <row r="15" customFormat="false" ht="15" hidden="false" customHeight="false" outlineLevel="0" collapsed="false">
      <c r="A15" s="1240" t="s">
        <v>1827</v>
      </c>
      <c r="B15" s="1241" t="str">
        <f aca="false">(HLOOKUP(A15,[4]管径核算!$A$2:$FH$27,MATCH("介质名称",[4]管径核算!$A$2:$A$27,FALSE()),FALSE()))</f>
        <v>加氢油</v>
      </c>
      <c r="C15" s="1242" t="s">
        <v>1825</v>
      </c>
      <c r="D15" s="1243" t="n">
        <f aca="false">(HLOOKUP(A15,[4]管径核算!$A$2:$FH$27,MATCH("介质最大操作流量(kg/h)",[4]管径核算!$A$2:$A$27,FALSE()),FALSE()))*(HLOOKUP(A15,[4]管径核算!$A$2:$FH$27,MATCH("汽化率",[4]管径核算!$A$2:$A$27,FALSE()),FALSE()))</f>
        <v>4159.56900398846</v>
      </c>
      <c r="E15" s="1244" t="n">
        <v>52.93</v>
      </c>
      <c r="F15" s="1245" t="n">
        <v>0.0122</v>
      </c>
      <c r="G15" s="1236"/>
      <c r="H15" s="1246" t="n">
        <v>1</v>
      </c>
      <c r="I15" s="1247" t="n">
        <v>150</v>
      </c>
      <c r="J15" s="1248" t="n">
        <f aca="false">IF(OR(D15=0,I15=0),"*",D15/H15/E15/3600/0.785/(I15/1000)^2)</f>
        <v>1.23592399414547</v>
      </c>
      <c r="K15" s="1248" t="n">
        <f aca="false">3.5689*0.00000000001*100*POWER(I15/1000,-4.84)*POWER(F15/1000000,0.16)*E15*POWER(D15/E15/H15,1.84)</f>
        <v>0.305639584533218</v>
      </c>
      <c r="L15" s="1249" t="n">
        <f aca="false">210.65*(D16/D15)*(E16*E15)^0.5*F16^0.333/E16^0.667/G16</f>
        <v>457.549046355085</v>
      </c>
      <c r="M15" s="1250" t="n">
        <f aca="false">7.09*D15/H15/0.785/(I15/1000)^2/(E16*E15)^0.5</f>
        <v>10947.4257151139</v>
      </c>
      <c r="N15" s="1247" t="s">
        <v>1828</v>
      </c>
    </row>
    <row r="16" customFormat="false" ht="15" hidden="false" customHeight="false" outlineLevel="0" collapsed="false">
      <c r="A16" s="1240"/>
      <c r="B16" s="1241"/>
      <c r="C16" s="1242" t="s">
        <v>1826</v>
      </c>
      <c r="D16" s="1243" t="n">
        <f aca="false">(HLOOKUP(A15,[4]管径核算!$A$2:$FH$27,MATCH("介质最大操作流量(kg/h)",[4]管径核算!$A$2:$A$27,FALSE()),FALSE()))-D15</f>
        <v>23409.1545113115</v>
      </c>
      <c r="E16" s="1244" t="n">
        <v>439.5</v>
      </c>
      <c r="F16" s="1245" t="n">
        <v>0.0813</v>
      </c>
      <c r="G16" s="1258" t="n">
        <v>2.958</v>
      </c>
      <c r="H16" s="1246" t="n">
        <v>1</v>
      </c>
      <c r="I16" s="1247"/>
      <c r="J16" s="1251" t="n">
        <f aca="false">IF(OR(D16=0,I15=0),"*",D16/H16/E16/3600/0.785/(I15/1000)^2)</f>
        <v>0.837668478357879</v>
      </c>
      <c r="K16" s="1251" t="n">
        <f aca="false">3.5689*0.00000000001*100*POWER(I15/1000,-4.84)*POWER(F16/1000000,0.16)*E16*POWER(D16/E16/H16,1.84)</f>
        <v>1.68055006074519</v>
      </c>
      <c r="L16" s="1249"/>
      <c r="M16" s="1250"/>
      <c r="N16" s="1247"/>
    </row>
    <row r="17" customFormat="false" ht="15" hidden="false" customHeight="false" outlineLevel="0" collapsed="false">
      <c r="A17" s="1240" t="s">
        <v>1829</v>
      </c>
      <c r="B17" s="1241" t="str">
        <f aca="false">(HLOOKUP(A17,[4]管径核算!$A$2:$FH$27,MATCH("介质名称",[4]管径核算!$A$2:$A$27,FALSE()),FALSE()))</f>
        <v>混合碳三</v>
      </c>
      <c r="C17" s="1242" t="s">
        <v>1825</v>
      </c>
      <c r="D17" s="1243" t="n">
        <f aca="false">(HLOOKUP(A17,[4]管径核算!$A$2:$FH$27,MATCH("介质最大操作流量(kg/h)",[4]管径核算!$A$2:$A$27,FALSE()),FALSE()))*(HLOOKUP(A17,[4]管径核算!$A$2:$FH$27,MATCH("汽化率",[4]管径核算!$A$2:$A$27,FALSE()),FALSE()))</f>
        <v>1299.39717872283</v>
      </c>
      <c r="E17" s="1244" t="n">
        <v>22.18</v>
      </c>
      <c r="F17" s="1245" t="n">
        <v>0.0127</v>
      </c>
      <c r="G17" s="1236"/>
      <c r="H17" s="1246" t="n">
        <v>1</v>
      </c>
      <c r="I17" s="1247" t="n">
        <v>100</v>
      </c>
      <c r="J17" s="1248" t="n">
        <f aca="false">IF(OR(D17=0,I17=0),"*",D17/H17/E17/3600/0.785/(I17/1000)^2)</f>
        <v>2.07304256865565</v>
      </c>
      <c r="K17" s="1248" t="n">
        <f aca="false">3.5689*0.00000000001*100*POWER(I17/1000,-4.84)*POWER(F17/1000000,0.16)*E17*POWER(D17/E17/H17,1.84)</f>
        <v>0.534343353020002</v>
      </c>
      <c r="L17" s="1249" t="n">
        <f aca="false">210.65*(D18/D17)*(E18*E17)^0.5*F18^0.333/E18^0.667/G18</f>
        <v>452.562209742506</v>
      </c>
      <c r="M17" s="1250" t="n">
        <f aca="false">7.09*D17/H17/0.785/(I17/1000)^2/(E18*E17)^0.5</f>
        <v>11036.6637547013</v>
      </c>
      <c r="N17" s="1247" t="s">
        <v>1828</v>
      </c>
    </row>
    <row r="18" customFormat="false" ht="15" hidden="false" customHeight="false" outlineLevel="0" collapsed="false">
      <c r="A18" s="1240"/>
      <c r="B18" s="1241"/>
      <c r="C18" s="1242" t="s">
        <v>1826</v>
      </c>
      <c r="D18" s="1243" t="n">
        <f aca="false">(HLOOKUP(A17,[4]管径核算!$A$2:$FH$27,MATCH("介质最大操作流量(kg/h)",[4]管径核算!$A$2:$A$27,FALSE()),FALSE()))-D17</f>
        <v>24740.6264429772</v>
      </c>
      <c r="E18" s="1244" t="n">
        <v>509.8</v>
      </c>
      <c r="F18" s="1245" t="n">
        <v>0.1219</v>
      </c>
      <c r="G18" s="1258" t="n">
        <v>7.312</v>
      </c>
      <c r="H18" s="1246" t="n">
        <v>1</v>
      </c>
      <c r="I18" s="1247"/>
      <c r="J18" s="1251" t="n">
        <f aca="false">IF(OR(D18=0,I17=0),"*",D18/H18/E18/3600/0.785/(I17/1000)^2)</f>
        <v>1.71727047553564</v>
      </c>
      <c r="K18" s="1251" t="n">
        <f aca="false">3.5689*0.00000000001*100*POWER(I17/1000,-4.84)*POWER(F18/1000000,0.16)*E18*POWER(D18/E18/H18,1.84)</f>
        <v>12.4725366049458</v>
      </c>
      <c r="L18" s="1249"/>
      <c r="M18" s="1250"/>
      <c r="N18" s="1247"/>
    </row>
    <row r="19" customFormat="false" ht="15" hidden="false" customHeight="false" outlineLevel="0" collapsed="false">
      <c r="A19" s="1252" t="n">
        <v>404</v>
      </c>
      <c r="B19" s="1241"/>
      <c r="C19" s="1242" t="s">
        <v>1825</v>
      </c>
      <c r="D19" s="1243" t="n">
        <f aca="false">7821</f>
        <v>7821</v>
      </c>
      <c r="E19" s="1244" t="n">
        <v>6.07</v>
      </c>
      <c r="F19" s="1245" t="n">
        <v>0.01</v>
      </c>
      <c r="G19" s="1258"/>
      <c r="H19" s="1246" t="n">
        <v>1</v>
      </c>
      <c r="I19" s="1247" t="n">
        <v>335</v>
      </c>
      <c r="J19" s="1248" t="n">
        <f aca="false">IF(OR(D19=0,I19=0),"*",D19/H19/E19/3600/0.785/(I19/1000)^2)</f>
        <v>4.06267258250078</v>
      </c>
      <c r="K19" s="1248" t="n">
        <f aca="false">3.5689*0.00000000001*100*POWER(I19/1000,-4.84)*POWER(F19/1000000,0.16)*E19*POWER(D19/E19/H19,1.84)</f>
        <v>0.119410253064423</v>
      </c>
      <c r="L19" s="1249" t="n">
        <f aca="false">210.65*(D20/D19)*(E20*E19)^0.5*F20^0.333/E20^0.667/G20</f>
        <v>339.196708534786</v>
      </c>
      <c r="M19" s="1250" t="n">
        <f aca="false">7.09*D19/H19/0.785/(I19/1000)^2/(E20*E19)^0.5</f>
        <v>10155.9760833847</v>
      </c>
      <c r="N19" s="1247" t="s">
        <v>1828</v>
      </c>
    </row>
    <row r="20" customFormat="false" ht="15" hidden="false" customHeight="false" outlineLevel="0" collapsed="false">
      <c r="A20" s="1256"/>
      <c r="B20" s="1241"/>
      <c r="C20" s="1242" t="s">
        <v>1826</v>
      </c>
      <c r="D20" s="1243" t="n">
        <f aca="false">292996</f>
        <v>292996</v>
      </c>
      <c r="E20" s="1244" t="n">
        <v>632.8</v>
      </c>
      <c r="F20" s="1245" t="n">
        <v>0.11</v>
      </c>
      <c r="G20" s="1258" t="n">
        <v>9.36</v>
      </c>
      <c r="H20" s="1246" t="n">
        <v>1</v>
      </c>
      <c r="I20" s="1247"/>
      <c r="J20" s="1251" t="n">
        <f aca="false">IF(OR(D20=0,I19=0),"*",D20/H20/E20/3600/0.785/(I19/1000)^2)</f>
        <v>1.45993476124791</v>
      </c>
      <c r="K20" s="1251" t="n">
        <f aca="false">3.5689*0.00000000001*100*POWER(I19/1000,-4.84)*POWER(F20/1000000,0.16)*E20*POWER(D20/E20/H20,1.84)</f>
        <v>2.77908621337496</v>
      </c>
      <c r="L20" s="1249"/>
      <c r="M20" s="1250"/>
      <c r="N20" s="1247"/>
    </row>
    <row r="21" customFormat="false" ht="15" hidden="false" customHeight="false" outlineLevel="0" collapsed="false">
      <c r="A21" s="1240" t="s">
        <v>1830</v>
      </c>
      <c r="B21" s="1241" t="str">
        <f aca="false">(HLOOKUP(A21,[4]管径核算!$A$2:$FH$27,MATCH("介质名称",[4]管径核算!$A$2:$A$27,FALSE()),FALSE()))</f>
        <v>混合碳四</v>
      </c>
      <c r="C21" s="1242" t="s">
        <v>1825</v>
      </c>
      <c r="D21" s="1243" t="n">
        <f aca="false">(HLOOKUP(A21,[4]管径核算!$A$2:$FH$27,MATCH("介质最大操作流量(kg/h)",[4]管径核算!$A$2:$A$27,FALSE()),FALSE()))*(HLOOKUP(A21,[4]管径核算!$A$2:$FH$27,MATCH("汽化率",[4]管径核算!$A$2:$A$27,FALSE()),FALSE()))</f>
        <v>13858.3473434674</v>
      </c>
      <c r="E21" s="1244" t="n">
        <v>20.24</v>
      </c>
      <c r="F21" s="1245" t="n">
        <v>0.0088</v>
      </c>
      <c r="G21" s="1236"/>
      <c r="H21" s="1246" t="n">
        <v>1</v>
      </c>
      <c r="I21" s="1247" t="n">
        <v>150</v>
      </c>
      <c r="J21" s="1248" t="n">
        <f aca="false">IF(OR(D21=0,I21=0),"*",D21/H21/E21/3600/0.785/(I21/1000)^2)</f>
        <v>10.7682779854512</v>
      </c>
      <c r="K21" s="1248" t="n">
        <f aca="false">3.5689*0.00000000001*100*POWER(I21/1000,-4.84)*POWER(F21/1000000,0.16)*E21*POWER(D21/E21/H21,1.84)</f>
        <v>5.95527937255986</v>
      </c>
      <c r="L21" s="1249" t="n">
        <f aca="false">210.65*(D22/D21)*(E22*E21)^0.5*F22^0.333/E22^0.667/G22</f>
        <v>22.8817513926079</v>
      </c>
      <c r="M21" s="1250" t="n">
        <f aca="false">7.09*D21/H21/0.785/(I21/1000)^2/(E22*E21)^0.5</f>
        <v>54673.5695791772</v>
      </c>
      <c r="N21" s="1247" t="s">
        <v>1831</v>
      </c>
    </row>
    <row r="22" customFormat="false" ht="15" hidden="false" customHeight="false" outlineLevel="0" collapsed="false">
      <c r="A22" s="1240"/>
      <c r="B22" s="1241"/>
      <c r="C22" s="1242" t="s">
        <v>1826</v>
      </c>
      <c r="D22" s="1243" t="n">
        <f aca="false">(HLOOKUP(A21,[4]管径核算!$A$2:$FH$27,MATCH("介质最大操作流量(kg/h)",[4]管径核算!$A$2:$A$27,FALSE()),FALSE()))-D21</f>
        <v>13051.1172253326</v>
      </c>
      <c r="E22" s="1244" t="n">
        <v>511.5</v>
      </c>
      <c r="F22" s="1245" t="n">
        <v>0.1197</v>
      </c>
      <c r="G22" s="1258" t="n">
        <v>6.788</v>
      </c>
      <c r="H22" s="1246" t="n">
        <v>1</v>
      </c>
      <c r="I22" s="1247"/>
      <c r="J22" s="1251" t="n">
        <f aca="false">IF(OR(D22=0,I21=0),"*",D22/H22/E22/3600/0.785/(I21/1000)^2)</f>
        <v>0.401279872527913</v>
      </c>
      <c r="K22" s="1251" t="n">
        <f aca="false">3.5689*0.00000000001*100*POWER(I21/1000,-4.84)*POWER(F22/1000000,0.16)*E22*POWER(D22/E22/H22,1.84)</f>
        <v>0.53716680146257</v>
      </c>
      <c r="L22" s="1249"/>
      <c r="M22" s="1250"/>
      <c r="N22" s="1247"/>
    </row>
    <row r="23" customFormat="false" ht="15" hidden="false" customHeight="false" outlineLevel="0" collapsed="false">
      <c r="A23" s="1240" t="s">
        <v>1832</v>
      </c>
      <c r="B23" s="1241" t="e">
        <f aca="false">(HLOOKUP(A23,[4]管径核算!$A$2:$FH$27,MATCH("介质名称",[4]管径核算!$A$2:$A$27,FALSE()),FALSE()))</f>
        <v>#N/A</v>
      </c>
      <c r="C23" s="1242" t="s">
        <v>1825</v>
      </c>
      <c r="D23" s="1243" t="n">
        <v>126400</v>
      </c>
      <c r="E23" s="1244" t="n">
        <v>4.859</v>
      </c>
      <c r="F23" s="1245" t="n">
        <v>0.036</v>
      </c>
      <c r="G23" s="1236"/>
      <c r="H23" s="1246" t="n">
        <v>1</v>
      </c>
      <c r="I23" s="1247" t="n">
        <v>300</v>
      </c>
      <c r="J23" s="1248" t="n">
        <f aca="false">IF(OR(D23=0,I23=0),"*",D23/H23/E23/3600/0.785/(I23/1000)^2)</f>
        <v>102.278772673501</v>
      </c>
      <c r="K23" s="1248" t="n">
        <f aca="false">3.5689*0.00000000001*100*POWER(I23/1000,-4.84)*POWER(F23/1000000,0.16)*E23*POWER(D23/E23/H23,1.84)</f>
        <v>50.4418640608406</v>
      </c>
      <c r="L23" s="1249" t="n">
        <f aca="false">210.65*(D24/D23)*(E24*E23)^0.5*F24^0.333/E24^0.667/G24</f>
        <v>11.7150327466712</v>
      </c>
      <c r="M23" s="1250" t="n">
        <f aca="false">7.09*D23/H23/0.785/(I23/1000)^2/(E24*E23)^0.5</f>
        <v>227858.605919999</v>
      </c>
      <c r="N23" s="1247" t="s">
        <v>1828</v>
      </c>
    </row>
    <row r="24" customFormat="false" ht="15" hidden="false" customHeight="false" outlineLevel="0" collapsed="false">
      <c r="A24" s="1240"/>
      <c r="B24" s="1241"/>
      <c r="C24" s="1242" t="s">
        <v>1826</v>
      </c>
      <c r="D24" s="1243" t="n">
        <v>189400</v>
      </c>
      <c r="E24" s="1244" t="n">
        <v>637.8</v>
      </c>
      <c r="F24" s="1245" t="n">
        <v>0.1019</v>
      </c>
      <c r="G24" s="1258" t="n">
        <v>9.442</v>
      </c>
      <c r="H24" s="1246" t="n">
        <v>1</v>
      </c>
      <c r="I24" s="1247"/>
      <c r="J24" s="1251" t="n">
        <f aca="false">IF(OR(D24=0,I23=0),"*",D24/H24/E24/3600/0.785/(I23/1000)^2)</f>
        <v>1.16756426097387</v>
      </c>
      <c r="K24" s="1251" t="n">
        <f aca="false">3.5689*0.00000000001*100*POWER(I23/1000,-4.84)*POWER(F24/1000000,0.16)*E24*POWER(D24/E24/H24,1.84)</f>
        <v>2.08458465598856</v>
      </c>
      <c r="L24" s="1249"/>
      <c r="M24" s="1250"/>
      <c r="N24" s="1247"/>
    </row>
    <row r="25" customFormat="false" ht="15" hidden="false" customHeight="false" outlineLevel="0" collapsed="false">
      <c r="A25" s="1229" t="s">
        <v>1833</v>
      </c>
      <c r="C25" s="1242" t="s">
        <v>1825</v>
      </c>
      <c r="D25" s="380" t="n">
        <v>4480</v>
      </c>
      <c r="E25" s="380" t="n">
        <v>7.7</v>
      </c>
      <c r="F25" s="380" t="n">
        <v>0.0156</v>
      </c>
      <c r="H25" s="380" t="n">
        <v>1</v>
      </c>
      <c r="I25" s="1247" t="n">
        <v>300</v>
      </c>
      <c r="J25" s="1248" t="n">
        <f aca="false">IF(OR(D25=0,I25=0),"*",D25/H25/E25/3600/0.785/(I25/1000)^2)</f>
        <v>2.28756067397256</v>
      </c>
      <c r="K25" s="1248" t="n">
        <f aca="false">3.5689*0.00000000001*100*POWER(I25/1000,-4.84)*POWER(F25/1000000,0.16)*E25*POWER(D25/E25/H25,1.84)</f>
        <v>0.0642490601026473</v>
      </c>
      <c r="L25" s="1249" t="n">
        <f aca="false">210.65*(D26/D25)*(E26*E25)^0.5*F26^0.333/E26^0.667/G26</f>
        <v>123.699748349544</v>
      </c>
      <c r="M25" s="1250" t="n">
        <f aca="false">7.09*D25/H25/0.785/(I25/1000)^2/(E26*E25)^0.5</f>
        <v>5353.26797063055</v>
      </c>
      <c r="N25" s="1247" t="s">
        <v>1834</v>
      </c>
    </row>
    <row r="26" customFormat="false" ht="15" hidden="false" customHeight="false" outlineLevel="0" collapsed="false">
      <c r="C26" s="1242" t="s">
        <v>1826</v>
      </c>
      <c r="D26" s="380" t="n">
        <v>219528</v>
      </c>
      <c r="E26" s="380" t="n">
        <v>916</v>
      </c>
      <c r="F26" s="380" t="n">
        <v>0.1342</v>
      </c>
      <c r="G26" s="380" t="n">
        <v>37.98</v>
      </c>
      <c r="H26" s="380" t="n">
        <v>1</v>
      </c>
      <c r="I26" s="1247"/>
      <c r="J26" s="1251" t="n">
        <f aca="false">IF(OR(D26=0,I25=0),"*",D26/H26/E26/3600/0.785/(I25/1000)^2)</f>
        <v>0.942279581057986</v>
      </c>
      <c r="K26" s="1251" t="n">
        <f aca="false">3.5689*0.00000000001*100*POWER(I25/1000,-4.84)*POWER(F26/1000000,0.16)*E26*POWER(D26/E26/H26,1.84)</f>
        <v>2.10890572283335</v>
      </c>
      <c r="L26" s="1249"/>
      <c r="M26" s="1250"/>
      <c r="N26" s="1247"/>
    </row>
    <row r="27" customFormat="false" ht="15" hidden="false" customHeight="true" outlineLevel="0" collapsed="false">
      <c r="J27" s="1259" t="s">
        <v>1835</v>
      </c>
      <c r="K27" s="1259"/>
      <c r="L27" s="1259"/>
      <c r="M27" s="1259"/>
      <c r="N27" s="1259"/>
      <c r="O27" s="1259"/>
      <c r="P27" s="1259"/>
      <c r="Q27" s="1259"/>
      <c r="R27" s="1259"/>
      <c r="S27" s="1259"/>
      <c r="T27" s="1259"/>
      <c r="U27" s="1259"/>
    </row>
    <row r="28" customFormat="false" ht="15" hidden="false" customHeight="false" outlineLevel="0" collapsed="false">
      <c r="J28" s="1259"/>
      <c r="K28" s="1259"/>
      <c r="L28" s="1259"/>
      <c r="M28" s="1259"/>
      <c r="N28" s="1259"/>
      <c r="O28" s="1259"/>
      <c r="P28" s="1259"/>
      <c r="Q28" s="1259"/>
      <c r="R28" s="1259"/>
      <c r="S28" s="1259"/>
      <c r="T28" s="1259"/>
      <c r="U28" s="1259"/>
    </row>
    <row r="29" customFormat="false" ht="24.75" hidden="false" customHeight="true" outlineLevel="0" collapsed="false">
      <c r="J29" s="1259"/>
      <c r="K29" s="1259"/>
      <c r="L29" s="1259"/>
      <c r="M29" s="1259"/>
      <c r="N29" s="1259"/>
      <c r="O29" s="1259"/>
      <c r="P29" s="1259"/>
      <c r="Q29" s="1259"/>
      <c r="R29" s="1259"/>
      <c r="S29" s="1259"/>
      <c r="T29" s="1259"/>
      <c r="U29" s="1259"/>
    </row>
    <row r="30" customFormat="false" ht="15" hidden="false" customHeight="true" outlineLevel="0" collapsed="false">
      <c r="J30" s="1259"/>
      <c r="K30" s="1259"/>
      <c r="L30" s="1259"/>
      <c r="M30" s="1259"/>
      <c r="N30" s="1259"/>
      <c r="O30" s="1259"/>
      <c r="P30" s="1259"/>
      <c r="Q30" s="1259"/>
      <c r="R30" s="1259"/>
      <c r="S30" s="1259"/>
      <c r="T30" s="1259"/>
      <c r="U30" s="1259"/>
    </row>
    <row r="31" customFormat="false" ht="15" hidden="false" customHeight="true" outlineLevel="0" collapsed="false">
      <c r="J31" s="1259"/>
      <c r="K31" s="1259"/>
      <c r="L31" s="1259"/>
      <c r="M31" s="1259"/>
      <c r="N31" s="1259"/>
      <c r="O31" s="1259"/>
      <c r="P31" s="1259"/>
      <c r="Q31" s="1259"/>
      <c r="R31" s="1259"/>
      <c r="S31" s="1259"/>
      <c r="T31" s="1259"/>
      <c r="U31" s="1259"/>
    </row>
    <row r="32" customFormat="false" ht="15" hidden="false" customHeight="true" outlineLevel="0" collapsed="false">
      <c r="J32" s="1259"/>
      <c r="K32" s="1259"/>
      <c r="L32" s="1259"/>
      <c r="M32" s="1259"/>
      <c r="N32" s="1259"/>
      <c r="O32" s="1259"/>
      <c r="P32" s="1259"/>
      <c r="Q32" s="1259"/>
      <c r="R32" s="1259"/>
      <c r="S32" s="1259"/>
      <c r="T32" s="1259"/>
      <c r="U32" s="1259"/>
    </row>
    <row r="33" customFormat="false" ht="15" hidden="false" customHeight="true" outlineLevel="0" collapsed="false">
      <c r="J33" s="1259"/>
      <c r="K33" s="1259"/>
      <c r="L33" s="1259"/>
      <c r="M33" s="1259"/>
      <c r="N33" s="1259"/>
      <c r="O33" s="1259"/>
      <c r="P33" s="1259"/>
      <c r="Q33" s="1259"/>
      <c r="R33" s="1259"/>
      <c r="S33" s="1259"/>
      <c r="T33" s="1259"/>
      <c r="U33" s="1259"/>
    </row>
    <row r="34" customFormat="false" ht="15" hidden="false" customHeight="true" outlineLevel="0" collapsed="false">
      <c r="J34" s="1259"/>
      <c r="K34" s="1259"/>
      <c r="L34" s="1259"/>
      <c r="M34" s="1259"/>
      <c r="N34" s="1259"/>
      <c r="O34" s="1259"/>
      <c r="P34" s="1259"/>
      <c r="Q34" s="1259"/>
      <c r="R34" s="1259"/>
      <c r="S34" s="1259"/>
      <c r="T34" s="1259"/>
      <c r="U34" s="1259"/>
    </row>
    <row r="35" customFormat="false" ht="15" hidden="false" customHeight="true" outlineLevel="0" collapsed="false">
      <c r="J35" s="1259"/>
      <c r="K35" s="1259"/>
      <c r="L35" s="1259"/>
      <c r="M35" s="1259"/>
      <c r="N35" s="1259"/>
      <c r="O35" s="1259"/>
      <c r="P35" s="1259"/>
      <c r="Q35" s="1259"/>
      <c r="R35" s="1259"/>
      <c r="S35" s="1259"/>
      <c r="T35" s="1259"/>
      <c r="U35" s="1259"/>
    </row>
    <row r="36" customFormat="false" ht="15" hidden="false" customHeight="true" outlineLevel="0" collapsed="false">
      <c r="J36" s="1259"/>
      <c r="K36" s="1259"/>
      <c r="L36" s="1259"/>
      <c r="M36" s="1259"/>
      <c r="N36" s="1259"/>
      <c r="O36" s="1259"/>
      <c r="P36" s="1259"/>
      <c r="Q36" s="1259"/>
      <c r="R36" s="1259"/>
      <c r="S36" s="1259"/>
      <c r="T36" s="1259"/>
      <c r="U36" s="1259"/>
    </row>
    <row r="37" customFormat="false" ht="15" hidden="false" customHeight="true" outlineLevel="0" collapsed="false">
      <c r="J37" s="1259"/>
      <c r="K37" s="1259"/>
      <c r="L37" s="1259"/>
      <c r="M37" s="1259"/>
      <c r="N37" s="1259"/>
      <c r="O37" s="1259"/>
      <c r="P37" s="1259"/>
      <c r="Q37" s="1259"/>
      <c r="R37" s="1259"/>
      <c r="S37" s="1259"/>
      <c r="T37" s="1259"/>
      <c r="U37" s="1259"/>
    </row>
    <row r="38" customFormat="false" ht="15" hidden="false" customHeight="true" outlineLevel="0" collapsed="false">
      <c r="J38" s="1259"/>
      <c r="K38" s="1259"/>
      <c r="L38" s="1259"/>
      <c r="M38" s="1259"/>
      <c r="N38" s="1259"/>
      <c r="O38" s="1259"/>
      <c r="P38" s="1259"/>
      <c r="Q38" s="1259"/>
      <c r="R38" s="1259"/>
      <c r="S38" s="1259"/>
      <c r="T38" s="1259"/>
      <c r="U38" s="1259"/>
    </row>
    <row r="39" customFormat="false" ht="15" hidden="false" customHeight="true" outlineLevel="0" collapsed="false">
      <c r="J39" s="1259"/>
      <c r="K39" s="1259"/>
      <c r="L39" s="1259"/>
      <c r="M39" s="1259"/>
      <c r="N39" s="1259"/>
      <c r="O39" s="1259"/>
      <c r="P39" s="1259"/>
      <c r="Q39" s="1259"/>
      <c r="R39" s="1259"/>
      <c r="S39" s="1259"/>
      <c r="T39" s="1259"/>
      <c r="U39" s="1259"/>
    </row>
    <row r="40" customFormat="false" ht="15" hidden="false" customHeight="true" outlineLevel="0" collapsed="false">
      <c r="J40" s="1259"/>
      <c r="K40" s="1259"/>
      <c r="L40" s="1259"/>
      <c r="M40" s="1259"/>
      <c r="N40" s="1259"/>
      <c r="O40" s="1259"/>
      <c r="P40" s="1259"/>
      <c r="Q40" s="1259"/>
      <c r="R40" s="1259"/>
      <c r="S40" s="1259"/>
      <c r="T40" s="1259"/>
      <c r="U40" s="1259"/>
    </row>
    <row r="41" customFormat="false" ht="15" hidden="false" customHeight="true" outlineLevel="0" collapsed="false">
      <c r="J41" s="1259"/>
      <c r="K41" s="1259"/>
      <c r="L41" s="1259"/>
      <c r="M41" s="1259"/>
      <c r="N41" s="1259"/>
      <c r="O41" s="1259"/>
      <c r="P41" s="1259"/>
      <c r="Q41" s="1259"/>
      <c r="R41" s="1259"/>
      <c r="S41" s="1259"/>
      <c r="T41" s="1259"/>
      <c r="U41" s="1259"/>
    </row>
    <row r="42" customFormat="false" ht="15" hidden="false" customHeight="true" outlineLevel="0" collapsed="false">
      <c r="L42" s="1260"/>
      <c r="M42" s="1260"/>
      <c r="N42" s="1260"/>
      <c r="O42" s="1260"/>
      <c r="P42" s="1260"/>
      <c r="Q42" s="1260"/>
      <c r="R42" s="1260"/>
      <c r="S42" s="1260"/>
      <c r="T42" s="1260"/>
      <c r="U42" s="1260"/>
    </row>
    <row r="43" customFormat="false" ht="15" hidden="false" customHeight="true" outlineLevel="0" collapsed="false">
      <c r="L43" s="1260"/>
      <c r="M43" s="1260"/>
      <c r="N43" s="1260"/>
      <c r="O43" s="1260"/>
      <c r="P43" s="1260"/>
      <c r="Q43" s="1260"/>
      <c r="R43" s="1260"/>
      <c r="S43" s="1260"/>
      <c r="T43" s="1260"/>
      <c r="U43" s="1260"/>
    </row>
    <row r="44" customFormat="false" ht="15" hidden="false" customHeight="true" outlineLevel="0" collapsed="false">
      <c r="L44" s="379"/>
      <c r="M44" s="379"/>
      <c r="N44" s="379"/>
      <c r="O44" s="379"/>
      <c r="P44" s="379"/>
      <c r="Q44" s="379"/>
      <c r="R44" s="379"/>
      <c r="S44" s="379"/>
      <c r="T44" s="379"/>
      <c r="U44" s="379"/>
      <c r="V44" s="379"/>
    </row>
    <row r="45" customFormat="false" ht="15" hidden="false" customHeight="true" outlineLevel="0" collapsed="false">
      <c r="V45" s="379"/>
    </row>
    <row r="46" customFormat="false" ht="15" hidden="false" customHeight="false" outlineLevel="0" collapsed="false">
      <c r="V46" s="379"/>
    </row>
    <row r="47" customFormat="false" ht="15" hidden="false" customHeight="false" outlineLevel="0" collapsed="false"/>
    <row r="48" customFormat="false" ht="15" hidden="false" customHeight="false" outlineLevel="0" collapsed="false"/>
  </sheetData>
  <mergeCells count="70">
    <mergeCell ref="A2:O2"/>
    <mergeCell ref="A3:A4"/>
    <mergeCell ref="B3:C4"/>
    <mergeCell ref="D3:D4"/>
    <mergeCell ref="E3:E4"/>
    <mergeCell ref="F3:F4"/>
    <mergeCell ref="G3:G4"/>
    <mergeCell ref="H3:H4"/>
    <mergeCell ref="I3:I4"/>
    <mergeCell ref="J3:J4"/>
    <mergeCell ref="K3:K4"/>
    <mergeCell ref="L3:N3"/>
    <mergeCell ref="A5:A6"/>
    <mergeCell ref="B5:B6"/>
    <mergeCell ref="I5:I6"/>
    <mergeCell ref="L5:L6"/>
    <mergeCell ref="M5:M6"/>
    <mergeCell ref="N5:N6"/>
    <mergeCell ref="A7:A8"/>
    <mergeCell ref="B7:B8"/>
    <mergeCell ref="I7:I8"/>
    <mergeCell ref="L7:L8"/>
    <mergeCell ref="M7:M8"/>
    <mergeCell ref="N7:N8"/>
    <mergeCell ref="A11:A12"/>
    <mergeCell ref="B11:B12"/>
    <mergeCell ref="I11:I12"/>
    <mergeCell ref="L11:L12"/>
    <mergeCell ref="M11:M12"/>
    <mergeCell ref="N11:N12"/>
    <mergeCell ref="A13:A14"/>
    <mergeCell ref="B13:B14"/>
    <mergeCell ref="I13:I14"/>
    <mergeCell ref="L13:L14"/>
    <mergeCell ref="M13:M14"/>
    <mergeCell ref="N13:N14"/>
    <mergeCell ref="A15:A16"/>
    <mergeCell ref="B15:B16"/>
    <mergeCell ref="I15:I16"/>
    <mergeCell ref="L15:L16"/>
    <mergeCell ref="M15:M16"/>
    <mergeCell ref="N15:N16"/>
    <mergeCell ref="A17:A18"/>
    <mergeCell ref="B17:B18"/>
    <mergeCell ref="I17:I18"/>
    <mergeCell ref="L17:L18"/>
    <mergeCell ref="M17:M18"/>
    <mergeCell ref="N17:N18"/>
    <mergeCell ref="B19:B20"/>
    <mergeCell ref="I19:I20"/>
    <mergeCell ref="L19:L20"/>
    <mergeCell ref="M19:M20"/>
    <mergeCell ref="N19:N20"/>
    <mergeCell ref="A21:A22"/>
    <mergeCell ref="B21:B22"/>
    <mergeCell ref="I21:I22"/>
    <mergeCell ref="L21:L22"/>
    <mergeCell ref="M21:M22"/>
    <mergeCell ref="N21:N22"/>
    <mergeCell ref="A23:A24"/>
    <mergeCell ref="B23:B24"/>
    <mergeCell ref="I23:I24"/>
    <mergeCell ref="L23:L24"/>
    <mergeCell ref="M23:M24"/>
    <mergeCell ref="N23:N24"/>
    <mergeCell ref="I25:I26"/>
    <mergeCell ref="L25:L26"/>
    <mergeCell ref="M25:M26"/>
    <mergeCell ref="N25:N26"/>
    <mergeCell ref="J27:U41"/>
  </mergeCells>
  <conditionalFormatting sqref="O21:O22">
    <cfRule type="cellIs" priority="2" operator="equal" aboveAverage="0" equalAverage="0" bottom="0" percent="0" rank="0" text="" dxfId="705">
      <formula>"不同"</formula>
    </cfRule>
  </conditionalFormatting>
  <conditionalFormatting sqref="O1 O3:O20 O49:O65542 J42:J48 O23:O26">
    <cfRule type="cellIs" priority="3" operator="equal" aboveAverage="0" equalAverage="0" bottom="0" percent="0" rank="0" text="" dxfId="706">
      <formula>"不同"</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48"/>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Q17" activeCellId="0" sqref="Q17"/>
    </sheetView>
  </sheetViews>
  <sheetFormatPr defaultColWidth="9.00390625" defaultRowHeight="14.25" zeroHeight="false" outlineLevelRow="0" outlineLevelCol="0"/>
  <cols>
    <col collapsed="false" customWidth="true" hidden="false" outlineLevel="0" max="1" min="1" style="1229" width="8.75"/>
    <col collapsed="false" customWidth="true" hidden="false" outlineLevel="0" max="2" min="2" style="380" width="6.5"/>
    <col collapsed="false" customWidth="true" hidden="false" outlineLevel="0" max="3" min="3" style="380" width="6"/>
    <col collapsed="false" customWidth="true" hidden="false" outlineLevel="0" max="4" min="4" style="380" width="10.12"/>
    <col collapsed="false" customWidth="false" hidden="false" outlineLevel="0" max="5" min="5" style="380" width="9"/>
    <col collapsed="false" customWidth="true" hidden="false" outlineLevel="0" max="6" min="6" style="380" width="8.25"/>
    <col collapsed="false" customWidth="true" hidden="false" outlineLevel="0" max="7" min="7" style="380" width="14.38"/>
    <col collapsed="false" customWidth="true" hidden="false" outlineLevel="0" max="8" min="8" style="380" width="5"/>
    <col collapsed="false" customWidth="true" hidden="false" outlineLevel="0" max="9" min="9" style="380" width="7.75"/>
    <col collapsed="false" customWidth="true" hidden="false" outlineLevel="0" max="10" min="10" style="380" width="8.5"/>
    <col collapsed="false" customWidth="true" hidden="false" outlineLevel="0" max="11" min="11" style="380" width="11"/>
    <col collapsed="false" customWidth="true" hidden="false" outlineLevel="0" max="12" min="12" style="380" width="6.5"/>
    <col collapsed="false" customWidth="true" hidden="false" outlineLevel="0" max="13" min="13" style="380" width="7.88"/>
    <col collapsed="false" customWidth="true" hidden="false" outlineLevel="0" max="14" min="14" style="380" width="7.37"/>
    <col collapsed="false" customWidth="true" hidden="false" outlineLevel="0" max="15" min="15" style="380" width="2.13"/>
    <col collapsed="false" customWidth="true" hidden="false" outlineLevel="0" max="16" min="16" style="380" width="3.5"/>
    <col collapsed="false" customWidth="false" hidden="false" outlineLevel="0" max="256" min="17" style="380" width="9"/>
    <col collapsed="false" customWidth="true" hidden="false" outlineLevel="0" max="257" min="257" style="380" width="8.75"/>
    <col collapsed="false" customWidth="true" hidden="false" outlineLevel="0" max="258" min="258" style="380" width="6.5"/>
    <col collapsed="false" customWidth="true" hidden="false" outlineLevel="0" max="259" min="259" style="380" width="6"/>
    <col collapsed="false" customWidth="true" hidden="false" outlineLevel="0" max="260" min="260" style="380" width="9.25"/>
    <col collapsed="false" customWidth="false" hidden="false" outlineLevel="0" max="261" min="261" style="380" width="9"/>
    <col collapsed="false" customWidth="true" hidden="false" outlineLevel="0" max="262" min="262" style="380" width="8.25"/>
    <col collapsed="false" customWidth="true" hidden="false" outlineLevel="0" max="263" min="263" style="380" width="14.38"/>
    <col collapsed="false" customWidth="true" hidden="false" outlineLevel="0" max="264" min="264" style="380" width="5"/>
    <col collapsed="false" customWidth="true" hidden="false" outlineLevel="0" max="265" min="265" style="380" width="7.75"/>
    <col collapsed="false" customWidth="true" hidden="false" outlineLevel="0" max="266" min="266" style="380" width="8.5"/>
    <col collapsed="false" customWidth="true" hidden="false" outlineLevel="0" max="267" min="267" style="380" width="11"/>
    <col collapsed="false" customWidth="true" hidden="false" outlineLevel="0" max="268" min="268" style="380" width="6.5"/>
    <col collapsed="false" customWidth="true" hidden="false" outlineLevel="0" max="269" min="269" style="380" width="7.88"/>
    <col collapsed="false" customWidth="true" hidden="false" outlineLevel="0" max="270" min="270" style="380" width="7.37"/>
    <col collapsed="false" customWidth="true" hidden="false" outlineLevel="0" max="271" min="271" style="380" width="2.13"/>
    <col collapsed="false" customWidth="true" hidden="false" outlineLevel="0" max="272" min="272" style="380" width="3.5"/>
    <col collapsed="false" customWidth="false" hidden="false" outlineLevel="0" max="512" min="273" style="380" width="9"/>
    <col collapsed="false" customWidth="true" hidden="false" outlineLevel="0" max="513" min="513" style="380" width="8.75"/>
    <col collapsed="false" customWidth="true" hidden="false" outlineLevel="0" max="514" min="514" style="380" width="6.5"/>
    <col collapsed="false" customWidth="true" hidden="false" outlineLevel="0" max="515" min="515" style="380" width="6"/>
    <col collapsed="false" customWidth="true" hidden="false" outlineLevel="0" max="516" min="516" style="380" width="9.25"/>
    <col collapsed="false" customWidth="false" hidden="false" outlineLevel="0" max="517" min="517" style="380" width="9"/>
    <col collapsed="false" customWidth="true" hidden="false" outlineLevel="0" max="518" min="518" style="380" width="8.25"/>
    <col collapsed="false" customWidth="true" hidden="false" outlineLevel="0" max="519" min="519" style="380" width="14.38"/>
    <col collapsed="false" customWidth="true" hidden="false" outlineLevel="0" max="520" min="520" style="380" width="5"/>
    <col collapsed="false" customWidth="true" hidden="false" outlineLevel="0" max="521" min="521" style="380" width="7.75"/>
    <col collapsed="false" customWidth="true" hidden="false" outlineLevel="0" max="522" min="522" style="380" width="8.5"/>
    <col collapsed="false" customWidth="true" hidden="false" outlineLevel="0" max="523" min="523" style="380" width="11"/>
    <col collapsed="false" customWidth="true" hidden="false" outlineLevel="0" max="524" min="524" style="380" width="6.5"/>
    <col collapsed="false" customWidth="true" hidden="false" outlineLevel="0" max="525" min="525" style="380" width="7.88"/>
    <col collapsed="false" customWidth="true" hidden="false" outlineLevel="0" max="526" min="526" style="380" width="7.37"/>
    <col collapsed="false" customWidth="true" hidden="false" outlineLevel="0" max="527" min="527" style="380" width="2.13"/>
    <col collapsed="false" customWidth="true" hidden="false" outlineLevel="0" max="528" min="528" style="380" width="3.5"/>
    <col collapsed="false" customWidth="false" hidden="false" outlineLevel="0" max="768" min="529" style="380" width="9"/>
    <col collapsed="false" customWidth="true" hidden="false" outlineLevel="0" max="769" min="769" style="380" width="8.75"/>
    <col collapsed="false" customWidth="true" hidden="false" outlineLevel="0" max="770" min="770" style="380" width="6.5"/>
    <col collapsed="false" customWidth="true" hidden="false" outlineLevel="0" max="771" min="771" style="380" width="6"/>
    <col collapsed="false" customWidth="true" hidden="false" outlineLevel="0" max="772" min="772" style="380" width="9.25"/>
    <col collapsed="false" customWidth="false" hidden="false" outlineLevel="0" max="773" min="773" style="380" width="9"/>
    <col collapsed="false" customWidth="true" hidden="false" outlineLevel="0" max="774" min="774" style="380" width="8.25"/>
    <col collapsed="false" customWidth="true" hidden="false" outlineLevel="0" max="775" min="775" style="380" width="14.38"/>
    <col collapsed="false" customWidth="true" hidden="false" outlineLevel="0" max="776" min="776" style="380" width="5"/>
    <col collapsed="false" customWidth="true" hidden="false" outlineLevel="0" max="777" min="777" style="380" width="7.75"/>
    <col collapsed="false" customWidth="true" hidden="false" outlineLevel="0" max="778" min="778" style="380" width="8.5"/>
    <col collapsed="false" customWidth="true" hidden="false" outlineLevel="0" max="779" min="779" style="380" width="11"/>
    <col collapsed="false" customWidth="true" hidden="false" outlineLevel="0" max="780" min="780" style="380" width="6.5"/>
    <col collapsed="false" customWidth="true" hidden="false" outlineLevel="0" max="781" min="781" style="380" width="7.88"/>
    <col collapsed="false" customWidth="true" hidden="false" outlineLevel="0" max="782" min="782" style="380" width="7.37"/>
    <col collapsed="false" customWidth="true" hidden="false" outlineLevel="0" max="783" min="783" style="380" width="2.13"/>
    <col collapsed="false" customWidth="true" hidden="false" outlineLevel="0" max="784" min="784" style="380" width="3.5"/>
    <col collapsed="false" customWidth="false" hidden="false" outlineLevel="0" max="1024" min="785" style="380" width="9"/>
    <col collapsed="false" customWidth="true" hidden="false" outlineLevel="0" max="1025" min="1025" style="380" width="8.75"/>
    <col collapsed="false" customWidth="true" hidden="false" outlineLevel="0" max="1026" min="1026" style="380" width="6.5"/>
    <col collapsed="false" customWidth="true" hidden="false" outlineLevel="0" max="1027" min="1027" style="380" width="6"/>
    <col collapsed="false" customWidth="true" hidden="false" outlineLevel="0" max="1028" min="1028" style="380" width="9.25"/>
    <col collapsed="false" customWidth="false" hidden="false" outlineLevel="0" max="1029" min="1029" style="380" width="9"/>
    <col collapsed="false" customWidth="true" hidden="false" outlineLevel="0" max="1030" min="1030" style="380" width="8.25"/>
    <col collapsed="false" customWidth="true" hidden="false" outlineLevel="0" max="1031" min="1031" style="380" width="14.38"/>
    <col collapsed="false" customWidth="true" hidden="false" outlineLevel="0" max="1032" min="1032" style="380" width="5"/>
    <col collapsed="false" customWidth="true" hidden="false" outlineLevel="0" max="1033" min="1033" style="380" width="7.75"/>
    <col collapsed="false" customWidth="true" hidden="false" outlineLevel="0" max="1034" min="1034" style="380" width="8.5"/>
    <col collapsed="false" customWidth="true" hidden="false" outlineLevel="0" max="1035" min="1035" style="380" width="11"/>
    <col collapsed="false" customWidth="true" hidden="false" outlineLevel="0" max="1036" min="1036" style="380" width="6.5"/>
    <col collapsed="false" customWidth="true" hidden="false" outlineLevel="0" max="1037" min="1037" style="380" width="7.88"/>
    <col collapsed="false" customWidth="true" hidden="false" outlineLevel="0" max="1038" min="1038" style="380" width="7.37"/>
    <col collapsed="false" customWidth="true" hidden="false" outlineLevel="0" max="1039" min="1039" style="380" width="2.13"/>
    <col collapsed="false" customWidth="true" hidden="false" outlineLevel="0" max="1040" min="1040" style="380" width="3.5"/>
    <col collapsed="false" customWidth="false" hidden="false" outlineLevel="0" max="1280" min="1041" style="380" width="9"/>
    <col collapsed="false" customWidth="true" hidden="false" outlineLevel="0" max="1281" min="1281" style="380" width="8.75"/>
    <col collapsed="false" customWidth="true" hidden="false" outlineLevel="0" max="1282" min="1282" style="380" width="6.5"/>
    <col collapsed="false" customWidth="true" hidden="false" outlineLevel="0" max="1283" min="1283" style="380" width="6"/>
    <col collapsed="false" customWidth="true" hidden="false" outlineLevel="0" max="1284" min="1284" style="380" width="9.25"/>
    <col collapsed="false" customWidth="false" hidden="false" outlineLevel="0" max="1285" min="1285" style="380" width="9"/>
    <col collapsed="false" customWidth="true" hidden="false" outlineLevel="0" max="1286" min="1286" style="380" width="8.25"/>
    <col collapsed="false" customWidth="true" hidden="false" outlineLevel="0" max="1287" min="1287" style="380" width="14.38"/>
    <col collapsed="false" customWidth="true" hidden="false" outlineLevel="0" max="1288" min="1288" style="380" width="5"/>
    <col collapsed="false" customWidth="true" hidden="false" outlineLevel="0" max="1289" min="1289" style="380" width="7.75"/>
    <col collapsed="false" customWidth="true" hidden="false" outlineLevel="0" max="1290" min="1290" style="380" width="8.5"/>
    <col collapsed="false" customWidth="true" hidden="false" outlineLevel="0" max="1291" min="1291" style="380" width="11"/>
    <col collapsed="false" customWidth="true" hidden="false" outlineLevel="0" max="1292" min="1292" style="380" width="6.5"/>
    <col collapsed="false" customWidth="true" hidden="false" outlineLevel="0" max="1293" min="1293" style="380" width="7.88"/>
    <col collapsed="false" customWidth="true" hidden="false" outlineLevel="0" max="1294" min="1294" style="380" width="7.37"/>
    <col collapsed="false" customWidth="true" hidden="false" outlineLevel="0" max="1295" min="1295" style="380" width="2.13"/>
    <col collapsed="false" customWidth="true" hidden="false" outlineLevel="0" max="1296" min="1296" style="380" width="3.5"/>
    <col collapsed="false" customWidth="false" hidden="false" outlineLevel="0" max="1536" min="1297" style="380" width="9"/>
    <col collapsed="false" customWidth="true" hidden="false" outlineLevel="0" max="1537" min="1537" style="380" width="8.75"/>
    <col collapsed="false" customWidth="true" hidden="false" outlineLevel="0" max="1538" min="1538" style="380" width="6.5"/>
    <col collapsed="false" customWidth="true" hidden="false" outlineLevel="0" max="1539" min="1539" style="380" width="6"/>
    <col collapsed="false" customWidth="true" hidden="false" outlineLevel="0" max="1540" min="1540" style="380" width="9.25"/>
    <col collapsed="false" customWidth="false" hidden="false" outlineLevel="0" max="1541" min="1541" style="380" width="9"/>
    <col collapsed="false" customWidth="true" hidden="false" outlineLevel="0" max="1542" min="1542" style="380" width="8.25"/>
    <col collapsed="false" customWidth="true" hidden="false" outlineLevel="0" max="1543" min="1543" style="380" width="14.38"/>
    <col collapsed="false" customWidth="true" hidden="false" outlineLevel="0" max="1544" min="1544" style="380" width="5"/>
    <col collapsed="false" customWidth="true" hidden="false" outlineLevel="0" max="1545" min="1545" style="380" width="7.75"/>
    <col collapsed="false" customWidth="true" hidden="false" outlineLevel="0" max="1546" min="1546" style="380" width="8.5"/>
    <col collapsed="false" customWidth="true" hidden="false" outlineLevel="0" max="1547" min="1547" style="380" width="11"/>
    <col collapsed="false" customWidth="true" hidden="false" outlineLevel="0" max="1548" min="1548" style="380" width="6.5"/>
    <col collapsed="false" customWidth="true" hidden="false" outlineLevel="0" max="1549" min="1549" style="380" width="7.88"/>
    <col collapsed="false" customWidth="true" hidden="false" outlineLevel="0" max="1550" min="1550" style="380" width="7.37"/>
    <col collapsed="false" customWidth="true" hidden="false" outlineLevel="0" max="1551" min="1551" style="380" width="2.13"/>
    <col collapsed="false" customWidth="true" hidden="false" outlineLevel="0" max="1552" min="1552" style="380" width="3.5"/>
    <col collapsed="false" customWidth="false" hidden="false" outlineLevel="0" max="1792" min="1553" style="380" width="9"/>
    <col collapsed="false" customWidth="true" hidden="false" outlineLevel="0" max="1793" min="1793" style="380" width="8.75"/>
    <col collapsed="false" customWidth="true" hidden="false" outlineLevel="0" max="1794" min="1794" style="380" width="6.5"/>
    <col collapsed="false" customWidth="true" hidden="false" outlineLevel="0" max="1795" min="1795" style="380" width="6"/>
    <col collapsed="false" customWidth="true" hidden="false" outlineLevel="0" max="1796" min="1796" style="380" width="9.25"/>
    <col collapsed="false" customWidth="false" hidden="false" outlineLevel="0" max="1797" min="1797" style="380" width="9"/>
    <col collapsed="false" customWidth="true" hidden="false" outlineLevel="0" max="1798" min="1798" style="380" width="8.25"/>
    <col collapsed="false" customWidth="true" hidden="false" outlineLevel="0" max="1799" min="1799" style="380" width="14.38"/>
    <col collapsed="false" customWidth="true" hidden="false" outlineLevel="0" max="1800" min="1800" style="380" width="5"/>
    <col collapsed="false" customWidth="true" hidden="false" outlineLevel="0" max="1801" min="1801" style="380" width="7.75"/>
    <col collapsed="false" customWidth="true" hidden="false" outlineLevel="0" max="1802" min="1802" style="380" width="8.5"/>
    <col collapsed="false" customWidth="true" hidden="false" outlineLevel="0" max="1803" min="1803" style="380" width="11"/>
    <col collapsed="false" customWidth="true" hidden="false" outlineLevel="0" max="1804" min="1804" style="380" width="6.5"/>
    <col collapsed="false" customWidth="true" hidden="false" outlineLevel="0" max="1805" min="1805" style="380" width="7.88"/>
    <col collapsed="false" customWidth="true" hidden="false" outlineLevel="0" max="1806" min="1806" style="380" width="7.37"/>
    <col collapsed="false" customWidth="true" hidden="false" outlineLevel="0" max="1807" min="1807" style="380" width="2.13"/>
    <col collapsed="false" customWidth="true" hidden="false" outlineLevel="0" max="1808" min="1808" style="380" width="3.5"/>
    <col collapsed="false" customWidth="false" hidden="false" outlineLevel="0" max="2048" min="1809" style="380" width="9"/>
    <col collapsed="false" customWidth="true" hidden="false" outlineLevel="0" max="2049" min="2049" style="380" width="8.75"/>
    <col collapsed="false" customWidth="true" hidden="false" outlineLevel="0" max="2050" min="2050" style="380" width="6.5"/>
    <col collapsed="false" customWidth="true" hidden="false" outlineLevel="0" max="2051" min="2051" style="380" width="6"/>
    <col collapsed="false" customWidth="true" hidden="false" outlineLevel="0" max="2052" min="2052" style="380" width="9.25"/>
    <col collapsed="false" customWidth="false" hidden="false" outlineLevel="0" max="2053" min="2053" style="380" width="9"/>
    <col collapsed="false" customWidth="true" hidden="false" outlineLevel="0" max="2054" min="2054" style="380" width="8.25"/>
    <col collapsed="false" customWidth="true" hidden="false" outlineLevel="0" max="2055" min="2055" style="380" width="14.38"/>
    <col collapsed="false" customWidth="true" hidden="false" outlineLevel="0" max="2056" min="2056" style="380" width="5"/>
    <col collapsed="false" customWidth="true" hidden="false" outlineLevel="0" max="2057" min="2057" style="380" width="7.75"/>
    <col collapsed="false" customWidth="true" hidden="false" outlineLevel="0" max="2058" min="2058" style="380" width="8.5"/>
    <col collapsed="false" customWidth="true" hidden="false" outlineLevel="0" max="2059" min="2059" style="380" width="11"/>
    <col collapsed="false" customWidth="true" hidden="false" outlineLevel="0" max="2060" min="2060" style="380" width="6.5"/>
    <col collapsed="false" customWidth="true" hidden="false" outlineLevel="0" max="2061" min="2061" style="380" width="7.88"/>
    <col collapsed="false" customWidth="true" hidden="false" outlineLevel="0" max="2062" min="2062" style="380" width="7.37"/>
    <col collapsed="false" customWidth="true" hidden="false" outlineLevel="0" max="2063" min="2063" style="380" width="2.13"/>
    <col collapsed="false" customWidth="true" hidden="false" outlineLevel="0" max="2064" min="2064" style="380" width="3.5"/>
    <col collapsed="false" customWidth="false" hidden="false" outlineLevel="0" max="2304" min="2065" style="380" width="9"/>
    <col collapsed="false" customWidth="true" hidden="false" outlineLevel="0" max="2305" min="2305" style="380" width="8.75"/>
    <col collapsed="false" customWidth="true" hidden="false" outlineLevel="0" max="2306" min="2306" style="380" width="6.5"/>
    <col collapsed="false" customWidth="true" hidden="false" outlineLevel="0" max="2307" min="2307" style="380" width="6"/>
    <col collapsed="false" customWidth="true" hidden="false" outlineLevel="0" max="2308" min="2308" style="380" width="9.25"/>
    <col collapsed="false" customWidth="false" hidden="false" outlineLevel="0" max="2309" min="2309" style="380" width="9"/>
    <col collapsed="false" customWidth="true" hidden="false" outlineLevel="0" max="2310" min="2310" style="380" width="8.25"/>
    <col collapsed="false" customWidth="true" hidden="false" outlineLevel="0" max="2311" min="2311" style="380" width="14.38"/>
    <col collapsed="false" customWidth="true" hidden="false" outlineLevel="0" max="2312" min="2312" style="380" width="5"/>
    <col collapsed="false" customWidth="true" hidden="false" outlineLevel="0" max="2313" min="2313" style="380" width="7.75"/>
    <col collapsed="false" customWidth="true" hidden="false" outlineLevel="0" max="2314" min="2314" style="380" width="8.5"/>
    <col collapsed="false" customWidth="true" hidden="false" outlineLevel="0" max="2315" min="2315" style="380" width="11"/>
    <col collapsed="false" customWidth="true" hidden="false" outlineLevel="0" max="2316" min="2316" style="380" width="6.5"/>
    <col collapsed="false" customWidth="true" hidden="false" outlineLevel="0" max="2317" min="2317" style="380" width="7.88"/>
    <col collapsed="false" customWidth="true" hidden="false" outlineLevel="0" max="2318" min="2318" style="380" width="7.37"/>
    <col collapsed="false" customWidth="true" hidden="false" outlineLevel="0" max="2319" min="2319" style="380" width="2.13"/>
    <col collapsed="false" customWidth="true" hidden="false" outlineLevel="0" max="2320" min="2320" style="380" width="3.5"/>
    <col collapsed="false" customWidth="false" hidden="false" outlineLevel="0" max="2560" min="2321" style="380" width="9"/>
    <col collapsed="false" customWidth="true" hidden="false" outlineLevel="0" max="2561" min="2561" style="380" width="8.75"/>
    <col collapsed="false" customWidth="true" hidden="false" outlineLevel="0" max="2562" min="2562" style="380" width="6.5"/>
    <col collapsed="false" customWidth="true" hidden="false" outlineLevel="0" max="2563" min="2563" style="380" width="6"/>
    <col collapsed="false" customWidth="true" hidden="false" outlineLevel="0" max="2564" min="2564" style="380" width="9.25"/>
    <col collapsed="false" customWidth="false" hidden="false" outlineLevel="0" max="2565" min="2565" style="380" width="9"/>
    <col collapsed="false" customWidth="true" hidden="false" outlineLevel="0" max="2566" min="2566" style="380" width="8.25"/>
    <col collapsed="false" customWidth="true" hidden="false" outlineLevel="0" max="2567" min="2567" style="380" width="14.38"/>
    <col collapsed="false" customWidth="true" hidden="false" outlineLevel="0" max="2568" min="2568" style="380" width="5"/>
    <col collapsed="false" customWidth="true" hidden="false" outlineLevel="0" max="2569" min="2569" style="380" width="7.75"/>
    <col collapsed="false" customWidth="true" hidden="false" outlineLevel="0" max="2570" min="2570" style="380" width="8.5"/>
    <col collapsed="false" customWidth="true" hidden="false" outlineLevel="0" max="2571" min="2571" style="380" width="11"/>
    <col collapsed="false" customWidth="true" hidden="false" outlineLevel="0" max="2572" min="2572" style="380" width="6.5"/>
    <col collapsed="false" customWidth="true" hidden="false" outlineLevel="0" max="2573" min="2573" style="380" width="7.88"/>
    <col collapsed="false" customWidth="true" hidden="false" outlineLevel="0" max="2574" min="2574" style="380" width="7.37"/>
    <col collapsed="false" customWidth="true" hidden="false" outlineLevel="0" max="2575" min="2575" style="380" width="2.13"/>
    <col collapsed="false" customWidth="true" hidden="false" outlineLevel="0" max="2576" min="2576" style="380" width="3.5"/>
    <col collapsed="false" customWidth="false" hidden="false" outlineLevel="0" max="2816" min="2577" style="380" width="9"/>
    <col collapsed="false" customWidth="true" hidden="false" outlineLevel="0" max="2817" min="2817" style="380" width="8.75"/>
    <col collapsed="false" customWidth="true" hidden="false" outlineLevel="0" max="2818" min="2818" style="380" width="6.5"/>
    <col collapsed="false" customWidth="true" hidden="false" outlineLevel="0" max="2819" min="2819" style="380" width="6"/>
    <col collapsed="false" customWidth="true" hidden="false" outlineLevel="0" max="2820" min="2820" style="380" width="9.25"/>
    <col collapsed="false" customWidth="false" hidden="false" outlineLevel="0" max="2821" min="2821" style="380" width="9"/>
    <col collapsed="false" customWidth="true" hidden="false" outlineLevel="0" max="2822" min="2822" style="380" width="8.25"/>
    <col collapsed="false" customWidth="true" hidden="false" outlineLevel="0" max="2823" min="2823" style="380" width="14.38"/>
    <col collapsed="false" customWidth="true" hidden="false" outlineLevel="0" max="2824" min="2824" style="380" width="5"/>
    <col collapsed="false" customWidth="true" hidden="false" outlineLevel="0" max="2825" min="2825" style="380" width="7.75"/>
    <col collapsed="false" customWidth="true" hidden="false" outlineLevel="0" max="2826" min="2826" style="380" width="8.5"/>
    <col collapsed="false" customWidth="true" hidden="false" outlineLevel="0" max="2827" min="2827" style="380" width="11"/>
    <col collapsed="false" customWidth="true" hidden="false" outlineLevel="0" max="2828" min="2828" style="380" width="6.5"/>
    <col collapsed="false" customWidth="true" hidden="false" outlineLevel="0" max="2829" min="2829" style="380" width="7.88"/>
    <col collapsed="false" customWidth="true" hidden="false" outlineLevel="0" max="2830" min="2830" style="380" width="7.37"/>
    <col collapsed="false" customWidth="true" hidden="false" outlineLevel="0" max="2831" min="2831" style="380" width="2.13"/>
    <col collapsed="false" customWidth="true" hidden="false" outlineLevel="0" max="2832" min="2832" style="380" width="3.5"/>
    <col collapsed="false" customWidth="false" hidden="false" outlineLevel="0" max="3072" min="2833" style="380" width="9"/>
    <col collapsed="false" customWidth="true" hidden="false" outlineLevel="0" max="3073" min="3073" style="380" width="8.75"/>
    <col collapsed="false" customWidth="true" hidden="false" outlineLevel="0" max="3074" min="3074" style="380" width="6.5"/>
    <col collapsed="false" customWidth="true" hidden="false" outlineLevel="0" max="3075" min="3075" style="380" width="6"/>
    <col collapsed="false" customWidth="true" hidden="false" outlineLevel="0" max="3076" min="3076" style="380" width="9.25"/>
    <col collapsed="false" customWidth="false" hidden="false" outlineLevel="0" max="3077" min="3077" style="380" width="9"/>
    <col collapsed="false" customWidth="true" hidden="false" outlineLevel="0" max="3078" min="3078" style="380" width="8.25"/>
    <col collapsed="false" customWidth="true" hidden="false" outlineLevel="0" max="3079" min="3079" style="380" width="14.38"/>
    <col collapsed="false" customWidth="true" hidden="false" outlineLevel="0" max="3080" min="3080" style="380" width="5"/>
    <col collapsed="false" customWidth="true" hidden="false" outlineLevel="0" max="3081" min="3081" style="380" width="7.75"/>
    <col collapsed="false" customWidth="true" hidden="false" outlineLevel="0" max="3082" min="3082" style="380" width="8.5"/>
    <col collapsed="false" customWidth="true" hidden="false" outlineLevel="0" max="3083" min="3083" style="380" width="11"/>
    <col collapsed="false" customWidth="true" hidden="false" outlineLevel="0" max="3084" min="3084" style="380" width="6.5"/>
    <col collapsed="false" customWidth="true" hidden="false" outlineLevel="0" max="3085" min="3085" style="380" width="7.88"/>
    <col collapsed="false" customWidth="true" hidden="false" outlineLevel="0" max="3086" min="3086" style="380" width="7.37"/>
    <col collapsed="false" customWidth="true" hidden="false" outlineLevel="0" max="3087" min="3087" style="380" width="2.13"/>
    <col collapsed="false" customWidth="true" hidden="false" outlineLevel="0" max="3088" min="3088" style="380" width="3.5"/>
    <col collapsed="false" customWidth="false" hidden="false" outlineLevel="0" max="3328" min="3089" style="380" width="9"/>
    <col collapsed="false" customWidth="true" hidden="false" outlineLevel="0" max="3329" min="3329" style="380" width="8.75"/>
    <col collapsed="false" customWidth="true" hidden="false" outlineLevel="0" max="3330" min="3330" style="380" width="6.5"/>
    <col collapsed="false" customWidth="true" hidden="false" outlineLevel="0" max="3331" min="3331" style="380" width="6"/>
    <col collapsed="false" customWidth="true" hidden="false" outlineLevel="0" max="3332" min="3332" style="380" width="9.25"/>
    <col collapsed="false" customWidth="false" hidden="false" outlineLevel="0" max="3333" min="3333" style="380" width="9"/>
    <col collapsed="false" customWidth="true" hidden="false" outlineLevel="0" max="3334" min="3334" style="380" width="8.25"/>
    <col collapsed="false" customWidth="true" hidden="false" outlineLevel="0" max="3335" min="3335" style="380" width="14.38"/>
    <col collapsed="false" customWidth="true" hidden="false" outlineLevel="0" max="3336" min="3336" style="380" width="5"/>
    <col collapsed="false" customWidth="true" hidden="false" outlineLevel="0" max="3337" min="3337" style="380" width="7.75"/>
    <col collapsed="false" customWidth="true" hidden="false" outlineLevel="0" max="3338" min="3338" style="380" width="8.5"/>
    <col collapsed="false" customWidth="true" hidden="false" outlineLevel="0" max="3339" min="3339" style="380" width="11"/>
    <col collapsed="false" customWidth="true" hidden="false" outlineLevel="0" max="3340" min="3340" style="380" width="6.5"/>
    <col collapsed="false" customWidth="true" hidden="false" outlineLevel="0" max="3341" min="3341" style="380" width="7.88"/>
    <col collapsed="false" customWidth="true" hidden="false" outlineLevel="0" max="3342" min="3342" style="380" width="7.37"/>
    <col collapsed="false" customWidth="true" hidden="false" outlineLevel="0" max="3343" min="3343" style="380" width="2.13"/>
    <col collapsed="false" customWidth="true" hidden="false" outlineLevel="0" max="3344" min="3344" style="380" width="3.5"/>
    <col collapsed="false" customWidth="false" hidden="false" outlineLevel="0" max="3584" min="3345" style="380" width="9"/>
    <col collapsed="false" customWidth="true" hidden="false" outlineLevel="0" max="3585" min="3585" style="380" width="8.75"/>
    <col collapsed="false" customWidth="true" hidden="false" outlineLevel="0" max="3586" min="3586" style="380" width="6.5"/>
    <col collapsed="false" customWidth="true" hidden="false" outlineLevel="0" max="3587" min="3587" style="380" width="6"/>
    <col collapsed="false" customWidth="true" hidden="false" outlineLevel="0" max="3588" min="3588" style="380" width="9.25"/>
    <col collapsed="false" customWidth="false" hidden="false" outlineLevel="0" max="3589" min="3589" style="380" width="9"/>
    <col collapsed="false" customWidth="true" hidden="false" outlineLevel="0" max="3590" min="3590" style="380" width="8.25"/>
    <col collapsed="false" customWidth="true" hidden="false" outlineLevel="0" max="3591" min="3591" style="380" width="14.38"/>
    <col collapsed="false" customWidth="true" hidden="false" outlineLevel="0" max="3592" min="3592" style="380" width="5"/>
    <col collapsed="false" customWidth="true" hidden="false" outlineLevel="0" max="3593" min="3593" style="380" width="7.75"/>
    <col collapsed="false" customWidth="true" hidden="false" outlineLevel="0" max="3594" min="3594" style="380" width="8.5"/>
    <col collapsed="false" customWidth="true" hidden="false" outlineLevel="0" max="3595" min="3595" style="380" width="11"/>
    <col collapsed="false" customWidth="true" hidden="false" outlineLevel="0" max="3596" min="3596" style="380" width="6.5"/>
    <col collapsed="false" customWidth="true" hidden="false" outlineLevel="0" max="3597" min="3597" style="380" width="7.88"/>
    <col collapsed="false" customWidth="true" hidden="false" outlineLevel="0" max="3598" min="3598" style="380" width="7.37"/>
    <col collapsed="false" customWidth="true" hidden="false" outlineLevel="0" max="3599" min="3599" style="380" width="2.13"/>
    <col collapsed="false" customWidth="true" hidden="false" outlineLevel="0" max="3600" min="3600" style="380" width="3.5"/>
    <col collapsed="false" customWidth="false" hidden="false" outlineLevel="0" max="3840" min="3601" style="380" width="9"/>
    <col collapsed="false" customWidth="true" hidden="false" outlineLevel="0" max="3841" min="3841" style="380" width="8.75"/>
    <col collapsed="false" customWidth="true" hidden="false" outlineLevel="0" max="3842" min="3842" style="380" width="6.5"/>
    <col collapsed="false" customWidth="true" hidden="false" outlineLevel="0" max="3843" min="3843" style="380" width="6"/>
    <col collapsed="false" customWidth="true" hidden="false" outlineLevel="0" max="3844" min="3844" style="380" width="9.25"/>
    <col collapsed="false" customWidth="false" hidden="false" outlineLevel="0" max="3845" min="3845" style="380" width="9"/>
    <col collapsed="false" customWidth="true" hidden="false" outlineLevel="0" max="3846" min="3846" style="380" width="8.25"/>
    <col collapsed="false" customWidth="true" hidden="false" outlineLevel="0" max="3847" min="3847" style="380" width="14.38"/>
    <col collapsed="false" customWidth="true" hidden="false" outlineLevel="0" max="3848" min="3848" style="380" width="5"/>
    <col collapsed="false" customWidth="true" hidden="false" outlineLevel="0" max="3849" min="3849" style="380" width="7.75"/>
    <col collapsed="false" customWidth="true" hidden="false" outlineLevel="0" max="3850" min="3850" style="380" width="8.5"/>
    <col collapsed="false" customWidth="true" hidden="false" outlineLevel="0" max="3851" min="3851" style="380" width="11"/>
    <col collapsed="false" customWidth="true" hidden="false" outlineLevel="0" max="3852" min="3852" style="380" width="6.5"/>
    <col collapsed="false" customWidth="true" hidden="false" outlineLevel="0" max="3853" min="3853" style="380" width="7.88"/>
    <col collapsed="false" customWidth="true" hidden="false" outlineLevel="0" max="3854" min="3854" style="380" width="7.37"/>
    <col collapsed="false" customWidth="true" hidden="false" outlineLevel="0" max="3855" min="3855" style="380" width="2.13"/>
    <col collapsed="false" customWidth="true" hidden="false" outlineLevel="0" max="3856" min="3856" style="380" width="3.5"/>
    <col collapsed="false" customWidth="false" hidden="false" outlineLevel="0" max="4096" min="3857" style="380" width="9"/>
    <col collapsed="false" customWidth="true" hidden="false" outlineLevel="0" max="4097" min="4097" style="380" width="8.75"/>
    <col collapsed="false" customWidth="true" hidden="false" outlineLevel="0" max="4098" min="4098" style="380" width="6.5"/>
    <col collapsed="false" customWidth="true" hidden="false" outlineLevel="0" max="4099" min="4099" style="380" width="6"/>
    <col collapsed="false" customWidth="true" hidden="false" outlineLevel="0" max="4100" min="4100" style="380" width="9.25"/>
    <col collapsed="false" customWidth="false" hidden="false" outlineLevel="0" max="4101" min="4101" style="380" width="9"/>
    <col collapsed="false" customWidth="true" hidden="false" outlineLevel="0" max="4102" min="4102" style="380" width="8.25"/>
    <col collapsed="false" customWidth="true" hidden="false" outlineLevel="0" max="4103" min="4103" style="380" width="14.38"/>
    <col collapsed="false" customWidth="true" hidden="false" outlineLevel="0" max="4104" min="4104" style="380" width="5"/>
    <col collapsed="false" customWidth="true" hidden="false" outlineLevel="0" max="4105" min="4105" style="380" width="7.75"/>
    <col collapsed="false" customWidth="true" hidden="false" outlineLevel="0" max="4106" min="4106" style="380" width="8.5"/>
    <col collapsed="false" customWidth="true" hidden="false" outlineLevel="0" max="4107" min="4107" style="380" width="11"/>
    <col collapsed="false" customWidth="true" hidden="false" outlineLevel="0" max="4108" min="4108" style="380" width="6.5"/>
    <col collapsed="false" customWidth="true" hidden="false" outlineLevel="0" max="4109" min="4109" style="380" width="7.88"/>
    <col collapsed="false" customWidth="true" hidden="false" outlineLevel="0" max="4110" min="4110" style="380" width="7.37"/>
    <col collapsed="false" customWidth="true" hidden="false" outlineLevel="0" max="4111" min="4111" style="380" width="2.13"/>
    <col collapsed="false" customWidth="true" hidden="false" outlineLevel="0" max="4112" min="4112" style="380" width="3.5"/>
    <col collapsed="false" customWidth="false" hidden="false" outlineLevel="0" max="4352" min="4113" style="380" width="9"/>
    <col collapsed="false" customWidth="true" hidden="false" outlineLevel="0" max="4353" min="4353" style="380" width="8.75"/>
    <col collapsed="false" customWidth="true" hidden="false" outlineLevel="0" max="4354" min="4354" style="380" width="6.5"/>
    <col collapsed="false" customWidth="true" hidden="false" outlineLevel="0" max="4355" min="4355" style="380" width="6"/>
    <col collapsed="false" customWidth="true" hidden="false" outlineLevel="0" max="4356" min="4356" style="380" width="9.25"/>
    <col collapsed="false" customWidth="false" hidden="false" outlineLevel="0" max="4357" min="4357" style="380" width="9"/>
    <col collapsed="false" customWidth="true" hidden="false" outlineLevel="0" max="4358" min="4358" style="380" width="8.25"/>
    <col collapsed="false" customWidth="true" hidden="false" outlineLevel="0" max="4359" min="4359" style="380" width="14.38"/>
    <col collapsed="false" customWidth="true" hidden="false" outlineLevel="0" max="4360" min="4360" style="380" width="5"/>
    <col collapsed="false" customWidth="true" hidden="false" outlineLevel="0" max="4361" min="4361" style="380" width="7.75"/>
    <col collapsed="false" customWidth="true" hidden="false" outlineLevel="0" max="4362" min="4362" style="380" width="8.5"/>
    <col collapsed="false" customWidth="true" hidden="false" outlineLevel="0" max="4363" min="4363" style="380" width="11"/>
    <col collapsed="false" customWidth="true" hidden="false" outlineLevel="0" max="4364" min="4364" style="380" width="6.5"/>
    <col collapsed="false" customWidth="true" hidden="false" outlineLevel="0" max="4365" min="4365" style="380" width="7.88"/>
    <col collapsed="false" customWidth="true" hidden="false" outlineLevel="0" max="4366" min="4366" style="380" width="7.37"/>
    <col collapsed="false" customWidth="true" hidden="false" outlineLevel="0" max="4367" min="4367" style="380" width="2.13"/>
    <col collapsed="false" customWidth="true" hidden="false" outlineLevel="0" max="4368" min="4368" style="380" width="3.5"/>
    <col collapsed="false" customWidth="false" hidden="false" outlineLevel="0" max="4608" min="4369" style="380" width="9"/>
    <col collapsed="false" customWidth="true" hidden="false" outlineLevel="0" max="4609" min="4609" style="380" width="8.75"/>
    <col collapsed="false" customWidth="true" hidden="false" outlineLevel="0" max="4610" min="4610" style="380" width="6.5"/>
    <col collapsed="false" customWidth="true" hidden="false" outlineLevel="0" max="4611" min="4611" style="380" width="6"/>
    <col collapsed="false" customWidth="true" hidden="false" outlineLevel="0" max="4612" min="4612" style="380" width="9.25"/>
    <col collapsed="false" customWidth="false" hidden="false" outlineLevel="0" max="4613" min="4613" style="380" width="9"/>
    <col collapsed="false" customWidth="true" hidden="false" outlineLevel="0" max="4614" min="4614" style="380" width="8.25"/>
    <col collapsed="false" customWidth="true" hidden="false" outlineLevel="0" max="4615" min="4615" style="380" width="14.38"/>
    <col collapsed="false" customWidth="true" hidden="false" outlineLevel="0" max="4616" min="4616" style="380" width="5"/>
    <col collapsed="false" customWidth="true" hidden="false" outlineLevel="0" max="4617" min="4617" style="380" width="7.75"/>
    <col collapsed="false" customWidth="true" hidden="false" outlineLevel="0" max="4618" min="4618" style="380" width="8.5"/>
    <col collapsed="false" customWidth="true" hidden="false" outlineLevel="0" max="4619" min="4619" style="380" width="11"/>
    <col collapsed="false" customWidth="true" hidden="false" outlineLevel="0" max="4620" min="4620" style="380" width="6.5"/>
    <col collapsed="false" customWidth="true" hidden="false" outlineLevel="0" max="4621" min="4621" style="380" width="7.88"/>
    <col collapsed="false" customWidth="true" hidden="false" outlineLevel="0" max="4622" min="4622" style="380" width="7.37"/>
    <col collapsed="false" customWidth="true" hidden="false" outlineLevel="0" max="4623" min="4623" style="380" width="2.13"/>
    <col collapsed="false" customWidth="true" hidden="false" outlineLevel="0" max="4624" min="4624" style="380" width="3.5"/>
    <col collapsed="false" customWidth="false" hidden="false" outlineLevel="0" max="4864" min="4625" style="380" width="9"/>
    <col collapsed="false" customWidth="true" hidden="false" outlineLevel="0" max="4865" min="4865" style="380" width="8.75"/>
    <col collapsed="false" customWidth="true" hidden="false" outlineLevel="0" max="4866" min="4866" style="380" width="6.5"/>
    <col collapsed="false" customWidth="true" hidden="false" outlineLevel="0" max="4867" min="4867" style="380" width="6"/>
    <col collapsed="false" customWidth="true" hidden="false" outlineLevel="0" max="4868" min="4868" style="380" width="9.25"/>
    <col collapsed="false" customWidth="false" hidden="false" outlineLevel="0" max="4869" min="4869" style="380" width="9"/>
    <col collapsed="false" customWidth="true" hidden="false" outlineLevel="0" max="4870" min="4870" style="380" width="8.25"/>
    <col collapsed="false" customWidth="true" hidden="false" outlineLevel="0" max="4871" min="4871" style="380" width="14.38"/>
    <col collapsed="false" customWidth="true" hidden="false" outlineLevel="0" max="4872" min="4872" style="380" width="5"/>
    <col collapsed="false" customWidth="true" hidden="false" outlineLevel="0" max="4873" min="4873" style="380" width="7.75"/>
    <col collapsed="false" customWidth="true" hidden="false" outlineLevel="0" max="4874" min="4874" style="380" width="8.5"/>
    <col collapsed="false" customWidth="true" hidden="false" outlineLevel="0" max="4875" min="4875" style="380" width="11"/>
    <col collapsed="false" customWidth="true" hidden="false" outlineLevel="0" max="4876" min="4876" style="380" width="6.5"/>
    <col collapsed="false" customWidth="true" hidden="false" outlineLevel="0" max="4877" min="4877" style="380" width="7.88"/>
    <col collapsed="false" customWidth="true" hidden="false" outlineLevel="0" max="4878" min="4878" style="380" width="7.37"/>
    <col collapsed="false" customWidth="true" hidden="false" outlineLevel="0" max="4879" min="4879" style="380" width="2.13"/>
    <col collapsed="false" customWidth="true" hidden="false" outlineLevel="0" max="4880" min="4880" style="380" width="3.5"/>
    <col collapsed="false" customWidth="false" hidden="false" outlineLevel="0" max="5120" min="4881" style="380" width="9"/>
    <col collapsed="false" customWidth="true" hidden="false" outlineLevel="0" max="5121" min="5121" style="380" width="8.75"/>
    <col collapsed="false" customWidth="true" hidden="false" outlineLevel="0" max="5122" min="5122" style="380" width="6.5"/>
    <col collapsed="false" customWidth="true" hidden="false" outlineLevel="0" max="5123" min="5123" style="380" width="6"/>
    <col collapsed="false" customWidth="true" hidden="false" outlineLevel="0" max="5124" min="5124" style="380" width="9.25"/>
    <col collapsed="false" customWidth="false" hidden="false" outlineLevel="0" max="5125" min="5125" style="380" width="9"/>
    <col collapsed="false" customWidth="true" hidden="false" outlineLevel="0" max="5126" min="5126" style="380" width="8.25"/>
    <col collapsed="false" customWidth="true" hidden="false" outlineLevel="0" max="5127" min="5127" style="380" width="14.38"/>
    <col collapsed="false" customWidth="true" hidden="false" outlineLevel="0" max="5128" min="5128" style="380" width="5"/>
    <col collapsed="false" customWidth="true" hidden="false" outlineLevel="0" max="5129" min="5129" style="380" width="7.75"/>
    <col collapsed="false" customWidth="true" hidden="false" outlineLevel="0" max="5130" min="5130" style="380" width="8.5"/>
    <col collapsed="false" customWidth="true" hidden="false" outlineLevel="0" max="5131" min="5131" style="380" width="11"/>
    <col collapsed="false" customWidth="true" hidden="false" outlineLevel="0" max="5132" min="5132" style="380" width="6.5"/>
    <col collapsed="false" customWidth="true" hidden="false" outlineLevel="0" max="5133" min="5133" style="380" width="7.88"/>
    <col collapsed="false" customWidth="true" hidden="false" outlineLevel="0" max="5134" min="5134" style="380" width="7.37"/>
    <col collapsed="false" customWidth="true" hidden="false" outlineLevel="0" max="5135" min="5135" style="380" width="2.13"/>
    <col collapsed="false" customWidth="true" hidden="false" outlineLevel="0" max="5136" min="5136" style="380" width="3.5"/>
    <col collapsed="false" customWidth="false" hidden="false" outlineLevel="0" max="5376" min="5137" style="380" width="9"/>
    <col collapsed="false" customWidth="true" hidden="false" outlineLevel="0" max="5377" min="5377" style="380" width="8.75"/>
    <col collapsed="false" customWidth="true" hidden="false" outlineLevel="0" max="5378" min="5378" style="380" width="6.5"/>
    <col collapsed="false" customWidth="true" hidden="false" outlineLevel="0" max="5379" min="5379" style="380" width="6"/>
    <col collapsed="false" customWidth="true" hidden="false" outlineLevel="0" max="5380" min="5380" style="380" width="9.25"/>
    <col collapsed="false" customWidth="false" hidden="false" outlineLevel="0" max="5381" min="5381" style="380" width="9"/>
    <col collapsed="false" customWidth="true" hidden="false" outlineLevel="0" max="5382" min="5382" style="380" width="8.25"/>
    <col collapsed="false" customWidth="true" hidden="false" outlineLevel="0" max="5383" min="5383" style="380" width="14.38"/>
    <col collapsed="false" customWidth="true" hidden="false" outlineLevel="0" max="5384" min="5384" style="380" width="5"/>
    <col collapsed="false" customWidth="true" hidden="false" outlineLevel="0" max="5385" min="5385" style="380" width="7.75"/>
    <col collapsed="false" customWidth="true" hidden="false" outlineLevel="0" max="5386" min="5386" style="380" width="8.5"/>
    <col collapsed="false" customWidth="true" hidden="false" outlineLevel="0" max="5387" min="5387" style="380" width="11"/>
    <col collapsed="false" customWidth="true" hidden="false" outlineLevel="0" max="5388" min="5388" style="380" width="6.5"/>
    <col collapsed="false" customWidth="true" hidden="false" outlineLevel="0" max="5389" min="5389" style="380" width="7.88"/>
    <col collapsed="false" customWidth="true" hidden="false" outlineLevel="0" max="5390" min="5390" style="380" width="7.37"/>
    <col collapsed="false" customWidth="true" hidden="false" outlineLevel="0" max="5391" min="5391" style="380" width="2.13"/>
    <col collapsed="false" customWidth="true" hidden="false" outlineLevel="0" max="5392" min="5392" style="380" width="3.5"/>
    <col collapsed="false" customWidth="false" hidden="false" outlineLevel="0" max="5632" min="5393" style="380" width="9"/>
    <col collapsed="false" customWidth="true" hidden="false" outlineLevel="0" max="5633" min="5633" style="380" width="8.75"/>
    <col collapsed="false" customWidth="true" hidden="false" outlineLevel="0" max="5634" min="5634" style="380" width="6.5"/>
    <col collapsed="false" customWidth="true" hidden="false" outlineLevel="0" max="5635" min="5635" style="380" width="6"/>
    <col collapsed="false" customWidth="true" hidden="false" outlineLevel="0" max="5636" min="5636" style="380" width="9.25"/>
    <col collapsed="false" customWidth="false" hidden="false" outlineLevel="0" max="5637" min="5637" style="380" width="9"/>
    <col collapsed="false" customWidth="true" hidden="false" outlineLevel="0" max="5638" min="5638" style="380" width="8.25"/>
    <col collapsed="false" customWidth="true" hidden="false" outlineLevel="0" max="5639" min="5639" style="380" width="14.38"/>
    <col collapsed="false" customWidth="true" hidden="false" outlineLevel="0" max="5640" min="5640" style="380" width="5"/>
    <col collapsed="false" customWidth="true" hidden="false" outlineLevel="0" max="5641" min="5641" style="380" width="7.75"/>
    <col collapsed="false" customWidth="true" hidden="false" outlineLevel="0" max="5642" min="5642" style="380" width="8.5"/>
    <col collapsed="false" customWidth="true" hidden="false" outlineLevel="0" max="5643" min="5643" style="380" width="11"/>
    <col collapsed="false" customWidth="true" hidden="false" outlineLevel="0" max="5644" min="5644" style="380" width="6.5"/>
    <col collapsed="false" customWidth="true" hidden="false" outlineLevel="0" max="5645" min="5645" style="380" width="7.88"/>
    <col collapsed="false" customWidth="true" hidden="false" outlineLevel="0" max="5646" min="5646" style="380" width="7.37"/>
    <col collapsed="false" customWidth="true" hidden="false" outlineLevel="0" max="5647" min="5647" style="380" width="2.13"/>
    <col collapsed="false" customWidth="true" hidden="false" outlineLevel="0" max="5648" min="5648" style="380" width="3.5"/>
    <col collapsed="false" customWidth="false" hidden="false" outlineLevel="0" max="5888" min="5649" style="380" width="9"/>
    <col collapsed="false" customWidth="true" hidden="false" outlineLevel="0" max="5889" min="5889" style="380" width="8.75"/>
    <col collapsed="false" customWidth="true" hidden="false" outlineLevel="0" max="5890" min="5890" style="380" width="6.5"/>
    <col collapsed="false" customWidth="true" hidden="false" outlineLevel="0" max="5891" min="5891" style="380" width="6"/>
    <col collapsed="false" customWidth="true" hidden="false" outlineLevel="0" max="5892" min="5892" style="380" width="9.25"/>
    <col collapsed="false" customWidth="false" hidden="false" outlineLevel="0" max="5893" min="5893" style="380" width="9"/>
    <col collapsed="false" customWidth="true" hidden="false" outlineLevel="0" max="5894" min="5894" style="380" width="8.25"/>
    <col collapsed="false" customWidth="true" hidden="false" outlineLevel="0" max="5895" min="5895" style="380" width="14.38"/>
    <col collapsed="false" customWidth="true" hidden="false" outlineLevel="0" max="5896" min="5896" style="380" width="5"/>
    <col collapsed="false" customWidth="true" hidden="false" outlineLevel="0" max="5897" min="5897" style="380" width="7.75"/>
    <col collapsed="false" customWidth="true" hidden="false" outlineLevel="0" max="5898" min="5898" style="380" width="8.5"/>
    <col collapsed="false" customWidth="true" hidden="false" outlineLevel="0" max="5899" min="5899" style="380" width="11"/>
    <col collapsed="false" customWidth="true" hidden="false" outlineLevel="0" max="5900" min="5900" style="380" width="6.5"/>
    <col collapsed="false" customWidth="true" hidden="false" outlineLevel="0" max="5901" min="5901" style="380" width="7.88"/>
    <col collapsed="false" customWidth="true" hidden="false" outlineLevel="0" max="5902" min="5902" style="380" width="7.37"/>
    <col collapsed="false" customWidth="true" hidden="false" outlineLevel="0" max="5903" min="5903" style="380" width="2.13"/>
    <col collapsed="false" customWidth="true" hidden="false" outlineLevel="0" max="5904" min="5904" style="380" width="3.5"/>
    <col collapsed="false" customWidth="false" hidden="false" outlineLevel="0" max="6144" min="5905" style="380" width="9"/>
    <col collapsed="false" customWidth="true" hidden="false" outlineLevel="0" max="6145" min="6145" style="380" width="8.75"/>
    <col collapsed="false" customWidth="true" hidden="false" outlineLevel="0" max="6146" min="6146" style="380" width="6.5"/>
    <col collapsed="false" customWidth="true" hidden="false" outlineLevel="0" max="6147" min="6147" style="380" width="6"/>
    <col collapsed="false" customWidth="true" hidden="false" outlineLevel="0" max="6148" min="6148" style="380" width="9.25"/>
    <col collapsed="false" customWidth="false" hidden="false" outlineLevel="0" max="6149" min="6149" style="380" width="9"/>
    <col collapsed="false" customWidth="true" hidden="false" outlineLevel="0" max="6150" min="6150" style="380" width="8.25"/>
    <col collapsed="false" customWidth="true" hidden="false" outlineLevel="0" max="6151" min="6151" style="380" width="14.38"/>
    <col collapsed="false" customWidth="true" hidden="false" outlineLevel="0" max="6152" min="6152" style="380" width="5"/>
    <col collapsed="false" customWidth="true" hidden="false" outlineLevel="0" max="6153" min="6153" style="380" width="7.75"/>
    <col collapsed="false" customWidth="true" hidden="false" outlineLevel="0" max="6154" min="6154" style="380" width="8.5"/>
    <col collapsed="false" customWidth="true" hidden="false" outlineLevel="0" max="6155" min="6155" style="380" width="11"/>
    <col collapsed="false" customWidth="true" hidden="false" outlineLevel="0" max="6156" min="6156" style="380" width="6.5"/>
    <col collapsed="false" customWidth="true" hidden="false" outlineLevel="0" max="6157" min="6157" style="380" width="7.88"/>
    <col collapsed="false" customWidth="true" hidden="false" outlineLevel="0" max="6158" min="6158" style="380" width="7.37"/>
    <col collapsed="false" customWidth="true" hidden="false" outlineLevel="0" max="6159" min="6159" style="380" width="2.13"/>
    <col collapsed="false" customWidth="true" hidden="false" outlineLevel="0" max="6160" min="6160" style="380" width="3.5"/>
    <col collapsed="false" customWidth="false" hidden="false" outlineLevel="0" max="6400" min="6161" style="380" width="9"/>
    <col collapsed="false" customWidth="true" hidden="false" outlineLevel="0" max="6401" min="6401" style="380" width="8.75"/>
    <col collapsed="false" customWidth="true" hidden="false" outlineLevel="0" max="6402" min="6402" style="380" width="6.5"/>
    <col collapsed="false" customWidth="true" hidden="false" outlineLevel="0" max="6403" min="6403" style="380" width="6"/>
    <col collapsed="false" customWidth="true" hidden="false" outlineLevel="0" max="6404" min="6404" style="380" width="9.25"/>
    <col collapsed="false" customWidth="false" hidden="false" outlineLevel="0" max="6405" min="6405" style="380" width="9"/>
    <col collapsed="false" customWidth="true" hidden="false" outlineLevel="0" max="6406" min="6406" style="380" width="8.25"/>
    <col collapsed="false" customWidth="true" hidden="false" outlineLevel="0" max="6407" min="6407" style="380" width="14.38"/>
    <col collapsed="false" customWidth="true" hidden="false" outlineLevel="0" max="6408" min="6408" style="380" width="5"/>
    <col collapsed="false" customWidth="true" hidden="false" outlineLevel="0" max="6409" min="6409" style="380" width="7.75"/>
    <col collapsed="false" customWidth="true" hidden="false" outlineLevel="0" max="6410" min="6410" style="380" width="8.5"/>
    <col collapsed="false" customWidth="true" hidden="false" outlineLevel="0" max="6411" min="6411" style="380" width="11"/>
    <col collapsed="false" customWidth="true" hidden="false" outlineLevel="0" max="6412" min="6412" style="380" width="6.5"/>
    <col collapsed="false" customWidth="true" hidden="false" outlineLevel="0" max="6413" min="6413" style="380" width="7.88"/>
    <col collapsed="false" customWidth="true" hidden="false" outlineLevel="0" max="6414" min="6414" style="380" width="7.37"/>
    <col collapsed="false" customWidth="true" hidden="false" outlineLevel="0" max="6415" min="6415" style="380" width="2.13"/>
    <col collapsed="false" customWidth="true" hidden="false" outlineLevel="0" max="6416" min="6416" style="380" width="3.5"/>
    <col collapsed="false" customWidth="false" hidden="false" outlineLevel="0" max="6656" min="6417" style="380" width="9"/>
    <col collapsed="false" customWidth="true" hidden="false" outlineLevel="0" max="6657" min="6657" style="380" width="8.75"/>
    <col collapsed="false" customWidth="true" hidden="false" outlineLevel="0" max="6658" min="6658" style="380" width="6.5"/>
    <col collapsed="false" customWidth="true" hidden="false" outlineLevel="0" max="6659" min="6659" style="380" width="6"/>
    <col collapsed="false" customWidth="true" hidden="false" outlineLevel="0" max="6660" min="6660" style="380" width="9.25"/>
    <col collapsed="false" customWidth="false" hidden="false" outlineLevel="0" max="6661" min="6661" style="380" width="9"/>
    <col collapsed="false" customWidth="true" hidden="false" outlineLevel="0" max="6662" min="6662" style="380" width="8.25"/>
    <col collapsed="false" customWidth="true" hidden="false" outlineLevel="0" max="6663" min="6663" style="380" width="14.38"/>
    <col collapsed="false" customWidth="true" hidden="false" outlineLevel="0" max="6664" min="6664" style="380" width="5"/>
    <col collapsed="false" customWidth="true" hidden="false" outlineLevel="0" max="6665" min="6665" style="380" width="7.75"/>
    <col collapsed="false" customWidth="true" hidden="false" outlineLevel="0" max="6666" min="6666" style="380" width="8.5"/>
    <col collapsed="false" customWidth="true" hidden="false" outlineLevel="0" max="6667" min="6667" style="380" width="11"/>
    <col collapsed="false" customWidth="true" hidden="false" outlineLevel="0" max="6668" min="6668" style="380" width="6.5"/>
    <col collapsed="false" customWidth="true" hidden="false" outlineLevel="0" max="6669" min="6669" style="380" width="7.88"/>
    <col collapsed="false" customWidth="true" hidden="false" outlineLevel="0" max="6670" min="6670" style="380" width="7.37"/>
    <col collapsed="false" customWidth="true" hidden="false" outlineLevel="0" max="6671" min="6671" style="380" width="2.13"/>
    <col collapsed="false" customWidth="true" hidden="false" outlineLevel="0" max="6672" min="6672" style="380" width="3.5"/>
    <col collapsed="false" customWidth="false" hidden="false" outlineLevel="0" max="6912" min="6673" style="380" width="9"/>
    <col collapsed="false" customWidth="true" hidden="false" outlineLevel="0" max="6913" min="6913" style="380" width="8.75"/>
    <col collapsed="false" customWidth="true" hidden="false" outlineLevel="0" max="6914" min="6914" style="380" width="6.5"/>
    <col collapsed="false" customWidth="true" hidden="false" outlineLevel="0" max="6915" min="6915" style="380" width="6"/>
    <col collapsed="false" customWidth="true" hidden="false" outlineLevel="0" max="6916" min="6916" style="380" width="9.25"/>
    <col collapsed="false" customWidth="false" hidden="false" outlineLevel="0" max="6917" min="6917" style="380" width="9"/>
    <col collapsed="false" customWidth="true" hidden="false" outlineLevel="0" max="6918" min="6918" style="380" width="8.25"/>
    <col collapsed="false" customWidth="true" hidden="false" outlineLevel="0" max="6919" min="6919" style="380" width="14.38"/>
    <col collapsed="false" customWidth="true" hidden="false" outlineLevel="0" max="6920" min="6920" style="380" width="5"/>
    <col collapsed="false" customWidth="true" hidden="false" outlineLevel="0" max="6921" min="6921" style="380" width="7.75"/>
    <col collapsed="false" customWidth="true" hidden="false" outlineLevel="0" max="6922" min="6922" style="380" width="8.5"/>
    <col collapsed="false" customWidth="true" hidden="false" outlineLevel="0" max="6923" min="6923" style="380" width="11"/>
    <col collapsed="false" customWidth="true" hidden="false" outlineLevel="0" max="6924" min="6924" style="380" width="6.5"/>
    <col collapsed="false" customWidth="true" hidden="false" outlineLevel="0" max="6925" min="6925" style="380" width="7.88"/>
    <col collapsed="false" customWidth="true" hidden="false" outlineLevel="0" max="6926" min="6926" style="380" width="7.37"/>
    <col collapsed="false" customWidth="true" hidden="false" outlineLevel="0" max="6927" min="6927" style="380" width="2.13"/>
    <col collapsed="false" customWidth="true" hidden="false" outlineLevel="0" max="6928" min="6928" style="380" width="3.5"/>
    <col collapsed="false" customWidth="false" hidden="false" outlineLevel="0" max="7168" min="6929" style="380" width="9"/>
    <col collapsed="false" customWidth="true" hidden="false" outlineLevel="0" max="7169" min="7169" style="380" width="8.75"/>
    <col collapsed="false" customWidth="true" hidden="false" outlineLevel="0" max="7170" min="7170" style="380" width="6.5"/>
    <col collapsed="false" customWidth="true" hidden="false" outlineLevel="0" max="7171" min="7171" style="380" width="6"/>
    <col collapsed="false" customWidth="true" hidden="false" outlineLevel="0" max="7172" min="7172" style="380" width="9.25"/>
    <col collapsed="false" customWidth="false" hidden="false" outlineLevel="0" max="7173" min="7173" style="380" width="9"/>
    <col collapsed="false" customWidth="true" hidden="false" outlineLevel="0" max="7174" min="7174" style="380" width="8.25"/>
    <col collapsed="false" customWidth="true" hidden="false" outlineLevel="0" max="7175" min="7175" style="380" width="14.38"/>
    <col collapsed="false" customWidth="true" hidden="false" outlineLevel="0" max="7176" min="7176" style="380" width="5"/>
    <col collapsed="false" customWidth="true" hidden="false" outlineLevel="0" max="7177" min="7177" style="380" width="7.75"/>
    <col collapsed="false" customWidth="true" hidden="false" outlineLevel="0" max="7178" min="7178" style="380" width="8.5"/>
    <col collapsed="false" customWidth="true" hidden="false" outlineLevel="0" max="7179" min="7179" style="380" width="11"/>
    <col collapsed="false" customWidth="true" hidden="false" outlineLevel="0" max="7180" min="7180" style="380" width="6.5"/>
    <col collapsed="false" customWidth="true" hidden="false" outlineLevel="0" max="7181" min="7181" style="380" width="7.88"/>
    <col collapsed="false" customWidth="true" hidden="false" outlineLevel="0" max="7182" min="7182" style="380" width="7.37"/>
    <col collapsed="false" customWidth="true" hidden="false" outlineLevel="0" max="7183" min="7183" style="380" width="2.13"/>
    <col collapsed="false" customWidth="true" hidden="false" outlineLevel="0" max="7184" min="7184" style="380" width="3.5"/>
    <col collapsed="false" customWidth="false" hidden="false" outlineLevel="0" max="7424" min="7185" style="380" width="9"/>
    <col collapsed="false" customWidth="true" hidden="false" outlineLevel="0" max="7425" min="7425" style="380" width="8.75"/>
    <col collapsed="false" customWidth="true" hidden="false" outlineLevel="0" max="7426" min="7426" style="380" width="6.5"/>
    <col collapsed="false" customWidth="true" hidden="false" outlineLevel="0" max="7427" min="7427" style="380" width="6"/>
    <col collapsed="false" customWidth="true" hidden="false" outlineLevel="0" max="7428" min="7428" style="380" width="9.25"/>
    <col collapsed="false" customWidth="false" hidden="false" outlineLevel="0" max="7429" min="7429" style="380" width="9"/>
    <col collapsed="false" customWidth="true" hidden="false" outlineLevel="0" max="7430" min="7430" style="380" width="8.25"/>
    <col collapsed="false" customWidth="true" hidden="false" outlineLevel="0" max="7431" min="7431" style="380" width="14.38"/>
    <col collapsed="false" customWidth="true" hidden="false" outlineLevel="0" max="7432" min="7432" style="380" width="5"/>
    <col collapsed="false" customWidth="true" hidden="false" outlineLevel="0" max="7433" min="7433" style="380" width="7.75"/>
    <col collapsed="false" customWidth="true" hidden="false" outlineLevel="0" max="7434" min="7434" style="380" width="8.5"/>
    <col collapsed="false" customWidth="true" hidden="false" outlineLevel="0" max="7435" min="7435" style="380" width="11"/>
    <col collapsed="false" customWidth="true" hidden="false" outlineLevel="0" max="7436" min="7436" style="380" width="6.5"/>
    <col collapsed="false" customWidth="true" hidden="false" outlineLevel="0" max="7437" min="7437" style="380" width="7.88"/>
    <col collapsed="false" customWidth="true" hidden="false" outlineLevel="0" max="7438" min="7438" style="380" width="7.37"/>
    <col collapsed="false" customWidth="true" hidden="false" outlineLevel="0" max="7439" min="7439" style="380" width="2.13"/>
    <col collapsed="false" customWidth="true" hidden="false" outlineLevel="0" max="7440" min="7440" style="380" width="3.5"/>
    <col collapsed="false" customWidth="false" hidden="false" outlineLevel="0" max="7680" min="7441" style="380" width="9"/>
    <col collapsed="false" customWidth="true" hidden="false" outlineLevel="0" max="7681" min="7681" style="380" width="8.75"/>
    <col collapsed="false" customWidth="true" hidden="false" outlineLevel="0" max="7682" min="7682" style="380" width="6.5"/>
    <col collapsed="false" customWidth="true" hidden="false" outlineLevel="0" max="7683" min="7683" style="380" width="6"/>
    <col collapsed="false" customWidth="true" hidden="false" outlineLevel="0" max="7684" min="7684" style="380" width="9.25"/>
    <col collapsed="false" customWidth="false" hidden="false" outlineLevel="0" max="7685" min="7685" style="380" width="9"/>
    <col collapsed="false" customWidth="true" hidden="false" outlineLevel="0" max="7686" min="7686" style="380" width="8.25"/>
    <col collapsed="false" customWidth="true" hidden="false" outlineLevel="0" max="7687" min="7687" style="380" width="14.38"/>
    <col collapsed="false" customWidth="true" hidden="false" outlineLevel="0" max="7688" min="7688" style="380" width="5"/>
    <col collapsed="false" customWidth="true" hidden="false" outlineLevel="0" max="7689" min="7689" style="380" width="7.75"/>
    <col collapsed="false" customWidth="true" hidden="false" outlineLevel="0" max="7690" min="7690" style="380" width="8.5"/>
    <col collapsed="false" customWidth="true" hidden="false" outlineLevel="0" max="7691" min="7691" style="380" width="11"/>
    <col collapsed="false" customWidth="true" hidden="false" outlineLevel="0" max="7692" min="7692" style="380" width="6.5"/>
    <col collapsed="false" customWidth="true" hidden="false" outlineLevel="0" max="7693" min="7693" style="380" width="7.88"/>
    <col collapsed="false" customWidth="true" hidden="false" outlineLevel="0" max="7694" min="7694" style="380" width="7.37"/>
    <col collapsed="false" customWidth="true" hidden="false" outlineLevel="0" max="7695" min="7695" style="380" width="2.13"/>
    <col collapsed="false" customWidth="true" hidden="false" outlineLevel="0" max="7696" min="7696" style="380" width="3.5"/>
    <col collapsed="false" customWidth="false" hidden="false" outlineLevel="0" max="7936" min="7697" style="380" width="9"/>
    <col collapsed="false" customWidth="true" hidden="false" outlineLevel="0" max="7937" min="7937" style="380" width="8.75"/>
    <col collapsed="false" customWidth="true" hidden="false" outlineLevel="0" max="7938" min="7938" style="380" width="6.5"/>
    <col collapsed="false" customWidth="true" hidden="false" outlineLevel="0" max="7939" min="7939" style="380" width="6"/>
    <col collapsed="false" customWidth="true" hidden="false" outlineLevel="0" max="7940" min="7940" style="380" width="9.25"/>
    <col collapsed="false" customWidth="false" hidden="false" outlineLevel="0" max="7941" min="7941" style="380" width="9"/>
    <col collapsed="false" customWidth="true" hidden="false" outlineLevel="0" max="7942" min="7942" style="380" width="8.25"/>
    <col collapsed="false" customWidth="true" hidden="false" outlineLevel="0" max="7943" min="7943" style="380" width="14.38"/>
    <col collapsed="false" customWidth="true" hidden="false" outlineLevel="0" max="7944" min="7944" style="380" width="5"/>
    <col collapsed="false" customWidth="true" hidden="false" outlineLevel="0" max="7945" min="7945" style="380" width="7.75"/>
    <col collapsed="false" customWidth="true" hidden="false" outlineLevel="0" max="7946" min="7946" style="380" width="8.5"/>
    <col collapsed="false" customWidth="true" hidden="false" outlineLevel="0" max="7947" min="7947" style="380" width="11"/>
    <col collapsed="false" customWidth="true" hidden="false" outlineLevel="0" max="7948" min="7948" style="380" width="6.5"/>
    <col collapsed="false" customWidth="true" hidden="false" outlineLevel="0" max="7949" min="7949" style="380" width="7.88"/>
    <col collapsed="false" customWidth="true" hidden="false" outlineLevel="0" max="7950" min="7950" style="380" width="7.37"/>
    <col collapsed="false" customWidth="true" hidden="false" outlineLevel="0" max="7951" min="7951" style="380" width="2.13"/>
    <col collapsed="false" customWidth="true" hidden="false" outlineLevel="0" max="7952" min="7952" style="380" width="3.5"/>
    <col collapsed="false" customWidth="false" hidden="false" outlineLevel="0" max="8192" min="7953" style="380" width="9"/>
    <col collapsed="false" customWidth="true" hidden="false" outlineLevel="0" max="8193" min="8193" style="380" width="8.75"/>
    <col collapsed="false" customWidth="true" hidden="false" outlineLevel="0" max="8194" min="8194" style="380" width="6.5"/>
    <col collapsed="false" customWidth="true" hidden="false" outlineLevel="0" max="8195" min="8195" style="380" width="6"/>
    <col collapsed="false" customWidth="true" hidden="false" outlineLevel="0" max="8196" min="8196" style="380" width="9.25"/>
    <col collapsed="false" customWidth="false" hidden="false" outlineLevel="0" max="8197" min="8197" style="380" width="9"/>
    <col collapsed="false" customWidth="true" hidden="false" outlineLevel="0" max="8198" min="8198" style="380" width="8.25"/>
    <col collapsed="false" customWidth="true" hidden="false" outlineLevel="0" max="8199" min="8199" style="380" width="14.38"/>
    <col collapsed="false" customWidth="true" hidden="false" outlineLevel="0" max="8200" min="8200" style="380" width="5"/>
    <col collapsed="false" customWidth="true" hidden="false" outlineLevel="0" max="8201" min="8201" style="380" width="7.75"/>
    <col collapsed="false" customWidth="true" hidden="false" outlineLevel="0" max="8202" min="8202" style="380" width="8.5"/>
    <col collapsed="false" customWidth="true" hidden="false" outlineLevel="0" max="8203" min="8203" style="380" width="11"/>
    <col collapsed="false" customWidth="true" hidden="false" outlineLevel="0" max="8204" min="8204" style="380" width="6.5"/>
    <col collapsed="false" customWidth="true" hidden="false" outlineLevel="0" max="8205" min="8205" style="380" width="7.88"/>
    <col collapsed="false" customWidth="true" hidden="false" outlineLevel="0" max="8206" min="8206" style="380" width="7.37"/>
    <col collapsed="false" customWidth="true" hidden="false" outlineLevel="0" max="8207" min="8207" style="380" width="2.13"/>
    <col collapsed="false" customWidth="true" hidden="false" outlineLevel="0" max="8208" min="8208" style="380" width="3.5"/>
    <col collapsed="false" customWidth="false" hidden="false" outlineLevel="0" max="8448" min="8209" style="380" width="9"/>
    <col collapsed="false" customWidth="true" hidden="false" outlineLevel="0" max="8449" min="8449" style="380" width="8.75"/>
    <col collapsed="false" customWidth="true" hidden="false" outlineLevel="0" max="8450" min="8450" style="380" width="6.5"/>
    <col collapsed="false" customWidth="true" hidden="false" outlineLevel="0" max="8451" min="8451" style="380" width="6"/>
    <col collapsed="false" customWidth="true" hidden="false" outlineLevel="0" max="8452" min="8452" style="380" width="9.25"/>
    <col collapsed="false" customWidth="false" hidden="false" outlineLevel="0" max="8453" min="8453" style="380" width="9"/>
    <col collapsed="false" customWidth="true" hidden="false" outlineLevel="0" max="8454" min="8454" style="380" width="8.25"/>
    <col collapsed="false" customWidth="true" hidden="false" outlineLevel="0" max="8455" min="8455" style="380" width="14.38"/>
    <col collapsed="false" customWidth="true" hidden="false" outlineLevel="0" max="8456" min="8456" style="380" width="5"/>
    <col collapsed="false" customWidth="true" hidden="false" outlineLevel="0" max="8457" min="8457" style="380" width="7.75"/>
    <col collapsed="false" customWidth="true" hidden="false" outlineLevel="0" max="8458" min="8458" style="380" width="8.5"/>
    <col collapsed="false" customWidth="true" hidden="false" outlineLevel="0" max="8459" min="8459" style="380" width="11"/>
    <col collapsed="false" customWidth="true" hidden="false" outlineLevel="0" max="8460" min="8460" style="380" width="6.5"/>
    <col collapsed="false" customWidth="true" hidden="false" outlineLevel="0" max="8461" min="8461" style="380" width="7.88"/>
    <col collapsed="false" customWidth="true" hidden="false" outlineLevel="0" max="8462" min="8462" style="380" width="7.37"/>
    <col collapsed="false" customWidth="true" hidden="false" outlineLevel="0" max="8463" min="8463" style="380" width="2.13"/>
    <col collapsed="false" customWidth="true" hidden="false" outlineLevel="0" max="8464" min="8464" style="380" width="3.5"/>
    <col collapsed="false" customWidth="false" hidden="false" outlineLevel="0" max="8704" min="8465" style="380" width="9"/>
    <col collapsed="false" customWidth="true" hidden="false" outlineLevel="0" max="8705" min="8705" style="380" width="8.75"/>
    <col collapsed="false" customWidth="true" hidden="false" outlineLevel="0" max="8706" min="8706" style="380" width="6.5"/>
    <col collapsed="false" customWidth="true" hidden="false" outlineLevel="0" max="8707" min="8707" style="380" width="6"/>
    <col collapsed="false" customWidth="true" hidden="false" outlineLevel="0" max="8708" min="8708" style="380" width="9.25"/>
    <col collapsed="false" customWidth="false" hidden="false" outlineLevel="0" max="8709" min="8709" style="380" width="9"/>
    <col collapsed="false" customWidth="true" hidden="false" outlineLevel="0" max="8710" min="8710" style="380" width="8.25"/>
    <col collapsed="false" customWidth="true" hidden="false" outlineLevel="0" max="8711" min="8711" style="380" width="14.38"/>
    <col collapsed="false" customWidth="true" hidden="false" outlineLevel="0" max="8712" min="8712" style="380" width="5"/>
    <col collapsed="false" customWidth="true" hidden="false" outlineLevel="0" max="8713" min="8713" style="380" width="7.75"/>
    <col collapsed="false" customWidth="true" hidden="false" outlineLevel="0" max="8714" min="8714" style="380" width="8.5"/>
    <col collapsed="false" customWidth="true" hidden="false" outlineLevel="0" max="8715" min="8715" style="380" width="11"/>
    <col collapsed="false" customWidth="true" hidden="false" outlineLevel="0" max="8716" min="8716" style="380" width="6.5"/>
    <col collapsed="false" customWidth="true" hidden="false" outlineLevel="0" max="8717" min="8717" style="380" width="7.88"/>
    <col collapsed="false" customWidth="true" hidden="false" outlineLevel="0" max="8718" min="8718" style="380" width="7.37"/>
    <col collapsed="false" customWidth="true" hidden="false" outlineLevel="0" max="8719" min="8719" style="380" width="2.13"/>
    <col collapsed="false" customWidth="true" hidden="false" outlineLevel="0" max="8720" min="8720" style="380" width="3.5"/>
    <col collapsed="false" customWidth="false" hidden="false" outlineLevel="0" max="8960" min="8721" style="380" width="9"/>
    <col collapsed="false" customWidth="true" hidden="false" outlineLevel="0" max="8961" min="8961" style="380" width="8.75"/>
    <col collapsed="false" customWidth="true" hidden="false" outlineLevel="0" max="8962" min="8962" style="380" width="6.5"/>
    <col collapsed="false" customWidth="true" hidden="false" outlineLevel="0" max="8963" min="8963" style="380" width="6"/>
    <col collapsed="false" customWidth="true" hidden="false" outlineLevel="0" max="8964" min="8964" style="380" width="9.25"/>
    <col collapsed="false" customWidth="false" hidden="false" outlineLevel="0" max="8965" min="8965" style="380" width="9"/>
    <col collapsed="false" customWidth="true" hidden="false" outlineLevel="0" max="8966" min="8966" style="380" width="8.25"/>
    <col collapsed="false" customWidth="true" hidden="false" outlineLevel="0" max="8967" min="8967" style="380" width="14.38"/>
    <col collapsed="false" customWidth="true" hidden="false" outlineLevel="0" max="8968" min="8968" style="380" width="5"/>
    <col collapsed="false" customWidth="true" hidden="false" outlineLevel="0" max="8969" min="8969" style="380" width="7.75"/>
    <col collapsed="false" customWidth="true" hidden="false" outlineLevel="0" max="8970" min="8970" style="380" width="8.5"/>
    <col collapsed="false" customWidth="true" hidden="false" outlineLevel="0" max="8971" min="8971" style="380" width="11"/>
    <col collapsed="false" customWidth="true" hidden="false" outlineLevel="0" max="8972" min="8972" style="380" width="6.5"/>
    <col collapsed="false" customWidth="true" hidden="false" outlineLevel="0" max="8973" min="8973" style="380" width="7.88"/>
    <col collapsed="false" customWidth="true" hidden="false" outlineLevel="0" max="8974" min="8974" style="380" width="7.37"/>
    <col collapsed="false" customWidth="true" hidden="false" outlineLevel="0" max="8975" min="8975" style="380" width="2.13"/>
    <col collapsed="false" customWidth="true" hidden="false" outlineLevel="0" max="8976" min="8976" style="380" width="3.5"/>
    <col collapsed="false" customWidth="false" hidden="false" outlineLevel="0" max="9216" min="8977" style="380" width="9"/>
    <col collapsed="false" customWidth="true" hidden="false" outlineLevel="0" max="9217" min="9217" style="380" width="8.75"/>
    <col collapsed="false" customWidth="true" hidden="false" outlineLevel="0" max="9218" min="9218" style="380" width="6.5"/>
    <col collapsed="false" customWidth="true" hidden="false" outlineLevel="0" max="9219" min="9219" style="380" width="6"/>
    <col collapsed="false" customWidth="true" hidden="false" outlineLevel="0" max="9220" min="9220" style="380" width="9.25"/>
    <col collapsed="false" customWidth="false" hidden="false" outlineLevel="0" max="9221" min="9221" style="380" width="9"/>
    <col collapsed="false" customWidth="true" hidden="false" outlineLevel="0" max="9222" min="9222" style="380" width="8.25"/>
    <col collapsed="false" customWidth="true" hidden="false" outlineLevel="0" max="9223" min="9223" style="380" width="14.38"/>
    <col collapsed="false" customWidth="true" hidden="false" outlineLevel="0" max="9224" min="9224" style="380" width="5"/>
    <col collapsed="false" customWidth="true" hidden="false" outlineLevel="0" max="9225" min="9225" style="380" width="7.75"/>
    <col collapsed="false" customWidth="true" hidden="false" outlineLevel="0" max="9226" min="9226" style="380" width="8.5"/>
    <col collapsed="false" customWidth="true" hidden="false" outlineLevel="0" max="9227" min="9227" style="380" width="11"/>
    <col collapsed="false" customWidth="true" hidden="false" outlineLevel="0" max="9228" min="9228" style="380" width="6.5"/>
    <col collapsed="false" customWidth="true" hidden="false" outlineLevel="0" max="9229" min="9229" style="380" width="7.88"/>
    <col collapsed="false" customWidth="true" hidden="false" outlineLevel="0" max="9230" min="9230" style="380" width="7.37"/>
    <col collapsed="false" customWidth="true" hidden="false" outlineLevel="0" max="9231" min="9231" style="380" width="2.13"/>
    <col collapsed="false" customWidth="true" hidden="false" outlineLevel="0" max="9232" min="9232" style="380" width="3.5"/>
    <col collapsed="false" customWidth="false" hidden="false" outlineLevel="0" max="9472" min="9233" style="380" width="9"/>
    <col collapsed="false" customWidth="true" hidden="false" outlineLevel="0" max="9473" min="9473" style="380" width="8.75"/>
    <col collapsed="false" customWidth="true" hidden="false" outlineLevel="0" max="9474" min="9474" style="380" width="6.5"/>
    <col collapsed="false" customWidth="true" hidden="false" outlineLevel="0" max="9475" min="9475" style="380" width="6"/>
    <col collapsed="false" customWidth="true" hidden="false" outlineLevel="0" max="9476" min="9476" style="380" width="9.25"/>
    <col collapsed="false" customWidth="false" hidden="false" outlineLevel="0" max="9477" min="9477" style="380" width="9"/>
    <col collapsed="false" customWidth="true" hidden="false" outlineLevel="0" max="9478" min="9478" style="380" width="8.25"/>
    <col collapsed="false" customWidth="true" hidden="false" outlineLevel="0" max="9479" min="9479" style="380" width="14.38"/>
    <col collapsed="false" customWidth="true" hidden="false" outlineLevel="0" max="9480" min="9480" style="380" width="5"/>
    <col collapsed="false" customWidth="true" hidden="false" outlineLevel="0" max="9481" min="9481" style="380" width="7.75"/>
    <col collapsed="false" customWidth="true" hidden="false" outlineLevel="0" max="9482" min="9482" style="380" width="8.5"/>
    <col collapsed="false" customWidth="true" hidden="false" outlineLevel="0" max="9483" min="9483" style="380" width="11"/>
    <col collapsed="false" customWidth="true" hidden="false" outlineLevel="0" max="9484" min="9484" style="380" width="6.5"/>
    <col collapsed="false" customWidth="true" hidden="false" outlineLevel="0" max="9485" min="9485" style="380" width="7.88"/>
    <col collapsed="false" customWidth="true" hidden="false" outlineLevel="0" max="9486" min="9486" style="380" width="7.37"/>
    <col collapsed="false" customWidth="true" hidden="false" outlineLevel="0" max="9487" min="9487" style="380" width="2.13"/>
    <col collapsed="false" customWidth="true" hidden="false" outlineLevel="0" max="9488" min="9488" style="380" width="3.5"/>
    <col collapsed="false" customWidth="false" hidden="false" outlineLevel="0" max="9728" min="9489" style="380" width="9"/>
    <col collapsed="false" customWidth="true" hidden="false" outlineLevel="0" max="9729" min="9729" style="380" width="8.75"/>
    <col collapsed="false" customWidth="true" hidden="false" outlineLevel="0" max="9730" min="9730" style="380" width="6.5"/>
    <col collapsed="false" customWidth="true" hidden="false" outlineLevel="0" max="9731" min="9731" style="380" width="6"/>
    <col collapsed="false" customWidth="true" hidden="false" outlineLevel="0" max="9732" min="9732" style="380" width="9.25"/>
    <col collapsed="false" customWidth="false" hidden="false" outlineLevel="0" max="9733" min="9733" style="380" width="9"/>
    <col collapsed="false" customWidth="true" hidden="false" outlineLevel="0" max="9734" min="9734" style="380" width="8.25"/>
    <col collapsed="false" customWidth="true" hidden="false" outlineLevel="0" max="9735" min="9735" style="380" width="14.38"/>
    <col collapsed="false" customWidth="true" hidden="false" outlineLevel="0" max="9736" min="9736" style="380" width="5"/>
    <col collapsed="false" customWidth="true" hidden="false" outlineLevel="0" max="9737" min="9737" style="380" width="7.75"/>
    <col collapsed="false" customWidth="true" hidden="false" outlineLevel="0" max="9738" min="9738" style="380" width="8.5"/>
    <col collapsed="false" customWidth="true" hidden="false" outlineLevel="0" max="9739" min="9739" style="380" width="11"/>
    <col collapsed="false" customWidth="true" hidden="false" outlineLevel="0" max="9740" min="9740" style="380" width="6.5"/>
    <col collapsed="false" customWidth="true" hidden="false" outlineLevel="0" max="9741" min="9741" style="380" width="7.88"/>
    <col collapsed="false" customWidth="true" hidden="false" outlineLevel="0" max="9742" min="9742" style="380" width="7.37"/>
    <col collapsed="false" customWidth="true" hidden="false" outlineLevel="0" max="9743" min="9743" style="380" width="2.13"/>
    <col collapsed="false" customWidth="true" hidden="false" outlineLevel="0" max="9744" min="9744" style="380" width="3.5"/>
    <col collapsed="false" customWidth="false" hidden="false" outlineLevel="0" max="9984" min="9745" style="380" width="9"/>
    <col collapsed="false" customWidth="true" hidden="false" outlineLevel="0" max="9985" min="9985" style="380" width="8.75"/>
    <col collapsed="false" customWidth="true" hidden="false" outlineLevel="0" max="9986" min="9986" style="380" width="6.5"/>
    <col collapsed="false" customWidth="true" hidden="false" outlineLevel="0" max="9987" min="9987" style="380" width="6"/>
    <col collapsed="false" customWidth="true" hidden="false" outlineLevel="0" max="9988" min="9988" style="380" width="9.25"/>
    <col collapsed="false" customWidth="false" hidden="false" outlineLevel="0" max="9989" min="9989" style="380" width="9"/>
    <col collapsed="false" customWidth="true" hidden="false" outlineLevel="0" max="9990" min="9990" style="380" width="8.25"/>
    <col collapsed="false" customWidth="true" hidden="false" outlineLevel="0" max="9991" min="9991" style="380" width="14.38"/>
    <col collapsed="false" customWidth="true" hidden="false" outlineLevel="0" max="9992" min="9992" style="380" width="5"/>
    <col collapsed="false" customWidth="true" hidden="false" outlineLevel="0" max="9993" min="9993" style="380" width="7.75"/>
    <col collapsed="false" customWidth="true" hidden="false" outlineLevel="0" max="9994" min="9994" style="380" width="8.5"/>
    <col collapsed="false" customWidth="true" hidden="false" outlineLevel="0" max="9995" min="9995" style="380" width="11"/>
    <col collapsed="false" customWidth="true" hidden="false" outlineLevel="0" max="9996" min="9996" style="380" width="6.5"/>
    <col collapsed="false" customWidth="true" hidden="false" outlineLevel="0" max="9997" min="9997" style="380" width="7.88"/>
    <col collapsed="false" customWidth="true" hidden="false" outlineLevel="0" max="9998" min="9998" style="380" width="7.37"/>
    <col collapsed="false" customWidth="true" hidden="false" outlineLevel="0" max="9999" min="9999" style="380" width="2.13"/>
    <col collapsed="false" customWidth="true" hidden="false" outlineLevel="0" max="10000" min="10000" style="380" width="3.5"/>
    <col collapsed="false" customWidth="false" hidden="false" outlineLevel="0" max="10240" min="10001" style="380" width="9"/>
    <col collapsed="false" customWidth="true" hidden="false" outlineLevel="0" max="10241" min="10241" style="380" width="8.75"/>
    <col collapsed="false" customWidth="true" hidden="false" outlineLevel="0" max="10242" min="10242" style="380" width="6.5"/>
    <col collapsed="false" customWidth="true" hidden="false" outlineLevel="0" max="10243" min="10243" style="380" width="6"/>
    <col collapsed="false" customWidth="true" hidden="false" outlineLevel="0" max="10244" min="10244" style="380" width="9.25"/>
    <col collapsed="false" customWidth="false" hidden="false" outlineLevel="0" max="10245" min="10245" style="380" width="9"/>
    <col collapsed="false" customWidth="true" hidden="false" outlineLevel="0" max="10246" min="10246" style="380" width="8.25"/>
    <col collapsed="false" customWidth="true" hidden="false" outlineLevel="0" max="10247" min="10247" style="380" width="14.38"/>
    <col collapsed="false" customWidth="true" hidden="false" outlineLevel="0" max="10248" min="10248" style="380" width="5"/>
    <col collapsed="false" customWidth="true" hidden="false" outlineLevel="0" max="10249" min="10249" style="380" width="7.75"/>
    <col collapsed="false" customWidth="true" hidden="false" outlineLevel="0" max="10250" min="10250" style="380" width="8.5"/>
    <col collapsed="false" customWidth="true" hidden="false" outlineLevel="0" max="10251" min="10251" style="380" width="11"/>
    <col collapsed="false" customWidth="true" hidden="false" outlineLevel="0" max="10252" min="10252" style="380" width="6.5"/>
    <col collapsed="false" customWidth="true" hidden="false" outlineLevel="0" max="10253" min="10253" style="380" width="7.88"/>
    <col collapsed="false" customWidth="true" hidden="false" outlineLevel="0" max="10254" min="10254" style="380" width="7.37"/>
    <col collapsed="false" customWidth="true" hidden="false" outlineLevel="0" max="10255" min="10255" style="380" width="2.13"/>
    <col collapsed="false" customWidth="true" hidden="false" outlineLevel="0" max="10256" min="10256" style="380" width="3.5"/>
    <col collapsed="false" customWidth="false" hidden="false" outlineLevel="0" max="10496" min="10257" style="380" width="9"/>
    <col collapsed="false" customWidth="true" hidden="false" outlineLevel="0" max="10497" min="10497" style="380" width="8.75"/>
    <col collapsed="false" customWidth="true" hidden="false" outlineLevel="0" max="10498" min="10498" style="380" width="6.5"/>
    <col collapsed="false" customWidth="true" hidden="false" outlineLevel="0" max="10499" min="10499" style="380" width="6"/>
    <col collapsed="false" customWidth="true" hidden="false" outlineLevel="0" max="10500" min="10500" style="380" width="9.25"/>
    <col collapsed="false" customWidth="false" hidden="false" outlineLevel="0" max="10501" min="10501" style="380" width="9"/>
    <col collapsed="false" customWidth="true" hidden="false" outlineLevel="0" max="10502" min="10502" style="380" width="8.25"/>
    <col collapsed="false" customWidth="true" hidden="false" outlineLevel="0" max="10503" min="10503" style="380" width="14.38"/>
    <col collapsed="false" customWidth="true" hidden="false" outlineLevel="0" max="10504" min="10504" style="380" width="5"/>
    <col collapsed="false" customWidth="true" hidden="false" outlineLevel="0" max="10505" min="10505" style="380" width="7.75"/>
    <col collapsed="false" customWidth="true" hidden="false" outlineLevel="0" max="10506" min="10506" style="380" width="8.5"/>
    <col collapsed="false" customWidth="true" hidden="false" outlineLevel="0" max="10507" min="10507" style="380" width="11"/>
    <col collapsed="false" customWidth="true" hidden="false" outlineLevel="0" max="10508" min="10508" style="380" width="6.5"/>
    <col collapsed="false" customWidth="true" hidden="false" outlineLevel="0" max="10509" min="10509" style="380" width="7.88"/>
    <col collapsed="false" customWidth="true" hidden="false" outlineLevel="0" max="10510" min="10510" style="380" width="7.37"/>
    <col collapsed="false" customWidth="true" hidden="false" outlineLevel="0" max="10511" min="10511" style="380" width="2.13"/>
    <col collapsed="false" customWidth="true" hidden="false" outlineLevel="0" max="10512" min="10512" style="380" width="3.5"/>
    <col collapsed="false" customWidth="false" hidden="false" outlineLevel="0" max="10752" min="10513" style="380" width="9"/>
    <col collapsed="false" customWidth="true" hidden="false" outlineLevel="0" max="10753" min="10753" style="380" width="8.75"/>
    <col collapsed="false" customWidth="true" hidden="false" outlineLevel="0" max="10754" min="10754" style="380" width="6.5"/>
    <col collapsed="false" customWidth="true" hidden="false" outlineLevel="0" max="10755" min="10755" style="380" width="6"/>
    <col collapsed="false" customWidth="true" hidden="false" outlineLevel="0" max="10756" min="10756" style="380" width="9.25"/>
    <col collapsed="false" customWidth="false" hidden="false" outlineLevel="0" max="10757" min="10757" style="380" width="9"/>
    <col collapsed="false" customWidth="true" hidden="false" outlineLevel="0" max="10758" min="10758" style="380" width="8.25"/>
    <col collapsed="false" customWidth="true" hidden="false" outlineLevel="0" max="10759" min="10759" style="380" width="14.38"/>
    <col collapsed="false" customWidth="true" hidden="false" outlineLevel="0" max="10760" min="10760" style="380" width="5"/>
    <col collapsed="false" customWidth="true" hidden="false" outlineLevel="0" max="10761" min="10761" style="380" width="7.75"/>
    <col collapsed="false" customWidth="true" hidden="false" outlineLevel="0" max="10762" min="10762" style="380" width="8.5"/>
    <col collapsed="false" customWidth="true" hidden="false" outlineLevel="0" max="10763" min="10763" style="380" width="11"/>
    <col collapsed="false" customWidth="true" hidden="false" outlineLevel="0" max="10764" min="10764" style="380" width="6.5"/>
    <col collapsed="false" customWidth="true" hidden="false" outlineLevel="0" max="10765" min="10765" style="380" width="7.88"/>
    <col collapsed="false" customWidth="true" hidden="false" outlineLevel="0" max="10766" min="10766" style="380" width="7.37"/>
    <col collapsed="false" customWidth="true" hidden="false" outlineLevel="0" max="10767" min="10767" style="380" width="2.13"/>
    <col collapsed="false" customWidth="true" hidden="false" outlineLevel="0" max="10768" min="10768" style="380" width="3.5"/>
    <col collapsed="false" customWidth="false" hidden="false" outlineLevel="0" max="11008" min="10769" style="380" width="9"/>
    <col collapsed="false" customWidth="true" hidden="false" outlineLevel="0" max="11009" min="11009" style="380" width="8.75"/>
    <col collapsed="false" customWidth="true" hidden="false" outlineLevel="0" max="11010" min="11010" style="380" width="6.5"/>
    <col collapsed="false" customWidth="true" hidden="false" outlineLevel="0" max="11011" min="11011" style="380" width="6"/>
    <col collapsed="false" customWidth="true" hidden="false" outlineLevel="0" max="11012" min="11012" style="380" width="9.25"/>
    <col collapsed="false" customWidth="false" hidden="false" outlineLevel="0" max="11013" min="11013" style="380" width="9"/>
    <col collapsed="false" customWidth="true" hidden="false" outlineLevel="0" max="11014" min="11014" style="380" width="8.25"/>
    <col collapsed="false" customWidth="true" hidden="false" outlineLevel="0" max="11015" min="11015" style="380" width="14.38"/>
    <col collapsed="false" customWidth="true" hidden="false" outlineLevel="0" max="11016" min="11016" style="380" width="5"/>
    <col collapsed="false" customWidth="true" hidden="false" outlineLevel="0" max="11017" min="11017" style="380" width="7.75"/>
    <col collapsed="false" customWidth="true" hidden="false" outlineLevel="0" max="11018" min="11018" style="380" width="8.5"/>
    <col collapsed="false" customWidth="true" hidden="false" outlineLevel="0" max="11019" min="11019" style="380" width="11"/>
    <col collapsed="false" customWidth="true" hidden="false" outlineLevel="0" max="11020" min="11020" style="380" width="6.5"/>
    <col collapsed="false" customWidth="true" hidden="false" outlineLevel="0" max="11021" min="11021" style="380" width="7.88"/>
    <col collapsed="false" customWidth="true" hidden="false" outlineLevel="0" max="11022" min="11022" style="380" width="7.37"/>
    <col collapsed="false" customWidth="true" hidden="false" outlineLevel="0" max="11023" min="11023" style="380" width="2.13"/>
    <col collapsed="false" customWidth="true" hidden="false" outlineLevel="0" max="11024" min="11024" style="380" width="3.5"/>
    <col collapsed="false" customWidth="false" hidden="false" outlineLevel="0" max="11264" min="11025" style="380" width="9"/>
    <col collapsed="false" customWidth="true" hidden="false" outlineLevel="0" max="11265" min="11265" style="380" width="8.75"/>
    <col collapsed="false" customWidth="true" hidden="false" outlineLevel="0" max="11266" min="11266" style="380" width="6.5"/>
    <col collapsed="false" customWidth="true" hidden="false" outlineLevel="0" max="11267" min="11267" style="380" width="6"/>
    <col collapsed="false" customWidth="true" hidden="false" outlineLevel="0" max="11268" min="11268" style="380" width="9.25"/>
    <col collapsed="false" customWidth="false" hidden="false" outlineLevel="0" max="11269" min="11269" style="380" width="9"/>
    <col collapsed="false" customWidth="true" hidden="false" outlineLevel="0" max="11270" min="11270" style="380" width="8.25"/>
    <col collapsed="false" customWidth="true" hidden="false" outlineLevel="0" max="11271" min="11271" style="380" width="14.38"/>
    <col collapsed="false" customWidth="true" hidden="false" outlineLevel="0" max="11272" min="11272" style="380" width="5"/>
    <col collapsed="false" customWidth="true" hidden="false" outlineLevel="0" max="11273" min="11273" style="380" width="7.75"/>
    <col collapsed="false" customWidth="true" hidden="false" outlineLevel="0" max="11274" min="11274" style="380" width="8.5"/>
    <col collapsed="false" customWidth="true" hidden="false" outlineLevel="0" max="11275" min="11275" style="380" width="11"/>
    <col collapsed="false" customWidth="true" hidden="false" outlineLevel="0" max="11276" min="11276" style="380" width="6.5"/>
    <col collapsed="false" customWidth="true" hidden="false" outlineLevel="0" max="11277" min="11277" style="380" width="7.88"/>
    <col collapsed="false" customWidth="true" hidden="false" outlineLevel="0" max="11278" min="11278" style="380" width="7.37"/>
    <col collapsed="false" customWidth="true" hidden="false" outlineLevel="0" max="11279" min="11279" style="380" width="2.13"/>
    <col collapsed="false" customWidth="true" hidden="false" outlineLevel="0" max="11280" min="11280" style="380" width="3.5"/>
    <col collapsed="false" customWidth="false" hidden="false" outlineLevel="0" max="11520" min="11281" style="380" width="9"/>
    <col collapsed="false" customWidth="true" hidden="false" outlineLevel="0" max="11521" min="11521" style="380" width="8.75"/>
    <col collapsed="false" customWidth="true" hidden="false" outlineLevel="0" max="11522" min="11522" style="380" width="6.5"/>
    <col collapsed="false" customWidth="true" hidden="false" outlineLevel="0" max="11523" min="11523" style="380" width="6"/>
    <col collapsed="false" customWidth="true" hidden="false" outlineLevel="0" max="11524" min="11524" style="380" width="9.25"/>
    <col collapsed="false" customWidth="false" hidden="false" outlineLevel="0" max="11525" min="11525" style="380" width="9"/>
    <col collapsed="false" customWidth="true" hidden="false" outlineLevel="0" max="11526" min="11526" style="380" width="8.25"/>
    <col collapsed="false" customWidth="true" hidden="false" outlineLevel="0" max="11527" min="11527" style="380" width="14.38"/>
    <col collapsed="false" customWidth="true" hidden="false" outlineLevel="0" max="11528" min="11528" style="380" width="5"/>
    <col collapsed="false" customWidth="true" hidden="false" outlineLevel="0" max="11529" min="11529" style="380" width="7.75"/>
    <col collapsed="false" customWidth="true" hidden="false" outlineLevel="0" max="11530" min="11530" style="380" width="8.5"/>
    <col collapsed="false" customWidth="true" hidden="false" outlineLevel="0" max="11531" min="11531" style="380" width="11"/>
    <col collapsed="false" customWidth="true" hidden="false" outlineLevel="0" max="11532" min="11532" style="380" width="6.5"/>
    <col collapsed="false" customWidth="true" hidden="false" outlineLevel="0" max="11533" min="11533" style="380" width="7.88"/>
    <col collapsed="false" customWidth="true" hidden="false" outlineLevel="0" max="11534" min="11534" style="380" width="7.37"/>
    <col collapsed="false" customWidth="true" hidden="false" outlineLevel="0" max="11535" min="11535" style="380" width="2.13"/>
    <col collapsed="false" customWidth="true" hidden="false" outlineLevel="0" max="11536" min="11536" style="380" width="3.5"/>
    <col collapsed="false" customWidth="false" hidden="false" outlineLevel="0" max="11776" min="11537" style="380" width="9"/>
    <col collapsed="false" customWidth="true" hidden="false" outlineLevel="0" max="11777" min="11777" style="380" width="8.75"/>
    <col collapsed="false" customWidth="true" hidden="false" outlineLevel="0" max="11778" min="11778" style="380" width="6.5"/>
    <col collapsed="false" customWidth="true" hidden="false" outlineLevel="0" max="11779" min="11779" style="380" width="6"/>
    <col collapsed="false" customWidth="true" hidden="false" outlineLevel="0" max="11780" min="11780" style="380" width="9.25"/>
    <col collapsed="false" customWidth="false" hidden="false" outlineLevel="0" max="11781" min="11781" style="380" width="9"/>
    <col collapsed="false" customWidth="true" hidden="false" outlineLevel="0" max="11782" min="11782" style="380" width="8.25"/>
    <col collapsed="false" customWidth="true" hidden="false" outlineLevel="0" max="11783" min="11783" style="380" width="14.38"/>
    <col collapsed="false" customWidth="true" hidden="false" outlineLevel="0" max="11784" min="11784" style="380" width="5"/>
    <col collapsed="false" customWidth="true" hidden="false" outlineLevel="0" max="11785" min="11785" style="380" width="7.75"/>
    <col collapsed="false" customWidth="true" hidden="false" outlineLevel="0" max="11786" min="11786" style="380" width="8.5"/>
    <col collapsed="false" customWidth="true" hidden="false" outlineLevel="0" max="11787" min="11787" style="380" width="11"/>
    <col collapsed="false" customWidth="true" hidden="false" outlineLevel="0" max="11788" min="11788" style="380" width="6.5"/>
    <col collapsed="false" customWidth="true" hidden="false" outlineLevel="0" max="11789" min="11789" style="380" width="7.88"/>
    <col collapsed="false" customWidth="true" hidden="false" outlineLevel="0" max="11790" min="11790" style="380" width="7.37"/>
    <col collapsed="false" customWidth="true" hidden="false" outlineLevel="0" max="11791" min="11791" style="380" width="2.13"/>
    <col collapsed="false" customWidth="true" hidden="false" outlineLevel="0" max="11792" min="11792" style="380" width="3.5"/>
    <col collapsed="false" customWidth="false" hidden="false" outlineLevel="0" max="12032" min="11793" style="380" width="9"/>
    <col collapsed="false" customWidth="true" hidden="false" outlineLevel="0" max="12033" min="12033" style="380" width="8.75"/>
    <col collapsed="false" customWidth="true" hidden="false" outlineLevel="0" max="12034" min="12034" style="380" width="6.5"/>
    <col collapsed="false" customWidth="true" hidden="false" outlineLevel="0" max="12035" min="12035" style="380" width="6"/>
    <col collapsed="false" customWidth="true" hidden="false" outlineLevel="0" max="12036" min="12036" style="380" width="9.25"/>
    <col collapsed="false" customWidth="false" hidden="false" outlineLevel="0" max="12037" min="12037" style="380" width="9"/>
    <col collapsed="false" customWidth="true" hidden="false" outlineLevel="0" max="12038" min="12038" style="380" width="8.25"/>
    <col collapsed="false" customWidth="true" hidden="false" outlineLevel="0" max="12039" min="12039" style="380" width="14.38"/>
    <col collapsed="false" customWidth="true" hidden="false" outlineLevel="0" max="12040" min="12040" style="380" width="5"/>
    <col collapsed="false" customWidth="true" hidden="false" outlineLevel="0" max="12041" min="12041" style="380" width="7.75"/>
    <col collapsed="false" customWidth="true" hidden="false" outlineLevel="0" max="12042" min="12042" style="380" width="8.5"/>
    <col collapsed="false" customWidth="true" hidden="false" outlineLevel="0" max="12043" min="12043" style="380" width="11"/>
    <col collapsed="false" customWidth="true" hidden="false" outlineLevel="0" max="12044" min="12044" style="380" width="6.5"/>
    <col collapsed="false" customWidth="true" hidden="false" outlineLevel="0" max="12045" min="12045" style="380" width="7.88"/>
    <col collapsed="false" customWidth="true" hidden="false" outlineLevel="0" max="12046" min="12046" style="380" width="7.37"/>
    <col collapsed="false" customWidth="true" hidden="false" outlineLevel="0" max="12047" min="12047" style="380" width="2.13"/>
    <col collapsed="false" customWidth="true" hidden="false" outlineLevel="0" max="12048" min="12048" style="380" width="3.5"/>
    <col collapsed="false" customWidth="false" hidden="false" outlineLevel="0" max="12288" min="12049" style="380" width="9"/>
    <col collapsed="false" customWidth="true" hidden="false" outlineLevel="0" max="12289" min="12289" style="380" width="8.75"/>
    <col collapsed="false" customWidth="true" hidden="false" outlineLevel="0" max="12290" min="12290" style="380" width="6.5"/>
    <col collapsed="false" customWidth="true" hidden="false" outlineLevel="0" max="12291" min="12291" style="380" width="6"/>
    <col collapsed="false" customWidth="true" hidden="false" outlineLevel="0" max="12292" min="12292" style="380" width="9.25"/>
    <col collapsed="false" customWidth="false" hidden="false" outlineLevel="0" max="12293" min="12293" style="380" width="9"/>
    <col collapsed="false" customWidth="true" hidden="false" outlineLevel="0" max="12294" min="12294" style="380" width="8.25"/>
    <col collapsed="false" customWidth="true" hidden="false" outlineLevel="0" max="12295" min="12295" style="380" width="14.38"/>
    <col collapsed="false" customWidth="true" hidden="false" outlineLevel="0" max="12296" min="12296" style="380" width="5"/>
    <col collapsed="false" customWidth="true" hidden="false" outlineLevel="0" max="12297" min="12297" style="380" width="7.75"/>
    <col collapsed="false" customWidth="true" hidden="false" outlineLevel="0" max="12298" min="12298" style="380" width="8.5"/>
    <col collapsed="false" customWidth="true" hidden="false" outlineLevel="0" max="12299" min="12299" style="380" width="11"/>
    <col collapsed="false" customWidth="true" hidden="false" outlineLevel="0" max="12300" min="12300" style="380" width="6.5"/>
    <col collapsed="false" customWidth="true" hidden="false" outlineLevel="0" max="12301" min="12301" style="380" width="7.88"/>
    <col collapsed="false" customWidth="true" hidden="false" outlineLevel="0" max="12302" min="12302" style="380" width="7.37"/>
    <col collapsed="false" customWidth="true" hidden="false" outlineLevel="0" max="12303" min="12303" style="380" width="2.13"/>
    <col collapsed="false" customWidth="true" hidden="false" outlineLevel="0" max="12304" min="12304" style="380" width="3.5"/>
    <col collapsed="false" customWidth="false" hidden="false" outlineLevel="0" max="12544" min="12305" style="380" width="9"/>
    <col collapsed="false" customWidth="true" hidden="false" outlineLevel="0" max="12545" min="12545" style="380" width="8.75"/>
    <col collapsed="false" customWidth="true" hidden="false" outlineLevel="0" max="12546" min="12546" style="380" width="6.5"/>
    <col collapsed="false" customWidth="true" hidden="false" outlineLevel="0" max="12547" min="12547" style="380" width="6"/>
    <col collapsed="false" customWidth="true" hidden="false" outlineLevel="0" max="12548" min="12548" style="380" width="9.25"/>
    <col collapsed="false" customWidth="false" hidden="false" outlineLevel="0" max="12549" min="12549" style="380" width="9"/>
    <col collapsed="false" customWidth="true" hidden="false" outlineLevel="0" max="12550" min="12550" style="380" width="8.25"/>
    <col collapsed="false" customWidth="true" hidden="false" outlineLevel="0" max="12551" min="12551" style="380" width="14.38"/>
    <col collapsed="false" customWidth="true" hidden="false" outlineLevel="0" max="12552" min="12552" style="380" width="5"/>
    <col collapsed="false" customWidth="true" hidden="false" outlineLevel="0" max="12553" min="12553" style="380" width="7.75"/>
    <col collapsed="false" customWidth="true" hidden="false" outlineLevel="0" max="12554" min="12554" style="380" width="8.5"/>
    <col collapsed="false" customWidth="true" hidden="false" outlineLevel="0" max="12555" min="12555" style="380" width="11"/>
    <col collapsed="false" customWidth="true" hidden="false" outlineLevel="0" max="12556" min="12556" style="380" width="6.5"/>
    <col collapsed="false" customWidth="true" hidden="false" outlineLevel="0" max="12557" min="12557" style="380" width="7.88"/>
    <col collapsed="false" customWidth="true" hidden="false" outlineLevel="0" max="12558" min="12558" style="380" width="7.37"/>
    <col collapsed="false" customWidth="true" hidden="false" outlineLevel="0" max="12559" min="12559" style="380" width="2.13"/>
    <col collapsed="false" customWidth="true" hidden="false" outlineLevel="0" max="12560" min="12560" style="380" width="3.5"/>
    <col collapsed="false" customWidth="false" hidden="false" outlineLevel="0" max="12800" min="12561" style="380" width="9"/>
    <col collapsed="false" customWidth="true" hidden="false" outlineLevel="0" max="12801" min="12801" style="380" width="8.75"/>
    <col collapsed="false" customWidth="true" hidden="false" outlineLevel="0" max="12802" min="12802" style="380" width="6.5"/>
    <col collapsed="false" customWidth="true" hidden="false" outlineLevel="0" max="12803" min="12803" style="380" width="6"/>
    <col collapsed="false" customWidth="true" hidden="false" outlineLevel="0" max="12804" min="12804" style="380" width="9.25"/>
    <col collapsed="false" customWidth="false" hidden="false" outlineLevel="0" max="12805" min="12805" style="380" width="9"/>
    <col collapsed="false" customWidth="true" hidden="false" outlineLevel="0" max="12806" min="12806" style="380" width="8.25"/>
    <col collapsed="false" customWidth="true" hidden="false" outlineLevel="0" max="12807" min="12807" style="380" width="14.38"/>
    <col collapsed="false" customWidth="true" hidden="false" outlineLevel="0" max="12808" min="12808" style="380" width="5"/>
    <col collapsed="false" customWidth="true" hidden="false" outlineLevel="0" max="12809" min="12809" style="380" width="7.75"/>
    <col collapsed="false" customWidth="true" hidden="false" outlineLevel="0" max="12810" min="12810" style="380" width="8.5"/>
    <col collapsed="false" customWidth="true" hidden="false" outlineLevel="0" max="12811" min="12811" style="380" width="11"/>
    <col collapsed="false" customWidth="true" hidden="false" outlineLevel="0" max="12812" min="12812" style="380" width="6.5"/>
    <col collapsed="false" customWidth="true" hidden="false" outlineLevel="0" max="12813" min="12813" style="380" width="7.88"/>
    <col collapsed="false" customWidth="true" hidden="false" outlineLevel="0" max="12814" min="12814" style="380" width="7.37"/>
    <col collapsed="false" customWidth="true" hidden="false" outlineLevel="0" max="12815" min="12815" style="380" width="2.13"/>
    <col collapsed="false" customWidth="true" hidden="false" outlineLevel="0" max="12816" min="12816" style="380" width="3.5"/>
    <col collapsed="false" customWidth="false" hidden="false" outlineLevel="0" max="13056" min="12817" style="380" width="9"/>
    <col collapsed="false" customWidth="true" hidden="false" outlineLevel="0" max="13057" min="13057" style="380" width="8.75"/>
    <col collapsed="false" customWidth="true" hidden="false" outlineLevel="0" max="13058" min="13058" style="380" width="6.5"/>
    <col collapsed="false" customWidth="true" hidden="false" outlineLevel="0" max="13059" min="13059" style="380" width="6"/>
    <col collapsed="false" customWidth="true" hidden="false" outlineLevel="0" max="13060" min="13060" style="380" width="9.25"/>
    <col collapsed="false" customWidth="false" hidden="false" outlineLevel="0" max="13061" min="13061" style="380" width="9"/>
    <col collapsed="false" customWidth="true" hidden="false" outlineLevel="0" max="13062" min="13062" style="380" width="8.25"/>
    <col collapsed="false" customWidth="true" hidden="false" outlineLevel="0" max="13063" min="13063" style="380" width="14.38"/>
    <col collapsed="false" customWidth="true" hidden="false" outlineLevel="0" max="13064" min="13064" style="380" width="5"/>
    <col collapsed="false" customWidth="true" hidden="false" outlineLevel="0" max="13065" min="13065" style="380" width="7.75"/>
    <col collapsed="false" customWidth="true" hidden="false" outlineLevel="0" max="13066" min="13066" style="380" width="8.5"/>
    <col collapsed="false" customWidth="true" hidden="false" outlineLevel="0" max="13067" min="13067" style="380" width="11"/>
    <col collapsed="false" customWidth="true" hidden="false" outlineLevel="0" max="13068" min="13068" style="380" width="6.5"/>
    <col collapsed="false" customWidth="true" hidden="false" outlineLevel="0" max="13069" min="13069" style="380" width="7.88"/>
    <col collapsed="false" customWidth="true" hidden="false" outlineLevel="0" max="13070" min="13070" style="380" width="7.37"/>
    <col collapsed="false" customWidth="true" hidden="false" outlineLevel="0" max="13071" min="13071" style="380" width="2.13"/>
    <col collapsed="false" customWidth="true" hidden="false" outlineLevel="0" max="13072" min="13072" style="380" width="3.5"/>
    <col collapsed="false" customWidth="false" hidden="false" outlineLevel="0" max="13312" min="13073" style="380" width="9"/>
    <col collapsed="false" customWidth="true" hidden="false" outlineLevel="0" max="13313" min="13313" style="380" width="8.75"/>
    <col collapsed="false" customWidth="true" hidden="false" outlineLevel="0" max="13314" min="13314" style="380" width="6.5"/>
    <col collapsed="false" customWidth="true" hidden="false" outlineLevel="0" max="13315" min="13315" style="380" width="6"/>
    <col collapsed="false" customWidth="true" hidden="false" outlineLevel="0" max="13316" min="13316" style="380" width="9.25"/>
    <col collapsed="false" customWidth="false" hidden="false" outlineLevel="0" max="13317" min="13317" style="380" width="9"/>
    <col collapsed="false" customWidth="true" hidden="false" outlineLevel="0" max="13318" min="13318" style="380" width="8.25"/>
    <col collapsed="false" customWidth="true" hidden="false" outlineLevel="0" max="13319" min="13319" style="380" width="14.38"/>
    <col collapsed="false" customWidth="true" hidden="false" outlineLevel="0" max="13320" min="13320" style="380" width="5"/>
    <col collapsed="false" customWidth="true" hidden="false" outlineLevel="0" max="13321" min="13321" style="380" width="7.75"/>
    <col collapsed="false" customWidth="true" hidden="false" outlineLevel="0" max="13322" min="13322" style="380" width="8.5"/>
    <col collapsed="false" customWidth="true" hidden="false" outlineLevel="0" max="13323" min="13323" style="380" width="11"/>
    <col collapsed="false" customWidth="true" hidden="false" outlineLevel="0" max="13324" min="13324" style="380" width="6.5"/>
    <col collapsed="false" customWidth="true" hidden="false" outlineLevel="0" max="13325" min="13325" style="380" width="7.88"/>
    <col collapsed="false" customWidth="true" hidden="false" outlineLevel="0" max="13326" min="13326" style="380" width="7.37"/>
    <col collapsed="false" customWidth="true" hidden="false" outlineLevel="0" max="13327" min="13327" style="380" width="2.13"/>
    <col collapsed="false" customWidth="true" hidden="false" outlineLevel="0" max="13328" min="13328" style="380" width="3.5"/>
    <col collapsed="false" customWidth="false" hidden="false" outlineLevel="0" max="13568" min="13329" style="380" width="9"/>
    <col collapsed="false" customWidth="true" hidden="false" outlineLevel="0" max="13569" min="13569" style="380" width="8.75"/>
    <col collapsed="false" customWidth="true" hidden="false" outlineLevel="0" max="13570" min="13570" style="380" width="6.5"/>
    <col collapsed="false" customWidth="true" hidden="false" outlineLevel="0" max="13571" min="13571" style="380" width="6"/>
    <col collapsed="false" customWidth="true" hidden="false" outlineLevel="0" max="13572" min="13572" style="380" width="9.25"/>
    <col collapsed="false" customWidth="false" hidden="false" outlineLevel="0" max="13573" min="13573" style="380" width="9"/>
    <col collapsed="false" customWidth="true" hidden="false" outlineLevel="0" max="13574" min="13574" style="380" width="8.25"/>
    <col collapsed="false" customWidth="true" hidden="false" outlineLevel="0" max="13575" min="13575" style="380" width="14.38"/>
    <col collapsed="false" customWidth="true" hidden="false" outlineLevel="0" max="13576" min="13576" style="380" width="5"/>
    <col collapsed="false" customWidth="true" hidden="false" outlineLevel="0" max="13577" min="13577" style="380" width="7.75"/>
    <col collapsed="false" customWidth="true" hidden="false" outlineLevel="0" max="13578" min="13578" style="380" width="8.5"/>
    <col collapsed="false" customWidth="true" hidden="false" outlineLevel="0" max="13579" min="13579" style="380" width="11"/>
    <col collapsed="false" customWidth="true" hidden="false" outlineLevel="0" max="13580" min="13580" style="380" width="6.5"/>
    <col collapsed="false" customWidth="true" hidden="false" outlineLevel="0" max="13581" min="13581" style="380" width="7.88"/>
    <col collapsed="false" customWidth="true" hidden="false" outlineLevel="0" max="13582" min="13582" style="380" width="7.37"/>
    <col collapsed="false" customWidth="true" hidden="false" outlineLevel="0" max="13583" min="13583" style="380" width="2.13"/>
    <col collapsed="false" customWidth="true" hidden="false" outlineLevel="0" max="13584" min="13584" style="380" width="3.5"/>
    <col collapsed="false" customWidth="false" hidden="false" outlineLevel="0" max="13824" min="13585" style="380" width="9"/>
    <col collapsed="false" customWidth="true" hidden="false" outlineLevel="0" max="13825" min="13825" style="380" width="8.75"/>
    <col collapsed="false" customWidth="true" hidden="false" outlineLevel="0" max="13826" min="13826" style="380" width="6.5"/>
    <col collapsed="false" customWidth="true" hidden="false" outlineLevel="0" max="13827" min="13827" style="380" width="6"/>
    <col collapsed="false" customWidth="true" hidden="false" outlineLevel="0" max="13828" min="13828" style="380" width="9.25"/>
    <col collapsed="false" customWidth="false" hidden="false" outlineLevel="0" max="13829" min="13829" style="380" width="9"/>
    <col collapsed="false" customWidth="true" hidden="false" outlineLevel="0" max="13830" min="13830" style="380" width="8.25"/>
    <col collapsed="false" customWidth="true" hidden="false" outlineLevel="0" max="13831" min="13831" style="380" width="14.38"/>
    <col collapsed="false" customWidth="true" hidden="false" outlineLevel="0" max="13832" min="13832" style="380" width="5"/>
    <col collapsed="false" customWidth="true" hidden="false" outlineLevel="0" max="13833" min="13833" style="380" width="7.75"/>
    <col collapsed="false" customWidth="true" hidden="false" outlineLevel="0" max="13834" min="13834" style="380" width="8.5"/>
    <col collapsed="false" customWidth="true" hidden="false" outlineLevel="0" max="13835" min="13835" style="380" width="11"/>
    <col collapsed="false" customWidth="true" hidden="false" outlineLevel="0" max="13836" min="13836" style="380" width="6.5"/>
    <col collapsed="false" customWidth="true" hidden="false" outlineLevel="0" max="13837" min="13837" style="380" width="7.88"/>
    <col collapsed="false" customWidth="true" hidden="false" outlineLevel="0" max="13838" min="13838" style="380" width="7.37"/>
    <col collapsed="false" customWidth="true" hidden="false" outlineLevel="0" max="13839" min="13839" style="380" width="2.13"/>
    <col collapsed="false" customWidth="true" hidden="false" outlineLevel="0" max="13840" min="13840" style="380" width="3.5"/>
    <col collapsed="false" customWidth="false" hidden="false" outlineLevel="0" max="14080" min="13841" style="380" width="9"/>
    <col collapsed="false" customWidth="true" hidden="false" outlineLevel="0" max="14081" min="14081" style="380" width="8.75"/>
    <col collapsed="false" customWidth="true" hidden="false" outlineLevel="0" max="14082" min="14082" style="380" width="6.5"/>
    <col collapsed="false" customWidth="true" hidden="false" outlineLevel="0" max="14083" min="14083" style="380" width="6"/>
    <col collapsed="false" customWidth="true" hidden="false" outlineLevel="0" max="14084" min="14084" style="380" width="9.25"/>
    <col collapsed="false" customWidth="false" hidden="false" outlineLevel="0" max="14085" min="14085" style="380" width="9"/>
    <col collapsed="false" customWidth="true" hidden="false" outlineLevel="0" max="14086" min="14086" style="380" width="8.25"/>
    <col collapsed="false" customWidth="true" hidden="false" outlineLevel="0" max="14087" min="14087" style="380" width="14.38"/>
    <col collapsed="false" customWidth="true" hidden="false" outlineLevel="0" max="14088" min="14088" style="380" width="5"/>
    <col collapsed="false" customWidth="true" hidden="false" outlineLevel="0" max="14089" min="14089" style="380" width="7.75"/>
    <col collapsed="false" customWidth="true" hidden="false" outlineLevel="0" max="14090" min="14090" style="380" width="8.5"/>
    <col collapsed="false" customWidth="true" hidden="false" outlineLevel="0" max="14091" min="14091" style="380" width="11"/>
    <col collapsed="false" customWidth="true" hidden="false" outlineLevel="0" max="14092" min="14092" style="380" width="6.5"/>
    <col collapsed="false" customWidth="true" hidden="false" outlineLevel="0" max="14093" min="14093" style="380" width="7.88"/>
    <col collapsed="false" customWidth="true" hidden="false" outlineLevel="0" max="14094" min="14094" style="380" width="7.37"/>
    <col collapsed="false" customWidth="true" hidden="false" outlineLevel="0" max="14095" min="14095" style="380" width="2.13"/>
    <col collapsed="false" customWidth="true" hidden="false" outlineLevel="0" max="14096" min="14096" style="380" width="3.5"/>
    <col collapsed="false" customWidth="false" hidden="false" outlineLevel="0" max="14336" min="14097" style="380" width="9"/>
    <col collapsed="false" customWidth="true" hidden="false" outlineLevel="0" max="14337" min="14337" style="380" width="8.75"/>
    <col collapsed="false" customWidth="true" hidden="false" outlineLevel="0" max="14338" min="14338" style="380" width="6.5"/>
    <col collapsed="false" customWidth="true" hidden="false" outlineLevel="0" max="14339" min="14339" style="380" width="6"/>
    <col collapsed="false" customWidth="true" hidden="false" outlineLevel="0" max="14340" min="14340" style="380" width="9.25"/>
    <col collapsed="false" customWidth="false" hidden="false" outlineLevel="0" max="14341" min="14341" style="380" width="9"/>
    <col collapsed="false" customWidth="true" hidden="false" outlineLevel="0" max="14342" min="14342" style="380" width="8.25"/>
    <col collapsed="false" customWidth="true" hidden="false" outlineLevel="0" max="14343" min="14343" style="380" width="14.38"/>
    <col collapsed="false" customWidth="true" hidden="false" outlineLevel="0" max="14344" min="14344" style="380" width="5"/>
    <col collapsed="false" customWidth="true" hidden="false" outlineLevel="0" max="14345" min="14345" style="380" width="7.75"/>
    <col collapsed="false" customWidth="true" hidden="false" outlineLevel="0" max="14346" min="14346" style="380" width="8.5"/>
    <col collapsed="false" customWidth="true" hidden="false" outlineLevel="0" max="14347" min="14347" style="380" width="11"/>
    <col collapsed="false" customWidth="true" hidden="false" outlineLevel="0" max="14348" min="14348" style="380" width="6.5"/>
    <col collapsed="false" customWidth="true" hidden="false" outlineLevel="0" max="14349" min="14349" style="380" width="7.88"/>
    <col collapsed="false" customWidth="true" hidden="false" outlineLevel="0" max="14350" min="14350" style="380" width="7.37"/>
    <col collapsed="false" customWidth="true" hidden="false" outlineLevel="0" max="14351" min="14351" style="380" width="2.13"/>
    <col collapsed="false" customWidth="true" hidden="false" outlineLevel="0" max="14352" min="14352" style="380" width="3.5"/>
    <col collapsed="false" customWidth="false" hidden="false" outlineLevel="0" max="14592" min="14353" style="380" width="9"/>
    <col collapsed="false" customWidth="true" hidden="false" outlineLevel="0" max="14593" min="14593" style="380" width="8.75"/>
    <col collapsed="false" customWidth="true" hidden="false" outlineLevel="0" max="14594" min="14594" style="380" width="6.5"/>
    <col collapsed="false" customWidth="true" hidden="false" outlineLevel="0" max="14595" min="14595" style="380" width="6"/>
    <col collapsed="false" customWidth="true" hidden="false" outlineLevel="0" max="14596" min="14596" style="380" width="9.25"/>
    <col collapsed="false" customWidth="false" hidden="false" outlineLevel="0" max="14597" min="14597" style="380" width="9"/>
    <col collapsed="false" customWidth="true" hidden="false" outlineLevel="0" max="14598" min="14598" style="380" width="8.25"/>
    <col collapsed="false" customWidth="true" hidden="false" outlineLevel="0" max="14599" min="14599" style="380" width="14.38"/>
    <col collapsed="false" customWidth="true" hidden="false" outlineLevel="0" max="14600" min="14600" style="380" width="5"/>
    <col collapsed="false" customWidth="true" hidden="false" outlineLevel="0" max="14601" min="14601" style="380" width="7.75"/>
    <col collapsed="false" customWidth="true" hidden="false" outlineLevel="0" max="14602" min="14602" style="380" width="8.5"/>
    <col collapsed="false" customWidth="true" hidden="false" outlineLevel="0" max="14603" min="14603" style="380" width="11"/>
    <col collapsed="false" customWidth="true" hidden="false" outlineLevel="0" max="14604" min="14604" style="380" width="6.5"/>
    <col collapsed="false" customWidth="true" hidden="false" outlineLevel="0" max="14605" min="14605" style="380" width="7.88"/>
    <col collapsed="false" customWidth="true" hidden="false" outlineLevel="0" max="14606" min="14606" style="380" width="7.37"/>
    <col collapsed="false" customWidth="true" hidden="false" outlineLevel="0" max="14607" min="14607" style="380" width="2.13"/>
    <col collapsed="false" customWidth="true" hidden="false" outlineLevel="0" max="14608" min="14608" style="380" width="3.5"/>
    <col collapsed="false" customWidth="false" hidden="false" outlineLevel="0" max="14848" min="14609" style="380" width="9"/>
    <col collapsed="false" customWidth="true" hidden="false" outlineLevel="0" max="14849" min="14849" style="380" width="8.75"/>
    <col collapsed="false" customWidth="true" hidden="false" outlineLevel="0" max="14850" min="14850" style="380" width="6.5"/>
    <col collapsed="false" customWidth="true" hidden="false" outlineLevel="0" max="14851" min="14851" style="380" width="6"/>
    <col collapsed="false" customWidth="true" hidden="false" outlineLevel="0" max="14852" min="14852" style="380" width="9.25"/>
    <col collapsed="false" customWidth="false" hidden="false" outlineLevel="0" max="14853" min="14853" style="380" width="9"/>
    <col collapsed="false" customWidth="true" hidden="false" outlineLevel="0" max="14854" min="14854" style="380" width="8.25"/>
    <col collapsed="false" customWidth="true" hidden="false" outlineLevel="0" max="14855" min="14855" style="380" width="14.38"/>
    <col collapsed="false" customWidth="true" hidden="false" outlineLevel="0" max="14856" min="14856" style="380" width="5"/>
    <col collapsed="false" customWidth="true" hidden="false" outlineLevel="0" max="14857" min="14857" style="380" width="7.75"/>
    <col collapsed="false" customWidth="true" hidden="false" outlineLevel="0" max="14858" min="14858" style="380" width="8.5"/>
    <col collapsed="false" customWidth="true" hidden="false" outlineLevel="0" max="14859" min="14859" style="380" width="11"/>
    <col collapsed="false" customWidth="true" hidden="false" outlineLevel="0" max="14860" min="14860" style="380" width="6.5"/>
    <col collapsed="false" customWidth="true" hidden="false" outlineLevel="0" max="14861" min="14861" style="380" width="7.88"/>
    <col collapsed="false" customWidth="true" hidden="false" outlineLevel="0" max="14862" min="14862" style="380" width="7.37"/>
    <col collapsed="false" customWidth="true" hidden="false" outlineLevel="0" max="14863" min="14863" style="380" width="2.13"/>
    <col collapsed="false" customWidth="true" hidden="false" outlineLevel="0" max="14864" min="14864" style="380" width="3.5"/>
    <col collapsed="false" customWidth="false" hidden="false" outlineLevel="0" max="15104" min="14865" style="380" width="9"/>
    <col collapsed="false" customWidth="true" hidden="false" outlineLevel="0" max="15105" min="15105" style="380" width="8.75"/>
    <col collapsed="false" customWidth="true" hidden="false" outlineLevel="0" max="15106" min="15106" style="380" width="6.5"/>
    <col collapsed="false" customWidth="true" hidden="false" outlineLevel="0" max="15107" min="15107" style="380" width="6"/>
    <col collapsed="false" customWidth="true" hidden="false" outlineLevel="0" max="15108" min="15108" style="380" width="9.25"/>
    <col collapsed="false" customWidth="false" hidden="false" outlineLevel="0" max="15109" min="15109" style="380" width="9"/>
    <col collapsed="false" customWidth="true" hidden="false" outlineLevel="0" max="15110" min="15110" style="380" width="8.25"/>
    <col collapsed="false" customWidth="true" hidden="false" outlineLevel="0" max="15111" min="15111" style="380" width="14.38"/>
    <col collapsed="false" customWidth="true" hidden="false" outlineLevel="0" max="15112" min="15112" style="380" width="5"/>
    <col collapsed="false" customWidth="true" hidden="false" outlineLevel="0" max="15113" min="15113" style="380" width="7.75"/>
    <col collapsed="false" customWidth="true" hidden="false" outlineLevel="0" max="15114" min="15114" style="380" width="8.5"/>
    <col collapsed="false" customWidth="true" hidden="false" outlineLevel="0" max="15115" min="15115" style="380" width="11"/>
    <col collapsed="false" customWidth="true" hidden="false" outlineLevel="0" max="15116" min="15116" style="380" width="6.5"/>
    <col collapsed="false" customWidth="true" hidden="false" outlineLevel="0" max="15117" min="15117" style="380" width="7.88"/>
    <col collapsed="false" customWidth="true" hidden="false" outlineLevel="0" max="15118" min="15118" style="380" width="7.37"/>
    <col collapsed="false" customWidth="true" hidden="false" outlineLevel="0" max="15119" min="15119" style="380" width="2.13"/>
    <col collapsed="false" customWidth="true" hidden="false" outlineLevel="0" max="15120" min="15120" style="380" width="3.5"/>
    <col collapsed="false" customWidth="false" hidden="false" outlineLevel="0" max="15360" min="15121" style="380" width="9"/>
    <col collapsed="false" customWidth="true" hidden="false" outlineLevel="0" max="15361" min="15361" style="380" width="8.75"/>
    <col collapsed="false" customWidth="true" hidden="false" outlineLevel="0" max="15362" min="15362" style="380" width="6.5"/>
    <col collapsed="false" customWidth="true" hidden="false" outlineLevel="0" max="15363" min="15363" style="380" width="6"/>
    <col collapsed="false" customWidth="true" hidden="false" outlineLevel="0" max="15364" min="15364" style="380" width="9.25"/>
    <col collapsed="false" customWidth="false" hidden="false" outlineLevel="0" max="15365" min="15365" style="380" width="9"/>
    <col collapsed="false" customWidth="true" hidden="false" outlineLevel="0" max="15366" min="15366" style="380" width="8.25"/>
    <col collapsed="false" customWidth="true" hidden="false" outlineLevel="0" max="15367" min="15367" style="380" width="14.38"/>
    <col collapsed="false" customWidth="true" hidden="false" outlineLevel="0" max="15368" min="15368" style="380" width="5"/>
    <col collapsed="false" customWidth="true" hidden="false" outlineLevel="0" max="15369" min="15369" style="380" width="7.75"/>
    <col collapsed="false" customWidth="true" hidden="false" outlineLevel="0" max="15370" min="15370" style="380" width="8.5"/>
    <col collapsed="false" customWidth="true" hidden="false" outlineLevel="0" max="15371" min="15371" style="380" width="11"/>
    <col collapsed="false" customWidth="true" hidden="false" outlineLevel="0" max="15372" min="15372" style="380" width="6.5"/>
    <col collapsed="false" customWidth="true" hidden="false" outlineLevel="0" max="15373" min="15373" style="380" width="7.88"/>
    <col collapsed="false" customWidth="true" hidden="false" outlineLevel="0" max="15374" min="15374" style="380" width="7.37"/>
    <col collapsed="false" customWidth="true" hidden="false" outlineLevel="0" max="15375" min="15375" style="380" width="2.13"/>
    <col collapsed="false" customWidth="true" hidden="false" outlineLevel="0" max="15376" min="15376" style="380" width="3.5"/>
    <col collapsed="false" customWidth="false" hidden="false" outlineLevel="0" max="15616" min="15377" style="380" width="9"/>
    <col collapsed="false" customWidth="true" hidden="false" outlineLevel="0" max="15617" min="15617" style="380" width="8.75"/>
    <col collapsed="false" customWidth="true" hidden="false" outlineLevel="0" max="15618" min="15618" style="380" width="6.5"/>
    <col collapsed="false" customWidth="true" hidden="false" outlineLevel="0" max="15619" min="15619" style="380" width="6"/>
    <col collapsed="false" customWidth="true" hidden="false" outlineLevel="0" max="15620" min="15620" style="380" width="9.25"/>
    <col collapsed="false" customWidth="false" hidden="false" outlineLevel="0" max="15621" min="15621" style="380" width="9"/>
    <col collapsed="false" customWidth="true" hidden="false" outlineLevel="0" max="15622" min="15622" style="380" width="8.25"/>
    <col collapsed="false" customWidth="true" hidden="false" outlineLevel="0" max="15623" min="15623" style="380" width="14.38"/>
    <col collapsed="false" customWidth="true" hidden="false" outlineLevel="0" max="15624" min="15624" style="380" width="5"/>
    <col collapsed="false" customWidth="true" hidden="false" outlineLevel="0" max="15625" min="15625" style="380" width="7.75"/>
    <col collapsed="false" customWidth="true" hidden="false" outlineLevel="0" max="15626" min="15626" style="380" width="8.5"/>
    <col collapsed="false" customWidth="true" hidden="false" outlineLevel="0" max="15627" min="15627" style="380" width="11"/>
    <col collapsed="false" customWidth="true" hidden="false" outlineLevel="0" max="15628" min="15628" style="380" width="6.5"/>
    <col collapsed="false" customWidth="true" hidden="false" outlineLevel="0" max="15629" min="15629" style="380" width="7.88"/>
    <col collapsed="false" customWidth="true" hidden="false" outlineLevel="0" max="15630" min="15630" style="380" width="7.37"/>
    <col collapsed="false" customWidth="true" hidden="false" outlineLevel="0" max="15631" min="15631" style="380" width="2.13"/>
    <col collapsed="false" customWidth="true" hidden="false" outlineLevel="0" max="15632" min="15632" style="380" width="3.5"/>
    <col collapsed="false" customWidth="false" hidden="false" outlineLevel="0" max="15872" min="15633" style="380" width="9"/>
    <col collapsed="false" customWidth="true" hidden="false" outlineLevel="0" max="15873" min="15873" style="380" width="8.75"/>
    <col collapsed="false" customWidth="true" hidden="false" outlineLevel="0" max="15874" min="15874" style="380" width="6.5"/>
    <col collapsed="false" customWidth="true" hidden="false" outlineLevel="0" max="15875" min="15875" style="380" width="6"/>
    <col collapsed="false" customWidth="true" hidden="false" outlineLevel="0" max="15876" min="15876" style="380" width="9.25"/>
    <col collapsed="false" customWidth="false" hidden="false" outlineLevel="0" max="15877" min="15877" style="380" width="9"/>
    <col collapsed="false" customWidth="true" hidden="false" outlineLevel="0" max="15878" min="15878" style="380" width="8.25"/>
    <col collapsed="false" customWidth="true" hidden="false" outlineLevel="0" max="15879" min="15879" style="380" width="14.38"/>
    <col collapsed="false" customWidth="true" hidden="false" outlineLevel="0" max="15880" min="15880" style="380" width="5"/>
    <col collapsed="false" customWidth="true" hidden="false" outlineLevel="0" max="15881" min="15881" style="380" width="7.75"/>
    <col collapsed="false" customWidth="true" hidden="false" outlineLevel="0" max="15882" min="15882" style="380" width="8.5"/>
    <col collapsed="false" customWidth="true" hidden="false" outlineLevel="0" max="15883" min="15883" style="380" width="11"/>
    <col collapsed="false" customWidth="true" hidden="false" outlineLevel="0" max="15884" min="15884" style="380" width="6.5"/>
    <col collapsed="false" customWidth="true" hidden="false" outlineLevel="0" max="15885" min="15885" style="380" width="7.88"/>
    <col collapsed="false" customWidth="true" hidden="false" outlineLevel="0" max="15886" min="15886" style="380" width="7.37"/>
    <col collapsed="false" customWidth="true" hidden="false" outlineLevel="0" max="15887" min="15887" style="380" width="2.13"/>
    <col collapsed="false" customWidth="true" hidden="false" outlineLevel="0" max="15888" min="15888" style="380" width="3.5"/>
    <col collapsed="false" customWidth="false" hidden="false" outlineLevel="0" max="16128" min="15889" style="380" width="9"/>
    <col collapsed="false" customWidth="true" hidden="false" outlineLevel="0" max="16129" min="16129" style="380" width="8.75"/>
    <col collapsed="false" customWidth="true" hidden="false" outlineLevel="0" max="16130" min="16130" style="380" width="6.5"/>
    <col collapsed="false" customWidth="true" hidden="false" outlineLevel="0" max="16131" min="16131" style="380" width="6"/>
    <col collapsed="false" customWidth="true" hidden="false" outlineLevel="0" max="16132" min="16132" style="380" width="9.25"/>
    <col collapsed="false" customWidth="false" hidden="false" outlineLevel="0" max="16133" min="16133" style="380" width="9"/>
    <col collapsed="false" customWidth="true" hidden="false" outlineLevel="0" max="16134" min="16134" style="380" width="8.25"/>
    <col collapsed="false" customWidth="true" hidden="false" outlineLevel="0" max="16135" min="16135" style="380" width="14.38"/>
    <col collapsed="false" customWidth="true" hidden="false" outlineLevel="0" max="16136" min="16136" style="380" width="5"/>
    <col collapsed="false" customWidth="true" hidden="false" outlineLevel="0" max="16137" min="16137" style="380" width="7.75"/>
    <col collapsed="false" customWidth="true" hidden="false" outlineLevel="0" max="16138" min="16138" style="380" width="8.5"/>
    <col collapsed="false" customWidth="true" hidden="false" outlineLevel="0" max="16139" min="16139" style="380" width="11"/>
    <col collapsed="false" customWidth="true" hidden="false" outlineLevel="0" max="16140" min="16140" style="380" width="6.5"/>
    <col collapsed="false" customWidth="true" hidden="false" outlineLevel="0" max="16141" min="16141" style="380" width="7.88"/>
    <col collapsed="false" customWidth="true" hidden="false" outlineLevel="0" max="16142" min="16142" style="380" width="7.37"/>
    <col collapsed="false" customWidth="true" hidden="false" outlineLevel="0" max="16143" min="16143" style="380" width="2.13"/>
    <col collapsed="false" customWidth="true" hidden="false" outlineLevel="0" max="16144" min="16144" style="380" width="3.5"/>
    <col collapsed="false" customWidth="false" hidden="false" outlineLevel="0" max="16384" min="16145" style="380" width="9"/>
  </cols>
  <sheetData>
    <row r="1" customFormat="false" ht="15" hidden="false" customHeight="true" outlineLevel="0" collapsed="false">
      <c r="A1" s="1230" t="s">
        <v>1811</v>
      </c>
      <c r="B1" s="1231"/>
      <c r="C1" s="1232"/>
      <c r="D1" s="1232"/>
      <c r="E1" s="1232"/>
      <c r="F1" s="1232"/>
      <c r="G1" s="1232"/>
      <c r="H1" s="1232"/>
      <c r="I1" s="1232"/>
      <c r="J1" s="1232"/>
      <c r="K1" s="1232"/>
      <c r="L1" s="1232"/>
      <c r="M1" s="1232"/>
      <c r="N1" s="1232"/>
    </row>
    <row r="2" customFormat="false" ht="24.75" hidden="false" customHeight="true" outlineLevel="0" collapsed="false">
      <c r="A2" s="1233" t="s">
        <v>1812</v>
      </c>
      <c r="B2" s="1233"/>
      <c r="C2" s="1233"/>
      <c r="D2" s="1233"/>
      <c r="E2" s="1233"/>
      <c r="F2" s="1233"/>
      <c r="G2" s="1233"/>
      <c r="H2" s="1233"/>
      <c r="I2" s="1233"/>
      <c r="J2" s="1233"/>
      <c r="K2" s="1233"/>
      <c r="L2" s="1233"/>
      <c r="M2" s="1233"/>
      <c r="N2" s="1233"/>
      <c r="O2" s="1233"/>
    </row>
    <row r="3" customFormat="false" ht="15" hidden="false" customHeight="false" outlineLevel="0" collapsed="false">
      <c r="A3" s="1234"/>
      <c r="B3" s="1235" t="s">
        <v>968</v>
      </c>
      <c r="C3" s="1235"/>
      <c r="D3" s="1236" t="s">
        <v>1813</v>
      </c>
      <c r="E3" s="1237" t="s">
        <v>1814</v>
      </c>
      <c r="F3" s="1237" t="s">
        <v>1815</v>
      </c>
      <c r="G3" s="1237" t="s">
        <v>1816</v>
      </c>
      <c r="H3" s="1235" t="s">
        <v>1817</v>
      </c>
      <c r="I3" s="1235" t="s">
        <v>1818</v>
      </c>
      <c r="J3" s="1238" t="s">
        <v>1819</v>
      </c>
      <c r="K3" s="1239" t="s">
        <v>1820</v>
      </c>
      <c r="L3" s="1236" t="s">
        <v>1821</v>
      </c>
      <c r="M3" s="1236"/>
      <c r="N3" s="1236"/>
    </row>
    <row r="4" customFormat="false" ht="15" hidden="false" customHeight="false" outlineLevel="0" collapsed="false">
      <c r="A4" s="1234"/>
      <c r="B4" s="1235"/>
      <c r="C4" s="1235"/>
      <c r="D4" s="1236"/>
      <c r="E4" s="1237"/>
      <c r="F4" s="1237"/>
      <c r="G4" s="1237"/>
      <c r="H4" s="1235"/>
      <c r="I4" s="1235"/>
      <c r="J4" s="1238"/>
      <c r="K4" s="1239"/>
      <c r="L4" s="1239" t="s">
        <v>1822</v>
      </c>
      <c r="M4" s="1239" t="s">
        <v>1823</v>
      </c>
      <c r="N4" s="1236" t="s">
        <v>1824</v>
      </c>
    </row>
    <row r="5" customFormat="false" ht="15" hidden="false" customHeight="false" outlineLevel="0" collapsed="false">
      <c r="A5" s="1240" t="n">
        <v>303</v>
      </c>
      <c r="B5" s="1241" t="e">
        <f aca="false">(HLOOKUP(A5,[4]管径核算!$A$2:$FH$27,MATCH("介质名称",[4]管径核算!$A$2:$A$27,FALSE()),FALSE()))</f>
        <v>#N/A</v>
      </c>
      <c r="C5" s="1242" t="s">
        <v>1825</v>
      </c>
      <c r="D5" s="1243" t="n">
        <v>12698</v>
      </c>
      <c r="E5" s="1244" t="n">
        <v>20.7</v>
      </c>
      <c r="F5" s="1245" t="n">
        <v>0.02</v>
      </c>
      <c r="G5" s="1236"/>
      <c r="H5" s="1246" t="n">
        <v>1</v>
      </c>
      <c r="I5" s="1247" t="n">
        <v>300</v>
      </c>
      <c r="J5" s="1248" t="n">
        <f aca="false">IF(OR(D5=0,I5=0),"*",D5/H5/E5/3600/0.785/(I5/1000)^2)</f>
        <v>2.41185008921452</v>
      </c>
      <c r="K5" s="1248" t="n">
        <f aca="false">3.5689*0.00000000001*100*POWER(I5/1000,-4.84)*POWER(F5/1000000,0.16)*E5*POWER(D5/E5/H5,1.84)</f>
        <v>0.198102615465104</v>
      </c>
      <c r="L5" s="1249" t="n">
        <f aca="false">210.65*(D6/D5)*(E6*E5)^0.5*F6^0.333/E6^0.667/G6</f>
        <v>2.92924788370545</v>
      </c>
      <c r="M5" s="1250" t="n">
        <f aca="false">7.09*D5/H5/0.785/(I5/1000)^2/(E6*E5)^0.5</f>
        <v>9517.55232214799</v>
      </c>
      <c r="N5" s="1247" t="s">
        <v>1710</v>
      </c>
    </row>
    <row r="6" customFormat="false" ht="15" hidden="false" customHeight="false" outlineLevel="0" collapsed="false">
      <c r="A6" s="1240"/>
      <c r="B6" s="1241"/>
      <c r="C6" s="1242" t="s">
        <v>1826</v>
      </c>
      <c r="D6" s="1243" t="n">
        <v>10700</v>
      </c>
      <c r="E6" s="1244" t="n">
        <v>866</v>
      </c>
      <c r="F6" s="1245" t="n">
        <v>0.29</v>
      </c>
      <c r="G6" s="1245" t="n">
        <v>59</v>
      </c>
      <c r="H6" s="1246" t="n">
        <v>1</v>
      </c>
      <c r="I6" s="1247"/>
      <c r="J6" s="1251" t="n">
        <f aca="false">IF(OR(D6=0,I5=0),"*",D6/H6/E6/3600/0.785/(I5/1000)^2)</f>
        <v>0.0485792962122133</v>
      </c>
      <c r="K6" s="1251" t="n">
        <f aca="false">3.5689*0.00000000001*100*POWER(I5/1000,-4.84)*POWER(F6/1000000,0.16)*E6*POWER(D6/E6/H6,1.84)</f>
        <v>0.00963390385343686</v>
      </c>
      <c r="L6" s="1249"/>
      <c r="M6" s="1250"/>
      <c r="N6" s="1247"/>
    </row>
    <row r="7" customFormat="false" ht="15" hidden="false" customHeight="false" outlineLevel="0" collapsed="false">
      <c r="A7" s="1240" t="n">
        <v>413</v>
      </c>
      <c r="B7" s="1241" t="e">
        <f aca="false">(HLOOKUP(A7,[4]管径核算!$A$2:$FH$27,MATCH("介质名称",[4]管径核算!$A$2:$A$27,FALSE()),FALSE()))</f>
        <v>#N/A</v>
      </c>
      <c r="C7" s="1242" t="s">
        <v>1825</v>
      </c>
      <c r="D7" s="1243" t="n">
        <v>20674</v>
      </c>
      <c r="E7" s="1244" t="n">
        <v>17.1</v>
      </c>
      <c r="F7" s="1245" t="n">
        <v>0.02</v>
      </c>
      <c r="G7" s="1236"/>
      <c r="H7" s="1246" t="n">
        <v>1</v>
      </c>
      <c r="I7" s="1247" t="n">
        <v>350</v>
      </c>
      <c r="J7" s="1248" t="n">
        <f aca="false">IF(OR(D7=0,I7=0),"*",D7/H7/E7/3600/0.785/(I7/1000)^2)</f>
        <v>3.49236924752146</v>
      </c>
      <c r="K7" s="1248" t="n">
        <f aca="false">3.5689*0.00000000001*100*POWER(I7/1000,-4.84)*POWER(F7/1000000,0.16)*E7*POWER(D7/E7/H7,1.84)</f>
        <v>0.270442046166426</v>
      </c>
      <c r="L7" s="1249" t="n">
        <f aca="false">210.65*(D8/D7)*(E8*E7)^0.5*F8^0.333/E8^0.667/G8</f>
        <v>5.50052015109875</v>
      </c>
      <c r="M7" s="1250" t="n">
        <f aca="false">7.09*D7/H7/0.785/(I7/1000)^2/(E8*E7)^0.5</f>
        <v>16474.852075687</v>
      </c>
      <c r="N7" s="1247" t="s">
        <v>1710</v>
      </c>
      <c r="O7" s="379"/>
      <c r="P7" s="379"/>
      <c r="R7" s="379"/>
      <c r="S7" s="379"/>
    </row>
    <row r="8" customFormat="false" ht="15" hidden="false" customHeight="false" outlineLevel="0" collapsed="false">
      <c r="A8" s="1240"/>
      <c r="B8" s="1241"/>
      <c r="C8" s="1242" t="s">
        <v>1826</v>
      </c>
      <c r="D8" s="1243" t="n">
        <v>4845.5</v>
      </c>
      <c r="E8" s="1244" t="n">
        <v>500.6</v>
      </c>
      <c r="F8" s="1245" t="n">
        <v>0.1109</v>
      </c>
      <c r="G8" s="1245" t="n">
        <v>6.32</v>
      </c>
      <c r="H8" s="1246" t="n">
        <v>1</v>
      </c>
      <c r="I8" s="1247"/>
      <c r="J8" s="1251" t="n">
        <f aca="false">IF(OR(D8=0,I7=0),"*",D8/H8/E8/3600/0.785/(I7/1000)^2)</f>
        <v>0.0279601506082413</v>
      </c>
      <c r="K8" s="1251" t="n">
        <f aca="false">3.5689*0.00000000001*100*POWER(I7/1000,-4.84)*POWER(F8/1000000,0.16)*E8*POWER(D8/E8/H8,1.84)</f>
        <v>0.00144505641444492</v>
      </c>
      <c r="L8" s="1249"/>
      <c r="M8" s="1250"/>
      <c r="N8" s="1247"/>
    </row>
    <row r="9" customFormat="false" ht="15" hidden="false" customHeight="false" outlineLevel="0" collapsed="false">
      <c r="A9" s="1252" t="n">
        <v>414</v>
      </c>
      <c r="B9" s="1253"/>
      <c r="C9" s="1242" t="s">
        <v>1825</v>
      </c>
      <c r="D9" s="1243" t="n">
        <v>3922</v>
      </c>
      <c r="E9" s="1244" t="n">
        <v>7.03</v>
      </c>
      <c r="F9" s="1245" t="n">
        <v>0.012</v>
      </c>
      <c r="G9" s="1245"/>
      <c r="H9" s="1246" t="n">
        <v>1</v>
      </c>
      <c r="I9" s="1254" t="n">
        <v>250</v>
      </c>
      <c r="J9" s="1248" t="n">
        <f aca="false">IF(OR(D9=0,I9=0),"*",D9/H9/E9/3600/0.785/(I9/1000)^2)</f>
        <v>3.15863969903527</v>
      </c>
      <c r="K9" s="1248" t="n">
        <f aca="false">3.5689*0.00000000001*100*POWER(I9/1000,-4.84)*POWER(F9/1000000,0.16)*E9*POWER(D9/E9/H9,1.84)</f>
        <v>0.125830298835269</v>
      </c>
      <c r="L9" s="1249" t="n">
        <f aca="false">210.65*(D10/D9)*(E10*E9)^0.5*F10^0.333/E10^0.667/G10</f>
        <v>38.472996113246</v>
      </c>
      <c r="M9" s="1250" t="n">
        <f aca="false">7.09*D9/H9/0.785/(I9/1000)^2/(E10*E9)^0.5</f>
        <v>7978.56451139047</v>
      </c>
      <c r="N9" s="1255" t="s">
        <v>1710</v>
      </c>
    </row>
    <row r="10" customFormat="false" ht="15" hidden="false" customHeight="false" outlineLevel="0" collapsed="false">
      <c r="A10" s="1256"/>
      <c r="B10" s="1253"/>
      <c r="C10" s="1242" t="s">
        <v>1826</v>
      </c>
      <c r="D10" s="1243" t="n">
        <v>19152</v>
      </c>
      <c r="E10" s="1244" t="n">
        <v>717.8</v>
      </c>
      <c r="F10" s="1245" t="n">
        <v>0.3185</v>
      </c>
      <c r="G10" s="1245" t="n">
        <v>16.15</v>
      </c>
      <c r="H10" s="1246" t="n">
        <v>1</v>
      </c>
      <c r="I10" s="1257"/>
      <c r="J10" s="1251" t="n">
        <f aca="false">IF(OR(D10=0,I9=0),"*",D10/H10/E10/3600/0.785/(I9/1000)^2)</f>
        <v>0.151063138783935</v>
      </c>
      <c r="K10" s="1251" t="n">
        <f aca="false">3.5689*0.00000000001*100*POWER(I9/1000,-4.84)*POWER(F10/1000000,0.16)*E10*POWER(D10/E10/H10,1.84)</f>
        <v>0.0807668882005039</v>
      </c>
      <c r="L10" s="1249"/>
      <c r="M10" s="1250"/>
      <c r="N10" s="1255"/>
    </row>
    <row r="11" customFormat="false" ht="15" hidden="false" customHeight="false" outlineLevel="0" collapsed="false">
      <c r="A11" s="1240" t="n">
        <v>106</v>
      </c>
      <c r="B11" s="1241" t="str">
        <f aca="false">(HLOOKUP(A11,[4]管径核算!$A$2:$FH$27,MATCH("介质名称",[4]管径核算!$A$2:$A$27,FALSE()),FALSE()))</f>
        <v>加氢油+氢气</v>
      </c>
      <c r="C11" s="1242" t="s">
        <v>1825</v>
      </c>
      <c r="D11" s="1243" t="n">
        <f aca="false">(HLOOKUP(A11,[4]管径核算!$A$2:$FH$27,MATCH("介质最大操作流量(kg/h)",[4]管径核算!$A$2:$A$27,FALSE()),FALSE()))*(HLOOKUP(A11,[4]管径核算!$A$2:$FH$27,MATCH("汽化率",[4]管径核算!$A$2:$A$27,FALSE()),FALSE()))</f>
        <v>27363.9227496352</v>
      </c>
      <c r="E11" s="1244" t="n">
        <v>14.42</v>
      </c>
      <c r="F11" s="1244" t="n">
        <v>0.01225</v>
      </c>
      <c r="G11" s="1236"/>
      <c r="H11" s="1246" t="n">
        <v>1</v>
      </c>
      <c r="I11" s="1247" t="n">
        <v>250</v>
      </c>
      <c r="J11" s="1248" t="n">
        <f aca="false">IF(OR(D11=0,I11=0),"*",D11/H11/E11/3600/0.785/(I11/1000)^2)</f>
        <v>10.7438743467427</v>
      </c>
      <c r="K11" s="1248" t="n">
        <f aca="false">3.5689*0.00000000001*100*POWER(I11/1000,-4.84)*POWER(F11/1000000,0.16)*E11*POWER(D11/E11/H11,1.84)</f>
        <v>2.46311033939945</v>
      </c>
      <c r="L11" s="1249" t="n">
        <f aca="false">210.65*(D12/D11)*(E12*E11)^0.5*F12^0.333/E12^0.667/G12</f>
        <v>4.89374280765121</v>
      </c>
      <c r="M11" s="1250" t="n">
        <f aca="false">7.09*D11/H11/0.785/(I11/1000)^2/(E12*E11)^0.5</f>
        <v>44812.1113762756</v>
      </c>
      <c r="N11" s="1247" t="str">
        <f aca="false">N7</f>
        <v>环状流</v>
      </c>
    </row>
    <row r="12" customFormat="false" ht="15" hidden="false" customHeight="false" outlineLevel="0" collapsed="false">
      <c r="A12" s="1240"/>
      <c r="B12" s="1241"/>
      <c r="C12" s="1242" t="s">
        <v>1826</v>
      </c>
      <c r="D12" s="1243" t="n">
        <f aca="false">(HLOOKUP(A11,[4]管径核算!$A$2:$FH$27,MATCH("介质最大操作流量(kg/h)",[4]管径核算!$A$2:$A$27,FALSE()),FALSE()))-D11</f>
        <v>8431.83358846481</v>
      </c>
      <c r="E12" s="1244" t="n">
        <v>540</v>
      </c>
      <c r="F12" s="1244" t="n">
        <v>0.1441</v>
      </c>
      <c r="G12" s="1244" t="n">
        <v>9.24</v>
      </c>
      <c r="H12" s="1246" t="n">
        <v>1</v>
      </c>
      <c r="I12" s="1247"/>
      <c r="J12" s="1251" t="n">
        <f aca="false">IF(OR(D12=0,I11=0),"*",D12/H12/E12/3600/0.785/(I11/1000)^2)</f>
        <v>0.0884048500795765</v>
      </c>
      <c r="K12" s="1251" t="n">
        <f aca="false">3.5689*0.00000000001*100*POWER(I11/1000,-4.84)*POWER(F12/1000000,0.16)*E12*POWER(D12/E12/H12,1.84)</f>
        <v>0.0199699393112144</v>
      </c>
      <c r="L12" s="1249"/>
      <c r="M12" s="1250"/>
      <c r="N12" s="1247"/>
    </row>
    <row r="13" customFormat="false" ht="15" hidden="false" customHeight="false" outlineLevel="0" collapsed="false">
      <c r="A13" s="1240" t="n">
        <v>108</v>
      </c>
      <c r="B13" s="1241" t="str">
        <f aca="false">(HLOOKUP(A13,[4]管径核算!$A$2:$FH$27,MATCH("介质名称",[4]管径核算!$A$2:$A$27,FALSE()),FALSE()))</f>
        <v>循环氢气</v>
      </c>
      <c r="C13" s="1242" t="s">
        <v>1825</v>
      </c>
      <c r="D13" s="1243" t="n">
        <f aca="false">(HLOOKUP(A13,[4]管径核算!$A$2:$FH$27,MATCH("介质最大操作流量(kg/h)",[4]管径核算!$A$2:$A$27,FALSE()),FALSE()))*(HLOOKUP(A13,[4]管径核算!$A$2:$FH$27,MATCH("汽化率",[4]管径核算!$A$2:$A$27,FALSE()),FALSE()))</f>
        <v>13878.0823871559</v>
      </c>
      <c r="E13" s="1244" t="n">
        <v>8.947</v>
      </c>
      <c r="F13" s="1245" t="n">
        <v>0.00979</v>
      </c>
      <c r="G13" s="1236"/>
      <c r="H13" s="1246" t="n">
        <v>1</v>
      </c>
      <c r="I13" s="1247" t="n">
        <v>200</v>
      </c>
      <c r="J13" s="1248" t="n">
        <f aca="false">IF(OR(D13=0,I13=0),"*",D13/H13/E13/3600/0.785/(I13/1000)^2)</f>
        <v>13.7220777320694</v>
      </c>
      <c r="K13" s="1248" t="n">
        <f aca="false">3.5689*0.00000000001*100*POWER(I13/1000,-4.84)*POWER(F13/1000000,0.16)*E13*POWER(D13/E13/H13,1.84)</f>
        <v>2.99606749216101</v>
      </c>
      <c r="L13" s="1249" t="n">
        <f aca="false">210.65*(D14/D13)*(E14*E13)^0.5*F14^0.333/E14^0.667/G14</f>
        <v>1.37788149454109</v>
      </c>
      <c r="M13" s="1250" t="n">
        <f aca="false">7.09*D13/H13/0.785/(I13/1000)^2/(E14*E13)^0.5</f>
        <v>43849.5708727968</v>
      </c>
      <c r="N13" s="1247" t="s">
        <v>1710</v>
      </c>
    </row>
    <row r="14" customFormat="false" ht="15" hidden="false" customHeight="false" outlineLevel="0" collapsed="false">
      <c r="A14" s="1240"/>
      <c r="B14" s="1241"/>
      <c r="C14" s="1242" t="s">
        <v>1826</v>
      </c>
      <c r="D14" s="1243" t="n">
        <f aca="false">(HLOOKUP(A13,[4]管径核算!$A$2:$FH$27,MATCH("介质最大操作流量(kg/h)",[4]管径核算!$A$2:$A$27,FALSE()),FALSE()))-D13</f>
        <v>1836.78514714405</v>
      </c>
      <c r="E14" s="1244" t="n">
        <v>570.8</v>
      </c>
      <c r="F14" s="1245" t="n">
        <v>0.1843</v>
      </c>
      <c r="G14" s="1258" t="n">
        <v>11.94</v>
      </c>
      <c r="H14" s="1246" t="n">
        <v>1</v>
      </c>
      <c r="I14" s="1247"/>
      <c r="J14" s="1251" t="n">
        <f aca="false">IF(OR(D14=0,I13=0),"*",D14/H14/E14/3600/0.785/(I13/1000)^2)</f>
        <v>0.0284670356739733</v>
      </c>
      <c r="K14" s="1251" t="n">
        <f aca="false">3.5689*0.00000000001*100*POWER(I13/1000,-4.84)*POWER(F14/1000000,0.16)*E14*POWER(D14/E14/H14,1.84)</f>
        <v>0.00353552655957436</v>
      </c>
      <c r="L14" s="1249"/>
      <c r="M14" s="1250"/>
      <c r="N14" s="1247"/>
    </row>
    <row r="15" customFormat="false" ht="15" hidden="false" customHeight="false" outlineLevel="0" collapsed="false">
      <c r="A15" s="1240" t="s">
        <v>1827</v>
      </c>
      <c r="B15" s="1241" t="str">
        <f aca="false">(HLOOKUP(A15,[4]管径核算!$A$2:$FH$27,MATCH("介质名称",[4]管径核算!$A$2:$A$27,FALSE()),FALSE()))</f>
        <v>加氢油</v>
      </c>
      <c r="C15" s="1242" t="s">
        <v>1825</v>
      </c>
      <c r="D15" s="1243" t="n">
        <f aca="false">(HLOOKUP(A15,[4]管径核算!$A$2:$FH$27,MATCH("介质最大操作流量(kg/h)",[4]管径核算!$A$2:$A$27,FALSE()),FALSE()))*(HLOOKUP(A15,[4]管径核算!$A$2:$FH$27,MATCH("汽化率",[4]管径核算!$A$2:$A$27,FALSE()),FALSE()))</f>
        <v>4159.56900398846</v>
      </c>
      <c r="E15" s="1244" t="n">
        <v>52.93</v>
      </c>
      <c r="F15" s="1245" t="n">
        <v>0.0122</v>
      </c>
      <c r="G15" s="1236"/>
      <c r="H15" s="1246" t="n">
        <v>1</v>
      </c>
      <c r="I15" s="1247" t="n">
        <v>150</v>
      </c>
      <c r="J15" s="1248" t="n">
        <f aca="false">IF(OR(D15=0,I15=0),"*",D15/H15/E15/3600/0.785/(I15/1000)^2)</f>
        <v>1.23592399414547</v>
      </c>
      <c r="K15" s="1248" t="n">
        <f aca="false">3.5689*0.00000000001*100*POWER(I15/1000,-4.84)*POWER(F15/1000000,0.16)*E15*POWER(D15/E15/H15,1.84)</f>
        <v>0.305639584533218</v>
      </c>
      <c r="L15" s="1249" t="n">
        <f aca="false">210.65*(D16/D15)*(E16*E15)^0.5*F16^0.333/E16^0.667/G16</f>
        <v>457.549046355085</v>
      </c>
      <c r="M15" s="1250" t="n">
        <f aca="false">7.09*D15/H15/0.785/(I15/1000)^2/(E16*E15)^0.5</f>
        <v>10947.4257151139</v>
      </c>
      <c r="N15" s="1247" t="s">
        <v>1828</v>
      </c>
    </row>
    <row r="16" customFormat="false" ht="15" hidden="false" customHeight="false" outlineLevel="0" collapsed="false">
      <c r="A16" s="1240"/>
      <c r="B16" s="1241"/>
      <c r="C16" s="1242" t="s">
        <v>1826</v>
      </c>
      <c r="D16" s="1243" t="n">
        <f aca="false">(HLOOKUP(A15,[4]管径核算!$A$2:$FH$27,MATCH("介质最大操作流量(kg/h)",[4]管径核算!$A$2:$A$27,FALSE()),FALSE()))-D15</f>
        <v>23409.1545113115</v>
      </c>
      <c r="E16" s="1244" t="n">
        <v>439.5</v>
      </c>
      <c r="F16" s="1245" t="n">
        <v>0.0813</v>
      </c>
      <c r="G16" s="1258" t="n">
        <v>2.958</v>
      </c>
      <c r="H16" s="1246" t="n">
        <v>1</v>
      </c>
      <c r="I16" s="1247"/>
      <c r="J16" s="1251" t="n">
        <f aca="false">IF(OR(D16=0,I15=0),"*",D16/H16/E16/3600/0.785/(I15/1000)^2)</f>
        <v>0.837668478357879</v>
      </c>
      <c r="K16" s="1251" t="n">
        <f aca="false">3.5689*0.00000000001*100*POWER(I15/1000,-4.84)*POWER(F16/1000000,0.16)*E16*POWER(D16/E16/H16,1.84)</f>
        <v>1.68055006074519</v>
      </c>
      <c r="L16" s="1249"/>
      <c r="M16" s="1250"/>
      <c r="N16" s="1247"/>
    </row>
    <row r="17" customFormat="false" ht="15" hidden="false" customHeight="false" outlineLevel="0" collapsed="false">
      <c r="A17" s="1240" t="s">
        <v>1829</v>
      </c>
      <c r="B17" s="1241" t="str">
        <f aca="false">(HLOOKUP(A17,[4]管径核算!$A$2:$FH$27,MATCH("介质名称",[4]管径核算!$A$2:$A$27,FALSE()),FALSE()))</f>
        <v>混合碳三</v>
      </c>
      <c r="C17" s="1242" t="s">
        <v>1825</v>
      </c>
      <c r="D17" s="1243" t="n">
        <f aca="false">(HLOOKUP(A17,[4]管径核算!$A$2:$FH$27,MATCH("介质最大操作流量(kg/h)",[4]管径核算!$A$2:$A$27,FALSE()),FALSE()))*(HLOOKUP(A17,[4]管径核算!$A$2:$FH$27,MATCH("汽化率",[4]管径核算!$A$2:$A$27,FALSE()),FALSE()))</f>
        <v>1299.39717872283</v>
      </c>
      <c r="E17" s="1244" t="n">
        <v>22.18</v>
      </c>
      <c r="F17" s="1245" t="n">
        <v>0.0127</v>
      </c>
      <c r="G17" s="1236"/>
      <c r="H17" s="1246" t="n">
        <v>1</v>
      </c>
      <c r="I17" s="1247" t="n">
        <v>100</v>
      </c>
      <c r="J17" s="1248" t="n">
        <f aca="false">IF(OR(D17=0,I17=0),"*",D17/H17/E17/3600/0.785/(I17/1000)^2)</f>
        <v>2.07304256865565</v>
      </c>
      <c r="K17" s="1248" t="n">
        <f aca="false">3.5689*0.00000000001*100*POWER(I17/1000,-4.84)*POWER(F17/1000000,0.16)*E17*POWER(D17/E17/H17,1.84)</f>
        <v>0.534343353020002</v>
      </c>
      <c r="L17" s="1249" t="n">
        <f aca="false">210.65*(D18/D17)*(E18*E17)^0.5*F18^0.333/E18^0.667/G18</f>
        <v>452.562209742506</v>
      </c>
      <c r="M17" s="1250" t="n">
        <f aca="false">7.09*D17/H17/0.785/(I17/1000)^2/(E18*E17)^0.5</f>
        <v>11036.6637547013</v>
      </c>
      <c r="N17" s="1247" t="s">
        <v>1828</v>
      </c>
    </row>
    <row r="18" customFormat="false" ht="15" hidden="false" customHeight="false" outlineLevel="0" collapsed="false">
      <c r="A18" s="1240"/>
      <c r="B18" s="1241"/>
      <c r="C18" s="1242" t="s">
        <v>1826</v>
      </c>
      <c r="D18" s="1243" t="n">
        <f aca="false">(HLOOKUP(A17,[4]管径核算!$A$2:$FH$27,MATCH("介质最大操作流量(kg/h)",[4]管径核算!$A$2:$A$27,FALSE()),FALSE()))-D17</f>
        <v>24740.6264429772</v>
      </c>
      <c r="E18" s="1244" t="n">
        <v>509.8</v>
      </c>
      <c r="F18" s="1245" t="n">
        <v>0.1219</v>
      </c>
      <c r="G18" s="1258" t="n">
        <v>7.312</v>
      </c>
      <c r="H18" s="1246" t="n">
        <v>1</v>
      </c>
      <c r="I18" s="1247"/>
      <c r="J18" s="1251" t="n">
        <f aca="false">IF(OR(D18=0,I17=0),"*",D18/H18/E18/3600/0.785/(I17/1000)^2)</f>
        <v>1.71727047553564</v>
      </c>
      <c r="K18" s="1251" t="n">
        <f aca="false">3.5689*0.00000000001*100*POWER(I17/1000,-4.84)*POWER(F18/1000000,0.16)*E18*POWER(D18/E18/H18,1.84)</f>
        <v>12.4725366049458</v>
      </c>
      <c r="L18" s="1249"/>
      <c r="M18" s="1250"/>
      <c r="N18" s="1247"/>
    </row>
    <row r="19" customFormat="false" ht="15" hidden="false" customHeight="false" outlineLevel="0" collapsed="false">
      <c r="A19" s="1252" t="n">
        <v>404</v>
      </c>
      <c r="B19" s="1241"/>
      <c r="C19" s="1242" t="s">
        <v>1825</v>
      </c>
      <c r="D19" s="1243" t="n">
        <f aca="false">7821</f>
        <v>7821</v>
      </c>
      <c r="E19" s="1244" t="n">
        <v>6.07</v>
      </c>
      <c r="F19" s="1245" t="n">
        <v>0.01</v>
      </c>
      <c r="G19" s="1258"/>
      <c r="H19" s="1246" t="n">
        <v>1</v>
      </c>
      <c r="I19" s="1247" t="n">
        <v>335</v>
      </c>
      <c r="J19" s="1248" t="n">
        <f aca="false">IF(OR(D19=0,I19=0),"*",D19/H19/E19/3600/0.785/(I19/1000)^2)</f>
        <v>4.06267258250078</v>
      </c>
      <c r="K19" s="1248" t="n">
        <f aca="false">3.5689*0.00000000001*100*POWER(I19/1000,-4.84)*POWER(F19/1000000,0.16)*E19*POWER(D19/E19/H19,1.84)</f>
        <v>0.119410253064423</v>
      </c>
      <c r="L19" s="1249" t="n">
        <f aca="false">210.65*(D20/D19)*(E20*E19)^0.5*F20^0.333/E20^0.667/G20</f>
        <v>339.196708534786</v>
      </c>
      <c r="M19" s="1250" t="n">
        <f aca="false">7.09*D19/H19/0.785/(I19/1000)^2/(E20*E19)^0.5</f>
        <v>10155.9760833847</v>
      </c>
      <c r="N19" s="1247" t="s">
        <v>1828</v>
      </c>
    </row>
    <row r="20" customFormat="false" ht="15" hidden="false" customHeight="false" outlineLevel="0" collapsed="false">
      <c r="A20" s="1256"/>
      <c r="B20" s="1241"/>
      <c r="C20" s="1242" t="s">
        <v>1826</v>
      </c>
      <c r="D20" s="1243" t="n">
        <f aca="false">292996</f>
        <v>292996</v>
      </c>
      <c r="E20" s="1244" t="n">
        <v>632.8</v>
      </c>
      <c r="F20" s="1245" t="n">
        <v>0.11</v>
      </c>
      <c r="G20" s="1258" t="n">
        <v>9.36</v>
      </c>
      <c r="H20" s="1246" t="n">
        <v>1</v>
      </c>
      <c r="I20" s="1247"/>
      <c r="J20" s="1251" t="n">
        <f aca="false">IF(OR(D20=0,I19=0),"*",D20/H20/E20/3600/0.785/(I19/1000)^2)</f>
        <v>1.45993476124791</v>
      </c>
      <c r="K20" s="1251" t="n">
        <f aca="false">3.5689*0.00000000001*100*POWER(I19/1000,-4.84)*POWER(F20/1000000,0.16)*E20*POWER(D20/E20/H20,1.84)</f>
        <v>2.77908621337496</v>
      </c>
      <c r="L20" s="1249"/>
      <c r="M20" s="1250"/>
      <c r="N20" s="1247"/>
    </row>
    <row r="21" customFormat="false" ht="15" hidden="false" customHeight="false" outlineLevel="0" collapsed="false">
      <c r="A21" s="1240" t="s">
        <v>1830</v>
      </c>
      <c r="B21" s="1241" t="str">
        <f aca="false">(HLOOKUP(A21,[4]管径核算!$A$2:$FH$27,MATCH("介质名称",[4]管径核算!$A$2:$A$27,FALSE()),FALSE()))</f>
        <v>混合碳四</v>
      </c>
      <c r="C21" s="1242" t="s">
        <v>1825</v>
      </c>
      <c r="D21" s="1243" t="n">
        <f aca="false">(HLOOKUP(A21,[4]管径核算!$A$2:$FH$27,MATCH("介质最大操作流量(kg/h)",[4]管径核算!$A$2:$A$27,FALSE()),FALSE()))*(HLOOKUP(A21,[4]管径核算!$A$2:$FH$27,MATCH("汽化率",[4]管径核算!$A$2:$A$27,FALSE()),FALSE()))</f>
        <v>13858.3473434674</v>
      </c>
      <c r="E21" s="1244" t="n">
        <v>20.24</v>
      </c>
      <c r="F21" s="1245" t="n">
        <v>0.0088</v>
      </c>
      <c r="G21" s="1236"/>
      <c r="H21" s="1246" t="n">
        <v>1</v>
      </c>
      <c r="I21" s="1247" t="n">
        <v>150</v>
      </c>
      <c r="J21" s="1248" t="n">
        <f aca="false">IF(OR(D21=0,I21=0),"*",D21/H21/E21/3600/0.785/(I21/1000)^2)</f>
        <v>10.7682779854512</v>
      </c>
      <c r="K21" s="1248" t="n">
        <f aca="false">3.5689*0.00000000001*100*POWER(I21/1000,-4.84)*POWER(F21/1000000,0.16)*E21*POWER(D21/E21/H21,1.84)</f>
        <v>5.95527937255986</v>
      </c>
      <c r="L21" s="1249" t="n">
        <f aca="false">210.65*(D22/D21)*(E22*E21)^0.5*F22^0.333/E22^0.667/G22</f>
        <v>22.8817513926079</v>
      </c>
      <c r="M21" s="1250" t="n">
        <f aca="false">7.09*D21/H21/0.785/(I21/1000)^2/(E22*E21)^0.5</f>
        <v>54673.5695791772</v>
      </c>
      <c r="N21" s="1247" t="s">
        <v>1831</v>
      </c>
    </row>
    <row r="22" customFormat="false" ht="15" hidden="false" customHeight="false" outlineLevel="0" collapsed="false">
      <c r="A22" s="1240"/>
      <c r="B22" s="1241"/>
      <c r="C22" s="1242" t="s">
        <v>1826</v>
      </c>
      <c r="D22" s="1243" t="n">
        <f aca="false">(HLOOKUP(A21,[4]管径核算!$A$2:$FH$27,MATCH("介质最大操作流量(kg/h)",[4]管径核算!$A$2:$A$27,FALSE()),FALSE()))-D21</f>
        <v>13051.1172253326</v>
      </c>
      <c r="E22" s="1244" t="n">
        <v>511.5</v>
      </c>
      <c r="F22" s="1245" t="n">
        <v>0.1197</v>
      </c>
      <c r="G22" s="1258" t="n">
        <v>6.788</v>
      </c>
      <c r="H22" s="1246" t="n">
        <v>1</v>
      </c>
      <c r="I22" s="1247"/>
      <c r="J22" s="1251" t="n">
        <f aca="false">IF(OR(D22=0,I21=0),"*",D22/H22/E22/3600/0.785/(I21/1000)^2)</f>
        <v>0.401279872527913</v>
      </c>
      <c r="K22" s="1251" t="n">
        <f aca="false">3.5689*0.00000000001*100*POWER(I21/1000,-4.84)*POWER(F22/1000000,0.16)*E22*POWER(D22/E22/H22,1.84)</f>
        <v>0.53716680146257</v>
      </c>
      <c r="L22" s="1249"/>
      <c r="M22" s="1250"/>
      <c r="N22" s="1247"/>
    </row>
    <row r="23" customFormat="false" ht="15" hidden="false" customHeight="false" outlineLevel="0" collapsed="false">
      <c r="A23" s="1240" t="s">
        <v>1832</v>
      </c>
      <c r="B23" s="1241" t="e">
        <f aca="false">(HLOOKUP(A23,[4]管径核算!$A$2:$FH$27,MATCH("介质名称",[4]管径核算!$A$2:$A$27,FALSE()),FALSE()))</f>
        <v>#N/A</v>
      </c>
      <c r="C23" s="1242" t="s">
        <v>1825</v>
      </c>
      <c r="D23" s="1243" t="n">
        <f aca="false">23733*1.1</f>
        <v>26106.3</v>
      </c>
      <c r="E23" s="1244" t="n">
        <v>50</v>
      </c>
      <c r="F23" s="1245" t="n">
        <v>0.024</v>
      </c>
      <c r="G23" s="1236"/>
      <c r="H23" s="1246" t="n">
        <v>1</v>
      </c>
      <c r="I23" s="1247" t="n">
        <v>150</v>
      </c>
      <c r="J23" s="1248" t="n">
        <f aca="false">IF(OR(D23=0,I23=0),"*",D23/H23/E23/3600/0.785/(I23/1000)^2)</f>
        <v>8.21146496815287</v>
      </c>
      <c r="K23" s="1248" t="n">
        <f aca="false">3.5689*0.00000000001*100*POWER(I23/1000,-4.84)*POWER(F23/1000000,0.16)*E23*POWER(D23/E23/H23,1.84)</f>
        <v>10.4897002312263</v>
      </c>
      <c r="L23" s="1249" t="n">
        <f aca="false">210.65*(D24/D23)*(E24*E23)^0.5*F24^0.333/E24^0.667/G24</f>
        <v>267.926994233596</v>
      </c>
      <c r="M23" s="1250" t="n">
        <f aca="false">7.09*D23/H23/0.785/(I23/1000)^2/(E24*E23)^0.5</f>
        <v>65116.268111589</v>
      </c>
      <c r="N23" s="1247" t="s">
        <v>1828</v>
      </c>
    </row>
    <row r="24" customFormat="false" ht="15" hidden="false" customHeight="false" outlineLevel="0" collapsed="false">
      <c r="A24" s="1240"/>
      <c r="B24" s="1241"/>
      <c r="C24" s="1242" t="s">
        <v>1826</v>
      </c>
      <c r="D24" s="1243" t="n">
        <f aca="false">292116*1.1</f>
        <v>321327.6</v>
      </c>
      <c r="E24" s="1244" t="n">
        <v>518</v>
      </c>
      <c r="F24" s="1245" t="n">
        <v>0.06</v>
      </c>
      <c r="G24" s="1258" t="n">
        <v>9.442</v>
      </c>
      <c r="H24" s="1246" t="n">
        <v>1</v>
      </c>
      <c r="I24" s="1247"/>
      <c r="J24" s="1251" t="n">
        <f aca="false">IF(OR(D24=0,I23=0),"*",D24/H24/E24/3600/0.785/(I23/1000)^2)</f>
        <v>9.75581587046555</v>
      </c>
      <c r="K24" s="1251" t="n">
        <f aca="false">3.5689*0.00000000001*100*POWER(I23/1000,-4.84)*POWER(F24/1000000,0.16)*E24*POWER(D24/E24/H24,1.84)</f>
        <v>172.784294098028</v>
      </c>
      <c r="L24" s="1249"/>
      <c r="M24" s="1250"/>
      <c r="N24" s="1247"/>
    </row>
    <row r="25" customFormat="false" ht="15" hidden="false" customHeight="false" outlineLevel="0" collapsed="false"/>
    <row r="26" customFormat="false" ht="15" hidden="false" customHeight="false" outlineLevel="0" collapsed="false"/>
    <row r="27" customFormat="false" ht="15" hidden="false" customHeight="true" outlineLevel="0" collapsed="false">
      <c r="J27" s="1259" t="s">
        <v>1835</v>
      </c>
      <c r="K27" s="1259"/>
      <c r="L27" s="1259"/>
      <c r="M27" s="1259"/>
      <c r="N27" s="1259"/>
      <c r="O27" s="1259"/>
      <c r="P27" s="1259"/>
      <c r="Q27" s="1259"/>
      <c r="R27" s="1259"/>
      <c r="S27" s="1259"/>
      <c r="T27" s="1259"/>
      <c r="U27" s="1259"/>
    </row>
    <row r="28" customFormat="false" ht="15" hidden="false" customHeight="false" outlineLevel="0" collapsed="false">
      <c r="J28" s="1259"/>
      <c r="K28" s="1259"/>
      <c r="L28" s="1259"/>
      <c r="M28" s="1259"/>
      <c r="N28" s="1259"/>
      <c r="O28" s="1259"/>
      <c r="P28" s="1259"/>
      <c r="Q28" s="1259"/>
      <c r="R28" s="1259"/>
      <c r="S28" s="1259"/>
      <c r="T28" s="1259"/>
      <c r="U28" s="1259"/>
    </row>
    <row r="29" customFormat="false" ht="24.75" hidden="false" customHeight="true" outlineLevel="0" collapsed="false">
      <c r="J29" s="1259"/>
      <c r="K29" s="1259"/>
      <c r="L29" s="1259"/>
      <c r="M29" s="1259"/>
      <c r="N29" s="1259"/>
      <c r="O29" s="1259"/>
      <c r="P29" s="1259"/>
      <c r="Q29" s="1259"/>
      <c r="R29" s="1259"/>
      <c r="S29" s="1259"/>
      <c r="T29" s="1259"/>
      <c r="U29" s="1259"/>
    </row>
    <row r="30" customFormat="false" ht="15" hidden="false" customHeight="true" outlineLevel="0" collapsed="false">
      <c r="J30" s="1259"/>
      <c r="K30" s="1259"/>
      <c r="L30" s="1259"/>
      <c r="M30" s="1259"/>
      <c r="N30" s="1259"/>
      <c r="O30" s="1259"/>
      <c r="P30" s="1259"/>
      <c r="Q30" s="1259"/>
      <c r="R30" s="1259"/>
      <c r="S30" s="1259"/>
      <c r="T30" s="1259"/>
      <c r="U30" s="1259"/>
    </row>
    <row r="31" customFormat="false" ht="15" hidden="false" customHeight="true" outlineLevel="0" collapsed="false">
      <c r="J31" s="1259"/>
      <c r="K31" s="1259"/>
      <c r="L31" s="1259"/>
      <c r="M31" s="1259"/>
      <c r="N31" s="1259"/>
      <c r="O31" s="1259"/>
      <c r="P31" s="1259"/>
      <c r="Q31" s="1259"/>
      <c r="R31" s="1259"/>
      <c r="S31" s="1259"/>
      <c r="T31" s="1259"/>
      <c r="U31" s="1259"/>
    </row>
    <row r="32" customFormat="false" ht="15" hidden="false" customHeight="true" outlineLevel="0" collapsed="false">
      <c r="J32" s="1259"/>
      <c r="K32" s="1259"/>
      <c r="L32" s="1259"/>
      <c r="M32" s="1259"/>
      <c r="N32" s="1259"/>
      <c r="O32" s="1259"/>
      <c r="P32" s="1259"/>
      <c r="Q32" s="1259"/>
      <c r="R32" s="1259"/>
      <c r="S32" s="1259"/>
      <c r="T32" s="1259"/>
      <c r="U32" s="1259"/>
    </row>
    <row r="33" customFormat="false" ht="15" hidden="false" customHeight="true" outlineLevel="0" collapsed="false">
      <c r="J33" s="1259"/>
      <c r="K33" s="1259"/>
      <c r="L33" s="1259"/>
      <c r="M33" s="1259"/>
      <c r="N33" s="1259"/>
      <c r="O33" s="1259"/>
      <c r="P33" s="1259"/>
      <c r="Q33" s="1259"/>
      <c r="R33" s="1259"/>
      <c r="S33" s="1259"/>
      <c r="T33" s="1259"/>
      <c r="U33" s="1259"/>
    </row>
    <row r="34" customFormat="false" ht="15" hidden="false" customHeight="true" outlineLevel="0" collapsed="false">
      <c r="J34" s="1259"/>
      <c r="K34" s="1259"/>
      <c r="L34" s="1259"/>
      <c r="M34" s="1259"/>
      <c r="N34" s="1259"/>
      <c r="O34" s="1259"/>
      <c r="P34" s="1259"/>
      <c r="Q34" s="1259"/>
      <c r="R34" s="1259"/>
      <c r="S34" s="1259"/>
      <c r="T34" s="1259"/>
      <c r="U34" s="1259"/>
    </row>
    <row r="35" customFormat="false" ht="15" hidden="false" customHeight="true" outlineLevel="0" collapsed="false">
      <c r="J35" s="1259"/>
      <c r="K35" s="1259"/>
      <c r="L35" s="1259"/>
      <c r="M35" s="1259"/>
      <c r="N35" s="1259"/>
      <c r="O35" s="1259"/>
      <c r="P35" s="1259"/>
      <c r="Q35" s="1259"/>
      <c r="R35" s="1259"/>
      <c r="S35" s="1259"/>
      <c r="T35" s="1259"/>
      <c r="U35" s="1259"/>
    </row>
    <row r="36" customFormat="false" ht="15" hidden="false" customHeight="true" outlineLevel="0" collapsed="false">
      <c r="J36" s="1259"/>
      <c r="K36" s="1259"/>
      <c r="L36" s="1259"/>
      <c r="M36" s="1259"/>
      <c r="N36" s="1259"/>
      <c r="O36" s="1259"/>
      <c r="P36" s="1259"/>
      <c r="Q36" s="1259"/>
      <c r="R36" s="1259"/>
      <c r="S36" s="1259"/>
      <c r="T36" s="1259"/>
      <c r="U36" s="1259"/>
    </row>
    <row r="37" customFormat="false" ht="15" hidden="false" customHeight="true" outlineLevel="0" collapsed="false">
      <c r="J37" s="1259"/>
      <c r="K37" s="1259"/>
      <c r="L37" s="1259"/>
      <c r="M37" s="1259"/>
      <c r="N37" s="1259"/>
      <c r="O37" s="1259"/>
      <c r="P37" s="1259"/>
      <c r="Q37" s="1259"/>
      <c r="R37" s="1259"/>
      <c r="S37" s="1259"/>
      <c r="T37" s="1259"/>
      <c r="U37" s="1259"/>
    </row>
    <row r="38" customFormat="false" ht="15" hidden="false" customHeight="true" outlineLevel="0" collapsed="false">
      <c r="J38" s="1259"/>
      <c r="K38" s="1259"/>
      <c r="L38" s="1259"/>
      <c r="M38" s="1259"/>
      <c r="N38" s="1259"/>
      <c r="O38" s="1259"/>
      <c r="P38" s="1259"/>
      <c r="Q38" s="1259"/>
      <c r="R38" s="1259"/>
      <c r="S38" s="1259"/>
      <c r="T38" s="1259"/>
      <c r="U38" s="1259"/>
    </row>
    <row r="39" customFormat="false" ht="15" hidden="false" customHeight="true" outlineLevel="0" collapsed="false">
      <c r="J39" s="1259"/>
      <c r="K39" s="1259"/>
      <c r="L39" s="1259"/>
      <c r="M39" s="1259"/>
      <c r="N39" s="1259"/>
      <c r="O39" s="1259"/>
      <c r="P39" s="1259"/>
      <c r="Q39" s="1259"/>
      <c r="R39" s="1259"/>
      <c r="S39" s="1259"/>
      <c r="T39" s="1259"/>
      <c r="U39" s="1259"/>
    </row>
    <row r="40" customFormat="false" ht="15" hidden="false" customHeight="true" outlineLevel="0" collapsed="false">
      <c r="J40" s="1259"/>
      <c r="K40" s="1259"/>
      <c r="L40" s="1259"/>
      <c r="M40" s="1259"/>
      <c r="N40" s="1259"/>
      <c r="O40" s="1259"/>
      <c r="P40" s="1259"/>
      <c r="Q40" s="1259"/>
      <c r="R40" s="1259"/>
      <c r="S40" s="1259"/>
      <c r="T40" s="1259"/>
      <c r="U40" s="1259"/>
    </row>
    <row r="41" customFormat="false" ht="15" hidden="false" customHeight="true" outlineLevel="0" collapsed="false">
      <c r="J41" s="1259"/>
      <c r="K41" s="1259"/>
      <c r="L41" s="1259"/>
      <c r="M41" s="1259"/>
      <c r="N41" s="1259"/>
      <c r="O41" s="1259"/>
      <c r="P41" s="1259"/>
      <c r="Q41" s="1259"/>
      <c r="R41" s="1259"/>
      <c r="S41" s="1259"/>
      <c r="T41" s="1259"/>
      <c r="U41" s="1259"/>
    </row>
    <row r="42" customFormat="false" ht="15" hidden="false" customHeight="true" outlineLevel="0" collapsed="false">
      <c r="L42" s="1260"/>
      <c r="M42" s="1260"/>
      <c r="N42" s="1260"/>
      <c r="O42" s="1260"/>
      <c r="P42" s="1260"/>
      <c r="Q42" s="1260"/>
      <c r="R42" s="1260"/>
      <c r="S42" s="1260"/>
      <c r="T42" s="1260"/>
      <c r="U42" s="1260"/>
    </row>
    <row r="43" customFormat="false" ht="15" hidden="false" customHeight="true" outlineLevel="0" collapsed="false">
      <c r="L43" s="1260"/>
      <c r="M43" s="1260"/>
      <c r="N43" s="1260"/>
      <c r="O43" s="1260"/>
      <c r="P43" s="1260"/>
      <c r="Q43" s="1260"/>
      <c r="R43" s="1260"/>
      <c r="S43" s="1260"/>
      <c r="T43" s="1260"/>
      <c r="U43" s="1260"/>
    </row>
    <row r="44" customFormat="false" ht="15" hidden="false" customHeight="true" outlineLevel="0" collapsed="false">
      <c r="L44" s="379"/>
      <c r="M44" s="379"/>
      <c r="N44" s="379"/>
      <c r="O44" s="379"/>
      <c r="P44" s="379"/>
      <c r="Q44" s="379"/>
      <c r="R44" s="379"/>
      <c r="S44" s="379"/>
      <c r="T44" s="379"/>
      <c r="U44" s="379"/>
      <c r="V44" s="379"/>
    </row>
    <row r="45" customFormat="false" ht="15" hidden="false" customHeight="true" outlineLevel="0" collapsed="false">
      <c r="V45" s="379"/>
    </row>
    <row r="46" customFormat="false" ht="15" hidden="false" customHeight="false" outlineLevel="0" collapsed="false">
      <c r="V46" s="379"/>
    </row>
    <row r="47" customFormat="false" ht="15" hidden="false" customHeight="false" outlineLevel="0" collapsed="false"/>
    <row r="48" customFormat="false" ht="15" hidden="false" customHeight="false" outlineLevel="0" collapsed="false"/>
  </sheetData>
  <mergeCells count="66">
    <mergeCell ref="A2:O2"/>
    <mergeCell ref="A3:A4"/>
    <mergeCell ref="B3:C4"/>
    <mergeCell ref="D3:D4"/>
    <mergeCell ref="E3:E4"/>
    <mergeCell ref="F3:F4"/>
    <mergeCell ref="G3:G4"/>
    <mergeCell ref="H3:H4"/>
    <mergeCell ref="I3:I4"/>
    <mergeCell ref="J3:J4"/>
    <mergeCell ref="K3:K4"/>
    <mergeCell ref="L3:N3"/>
    <mergeCell ref="A5:A6"/>
    <mergeCell ref="B5:B6"/>
    <mergeCell ref="I5:I6"/>
    <mergeCell ref="L5:L6"/>
    <mergeCell ref="M5:M6"/>
    <mergeCell ref="N5:N6"/>
    <mergeCell ref="A7:A8"/>
    <mergeCell ref="B7:B8"/>
    <mergeCell ref="I7:I8"/>
    <mergeCell ref="L7:L8"/>
    <mergeCell ref="M7:M8"/>
    <mergeCell ref="N7:N8"/>
    <mergeCell ref="A11:A12"/>
    <mergeCell ref="B11:B12"/>
    <mergeCell ref="I11:I12"/>
    <mergeCell ref="L11:L12"/>
    <mergeCell ref="M11:M12"/>
    <mergeCell ref="N11:N12"/>
    <mergeCell ref="A13:A14"/>
    <mergeCell ref="B13:B14"/>
    <mergeCell ref="I13:I14"/>
    <mergeCell ref="L13:L14"/>
    <mergeCell ref="M13:M14"/>
    <mergeCell ref="N13:N14"/>
    <mergeCell ref="A15:A16"/>
    <mergeCell ref="B15:B16"/>
    <mergeCell ref="I15:I16"/>
    <mergeCell ref="L15:L16"/>
    <mergeCell ref="M15:M16"/>
    <mergeCell ref="N15:N16"/>
    <mergeCell ref="A17:A18"/>
    <mergeCell ref="B17:B18"/>
    <mergeCell ref="I17:I18"/>
    <mergeCell ref="L17:L18"/>
    <mergeCell ref="M17:M18"/>
    <mergeCell ref="N17:N18"/>
    <mergeCell ref="B19:B20"/>
    <mergeCell ref="I19:I20"/>
    <mergeCell ref="L19:L20"/>
    <mergeCell ref="M19:M20"/>
    <mergeCell ref="N19:N20"/>
    <mergeCell ref="A21:A22"/>
    <mergeCell ref="B21:B22"/>
    <mergeCell ref="I21:I22"/>
    <mergeCell ref="L21:L22"/>
    <mergeCell ref="M21:M22"/>
    <mergeCell ref="N21:N22"/>
    <mergeCell ref="A23:A24"/>
    <mergeCell ref="B23:B24"/>
    <mergeCell ref="I23:I24"/>
    <mergeCell ref="L23:L24"/>
    <mergeCell ref="M23:M24"/>
    <mergeCell ref="N23:N24"/>
    <mergeCell ref="J27:U41"/>
  </mergeCells>
  <conditionalFormatting sqref="O21:O22">
    <cfRule type="cellIs" priority="2" operator="equal" aboveAverage="0" equalAverage="0" bottom="0" percent="0" rank="0" text="" dxfId="707">
      <formula>"不同"</formula>
    </cfRule>
  </conditionalFormatting>
  <conditionalFormatting sqref="O1 O3:O20 O49:O65542 J42:J48 O23:O26">
    <cfRule type="cellIs" priority="3" operator="equal" aboveAverage="0" equalAverage="0" bottom="0" percent="0" rank="0" text="" dxfId="708">
      <formula>"不同"</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D40" activeCellId="0" sqref="D40"/>
    </sheetView>
  </sheetViews>
  <sheetFormatPr defaultColWidth="8.50390625" defaultRowHeight="12.8" zeroHeight="false" outlineLevelRow="0" outlineLevelCol="0"/>
  <cols>
    <col collapsed="false" customWidth="true" hidden="false" outlineLevel="0" max="1" min="1" style="0" width="5.5"/>
    <col collapsed="false" customWidth="true" hidden="false" outlineLevel="0" max="4" min="2" style="0" width="25"/>
  </cols>
  <sheetData>
    <row r="1" customFormat="false" ht="15" hidden="false" customHeight="false" outlineLevel="0" collapsed="false">
      <c r="A1" s="275" t="s">
        <v>1836</v>
      </c>
      <c r="B1" s="26" t="s">
        <v>1837</v>
      </c>
    </row>
    <row r="2" customFormat="false" ht="15" hidden="false" customHeight="false" outlineLevel="0" collapsed="false">
      <c r="B2" s="0" t="s">
        <v>1092</v>
      </c>
    </row>
    <row r="3" customFormat="false" ht="15" hidden="false" customHeight="false" outlineLevel="0" collapsed="false">
      <c r="B3" s="0" t="s">
        <v>1838</v>
      </c>
      <c r="C3" s="26"/>
    </row>
    <row r="4" customFormat="false" ht="15" hidden="false" customHeight="false" outlineLevel="0" collapsed="false">
      <c r="B4" s="0" t="s">
        <v>1839</v>
      </c>
    </row>
    <row r="5" customFormat="false" ht="15" hidden="false" customHeight="false" outlineLevel="0" collapsed="false">
      <c r="B5" s="0" t="s">
        <v>1840</v>
      </c>
    </row>
    <row r="6" customFormat="false" ht="15" hidden="false" customHeight="false" outlineLevel="0" collapsed="false">
      <c r="B6" s="0" t="s">
        <v>1841</v>
      </c>
    </row>
    <row r="7" customFormat="false" ht="15" hidden="false" customHeight="false" outlineLevel="0" collapsed="false">
      <c r="B7" s="0" t="s">
        <v>1842</v>
      </c>
    </row>
    <row r="8" customFormat="false" ht="15" hidden="false" customHeight="false" outlineLevel="0" collapsed="false">
      <c r="B8" s="0" t="s">
        <v>1843</v>
      </c>
    </row>
    <row r="9" customFormat="false" ht="15" hidden="false" customHeight="false" outlineLevel="0" collapsed="false">
      <c r="B9" s="0" t="s">
        <v>1844</v>
      </c>
    </row>
    <row r="10" customFormat="false" ht="15" hidden="false" customHeight="false" outlineLevel="0" collapsed="false">
      <c r="B10" s="0" t="s">
        <v>1845</v>
      </c>
    </row>
    <row r="11" customFormat="false" ht="15" hidden="false" customHeight="false" outlineLevel="0" collapsed="false">
      <c r="B11" s="0" t="s">
        <v>1846</v>
      </c>
    </row>
    <row r="12" customFormat="false" ht="15" hidden="false" customHeight="false" outlineLevel="0" collapsed="false">
      <c r="B12" s="0" t="s">
        <v>1847</v>
      </c>
    </row>
    <row r="13" customFormat="false" ht="15" hidden="false" customHeight="false" outlineLevel="0" collapsed="false">
      <c r="B13" s="0" t="s">
        <v>1848</v>
      </c>
    </row>
    <row r="14" customFormat="false" ht="15" hidden="false" customHeight="false" outlineLevel="0" collapsed="false"/>
    <row r="15" customFormat="false" ht="15" hidden="false" customHeight="false" outlineLevel="0" collapsed="false">
      <c r="A15" s="275" t="s">
        <v>1849</v>
      </c>
      <c r="B15" s="26" t="s">
        <v>511</v>
      </c>
    </row>
    <row r="16" customFormat="false" ht="15" hidden="false" customHeight="false" outlineLevel="0" collapsed="false">
      <c r="A16" s="0" t="n">
        <v>1</v>
      </c>
      <c r="B16" s="26" t="s">
        <v>1850</v>
      </c>
    </row>
    <row r="17" customFormat="false" ht="15" hidden="false" customHeight="false" outlineLevel="0" collapsed="false">
      <c r="B17" s="26" t="s">
        <v>1851</v>
      </c>
      <c r="C17" s="1261"/>
      <c r="D17" s="26" t="s">
        <v>468</v>
      </c>
    </row>
    <row r="18" customFormat="false" ht="15" hidden="false" customHeight="false" outlineLevel="0" collapsed="false">
      <c r="B18" s="26" t="s">
        <v>1852</v>
      </c>
      <c r="C18" s="1261"/>
      <c r="D18" s="26" t="s">
        <v>468</v>
      </c>
    </row>
    <row r="19" customFormat="false" ht="15" hidden="false" customHeight="false" outlineLevel="0" collapsed="false">
      <c r="B19" s="26" t="s">
        <v>1853</v>
      </c>
      <c r="C19" s="1261"/>
      <c r="D19" s="26" t="s">
        <v>468</v>
      </c>
    </row>
    <row r="20" customFormat="false" ht="15" hidden="false" customHeight="false" outlineLevel="0" collapsed="false">
      <c r="B20" s="26" t="s">
        <v>1854</v>
      </c>
      <c r="C20" s="1261"/>
      <c r="D20" s="26" t="s">
        <v>468</v>
      </c>
    </row>
    <row r="21" customFormat="false" ht="15" hidden="false" customHeight="false" outlineLevel="0" collapsed="false">
      <c r="B21" s="26" t="s">
        <v>1855</v>
      </c>
      <c r="C21" s="282"/>
      <c r="D21" s="26" t="s">
        <v>420</v>
      </c>
    </row>
    <row r="22" customFormat="false" ht="15" hidden="false" customHeight="false" outlineLevel="0" collapsed="false">
      <c r="B22" s="26" t="s">
        <v>1856</v>
      </c>
      <c r="C22" s="282"/>
      <c r="D22" s="26" t="s">
        <v>420</v>
      </c>
    </row>
    <row r="23" customFormat="false" ht="15" hidden="false" customHeight="false" outlineLevel="0" collapsed="false">
      <c r="B23" s="26" t="s">
        <v>1857</v>
      </c>
      <c r="D23" s="26" t="s">
        <v>468</v>
      </c>
    </row>
    <row r="24" customFormat="false" ht="15" hidden="false" customHeight="false" outlineLevel="0" collapsed="false">
      <c r="B24" s="26" t="s">
        <v>1858</v>
      </c>
      <c r="C24" s="1261"/>
      <c r="D24" s="26" t="s">
        <v>468</v>
      </c>
    </row>
    <row r="25" customFormat="false" ht="15" hidden="false" customHeight="false" outlineLevel="0" collapsed="false">
      <c r="A25" s="0" t="n">
        <v>2</v>
      </c>
      <c r="B25" s="26" t="s">
        <v>1859</v>
      </c>
      <c r="D25" s="26" t="s">
        <v>468</v>
      </c>
    </row>
    <row r="26" customFormat="false" ht="15" hidden="false" customHeight="false" outlineLevel="0" collapsed="false"/>
    <row r="27" customFormat="false" ht="15" hidden="false" customHeight="false" outlineLevel="0" collapsed="false">
      <c r="A27" s="26" t="s">
        <v>1860</v>
      </c>
      <c r="B27" s="26" t="s">
        <v>1861</v>
      </c>
    </row>
    <row r="28" customFormat="false" ht="15" hidden="false" customHeight="false" outlineLevel="0" collapsed="false">
      <c r="B28" s="26" t="s">
        <v>1862</v>
      </c>
      <c r="C28" s="282" t="n">
        <v>50</v>
      </c>
      <c r="D28" s="26" t="s">
        <v>1863</v>
      </c>
    </row>
    <row r="29" customFormat="false" ht="15" hidden="false" customHeight="false" outlineLevel="0" collapsed="false">
      <c r="B29" s="26" t="s">
        <v>1864</v>
      </c>
      <c r="D29" s="26" t="s">
        <v>166</v>
      </c>
    </row>
    <row r="30" customFormat="false" ht="15" hidden="false" customHeight="false" outlineLevel="0" collapsed="false">
      <c r="B30" s="26" t="s">
        <v>1865</v>
      </c>
      <c r="D30" s="26" t="s">
        <v>440</v>
      </c>
    </row>
    <row r="31" customFormat="false" ht="15" hidden="false" customHeight="false" outlineLevel="0" collapsed="false"/>
    <row r="32" customFormat="false" ht="15" hidden="false" customHeight="false" outlineLevel="0" collapsed="false">
      <c r="A32" s="26" t="s">
        <v>1866</v>
      </c>
      <c r="B32" s="26" t="s">
        <v>1171</v>
      </c>
    </row>
    <row r="33" customFormat="false" ht="15" hidden="false" customHeight="false" outlineLevel="0" collapsed="false">
      <c r="B33" s="26" t="s">
        <v>1867</v>
      </c>
      <c r="C33" s="282" t="n">
        <v>15</v>
      </c>
      <c r="D33" s="26" t="s">
        <v>1863</v>
      </c>
    </row>
    <row r="34" customFormat="false" ht="15" hidden="false" customHeight="false" outlineLevel="0" collapsed="false">
      <c r="B34" s="26" t="s">
        <v>1868</v>
      </c>
      <c r="C34" s="1262" t="n">
        <f aca="false">物流参数!ER7</f>
        <v>1184.49</v>
      </c>
      <c r="D34" s="26" t="s">
        <v>166</v>
      </c>
    </row>
    <row r="35" customFormat="false" ht="15" hidden="false" customHeight="false" outlineLevel="0" collapsed="false">
      <c r="B35" s="26" t="s">
        <v>1869</v>
      </c>
      <c r="C35" s="1262" t="n">
        <f aca="false">物流参数!BW7</f>
        <v>-1539.27</v>
      </c>
      <c r="D35" s="26" t="s">
        <v>166</v>
      </c>
    </row>
    <row r="36" customFormat="false" ht="15" hidden="false" customHeight="false" outlineLevel="0" collapsed="false">
      <c r="B36" s="26" t="s">
        <v>1870</v>
      </c>
      <c r="C36" s="1262" t="n">
        <f aca="false">物流参数!BZ7</f>
        <v>-1375.93</v>
      </c>
      <c r="D36" s="26" t="s">
        <v>166</v>
      </c>
    </row>
    <row r="37" customFormat="false" ht="15" hidden="false" customHeight="false" outlineLevel="0" collapsed="false">
      <c r="B37" s="26" t="s">
        <v>1871</v>
      </c>
      <c r="C37" s="0" t="n">
        <f aca="false">SUM(C34:C36)</f>
        <v>-1730.71</v>
      </c>
      <c r="D37" s="26" t="s">
        <v>166</v>
      </c>
    </row>
    <row r="38" customFormat="false" ht="15" hidden="false" customHeight="false" outlineLevel="0" collapsed="false">
      <c r="B38" s="26" t="s">
        <v>1872</v>
      </c>
      <c r="C38" s="0" t="n">
        <f aca="false">C33*C37/1000000</f>
        <v>-0.02596065</v>
      </c>
      <c r="D38" s="26" t="s">
        <v>166</v>
      </c>
    </row>
    <row r="39" customFormat="false" ht="15" hidden="false" customHeight="false" outlineLevel="0" collapsed="false">
      <c r="B39" s="26" t="s">
        <v>1873</v>
      </c>
      <c r="C39" s="0" t="n">
        <f aca="false">C38*8000</f>
        <v>-207.6852</v>
      </c>
      <c r="D39" s="26" t="s">
        <v>468</v>
      </c>
    </row>
    <row r="40" customFormat="false" ht="15" hidden="false" customHeight="false" outlineLevel="0" collapsed="false"/>
    <row r="41" customFormat="false" ht="15" hidden="false" customHeight="false" outlineLevel="0" collapsed="false">
      <c r="A41" s="26" t="s">
        <v>1874</v>
      </c>
      <c r="B41" s="26" t="s">
        <v>1875</v>
      </c>
    </row>
    <row r="42" customFormat="false" ht="15" hidden="false" customHeight="false" outlineLevel="0" collapsed="false">
      <c r="B42" s="26" t="s">
        <v>1876</v>
      </c>
      <c r="C42" s="0" t="n">
        <f aca="false">'机泵选型(基础设计)'!AH4</f>
        <v>0</v>
      </c>
      <c r="D42" s="26" t="s">
        <v>166</v>
      </c>
    </row>
    <row r="43" customFormat="false" ht="15" hidden="false" customHeight="false" outlineLevel="0" collapsed="false">
      <c r="B43" s="26" t="s">
        <v>1877</v>
      </c>
      <c r="C43" s="0" t="n">
        <f aca="false">C42*20</f>
        <v>0</v>
      </c>
      <c r="D43" s="26" t="s">
        <v>468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H23" activeCellId="0" sqref="H23"/>
    </sheetView>
  </sheetViews>
  <sheetFormatPr defaultColWidth="9.00390625" defaultRowHeight="14.25" zeroHeight="false" outlineLevelRow="0" outlineLevelCol="0"/>
  <cols>
    <col collapsed="false" customWidth="true" hidden="false" outlineLevel="0" max="1" min="1" style="0" width="5"/>
    <col collapsed="false" customWidth="true" hidden="false" outlineLevel="0" max="2" min="2" style="0" width="7.88"/>
    <col collapsed="false" customWidth="true" hidden="false" outlineLevel="0" max="3" min="3" style="0" width="10.88"/>
    <col collapsed="false" customWidth="true" hidden="false" outlineLevel="0" max="4" min="4" style="0" width="6.75"/>
    <col collapsed="false" customWidth="true" hidden="false" outlineLevel="0" max="5" min="5" style="0" width="5.63"/>
    <col collapsed="false" customWidth="true" hidden="false" outlineLevel="0" max="6" min="6" style="0" width="5.75"/>
    <col collapsed="false" customWidth="true" hidden="false" outlineLevel="0" max="7" min="7" style="1263" width="12.25"/>
    <col collapsed="false" customWidth="true" hidden="false" outlineLevel="0" max="8" min="8" style="0" width="8.5"/>
    <col collapsed="false" customWidth="true" hidden="false" outlineLevel="0" max="9" min="9" style="0" width="9.5"/>
    <col collapsed="false" customWidth="true" hidden="false" outlineLevel="0" max="10" min="10" style="0" width="6.5"/>
    <col collapsed="false" customWidth="true" hidden="false" outlineLevel="0" max="11" min="11" style="0" width="10.12"/>
    <col collapsed="false" customWidth="true" hidden="false" outlineLevel="0" max="12" min="12" style="0" width="10.63"/>
  </cols>
  <sheetData>
    <row r="1" customFormat="false" ht="15" hidden="false" customHeight="false" outlineLevel="0" collapsed="false"/>
    <row r="2" customFormat="false" ht="13.2" hidden="false" customHeight="true" outlineLevel="0" collapsed="false">
      <c r="A2" s="1180" t="s">
        <v>1462</v>
      </c>
      <c r="B2" s="1180" t="s">
        <v>389</v>
      </c>
      <c r="C2" s="1180" t="s">
        <v>1772</v>
      </c>
      <c r="D2" s="1180" t="s">
        <v>1229</v>
      </c>
      <c r="E2" s="1180" t="s">
        <v>1878</v>
      </c>
      <c r="F2" s="1180"/>
      <c r="G2" s="1180" t="s">
        <v>1879</v>
      </c>
      <c r="H2" s="1180"/>
      <c r="I2" s="1180" t="s">
        <v>1880</v>
      </c>
      <c r="J2" s="1180" t="s">
        <v>1881</v>
      </c>
      <c r="K2" s="1180" t="s">
        <v>1882</v>
      </c>
      <c r="L2" s="1180" t="s">
        <v>277</v>
      </c>
    </row>
    <row r="3" customFormat="false" ht="13.25" hidden="false" customHeight="false" outlineLevel="0" collapsed="false">
      <c r="A3" s="1180"/>
      <c r="B3" s="1180"/>
      <c r="C3" s="1180"/>
      <c r="D3" s="1264" t="s">
        <v>1883</v>
      </c>
      <c r="E3" s="1180" t="s">
        <v>1884</v>
      </c>
      <c r="F3" s="1180" t="s">
        <v>1232</v>
      </c>
      <c r="G3" s="1265" t="s">
        <v>1884</v>
      </c>
      <c r="H3" s="1180" t="s">
        <v>1232</v>
      </c>
      <c r="I3" s="1264" t="s">
        <v>1885</v>
      </c>
      <c r="J3" s="1180" t="s">
        <v>1886</v>
      </c>
      <c r="K3" s="1180"/>
      <c r="L3" s="1180"/>
    </row>
    <row r="4" customFormat="false" ht="27" hidden="false" customHeight="true" outlineLevel="0" collapsed="false">
      <c r="A4" s="1180" t="n">
        <f aca="false">ROW()-3</f>
        <v>1</v>
      </c>
      <c r="B4" s="1180" t="str">
        <f aca="false">'机泵选型(基础设计)'!B$1</f>
        <v>132-P-101A/B</v>
      </c>
      <c r="C4" s="1266" t="str">
        <f aca="false">'机泵选型(基础设计)'!B$2</f>
        <v>反应进料泵</v>
      </c>
      <c r="D4" s="1267" t="n">
        <f aca="false">IF(OR(C4="照明用电",C4="仪表用电"),220,IF(I4&lt;=185,380,10000))</f>
        <v>10000</v>
      </c>
      <c r="E4" s="1268" t="n">
        <v>1</v>
      </c>
      <c r="F4" s="1268" t="n">
        <v>1</v>
      </c>
      <c r="G4" s="1269" t="n">
        <f aca="false">'机泵选型(基础设计)'!B$93</f>
        <v>2500</v>
      </c>
      <c r="H4" s="1270" t="n">
        <f aca="false">G4</f>
        <v>2500</v>
      </c>
      <c r="I4" s="1271" t="n">
        <f aca="false">'机泵选型(基础设计)'!B$86</f>
        <v>2214.0638625</v>
      </c>
      <c r="J4" s="1267" t="n">
        <f aca="false">输入!$D$4</f>
        <v>8400</v>
      </c>
      <c r="K4" s="1272" t="n">
        <f aca="false">I4*J4/10000</f>
        <v>1859.8136445</v>
      </c>
      <c r="L4" s="1267"/>
    </row>
    <row r="5" customFormat="false" ht="27" hidden="false" customHeight="true" outlineLevel="0" collapsed="false">
      <c r="A5" s="1180" t="n">
        <f aca="false">ROW()-3</f>
        <v>2</v>
      </c>
      <c r="B5" s="1180" t="str">
        <f aca="false">'机泵选型(基础设计)'!D$1</f>
        <v>132-P-102A/B</v>
      </c>
      <c r="C5" s="1266" t="str">
        <f aca="false">'机泵选型(基础设计)'!D$2</f>
        <v>循环油泵</v>
      </c>
      <c r="D5" s="1267" t="n">
        <f aca="false">IF(OR(C5="照明用电",C5="仪表用电"),220,IF(I5&lt;=185,380,10000))</f>
        <v>10000</v>
      </c>
      <c r="E5" s="1268" t="n">
        <v>1</v>
      </c>
      <c r="F5" s="1268" t="n">
        <v>1</v>
      </c>
      <c r="G5" s="1269" t="n">
        <f aca="false">'机泵选型(基础设计)'!D$93</f>
        <v>280</v>
      </c>
      <c r="H5" s="1270" t="n">
        <f aca="false">G5</f>
        <v>280</v>
      </c>
      <c r="I5" s="1271" t="n">
        <f aca="false">'机泵选型(基础设计)'!D$86</f>
        <v>233.7477641</v>
      </c>
      <c r="J5" s="1267" t="n">
        <f aca="false">输入!$D$4</f>
        <v>8400</v>
      </c>
      <c r="K5" s="1272" t="n">
        <f aca="false">I5*J5/10000</f>
        <v>196.348121844</v>
      </c>
      <c r="L5" s="1267"/>
    </row>
    <row r="6" customFormat="false" ht="27" hidden="false" customHeight="true" outlineLevel="0" collapsed="false">
      <c r="A6" s="1180" t="n">
        <f aca="false">ROW()-3</f>
        <v>3</v>
      </c>
      <c r="B6" s="1180" t="n">
        <f aca="false">'机泵选型(基础设计)'!AO$1</f>
        <v>0</v>
      </c>
      <c r="C6" s="1266" t="n">
        <f aca="false">'机泵选型(基础设计)'!AO$2</f>
        <v>0</v>
      </c>
      <c r="D6" s="1267" t="n">
        <f aca="false">IF(OR(C6="照明用电",C6="仪表用电"),220,IF(I6&lt;=185,380,10000))</f>
        <v>380</v>
      </c>
      <c r="E6" s="1268" t="n">
        <v>1</v>
      </c>
      <c r="F6" s="1268" t="n">
        <v>1</v>
      </c>
      <c r="G6" s="1269" t="n">
        <f aca="false">'机泵选型(基础设计)'!AO$93</f>
        <v>0</v>
      </c>
      <c r="H6" s="1270" t="n">
        <f aca="false">G6</f>
        <v>0</v>
      </c>
      <c r="I6" s="1271" t="n">
        <f aca="false">'机泵选型(基础设计)'!AO$86</f>
        <v>0</v>
      </c>
      <c r="J6" s="1267" t="n">
        <f aca="false">输入!$D$4</f>
        <v>8400</v>
      </c>
      <c r="K6" s="1272" t="n">
        <f aca="false">I6*J6/10000</f>
        <v>0</v>
      </c>
      <c r="L6" s="1266"/>
    </row>
    <row r="7" customFormat="false" ht="27" hidden="false" customHeight="true" outlineLevel="0" collapsed="false">
      <c r="A7" s="1180" t="n">
        <f aca="false">ROW()-3</f>
        <v>4</v>
      </c>
      <c r="B7" s="1180" t="str">
        <f aca="false">'机泵选型(基础设计)'!E$1</f>
        <v>132-P-103A/B</v>
      </c>
      <c r="C7" s="1266" t="str">
        <f aca="false">'机泵选型(基础设计)'!E$2</f>
        <v>注水泵</v>
      </c>
      <c r="D7" s="1267" t="n">
        <f aca="false">IF(OR(C7="照明用电",C7="仪表用电"),220,IF(I7&lt;=185,380,10000))</f>
        <v>380</v>
      </c>
      <c r="E7" s="1268" t="n">
        <v>1</v>
      </c>
      <c r="F7" s="1268" t="n">
        <v>1</v>
      </c>
      <c r="G7" s="1269" t="n">
        <f aca="false">'机泵选型(基础设计)'!E$93</f>
        <v>37</v>
      </c>
      <c r="H7" s="1270" t="n">
        <f aca="false">G7</f>
        <v>37</v>
      </c>
      <c r="I7" s="1271" t="n">
        <f aca="false">'机泵选型(基础设计)'!E$86</f>
        <v>24.4782857142857</v>
      </c>
      <c r="J7" s="1267" t="n">
        <f aca="false">输入!$D$4</f>
        <v>8400</v>
      </c>
      <c r="K7" s="1272" t="n">
        <f aca="false">I7*J7/10000</f>
        <v>20.56176</v>
      </c>
      <c r="L7" s="1267"/>
    </row>
    <row r="8" customFormat="false" ht="27" hidden="false" customHeight="true" outlineLevel="0" collapsed="false">
      <c r="A8" s="1180" t="n">
        <f aca="false">ROW()-3</f>
        <v>5</v>
      </c>
      <c r="B8" s="1180" t="str">
        <f aca="false">'机泵选型(基础设计)'!F$1</f>
        <v>132-P-104A/B</v>
      </c>
      <c r="C8" s="1266" t="str">
        <f aca="false">'机泵选型(基础设计)'!F$2</f>
        <v>反冲洗污油泵</v>
      </c>
      <c r="D8" s="1267" t="n">
        <f aca="false">IF(OR(C8="照明用电",C8="仪表用电"),220,IF(I8&lt;=185,380,10000))</f>
        <v>380</v>
      </c>
      <c r="E8" s="1268" t="n">
        <v>1</v>
      </c>
      <c r="F8" s="1268" t="n">
        <v>1</v>
      </c>
      <c r="G8" s="1269" t="n">
        <f aca="false">'机泵选型(基础设计)'!F$93</f>
        <v>37</v>
      </c>
      <c r="H8" s="1270" t="n">
        <f aca="false">G8</f>
        <v>37</v>
      </c>
      <c r="I8" s="1271" t="n">
        <f aca="false">'机泵选型(基础设计)'!F$86</f>
        <v>27.454375</v>
      </c>
      <c r="J8" s="1267" t="n">
        <f aca="false">输入!$D$4</f>
        <v>8400</v>
      </c>
      <c r="K8" s="1272" t="n">
        <f aca="false">I8*J8/10000</f>
        <v>23.061675</v>
      </c>
      <c r="L8" s="1267"/>
    </row>
    <row r="9" customFormat="false" ht="27" hidden="false" customHeight="true" outlineLevel="0" collapsed="false">
      <c r="A9" s="1180" t="n">
        <f aca="false">ROW()-3</f>
        <v>6</v>
      </c>
      <c r="B9" s="1180" t="str">
        <f aca="false">'机泵选型(基础设计)'!H$1</f>
        <v>132-P-106A/B</v>
      </c>
      <c r="C9" s="1266" t="str">
        <f aca="false">'机泵选型(基础设计)'!H$2</f>
        <v>原料油泵</v>
      </c>
      <c r="D9" s="1267" t="n">
        <f aca="false">IF(OR(C9="照明用电",C9="仪表用电"),220,IF(I9&lt;=185,380,10000))</f>
        <v>380</v>
      </c>
      <c r="E9" s="1268" t="n">
        <v>1</v>
      </c>
      <c r="F9" s="1268" t="n">
        <v>1</v>
      </c>
      <c r="G9" s="1269" t="n">
        <f aca="false">'机泵选型(基础设计)'!H$93</f>
        <v>110</v>
      </c>
      <c r="H9" s="1270" t="n">
        <f aca="false">G9</f>
        <v>110</v>
      </c>
      <c r="I9" s="1271" t="n">
        <f aca="false">'机泵选型(基础设计)'!H$86</f>
        <v>85.4406833766234</v>
      </c>
      <c r="J9" s="1267" t="n">
        <f aca="false">输入!$D$4</f>
        <v>8400</v>
      </c>
      <c r="K9" s="1272" t="n">
        <f aca="false">I9*J9/10000</f>
        <v>71.7701740363637</v>
      </c>
      <c r="L9" s="1267"/>
    </row>
    <row r="10" customFormat="false" ht="27" hidden="false" customHeight="true" outlineLevel="0" collapsed="false">
      <c r="A10" s="1180" t="n">
        <f aca="false">ROW()-3</f>
        <v>7</v>
      </c>
      <c r="B10" s="1180" t="str">
        <f aca="false">'机泵选型(基础设计)'!I$1</f>
        <v>132-P-201A/B</v>
      </c>
      <c r="C10" s="1266" t="str">
        <f aca="false">'机泵选型(基础设计)'!I$2</f>
        <v>汽提塔顶回流泵</v>
      </c>
      <c r="D10" s="1267" t="n">
        <f aca="false">IF(OR(C10="照明用电",C10="仪表用电"),220,IF(I10&lt;=185,380,10000))</f>
        <v>380</v>
      </c>
      <c r="E10" s="1268" t="n">
        <v>1</v>
      </c>
      <c r="F10" s="1268" t="n">
        <v>1</v>
      </c>
      <c r="G10" s="1269" t="n">
        <f aca="false">'机泵选型(基础设计)'!I$93</f>
        <v>15</v>
      </c>
      <c r="H10" s="1270" t="n">
        <f aca="false">G10</f>
        <v>15</v>
      </c>
      <c r="I10" s="1271" t="n">
        <f aca="false">'机泵选型(基础设计)'!I$86</f>
        <v>8.2742009</v>
      </c>
      <c r="J10" s="1267" t="n">
        <f aca="false">输入!$D$4</f>
        <v>8400</v>
      </c>
      <c r="K10" s="1272" t="n">
        <f aca="false">I10*J10/10000</f>
        <v>6.950328756</v>
      </c>
      <c r="L10" s="1267"/>
    </row>
    <row r="11" customFormat="false" ht="27" hidden="false" customHeight="true" outlineLevel="0" collapsed="false">
      <c r="A11" s="1180" t="n">
        <f aca="false">ROW()-3</f>
        <v>8</v>
      </c>
      <c r="B11" s="1180" t="str">
        <f aca="false">'机泵选型(基础设计)'!J$1</f>
        <v>132-P-202A/B</v>
      </c>
      <c r="C11" s="1266" t="str">
        <f aca="false">'机泵选型(基础设计)'!J$2</f>
        <v>分馏塔进料泵</v>
      </c>
      <c r="D11" s="1267" t="n">
        <f aca="false">IF(OR(C11="照明用电",C11="仪表用电"),220,IF(I11&lt;=185,380,10000))</f>
        <v>380</v>
      </c>
      <c r="E11" s="1268" t="n">
        <v>1</v>
      </c>
      <c r="F11" s="1268" t="n">
        <v>1</v>
      </c>
      <c r="G11" s="1269" t="n">
        <f aca="false">'机泵选型(基础设计)'!J$93</f>
        <v>185</v>
      </c>
      <c r="H11" s="1270" t="n">
        <f aca="false">G11</f>
        <v>185</v>
      </c>
      <c r="I11" s="1271" t="n">
        <f aca="false">'机泵选型(基础设计)'!J$86</f>
        <v>139.466662703</v>
      </c>
      <c r="J11" s="1267" t="n">
        <f aca="false">输入!$D$4</f>
        <v>8400</v>
      </c>
      <c r="K11" s="1272" t="n">
        <f aca="false">I11*J11/10000</f>
        <v>117.15199667052</v>
      </c>
      <c r="L11" s="1267"/>
    </row>
    <row r="12" customFormat="false" ht="27" hidden="false" customHeight="true" outlineLevel="0" collapsed="false">
      <c r="A12" s="1180" t="n">
        <f aca="false">ROW()-3</f>
        <v>9</v>
      </c>
      <c r="B12" s="1180" t="str">
        <f aca="false">'机泵选型(基础设计)'!K$1</f>
        <v>132-P-203A/B</v>
      </c>
      <c r="C12" s="1266" t="str">
        <f aca="false">'机泵选型(基础设计)'!K$2</f>
        <v>分馏塔顶回流泵</v>
      </c>
      <c r="D12" s="1267" t="n">
        <f aca="false">IF(OR(C12="照明用电",C12="仪表用电"),220,IF(I12&lt;=185,380,10000))</f>
        <v>380</v>
      </c>
      <c r="E12" s="1268" t="n">
        <v>1</v>
      </c>
      <c r="F12" s="1268" t="n">
        <v>1</v>
      </c>
      <c r="G12" s="1269" t="n">
        <f aca="false">'机泵选型(基础设计)'!K$93</f>
        <v>90</v>
      </c>
      <c r="H12" s="1270" t="n">
        <f aca="false">G12</f>
        <v>90</v>
      </c>
      <c r="I12" s="1271" t="n">
        <f aca="false">'机泵选型(基础设计)'!K$86</f>
        <v>65.45946290625</v>
      </c>
      <c r="J12" s="1267" t="n">
        <f aca="false">输入!$D$4</f>
        <v>8400</v>
      </c>
      <c r="K12" s="1272" t="n">
        <f aca="false">I12*J12/10000</f>
        <v>54.98594884125</v>
      </c>
      <c r="L12" s="1267"/>
    </row>
    <row r="13" customFormat="false" ht="27" hidden="false" customHeight="true" outlineLevel="0" collapsed="false">
      <c r="A13" s="1180" t="n">
        <f aca="false">ROW()-3</f>
        <v>10</v>
      </c>
      <c r="B13" s="1180" t="str">
        <f aca="false">'机泵选型(基础设计)'!L$1</f>
        <v>132-P-204A/B</v>
      </c>
      <c r="C13" s="1266" t="str">
        <f aca="false">'机泵选型(基础设计)'!L$2</f>
        <v>分馏塔切水泵</v>
      </c>
      <c r="D13" s="1267" t="n">
        <f aca="false">IF(OR(C13="照明用电",C13="仪表用电"),220,IF(I13&lt;=185,380,10000))</f>
        <v>380</v>
      </c>
      <c r="E13" s="1268" t="n">
        <v>1</v>
      </c>
      <c r="F13" s="1268" t="n">
        <v>1</v>
      </c>
      <c r="G13" s="1269" t="n">
        <f aca="false">'机泵选型(基础设计)'!L$93</f>
        <v>15</v>
      </c>
      <c r="H13" s="1270" t="n">
        <f aca="false">G13</f>
        <v>15</v>
      </c>
      <c r="I13" s="1271" t="n">
        <f aca="false">'机泵选型(基础设计)'!L$86</f>
        <v>8.03287909230769</v>
      </c>
      <c r="J13" s="1267" t="n">
        <f aca="false">输入!$D$4</f>
        <v>8400</v>
      </c>
      <c r="K13" s="1272" t="n">
        <f aca="false">I13*J13/10000</f>
        <v>6.74761843753846</v>
      </c>
      <c r="L13" s="1267"/>
    </row>
    <row r="14" customFormat="false" ht="27" hidden="false" customHeight="true" outlineLevel="0" collapsed="false">
      <c r="A14" s="1180" t="n">
        <f aca="false">ROW()-3</f>
        <v>11</v>
      </c>
      <c r="B14" s="1180" t="str">
        <f aca="false">'机泵选型(基础设计)'!M$1</f>
        <v>132-P-205A/B</v>
      </c>
      <c r="C14" s="1266" t="str">
        <f aca="false">'机泵选型(基础设计)'!M$2</f>
        <v>分馏塔中段回流泵</v>
      </c>
      <c r="D14" s="1267" t="n">
        <f aca="false">IF(OR(C14="照明用电",C14="仪表用电"),220,IF(I14&lt;=185,380,10000))</f>
        <v>380</v>
      </c>
      <c r="E14" s="1268" t="n">
        <v>1</v>
      </c>
      <c r="F14" s="1268" t="n">
        <v>1</v>
      </c>
      <c r="G14" s="1269" t="n">
        <f aca="false">'机泵选型(基础设计)'!M$93</f>
        <v>55</v>
      </c>
      <c r="H14" s="1270" t="n">
        <f aca="false">G14</f>
        <v>55</v>
      </c>
      <c r="I14" s="1271" t="n">
        <f aca="false">'机泵选型(基础设计)'!M$86</f>
        <v>37.6751893939394</v>
      </c>
      <c r="J14" s="1267" t="n">
        <f aca="false">输入!$D$4</f>
        <v>8400</v>
      </c>
      <c r="K14" s="1272" t="n">
        <f aca="false">I14*J14/10000</f>
        <v>31.6471590909091</v>
      </c>
      <c r="L14" s="1267"/>
    </row>
    <row r="15" customFormat="false" ht="27" hidden="false" customHeight="true" outlineLevel="0" collapsed="false">
      <c r="A15" s="1180" t="n">
        <f aca="false">ROW()-3</f>
        <v>12</v>
      </c>
      <c r="B15" s="1180" t="str">
        <f aca="false">'机泵选型(基础设计)'!N$1</f>
        <v>132-P-206A/B</v>
      </c>
      <c r="C15" s="1266" t="str">
        <f aca="false">'机泵选型(基础设计)'!N$2</f>
        <v>柴油产品泵</v>
      </c>
      <c r="D15" s="1267" t="n">
        <f aca="false">IF(OR(C15="照明用电",C15="仪表用电"),220,IF(I15&lt;=185,380,10000))</f>
        <v>380</v>
      </c>
      <c r="E15" s="1268" t="n">
        <v>1</v>
      </c>
      <c r="F15" s="1268" t="n">
        <v>1</v>
      </c>
      <c r="G15" s="1269" t="n">
        <f aca="false">'机泵选型(基础设计)'!N$93</f>
        <v>75</v>
      </c>
      <c r="H15" s="1270" t="n">
        <f aca="false">G15</f>
        <v>75</v>
      </c>
      <c r="I15" s="1271" t="n">
        <f aca="false">'机泵选型(基础设计)'!N$86</f>
        <v>48.8913088235294</v>
      </c>
      <c r="J15" s="1267" t="n">
        <f aca="false">输入!$D$4</f>
        <v>8400</v>
      </c>
      <c r="K15" s="1272" t="n">
        <f aca="false">I15*J15/10000</f>
        <v>41.0686994117647</v>
      </c>
      <c r="L15" s="1267"/>
    </row>
    <row r="16" customFormat="false" ht="27" hidden="false" customHeight="true" outlineLevel="0" collapsed="false">
      <c r="A16" s="1180" t="n">
        <f aca="false">ROW()-3</f>
        <v>13</v>
      </c>
      <c r="B16" s="1180" t="str">
        <f aca="false">'机泵选型(基础设计)'!O$1</f>
        <v>132-P-207A/B</v>
      </c>
      <c r="C16" s="1266" t="str">
        <f aca="false">'机泵选型(基础设计)'!O$2</f>
        <v>加氢蜡油泵</v>
      </c>
      <c r="D16" s="1267" t="n">
        <f aca="false">IF(OR(C16="照明用电",C16="仪表用电"),220,IF(I16&lt;=185,380,10000))</f>
        <v>10000</v>
      </c>
      <c r="E16" s="1268" t="n">
        <v>1</v>
      </c>
      <c r="F16" s="1268" t="n">
        <v>1</v>
      </c>
      <c r="G16" s="1269" t="n">
        <f aca="false">'机泵选型(基础设计)'!O$93</f>
        <v>355</v>
      </c>
      <c r="H16" s="1270" t="n">
        <f aca="false">G16</f>
        <v>355</v>
      </c>
      <c r="I16" s="1271" t="n">
        <f aca="false">'机泵选型(基础设计)'!O$86</f>
        <v>264.025328017123</v>
      </c>
      <c r="J16" s="1267" t="n">
        <f aca="false">输入!$D$4</f>
        <v>8400</v>
      </c>
      <c r="K16" s="1272" t="n">
        <f aca="false">I16*J16/10000</f>
        <v>221.781275534384</v>
      </c>
      <c r="L16" s="1267"/>
    </row>
    <row r="17" customFormat="false" ht="27" hidden="false" customHeight="true" outlineLevel="0" collapsed="false">
      <c r="A17" s="1180" t="n">
        <f aca="false">ROW()-3</f>
        <v>14</v>
      </c>
      <c r="B17" s="1180" t="str">
        <f aca="false">'机泵选型(基础设计)'!P$1</f>
        <v>132-P-301A/B</v>
      </c>
      <c r="C17" s="1266" t="str">
        <f aca="false">'机泵选型(基础设计)'!P$2</f>
        <v>贫胺液泵</v>
      </c>
      <c r="D17" s="1267" t="n">
        <f aca="false">IF(OR(C17="照明用电",C17="仪表用电"),220,IF(I17&lt;=185,380,10000))</f>
        <v>10000</v>
      </c>
      <c r="E17" s="1268" t="n">
        <v>1</v>
      </c>
      <c r="F17" s="1268" t="n">
        <v>2</v>
      </c>
      <c r="G17" s="1269" t="n">
        <f aca="false">'机泵选型(基础设计)'!P$93</f>
        <v>250</v>
      </c>
      <c r="H17" s="1270" t="n">
        <f aca="false">G17</f>
        <v>250</v>
      </c>
      <c r="I17" s="1271" t="n">
        <f aca="false">'机泵选型(基础设计)'!P$86</f>
        <v>200.798904109589</v>
      </c>
      <c r="J17" s="1267" t="n">
        <f aca="false">输入!$D$4</f>
        <v>8400</v>
      </c>
      <c r="K17" s="1272" t="n">
        <f aca="false">I17*J17/10000</f>
        <v>168.671079452055</v>
      </c>
      <c r="L17" s="1267"/>
    </row>
    <row r="18" customFormat="false" ht="27" hidden="false" customHeight="true" outlineLevel="0" collapsed="false">
      <c r="A18" s="1180" t="n">
        <f aca="false">ROW()-3</f>
        <v>15</v>
      </c>
      <c r="B18" s="1180" t="str">
        <f aca="false">'机泵选型(基础设计)'!Q$1</f>
        <v>132-P-401</v>
      </c>
      <c r="C18" s="1266" t="str">
        <f aca="false">'机泵选型(基础设计)'!Q$2</f>
        <v>地下轻污油泵</v>
      </c>
      <c r="D18" s="1267" t="n">
        <f aca="false">IF(OR(C18="照明用电",C18="仪表用电"),220,IF(I18&lt;=185,380,10000))</f>
        <v>380</v>
      </c>
      <c r="E18" s="1268" t="n">
        <v>1</v>
      </c>
      <c r="F18" s="1268"/>
      <c r="G18" s="1269" t="n">
        <f aca="false">'机泵选型(基础设计)'!Q$93</f>
        <v>30</v>
      </c>
      <c r="H18" s="1270"/>
      <c r="I18" s="1271" t="n">
        <f aca="false">'机泵选型(基础设计)'!Q$86</f>
        <v>20.9742424242424</v>
      </c>
      <c r="J18" s="1273" t="n">
        <v>200</v>
      </c>
      <c r="K18" s="1272" t="n">
        <f aca="false">I18*J18/10000</f>
        <v>0.419484848484849</v>
      </c>
      <c r="L18" s="1267"/>
    </row>
    <row r="19" customFormat="false" ht="27" hidden="false" customHeight="true" outlineLevel="0" collapsed="false">
      <c r="A19" s="1274" t="n">
        <f aca="false">ROW()-3</f>
        <v>16</v>
      </c>
      <c r="B19" s="1274" t="n">
        <f aca="false">'机泵选型(基础设计)'!AP1</f>
        <v>0</v>
      </c>
      <c r="C19" s="1275" t="n">
        <f aca="false">'机泵选型(基础设计)'!AP2</f>
        <v>0</v>
      </c>
      <c r="D19" s="1276" t="n">
        <f aca="false">IF(OR(C19="照明用电",C19="仪表用电"),220,IF(I19&lt;=185,380,10000))</f>
        <v>380</v>
      </c>
      <c r="E19" s="1277" t="n">
        <v>1</v>
      </c>
      <c r="F19" s="1277" t="n">
        <v>1</v>
      </c>
      <c r="G19" s="1278" t="n">
        <f aca="false">'机泵选型(基础设计)'!AP93</f>
        <v>0</v>
      </c>
      <c r="H19" s="1279" t="n">
        <f aca="false">G19</f>
        <v>0</v>
      </c>
      <c r="I19" s="1280" t="n">
        <f aca="false">'机泵选型(基础设计)'!AP86</f>
        <v>0</v>
      </c>
      <c r="J19" s="1276" t="n">
        <v>2000</v>
      </c>
      <c r="K19" s="1281" t="n">
        <f aca="false">I19*J19/10000</f>
        <v>0</v>
      </c>
      <c r="L19" s="1276"/>
    </row>
    <row r="20" customFormat="false" ht="27" hidden="false" customHeight="true" outlineLevel="0" collapsed="false">
      <c r="A20" s="1180" t="n">
        <f aca="false">ROW()-3</f>
        <v>17</v>
      </c>
      <c r="B20" s="1180" t="str">
        <f aca="false">'机泵选型(基础设计)'!R$1</f>
        <v>132-P-404</v>
      </c>
      <c r="C20" s="1266" t="str">
        <f aca="false">'机泵选型(基础设计)'!R$2</f>
        <v>地下废胺液泵</v>
      </c>
      <c r="D20" s="1267" t="n">
        <f aca="false">IF(OR(C20="照明用电",C20="仪表用电"),220,IF(I20&lt;=185,380,10000))</f>
        <v>380</v>
      </c>
      <c r="E20" s="1268" t="n">
        <v>1</v>
      </c>
      <c r="F20" s="1268" t="n">
        <v>1</v>
      </c>
      <c r="G20" s="1282" t="n">
        <f aca="false">'机泵选型(基础设计)'!R$93</f>
        <v>18.5</v>
      </c>
      <c r="H20" s="1283" t="n">
        <f aca="false">G20</f>
        <v>18.5</v>
      </c>
      <c r="I20" s="1271" t="n">
        <f aca="false">'机泵选型(基础设计)'!R$86</f>
        <v>13.3222222222222</v>
      </c>
      <c r="J20" s="1267" t="n">
        <f aca="false">输入!$D$4</f>
        <v>8400</v>
      </c>
      <c r="K20" s="1272" t="n">
        <f aca="false">I20*J20/10000</f>
        <v>11.1906666666667</v>
      </c>
      <c r="L20" s="1267"/>
    </row>
    <row r="21" customFormat="false" ht="27" hidden="false" customHeight="true" outlineLevel="0" collapsed="false">
      <c r="A21" s="1180" t="n">
        <f aca="false">ROW()-3</f>
        <v>18</v>
      </c>
      <c r="B21" s="1180" t="str">
        <f aca="false">'机泵选型(基础设计)'!S$1</f>
        <v>132-P-406A/B</v>
      </c>
      <c r="C21" s="1266" t="str">
        <f aca="false">'机泵选型(基础设计)'!S$2</f>
        <v>排污水泵</v>
      </c>
      <c r="D21" s="1267" t="n">
        <f aca="false">IF(OR(C21="照明用电",C21="仪表用电"),220,IF(I21&lt;=185,380,10000))</f>
        <v>380</v>
      </c>
      <c r="E21" s="1268" t="n">
        <v>1</v>
      </c>
      <c r="F21" s="1268" t="n">
        <v>1</v>
      </c>
      <c r="G21" s="1269" t="n">
        <f aca="false">'机泵选型(基础设计)'!S$93</f>
        <v>11</v>
      </c>
      <c r="H21" s="1270" t="n">
        <f aca="false">G21</f>
        <v>11</v>
      </c>
      <c r="I21" s="1271" t="n">
        <f aca="false">'机泵选型(基础设计)'!S$86</f>
        <v>4.63032</v>
      </c>
      <c r="J21" s="1267" t="n">
        <f aca="false">输入!$D$4</f>
        <v>8400</v>
      </c>
      <c r="K21" s="1272" t="n">
        <f aca="false">I21*J21/10000</f>
        <v>3.8894688</v>
      </c>
      <c r="L21" s="1267"/>
    </row>
    <row r="22" customFormat="false" ht="25.5" hidden="false" customHeight="true" outlineLevel="0" collapsed="false">
      <c r="A22" s="1180" t="n">
        <f aca="false">ROW()-3</f>
        <v>19</v>
      </c>
      <c r="B22" s="1268" t="s">
        <v>1887</v>
      </c>
      <c r="C22" s="1284" t="s">
        <v>1888</v>
      </c>
      <c r="D22" s="1267" t="n">
        <f aca="false">IF(OR(C22="照明用电",C22="仪表用电"),220,IF(I22&lt;=185,380,10000))</f>
        <v>10000</v>
      </c>
      <c r="E22" s="1285" t="n">
        <v>1</v>
      </c>
      <c r="F22" s="1285" t="n">
        <v>1</v>
      </c>
      <c r="G22" s="1269" t="n">
        <v>4500</v>
      </c>
      <c r="H22" s="1270" t="n">
        <f aca="false">G22</f>
        <v>4500</v>
      </c>
      <c r="I22" s="1286" t="n">
        <v>4140</v>
      </c>
      <c r="J22" s="1267" t="n">
        <v>8000</v>
      </c>
      <c r="K22" s="1272" t="n">
        <f aca="false">I22*J22/10000</f>
        <v>3312</v>
      </c>
      <c r="L22" s="1180"/>
    </row>
    <row r="23" customFormat="false" ht="27" hidden="false" customHeight="true" outlineLevel="0" collapsed="false">
      <c r="A23" s="1180" t="n">
        <f aca="false">ROW()-3</f>
        <v>20</v>
      </c>
      <c r="B23" s="1180" t="n">
        <f aca="false">'机泵选型(基础设计)'!T$1</f>
        <v>0</v>
      </c>
      <c r="C23" s="1266" t="n">
        <f aca="false">'机泵选型(基础设计)'!T$2</f>
        <v>0</v>
      </c>
      <c r="D23" s="1267" t="n">
        <f aca="false">IF(OR(C23="照明用电",C23="仪表用电"),220,IF(I23&lt;=185,380,10000))</f>
        <v>380</v>
      </c>
      <c r="E23" s="1268" t="n">
        <v>1</v>
      </c>
      <c r="F23" s="1268" t="n">
        <v>1</v>
      </c>
      <c r="G23" s="1269" t="n">
        <f aca="false">'机泵选型(基础设计)'!T$93</f>
        <v>0</v>
      </c>
      <c r="H23" s="1270" t="n">
        <f aca="false">G23</f>
        <v>0</v>
      </c>
      <c r="I23" s="1271" t="n">
        <f aca="false">'机泵选型(基础设计)'!T$86</f>
        <v>0</v>
      </c>
      <c r="J23" s="1267" t="n">
        <f aca="false">输入!$D$4</f>
        <v>8400</v>
      </c>
      <c r="K23" s="1272" t="n">
        <f aca="false">I23*J23/10000</f>
        <v>0</v>
      </c>
      <c r="L23" s="1267"/>
    </row>
    <row r="24" customFormat="false" ht="27" hidden="false" customHeight="true" outlineLevel="0" collapsed="false">
      <c r="A24" s="1180" t="n">
        <f aca="false">ROW()-3</f>
        <v>21</v>
      </c>
      <c r="B24" s="1180" t="n">
        <f aca="false">'机泵选型(基础设计)'!U$1</f>
        <v>0</v>
      </c>
      <c r="C24" s="1266" t="n">
        <f aca="false">'机泵选型(基础设计)'!U$2</f>
        <v>0</v>
      </c>
      <c r="D24" s="1267" t="n">
        <f aca="false">IF(OR(C24="照明用电",C24="仪表用电"),220,IF(I24&lt;=185,380,10000))</f>
        <v>380</v>
      </c>
      <c r="E24" s="1268" t="n">
        <v>1</v>
      </c>
      <c r="F24" s="1268" t="n">
        <v>1</v>
      </c>
      <c r="G24" s="1282" t="n">
        <f aca="false">'机泵选型(基础设计)'!U$93</f>
        <v>0</v>
      </c>
      <c r="H24" s="1283" t="n">
        <f aca="false">G24</f>
        <v>0</v>
      </c>
      <c r="I24" s="1271" t="n">
        <f aca="false">'机泵选型(基础设计)'!U$86</f>
        <v>0</v>
      </c>
      <c r="J24" s="1267" t="n">
        <f aca="false">输入!$D$4</f>
        <v>8400</v>
      </c>
      <c r="K24" s="1272" t="n">
        <f aca="false">I24*J24/10000</f>
        <v>0</v>
      </c>
      <c r="L24" s="1267"/>
    </row>
    <row r="25" customFormat="false" ht="27" hidden="false" customHeight="true" outlineLevel="0" collapsed="false">
      <c r="A25" s="1180" t="n">
        <f aca="false">ROW()-3</f>
        <v>22</v>
      </c>
      <c r="B25" s="1180" t="n">
        <f aca="false">'机泵选型(基础设计)'!V$1</f>
        <v>0</v>
      </c>
      <c r="C25" s="1266" t="n">
        <f aca="false">'机泵选型(基础设计)'!V$2</f>
        <v>0</v>
      </c>
      <c r="D25" s="1267" t="n">
        <f aca="false">IF(OR(C25="照明用电",C25="仪表用电"),220,IF(I25&lt;=185,380,10000))</f>
        <v>380</v>
      </c>
      <c r="E25" s="1268" t="n">
        <v>1</v>
      </c>
      <c r="F25" s="1268" t="n">
        <v>1</v>
      </c>
      <c r="G25" s="1282" t="n">
        <f aca="false">'机泵选型(基础设计)'!V$93</f>
        <v>0</v>
      </c>
      <c r="H25" s="1283" t="n">
        <f aca="false">G25</f>
        <v>0</v>
      </c>
      <c r="I25" s="1271" t="n">
        <f aca="false">'机泵选型(基础设计)'!V$86</f>
        <v>0</v>
      </c>
      <c r="J25" s="1267" t="n">
        <f aca="false">输入!$D$4</f>
        <v>8400</v>
      </c>
      <c r="K25" s="1272" t="n">
        <f aca="false">I25*J25/10000</f>
        <v>0</v>
      </c>
      <c r="L25" s="1267"/>
    </row>
    <row r="26" customFormat="false" ht="27" hidden="false" customHeight="true" outlineLevel="0" collapsed="false">
      <c r="A26" s="1180" t="n">
        <f aca="false">ROW()-3</f>
        <v>23</v>
      </c>
      <c r="B26" s="1180" t="n">
        <f aca="false">'机泵选型(基础设计)'!W$1</f>
        <v>0</v>
      </c>
      <c r="C26" s="1266" t="n">
        <f aca="false">'机泵选型(基础设计)'!W$2</f>
        <v>0</v>
      </c>
      <c r="D26" s="1267" t="n">
        <f aca="false">IF(OR(C26="照明用电",C26="仪表用电"),220,IF(I26&lt;=185,380,10000))</f>
        <v>380</v>
      </c>
      <c r="E26" s="1268" t="n">
        <v>1</v>
      </c>
      <c r="F26" s="1268" t="n">
        <v>1</v>
      </c>
      <c r="G26" s="1269" t="n">
        <f aca="false">'机泵选型(基础设计)'!W$93</f>
        <v>0</v>
      </c>
      <c r="H26" s="1270" t="n">
        <f aca="false">G26</f>
        <v>0</v>
      </c>
      <c r="I26" s="1271" t="n">
        <f aca="false">'机泵选型(基础设计)'!W$86</f>
        <v>0</v>
      </c>
      <c r="J26" s="1267" t="n">
        <f aca="false">输入!$D$4</f>
        <v>8400</v>
      </c>
      <c r="K26" s="1272" t="n">
        <f aca="false">I26*J26/10000</f>
        <v>0</v>
      </c>
      <c r="L26" s="1267"/>
    </row>
    <row r="27" customFormat="false" ht="27" hidden="false" customHeight="true" outlineLevel="0" collapsed="false">
      <c r="A27" s="1180" t="n">
        <f aca="false">ROW()-3</f>
        <v>24</v>
      </c>
      <c r="B27" s="1180" t="n">
        <f aca="false">'机泵选型(基础设计)'!X$1</f>
        <v>0</v>
      </c>
      <c r="C27" s="1266" t="n">
        <f aca="false">'机泵选型(基础设计)'!X$2</f>
        <v>0</v>
      </c>
      <c r="D27" s="1267" t="n">
        <f aca="false">IF(OR(C27="照明用电",C27="仪表用电"),220,IF(I27&lt;=185,380,10000))</f>
        <v>380</v>
      </c>
      <c r="E27" s="1268" t="n">
        <v>1</v>
      </c>
      <c r="F27" s="1268" t="n">
        <v>1</v>
      </c>
      <c r="G27" s="1269" t="n">
        <f aca="false">'机泵选型(基础设计)'!X$93</f>
        <v>0</v>
      </c>
      <c r="H27" s="1270" t="n">
        <f aca="false">G27</f>
        <v>0</v>
      </c>
      <c r="I27" s="1271" t="n">
        <f aca="false">'机泵选型(基础设计)'!X$86</f>
        <v>0</v>
      </c>
      <c r="J27" s="1267" t="n">
        <f aca="false">输入!$D$4</f>
        <v>8400</v>
      </c>
      <c r="K27" s="1272" t="n">
        <f aca="false">I27*J27/10000</f>
        <v>0</v>
      </c>
      <c r="L27" s="1267"/>
    </row>
    <row r="28" customFormat="false" ht="27" hidden="false" customHeight="true" outlineLevel="0" collapsed="false">
      <c r="A28" s="1180" t="n">
        <f aca="false">ROW()-3</f>
        <v>25</v>
      </c>
      <c r="B28" s="1180" t="n">
        <f aca="false">'机泵选型(基础设计)'!Y$1</f>
        <v>0</v>
      </c>
      <c r="C28" s="1266" t="n">
        <f aca="false">'机泵选型(基础设计)'!Y$2</f>
        <v>0</v>
      </c>
      <c r="D28" s="1267" t="n">
        <f aca="false">IF(OR(C28="照明用电",C28="仪表用电"),220,IF(I28&lt;=185,380,10000))</f>
        <v>380</v>
      </c>
      <c r="E28" s="1268" t="n">
        <v>1</v>
      </c>
      <c r="F28" s="1268" t="n">
        <v>1</v>
      </c>
      <c r="G28" s="1269" t="n">
        <f aca="false">'机泵选型(基础设计)'!Y$93</f>
        <v>0</v>
      </c>
      <c r="H28" s="1270" t="n">
        <f aca="false">G28</f>
        <v>0</v>
      </c>
      <c r="I28" s="1271" t="n">
        <f aca="false">'机泵选型(基础设计)'!Y$86</f>
        <v>0</v>
      </c>
      <c r="J28" s="1267" t="n">
        <f aca="false">输入!$D$4</f>
        <v>8400</v>
      </c>
      <c r="K28" s="1272" t="n">
        <f aca="false">I28*J28/10000</f>
        <v>0</v>
      </c>
      <c r="L28" s="1267"/>
    </row>
    <row r="29" customFormat="false" ht="27" hidden="false" customHeight="true" outlineLevel="0" collapsed="false">
      <c r="A29" s="1274" t="n">
        <f aca="false">ROW()-3</f>
        <v>26</v>
      </c>
      <c r="B29" s="1274" t="n">
        <f aca="false">'机泵选型(基础设计)'!Z$1</f>
        <v>0</v>
      </c>
      <c r="C29" s="1275" t="n">
        <f aca="false">'机泵选型(基础设计)'!Z$2</f>
        <v>0</v>
      </c>
      <c r="D29" s="1276" t="n">
        <f aca="false">IF(OR(C29="照明用电",C29="仪表用电"),220,IF(I29&lt;=185,380,10000))</f>
        <v>380</v>
      </c>
      <c r="E29" s="1277" t="n">
        <v>1</v>
      </c>
      <c r="F29" s="1277" t="n">
        <v>1</v>
      </c>
      <c r="G29" s="1278" t="n">
        <f aca="false">'机泵选型(基础设计)'!Z93</f>
        <v>0</v>
      </c>
      <c r="H29" s="1279" t="n">
        <f aca="false">G29</f>
        <v>0</v>
      </c>
      <c r="I29" s="1280" t="n">
        <f aca="false">'机泵选型(基础设计)'!Z86</f>
        <v>0</v>
      </c>
      <c r="J29" s="1276" t="n">
        <v>8000</v>
      </c>
      <c r="K29" s="1281" t="n">
        <f aca="false">I29*J29/10000</f>
        <v>0</v>
      </c>
      <c r="L29" s="1276"/>
    </row>
    <row r="30" customFormat="false" ht="27" hidden="false" customHeight="true" outlineLevel="0" collapsed="false">
      <c r="A30" s="1180" t="n">
        <f aca="false">ROW()-3</f>
        <v>27</v>
      </c>
      <c r="B30" s="1180" t="n">
        <f aca="false">'机泵选型(基础设计)'!AA$1</f>
        <v>0</v>
      </c>
      <c r="C30" s="1266" t="n">
        <f aca="false">'机泵选型(基础设计)'!AA$2</f>
        <v>0</v>
      </c>
      <c r="D30" s="1267" t="n">
        <f aca="false">IF(OR(C30="照明用电",C30="仪表用电"),220,IF(I30&lt;=185,380,10000))</f>
        <v>380</v>
      </c>
      <c r="E30" s="1268" t="n">
        <v>1</v>
      </c>
      <c r="F30" s="1268" t="n">
        <v>1</v>
      </c>
      <c r="G30" s="1269" t="n">
        <f aca="false">'机泵选型(基础设计)'!AA$93</f>
        <v>0</v>
      </c>
      <c r="H30" s="1270" t="n">
        <f aca="false">G30</f>
        <v>0</v>
      </c>
      <c r="I30" s="1271" t="n">
        <f aca="false">'机泵选型(基础设计)'!AA$86</f>
        <v>0</v>
      </c>
      <c r="J30" s="1267" t="n">
        <f aca="false">输入!$D$4</f>
        <v>8400</v>
      </c>
      <c r="K30" s="1272" t="n">
        <f aca="false">I30*J30/10000</f>
        <v>0</v>
      </c>
      <c r="L30" s="1267"/>
    </row>
    <row r="31" customFormat="false" ht="27" hidden="false" customHeight="true" outlineLevel="0" collapsed="false">
      <c r="A31" s="1180" t="n">
        <f aca="false">ROW()-3</f>
        <v>28</v>
      </c>
      <c r="B31" s="1180" t="n">
        <f aca="false">'机泵选型(基础设计)'!AB$1</f>
        <v>0</v>
      </c>
      <c r="C31" s="1266" t="n">
        <f aca="false">'机泵选型(基础设计)'!AB$2</f>
        <v>0</v>
      </c>
      <c r="D31" s="1267" t="n">
        <f aca="false">IF(OR(C31="照明用电",C31="仪表用电"),220,IF(I31&lt;=185,380,10000))</f>
        <v>380</v>
      </c>
      <c r="E31" s="1268" t="n">
        <v>1</v>
      </c>
      <c r="F31" s="1268" t="n">
        <v>1</v>
      </c>
      <c r="G31" s="1269" t="n">
        <f aca="false">'机泵选型(基础设计)'!AB$93</f>
        <v>0</v>
      </c>
      <c r="H31" s="1270" t="n">
        <f aca="false">G31</f>
        <v>0</v>
      </c>
      <c r="I31" s="1271" t="n">
        <f aca="false">'机泵选型(基础设计)'!AB$86</f>
        <v>0</v>
      </c>
      <c r="J31" s="1267" t="n">
        <f aca="false">输入!$D$4</f>
        <v>8400</v>
      </c>
      <c r="K31" s="1272" t="n">
        <f aca="false">I31*J31/10000</f>
        <v>0</v>
      </c>
      <c r="L31" s="1267"/>
    </row>
    <row r="32" customFormat="false" ht="27" hidden="false" customHeight="true" outlineLevel="0" collapsed="false">
      <c r="A32" s="1180" t="n">
        <f aca="false">ROW()-3</f>
        <v>29</v>
      </c>
      <c r="B32" s="1180" t="n">
        <f aca="false">'机泵选型(基础设计)'!AC$1</f>
        <v>0</v>
      </c>
      <c r="C32" s="1266" t="n">
        <f aca="false">'机泵选型(基础设计)'!AC$2</f>
        <v>0</v>
      </c>
      <c r="D32" s="1267" t="n">
        <f aca="false">IF(OR(C32="照明用电",C32="仪表用电"),220,IF(I32&lt;=185,380,10000))</f>
        <v>380</v>
      </c>
      <c r="E32" s="1268" t="n">
        <v>1</v>
      </c>
      <c r="F32" s="1268" t="n">
        <v>1</v>
      </c>
      <c r="G32" s="1269" t="n">
        <f aca="false">'机泵选型(基础设计)'!AC$93</f>
        <v>0</v>
      </c>
      <c r="H32" s="1270" t="n">
        <f aca="false">G32</f>
        <v>0</v>
      </c>
      <c r="I32" s="1271" t="n">
        <f aca="false">'机泵选型(基础设计)'!AC$86</f>
        <v>0</v>
      </c>
      <c r="J32" s="1267" t="n">
        <f aca="false">输入!$D$4</f>
        <v>8400</v>
      </c>
      <c r="K32" s="1272" t="n">
        <f aca="false">I32*J32/10000</f>
        <v>0</v>
      </c>
      <c r="L32" s="1267"/>
    </row>
    <row r="33" customFormat="false" ht="27" hidden="false" customHeight="true" outlineLevel="0" collapsed="false">
      <c r="A33" s="1180" t="n">
        <f aca="false">ROW()-3</f>
        <v>30</v>
      </c>
      <c r="B33" s="1180" t="n">
        <f aca="false">'机泵选型(基础设计)'!AD$1</f>
        <v>0</v>
      </c>
      <c r="C33" s="1266" t="n">
        <f aca="false">'机泵选型(基础设计)'!AD$2</f>
        <v>0</v>
      </c>
      <c r="D33" s="1267" t="n">
        <f aca="false">IF(OR(C33="照明用电",C33="仪表用电"),220,IF(I33&lt;=185,380,10000))</f>
        <v>380</v>
      </c>
      <c r="E33" s="1268" t="n">
        <v>1</v>
      </c>
      <c r="F33" s="1268" t="n">
        <v>1</v>
      </c>
      <c r="G33" s="1269" t="n">
        <f aca="false">'机泵选型(基础设计)'!AD$93</f>
        <v>0</v>
      </c>
      <c r="H33" s="1270" t="n">
        <f aca="false">G33</f>
        <v>0</v>
      </c>
      <c r="I33" s="1271" t="n">
        <f aca="false">'机泵选型(基础设计)'!AD$86</f>
        <v>0</v>
      </c>
      <c r="J33" s="1267" t="n">
        <f aca="false">输入!$D$4</f>
        <v>8400</v>
      </c>
      <c r="K33" s="1272" t="n">
        <f aca="false">I33*J33/10000</f>
        <v>0</v>
      </c>
      <c r="L33" s="1267"/>
    </row>
    <row r="34" customFormat="false" ht="27" hidden="false" customHeight="true" outlineLevel="0" collapsed="false">
      <c r="A34" s="1180" t="n">
        <f aca="false">ROW()-3</f>
        <v>31</v>
      </c>
      <c r="B34" s="1180" t="n">
        <f aca="false">'机泵选型(基础设计)'!AE$1</f>
        <v>0</v>
      </c>
      <c r="C34" s="1266" t="n">
        <f aca="false">'机泵选型(基础设计)'!AE$2</f>
        <v>0</v>
      </c>
      <c r="D34" s="1267" t="n">
        <f aca="false">IF(OR(C34="照明用电",C34="仪表用电"),220,IF(I34&lt;=185,380,10000))</f>
        <v>380</v>
      </c>
      <c r="E34" s="1268" t="n">
        <v>1</v>
      </c>
      <c r="F34" s="1268" t="n">
        <v>1</v>
      </c>
      <c r="G34" s="1269" t="n">
        <f aca="false">'机泵选型(基础设计)'!AE$93</f>
        <v>0</v>
      </c>
      <c r="H34" s="1270" t="n">
        <f aca="false">G34</f>
        <v>0</v>
      </c>
      <c r="I34" s="1271" t="n">
        <f aca="false">'机泵选型(基础设计)'!AE$86</f>
        <v>0</v>
      </c>
      <c r="J34" s="1267" t="n">
        <f aca="false">输入!$D$4</f>
        <v>8400</v>
      </c>
      <c r="K34" s="1272" t="n">
        <f aca="false">I34*J34/10000</f>
        <v>0</v>
      </c>
      <c r="L34" s="1267"/>
    </row>
    <row r="35" customFormat="false" ht="27" hidden="false" customHeight="true" outlineLevel="0" collapsed="false">
      <c r="A35" s="1180" t="n">
        <f aca="false">ROW()-3</f>
        <v>32</v>
      </c>
      <c r="B35" s="1180" t="n">
        <f aca="false">'机泵选型(基础设计)'!AF$1</f>
        <v>0</v>
      </c>
      <c r="C35" s="1266" t="n">
        <f aca="false">'机泵选型(基础设计)'!AF$2</f>
        <v>0</v>
      </c>
      <c r="D35" s="1267" t="n">
        <f aca="false">IF(OR(C35="照明用电",C35="仪表用电"),220,IF(I35&lt;=185,380,10000))</f>
        <v>380</v>
      </c>
      <c r="E35" s="1268" t="n">
        <v>1</v>
      </c>
      <c r="F35" s="1268" t="n">
        <v>1</v>
      </c>
      <c r="G35" s="1269" t="n">
        <f aca="false">'机泵选型(基础设计)'!AF$93</f>
        <v>0</v>
      </c>
      <c r="H35" s="1270" t="n">
        <f aca="false">G35</f>
        <v>0</v>
      </c>
      <c r="I35" s="1271" t="n">
        <f aca="false">'机泵选型(基础设计)'!AF$86</f>
        <v>0</v>
      </c>
      <c r="J35" s="1267" t="n">
        <f aca="false">输入!$D$4</f>
        <v>8400</v>
      </c>
      <c r="K35" s="1272" t="n">
        <f aca="false">I35*J35/10000</f>
        <v>0</v>
      </c>
      <c r="L35" s="1267"/>
    </row>
    <row r="36" customFormat="false" ht="27" hidden="false" customHeight="true" outlineLevel="0" collapsed="false">
      <c r="A36" s="1180" t="n">
        <f aca="false">ROW()-3</f>
        <v>33</v>
      </c>
      <c r="B36" s="1180" t="n">
        <f aca="false">'机泵选型(基础设计)'!AG$1</f>
        <v>0</v>
      </c>
      <c r="C36" s="1266" t="n">
        <f aca="false">'机泵选型(基础设计)'!AG$2</f>
        <v>0</v>
      </c>
      <c r="D36" s="1267" t="n">
        <f aca="false">IF(OR(C36="照明用电",C36="仪表用电"),220,IF(I36&lt;=185,380,10000))</f>
        <v>380</v>
      </c>
      <c r="E36" s="1268" t="n">
        <v>1</v>
      </c>
      <c r="F36" s="1268"/>
      <c r="G36" s="1269" t="n">
        <f aca="false">'机泵选型(基础设计)'!AG$93</f>
        <v>0</v>
      </c>
      <c r="H36" s="1270" t="n">
        <f aca="false">G36</f>
        <v>0</v>
      </c>
      <c r="I36" s="1271" t="n">
        <f aca="false">'机泵选型(基础设计)'!AG$86</f>
        <v>0</v>
      </c>
      <c r="J36" s="1287" t="n">
        <v>200</v>
      </c>
      <c r="K36" s="1272" t="n">
        <f aca="false">I36*J36/10000</f>
        <v>0</v>
      </c>
      <c r="L36" s="1267"/>
    </row>
    <row r="37" customFormat="false" ht="27" hidden="false" customHeight="true" outlineLevel="0" collapsed="false">
      <c r="A37" s="1180" t="n">
        <f aca="false">ROW()-3</f>
        <v>34</v>
      </c>
      <c r="B37" s="1180" t="n">
        <f aca="false">'机泵选型(基础设计)'!AH$1</f>
        <v>0</v>
      </c>
      <c r="C37" s="1266" t="n">
        <f aca="false">'机泵选型(基础设计)'!AH$2</f>
        <v>0</v>
      </c>
      <c r="D37" s="1267" t="n">
        <f aca="false">IF(OR(C37="照明用电",C37="仪表用电"),220,IF(I37&lt;=185,380,10000))</f>
        <v>380</v>
      </c>
      <c r="E37" s="1268" t="n">
        <v>1</v>
      </c>
      <c r="F37" s="1268" t="n">
        <v>1</v>
      </c>
      <c r="G37" s="1269" t="n">
        <f aca="false">'机泵选型(基础设计)'!AH$93</f>
        <v>0</v>
      </c>
      <c r="H37" s="1270" t="n">
        <f aca="false">G37</f>
        <v>0</v>
      </c>
      <c r="I37" s="1271" t="n">
        <f aca="false">'机泵选型(基础设计)'!AH$86</f>
        <v>0</v>
      </c>
      <c r="J37" s="1287" t="n">
        <v>20</v>
      </c>
      <c r="K37" s="1272" t="n">
        <f aca="false">I37*J37/10000</f>
        <v>0</v>
      </c>
      <c r="L37" s="1267"/>
    </row>
    <row r="38" customFormat="false" ht="27" hidden="false" customHeight="true" outlineLevel="0" collapsed="false">
      <c r="A38" s="1180" t="n">
        <f aca="false">ROW()-3</f>
        <v>35</v>
      </c>
      <c r="B38" s="1180" t="n">
        <f aca="false">'机泵选型(基础设计)'!AI$1</f>
        <v>0</v>
      </c>
      <c r="C38" s="1266" t="n">
        <f aca="false">'机泵选型(基础设计)'!AI$2</f>
        <v>0</v>
      </c>
      <c r="D38" s="1267" t="n">
        <f aca="false">IF(OR(C38="照明用电",C38="仪表用电"),220,IF(I38&lt;=185,380,10000))</f>
        <v>380</v>
      </c>
      <c r="E38" s="1268" t="n">
        <v>1</v>
      </c>
      <c r="F38" s="1268" t="n">
        <v>1</v>
      </c>
      <c r="G38" s="1269" t="n">
        <f aca="false">'机泵选型(基础设计)'!AI$93</f>
        <v>0</v>
      </c>
      <c r="H38" s="1270" t="n">
        <f aca="false">G38</f>
        <v>0</v>
      </c>
      <c r="I38" s="1271" t="n">
        <f aca="false">'机泵选型(基础设计)'!AI$86</f>
        <v>0</v>
      </c>
      <c r="J38" s="1267" t="n">
        <f aca="false">输入!$D$4</f>
        <v>8400</v>
      </c>
      <c r="K38" s="1272" t="n">
        <f aca="false">I38*J38/10000</f>
        <v>0</v>
      </c>
      <c r="L38" s="1267"/>
    </row>
    <row r="39" customFormat="false" ht="27" hidden="false" customHeight="true" outlineLevel="0" collapsed="false">
      <c r="A39" s="1180" t="n">
        <f aca="false">ROW()-3</f>
        <v>36</v>
      </c>
      <c r="B39" s="1180" t="n">
        <f aca="false">'机泵选型(基础设计)'!AJ$1</f>
        <v>0</v>
      </c>
      <c r="C39" s="1266" t="n">
        <f aca="false">'机泵选型(基础设计)'!AJ$2</f>
        <v>0</v>
      </c>
      <c r="D39" s="1267" t="n">
        <f aca="false">IF(OR(C39="照明用电",C39="仪表用电"),220,IF(I39&lt;=185,380,10000))</f>
        <v>380</v>
      </c>
      <c r="E39" s="1268" t="n">
        <v>1</v>
      </c>
      <c r="F39" s="1268" t="n">
        <v>1</v>
      </c>
      <c r="G39" s="1269" t="n">
        <f aca="false">'机泵选型(基础设计)'!AJ$93</f>
        <v>0</v>
      </c>
      <c r="H39" s="1270" t="n">
        <f aca="false">G39</f>
        <v>0</v>
      </c>
      <c r="I39" s="1271" t="n">
        <f aca="false">'机泵选型(基础设计)'!AJ$86</f>
        <v>0</v>
      </c>
      <c r="J39" s="1267" t="n">
        <f aca="false">输入!$D$4</f>
        <v>8400</v>
      </c>
      <c r="K39" s="1272" t="n">
        <f aca="false">I39*J39/10000</f>
        <v>0</v>
      </c>
      <c r="L39" s="1267"/>
    </row>
    <row r="40" customFormat="false" ht="27" hidden="false" customHeight="true" outlineLevel="0" collapsed="false">
      <c r="A40" s="1180" t="n">
        <f aca="false">ROW()-3</f>
        <v>37</v>
      </c>
      <c r="B40" s="1180" t="n">
        <f aca="false">'机泵选型(基础设计)'!AK$1</f>
        <v>0</v>
      </c>
      <c r="C40" s="1266" t="n">
        <f aca="false">'机泵选型(基础设计)'!AK$2</f>
        <v>0</v>
      </c>
      <c r="D40" s="1267" t="n">
        <f aca="false">IF(OR(C40="照明用电",C40="仪表用电"),220,IF(I40&lt;=185,380,10000))</f>
        <v>380</v>
      </c>
      <c r="E40" s="1268" t="n">
        <v>1</v>
      </c>
      <c r="F40" s="1268"/>
      <c r="G40" s="1269" t="n">
        <f aca="false">'机泵选型(基础设计)'!AK$93</f>
        <v>0</v>
      </c>
      <c r="H40" s="1270"/>
      <c r="I40" s="1271" t="n">
        <f aca="false">'机泵选型(基础设计)'!AK$86</f>
        <v>0</v>
      </c>
      <c r="J40" s="1287" t="n">
        <v>200</v>
      </c>
      <c r="K40" s="1272" t="n">
        <f aca="false">I40*J40/10000</f>
        <v>0</v>
      </c>
      <c r="L40" s="1267"/>
    </row>
    <row r="41" customFormat="false" ht="27" hidden="false" customHeight="true" outlineLevel="0" collapsed="false">
      <c r="A41" s="1180" t="n">
        <f aca="false">ROW()-3</f>
        <v>38</v>
      </c>
      <c r="B41" s="1180" t="n">
        <f aca="false">'机泵选型(基础设计)'!AL$1</f>
        <v>0</v>
      </c>
      <c r="C41" s="1266" t="n">
        <f aca="false">'机泵选型(基础设计)'!AL$2</f>
        <v>0</v>
      </c>
      <c r="D41" s="1267" t="n">
        <f aca="false">IF(OR(C41="照明用电",C41="仪表用电"),220,IF(I41&lt;=185,380,10000))</f>
        <v>380</v>
      </c>
      <c r="E41" s="1268" t="n">
        <v>1</v>
      </c>
      <c r="F41" s="1268" t="n">
        <v>1</v>
      </c>
      <c r="G41" s="1269" t="n">
        <f aca="false">'机泵选型(基础设计)'!AL$93</f>
        <v>0</v>
      </c>
      <c r="H41" s="1270" t="n">
        <f aca="false">G41</f>
        <v>0</v>
      </c>
      <c r="I41" s="1288" t="n">
        <f aca="false">'机泵选型(基础设计)'!AL$86</f>
        <v>0</v>
      </c>
      <c r="J41" s="1267" t="n">
        <f aca="false">输入!$D$4</f>
        <v>8400</v>
      </c>
      <c r="K41" s="1272" t="n">
        <f aca="false">I41*J41/10000</f>
        <v>0</v>
      </c>
      <c r="L41" s="1267"/>
    </row>
    <row r="42" customFormat="false" ht="27" hidden="false" customHeight="true" outlineLevel="0" collapsed="false">
      <c r="A42" s="1180" t="n">
        <f aca="false">ROW()-3</f>
        <v>39</v>
      </c>
      <c r="B42" s="1180" t="n">
        <f aca="false">'机泵选型(基础设计)'!AM$1</f>
        <v>0</v>
      </c>
      <c r="C42" s="1266" t="n">
        <f aca="false">'机泵选型(基础设计)'!AM$2</f>
        <v>0</v>
      </c>
      <c r="D42" s="1267" t="n">
        <f aca="false">IF(OR(C42="照明用电",C42="仪表用电"),220,IF(I42&lt;=185,380,10000))</f>
        <v>380</v>
      </c>
      <c r="E42" s="1268" t="n">
        <v>1</v>
      </c>
      <c r="F42" s="1268" t="n">
        <v>1</v>
      </c>
      <c r="G42" s="1269" t="n">
        <f aca="false">'机泵选型(基础设计)'!AM$93</f>
        <v>0</v>
      </c>
      <c r="H42" s="1270" t="n">
        <f aca="false">G42</f>
        <v>0</v>
      </c>
      <c r="I42" s="1271" t="n">
        <f aca="false">'机泵选型(基础设计)'!AM$86</f>
        <v>0</v>
      </c>
      <c r="J42" s="1267" t="n">
        <f aca="false">输入!$D$4</f>
        <v>8400</v>
      </c>
      <c r="K42" s="1272" t="n">
        <f aca="false">I42*J42/10000</f>
        <v>0</v>
      </c>
      <c r="L42" s="1267"/>
    </row>
    <row r="43" customFormat="false" ht="27" hidden="false" customHeight="true" outlineLevel="0" collapsed="false">
      <c r="A43" s="1180" t="n">
        <f aca="false">ROW()-3</f>
        <v>40</v>
      </c>
      <c r="B43" s="1268" t="e">
        <f aca="false">#REF!</f>
        <v>#REF!</v>
      </c>
      <c r="C43" s="1289" t="e">
        <f aca="false">#REF!</f>
        <v>#REF!</v>
      </c>
      <c r="D43" s="1267" t="e">
        <f aca="false">IF(OR(C43="照明用电",C43="仪表用电"),220,IF(I43&lt;=185,380,10000))</f>
        <v>#REF!</v>
      </c>
      <c r="E43" s="1290" t="e">
        <f aca="false">#REF!*#REF!</f>
        <v>#REF!</v>
      </c>
      <c r="F43" s="1290"/>
      <c r="G43" s="1291" t="e">
        <f aca="false">E43*#REF!</f>
        <v>#REF!</v>
      </c>
      <c r="H43" s="1292"/>
      <c r="I43" s="1293" t="e">
        <f aca="false">E43*#REF!</f>
        <v>#REF!</v>
      </c>
      <c r="J43" s="1267" t="n">
        <f aca="false">输入!$D$4</f>
        <v>8400</v>
      </c>
      <c r="K43" s="1272" t="e">
        <f aca="false">I43*J43/10000</f>
        <v>#REF!</v>
      </c>
      <c r="L43" s="1294"/>
    </row>
    <row r="44" customFormat="false" ht="27" hidden="false" customHeight="true" outlineLevel="0" collapsed="false">
      <c r="A44" s="1180" t="n">
        <f aca="false">ROW()-3</f>
        <v>41</v>
      </c>
      <c r="B44" s="1268" t="e">
        <f aca="false">#REF!</f>
        <v>#REF!</v>
      </c>
      <c r="C44" s="1289" t="e">
        <f aca="false">#REF!</f>
        <v>#REF!</v>
      </c>
      <c r="D44" s="1267" t="e">
        <f aca="false">IF(OR(C44="照明用电",C44="仪表用电"),220,IF(I44&lt;=185,380,10000))</f>
        <v>#REF!</v>
      </c>
      <c r="E44" s="1290" t="e">
        <f aca="false">#REF!*#REF!</f>
        <v>#REF!</v>
      </c>
      <c r="F44" s="1290"/>
      <c r="G44" s="1291" t="e">
        <f aca="false">E44*#REF!</f>
        <v>#REF!</v>
      </c>
      <c r="H44" s="1292"/>
      <c r="I44" s="1293" t="e">
        <f aca="false">E44*#REF!</f>
        <v>#REF!</v>
      </c>
      <c r="J44" s="1267" t="n">
        <f aca="false">输入!$D$4</f>
        <v>8400</v>
      </c>
      <c r="K44" s="1272" t="e">
        <f aca="false">I44*J44/10000</f>
        <v>#REF!</v>
      </c>
      <c r="L44" s="1267"/>
    </row>
    <row r="45" customFormat="false" ht="27" hidden="false" customHeight="true" outlineLevel="0" collapsed="false">
      <c r="A45" s="1180" t="n">
        <f aca="false">ROW()-3</f>
        <v>42</v>
      </c>
      <c r="B45" s="1268" t="e">
        <f aca="false">#REF!</f>
        <v>#REF!</v>
      </c>
      <c r="C45" s="1289" t="e">
        <f aca="false">#REF!</f>
        <v>#REF!</v>
      </c>
      <c r="D45" s="1267" t="e">
        <f aca="false">IF(OR(C45="照明用电",C45="仪表用电"),220,IF(I45&lt;=185,380,10000))</f>
        <v>#REF!</v>
      </c>
      <c r="E45" s="1290" t="e">
        <f aca="false">#REF!*#REF!</f>
        <v>#REF!</v>
      </c>
      <c r="F45" s="1290"/>
      <c r="G45" s="1291" t="e">
        <f aca="false">E45*#REF!</f>
        <v>#REF!</v>
      </c>
      <c r="H45" s="1292"/>
      <c r="I45" s="1293" t="e">
        <f aca="false">E45*#REF!</f>
        <v>#REF!</v>
      </c>
      <c r="J45" s="1267" t="n">
        <f aca="false">输入!$D$4</f>
        <v>8400</v>
      </c>
      <c r="K45" s="1272" t="e">
        <f aca="false">I45*J45/10000</f>
        <v>#REF!</v>
      </c>
      <c r="L45" s="1267"/>
    </row>
    <row r="46" customFormat="false" ht="27" hidden="false" customHeight="true" outlineLevel="0" collapsed="false">
      <c r="A46" s="1180" t="n">
        <f aca="false">ROW()-3</f>
        <v>43</v>
      </c>
      <c r="B46" s="1268" t="e">
        <f aca="false">#REF!</f>
        <v>#REF!</v>
      </c>
      <c r="C46" s="1289" t="e">
        <f aca="false">#REF!</f>
        <v>#REF!</v>
      </c>
      <c r="D46" s="1267" t="e">
        <f aca="false">IF(OR(C46="照明用电",C46="仪表用电"),220,IF(I46&lt;=185,380,10000))</f>
        <v>#REF!</v>
      </c>
      <c r="E46" s="1290" t="e">
        <f aca="false">#REF!*#REF!</f>
        <v>#REF!</v>
      </c>
      <c r="F46" s="1290"/>
      <c r="G46" s="1291" t="e">
        <f aca="false">E46*#REF!</f>
        <v>#REF!</v>
      </c>
      <c r="H46" s="1292"/>
      <c r="I46" s="1293" t="e">
        <f aca="false">E46*#REF!</f>
        <v>#REF!</v>
      </c>
      <c r="J46" s="1267" t="n">
        <f aca="false">输入!$D$4</f>
        <v>8400</v>
      </c>
      <c r="K46" s="1272" t="e">
        <f aca="false">I46*J46/10000</f>
        <v>#REF!</v>
      </c>
      <c r="L46" s="1267"/>
    </row>
    <row r="47" customFormat="false" ht="27" hidden="false" customHeight="true" outlineLevel="0" collapsed="false">
      <c r="A47" s="1180" t="n">
        <f aca="false">ROW()-3</f>
        <v>44</v>
      </c>
      <c r="B47" s="1268" t="e">
        <f aca="false">#REF!</f>
        <v>#REF!</v>
      </c>
      <c r="C47" s="1289" t="e">
        <f aca="false">#REF!</f>
        <v>#REF!</v>
      </c>
      <c r="D47" s="1267" t="e">
        <f aca="false">IF(OR(C47="照明用电",C47="仪表用电"),220,IF(I47&lt;=185,380,10000))</f>
        <v>#REF!</v>
      </c>
      <c r="E47" s="1290" t="e">
        <f aca="false">#REF!*#REF!</f>
        <v>#REF!</v>
      </c>
      <c r="F47" s="1290"/>
      <c r="G47" s="1291" t="e">
        <f aca="false">E47*#REF!</f>
        <v>#REF!</v>
      </c>
      <c r="H47" s="1292"/>
      <c r="I47" s="1295" t="e">
        <f aca="false">E47*#REF!</f>
        <v>#REF!</v>
      </c>
      <c r="J47" s="1267" t="n">
        <f aca="false">输入!$D$4</f>
        <v>8400</v>
      </c>
      <c r="K47" s="1272" t="e">
        <f aca="false">I47*J47/10000</f>
        <v>#REF!</v>
      </c>
      <c r="L47" s="1267"/>
    </row>
    <row r="48" customFormat="false" ht="27" hidden="false" customHeight="true" outlineLevel="0" collapsed="false">
      <c r="A48" s="1180" t="n">
        <f aca="false">ROW()-3</f>
        <v>45</v>
      </c>
      <c r="B48" s="1268" t="e">
        <f aca="false">#REF!</f>
        <v>#REF!</v>
      </c>
      <c r="C48" s="1289" t="e">
        <f aca="false">#REF!</f>
        <v>#REF!</v>
      </c>
      <c r="D48" s="1267" t="e">
        <f aca="false">IF(OR(C48="照明用电",C48="仪表用电"),220,IF(I48&lt;=185,380,10000))</f>
        <v>#REF!</v>
      </c>
      <c r="E48" s="1290" t="e">
        <f aca="false">#REF!*#REF!</f>
        <v>#REF!</v>
      </c>
      <c r="F48" s="1290"/>
      <c r="G48" s="1291" t="e">
        <f aca="false">E48*#REF!</f>
        <v>#REF!</v>
      </c>
      <c r="H48" s="1292"/>
      <c r="I48" s="1293" t="e">
        <f aca="false">E48*#REF!</f>
        <v>#REF!</v>
      </c>
      <c r="J48" s="1267" t="n">
        <f aca="false">输入!$D$4</f>
        <v>8400</v>
      </c>
      <c r="K48" s="1272" t="e">
        <f aca="false">I48*J48/10000</f>
        <v>#REF!</v>
      </c>
      <c r="L48" s="1267"/>
    </row>
    <row r="49" customFormat="false" ht="27" hidden="false" customHeight="true" outlineLevel="0" collapsed="false">
      <c r="A49" s="1180" t="n">
        <f aca="false">ROW()-3</f>
        <v>46</v>
      </c>
      <c r="B49" s="1268" t="e">
        <f aca="false">#REF!</f>
        <v>#REF!</v>
      </c>
      <c r="C49" s="1289" t="e">
        <f aca="false">#REF!</f>
        <v>#REF!</v>
      </c>
      <c r="D49" s="1267" t="e">
        <f aca="false">IF(OR(C49="照明用电",C49="仪表用电"),220,IF(I49&lt;=185,380,10000))</f>
        <v>#REF!</v>
      </c>
      <c r="E49" s="1290" t="e">
        <f aca="false">#REF!*#REF!</f>
        <v>#REF!</v>
      </c>
      <c r="F49" s="1290"/>
      <c r="G49" s="1291" t="e">
        <f aca="false">E49*#REF!</f>
        <v>#REF!</v>
      </c>
      <c r="H49" s="1292"/>
      <c r="I49" s="1293" t="e">
        <f aca="false">E49*#REF!</f>
        <v>#REF!</v>
      </c>
      <c r="J49" s="1267" t="n">
        <f aca="false">输入!$D$4</f>
        <v>8400</v>
      </c>
      <c r="K49" s="1272" t="e">
        <f aca="false">I49*J49/10000</f>
        <v>#REF!</v>
      </c>
      <c r="L49" s="1267"/>
    </row>
    <row r="50" customFormat="false" ht="13.25" hidden="false" customHeight="false" outlineLevel="0" collapsed="false">
      <c r="A50" s="1180" t="n">
        <f aca="false">ROW()-3</f>
        <v>47</v>
      </c>
      <c r="B50" s="1180"/>
      <c r="C50" s="1266" t="s">
        <v>1889</v>
      </c>
      <c r="D50" s="1267" t="n">
        <f aca="false">IF(OR(C50="照明用电",C50="仪表用电"),220,IF(I50&lt;=185,380,10000))</f>
        <v>220</v>
      </c>
      <c r="E50" s="1267"/>
      <c r="F50" s="1267"/>
      <c r="G50" s="1290"/>
      <c r="H50" s="1267"/>
      <c r="I50" s="1296" t="n">
        <v>15</v>
      </c>
      <c r="J50" s="1267" t="n">
        <f aca="false">输入!$D$4</f>
        <v>8400</v>
      </c>
      <c r="K50" s="1267" t="n">
        <f aca="false">I50*J50/10000</f>
        <v>12.6</v>
      </c>
      <c r="L50" s="1267"/>
    </row>
    <row r="51" customFormat="false" ht="13.25" hidden="false" customHeight="false" outlineLevel="0" collapsed="false">
      <c r="A51" s="1180" t="n">
        <f aca="false">ROW()-3</f>
        <v>48</v>
      </c>
      <c r="B51" s="1180"/>
      <c r="C51" s="1266" t="s">
        <v>1890</v>
      </c>
      <c r="D51" s="1267" t="n">
        <f aca="false">IF(OR(C51="照明用电",C51="仪表用电"),220,IF(I51&lt;=185,380,10000))</f>
        <v>220</v>
      </c>
      <c r="E51" s="1267"/>
      <c r="F51" s="1267"/>
      <c r="G51" s="1290"/>
      <c r="H51" s="1267"/>
      <c r="I51" s="1296" t="n">
        <v>20</v>
      </c>
      <c r="J51" s="1297" t="n">
        <v>4000</v>
      </c>
      <c r="K51" s="1267" t="n">
        <f aca="false">I51*J51/10000</f>
        <v>8</v>
      </c>
      <c r="L51" s="1267"/>
    </row>
    <row r="52" customFormat="false" ht="13.25" hidden="false" customHeight="false" outlineLevel="0" collapsed="false">
      <c r="A52" s="1180"/>
      <c r="B52" s="1180"/>
      <c r="C52" s="1266" t="s">
        <v>171</v>
      </c>
      <c r="D52" s="1267"/>
      <c r="E52" s="1267"/>
      <c r="F52" s="1267"/>
      <c r="G52" s="1298" t="e">
        <f aca="false">SUM(G4:G51)</f>
        <v>#REF!</v>
      </c>
      <c r="H52" s="1299" t="n">
        <f aca="false">SUM(H4:H51)</f>
        <v>8533.5</v>
      </c>
      <c r="I52" s="1300" t="e">
        <f aca="false">SUM(I4:I51)</f>
        <v>#REF!</v>
      </c>
      <c r="J52" s="1301" t="s">
        <v>1891</v>
      </c>
      <c r="K52" s="1300" t="e">
        <f aca="false">SUM(K4:K51)</f>
        <v>#REF!</v>
      </c>
      <c r="L52" s="1301"/>
    </row>
    <row r="53" customFormat="false" ht="15" hidden="false" customHeight="false" outlineLevel="0" collapsed="false"/>
    <row r="54" customFormat="false" ht="21.65" hidden="false" customHeight="false" outlineLevel="0" collapsed="false">
      <c r="C54" s="1302" t="s">
        <v>1892</v>
      </c>
      <c r="I54" s="0" t="e">
        <f aca="false">K52/输入!D4*10000</f>
        <v>#REF!</v>
      </c>
    </row>
  </sheetData>
  <mergeCells count="7">
    <mergeCell ref="A2:A3"/>
    <mergeCell ref="B2:B3"/>
    <mergeCell ref="C2:C3"/>
    <mergeCell ref="E2:F2"/>
    <mergeCell ref="G2:H2"/>
    <mergeCell ref="K2:K3"/>
    <mergeCell ref="L2: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1028">
              <controlPr defaultSize="0" print="false" autoFill="0" autoPict="0">
                <anchor moveWithCells="true" sizeWithCells="false">
                  <from>
                    <xdr:col>12</xdr:col>
                    <xdr:colOff>0</xdr:colOff>
                    <xdr:row>0</xdr:row>
                    <xdr:rowOff>30600</xdr:rowOff>
                  </from>
                  <to>
                    <xdr:col>13</xdr:col>
                    <xdr:colOff>-685440</xdr:colOff>
                    <xdr:row>1</xdr:row>
                    <xdr:rowOff>-53280</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120"/>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A1" activeCellId="0" sqref="A1"/>
    </sheetView>
  </sheetViews>
  <sheetFormatPr defaultColWidth="9.00390625" defaultRowHeight="14.25" zeroHeight="false" outlineLevelRow="0" outlineLevelCol="0"/>
  <cols>
    <col collapsed="false" customWidth="true" hidden="false" outlineLevel="0" max="1" min="1" style="1303" width="9.12"/>
    <col collapsed="false" customWidth="true" hidden="false" outlineLevel="0" max="2" min="2" style="1303" width="12"/>
    <col collapsed="false" customWidth="true" hidden="false" outlineLevel="0" max="3" min="3" style="1303" width="9.75"/>
    <col collapsed="false" customWidth="true" hidden="false" outlineLevel="0" max="4" min="4" style="705" width="20.25"/>
    <col collapsed="false" customWidth="false" hidden="false" outlineLevel="0" max="16384" min="5" style="380" width="9"/>
  </cols>
  <sheetData>
    <row r="1" customFormat="false" ht="15" hidden="false" customHeight="false" outlineLevel="0" collapsed="false">
      <c r="A1" s="1304" t="s">
        <v>1893</v>
      </c>
      <c r="B1" s="1304"/>
      <c r="C1" s="1304"/>
      <c r="D1" s="1304"/>
    </row>
    <row r="2" customFormat="false" ht="15" hidden="false" customHeight="false" outlineLevel="0" collapsed="false">
      <c r="A2" s="1305" t="s">
        <v>479</v>
      </c>
      <c r="B2" s="1305"/>
      <c r="C2" s="1305"/>
      <c r="D2" s="1306" t="s">
        <v>1894</v>
      </c>
    </row>
    <row r="3" customFormat="false" ht="15" hidden="false" customHeight="false" outlineLevel="0" collapsed="false">
      <c r="A3" s="1305" t="s">
        <v>1895</v>
      </c>
      <c r="B3" s="1305"/>
      <c r="C3" s="1305"/>
      <c r="D3" s="1306" t="s">
        <v>1896</v>
      </c>
    </row>
    <row r="4" s="1307" customFormat="true" ht="15" hidden="false" customHeight="false" outlineLevel="0" collapsed="false">
      <c r="A4" s="1305" t="s">
        <v>398</v>
      </c>
      <c r="B4" s="1305"/>
      <c r="C4" s="1305"/>
      <c r="D4" s="1306" t="s">
        <v>1897</v>
      </c>
    </row>
    <row r="5" s="1311" customFormat="true" ht="15" hidden="false" customHeight="false" outlineLevel="0" collapsed="false">
      <c r="A5" s="1308" t="s">
        <v>1898</v>
      </c>
      <c r="B5" s="1308"/>
      <c r="C5" s="1309" t="s">
        <v>1899</v>
      </c>
      <c r="D5" s="1310" t="n">
        <f aca="false">物流参数!DP7</f>
        <v>-1659.23</v>
      </c>
    </row>
    <row r="6" customFormat="false" ht="15" hidden="false" customHeight="false" outlineLevel="0" collapsed="false">
      <c r="A6" s="1312" t="s">
        <v>1900</v>
      </c>
      <c r="B6" s="1312"/>
      <c r="C6" s="1313" t="s">
        <v>1901</v>
      </c>
      <c r="D6" s="1314" t="n">
        <f aca="false">物流参数!DP8</f>
        <v>-14.1</v>
      </c>
    </row>
    <row r="7" s="1307" customFormat="true" ht="15" hidden="false" customHeight="false" outlineLevel="0" collapsed="false">
      <c r="A7" s="1305" t="s">
        <v>1902</v>
      </c>
      <c r="B7" s="1305"/>
      <c r="C7" s="1303"/>
      <c r="D7" s="1315" t="n">
        <v>1.1</v>
      </c>
    </row>
    <row r="8" s="1311" customFormat="true" ht="15" hidden="false" customHeight="false" outlineLevel="0" collapsed="false">
      <c r="A8" s="1308" t="s">
        <v>1903</v>
      </c>
      <c r="B8" s="1308"/>
      <c r="C8" s="1309" t="s">
        <v>1899</v>
      </c>
      <c r="D8" s="1310" t="n">
        <f aca="false">D5*D7</f>
        <v>-1825.153</v>
      </c>
    </row>
    <row r="9" s="1311" customFormat="true" ht="15" hidden="false" customHeight="false" outlineLevel="0" collapsed="false">
      <c r="A9" s="1312" t="s">
        <v>1904</v>
      </c>
      <c r="B9" s="1312"/>
      <c r="C9" s="1313" t="s">
        <v>1901</v>
      </c>
      <c r="D9" s="1314" t="n">
        <f aca="false">D6*D7</f>
        <v>-15.51</v>
      </c>
    </row>
    <row r="10" s="1311" customFormat="true" ht="15" hidden="false" customHeight="false" outlineLevel="0" collapsed="false">
      <c r="A10" s="1312" t="s">
        <v>1905</v>
      </c>
      <c r="B10" s="1312"/>
      <c r="C10" s="1313" t="s">
        <v>1906</v>
      </c>
      <c r="D10" s="1314" t="n">
        <f aca="false">物流参数!DP10</f>
        <v>431.41</v>
      </c>
    </row>
    <row r="11" s="1316" customFormat="true" ht="15" hidden="false" customHeight="false" outlineLevel="0" collapsed="false">
      <c r="A11" s="1312" t="s">
        <v>1907</v>
      </c>
      <c r="B11" s="1312"/>
      <c r="C11" s="1313" t="s">
        <v>1908</v>
      </c>
      <c r="D11" s="1314" t="n">
        <f aca="false">物流参数!DP4</f>
        <v>144.03</v>
      </c>
    </row>
    <row r="12" s="1316" customFormat="true" ht="15" hidden="false" customHeight="false" outlineLevel="0" collapsed="false">
      <c r="A12" s="1312" t="s">
        <v>1909</v>
      </c>
      <c r="B12" s="1312"/>
      <c r="C12" s="1317" t="s">
        <v>1910</v>
      </c>
      <c r="D12" s="1314" t="n">
        <f aca="false">物流参数!DP5-0.1</f>
        <v>234.29</v>
      </c>
    </row>
    <row r="13" s="1316" customFormat="true" ht="15" hidden="false" customHeight="false" outlineLevel="0" collapsed="false">
      <c r="A13" s="1318" t="s">
        <v>1911</v>
      </c>
      <c r="B13" s="1318"/>
      <c r="C13" s="1317" t="s">
        <v>1912</v>
      </c>
      <c r="D13" s="1319" t="e">
        <f aca="false">物流参数 #REF!</f>
        <v>#NAME?</v>
      </c>
    </row>
    <row r="14" customFormat="false" ht="15" hidden="false" customHeight="false" outlineLevel="0" collapsed="false">
      <c r="A14" s="1318" t="s">
        <v>1913</v>
      </c>
      <c r="B14" s="1318"/>
      <c r="C14" s="1316" t="s">
        <v>1914</v>
      </c>
      <c r="D14" s="1320" t="n">
        <f aca="false">物流参数!DP31/1000</f>
        <v>0</v>
      </c>
      <c r="Q14" s="1321"/>
      <c r="R14" s="1321"/>
      <c r="S14" s="1321"/>
      <c r="T14" s="1321"/>
      <c r="V14" s="1321"/>
      <c r="W14" s="1321"/>
      <c r="X14" s="1321"/>
      <c r="Y14" s="1321"/>
      <c r="Z14" s="1321"/>
      <c r="AQ14" s="1321"/>
      <c r="CQ14" s="1316"/>
    </row>
    <row r="15" customFormat="false" ht="15" hidden="false" customHeight="false" outlineLevel="0" collapsed="false">
      <c r="A15" s="1322" t="s">
        <v>1915</v>
      </c>
      <c r="B15" s="1313" t="s">
        <v>1092</v>
      </c>
      <c r="C15" s="1313"/>
      <c r="D15" s="1306" t="s">
        <v>1916</v>
      </c>
      <c r="Q15" s="1321"/>
      <c r="R15" s="1321"/>
      <c r="S15" s="1321"/>
      <c r="T15" s="1321"/>
      <c r="V15" s="1321"/>
      <c r="W15" s="1321"/>
      <c r="X15" s="1321"/>
      <c r="Y15" s="1321"/>
      <c r="Z15" s="1321"/>
      <c r="AQ15" s="1321"/>
      <c r="CQ15" s="1316"/>
    </row>
    <row r="16" customFormat="false" ht="15" hidden="false" customHeight="false" outlineLevel="0" collapsed="false">
      <c r="A16" s="1322"/>
      <c r="B16" s="1303" t="s">
        <v>1917</v>
      </c>
      <c r="C16" s="1313" t="s">
        <v>1918</v>
      </c>
      <c r="D16" s="1306" t="n">
        <v>0.25</v>
      </c>
      <c r="CQ16" s="1316"/>
    </row>
    <row r="17" customFormat="false" ht="15" hidden="false" customHeight="false" outlineLevel="0" collapsed="false">
      <c r="A17" s="1322"/>
      <c r="B17" s="1303" t="s">
        <v>1919</v>
      </c>
      <c r="C17" s="1303" t="s">
        <v>1920</v>
      </c>
      <c r="D17" s="1306" t="n">
        <v>0.01</v>
      </c>
    </row>
    <row r="18" customFormat="false" ht="15" hidden="false" customHeight="false" outlineLevel="0" collapsed="false">
      <c r="A18" s="1322"/>
      <c r="B18" s="1303" t="s">
        <v>1921</v>
      </c>
      <c r="C18" s="1303" t="s">
        <v>1922</v>
      </c>
      <c r="D18" s="1306" t="n">
        <v>1</v>
      </c>
      <c r="F18" s="1321"/>
      <c r="J18" s="1321"/>
      <c r="K18" s="1321"/>
      <c r="Q18" s="1321"/>
      <c r="R18" s="1321"/>
      <c r="S18" s="1321"/>
      <c r="T18" s="1321"/>
      <c r="U18" s="1321"/>
      <c r="AB18" s="1321"/>
      <c r="AH18" s="1321"/>
      <c r="AJ18" s="1321"/>
      <c r="AO18" s="1321"/>
      <c r="AQ18" s="1321"/>
      <c r="AR18" s="1321"/>
      <c r="AS18" s="1321"/>
      <c r="AT18" s="1321"/>
      <c r="AX18" s="1321"/>
    </row>
    <row r="19" customFormat="false" ht="15" hidden="false" customHeight="false" outlineLevel="0" collapsed="false">
      <c r="A19" s="1322"/>
      <c r="B19" s="1303" t="s">
        <v>1923</v>
      </c>
      <c r="C19" s="1303" t="s">
        <v>1924</v>
      </c>
      <c r="D19" s="1306" t="n">
        <v>1</v>
      </c>
      <c r="J19" s="1321"/>
      <c r="K19" s="1321"/>
      <c r="L19" s="1321"/>
      <c r="M19" s="1321"/>
      <c r="N19" s="1321"/>
      <c r="U19" s="1321"/>
      <c r="Z19" s="1321"/>
      <c r="AA19" s="1321"/>
      <c r="AC19" s="1321"/>
      <c r="AH19" s="1321"/>
      <c r="AJ19" s="1321"/>
      <c r="AK19" s="1321"/>
      <c r="AL19" s="1321"/>
      <c r="AM19" s="1321"/>
      <c r="AQ19" s="1321"/>
    </row>
    <row r="20" customFormat="false" ht="15" hidden="false" customHeight="false" outlineLevel="0" collapsed="false">
      <c r="A20" s="1322"/>
      <c r="B20" s="1303" t="s">
        <v>1925</v>
      </c>
      <c r="C20" s="1303" t="s">
        <v>1926</v>
      </c>
      <c r="D20" s="1306" t="s">
        <v>1927</v>
      </c>
      <c r="O20" s="1321"/>
      <c r="P20" s="1321"/>
      <c r="Q20" s="1321"/>
      <c r="R20" s="1321"/>
      <c r="S20" s="1321"/>
      <c r="AI20" s="1321"/>
    </row>
    <row r="21" customFormat="false" ht="15" hidden="false" customHeight="false" outlineLevel="0" collapsed="false">
      <c r="A21" s="1305" t="s">
        <v>1928</v>
      </c>
      <c r="B21" s="1305"/>
      <c r="C21" s="1305"/>
      <c r="D21" s="1306" t="s">
        <v>1929</v>
      </c>
      <c r="O21" s="1321"/>
      <c r="P21" s="1321"/>
      <c r="Q21" s="1321"/>
      <c r="R21" s="1321"/>
      <c r="S21" s="1321"/>
      <c r="AI21" s="1321"/>
    </row>
    <row r="22" customFormat="false" ht="15" hidden="false" customHeight="false" outlineLevel="0" collapsed="false">
      <c r="A22" s="1312" t="s">
        <v>1930</v>
      </c>
      <c r="B22" s="1312"/>
      <c r="C22" s="1313" t="s">
        <v>1931</v>
      </c>
      <c r="D22" s="1306" t="n">
        <v>1.2</v>
      </c>
      <c r="O22" s="1321"/>
      <c r="P22" s="1321"/>
      <c r="Q22" s="1321"/>
      <c r="R22" s="1321"/>
      <c r="S22" s="1321"/>
      <c r="AA22" s="1321"/>
      <c r="AL22" s="1321"/>
    </row>
    <row r="23" customFormat="false" ht="15" hidden="false" customHeight="false" outlineLevel="0" collapsed="false">
      <c r="A23" s="1305" t="s">
        <v>1932</v>
      </c>
      <c r="B23" s="1305"/>
      <c r="C23" s="1305"/>
      <c r="D23" s="1320" t="e">
        <f aca="false">D17*D10*D22/D14/D18</f>
        <v>#DIV/0!</v>
      </c>
      <c r="J23" s="1321"/>
      <c r="K23" s="1321"/>
      <c r="L23" s="1321"/>
      <c r="M23" s="1321"/>
      <c r="O23" s="1321"/>
      <c r="P23" s="1321"/>
      <c r="Q23" s="1321"/>
      <c r="R23" s="1321"/>
      <c r="S23" s="1321"/>
      <c r="AC23" s="1321"/>
      <c r="AJ23" s="1321"/>
      <c r="AL23" s="1321"/>
    </row>
    <row r="24" customFormat="false" ht="15" hidden="false" customHeight="false" outlineLevel="0" collapsed="false">
      <c r="A24" s="1305" t="s">
        <v>1933</v>
      </c>
      <c r="B24" s="1305"/>
      <c r="C24" s="1305"/>
      <c r="D24" s="1323" t="e">
        <f aca="false">10.8*POWER(D23,-0.205)</f>
        <v>#DIV/0!</v>
      </c>
    </row>
    <row r="25" customFormat="false" ht="15" hidden="false" customHeight="false" outlineLevel="0" collapsed="false">
      <c r="A25" s="1312" t="s">
        <v>1934</v>
      </c>
      <c r="B25" s="1312"/>
      <c r="C25" s="1313" t="s">
        <v>1912</v>
      </c>
      <c r="D25" s="758" t="e">
        <f aca="false">D24*D10*POWER(D22,2)*D19/2/POWER(D18,2)/D17/1000000</f>
        <v>#DIV/0!</v>
      </c>
      <c r="E25" s="1321"/>
      <c r="F25" s="1321"/>
      <c r="H25" s="1321"/>
      <c r="I25" s="1321"/>
      <c r="J25" s="1321"/>
      <c r="K25" s="1321"/>
      <c r="L25" s="1321"/>
      <c r="O25" s="1321"/>
      <c r="Q25" s="1321"/>
      <c r="R25" s="1321"/>
      <c r="S25" s="1321"/>
      <c r="T25" s="1321"/>
      <c r="U25" s="1321"/>
      <c r="V25" s="1321"/>
      <c r="W25" s="1321"/>
      <c r="X25" s="1321"/>
      <c r="Y25" s="1321"/>
      <c r="Z25" s="1321"/>
      <c r="AA25" s="1321"/>
      <c r="AB25" s="1321"/>
      <c r="AC25" s="1321"/>
      <c r="AD25" s="1321"/>
      <c r="AE25" s="1321"/>
      <c r="AF25" s="1321"/>
      <c r="AG25" s="1321"/>
      <c r="AH25" s="1321"/>
      <c r="AI25" s="1321"/>
      <c r="AJ25" s="1321"/>
      <c r="AK25" s="1321"/>
      <c r="AL25" s="1321"/>
      <c r="AM25" s="1321"/>
      <c r="AN25" s="1321"/>
      <c r="AO25" s="1321"/>
      <c r="AP25" s="1321"/>
      <c r="AQ25" s="1321"/>
      <c r="AR25" s="1321"/>
      <c r="AS25" s="1321"/>
      <c r="AT25" s="1321"/>
      <c r="AV25" s="1321"/>
      <c r="AX25" s="1321"/>
      <c r="AZ25" s="1321"/>
      <c r="BB25" s="1321"/>
    </row>
    <row r="26" customFormat="false" ht="15" hidden="false" customHeight="false" outlineLevel="0" collapsed="false">
      <c r="A26" s="1305"/>
      <c r="B26" s="1305"/>
      <c r="C26" s="1305"/>
      <c r="D26" s="1324"/>
      <c r="E26" s="1321"/>
      <c r="F26" s="1321"/>
      <c r="H26" s="1321"/>
      <c r="I26" s="1321"/>
      <c r="J26" s="1321"/>
      <c r="K26" s="1321"/>
      <c r="L26" s="1321"/>
      <c r="O26" s="1321"/>
      <c r="Q26" s="1321"/>
      <c r="R26" s="1321"/>
      <c r="S26" s="1321"/>
      <c r="T26" s="1321"/>
      <c r="U26" s="1321"/>
      <c r="V26" s="1321"/>
      <c r="W26" s="1321"/>
      <c r="X26" s="1321"/>
      <c r="Y26" s="1321"/>
      <c r="Z26" s="1321"/>
      <c r="AA26" s="1321"/>
      <c r="AB26" s="1321"/>
      <c r="AC26" s="1321"/>
      <c r="AD26" s="1321"/>
      <c r="AE26" s="1321"/>
      <c r="AF26" s="1321"/>
      <c r="AG26" s="1321"/>
      <c r="AH26" s="1321"/>
      <c r="AI26" s="1321"/>
      <c r="AJ26" s="1321"/>
      <c r="AK26" s="1321"/>
      <c r="AL26" s="1321"/>
      <c r="AM26" s="1321"/>
      <c r="AN26" s="1321"/>
      <c r="AO26" s="1321"/>
      <c r="AP26" s="1321"/>
      <c r="AQ26" s="1321"/>
      <c r="AR26" s="1321"/>
      <c r="AT26" s="1321"/>
      <c r="AV26" s="1321"/>
      <c r="AX26" s="1321"/>
      <c r="AZ26" s="1321"/>
      <c r="BB26" s="1321"/>
    </row>
    <row r="27" customFormat="false" ht="15" hidden="false" customHeight="false" outlineLevel="0" collapsed="false">
      <c r="A27" s="1304" t="s">
        <v>1935</v>
      </c>
      <c r="B27" s="1304"/>
      <c r="C27" s="1304"/>
      <c r="D27" s="1324"/>
      <c r="Q27" s="1321"/>
      <c r="R27" s="1321"/>
      <c r="S27" s="1321"/>
      <c r="T27" s="1321"/>
      <c r="U27" s="1321"/>
      <c r="V27" s="1321"/>
      <c r="W27" s="1321"/>
      <c r="X27" s="1321"/>
      <c r="Y27" s="1321"/>
      <c r="Z27" s="1321"/>
      <c r="AB27" s="1321"/>
      <c r="AJ27" s="1321"/>
      <c r="AO27" s="1321"/>
      <c r="AQ27" s="1321"/>
      <c r="AR27" s="1321"/>
      <c r="AX27" s="1321"/>
    </row>
    <row r="28" customFormat="false" ht="15" hidden="false" customHeight="false" outlineLevel="0" collapsed="false">
      <c r="A28" s="1305" t="s">
        <v>479</v>
      </c>
      <c r="B28" s="1305"/>
      <c r="C28" s="1305"/>
      <c r="D28" s="1306" t="s">
        <v>1936</v>
      </c>
      <c r="E28" s="1321"/>
      <c r="F28" s="1321"/>
      <c r="I28" s="1321"/>
      <c r="J28" s="1321"/>
      <c r="K28" s="1321"/>
      <c r="Q28" s="1321"/>
      <c r="R28" s="1321"/>
      <c r="S28" s="1321"/>
      <c r="T28" s="1321"/>
      <c r="U28" s="1321"/>
      <c r="V28" s="1321"/>
      <c r="W28" s="1321"/>
      <c r="X28" s="1321"/>
      <c r="Y28" s="1321"/>
      <c r="Z28" s="1321"/>
      <c r="AB28" s="1321"/>
      <c r="AC28" s="1321"/>
      <c r="AH28" s="1321"/>
      <c r="AJ28" s="1321"/>
      <c r="AL28" s="1321"/>
      <c r="AM28" s="1321"/>
      <c r="AO28" s="1321"/>
      <c r="AP28" s="1321"/>
      <c r="AQ28" s="1321"/>
      <c r="AR28" s="1321"/>
      <c r="AS28" s="1321"/>
      <c r="AT28" s="1321"/>
      <c r="AX28" s="1321"/>
      <c r="AZ28" s="1321"/>
    </row>
    <row r="29" customFormat="false" ht="15" hidden="false" customHeight="false" outlineLevel="0" collapsed="false">
      <c r="A29" s="1305" t="s">
        <v>1895</v>
      </c>
      <c r="B29" s="1305"/>
      <c r="C29" s="1305"/>
      <c r="D29" s="1325" t="s">
        <v>1937</v>
      </c>
      <c r="F29" s="1321"/>
      <c r="J29" s="1321"/>
      <c r="K29" s="1321"/>
      <c r="Q29" s="1321"/>
      <c r="R29" s="1321"/>
      <c r="S29" s="1321"/>
      <c r="T29" s="1321"/>
      <c r="U29" s="1321"/>
      <c r="V29" s="1321"/>
      <c r="W29" s="1321"/>
      <c r="X29" s="1321"/>
      <c r="Y29" s="1321"/>
      <c r="Z29" s="1321"/>
      <c r="AB29" s="1321"/>
      <c r="AH29" s="1321"/>
      <c r="AJ29" s="1321"/>
      <c r="AO29" s="1321"/>
      <c r="AQ29" s="1321"/>
      <c r="AR29" s="1321"/>
      <c r="AT29" s="1321"/>
      <c r="AX29" s="1321"/>
    </row>
    <row r="30" customFormat="false" ht="15" hidden="false" customHeight="false" outlineLevel="0" collapsed="false">
      <c r="A30" s="1305" t="s">
        <v>398</v>
      </c>
      <c r="B30" s="1305"/>
      <c r="C30" s="1305"/>
      <c r="D30" s="1306" t="s">
        <v>1938</v>
      </c>
      <c r="F30" s="1321"/>
      <c r="J30" s="1321"/>
      <c r="K30" s="1321"/>
      <c r="Q30" s="1321"/>
      <c r="R30" s="1321"/>
      <c r="S30" s="1321"/>
      <c r="T30" s="1321"/>
      <c r="U30" s="1321"/>
      <c r="V30" s="1321"/>
      <c r="W30" s="1321"/>
      <c r="X30" s="1321"/>
      <c r="Y30" s="1321"/>
      <c r="Z30" s="1321"/>
      <c r="AB30" s="1321"/>
      <c r="AH30" s="1321"/>
      <c r="AJ30" s="1321"/>
      <c r="AO30" s="1321"/>
      <c r="AQ30" s="1321"/>
      <c r="AR30" s="1321"/>
      <c r="AT30" s="1321"/>
      <c r="AX30" s="1321"/>
    </row>
    <row r="31" customFormat="false" ht="15" hidden="false" customHeight="false" outlineLevel="0" collapsed="false">
      <c r="A31" s="1305" t="s">
        <v>860</v>
      </c>
      <c r="B31" s="1305"/>
      <c r="C31" s="1305"/>
      <c r="D31" s="1306" t="s">
        <v>903</v>
      </c>
    </row>
    <row r="32" customFormat="false" ht="15" hidden="false" customHeight="false" outlineLevel="0" collapsed="false">
      <c r="A32" s="1305" t="s">
        <v>1939</v>
      </c>
      <c r="B32" s="1305"/>
      <c r="C32" s="1305"/>
      <c r="D32" s="1326" t="n">
        <f aca="false">物流参数!H4</f>
        <v>752.77</v>
      </c>
    </row>
    <row r="33" customFormat="false" ht="15" hidden="false" customHeight="false" outlineLevel="0" collapsed="false">
      <c r="A33" s="1305" t="s">
        <v>1940</v>
      </c>
      <c r="B33" s="1305"/>
      <c r="C33" s="1305"/>
      <c r="D33" s="1327" t="n">
        <f aca="false">物流参数!H5-0.1</f>
        <v>115.69</v>
      </c>
      <c r="E33" s="1321"/>
      <c r="F33" s="1321"/>
      <c r="H33" s="1321"/>
      <c r="I33" s="1321"/>
      <c r="J33" s="1321"/>
      <c r="K33" s="1321"/>
      <c r="L33" s="1321"/>
      <c r="O33" s="1321"/>
      <c r="Q33" s="1321"/>
      <c r="R33" s="1321"/>
      <c r="S33" s="1321"/>
      <c r="T33" s="1321"/>
      <c r="U33" s="1321"/>
      <c r="AA33" s="1321"/>
      <c r="AB33" s="1321"/>
      <c r="AC33" s="1321"/>
      <c r="AD33" s="1321"/>
      <c r="AE33" s="1321"/>
      <c r="AF33" s="1321"/>
      <c r="AG33" s="1321"/>
      <c r="AH33" s="1321"/>
      <c r="AI33" s="1321"/>
      <c r="AJ33" s="1321"/>
      <c r="AL33" s="1321"/>
      <c r="AM33" s="1321"/>
      <c r="AO33" s="1321"/>
      <c r="AP33" s="1321"/>
      <c r="AQ33" s="1321"/>
      <c r="AR33" s="1321"/>
      <c r="AS33" s="1321"/>
      <c r="AT33" s="1321"/>
      <c r="AV33" s="1321"/>
      <c r="AX33" s="1321"/>
      <c r="AZ33" s="1321"/>
      <c r="BB33" s="1321"/>
    </row>
    <row r="34" customFormat="false" ht="15" hidden="false" customHeight="false" outlineLevel="0" collapsed="false">
      <c r="A34" s="1305" t="s">
        <v>1941</v>
      </c>
      <c r="B34" s="1305"/>
      <c r="C34" s="1305"/>
      <c r="D34" s="1327" t="n">
        <f aca="false">物流参数!H10</f>
        <v>596.82</v>
      </c>
      <c r="E34" s="1321"/>
      <c r="F34" s="1321"/>
      <c r="H34" s="1321"/>
      <c r="I34" s="1321"/>
      <c r="J34" s="1321"/>
      <c r="K34" s="1321"/>
      <c r="Q34" s="1321"/>
      <c r="R34" s="1321"/>
      <c r="S34" s="1321"/>
      <c r="T34" s="1321"/>
      <c r="U34" s="1321"/>
      <c r="AB34" s="1321"/>
      <c r="AC34" s="1321"/>
      <c r="AG34" s="1321"/>
      <c r="AH34" s="1321"/>
      <c r="AJ34" s="1321"/>
      <c r="AL34" s="1321"/>
      <c r="AM34" s="1321"/>
      <c r="AO34" s="1321"/>
      <c r="AP34" s="1321"/>
      <c r="AQ34" s="1321"/>
      <c r="AR34" s="1321"/>
      <c r="AS34" s="1321"/>
      <c r="AT34" s="1321"/>
      <c r="AX34" s="1321"/>
      <c r="AZ34" s="1321"/>
    </row>
    <row r="35" customFormat="false" ht="15" hidden="false" customHeight="false" outlineLevel="0" collapsed="false">
      <c r="A35" s="1305" t="s">
        <v>1942</v>
      </c>
      <c r="B35" s="1305"/>
      <c r="C35" s="1305"/>
      <c r="D35" s="1328" t="n">
        <f aca="false">物流参数!H31</f>
        <v>0</v>
      </c>
      <c r="Q35" s="1321"/>
      <c r="R35" s="1321"/>
      <c r="S35" s="1321"/>
      <c r="T35" s="1321"/>
      <c r="V35" s="1321"/>
      <c r="W35" s="1321"/>
      <c r="X35" s="1321"/>
      <c r="Y35" s="1321"/>
      <c r="Z35" s="1321"/>
      <c r="AP35" s="1321"/>
      <c r="AQ35" s="1321"/>
    </row>
    <row r="36" customFormat="false" ht="15" hidden="false" customHeight="false" outlineLevel="0" collapsed="false">
      <c r="A36" s="1305" t="s">
        <v>1943</v>
      </c>
      <c r="B36" s="1305"/>
      <c r="C36" s="1305"/>
      <c r="D36" s="1327" t="n">
        <f aca="false">单相流管径核算!BE22</f>
        <v>2.4656413793599</v>
      </c>
      <c r="E36" s="1321"/>
      <c r="F36" s="1321"/>
      <c r="H36" s="1321"/>
      <c r="I36" s="1321"/>
      <c r="J36" s="1321"/>
      <c r="K36" s="1321"/>
      <c r="L36" s="1321"/>
      <c r="M36" s="1321"/>
      <c r="U36" s="1321"/>
      <c r="V36" s="1321"/>
      <c r="W36" s="1321"/>
      <c r="X36" s="1321"/>
      <c r="Y36" s="1321"/>
      <c r="Z36" s="1321"/>
      <c r="AB36" s="1321"/>
      <c r="AC36" s="1321"/>
      <c r="AD36" s="1321"/>
      <c r="AE36" s="1321"/>
      <c r="AF36" s="1321"/>
      <c r="AG36" s="1321"/>
      <c r="AH36" s="1321"/>
      <c r="AI36" s="1321"/>
      <c r="AJ36" s="1321"/>
      <c r="AK36" s="1321"/>
      <c r="AL36" s="1321"/>
      <c r="AM36" s="1321"/>
      <c r="AN36" s="1321"/>
      <c r="AP36" s="1321"/>
      <c r="AS36" s="1321"/>
      <c r="AT36" s="1321"/>
      <c r="AX36" s="1321"/>
      <c r="AZ36" s="1321"/>
      <c r="BB36" s="1321"/>
    </row>
    <row r="37" customFormat="false" ht="15" hidden="false" customHeight="false" outlineLevel="0" collapsed="false">
      <c r="A37" s="1305" t="s">
        <v>1944</v>
      </c>
      <c r="B37" s="1305"/>
      <c r="C37" s="1305"/>
      <c r="D37" s="1324"/>
      <c r="E37" s="1321"/>
      <c r="F37" s="1321"/>
      <c r="H37" s="1321"/>
      <c r="I37" s="1321"/>
      <c r="J37" s="1321"/>
      <c r="K37" s="1321"/>
      <c r="L37" s="1321"/>
      <c r="Q37" s="1321"/>
      <c r="R37" s="1321"/>
      <c r="S37" s="1321"/>
      <c r="T37" s="1321"/>
      <c r="U37" s="1321"/>
      <c r="V37" s="1321"/>
      <c r="W37" s="1321"/>
      <c r="X37" s="1321"/>
      <c r="Y37" s="1321"/>
      <c r="Z37" s="1321"/>
      <c r="AB37" s="1321"/>
      <c r="AC37" s="1321"/>
      <c r="AD37" s="1321"/>
      <c r="AE37" s="1321"/>
      <c r="AF37" s="1321"/>
      <c r="AG37" s="1321"/>
      <c r="AH37" s="1321"/>
      <c r="AI37" s="1321"/>
      <c r="AJ37" s="1321"/>
      <c r="AK37" s="1321"/>
      <c r="AL37" s="1321"/>
      <c r="AM37" s="1321"/>
      <c r="AN37" s="1321"/>
      <c r="AO37" s="1321"/>
      <c r="AP37" s="1321"/>
      <c r="AQ37" s="1321"/>
      <c r="AR37" s="1321"/>
      <c r="AS37" s="1321"/>
      <c r="AT37" s="1321"/>
      <c r="AX37" s="1321"/>
      <c r="AZ37" s="1321"/>
      <c r="BB37" s="1321"/>
    </row>
    <row r="38" customFormat="false" ht="15" hidden="false" customHeight="false" outlineLevel="0" collapsed="false">
      <c r="A38" s="1305" t="s">
        <v>1945</v>
      </c>
      <c r="B38" s="1305"/>
      <c r="C38" s="1305"/>
      <c r="D38" s="1327" t="n">
        <f aca="false">物流参数!H8</f>
        <v>-167.67</v>
      </c>
      <c r="E38" s="1321"/>
      <c r="F38" s="1321"/>
      <c r="H38" s="1321"/>
      <c r="I38" s="1321"/>
      <c r="J38" s="1321"/>
      <c r="K38" s="1321"/>
      <c r="L38" s="1321"/>
      <c r="Q38" s="1321"/>
      <c r="R38" s="1321"/>
      <c r="S38" s="1321"/>
      <c r="T38" s="1321"/>
      <c r="U38" s="1321"/>
      <c r="V38" s="1321"/>
      <c r="W38" s="1321"/>
      <c r="X38" s="1321"/>
      <c r="Y38" s="1321"/>
      <c r="Z38" s="1321"/>
      <c r="AB38" s="1321"/>
      <c r="AC38" s="1321"/>
      <c r="AD38" s="1321"/>
      <c r="AE38" s="1321"/>
      <c r="AF38" s="1321"/>
      <c r="AG38" s="1321"/>
      <c r="AH38" s="1321"/>
      <c r="AI38" s="1321"/>
      <c r="AJ38" s="1321"/>
      <c r="AK38" s="1321"/>
      <c r="AL38" s="1321"/>
      <c r="AM38" s="1321"/>
      <c r="AN38" s="1321"/>
      <c r="AO38" s="1321"/>
      <c r="AP38" s="1321"/>
      <c r="AQ38" s="1321"/>
      <c r="AR38" s="1321"/>
      <c r="AS38" s="1321"/>
      <c r="AT38" s="1321"/>
      <c r="AX38" s="1321"/>
      <c r="AZ38" s="1321"/>
      <c r="BB38" s="1321"/>
    </row>
    <row r="39" customFormat="false" ht="15" hidden="false" customHeight="false" outlineLevel="0" collapsed="false">
      <c r="A39" s="1305" t="s">
        <v>1946</v>
      </c>
      <c r="B39" s="1305"/>
      <c r="C39" s="1305"/>
      <c r="D39" s="844" t="n">
        <f aca="false">D38*1.1</f>
        <v>-184.437</v>
      </c>
    </row>
    <row r="40" customFormat="false" ht="15" hidden="false" customHeight="false" outlineLevel="0" collapsed="false">
      <c r="A40" s="1305" t="s">
        <v>1092</v>
      </c>
      <c r="B40" s="1305"/>
      <c r="C40" s="1305"/>
      <c r="D40" s="1315"/>
      <c r="Q40" s="1321"/>
      <c r="R40" s="1321"/>
      <c r="S40" s="1321"/>
      <c r="T40" s="1321"/>
      <c r="V40" s="1321"/>
      <c r="W40" s="1321"/>
      <c r="X40" s="1321"/>
      <c r="Y40" s="1321"/>
      <c r="Z40" s="1321"/>
      <c r="AQ40" s="1321"/>
    </row>
    <row r="41" customFormat="false" ht="15" hidden="false" customHeight="false" outlineLevel="0" collapsed="false">
      <c r="Q41" s="1321"/>
      <c r="R41" s="1321"/>
      <c r="S41" s="1321"/>
      <c r="T41" s="1321"/>
      <c r="V41" s="1321"/>
      <c r="W41" s="1321"/>
      <c r="X41" s="1321"/>
      <c r="Y41" s="1321"/>
      <c r="Z41" s="1321"/>
      <c r="AQ41" s="1321"/>
    </row>
    <row r="42" customFormat="false" ht="15" hidden="false" customHeight="false" outlineLevel="0" collapsed="false">
      <c r="Q42" s="1321"/>
      <c r="R42" s="1321"/>
      <c r="S42" s="1321"/>
      <c r="T42" s="1321"/>
      <c r="V42" s="1321"/>
      <c r="W42" s="1321"/>
      <c r="X42" s="1321"/>
      <c r="Y42" s="1321"/>
      <c r="Z42" s="1321"/>
      <c r="AQ42" s="1321"/>
    </row>
    <row r="43" customFormat="false" ht="15" hidden="false" customHeight="false" outlineLevel="0" collapsed="false">
      <c r="Q43" s="1321"/>
      <c r="R43" s="1321"/>
      <c r="S43" s="1321"/>
      <c r="T43" s="1321"/>
      <c r="V43" s="1321"/>
      <c r="W43" s="1321"/>
      <c r="X43" s="1321"/>
      <c r="Y43" s="1321"/>
      <c r="Z43" s="1321"/>
      <c r="AJ43" s="1321"/>
      <c r="AQ43" s="1321"/>
      <c r="AS43" s="1321"/>
    </row>
    <row r="44" customFormat="false" ht="15" hidden="false" customHeight="false" outlineLevel="0" collapsed="false">
      <c r="Q44" s="1321"/>
      <c r="R44" s="1321"/>
      <c r="S44" s="1321"/>
      <c r="T44" s="1321"/>
      <c r="V44" s="1321"/>
      <c r="W44" s="1321"/>
      <c r="X44" s="1321"/>
      <c r="Y44" s="1321"/>
      <c r="Z44" s="1321"/>
      <c r="AQ44" s="1321"/>
    </row>
    <row r="45" customFormat="false" ht="15" hidden="false" customHeight="false" outlineLevel="0" collapsed="false">
      <c r="Q45" s="1321"/>
      <c r="R45" s="1321"/>
      <c r="S45" s="1321"/>
      <c r="T45" s="1321"/>
      <c r="V45" s="1321"/>
      <c r="W45" s="1321"/>
      <c r="X45" s="1321"/>
      <c r="Y45" s="1321"/>
      <c r="Z45" s="1321"/>
      <c r="AQ45" s="1321"/>
    </row>
    <row r="46" customFormat="false" ht="15" hidden="false" customHeight="false" outlineLevel="0" collapsed="false"/>
    <row r="47" customFormat="false" ht="15" hidden="false" customHeight="false" outlineLevel="0" collapsed="false"/>
    <row r="48" customFormat="false" ht="15" hidden="false" customHeight="false" outlineLevel="0" collapsed="false">
      <c r="F48" s="1321"/>
      <c r="Q48" s="1321"/>
      <c r="R48" s="1321"/>
      <c r="S48" s="1321"/>
      <c r="T48" s="1321"/>
      <c r="U48" s="1321"/>
      <c r="AB48" s="1321"/>
      <c r="AH48" s="1321"/>
      <c r="AJ48" s="1321"/>
      <c r="AO48" s="1321"/>
      <c r="AQ48" s="1321"/>
      <c r="AR48" s="1321"/>
      <c r="AS48" s="1321"/>
      <c r="AX48" s="1321"/>
    </row>
    <row r="49" customFormat="false" ht="15" hidden="false" customHeight="false" outlineLevel="0" collapsed="false">
      <c r="Q49" s="1321"/>
      <c r="R49" s="1321"/>
      <c r="S49" s="1321"/>
      <c r="T49" s="1321"/>
      <c r="AJ49" s="1321"/>
      <c r="AQ49" s="1321"/>
      <c r="AS49" s="1321"/>
    </row>
    <row r="50" customFormat="false" ht="15" hidden="false" customHeight="false" outlineLevel="0" collapsed="false">
      <c r="V50" s="1321"/>
      <c r="W50" s="1321"/>
      <c r="X50" s="1321"/>
      <c r="Y50" s="1321"/>
      <c r="Z50" s="1321"/>
      <c r="AP50" s="1321"/>
    </row>
    <row r="51" customFormat="false" ht="15" hidden="false" customHeight="false" outlineLevel="0" collapsed="false">
      <c r="AS51" s="1321"/>
    </row>
    <row r="52" customFormat="false" ht="15" hidden="false" customHeight="false" outlineLevel="0" collapsed="false">
      <c r="Q52" s="1321"/>
      <c r="R52" s="1321"/>
      <c r="S52" s="1321"/>
      <c r="T52" s="1321"/>
      <c r="AQ52" s="1321"/>
      <c r="AS52" s="1321"/>
    </row>
    <row r="53" customFormat="false" ht="15" hidden="false" customHeight="false" outlineLevel="0" collapsed="false">
      <c r="Q53" s="1321"/>
      <c r="R53" s="1321"/>
      <c r="S53" s="1321"/>
      <c r="T53" s="1321"/>
      <c r="V53" s="1321"/>
      <c r="W53" s="1321"/>
      <c r="X53" s="1321"/>
      <c r="Y53" s="1321"/>
      <c r="Z53" s="1321"/>
      <c r="AQ53" s="1321"/>
    </row>
    <row r="54" customFormat="false" ht="15" hidden="false" customHeight="false" outlineLevel="0" collapsed="false"/>
    <row r="55" customFormat="false" ht="15" hidden="false" customHeight="false" outlineLevel="0" collapsed="false">
      <c r="E55" s="1321"/>
      <c r="F55" s="1321"/>
      <c r="H55" s="1321"/>
      <c r="I55" s="1321"/>
      <c r="J55" s="1321"/>
      <c r="K55" s="1321"/>
      <c r="L55" s="1321"/>
      <c r="O55" s="1321"/>
      <c r="Q55" s="1321"/>
      <c r="R55" s="1321"/>
      <c r="S55" s="1321"/>
      <c r="T55" s="1321"/>
      <c r="U55" s="1321"/>
      <c r="V55" s="1321"/>
      <c r="W55" s="1321"/>
      <c r="X55" s="1321"/>
      <c r="Y55" s="1321"/>
      <c r="Z55" s="1321"/>
      <c r="AA55" s="1321"/>
      <c r="AB55" s="1321"/>
      <c r="AC55" s="1321"/>
      <c r="AD55" s="1321"/>
      <c r="AE55" s="1321"/>
      <c r="AF55" s="1321"/>
      <c r="AG55" s="1321"/>
      <c r="AH55" s="1321"/>
      <c r="AI55" s="1321"/>
      <c r="AJ55" s="1321"/>
      <c r="AK55" s="1321"/>
      <c r="AL55" s="1321"/>
      <c r="AM55" s="1321"/>
      <c r="AN55" s="1321"/>
      <c r="AO55" s="1321"/>
      <c r="AP55" s="1321"/>
      <c r="AQ55" s="1321"/>
      <c r="AR55" s="1321"/>
      <c r="AS55" s="1321"/>
      <c r="AT55" s="1321"/>
      <c r="AV55" s="1321"/>
      <c r="AX55" s="1321"/>
      <c r="AZ55" s="1321"/>
      <c r="BB55" s="1321"/>
    </row>
    <row r="56" customFormat="false" ht="15" hidden="false" customHeight="false" outlineLevel="0" collapsed="false">
      <c r="D56" s="1324"/>
      <c r="E56" s="1321"/>
      <c r="F56" s="1321"/>
      <c r="H56" s="1321"/>
      <c r="I56" s="1321"/>
      <c r="J56" s="1321"/>
      <c r="K56" s="1321"/>
      <c r="L56" s="1321"/>
      <c r="O56" s="1321"/>
      <c r="Q56" s="1321"/>
      <c r="R56" s="1321"/>
      <c r="S56" s="1321"/>
      <c r="T56" s="1321"/>
      <c r="U56" s="1321"/>
      <c r="V56" s="1321"/>
      <c r="W56" s="1321"/>
      <c r="X56" s="1321"/>
      <c r="Y56" s="1321"/>
      <c r="Z56" s="1321"/>
      <c r="AA56" s="1321"/>
      <c r="AB56" s="1321"/>
      <c r="AC56" s="1321"/>
      <c r="AD56" s="1321"/>
      <c r="AE56" s="1321"/>
      <c r="AF56" s="1321"/>
      <c r="AG56" s="1321"/>
      <c r="AH56" s="1321"/>
      <c r="AI56" s="1321"/>
      <c r="AJ56" s="1321"/>
      <c r="AK56" s="1321"/>
      <c r="AL56" s="1321"/>
      <c r="AM56" s="1321"/>
      <c r="AN56" s="1321"/>
      <c r="AO56" s="1321"/>
      <c r="AP56" s="1321"/>
      <c r="AQ56" s="1321"/>
      <c r="AR56" s="1321"/>
      <c r="AT56" s="1321"/>
      <c r="AV56" s="1321"/>
      <c r="AX56" s="1321"/>
      <c r="AZ56" s="1321"/>
      <c r="BB56" s="1321"/>
    </row>
    <row r="57" customFormat="false" ht="15" hidden="false" customHeight="false" outlineLevel="0" collapsed="false">
      <c r="D57" s="1324"/>
      <c r="Q57" s="1321"/>
      <c r="R57" s="1321"/>
      <c r="S57" s="1321"/>
      <c r="T57" s="1321"/>
      <c r="U57" s="1321"/>
      <c r="V57" s="1321"/>
      <c r="W57" s="1321"/>
      <c r="X57" s="1321"/>
      <c r="Y57" s="1321"/>
      <c r="Z57" s="1321"/>
      <c r="AB57" s="1321"/>
      <c r="AJ57" s="1321"/>
      <c r="AO57" s="1321"/>
      <c r="AQ57" s="1321"/>
      <c r="AR57" s="1321"/>
      <c r="AX57" s="1321"/>
    </row>
    <row r="58" customFormat="false" ht="15" hidden="false" customHeight="false" outlineLevel="0" collapsed="false">
      <c r="E58" s="1321"/>
      <c r="F58" s="1321"/>
      <c r="I58" s="1321"/>
      <c r="J58" s="1321"/>
      <c r="K58" s="1321"/>
      <c r="Q58" s="1321"/>
      <c r="R58" s="1321"/>
      <c r="S58" s="1321"/>
      <c r="T58" s="1321"/>
      <c r="U58" s="1321"/>
      <c r="V58" s="1321"/>
      <c r="W58" s="1321"/>
      <c r="X58" s="1321"/>
      <c r="Y58" s="1321"/>
      <c r="Z58" s="1321"/>
      <c r="AB58" s="1321"/>
      <c r="AC58" s="1321"/>
      <c r="AH58" s="1321"/>
      <c r="AJ58" s="1321"/>
      <c r="AL58" s="1321"/>
      <c r="AM58" s="1321"/>
      <c r="AO58" s="1321"/>
      <c r="AP58" s="1321"/>
      <c r="AQ58" s="1321"/>
      <c r="AR58" s="1321"/>
      <c r="AS58" s="1321"/>
      <c r="AT58" s="1321"/>
      <c r="AX58" s="1321"/>
      <c r="AZ58" s="1321"/>
    </row>
    <row r="59" customFormat="false" ht="15" hidden="false" customHeight="false" outlineLevel="0" collapsed="false">
      <c r="D59" s="1324"/>
      <c r="Q59" s="1321"/>
      <c r="R59" s="1321"/>
      <c r="S59" s="1321"/>
      <c r="T59" s="1321"/>
      <c r="U59" s="1321"/>
      <c r="V59" s="1321"/>
      <c r="W59" s="1321"/>
      <c r="X59" s="1321"/>
      <c r="Y59" s="1321"/>
      <c r="Z59" s="1321"/>
      <c r="AB59" s="1321"/>
      <c r="AJ59" s="1321"/>
      <c r="AO59" s="1321"/>
      <c r="AQ59" s="1321"/>
      <c r="AR59" s="1321"/>
      <c r="AX59" s="1321"/>
    </row>
    <row r="60" customFormat="false" ht="15" hidden="false" customHeight="false" outlineLevel="0" collapsed="false">
      <c r="Q60" s="1321"/>
      <c r="R60" s="1321"/>
      <c r="S60" s="1321"/>
      <c r="T60" s="1321"/>
      <c r="U60" s="1321"/>
      <c r="V60" s="1321"/>
      <c r="W60" s="1321"/>
      <c r="X60" s="1321"/>
      <c r="Y60" s="1321"/>
      <c r="Z60" s="1321"/>
      <c r="AB60" s="1321"/>
      <c r="AJ60" s="1321"/>
      <c r="AO60" s="1321"/>
      <c r="AQ60" s="1321"/>
      <c r="AR60" s="1321"/>
      <c r="AX60" s="1321"/>
    </row>
    <row r="61" customFormat="false" ht="15" hidden="false" customHeight="false" outlineLevel="0" collapsed="false"/>
    <row r="62" customFormat="false" ht="15" hidden="false" customHeight="false" outlineLevel="0" collapsed="false"/>
    <row r="63" customFormat="false" ht="15" hidden="false" customHeight="false" outlineLevel="0" collapsed="false">
      <c r="E63" s="1321"/>
      <c r="F63" s="1321"/>
      <c r="H63" s="1321"/>
      <c r="I63" s="1321"/>
      <c r="J63" s="1321"/>
      <c r="K63" s="1321"/>
      <c r="L63" s="1321"/>
      <c r="O63" s="1321"/>
      <c r="Q63" s="1321"/>
      <c r="R63" s="1321"/>
      <c r="S63" s="1321"/>
      <c r="T63" s="1321"/>
      <c r="U63" s="1321"/>
      <c r="AA63" s="1321"/>
      <c r="AB63" s="1321"/>
      <c r="AC63" s="1321"/>
      <c r="AD63" s="1321"/>
      <c r="AE63" s="1321"/>
      <c r="AF63" s="1321"/>
      <c r="AG63" s="1321"/>
      <c r="AH63" s="1321"/>
      <c r="AI63" s="1321"/>
      <c r="AJ63" s="1321"/>
      <c r="AL63" s="1321"/>
      <c r="AM63" s="1321"/>
      <c r="AO63" s="1321"/>
      <c r="AP63" s="1321"/>
      <c r="AQ63" s="1321"/>
      <c r="AR63" s="1321"/>
      <c r="AS63" s="1321"/>
      <c r="AT63" s="1321"/>
      <c r="AV63" s="1321"/>
      <c r="AX63" s="1321"/>
      <c r="AZ63" s="1321"/>
      <c r="BB63" s="1321"/>
    </row>
    <row r="64" customFormat="false" ht="15" hidden="false" customHeight="false" outlineLevel="0" collapsed="false">
      <c r="D64" s="1324"/>
      <c r="E64" s="1321"/>
      <c r="F64" s="1321"/>
      <c r="H64" s="1321"/>
      <c r="I64" s="1321"/>
      <c r="J64" s="1321"/>
      <c r="K64" s="1321"/>
      <c r="Q64" s="1321"/>
      <c r="R64" s="1321"/>
      <c r="S64" s="1321"/>
      <c r="T64" s="1321"/>
      <c r="U64" s="1321"/>
      <c r="AB64" s="1321"/>
      <c r="AC64" s="1321"/>
      <c r="AG64" s="1321"/>
      <c r="AH64" s="1321"/>
      <c r="AJ64" s="1321"/>
      <c r="AL64" s="1321"/>
      <c r="AM64" s="1321"/>
      <c r="AO64" s="1321"/>
      <c r="AP64" s="1321"/>
      <c r="AQ64" s="1321"/>
      <c r="AR64" s="1321"/>
      <c r="AS64" s="1321"/>
      <c r="AT64" s="1321"/>
      <c r="AX64" s="1321"/>
      <c r="AZ64" s="1321"/>
    </row>
    <row r="65" customFormat="false" ht="15" hidden="false" customHeight="false" outlineLevel="0" collapsed="false">
      <c r="D65" s="1324"/>
      <c r="Q65" s="1321"/>
      <c r="R65" s="1321"/>
      <c r="S65" s="1321"/>
      <c r="T65" s="1321"/>
      <c r="V65" s="1321"/>
      <c r="W65" s="1321"/>
      <c r="X65" s="1321"/>
      <c r="Y65" s="1321"/>
      <c r="Z65" s="1321"/>
      <c r="AP65" s="1321"/>
      <c r="AQ65" s="1321"/>
    </row>
    <row r="66" customFormat="false" ht="15" hidden="false" customHeight="false" outlineLevel="0" collapsed="false">
      <c r="E66" s="1321"/>
      <c r="F66" s="1321"/>
      <c r="H66" s="1321"/>
      <c r="I66" s="1321"/>
      <c r="J66" s="1321"/>
      <c r="K66" s="1321"/>
      <c r="L66" s="1321"/>
      <c r="M66" s="1321"/>
      <c r="U66" s="1321"/>
      <c r="V66" s="1321"/>
      <c r="W66" s="1321"/>
      <c r="X66" s="1321"/>
      <c r="Y66" s="1321"/>
      <c r="Z66" s="1321"/>
      <c r="AB66" s="1321"/>
      <c r="AC66" s="1321"/>
      <c r="AD66" s="1321"/>
      <c r="AE66" s="1321"/>
      <c r="AF66" s="1321"/>
      <c r="AG66" s="1321"/>
      <c r="AH66" s="1321"/>
      <c r="AI66" s="1321"/>
      <c r="AJ66" s="1321"/>
      <c r="AK66" s="1321"/>
      <c r="AL66" s="1321"/>
      <c r="AM66" s="1321"/>
      <c r="AN66" s="1321"/>
      <c r="AP66" s="1321"/>
      <c r="AS66" s="1321"/>
      <c r="AT66" s="1321"/>
      <c r="AX66" s="1321"/>
      <c r="AZ66" s="1321"/>
      <c r="BB66" s="1321"/>
    </row>
    <row r="67" customFormat="false" ht="15" hidden="false" customHeight="false" outlineLevel="0" collapsed="false">
      <c r="D67" s="1324"/>
      <c r="E67" s="1321"/>
      <c r="F67" s="1321"/>
      <c r="H67" s="1321"/>
      <c r="I67" s="1321"/>
      <c r="J67" s="1321"/>
      <c r="K67" s="1321"/>
      <c r="L67" s="1321"/>
      <c r="Q67" s="1321"/>
      <c r="R67" s="1321"/>
      <c r="S67" s="1321"/>
      <c r="T67" s="1321"/>
      <c r="U67" s="1321"/>
      <c r="V67" s="1321"/>
      <c r="W67" s="1321"/>
      <c r="X67" s="1321"/>
      <c r="Y67" s="1321"/>
      <c r="Z67" s="1321"/>
      <c r="AB67" s="1321"/>
      <c r="AC67" s="1321"/>
      <c r="AD67" s="1321"/>
      <c r="AE67" s="1321"/>
      <c r="AF67" s="1321"/>
      <c r="AG67" s="1321"/>
      <c r="AH67" s="1321"/>
      <c r="AI67" s="1321"/>
      <c r="AJ67" s="1321"/>
      <c r="AK67" s="1321"/>
      <c r="AL67" s="1321"/>
      <c r="AM67" s="1321"/>
      <c r="AN67" s="1321"/>
      <c r="AO67" s="1321"/>
      <c r="AP67" s="1321"/>
      <c r="AQ67" s="1321"/>
      <c r="AR67" s="1321"/>
      <c r="AS67" s="1321"/>
      <c r="AT67" s="1321"/>
      <c r="AX67" s="1321"/>
      <c r="AZ67" s="1321"/>
      <c r="BB67" s="1321"/>
    </row>
    <row r="68" customFormat="false" ht="15" hidden="false" customHeight="false" outlineLevel="0" collapsed="false">
      <c r="D68" s="1324"/>
      <c r="E68" s="1321"/>
      <c r="F68" s="1321"/>
      <c r="H68" s="1321"/>
      <c r="I68" s="1321"/>
      <c r="J68" s="1321"/>
      <c r="K68" s="1321"/>
      <c r="L68" s="1321"/>
      <c r="Q68" s="1321"/>
      <c r="R68" s="1321"/>
      <c r="S68" s="1321"/>
      <c r="T68" s="1321"/>
      <c r="U68" s="1321"/>
      <c r="V68" s="1321"/>
      <c r="W68" s="1321"/>
      <c r="X68" s="1321"/>
      <c r="Y68" s="1321"/>
      <c r="Z68" s="1321"/>
      <c r="AB68" s="1321"/>
      <c r="AC68" s="1321"/>
      <c r="AD68" s="1321"/>
      <c r="AE68" s="1321"/>
      <c r="AF68" s="1321"/>
      <c r="AG68" s="1321"/>
      <c r="AH68" s="1321"/>
      <c r="AI68" s="1321"/>
      <c r="AJ68" s="1321"/>
      <c r="AK68" s="1321"/>
      <c r="AL68" s="1321"/>
      <c r="AM68" s="1321"/>
      <c r="AN68" s="1321"/>
      <c r="AO68" s="1321"/>
      <c r="AP68" s="1321"/>
      <c r="AQ68" s="1321"/>
      <c r="AR68" s="1321"/>
      <c r="AS68" s="1321"/>
      <c r="AT68" s="1321"/>
      <c r="AX68" s="1321"/>
      <c r="AZ68" s="1321"/>
      <c r="BB68" s="1321"/>
    </row>
    <row r="69" customFormat="false" ht="15" hidden="false" customHeight="false" outlineLevel="0" collapsed="false">
      <c r="D69" s="1324"/>
    </row>
    <row r="70" customFormat="false" ht="15" hidden="false" customHeight="false" outlineLevel="0" collapsed="false">
      <c r="AM70" s="1321"/>
      <c r="AN70" s="1321"/>
    </row>
    <row r="71" customFormat="false" ht="15" hidden="false" customHeight="false" outlineLevel="0" collapsed="false">
      <c r="D71" s="1324"/>
    </row>
    <row r="72" customFormat="false" ht="15" hidden="false" customHeight="false" outlineLevel="0" collapsed="false"/>
    <row r="73" customFormat="false" ht="15" hidden="false" customHeight="false" outlineLevel="0" collapsed="false"/>
    <row r="74" customFormat="false" ht="15" hidden="false" customHeight="false" outlineLevel="0" collapsed="false">
      <c r="J74" s="1321"/>
    </row>
    <row r="75" customFormat="false" ht="15" hidden="false" customHeight="false" outlineLevel="0" collapsed="false"/>
    <row r="76" customFormat="false" ht="15" hidden="false" customHeight="false" outlineLevel="0" collapsed="false"/>
    <row r="77" customFormat="false" ht="15" hidden="false" customHeight="false" outlineLevel="0" collapsed="false">
      <c r="E77" s="1321"/>
      <c r="F77" s="1321"/>
      <c r="G77" s="1321"/>
      <c r="H77" s="1321"/>
      <c r="I77" s="1321"/>
      <c r="J77" s="1321"/>
      <c r="K77" s="1321"/>
      <c r="L77" s="1321"/>
      <c r="M77" s="1321"/>
      <c r="P77" s="1321"/>
      <c r="Q77" s="1321"/>
      <c r="R77" s="1321"/>
      <c r="S77" s="1321"/>
      <c r="T77" s="1321"/>
      <c r="U77" s="1321"/>
      <c r="V77" s="1321"/>
      <c r="W77" s="1321"/>
      <c r="X77" s="1321"/>
      <c r="Y77" s="1321"/>
      <c r="Z77" s="1321"/>
      <c r="AB77" s="1321"/>
      <c r="AC77" s="1321"/>
      <c r="AD77" s="1321"/>
      <c r="AE77" s="1321"/>
      <c r="AF77" s="1321"/>
      <c r="AG77" s="1321"/>
      <c r="AH77" s="1321"/>
      <c r="AI77" s="1321"/>
      <c r="AJ77" s="1321"/>
      <c r="AK77" s="1321"/>
      <c r="AL77" s="1321"/>
      <c r="AM77" s="1321"/>
      <c r="AN77" s="1321"/>
      <c r="AO77" s="1321"/>
      <c r="AP77" s="1321"/>
      <c r="AQ77" s="1321"/>
      <c r="AR77" s="1321"/>
      <c r="AS77" s="1321"/>
      <c r="AT77" s="1321"/>
      <c r="AX77" s="1321"/>
      <c r="AZ77" s="1321"/>
      <c r="BB77" s="1321"/>
    </row>
    <row r="78" customFormat="false" ht="15" hidden="false" customHeight="false" outlineLevel="0" collapsed="false">
      <c r="D78" s="1324"/>
    </row>
    <row r="79" customFormat="false" ht="15" hidden="false" customHeight="false" outlineLevel="0" collapsed="false">
      <c r="E79" s="1321"/>
      <c r="F79" s="1321"/>
      <c r="G79" s="1321"/>
      <c r="H79" s="1321"/>
      <c r="I79" s="1321"/>
      <c r="J79" s="1321"/>
      <c r="K79" s="1321"/>
      <c r="L79" s="1321"/>
      <c r="M79" s="1321"/>
      <c r="O79" s="1321"/>
      <c r="P79" s="1321"/>
      <c r="Q79" s="1321"/>
      <c r="R79" s="1321"/>
      <c r="S79" s="1321"/>
      <c r="T79" s="1321"/>
      <c r="U79" s="1321"/>
      <c r="V79" s="1321"/>
      <c r="W79" s="1321"/>
      <c r="X79" s="1321"/>
      <c r="Y79" s="1321"/>
      <c r="Z79" s="1321"/>
      <c r="AA79" s="1321"/>
      <c r="AB79" s="1321"/>
      <c r="AC79" s="1321"/>
      <c r="AD79" s="1321"/>
      <c r="AE79" s="1321"/>
      <c r="AF79" s="1321"/>
      <c r="AG79" s="1321"/>
      <c r="AH79" s="1321"/>
      <c r="AI79" s="1321"/>
      <c r="AJ79" s="1321"/>
      <c r="AK79" s="1321"/>
      <c r="AL79" s="1321"/>
      <c r="AM79" s="1321"/>
      <c r="AN79" s="1321"/>
      <c r="AO79" s="1321"/>
      <c r="AP79" s="1321"/>
      <c r="AQ79" s="1321"/>
      <c r="AR79" s="1321"/>
      <c r="AT79" s="1321"/>
      <c r="AV79" s="1321"/>
      <c r="AX79" s="1321"/>
      <c r="AZ79" s="1321"/>
      <c r="BB79" s="1321"/>
    </row>
    <row r="80" customFormat="false" ht="15" hidden="false" customHeight="false" outlineLevel="0" collapsed="false">
      <c r="D80" s="1324"/>
      <c r="E80" s="1321"/>
      <c r="F80" s="1321"/>
      <c r="G80" s="1321"/>
      <c r="H80" s="1321"/>
      <c r="I80" s="1321"/>
      <c r="J80" s="1321"/>
      <c r="K80" s="1321"/>
      <c r="L80" s="1321"/>
      <c r="M80" s="1321"/>
      <c r="O80" s="1321"/>
      <c r="P80" s="1321"/>
      <c r="Q80" s="1321"/>
      <c r="R80" s="1321"/>
      <c r="S80" s="1321"/>
      <c r="T80" s="1321"/>
      <c r="U80" s="1321"/>
      <c r="V80" s="1321"/>
      <c r="W80" s="1321"/>
      <c r="X80" s="1321"/>
      <c r="Y80" s="1321"/>
      <c r="Z80" s="1321"/>
      <c r="AA80" s="1321"/>
      <c r="AB80" s="1321"/>
      <c r="AC80" s="1321"/>
      <c r="AD80" s="1321"/>
      <c r="AE80" s="1321"/>
      <c r="AF80" s="1321"/>
      <c r="AG80" s="1321"/>
      <c r="AH80" s="1321"/>
      <c r="AI80" s="1321"/>
      <c r="AJ80" s="1321"/>
      <c r="AK80" s="1321"/>
      <c r="AL80" s="1321"/>
      <c r="AM80" s="1321"/>
      <c r="AN80" s="1321"/>
      <c r="AO80" s="1321"/>
      <c r="AP80" s="1321"/>
      <c r="AQ80" s="1321"/>
      <c r="AR80" s="1321"/>
      <c r="AS80" s="1321"/>
      <c r="AT80" s="1321"/>
      <c r="AV80" s="1321"/>
      <c r="AX80" s="1321"/>
      <c r="AZ80" s="1321"/>
      <c r="BB80" s="1321"/>
    </row>
    <row r="81" customFormat="false" ht="15" hidden="false" customHeight="false" outlineLevel="0" collapsed="false">
      <c r="D81" s="1324"/>
    </row>
    <row r="82" customFormat="false" ht="15" hidden="false" customHeight="false" outlineLevel="0" collapsed="false"/>
    <row r="83" customFormat="false" ht="15" hidden="false" customHeight="false" outlineLevel="0" collapsed="false"/>
    <row r="84" customFormat="false" ht="15" hidden="false" customHeight="false" outlineLevel="0" collapsed="false"/>
    <row r="85" customFormat="false" ht="15" hidden="false" customHeight="false" outlineLevel="0" collapsed="false"/>
    <row r="86" customFormat="false" ht="15" hidden="false" customHeight="false" outlineLevel="0" collapsed="false"/>
    <row r="87" customFormat="false" ht="15" hidden="false" customHeight="false" outlineLevel="0" collapsed="false">
      <c r="J87" s="1321"/>
    </row>
    <row r="88" customFormat="false" ht="15" hidden="false" customHeight="false" outlineLevel="0" collapsed="false">
      <c r="AM88" s="1321"/>
      <c r="AN88" s="1321"/>
    </row>
    <row r="89" customFormat="false" ht="15" hidden="false" customHeight="false" outlineLevel="0" collapsed="false">
      <c r="D89" s="1324"/>
    </row>
    <row r="90" customFormat="false" ht="15" hidden="false" customHeight="false" outlineLevel="0" collapsed="false"/>
    <row r="91" customFormat="false" ht="15" hidden="false" customHeight="false" outlineLevel="0" collapsed="false"/>
    <row r="92" customFormat="false" ht="15" hidden="false" customHeight="false" outlineLevel="0" collapsed="false"/>
    <row r="93" customFormat="false" ht="15" hidden="false" customHeight="false" outlineLevel="0" collapsed="false"/>
    <row r="94" customFormat="false" ht="15" hidden="false" customHeight="false" outlineLevel="0" collapsed="false"/>
    <row r="95" customFormat="false" ht="15" hidden="false" customHeight="false" outlineLevel="0" collapsed="false">
      <c r="G95" s="1321"/>
      <c r="P95" s="1321"/>
      <c r="T95" s="1321"/>
    </row>
    <row r="96" customFormat="false" ht="15" hidden="false" customHeight="false" outlineLevel="0" collapsed="false"/>
    <row r="97" customFormat="false" ht="15" hidden="false" customHeight="false" outlineLevel="0" collapsed="false">
      <c r="AM97" s="1321"/>
      <c r="AN97" s="1321"/>
    </row>
    <row r="98" customFormat="false" ht="15" hidden="false" customHeight="false" outlineLevel="0" collapsed="false"/>
    <row r="99" customFormat="false" ht="15" hidden="false" customHeight="false" outlineLevel="0" collapsed="false"/>
    <row r="100" customFormat="false" ht="15" hidden="false" customHeight="false" outlineLevel="0" collapsed="false"/>
    <row r="101" customFormat="false" ht="15" hidden="false" customHeight="false" outlineLevel="0" collapsed="false"/>
    <row r="102" customFormat="false" ht="15" hidden="false" customHeight="false" outlineLevel="0" collapsed="false">
      <c r="J102" s="1321"/>
      <c r="AD102" s="1321"/>
      <c r="AM102" s="1321"/>
      <c r="AN102" s="1321"/>
      <c r="AS102" s="1321"/>
    </row>
    <row r="103" customFormat="false" ht="15" hidden="false" customHeight="false" outlineLevel="0" collapsed="false"/>
    <row r="104" customFormat="false" ht="15" hidden="false" customHeight="false" outlineLevel="0" collapsed="false"/>
    <row r="105" customFormat="false" ht="15" hidden="false" customHeight="false" outlineLevel="0" collapsed="false"/>
    <row r="106" customFormat="false" ht="15" hidden="false" customHeight="false" outlineLevel="0" collapsed="false"/>
    <row r="107" customFormat="false" ht="15" hidden="false" customHeight="false" outlineLevel="0" collapsed="false"/>
    <row r="108" customFormat="false" ht="15" hidden="false" customHeight="false" outlineLevel="0" collapsed="false"/>
    <row r="109" customFormat="false" ht="15" hidden="false" customHeight="false" outlineLevel="0" collapsed="false"/>
    <row r="110" customFormat="false" ht="15" hidden="false" customHeight="false" outlineLevel="0" collapsed="false">
      <c r="D110" s="1324"/>
    </row>
    <row r="111" customFormat="false" ht="15" hidden="false" customHeight="false" outlineLevel="0" collapsed="false"/>
    <row r="112" customFormat="false" ht="15" hidden="false" customHeight="false" outlineLevel="0" collapsed="false"/>
    <row r="113" customFormat="false" ht="15" hidden="false" customHeight="false" outlineLevel="0" collapsed="false"/>
    <row r="114" customFormat="false" ht="1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row r="118" customFormat="false" ht="15" hidden="false" customHeight="false" outlineLevel="0" collapsed="false"/>
    <row r="119" customFormat="false" ht="15" hidden="false" customHeight="false" outlineLevel="0" collapsed="false"/>
    <row r="120" customFormat="false" ht="15" hidden="false" customHeight="false" outlineLevel="0" collapsed="false">
      <c r="G120" s="1321"/>
      <c r="P120" s="1321"/>
      <c r="T120" s="1321"/>
    </row>
  </sheetData>
  <mergeCells count="35">
    <mergeCell ref="A1:D1"/>
    <mergeCell ref="A2:C2"/>
    <mergeCell ref="A3:C3"/>
    <mergeCell ref="A4:C4"/>
    <mergeCell ref="A5:B5"/>
    <mergeCell ref="A6:B6"/>
    <mergeCell ref="A7:B7"/>
    <mergeCell ref="A8:B8"/>
    <mergeCell ref="A9:B9"/>
    <mergeCell ref="A10:B10"/>
    <mergeCell ref="A11:B11"/>
    <mergeCell ref="A12:B12"/>
    <mergeCell ref="A13:B13"/>
    <mergeCell ref="A14:B14"/>
    <mergeCell ref="A15:A20"/>
    <mergeCell ref="A21:C21"/>
    <mergeCell ref="A22:B22"/>
    <mergeCell ref="A23:C23"/>
    <mergeCell ref="A24:C24"/>
    <mergeCell ref="A25:B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s>
  <dataValidations count="2">
    <dataValidation allowBlank="true" errorStyle="stop" operator="equal" showDropDown="false" showErrorMessage="true" showInputMessage="true" sqref="D21" type="list">
      <formula1>"层流,过度流,湍流"</formula1>
      <formula2>0</formula2>
    </dataValidation>
    <dataValidation allowBlank="true" errorStyle="stop" operator="equal" showDropDown="false" showErrorMessage="true" showInputMessage="true" sqref="D31" type="list">
      <formula1>"V,L,S,V&amp;L,V&amp;S,L&amp;S"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8">
              <controlPr defaultSize="0" print="false" autoFill="0" autoPict="0">
                <anchor moveWithCells="true" sizeWithCells="false">
                  <from>
                    <xdr:col>1</xdr:col>
                    <xdr:colOff>541080</xdr:colOff>
                    <xdr:row>0</xdr:row>
                    <xdr:rowOff>30600</xdr:rowOff>
                  </from>
                  <to>
                    <xdr:col>2</xdr:col>
                    <xdr:colOff>365760</xdr:colOff>
                    <xdr:row>1</xdr:row>
                    <xdr:rowOff>-53280</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31"/>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1" ySplit="5" topLeftCell="CQ84" activePane="bottomRight" state="frozen"/>
      <selection pane="topLeft" activeCell="A1" activeCellId="0" sqref="A1"/>
      <selection pane="topRight" activeCell="CQ1" activeCellId="0" sqref="CQ1"/>
      <selection pane="bottomLeft" activeCell="A84" activeCellId="0" sqref="A84"/>
      <selection pane="bottomRight" activeCell="CI33" activeCellId="0" sqref="CI33"/>
    </sheetView>
  </sheetViews>
  <sheetFormatPr defaultColWidth="9.00390625" defaultRowHeight="14.25" zeroHeight="false" outlineLevelRow="0" outlineLevelCol="0"/>
  <cols>
    <col collapsed="false" customWidth="true" hidden="false" outlineLevel="0" max="1" min="1" style="1329" width="21.62"/>
    <col collapsed="false" customWidth="true" hidden="false" outlineLevel="0" max="5" min="2" style="1329" width="12"/>
    <col collapsed="false" customWidth="true" hidden="false" outlineLevel="0" max="7" min="6" style="1329" width="11"/>
    <col collapsed="false" customWidth="true" hidden="false" outlineLevel="0" max="9" min="8" style="1329" width="12"/>
    <col collapsed="false" customWidth="true" hidden="false" outlineLevel="0" max="11" min="10" style="1329" width="11"/>
    <col collapsed="false" customWidth="true" hidden="false" outlineLevel="0" max="12" min="12" style="1329" width="12"/>
    <col collapsed="false" customWidth="true" hidden="false" outlineLevel="0" max="14" min="13" style="1329" width="11"/>
    <col collapsed="false" customWidth="true" hidden="false" outlineLevel="0" max="29" min="15" style="1329" width="12"/>
    <col collapsed="false" customWidth="true" hidden="false" outlineLevel="0" max="31" min="30" style="1329" width="11"/>
    <col collapsed="false" customWidth="true" hidden="false" outlineLevel="0" max="37" min="32" style="1329" width="9.62"/>
    <col collapsed="false" customWidth="true" hidden="false" outlineLevel="0" max="39" min="38" style="1329" width="12"/>
    <col collapsed="false" customWidth="true" hidden="false" outlineLevel="0" max="41" min="40" style="1329" width="11"/>
    <col collapsed="false" customWidth="true" hidden="false" outlineLevel="0" max="47" min="42" style="1329" width="9.62"/>
    <col collapsed="false" customWidth="true" hidden="false" outlineLevel="0" max="49" min="48" style="1329" width="12"/>
    <col collapsed="false" customWidth="true" hidden="false" outlineLevel="0" max="51" min="50" style="1329" width="11.75"/>
    <col collapsed="false" customWidth="true" hidden="false" outlineLevel="0" max="52" min="52" style="1329" width="11.63"/>
    <col collapsed="false" customWidth="true" hidden="false" outlineLevel="0" max="53" min="53" style="1329" width="11.75"/>
    <col collapsed="false" customWidth="true" hidden="false" outlineLevel="0" max="54" min="54" style="1329" width="10.5"/>
    <col collapsed="false" customWidth="true" hidden="false" outlineLevel="0" max="55" min="55" style="1329" width="11.75"/>
    <col collapsed="false" customWidth="true" hidden="false" outlineLevel="0" max="57" min="56" style="1329" width="12.87"/>
    <col collapsed="false" customWidth="true" hidden="false" outlineLevel="0" max="59" min="58" style="1329" width="12.75"/>
    <col collapsed="false" customWidth="true" hidden="false" outlineLevel="0" max="65" min="60" style="1329" width="11.75"/>
    <col collapsed="false" customWidth="true" hidden="false" outlineLevel="0" max="67" min="66" style="1329" width="11.88"/>
    <col collapsed="false" customWidth="true" hidden="false" outlineLevel="0" max="68" min="68" style="1329" width="11.75"/>
    <col collapsed="false" customWidth="true" hidden="false" outlineLevel="0" max="70" min="69" style="1329" width="11.63"/>
    <col collapsed="false" customWidth="true" hidden="false" outlineLevel="0" max="71" min="71" style="1329" width="10.5"/>
    <col collapsed="false" customWidth="true" hidden="false" outlineLevel="0" max="72" min="72" style="1329" width="11.75"/>
    <col collapsed="false" customWidth="true" hidden="false" outlineLevel="0" max="73" min="73" style="1329" width="9.37"/>
    <col collapsed="false" customWidth="true" hidden="false" outlineLevel="0" max="74" min="74" style="1329" width="11.75"/>
    <col collapsed="false" customWidth="true" hidden="false" outlineLevel="0" max="75" min="75" style="1329" width="9.37"/>
    <col collapsed="false" customWidth="true" hidden="false" outlineLevel="0" max="76" min="76" style="1329" width="11.75"/>
    <col collapsed="false" customWidth="true" hidden="false" outlineLevel="0" max="77" min="77" style="1329" width="10.75"/>
    <col collapsed="false" customWidth="true" hidden="false" outlineLevel="0" max="80" min="78" style="1329" width="11.75"/>
    <col collapsed="false" customWidth="true" hidden="false" outlineLevel="0" max="82" min="81" style="1329" width="11.63"/>
    <col collapsed="false" customWidth="true" hidden="false" outlineLevel="0" max="94" min="83" style="1329" width="11.88"/>
    <col collapsed="false" customWidth="true" hidden="false" outlineLevel="0" max="96" min="95" style="1329" width="11.75"/>
    <col collapsed="false" customWidth="true" hidden="false" outlineLevel="0" max="100" min="97" style="1329" width="11.88"/>
    <col collapsed="false" customWidth="true" hidden="false" outlineLevel="0" max="102" min="101" style="1329" width="11.63"/>
    <col collapsed="false" customWidth="true" hidden="false" outlineLevel="0" max="104" min="103" style="1329" width="10.5"/>
    <col collapsed="false" customWidth="false" hidden="false" outlineLevel="0" max="16384" min="105" style="1329" width="9"/>
  </cols>
  <sheetData>
    <row r="1" customFormat="false" ht="15" hidden="false" customHeight="false" outlineLevel="0" collapsed="false">
      <c r="B1" s="1329" t="n">
        <v>4</v>
      </c>
      <c r="C1" s="1329" t="n">
        <v>9</v>
      </c>
      <c r="D1" s="1329" t="s">
        <v>1947</v>
      </c>
      <c r="E1" s="1329" t="s">
        <v>1948</v>
      </c>
      <c r="F1" s="1329" t="s">
        <v>1949</v>
      </c>
      <c r="G1" s="1329" t="s">
        <v>1950</v>
      </c>
      <c r="H1" s="1329" t="s">
        <v>1951</v>
      </c>
      <c r="I1" s="1329" t="s">
        <v>1952</v>
      </c>
      <c r="J1" s="1329" t="s">
        <v>1953</v>
      </c>
      <c r="K1" s="1329" t="s">
        <v>1954</v>
      </c>
      <c r="L1" s="1329" t="s">
        <v>1955</v>
      </c>
      <c r="M1" s="1329" t="s">
        <v>1956</v>
      </c>
      <c r="N1" s="1329" t="s">
        <v>1957</v>
      </c>
      <c r="O1" s="1329" t="s">
        <v>1958</v>
      </c>
      <c r="P1" s="1329" t="s">
        <v>1959</v>
      </c>
      <c r="Q1" s="1329" t="s">
        <v>1960</v>
      </c>
      <c r="R1" s="1329" t="s">
        <v>1961</v>
      </c>
      <c r="S1" s="1329" t="s">
        <v>1962</v>
      </c>
      <c r="T1" s="1329" t="s">
        <v>1963</v>
      </c>
      <c r="U1" s="1329" t="s">
        <v>1964</v>
      </c>
      <c r="V1" s="1329" t="s">
        <v>1965</v>
      </c>
      <c r="W1" s="1329" t="s">
        <v>1966</v>
      </c>
      <c r="X1" s="1329" t="s">
        <v>1967</v>
      </c>
      <c r="Y1" s="1329" t="s">
        <v>1968</v>
      </c>
      <c r="Z1" s="1329" t="s">
        <v>1969</v>
      </c>
      <c r="AA1" s="1329" t="s">
        <v>1970</v>
      </c>
      <c r="AB1" s="1329" t="s">
        <v>1971</v>
      </c>
      <c r="AC1" s="1329" t="s">
        <v>1972</v>
      </c>
      <c r="AD1" s="1329" t="s">
        <v>1973</v>
      </c>
      <c r="AE1" s="1329" t="s">
        <v>1974</v>
      </c>
      <c r="AF1" s="1329" t="s">
        <v>1975</v>
      </c>
      <c r="AG1" s="1329" t="s">
        <v>1976</v>
      </c>
      <c r="AH1" s="1329" t="s">
        <v>1977</v>
      </c>
      <c r="AI1" s="1329" t="s">
        <v>1978</v>
      </c>
      <c r="AJ1" s="1329" t="s">
        <v>1979</v>
      </c>
      <c r="AK1" s="1329" t="s">
        <v>1980</v>
      </c>
      <c r="AL1" s="1329" t="s">
        <v>1981</v>
      </c>
      <c r="AM1" s="1329" t="s">
        <v>1982</v>
      </c>
      <c r="AN1" s="1329" t="s">
        <v>1983</v>
      </c>
      <c r="AO1" s="1329" t="s">
        <v>1984</v>
      </c>
      <c r="AP1" s="1329" t="s">
        <v>1985</v>
      </c>
      <c r="AQ1" s="1329" t="s">
        <v>1986</v>
      </c>
      <c r="AR1" s="1329" t="s">
        <v>1987</v>
      </c>
      <c r="AS1" s="1329" t="s">
        <v>1988</v>
      </c>
      <c r="AT1" s="1329" t="s">
        <v>1989</v>
      </c>
      <c r="AU1" s="1329" t="s">
        <v>1990</v>
      </c>
      <c r="AV1" s="1329" t="s">
        <v>1991</v>
      </c>
      <c r="AW1" s="1329" t="s">
        <v>1992</v>
      </c>
      <c r="AX1" s="1329" t="s">
        <v>1993</v>
      </c>
      <c r="AY1" s="1329" t="s">
        <v>1994</v>
      </c>
      <c r="AZ1" s="1329" t="s">
        <v>1995</v>
      </c>
      <c r="BA1" s="1329" t="s">
        <v>1996</v>
      </c>
      <c r="BB1" s="1329" t="s">
        <v>1997</v>
      </c>
      <c r="BC1" s="1329" t="s">
        <v>1998</v>
      </c>
      <c r="BD1" s="1329" t="s">
        <v>1999</v>
      </c>
      <c r="BE1" s="1329" t="s">
        <v>2000</v>
      </c>
      <c r="BF1" s="1329" t="s">
        <v>2001</v>
      </c>
      <c r="BG1" s="1329" t="s">
        <v>2002</v>
      </c>
      <c r="BH1" s="1329" t="s">
        <v>2003</v>
      </c>
      <c r="BI1" s="1329" t="s">
        <v>2004</v>
      </c>
      <c r="BJ1" s="1329" t="s">
        <v>2005</v>
      </c>
      <c r="BK1" s="1329" t="s">
        <v>2006</v>
      </c>
      <c r="BL1" s="1329" t="s">
        <v>2007</v>
      </c>
      <c r="BM1" s="1329" t="s">
        <v>2008</v>
      </c>
      <c r="BN1" s="1329" t="s">
        <v>2009</v>
      </c>
      <c r="BO1" s="1329" t="s">
        <v>2010</v>
      </c>
      <c r="BP1" s="1329" t="s">
        <v>2011</v>
      </c>
      <c r="BQ1" s="1329" t="s">
        <v>2012</v>
      </c>
      <c r="BR1" s="1329" t="s">
        <v>2013</v>
      </c>
      <c r="BS1" s="1329" t="s">
        <v>2014</v>
      </c>
      <c r="BT1" s="1329" t="s">
        <v>2015</v>
      </c>
      <c r="BU1" s="1329" t="s">
        <v>2016</v>
      </c>
      <c r="BV1" s="1329" t="s">
        <v>2017</v>
      </c>
      <c r="BW1" s="1329" t="s">
        <v>2018</v>
      </c>
      <c r="BX1" s="1329" t="s">
        <v>2019</v>
      </c>
      <c r="BY1" s="1329" t="s">
        <v>2020</v>
      </c>
      <c r="BZ1" s="1329" t="s">
        <v>2021</v>
      </c>
      <c r="CA1" s="1329" t="s">
        <v>2022</v>
      </c>
      <c r="CB1" s="1329" t="s">
        <v>2023</v>
      </c>
      <c r="CC1" s="1329" t="s">
        <v>2024</v>
      </c>
      <c r="CD1" s="1329" t="s">
        <v>2025</v>
      </c>
      <c r="CE1" s="1329" t="s">
        <v>2026</v>
      </c>
      <c r="CF1" s="1329" t="s">
        <v>2027</v>
      </c>
      <c r="CG1" s="1329" t="s">
        <v>2028</v>
      </c>
      <c r="CH1" s="1329" t="s">
        <v>2029</v>
      </c>
      <c r="CI1" s="1329" t="s">
        <v>2030</v>
      </c>
      <c r="CJ1" s="1329" t="s">
        <v>2031</v>
      </c>
      <c r="CK1" s="1329" t="s">
        <v>2032</v>
      </c>
      <c r="CL1" s="1329" t="s">
        <v>2033</v>
      </c>
      <c r="CM1" s="1329" t="s">
        <v>2034</v>
      </c>
      <c r="CN1" s="1329" t="s">
        <v>2035</v>
      </c>
      <c r="CO1" s="1329" t="s">
        <v>2036</v>
      </c>
      <c r="CP1" s="1329" t="s">
        <v>2037</v>
      </c>
      <c r="CQ1" s="1329" t="s">
        <v>2038</v>
      </c>
      <c r="CR1" s="1329" t="s">
        <v>2039</v>
      </c>
      <c r="CS1" s="1329" t="s">
        <v>2040</v>
      </c>
      <c r="CT1" s="1329" t="s">
        <v>2041</v>
      </c>
      <c r="CU1" s="1329" t="s">
        <v>2042</v>
      </c>
      <c r="CV1" s="1329" t="s">
        <v>2043</v>
      </c>
      <c r="CW1" s="1329" t="s">
        <v>2044</v>
      </c>
      <c r="CX1" s="1329" t="s">
        <v>2045</v>
      </c>
      <c r="CY1" s="1329" t="s">
        <v>2046</v>
      </c>
      <c r="CZ1" s="1329" t="s">
        <v>2047</v>
      </c>
      <c r="DA1" s="1329" t="s">
        <v>2048</v>
      </c>
      <c r="DB1" s="1329" t="s">
        <v>2049</v>
      </c>
      <c r="DC1" s="1329" t="s">
        <v>2050</v>
      </c>
      <c r="DD1" s="1329" t="s">
        <v>2051</v>
      </c>
      <c r="DE1" s="1329" t="s">
        <v>2052</v>
      </c>
      <c r="DF1" s="1329" t="s">
        <v>2053</v>
      </c>
    </row>
    <row r="2" customFormat="false" ht="15" hidden="false" customHeight="false" outlineLevel="0" collapsed="false">
      <c r="G2" s="1329" t="s">
        <v>2054</v>
      </c>
      <c r="H2" s="1329" t="s">
        <v>2055</v>
      </c>
      <c r="I2" s="1329" t="s">
        <v>2056</v>
      </c>
      <c r="J2" s="1329" t="s">
        <v>2057</v>
      </c>
      <c r="L2" s="1329" t="s">
        <v>2058</v>
      </c>
      <c r="M2" s="1329" t="s">
        <v>2059</v>
      </c>
      <c r="O2" s="1329" t="s">
        <v>2060</v>
      </c>
      <c r="P2" s="1329" t="s">
        <v>2056</v>
      </c>
      <c r="Q2" s="1329" t="s">
        <v>2061</v>
      </c>
      <c r="R2" s="1329" t="s">
        <v>2062</v>
      </c>
      <c r="S2" s="1329" t="s">
        <v>1638</v>
      </c>
      <c r="U2" s="1329" t="s">
        <v>2063</v>
      </c>
      <c r="V2" s="1329" t="s">
        <v>2064</v>
      </c>
      <c r="W2" s="1329" t="s">
        <v>2055</v>
      </c>
      <c r="X2" s="1329" t="s">
        <v>2065</v>
      </c>
      <c r="Y2" s="1329" t="s">
        <v>2066</v>
      </c>
      <c r="AA2" s="1329" t="s">
        <v>2063</v>
      </c>
      <c r="AB2" s="1329" t="s">
        <v>2067</v>
      </c>
      <c r="AC2" s="1329" t="s">
        <v>2068</v>
      </c>
      <c r="AD2" s="1329" t="s">
        <v>2069</v>
      </c>
      <c r="AF2" s="1329" t="s">
        <v>2070</v>
      </c>
      <c r="AH2" s="1329" t="s">
        <v>2071</v>
      </c>
      <c r="AJ2" s="1329" t="s">
        <v>2072</v>
      </c>
      <c r="AL2" s="1329" t="s">
        <v>2073</v>
      </c>
      <c r="AN2" s="1329" t="s">
        <v>2074</v>
      </c>
      <c r="AP2" s="1329" t="s">
        <v>2075</v>
      </c>
      <c r="AR2" s="1329" t="s">
        <v>2076</v>
      </c>
      <c r="AT2" s="1329" t="s">
        <v>2077</v>
      </c>
      <c r="AV2" s="1329" t="s">
        <v>2078</v>
      </c>
      <c r="AX2" s="1329" t="s">
        <v>2079</v>
      </c>
      <c r="AY2" s="1329" t="s">
        <v>2080</v>
      </c>
      <c r="AZ2" s="1329" t="s">
        <v>2064</v>
      </c>
      <c r="BA2" s="1329" t="s">
        <v>2081</v>
      </c>
      <c r="BB2" s="1329" t="s">
        <v>2059</v>
      </c>
      <c r="BC2" s="1329" t="s">
        <v>2082</v>
      </c>
      <c r="BD2" s="1329" t="s">
        <v>2082</v>
      </c>
      <c r="BH2" s="1329" t="s">
        <v>2083</v>
      </c>
      <c r="BI2" s="1329" t="s">
        <v>2084</v>
      </c>
      <c r="BL2" s="1329" t="s">
        <v>2062</v>
      </c>
      <c r="BM2" s="1329" t="s">
        <v>2085</v>
      </c>
      <c r="BN2" s="1329" t="s">
        <v>2054</v>
      </c>
      <c r="BO2" s="1329" t="s">
        <v>2086</v>
      </c>
      <c r="BS2" s="1329" t="s">
        <v>2087</v>
      </c>
      <c r="BV2" s="1329" t="s">
        <v>2088</v>
      </c>
      <c r="BX2" s="1329" t="s">
        <v>2089</v>
      </c>
      <c r="BZ2" s="1329" t="s">
        <v>2090</v>
      </c>
      <c r="CB2" s="1329" t="s">
        <v>2091</v>
      </c>
      <c r="CC2" s="1329" t="s">
        <v>2092</v>
      </c>
      <c r="CD2" s="1329" t="s">
        <v>2093</v>
      </c>
      <c r="CE2" s="1329" t="s">
        <v>2094</v>
      </c>
      <c r="CG2" s="1329" t="s">
        <v>2095</v>
      </c>
      <c r="CI2" s="1329" t="s">
        <v>2096</v>
      </c>
      <c r="CK2" s="1329" t="s">
        <v>2097</v>
      </c>
      <c r="CM2" s="1329" t="s">
        <v>2098</v>
      </c>
      <c r="CO2" s="1329" t="s">
        <v>2099</v>
      </c>
      <c r="CQ2" s="1329" t="s">
        <v>2100</v>
      </c>
      <c r="CS2" s="1329" t="s">
        <v>2101</v>
      </c>
      <c r="CU2" s="1329" t="s">
        <v>2102</v>
      </c>
      <c r="CW2" s="1329" t="s">
        <v>2103</v>
      </c>
      <c r="CY2" s="1329" t="s">
        <v>2104</v>
      </c>
      <c r="DA2" s="1329" t="s">
        <v>2105</v>
      </c>
      <c r="DC2" s="1329" t="s">
        <v>2106</v>
      </c>
      <c r="DE2" s="1329" t="s">
        <v>2107</v>
      </c>
    </row>
    <row r="3" customFormat="false" ht="15" hidden="false" customHeight="false" outlineLevel="0" collapsed="false">
      <c r="B3" s="1329" t="s">
        <v>2093</v>
      </c>
      <c r="C3" s="1329" t="s">
        <v>2092</v>
      </c>
      <c r="D3" s="1329" t="s">
        <v>2084</v>
      </c>
      <c r="E3" s="1329" t="s">
        <v>2090</v>
      </c>
      <c r="F3" s="1329" t="s">
        <v>2086</v>
      </c>
      <c r="H3" s="1329" t="s">
        <v>2063</v>
      </c>
      <c r="I3" s="1329" t="s">
        <v>2068</v>
      </c>
      <c r="J3" s="1329" t="s">
        <v>2087</v>
      </c>
      <c r="K3" s="1329" t="s">
        <v>2057</v>
      </c>
      <c r="L3" s="1329" t="s">
        <v>2079</v>
      </c>
      <c r="N3" s="1329" t="s">
        <v>2085</v>
      </c>
      <c r="Q3" s="1329" t="s">
        <v>2054</v>
      </c>
      <c r="R3" s="1329" t="s">
        <v>2061</v>
      </c>
      <c r="S3" s="1329" t="s">
        <v>2062</v>
      </c>
      <c r="T3" s="1329" t="s">
        <v>1638</v>
      </c>
      <c r="U3" s="1329" t="s">
        <v>2067</v>
      </c>
      <c r="V3" s="1329" t="s">
        <v>2082</v>
      </c>
      <c r="W3" s="1329" t="s">
        <v>2064</v>
      </c>
      <c r="X3" s="1329" t="s">
        <v>2055</v>
      </c>
      <c r="Y3" s="1329" t="s">
        <v>2065</v>
      </c>
      <c r="Z3" s="1329" t="s">
        <v>2066</v>
      </c>
      <c r="AA3" s="1329" t="s">
        <v>2088</v>
      </c>
      <c r="AB3" s="1329" t="s">
        <v>2089</v>
      </c>
      <c r="AC3" s="1329" t="s">
        <v>2083</v>
      </c>
      <c r="AE3" s="1329" t="s">
        <v>2069</v>
      </c>
      <c r="AG3" s="1329" t="s">
        <v>2070</v>
      </c>
      <c r="AI3" s="1329" t="s">
        <v>2071</v>
      </c>
      <c r="AK3" s="1329" t="s">
        <v>2072</v>
      </c>
      <c r="AM3" s="1329" t="s">
        <v>2073</v>
      </c>
      <c r="AO3" s="1329" t="s">
        <v>2074</v>
      </c>
      <c r="AQ3" s="1329" t="s">
        <v>2075</v>
      </c>
      <c r="AS3" s="1329" t="s">
        <v>2076</v>
      </c>
      <c r="AU3" s="1329" t="s">
        <v>2077</v>
      </c>
      <c r="AW3" s="1329" t="s">
        <v>2078</v>
      </c>
      <c r="AX3" s="1329" t="s">
        <v>2081</v>
      </c>
      <c r="AY3" s="1329" t="s">
        <v>2091</v>
      </c>
      <c r="AZ3" s="1329" t="s">
        <v>2080</v>
      </c>
      <c r="BA3" s="1329" t="s">
        <v>2055</v>
      </c>
      <c r="BC3" s="1329" t="s">
        <v>2064</v>
      </c>
      <c r="BD3" s="1329" t="s">
        <v>2067</v>
      </c>
      <c r="BE3" s="1329" t="s">
        <v>2082</v>
      </c>
      <c r="BF3" s="1329" t="s">
        <v>2082</v>
      </c>
      <c r="BG3" s="1329" t="s">
        <v>2082</v>
      </c>
      <c r="BH3" s="1329" t="s">
        <v>2082</v>
      </c>
      <c r="BI3" s="1329" t="s">
        <v>2082</v>
      </c>
      <c r="BJ3" s="1329" t="s">
        <v>2082</v>
      </c>
      <c r="BK3" s="1329" t="s">
        <v>2082</v>
      </c>
      <c r="BL3" s="1329" t="s">
        <v>2056</v>
      </c>
      <c r="BM3" s="1329" t="s">
        <v>2056</v>
      </c>
      <c r="BN3" s="1329" t="s">
        <v>2086</v>
      </c>
      <c r="BO3" s="1329" t="s">
        <v>2062</v>
      </c>
      <c r="BP3" s="1329" t="s">
        <v>2086</v>
      </c>
      <c r="BQ3" s="1329" t="s">
        <v>2086</v>
      </c>
      <c r="BR3" s="1329" t="s">
        <v>2086</v>
      </c>
      <c r="BS3" s="1329" t="s">
        <v>2086</v>
      </c>
      <c r="BT3" s="1329" t="s">
        <v>2086</v>
      </c>
      <c r="BU3" s="1329" t="s">
        <v>2060</v>
      </c>
      <c r="BV3" s="1329" t="s">
        <v>2060</v>
      </c>
      <c r="BW3" s="1329" t="s">
        <v>2059</v>
      </c>
      <c r="BX3" s="1329" t="s">
        <v>2059</v>
      </c>
      <c r="BY3" s="1329" t="s">
        <v>2085</v>
      </c>
      <c r="BZ3" s="1329" t="s">
        <v>2085</v>
      </c>
      <c r="CA3" s="1329" t="s">
        <v>2058</v>
      </c>
      <c r="CB3" s="1329" t="s">
        <v>2058</v>
      </c>
      <c r="CF3" s="1329" t="s">
        <v>2094</v>
      </c>
      <c r="CH3" s="1329" t="s">
        <v>2095</v>
      </c>
      <c r="CJ3" s="1329" t="s">
        <v>2096</v>
      </c>
      <c r="CL3" s="1329" t="s">
        <v>2097</v>
      </c>
      <c r="CN3" s="1329" t="s">
        <v>2098</v>
      </c>
      <c r="CP3" s="1329" t="s">
        <v>2099</v>
      </c>
      <c r="CR3" s="1329" t="s">
        <v>2100</v>
      </c>
      <c r="CT3" s="1329" t="s">
        <v>2101</v>
      </c>
      <c r="CV3" s="1329" t="s">
        <v>2102</v>
      </c>
      <c r="CX3" s="1329" t="s">
        <v>2103</v>
      </c>
      <c r="CZ3" s="1329" t="s">
        <v>2104</v>
      </c>
      <c r="DB3" s="1329" t="s">
        <v>2105</v>
      </c>
      <c r="DD3" s="1329" t="s">
        <v>2106</v>
      </c>
      <c r="DF3" s="1329" t="s">
        <v>2107</v>
      </c>
    </row>
    <row r="4" customFormat="false" ht="15" hidden="false" customHeight="false" outlineLevel="0" collapsed="false">
      <c r="B4" s="1329" t="s">
        <v>345</v>
      </c>
      <c r="C4" s="1329" t="s">
        <v>343</v>
      </c>
      <c r="D4" s="1329" t="s">
        <v>343</v>
      </c>
      <c r="E4" s="1329" t="s">
        <v>343</v>
      </c>
      <c r="F4" s="1329" t="s">
        <v>343</v>
      </c>
      <c r="G4" s="1329" t="s">
        <v>343</v>
      </c>
      <c r="H4" s="1329" t="s">
        <v>343</v>
      </c>
      <c r="I4" s="1329" t="s">
        <v>343</v>
      </c>
      <c r="J4" s="1329" t="s">
        <v>345</v>
      </c>
      <c r="K4" s="1329" t="s">
        <v>343</v>
      </c>
      <c r="L4" s="1329" t="s">
        <v>343</v>
      </c>
      <c r="M4" s="1329" t="s">
        <v>343</v>
      </c>
      <c r="N4" s="1329" t="s">
        <v>2108</v>
      </c>
      <c r="O4" s="1329" t="s">
        <v>343</v>
      </c>
      <c r="P4" s="1329" t="s">
        <v>343</v>
      </c>
      <c r="Q4" s="1329" t="s">
        <v>343</v>
      </c>
      <c r="R4" s="1329" t="s">
        <v>343</v>
      </c>
      <c r="S4" s="1329" t="s">
        <v>343</v>
      </c>
      <c r="T4" s="1329" t="s">
        <v>343</v>
      </c>
      <c r="U4" s="1329" t="s">
        <v>343</v>
      </c>
      <c r="V4" s="1329" t="s">
        <v>343</v>
      </c>
      <c r="W4" s="1329" t="s">
        <v>343</v>
      </c>
      <c r="X4" s="1329" t="s">
        <v>343</v>
      </c>
      <c r="Y4" s="1329" t="s">
        <v>343</v>
      </c>
      <c r="Z4" s="1329" t="s">
        <v>343</v>
      </c>
      <c r="AA4" s="1329" t="s">
        <v>343</v>
      </c>
      <c r="AB4" s="1329" t="s">
        <v>343</v>
      </c>
      <c r="AC4" s="1329" t="s">
        <v>343</v>
      </c>
      <c r="AD4" s="1329" t="s">
        <v>343</v>
      </c>
      <c r="AE4" s="1329" t="s">
        <v>344</v>
      </c>
      <c r="AF4" s="1329" t="s">
        <v>343</v>
      </c>
      <c r="AG4" s="1329" t="s">
        <v>344</v>
      </c>
      <c r="AH4" s="1329" t="s">
        <v>345</v>
      </c>
      <c r="AI4" s="1329" t="s">
        <v>344</v>
      </c>
      <c r="AJ4" s="1329" t="s">
        <v>343</v>
      </c>
      <c r="AK4" s="1329" t="s">
        <v>344</v>
      </c>
      <c r="AL4" s="1329" t="s">
        <v>343</v>
      </c>
      <c r="AM4" s="1329" t="s">
        <v>344</v>
      </c>
      <c r="AN4" s="1329" t="s">
        <v>344</v>
      </c>
      <c r="AO4" s="1329" t="s">
        <v>345</v>
      </c>
      <c r="AP4" s="1329" t="s">
        <v>343</v>
      </c>
      <c r="AQ4" s="1329" t="s">
        <v>344</v>
      </c>
      <c r="AR4" s="1329" t="s">
        <v>343</v>
      </c>
      <c r="AS4" s="1329" t="s">
        <v>344</v>
      </c>
      <c r="AT4" s="1329" t="s">
        <v>343</v>
      </c>
      <c r="AU4" s="1329" t="s">
        <v>344</v>
      </c>
      <c r="AV4" s="1329" t="s">
        <v>344</v>
      </c>
      <c r="AW4" s="1329" t="s">
        <v>344</v>
      </c>
      <c r="AX4" s="1329" t="s">
        <v>345</v>
      </c>
      <c r="AY4" s="1329" t="s">
        <v>343</v>
      </c>
      <c r="AZ4" s="1329" t="s">
        <v>343</v>
      </c>
      <c r="BA4" s="1329" t="s">
        <v>343</v>
      </c>
      <c r="BB4" s="1329" t="s">
        <v>343</v>
      </c>
      <c r="BC4" s="1329" t="s">
        <v>343</v>
      </c>
      <c r="BD4" s="1329" t="s">
        <v>343</v>
      </c>
      <c r="BE4" s="1329" t="s">
        <v>343</v>
      </c>
      <c r="BF4" s="1329" t="s">
        <v>343</v>
      </c>
      <c r="BG4" s="1329" t="s">
        <v>345</v>
      </c>
      <c r="BH4" s="1329" t="s">
        <v>343</v>
      </c>
      <c r="BI4" s="1329" t="s">
        <v>344</v>
      </c>
      <c r="BJ4" s="1329" t="s">
        <v>344</v>
      </c>
      <c r="BK4" s="1329" t="s">
        <v>344</v>
      </c>
      <c r="BL4" s="1329" t="s">
        <v>343</v>
      </c>
      <c r="BM4" s="1329" t="s">
        <v>343</v>
      </c>
      <c r="BN4" s="1329" t="s">
        <v>343</v>
      </c>
      <c r="BO4" s="1329" t="s">
        <v>343</v>
      </c>
      <c r="BP4" s="1329" t="s">
        <v>344</v>
      </c>
      <c r="BQ4" s="1329" t="s">
        <v>343</v>
      </c>
      <c r="BR4" s="1329" t="s">
        <v>345</v>
      </c>
      <c r="BS4" s="1329" t="s">
        <v>344</v>
      </c>
      <c r="BT4" s="1329" t="s">
        <v>344</v>
      </c>
      <c r="BU4" s="1329" t="s">
        <v>2108</v>
      </c>
      <c r="BV4" s="1329" t="s">
        <v>343</v>
      </c>
      <c r="BW4" s="1329" t="s">
        <v>2108</v>
      </c>
      <c r="BX4" s="1329" t="s">
        <v>343</v>
      </c>
      <c r="BY4" s="1329" t="s">
        <v>2108</v>
      </c>
      <c r="BZ4" s="1329" t="s">
        <v>343</v>
      </c>
      <c r="CA4" s="1329" t="s">
        <v>2108</v>
      </c>
      <c r="CB4" s="1329" t="s">
        <v>343</v>
      </c>
      <c r="CC4" s="1329" t="s">
        <v>343</v>
      </c>
      <c r="CD4" s="1329" t="s">
        <v>343</v>
      </c>
      <c r="CE4" s="1329" t="s">
        <v>343</v>
      </c>
      <c r="CF4" s="1329" t="s">
        <v>345</v>
      </c>
      <c r="CG4" s="1329" t="s">
        <v>343</v>
      </c>
      <c r="CH4" s="1329" t="s">
        <v>343</v>
      </c>
      <c r="CI4" s="1329" t="s">
        <v>345</v>
      </c>
      <c r="CJ4" s="1329" t="s">
        <v>345</v>
      </c>
      <c r="CK4" s="1329" t="s">
        <v>343</v>
      </c>
      <c r="CL4" s="1329" t="s">
        <v>345</v>
      </c>
      <c r="CM4" s="1329" t="s">
        <v>343</v>
      </c>
      <c r="CN4" s="1329" t="s">
        <v>345</v>
      </c>
      <c r="CO4" s="1329" t="s">
        <v>344</v>
      </c>
      <c r="CP4" s="1329" t="s">
        <v>344</v>
      </c>
      <c r="CQ4" s="1329" t="s">
        <v>343</v>
      </c>
      <c r="CR4" s="1329" t="s">
        <v>345</v>
      </c>
      <c r="CS4" s="1329" t="s">
        <v>343</v>
      </c>
      <c r="CT4" s="1329" t="s">
        <v>345</v>
      </c>
      <c r="CU4" s="1329" t="s">
        <v>343</v>
      </c>
      <c r="CV4" s="1329" t="s">
        <v>345</v>
      </c>
      <c r="CW4" s="1329" t="s">
        <v>343</v>
      </c>
      <c r="CX4" s="1329" t="s">
        <v>345</v>
      </c>
      <c r="CY4" s="1329" t="s">
        <v>344</v>
      </c>
      <c r="CZ4" s="1329" t="s">
        <v>344</v>
      </c>
      <c r="DA4" s="1329" t="s">
        <v>343</v>
      </c>
      <c r="DB4" s="1329" t="s">
        <v>345</v>
      </c>
      <c r="DC4" s="1329" t="s">
        <v>343</v>
      </c>
      <c r="DD4" s="1329" t="s">
        <v>344</v>
      </c>
      <c r="DE4" s="1329" t="s">
        <v>343</v>
      </c>
      <c r="DF4" s="1329" t="s">
        <v>344</v>
      </c>
    </row>
    <row r="5" customFormat="false" ht="15" hidden="false" customHeight="false" outlineLevel="0" collapsed="false"/>
    <row r="6" customFormat="false" ht="15" hidden="false" customHeight="false" outlineLevel="0" collapsed="false">
      <c r="A6" s="1329" t="s">
        <v>2109</v>
      </c>
      <c r="B6" s="1329" t="s">
        <v>469</v>
      </c>
      <c r="C6" s="1329" t="s">
        <v>469</v>
      </c>
      <c r="D6" s="1329" t="s">
        <v>469</v>
      </c>
      <c r="E6" s="1329" t="s">
        <v>469</v>
      </c>
      <c r="F6" s="1329" t="s">
        <v>469</v>
      </c>
      <c r="G6" s="1329" t="s">
        <v>469</v>
      </c>
      <c r="H6" s="1329" t="s">
        <v>469</v>
      </c>
      <c r="I6" s="1329" t="s">
        <v>469</v>
      </c>
      <c r="J6" s="1329" t="s">
        <v>469</v>
      </c>
      <c r="K6" s="1329" t="s">
        <v>469</v>
      </c>
      <c r="L6" s="1329" t="s">
        <v>469</v>
      </c>
      <c r="M6" s="1329" t="s">
        <v>469</v>
      </c>
      <c r="N6" s="1329" t="s">
        <v>469</v>
      </c>
      <c r="O6" s="1329" t="s">
        <v>469</v>
      </c>
      <c r="P6" s="1329" t="s">
        <v>469</v>
      </c>
      <c r="Q6" s="1329" t="s">
        <v>469</v>
      </c>
      <c r="R6" s="1329" t="s">
        <v>469</v>
      </c>
      <c r="S6" s="1329" t="s">
        <v>469</v>
      </c>
      <c r="T6" s="1329" t="s">
        <v>469</v>
      </c>
      <c r="U6" s="1329" t="s">
        <v>469</v>
      </c>
      <c r="V6" s="1329" t="s">
        <v>469</v>
      </c>
      <c r="W6" s="1329" t="s">
        <v>469</v>
      </c>
      <c r="X6" s="1329" t="s">
        <v>469</v>
      </c>
      <c r="Y6" s="1329" t="s">
        <v>469</v>
      </c>
      <c r="Z6" s="1329" t="s">
        <v>469</v>
      </c>
      <c r="AA6" s="1329" t="s">
        <v>469</v>
      </c>
      <c r="AB6" s="1329" t="s">
        <v>469</v>
      </c>
      <c r="AC6" s="1329" t="s">
        <v>469</v>
      </c>
      <c r="AD6" s="1329" t="s">
        <v>469</v>
      </c>
      <c r="AE6" s="1329" t="s">
        <v>469</v>
      </c>
      <c r="AF6" s="1329" t="s">
        <v>469</v>
      </c>
      <c r="AG6" s="1329" t="s">
        <v>469</v>
      </c>
      <c r="AH6" s="1329" t="s">
        <v>469</v>
      </c>
      <c r="AI6" s="1329" t="s">
        <v>469</v>
      </c>
      <c r="AJ6" s="1329" t="s">
        <v>469</v>
      </c>
      <c r="AK6" s="1329" t="s">
        <v>469</v>
      </c>
      <c r="AL6" s="1329" t="s">
        <v>469</v>
      </c>
      <c r="AM6" s="1329" t="s">
        <v>469</v>
      </c>
      <c r="AN6" s="1329" t="s">
        <v>469</v>
      </c>
      <c r="AO6" s="1329" t="s">
        <v>469</v>
      </c>
      <c r="AP6" s="1329" t="s">
        <v>469</v>
      </c>
      <c r="AQ6" s="1329" t="s">
        <v>469</v>
      </c>
      <c r="AR6" s="1329" t="s">
        <v>469</v>
      </c>
      <c r="AS6" s="1329" t="s">
        <v>469</v>
      </c>
      <c r="AT6" s="1329" t="s">
        <v>469</v>
      </c>
      <c r="AU6" s="1329" t="s">
        <v>469</v>
      </c>
      <c r="AV6" s="1329" t="s">
        <v>469</v>
      </c>
      <c r="AW6" s="1329" t="s">
        <v>469</v>
      </c>
      <c r="AX6" s="1329" t="s">
        <v>469</v>
      </c>
      <c r="AY6" s="1329" t="s">
        <v>469</v>
      </c>
      <c r="AZ6" s="1329" t="s">
        <v>469</v>
      </c>
      <c r="BA6" s="1329" t="s">
        <v>469</v>
      </c>
      <c r="BB6" s="1329" t="s">
        <v>469</v>
      </c>
      <c r="BC6" s="1329" t="s">
        <v>469</v>
      </c>
      <c r="BD6" s="1329" t="s">
        <v>469</v>
      </c>
      <c r="BE6" s="1329" t="s">
        <v>469</v>
      </c>
      <c r="BF6" s="1329" t="s">
        <v>469</v>
      </c>
      <c r="BG6" s="1329" t="s">
        <v>469</v>
      </c>
      <c r="BH6" s="1329" t="s">
        <v>469</v>
      </c>
      <c r="BI6" s="1329" t="s">
        <v>469</v>
      </c>
      <c r="BJ6" s="1329" t="s">
        <v>469</v>
      </c>
      <c r="BK6" s="1329" t="s">
        <v>469</v>
      </c>
      <c r="BL6" s="1329" t="s">
        <v>469</v>
      </c>
      <c r="BM6" s="1329" t="s">
        <v>469</v>
      </c>
      <c r="BN6" s="1329" t="s">
        <v>469</v>
      </c>
      <c r="BO6" s="1329" t="s">
        <v>469</v>
      </c>
      <c r="BP6" s="1329" t="s">
        <v>469</v>
      </c>
      <c r="BQ6" s="1329" t="s">
        <v>469</v>
      </c>
      <c r="BR6" s="1329" t="s">
        <v>469</v>
      </c>
      <c r="BS6" s="1329" t="s">
        <v>469</v>
      </c>
      <c r="BT6" s="1329" t="s">
        <v>469</v>
      </c>
      <c r="BU6" s="1329" t="s">
        <v>469</v>
      </c>
      <c r="BV6" s="1329" t="s">
        <v>469</v>
      </c>
      <c r="BW6" s="1329" t="s">
        <v>469</v>
      </c>
      <c r="BX6" s="1329" t="s">
        <v>469</v>
      </c>
      <c r="BY6" s="1329" t="s">
        <v>469</v>
      </c>
      <c r="BZ6" s="1329" t="s">
        <v>469</v>
      </c>
      <c r="CA6" s="1329" t="s">
        <v>469</v>
      </c>
      <c r="CB6" s="1329" t="s">
        <v>469</v>
      </c>
      <c r="CC6" s="1329" t="s">
        <v>469</v>
      </c>
      <c r="CD6" s="1329" t="s">
        <v>469</v>
      </c>
      <c r="CE6" s="1329" t="s">
        <v>469</v>
      </c>
      <c r="CF6" s="1329" t="s">
        <v>469</v>
      </c>
      <c r="CG6" s="1329" t="s">
        <v>469</v>
      </c>
      <c r="CH6" s="1329" t="s">
        <v>469</v>
      </c>
      <c r="CI6" s="1329" t="s">
        <v>469</v>
      </c>
      <c r="CJ6" s="1329" t="s">
        <v>469</v>
      </c>
      <c r="CK6" s="1329" t="s">
        <v>469</v>
      </c>
      <c r="CL6" s="1329" t="s">
        <v>469</v>
      </c>
      <c r="CM6" s="1329" t="s">
        <v>469</v>
      </c>
      <c r="CN6" s="1329" t="s">
        <v>469</v>
      </c>
      <c r="CO6" s="1329" t="s">
        <v>469</v>
      </c>
      <c r="CP6" s="1329" t="s">
        <v>469</v>
      </c>
      <c r="CQ6" s="1329" t="s">
        <v>469</v>
      </c>
      <c r="CR6" s="1329" t="s">
        <v>469</v>
      </c>
      <c r="CS6" s="1329" t="s">
        <v>469</v>
      </c>
      <c r="CT6" s="1329" t="s">
        <v>469</v>
      </c>
      <c r="CU6" s="1329" t="s">
        <v>469</v>
      </c>
      <c r="CV6" s="1329" t="s">
        <v>469</v>
      </c>
      <c r="CW6" s="1329" t="s">
        <v>469</v>
      </c>
      <c r="CX6" s="1329" t="s">
        <v>469</v>
      </c>
      <c r="CY6" s="1329" t="s">
        <v>469</v>
      </c>
      <c r="CZ6" s="1329" t="s">
        <v>469</v>
      </c>
      <c r="DA6" s="1329" t="s">
        <v>469</v>
      </c>
      <c r="DB6" s="1329" t="s">
        <v>469</v>
      </c>
      <c r="DC6" s="1329" t="s">
        <v>469</v>
      </c>
      <c r="DD6" s="1329" t="s">
        <v>469</v>
      </c>
      <c r="DE6" s="1329" t="s">
        <v>469</v>
      </c>
      <c r="DF6" s="1329" t="s">
        <v>469</v>
      </c>
    </row>
    <row r="7" customFormat="false" ht="15" hidden="false" customHeight="false" outlineLevel="0" collapsed="false">
      <c r="A7" s="1329" t="s">
        <v>2110</v>
      </c>
      <c r="B7" s="1329" t="s">
        <v>469</v>
      </c>
      <c r="C7" s="1329" t="s">
        <v>469</v>
      </c>
      <c r="D7" s="1329" t="s">
        <v>469</v>
      </c>
      <c r="E7" s="1329" t="s">
        <v>469</v>
      </c>
      <c r="F7" s="1329" t="s">
        <v>469</v>
      </c>
      <c r="G7" s="1329" t="s">
        <v>469</v>
      </c>
      <c r="H7" s="1329" t="s">
        <v>469</v>
      </c>
      <c r="I7" s="1329" t="s">
        <v>469</v>
      </c>
      <c r="J7" s="1329" t="s">
        <v>469</v>
      </c>
      <c r="K7" s="1329" t="s">
        <v>469</v>
      </c>
      <c r="L7" s="1329" t="s">
        <v>469</v>
      </c>
      <c r="M7" s="1329" t="s">
        <v>469</v>
      </c>
      <c r="N7" s="1329" t="s">
        <v>469</v>
      </c>
      <c r="O7" s="1329" t="s">
        <v>469</v>
      </c>
      <c r="P7" s="1329" t="s">
        <v>469</v>
      </c>
      <c r="Q7" s="1329" t="s">
        <v>469</v>
      </c>
      <c r="R7" s="1329" t="s">
        <v>469</v>
      </c>
      <c r="S7" s="1329" t="s">
        <v>469</v>
      </c>
      <c r="T7" s="1329" t="s">
        <v>469</v>
      </c>
      <c r="U7" s="1329" t="s">
        <v>469</v>
      </c>
      <c r="V7" s="1329" t="s">
        <v>469</v>
      </c>
      <c r="W7" s="1329" t="s">
        <v>469</v>
      </c>
      <c r="X7" s="1329" t="s">
        <v>469</v>
      </c>
      <c r="Y7" s="1329" t="s">
        <v>469</v>
      </c>
      <c r="Z7" s="1329" t="s">
        <v>469</v>
      </c>
      <c r="AA7" s="1329" t="s">
        <v>469</v>
      </c>
      <c r="AB7" s="1329" t="s">
        <v>469</v>
      </c>
      <c r="AC7" s="1329" t="s">
        <v>469</v>
      </c>
      <c r="AD7" s="1329" t="s">
        <v>469</v>
      </c>
      <c r="AE7" s="1329" t="s">
        <v>469</v>
      </c>
      <c r="AF7" s="1329" t="s">
        <v>469</v>
      </c>
      <c r="AG7" s="1329" t="s">
        <v>469</v>
      </c>
      <c r="AH7" s="1329" t="s">
        <v>469</v>
      </c>
      <c r="AI7" s="1329" t="s">
        <v>469</v>
      </c>
      <c r="AJ7" s="1329" t="s">
        <v>469</v>
      </c>
      <c r="AK7" s="1329" t="s">
        <v>469</v>
      </c>
      <c r="AL7" s="1329" t="s">
        <v>469</v>
      </c>
      <c r="AM7" s="1329" t="s">
        <v>469</v>
      </c>
      <c r="AN7" s="1329" t="s">
        <v>469</v>
      </c>
      <c r="AO7" s="1329" t="s">
        <v>469</v>
      </c>
      <c r="AP7" s="1329" t="s">
        <v>469</v>
      </c>
      <c r="AQ7" s="1329" t="s">
        <v>469</v>
      </c>
      <c r="AR7" s="1329" t="s">
        <v>469</v>
      </c>
      <c r="AS7" s="1329" t="s">
        <v>469</v>
      </c>
      <c r="AT7" s="1329" t="s">
        <v>469</v>
      </c>
      <c r="AU7" s="1329" t="s">
        <v>469</v>
      </c>
      <c r="AV7" s="1329" t="s">
        <v>469</v>
      </c>
      <c r="AW7" s="1329" t="s">
        <v>469</v>
      </c>
      <c r="AX7" s="1329" t="s">
        <v>469</v>
      </c>
      <c r="AY7" s="1329" t="s">
        <v>469</v>
      </c>
      <c r="AZ7" s="1329" t="s">
        <v>469</v>
      </c>
      <c r="BA7" s="1329" t="s">
        <v>469</v>
      </c>
      <c r="BB7" s="1329" t="s">
        <v>469</v>
      </c>
      <c r="BC7" s="1329" t="s">
        <v>469</v>
      </c>
      <c r="BD7" s="1329" t="s">
        <v>469</v>
      </c>
      <c r="BE7" s="1329" t="s">
        <v>469</v>
      </c>
      <c r="BF7" s="1329" t="s">
        <v>469</v>
      </c>
      <c r="BG7" s="1329" t="s">
        <v>469</v>
      </c>
      <c r="BH7" s="1329" t="s">
        <v>469</v>
      </c>
      <c r="BI7" s="1329" t="s">
        <v>469</v>
      </c>
      <c r="BJ7" s="1329" t="s">
        <v>469</v>
      </c>
      <c r="BK7" s="1329" t="s">
        <v>469</v>
      </c>
      <c r="BL7" s="1329" t="s">
        <v>469</v>
      </c>
      <c r="BM7" s="1329" t="s">
        <v>469</v>
      </c>
      <c r="BN7" s="1329" t="s">
        <v>469</v>
      </c>
      <c r="BO7" s="1329" t="s">
        <v>469</v>
      </c>
      <c r="BP7" s="1329" t="s">
        <v>469</v>
      </c>
      <c r="BQ7" s="1329" t="s">
        <v>469</v>
      </c>
      <c r="BR7" s="1329" t="s">
        <v>469</v>
      </c>
      <c r="BS7" s="1329" t="s">
        <v>469</v>
      </c>
      <c r="BT7" s="1329" t="s">
        <v>469</v>
      </c>
      <c r="BU7" s="1329" t="s">
        <v>469</v>
      </c>
      <c r="BV7" s="1329" t="s">
        <v>469</v>
      </c>
      <c r="BW7" s="1329" t="s">
        <v>469</v>
      </c>
      <c r="BX7" s="1329" t="s">
        <v>469</v>
      </c>
      <c r="BY7" s="1329" t="s">
        <v>469</v>
      </c>
      <c r="BZ7" s="1329" t="s">
        <v>469</v>
      </c>
      <c r="CA7" s="1329" t="s">
        <v>469</v>
      </c>
      <c r="CB7" s="1329" t="s">
        <v>469</v>
      </c>
      <c r="CC7" s="1329" t="s">
        <v>469</v>
      </c>
      <c r="CD7" s="1329" t="s">
        <v>469</v>
      </c>
      <c r="CE7" s="1329" t="s">
        <v>469</v>
      </c>
      <c r="CF7" s="1329" t="s">
        <v>469</v>
      </c>
      <c r="CG7" s="1329" t="s">
        <v>469</v>
      </c>
      <c r="CH7" s="1329" t="s">
        <v>469</v>
      </c>
      <c r="CI7" s="1329" t="s">
        <v>469</v>
      </c>
      <c r="CJ7" s="1329" t="s">
        <v>469</v>
      </c>
      <c r="CK7" s="1329" t="s">
        <v>469</v>
      </c>
      <c r="CL7" s="1329" t="s">
        <v>469</v>
      </c>
      <c r="CM7" s="1329" t="s">
        <v>469</v>
      </c>
      <c r="CN7" s="1329" t="s">
        <v>469</v>
      </c>
      <c r="CO7" s="1329" t="s">
        <v>469</v>
      </c>
      <c r="CP7" s="1329" t="s">
        <v>469</v>
      </c>
      <c r="CQ7" s="1329" t="s">
        <v>469</v>
      </c>
      <c r="CR7" s="1329" t="s">
        <v>469</v>
      </c>
      <c r="CS7" s="1329" t="s">
        <v>469</v>
      </c>
      <c r="CT7" s="1329" t="s">
        <v>469</v>
      </c>
      <c r="CU7" s="1329" t="s">
        <v>469</v>
      </c>
      <c r="CV7" s="1329" t="s">
        <v>469</v>
      </c>
      <c r="CW7" s="1329" t="s">
        <v>469</v>
      </c>
      <c r="CX7" s="1329" t="s">
        <v>469</v>
      </c>
      <c r="CY7" s="1329" t="s">
        <v>469</v>
      </c>
      <c r="CZ7" s="1329" t="s">
        <v>469</v>
      </c>
      <c r="DA7" s="1329" t="s">
        <v>469</v>
      </c>
      <c r="DB7" s="1329" t="s">
        <v>469</v>
      </c>
      <c r="DC7" s="1329" t="s">
        <v>469</v>
      </c>
      <c r="DD7" s="1329" t="s">
        <v>469</v>
      </c>
      <c r="DE7" s="1329" t="s">
        <v>469</v>
      </c>
      <c r="DF7" s="1329" t="s">
        <v>469</v>
      </c>
    </row>
    <row r="8" customFormat="false" ht="15" hidden="false" customHeight="false" outlineLevel="0" collapsed="false">
      <c r="A8" s="1329" t="s">
        <v>2111</v>
      </c>
      <c r="B8" s="1329" t="n">
        <v>1.480615</v>
      </c>
      <c r="C8" s="1329" t="n">
        <v>1.480613</v>
      </c>
      <c r="D8" s="1329" t="n">
        <v>2.961922</v>
      </c>
      <c r="E8" s="1329" t="n">
        <v>1.468849</v>
      </c>
      <c r="F8" s="1321" t="n">
        <v>0.00613</v>
      </c>
      <c r="G8" s="1329" t="n">
        <v>0</v>
      </c>
      <c r="H8" s="1329" t="n">
        <v>1.480616</v>
      </c>
      <c r="I8" s="1329" t="n">
        <v>1.480961</v>
      </c>
      <c r="J8" s="1329" t="n">
        <v>0.0558726</v>
      </c>
      <c r="K8" s="1329" t="n">
        <v>0.0558726</v>
      </c>
      <c r="L8" s="1329" t="n">
        <v>1.480616</v>
      </c>
      <c r="M8" s="1329" t="n">
        <v>0</v>
      </c>
      <c r="N8" s="1329" t="n">
        <v>0</v>
      </c>
      <c r="O8" s="1329" t="n">
        <v>1.474805</v>
      </c>
      <c r="P8" s="1329" t="n">
        <v>0</v>
      </c>
      <c r="Q8" s="1321" t="n">
        <v>4.11E-025</v>
      </c>
      <c r="R8" s="1321" t="n">
        <v>4.11E-025</v>
      </c>
      <c r="S8" s="1321" t="n">
        <v>2.07E-025</v>
      </c>
      <c r="T8" s="1321" t="n">
        <v>2.07E-025</v>
      </c>
      <c r="U8" s="1321" t="n">
        <v>0.00581</v>
      </c>
      <c r="V8" s="1321" t="n">
        <v>9.19E-012</v>
      </c>
      <c r="W8" s="1321" t="n">
        <v>9.19E-012</v>
      </c>
      <c r="X8" s="1321" t="n">
        <v>9.19E-012</v>
      </c>
      <c r="Y8" s="1321" t="n">
        <v>9.19E-012</v>
      </c>
      <c r="Z8" s="1321" t="n">
        <v>9.19E-012</v>
      </c>
      <c r="AA8" s="1329" t="n">
        <v>1.474805</v>
      </c>
      <c r="AB8" s="1321" t="n">
        <v>0.00616</v>
      </c>
      <c r="AC8" s="1329" t="n">
        <v>1.480961</v>
      </c>
      <c r="AD8" s="1321" t="n">
        <v>1.92E-005</v>
      </c>
      <c r="AE8" s="1321" t="n">
        <v>1.92E-005</v>
      </c>
      <c r="AF8" s="1321" t="n">
        <v>4.12E-007</v>
      </c>
      <c r="AG8" s="1321" t="n">
        <v>4.12E-007</v>
      </c>
      <c r="AH8" s="1321" t="n">
        <v>1.63E-005</v>
      </c>
      <c r="AI8" s="1321" t="n">
        <v>1.63E-005</v>
      </c>
      <c r="AJ8" s="1321" t="n">
        <v>1.63E-005</v>
      </c>
      <c r="AK8" s="1321" t="n">
        <v>1.63E-005</v>
      </c>
      <c r="AL8" s="1321" t="n">
        <v>1.63E-005</v>
      </c>
      <c r="AM8" s="1321" t="n">
        <v>1.63E-005</v>
      </c>
      <c r="AN8" s="1321" t="n">
        <v>1.87E-005</v>
      </c>
      <c r="AO8" s="1321" t="n">
        <v>1.87E-005</v>
      </c>
      <c r="AP8" s="1329" t="n">
        <v>0</v>
      </c>
      <c r="AQ8" s="1329" t="n">
        <v>0</v>
      </c>
      <c r="AR8" s="1321" t="n">
        <v>2.72E-005</v>
      </c>
      <c r="AS8" s="1321" t="n">
        <v>2.72E-005</v>
      </c>
      <c r="AT8" s="1321" t="n">
        <v>2.77E-005</v>
      </c>
      <c r="AU8" s="1321" t="n">
        <v>2.77E-005</v>
      </c>
      <c r="AV8" s="1321" t="n">
        <v>9.27E-007</v>
      </c>
      <c r="AW8" s="1321" t="n">
        <v>9.27E-007</v>
      </c>
      <c r="AX8" s="1329" t="n">
        <v>1.480616</v>
      </c>
      <c r="AY8" s="1329" t="n">
        <v>1.480616</v>
      </c>
      <c r="AZ8" s="1329" t="n">
        <v>1.480616</v>
      </c>
      <c r="BA8" s="1329" t="n">
        <v>1.480616</v>
      </c>
      <c r="BB8" s="1321" t="n">
        <v>0.00616</v>
      </c>
      <c r="BC8" s="1329" t="n">
        <v>1.480616</v>
      </c>
      <c r="BD8" s="1321" t="n">
        <v>0.000345</v>
      </c>
      <c r="BE8" s="1329" t="n">
        <v>0.2687962</v>
      </c>
      <c r="BF8" s="1321" t="n">
        <v>1.41E-010</v>
      </c>
      <c r="BG8" s="1321" t="n">
        <v>1.41E-010</v>
      </c>
      <c r="BH8" s="1329" t="n">
        <v>1.480961</v>
      </c>
      <c r="BI8" s="1329" t="n">
        <v>2.961922</v>
      </c>
      <c r="BJ8" s="1329" t="n">
        <v>2.063962</v>
      </c>
      <c r="BK8" s="1329" t="n">
        <v>1.749412</v>
      </c>
      <c r="BL8" s="1329" t="n">
        <v>0.0121119</v>
      </c>
      <c r="BM8" s="1329" t="n">
        <v>1.468849</v>
      </c>
      <c r="BN8" s="1321" t="n">
        <v>4.11E-025</v>
      </c>
      <c r="BO8" s="1329" t="n">
        <v>0.0121119</v>
      </c>
      <c r="BP8" s="1321" t="n">
        <v>0.00598</v>
      </c>
      <c r="BQ8" s="1321" t="n">
        <v>8.06E-025</v>
      </c>
      <c r="BR8" s="1321" t="n">
        <v>1.09E-021</v>
      </c>
      <c r="BS8" s="1329" t="n">
        <v>0.0558726</v>
      </c>
      <c r="BT8" s="1329" t="n">
        <v>0.0128243</v>
      </c>
      <c r="BU8" s="1329" t="n">
        <v>0</v>
      </c>
      <c r="BV8" s="1329" t="n">
        <v>1.474805</v>
      </c>
      <c r="BW8" s="1329" t="n">
        <v>0</v>
      </c>
      <c r="BX8" s="1321" t="n">
        <v>0.00616</v>
      </c>
      <c r="BY8" s="1329" t="n">
        <v>0</v>
      </c>
      <c r="BZ8" s="1329" t="n">
        <v>1.468849</v>
      </c>
      <c r="CA8" s="1329" t="n">
        <v>0</v>
      </c>
      <c r="CB8" s="1329" t="n">
        <v>1.480616</v>
      </c>
      <c r="CC8" s="1329" t="n">
        <v>1.480613</v>
      </c>
      <c r="CD8" s="1329" t="n">
        <v>1.480615</v>
      </c>
      <c r="CE8" s="1329" t="n">
        <v>1.474805</v>
      </c>
      <c r="CF8" s="1329" t="n">
        <v>1.474805</v>
      </c>
      <c r="CG8" s="1321" t="n">
        <v>0.00616</v>
      </c>
      <c r="CH8" s="1321" t="n">
        <v>0.00616</v>
      </c>
      <c r="CI8" s="1329" t="n">
        <v>1.480616</v>
      </c>
      <c r="CJ8" s="1329" t="n">
        <v>1.480616</v>
      </c>
      <c r="CK8" s="1329" t="n">
        <v>1.480616</v>
      </c>
      <c r="CL8" s="1329" t="n">
        <v>1.480616</v>
      </c>
      <c r="CM8" s="1329" t="n">
        <v>1.480616</v>
      </c>
      <c r="CN8" s="1329" t="n">
        <v>1.480616</v>
      </c>
      <c r="CO8" s="1329" t="n">
        <v>2.063962</v>
      </c>
      <c r="CP8" s="1329" t="n">
        <v>2.063962</v>
      </c>
      <c r="CQ8" s="1329" t="n">
        <v>0</v>
      </c>
      <c r="CR8" s="1329" t="n">
        <v>0</v>
      </c>
      <c r="CS8" s="1329" t="n">
        <v>2.961922</v>
      </c>
      <c r="CT8" s="1329" t="n">
        <v>2.961922</v>
      </c>
      <c r="CU8" s="1329" t="n">
        <v>1.468849</v>
      </c>
      <c r="CV8" s="1329" t="n">
        <v>1.468849</v>
      </c>
      <c r="CW8" s="1329" t="n">
        <v>1.468849</v>
      </c>
      <c r="CX8" s="1329" t="n">
        <v>1.468849</v>
      </c>
      <c r="CY8" s="1329" t="n">
        <v>0.0128243</v>
      </c>
      <c r="CZ8" s="1329" t="n">
        <v>0.0128243</v>
      </c>
      <c r="DA8" s="1329" t="n">
        <v>0</v>
      </c>
      <c r="DB8" s="1329" t="n">
        <v>0</v>
      </c>
      <c r="DC8" s="1321" t="n">
        <v>2.77E-005</v>
      </c>
      <c r="DD8" s="1321" t="n">
        <v>2.77E-005</v>
      </c>
      <c r="DE8" s="1329" t="n">
        <v>0</v>
      </c>
      <c r="DF8" s="1329" t="n">
        <v>0</v>
      </c>
    </row>
    <row r="9" customFormat="false" ht="15" hidden="false" customHeight="false" outlineLevel="0" collapsed="false">
      <c r="A9" s="1329" t="s">
        <v>2112</v>
      </c>
      <c r="B9" s="1329" t="n">
        <v>4.033098</v>
      </c>
      <c r="C9" s="1329" t="n">
        <v>4.033104</v>
      </c>
      <c r="D9" s="1329" t="n">
        <v>8.067508</v>
      </c>
      <c r="E9" s="1329" t="n">
        <v>4.009849</v>
      </c>
      <c r="F9" s="1329" t="n">
        <v>0.0114987</v>
      </c>
      <c r="G9" s="1329" t="n">
        <v>0</v>
      </c>
      <c r="H9" s="1329" t="n">
        <v>4.033106</v>
      </c>
      <c r="I9" s="1329" t="n">
        <v>4.033754</v>
      </c>
      <c r="J9" s="1329" t="n">
        <v>0.1059603</v>
      </c>
      <c r="K9" s="1329" t="n">
        <v>0.1059603</v>
      </c>
      <c r="L9" s="1329" t="n">
        <v>4.033106</v>
      </c>
      <c r="M9" s="1329" t="n">
        <v>0</v>
      </c>
      <c r="N9" s="1329" t="n">
        <v>0</v>
      </c>
      <c r="O9" s="1329" t="n">
        <v>4.022196</v>
      </c>
      <c r="P9" s="1329" t="n">
        <v>0</v>
      </c>
      <c r="Q9" s="1321" t="n">
        <v>2.35E-023</v>
      </c>
      <c r="R9" s="1321" t="n">
        <v>2.35E-023</v>
      </c>
      <c r="S9" s="1321" t="n">
        <v>5.73E-024</v>
      </c>
      <c r="T9" s="1321" t="n">
        <v>5.73E-024</v>
      </c>
      <c r="U9" s="1329" t="n">
        <v>0.0109106</v>
      </c>
      <c r="V9" s="1321" t="n">
        <v>6.25E-011</v>
      </c>
      <c r="W9" s="1321" t="n">
        <v>6.25E-011</v>
      </c>
      <c r="X9" s="1321" t="n">
        <v>6.25E-011</v>
      </c>
      <c r="Y9" s="1321" t="n">
        <v>6.25E-011</v>
      </c>
      <c r="Z9" s="1321" t="n">
        <v>6.25E-011</v>
      </c>
      <c r="AA9" s="1329" t="n">
        <v>4.022196</v>
      </c>
      <c r="AB9" s="1329" t="n">
        <v>0.0115581</v>
      </c>
      <c r="AC9" s="1329" t="n">
        <v>4.033754</v>
      </c>
      <c r="AD9" s="1321" t="n">
        <v>5.24E-005</v>
      </c>
      <c r="AE9" s="1321" t="n">
        <v>5.24E-005</v>
      </c>
      <c r="AF9" s="1321" t="n">
        <v>7.73E-007</v>
      </c>
      <c r="AG9" s="1321" t="n">
        <v>7.73E-007</v>
      </c>
      <c r="AH9" s="1321" t="n">
        <v>4.44E-005</v>
      </c>
      <c r="AI9" s="1321" t="n">
        <v>4.44E-005</v>
      </c>
      <c r="AJ9" s="1321" t="n">
        <v>4.44E-005</v>
      </c>
      <c r="AK9" s="1321" t="n">
        <v>4.44E-005</v>
      </c>
      <c r="AL9" s="1321" t="n">
        <v>4.44E-005</v>
      </c>
      <c r="AM9" s="1321" t="n">
        <v>4.44E-005</v>
      </c>
      <c r="AN9" s="1321" t="n">
        <v>5.38E-005</v>
      </c>
      <c r="AO9" s="1321" t="n">
        <v>5.38E-005</v>
      </c>
      <c r="AP9" s="1329" t="n">
        <v>0</v>
      </c>
      <c r="AQ9" s="1329" t="n">
        <v>0</v>
      </c>
      <c r="AR9" s="1321" t="n">
        <v>7.4E-005</v>
      </c>
      <c r="AS9" s="1321" t="n">
        <v>7.4E-005</v>
      </c>
      <c r="AT9" s="1321" t="n">
        <v>7.57E-005</v>
      </c>
      <c r="AU9" s="1321" t="n">
        <v>7.57E-005</v>
      </c>
      <c r="AV9" s="1321" t="n">
        <v>1.82E-006</v>
      </c>
      <c r="AW9" s="1321" t="n">
        <v>1.82E-006</v>
      </c>
      <c r="AX9" s="1329" t="n">
        <v>4.033106</v>
      </c>
      <c r="AY9" s="1329" t="n">
        <v>4.033106</v>
      </c>
      <c r="AZ9" s="1329" t="n">
        <v>4.033106</v>
      </c>
      <c r="BA9" s="1329" t="n">
        <v>4.033106</v>
      </c>
      <c r="BB9" s="1329" t="n">
        <v>0.0115581</v>
      </c>
      <c r="BC9" s="1329" t="n">
        <v>4.033106</v>
      </c>
      <c r="BD9" s="1321" t="n">
        <v>0.000647</v>
      </c>
      <c r="BE9" s="1329" t="n">
        <v>0.8752262</v>
      </c>
      <c r="BF9" s="1321" t="n">
        <v>9.57E-010</v>
      </c>
      <c r="BG9" s="1321" t="n">
        <v>9.57E-010</v>
      </c>
      <c r="BH9" s="1329" t="n">
        <v>4.033754</v>
      </c>
      <c r="BI9" s="1329" t="n">
        <v>8.067508</v>
      </c>
      <c r="BJ9" s="1329" t="n">
        <v>5.953579</v>
      </c>
      <c r="BK9" s="1329" t="n">
        <v>4.908333</v>
      </c>
      <c r="BL9" s="1329" t="n">
        <v>0.023905</v>
      </c>
      <c r="BM9" s="1329" t="n">
        <v>4.009849</v>
      </c>
      <c r="BN9" s="1321" t="n">
        <v>2.35E-023</v>
      </c>
      <c r="BO9" s="1329" t="n">
        <v>0.023905</v>
      </c>
      <c r="BP9" s="1329" t="n">
        <v>0.0124063</v>
      </c>
      <c r="BQ9" s="1321" t="n">
        <v>4.59E-023</v>
      </c>
      <c r="BR9" s="1321" t="n">
        <v>5.45E-020</v>
      </c>
      <c r="BS9" s="1329" t="n">
        <v>0.1059603</v>
      </c>
      <c r="BT9" s="1329" t="n">
        <v>0.025106</v>
      </c>
      <c r="BU9" s="1329" t="n">
        <v>0</v>
      </c>
      <c r="BV9" s="1329" t="n">
        <v>4.022196</v>
      </c>
      <c r="BW9" s="1329" t="n">
        <v>0</v>
      </c>
      <c r="BX9" s="1329" t="n">
        <v>0.0115581</v>
      </c>
      <c r="BY9" s="1329" t="n">
        <v>0</v>
      </c>
      <c r="BZ9" s="1329" t="n">
        <v>4.009849</v>
      </c>
      <c r="CA9" s="1329" t="n">
        <v>0</v>
      </c>
      <c r="CB9" s="1329" t="n">
        <v>4.033106</v>
      </c>
      <c r="CC9" s="1329" t="n">
        <v>4.033104</v>
      </c>
      <c r="CD9" s="1329" t="n">
        <v>4.033098</v>
      </c>
      <c r="CE9" s="1329" t="n">
        <v>4.022196</v>
      </c>
      <c r="CF9" s="1329" t="n">
        <v>4.022196</v>
      </c>
      <c r="CG9" s="1329" t="n">
        <v>0.0115581</v>
      </c>
      <c r="CH9" s="1329" t="n">
        <v>0.0115581</v>
      </c>
      <c r="CI9" s="1329" t="n">
        <v>4.033106</v>
      </c>
      <c r="CJ9" s="1329" t="n">
        <v>4.033106</v>
      </c>
      <c r="CK9" s="1329" t="n">
        <v>4.033106</v>
      </c>
      <c r="CL9" s="1329" t="n">
        <v>4.033106</v>
      </c>
      <c r="CM9" s="1329" t="n">
        <v>4.033106</v>
      </c>
      <c r="CN9" s="1329" t="n">
        <v>4.033106</v>
      </c>
      <c r="CO9" s="1329" t="n">
        <v>5.953579</v>
      </c>
      <c r="CP9" s="1329" t="n">
        <v>5.953579</v>
      </c>
      <c r="CQ9" s="1329" t="n">
        <v>0</v>
      </c>
      <c r="CR9" s="1329" t="n">
        <v>0</v>
      </c>
      <c r="CS9" s="1329" t="n">
        <v>8.067508</v>
      </c>
      <c r="CT9" s="1329" t="n">
        <v>8.067508</v>
      </c>
      <c r="CU9" s="1329" t="n">
        <v>4.009849</v>
      </c>
      <c r="CV9" s="1329" t="n">
        <v>4.009849</v>
      </c>
      <c r="CW9" s="1329" t="n">
        <v>4.009849</v>
      </c>
      <c r="CX9" s="1329" t="n">
        <v>4.009849</v>
      </c>
      <c r="CY9" s="1329" t="n">
        <v>0.025106</v>
      </c>
      <c r="CZ9" s="1329" t="n">
        <v>0.025106</v>
      </c>
      <c r="DA9" s="1329" t="n">
        <v>0</v>
      </c>
      <c r="DB9" s="1329" t="n">
        <v>0</v>
      </c>
      <c r="DC9" s="1321" t="n">
        <v>7.57E-005</v>
      </c>
      <c r="DD9" s="1321" t="n">
        <v>7.57E-005</v>
      </c>
      <c r="DE9" s="1329" t="n">
        <v>0</v>
      </c>
      <c r="DF9" s="1329" t="n">
        <v>0</v>
      </c>
    </row>
    <row r="10" customFormat="false" ht="15" hidden="false" customHeight="false" outlineLevel="0" collapsed="false">
      <c r="A10" s="1329" t="s">
        <v>2113</v>
      </c>
      <c r="B10" s="1329" t="n">
        <v>431.125</v>
      </c>
      <c r="C10" s="1329" t="n">
        <v>431.125</v>
      </c>
      <c r="D10" s="1329" t="n">
        <v>862.307</v>
      </c>
      <c r="E10" s="1329" t="n">
        <v>430.3132</v>
      </c>
      <c r="F10" s="1329" t="n">
        <v>0.5100373</v>
      </c>
      <c r="G10" s="1329" t="n">
        <v>0</v>
      </c>
      <c r="H10" s="1329" t="n">
        <v>431.1249</v>
      </c>
      <c r="I10" s="1329" t="n">
        <v>431.1535</v>
      </c>
      <c r="J10" s="1329" t="n">
        <v>4.47995</v>
      </c>
      <c r="K10" s="1329" t="n">
        <v>4.47995</v>
      </c>
      <c r="L10" s="1329" t="n">
        <v>431.1249</v>
      </c>
      <c r="M10" s="1329" t="n">
        <v>0</v>
      </c>
      <c r="N10" s="1329" t="n">
        <v>0</v>
      </c>
      <c r="O10" s="1329" t="n">
        <v>430.6431</v>
      </c>
      <c r="P10" s="1329" t="n">
        <v>0</v>
      </c>
      <c r="Q10" s="1321" t="n">
        <v>1.65E-027</v>
      </c>
      <c r="R10" s="1321" t="n">
        <v>1.65E-027</v>
      </c>
      <c r="S10" s="1321" t="n">
        <v>1.4E-022</v>
      </c>
      <c r="T10" s="1321" t="n">
        <v>1.4E-022</v>
      </c>
      <c r="U10" s="1329" t="n">
        <v>0.4818133</v>
      </c>
      <c r="V10" s="1321" t="n">
        <v>3.91E-006</v>
      </c>
      <c r="W10" s="1321" t="n">
        <v>3.91E-006</v>
      </c>
      <c r="X10" s="1321" t="n">
        <v>3.91E-006</v>
      </c>
      <c r="Y10" s="1321" t="n">
        <v>3.91E-006</v>
      </c>
      <c r="Z10" s="1321" t="n">
        <v>3.91E-006</v>
      </c>
      <c r="AA10" s="1329" t="n">
        <v>430.6431</v>
      </c>
      <c r="AB10" s="1329" t="n">
        <v>0.5104052</v>
      </c>
      <c r="AC10" s="1329" t="n">
        <v>431.1535</v>
      </c>
      <c r="AD10" s="1321" t="n">
        <v>0.00561</v>
      </c>
      <c r="AE10" s="1321" t="n">
        <v>0.00561</v>
      </c>
      <c r="AF10" s="1321" t="n">
        <v>3.41E-005</v>
      </c>
      <c r="AG10" s="1321" t="n">
        <v>3.41E-005</v>
      </c>
      <c r="AH10" s="1321" t="n">
        <v>0.00475</v>
      </c>
      <c r="AI10" s="1321" t="n">
        <v>0.00475</v>
      </c>
      <c r="AJ10" s="1321" t="n">
        <v>0.00475</v>
      </c>
      <c r="AK10" s="1321" t="n">
        <v>0.00475</v>
      </c>
      <c r="AL10" s="1321" t="n">
        <v>0.00475</v>
      </c>
      <c r="AM10" s="1321" t="n">
        <v>0.00475</v>
      </c>
      <c r="AN10" s="1321" t="n">
        <v>0.00756</v>
      </c>
      <c r="AO10" s="1321" t="n">
        <v>0.00756</v>
      </c>
      <c r="AP10" s="1329" t="n">
        <v>0</v>
      </c>
      <c r="AQ10" s="1329" t="n">
        <v>0</v>
      </c>
      <c r="AR10" s="1321" t="n">
        <v>0.00791</v>
      </c>
      <c r="AS10" s="1321" t="n">
        <v>0.00791</v>
      </c>
      <c r="AT10" s="1321" t="n">
        <v>0.00813</v>
      </c>
      <c r="AU10" s="1321" t="n">
        <v>0.00813</v>
      </c>
      <c r="AV10" s="1321" t="n">
        <v>6.6E-005</v>
      </c>
      <c r="AW10" s="1321" t="n">
        <v>6.6E-005</v>
      </c>
      <c r="AX10" s="1329" t="n">
        <v>431.1249</v>
      </c>
      <c r="AY10" s="1329" t="n">
        <v>431.1249</v>
      </c>
      <c r="AZ10" s="1329" t="n">
        <v>431.1249</v>
      </c>
      <c r="BA10" s="1329" t="n">
        <v>431.1249</v>
      </c>
      <c r="BB10" s="1329" t="n">
        <v>0.5104052</v>
      </c>
      <c r="BC10" s="1329" t="n">
        <v>431.1249</v>
      </c>
      <c r="BD10" s="1329" t="n">
        <v>0.0285918</v>
      </c>
      <c r="BE10" s="1329" t="n">
        <v>210.7001</v>
      </c>
      <c r="BF10" s="1321" t="n">
        <v>5.98E-005</v>
      </c>
      <c r="BG10" s="1321" t="n">
        <v>5.98E-005</v>
      </c>
      <c r="BH10" s="1329" t="n">
        <v>431.1535</v>
      </c>
      <c r="BI10" s="1329" t="n">
        <v>862.307</v>
      </c>
      <c r="BJ10" s="1329" t="n">
        <v>835.8889</v>
      </c>
      <c r="BK10" s="1329" t="n">
        <v>641.825</v>
      </c>
      <c r="BL10" s="1329" t="n">
        <v>0.8403158</v>
      </c>
      <c r="BM10" s="1329" t="n">
        <v>430.3132</v>
      </c>
      <c r="BN10" s="1321" t="n">
        <v>1.65E-027</v>
      </c>
      <c r="BO10" s="1329" t="n">
        <v>0.8403158</v>
      </c>
      <c r="BP10" s="1329" t="n">
        <v>0.3302784</v>
      </c>
      <c r="BQ10" s="1321" t="n">
        <v>3.24E-027</v>
      </c>
      <c r="BR10" s="1321" t="n">
        <v>1.01E-023</v>
      </c>
      <c r="BS10" s="1329" t="n">
        <v>4.47995</v>
      </c>
      <c r="BT10" s="1329" t="n">
        <v>0.9127177</v>
      </c>
      <c r="BU10" s="1329" t="n">
        <v>0</v>
      </c>
      <c r="BV10" s="1329" t="n">
        <v>430.6431</v>
      </c>
      <c r="BW10" s="1329" t="n">
        <v>0</v>
      </c>
      <c r="BX10" s="1329" t="n">
        <v>0.5104052</v>
      </c>
      <c r="BY10" s="1329" t="n">
        <v>0</v>
      </c>
      <c r="BZ10" s="1329" t="n">
        <v>430.3132</v>
      </c>
      <c r="CA10" s="1329" t="n">
        <v>0</v>
      </c>
      <c r="CB10" s="1329" t="n">
        <v>431.1249</v>
      </c>
      <c r="CC10" s="1329" t="n">
        <v>431.125</v>
      </c>
      <c r="CD10" s="1329" t="n">
        <v>431.125</v>
      </c>
      <c r="CE10" s="1329" t="n">
        <v>430.6431</v>
      </c>
      <c r="CF10" s="1329" t="n">
        <v>430.6431</v>
      </c>
      <c r="CG10" s="1329" t="n">
        <v>0.5104052</v>
      </c>
      <c r="CH10" s="1329" t="n">
        <v>0.5104052</v>
      </c>
      <c r="CI10" s="1329" t="n">
        <v>431.1249</v>
      </c>
      <c r="CJ10" s="1329" t="n">
        <v>431.1249</v>
      </c>
      <c r="CK10" s="1329" t="n">
        <v>431.1249</v>
      </c>
      <c r="CL10" s="1329" t="n">
        <v>431.1249</v>
      </c>
      <c r="CM10" s="1329" t="n">
        <v>431.1249</v>
      </c>
      <c r="CN10" s="1329" t="n">
        <v>431.1249</v>
      </c>
      <c r="CO10" s="1329" t="n">
        <v>835.8889</v>
      </c>
      <c r="CP10" s="1329" t="n">
        <v>835.8889</v>
      </c>
      <c r="CQ10" s="1329" t="n">
        <v>0</v>
      </c>
      <c r="CR10" s="1329" t="n">
        <v>0</v>
      </c>
      <c r="CS10" s="1329" t="n">
        <v>862.307</v>
      </c>
      <c r="CT10" s="1329" t="n">
        <v>862.307</v>
      </c>
      <c r="CU10" s="1329" t="n">
        <v>430.3132</v>
      </c>
      <c r="CV10" s="1329" t="n">
        <v>430.3132</v>
      </c>
      <c r="CW10" s="1329" t="n">
        <v>430.3132</v>
      </c>
      <c r="CX10" s="1329" t="n">
        <v>430.3132</v>
      </c>
      <c r="CY10" s="1329" t="n">
        <v>0.9127177</v>
      </c>
      <c r="CZ10" s="1329" t="n">
        <v>0.9127177</v>
      </c>
      <c r="DA10" s="1329" t="n">
        <v>0</v>
      </c>
      <c r="DB10" s="1329" t="n">
        <v>0</v>
      </c>
      <c r="DC10" s="1321" t="n">
        <v>0.00813</v>
      </c>
      <c r="DD10" s="1321" t="n">
        <v>0.00813</v>
      </c>
      <c r="DE10" s="1329" t="n">
        <v>0</v>
      </c>
      <c r="DF10" s="1329" t="n">
        <v>0</v>
      </c>
    </row>
    <row r="11" customFormat="false" ht="15" hidden="false" customHeight="false" outlineLevel="0" collapsed="false">
      <c r="A11" s="1329" t="s">
        <v>2114</v>
      </c>
      <c r="B11" s="1329" t="n">
        <v>103.6436</v>
      </c>
      <c r="C11" s="1329" t="n">
        <v>31.92223</v>
      </c>
      <c r="D11" s="1329" t="n">
        <v>0.1967992</v>
      </c>
      <c r="E11" s="1329" t="n">
        <v>0.0981072</v>
      </c>
      <c r="F11" s="1321" t="n">
        <v>0.000199</v>
      </c>
      <c r="G11" s="1329" t="n">
        <v>0</v>
      </c>
      <c r="H11" s="1329" t="n">
        <v>416.9678</v>
      </c>
      <c r="I11" s="1329" t="n">
        <v>0.0983996</v>
      </c>
      <c r="J11" s="1321" t="n">
        <v>0.00171</v>
      </c>
      <c r="K11" s="1321" t="n">
        <v>0.00171</v>
      </c>
      <c r="L11" s="1329" t="n">
        <v>103.6436</v>
      </c>
      <c r="M11" s="1329" t="n">
        <v>0</v>
      </c>
      <c r="N11" s="1329" t="n">
        <v>0</v>
      </c>
      <c r="O11" s="1329" t="n">
        <v>416.9676</v>
      </c>
      <c r="P11" s="1329" t="n">
        <v>0</v>
      </c>
      <c r="Q11" s="1321" t="n">
        <v>2.01E-025</v>
      </c>
      <c r="R11" s="1321" t="n">
        <v>2.01E-025</v>
      </c>
      <c r="S11" s="1321" t="n">
        <v>1.02E-025</v>
      </c>
      <c r="T11" s="1321" t="n">
        <v>1.02E-025</v>
      </c>
      <c r="U11" s="1321" t="n">
        <v>0.00019</v>
      </c>
      <c r="V11" s="1321" t="n">
        <v>1.02E-006</v>
      </c>
      <c r="W11" s="1321" t="n">
        <v>1.02E-006</v>
      </c>
      <c r="X11" s="1321" t="n">
        <v>1.02E-006</v>
      </c>
      <c r="Y11" s="1321" t="n">
        <v>1.02E-006</v>
      </c>
      <c r="Z11" s="1321" t="n">
        <v>1.02E-006</v>
      </c>
      <c r="AA11" s="1329" t="n">
        <v>416.9676</v>
      </c>
      <c r="AB11" s="1321" t="n">
        <v>0.000201</v>
      </c>
      <c r="AC11" s="1329" t="n">
        <v>0.0983996</v>
      </c>
      <c r="AD11" s="1321" t="n">
        <v>0.00544</v>
      </c>
      <c r="AE11" s="1321" t="n">
        <v>0.00544</v>
      </c>
      <c r="AF11" s="1321" t="n">
        <v>1.35E-008</v>
      </c>
      <c r="AG11" s="1321" t="n">
        <v>1.35E-008</v>
      </c>
      <c r="AH11" s="1321" t="n">
        <v>0.00114</v>
      </c>
      <c r="AI11" s="1321" t="n">
        <v>0.00114</v>
      </c>
      <c r="AJ11" s="1321" t="n">
        <v>0.00114</v>
      </c>
      <c r="AK11" s="1321" t="n">
        <v>0.00114</v>
      </c>
      <c r="AL11" s="1321" t="n">
        <v>0.000351</v>
      </c>
      <c r="AM11" s="1321" t="n">
        <v>0.000351</v>
      </c>
      <c r="AN11" s="1321" t="n">
        <v>1.77E-006</v>
      </c>
      <c r="AO11" s="1321" t="n">
        <v>1.77E-006</v>
      </c>
      <c r="AP11" s="1329" t="n">
        <v>0</v>
      </c>
      <c r="AQ11" s="1329" t="n">
        <v>0</v>
      </c>
      <c r="AR11" s="1321" t="n">
        <v>1.81E-006</v>
      </c>
      <c r="AS11" s="1321" t="n">
        <v>1.81E-006</v>
      </c>
      <c r="AT11" s="1321" t="n">
        <v>1.85E-006</v>
      </c>
      <c r="AU11" s="1321" t="n">
        <v>1.85E-006</v>
      </c>
      <c r="AV11" s="1321" t="n">
        <v>2.38E-008</v>
      </c>
      <c r="AW11" s="1321" t="n">
        <v>2.38E-008</v>
      </c>
      <c r="AX11" s="1329" t="n">
        <v>103.6436</v>
      </c>
      <c r="AY11" s="1329" t="n">
        <v>103.6436</v>
      </c>
      <c r="AZ11" s="1329" t="n">
        <v>31.92222</v>
      </c>
      <c r="BA11" s="1329" t="n">
        <v>416.9678</v>
      </c>
      <c r="BB11" s="1321" t="n">
        <v>0.000201</v>
      </c>
      <c r="BC11" s="1329" t="n">
        <v>31.92222</v>
      </c>
      <c r="BD11" s="1321" t="n">
        <v>1.13E-005</v>
      </c>
      <c r="BE11" s="1329" t="n">
        <v>16.33915</v>
      </c>
      <c r="BF11" s="1321" t="n">
        <v>1.57E-005</v>
      </c>
      <c r="BG11" s="1321" t="n">
        <v>1.57E-005</v>
      </c>
      <c r="BH11" s="1329" t="n">
        <v>0.0983996</v>
      </c>
      <c r="BI11" s="1329" t="n">
        <v>0.1967992</v>
      </c>
      <c r="BJ11" s="1329" t="n">
        <v>0.1957394</v>
      </c>
      <c r="BK11" s="1329" t="n">
        <v>48.26137</v>
      </c>
      <c r="BL11" s="1321" t="n">
        <v>0.000292</v>
      </c>
      <c r="BM11" s="1329" t="n">
        <v>0.0981072</v>
      </c>
      <c r="BN11" s="1321" t="n">
        <v>2.01E-025</v>
      </c>
      <c r="BO11" s="1321" t="n">
        <v>0.000292</v>
      </c>
      <c r="BP11" s="1321" t="n">
        <v>9.35E-005</v>
      </c>
      <c r="BQ11" s="1321" t="n">
        <v>3.93E-025</v>
      </c>
      <c r="BR11" s="1321" t="n">
        <v>4.77E-022</v>
      </c>
      <c r="BS11" s="1321" t="n">
        <v>0.00171</v>
      </c>
      <c r="BT11" s="1321" t="n">
        <v>0.000328</v>
      </c>
      <c r="BU11" s="1329" t="n">
        <v>0</v>
      </c>
      <c r="BV11" s="1329" t="n">
        <v>416.9676</v>
      </c>
      <c r="BW11" s="1329" t="n">
        <v>0</v>
      </c>
      <c r="BX11" s="1321" t="n">
        <v>0.000201</v>
      </c>
      <c r="BY11" s="1329" t="n">
        <v>0</v>
      </c>
      <c r="BZ11" s="1329" t="n">
        <v>0.0981072</v>
      </c>
      <c r="CA11" s="1329" t="n">
        <v>0</v>
      </c>
      <c r="CB11" s="1329" t="n">
        <v>103.6436</v>
      </c>
      <c r="CC11" s="1329" t="n">
        <v>103.6436</v>
      </c>
      <c r="CD11" s="1329" t="n">
        <v>416.9679</v>
      </c>
      <c r="CE11" s="1329" t="n">
        <v>416.9676</v>
      </c>
      <c r="CF11" s="1329" t="n">
        <v>416.9676</v>
      </c>
      <c r="CG11" s="1321" t="n">
        <v>0.000201</v>
      </c>
      <c r="CH11" s="1321" t="n">
        <v>0.000201</v>
      </c>
      <c r="CI11" s="1329" t="n">
        <v>103.6436</v>
      </c>
      <c r="CJ11" s="1329" t="n">
        <v>103.6436</v>
      </c>
      <c r="CK11" s="1329" t="n">
        <v>103.6436</v>
      </c>
      <c r="CL11" s="1329" t="n">
        <v>103.6436</v>
      </c>
      <c r="CM11" s="1329" t="n">
        <v>31.92222</v>
      </c>
      <c r="CN11" s="1329" t="n">
        <v>31.92222</v>
      </c>
      <c r="CO11" s="1329" t="n">
        <v>0.1957394</v>
      </c>
      <c r="CP11" s="1329" t="n">
        <v>0.1957394</v>
      </c>
      <c r="CQ11" s="1329" t="n">
        <v>0</v>
      </c>
      <c r="CR11" s="1329" t="n">
        <v>0</v>
      </c>
      <c r="CS11" s="1329" t="n">
        <v>0.1967992</v>
      </c>
      <c r="CT11" s="1329" t="n">
        <v>0.1967992</v>
      </c>
      <c r="CU11" s="1329" t="n">
        <v>0.0981072</v>
      </c>
      <c r="CV11" s="1329" t="n">
        <v>0.0981072</v>
      </c>
      <c r="CW11" s="1329" t="n">
        <v>0.0981072</v>
      </c>
      <c r="CX11" s="1329" t="n">
        <v>0.0981072</v>
      </c>
      <c r="CY11" s="1321" t="n">
        <v>0.000328</v>
      </c>
      <c r="CZ11" s="1321" t="n">
        <v>0.000328</v>
      </c>
      <c r="DA11" s="1329" t="n">
        <v>0</v>
      </c>
      <c r="DB11" s="1329" t="n">
        <v>0</v>
      </c>
      <c r="DC11" s="1321" t="n">
        <v>1.85E-006</v>
      </c>
      <c r="DD11" s="1321" t="n">
        <v>1.85E-006</v>
      </c>
      <c r="DE11" s="1329" t="n">
        <v>0</v>
      </c>
      <c r="DF11" s="1329" t="n">
        <v>0</v>
      </c>
    </row>
    <row r="12" customFormat="false" ht="15" hidden="false" customHeight="false" outlineLevel="0" collapsed="false">
      <c r="A12" s="1329" t="s">
        <v>2115</v>
      </c>
      <c r="B12" s="1329" t="n">
        <v>293.5836</v>
      </c>
      <c r="C12" s="1329" t="n">
        <v>293.5837</v>
      </c>
      <c r="D12" s="1329" t="n">
        <v>587.2104</v>
      </c>
      <c r="E12" s="1329" t="n">
        <v>293.0323</v>
      </c>
      <c r="F12" s="1329" t="n">
        <v>0.387533</v>
      </c>
      <c r="G12" s="1329" t="n">
        <v>0</v>
      </c>
      <c r="H12" s="1329" t="n">
        <v>293.5836</v>
      </c>
      <c r="I12" s="1329" t="n">
        <v>293.6052</v>
      </c>
      <c r="J12" s="1329" t="n">
        <v>3.338345</v>
      </c>
      <c r="K12" s="1329" t="n">
        <v>3.338345</v>
      </c>
      <c r="L12" s="1329" t="n">
        <v>293.5836</v>
      </c>
      <c r="M12" s="1329" t="n">
        <v>0</v>
      </c>
      <c r="N12" s="1329" t="n">
        <v>0</v>
      </c>
      <c r="O12" s="1329" t="n">
        <v>293.2181</v>
      </c>
      <c r="P12" s="1329" t="n">
        <v>0</v>
      </c>
      <c r="Q12" s="1321" t="n">
        <v>2.66E-019</v>
      </c>
      <c r="R12" s="1321" t="n">
        <v>2.66E-019</v>
      </c>
      <c r="S12" s="1321" t="n">
        <v>1.69E-018</v>
      </c>
      <c r="T12" s="1321" t="n">
        <v>1.69E-018</v>
      </c>
      <c r="U12" s="1329" t="n">
        <v>0.3654976</v>
      </c>
      <c r="V12" s="1321" t="n">
        <v>5.73E-005</v>
      </c>
      <c r="W12" s="1321" t="n">
        <v>5.73E-005</v>
      </c>
      <c r="X12" s="1321" t="n">
        <v>5.73E-005</v>
      </c>
      <c r="Y12" s="1321" t="n">
        <v>5.73E-005</v>
      </c>
      <c r="Z12" s="1321" t="n">
        <v>5.73E-005</v>
      </c>
      <c r="AA12" s="1329" t="n">
        <v>293.2181</v>
      </c>
      <c r="AB12" s="1329" t="n">
        <v>0.3871871</v>
      </c>
      <c r="AC12" s="1329" t="n">
        <v>293.6052</v>
      </c>
      <c r="AD12" s="1321" t="n">
        <v>0.00382</v>
      </c>
      <c r="AE12" s="1321" t="n">
        <v>0.00382</v>
      </c>
      <c r="AF12" s="1321" t="n">
        <v>2.59E-005</v>
      </c>
      <c r="AG12" s="1321" t="n">
        <v>2.59E-005</v>
      </c>
      <c r="AH12" s="1321" t="n">
        <v>0.00323</v>
      </c>
      <c r="AI12" s="1321" t="n">
        <v>0.00323</v>
      </c>
      <c r="AJ12" s="1321" t="n">
        <v>0.00323</v>
      </c>
      <c r="AK12" s="1321" t="n">
        <v>0.00323</v>
      </c>
      <c r="AL12" s="1321" t="n">
        <v>0.00323</v>
      </c>
      <c r="AM12" s="1321" t="n">
        <v>0.00323</v>
      </c>
      <c r="AN12" s="1321" t="n">
        <v>0.00588</v>
      </c>
      <c r="AO12" s="1321" t="n">
        <v>0.00588</v>
      </c>
      <c r="AP12" s="1329" t="n">
        <v>0</v>
      </c>
      <c r="AQ12" s="1329" t="n">
        <v>0</v>
      </c>
      <c r="AR12" s="1321" t="n">
        <v>0.00539</v>
      </c>
      <c r="AS12" s="1321" t="n">
        <v>0.00539</v>
      </c>
      <c r="AT12" s="1321" t="n">
        <v>0.00553</v>
      </c>
      <c r="AU12" s="1321" t="n">
        <v>0.00553</v>
      </c>
      <c r="AV12" s="1321" t="n">
        <v>4.64E-005</v>
      </c>
      <c r="AW12" s="1321" t="n">
        <v>4.64E-005</v>
      </c>
      <c r="AX12" s="1329" t="n">
        <v>293.5836</v>
      </c>
      <c r="AY12" s="1329" t="n">
        <v>293.5836</v>
      </c>
      <c r="AZ12" s="1329" t="n">
        <v>293.5836</v>
      </c>
      <c r="BA12" s="1329" t="n">
        <v>293.5836</v>
      </c>
      <c r="BB12" s="1329" t="n">
        <v>0.3871871</v>
      </c>
      <c r="BC12" s="1329" t="n">
        <v>293.5836</v>
      </c>
      <c r="BD12" s="1329" t="n">
        <v>0.0216894</v>
      </c>
      <c r="BE12" s="1329" t="n">
        <v>211.4796</v>
      </c>
      <c r="BF12" s="1321" t="n">
        <v>0.000877</v>
      </c>
      <c r="BG12" s="1321" t="n">
        <v>0.000877</v>
      </c>
      <c r="BH12" s="1329" t="n">
        <v>293.6052</v>
      </c>
      <c r="BI12" s="1329" t="n">
        <v>587.2104</v>
      </c>
      <c r="BJ12" s="1329" t="n">
        <v>650.7092</v>
      </c>
      <c r="BK12" s="1329" t="n">
        <v>505.0631</v>
      </c>
      <c r="BL12" s="1329" t="n">
        <v>0.5729034</v>
      </c>
      <c r="BM12" s="1329" t="n">
        <v>293.0323</v>
      </c>
      <c r="BN12" s="1321" t="n">
        <v>2.66E-019</v>
      </c>
      <c r="BO12" s="1329" t="n">
        <v>0.5729034</v>
      </c>
      <c r="BP12" s="1329" t="n">
        <v>0.1853704</v>
      </c>
      <c r="BQ12" s="1321" t="n">
        <v>5.21E-019</v>
      </c>
      <c r="BR12" s="1321" t="n">
        <v>1.14E-015</v>
      </c>
      <c r="BS12" s="1329" t="n">
        <v>3.338345</v>
      </c>
      <c r="BT12" s="1329" t="n">
        <v>0.6410173</v>
      </c>
      <c r="BU12" s="1329" t="n">
        <v>0</v>
      </c>
      <c r="BV12" s="1329" t="n">
        <v>293.2181</v>
      </c>
      <c r="BW12" s="1329" t="n">
        <v>0</v>
      </c>
      <c r="BX12" s="1329" t="n">
        <v>0.3871871</v>
      </c>
      <c r="BY12" s="1329" t="n">
        <v>0</v>
      </c>
      <c r="BZ12" s="1329" t="n">
        <v>293.0323</v>
      </c>
      <c r="CA12" s="1329" t="n">
        <v>0</v>
      </c>
      <c r="CB12" s="1329" t="n">
        <v>293.5836</v>
      </c>
      <c r="CC12" s="1329" t="n">
        <v>293.5837</v>
      </c>
      <c r="CD12" s="1329" t="n">
        <v>293.5836</v>
      </c>
      <c r="CE12" s="1329" t="n">
        <v>293.2181</v>
      </c>
      <c r="CF12" s="1329" t="n">
        <v>293.2181</v>
      </c>
      <c r="CG12" s="1329" t="n">
        <v>0.3871871</v>
      </c>
      <c r="CH12" s="1329" t="n">
        <v>0.3871871</v>
      </c>
      <c r="CI12" s="1329" t="n">
        <v>293.5836</v>
      </c>
      <c r="CJ12" s="1329" t="n">
        <v>293.5836</v>
      </c>
      <c r="CK12" s="1329" t="n">
        <v>293.5836</v>
      </c>
      <c r="CL12" s="1329" t="n">
        <v>293.5836</v>
      </c>
      <c r="CM12" s="1329" t="n">
        <v>293.5836</v>
      </c>
      <c r="CN12" s="1329" t="n">
        <v>293.5836</v>
      </c>
      <c r="CO12" s="1329" t="n">
        <v>650.7092</v>
      </c>
      <c r="CP12" s="1329" t="n">
        <v>650.7092</v>
      </c>
      <c r="CQ12" s="1329" t="n">
        <v>0</v>
      </c>
      <c r="CR12" s="1329" t="n">
        <v>0</v>
      </c>
      <c r="CS12" s="1329" t="n">
        <v>587.2104</v>
      </c>
      <c r="CT12" s="1329" t="n">
        <v>587.2104</v>
      </c>
      <c r="CU12" s="1329" t="n">
        <v>293.0323</v>
      </c>
      <c r="CV12" s="1329" t="n">
        <v>293.0323</v>
      </c>
      <c r="CW12" s="1329" t="n">
        <v>293.0323</v>
      </c>
      <c r="CX12" s="1329" t="n">
        <v>293.0323</v>
      </c>
      <c r="CY12" s="1329" t="n">
        <v>0.6410173</v>
      </c>
      <c r="CZ12" s="1329" t="n">
        <v>0.6410173</v>
      </c>
      <c r="DA12" s="1329" t="n">
        <v>0</v>
      </c>
      <c r="DB12" s="1329" t="n">
        <v>0</v>
      </c>
      <c r="DC12" s="1321" t="n">
        <v>0.00553</v>
      </c>
      <c r="DD12" s="1321" t="n">
        <v>0.00553</v>
      </c>
      <c r="DE12" s="1329" t="n">
        <v>0</v>
      </c>
      <c r="DF12" s="1329" t="n">
        <v>0</v>
      </c>
    </row>
    <row r="13" customFormat="false" ht="15" hidden="false" customHeight="false" outlineLevel="0" collapsed="false">
      <c r="A13" s="1329" t="s">
        <v>2116</v>
      </c>
      <c r="B13" s="1329" t="n">
        <v>188.841</v>
      </c>
      <c r="C13" s="1329" t="n">
        <v>188.841</v>
      </c>
      <c r="D13" s="1329" t="n">
        <v>377.7216</v>
      </c>
      <c r="E13" s="1329" t="n">
        <v>188.3519</v>
      </c>
      <c r="F13" s="1329" t="n">
        <v>0.354626</v>
      </c>
      <c r="G13" s="1329" t="n">
        <v>0</v>
      </c>
      <c r="H13" s="1329" t="n">
        <v>188.841</v>
      </c>
      <c r="I13" s="1329" t="n">
        <v>188.8608</v>
      </c>
      <c r="J13" s="1329" t="n">
        <v>3.039513</v>
      </c>
      <c r="K13" s="1329" t="n">
        <v>3.039513</v>
      </c>
      <c r="L13" s="1329" t="n">
        <v>188.841</v>
      </c>
      <c r="M13" s="1329" t="n">
        <v>0</v>
      </c>
      <c r="N13" s="1329" t="n">
        <v>0</v>
      </c>
      <c r="O13" s="1329" t="n">
        <v>188.5069</v>
      </c>
      <c r="P13" s="1329" t="n">
        <v>0</v>
      </c>
      <c r="Q13" s="1321" t="n">
        <v>1.31E-019</v>
      </c>
      <c r="R13" s="1321" t="n">
        <v>1.31E-019</v>
      </c>
      <c r="S13" s="1321" t="n">
        <v>2.09E-022</v>
      </c>
      <c r="T13" s="1321" t="n">
        <v>2.09E-022</v>
      </c>
      <c r="U13" s="1329" t="n">
        <v>0.3340695</v>
      </c>
      <c r="V13" s="1321" t="n">
        <v>8.8E-006</v>
      </c>
      <c r="W13" s="1321" t="n">
        <v>8.8E-006</v>
      </c>
      <c r="X13" s="1321" t="n">
        <v>8.8E-006</v>
      </c>
      <c r="Y13" s="1321" t="n">
        <v>8.8E-006</v>
      </c>
      <c r="Z13" s="1321" t="n">
        <v>8.8E-006</v>
      </c>
      <c r="AA13" s="1329" t="n">
        <v>188.5069</v>
      </c>
      <c r="AB13" s="1329" t="n">
        <v>0.353894</v>
      </c>
      <c r="AC13" s="1329" t="n">
        <v>188.8608</v>
      </c>
      <c r="AD13" s="1321" t="n">
        <v>0.00246</v>
      </c>
      <c r="AE13" s="1321" t="n">
        <v>0.00246</v>
      </c>
      <c r="AF13" s="1321" t="n">
        <v>2.37E-005</v>
      </c>
      <c r="AG13" s="1321" t="n">
        <v>2.37E-005</v>
      </c>
      <c r="AH13" s="1321" t="n">
        <v>0.00208</v>
      </c>
      <c r="AI13" s="1321" t="n">
        <v>0.00208</v>
      </c>
      <c r="AJ13" s="1321" t="n">
        <v>0.00208</v>
      </c>
      <c r="AK13" s="1321" t="n">
        <v>0.00208</v>
      </c>
      <c r="AL13" s="1321" t="n">
        <v>0.00208</v>
      </c>
      <c r="AM13" s="1321" t="n">
        <v>0.00208</v>
      </c>
      <c r="AN13" s="1321" t="n">
        <v>0.00341</v>
      </c>
      <c r="AO13" s="1321" t="n">
        <v>0.00341</v>
      </c>
      <c r="AP13" s="1329" t="n">
        <v>0</v>
      </c>
      <c r="AQ13" s="1329" t="n">
        <v>0</v>
      </c>
      <c r="AR13" s="1321" t="n">
        <v>0.00346</v>
      </c>
      <c r="AS13" s="1321" t="n">
        <v>0.00346</v>
      </c>
      <c r="AT13" s="1321" t="n">
        <v>0.00356</v>
      </c>
      <c r="AU13" s="1321" t="n">
        <v>0.00356</v>
      </c>
      <c r="AV13" s="1321" t="n">
        <v>4.18E-005</v>
      </c>
      <c r="AW13" s="1321" t="n">
        <v>4.18E-005</v>
      </c>
      <c r="AX13" s="1329" t="n">
        <v>188.841</v>
      </c>
      <c r="AY13" s="1329" t="n">
        <v>188.841</v>
      </c>
      <c r="AZ13" s="1329" t="n">
        <v>188.841</v>
      </c>
      <c r="BA13" s="1329" t="n">
        <v>188.841</v>
      </c>
      <c r="BB13" s="1329" t="n">
        <v>0.353894</v>
      </c>
      <c r="BC13" s="1329" t="n">
        <v>188.841</v>
      </c>
      <c r="BD13" s="1329" t="n">
        <v>0.0198244</v>
      </c>
      <c r="BE13" s="1329" t="n">
        <v>103.5547</v>
      </c>
      <c r="BF13" s="1321" t="n">
        <v>0.000135</v>
      </c>
      <c r="BG13" s="1321" t="n">
        <v>0.000135</v>
      </c>
      <c r="BH13" s="1329" t="n">
        <v>188.8608</v>
      </c>
      <c r="BI13" s="1329" t="n">
        <v>377.7216</v>
      </c>
      <c r="BJ13" s="1329" t="n">
        <v>377.3326</v>
      </c>
      <c r="BK13" s="1329" t="n">
        <v>292.3956</v>
      </c>
      <c r="BL13" s="1329" t="n">
        <v>0.5088963</v>
      </c>
      <c r="BM13" s="1329" t="n">
        <v>188.3519</v>
      </c>
      <c r="BN13" s="1321" t="n">
        <v>1.31E-019</v>
      </c>
      <c r="BO13" s="1329" t="n">
        <v>0.5088963</v>
      </c>
      <c r="BP13" s="1329" t="n">
        <v>0.1542704</v>
      </c>
      <c r="BQ13" s="1321" t="n">
        <v>2.57E-019</v>
      </c>
      <c r="BR13" s="1321" t="n">
        <v>4.22E-016</v>
      </c>
      <c r="BS13" s="1329" t="n">
        <v>3.039513</v>
      </c>
      <c r="BT13" s="1329" t="n">
        <v>0.5778147</v>
      </c>
      <c r="BU13" s="1329" t="n">
        <v>0</v>
      </c>
      <c r="BV13" s="1329" t="n">
        <v>188.5069</v>
      </c>
      <c r="BW13" s="1329" t="n">
        <v>0</v>
      </c>
      <c r="BX13" s="1329" t="n">
        <v>0.353894</v>
      </c>
      <c r="BY13" s="1329" t="n">
        <v>0</v>
      </c>
      <c r="BZ13" s="1329" t="n">
        <v>188.3519</v>
      </c>
      <c r="CA13" s="1329" t="n">
        <v>0</v>
      </c>
      <c r="CB13" s="1329" t="n">
        <v>188.841</v>
      </c>
      <c r="CC13" s="1329" t="n">
        <v>188.841</v>
      </c>
      <c r="CD13" s="1329" t="n">
        <v>188.841</v>
      </c>
      <c r="CE13" s="1329" t="n">
        <v>188.5069</v>
      </c>
      <c r="CF13" s="1329" t="n">
        <v>188.5069</v>
      </c>
      <c r="CG13" s="1329" t="n">
        <v>0.353894</v>
      </c>
      <c r="CH13" s="1329" t="n">
        <v>0.353894</v>
      </c>
      <c r="CI13" s="1329" t="n">
        <v>188.841</v>
      </c>
      <c r="CJ13" s="1329" t="n">
        <v>188.841</v>
      </c>
      <c r="CK13" s="1329" t="n">
        <v>188.841</v>
      </c>
      <c r="CL13" s="1329" t="n">
        <v>188.841</v>
      </c>
      <c r="CM13" s="1329" t="n">
        <v>188.841</v>
      </c>
      <c r="CN13" s="1329" t="n">
        <v>188.841</v>
      </c>
      <c r="CO13" s="1329" t="n">
        <v>377.3326</v>
      </c>
      <c r="CP13" s="1329" t="n">
        <v>377.3326</v>
      </c>
      <c r="CQ13" s="1329" t="n">
        <v>0</v>
      </c>
      <c r="CR13" s="1329" t="n">
        <v>0</v>
      </c>
      <c r="CS13" s="1329" t="n">
        <v>377.7216</v>
      </c>
      <c r="CT13" s="1329" t="n">
        <v>377.7216</v>
      </c>
      <c r="CU13" s="1329" t="n">
        <v>188.3519</v>
      </c>
      <c r="CV13" s="1329" t="n">
        <v>188.3519</v>
      </c>
      <c r="CW13" s="1329" t="n">
        <v>188.3519</v>
      </c>
      <c r="CX13" s="1329" t="n">
        <v>188.3519</v>
      </c>
      <c r="CY13" s="1329" t="n">
        <v>0.5778146</v>
      </c>
      <c r="CZ13" s="1329" t="n">
        <v>0.5778146</v>
      </c>
      <c r="DA13" s="1329" t="n">
        <v>0</v>
      </c>
      <c r="DB13" s="1329" t="n">
        <v>0</v>
      </c>
      <c r="DC13" s="1321" t="n">
        <v>0.00356</v>
      </c>
      <c r="DD13" s="1321" t="n">
        <v>0.00356</v>
      </c>
      <c r="DE13" s="1329" t="n">
        <v>0</v>
      </c>
      <c r="DF13" s="1329" t="n">
        <v>0</v>
      </c>
    </row>
    <row r="14" customFormat="false" ht="15" hidden="false" customHeight="false" outlineLevel="0" collapsed="false">
      <c r="A14" s="1329" t="s">
        <v>2117</v>
      </c>
      <c r="B14" s="1329" t="n">
        <v>0</v>
      </c>
      <c r="C14" s="1329" t="n">
        <v>0</v>
      </c>
      <c r="D14" s="1329" t="n">
        <v>0</v>
      </c>
      <c r="E14" s="1329" t="n">
        <v>0</v>
      </c>
      <c r="F14" s="1329" t="n">
        <v>0</v>
      </c>
      <c r="G14" s="1329" t="n">
        <v>0</v>
      </c>
      <c r="H14" s="1329" t="n">
        <v>0</v>
      </c>
      <c r="I14" s="1329" t="n">
        <v>0</v>
      </c>
      <c r="J14" s="1329" t="n">
        <v>0</v>
      </c>
      <c r="K14" s="1329" t="n">
        <v>0</v>
      </c>
      <c r="L14" s="1329" t="n">
        <v>0</v>
      </c>
      <c r="M14" s="1329" t="n">
        <v>0</v>
      </c>
      <c r="N14" s="1329" t="n">
        <v>0</v>
      </c>
      <c r="O14" s="1329" t="n">
        <v>0</v>
      </c>
      <c r="P14" s="1329" t="n">
        <v>0</v>
      </c>
      <c r="Q14" s="1329" t="n">
        <v>0</v>
      </c>
      <c r="R14" s="1329" t="n">
        <v>0</v>
      </c>
      <c r="S14" s="1329" t="n">
        <v>0</v>
      </c>
      <c r="T14" s="1329" t="n">
        <v>0</v>
      </c>
      <c r="U14" s="1329" t="n">
        <v>0</v>
      </c>
      <c r="V14" s="1329" t="n">
        <v>0</v>
      </c>
      <c r="W14" s="1329" t="n">
        <v>0</v>
      </c>
      <c r="X14" s="1329" t="n">
        <v>0</v>
      </c>
      <c r="Y14" s="1329" t="n">
        <v>0</v>
      </c>
      <c r="Z14" s="1329" t="n">
        <v>0</v>
      </c>
      <c r="AA14" s="1329" t="n">
        <v>0</v>
      </c>
      <c r="AB14" s="1329" t="n">
        <v>0</v>
      </c>
      <c r="AC14" s="1329" t="n">
        <v>0</v>
      </c>
      <c r="AD14" s="1329" t="n">
        <v>0</v>
      </c>
      <c r="AE14" s="1329" t="n">
        <v>0</v>
      </c>
      <c r="AF14" s="1329" t="n">
        <v>0</v>
      </c>
      <c r="AG14" s="1329" t="n">
        <v>0</v>
      </c>
      <c r="AH14" s="1329" t="n">
        <v>0</v>
      </c>
      <c r="AI14" s="1329" t="n">
        <v>0</v>
      </c>
      <c r="AJ14" s="1329" t="n">
        <v>0</v>
      </c>
      <c r="AK14" s="1329" t="n">
        <v>0</v>
      </c>
      <c r="AL14" s="1329" t="n">
        <v>0</v>
      </c>
      <c r="AM14" s="1329" t="n">
        <v>0</v>
      </c>
      <c r="AN14" s="1329" t="n">
        <v>0</v>
      </c>
      <c r="AO14" s="1329" t="n">
        <v>0</v>
      </c>
      <c r="AP14" s="1329" t="n">
        <v>0</v>
      </c>
      <c r="AQ14" s="1329" t="n">
        <v>0</v>
      </c>
      <c r="AR14" s="1329" t="n">
        <v>0</v>
      </c>
      <c r="AS14" s="1329" t="n">
        <v>0</v>
      </c>
      <c r="AT14" s="1329" t="n">
        <v>0</v>
      </c>
      <c r="AU14" s="1329" t="n">
        <v>0</v>
      </c>
      <c r="AV14" s="1329" t="n">
        <v>0</v>
      </c>
      <c r="AW14" s="1329" t="n">
        <v>0</v>
      </c>
      <c r="AX14" s="1329" t="n">
        <v>0</v>
      </c>
      <c r="AY14" s="1329" t="n">
        <v>0</v>
      </c>
      <c r="AZ14" s="1329" t="n">
        <v>0</v>
      </c>
      <c r="BA14" s="1329" t="n">
        <v>0</v>
      </c>
      <c r="BB14" s="1329" t="n">
        <v>0</v>
      </c>
      <c r="BC14" s="1329" t="n">
        <v>0</v>
      </c>
      <c r="BD14" s="1329" t="n">
        <v>0</v>
      </c>
      <c r="BE14" s="1329" t="n">
        <v>0</v>
      </c>
      <c r="BF14" s="1329" t="n">
        <v>0</v>
      </c>
      <c r="BG14" s="1329" t="n">
        <v>0</v>
      </c>
      <c r="BH14" s="1329" t="n">
        <v>0</v>
      </c>
      <c r="BI14" s="1329" t="n">
        <v>0</v>
      </c>
      <c r="BJ14" s="1329" t="n">
        <v>0</v>
      </c>
      <c r="BK14" s="1329" t="n">
        <v>0</v>
      </c>
      <c r="BL14" s="1329" t="n">
        <v>0</v>
      </c>
      <c r="BM14" s="1329" t="n">
        <v>0</v>
      </c>
      <c r="BN14" s="1329" t="n">
        <v>0</v>
      </c>
      <c r="BO14" s="1329" t="n">
        <v>0</v>
      </c>
      <c r="BP14" s="1329" t="n">
        <v>0</v>
      </c>
      <c r="BQ14" s="1329" t="n">
        <v>0</v>
      </c>
      <c r="BR14" s="1329" t="n">
        <v>0</v>
      </c>
      <c r="BS14" s="1329" t="n">
        <v>0</v>
      </c>
      <c r="BT14" s="1329" t="n">
        <v>0</v>
      </c>
      <c r="BU14" s="1329" t="n">
        <v>0</v>
      </c>
      <c r="BV14" s="1329" t="n">
        <v>0</v>
      </c>
      <c r="BW14" s="1329" t="n">
        <v>0</v>
      </c>
      <c r="BX14" s="1329" t="n">
        <v>0</v>
      </c>
      <c r="BY14" s="1329" t="n">
        <v>0</v>
      </c>
      <c r="BZ14" s="1329" t="n">
        <v>0</v>
      </c>
      <c r="CA14" s="1329" t="n">
        <v>0</v>
      </c>
      <c r="CB14" s="1329" t="n">
        <v>0</v>
      </c>
      <c r="CC14" s="1329" t="n">
        <v>0</v>
      </c>
      <c r="CD14" s="1329" t="n">
        <v>0</v>
      </c>
      <c r="CE14" s="1329" t="n">
        <v>0</v>
      </c>
      <c r="CF14" s="1329" t="n">
        <v>0</v>
      </c>
      <c r="CG14" s="1329" t="n">
        <v>0</v>
      </c>
      <c r="CH14" s="1329" t="n">
        <v>0</v>
      </c>
      <c r="CI14" s="1329" t="n">
        <v>0</v>
      </c>
      <c r="CJ14" s="1329" t="n">
        <v>0</v>
      </c>
      <c r="CK14" s="1329" t="n">
        <v>0</v>
      </c>
      <c r="CL14" s="1329" t="n">
        <v>0</v>
      </c>
      <c r="CM14" s="1329" t="n">
        <v>0</v>
      </c>
      <c r="CN14" s="1329" t="n">
        <v>0</v>
      </c>
      <c r="CO14" s="1329" t="n">
        <v>0</v>
      </c>
      <c r="CP14" s="1329" t="n">
        <v>0</v>
      </c>
      <c r="CQ14" s="1329" t="n">
        <v>0</v>
      </c>
      <c r="CR14" s="1329" t="n">
        <v>0</v>
      </c>
      <c r="CS14" s="1329" t="n">
        <v>0</v>
      </c>
      <c r="CT14" s="1329" t="n">
        <v>0</v>
      </c>
      <c r="CU14" s="1329" t="n">
        <v>0</v>
      </c>
      <c r="CV14" s="1329" t="n">
        <v>0</v>
      </c>
      <c r="CW14" s="1329" t="n">
        <v>0</v>
      </c>
      <c r="CX14" s="1329" t="n">
        <v>0</v>
      </c>
      <c r="CY14" s="1329" t="n">
        <v>0</v>
      </c>
      <c r="CZ14" s="1329" t="n">
        <v>0</v>
      </c>
      <c r="DA14" s="1329" t="n">
        <v>0</v>
      </c>
      <c r="DB14" s="1329" t="n">
        <v>0</v>
      </c>
      <c r="DC14" s="1329" t="n">
        <v>0</v>
      </c>
      <c r="DD14" s="1329" t="n">
        <v>0</v>
      </c>
      <c r="DE14" s="1329" t="n">
        <v>0</v>
      </c>
      <c r="DF14" s="1329" t="n">
        <v>0</v>
      </c>
    </row>
    <row r="15" customFormat="false" ht="15" hidden="false" customHeight="false" outlineLevel="0" collapsed="false">
      <c r="A15" s="1329" t="s">
        <v>2118</v>
      </c>
      <c r="B15" s="1329" t="n">
        <v>0</v>
      </c>
      <c r="C15" s="1329" t="n">
        <v>0</v>
      </c>
      <c r="D15" s="1329" t="n">
        <v>0</v>
      </c>
      <c r="E15" s="1329" t="n">
        <v>0</v>
      </c>
      <c r="F15" s="1329" t="n">
        <v>0</v>
      </c>
      <c r="G15" s="1329" t="n">
        <v>0</v>
      </c>
      <c r="H15" s="1329" t="n">
        <v>0</v>
      </c>
      <c r="I15" s="1329" t="n">
        <v>0</v>
      </c>
      <c r="J15" s="1329" t="n">
        <v>0</v>
      </c>
      <c r="K15" s="1329" t="n">
        <v>0</v>
      </c>
      <c r="L15" s="1329" t="n">
        <v>0</v>
      </c>
      <c r="M15" s="1329" t="n">
        <v>0</v>
      </c>
      <c r="N15" s="1329" t="n">
        <v>0</v>
      </c>
      <c r="O15" s="1329" t="n">
        <v>0</v>
      </c>
      <c r="P15" s="1329" t="n">
        <v>0</v>
      </c>
      <c r="Q15" s="1329" t="n">
        <v>0</v>
      </c>
      <c r="R15" s="1329" t="n">
        <v>0</v>
      </c>
      <c r="S15" s="1329" t="n">
        <v>0</v>
      </c>
      <c r="T15" s="1329" t="n">
        <v>0</v>
      </c>
      <c r="U15" s="1329" t="n">
        <v>0</v>
      </c>
      <c r="V15" s="1329" t="n">
        <v>0</v>
      </c>
      <c r="W15" s="1329" t="n">
        <v>0</v>
      </c>
      <c r="X15" s="1329" t="n">
        <v>0</v>
      </c>
      <c r="Y15" s="1329" t="n">
        <v>0</v>
      </c>
      <c r="Z15" s="1329" t="n">
        <v>0</v>
      </c>
      <c r="AA15" s="1329" t="n">
        <v>0</v>
      </c>
      <c r="AB15" s="1329" t="n">
        <v>0</v>
      </c>
      <c r="AC15" s="1329" t="n">
        <v>0</v>
      </c>
      <c r="AD15" s="1329" t="n">
        <v>0</v>
      </c>
      <c r="AE15" s="1329" t="n">
        <v>0</v>
      </c>
      <c r="AF15" s="1329" t="n">
        <v>0</v>
      </c>
      <c r="AG15" s="1329" t="n">
        <v>0</v>
      </c>
      <c r="AH15" s="1329" t="n">
        <v>0</v>
      </c>
      <c r="AI15" s="1329" t="n">
        <v>0</v>
      </c>
      <c r="AJ15" s="1329" t="n">
        <v>0</v>
      </c>
      <c r="AK15" s="1329" t="n">
        <v>0</v>
      </c>
      <c r="AL15" s="1329" t="n">
        <v>0</v>
      </c>
      <c r="AM15" s="1329" t="n">
        <v>0</v>
      </c>
      <c r="AN15" s="1329" t="n">
        <v>0</v>
      </c>
      <c r="AO15" s="1329" t="n">
        <v>0</v>
      </c>
      <c r="AP15" s="1329" t="n">
        <v>0</v>
      </c>
      <c r="AQ15" s="1329" t="n">
        <v>0</v>
      </c>
      <c r="AR15" s="1329" t="n">
        <v>0</v>
      </c>
      <c r="AS15" s="1329" t="n">
        <v>0</v>
      </c>
      <c r="AT15" s="1329" t="n">
        <v>0</v>
      </c>
      <c r="AU15" s="1329" t="n">
        <v>0</v>
      </c>
      <c r="AV15" s="1329" t="n">
        <v>0</v>
      </c>
      <c r="AW15" s="1329" t="n">
        <v>0</v>
      </c>
      <c r="AX15" s="1329" t="n">
        <v>0</v>
      </c>
      <c r="AY15" s="1329" t="n">
        <v>0</v>
      </c>
      <c r="AZ15" s="1329" t="n">
        <v>0</v>
      </c>
      <c r="BA15" s="1329" t="n">
        <v>0</v>
      </c>
      <c r="BB15" s="1329" t="n">
        <v>0</v>
      </c>
      <c r="BC15" s="1329" t="n">
        <v>0</v>
      </c>
      <c r="BD15" s="1329" t="n">
        <v>0</v>
      </c>
      <c r="BE15" s="1329" t="n">
        <v>0</v>
      </c>
      <c r="BF15" s="1329" t="n">
        <v>0</v>
      </c>
      <c r="BG15" s="1329" t="n">
        <v>0</v>
      </c>
      <c r="BH15" s="1329" t="n">
        <v>0</v>
      </c>
      <c r="BI15" s="1329" t="n">
        <v>0</v>
      </c>
      <c r="BJ15" s="1329" t="n">
        <v>0</v>
      </c>
      <c r="BK15" s="1329" t="n">
        <v>0</v>
      </c>
      <c r="BL15" s="1329" t="n">
        <v>0</v>
      </c>
      <c r="BM15" s="1329" t="n">
        <v>0</v>
      </c>
      <c r="BN15" s="1329" t="n">
        <v>0</v>
      </c>
      <c r="BO15" s="1329" t="n">
        <v>0</v>
      </c>
      <c r="BP15" s="1329" t="n">
        <v>0</v>
      </c>
      <c r="BQ15" s="1329" t="n">
        <v>0</v>
      </c>
      <c r="BR15" s="1329" t="n">
        <v>0</v>
      </c>
      <c r="BS15" s="1329" t="n">
        <v>0</v>
      </c>
      <c r="BT15" s="1329" t="n">
        <v>0</v>
      </c>
      <c r="BU15" s="1329" t="n">
        <v>0</v>
      </c>
      <c r="BV15" s="1329" t="n">
        <v>0</v>
      </c>
      <c r="BW15" s="1329" t="n">
        <v>0</v>
      </c>
      <c r="BX15" s="1329" t="n">
        <v>0</v>
      </c>
      <c r="BY15" s="1329" t="n">
        <v>0</v>
      </c>
      <c r="BZ15" s="1329" t="n">
        <v>0</v>
      </c>
      <c r="CA15" s="1329" t="n">
        <v>0</v>
      </c>
      <c r="CB15" s="1329" t="n">
        <v>0</v>
      </c>
      <c r="CC15" s="1329" t="n">
        <v>0</v>
      </c>
      <c r="CD15" s="1329" t="n">
        <v>0</v>
      </c>
      <c r="CE15" s="1329" t="n">
        <v>0</v>
      </c>
      <c r="CF15" s="1329" t="n">
        <v>0</v>
      </c>
      <c r="CG15" s="1329" t="n">
        <v>0</v>
      </c>
      <c r="CH15" s="1329" t="n">
        <v>0</v>
      </c>
      <c r="CI15" s="1329" t="n">
        <v>0</v>
      </c>
      <c r="CJ15" s="1329" t="n">
        <v>0</v>
      </c>
      <c r="CK15" s="1329" t="n">
        <v>0</v>
      </c>
      <c r="CL15" s="1329" t="n">
        <v>0</v>
      </c>
      <c r="CM15" s="1329" t="n">
        <v>0</v>
      </c>
      <c r="CN15" s="1329" t="n">
        <v>0</v>
      </c>
      <c r="CO15" s="1329" t="n">
        <v>0</v>
      </c>
      <c r="CP15" s="1329" t="n">
        <v>0</v>
      </c>
      <c r="CQ15" s="1329" t="n">
        <v>0</v>
      </c>
      <c r="CR15" s="1329" t="n">
        <v>0</v>
      </c>
      <c r="CS15" s="1329" t="n">
        <v>0</v>
      </c>
      <c r="CT15" s="1329" t="n">
        <v>0</v>
      </c>
      <c r="CU15" s="1329" t="n">
        <v>0</v>
      </c>
      <c r="CV15" s="1329" t="n">
        <v>0</v>
      </c>
      <c r="CW15" s="1329" t="n">
        <v>0</v>
      </c>
      <c r="CX15" s="1329" t="n">
        <v>0</v>
      </c>
      <c r="CY15" s="1329" t="n">
        <v>0</v>
      </c>
      <c r="CZ15" s="1329" t="n">
        <v>0</v>
      </c>
      <c r="DA15" s="1329" t="n">
        <v>0</v>
      </c>
      <c r="DB15" s="1329" t="n">
        <v>0</v>
      </c>
      <c r="DC15" s="1329" t="n">
        <v>0</v>
      </c>
      <c r="DD15" s="1329" t="n">
        <v>0</v>
      </c>
      <c r="DE15" s="1329" t="n">
        <v>0</v>
      </c>
      <c r="DF15" s="1329" t="n">
        <v>0</v>
      </c>
    </row>
    <row r="16" customFormat="false" ht="15" hidden="false" customHeight="false" outlineLevel="0" collapsed="false">
      <c r="A16" s="1329" t="s">
        <v>2119</v>
      </c>
      <c r="B16" s="1329" t="n">
        <v>5.899295</v>
      </c>
      <c r="C16" s="1329" t="n">
        <v>5.899287</v>
      </c>
      <c r="D16" s="1329" t="n">
        <v>0.3122408</v>
      </c>
      <c r="E16" s="1329" t="n">
        <v>0.1560202</v>
      </c>
      <c r="F16" s="1321" t="n">
        <v>8.31E-005</v>
      </c>
      <c r="G16" s="1329" t="n">
        <v>0</v>
      </c>
      <c r="H16" s="1329" t="n">
        <v>5.899295</v>
      </c>
      <c r="I16" s="1329" t="n">
        <v>0.1561204</v>
      </c>
      <c r="J16" s="1321" t="n">
        <v>0.000693</v>
      </c>
      <c r="K16" s="1321" t="n">
        <v>0.000693</v>
      </c>
      <c r="L16" s="1329" t="n">
        <v>5.899295</v>
      </c>
      <c r="M16" s="1329" t="n">
        <v>0</v>
      </c>
      <c r="N16" s="1329" t="n">
        <v>0</v>
      </c>
      <c r="O16" s="1329" t="n">
        <v>5.89922</v>
      </c>
      <c r="P16" s="1329" t="n">
        <v>0</v>
      </c>
      <c r="Q16" s="1321" t="n">
        <v>1.79E-024</v>
      </c>
      <c r="R16" s="1321" t="n">
        <v>1.79E-024</v>
      </c>
      <c r="S16" s="1321" t="n">
        <v>5.72E-019</v>
      </c>
      <c r="T16" s="1321" t="n">
        <v>5.72E-019</v>
      </c>
      <c r="U16" s="1321" t="n">
        <v>7.45E-005</v>
      </c>
      <c r="V16" s="1329" t="n">
        <v>5.743179</v>
      </c>
      <c r="W16" s="1329" t="n">
        <v>5.743179</v>
      </c>
      <c r="X16" s="1329" t="n">
        <v>5.743179</v>
      </c>
      <c r="Y16" s="1329" t="n">
        <v>5.743179</v>
      </c>
      <c r="Z16" s="1329" t="n">
        <v>5.743179</v>
      </c>
      <c r="AA16" s="1329" t="n">
        <v>5.89922</v>
      </c>
      <c r="AB16" s="1321" t="n">
        <v>7.89E-005</v>
      </c>
      <c r="AC16" s="1329" t="n">
        <v>0.1561204</v>
      </c>
      <c r="AD16" s="1321" t="n">
        <v>7.69E-005</v>
      </c>
      <c r="AE16" s="1321" t="n">
        <v>7.69E-005</v>
      </c>
      <c r="AF16" s="1321" t="n">
        <v>5.28E-009</v>
      </c>
      <c r="AG16" s="1321" t="n">
        <v>5.28E-009</v>
      </c>
      <c r="AH16" s="1321" t="n">
        <v>6.5E-005</v>
      </c>
      <c r="AI16" s="1321" t="n">
        <v>6.5E-005</v>
      </c>
      <c r="AJ16" s="1321" t="n">
        <v>6.5E-005</v>
      </c>
      <c r="AK16" s="1321" t="n">
        <v>6.5E-005</v>
      </c>
      <c r="AL16" s="1321" t="n">
        <v>6.5E-005</v>
      </c>
      <c r="AM16" s="1321" t="n">
        <v>6.5E-005</v>
      </c>
      <c r="AN16" s="1321" t="n">
        <v>5.99E-006</v>
      </c>
      <c r="AO16" s="1321" t="n">
        <v>5.99E-006</v>
      </c>
      <c r="AP16" s="1329" t="n">
        <v>0</v>
      </c>
      <c r="AQ16" s="1329" t="n">
        <v>0</v>
      </c>
      <c r="AR16" s="1321" t="n">
        <v>2.86E-006</v>
      </c>
      <c r="AS16" s="1321" t="n">
        <v>2.86E-006</v>
      </c>
      <c r="AT16" s="1321" t="n">
        <v>2.95E-006</v>
      </c>
      <c r="AU16" s="1321" t="n">
        <v>2.95E-006</v>
      </c>
      <c r="AV16" s="1321" t="n">
        <v>9.21E-009</v>
      </c>
      <c r="AW16" s="1321" t="n">
        <v>9.21E-009</v>
      </c>
      <c r="AX16" s="1329" t="n">
        <v>5.899295</v>
      </c>
      <c r="AY16" s="1329" t="n">
        <v>5.899295</v>
      </c>
      <c r="AZ16" s="1329" t="n">
        <v>5.899295</v>
      </c>
      <c r="BA16" s="1329" t="n">
        <v>5.899295</v>
      </c>
      <c r="BB16" s="1321" t="n">
        <v>7.89E-005</v>
      </c>
      <c r="BC16" s="1329" t="n">
        <v>5.899295</v>
      </c>
      <c r="BD16" s="1321" t="n">
        <v>4.42E-006</v>
      </c>
      <c r="BE16" s="1329" t="n">
        <v>94.92696</v>
      </c>
      <c r="BF16" s="1329" t="n">
        <v>87.93438</v>
      </c>
      <c r="BG16" s="1329" t="n">
        <v>87.93438</v>
      </c>
      <c r="BH16" s="1329" t="n">
        <v>0.1561204</v>
      </c>
      <c r="BI16" s="1329" t="n">
        <v>0.3122408</v>
      </c>
      <c r="BJ16" s="1329" t="n">
        <v>0.6630737</v>
      </c>
      <c r="BK16" s="1329" t="n">
        <v>95.08307</v>
      </c>
      <c r="BL16" s="1321" t="n">
        <v>0.0001</v>
      </c>
      <c r="BM16" s="1329" t="n">
        <v>0.1560202</v>
      </c>
      <c r="BN16" s="1321" t="n">
        <v>1.79E-024</v>
      </c>
      <c r="BO16" s="1321" t="n">
        <v>0.0001</v>
      </c>
      <c r="BP16" s="1321" t="n">
        <v>1.71E-005</v>
      </c>
      <c r="BQ16" s="1321" t="n">
        <v>3.5E-024</v>
      </c>
      <c r="BR16" s="1321" t="n">
        <v>1.15E-020</v>
      </c>
      <c r="BS16" s="1321" t="n">
        <v>0.000693</v>
      </c>
      <c r="BT16" s="1321" t="n">
        <v>0.000127</v>
      </c>
      <c r="BU16" s="1329" t="n">
        <v>0</v>
      </c>
      <c r="BV16" s="1329" t="n">
        <v>5.89922</v>
      </c>
      <c r="BW16" s="1329" t="n">
        <v>0</v>
      </c>
      <c r="BX16" s="1321" t="n">
        <v>7.89E-005</v>
      </c>
      <c r="BY16" s="1329" t="n">
        <v>0</v>
      </c>
      <c r="BZ16" s="1329" t="n">
        <v>0.1560202</v>
      </c>
      <c r="CA16" s="1329" t="n">
        <v>0</v>
      </c>
      <c r="CB16" s="1329" t="n">
        <v>5.899295</v>
      </c>
      <c r="CC16" s="1329" t="n">
        <v>5.899287</v>
      </c>
      <c r="CD16" s="1329" t="n">
        <v>5.899295</v>
      </c>
      <c r="CE16" s="1329" t="n">
        <v>5.89922</v>
      </c>
      <c r="CF16" s="1329" t="n">
        <v>5.89922</v>
      </c>
      <c r="CG16" s="1321" t="n">
        <v>7.89E-005</v>
      </c>
      <c r="CH16" s="1321" t="n">
        <v>7.89E-005</v>
      </c>
      <c r="CI16" s="1329" t="n">
        <v>5.899295</v>
      </c>
      <c r="CJ16" s="1329" t="n">
        <v>5.899295</v>
      </c>
      <c r="CK16" s="1329" t="n">
        <v>5.899295</v>
      </c>
      <c r="CL16" s="1329" t="n">
        <v>5.899295</v>
      </c>
      <c r="CM16" s="1329" t="n">
        <v>5.899295</v>
      </c>
      <c r="CN16" s="1329" t="n">
        <v>5.899295</v>
      </c>
      <c r="CO16" s="1329" t="n">
        <v>0.6630737</v>
      </c>
      <c r="CP16" s="1329" t="n">
        <v>0.6630737</v>
      </c>
      <c r="CQ16" s="1329" t="n">
        <v>0</v>
      </c>
      <c r="CR16" s="1329" t="n">
        <v>0</v>
      </c>
      <c r="CS16" s="1329" t="n">
        <v>0.3122408</v>
      </c>
      <c r="CT16" s="1329" t="n">
        <v>0.3122408</v>
      </c>
      <c r="CU16" s="1329" t="n">
        <v>0.1560202</v>
      </c>
      <c r="CV16" s="1329" t="n">
        <v>0.1560202</v>
      </c>
      <c r="CW16" s="1329" t="n">
        <v>0.1560202</v>
      </c>
      <c r="CX16" s="1329" t="n">
        <v>0.1560202</v>
      </c>
      <c r="CY16" s="1321" t="n">
        <v>0.000127</v>
      </c>
      <c r="CZ16" s="1321" t="n">
        <v>0.000127</v>
      </c>
      <c r="DA16" s="1329" t="n">
        <v>0</v>
      </c>
      <c r="DB16" s="1329" t="n">
        <v>0</v>
      </c>
      <c r="DC16" s="1321" t="n">
        <v>2.95E-006</v>
      </c>
      <c r="DD16" s="1321" t="n">
        <v>2.95E-006</v>
      </c>
      <c r="DE16" s="1329" t="n">
        <v>0</v>
      </c>
      <c r="DF16" s="1329" t="n">
        <v>0</v>
      </c>
    </row>
    <row r="17" customFormat="false" ht="15" hidden="false" customHeight="false" outlineLevel="0" collapsed="false">
      <c r="A17" s="1329" t="s">
        <v>2120</v>
      </c>
      <c r="B17" s="1329" t="n">
        <v>312.7262</v>
      </c>
      <c r="C17" s="1329" t="n">
        <v>384.4475</v>
      </c>
      <c r="D17" s="1329" t="n">
        <v>0.0494823</v>
      </c>
      <c r="E17" s="1329" t="n">
        <v>0.0244837</v>
      </c>
      <c r="F17" s="1321" t="n">
        <v>0.000251</v>
      </c>
      <c r="G17" s="1329" t="n">
        <v>0</v>
      </c>
      <c r="H17" s="1321" t="n">
        <v>0.000235</v>
      </c>
      <c r="I17" s="1329" t="n">
        <v>0.0247411</v>
      </c>
      <c r="J17" s="1321" t="n">
        <v>0.00205</v>
      </c>
      <c r="K17" s="1321" t="n">
        <v>0.00205</v>
      </c>
      <c r="L17" s="1329" t="n">
        <v>312.7261</v>
      </c>
      <c r="M17" s="1329" t="n">
        <v>0</v>
      </c>
      <c r="N17" s="1329" t="n">
        <v>0</v>
      </c>
      <c r="O17" s="1329" t="n">
        <v>0</v>
      </c>
      <c r="P17" s="1329" t="n">
        <v>0</v>
      </c>
      <c r="Q17" s="1321" t="n">
        <v>4.05E-025</v>
      </c>
      <c r="R17" s="1321" t="n">
        <v>4.05E-025</v>
      </c>
      <c r="S17" s="1321" t="n">
        <v>5.81E-028</v>
      </c>
      <c r="T17" s="1321" t="n">
        <v>5.81E-028</v>
      </c>
      <c r="U17" s="1321" t="n">
        <v>0.000235</v>
      </c>
      <c r="V17" s="1329" t="n">
        <v>416.2465</v>
      </c>
      <c r="W17" s="1329" t="n">
        <v>416.2465</v>
      </c>
      <c r="X17" s="1329" t="n">
        <v>416.2465</v>
      </c>
      <c r="Y17" s="1329" t="n">
        <v>416.2465</v>
      </c>
      <c r="Z17" s="1329" t="n">
        <v>416.2465</v>
      </c>
      <c r="AA17" s="1329" t="n">
        <v>0</v>
      </c>
      <c r="AB17" s="1321" t="n">
        <v>0.000248</v>
      </c>
      <c r="AC17" s="1329" t="n">
        <v>0.0247411</v>
      </c>
      <c r="AD17" s="1329" t="n">
        <v>0</v>
      </c>
      <c r="AE17" s="1329" t="n">
        <v>0</v>
      </c>
      <c r="AF17" s="1321" t="n">
        <v>1.66E-008</v>
      </c>
      <c r="AG17" s="1321" t="n">
        <v>1.66E-008</v>
      </c>
      <c r="AH17" s="1321" t="n">
        <v>0.00344</v>
      </c>
      <c r="AI17" s="1321" t="n">
        <v>0.00344</v>
      </c>
      <c r="AJ17" s="1321" t="n">
        <v>0.00344</v>
      </c>
      <c r="AK17" s="1321" t="n">
        <v>0.00344</v>
      </c>
      <c r="AL17" s="1321" t="n">
        <v>0.00423</v>
      </c>
      <c r="AM17" s="1321" t="n">
        <v>0.00423</v>
      </c>
      <c r="AN17" s="1321" t="n">
        <v>1.22E-006</v>
      </c>
      <c r="AO17" s="1321" t="n">
        <v>1.22E-006</v>
      </c>
      <c r="AP17" s="1329" t="n">
        <v>0</v>
      </c>
      <c r="AQ17" s="1329" t="n">
        <v>0</v>
      </c>
      <c r="AR17" s="1321" t="n">
        <v>4.54E-007</v>
      </c>
      <c r="AS17" s="1321" t="n">
        <v>4.54E-007</v>
      </c>
      <c r="AT17" s="1321" t="n">
        <v>4.62E-007</v>
      </c>
      <c r="AU17" s="1321" t="n">
        <v>4.62E-007</v>
      </c>
      <c r="AV17" s="1321" t="n">
        <v>5.74E-008</v>
      </c>
      <c r="AW17" s="1321" t="n">
        <v>5.74E-008</v>
      </c>
      <c r="AX17" s="1329" t="n">
        <v>312.7261</v>
      </c>
      <c r="AY17" s="1329" t="n">
        <v>312.7261</v>
      </c>
      <c r="AZ17" s="1329" t="n">
        <v>384.4474</v>
      </c>
      <c r="BA17" s="1321" t="n">
        <v>0.000235</v>
      </c>
      <c r="BB17" s="1321" t="n">
        <v>0.000248</v>
      </c>
      <c r="BC17" s="1329" t="n">
        <v>384.4474</v>
      </c>
      <c r="BD17" s="1321" t="n">
        <v>1.39E-005</v>
      </c>
      <c r="BE17" s="1329" t="n">
        <v>132.32</v>
      </c>
      <c r="BF17" s="1329" t="n">
        <v>6373.192</v>
      </c>
      <c r="BG17" s="1329" t="n">
        <v>6373.192</v>
      </c>
      <c r="BH17" s="1329" t="n">
        <v>0.0247411</v>
      </c>
      <c r="BI17" s="1329" t="n">
        <v>0.0494823</v>
      </c>
      <c r="BJ17" s="1329" t="n">
        <v>0.135148</v>
      </c>
      <c r="BK17" s="1329" t="n">
        <v>100.5209</v>
      </c>
      <c r="BL17" s="1321" t="n">
        <v>0.000257</v>
      </c>
      <c r="BM17" s="1329" t="n">
        <v>0.0244837</v>
      </c>
      <c r="BN17" s="1321" t="n">
        <v>4.05E-025</v>
      </c>
      <c r="BO17" s="1321" t="n">
        <v>0.000257</v>
      </c>
      <c r="BP17" s="1321" t="n">
        <v>6.53E-006</v>
      </c>
      <c r="BQ17" s="1321" t="n">
        <v>7.93E-025</v>
      </c>
      <c r="BR17" s="1321" t="n">
        <v>1.9E-022</v>
      </c>
      <c r="BS17" s="1321" t="n">
        <v>0.00205</v>
      </c>
      <c r="BT17" s="1321" t="n">
        <v>0.000794</v>
      </c>
      <c r="BU17" s="1329" t="n">
        <v>0</v>
      </c>
      <c r="BV17" s="1329" t="n">
        <v>0</v>
      </c>
      <c r="BW17" s="1329" t="n">
        <v>0</v>
      </c>
      <c r="BX17" s="1321" t="n">
        <v>0.000248</v>
      </c>
      <c r="BY17" s="1329" t="n">
        <v>0</v>
      </c>
      <c r="BZ17" s="1329" t="n">
        <v>0.0244837</v>
      </c>
      <c r="CA17" s="1329" t="n">
        <v>0</v>
      </c>
      <c r="CB17" s="1329" t="n">
        <v>312.7261</v>
      </c>
      <c r="CC17" s="1329" t="n">
        <v>312.7262</v>
      </c>
      <c r="CD17" s="1321" t="n">
        <v>0.000235</v>
      </c>
      <c r="CE17" s="1329" t="n">
        <v>0</v>
      </c>
      <c r="CF17" s="1329" t="n">
        <v>0</v>
      </c>
      <c r="CG17" s="1321" t="n">
        <v>0.000248</v>
      </c>
      <c r="CH17" s="1321" t="n">
        <v>0.000248</v>
      </c>
      <c r="CI17" s="1329" t="n">
        <v>312.7261</v>
      </c>
      <c r="CJ17" s="1329" t="n">
        <v>312.7261</v>
      </c>
      <c r="CK17" s="1329" t="n">
        <v>312.7261</v>
      </c>
      <c r="CL17" s="1329" t="n">
        <v>312.7261</v>
      </c>
      <c r="CM17" s="1329" t="n">
        <v>384.4474</v>
      </c>
      <c r="CN17" s="1329" t="n">
        <v>384.4474</v>
      </c>
      <c r="CO17" s="1329" t="n">
        <v>0.135148</v>
      </c>
      <c r="CP17" s="1329" t="n">
        <v>0.135148</v>
      </c>
      <c r="CQ17" s="1329" t="n">
        <v>0</v>
      </c>
      <c r="CR17" s="1329" t="n">
        <v>0</v>
      </c>
      <c r="CS17" s="1329" t="n">
        <v>0.0494823</v>
      </c>
      <c r="CT17" s="1329" t="n">
        <v>0.0494823</v>
      </c>
      <c r="CU17" s="1329" t="n">
        <v>0.0244837</v>
      </c>
      <c r="CV17" s="1329" t="n">
        <v>0.0244837</v>
      </c>
      <c r="CW17" s="1329" t="n">
        <v>0.0244837</v>
      </c>
      <c r="CX17" s="1329" t="n">
        <v>0.0244837</v>
      </c>
      <c r="CY17" s="1321" t="n">
        <v>0.000794</v>
      </c>
      <c r="CZ17" s="1321" t="n">
        <v>0.000794</v>
      </c>
      <c r="DA17" s="1329" t="n">
        <v>0</v>
      </c>
      <c r="DB17" s="1329" t="n">
        <v>0</v>
      </c>
      <c r="DC17" s="1321" t="n">
        <v>4.62E-007</v>
      </c>
      <c r="DD17" s="1321" t="n">
        <v>4.62E-007</v>
      </c>
      <c r="DE17" s="1329" t="n">
        <v>0</v>
      </c>
      <c r="DF17" s="1329" t="n">
        <v>0</v>
      </c>
    </row>
    <row r="18" customFormat="false" ht="15" hidden="false" customHeight="false" outlineLevel="0" collapsed="false">
      <c r="A18" s="1329" t="s">
        <v>2121</v>
      </c>
      <c r="B18" s="1329" t="n">
        <v>124.9653</v>
      </c>
      <c r="C18" s="1329" t="n">
        <v>53.24391</v>
      </c>
      <c r="D18" s="1329" t="n">
        <v>94.80211</v>
      </c>
      <c r="E18" s="1329" t="n">
        <v>0</v>
      </c>
      <c r="F18" s="1329" t="n">
        <v>47.11556</v>
      </c>
      <c r="G18" s="1329" t="n">
        <v>0</v>
      </c>
      <c r="H18" s="1329" t="n">
        <v>437.8162</v>
      </c>
      <c r="I18" s="1329" t="n">
        <v>47.40105</v>
      </c>
      <c r="J18" s="1329" t="n">
        <v>383.5853</v>
      </c>
      <c r="K18" s="1329" t="n">
        <v>383.5853</v>
      </c>
      <c r="L18" s="1329" t="n">
        <v>124.9653</v>
      </c>
      <c r="M18" s="1329" t="n">
        <v>416.6896</v>
      </c>
      <c r="N18" s="1329" t="n">
        <v>0</v>
      </c>
      <c r="O18" s="1329" t="n">
        <v>0</v>
      </c>
      <c r="P18" s="1329" t="n">
        <v>0</v>
      </c>
      <c r="Q18" s="1329" t="n">
        <v>0.0331261</v>
      </c>
      <c r="R18" s="1329" t="n">
        <v>0.0331261</v>
      </c>
      <c r="S18" s="1329" t="n">
        <v>0.0331276</v>
      </c>
      <c r="T18" s="1329" t="n">
        <v>0.0331276</v>
      </c>
      <c r="U18" s="1329" t="n">
        <v>437.8162</v>
      </c>
      <c r="V18" s="1321" t="n">
        <v>4.34E-007</v>
      </c>
      <c r="W18" s="1321" t="n">
        <v>4.34E-007</v>
      </c>
      <c r="X18" s="1321" t="n">
        <v>4.34E-007</v>
      </c>
      <c r="Y18" s="1321" t="n">
        <v>4.34E-007</v>
      </c>
      <c r="Z18" s="1321" t="n">
        <v>4.34E-007</v>
      </c>
      <c r="AA18" s="1329" t="n">
        <v>0</v>
      </c>
      <c r="AB18" s="1329" t="n">
        <v>463.7972</v>
      </c>
      <c r="AC18" s="1329" t="n">
        <v>47.40105</v>
      </c>
      <c r="AD18" s="1329" t="n">
        <v>0</v>
      </c>
      <c r="AE18" s="1329" t="n">
        <v>0</v>
      </c>
      <c r="AF18" s="1329" t="n">
        <v>0.0310244</v>
      </c>
      <c r="AG18" s="1329" t="n">
        <v>0.0310244</v>
      </c>
      <c r="AH18" s="1321" t="n">
        <v>0.00138</v>
      </c>
      <c r="AI18" s="1321" t="n">
        <v>0.00138</v>
      </c>
      <c r="AJ18" s="1321" t="n">
        <v>0.00138</v>
      </c>
      <c r="AK18" s="1321" t="n">
        <v>0.00138</v>
      </c>
      <c r="AL18" s="1321" t="n">
        <v>0.000586</v>
      </c>
      <c r="AM18" s="1321" t="n">
        <v>0.000586</v>
      </c>
      <c r="AN18" s="1321" t="n">
        <v>0.000721</v>
      </c>
      <c r="AO18" s="1321" t="n">
        <v>0.000721</v>
      </c>
      <c r="AP18" s="1329" t="n">
        <v>0</v>
      </c>
      <c r="AQ18" s="1329" t="n">
        <v>0</v>
      </c>
      <c r="AR18" s="1321" t="n">
        <v>0.00087</v>
      </c>
      <c r="AS18" s="1321" t="n">
        <v>0.00087</v>
      </c>
      <c r="AT18" s="1321" t="n">
        <v>1.23E-021</v>
      </c>
      <c r="AU18" s="1321" t="n">
        <v>1.23E-021</v>
      </c>
      <c r="AV18" s="1329" t="n">
        <v>0.0308884</v>
      </c>
      <c r="AW18" s="1329" t="n">
        <v>0.0308884</v>
      </c>
      <c r="AX18" s="1329" t="n">
        <v>124.9653</v>
      </c>
      <c r="AY18" s="1329" t="n">
        <v>124.9653</v>
      </c>
      <c r="AZ18" s="1329" t="n">
        <v>53.2439</v>
      </c>
      <c r="BA18" s="1329" t="n">
        <v>437.8162</v>
      </c>
      <c r="BB18" s="1329" t="n">
        <v>47.10758</v>
      </c>
      <c r="BC18" s="1329" t="n">
        <v>53.2439</v>
      </c>
      <c r="BD18" s="1329" t="n">
        <v>25.98099</v>
      </c>
      <c r="BE18" s="1329" t="n">
        <v>21.01684</v>
      </c>
      <c r="BF18" s="1321" t="n">
        <v>6.65E-006</v>
      </c>
      <c r="BG18" s="1321" t="n">
        <v>6.65E-006</v>
      </c>
      <c r="BH18" s="1329" t="n">
        <v>47.40105</v>
      </c>
      <c r="BI18" s="1329" t="n">
        <v>94.80211</v>
      </c>
      <c r="BJ18" s="1329" t="n">
        <v>79.70162</v>
      </c>
      <c r="BK18" s="1329" t="n">
        <v>74.26073</v>
      </c>
      <c r="BL18" s="1329" t="n">
        <v>47.40105</v>
      </c>
      <c r="BM18" s="1321" t="n">
        <v>6.53E-017</v>
      </c>
      <c r="BN18" s="1329" t="n">
        <v>0.0331261</v>
      </c>
      <c r="BO18" s="1329" t="n">
        <v>47.40105</v>
      </c>
      <c r="BP18" s="1329" t="n">
        <v>0.2523683</v>
      </c>
      <c r="BQ18" s="1329" t="n">
        <v>0.0649074</v>
      </c>
      <c r="BR18" s="1329" t="n">
        <v>0.0649074</v>
      </c>
      <c r="BS18" s="1329" t="n">
        <v>383.5853</v>
      </c>
      <c r="BT18" s="1329" t="n">
        <v>427.1037</v>
      </c>
      <c r="BU18" s="1329" t="n">
        <v>0</v>
      </c>
      <c r="BV18" s="1329" t="n">
        <v>0</v>
      </c>
      <c r="BW18" s="1329" t="n">
        <v>0</v>
      </c>
      <c r="BX18" s="1329" t="n">
        <v>463.7972</v>
      </c>
      <c r="BY18" s="1329" t="n">
        <v>0</v>
      </c>
      <c r="BZ18" s="1329" t="n">
        <v>0</v>
      </c>
      <c r="CA18" s="1329" t="n">
        <v>0</v>
      </c>
      <c r="CB18" s="1329" t="n">
        <v>124.9653</v>
      </c>
      <c r="CC18" s="1329" t="n">
        <v>124.9653</v>
      </c>
      <c r="CD18" s="1329" t="n">
        <v>437.8163</v>
      </c>
      <c r="CE18" s="1329" t="n">
        <v>0</v>
      </c>
      <c r="CF18" s="1329" t="n">
        <v>0</v>
      </c>
      <c r="CG18" s="1329" t="n">
        <v>463.7972</v>
      </c>
      <c r="CH18" s="1329" t="n">
        <v>463.7972</v>
      </c>
      <c r="CI18" s="1329" t="n">
        <v>124.9653</v>
      </c>
      <c r="CJ18" s="1329" t="n">
        <v>124.9653</v>
      </c>
      <c r="CK18" s="1329" t="n">
        <v>124.9653</v>
      </c>
      <c r="CL18" s="1329" t="n">
        <v>124.9653</v>
      </c>
      <c r="CM18" s="1329" t="n">
        <v>53.2439</v>
      </c>
      <c r="CN18" s="1329" t="n">
        <v>53.2439</v>
      </c>
      <c r="CO18" s="1329" t="n">
        <v>79.70162</v>
      </c>
      <c r="CP18" s="1329" t="n">
        <v>79.70162</v>
      </c>
      <c r="CQ18" s="1329" t="n">
        <v>0</v>
      </c>
      <c r="CR18" s="1329" t="n">
        <v>0</v>
      </c>
      <c r="CS18" s="1329" t="n">
        <v>94.80211</v>
      </c>
      <c r="CT18" s="1329" t="n">
        <v>94.80211</v>
      </c>
      <c r="CU18" s="1321" t="n">
        <v>6.53E-017</v>
      </c>
      <c r="CV18" s="1321" t="n">
        <v>6.53E-017</v>
      </c>
      <c r="CW18" s="1329" t="n">
        <v>0</v>
      </c>
      <c r="CX18" s="1329" t="n">
        <v>0</v>
      </c>
      <c r="CY18" s="1329" t="n">
        <v>427.1037</v>
      </c>
      <c r="CZ18" s="1329" t="n">
        <v>427.1037</v>
      </c>
      <c r="DA18" s="1329" t="n">
        <v>0</v>
      </c>
      <c r="DB18" s="1329" t="n">
        <v>0</v>
      </c>
      <c r="DC18" s="1321" t="n">
        <v>1.23E-021</v>
      </c>
      <c r="DD18" s="1321" t="n">
        <v>1.23E-021</v>
      </c>
      <c r="DE18" s="1329" t="n">
        <v>0</v>
      </c>
      <c r="DF18" s="1329" t="n">
        <v>0</v>
      </c>
    </row>
    <row r="19" customFormat="false" ht="15" hidden="false" customHeight="false" outlineLevel="0" collapsed="false">
      <c r="A19" s="1329" t="s">
        <v>2122</v>
      </c>
      <c r="B19" s="1329" t="n">
        <v>0.1681403</v>
      </c>
      <c r="C19" s="1329" t="n">
        <v>0.1681365</v>
      </c>
      <c r="D19" s="1329" t="n">
        <v>0.4181022</v>
      </c>
      <c r="E19" s="1329" t="n">
        <v>4.697747</v>
      </c>
      <c r="F19" s="1321" t="n">
        <v>0.00194</v>
      </c>
      <c r="G19" s="1329" t="n">
        <v>4.440675</v>
      </c>
      <c r="H19" s="1329" t="n">
        <v>0.7039695</v>
      </c>
      <c r="I19" s="1329" t="n">
        <v>0.2090511</v>
      </c>
      <c r="J19" s="1329" t="n">
        <v>0.0157535</v>
      </c>
      <c r="K19" s="1329" t="n">
        <v>0.0157535</v>
      </c>
      <c r="L19" s="1329" t="n">
        <v>0.1681406</v>
      </c>
      <c r="M19" s="1329" t="n">
        <v>0.7418702</v>
      </c>
      <c r="N19" s="1329" t="n">
        <v>0</v>
      </c>
      <c r="O19" s="1329" t="n">
        <v>0</v>
      </c>
      <c r="P19" s="1329" t="n">
        <v>832.6265</v>
      </c>
      <c r="Q19" s="1329" t="n">
        <v>832.5766</v>
      </c>
      <c r="R19" s="1329" t="n">
        <v>832.5766</v>
      </c>
      <c r="S19" s="1329" t="n">
        <v>832.5766</v>
      </c>
      <c r="T19" s="1329" t="n">
        <v>832.5766</v>
      </c>
      <c r="U19" s="1329" t="n">
        <v>0.7039695</v>
      </c>
      <c r="V19" s="1321" t="n">
        <v>0.000865</v>
      </c>
      <c r="W19" s="1321" t="n">
        <v>0.000865</v>
      </c>
      <c r="X19" s="1321" t="n">
        <v>0.000865</v>
      </c>
      <c r="Y19" s="1321" t="n">
        <v>0.000865</v>
      </c>
      <c r="Z19" s="1321" t="n">
        <v>0.000865</v>
      </c>
      <c r="AA19" s="1329" t="n">
        <v>0</v>
      </c>
      <c r="AB19" s="1329" t="n">
        <v>0.7457446</v>
      </c>
      <c r="AC19" s="1329" t="n">
        <v>0.2090511</v>
      </c>
      <c r="AD19" s="1329" t="n">
        <v>0</v>
      </c>
      <c r="AE19" s="1329" t="n">
        <v>0</v>
      </c>
      <c r="AF19" s="1321" t="n">
        <v>4.99E-005</v>
      </c>
      <c r="AG19" s="1321" t="n">
        <v>4.99E-005</v>
      </c>
      <c r="AH19" s="1321" t="n">
        <v>1.85E-006</v>
      </c>
      <c r="AI19" s="1321" t="n">
        <v>1.85E-006</v>
      </c>
      <c r="AJ19" s="1321" t="n">
        <v>1.85E-006</v>
      </c>
      <c r="AK19" s="1321" t="n">
        <v>1.85E-006</v>
      </c>
      <c r="AL19" s="1321" t="n">
        <v>1.85E-006</v>
      </c>
      <c r="AM19" s="1321" t="n">
        <v>1.85E-006</v>
      </c>
      <c r="AN19" s="1321" t="n">
        <v>2.64E-006</v>
      </c>
      <c r="AO19" s="1321" t="n">
        <v>2.64E-006</v>
      </c>
      <c r="AP19" s="1329" t="n">
        <v>0.0555084</v>
      </c>
      <c r="AQ19" s="1329" t="n">
        <v>0.0555084</v>
      </c>
      <c r="AR19" s="1321" t="n">
        <v>3.83E-006</v>
      </c>
      <c r="AS19" s="1321" t="n">
        <v>3.83E-006</v>
      </c>
      <c r="AT19" s="1321" t="n">
        <v>8.87E-005</v>
      </c>
      <c r="AU19" s="1321" t="n">
        <v>8.87E-005</v>
      </c>
      <c r="AV19" s="1321" t="n">
        <v>2.77E-006</v>
      </c>
      <c r="AW19" s="1321" t="n">
        <v>2.77E-006</v>
      </c>
      <c r="AX19" s="1329" t="n">
        <v>0.1681406</v>
      </c>
      <c r="AY19" s="1329" t="n">
        <v>0.1681406</v>
      </c>
      <c r="AZ19" s="1329" t="n">
        <v>0.1681406</v>
      </c>
      <c r="BA19" s="1329" t="n">
        <v>0.7039695</v>
      </c>
      <c r="BB19" s="1321" t="n">
        <v>0.00387</v>
      </c>
      <c r="BC19" s="1329" t="n">
        <v>0.1681406</v>
      </c>
      <c r="BD19" s="1329" t="n">
        <v>0.0417751</v>
      </c>
      <c r="BE19" s="1329" t="n">
        <v>0.1139444</v>
      </c>
      <c r="BF19" s="1329" t="n">
        <v>0.0132379</v>
      </c>
      <c r="BG19" s="1329" t="n">
        <v>0.0132379</v>
      </c>
      <c r="BH19" s="1329" t="n">
        <v>0.2090511</v>
      </c>
      <c r="BI19" s="1329" t="n">
        <v>0.4181022</v>
      </c>
      <c r="BJ19" s="1329" t="n">
        <v>0.2916557</v>
      </c>
      <c r="BK19" s="1329" t="n">
        <v>0.2812204</v>
      </c>
      <c r="BL19" s="1329" t="n">
        <v>828.1378</v>
      </c>
      <c r="BM19" s="1329" t="n">
        <v>4.697747</v>
      </c>
      <c r="BN19" s="1329" t="n">
        <v>828.1359</v>
      </c>
      <c r="BO19" s="1329" t="n">
        <v>828.1378</v>
      </c>
      <c r="BP19" s="1321" t="n">
        <v>3.68E-006</v>
      </c>
      <c r="BQ19" s="1329" t="n">
        <v>1622.65</v>
      </c>
      <c r="BR19" s="1329" t="n">
        <v>1622.65</v>
      </c>
      <c r="BS19" s="1329" t="n">
        <v>0.0157535</v>
      </c>
      <c r="BT19" s="1329" t="n">
        <v>0.0382703</v>
      </c>
      <c r="BU19" s="1329" t="n">
        <v>0</v>
      </c>
      <c r="BV19" s="1329" t="n">
        <v>0</v>
      </c>
      <c r="BW19" s="1329" t="n">
        <v>0</v>
      </c>
      <c r="BX19" s="1329" t="n">
        <v>0.7457446</v>
      </c>
      <c r="BY19" s="1329" t="n">
        <v>0</v>
      </c>
      <c r="BZ19" s="1329" t="n">
        <v>4.697747</v>
      </c>
      <c r="CA19" s="1329" t="n">
        <v>0</v>
      </c>
      <c r="CB19" s="1329" t="n">
        <v>0.1681406</v>
      </c>
      <c r="CC19" s="1329" t="n">
        <v>0.1681365</v>
      </c>
      <c r="CD19" s="1329" t="n">
        <v>0.7039677</v>
      </c>
      <c r="CE19" s="1329" t="n">
        <v>0</v>
      </c>
      <c r="CF19" s="1329" t="n">
        <v>0</v>
      </c>
      <c r="CG19" s="1329" t="n">
        <v>0.7457446</v>
      </c>
      <c r="CH19" s="1329" t="n">
        <v>0.7457446</v>
      </c>
      <c r="CI19" s="1329" t="n">
        <v>0.1681406</v>
      </c>
      <c r="CJ19" s="1329" t="n">
        <v>0.1681406</v>
      </c>
      <c r="CK19" s="1329" t="n">
        <v>0.1681406</v>
      </c>
      <c r="CL19" s="1329" t="n">
        <v>0.1681406</v>
      </c>
      <c r="CM19" s="1329" t="n">
        <v>0.1681406</v>
      </c>
      <c r="CN19" s="1329" t="n">
        <v>0.1681406</v>
      </c>
      <c r="CO19" s="1329" t="n">
        <v>0.2916557</v>
      </c>
      <c r="CP19" s="1329" t="n">
        <v>0.2916557</v>
      </c>
      <c r="CQ19" s="1329" t="n">
        <v>906.7691</v>
      </c>
      <c r="CR19" s="1329" t="n">
        <v>906.7691</v>
      </c>
      <c r="CS19" s="1329" t="n">
        <v>0.4181022</v>
      </c>
      <c r="CT19" s="1329" t="n">
        <v>0.4181022</v>
      </c>
      <c r="CU19" s="1329" t="n">
        <v>4.697747</v>
      </c>
      <c r="CV19" s="1329" t="n">
        <v>4.697747</v>
      </c>
      <c r="CW19" s="1329" t="n">
        <v>4.697747</v>
      </c>
      <c r="CX19" s="1329" t="n">
        <v>4.697747</v>
      </c>
      <c r="CY19" s="1329" t="n">
        <v>0.0382703</v>
      </c>
      <c r="CZ19" s="1329" t="n">
        <v>0.0382703</v>
      </c>
      <c r="DA19" s="1329" t="n">
        <v>293.4681</v>
      </c>
      <c r="DB19" s="1329" t="n">
        <v>293.4681</v>
      </c>
      <c r="DC19" s="1321" t="n">
        <v>8.87E-005</v>
      </c>
      <c r="DD19" s="1321" t="n">
        <v>8.87E-005</v>
      </c>
      <c r="DE19" s="1329" t="n">
        <v>0.0555084</v>
      </c>
      <c r="DF19" s="1329" t="n">
        <v>0.0555084</v>
      </c>
    </row>
    <row r="20" customFormat="false" ht="15" hidden="false" customHeight="false" outlineLevel="0" collapsed="false">
      <c r="A20" s="1329" t="s">
        <v>2123</v>
      </c>
      <c r="B20" s="1329" t="n">
        <v>0.6146577</v>
      </c>
      <c r="C20" s="1329" t="n">
        <v>0.6146518</v>
      </c>
      <c r="D20" s="1329" t="n">
        <v>0.1136331</v>
      </c>
      <c r="E20" s="1329" t="n">
        <v>0.0396248</v>
      </c>
      <c r="F20" s="1329" t="n">
        <v>0.0171408</v>
      </c>
      <c r="G20" s="1329" t="n">
        <v>0</v>
      </c>
      <c r="H20" s="1329" t="n">
        <v>0.0162851</v>
      </c>
      <c r="I20" s="1329" t="n">
        <v>0.0568165</v>
      </c>
      <c r="J20" s="1329" t="n">
        <v>0.1395094</v>
      </c>
      <c r="K20" s="1329" t="n">
        <v>0.1395094</v>
      </c>
      <c r="L20" s="1329" t="n">
        <v>0.6146592</v>
      </c>
      <c r="M20" s="1329" t="n">
        <v>0</v>
      </c>
      <c r="N20" s="1329" t="n">
        <v>0</v>
      </c>
      <c r="O20" s="1329" t="n">
        <v>0</v>
      </c>
      <c r="P20" s="1329" t="n">
        <v>0</v>
      </c>
      <c r="Q20" s="1321" t="n">
        <v>7.42E-017</v>
      </c>
      <c r="R20" s="1321" t="n">
        <v>7.42E-017</v>
      </c>
      <c r="S20" s="1321" t="n">
        <v>6.51E-016</v>
      </c>
      <c r="T20" s="1321" t="n">
        <v>6.51E-016</v>
      </c>
      <c r="U20" s="1329" t="n">
        <v>0.0162851</v>
      </c>
      <c r="V20" s="1329" t="n">
        <v>0.558809</v>
      </c>
      <c r="W20" s="1329" t="n">
        <v>0.558809</v>
      </c>
      <c r="X20" s="1329" t="n">
        <v>0.558809</v>
      </c>
      <c r="Y20" s="1329" t="n">
        <v>0.558809</v>
      </c>
      <c r="Z20" s="1329" t="n">
        <v>0.558809</v>
      </c>
      <c r="AA20" s="1329" t="n">
        <v>0</v>
      </c>
      <c r="AB20" s="1329" t="n">
        <v>0.0172515</v>
      </c>
      <c r="AC20" s="1329" t="n">
        <v>0.0568165</v>
      </c>
      <c r="AD20" s="1329" t="n">
        <v>0</v>
      </c>
      <c r="AE20" s="1329" t="n">
        <v>0</v>
      </c>
      <c r="AF20" s="1321" t="n">
        <v>1.15E-006</v>
      </c>
      <c r="AG20" s="1321" t="n">
        <v>1.15E-006</v>
      </c>
      <c r="AH20" s="1321" t="n">
        <v>6.77E-006</v>
      </c>
      <c r="AI20" s="1321" t="n">
        <v>6.77E-006</v>
      </c>
      <c r="AJ20" s="1321" t="n">
        <v>6.77E-006</v>
      </c>
      <c r="AK20" s="1321" t="n">
        <v>6.77E-006</v>
      </c>
      <c r="AL20" s="1321" t="n">
        <v>6.77E-006</v>
      </c>
      <c r="AM20" s="1321" t="n">
        <v>6.77E-006</v>
      </c>
      <c r="AN20" s="1321" t="n">
        <v>1.86E-006</v>
      </c>
      <c r="AO20" s="1321" t="n">
        <v>1.86E-006</v>
      </c>
      <c r="AP20" s="1329" t="n">
        <v>0</v>
      </c>
      <c r="AQ20" s="1329" t="n">
        <v>0</v>
      </c>
      <c r="AR20" s="1321" t="n">
        <v>1.04E-006</v>
      </c>
      <c r="AS20" s="1321" t="n">
        <v>1.04E-006</v>
      </c>
      <c r="AT20" s="1321" t="n">
        <v>7.48E-007</v>
      </c>
      <c r="AU20" s="1321" t="n">
        <v>7.48E-007</v>
      </c>
      <c r="AV20" s="1321" t="n">
        <v>1.51E-005</v>
      </c>
      <c r="AW20" s="1321" t="n">
        <v>1.51E-005</v>
      </c>
      <c r="AX20" s="1329" t="n">
        <v>0.6146592</v>
      </c>
      <c r="AY20" s="1329" t="n">
        <v>0.6146592</v>
      </c>
      <c r="AZ20" s="1329" t="n">
        <v>0.6146592</v>
      </c>
      <c r="BA20" s="1329" t="n">
        <v>0.0162851</v>
      </c>
      <c r="BB20" s="1329" t="n">
        <v>0.0172515</v>
      </c>
      <c r="BC20" s="1329" t="n">
        <v>0.6146592</v>
      </c>
      <c r="BD20" s="1321" t="n">
        <v>0.000966</v>
      </c>
      <c r="BE20" s="1329" t="n">
        <v>1.295429</v>
      </c>
      <c r="BF20" s="1329" t="n">
        <v>8.55598</v>
      </c>
      <c r="BG20" s="1329" t="n">
        <v>8.55598</v>
      </c>
      <c r="BH20" s="1329" t="n">
        <v>0.0568165</v>
      </c>
      <c r="BI20" s="1329" t="n">
        <v>0.1136331</v>
      </c>
      <c r="BJ20" s="1329" t="n">
        <v>0.2059045</v>
      </c>
      <c r="BK20" s="1329" t="n">
        <v>1.351279</v>
      </c>
      <c r="BL20" s="1329" t="n">
        <v>0.0171917</v>
      </c>
      <c r="BM20" s="1329" t="n">
        <v>0.0396248</v>
      </c>
      <c r="BN20" s="1321" t="n">
        <v>7.42E-017</v>
      </c>
      <c r="BO20" s="1329" t="n">
        <v>0.0171917</v>
      </c>
      <c r="BP20" s="1321" t="n">
        <v>5.08E-005</v>
      </c>
      <c r="BQ20" s="1321" t="n">
        <v>1.45E-016</v>
      </c>
      <c r="BR20" s="1321" t="n">
        <v>1.45E-016</v>
      </c>
      <c r="BS20" s="1329" t="n">
        <v>0.1395094</v>
      </c>
      <c r="BT20" s="1329" t="n">
        <v>0.2091267</v>
      </c>
      <c r="BU20" s="1329" t="n">
        <v>0</v>
      </c>
      <c r="BV20" s="1329" t="n">
        <v>0</v>
      </c>
      <c r="BW20" s="1329" t="n">
        <v>0</v>
      </c>
      <c r="BX20" s="1329" t="n">
        <v>0.0172515</v>
      </c>
      <c r="BY20" s="1329" t="n">
        <v>0</v>
      </c>
      <c r="BZ20" s="1329" t="n">
        <v>0.0396248</v>
      </c>
      <c r="CA20" s="1329" t="n">
        <v>0</v>
      </c>
      <c r="CB20" s="1329" t="n">
        <v>0.6146592</v>
      </c>
      <c r="CC20" s="1329" t="n">
        <v>0.6146518</v>
      </c>
      <c r="CD20" s="1329" t="n">
        <v>0.0162851</v>
      </c>
      <c r="CE20" s="1329" t="n">
        <v>0</v>
      </c>
      <c r="CF20" s="1329" t="n">
        <v>0</v>
      </c>
      <c r="CG20" s="1329" t="n">
        <v>0.0172515</v>
      </c>
      <c r="CH20" s="1329" t="n">
        <v>0.0172515</v>
      </c>
      <c r="CI20" s="1329" t="n">
        <v>0.6146592</v>
      </c>
      <c r="CJ20" s="1329" t="n">
        <v>0.6146592</v>
      </c>
      <c r="CK20" s="1329" t="n">
        <v>0.6146592</v>
      </c>
      <c r="CL20" s="1329" t="n">
        <v>0.6146592</v>
      </c>
      <c r="CM20" s="1329" t="n">
        <v>0.6146592</v>
      </c>
      <c r="CN20" s="1329" t="n">
        <v>0.6146592</v>
      </c>
      <c r="CO20" s="1329" t="n">
        <v>0.2059045</v>
      </c>
      <c r="CP20" s="1329" t="n">
        <v>0.2059045</v>
      </c>
      <c r="CQ20" s="1329" t="n">
        <v>0</v>
      </c>
      <c r="CR20" s="1329" t="n">
        <v>0</v>
      </c>
      <c r="CS20" s="1329" t="n">
        <v>0.1136332</v>
      </c>
      <c r="CT20" s="1329" t="n">
        <v>0.1136332</v>
      </c>
      <c r="CU20" s="1329" t="n">
        <v>0.0396248</v>
      </c>
      <c r="CV20" s="1329" t="n">
        <v>0.0396248</v>
      </c>
      <c r="CW20" s="1329" t="n">
        <v>0.0396248</v>
      </c>
      <c r="CX20" s="1329" t="n">
        <v>0.0396248</v>
      </c>
      <c r="CY20" s="1329" t="n">
        <v>0.2091267</v>
      </c>
      <c r="CZ20" s="1329" t="n">
        <v>0.2091267</v>
      </c>
      <c r="DA20" s="1329" t="n">
        <v>0</v>
      </c>
      <c r="DB20" s="1329" t="n">
        <v>0</v>
      </c>
      <c r="DC20" s="1321" t="n">
        <v>7.48E-007</v>
      </c>
      <c r="DD20" s="1321" t="n">
        <v>7.48E-007</v>
      </c>
      <c r="DE20" s="1329" t="n">
        <v>0</v>
      </c>
      <c r="DF20" s="1329" t="n">
        <v>0</v>
      </c>
    </row>
    <row r="21" customFormat="false" ht="15" hidden="false" customHeight="false" outlineLevel="0" collapsed="false">
      <c r="A21" s="1329" t="s">
        <v>2124</v>
      </c>
      <c r="B21" s="1329" t="n">
        <v>0.0789233</v>
      </c>
      <c r="C21" s="1329" t="n">
        <v>0.0789229</v>
      </c>
      <c r="D21" s="1329" t="n">
        <v>0.1597906</v>
      </c>
      <c r="E21" s="1329" t="n">
        <v>0.0594603</v>
      </c>
      <c r="F21" s="1329" t="n">
        <v>0.0173472</v>
      </c>
      <c r="G21" s="1329" t="n">
        <v>0</v>
      </c>
      <c r="H21" s="1329" t="n">
        <v>0.0163782</v>
      </c>
      <c r="I21" s="1329" t="n">
        <v>0.0798953</v>
      </c>
      <c r="J21" s="1329" t="n">
        <v>0.144225</v>
      </c>
      <c r="K21" s="1329" t="n">
        <v>0.144225</v>
      </c>
      <c r="L21" s="1329" t="n">
        <v>0.0789233</v>
      </c>
      <c r="M21" s="1329" t="n">
        <v>0</v>
      </c>
      <c r="N21" s="1329" t="n">
        <v>0</v>
      </c>
      <c r="O21" s="1329" t="n">
        <v>0</v>
      </c>
      <c r="P21" s="1329" t="n">
        <v>0</v>
      </c>
      <c r="Q21" s="1321" t="n">
        <v>6.06E-019</v>
      </c>
      <c r="R21" s="1321" t="n">
        <v>6.06E-019</v>
      </c>
      <c r="S21" s="1321" t="n">
        <v>7.73E-020</v>
      </c>
      <c r="T21" s="1321" t="n">
        <v>7.73E-020</v>
      </c>
      <c r="U21" s="1329" t="n">
        <v>0.0163782</v>
      </c>
      <c r="V21" s="1321" t="n">
        <v>7.94E-013</v>
      </c>
      <c r="W21" s="1321" t="n">
        <v>7.94E-013</v>
      </c>
      <c r="X21" s="1321" t="n">
        <v>7.94E-013</v>
      </c>
      <c r="Y21" s="1321" t="n">
        <v>7.94E-013</v>
      </c>
      <c r="Z21" s="1321" t="n">
        <v>7.94E-013</v>
      </c>
      <c r="AA21" s="1329" t="n">
        <v>0</v>
      </c>
      <c r="AB21" s="1329" t="n">
        <v>0.0173501</v>
      </c>
      <c r="AC21" s="1329" t="n">
        <v>0.0798953</v>
      </c>
      <c r="AD21" s="1329" t="n">
        <v>0</v>
      </c>
      <c r="AE21" s="1329" t="n">
        <v>0</v>
      </c>
      <c r="AF21" s="1321" t="n">
        <v>1.16E-006</v>
      </c>
      <c r="AG21" s="1321" t="n">
        <v>1.16E-006</v>
      </c>
      <c r="AH21" s="1321" t="n">
        <v>8.69E-007</v>
      </c>
      <c r="AI21" s="1321" t="n">
        <v>8.69E-007</v>
      </c>
      <c r="AJ21" s="1321" t="n">
        <v>8.69E-007</v>
      </c>
      <c r="AK21" s="1321" t="n">
        <v>8.69E-007</v>
      </c>
      <c r="AL21" s="1321" t="n">
        <v>8.69E-007</v>
      </c>
      <c r="AM21" s="1321" t="n">
        <v>8.69E-007</v>
      </c>
      <c r="AN21" s="1321" t="n">
        <v>9.96E-007</v>
      </c>
      <c r="AO21" s="1321" t="n">
        <v>9.96E-007</v>
      </c>
      <c r="AP21" s="1329" t="n">
        <v>0</v>
      </c>
      <c r="AQ21" s="1329" t="n">
        <v>0</v>
      </c>
      <c r="AR21" s="1321" t="n">
        <v>1.47E-006</v>
      </c>
      <c r="AS21" s="1321" t="n">
        <v>1.47E-006</v>
      </c>
      <c r="AT21" s="1321" t="n">
        <v>1.12E-006</v>
      </c>
      <c r="AU21" s="1321" t="n">
        <v>1.12E-006</v>
      </c>
      <c r="AV21" s="1321" t="n">
        <v>2.09E-006</v>
      </c>
      <c r="AW21" s="1321" t="n">
        <v>2.09E-006</v>
      </c>
      <c r="AX21" s="1329" t="n">
        <v>0.0789233</v>
      </c>
      <c r="AY21" s="1329" t="n">
        <v>0.0789233</v>
      </c>
      <c r="AZ21" s="1329" t="n">
        <v>0.0789233</v>
      </c>
      <c r="BA21" s="1329" t="n">
        <v>0.0163782</v>
      </c>
      <c r="BB21" s="1329" t="n">
        <v>0.0173501</v>
      </c>
      <c r="BC21" s="1329" t="n">
        <v>0.0789233</v>
      </c>
      <c r="BD21" s="1321" t="n">
        <v>0.000972</v>
      </c>
      <c r="BE21" s="1329" t="n">
        <v>0.0147188</v>
      </c>
      <c r="BF21" s="1321" t="n">
        <v>1.22E-011</v>
      </c>
      <c r="BG21" s="1321" t="n">
        <v>1.22E-011</v>
      </c>
      <c r="BH21" s="1329" t="n">
        <v>0.0798953</v>
      </c>
      <c r="BI21" s="1329" t="n">
        <v>0.1597906</v>
      </c>
      <c r="BJ21" s="1329" t="n">
        <v>0.1101135</v>
      </c>
      <c r="BK21" s="1329" t="n">
        <v>0.0936422</v>
      </c>
      <c r="BL21" s="1329" t="n">
        <v>0.0204349</v>
      </c>
      <c r="BM21" s="1329" t="n">
        <v>0.0594603</v>
      </c>
      <c r="BN21" s="1321" t="n">
        <v>6.06E-019</v>
      </c>
      <c r="BO21" s="1329" t="n">
        <v>0.0204349</v>
      </c>
      <c r="BP21" s="1321" t="n">
        <v>0.00309</v>
      </c>
      <c r="BQ21" s="1321" t="n">
        <v>1.19E-018</v>
      </c>
      <c r="BR21" s="1321" t="n">
        <v>1.56E-018</v>
      </c>
      <c r="BS21" s="1329" t="n">
        <v>0.144225</v>
      </c>
      <c r="BT21" s="1329" t="n">
        <v>0.0288977</v>
      </c>
      <c r="BU21" s="1329" t="n">
        <v>0</v>
      </c>
      <c r="BV21" s="1329" t="n">
        <v>0</v>
      </c>
      <c r="BW21" s="1329" t="n">
        <v>0</v>
      </c>
      <c r="BX21" s="1329" t="n">
        <v>0.0173501</v>
      </c>
      <c r="BY21" s="1329" t="n">
        <v>0</v>
      </c>
      <c r="BZ21" s="1329" t="n">
        <v>0.0594603</v>
      </c>
      <c r="CA21" s="1329" t="n">
        <v>0</v>
      </c>
      <c r="CB21" s="1329" t="n">
        <v>0.0789233</v>
      </c>
      <c r="CC21" s="1329" t="n">
        <v>0.0789229</v>
      </c>
      <c r="CD21" s="1329" t="n">
        <v>0.0163781</v>
      </c>
      <c r="CE21" s="1329" t="n">
        <v>0</v>
      </c>
      <c r="CF21" s="1329" t="n">
        <v>0</v>
      </c>
      <c r="CG21" s="1329" t="n">
        <v>0.0173501</v>
      </c>
      <c r="CH21" s="1329" t="n">
        <v>0.0173501</v>
      </c>
      <c r="CI21" s="1329" t="n">
        <v>0.0789233</v>
      </c>
      <c r="CJ21" s="1329" t="n">
        <v>0.0789233</v>
      </c>
      <c r="CK21" s="1329" t="n">
        <v>0.0789233</v>
      </c>
      <c r="CL21" s="1329" t="n">
        <v>0.0789233</v>
      </c>
      <c r="CM21" s="1329" t="n">
        <v>0.0789233</v>
      </c>
      <c r="CN21" s="1329" t="n">
        <v>0.0789233</v>
      </c>
      <c r="CO21" s="1329" t="n">
        <v>0.1101135</v>
      </c>
      <c r="CP21" s="1329" t="n">
        <v>0.1101135</v>
      </c>
      <c r="CQ21" s="1329" t="n">
        <v>0</v>
      </c>
      <c r="CR21" s="1329" t="n">
        <v>0</v>
      </c>
      <c r="CS21" s="1329" t="n">
        <v>0.1597906</v>
      </c>
      <c r="CT21" s="1329" t="n">
        <v>0.1597906</v>
      </c>
      <c r="CU21" s="1329" t="n">
        <v>0.0594603</v>
      </c>
      <c r="CV21" s="1329" t="n">
        <v>0.0594603</v>
      </c>
      <c r="CW21" s="1329" t="n">
        <v>0.0594603</v>
      </c>
      <c r="CX21" s="1329" t="n">
        <v>0.0594603</v>
      </c>
      <c r="CY21" s="1329" t="n">
        <v>0.0288977</v>
      </c>
      <c r="CZ21" s="1329" t="n">
        <v>0.0288977</v>
      </c>
      <c r="DA21" s="1329" t="n">
        <v>0</v>
      </c>
      <c r="DB21" s="1329" t="n">
        <v>0</v>
      </c>
      <c r="DC21" s="1321" t="n">
        <v>1.12E-006</v>
      </c>
      <c r="DD21" s="1321" t="n">
        <v>1.12E-006</v>
      </c>
      <c r="DE21" s="1329" t="n">
        <v>0</v>
      </c>
      <c r="DF21" s="1329" t="n">
        <v>0</v>
      </c>
    </row>
    <row r="22" customFormat="false" ht="15" hidden="false" customHeight="false" outlineLevel="0" collapsed="false">
      <c r="A22" s="1329" t="s">
        <v>2125</v>
      </c>
      <c r="B22" s="1329" t="s">
        <v>469</v>
      </c>
      <c r="C22" s="1329" t="s">
        <v>469</v>
      </c>
      <c r="D22" s="1329" t="s">
        <v>469</v>
      </c>
      <c r="E22" s="1329" t="s">
        <v>469</v>
      </c>
      <c r="F22" s="1329" t="s">
        <v>469</v>
      </c>
      <c r="G22" s="1329" t="s">
        <v>469</v>
      </c>
      <c r="H22" s="1329" t="s">
        <v>469</v>
      </c>
      <c r="I22" s="1329" t="s">
        <v>469</v>
      </c>
      <c r="J22" s="1329" t="s">
        <v>469</v>
      </c>
      <c r="K22" s="1329" t="s">
        <v>469</v>
      </c>
      <c r="L22" s="1329" t="s">
        <v>469</v>
      </c>
      <c r="M22" s="1329" t="s">
        <v>469</v>
      </c>
      <c r="N22" s="1329" t="s">
        <v>469</v>
      </c>
      <c r="O22" s="1329" t="s">
        <v>469</v>
      </c>
      <c r="P22" s="1329" t="s">
        <v>469</v>
      </c>
      <c r="Q22" s="1329" t="s">
        <v>469</v>
      </c>
      <c r="R22" s="1329" t="s">
        <v>469</v>
      </c>
      <c r="S22" s="1329" t="s">
        <v>469</v>
      </c>
      <c r="T22" s="1329" t="s">
        <v>469</v>
      </c>
      <c r="U22" s="1329" t="s">
        <v>469</v>
      </c>
      <c r="V22" s="1329" t="s">
        <v>469</v>
      </c>
      <c r="W22" s="1329" t="s">
        <v>469</v>
      </c>
      <c r="X22" s="1329" t="s">
        <v>469</v>
      </c>
      <c r="Y22" s="1329" t="s">
        <v>469</v>
      </c>
      <c r="Z22" s="1329" t="s">
        <v>469</v>
      </c>
      <c r="AA22" s="1329" t="s">
        <v>469</v>
      </c>
      <c r="AB22" s="1329" t="s">
        <v>469</v>
      </c>
      <c r="AC22" s="1329" t="s">
        <v>469</v>
      </c>
      <c r="AD22" s="1329" t="s">
        <v>469</v>
      </c>
      <c r="AE22" s="1329" t="s">
        <v>469</v>
      </c>
      <c r="AF22" s="1329" t="s">
        <v>469</v>
      </c>
      <c r="AG22" s="1329" t="s">
        <v>469</v>
      </c>
      <c r="AH22" s="1329" t="s">
        <v>469</v>
      </c>
      <c r="AI22" s="1329" t="s">
        <v>469</v>
      </c>
      <c r="AJ22" s="1329" t="s">
        <v>469</v>
      </c>
      <c r="AK22" s="1329" t="s">
        <v>469</v>
      </c>
      <c r="AL22" s="1329" t="s">
        <v>469</v>
      </c>
      <c r="AM22" s="1329" t="s">
        <v>469</v>
      </c>
      <c r="AN22" s="1329" t="s">
        <v>469</v>
      </c>
      <c r="AO22" s="1329" t="s">
        <v>469</v>
      </c>
      <c r="AP22" s="1329" t="s">
        <v>469</v>
      </c>
      <c r="AQ22" s="1329" t="s">
        <v>469</v>
      </c>
      <c r="AR22" s="1329" t="s">
        <v>469</v>
      </c>
      <c r="AS22" s="1329" t="s">
        <v>469</v>
      </c>
      <c r="AT22" s="1329" t="s">
        <v>469</v>
      </c>
      <c r="AU22" s="1329" t="s">
        <v>469</v>
      </c>
      <c r="AV22" s="1329" t="s">
        <v>469</v>
      </c>
      <c r="AW22" s="1329" t="s">
        <v>469</v>
      </c>
      <c r="AX22" s="1329" t="s">
        <v>469</v>
      </c>
      <c r="AY22" s="1329" t="s">
        <v>469</v>
      </c>
      <c r="AZ22" s="1329" t="s">
        <v>469</v>
      </c>
      <c r="BA22" s="1329" t="s">
        <v>469</v>
      </c>
      <c r="BB22" s="1329" t="s">
        <v>469</v>
      </c>
      <c r="BC22" s="1329" t="s">
        <v>469</v>
      </c>
      <c r="BD22" s="1329" t="s">
        <v>469</v>
      </c>
      <c r="BE22" s="1329" t="s">
        <v>469</v>
      </c>
      <c r="BF22" s="1329" t="s">
        <v>469</v>
      </c>
      <c r="BG22" s="1329" t="s">
        <v>469</v>
      </c>
      <c r="BH22" s="1329" t="s">
        <v>469</v>
      </c>
      <c r="BI22" s="1329" t="s">
        <v>469</v>
      </c>
      <c r="BJ22" s="1329" t="s">
        <v>469</v>
      </c>
      <c r="BK22" s="1329" t="s">
        <v>469</v>
      </c>
      <c r="BL22" s="1329" t="s">
        <v>469</v>
      </c>
      <c r="BM22" s="1329" t="s">
        <v>469</v>
      </c>
      <c r="BN22" s="1329" t="s">
        <v>469</v>
      </c>
      <c r="BO22" s="1329" t="s">
        <v>469</v>
      </c>
      <c r="BP22" s="1329" t="s">
        <v>469</v>
      </c>
      <c r="BQ22" s="1329" t="s">
        <v>469</v>
      </c>
      <c r="BR22" s="1329" t="s">
        <v>469</v>
      </c>
      <c r="BS22" s="1329" t="s">
        <v>469</v>
      </c>
      <c r="BT22" s="1329" t="s">
        <v>469</v>
      </c>
      <c r="BU22" s="1329" t="s">
        <v>469</v>
      </c>
      <c r="BV22" s="1329" t="s">
        <v>469</v>
      </c>
      <c r="BW22" s="1329" t="s">
        <v>469</v>
      </c>
      <c r="BX22" s="1329" t="s">
        <v>469</v>
      </c>
      <c r="BY22" s="1329" t="s">
        <v>469</v>
      </c>
      <c r="BZ22" s="1329" t="s">
        <v>469</v>
      </c>
      <c r="CA22" s="1329" t="s">
        <v>469</v>
      </c>
      <c r="CB22" s="1329" t="s">
        <v>469</v>
      </c>
      <c r="CC22" s="1329" t="s">
        <v>469</v>
      </c>
      <c r="CD22" s="1329" t="s">
        <v>469</v>
      </c>
      <c r="CE22" s="1329" t="s">
        <v>469</v>
      </c>
      <c r="CF22" s="1329" t="s">
        <v>469</v>
      </c>
      <c r="CG22" s="1329" t="s">
        <v>469</v>
      </c>
      <c r="CH22" s="1329" t="s">
        <v>469</v>
      </c>
      <c r="CI22" s="1329" t="s">
        <v>469</v>
      </c>
      <c r="CJ22" s="1329" t="s">
        <v>469</v>
      </c>
      <c r="CK22" s="1329" t="s">
        <v>469</v>
      </c>
      <c r="CL22" s="1329" t="s">
        <v>469</v>
      </c>
      <c r="CM22" s="1329" t="s">
        <v>469</v>
      </c>
      <c r="CN22" s="1329" t="s">
        <v>469</v>
      </c>
      <c r="CO22" s="1329" t="s">
        <v>469</v>
      </c>
      <c r="CP22" s="1329" t="s">
        <v>469</v>
      </c>
      <c r="CQ22" s="1329" t="s">
        <v>469</v>
      </c>
      <c r="CR22" s="1329" t="s">
        <v>469</v>
      </c>
      <c r="CS22" s="1329" t="s">
        <v>469</v>
      </c>
      <c r="CT22" s="1329" t="s">
        <v>469</v>
      </c>
      <c r="CU22" s="1329" t="s">
        <v>469</v>
      </c>
      <c r="CV22" s="1329" t="s">
        <v>469</v>
      </c>
      <c r="CW22" s="1329" t="s">
        <v>469</v>
      </c>
      <c r="CX22" s="1329" t="s">
        <v>469</v>
      </c>
      <c r="CY22" s="1329" t="s">
        <v>469</v>
      </c>
      <c r="CZ22" s="1329" t="s">
        <v>469</v>
      </c>
      <c r="DA22" s="1329" t="s">
        <v>469</v>
      </c>
      <c r="DB22" s="1329" t="s">
        <v>469</v>
      </c>
      <c r="DC22" s="1329" t="s">
        <v>469</v>
      </c>
      <c r="DD22" s="1329" t="s">
        <v>469</v>
      </c>
      <c r="DE22" s="1329" t="s">
        <v>469</v>
      </c>
      <c r="DF22" s="1329" t="s">
        <v>469</v>
      </c>
    </row>
    <row r="23" customFormat="false" ht="15" hidden="false" customHeight="false" outlineLevel="0" collapsed="false">
      <c r="A23" s="1329" t="s">
        <v>2111</v>
      </c>
      <c r="B23" s="1321" t="n">
        <v>0.00101</v>
      </c>
      <c r="C23" s="1321" t="n">
        <v>0.00106</v>
      </c>
      <c r="D23" s="1321" t="n">
        <v>0.00153</v>
      </c>
      <c r="E23" s="1321" t="n">
        <v>0.00159</v>
      </c>
      <c r="F23" s="1321" t="n">
        <v>0.000127</v>
      </c>
      <c r="G23" s="1329" t="n">
        <v>0</v>
      </c>
      <c r="H23" s="1321" t="n">
        <v>0.000832</v>
      </c>
      <c r="I23" s="1321" t="n">
        <v>0.00153</v>
      </c>
      <c r="J23" s="1321" t="n">
        <v>0.000141</v>
      </c>
      <c r="K23" s="1321" t="n">
        <v>0.000141</v>
      </c>
      <c r="L23" s="1321" t="n">
        <v>0.00101</v>
      </c>
      <c r="M23" s="1329" t="n">
        <v>0</v>
      </c>
      <c r="N23" s="1329" t="n">
        <v>0</v>
      </c>
      <c r="O23" s="1321" t="n">
        <v>0.0011</v>
      </c>
      <c r="P23" s="1329" t="n">
        <v>0</v>
      </c>
      <c r="Q23" s="1321" t="n">
        <v>4.94E-028</v>
      </c>
      <c r="R23" s="1321" t="n">
        <v>4.94E-028</v>
      </c>
      <c r="S23" s="1321" t="n">
        <v>2.49E-028</v>
      </c>
      <c r="T23" s="1321" t="n">
        <v>2.49E-028</v>
      </c>
      <c r="U23" s="1321" t="n">
        <v>1.32E-005</v>
      </c>
      <c r="V23" s="1321" t="n">
        <v>2.18E-014</v>
      </c>
      <c r="W23" s="1321" t="n">
        <v>2.18E-014</v>
      </c>
      <c r="X23" s="1321" t="n">
        <v>2.18E-014</v>
      </c>
      <c r="Y23" s="1321" t="n">
        <v>2.18E-014</v>
      </c>
      <c r="Z23" s="1321" t="n">
        <v>2.18E-014</v>
      </c>
      <c r="AA23" s="1321" t="n">
        <v>0.0011</v>
      </c>
      <c r="AB23" s="1321" t="n">
        <v>1.32E-005</v>
      </c>
      <c r="AC23" s="1321" t="n">
        <v>0.00153</v>
      </c>
      <c r="AD23" s="1321" t="n">
        <v>0.0011</v>
      </c>
      <c r="AE23" s="1321" t="n">
        <v>0.0011</v>
      </c>
      <c r="AF23" s="1321" t="n">
        <v>1.32E-005</v>
      </c>
      <c r="AG23" s="1321" t="n">
        <v>1.32E-005</v>
      </c>
      <c r="AH23" s="1321" t="n">
        <v>0.00101</v>
      </c>
      <c r="AI23" s="1321" t="n">
        <v>0.00101</v>
      </c>
      <c r="AJ23" s="1321" t="n">
        <v>0.00101</v>
      </c>
      <c r="AK23" s="1321" t="n">
        <v>0.00101</v>
      </c>
      <c r="AL23" s="1321" t="n">
        <v>0.00106</v>
      </c>
      <c r="AM23" s="1321" t="n">
        <v>0.00106</v>
      </c>
      <c r="AN23" s="1321" t="n">
        <v>0.00106</v>
      </c>
      <c r="AO23" s="1321" t="n">
        <v>0.00106</v>
      </c>
      <c r="AP23" s="1329" t="n">
        <v>0</v>
      </c>
      <c r="AQ23" s="1329" t="n">
        <v>0</v>
      </c>
      <c r="AR23" s="1321" t="n">
        <v>0.00153</v>
      </c>
      <c r="AS23" s="1321" t="n">
        <v>0.00153</v>
      </c>
      <c r="AT23" s="1321" t="n">
        <v>0.00159</v>
      </c>
      <c r="AU23" s="1321" t="n">
        <v>0.00159</v>
      </c>
      <c r="AV23" s="1321" t="n">
        <v>2.99E-005</v>
      </c>
      <c r="AW23" s="1321" t="n">
        <v>2.99E-005</v>
      </c>
      <c r="AX23" s="1321" t="n">
        <v>0.00101</v>
      </c>
      <c r="AY23" s="1321" t="n">
        <v>0.00101</v>
      </c>
      <c r="AZ23" s="1321" t="n">
        <v>0.00106</v>
      </c>
      <c r="BA23" s="1321" t="n">
        <v>0.000832</v>
      </c>
      <c r="BB23" s="1321" t="n">
        <v>0.000127</v>
      </c>
      <c r="BC23" s="1321" t="n">
        <v>0.00106</v>
      </c>
      <c r="BD23" s="1321" t="n">
        <v>1.32E-005</v>
      </c>
      <c r="BE23" s="1321" t="n">
        <v>0.000339</v>
      </c>
      <c r="BF23" s="1321" t="n">
        <v>2.18E-014</v>
      </c>
      <c r="BG23" s="1321" t="n">
        <v>2.18E-014</v>
      </c>
      <c r="BH23" s="1321" t="n">
        <v>0.00153</v>
      </c>
      <c r="BI23" s="1321" t="n">
        <v>0.00153</v>
      </c>
      <c r="BJ23" s="1321" t="n">
        <v>0.00106</v>
      </c>
      <c r="BK23" s="1321" t="n">
        <v>0.000991</v>
      </c>
      <c r="BL23" s="1321" t="n">
        <v>1.38E-005</v>
      </c>
      <c r="BM23" s="1321" t="n">
        <v>0.00159</v>
      </c>
      <c r="BN23" s="1321" t="n">
        <v>4.97E-028</v>
      </c>
      <c r="BO23" s="1321" t="n">
        <v>1.38E-005</v>
      </c>
      <c r="BP23" s="1321" t="n">
        <v>0.00633</v>
      </c>
      <c r="BQ23" s="1321" t="n">
        <v>4.97E-028</v>
      </c>
      <c r="BR23" s="1321" t="n">
        <v>6.71E-025</v>
      </c>
      <c r="BS23" s="1321" t="n">
        <v>0.000141</v>
      </c>
      <c r="BT23" s="1321" t="n">
        <v>2.99E-005</v>
      </c>
      <c r="BU23" s="1329" t="n">
        <v>0</v>
      </c>
      <c r="BV23" s="1321" t="n">
        <v>0.0011</v>
      </c>
      <c r="BW23" s="1329" t="n">
        <v>0</v>
      </c>
      <c r="BX23" s="1321" t="n">
        <v>1.32E-005</v>
      </c>
      <c r="BY23" s="1329" t="n">
        <v>0</v>
      </c>
      <c r="BZ23" s="1321" t="n">
        <v>0.00159</v>
      </c>
      <c r="CA23" s="1329" t="n">
        <v>0</v>
      </c>
      <c r="CB23" s="1321" t="n">
        <v>0.00101</v>
      </c>
      <c r="CC23" s="1321" t="n">
        <v>0.00101</v>
      </c>
      <c r="CD23" s="1321" t="n">
        <v>0.000832</v>
      </c>
      <c r="CE23" s="1321" t="n">
        <v>0.0011</v>
      </c>
      <c r="CF23" s="1321" t="n">
        <v>0.0011</v>
      </c>
      <c r="CG23" s="1321" t="n">
        <v>1.32E-005</v>
      </c>
      <c r="CH23" s="1321" t="n">
        <v>1.32E-005</v>
      </c>
      <c r="CI23" s="1321" t="n">
        <v>0.00101</v>
      </c>
      <c r="CJ23" s="1321" t="n">
        <v>0.00101</v>
      </c>
      <c r="CK23" s="1321" t="n">
        <v>0.00101</v>
      </c>
      <c r="CL23" s="1321" t="n">
        <v>0.00101</v>
      </c>
      <c r="CM23" s="1321" t="n">
        <v>0.00106</v>
      </c>
      <c r="CN23" s="1321" t="n">
        <v>0.00106</v>
      </c>
      <c r="CO23" s="1321" t="n">
        <v>0.00106</v>
      </c>
      <c r="CP23" s="1321" t="n">
        <v>0.00106</v>
      </c>
      <c r="CQ23" s="1329" t="n">
        <v>0</v>
      </c>
      <c r="CR23" s="1329" t="n">
        <v>0</v>
      </c>
      <c r="CS23" s="1321" t="n">
        <v>0.00153</v>
      </c>
      <c r="CT23" s="1321" t="n">
        <v>0.00153</v>
      </c>
      <c r="CU23" s="1321" t="n">
        <v>0.00159</v>
      </c>
      <c r="CV23" s="1321" t="n">
        <v>0.00159</v>
      </c>
      <c r="CW23" s="1321" t="n">
        <v>0.00159</v>
      </c>
      <c r="CX23" s="1321" t="n">
        <v>0.00159</v>
      </c>
      <c r="CY23" s="1321" t="n">
        <v>2.99E-005</v>
      </c>
      <c r="CZ23" s="1321" t="n">
        <v>2.99E-005</v>
      </c>
      <c r="DA23" s="1329" t="n">
        <v>0</v>
      </c>
      <c r="DB23" s="1329" t="n">
        <v>0</v>
      </c>
      <c r="DC23" s="1321" t="n">
        <v>0.00159</v>
      </c>
      <c r="DD23" s="1321" t="n">
        <v>0.00159</v>
      </c>
      <c r="DE23" s="1329" t="n">
        <v>0</v>
      </c>
      <c r="DF23" s="1329" t="n">
        <v>0</v>
      </c>
    </row>
    <row r="24" customFormat="false" ht="15" hidden="false" customHeight="false" outlineLevel="0" collapsed="false">
      <c r="A24" s="1329" t="s">
        <v>2112</v>
      </c>
      <c r="B24" s="1321" t="n">
        <v>0.00275</v>
      </c>
      <c r="C24" s="1321" t="n">
        <v>0.00289</v>
      </c>
      <c r="D24" s="1321" t="n">
        <v>0.00417</v>
      </c>
      <c r="E24" s="1321" t="n">
        <v>0.00435</v>
      </c>
      <c r="F24" s="1321" t="n">
        <v>0.000237</v>
      </c>
      <c r="G24" s="1329" t="n">
        <v>0</v>
      </c>
      <c r="H24" s="1321" t="n">
        <v>0.00227</v>
      </c>
      <c r="I24" s="1321" t="n">
        <v>0.00417</v>
      </c>
      <c r="J24" s="1321" t="n">
        <v>0.000268</v>
      </c>
      <c r="K24" s="1321" t="n">
        <v>0.000268</v>
      </c>
      <c r="L24" s="1321" t="n">
        <v>0.00275</v>
      </c>
      <c r="M24" s="1329" t="n">
        <v>0</v>
      </c>
      <c r="N24" s="1329" t="n">
        <v>0</v>
      </c>
      <c r="O24" s="1321" t="n">
        <v>0.003</v>
      </c>
      <c r="P24" s="1329" t="n">
        <v>0</v>
      </c>
      <c r="Q24" s="1321" t="n">
        <v>2.82E-026</v>
      </c>
      <c r="R24" s="1321" t="n">
        <v>2.82E-026</v>
      </c>
      <c r="S24" s="1321" t="n">
        <v>6.88E-027</v>
      </c>
      <c r="T24" s="1321" t="n">
        <v>6.88E-027</v>
      </c>
      <c r="U24" s="1321" t="n">
        <v>2.48E-005</v>
      </c>
      <c r="V24" s="1321" t="n">
        <v>1.48E-013</v>
      </c>
      <c r="W24" s="1321" t="n">
        <v>1.48E-013</v>
      </c>
      <c r="X24" s="1321" t="n">
        <v>1.48E-013</v>
      </c>
      <c r="Y24" s="1321" t="n">
        <v>1.48E-013</v>
      </c>
      <c r="Z24" s="1321" t="n">
        <v>1.48E-013</v>
      </c>
      <c r="AA24" s="1321" t="n">
        <v>0.003</v>
      </c>
      <c r="AB24" s="1321" t="n">
        <v>2.48E-005</v>
      </c>
      <c r="AC24" s="1321" t="n">
        <v>0.00417</v>
      </c>
      <c r="AD24" s="1321" t="n">
        <v>0.003</v>
      </c>
      <c r="AE24" s="1321" t="n">
        <v>0.003</v>
      </c>
      <c r="AF24" s="1321" t="n">
        <v>2.48E-005</v>
      </c>
      <c r="AG24" s="1321" t="n">
        <v>2.48E-005</v>
      </c>
      <c r="AH24" s="1321" t="n">
        <v>0.00275</v>
      </c>
      <c r="AI24" s="1321" t="n">
        <v>0.00275</v>
      </c>
      <c r="AJ24" s="1321" t="n">
        <v>0.00275</v>
      </c>
      <c r="AK24" s="1321" t="n">
        <v>0.00275</v>
      </c>
      <c r="AL24" s="1321" t="n">
        <v>0.00289</v>
      </c>
      <c r="AM24" s="1321" t="n">
        <v>0.00289</v>
      </c>
      <c r="AN24" s="1321" t="n">
        <v>0.00305</v>
      </c>
      <c r="AO24" s="1321" t="n">
        <v>0.00305</v>
      </c>
      <c r="AP24" s="1329" t="n">
        <v>0</v>
      </c>
      <c r="AQ24" s="1329" t="n">
        <v>0</v>
      </c>
      <c r="AR24" s="1321" t="n">
        <v>0.00417</v>
      </c>
      <c r="AS24" s="1321" t="n">
        <v>0.00417</v>
      </c>
      <c r="AT24" s="1321" t="n">
        <v>0.00435</v>
      </c>
      <c r="AU24" s="1321" t="n">
        <v>0.00435</v>
      </c>
      <c r="AV24" s="1321" t="n">
        <v>5.84E-005</v>
      </c>
      <c r="AW24" s="1321" t="n">
        <v>5.84E-005</v>
      </c>
      <c r="AX24" s="1321" t="n">
        <v>0.00275</v>
      </c>
      <c r="AY24" s="1321" t="n">
        <v>0.00275</v>
      </c>
      <c r="AZ24" s="1321" t="n">
        <v>0.00289</v>
      </c>
      <c r="BA24" s="1321" t="n">
        <v>0.00227</v>
      </c>
      <c r="BB24" s="1321" t="n">
        <v>0.000239</v>
      </c>
      <c r="BC24" s="1321" t="n">
        <v>0.00289</v>
      </c>
      <c r="BD24" s="1321" t="n">
        <v>2.48E-005</v>
      </c>
      <c r="BE24" s="1321" t="n">
        <v>0.0011</v>
      </c>
      <c r="BF24" s="1321" t="n">
        <v>1.48E-013</v>
      </c>
      <c r="BG24" s="1321" t="n">
        <v>1.48E-013</v>
      </c>
      <c r="BH24" s="1321" t="n">
        <v>0.00417</v>
      </c>
      <c r="BI24" s="1321" t="n">
        <v>0.00417</v>
      </c>
      <c r="BJ24" s="1321" t="n">
        <v>0.00305</v>
      </c>
      <c r="BK24" s="1321" t="n">
        <v>0.00278</v>
      </c>
      <c r="BL24" s="1321" t="n">
        <v>2.72E-005</v>
      </c>
      <c r="BM24" s="1321" t="n">
        <v>0.00435</v>
      </c>
      <c r="BN24" s="1321" t="n">
        <v>2.83E-026</v>
      </c>
      <c r="BO24" s="1321" t="n">
        <v>2.72E-005</v>
      </c>
      <c r="BP24" s="1329" t="n">
        <v>0.0131432</v>
      </c>
      <c r="BQ24" s="1321" t="n">
        <v>2.83E-026</v>
      </c>
      <c r="BR24" s="1321" t="n">
        <v>3.36E-023</v>
      </c>
      <c r="BS24" s="1321" t="n">
        <v>0.000268</v>
      </c>
      <c r="BT24" s="1321" t="n">
        <v>5.84E-005</v>
      </c>
      <c r="BU24" s="1329" t="n">
        <v>0</v>
      </c>
      <c r="BV24" s="1321" t="n">
        <v>0.003</v>
      </c>
      <c r="BW24" s="1329" t="n">
        <v>0</v>
      </c>
      <c r="BX24" s="1321" t="n">
        <v>2.48E-005</v>
      </c>
      <c r="BY24" s="1329" t="n">
        <v>0</v>
      </c>
      <c r="BZ24" s="1321" t="n">
        <v>0.00435</v>
      </c>
      <c r="CA24" s="1329" t="n">
        <v>0</v>
      </c>
      <c r="CB24" s="1321" t="n">
        <v>0.00275</v>
      </c>
      <c r="CC24" s="1321" t="n">
        <v>0.00275</v>
      </c>
      <c r="CD24" s="1321" t="n">
        <v>0.00227</v>
      </c>
      <c r="CE24" s="1321" t="n">
        <v>0.003</v>
      </c>
      <c r="CF24" s="1321" t="n">
        <v>0.003</v>
      </c>
      <c r="CG24" s="1321" t="n">
        <v>2.48E-005</v>
      </c>
      <c r="CH24" s="1321" t="n">
        <v>2.48E-005</v>
      </c>
      <c r="CI24" s="1321" t="n">
        <v>0.00275</v>
      </c>
      <c r="CJ24" s="1321" t="n">
        <v>0.00275</v>
      </c>
      <c r="CK24" s="1321" t="n">
        <v>0.00275</v>
      </c>
      <c r="CL24" s="1321" t="n">
        <v>0.00275</v>
      </c>
      <c r="CM24" s="1321" t="n">
        <v>0.00289</v>
      </c>
      <c r="CN24" s="1321" t="n">
        <v>0.00289</v>
      </c>
      <c r="CO24" s="1321" t="n">
        <v>0.00305</v>
      </c>
      <c r="CP24" s="1321" t="n">
        <v>0.00305</v>
      </c>
      <c r="CQ24" s="1329" t="n">
        <v>0</v>
      </c>
      <c r="CR24" s="1329" t="n">
        <v>0</v>
      </c>
      <c r="CS24" s="1321" t="n">
        <v>0.00417</v>
      </c>
      <c r="CT24" s="1321" t="n">
        <v>0.00417</v>
      </c>
      <c r="CU24" s="1321" t="n">
        <v>0.00435</v>
      </c>
      <c r="CV24" s="1321" t="n">
        <v>0.00435</v>
      </c>
      <c r="CW24" s="1321" t="n">
        <v>0.00435</v>
      </c>
      <c r="CX24" s="1321" t="n">
        <v>0.00435</v>
      </c>
      <c r="CY24" s="1321" t="n">
        <v>5.84E-005</v>
      </c>
      <c r="CZ24" s="1321" t="n">
        <v>5.84E-005</v>
      </c>
      <c r="DA24" s="1329" t="n">
        <v>0</v>
      </c>
      <c r="DB24" s="1329" t="n">
        <v>0</v>
      </c>
      <c r="DC24" s="1321" t="n">
        <v>0.00435</v>
      </c>
      <c r="DD24" s="1321" t="n">
        <v>0.00435</v>
      </c>
      <c r="DE24" s="1329" t="n">
        <v>0</v>
      </c>
      <c r="DF24" s="1329" t="n">
        <v>0</v>
      </c>
    </row>
    <row r="25" customFormat="false" ht="15" hidden="false" customHeight="false" outlineLevel="0" collapsed="false">
      <c r="A25" s="1329" t="s">
        <v>2113</v>
      </c>
      <c r="B25" s="1329" t="n">
        <v>0.2938501</v>
      </c>
      <c r="C25" s="1329" t="n">
        <v>0.3089532</v>
      </c>
      <c r="D25" s="1329" t="n">
        <v>0.4457932</v>
      </c>
      <c r="E25" s="1329" t="n">
        <v>0.4665898</v>
      </c>
      <c r="F25" s="1329" t="n">
        <v>0.0105331</v>
      </c>
      <c r="G25" s="1329" t="n">
        <v>0</v>
      </c>
      <c r="H25" s="1329" t="n">
        <v>0.2421393</v>
      </c>
      <c r="I25" s="1329" t="n">
        <v>0.4457932</v>
      </c>
      <c r="J25" s="1329" t="n">
        <v>0.0113442</v>
      </c>
      <c r="K25" s="1329" t="n">
        <v>0.0113442</v>
      </c>
      <c r="L25" s="1329" t="n">
        <v>0.2938501</v>
      </c>
      <c r="M25" s="1329" t="n">
        <v>0</v>
      </c>
      <c r="N25" s="1329" t="n">
        <v>0</v>
      </c>
      <c r="O25" s="1329" t="n">
        <v>0.3212</v>
      </c>
      <c r="P25" s="1329" t="n">
        <v>0</v>
      </c>
      <c r="Q25" s="1321" t="n">
        <v>1.98E-030</v>
      </c>
      <c r="R25" s="1321" t="n">
        <v>1.98E-030</v>
      </c>
      <c r="S25" s="1321" t="n">
        <v>1.68E-025</v>
      </c>
      <c r="T25" s="1321" t="n">
        <v>1.68E-025</v>
      </c>
      <c r="U25" s="1321" t="n">
        <v>0.0011</v>
      </c>
      <c r="V25" s="1321" t="n">
        <v>9.25E-009</v>
      </c>
      <c r="W25" s="1321" t="n">
        <v>9.25E-009</v>
      </c>
      <c r="X25" s="1321" t="n">
        <v>9.25E-009</v>
      </c>
      <c r="Y25" s="1321" t="n">
        <v>9.25E-009</v>
      </c>
      <c r="Z25" s="1321" t="n">
        <v>9.25E-009</v>
      </c>
      <c r="AA25" s="1329" t="n">
        <v>0.3212</v>
      </c>
      <c r="AB25" s="1321" t="n">
        <v>0.0011</v>
      </c>
      <c r="AC25" s="1329" t="n">
        <v>0.4457932</v>
      </c>
      <c r="AD25" s="1329" t="n">
        <v>0.3212</v>
      </c>
      <c r="AE25" s="1329" t="n">
        <v>0.3212</v>
      </c>
      <c r="AF25" s="1321" t="n">
        <v>0.0011</v>
      </c>
      <c r="AG25" s="1321" t="n">
        <v>0.0011</v>
      </c>
      <c r="AH25" s="1329" t="n">
        <v>0.2938501</v>
      </c>
      <c r="AI25" s="1329" t="n">
        <v>0.2938501</v>
      </c>
      <c r="AJ25" s="1329" t="n">
        <v>0.2938501</v>
      </c>
      <c r="AK25" s="1329" t="n">
        <v>0.2938501</v>
      </c>
      <c r="AL25" s="1329" t="n">
        <v>0.3089532</v>
      </c>
      <c r="AM25" s="1329" t="n">
        <v>0.3089532</v>
      </c>
      <c r="AN25" s="1329" t="n">
        <v>0.4279475</v>
      </c>
      <c r="AO25" s="1329" t="n">
        <v>0.4279475</v>
      </c>
      <c r="AP25" s="1329" t="n">
        <v>0</v>
      </c>
      <c r="AQ25" s="1329" t="n">
        <v>0</v>
      </c>
      <c r="AR25" s="1329" t="n">
        <v>0.4457932</v>
      </c>
      <c r="AS25" s="1329" t="n">
        <v>0.4457932</v>
      </c>
      <c r="AT25" s="1329" t="n">
        <v>0.4665898</v>
      </c>
      <c r="AU25" s="1329" t="n">
        <v>0.4665898</v>
      </c>
      <c r="AV25" s="1321" t="n">
        <v>0.00212</v>
      </c>
      <c r="AW25" s="1321" t="n">
        <v>0.00212</v>
      </c>
      <c r="AX25" s="1329" t="n">
        <v>0.2938501</v>
      </c>
      <c r="AY25" s="1329" t="n">
        <v>0.2938501</v>
      </c>
      <c r="AZ25" s="1329" t="n">
        <v>0.3089532</v>
      </c>
      <c r="BA25" s="1329" t="n">
        <v>0.2421393</v>
      </c>
      <c r="BB25" s="1329" t="n">
        <v>0.0105421</v>
      </c>
      <c r="BC25" s="1329" t="n">
        <v>0.3089532</v>
      </c>
      <c r="BD25" s="1321" t="n">
        <v>0.0011</v>
      </c>
      <c r="BE25" s="1329" t="n">
        <v>0.2657317</v>
      </c>
      <c r="BF25" s="1321" t="n">
        <v>9.25E-009</v>
      </c>
      <c r="BG25" s="1321" t="n">
        <v>9.25E-009</v>
      </c>
      <c r="BH25" s="1329" t="n">
        <v>0.4457932</v>
      </c>
      <c r="BI25" s="1329" t="n">
        <v>0.4457932</v>
      </c>
      <c r="BJ25" s="1329" t="n">
        <v>0.4279474</v>
      </c>
      <c r="BK25" s="1329" t="n">
        <v>0.3634768</v>
      </c>
      <c r="BL25" s="1321" t="n">
        <v>0.000958</v>
      </c>
      <c r="BM25" s="1329" t="n">
        <v>0.4665898</v>
      </c>
      <c r="BN25" s="1321" t="n">
        <v>2E-030</v>
      </c>
      <c r="BO25" s="1321" t="n">
        <v>0.000958</v>
      </c>
      <c r="BP25" s="1329" t="n">
        <v>0.3498961</v>
      </c>
      <c r="BQ25" s="1321" t="n">
        <v>2E-030</v>
      </c>
      <c r="BR25" s="1321" t="n">
        <v>6.23E-027</v>
      </c>
      <c r="BS25" s="1329" t="n">
        <v>0.0113442</v>
      </c>
      <c r="BT25" s="1321" t="n">
        <v>0.00212</v>
      </c>
      <c r="BU25" s="1329" t="n">
        <v>0</v>
      </c>
      <c r="BV25" s="1329" t="n">
        <v>0.3212</v>
      </c>
      <c r="BW25" s="1329" t="n">
        <v>0</v>
      </c>
      <c r="BX25" s="1321" t="n">
        <v>0.0011</v>
      </c>
      <c r="BY25" s="1329" t="n">
        <v>0</v>
      </c>
      <c r="BZ25" s="1329" t="n">
        <v>0.4665898</v>
      </c>
      <c r="CA25" s="1329" t="n">
        <v>0</v>
      </c>
      <c r="CB25" s="1329" t="n">
        <v>0.2938501</v>
      </c>
      <c r="CC25" s="1329" t="n">
        <v>0.2938501</v>
      </c>
      <c r="CD25" s="1329" t="n">
        <v>0.2421393</v>
      </c>
      <c r="CE25" s="1329" t="n">
        <v>0.3212</v>
      </c>
      <c r="CF25" s="1329" t="n">
        <v>0.3212</v>
      </c>
      <c r="CG25" s="1321" t="n">
        <v>0.0011</v>
      </c>
      <c r="CH25" s="1321" t="n">
        <v>0.0011</v>
      </c>
      <c r="CI25" s="1329" t="n">
        <v>0.2938501</v>
      </c>
      <c r="CJ25" s="1329" t="n">
        <v>0.2938501</v>
      </c>
      <c r="CK25" s="1329" t="n">
        <v>0.2938501</v>
      </c>
      <c r="CL25" s="1329" t="n">
        <v>0.2938501</v>
      </c>
      <c r="CM25" s="1329" t="n">
        <v>0.3089532</v>
      </c>
      <c r="CN25" s="1329" t="n">
        <v>0.3089532</v>
      </c>
      <c r="CO25" s="1329" t="n">
        <v>0.4279474</v>
      </c>
      <c r="CP25" s="1329" t="n">
        <v>0.4279474</v>
      </c>
      <c r="CQ25" s="1329" t="n">
        <v>0</v>
      </c>
      <c r="CR25" s="1329" t="n">
        <v>0</v>
      </c>
      <c r="CS25" s="1329" t="n">
        <v>0.4457932</v>
      </c>
      <c r="CT25" s="1329" t="n">
        <v>0.4457932</v>
      </c>
      <c r="CU25" s="1329" t="n">
        <v>0.4665898</v>
      </c>
      <c r="CV25" s="1329" t="n">
        <v>0.4665898</v>
      </c>
      <c r="CW25" s="1329" t="n">
        <v>0.4665898</v>
      </c>
      <c r="CX25" s="1329" t="n">
        <v>0.4665898</v>
      </c>
      <c r="CY25" s="1321" t="n">
        <v>0.00212</v>
      </c>
      <c r="CZ25" s="1321" t="n">
        <v>0.00212</v>
      </c>
      <c r="DA25" s="1329" t="n">
        <v>0</v>
      </c>
      <c r="DB25" s="1329" t="n">
        <v>0</v>
      </c>
      <c r="DC25" s="1329" t="n">
        <v>0.4665898</v>
      </c>
      <c r="DD25" s="1329" t="n">
        <v>0.4665898</v>
      </c>
      <c r="DE25" s="1329" t="n">
        <v>0</v>
      </c>
      <c r="DF25" s="1329" t="n">
        <v>0</v>
      </c>
    </row>
    <row r="26" customFormat="false" ht="15" hidden="false" customHeight="false" outlineLevel="0" collapsed="false">
      <c r="A26" s="1329" t="s">
        <v>2114</v>
      </c>
      <c r="B26" s="1329" t="n">
        <v>0.0706423</v>
      </c>
      <c r="C26" s="1329" t="n">
        <v>0.0228761</v>
      </c>
      <c r="D26" s="1321" t="n">
        <v>0.000102</v>
      </c>
      <c r="E26" s="1321" t="n">
        <v>0.000106</v>
      </c>
      <c r="F26" s="1321" t="n">
        <v>4.11E-006</v>
      </c>
      <c r="G26" s="1329" t="n">
        <v>0</v>
      </c>
      <c r="H26" s="1329" t="n">
        <v>0.234188</v>
      </c>
      <c r="I26" s="1321" t="n">
        <v>0.000102</v>
      </c>
      <c r="J26" s="1321" t="n">
        <v>4.33E-006</v>
      </c>
      <c r="K26" s="1321" t="n">
        <v>4.33E-006</v>
      </c>
      <c r="L26" s="1329" t="n">
        <v>0.0706423</v>
      </c>
      <c r="M26" s="1329" t="n">
        <v>0</v>
      </c>
      <c r="N26" s="1329" t="n">
        <v>0</v>
      </c>
      <c r="O26" s="1329" t="n">
        <v>0.311</v>
      </c>
      <c r="P26" s="1329" t="n">
        <v>0</v>
      </c>
      <c r="Q26" s="1321" t="n">
        <v>2.41E-028</v>
      </c>
      <c r="R26" s="1321" t="n">
        <v>2.41E-028</v>
      </c>
      <c r="S26" s="1321" t="n">
        <v>1.23E-028</v>
      </c>
      <c r="T26" s="1321" t="n">
        <v>1.23E-028</v>
      </c>
      <c r="U26" s="1321" t="n">
        <v>4.32E-007</v>
      </c>
      <c r="V26" s="1321" t="n">
        <v>2.42E-009</v>
      </c>
      <c r="W26" s="1321" t="n">
        <v>2.42E-009</v>
      </c>
      <c r="X26" s="1321" t="n">
        <v>2.42E-009</v>
      </c>
      <c r="Y26" s="1321" t="n">
        <v>2.42E-009</v>
      </c>
      <c r="Z26" s="1321" t="n">
        <v>2.42E-009</v>
      </c>
      <c r="AA26" s="1329" t="n">
        <v>0.311</v>
      </c>
      <c r="AB26" s="1321" t="n">
        <v>4.32E-007</v>
      </c>
      <c r="AC26" s="1321" t="n">
        <v>0.000102</v>
      </c>
      <c r="AD26" s="1329" t="n">
        <v>0.311</v>
      </c>
      <c r="AE26" s="1329" t="n">
        <v>0.311</v>
      </c>
      <c r="AF26" s="1321" t="n">
        <v>4.32E-007</v>
      </c>
      <c r="AG26" s="1321" t="n">
        <v>4.32E-007</v>
      </c>
      <c r="AH26" s="1329" t="n">
        <v>0.0706423</v>
      </c>
      <c r="AI26" s="1329" t="n">
        <v>0.0706423</v>
      </c>
      <c r="AJ26" s="1329" t="n">
        <v>0.0706423</v>
      </c>
      <c r="AK26" s="1329" t="n">
        <v>0.0706423</v>
      </c>
      <c r="AL26" s="1329" t="n">
        <v>0.0228761</v>
      </c>
      <c r="AM26" s="1329" t="n">
        <v>0.0228761</v>
      </c>
      <c r="AN26" s="1321" t="n">
        <v>0.0001</v>
      </c>
      <c r="AO26" s="1321" t="n">
        <v>0.0001</v>
      </c>
      <c r="AP26" s="1329" t="n">
        <v>0</v>
      </c>
      <c r="AQ26" s="1329" t="n">
        <v>0</v>
      </c>
      <c r="AR26" s="1321" t="n">
        <v>0.000102</v>
      </c>
      <c r="AS26" s="1321" t="n">
        <v>0.000102</v>
      </c>
      <c r="AT26" s="1321" t="n">
        <v>0.000106</v>
      </c>
      <c r="AU26" s="1321" t="n">
        <v>0.000106</v>
      </c>
      <c r="AV26" s="1321" t="n">
        <v>7.65E-007</v>
      </c>
      <c r="AW26" s="1321" t="n">
        <v>7.65E-007</v>
      </c>
      <c r="AX26" s="1329" t="n">
        <v>0.0706423</v>
      </c>
      <c r="AY26" s="1329" t="n">
        <v>0.0706423</v>
      </c>
      <c r="AZ26" s="1329" t="n">
        <v>0.0228761</v>
      </c>
      <c r="BA26" s="1329" t="n">
        <v>0.234188</v>
      </c>
      <c r="BB26" s="1321" t="n">
        <v>4.15E-006</v>
      </c>
      <c r="BC26" s="1329" t="n">
        <v>0.0228761</v>
      </c>
      <c r="BD26" s="1321" t="n">
        <v>4.32E-007</v>
      </c>
      <c r="BE26" s="1329" t="n">
        <v>0.0206066</v>
      </c>
      <c r="BF26" s="1321" t="n">
        <v>2.42E-009</v>
      </c>
      <c r="BG26" s="1321" t="n">
        <v>2.42E-009</v>
      </c>
      <c r="BH26" s="1321" t="n">
        <v>0.000102</v>
      </c>
      <c r="BI26" s="1321" t="n">
        <v>0.000102</v>
      </c>
      <c r="BJ26" s="1321" t="n">
        <v>0.0001</v>
      </c>
      <c r="BK26" s="1329" t="n">
        <v>0.0273312</v>
      </c>
      <c r="BL26" s="1321" t="n">
        <v>3.33E-007</v>
      </c>
      <c r="BM26" s="1321" t="n">
        <v>0.000106</v>
      </c>
      <c r="BN26" s="1321" t="n">
        <v>2.42E-028</v>
      </c>
      <c r="BO26" s="1321" t="n">
        <v>3.33E-007</v>
      </c>
      <c r="BP26" s="1321" t="n">
        <v>9.91E-005</v>
      </c>
      <c r="BQ26" s="1321" t="n">
        <v>2.42E-028</v>
      </c>
      <c r="BR26" s="1321" t="n">
        <v>2.94E-025</v>
      </c>
      <c r="BS26" s="1321" t="n">
        <v>4.33E-006</v>
      </c>
      <c r="BT26" s="1321" t="n">
        <v>7.65E-007</v>
      </c>
      <c r="BU26" s="1329" t="n">
        <v>0</v>
      </c>
      <c r="BV26" s="1329" t="n">
        <v>0.311</v>
      </c>
      <c r="BW26" s="1329" t="n">
        <v>0</v>
      </c>
      <c r="BX26" s="1321" t="n">
        <v>4.32E-007</v>
      </c>
      <c r="BY26" s="1329" t="n">
        <v>0</v>
      </c>
      <c r="BZ26" s="1321" t="n">
        <v>0.000106</v>
      </c>
      <c r="CA26" s="1329" t="n">
        <v>0</v>
      </c>
      <c r="CB26" s="1329" t="n">
        <v>0.0706423</v>
      </c>
      <c r="CC26" s="1329" t="n">
        <v>0.0706423</v>
      </c>
      <c r="CD26" s="1329" t="n">
        <v>0.234188</v>
      </c>
      <c r="CE26" s="1329" t="n">
        <v>0.311</v>
      </c>
      <c r="CF26" s="1329" t="n">
        <v>0.311</v>
      </c>
      <c r="CG26" s="1321" t="n">
        <v>4.32E-007</v>
      </c>
      <c r="CH26" s="1321" t="n">
        <v>4.32E-007</v>
      </c>
      <c r="CI26" s="1329" t="n">
        <v>0.0706423</v>
      </c>
      <c r="CJ26" s="1329" t="n">
        <v>0.0706423</v>
      </c>
      <c r="CK26" s="1329" t="n">
        <v>0.0706423</v>
      </c>
      <c r="CL26" s="1329" t="n">
        <v>0.0706423</v>
      </c>
      <c r="CM26" s="1329" t="n">
        <v>0.0228761</v>
      </c>
      <c r="CN26" s="1329" t="n">
        <v>0.0228761</v>
      </c>
      <c r="CO26" s="1321" t="n">
        <v>0.0001</v>
      </c>
      <c r="CP26" s="1321" t="n">
        <v>0.0001</v>
      </c>
      <c r="CQ26" s="1329" t="n">
        <v>0</v>
      </c>
      <c r="CR26" s="1329" t="n">
        <v>0</v>
      </c>
      <c r="CS26" s="1321" t="n">
        <v>0.000102</v>
      </c>
      <c r="CT26" s="1321" t="n">
        <v>0.000102</v>
      </c>
      <c r="CU26" s="1321" t="n">
        <v>0.000106</v>
      </c>
      <c r="CV26" s="1321" t="n">
        <v>0.000106</v>
      </c>
      <c r="CW26" s="1321" t="n">
        <v>0.000106</v>
      </c>
      <c r="CX26" s="1321" t="n">
        <v>0.000106</v>
      </c>
      <c r="CY26" s="1321" t="n">
        <v>7.65E-007</v>
      </c>
      <c r="CZ26" s="1321" t="n">
        <v>7.65E-007</v>
      </c>
      <c r="DA26" s="1329" t="n">
        <v>0</v>
      </c>
      <c r="DB26" s="1329" t="n">
        <v>0</v>
      </c>
      <c r="DC26" s="1321" t="n">
        <v>0.000106</v>
      </c>
      <c r="DD26" s="1321" t="n">
        <v>0.000106</v>
      </c>
      <c r="DE26" s="1329" t="n">
        <v>0</v>
      </c>
      <c r="DF26" s="1329" t="n">
        <v>0</v>
      </c>
    </row>
    <row r="27" customFormat="false" ht="15" hidden="false" customHeight="false" outlineLevel="0" collapsed="false">
      <c r="A27" s="1329" t="s">
        <v>2115</v>
      </c>
      <c r="B27" s="1329" t="n">
        <v>0.2001034</v>
      </c>
      <c r="C27" s="1329" t="n">
        <v>0.2103882</v>
      </c>
      <c r="D27" s="1329" t="n">
        <v>0.3035745</v>
      </c>
      <c r="E27" s="1329" t="n">
        <v>0.3177358</v>
      </c>
      <c r="F27" s="1321" t="n">
        <v>0.008</v>
      </c>
      <c r="G27" s="1329" t="n">
        <v>0</v>
      </c>
      <c r="H27" s="1329" t="n">
        <v>0.1648898</v>
      </c>
      <c r="I27" s="1329" t="n">
        <v>0.3035745</v>
      </c>
      <c r="J27" s="1321" t="n">
        <v>0.00845</v>
      </c>
      <c r="K27" s="1321" t="n">
        <v>0.00845</v>
      </c>
      <c r="L27" s="1329" t="n">
        <v>0.2001034</v>
      </c>
      <c r="M27" s="1329" t="n">
        <v>0</v>
      </c>
      <c r="N27" s="1329" t="n">
        <v>0</v>
      </c>
      <c r="O27" s="1329" t="n">
        <v>0.2187</v>
      </c>
      <c r="P27" s="1329" t="n">
        <v>0</v>
      </c>
      <c r="Q27" s="1321" t="n">
        <v>3.19E-022</v>
      </c>
      <c r="R27" s="1321" t="n">
        <v>3.19E-022</v>
      </c>
      <c r="S27" s="1321" t="n">
        <v>2.03E-021</v>
      </c>
      <c r="T27" s="1321" t="n">
        <v>2.03E-021</v>
      </c>
      <c r="U27" s="1321" t="n">
        <v>0.000831</v>
      </c>
      <c r="V27" s="1321" t="n">
        <v>1.36E-007</v>
      </c>
      <c r="W27" s="1321" t="n">
        <v>1.36E-007</v>
      </c>
      <c r="X27" s="1321" t="n">
        <v>1.36E-007</v>
      </c>
      <c r="Y27" s="1321" t="n">
        <v>1.36E-007</v>
      </c>
      <c r="Z27" s="1321" t="n">
        <v>1.36E-007</v>
      </c>
      <c r="AA27" s="1329" t="n">
        <v>0.2187</v>
      </c>
      <c r="AB27" s="1321" t="n">
        <v>0.000831</v>
      </c>
      <c r="AC27" s="1329" t="n">
        <v>0.3035745</v>
      </c>
      <c r="AD27" s="1329" t="n">
        <v>0.2187</v>
      </c>
      <c r="AE27" s="1329" t="n">
        <v>0.2187</v>
      </c>
      <c r="AF27" s="1321" t="n">
        <v>0.000831</v>
      </c>
      <c r="AG27" s="1321" t="n">
        <v>0.000831</v>
      </c>
      <c r="AH27" s="1329" t="n">
        <v>0.2001034</v>
      </c>
      <c r="AI27" s="1329" t="n">
        <v>0.2001034</v>
      </c>
      <c r="AJ27" s="1329" t="n">
        <v>0.2001034</v>
      </c>
      <c r="AK27" s="1329" t="n">
        <v>0.2001034</v>
      </c>
      <c r="AL27" s="1329" t="n">
        <v>0.2103882</v>
      </c>
      <c r="AM27" s="1329" t="n">
        <v>0.2103882</v>
      </c>
      <c r="AN27" s="1329" t="n">
        <v>0.3331416</v>
      </c>
      <c r="AO27" s="1329" t="n">
        <v>0.3331416</v>
      </c>
      <c r="AP27" s="1329" t="n">
        <v>0</v>
      </c>
      <c r="AQ27" s="1329" t="n">
        <v>0</v>
      </c>
      <c r="AR27" s="1329" t="n">
        <v>0.3035745</v>
      </c>
      <c r="AS27" s="1329" t="n">
        <v>0.3035745</v>
      </c>
      <c r="AT27" s="1329" t="n">
        <v>0.3177358</v>
      </c>
      <c r="AU27" s="1329" t="n">
        <v>0.3177358</v>
      </c>
      <c r="AV27" s="1321" t="n">
        <v>0.00149</v>
      </c>
      <c r="AW27" s="1321" t="n">
        <v>0.00149</v>
      </c>
      <c r="AX27" s="1329" t="n">
        <v>0.2001034</v>
      </c>
      <c r="AY27" s="1329" t="n">
        <v>0.2001034</v>
      </c>
      <c r="AZ27" s="1329" t="n">
        <v>0.2103881</v>
      </c>
      <c r="BA27" s="1329" t="n">
        <v>0.1648898</v>
      </c>
      <c r="BB27" s="1321" t="n">
        <v>0.008</v>
      </c>
      <c r="BC27" s="1329" t="n">
        <v>0.2103881</v>
      </c>
      <c r="BD27" s="1321" t="n">
        <v>0.000831</v>
      </c>
      <c r="BE27" s="1329" t="n">
        <v>0.2667148</v>
      </c>
      <c r="BF27" s="1321" t="n">
        <v>1.36E-007</v>
      </c>
      <c r="BG27" s="1321" t="n">
        <v>1.36E-007</v>
      </c>
      <c r="BH27" s="1329" t="n">
        <v>0.3035745</v>
      </c>
      <c r="BI27" s="1329" t="n">
        <v>0.3035745</v>
      </c>
      <c r="BJ27" s="1329" t="n">
        <v>0.3331415</v>
      </c>
      <c r="BK27" s="1329" t="n">
        <v>0.2860261</v>
      </c>
      <c r="BL27" s="1321" t="n">
        <v>0.000653</v>
      </c>
      <c r="BM27" s="1329" t="n">
        <v>0.3177358</v>
      </c>
      <c r="BN27" s="1321" t="n">
        <v>3.21E-022</v>
      </c>
      <c r="BO27" s="1321" t="n">
        <v>0.000653</v>
      </c>
      <c r="BP27" s="1329" t="n">
        <v>0.196381</v>
      </c>
      <c r="BQ27" s="1321" t="n">
        <v>3.21E-022</v>
      </c>
      <c r="BR27" s="1321" t="n">
        <v>7.02E-019</v>
      </c>
      <c r="BS27" s="1321" t="n">
        <v>0.00845</v>
      </c>
      <c r="BT27" s="1321" t="n">
        <v>0.00149</v>
      </c>
      <c r="BU27" s="1329" t="n">
        <v>0</v>
      </c>
      <c r="BV27" s="1329" t="n">
        <v>0.2187</v>
      </c>
      <c r="BW27" s="1329" t="n">
        <v>0</v>
      </c>
      <c r="BX27" s="1321" t="n">
        <v>0.000831</v>
      </c>
      <c r="BY27" s="1329" t="n">
        <v>0</v>
      </c>
      <c r="BZ27" s="1329" t="n">
        <v>0.3177358</v>
      </c>
      <c r="CA27" s="1329" t="n">
        <v>0</v>
      </c>
      <c r="CB27" s="1329" t="n">
        <v>0.2001034</v>
      </c>
      <c r="CC27" s="1329" t="n">
        <v>0.2001034</v>
      </c>
      <c r="CD27" s="1329" t="n">
        <v>0.1648898</v>
      </c>
      <c r="CE27" s="1329" t="n">
        <v>0.2187</v>
      </c>
      <c r="CF27" s="1329" t="n">
        <v>0.2187</v>
      </c>
      <c r="CG27" s="1321" t="n">
        <v>0.000831</v>
      </c>
      <c r="CH27" s="1321" t="n">
        <v>0.000831</v>
      </c>
      <c r="CI27" s="1329" t="n">
        <v>0.2001034</v>
      </c>
      <c r="CJ27" s="1329" t="n">
        <v>0.2001034</v>
      </c>
      <c r="CK27" s="1329" t="n">
        <v>0.2001034</v>
      </c>
      <c r="CL27" s="1329" t="n">
        <v>0.2001034</v>
      </c>
      <c r="CM27" s="1329" t="n">
        <v>0.2103881</v>
      </c>
      <c r="CN27" s="1329" t="n">
        <v>0.2103881</v>
      </c>
      <c r="CO27" s="1329" t="n">
        <v>0.3331415</v>
      </c>
      <c r="CP27" s="1329" t="n">
        <v>0.3331415</v>
      </c>
      <c r="CQ27" s="1329" t="n">
        <v>0</v>
      </c>
      <c r="CR27" s="1329" t="n">
        <v>0</v>
      </c>
      <c r="CS27" s="1329" t="n">
        <v>0.3035745</v>
      </c>
      <c r="CT27" s="1329" t="n">
        <v>0.3035745</v>
      </c>
      <c r="CU27" s="1329" t="n">
        <v>0.3177358</v>
      </c>
      <c r="CV27" s="1329" t="n">
        <v>0.3177358</v>
      </c>
      <c r="CW27" s="1329" t="n">
        <v>0.3177358</v>
      </c>
      <c r="CX27" s="1329" t="n">
        <v>0.3177358</v>
      </c>
      <c r="CY27" s="1321" t="n">
        <v>0.00149</v>
      </c>
      <c r="CZ27" s="1321" t="n">
        <v>0.00149</v>
      </c>
      <c r="DA27" s="1329" t="n">
        <v>0</v>
      </c>
      <c r="DB27" s="1329" t="n">
        <v>0</v>
      </c>
      <c r="DC27" s="1329" t="n">
        <v>0.3177358</v>
      </c>
      <c r="DD27" s="1329" t="n">
        <v>0.3177358</v>
      </c>
      <c r="DE27" s="1329" t="n">
        <v>0</v>
      </c>
      <c r="DF27" s="1329" t="n">
        <v>0</v>
      </c>
    </row>
    <row r="28" customFormat="false" ht="15" hidden="false" customHeight="false" outlineLevel="0" collapsed="false">
      <c r="A28" s="1329" t="s">
        <v>2116</v>
      </c>
      <c r="B28" s="1329" t="n">
        <v>0.128712</v>
      </c>
      <c r="C28" s="1329" t="n">
        <v>0.1353274</v>
      </c>
      <c r="D28" s="1329" t="n">
        <v>0.1952735</v>
      </c>
      <c r="E28" s="1329" t="n">
        <v>0.2042305</v>
      </c>
      <c r="F28" s="1321" t="n">
        <v>0.00732</v>
      </c>
      <c r="G28" s="1329" t="n">
        <v>0</v>
      </c>
      <c r="H28" s="1329" t="n">
        <v>0.1060616</v>
      </c>
      <c r="I28" s="1329" t="n">
        <v>0.1952735</v>
      </c>
      <c r="J28" s="1321" t="n">
        <v>0.0077</v>
      </c>
      <c r="K28" s="1321" t="n">
        <v>0.0077</v>
      </c>
      <c r="L28" s="1329" t="n">
        <v>0.128712</v>
      </c>
      <c r="M28" s="1329" t="n">
        <v>0</v>
      </c>
      <c r="N28" s="1329" t="n">
        <v>0</v>
      </c>
      <c r="O28" s="1329" t="n">
        <v>0.1406</v>
      </c>
      <c r="P28" s="1329" t="n">
        <v>0</v>
      </c>
      <c r="Q28" s="1321" t="n">
        <v>1.57E-022</v>
      </c>
      <c r="R28" s="1321" t="n">
        <v>1.57E-022</v>
      </c>
      <c r="S28" s="1321" t="n">
        <v>2.51E-025</v>
      </c>
      <c r="T28" s="1321" t="n">
        <v>2.51E-025</v>
      </c>
      <c r="U28" s="1321" t="n">
        <v>0.00076</v>
      </c>
      <c r="V28" s="1321" t="n">
        <v>2.08E-008</v>
      </c>
      <c r="W28" s="1321" t="n">
        <v>2.08E-008</v>
      </c>
      <c r="X28" s="1321" t="n">
        <v>2.08E-008</v>
      </c>
      <c r="Y28" s="1321" t="n">
        <v>2.08E-008</v>
      </c>
      <c r="Z28" s="1321" t="n">
        <v>2.08E-008</v>
      </c>
      <c r="AA28" s="1329" t="n">
        <v>0.1406</v>
      </c>
      <c r="AB28" s="1321" t="n">
        <v>0.00076</v>
      </c>
      <c r="AC28" s="1329" t="n">
        <v>0.1952735</v>
      </c>
      <c r="AD28" s="1329" t="n">
        <v>0.1406</v>
      </c>
      <c r="AE28" s="1329" t="n">
        <v>0.1406</v>
      </c>
      <c r="AF28" s="1321" t="n">
        <v>0.00076</v>
      </c>
      <c r="AG28" s="1321" t="n">
        <v>0.00076</v>
      </c>
      <c r="AH28" s="1329" t="n">
        <v>0.128712</v>
      </c>
      <c r="AI28" s="1329" t="n">
        <v>0.128712</v>
      </c>
      <c r="AJ28" s="1329" t="n">
        <v>0.128712</v>
      </c>
      <c r="AK28" s="1329" t="n">
        <v>0.128712</v>
      </c>
      <c r="AL28" s="1329" t="n">
        <v>0.1353274</v>
      </c>
      <c r="AM28" s="1329" t="n">
        <v>0.1353274</v>
      </c>
      <c r="AN28" s="1329" t="n">
        <v>0.1931819</v>
      </c>
      <c r="AO28" s="1329" t="n">
        <v>0.1931819</v>
      </c>
      <c r="AP28" s="1329" t="n">
        <v>0</v>
      </c>
      <c r="AQ28" s="1329" t="n">
        <v>0</v>
      </c>
      <c r="AR28" s="1329" t="n">
        <v>0.1952735</v>
      </c>
      <c r="AS28" s="1329" t="n">
        <v>0.1952735</v>
      </c>
      <c r="AT28" s="1329" t="n">
        <v>0.2042305</v>
      </c>
      <c r="AU28" s="1329" t="n">
        <v>0.2042305</v>
      </c>
      <c r="AV28" s="1321" t="n">
        <v>0.00135</v>
      </c>
      <c r="AW28" s="1321" t="n">
        <v>0.00135</v>
      </c>
      <c r="AX28" s="1329" t="n">
        <v>0.128712</v>
      </c>
      <c r="AY28" s="1329" t="n">
        <v>0.128712</v>
      </c>
      <c r="AZ28" s="1329" t="n">
        <v>0.1353274</v>
      </c>
      <c r="BA28" s="1329" t="n">
        <v>0.1060616</v>
      </c>
      <c r="BB28" s="1321" t="n">
        <v>0.00731</v>
      </c>
      <c r="BC28" s="1329" t="n">
        <v>0.1353274</v>
      </c>
      <c r="BD28" s="1321" t="n">
        <v>0.00076</v>
      </c>
      <c r="BE28" s="1329" t="n">
        <v>0.1306015</v>
      </c>
      <c r="BF28" s="1321" t="n">
        <v>2.08E-008</v>
      </c>
      <c r="BG28" s="1321" t="n">
        <v>2.08E-008</v>
      </c>
      <c r="BH28" s="1329" t="n">
        <v>0.1952735</v>
      </c>
      <c r="BI28" s="1329" t="n">
        <v>0.1952735</v>
      </c>
      <c r="BJ28" s="1329" t="n">
        <v>0.1931818</v>
      </c>
      <c r="BK28" s="1329" t="n">
        <v>0.1655888</v>
      </c>
      <c r="BL28" s="1321" t="n">
        <v>0.00058</v>
      </c>
      <c r="BM28" s="1329" t="n">
        <v>0.2042305</v>
      </c>
      <c r="BN28" s="1321" t="n">
        <v>1.58E-022</v>
      </c>
      <c r="BO28" s="1321" t="n">
        <v>0.00058</v>
      </c>
      <c r="BP28" s="1329" t="n">
        <v>0.1634336</v>
      </c>
      <c r="BQ28" s="1321" t="n">
        <v>1.58E-022</v>
      </c>
      <c r="BR28" s="1321" t="n">
        <v>2.6E-019</v>
      </c>
      <c r="BS28" s="1321" t="n">
        <v>0.0077</v>
      </c>
      <c r="BT28" s="1321" t="n">
        <v>0.00135</v>
      </c>
      <c r="BU28" s="1329" t="n">
        <v>0</v>
      </c>
      <c r="BV28" s="1329" t="n">
        <v>0.1406</v>
      </c>
      <c r="BW28" s="1329" t="n">
        <v>0</v>
      </c>
      <c r="BX28" s="1321" t="n">
        <v>0.00076</v>
      </c>
      <c r="BY28" s="1329" t="n">
        <v>0</v>
      </c>
      <c r="BZ28" s="1329" t="n">
        <v>0.2042305</v>
      </c>
      <c r="CA28" s="1329" t="n">
        <v>0</v>
      </c>
      <c r="CB28" s="1329" t="n">
        <v>0.128712</v>
      </c>
      <c r="CC28" s="1329" t="n">
        <v>0.128712</v>
      </c>
      <c r="CD28" s="1329" t="n">
        <v>0.1060616</v>
      </c>
      <c r="CE28" s="1329" t="n">
        <v>0.1406</v>
      </c>
      <c r="CF28" s="1329" t="n">
        <v>0.1406</v>
      </c>
      <c r="CG28" s="1321" t="n">
        <v>0.00076</v>
      </c>
      <c r="CH28" s="1321" t="n">
        <v>0.00076</v>
      </c>
      <c r="CI28" s="1329" t="n">
        <v>0.128712</v>
      </c>
      <c r="CJ28" s="1329" t="n">
        <v>0.128712</v>
      </c>
      <c r="CK28" s="1329" t="n">
        <v>0.128712</v>
      </c>
      <c r="CL28" s="1329" t="n">
        <v>0.128712</v>
      </c>
      <c r="CM28" s="1329" t="n">
        <v>0.1353274</v>
      </c>
      <c r="CN28" s="1329" t="n">
        <v>0.1353274</v>
      </c>
      <c r="CO28" s="1329" t="n">
        <v>0.1931818</v>
      </c>
      <c r="CP28" s="1329" t="n">
        <v>0.1931818</v>
      </c>
      <c r="CQ28" s="1329" t="n">
        <v>0</v>
      </c>
      <c r="CR28" s="1329" t="n">
        <v>0</v>
      </c>
      <c r="CS28" s="1329" t="n">
        <v>0.1952735</v>
      </c>
      <c r="CT28" s="1329" t="n">
        <v>0.1952735</v>
      </c>
      <c r="CU28" s="1329" t="n">
        <v>0.2042305</v>
      </c>
      <c r="CV28" s="1329" t="n">
        <v>0.2042305</v>
      </c>
      <c r="CW28" s="1329" t="n">
        <v>0.2042305</v>
      </c>
      <c r="CX28" s="1329" t="n">
        <v>0.2042305</v>
      </c>
      <c r="CY28" s="1321" t="n">
        <v>0.00135</v>
      </c>
      <c r="CZ28" s="1321" t="n">
        <v>0.00135</v>
      </c>
      <c r="DA28" s="1329" t="n">
        <v>0</v>
      </c>
      <c r="DB28" s="1329" t="n">
        <v>0</v>
      </c>
      <c r="DC28" s="1329" t="n">
        <v>0.2042305</v>
      </c>
      <c r="DD28" s="1329" t="n">
        <v>0.2042305</v>
      </c>
      <c r="DE28" s="1329" t="n">
        <v>0</v>
      </c>
      <c r="DF28" s="1329" t="n">
        <v>0</v>
      </c>
    </row>
    <row r="29" customFormat="false" ht="15" hidden="false" customHeight="false" outlineLevel="0" collapsed="false">
      <c r="A29" s="1329" t="s">
        <v>2117</v>
      </c>
      <c r="B29" s="1329" t="n">
        <v>0</v>
      </c>
      <c r="C29" s="1329" t="n">
        <v>0</v>
      </c>
      <c r="D29" s="1329" t="n">
        <v>0</v>
      </c>
      <c r="E29" s="1329" t="n">
        <v>0</v>
      </c>
      <c r="F29" s="1329" t="n">
        <v>0</v>
      </c>
      <c r="G29" s="1329" t="n">
        <v>0</v>
      </c>
      <c r="H29" s="1329" t="n">
        <v>0</v>
      </c>
      <c r="I29" s="1329" t="n">
        <v>0</v>
      </c>
      <c r="J29" s="1329" t="n">
        <v>0</v>
      </c>
      <c r="K29" s="1329" t="n">
        <v>0</v>
      </c>
      <c r="L29" s="1329" t="n">
        <v>0</v>
      </c>
      <c r="M29" s="1329" t="n">
        <v>0</v>
      </c>
      <c r="N29" s="1329" t="n">
        <v>0</v>
      </c>
      <c r="O29" s="1329" t="n">
        <v>0</v>
      </c>
      <c r="P29" s="1329" t="n">
        <v>0</v>
      </c>
      <c r="Q29" s="1329" t="n">
        <v>0</v>
      </c>
      <c r="R29" s="1329" t="n">
        <v>0</v>
      </c>
      <c r="S29" s="1329" t="n">
        <v>0</v>
      </c>
      <c r="T29" s="1329" t="n">
        <v>0</v>
      </c>
      <c r="U29" s="1329" t="n">
        <v>0</v>
      </c>
      <c r="V29" s="1329" t="n">
        <v>0</v>
      </c>
      <c r="W29" s="1329" t="n">
        <v>0</v>
      </c>
      <c r="X29" s="1329" t="n">
        <v>0</v>
      </c>
      <c r="Y29" s="1329" t="n">
        <v>0</v>
      </c>
      <c r="Z29" s="1329" t="n">
        <v>0</v>
      </c>
      <c r="AA29" s="1329" t="n">
        <v>0</v>
      </c>
      <c r="AB29" s="1329" t="n">
        <v>0</v>
      </c>
      <c r="AC29" s="1329" t="n">
        <v>0</v>
      </c>
      <c r="AD29" s="1329" t="n">
        <v>0</v>
      </c>
      <c r="AE29" s="1329" t="n">
        <v>0</v>
      </c>
      <c r="AF29" s="1329" t="n">
        <v>0</v>
      </c>
      <c r="AG29" s="1329" t="n">
        <v>0</v>
      </c>
      <c r="AH29" s="1329" t="n">
        <v>0</v>
      </c>
      <c r="AI29" s="1329" t="n">
        <v>0</v>
      </c>
      <c r="AJ29" s="1329" t="n">
        <v>0</v>
      </c>
      <c r="AK29" s="1329" t="n">
        <v>0</v>
      </c>
      <c r="AL29" s="1329" t="n">
        <v>0</v>
      </c>
      <c r="AM29" s="1329" t="n">
        <v>0</v>
      </c>
      <c r="AN29" s="1329" t="n">
        <v>0</v>
      </c>
      <c r="AO29" s="1329" t="n">
        <v>0</v>
      </c>
      <c r="AP29" s="1329" t="n">
        <v>0</v>
      </c>
      <c r="AQ29" s="1329" t="n">
        <v>0</v>
      </c>
      <c r="AR29" s="1329" t="n">
        <v>0</v>
      </c>
      <c r="AS29" s="1329" t="n">
        <v>0</v>
      </c>
      <c r="AT29" s="1329" t="n">
        <v>0</v>
      </c>
      <c r="AU29" s="1329" t="n">
        <v>0</v>
      </c>
      <c r="AV29" s="1329" t="n">
        <v>0</v>
      </c>
      <c r="AW29" s="1329" t="n">
        <v>0</v>
      </c>
      <c r="AX29" s="1329" t="n">
        <v>0</v>
      </c>
      <c r="AY29" s="1329" t="n">
        <v>0</v>
      </c>
      <c r="AZ29" s="1329" t="n">
        <v>0</v>
      </c>
      <c r="BA29" s="1329" t="n">
        <v>0</v>
      </c>
      <c r="BB29" s="1329" t="n">
        <v>0</v>
      </c>
      <c r="BC29" s="1329" t="n">
        <v>0</v>
      </c>
      <c r="BD29" s="1329" t="n">
        <v>0</v>
      </c>
      <c r="BE29" s="1329" t="n">
        <v>0</v>
      </c>
      <c r="BF29" s="1329" t="n">
        <v>0</v>
      </c>
      <c r="BG29" s="1329" t="n">
        <v>0</v>
      </c>
      <c r="BH29" s="1329" t="n">
        <v>0</v>
      </c>
      <c r="BI29" s="1329" t="n">
        <v>0</v>
      </c>
      <c r="BJ29" s="1329" t="n">
        <v>0</v>
      </c>
      <c r="BK29" s="1329" t="n">
        <v>0</v>
      </c>
      <c r="BL29" s="1329" t="n">
        <v>0</v>
      </c>
      <c r="BM29" s="1329" t="n">
        <v>0</v>
      </c>
      <c r="BN29" s="1329" t="n">
        <v>0</v>
      </c>
      <c r="BO29" s="1329" t="n">
        <v>0</v>
      </c>
      <c r="BP29" s="1329" t="n">
        <v>0</v>
      </c>
      <c r="BQ29" s="1329" t="n">
        <v>0</v>
      </c>
      <c r="BR29" s="1329" t="n">
        <v>0</v>
      </c>
      <c r="BS29" s="1329" t="n">
        <v>0</v>
      </c>
      <c r="BT29" s="1329" t="n">
        <v>0</v>
      </c>
      <c r="BU29" s="1329" t="n">
        <v>0</v>
      </c>
      <c r="BV29" s="1329" t="n">
        <v>0</v>
      </c>
      <c r="BW29" s="1329" t="n">
        <v>0</v>
      </c>
      <c r="BX29" s="1329" t="n">
        <v>0</v>
      </c>
      <c r="BY29" s="1329" t="n">
        <v>0</v>
      </c>
      <c r="BZ29" s="1329" t="n">
        <v>0</v>
      </c>
      <c r="CA29" s="1329" t="n">
        <v>0</v>
      </c>
      <c r="CB29" s="1329" t="n">
        <v>0</v>
      </c>
      <c r="CC29" s="1329" t="n">
        <v>0</v>
      </c>
      <c r="CD29" s="1329" t="n">
        <v>0</v>
      </c>
      <c r="CE29" s="1329" t="n">
        <v>0</v>
      </c>
      <c r="CF29" s="1329" t="n">
        <v>0</v>
      </c>
      <c r="CG29" s="1329" t="n">
        <v>0</v>
      </c>
      <c r="CH29" s="1329" t="n">
        <v>0</v>
      </c>
      <c r="CI29" s="1329" t="n">
        <v>0</v>
      </c>
      <c r="CJ29" s="1329" t="n">
        <v>0</v>
      </c>
      <c r="CK29" s="1329" t="n">
        <v>0</v>
      </c>
      <c r="CL29" s="1329" t="n">
        <v>0</v>
      </c>
      <c r="CM29" s="1329" t="n">
        <v>0</v>
      </c>
      <c r="CN29" s="1329" t="n">
        <v>0</v>
      </c>
      <c r="CO29" s="1329" t="n">
        <v>0</v>
      </c>
      <c r="CP29" s="1329" t="n">
        <v>0</v>
      </c>
      <c r="CQ29" s="1329" t="n">
        <v>0</v>
      </c>
      <c r="CR29" s="1329" t="n">
        <v>0</v>
      </c>
      <c r="CS29" s="1329" t="n">
        <v>0</v>
      </c>
      <c r="CT29" s="1329" t="n">
        <v>0</v>
      </c>
      <c r="CU29" s="1329" t="n">
        <v>0</v>
      </c>
      <c r="CV29" s="1329" t="n">
        <v>0</v>
      </c>
      <c r="CW29" s="1329" t="n">
        <v>0</v>
      </c>
      <c r="CX29" s="1329" t="n">
        <v>0</v>
      </c>
      <c r="CY29" s="1329" t="n">
        <v>0</v>
      </c>
      <c r="CZ29" s="1329" t="n">
        <v>0</v>
      </c>
      <c r="DA29" s="1329" t="n">
        <v>0</v>
      </c>
      <c r="DB29" s="1329" t="n">
        <v>0</v>
      </c>
      <c r="DC29" s="1329" t="n">
        <v>0</v>
      </c>
      <c r="DD29" s="1329" t="n">
        <v>0</v>
      </c>
      <c r="DE29" s="1329" t="n">
        <v>0</v>
      </c>
      <c r="DF29" s="1329" t="n">
        <v>0</v>
      </c>
    </row>
    <row r="30" customFormat="false" ht="15" hidden="false" customHeight="false" outlineLevel="0" collapsed="false">
      <c r="A30" s="1329" t="s">
        <v>2118</v>
      </c>
      <c r="B30" s="1329" t="n">
        <v>0</v>
      </c>
      <c r="C30" s="1329" t="n">
        <v>0</v>
      </c>
      <c r="D30" s="1329" t="n">
        <v>0</v>
      </c>
      <c r="E30" s="1329" t="n">
        <v>0</v>
      </c>
      <c r="F30" s="1329" t="n">
        <v>0</v>
      </c>
      <c r="G30" s="1329" t="n">
        <v>0</v>
      </c>
      <c r="H30" s="1329" t="n">
        <v>0</v>
      </c>
      <c r="I30" s="1329" t="n">
        <v>0</v>
      </c>
      <c r="J30" s="1329" t="n">
        <v>0</v>
      </c>
      <c r="K30" s="1329" t="n">
        <v>0</v>
      </c>
      <c r="L30" s="1329" t="n">
        <v>0</v>
      </c>
      <c r="M30" s="1329" t="n">
        <v>0</v>
      </c>
      <c r="N30" s="1329" t="n">
        <v>0</v>
      </c>
      <c r="O30" s="1329" t="n">
        <v>0</v>
      </c>
      <c r="P30" s="1329" t="n">
        <v>0</v>
      </c>
      <c r="Q30" s="1329" t="n">
        <v>0</v>
      </c>
      <c r="R30" s="1329" t="n">
        <v>0</v>
      </c>
      <c r="S30" s="1329" t="n">
        <v>0</v>
      </c>
      <c r="T30" s="1329" t="n">
        <v>0</v>
      </c>
      <c r="U30" s="1329" t="n">
        <v>0</v>
      </c>
      <c r="V30" s="1329" t="n">
        <v>0</v>
      </c>
      <c r="W30" s="1329" t="n">
        <v>0</v>
      </c>
      <c r="X30" s="1329" t="n">
        <v>0</v>
      </c>
      <c r="Y30" s="1329" t="n">
        <v>0</v>
      </c>
      <c r="Z30" s="1329" t="n">
        <v>0</v>
      </c>
      <c r="AA30" s="1329" t="n">
        <v>0</v>
      </c>
      <c r="AB30" s="1329" t="n">
        <v>0</v>
      </c>
      <c r="AC30" s="1329" t="n">
        <v>0</v>
      </c>
      <c r="AD30" s="1329" t="n">
        <v>0</v>
      </c>
      <c r="AE30" s="1329" t="n">
        <v>0</v>
      </c>
      <c r="AF30" s="1329" t="n">
        <v>0</v>
      </c>
      <c r="AG30" s="1329" t="n">
        <v>0</v>
      </c>
      <c r="AH30" s="1329" t="n">
        <v>0</v>
      </c>
      <c r="AI30" s="1329" t="n">
        <v>0</v>
      </c>
      <c r="AJ30" s="1329" t="n">
        <v>0</v>
      </c>
      <c r="AK30" s="1329" t="n">
        <v>0</v>
      </c>
      <c r="AL30" s="1329" t="n">
        <v>0</v>
      </c>
      <c r="AM30" s="1329" t="n">
        <v>0</v>
      </c>
      <c r="AN30" s="1329" t="n">
        <v>0</v>
      </c>
      <c r="AO30" s="1329" t="n">
        <v>0</v>
      </c>
      <c r="AP30" s="1329" t="n">
        <v>0</v>
      </c>
      <c r="AQ30" s="1329" t="n">
        <v>0</v>
      </c>
      <c r="AR30" s="1329" t="n">
        <v>0</v>
      </c>
      <c r="AS30" s="1329" t="n">
        <v>0</v>
      </c>
      <c r="AT30" s="1329" t="n">
        <v>0</v>
      </c>
      <c r="AU30" s="1329" t="n">
        <v>0</v>
      </c>
      <c r="AV30" s="1329" t="n">
        <v>0</v>
      </c>
      <c r="AW30" s="1329" t="n">
        <v>0</v>
      </c>
      <c r="AX30" s="1329" t="n">
        <v>0</v>
      </c>
      <c r="AY30" s="1329" t="n">
        <v>0</v>
      </c>
      <c r="AZ30" s="1329" t="n">
        <v>0</v>
      </c>
      <c r="BA30" s="1329" t="n">
        <v>0</v>
      </c>
      <c r="BB30" s="1329" t="n">
        <v>0</v>
      </c>
      <c r="BC30" s="1329" t="n">
        <v>0</v>
      </c>
      <c r="BD30" s="1329" t="n">
        <v>0</v>
      </c>
      <c r="BE30" s="1329" t="n">
        <v>0</v>
      </c>
      <c r="BF30" s="1329" t="n">
        <v>0</v>
      </c>
      <c r="BG30" s="1329" t="n">
        <v>0</v>
      </c>
      <c r="BH30" s="1329" t="n">
        <v>0</v>
      </c>
      <c r="BI30" s="1329" t="n">
        <v>0</v>
      </c>
      <c r="BJ30" s="1329" t="n">
        <v>0</v>
      </c>
      <c r="BK30" s="1329" t="n">
        <v>0</v>
      </c>
      <c r="BL30" s="1329" t="n">
        <v>0</v>
      </c>
      <c r="BM30" s="1329" t="n">
        <v>0</v>
      </c>
      <c r="BN30" s="1329" t="n">
        <v>0</v>
      </c>
      <c r="BO30" s="1329" t="n">
        <v>0</v>
      </c>
      <c r="BP30" s="1329" t="n">
        <v>0</v>
      </c>
      <c r="BQ30" s="1329" t="n">
        <v>0</v>
      </c>
      <c r="BR30" s="1329" t="n">
        <v>0</v>
      </c>
      <c r="BS30" s="1329" t="n">
        <v>0</v>
      </c>
      <c r="BT30" s="1329" t="n">
        <v>0</v>
      </c>
      <c r="BU30" s="1329" t="n">
        <v>0</v>
      </c>
      <c r="BV30" s="1329" t="n">
        <v>0</v>
      </c>
      <c r="BW30" s="1329" t="n">
        <v>0</v>
      </c>
      <c r="BX30" s="1329" t="n">
        <v>0</v>
      </c>
      <c r="BY30" s="1329" t="n">
        <v>0</v>
      </c>
      <c r="BZ30" s="1329" t="n">
        <v>0</v>
      </c>
      <c r="CA30" s="1329" t="n">
        <v>0</v>
      </c>
      <c r="CB30" s="1329" t="n">
        <v>0</v>
      </c>
      <c r="CC30" s="1329" t="n">
        <v>0</v>
      </c>
      <c r="CD30" s="1329" t="n">
        <v>0</v>
      </c>
      <c r="CE30" s="1329" t="n">
        <v>0</v>
      </c>
      <c r="CF30" s="1329" t="n">
        <v>0</v>
      </c>
      <c r="CG30" s="1329" t="n">
        <v>0</v>
      </c>
      <c r="CH30" s="1329" t="n">
        <v>0</v>
      </c>
      <c r="CI30" s="1329" t="n">
        <v>0</v>
      </c>
      <c r="CJ30" s="1329" t="n">
        <v>0</v>
      </c>
      <c r="CK30" s="1329" t="n">
        <v>0</v>
      </c>
      <c r="CL30" s="1329" t="n">
        <v>0</v>
      </c>
      <c r="CM30" s="1329" t="n">
        <v>0</v>
      </c>
      <c r="CN30" s="1329" t="n">
        <v>0</v>
      </c>
      <c r="CO30" s="1329" t="n">
        <v>0</v>
      </c>
      <c r="CP30" s="1329" t="n">
        <v>0</v>
      </c>
      <c r="CQ30" s="1329" t="n">
        <v>0</v>
      </c>
      <c r="CR30" s="1329" t="n">
        <v>0</v>
      </c>
      <c r="CS30" s="1329" t="n">
        <v>0</v>
      </c>
      <c r="CT30" s="1329" t="n">
        <v>0</v>
      </c>
      <c r="CU30" s="1329" t="n">
        <v>0</v>
      </c>
      <c r="CV30" s="1329" t="n">
        <v>0</v>
      </c>
      <c r="CW30" s="1329" t="n">
        <v>0</v>
      </c>
      <c r="CX30" s="1329" t="n">
        <v>0</v>
      </c>
      <c r="CY30" s="1329" t="n">
        <v>0</v>
      </c>
      <c r="CZ30" s="1329" t="n">
        <v>0</v>
      </c>
      <c r="DA30" s="1329" t="n">
        <v>0</v>
      </c>
      <c r="DB30" s="1329" t="n">
        <v>0</v>
      </c>
      <c r="DC30" s="1329" t="n">
        <v>0</v>
      </c>
      <c r="DD30" s="1329" t="n">
        <v>0</v>
      </c>
      <c r="DE30" s="1329" t="n">
        <v>0</v>
      </c>
      <c r="DF30" s="1329" t="n">
        <v>0</v>
      </c>
    </row>
    <row r="31" customFormat="false" ht="15" hidden="false" customHeight="false" outlineLevel="0" collapsed="false">
      <c r="A31" s="1329" t="s">
        <v>2119</v>
      </c>
      <c r="B31" s="1321" t="n">
        <v>0.00402</v>
      </c>
      <c r="C31" s="1321" t="n">
        <v>0.00423</v>
      </c>
      <c r="D31" s="1321" t="n">
        <v>0.000161</v>
      </c>
      <c r="E31" s="1321" t="n">
        <v>0.000169</v>
      </c>
      <c r="F31" s="1321" t="n">
        <v>1.72E-006</v>
      </c>
      <c r="G31" s="1329" t="n">
        <v>0</v>
      </c>
      <c r="H31" s="1321" t="n">
        <v>0.00331</v>
      </c>
      <c r="I31" s="1321" t="n">
        <v>0.000161</v>
      </c>
      <c r="J31" s="1321" t="n">
        <v>1.76E-006</v>
      </c>
      <c r="K31" s="1321" t="n">
        <v>1.76E-006</v>
      </c>
      <c r="L31" s="1321" t="n">
        <v>0.00402</v>
      </c>
      <c r="M31" s="1329" t="n">
        <v>0</v>
      </c>
      <c r="N31" s="1329" t="n">
        <v>0</v>
      </c>
      <c r="O31" s="1321" t="n">
        <v>0.0044</v>
      </c>
      <c r="P31" s="1329" t="n">
        <v>0</v>
      </c>
      <c r="Q31" s="1321" t="n">
        <v>2.15E-027</v>
      </c>
      <c r="R31" s="1321" t="n">
        <v>2.15E-027</v>
      </c>
      <c r="S31" s="1321" t="n">
        <v>6.87E-022</v>
      </c>
      <c r="T31" s="1321" t="n">
        <v>6.87E-022</v>
      </c>
      <c r="U31" s="1321" t="n">
        <v>1.69E-007</v>
      </c>
      <c r="V31" s="1329" t="n">
        <v>0.0135917</v>
      </c>
      <c r="W31" s="1329" t="n">
        <v>0.0135917</v>
      </c>
      <c r="X31" s="1329" t="n">
        <v>0.0135917</v>
      </c>
      <c r="Y31" s="1329" t="n">
        <v>0.0135917</v>
      </c>
      <c r="Z31" s="1329" t="n">
        <v>0.0135917</v>
      </c>
      <c r="AA31" s="1321" t="n">
        <v>0.0044</v>
      </c>
      <c r="AB31" s="1321" t="n">
        <v>1.69E-007</v>
      </c>
      <c r="AC31" s="1321" t="n">
        <v>0.000161</v>
      </c>
      <c r="AD31" s="1321" t="n">
        <v>0.0044</v>
      </c>
      <c r="AE31" s="1321" t="n">
        <v>0.0044</v>
      </c>
      <c r="AF31" s="1321" t="n">
        <v>1.69E-007</v>
      </c>
      <c r="AG31" s="1321" t="n">
        <v>1.69E-007</v>
      </c>
      <c r="AH31" s="1321" t="n">
        <v>0.00402</v>
      </c>
      <c r="AI31" s="1321" t="n">
        <v>0.00402</v>
      </c>
      <c r="AJ31" s="1321" t="n">
        <v>0.00402</v>
      </c>
      <c r="AK31" s="1321" t="n">
        <v>0.00402</v>
      </c>
      <c r="AL31" s="1321" t="n">
        <v>0.00423</v>
      </c>
      <c r="AM31" s="1321" t="n">
        <v>0.00423</v>
      </c>
      <c r="AN31" s="1321" t="n">
        <v>0.000339</v>
      </c>
      <c r="AO31" s="1321" t="n">
        <v>0.000339</v>
      </c>
      <c r="AP31" s="1329" t="n">
        <v>0</v>
      </c>
      <c r="AQ31" s="1329" t="n">
        <v>0</v>
      </c>
      <c r="AR31" s="1321" t="n">
        <v>0.000161</v>
      </c>
      <c r="AS31" s="1321" t="n">
        <v>0.000161</v>
      </c>
      <c r="AT31" s="1321" t="n">
        <v>0.000169</v>
      </c>
      <c r="AU31" s="1321" t="n">
        <v>0.000169</v>
      </c>
      <c r="AV31" s="1321" t="n">
        <v>2.97E-007</v>
      </c>
      <c r="AW31" s="1321" t="n">
        <v>2.97E-007</v>
      </c>
      <c r="AX31" s="1321" t="n">
        <v>0.00402</v>
      </c>
      <c r="AY31" s="1321" t="n">
        <v>0.00402</v>
      </c>
      <c r="AZ31" s="1321" t="n">
        <v>0.00423</v>
      </c>
      <c r="BA31" s="1321" t="n">
        <v>0.00331</v>
      </c>
      <c r="BB31" s="1321" t="n">
        <v>1.63E-006</v>
      </c>
      <c r="BC31" s="1321" t="n">
        <v>0.00423</v>
      </c>
      <c r="BD31" s="1321" t="n">
        <v>1.69E-007</v>
      </c>
      <c r="BE31" s="1329" t="n">
        <v>0.1197204</v>
      </c>
      <c r="BF31" s="1329" t="n">
        <v>0.0135917</v>
      </c>
      <c r="BG31" s="1329" t="n">
        <v>0.0135917</v>
      </c>
      <c r="BH31" s="1321" t="n">
        <v>0.000161</v>
      </c>
      <c r="BI31" s="1321" t="n">
        <v>0.000161</v>
      </c>
      <c r="BJ31" s="1321" t="n">
        <v>0.000339</v>
      </c>
      <c r="BK31" s="1329" t="n">
        <v>0.0538472</v>
      </c>
      <c r="BL31" s="1321" t="n">
        <v>1.14E-007</v>
      </c>
      <c r="BM31" s="1321" t="n">
        <v>0.000169</v>
      </c>
      <c r="BN31" s="1321" t="n">
        <v>2.16E-027</v>
      </c>
      <c r="BO31" s="1321" t="n">
        <v>1.14E-007</v>
      </c>
      <c r="BP31" s="1321" t="n">
        <v>1.81E-005</v>
      </c>
      <c r="BQ31" s="1321" t="n">
        <v>2.16E-027</v>
      </c>
      <c r="BR31" s="1321" t="n">
        <v>7.07E-024</v>
      </c>
      <c r="BS31" s="1321" t="n">
        <v>1.76E-006</v>
      </c>
      <c r="BT31" s="1321" t="n">
        <v>2.97E-007</v>
      </c>
      <c r="BU31" s="1329" t="n">
        <v>0</v>
      </c>
      <c r="BV31" s="1321" t="n">
        <v>0.0044</v>
      </c>
      <c r="BW31" s="1329" t="n">
        <v>0</v>
      </c>
      <c r="BX31" s="1321" t="n">
        <v>1.69E-007</v>
      </c>
      <c r="BY31" s="1329" t="n">
        <v>0</v>
      </c>
      <c r="BZ31" s="1321" t="n">
        <v>0.000169</v>
      </c>
      <c r="CA31" s="1329" t="n">
        <v>0</v>
      </c>
      <c r="CB31" s="1321" t="n">
        <v>0.00402</v>
      </c>
      <c r="CC31" s="1321" t="n">
        <v>0.00402</v>
      </c>
      <c r="CD31" s="1321" t="n">
        <v>0.00331</v>
      </c>
      <c r="CE31" s="1321" t="n">
        <v>0.0044</v>
      </c>
      <c r="CF31" s="1321" t="n">
        <v>0.0044</v>
      </c>
      <c r="CG31" s="1321" t="n">
        <v>1.69E-007</v>
      </c>
      <c r="CH31" s="1321" t="n">
        <v>1.69E-007</v>
      </c>
      <c r="CI31" s="1321" t="n">
        <v>0.00402</v>
      </c>
      <c r="CJ31" s="1321" t="n">
        <v>0.00402</v>
      </c>
      <c r="CK31" s="1321" t="n">
        <v>0.00402</v>
      </c>
      <c r="CL31" s="1321" t="n">
        <v>0.00402</v>
      </c>
      <c r="CM31" s="1321" t="n">
        <v>0.00423</v>
      </c>
      <c r="CN31" s="1321" t="n">
        <v>0.00423</v>
      </c>
      <c r="CO31" s="1321" t="n">
        <v>0.000339</v>
      </c>
      <c r="CP31" s="1321" t="n">
        <v>0.000339</v>
      </c>
      <c r="CQ31" s="1329" t="n">
        <v>0</v>
      </c>
      <c r="CR31" s="1329" t="n">
        <v>0</v>
      </c>
      <c r="CS31" s="1321" t="n">
        <v>0.000161</v>
      </c>
      <c r="CT31" s="1321" t="n">
        <v>0.000161</v>
      </c>
      <c r="CU31" s="1321" t="n">
        <v>0.000169</v>
      </c>
      <c r="CV31" s="1321" t="n">
        <v>0.000169</v>
      </c>
      <c r="CW31" s="1321" t="n">
        <v>0.000169</v>
      </c>
      <c r="CX31" s="1321" t="n">
        <v>0.000169</v>
      </c>
      <c r="CY31" s="1321" t="n">
        <v>2.97E-007</v>
      </c>
      <c r="CZ31" s="1321" t="n">
        <v>2.97E-007</v>
      </c>
      <c r="DA31" s="1329" t="n">
        <v>0</v>
      </c>
      <c r="DB31" s="1329" t="n">
        <v>0</v>
      </c>
      <c r="DC31" s="1321" t="n">
        <v>0.000169</v>
      </c>
      <c r="DD31" s="1321" t="n">
        <v>0.000169</v>
      </c>
      <c r="DE31" s="1329" t="n">
        <v>0</v>
      </c>
      <c r="DF31" s="1329" t="n">
        <v>0</v>
      </c>
    </row>
    <row r="32" customFormat="false" ht="15" hidden="false" customHeight="false" outlineLevel="0" collapsed="false">
      <c r="A32" s="1329" t="s">
        <v>2120</v>
      </c>
      <c r="B32" s="1329" t="n">
        <v>0.2131508</v>
      </c>
      <c r="C32" s="1329" t="n">
        <v>0.2755031</v>
      </c>
      <c r="D32" s="1321" t="n">
        <v>2.56E-005</v>
      </c>
      <c r="E32" s="1321" t="n">
        <v>2.65E-005</v>
      </c>
      <c r="F32" s="1321" t="n">
        <v>5.18E-006</v>
      </c>
      <c r="G32" s="1329" t="n">
        <v>0</v>
      </c>
      <c r="H32" s="1321" t="n">
        <v>1.32E-007</v>
      </c>
      <c r="I32" s="1321" t="n">
        <v>2.56E-005</v>
      </c>
      <c r="J32" s="1321" t="n">
        <v>5.19E-006</v>
      </c>
      <c r="K32" s="1321" t="n">
        <v>5.19E-006</v>
      </c>
      <c r="L32" s="1329" t="n">
        <v>0.2131508</v>
      </c>
      <c r="M32" s="1329" t="n">
        <v>0</v>
      </c>
      <c r="N32" s="1329" t="n">
        <v>0</v>
      </c>
      <c r="O32" s="1329" t="n">
        <v>0</v>
      </c>
      <c r="P32" s="1329" t="n">
        <v>0</v>
      </c>
      <c r="Q32" s="1321" t="n">
        <v>4.86E-028</v>
      </c>
      <c r="R32" s="1321" t="n">
        <v>4.86E-028</v>
      </c>
      <c r="S32" s="1321" t="n">
        <v>6.97E-031</v>
      </c>
      <c r="T32" s="1321" t="n">
        <v>6.97E-031</v>
      </c>
      <c r="U32" s="1321" t="n">
        <v>5.33E-007</v>
      </c>
      <c r="V32" s="1329" t="n">
        <v>0.9850836</v>
      </c>
      <c r="W32" s="1329" t="n">
        <v>0.9850836</v>
      </c>
      <c r="X32" s="1329" t="n">
        <v>0.9850836</v>
      </c>
      <c r="Y32" s="1329" t="n">
        <v>0.9850836</v>
      </c>
      <c r="Z32" s="1329" t="n">
        <v>0.9850836</v>
      </c>
      <c r="AA32" s="1329" t="n">
        <v>0</v>
      </c>
      <c r="AB32" s="1321" t="n">
        <v>5.33E-007</v>
      </c>
      <c r="AC32" s="1321" t="n">
        <v>2.56E-005</v>
      </c>
      <c r="AD32" s="1329" t="n">
        <v>0</v>
      </c>
      <c r="AE32" s="1329" t="n">
        <v>0</v>
      </c>
      <c r="AF32" s="1321" t="n">
        <v>5.33E-007</v>
      </c>
      <c r="AG32" s="1321" t="n">
        <v>5.33E-007</v>
      </c>
      <c r="AH32" s="1329" t="n">
        <v>0.2131508</v>
      </c>
      <c r="AI32" s="1329" t="n">
        <v>0.2131508</v>
      </c>
      <c r="AJ32" s="1329" t="n">
        <v>0.2131508</v>
      </c>
      <c r="AK32" s="1329" t="n">
        <v>0.2131508</v>
      </c>
      <c r="AL32" s="1329" t="n">
        <v>0.2755031</v>
      </c>
      <c r="AM32" s="1329" t="n">
        <v>0.2755031</v>
      </c>
      <c r="AN32" s="1321" t="n">
        <v>6.92E-005</v>
      </c>
      <c r="AO32" s="1321" t="n">
        <v>6.92E-005</v>
      </c>
      <c r="AP32" s="1329" t="n">
        <v>0</v>
      </c>
      <c r="AQ32" s="1329" t="n">
        <v>0</v>
      </c>
      <c r="AR32" s="1321" t="n">
        <v>2.56E-005</v>
      </c>
      <c r="AS32" s="1321" t="n">
        <v>2.56E-005</v>
      </c>
      <c r="AT32" s="1321" t="n">
        <v>2.65E-005</v>
      </c>
      <c r="AU32" s="1321" t="n">
        <v>2.65E-005</v>
      </c>
      <c r="AV32" s="1321" t="n">
        <v>1.85E-006</v>
      </c>
      <c r="AW32" s="1321" t="n">
        <v>1.85E-006</v>
      </c>
      <c r="AX32" s="1329" t="n">
        <v>0.2131508</v>
      </c>
      <c r="AY32" s="1329" t="n">
        <v>0.2131508</v>
      </c>
      <c r="AZ32" s="1329" t="n">
        <v>0.2755031</v>
      </c>
      <c r="BA32" s="1321" t="n">
        <v>1.32E-007</v>
      </c>
      <c r="BB32" s="1321" t="n">
        <v>5.13E-006</v>
      </c>
      <c r="BC32" s="1329" t="n">
        <v>0.2755031</v>
      </c>
      <c r="BD32" s="1321" t="n">
        <v>5.33E-007</v>
      </c>
      <c r="BE32" s="1329" t="n">
        <v>0.1668799</v>
      </c>
      <c r="BF32" s="1329" t="n">
        <v>0.9850836</v>
      </c>
      <c r="BG32" s="1329" t="n">
        <v>0.9850836</v>
      </c>
      <c r="BH32" s="1321" t="n">
        <v>2.56E-005</v>
      </c>
      <c r="BI32" s="1321" t="n">
        <v>2.56E-005</v>
      </c>
      <c r="BJ32" s="1321" t="n">
        <v>6.92E-005</v>
      </c>
      <c r="BK32" s="1329" t="n">
        <v>0.0569267</v>
      </c>
      <c r="BL32" s="1321" t="n">
        <v>2.93E-007</v>
      </c>
      <c r="BM32" s="1321" t="n">
        <v>2.65E-005</v>
      </c>
      <c r="BN32" s="1321" t="n">
        <v>4.89E-028</v>
      </c>
      <c r="BO32" s="1321" t="n">
        <v>2.93E-007</v>
      </c>
      <c r="BP32" s="1321" t="n">
        <v>6.92E-006</v>
      </c>
      <c r="BQ32" s="1321" t="n">
        <v>4.89E-028</v>
      </c>
      <c r="BR32" s="1321" t="n">
        <v>1.17E-025</v>
      </c>
      <c r="BS32" s="1321" t="n">
        <v>5.19E-006</v>
      </c>
      <c r="BT32" s="1321" t="n">
        <v>1.85E-006</v>
      </c>
      <c r="BU32" s="1329" t="n">
        <v>0</v>
      </c>
      <c r="BV32" s="1329" t="n">
        <v>0</v>
      </c>
      <c r="BW32" s="1329" t="n">
        <v>0</v>
      </c>
      <c r="BX32" s="1321" t="n">
        <v>5.33E-007</v>
      </c>
      <c r="BY32" s="1329" t="n">
        <v>0</v>
      </c>
      <c r="BZ32" s="1321" t="n">
        <v>2.65E-005</v>
      </c>
      <c r="CA32" s="1329" t="n">
        <v>0</v>
      </c>
      <c r="CB32" s="1329" t="n">
        <v>0.2131508</v>
      </c>
      <c r="CC32" s="1329" t="n">
        <v>0.2131508</v>
      </c>
      <c r="CD32" s="1321" t="n">
        <v>1.32E-007</v>
      </c>
      <c r="CE32" s="1329" t="n">
        <v>0</v>
      </c>
      <c r="CF32" s="1329" t="n">
        <v>0</v>
      </c>
      <c r="CG32" s="1321" t="n">
        <v>5.33E-007</v>
      </c>
      <c r="CH32" s="1321" t="n">
        <v>5.33E-007</v>
      </c>
      <c r="CI32" s="1329" t="n">
        <v>0.2131508</v>
      </c>
      <c r="CJ32" s="1329" t="n">
        <v>0.2131508</v>
      </c>
      <c r="CK32" s="1329" t="n">
        <v>0.2131508</v>
      </c>
      <c r="CL32" s="1329" t="n">
        <v>0.2131508</v>
      </c>
      <c r="CM32" s="1329" t="n">
        <v>0.2755031</v>
      </c>
      <c r="CN32" s="1329" t="n">
        <v>0.2755031</v>
      </c>
      <c r="CO32" s="1321" t="n">
        <v>6.92E-005</v>
      </c>
      <c r="CP32" s="1321" t="n">
        <v>6.92E-005</v>
      </c>
      <c r="CQ32" s="1329" t="n">
        <v>0</v>
      </c>
      <c r="CR32" s="1329" t="n">
        <v>0</v>
      </c>
      <c r="CS32" s="1321" t="n">
        <v>2.56E-005</v>
      </c>
      <c r="CT32" s="1321" t="n">
        <v>2.56E-005</v>
      </c>
      <c r="CU32" s="1321" t="n">
        <v>2.65E-005</v>
      </c>
      <c r="CV32" s="1321" t="n">
        <v>2.65E-005</v>
      </c>
      <c r="CW32" s="1321" t="n">
        <v>2.65E-005</v>
      </c>
      <c r="CX32" s="1321" t="n">
        <v>2.65E-005</v>
      </c>
      <c r="CY32" s="1321" t="n">
        <v>1.85E-006</v>
      </c>
      <c r="CZ32" s="1321" t="n">
        <v>1.85E-006</v>
      </c>
      <c r="DA32" s="1329" t="n">
        <v>0</v>
      </c>
      <c r="DB32" s="1329" t="n">
        <v>0</v>
      </c>
      <c r="DC32" s="1321" t="n">
        <v>2.65E-005</v>
      </c>
      <c r="DD32" s="1321" t="n">
        <v>2.65E-005</v>
      </c>
      <c r="DE32" s="1329" t="n">
        <v>0</v>
      </c>
      <c r="DF32" s="1329" t="n">
        <v>0</v>
      </c>
    </row>
    <row r="33" customFormat="false" ht="15" hidden="false" customHeight="false" outlineLevel="0" collapsed="false">
      <c r="A33" s="1329" t="s">
        <v>2121</v>
      </c>
      <c r="B33" s="1329" t="n">
        <v>0.0851749</v>
      </c>
      <c r="C33" s="1329" t="n">
        <v>0.0381557</v>
      </c>
      <c r="D33" s="1329" t="n">
        <v>0.0490105</v>
      </c>
      <c r="E33" s="1329" t="n">
        <v>0</v>
      </c>
      <c r="F33" s="1329" t="n">
        <v>0.9730128</v>
      </c>
      <c r="G33" s="1329" t="n">
        <v>0</v>
      </c>
      <c r="H33" s="1329" t="n">
        <v>0.2458974</v>
      </c>
      <c r="I33" s="1329" t="n">
        <v>0.0490105</v>
      </c>
      <c r="J33" s="1329" t="n">
        <v>0.9713261</v>
      </c>
      <c r="K33" s="1329" t="n">
        <v>0.9713261</v>
      </c>
      <c r="L33" s="1329" t="n">
        <v>0.0851749</v>
      </c>
      <c r="M33" s="1329" t="n">
        <v>0.9982228</v>
      </c>
      <c r="N33" s="1329" t="n">
        <v>0</v>
      </c>
      <c r="O33" s="1329" t="n">
        <v>0</v>
      </c>
      <c r="P33" s="1329" t="n">
        <v>0</v>
      </c>
      <c r="Q33" s="1321" t="n">
        <v>3.98E-005</v>
      </c>
      <c r="R33" s="1321" t="n">
        <v>3.98E-005</v>
      </c>
      <c r="S33" s="1321" t="n">
        <v>3.98E-005</v>
      </c>
      <c r="T33" s="1321" t="n">
        <v>3.98E-005</v>
      </c>
      <c r="U33" s="1329" t="n">
        <v>0.9955993</v>
      </c>
      <c r="V33" s="1321" t="n">
        <v>1.03E-009</v>
      </c>
      <c r="W33" s="1321" t="n">
        <v>1.03E-009</v>
      </c>
      <c r="X33" s="1321" t="n">
        <v>1.03E-009</v>
      </c>
      <c r="Y33" s="1321" t="n">
        <v>1.03E-009</v>
      </c>
      <c r="Z33" s="1321" t="n">
        <v>1.03E-009</v>
      </c>
      <c r="AA33" s="1329" t="n">
        <v>0</v>
      </c>
      <c r="AB33" s="1329" t="n">
        <v>0.9955993</v>
      </c>
      <c r="AC33" s="1329" t="n">
        <v>0.0490105</v>
      </c>
      <c r="AD33" s="1329" t="n">
        <v>0</v>
      </c>
      <c r="AE33" s="1329" t="n">
        <v>0</v>
      </c>
      <c r="AF33" s="1329" t="n">
        <v>0.9955993</v>
      </c>
      <c r="AG33" s="1329" t="n">
        <v>0.9955993</v>
      </c>
      <c r="AH33" s="1329" t="n">
        <v>0.0851749</v>
      </c>
      <c r="AI33" s="1329" t="n">
        <v>0.0851749</v>
      </c>
      <c r="AJ33" s="1329" t="n">
        <v>0.0851749</v>
      </c>
      <c r="AK33" s="1329" t="n">
        <v>0.0851749</v>
      </c>
      <c r="AL33" s="1329" t="n">
        <v>0.0381556</v>
      </c>
      <c r="AM33" s="1329" t="n">
        <v>0.0381556</v>
      </c>
      <c r="AN33" s="1329" t="n">
        <v>0.0408045</v>
      </c>
      <c r="AO33" s="1329" t="n">
        <v>0.0408045</v>
      </c>
      <c r="AP33" s="1329" t="n">
        <v>0</v>
      </c>
      <c r="AQ33" s="1329" t="n">
        <v>0</v>
      </c>
      <c r="AR33" s="1329" t="n">
        <v>0.0490105</v>
      </c>
      <c r="AS33" s="1329" t="n">
        <v>0.0490105</v>
      </c>
      <c r="AT33" s="1321" t="n">
        <v>7.08E-020</v>
      </c>
      <c r="AU33" s="1321" t="n">
        <v>7.08E-020</v>
      </c>
      <c r="AV33" s="1329" t="n">
        <v>0.9943033</v>
      </c>
      <c r="AW33" s="1329" t="n">
        <v>0.9943033</v>
      </c>
      <c r="AX33" s="1329" t="n">
        <v>0.0851749</v>
      </c>
      <c r="AY33" s="1329" t="n">
        <v>0.0851749</v>
      </c>
      <c r="AZ33" s="1329" t="n">
        <v>0.0381556</v>
      </c>
      <c r="BA33" s="1329" t="n">
        <v>0.2458974</v>
      </c>
      <c r="BB33" s="1329" t="n">
        <v>0.9729798</v>
      </c>
      <c r="BC33" s="1329" t="n">
        <v>0.0381556</v>
      </c>
      <c r="BD33" s="1329" t="n">
        <v>0.9955993</v>
      </c>
      <c r="BE33" s="1329" t="n">
        <v>0.0265061</v>
      </c>
      <c r="BF33" s="1321" t="n">
        <v>1.03E-009</v>
      </c>
      <c r="BG33" s="1321" t="n">
        <v>1.03E-009</v>
      </c>
      <c r="BH33" s="1329" t="n">
        <v>0.0490105</v>
      </c>
      <c r="BI33" s="1329" t="n">
        <v>0.0490105</v>
      </c>
      <c r="BJ33" s="1329" t="n">
        <v>0.0408045</v>
      </c>
      <c r="BK33" s="1329" t="n">
        <v>0.0420551</v>
      </c>
      <c r="BL33" s="1329" t="n">
        <v>0.0540161</v>
      </c>
      <c r="BM33" s="1321" t="n">
        <v>7.08E-020</v>
      </c>
      <c r="BN33" s="1321" t="n">
        <v>4E-005</v>
      </c>
      <c r="BO33" s="1329" t="n">
        <v>0.0540161</v>
      </c>
      <c r="BP33" s="1329" t="n">
        <v>0.2673583</v>
      </c>
      <c r="BQ33" s="1321" t="n">
        <v>4E-005</v>
      </c>
      <c r="BR33" s="1321" t="n">
        <v>4E-005</v>
      </c>
      <c r="BS33" s="1329" t="n">
        <v>0.9713261</v>
      </c>
      <c r="BT33" s="1329" t="n">
        <v>0.9943033</v>
      </c>
      <c r="BU33" s="1329" t="n">
        <v>0</v>
      </c>
      <c r="BV33" s="1329" t="n">
        <v>0</v>
      </c>
      <c r="BW33" s="1329" t="n">
        <v>0</v>
      </c>
      <c r="BX33" s="1329" t="n">
        <v>0.9955993</v>
      </c>
      <c r="BY33" s="1329" t="n">
        <v>0</v>
      </c>
      <c r="BZ33" s="1329" t="n">
        <v>0</v>
      </c>
      <c r="CA33" s="1329" t="n">
        <v>0</v>
      </c>
      <c r="CB33" s="1329" t="n">
        <v>0.0851749</v>
      </c>
      <c r="CC33" s="1329" t="n">
        <v>0.0851749</v>
      </c>
      <c r="CD33" s="1329" t="n">
        <v>0.2458974</v>
      </c>
      <c r="CE33" s="1329" t="n">
        <v>0</v>
      </c>
      <c r="CF33" s="1329" t="n">
        <v>0</v>
      </c>
      <c r="CG33" s="1329" t="n">
        <v>0.9955993</v>
      </c>
      <c r="CH33" s="1329" t="n">
        <v>0.9955993</v>
      </c>
      <c r="CI33" s="1329" t="n">
        <v>0.0851749</v>
      </c>
      <c r="CJ33" s="1329" t="n">
        <v>0.0851749</v>
      </c>
      <c r="CK33" s="1329" t="n">
        <v>0.0851749</v>
      </c>
      <c r="CL33" s="1329" t="n">
        <v>0.0851749</v>
      </c>
      <c r="CM33" s="1329" t="n">
        <v>0.0381556</v>
      </c>
      <c r="CN33" s="1329" t="n">
        <v>0.0381556</v>
      </c>
      <c r="CO33" s="1329" t="n">
        <v>0.0408045</v>
      </c>
      <c r="CP33" s="1329" t="n">
        <v>0.0408045</v>
      </c>
      <c r="CQ33" s="1329" t="n">
        <v>0</v>
      </c>
      <c r="CR33" s="1329" t="n">
        <v>0</v>
      </c>
      <c r="CS33" s="1329" t="n">
        <v>0.0490105</v>
      </c>
      <c r="CT33" s="1329" t="n">
        <v>0.0490105</v>
      </c>
      <c r="CU33" s="1321" t="n">
        <v>7.08E-020</v>
      </c>
      <c r="CV33" s="1321" t="n">
        <v>7.08E-020</v>
      </c>
      <c r="CW33" s="1329" t="n">
        <v>0</v>
      </c>
      <c r="CX33" s="1329" t="n">
        <v>0</v>
      </c>
      <c r="CY33" s="1329" t="n">
        <v>0.9943033</v>
      </c>
      <c r="CZ33" s="1329" t="n">
        <v>0.9943033</v>
      </c>
      <c r="DA33" s="1329" t="n">
        <v>0</v>
      </c>
      <c r="DB33" s="1329" t="n">
        <v>0</v>
      </c>
      <c r="DC33" s="1321" t="n">
        <v>7.08E-020</v>
      </c>
      <c r="DD33" s="1321" t="n">
        <v>7.08E-020</v>
      </c>
      <c r="DE33" s="1329" t="n">
        <v>0</v>
      </c>
      <c r="DF33" s="1329" t="n">
        <v>0</v>
      </c>
    </row>
    <row r="34" customFormat="false" ht="15" hidden="false" customHeight="false" outlineLevel="0" collapsed="false">
      <c r="A34" s="1329" t="s">
        <v>2122</v>
      </c>
      <c r="B34" s="1321" t="n">
        <v>0.000115</v>
      </c>
      <c r="C34" s="1321" t="n">
        <v>0.00012</v>
      </c>
      <c r="D34" s="1321" t="n">
        <v>0.000216</v>
      </c>
      <c r="E34" s="1321" t="n">
        <v>0.00509</v>
      </c>
      <c r="F34" s="1321" t="n">
        <v>4E-005</v>
      </c>
      <c r="G34" s="1329" t="n">
        <v>1</v>
      </c>
      <c r="H34" s="1321" t="n">
        <v>0.000395</v>
      </c>
      <c r="I34" s="1321" t="n">
        <v>0.000216</v>
      </c>
      <c r="J34" s="1321" t="n">
        <v>3.99E-005</v>
      </c>
      <c r="K34" s="1321" t="n">
        <v>3.99E-005</v>
      </c>
      <c r="L34" s="1321" t="n">
        <v>0.000115</v>
      </c>
      <c r="M34" s="1321" t="n">
        <v>0.00178</v>
      </c>
      <c r="N34" s="1329" t="n">
        <v>0</v>
      </c>
      <c r="O34" s="1329" t="n">
        <v>0</v>
      </c>
      <c r="P34" s="1329" t="n">
        <v>1</v>
      </c>
      <c r="Q34" s="1329" t="n">
        <v>0.9999602</v>
      </c>
      <c r="R34" s="1329" t="n">
        <v>0.9999602</v>
      </c>
      <c r="S34" s="1329" t="n">
        <v>0.9999602</v>
      </c>
      <c r="T34" s="1329" t="n">
        <v>0.9999602</v>
      </c>
      <c r="U34" s="1321" t="n">
        <v>0.0016</v>
      </c>
      <c r="V34" s="1321" t="n">
        <v>2.05E-006</v>
      </c>
      <c r="W34" s="1321" t="n">
        <v>2.05E-006</v>
      </c>
      <c r="X34" s="1321" t="n">
        <v>2.05E-006</v>
      </c>
      <c r="Y34" s="1321" t="n">
        <v>2.05E-006</v>
      </c>
      <c r="Z34" s="1321" t="n">
        <v>2.05E-006</v>
      </c>
      <c r="AA34" s="1329" t="n">
        <v>0</v>
      </c>
      <c r="AB34" s="1321" t="n">
        <v>0.0016</v>
      </c>
      <c r="AC34" s="1321" t="n">
        <v>0.000216</v>
      </c>
      <c r="AD34" s="1329" t="n">
        <v>0</v>
      </c>
      <c r="AE34" s="1329" t="n">
        <v>0</v>
      </c>
      <c r="AF34" s="1321" t="n">
        <v>0.0016</v>
      </c>
      <c r="AG34" s="1321" t="n">
        <v>0.0016</v>
      </c>
      <c r="AH34" s="1321" t="n">
        <v>0.000115</v>
      </c>
      <c r="AI34" s="1321" t="n">
        <v>0.000115</v>
      </c>
      <c r="AJ34" s="1321" t="n">
        <v>0.000115</v>
      </c>
      <c r="AK34" s="1321" t="n">
        <v>0.000115</v>
      </c>
      <c r="AL34" s="1321" t="n">
        <v>0.00012</v>
      </c>
      <c r="AM34" s="1321" t="n">
        <v>0.00012</v>
      </c>
      <c r="AN34" s="1321" t="n">
        <v>0.000149</v>
      </c>
      <c r="AO34" s="1321" t="n">
        <v>0.000149</v>
      </c>
      <c r="AP34" s="1329" t="n">
        <v>1</v>
      </c>
      <c r="AQ34" s="1329" t="n">
        <v>1</v>
      </c>
      <c r="AR34" s="1321" t="n">
        <v>0.000216</v>
      </c>
      <c r="AS34" s="1321" t="n">
        <v>0.000216</v>
      </c>
      <c r="AT34" s="1321" t="n">
        <v>0.00509</v>
      </c>
      <c r="AU34" s="1321" t="n">
        <v>0.00509</v>
      </c>
      <c r="AV34" s="1321" t="n">
        <v>8.91E-005</v>
      </c>
      <c r="AW34" s="1321" t="n">
        <v>8.91E-005</v>
      </c>
      <c r="AX34" s="1321" t="n">
        <v>0.000115</v>
      </c>
      <c r="AY34" s="1321" t="n">
        <v>0.000115</v>
      </c>
      <c r="AZ34" s="1321" t="n">
        <v>0.00012</v>
      </c>
      <c r="BA34" s="1321" t="n">
        <v>0.000395</v>
      </c>
      <c r="BB34" s="1321" t="n">
        <v>8E-005</v>
      </c>
      <c r="BC34" s="1321" t="n">
        <v>0.00012</v>
      </c>
      <c r="BD34" s="1321" t="n">
        <v>0.0016</v>
      </c>
      <c r="BE34" s="1321" t="n">
        <v>0.000144</v>
      </c>
      <c r="BF34" s="1321" t="n">
        <v>2.05E-006</v>
      </c>
      <c r="BG34" s="1321" t="n">
        <v>2.05E-006</v>
      </c>
      <c r="BH34" s="1321" t="n">
        <v>0.000216</v>
      </c>
      <c r="BI34" s="1321" t="n">
        <v>0.000216</v>
      </c>
      <c r="BJ34" s="1321" t="n">
        <v>0.000149</v>
      </c>
      <c r="BK34" s="1321" t="n">
        <v>0.000159</v>
      </c>
      <c r="BL34" s="1329" t="n">
        <v>0.9437089</v>
      </c>
      <c r="BM34" s="1321" t="n">
        <v>0.00509</v>
      </c>
      <c r="BN34" s="1329" t="n">
        <v>0.99996</v>
      </c>
      <c r="BO34" s="1329" t="n">
        <v>0.9437089</v>
      </c>
      <c r="BP34" s="1321" t="n">
        <v>3.9E-006</v>
      </c>
      <c r="BQ34" s="1329" t="n">
        <v>0.99996</v>
      </c>
      <c r="BR34" s="1329" t="n">
        <v>0.99996</v>
      </c>
      <c r="BS34" s="1321" t="n">
        <v>3.99E-005</v>
      </c>
      <c r="BT34" s="1321" t="n">
        <v>8.91E-005</v>
      </c>
      <c r="BU34" s="1329" t="n">
        <v>0</v>
      </c>
      <c r="BV34" s="1329" t="n">
        <v>0</v>
      </c>
      <c r="BW34" s="1329" t="n">
        <v>0</v>
      </c>
      <c r="BX34" s="1321" t="n">
        <v>0.0016</v>
      </c>
      <c r="BY34" s="1329" t="n">
        <v>0</v>
      </c>
      <c r="BZ34" s="1321" t="n">
        <v>0.00509</v>
      </c>
      <c r="CA34" s="1329" t="n">
        <v>0</v>
      </c>
      <c r="CB34" s="1321" t="n">
        <v>0.000115</v>
      </c>
      <c r="CC34" s="1321" t="n">
        <v>0.000115</v>
      </c>
      <c r="CD34" s="1321" t="n">
        <v>0.000395</v>
      </c>
      <c r="CE34" s="1329" t="n">
        <v>0</v>
      </c>
      <c r="CF34" s="1329" t="n">
        <v>0</v>
      </c>
      <c r="CG34" s="1321" t="n">
        <v>0.0016</v>
      </c>
      <c r="CH34" s="1321" t="n">
        <v>0.0016</v>
      </c>
      <c r="CI34" s="1321" t="n">
        <v>0.000115</v>
      </c>
      <c r="CJ34" s="1321" t="n">
        <v>0.000115</v>
      </c>
      <c r="CK34" s="1321" t="n">
        <v>0.000115</v>
      </c>
      <c r="CL34" s="1321" t="n">
        <v>0.000115</v>
      </c>
      <c r="CM34" s="1321" t="n">
        <v>0.00012</v>
      </c>
      <c r="CN34" s="1321" t="n">
        <v>0.00012</v>
      </c>
      <c r="CO34" s="1321" t="n">
        <v>0.000149</v>
      </c>
      <c r="CP34" s="1321" t="n">
        <v>0.000149</v>
      </c>
      <c r="CQ34" s="1329" t="n">
        <v>1</v>
      </c>
      <c r="CR34" s="1329" t="n">
        <v>1</v>
      </c>
      <c r="CS34" s="1321" t="n">
        <v>0.000216</v>
      </c>
      <c r="CT34" s="1321" t="n">
        <v>0.000216</v>
      </c>
      <c r="CU34" s="1321" t="n">
        <v>0.00509</v>
      </c>
      <c r="CV34" s="1321" t="n">
        <v>0.00509</v>
      </c>
      <c r="CW34" s="1321" t="n">
        <v>0.00509</v>
      </c>
      <c r="CX34" s="1321" t="n">
        <v>0.00509</v>
      </c>
      <c r="CY34" s="1321" t="n">
        <v>8.91E-005</v>
      </c>
      <c r="CZ34" s="1321" t="n">
        <v>8.91E-005</v>
      </c>
      <c r="DA34" s="1329" t="n">
        <v>1</v>
      </c>
      <c r="DB34" s="1329" t="n">
        <v>1</v>
      </c>
      <c r="DC34" s="1321" t="n">
        <v>0.00509</v>
      </c>
      <c r="DD34" s="1321" t="n">
        <v>0.00509</v>
      </c>
      <c r="DE34" s="1329" t="n">
        <v>1</v>
      </c>
      <c r="DF34" s="1329" t="n">
        <v>1</v>
      </c>
    </row>
    <row r="35" customFormat="false" ht="15" hidden="false" customHeight="false" outlineLevel="0" collapsed="false">
      <c r="A35" s="1329" t="s">
        <v>2123</v>
      </c>
      <c r="B35" s="1321" t="n">
        <v>0.000419</v>
      </c>
      <c r="C35" s="1321" t="n">
        <v>0.00044</v>
      </c>
      <c r="D35" s="1321" t="n">
        <v>5.87E-005</v>
      </c>
      <c r="E35" s="1321" t="n">
        <v>4.3E-005</v>
      </c>
      <c r="F35" s="1321" t="n">
        <v>0.000354</v>
      </c>
      <c r="G35" s="1329" t="n">
        <v>0</v>
      </c>
      <c r="H35" s="1321" t="n">
        <v>9.15E-006</v>
      </c>
      <c r="I35" s="1321" t="n">
        <v>5.87E-005</v>
      </c>
      <c r="J35" s="1321" t="n">
        <v>0.000353</v>
      </c>
      <c r="K35" s="1321" t="n">
        <v>0.000353</v>
      </c>
      <c r="L35" s="1321" t="n">
        <v>0.000419</v>
      </c>
      <c r="M35" s="1329" t="n">
        <v>0</v>
      </c>
      <c r="N35" s="1329" t="n">
        <v>0</v>
      </c>
      <c r="O35" s="1329" t="n">
        <v>0</v>
      </c>
      <c r="P35" s="1329" t="n">
        <v>0</v>
      </c>
      <c r="Q35" s="1321" t="n">
        <v>8.91E-020</v>
      </c>
      <c r="R35" s="1321" t="n">
        <v>8.91E-020</v>
      </c>
      <c r="S35" s="1321" t="n">
        <v>7.82E-019</v>
      </c>
      <c r="T35" s="1321" t="n">
        <v>7.82E-019</v>
      </c>
      <c r="U35" s="1321" t="n">
        <v>3.7E-005</v>
      </c>
      <c r="V35" s="1321" t="n">
        <v>0.00132</v>
      </c>
      <c r="W35" s="1321" t="n">
        <v>0.00132</v>
      </c>
      <c r="X35" s="1321" t="n">
        <v>0.00132</v>
      </c>
      <c r="Y35" s="1321" t="n">
        <v>0.00132</v>
      </c>
      <c r="Z35" s="1321" t="n">
        <v>0.00132</v>
      </c>
      <c r="AA35" s="1329" t="n">
        <v>0</v>
      </c>
      <c r="AB35" s="1321" t="n">
        <v>3.7E-005</v>
      </c>
      <c r="AC35" s="1321" t="n">
        <v>5.87E-005</v>
      </c>
      <c r="AD35" s="1329" t="n">
        <v>0</v>
      </c>
      <c r="AE35" s="1329" t="n">
        <v>0</v>
      </c>
      <c r="AF35" s="1321" t="n">
        <v>3.7E-005</v>
      </c>
      <c r="AG35" s="1321" t="n">
        <v>3.7E-005</v>
      </c>
      <c r="AH35" s="1321" t="n">
        <v>0.000419</v>
      </c>
      <c r="AI35" s="1321" t="n">
        <v>0.000419</v>
      </c>
      <c r="AJ35" s="1321" t="n">
        <v>0.000419</v>
      </c>
      <c r="AK35" s="1321" t="n">
        <v>0.000419</v>
      </c>
      <c r="AL35" s="1321" t="n">
        <v>0.00044</v>
      </c>
      <c r="AM35" s="1321" t="n">
        <v>0.00044</v>
      </c>
      <c r="AN35" s="1321" t="n">
        <v>0.000105</v>
      </c>
      <c r="AO35" s="1321" t="n">
        <v>0.000105</v>
      </c>
      <c r="AP35" s="1329" t="n">
        <v>0</v>
      </c>
      <c r="AQ35" s="1329" t="n">
        <v>0</v>
      </c>
      <c r="AR35" s="1321" t="n">
        <v>5.87E-005</v>
      </c>
      <c r="AS35" s="1321" t="n">
        <v>5.87E-005</v>
      </c>
      <c r="AT35" s="1321" t="n">
        <v>4.3E-005</v>
      </c>
      <c r="AU35" s="1321" t="n">
        <v>4.3E-005</v>
      </c>
      <c r="AV35" s="1321" t="n">
        <v>0.000487</v>
      </c>
      <c r="AW35" s="1321" t="n">
        <v>0.000487</v>
      </c>
      <c r="AX35" s="1321" t="n">
        <v>0.000419</v>
      </c>
      <c r="AY35" s="1321" t="n">
        <v>0.000419</v>
      </c>
      <c r="AZ35" s="1321" t="n">
        <v>0.00044</v>
      </c>
      <c r="BA35" s="1321" t="n">
        <v>9.15E-006</v>
      </c>
      <c r="BB35" s="1321" t="n">
        <v>0.000356</v>
      </c>
      <c r="BC35" s="1321" t="n">
        <v>0.00044</v>
      </c>
      <c r="BD35" s="1321" t="n">
        <v>3.7E-005</v>
      </c>
      <c r="BE35" s="1321" t="n">
        <v>0.00163</v>
      </c>
      <c r="BF35" s="1321" t="n">
        <v>0.00132</v>
      </c>
      <c r="BG35" s="1321" t="n">
        <v>0.00132</v>
      </c>
      <c r="BH35" s="1321" t="n">
        <v>5.87E-005</v>
      </c>
      <c r="BI35" s="1321" t="n">
        <v>5.87E-005</v>
      </c>
      <c r="BJ35" s="1321" t="n">
        <v>0.000105</v>
      </c>
      <c r="BK35" s="1321" t="n">
        <v>0.000765</v>
      </c>
      <c r="BL35" s="1321" t="n">
        <v>1.96E-005</v>
      </c>
      <c r="BM35" s="1321" t="n">
        <v>4.3E-005</v>
      </c>
      <c r="BN35" s="1321" t="n">
        <v>8.96E-020</v>
      </c>
      <c r="BO35" s="1321" t="n">
        <v>1.96E-005</v>
      </c>
      <c r="BP35" s="1321" t="n">
        <v>5.38E-005</v>
      </c>
      <c r="BQ35" s="1321" t="n">
        <v>8.96E-020</v>
      </c>
      <c r="BR35" s="1321" t="n">
        <v>8.96E-020</v>
      </c>
      <c r="BS35" s="1321" t="n">
        <v>0.000353</v>
      </c>
      <c r="BT35" s="1321" t="n">
        <v>0.000487</v>
      </c>
      <c r="BU35" s="1329" t="n">
        <v>0</v>
      </c>
      <c r="BV35" s="1329" t="n">
        <v>0</v>
      </c>
      <c r="BW35" s="1329" t="n">
        <v>0</v>
      </c>
      <c r="BX35" s="1321" t="n">
        <v>3.7E-005</v>
      </c>
      <c r="BY35" s="1329" t="n">
        <v>0</v>
      </c>
      <c r="BZ35" s="1321" t="n">
        <v>4.3E-005</v>
      </c>
      <c r="CA35" s="1329" t="n">
        <v>0</v>
      </c>
      <c r="CB35" s="1321" t="n">
        <v>0.000419</v>
      </c>
      <c r="CC35" s="1321" t="n">
        <v>0.000419</v>
      </c>
      <c r="CD35" s="1321" t="n">
        <v>9.15E-006</v>
      </c>
      <c r="CE35" s="1329" t="n">
        <v>0</v>
      </c>
      <c r="CF35" s="1329" t="n">
        <v>0</v>
      </c>
      <c r="CG35" s="1321" t="n">
        <v>3.7E-005</v>
      </c>
      <c r="CH35" s="1321" t="n">
        <v>3.7E-005</v>
      </c>
      <c r="CI35" s="1321" t="n">
        <v>0.000419</v>
      </c>
      <c r="CJ35" s="1321" t="n">
        <v>0.000419</v>
      </c>
      <c r="CK35" s="1321" t="n">
        <v>0.000419</v>
      </c>
      <c r="CL35" s="1321" t="n">
        <v>0.000419</v>
      </c>
      <c r="CM35" s="1321" t="n">
        <v>0.00044</v>
      </c>
      <c r="CN35" s="1321" t="n">
        <v>0.00044</v>
      </c>
      <c r="CO35" s="1321" t="n">
        <v>0.000105</v>
      </c>
      <c r="CP35" s="1321" t="n">
        <v>0.000105</v>
      </c>
      <c r="CQ35" s="1329" t="n">
        <v>0</v>
      </c>
      <c r="CR35" s="1329" t="n">
        <v>0</v>
      </c>
      <c r="CS35" s="1321" t="n">
        <v>5.87E-005</v>
      </c>
      <c r="CT35" s="1321" t="n">
        <v>5.87E-005</v>
      </c>
      <c r="CU35" s="1321" t="n">
        <v>4.3E-005</v>
      </c>
      <c r="CV35" s="1321" t="n">
        <v>4.3E-005</v>
      </c>
      <c r="CW35" s="1321" t="n">
        <v>4.3E-005</v>
      </c>
      <c r="CX35" s="1321" t="n">
        <v>4.3E-005</v>
      </c>
      <c r="CY35" s="1321" t="n">
        <v>0.000487</v>
      </c>
      <c r="CZ35" s="1321" t="n">
        <v>0.000487</v>
      </c>
      <c r="DA35" s="1329" t="n">
        <v>0</v>
      </c>
      <c r="DB35" s="1329" t="n">
        <v>0</v>
      </c>
      <c r="DC35" s="1321" t="n">
        <v>4.3E-005</v>
      </c>
      <c r="DD35" s="1321" t="n">
        <v>4.3E-005</v>
      </c>
      <c r="DE35" s="1329" t="n">
        <v>0</v>
      </c>
      <c r="DF35" s="1329" t="n">
        <v>0</v>
      </c>
    </row>
    <row r="36" customFormat="false" ht="15" hidden="false" customHeight="false" outlineLevel="0" collapsed="false">
      <c r="A36" s="1329" t="s">
        <v>2124</v>
      </c>
      <c r="B36" s="1321" t="n">
        <v>5.38E-005</v>
      </c>
      <c r="C36" s="1321" t="n">
        <v>5.66E-005</v>
      </c>
      <c r="D36" s="1321" t="n">
        <v>8.26E-005</v>
      </c>
      <c r="E36" s="1321" t="n">
        <v>6.45E-005</v>
      </c>
      <c r="F36" s="1321" t="n">
        <v>0.000358</v>
      </c>
      <c r="G36" s="1329" t="n">
        <v>0</v>
      </c>
      <c r="H36" s="1321" t="n">
        <v>9.2E-006</v>
      </c>
      <c r="I36" s="1321" t="n">
        <v>8.26E-005</v>
      </c>
      <c r="J36" s="1321" t="n">
        <v>0.000365</v>
      </c>
      <c r="K36" s="1321" t="n">
        <v>0.000365</v>
      </c>
      <c r="L36" s="1321" t="n">
        <v>5.38E-005</v>
      </c>
      <c r="M36" s="1329" t="n">
        <v>0</v>
      </c>
      <c r="N36" s="1329" t="n">
        <v>0</v>
      </c>
      <c r="O36" s="1329" t="n">
        <v>0</v>
      </c>
      <c r="P36" s="1329" t="n">
        <v>0</v>
      </c>
      <c r="Q36" s="1321" t="n">
        <v>7.28E-022</v>
      </c>
      <c r="R36" s="1321" t="n">
        <v>7.28E-022</v>
      </c>
      <c r="S36" s="1321" t="n">
        <v>9.28E-023</v>
      </c>
      <c r="T36" s="1321" t="n">
        <v>9.28E-023</v>
      </c>
      <c r="U36" s="1321" t="n">
        <v>3.72E-005</v>
      </c>
      <c r="V36" s="1321" t="n">
        <v>1.88E-015</v>
      </c>
      <c r="W36" s="1321" t="n">
        <v>1.88E-015</v>
      </c>
      <c r="X36" s="1321" t="n">
        <v>1.88E-015</v>
      </c>
      <c r="Y36" s="1321" t="n">
        <v>1.88E-015</v>
      </c>
      <c r="Z36" s="1321" t="n">
        <v>1.88E-015</v>
      </c>
      <c r="AA36" s="1329" t="n">
        <v>0</v>
      </c>
      <c r="AB36" s="1321" t="n">
        <v>3.72E-005</v>
      </c>
      <c r="AC36" s="1321" t="n">
        <v>8.26E-005</v>
      </c>
      <c r="AD36" s="1329" t="n">
        <v>0</v>
      </c>
      <c r="AE36" s="1329" t="n">
        <v>0</v>
      </c>
      <c r="AF36" s="1321" t="n">
        <v>3.72E-005</v>
      </c>
      <c r="AG36" s="1321" t="n">
        <v>3.72E-005</v>
      </c>
      <c r="AH36" s="1321" t="n">
        <v>5.38E-005</v>
      </c>
      <c r="AI36" s="1321" t="n">
        <v>5.38E-005</v>
      </c>
      <c r="AJ36" s="1321" t="n">
        <v>5.38E-005</v>
      </c>
      <c r="AK36" s="1321" t="n">
        <v>5.38E-005</v>
      </c>
      <c r="AL36" s="1321" t="n">
        <v>5.66E-005</v>
      </c>
      <c r="AM36" s="1321" t="n">
        <v>5.66E-005</v>
      </c>
      <c r="AN36" s="1321" t="n">
        <v>5.64E-005</v>
      </c>
      <c r="AO36" s="1321" t="n">
        <v>5.64E-005</v>
      </c>
      <c r="AP36" s="1329" t="n">
        <v>0</v>
      </c>
      <c r="AQ36" s="1329" t="n">
        <v>0</v>
      </c>
      <c r="AR36" s="1321" t="n">
        <v>8.26E-005</v>
      </c>
      <c r="AS36" s="1321" t="n">
        <v>8.26E-005</v>
      </c>
      <c r="AT36" s="1321" t="n">
        <v>6.45E-005</v>
      </c>
      <c r="AU36" s="1321" t="n">
        <v>6.45E-005</v>
      </c>
      <c r="AV36" s="1321" t="n">
        <v>6.73E-005</v>
      </c>
      <c r="AW36" s="1321" t="n">
        <v>6.73E-005</v>
      </c>
      <c r="AX36" s="1321" t="n">
        <v>5.38E-005</v>
      </c>
      <c r="AY36" s="1321" t="n">
        <v>5.38E-005</v>
      </c>
      <c r="AZ36" s="1321" t="n">
        <v>5.66E-005</v>
      </c>
      <c r="BA36" s="1321" t="n">
        <v>9.2E-006</v>
      </c>
      <c r="BB36" s="1321" t="n">
        <v>0.000358</v>
      </c>
      <c r="BC36" s="1321" t="n">
        <v>5.66E-005</v>
      </c>
      <c r="BD36" s="1321" t="n">
        <v>3.72E-005</v>
      </c>
      <c r="BE36" s="1321" t="n">
        <v>1.86E-005</v>
      </c>
      <c r="BF36" s="1321" t="n">
        <v>1.88E-015</v>
      </c>
      <c r="BG36" s="1321" t="n">
        <v>1.88E-015</v>
      </c>
      <c r="BH36" s="1321" t="n">
        <v>8.26E-005</v>
      </c>
      <c r="BI36" s="1321" t="n">
        <v>8.26E-005</v>
      </c>
      <c r="BJ36" s="1321" t="n">
        <v>5.64E-005</v>
      </c>
      <c r="BK36" s="1321" t="n">
        <v>5.3E-005</v>
      </c>
      <c r="BL36" s="1321" t="n">
        <v>2.33E-005</v>
      </c>
      <c r="BM36" s="1321" t="n">
        <v>6.45E-005</v>
      </c>
      <c r="BN36" s="1321" t="n">
        <v>7.32E-022</v>
      </c>
      <c r="BO36" s="1321" t="n">
        <v>2.33E-005</v>
      </c>
      <c r="BP36" s="1321" t="n">
        <v>0.00327</v>
      </c>
      <c r="BQ36" s="1321" t="n">
        <v>7.32E-022</v>
      </c>
      <c r="BR36" s="1321" t="n">
        <v>9.59E-022</v>
      </c>
      <c r="BS36" s="1321" t="n">
        <v>0.000365</v>
      </c>
      <c r="BT36" s="1321" t="n">
        <v>6.73E-005</v>
      </c>
      <c r="BU36" s="1329" t="n">
        <v>0</v>
      </c>
      <c r="BV36" s="1329" t="n">
        <v>0</v>
      </c>
      <c r="BW36" s="1329" t="n">
        <v>0</v>
      </c>
      <c r="BX36" s="1321" t="n">
        <v>3.72E-005</v>
      </c>
      <c r="BY36" s="1329" t="n">
        <v>0</v>
      </c>
      <c r="BZ36" s="1321" t="n">
        <v>6.45E-005</v>
      </c>
      <c r="CA36" s="1329" t="n">
        <v>0</v>
      </c>
      <c r="CB36" s="1321" t="n">
        <v>5.38E-005</v>
      </c>
      <c r="CC36" s="1321" t="n">
        <v>5.38E-005</v>
      </c>
      <c r="CD36" s="1321" t="n">
        <v>9.2E-006</v>
      </c>
      <c r="CE36" s="1329" t="n">
        <v>0</v>
      </c>
      <c r="CF36" s="1329" t="n">
        <v>0</v>
      </c>
      <c r="CG36" s="1321" t="n">
        <v>3.72E-005</v>
      </c>
      <c r="CH36" s="1321" t="n">
        <v>3.72E-005</v>
      </c>
      <c r="CI36" s="1321" t="n">
        <v>5.38E-005</v>
      </c>
      <c r="CJ36" s="1321" t="n">
        <v>5.38E-005</v>
      </c>
      <c r="CK36" s="1321" t="n">
        <v>5.38E-005</v>
      </c>
      <c r="CL36" s="1321" t="n">
        <v>5.38E-005</v>
      </c>
      <c r="CM36" s="1321" t="n">
        <v>5.66E-005</v>
      </c>
      <c r="CN36" s="1321" t="n">
        <v>5.66E-005</v>
      </c>
      <c r="CO36" s="1321" t="n">
        <v>5.64E-005</v>
      </c>
      <c r="CP36" s="1321" t="n">
        <v>5.64E-005</v>
      </c>
      <c r="CQ36" s="1329" t="n">
        <v>0</v>
      </c>
      <c r="CR36" s="1329" t="n">
        <v>0</v>
      </c>
      <c r="CS36" s="1321" t="n">
        <v>8.26E-005</v>
      </c>
      <c r="CT36" s="1321" t="n">
        <v>8.26E-005</v>
      </c>
      <c r="CU36" s="1321" t="n">
        <v>6.45E-005</v>
      </c>
      <c r="CV36" s="1321" t="n">
        <v>6.45E-005</v>
      </c>
      <c r="CW36" s="1321" t="n">
        <v>6.45E-005</v>
      </c>
      <c r="CX36" s="1321" t="n">
        <v>6.45E-005</v>
      </c>
      <c r="CY36" s="1321" t="n">
        <v>6.73E-005</v>
      </c>
      <c r="CZ36" s="1321" t="n">
        <v>6.73E-005</v>
      </c>
      <c r="DA36" s="1329" t="n">
        <v>0</v>
      </c>
      <c r="DB36" s="1329" t="n">
        <v>0</v>
      </c>
      <c r="DC36" s="1321" t="n">
        <v>6.45E-005</v>
      </c>
      <c r="DD36" s="1321" t="n">
        <v>6.45E-005</v>
      </c>
      <c r="DE36" s="1329" t="n">
        <v>0</v>
      </c>
      <c r="DF36" s="1329" t="n">
        <v>0</v>
      </c>
    </row>
    <row r="37" customFormat="false" ht="15" hidden="false" customHeight="false" outlineLevel="0" collapsed="false">
      <c r="A37" s="1329" t="s">
        <v>2126</v>
      </c>
      <c r="B37" s="1329" t="s">
        <v>469</v>
      </c>
      <c r="C37" s="1329" t="s">
        <v>469</v>
      </c>
      <c r="D37" s="1329" t="s">
        <v>469</v>
      </c>
      <c r="E37" s="1329" t="s">
        <v>469</v>
      </c>
      <c r="F37" s="1329" t="s">
        <v>469</v>
      </c>
      <c r="G37" s="1329" t="s">
        <v>469</v>
      </c>
      <c r="H37" s="1329" t="s">
        <v>469</v>
      </c>
      <c r="I37" s="1329" t="s">
        <v>469</v>
      </c>
      <c r="J37" s="1329" t="s">
        <v>469</v>
      </c>
      <c r="K37" s="1329" t="s">
        <v>469</v>
      </c>
      <c r="L37" s="1329" t="s">
        <v>469</v>
      </c>
      <c r="M37" s="1329" t="s">
        <v>469</v>
      </c>
      <c r="N37" s="1329" t="s">
        <v>469</v>
      </c>
      <c r="O37" s="1329" t="s">
        <v>469</v>
      </c>
      <c r="P37" s="1329" t="s">
        <v>469</v>
      </c>
      <c r="Q37" s="1329" t="s">
        <v>469</v>
      </c>
      <c r="R37" s="1329" t="s">
        <v>469</v>
      </c>
      <c r="S37" s="1329" t="s">
        <v>469</v>
      </c>
      <c r="T37" s="1329" t="s">
        <v>469</v>
      </c>
      <c r="U37" s="1329" t="s">
        <v>469</v>
      </c>
      <c r="V37" s="1329" t="s">
        <v>469</v>
      </c>
      <c r="W37" s="1329" t="s">
        <v>469</v>
      </c>
      <c r="X37" s="1329" t="s">
        <v>469</v>
      </c>
      <c r="Y37" s="1329" t="s">
        <v>469</v>
      </c>
      <c r="Z37" s="1329" t="s">
        <v>469</v>
      </c>
      <c r="AA37" s="1329" t="s">
        <v>469</v>
      </c>
      <c r="AB37" s="1329" t="s">
        <v>469</v>
      </c>
      <c r="AC37" s="1329" t="s">
        <v>469</v>
      </c>
      <c r="AD37" s="1329" t="s">
        <v>469</v>
      </c>
      <c r="AE37" s="1329" t="s">
        <v>469</v>
      </c>
      <c r="AF37" s="1329" t="s">
        <v>469</v>
      </c>
      <c r="AG37" s="1329" t="s">
        <v>469</v>
      </c>
      <c r="AH37" s="1329" t="s">
        <v>469</v>
      </c>
      <c r="AI37" s="1329" t="s">
        <v>469</v>
      </c>
      <c r="AJ37" s="1329" t="s">
        <v>469</v>
      </c>
      <c r="AK37" s="1329" t="s">
        <v>469</v>
      </c>
      <c r="AL37" s="1329" t="s">
        <v>469</v>
      </c>
      <c r="AM37" s="1329" t="s">
        <v>469</v>
      </c>
      <c r="AN37" s="1329" t="s">
        <v>469</v>
      </c>
      <c r="AO37" s="1329" t="s">
        <v>469</v>
      </c>
      <c r="AP37" s="1329" t="s">
        <v>469</v>
      </c>
      <c r="AQ37" s="1329" t="s">
        <v>469</v>
      </c>
      <c r="AR37" s="1329" t="s">
        <v>469</v>
      </c>
      <c r="AS37" s="1329" t="s">
        <v>469</v>
      </c>
      <c r="AT37" s="1329" t="s">
        <v>469</v>
      </c>
      <c r="AU37" s="1329" t="s">
        <v>469</v>
      </c>
      <c r="AV37" s="1329" t="s">
        <v>469</v>
      </c>
      <c r="AW37" s="1329" t="s">
        <v>469</v>
      </c>
      <c r="AX37" s="1329" t="s">
        <v>469</v>
      </c>
      <c r="AY37" s="1329" t="s">
        <v>469</v>
      </c>
      <c r="AZ37" s="1329" t="s">
        <v>469</v>
      </c>
      <c r="BA37" s="1329" t="s">
        <v>469</v>
      </c>
      <c r="BB37" s="1329" t="s">
        <v>469</v>
      </c>
      <c r="BC37" s="1329" t="s">
        <v>469</v>
      </c>
      <c r="BD37" s="1329" t="s">
        <v>469</v>
      </c>
      <c r="BE37" s="1329" t="s">
        <v>469</v>
      </c>
      <c r="BF37" s="1329" t="s">
        <v>469</v>
      </c>
      <c r="BG37" s="1329" t="s">
        <v>469</v>
      </c>
      <c r="BH37" s="1329" t="s">
        <v>469</v>
      </c>
      <c r="BI37" s="1329" t="s">
        <v>469</v>
      </c>
      <c r="BJ37" s="1329" t="s">
        <v>469</v>
      </c>
      <c r="BK37" s="1329" t="s">
        <v>469</v>
      </c>
      <c r="BL37" s="1329" t="s">
        <v>469</v>
      </c>
      <c r="BM37" s="1329" t="s">
        <v>469</v>
      </c>
      <c r="BN37" s="1329" t="s">
        <v>469</v>
      </c>
      <c r="BO37" s="1329" t="s">
        <v>469</v>
      </c>
      <c r="BP37" s="1329" t="s">
        <v>469</v>
      </c>
      <c r="BQ37" s="1329" t="s">
        <v>469</v>
      </c>
      <c r="BR37" s="1329" t="s">
        <v>469</v>
      </c>
      <c r="BS37" s="1329" t="s">
        <v>469</v>
      </c>
      <c r="BT37" s="1329" t="s">
        <v>469</v>
      </c>
      <c r="BU37" s="1329" t="s">
        <v>469</v>
      </c>
      <c r="BV37" s="1329" t="s">
        <v>469</v>
      </c>
      <c r="BW37" s="1329" t="s">
        <v>469</v>
      </c>
      <c r="BX37" s="1329" t="s">
        <v>469</v>
      </c>
      <c r="BY37" s="1329" t="s">
        <v>469</v>
      </c>
      <c r="BZ37" s="1329" t="s">
        <v>469</v>
      </c>
      <c r="CA37" s="1329" t="s">
        <v>469</v>
      </c>
      <c r="CB37" s="1329" t="s">
        <v>469</v>
      </c>
      <c r="CC37" s="1329" t="s">
        <v>469</v>
      </c>
      <c r="CD37" s="1329" t="s">
        <v>469</v>
      </c>
      <c r="CE37" s="1329" t="s">
        <v>469</v>
      </c>
      <c r="CF37" s="1329" t="s">
        <v>469</v>
      </c>
      <c r="CG37" s="1329" t="s">
        <v>469</v>
      </c>
      <c r="CH37" s="1329" t="s">
        <v>469</v>
      </c>
      <c r="CI37" s="1329" t="s">
        <v>469</v>
      </c>
      <c r="CJ37" s="1329" t="s">
        <v>469</v>
      </c>
      <c r="CK37" s="1329" t="s">
        <v>469</v>
      </c>
      <c r="CL37" s="1329" t="s">
        <v>469</v>
      </c>
      <c r="CM37" s="1329" t="s">
        <v>469</v>
      </c>
      <c r="CN37" s="1329" t="s">
        <v>469</v>
      </c>
      <c r="CO37" s="1329" t="s">
        <v>469</v>
      </c>
      <c r="CP37" s="1329" t="s">
        <v>469</v>
      </c>
      <c r="CQ37" s="1329" t="s">
        <v>469</v>
      </c>
      <c r="CR37" s="1329" t="s">
        <v>469</v>
      </c>
      <c r="CS37" s="1329" t="s">
        <v>469</v>
      </c>
      <c r="CT37" s="1329" t="s">
        <v>469</v>
      </c>
      <c r="CU37" s="1329" t="s">
        <v>469</v>
      </c>
      <c r="CV37" s="1329" t="s">
        <v>469</v>
      </c>
      <c r="CW37" s="1329" t="s">
        <v>469</v>
      </c>
      <c r="CX37" s="1329" t="s">
        <v>469</v>
      </c>
      <c r="CY37" s="1329" t="s">
        <v>469</v>
      </c>
      <c r="CZ37" s="1329" t="s">
        <v>469</v>
      </c>
      <c r="DA37" s="1329" t="s">
        <v>469</v>
      </c>
      <c r="DB37" s="1329" t="s">
        <v>469</v>
      </c>
      <c r="DC37" s="1329" t="s">
        <v>469</v>
      </c>
      <c r="DD37" s="1329" t="s">
        <v>469</v>
      </c>
      <c r="DE37" s="1329" t="s">
        <v>469</v>
      </c>
      <c r="DF37" s="1329" t="s">
        <v>469</v>
      </c>
    </row>
    <row r="38" customFormat="false" ht="15" hidden="false" customHeight="false" outlineLevel="0" collapsed="false">
      <c r="A38" s="1329" t="s">
        <v>2111</v>
      </c>
      <c r="B38" s="1329" t="n">
        <v>62.30521</v>
      </c>
      <c r="C38" s="1329" t="n">
        <v>62.30516</v>
      </c>
      <c r="D38" s="1329" t="n">
        <v>124.6396</v>
      </c>
      <c r="E38" s="1329" t="n">
        <v>61.81011</v>
      </c>
      <c r="F38" s="1329" t="n">
        <v>0.2580541</v>
      </c>
      <c r="G38" s="1329" t="n">
        <v>0</v>
      </c>
      <c r="H38" s="1329" t="n">
        <v>62.30528</v>
      </c>
      <c r="I38" s="1329" t="n">
        <v>62.31979</v>
      </c>
      <c r="J38" s="1329" t="n">
        <v>2.351158</v>
      </c>
      <c r="K38" s="1329" t="n">
        <v>2.351158</v>
      </c>
      <c r="L38" s="1329" t="n">
        <v>62.30528</v>
      </c>
      <c r="M38" s="1329" t="n">
        <v>0</v>
      </c>
      <c r="N38" s="1329" t="n">
        <v>0</v>
      </c>
      <c r="O38" s="1329" t="n">
        <v>62.06074</v>
      </c>
      <c r="P38" s="1329" t="n">
        <v>0</v>
      </c>
      <c r="Q38" s="1321" t="n">
        <v>1.73E-023</v>
      </c>
      <c r="R38" s="1321" t="n">
        <v>1.73E-023</v>
      </c>
      <c r="S38" s="1321" t="n">
        <v>8.73E-024</v>
      </c>
      <c r="T38" s="1321" t="n">
        <v>8.73E-024</v>
      </c>
      <c r="U38" s="1329" t="n">
        <v>0.2445397</v>
      </c>
      <c r="V38" s="1321" t="n">
        <v>3.87E-010</v>
      </c>
      <c r="W38" s="1321" t="n">
        <v>3.87E-010</v>
      </c>
      <c r="X38" s="1321" t="n">
        <v>3.87E-010</v>
      </c>
      <c r="Y38" s="1321" t="n">
        <v>3.87E-010</v>
      </c>
      <c r="Z38" s="1321" t="n">
        <v>3.87E-010</v>
      </c>
      <c r="AA38" s="1329" t="n">
        <v>62.06074</v>
      </c>
      <c r="AB38" s="1329" t="n">
        <v>0.2590513</v>
      </c>
      <c r="AC38" s="1329" t="n">
        <v>62.31979</v>
      </c>
      <c r="AD38" s="1321" t="n">
        <v>0.000809</v>
      </c>
      <c r="AE38" s="1321" t="n">
        <v>0.000809</v>
      </c>
      <c r="AF38" s="1321" t="n">
        <v>1.73E-005</v>
      </c>
      <c r="AG38" s="1321" t="n">
        <v>1.73E-005</v>
      </c>
      <c r="AH38" s="1321" t="n">
        <v>0.000686</v>
      </c>
      <c r="AI38" s="1321" t="n">
        <v>0.000686</v>
      </c>
      <c r="AJ38" s="1321" t="n">
        <v>0.000686</v>
      </c>
      <c r="AK38" s="1321" t="n">
        <v>0.000686</v>
      </c>
      <c r="AL38" s="1321" t="n">
        <v>0.000686</v>
      </c>
      <c r="AM38" s="1321" t="n">
        <v>0.000686</v>
      </c>
      <c r="AN38" s="1321" t="n">
        <v>0.000785</v>
      </c>
      <c r="AO38" s="1321" t="n">
        <v>0.000785</v>
      </c>
      <c r="AP38" s="1329" t="n">
        <v>0</v>
      </c>
      <c r="AQ38" s="1329" t="n">
        <v>0</v>
      </c>
      <c r="AR38" s="1321" t="n">
        <v>0.00114</v>
      </c>
      <c r="AS38" s="1321" t="n">
        <v>0.00114</v>
      </c>
      <c r="AT38" s="1321" t="n">
        <v>0.00117</v>
      </c>
      <c r="AU38" s="1321" t="n">
        <v>0.00117</v>
      </c>
      <c r="AV38" s="1321" t="n">
        <v>3.9E-005</v>
      </c>
      <c r="AW38" s="1321" t="n">
        <v>3.9E-005</v>
      </c>
      <c r="AX38" s="1329" t="n">
        <v>62.30528</v>
      </c>
      <c r="AY38" s="1329" t="n">
        <v>62.30528</v>
      </c>
      <c r="AZ38" s="1329" t="n">
        <v>62.30528</v>
      </c>
      <c r="BA38" s="1329" t="n">
        <v>62.30528</v>
      </c>
      <c r="BB38" s="1329" t="n">
        <v>0.2590513</v>
      </c>
      <c r="BC38" s="1329" t="n">
        <v>62.30528</v>
      </c>
      <c r="BD38" s="1329" t="n">
        <v>0.0145115</v>
      </c>
      <c r="BE38" s="1329" t="n">
        <v>11.31111</v>
      </c>
      <c r="BF38" s="1321" t="n">
        <v>5.92E-009</v>
      </c>
      <c r="BG38" s="1321" t="n">
        <v>5.92E-009</v>
      </c>
      <c r="BH38" s="1329" t="n">
        <v>62.31979</v>
      </c>
      <c r="BI38" s="1329" t="n">
        <v>124.6396</v>
      </c>
      <c r="BJ38" s="1329" t="n">
        <v>86.85282</v>
      </c>
      <c r="BK38" s="1329" t="n">
        <v>73.6164</v>
      </c>
      <c r="BL38" s="1329" t="n">
        <v>0.5096804</v>
      </c>
      <c r="BM38" s="1329" t="n">
        <v>61.81011</v>
      </c>
      <c r="BN38" s="1321" t="n">
        <v>1.73E-023</v>
      </c>
      <c r="BO38" s="1329" t="n">
        <v>0.5096804</v>
      </c>
      <c r="BP38" s="1329" t="n">
        <v>0.2516263</v>
      </c>
      <c r="BQ38" s="1321" t="n">
        <v>3.39E-023</v>
      </c>
      <c r="BR38" s="1321" t="n">
        <v>4.58E-020</v>
      </c>
      <c r="BS38" s="1329" t="n">
        <v>2.351158</v>
      </c>
      <c r="BT38" s="1329" t="n">
        <v>0.5396556</v>
      </c>
      <c r="BU38" s="1329" t="n">
        <v>0</v>
      </c>
      <c r="BV38" s="1329" t="n">
        <v>62.06074</v>
      </c>
      <c r="BW38" s="1329" t="n">
        <v>0</v>
      </c>
      <c r="BX38" s="1329" t="n">
        <v>0.2590513</v>
      </c>
      <c r="BY38" s="1329" t="n">
        <v>0</v>
      </c>
      <c r="BZ38" s="1329" t="n">
        <v>61.81011</v>
      </c>
      <c r="CA38" s="1329" t="n">
        <v>0</v>
      </c>
      <c r="CB38" s="1329" t="n">
        <v>62.30528</v>
      </c>
      <c r="CC38" s="1329" t="n">
        <v>62.30516</v>
      </c>
      <c r="CD38" s="1329" t="n">
        <v>62.30521</v>
      </c>
      <c r="CE38" s="1329" t="n">
        <v>62.06074</v>
      </c>
      <c r="CF38" s="1329" t="n">
        <v>62.06074</v>
      </c>
      <c r="CG38" s="1329" t="n">
        <v>0.2590509</v>
      </c>
      <c r="CH38" s="1329" t="n">
        <v>0.2590509</v>
      </c>
      <c r="CI38" s="1329" t="n">
        <v>62.30528</v>
      </c>
      <c r="CJ38" s="1329" t="n">
        <v>62.30528</v>
      </c>
      <c r="CK38" s="1329" t="n">
        <v>62.30528</v>
      </c>
      <c r="CL38" s="1329" t="n">
        <v>62.30528</v>
      </c>
      <c r="CM38" s="1329" t="n">
        <v>62.30528</v>
      </c>
      <c r="CN38" s="1329" t="n">
        <v>62.30528</v>
      </c>
      <c r="CO38" s="1329" t="n">
        <v>86.85282</v>
      </c>
      <c r="CP38" s="1329" t="n">
        <v>86.85282</v>
      </c>
      <c r="CQ38" s="1329" t="n">
        <v>0</v>
      </c>
      <c r="CR38" s="1329" t="n">
        <v>0</v>
      </c>
      <c r="CS38" s="1329" t="n">
        <v>124.6396</v>
      </c>
      <c r="CT38" s="1329" t="n">
        <v>124.6396</v>
      </c>
      <c r="CU38" s="1329" t="n">
        <v>61.81011</v>
      </c>
      <c r="CV38" s="1329" t="n">
        <v>61.81011</v>
      </c>
      <c r="CW38" s="1329" t="n">
        <v>61.81011</v>
      </c>
      <c r="CX38" s="1329" t="n">
        <v>61.81011</v>
      </c>
      <c r="CY38" s="1329" t="n">
        <v>0.5396556</v>
      </c>
      <c r="CZ38" s="1329" t="n">
        <v>0.5396556</v>
      </c>
      <c r="DA38" s="1329" t="n">
        <v>0</v>
      </c>
      <c r="DB38" s="1329" t="n">
        <v>0</v>
      </c>
      <c r="DC38" s="1321" t="n">
        <v>0.00117</v>
      </c>
      <c r="DD38" s="1321" t="n">
        <v>0.00117</v>
      </c>
      <c r="DE38" s="1329" t="n">
        <v>0</v>
      </c>
      <c r="DF38" s="1329" t="n">
        <v>0</v>
      </c>
    </row>
    <row r="39" customFormat="false" ht="15" hidden="false" customHeight="false" outlineLevel="0" collapsed="false">
      <c r="A39" s="1329" t="s">
        <v>2112</v>
      </c>
      <c r="B39" s="1329" t="n">
        <v>177.8456</v>
      </c>
      <c r="C39" s="1329" t="n">
        <v>177.8459</v>
      </c>
      <c r="D39" s="1329" t="n">
        <v>355.749</v>
      </c>
      <c r="E39" s="1329" t="n">
        <v>176.8204</v>
      </c>
      <c r="F39" s="1329" t="n">
        <v>0.5070548</v>
      </c>
      <c r="G39" s="1329" t="n">
        <v>0</v>
      </c>
      <c r="H39" s="1329" t="n">
        <v>177.846</v>
      </c>
      <c r="I39" s="1329" t="n">
        <v>177.8745</v>
      </c>
      <c r="J39" s="1329" t="n">
        <v>4.672481</v>
      </c>
      <c r="K39" s="1329" t="n">
        <v>4.672481</v>
      </c>
      <c r="L39" s="1329" t="n">
        <v>177.846</v>
      </c>
      <c r="M39" s="1329" t="n">
        <v>0</v>
      </c>
      <c r="N39" s="1329" t="n">
        <v>0</v>
      </c>
      <c r="O39" s="1329" t="n">
        <v>177.3648</v>
      </c>
      <c r="P39" s="1329" t="n">
        <v>0</v>
      </c>
      <c r="Q39" s="1321" t="n">
        <v>1.03E-021</v>
      </c>
      <c r="R39" s="1321" t="n">
        <v>1.03E-021</v>
      </c>
      <c r="S39" s="1321" t="n">
        <v>2.53E-022</v>
      </c>
      <c r="T39" s="1321" t="n">
        <v>2.53E-022</v>
      </c>
      <c r="U39" s="1329" t="n">
        <v>0.4811226</v>
      </c>
      <c r="V39" s="1321" t="n">
        <v>2.76E-009</v>
      </c>
      <c r="W39" s="1321" t="n">
        <v>2.76E-009</v>
      </c>
      <c r="X39" s="1321" t="n">
        <v>2.76E-009</v>
      </c>
      <c r="Y39" s="1321" t="n">
        <v>2.76E-009</v>
      </c>
      <c r="Z39" s="1321" t="n">
        <v>2.76E-009</v>
      </c>
      <c r="AA39" s="1329" t="n">
        <v>177.3648</v>
      </c>
      <c r="AB39" s="1329" t="n">
        <v>0.5096734</v>
      </c>
      <c r="AC39" s="1329" t="n">
        <v>177.8745</v>
      </c>
      <c r="AD39" s="1321" t="n">
        <v>0.00231</v>
      </c>
      <c r="AE39" s="1321" t="n">
        <v>0.00231</v>
      </c>
      <c r="AF39" s="1321" t="n">
        <v>3.41E-005</v>
      </c>
      <c r="AG39" s="1321" t="n">
        <v>3.41E-005</v>
      </c>
      <c r="AH39" s="1321" t="n">
        <v>0.00196</v>
      </c>
      <c r="AI39" s="1321" t="n">
        <v>0.00196</v>
      </c>
      <c r="AJ39" s="1321" t="n">
        <v>0.00196</v>
      </c>
      <c r="AK39" s="1321" t="n">
        <v>0.00196</v>
      </c>
      <c r="AL39" s="1321" t="n">
        <v>0.00196</v>
      </c>
      <c r="AM39" s="1321" t="n">
        <v>0.00196</v>
      </c>
      <c r="AN39" s="1321" t="n">
        <v>0.00237</v>
      </c>
      <c r="AO39" s="1321" t="n">
        <v>0.00237</v>
      </c>
      <c r="AP39" s="1329" t="n">
        <v>0</v>
      </c>
      <c r="AQ39" s="1329" t="n">
        <v>0</v>
      </c>
      <c r="AR39" s="1321" t="n">
        <v>0.00326</v>
      </c>
      <c r="AS39" s="1321" t="n">
        <v>0.00326</v>
      </c>
      <c r="AT39" s="1321" t="n">
        <v>0.00334</v>
      </c>
      <c r="AU39" s="1321" t="n">
        <v>0.00334</v>
      </c>
      <c r="AV39" s="1321" t="n">
        <v>8.01E-005</v>
      </c>
      <c r="AW39" s="1321" t="n">
        <v>8.01E-005</v>
      </c>
      <c r="AX39" s="1329" t="n">
        <v>177.846</v>
      </c>
      <c r="AY39" s="1329" t="n">
        <v>177.846</v>
      </c>
      <c r="AZ39" s="1329" t="n">
        <v>177.846</v>
      </c>
      <c r="BA39" s="1329" t="n">
        <v>177.846</v>
      </c>
      <c r="BB39" s="1329" t="n">
        <v>0.5096734</v>
      </c>
      <c r="BC39" s="1329" t="n">
        <v>177.846</v>
      </c>
      <c r="BD39" s="1329" t="n">
        <v>0.0285508</v>
      </c>
      <c r="BE39" s="1329" t="n">
        <v>38.59443</v>
      </c>
      <c r="BF39" s="1321" t="n">
        <v>4.22E-008</v>
      </c>
      <c r="BG39" s="1321" t="n">
        <v>4.22E-008</v>
      </c>
      <c r="BH39" s="1329" t="n">
        <v>177.8745</v>
      </c>
      <c r="BI39" s="1329" t="n">
        <v>355.749</v>
      </c>
      <c r="BJ39" s="1329" t="n">
        <v>262.5321</v>
      </c>
      <c r="BK39" s="1329" t="n">
        <v>216.4404</v>
      </c>
      <c r="BL39" s="1329" t="n">
        <v>1.05413</v>
      </c>
      <c r="BM39" s="1329" t="n">
        <v>176.8204</v>
      </c>
      <c r="BN39" s="1321" t="n">
        <v>1.03E-021</v>
      </c>
      <c r="BO39" s="1329" t="n">
        <v>1.05413</v>
      </c>
      <c r="BP39" s="1329" t="n">
        <v>0.5470752</v>
      </c>
      <c r="BQ39" s="1321" t="n">
        <v>2.03E-021</v>
      </c>
      <c r="BR39" s="1321" t="n">
        <v>2.4E-018</v>
      </c>
      <c r="BS39" s="1329" t="n">
        <v>4.672481</v>
      </c>
      <c r="BT39" s="1329" t="n">
        <v>1.107088</v>
      </c>
      <c r="BU39" s="1329" t="n">
        <v>0</v>
      </c>
      <c r="BV39" s="1329" t="n">
        <v>177.3648</v>
      </c>
      <c r="BW39" s="1329" t="n">
        <v>0</v>
      </c>
      <c r="BX39" s="1329" t="n">
        <v>0.5096734</v>
      </c>
      <c r="BY39" s="1329" t="n">
        <v>0</v>
      </c>
      <c r="BZ39" s="1329" t="n">
        <v>176.8204</v>
      </c>
      <c r="CA39" s="1329" t="n">
        <v>0</v>
      </c>
      <c r="CB39" s="1329" t="n">
        <v>177.846</v>
      </c>
      <c r="CC39" s="1329" t="n">
        <v>177.8459</v>
      </c>
      <c r="CD39" s="1329" t="n">
        <v>177.8456</v>
      </c>
      <c r="CE39" s="1329" t="n">
        <v>177.3648</v>
      </c>
      <c r="CF39" s="1329" t="n">
        <v>177.3648</v>
      </c>
      <c r="CG39" s="1329" t="n">
        <v>0.5096733</v>
      </c>
      <c r="CH39" s="1329" t="n">
        <v>0.5096733</v>
      </c>
      <c r="CI39" s="1329" t="n">
        <v>177.846</v>
      </c>
      <c r="CJ39" s="1329" t="n">
        <v>177.846</v>
      </c>
      <c r="CK39" s="1329" t="n">
        <v>177.846</v>
      </c>
      <c r="CL39" s="1329" t="n">
        <v>177.846</v>
      </c>
      <c r="CM39" s="1329" t="n">
        <v>177.846</v>
      </c>
      <c r="CN39" s="1329" t="n">
        <v>177.846</v>
      </c>
      <c r="CO39" s="1329" t="n">
        <v>262.5321</v>
      </c>
      <c r="CP39" s="1329" t="n">
        <v>262.5321</v>
      </c>
      <c r="CQ39" s="1329" t="n">
        <v>0</v>
      </c>
      <c r="CR39" s="1329" t="n">
        <v>0</v>
      </c>
      <c r="CS39" s="1329" t="n">
        <v>355.749</v>
      </c>
      <c r="CT39" s="1329" t="n">
        <v>355.749</v>
      </c>
      <c r="CU39" s="1329" t="n">
        <v>176.8204</v>
      </c>
      <c r="CV39" s="1329" t="n">
        <v>176.8204</v>
      </c>
      <c r="CW39" s="1329" t="n">
        <v>176.8204</v>
      </c>
      <c r="CX39" s="1329" t="n">
        <v>176.8204</v>
      </c>
      <c r="CY39" s="1329" t="n">
        <v>1.107088</v>
      </c>
      <c r="CZ39" s="1329" t="n">
        <v>1.107088</v>
      </c>
      <c r="DA39" s="1329" t="n">
        <v>0</v>
      </c>
      <c r="DB39" s="1329" t="n">
        <v>0</v>
      </c>
      <c r="DC39" s="1321" t="n">
        <v>0.00334</v>
      </c>
      <c r="DD39" s="1321" t="n">
        <v>0.00334</v>
      </c>
      <c r="DE39" s="1329" t="n">
        <v>0</v>
      </c>
      <c r="DF39" s="1329" t="n">
        <v>0</v>
      </c>
    </row>
    <row r="40" customFormat="false" ht="15" hidden="false" customHeight="false" outlineLevel="0" collapsed="false">
      <c r="A40" s="1329" t="s">
        <v>2113</v>
      </c>
      <c r="B40" s="1329" t="n">
        <v>25058.45</v>
      </c>
      <c r="C40" s="1329" t="n">
        <v>25058.45</v>
      </c>
      <c r="D40" s="1329" t="n">
        <v>50120.21</v>
      </c>
      <c r="E40" s="1329" t="n">
        <v>25011.26</v>
      </c>
      <c r="F40" s="1329" t="n">
        <v>29.6451</v>
      </c>
      <c r="G40" s="1329" t="n">
        <v>0</v>
      </c>
      <c r="H40" s="1329" t="n">
        <v>25058.44</v>
      </c>
      <c r="I40" s="1329" t="n">
        <v>25060.11</v>
      </c>
      <c r="J40" s="1329" t="n">
        <v>260.3899</v>
      </c>
      <c r="K40" s="1329" t="n">
        <v>260.3899</v>
      </c>
      <c r="L40" s="1329" t="n">
        <v>25058.44</v>
      </c>
      <c r="M40" s="1329" t="n">
        <v>0</v>
      </c>
      <c r="N40" s="1329" t="n">
        <v>0</v>
      </c>
      <c r="O40" s="1329" t="n">
        <v>25030.44</v>
      </c>
      <c r="P40" s="1329" t="n">
        <v>0</v>
      </c>
      <c r="Q40" s="1321" t="n">
        <v>9.6E-026</v>
      </c>
      <c r="R40" s="1321" t="n">
        <v>9.6E-026</v>
      </c>
      <c r="S40" s="1321" t="n">
        <v>8.11E-021</v>
      </c>
      <c r="T40" s="1321" t="n">
        <v>8.11E-021</v>
      </c>
      <c r="U40" s="1329" t="n">
        <v>28.00463</v>
      </c>
      <c r="V40" s="1321" t="n">
        <v>0.000227</v>
      </c>
      <c r="W40" s="1321" t="n">
        <v>0.000227</v>
      </c>
      <c r="X40" s="1321" t="n">
        <v>0.000227</v>
      </c>
      <c r="Y40" s="1321" t="n">
        <v>0.000227</v>
      </c>
      <c r="Z40" s="1321" t="n">
        <v>0.000227</v>
      </c>
      <c r="AA40" s="1329" t="n">
        <v>25030.44</v>
      </c>
      <c r="AB40" s="1329" t="n">
        <v>29.66649</v>
      </c>
      <c r="AC40" s="1329" t="n">
        <v>25060.11</v>
      </c>
      <c r="AD40" s="1329" t="n">
        <v>0.3262996</v>
      </c>
      <c r="AE40" s="1329" t="n">
        <v>0.3262996</v>
      </c>
      <c r="AF40" s="1321" t="n">
        <v>0.00198</v>
      </c>
      <c r="AG40" s="1321" t="n">
        <v>0.00198</v>
      </c>
      <c r="AH40" s="1329" t="n">
        <v>0.2759073</v>
      </c>
      <c r="AI40" s="1329" t="n">
        <v>0.2759073</v>
      </c>
      <c r="AJ40" s="1329" t="n">
        <v>0.2759073</v>
      </c>
      <c r="AK40" s="1329" t="n">
        <v>0.2759073</v>
      </c>
      <c r="AL40" s="1329" t="n">
        <v>0.2759073</v>
      </c>
      <c r="AM40" s="1329" t="n">
        <v>0.2759073</v>
      </c>
      <c r="AN40" s="1329" t="n">
        <v>0.4393751</v>
      </c>
      <c r="AO40" s="1329" t="n">
        <v>0.4393751</v>
      </c>
      <c r="AP40" s="1329" t="n">
        <v>0</v>
      </c>
      <c r="AQ40" s="1329" t="n">
        <v>0</v>
      </c>
      <c r="AR40" s="1329" t="n">
        <v>0.4597206</v>
      </c>
      <c r="AS40" s="1329" t="n">
        <v>0.4597206</v>
      </c>
      <c r="AT40" s="1329" t="n">
        <v>0.472275</v>
      </c>
      <c r="AU40" s="1329" t="n">
        <v>0.472275</v>
      </c>
      <c r="AV40" s="1321" t="n">
        <v>0.00384</v>
      </c>
      <c r="AW40" s="1321" t="n">
        <v>0.00384</v>
      </c>
      <c r="AX40" s="1329" t="n">
        <v>25058.44</v>
      </c>
      <c r="AY40" s="1329" t="n">
        <v>25058.44</v>
      </c>
      <c r="AZ40" s="1329" t="n">
        <v>25058.44</v>
      </c>
      <c r="BA40" s="1329" t="n">
        <v>25058.44</v>
      </c>
      <c r="BB40" s="1329" t="n">
        <v>29.66649</v>
      </c>
      <c r="BC40" s="1329" t="n">
        <v>25058.44</v>
      </c>
      <c r="BD40" s="1329" t="n">
        <v>1.661857</v>
      </c>
      <c r="BE40" s="1329" t="n">
        <v>12246.61</v>
      </c>
      <c r="BF40" s="1321" t="n">
        <v>0.00348</v>
      </c>
      <c r="BG40" s="1321" t="n">
        <v>0.00348</v>
      </c>
      <c r="BH40" s="1329" t="n">
        <v>25060.11</v>
      </c>
      <c r="BI40" s="1329" t="n">
        <v>50120.21</v>
      </c>
      <c r="BJ40" s="1329" t="n">
        <v>48584.71</v>
      </c>
      <c r="BK40" s="1329" t="n">
        <v>37305.05</v>
      </c>
      <c r="BL40" s="1329" t="n">
        <v>48.84201</v>
      </c>
      <c r="BM40" s="1329" t="n">
        <v>25011.26</v>
      </c>
      <c r="BN40" s="1321" t="n">
        <v>9.6E-026</v>
      </c>
      <c r="BO40" s="1329" t="n">
        <v>48.84201</v>
      </c>
      <c r="BP40" s="1329" t="n">
        <v>19.19691</v>
      </c>
      <c r="BQ40" s="1321" t="n">
        <v>1.88E-025</v>
      </c>
      <c r="BR40" s="1321" t="n">
        <v>5.87E-022</v>
      </c>
      <c r="BS40" s="1329" t="n">
        <v>260.3899</v>
      </c>
      <c r="BT40" s="1329" t="n">
        <v>53.05026</v>
      </c>
      <c r="BU40" s="1329" t="n">
        <v>0</v>
      </c>
      <c r="BV40" s="1329" t="n">
        <v>25030.44</v>
      </c>
      <c r="BW40" s="1329" t="n">
        <v>0</v>
      </c>
      <c r="BX40" s="1329" t="n">
        <v>29.66649</v>
      </c>
      <c r="BY40" s="1329" t="n">
        <v>0</v>
      </c>
      <c r="BZ40" s="1329" t="n">
        <v>25011.26</v>
      </c>
      <c r="CA40" s="1329" t="n">
        <v>0</v>
      </c>
      <c r="CB40" s="1329" t="n">
        <v>25058.44</v>
      </c>
      <c r="CC40" s="1329" t="n">
        <v>25058.45</v>
      </c>
      <c r="CD40" s="1329" t="n">
        <v>25058.45</v>
      </c>
      <c r="CE40" s="1329" t="n">
        <v>25030.44</v>
      </c>
      <c r="CF40" s="1329" t="n">
        <v>25030.44</v>
      </c>
      <c r="CG40" s="1329" t="n">
        <v>29.66649</v>
      </c>
      <c r="CH40" s="1329" t="n">
        <v>29.66649</v>
      </c>
      <c r="CI40" s="1329" t="n">
        <v>25058.44</v>
      </c>
      <c r="CJ40" s="1329" t="n">
        <v>25058.44</v>
      </c>
      <c r="CK40" s="1329" t="n">
        <v>25058.44</v>
      </c>
      <c r="CL40" s="1329" t="n">
        <v>25058.44</v>
      </c>
      <c r="CM40" s="1329" t="n">
        <v>25058.44</v>
      </c>
      <c r="CN40" s="1329" t="n">
        <v>25058.44</v>
      </c>
      <c r="CO40" s="1329" t="n">
        <v>48584.71</v>
      </c>
      <c r="CP40" s="1329" t="n">
        <v>48584.71</v>
      </c>
      <c r="CQ40" s="1329" t="n">
        <v>0</v>
      </c>
      <c r="CR40" s="1329" t="n">
        <v>0</v>
      </c>
      <c r="CS40" s="1329" t="n">
        <v>50120.21</v>
      </c>
      <c r="CT40" s="1329" t="n">
        <v>50120.21</v>
      </c>
      <c r="CU40" s="1329" t="n">
        <v>25011.26</v>
      </c>
      <c r="CV40" s="1329" t="n">
        <v>25011.26</v>
      </c>
      <c r="CW40" s="1329" t="n">
        <v>25011.26</v>
      </c>
      <c r="CX40" s="1329" t="n">
        <v>25011.26</v>
      </c>
      <c r="CY40" s="1329" t="n">
        <v>53.05026</v>
      </c>
      <c r="CZ40" s="1329" t="n">
        <v>53.05026</v>
      </c>
      <c r="DA40" s="1329" t="n">
        <v>0</v>
      </c>
      <c r="DB40" s="1329" t="n">
        <v>0</v>
      </c>
      <c r="DC40" s="1329" t="n">
        <v>0.472275</v>
      </c>
      <c r="DD40" s="1329" t="n">
        <v>0.472275</v>
      </c>
      <c r="DE40" s="1329" t="n">
        <v>0</v>
      </c>
      <c r="DF40" s="1329" t="n">
        <v>0</v>
      </c>
    </row>
    <row r="41" customFormat="false" ht="15" hidden="false" customHeight="false" outlineLevel="0" collapsed="false">
      <c r="A41" s="1329" t="s">
        <v>2114</v>
      </c>
      <c r="B41" s="1329" t="n">
        <v>5815.186</v>
      </c>
      <c r="C41" s="1329" t="n">
        <v>1791.077</v>
      </c>
      <c r="D41" s="1329" t="n">
        <v>11.04192</v>
      </c>
      <c r="E41" s="1329" t="n">
        <v>5.504556</v>
      </c>
      <c r="F41" s="1329" t="n">
        <v>0.0111537</v>
      </c>
      <c r="G41" s="1329" t="n">
        <v>0</v>
      </c>
      <c r="H41" s="1329" t="n">
        <v>23395.03</v>
      </c>
      <c r="I41" s="1329" t="n">
        <v>5.520958</v>
      </c>
      <c r="J41" s="1329" t="n">
        <v>0.0959954</v>
      </c>
      <c r="K41" s="1329" t="n">
        <v>0.0959954</v>
      </c>
      <c r="L41" s="1329" t="n">
        <v>5815.184</v>
      </c>
      <c r="M41" s="1329" t="n">
        <v>0</v>
      </c>
      <c r="N41" s="1329" t="n">
        <v>0</v>
      </c>
      <c r="O41" s="1329" t="n">
        <v>23395.02</v>
      </c>
      <c r="P41" s="1329" t="n">
        <v>0</v>
      </c>
      <c r="Q41" s="1321" t="n">
        <v>1.13E-023</v>
      </c>
      <c r="R41" s="1321" t="n">
        <v>1.13E-023</v>
      </c>
      <c r="S41" s="1321" t="n">
        <v>5.75E-024</v>
      </c>
      <c r="T41" s="1321" t="n">
        <v>5.75E-024</v>
      </c>
      <c r="U41" s="1329" t="n">
        <v>0.0106531</v>
      </c>
      <c r="V41" s="1321" t="n">
        <v>5.74E-005</v>
      </c>
      <c r="W41" s="1321" t="n">
        <v>5.74E-005</v>
      </c>
      <c r="X41" s="1321" t="n">
        <v>5.74E-005</v>
      </c>
      <c r="Y41" s="1321" t="n">
        <v>5.74E-005</v>
      </c>
      <c r="Z41" s="1321" t="n">
        <v>5.74E-005</v>
      </c>
      <c r="AA41" s="1329" t="n">
        <v>23395.02</v>
      </c>
      <c r="AB41" s="1329" t="n">
        <v>0.0112852</v>
      </c>
      <c r="AC41" s="1329" t="n">
        <v>5.520958</v>
      </c>
      <c r="AD41" s="1329" t="n">
        <v>0.30498</v>
      </c>
      <c r="AE41" s="1329" t="n">
        <v>0.30498</v>
      </c>
      <c r="AF41" s="1321" t="n">
        <v>7.55E-007</v>
      </c>
      <c r="AG41" s="1321" t="n">
        <v>7.55E-007</v>
      </c>
      <c r="AH41" s="1329" t="n">
        <v>0.0640283</v>
      </c>
      <c r="AI41" s="1329" t="n">
        <v>0.0640283</v>
      </c>
      <c r="AJ41" s="1329" t="n">
        <v>0.0640283</v>
      </c>
      <c r="AK41" s="1329" t="n">
        <v>0.0640283</v>
      </c>
      <c r="AL41" s="1329" t="n">
        <v>0.0197207</v>
      </c>
      <c r="AM41" s="1329" t="n">
        <v>0.0197207</v>
      </c>
      <c r="AN41" s="1321" t="n">
        <v>9.93E-005</v>
      </c>
      <c r="AO41" s="1321" t="n">
        <v>9.93E-005</v>
      </c>
      <c r="AP41" s="1329" t="n">
        <v>0</v>
      </c>
      <c r="AQ41" s="1329" t="n">
        <v>0</v>
      </c>
      <c r="AR41" s="1321" t="n">
        <v>0.000101</v>
      </c>
      <c r="AS41" s="1321" t="n">
        <v>0.000101</v>
      </c>
      <c r="AT41" s="1321" t="n">
        <v>0.000104</v>
      </c>
      <c r="AU41" s="1321" t="n">
        <v>0.000104</v>
      </c>
      <c r="AV41" s="1321" t="n">
        <v>1.33E-006</v>
      </c>
      <c r="AW41" s="1321" t="n">
        <v>1.33E-006</v>
      </c>
      <c r="AX41" s="1329" t="n">
        <v>5815.184</v>
      </c>
      <c r="AY41" s="1329" t="n">
        <v>5815.184</v>
      </c>
      <c r="AZ41" s="1329" t="n">
        <v>1791.077</v>
      </c>
      <c r="BA41" s="1329" t="n">
        <v>23395.03</v>
      </c>
      <c r="BB41" s="1329" t="n">
        <v>0.0112852</v>
      </c>
      <c r="BC41" s="1329" t="n">
        <v>1791.077</v>
      </c>
      <c r="BD41" s="1321" t="n">
        <v>0.000632</v>
      </c>
      <c r="BE41" s="1329" t="n">
        <v>916.7493</v>
      </c>
      <c r="BF41" s="1321" t="n">
        <v>0.00088</v>
      </c>
      <c r="BG41" s="1321" t="n">
        <v>0.00088</v>
      </c>
      <c r="BH41" s="1329" t="n">
        <v>5.520958</v>
      </c>
      <c r="BI41" s="1329" t="n">
        <v>11.04192</v>
      </c>
      <c r="BJ41" s="1329" t="n">
        <v>10.98245</v>
      </c>
      <c r="BK41" s="1329" t="n">
        <v>2707.826</v>
      </c>
      <c r="BL41" s="1329" t="n">
        <v>0.0164021</v>
      </c>
      <c r="BM41" s="1329" t="n">
        <v>5.504556</v>
      </c>
      <c r="BN41" s="1321" t="n">
        <v>1.13E-023</v>
      </c>
      <c r="BO41" s="1329" t="n">
        <v>0.0164021</v>
      </c>
      <c r="BP41" s="1321" t="n">
        <v>0.00525</v>
      </c>
      <c r="BQ41" s="1321" t="n">
        <v>2.21E-023</v>
      </c>
      <c r="BR41" s="1321" t="n">
        <v>2.68E-020</v>
      </c>
      <c r="BS41" s="1329" t="n">
        <v>0.0959954</v>
      </c>
      <c r="BT41" s="1329" t="n">
        <v>0.0184271</v>
      </c>
      <c r="BU41" s="1329" t="n">
        <v>0</v>
      </c>
      <c r="BV41" s="1329" t="n">
        <v>23395.02</v>
      </c>
      <c r="BW41" s="1329" t="n">
        <v>0</v>
      </c>
      <c r="BX41" s="1329" t="n">
        <v>0.0112852</v>
      </c>
      <c r="BY41" s="1329" t="n">
        <v>0</v>
      </c>
      <c r="BZ41" s="1329" t="n">
        <v>5.504556</v>
      </c>
      <c r="CA41" s="1329" t="n">
        <v>0</v>
      </c>
      <c r="CB41" s="1329" t="n">
        <v>5815.184</v>
      </c>
      <c r="CC41" s="1329" t="n">
        <v>5815.185</v>
      </c>
      <c r="CD41" s="1329" t="n">
        <v>23395.04</v>
      </c>
      <c r="CE41" s="1329" t="n">
        <v>23395.02</v>
      </c>
      <c r="CF41" s="1329" t="n">
        <v>23395.02</v>
      </c>
      <c r="CG41" s="1329" t="n">
        <v>0.0112849</v>
      </c>
      <c r="CH41" s="1329" t="n">
        <v>0.0112849</v>
      </c>
      <c r="CI41" s="1329" t="n">
        <v>5815.184</v>
      </c>
      <c r="CJ41" s="1329" t="n">
        <v>5815.184</v>
      </c>
      <c r="CK41" s="1329" t="n">
        <v>5815.184</v>
      </c>
      <c r="CL41" s="1329" t="n">
        <v>5815.184</v>
      </c>
      <c r="CM41" s="1329" t="n">
        <v>1791.077</v>
      </c>
      <c r="CN41" s="1329" t="n">
        <v>1791.077</v>
      </c>
      <c r="CO41" s="1329" t="n">
        <v>10.98245</v>
      </c>
      <c r="CP41" s="1329" t="n">
        <v>10.98245</v>
      </c>
      <c r="CQ41" s="1329" t="n">
        <v>0</v>
      </c>
      <c r="CR41" s="1329" t="n">
        <v>0</v>
      </c>
      <c r="CS41" s="1329" t="n">
        <v>11.04192</v>
      </c>
      <c r="CT41" s="1329" t="n">
        <v>11.04192</v>
      </c>
      <c r="CU41" s="1329" t="n">
        <v>5.504556</v>
      </c>
      <c r="CV41" s="1329" t="n">
        <v>5.504556</v>
      </c>
      <c r="CW41" s="1329" t="n">
        <v>5.504556</v>
      </c>
      <c r="CX41" s="1329" t="n">
        <v>5.504556</v>
      </c>
      <c r="CY41" s="1329" t="n">
        <v>0.0184268</v>
      </c>
      <c r="CZ41" s="1329" t="n">
        <v>0.0184268</v>
      </c>
      <c r="DA41" s="1329" t="n">
        <v>0</v>
      </c>
      <c r="DB41" s="1329" t="n">
        <v>0</v>
      </c>
      <c r="DC41" s="1321" t="n">
        <v>0.000104</v>
      </c>
      <c r="DD41" s="1321" t="n">
        <v>0.000104</v>
      </c>
      <c r="DE41" s="1329" t="n">
        <v>0</v>
      </c>
      <c r="DF41" s="1329" t="n">
        <v>0</v>
      </c>
    </row>
    <row r="42" customFormat="false" ht="15" hidden="false" customHeight="false" outlineLevel="0" collapsed="false">
      <c r="A42" s="1329" t="s">
        <v>2115</v>
      </c>
      <c r="B42" s="1329" t="n">
        <v>17064.08</v>
      </c>
      <c r="C42" s="1329" t="n">
        <v>17064.08</v>
      </c>
      <c r="D42" s="1329" t="n">
        <v>34130.66</v>
      </c>
      <c r="E42" s="1329" t="n">
        <v>17032.03</v>
      </c>
      <c r="F42" s="1329" t="n">
        <v>22.52473</v>
      </c>
      <c r="G42" s="1329" t="n">
        <v>0</v>
      </c>
      <c r="H42" s="1329" t="n">
        <v>17064.07</v>
      </c>
      <c r="I42" s="1329" t="n">
        <v>17065.33</v>
      </c>
      <c r="J42" s="1329" t="n">
        <v>194.0359</v>
      </c>
      <c r="K42" s="1329" t="n">
        <v>194.0359</v>
      </c>
      <c r="L42" s="1329" t="n">
        <v>17064.07</v>
      </c>
      <c r="M42" s="1329" t="n">
        <v>0</v>
      </c>
      <c r="N42" s="1329" t="n">
        <v>0</v>
      </c>
      <c r="O42" s="1329" t="n">
        <v>17042.83</v>
      </c>
      <c r="P42" s="1329" t="n">
        <v>0</v>
      </c>
      <c r="Q42" s="1321" t="n">
        <v>1.55E-017</v>
      </c>
      <c r="R42" s="1321" t="n">
        <v>1.55E-017</v>
      </c>
      <c r="S42" s="1321" t="n">
        <v>9.84E-017</v>
      </c>
      <c r="T42" s="1321" t="n">
        <v>9.84E-017</v>
      </c>
      <c r="U42" s="1329" t="n">
        <v>21.24397</v>
      </c>
      <c r="V42" s="1321" t="n">
        <v>0.00333</v>
      </c>
      <c r="W42" s="1321" t="n">
        <v>0.00333</v>
      </c>
      <c r="X42" s="1321" t="n">
        <v>0.00333</v>
      </c>
      <c r="Y42" s="1321" t="n">
        <v>0.00333</v>
      </c>
      <c r="Z42" s="1321" t="n">
        <v>0.00333</v>
      </c>
      <c r="AA42" s="1329" t="n">
        <v>17042.83</v>
      </c>
      <c r="AB42" s="1329" t="n">
        <v>22.50463</v>
      </c>
      <c r="AC42" s="1329" t="n">
        <v>17065.33</v>
      </c>
      <c r="AD42" s="1329" t="n">
        <v>0.2221722</v>
      </c>
      <c r="AE42" s="1329" t="n">
        <v>0.2221722</v>
      </c>
      <c r="AF42" s="1321" t="n">
        <v>0.00151</v>
      </c>
      <c r="AG42" s="1321" t="n">
        <v>0.00151</v>
      </c>
      <c r="AH42" s="1329" t="n">
        <v>0.1878849</v>
      </c>
      <c r="AI42" s="1329" t="n">
        <v>0.1878849</v>
      </c>
      <c r="AJ42" s="1329" t="n">
        <v>0.1878849</v>
      </c>
      <c r="AK42" s="1329" t="n">
        <v>0.1878849</v>
      </c>
      <c r="AL42" s="1329" t="n">
        <v>0.1878849</v>
      </c>
      <c r="AM42" s="1329" t="n">
        <v>0.1878849</v>
      </c>
      <c r="AN42" s="1329" t="n">
        <v>0.3420376</v>
      </c>
      <c r="AO42" s="1329" t="n">
        <v>0.3420376</v>
      </c>
      <c r="AP42" s="1329" t="n">
        <v>0</v>
      </c>
      <c r="AQ42" s="1329" t="n">
        <v>0</v>
      </c>
      <c r="AR42" s="1329" t="n">
        <v>0.3130587</v>
      </c>
      <c r="AS42" s="1329" t="n">
        <v>0.3130587</v>
      </c>
      <c r="AT42" s="1329" t="n">
        <v>0.3216072</v>
      </c>
      <c r="AU42" s="1329" t="n">
        <v>0.3216072</v>
      </c>
      <c r="AV42" s="1321" t="n">
        <v>0.00269</v>
      </c>
      <c r="AW42" s="1321" t="n">
        <v>0.00269</v>
      </c>
      <c r="AX42" s="1329" t="n">
        <v>17064.07</v>
      </c>
      <c r="AY42" s="1329" t="n">
        <v>17064.07</v>
      </c>
      <c r="AZ42" s="1329" t="n">
        <v>17064.07</v>
      </c>
      <c r="BA42" s="1329" t="n">
        <v>17064.07</v>
      </c>
      <c r="BB42" s="1329" t="n">
        <v>22.50463</v>
      </c>
      <c r="BC42" s="1329" t="n">
        <v>17064.07</v>
      </c>
      <c r="BD42" s="1329" t="n">
        <v>1.260664</v>
      </c>
      <c r="BE42" s="1329" t="n">
        <v>12291.91</v>
      </c>
      <c r="BF42" s="1329" t="n">
        <v>0.051002</v>
      </c>
      <c r="BG42" s="1329" t="n">
        <v>0.051002</v>
      </c>
      <c r="BH42" s="1329" t="n">
        <v>17065.33</v>
      </c>
      <c r="BI42" s="1329" t="n">
        <v>34130.66</v>
      </c>
      <c r="BJ42" s="1329" t="n">
        <v>37821.43</v>
      </c>
      <c r="BK42" s="1329" t="n">
        <v>29355.99</v>
      </c>
      <c r="BL42" s="1329" t="n">
        <v>33.29909</v>
      </c>
      <c r="BM42" s="1329" t="n">
        <v>17032.03</v>
      </c>
      <c r="BN42" s="1321" t="n">
        <v>1.55E-017</v>
      </c>
      <c r="BO42" s="1329" t="n">
        <v>33.29909</v>
      </c>
      <c r="BP42" s="1329" t="n">
        <v>10.77436</v>
      </c>
      <c r="BQ42" s="1321" t="n">
        <v>3.03E-017</v>
      </c>
      <c r="BR42" s="1321" t="n">
        <v>6.62E-014</v>
      </c>
      <c r="BS42" s="1329" t="n">
        <v>194.0359</v>
      </c>
      <c r="BT42" s="1329" t="n">
        <v>37.25811</v>
      </c>
      <c r="BU42" s="1329" t="n">
        <v>0</v>
      </c>
      <c r="BV42" s="1329" t="n">
        <v>17042.83</v>
      </c>
      <c r="BW42" s="1329" t="n">
        <v>0</v>
      </c>
      <c r="BX42" s="1329" t="n">
        <v>22.50463</v>
      </c>
      <c r="BY42" s="1329" t="n">
        <v>0</v>
      </c>
      <c r="BZ42" s="1329" t="n">
        <v>17032.03</v>
      </c>
      <c r="CA42" s="1329" t="n">
        <v>0</v>
      </c>
      <c r="CB42" s="1329" t="n">
        <v>17064.07</v>
      </c>
      <c r="CC42" s="1329" t="n">
        <v>17064.08</v>
      </c>
      <c r="CD42" s="1329" t="n">
        <v>17064.08</v>
      </c>
      <c r="CE42" s="1329" t="n">
        <v>17042.83</v>
      </c>
      <c r="CF42" s="1329" t="n">
        <v>17042.83</v>
      </c>
      <c r="CG42" s="1329" t="n">
        <v>22.50463</v>
      </c>
      <c r="CH42" s="1329" t="n">
        <v>22.50463</v>
      </c>
      <c r="CI42" s="1329" t="n">
        <v>17064.07</v>
      </c>
      <c r="CJ42" s="1329" t="n">
        <v>17064.07</v>
      </c>
      <c r="CK42" s="1329" t="n">
        <v>17064.07</v>
      </c>
      <c r="CL42" s="1329" t="n">
        <v>17064.07</v>
      </c>
      <c r="CM42" s="1329" t="n">
        <v>17064.07</v>
      </c>
      <c r="CN42" s="1329" t="n">
        <v>17064.07</v>
      </c>
      <c r="CO42" s="1329" t="n">
        <v>37821.43</v>
      </c>
      <c r="CP42" s="1329" t="n">
        <v>37821.43</v>
      </c>
      <c r="CQ42" s="1329" t="n">
        <v>0</v>
      </c>
      <c r="CR42" s="1329" t="n">
        <v>0</v>
      </c>
      <c r="CS42" s="1329" t="n">
        <v>34130.66</v>
      </c>
      <c r="CT42" s="1329" t="n">
        <v>34130.66</v>
      </c>
      <c r="CU42" s="1329" t="n">
        <v>17032.03</v>
      </c>
      <c r="CV42" s="1329" t="n">
        <v>17032.03</v>
      </c>
      <c r="CW42" s="1329" t="n">
        <v>17032.03</v>
      </c>
      <c r="CX42" s="1329" t="n">
        <v>17032.03</v>
      </c>
      <c r="CY42" s="1329" t="n">
        <v>37.25811</v>
      </c>
      <c r="CZ42" s="1329" t="n">
        <v>37.25811</v>
      </c>
      <c r="DA42" s="1329" t="n">
        <v>0</v>
      </c>
      <c r="DB42" s="1329" t="n">
        <v>0</v>
      </c>
      <c r="DC42" s="1329" t="n">
        <v>0.3216072</v>
      </c>
      <c r="DD42" s="1329" t="n">
        <v>0.3216072</v>
      </c>
      <c r="DE42" s="1329" t="n">
        <v>0</v>
      </c>
      <c r="DF42" s="1329" t="n">
        <v>0</v>
      </c>
    </row>
    <row r="43" customFormat="false" ht="15" hidden="false" customHeight="false" outlineLevel="0" collapsed="false">
      <c r="A43" s="1329" t="s">
        <v>2116</v>
      </c>
      <c r="B43" s="1329" t="n">
        <v>10595.4</v>
      </c>
      <c r="C43" s="1329" t="n">
        <v>10595.4</v>
      </c>
      <c r="D43" s="1329" t="n">
        <v>21193.02</v>
      </c>
      <c r="E43" s="1329" t="n">
        <v>10567.96</v>
      </c>
      <c r="F43" s="1329" t="n">
        <v>19.89718</v>
      </c>
      <c r="G43" s="1329" t="n">
        <v>0</v>
      </c>
      <c r="H43" s="1329" t="n">
        <v>10595.4</v>
      </c>
      <c r="I43" s="1329" t="n">
        <v>10596.51</v>
      </c>
      <c r="J43" s="1329" t="n">
        <v>170.5395</v>
      </c>
      <c r="K43" s="1329" t="n">
        <v>170.5395</v>
      </c>
      <c r="L43" s="1329" t="n">
        <v>10595.4</v>
      </c>
      <c r="M43" s="1329" t="n">
        <v>0</v>
      </c>
      <c r="N43" s="1329" t="n">
        <v>0</v>
      </c>
      <c r="O43" s="1329" t="n">
        <v>10576.65</v>
      </c>
      <c r="P43" s="1329" t="n">
        <v>0</v>
      </c>
      <c r="Q43" s="1321" t="n">
        <v>7.35E-018</v>
      </c>
      <c r="R43" s="1321" t="n">
        <v>7.35E-018</v>
      </c>
      <c r="S43" s="1321" t="n">
        <v>1.17E-020</v>
      </c>
      <c r="T43" s="1321" t="n">
        <v>1.17E-020</v>
      </c>
      <c r="U43" s="1329" t="n">
        <v>18.74381</v>
      </c>
      <c r="V43" s="1321" t="n">
        <v>0.000494</v>
      </c>
      <c r="W43" s="1321" t="n">
        <v>0.000494</v>
      </c>
      <c r="X43" s="1321" t="n">
        <v>0.000494</v>
      </c>
      <c r="Y43" s="1321" t="n">
        <v>0.000494</v>
      </c>
      <c r="Z43" s="1321" t="n">
        <v>0.000494</v>
      </c>
      <c r="AA43" s="1329" t="n">
        <v>10576.65</v>
      </c>
      <c r="AB43" s="1329" t="n">
        <v>19.85611</v>
      </c>
      <c r="AC43" s="1329" t="n">
        <v>10596.51</v>
      </c>
      <c r="AD43" s="1329" t="n">
        <v>0.1378784</v>
      </c>
      <c r="AE43" s="1329" t="n">
        <v>0.1378784</v>
      </c>
      <c r="AF43" s="1321" t="n">
        <v>0.00133</v>
      </c>
      <c r="AG43" s="1321" t="n">
        <v>0.00133</v>
      </c>
      <c r="AH43" s="1329" t="n">
        <v>0.1166612</v>
      </c>
      <c r="AI43" s="1329" t="n">
        <v>0.1166612</v>
      </c>
      <c r="AJ43" s="1329" t="n">
        <v>0.1166612</v>
      </c>
      <c r="AK43" s="1329" t="n">
        <v>0.1166612</v>
      </c>
      <c r="AL43" s="1329" t="n">
        <v>0.1166612</v>
      </c>
      <c r="AM43" s="1329" t="n">
        <v>0.1166612</v>
      </c>
      <c r="AN43" s="1329" t="n">
        <v>0.1914614</v>
      </c>
      <c r="AO43" s="1329" t="n">
        <v>0.1914614</v>
      </c>
      <c r="AP43" s="1329" t="n">
        <v>0</v>
      </c>
      <c r="AQ43" s="1329" t="n">
        <v>0</v>
      </c>
      <c r="AR43" s="1329" t="n">
        <v>0.19439</v>
      </c>
      <c r="AS43" s="1329" t="n">
        <v>0.19439</v>
      </c>
      <c r="AT43" s="1329" t="n">
        <v>0.1995494</v>
      </c>
      <c r="AU43" s="1329" t="n">
        <v>0.1995494</v>
      </c>
      <c r="AV43" s="1321" t="n">
        <v>0.00234</v>
      </c>
      <c r="AW43" s="1321" t="n">
        <v>0.00234</v>
      </c>
      <c r="AX43" s="1329" t="n">
        <v>10595.4</v>
      </c>
      <c r="AY43" s="1329" t="n">
        <v>10595.4</v>
      </c>
      <c r="AZ43" s="1329" t="n">
        <v>10595.4</v>
      </c>
      <c r="BA43" s="1329" t="n">
        <v>10595.4</v>
      </c>
      <c r="BB43" s="1329" t="n">
        <v>19.85611</v>
      </c>
      <c r="BC43" s="1329" t="n">
        <v>10595.4</v>
      </c>
      <c r="BD43" s="1329" t="n">
        <v>1.1123</v>
      </c>
      <c r="BE43" s="1329" t="n">
        <v>5810.195</v>
      </c>
      <c r="BF43" s="1321" t="n">
        <v>0.00756</v>
      </c>
      <c r="BG43" s="1321" t="n">
        <v>0.00756</v>
      </c>
      <c r="BH43" s="1329" t="n">
        <v>10596.51</v>
      </c>
      <c r="BI43" s="1329" t="n">
        <v>21193.02</v>
      </c>
      <c r="BJ43" s="1329" t="n">
        <v>21171.2</v>
      </c>
      <c r="BK43" s="1329" t="n">
        <v>16405.59</v>
      </c>
      <c r="BL43" s="1329" t="n">
        <v>28.55291</v>
      </c>
      <c r="BM43" s="1329" t="n">
        <v>10567.96</v>
      </c>
      <c r="BN43" s="1321" t="n">
        <v>7.35E-018</v>
      </c>
      <c r="BO43" s="1329" t="n">
        <v>28.55291</v>
      </c>
      <c r="BP43" s="1329" t="n">
        <v>8.655728</v>
      </c>
      <c r="BQ43" s="1321" t="n">
        <v>1.44E-017</v>
      </c>
      <c r="BR43" s="1321" t="n">
        <v>2.37E-014</v>
      </c>
      <c r="BS43" s="1329" t="n">
        <v>170.5395</v>
      </c>
      <c r="BT43" s="1329" t="n">
        <v>32.41975</v>
      </c>
      <c r="BU43" s="1329" t="n">
        <v>0</v>
      </c>
      <c r="BV43" s="1329" t="n">
        <v>10576.65</v>
      </c>
      <c r="BW43" s="1329" t="n">
        <v>0</v>
      </c>
      <c r="BX43" s="1329" t="n">
        <v>19.85611</v>
      </c>
      <c r="BY43" s="1329" t="n">
        <v>0</v>
      </c>
      <c r="BZ43" s="1329" t="n">
        <v>10567.96</v>
      </c>
      <c r="CA43" s="1329" t="n">
        <v>0</v>
      </c>
      <c r="CB43" s="1329" t="n">
        <v>10595.4</v>
      </c>
      <c r="CC43" s="1329" t="n">
        <v>10595.4</v>
      </c>
      <c r="CD43" s="1329" t="n">
        <v>10595.4</v>
      </c>
      <c r="CE43" s="1329" t="n">
        <v>10576.65</v>
      </c>
      <c r="CF43" s="1329" t="n">
        <v>10576.65</v>
      </c>
      <c r="CG43" s="1329" t="n">
        <v>19.85611</v>
      </c>
      <c r="CH43" s="1329" t="n">
        <v>19.85611</v>
      </c>
      <c r="CI43" s="1329" t="n">
        <v>10595.4</v>
      </c>
      <c r="CJ43" s="1329" t="n">
        <v>10595.4</v>
      </c>
      <c r="CK43" s="1329" t="n">
        <v>10595.4</v>
      </c>
      <c r="CL43" s="1329" t="n">
        <v>10595.4</v>
      </c>
      <c r="CM43" s="1329" t="n">
        <v>10595.4</v>
      </c>
      <c r="CN43" s="1329" t="n">
        <v>10595.4</v>
      </c>
      <c r="CO43" s="1329" t="n">
        <v>21171.2</v>
      </c>
      <c r="CP43" s="1329" t="n">
        <v>21171.2</v>
      </c>
      <c r="CQ43" s="1329" t="n">
        <v>0</v>
      </c>
      <c r="CR43" s="1329" t="n">
        <v>0</v>
      </c>
      <c r="CS43" s="1329" t="n">
        <v>21193.02</v>
      </c>
      <c r="CT43" s="1329" t="n">
        <v>21193.02</v>
      </c>
      <c r="CU43" s="1329" t="n">
        <v>10567.96</v>
      </c>
      <c r="CV43" s="1329" t="n">
        <v>10567.96</v>
      </c>
      <c r="CW43" s="1329" t="n">
        <v>10567.96</v>
      </c>
      <c r="CX43" s="1329" t="n">
        <v>10567.96</v>
      </c>
      <c r="CY43" s="1329" t="n">
        <v>32.41975</v>
      </c>
      <c r="CZ43" s="1329" t="n">
        <v>32.41975</v>
      </c>
      <c r="DA43" s="1329" t="n">
        <v>0</v>
      </c>
      <c r="DB43" s="1329" t="n">
        <v>0</v>
      </c>
      <c r="DC43" s="1329" t="n">
        <v>0.1995494</v>
      </c>
      <c r="DD43" s="1329" t="n">
        <v>0.1995494</v>
      </c>
      <c r="DE43" s="1329" t="n">
        <v>0</v>
      </c>
      <c r="DF43" s="1329" t="n">
        <v>0</v>
      </c>
    </row>
    <row r="44" customFormat="false" ht="15" hidden="false" customHeight="false" outlineLevel="0" collapsed="false">
      <c r="A44" s="1329" t="s">
        <v>2117</v>
      </c>
      <c r="B44" s="1329" t="n">
        <v>0</v>
      </c>
      <c r="C44" s="1329" t="n">
        <v>0</v>
      </c>
      <c r="D44" s="1329" t="n">
        <v>0</v>
      </c>
      <c r="E44" s="1329" t="n">
        <v>0</v>
      </c>
      <c r="F44" s="1329" t="n">
        <v>0</v>
      </c>
      <c r="G44" s="1329" t="n">
        <v>0</v>
      </c>
      <c r="H44" s="1329" t="n">
        <v>0</v>
      </c>
      <c r="I44" s="1329" t="n">
        <v>0</v>
      </c>
      <c r="J44" s="1329" t="n">
        <v>0</v>
      </c>
      <c r="K44" s="1329" t="n">
        <v>0</v>
      </c>
      <c r="L44" s="1329" t="n">
        <v>0</v>
      </c>
      <c r="M44" s="1329" t="n">
        <v>0</v>
      </c>
      <c r="N44" s="1329" t="n">
        <v>0</v>
      </c>
      <c r="O44" s="1329" t="n">
        <v>0</v>
      </c>
      <c r="P44" s="1329" t="n">
        <v>0</v>
      </c>
      <c r="Q44" s="1329" t="n">
        <v>0</v>
      </c>
      <c r="R44" s="1329" t="n">
        <v>0</v>
      </c>
      <c r="S44" s="1329" t="n">
        <v>0</v>
      </c>
      <c r="T44" s="1329" t="n">
        <v>0</v>
      </c>
      <c r="U44" s="1329" t="n">
        <v>0</v>
      </c>
      <c r="V44" s="1329" t="n">
        <v>0</v>
      </c>
      <c r="W44" s="1329" t="n">
        <v>0</v>
      </c>
      <c r="X44" s="1329" t="n">
        <v>0</v>
      </c>
      <c r="Y44" s="1329" t="n">
        <v>0</v>
      </c>
      <c r="Z44" s="1329" t="n">
        <v>0</v>
      </c>
      <c r="AA44" s="1329" t="n">
        <v>0</v>
      </c>
      <c r="AB44" s="1329" t="n">
        <v>0</v>
      </c>
      <c r="AC44" s="1329" t="n">
        <v>0</v>
      </c>
      <c r="AD44" s="1329" t="n">
        <v>0</v>
      </c>
      <c r="AE44" s="1329" t="n">
        <v>0</v>
      </c>
      <c r="AF44" s="1329" t="n">
        <v>0</v>
      </c>
      <c r="AG44" s="1329" t="n">
        <v>0</v>
      </c>
      <c r="AH44" s="1329" t="n">
        <v>0</v>
      </c>
      <c r="AI44" s="1329" t="n">
        <v>0</v>
      </c>
      <c r="AJ44" s="1329" t="n">
        <v>0</v>
      </c>
      <c r="AK44" s="1329" t="n">
        <v>0</v>
      </c>
      <c r="AL44" s="1329" t="n">
        <v>0</v>
      </c>
      <c r="AM44" s="1329" t="n">
        <v>0</v>
      </c>
      <c r="AN44" s="1329" t="n">
        <v>0</v>
      </c>
      <c r="AO44" s="1329" t="n">
        <v>0</v>
      </c>
      <c r="AP44" s="1329" t="n">
        <v>0</v>
      </c>
      <c r="AQ44" s="1329" t="n">
        <v>0</v>
      </c>
      <c r="AR44" s="1329" t="n">
        <v>0</v>
      </c>
      <c r="AS44" s="1329" t="n">
        <v>0</v>
      </c>
      <c r="AT44" s="1329" t="n">
        <v>0</v>
      </c>
      <c r="AU44" s="1329" t="n">
        <v>0</v>
      </c>
      <c r="AV44" s="1329" t="n">
        <v>0</v>
      </c>
      <c r="AW44" s="1329" t="n">
        <v>0</v>
      </c>
      <c r="AX44" s="1329" t="n">
        <v>0</v>
      </c>
      <c r="AY44" s="1329" t="n">
        <v>0</v>
      </c>
      <c r="AZ44" s="1329" t="n">
        <v>0</v>
      </c>
      <c r="BA44" s="1329" t="n">
        <v>0</v>
      </c>
      <c r="BB44" s="1329" t="n">
        <v>0</v>
      </c>
      <c r="BC44" s="1329" t="n">
        <v>0</v>
      </c>
      <c r="BD44" s="1329" t="n">
        <v>0</v>
      </c>
      <c r="BE44" s="1329" t="n">
        <v>0</v>
      </c>
      <c r="BF44" s="1329" t="n">
        <v>0</v>
      </c>
      <c r="BG44" s="1329" t="n">
        <v>0</v>
      </c>
      <c r="BH44" s="1329" t="n">
        <v>0</v>
      </c>
      <c r="BI44" s="1329" t="n">
        <v>0</v>
      </c>
      <c r="BJ44" s="1329" t="n">
        <v>0</v>
      </c>
      <c r="BK44" s="1329" t="n">
        <v>0</v>
      </c>
      <c r="BL44" s="1329" t="n">
        <v>0</v>
      </c>
      <c r="BM44" s="1329" t="n">
        <v>0</v>
      </c>
      <c r="BN44" s="1329" t="n">
        <v>0</v>
      </c>
      <c r="BO44" s="1329" t="n">
        <v>0</v>
      </c>
      <c r="BP44" s="1329" t="n">
        <v>0</v>
      </c>
      <c r="BQ44" s="1329" t="n">
        <v>0</v>
      </c>
      <c r="BR44" s="1329" t="n">
        <v>0</v>
      </c>
      <c r="BS44" s="1329" t="n">
        <v>0</v>
      </c>
      <c r="BT44" s="1329" t="n">
        <v>0</v>
      </c>
      <c r="BU44" s="1329" t="n">
        <v>0</v>
      </c>
      <c r="BV44" s="1329" t="n">
        <v>0</v>
      </c>
      <c r="BW44" s="1329" t="n">
        <v>0</v>
      </c>
      <c r="BX44" s="1329" t="n">
        <v>0</v>
      </c>
      <c r="BY44" s="1329" t="n">
        <v>0</v>
      </c>
      <c r="BZ44" s="1329" t="n">
        <v>0</v>
      </c>
      <c r="CA44" s="1329" t="n">
        <v>0</v>
      </c>
      <c r="CB44" s="1329" t="n">
        <v>0</v>
      </c>
      <c r="CC44" s="1329" t="n">
        <v>0</v>
      </c>
      <c r="CD44" s="1329" t="n">
        <v>0</v>
      </c>
      <c r="CE44" s="1329" t="n">
        <v>0</v>
      </c>
      <c r="CF44" s="1329" t="n">
        <v>0</v>
      </c>
      <c r="CG44" s="1329" t="n">
        <v>0</v>
      </c>
      <c r="CH44" s="1329" t="n">
        <v>0</v>
      </c>
      <c r="CI44" s="1329" t="n">
        <v>0</v>
      </c>
      <c r="CJ44" s="1329" t="n">
        <v>0</v>
      </c>
      <c r="CK44" s="1329" t="n">
        <v>0</v>
      </c>
      <c r="CL44" s="1329" t="n">
        <v>0</v>
      </c>
      <c r="CM44" s="1329" t="n">
        <v>0</v>
      </c>
      <c r="CN44" s="1329" t="n">
        <v>0</v>
      </c>
      <c r="CO44" s="1329" t="n">
        <v>0</v>
      </c>
      <c r="CP44" s="1329" t="n">
        <v>0</v>
      </c>
      <c r="CQ44" s="1329" t="n">
        <v>0</v>
      </c>
      <c r="CR44" s="1329" t="n">
        <v>0</v>
      </c>
      <c r="CS44" s="1329" t="n">
        <v>0</v>
      </c>
      <c r="CT44" s="1329" t="n">
        <v>0</v>
      </c>
      <c r="CU44" s="1329" t="n">
        <v>0</v>
      </c>
      <c r="CV44" s="1329" t="n">
        <v>0</v>
      </c>
      <c r="CW44" s="1329" t="n">
        <v>0</v>
      </c>
      <c r="CX44" s="1329" t="n">
        <v>0</v>
      </c>
      <c r="CY44" s="1329" t="n">
        <v>0</v>
      </c>
      <c r="CZ44" s="1329" t="n">
        <v>0</v>
      </c>
      <c r="DA44" s="1329" t="n">
        <v>0</v>
      </c>
      <c r="DB44" s="1329" t="n">
        <v>0</v>
      </c>
      <c r="DC44" s="1329" t="n">
        <v>0</v>
      </c>
      <c r="DD44" s="1329" t="n">
        <v>0</v>
      </c>
      <c r="DE44" s="1329" t="n">
        <v>0</v>
      </c>
      <c r="DF44" s="1329" t="n">
        <v>0</v>
      </c>
    </row>
    <row r="45" customFormat="false" ht="15" hidden="false" customHeight="false" outlineLevel="0" collapsed="false">
      <c r="A45" s="1329" t="s">
        <v>2118</v>
      </c>
      <c r="B45" s="1329" t="n">
        <v>0</v>
      </c>
      <c r="C45" s="1329" t="n">
        <v>0</v>
      </c>
      <c r="D45" s="1329" t="n">
        <v>0</v>
      </c>
      <c r="E45" s="1329" t="n">
        <v>0</v>
      </c>
      <c r="F45" s="1329" t="n">
        <v>0</v>
      </c>
      <c r="G45" s="1329" t="n">
        <v>0</v>
      </c>
      <c r="H45" s="1329" t="n">
        <v>0</v>
      </c>
      <c r="I45" s="1329" t="n">
        <v>0</v>
      </c>
      <c r="J45" s="1329" t="n">
        <v>0</v>
      </c>
      <c r="K45" s="1329" t="n">
        <v>0</v>
      </c>
      <c r="L45" s="1329" t="n">
        <v>0</v>
      </c>
      <c r="M45" s="1329" t="n">
        <v>0</v>
      </c>
      <c r="N45" s="1329" t="n">
        <v>0</v>
      </c>
      <c r="O45" s="1329" t="n">
        <v>0</v>
      </c>
      <c r="P45" s="1329" t="n">
        <v>0</v>
      </c>
      <c r="Q45" s="1329" t="n">
        <v>0</v>
      </c>
      <c r="R45" s="1329" t="n">
        <v>0</v>
      </c>
      <c r="S45" s="1329" t="n">
        <v>0</v>
      </c>
      <c r="T45" s="1329" t="n">
        <v>0</v>
      </c>
      <c r="U45" s="1329" t="n">
        <v>0</v>
      </c>
      <c r="V45" s="1329" t="n">
        <v>0</v>
      </c>
      <c r="W45" s="1329" t="n">
        <v>0</v>
      </c>
      <c r="X45" s="1329" t="n">
        <v>0</v>
      </c>
      <c r="Y45" s="1329" t="n">
        <v>0</v>
      </c>
      <c r="Z45" s="1329" t="n">
        <v>0</v>
      </c>
      <c r="AA45" s="1329" t="n">
        <v>0</v>
      </c>
      <c r="AB45" s="1329" t="n">
        <v>0</v>
      </c>
      <c r="AC45" s="1329" t="n">
        <v>0</v>
      </c>
      <c r="AD45" s="1329" t="n">
        <v>0</v>
      </c>
      <c r="AE45" s="1329" t="n">
        <v>0</v>
      </c>
      <c r="AF45" s="1329" t="n">
        <v>0</v>
      </c>
      <c r="AG45" s="1329" t="n">
        <v>0</v>
      </c>
      <c r="AH45" s="1329" t="n">
        <v>0</v>
      </c>
      <c r="AI45" s="1329" t="n">
        <v>0</v>
      </c>
      <c r="AJ45" s="1329" t="n">
        <v>0</v>
      </c>
      <c r="AK45" s="1329" t="n">
        <v>0</v>
      </c>
      <c r="AL45" s="1329" t="n">
        <v>0</v>
      </c>
      <c r="AM45" s="1329" t="n">
        <v>0</v>
      </c>
      <c r="AN45" s="1329" t="n">
        <v>0</v>
      </c>
      <c r="AO45" s="1329" t="n">
        <v>0</v>
      </c>
      <c r="AP45" s="1329" t="n">
        <v>0</v>
      </c>
      <c r="AQ45" s="1329" t="n">
        <v>0</v>
      </c>
      <c r="AR45" s="1329" t="n">
        <v>0</v>
      </c>
      <c r="AS45" s="1329" t="n">
        <v>0</v>
      </c>
      <c r="AT45" s="1329" t="n">
        <v>0</v>
      </c>
      <c r="AU45" s="1329" t="n">
        <v>0</v>
      </c>
      <c r="AV45" s="1329" t="n">
        <v>0</v>
      </c>
      <c r="AW45" s="1329" t="n">
        <v>0</v>
      </c>
      <c r="AX45" s="1329" t="n">
        <v>0</v>
      </c>
      <c r="AY45" s="1329" t="n">
        <v>0</v>
      </c>
      <c r="AZ45" s="1329" t="n">
        <v>0</v>
      </c>
      <c r="BA45" s="1329" t="n">
        <v>0</v>
      </c>
      <c r="BB45" s="1329" t="n">
        <v>0</v>
      </c>
      <c r="BC45" s="1329" t="n">
        <v>0</v>
      </c>
      <c r="BD45" s="1329" t="n">
        <v>0</v>
      </c>
      <c r="BE45" s="1329" t="n">
        <v>0</v>
      </c>
      <c r="BF45" s="1329" t="n">
        <v>0</v>
      </c>
      <c r="BG45" s="1329" t="n">
        <v>0</v>
      </c>
      <c r="BH45" s="1329" t="n">
        <v>0</v>
      </c>
      <c r="BI45" s="1329" t="n">
        <v>0</v>
      </c>
      <c r="BJ45" s="1329" t="n">
        <v>0</v>
      </c>
      <c r="BK45" s="1329" t="n">
        <v>0</v>
      </c>
      <c r="BL45" s="1329" t="n">
        <v>0</v>
      </c>
      <c r="BM45" s="1329" t="n">
        <v>0</v>
      </c>
      <c r="BN45" s="1329" t="n">
        <v>0</v>
      </c>
      <c r="BO45" s="1329" t="n">
        <v>0</v>
      </c>
      <c r="BP45" s="1329" t="n">
        <v>0</v>
      </c>
      <c r="BQ45" s="1329" t="n">
        <v>0</v>
      </c>
      <c r="BR45" s="1329" t="n">
        <v>0</v>
      </c>
      <c r="BS45" s="1329" t="n">
        <v>0</v>
      </c>
      <c r="BT45" s="1329" t="n">
        <v>0</v>
      </c>
      <c r="BU45" s="1329" t="n">
        <v>0</v>
      </c>
      <c r="BV45" s="1329" t="n">
        <v>0</v>
      </c>
      <c r="BW45" s="1329" t="n">
        <v>0</v>
      </c>
      <c r="BX45" s="1329" t="n">
        <v>0</v>
      </c>
      <c r="BY45" s="1329" t="n">
        <v>0</v>
      </c>
      <c r="BZ45" s="1329" t="n">
        <v>0</v>
      </c>
      <c r="CA45" s="1329" t="n">
        <v>0</v>
      </c>
      <c r="CB45" s="1329" t="n">
        <v>0</v>
      </c>
      <c r="CC45" s="1329" t="n">
        <v>0</v>
      </c>
      <c r="CD45" s="1329" t="n">
        <v>0</v>
      </c>
      <c r="CE45" s="1329" t="n">
        <v>0</v>
      </c>
      <c r="CF45" s="1329" t="n">
        <v>0</v>
      </c>
      <c r="CG45" s="1329" t="n">
        <v>0</v>
      </c>
      <c r="CH45" s="1329" t="n">
        <v>0</v>
      </c>
      <c r="CI45" s="1329" t="n">
        <v>0</v>
      </c>
      <c r="CJ45" s="1329" t="n">
        <v>0</v>
      </c>
      <c r="CK45" s="1329" t="n">
        <v>0</v>
      </c>
      <c r="CL45" s="1329" t="n">
        <v>0</v>
      </c>
      <c r="CM45" s="1329" t="n">
        <v>0</v>
      </c>
      <c r="CN45" s="1329" t="n">
        <v>0</v>
      </c>
      <c r="CO45" s="1329" t="n">
        <v>0</v>
      </c>
      <c r="CP45" s="1329" t="n">
        <v>0</v>
      </c>
      <c r="CQ45" s="1329" t="n">
        <v>0</v>
      </c>
      <c r="CR45" s="1329" t="n">
        <v>0</v>
      </c>
      <c r="CS45" s="1329" t="n">
        <v>0</v>
      </c>
      <c r="CT45" s="1329" t="n">
        <v>0</v>
      </c>
      <c r="CU45" s="1329" t="n">
        <v>0</v>
      </c>
      <c r="CV45" s="1329" t="n">
        <v>0</v>
      </c>
      <c r="CW45" s="1329" t="n">
        <v>0</v>
      </c>
      <c r="CX45" s="1329" t="n">
        <v>0</v>
      </c>
      <c r="CY45" s="1329" t="n">
        <v>0</v>
      </c>
      <c r="CZ45" s="1329" t="n">
        <v>0</v>
      </c>
      <c r="DA45" s="1329" t="n">
        <v>0</v>
      </c>
      <c r="DB45" s="1329" t="n">
        <v>0</v>
      </c>
      <c r="DC45" s="1329" t="n">
        <v>0</v>
      </c>
      <c r="DD45" s="1329" t="n">
        <v>0</v>
      </c>
      <c r="DE45" s="1329" t="n">
        <v>0</v>
      </c>
      <c r="DF45" s="1329" t="n">
        <v>0</v>
      </c>
    </row>
    <row r="46" customFormat="false" ht="15" hidden="false" customHeight="false" outlineLevel="0" collapsed="false">
      <c r="A46" s="1329" t="s">
        <v>2119</v>
      </c>
      <c r="B46" s="1329" t="n">
        <v>425.6358</v>
      </c>
      <c r="C46" s="1329" t="n">
        <v>425.6352</v>
      </c>
      <c r="D46" s="1329" t="n">
        <v>22.52826</v>
      </c>
      <c r="E46" s="1329" t="n">
        <v>11.2569</v>
      </c>
      <c r="F46" s="1321" t="n">
        <v>0.006</v>
      </c>
      <c r="G46" s="1329" t="n">
        <v>0</v>
      </c>
      <c r="H46" s="1329" t="n">
        <v>425.6358</v>
      </c>
      <c r="I46" s="1329" t="n">
        <v>11.26413</v>
      </c>
      <c r="J46" s="1329" t="n">
        <v>0.050023</v>
      </c>
      <c r="K46" s="1329" t="n">
        <v>0.050023</v>
      </c>
      <c r="L46" s="1329" t="n">
        <v>425.6358</v>
      </c>
      <c r="M46" s="1329" t="n">
        <v>0</v>
      </c>
      <c r="N46" s="1329" t="n">
        <v>0</v>
      </c>
      <c r="O46" s="1329" t="n">
        <v>425.6304</v>
      </c>
      <c r="P46" s="1329" t="n">
        <v>0</v>
      </c>
      <c r="Q46" s="1321" t="n">
        <v>1.29E-022</v>
      </c>
      <c r="R46" s="1321" t="n">
        <v>1.29E-022</v>
      </c>
      <c r="S46" s="1321" t="n">
        <v>4.13E-017</v>
      </c>
      <c r="T46" s="1321" t="n">
        <v>4.13E-017</v>
      </c>
      <c r="U46" s="1321" t="n">
        <v>0.00537</v>
      </c>
      <c r="V46" s="1329" t="n">
        <v>414.372</v>
      </c>
      <c r="W46" s="1329" t="n">
        <v>414.372</v>
      </c>
      <c r="X46" s="1329" t="n">
        <v>414.372</v>
      </c>
      <c r="Y46" s="1329" t="n">
        <v>414.372</v>
      </c>
      <c r="Z46" s="1329" t="n">
        <v>414.372</v>
      </c>
      <c r="AA46" s="1329" t="n">
        <v>425.6304</v>
      </c>
      <c r="AB46" s="1321" t="n">
        <v>0.00569</v>
      </c>
      <c r="AC46" s="1329" t="n">
        <v>11.26413</v>
      </c>
      <c r="AD46" s="1321" t="n">
        <v>0.00555</v>
      </c>
      <c r="AE46" s="1321" t="n">
        <v>0.00555</v>
      </c>
      <c r="AF46" s="1321" t="n">
        <v>3.81E-007</v>
      </c>
      <c r="AG46" s="1321" t="n">
        <v>3.81E-007</v>
      </c>
      <c r="AH46" s="1321" t="n">
        <v>0.00469</v>
      </c>
      <c r="AI46" s="1321" t="n">
        <v>0.00469</v>
      </c>
      <c r="AJ46" s="1321" t="n">
        <v>0.00469</v>
      </c>
      <c r="AK46" s="1321" t="n">
        <v>0.00469</v>
      </c>
      <c r="AL46" s="1321" t="n">
        <v>0.00469</v>
      </c>
      <c r="AM46" s="1321" t="n">
        <v>0.00469</v>
      </c>
      <c r="AN46" s="1321" t="n">
        <v>0.000433</v>
      </c>
      <c r="AO46" s="1321" t="n">
        <v>0.000433</v>
      </c>
      <c r="AP46" s="1329" t="n">
        <v>0</v>
      </c>
      <c r="AQ46" s="1329" t="n">
        <v>0</v>
      </c>
      <c r="AR46" s="1321" t="n">
        <v>0.000207</v>
      </c>
      <c r="AS46" s="1321" t="n">
        <v>0.000207</v>
      </c>
      <c r="AT46" s="1321" t="n">
        <v>0.000213</v>
      </c>
      <c r="AU46" s="1321" t="n">
        <v>0.000213</v>
      </c>
      <c r="AV46" s="1321" t="n">
        <v>6.65E-007</v>
      </c>
      <c r="AW46" s="1321" t="n">
        <v>6.65E-007</v>
      </c>
      <c r="AX46" s="1329" t="n">
        <v>425.6358</v>
      </c>
      <c r="AY46" s="1329" t="n">
        <v>425.6358</v>
      </c>
      <c r="AZ46" s="1329" t="n">
        <v>425.6358</v>
      </c>
      <c r="BA46" s="1329" t="n">
        <v>425.6358</v>
      </c>
      <c r="BB46" s="1321" t="n">
        <v>0.00569</v>
      </c>
      <c r="BC46" s="1329" t="n">
        <v>425.6358</v>
      </c>
      <c r="BD46" s="1321" t="n">
        <v>0.000319</v>
      </c>
      <c r="BE46" s="1329" t="n">
        <v>6849.006</v>
      </c>
      <c r="BF46" s="1329" t="n">
        <v>6344.49</v>
      </c>
      <c r="BG46" s="1329" t="n">
        <v>6344.49</v>
      </c>
      <c r="BH46" s="1329" t="n">
        <v>11.26413</v>
      </c>
      <c r="BI46" s="1329" t="n">
        <v>22.52826</v>
      </c>
      <c r="BJ46" s="1329" t="n">
        <v>47.84095</v>
      </c>
      <c r="BK46" s="1329" t="n">
        <v>6860.27</v>
      </c>
      <c r="BL46" s="1321" t="n">
        <v>0.00723</v>
      </c>
      <c r="BM46" s="1329" t="n">
        <v>11.2569</v>
      </c>
      <c r="BN46" s="1321" t="n">
        <v>1.29E-022</v>
      </c>
      <c r="BO46" s="1321" t="n">
        <v>0.00723</v>
      </c>
      <c r="BP46" s="1321" t="n">
        <v>0.00124</v>
      </c>
      <c r="BQ46" s="1321" t="n">
        <v>2.53E-022</v>
      </c>
      <c r="BR46" s="1321" t="n">
        <v>8.27E-019</v>
      </c>
      <c r="BS46" s="1329" t="n">
        <v>0.050023</v>
      </c>
      <c r="BT46" s="1321" t="n">
        <v>0.00919</v>
      </c>
      <c r="BU46" s="1329" t="n">
        <v>0</v>
      </c>
      <c r="BV46" s="1329" t="n">
        <v>425.6304</v>
      </c>
      <c r="BW46" s="1329" t="n">
        <v>0</v>
      </c>
      <c r="BX46" s="1321" t="n">
        <v>0.00569</v>
      </c>
      <c r="BY46" s="1329" t="n">
        <v>0</v>
      </c>
      <c r="BZ46" s="1329" t="n">
        <v>11.2569</v>
      </c>
      <c r="CA46" s="1329" t="n">
        <v>0</v>
      </c>
      <c r="CB46" s="1329" t="n">
        <v>425.6358</v>
      </c>
      <c r="CC46" s="1329" t="n">
        <v>425.6352</v>
      </c>
      <c r="CD46" s="1329" t="n">
        <v>425.6358</v>
      </c>
      <c r="CE46" s="1329" t="n">
        <v>425.6304</v>
      </c>
      <c r="CF46" s="1329" t="n">
        <v>425.6304</v>
      </c>
      <c r="CG46" s="1321" t="n">
        <v>0.00569</v>
      </c>
      <c r="CH46" s="1321" t="n">
        <v>0.00569</v>
      </c>
      <c r="CI46" s="1329" t="n">
        <v>425.6358</v>
      </c>
      <c r="CJ46" s="1329" t="n">
        <v>425.6358</v>
      </c>
      <c r="CK46" s="1329" t="n">
        <v>425.6358</v>
      </c>
      <c r="CL46" s="1329" t="n">
        <v>425.6358</v>
      </c>
      <c r="CM46" s="1329" t="n">
        <v>425.6358</v>
      </c>
      <c r="CN46" s="1329" t="n">
        <v>425.6358</v>
      </c>
      <c r="CO46" s="1329" t="n">
        <v>47.84095</v>
      </c>
      <c r="CP46" s="1329" t="n">
        <v>47.84095</v>
      </c>
      <c r="CQ46" s="1329" t="n">
        <v>0</v>
      </c>
      <c r="CR46" s="1329" t="n">
        <v>0</v>
      </c>
      <c r="CS46" s="1329" t="n">
        <v>22.52826</v>
      </c>
      <c r="CT46" s="1329" t="n">
        <v>22.52826</v>
      </c>
      <c r="CU46" s="1329" t="n">
        <v>11.2569</v>
      </c>
      <c r="CV46" s="1329" t="n">
        <v>11.2569</v>
      </c>
      <c r="CW46" s="1329" t="n">
        <v>11.2569</v>
      </c>
      <c r="CX46" s="1329" t="n">
        <v>11.2569</v>
      </c>
      <c r="CY46" s="1321" t="n">
        <v>0.00919</v>
      </c>
      <c r="CZ46" s="1321" t="n">
        <v>0.00919</v>
      </c>
      <c r="DA46" s="1329" t="n">
        <v>0</v>
      </c>
      <c r="DB46" s="1329" t="n">
        <v>0</v>
      </c>
      <c r="DC46" s="1321" t="n">
        <v>0.000213</v>
      </c>
      <c r="DD46" s="1321" t="n">
        <v>0.000213</v>
      </c>
      <c r="DE46" s="1329" t="n">
        <v>0</v>
      </c>
      <c r="DF46" s="1329" t="n">
        <v>0</v>
      </c>
    </row>
    <row r="47" customFormat="false" ht="15" hidden="false" customHeight="false" outlineLevel="0" collapsed="false">
      <c r="A47" s="1329" t="s">
        <v>2120</v>
      </c>
      <c r="B47" s="1329" t="n">
        <v>27566.71</v>
      </c>
      <c r="C47" s="1329" t="n">
        <v>33888.93</v>
      </c>
      <c r="D47" s="1329" t="n">
        <v>4.361855</v>
      </c>
      <c r="E47" s="1329" t="n">
        <v>2.158235</v>
      </c>
      <c r="F47" s="1329" t="n">
        <v>0.0221171</v>
      </c>
      <c r="G47" s="1329" t="n">
        <v>0</v>
      </c>
      <c r="H47" s="1329" t="n">
        <v>0.0206759</v>
      </c>
      <c r="I47" s="1329" t="n">
        <v>2.180928</v>
      </c>
      <c r="J47" s="1329" t="n">
        <v>0.1805214</v>
      </c>
      <c r="K47" s="1329" t="n">
        <v>0.1805214</v>
      </c>
      <c r="L47" s="1329" t="n">
        <v>27566.7</v>
      </c>
      <c r="M47" s="1329" t="n">
        <v>0</v>
      </c>
      <c r="N47" s="1329" t="n">
        <v>0</v>
      </c>
      <c r="O47" s="1329" t="n">
        <v>0</v>
      </c>
      <c r="P47" s="1329" t="n">
        <v>0</v>
      </c>
      <c r="Q47" s="1321" t="n">
        <v>3.57E-023</v>
      </c>
      <c r="R47" s="1321" t="n">
        <v>3.57E-023</v>
      </c>
      <c r="S47" s="1321" t="n">
        <v>5.12E-026</v>
      </c>
      <c r="T47" s="1321" t="n">
        <v>5.12E-026</v>
      </c>
      <c r="U47" s="1329" t="n">
        <v>0.0206759</v>
      </c>
      <c r="V47" s="1329" t="n">
        <v>36692</v>
      </c>
      <c r="W47" s="1329" t="n">
        <v>36692</v>
      </c>
      <c r="X47" s="1329" t="n">
        <v>36692</v>
      </c>
      <c r="Y47" s="1329" t="n">
        <v>36692</v>
      </c>
      <c r="Z47" s="1329" t="n">
        <v>36692</v>
      </c>
      <c r="AA47" s="1329" t="n">
        <v>0</v>
      </c>
      <c r="AB47" s="1329" t="n">
        <v>0.0219029</v>
      </c>
      <c r="AC47" s="1329" t="n">
        <v>2.180928</v>
      </c>
      <c r="AD47" s="1329" t="n">
        <v>0</v>
      </c>
      <c r="AE47" s="1329" t="n">
        <v>0</v>
      </c>
      <c r="AF47" s="1321" t="n">
        <v>1.47E-006</v>
      </c>
      <c r="AG47" s="1321" t="n">
        <v>1.47E-006</v>
      </c>
      <c r="AH47" s="1329" t="n">
        <v>0.3035246</v>
      </c>
      <c r="AI47" s="1329" t="n">
        <v>0.3035246</v>
      </c>
      <c r="AJ47" s="1329" t="n">
        <v>0.3035246</v>
      </c>
      <c r="AK47" s="1329" t="n">
        <v>0.3035246</v>
      </c>
      <c r="AL47" s="1329" t="n">
        <v>0.3731357</v>
      </c>
      <c r="AM47" s="1329" t="n">
        <v>0.3731357</v>
      </c>
      <c r="AN47" s="1321" t="n">
        <v>0.000108</v>
      </c>
      <c r="AO47" s="1321" t="n">
        <v>0.000108</v>
      </c>
      <c r="AP47" s="1329" t="n">
        <v>0</v>
      </c>
      <c r="AQ47" s="1329" t="n">
        <v>0</v>
      </c>
      <c r="AR47" s="1321" t="n">
        <v>4E-005</v>
      </c>
      <c r="AS47" s="1321" t="n">
        <v>4E-005</v>
      </c>
      <c r="AT47" s="1321" t="n">
        <v>4.08E-005</v>
      </c>
      <c r="AU47" s="1321" t="n">
        <v>4.08E-005</v>
      </c>
      <c r="AV47" s="1321" t="n">
        <v>5.06E-006</v>
      </c>
      <c r="AW47" s="1321" t="n">
        <v>5.06E-006</v>
      </c>
      <c r="AX47" s="1329" t="n">
        <v>27566.7</v>
      </c>
      <c r="AY47" s="1329" t="n">
        <v>27566.7</v>
      </c>
      <c r="AZ47" s="1329" t="n">
        <v>33888.92</v>
      </c>
      <c r="BA47" s="1329" t="n">
        <v>0.0206759</v>
      </c>
      <c r="BB47" s="1329" t="n">
        <v>0.0219029</v>
      </c>
      <c r="BC47" s="1329" t="n">
        <v>33888.92</v>
      </c>
      <c r="BD47" s="1321" t="n">
        <v>0.00123</v>
      </c>
      <c r="BE47" s="1329" t="n">
        <v>11663.97</v>
      </c>
      <c r="BF47" s="1321" t="n">
        <v>562000</v>
      </c>
      <c r="BG47" s="1321" t="n">
        <v>562000</v>
      </c>
      <c r="BH47" s="1329" t="n">
        <v>2.180928</v>
      </c>
      <c r="BI47" s="1329" t="n">
        <v>4.361855</v>
      </c>
      <c r="BJ47" s="1329" t="n">
        <v>11.91325</v>
      </c>
      <c r="BK47" s="1329" t="n">
        <v>8860.885</v>
      </c>
      <c r="BL47" s="1329" t="n">
        <v>0.0226928</v>
      </c>
      <c r="BM47" s="1329" t="n">
        <v>2.158235</v>
      </c>
      <c r="BN47" s="1321" t="n">
        <v>3.57E-023</v>
      </c>
      <c r="BO47" s="1329" t="n">
        <v>0.0226928</v>
      </c>
      <c r="BP47" s="1321" t="n">
        <v>0.000576</v>
      </c>
      <c r="BQ47" s="1321" t="n">
        <v>6.99E-023</v>
      </c>
      <c r="BR47" s="1321" t="n">
        <v>1.68E-020</v>
      </c>
      <c r="BS47" s="1329" t="n">
        <v>0.1805214</v>
      </c>
      <c r="BT47" s="1329" t="n">
        <v>0.0699775</v>
      </c>
      <c r="BU47" s="1329" t="n">
        <v>0</v>
      </c>
      <c r="BV47" s="1329" t="n">
        <v>0</v>
      </c>
      <c r="BW47" s="1329" t="n">
        <v>0</v>
      </c>
      <c r="BX47" s="1329" t="n">
        <v>0.0219029</v>
      </c>
      <c r="BY47" s="1329" t="n">
        <v>0</v>
      </c>
      <c r="BZ47" s="1329" t="n">
        <v>2.158235</v>
      </c>
      <c r="CA47" s="1329" t="n">
        <v>0</v>
      </c>
      <c r="CB47" s="1329" t="n">
        <v>27566.7</v>
      </c>
      <c r="CC47" s="1329" t="n">
        <v>27566.71</v>
      </c>
      <c r="CD47" s="1329" t="n">
        <v>0.0206764</v>
      </c>
      <c r="CE47" s="1329" t="n">
        <v>0</v>
      </c>
      <c r="CF47" s="1329" t="n">
        <v>0</v>
      </c>
      <c r="CG47" s="1329" t="n">
        <v>0.0219025</v>
      </c>
      <c r="CH47" s="1329" t="n">
        <v>0.0219025</v>
      </c>
      <c r="CI47" s="1329" t="n">
        <v>27566.7</v>
      </c>
      <c r="CJ47" s="1329" t="n">
        <v>27566.7</v>
      </c>
      <c r="CK47" s="1329" t="n">
        <v>27566.7</v>
      </c>
      <c r="CL47" s="1329" t="n">
        <v>27566.7</v>
      </c>
      <c r="CM47" s="1329" t="n">
        <v>33888.92</v>
      </c>
      <c r="CN47" s="1329" t="n">
        <v>33888.92</v>
      </c>
      <c r="CO47" s="1329" t="n">
        <v>11.91325</v>
      </c>
      <c r="CP47" s="1329" t="n">
        <v>11.91325</v>
      </c>
      <c r="CQ47" s="1329" t="n">
        <v>0</v>
      </c>
      <c r="CR47" s="1329" t="n">
        <v>0</v>
      </c>
      <c r="CS47" s="1329" t="n">
        <v>4.361855</v>
      </c>
      <c r="CT47" s="1329" t="n">
        <v>4.361855</v>
      </c>
      <c r="CU47" s="1329" t="n">
        <v>2.158235</v>
      </c>
      <c r="CV47" s="1329" t="n">
        <v>2.158235</v>
      </c>
      <c r="CW47" s="1329" t="n">
        <v>2.158235</v>
      </c>
      <c r="CX47" s="1329" t="n">
        <v>2.158235</v>
      </c>
      <c r="CY47" s="1329" t="n">
        <v>0.0699767</v>
      </c>
      <c r="CZ47" s="1329" t="n">
        <v>0.0699767</v>
      </c>
      <c r="DA47" s="1329" t="n">
        <v>0</v>
      </c>
      <c r="DB47" s="1329" t="n">
        <v>0</v>
      </c>
      <c r="DC47" s="1321" t="n">
        <v>4.08E-005</v>
      </c>
      <c r="DD47" s="1321" t="n">
        <v>4.08E-005</v>
      </c>
      <c r="DE47" s="1329" t="n">
        <v>0</v>
      </c>
      <c r="DF47" s="1329" t="n">
        <v>0</v>
      </c>
    </row>
    <row r="48" customFormat="false" ht="15" hidden="false" customHeight="false" outlineLevel="0" collapsed="false">
      <c r="A48" s="1329" t="s">
        <v>2121</v>
      </c>
      <c r="B48" s="1329" t="n">
        <v>4004.158</v>
      </c>
      <c r="C48" s="1329" t="n">
        <v>1706.05</v>
      </c>
      <c r="D48" s="1329" t="n">
        <v>3037.664</v>
      </c>
      <c r="E48" s="1329" t="n">
        <v>0</v>
      </c>
      <c r="F48" s="1329" t="n">
        <v>1509.684</v>
      </c>
      <c r="G48" s="1329" t="n">
        <v>0</v>
      </c>
      <c r="H48" s="1329" t="n">
        <v>14028.58</v>
      </c>
      <c r="I48" s="1329" t="n">
        <v>1518.832</v>
      </c>
      <c r="J48" s="1329" t="n">
        <v>12290.9</v>
      </c>
      <c r="K48" s="1329" t="n">
        <v>12290.9</v>
      </c>
      <c r="L48" s="1329" t="n">
        <v>4004.157</v>
      </c>
      <c r="M48" s="1329" t="n">
        <v>13351.64</v>
      </c>
      <c r="N48" s="1329" t="n">
        <v>0</v>
      </c>
      <c r="O48" s="1329" t="n">
        <v>0</v>
      </c>
      <c r="P48" s="1329" t="n">
        <v>0</v>
      </c>
      <c r="Q48" s="1329" t="n">
        <v>1.061435</v>
      </c>
      <c r="R48" s="1329" t="n">
        <v>1.061435</v>
      </c>
      <c r="S48" s="1329" t="n">
        <v>1.061483</v>
      </c>
      <c r="T48" s="1329" t="n">
        <v>1.061483</v>
      </c>
      <c r="U48" s="1329" t="n">
        <v>14028.58</v>
      </c>
      <c r="V48" s="1321" t="n">
        <v>1.39E-005</v>
      </c>
      <c r="W48" s="1321" t="n">
        <v>1.39E-005</v>
      </c>
      <c r="X48" s="1321" t="n">
        <v>1.39E-005</v>
      </c>
      <c r="Y48" s="1321" t="n">
        <v>1.39E-005</v>
      </c>
      <c r="Z48" s="1321" t="n">
        <v>1.39E-005</v>
      </c>
      <c r="AA48" s="1329" t="n">
        <v>0</v>
      </c>
      <c r="AB48" s="1329" t="n">
        <v>14861.06</v>
      </c>
      <c r="AC48" s="1329" t="n">
        <v>1518.832</v>
      </c>
      <c r="AD48" s="1329" t="n">
        <v>0</v>
      </c>
      <c r="AE48" s="1329" t="n">
        <v>0</v>
      </c>
      <c r="AF48" s="1329" t="n">
        <v>0.9940903</v>
      </c>
      <c r="AG48" s="1329" t="n">
        <v>0.9940903</v>
      </c>
      <c r="AH48" s="1329" t="n">
        <v>0.0440879</v>
      </c>
      <c r="AI48" s="1329" t="n">
        <v>0.0440879</v>
      </c>
      <c r="AJ48" s="1329" t="n">
        <v>0.0440879</v>
      </c>
      <c r="AK48" s="1329" t="n">
        <v>0.0440879</v>
      </c>
      <c r="AL48" s="1329" t="n">
        <v>0.0187845</v>
      </c>
      <c r="AM48" s="1329" t="n">
        <v>0.0187845</v>
      </c>
      <c r="AN48" s="1329" t="n">
        <v>0.0230953</v>
      </c>
      <c r="AO48" s="1329" t="n">
        <v>0.0230953</v>
      </c>
      <c r="AP48" s="1329" t="n">
        <v>0</v>
      </c>
      <c r="AQ48" s="1329" t="n">
        <v>0</v>
      </c>
      <c r="AR48" s="1329" t="n">
        <v>0.0278625</v>
      </c>
      <c r="AS48" s="1329" t="n">
        <v>0.0278625</v>
      </c>
      <c r="AT48" s="1321" t="n">
        <v>3.95E-020</v>
      </c>
      <c r="AU48" s="1321" t="n">
        <v>3.95E-020</v>
      </c>
      <c r="AV48" s="1329" t="n">
        <v>0.9897309</v>
      </c>
      <c r="AW48" s="1329" t="n">
        <v>0.9897309</v>
      </c>
      <c r="AX48" s="1329" t="n">
        <v>4004.157</v>
      </c>
      <c r="AY48" s="1329" t="n">
        <v>4004.157</v>
      </c>
      <c r="AZ48" s="1329" t="n">
        <v>1706.049</v>
      </c>
      <c r="BA48" s="1329" t="n">
        <v>14028.58</v>
      </c>
      <c r="BB48" s="1329" t="n">
        <v>1509.429</v>
      </c>
      <c r="BC48" s="1329" t="n">
        <v>1706.049</v>
      </c>
      <c r="BD48" s="1329" t="n">
        <v>832.4871</v>
      </c>
      <c r="BE48" s="1329" t="n">
        <v>673.4248</v>
      </c>
      <c r="BF48" s="1321" t="n">
        <v>0.000213</v>
      </c>
      <c r="BG48" s="1321" t="n">
        <v>0.000213</v>
      </c>
      <c r="BH48" s="1329" t="n">
        <v>1518.832</v>
      </c>
      <c r="BI48" s="1329" t="n">
        <v>3037.664</v>
      </c>
      <c r="BJ48" s="1329" t="n">
        <v>2553.812</v>
      </c>
      <c r="BK48" s="1329" t="n">
        <v>2379.474</v>
      </c>
      <c r="BL48" s="1329" t="n">
        <v>1518.832</v>
      </c>
      <c r="BM48" s="1321" t="n">
        <v>2.09E-015</v>
      </c>
      <c r="BN48" s="1329" t="n">
        <v>1.061435</v>
      </c>
      <c r="BO48" s="1329" t="n">
        <v>1518.832</v>
      </c>
      <c r="BP48" s="1329" t="n">
        <v>8.086424</v>
      </c>
      <c r="BQ48" s="1329" t="n">
        <v>2.079776</v>
      </c>
      <c r="BR48" s="1329" t="n">
        <v>2.079776</v>
      </c>
      <c r="BS48" s="1329" t="n">
        <v>12290.9</v>
      </c>
      <c r="BT48" s="1329" t="n">
        <v>13685.32</v>
      </c>
      <c r="BU48" s="1329" t="n">
        <v>0</v>
      </c>
      <c r="BV48" s="1329" t="n">
        <v>0</v>
      </c>
      <c r="BW48" s="1329" t="n">
        <v>0</v>
      </c>
      <c r="BX48" s="1329" t="n">
        <v>14861.06</v>
      </c>
      <c r="BY48" s="1329" t="n">
        <v>0</v>
      </c>
      <c r="BZ48" s="1329" t="n">
        <v>0</v>
      </c>
      <c r="CA48" s="1329" t="n">
        <v>0</v>
      </c>
      <c r="CB48" s="1329" t="n">
        <v>4004.157</v>
      </c>
      <c r="CC48" s="1329" t="n">
        <v>4004.158</v>
      </c>
      <c r="CD48" s="1329" t="n">
        <v>14028.58</v>
      </c>
      <c r="CE48" s="1329" t="n">
        <v>0</v>
      </c>
      <c r="CF48" s="1329" t="n">
        <v>0</v>
      </c>
      <c r="CG48" s="1329" t="n">
        <v>14861.06</v>
      </c>
      <c r="CH48" s="1329" t="n">
        <v>14861.06</v>
      </c>
      <c r="CI48" s="1329" t="n">
        <v>4004.157</v>
      </c>
      <c r="CJ48" s="1329" t="n">
        <v>4004.157</v>
      </c>
      <c r="CK48" s="1329" t="n">
        <v>4004.157</v>
      </c>
      <c r="CL48" s="1329" t="n">
        <v>4004.157</v>
      </c>
      <c r="CM48" s="1329" t="n">
        <v>1706.049</v>
      </c>
      <c r="CN48" s="1329" t="n">
        <v>1706.049</v>
      </c>
      <c r="CO48" s="1329" t="n">
        <v>2553.812</v>
      </c>
      <c r="CP48" s="1329" t="n">
        <v>2553.812</v>
      </c>
      <c r="CQ48" s="1329" t="n">
        <v>0</v>
      </c>
      <c r="CR48" s="1329" t="n">
        <v>0</v>
      </c>
      <c r="CS48" s="1329" t="n">
        <v>3037.664</v>
      </c>
      <c r="CT48" s="1329" t="n">
        <v>3037.664</v>
      </c>
      <c r="CU48" s="1321" t="n">
        <v>2.09E-015</v>
      </c>
      <c r="CV48" s="1321" t="n">
        <v>2.09E-015</v>
      </c>
      <c r="CW48" s="1329" t="n">
        <v>0</v>
      </c>
      <c r="CX48" s="1329" t="n">
        <v>0</v>
      </c>
      <c r="CY48" s="1329" t="n">
        <v>13685.32</v>
      </c>
      <c r="CZ48" s="1329" t="n">
        <v>13685.32</v>
      </c>
      <c r="DA48" s="1329" t="n">
        <v>0</v>
      </c>
      <c r="DB48" s="1329" t="n">
        <v>0</v>
      </c>
      <c r="DC48" s="1321" t="n">
        <v>3.95E-020</v>
      </c>
      <c r="DD48" s="1321" t="n">
        <v>3.95E-020</v>
      </c>
      <c r="DE48" s="1329" t="n">
        <v>0</v>
      </c>
      <c r="DF48" s="1329" t="n">
        <v>0</v>
      </c>
    </row>
    <row r="49" customFormat="false" ht="15" hidden="false" customHeight="false" outlineLevel="0" collapsed="false">
      <c r="A49" s="1329" t="s">
        <v>2122</v>
      </c>
      <c r="B49" s="1329" t="n">
        <v>3.029095</v>
      </c>
      <c r="C49" s="1329" t="n">
        <v>3.029026</v>
      </c>
      <c r="D49" s="1329" t="n">
        <v>7.532229</v>
      </c>
      <c r="E49" s="1329" t="n">
        <v>84.63122</v>
      </c>
      <c r="F49" s="1329" t="n">
        <v>0.0348744</v>
      </c>
      <c r="G49" s="1329" t="n">
        <v>80</v>
      </c>
      <c r="H49" s="1329" t="n">
        <v>12.68221</v>
      </c>
      <c r="I49" s="1329" t="n">
        <v>3.766114</v>
      </c>
      <c r="J49" s="1329" t="n">
        <v>0.2838052</v>
      </c>
      <c r="K49" s="1329" t="n">
        <v>0.2838052</v>
      </c>
      <c r="L49" s="1329" t="n">
        <v>3.0291</v>
      </c>
      <c r="M49" s="1329" t="n">
        <v>13.365</v>
      </c>
      <c r="N49" s="1329" t="n">
        <v>0</v>
      </c>
      <c r="O49" s="1329" t="n">
        <v>0</v>
      </c>
      <c r="P49" s="1329" t="n">
        <v>15000</v>
      </c>
      <c r="Q49" s="1329" t="n">
        <v>14999.1</v>
      </c>
      <c r="R49" s="1329" t="n">
        <v>14999.1</v>
      </c>
      <c r="S49" s="1329" t="n">
        <v>14999.1</v>
      </c>
      <c r="T49" s="1329" t="n">
        <v>14999.1</v>
      </c>
      <c r="U49" s="1329" t="n">
        <v>12.68221</v>
      </c>
      <c r="V49" s="1329" t="n">
        <v>0.015576</v>
      </c>
      <c r="W49" s="1329" t="n">
        <v>0.015576</v>
      </c>
      <c r="X49" s="1329" t="n">
        <v>0.015576</v>
      </c>
      <c r="Y49" s="1329" t="n">
        <v>0.015576</v>
      </c>
      <c r="Z49" s="1329" t="n">
        <v>0.015576</v>
      </c>
      <c r="AA49" s="1329" t="n">
        <v>0</v>
      </c>
      <c r="AB49" s="1329" t="n">
        <v>13.4348</v>
      </c>
      <c r="AC49" s="1329" t="n">
        <v>3.766114</v>
      </c>
      <c r="AD49" s="1329" t="n">
        <v>0</v>
      </c>
      <c r="AE49" s="1329" t="n">
        <v>0</v>
      </c>
      <c r="AF49" s="1321" t="n">
        <v>0.000899</v>
      </c>
      <c r="AG49" s="1321" t="n">
        <v>0.000899</v>
      </c>
      <c r="AH49" s="1321" t="n">
        <v>3.34E-005</v>
      </c>
      <c r="AI49" s="1321" t="n">
        <v>3.34E-005</v>
      </c>
      <c r="AJ49" s="1321" t="n">
        <v>3.34E-005</v>
      </c>
      <c r="AK49" s="1321" t="n">
        <v>3.34E-005</v>
      </c>
      <c r="AL49" s="1321" t="n">
        <v>3.34E-005</v>
      </c>
      <c r="AM49" s="1321" t="n">
        <v>3.34E-005</v>
      </c>
      <c r="AN49" s="1321" t="n">
        <v>4.75E-005</v>
      </c>
      <c r="AO49" s="1321" t="n">
        <v>4.75E-005</v>
      </c>
      <c r="AP49" s="1329" t="n">
        <v>1</v>
      </c>
      <c r="AQ49" s="1329" t="n">
        <v>1</v>
      </c>
      <c r="AR49" s="1321" t="n">
        <v>6.91E-005</v>
      </c>
      <c r="AS49" s="1321" t="n">
        <v>6.91E-005</v>
      </c>
      <c r="AT49" s="1321" t="n">
        <v>0.0016</v>
      </c>
      <c r="AU49" s="1321" t="n">
        <v>0.0016</v>
      </c>
      <c r="AV49" s="1321" t="n">
        <v>4.99E-005</v>
      </c>
      <c r="AW49" s="1321" t="n">
        <v>4.99E-005</v>
      </c>
      <c r="AX49" s="1329" t="n">
        <v>3.0291</v>
      </c>
      <c r="AY49" s="1329" t="n">
        <v>3.0291</v>
      </c>
      <c r="AZ49" s="1329" t="n">
        <v>3.0291</v>
      </c>
      <c r="BA49" s="1329" t="n">
        <v>12.68221</v>
      </c>
      <c r="BB49" s="1329" t="n">
        <v>0.069798</v>
      </c>
      <c r="BC49" s="1329" t="n">
        <v>3.0291</v>
      </c>
      <c r="BD49" s="1329" t="n">
        <v>0.7525906</v>
      </c>
      <c r="BE49" s="1329" t="n">
        <v>2.052739</v>
      </c>
      <c r="BF49" s="1329" t="n">
        <v>0.2384861</v>
      </c>
      <c r="BG49" s="1329" t="n">
        <v>0.2384861</v>
      </c>
      <c r="BH49" s="1329" t="n">
        <v>3.766114</v>
      </c>
      <c r="BI49" s="1329" t="n">
        <v>7.532229</v>
      </c>
      <c r="BJ49" s="1329" t="n">
        <v>5.254258</v>
      </c>
      <c r="BK49" s="1329" t="n">
        <v>5.066263</v>
      </c>
      <c r="BL49" s="1329" t="n">
        <v>14919.13</v>
      </c>
      <c r="BM49" s="1329" t="n">
        <v>84.63122</v>
      </c>
      <c r="BN49" s="1329" t="n">
        <v>14919.1</v>
      </c>
      <c r="BO49" s="1329" t="n">
        <v>14919.13</v>
      </c>
      <c r="BP49" s="1321" t="n">
        <v>6.62E-005</v>
      </c>
      <c r="BQ49" s="1329" t="n">
        <v>29232.49</v>
      </c>
      <c r="BR49" s="1329" t="n">
        <v>29232.49</v>
      </c>
      <c r="BS49" s="1329" t="n">
        <v>0.2838052</v>
      </c>
      <c r="BT49" s="1329" t="n">
        <v>0.6894519</v>
      </c>
      <c r="BU49" s="1329" t="n">
        <v>0</v>
      </c>
      <c r="BV49" s="1329" t="n">
        <v>0</v>
      </c>
      <c r="BW49" s="1329" t="n">
        <v>0</v>
      </c>
      <c r="BX49" s="1329" t="n">
        <v>13.4348</v>
      </c>
      <c r="BY49" s="1329" t="n">
        <v>0</v>
      </c>
      <c r="BZ49" s="1329" t="n">
        <v>84.63122</v>
      </c>
      <c r="CA49" s="1329" t="n">
        <v>0</v>
      </c>
      <c r="CB49" s="1329" t="n">
        <v>3.0291</v>
      </c>
      <c r="CC49" s="1329" t="n">
        <v>3.029026</v>
      </c>
      <c r="CD49" s="1329" t="n">
        <v>12.68217</v>
      </c>
      <c r="CE49" s="1329" t="n">
        <v>0</v>
      </c>
      <c r="CF49" s="1329" t="n">
        <v>0</v>
      </c>
      <c r="CG49" s="1329" t="n">
        <v>13.4348</v>
      </c>
      <c r="CH49" s="1329" t="n">
        <v>13.4348</v>
      </c>
      <c r="CI49" s="1329" t="n">
        <v>3.0291</v>
      </c>
      <c r="CJ49" s="1329" t="n">
        <v>3.0291</v>
      </c>
      <c r="CK49" s="1329" t="n">
        <v>3.0291</v>
      </c>
      <c r="CL49" s="1329" t="n">
        <v>3.0291</v>
      </c>
      <c r="CM49" s="1329" t="n">
        <v>3.0291</v>
      </c>
      <c r="CN49" s="1329" t="n">
        <v>3.0291</v>
      </c>
      <c r="CO49" s="1329" t="n">
        <v>5.254258</v>
      </c>
      <c r="CP49" s="1329" t="n">
        <v>5.254258</v>
      </c>
      <c r="CQ49" s="1329" t="n">
        <v>16335.7</v>
      </c>
      <c r="CR49" s="1329" t="n">
        <v>16335.7</v>
      </c>
      <c r="CS49" s="1329" t="n">
        <v>7.532229</v>
      </c>
      <c r="CT49" s="1329" t="n">
        <v>7.532229</v>
      </c>
      <c r="CU49" s="1329" t="n">
        <v>84.63122</v>
      </c>
      <c r="CV49" s="1329" t="n">
        <v>84.63122</v>
      </c>
      <c r="CW49" s="1329" t="n">
        <v>84.63122</v>
      </c>
      <c r="CX49" s="1329" t="n">
        <v>84.63122</v>
      </c>
      <c r="CY49" s="1329" t="n">
        <v>0.6894518</v>
      </c>
      <c r="CZ49" s="1329" t="n">
        <v>0.6894518</v>
      </c>
      <c r="DA49" s="1329" t="n">
        <v>5286.91</v>
      </c>
      <c r="DB49" s="1329" t="n">
        <v>5286.91</v>
      </c>
      <c r="DC49" s="1321" t="n">
        <v>0.0016</v>
      </c>
      <c r="DD49" s="1321" t="n">
        <v>0.0016</v>
      </c>
      <c r="DE49" s="1329" t="n">
        <v>1</v>
      </c>
      <c r="DF49" s="1329" t="n">
        <v>1</v>
      </c>
    </row>
    <row r="50" customFormat="false" ht="15" hidden="false" customHeight="false" outlineLevel="0" collapsed="false">
      <c r="A50" s="1329" t="s">
        <v>2123</v>
      </c>
      <c r="B50" s="1329" t="n">
        <v>45.56015</v>
      </c>
      <c r="C50" s="1329" t="n">
        <v>45.55971</v>
      </c>
      <c r="D50" s="1329" t="n">
        <v>8.422807</v>
      </c>
      <c r="E50" s="1329" t="n">
        <v>2.937107</v>
      </c>
      <c r="F50" s="1329" t="n">
        <v>1.270531</v>
      </c>
      <c r="G50" s="1329" t="n">
        <v>0</v>
      </c>
      <c r="H50" s="1329" t="n">
        <v>1.207099</v>
      </c>
      <c r="I50" s="1329" t="n">
        <v>4.211404</v>
      </c>
      <c r="J50" s="1329" t="n">
        <v>10.34083</v>
      </c>
      <c r="K50" s="1329" t="n">
        <v>10.34083</v>
      </c>
      <c r="L50" s="1329" t="n">
        <v>45.56026</v>
      </c>
      <c r="M50" s="1329" t="n">
        <v>0</v>
      </c>
      <c r="N50" s="1329" t="n">
        <v>0</v>
      </c>
      <c r="O50" s="1329" t="n">
        <v>0</v>
      </c>
      <c r="P50" s="1329" t="n">
        <v>0</v>
      </c>
      <c r="Q50" s="1321" t="n">
        <v>5.5E-015</v>
      </c>
      <c r="R50" s="1321" t="n">
        <v>5.5E-015</v>
      </c>
      <c r="S50" s="1321" t="n">
        <v>4.82E-014</v>
      </c>
      <c r="T50" s="1321" t="n">
        <v>4.82E-014</v>
      </c>
      <c r="U50" s="1329" t="n">
        <v>1.207099</v>
      </c>
      <c r="V50" s="1329" t="n">
        <v>41.42049</v>
      </c>
      <c r="W50" s="1329" t="n">
        <v>41.42049</v>
      </c>
      <c r="X50" s="1329" t="n">
        <v>41.42049</v>
      </c>
      <c r="Y50" s="1329" t="n">
        <v>41.42049</v>
      </c>
      <c r="Z50" s="1329" t="n">
        <v>41.42049</v>
      </c>
      <c r="AA50" s="1329" t="n">
        <v>0</v>
      </c>
      <c r="AB50" s="1329" t="n">
        <v>1.278731</v>
      </c>
      <c r="AC50" s="1329" t="n">
        <v>4.211404</v>
      </c>
      <c r="AD50" s="1329" t="n">
        <v>0</v>
      </c>
      <c r="AE50" s="1329" t="n">
        <v>0</v>
      </c>
      <c r="AF50" s="1321" t="n">
        <v>8.55E-005</v>
      </c>
      <c r="AG50" s="1321" t="n">
        <v>8.55E-005</v>
      </c>
      <c r="AH50" s="1321" t="n">
        <v>0.000502</v>
      </c>
      <c r="AI50" s="1321" t="n">
        <v>0.000502</v>
      </c>
      <c r="AJ50" s="1321" t="n">
        <v>0.000502</v>
      </c>
      <c r="AK50" s="1321" t="n">
        <v>0.000502</v>
      </c>
      <c r="AL50" s="1321" t="n">
        <v>0.000502</v>
      </c>
      <c r="AM50" s="1321" t="n">
        <v>0.000502</v>
      </c>
      <c r="AN50" s="1321" t="n">
        <v>0.000138</v>
      </c>
      <c r="AO50" s="1321" t="n">
        <v>0.000138</v>
      </c>
      <c r="AP50" s="1329" t="n">
        <v>0</v>
      </c>
      <c r="AQ50" s="1329" t="n">
        <v>0</v>
      </c>
      <c r="AR50" s="1321" t="n">
        <v>7.73E-005</v>
      </c>
      <c r="AS50" s="1321" t="n">
        <v>7.73E-005</v>
      </c>
      <c r="AT50" s="1321" t="n">
        <v>5.55E-005</v>
      </c>
      <c r="AU50" s="1321" t="n">
        <v>5.55E-005</v>
      </c>
      <c r="AV50" s="1321" t="n">
        <v>0.00112</v>
      </c>
      <c r="AW50" s="1321" t="n">
        <v>0.00112</v>
      </c>
      <c r="AX50" s="1329" t="n">
        <v>45.56026</v>
      </c>
      <c r="AY50" s="1329" t="n">
        <v>45.56026</v>
      </c>
      <c r="AZ50" s="1329" t="n">
        <v>45.56026</v>
      </c>
      <c r="BA50" s="1329" t="n">
        <v>1.207099</v>
      </c>
      <c r="BB50" s="1329" t="n">
        <v>1.278731</v>
      </c>
      <c r="BC50" s="1329" t="n">
        <v>45.56026</v>
      </c>
      <c r="BD50" s="1329" t="n">
        <v>0.0716319</v>
      </c>
      <c r="BE50" s="1329" t="n">
        <v>96.02082</v>
      </c>
      <c r="BF50" s="1329" t="n">
        <v>634.1932</v>
      </c>
      <c r="BG50" s="1329" t="n">
        <v>634.1932</v>
      </c>
      <c r="BH50" s="1329" t="n">
        <v>4.211404</v>
      </c>
      <c r="BI50" s="1329" t="n">
        <v>8.422807</v>
      </c>
      <c r="BJ50" s="1329" t="n">
        <v>15.26222</v>
      </c>
      <c r="BK50" s="1329" t="n">
        <v>100.1606</v>
      </c>
      <c r="BL50" s="1329" t="n">
        <v>1.274297</v>
      </c>
      <c r="BM50" s="1329" t="n">
        <v>2.937107</v>
      </c>
      <c r="BN50" s="1321" t="n">
        <v>5.5E-015</v>
      </c>
      <c r="BO50" s="1329" t="n">
        <v>1.274297</v>
      </c>
      <c r="BP50" s="1321" t="n">
        <v>0.00377</v>
      </c>
      <c r="BQ50" s="1321" t="n">
        <v>1.08E-014</v>
      </c>
      <c r="BR50" s="1321" t="n">
        <v>1.08E-014</v>
      </c>
      <c r="BS50" s="1329" t="n">
        <v>10.34083</v>
      </c>
      <c r="BT50" s="1329" t="n">
        <v>15.50106</v>
      </c>
      <c r="BU50" s="1329" t="n">
        <v>0</v>
      </c>
      <c r="BV50" s="1329" t="n">
        <v>0</v>
      </c>
      <c r="BW50" s="1329" t="n">
        <v>0</v>
      </c>
      <c r="BX50" s="1329" t="n">
        <v>1.278731</v>
      </c>
      <c r="BY50" s="1329" t="n">
        <v>0</v>
      </c>
      <c r="BZ50" s="1329" t="n">
        <v>2.937107</v>
      </c>
      <c r="CA50" s="1329" t="n">
        <v>0</v>
      </c>
      <c r="CB50" s="1329" t="n">
        <v>45.56026</v>
      </c>
      <c r="CC50" s="1329" t="n">
        <v>45.55971</v>
      </c>
      <c r="CD50" s="1329" t="n">
        <v>1.207104</v>
      </c>
      <c r="CE50" s="1329" t="n">
        <v>0</v>
      </c>
      <c r="CF50" s="1329" t="n">
        <v>0</v>
      </c>
      <c r="CG50" s="1329" t="n">
        <v>1.27873</v>
      </c>
      <c r="CH50" s="1329" t="n">
        <v>1.27873</v>
      </c>
      <c r="CI50" s="1329" t="n">
        <v>45.56026</v>
      </c>
      <c r="CJ50" s="1329" t="n">
        <v>45.56026</v>
      </c>
      <c r="CK50" s="1329" t="n">
        <v>45.56026</v>
      </c>
      <c r="CL50" s="1329" t="n">
        <v>45.56026</v>
      </c>
      <c r="CM50" s="1329" t="n">
        <v>45.56026</v>
      </c>
      <c r="CN50" s="1329" t="n">
        <v>45.56026</v>
      </c>
      <c r="CO50" s="1329" t="n">
        <v>15.26222</v>
      </c>
      <c r="CP50" s="1329" t="n">
        <v>15.26222</v>
      </c>
      <c r="CQ50" s="1329" t="n">
        <v>0</v>
      </c>
      <c r="CR50" s="1329" t="n">
        <v>0</v>
      </c>
      <c r="CS50" s="1329" t="n">
        <v>8.422807</v>
      </c>
      <c r="CT50" s="1329" t="n">
        <v>8.422807</v>
      </c>
      <c r="CU50" s="1329" t="n">
        <v>2.937106</v>
      </c>
      <c r="CV50" s="1329" t="n">
        <v>2.937106</v>
      </c>
      <c r="CW50" s="1329" t="n">
        <v>2.937106</v>
      </c>
      <c r="CX50" s="1329" t="n">
        <v>2.937106</v>
      </c>
      <c r="CY50" s="1329" t="n">
        <v>15.50106</v>
      </c>
      <c r="CZ50" s="1329" t="n">
        <v>15.50106</v>
      </c>
      <c r="DA50" s="1329" t="n">
        <v>0</v>
      </c>
      <c r="DB50" s="1329" t="n">
        <v>0</v>
      </c>
      <c r="DC50" s="1321" t="n">
        <v>5.55E-005</v>
      </c>
      <c r="DD50" s="1321" t="n">
        <v>5.55E-005</v>
      </c>
      <c r="DE50" s="1329" t="n">
        <v>0</v>
      </c>
      <c r="DF50" s="1329" t="n">
        <v>0</v>
      </c>
    </row>
    <row r="51" customFormat="false" ht="15" hidden="false" customHeight="false" outlineLevel="0" collapsed="false">
      <c r="A51" s="1329" t="s">
        <v>2124</v>
      </c>
      <c r="B51" s="1329" t="n">
        <v>3.635922</v>
      </c>
      <c r="C51" s="1329" t="n">
        <v>3.635903</v>
      </c>
      <c r="D51" s="1329" t="n">
        <v>7.3614</v>
      </c>
      <c r="E51" s="1329" t="n">
        <v>2.739281</v>
      </c>
      <c r="F51" s="1329" t="n">
        <v>0.7991697</v>
      </c>
      <c r="G51" s="1329" t="n">
        <v>0</v>
      </c>
      <c r="H51" s="1329" t="n">
        <v>0.7545284</v>
      </c>
      <c r="I51" s="1329" t="n">
        <v>3.6807</v>
      </c>
      <c r="J51" s="1329" t="n">
        <v>6.644305</v>
      </c>
      <c r="K51" s="1329" t="n">
        <v>6.644305</v>
      </c>
      <c r="L51" s="1329" t="n">
        <v>3.635924</v>
      </c>
      <c r="M51" s="1329" t="n">
        <v>0</v>
      </c>
      <c r="N51" s="1329" t="n">
        <v>0</v>
      </c>
      <c r="O51" s="1329" t="n">
        <v>0</v>
      </c>
      <c r="P51" s="1329" t="n">
        <v>0</v>
      </c>
      <c r="Q51" s="1321" t="n">
        <v>2.79E-017</v>
      </c>
      <c r="R51" s="1321" t="n">
        <v>2.79E-017</v>
      </c>
      <c r="S51" s="1321" t="n">
        <v>3.56E-018</v>
      </c>
      <c r="T51" s="1321" t="n">
        <v>3.56E-018</v>
      </c>
      <c r="U51" s="1329" t="n">
        <v>0.7545284</v>
      </c>
      <c r="V51" s="1321" t="n">
        <v>3.66E-011</v>
      </c>
      <c r="W51" s="1321" t="n">
        <v>3.66E-011</v>
      </c>
      <c r="X51" s="1321" t="n">
        <v>3.66E-011</v>
      </c>
      <c r="Y51" s="1321" t="n">
        <v>3.66E-011</v>
      </c>
      <c r="Z51" s="1321" t="n">
        <v>3.66E-011</v>
      </c>
      <c r="AA51" s="1329" t="n">
        <v>0</v>
      </c>
      <c r="AB51" s="1329" t="n">
        <v>0.7993038</v>
      </c>
      <c r="AC51" s="1329" t="n">
        <v>3.6807</v>
      </c>
      <c r="AD51" s="1329" t="n">
        <v>0</v>
      </c>
      <c r="AE51" s="1329" t="n">
        <v>0</v>
      </c>
      <c r="AF51" s="1321" t="n">
        <v>5.35E-005</v>
      </c>
      <c r="AG51" s="1321" t="n">
        <v>5.35E-005</v>
      </c>
      <c r="AH51" s="1321" t="n">
        <v>4E-005</v>
      </c>
      <c r="AI51" s="1321" t="n">
        <v>4E-005</v>
      </c>
      <c r="AJ51" s="1321" t="n">
        <v>4E-005</v>
      </c>
      <c r="AK51" s="1321" t="n">
        <v>4E-005</v>
      </c>
      <c r="AL51" s="1321" t="n">
        <v>4E-005</v>
      </c>
      <c r="AM51" s="1321" t="n">
        <v>4E-005</v>
      </c>
      <c r="AN51" s="1321" t="n">
        <v>4.59E-005</v>
      </c>
      <c r="AO51" s="1321" t="n">
        <v>4.59E-005</v>
      </c>
      <c r="AP51" s="1329" t="n">
        <v>0</v>
      </c>
      <c r="AQ51" s="1329" t="n">
        <v>0</v>
      </c>
      <c r="AR51" s="1321" t="n">
        <v>6.75E-005</v>
      </c>
      <c r="AS51" s="1321" t="n">
        <v>6.75E-005</v>
      </c>
      <c r="AT51" s="1321" t="n">
        <v>5.17E-005</v>
      </c>
      <c r="AU51" s="1321" t="n">
        <v>5.17E-005</v>
      </c>
      <c r="AV51" s="1321" t="n">
        <v>9.63E-005</v>
      </c>
      <c r="AW51" s="1321" t="n">
        <v>9.63E-005</v>
      </c>
      <c r="AX51" s="1329" t="n">
        <v>3.635924</v>
      </c>
      <c r="AY51" s="1329" t="n">
        <v>3.635924</v>
      </c>
      <c r="AZ51" s="1329" t="n">
        <v>3.635924</v>
      </c>
      <c r="BA51" s="1329" t="n">
        <v>0.7545284</v>
      </c>
      <c r="BB51" s="1329" t="n">
        <v>0.7993038</v>
      </c>
      <c r="BC51" s="1329" t="n">
        <v>3.635924</v>
      </c>
      <c r="BD51" s="1329" t="n">
        <v>0.0447754</v>
      </c>
      <c r="BE51" s="1329" t="n">
        <v>0.6780837</v>
      </c>
      <c r="BF51" s="1321" t="n">
        <v>5.6E-010</v>
      </c>
      <c r="BG51" s="1321" t="n">
        <v>5.6E-010</v>
      </c>
      <c r="BH51" s="1329" t="n">
        <v>3.6807</v>
      </c>
      <c r="BI51" s="1329" t="n">
        <v>7.3614</v>
      </c>
      <c r="BJ51" s="1329" t="n">
        <v>5.072821</v>
      </c>
      <c r="BK51" s="1329" t="n">
        <v>4.314008</v>
      </c>
      <c r="BL51" s="1329" t="n">
        <v>0.9414183</v>
      </c>
      <c r="BM51" s="1329" t="n">
        <v>2.739281</v>
      </c>
      <c r="BN51" s="1321" t="n">
        <v>2.79E-017</v>
      </c>
      <c r="BO51" s="1329" t="n">
        <v>0.9414183</v>
      </c>
      <c r="BP51" s="1329" t="n">
        <v>0.1422487</v>
      </c>
      <c r="BQ51" s="1321" t="n">
        <v>5.47E-017</v>
      </c>
      <c r="BR51" s="1321" t="n">
        <v>7.17E-017</v>
      </c>
      <c r="BS51" s="1329" t="n">
        <v>6.644305</v>
      </c>
      <c r="BT51" s="1329" t="n">
        <v>1.331291</v>
      </c>
      <c r="BU51" s="1329" t="n">
        <v>0</v>
      </c>
      <c r="BV51" s="1329" t="n">
        <v>0</v>
      </c>
      <c r="BW51" s="1329" t="n">
        <v>0</v>
      </c>
      <c r="BX51" s="1329" t="n">
        <v>0.7993038</v>
      </c>
      <c r="BY51" s="1329" t="n">
        <v>0</v>
      </c>
      <c r="BZ51" s="1329" t="n">
        <v>2.739281</v>
      </c>
      <c r="CA51" s="1329" t="n">
        <v>0</v>
      </c>
      <c r="CB51" s="1329" t="n">
        <v>3.635924</v>
      </c>
      <c r="CC51" s="1329" t="n">
        <v>3.635903</v>
      </c>
      <c r="CD51" s="1329" t="n">
        <v>0.754525</v>
      </c>
      <c r="CE51" s="1329" t="n">
        <v>0</v>
      </c>
      <c r="CF51" s="1329" t="n">
        <v>0</v>
      </c>
      <c r="CG51" s="1329" t="n">
        <v>0.7993038</v>
      </c>
      <c r="CH51" s="1329" t="n">
        <v>0.7993038</v>
      </c>
      <c r="CI51" s="1329" t="n">
        <v>3.635924</v>
      </c>
      <c r="CJ51" s="1329" t="n">
        <v>3.635924</v>
      </c>
      <c r="CK51" s="1329" t="n">
        <v>3.635924</v>
      </c>
      <c r="CL51" s="1329" t="n">
        <v>3.635924</v>
      </c>
      <c r="CM51" s="1329" t="n">
        <v>3.635924</v>
      </c>
      <c r="CN51" s="1329" t="n">
        <v>3.635924</v>
      </c>
      <c r="CO51" s="1329" t="n">
        <v>5.072821</v>
      </c>
      <c r="CP51" s="1329" t="n">
        <v>5.072821</v>
      </c>
      <c r="CQ51" s="1329" t="n">
        <v>0</v>
      </c>
      <c r="CR51" s="1329" t="n">
        <v>0</v>
      </c>
      <c r="CS51" s="1329" t="n">
        <v>7.3614</v>
      </c>
      <c r="CT51" s="1329" t="n">
        <v>7.3614</v>
      </c>
      <c r="CU51" s="1329" t="n">
        <v>2.739281</v>
      </c>
      <c r="CV51" s="1329" t="n">
        <v>2.739281</v>
      </c>
      <c r="CW51" s="1329" t="n">
        <v>2.739281</v>
      </c>
      <c r="CX51" s="1329" t="n">
        <v>2.739281</v>
      </c>
      <c r="CY51" s="1329" t="n">
        <v>1.331291</v>
      </c>
      <c r="CZ51" s="1329" t="n">
        <v>1.331291</v>
      </c>
      <c r="DA51" s="1329" t="n">
        <v>0</v>
      </c>
      <c r="DB51" s="1329" t="n">
        <v>0</v>
      </c>
      <c r="DC51" s="1321" t="n">
        <v>5.17E-005</v>
      </c>
      <c r="DD51" s="1321" t="n">
        <v>5.17E-005</v>
      </c>
      <c r="DE51" s="1329" t="n">
        <v>0</v>
      </c>
      <c r="DF51" s="1329" t="n">
        <v>0</v>
      </c>
    </row>
    <row r="52" customFormat="false" ht="15" hidden="false" customHeight="false" outlineLevel="0" collapsed="false">
      <c r="A52" s="1329" t="s">
        <v>2127</v>
      </c>
      <c r="B52" s="1329" t="s">
        <v>469</v>
      </c>
      <c r="C52" s="1329" t="s">
        <v>469</v>
      </c>
      <c r="D52" s="1329" t="s">
        <v>469</v>
      </c>
      <c r="E52" s="1329" t="s">
        <v>469</v>
      </c>
      <c r="F52" s="1329" t="s">
        <v>469</v>
      </c>
      <c r="G52" s="1329" t="s">
        <v>469</v>
      </c>
      <c r="H52" s="1329" t="s">
        <v>469</v>
      </c>
      <c r="I52" s="1329" t="s">
        <v>469</v>
      </c>
      <c r="J52" s="1329" t="s">
        <v>469</v>
      </c>
      <c r="K52" s="1329" t="s">
        <v>469</v>
      </c>
      <c r="L52" s="1329" t="s">
        <v>469</v>
      </c>
      <c r="M52" s="1329" t="s">
        <v>469</v>
      </c>
      <c r="N52" s="1329" t="s">
        <v>469</v>
      </c>
      <c r="O52" s="1329" t="s">
        <v>469</v>
      </c>
      <c r="P52" s="1329" t="s">
        <v>469</v>
      </c>
      <c r="Q52" s="1329" t="s">
        <v>469</v>
      </c>
      <c r="R52" s="1329" t="s">
        <v>469</v>
      </c>
      <c r="S52" s="1329" t="s">
        <v>469</v>
      </c>
      <c r="T52" s="1329" t="s">
        <v>469</v>
      </c>
      <c r="U52" s="1329" t="s">
        <v>469</v>
      </c>
      <c r="V52" s="1329" t="s">
        <v>469</v>
      </c>
      <c r="W52" s="1329" t="s">
        <v>469</v>
      </c>
      <c r="X52" s="1329" t="s">
        <v>469</v>
      </c>
      <c r="Y52" s="1329" t="s">
        <v>469</v>
      </c>
      <c r="Z52" s="1329" t="s">
        <v>469</v>
      </c>
      <c r="AA52" s="1329" t="s">
        <v>469</v>
      </c>
      <c r="AB52" s="1329" t="s">
        <v>469</v>
      </c>
      <c r="AC52" s="1329" t="s">
        <v>469</v>
      </c>
      <c r="AD52" s="1329" t="s">
        <v>469</v>
      </c>
      <c r="AE52" s="1329" t="s">
        <v>469</v>
      </c>
      <c r="AF52" s="1329" t="s">
        <v>469</v>
      </c>
      <c r="AG52" s="1329" t="s">
        <v>469</v>
      </c>
      <c r="AH52" s="1329" t="s">
        <v>469</v>
      </c>
      <c r="AI52" s="1329" t="s">
        <v>469</v>
      </c>
      <c r="AJ52" s="1329" t="s">
        <v>469</v>
      </c>
      <c r="AK52" s="1329" t="s">
        <v>469</v>
      </c>
      <c r="AL52" s="1329" t="s">
        <v>469</v>
      </c>
      <c r="AM52" s="1329" t="s">
        <v>469</v>
      </c>
      <c r="AN52" s="1329" t="s">
        <v>469</v>
      </c>
      <c r="AO52" s="1329" t="s">
        <v>469</v>
      </c>
      <c r="AP52" s="1329" t="s">
        <v>469</v>
      </c>
      <c r="AQ52" s="1329" t="s">
        <v>469</v>
      </c>
      <c r="AR52" s="1329" t="s">
        <v>469</v>
      </c>
      <c r="AS52" s="1329" t="s">
        <v>469</v>
      </c>
      <c r="AT52" s="1329" t="s">
        <v>469</v>
      </c>
      <c r="AU52" s="1329" t="s">
        <v>469</v>
      </c>
      <c r="AV52" s="1329" t="s">
        <v>469</v>
      </c>
      <c r="AW52" s="1329" t="s">
        <v>469</v>
      </c>
      <c r="AX52" s="1329" t="s">
        <v>469</v>
      </c>
      <c r="AY52" s="1329" t="s">
        <v>469</v>
      </c>
      <c r="AZ52" s="1329" t="s">
        <v>469</v>
      </c>
      <c r="BA52" s="1329" t="s">
        <v>469</v>
      </c>
      <c r="BB52" s="1329" t="s">
        <v>469</v>
      </c>
      <c r="BC52" s="1329" t="s">
        <v>469</v>
      </c>
      <c r="BD52" s="1329" t="s">
        <v>469</v>
      </c>
      <c r="BE52" s="1329" t="s">
        <v>469</v>
      </c>
      <c r="BF52" s="1329" t="s">
        <v>469</v>
      </c>
      <c r="BG52" s="1329" t="s">
        <v>469</v>
      </c>
      <c r="BH52" s="1329" t="s">
        <v>469</v>
      </c>
      <c r="BI52" s="1329" t="s">
        <v>469</v>
      </c>
      <c r="BJ52" s="1329" t="s">
        <v>469</v>
      </c>
      <c r="BK52" s="1329" t="s">
        <v>469</v>
      </c>
      <c r="BL52" s="1329" t="s">
        <v>469</v>
      </c>
      <c r="BM52" s="1329" t="s">
        <v>469</v>
      </c>
      <c r="BN52" s="1329" t="s">
        <v>469</v>
      </c>
      <c r="BO52" s="1329" t="s">
        <v>469</v>
      </c>
      <c r="BP52" s="1329" t="s">
        <v>469</v>
      </c>
      <c r="BQ52" s="1329" t="s">
        <v>469</v>
      </c>
      <c r="BR52" s="1329" t="s">
        <v>469</v>
      </c>
      <c r="BS52" s="1329" t="s">
        <v>469</v>
      </c>
      <c r="BT52" s="1329" t="s">
        <v>469</v>
      </c>
      <c r="BU52" s="1329" t="s">
        <v>469</v>
      </c>
      <c r="BV52" s="1329" t="s">
        <v>469</v>
      </c>
      <c r="BW52" s="1329" t="s">
        <v>469</v>
      </c>
      <c r="BX52" s="1329" t="s">
        <v>469</v>
      </c>
      <c r="BY52" s="1329" t="s">
        <v>469</v>
      </c>
      <c r="BZ52" s="1329" t="s">
        <v>469</v>
      </c>
      <c r="CA52" s="1329" t="s">
        <v>469</v>
      </c>
      <c r="CB52" s="1329" t="s">
        <v>469</v>
      </c>
      <c r="CC52" s="1329" t="s">
        <v>469</v>
      </c>
      <c r="CD52" s="1329" t="s">
        <v>469</v>
      </c>
      <c r="CE52" s="1329" t="s">
        <v>469</v>
      </c>
      <c r="CF52" s="1329" t="s">
        <v>469</v>
      </c>
      <c r="CG52" s="1329" t="s">
        <v>469</v>
      </c>
      <c r="CH52" s="1329" t="s">
        <v>469</v>
      </c>
      <c r="CI52" s="1329" t="s">
        <v>469</v>
      </c>
      <c r="CJ52" s="1329" t="s">
        <v>469</v>
      </c>
      <c r="CK52" s="1329" t="s">
        <v>469</v>
      </c>
      <c r="CL52" s="1329" t="s">
        <v>469</v>
      </c>
      <c r="CM52" s="1329" t="s">
        <v>469</v>
      </c>
      <c r="CN52" s="1329" t="s">
        <v>469</v>
      </c>
      <c r="CO52" s="1329" t="s">
        <v>469</v>
      </c>
      <c r="CP52" s="1329" t="s">
        <v>469</v>
      </c>
      <c r="CQ52" s="1329" t="s">
        <v>469</v>
      </c>
      <c r="CR52" s="1329" t="s">
        <v>469</v>
      </c>
      <c r="CS52" s="1329" t="s">
        <v>469</v>
      </c>
      <c r="CT52" s="1329" t="s">
        <v>469</v>
      </c>
      <c r="CU52" s="1329" t="s">
        <v>469</v>
      </c>
      <c r="CV52" s="1329" t="s">
        <v>469</v>
      </c>
      <c r="CW52" s="1329" t="s">
        <v>469</v>
      </c>
      <c r="CX52" s="1329" t="s">
        <v>469</v>
      </c>
      <c r="CY52" s="1329" t="s">
        <v>469</v>
      </c>
      <c r="CZ52" s="1329" t="s">
        <v>469</v>
      </c>
      <c r="DA52" s="1329" t="s">
        <v>469</v>
      </c>
      <c r="DB52" s="1329" t="s">
        <v>469</v>
      </c>
      <c r="DC52" s="1329" t="s">
        <v>469</v>
      </c>
      <c r="DD52" s="1329" t="s">
        <v>469</v>
      </c>
      <c r="DE52" s="1329" t="s">
        <v>469</v>
      </c>
      <c r="DF52" s="1329" t="s">
        <v>469</v>
      </c>
    </row>
    <row r="53" customFormat="false" ht="15" hidden="false" customHeight="false" outlineLevel="0" collapsed="false">
      <c r="A53" s="1329" t="s">
        <v>2111</v>
      </c>
      <c r="B53" s="1321" t="n">
        <v>0.000686</v>
      </c>
      <c r="C53" s="1321" t="n">
        <v>0.000686</v>
      </c>
      <c r="D53" s="1321" t="n">
        <v>0.00114</v>
      </c>
      <c r="E53" s="1321" t="n">
        <v>0.00117</v>
      </c>
      <c r="F53" s="1321" t="n">
        <v>0.000163</v>
      </c>
      <c r="G53" s="1329" t="n">
        <v>0</v>
      </c>
      <c r="H53" s="1321" t="n">
        <v>0.000686</v>
      </c>
      <c r="I53" s="1321" t="n">
        <v>0.00114</v>
      </c>
      <c r="J53" s="1321" t="n">
        <v>0.000182</v>
      </c>
      <c r="K53" s="1321" t="n">
        <v>0.000182</v>
      </c>
      <c r="L53" s="1321" t="n">
        <v>0.000686</v>
      </c>
      <c r="M53" s="1329" t="n">
        <v>0</v>
      </c>
      <c r="N53" s="1329" t="s">
        <v>469</v>
      </c>
      <c r="O53" s="1321" t="n">
        <v>0.000809</v>
      </c>
      <c r="P53" s="1329" t="n">
        <v>0</v>
      </c>
      <c r="Q53" s="1321" t="n">
        <v>1.15E-027</v>
      </c>
      <c r="R53" s="1321" t="n">
        <v>1.15E-027</v>
      </c>
      <c r="S53" s="1321" t="n">
        <v>5.82E-028</v>
      </c>
      <c r="T53" s="1321" t="n">
        <v>5.82E-028</v>
      </c>
      <c r="U53" s="1321" t="n">
        <v>1.73E-005</v>
      </c>
      <c r="V53" s="1321" t="n">
        <v>1.04E-014</v>
      </c>
      <c r="W53" s="1321" t="n">
        <v>1.04E-014</v>
      </c>
      <c r="X53" s="1321" t="n">
        <v>1.04E-014</v>
      </c>
      <c r="Y53" s="1321" t="n">
        <v>1.04E-014</v>
      </c>
      <c r="Z53" s="1321" t="n">
        <v>1.04E-014</v>
      </c>
      <c r="AA53" s="1321" t="n">
        <v>0.000809</v>
      </c>
      <c r="AB53" s="1321" t="n">
        <v>1.73E-005</v>
      </c>
      <c r="AC53" s="1321" t="n">
        <v>0.00114</v>
      </c>
      <c r="AD53" s="1321" t="n">
        <v>0.000809</v>
      </c>
      <c r="AE53" s="1321" t="n">
        <v>0.000809</v>
      </c>
      <c r="AF53" s="1321" t="n">
        <v>1.73E-005</v>
      </c>
      <c r="AG53" s="1321" t="n">
        <v>1.73E-005</v>
      </c>
      <c r="AH53" s="1321" t="n">
        <v>0.000686</v>
      </c>
      <c r="AI53" s="1321" t="n">
        <v>0.000686</v>
      </c>
      <c r="AJ53" s="1321" t="n">
        <v>0.000686</v>
      </c>
      <c r="AK53" s="1321" t="n">
        <v>0.000686</v>
      </c>
      <c r="AL53" s="1321" t="n">
        <v>0.000686</v>
      </c>
      <c r="AM53" s="1321" t="n">
        <v>0.000686</v>
      </c>
      <c r="AN53" s="1321" t="n">
        <v>0.000785</v>
      </c>
      <c r="AO53" s="1321" t="n">
        <v>0.000785</v>
      </c>
      <c r="AP53" s="1329" t="n">
        <v>0</v>
      </c>
      <c r="AQ53" s="1329" t="n">
        <v>0</v>
      </c>
      <c r="AR53" s="1321" t="n">
        <v>0.00114</v>
      </c>
      <c r="AS53" s="1321" t="n">
        <v>0.00114</v>
      </c>
      <c r="AT53" s="1321" t="n">
        <v>0.00117</v>
      </c>
      <c r="AU53" s="1321" t="n">
        <v>0.00117</v>
      </c>
      <c r="AV53" s="1321" t="n">
        <v>3.9E-005</v>
      </c>
      <c r="AW53" s="1321" t="n">
        <v>3.9E-005</v>
      </c>
      <c r="AX53" s="1321" t="n">
        <v>0.000686</v>
      </c>
      <c r="AY53" s="1321" t="n">
        <v>0.000686</v>
      </c>
      <c r="AZ53" s="1321" t="n">
        <v>0.000686</v>
      </c>
      <c r="BA53" s="1321" t="n">
        <v>0.000686</v>
      </c>
      <c r="BB53" s="1321" t="n">
        <v>0.000164</v>
      </c>
      <c r="BC53" s="1321" t="n">
        <v>0.000686</v>
      </c>
      <c r="BD53" s="1321" t="n">
        <v>1.73E-005</v>
      </c>
      <c r="BE53" s="1321" t="n">
        <v>0.000224</v>
      </c>
      <c r="BF53" s="1321" t="n">
        <v>1.04E-014</v>
      </c>
      <c r="BG53" s="1321" t="n">
        <v>1.04E-014</v>
      </c>
      <c r="BH53" s="1321" t="n">
        <v>0.00114</v>
      </c>
      <c r="BI53" s="1321" t="n">
        <v>0.00114</v>
      </c>
      <c r="BJ53" s="1321" t="n">
        <v>0.000785</v>
      </c>
      <c r="BK53" s="1321" t="n">
        <v>0.000706</v>
      </c>
      <c r="BL53" s="1321" t="n">
        <v>3.08E-005</v>
      </c>
      <c r="BM53" s="1321" t="n">
        <v>0.00117</v>
      </c>
      <c r="BN53" s="1321" t="n">
        <v>1.16E-027</v>
      </c>
      <c r="BO53" s="1321" t="n">
        <v>3.08E-005</v>
      </c>
      <c r="BP53" s="1321" t="n">
        <v>0.00528</v>
      </c>
      <c r="BQ53" s="1321" t="n">
        <v>1.16E-027</v>
      </c>
      <c r="BR53" s="1321" t="n">
        <v>1.57E-024</v>
      </c>
      <c r="BS53" s="1321" t="n">
        <v>0.000182</v>
      </c>
      <c r="BT53" s="1321" t="n">
        <v>3.9E-005</v>
      </c>
      <c r="BU53" s="1329" t="s">
        <v>469</v>
      </c>
      <c r="BV53" s="1321" t="n">
        <v>0.000809</v>
      </c>
      <c r="BW53" s="1329" t="s">
        <v>469</v>
      </c>
      <c r="BX53" s="1321" t="n">
        <v>1.73E-005</v>
      </c>
      <c r="BY53" s="1329" t="s">
        <v>469</v>
      </c>
      <c r="BZ53" s="1321" t="n">
        <v>0.00117</v>
      </c>
      <c r="CA53" s="1329" t="s">
        <v>469</v>
      </c>
      <c r="CB53" s="1321" t="n">
        <v>0.000686</v>
      </c>
      <c r="CC53" s="1321" t="n">
        <v>0.000686</v>
      </c>
      <c r="CD53" s="1321" t="n">
        <v>0.000686</v>
      </c>
      <c r="CE53" s="1321" t="n">
        <v>0.000809</v>
      </c>
      <c r="CF53" s="1321" t="n">
        <v>0.000809</v>
      </c>
      <c r="CG53" s="1321" t="n">
        <v>1.73E-005</v>
      </c>
      <c r="CH53" s="1321" t="n">
        <v>1.73E-005</v>
      </c>
      <c r="CI53" s="1321" t="n">
        <v>0.000686</v>
      </c>
      <c r="CJ53" s="1321" t="n">
        <v>0.000686</v>
      </c>
      <c r="CK53" s="1321" t="n">
        <v>0.000686</v>
      </c>
      <c r="CL53" s="1321" t="n">
        <v>0.000686</v>
      </c>
      <c r="CM53" s="1321" t="n">
        <v>0.000686</v>
      </c>
      <c r="CN53" s="1321" t="n">
        <v>0.000686</v>
      </c>
      <c r="CO53" s="1321" t="n">
        <v>0.000785</v>
      </c>
      <c r="CP53" s="1321" t="n">
        <v>0.000785</v>
      </c>
      <c r="CQ53" s="1329" t="n">
        <v>0</v>
      </c>
      <c r="CR53" s="1329" t="n">
        <v>0</v>
      </c>
      <c r="CS53" s="1321" t="n">
        <v>0.00114</v>
      </c>
      <c r="CT53" s="1321" t="n">
        <v>0.00114</v>
      </c>
      <c r="CU53" s="1321" t="n">
        <v>0.00117</v>
      </c>
      <c r="CV53" s="1321" t="n">
        <v>0.00117</v>
      </c>
      <c r="CW53" s="1321" t="n">
        <v>0.00117</v>
      </c>
      <c r="CX53" s="1321" t="n">
        <v>0.00117</v>
      </c>
      <c r="CY53" s="1321" t="n">
        <v>3.9E-005</v>
      </c>
      <c r="CZ53" s="1321" t="n">
        <v>3.9E-005</v>
      </c>
      <c r="DA53" s="1329" t="n">
        <v>0</v>
      </c>
      <c r="DB53" s="1329" t="n">
        <v>0</v>
      </c>
      <c r="DC53" s="1321" t="n">
        <v>0.00117</v>
      </c>
      <c r="DD53" s="1321" t="n">
        <v>0.00117</v>
      </c>
      <c r="DE53" s="1329" t="n">
        <v>0</v>
      </c>
      <c r="DF53" s="1329" t="n">
        <v>0</v>
      </c>
    </row>
    <row r="54" customFormat="false" ht="15" hidden="false" customHeight="false" outlineLevel="0" collapsed="false">
      <c r="A54" s="1329" t="s">
        <v>2112</v>
      </c>
      <c r="B54" s="1321" t="n">
        <v>0.00196</v>
      </c>
      <c r="C54" s="1321" t="n">
        <v>0.00196</v>
      </c>
      <c r="D54" s="1321" t="n">
        <v>0.00326</v>
      </c>
      <c r="E54" s="1321" t="n">
        <v>0.00334</v>
      </c>
      <c r="F54" s="1321" t="n">
        <v>0.00032</v>
      </c>
      <c r="G54" s="1329" t="n">
        <v>0</v>
      </c>
      <c r="H54" s="1321" t="n">
        <v>0.00196</v>
      </c>
      <c r="I54" s="1321" t="n">
        <v>0.00326</v>
      </c>
      <c r="J54" s="1321" t="n">
        <v>0.000361</v>
      </c>
      <c r="K54" s="1321" t="n">
        <v>0.000361</v>
      </c>
      <c r="L54" s="1321" t="n">
        <v>0.00196</v>
      </c>
      <c r="M54" s="1329" t="n">
        <v>0</v>
      </c>
      <c r="N54" s="1329" t="s">
        <v>469</v>
      </c>
      <c r="O54" s="1321" t="n">
        <v>0.00231</v>
      </c>
      <c r="P54" s="1329" t="n">
        <v>0</v>
      </c>
      <c r="Q54" s="1321" t="n">
        <v>6.89E-026</v>
      </c>
      <c r="R54" s="1321" t="n">
        <v>6.89E-026</v>
      </c>
      <c r="S54" s="1321" t="n">
        <v>1.68E-026</v>
      </c>
      <c r="T54" s="1321" t="n">
        <v>1.68E-026</v>
      </c>
      <c r="U54" s="1321" t="n">
        <v>3.41E-005</v>
      </c>
      <c r="V54" s="1321" t="n">
        <v>7.42E-014</v>
      </c>
      <c r="W54" s="1321" t="n">
        <v>7.42E-014</v>
      </c>
      <c r="X54" s="1321" t="n">
        <v>7.42E-014</v>
      </c>
      <c r="Y54" s="1321" t="n">
        <v>7.42E-014</v>
      </c>
      <c r="Z54" s="1321" t="n">
        <v>7.42E-014</v>
      </c>
      <c r="AA54" s="1321" t="n">
        <v>0.00231</v>
      </c>
      <c r="AB54" s="1321" t="n">
        <v>3.41E-005</v>
      </c>
      <c r="AC54" s="1321" t="n">
        <v>0.00326</v>
      </c>
      <c r="AD54" s="1321" t="n">
        <v>0.00231</v>
      </c>
      <c r="AE54" s="1321" t="n">
        <v>0.00231</v>
      </c>
      <c r="AF54" s="1321" t="n">
        <v>3.41E-005</v>
      </c>
      <c r="AG54" s="1321" t="n">
        <v>3.41E-005</v>
      </c>
      <c r="AH54" s="1321" t="n">
        <v>0.00196</v>
      </c>
      <c r="AI54" s="1321" t="n">
        <v>0.00196</v>
      </c>
      <c r="AJ54" s="1321" t="n">
        <v>0.00196</v>
      </c>
      <c r="AK54" s="1321" t="n">
        <v>0.00196</v>
      </c>
      <c r="AL54" s="1321" t="n">
        <v>0.00196</v>
      </c>
      <c r="AM54" s="1321" t="n">
        <v>0.00196</v>
      </c>
      <c r="AN54" s="1321" t="n">
        <v>0.00237</v>
      </c>
      <c r="AO54" s="1321" t="n">
        <v>0.00237</v>
      </c>
      <c r="AP54" s="1329" t="n">
        <v>0</v>
      </c>
      <c r="AQ54" s="1329" t="n">
        <v>0</v>
      </c>
      <c r="AR54" s="1321" t="n">
        <v>0.00326</v>
      </c>
      <c r="AS54" s="1321" t="n">
        <v>0.00326</v>
      </c>
      <c r="AT54" s="1321" t="n">
        <v>0.00334</v>
      </c>
      <c r="AU54" s="1321" t="n">
        <v>0.00334</v>
      </c>
      <c r="AV54" s="1321" t="n">
        <v>8.01E-005</v>
      </c>
      <c r="AW54" s="1321" t="n">
        <v>8.01E-005</v>
      </c>
      <c r="AX54" s="1321" t="n">
        <v>0.00196</v>
      </c>
      <c r="AY54" s="1321" t="n">
        <v>0.00196</v>
      </c>
      <c r="AZ54" s="1321" t="n">
        <v>0.00196</v>
      </c>
      <c r="BA54" s="1321" t="n">
        <v>0.00196</v>
      </c>
      <c r="BB54" s="1321" t="n">
        <v>0.000322</v>
      </c>
      <c r="BC54" s="1321" t="n">
        <v>0.00196</v>
      </c>
      <c r="BD54" s="1321" t="n">
        <v>3.41E-005</v>
      </c>
      <c r="BE54" s="1321" t="n">
        <v>0.000763</v>
      </c>
      <c r="BF54" s="1321" t="n">
        <v>7.42E-014</v>
      </c>
      <c r="BG54" s="1321" t="n">
        <v>7.42E-014</v>
      </c>
      <c r="BH54" s="1321" t="n">
        <v>0.00326</v>
      </c>
      <c r="BI54" s="1321" t="n">
        <v>0.00326</v>
      </c>
      <c r="BJ54" s="1321" t="n">
        <v>0.00237</v>
      </c>
      <c r="BK54" s="1321" t="n">
        <v>0.00208</v>
      </c>
      <c r="BL54" s="1321" t="n">
        <v>6.37E-005</v>
      </c>
      <c r="BM54" s="1321" t="n">
        <v>0.00334</v>
      </c>
      <c r="BN54" s="1321" t="n">
        <v>6.93E-026</v>
      </c>
      <c r="BO54" s="1321" t="n">
        <v>6.37E-005</v>
      </c>
      <c r="BP54" s="1329" t="n">
        <v>0.0114774</v>
      </c>
      <c r="BQ54" s="1321" t="n">
        <v>6.93E-026</v>
      </c>
      <c r="BR54" s="1321" t="n">
        <v>8.22E-023</v>
      </c>
      <c r="BS54" s="1321" t="n">
        <v>0.000361</v>
      </c>
      <c r="BT54" s="1321" t="n">
        <v>8.01E-005</v>
      </c>
      <c r="BU54" s="1329" t="s">
        <v>469</v>
      </c>
      <c r="BV54" s="1321" t="n">
        <v>0.00231</v>
      </c>
      <c r="BW54" s="1329" t="s">
        <v>469</v>
      </c>
      <c r="BX54" s="1321" t="n">
        <v>3.41E-005</v>
      </c>
      <c r="BY54" s="1329" t="s">
        <v>469</v>
      </c>
      <c r="BZ54" s="1321" t="n">
        <v>0.00334</v>
      </c>
      <c r="CA54" s="1329" t="s">
        <v>469</v>
      </c>
      <c r="CB54" s="1321" t="n">
        <v>0.00196</v>
      </c>
      <c r="CC54" s="1321" t="n">
        <v>0.00196</v>
      </c>
      <c r="CD54" s="1321" t="n">
        <v>0.00196</v>
      </c>
      <c r="CE54" s="1321" t="n">
        <v>0.00231</v>
      </c>
      <c r="CF54" s="1321" t="n">
        <v>0.00231</v>
      </c>
      <c r="CG54" s="1321" t="n">
        <v>3.41E-005</v>
      </c>
      <c r="CH54" s="1321" t="n">
        <v>3.41E-005</v>
      </c>
      <c r="CI54" s="1321" t="n">
        <v>0.00196</v>
      </c>
      <c r="CJ54" s="1321" t="n">
        <v>0.00196</v>
      </c>
      <c r="CK54" s="1321" t="n">
        <v>0.00196</v>
      </c>
      <c r="CL54" s="1321" t="n">
        <v>0.00196</v>
      </c>
      <c r="CM54" s="1321" t="n">
        <v>0.00196</v>
      </c>
      <c r="CN54" s="1321" t="n">
        <v>0.00196</v>
      </c>
      <c r="CO54" s="1321" t="n">
        <v>0.00237</v>
      </c>
      <c r="CP54" s="1321" t="n">
        <v>0.00237</v>
      </c>
      <c r="CQ54" s="1329" t="n">
        <v>0</v>
      </c>
      <c r="CR54" s="1329" t="n">
        <v>0</v>
      </c>
      <c r="CS54" s="1321" t="n">
        <v>0.00326</v>
      </c>
      <c r="CT54" s="1321" t="n">
        <v>0.00326</v>
      </c>
      <c r="CU54" s="1321" t="n">
        <v>0.00334</v>
      </c>
      <c r="CV54" s="1321" t="n">
        <v>0.00334</v>
      </c>
      <c r="CW54" s="1321" t="n">
        <v>0.00334</v>
      </c>
      <c r="CX54" s="1321" t="n">
        <v>0.00334</v>
      </c>
      <c r="CY54" s="1321" t="n">
        <v>8.01E-005</v>
      </c>
      <c r="CZ54" s="1321" t="n">
        <v>8.01E-005</v>
      </c>
      <c r="DA54" s="1329" t="n">
        <v>0</v>
      </c>
      <c r="DB54" s="1329" t="n">
        <v>0</v>
      </c>
      <c r="DC54" s="1321" t="n">
        <v>0.00334</v>
      </c>
      <c r="DD54" s="1321" t="n">
        <v>0.00334</v>
      </c>
      <c r="DE54" s="1329" t="n">
        <v>0</v>
      </c>
      <c r="DF54" s="1329" t="n">
        <v>0</v>
      </c>
    </row>
    <row r="55" customFormat="false" ht="15" hidden="false" customHeight="false" outlineLevel="0" collapsed="false">
      <c r="A55" s="1329" t="s">
        <v>2113</v>
      </c>
      <c r="B55" s="1329" t="n">
        <v>0.2759073</v>
      </c>
      <c r="C55" s="1329" t="n">
        <v>0.2759073</v>
      </c>
      <c r="D55" s="1329" t="n">
        <v>0.4597206</v>
      </c>
      <c r="E55" s="1329" t="n">
        <v>0.472275</v>
      </c>
      <c r="F55" s="1329" t="n">
        <v>0.0187075</v>
      </c>
      <c r="G55" s="1329" t="n">
        <v>0</v>
      </c>
      <c r="H55" s="1329" t="n">
        <v>0.2759073</v>
      </c>
      <c r="I55" s="1329" t="n">
        <v>0.4597206</v>
      </c>
      <c r="J55" s="1329" t="n">
        <v>0.0201221</v>
      </c>
      <c r="K55" s="1329" t="n">
        <v>0.0201221</v>
      </c>
      <c r="L55" s="1329" t="n">
        <v>0.2759073</v>
      </c>
      <c r="M55" s="1329" t="n">
        <v>0</v>
      </c>
      <c r="N55" s="1329" t="s">
        <v>469</v>
      </c>
      <c r="O55" s="1329" t="n">
        <v>0.3262996</v>
      </c>
      <c r="P55" s="1329" t="n">
        <v>0</v>
      </c>
      <c r="Q55" s="1321" t="n">
        <v>6.4E-030</v>
      </c>
      <c r="R55" s="1321" t="n">
        <v>6.4E-030</v>
      </c>
      <c r="S55" s="1321" t="n">
        <v>5.41E-025</v>
      </c>
      <c r="T55" s="1321" t="n">
        <v>5.41E-025</v>
      </c>
      <c r="U55" s="1321" t="n">
        <v>0.00198</v>
      </c>
      <c r="V55" s="1321" t="n">
        <v>6.11E-009</v>
      </c>
      <c r="W55" s="1321" t="n">
        <v>6.11E-009</v>
      </c>
      <c r="X55" s="1321" t="n">
        <v>6.11E-009</v>
      </c>
      <c r="Y55" s="1321" t="n">
        <v>6.11E-009</v>
      </c>
      <c r="Z55" s="1321" t="n">
        <v>6.11E-009</v>
      </c>
      <c r="AA55" s="1329" t="n">
        <v>0.3262996</v>
      </c>
      <c r="AB55" s="1321" t="n">
        <v>0.00198</v>
      </c>
      <c r="AC55" s="1329" t="n">
        <v>0.4597206</v>
      </c>
      <c r="AD55" s="1329" t="n">
        <v>0.3262996</v>
      </c>
      <c r="AE55" s="1329" t="n">
        <v>0.3262996</v>
      </c>
      <c r="AF55" s="1321" t="n">
        <v>0.00198</v>
      </c>
      <c r="AG55" s="1321" t="n">
        <v>0.00198</v>
      </c>
      <c r="AH55" s="1329" t="n">
        <v>0.2759073</v>
      </c>
      <c r="AI55" s="1329" t="n">
        <v>0.2759073</v>
      </c>
      <c r="AJ55" s="1329" t="n">
        <v>0.2759073</v>
      </c>
      <c r="AK55" s="1329" t="n">
        <v>0.2759073</v>
      </c>
      <c r="AL55" s="1329" t="n">
        <v>0.2759073</v>
      </c>
      <c r="AM55" s="1329" t="n">
        <v>0.2759073</v>
      </c>
      <c r="AN55" s="1329" t="n">
        <v>0.4393751</v>
      </c>
      <c r="AO55" s="1329" t="n">
        <v>0.4393751</v>
      </c>
      <c r="AP55" s="1329" t="n">
        <v>0</v>
      </c>
      <c r="AQ55" s="1329" t="n">
        <v>0</v>
      </c>
      <c r="AR55" s="1329" t="n">
        <v>0.4597206</v>
      </c>
      <c r="AS55" s="1329" t="n">
        <v>0.4597206</v>
      </c>
      <c r="AT55" s="1329" t="n">
        <v>0.472275</v>
      </c>
      <c r="AU55" s="1329" t="n">
        <v>0.472275</v>
      </c>
      <c r="AV55" s="1321" t="n">
        <v>0.00384</v>
      </c>
      <c r="AW55" s="1321" t="n">
        <v>0.00384</v>
      </c>
      <c r="AX55" s="1329" t="n">
        <v>0.2759073</v>
      </c>
      <c r="AY55" s="1329" t="n">
        <v>0.2759073</v>
      </c>
      <c r="AZ55" s="1329" t="n">
        <v>0.2759073</v>
      </c>
      <c r="BA55" s="1329" t="n">
        <v>0.2759073</v>
      </c>
      <c r="BB55" s="1329" t="n">
        <v>0.0187239</v>
      </c>
      <c r="BC55" s="1329" t="n">
        <v>0.2759073</v>
      </c>
      <c r="BD55" s="1321" t="n">
        <v>0.00198</v>
      </c>
      <c r="BE55" s="1329" t="n">
        <v>0.2420253</v>
      </c>
      <c r="BF55" s="1321" t="n">
        <v>6.11E-009</v>
      </c>
      <c r="BG55" s="1321" t="n">
        <v>6.11E-009</v>
      </c>
      <c r="BH55" s="1329" t="n">
        <v>0.4597206</v>
      </c>
      <c r="BI55" s="1329" t="n">
        <v>0.4597206</v>
      </c>
      <c r="BJ55" s="1329" t="n">
        <v>0.439375</v>
      </c>
      <c r="BK55" s="1329" t="n">
        <v>0.3577575</v>
      </c>
      <c r="BL55" s="1321" t="n">
        <v>0.00295</v>
      </c>
      <c r="BM55" s="1329" t="n">
        <v>0.472275</v>
      </c>
      <c r="BN55" s="1321" t="n">
        <v>6.44E-030</v>
      </c>
      <c r="BO55" s="1321" t="n">
        <v>0.00295</v>
      </c>
      <c r="BP55" s="1329" t="n">
        <v>0.4027442</v>
      </c>
      <c r="BQ55" s="1321" t="n">
        <v>6.44E-030</v>
      </c>
      <c r="BR55" s="1321" t="n">
        <v>2.01E-026</v>
      </c>
      <c r="BS55" s="1329" t="n">
        <v>0.0201221</v>
      </c>
      <c r="BT55" s="1321" t="n">
        <v>0.00384</v>
      </c>
      <c r="BU55" s="1329" t="s">
        <v>469</v>
      </c>
      <c r="BV55" s="1329" t="n">
        <v>0.3262996</v>
      </c>
      <c r="BW55" s="1329" t="s">
        <v>469</v>
      </c>
      <c r="BX55" s="1321" t="n">
        <v>0.00198</v>
      </c>
      <c r="BY55" s="1329" t="s">
        <v>469</v>
      </c>
      <c r="BZ55" s="1329" t="n">
        <v>0.472275</v>
      </c>
      <c r="CA55" s="1329" t="s">
        <v>469</v>
      </c>
      <c r="CB55" s="1329" t="n">
        <v>0.2759073</v>
      </c>
      <c r="CC55" s="1329" t="n">
        <v>0.2759073</v>
      </c>
      <c r="CD55" s="1329" t="n">
        <v>0.2759073</v>
      </c>
      <c r="CE55" s="1329" t="n">
        <v>0.3262996</v>
      </c>
      <c r="CF55" s="1329" t="n">
        <v>0.3262996</v>
      </c>
      <c r="CG55" s="1321" t="n">
        <v>0.00198</v>
      </c>
      <c r="CH55" s="1321" t="n">
        <v>0.00198</v>
      </c>
      <c r="CI55" s="1329" t="n">
        <v>0.2759073</v>
      </c>
      <c r="CJ55" s="1329" t="n">
        <v>0.2759073</v>
      </c>
      <c r="CK55" s="1329" t="n">
        <v>0.2759073</v>
      </c>
      <c r="CL55" s="1329" t="n">
        <v>0.2759073</v>
      </c>
      <c r="CM55" s="1329" t="n">
        <v>0.2759073</v>
      </c>
      <c r="CN55" s="1329" t="n">
        <v>0.2759073</v>
      </c>
      <c r="CO55" s="1329" t="n">
        <v>0.439375</v>
      </c>
      <c r="CP55" s="1329" t="n">
        <v>0.439375</v>
      </c>
      <c r="CQ55" s="1329" t="n">
        <v>0</v>
      </c>
      <c r="CR55" s="1329" t="n">
        <v>0</v>
      </c>
      <c r="CS55" s="1329" t="n">
        <v>0.4597206</v>
      </c>
      <c r="CT55" s="1329" t="n">
        <v>0.4597206</v>
      </c>
      <c r="CU55" s="1329" t="n">
        <v>0.472275</v>
      </c>
      <c r="CV55" s="1329" t="n">
        <v>0.472275</v>
      </c>
      <c r="CW55" s="1329" t="n">
        <v>0.472275</v>
      </c>
      <c r="CX55" s="1329" t="n">
        <v>0.472275</v>
      </c>
      <c r="CY55" s="1321" t="n">
        <v>0.00384</v>
      </c>
      <c r="CZ55" s="1321" t="n">
        <v>0.00384</v>
      </c>
      <c r="DA55" s="1329" t="n">
        <v>0</v>
      </c>
      <c r="DB55" s="1329" t="n">
        <v>0</v>
      </c>
      <c r="DC55" s="1329" t="n">
        <v>0.472275</v>
      </c>
      <c r="DD55" s="1329" t="n">
        <v>0.472275</v>
      </c>
      <c r="DE55" s="1329" t="n">
        <v>0</v>
      </c>
      <c r="DF55" s="1329" t="n">
        <v>0</v>
      </c>
    </row>
    <row r="56" customFormat="false" ht="15" hidden="false" customHeight="false" outlineLevel="0" collapsed="false">
      <c r="A56" s="1329" t="s">
        <v>2114</v>
      </c>
      <c r="B56" s="1329" t="n">
        <v>0.0640283</v>
      </c>
      <c r="C56" s="1329" t="n">
        <v>0.0197207</v>
      </c>
      <c r="D56" s="1321" t="n">
        <v>0.000101</v>
      </c>
      <c r="E56" s="1321" t="n">
        <v>0.000104</v>
      </c>
      <c r="F56" s="1321" t="n">
        <v>7.04E-006</v>
      </c>
      <c r="G56" s="1329" t="n">
        <v>0</v>
      </c>
      <c r="H56" s="1329" t="n">
        <v>0.2575922</v>
      </c>
      <c r="I56" s="1321" t="n">
        <v>0.000101</v>
      </c>
      <c r="J56" s="1321" t="n">
        <v>7.42E-006</v>
      </c>
      <c r="K56" s="1321" t="n">
        <v>7.42E-006</v>
      </c>
      <c r="L56" s="1329" t="n">
        <v>0.0640283</v>
      </c>
      <c r="M56" s="1329" t="n">
        <v>0</v>
      </c>
      <c r="N56" s="1329" t="s">
        <v>469</v>
      </c>
      <c r="O56" s="1329" t="n">
        <v>0.30498</v>
      </c>
      <c r="P56" s="1329" t="n">
        <v>0</v>
      </c>
      <c r="Q56" s="1321" t="n">
        <v>7.51E-028</v>
      </c>
      <c r="R56" s="1321" t="n">
        <v>7.51E-028</v>
      </c>
      <c r="S56" s="1321" t="n">
        <v>3.83E-028</v>
      </c>
      <c r="T56" s="1321" t="n">
        <v>3.83E-028</v>
      </c>
      <c r="U56" s="1321" t="n">
        <v>7.55E-007</v>
      </c>
      <c r="V56" s="1321" t="n">
        <v>1.55E-009</v>
      </c>
      <c r="W56" s="1321" t="n">
        <v>1.55E-009</v>
      </c>
      <c r="X56" s="1321" t="n">
        <v>1.55E-009</v>
      </c>
      <c r="Y56" s="1321" t="n">
        <v>1.55E-009</v>
      </c>
      <c r="Z56" s="1321" t="n">
        <v>1.55E-009</v>
      </c>
      <c r="AA56" s="1329" t="n">
        <v>0.30498</v>
      </c>
      <c r="AB56" s="1321" t="n">
        <v>7.55E-007</v>
      </c>
      <c r="AC56" s="1321" t="n">
        <v>0.000101</v>
      </c>
      <c r="AD56" s="1329" t="n">
        <v>0.30498</v>
      </c>
      <c r="AE56" s="1329" t="n">
        <v>0.30498</v>
      </c>
      <c r="AF56" s="1321" t="n">
        <v>7.55E-007</v>
      </c>
      <c r="AG56" s="1321" t="n">
        <v>7.55E-007</v>
      </c>
      <c r="AH56" s="1329" t="n">
        <v>0.0640283</v>
      </c>
      <c r="AI56" s="1329" t="n">
        <v>0.0640283</v>
      </c>
      <c r="AJ56" s="1329" t="n">
        <v>0.0640283</v>
      </c>
      <c r="AK56" s="1329" t="n">
        <v>0.0640283</v>
      </c>
      <c r="AL56" s="1329" t="n">
        <v>0.0197207</v>
      </c>
      <c r="AM56" s="1329" t="n">
        <v>0.0197207</v>
      </c>
      <c r="AN56" s="1321" t="n">
        <v>9.93E-005</v>
      </c>
      <c r="AO56" s="1321" t="n">
        <v>9.93E-005</v>
      </c>
      <c r="AP56" s="1329" t="n">
        <v>0</v>
      </c>
      <c r="AQ56" s="1329" t="n">
        <v>0</v>
      </c>
      <c r="AR56" s="1321" t="n">
        <v>0.000101</v>
      </c>
      <c r="AS56" s="1321" t="n">
        <v>0.000101</v>
      </c>
      <c r="AT56" s="1321" t="n">
        <v>0.000104</v>
      </c>
      <c r="AU56" s="1321" t="n">
        <v>0.000104</v>
      </c>
      <c r="AV56" s="1321" t="n">
        <v>1.33E-006</v>
      </c>
      <c r="AW56" s="1321" t="n">
        <v>1.33E-006</v>
      </c>
      <c r="AX56" s="1329" t="n">
        <v>0.0640283</v>
      </c>
      <c r="AY56" s="1329" t="n">
        <v>0.0640283</v>
      </c>
      <c r="AZ56" s="1329" t="n">
        <v>0.0197207</v>
      </c>
      <c r="BA56" s="1329" t="n">
        <v>0.2575922</v>
      </c>
      <c r="BB56" s="1321" t="n">
        <v>7.12E-006</v>
      </c>
      <c r="BC56" s="1329" t="n">
        <v>0.0197207</v>
      </c>
      <c r="BD56" s="1321" t="n">
        <v>7.55E-007</v>
      </c>
      <c r="BE56" s="1329" t="n">
        <v>0.0181173</v>
      </c>
      <c r="BF56" s="1321" t="n">
        <v>1.55E-009</v>
      </c>
      <c r="BG56" s="1321" t="n">
        <v>1.55E-009</v>
      </c>
      <c r="BH56" s="1321" t="n">
        <v>0.000101</v>
      </c>
      <c r="BI56" s="1321" t="n">
        <v>0.000101</v>
      </c>
      <c r="BJ56" s="1321" t="n">
        <v>9.93E-005</v>
      </c>
      <c r="BK56" s="1329" t="n">
        <v>0.0259682</v>
      </c>
      <c r="BL56" s="1321" t="n">
        <v>9.91E-007</v>
      </c>
      <c r="BM56" s="1321" t="n">
        <v>0.000104</v>
      </c>
      <c r="BN56" s="1321" t="n">
        <v>7.55E-028</v>
      </c>
      <c r="BO56" s="1321" t="n">
        <v>9.91E-007</v>
      </c>
      <c r="BP56" s="1321" t="n">
        <v>0.00011</v>
      </c>
      <c r="BQ56" s="1321" t="n">
        <v>7.55E-028</v>
      </c>
      <c r="BR56" s="1321" t="n">
        <v>9.15E-025</v>
      </c>
      <c r="BS56" s="1321" t="n">
        <v>7.42E-006</v>
      </c>
      <c r="BT56" s="1321" t="n">
        <v>1.33E-006</v>
      </c>
      <c r="BU56" s="1329" t="s">
        <v>469</v>
      </c>
      <c r="BV56" s="1329" t="n">
        <v>0.30498</v>
      </c>
      <c r="BW56" s="1329" t="s">
        <v>469</v>
      </c>
      <c r="BX56" s="1321" t="n">
        <v>7.55E-007</v>
      </c>
      <c r="BY56" s="1329" t="s">
        <v>469</v>
      </c>
      <c r="BZ56" s="1321" t="n">
        <v>0.000104</v>
      </c>
      <c r="CA56" s="1329" t="s">
        <v>469</v>
      </c>
      <c r="CB56" s="1329" t="n">
        <v>0.0640283</v>
      </c>
      <c r="CC56" s="1329" t="n">
        <v>0.0640283</v>
      </c>
      <c r="CD56" s="1329" t="n">
        <v>0.2575922</v>
      </c>
      <c r="CE56" s="1329" t="n">
        <v>0.30498</v>
      </c>
      <c r="CF56" s="1329" t="n">
        <v>0.30498</v>
      </c>
      <c r="CG56" s="1321" t="n">
        <v>7.55E-007</v>
      </c>
      <c r="CH56" s="1321" t="n">
        <v>7.55E-007</v>
      </c>
      <c r="CI56" s="1329" t="n">
        <v>0.0640283</v>
      </c>
      <c r="CJ56" s="1329" t="n">
        <v>0.0640283</v>
      </c>
      <c r="CK56" s="1329" t="n">
        <v>0.0640283</v>
      </c>
      <c r="CL56" s="1329" t="n">
        <v>0.0640283</v>
      </c>
      <c r="CM56" s="1329" t="n">
        <v>0.0197207</v>
      </c>
      <c r="CN56" s="1329" t="n">
        <v>0.0197207</v>
      </c>
      <c r="CO56" s="1321" t="n">
        <v>9.93E-005</v>
      </c>
      <c r="CP56" s="1321" t="n">
        <v>9.93E-005</v>
      </c>
      <c r="CQ56" s="1329" t="n">
        <v>0</v>
      </c>
      <c r="CR56" s="1329" t="n">
        <v>0</v>
      </c>
      <c r="CS56" s="1321" t="n">
        <v>0.000101</v>
      </c>
      <c r="CT56" s="1321" t="n">
        <v>0.000101</v>
      </c>
      <c r="CU56" s="1321" t="n">
        <v>0.000104</v>
      </c>
      <c r="CV56" s="1321" t="n">
        <v>0.000104</v>
      </c>
      <c r="CW56" s="1321" t="n">
        <v>0.000104</v>
      </c>
      <c r="CX56" s="1321" t="n">
        <v>0.000104</v>
      </c>
      <c r="CY56" s="1321" t="n">
        <v>1.33E-006</v>
      </c>
      <c r="CZ56" s="1321" t="n">
        <v>1.33E-006</v>
      </c>
      <c r="DA56" s="1329" t="n">
        <v>0</v>
      </c>
      <c r="DB56" s="1329" t="n">
        <v>0</v>
      </c>
      <c r="DC56" s="1321" t="n">
        <v>0.000104</v>
      </c>
      <c r="DD56" s="1321" t="n">
        <v>0.000104</v>
      </c>
      <c r="DE56" s="1329" t="n">
        <v>0</v>
      </c>
      <c r="DF56" s="1329" t="n">
        <v>0</v>
      </c>
    </row>
    <row r="57" customFormat="false" ht="15" hidden="false" customHeight="false" outlineLevel="0" collapsed="false">
      <c r="A57" s="1329" t="s">
        <v>2115</v>
      </c>
      <c r="B57" s="1329" t="n">
        <v>0.1878849</v>
      </c>
      <c r="C57" s="1329" t="n">
        <v>0.1878849</v>
      </c>
      <c r="D57" s="1329" t="n">
        <v>0.3130587</v>
      </c>
      <c r="E57" s="1329" t="n">
        <v>0.3216072</v>
      </c>
      <c r="F57" s="1329" t="n">
        <v>0.0142142</v>
      </c>
      <c r="G57" s="1329" t="n">
        <v>0</v>
      </c>
      <c r="H57" s="1329" t="n">
        <v>0.1878849</v>
      </c>
      <c r="I57" s="1329" t="n">
        <v>0.3130587</v>
      </c>
      <c r="J57" s="1329" t="n">
        <v>0.0149944</v>
      </c>
      <c r="K57" s="1329" t="n">
        <v>0.0149944</v>
      </c>
      <c r="L57" s="1329" t="n">
        <v>0.1878849</v>
      </c>
      <c r="M57" s="1329" t="n">
        <v>0</v>
      </c>
      <c r="N57" s="1329" t="s">
        <v>469</v>
      </c>
      <c r="O57" s="1329" t="n">
        <v>0.2221722</v>
      </c>
      <c r="P57" s="1329" t="n">
        <v>0</v>
      </c>
      <c r="Q57" s="1321" t="n">
        <v>1.03E-021</v>
      </c>
      <c r="R57" s="1321" t="n">
        <v>1.03E-021</v>
      </c>
      <c r="S57" s="1321" t="n">
        <v>6.56E-021</v>
      </c>
      <c r="T57" s="1321" t="n">
        <v>6.56E-021</v>
      </c>
      <c r="U57" s="1321" t="n">
        <v>0.00151</v>
      </c>
      <c r="V57" s="1321" t="n">
        <v>8.97E-008</v>
      </c>
      <c r="W57" s="1321" t="n">
        <v>8.97E-008</v>
      </c>
      <c r="X57" s="1321" t="n">
        <v>8.97E-008</v>
      </c>
      <c r="Y57" s="1321" t="n">
        <v>8.97E-008</v>
      </c>
      <c r="Z57" s="1321" t="n">
        <v>8.97E-008</v>
      </c>
      <c r="AA57" s="1329" t="n">
        <v>0.2221722</v>
      </c>
      <c r="AB57" s="1321" t="n">
        <v>0.00151</v>
      </c>
      <c r="AC57" s="1329" t="n">
        <v>0.3130587</v>
      </c>
      <c r="AD57" s="1329" t="n">
        <v>0.2221722</v>
      </c>
      <c r="AE57" s="1329" t="n">
        <v>0.2221722</v>
      </c>
      <c r="AF57" s="1321" t="n">
        <v>0.00151</v>
      </c>
      <c r="AG57" s="1321" t="n">
        <v>0.00151</v>
      </c>
      <c r="AH57" s="1329" t="n">
        <v>0.1878849</v>
      </c>
      <c r="AI57" s="1329" t="n">
        <v>0.1878849</v>
      </c>
      <c r="AJ57" s="1329" t="n">
        <v>0.1878849</v>
      </c>
      <c r="AK57" s="1329" t="n">
        <v>0.1878849</v>
      </c>
      <c r="AL57" s="1329" t="n">
        <v>0.1878849</v>
      </c>
      <c r="AM57" s="1329" t="n">
        <v>0.1878849</v>
      </c>
      <c r="AN57" s="1329" t="n">
        <v>0.3420376</v>
      </c>
      <c r="AO57" s="1329" t="n">
        <v>0.3420376</v>
      </c>
      <c r="AP57" s="1329" t="n">
        <v>0</v>
      </c>
      <c r="AQ57" s="1329" t="n">
        <v>0</v>
      </c>
      <c r="AR57" s="1329" t="n">
        <v>0.3130587</v>
      </c>
      <c r="AS57" s="1329" t="n">
        <v>0.3130587</v>
      </c>
      <c r="AT57" s="1329" t="n">
        <v>0.3216072</v>
      </c>
      <c r="AU57" s="1329" t="n">
        <v>0.3216072</v>
      </c>
      <c r="AV57" s="1321" t="n">
        <v>0.00269</v>
      </c>
      <c r="AW57" s="1321" t="n">
        <v>0.00269</v>
      </c>
      <c r="AX57" s="1329" t="n">
        <v>0.1878849</v>
      </c>
      <c r="AY57" s="1329" t="n">
        <v>0.1878849</v>
      </c>
      <c r="AZ57" s="1329" t="n">
        <v>0.1878849</v>
      </c>
      <c r="BA57" s="1329" t="n">
        <v>0.1878849</v>
      </c>
      <c r="BB57" s="1329" t="n">
        <v>0.0142037</v>
      </c>
      <c r="BC57" s="1329" t="n">
        <v>0.1878849</v>
      </c>
      <c r="BD57" s="1321" t="n">
        <v>0.00151</v>
      </c>
      <c r="BE57" s="1329" t="n">
        <v>0.2429207</v>
      </c>
      <c r="BF57" s="1321" t="n">
        <v>8.97E-008</v>
      </c>
      <c r="BG57" s="1321" t="n">
        <v>8.97E-008</v>
      </c>
      <c r="BH57" s="1329" t="n">
        <v>0.3130587</v>
      </c>
      <c r="BI57" s="1329" t="n">
        <v>0.3130587</v>
      </c>
      <c r="BJ57" s="1329" t="n">
        <v>0.3420375</v>
      </c>
      <c r="BK57" s="1329" t="n">
        <v>0.2815255</v>
      </c>
      <c r="BL57" s="1321" t="n">
        <v>0.00201</v>
      </c>
      <c r="BM57" s="1329" t="n">
        <v>0.3216072</v>
      </c>
      <c r="BN57" s="1321" t="n">
        <v>1.04E-021</v>
      </c>
      <c r="BO57" s="1321" t="n">
        <v>0.00201</v>
      </c>
      <c r="BP57" s="1329" t="n">
        <v>0.2260422</v>
      </c>
      <c r="BQ57" s="1321" t="n">
        <v>1.04E-021</v>
      </c>
      <c r="BR57" s="1321" t="n">
        <v>2.27E-018</v>
      </c>
      <c r="BS57" s="1329" t="n">
        <v>0.0149944</v>
      </c>
      <c r="BT57" s="1321" t="n">
        <v>0.00269</v>
      </c>
      <c r="BU57" s="1329" t="s">
        <v>469</v>
      </c>
      <c r="BV57" s="1329" t="n">
        <v>0.2221722</v>
      </c>
      <c r="BW57" s="1329" t="s">
        <v>469</v>
      </c>
      <c r="BX57" s="1321" t="n">
        <v>0.00151</v>
      </c>
      <c r="BY57" s="1329" t="s">
        <v>469</v>
      </c>
      <c r="BZ57" s="1329" t="n">
        <v>0.3216072</v>
      </c>
      <c r="CA57" s="1329" t="s">
        <v>469</v>
      </c>
      <c r="CB57" s="1329" t="n">
        <v>0.1878849</v>
      </c>
      <c r="CC57" s="1329" t="n">
        <v>0.1878849</v>
      </c>
      <c r="CD57" s="1329" t="n">
        <v>0.1878849</v>
      </c>
      <c r="CE57" s="1329" t="n">
        <v>0.2221722</v>
      </c>
      <c r="CF57" s="1329" t="n">
        <v>0.2221722</v>
      </c>
      <c r="CG57" s="1321" t="n">
        <v>0.00151</v>
      </c>
      <c r="CH57" s="1321" t="n">
        <v>0.00151</v>
      </c>
      <c r="CI57" s="1329" t="n">
        <v>0.1878849</v>
      </c>
      <c r="CJ57" s="1329" t="n">
        <v>0.1878849</v>
      </c>
      <c r="CK57" s="1329" t="n">
        <v>0.1878849</v>
      </c>
      <c r="CL57" s="1329" t="n">
        <v>0.1878849</v>
      </c>
      <c r="CM57" s="1329" t="n">
        <v>0.1878849</v>
      </c>
      <c r="CN57" s="1329" t="n">
        <v>0.1878849</v>
      </c>
      <c r="CO57" s="1329" t="n">
        <v>0.3420375</v>
      </c>
      <c r="CP57" s="1329" t="n">
        <v>0.3420375</v>
      </c>
      <c r="CQ57" s="1329" t="n">
        <v>0</v>
      </c>
      <c r="CR57" s="1329" t="n">
        <v>0</v>
      </c>
      <c r="CS57" s="1329" t="n">
        <v>0.3130587</v>
      </c>
      <c r="CT57" s="1329" t="n">
        <v>0.3130587</v>
      </c>
      <c r="CU57" s="1329" t="n">
        <v>0.3216072</v>
      </c>
      <c r="CV57" s="1329" t="n">
        <v>0.3216072</v>
      </c>
      <c r="CW57" s="1329" t="n">
        <v>0.3216072</v>
      </c>
      <c r="CX57" s="1329" t="n">
        <v>0.3216072</v>
      </c>
      <c r="CY57" s="1321" t="n">
        <v>0.00269</v>
      </c>
      <c r="CZ57" s="1321" t="n">
        <v>0.00269</v>
      </c>
      <c r="DA57" s="1329" t="n">
        <v>0</v>
      </c>
      <c r="DB57" s="1329" t="n">
        <v>0</v>
      </c>
      <c r="DC57" s="1329" t="n">
        <v>0.3216072</v>
      </c>
      <c r="DD57" s="1329" t="n">
        <v>0.3216072</v>
      </c>
      <c r="DE57" s="1329" t="n">
        <v>0</v>
      </c>
      <c r="DF57" s="1329" t="n">
        <v>0</v>
      </c>
    </row>
    <row r="58" customFormat="false" ht="15" hidden="false" customHeight="false" outlineLevel="0" collapsed="false">
      <c r="A58" s="1329" t="s">
        <v>2116</v>
      </c>
      <c r="B58" s="1329" t="n">
        <v>0.1166612</v>
      </c>
      <c r="C58" s="1329" t="n">
        <v>0.1166612</v>
      </c>
      <c r="D58" s="1329" t="n">
        <v>0.19439</v>
      </c>
      <c r="E58" s="1329" t="n">
        <v>0.1995494</v>
      </c>
      <c r="F58" s="1329" t="n">
        <v>0.0125561</v>
      </c>
      <c r="G58" s="1329" t="n">
        <v>0</v>
      </c>
      <c r="H58" s="1329" t="n">
        <v>0.1166612</v>
      </c>
      <c r="I58" s="1329" t="n">
        <v>0.19439</v>
      </c>
      <c r="J58" s="1329" t="n">
        <v>0.0131787</v>
      </c>
      <c r="K58" s="1329" t="n">
        <v>0.0131787</v>
      </c>
      <c r="L58" s="1329" t="n">
        <v>0.1166612</v>
      </c>
      <c r="M58" s="1329" t="n">
        <v>0</v>
      </c>
      <c r="N58" s="1329" t="s">
        <v>469</v>
      </c>
      <c r="O58" s="1329" t="n">
        <v>0.1378784</v>
      </c>
      <c r="P58" s="1329" t="n">
        <v>0</v>
      </c>
      <c r="Q58" s="1321" t="n">
        <v>4.9E-022</v>
      </c>
      <c r="R58" s="1321" t="n">
        <v>4.9E-022</v>
      </c>
      <c r="S58" s="1321" t="n">
        <v>7.83E-025</v>
      </c>
      <c r="T58" s="1321" t="n">
        <v>7.83E-025</v>
      </c>
      <c r="U58" s="1321" t="n">
        <v>0.00133</v>
      </c>
      <c r="V58" s="1321" t="n">
        <v>1.33E-008</v>
      </c>
      <c r="W58" s="1321" t="n">
        <v>1.33E-008</v>
      </c>
      <c r="X58" s="1321" t="n">
        <v>1.33E-008</v>
      </c>
      <c r="Y58" s="1321" t="n">
        <v>1.33E-008</v>
      </c>
      <c r="Z58" s="1321" t="n">
        <v>1.33E-008</v>
      </c>
      <c r="AA58" s="1329" t="n">
        <v>0.1378784</v>
      </c>
      <c r="AB58" s="1321" t="n">
        <v>0.00133</v>
      </c>
      <c r="AC58" s="1329" t="n">
        <v>0.19439</v>
      </c>
      <c r="AD58" s="1329" t="n">
        <v>0.1378784</v>
      </c>
      <c r="AE58" s="1329" t="n">
        <v>0.1378784</v>
      </c>
      <c r="AF58" s="1321" t="n">
        <v>0.00133</v>
      </c>
      <c r="AG58" s="1321" t="n">
        <v>0.00133</v>
      </c>
      <c r="AH58" s="1329" t="n">
        <v>0.1166612</v>
      </c>
      <c r="AI58" s="1329" t="n">
        <v>0.1166612</v>
      </c>
      <c r="AJ58" s="1329" t="n">
        <v>0.1166612</v>
      </c>
      <c r="AK58" s="1329" t="n">
        <v>0.1166612</v>
      </c>
      <c r="AL58" s="1329" t="n">
        <v>0.1166612</v>
      </c>
      <c r="AM58" s="1329" t="n">
        <v>0.1166612</v>
      </c>
      <c r="AN58" s="1329" t="n">
        <v>0.1914614</v>
      </c>
      <c r="AO58" s="1329" t="n">
        <v>0.1914614</v>
      </c>
      <c r="AP58" s="1329" t="n">
        <v>0</v>
      </c>
      <c r="AQ58" s="1329" t="n">
        <v>0</v>
      </c>
      <c r="AR58" s="1329" t="n">
        <v>0.19439</v>
      </c>
      <c r="AS58" s="1329" t="n">
        <v>0.19439</v>
      </c>
      <c r="AT58" s="1329" t="n">
        <v>0.1995494</v>
      </c>
      <c r="AU58" s="1329" t="n">
        <v>0.1995494</v>
      </c>
      <c r="AV58" s="1321" t="n">
        <v>0.00234</v>
      </c>
      <c r="AW58" s="1321" t="n">
        <v>0.00234</v>
      </c>
      <c r="AX58" s="1329" t="n">
        <v>0.1166612</v>
      </c>
      <c r="AY58" s="1329" t="n">
        <v>0.1166612</v>
      </c>
      <c r="AZ58" s="1329" t="n">
        <v>0.1166612</v>
      </c>
      <c r="BA58" s="1329" t="n">
        <v>0.1166612</v>
      </c>
      <c r="BB58" s="1329" t="n">
        <v>0.0125321</v>
      </c>
      <c r="BC58" s="1329" t="n">
        <v>0.1166612</v>
      </c>
      <c r="BD58" s="1321" t="n">
        <v>0.00133</v>
      </c>
      <c r="BE58" s="1329" t="n">
        <v>0.1148248</v>
      </c>
      <c r="BF58" s="1321" t="n">
        <v>1.33E-008</v>
      </c>
      <c r="BG58" s="1321" t="n">
        <v>1.33E-008</v>
      </c>
      <c r="BH58" s="1329" t="n">
        <v>0.19439</v>
      </c>
      <c r="BI58" s="1329" t="n">
        <v>0.19439</v>
      </c>
      <c r="BJ58" s="1329" t="n">
        <v>0.1914614</v>
      </c>
      <c r="BK58" s="1329" t="n">
        <v>0.1573305</v>
      </c>
      <c r="BL58" s="1321" t="n">
        <v>0.00172</v>
      </c>
      <c r="BM58" s="1329" t="n">
        <v>0.1995494</v>
      </c>
      <c r="BN58" s="1321" t="n">
        <v>4.93E-022</v>
      </c>
      <c r="BO58" s="1321" t="n">
        <v>0.00172</v>
      </c>
      <c r="BP58" s="1329" t="n">
        <v>0.1815941</v>
      </c>
      <c r="BQ58" s="1321" t="n">
        <v>4.93E-022</v>
      </c>
      <c r="BR58" s="1321" t="n">
        <v>8.1E-019</v>
      </c>
      <c r="BS58" s="1329" t="n">
        <v>0.0131787</v>
      </c>
      <c r="BT58" s="1321" t="n">
        <v>0.00234</v>
      </c>
      <c r="BU58" s="1329" t="s">
        <v>469</v>
      </c>
      <c r="BV58" s="1329" t="n">
        <v>0.1378784</v>
      </c>
      <c r="BW58" s="1329" t="s">
        <v>469</v>
      </c>
      <c r="BX58" s="1321" t="n">
        <v>0.00133</v>
      </c>
      <c r="BY58" s="1329" t="s">
        <v>469</v>
      </c>
      <c r="BZ58" s="1329" t="n">
        <v>0.1995494</v>
      </c>
      <c r="CA58" s="1329" t="s">
        <v>469</v>
      </c>
      <c r="CB58" s="1329" t="n">
        <v>0.1166612</v>
      </c>
      <c r="CC58" s="1329" t="n">
        <v>0.1166612</v>
      </c>
      <c r="CD58" s="1329" t="n">
        <v>0.1166612</v>
      </c>
      <c r="CE58" s="1329" t="n">
        <v>0.1378784</v>
      </c>
      <c r="CF58" s="1329" t="n">
        <v>0.1378784</v>
      </c>
      <c r="CG58" s="1321" t="n">
        <v>0.00133</v>
      </c>
      <c r="CH58" s="1321" t="n">
        <v>0.00133</v>
      </c>
      <c r="CI58" s="1329" t="n">
        <v>0.1166612</v>
      </c>
      <c r="CJ58" s="1329" t="n">
        <v>0.1166612</v>
      </c>
      <c r="CK58" s="1329" t="n">
        <v>0.1166612</v>
      </c>
      <c r="CL58" s="1329" t="n">
        <v>0.1166612</v>
      </c>
      <c r="CM58" s="1329" t="n">
        <v>0.1166612</v>
      </c>
      <c r="CN58" s="1329" t="n">
        <v>0.1166612</v>
      </c>
      <c r="CO58" s="1329" t="n">
        <v>0.1914614</v>
      </c>
      <c r="CP58" s="1329" t="n">
        <v>0.1914614</v>
      </c>
      <c r="CQ58" s="1329" t="n">
        <v>0</v>
      </c>
      <c r="CR58" s="1329" t="n">
        <v>0</v>
      </c>
      <c r="CS58" s="1329" t="n">
        <v>0.19439</v>
      </c>
      <c r="CT58" s="1329" t="n">
        <v>0.19439</v>
      </c>
      <c r="CU58" s="1329" t="n">
        <v>0.1995494</v>
      </c>
      <c r="CV58" s="1329" t="n">
        <v>0.1995494</v>
      </c>
      <c r="CW58" s="1329" t="n">
        <v>0.1995494</v>
      </c>
      <c r="CX58" s="1329" t="n">
        <v>0.1995494</v>
      </c>
      <c r="CY58" s="1321" t="n">
        <v>0.00234</v>
      </c>
      <c r="CZ58" s="1321" t="n">
        <v>0.00234</v>
      </c>
      <c r="DA58" s="1329" t="n">
        <v>0</v>
      </c>
      <c r="DB58" s="1329" t="n">
        <v>0</v>
      </c>
      <c r="DC58" s="1329" t="n">
        <v>0.1995494</v>
      </c>
      <c r="DD58" s="1329" t="n">
        <v>0.1995494</v>
      </c>
      <c r="DE58" s="1329" t="n">
        <v>0</v>
      </c>
      <c r="DF58" s="1329" t="n">
        <v>0</v>
      </c>
    </row>
    <row r="59" customFormat="false" ht="15" hidden="false" customHeight="false" outlineLevel="0" collapsed="false">
      <c r="A59" s="1329" t="s">
        <v>2117</v>
      </c>
      <c r="B59" s="1329" t="n">
        <v>0</v>
      </c>
      <c r="C59" s="1329" t="n">
        <v>0</v>
      </c>
      <c r="D59" s="1329" t="n">
        <v>0</v>
      </c>
      <c r="E59" s="1329" t="n">
        <v>0</v>
      </c>
      <c r="F59" s="1329" t="n">
        <v>0</v>
      </c>
      <c r="G59" s="1329" t="n">
        <v>0</v>
      </c>
      <c r="H59" s="1329" t="n">
        <v>0</v>
      </c>
      <c r="I59" s="1329" t="n">
        <v>0</v>
      </c>
      <c r="J59" s="1329" t="n">
        <v>0</v>
      </c>
      <c r="K59" s="1329" t="n">
        <v>0</v>
      </c>
      <c r="L59" s="1329" t="n">
        <v>0</v>
      </c>
      <c r="M59" s="1329" t="n">
        <v>0</v>
      </c>
      <c r="N59" s="1329" t="s">
        <v>469</v>
      </c>
      <c r="O59" s="1329" t="n">
        <v>0</v>
      </c>
      <c r="P59" s="1329" t="n">
        <v>0</v>
      </c>
      <c r="Q59" s="1329" t="n">
        <v>0</v>
      </c>
      <c r="R59" s="1329" t="n">
        <v>0</v>
      </c>
      <c r="S59" s="1329" t="n">
        <v>0</v>
      </c>
      <c r="T59" s="1329" t="n">
        <v>0</v>
      </c>
      <c r="U59" s="1329" t="n">
        <v>0</v>
      </c>
      <c r="V59" s="1329" t="n">
        <v>0</v>
      </c>
      <c r="W59" s="1329" t="n">
        <v>0</v>
      </c>
      <c r="X59" s="1329" t="n">
        <v>0</v>
      </c>
      <c r="Y59" s="1329" t="n">
        <v>0</v>
      </c>
      <c r="Z59" s="1329" t="n">
        <v>0</v>
      </c>
      <c r="AA59" s="1329" t="n">
        <v>0</v>
      </c>
      <c r="AB59" s="1329" t="n">
        <v>0</v>
      </c>
      <c r="AC59" s="1329" t="n">
        <v>0</v>
      </c>
      <c r="AD59" s="1329" t="n">
        <v>0</v>
      </c>
      <c r="AE59" s="1329" t="n">
        <v>0</v>
      </c>
      <c r="AF59" s="1329" t="n">
        <v>0</v>
      </c>
      <c r="AG59" s="1329" t="n">
        <v>0</v>
      </c>
      <c r="AH59" s="1329" t="n">
        <v>0</v>
      </c>
      <c r="AI59" s="1329" t="n">
        <v>0</v>
      </c>
      <c r="AJ59" s="1329" t="n">
        <v>0</v>
      </c>
      <c r="AK59" s="1329" t="n">
        <v>0</v>
      </c>
      <c r="AL59" s="1329" t="n">
        <v>0</v>
      </c>
      <c r="AM59" s="1329" t="n">
        <v>0</v>
      </c>
      <c r="AN59" s="1329" t="n">
        <v>0</v>
      </c>
      <c r="AO59" s="1329" t="n">
        <v>0</v>
      </c>
      <c r="AP59" s="1329" t="n">
        <v>0</v>
      </c>
      <c r="AQ59" s="1329" t="n">
        <v>0</v>
      </c>
      <c r="AR59" s="1329" t="n">
        <v>0</v>
      </c>
      <c r="AS59" s="1329" t="n">
        <v>0</v>
      </c>
      <c r="AT59" s="1329" t="n">
        <v>0</v>
      </c>
      <c r="AU59" s="1329" t="n">
        <v>0</v>
      </c>
      <c r="AV59" s="1329" t="n">
        <v>0</v>
      </c>
      <c r="AW59" s="1329" t="n">
        <v>0</v>
      </c>
      <c r="AX59" s="1329" t="n">
        <v>0</v>
      </c>
      <c r="AY59" s="1329" t="n">
        <v>0</v>
      </c>
      <c r="AZ59" s="1329" t="n">
        <v>0</v>
      </c>
      <c r="BA59" s="1329" t="n">
        <v>0</v>
      </c>
      <c r="BB59" s="1329" t="n">
        <v>0</v>
      </c>
      <c r="BC59" s="1329" t="n">
        <v>0</v>
      </c>
      <c r="BD59" s="1329" t="n">
        <v>0</v>
      </c>
      <c r="BE59" s="1329" t="n">
        <v>0</v>
      </c>
      <c r="BF59" s="1329" t="n">
        <v>0</v>
      </c>
      <c r="BG59" s="1329" t="n">
        <v>0</v>
      </c>
      <c r="BH59" s="1329" t="n">
        <v>0</v>
      </c>
      <c r="BI59" s="1329" t="n">
        <v>0</v>
      </c>
      <c r="BJ59" s="1329" t="n">
        <v>0</v>
      </c>
      <c r="BK59" s="1329" t="n">
        <v>0</v>
      </c>
      <c r="BL59" s="1329" t="n">
        <v>0</v>
      </c>
      <c r="BM59" s="1329" t="n">
        <v>0</v>
      </c>
      <c r="BN59" s="1329" t="n">
        <v>0</v>
      </c>
      <c r="BO59" s="1329" t="n">
        <v>0</v>
      </c>
      <c r="BP59" s="1329" t="n">
        <v>0</v>
      </c>
      <c r="BQ59" s="1329" t="n">
        <v>0</v>
      </c>
      <c r="BR59" s="1329" t="n">
        <v>0</v>
      </c>
      <c r="BS59" s="1329" t="n">
        <v>0</v>
      </c>
      <c r="BT59" s="1329" t="n">
        <v>0</v>
      </c>
      <c r="BU59" s="1329" t="s">
        <v>469</v>
      </c>
      <c r="BV59" s="1329" t="n">
        <v>0</v>
      </c>
      <c r="BW59" s="1329" t="s">
        <v>469</v>
      </c>
      <c r="BX59" s="1329" t="n">
        <v>0</v>
      </c>
      <c r="BY59" s="1329" t="s">
        <v>469</v>
      </c>
      <c r="BZ59" s="1329" t="n">
        <v>0</v>
      </c>
      <c r="CA59" s="1329" t="s">
        <v>469</v>
      </c>
      <c r="CB59" s="1329" t="n">
        <v>0</v>
      </c>
      <c r="CC59" s="1329" t="n">
        <v>0</v>
      </c>
      <c r="CD59" s="1329" t="n">
        <v>0</v>
      </c>
      <c r="CE59" s="1329" t="n">
        <v>0</v>
      </c>
      <c r="CF59" s="1329" t="n">
        <v>0</v>
      </c>
      <c r="CG59" s="1329" t="n">
        <v>0</v>
      </c>
      <c r="CH59" s="1329" t="n">
        <v>0</v>
      </c>
      <c r="CI59" s="1329" t="n">
        <v>0</v>
      </c>
      <c r="CJ59" s="1329" t="n">
        <v>0</v>
      </c>
      <c r="CK59" s="1329" t="n">
        <v>0</v>
      </c>
      <c r="CL59" s="1329" t="n">
        <v>0</v>
      </c>
      <c r="CM59" s="1329" t="n">
        <v>0</v>
      </c>
      <c r="CN59" s="1329" t="n">
        <v>0</v>
      </c>
      <c r="CO59" s="1329" t="n">
        <v>0</v>
      </c>
      <c r="CP59" s="1329" t="n">
        <v>0</v>
      </c>
      <c r="CQ59" s="1329" t="n">
        <v>0</v>
      </c>
      <c r="CR59" s="1329" t="n">
        <v>0</v>
      </c>
      <c r="CS59" s="1329" t="n">
        <v>0</v>
      </c>
      <c r="CT59" s="1329" t="n">
        <v>0</v>
      </c>
      <c r="CU59" s="1329" t="n">
        <v>0</v>
      </c>
      <c r="CV59" s="1329" t="n">
        <v>0</v>
      </c>
      <c r="CW59" s="1329" t="n">
        <v>0</v>
      </c>
      <c r="CX59" s="1329" t="n">
        <v>0</v>
      </c>
      <c r="CY59" s="1329" t="n">
        <v>0</v>
      </c>
      <c r="CZ59" s="1329" t="n">
        <v>0</v>
      </c>
      <c r="DA59" s="1329" t="n">
        <v>0</v>
      </c>
      <c r="DB59" s="1329" t="n">
        <v>0</v>
      </c>
      <c r="DC59" s="1329" t="n">
        <v>0</v>
      </c>
      <c r="DD59" s="1329" t="n">
        <v>0</v>
      </c>
      <c r="DE59" s="1329" t="n">
        <v>0</v>
      </c>
      <c r="DF59" s="1329" t="n">
        <v>0</v>
      </c>
    </row>
    <row r="60" customFormat="false" ht="15" hidden="false" customHeight="false" outlineLevel="0" collapsed="false">
      <c r="A60" s="1329" t="s">
        <v>2118</v>
      </c>
      <c r="B60" s="1329" t="n">
        <v>0</v>
      </c>
      <c r="C60" s="1329" t="n">
        <v>0</v>
      </c>
      <c r="D60" s="1329" t="n">
        <v>0</v>
      </c>
      <c r="E60" s="1329" t="n">
        <v>0</v>
      </c>
      <c r="F60" s="1329" t="n">
        <v>0</v>
      </c>
      <c r="G60" s="1329" t="n">
        <v>0</v>
      </c>
      <c r="H60" s="1329" t="n">
        <v>0</v>
      </c>
      <c r="I60" s="1329" t="n">
        <v>0</v>
      </c>
      <c r="J60" s="1329" t="n">
        <v>0</v>
      </c>
      <c r="K60" s="1329" t="n">
        <v>0</v>
      </c>
      <c r="L60" s="1329" t="n">
        <v>0</v>
      </c>
      <c r="M60" s="1329" t="n">
        <v>0</v>
      </c>
      <c r="N60" s="1329" t="s">
        <v>469</v>
      </c>
      <c r="O60" s="1329" t="n">
        <v>0</v>
      </c>
      <c r="P60" s="1329" t="n">
        <v>0</v>
      </c>
      <c r="Q60" s="1329" t="n">
        <v>0</v>
      </c>
      <c r="R60" s="1329" t="n">
        <v>0</v>
      </c>
      <c r="S60" s="1329" t="n">
        <v>0</v>
      </c>
      <c r="T60" s="1329" t="n">
        <v>0</v>
      </c>
      <c r="U60" s="1329" t="n">
        <v>0</v>
      </c>
      <c r="V60" s="1329" t="n">
        <v>0</v>
      </c>
      <c r="W60" s="1329" t="n">
        <v>0</v>
      </c>
      <c r="X60" s="1329" t="n">
        <v>0</v>
      </c>
      <c r="Y60" s="1329" t="n">
        <v>0</v>
      </c>
      <c r="Z60" s="1329" t="n">
        <v>0</v>
      </c>
      <c r="AA60" s="1329" t="n">
        <v>0</v>
      </c>
      <c r="AB60" s="1329" t="n">
        <v>0</v>
      </c>
      <c r="AC60" s="1329" t="n">
        <v>0</v>
      </c>
      <c r="AD60" s="1329" t="n">
        <v>0</v>
      </c>
      <c r="AE60" s="1329" t="n">
        <v>0</v>
      </c>
      <c r="AF60" s="1329" t="n">
        <v>0</v>
      </c>
      <c r="AG60" s="1329" t="n">
        <v>0</v>
      </c>
      <c r="AH60" s="1329" t="n">
        <v>0</v>
      </c>
      <c r="AI60" s="1329" t="n">
        <v>0</v>
      </c>
      <c r="AJ60" s="1329" t="n">
        <v>0</v>
      </c>
      <c r="AK60" s="1329" t="n">
        <v>0</v>
      </c>
      <c r="AL60" s="1329" t="n">
        <v>0</v>
      </c>
      <c r="AM60" s="1329" t="n">
        <v>0</v>
      </c>
      <c r="AN60" s="1329" t="n">
        <v>0</v>
      </c>
      <c r="AO60" s="1329" t="n">
        <v>0</v>
      </c>
      <c r="AP60" s="1329" t="n">
        <v>0</v>
      </c>
      <c r="AQ60" s="1329" t="n">
        <v>0</v>
      </c>
      <c r="AR60" s="1329" t="n">
        <v>0</v>
      </c>
      <c r="AS60" s="1329" t="n">
        <v>0</v>
      </c>
      <c r="AT60" s="1329" t="n">
        <v>0</v>
      </c>
      <c r="AU60" s="1329" t="n">
        <v>0</v>
      </c>
      <c r="AV60" s="1329" t="n">
        <v>0</v>
      </c>
      <c r="AW60" s="1329" t="n">
        <v>0</v>
      </c>
      <c r="AX60" s="1329" t="n">
        <v>0</v>
      </c>
      <c r="AY60" s="1329" t="n">
        <v>0</v>
      </c>
      <c r="AZ60" s="1329" t="n">
        <v>0</v>
      </c>
      <c r="BA60" s="1329" t="n">
        <v>0</v>
      </c>
      <c r="BB60" s="1329" t="n">
        <v>0</v>
      </c>
      <c r="BC60" s="1329" t="n">
        <v>0</v>
      </c>
      <c r="BD60" s="1329" t="n">
        <v>0</v>
      </c>
      <c r="BE60" s="1329" t="n">
        <v>0</v>
      </c>
      <c r="BF60" s="1329" t="n">
        <v>0</v>
      </c>
      <c r="BG60" s="1329" t="n">
        <v>0</v>
      </c>
      <c r="BH60" s="1329" t="n">
        <v>0</v>
      </c>
      <c r="BI60" s="1329" t="n">
        <v>0</v>
      </c>
      <c r="BJ60" s="1329" t="n">
        <v>0</v>
      </c>
      <c r="BK60" s="1329" t="n">
        <v>0</v>
      </c>
      <c r="BL60" s="1329" t="n">
        <v>0</v>
      </c>
      <c r="BM60" s="1329" t="n">
        <v>0</v>
      </c>
      <c r="BN60" s="1329" t="n">
        <v>0</v>
      </c>
      <c r="BO60" s="1329" t="n">
        <v>0</v>
      </c>
      <c r="BP60" s="1329" t="n">
        <v>0</v>
      </c>
      <c r="BQ60" s="1329" t="n">
        <v>0</v>
      </c>
      <c r="BR60" s="1329" t="n">
        <v>0</v>
      </c>
      <c r="BS60" s="1329" t="n">
        <v>0</v>
      </c>
      <c r="BT60" s="1329" t="n">
        <v>0</v>
      </c>
      <c r="BU60" s="1329" t="s">
        <v>469</v>
      </c>
      <c r="BV60" s="1329" t="n">
        <v>0</v>
      </c>
      <c r="BW60" s="1329" t="s">
        <v>469</v>
      </c>
      <c r="BX60" s="1329" t="n">
        <v>0</v>
      </c>
      <c r="BY60" s="1329" t="s">
        <v>469</v>
      </c>
      <c r="BZ60" s="1329" t="n">
        <v>0</v>
      </c>
      <c r="CA60" s="1329" t="s">
        <v>469</v>
      </c>
      <c r="CB60" s="1329" t="n">
        <v>0</v>
      </c>
      <c r="CC60" s="1329" t="n">
        <v>0</v>
      </c>
      <c r="CD60" s="1329" t="n">
        <v>0</v>
      </c>
      <c r="CE60" s="1329" t="n">
        <v>0</v>
      </c>
      <c r="CF60" s="1329" t="n">
        <v>0</v>
      </c>
      <c r="CG60" s="1329" t="n">
        <v>0</v>
      </c>
      <c r="CH60" s="1329" t="n">
        <v>0</v>
      </c>
      <c r="CI60" s="1329" t="n">
        <v>0</v>
      </c>
      <c r="CJ60" s="1329" t="n">
        <v>0</v>
      </c>
      <c r="CK60" s="1329" t="n">
        <v>0</v>
      </c>
      <c r="CL60" s="1329" t="n">
        <v>0</v>
      </c>
      <c r="CM60" s="1329" t="n">
        <v>0</v>
      </c>
      <c r="CN60" s="1329" t="n">
        <v>0</v>
      </c>
      <c r="CO60" s="1329" t="n">
        <v>0</v>
      </c>
      <c r="CP60" s="1329" t="n">
        <v>0</v>
      </c>
      <c r="CQ60" s="1329" t="n">
        <v>0</v>
      </c>
      <c r="CR60" s="1329" t="n">
        <v>0</v>
      </c>
      <c r="CS60" s="1329" t="n">
        <v>0</v>
      </c>
      <c r="CT60" s="1329" t="n">
        <v>0</v>
      </c>
      <c r="CU60" s="1329" t="n">
        <v>0</v>
      </c>
      <c r="CV60" s="1329" t="n">
        <v>0</v>
      </c>
      <c r="CW60" s="1329" t="n">
        <v>0</v>
      </c>
      <c r="CX60" s="1329" t="n">
        <v>0</v>
      </c>
      <c r="CY60" s="1329" t="n">
        <v>0</v>
      </c>
      <c r="CZ60" s="1329" t="n">
        <v>0</v>
      </c>
      <c r="DA60" s="1329" t="n">
        <v>0</v>
      </c>
      <c r="DB60" s="1329" t="n">
        <v>0</v>
      </c>
      <c r="DC60" s="1329" t="n">
        <v>0</v>
      </c>
      <c r="DD60" s="1329" t="n">
        <v>0</v>
      </c>
      <c r="DE60" s="1329" t="n">
        <v>0</v>
      </c>
      <c r="DF60" s="1329" t="n">
        <v>0</v>
      </c>
    </row>
    <row r="61" customFormat="false" ht="15" hidden="false" customHeight="false" outlineLevel="0" collapsed="false">
      <c r="A61" s="1329" t="s">
        <v>2119</v>
      </c>
      <c r="B61" s="1321" t="n">
        <v>0.00469</v>
      </c>
      <c r="C61" s="1321" t="n">
        <v>0.00469</v>
      </c>
      <c r="D61" s="1321" t="n">
        <v>0.000207</v>
      </c>
      <c r="E61" s="1321" t="n">
        <v>0.000213</v>
      </c>
      <c r="F61" s="1321" t="n">
        <v>3.78E-006</v>
      </c>
      <c r="G61" s="1329" t="n">
        <v>0</v>
      </c>
      <c r="H61" s="1321" t="n">
        <v>0.00469</v>
      </c>
      <c r="I61" s="1321" t="n">
        <v>0.000207</v>
      </c>
      <c r="J61" s="1321" t="n">
        <v>3.87E-006</v>
      </c>
      <c r="K61" s="1321" t="n">
        <v>3.87E-006</v>
      </c>
      <c r="L61" s="1321" t="n">
        <v>0.00469</v>
      </c>
      <c r="M61" s="1329" t="n">
        <v>0</v>
      </c>
      <c r="N61" s="1329" t="s">
        <v>469</v>
      </c>
      <c r="O61" s="1321" t="n">
        <v>0.00555</v>
      </c>
      <c r="P61" s="1329" t="n">
        <v>0</v>
      </c>
      <c r="Q61" s="1321" t="n">
        <v>8.6E-027</v>
      </c>
      <c r="R61" s="1321" t="n">
        <v>8.6E-027</v>
      </c>
      <c r="S61" s="1321" t="n">
        <v>2.75E-021</v>
      </c>
      <c r="T61" s="1321" t="n">
        <v>2.75E-021</v>
      </c>
      <c r="U61" s="1321" t="n">
        <v>3.81E-007</v>
      </c>
      <c r="V61" s="1329" t="n">
        <v>0.0111546</v>
      </c>
      <c r="W61" s="1329" t="n">
        <v>0.0111546</v>
      </c>
      <c r="X61" s="1329" t="n">
        <v>0.0111546</v>
      </c>
      <c r="Y61" s="1329" t="n">
        <v>0.0111546</v>
      </c>
      <c r="Z61" s="1329" t="n">
        <v>0.0111546</v>
      </c>
      <c r="AA61" s="1321" t="n">
        <v>0.00555</v>
      </c>
      <c r="AB61" s="1321" t="n">
        <v>3.81E-007</v>
      </c>
      <c r="AC61" s="1321" t="n">
        <v>0.000207</v>
      </c>
      <c r="AD61" s="1321" t="n">
        <v>0.00555</v>
      </c>
      <c r="AE61" s="1321" t="n">
        <v>0.00555</v>
      </c>
      <c r="AF61" s="1321" t="n">
        <v>3.81E-007</v>
      </c>
      <c r="AG61" s="1321" t="n">
        <v>3.81E-007</v>
      </c>
      <c r="AH61" s="1321" t="n">
        <v>0.00469</v>
      </c>
      <c r="AI61" s="1321" t="n">
        <v>0.00469</v>
      </c>
      <c r="AJ61" s="1321" t="n">
        <v>0.00469</v>
      </c>
      <c r="AK61" s="1321" t="n">
        <v>0.00469</v>
      </c>
      <c r="AL61" s="1321" t="n">
        <v>0.00469</v>
      </c>
      <c r="AM61" s="1321" t="n">
        <v>0.00469</v>
      </c>
      <c r="AN61" s="1321" t="n">
        <v>0.000433</v>
      </c>
      <c r="AO61" s="1321" t="n">
        <v>0.000433</v>
      </c>
      <c r="AP61" s="1329" t="n">
        <v>0</v>
      </c>
      <c r="AQ61" s="1329" t="n">
        <v>0</v>
      </c>
      <c r="AR61" s="1321" t="n">
        <v>0.000207</v>
      </c>
      <c r="AS61" s="1321" t="n">
        <v>0.000207</v>
      </c>
      <c r="AT61" s="1321" t="n">
        <v>0.000213</v>
      </c>
      <c r="AU61" s="1321" t="n">
        <v>0.000213</v>
      </c>
      <c r="AV61" s="1321" t="n">
        <v>6.65E-007</v>
      </c>
      <c r="AW61" s="1321" t="n">
        <v>6.65E-007</v>
      </c>
      <c r="AX61" s="1321" t="n">
        <v>0.00469</v>
      </c>
      <c r="AY61" s="1321" t="n">
        <v>0.00469</v>
      </c>
      <c r="AZ61" s="1321" t="n">
        <v>0.00469</v>
      </c>
      <c r="BA61" s="1321" t="n">
        <v>0.00469</v>
      </c>
      <c r="BB61" s="1321" t="n">
        <v>3.59E-006</v>
      </c>
      <c r="BC61" s="1321" t="n">
        <v>0.00469</v>
      </c>
      <c r="BD61" s="1321" t="n">
        <v>3.81E-007</v>
      </c>
      <c r="BE61" s="1329" t="n">
        <v>0.1353545</v>
      </c>
      <c r="BF61" s="1329" t="n">
        <v>0.0111546</v>
      </c>
      <c r="BG61" s="1329" t="n">
        <v>0.0111546</v>
      </c>
      <c r="BH61" s="1321" t="n">
        <v>0.000207</v>
      </c>
      <c r="BI61" s="1321" t="n">
        <v>0.000207</v>
      </c>
      <c r="BJ61" s="1321" t="n">
        <v>0.000433</v>
      </c>
      <c r="BK61" s="1329" t="n">
        <v>0.0657903</v>
      </c>
      <c r="BL61" s="1321" t="n">
        <v>4.37E-007</v>
      </c>
      <c r="BM61" s="1321" t="n">
        <v>0.000213</v>
      </c>
      <c r="BN61" s="1321" t="n">
        <v>8.64E-027</v>
      </c>
      <c r="BO61" s="1321" t="n">
        <v>4.37E-007</v>
      </c>
      <c r="BP61" s="1321" t="n">
        <v>2.59E-005</v>
      </c>
      <c r="BQ61" s="1321" t="n">
        <v>8.64E-027</v>
      </c>
      <c r="BR61" s="1321" t="n">
        <v>2.83E-023</v>
      </c>
      <c r="BS61" s="1321" t="n">
        <v>3.87E-006</v>
      </c>
      <c r="BT61" s="1321" t="n">
        <v>6.65E-007</v>
      </c>
      <c r="BU61" s="1329" t="s">
        <v>469</v>
      </c>
      <c r="BV61" s="1321" t="n">
        <v>0.00555</v>
      </c>
      <c r="BW61" s="1329" t="s">
        <v>469</v>
      </c>
      <c r="BX61" s="1321" t="n">
        <v>3.81E-007</v>
      </c>
      <c r="BY61" s="1329" t="s">
        <v>469</v>
      </c>
      <c r="BZ61" s="1321" t="n">
        <v>0.000213</v>
      </c>
      <c r="CA61" s="1329" t="s">
        <v>469</v>
      </c>
      <c r="CB61" s="1321" t="n">
        <v>0.00469</v>
      </c>
      <c r="CC61" s="1321" t="n">
        <v>0.00469</v>
      </c>
      <c r="CD61" s="1321" t="n">
        <v>0.00469</v>
      </c>
      <c r="CE61" s="1321" t="n">
        <v>0.00555</v>
      </c>
      <c r="CF61" s="1321" t="n">
        <v>0.00555</v>
      </c>
      <c r="CG61" s="1321" t="n">
        <v>3.81E-007</v>
      </c>
      <c r="CH61" s="1321" t="n">
        <v>3.81E-007</v>
      </c>
      <c r="CI61" s="1321" t="n">
        <v>0.00469</v>
      </c>
      <c r="CJ61" s="1321" t="n">
        <v>0.00469</v>
      </c>
      <c r="CK61" s="1321" t="n">
        <v>0.00469</v>
      </c>
      <c r="CL61" s="1321" t="n">
        <v>0.00469</v>
      </c>
      <c r="CM61" s="1321" t="n">
        <v>0.00469</v>
      </c>
      <c r="CN61" s="1321" t="n">
        <v>0.00469</v>
      </c>
      <c r="CO61" s="1321" t="n">
        <v>0.000433</v>
      </c>
      <c r="CP61" s="1321" t="n">
        <v>0.000433</v>
      </c>
      <c r="CQ61" s="1329" t="n">
        <v>0</v>
      </c>
      <c r="CR61" s="1329" t="n">
        <v>0</v>
      </c>
      <c r="CS61" s="1321" t="n">
        <v>0.000207</v>
      </c>
      <c r="CT61" s="1321" t="n">
        <v>0.000207</v>
      </c>
      <c r="CU61" s="1321" t="n">
        <v>0.000213</v>
      </c>
      <c r="CV61" s="1321" t="n">
        <v>0.000213</v>
      </c>
      <c r="CW61" s="1321" t="n">
        <v>0.000213</v>
      </c>
      <c r="CX61" s="1321" t="n">
        <v>0.000213</v>
      </c>
      <c r="CY61" s="1321" t="n">
        <v>6.65E-007</v>
      </c>
      <c r="CZ61" s="1321" t="n">
        <v>6.65E-007</v>
      </c>
      <c r="DA61" s="1329" t="n">
        <v>0</v>
      </c>
      <c r="DB61" s="1329" t="n">
        <v>0</v>
      </c>
      <c r="DC61" s="1321" t="n">
        <v>0.000213</v>
      </c>
      <c r="DD61" s="1321" t="n">
        <v>0.000213</v>
      </c>
      <c r="DE61" s="1329" t="n">
        <v>0</v>
      </c>
      <c r="DF61" s="1329" t="n">
        <v>0</v>
      </c>
    </row>
    <row r="62" customFormat="false" ht="15" hidden="false" customHeight="false" outlineLevel="0" collapsed="false">
      <c r="A62" s="1329" t="s">
        <v>2120</v>
      </c>
      <c r="B62" s="1329" t="n">
        <v>0.3035246</v>
      </c>
      <c r="C62" s="1329" t="n">
        <v>0.3731357</v>
      </c>
      <c r="D62" s="1321" t="n">
        <v>4E-005</v>
      </c>
      <c r="E62" s="1321" t="n">
        <v>4.08E-005</v>
      </c>
      <c r="F62" s="1321" t="n">
        <v>1.4E-005</v>
      </c>
      <c r="G62" s="1329" t="n">
        <v>0</v>
      </c>
      <c r="H62" s="1321" t="n">
        <v>2.28E-007</v>
      </c>
      <c r="I62" s="1321" t="n">
        <v>4E-005</v>
      </c>
      <c r="J62" s="1321" t="n">
        <v>1.4E-005</v>
      </c>
      <c r="K62" s="1321" t="n">
        <v>1.4E-005</v>
      </c>
      <c r="L62" s="1329" t="n">
        <v>0.3035246</v>
      </c>
      <c r="M62" s="1329" t="n">
        <v>0</v>
      </c>
      <c r="N62" s="1329" t="s">
        <v>469</v>
      </c>
      <c r="O62" s="1329" t="n">
        <v>0</v>
      </c>
      <c r="P62" s="1329" t="n">
        <v>0</v>
      </c>
      <c r="Q62" s="1321" t="n">
        <v>2.38E-027</v>
      </c>
      <c r="R62" s="1321" t="n">
        <v>2.38E-027</v>
      </c>
      <c r="S62" s="1321" t="n">
        <v>3.41E-030</v>
      </c>
      <c r="T62" s="1321" t="n">
        <v>3.41E-030</v>
      </c>
      <c r="U62" s="1321" t="n">
        <v>1.47E-006</v>
      </c>
      <c r="V62" s="1329" t="n">
        <v>0.9877298</v>
      </c>
      <c r="W62" s="1329" t="n">
        <v>0.9877298</v>
      </c>
      <c r="X62" s="1329" t="n">
        <v>0.9877298</v>
      </c>
      <c r="Y62" s="1329" t="n">
        <v>0.9877298</v>
      </c>
      <c r="Z62" s="1329" t="n">
        <v>0.9877298</v>
      </c>
      <c r="AA62" s="1329" t="n">
        <v>0</v>
      </c>
      <c r="AB62" s="1321" t="n">
        <v>1.47E-006</v>
      </c>
      <c r="AC62" s="1321" t="n">
        <v>4E-005</v>
      </c>
      <c r="AD62" s="1329" t="n">
        <v>0</v>
      </c>
      <c r="AE62" s="1329" t="n">
        <v>0</v>
      </c>
      <c r="AF62" s="1321" t="n">
        <v>1.47E-006</v>
      </c>
      <c r="AG62" s="1321" t="n">
        <v>1.47E-006</v>
      </c>
      <c r="AH62" s="1329" t="n">
        <v>0.3035246</v>
      </c>
      <c r="AI62" s="1329" t="n">
        <v>0.3035246</v>
      </c>
      <c r="AJ62" s="1329" t="n">
        <v>0.3035246</v>
      </c>
      <c r="AK62" s="1329" t="n">
        <v>0.3035246</v>
      </c>
      <c r="AL62" s="1329" t="n">
        <v>0.3731357</v>
      </c>
      <c r="AM62" s="1329" t="n">
        <v>0.3731357</v>
      </c>
      <c r="AN62" s="1321" t="n">
        <v>0.000108</v>
      </c>
      <c r="AO62" s="1321" t="n">
        <v>0.000108</v>
      </c>
      <c r="AP62" s="1329" t="n">
        <v>0</v>
      </c>
      <c r="AQ62" s="1329" t="n">
        <v>0</v>
      </c>
      <c r="AR62" s="1321" t="n">
        <v>4E-005</v>
      </c>
      <c r="AS62" s="1321" t="n">
        <v>4E-005</v>
      </c>
      <c r="AT62" s="1321" t="n">
        <v>4.08E-005</v>
      </c>
      <c r="AU62" s="1321" t="n">
        <v>4.08E-005</v>
      </c>
      <c r="AV62" s="1321" t="n">
        <v>5.06E-006</v>
      </c>
      <c r="AW62" s="1321" t="n">
        <v>5.06E-006</v>
      </c>
      <c r="AX62" s="1329" t="n">
        <v>0.3035246</v>
      </c>
      <c r="AY62" s="1329" t="n">
        <v>0.3035246</v>
      </c>
      <c r="AZ62" s="1329" t="n">
        <v>0.3731357</v>
      </c>
      <c r="BA62" s="1321" t="n">
        <v>2.28E-007</v>
      </c>
      <c r="BB62" s="1321" t="n">
        <v>1.38E-005</v>
      </c>
      <c r="BC62" s="1329" t="n">
        <v>0.3731357</v>
      </c>
      <c r="BD62" s="1321" t="n">
        <v>1.47E-006</v>
      </c>
      <c r="BE62" s="1329" t="n">
        <v>0.2305108</v>
      </c>
      <c r="BF62" s="1329" t="n">
        <v>0.9877298</v>
      </c>
      <c r="BG62" s="1329" t="n">
        <v>0.9877298</v>
      </c>
      <c r="BH62" s="1321" t="n">
        <v>4E-005</v>
      </c>
      <c r="BI62" s="1321" t="n">
        <v>4E-005</v>
      </c>
      <c r="BJ62" s="1321" t="n">
        <v>0.000108</v>
      </c>
      <c r="BK62" s="1329" t="n">
        <v>0.0849763</v>
      </c>
      <c r="BL62" s="1321" t="n">
        <v>1.37E-006</v>
      </c>
      <c r="BM62" s="1321" t="n">
        <v>4.08E-005</v>
      </c>
      <c r="BN62" s="1321" t="n">
        <v>2.39E-027</v>
      </c>
      <c r="BO62" s="1321" t="n">
        <v>1.37E-006</v>
      </c>
      <c r="BP62" s="1321" t="n">
        <v>1.21E-005</v>
      </c>
      <c r="BQ62" s="1321" t="n">
        <v>2.39E-027</v>
      </c>
      <c r="BR62" s="1321" t="n">
        <v>5.74E-025</v>
      </c>
      <c r="BS62" s="1321" t="n">
        <v>1.4E-005</v>
      </c>
      <c r="BT62" s="1321" t="n">
        <v>5.06E-006</v>
      </c>
      <c r="BU62" s="1329" t="s">
        <v>469</v>
      </c>
      <c r="BV62" s="1329" t="n">
        <v>0</v>
      </c>
      <c r="BW62" s="1329" t="s">
        <v>469</v>
      </c>
      <c r="BX62" s="1321" t="n">
        <v>1.47E-006</v>
      </c>
      <c r="BY62" s="1329" t="s">
        <v>469</v>
      </c>
      <c r="BZ62" s="1321" t="n">
        <v>4.08E-005</v>
      </c>
      <c r="CA62" s="1329" t="s">
        <v>469</v>
      </c>
      <c r="CB62" s="1329" t="n">
        <v>0.3035246</v>
      </c>
      <c r="CC62" s="1329" t="n">
        <v>0.3035246</v>
      </c>
      <c r="CD62" s="1321" t="n">
        <v>2.28E-007</v>
      </c>
      <c r="CE62" s="1329" t="n">
        <v>0</v>
      </c>
      <c r="CF62" s="1329" t="n">
        <v>0</v>
      </c>
      <c r="CG62" s="1321" t="n">
        <v>1.47E-006</v>
      </c>
      <c r="CH62" s="1321" t="n">
        <v>1.47E-006</v>
      </c>
      <c r="CI62" s="1329" t="n">
        <v>0.3035246</v>
      </c>
      <c r="CJ62" s="1329" t="n">
        <v>0.3035246</v>
      </c>
      <c r="CK62" s="1329" t="n">
        <v>0.3035246</v>
      </c>
      <c r="CL62" s="1329" t="n">
        <v>0.3035246</v>
      </c>
      <c r="CM62" s="1329" t="n">
        <v>0.3731357</v>
      </c>
      <c r="CN62" s="1329" t="n">
        <v>0.3731357</v>
      </c>
      <c r="CO62" s="1321" t="n">
        <v>0.000108</v>
      </c>
      <c r="CP62" s="1321" t="n">
        <v>0.000108</v>
      </c>
      <c r="CQ62" s="1329" t="n">
        <v>0</v>
      </c>
      <c r="CR62" s="1329" t="n">
        <v>0</v>
      </c>
      <c r="CS62" s="1321" t="n">
        <v>4E-005</v>
      </c>
      <c r="CT62" s="1321" t="n">
        <v>4E-005</v>
      </c>
      <c r="CU62" s="1321" t="n">
        <v>4.08E-005</v>
      </c>
      <c r="CV62" s="1321" t="n">
        <v>4.08E-005</v>
      </c>
      <c r="CW62" s="1321" t="n">
        <v>4.08E-005</v>
      </c>
      <c r="CX62" s="1321" t="n">
        <v>4.08E-005</v>
      </c>
      <c r="CY62" s="1321" t="n">
        <v>5.06E-006</v>
      </c>
      <c r="CZ62" s="1321" t="n">
        <v>5.06E-006</v>
      </c>
      <c r="DA62" s="1329" t="n">
        <v>0</v>
      </c>
      <c r="DB62" s="1329" t="n">
        <v>0</v>
      </c>
      <c r="DC62" s="1321" t="n">
        <v>4.08E-005</v>
      </c>
      <c r="DD62" s="1321" t="n">
        <v>4.08E-005</v>
      </c>
      <c r="DE62" s="1329" t="n">
        <v>0</v>
      </c>
      <c r="DF62" s="1329" t="n">
        <v>0</v>
      </c>
    </row>
    <row r="63" customFormat="false" ht="15" hidden="false" customHeight="false" outlineLevel="0" collapsed="false">
      <c r="A63" s="1329" t="s">
        <v>2121</v>
      </c>
      <c r="B63" s="1329" t="n">
        <v>0.0440879</v>
      </c>
      <c r="C63" s="1329" t="n">
        <v>0.0187845</v>
      </c>
      <c r="D63" s="1329" t="n">
        <v>0.0278625</v>
      </c>
      <c r="E63" s="1329" t="n">
        <v>0</v>
      </c>
      <c r="F63" s="1329" t="n">
        <v>0.9526864</v>
      </c>
      <c r="G63" s="1329" t="n">
        <v>0</v>
      </c>
      <c r="H63" s="1329" t="n">
        <v>0.1544624</v>
      </c>
      <c r="I63" s="1329" t="n">
        <v>0.0278625</v>
      </c>
      <c r="J63" s="1329" t="n">
        <v>0.9498022</v>
      </c>
      <c r="K63" s="1329" t="n">
        <v>0.9498022</v>
      </c>
      <c r="L63" s="1329" t="n">
        <v>0.0440879</v>
      </c>
      <c r="M63" s="1329" t="n">
        <v>0.999</v>
      </c>
      <c r="N63" s="1329" t="s">
        <v>469</v>
      </c>
      <c r="O63" s="1329" t="n">
        <v>0</v>
      </c>
      <c r="P63" s="1329" t="n">
        <v>0</v>
      </c>
      <c r="Q63" s="1321" t="n">
        <v>7.08E-005</v>
      </c>
      <c r="R63" s="1321" t="n">
        <v>7.08E-005</v>
      </c>
      <c r="S63" s="1321" t="n">
        <v>7.08E-005</v>
      </c>
      <c r="T63" s="1321" t="n">
        <v>7.08E-005</v>
      </c>
      <c r="U63" s="1329" t="n">
        <v>0.9940902</v>
      </c>
      <c r="V63" s="1321" t="n">
        <v>3.75E-010</v>
      </c>
      <c r="W63" s="1321" t="n">
        <v>3.75E-010</v>
      </c>
      <c r="X63" s="1321" t="n">
        <v>3.75E-010</v>
      </c>
      <c r="Y63" s="1321" t="n">
        <v>3.75E-010</v>
      </c>
      <c r="Z63" s="1321" t="n">
        <v>3.75E-010</v>
      </c>
      <c r="AA63" s="1329" t="n">
        <v>0</v>
      </c>
      <c r="AB63" s="1329" t="n">
        <v>0.9940902</v>
      </c>
      <c r="AC63" s="1329" t="n">
        <v>0.0278625</v>
      </c>
      <c r="AD63" s="1329" t="n">
        <v>0</v>
      </c>
      <c r="AE63" s="1329" t="n">
        <v>0</v>
      </c>
      <c r="AF63" s="1329" t="n">
        <v>0.9940903</v>
      </c>
      <c r="AG63" s="1329" t="n">
        <v>0.9940903</v>
      </c>
      <c r="AH63" s="1329" t="n">
        <v>0.0440879</v>
      </c>
      <c r="AI63" s="1329" t="n">
        <v>0.0440879</v>
      </c>
      <c r="AJ63" s="1329" t="n">
        <v>0.0440879</v>
      </c>
      <c r="AK63" s="1329" t="n">
        <v>0.0440879</v>
      </c>
      <c r="AL63" s="1329" t="n">
        <v>0.0187845</v>
      </c>
      <c r="AM63" s="1329" t="n">
        <v>0.0187845</v>
      </c>
      <c r="AN63" s="1329" t="n">
        <v>0.0230953</v>
      </c>
      <c r="AO63" s="1329" t="n">
        <v>0.0230953</v>
      </c>
      <c r="AP63" s="1329" t="n">
        <v>0</v>
      </c>
      <c r="AQ63" s="1329" t="n">
        <v>0</v>
      </c>
      <c r="AR63" s="1329" t="n">
        <v>0.0278625</v>
      </c>
      <c r="AS63" s="1329" t="n">
        <v>0.0278625</v>
      </c>
      <c r="AT63" s="1321" t="n">
        <v>3.95E-020</v>
      </c>
      <c r="AU63" s="1321" t="n">
        <v>3.95E-020</v>
      </c>
      <c r="AV63" s="1329" t="n">
        <v>0.9897309</v>
      </c>
      <c r="AW63" s="1329" t="n">
        <v>0.9897309</v>
      </c>
      <c r="AX63" s="1329" t="n">
        <v>0.0440879</v>
      </c>
      <c r="AY63" s="1329" t="n">
        <v>0.0440879</v>
      </c>
      <c r="AZ63" s="1329" t="n">
        <v>0.0187845</v>
      </c>
      <c r="BA63" s="1329" t="n">
        <v>0.1544624</v>
      </c>
      <c r="BB63" s="1329" t="n">
        <v>0.9526747</v>
      </c>
      <c r="BC63" s="1329" t="n">
        <v>0.0187845</v>
      </c>
      <c r="BD63" s="1329" t="n">
        <v>0.9940902</v>
      </c>
      <c r="BE63" s="1329" t="n">
        <v>0.0133086</v>
      </c>
      <c r="BF63" s="1321" t="n">
        <v>3.75E-010</v>
      </c>
      <c r="BG63" s="1321" t="n">
        <v>3.75E-010</v>
      </c>
      <c r="BH63" s="1329" t="n">
        <v>0.0278625</v>
      </c>
      <c r="BI63" s="1329" t="n">
        <v>0.0278625</v>
      </c>
      <c r="BJ63" s="1329" t="n">
        <v>0.0230953</v>
      </c>
      <c r="BK63" s="1329" t="n">
        <v>0.0228192</v>
      </c>
      <c r="BL63" s="1329" t="n">
        <v>0.0917585</v>
      </c>
      <c r="BM63" s="1321" t="n">
        <v>3.95E-020</v>
      </c>
      <c r="BN63" s="1321" t="n">
        <v>7.11E-005</v>
      </c>
      <c r="BO63" s="1329" t="n">
        <v>0.0917585</v>
      </c>
      <c r="BP63" s="1329" t="n">
        <v>0.1696503</v>
      </c>
      <c r="BQ63" s="1321" t="n">
        <v>7.11E-005</v>
      </c>
      <c r="BR63" s="1321" t="n">
        <v>7.11E-005</v>
      </c>
      <c r="BS63" s="1329" t="n">
        <v>0.9498022</v>
      </c>
      <c r="BT63" s="1329" t="n">
        <v>0.9897309</v>
      </c>
      <c r="BU63" s="1329" t="s">
        <v>469</v>
      </c>
      <c r="BV63" s="1329" t="n">
        <v>0</v>
      </c>
      <c r="BW63" s="1329" t="s">
        <v>469</v>
      </c>
      <c r="BX63" s="1329" t="n">
        <v>0.9940902</v>
      </c>
      <c r="BY63" s="1329" t="s">
        <v>469</v>
      </c>
      <c r="BZ63" s="1329" t="n">
        <v>0</v>
      </c>
      <c r="CA63" s="1329" t="s">
        <v>469</v>
      </c>
      <c r="CB63" s="1329" t="n">
        <v>0.0440879</v>
      </c>
      <c r="CC63" s="1329" t="n">
        <v>0.0440879</v>
      </c>
      <c r="CD63" s="1329" t="n">
        <v>0.1544624</v>
      </c>
      <c r="CE63" s="1329" t="n">
        <v>0</v>
      </c>
      <c r="CF63" s="1329" t="n">
        <v>0</v>
      </c>
      <c r="CG63" s="1329" t="n">
        <v>0.9940902</v>
      </c>
      <c r="CH63" s="1329" t="n">
        <v>0.9940902</v>
      </c>
      <c r="CI63" s="1329" t="n">
        <v>0.0440879</v>
      </c>
      <c r="CJ63" s="1329" t="n">
        <v>0.0440879</v>
      </c>
      <c r="CK63" s="1329" t="n">
        <v>0.0440879</v>
      </c>
      <c r="CL63" s="1329" t="n">
        <v>0.0440879</v>
      </c>
      <c r="CM63" s="1329" t="n">
        <v>0.0187845</v>
      </c>
      <c r="CN63" s="1329" t="n">
        <v>0.0187845</v>
      </c>
      <c r="CO63" s="1329" t="n">
        <v>0.0230953</v>
      </c>
      <c r="CP63" s="1329" t="n">
        <v>0.0230953</v>
      </c>
      <c r="CQ63" s="1329" t="n">
        <v>0</v>
      </c>
      <c r="CR63" s="1329" t="n">
        <v>0</v>
      </c>
      <c r="CS63" s="1329" t="n">
        <v>0.0278625</v>
      </c>
      <c r="CT63" s="1329" t="n">
        <v>0.0278625</v>
      </c>
      <c r="CU63" s="1321" t="n">
        <v>3.95E-020</v>
      </c>
      <c r="CV63" s="1321" t="n">
        <v>3.95E-020</v>
      </c>
      <c r="CW63" s="1329" t="n">
        <v>0</v>
      </c>
      <c r="CX63" s="1329" t="n">
        <v>0</v>
      </c>
      <c r="CY63" s="1329" t="n">
        <v>0.9897309</v>
      </c>
      <c r="CZ63" s="1329" t="n">
        <v>0.9897309</v>
      </c>
      <c r="DA63" s="1329" t="n">
        <v>0</v>
      </c>
      <c r="DB63" s="1329" t="n">
        <v>0</v>
      </c>
      <c r="DC63" s="1321" t="n">
        <v>3.95E-020</v>
      </c>
      <c r="DD63" s="1321" t="n">
        <v>3.95E-020</v>
      </c>
      <c r="DE63" s="1329" t="n">
        <v>0</v>
      </c>
      <c r="DF63" s="1329" t="n">
        <v>0</v>
      </c>
    </row>
    <row r="64" customFormat="false" ht="15" hidden="false" customHeight="false" outlineLevel="0" collapsed="false">
      <c r="A64" s="1329" t="s">
        <v>2122</v>
      </c>
      <c r="B64" s="1321" t="n">
        <v>3.34E-005</v>
      </c>
      <c r="C64" s="1321" t="n">
        <v>3.34E-005</v>
      </c>
      <c r="D64" s="1321" t="n">
        <v>6.91E-005</v>
      </c>
      <c r="E64" s="1321" t="n">
        <v>0.0016</v>
      </c>
      <c r="F64" s="1321" t="n">
        <v>2.2E-005</v>
      </c>
      <c r="G64" s="1329" t="n">
        <v>1</v>
      </c>
      <c r="H64" s="1321" t="n">
        <v>0.00014</v>
      </c>
      <c r="I64" s="1321" t="n">
        <v>6.91E-005</v>
      </c>
      <c r="J64" s="1321" t="n">
        <v>2.19E-005</v>
      </c>
      <c r="K64" s="1321" t="n">
        <v>2.19E-005</v>
      </c>
      <c r="L64" s="1321" t="n">
        <v>3.34E-005</v>
      </c>
      <c r="M64" s="1321" t="n">
        <v>0.001</v>
      </c>
      <c r="N64" s="1329" t="s">
        <v>469</v>
      </c>
      <c r="O64" s="1329" t="n">
        <v>0</v>
      </c>
      <c r="P64" s="1329" t="n">
        <v>1</v>
      </c>
      <c r="Q64" s="1329" t="n">
        <v>0.9999292</v>
      </c>
      <c r="R64" s="1329" t="n">
        <v>0.9999292</v>
      </c>
      <c r="S64" s="1329" t="n">
        <v>0.9999292</v>
      </c>
      <c r="T64" s="1329" t="n">
        <v>0.9999292</v>
      </c>
      <c r="U64" s="1321" t="n">
        <v>0.000899</v>
      </c>
      <c r="V64" s="1321" t="n">
        <v>4.19E-007</v>
      </c>
      <c r="W64" s="1321" t="n">
        <v>4.19E-007</v>
      </c>
      <c r="X64" s="1321" t="n">
        <v>4.19E-007</v>
      </c>
      <c r="Y64" s="1321" t="n">
        <v>4.19E-007</v>
      </c>
      <c r="Z64" s="1321" t="n">
        <v>4.19E-007</v>
      </c>
      <c r="AA64" s="1329" t="n">
        <v>0</v>
      </c>
      <c r="AB64" s="1321" t="n">
        <v>0.000899</v>
      </c>
      <c r="AC64" s="1321" t="n">
        <v>6.91E-005</v>
      </c>
      <c r="AD64" s="1329" t="n">
        <v>0</v>
      </c>
      <c r="AE64" s="1329" t="n">
        <v>0</v>
      </c>
      <c r="AF64" s="1321" t="n">
        <v>0.000899</v>
      </c>
      <c r="AG64" s="1321" t="n">
        <v>0.000899</v>
      </c>
      <c r="AH64" s="1321" t="n">
        <v>3.34E-005</v>
      </c>
      <c r="AI64" s="1321" t="n">
        <v>3.34E-005</v>
      </c>
      <c r="AJ64" s="1321" t="n">
        <v>3.34E-005</v>
      </c>
      <c r="AK64" s="1321" t="n">
        <v>3.34E-005</v>
      </c>
      <c r="AL64" s="1321" t="n">
        <v>3.34E-005</v>
      </c>
      <c r="AM64" s="1321" t="n">
        <v>3.34E-005</v>
      </c>
      <c r="AN64" s="1321" t="n">
        <v>4.75E-005</v>
      </c>
      <c r="AO64" s="1321" t="n">
        <v>4.75E-005</v>
      </c>
      <c r="AP64" s="1329" t="n">
        <v>1</v>
      </c>
      <c r="AQ64" s="1329" t="n">
        <v>1</v>
      </c>
      <c r="AR64" s="1321" t="n">
        <v>6.91E-005</v>
      </c>
      <c r="AS64" s="1321" t="n">
        <v>6.91E-005</v>
      </c>
      <c r="AT64" s="1321" t="n">
        <v>0.0016</v>
      </c>
      <c r="AU64" s="1321" t="n">
        <v>0.0016</v>
      </c>
      <c r="AV64" s="1321" t="n">
        <v>4.99E-005</v>
      </c>
      <c r="AW64" s="1321" t="n">
        <v>4.99E-005</v>
      </c>
      <c r="AX64" s="1321" t="n">
        <v>3.34E-005</v>
      </c>
      <c r="AY64" s="1321" t="n">
        <v>3.34E-005</v>
      </c>
      <c r="AZ64" s="1321" t="n">
        <v>3.34E-005</v>
      </c>
      <c r="BA64" s="1321" t="n">
        <v>0.00014</v>
      </c>
      <c r="BB64" s="1321" t="n">
        <v>4.41E-005</v>
      </c>
      <c r="BC64" s="1321" t="n">
        <v>3.34E-005</v>
      </c>
      <c r="BD64" s="1321" t="n">
        <v>0.000899</v>
      </c>
      <c r="BE64" s="1321" t="n">
        <v>4.06E-005</v>
      </c>
      <c r="BF64" s="1321" t="n">
        <v>4.19E-007</v>
      </c>
      <c r="BG64" s="1321" t="n">
        <v>4.19E-007</v>
      </c>
      <c r="BH64" s="1321" t="n">
        <v>6.91E-005</v>
      </c>
      <c r="BI64" s="1321" t="n">
        <v>6.91E-005</v>
      </c>
      <c r="BJ64" s="1321" t="n">
        <v>4.75E-005</v>
      </c>
      <c r="BK64" s="1321" t="n">
        <v>4.86E-005</v>
      </c>
      <c r="BL64" s="1329" t="n">
        <v>0.9013229</v>
      </c>
      <c r="BM64" s="1321" t="n">
        <v>0.0016</v>
      </c>
      <c r="BN64" s="1329" t="n">
        <v>0.9999289</v>
      </c>
      <c r="BO64" s="1329" t="n">
        <v>0.9013229</v>
      </c>
      <c r="BP64" s="1321" t="n">
        <v>1.39E-006</v>
      </c>
      <c r="BQ64" s="1329" t="n">
        <v>0.9999289</v>
      </c>
      <c r="BR64" s="1329" t="n">
        <v>0.9999289</v>
      </c>
      <c r="BS64" s="1321" t="n">
        <v>2.19E-005</v>
      </c>
      <c r="BT64" s="1321" t="n">
        <v>4.99E-005</v>
      </c>
      <c r="BU64" s="1329" t="s">
        <v>469</v>
      </c>
      <c r="BV64" s="1329" t="n">
        <v>0</v>
      </c>
      <c r="BW64" s="1329" t="s">
        <v>469</v>
      </c>
      <c r="BX64" s="1321" t="n">
        <v>0.000899</v>
      </c>
      <c r="BY64" s="1329" t="s">
        <v>469</v>
      </c>
      <c r="BZ64" s="1321" t="n">
        <v>0.0016</v>
      </c>
      <c r="CA64" s="1329" t="s">
        <v>469</v>
      </c>
      <c r="CB64" s="1321" t="n">
        <v>3.34E-005</v>
      </c>
      <c r="CC64" s="1321" t="n">
        <v>3.34E-005</v>
      </c>
      <c r="CD64" s="1321" t="n">
        <v>0.00014</v>
      </c>
      <c r="CE64" s="1329" t="n">
        <v>0</v>
      </c>
      <c r="CF64" s="1329" t="n">
        <v>0</v>
      </c>
      <c r="CG64" s="1321" t="n">
        <v>0.000899</v>
      </c>
      <c r="CH64" s="1321" t="n">
        <v>0.000899</v>
      </c>
      <c r="CI64" s="1321" t="n">
        <v>3.34E-005</v>
      </c>
      <c r="CJ64" s="1321" t="n">
        <v>3.34E-005</v>
      </c>
      <c r="CK64" s="1321" t="n">
        <v>3.34E-005</v>
      </c>
      <c r="CL64" s="1321" t="n">
        <v>3.34E-005</v>
      </c>
      <c r="CM64" s="1321" t="n">
        <v>3.34E-005</v>
      </c>
      <c r="CN64" s="1321" t="n">
        <v>3.34E-005</v>
      </c>
      <c r="CO64" s="1321" t="n">
        <v>4.75E-005</v>
      </c>
      <c r="CP64" s="1321" t="n">
        <v>4.75E-005</v>
      </c>
      <c r="CQ64" s="1329" t="n">
        <v>1</v>
      </c>
      <c r="CR64" s="1329" t="n">
        <v>1</v>
      </c>
      <c r="CS64" s="1321" t="n">
        <v>6.91E-005</v>
      </c>
      <c r="CT64" s="1321" t="n">
        <v>6.91E-005</v>
      </c>
      <c r="CU64" s="1321" t="n">
        <v>0.0016</v>
      </c>
      <c r="CV64" s="1321" t="n">
        <v>0.0016</v>
      </c>
      <c r="CW64" s="1321" t="n">
        <v>0.0016</v>
      </c>
      <c r="CX64" s="1321" t="n">
        <v>0.0016</v>
      </c>
      <c r="CY64" s="1321" t="n">
        <v>4.99E-005</v>
      </c>
      <c r="CZ64" s="1321" t="n">
        <v>4.99E-005</v>
      </c>
      <c r="DA64" s="1329" t="n">
        <v>1</v>
      </c>
      <c r="DB64" s="1329" t="n">
        <v>1</v>
      </c>
      <c r="DC64" s="1321" t="n">
        <v>0.0016</v>
      </c>
      <c r="DD64" s="1321" t="n">
        <v>0.0016</v>
      </c>
      <c r="DE64" s="1329" t="n">
        <v>1</v>
      </c>
      <c r="DF64" s="1329" t="n">
        <v>1</v>
      </c>
    </row>
    <row r="65" customFormat="false" ht="15" hidden="false" customHeight="false" outlineLevel="0" collapsed="false">
      <c r="A65" s="1329" t="s">
        <v>2123</v>
      </c>
      <c r="B65" s="1321" t="n">
        <v>0.000502</v>
      </c>
      <c r="C65" s="1321" t="n">
        <v>0.000502</v>
      </c>
      <c r="D65" s="1321" t="n">
        <v>7.73E-005</v>
      </c>
      <c r="E65" s="1321" t="n">
        <v>5.55E-005</v>
      </c>
      <c r="F65" s="1321" t="n">
        <v>0.000802</v>
      </c>
      <c r="G65" s="1329" t="n">
        <v>0</v>
      </c>
      <c r="H65" s="1321" t="n">
        <v>1.33E-005</v>
      </c>
      <c r="I65" s="1321" t="n">
        <v>7.73E-005</v>
      </c>
      <c r="J65" s="1321" t="n">
        <v>0.000799</v>
      </c>
      <c r="K65" s="1321" t="n">
        <v>0.000799</v>
      </c>
      <c r="L65" s="1321" t="n">
        <v>0.000502</v>
      </c>
      <c r="M65" s="1329" t="n">
        <v>0</v>
      </c>
      <c r="N65" s="1329" t="s">
        <v>469</v>
      </c>
      <c r="O65" s="1329" t="n">
        <v>0</v>
      </c>
      <c r="P65" s="1329" t="n">
        <v>0</v>
      </c>
      <c r="Q65" s="1321" t="n">
        <v>3.67E-019</v>
      </c>
      <c r="R65" s="1321" t="n">
        <v>3.67E-019</v>
      </c>
      <c r="S65" s="1321" t="n">
        <v>3.22E-018</v>
      </c>
      <c r="T65" s="1321" t="n">
        <v>3.22E-018</v>
      </c>
      <c r="U65" s="1321" t="n">
        <v>8.55E-005</v>
      </c>
      <c r="V65" s="1321" t="n">
        <v>0.00112</v>
      </c>
      <c r="W65" s="1321" t="n">
        <v>0.00112</v>
      </c>
      <c r="X65" s="1321" t="n">
        <v>0.00112</v>
      </c>
      <c r="Y65" s="1321" t="n">
        <v>0.00112</v>
      </c>
      <c r="Z65" s="1321" t="n">
        <v>0.00112</v>
      </c>
      <c r="AA65" s="1329" t="n">
        <v>0</v>
      </c>
      <c r="AB65" s="1321" t="n">
        <v>8.55E-005</v>
      </c>
      <c r="AC65" s="1321" t="n">
        <v>7.73E-005</v>
      </c>
      <c r="AD65" s="1329" t="n">
        <v>0</v>
      </c>
      <c r="AE65" s="1329" t="n">
        <v>0</v>
      </c>
      <c r="AF65" s="1321" t="n">
        <v>8.55E-005</v>
      </c>
      <c r="AG65" s="1321" t="n">
        <v>8.55E-005</v>
      </c>
      <c r="AH65" s="1321" t="n">
        <v>0.000502</v>
      </c>
      <c r="AI65" s="1321" t="n">
        <v>0.000502</v>
      </c>
      <c r="AJ65" s="1321" t="n">
        <v>0.000502</v>
      </c>
      <c r="AK65" s="1321" t="n">
        <v>0.000502</v>
      </c>
      <c r="AL65" s="1321" t="n">
        <v>0.000502</v>
      </c>
      <c r="AM65" s="1321" t="n">
        <v>0.000502</v>
      </c>
      <c r="AN65" s="1321" t="n">
        <v>0.000138</v>
      </c>
      <c r="AO65" s="1321" t="n">
        <v>0.000138</v>
      </c>
      <c r="AP65" s="1329" t="n">
        <v>0</v>
      </c>
      <c r="AQ65" s="1329" t="n">
        <v>0</v>
      </c>
      <c r="AR65" s="1321" t="n">
        <v>7.73E-005</v>
      </c>
      <c r="AS65" s="1321" t="n">
        <v>7.73E-005</v>
      </c>
      <c r="AT65" s="1321" t="n">
        <v>5.55E-005</v>
      </c>
      <c r="AU65" s="1321" t="n">
        <v>5.55E-005</v>
      </c>
      <c r="AV65" s="1321" t="n">
        <v>0.00112</v>
      </c>
      <c r="AW65" s="1321" t="n">
        <v>0.00112</v>
      </c>
      <c r="AX65" s="1321" t="n">
        <v>0.000502</v>
      </c>
      <c r="AY65" s="1321" t="n">
        <v>0.000502</v>
      </c>
      <c r="AZ65" s="1321" t="n">
        <v>0.000502</v>
      </c>
      <c r="BA65" s="1321" t="n">
        <v>1.33E-005</v>
      </c>
      <c r="BB65" s="1321" t="n">
        <v>0.000807</v>
      </c>
      <c r="BC65" s="1321" t="n">
        <v>0.000502</v>
      </c>
      <c r="BD65" s="1321" t="n">
        <v>8.55E-005</v>
      </c>
      <c r="BE65" s="1321" t="n">
        <v>0.0019</v>
      </c>
      <c r="BF65" s="1321" t="n">
        <v>0.00112</v>
      </c>
      <c r="BG65" s="1321" t="n">
        <v>0.00112</v>
      </c>
      <c r="BH65" s="1321" t="n">
        <v>7.73E-005</v>
      </c>
      <c r="BI65" s="1321" t="n">
        <v>7.73E-005</v>
      </c>
      <c r="BJ65" s="1321" t="n">
        <v>0.000138</v>
      </c>
      <c r="BK65" s="1321" t="n">
        <v>0.000961</v>
      </c>
      <c r="BL65" s="1321" t="n">
        <v>7.7E-005</v>
      </c>
      <c r="BM65" s="1321" t="n">
        <v>5.55E-005</v>
      </c>
      <c r="BN65" s="1321" t="n">
        <v>3.69E-019</v>
      </c>
      <c r="BO65" s="1321" t="n">
        <v>7.7E-005</v>
      </c>
      <c r="BP65" s="1321" t="n">
        <v>7.9E-005</v>
      </c>
      <c r="BQ65" s="1321" t="n">
        <v>3.69E-019</v>
      </c>
      <c r="BR65" s="1321" t="n">
        <v>3.69E-019</v>
      </c>
      <c r="BS65" s="1321" t="n">
        <v>0.000799</v>
      </c>
      <c r="BT65" s="1321" t="n">
        <v>0.00112</v>
      </c>
      <c r="BU65" s="1329" t="s">
        <v>469</v>
      </c>
      <c r="BV65" s="1329" t="n">
        <v>0</v>
      </c>
      <c r="BW65" s="1329" t="s">
        <v>469</v>
      </c>
      <c r="BX65" s="1321" t="n">
        <v>8.55E-005</v>
      </c>
      <c r="BY65" s="1329" t="s">
        <v>469</v>
      </c>
      <c r="BZ65" s="1321" t="n">
        <v>5.55E-005</v>
      </c>
      <c r="CA65" s="1329" t="s">
        <v>469</v>
      </c>
      <c r="CB65" s="1321" t="n">
        <v>0.000502</v>
      </c>
      <c r="CC65" s="1321" t="n">
        <v>0.000502</v>
      </c>
      <c r="CD65" s="1321" t="n">
        <v>1.33E-005</v>
      </c>
      <c r="CE65" s="1329" t="n">
        <v>0</v>
      </c>
      <c r="CF65" s="1329" t="n">
        <v>0</v>
      </c>
      <c r="CG65" s="1321" t="n">
        <v>8.55E-005</v>
      </c>
      <c r="CH65" s="1321" t="n">
        <v>8.55E-005</v>
      </c>
      <c r="CI65" s="1321" t="n">
        <v>0.000502</v>
      </c>
      <c r="CJ65" s="1321" t="n">
        <v>0.000502</v>
      </c>
      <c r="CK65" s="1321" t="n">
        <v>0.000502</v>
      </c>
      <c r="CL65" s="1321" t="n">
        <v>0.000502</v>
      </c>
      <c r="CM65" s="1321" t="n">
        <v>0.000502</v>
      </c>
      <c r="CN65" s="1321" t="n">
        <v>0.000502</v>
      </c>
      <c r="CO65" s="1321" t="n">
        <v>0.000138</v>
      </c>
      <c r="CP65" s="1321" t="n">
        <v>0.000138</v>
      </c>
      <c r="CQ65" s="1329" t="n">
        <v>0</v>
      </c>
      <c r="CR65" s="1329" t="n">
        <v>0</v>
      </c>
      <c r="CS65" s="1321" t="n">
        <v>7.73E-005</v>
      </c>
      <c r="CT65" s="1321" t="n">
        <v>7.73E-005</v>
      </c>
      <c r="CU65" s="1321" t="n">
        <v>5.55E-005</v>
      </c>
      <c r="CV65" s="1321" t="n">
        <v>5.55E-005</v>
      </c>
      <c r="CW65" s="1321" t="n">
        <v>5.55E-005</v>
      </c>
      <c r="CX65" s="1321" t="n">
        <v>5.55E-005</v>
      </c>
      <c r="CY65" s="1321" t="n">
        <v>0.00112</v>
      </c>
      <c r="CZ65" s="1321" t="n">
        <v>0.00112</v>
      </c>
      <c r="DA65" s="1329" t="n">
        <v>0</v>
      </c>
      <c r="DB65" s="1329" t="n">
        <v>0</v>
      </c>
      <c r="DC65" s="1321" t="n">
        <v>5.55E-005</v>
      </c>
      <c r="DD65" s="1321" t="n">
        <v>5.55E-005</v>
      </c>
      <c r="DE65" s="1329" t="n">
        <v>0</v>
      </c>
      <c r="DF65" s="1329" t="n">
        <v>0</v>
      </c>
    </row>
    <row r="66" customFormat="false" ht="15" hidden="false" customHeight="false" outlineLevel="0" collapsed="false">
      <c r="A66" s="1329" t="s">
        <v>2124</v>
      </c>
      <c r="B66" s="1321" t="n">
        <v>4E-005</v>
      </c>
      <c r="C66" s="1321" t="n">
        <v>4E-005</v>
      </c>
      <c r="D66" s="1321" t="n">
        <v>6.75E-005</v>
      </c>
      <c r="E66" s="1321" t="n">
        <v>5.17E-005</v>
      </c>
      <c r="F66" s="1321" t="n">
        <v>0.000504</v>
      </c>
      <c r="G66" s="1329" t="n">
        <v>0</v>
      </c>
      <c r="H66" s="1321" t="n">
        <v>8.31E-006</v>
      </c>
      <c r="I66" s="1321" t="n">
        <v>6.75E-005</v>
      </c>
      <c r="J66" s="1321" t="n">
        <v>0.000513</v>
      </c>
      <c r="K66" s="1321" t="n">
        <v>0.000513</v>
      </c>
      <c r="L66" s="1321" t="n">
        <v>4E-005</v>
      </c>
      <c r="M66" s="1329" t="n">
        <v>0</v>
      </c>
      <c r="N66" s="1329" t="s">
        <v>469</v>
      </c>
      <c r="O66" s="1329" t="n">
        <v>0</v>
      </c>
      <c r="P66" s="1329" t="n">
        <v>0</v>
      </c>
      <c r="Q66" s="1321" t="n">
        <v>1.86E-021</v>
      </c>
      <c r="R66" s="1321" t="n">
        <v>1.86E-021</v>
      </c>
      <c r="S66" s="1321" t="n">
        <v>2.37E-022</v>
      </c>
      <c r="T66" s="1321" t="n">
        <v>2.37E-022</v>
      </c>
      <c r="U66" s="1321" t="n">
        <v>5.35E-005</v>
      </c>
      <c r="V66" s="1321" t="n">
        <v>9.85E-016</v>
      </c>
      <c r="W66" s="1321" t="n">
        <v>9.85E-016</v>
      </c>
      <c r="X66" s="1321" t="n">
        <v>9.85E-016</v>
      </c>
      <c r="Y66" s="1321" t="n">
        <v>9.85E-016</v>
      </c>
      <c r="Z66" s="1321" t="n">
        <v>9.85E-016</v>
      </c>
      <c r="AA66" s="1329" t="n">
        <v>0</v>
      </c>
      <c r="AB66" s="1321" t="n">
        <v>5.35E-005</v>
      </c>
      <c r="AC66" s="1321" t="n">
        <v>6.75E-005</v>
      </c>
      <c r="AD66" s="1329" t="n">
        <v>0</v>
      </c>
      <c r="AE66" s="1329" t="n">
        <v>0</v>
      </c>
      <c r="AF66" s="1321" t="n">
        <v>5.35E-005</v>
      </c>
      <c r="AG66" s="1321" t="n">
        <v>5.35E-005</v>
      </c>
      <c r="AH66" s="1321" t="n">
        <v>4E-005</v>
      </c>
      <c r="AI66" s="1321" t="n">
        <v>4E-005</v>
      </c>
      <c r="AJ66" s="1321" t="n">
        <v>4E-005</v>
      </c>
      <c r="AK66" s="1321" t="n">
        <v>4E-005</v>
      </c>
      <c r="AL66" s="1321" t="n">
        <v>4E-005</v>
      </c>
      <c r="AM66" s="1321" t="n">
        <v>4E-005</v>
      </c>
      <c r="AN66" s="1321" t="n">
        <v>4.59E-005</v>
      </c>
      <c r="AO66" s="1321" t="n">
        <v>4.59E-005</v>
      </c>
      <c r="AP66" s="1329" t="n">
        <v>0</v>
      </c>
      <c r="AQ66" s="1329" t="n">
        <v>0</v>
      </c>
      <c r="AR66" s="1321" t="n">
        <v>6.75E-005</v>
      </c>
      <c r="AS66" s="1321" t="n">
        <v>6.75E-005</v>
      </c>
      <c r="AT66" s="1321" t="n">
        <v>5.17E-005</v>
      </c>
      <c r="AU66" s="1321" t="n">
        <v>5.17E-005</v>
      </c>
      <c r="AV66" s="1321" t="n">
        <v>9.63E-005</v>
      </c>
      <c r="AW66" s="1321" t="n">
        <v>9.63E-005</v>
      </c>
      <c r="AX66" s="1321" t="n">
        <v>4E-005</v>
      </c>
      <c r="AY66" s="1321" t="n">
        <v>4E-005</v>
      </c>
      <c r="AZ66" s="1321" t="n">
        <v>4E-005</v>
      </c>
      <c r="BA66" s="1321" t="n">
        <v>8.31E-006</v>
      </c>
      <c r="BB66" s="1321" t="n">
        <v>0.000504</v>
      </c>
      <c r="BC66" s="1321" t="n">
        <v>4E-005</v>
      </c>
      <c r="BD66" s="1321" t="n">
        <v>5.35E-005</v>
      </c>
      <c r="BE66" s="1321" t="n">
        <v>1.34E-005</v>
      </c>
      <c r="BF66" s="1321" t="n">
        <v>9.85E-016</v>
      </c>
      <c r="BG66" s="1321" t="n">
        <v>9.85E-016</v>
      </c>
      <c r="BH66" s="1321" t="n">
        <v>6.75E-005</v>
      </c>
      <c r="BI66" s="1321" t="n">
        <v>6.75E-005</v>
      </c>
      <c r="BJ66" s="1321" t="n">
        <v>4.59E-005</v>
      </c>
      <c r="BK66" s="1321" t="n">
        <v>4.14E-005</v>
      </c>
      <c r="BL66" s="1321" t="n">
        <v>5.69E-005</v>
      </c>
      <c r="BM66" s="1321" t="n">
        <v>5.17E-005</v>
      </c>
      <c r="BN66" s="1321" t="n">
        <v>1.87E-021</v>
      </c>
      <c r="BO66" s="1321" t="n">
        <v>5.69E-005</v>
      </c>
      <c r="BP66" s="1321" t="n">
        <v>0.00298</v>
      </c>
      <c r="BQ66" s="1321" t="n">
        <v>1.87E-021</v>
      </c>
      <c r="BR66" s="1321" t="n">
        <v>2.45E-021</v>
      </c>
      <c r="BS66" s="1321" t="n">
        <v>0.000513</v>
      </c>
      <c r="BT66" s="1321" t="n">
        <v>9.63E-005</v>
      </c>
      <c r="BU66" s="1329" t="s">
        <v>469</v>
      </c>
      <c r="BV66" s="1329" t="n">
        <v>0</v>
      </c>
      <c r="BW66" s="1329" t="s">
        <v>469</v>
      </c>
      <c r="BX66" s="1321" t="n">
        <v>5.35E-005</v>
      </c>
      <c r="BY66" s="1329" t="s">
        <v>469</v>
      </c>
      <c r="BZ66" s="1321" t="n">
        <v>5.17E-005</v>
      </c>
      <c r="CA66" s="1329" t="s">
        <v>469</v>
      </c>
      <c r="CB66" s="1321" t="n">
        <v>4E-005</v>
      </c>
      <c r="CC66" s="1321" t="n">
        <v>4E-005</v>
      </c>
      <c r="CD66" s="1321" t="n">
        <v>8.31E-006</v>
      </c>
      <c r="CE66" s="1329" t="n">
        <v>0</v>
      </c>
      <c r="CF66" s="1329" t="n">
        <v>0</v>
      </c>
      <c r="CG66" s="1321" t="n">
        <v>5.35E-005</v>
      </c>
      <c r="CH66" s="1321" t="n">
        <v>5.35E-005</v>
      </c>
      <c r="CI66" s="1321" t="n">
        <v>4E-005</v>
      </c>
      <c r="CJ66" s="1321" t="n">
        <v>4E-005</v>
      </c>
      <c r="CK66" s="1321" t="n">
        <v>4E-005</v>
      </c>
      <c r="CL66" s="1321" t="n">
        <v>4E-005</v>
      </c>
      <c r="CM66" s="1321" t="n">
        <v>4E-005</v>
      </c>
      <c r="CN66" s="1321" t="n">
        <v>4E-005</v>
      </c>
      <c r="CO66" s="1321" t="n">
        <v>4.59E-005</v>
      </c>
      <c r="CP66" s="1321" t="n">
        <v>4.59E-005</v>
      </c>
      <c r="CQ66" s="1329" t="n">
        <v>0</v>
      </c>
      <c r="CR66" s="1329" t="n">
        <v>0</v>
      </c>
      <c r="CS66" s="1321" t="n">
        <v>6.75E-005</v>
      </c>
      <c r="CT66" s="1321" t="n">
        <v>6.75E-005</v>
      </c>
      <c r="CU66" s="1321" t="n">
        <v>5.17E-005</v>
      </c>
      <c r="CV66" s="1321" t="n">
        <v>5.17E-005</v>
      </c>
      <c r="CW66" s="1321" t="n">
        <v>5.17E-005</v>
      </c>
      <c r="CX66" s="1321" t="n">
        <v>5.17E-005</v>
      </c>
      <c r="CY66" s="1321" t="n">
        <v>9.63E-005</v>
      </c>
      <c r="CZ66" s="1321" t="n">
        <v>9.63E-005</v>
      </c>
      <c r="DA66" s="1329" t="n">
        <v>0</v>
      </c>
      <c r="DB66" s="1329" t="n">
        <v>0</v>
      </c>
      <c r="DC66" s="1321" t="n">
        <v>5.17E-005</v>
      </c>
      <c r="DD66" s="1321" t="n">
        <v>5.17E-005</v>
      </c>
      <c r="DE66" s="1329" t="n">
        <v>0</v>
      </c>
      <c r="DF66" s="1329" t="n">
        <v>0</v>
      </c>
    </row>
    <row r="67" customFormat="false" ht="15" hidden="false" customHeight="false" outlineLevel="0" collapsed="false">
      <c r="A67" s="1329" t="s">
        <v>2128</v>
      </c>
      <c r="B67" s="1329" t="n">
        <v>1467.159</v>
      </c>
      <c r="C67" s="1329" t="n">
        <v>1395.438</v>
      </c>
      <c r="D67" s="1329" t="n">
        <v>1934.321</v>
      </c>
      <c r="E67" s="1329" t="n">
        <v>922.2515</v>
      </c>
      <c r="F67" s="1329" t="n">
        <v>48.42234</v>
      </c>
      <c r="G67" s="1329" t="n">
        <v>4.440675</v>
      </c>
      <c r="H67" s="1329" t="n">
        <v>1780.483</v>
      </c>
      <c r="I67" s="1329" t="n">
        <v>967.1603</v>
      </c>
      <c r="J67" s="1329" t="n">
        <v>394.9089</v>
      </c>
      <c r="K67" s="1329" t="n">
        <v>394.9089</v>
      </c>
      <c r="L67" s="1329" t="n">
        <v>1467.159</v>
      </c>
      <c r="M67" s="1329" t="n">
        <v>417.4315</v>
      </c>
      <c r="N67" s="1329" t="n">
        <v>0</v>
      </c>
      <c r="O67" s="1329" t="n">
        <v>1340.732</v>
      </c>
      <c r="P67" s="1329" t="n">
        <v>832.6265</v>
      </c>
      <c r="Q67" s="1329" t="n">
        <v>832.6097</v>
      </c>
      <c r="R67" s="1329" t="n">
        <v>832.6097</v>
      </c>
      <c r="S67" s="1329" t="n">
        <v>832.6097</v>
      </c>
      <c r="T67" s="1329" t="n">
        <v>832.6097</v>
      </c>
      <c r="U67" s="1329" t="n">
        <v>439.7514</v>
      </c>
      <c r="V67" s="1329" t="n">
        <v>422.5495</v>
      </c>
      <c r="W67" s="1329" t="n">
        <v>422.5495</v>
      </c>
      <c r="X67" s="1329" t="n">
        <v>422.5495</v>
      </c>
      <c r="Y67" s="1329" t="n">
        <v>422.5495</v>
      </c>
      <c r="Z67" s="1329" t="n">
        <v>422.5495</v>
      </c>
      <c r="AA67" s="1329" t="n">
        <v>1340.732</v>
      </c>
      <c r="AB67" s="1329" t="n">
        <v>465.8473</v>
      </c>
      <c r="AC67" s="1329" t="n">
        <v>967.1603</v>
      </c>
      <c r="AD67" s="1329" t="n">
        <v>0.0174779</v>
      </c>
      <c r="AE67" s="1329" t="n">
        <v>0.0174779</v>
      </c>
      <c r="AF67" s="1329" t="n">
        <v>0.0311615</v>
      </c>
      <c r="AG67" s="1329" t="n">
        <v>0.0311615</v>
      </c>
      <c r="AH67" s="1329" t="n">
        <v>0.0161542</v>
      </c>
      <c r="AI67" s="1329" t="n">
        <v>0.0161542</v>
      </c>
      <c r="AJ67" s="1329" t="n">
        <v>0.0161542</v>
      </c>
      <c r="AK67" s="1329" t="n">
        <v>0.0161542</v>
      </c>
      <c r="AL67" s="1329" t="n">
        <v>0.0153645</v>
      </c>
      <c r="AM67" s="1329" t="n">
        <v>0.0153645</v>
      </c>
      <c r="AN67" s="1329" t="n">
        <v>0.0176642</v>
      </c>
      <c r="AO67" s="1329" t="n">
        <v>0.0176642</v>
      </c>
      <c r="AP67" s="1329" t="n">
        <v>0.0555084</v>
      </c>
      <c r="AQ67" s="1329" t="n">
        <v>0.0555084</v>
      </c>
      <c r="AR67" s="1329" t="n">
        <v>0.0177422</v>
      </c>
      <c r="AS67" s="1329" t="n">
        <v>0.0177422</v>
      </c>
      <c r="AT67" s="1329" t="n">
        <v>0.0174144</v>
      </c>
      <c r="AU67" s="1329" t="n">
        <v>0.0174144</v>
      </c>
      <c r="AV67" s="1329" t="n">
        <v>0.0310653</v>
      </c>
      <c r="AW67" s="1329" t="n">
        <v>0.0310653</v>
      </c>
      <c r="AX67" s="1329" t="n">
        <v>1467.159</v>
      </c>
      <c r="AY67" s="1329" t="n">
        <v>1467.159</v>
      </c>
      <c r="AZ67" s="1329" t="n">
        <v>1395.438</v>
      </c>
      <c r="BA67" s="1329" t="n">
        <v>1780.483</v>
      </c>
      <c r="BB67" s="1329" t="n">
        <v>48.41579</v>
      </c>
      <c r="BC67" s="1329" t="n">
        <v>1395.438</v>
      </c>
      <c r="BD67" s="1329" t="n">
        <v>26.09583</v>
      </c>
      <c r="BE67" s="1329" t="n">
        <v>792.9054</v>
      </c>
      <c r="BF67" s="1329" t="n">
        <v>6469.697</v>
      </c>
      <c r="BG67" s="1329" t="n">
        <v>6469.697</v>
      </c>
      <c r="BH67" s="1329" t="n">
        <v>967.1603</v>
      </c>
      <c r="BI67" s="1329" t="n">
        <v>1934.321</v>
      </c>
      <c r="BJ67" s="1329" t="n">
        <v>1953.252</v>
      </c>
      <c r="BK67" s="1329" t="n">
        <v>1765.794</v>
      </c>
      <c r="BL67" s="1329" t="n">
        <v>877.5353</v>
      </c>
      <c r="BM67" s="1329" t="n">
        <v>922.2515</v>
      </c>
      <c r="BN67" s="1329" t="n">
        <v>828.169</v>
      </c>
      <c r="BO67" s="1329" t="n">
        <v>877.5353</v>
      </c>
      <c r="BP67" s="1329" t="n">
        <v>0.9439328</v>
      </c>
      <c r="BQ67" s="1329" t="n">
        <v>1622.715</v>
      </c>
      <c r="BR67" s="1329" t="n">
        <v>1622.715</v>
      </c>
      <c r="BS67" s="1329" t="n">
        <v>394.9089</v>
      </c>
      <c r="BT67" s="1329" t="n">
        <v>429.5507</v>
      </c>
      <c r="BU67" s="1329" t="n">
        <v>0</v>
      </c>
      <c r="BV67" s="1329" t="n">
        <v>1340.732</v>
      </c>
      <c r="BW67" s="1329" t="n">
        <v>0</v>
      </c>
      <c r="BX67" s="1329" t="n">
        <v>465.8473</v>
      </c>
      <c r="BY67" s="1329" t="n">
        <v>0</v>
      </c>
      <c r="BZ67" s="1329" t="n">
        <v>922.2515</v>
      </c>
      <c r="CA67" s="1329" t="n">
        <v>0</v>
      </c>
      <c r="CB67" s="1329" t="n">
        <v>1467.159</v>
      </c>
      <c r="CC67" s="1329" t="n">
        <v>1467.159</v>
      </c>
      <c r="CD67" s="1329" t="n">
        <v>1780.484</v>
      </c>
      <c r="CE67" s="1329" t="n">
        <v>1340.732</v>
      </c>
      <c r="CF67" s="1329" t="n">
        <v>1340.732</v>
      </c>
      <c r="CG67" s="1329" t="n">
        <v>465.8473</v>
      </c>
      <c r="CH67" s="1329" t="n">
        <v>465.8473</v>
      </c>
      <c r="CI67" s="1329" t="n">
        <v>1467.159</v>
      </c>
      <c r="CJ67" s="1329" t="n">
        <v>1467.159</v>
      </c>
      <c r="CK67" s="1329" t="n">
        <v>1467.159</v>
      </c>
      <c r="CL67" s="1329" t="n">
        <v>1467.159</v>
      </c>
      <c r="CM67" s="1329" t="n">
        <v>1395.438</v>
      </c>
      <c r="CN67" s="1329" t="n">
        <v>1395.438</v>
      </c>
      <c r="CO67" s="1329" t="n">
        <v>1953.252</v>
      </c>
      <c r="CP67" s="1329" t="n">
        <v>1953.252</v>
      </c>
      <c r="CQ67" s="1329" t="n">
        <v>906.7691</v>
      </c>
      <c r="CR67" s="1329" t="n">
        <v>906.7691</v>
      </c>
      <c r="CS67" s="1329" t="n">
        <v>1934.321</v>
      </c>
      <c r="CT67" s="1329" t="n">
        <v>1934.321</v>
      </c>
      <c r="CU67" s="1329" t="n">
        <v>922.2515</v>
      </c>
      <c r="CV67" s="1329" t="n">
        <v>922.2515</v>
      </c>
      <c r="CW67" s="1329" t="n">
        <v>922.2515</v>
      </c>
      <c r="CX67" s="1329" t="n">
        <v>922.2515</v>
      </c>
      <c r="CY67" s="1329" t="n">
        <v>429.5507</v>
      </c>
      <c r="CZ67" s="1329" t="n">
        <v>429.5507</v>
      </c>
      <c r="DA67" s="1329" t="n">
        <v>293.4681</v>
      </c>
      <c r="DB67" s="1329" t="n">
        <v>293.4681</v>
      </c>
      <c r="DC67" s="1329" t="n">
        <v>0.0174144</v>
      </c>
      <c r="DD67" s="1329" t="n">
        <v>0.0174144</v>
      </c>
      <c r="DE67" s="1329" t="n">
        <v>0.0555084</v>
      </c>
      <c r="DF67" s="1329" t="n">
        <v>0.0555084</v>
      </c>
    </row>
    <row r="68" customFormat="false" ht="15" hidden="false" customHeight="false" outlineLevel="0" collapsed="false">
      <c r="A68" s="1329" t="s">
        <v>2129</v>
      </c>
      <c r="B68" s="1329" t="n">
        <v>90822</v>
      </c>
      <c r="C68" s="1329" t="n">
        <v>90822</v>
      </c>
      <c r="D68" s="1321" t="n">
        <v>109000</v>
      </c>
      <c r="E68" s="1329" t="n">
        <v>52959.11</v>
      </c>
      <c r="F68" s="1329" t="n">
        <v>1584.66</v>
      </c>
      <c r="G68" s="1329" t="n">
        <v>80</v>
      </c>
      <c r="H68" s="1329" t="n">
        <v>90821.98</v>
      </c>
      <c r="I68" s="1329" t="n">
        <v>54511.6</v>
      </c>
      <c r="J68" s="1329" t="n">
        <v>12940.49</v>
      </c>
      <c r="K68" s="1329" t="n">
        <v>12940.49</v>
      </c>
      <c r="L68" s="1329" t="n">
        <v>90821.98</v>
      </c>
      <c r="M68" s="1329" t="n">
        <v>13365</v>
      </c>
      <c r="N68" s="1329" t="n">
        <v>0</v>
      </c>
      <c r="O68" s="1329" t="n">
        <v>76710</v>
      </c>
      <c r="P68" s="1329" t="n">
        <v>15000</v>
      </c>
      <c r="Q68" s="1329" t="n">
        <v>15000.16</v>
      </c>
      <c r="R68" s="1329" t="n">
        <v>15000.16</v>
      </c>
      <c r="S68" s="1329" t="n">
        <v>15000.16</v>
      </c>
      <c r="T68" s="1329" t="n">
        <v>15000.16</v>
      </c>
      <c r="U68" s="1329" t="n">
        <v>14111.98</v>
      </c>
      <c r="V68" s="1329" t="n">
        <v>37147.81</v>
      </c>
      <c r="W68" s="1329" t="n">
        <v>37147.81</v>
      </c>
      <c r="X68" s="1329" t="n">
        <v>37147.81</v>
      </c>
      <c r="Y68" s="1329" t="n">
        <v>37147.81</v>
      </c>
      <c r="Z68" s="1329" t="n">
        <v>37147.81</v>
      </c>
      <c r="AA68" s="1329" t="n">
        <v>76710</v>
      </c>
      <c r="AB68" s="1329" t="n">
        <v>14949.41</v>
      </c>
      <c r="AC68" s="1329" t="n">
        <v>54511.6</v>
      </c>
      <c r="AD68" s="1329" t="n">
        <v>1</v>
      </c>
      <c r="AE68" s="1329" t="n">
        <v>1</v>
      </c>
      <c r="AF68" s="1329" t="n">
        <v>1</v>
      </c>
      <c r="AG68" s="1329" t="n">
        <v>1</v>
      </c>
      <c r="AH68" s="1329" t="n">
        <v>1</v>
      </c>
      <c r="AI68" s="1329" t="n">
        <v>1</v>
      </c>
      <c r="AJ68" s="1329" t="n">
        <v>1</v>
      </c>
      <c r="AK68" s="1329" t="n">
        <v>1</v>
      </c>
      <c r="AL68" s="1329" t="n">
        <v>1</v>
      </c>
      <c r="AM68" s="1329" t="n">
        <v>1</v>
      </c>
      <c r="AN68" s="1329" t="n">
        <v>1</v>
      </c>
      <c r="AO68" s="1329" t="n">
        <v>1</v>
      </c>
      <c r="AP68" s="1329" t="n">
        <v>1</v>
      </c>
      <c r="AQ68" s="1329" t="n">
        <v>1</v>
      </c>
      <c r="AR68" s="1329" t="n">
        <v>1</v>
      </c>
      <c r="AS68" s="1329" t="n">
        <v>1</v>
      </c>
      <c r="AT68" s="1329" t="n">
        <v>1</v>
      </c>
      <c r="AU68" s="1329" t="n">
        <v>1</v>
      </c>
      <c r="AV68" s="1329" t="n">
        <v>1</v>
      </c>
      <c r="AW68" s="1329" t="n">
        <v>1</v>
      </c>
      <c r="AX68" s="1329" t="n">
        <v>90821.98</v>
      </c>
      <c r="AY68" s="1329" t="n">
        <v>90821.98</v>
      </c>
      <c r="AZ68" s="1329" t="n">
        <v>90821.98</v>
      </c>
      <c r="BA68" s="1329" t="n">
        <v>90821.98</v>
      </c>
      <c r="BB68" s="1329" t="n">
        <v>1584.411</v>
      </c>
      <c r="BC68" s="1329" t="n">
        <v>90821.98</v>
      </c>
      <c r="BD68" s="1329" t="n">
        <v>837.4362</v>
      </c>
      <c r="BE68" s="1329" t="n">
        <v>50600.52</v>
      </c>
      <c r="BF68" s="1321" t="n">
        <v>569000</v>
      </c>
      <c r="BG68" s="1321" t="n">
        <v>569000</v>
      </c>
      <c r="BH68" s="1329" t="n">
        <v>54511.6</v>
      </c>
      <c r="BI68" s="1321" t="n">
        <v>109000</v>
      </c>
      <c r="BJ68" s="1321" t="n">
        <v>111000</v>
      </c>
      <c r="BK68" s="1321" t="n">
        <v>104000</v>
      </c>
      <c r="BL68" s="1329" t="n">
        <v>16552.49</v>
      </c>
      <c r="BM68" s="1329" t="n">
        <v>52959.11</v>
      </c>
      <c r="BN68" s="1329" t="n">
        <v>14920.16</v>
      </c>
      <c r="BO68" s="1329" t="n">
        <v>16552.49</v>
      </c>
      <c r="BP68" s="1329" t="n">
        <v>47.66526</v>
      </c>
      <c r="BQ68" s="1329" t="n">
        <v>29234.57</v>
      </c>
      <c r="BR68" s="1329" t="n">
        <v>29234.57</v>
      </c>
      <c r="BS68" s="1329" t="n">
        <v>12940.49</v>
      </c>
      <c r="BT68" s="1329" t="n">
        <v>13827.32</v>
      </c>
      <c r="BU68" s="1329" t="n">
        <v>0</v>
      </c>
      <c r="BV68" s="1329" t="n">
        <v>76710</v>
      </c>
      <c r="BW68" s="1329" t="n">
        <v>0</v>
      </c>
      <c r="BX68" s="1329" t="n">
        <v>14949.41</v>
      </c>
      <c r="BY68" s="1329" t="n">
        <v>0</v>
      </c>
      <c r="BZ68" s="1329" t="n">
        <v>52959.11</v>
      </c>
      <c r="CA68" s="1329" t="n">
        <v>0</v>
      </c>
      <c r="CB68" s="1329" t="n">
        <v>90821.98</v>
      </c>
      <c r="CC68" s="1329" t="n">
        <v>90822</v>
      </c>
      <c r="CD68" s="1329" t="n">
        <v>90822</v>
      </c>
      <c r="CE68" s="1329" t="n">
        <v>76710</v>
      </c>
      <c r="CF68" s="1329" t="n">
        <v>76710</v>
      </c>
      <c r="CG68" s="1329" t="n">
        <v>14949.41</v>
      </c>
      <c r="CH68" s="1329" t="n">
        <v>14949.41</v>
      </c>
      <c r="CI68" s="1329" t="n">
        <v>90821.98</v>
      </c>
      <c r="CJ68" s="1329" t="n">
        <v>90821.98</v>
      </c>
      <c r="CK68" s="1329" t="n">
        <v>90821.98</v>
      </c>
      <c r="CL68" s="1329" t="n">
        <v>90821.98</v>
      </c>
      <c r="CM68" s="1329" t="n">
        <v>90821.98</v>
      </c>
      <c r="CN68" s="1329" t="n">
        <v>90821.98</v>
      </c>
      <c r="CO68" s="1321" t="n">
        <v>111000</v>
      </c>
      <c r="CP68" s="1321" t="n">
        <v>111000</v>
      </c>
      <c r="CQ68" s="1329" t="n">
        <v>16335.7</v>
      </c>
      <c r="CR68" s="1329" t="n">
        <v>16335.7</v>
      </c>
      <c r="CS68" s="1321" t="n">
        <v>109000</v>
      </c>
      <c r="CT68" s="1321" t="n">
        <v>109000</v>
      </c>
      <c r="CU68" s="1329" t="n">
        <v>52959.11</v>
      </c>
      <c r="CV68" s="1329" t="n">
        <v>52959.11</v>
      </c>
      <c r="CW68" s="1329" t="n">
        <v>52959.11</v>
      </c>
      <c r="CX68" s="1329" t="n">
        <v>52959.11</v>
      </c>
      <c r="CY68" s="1329" t="n">
        <v>13827.32</v>
      </c>
      <c r="CZ68" s="1329" t="n">
        <v>13827.32</v>
      </c>
      <c r="DA68" s="1329" t="n">
        <v>5286.91</v>
      </c>
      <c r="DB68" s="1329" t="n">
        <v>5286.91</v>
      </c>
      <c r="DC68" s="1329" t="n">
        <v>1</v>
      </c>
      <c r="DD68" s="1329" t="n">
        <v>1</v>
      </c>
      <c r="DE68" s="1329" t="n">
        <v>1</v>
      </c>
      <c r="DF68" s="1329" t="n">
        <v>1</v>
      </c>
    </row>
    <row r="69" customFormat="false" ht="15" hidden="false" customHeight="false" outlineLevel="0" collapsed="false">
      <c r="A69" s="1329" t="s">
        <v>2130</v>
      </c>
      <c r="B69" s="1329" t="n">
        <v>640.8037</v>
      </c>
      <c r="C69" s="1329" t="n">
        <v>155.2041</v>
      </c>
      <c r="D69" s="1329" t="n">
        <v>204.1854</v>
      </c>
      <c r="E69" s="1329" t="n">
        <v>97.04888</v>
      </c>
      <c r="F69" s="1329" t="n">
        <v>2.054701</v>
      </c>
      <c r="G69" s="1329" t="n">
        <v>0.0801344</v>
      </c>
      <c r="H69" s="1329" t="n">
        <v>151.7758</v>
      </c>
      <c r="I69" s="1329" t="n">
        <v>98.27856</v>
      </c>
      <c r="J69" s="1329" t="n">
        <v>37.26924</v>
      </c>
      <c r="K69" s="1329" t="n">
        <v>16.79248</v>
      </c>
      <c r="L69" s="1329" t="n">
        <v>152.3377</v>
      </c>
      <c r="M69" s="1329" t="n">
        <v>16.71956</v>
      </c>
      <c r="N69" s="1329" t="n">
        <v>0</v>
      </c>
      <c r="O69" s="1329" t="n">
        <v>138.5366</v>
      </c>
      <c r="P69" s="1329" t="n">
        <v>15.3228</v>
      </c>
      <c r="Q69" s="1329" t="n">
        <v>16.66572</v>
      </c>
      <c r="R69" s="1329" t="n">
        <v>16.67289</v>
      </c>
      <c r="S69" s="1329" t="n">
        <v>15.63854</v>
      </c>
      <c r="T69" s="1329" t="n">
        <v>15.32327</v>
      </c>
      <c r="U69" s="1329" t="n">
        <v>17.73269</v>
      </c>
      <c r="V69" s="1329" t="n">
        <v>62.32516</v>
      </c>
      <c r="W69" s="1329" t="n">
        <v>55.57929</v>
      </c>
      <c r="X69" s="1329" t="n">
        <v>54.53722</v>
      </c>
      <c r="Y69" s="1329" t="n">
        <v>51.77191</v>
      </c>
      <c r="Z69" s="1329" t="n">
        <v>51.79378</v>
      </c>
      <c r="AA69" s="1329" t="n">
        <v>138.7412</v>
      </c>
      <c r="AB69" s="1329" t="n">
        <v>18.78498</v>
      </c>
      <c r="AC69" s="1329" t="n">
        <v>102.8981</v>
      </c>
      <c r="AD69" s="1321" t="n">
        <v>0.00181</v>
      </c>
      <c r="AE69" s="1329" t="n">
        <v>0.0348992</v>
      </c>
      <c r="AF69" s="1321" t="n">
        <v>0.00126</v>
      </c>
      <c r="AG69" s="1329" t="n">
        <v>0.183237</v>
      </c>
      <c r="AH69" s="1329" t="n">
        <v>0.0101715</v>
      </c>
      <c r="AI69" s="1329" t="n">
        <v>0.0264481</v>
      </c>
      <c r="AJ69" s="1321" t="n">
        <v>0.00168</v>
      </c>
      <c r="AK69" s="1329" t="n">
        <v>0.0364362</v>
      </c>
      <c r="AL69" s="1321" t="n">
        <v>0.00171</v>
      </c>
      <c r="AM69" s="1329" t="n">
        <v>0.0257705</v>
      </c>
      <c r="AN69" s="1329" t="n">
        <v>0.0690847</v>
      </c>
      <c r="AO69" s="1329" t="n">
        <v>0.0321739</v>
      </c>
      <c r="AP69" s="1321" t="n">
        <v>0.00121</v>
      </c>
      <c r="AQ69" s="1329" t="n">
        <v>0.1459429</v>
      </c>
      <c r="AR69" s="1321" t="n">
        <v>0.00187</v>
      </c>
      <c r="AS69" s="1329" t="n">
        <v>0.036432</v>
      </c>
      <c r="AT69" s="1321" t="n">
        <v>0.00183</v>
      </c>
      <c r="AU69" s="1329" t="n">
        <v>0.0357488</v>
      </c>
      <c r="AV69" s="1329" t="n">
        <v>0.5798336</v>
      </c>
      <c r="AW69" s="1329" t="n">
        <v>0.1519058</v>
      </c>
      <c r="AX69" s="1329" t="n">
        <v>890.9532</v>
      </c>
      <c r="AY69" s="1329" t="n">
        <v>152.463</v>
      </c>
      <c r="AZ69" s="1329" t="n">
        <v>155.2257</v>
      </c>
      <c r="BA69" s="1329" t="n">
        <v>153.0223</v>
      </c>
      <c r="BB69" s="1329" t="n">
        <v>2.054366</v>
      </c>
      <c r="BC69" s="1329" t="n">
        <v>161.9156</v>
      </c>
      <c r="BD69" s="1329" t="n">
        <v>1.052297</v>
      </c>
      <c r="BE69" s="1329" t="n">
        <v>91.03082</v>
      </c>
      <c r="BF69" s="1329" t="n">
        <v>954.2668</v>
      </c>
      <c r="BG69" s="1329" t="n">
        <v>6496.338</v>
      </c>
      <c r="BH69" s="1329" t="n">
        <v>102.0927</v>
      </c>
      <c r="BI69" s="1329" t="n">
        <v>6056.474</v>
      </c>
      <c r="BJ69" s="1329" t="n">
        <v>6117.245</v>
      </c>
      <c r="BK69" s="1329" t="n">
        <v>5642.353</v>
      </c>
      <c r="BL69" s="1329" t="n">
        <v>17.38548</v>
      </c>
      <c r="BM69" s="1329" t="n">
        <v>96.62141</v>
      </c>
      <c r="BN69" s="1329" t="n">
        <v>16.58634</v>
      </c>
      <c r="BO69" s="1329" t="n">
        <v>18.51461</v>
      </c>
      <c r="BP69" s="1329" t="n">
        <v>18.24457</v>
      </c>
      <c r="BQ69" s="1329" t="n">
        <v>32.49929</v>
      </c>
      <c r="BR69" s="1329" t="n">
        <v>7202.892</v>
      </c>
      <c r="BS69" s="1329" t="n">
        <v>7393.506</v>
      </c>
      <c r="BT69" s="1329" t="n">
        <v>8008.799</v>
      </c>
      <c r="BU69" s="1329" t="n">
        <v>0</v>
      </c>
      <c r="BV69" s="1329" t="n">
        <v>138.564</v>
      </c>
      <c r="BW69" s="1329" t="n">
        <v>0</v>
      </c>
      <c r="BX69" s="1329" t="n">
        <v>18.77135</v>
      </c>
      <c r="BY69" s="1329" t="n">
        <v>0</v>
      </c>
      <c r="BZ69" s="1329" t="n">
        <v>96.85292</v>
      </c>
      <c r="CA69" s="1329" t="n">
        <v>0</v>
      </c>
      <c r="CB69" s="1329" t="n">
        <v>152.3499</v>
      </c>
      <c r="CC69" s="1329" t="n">
        <v>152.4618</v>
      </c>
      <c r="CD69" s="1329" t="n">
        <v>153.0223</v>
      </c>
      <c r="CE69" s="1329" t="n">
        <v>138.5366</v>
      </c>
      <c r="CF69" s="1329" t="n">
        <v>17025.15</v>
      </c>
      <c r="CG69" s="1329" t="n">
        <v>18.77133</v>
      </c>
      <c r="CH69" s="1329" t="n">
        <v>18.77295</v>
      </c>
      <c r="CI69" s="1329" t="n">
        <v>923.7988</v>
      </c>
      <c r="CJ69" s="1329" t="n">
        <v>35374.01</v>
      </c>
      <c r="CK69" s="1329" t="n">
        <v>152.3377</v>
      </c>
      <c r="CL69" s="1329" t="n">
        <v>23332.86</v>
      </c>
      <c r="CM69" s="1329" t="n">
        <v>155.2249</v>
      </c>
      <c r="CN69" s="1329" t="n">
        <v>26425.69</v>
      </c>
      <c r="CO69" s="1329" t="n">
        <v>7639.184</v>
      </c>
      <c r="CP69" s="1329" t="n">
        <v>86541.21</v>
      </c>
      <c r="CQ69" s="1329" t="n">
        <v>19.74522</v>
      </c>
      <c r="CR69" s="1329" t="n">
        <v>8582.017</v>
      </c>
      <c r="CS69" s="1329" t="n">
        <v>204.1854</v>
      </c>
      <c r="CT69" s="1329" t="n">
        <v>30947.96</v>
      </c>
      <c r="CU69" s="1329" t="n">
        <v>96.62141</v>
      </c>
      <c r="CV69" s="1329" t="n">
        <v>11853.86</v>
      </c>
      <c r="CW69" s="1329" t="n">
        <v>96.85071</v>
      </c>
      <c r="CX69" s="1329" t="n">
        <v>12049.78</v>
      </c>
      <c r="CY69" s="1329" t="n">
        <v>8017.544</v>
      </c>
      <c r="CZ69" s="1329" t="n">
        <v>20460.11</v>
      </c>
      <c r="DA69" s="1329" t="n">
        <v>6.390373</v>
      </c>
      <c r="DB69" s="1329" t="n">
        <v>2777.503</v>
      </c>
      <c r="DC69" s="1321" t="n">
        <v>0.00182</v>
      </c>
      <c r="DD69" s="1329" t="n">
        <v>0.0325155</v>
      </c>
      <c r="DE69" s="1321" t="n">
        <v>0.00121</v>
      </c>
      <c r="DF69" s="1329" t="n">
        <v>0.1459429</v>
      </c>
    </row>
    <row r="70" customFormat="false" ht="15" hidden="false" customHeight="false" outlineLevel="0" collapsed="false">
      <c r="A70" s="1329" t="s">
        <v>2131</v>
      </c>
      <c r="B70" s="1329" t="n">
        <v>75</v>
      </c>
      <c r="C70" s="1329" t="n">
        <v>60.55109</v>
      </c>
      <c r="D70" s="1329" t="n">
        <v>55</v>
      </c>
      <c r="E70" s="1329" t="n">
        <v>41.65766</v>
      </c>
      <c r="F70" s="1329" t="n">
        <v>40</v>
      </c>
      <c r="G70" s="1329" t="n">
        <v>20</v>
      </c>
      <c r="H70" s="1329" t="n">
        <v>36.40659</v>
      </c>
      <c r="I70" s="1329" t="n">
        <v>40</v>
      </c>
      <c r="J70" s="1329" t="n">
        <v>60</v>
      </c>
      <c r="K70" s="1329" t="n">
        <v>40</v>
      </c>
      <c r="L70" s="1329" t="n">
        <v>50</v>
      </c>
      <c r="M70" s="1329" t="n">
        <v>25</v>
      </c>
      <c r="N70" s="1329" t="s">
        <v>469</v>
      </c>
      <c r="O70" s="1329" t="n">
        <v>40</v>
      </c>
      <c r="P70" s="1329" t="n">
        <v>40</v>
      </c>
      <c r="Q70" s="1329" t="n">
        <v>116.6125</v>
      </c>
      <c r="R70" s="1329" t="n">
        <v>116.9688</v>
      </c>
      <c r="S70" s="1329" t="n">
        <v>59.89965</v>
      </c>
      <c r="T70" s="1329" t="n">
        <v>40</v>
      </c>
      <c r="U70" s="1329" t="n">
        <v>27.09998</v>
      </c>
      <c r="V70" s="1329" t="n">
        <v>135.4284</v>
      </c>
      <c r="W70" s="1329" t="n">
        <v>82.4217</v>
      </c>
      <c r="X70" s="1329" t="n">
        <v>71.87775</v>
      </c>
      <c r="Y70" s="1329" t="n">
        <v>40</v>
      </c>
      <c r="Z70" s="1329" t="n">
        <v>40.27642</v>
      </c>
      <c r="AA70" s="1329" t="n">
        <v>40.61202</v>
      </c>
      <c r="AB70" s="1329" t="n">
        <v>27.09998</v>
      </c>
      <c r="AC70" s="1329" t="n">
        <v>57.89161</v>
      </c>
      <c r="AD70" s="1329" t="n">
        <v>40</v>
      </c>
      <c r="AE70" s="1329" t="n">
        <v>79.51632</v>
      </c>
      <c r="AF70" s="1329" t="n">
        <v>26.62</v>
      </c>
      <c r="AG70" s="1329" t="n">
        <v>112.6235</v>
      </c>
      <c r="AH70" s="1329" t="n">
        <v>71.1</v>
      </c>
      <c r="AI70" s="1329" t="n">
        <v>131.3077</v>
      </c>
      <c r="AJ70" s="1329" t="n">
        <v>50</v>
      </c>
      <c r="AK70" s="1329" t="n">
        <v>112.5699</v>
      </c>
      <c r="AL70" s="1329" t="n">
        <v>60.61</v>
      </c>
      <c r="AM70" s="1329" t="n">
        <v>139.7079</v>
      </c>
      <c r="AN70" s="1329" t="n">
        <v>58.22</v>
      </c>
      <c r="AO70" s="1329" t="n">
        <v>83.0286</v>
      </c>
      <c r="AP70" s="1329" t="n">
        <v>179.9768</v>
      </c>
      <c r="AQ70" s="1329" t="n">
        <v>195.0739</v>
      </c>
      <c r="AR70" s="1329" t="n">
        <v>55</v>
      </c>
      <c r="AS70" s="1329" t="n">
        <v>85.02374</v>
      </c>
      <c r="AT70" s="1329" t="n">
        <v>40.83</v>
      </c>
      <c r="AU70" s="1329" t="n">
        <v>85.29011</v>
      </c>
      <c r="AV70" s="1329" t="n">
        <v>75.08</v>
      </c>
      <c r="AW70" s="1329" t="n">
        <v>119.2404</v>
      </c>
      <c r="AX70" s="1329" t="n">
        <v>71.10292</v>
      </c>
      <c r="AY70" s="1329" t="n">
        <v>50.37355</v>
      </c>
      <c r="AZ70" s="1329" t="n">
        <v>60.61209</v>
      </c>
      <c r="BA70" s="1329" t="n">
        <v>40</v>
      </c>
      <c r="BB70" s="1329" t="n">
        <v>40</v>
      </c>
      <c r="BC70" s="1329" t="n">
        <v>78</v>
      </c>
      <c r="BD70" s="1329" t="n">
        <v>27.09998</v>
      </c>
      <c r="BE70" s="1329" t="n">
        <v>70.75097</v>
      </c>
      <c r="BF70" s="1329" t="n">
        <v>135.4284</v>
      </c>
      <c r="BG70" s="1329" t="n">
        <v>135.5753</v>
      </c>
      <c r="BH70" s="1329" t="n">
        <v>55</v>
      </c>
      <c r="BI70" s="1329" t="n">
        <v>57.58098</v>
      </c>
      <c r="BJ70" s="1329" t="n">
        <v>58.21581</v>
      </c>
      <c r="BK70" s="1329" t="n">
        <v>71.70109</v>
      </c>
      <c r="BL70" s="1329" t="n">
        <v>39.44651</v>
      </c>
      <c r="BM70" s="1329" t="n">
        <v>39.84247</v>
      </c>
      <c r="BN70" s="1329" t="n">
        <v>117.087</v>
      </c>
      <c r="BO70" s="1329" t="n">
        <v>95</v>
      </c>
      <c r="BP70" s="1329" t="n">
        <v>40</v>
      </c>
      <c r="BQ70" s="1329" t="n">
        <v>117.087</v>
      </c>
      <c r="BR70" s="1329" t="n">
        <v>117.1953</v>
      </c>
      <c r="BS70" s="1329" t="n">
        <v>74.25405</v>
      </c>
      <c r="BT70" s="1329" t="n">
        <v>75.07653</v>
      </c>
      <c r="BU70" s="1329" t="s">
        <v>469</v>
      </c>
      <c r="BV70" s="1329" t="n">
        <v>40.08213</v>
      </c>
      <c r="BW70" s="1329" t="s">
        <v>469</v>
      </c>
      <c r="BX70" s="1329" t="n">
        <v>26.62077</v>
      </c>
      <c r="BY70" s="1329" t="s">
        <v>469</v>
      </c>
      <c r="BZ70" s="1329" t="n">
        <v>40.8294</v>
      </c>
      <c r="CA70" s="1329" t="s">
        <v>469</v>
      </c>
      <c r="CB70" s="1329" t="n">
        <v>50.03644</v>
      </c>
      <c r="CC70" s="1329" t="n">
        <v>50.37</v>
      </c>
      <c r="CD70" s="1329" t="n">
        <v>40</v>
      </c>
      <c r="CE70" s="1329" t="n">
        <v>40</v>
      </c>
      <c r="CF70" s="1329" t="n">
        <v>-19.68862</v>
      </c>
      <c r="CG70" s="1329" t="n">
        <v>26.62</v>
      </c>
      <c r="CH70" s="1329" t="n">
        <v>26.67714</v>
      </c>
      <c r="CI70" s="1329" t="n">
        <v>71.1</v>
      </c>
      <c r="CJ70" s="1329" t="n">
        <v>3.309421</v>
      </c>
      <c r="CK70" s="1329" t="n">
        <v>50</v>
      </c>
      <c r="CL70" s="1329" t="n">
        <v>-3.648732</v>
      </c>
      <c r="CM70" s="1329" t="n">
        <v>60.61</v>
      </c>
      <c r="CN70" s="1329" t="n">
        <v>0.3993119</v>
      </c>
      <c r="CO70" s="1329" t="n">
        <v>58.22</v>
      </c>
      <c r="CP70" s="1329" t="n">
        <v>50.14203</v>
      </c>
      <c r="CQ70" s="1329" t="n">
        <v>179.9768</v>
      </c>
      <c r="CR70" s="1329" t="n">
        <v>85.9558</v>
      </c>
      <c r="CS70" s="1329" t="n">
        <v>55</v>
      </c>
      <c r="CT70" s="1329" t="n">
        <v>-17.84357</v>
      </c>
      <c r="CU70" s="1329" t="n">
        <v>39.84247</v>
      </c>
      <c r="CV70" s="1329" t="n">
        <v>-19.85454</v>
      </c>
      <c r="CW70" s="1329" t="n">
        <v>40.82</v>
      </c>
      <c r="CX70" s="1329" t="n">
        <v>-19.84476</v>
      </c>
      <c r="CY70" s="1329" t="n">
        <v>75.08</v>
      </c>
      <c r="CZ70" s="1329" t="n">
        <v>73.19513</v>
      </c>
      <c r="DA70" s="1329" t="n">
        <v>179.9768</v>
      </c>
      <c r="DB70" s="1329" t="n">
        <v>85.95568</v>
      </c>
      <c r="DC70" s="1329" t="n">
        <v>39.84247</v>
      </c>
      <c r="DD70" s="1329" t="n">
        <v>89.33295</v>
      </c>
      <c r="DE70" s="1329" t="n">
        <v>179.9768</v>
      </c>
      <c r="DF70" s="1329" t="n">
        <v>195.0739</v>
      </c>
    </row>
    <row r="71" customFormat="false" ht="15" hidden="false" customHeight="false" outlineLevel="0" collapsed="false">
      <c r="A71" s="1329" t="s">
        <v>2132</v>
      </c>
      <c r="B71" s="1329" t="n">
        <v>0.7728991</v>
      </c>
      <c r="C71" s="1329" t="n">
        <v>1.365</v>
      </c>
      <c r="D71" s="1329" t="n">
        <v>0.731325</v>
      </c>
      <c r="E71" s="1329" t="n">
        <v>1.481325</v>
      </c>
      <c r="F71" s="1329" t="n">
        <v>0.131325</v>
      </c>
      <c r="G71" s="1329" t="n">
        <v>0.501325</v>
      </c>
      <c r="H71" s="1329" t="n">
        <v>1.151325</v>
      </c>
      <c r="I71" s="1329" t="n">
        <v>1.251325</v>
      </c>
      <c r="J71" s="1329" t="n">
        <v>0.141325</v>
      </c>
      <c r="K71" s="1329" t="n">
        <v>0.131325</v>
      </c>
      <c r="L71" s="1329" t="n">
        <v>0.701325</v>
      </c>
      <c r="M71" s="1329" t="n">
        <v>0.301325</v>
      </c>
      <c r="N71" s="1329" t="n">
        <v>0.491325</v>
      </c>
      <c r="O71" s="1329" t="n">
        <v>0.951325</v>
      </c>
      <c r="P71" s="1329" t="n">
        <v>1.151325</v>
      </c>
      <c r="Q71" s="1329" t="n">
        <v>0.181325</v>
      </c>
      <c r="R71" s="1329" t="n">
        <v>1.151325</v>
      </c>
      <c r="S71" s="1329" t="n">
        <v>1.151325</v>
      </c>
      <c r="T71" s="1329" t="n">
        <v>1.151325</v>
      </c>
      <c r="U71" s="1329" t="n">
        <v>1.181325</v>
      </c>
      <c r="V71" s="1329" t="n">
        <v>0.801325</v>
      </c>
      <c r="W71" s="1329" t="n">
        <v>0.801325</v>
      </c>
      <c r="X71" s="1329" t="n">
        <v>0.801325</v>
      </c>
      <c r="Y71" s="1329" t="n">
        <v>0.801325</v>
      </c>
      <c r="Z71" s="1329" t="n">
        <v>1.201325</v>
      </c>
      <c r="AA71" s="1329" t="n">
        <v>1.151325</v>
      </c>
      <c r="AB71" s="1329" t="n">
        <v>1.181325</v>
      </c>
      <c r="AC71" s="1329" t="n">
        <v>1.281325</v>
      </c>
      <c r="AD71" s="1329" t="n">
        <v>0.791325</v>
      </c>
      <c r="AE71" s="1329" t="n">
        <v>1.178</v>
      </c>
      <c r="AF71" s="1329" t="n">
        <v>0.301325</v>
      </c>
      <c r="AG71" s="1329" t="n">
        <v>0.518</v>
      </c>
      <c r="AH71" s="1329" t="n">
        <v>0.7</v>
      </c>
      <c r="AI71" s="1329" t="n">
        <v>1.618</v>
      </c>
      <c r="AJ71" s="1329" t="n">
        <v>0.7</v>
      </c>
      <c r="AK71" s="1329" t="n">
        <v>1.178</v>
      </c>
      <c r="AL71" s="1329" t="n">
        <v>0.8</v>
      </c>
      <c r="AM71" s="1329" t="n">
        <v>1.618</v>
      </c>
      <c r="AN71" s="1329" t="n">
        <v>0.6223374</v>
      </c>
      <c r="AO71" s="1329" t="n">
        <v>1.178</v>
      </c>
      <c r="AP71" s="1329" t="n">
        <v>1</v>
      </c>
      <c r="AQ71" s="1329" t="n">
        <v>1.398</v>
      </c>
      <c r="AR71" s="1329" t="n">
        <v>0.73</v>
      </c>
      <c r="AS71" s="1329" t="n">
        <v>1.178</v>
      </c>
      <c r="AT71" s="1329" t="n">
        <v>0.491</v>
      </c>
      <c r="AU71" s="1329" t="n">
        <v>1.178</v>
      </c>
      <c r="AV71" s="1329" t="n">
        <v>0.1521636</v>
      </c>
      <c r="AW71" s="1329" t="n">
        <v>0.628</v>
      </c>
      <c r="AX71" s="1329" t="n">
        <v>0.701325</v>
      </c>
      <c r="AY71" s="1329" t="n">
        <v>1</v>
      </c>
      <c r="AZ71" s="1329" t="n">
        <v>0.801325</v>
      </c>
      <c r="BA71" s="1329" t="n">
        <v>1.151325</v>
      </c>
      <c r="BB71" s="1329" t="n">
        <v>0.401325</v>
      </c>
      <c r="BC71" s="1329" t="n">
        <v>0.801325</v>
      </c>
      <c r="BD71" s="1329" t="n">
        <v>1.181325</v>
      </c>
      <c r="BE71" s="1329" t="n">
        <v>0.7699297</v>
      </c>
      <c r="BF71" s="1329" t="n">
        <v>0.801325</v>
      </c>
      <c r="BG71" s="1329" t="n">
        <v>0.801325</v>
      </c>
      <c r="BH71" s="1329" t="n">
        <v>0.731325</v>
      </c>
      <c r="BI71" s="1329" t="n">
        <v>0.751325</v>
      </c>
      <c r="BJ71" s="1329" t="n">
        <v>0.7524878</v>
      </c>
      <c r="BK71" s="1329" t="n">
        <v>0.7710924</v>
      </c>
      <c r="BL71" s="1329" t="n">
        <v>0.801325</v>
      </c>
      <c r="BM71" s="1329" t="n">
        <v>0.751325</v>
      </c>
      <c r="BN71" s="1329" t="n">
        <v>0.181325</v>
      </c>
      <c r="BO71" s="1329" t="n">
        <v>0.801325</v>
      </c>
      <c r="BP71" s="1329" t="n">
        <v>0.131325</v>
      </c>
      <c r="BQ71" s="1329" t="n">
        <v>0.181325</v>
      </c>
      <c r="BR71" s="1329" t="n">
        <v>0.181325</v>
      </c>
      <c r="BS71" s="1329" t="n">
        <v>0.151325</v>
      </c>
      <c r="BT71" s="1329" t="n">
        <v>0.152325</v>
      </c>
      <c r="BU71" s="1329" t="n">
        <v>0.471325</v>
      </c>
      <c r="BV71" s="1329" t="n">
        <v>0.471325</v>
      </c>
      <c r="BW71" s="1329" t="n">
        <v>0.201325</v>
      </c>
      <c r="BX71" s="1329" t="n">
        <v>0.201325</v>
      </c>
      <c r="BY71" s="1329" t="n">
        <v>0.491325</v>
      </c>
      <c r="BZ71" s="1329" t="n">
        <v>0.491325</v>
      </c>
      <c r="CA71" s="1329" t="n">
        <v>0.451325</v>
      </c>
      <c r="CB71" s="1329" t="n">
        <v>0.451325</v>
      </c>
      <c r="CC71" s="1329" t="n">
        <v>1</v>
      </c>
      <c r="CD71" s="1329" t="n">
        <v>1.15</v>
      </c>
      <c r="CE71" s="1329" t="n">
        <v>0.791325</v>
      </c>
      <c r="CF71" s="1329" t="n">
        <v>0.06</v>
      </c>
      <c r="CG71" s="1329" t="n">
        <v>0.301325</v>
      </c>
      <c r="CH71" s="1329" t="n">
        <v>0.06</v>
      </c>
      <c r="CI71" s="1329" t="n">
        <v>0.7</v>
      </c>
      <c r="CJ71" s="1329" t="n">
        <v>0.06</v>
      </c>
      <c r="CK71" s="1329" t="n">
        <v>0.7</v>
      </c>
      <c r="CL71" s="1329" t="n">
        <v>0.06</v>
      </c>
      <c r="CM71" s="1329" t="n">
        <v>0.8</v>
      </c>
      <c r="CN71" s="1329" t="n">
        <v>0.06</v>
      </c>
      <c r="CO71" s="1329" t="n">
        <v>0.6223368</v>
      </c>
      <c r="CP71" s="1329" t="n">
        <v>0.06</v>
      </c>
      <c r="CQ71" s="1329" t="n">
        <v>1</v>
      </c>
      <c r="CR71" s="1329" t="n">
        <v>0.06</v>
      </c>
      <c r="CS71" s="1329" t="n">
        <v>0.73</v>
      </c>
      <c r="CT71" s="1329" t="n">
        <v>0.06</v>
      </c>
      <c r="CU71" s="1329" t="n">
        <v>0.751325</v>
      </c>
      <c r="CV71" s="1329" t="n">
        <v>0.06</v>
      </c>
      <c r="CW71" s="1329" t="n">
        <v>0.491</v>
      </c>
      <c r="CX71" s="1329" t="n">
        <v>0.06</v>
      </c>
      <c r="CY71" s="1329" t="n">
        <v>0.1521636</v>
      </c>
      <c r="CZ71" s="1329" t="n">
        <v>0.06</v>
      </c>
      <c r="DA71" s="1329" t="n">
        <v>1</v>
      </c>
      <c r="DB71" s="1329" t="n">
        <v>0.06</v>
      </c>
      <c r="DC71" s="1329" t="n">
        <v>0.751325</v>
      </c>
      <c r="DD71" s="1329" t="n">
        <v>1.288</v>
      </c>
      <c r="DE71" s="1329" t="n">
        <v>1</v>
      </c>
      <c r="DF71" s="1329" t="n">
        <v>1.398</v>
      </c>
    </row>
    <row r="72" customFormat="false" ht="15" hidden="false" customHeight="false" outlineLevel="0" collapsed="false">
      <c r="A72" s="1329" t="s">
        <v>2133</v>
      </c>
      <c r="B72" s="1329" t="n">
        <v>0.1041615</v>
      </c>
      <c r="C72" s="1329" t="n">
        <v>0</v>
      </c>
      <c r="D72" s="1329" t="n">
        <v>0</v>
      </c>
      <c r="E72" s="1329" t="n">
        <v>0</v>
      </c>
      <c r="F72" s="1329" t="n">
        <v>0</v>
      </c>
      <c r="G72" s="1329" t="n">
        <v>0</v>
      </c>
      <c r="H72" s="1329" t="n">
        <v>0</v>
      </c>
      <c r="I72" s="1329" t="n">
        <v>0</v>
      </c>
      <c r="J72" s="1321" t="n">
        <v>0.00264</v>
      </c>
      <c r="K72" s="1329" t="n">
        <v>0</v>
      </c>
      <c r="L72" s="1329" t="n">
        <v>0</v>
      </c>
      <c r="M72" s="1329" t="n">
        <v>0</v>
      </c>
      <c r="N72" s="1329" t="s">
        <v>469</v>
      </c>
      <c r="O72" s="1329" t="n">
        <v>0</v>
      </c>
      <c r="P72" s="1329" t="n">
        <v>0</v>
      </c>
      <c r="Q72" s="1329" t="n">
        <v>0</v>
      </c>
      <c r="R72" s="1329" t="n">
        <v>0</v>
      </c>
      <c r="S72" s="1329" t="n">
        <v>0</v>
      </c>
      <c r="T72" s="1329" t="n">
        <v>0</v>
      </c>
      <c r="U72" s="1329" t="n">
        <v>0</v>
      </c>
      <c r="V72" s="1329" t="n">
        <v>0</v>
      </c>
      <c r="W72" s="1329" t="n">
        <v>0</v>
      </c>
      <c r="X72" s="1329" t="n">
        <v>0</v>
      </c>
      <c r="Y72" s="1329" t="n">
        <v>0</v>
      </c>
      <c r="Z72" s="1329" t="n">
        <v>0</v>
      </c>
      <c r="AA72" s="1329" t="n">
        <v>0</v>
      </c>
      <c r="AB72" s="1329" t="n">
        <v>0</v>
      </c>
      <c r="AC72" s="1329" t="n">
        <v>0</v>
      </c>
      <c r="AD72" s="1329" t="n">
        <v>0</v>
      </c>
      <c r="AE72" s="1329" t="n">
        <v>1</v>
      </c>
      <c r="AF72" s="1329" t="n">
        <v>0</v>
      </c>
      <c r="AG72" s="1329" t="n">
        <v>1</v>
      </c>
      <c r="AH72" s="1329" t="n">
        <v>0.1498671</v>
      </c>
      <c r="AI72" s="1329" t="n">
        <v>1</v>
      </c>
      <c r="AJ72" s="1329" t="n">
        <v>0</v>
      </c>
      <c r="AK72" s="1329" t="n">
        <v>1</v>
      </c>
      <c r="AL72" s="1329" t="n">
        <v>0</v>
      </c>
      <c r="AM72" s="1329" t="n">
        <v>1</v>
      </c>
      <c r="AN72" s="1329" t="n">
        <v>1</v>
      </c>
      <c r="AO72" s="1329" t="n">
        <v>0.8917056</v>
      </c>
      <c r="AP72" s="1329" t="n">
        <v>0</v>
      </c>
      <c r="AQ72" s="1329" t="n">
        <v>1</v>
      </c>
      <c r="AR72" s="1329" t="n">
        <v>0</v>
      </c>
      <c r="AS72" s="1329" t="n">
        <v>1</v>
      </c>
      <c r="AT72" s="1329" t="n">
        <v>0</v>
      </c>
      <c r="AU72" s="1329" t="n">
        <v>1</v>
      </c>
      <c r="AV72" s="1329" t="n">
        <v>1</v>
      </c>
      <c r="AW72" s="1329" t="n">
        <v>1</v>
      </c>
      <c r="AX72" s="1329" t="n">
        <v>0.1437373</v>
      </c>
      <c r="AY72" s="1329" t="n">
        <v>0</v>
      </c>
      <c r="AZ72" s="1329" t="n">
        <v>0</v>
      </c>
      <c r="BA72" s="1329" t="n">
        <v>0</v>
      </c>
      <c r="BB72" s="1329" t="n">
        <v>0</v>
      </c>
      <c r="BC72" s="1329" t="n">
        <v>0</v>
      </c>
      <c r="BD72" s="1329" t="n">
        <v>0</v>
      </c>
      <c r="BE72" s="1329" t="n">
        <v>0</v>
      </c>
      <c r="BF72" s="1329" t="n">
        <v>0</v>
      </c>
      <c r="BG72" s="1329" t="n">
        <v>0.25</v>
      </c>
      <c r="BH72" s="1329" t="n">
        <v>0</v>
      </c>
      <c r="BI72" s="1329" t="n">
        <v>1</v>
      </c>
      <c r="BJ72" s="1329" t="n">
        <v>1</v>
      </c>
      <c r="BK72" s="1329" t="n">
        <v>1</v>
      </c>
      <c r="BL72" s="1329" t="n">
        <v>0</v>
      </c>
      <c r="BM72" s="1329" t="n">
        <v>0</v>
      </c>
      <c r="BN72" s="1329" t="n">
        <v>0</v>
      </c>
      <c r="BO72" s="1329" t="n">
        <v>0</v>
      </c>
      <c r="BP72" s="1329" t="n">
        <v>1</v>
      </c>
      <c r="BQ72" s="1329" t="n">
        <v>0</v>
      </c>
      <c r="BR72" s="1329" t="n">
        <v>0.25</v>
      </c>
      <c r="BS72" s="1329" t="n">
        <v>1</v>
      </c>
      <c r="BT72" s="1329" t="n">
        <v>1</v>
      </c>
      <c r="BU72" s="1329" t="s">
        <v>469</v>
      </c>
      <c r="BV72" s="1329" t="n">
        <v>0</v>
      </c>
      <c r="BW72" s="1329" t="s">
        <v>469</v>
      </c>
      <c r="BX72" s="1329" t="n">
        <v>0</v>
      </c>
      <c r="BY72" s="1329" t="s">
        <v>469</v>
      </c>
      <c r="BZ72" s="1329" t="n">
        <v>0</v>
      </c>
      <c r="CA72" s="1329" t="s">
        <v>469</v>
      </c>
      <c r="CB72" s="1329" t="n">
        <v>0</v>
      </c>
      <c r="CC72" s="1329" t="n">
        <v>0</v>
      </c>
      <c r="CD72" s="1329" t="n">
        <v>0</v>
      </c>
      <c r="CE72" s="1329" t="n">
        <v>0</v>
      </c>
      <c r="CF72" s="1329" t="n">
        <v>0.3676813</v>
      </c>
      <c r="CG72" s="1329" t="n">
        <v>0</v>
      </c>
      <c r="CH72" s="1329" t="n">
        <v>0</v>
      </c>
      <c r="CI72" s="1329" t="n">
        <v>0.1498671</v>
      </c>
      <c r="CJ72" s="1329" t="n">
        <v>0.6399856</v>
      </c>
      <c r="CK72" s="1329" t="n">
        <v>0</v>
      </c>
      <c r="CL72" s="1329" t="n">
        <v>0.4325305</v>
      </c>
      <c r="CM72" s="1329" t="n">
        <v>0</v>
      </c>
      <c r="CN72" s="1329" t="n">
        <v>0.5076404</v>
      </c>
      <c r="CO72" s="1329" t="n">
        <v>1</v>
      </c>
      <c r="CP72" s="1329" t="n">
        <v>1</v>
      </c>
      <c r="CQ72" s="1329" t="n">
        <v>0</v>
      </c>
      <c r="CR72" s="1329" t="n">
        <v>0.1907685</v>
      </c>
      <c r="CS72" s="1329" t="n">
        <v>0</v>
      </c>
      <c r="CT72" s="1329" t="n">
        <v>0.4605964</v>
      </c>
      <c r="CU72" s="1329" t="n">
        <v>0</v>
      </c>
      <c r="CV72" s="1329" t="n">
        <v>0.3725298</v>
      </c>
      <c r="CW72" s="1329" t="n">
        <v>0</v>
      </c>
      <c r="CX72" s="1329" t="n">
        <v>0.378717</v>
      </c>
      <c r="CY72" s="1329" t="n">
        <v>1</v>
      </c>
      <c r="CZ72" s="1329" t="n">
        <v>1</v>
      </c>
      <c r="DA72" s="1329" t="n">
        <v>0</v>
      </c>
      <c r="DB72" s="1329" t="n">
        <v>0.1907691</v>
      </c>
      <c r="DC72" s="1329" t="n">
        <v>0</v>
      </c>
      <c r="DD72" s="1329" t="n">
        <v>1</v>
      </c>
      <c r="DE72" s="1329" t="n">
        <v>0</v>
      </c>
      <c r="DF72" s="1329" t="n">
        <v>1</v>
      </c>
    </row>
    <row r="73" customFormat="false" ht="15" hidden="false" customHeight="false" outlineLevel="0" collapsed="false">
      <c r="A73" s="1329" t="s">
        <v>2134</v>
      </c>
      <c r="B73" s="1329" t="n">
        <v>0.8958385</v>
      </c>
      <c r="C73" s="1329" t="n">
        <v>1</v>
      </c>
      <c r="D73" s="1329" t="n">
        <v>1</v>
      </c>
      <c r="E73" s="1329" t="n">
        <v>1</v>
      </c>
      <c r="F73" s="1329" t="n">
        <v>1</v>
      </c>
      <c r="G73" s="1329" t="n">
        <v>1</v>
      </c>
      <c r="H73" s="1329" t="n">
        <v>1</v>
      </c>
      <c r="I73" s="1329" t="n">
        <v>1</v>
      </c>
      <c r="J73" s="1329" t="n">
        <v>0.9973628</v>
      </c>
      <c r="K73" s="1329" t="n">
        <v>1</v>
      </c>
      <c r="L73" s="1329" t="n">
        <v>1</v>
      </c>
      <c r="M73" s="1329" t="n">
        <v>1</v>
      </c>
      <c r="N73" s="1329" t="s">
        <v>469</v>
      </c>
      <c r="O73" s="1329" t="n">
        <v>1</v>
      </c>
      <c r="P73" s="1329" t="n">
        <v>1</v>
      </c>
      <c r="Q73" s="1329" t="n">
        <v>1</v>
      </c>
      <c r="R73" s="1329" t="n">
        <v>1</v>
      </c>
      <c r="S73" s="1329" t="n">
        <v>1</v>
      </c>
      <c r="T73" s="1329" t="n">
        <v>1</v>
      </c>
      <c r="U73" s="1329" t="n">
        <v>1</v>
      </c>
      <c r="V73" s="1329" t="n">
        <v>1</v>
      </c>
      <c r="W73" s="1329" t="n">
        <v>1</v>
      </c>
      <c r="X73" s="1329" t="n">
        <v>1</v>
      </c>
      <c r="Y73" s="1329" t="n">
        <v>1</v>
      </c>
      <c r="Z73" s="1329" t="n">
        <v>1</v>
      </c>
      <c r="AA73" s="1329" t="n">
        <v>1</v>
      </c>
      <c r="AB73" s="1329" t="n">
        <v>1</v>
      </c>
      <c r="AC73" s="1329" t="n">
        <v>1</v>
      </c>
      <c r="AD73" s="1329" t="n">
        <v>1</v>
      </c>
      <c r="AE73" s="1329" t="n">
        <v>0</v>
      </c>
      <c r="AF73" s="1329" t="n">
        <v>1</v>
      </c>
      <c r="AG73" s="1329" t="n">
        <v>0</v>
      </c>
      <c r="AH73" s="1329" t="n">
        <v>0.8501329</v>
      </c>
      <c r="AI73" s="1329" t="n">
        <v>0</v>
      </c>
      <c r="AJ73" s="1329" t="n">
        <v>1</v>
      </c>
      <c r="AK73" s="1329" t="n">
        <v>0</v>
      </c>
      <c r="AL73" s="1329" t="n">
        <v>1</v>
      </c>
      <c r="AM73" s="1329" t="n">
        <v>0</v>
      </c>
      <c r="AN73" s="1329" t="n">
        <v>0</v>
      </c>
      <c r="AO73" s="1329" t="n">
        <v>0.1082944</v>
      </c>
      <c r="AP73" s="1329" t="n">
        <v>1</v>
      </c>
      <c r="AQ73" s="1329" t="n">
        <v>0</v>
      </c>
      <c r="AR73" s="1329" t="n">
        <v>1</v>
      </c>
      <c r="AS73" s="1329" t="n">
        <v>0</v>
      </c>
      <c r="AT73" s="1329" t="n">
        <v>1</v>
      </c>
      <c r="AU73" s="1329" t="n">
        <v>0</v>
      </c>
      <c r="AV73" s="1329" t="n">
        <v>0</v>
      </c>
      <c r="AW73" s="1329" t="n">
        <v>0</v>
      </c>
      <c r="AX73" s="1329" t="n">
        <v>0.8562627</v>
      </c>
      <c r="AY73" s="1329" t="n">
        <v>1</v>
      </c>
      <c r="AZ73" s="1329" t="n">
        <v>1</v>
      </c>
      <c r="BA73" s="1329" t="n">
        <v>1</v>
      </c>
      <c r="BB73" s="1329" t="n">
        <v>1</v>
      </c>
      <c r="BC73" s="1329" t="n">
        <v>1</v>
      </c>
      <c r="BD73" s="1329" t="n">
        <v>1</v>
      </c>
      <c r="BE73" s="1329" t="n">
        <v>1</v>
      </c>
      <c r="BF73" s="1329" t="n">
        <v>1</v>
      </c>
      <c r="BG73" s="1329" t="n">
        <v>0.75</v>
      </c>
      <c r="BH73" s="1329" t="n">
        <v>1</v>
      </c>
      <c r="BI73" s="1329" t="n">
        <v>0</v>
      </c>
      <c r="BJ73" s="1329" t="n">
        <v>0</v>
      </c>
      <c r="BK73" s="1329" t="n">
        <v>0</v>
      </c>
      <c r="BL73" s="1329" t="n">
        <v>1</v>
      </c>
      <c r="BM73" s="1329" t="n">
        <v>1</v>
      </c>
      <c r="BN73" s="1329" t="n">
        <v>1</v>
      </c>
      <c r="BO73" s="1329" t="n">
        <v>1</v>
      </c>
      <c r="BP73" s="1329" t="n">
        <v>0</v>
      </c>
      <c r="BQ73" s="1329" t="n">
        <v>1</v>
      </c>
      <c r="BR73" s="1329" t="n">
        <v>0.75</v>
      </c>
      <c r="BS73" s="1329" t="n">
        <v>0</v>
      </c>
      <c r="BT73" s="1329" t="n">
        <v>0</v>
      </c>
      <c r="BU73" s="1329" t="s">
        <v>469</v>
      </c>
      <c r="BV73" s="1329" t="n">
        <v>1</v>
      </c>
      <c r="BW73" s="1329" t="s">
        <v>469</v>
      </c>
      <c r="BX73" s="1329" t="n">
        <v>1</v>
      </c>
      <c r="BY73" s="1329" t="s">
        <v>469</v>
      </c>
      <c r="BZ73" s="1329" t="n">
        <v>1</v>
      </c>
      <c r="CA73" s="1329" t="s">
        <v>469</v>
      </c>
      <c r="CB73" s="1329" t="n">
        <v>1</v>
      </c>
      <c r="CC73" s="1329" t="n">
        <v>1</v>
      </c>
      <c r="CD73" s="1329" t="n">
        <v>1</v>
      </c>
      <c r="CE73" s="1329" t="n">
        <v>1</v>
      </c>
      <c r="CF73" s="1329" t="n">
        <v>0.6323187</v>
      </c>
      <c r="CG73" s="1329" t="n">
        <v>1</v>
      </c>
      <c r="CH73" s="1329" t="n">
        <v>1</v>
      </c>
      <c r="CI73" s="1329" t="n">
        <v>0.8501329</v>
      </c>
      <c r="CJ73" s="1329" t="n">
        <v>0.3600144</v>
      </c>
      <c r="CK73" s="1329" t="n">
        <v>1</v>
      </c>
      <c r="CL73" s="1329" t="n">
        <v>0.5674695</v>
      </c>
      <c r="CM73" s="1329" t="n">
        <v>1</v>
      </c>
      <c r="CN73" s="1329" t="n">
        <v>0.4923596</v>
      </c>
      <c r="CO73" s="1329" t="n">
        <v>0</v>
      </c>
      <c r="CP73" s="1329" t="n">
        <v>0</v>
      </c>
      <c r="CQ73" s="1329" t="n">
        <v>1</v>
      </c>
      <c r="CR73" s="1329" t="n">
        <v>0.8092315</v>
      </c>
      <c r="CS73" s="1329" t="n">
        <v>1</v>
      </c>
      <c r="CT73" s="1329" t="n">
        <v>0.5394036</v>
      </c>
      <c r="CU73" s="1329" t="n">
        <v>1</v>
      </c>
      <c r="CV73" s="1329" t="n">
        <v>0.6274702</v>
      </c>
      <c r="CW73" s="1329" t="n">
        <v>1</v>
      </c>
      <c r="CX73" s="1329" t="n">
        <v>0.621283</v>
      </c>
      <c r="CY73" s="1329" t="n">
        <v>0</v>
      </c>
      <c r="CZ73" s="1329" t="n">
        <v>0</v>
      </c>
      <c r="DA73" s="1329" t="n">
        <v>1</v>
      </c>
      <c r="DB73" s="1329" t="n">
        <v>0.8092309</v>
      </c>
      <c r="DC73" s="1329" t="n">
        <v>1</v>
      </c>
      <c r="DD73" s="1329" t="n">
        <v>0</v>
      </c>
      <c r="DE73" s="1329" t="n">
        <v>1</v>
      </c>
      <c r="DF73" s="1329" t="n">
        <v>0</v>
      </c>
    </row>
    <row r="74" customFormat="false" ht="15" hidden="false" customHeight="false" outlineLevel="0" collapsed="false">
      <c r="A74" s="1329" t="s">
        <v>2135</v>
      </c>
      <c r="B74" s="1329" t="n">
        <v>0</v>
      </c>
      <c r="C74" s="1329" t="n">
        <v>0</v>
      </c>
      <c r="D74" s="1329" t="n">
        <v>0</v>
      </c>
      <c r="E74" s="1329" t="n">
        <v>0</v>
      </c>
      <c r="F74" s="1329" t="n">
        <v>0</v>
      </c>
      <c r="G74" s="1329" t="n">
        <v>0</v>
      </c>
      <c r="H74" s="1329" t="n">
        <v>0</v>
      </c>
      <c r="I74" s="1329" t="n">
        <v>0</v>
      </c>
      <c r="J74" s="1329" t="n">
        <v>0</v>
      </c>
      <c r="K74" s="1329" t="n">
        <v>0</v>
      </c>
      <c r="L74" s="1329" t="n">
        <v>0</v>
      </c>
      <c r="M74" s="1329" t="n">
        <v>0</v>
      </c>
      <c r="N74" s="1329" t="s">
        <v>469</v>
      </c>
      <c r="O74" s="1329" t="n">
        <v>0</v>
      </c>
      <c r="P74" s="1329" t="n">
        <v>0</v>
      </c>
      <c r="Q74" s="1329" t="n">
        <v>0</v>
      </c>
      <c r="R74" s="1329" t="n">
        <v>0</v>
      </c>
      <c r="S74" s="1329" t="n">
        <v>0</v>
      </c>
      <c r="T74" s="1329" t="n">
        <v>0</v>
      </c>
      <c r="U74" s="1329" t="n">
        <v>0</v>
      </c>
      <c r="V74" s="1329" t="n">
        <v>0</v>
      </c>
      <c r="W74" s="1329" t="n">
        <v>0</v>
      </c>
      <c r="X74" s="1329" t="n">
        <v>0</v>
      </c>
      <c r="Y74" s="1329" t="n">
        <v>0</v>
      </c>
      <c r="Z74" s="1329" t="n">
        <v>0</v>
      </c>
      <c r="AA74" s="1329" t="n">
        <v>0</v>
      </c>
      <c r="AB74" s="1329" t="n">
        <v>0</v>
      </c>
      <c r="AC74" s="1329" t="n">
        <v>0</v>
      </c>
      <c r="AD74" s="1329" t="n">
        <v>0</v>
      </c>
      <c r="AE74" s="1329" t="n">
        <v>0</v>
      </c>
      <c r="AF74" s="1329" t="n">
        <v>0</v>
      </c>
      <c r="AG74" s="1329" t="n">
        <v>0</v>
      </c>
      <c r="AH74" s="1329" t="n">
        <v>0</v>
      </c>
      <c r="AI74" s="1329" t="n">
        <v>0</v>
      </c>
      <c r="AJ74" s="1329" t="n">
        <v>0</v>
      </c>
      <c r="AK74" s="1329" t="n">
        <v>0</v>
      </c>
      <c r="AL74" s="1329" t="n">
        <v>0</v>
      </c>
      <c r="AM74" s="1329" t="n">
        <v>0</v>
      </c>
      <c r="AN74" s="1329" t="n">
        <v>0</v>
      </c>
      <c r="AO74" s="1329" t="n">
        <v>0</v>
      </c>
      <c r="AP74" s="1329" t="n">
        <v>0</v>
      </c>
      <c r="AQ74" s="1329" t="n">
        <v>0</v>
      </c>
      <c r="AR74" s="1329" t="n">
        <v>0</v>
      </c>
      <c r="AS74" s="1329" t="n">
        <v>0</v>
      </c>
      <c r="AT74" s="1329" t="n">
        <v>0</v>
      </c>
      <c r="AU74" s="1329" t="n">
        <v>0</v>
      </c>
      <c r="AV74" s="1329" t="n">
        <v>0</v>
      </c>
      <c r="AW74" s="1329" t="n">
        <v>0</v>
      </c>
      <c r="AX74" s="1329" t="n">
        <v>0</v>
      </c>
      <c r="AY74" s="1329" t="n">
        <v>0</v>
      </c>
      <c r="AZ74" s="1329" t="n">
        <v>0</v>
      </c>
      <c r="BA74" s="1329" t="n">
        <v>0</v>
      </c>
      <c r="BB74" s="1329" t="n">
        <v>0</v>
      </c>
      <c r="BC74" s="1329" t="n">
        <v>0</v>
      </c>
      <c r="BD74" s="1329" t="n">
        <v>0</v>
      </c>
      <c r="BE74" s="1329" t="n">
        <v>0</v>
      </c>
      <c r="BF74" s="1329" t="n">
        <v>0</v>
      </c>
      <c r="BG74" s="1329" t="n">
        <v>0</v>
      </c>
      <c r="BH74" s="1329" t="n">
        <v>0</v>
      </c>
      <c r="BI74" s="1329" t="n">
        <v>0</v>
      </c>
      <c r="BJ74" s="1329" t="n">
        <v>0</v>
      </c>
      <c r="BK74" s="1329" t="n">
        <v>0</v>
      </c>
      <c r="BL74" s="1329" t="n">
        <v>0</v>
      </c>
      <c r="BM74" s="1329" t="n">
        <v>0</v>
      </c>
      <c r="BN74" s="1329" t="n">
        <v>0</v>
      </c>
      <c r="BO74" s="1329" t="n">
        <v>0</v>
      </c>
      <c r="BP74" s="1329" t="n">
        <v>0</v>
      </c>
      <c r="BQ74" s="1329" t="n">
        <v>0</v>
      </c>
      <c r="BR74" s="1329" t="n">
        <v>0</v>
      </c>
      <c r="BS74" s="1329" t="n">
        <v>0</v>
      </c>
      <c r="BT74" s="1329" t="n">
        <v>0</v>
      </c>
      <c r="BU74" s="1329" t="s">
        <v>469</v>
      </c>
      <c r="BV74" s="1329" t="n">
        <v>0</v>
      </c>
      <c r="BW74" s="1329" t="s">
        <v>469</v>
      </c>
      <c r="BX74" s="1329" t="n">
        <v>0</v>
      </c>
      <c r="BY74" s="1329" t="s">
        <v>469</v>
      </c>
      <c r="BZ74" s="1329" t="n">
        <v>0</v>
      </c>
      <c r="CA74" s="1329" t="s">
        <v>469</v>
      </c>
      <c r="CB74" s="1329" t="n">
        <v>0</v>
      </c>
      <c r="CC74" s="1329" t="n">
        <v>0</v>
      </c>
      <c r="CD74" s="1329" t="n">
        <v>0</v>
      </c>
      <c r="CE74" s="1329" t="n">
        <v>0</v>
      </c>
      <c r="CF74" s="1329" t="n">
        <v>0</v>
      </c>
      <c r="CG74" s="1329" t="n">
        <v>0</v>
      </c>
      <c r="CH74" s="1329" t="n">
        <v>0</v>
      </c>
      <c r="CI74" s="1329" t="n">
        <v>0</v>
      </c>
      <c r="CJ74" s="1329" t="n">
        <v>0</v>
      </c>
      <c r="CK74" s="1329" t="n">
        <v>0</v>
      </c>
      <c r="CL74" s="1329" t="n">
        <v>0</v>
      </c>
      <c r="CM74" s="1329" t="n">
        <v>0</v>
      </c>
      <c r="CN74" s="1329" t="n">
        <v>0</v>
      </c>
      <c r="CO74" s="1329" t="n">
        <v>0</v>
      </c>
      <c r="CP74" s="1329" t="n">
        <v>0</v>
      </c>
      <c r="CQ74" s="1329" t="n">
        <v>0</v>
      </c>
      <c r="CR74" s="1329" t="n">
        <v>0</v>
      </c>
      <c r="CS74" s="1329" t="n">
        <v>0</v>
      </c>
      <c r="CT74" s="1329" t="n">
        <v>0</v>
      </c>
      <c r="CU74" s="1329" t="n">
        <v>0</v>
      </c>
      <c r="CV74" s="1329" t="n">
        <v>0</v>
      </c>
      <c r="CW74" s="1329" t="n">
        <v>0</v>
      </c>
      <c r="CX74" s="1329" t="n">
        <v>0</v>
      </c>
      <c r="CY74" s="1329" t="n">
        <v>0</v>
      </c>
      <c r="CZ74" s="1329" t="n">
        <v>0</v>
      </c>
      <c r="DA74" s="1329" t="n">
        <v>0</v>
      </c>
      <c r="DB74" s="1329" t="n">
        <v>0</v>
      </c>
      <c r="DC74" s="1329" t="n">
        <v>0</v>
      </c>
      <c r="DD74" s="1329" t="n">
        <v>0</v>
      </c>
      <c r="DE74" s="1329" t="n">
        <v>0</v>
      </c>
      <c r="DF74" s="1329" t="n">
        <v>0</v>
      </c>
    </row>
    <row r="75" customFormat="false" ht="15" hidden="false" customHeight="false" outlineLevel="0" collapsed="false">
      <c r="A75" s="1329" t="s">
        <v>2136</v>
      </c>
      <c r="B75" s="1321" t="n">
        <v>-158000</v>
      </c>
      <c r="C75" s="1321" t="n">
        <v>-173000</v>
      </c>
      <c r="D75" s="1321" t="n">
        <v>-125000</v>
      </c>
      <c r="E75" s="1321" t="n">
        <v>-123000</v>
      </c>
      <c r="F75" s="1321" t="n">
        <v>-234000</v>
      </c>
      <c r="G75" s="1321" t="n">
        <v>-286000</v>
      </c>
      <c r="H75" s="1321" t="n">
        <v>-131000</v>
      </c>
      <c r="I75" s="1321" t="n">
        <v>-128000</v>
      </c>
      <c r="J75" s="1321" t="n">
        <v>-231000</v>
      </c>
      <c r="K75" s="1321" t="n">
        <v>-234000</v>
      </c>
      <c r="L75" s="1321" t="n">
        <v>-164000</v>
      </c>
      <c r="M75" s="1321" t="n">
        <v>-239000</v>
      </c>
      <c r="N75" s="1329" t="s">
        <v>469</v>
      </c>
      <c r="O75" s="1329" t="n">
        <v>-95345.47</v>
      </c>
      <c r="P75" s="1321" t="n">
        <v>-285000</v>
      </c>
      <c r="Q75" s="1321" t="n">
        <v>-279000</v>
      </c>
      <c r="R75" s="1321" t="n">
        <v>-279000</v>
      </c>
      <c r="S75" s="1321" t="n">
        <v>-283000</v>
      </c>
      <c r="T75" s="1321" t="n">
        <v>-285000</v>
      </c>
      <c r="U75" s="1321" t="n">
        <v>-238000</v>
      </c>
      <c r="V75" s="1321" t="n">
        <v>-289000</v>
      </c>
      <c r="W75" s="1321" t="n">
        <v>-300000</v>
      </c>
      <c r="X75" s="1321" t="n">
        <v>-302000</v>
      </c>
      <c r="Y75" s="1321" t="n">
        <v>-309000</v>
      </c>
      <c r="Z75" s="1321" t="n">
        <v>-308000</v>
      </c>
      <c r="AA75" s="1329" t="n">
        <v>-95249.31</v>
      </c>
      <c r="AB75" s="1321" t="n">
        <v>-238000</v>
      </c>
      <c r="AC75" s="1321" t="n">
        <v>-125000</v>
      </c>
      <c r="AD75" s="1329" t="n">
        <v>-95349.55</v>
      </c>
      <c r="AE75" s="1329" t="n">
        <v>-73150.37</v>
      </c>
      <c r="AF75" s="1321" t="n">
        <v>-239000</v>
      </c>
      <c r="AG75" s="1321" t="n">
        <v>-197000</v>
      </c>
      <c r="AH75" s="1321" t="n">
        <v>-158000</v>
      </c>
      <c r="AI75" s="1321" t="n">
        <v>-135000</v>
      </c>
      <c r="AJ75" s="1321" t="n">
        <v>-164000</v>
      </c>
      <c r="AK75" s="1321" t="n">
        <v>-136000</v>
      </c>
      <c r="AL75" s="1321" t="n">
        <v>-173000</v>
      </c>
      <c r="AM75" s="1321" t="n">
        <v>-144000</v>
      </c>
      <c r="AN75" s="1321" t="n">
        <v>-106000</v>
      </c>
      <c r="AO75" s="1321" t="n">
        <v>-106000</v>
      </c>
      <c r="AP75" s="1321" t="n">
        <v>-273000</v>
      </c>
      <c r="AQ75" s="1321" t="n">
        <v>-237000</v>
      </c>
      <c r="AR75" s="1321" t="n">
        <v>-125000</v>
      </c>
      <c r="AS75" s="1321" t="n">
        <v>-104000</v>
      </c>
      <c r="AT75" s="1321" t="n">
        <v>-123000</v>
      </c>
      <c r="AU75" s="1329" t="n">
        <v>-99821.45</v>
      </c>
      <c r="AV75" s="1321" t="n">
        <v>-198000</v>
      </c>
      <c r="AW75" s="1321" t="n">
        <v>-196000</v>
      </c>
      <c r="AX75" s="1321" t="n">
        <v>-158000</v>
      </c>
      <c r="AY75" s="1321" t="n">
        <v>-164000</v>
      </c>
      <c r="AZ75" s="1321" t="n">
        <v>-173000</v>
      </c>
      <c r="BA75" s="1321" t="n">
        <v>-130000</v>
      </c>
      <c r="BB75" s="1321" t="n">
        <v>-234000</v>
      </c>
      <c r="BC75" s="1321" t="n">
        <v>-169000</v>
      </c>
      <c r="BD75" s="1321" t="n">
        <v>-238000</v>
      </c>
      <c r="BE75" s="1321" t="n">
        <v>-156000</v>
      </c>
      <c r="BF75" s="1321" t="n">
        <v>-289000</v>
      </c>
      <c r="BG75" s="1321" t="n">
        <v>-283000</v>
      </c>
      <c r="BH75" s="1321" t="n">
        <v>-125000</v>
      </c>
      <c r="BI75" s="1321" t="n">
        <v>-106000</v>
      </c>
      <c r="BJ75" s="1321" t="n">
        <v>-106000</v>
      </c>
      <c r="BK75" s="1321" t="n">
        <v>-115000</v>
      </c>
      <c r="BL75" s="1321" t="n">
        <v>-282000</v>
      </c>
      <c r="BM75" s="1321" t="n">
        <v>-123000</v>
      </c>
      <c r="BN75" s="1321" t="n">
        <v>-279000</v>
      </c>
      <c r="BO75" s="1321" t="n">
        <v>-278000</v>
      </c>
      <c r="BP75" s="1321" t="n">
        <v>-126000</v>
      </c>
      <c r="BQ75" s="1321" t="n">
        <v>-279000</v>
      </c>
      <c r="BR75" s="1321" t="n">
        <v>-269000</v>
      </c>
      <c r="BS75" s="1321" t="n">
        <v>-196000</v>
      </c>
      <c r="BT75" s="1321" t="n">
        <v>-198000</v>
      </c>
      <c r="BU75" s="1329" t="s">
        <v>469</v>
      </c>
      <c r="BV75" s="1329" t="n">
        <v>-95345.47</v>
      </c>
      <c r="BW75" s="1329" t="s">
        <v>469</v>
      </c>
      <c r="BX75" s="1321" t="n">
        <v>-239000</v>
      </c>
      <c r="BY75" s="1329" t="s">
        <v>469</v>
      </c>
      <c r="BZ75" s="1321" t="n">
        <v>-123000</v>
      </c>
      <c r="CA75" s="1329" t="s">
        <v>469</v>
      </c>
      <c r="CB75" s="1321" t="n">
        <v>-164000</v>
      </c>
      <c r="CC75" s="1321" t="n">
        <v>-164000</v>
      </c>
      <c r="CD75" s="1321" t="n">
        <v>-130000</v>
      </c>
      <c r="CE75" s="1329" t="n">
        <v>-95349.55</v>
      </c>
      <c r="CF75" s="1329" t="n">
        <v>-95349.55</v>
      </c>
      <c r="CG75" s="1321" t="n">
        <v>-239000</v>
      </c>
      <c r="CH75" s="1321" t="n">
        <v>-239000</v>
      </c>
      <c r="CI75" s="1321" t="n">
        <v>-158000</v>
      </c>
      <c r="CJ75" s="1321" t="n">
        <v>-158000</v>
      </c>
      <c r="CK75" s="1321" t="n">
        <v>-164000</v>
      </c>
      <c r="CL75" s="1321" t="n">
        <v>-164000</v>
      </c>
      <c r="CM75" s="1321" t="n">
        <v>-173000</v>
      </c>
      <c r="CN75" s="1321" t="n">
        <v>-173000</v>
      </c>
      <c r="CO75" s="1321" t="n">
        <v>-106000</v>
      </c>
      <c r="CP75" s="1321" t="n">
        <v>-106000</v>
      </c>
      <c r="CQ75" s="1321" t="n">
        <v>-273000</v>
      </c>
      <c r="CR75" s="1321" t="n">
        <v>-273000</v>
      </c>
      <c r="CS75" s="1321" t="n">
        <v>-125000</v>
      </c>
      <c r="CT75" s="1321" t="n">
        <v>-125000</v>
      </c>
      <c r="CU75" s="1321" t="n">
        <v>-123000</v>
      </c>
      <c r="CV75" s="1321" t="n">
        <v>-123000</v>
      </c>
      <c r="CW75" s="1321" t="n">
        <v>-123000</v>
      </c>
      <c r="CX75" s="1321" t="n">
        <v>-123000</v>
      </c>
      <c r="CY75" s="1321" t="n">
        <v>-198000</v>
      </c>
      <c r="CZ75" s="1321" t="n">
        <v>-198000</v>
      </c>
      <c r="DA75" s="1321" t="n">
        <v>-273000</v>
      </c>
      <c r="DB75" s="1321" t="n">
        <v>-273000</v>
      </c>
      <c r="DC75" s="1321" t="n">
        <v>-123000</v>
      </c>
      <c r="DD75" s="1329" t="n">
        <v>-99513.91</v>
      </c>
      <c r="DE75" s="1321" t="n">
        <v>-273000</v>
      </c>
      <c r="DF75" s="1321" t="n">
        <v>-237000</v>
      </c>
    </row>
    <row r="76" customFormat="false" ht="15" hidden="false" customHeight="false" outlineLevel="0" collapsed="false">
      <c r="A76" s="1329" t="s">
        <v>2137</v>
      </c>
      <c r="B76" s="1329" t="n">
        <v>-2550.732</v>
      </c>
      <c r="C76" s="1329" t="n">
        <v>-2655.13</v>
      </c>
      <c r="D76" s="1329" t="n">
        <v>-2223.357</v>
      </c>
      <c r="E76" s="1329" t="n">
        <v>-2133.866</v>
      </c>
      <c r="F76" s="1329" t="n">
        <v>-7150.445</v>
      </c>
      <c r="G76" s="1329" t="n">
        <v>-15876.79</v>
      </c>
      <c r="H76" s="1329" t="n">
        <v>-2560.658</v>
      </c>
      <c r="I76" s="1329" t="n">
        <v>-2263.679</v>
      </c>
      <c r="J76" s="1329" t="n">
        <v>-7063.573</v>
      </c>
      <c r="K76" s="1329" t="n">
        <v>-7136.178</v>
      </c>
      <c r="L76" s="1329" t="n">
        <v>-2656.365</v>
      </c>
      <c r="M76" s="1329" t="n">
        <v>-7466.344</v>
      </c>
      <c r="N76" s="1329" t="s">
        <v>469</v>
      </c>
      <c r="O76" s="1329" t="n">
        <v>-1666.441</v>
      </c>
      <c r="P76" s="1329" t="n">
        <v>-15798.74</v>
      </c>
      <c r="Q76" s="1329" t="n">
        <v>-15475.47</v>
      </c>
      <c r="R76" s="1329" t="n">
        <v>-15473.29</v>
      </c>
      <c r="S76" s="1329" t="n">
        <v>-15718.34</v>
      </c>
      <c r="T76" s="1329" t="n">
        <v>-15798.16</v>
      </c>
      <c r="U76" s="1329" t="n">
        <v>-7430.582</v>
      </c>
      <c r="V76" s="1329" t="n">
        <v>-3284.07</v>
      </c>
      <c r="W76" s="1329" t="n">
        <v>-3415.291</v>
      </c>
      <c r="X76" s="1329" t="n">
        <v>-3439.56</v>
      </c>
      <c r="Y76" s="1329" t="n">
        <v>-3509.69</v>
      </c>
      <c r="Z76" s="1329" t="n">
        <v>-3508.811</v>
      </c>
      <c r="AA76" s="1329" t="n">
        <v>-1664.761</v>
      </c>
      <c r="AB76" s="1329" t="n">
        <v>-7430.582</v>
      </c>
      <c r="AC76" s="1329" t="n">
        <v>-2215.239</v>
      </c>
      <c r="AD76" s="1329" t="n">
        <v>-1666.513</v>
      </c>
      <c r="AE76" s="1329" t="n">
        <v>-1278.517</v>
      </c>
      <c r="AF76" s="1329" t="n">
        <v>-7432.916</v>
      </c>
      <c r="AG76" s="1329" t="n">
        <v>-6139.237</v>
      </c>
      <c r="AH76" s="1329" t="n">
        <v>-2548.943</v>
      </c>
      <c r="AI76" s="1329" t="n">
        <v>-2175.829</v>
      </c>
      <c r="AJ76" s="1329" t="n">
        <v>-2656.366</v>
      </c>
      <c r="AK76" s="1329" t="n">
        <v>-2204.723</v>
      </c>
      <c r="AL76" s="1329" t="n">
        <v>-2655.127</v>
      </c>
      <c r="AM76" s="1329" t="n">
        <v>-2209.23</v>
      </c>
      <c r="AN76" s="1329" t="n">
        <v>-1867.924</v>
      </c>
      <c r="AO76" s="1329" t="n">
        <v>-1867.924</v>
      </c>
      <c r="AP76" s="1329" t="n">
        <v>-15172.03</v>
      </c>
      <c r="AQ76" s="1329" t="n">
        <v>-13133.19</v>
      </c>
      <c r="AR76" s="1329" t="n">
        <v>-2223.357</v>
      </c>
      <c r="AS76" s="1329" t="n">
        <v>-1846.406</v>
      </c>
      <c r="AT76" s="1329" t="n">
        <v>-2136.457</v>
      </c>
      <c r="AU76" s="1329" t="n">
        <v>-1738.331</v>
      </c>
      <c r="AV76" s="1329" t="n">
        <v>-6160.36</v>
      </c>
      <c r="AW76" s="1329" t="n">
        <v>-6103.938</v>
      </c>
      <c r="AX76" s="1329" t="n">
        <v>-2550.731</v>
      </c>
      <c r="AY76" s="1329" t="n">
        <v>-2655.12</v>
      </c>
      <c r="AZ76" s="1329" t="n">
        <v>-2655.12</v>
      </c>
      <c r="BA76" s="1329" t="n">
        <v>-2550.731</v>
      </c>
      <c r="BB76" s="1329" t="n">
        <v>-7151.676</v>
      </c>
      <c r="BC76" s="1329" t="n">
        <v>-2601.448</v>
      </c>
      <c r="BD76" s="1329" t="n">
        <v>-7430.582</v>
      </c>
      <c r="BE76" s="1329" t="n">
        <v>-2445.109</v>
      </c>
      <c r="BF76" s="1329" t="n">
        <v>-3284.07</v>
      </c>
      <c r="BG76" s="1329" t="n">
        <v>-3221.777</v>
      </c>
      <c r="BH76" s="1329" t="n">
        <v>-2216.711</v>
      </c>
      <c r="BI76" s="1329" t="n">
        <v>-1888.595</v>
      </c>
      <c r="BJ76" s="1329" t="n">
        <v>-1871.777</v>
      </c>
      <c r="BK76" s="1329" t="n">
        <v>-1942.615</v>
      </c>
      <c r="BL76" s="1329" t="n">
        <v>-14936.35</v>
      </c>
      <c r="BM76" s="1329" t="n">
        <v>-2136.458</v>
      </c>
      <c r="BN76" s="1329" t="n">
        <v>-15473.31</v>
      </c>
      <c r="BO76" s="1329" t="n">
        <v>-14714.26</v>
      </c>
      <c r="BP76" s="1329" t="n">
        <v>-2500.919</v>
      </c>
      <c r="BQ76" s="1329" t="n">
        <v>-15473.31</v>
      </c>
      <c r="BR76" s="1329" t="n">
        <v>-14918.25</v>
      </c>
      <c r="BS76" s="1329" t="n">
        <v>-5975.388</v>
      </c>
      <c r="BT76" s="1329" t="n">
        <v>-6160.37</v>
      </c>
      <c r="BU76" s="1329" t="s">
        <v>469</v>
      </c>
      <c r="BV76" s="1329" t="n">
        <v>-1666.441</v>
      </c>
      <c r="BW76" s="1329" t="s">
        <v>469</v>
      </c>
      <c r="BX76" s="1329" t="n">
        <v>-7432.994</v>
      </c>
      <c r="BY76" s="1329" t="s">
        <v>469</v>
      </c>
      <c r="BZ76" s="1329" t="n">
        <v>-2136.458</v>
      </c>
      <c r="CA76" s="1329" t="s">
        <v>469</v>
      </c>
      <c r="CB76" s="1329" t="n">
        <v>-2656.365</v>
      </c>
      <c r="CC76" s="1329" t="n">
        <v>-2655.13</v>
      </c>
      <c r="CD76" s="1329" t="n">
        <v>-2550.732</v>
      </c>
      <c r="CE76" s="1329" t="n">
        <v>-1666.513</v>
      </c>
      <c r="CF76" s="1329" t="n">
        <v>-1666.513</v>
      </c>
      <c r="CG76" s="1329" t="n">
        <v>-7432.916</v>
      </c>
      <c r="CH76" s="1329" t="n">
        <v>-7432.916</v>
      </c>
      <c r="CI76" s="1329" t="n">
        <v>-2548.943</v>
      </c>
      <c r="CJ76" s="1329" t="n">
        <v>-2548.943</v>
      </c>
      <c r="CK76" s="1329" t="n">
        <v>-2656.366</v>
      </c>
      <c r="CL76" s="1329" t="n">
        <v>-2656.366</v>
      </c>
      <c r="CM76" s="1329" t="n">
        <v>-2655.127</v>
      </c>
      <c r="CN76" s="1329" t="n">
        <v>-2655.127</v>
      </c>
      <c r="CO76" s="1329" t="n">
        <v>-1867.924</v>
      </c>
      <c r="CP76" s="1329" t="n">
        <v>-1867.924</v>
      </c>
      <c r="CQ76" s="1329" t="n">
        <v>-15172.03</v>
      </c>
      <c r="CR76" s="1329" t="n">
        <v>-15172.03</v>
      </c>
      <c r="CS76" s="1329" t="n">
        <v>-2223.357</v>
      </c>
      <c r="CT76" s="1329" t="n">
        <v>-2223.357</v>
      </c>
      <c r="CU76" s="1329" t="n">
        <v>-2138.933</v>
      </c>
      <c r="CV76" s="1329" t="n">
        <v>-2138.933</v>
      </c>
      <c r="CW76" s="1329" t="n">
        <v>-2136.483</v>
      </c>
      <c r="CX76" s="1329" t="n">
        <v>-2136.483</v>
      </c>
      <c r="CY76" s="1329" t="n">
        <v>-6160.359</v>
      </c>
      <c r="CZ76" s="1329" t="n">
        <v>-6160.359</v>
      </c>
      <c r="DA76" s="1329" t="n">
        <v>-15172.03</v>
      </c>
      <c r="DB76" s="1329" t="n">
        <v>-15172.03</v>
      </c>
      <c r="DC76" s="1329" t="n">
        <v>-2138.933</v>
      </c>
      <c r="DD76" s="1329" t="n">
        <v>-1732.976</v>
      </c>
      <c r="DE76" s="1329" t="n">
        <v>-15172.03</v>
      </c>
      <c r="DF76" s="1329" t="n">
        <v>-13133.19</v>
      </c>
    </row>
    <row r="77" customFormat="false" ht="15" hidden="false" customHeight="false" outlineLevel="0" collapsed="false">
      <c r="A77" s="1329" t="s">
        <v>2138</v>
      </c>
      <c r="B77" s="1321" t="n">
        <v>-64400000</v>
      </c>
      <c r="C77" s="1321" t="n">
        <v>-67000000</v>
      </c>
      <c r="D77" s="1321" t="n">
        <v>-67300000</v>
      </c>
      <c r="E77" s="1321" t="n">
        <v>-31400000</v>
      </c>
      <c r="F77" s="1321" t="n">
        <v>-3150000</v>
      </c>
      <c r="G77" s="1321" t="n">
        <v>-353000</v>
      </c>
      <c r="H77" s="1321" t="n">
        <v>-64600000</v>
      </c>
      <c r="I77" s="1321" t="n">
        <v>-34300000</v>
      </c>
      <c r="J77" s="1321" t="n">
        <v>-25400000</v>
      </c>
      <c r="K77" s="1321" t="n">
        <v>-25700000</v>
      </c>
      <c r="L77" s="1321" t="n">
        <v>-67000000</v>
      </c>
      <c r="M77" s="1321" t="n">
        <v>-27700000</v>
      </c>
      <c r="N77" s="1329" t="s">
        <v>469</v>
      </c>
      <c r="O77" s="1321" t="n">
        <v>-35500000</v>
      </c>
      <c r="P77" s="1321" t="n">
        <v>-65800000</v>
      </c>
      <c r="Q77" s="1321" t="n">
        <v>-64500000</v>
      </c>
      <c r="R77" s="1321" t="n">
        <v>-64500000</v>
      </c>
      <c r="S77" s="1321" t="n">
        <v>-65500000</v>
      </c>
      <c r="T77" s="1321" t="n">
        <v>-65800000</v>
      </c>
      <c r="U77" s="1321" t="n">
        <v>-29100000</v>
      </c>
      <c r="V77" s="1321" t="n">
        <v>-33900000</v>
      </c>
      <c r="W77" s="1321" t="n">
        <v>-35200000</v>
      </c>
      <c r="X77" s="1321" t="n">
        <v>-35500000</v>
      </c>
      <c r="Y77" s="1321" t="n">
        <v>-36200000</v>
      </c>
      <c r="Z77" s="1321" t="n">
        <v>-36200000</v>
      </c>
      <c r="AA77" s="1321" t="n">
        <v>-35500000</v>
      </c>
      <c r="AB77" s="1321" t="n">
        <v>-30900000</v>
      </c>
      <c r="AC77" s="1321" t="n">
        <v>-33500000</v>
      </c>
      <c r="AD77" s="1329" t="n">
        <v>-462.9202</v>
      </c>
      <c r="AE77" s="1329" t="n">
        <v>-355.1436</v>
      </c>
      <c r="AF77" s="1329" t="n">
        <v>-2064.699</v>
      </c>
      <c r="AG77" s="1329" t="n">
        <v>-1705.344</v>
      </c>
      <c r="AH77" s="1329" t="n">
        <v>-708.0398</v>
      </c>
      <c r="AI77" s="1329" t="n">
        <v>-604.397</v>
      </c>
      <c r="AJ77" s="1329" t="n">
        <v>-737.8795</v>
      </c>
      <c r="AK77" s="1329" t="n">
        <v>-612.423</v>
      </c>
      <c r="AL77" s="1329" t="n">
        <v>-737.5352</v>
      </c>
      <c r="AM77" s="1329" t="n">
        <v>-613.675</v>
      </c>
      <c r="AN77" s="1329" t="n">
        <v>-518.8677</v>
      </c>
      <c r="AO77" s="1329" t="n">
        <v>-518.8677</v>
      </c>
      <c r="AP77" s="1329" t="n">
        <v>-4214.454</v>
      </c>
      <c r="AQ77" s="1329" t="n">
        <v>-3648.108</v>
      </c>
      <c r="AR77" s="1329" t="n">
        <v>-617.5993</v>
      </c>
      <c r="AS77" s="1329" t="n">
        <v>-512.8906</v>
      </c>
      <c r="AT77" s="1329" t="n">
        <v>-593.4602</v>
      </c>
      <c r="AU77" s="1329" t="n">
        <v>-482.8698</v>
      </c>
      <c r="AV77" s="1329" t="n">
        <v>-1711.211</v>
      </c>
      <c r="AW77" s="1329" t="n">
        <v>-1695.538</v>
      </c>
      <c r="AX77" s="1321" t="n">
        <v>-64400000</v>
      </c>
      <c r="AY77" s="1321" t="n">
        <v>-67000000</v>
      </c>
      <c r="AZ77" s="1321" t="n">
        <v>-67000000</v>
      </c>
      <c r="BA77" s="1321" t="n">
        <v>-64400000</v>
      </c>
      <c r="BB77" s="1321" t="n">
        <v>-3150000</v>
      </c>
      <c r="BC77" s="1321" t="n">
        <v>-65600000</v>
      </c>
      <c r="BD77" s="1321" t="n">
        <v>-1730000</v>
      </c>
      <c r="BE77" s="1321" t="n">
        <v>-34400000</v>
      </c>
      <c r="BF77" s="1321" t="n">
        <v>-519000000</v>
      </c>
      <c r="BG77" s="1321" t="n">
        <v>-509000000</v>
      </c>
      <c r="BH77" s="1321" t="n">
        <v>-33600000</v>
      </c>
      <c r="BI77" s="1321" t="n">
        <v>-57200000</v>
      </c>
      <c r="BJ77" s="1321" t="n">
        <v>-57500000</v>
      </c>
      <c r="BK77" s="1321" t="n">
        <v>-56300000</v>
      </c>
      <c r="BL77" s="1321" t="n">
        <v>-68700000</v>
      </c>
      <c r="BM77" s="1321" t="n">
        <v>-31400000</v>
      </c>
      <c r="BN77" s="1321" t="n">
        <v>-64100000</v>
      </c>
      <c r="BO77" s="1321" t="n">
        <v>-67700000</v>
      </c>
      <c r="BP77" s="1329" t="n">
        <v>-33113.04</v>
      </c>
      <c r="BQ77" s="1321" t="n">
        <v>-126000000</v>
      </c>
      <c r="BR77" s="1321" t="n">
        <v>-121000000</v>
      </c>
      <c r="BS77" s="1321" t="n">
        <v>-21500000</v>
      </c>
      <c r="BT77" s="1321" t="n">
        <v>-23700000</v>
      </c>
      <c r="BU77" s="1329" t="s">
        <v>469</v>
      </c>
      <c r="BV77" s="1321" t="n">
        <v>-35500000</v>
      </c>
      <c r="BW77" s="1329" t="s">
        <v>469</v>
      </c>
      <c r="BX77" s="1321" t="n">
        <v>-30900000</v>
      </c>
      <c r="BY77" s="1329" t="s">
        <v>469</v>
      </c>
      <c r="BZ77" s="1321" t="n">
        <v>-31400000</v>
      </c>
      <c r="CA77" s="1329" t="s">
        <v>469</v>
      </c>
      <c r="CB77" s="1321" t="n">
        <v>-67000000</v>
      </c>
      <c r="CC77" s="1321" t="n">
        <v>-67000000</v>
      </c>
      <c r="CD77" s="1321" t="n">
        <v>-64400000</v>
      </c>
      <c r="CE77" s="1321" t="n">
        <v>-35500000</v>
      </c>
      <c r="CF77" s="1321" t="n">
        <v>-35500000</v>
      </c>
      <c r="CG77" s="1321" t="n">
        <v>-30900000</v>
      </c>
      <c r="CH77" s="1321" t="n">
        <v>-30900000</v>
      </c>
      <c r="CI77" s="1321" t="n">
        <v>-64300000</v>
      </c>
      <c r="CJ77" s="1321" t="n">
        <v>-64300000</v>
      </c>
      <c r="CK77" s="1321" t="n">
        <v>-67000000</v>
      </c>
      <c r="CL77" s="1321" t="n">
        <v>-67000000</v>
      </c>
      <c r="CM77" s="1321" t="n">
        <v>-67000000</v>
      </c>
      <c r="CN77" s="1321" t="n">
        <v>-67000000</v>
      </c>
      <c r="CO77" s="1321" t="n">
        <v>-57400000</v>
      </c>
      <c r="CP77" s="1321" t="n">
        <v>-57400000</v>
      </c>
      <c r="CQ77" s="1321" t="n">
        <v>-68800000</v>
      </c>
      <c r="CR77" s="1321" t="n">
        <v>-68800000</v>
      </c>
      <c r="CS77" s="1321" t="n">
        <v>-67300000</v>
      </c>
      <c r="CT77" s="1321" t="n">
        <v>-67300000</v>
      </c>
      <c r="CU77" s="1321" t="n">
        <v>-31500000</v>
      </c>
      <c r="CV77" s="1321" t="n">
        <v>-31500000</v>
      </c>
      <c r="CW77" s="1321" t="n">
        <v>-31400000</v>
      </c>
      <c r="CX77" s="1321" t="n">
        <v>-31400000</v>
      </c>
      <c r="CY77" s="1321" t="n">
        <v>-23700000</v>
      </c>
      <c r="CZ77" s="1321" t="n">
        <v>-23700000</v>
      </c>
      <c r="DA77" s="1321" t="n">
        <v>-22300000</v>
      </c>
      <c r="DB77" s="1321" t="n">
        <v>-22300000</v>
      </c>
      <c r="DC77" s="1329" t="n">
        <v>-594.1479</v>
      </c>
      <c r="DD77" s="1329" t="n">
        <v>-481.3821</v>
      </c>
      <c r="DE77" s="1329" t="n">
        <v>-4214.454</v>
      </c>
      <c r="DF77" s="1329" t="n">
        <v>-3648.108</v>
      </c>
    </row>
    <row r="78" customFormat="false" ht="15" hidden="false" customHeight="false" outlineLevel="0" collapsed="false">
      <c r="A78" s="1329" t="s">
        <v>2139</v>
      </c>
      <c r="B78" s="1321" t="n">
        <v>-404000</v>
      </c>
      <c r="C78" s="1321" t="n">
        <v>-445000</v>
      </c>
      <c r="D78" s="1321" t="n">
        <v>-390000</v>
      </c>
      <c r="E78" s="1321" t="n">
        <v>-405000</v>
      </c>
      <c r="F78" s="1321" t="n">
        <v>-240000</v>
      </c>
      <c r="G78" s="1321" t="n">
        <v>-164000</v>
      </c>
      <c r="H78" s="1321" t="n">
        <v>-340000</v>
      </c>
      <c r="I78" s="1321" t="n">
        <v>-397000</v>
      </c>
      <c r="J78" s="1321" t="n">
        <v>-233000</v>
      </c>
      <c r="K78" s="1321" t="n">
        <v>-240000</v>
      </c>
      <c r="L78" s="1321" t="n">
        <v>-423000</v>
      </c>
      <c r="M78" s="1321" t="n">
        <v>-242000</v>
      </c>
      <c r="N78" s="1329" t="s">
        <v>469</v>
      </c>
      <c r="O78" s="1321" t="n">
        <v>-376000</v>
      </c>
      <c r="P78" s="1321" t="n">
        <v>-159000</v>
      </c>
      <c r="Q78" s="1321" t="n">
        <v>-143000</v>
      </c>
      <c r="R78" s="1321" t="n">
        <v>-143000</v>
      </c>
      <c r="S78" s="1321" t="n">
        <v>-155000</v>
      </c>
      <c r="T78" s="1321" t="n">
        <v>-159000</v>
      </c>
      <c r="U78" s="1321" t="n">
        <v>-242000</v>
      </c>
      <c r="V78" s="1321" t="n">
        <v>-582000</v>
      </c>
      <c r="W78" s="1321" t="n">
        <v>-612000</v>
      </c>
      <c r="X78" s="1321" t="n">
        <v>-618000</v>
      </c>
      <c r="Y78" s="1321" t="n">
        <v>-637000</v>
      </c>
      <c r="Z78" s="1321" t="n">
        <v>-636000</v>
      </c>
      <c r="AA78" s="1321" t="n">
        <v>-376000</v>
      </c>
      <c r="AB78" s="1321" t="n">
        <v>-242000</v>
      </c>
      <c r="AC78" s="1321" t="n">
        <v>-389000</v>
      </c>
      <c r="AD78" s="1321" t="n">
        <v>-376000</v>
      </c>
      <c r="AE78" s="1321" t="n">
        <v>-312000</v>
      </c>
      <c r="AF78" s="1321" t="n">
        <v>-242000</v>
      </c>
      <c r="AG78" s="1321" t="n">
        <v>-132000</v>
      </c>
      <c r="AH78" s="1321" t="n">
        <v>-403000</v>
      </c>
      <c r="AI78" s="1321" t="n">
        <v>-345000</v>
      </c>
      <c r="AJ78" s="1321" t="n">
        <v>-423000</v>
      </c>
      <c r="AK78" s="1321" t="n">
        <v>-347000</v>
      </c>
      <c r="AL78" s="1321" t="n">
        <v>-444000</v>
      </c>
      <c r="AM78" s="1321" t="n">
        <v>-369000</v>
      </c>
      <c r="AN78" s="1321" t="n">
        <v>-334000</v>
      </c>
      <c r="AO78" s="1321" t="n">
        <v>-338000</v>
      </c>
      <c r="AP78" s="1321" t="n">
        <v>-130000</v>
      </c>
      <c r="AQ78" s="1329" t="n">
        <v>-51594.23</v>
      </c>
      <c r="AR78" s="1321" t="n">
        <v>-390000</v>
      </c>
      <c r="AS78" s="1321" t="n">
        <v>-330000</v>
      </c>
      <c r="AT78" s="1321" t="n">
        <v>-405000</v>
      </c>
      <c r="AU78" s="1321" t="n">
        <v>-339000</v>
      </c>
      <c r="AV78" s="1321" t="n">
        <v>-127000</v>
      </c>
      <c r="AW78" s="1321" t="n">
        <v>-133000</v>
      </c>
      <c r="AX78" s="1321" t="n">
        <v>-404000</v>
      </c>
      <c r="AY78" s="1321" t="n">
        <v>-423000</v>
      </c>
      <c r="AZ78" s="1321" t="n">
        <v>-444000</v>
      </c>
      <c r="BA78" s="1321" t="n">
        <v>-338000</v>
      </c>
      <c r="BB78" s="1321" t="n">
        <v>-240000</v>
      </c>
      <c r="BC78" s="1321" t="n">
        <v>-434000</v>
      </c>
      <c r="BD78" s="1321" t="n">
        <v>-242000</v>
      </c>
      <c r="BE78" s="1321" t="n">
        <v>-432000</v>
      </c>
      <c r="BF78" s="1321" t="n">
        <v>-582000</v>
      </c>
      <c r="BG78" s="1321" t="n">
        <v>-568000</v>
      </c>
      <c r="BH78" s="1321" t="n">
        <v>-390000</v>
      </c>
      <c r="BI78" s="1321" t="n">
        <v>-334000</v>
      </c>
      <c r="BJ78" s="1321" t="n">
        <v>-336000</v>
      </c>
      <c r="BK78" s="1321" t="n">
        <v>-343000</v>
      </c>
      <c r="BL78" s="1321" t="n">
        <v>-163000</v>
      </c>
      <c r="BM78" s="1321" t="n">
        <v>-405000</v>
      </c>
      <c r="BN78" s="1321" t="n">
        <v>-143000</v>
      </c>
      <c r="BO78" s="1321" t="n">
        <v>-150000</v>
      </c>
      <c r="BP78" s="1321" t="n">
        <v>-270000</v>
      </c>
      <c r="BQ78" s="1321" t="n">
        <v>-143000</v>
      </c>
      <c r="BR78" s="1321" t="n">
        <v>-117000</v>
      </c>
      <c r="BS78" s="1321" t="n">
        <v>-130000</v>
      </c>
      <c r="BT78" s="1321" t="n">
        <v>-127000</v>
      </c>
      <c r="BU78" s="1329" t="s">
        <v>469</v>
      </c>
      <c r="BV78" s="1321" t="n">
        <v>-376000</v>
      </c>
      <c r="BW78" s="1329" t="s">
        <v>469</v>
      </c>
      <c r="BX78" s="1321" t="n">
        <v>-242000</v>
      </c>
      <c r="BY78" s="1329" t="s">
        <v>469</v>
      </c>
      <c r="BZ78" s="1321" t="n">
        <v>-405000</v>
      </c>
      <c r="CA78" s="1329" t="s">
        <v>469</v>
      </c>
      <c r="CB78" s="1321" t="n">
        <v>-423000</v>
      </c>
      <c r="CC78" s="1321" t="n">
        <v>-423000</v>
      </c>
      <c r="CD78" s="1321" t="n">
        <v>-338000</v>
      </c>
      <c r="CE78" s="1321" t="n">
        <v>-376000</v>
      </c>
      <c r="CF78" s="1321" t="n">
        <v>-372000</v>
      </c>
      <c r="CG78" s="1321" t="n">
        <v>-242000</v>
      </c>
      <c r="CH78" s="1321" t="n">
        <v>-242000</v>
      </c>
      <c r="CI78" s="1321" t="n">
        <v>-403000</v>
      </c>
      <c r="CJ78" s="1321" t="n">
        <v>-394000</v>
      </c>
      <c r="CK78" s="1321" t="n">
        <v>-423000</v>
      </c>
      <c r="CL78" s="1321" t="n">
        <v>-419000</v>
      </c>
      <c r="CM78" s="1321" t="n">
        <v>-444000</v>
      </c>
      <c r="CN78" s="1321" t="n">
        <v>-439000</v>
      </c>
      <c r="CO78" s="1321" t="n">
        <v>-334000</v>
      </c>
      <c r="CP78" s="1321" t="n">
        <v>-315000</v>
      </c>
      <c r="CQ78" s="1321" t="n">
        <v>-130000</v>
      </c>
      <c r="CR78" s="1321" t="n">
        <v>-127000</v>
      </c>
      <c r="CS78" s="1321" t="n">
        <v>-390000</v>
      </c>
      <c r="CT78" s="1321" t="n">
        <v>-384000</v>
      </c>
      <c r="CU78" s="1321" t="n">
        <v>-405000</v>
      </c>
      <c r="CV78" s="1321" t="n">
        <v>-401000</v>
      </c>
      <c r="CW78" s="1321" t="n">
        <v>-405000</v>
      </c>
      <c r="CX78" s="1321" t="n">
        <v>-401000</v>
      </c>
      <c r="CY78" s="1321" t="n">
        <v>-127000</v>
      </c>
      <c r="CZ78" s="1321" t="n">
        <v>-119000</v>
      </c>
      <c r="DA78" s="1321" t="n">
        <v>-130000</v>
      </c>
      <c r="DB78" s="1321" t="n">
        <v>-127000</v>
      </c>
      <c r="DC78" s="1321" t="n">
        <v>-405000</v>
      </c>
      <c r="DD78" s="1321" t="n">
        <v>-339000</v>
      </c>
      <c r="DE78" s="1321" t="n">
        <v>-130000</v>
      </c>
      <c r="DF78" s="1329" t="n">
        <v>-51594.23</v>
      </c>
    </row>
    <row r="79" customFormat="false" ht="15" hidden="false" customHeight="false" outlineLevel="0" collapsed="false">
      <c r="A79" s="1329" t="s">
        <v>2140</v>
      </c>
      <c r="B79" s="1329" t="n">
        <v>-6524.077</v>
      </c>
      <c r="C79" s="1329" t="n">
        <v>-6830.052</v>
      </c>
      <c r="D79" s="1329" t="n">
        <v>-6916.131</v>
      </c>
      <c r="E79" s="1329" t="n">
        <v>-7047.164</v>
      </c>
      <c r="F79" s="1329" t="n">
        <v>-7346.186</v>
      </c>
      <c r="G79" s="1329" t="n">
        <v>-9095.464</v>
      </c>
      <c r="H79" s="1329" t="n">
        <v>-6661.962</v>
      </c>
      <c r="I79" s="1329" t="n">
        <v>-7043.715</v>
      </c>
      <c r="J79" s="1329" t="n">
        <v>-7119.67</v>
      </c>
      <c r="K79" s="1329" t="n">
        <v>-7337.585</v>
      </c>
      <c r="L79" s="1329" t="n">
        <v>-6833.407</v>
      </c>
      <c r="M79" s="1329" t="n">
        <v>-7556.278</v>
      </c>
      <c r="N79" s="1329" t="s">
        <v>469</v>
      </c>
      <c r="O79" s="1329" t="n">
        <v>-6574.213</v>
      </c>
      <c r="P79" s="1329" t="n">
        <v>-8842.062</v>
      </c>
      <c r="Q79" s="1329" t="n">
        <v>-7923.04</v>
      </c>
      <c r="R79" s="1329" t="n">
        <v>-7920.25</v>
      </c>
      <c r="S79" s="1329" t="n">
        <v>-8595.503</v>
      </c>
      <c r="T79" s="1329" t="n">
        <v>-8841.796</v>
      </c>
      <c r="U79" s="1329" t="n">
        <v>-7527.059</v>
      </c>
      <c r="V79" s="1329" t="n">
        <v>-6618.828</v>
      </c>
      <c r="W79" s="1329" t="n">
        <v>-6959.834</v>
      </c>
      <c r="X79" s="1329" t="n">
        <v>-7028.618</v>
      </c>
      <c r="Y79" s="1329" t="n">
        <v>-7240.157</v>
      </c>
      <c r="Z79" s="1329" t="n">
        <v>-7239.145</v>
      </c>
      <c r="AA79" s="1329" t="n">
        <v>-6570.046</v>
      </c>
      <c r="AB79" s="1329" t="n">
        <v>-7527.059</v>
      </c>
      <c r="AC79" s="1329" t="n">
        <v>-6894.897</v>
      </c>
      <c r="AD79" s="1329" t="n">
        <v>-6573.518</v>
      </c>
      <c r="AE79" s="1329" t="n">
        <v>-5459.296</v>
      </c>
      <c r="AF79" s="1329" t="n">
        <v>-7531.001</v>
      </c>
      <c r="AG79" s="1329" t="n">
        <v>-4108.077</v>
      </c>
      <c r="AH79" s="1329" t="n">
        <v>-6516.815</v>
      </c>
      <c r="AI79" s="1329" t="n">
        <v>-5567.213</v>
      </c>
      <c r="AJ79" s="1329" t="n">
        <v>-6833.402</v>
      </c>
      <c r="AK79" s="1329" t="n">
        <v>-5605.884</v>
      </c>
      <c r="AL79" s="1329" t="n">
        <v>-6827.11</v>
      </c>
      <c r="AM79" s="1329" t="n">
        <v>-5672.224</v>
      </c>
      <c r="AN79" s="1329" t="n">
        <v>-5894.028</v>
      </c>
      <c r="AO79" s="1329" t="n">
        <v>-5970.009</v>
      </c>
      <c r="AP79" s="1329" t="n">
        <v>-7215.671</v>
      </c>
      <c r="AQ79" s="1329" t="n">
        <v>-2863.915</v>
      </c>
      <c r="AR79" s="1329" t="n">
        <v>-6916.124</v>
      </c>
      <c r="AS79" s="1329" t="n">
        <v>-5851.26</v>
      </c>
      <c r="AT79" s="1329" t="n">
        <v>-7049.57</v>
      </c>
      <c r="AU79" s="1329" t="n">
        <v>-5910.557</v>
      </c>
      <c r="AV79" s="1329" t="n">
        <v>-3941.414</v>
      </c>
      <c r="AW79" s="1329" t="n">
        <v>-4141.912</v>
      </c>
      <c r="AX79" s="1329" t="n">
        <v>-6522.046</v>
      </c>
      <c r="AY79" s="1329" t="n">
        <v>-6831.159</v>
      </c>
      <c r="AZ79" s="1329" t="n">
        <v>-6827.097</v>
      </c>
      <c r="BA79" s="1329" t="n">
        <v>-6630.435</v>
      </c>
      <c r="BB79" s="1329" t="n">
        <v>-7340.518</v>
      </c>
      <c r="BC79" s="1329" t="n">
        <v>-6671.63</v>
      </c>
      <c r="BD79" s="1329" t="n">
        <v>-7527.059</v>
      </c>
      <c r="BE79" s="1329" t="n">
        <v>-6770.88</v>
      </c>
      <c r="BF79" s="1329" t="n">
        <v>-6618.828</v>
      </c>
      <c r="BG79" s="1329" t="n">
        <v>-6466.403</v>
      </c>
      <c r="BH79" s="1329" t="n">
        <v>-6911.818</v>
      </c>
      <c r="BI79" s="1329" t="n">
        <v>-5918.403</v>
      </c>
      <c r="BJ79" s="1329" t="n">
        <v>-5929.92</v>
      </c>
      <c r="BK79" s="1329" t="n">
        <v>-5813.941</v>
      </c>
      <c r="BL79" s="1329" t="n">
        <v>-8628.116</v>
      </c>
      <c r="BM79" s="1329" t="n">
        <v>-7056.644</v>
      </c>
      <c r="BN79" s="1329" t="n">
        <v>-7917.579</v>
      </c>
      <c r="BO79" s="1329" t="n">
        <v>-7971.217</v>
      </c>
      <c r="BP79" s="1329" t="n">
        <v>-5350.177</v>
      </c>
      <c r="BQ79" s="1329" t="n">
        <v>-7917.579</v>
      </c>
      <c r="BR79" s="1329" t="n">
        <v>-6495.59</v>
      </c>
      <c r="BS79" s="1329" t="n">
        <v>-3979.513</v>
      </c>
      <c r="BT79" s="1329" t="n">
        <v>-3941.712</v>
      </c>
      <c r="BU79" s="1329" t="s">
        <v>469</v>
      </c>
      <c r="BV79" s="1329" t="n">
        <v>-6571.448</v>
      </c>
      <c r="BW79" s="1329" t="s">
        <v>469</v>
      </c>
      <c r="BX79" s="1329" t="n">
        <v>-7530.836</v>
      </c>
      <c r="BY79" s="1329" t="s">
        <v>469</v>
      </c>
      <c r="BZ79" s="1329" t="n">
        <v>-7049.576</v>
      </c>
      <c r="CA79" s="1329" t="s">
        <v>469</v>
      </c>
      <c r="CB79" s="1329" t="n">
        <v>-6832.091</v>
      </c>
      <c r="CC79" s="1329" t="n">
        <v>-6831.192</v>
      </c>
      <c r="CD79" s="1329" t="n">
        <v>-6630.43</v>
      </c>
      <c r="CE79" s="1329" t="n">
        <v>-6573.518</v>
      </c>
      <c r="CF79" s="1329" t="n">
        <v>-6506.696</v>
      </c>
      <c r="CG79" s="1329" t="n">
        <v>-7531.001</v>
      </c>
      <c r="CH79" s="1329" t="n">
        <v>-7529.991</v>
      </c>
      <c r="CI79" s="1329" t="n">
        <v>-6516.815</v>
      </c>
      <c r="CJ79" s="1329" t="n">
        <v>-6370.652</v>
      </c>
      <c r="CK79" s="1329" t="n">
        <v>-6833.402</v>
      </c>
      <c r="CL79" s="1329" t="n">
        <v>-6764.129</v>
      </c>
      <c r="CM79" s="1329" t="n">
        <v>-6827.11</v>
      </c>
      <c r="CN79" s="1329" t="n">
        <v>-6738.732</v>
      </c>
      <c r="CO79" s="1329" t="n">
        <v>-5894.028</v>
      </c>
      <c r="CP79" s="1329" t="n">
        <v>-5565.787</v>
      </c>
      <c r="CQ79" s="1329" t="n">
        <v>-7215.671</v>
      </c>
      <c r="CR79" s="1329" t="n">
        <v>-7058.902</v>
      </c>
      <c r="CS79" s="1329" t="n">
        <v>-6916.124</v>
      </c>
      <c r="CT79" s="1329" t="n">
        <v>-6817.15</v>
      </c>
      <c r="CU79" s="1329" t="n">
        <v>-7058.921</v>
      </c>
      <c r="CV79" s="1329" t="n">
        <v>-6991.384</v>
      </c>
      <c r="CW79" s="1329" t="n">
        <v>-7049.653</v>
      </c>
      <c r="CX79" s="1329" t="n">
        <v>-6981.714</v>
      </c>
      <c r="CY79" s="1329" t="n">
        <v>-3941.415</v>
      </c>
      <c r="CZ79" s="1329" t="n">
        <v>-3704.037</v>
      </c>
      <c r="DA79" s="1329" t="n">
        <v>-7215.671</v>
      </c>
      <c r="DB79" s="1329" t="n">
        <v>-7058.9</v>
      </c>
      <c r="DC79" s="1329" t="n">
        <v>-7058.921</v>
      </c>
      <c r="DD79" s="1329" t="n">
        <v>-5906.101</v>
      </c>
      <c r="DE79" s="1329" t="n">
        <v>-7215.671</v>
      </c>
      <c r="DF79" s="1329" t="n">
        <v>-2863.915</v>
      </c>
    </row>
    <row r="80" customFormat="false" ht="15" hidden="false" customHeight="false" outlineLevel="0" collapsed="false">
      <c r="A80" s="1329" t="s">
        <v>2141</v>
      </c>
      <c r="B80" s="1329" t="n">
        <v>2.289562</v>
      </c>
      <c r="C80" s="1329" t="n">
        <v>8.990987</v>
      </c>
      <c r="D80" s="1329" t="n">
        <v>9.473356</v>
      </c>
      <c r="E80" s="1329" t="n">
        <v>9.502958</v>
      </c>
      <c r="F80" s="1329" t="n">
        <v>23.56661</v>
      </c>
      <c r="G80" s="1329" t="n">
        <v>55.4153</v>
      </c>
      <c r="H80" s="1329" t="n">
        <v>11.73101</v>
      </c>
      <c r="I80" s="1329" t="n">
        <v>9.84101</v>
      </c>
      <c r="J80" s="1329" t="n">
        <v>10.59611</v>
      </c>
      <c r="K80" s="1329" t="n">
        <v>23.51701</v>
      </c>
      <c r="L80" s="1329" t="n">
        <v>9.630964</v>
      </c>
      <c r="M80" s="1329" t="n">
        <v>24.96666</v>
      </c>
      <c r="N80" s="1329" t="s">
        <v>469</v>
      </c>
      <c r="O80" s="1329" t="n">
        <v>9.677818</v>
      </c>
      <c r="P80" s="1329" t="n">
        <v>54.33906</v>
      </c>
      <c r="Q80" s="1329" t="n">
        <v>49.9594</v>
      </c>
      <c r="R80" s="1329" t="n">
        <v>49.93793</v>
      </c>
      <c r="S80" s="1329" t="n">
        <v>53.24088</v>
      </c>
      <c r="T80" s="1329" t="n">
        <v>54.33631</v>
      </c>
      <c r="U80" s="1329" t="n">
        <v>24.79892</v>
      </c>
      <c r="V80" s="1329" t="n">
        <v>6.779757</v>
      </c>
      <c r="W80" s="1329" t="n">
        <v>7.602643</v>
      </c>
      <c r="X80" s="1329" t="n">
        <v>7.74791</v>
      </c>
      <c r="Y80" s="1329" t="n">
        <v>8.161751</v>
      </c>
      <c r="Z80" s="1329" t="n">
        <v>8.158305</v>
      </c>
      <c r="AA80" s="1329" t="n">
        <v>9.663546</v>
      </c>
      <c r="AB80" s="1329" t="n">
        <v>24.79892</v>
      </c>
      <c r="AC80" s="1329" t="n">
        <v>9.399202</v>
      </c>
      <c r="AD80" s="1329" t="n">
        <v>9.677818</v>
      </c>
      <c r="AE80" s="1329" t="n">
        <v>0.5008113</v>
      </c>
      <c r="AF80" s="1329" t="n">
        <v>24.81696</v>
      </c>
      <c r="AG80" s="1329" t="n">
        <v>0.1700616</v>
      </c>
      <c r="AH80" s="1329" t="n">
        <v>1.58818</v>
      </c>
      <c r="AI80" s="1329" t="n">
        <v>0.6107894</v>
      </c>
      <c r="AJ80" s="1329" t="n">
        <v>9.630964</v>
      </c>
      <c r="AK80" s="1329" t="n">
        <v>0.4433557</v>
      </c>
      <c r="AL80" s="1329" t="n">
        <v>8.989778</v>
      </c>
      <c r="AM80" s="1329" t="n">
        <v>0.5962056</v>
      </c>
      <c r="AN80" s="1329" t="n">
        <v>0.2556888</v>
      </c>
      <c r="AO80" s="1329" t="n">
        <v>0.5490216</v>
      </c>
      <c r="AP80" s="1329" t="n">
        <v>45.92347</v>
      </c>
      <c r="AQ80" s="1329" t="n">
        <v>0.3803436</v>
      </c>
      <c r="AR80" s="1329" t="n">
        <v>9.473356</v>
      </c>
      <c r="AS80" s="1329" t="n">
        <v>0.4869966</v>
      </c>
      <c r="AT80" s="1329" t="n">
        <v>9.522172</v>
      </c>
      <c r="AU80" s="1329" t="n">
        <v>0.4871317</v>
      </c>
      <c r="AV80" s="1329" t="n">
        <v>0.0535763</v>
      </c>
      <c r="AW80" s="1329" t="n">
        <v>0.2045042</v>
      </c>
      <c r="AX80" s="1329" t="n">
        <v>1.64673</v>
      </c>
      <c r="AY80" s="1329" t="n">
        <v>9.623051</v>
      </c>
      <c r="AZ80" s="1329" t="n">
        <v>8.989735</v>
      </c>
      <c r="BA80" s="1329" t="n">
        <v>11.63545</v>
      </c>
      <c r="BB80" s="1329" t="n">
        <v>23.56726</v>
      </c>
      <c r="BC80" s="1329" t="n">
        <v>8.618303</v>
      </c>
      <c r="BD80" s="1329" t="n">
        <v>24.79892</v>
      </c>
      <c r="BE80" s="1329" t="n">
        <v>8.710297</v>
      </c>
      <c r="BF80" s="1329" t="n">
        <v>6.779757</v>
      </c>
      <c r="BG80" s="1329" t="n">
        <v>0.9958991</v>
      </c>
      <c r="BH80" s="1329" t="n">
        <v>9.473356</v>
      </c>
      <c r="BI80" s="1329" t="n">
        <v>0.3193806</v>
      </c>
      <c r="BJ80" s="1329" t="n">
        <v>0.3193025</v>
      </c>
      <c r="BK80" s="1329" t="n">
        <v>0.3129534</v>
      </c>
      <c r="BL80" s="1329" t="n">
        <v>50.47519</v>
      </c>
      <c r="BM80" s="1329" t="n">
        <v>9.545001</v>
      </c>
      <c r="BN80" s="1329" t="n">
        <v>49.93078</v>
      </c>
      <c r="BO80" s="1329" t="n">
        <v>47.39691</v>
      </c>
      <c r="BP80" s="1329" t="n">
        <v>0.0517377</v>
      </c>
      <c r="BQ80" s="1329" t="n">
        <v>49.93078</v>
      </c>
      <c r="BR80" s="1329" t="n">
        <v>0.2252866</v>
      </c>
      <c r="BS80" s="1329" t="n">
        <v>0.0534129</v>
      </c>
      <c r="BT80" s="1329" t="n">
        <v>0.0536348</v>
      </c>
      <c r="BU80" s="1329" t="s">
        <v>469</v>
      </c>
      <c r="BV80" s="1329" t="n">
        <v>9.675905</v>
      </c>
      <c r="BW80" s="1329" t="s">
        <v>469</v>
      </c>
      <c r="BX80" s="1329" t="n">
        <v>24.81693</v>
      </c>
      <c r="BY80" s="1329" t="s">
        <v>469</v>
      </c>
      <c r="BZ80" s="1329" t="n">
        <v>9.522186</v>
      </c>
      <c r="CA80" s="1329" t="s">
        <v>469</v>
      </c>
      <c r="CB80" s="1329" t="n">
        <v>9.630192</v>
      </c>
      <c r="CC80" s="1329" t="n">
        <v>9.623126</v>
      </c>
      <c r="CD80" s="1329" t="n">
        <v>11.63545</v>
      </c>
      <c r="CE80" s="1329" t="n">
        <v>9.677818</v>
      </c>
      <c r="CF80" s="1329" t="n">
        <v>0.07875</v>
      </c>
      <c r="CG80" s="1329" t="n">
        <v>24.81696</v>
      </c>
      <c r="CH80" s="1329" t="n">
        <v>24.81481</v>
      </c>
      <c r="CI80" s="1329" t="n">
        <v>1.58818</v>
      </c>
      <c r="CJ80" s="1329" t="n">
        <v>0.0414756</v>
      </c>
      <c r="CK80" s="1329" t="n">
        <v>9.630964</v>
      </c>
      <c r="CL80" s="1329" t="n">
        <v>0.0628795</v>
      </c>
      <c r="CM80" s="1329" t="n">
        <v>8.989778</v>
      </c>
      <c r="CN80" s="1329" t="n">
        <v>0.0528061</v>
      </c>
      <c r="CO80" s="1329" t="n">
        <v>0.2556885</v>
      </c>
      <c r="CP80" s="1329" t="n">
        <v>0.0225701</v>
      </c>
      <c r="CQ80" s="1329" t="n">
        <v>45.92347</v>
      </c>
      <c r="CR80" s="1329" t="n">
        <v>0.1056592</v>
      </c>
      <c r="CS80" s="1329" t="n">
        <v>9.473356</v>
      </c>
      <c r="CT80" s="1329" t="n">
        <v>0.0625023</v>
      </c>
      <c r="CU80" s="1329" t="n">
        <v>9.545001</v>
      </c>
      <c r="CV80" s="1329" t="n">
        <v>0.0778018</v>
      </c>
      <c r="CW80" s="1329" t="n">
        <v>9.522403</v>
      </c>
      <c r="CX80" s="1329" t="n">
        <v>0.0765367</v>
      </c>
      <c r="CY80" s="1329" t="n">
        <v>0.0535763</v>
      </c>
      <c r="CZ80" s="1329" t="n">
        <v>0.0209945</v>
      </c>
      <c r="DA80" s="1329" t="n">
        <v>45.92347</v>
      </c>
      <c r="DB80" s="1329" t="n">
        <v>0.105659</v>
      </c>
      <c r="DC80" s="1329" t="n">
        <v>9.545001</v>
      </c>
      <c r="DD80" s="1329" t="n">
        <v>0.5355724</v>
      </c>
      <c r="DE80" s="1329" t="n">
        <v>45.92347</v>
      </c>
      <c r="DF80" s="1329" t="n">
        <v>0.3803436</v>
      </c>
    </row>
    <row r="81" customFormat="false" ht="15" hidden="false" customHeight="false" outlineLevel="0" collapsed="false">
      <c r="A81" s="1329" t="s">
        <v>2142</v>
      </c>
      <c r="B81" s="1329" t="n">
        <v>141.7314</v>
      </c>
      <c r="C81" s="1329" t="n">
        <v>585.1778</v>
      </c>
      <c r="D81" s="1329" t="n">
        <v>533.9423</v>
      </c>
      <c r="E81" s="1329" t="n">
        <v>545.6952</v>
      </c>
      <c r="F81" s="1329" t="n">
        <v>771.2363</v>
      </c>
      <c r="G81" s="1329" t="n">
        <v>998.3221</v>
      </c>
      <c r="H81" s="1329" t="n">
        <v>598.3955</v>
      </c>
      <c r="I81" s="1329" t="n">
        <v>554.6642</v>
      </c>
      <c r="J81" s="1329" t="n">
        <v>347.2163</v>
      </c>
      <c r="K81" s="1329" t="n">
        <v>770.6119</v>
      </c>
      <c r="L81" s="1329" t="n">
        <v>596.1884</v>
      </c>
      <c r="M81" s="1329" t="n">
        <v>799.3633</v>
      </c>
      <c r="N81" s="1329" t="s">
        <v>469</v>
      </c>
      <c r="O81" s="1329" t="n">
        <v>553.7165</v>
      </c>
      <c r="P81" s="1329" t="n">
        <v>978.9333</v>
      </c>
      <c r="Q81" s="1329" t="n">
        <v>900.0605</v>
      </c>
      <c r="R81" s="1329" t="n">
        <v>899.6736</v>
      </c>
      <c r="S81" s="1329" t="n">
        <v>959.1792</v>
      </c>
      <c r="T81" s="1329" t="n">
        <v>978.9141</v>
      </c>
      <c r="U81" s="1329" t="n">
        <v>795.8171</v>
      </c>
      <c r="V81" s="1329" t="n">
        <v>596.0323</v>
      </c>
      <c r="W81" s="1329" t="n">
        <v>668.3751</v>
      </c>
      <c r="X81" s="1329" t="n">
        <v>681.1461</v>
      </c>
      <c r="Y81" s="1329" t="n">
        <v>717.5283</v>
      </c>
      <c r="Z81" s="1329" t="n">
        <v>717.2253</v>
      </c>
      <c r="AA81" s="1329" t="n">
        <v>552.8999</v>
      </c>
      <c r="AB81" s="1329" t="n">
        <v>795.8171</v>
      </c>
      <c r="AC81" s="1329" t="n">
        <v>529.7628</v>
      </c>
      <c r="AD81" s="1329" t="n">
        <v>553.7165</v>
      </c>
      <c r="AE81" s="1329" t="n">
        <v>28.65393</v>
      </c>
      <c r="AF81" s="1329" t="n">
        <v>796.3961</v>
      </c>
      <c r="AG81" s="1329" t="n">
        <v>5.457413</v>
      </c>
      <c r="AH81" s="1329" t="n">
        <v>98.31358</v>
      </c>
      <c r="AI81" s="1329" t="n">
        <v>37.80988</v>
      </c>
      <c r="AJ81" s="1329" t="n">
        <v>596.1884</v>
      </c>
      <c r="AK81" s="1329" t="n">
        <v>27.44518</v>
      </c>
      <c r="AL81" s="1329" t="n">
        <v>585.0991</v>
      </c>
      <c r="AM81" s="1329" t="n">
        <v>38.804</v>
      </c>
      <c r="AN81" s="1329" t="n">
        <v>14.47497</v>
      </c>
      <c r="AO81" s="1329" t="n">
        <v>31.08104</v>
      </c>
      <c r="AP81" s="1329" t="n">
        <v>827.3242</v>
      </c>
      <c r="AQ81" s="1329" t="n">
        <v>6.851997</v>
      </c>
      <c r="AR81" s="1329" t="n">
        <v>533.9423</v>
      </c>
      <c r="AS81" s="1329" t="n">
        <v>27.44836</v>
      </c>
      <c r="AT81" s="1329" t="n">
        <v>546.7985</v>
      </c>
      <c r="AU81" s="1329" t="n">
        <v>27.97292</v>
      </c>
      <c r="AV81" s="1329" t="n">
        <v>1.724633</v>
      </c>
      <c r="AW81" s="1329" t="n">
        <v>6.583027</v>
      </c>
      <c r="AX81" s="1329" t="n">
        <v>101.938</v>
      </c>
      <c r="AY81" s="1329" t="n">
        <v>595.6985</v>
      </c>
      <c r="AZ81" s="1329" t="n">
        <v>585.0963</v>
      </c>
      <c r="BA81" s="1329" t="n">
        <v>593.5214</v>
      </c>
      <c r="BB81" s="1329" t="n">
        <v>771.241</v>
      </c>
      <c r="BC81" s="1329" t="n">
        <v>560.9217</v>
      </c>
      <c r="BD81" s="1329" t="n">
        <v>795.8171</v>
      </c>
      <c r="BE81" s="1329" t="n">
        <v>555.8614</v>
      </c>
      <c r="BF81" s="1329" t="n">
        <v>596.0323</v>
      </c>
      <c r="BG81" s="1329" t="n">
        <v>87.553</v>
      </c>
      <c r="BH81" s="1329" t="n">
        <v>533.9423</v>
      </c>
      <c r="BI81" s="1329" t="n">
        <v>18.0011</v>
      </c>
      <c r="BJ81" s="1329" t="n">
        <v>18.07625</v>
      </c>
      <c r="BK81" s="1329" t="n">
        <v>18.48071</v>
      </c>
      <c r="BL81" s="1329" t="n">
        <v>952.087</v>
      </c>
      <c r="BM81" s="1329" t="n">
        <v>548.1095</v>
      </c>
      <c r="BN81" s="1329" t="n">
        <v>899.5451</v>
      </c>
      <c r="BO81" s="1329" t="n">
        <v>894.0229</v>
      </c>
      <c r="BP81" s="1329" t="n">
        <v>2.612573</v>
      </c>
      <c r="BQ81" s="1329" t="n">
        <v>899.5451</v>
      </c>
      <c r="BR81" s="1329" t="n">
        <v>4.058727</v>
      </c>
      <c r="BS81" s="1329" t="n">
        <v>1.75025</v>
      </c>
      <c r="BT81" s="1329" t="n">
        <v>1.726516</v>
      </c>
      <c r="BU81" s="1329" t="s">
        <v>469</v>
      </c>
      <c r="BV81" s="1329" t="n">
        <v>553.6071</v>
      </c>
      <c r="BW81" s="1329" t="s">
        <v>469</v>
      </c>
      <c r="BX81" s="1329" t="n">
        <v>796.3952</v>
      </c>
      <c r="BY81" s="1329" t="s">
        <v>469</v>
      </c>
      <c r="BZ81" s="1329" t="n">
        <v>546.7993</v>
      </c>
      <c r="CA81" s="1329" t="s">
        <v>469</v>
      </c>
      <c r="CB81" s="1329" t="n">
        <v>596.1406</v>
      </c>
      <c r="CC81" s="1329" t="n">
        <v>595.7032</v>
      </c>
      <c r="CD81" s="1329" t="n">
        <v>593.5214</v>
      </c>
      <c r="CE81" s="1329" t="n">
        <v>553.7165</v>
      </c>
      <c r="CF81" s="1329" t="n">
        <v>4.505688</v>
      </c>
      <c r="CG81" s="1329" t="n">
        <v>796.3961</v>
      </c>
      <c r="CH81" s="1329" t="n">
        <v>796.3272</v>
      </c>
      <c r="CI81" s="1329" t="n">
        <v>98.31359</v>
      </c>
      <c r="CJ81" s="1329" t="n">
        <v>2.567477</v>
      </c>
      <c r="CK81" s="1329" t="n">
        <v>596.1884</v>
      </c>
      <c r="CL81" s="1329" t="n">
        <v>3.892449</v>
      </c>
      <c r="CM81" s="1329" t="n">
        <v>585.0991</v>
      </c>
      <c r="CN81" s="1329" t="n">
        <v>3.436882</v>
      </c>
      <c r="CO81" s="1329" t="n">
        <v>14.47496</v>
      </c>
      <c r="CP81" s="1329" t="n">
        <v>1.277736</v>
      </c>
      <c r="CQ81" s="1329" t="n">
        <v>827.3242</v>
      </c>
      <c r="CR81" s="1329" t="n">
        <v>1.90348</v>
      </c>
      <c r="CS81" s="1329" t="n">
        <v>533.9423</v>
      </c>
      <c r="CT81" s="1329" t="n">
        <v>3.522791</v>
      </c>
      <c r="CU81" s="1329" t="n">
        <v>548.1095</v>
      </c>
      <c r="CV81" s="1329" t="n">
        <v>4.467669</v>
      </c>
      <c r="CW81" s="1329" t="n">
        <v>546.8118</v>
      </c>
      <c r="CX81" s="1329" t="n">
        <v>4.395026</v>
      </c>
      <c r="CY81" s="1329" t="n">
        <v>1.724633</v>
      </c>
      <c r="CZ81" s="1329" t="n">
        <v>0.6758182</v>
      </c>
      <c r="DA81" s="1329" t="n">
        <v>827.3242</v>
      </c>
      <c r="DB81" s="1329" t="n">
        <v>1.903476</v>
      </c>
      <c r="DC81" s="1329" t="n">
        <v>548.1095</v>
      </c>
      <c r="DD81" s="1329" t="n">
        <v>30.75456</v>
      </c>
      <c r="DE81" s="1329" t="n">
        <v>827.3242</v>
      </c>
      <c r="DF81" s="1329" t="n">
        <v>6.851997</v>
      </c>
    </row>
    <row r="82" customFormat="false" ht="15" hidden="false" customHeight="false" outlineLevel="0" collapsed="false">
      <c r="A82" s="1329" t="s">
        <v>2143</v>
      </c>
      <c r="B82" s="1329" t="n">
        <v>61.90329</v>
      </c>
      <c r="C82" s="1329" t="n">
        <v>65.08494</v>
      </c>
      <c r="D82" s="1329" t="n">
        <v>56.36253</v>
      </c>
      <c r="E82" s="1329" t="n">
        <v>57.42372</v>
      </c>
      <c r="F82" s="1329" t="n">
        <v>32.72581</v>
      </c>
      <c r="G82" s="1329" t="n">
        <v>18.01528</v>
      </c>
      <c r="H82" s="1329" t="n">
        <v>51.00973</v>
      </c>
      <c r="I82" s="1329" t="n">
        <v>56.36253</v>
      </c>
      <c r="J82" s="1329" t="n">
        <v>32.76828</v>
      </c>
      <c r="K82" s="1329" t="n">
        <v>32.76828</v>
      </c>
      <c r="L82" s="1329" t="n">
        <v>61.90329</v>
      </c>
      <c r="M82" s="1329" t="n">
        <v>32.01723</v>
      </c>
      <c r="N82" s="1329" t="s">
        <v>469</v>
      </c>
      <c r="O82" s="1329" t="n">
        <v>57.21502</v>
      </c>
      <c r="P82" s="1329" t="n">
        <v>18.01528</v>
      </c>
      <c r="Q82" s="1329" t="n">
        <v>18.01584</v>
      </c>
      <c r="R82" s="1329" t="n">
        <v>18.01584</v>
      </c>
      <c r="S82" s="1329" t="n">
        <v>18.01584</v>
      </c>
      <c r="T82" s="1329" t="n">
        <v>18.01584</v>
      </c>
      <c r="U82" s="1329" t="n">
        <v>32.0908</v>
      </c>
      <c r="V82" s="1329" t="n">
        <v>87.91352</v>
      </c>
      <c r="W82" s="1329" t="n">
        <v>87.91352</v>
      </c>
      <c r="X82" s="1329" t="n">
        <v>87.91352</v>
      </c>
      <c r="Y82" s="1329" t="n">
        <v>87.91352</v>
      </c>
      <c r="Z82" s="1329" t="n">
        <v>87.91352</v>
      </c>
      <c r="AA82" s="1329" t="n">
        <v>57.21502</v>
      </c>
      <c r="AB82" s="1329" t="n">
        <v>32.0908</v>
      </c>
      <c r="AC82" s="1329" t="n">
        <v>56.36253</v>
      </c>
      <c r="AD82" s="1329" t="n">
        <v>57.21502</v>
      </c>
      <c r="AE82" s="1329" t="n">
        <v>57.21502</v>
      </c>
      <c r="AF82" s="1329" t="n">
        <v>32.0908</v>
      </c>
      <c r="AG82" s="1329" t="n">
        <v>32.0908</v>
      </c>
      <c r="AH82" s="1329" t="n">
        <v>61.90329</v>
      </c>
      <c r="AI82" s="1329" t="n">
        <v>61.90329</v>
      </c>
      <c r="AJ82" s="1329" t="n">
        <v>61.90329</v>
      </c>
      <c r="AK82" s="1329" t="n">
        <v>61.90329</v>
      </c>
      <c r="AL82" s="1329" t="n">
        <v>65.08494</v>
      </c>
      <c r="AM82" s="1329" t="n">
        <v>65.08494</v>
      </c>
      <c r="AN82" s="1329" t="n">
        <v>56.61168</v>
      </c>
      <c r="AO82" s="1329" t="n">
        <v>56.61168</v>
      </c>
      <c r="AP82" s="1329" t="n">
        <v>18.01528</v>
      </c>
      <c r="AQ82" s="1329" t="n">
        <v>18.01528</v>
      </c>
      <c r="AR82" s="1329" t="n">
        <v>56.36253</v>
      </c>
      <c r="AS82" s="1329" t="n">
        <v>56.36253</v>
      </c>
      <c r="AT82" s="1329" t="n">
        <v>57.42372</v>
      </c>
      <c r="AU82" s="1329" t="n">
        <v>57.42372</v>
      </c>
      <c r="AV82" s="1329" t="n">
        <v>32.19019</v>
      </c>
      <c r="AW82" s="1329" t="n">
        <v>32.19019</v>
      </c>
      <c r="AX82" s="1329" t="n">
        <v>61.90329</v>
      </c>
      <c r="AY82" s="1329" t="n">
        <v>61.90329</v>
      </c>
      <c r="AZ82" s="1329" t="n">
        <v>65.08494</v>
      </c>
      <c r="BA82" s="1329" t="n">
        <v>51.00973</v>
      </c>
      <c r="BB82" s="1329" t="n">
        <v>32.7251</v>
      </c>
      <c r="BC82" s="1329" t="n">
        <v>65.08494</v>
      </c>
      <c r="BD82" s="1329" t="n">
        <v>32.0908</v>
      </c>
      <c r="BE82" s="1329" t="n">
        <v>63.81659</v>
      </c>
      <c r="BF82" s="1329" t="n">
        <v>87.91352</v>
      </c>
      <c r="BG82" s="1329" t="n">
        <v>87.91352</v>
      </c>
      <c r="BH82" s="1329" t="n">
        <v>56.36253</v>
      </c>
      <c r="BI82" s="1329" t="n">
        <v>56.36253</v>
      </c>
      <c r="BJ82" s="1329" t="n">
        <v>56.61168</v>
      </c>
      <c r="BK82" s="1329" t="n">
        <v>59.05259</v>
      </c>
      <c r="BL82" s="1329" t="n">
        <v>18.86247</v>
      </c>
      <c r="BM82" s="1329" t="n">
        <v>57.42372</v>
      </c>
      <c r="BN82" s="1329" t="n">
        <v>18.01584</v>
      </c>
      <c r="BO82" s="1329" t="n">
        <v>18.86247</v>
      </c>
      <c r="BP82" s="1329" t="n">
        <v>50.49645</v>
      </c>
      <c r="BQ82" s="1329" t="n">
        <v>18.01584</v>
      </c>
      <c r="BR82" s="1329" t="n">
        <v>18.01584</v>
      </c>
      <c r="BS82" s="1329" t="n">
        <v>32.76828</v>
      </c>
      <c r="BT82" s="1329" t="n">
        <v>32.19019</v>
      </c>
      <c r="BU82" s="1329" t="s">
        <v>469</v>
      </c>
      <c r="BV82" s="1329" t="n">
        <v>57.21502</v>
      </c>
      <c r="BW82" s="1329" t="s">
        <v>469</v>
      </c>
      <c r="BX82" s="1329" t="n">
        <v>32.0908</v>
      </c>
      <c r="BY82" s="1329" t="s">
        <v>469</v>
      </c>
      <c r="BZ82" s="1329" t="n">
        <v>57.42372</v>
      </c>
      <c r="CA82" s="1329" t="s">
        <v>469</v>
      </c>
      <c r="CB82" s="1329" t="n">
        <v>61.90329</v>
      </c>
      <c r="CC82" s="1329" t="n">
        <v>61.90329</v>
      </c>
      <c r="CD82" s="1329" t="n">
        <v>51.00973</v>
      </c>
      <c r="CE82" s="1329" t="n">
        <v>57.21502</v>
      </c>
      <c r="CF82" s="1329" t="n">
        <v>57.21502</v>
      </c>
      <c r="CG82" s="1329" t="n">
        <v>32.0908</v>
      </c>
      <c r="CH82" s="1329" t="n">
        <v>32.0908</v>
      </c>
      <c r="CI82" s="1329" t="n">
        <v>61.90329</v>
      </c>
      <c r="CJ82" s="1329" t="n">
        <v>61.90329</v>
      </c>
      <c r="CK82" s="1329" t="n">
        <v>61.90329</v>
      </c>
      <c r="CL82" s="1329" t="n">
        <v>61.90329</v>
      </c>
      <c r="CM82" s="1329" t="n">
        <v>65.08494</v>
      </c>
      <c r="CN82" s="1329" t="n">
        <v>65.08494</v>
      </c>
      <c r="CO82" s="1329" t="n">
        <v>56.61168</v>
      </c>
      <c r="CP82" s="1329" t="n">
        <v>56.61168</v>
      </c>
      <c r="CQ82" s="1329" t="n">
        <v>18.01528</v>
      </c>
      <c r="CR82" s="1329" t="n">
        <v>18.01528</v>
      </c>
      <c r="CS82" s="1329" t="n">
        <v>56.36253</v>
      </c>
      <c r="CT82" s="1329" t="n">
        <v>56.36253</v>
      </c>
      <c r="CU82" s="1329" t="n">
        <v>57.42372</v>
      </c>
      <c r="CV82" s="1329" t="n">
        <v>57.42372</v>
      </c>
      <c r="CW82" s="1329" t="n">
        <v>57.42372</v>
      </c>
      <c r="CX82" s="1329" t="n">
        <v>57.42372</v>
      </c>
      <c r="CY82" s="1329" t="n">
        <v>32.19019</v>
      </c>
      <c r="CZ82" s="1329" t="n">
        <v>32.19019</v>
      </c>
      <c r="DA82" s="1329" t="n">
        <v>18.01528</v>
      </c>
      <c r="DB82" s="1329" t="n">
        <v>18.01528</v>
      </c>
      <c r="DC82" s="1329" t="n">
        <v>57.42372</v>
      </c>
      <c r="DD82" s="1329" t="n">
        <v>57.42372</v>
      </c>
      <c r="DE82" s="1329" t="n">
        <v>18.01528</v>
      </c>
      <c r="DF82" s="1329" t="n">
        <v>18.01528</v>
      </c>
    </row>
    <row r="83" customFormat="false" ht="15" hidden="false" customHeight="false" outlineLevel="0" collapsed="false">
      <c r="A83" s="1329" t="s">
        <v>2144</v>
      </c>
      <c r="B83" s="1329" t="n">
        <v>145.0389</v>
      </c>
      <c r="C83" s="1329" t="n">
        <v>144.0221</v>
      </c>
      <c r="D83" s="1329" t="n">
        <v>188.0262</v>
      </c>
      <c r="E83" s="1329" t="n">
        <v>91.98428</v>
      </c>
      <c r="F83" s="1329" t="n">
        <v>2.029437</v>
      </c>
      <c r="G83" s="1329" t="n">
        <v>0.0801541</v>
      </c>
      <c r="H83" s="1329" t="n">
        <v>149.4829</v>
      </c>
      <c r="I83" s="1329" t="n">
        <v>94.01309</v>
      </c>
      <c r="J83" s="1329" t="n">
        <v>16.59062</v>
      </c>
      <c r="K83" s="1329" t="n">
        <v>16.59062</v>
      </c>
      <c r="L83" s="1329" t="n">
        <v>145.0389</v>
      </c>
      <c r="M83" s="1329" t="n">
        <v>16.8204</v>
      </c>
      <c r="N83" s="1329" t="n">
        <v>0</v>
      </c>
      <c r="O83" s="1329" t="n">
        <v>131.6894</v>
      </c>
      <c r="P83" s="1329" t="n">
        <v>15.02891</v>
      </c>
      <c r="Q83" s="1329" t="n">
        <v>15.02934</v>
      </c>
      <c r="R83" s="1329" t="n">
        <v>15.02934</v>
      </c>
      <c r="S83" s="1329" t="n">
        <v>15.02934</v>
      </c>
      <c r="T83" s="1329" t="n">
        <v>15.02934</v>
      </c>
      <c r="U83" s="1329" t="n">
        <v>17.79359</v>
      </c>
      <c r="V83" s="1329" t="n">
        <v>50.61363</v>
      </c>
      <c r="W83" s="1329" t="n">
        <v>50.61363</v>
      </c>
      <c r="X83" s="1329" t="n">
        <v>50.61363</v>
      </c>
      <c r="Y83" s="1329" t="n">
        <v>50.61363</v>
      </c>
      <c r="Z83" s="1329" t="n">
        <v>50.61363</v>
      </c>
      <c r="AA83" s="1329" t="n">
        <v>131.6894</v>
      </c>
      <c r="AB83" s="1329" t="n">
        <v>18.8495</v>
      </c>
      <c r="AC83" s="1329" t="n">
        <v>94.01309</v>
      </c>
      <c r="AD83" s="1321" t="n">
        <v>0.00172</v>
      </c>
      <c r="AE83" s="1321" t="n">
        <v>0.00172</v>
      </c>
      <c r="AF83" s="1321" t="n">
        <v>0.00126</v>
      </c>
      <c r="AG83" s="1321" t="n">
        <v>0.00126</v>
      </c>
      <c r="AH83" s="1321" t="n">
        <v>0.0016</v>
      </c>
      <c r="AI83" s="1321" t="n">
        <v>0.0016</v>
      </c>
      <c r="AJ83" s="1321" t="n">
        <v>0.0016</v>
      </c>
      <c r="AK83" s="1321" t="n">
        <v>0.0016</v>
      </c>
      <c r="AL83" s="1321" t="n">
        <v>0.00159</v>
      </c>
      <c r="AM83" s="1321" t="n">
        <v>0.00159</v>
      </c>
      <c r="AN83" s="1321" t="n">
        <v>0.00173</v>
      </c>
      <c r="AO83" s="1321" t="n">
        <v>0.00173</v>
      </c>
      <c r="AP83" s="1321" t="n">
        <v>0.001</v>
      </c>
      <c r="AQ83" s="1321" t="n">
        <v>0.001</v>
      </c>
      <c r="AR83" s="1321" t="n">
        <v>0.00172</v>
      </c>
      <c r="AS83" s="1321" t="n">
        <v>0.00172</v>
      </c>
      <c r="AT83" s="1321" t="n">
        <v>0.00174</v>
      </c>
      <c r="AU83" s="1321" t="n">
        <v>0.00174</v>
      </c>
      <c r="AV83" s="1321" t="n">
        <v>0.00126</v>
      </c>
      <c r="AW83" s="1321" t="n">
        <v>0.00126</v>
      </c>
      <c r="AX83" s="1329" t="n">
        <v>145.0389</v>
      </c>
      <c r="AY83" s="1329" t="n">
        <v>145.0389</v>
      </c>
      <c r="AZ83" s="1329" t="n">
        <v>144.022</v>
      </c>
      <c r="BA83" s="1329" t="n">
        <v>149.4829</v>
      </c>
      <c r="BB83" s="1329" t="n">
        <v>2.029102</v>
      </c>
      <c r="BC83" s="1329" t="n">
        <v>144.022</v>
      </c>
      <c r="BD83" s="1329" t="n">
        <v>1.055911</v>
      </c>
      <c r="BE83" s="1329" t="n">
        <v>81.94139</v>
      </c>
      <c r="BF83" s="1329" t="n">
        <v>774.9504</v>
      </c>
      <c r="BG83" s="1329" t="n">
        <v>774.9504</v>
      </c>
      <c r="BH83" s="1329" t="n">
        <v>94.01309</v>
      </c>
      <c r="BI83" s="1329" t="n">
        <v>188.0262</v>
      </c>
      <c r="BJ83" s="1329" t="n">
        <v>190.7739</v>
      </c>
      <c r="BK83" s="1329" t="n">
        <v>175.3498</v>
      </c>
      <c r="BL83" s="1329" t="n">
        <v>17.05772</v>
      </c>
      <c r="BM83" s="1329" t="n">
        <v>91.98428</v>
      </c>
      <c r="BN83" s="1329" t="n">
        <v>14.94919</v>
      </c>
      <c r="BO83" s="1329" t="n">
        <v>17.05772</v>
      </c>
      <c r="BP83" s="1329" t="n">
        <v>0.0790896</v>
      </c>
      <c r="BQ83" s="1329" t="n">
        <v>29.29145</v>
      </c>
      <c r="BR83" s="1329" t="n">
        <v>29.29145</v>
      </c>
      <c r="BS83" s="1329" t="n">
        <v>16.59062</v>
      </c>
      <c r="BT83" s="1329" t="n">
        <v>17.46526</v>
      </c>
      <c r="BU83" s="1329" t="n">
        <v>0</v>
      </c>
      <c r="BV83" s="1329" t="n">
        <v>131.6894</v>
      </c>
      <c r="BW83" s="1329" t="n">
        <v>0</v>
      </c>
      <c r="BX83" s="1329" t="n">
        <v>18.8495</v>
      </c>
      <c r="BY83" s="1329" t="n">
        <v>0</v>
      </c>
      <c r="BZ83" s="1329" t="n">
        <v>91.98428</v>
      </c>
      <c r="CA83" s="1329" t="n">
        <v>0</v>
      </c>
      <c r="CB83" s="1329" t="n">
        <v>145.0389</v>
      </c>
      <c r="CC83" s="1329" t="n">
        <v>145.0389</v>
      </c>
      <c r="CD83" s="1329" t="n">
        <v>149.483</v>
      </c>
      <c r="CE83" s="1329" t="n">
        <v>131.6894</v>
      </c>
      <c r="CF83" s="1329" t="n">
        <v>131.6894</v>
      </c>
      <c r="CG83" s="1329" t="n">
        <v>18.8495</v>
      </c>
      <c r="CH83" s="1329" t="n">
        <v>18.8495</v>
      </c>
      <c r="CI83" s="1329" t="n">
        <v>145.0389</v>
      </c>
      <c r="CJ83" s="1329" t="n">
        <v>145.0389</v>
      </c>
      <c r="CK83" s="1329" t="n">
        <v>145.0389</v>
      </c>
      <c r="CL83" s="1329" t="n">
        <v>145.0389</v>
      </c>
      <c r="CM83" s="1329" t="n">
        <v>144.022</v>
      </c>
      <c r="CN83" s="1329" t="n">
        <v>144.022</v>
      </c>
      <c r="CO83" s="1329" t="n">
        <v>190.7739</v>
      </c>
      <c r="CP83" s="1329" t="n">
        <v>190.7739</v>
      </c>
      <c r="CQ83" s="1329" t="n">
        <v>16.36718</v>
      </c>
      <c r="CR83" s="1329" t="n">
        <v>16.36718</v>
      </c>
      <c r="CS83" s="1329" t="n">
        <v>188.0262</v>
      </c>
      <c r="CT83" s="1329" t="n">
        <v>188.0262</v>
      </c>
      <c r="CU83" s="1329" t="n">
        <v>91.98428</v>
      </c>
      <c r="CV83" s="1329" t="n">
        <v>91.98428</v>
      </c>
      <c r="CW83" s="1329" t="n">
        <v>91.98428</v>
      </c>
      <c r="CX83" s="1329" t="n">
        <v>91.98428</v>
      </c>
      <c r="CY83" s="1329" t="n">
        <v>17.46526</v>
      </c>
      <c r="CZ83" s="1329" t="n">
        <v>17.46526</v>
      </c>
      <c r="DA83" s="1329" t="n">
        <v>5.297099</v>
      </c>
      <c r="DB83" s="1329" t="n">
        <v>5.297099</v>
      </c>
      <c r="DC83" s="1321" t="n">
        <v>0.00174</v>
      </c>
      <c r="DD83" s="1321" t="n">
        <v>0.00174</v>
      </c>
      <c r="DE83" s="1321" t="n">
        <v>0.001</v>
      </c>
      <c r="DF83" s="1321" t="n">
        <v>0.001</v>
      </c>
    </row>
    <row r="84" customFormat="false" ht="15" hidden="false" customHeight="false" outlineLevel="0" collapsed="false">
      <c r="A84" s="1329" t="s">
        <v>2145</v>
      </c>
      <c r="B84" s="1329" t="s">
        <v>469</v>
      </c>
      <c r="C84" s="1329" t="s">
        <v>469</v>
      </c>
      <c r="D84" s="1329" t="s">
        <v>469</v>
      </c>
      <c r="E84" s="1329" t="s">
        <v>469</v>
      </c>
      <c r="F84" s="1329" t="s">
        <v>469</v>
      </c>
      <c r="G84" s="1329" t="s">
        <v>469</v>
      </c>
      <c r="H84" s="1329" t="s">
        <v>469</v>
      </c>
      <c r="I84" s="1329" t="s">
        <v>469</v>
      </c>
      <c r="J84" s="1329" t="s">
        <v>469</v>
      </c>
      <c r="K84" s="1329" t="s">
        <v>469</v>
      </c>
      <c r="L84" s="1329" t="s">
        <v>469</v>
      </c>
      <c r="M84" s="1329" t="s">
        <v>469</v>
      </c>
      <c r="N84" s="1329" t="s">
        <v>469</v>
      </c>
      <c r="O84" s="1329" t="s">
        <v>469</v>
      </c>
      <c r="P84" s="1329" t="s">
        <v>469</v>
      </c>
      <c r="Q84" s="1329" t="s">
        <v>469</v>
      </c>
      <c r="R84" s="1329" t="s">
        <v>469</v>
      </c>
      <c r="S84" s="1329" t="s">
        <v>469</v>
      </c>
      <c r="T84" s="1329" t="s">
        <v>469</v>
      </c>
      <c r="U84" s="1329" t="s">
        <v>469</v>
      </c>
      <c r="V84" s="1329" t="s">
        <v>469</v>
      </c>
      <c r="W84" s="1329" t="s">
        <v>469</v>
      </c>
      <c r="X84" s="1329" t="s">
        <v>469</v>
      </c>
      <c r="Y84" s="1329" t="s">
        <v>469</v>
      </c>
      <c r="Z84" s="1329" t="s">
        <v>469</v>
      </c>
      <c r="AA84" s="1329" t="s">
        <v>469</v>
      </c>
      <c r="AB84" s="1329" t="s">
        <v>469</v>
      </c>
      <c r="AC84" s="1329" t="s">
        <v>469</v>
      </c>
      <c r="AD84" s="1329" t="s">
        <v>469</v>
      </c>
      <c r="AE84" s="1329" t="s">
        <v>469</v>
      </c>
      <c r="AF84" s="1329" t="s">
        <v>469</v>
      </c>
      <c r="AG84" s="1329" t="s">
        <v>469</v>
      </c>
      <c r="AH84" s="1329" t="s">
        <v>469</v>
      </c>
      <c r="AI84" s="1329" t="s">
        <v>469</v>
      </c>
      <c r="AJ84" s="1329" t="s">
        <v>469</v>
      </c>
      <c r="AK84" s="1329" t="s">
        <v>469</v>
      </c>
      <c r="AL84" s="1329" t="s">
        <v>469</v>
      </c>
      <c r="AM84" s="1329" t="s">
        <v>469</v>
      </c>
      <c r="AN84" s="1329" t="s">
        <v>469</v>
      </c>
      <c r="AO84" s="1329" t="s">
        <v>469</v>
      </c>
      <c r="AP84" s="1329" t="s">
        <v>469</v>
      </c>
      <c r="AQ84" s="1329" t="s">
        <v>469</v>
      </c>
      <c r="AR84" s="1329" t="s">
        <v>469</v>
      </c>
      <c r="AS84" s="1329" t="s">
        <v>469</v>
      </c>
      <c r="AT84" s="1329" t="s">
        <v>469</v>
      </c>
      <c r="AU84" s="1329" t="s">
        <v>469</v>
      </c>
      <c r="AV84" s="1329" t="s">
        <v>469</v>
      </c>
      <c r="AW84" s="1329" t="s">
        <v>469</v>
      </c>
      <c r="AX84" s="1329" t="s">
        <v>469</v>
      </c>
      <c r="AY84" s="1329" t="s">
        <v>469</v>
      </c>
      <c r="AZ84" s="1329" t="s">
        <v>469</v>
      </c>
      <c r="BA84" s="1329" t="s">
        <v>469</v>
      </c>
      <c r="BB84" s="1329" t="s">
        <v>469</v>
      </c>
      <c r="BC84" s="1329" t="s">
        <v>469</v>
      </c>
      <c r="BD84" s="1329" t="s">
        <v>469</v>
      </c>
      <c r="BE84" s="1329" t="s">
        <v>469</v>
      </c>
      <c r="BF84" s="1329" t="s">
        <v>469</v>
      </c>
      <c r="BG84" s="1329" t="s">
        <v>469</v>
      </c>
      <c r="BH84" s="1329" t="s">
        <v>469</v>
      </c>
      <c r="BI84" s="1329" t="s">
        <v>469</v>
      </c>
      <c r="BJ84" s="1329" t="s">
        <v>469</v>
      </c>
      <c r="BK84" s="1329" t="s">
        <v>469</v>
      </c>
      <c r="BL84" s="1329" t="s">
        <v>469</v>
      </c>
      <c r="BM84" s="1329" t="s">
        <v>469</v>
      </c>
      <c r="BN84" s="1329" t="s">
        <v>469</v>
      </c>
      <c r="BO84" s="1329" t="s">
        <v>469</v>
      </c>
      <c r="BP84" s="1329" t="s">
        <v>469</v>
      </c>
      <c r="BQ84" s="1329" t="s">
        <v>469</v>
      </c>
      <c r="BR84" s="1329" t="s">
        <v>469</v>
      </c>
      <c r="BS84" s="1329" t="s">
        <v>469</v>
      </c>
      <c r="BT84" s="1329" t="s">
        <v>469</v>
      </c>
      <c r="BU84" s="1329" t="s">
        <v>469</v>
      </c>
      <c r="BV84" s="1329" t="s">
        <v>469</v>
      </c>
      <c r="BW84" s="1329" t="s">
        <v>469</v>
      </c>
      <c r="BX84" s="1329" t="s">
        <v>469</v>
      </c>
      <c r="BY84" s="1329" t="s">
        <v>469</v>
      </c>
      <c r="BZ84" s="1329" t="s">
        <v>469</v>
      </c>
      <c r="CA84" s="1329" t="s">
        <v>469</v>
      </c>
      <c r="CB84" s="1329" t="s">
        <v>469</v>
      </c>
      <c r="CC84" s="1329" t="s">
        <v>469</v>
      </c>
      <c r="CD84" s="1329" t="s">
        <v>469</v>
      </c>
      <c r="CE84" s="1329" t="s">
        <v>469</v>
      </c>
      <c r="CF84" s="1329" t="s">
        <v>469</v>
      </c>
      <c r="CG84" s="1329" t="s">
        <v>469</v>
      </c>
      <c r="CH84" s="1329" t="s">
        <v>469</v>
      </c>
      <c r="CI84" s="1329" t="s">
        <v>469</v>
      </c>
      <c r="CJ84" s="1329" t="s">
        <v>469</v>
      </c>
      <c r="CK84" s="1329" t="s">
        <v>469</v>
      </c>
      <c r="CL84" s="1329" t="s">
        <v>469</v>
      </c>
      <c r="CM84" s="1329" t="s">
        <v>469</v>
      </c>
      <c r="CN84" s="1329" t="s">
        <v>469</v>
      </c>
      <c r="CO84" s="1329" t="s">
        <v>469</v>
      </c>
      <c r="CP84" s="1329" t="s">
        <v>469</v>
      </c>
      <c r="CQ84" s="1329" t="s">
        <v>469</v>
      </c>
      <c r="CR84" s="1329" t="s">
        <v>469</v>
      </c>
      <c r="CS84" s="1329" t="s">
        <v>469</v>
      </c>
      <c r="CT84" s="1329" t="s">
        <v>469</v>
      </c>
      <c r="CU84" s="1329" t="s">
        <v>469</v>
      </c>
      <c r="CV84" s="1329" t="s">
        <v>469</v>
      </c>
      <c r="CW84" s="1329" t="s">
        <v>469</v>
      </c>
      <c r="CX84" s="1329" t="s">
        <v>469</v>
      </c>
      <c r="CY84" s="1329" t="s">
        <v>469</v>
      </c>
      <c r="CZ84" s="1329" t="s">
        <v>469</v>
      </c>
      <c r="DA84" s="1329" t="s">
        <v>469</v>
      </c>
      <c r="DB84" s="1329" t="s">
        <v>469</v>
      </c>
      <c r="DC84" s="1329" t="s">
        <v>469</v>
      </c>
      <c r="DD84" s="1329" t="s">
        <v>469</v>
      </c>
      <c r="DE84" s="1329" t="s">
        <v>469</v>
      </c>
      <c r="DF84" s="1329" t="s">
        <v>469</v>
      </c>
    </row>
    <row r="85" customFormat="false" ht="15" hidden="false" customHeight="false" outlineLevel="0" collapsed="false">
      <c r="A85" s="1329" t="s">
        <v>2146</v>
      </c>
      <c r="B85" s="1329" t="n">
        <v>0.0985279</v>
      </c>
      <c r="C85" s="1329" t="n">
        <v>0</v>
      </c>
      <c r="D85" s="1329" t="n">
        <v>0</v>
      </c>
      <c r="E85" s="1329" t="n">
        <v>0</v>
      </c>
      <c r="F85" s="1329" t="n">
        <v>0</v>
      </c>
      <c r="G85" s="1329" t="n">
        <v>0</v>
      </c>
      <c r="H85" s="1329" t="n">
        <v>0</v>
      </c>
      <c r="I85" s="1329" t="n">
        <v>0</v>
      </c>
      <c r="J85" s="1321" t="n">
        <v>0.00342</v>
      </c>
      <c r="K85" s="1329" t="n">
        <v>0</v>
      </c>
      <c r="L85" s="1329" t="n">
        <v>0</v>
      </c>
      <c r="M85" s="1329" t="n">
        <v>0</v>
      </c>
      <c r="N85" s="1329" t="s">
        <v>469</v>
      </c>
      <c r="O85" s="1329" t="n">
        <v>0</v>
      </c>
      <c r="P85" s="1329" t="n">
        <v>0</v>
      </c>
      <c r="Q85" s="1329" t="n">
        <v>0</v>
      </c>
      <c r="R85" s="1329" t="n">
        <v>0</v>
      </c>
      <c r="S85" s="1329" t="n">
        <v>0</v>
      </c>
      <c r="T85" s="1329" t="n">
        <v>0</v>
      </c>
      <c r="U85" s="1329" t="n">
        <v>0</v>
      </c>
      <c r="V85" s="1329" t="n">
        <v>0</v>
      </c>
      <c r="W85" s="1329" t="n">
        <v>0</v>
      </c>
      <c r="X85" s="1329" t="n">
        <v>0</v>
      </c>
      <c r="Y85" s="1329" t="n">
        <v>0</v>
      </c>
      <c r="Z85" s="1329" t="n">
        <v>0</v>
      </c>
      <c r="AA85" s="1329" t="n">
        <v>0</v>
      </c>
      <c r="AB85" s="1329" t="n">
        <v>0</v>
      </c>
      <c r="AC85" s="1329" t="n">
        <v>0</v>
      </c>
      <c r="AD85" s="1329" t="n">
        <v>0</v>
      </c>
      <c r="AE85" s="1329" t="n">
        <v>1</v>
      </c>
      <c r="AF85" s="1329" t="n">
        <v>0</v>
      </c>
      <c r="AG85" s="1329" t="n">
        <v>1</v>
      </c>
      <c r="AH85" s="1329" t="n">
        <v>0.1418984</v>
      </c>
      <c r="AI85" s="1329" t="n">
        <v>1</v>
      </c>
      <c r="AJ85" s="1329" t="n">
        <v>0</v>
      </c>
      <c r="AK85" s="1329" t="n">
        <v>1</v>
      </c>
      <c r="AL85" s="1329" t="n">
        <v>0</v>
      </c>
      <c r="AM85" s="1329" t="n">
        <v>1</v>
      </c>
      <c r="AN85" s="1329" t="n">
        <v>1</v>
      </c>
      <c r="AO85" s="1329" t="n">
        <v>0.8944311</v>
      </c>
      <c r="AP85" s="1329" t="n">
        <v>0</v>
      </c>
      <c r="AQ85" s="1329" t="n">
        <v>1</v>
      </c>
      <c r="AR85" s="1329" t="n">
        <v>0</v>
      </c>
      <c r="AS85" s="1329" t="n">
        <v>1</v>
      </c>
      <c r="AT85" s="1329" t="n">
        <v>0</v>
      </c>
      <c r="AU85" s="1329" t="n">
        <v>1</v>
      </c>
      <c r="AV85" s="1329" t="n">
        <v>1</v>
      </c>
      <c r="AW85" s="1329" t="n">
        <v>1</v>
      </c>
      <c r="AX85" s="1329" t="n">
        <v>0.1360727</v>
      </c>
      <c r="AY85" s="1329" t="n">
        <v>0</v>
      </c>
      <c r="AZ85" s="1329" t="n">
        <v>0</v>
      </c>
      <c r="BA85" s="1329" t="n">
        <v>0</v>
      </c>
      <c r="BB85" s="1329" t="n">
        <v>0</v>
      </c>
      <c r="BC85" s="1329" t="n">
        <v>0</v>
      </c>
      <c r="BD85" s="1329" t="n">
        <v>0</v>
      </c>
      <c r="BE85" s="1329" t="n">
        <v>0</v>
      </c>
      <c r="BF85" s="1329" t="n">
        <v>0</v>
      </c>
      <c r="BG85" s="1329" t="n">
        <v>0.2496764</v>
      </c>
      <c r="BH85" s="1329" t="n">
        <v>0</v>
      </c>
      <c r="BI85" s="1329" t="n">
        <v>1</v>
      </c>
      <c r="BJ85" s="1329" t="n">
        <v>1</v>
      </c>
      <c r="BK85" s="1329" t="n">
        <v>1</v>
      </c>
      <c r="BL85" s="1329" t="n">
        <v>0</v>
      </c>
      <c r="BM85" s="1329" t="n">
        <v>0</v>
      </c>
      <c r="BN85" s="1329" t="n">
        <v>0</v>
      </c>
      <c r="BO85" s="1329" t="n">
        <v>0</v>
      </c>
      <c r="BP85" s="1329" t="n">
        <v>1</v>
      </c>
      <c r="BQ85" s="1329" t="n">
        <v>0</v>
      </c>
      <c r="BR85" s="1329" t="n">
        <v>0.2498769</v>
      </c>
      <c r="BS85" s="1329" t="n">
        <v>1</v>
      </c>
      <c r="BT85" s="1329" t="n">
        <v>1</v>
      </c>
      <c r="BU85" s="1329" t="s">
        <v>469</v>
      </c>
      <c r="BV85" s="1329" t="n">
        <v>0</v>
      </c>
      <c r="BW85" s="1329" t="s">
        <v>469</v>
      </c>
      <c r="BX85" s="1329" t="n">
        <v>0</v>
      </c>
      <c r="BY85" s="1329" t="s">
        <v>469</v>
      </c>
      <c r="BZ85" s="1329" t="n">
        <v>0</v>
      </c>
      <c r="CA85" s="1329" t="s">
        <v>469</v>
      </c>
      <c r="CB85" s="1329" t="n">
        <v>0</v>
      </c>
      <c r="CC85" s="1329" t="n">
        <v>0</v>
      </c>
      <c r="CD85" s="1329" t="n">
        <v>0</v>
      </c>
      <c r="CE85" s="1329" t="n">
        <v>0</v>
      </c>
      <c r="CF85" s="1329" t="n">
        <v>0.3670587</v>
      </c>
      <c r="CG85" s="1329" t="n">
        <v>0</v>
      </c>
      <c r="CH85" s="1329" t="n">
        <v>0</v>
      </c>
      <c r="CI85" s="1329" t="n">
        <v>0.1418984</v>
      </c>
      <c r="CJ85" s="1329" t="n">
        <v>0.6164576</v>
      </c>
      <c r="CK85" s="1329" t="n">
        <v>0</v>
      </c>
      <c r="CL85" s="1329" t="n">
        <v>0.4092112</v>
      </c>
      <c r="CM85" s="1329" t="n">
        <v>0</v>
      </c>
      <c r="CN85" s="1329" t="n">
        <v>0.467169</v>
      </c>
      <c r="CO85" s="1329" t="n">
        <v>1</v>
      </c>
      <c r="CP85" s="1329" t="n">
        <v>1</v>
      </c>
      <c r="CQ85" s="1329" t="n">
        <v>0</v>
      </c>
      <c r="CR85" s="1329" t="n">
        <v>0.1907685</v>
      </c>
      <c r="CS85" s="1329" t="n">
        <v>0</v>
      </c>
      <c r="CT85" s="1329" t="n">
        <v>0.4698819</v>
      </c>
      <c r="CU85" s="1329" t="n">
        <v>0</v>
      </c>
      <c r="CV85" s="1329" t="n">
        <v>0.3733554</v>
      </c>
      <c r="CW85" s="1329" t="n">
        <v>0</v>
      </c>
      <c r="CX85" s="1329" t="n">
        <v>0.3795645</v>
      </c>
      <c r="CY85" s="1329" t="n">
        <v>1</v>
      </c>
      <c r="CZ85" s="1329" t="n">
        <v>1</v>
      </c>
      <c r="DA85" s="1329" t="n">
        <v>0</v>
      </c>
      <c r="DB85" s="1329" t="n">
        <v>0.1907691</v>
      </c>
      <c r="DC85" s="1329" t="n">
        <v>0</v>
      </c>
      <c r="DD85" s="1329" t="n">
        <v>1</v>
      </c>
      <c r="DE85" s="1329" t="n">
        <v>0</v>
      </c>
      <c r="DF85" s="1329" t="n">
        <v>1</v>
      </c>
    </row>
    <row r="86" customFormat="false" ht="15" hidden="false" customHeight="false" outlineLevel="0" collapsed="false">
      <c r="A86" s="1329" t="s">
        <v>2129</v>
      </c>
      <c r="B86" s="1329" t="n">
        <v>90822</v>
      </c>
      <c r="C86" s="1329" t="n">
        <v>90822</v>
      </c>
      <c r="D86" s="1321" t="n">
        <v>109000</v>
      </c>
      <c r="E86" s="1329" t="n">
        <v>52959.11</v>
      </c>
      <c r="F86" s="1329" t="n">
        <v>1584.66</v>
      </c>
      <c r="G86" s="1329" t="n">
        <v>80</v>
      </c>
      <c r="H86" s="1329" t="n">
        <v>90821.98</v>
      </c>
      <c r="I86" s="1329" t="n">
        <v>54511.6</v>
      </c>
      <c r="J86" s="1329" t="n">
        <v>12940.49</v>
      </c>
      <c r="K86" s="1329" t="n">
        <v>12940.49</v>
      </c>
      <c r="L86" s="1329" t="n">
        <v>90821.98</v>
      </c>
      <c r="M86" s="1329" t="n">
        <v>13365</v>
      </c>
      <c r="N86" s="1329" t="s">
        <v>469</v>
      </c>
      <c r="O86" s="1329" t="n">
        <v>76710</v>
      </c>
      <c r="P86" s="1329" t="n">
        <v>15000</v>
      </c>
      <c r="Q86" s="1329" t="n">
        <v>15000.16</v>
      </c>
      <c r="R86" s="1329" t="n">
        <v>15000.16</v>
      </c>
      <c r="S86" s="1329" t="n">
        <v>15000.16</v>
      </c>
      <c r="T86" s="1329" t="n">
        <v>15000.16</v>
      </c>
      <c r="U86" s="1329" t="n">
        <v>14111.98</v>
      </c>
      <c r="V86" s="1329" t="n">
        <v>37147.81</v>
      </c>
      <c r="W86" s="1329" t="n">
        <v>37147.81</v>
      </c>
      <c r="X86" s="1329" t="n">
        <v>37147.81</v>
      </c>
      <c r="Y86" s="1329" t="n">
        <v>37147.81</v>
      </c>
      <c r="Z86" s="1329" t="n">
        <v>37147.81</v>
      </c>
      <c r="AA86" s="1329" t="n">
        <v>76710</v>
      </c>
      <c r="AB86" s="1329" t="n">
        <v>14949.41</v>
      </c>
      <c r="AC86" s="1329" t="n">
        <v>54511.6</v>
      </c>
      <c r="AD86" s="1329" t="n">
        <v>1</v>
      </c>
      <c r="AE86" s="1329" t="n">
        <v>1</v>
      </c>
      <c r="AF86" s="1329" t="n">
        <v>1</v>
      </c>
      <c r="AG86" s="1329" t="n">
        <v>1</v>
      </c>
      <c r="AH86" s="1329" t="n">
        <v>1</v>
      </c>
      <c r="AI86" s="1329" t="n">
        <v>1</v>
      </c>
      <c r="AJ86" s="1329" t="n">
        <v>1</v>
      </c>
      <c r="AK86" s="1329" t="n">
        <v>1</v>
      </c>
      <c r="AL86" s="1329" t="n">
        <v>1</v>
      </c>
      <c r="AM86" s="1329" t="n">
        <v>1</v>
      </c>
      <c r="AN86" s="1329" t="n">
        <v>1</v>
      </c>
      <c r="AO86" s="1329" t="n">
        <v>1</v>
      </c>
      <c r="AP86" s="1329" t="n">
        <v>1</v>
      </c>
      <c r="AQ86" s="1329" t="n">
        <v>1</v>
      </c>
      <c r="AR86" s="1329" t="n">
        <v>1</v>
      </c>
      <c r="AS86" s="1329" t="n">
        <v>1</v>
      </c>
      <c r="AT86" s="1329" t="n">
        <v>1</v>
      </c>
      <c r="AU86" s="1329" t="n">
        <v>1</v>
      </c>
      <c r="AV86" s="1329" t="n">
        <v>1</v>
      </c>
      <c r="AW86" s="1329" t="n">
        <v>1</v>
      </c>
      <c r="AX86" s="1329" t="n">
        <v>90821.98</v>
      </c>
      <c r="AY86" s="1329" t="n">
        <v>90821.98</v>
      </c>
      <c r="AZ86" s="1329" t="n">
        <v>90821.98</v>
      </c>
      <c r="BA86" s="1329" t="n">
        <v>90821.98</v>
      </c>
      <c r="BB86" s="1329" t="n">
        <v>1584.411</v>
      </c>
      <c r="BC86" s="1329" t="n">
        <v>90821.98</v>
      </c>
      <c r="BD86" s="1329" t="n">
        <v>837.4362</v>
      </c>
      <c r="BE86" s="1329" t="n">
        <v>50600.52</v>
      </c>
      <c r="BF86" s="1321" t="n">
        <v>569000</v>
      </c>
      <c r="BG86" s="1321" t="n">
        <v>569000</v>
      </c>
      <c r="BH86" s="1329" t="n">
        <v>54511.6</v>
      </c>
      <c r="BI86" s="1321" t="n">
        <v>109000</v>
      </c>
      <c r="BJ86" s="1321" t="n">
        <v>111000</v>
      </c>
      <c r="BK86" s="1321" t="n">
        <v>104000</v>
      </c>
      <c r="BL86" s="1329" t="n">
        <v>16552.49</v>
      </c>
      <c r="BM86" s="1329" t="n">
        <v>52959.11</v>
      </c>
      <c r="BN86" s="1329" t="n">
        <v>14920.16</v>
      </c>
      <c r="BO86" s="1329" t="n">
        <v>16552.49</v>
      </c>
      <c r="BP86" s="1329" t="n">
        <v>47.66526</v>
      </c>
      <c r="BQ86" s="1329" t="n">
        <v>29234.57</v>
      </c>
      <c r="BR86" s="1329" t="n">
        <v>29234.57</v>
      </c>
      <c r="BS86" s="1329" t="n">
        <v>12940.49</v>
      </c>
      <c r="BT86" s="1329" t="n">
        <v>13827.32</v>
      </c>
      <c r="BU86" s="1329" t="s">
        <v>469</v>
      </c>
      <c r="BV86" s="1329" t="n">
        <v>76710</v>
      </c>
      <c r="BW86" s="1329" t="s">
        <v>469</v>
      </c>
      <c r="BX86" s="1329" t="n">
        <v>14949.41</v>
      </c>
      <c r="BY86" s="1329" t="s">
        <v>469</v>
      </c>
      <c r="BZ86" s="1329" t="n">
        <v>52959.11</v>
      </c>
      <c r="CA86" s="1329" t="s">
        <v>469</v>
      </c>
      <c r="CB86" s="1329" t="n">
        <v>90821.98</v>
      </c>
      <c r="CC86" s="1329" t="n">
        <v>90822</v>
      </c>
      <c r="CD86" s="1329" t="n">
        <v>90822</v>
      </c>
      <c r="CE86" s="1329" t="n">
        <v>76710</v>
      </c>
      <c r="CF86" s="1329" t="n">
        <v>76710</v>
      </c>
      <c r="CG86" s="1329" t="n">
        <v>14949.41</v>
      </c>
      <c r="CH86" s="1329" t="n">
        <v>14949.41</v>
      </c>
      <c r="CI86" s="1329" t="n">
        <v>90821.98</v>
      </c>
      <c r="CJ86" s="1329" t="n">
        <v>90821.98</v>
      </c>
      <c r="CK86" s="1329" t="n">
        <v>90821.98</v>
      </c>
      <c r="CL86" s="1329" t="n">
        <v>90821.98</v>
      </c>
      <c r="CM86" s="1329" t="n">
        <v>90821.98</v>
      </c>
      <c r="CN86" s="1329" t="n">
        <v>90821.98</v>
      </c>
      <c r="CO86" s="1321" t="n">
        <v>111000</v>
      </c>
      <c r="CP86" s="1321" t="n">
        <v>111000</v>
      </c>
      <c r="CQ86" s="1329" t="n">
        <v>16335.7</v>
      </c>
      <c r="CR86" s="1329" t="n">
        <v>16335.7</v>
      </c>
      <c r="CS86" s="1321" t="n">
        <v>109000</v>
      </c>
      <c r="CT86" s="1321" t="n">
        <v>109000</v>
      </c>
      <c r="CU86" s="1329" t="n">
        <v>52959.11</v>
      </c>
      <c r="CV86" s="1329" t="n">
        <v>52959.11</v>
      </c>
      <c r="CW86" s="1329" t="n">
        <v>52959.11</v>
      </c>
      <c r="CX86" s="1329" t="n">
        <v>52959.11</v>
      </c>
      <c r="CY86" s="1329" t="n">
        <v>13827.32</v>
      </c>
      <c r="CZ86" s="1329" t="n">
        <v>13827.32</v>
      </c>
      <c r="DA86" s="1329" t="n">
        <v>5286.91</v>
      </c>
      <c r="DB86" s="1329" t="n">
        <v>5286.91</v>
      </c>
      <c r="DC86" s="1329" t="n">
        <v>1</v>
      </c>
      <c r="DD86" s="1329" t="n">
        <v>1</v>
      </c>
      <c r="DE86" s="1329" t="n">
        <v>1</v>
      </c>
      <c r="DF86" s="1329" t="n">
        <v>1</v>
      </c>
    </row>
    <row r="87" customFormat="false" ht="15" hidden="false" customHeight="false" outlineLevel="0" collapsed="false">
      <c r="A87" s="1329" t="s">
        <v>2147</v>
      </c>
      <c r="B87" s="1321" t="n">
        <v>-232000000</v>
      </c>
      <c r="C87" s="1321" t="n">
        <v>-241000000</v>
      </c>
      <c r="D87" s="1321" t="n">
        <v>-242000000</v>
      </c>
      <c r="E87" s="1321" t="n">
        <v>-113000000</v>
      </c>
      <c r="F87" s="1321" t="n">
        <v>-11300000</v>
      </c>
      <c r="G87" s="1321" t="n">
        <v>-1270000</v>
      </c>
      <c r="H87" s="1321" t="n">
        <v>-233000000</v>
      </c>
      <c r="I87" s="1321" t="n">
        <v>-123000000</v>
      </c>
      <c r="J87" s="1321" t="n">
        <v>-91400000</v>
      </c>
      <c r="K87" s="1321" t="n">
        <v>-92300000</v>
      </c>
      <c r="L87" s="1321" t="n">
        <v>-241000000</v>
      </c>
      <c r="M87" s="1321" t="n">
        <v>-99800000</v>
      </c>
      <c r="N87" s="1329" t="s">
        <v>469</v>
      </c>
      <c r="O87" s="1321" t="n">
        <v>-128000000</v>
      </c>
      <c r="P87" s="1321" t="n">
        <v>-237000000</v>
      </c>
      <c r="Q87" s="1321" t="n">
        <v>-232000000</v>
      </c>
      <c r="R87" s="1321" t="n">
        <v>-232000000</v>
      </c>
      <c r="S87" s="1321" t="n">
        <v>-236000000</v>
      </c>
      <c r="T87" s="1321" t="n">
        <v>-237000000</v>
      </c>
      <c r="U87" s="1321" t="n">
        <v>-105000000</v>
      </c>
      <c r="V87" s="1321" t="n">
        <v>-122000000</v>
      </c>
      <c r="W87" s="1321" t="n">
        <v>-127000000</v>
      </c>
      <c r="X87" s="1321" t="n">
        <v>-128000000</v>
      </c>
      <c r="Y87" s="1321" t="n">
        <v>-130000000</v>
      </c>
      <c r="Z87" s="1321" t="n">
        <v>-130000000</v>
      </c>
      <c r="AA87" s="1321" t="n">
        <v>-128000000</v>
      </c>
      <c r="AB87" s="1321" t="n">
        <v>-111000000</v>
      </c>
      <c r="AC87" s="1321" t="n">
        <v>-121000000</v>
      </c>
      <c r="AD87" s="1329" t="n">
        <v>-1666.513</v>
      </c>
      <c r="AE87" s="1329" t="n">
        <v>-1278.517</v>
      </c>
      <c r="AF87" s="1329" t="n">
        <v>-7432.916</v>
      </c>
      <c r="AG87" s="1329" t="n">
        <v>-6139.237</v>
      </c>
      <c r="AH87" s="1329" t="n">
        <v>-2548.943</v>
      </c>
      <c r="AI87" s="1329" t="n">
        <v>-2175.829</v>
      </c>
      <c r="AJ87" s="1329" t="n">
        <v>-2656.366</v>
      </c>
      <c r="AK87" s="1329" t="n">
        <v>-2204.723</v>
      </c>
      <c r="AL87" s="1329" t="n">
        <v>-2655.127</v>
      </c>
      <c r="AM87" s="1329" t="n">
        <v>-2209.23</v>
      </c>
      <c r="AN87" s="1329" t="n">
        <v>-1867.924</v>
      </c>
      <c r="AO87" s="1329" t="n">
        <v>-1867.922</v>
      </c>
      <c r="AP87" s="1329" t="n">
        <v>-15172.03</v>
      </c>
      <c r="AQ87" s="1329" t="n">
        <v>-13133.19</v>
      </c>
      <c r="AR87" s="1329" t="n">
        <v>-2223.357</v>
      </c>
      <c r="AS87" s="1329" t="n">
        <v>-1846.406</v>
      </c>
      <c r="AT87" s="1329" t="n">
        <v>-2136.457</v>
      </c>
      <c r="AU87" s="1329" t="n">
        <v>-1738.331</v>
      </c>
      <c r="AV87" s="1329" t="n">
        <v>-6160.36</v>
      </c>
      <c r="AW87" s="1329" t="n">
        <v>-6103.938</v>
      </c>
      <c r="AX87" s="1321" t="n">
        <v>-232000000</v>
      </c>
      <c r="AY87" s="1321" t="n">
        <v>-241000000</v>
      </c>
      <c r="AZ87" s="1321" t="n">
        <v>-241000000</v>
      </c>
      <c r="BA87" s="1321" t="n">
        <v>-232000000</v>
      </c>
      <c r="BB87" s="1321" t="n">
        <v>-11300000</v>
      </c>
      <c r="BC87" s="1321" t="n">
        <v>-236000000</v>
      </c>
      <c r="BD87" s="1321" t="n">
        <v>-6220000</v>
      </c>
      <c r="BE87" s="1321" t="n">
        <v>-124000000</v>
      </c>
      <c r="BF87" s="1321" t="n">
        <v>-1870000000</v>
      </c>
      <c r="BG87" s="1321" t="n">
        <v>-1830000000</v>
      </c>
      <c r="BH87" s="1321" t="n">
        <v>-121000000</v>
      </c>
      <c r="BI87" s="1321" t="n">
        <v>-206000000</v>
      </c>
      <c r="BJ87" s="1321" t="n">
        <v>-207000000</v>
      </c>
      <c r="BK87" s="1321" t="n">
        <v>-203000000</v>
      </c>
      <c r="BL87" s="1321" t="n">
        <v>-247000000</v>
      </c>
      <c r="BM87" s="1321" t="n">
        <v>-113000000</v>
      </c>
      <c r="BN87" s="1321" t="n">
        <v>-231000000</v>
      </c>
      <c r="BO87" s="1321" t="n">
        <v>-244000000</v>
      </c>
      <c r="BP87" s="1321" t="n">
        <v>-119000</v>
      </c>
      <c r="BQ87" s="1321" t="n">
        <v>-452000000</v>
      </c>
      <c r="BR87" s="1321" t="n">
        <v>-436000000</v>
      </c>
      <c r="BS87" s="1321" t="n">
        <v>-77300000</v>
      </c>
      <c r="BT87" s="1321" t="n">
        <v>-85200000</v>
      </c>
      <c r="BU87" s="1329" t="s">
        <v>469</v>
      </c>
      <c r="BV87" s="1321" t="n">
        <v>-128000000</v>
      </c>
      <c r="BW87" s="1329" t="s">
        <v>469</v>
      </c>
      <c r="BX87" s="1321" t="n">
        <v>-111000000</v>
      </c>
      <c r="BY87" s="1329" t="s">
        <v>469</v>
      </c>
      <c r="BZ87" s="1321" t="n">
        <v>-113000000</v>
      </c>
      <c r="CA87" s="1329" t="s">
        <v>469</v>
      </c>
      <c r="CB87" s="1321" t="n">
        <v>-241000000</v>
      </c>
      <c r="CC87" s="1321" t="n">
        <v>-241000000</v>
      </c>
      <c r="CD87" s="1321" t="n">
        <v>-232000000</v>
      </c>
      <c r="CE87" s="1321" t="n">
        <v>-128000000</v>
      </c>
      <c r="CF87" s="1321" t="n">
        <v>-128000000</v>
      </c>
      <c r="CG87" s="1321" t="n">
        <v>-111000000</v>
      </c>
      <c r="CH87" s="1321" t="n">
        <v>-111000000</v>
      </c>
      <c r="CI87" s="1321" t="n">
        <v>-232000000</v>
      </c>
      <c r="CJ87" s="1321" t="n">
        <v>-232000000</v>
      </c>
      <c r="CK87" s="1321" t="n">
        <v>-241000000</v>
      </c>
      <c r="CL87" s="1321" t="n">
        <v>-241000000</v>
      </c>
      <c r="CM87" s="1321" t="n">
        <v>-241000000</v>
      </c>
      <c r="CN87" s="1321" t="n">
        <v>-241000000</v>
      </c>
      <c r="CO87" s="1321" t="n">
        <v>-207000000</v>
      </c>
      <c r="CP87" s="1321" t="n">
        <v>-207000000</v>
      </c>
      <c r="CQ87" s="1321" t="n">
        <v>-248000000</v>
      </c>
      <c r="CR87" s="1321" t="n">
        <v>-248000000</v>
      </c>
      <c r="CS87" s="1321" t="n">
        <v>-242000000</v>
      </c>
      <c r="CT87" s="1321" t="n">
        <v>-242000000</v>
      </c>
      <c r="CU87" s="1321" t="n">
        <v>-113000000</v>
      </c>
      <c r="CV87" s="1321" t="n">
        <v>-113000000</v>
      </c>
      <c r="CW87" s="1321" t="n">
        <v>-113000000</v>
      </c>
      <c r="CX87" s="1321" t="n">
        <v>-113000000</v>
      </c>
      <c r="CY87" s="1321" t="n">
        <v>-85200000</v>
      </c>
      <c r="CZ87" s="1321" t="n">
        <v>-85200000</v>
      </c>
      <c r="DA87" s="1321" t="n">
        <v>-80200000</v>
      </c>
      <c r="DB87" s="1321" t="n">
        <v>-80200000</v>
      </c>
      <c r="DC87" s="1329" t="n">
        <v>-2138.933</v>
      </c>
      <c r="DD87" s="1329" t="n">
        <v>-1732.976</v>
      </c>
      <c r="DE87" s="1329" t="n">
        <v>-15172.03</v>
      </c>
      <c r="DF87" s="1329" t="n">
        <v>-13133.19</v>
      </c>
    </row>
    <row r="88" customFormat="false" ht="15" hidden="false" customHeight="false" outlineLevel="0" collapsed="false">
      <c r="A88" s="1329" t="s">
        <v>2137</v>
      </c>
      <c r="B88" s="1329" t="n">
        <v>-2550.729</v>
      </c>
      <c r="C88" s="1329" t="n">
        <v>-2655.13</v>
      </c>
      <c r="D88" s="1329" t="n">
        <v>-2223.357</v>
      </c>
      <c r="E88" s="1329" t="n">
        <v>-2133.866</v>
      </c>
      <c r="F88" s="1329" t="n">
        <v>-7150.445</v>
      </c>
      <c r="G88" s="1329" t="n">
        <v>-15876.79</v>
      </c>
      <c r="H88" s="1329" t="n">
        <v>-2560.658</v>
      </c>
      <c r="I88" s="1329" t="n">
        <v>-2263.679</v>
      </c>
      <c r="J88" s="1329" t="n">
        <v>-7063.573</v>
      </c>
      <c r="K88" s="1329" t="n">
        <v>-7136.178</v>
      </c>
      <c r="L88" s="1329" t="n">
        <v>-2656.365</v>
      </c>
      <c r="M88" s="1329" t="n">
        <v>-7466.344</v>
      </c>
      <c r="N88" s="1329" t="s">
        <v>469</v>
      </c>
      <c r="O88" s="1329" t="n">
        <v>-1666.441</v>
      </c>
      <c r="P88" s="1329" t="n">
        <v>-15798.74</v>
      </c>
      <c r="Q88" s="1329" t="n">
        <v>-15475.47</v>
      </c>
      <c r="R88" s="1329" t="n">
        <v>-15473.29</v>
      </c>
      <c r="S88" s="1329" t="n">
        <v>-15718.34</v>
      </c>
      <c r="T88" s="1329" t="n">
        <v>-15798.16</v>
      </c>
      <c r="U88" s="1329" t="n">
        <v>-7430.582</v>
      </c>
      <c r="V88" s="1329" t="n">
        <v>-3284.07</v>
      </c>
      <c r="W88" s="1329" t="n">
        <v>-3415.291</v>
      </c>
      <c r="X88" s="1329" t="n">
        <v>-3439.56</v>
      </c>
      <c r="Y88" s="1329" t="n">
        <v>-3509.69</v>
      </c>
      <c r="Z88" s="1329" t="n">
        <v>-3508.811</v>
      </c>
      <c r="AA88" s="1329" t="n">
        <v>-1664.761</v>
      </c>
      <c r="AB88" s="1329" t="n">
        <v>-7430.582</v>
      </c>
      <c r="AC88" s="1329" t="n">
        <v>-2215.239</v>
      </c>
      <c r="AD88" s="1329" t="n">
        <v>-1666.513</v>
      </c>
      <c r="AE88" s="1329" t="n">
        <v>-1278.517</v>
      </c>
      <c r="AF88" s="1329" t="n">
        <v>-7432.916</v>
      </c>
      <c r="AG88" s="1329" t="n">
        <v>-6139.237</v>
      </c>
      <c r="AH88" s="1329" t="n">
        <v>-2548.943</v>
      </c>
      <c r="AI88" s="1329" t="n">
        <v>-2175.829</v>
      </c>
      <c r="AJ88" s="1329" t="n">
        <v>-2656.366</v>
      </c>
      <c r="AK88" s="1329" t="n">
        <v>-2204.723</v>
      </c>
      <c r="AL88" s="1329" t="n">
        <v>-2655.127</v>
      </c>
      <c r="AM88" s="1329" t="n">
        <v>-2209.23</v>
      </c>
      <c r="AN88" s="1329" t="n">
        <v>-1867.924</v>
      </c>
      <c r="AO88" s="1329" t="n">
        <v>-1867.922</v>
      </c>
      <c r="AP88" s="1329" t="n">
        <v>-15172.03</v>
      </c>
      <c r="AQ88" s="1329" t="n">
        <v>-13133.19</v>
      </c>
      <c r="AR88" s="1329" t="n">
        <v>-2223.357</v>
      </c>
      <c r="AS88" s="1329" t="n">
        <v>-1846.406</v>
      </c>
      <c r="AT88" s="1329" t="n">
        <v>-2136.457</v>
      </c>
      <c r="AU88" s="1329" t="n">
        <v>-1738.331</v>
      </c>
      <c r="AV88" s="1329" t="n">
        <v>-6160.36</v>
      </c>
      <c r="AW88" s="1329" t="n">
        <v>-6103.938</v>
      </c>
      <c r="AX88" s="1329" t="n">
        <v>-2550.731</v>
      </c>
      <c r="AY88" s="1329" t="n">
        <v>-2655.12</v>
      </c>
      <c r="AZ88" s="1329" t="n">
        <v>-2655.12</v>
      </c>
      <c r="BA88" s="1329" t="n">
        <v>-2550.731</v>
      </c>
      <c r="BB88" s="1329" t="n">
        <v>-7151.676</v>
      </c>
      <c r="BC88" s="1329" t="n">
        <v>-2601.448</v>
      </c>
      <c r="BD88" s="1329" t="n">
        <v>-7430.582</v>
      </c>
      <c r="BE88" s="1329" t="n">
        <v>-2445.109</v>
      </c>
      <c r="BF88" s="1329" t="n">
        <v>-3284.07</v>
      </c>
      <c r="BG88" s="1329" t="n">
        <v>-3221.776</v>
      </c>
      <c r="BH88" s="1329" t="n">
        <v>-2216.711</v>
      </c>
      <c r="BI88" s="1329" t="n">
        <v>-1888.595</v>
      </c>
      <c r="BJ88" s="1329" t="n">
        <v>-1871.777</v>
      </c>
      <c r="BK88" s="1329" t="n">
        <v>-1942.615</v>
      </c>
      <c r="BL88" s="1329" t="n">
        <v>-14936.35</v>
      </c>
      <c r="BM88" s="1329" t="n">
        <v>-2136.458</v>
      </c>
      <c r="BN88" s="1329" t="n">
        <v>-15473.31</v>
      </c>
      <c r="BO88" s="1329" t="n">
        <v>-14714.26</v>
      </c>
      <c r="BP88" s="1329" t="n">
        <v>-2500.919</v>
      </c>
      <c r="BQ88" s="1329" t="n">
        <v>-15473.31</v>
      </c>
      <c r="BR88" s="1329" t="n">
        <v>-14918.55</v>
      </c>
      <c r="BS88" s="1329" t="n">
        <v>-5975.388</v>
      </c>
      <c r="BT88" s="1329" t="n">
        <v>-6160.37</v>
      </c>
      <c r="BU88" s="1329" t="s">
        <v>469</v>
      </c>
      <c r="BV88" s="1329" t="n">
        <v>-1666.441</v>
      </c>
      <c r="BW88" s="1329" t="s">
        <v>469</v>
      </c>
      <c r="BX88" s="1329" t="n">
        <v>-7432.994</v>
      </c>
      <c r="BY88" s="1329" t="s">
        <v>469</v>
      </c>
      <c r="BZ88" s="1329" t="n">
        <v>-2136.458</v>
      </c>
      <c r="CA88" s="1329" t="s">
        <v>469</v>
      </c>
      <c r="CB88" s="1329" t="n">
        <v>-2656.365</v>
      </c>
      <c r="CC88" s="1329" t="n">
        <v>-2655.13</v>
      </c>
      <c r="CD88" s="1329" t="n">
        <v>-2550.732</v>
      </c>
      <c r="CE88" s="1329" t="n">
        <v>-1666.513</v>
      </c>
      <c r="CF88" s="1329" t="n">
        <v>-1666.513</v>
      </c>
      <c r="CG88" s="1329" t="n">
        <v>-7432.916</v>
      </c>
      <c r="CH88" s="1329" t="n">
        <v>-7432.916</v>
      </c>
      <c r="CI88" s="1329" t="n">
        <v>-2548.943</v>
      </c>
      <c r="CJ88" s="1329" t="n">
        <v>-2548.943</v>
      </c>
      <c r="CK88" s="1329" t="n">
        <v>-2656.366</v>
      </c>
      <c r="CL88" s="1329" t="n">
        <v>-2656.355</v>
      </c>
      <c r="CM88" s="1329" t="n">
        <v>-2655.127</v>
      </c>
      <c r="CN88" s="1329" t="n">
        <v>-2655.128</v>
      </c>
      <c r="CO88" s="1329" t="n">
        <v>-1867.924</v>
      </c>
      <c r="CP88" s="1329" t="n">
        <v>-1867.924</v>
      </c>
      <c r="CQ88" s="1329" t="n">
        <v>-15172.03</v>
      </c>
      <c r="CR88" s="1329" t="n">
        <v>-15172.03</v>
      </c>
      <c r="CS88" s="1329" t="n">
        <v>-2223.357</v>
      </c>
      <c r="CT88" s="1329" t="n">
        <v>-2223.359</v>
      </c>
      <c r="CU88" s="1329" t="n">
        <v>-2138.933</v>
      </c>
      <c r="CV88" s="1329" t="n">
        <v>-2138.933</v>
      </c>
      <c r="CW88" s="1329" t="n">
        <v>-2136.483</v>
      </c>
      <c r="CX88" s="1329" t="n">
        <v>-2136.483</v>
      </c>
      <c r="CY88" s="1329" t="n">
        <v>-6160.359</v>
      </c>
      <c r="CZ88" s="1329" t="n">
        <v>-6160.359</v>
      </c>
      <c r="DA88" s="1329" t="n">
        <v>-15172.03</v>
      </c>
      <c r="DB88" s="1329" t="n">
        <v>-15172.03</v>
      </c>
      <c r="DC88" s="1329" t="n">
        <v>-2138.933</v>
      </c>
      <c r="DD88" s="1329" t="n">
        <v>-1732.976</v>
      </c>
      <c r="DE88" s="1329" t="n">
        <v>-15172.03</v>
      </c>
      <c r="DF88" s="1329" t="n">
        <v>-13133.19</v>
      </c>
    </row>
    <row r="89" customFormat="false" ht="15" hidden="false" customHeight="false" outlineLevel="0" collapsed="false">
      <c r="A89" s="1329" t="s">
        <v>2142</v>
      </c>
      <c r="B89" s="1329" t="n">
        <v>141.7314</v>
      </c>
      <c r="C89" s="1329" t="n">
        <v>585.1778</v>
      </c>
      <c r="D89" s="1329" t="n">
        <v>533.9423</v>
      </c>
      <c r="E89" s="1329" t="n">
        <v>545.6952</v>
      </c>
      <c r="F89" s="1329" t="n">
        <v>771.2363</v>
      </c>
      <c r="G89" s="1329" t="n">
        <v>998.3221</v>
      </c>
      <c r="H89" s="1329" t="n">
        <v>598.3955</v>
      </c>
      <c r="I89" s="1329" t="n">
        <v>554.6642</v>
      </c>
      <c r="J89" s="1329" t="n">
        <v>347.2163</v>
      </c>
      <c r="K89" s="1329" t="n">
        <v>770.6119</v>
      </c>
      <c r="L89" s="1329" t="n">
        <v>596.1884</v>
      </c>
      <c r="M89" s="1329" t="n">
        <v>799.3633</v>
      </c>
      <c r="N89" s="1329" t="s">
        <v>469</v>
      </c>
      <c r="O89" s="1329" t="n">
        <v>553.7165</v>
      </c>
      <c r="P89" s="1329" t="n">
        <v>978.9333</v>
      </c>
      <c r="Q89" s="1329" t="n">
        <v>900.0605</v>
      </c>
      <c r="R89" s="1329" t="n">
        <v>899.6736</v>
      </c>
      <c r="S89" s="1329" t="n">
        <v>959.1792</v>
      </c>
      <c r="T89" s="1329" t="n">
        <v>978.9141</v>
      </c>
      <c r="U89" s="1329" t="n">
        <v>795.8171</v>
      </c>
      <c r="V89" s="1329" t="n">
        <v>596.0323</v>
      </c>
      <c r="W89" s="1329" t="n">
        <v>668.3751</v>
      </c>
      <c r="X89" s="1329" t="n">
        <v>681.1461</v>
      </c>
      <c r="Y89" s="1329" t="n">
        <v>717.5283</v>
      </c>
      <c r="Z89" s="1329" t="n">
        <v>717.2253</v>
      </c>
      <c r="AA89" s="1329" t="n">
        <v>552.8999</v>
      </c>
      <c r="AB89" s="1329" t="n">
        <v>795.8171</v>
      </c>
      <c r="AC89" s="1329" t="n">
        <v>529.7628</v>
      </c>
      <c r="AD89" s="1329" t="n">
        <v>553.7165</v>
      </c>
      <c r="AE89" s="1329" t="n">
        <v>28.65393</v>
      </c>
      <c r="AF89" s="1329" t="n">
        <v>796.3961</v>
      </c>
      <c r="AG89" s="1329" t="n">
        <v>5.457413</v>
      </c>
      <c r="AH89" s="1329" t="n">
        <v>98.31358</v>
      </c>
      <c r="AI89" s="1329" t="n">
        <v>37.80988</v>
      </c>
      <c r="AJ89" s="1329" t="n">
        <v>596.1884</v>
      </c>
      <c r="AK89" s="1329" t="n">
        <v>27.44518</v>
      </c>
      <c r="AL89" s="1329" t="n">
        <v>585.0991</v>
      </c>
      <c r="AM89" s="1329" t="n">
        <v>38.804</v>
      </c>
      <c r="AN89" s="1329" t="n">
        <v>14.47497</v>
      </c>
      <c r="AO89" s="1329" t="n">
        <v>31.08104</v>
      </c>
      <c r="AP89" s="1329" t="n">
        <v>827.3242</v>
      </c>
      <c r="AQ89" s="1329" t="n">
        <v>6.851997</v>
      </c>
      <c r="AR89" s="1329" t="n">
        <v>533.9423</v>
      </c>
      <c r="AS89" s="1329" t="n">
        <v>27.44836</v>
      </c>
      <c r="AT89" s="1329" t="n">
        <v>546.7985</v>
      </c>
      <c r="AU89" s="1329" t="n">
        <v>27.97292</v>
      </c>
      <c r="AV89" s="1329" t="n">
        <v>1.724633</v>
      </c>
      <c r="AW89" s="1329" t="n">
        <v>6.583027</v>
      </c>
      <c r="AX89" s="1329" t="n">
        <v>101.938</v>
      </c>
      <c r="AY89" s="1329" t="n">
        <v>595.6985</v>
      </c>
      <c r="AZ89" s="1329" t="n">
        <v>585.0963</v>
      </c>
      <c r="BA89" s="1329" t="n">
        <v>593.5214</v>
      </c>
      <c r="BB89" s="1329" t="n">
        <v>771.241</v>
      </c>
      <c r="BC89" s="1329" t="n">
        <v>560.9217</v>
      </c>
      <c r="BD89" s="1329" t="n">
        <v>795.8171</v>
      </c>
      <c r="BE89" s="1329" t="n">
        <v>555.8614</v>
      </c>
      <c r="BF89" s="1329" t="n">
        <v>596.0323</v>
      </c>
      <c r="BG89" s="1329" t="n">
        <v>87.5525</v>
      </c>
      <c r="BH89" s="1329" t="n">
        <v>533.9423</v>
      </c>
      <c r="BI89" s="1329" t="n">
        <v>18.0011</v>
      </c>
      <c r="BJ89" s="1329" t="n">
        <v>18.07625</v>
      </c>
      <c r="BK89" s="1329" t="n">
        <v>18.48071</v>
      </c>
      <c r="BL89" s="1329" t="n">
        <v>952.087</v>
      </c>
      <c r="BM89" s="1329" t="n">
        <v>548.1095</v>
      </c>
      <c r="BN89" s="1329" t="n">
        <v>899.5451</v>
      </c>
      <c r="BO89" s="1329" t="n">
        <v>894.0229</v>
      </c>
      <c r="BP89" s="1329" t="n">
        <v>2.612573</v>
      </c>
      <c r="BQ89" s="1329" t="n">
        <v>899.5451</v>
      </c>
      <c r="BR89" s="1329" t="n">
        <v>4.060946</v>
      </c>
      <c r="BS89" s="1329" t="n">
        <v>1.75025</v>
      </c>
      <c r="BT89" s="1329" t="n">
        <v>1.726516</v>
      </c>
      <c r="BU89" s="1329" t="s">
        <v>469</v>
      </c>
      <c r="BV89" s="1329" t="n">
        <v>553.6071</v>
      </c>
      <c r="BW89" s="1329" t="s">
        <v>469</v>
      </c>
      <c r="BX89" s="1329" t="n">
        <v>796.3952</v>
      </c>
      <c r="BY89" s="1329" t="s">
        <v>469</v>
      </c>
      <c r="BZ89" s="1329" t="n">
        <v>546.7993</v>
      </c>
      <c r="CA89" s="1329" t="s">
        <v>469</v>
      </c>
      <c r="CB89" s="1329" t="n">
        <v>596.1406</v>
      </c>
      <c r="CC89" s="1329" t="n">
        <v>595.7032</v>
      </c>
      <c r="CD89" s="1329" t="n">
        <v>593.5214</v>
      </c>
      <c r="CE89" s="1329" t="n">
        <v>553.7165</v>
      </c>
      <c r="CF89" s="1329" t="n">
        <v>4.505688</v>
      </c>
      <c r="CG89" s="1329" t="n">
        <v>796.3961</v>
      </c>
      <c r="CH89" s="1329" t="n">
        <v>796.3272</v>
      </c>
      <c r="CI89" s="1329" t="n">
        <v>98.31359</v>
      </c>
      <c r="CJ89" s="1329" t="n">
        <v>2.567477</v>
      </c>
      <c r="CK89" s="1329" t="n">
        <v>596.1884</v>
      </c>
      <c r="CL89" s="1329" t="n">
        <v>3.892449</v>
      </c>
      <c r="CM89" s="1329" t="n">
        <v>585.0991</v>
      </c>
      <c r="CN89" s="1329" t="n">
        <v>3.436882</v>
      </c>
      <c r="CO89" s="1329" t="n">
        <v>14.47496</v>
      </c>
      <c r="CP89" s="1329" t="n">
        <v>1.277736</v>
      </c>
      <c r="CQ89" s="1329" t="n">
        <v>827.3242</v>
      </c>
      <c r="CR89" s="1329" t="n">
        <v>1.90348</v>
      </c>
      <c r="CS89" s="1329" t="n">
        <v>533.9423</v>
      </c>
      <c r="CT89" s="1329" t="n">
        <v>3.522791</v>
      </c>
      <c r="CU89" s="1329" t="n">
        <v>548.1095</v>
      </c>
      <c r="CV89" s="1329" t="n">
        <v>4.467669</v>
      </c>
      <c r="CW89" s="1329" t="n">
        <v>546.8118</v>
      </c>
      <c r="CX89" s="1329" t="n">
        <v>4.395026</v>
      </c>
      <c r="CY89" s="1329" t="n">
        <v>1.724633</v>
      </c>
      <c r="CZ89" s="1329" t="n">
        <v>0.6758182</v>
      </c>
      <c r="DA89" s="1329" t="n">
        <v>827.3242</v>
      </c>
      <c r="DB89" s="1329" t="n">
        <v>1.903476</v>
      </c>
      <c r="DC89" s="1329" t="n">
        <v>548.1095</v>
      </c>
      <c r="DD89" s="1329" t="n">
        <v>30.75456</v>
      </c>
      <c r="DE89" s="1329" t="n">
        <v>827.3242</v>
      </c>
      <c r="DF89" s="1329" t="n">
        <v>6.851997</v>
      </c>
    </row>
    <row r="90" customFormat="false" ht="15" hidden="false" customHeight="false" outlineLevel="0" collapsed="false">
      <c r="A90" s="1329" t="s">
        <v>2148</v>
      </c>
      <c r="B90" s="1329" t="n">
        <v>2.995521</v>
      </c>
      <c r="C90" s="1329" t="n">
        <v>3.040154</v>
      </c>
      <c r="D90" s="1329" t="n">
        <v>2.764942</v>
      </c>
      <c r="E90" s="1329" t="n">
        <v>2.620059</v>
      </c>
      <c r="F90" s="1329" t="n">
        <v>3.45096</v>
      </c>
      <c r="G90" s="1329" t="n">
        <v>3.817421</v>
      </c>
      <c r="H90" s="1329" t="n">
        <v>2.750735</v>
      </c>
      <c r="I90" s="1329" t="n">
        <v>2.640268</v>
      </c>
      <c r="J90" s="1329" t="n">
        <v>3.584632</v>
      </c>
      <c r="K90" s="1329" t="n">
        <v>3.444949</v>
      </c>
      <c r="L90" s="1329" t="n">
        <v>2.987813</v>
      </c>
      <c r="M90" s="1329" t="n">
        <v>3.383115</v>
      </c>
      <c r="N90" s="1329" t="s">
        <v>469</v>
      </c>
      <c r="O90" s="1329" t="n">
        <v>2.601256</v>
      </c>
      <c r="P90" s="1329" t="n">
        <v>3.943238</v>
      </c>
      <c r="Q90" s="1329" t="n">
        <v>4.51747</v>
      </c>
      <c r="R90" s="1329" t="n">
        <v>4.518374</v>
      </c>
      <c r="S90" s="1329" t="n">
        <v>4.079934</v>
      </c>
      <c r="T90" s="1329" t="n">
        <v>3.943282</v>
      </c>
      <c r="U90" s="1329" t="n">
        <v>3.391048</v>
      </c>
      <c r="V90" s="1329" t="n">
        <v>2.637953</v>
      </c>
      <c r="W90" s="1329" t="n">
        <v>2.327819</v>
      </c>
      <c r="X90" s="1329" t="n">
        <v>2.275945</v>
      </c>
      <c r="Y90" s="1329" t="n">
        <v>2.125185</v>
      </c>
      <c r="Z90" s="1329" t="n">
        <v>2.125019</v>
      </c>
      <c r="AA90" s="1329" t="n">
        <v>2.602872</v>
      </c>
      <c r="AB90" s="1329" t="n">
        <v>3.391048</v>
      </c>
      <c r="AC90" s="1329" t="n">
        <v>2.779665</v>
      </c>
      <c r="AD90" s="1329" t="n">
        <v>2.603314</v>
      </c>
      <c r="AE90" s="1329" t="n">
        <v>2.066022</v>
      </c>
      <c r="AF90" s="1329" t="n">
        <v>3.389799</v>
      </c>
      <c r="AG90" s="1329" t="n">
        <v>1.642397</v>
      </c>
      <c r="AH90" s="1329" t="n">
        <v>2.917432</v>
      </c>
      <c r="AI90" s="1329" t="n">
        <v>2.230359</v>
      </c>
      <c r="AJ90" s="1329" t="n">
        <v>2.987829</v>
      </c>
      <c r="AK90" s="1329" t="n">
        <v>2.091909</v>
      </c>
      <c r="AL90" s="1329" t="n">
        <v>3.048847</v>
      </c>
      <c r="AM90" s="1329" t="n">
        <v>2.251063</v>
      </c>
      <c r="AN90" s="1329" t="n">
        <v>1.887829</v>
      </c>
      <c r="AO90" s="1329" t="n">
        <v>2.207639</v>
      </c>
      <c r="AP90" s="1329" t="n">
        <v>5.084156</v>
      </c>
      <c r="AQ90" s="1329" t="n">
        <v>2.059312</v>
      </c>
      <c r="AR90" s="1329" t="n">
        <v>2.764966</v>
      </c>
      <c r="AS90" s="1329" t="n">
        <v>2.101333</v>
      </c>
      <c r="AT90" s="1329" t="n">
        <v>2.627583</v>
      </c>
      <c r="AU90" s="1329" t="n">
        <v>2.112327</v>
      </c>
      <c r="AV90" s="1329" t="n">
        <v>1.510414</v>
      </c>
      <c r="AW90" s="1329" t="n">
        <v>1.672823</v>
      </c>
      <c r="AX90" s="1329" t="n">
        <v>2.924522</v>
      </c>
      <c r="AY90" s="1329" t="n">
        <v>2.98528</v>
      </c>
      <c r="AZ90" s="1329" t="n">
        <v>3.048834</v>
      </c>
      <c r="BA90" s="1329" t="n">
        <v>2.774562</v>
      </c>
      <c r="BB90" s="1329" t="n">
        <v>3.446391</v>
      </c>
      <c r="BC90" s="1329" t="n">
        <v>3.135414</v>
      </c>
      <c r="BD90" s="1329" t="n">
        <v>3.391048</v>
      </c>
      <c r="BE90" s="1329" t="n">
        <v>2.721811</v>
      </c>
      <c r="BF90" s="1329" t="n">
        <v>2.637953</v>
      </c>
      <c r="BG90" s="1329" t="n">
        <v>2.471684</v>
      </c>
      <c r="BH90" s="1329" t="n">
        <v>2.758882</v>
      </c>
      <c r="BI90" s="1329" t="n">
        <v>1.913096</v>
      </c>
      <c r="BJ90" s="1329" t="n">
        <v>1.91859</v>
      </c>
      <c r="BK90" s="1329" t="n">
        <v>1.950221</v>
      </c>
      <c r="BL90" s="1329" t="n">
        <v>3.909282</v>
      </c>
      <c r="BM90" s="1329" t="n">
        <v>2.6113</v>
      </c>
      <c r="BN90" s="1329" t="n">
        <v>4.521319</v>
      </c>
      <c r="BO90" s="1329" t="n">
        <v>4.38429</v>
      </c>
      <c r="BP90" s="1329" t="n">
        <v>1.675235</v>
      </c>
      <c r="BQ90" s="1329" t="n">
        <v>4.521319</v>
      </c>
      <c r="BR90" s="1329" t="n">
        <v>3.871638</v>
      </c>
      <c r="BS90" s="1329" t="n">
        <v>1.523237</v>
      </c>
      <c r="BT90" s="1329" t="n">
        <v>1.51043</v>
      </c>
      <c r="BU90" s="1329" t="s">
        <v>469</v>
      </c>
      <c r="BV90" s="1329" t="n">
        <v>2.608007</v>
      </c>
      <c r="BW90" s="1329" t="s">
        <v>469</v>
      </c>
      <c r="BX90" s="1329" t="n">
        <v>3.390029</v>
      </c>
      <c r="BY90" s="1329" t="s">
        <v>469</v>
      </c>
      <c r="BZ90" s="1329" t="n">
        <v>2.627574</v>
      </c>
      <c r="CA90" s="1329" t="s">
        <v>469</v>
      </c>
      <c r="CB90" s="1329" t="n">
        <v>2.990959</v>
      </c>
      <c r="CC90" s="1329" t="n">
        <v>2.98527</v>
      </c>
      <c r="CD90" s="1329" t="n">
        <v>2.774577</v>
      </c>
      <c r="CE90" s="1329" t="n">
        <v>2.603314</v>
      </c>
      <c r="CF90" s="1329" t="n">
        <v>1.959192</v>
      </c>
      <c r="CG90" s="1329" t="n">
        <v>3.389799</v>
      </c>
      <c r="CH90" s="1329" t="n">
        <v>3.390728</v>
      </c>
      <c r="CI90" s="1329" t="n">
        <v>2.917432</v>
      </c>
      <c r="CJ90" s="1329" t="n">
        <v>2.25717</v>
      </c>
      <c r="CK90" s="1329" t="n">
        <v>2.987829</v>
      </c>
      <c r="CL90" s="1329" t="n">
        <v>2.659544</v>
      </c>
      <c r="CM90" s="1329" t="n">
        <v>3.048847</v>
      </c>
      <c r="CN90" s="1329" t="n">
        <v>2.609153</v>
      </c>
      <c r="CO90" s="1329" t="n">
        <v>1.887829</v>
      </c>
      <c r="CP90" s="1329" t="n">
        <v>1.762731</v>
      </c>
      <c r="CQ90" s="1329" t="n">
        <v>5.084156</v>
      </c>
      <c r="CR90" s="1329" t="n">
        <v>3.819716</v>
      </c>
      <c r="CS90" s="1329" t="n">
        <v>2.764966</v>
      </c>
      <c r="CT90" s="1329" t="n">
        <v>1.924251</v>
      </c>
      <c r="CU90" s="1329" t="n">
        <v>2.616925</v>
      </c>
      <c r="CV90" s="1329" t="n">
        <v>1.96488</v>
      </c>
      <c r="CW90" s="1329" t="n">
        <v>2.62751</v>
      </c>
      <c r="CX90" s="1329" t="n">
        <v>1.959862</v>
      </c>
      <c r="CY90" s="1329" t="n">
        <v>1.510414</v>
      </c>
      <c r="CZ90" s="1329" t="n">
        <v>1.49267</v>
      </c>
      <c r="DA90" s="1329" t="n">
        <v>5.084156</v>
      </c>
      <c r="DB90" s="1329" t="n">
        <v>3.819714</v>
      </c>
      <c r="DC90" s="1329" t="n">
        <v>2.616925</v>
      </c>
      <c r="DD90" s="1329" t="n">
        <v>2.152675</v>
      </c>
      <c r="DE90" s="1329" t="n">
        <v>5.084156</v>
      </c>
      <c r="DF90" s="1329" t="n">
        <v>2.059312</v>
      </c>
    </row>
    <row r="91" customFormat="false" ht="15" hidden="false" customHeight="false" outlineLevel="0" collapsed="false">
      <c r="A91" s="1329" t="s">
        <v>2143</v>
      </c>
      <c r="B91" s="1329" t="n">
        <v>61.90329</v>
      </c>
      <c r="C91" s="1329" t="n">
        <v>65.08494</v>
      </c>
      <c r="D91" s="1329" t="n">
        <v>56.36253</v>
      </c>
      <c r="E91" s="1329" t="n">
        <v>57.42372</v>
      </c>
      <c r="F91" s="1329" t="n">
        <v>32.72581</v>
      </c>
      <c r="G91" s="1329" t="n">
        <v>18.01528</v>
      </c>
      <c r="H91" s="1329" t="n">
        <v>51.00973</v>
      </c>
      <c r="I91" s="1329" t="n">
        <v>56.36253</v>
      </c>
      <c r="J91" s="1329" t="n">
        <v>32.76828</v>
      </c>
      <c r="K91" s="1329" t="n">
        <v>32.76828</v>
      </c>
      <c r="L91" s="1329" t="n">
        <v>61.90329</v>
      </c>
      <c r="M91" s="1329" t="n">
        <v>32.01723</v>
      </c>
      <c r="N91" s="1329" t="s">
        <v>469</v>
      </c>
      <c r="O91" s="1329" t="n">
        <v>57.21502</v>
      </c>
      <c r="P91" s="1329" t="n">
        <v>18.01528</v>
      </c>
      <c r="Q91" s="1329" t="n">
        <v>18.01584</v>
      </c>
      <c r="R91" s="1329" t="n">
        <v>18.01584</v>
      </c>
      <c r="S91" s="1329" t="n">
        <v>18.01584</v>
      </c>
      <c r="T91" s="1329" t="n">
        <v>18.01584</v>
      </c>
      <c r="U91" s="1329" t="n">
        <v>32.0908</v>
      </c>
      <c r="V91" s="1329" t="n">
        <v>87.91352</v>
      </c>
      <c r="W91" s="1329" t="n">
        <v>87.91352</v>
      </c>
      <c r="X91" s="1329" t="n">
        <v>87.91352</v>
      </c>
      <c r="Y91" s="1329" t="n">
        <v>87.91352</v>
      </c>
      <c r="Z91" s="1329" t="n">
        <v>87.91352</v>
      </c>
      <c r="AA91" s="1329" t="n">
        <v>57.21502</v>
      </c>
      <c r="AB91" s="1329" t="n">
        <v>32.0908</v>
      </c>
      <c r="AC91" s="1329" t="n">
        <v>56.36253</v>
      </c>
      <c r="AD91" s="1329" t="n">
        <v>57.21502</v>
      </c>
      <c r="AE91" s="1329" t="n">
        <v>57.21502</v>
      </c>
      <c r="AF91" s="1329" t="n">
        <v>32.0908</v>
      </c>
      <c r="AG91" s="1329" t="n">
        <v>32.0908</v>
      </c>
      <c r="AH91" s="1329" t="n">
        <v>61.90329</v>
      </c>
      <c r="AI91" s="1329" t="n">
        <v>61.90329</v>
      </c>
      <c r="AJ91" s="1329" t="n">
        <v>61.90329</v>
      </c>
      <c r="AK91" s="1329" t="n">
        <v>61.90329</v>
      </c>
      <c r="AL91" s="1329" t="n">
        <v>65.08494</v>
      </c>
      <c r="AM91" s="1329" t="n">
        <v>65.08494</v>
      </c>
      <c r="AN91" s="1329" t="n">
        <v>56.61168</v>
      </c>
      <c r="AO91" s="1329" t="n">
        <v>56.61168</v>
      </c>
      <c r="AP91" s="1329" t="n">
        <v>18.01528</v>
      </c>
      <c r="AQ91" s="1329" t="n">
        <v>18.01528</v>
      </c>
      <c r="AR91" s="1329" t="n">
        <v>56.36253</v>
      </c>
      <c r="AS91" s="1329" t="n">
        <v>56.36253</v>
      </c>
      <c r="AT91" s="1329" t="n">
        <v>57.42372</v>
      </c>
      <c r="AU91" s="1329" t="n">
        <v>57.42372</v>
      </c>
      <c r="AV91" s="1329" t="n">
        <v>32.19019</v>
      </c>
      <c r="AW91" s="1329" t="n">
        <v>32.19019</v>
      </c>
      <c r="AX91" s="1329" t="n">
        <v>61.90329</v>
      </c>
      <c r="AY91" s="1329" t="n">
        <v>61.90329</v>
      </c>
      <c r="AZ91" s="1329" t="n">
        <v>65.08494</v>
      </c>
      <c r="BA91" s="1329" t="n">
        <v>51.00973</v>
      </c>
      <c r="BB91" s="1329" t="n">
        <v>32.7251</v>
      </c>
      <c r="BC91" s="1329" t="n">
        <v>65.08494</v>
      </c>
      <c r="BD91" s="1329" t="n">
        <v>32.0908</v>
      </c>
      <c r="BE91" s="1329" t="n">
        <v>63.81659</v>
      </c>
      <c r="BF91" s="1329" t="n">
        <v>87.91352</v>
      </c>
      <c r="BG91" s="1329" t="n">
        <v>87.91352</v>
      </c>
      <c r="BH91" s="1329" t="n">
        <v>56.36253</v>
      </c>
      <c r="BI91" s="1329" t="n">
        <v>56.36253</v>
      </c>
      <c r="BJ91" s="1329" t="n">
        <v>56.61168</v>
      </c>
      <c r="BK91" s="1329" t="n">
        <v>59.05259</v>
      </c>
      <c r="BL91" s="1329" t="n">
        <v>18.86247</v>
      </c>
      <c r="BM91" s="1329" t="n">
        <v>57.42372</v>
      </c>
      <c r="BN91" s="1329" t="n">
        <v>18.01584</v>
      </c>
      <c r="BO91" s="1329" t="n">
        <v>18.86247</v>
      </c>
      <c r="BP91" s="1329" t="n">
        <v>50.49645</v>
      </c>
      <c r="BQ91" s="1329" t="n">
        <v>18.01584</v>
      </c>
      <c r="BR91" s="1329" t="n">
        <v>18.01584</v>
      </c>
      <c r="BS91" s="1329" t="n">
        <v>32.76828</v>
      </c>
      <c r="BT91" s="1329" t="n">
        <v>32.19019</v>
      </c>
      <c r="BU91" s="1329" t="s">
        <v>469</v>
      </c>
      <c r="BV91" s="1329" t="n">
        <v>57.21502</v>
      </c>
      <c r="BW91" s="1329" t="s">
        <v>469</v>
      </c>
      <c r="BX91" s="1329" t="n">
        <v>32.0908</v>
      </c>
      <c r="BY91" s="1329" t="s">
        <v>469</v>
      </c>
      <c r="BZ91" s="1329" t="n">
        <v>57.42372</v>
      </c>
      <c r="CA91" s="1329" t="s">
        <v>469</v>
      </c>
      <c r="CB91" s="1329" t="n">
        <v>61.90329</v>
      </c>
      <c r="CC91" s="1329" t="n">
        <v>61.90329</v>
      </c>
      <c r="CD91" s="1329" t="n">
        <v>51.00973</v>
      </c>
      <c r="CE91" s="1329" t="n">
        <v>57.21502</v>
      </c>
      <c r="CF91" s="1329" t="n">
        <v>57.21502</v>
      </c>
      <c r="CG91" s="1329" t="n">
        <v>32.0908</v>
      </c>
      <c r="CH91" s="1329" t="n">
        <v>32.0908</v>
      </c>
      <c r="CI91" s="1329" t="n">
        <v>61.90329</v>
      </c>
      <c r="CJ91" s="1329" t="n">
        <v>61.90329</v>
      </c>
      <c r="CK91" s="1329" t="n">
        <v>61.90329</v>
      </c>
      <c r="CL91" s="1329" t="n">
        <v>61.90329</v>
      </c>
      <c r="CM91" s="1329" t="n">
        <v>65.08494</v>
      </c>
      <c r="CN91" s="1329" t="n">
        <v>65.08494</v>
      </c>
      <c r="CO91" s="1329" t="n">
        <v>56.61168</v>
      </c>
      <c r="CP91" s="1329" t="n">
        <v>56.61168</v>
      </c>
      <c r="CQ91" s="1329" t="n">
        <v>18.01528</v>
      </c>
      <c r="CR91" s="1329" t="n">
        <v>18.01528</v>
      </c>
      <c r="CS91" s="1329" t="n">
        <v>56.36253</v>
      </c>
      <c r="CT91" s="1329" t="n">
        <v>56.36253</v>
      </c>
      <c r="CU91" s="1329" t="n">
        <v>57.42372</v>
      </c>
      <c r="CV91" s="1329" t="n">
        <v>57.42372</v>
      </c>
      <c r="CW91" s="1329" t="n">
        <v>57.42372</v>
      </c>
      <c r="CX91" s="1329" t="n">
        <v>57.42372</v>
      </c>
      <c r="CY91" s="1329" t="n">
        <v>32.19019</v>
      </c>
      <c r="CZ91" s="1329" t="n">
        <v>32.19019</v>
      </c>
      <c r="DA91" s="1329" t="n">
        <v>18.01528</v>
      </c>
      <c r="DB91" s="1329" t="n">
        <v>18.01528</v>
      </c>
      <c r="DC91" s="1329" t="n">
        <v>57.42372</v>
      </c>
      <c r="DD91" s="1329" t="n">
        <v>57.42372</v>
      </c>
      <c r="DE91" s="1329" t="n">
        <v>18.01528</v>
      </c>
      <c r="DF91" s="1329" t="n">
        <v>18.01528</v>
      </c>
    </row>
    <row r="92" customFormat="false" ht="15" hidden="false" customHeight="false" outlineLevel="0" collapsed="false">
      <c r="A92" s="1329" t="s">
        <v>2149</v>
      </c>
      <c r="B92" s="1329" t="n">
        <v>1.007778</v>
      </c>
      <c r="C92" s="1329" t="n">
        <v>1</v>
      </c>
      <c r="D92" s="1329" t="n">
        <v>1</v>
      </c>
      <c r="E92" s="1329" t="n">
        <v>1</v>
      </c>
      <c r="F92" s="1329" t="n">
        <v>1</v>
      </c>
      <c r="G92" s="1329" t="n">
        <v>1</v>
      </c>
      <c r="H92" s="1329" t="n">
        <v>1</v>
      </c>
      <c r="I92" s="1329" t="n">
        <v>1</v>
      </c>
      <c r="J92" s="1329" t="n">
        <v>1.000202</v>
      </c>
      <c r="K92" s="1329" t="n">
        <v>1</v>
      </c>
      <c r="L92" s="1329" t="n">
        <v>1</v>
      </c>
      <c r="M92" s="1329" t="n">
        <v>1</v>
      </c>
      <c r="N92" s="1329" t="s">
        <v>469</v>
      </c>
      <c r="O92" s="1329" t="n">
        <v>1</v>
      </c>
      <c r="P92" s="1329" t="n">
        <v>1</v>
      </c>
      <c r="Q92" s="1329" t="n">
        <v>1</v>
      </c>
      <c r="R92" s="1329" t="n">
        <v>1</v>
      </c>
      <c r="S92" s="1329" t="n">
        <v>1</v>
      </c>
      <c r="T92" s="1329" t="n">
        <v>1</v>
      </c>
      <c r="U92" s="1329" t="n">
        <v>1</v>
      </c>
      <c r="V92" s="1329" t="n">
        <v>1</v>
      </c>
      <c r="W92" s="1329" t="n">
        <v>1</v>
      </c>
      <c r="X92" s="1329" t="n">
        <v>1</v>
      </c>
      <c r="Y92" s="1329" t="n">
        <v>1</v>
      </c>
      <c r="Z92" s="1329" t="n">
        <v>1</v>
      </c>
      <c r="AA92" s="1329" t="n">
        <v>1</v>
      </c>
      <c r="AB92" s="1329" t="n">
        <v>1</v>
      </c>
      <c r="AC92" s="1329" t="n">
        <v>1</v>
      </c>
      <c r="AD92" s="1329" t="n">
        <v>1</v>
      </c>
      <c r="AE92" s="1329" t="n">
        <v>1.182074</v>
      </c>
      <c r="AF92" s="1329" t="n">
        <v>1</v>
      </c>
      <c r="AG92" s="1329" t="n">
        <v>1.232565</v>
      </c>
      <c r="AH92" s="1329" t="n">
        <v>1.011077</v>
      </c>
      <c r="AI92" s="1329" t="n">
        <v>1.16715</v>
      </c>
      <c r="AJ92" s="1329" t="n">
        <v>1</v>
      </c>
      <c r="AK92" s="1329" t="n">
        <v>1.144047</v>
      </c>
      <c r="AL92" s="1329" t="n">
        <v>1</v>
      </c>
      <c r="AM92" s="1329" t="n">
        <v>1.154211</v>
      </c>
      <c r="AN92" s="1329" t="n">
        <v>1.136235</v>
      </c>
      <c r="AO92" s="1329" t="n">
        <v>1.14568</v>
      </c>
      <c r="AP92" s="1329" t="n">
        <v>1</v>
      </c>
      <c r="AQ92" s="1329" t="n">
        <v>1.375516</v>
      </c>
      <c r="AR92" s="1329" t="n">
        <v>1</v>
      </c>
      <c r="AS92" s="1329" t="n">
        <v>1.172626</v>
      </c>
      <c r="AT92" s="1329" t="n">
        <v>1</v>
      </c>
      <c r="AU92" s="1329" t="n">
        <v>1.16882</v>
      </c>
      <c r="AV92" s="1329" t="n">
        <v>1.223514</v>
      </c>
      <c r="AW92" s="1329" t="n">
        <v>1.235419</v>
      </c>
      <c r="AX92" s="1329" t="n">
        <v>1.010603</v>
      </c>
      <c r="AY92" s="1329" t="n">
        <v>1</v>
      </c>
      <c r="AZ92" s="1329" t="n">
        <v>1</v>
      </c>
      <c r="BA92" s="1329" t="n">
        <v>1</v>
      </c>
      <c r="BB92" s="1329" t="n">
        <v>1</v>
      </c>
      <c r="BC92" s="1329" t="n">
        <v>1</v>
      </c>
      <c r="BD92" s="1329" t="n">
        <v>1</v>
      </c>
      <c r="BE92" s="1329" t="n">
        <v>1</v>
      </c>
      <c r="BF92" s="1329" t="n">
        <v>1</v>
      </c>
      <c r="BG92" s="1329" t="n">
        <v>1.017793</v>
      </c>
      <c r="BH92" s="1329" t="n">
        <v>1</v>
      </c>
      <c r="BI92" s="1329" t="n">
        <v>1.153349</v>
      </c>
      <c r="BJ92" s="1329" t="n">
        <v>1.152183</v>
      </c>
      <c r="BK92" s="1329" t="n">
        <v>1.140071</v>
      </c>
      <c r="BL92" s="1329" t="n">
        <v>1</v>
      </c>
      <c r="BM92" s="1329" t="n">
        <v>1</v>
      </c>
      <c r="BN92" s="1329" t="n">
        <v>1</v>
      </c>
      <c r="BO92" s="1329" t="n">
        <v>1</v>
      </c>
      <c r="BP92" s="1329" t="n">
        <v>1.120236</v>
      </c>
      <c r="BQ92" s="1329" t="n">
        <v>1</v>
      </c>
      <c r="BR92" s="1329" t="n">
        <v>1.031954</v>
      </c>
      <c r="BS92" s="1329" t="n">
        <v>1.216571</v>
      </c>
      <c r="BT92" s="1329" t="n">
        <v>1.223531</v>
      </c>
      <c r="BU92" s="1329" t="s">
        <v>469</v>
      </c>
      <c r="BV92" s="1329" t="n">
        <v>1</v>
      </c>
      <c r="BW92" s="1329" t="s">
        <v>469</v>
      </c>
      <c r="BX92" s="1329" t="n">
        <v>1</v>
      </c>
      <c r="BY92" s="1329" t="s">
        <v>469</v>
      </c>
      <c r="BZ92" s="1329" t="n">
        <v>1</v>
      </c>
      <c r="CA92" s="1329" t="s">
        <v>469</v>
      </c>
      <c r="CB92" s="1329" t="n">
        <v>1</v>
      </c>
      <c r="CC92" s="1329" t="n">
        <v>1</v>
      </c>
      <c r="CD92" s="1329" t="n">
        <v>1</v>
      </c>
      <c r="CE92" s="1329" t="n">
        <v>1</v>
      </c>
      <c r="CF92" s="1329" t="n">
        <v>1.030193</v>
      </c>
      <c r="CG92" s="1329" t="n">
        <v>1</v>
      </c>
      <c r="CH92" s="1329" t="n">
        <v>1</v>
      </c>
      <c r="CI92" s="1329" t="n">
        <v>1.011077</v>
      </c>
      <c r="CJ92" s="1329" t="n">
        <v>1.042218</v>
      </c>
      <c r="CK92" s="1329" t="n">
        <v>1</v>
      </c>
      <c r="CL92" s="1329" t="n">
        <v>1.023846</v>
      </c>
      <c r="CM92" s="1329" t="n">
        <v>1</v>
      </c>
      <c r="CN92" s="1329" t="n">
        <v>1.027202</v>
      </c>
      <c r="CO92" s="1329" t="n">
        <v>1.136235</v>
      </c>
      <c r="CP92" s="1329" t="n">
        <v>1.094895</v>
      </c>
      <c r="CQ92" s="1329" t="n">
        <v>1</v>
      </c>
      <c r="CR92" s="1329" t="n">
        <v>1.023991</v>
      </c>
      <c r="CS92" s="1329" t="n">
        <v>1</v>
      </c>
      <c r="CT92" s="1329" t="n">
        <v>1.03943</v>
      </c>
      <c r="CU92" s="1329" t="n">
        <v>1</v>
      </c>
      <c r="CV92" s="1329" t="n">
        <v>1.030428</v>
      </c>
      <c r="CW92" s="1329" t="n">
        <v>1</v>
      </c>
      <c r="CX92" s="1329" t="n">
        <v>1.031031</v>
      </c>
      <c r="CY92" s="1329" t="n">
        <v>1.223514</v>
      </c>
      <c r="CZ92" s="1329" t="n">
        <v>1.216108</v>
      </c>
      <c r="DA92" s="1329" t="n">
        <v>1</v>
      </c>
      <c r="DB92" s="1329" t="n">
        <v>1.023991</v>
      </c>
      <c r="DC92" s="1329" t="n">
        <v>1</v>
      </c>
      <c r="DD92" s="1329" t="n">
        <v>1.17773</v>
      </c>
      <c r="DE92" s="1329" t="n">
        <v>1</v>
      </c>
      <c r="DF92" s="1329" t="n">
        <v>1.375516</v>
      </c>
    </row>
    <row r="93" customFormat="false" ht="15" hidden="false" customHeight="false" outlineLevel="0" collapsed="false">
      <c r="A93" s="1329" t="s">
        <v>2150</v>
      </c>
      <c r="B93" s="1329" t="n">
        <v>0.2723292</v>
      </c>
      <c r="C93" s="1329" t="n">
        <v>0.2747104</v>
      </c>
      <c r="D93" s="1329" t="n">
        <v>0.2757219</v>
      </c>
      <c r="E93" s="1329" t="n">
        <v>0.2781476</v>
      </c>
      <c r="F93" s="1329" t="n">
        <v>0.2254514</v>
      </c>
      <c r="G93" s="1329" t="n">
        <v>0.229</v>
      </c>
      <c r="H93" s="1329" t="n">
        <v>0.2641805</v>
      </c>
      <c r="I93" s="1329" t="n">
        <v>0.2757219</v>
      </c>
      <c r="J93" s="1329" t="n">
        <v>0.2255436</v>
      </c>
      <c r="K93" s="1329" t="n">
        <v>0.2255436</v>
      </c>
      <c r="L93" s="1329" t="n">
        <v>0.2723292</v>
      </c>
      <c r="M93" s="1329" t="n">
        <v>0.2240089</v>
      </c>
      <c r="N93" s="1329" t="s">
        <v>469</v>
      </c>
      <c r="O93" s="1329" t="n">
        <v>0.2773073</v>
      </c>
      <c r="P93" s="1329" t="n">
        <v>0.229</v>
      </c>
      <c r="Q93" s="1329" t="n">
        <v>0.2289998</v>
      </c>
      <c r="R93" s="1329" t="n">
        <v>0.2289998</v>
      </c>
      <c r="S93" s="1329" t="n">
        <v>0.2289998</v>
      </c>
      <c r="T93" s="1329" t="n">
        <v>0.2289998</v>
      </c>
      <c r="U93" s="1329" t="n">
        <v>0.2241588</v>
      </c>
      <c r="V93" s="1329" t="n">
        <v>0.2729419</v>
      </c>
      <c r="W93" s="1329" t="n">
        <v>0.2729419</v>
      </c>
      <c r="X93" s="1329" t="n">
        <v>0.2729419</v>
      </c>
      <c r="Y93" s="1329" t="n">
        <v>0.2729419</v>
      </c>
      <c r="Z93" s="1329" t="n">
        <v>0.2729419</v>
      </c>
      <c r="AA93" s="1329" t="n">
        <v>0.2773073</v>
      </c>
      <c r="AB93" s="1329" t="n">
        <v>0.2241588</v>
      </c>
      <c r="AC93" s="1329" t="n">
        <v>0.2757219</v>
      </c>
      <c r="AD93" s="1329" t="n">
        <v>0.2773073</v>
      </c>
      <c r="AE93" s="1329" t="n">
        <v>0.2773073</v>
      </c>
      <c r="AF93" s="1329" t="n">
        <v>0.2241588</v>
      </c>
      <c r="AG93" s="1329" t="n">
        <v>0.2241588</v>
      </c>
      <c r="AH93" s="1329" t="n">
        <v>0.2723292</v>
      </c>
      <c r="AI93" s="1329" t="n">
        <v>0.2723292</v>
      </c>
      <c r="AJ93" s="1329" t="n">
        <v>0.2723292</v>
      </c>
      <c r="AK93" s="1329" t="n">
        <v>0.2723292</v>
      </c>
      <c r="AL93" s="1329" t="n">
        <v>0.2747104</v>
      </c>
      <c r="AM93" s="1329" t="n">
        <v>0.2747104</v>
      </c>
      <c r="AN93" s="1329" t="n">
        <v>0.2759753</v>
      </c>
      <c r="AO93" s="1329" t="n">
        <v>0.2759753</v>
      </c>
      <c r="AP93" s="1329" t="n">
        <v>0.229</v>
      </c>
      <c r="AQ93" s="1329" t="n">
        <v>0.229</v>
      </c>
      <c r="AR93" s="1329" t="n">
        <v>0.2757219</v>
      </c>
      <c r="AS93" s="1329" t="n">
        <v>0.2757219</v>
      </c>
      <c r="AT93" s="1329" t="n">
        <v>0.2781476</v>
      </c>
      <c r="AU93" s="1329" t="n">
        <v>0.2781476</v>
      </c>
      <c r="AV93" s="1329" t="n">
        <v>0.2242956</v>
      </c>
      <c r="AW93" s="1329" t="n">
        <v>0.2242956</v>
      </c>
      <c r="AX93" s="1329" t="n">
        <v>0.2723292</v>
      </c>
      <c r="AY93" s="1329" t="n">
        <v>0.2723292</v>
      </c>
      <c r="AZ93" s="1329" t="n">
        <v>0.2747104</v>
      </c>
      <c r="BA93" s="1329" t="n">
        <v>0.2641805</v>
      </c>
      <c r="BB93" s="1329" t="n">
        <v>0.2254512</v>
      </c>
      <c r="BC93" s="1329" t="n">
        <v>0.2747104</v>
      </c>
      <c r="BD93" s="1329" t="n">
        <v>0.2241588</v>
      </c>
      <c r="BE93" s="1329" t="n">
        <v>0.2745452</v>
      </c>
      <c r="BF93" s="1329" t="n">
        <v>0.2729419</v>
      </c>
      <c r="BG93" s="1329" t="n">
        <v>0.2729419</v>
      </c>
      <c r="BH93" s="1329" t="n">
        <v>0.2757219</v>
      </c>
      <c r="BI93" s="1329" t="n">
        <v>0.2757219</v>
      </c>
      <c r="BJ93" s="1329" t="n">
        <v>0.2759753</v>
      </c>
      <c r="BK93" s="1329" t="n">
        <v>0.2750594</v>
      </c>
      <c r="BL93" s="1329" t="n">
        <v>0.2288417</v>
      </c>
      <c r="BM93" s="1329" t="n">
        <v>0.2781476</v>
      </c>
      <c r="BN93" s="1329" t="n">
        <v>0.2289998</v>
      </c>
      <c r="BO93" s="1329" t="n">
        <v>0.2288417</v>
      </c>
      <c r="BP93" s="1329" t="n">
        <v>0.2640433</v>
      </c>
      <c r="BQ93" s="1329" t="n">
        <v>0.2289998</v>
      </c>
      <c r="BR93" s="1329" t="n">
        <v>0.2289998</v>
      </c>
      <c r="BS93" s="1329" t="n">
        <v>0.2255436</v>
      </c>
      <c r="BT93" s="1329" t="n">
        <v>0.2242956</v>
      </c>
      <c r="BU93" s="1329" t="s">
        <v>469</v>
      </c>
      <c r="BV93" s="1329" t="n">
        <v>0.2773073</v>
      </c>
      <c r="BW93" s="1329" t="s">
        <v>469</v>
      </c>
      <c r="BX93" s="1329" t="n">
        <v>0.2241588</v>
      </c>
      <c r="BY93" s="1329" t="s">
        <v>469</v>
      </c>
      <c r="BZ93" s="1329" t="n">
        <v>0.2781476</v>
      </c>
      <c r="CA93" s="1329" t="s">
        <v>469</v>
      </c>
      <c r="CB93" s="1329" t="n">
        <v>0.2723292</v>
      </c>
      <c r="CC93" s="1329" t="n">
        <v>0.2723292</v>
      </c>
      <c r="CD93" s="1329" t="n">
        <v>0.2641805</v>
      </c>
      <c r="CE93" s="1329" t="n">
        <v>0.2773073</v>
      </c>
      <c r="CF93" s="1329" t="n">
        <v>0.2773073</v>
      </c>
      <c r="CG93" s="1329" t="n">
        <v>0.2241588</v>
      </c>
      <c r="CH93" s="1329" t="n">
        <v>0.2241588</v>
      </c>
      <c r="CI93" s="1329" t="n">
        <v>0.2723292</v>
      </c>
      <c r="CJ93" s="1329" t="n">
        <v>0.2723292</v>
      </c>
      <c r="CK93" s="1329" t="n">
        <v>0.2723292</v>
      </c>
      <c r="CL93" s="1329" t="n">
        <v>0.2723292</v>
      </c>
      <c r="CM93" s="1329" t="n">
        <v>0.2747104</v>
      </c>
      <c r="CN93" s="1329" t="n">
        <v>0.2747104</v>
      </c>
      <c r="CO93" s="1329" t="n">
        <v>0.2759753</v>
      </c>
      <c r="CP93" s="1329" t="n">
        <v>0.2759753</v>
      </c>
      <c r="CQ93" s="1329" t="n">
        <v>0.229</v>
      </c>
      <c r="CR93" s="1329" t="n">
        <v>0.229</v>
      </c>
      <c r="CS93" s="1329" t="n">
        <v>0.2757219</v>
      </c>
      <c r="CT93" s="1329" t="n">
        <v>0.2757219</v>
      </c>
      <c r="CU93" s="1329" t="n">
        <v>0.2781476</v>
      </c>
      <c r="CV93" s="1329" t="n">
        <v>0.2781476</v>
      </c>
      <c r="CW93" s="1329" t="n">
        <v>0.2781476</v>
      </c>
      <c r="CX93" s="1329" t="n">
        <v>0.2781476</v>
      </c>
      <c r="CY93" s="1329" t="n">
        <v>0.2242956</v>
      </c>
      <c r="CZ93" s="1329" t="n">
        <v>0.2242956</v>
      </c>
      <c r="DA93" s="1329" t="n">
        <v>0.229</v>
      </c>
      <c r="DB93" s="1329" t="n">
        <v>0.229</v>
      </c>
      <c r="DC93" s="1329" t="n">
        <v>0.2781476</v>
      </c>
      <c r="DD93" s="1329" t="n">
        <v>0.2781476</v>
      </c>
      <c r="DE93" s="1329" t="n">
        <v>0.229</v>
      </c>
      <c r="DF93" s="1329" t="n">
        <v>0.229</v>
      </c>
    </row>
    <row r="94" customFormat="false" ht="15" hidden="false" customHeight="false" outlineLevel="0" collapsed="false">
      <c r="A94" s="1329" t="s">
        <v>2151</v>
      </c>
      <c r="B94" s="1329" t="n">
        <v>0.7938647</v>
      </c>
      <c r="C94" s="1329" t="n">
        <v>0.5593813</v>
      </c>
      <c r="D94" s="1329" t="n">
        <v>0.6596129</v>
      </c>
      <c r="E94" s="1329" t="n">
        <v>0.4912115</v>
      </c>
      <c r="F94" s="1329" t="n">
        <v>0.131325</v>
      </c>
      <c r="G94" s="1321" t="n">
        <v>0.00234</v>
      </c>
      <c r="H94" s="1329" t="n">
        <v>0.356365</v>
      </c>
      <c r="I94" s="1329" t="n">
        <v>0.4489278</v>
      </c>
      <c r="J94" s="1329" t="n">
        <v>0.1458037</v>
      </c>
      <c r="K94" s="1329" t="n">
        <v>0.074867</v>
      </c>
      <c r="L94" s="1329" t="n">
        <v>0.4417363</v>
      </c>
      <c r="M94" s="1329" t="n">
        <v>0.0168209</v>
      </c>
      <c r="N94" s="1329" t="s">
        <v>469</v>
      </c>
      <c r="O94" s="1329" t="n">
        <v>0.4670734</v>
      </c>
      <c r="P94" s="1321" t="n">
        <v>0.00739</v>
      </c>
      <c r="Q94" s="1329" t="n">
        <v>0.1779774</v>
      </c>
      <c r="R94" s="1329" t="n">
        <v>0.1800343</v>
      </c>
      <c r="S94" s="1329" t="n">
        <v>0.0198537</v>
      </c>
      <c r="T94" s="1321" t="n">
        <v>0.00739</v>
      </c>
      <c r="U94" s="1329" t="n">
        <v>0.021727</v>
      </c>
      <c r="V94" s="1329" t="n">
        <v>0.8008531</v>
      </c>
      <c r="W94" s="1329" t="n">
        <v>0.231985</v>
      </c>
      <c r="X94" s="1329" t="n">
        <v>0.1722761</v>
      </c>
      <c r="Y94" s="1329" t="n">
        <v>0.0605809</v>
      </c>
      <c r="Z94" s="1329" t="n">
        <v>0.0611988</v>
      </c>
      <c r="AA94" s="1329" t="n">
        <v>0.4748222</v>
      </c>
      <c r="AB94" s="1329" t="n">
        <v>0.021727</v>
      </c>
      <c r="AC94" s="1329" t="n">
        <v>0.707481</v>
      </c>
      <c r="AD94" s="1329" t="n">
        <v>0.4670733</v>
      </c>
      <c r="AE94" s="1329" t="n">
        <v>1.19665</v>
      </c>
      <c r="AF94" s="1329" t="n">
        <v>0.0212291</v>
      </c>
      <c r="AG94" s="1329" t="n">
        <v>0.5321242</v>
      </c>
      <c r="AH94" s="1329" t="n">
        <v>0.7291735</v>
      </c>
      <c r="AI94" s="1329" t="n">
        <v>2.180472</v>
      </c>
      <c r="AJ94" s="1329" t="n">
        <v>0.4417363</v>
      </c>
      <c r="AK94" s="1329" t="n">
        <v>1.627274</v>
      </c>
      <c r="AL94" s="1329" t="n">
        <v>0.5601488</v>
      </c>
      <c r="AM94" s="1329" t="n">
        <v>2.217978</v>
      </c>
      <c r="AN94" s="1329" t="n">
        <v>0.7119371</v>
      </c>
      <c r="AO94" s="1329" t="n">
        <v>1.239357</v>
      </c>
      <c r="AP94" s="1329" t="n">
        <v>1</v>
      </c>
      <c r="AQ94" s="1329" t="n">
        <v>1.398001</v>
      </c>
      <c r="AR94" s="1329" t="n">
        <v>0.6596129</v>
      </c>
      <c r="AS94" s="1329" t="n">
        <v>1.291819</v>
      </c>
      <c r="AT94" s="1329" t="n">
        <v>0.4805133</v>
      </c>
      <c r="AU94" s="1329" t="n">
        <v>1.351628</v>
      </c>
      <c r="AV94" s="1329" t="n">
        <v>0.166843</v>
      </c>
      <c r="AW94" s="1329" t="n">
        <v>0.6547899</v>
      </c>
      <c r="AX94" s="1329" t="n">
        <v>0.7292206</v>
      </c>
      <c r="AY94" s="1329" t="n">
        <v>0.445968</v>
      </c>
      <c r="AZ94" s="1329" t="n">
        <v>0.5601761</v>
      </c>
      <c r="BA94" s="1329" t="n">
        <v>0.3938586</v>
      </c>
      <c r="BB94" s="1329" t="n">
        <v>0.0727641</v>
      </c>
      <c r="BC94" s="1329" t="n">
        <v>0.8201878</v>
      </c>
      <c r="BD94" s="1329" t="n">
        <v>0.021727</v>
      </c>
      <c r="BE94" s="1329" t="n">
        <v>0.7699286</v>
      </c>
      <c r="BF94" s="1329" t="n">
        <v>0.8008531</v>
      </c>
      <c r="BG94" s="1329" t="n">
        <v>0.8031941</v>
      </c>
      <c r="BH94" s="1329" t="n">
        <v>0.7224544</v>
      </c>
      <c r="BI94" s="1329" t="n">
        <v>0.7707286</v>
      </c>
      <c r="BJ94" s="1329" t="n">
        <v>0.7733085</v>
      </c>
      <c r="BK94" s="1329" t="n">
        <v>0.963436</v>
      </c>
      <c r="BL94" s="1329" t="n">
        <v>0.4792132</v>
      </c>
      <c r="BM94" s="1329" t="n">
        <v>0.4832591</v>
      </c>
      <c r="BN94" s="1329" t="n">
        <v>0.1807214</v>
      </c>
      <c r="BO94" s="1329" t="n">
        <v>0.1147548</v>
      </c>
      <c r="BP94" s="1329" t="n">
        <v>0.5070432</v>
      </c>
      <c r="BQ94" s="1329" t="n">
        <v>0.1807214</v>
      </c>
      <c r="BR94" s="1329" t="n">
        <v>0.1813524</v>
      </c>
      <c r="BS94" s="1329" t="n">
        <v>0.3482495</v>
      </c>
      <c r="BT94" s="1329" t="n">
        <v>0.1913665</v>
      </c>
      <c r="BU94" s="1329" t="s">
        <v>469</v>
      </c>
      <c r="BV94" s="1329" t="n">
        <v>0.4681076</v>
      </c>
      <c r="BW94" s="1329" t="s">
        <v>469</v>
      </c>
      <c r="BX94" s="1329" t="n">
        <v>0.0212299</v>
      </c>
      <c r="BY94" s="1329" t="s">
        <v>469</v>
      </c>
      <c r="BZ94" s="1329" t="n">
        <v>0.4805075</v>
      </c>
      <c r="CA94" s="1329" t="s">
        <v>469</v>
      </c>
      <c r="CB94" s="1329" t="n">
        <v>0.4421478</v>
      </c>
      <c r="CC94" s="1329" t="n">
        <v>0.4459277</v>
      </c>
      <c r="CD94" s="1329" t="n">
        <v>0.3938586</v>
      </c>
      <c r="CE94" s="1329" t="n">
        <v>0.4670733</v>
      </c>
      <c r="CF94" s="1329" t="n">
        <v>0.0611803</v>
      </c>
      <c r="CG94" s="1329" t="n">
        <v>0.0212291</v>
      </c>
      <c r="CH94" s="1329" t="n">
        <v>0.0212883</v>
      </c>
      <c r="CI94" s="1329" t="n">
        <v>0.7291735</v>
      </c>
      <c r="CJ94" s="1329" t="n">
        <v>0.1063572</v>
      </c>
      <c r="CK94" s="1329" t="n">
        <v>0.4417363</v>
      </c>
      <c r="CL94" s="1329" t="n">
        <v>0.0822599</v>
      </c>
      <c r="CM94" s="1329" t="n">
        <v>0.5601488</v>
      </c>
      <c r="CN94" s="1329" t="n">
        <v>0.0932312</v>
      </c>
      <c r="CO94" s="1329" t="n">
        <v>0.711937</v>
      </c>
      <c r="CP94" s="1329" t="n">
        <v>0.5834894</v>
      </c>
      <c r="CQ94" s="1329" t="n">
        <v>1</v>
      </c>
      <c r="CR94" s="1329" t="n">
        <v>0.06</v>
      </c>
      <c r="CS94" s="1329" t="n">
        <v>0.6596129</v>
      </c>
      <c r="CT94" s="1329" t="n">
        <v>0.0638299</v>
      </c>
      <c r="CU94" s="1329" t="n">
        <v>0.4679784</v>
      </c>
      <c r="CV94" s="1329" t="n">
        <v>0.061687</v>
      </c>
      <c r="CW94" s="1329" t="n">
        <v>0.4803851</v>
      </c>
      <c r="CX94" s="1329" t="n">
        <v>0.061713</v>
      </c>
      <c r="CY94" s="1329" t="n">
        <v>0.1668431</v>
      </c>
      <c r="CZ94" s="1329" t="n">
        <v>0.1561534</v>
      </c>
      <c r="DA94" s="1329" t="n">
        <v>1</v>
      </c>
      <c r="DB94" s="1329" t="n">
        <v>0.0599997</v>
      </c>
      <c r="DC94" s="1329" t="n">
        <v>0.4679784</v>
      </c>
      <c r="DD94" s="1329" t="n">
        <v>1.466282</v>
      </c>
      <c r="DE94" s="1329" t="n">
        <v>1</v>
      </c>
      <c r="DF94" s="1329" t="n">
        <v>1.398001</v>
      </c>
    </row>
    <row r="95" customFormat="false" ht="15" hidden="false" customHeight="false" outlineLevel="0" collapsed="false">
      <c r="A95" s="1329" t="s">
        <v>2152</v>
      </c>
      <c r="B95" s="1329" t="n">
        <v>73.76109</v>
      </c>
      <c r="C95" s="1329" t="n">
        <v>105.3068</v>
      </c>
      <c r="D95" s="1329" t="n">
        <v>59.27834</v>
      </c>
      <c r="E95" s="1329" t="n">
        <v>89.84629</v>
      </c>
      <c r="F95" s="1329" t="n">
        <v>40</v>
      </c>
      <c r="G95" s="1329" t="n">
        <v>152.0164</v>
      </c>
      <c r="H95" s="1329" t="n">
        <v>84.19268</v>
      </c>
      <c r="I95" s="1329" t="n">
        <v>83.4801</v>
      </c>
      <c r="J95" s="1329" t="n">
        <v>59.02611</v>
      </c>
      <c r="K95" s="1329" t="n">
        <v>56.75059</v>
      </c>
      <c r="L95" s="1329" t="n">
        <v>69.34663</v>
      </c>
      <c r="M95" s="1329" t="n">
        <v>95.03804</v>
      </c>
      <c r="N95" s="1329" t="s">
        <v>469</v>
      </c>
      <c r="O95" s="1329" t="n">
        <v>68.96946</v>
      </c>
      <c r="P95" s="1329" t="n">
        <v>186.1944</v>
      </c>
      <c r="Q95" s="1329" t="n">
        <v>117.1906</v>
      </c>
      <c r="R95" s="1329" t="n">
        <v>186.1857</v>
      </c>
      <c r="S95" s="1329" t="n">
        <v>186.1857</v>
      </c>
      <c r="T95" s="1329" t="n">
        <v>186.1857</v>
      </c>
      <c r="U95" s="1329" t="n">
        <v>142.6698</v>
      </c>
      <c r="V95" s="1329" t="n">
        <v>135.4581</v>
      </c>
      <c r="W95" s="1329" t="n">
        <v>135.823</v>
      </c>
      <c r="X95" s="1329" t="n">
        <v>135.823</v>
      </c>
      <c r="Y95" s="1329" t="n">
        <v>135.823</v>
      </c>
      <c r="Z95" s="1329" t="n">
        <v>157.3518</v>
      </c>
      <c r="AA95" s="1329" t="n">
        <v>77.69643</v>
      </c>
      <c r="AB95" s="1329" t="n">
        <v>142.6698</v>
      </c>
      <c r="AC95" s="1329" t="n">
        <v>84.62718</v>
      </c>
      <c r="AD95" s="1329" t="n">
        <v>60.95113</v>
      </c>
      <c r="AE95" s="1329" t="n">
        <v>78.77375</v>
      </c>
      <c r="AF95" s="1329" t="n">
        <v>93.84966</v>
      </c>
      <c r="AG95" s="1329" t="n">
        <v>111.6895</v>
      </c>
      <c r="AH95" s="1329" t="n">
        <v>69.26201</v>
      </c>
      <c r="AI95" s="1329" t="n">
        <v>112.2322</v>
      </c>
      <c r="AJ95" s="1329" t="n">
        <v>69.26201</v>
      </c>
      <c r="AK95" s="1329" t="n">
        <v>94.53722</v>
      </c>
      <c r="AL95" s="1329" t="n">
        <v>76.79286</v>
      </c>
      <c r="AM95" s="1329" t="n">
        <v>115.7754</v>
      </c>
      <c r="AN95" s="1329" t="n">
        <v>52.7138</v>
      </c>
      <c r="AO95" s="1329" t="n">
        <v>80.60622</v>
      </c>
      <c r="AP95" s="1329" t="n">
        <v>179.9768</v>
      </c>
      <c r="AQ95" s="1329" t="n">
        <v>195.0739</v>
      </c>
      <c r="AR95" s="1329" t="n">
        <v>59.20217</v>
      </c>
      <c r="AS95" s="1329" t="n">
        <v>80.58832</v>
      </c>
      <c r="AT95" s="1329" t="n">
        <v>41.64136</v>
      </c>
      <c r="AU95" s="1329" t="n">
        <v>78.66082</v>
      </c>
      <c r="AV95" s="1329" t="n">
        <v>72.46388</v>
      </c>
      <c r="AW95" s="1329" t="n">
        <v>117.7221</v>
      </c>
      <c r="AX95" s="1329" t="n">
        <v>69.34663</v>
      </c>
      <c r="AY95" s="1329" t="n">
        <v>86.12362</v>
      </c>
      <c r="AZ95" s="1329" t="n">
        <v>76.87269</v>
      </c>
      <c r="BA95" s="1329" t="n">
        <v>84.19268</v>
      </c>
      <c r="BB95" s="1329" t="n">
        <v>94.46965</v>
      </c>
      <c r="BC95" s="1329" t="n">
        <v>76.87269</v>
      </c>
      <c r="BD95" s="1329" t="n">
        <v>142.6698</v>
      </c>
      <c r="BE95" s="1329" t="n">
        <v>70.75102</v>
      </c>
      <c r="BF95" s="1329" t="n">
        <v>135.4581</v>
      </c>
      <c r="BG95" s="1329" t="n">
        <v>135.4581</v>
      </c>
      <c r="BH95" s="1329" t="n">
        <v>55.48421</v>
      </c>
      <c r="BI95" s="1329" t="n">
        <v>56.55926</v>
      </c>
      <c r="BJ95" s="1329" t="n">
        <v>57.11589</v>
      </c>
      <c r="BK95" s="1329" t="n">
        <v>62.24544</v>
      </c>
      <c r="BL95" s="1329" t="n">
        <v>70.93488</v>
      </c>
      <c r="BM95" s="1329" t="n">
        <v>56.9866</v>
      </c>
      <c r="BN95" s="1329" t="n">
        <v>117.1906</v>
      </c>
      <c r="BO95" s="1329" t="n">
        <v>161.6988</v>
      </c>
      <c r="BP95" s="1329" t="n">
        <v>-3.310966</v>
      </c>
      <c r="BQ95" s="1329" t="n">
        <v>117.1906</v>
      </c>
      <c r="BR95" s="1329" t="n">
        <v>117.1906</v>
      </c>
      <c r="BS95" s="1329" t="n">
        <v>43.42184</v>
      </c>
      <c r="BT95" s="1329" t="n">
        <v>68.18138</v>
      </c>
      <c r="BU95" s="1329" t="s">
        <v>469</v>
      </c>
      <c r="BV95" s="1329" t="n">
        <v>40.33666</v>
      </c>
      <c r="BW95" s="1329" t="s">
        <v>469</v>
      </c>
      <c r="BX95" s="1329" t="n">
        <v>81.66715</v>
      </c>
      <c r="BY95" s="1329" t="s">
        <v>469</v>
      </c>
      <c r="BZ95" s="1329" t="n">
        <v>41.6663</v>
      </c>
      <c r="CA95" s="1329" t="s">
        <v>469</v>
      </c>
      <c r="CB95" s="1329" t="n">
        <v>50.84274</v>
      </c>
      <c r="CC95" s="1329" t="n">
        <v>86.12362</v>
      </c>
      <c r="CD95" s="1329" t="n">
        <v>84.13938</v>
      </c>
      <c r="CE95" s="1329" t="n">
        <v>60.95113</v>
      </c>
      <c r="CF95" s="1329" t="n">
        <v>-20.13846</v>
      </c>
      <c r="CG95" s="1329" t="n">
        <v>93.84965</v>
      </c>
      <c r="CH95" s="1329" t="n">
        <v>49.71389</v>
      </c>
      <c r="CI95" s="1329" t="n">
        <v>69.26201</v>
      </c>
      <c r="CJ95" s="1329" t="n">
        <v>-11.76053</v>
      </c>
      <c r="CK95" s="1329" t="n">
        <v>69.26201</v>
      </c>
      <c r="CL95" s="1329" t="n">
        <v>-11.76053</v>
      </c>
      <c r="CM95" s="1329" t="n">
        <v>76.79286</v>
      </c>
      <c r="CN95" s="1329" t="n">
        <v>-11.12817</v>
      </c>
      <c r="CO95" s="1329" t="n">
        <v>52.71377</v>
      </c>
      <c r="CP95" s="1329" t="n">
        <v>-19.10644</v>
      </c>
      <c r="CQ95" s="1329" t="n">
        <v>179.9768</v>
      </c>
      <c r="CR95" s="1329" t="n">
        <v>85.95582</v>
      </c>
      <c r="CS95" s="1329" t="n">
        <v>59.20217</v>
      </c>
      <c r="CT95" s="1329" t="n">
        <v>-19.29403</v>
      </c>
      <c r="CU95" s="1329" t="n">
        <v>58.58405</v>
      </c>
      <c r="CV95" s="1329" t="n">
        <v>-20.49659</v>
      </c>
      <c r="CW95" s="1329" t="n">
        <v>41.64136</v>
      </c>
      <c r="CX95" s="1329" t="n">
        <v>-20.49659</v>
      </c>
      <c r="CY95" s="1329" t="n">
        <v>72.46387</v>
      </c>
      <c r="CZ95" s="1329" t="n">
        <v>48.034</v>
      </c>
      <c r="DA95" s="1329" t="n">
        <v>179.9768</v>
      </c>
      <c r="DB95" s="1329" t="n">
        <v>85.95582</v>
      </c>
      <c r="DC95" s="1329" t="n">
        <v>58.58405</v>
      </c>
      <c r="DD95" s="1329" t="n">
        <v>82.93746</v>
      </c>
      <c r="DE95" s="1329" t="n">
        <v>179.9768</v>
      </c>
      <c r="DF95" s="1329" t="n">
        <v>195.0739</v>
      </c>
    </row>
    <row r="96" customFormat="false" ht="15" hidden="false" customHeight="false" outlineLevel="0" collapsed="false">
      <c r="A96" s="1329" t="s">
        <v>2153</v>
      </c>
      <c r="B96" s="1321" t="n">
        <v>-232000000</v>
      </c>
      <c r="C96" s="1321" t="n">
        <v>-241000000</v>
      </c>
      <c r="D96" s="1321" t="n">
        <v>-242000000</v>
      </c>
      <c r="E96" s="1321" t="n">
        <v>-113000000</v>
      </c>
      <c r="F96" s="1321" t="n">
        <v>-11300000</v>
      </c>
      <c r="G96" s="1321" t="n">
        <v>-1270000</v>
      </c>
      <c r="H96" s="1321" t="n">
        <v>-233000000</v>
      </c>
      <c r="I96" s="1321" t="n">
        <v>-123000000</v>
      </c>
      <c r="J96" s="1321" t="n">
        <v>-91400000</v>
      </c>
      <c r="K96" s="1321" t="n">
        <v>-92300000</v>
      </c>
      <c r="L96" s="1321" t="n">
        <v>-241000000</v>
      </c>
      <c r="M96" s="1321" t="n">
        <v>-99800000</v>
      </c>
      <c r="N96" s="1329" t="s">
        <v>469</v>
      </c>
      <c r="O96" s="1321" t="n">
        <v>-128000000</v>
      </c>
      <c r="P96" s="1321" t="n">
        <v>-237000000</v>
      </c>
      <c r="Q96" s="1321" t="n">
        <v>-232000000</v>
      </c>
      <c r="R96" s="1321" t="n">
        <v>-232000000</v>
      </c>
      <c r="S96" s="1321" t="n">
        <v>-236000000</v>
      </c>
      <c r="T96" s="1321" t="n">
        <v>-237000000</v>
      </c>
      <c r="U96" s="1321" t="n">
        <v>-105000000</v>
      </c>
      <c r="V96" s="1321" t="n">
        <v>-122000000</v>
      </c>
      <c r="W96" s="1321" t="n">
        <v>-127000000</v>
      </c>
      <c r="X96" s="1321" t="n">
        <v>-128000000</v>
      </c>
      <c r="Y96" s="1321" t="n">
        <v>-130000000</v>
      </c>
      <c r="Z96" s="1321" t="n">
        <v>-130000000</v>
      </c>
      <c r="AA96" s="1321" t="n">
        <v>-128000000</v>
      </c>
      <c r="AB96" s="1321" t="n">
        <v>-111000000</v>
      </c>
      <c r="AC96" s="1321" t="n">
        <v>-121000000</v>
      </c>
      <c r="AD96" s="1329" t="n">
        <v>-1666.513</v>
      </c>
      <c r="AE96" s="1329" t="n">
        <v>-1278.517</v>
      </c>
      <c r="AF96" s="1329" t="n">
        <v>-7432.916</v>
      </c>
      <c r="AG96" s="1329" t="n">
        <v>-6139.237</v>
      </c>
      <c r="AH96" s="1329" t="n">
        <v>-2548.943</v>
      </c>
      <c r="AI96" s="1329" t="n">
        <v>-2175.829</v>
      </c>
      <c r="AJ96" s="1329" t="n">
        <v>-2656.366</v>
      </c>
      <c r="AK96" s="1329" t="n">
        <v>-2204.723</v>
      </c>
      <c r="AL96" s="1329" t="n">
        <v>-2655.127</v>
      </c>
      <c r="AM96" s="1329" t="n">
        <v>-2209.23</v>
      </c>
      <c r="AN96" s="1329" t="n">
        <v>-1867.924</v>
      </c>
      <c r="AO96" s="1329" t="n">
        <v>-1867.922</v>
      </c>
      <c r="AP96" s="1329" t="n">
        <v>-15172.03</v>
      </c>
      <c r="AQ96" s="1329" t="n">
        <v>-13133.19</v>
      </c>
      <c r="AR96" s="1329" t="n">
        <v>-2223.357</v>
      </c>
      <c r="AS96" s="1329" t="n">
        <v>-1846.406</v>
      </c>
      <c r="AT96" s="1329" t="n">
        <v>-2136.457</v>
      </c>
      <c r="AU96" s="1329" t="n">
        <v>-1738.331</v>
      </c>
      <c r="AV96" s="1329" t="n">
        <v>-6160.36</v>
      </c>
      <c r="AW96" s="1329" t="n">
        <v>-6103.938</v>
      </c>
      <c r="AX96" s="1321" t="n">
        <v>-232000000</v>
      </c>
      <c r="AY96" s="1321" t="n">
        <v>-241000000</v>
      </c>
      <c r="AZ96" s="1321" t="n">
        <v>-241000000</v>
      </c>
      <c r="BA96" s="1321" t="n">
        <v>-232000000</v>
      </c>
      <c r="BB96" s="1321" t="n">
        <v>-11300000</v>
      </c>
      <c r="BC96" s="1321" t="n">
        <v>-236000000</v>
      </c>
      <c r="BD96" s="1321" t="n">
        <v>-6220000</v>
      </c>
      <c r="BE96" s="1321" t="n">
        <v>-124000000</v>
      </c>
      <c r="BF96" s="1321" t="n">
        <v>-1870000000</v>
      </c>
      <c r="BG96" s="1321" t="n">
        <v>-1830000000</v>
      </c>
      <c r="BH96" s="1321" t="n">
        <v>-121000000</v>
      </c>
      <c r="BI96" s="1321" t="n">
        <v>-206000000</v>
      </c>
      <c r="BJ96" s="1321" t="n">
        <v>-207000000</v>
      </c>
      <c r="BK96" s="1321" t="n">
        <v>-203000000</v>
      </c>
      <c r="BL96" s="1321" t="n">
        <v>-247000000</v>
      </c>
      <c r="BM96" s="1321" t="n">
        <v>-113000000</v>
      </c>
      <c r="BN96" s="1321" t="n">
        <v>-231000000</v>
      </c>
      <c r="BO96" s="1321" t="n">
        <v>-244000000</v>
      </c>
      <c r="BP96" s="1321" t="n">
        <v>-119000</v>
      </c>
      <c r="BQ96" s="1321" t="n">
        <v>-452000000</v>
      </c>
      <c r="BR96" s="1321" t="n">
        <v>-436000000</v>
      </c>
      <c r="BS96" s="1321" t="n">
        <v>-77300000</v>
      </c>
      <c r="BT96" s="1321" t="n">
        <v>-85200000</v>
      </c>
      <c r="BU96" s="1329" t="s">
        <v>469</v>
      </c>
      <c r="BV96" s="1321" t="n">
        <v>-128000000</v>
      </c>
      <c r="BW96" s="1329" t="s">
        <v>469</v>
      </c>
      <c r="BX96" s="1321" t="n">
        <v>-111000000</v>
      </c>
      <c r="BY96" s="1329" t="s">
        <v>469</v>
      </c>
      <c r="BZ96" s="1321" t="n">
        <v>-113000000</v>
      </c>
      <c r="CA96" s="1329" t="s">
        <v>469</v>
      </c>
      <c r="CB96" s="1321" t="n">
        <v>-241000000</v>
      </c>
      <c r="CC96" s="1321" t="n">
        <v>-241000000</v>
      </c>
      <c r="CD96" s="1321" t="n">
        <v>-232000000</v>
      </c>
      <c r="CE96" s="1321" t="n">
        <v>-128000000</v>
      </c>
      <c r="CF96" s="1321" t="n">
        <v>-128000000</v>
      </c>
      <c r="CG96" s="1321" t="n">
        <v>-111000000</v>
      </c>
      <c r="CH96" s="1321" t="n">
        <v>-111000000</v>
      </c>
      <c r="CI96" s="1321" t="n">
        <v>-232000000</v>
      </c>
      <c r="CJ96" s="1321" t="n">
        <v>-232000000</v>
      </c>
      <c r="CK96" s="1321" t="n">
        <v>-241000000</v>
      </c>
      <c r="CL96" s="1321" t="n">
        <v>-241000000</v>
      </c>
      <c r="CM96" s="1321" t="n">
        <v>-241000000</v>
      </c>
      <c r="CN96" s="1321" t="n">
        <v>-241000000</v>
      </c>
      <c r="CO96" s="1321" t="n">
        <v>-207000000</v>
      </c>
      <c r="CP96" s="1321" t="n">
        <v>-207000000</v>
      </c>
      <c r="CQ96" s="1321" t="n">
        <v>-248000000</v>
      </c>
      <c r="CR96" s="1321" t="n">
        <v>-248000000</v>
      </c>
      <c r="CS96" s="1321" t="n">
        <v>-242000000</v>
      </c>
      <c r="CT96" s="1321" t="n">
        <v>-242000000</v>
      </c>
      <c r="CU96" s="1321" t="n">
        <v>-113000000</v>
      </c>
      <c r="CV96" s="1321" t="n">
        <v>-113000000</v>
      </c>
      <c r="CW96" s="1321" t="n">
        <v>-113000000</v>
      </c>
      <c r="CX96" s="1321" t="n">
        <v>-113000000</v>
      </c>
      <c r="CY96" s="1321" t="n">
        <v>-85200000</v>
      </c>
      <c r="CZ96" s="1321" t="n">
        <v>-85200000</v>
      </c>
      <c r="DA96" s="1321" t="n">
        <v>-80200000</v>
      </c>
      <c r="DB96" s="1321" t="n">
        <v>-80200000</v>
      </c>
      <c r="DC96" s="1329" t="n">
        <v>-2138.933</v>
      </c>
      <c r="DD96" s="1329" t="n">
        <v>-1732.976</v>
      </c>
      <c r="DE96" s="1329" t="n">
        <v>-15172.03</v>
      </c>
      <c r="DF96" s="1329" t="n">
        <v>-13133.19</v>
      </c>
    </row>
    <row r="97" customFormat="false" ht="15" hidden="false" customHeight="false" outlineLevel="0" collapsed="false">
      <c r="A97" s="1329" t="s">
        <v>2154</v>
      </c>
      <c r="B97" s="1329" t="s">
        <v>469</v>
      </c>
      <c r="C97" s="1329" t="s">
        <v>469</v>
      </c>
      <c r="D97" s="1329" t="s">
        <v>469</v>
      </c>
      <c r="E97" s="1329" t="s">
        <v>469</v>
      </c>
      <c r="F97" s="1329" t="s">
        <v>469</v>
      </c>
      <c r="G97" s="1329" t="s">
        <v>469</v>
      </c>
      <c r="H97" s="1329" t="s">
        <v>469</v>
      </c>
      <c r="I97" s="1329" t="s">
        <v>469</v>
      </c>
      <c r="J97" s="1329" t="s">
        <v>469</v>
      </c>
      <c r="K97" s="1329" t="s">
        <v>469</v>
      </c>
      <c r="L97" s="1329" t="s">
        <v>469</v>
      </c>
      <c r="M97" s="1329" t="s">
        <v>469</v>
      </c>
      <c r="N97" s="1329" t="s">
        <v>469</v>
      </c>
      <c r="O97" s="1329" t="s">
        <v>469</v>
      </c>
      <c r="P97" s="1329" t="s">
        <v>469</v>
      </c>
      <c r="Q97" s="1329" t="s">
        <v>469</v>
      </c>
      <c r="R97" s="1329" t="s">
        <v>469</v>
      </c>
      <c r="S97" s="1329" t="s">
        <v>469</v>
      </c>
      <c r="T97" s="1329" t="s">
        <v>469</v>
      </c>
      <c r="U97" s="1329" t="s">
        <v>469</v>
      </c>
      <c r="V97" s="1329" t="s">
        <v>469</v>
      </c>
      <c r="W97" s="1329" t="s">
        <v>469</v>
      </c>
      <c r="X97" s="1329" t="s">
        <v>469</v>
      </c>
      <c r="Y97" s="1329" t="s">
        <v>469</v>
      </c>
      <c r="Z97" s="1329" t="s">
        <v>469</v>
      </c>
      <c r="AA97" s="1329" t="s">
        <v>469</v>
      </c>
      <c r="AB97" s="1329" t="s">
        <v>469</v>
      </c>
      <c r="AC97" s="1329" t="s">
        <v>469</v>
      </c>
      <c r="AD97" s="1329" t="s">
        <v>469</v>
      </c>
      <c r="AE97" s="1329" t="s">
        <v>469</v>
      </c>
      <c r="AF97" s="1329" t="s">
        <v>469</v>
      </c>
      <c r="AG97" s="1329" t="s">
        <v>469</v>
      </c>
      <c r="AH97" s="1329" t="s">
        <v>469</v>
      </c>
      <c r="AI97" s="1329" t="s">
        <v>469</v>
      </c>
      <c r="AJ97" s="1329" t="s">
        <v>469</v>
      </c>
      <c r="AK97" s="1329" t="s">
        <v>469</v>
      </c>
      <c r="AL97" s="1329" t="s">
        <v>469</v>
      </c>
      <c r="AM97" s="1329" t="s">
        <v>469</v>
      </c>
      <c r="AN97" s="1329" t="s">
        <v>469</v>
      </c>
      <c r="AO97" s="1329" t="s">
        <v>469</v>
      </c>
      <c r="AP97" s="1329" t="s">
        <v>469</v>
      </c>
      <c r="AQ97" s="1329" t="s">
        <v>469</v>
      </c>
      <c r="AR97" s="1329" t="s">
        <v>469</v>
      </c>
      <c r="AS97" s="1329" t="s">
        <v>469</v>
      </c>
      <c r="AT97" s="1329" t="s">
        <v>469</v>
      </c>
      <c r="AU97" s="1329" t="s">
        <v>469</v>
      </c>
      <c r="AV97" s="1329" t="s">
        <v>469</v>
      </c>
      <c r="AW97" s="1329" t="s">
        <v>469</v>
      </c>
      <c r="AX97" s="1329" t="s">
        <v>469</v>
      </c>
      <c r="AY97" s="1329" t="s">
        <v>469</v>
      </c>
      <c r="AZ97" s="1329" t="s">
        <v>469</v>
      </c>
      <c r="BA97" s="1329" t="s">
        <v>469</v>
      </c>
      <c r="BB97" s="1329" t="s">
        <v>469</v>
      </c>
      <c r="BC97" s="1329" t="s">
        <v>469</v>
      </c>
      <c r="BD97" s="1329" t="s">
        <v>469</v>
      </c>
      <c r="BE97" s="1329" t="s">
        <v>469</v>
      </c>
      <c r="BF97" s="1329" t="s">
        <v>469</v>
      </c>
      <c r="BG97" s="1329" t="s">
        <v>469</v>
      </c>
      <c r="BH97" s="1329" t="s">
        <v>469</v>
      </c>
      <c r="BI97" s="1329" t="s">
        <v>469</v>
      </c>
      <c r="BJ97" s="1329" t="s">
        <v>469</v>
      </c>
      <c r="BK97" s="1329" t="s">
        <v>469</v>
      </c>
      <c r="BL97" s="1329" t="s">
        <v>469</v>
      </c>
      <c r="BM97" s="1329" t="s">
        <v>469</v>
      </c>
      <c r="BN97" s="1329" t="s">
        <v>469</v>
      </c>
      <c r="BO97" s="1329" t="s">
        <v>469</v>
      </c>
      <c r="BP97" s="1329" t="s">
        <v>469</v>
      </c>
      <c r="BQ97" s="1329" t="s">
        <v>469</v>
      </c>
      <c r="BR97" s="1329" t="s">
        <v>469</v>
      </c>
      <c r="BS97" s="1329" t="s">
        <v>469</v>
      </c>
      <c r="BT97" s="1329" t="s">
        <v>469</v>
      </c>
      <c r="BU97" s="1329" t="s">
        <v>469</v>
      </c>
      <c r="BV97" s="1329" t="s">
        <v>469</v>
      </c>
      <c r="BW97" s="1329" t="s">
        <v>469</v>
      </c>
      <c r="BX97" s="1329" t="s">
        <v>469</v>
      </c>
      <c r="BY97" s="1329" t="s">
        <v>469</v>
      </c>
      <c r="BZ97" s="1329" t="s">
        <v>469</v>
      </c>
      <c r="CA97" s="1329" t="s">
        <v>469</v>
      </c>
      <c r="CB97" s="1329" t="s">
        <v>469</v>
      </c>
      <c r="CC97" s="1329" t="s">
        <v>469</v>
      </c>
      <c r="CD97" s="1329" t="s">
        <v>469</v>
      </c>
      <c r="CE97" s="1329" t="s">
        <v>469</v>
      </c>
      <c r="CF97" s="1329" t="s">
        <v>469</v>
      </c>
      <c r="CG97" s="1329" t="s">
        <v>469</v>
      </c>
      <c r="CH97" s="1329" t="s">
        <v>469</v>
      </c>
      <c r="CI97" s="1329" t="s">
        <v>469</v>
      </c>
      <c r="CJ97" s="1329" t="s">
        <v>469</v>
      </c>
      <c r="CK97" s="1329" t="s">
        <v>469</v>
      </c>
      <c r="CL97" s="1329" t="s">
        <v>469</v>
      </c>
      <c r="CM97" s="1329" t="s">
        <v>469</v>
      </c>
      <c r="CN97" s="1329" t="s">
        <v>469</v>
      </c>
      <c r="CO97" s="1329" t="s">
        <v>469</v>
      </c>
      <c r="CP97" s="1329" t="s">
        <v>469</v>
      </c>
      <c r="CQ97" s="1329" t="s">
        <v>469</v>
      </c>
      <c r="CR97" s="1329" t="s">
        <v>469</v>
      </c>
      <c r="CS97" s="1329" t="s">
        <v>469</v>
      </c>
      <c r="CT97" s="1329" t="s">
        <v>469</v>
      </c>
      <c r="CU97" s="1329" t="s">
        <v>469</v>
      </c>
      <c r="CV97" s="1329" t="s">
        <v>469</v>
      </c>
      <c r="CW97" s="1329" t="s">
        <v>469</v>
      </c>
      <c r="CX97" s="1329" t="s">
        <v>469</v>
      </c>
      <c r="CY97" s="1329" t="s">
        <v>469</v>
      </c>
      <c r="CZ97" s="1329" t="s">
        <v>469</v>
      </c>
      <c r="DA97" s="1329" t="s">
        <v>469</v>
      </c>
      <c r="DB97" s="1329" t="s">
        <v>469</v>
      </c>
      <c r="DC97" s="1329" t="s">
        <v>469</v>
      </c>
      <c r="DD97" s="1329" t="s">
        <v>469</v>
      </c>
      <c r="DE97" s="1329" t="s">
        <v>469</v>
      </c>
      <c r="DF97" s="1329" t="s">
        <v>469</v>
      </c>
    </row>
    <row r="98" customFormat="false" ht="15" hidden="false" customHeight="false" outlineLevel="0" collapsed="false">
      <c r="A98" s="1329" t="s">
        <v>2129</v>
      </c>
      <c r="B98" s="1329" t="n">
        <v>8948.509</v>
      </c>
      <c r="C98" s="1329" t="s">
        <v>469</v>
      </c>
      <c r="D98" s="1329" t="s">
        <v>469</v>
      </c>
      <c r="E98" s="1329" t="s">
        <v>469</v>
      </c>
      <c r="F98" s="1329" t="s">
        <v>469</v>
      </c>
      <c r="G98" s="1329" t="s">
        <v>469</v>
      </c>
      <c r="H98" s="1329" t="s">
        <v>469</v>
      </c>
      <c r="I98" s="1329" t="s">
        <v>469</v>
      </c>
      <c r="J98" s="1329" t="n">
        <v>44.21235</v>
      </c>
      <c r="K98" s="1329" t="s">
        <v>469</v>
      </c>
      <c r="L98" s="1329" t="s">
        <v>469</v>
      </c>
      <c r="M98" s="1329" t="s">
        <v>469</v>
      </c>
      <c r="N98" s="1329" t="s">
        <v>469</v>
      </c>
      <c r="O98" s="1329" t="s">
        <v>469</v>
      </c>
      <c r="P98" s="1329" t="s">
        <v>469</v>
      </c>
      <c r="Q98" s="1329" t="s">
        <v>469</v>
      </c>
      <c r="R98" s="1329" t="s">
        <v>469</v>
      </c>
      <c r="S98" s="1329" t="s">
        <v>469</v>
      </c>
      <c r="T98" s="1329" t="s">
        <v>469</v>
      </c>
      <c r="U98" s="1329" t="s">
        <v>469</v>
      </c>
      <c r="V98" s="1329" t="s">
        <v>469</v>
      </c>
      <c r="W98" s="1329" t="s">
        <v>469</v>
      </c>
      <c r="X98" s="1329" t="s">
        <v>469</v>
      </c>
      <c r="Y98" s="1329" t="s">
        <v>469</v>
      </c>
      <c r="Z98" s="1329" t="s">
        <v>469</v>
      </c>
      <c r="AA98" s="1329" t="s">
        <v>469</v>
      </c>
      <c r="AB98" s="1329" t="s">
        <v>469</v>
      </c>
      <c r="AC98" s="1329" t="s">
        <v>469</v>
      </c>
      <c r="AD98" s="1329" t="s">
        <v>469</v>
      </c>
      <c r="AE98" s="1329" t="n">
        <v>1</v>
      </c>
      <c r="AF98" s="1329" t="s">
        <v>469</v>
      </c>
      <c r="AG98" s="1329" t="n">
        <v>1</v>
      </c>
      <c r="AH98" s="1329" t="n">
        <v>0.1418984</v>
      </c>
      <c r="AI98" s="1329" t="n">
        <v>1</v>
      </c>
      <c r="AJ98" s="1329" t="s">
        <v>469</v>
      </c>
      <c r="AK98" s="1329" t="n">
        <v>1</v>
      </c>
      <c r="AL98" s="1329" t="s">
        <v>469</v>
      </c>
      <c r="AM98" s="1329" t="n">
        <v>1</v>
      </c>
      <c r="AN98" s="1329" t="n">
        <v>1</v>
      </c>
      <c r="AO98" s="1329" t="n">
        <v>0.8944311</v>
      </c>
      <c r="AP98" s="1329" t="s">
        <v>469</v>
      </c>
      <c r="AQ98" s="1329" t="n">
        <v>1</v>
      </c>
      <c r="AR98" s="1329" t="s">
        <v>469</v>
      </c>
      <c r="AS98" s="1329" t="n">
        <v>1</v>
      </c>
      <c r="AT98" s="1329" t="s">
        <v>469</v>
      </c>
      <c r="AU98" s="1329" t="n">
        <v>1</v>
      </c>
      <c r="AV98" s="1329" t="n">
        <v>1</v>
      </c>
      <c r="AW98" s="1329" t="n">
        <v>1</v>
      </c>
      <c r="AX98" s="1329" t="n">
        <v>12358.39</v>
      </c>
      <c r="AY98" s="1329" t="s">
        <v>469</v>
      </c>
      <c r="AZ98" s="1329" t="s">
        <v>469</v>
      </c>
      <c r="BA98" s="1329" t="s">
        <v>469</v>
      </c>
      <c r="BB98" s="1329" t="s">
        <v>469</v>
      </c>
      <c r="BC98" s="1329" t="s">
        <v>469</v>
      </c>
      <c r="BD98" s="1329" t="s">
        <v>469</v>
      </c>
      <c r="BE98" s="1329" t="s">
        <v>469</v>
      </c>
      <c r="BF98" s="1329" t="s">
        <v>469</v>
      </c>
      <c r="BG98" s="1321" t="n">
        <v>142000</v>
      </c>
      <c r="BH98" s="1329" t="s">
        <v>469</v>
      </c>
      <c r="BI98" s="1321" t="n">
        <v>109000</v>
      </c>
      <c r="BJ98" s="1321" t="n">
        <v>111000</v>
      </c>
      <c r="BK98" s="1321" t="n">
        <v>104000</v>
      </c>
      <c r="BL98" s="1329" t="s">
        <v>469</v>
      </c>
      <c r="BM98" s="1329" t="s">
        <v>469</v>
      </c>
      <c r="BN98" s="1329" t="s">
        <v>469</v>
      </c>
      <c r="BO98" s="1329" t="s">
        <v>469</v>
      </c>
      <c r="BP98" s="1329" t="n">
        <v>47.66526</v>
      </c>
      <c r="BQ98" s="1329" t="s">
        <v>469</v>
      </c>
      <c r="BR98" s="1329" t="n">
        <v>7305.046</v>
      </c>
      <c r="BS98" s="1329" t="n">
        <v>12940.49</v>
      </c>
      <c r="BT98" s="1329" t="n">
        <v>13827.32</v>
      </c>
      <c r="BU98" s="1329" t="s">
        <v>469</v>
      </c>
      <c r="BV98" s="1329" t="s">
        <v>469</v>
      </c>
      <c r="BW98" s="1329" t="s">
        <v>469</v>
      </c>
      <c r="BX98" s="1329" t="s">
        <v>469</v>
      </c>
      <c r="BY98" s="1329" t="s">
        <v>469</v>
      </c>
      <c r="BZ98" s="1329" t="s">
        <v>469</v>
      </c>
      <c r="CA98" s="1329" t="s">
        <v>469</v>
      </c>
      <c r="CB98" s="1329" t="s">
        <v>469</v>
      </c>
      <c r="CC98" s="1329" t="s">
        <v>469</v>
      </c>
      <c r="CD98" s="1329" t="s">
        <v>469</v>
      </c>
      <c r="CE98" s="1329" t="s">
        <v>469</v>
      </c>
      <c r="CF98" s="1329" t="n">
        <v>28157.07</v>
      </c>
      <c r="CG98" s="1329" t="s">
        <v>469</v>
      </c>
      <c r="CH98" s="1329" t="s">
        <v>469</v>
      </c>
      <c r="CI98" s="1329" t="n">
        <v>12887.49</v>
      </c>
      <c r="CJ98" s="1329" t="n">
        <v>55987.89</v>
      </c>
      <c r="CK98" s="1329" t="s">
        <v>469</v>
      </c>
      <c r="CL98" s="1329" t="n">
        <v>37165.37</v>
      </c>
      <c r="CM98" s="1329" t="s">
        <v>469</v>
      </c>
      <c r="CN98" s="1329" t="n">
        <v>42429.22</v>
      </c>
      <c r="CO98" s="1321" t="n">
        <v>111000</v>
      </c>
      <c r="CP98" s="1321" t="n">
        <v>111000</v>
      </c>
      <c r="CQ98" s="1329" t="s">
        <v>469</v>
      </c>
      <c r="CR98" s="1329" t="n">
        <v>3116.338</v>
      </c>
      <c r="CS98" s="1329" t="s">
        <v>469</v>
      </c>
      <c r="CT98" s="1329" t="n">
        <v>51228.03</v>
      </c>
      <c r="CU98" s="1329" t="s">
        <v>469</v>
      </c>
      <c r="CV98" s="1329" t="n">
        <v>19772.57</v>
      </c>
      <c r="CW98" s="1329" t="s">
        <v>469</v>
      </c>
      <c r="CX98" s="1329" t="n">
        <v>20101.4</v>
      </c>
      <c r="CY98" s="1329" t="n">
        <v>13827.32</v>
      </c>
      <c r="CZ98" s="1329" t="n">
        <v>13827.32</v>
      </c>
      <c r="DA98" s="1329" t="s">
        <v>469</v>
      </c>
      <c r="DB98" s="1329" t="n">
        <v>1008.579</v>
      </c>
      <c r="DC98" s="1329" t="s">
        <v>469</v>
      </c>
      <c r="DD98" s="1329" t="n">
        <v>1</v>
      </c>
      <c r="DE98" s="1329" t="s">
        <v>469</v>
      </c>
      <c r="DF98" s="1329" t="n">
        <v>1</v>
      </c>
    </row>
    <row r="99" customFormat="false" ht="15" hidden="false" customHeight="false" outlineLevel="0" collapsed="false">
      <c r="A99" s="1329" t="s">
        <v>2147</v>
      </c>
      <c r="B99" s="1321" t="n">
        <v>-16500000</v>
      </c>
      <c r="C99" s="1329" t="s">
        <v>469</v>
      </c>
      <c r="D99" s="1329" t="s">
        <v>469</v>
      </c>
      <c r="E99" s="1329" t="s">
        <v>469</v>
      </c>
      <c r="F99" s="1329" t="s">
        <v>469</v>
      </c>
      <c r="G99" s="1329" t="s">
        <v>469</v>
      </c>
      <c r="H99" s="1329" t="s">
        <v>469</v>
      </c>
      <c r="I99" s="1329" t="s">
        <v>469</v>
      </c>
      <c r="J99" s="1321" t="n">
        <v>-170000</v>
      </c>
      <c r="K99" s="1329" t="s">
        <v>469</v>
      </c>
      <c r="L99" s="1329" t="s">
        <v>469</v>
      </c>
      <c r="M99" s="1329" t="s">
        <v>469</v>
      </c>
      <c r="N99" s="1329" t="s">
        <v>469</v>
      </c>
      <c r="O99" s="1329" t="s">
        <v>469</v>
      </c>
      <c r="P99" s="1329" t="s">
        <v>469</v>
      </c>
      <c r="Q99" s="1329" t="s">
        <v>469</v>
      </c>
      <c r="R99" s="1329" t="s">
        <v>469</v>
      </c>
      <c r="S99" s="1329" t="s">
        <v>469</v>
      </c>
      <c r="T99" s="1329" t="s">
        <v>469</v>
      </c>
      <c r="U99" s="1329" t="s">
        <v>469</v>
      </c>
      <c r="V99" s="1329" t="s">
        <v>469</v>
      </c>
      <c r="W99" s="1329" t="s">
        <v>469</v>
      </c>
      <c r="X99" s="1329" t="s">
        <v>469</v>
      </c>
      <c r="Y99" s="1329" t="s">
        <v>469</v>
      </c>
      <c r="Z99" s="1329" t="s">
        <v>469</v>
      </c>
      <c r="AA99" s="1329" t="s">
        <v>469</v>
      </c>
      <c r="AB99" s="1329" t="s">
        <v>469</v>
      </c>
      <c r="AC99" s="1329" t="s">
        <v>469</v>
      </c>
      <c r="AD99" s="1329" t="s">
        <v>469</v>
      </c>
      <c r="AE99" s="1329" t="n">
        <v>-1278.517</v>
      </c>
      <c r="AF99" s="1329" t="s">
        <v>469</v>
      </c>
      <c r="AG99" s="1329" t="n">
        <v>-6139.237</v>
      </c>
      <c r="AH99" s="1329" t="n">
        <v>-262.2456</v>
      </c>
      <c r="AI99" s="1329" t="n">
        <v>-2175.829</v>
      </c>
      <c r="AJ99" s="1329" t="s">
        <v>469</v>
      </c>
      <c r="AK99" s="1329" t="n">
        <v>-2204.723</v>
      </c>
      <c r="AL99" s="1329" t="s">
        <v>469</v>
      </c>
      <c r="AM99" s="1329" t="n">
        <v>-2209.23</v>
      </c>
      <c r="AN99" s="1329" t="n">
        <v>-1867.924</v>
      </c>
      <c r="AO99" s="1329" t="n">
        <v>-1627.19</v>
      </c>
      <c r="AP99" s="1329" t="s">
        <v>469</v>
      </c>
      <c r="AQ99" s="1329" t="n">
        <v>-13133.19</v>
      </c>
      <c r="AR99" s="1329" t="s">
        <v>469</v>
      </c>
      <c r="AS99" s="1329" t="n">
        <v>-1846.406</v>
      </c>
      <c r="AT99" s="1329" t="s">
        <v>469</v>
      </c>
      <c r="AU99" s="1329" t="n">
        <v>-1738.331</v>
      </c>
      <c r="AV99" s="1329" t="n">
        <v>-6160.36</v>
      </c>
      <c r="AW99" s="1329" t="n">
        <v>-6103.938</v>
      </c>
      <c r="AX99" s="1321" t="n">
        <v>-22800000</v>
      </c>
      <c r="AY99" s="1329" t="s">
        <v>469</v>
      </c>
      <c r="AZ99" s="1329" t="s">
        <v>469</v>
      </c>
      <c r="BA99" s="1329" t="s">
        <v>469</v>
      </c>
      <c r="BB99" s="1329" t="s">
        <v>469</v>
      </c>
      <c r="BC99" s="1329" t="s">
        <v>469</v>
      </c>
      <c r="BD99" s="1329" t="s">
        <v>469</v>
      </c>
      <c r="BE99" s="1329" t="s">
        <v>469</v>
      </c>
      <c r="BF99" s="1329" t="s">
        <v>469</v>
      </c>
      <c r="BG99" s="1321" t="n">
        <v>-430000000</v>
      </c>
      <c r="BH99" s="1329" t="s">
        <v>469</v>
      </c>
      <c r="BI99" s="1321" t="n">
        <v>-206000000</v>
      </c>
      <c r="BJ99" s="1321" t="n">
        <v>-207000000</v>
      </c>
      <c r="BK99" s="1321" t="n">
        <v>-203000000</v>
      </c>
      <c r="BL99" s="1329" t="s">
        <v>469</v>
      </c>
      <c r="BM99" s="1329" t="s">
        <v>469</v>
      </c>
      <c r="BN99" s="1329" t="s">
        <v>469</v>
      </c>
      <c r="BO99" s="1329" t="s">
        <v>469</v>
      </c>
      <c r="BP99" s="1321" t="n">
        <v>-119000</v>
      </c>
      <c r="BQ99" s="1329" t="s">
        <v>469</v>
      </c>
      <c r="BR99" s="1321" t="n">
        <v>-96800000</v>
      </c>
      <c r="BS99" s="1321" t="n">
        <v>-77300000</v>
      </c>
      <c r="BT99" s="1321" t="n">
        <v>-85200000</v>
      </c>
      <c r="BU99" s="1329" t="s">
        <v>469</v>
      </c>
      <c r="BV99" s="1329" t="s">
        <v>469</v>
      </c>
      <c r="BW99" s="1329" t="s">
        <v>469</v>
      </c>
      <c r="BX99" s="1329" t="s">
        <v>469</v>
      </c>
      <c r="BY99" s="1329" t="s">
        <v>469</v>
      </c>
      <c r="BZ99" s="1329" t="s">
        <v>469</v>
      </c>
      <c r="CA99" s="1329" t="s">
        <v>469</v>
      </c>
      <c r="CB99" s="1329" t="s">
        <v>469</v>
      </c>
      <c r="CC99" s="1329" t="s">
        <v>469</v>
      </c>
      <c r="CD99" s="1329" t="s">
        <v>469</v>
      </c>
      <c r="CE99" s="1329" t="s">
        <v>469</v>
      </c>
      <c r="CF99" s="1321" t="n">
        <v>-40100000</v>
      </c>
      <c r="CG99" s="1329" t="s">
        <v>469</v>
      </c>
      <c r="CH99" s="1329" t="s">
        <v>469</v>
      </c>
      <c r="CI99" s="1321" t="n">
        <v>-23800000</v>
      </c>
      <c r="CJ99" s="1321" t="n">
        <v>-113000000</v>
      </c>
      <c r="CK99" s="1329" t="s">
        <v>469</v>
      </c>
      <c r="CL99" s="1321" t="n">
        <v>-71400000</v>
      </c>
      <c r="CM99" s="1329" t="s">
        <v>469</v>
      </c>
      <c r="CN99" s="1321" t="n">
        <v>-87500000</v>
      </c>
      <c r="CO99" s="1321" t="n">
        <v>-207000000</v>
      </c>
      <c r="CP99" s="1321" t="n">
        <v>-207000000</v>
      </c>
      <c r="CQ99" s="1329" t="s">
        <v>469</v>
      </c>
      <c r="CR99" s="1321" t="n">
        <v>-41500000</v>
      </c>
      <c r="CS99" s="1329" t="s">
        <v>469</v>
      </c>
      <c r="CT99" s="1321" t="n">
        <v>-97200000</v>
      </c>
      <c r="CU99" s="1329" t="s">
        <v>469</v>
      </c>
      <c r="CV99" s="1321" t="n">
        <v>-37200000</v>
      </c>
      <c r="CW99" s="1329" t="s">
        <v>469</v>
      </c>
      <c r="CX99" s="1321" t="n">
        <v>-37800000</v>
      </c>
      <c r="CY99" s="1321" t="n">
        <v>-85200000</v>
      </c>
      <c r="CZ99" s="1321" t="n">
        <v>-85200000</v>
      </c>
      <c r="DA99" s="1329" t="s">
        <v>469</v>
      </c>
      <c r="DB99" s="1321" t="n">
        <v>-13400000</v>
      </c>
      <c r="DC99" s="1329" t="s">
        <v>469</v>
      </c>
      <c r="DD99" s="1329" t="n">
        <v>-1732.976</v>
      </c>
      <c r="DE99" s="1329" t="s">
        <v>469</v>
      </c>
      <c r="DF99" s="1329" t="n">
        <v>-13133.19</v>
      </c>
    </row>
    <row r="100" customFormat="false" ht="15" hidden="false" customHeight="false" outlineLevel="0" collapsed="false">
      <c r="A100" s="1329" t="s">
        <v>2137</v>
      </c>
      <c r="B100" s="1329" t="n">
        <v>-1845.158</v>
      </c>
      <c r="C100" s="1329" t="s">
        <v>469</v>
      </c>
      <c r="D100" s="1329" t="s">
        <v>469</v>
      </c>
      <c r="E100" s="1329" t="s">
        <v>469</v>
      </c>
      <c r="F100" s="1329" t="s">
        <v>469</v>
      </c>
      <c r="G100" s="1329" t="s">
        <v>469</v>
      </c>
      <c r="H100" s="1329" t="s">
        <v>469</v>
      </c>
      <c r="I100" s="1329" t="s">
        <v>469</v>
      </c>
      <c r="J100" s="1329" t="n">
        <v>-3836.424</v>
      </c>
      <c r="K100" s="1329" t="s">
        <v>469</v>
      </c>
      <c r="L100" s="1329" t="s">
        <v>469</v>
      </c>
      <c r="M100" s="1329" t="s">
        <v>469</v>
      </c>
      <c r="N100" s="1329" t="s">
        <v>469</v>
      </c>
      <c r="O100" s="1329" t="s">
        <v>469</v>
      </c>
      <c r="P100" s="1329" t="s">
        <v>469</v>
      </c>
      <c r="Q100" s="1329" t="s">
        <v>469</v>
      </c>
      <c r="R100" s="1329" t="s">
        <v>469</v>
      </c>
      <c r="S100" s="1329" t="s">
        <v>469</v>
      </c>
      <c r="T100" s="1329" t="s">
        <v>469</v>
      </c>
      <c r="U100" s="1329" t="s">
        <v>469</v>
      </c>
      <c r="V100" s="1329" t="s">
        <v>469</v>
      </c>
      <c r="W100" s="1329" t="s">
        <v>469</v>
      </c>
      <c r="X100" s="1329" t="s">
        <v>469</v>
      </c>
      <c r="Y100" s="1329" t="s">
        <v>469</v>
      </c>
      <c r="Z100" s="1329" t="s">
        <v>469</v>
      </c>
      <c r="AA100" s="1329" t="s">
        <v>469</v>
      </c>
      <c r="AB100" s="1329" t="s">
        <v>469</v>
      </c>
      <c r="AC100" s="1329" t="s">
        <v>469</v>
      </c>
      <c r="AD100" s="1329" t="s">
        <v>469</v>
      </c>
      <c r="AE100" s="1329" t="n">
        <v>-1278.517</v>
      </c>
      <c r="AF100" s="1329" t="s">
        <v>469</v>
      </c>
      <c r="AG100" s="1329" t="n">
        <v>-6139.237</v>
      </c>
      <c r="AH100" s="1329" t="n">
        <v>-1848.122</v>
      </c>
      <c r="AI100" s="1329" t="n">
        <v>-2175.829</v>
      </c>
      <c r="AJ100" s="1329" t="s">
        <v>469</v>
      </c>
      <c r="AK100" s="1329" t="n">
        <v>-2204.723</v>
      </c>
      <c r="AL100" s="1329" t="s">
        <v>469</v>
      </c>
      <c r="AM100" s="1329" t="n">
        <v>-2209.23</v>
      </c>
      <c r="AN100" s="1329" t="n">
        <v>-1867.924</v>
      </c>
      <c r="AO100" s="1329" t="n">
        <v>-1819.245</v>
      </c>
      <c r="AP100" s="1329" t="s">
        <v>469</v>
      </c>
      <c r="AQ100" s="1329" t="n">
        <v>-13133.19</v>
      </c>
      <c r="AR100" s="1329" t="s">
        <v>469</v>
      </c>
      <c r="AS100" s="1329" t="n">
        <v>-1846.406</v>
      </c>
      <c r="AT100" s="1329" t="s">
        <v>469</v>
      </c>
      <c r="AU100" s="1329" t="n">
        <v>-1738.331</v>
      </c>
      <c r="AV100" s="1329" t="n">
        <v>-6160.36</v>
      </c>
      <c r="AW100" s="1329" t="n">
        <v>-6103.938</v>
      </c>
      <c r="AX100" s="1329" t="n">
        <v>-1846.623</v>
      </c>
      <c r="AY100" s="1329" t="s">
        <v>469</v>
      </c>
      <c r="AZ100" s="1329" t="s">
        <v>469</v>
      </c>
      <c r="BA100" s="1329" t="s">
        <v>469</v>
      </c>
      <c r="BB100" s="1329" t="s">
        <v>469</v>
      </c>
      <c r="BC100" s="1329" t="s">
        <v>469</v>
      </c>
      <c r="BD100" s="1329" t="s">
        <v>469</v>
      </c>
      <c r="BE100" s="1329" t="s">
        <v>469</v>
      </c>
      <c r="BF100" s="1329" t="s">
        <v>469</v>
      </c>
      <c r="BG100" s="1329" t="n">
        <v>-3029.342</v>
      </c>
      <c r="BH100" s="1329" t="s">
        <v>469</v>
      </c>
      <c r="BI100" s="1329" t="n">
        <v>-1888.595</v>
      </c>
      <c r="BJ100" s="1329" t="n">
        <v>-1871.777</v>
      </c>
      <c r="BK100" s="1329" t="n">
        <v>-1942.615</v>
      </c>
      <c r="BL100" s="1329" t="s">
        <v>469</v>
      </c>
      <c r="BM100" s="1329" t="s">
        <v>469</v>
      </c>
      <c r="BN100" s="1329" t="s">
        <v>469</v>
      </c>
      <c r="BO100" s="1329" t="s">
        <v>469</v>
      </c>
      <c r="BP100" s="1329" t="n">
        <v>-2500.919</v>
      </c>
      <c r="BQ100" s="1329" t="s">
        <v>469</v>
      </c>
      <c r="BR100" s="1329" t="n">
        <v>-13253.55</v>
      </c>
      <c r="BS100" s="1329" t="n">
        <v>-5975.388</v>
      </c>
      <c r="BT100" s="1329" t="n">
        <v>-6160.37</v>
      </c>
      <c r="BU100" s="1329" t="s">
        <v>469</v>
      </c>
      <c r="BV100" s="1329" t="s">
        <v>469</v>
      </c>
      <c r="BW100" s="1329" t="s">
        <v>469</v>
      </c>
      <c r="BX100" s="1329" t="s">
        <v>469</v>
      </c>
      <c r="BY100" s="1329" t="s">
        <v>469</v>
      </c>
      <c r="BZ100" s="1329" t="s">
        <v>469</v>
      </c>
      <c r="CA100" s="1329" t="s">
        <v>469</v>
      </c>
      <c r="CB100" s="1329" t="s">
        <v>469</v>
      </c>
      <c r="CC100" s="1329" t="s">
        <v>469</v>
      </c>
      <c r="CD100" s="1329" t="s">
        <v>469</v>
      </c>
      <c r="CE100" s="1329" t="s">
        <v>469</v>
      </c>
      <c r="CF100" s="1329" t="n">
        <v>-1423.736</v>
      </c>
      <c r="CG100" s="1329" t="s">
        <v>469</v>
      </c>
      <c r="CH100" s="1329" t="s">
        <v>469</v>
      </c>
      <c r="CI100" s="1329" t="n">
        <v>-1848.122</v>
      </c>
      <c r="CJ100" s="1329" t="n">
        <v>-2011.155</v>
      </c>
      <c r="CK100" s="1329" t="s">
        <v>469</v>
      </c>
      <c r="CL100" s="1329" t="n">
        <v>-1920.437</v>
      </c>
      <c r="CM100" s="1329" t="s">
        <v>469</v>
      </c>
      <c r="CN100" s="1329" t="n">
        <v>-2061.552</v>
      </c>
      <c r="CO100" s="1329" t="n">
        <v>-1867.924</v>
      </c>
      <c r="CP100" s="1329" t="n">
        <v>-1867.924</v>
      </c>
      <c r="CQ100" s="1329" t="s">
        <v>469</v>
      </c>
      <c r="CR100" s="1329" t="n">
        <v>-13310.61</v>
      </c>
      <c r="CS100" s="1329" t="s">
        <v>469</v>
      </c>
      <c r="CT100" s="1329" t="n">
        <v>-1898.296</v>
      </c>
      <c r="CU100" s="1329" t="s">
        <v>469</v>
      </c>
      <c r="CV100" s="1329" t="n">
        <v>-1881.673</v>
      </c>
      <c r="CW100" s="1329" t="s">
        <v>469</v>
      </c>
      <c r="CX100" s="1329" t="n">
        <v>-1881.486</v>
      </c>
      <c r="CY100" s="1329" t="n">
        <v>-6160.359</v>
      </c>
      <c r="CZ100" s="1329" t="n">
        <v>-6160.359</v>
      </c>
      <c r="DA100" s="1329" t="s">
        <v>469</v>
      </c>
      <c r="DB100" s="1329" t="n">
        <v>-13310.61</v>
      </c>
      <c r="DC100" s="1329" t="s">
        <v>469</v>
      </c>
      <c r="DD100" s="1329" t="n">
        <v>-1732.976</v>
      </c>
      <c r="DE100" s="1329" t="s">
        <v>469</v>
      </c>
      <c r="DF100" s="1329" t="n">
        <v>-13133.19</v>
      </c>
    </row>
    <row r="101" customFormat="false" ht="15" hidden="false" customHeight="false" outlineLevel="0" collapsed="false">
      <c r="A101" s="1329" t="s">
        <v>2142</v>
      </c>
      <c r="B101" s="1329" t="n">
        <v>18.03361</v>
      </c>
      <c r="C101" s="1329" t="s">
        <v>469</v>
      </c>
      <c r="D101" s="1329" t="s">
        <v>469</v>
      </c>
      <c r="E101" s="1329" t="s">
        <v>469</v>
      </c>
      <c r="F101" s="1329" t="s">
        <v>469</v>
      </c>
      <c r="G101" s="1329" t="s">
        <v>469</v>
      </c>
      <c r="H101" s="1329" t="s">
        <v>469</v>
      </c>
      <c r="I101" s="1329" t="s">
        <v>469</v>
      </c>
      <c r="J101" s="1329" t="n">
        <v>2.214216</v>
      </c>
      <c r="K101" s="1329" t="s">
        <v>469</v>
      </c>
      <c r="L101" s="1329" t="s">
        <v>469</v>
      </c>
      <c r="M101" s="1329" t="s">
        <v>469</v>
      </c>
      <c r="N101" s="1329" t="s">
        <v>469</v>
      </c>
      <c r="O101" s="1329" t="s">
        <v>469</v>
      </c>
      <c r="P101" s="1329" t="s">
        <v>469</v>
      </c>
      <c r="Q101" s="1329" t="s">
        <v>469</v>
      </c>
      <c r="R101" s="1329" t="s">
        <v>469</v>
      </c>
      <c r="S101" s="1329" t="s">
        <v>469</v>
      </c>
      <c r="T101" s="1329" t="s">
        <v>469</v>
      </c>
      <c r="U101" s="1329" t="s">
        <v>469</v>
      </c>
      <c r="V101" s="1329" t="s">
        <v>469</v>
      </c>
      <c r="W101" s="1329" t="s">
        <v>469</v>
      </c>
      <c r="X101" s="1329" t="s">
        <v>469</v>
      </c>
      <c r="Y101" s="1329" t="s">
        <v>469</v>
      </c>
      <c r="Z101" s="1329" t="s">
        <v>469</v>
      </c>
      <c r="AA101" s="1329" t="s">
        <v>469</v>
      </c>
      <c r="AB101" s="1329" t="s">
        <v>469</v>
      </c>
      <c r="AC101" s="1329" t="s">
        <v>469</v>
      </c>
      <c r="AD101" s="1329" t="s">
        <v>469</v>
      </c>
      <c r="AE101" s="1329" t="n">
        <v>28.65393</v>
      </c>
      <c r="AF101" s="1329" t="s">
        <v>469</v>
      </c>
      <c r="AG101" s="1329" t="n">
        <v>5.457413</v>
      </c>
      <c r="AH101" s="1329" t="n">
        <v>16.35312</v>
      </c>
      <c r="AI101" s="1329" t="n">
        <v>37.80988</v>
      </c>
      <c r="AJ101" s="1329" t="s">
        <v>469</v>
      </c>
      <c r="AK101" s="1329" t="n">
        <v>27.44518</v>
      </c>
      <c r="AL101" s="1329" t="s">
        <v>469</v>
      </c>
      <c r="AM101" s="1329" t="n">
        <v>38.804</v>
      </c>
      <c r="AN101" s="1329" t="n">
        <v>14.47497</v>
      </c>
      <c r="AO101" s="1329" t="n">
        <v>27.98396</v>
      </c>
      <c r="AP101" s="1329" t="s">
        <v>469</v>
      </c>
      <c r="AQ101" s="1329" t="n">
        <v>6.851997</v>
      </c>
      <c r="AR101" s="1329" t="s">
        <v>469</v>
      </c>
      <c r="AS101" s="1329" t="n">
        <v>27.44836</v>
      </c>
      <c r="AT101" s="1329" t="s">
        <v>469</v>
      </c>
      <c r="AU101" s="1329" t="n">
        <v>27.97292</v>
      </c>
      <c r="AV101" s="1329" t="n">
        <v>1.724633</v>
      </c>
      <c r="AW101" s="1329" t="n">
        <v>6.583027</v>
      </c>
      <c r="AX101" s="1329" t="n">
        <v>16.38535</v>
      </c>
      <c r="AY101" s="1329" t="s">
        <v>469</v>
      </c>
      <c r="AZ101" s="1329" t="s">
        <v>469</v>
      </c>
      <c r="BA101" s="1329" t="s">
        <v>469</v>
      </c>
      <c r="BB101" s="1329" t="s">
        <v>469</v>
      </c>
      <c r="BC101" s="1329" t="s">
        <v>469</v>
      </c>
      <c r="BD101" s="1329" t="s">
        <v>469</v>
      </c>
      <c r="BE101" s="1329" t="s">
        <v>469</v>
      </c>
      <c r="BF101" s="1329" t="s">
        <v>469</v>
      </c>
      <c r="BG101" s="1329" t="n">
        <v>24.56746</v>
      </c>
      <c r="BH101" s="1329" t="s">
        <v>469</v>
      </c>
      <c r="BI101" s="1329" t="n">
        <v>18.0011</v>
      </c>
      <c r="BJ101" s="1329" t="n">
        <v>18.07625</v>
      </c>
      <c r="BK101" s="1329" t="n">
        <v>18.48071</v>
      </c>
      <c r="BL101" s="1329" t="s">
        <v>469</v>
      </c>
      <c r="BM101" s="1329" t="s">
        <v>469</v>
      </c>
      <c r="BN101" s="1329" t="s">
        <v>469</v>
      </c>
      <c r="BO101" s="1329" t="s">
        <v>469</v>
      </c>
      <c r="BP101" s="1329" t="n">
        <v>2.612573</v>
      </c>
      <c r="BQ101" s="1329" t="s">
        <v>469</v>
      </c>
      <c r="BR101" s="1329" t="n">
        <v>1.018185</v>
      </c>
      <c r="BS101" s="1329" t="n">
        <v>1.75025</v>
      </c>
      <c r="BT101" s="1329" t="n">
        <v>1.726516</v>
      </c>
      <c r="BU101" s="1329" t="s">
        <v>469</v>
      </c>
      <c r="BV101" s="1329" t="s">
        <v>469</v>
      </c>
      <c r="BW101" s="1329" t="s">
        <v>469</v>
      </c>
      <c r="BX101" s="1329" t="s">
        <v>469</v>
      </c>
      <c r="BY101" s="1329" t="s">
        <v>469</v>
      </c>
      <c r="BZ101" s="1329" t="s">
        <v>469</v>
      </c>
      <c r="CA101" s="1329" t="s">
        <v>469</v>
      </c>
      <c r="CB101" s="1329" t="s">
        <v>469</v>
      </c>
      <c r="CC101" s="1329" t="s">
        <v>469</v>
      </c>
      <c r="CD101" s="1329" t="s">
        <v>469</v>
      </c>
      <c r="CE101" s="1329" t="s">
        <v>469</v>
      </c>
      <c r="CF101" s="1329" t="n">
        <v>1.661425</v>
      </c>
      <c r="CG101" s="1329" t="s">
        <v>469</v>
      </c>
      <c r="CH101" s="1329" t="s">
        <v>469</v>
      </c>
      <c r="CI101" s="1329" t="n">
        <v>16.35312</v>
      </c>
      <c r="CJ101" s="1329" t="n">
        <v>1.584925</v>
      </c>
      <c r="CK101" s="1329" t="s">
        <v>469</v>
      </c>
      <c r="CL101" s="1329" t="n">
        <v>1.598111</v>
      </c>
      <c r="CM101" s="1329" t="s">
        <v>469</v>
      </c>
      <c r="CN101" s="1329" t="n">
        <v>1.609818</v>
      </c>
      <c r="CO101" s="1329" t="n">
        <v>14.47496</v>
      </c>
      <c r="CP101" s="1329" t="n">
        <v>1.277736</v>
      </c>
      <c r="CQ101" s="1329" t="s">
        <v>469</v>
      </c>
      <c r="CR101" s="1329" t="n">
        <v>0.3637249</v>
      </c>
      <c r="CS101" s="1329" t="s">
        <v>469</v>
      </c>
      <c r="CT101" s="1329" t="n">
        <v>1.660206</v>
      </c>
      <c r="CU101" s="1329" t="s">
        <v>469</v>
      </c>
      <c r="CV101" s="1329" t="n">
        <v>1.675592</v>
      </c>
      <c r="CW101" s="1329" t="s">
        <v>469</v>
      </c>
      <c r="CX101" s="1329" t="n">
        <v>1.675562</v>
      </c>
      <c r="CY101" s="1329" t="n">
        <v>1.724633</v>
      </c>
      <c r="CZ101" s="1329" t="n">
        <v>0.6758182</v>
      </c>
      <c r="DA101" s="1329" t="s">
        <v>469</v>
      </c>
      <c r="DB101" s="1329" t="n">
        <v>0.363725</v>
      </c>
      <c r="DC101" s="1329" t="s">
        <v>469</v>
      </c>
      <c r="DD101" s="1329" t="n">
        <v>30.75456</v>
      </c>
      <c r="DE101" s="1329" t="s">
        <v>469</v>
      </c>
      <c r="DF101" s="1329" t="n">
        <v>6.851997</v>
      </c>
    </row>
    <row r="102" customFormat="false" ht="15" hidden="false" customHeight="false" outlineLevel="0" collapsed="false">
      <c r="A102" s="1329" t="s">
        <v>2148</v>
      </c>
      <c r="B102" s="1329" t="n">
        <v>1.945895</v>
      </c>
      <c r="C102" s="1329" t="s">
        <v>469</v>
      </c>
      <c r="D102" s="1329" t="s">
        <v>469</v>
      </c>
      <c r="E102" s="1329" t="s">
        <v>469</v>
      </c>
      <c r="F102" s="1329" t="s">
        <v>469</v>
      </c>
      <c r="G102" s="1329" t="s">
        <v>469</v>
      </c>
      <c r="H102" s="1329" t="s">
        <v>469</v>
      </c>
      <c r="I102" s="1329" t="s">
        <v>469</v>
      </c>
      <c r="J102" s="1329" t="n">
        <v>1.679743</v>
      </c>
      <c r="K102" s="1329" t="s">
        <v>469</v>
      </c>
      <c r="L102" s="1329" t="s">
        <v>469</v>
      </c>
      <c r="M102" s="1329" t="s">
        <v>469</v>
      </c>
      <c r="N102" s="1329" t="s">
        <v>469</v>
      </c>
      <c r="O102" s="1329" t="s">
        <v>469</v>
      </c>
      <c r="P102" s="1329" t="s">
        <v>469</v>
      </c>
      <c r="Q102" s="1329" t="s">
        <v>469</v>
      </c>
      <c r="R102" s="1329" t="s">
        <v>469</v>
      </c>
      <c r="S102" s="1329" t="s">
        <v>469</v>
      </c>
      <c r="T102" s="1329" t="s">
        <v>469</v>
      </c>
      <c r="U102" s="1329" t="s">
        <v>469</v>
      </c>
      <c r="V102" s="1329" t="s">
        <v>469</v>
      </c>
      <c r="W102" s="1329" t="s">
        <v>469</v>
      </c>
      <c r="X102" s="1329" t="s">
        <v>469</v>
      </c>
      <c r="Y102" s="1329" t="s">
        <v>469</v>
      </c>
      <c r="Z102" s="1329" t="s">
        <v>469</v>
      </c>
      <c r="AA102" s="1329" t="s">
        <v>469</v>
      </c>
      <c r="AB102" s="1329" t="s">
        <v>469</v>
      </c>
      <c r="AC102" s="1329" t="s">
        <v>469</v>
      </c>
      <c r="AD102" s="1329" t="s">
        <v>469</v>
      </c>
      <c r="AE102" s="1329" t="n">
        <v>2.066022</v>
      </c>
      <c r="AF102" s="1329" t="s">
        <v>469</v>
      </c>
      <c r="AG102" s="1329" t="n">
        <v>1.642397</v>
      </c>
      <c r="AH102" s="1329" t="n">
        <v>1.917379</v>
      </c>
      <c r="AI102" s="1329" t="n">
        <v>2.230359</v>
      </c>
      <c r="AJ102" s="1329" t="s">
        <v>469</v>
      </c>
      <c r="AK102" s="1329" t="n">
        <v>2.091909</v>
      </c>
      <c r="AL102" s="1329" t="s">
        <v>469</v>
      </c>
      <c r="AM102" s="1329" t="n">
        <v>2.251063</v>
      </c>
      <c r="AN102" s="1329" t="n">
        <v>1.887829</v>
      </c>
      <c r="AO102" s="1329" t="n">
        <v>2.103148</v>
      </c>
      <c r="AP102" s="1329" t="s">
        <v>469</v>
      </c>
      <c r="AQ102" s="1329" t="n">
        <v>2.059312</v>
      </c>
      <c r="AR102" s="1329" t="s">
        <v>469</v>
      </c>
      <c r="AS102" s="1329" t="n">
        <v>2.101333</v>
      </c>
      <c r="AT102" s="1329" t="s">
        <v>469</v>
      </c>
      <c r="AU102" s="1329" t="n">
        <v>2.112327</v>
      </c>
      <c r="AV102" s="1329" t="n">
        <v>1.510414</v>
      </c>
      <c r="AW102" s="1329" t="n">
        <v>1.672823</v>
      </c>
      <c r="AX102" s="1329" t="n">
        <v>1.917813</v>
      </c>
      <c r="AY102" s="1329" t="s">
        <v>469</v>
      </c>
      <c r="AZ102" s="1329" t="s">
        <v>469</v>
      </c>
      <c r="BA102" s="1329" t="s">
        <v>469</v>
      </c>
      <c r="BB102" s="1329" t="s">
        <v>469</v>
      </c>
      <c r="BC102" s="1329" t="s">
        <v>469</v>
      </c>
      <c r="BD102" s="1329" t="s">
        <v>469</v>
      </c>
      <c r="BE102" s="1329" t="s">
        <v>469</v>
      </c>
      <c r="BF102" s="1329" t="s">
        <v>469</v>
      </c>
      <c r="BG102" s="1329" t="n">
        <v>1.972513</v>
      </c>
      <c r="BH102" s="1329" t="s">
        <v>469</v>
      </c>
      <c r="BI102" s="1329" t="n">
        <v>1.913096</v>
      </c>
      <c r="BJ102" s="1329" t="n">
        <v>1.91859</v>
      </c>
      <c r="BK102" s="1329" t="n">
        <v>1.950221</v>
      </c>
      <c r="BL102" s="1329" t="s">
        <v>469</v>
      </c>
      <c r="BM102" s="1329" t="s">
        <v>469</v>
      </c>
      <c r="BN102" s="1329" t="s">
        <v>469</v>
      </c>
      <c r="BO102" s="1329" t="s">
        <v>469</v>
      </c>
      <c r="BP102" s="1329" t="n">
        <v>1.675235</v>
      </c>
      <c r="BQ102" s="1329" t="s">
        <v>469</v>
      </c>
      <c r="BR102" s="1329" t="n">
        <v>1.918601</v>
      </c>
      <c r="BS102" s="1329" t="n">
        <v>1.523237</v>
      </c>
      <c r="BT102" s="1329" t="n">
        <v>1.51043</v>
      </c>
      <c r="BU102" s="1329" t="s">
        <v>469</v>
      </c>
      <c r="BV102" s="1329" t="s">
        <v>469</v>
      </c>
      <c r="BW102" s="1329" t="s">
        <v>469</v>
      </c>
      <c r="BX102" s="1329" t="s">
        <v>469</v>
      </c>
      <c r="BY102" s="1329" t="s">
        <v>469</v>
      </c>
      <c r="BZ102" s="1329" t="s">
        <v>469</v>
      </c>
      <c r="CA102" s="1329" t="s">
        <v>469</v>
      </c>
      <c r="CB102" s="1329" t="s">
        <v>469</v>
      </c>
      <c r="CC102" s="1329" t="s">
        <v>469</v>
      </c>
      <c r="CD102" s="1329" t="s">
        <v>469</v>
      </c>
      <c r="CE102" s="1329" t="s">
        <v>469</v>
      </c>
      <c r="CF102" s="1329" t="n">
        <v>1.435884</v>
      </c>
      <c r="CG102" s="1329" t="s">
        <v>469</v>
      </c>
      <c r="CH102" s="1329" t="s">
        <v>469</v>
      </c>
      <c r="CI102" s="1329" t="n">
        <v>1.917379</v>
      </c>
      <c r="CJ102" s="1329" t="n">
        <v>1.523179</v>
      </c>
      <c r="CK102" s="1329" t="s">
        <v>469</v>
      </c>
      <c r="CL102" s="1329" t="n">
        <v>1.508065</v>
      </c>
      <c r="CM102" s="1329" t="s">
        <v>469</v>
      </c>
      <c r="CN102" s="1329" t="n">
        <v>1.520028</v>
      </c>
      <c r="CO102" s="1329" t="n">
        <v>1.887829</v>
      </c>
      <c r="CP102" s="1329" t="n">
        <v>1.762731</v>
      </c>
      <c r="CQ102" s="1329" t="s">
        <v>469</v>
      </c>
      <c r="CR102" s="1329" t="n">
        <v>1.892006</v>
      </c>
      <c r="CS102" s="1329" t="s">
        <v>469</v>
      </c>
      <c r="CT102" s="1329" t="n">
        <v>1.461511</v>
      </c>
      <c r="CU102" s="1329" t="s">
        <v>469</v>
      </c>
      <c r="CV102" s="1329" t="n">
        <v>1.450925</v>
      </c>
      <c r="CW102" s="1329" t="s">
        <v>469</v>
      </c>
      <c r="CX102" s="1329" t="n">
        <v>1.450986</v>
      </c>
      <c r="CY102" s="1329" t="n">
        <v>1.510414</v>
      </c>
      <c r="CZ102" s="1329" t="n">
        <v>1.49267</v>
      </c>
      <c r="DA102" s="1329" t="s">
        <v>469</v>
      </c>
      <c r="DB102" s="1329" t="n">
        <v>1.892006</v>
      </c>
      <c r="DC102" s="1329" t="s">
        <v>469</v>
      </c>
      <c r="DD102" s="1329" t="n">
        <v>2.152675</v>
      </c>
      <c r="DE102" s="1329" t="s">
        <v>469</v>
      </c>
      <c r="DF102" s="1329" t="n">
        <v>2.059312</v>
      </c>
    </row>
    <row r="103" customFormat="false" ht="15" hidden="false" customHeight="false" outlineLevel="0" collapsed="false">
      <c r="A103" s="1329" t="s">
        <v>2155</v>
      </c>
      <c r="B103" s="1329" t="n">
        <v>0.5234281</v>
      </c>
      <c r="C103" s="1329" t="s">
        <v>469</v>
      </c>
      <c r="D103" s="1329" t="s">
        <v>469</v>
      </c>
      <c r="E103" s="1329" t="s">
        <v>469</v>
      </c>
      <c r="F103" s="1329" t="s">
        <v>469</v>
      </c>
      <c r="G103" s="1329" t="s">
        <v>469</v>
      </c>
      <c r="H103" s="1329" t="s">
        <v>469</v>
      </c>
      <c r="I103" s="1329" t="s">
        <v>469</v>
      </c>
      <c r="J103" s="1329" t="n">
        <v>4.446862</v>
      </c>
      <c r="K103" s="1329" t="s">
        <v>469</v>
      </c>
      <c r="L103" s="1329" t="s">
        <v>469</v>
      </c>
      <c r="M103" s="1329" t="s">
        <v>469</v>
      </c>
      <c r="N103" s="1329" t="s">
        <v>469</v>
      </c>
      <c r="O103" s="1329" t="s">
        <v>469</v>
      </c>
      <c r="P103" s="1329" t="s">
        <v>469</v>
      </c>
      <c r="Q103" s="1329" t="s">
        <v>469</v>
      </c>
      <c r="R103" s="1329" t="s">
        <v>469</v>
      </c>
      <c r="S103" s="1329" t="s">
        <v>469</v>
      </c>
      <c r="T103" s="1329" t="s">
        <v>469</v>
      </c>
      <c r="U103" s="1329" t="s">
        <v>469</v>
      </c>
      <c r="V103" s="1329" t="s">
        <v>469</v>
      </c>
      <c r="W103" s="1329" t="s">
        <v>469</v>
      </c>
      <c r="X103" s="1329" t="s">
        <v>469</v>
      </c>
      <c r="Y103" s="1329" t="s">
        <v>469</v>
      </c>
      <c r="Z103" s="1329" t="s">
        <v>469</v>
      </c>
      <c r="AA103" s="1329" t="s">
        <v>469</v>
      </c>
      <c r="AB103" s="1329" t="s">
        <v>469</v>
      </c>
      <c r="AC103" s="1329" t="s">
        <v>469</v>
      </c>
      <c r="AD103" s="1329" t="s">
        <v>469</v>
      </c>
      <c r="AE103" s="1329" t="n">
        <v>0.3458822</v>
      </c>
      <c r="AF103" s="1329" t="s">
        <v>469</v>
      </c>
      <c r="AG103" s="1329" t="n">
        <v>2.343875</v>
      </c>
      <c r="AH103" s="1329" t="n">
        <v>0.5684306</v>
      </c>
      <c r="AI103" s="1329" t="n">
        <v>0.3036296</v>
      </c>
      <c r="AJ103" s="1329" t="s">
        <v>469</v>
      </c>
      <c r="AK103" s="1329" t="n">
        <v>0.3899976</v>
      </c>
      <c r="AL103" s="1329" t="s">
        <v>469</v>
      </c>
      <c r="AM103" s="1329" t="n">
        <v>0.2973666</v>
      </c>
      <c r="AN103" s="1329" t="n">
        <v>0.6123556</v>
      </c>
      <c r="AO103" s="1329" t="n">
        <v>0.3515795</v>
      </c>
      <c r="AP103" s="1329" t="s">
        <v>469</v>
      </c>
      <c r="AQ103" s="1329" t="n">
        <v>2.383298</v>
      </c>
      <c r="AR103" s="1329" t="s">
        <v>469</v>
      </c>
      <c r="AS103" s="1329" t="n">
        <v>0.3610835</v>
      </c>
      <c r="AT103" s="1329" t="s">
        <v>469</v>
      </c>
      <c r="AU103" s="1329" t="n">
        <v>0.3517133</v>
      </c>
      <c r="AV103" s="1329" t="n">
        <v>6.610271</v>
      </c>
      <c r="AW103" s="1329" t="n">
        <v>1.979542</v>
      </c>
      <c r="AX103" s="1329" t="n">
        <v>0.5673524</v>
      </c>
      <c r="AY103" s="1329" t="s">
        <v>469</v>
      </c>
      <c r="AZ103" s="1329" t="s">
        <v>469</v>
      </c>
      <c r="BA103" s="1329" t="s">
        <v>469</v>
      </c>
      <c r="BB103" s="1329" t="s">
        <v>469</v>
      </c>
      <c r="BC103" s="1329" t="s">
        <v>469</v>
      </c>
      <c r="BD103" s="1329" t="s">
        <v>469</v>
      </c>
      <c r="BE103" s="1329" t="s">
        <v>469</v>
      </c>
      <c r="BF103" s="1329" t="s">
        <v>469</v>
      </c>
      <c r="BG103" s="1329" t="n">
        <v>0.4381728</v>
      </c>
      <c r="BH103" s="1329" t="s">
        <v>469</v>
      </c>
      <c r="BI103" s="1329" t="n">
        <v>0.4980425</v>
      </c>
      <c r="BJ103" s="1329" t="n">
        <v>0.4956943</v>
      </c>
      <c r="BK103" s="1329" t="n">
        <v>0.5018779</v>
      </c>
      <c r="BL103" s="1329" t="s">
        <v>469</v>
      </c>
      <c r="BM103" s="1329" t="s">
        <v>469</v>
      </c>
      <c r="BN103" s="1329" t="s">
        <v>469</v>
      </c>
      <c r="BO103" s="1329" t="s">
        <v>469</v>
      </c>
      <c r="BP103" s="1329" t="n">
        <v>3.293358</v>
      </c>
      <c r="BQ103" s="1329" t="s">
        <v>469</v>
      </c>
      <c r="BR103" s="1329" t="n">
        <v>12.93498</v>
      </c>
      <c r="BS103" s="1329" t="n">
        <v>6.462285</v>
      </c>
      <c r="BT103" s="1329" t="n">
        <v>6.603014</v>
      </c>
      <c r="BU103" s="1329" t="s">
        <v>469</v>
      </c>
      <c r="BV103" s="1329" t="s">
        <v>469</v>
      </c>
      <c r="BW103" s="1329" t="s">
        <v>469</v>
      </c>
      <c r="BX103" s="1329" t="s">
        <v>469</v>
      </c>
      <c r="BY103" s="1329" t="s">
        <v>469</v>
      </c>
      <c r="BZ103" s="1329" t="s">
        <v>469</v>
      </c>
      <c r="CA103" s="1329" t="s">
        <v>469</v>
      </c>
      <c r="CB103" s="1329" t="s">
        <v>469</v>
      </c>
      <c r="CC103" s="1329" t="s">
        <v>469</v>
      </c>
      <c r="CD103" s="1329" t="s">
        <v>469</v>
      </c>
      <c r="CE103" s="1329" t="s">
        <v>469</v>
      </c>
      <c r="CF103" s="1329" t="n">
        <v>4.002538</v>
      </c>
      <c r="CG103" s="1329" t="s">
        <v>469</v>
      </c>
      <c r="CH103" s="1329" t="s">
        <v>469</v>
      </c>
      <c r="CI103" s="1329" t="n">
        <v>0.5684306</v>
      </c>
      <c r="CJ103" s="1329" t="n">
        <v>4.539575</v>
      </c>
      <c r="CK103" s="1329" t="s">
        <v>469</v>
      </c>
      <c r="CL103" s="1329" t="n">
        <v>4.380689</v>
      </c>
      <c r="CM103" s="1329" t="s">
        <v>469</v>
      </c>
      <c r="CN103" s="1329" t="n">
        <v>4.389029</v>
      </c>
      <c r="CO103" s="1329" t="n">
        <v>0.6123563</v>
      </c>
      <c r="CP103" s="1329" t="n">
        <v>6.531599</v>
      </c>
      <c r="CQ103" s="1329" t="s">
        <v>469</v>
      </c>
      <c r="CR103" s="1329" t="n">
        <v>32.94185</v>
      </c>
      <c r="CS103" s="1329" t="s">
        <v>469</v>
      </c>
      <c r="CT103" s="1329" t="n">
        <v>3.96583</v>
      </c>
      <c r="CU103" s="1329" t="s">
        <v>469</v>
      </c>
      <c r="CV103" s="1329" t="n">
        <v>3.898471</v>
      </c>
      <c r="CW103" s="1329" t="s">
        <v>469</v>
      </c>
      <c r="CX103" s="1329" t="n">
        <v>3.898631</v>
      </c>
      <c r="CY103" s="1329" t="n">
        <v>6.610271</v>
      </c>
      <c r="CZ103" s="1329" t="n">
        <v>16.73817</v>
      </c>
      <c r="DA103" s="1329" t="s">
        <v>469</v>
      </c>
      <c r="DB103" s="1329" t="n">
        <v>32.94183</v>
      </c>
      <c r="DC103" s="1329" t="s">
        <v>469</v>
      </c>
      <c r="DD103" s="1329" t="n">
        <v>0.3258421</v>
      </c>
      <c r="DE103" s="1329" t="s">
        <v>469</v>
      </c>
      <c r="DF103" s="1329" t="n">
        <v>2.383298</v>
      </c>
    </row>
    <row r="104" customFormat="false" ht="15" hidden="false" customHeight="false" outlineLevel="0" collapsed="false">
      <c r="A104" s="1329" t="s">
        <v>2156</v>
      </c>
      <c r="B104" s="1321" t="n">
        <v>0.00944</v>
      </c>
      <c r="C104" s="1329" t="s">
        <v>469</v>
      </c>
      <c r="D104" s="1329" t="s">
        <v>469</v>
      </c>
      <c r="E104" s="1329" t="s">
        <v>469</v>
      </c>
      <c r="F104" s="1329" t="s">
        <v>469</v>
      </c>
      <c r="G104" s="1329" t="s">
        <v>469</v>
      </c>
      <c r="H104" s="1329" t="s">
        <v>469</v>
      </c>
      <c r="I104" s="1329" t="s">
        <v>469</v>
      </c>
      <c r="J104" s="1321" t="n">
        <v>0.00985</v>
      </c>
      <c r="K104" s="1329" t="s">
        <v>469</v>
      </c>
      <c r="L104" s="1329" t="s">
        <v>469</v>
      </c>
      <c r="M104" s="1329" t="s">
        <v>469</v>
      </c>
      <c r="N104" s="1329" t="s">
        <v>469</v>
      </c>
      <c r="O104" s="1329" t="s">
        <v>469</v>
      </c>
      <c r="P104" s="1329" t="s">
        <v>469</v>
      </c>
      <c r="Q104" s="1329" t="s">
        <v>469</v>
      </c>
      <c r="R104" s="1329" t="s">
        <v>469</v>
      </c>
      <c r="S104" s="1329" t="s">
        <v>469</v>
      </c>
      <c r="T104" s="1329" t="s">
        <v>469</v>
      </c>
      <c r="U104" s="1329" t="s">
        <v>469</v>
      </c>
      <c r="V104" s="1329" t="s">
        <v>469</v>
      </c>
      <c r="W104" s="1329" t="s">
        <v>469</v>
      </c>
      <c r="X104" s="1329" t="s">
        <v>469</v>
      </c>
      <c r="Y104" s="1329" t="s">
        <v>469</v>
      </c>
      <c r="Z104" s="1329" t="s">
        <v>469</v>
      </c>
      <c r="AA104" s="1329" t="s">
        <v>469</v>
      </c>
      <c r="AB104" s="1329" t="s">
        <v>469</v>
      </c>
      <c r="AC104" s="1329" t="s">
        <v>469</v>
      </c>
      <c r="AD104" s="1329" t="s">
        <v>469</v>
      </c>
      <c r="AE104" s="1321" t="n">
        <v>0.00991</v>
      </c>
      <c r="AF104" s="1329" t="s">
        <v>469</v>
      </c>
      <c r="AG104" s="1329" t="n">
        <v>0.0127914</v>
      </c>
      <c r="AH104" s="1321" t="n">
        <v>0.0093</v>
      </c>
      <c r="AI104" s="1329" t="n">
        <v>0.0114802</v>
      </c>
      <c r="AJ104" s="1329" t="s">
        <v>469</v>
      </c>
      <c r="AK104" s="1329" t="n">
        <v>0.0107035</v>
      </c>
      <c r="AL104" s="1329" t="s">
        <v>469</v>
      </c>
      <c r="AM104" s="1329" t="n">
        <v>0.011539</v>
      </c>
      <c r="AN104" s="1321" t="n">
        <v>0.00886</v>
      </c>
      <c r="AO104" s="1321" t="n">
        <v>0.00984</v>
      </c>
      <c r="AP104" s="1329" t="s">
        <v>469</v>
      </c>
      <c r="AQ104" s="1329" t="n">
        <v>0.0163303</v>
      </c>
      <c r="AR104" s="1329" t="s">
        <v>469</v>
      </c>
      <c r="AS104" s="1321" t="n">
        <v>0.00991</v>
      </c>
      <c r="AT104" s="1329" t="s">
        <v>469</v>
      </c>
      <c r="AU104" s="1321" t="n">
        <v>0.00984</v>
      </c>
      <c r="AV104" s="1329" t="n">
        <v>0.0114002</v>
      </c>
      <c r="AW104" s="1329" t="n">
        <v>0.0130313</v>
      </c>
      <c r="AX104" s="1321" t="n">
        <v>0.0093</v>
      </c>
      <c r="AY104" s="1329" t="s">
        <v>469</v>
      </c>
      <c r="AZ104" s="1329" t="s">
        <v>469</v>
      </c>
      <c r="BA104" s="1329" t="s">
        <v>469</v>
      </c>
      <c r="BB104" s="1329" t="s">
        <v>469</v>
      </c>
      <c r="BC104" s="1329" t="s">
        <v>469</v>
      </c>
      <c r="BD104" s="1329" t="s">
        <v>469</v>
      </c>
      <c r="BE104" s="1329" t="s">
        <v>469</v>
      </c>
      <c r="BF104" s="1329" t="s">
        <v>469</v>
      </c>
      <c r="BG104" s="1329" t="n">
        <v>0.0107647</v>
      </c>
      <c r="BH104" s="1329" t="s">
        <v>469</v>
      </c>
      <c r="BI104" s="1321" t="n">
        <v>0.00897</v>
      </c>
      <c r="BJ104" s="1321" t="n">
        <v>0.00896</v>
      </c>
      <c r="BK104" s="1321" t="n">
        <v>0.00928</v>
      </c>
      <c r="BL104" s="1329" t="s">
        <v>469</v>
      </c>
      <c r="BM104" s="1329" t="s">
        <v>469</v>
      </c>
      <c r="BN104" s="1329" t="s">
        <v>469</v>
      </c>
      <c r="BO104" s="1329" t="s">
        <v>469</v>
      </c>
      <c r="BP104" s="1321" t="n">
        <v>0.0086</v>
      </c>
      <c r="BQ104" s="1329" t="s">
        <v>469</v>
      </c>
      <c r="BR104" s="1329" t="n">
        <v>0.0131702</v>
      </c>
      <c r="BS104" s="1329" t="n">
        <v>0.0113106</v>
      </c>
      <c r="BT104" s="1329" t="n">
        <v>0.0114002</v>
      </c>
      <c r="BU104" s="1329" t="s">
        <v>469</v>
      </c>
      <c r="BV104" s="1329" t="s">
        <v>469</v>
      </c>
      <c r="BW104" s="1329" t="s">
        <v>469</v>
      </c>
      <c r="BX104" s="1329" t="s">
        <v>469</v>
      </c>
      <c r="BY104" s="1329" t="s">
        <v>469</v>
      </c>
      <c r="BZ104" s="1329" t="s">
        <v>469</v>
      </c>
      <c r="CA104" s="1329" t="s">
        <v>469</v>
      </c>
      <c r="CB104" s="1329" t="s">
        <v>469</v>
      </c>
      <c r="CC104" s="1329" t="s">
        <v>469</v>
      </c>
      <c r="CD104" s="1329" t="s">
        <v>469</v>
      </c>
      <c r="CE104" s="1329" t="s">
        <v>469</v>
      </c>
      <c r="CF104" s="1321" t="n">
        <v>0.00665</v>
      </c>
      <c r="CG104" s="1329" t="s">
        <v>469</v>
      </c>
      <c r="CH104" s="1329" t="s">
        <v>469</v>
      </c>
      <c r="CI104" s="1321" t="n">
        <v>0.0093</v>
      </c>
      <c r="CJ104" s="1321" t="n">
        <v>0.00719</v>
      </c>
      <c r="CK104" s="1329" t="s">
        <v>469</v>
      </c>
      <c r="CL104" s="1321" t="n">
        <v>0.007</v>
      </c>
      <c r="CM104" s="1329" t="s">
        <v>469</v>
      </c>
      <c r="CN104" s="1321" t="n">
        <v>0.00707</v>
      </c>
      <c r="CO104" s="1321" t="n">
        <v>0.00886</v>
      </c>
      <c r="CP104" s="1321" t="n">
        <v>0.00835</v>
      </c>
      <c r="CQ104" s="1329" t="s">
        <v>469</v>
      </c>
      <c r="CR104" s="1329" t="n">
        <v>0.0119817</v>
      </c>
      <c r="CS104" s="1329" t="s">
        <v>469</v>
      </c>
      <c r="CT104" s="1321" t="n">
        <v>0.00658</v>
      </c>
      <c r="CU104" s="1329" t="s">
        <v>469</v>
      </c>
      <c r="CV104" s="1321" t="n">
        <v>0.00653</v>
      </c>
      <c r="CW104" s="1329" t="s">
        <v>469</v>
      </c>
      <c r="CX104" s="1321" t="n">
        <v>0.00653</v>
      </c>
      <c r="CY104" s="1329" t="n">
        <v>0.0114002</v>
      </c>
      <c r="CZ104" s="1329" t="n">
        <v>0.0113119</v>
      </c>
      <c r="DA104" s="1329" t="s">
        <v>469</v>
      </c>
      <c r="DB104" s="1329" t="n">
        <v>0.0119817</v>
      </c>
      <c r="DC104" s="1329" t="s">
        <v>469</v>
      </c>
      <c r="DD104" s="1329" t="n">
        <v>0.0100211</v>
      </c>
      <c r="DE104" s="1329" t="s">
        <v>469</v>
      </c>
      <c r="DF104" s="1329" t="n">
        <v>0.0163303</v>
      </c>
    </row>
    <row r="105" customFormat="false" ht="15" hidden="false" customHeight="false" outlineLevel="0" collapsed="false">
      <c r="A105" s="1329" t="s">
        <v>2157</v>
      </c>
      <c r="B105" s="1329" t="n">
        <v>0.0212327</v>
      </c>
      <c r="C105" s="1329" t="s">
        <v>469</v>
      </c>
      <c r="D105" s="1329" t="s">
        <v>469</v>
      </c>
      <c r="E105" s="1329" t="s">
        <v>469</v>
      </c>
      <c r="F105" s="1329" t="s">
        <v>469</v>
      </c>
      <c r="G105" s="1329" t="s">
        <v>469</v>
      </c>
      <c r="H105" s="1329" t="s">
        <v>469</v>
      </c>
      <c r="I105" s="1329" t="s">
        <v>469</v>
      </c>
      <c r="J105" s="1329" t="n">
        <v>0.0194266</v>
      </c>
      <c r="K105" s="1329" t="s">
        <v>469</v>
      </c>
      <c r="L105" s="1329" t="s">
        <v>469</v>
      </c>
      <c r="M105" s="1329" t="s">
        <v>469</v>
      </c>
      <c r="N105" s="1329" t="s">
        <v>469</v>
      </c>
      <c r="O105" s="1329" t="s">
        <v>469</v>
      </c>
      <c r="P105" s="1329" t="s">
        <v>469</v>
      </c>
      <c r="Q105" s="1329" t="s">
        <v>469</v>
      </c>
      <c r="R105" s="1329" t="s">
        <v>469</v>
      </c>
      <c r="S105" s="1329" t="s">
        <v>469</v>
      </c>
      <c r="T105" s="1329" t="s">
        <v>469</v>
      </c>
      <c r="U105" s="1329" t="s">
        <v>469</v>
      </c>
      <c r="V105" s="1329" t="s">
        <v>469</v>
      </c>
      <c r="W105" s="1329" t="s">
        <v>469</v>
      </c>
      <c r="X105" s="1329" t="s">
        <v>469</v>
      </c>
      <c r="Y105" s="1329" t="s">
        <v>469</v>
      </c>
      <c r="Z105" s="1329" t="s">
        <v>469</v>
      </c>
      <c r="AA105" s="1329" t="s">
        <v>469</v>
      </c>
      <c r="AB105" s="1329" t="s">
        <v>469</v>
      </c>
      <c r="AC105" s="1329" t="s">
        <v>469</v>
      </c>
      <c r="AD105" s="1329" t="s">
        <v>469</v>
      </c>
      <c r="AE105" s="1329" t="n">
        <v>0.0219494</v>
      </c>
      <c r="AF105" s="1329" t="s">
        <v>469</v>
      </c>
      <c r="AG105" s="1329" t="n">
        <v>0.0240226</v>
      </c>
      <c r="AH105" s="1329" t="n">
        <v>0.0207855</v>
      </c>
      <c r="AI105" s="1329" t="n">
        <v>0.0271032</v>
      </c>
      <c r="AJ105" s="1329" t="s">
        <v>469</v>
      </c>
      <c r="AK105" s="1329" t="n">
        <v>0.0248846</v>
      </c>
      <c r="AL105" s="1329" t="s">
        <v>469</v>
      </c>
      <c r="AM105" s="1329" t="n">
        <v>0.027889</v>
      </c>
      <c r="AN105" s="1329" t="n">
        <v>0.0196265</v>
      </c>
      <c r="AO105" s="1329" t="n">
        <v>0.0224634</v>
      </c>
      <c r="AP105" s="1329" t="s">
        <v>469</v>
      </c>
      <c r="AQ105" s="1329" t="n">
        <v>0.0329764</v>
      </c>
      <c r="AR105" s="1329" t="s">
        <v>469</v>
      </c>
      <c r="AS105" s="1329" t="n">
        <v>0.0226775</v>
      </c>
      <c r="AT105" s="1329" t="s">
        <v>469</v>
      </c>
      <c r="AU105" s="1329" t="n">
        <v>0.0227619</v>
      </c>
      <c r="AV105" s="1329" t="n">
        <v>0.0201928</v>
      </c>
      <c r="AW105" s="1329" t="n">
        <v>0.0247416</v>
      </c>
      <c r="AX105" s="1329" t="n">
        <v>0.0207877</v>
      </c>
      <c r="AY105" s="1329" t="s">
        <v>469</v>
      </c>
      <c r="AZ105" s="1329" t="s">
        <v>469</v>
      </c>
      <c r="BA105" s="1329" t="s">
        <v>469</v>
      </c>
      <c r="BB105" s="1329" t="s">
        <v>469</v>
      </c>
      <c r="BC105" s="1329" t="s">
        <v>469</v>
      </c>
      <c r="BD105" s="1329" t="s">
        <v>469</v>
      </c>
      <c r="BE105" s="1329" t="s">
        <v>469</v>
      </c>
      <c r="BF105" s="1329" t="s">
        <v>469</v>
      </c>
      <c r="BG105" s="1329" t="n">
        <v>0.0241152</v>
      </c>
      <c r="BH105" s="1329" t="s">
        <v>469</v>
      </c>
      <c r="BI105" s="1329" t="n">
        <v>0.0195513</v>
      </c>
      <c r="BJ105" s="1329" t="n">
        <v>0.0196261</v>
      </c>
      <c r="BK105" s="1329" t="n">
        <v>0.0208138</v>
      </c>
      <c r="BL105" s="1329" t="s">
        <v>469</v>
      </c>
      <c r="BM105" s="1329" t="s">
        <v>469</v>
      </c>
      <c r="BN105" s="1329" t="s">
        <v>469</v>
      </c>
      <c r="BO105" s="1329" t="s">
        <v>469</v>
      </c>
      <c r="BP105" s="1329" t="n">
        <v>0.0175491</v>
      </c>
      <c r="BQ105" s="1329" t="s">
        <v>469</v>
      </c>
      <c r="BR105" s="1329" t="n">
        <v>0.0259107</v>
      </c>
      <c r="BS105" s="1329" t="n">
        <v>0.0201586</v>
      </c>
      <c r="BT105" s="1329" t="n">
        <v>0.0201924</v>
      </c>
      <c r="BU105" s="1329" t="s">
        <v>469</v>
      </c>
      <c r="BV105" s="1329" t="s">
        <v>469</v>
      </c>
      <c r="BW105" s="1329" t="s">
        <v>469</v>
      </c>
      <c r="BX105" s="1329" t="s">
        <v>469</v>
      </c>
      <c r="BY105" s="1329" t="s">
        <v>469</v>
      </c>
      <c r="BZ105" s="1329" t="s">
        <v>469</v>
      </c>
      <c r="CA105" s="1329" t="s">
        <v>469</v>
      </c>
      <c r="CB105" s="1329" t="s">
        <v>469</v>
      </c>
      <c r="CC105" s="1329" t="s">
        <v>469</v>
      </c>
      <c r="CD105" s="1329" t="s">
        <v>469</v>
      </c>
      <c r="CE105" s="1329" t="s">
        <v>469</v>
      </c>
      <c r="CF105" s="1329" t="n">
        <v>0.0117216</v>
      </c>
      <c r="CG105" s="1329" t="s">
        <v>469</v>
      </c>
      <c r="CH105" s="1329" t="s">
        <v>469</v>
      </c>
      <c r="CI105" s="1329" t="n">
        <v>0.0207855</v>
      </c>
      <c r="CJ105" s="1329" t="n">
        <v>0.0137045</v>
      </c>
      <c r="CK105" s="1329" t="s">
        <v>469</v>
      </c>
      <c r="CL105" s="1329" t="n">
        <v>0.0131686</v>
      </c>
      <c r="CM105" s="1329" t="s">
        <v>469</v>
      </c>
      <c r="CN105" s="1329" t="n">
        <v>0.0134796</v>
      </c>
      <c r="CO105" s="1329" t="n">
        <v>0.0196265</v>
      </c>
      <c r="CP105" s="1329" t="n">
        <v>0.0187383</v>
      </c>
      <c r="CQ105" s="1329" t="s">
        <v>469</v>
      </c>
      <c r="CR105" s="1329" t="n">
        <v>0.0233108</v>
      </c>
      <c r="CS105" s="1329" t="s">
        <v>469</v>
      </c>
      <c r="CT105" s="1329" t="n">
        <v>0.0119403</v>
      </c>
      <c r="CU105" s="1329" t="s">
        <v>469</v>
      </c>
      <c r="CV105" s="1329" t="n">
        <v>0.0117594</v>
      </c>
      <c r="CW105" s="1329" t="s">
        <v>469</v>
      </c>
      <c r="CX105" s="1329" t="n">
        <v>0.01176</v>
      </c>
      <c r="CY105" s="1329" t="n">
        <v>0.0201928</v>
      </c>
      <c r="CZ105" s="1329" t="n">
        <v>0.0200102</v>
      </c>
      <c r="DA105" s="1329" t="s">
        <v>469</v>
      </c>
      <c r="DB105" s="1329" t="n">
        <v>0.0233108</v>
      </c>
      <c r="DC105" s="1329" t="s">
        <v>469</v>
      </c>
      <c r="DD105" s="1329" t="n">
        <v>0.0232398</v>
      </c>
      <c r="DE105" s="1329" t="s">
        <v>469</v>
      </c>
      <c r="DF105" s="1329" t="n">
        <v>0.0329764</v>
      </c>
    </row>
    <row r="106" customFormat="false" ht="15" hidden="false" customHeight="false" outlineLevel="0" collapsed="false">
      <c r="A106" s="1329" t="s">
        <v>2143</v>
      </c>
      <c r="B106" s="1329" t="n">
        <v>58.55532</v>
      </c>
      <c r="C106" s="1329" t="s">
        <v>469</v>
      </c>
      <c r="D106" s="1329" t="s">
        <v>469</v>
      </c>
      <c r="E106" s="1329" t="s">
        <v>469</v>
      </c>
      <c r="F106" s="1329" t="s">
        <v>469</v>
      </c>
      <c r="G106" s="1329" t="s">
        <v>469</v>
      </c>
      <c r="H106" s="1329" t="s">
        <v>469</v>
      </c>
      <c r="I106" s="1329" t="s">
        <v>469</v>
      </c>
      <c r="J106" s="1329" t="n">
        <v>42.45319</v>
      </c>
      <c r="K106" s="1329" t="s">
        <v>469</v>
      </c>
      <c r="L106" s="1329" t="s">
        <v>469</v>
      </c>
      <c r="M106" s="1329" t="s">
        <v>469</v>
      </c>
      <c r="N106" s="1329" t="s">
        <v>469</v>
      </c>
      <c r="O106" s="1329" t="s">
        <v>469</v>
      </c>
      <c r="P106" s="1329" t="s">
        <v>469</v>
      </c>
      <c r="Q106" s="1329" t="s">
        <v>469</v>
      </c>
      <c r="R106" s="1329" t="s">
        <v>469</v>
      </c>
      <c r="S106" s="1329" t="s">
        <v>469</v>
      </c>
      <c r="T106" s="1329" t="s">
        <v>469</v>
      </c>
      <c r="U106" s="1329" t="s">
        <v>469</v>
      </c>
      <c r="V106" s="1329" t="s">
        <v>469</v>
      </c>
      <c r="W106" s="1329" t="s">
        <v>469</v>
      </c>
      <c r="X106" s="1329" t="s">
        <v>469</v>
      </c>
      <c r="Y106" s="1329" t="s">
        <v>469</v>
      </c>
      <c r="Z106" s="1329" t="s">
        <v>469</v>
      </c>
      <c r="AA106" s="1329" t="s">
        <v>469</v>
      </c>
      <c r="AB106" s="1329" t="s">
        <v>469</v>
      </c>
      <c r="AC106" s="1329" t="s">
        <v>469</v>
      </c>
      <c r="AD106" s="1329" t="s">
        <v>469</v>
      </c>
      <c r="AE106" s="1329" t="n">
        <v>57.21502</v>
      </c>
      <c r="AF106" s="1329" t="s">
        <v>469</v>
      </c>
      <c r="AG106" s="1329" t="n">
        <v>32.0908</v>
      </c>
      <c r="AH106" s="1329" t="n">
        <v>58.61179</v>
      </c>
      <c r="AI106" s="1329" t="n">
        <v>61.90329</v>
      </c>
      <c r="AJ106" s="1329" t="s">
        <v>469</v>
      </c>
      <c r="AK106" s="1329" t="n">
        <v>61.90329</v>
      </c>
      <c r="AL106" s="1329" t="s">
        <v>469</v>
      </c>
      <c r="AM106" s="1329" t="n">
        <v>65.08494</v>
      </c>
      <c r="AN106" s="1329" t="n">
        <v>56.61168</v>
      </c>
      <c r="AO106" s="1329" t="n">
        <v>56.78472</v>
      </c>
      <c r="AP106" s="1329" t="s">
        <v>469</v>
      </c>
      <c r="AQ106" s="1329" t="n">
        <v>18.01528</v>
      </c>
      <c r="AR106" s="1329" t="s">
        <v>469</v>
      </c>
      <c r="AS106" s="1329" t="n">
        <v>56.36253</v>
      </c>
      <c r="AT106" s="1329" t="s">
        <v>469</v>
      </c>
      <c r="AU106" s="1329" t="n">
        <v>57.42372</v>
      </c>
      <c r="AV106" s="1329" t="n">
        <v>32.19019</v>
      </c>
      <c r="AW106" s="1329" t="n">
        <v>32.19019</v>
      </c>
      <c r="AX106" s="1329" t="n">
        <v>58.60237</v>
      </c>
      <c r="AY106" s="1329" t="s">
        <v>469</v>
      </c>
      <c r="AZ106" s="1329" t="s">
        <v>469</v>
      </c>
      <c r="BA106" s="1329" t="s">
        <v>469</v>
      </c>
      <c r="BB106" s="1329" t="s">
        <v>469</v>
      </c>
      <c r="BC106" s="1329" t="s">
        <v>469</v>
      </c>
      <c r="BD106" s="1329" t="s">
        <v>469</v>
      </c>
      <c r="BE106" s="1329" t="s">
        <v>469</v>
      </c>
      <c r="BF106" s="1329" t="s">
        <v>469</v>
      </c>
      <c r="BG106" s="1329" t="n">
        <v>87.79915</v>
      </c>
      <c r="BH106" s="1329" t="s">
        <v>469</v>
      </c>
      <c r="BI106" s="1329" t="n">
        <v>56.36253</v>
      </c>
      <c r="BJ106" s="1329" t="n">
        <v>56.61168</v>
      </c>
      <c r="BK106" s="1329" t="n">
        <v>59.05259</v>
      </c>
      <c r="BL106" s="1329" t="s">
        <v>469</v>
      </c>
      <c r="BM106" s="1329" t="s">
        <v>469</v>
      </c>
      <c r="BN106" s="1329" t="s">
        <v>469</v>
      </c>
      <c r="BO106" s="1329" t="s">
        <v>469</v>
      </c>
      <c r="BP106" s="1329" t="n">
        <v>50.49645</v>
      </c>
      <c r="BQ106" s="1329" t="s">
        <v>469</v>
      </c>
      <c r="BR106" s="1329" t="n">
        <v>18.01686</v>
      </c>
      <c r="BS106" s="1329" t="n">
        <v>32.76828</v>
      </c>
      <c r="BT106" s="1329" t="n">
        <v>32.19019</v>
      </c>
      <c r="BU106" s="1329" t="s">
        <v>469</v>
      </c>
      <c r="BV106" s="1329" t="s">
        <v>469</v>
      </c>
      <c r="BW106" s="1329" t="s">
        <v>469</v>
      </c>
      <c r="BX106" s="1329" t="s">
        <v>469</v>
      </c>
      <c r="BY106" s="1329" t="s">
        <v>469</v>
      </c>
      <c r="BZ106" s="1329" t="s">
        <v>469</v>
      </c>
      <c r="CA106" s="1329" t="s">
        <v>469</v>
      </c>
      <c r="CB106" s="1329" t="s">
        <v>469</v>
      </c>
      <c r="CC106" s="1329" t="s">
        <v>469</v>
      </c>
      <c r="CD106" s="1329" t="s">
        <v>469</v>
      </c>
      <c r="CE106" s="1329" t="s">
        <v>469</v>
      </c>
      <c r="CF106" s="1329" t="n">
        <v>57.11813</v>
      </c>
      <c r="CG106" s="1329" t="s">
        <v>469</v>
      </c>
      <c r="CH106" s="1329" t="s">
        <v>469</v>
      </c>
      <c r="CI106" s="1329" t="n">
        <v>58.61179</v>
      </c>
      <c r="CJ106" s="1329" t="n">
        <v>59.62752</v>
      </c>
      <c r="CK106" s="1329" t="s">
        <v>469</v>
      </c>
      <c r="CL106" s="1329" t="n">
        <v>58.56586</v>
      </c>
      <c r="CM106" s="1329" t="s">
        <v>469</v>
      </c>
      <c r="CN106" s="1329" t="n">
        <v>59.89608</v>
      </c>
      <c r="CO106" s="1329" t="n">
        <v>56.61168</v>
      </c>
      <c r="CP106" s="1329" t="n">
        <v>56.61168</v>
      </c>
      <c r="CQ106" s="1329" t="s">
        <v>469</v>
      </c>
      <c r="CR106" s="1329" t="n">
        <v>18.01528</v>
      </c>
      <c r="CS106" s="1329" t="s">
        <v>469</v>
      </c>
      <c r="CT106" s="1329" t="n">
        <v>57.49879</v>
      </c>
      <c r="CU106" s="1329" t="s">
        <v>469</v>
      </c>
      <c r="CV106" s="1329" t="n">
        <v>57.55097</v>
      </c>
      <c r="CW106" s="1329" t="s">
        <v>469</v>
      </c>
      <c r="CX106" s="1329" t="n">
        <v>57.55222</v>
      </c>
      <c r="CY106" s="1329" t="n">
        <v>32.19019</v>
      </c>
      <c r="CZ106" s="1329" t="n">
        <v>32.19019</v>
      </c>
      <c r="DA106" s="1329" t="s">
        <v>469</v>
      </c>
      <c r="DB106" s="1329" t="n">
        <v>18.01528</v>
      </c>
      <c r="DC106" s="1329" t="s">
        <v>469</v>
      </c>
      <c r="DD106" s="1329" t="n">
        <v>57.42372</v>
      </c>
      <c r="DE106" s="1329" t="s">
        <v>469</v>
      </c>
      <c r="DF106" s="1329" t="n">
        <v>18.01528</v>
      </c>
    </row>
    <row r="107" customFormat="false" ht="15" hidden="false" customHeight="false" outlineLevel="0" collapsed="false">
      <c r="A107" s="1329" t="s">
        <v>2149</v>
      </c>
      <c r="B107" s="1329" t="n">
        <v>1.137114</v>
      </c>
      <c r="C107" s="1329" t="s">
        <v>469</v>
      </c>
      <c r="D107" s="1329" t="s">
        <v>469</v>
      </c>
      <c r="E107" s="1329" t="s">
        <v>469</v>
      </c>
      <c r="F107" s="1329" t="s">
        <v>469</v>
      </c>
      <c r="G107" s="1329" t="s">
        <v>469</v>
      </c>
      <c r="H107" s="1329" t="s">
        <v>469</v>
      </c>
      <c r="I107" s="1329" t="s">
        <v>469</v>
      </c>
      <c r="J107" s="1329" t="n">
        <v>1.143947</v>
      </c>
      <c r="K107" s="1329" t="s">
        <v>469</v>
      </c>
      <c r="L107" s="1329" t="s">
        <v>469</v>
      </c>
      <c r="M107" s="1329" t="s">
        <v>469</v>
      </c>
      <c r="N107" s="1329" t="s">
        <v>469</v>
      </c>
      <c r="O107" s="1329" t="s">
        <v>469</v>
      </c>
      <c r="P107" s="1329" t="s">
        <v>469</v>
      </c>
      <c r="Q107" s="1329" t="s">
        <v>469</v>
      </c>
      <c r="R107" s="1329" t="s">
        <v>469</v>
      </c>
      <c r="S107" s="1329" t="s">
        <v>469</v>
      </c>
      <c r="T107" s="1329" t="s">
        <v>469</v>
      </c>
      <c r="U107" s="1329" t="s">
        <v>469</v>
      </c>
      <c r="V107" s="1329" t="s">
        <v>469</v>
      </c>
      <c r="W107" s="1329" t="s">
        <v>469</v>
      </c>
      <c r="X107" s="1329" t="s">
        <v>469</v>
      </c>
      <c r="Y107" s="1329" t="s">
        <v>469</v>
      </c>
      <c r="Z107" s="1329" t="s">
        <v>469</v>
      </c>
      <c r="AA107" s="1329" t="s">
        <v>469</v>
      </c>
      <c r="AB107" s="1329" t="s">
        <v>469</v>
      </c>
      <c r="AC107" s="1329" t="s">
        <v>469</v>
      </c>
      <c r="AD107" s="1329" t="s">
        <v>469</v>
      </c>
      <c r="AE107" s="1329" t="n">
        <v>1.182074</v>
      </c>
      <c r="AF107" s="1329" t="s">
        <v>469</v>
      </c>
      <c r="AG107" s="1329" t="n">
        <v>1.232565</v>
      </c>
      <c r="AH107" s="1329" t="n">
        <v>1.133115</v>
      </c>
      <c r="AI107" s="1329" t="n">
        <v>1.16715</v>
      </c>
      <c r="AJ107" s="1329" t="s">
        <v>469</v>
      </c>
      <c r="AK107" s="1329" t="n">
        <v>1.144047</v>
      </c>
      <c r="AL107" s="1329" t="s">
        <v>469</v>
      </c>
      <c r="AM107" s="1329" t="n">
        <v>1.154211</v>
      </c>
      <c r="AN107" s="1329" t="n">
        <v>1.136235</v>
      </c>
      <c r="AO107" s="1329" t="n">
        <v>1.175402</v>
      </c>
      <c r="AP107" s="1329" t="s">
        <v>469</v>
      </c>
      <c r="AQ107" s="1329" t="n">
        <v>1.375516</v>
      </c>
      <c r="AR107" s="1329" t="s">
        <v>469</v>
      </c>
      <c r="AS107" s="1329" t="n">
        <v>1.172626</v>
      </c>
      <c r="AT107" s="1329" t="s">
        <v>469</v>
      </c>
      <c r="AU107" s="1329" t="n">
        <v>1.16882</v>
      </c>
      <c r="AV107" s="1329" t="n">
        <v>1.223514</v>
      </c>
      <c r="AW107" s="1329" t="n">
        <v>1.235419</v>
      </c>
      <c r="AX107" s="1329" t="n">
        <v>1.133238</v>
      </c>
      <c r="AY107" s="1329" t="s">
        <v>469</v>
      </c>
      <c r="AZ107" s="1329" t="s">
        <v>469</v>
      </c>
      <c r="BA107" s="1329" t="s">
        <v>469</v>
      </c>
      <c r="BB107" s="1329" t="s">
        <v>469</v>
      </c>
      <c r="BC107" s="1329" t="s">
        <v>469</v>
      </c>
      <c r="BD107" s="1329" t="s">
        <v>469</v>
      </c>
      <c r="BE107" s="1329" t="s">
        <v>469</v>
      </c>
      <c r="BF107" s="1329" t="s">
        <v>469</v>
      </c>
      <c r="BG107" s="1329" t="n">
        <v>1.096175</v>
      </c>
      <c r="BH107" s="1329" t="s">
        <v>469</v>
      </c>
      <c r="BI107" s="1329" t="n">
        <v>1.153349</v>
      </c>
      <c r="BJ107" s="1329" t="n">
        <v>1.152183</v>
      </c>
      <c r="BK107" s="1329" t="n">
        <v>1.140071</v>
      </c>
      <c r="BL107" s="1329" t="s">
        <v>469</v>
      </c>
      <c r="BM107" s="1329" t="s">
        <v>469</v>
      </c>
      <c r="BN107" s="1329" t="s">
        <v>469</v>
      </c>
      <c r="BO107" s="1329" t="s">
        <v>469</v>
      </c>
      <c r="BP107" s="1329" t="n">
        <v>1.120236</v>
      </c>
      <c r="BQ107" s="1329" t="s">
        <v>469</v>
      </c>
      <c r="BR107" s="1329" t="n">
        <v>1.333448</v>
      </c>
      <c r="BS107" s="1329" t="n">
        <v>1.216571</v>
      </c>
      <c r="BT107" s="1329" t="n">
        <v>1.223531</v>
      </c>
      <c r="BU107" s="1329" t="s">
        <v>469</v>
      </c>
      <c r="BV107" s="1329" t="s">
        <v>469</v>
      </c>
      <c r="BW107" s="1329" t="s">
        <v>469</v>
      </c>
      <c r="BX107" s="1329" t="s">
        <v>469</v>
      </c>
      <c r="BY107" s="1329" t="s">
        <v>469</v>
      </c>
      <c r="BZ107" s="1329" t="s">
        <v>469</v>
      </c>
      <c r="CA107" s="1329" t="s">
        <v>469</v>
      </c>
      <c r="CB107" s="1329" t="s">
        <v>469</v>
      </c>
      <c r="CC107" s="1329" t="s">
        <v>469</v>
      </c>
      <c r="CD107" s="1329" t="s">
        <v>469</v>
      </c>
      <c r="CE107" s="1329" t="s">
        <v>469</v>
      </c>
      <c r="CF107" s="1329" t="n">
        <v>1.122266</v>
      </c>
      <c r="CG107" s="1329" t="s">
        <v>469</v>
      </c>
      <c r="CH107" s="1329" t="s">
        <v>469</v>
      </c>
      <c r="CI107" s="1329" t="n">
        <v>1.133115</v>
      </c>
      <c r="CJ107" s="1329" t="n">
        <v>1.107881</v>
      </c>
      <c r="CK107" s="1329" t="s">
        <v>469</v>
      </c>
      <c r="CL107" s="1329" t="n">
        <v>1.111574</v>
      </c>
      <c r="CM107" s="1329" t="s">
        <v>469</v>
      </c>
      <c r="CN107" s="1329" t="n">
        <v>1.107789</v>
      </c>
      <c r="CO107" s="1329" t="n">
        <v>1.136235</v>
      </c>
      <c r="CP107" s="1329" t="n">
        <v>1.094895</v>
      </c>
      <c r="CQ107" s="1329" t="s">
        <v>469</v>
      </c>
      <c r="CR107" s="1329" t="n">
        <v>1.32968</v>
      </c>
      <c r="CS107" s="1329" t="s">
        <v>469</v>
      </c>
      <c r="CT107" s="1329" t="n">
        <v>1.118934</v>
      </c>
      <c r="CU107" s="1329" t="s">
        <v>469</v>
      </c>
      <c r="CV107" s="1329" t="n">
        <v>1.119958</v>
      </c>
      <c r="CW107" s="1329" t="s">
        <v>469</v>
      </c>
      <c r="CX107" s="1329" t="n">
        <v>1.119949</v>
      </c>
      <c r="CY107" s="1329" t="n">
        <v>1.223514</v>
      </c>
      <c r="CZ107" s="1329" t="n">
        <v>1.216108</v>
      </c>
      <c r="DA107" s="1329" t="s">
        <v>469</v>
      </c>
      <c r="DB107" s="1329" t="n">
        <v>1.32968</v>
      </c>
      <c r="DC107" s="1329" t="s">
        <v>469</v>
      </c>
      <c r="DD107" s="1329" t="n">
        <v>1.17773</v>
      </c>
      <c r="DE107" s="1329" t="s">
        <v>469</v>
      </c>
      <c r="DF107" s="1329" t="n">
        <v>1.375516</v>
      </c>
    </row>
    <row r="108" customFormat="false" ht="15" hidden="false" customHeight="false" outlineLevel="0" collapsed="false">
      <c r="A108" s="1329" t="s">
        <v>2150</v>
      </c>
      <c r="B108" s="1329" t="n">
        <v>0.2755322</v>
      </c>
      <c r="C108" s="1329" t="s">
        <v>469</v>
      </c>
      <c r="D108" s="1329" t="s">
        <v>469</v>
      </c>
      <c r="E108" s="1329" t="s">
        <v>469</v>
      </c>
      <c r="F108" s="1329" t="s">
        <v>469</v>
      </c>
      <c r="G108" s="1329" t="s">
        <v>469</v>
      </c>
      <c r="H108" s="1329" t="s">
        <v>469</v>
      </c>
      <c r="I108" s="1329" t="s">
        <v>469</v>
      </c>
      <c r="J108" s="1329" t="n">
        <v>0.2452968</v>
      </c>
      <c r="K108" s="1329" t="s">
        <v>469</v>
      </c>
      <c r="L108" s="1329" t="s">
        <v>469</v>
      </c>
      <c r="M108" s="1329" t="s">
        <v>469</v>
      </c>
      <c r="N108" s="1329" t="s">
        <v>469</v>
      </c>
      <c r="O108" s="1329" t="s">
        <v>469</v>
      </c>
      <c r="P108" s="1329" t="s">
        <v>469</v>
      </c>
      <c r="Q108" s="1329" t="s">
        <v>469</v>
      </c>
      <c r="R108" s="1329" t="s">
        <v>469</v>
      </c>
      <c r="S108" s="1329" t="s">
        <v>469</v>
      </c>
      <c r="T108" s="1329" t="s">
        <v>469</v>
      </c>
      <c r="U108" s="1329" t="s">
        <v>469</v>
      </c>
      <c r="V108" s="1329" t="s">
        <v>469</v>
      </c>
      <c r="W108" s="1329" t="s">
        <v>469</v>
      </c>
      <c r="X108" s="1329" t="s">
        <v>469</v>
      </c>
      <c r="Y108" s="1329" t="s">
        <v>469</v>
      </c>
      <c r="Z108" s="1329" t="s">
        <v>469</v>
      </c>
      <c r="AA108" s="1329" t="s">
        <v>469</v>
      </c>
      <c r="AB108" s="1329" t="s">
        <v>469</v>
      </c>
      <c r="AC108" s="1329" t="s">
        <v>469</v>
      </c>
      <c r="AD108" s="1329" t="s">
        <v>469</v>
      </c>
      <c r="AE108" s="1329" t="n">
        <v>0.2773073</v>
      </c>
      <c r="AF108" s="1329" t="s">
        <v>469</v>
      </c>
      <c r="AG108" s="1329" t="n">
        <v>0.2241588</v>
      </c>
      <c r="AH108" s="1329" t="n">
        <v>0.275565</v>
      </c>
      <c r="AI108" s="1329" t="n">
        <v>0.2723292</v>
      </c>
      <c r="AJ108" s="1329" t="s">
        <v>469</v>
      </c>
      <c r="AK108" s="1329" t="n">
        <v>0.2723292</v>
      </c>
      <c r="AL108" s="1329" t="s">
        <v>469</v>
      </c>
      <c r="AM108" s="1329" t="n">
        <v>0.2747104</v>
      </c>
      <c r="AN108" s="1329" t="n">
        <v>0.2759753</v>
      </c>
      <c r="AO108" s="1329" t="n">
        <v>0.2763456</v>
      </c>
      <c r="AP108" s="1329" t="s">
        <v>469</v>
      </c>
      <c r="AQ108" s="1329" t="n">
        <v>0.229</v>
      </c>
      <c r="AR108" s="1329" t="s">
        <v>469</v>
      </c>
      <c r="AS108" s="1329" t="n">
        <v>0.2757219</v>
      </c>
      <c r="AT108" s="1329" t="s">
        <v>469</v>
      </c>
      <c r="AU108" s="1329" t="n">
        <v>0.2781476</v>
      </c>
      <c r="AV108" s="1329" t="n">
        <v>0.2242956</v>
      </c>
      <c r="AW108" s="1329" t="n">
        <v>0.2242956</v>
      </c>
      <c r="AX108" s="1329" t="n">
        <v>0.2755789</v>
      </c>
      <c r="AY108" s="1329" t="s">
        <v>469</v>
      </c>
      <c r="AZ108" s="1329" t="s">
        <v>469</v>
      </c>
      <c r="BA108" s="1329" t="s">
        <v>469</v>
      </c>
      <c r="BB108" s="1329" t="s">
        <v>469</v>
      </c>
      <c r="BC108" s="1329" t="s">
        <v>469</v>
      </c>
      <c r="BD108" s="1329" t="s">
        <v>469</v>
      </c>
      <c r="BE108" s="1329" t="s">
        <v>469</v>
      </c>
      <c r="BF108" s="1329" t="s">
        <v>469</v>
      </c>
      <c r="BG108" s="1329" t="n">
        <v>0.2729163</v>
      </c>
      <c r="BH108" s="1329" t="s">
        <v>469</v>
      </c>
      <c r="BI108" s="1329" t="n">
        <v>0.2757219</v>
      </c>
      <c r="BJ108" s="1329" t="n">
        <v>0.2759753</v>
      </c>
      <c r="BK108" s="1329" t="n">
        <v>0.2750594</v>
      </c>
      <c r="BL108" s="1329" t="s">
        <v>469</v>
      </c>
      <c r="BM108" s="1329" t="s">
        <v>469</v>
      </c>
      <c r="BN108" s="1329" t="s">
        <v>469</v>
      </c>
      <c r="BO108" s="1329" t="s">
        <v>469</v>
      </c>
      <c r="BP108" s="1329" t="n">
        <v>0.2640433</v>
      </c>
      <c r="BQ108" s="1329" t="s">
        <v>469</v>
      </c>
      <c r="BR108" s="1329" t="n">
        <v>0.2289994</v>
      </c>
      <c r="BS108" s="1329" t="n">
        <v>0.2255436</v>
      </c>
      <c r="BT108" s="1329" t="n">
        <v>0.2242956</v>
      </c>
      <c r="BU108" s="1329" t="s">
        <v>469</v>
      </c>
      <c r="BV108" s="1329" t="s">
        <v>469</v>
      </c>
      <c r="BW108" s="1329" t="s">
        <v>469</v>
      </c>
      <c r="BX108" s="1329" t="s">
        <v>469</v>
      </c>
      <c r="BY108" s="1329" t="s">
        <v>469</v>
      </c>
      <c r="BZ108" s="1329" t="s">
        <v>469</v>
      </c>
      <c r="CA108" s="1329" t="s">
        <v>469</v>
      </c>
      <c r="CB108" s="1329" t="s">
        <v>469</v>
      </c>
      <c r="CC108" s="1329" t="s">
        <v>469</v>
      </c>
      <c r="CD108" s="1329" t="s">
        <v>469</v>
      </c>
      <c r="CE108" s="1329" t="s">
        <v>469</v>
      </c>
      <c r="CF108" s="1329" t="n">
        <v>0.2776559</v>
      </c>
      <c r="CG108" s="1329" t="s">
        <v>469</v>
      </c>
      <c r="CH108" s="1329" t="s">
        <v>469</v>
      </c>
      <c r="CI108" s="1329" t="n">
        <v>0.275565</v>
      </c>
      <c r="CJ108" s="1329" t="n">
        <v>0.2759063</v>
      </c>
      <c r="CK108" s="1329" t="s">
        <v>469</v>
      </c>
      <c r="CL108" s="1329" t="n">
        <v>0.2770044</v>
      </c>
      <c r="CM108" s="1329" t="s">
        <v>469</v>
      </c>
      <c r="CN108" s="1329" t="n">
        <v>0.2773547</v>
      </c>
      <c r="CO108" s="1329" t="n">
        <v>0.2759753</v>
      </c>
      <c r="CP108" s="1329" t="n">
        <v>0.2759753</v>
      </c>
      <c r="CQ108" s="1329" t="s">
        <v>469</v>
      </c>
      <c r="CR108" s="1329" t="n">
        <v>0.229</v>
      </c>
      <c r="CS108" s="1329" t="s">
        <v>469</v>
      </c>
      <c r="CT108" s="1329" t="n">
        <v>0.278414</v>
      </c>
      <c r="CU108" s="1329" t="s">
        <v>469</v>
      </c>
      <c r="CV108" s="1329" t="n">
        <v>0.2788491</v>
      </c>
      <c r="CW108" s="1329" t="s">
        <v>469</v>
      </c>
      <c r="CX108" s="1329" t="n">
        <v>0.2788447</v>
      </c>
      <c r="CY108" s="1329" t="n">
        <v>0.2242956</v>
      </c>
      <c r="CZ108" s="1329" t="n">
        <v>0.2242956</v>
      </c>
      <c r="DA108" s="1329" t="s">
        <v>469</v>
      </c>
      <c r="DB108" s="1329" t="n">
        <v>0.229</v>
      </c>
      <c r="DC108" s="1329" t="s">
        <v>469</v>
      </c>
      <c r="DD108" s="1329" t="n">
        <v>0.2781476</v>
      </c>
      <c r="DE108" s="1329" t="s">
        <v>469</v>
      </c>
      <c r="DF108" s="1329" t="n">
        <v>0.229</v>
      </c>
    </row>
    <row r="109" customFormat="false" ht="15" hidden="false" customHeight="false" outlineLevel="0" collapsed="false">
      <c r="A109" s="1329" t="s">
        <v>2151</v>
      </c>
      <c r="B109" s="1329" t="n">
        <v>0.9841792</v>
      </c>
      <c r="C109" s="1329" t="s">
        <v>469</v>
      </c>
      <c r="D109" s="1329" t="s">
        <v>469</v>
      </c>
      <c r="E109" s="1329" t="s">
        <v>469</v>
      </c>
      <c r="F109" s="1329" t="s">
        <v>469</v>
      </c>
      <c r="G109" s="1329" t="s">
        <v>469</v>
      </c>
      <c r="H109" s="1329" t="s">
        <v>469</v>
      </c>
      <c r="I109" s="1329" t="s">
        <v>469</v>
      </c>
      <c r="J109" s="1329" t="n">
        <v>0.6497364</v>
      </c>
      <c r="K109" s="1329" t="s">
        <v>469</v>
      </c>
      <c r="L109" s="1329" t="s">
        <v>469</v>
      </c>
      <c r="M109" s="1329" t="s">
        <v>469</v>
      </c>
      <c r="N109" s="1329" t="s">
        <v>469</v>
      </c>
      <c r="O109" s="1329" t="s">
        <v>469</v>
      </c>
      <c r="P109" s="1329" t="s">
        <v>469</v>
      </c>
      <c r="Q109" s="1329" t="s">
        <v>469</v>
      </c>
      <c r="R109" s="1329" t="s">
        <v>469</v>
      </c>
      <c r="S109" s="1329" t="s">
        <v>469</v>
      </c>
      <c r="T109" s="1329" t="s">
        <v>469</v>
      </c>
      <c r="U109" s="1329" t="s">
        <v>469</v>
      </c>
      <c r="V109" s="1329" t="s">
        <v>469</v>
      </c>
      <c r="W109" s="1329" t="s">
        <v>469</v>
      </c>
      <c r="X109" s="1329" t="s">
        <v>469</v>
      </c>
      <c r="Y109" s="1329" t="s">
        <v>469</v>
      </c>
      <c r="Z109" s="1329" t="s">
        <v>469</v>
      </c>
      <c r="AA109" s="1329" t="s">
        <v>469</v>
      </c>
      <c r="AB109" s="1329" t="s">
        <v>469</v>
      </c>
      <c r="AC109" s="1329" t="s">
        <v>469</v>
      </c>
      <c r="AD109" s="1329" t="s">
        <v>469</v>
      </c>
      <c r="AE109" s="1329" t="n">
        <v>1.196656</v>
      </c>
      <c r="AF109" s="1329" t="s">
        <v>469</v>
      </c>
      <c r="AG109" s="1329" t="n">
        <v>0.5321242</v>
      </c>
      <c r="AH109" s="1329" t="n">
        <v>0.9031769</v>
      </c>
      <c r="AI109" s="1329" t="n">
        <v>2.180474</v>
      </c>
      <c r="AJ109" s="1329" t="s">
        <v>469</v>
      </c>
      <c r="AK109" s="1329" t="n">
        <v>1.627274</v>
      </c>
      <c r="AL109" s="1329" t="s">
        <v>469</v>
      </c>
      <c r="AM109" s="1329" t="n">
        <v>2.217978</v>
      </c>
      <c r="AN109" s="1329" t="n">
        <v>0.7119371</v>
      </c>
      <c r="AO109" s="1329" t="n">
        <v>1.247383</v>
      </c>
      <c r="AP109" s="1329" t="s">
        <v>469</v>
      </c>
      <c r="AQ109" s="1329" t="n">
        <v>1.398001</v>
      </c>
      <c r="AR109" s="1329" t="s">
        <v>469</v>
      </c>
      <c r="AS109" s="1329" t="n">
        <v>1.291825</v>
      </c>
      <c r="AT109" s="1329" t="s">
        <v>469</v>
      </c>
      <c r="AU109" s="1329" t="n">
        <v>1.351642</v>
      </c>
      <c r="AV109" s="1329" t="n">
        <v>0.166843</v>
      </c>
      <c r="AW109" s="1329" t="n">
        <v>0.6547899</v>
      </c>
      <c r="AX109" s="1329" t="n">
        <v>0.9039345</v>
      </c>
      <c r="AY109" s="1329" t="s">
        <v>469</v>
      </c>
      <c r="AZ109" s="1329" t="s">
        <v>469</v>
      </c>
      <c r="BA109" s="1329" t="s">
        <v>469</v>
      </c>
      <c r="BB109" s="1329" t="s">
        <v>469</v>
      </c>
      <c r="BC109" s="1329" t="s">
        <v>469</v>
      </c>
      <c r="BD109" s="1329" t="s">
        <v>469</v>
      </c>
      <c r="BE109" s="1329" t="s">
        <v>469</v>
      </c>
      <c r="BF109" s="1329" t="s">
        <v>469</v>
      </c>
      <c r="BG109" s="1329" t="n">
        <v>0.8087801</v>
      </c>
      <c r="BH109" s="1329" t="s">
        <v>469</v>
      </c>
      <c r="BI109" s="1329" t="n">
        <v>0.7707286</v>
      </c>
      <c r="BJ109" s="1329" t="n">
        <v>0.7733085</v>
      </c>
      <c r="BK109" s="1329" t="n">
        <v>0.9634361</v>
      </c>
      <c r="BL109" s="1329" t="s">
        <v>469</v>
      </c>
      <c r="BM109" s="1329" t="s">
        <v>469</v>
      </c>
      <c r="BN109" s="1329" t="s">
        <v>469</v>
      </c>
      <c r="BO109" s="1329" t="s">
        <v>469</v>
      </c>
      <c r="BP109" s="1329" t="n">
        <v>0.5070432</v>
      </c>
      <c r="BQ109" s="1329" t="s">
        <v>469</v>
      </c>
      <c r="BR109" s="1329" t="n">
        <v>0.1814345</v>
      </c>
      <c r="BS109" s="1329" t="n">
        <v>0.3482495</v>
      </c>
      <c r="BT109" s="1329" t="n">
        <v>0.1913665</v>
      </c>
      <c r="BU109" s="1329" t="s">
        <v>469</v>
      </c>
      <c r="BV109" s="1329" t="s">
        <v>469</v>
      </c>
      <c r="BW109" s="1329" t="s">
        <v>469</v>
      </c>
      <c r="BX109" s="1329" t="s">
        <v>469</v>
      </c>
      <c r="BY109" s="1329" t="s">
        <v>469</v>
      </c>
      <c r="BZ109" s="1329" t="s">
        <v>469</v>
      </c>
      <c r="CA109" s="1329" t="s">
        <v>469</v>
      </c>
      <c r="CB109" s="1329" t="s">
        <v>469</v>
      </c>
      <c r="CC109" s="1329" t="s">
        <v>469</v>
      </c>
      <c r="CD109" s="1329" t="s">
        <v>469</v>
      </c>
      <c r="CE109" s="1329" t="s">
        <v>469</v>
      </c>
      <c r="CF109" s="1329" t="n">
        <v>0.0632276</v>
      </c>
      <c r="CG109" s="1329" t="s">
        <v>469</v>
      </c>
      <c r="CH109" s="1329" t="s">
        <v>469</v>
      </c>
      <c r="CI109" s="1329" t="n">
        <v>0.9031769</v>
      </c>
      <c r="CJ109" s="1329" t="n">
        <v>0.1329963</v>
      </c>
      <c r="CK109" s="1329" t="s">
        <v>469</v>
      </c>
      <c r="CL109" s="1329" t="n">
        <v>0.1114217</v>
      </c>
      <c r="CM109" s="1329" t="s">
        <v>469</v>
      </c>
      <c r="CN109" s="1329" t="n">
        <v>0.1257209</v>
      </c>
      <c r="CO109" s="1329" t="n">
        <v>0.711937</v>
      </c>
      <c r="CP109" s="1329" t="n">
        <v>0.5834931</v>
      </c>
      <c r="CQ109" s="1329" t="s">
        <v>469</v>
      </c>
      <c r="CR109" s="1329" t="n">
        <v>0.0599999</v>
      </c>
      <c r="CS109" s="1329" t="s">
        <v>469</v>
      </c>
      <c r="CT109" s="1329" t="n">
        <v>0.0687386</v>
      </c>
      <c r="CU109" s="1329" t="s">
        <v>469</v>
      </c>
      <c r="CV109" s="1329" t="n">
        <v>0.064546</v>
      </c>
      <c r="CW109" s="1329" t="s">
        <v>469</v>
      </c>
      <c r="CX109" s="1329" t="n">
        <v>0.0645402</v>
      </c>
      <c r="CY109" s="1329" t="n">
        <v>0.1668431</v>
      </c>
      <c r="CZ109" s="1329" t="n">
        <v>0.1561534</v>
      </c>
      <c r="DA109" s="1329" t="s">
        <v>469</v>
      </c>
      <c r="DB109" s="1329" t="n">
        <v>0.0599997</v>
      </c>
      <c r="DC109" s="1329" t="s">
        <v>469</v>
      </c>
      <c r="DD109" s="1329" t="n">
        <v>1.466303</v>
      </c>
      <c r="DE109" s="1329" t="s">
        <v>469</v>
      </c>
      <c r="DF109" s="1329" t="n">
        <v>1.398001</v>
      </c>
    </row>
    <row r="110" customFormat="false" ht="15" hidden="false" customHeight="false" outlineLevel="0" collapsed="false">
      <c r="A110" s="1329" t="s">
        <v>2158</v>
      </c>
      <c r="B110" s="1329" t="n">
        <v>0.8669874</v>
      </c>
      <c r="C110" s="1329" t="s">
        <v>469</v>
      </c>
      <c r="D110" s="1329" t="s">
        <v>469</v>
      </c>
      <c r="E110" s="1329" t="s">
        <v>469</v>
      </c>
      <c r="F110" s="1329" t="s">
        <v>469</v>
      </c>
      <c r="G110" s="1329" t="s">
        <v>469</v>
      </c>
      <c r="H110" s="1329" t="s">
        <v>469</v>
      </c>
      <c r="I110" s="1329" t="s">
        <v>469</v>
      </c>
      <c r="J110" s="1329" t="n">
        <v>0.9782331</v>
      </c>
      <c r="K110" s="1329" t="s">
        <v>469</v>
      </c>
      <c r="L110" s="1329" t="s">
        <v>469</v>
      </c>
      <c r="M110" s="1329" t="s">
        <v>469</v>
      </c>
      <c r="N110" s="1329" t="s">
        <v>469</v>
      </c>
      <c r="O110" s="1329" t="s">
        <v>469</v>
      </c>
      <c r="P110" s="1329" t="s">
        <v>469</v>
      </c>
      <c r="Q110" s="1329" t="s">
        <v>469</v>
      </c>
      <c r="R110" s="1329" t="s">
        <v>469</v>
      </c>
      <c r="S110" s="1329" t="s">
        <v>469</v>
      </c>
      <c r="T110" s="1329" t="s">
        <v>469</v>
      </c>
      <c r="U110" s="1329" t="s">
        <v>469</v>
      </c>
      <c r="V110" s="1329" t="s">
        <v>469</v>
      </c>
      <c r="W110" s="1329" t="s">
        <v>469</v>
      </c>
      <c r="X110" s="1329" t="s">
        <v>469</v>
      </c>
      <c r="Y110" s="1329" t="s">
        <v>469</v>
      </c>
      <c r="Z110" s="1329" t="s">
        <v>469</v>
      </c>
      <c r="AA110" s="1329" t="s">
        <v>469</v>
      </c>
      <c r="AB110" s="1329" t="s">
        <v>469</v>
      </c>
      <c r="AC110" s="1329" t="s">
        <v>469</v>
      </c>
      <c r="AD110" s="1329" t="s">
        <v>469</v>
      </c>
      <c r="AE110" s="1329" t="n">
        <v>0.8021949</v>
      </c>
      <c r="AF110" s="1329" t="s">
        <v>469</v>
      </c>
      <c r="AG110" s="1329" t="n">
        <v>0.9496507</v>
      </c>
      <c r="AH110" s="1329" t="n">
        <v>0.8765593</v>
      </c>
      <c r="AI110" s="1329" t="n">
        <v>0.7877468</v>
      </c>
      <c r="AJ110" s="1329" t="s">
        <v>469</v>
      </c>
      <c r="AK110" s="1329" t="n">
        <v>0.8285022</v>
      </c>
      <c r="AL110" s="1329" t="s">
        <v>469</v>
      </c>
      <c r="AM110" s="1329" t="n">
        <v>0.7905961</v>
      </c>
      <c r="AN110" s="1329" t="n">
        <v>0.8834334</v>
      </c>
      <c r="AO110" s="1329" t="n">
        <v>0.807184</v>
      </c>
      <c r="AP110" s="1329" t="s">
        <v>469</v>
      </c>
      <c r="AQ110" s="1329" t="n">
        <v>0.94417</v>
      </c>
      <c r="AR110" s="1329" t="s">
        <v>469</v>
      </c>
      <c r="AS110" s="1329" t="n">
        <v>0.8122662</v>
      </c>
      <c r="AT110" s="1329" t="s">
        <v>469</v>
      </c>
      <c r="AU110" s="1329" t="n">
        <v>0.8114374</v>
      </c>
      <c r="AV110" s="1329" t="n">
        <v>0.9809443</v>
      </c>
      <c r="AW110" s="1329" t="n">
        <v>0.9412649</v>
      </c>
      <c r="AX110" s="1329" t="n">
        <v>0.8763425</v>
      </c>
      <c r="AY110" s="1329" t="s">
        <v>469</v>
      </c>
      <c r="AZ110" s="1329" t="s">
        <v>469</v>
      </c>
      <c r="BA110" s="1329" t="s">
        <v>469</v>
      </c>
      <c r="BB110" s="1329" t="s">
        <v>469</v>
      </c>
      <c r="BC110" s="1329" t="s">
        <v>469</v>
      </c>
      <c r="BD110" s="1329" t="s">
        <v>469</v>
      </c>
      <c r="BE110" s="1329" t="s">
        <v>469</v>
      </c>
      <c r="BF110" s="1329" t="s">
        <v>469</v>
      </c>
      <c r="BG110" s="1329" t="n">
        <v>0.8427135</v>
      </c>
      <c r="BH110" s="1329" t="s">
        <v>469</v>
      </c>
      <c r="BI110" s="1329" t="n">
        <v>0.8554943</v>
      </c>
      <c r="BJ110" s="1329" t="n">
        <v>0.8553862</v>
      </c>
      <c r="BK110" s="1329" t="n">
        <v>0.8593456</v>
      </c>
      <c r="BL110" s="1329" t="s">
        <v>469</v>
      </c>
      <c r="BM110" s="1329" t="s">
        <v>469</v>
      </c>
      <c r="BN110" s="1329" t="s">
        <v>469</v>
      </c>
      <c r="BO110" s="1329" t="s">
        <v>469</v>
      </c>
      <c r="BP110" s="1329" t="n">
        <v>0.9749003</v>
      </c>
      <c r="BQ110" s="1329" t="s">
        <v>469</v>
      </c>
      <c r="BR110" s="1329" t="n">
        <v>0.9886302</v>
      </c>
      <c r="BS110" s="1329" t="n">
        <v>0.9808489</v>
      </c>
      <c r="BT110" s="1329" t="n">
        <v>0.9809232</v>
      </c>
      <c r="BU110" s="1329" t="s">
        <v>469</v>
      </c>
      <c r="BV110" s="1329" t="s">
        <v>469</v>
      </c>
      <c r="BW110" s="1329" t="s">
        <v>469</v>
      </c>
      <c r="BX110" s="1329" t="s">
        <v>469</v>
      </c>
      <c r="BY110" s="1329" t="s">
        <v>469</v>
      </c>
      <c r="BZ110" s="1329" t="s">
        <v>469</v>
      </c>
      <c r="CA110" s="1329" t="s">
        <v>469</v>
      </c>
      <c r="CB110" s="1329" t="s">
        <v>469</v>
      </c>
      <c r="CC110" s="1329" t="s">
        <v>469</v>
      </c>
      <c r="CD110" s="1329" t="s">
        <v>469</v>
      </c>
      <c r="CE110" s="1329" t="s">
        <v>469</v>
      </c>
      <c r="CF110" s="1329" t="n">
        <v>0.9788259</v>
      </c>
      <c r="CG110" s="1329" t="s">
        <v>469</v>
      </c>
      <c r="CH110" s="1329" t="s">
        <v>469</v>
      </c>
      <c r="CI110" s="1329" t="n">
        <v>0.8765593</v>
      </c>
      <c r="CJ110" s="1329" t="n">
        <v>0.9820435</v>
      </c>
      <c r="CK110" s="1329" t="s">
        <v>469</v>
      </c>
      <c r="CL110" s="1329" t="n">
        <v>0.9812977</v>
      </c>
      <c r="CM110" s="1329" t="s">
        <v>469</v>
      </c>
      <c r="CN110" s="1329" t="n">
        <v>0.9815443</v>
      </c>
      <c r="CO110" s="1329" t="n">
        <v>0.8834335</v>
      </c>
      <c r="CP110" s="1329" t="n">
        <v>0.9889943</v>
      </c>
      <c r="CQ110" s="1329" t="s">
        <v>469</v>
      </c>
      <c r="CR110" s="1329" t="n">
        <v>0.9953356</v>
      </c>
      <c r="CS110" s="1329" t="s">
        <v>469</v>
      </c>
      <c r="CT110" s="1329" t="n">
        <v>0.9789465</v>
      </c>
      <c r="CU110" s="1329" t="s">
        <v>469</v>
      </c>
      <c r="CV110" s="1329" t="n">
        <v>0.9785455</v>
      </c>
      <c r="CW110" s="1329" t="s">
        <v>469</v>
      </c>
      <c r="CX110" s="1329" t="n">
        <v>0.9785461</v>
      </c>
      <c r="CY110" s="1329" t="n">
        <v>0.9809443</v>
      </c>
      <c r="CZ110" s="1329" t="n">
        <v>0.9924498</v>
      </c>
      <c r="DA110" s="1329" t="s">
        <v>469</v>
      </c>
      <c r="DB110" s="1329" t="n">
        <v>0.9953356</v>
      </c>
      <c r="DC110" s="1329" t="s">
        <v>469</v>
      </c>
      <c r="DD110" s="1329" t="n">
        <v>0.7979631</v>
      </c>
      <c r="DE110" s="1329" t="s">
        <v>469</v>
      </c>
      <c r="DF110" s="1329" t="n">
        <v>0.94417</v>
      </c>
    </row>
    <row r="111" customFormat="false" ht="15" hidden="false" customHeight="false" outlineLevel="0" collapsed="false">
      <c r="A111" s="1329" t="s">
        <v>2152</v>
      </c>
      <c r="B111" s="1329" t="n">
        <v>64.13481</v>
      </c>
      <c r="C111" s="1329" t="s">
        <v>469</v>
      </c>
      <c r="D111" s="1329" t="s">
        <v>469</v>
      </c>
      <c r="E111" s="1329" t="s">
        <v>469</v>
      </c>
      <c r="F111" s="1329" t="s">
        <v>469</v>
      </c>
      <c r="G111" s="1329" t="s">
        <v>469</v>
      </c>
      <c r="H111" s="1329" t="s">
        <v>469</v>
      </c>
      <c r="I111" s="1329" t="s">
        <v>469</v>
      </c>
      <c r="J111" s="1329" t="n">
        <v>6.380885</v>
      </c>
      <c r="K111" s="1329" t="s">
        <v>469</v>
      </c>
      <c r="L111" s="1329" t="s">
        <v>469</v>
      </c>
      <c r="M111" s="1329" t="s">
        <v>469</v>
      </c>
      <c r="N111" s="1329" t="s">
        <v>469</v>
      </c>
      <c r="O111" s="1329" t="s">
        <v>469</v>
      </c>
      <c r="P111" s="1329" t="s">
        <v>469</v>
      </c>
      <c r="Q111" s="1329" t="s">
        <v>469</v>
      </c>
      <c r="R111" s="1329" t="s">
        <v>469</v>
      </c>
      <c r="S111" s="1329" t="s">
        <v>469</v>
      </c>
      <c r="T111" s="1329" t="s">
        <v>469</v>
      </c>
      <c r="U111" s="1329" t="s">
        <v>469</v>
      </c>
      <c r="V111" s="1329" t="s">
        <v>469</v>
      </c>
      <c r="W111" s="1329" t="s">
        <v>469</v>
      </c>
      <c r="X111" s="1329" t="s">
        <v>469</v>
      </c>
      <c r="Y111" s="1329" t="s">
        <v>469</v>
      </c>
      <c r="Z111" s="1329" t="s">
        <v>469</v>
      </c>
      <c r="AA111" s="1329" t="s">
        <v>469</v>
      </c>
      <c r="AB111" s="1329" t="s">
        <v>469</v>
      </c>
      <c r="AC111" s="1329" t="s">
        <v>469</v>
      </c>
      <c r="AD111" s="1329" t="s">
        <v>469</v>
      </c>
      <c r="AE111" s="1329" t="n">
        <v>78.77375</v>
      </c>
      <c r="AF111" s="1329" t="s">
        <v>469</v>
      </c>
      <c r="AG111" s="1329" t="n">
        <v>111.6895</v>
      </c>
      <c r="AH111" s="1329" t="n">
        <v>59.92633</v>
      </c>
      <c r="AI111" s="1329" t="n">
        <v>112.2322</v>
      </c>
      <c r="AJ111" s="1329" t="s">
        <v>469</v>
      </c>
      <c r="AK111" s="1329" t="n">
        <v>94.53722</v>
      </c>
      <c r="AL111" s="1329" t="s">
        <v>469</v>
      </c>
      <c r="AM111" s="1329" t="n">
        <v>115.7754</v>
      </c>
      <c r="AN111" s="1329" t="n">
        <v>52.7138</v>
      </c>
      <c r="AO111" s="1329" t="n">
        <v>80.29795</v>
      </c>
      <c r="AP111" s="1329" t="s">
        <v>469</v>
      </c>
      <c r="AQ111" s="1329" t="n">
        <v>195.0739</v>
      </c>
      <c r="AR111" s="1329" t="s">
        <v>469</v>
      </c>
      <c r="AS111" s="1329" t="n">
        <v>80.58832</v>
      </c>
      <c r="AT111" s="1329" t="s">
        <v>469</v>
      </c>
      <c r="AU111" s="1329" t="n">
        <v>78.66082</v>
      </c>
      <c r="AV111" s="1329" t="n">
        <v>72.46388</v>
      </c>
      <c r="AW111" s="1329" t="n">
        <v>117.7221</v>
      </c>
      <c r="AX111" s="1329" t="n">
        <v>59.97309</v>
      </c>
      <c r="AY111" s="1329" t="s">
        <v>469</v>
      </c>
      <c r="AZ111" s="1329" t="s">
        <v>469</v>
      </c>
      <c r="BA111" s="1329" t="s">
        <v>469</v>
      </c>
      <c r="BB111" s="1329" t="s">
        <v>469</v>
      </c>
      <c r="BC111" s="1329" t="s">
        <v>469</v>
      </c>
      <c r="BD111" s="1329" t="s">
        <v>469</v>
      </c>
      <c r="BE111" s="1329" t="s">
        <v>469</v>
      </c>
      <c r="BF111" s="1329" t="s">
        <v>469</v>
      </c>
      <c r="BG111" s="1329" t="n">
        <v>135.1093</v>
      </c>
      <c r="BH111" s="1329" t="s">
        <v>469</v>
      </c>
      <c r="BI111" s="1329" t="n">
        <v>56.55926</v>
      </c>
      <c r="BJ111" s="1329" t="n">
        <v>57.11589</v>
      </c>
      <c r="BK111" s="1329" t="n">
        <v>62.24544</v>
      </c>
      <c r="BL111" s="1329" t="s">
        <v>469</v>
      </c>
      <c r="BM111" s="1329" t="s">
        <v>469</v>
      </c>
      <c r="BN111" s="1329" t="s">
        <v>469</v>
      </c>
      <c r="BO111" s="1329" t="s">
        <v>469</v>
      </c>
      <c r="BP111" s="1329" t="n">
        <v>-3.310966</v>
      </c>
      <c r="BQ111" s="1329" t="s">
        <v>469</v>
      </c>
      <c r="BR111" s="1329" t="n">
        <v>117.1765</v>
      </c>
      <c r="BS111" s="1329" t="n">
        <v>43.42184</v>
      </c>
      <c r="BT111" s="1329" t="n">
        <v>68.18138</v>
      </c>
      <c r="BU111" s="1329" t="s">
        <v>469</v>
      </c>
      <c r="BV111" s="1329" t="s">
        <v>469</v>
      </c>
      <c r="BW111" s="1329" t="s">
        <v>469</v>
      </c>
      <c r="BX111" s="1329" t="s">
        <v>469</v>
      </c>
      <c r="BY111" s="1329" t="s">
        <v>469</v>
      </c>
      <c r="BZ111" s="1329" t="s">
        <v>469</v>
      </c>
      <c r="CA111" s="1329" t="s">
        <v>469</v>
      </c>
      <c r="CB111" s="1329" t="s">
        <v>469</v>
      </c>
      <c r="CC111" s="1329" t="s">
        <v>469</v>
      </c>
      <c r="CD111" s="1329" t="s">
        <v>469</v>
      </c>
      <c r="CE111" s="1329" t="s">
        <v>469</v>
      </c>
      <c r="CF111" s="1329" t="n">
        <v>-20.90141</v>
      </c>
      <c r="CG111" s="1329" t="s">
        <v>469</v>
      </c>
      <c r="CH111" s="1329" t="s">
        <v>469</v>
      </c>
      <c r="CI111" s="1329" t="n">
        <v>59.92633</v>
      </c>
      <c r="CJ111" s="1329" t="n">
        <v>-17.31784</v>
      </c>
      <c r="CK111" s="1329" t="s">
        <v>469</v>
      </c>
      <c r="CL111" s="1329" t="n">
        <v>-19.14629</v>
      </c>
      <c r="CM111" s="1329" t="s">
        <v>469</v>
      </c>
      <c r="CN111" s="1329" t="n">
        <v>-18.54301</v>
      </c>
      <c r="CO111" s="1329" t="n">
        <v>52.71377</v>
      </c>
      <c r="CP111" s="1329" t="n">
        <v>-19.10644</v>
      </c>
      <c r="CQ111" s="1329" t="s">
        <v>469</v>
      </c>
      <c r="CR111" s="1329" t="n">
        <v>85.95582</v>
      </c>
      <c r="CS111" s="1329" t="s">
        <v>469</v>
      </c>
      <c r="CT111" s="1329" t="n">
        <v>-21.02577</v>
      </c>
      <c r="CU111" s="1329" t="s">
        <v>469</v>
      </c>
      <c r="CV111" s="1329" t="n">
        <v>-21.54971</v>
      </c>
      <c r="CW111" s="1329" t="s">
        <v>469</v>
      </c>
      <c r="CX111" s="1329" t="n">
        <v>-21.53787</v>
      </c>
      <c r="CY111" s="1329" t="n">
        <v>72.46387</v>
      </c>
      <c r="CZ111" s="1329" t="n">
        <v>48.034</v>
      </c>
      <c r="DA111" s="1329" t="s">
        <v>469</v>
      </c>
      <c r="DB111" s="1329" t="n">
        <v>85.95582</v>
      </c>
      <c r="DC111" s="1329" t="s">
        <v>469</v>
      </c>
      <c r="DD111" s="1329" t="n">
        <v>82.93746</v>
      </c>
      <c r="DE111" s="1329" t="s">
        <v>469</v>
      </c>
      <c r="DF111" s="1329" t="n">
        <v>195.0739</v>
      </c>
    </row>
    <row r="112" customFormat="false" ht="15" hidden="false" customHeight="false" outlineLevel="0" collapsed="false">
      <c r="A112" s="1329" t="s">
        <v>2153</v>
      </c>
      <c r="B112" s="1321" t="n">
        <v>-16500000</v>
      </c>
      <c r="C112" s="1329" t="s">
        <v>469</v>
      </c>
      <c r="D112" s="1329" t="s">
        <v>469</v>
      </c>
      <c r="E112" s="1329" t="s">
        <v>469</v>
      </c>
      <c r="F112" s="1329" t="s">
        <v>469</v>
      </c>
      <c r="G112" s="1329" t="s">
        <v>469</v>
      </c>
      <c r="H112" s="1329" t="s">
        <v>469</v>
      </c>
      <c r="I112" s="1329" t="s">
        <v>469</v>
      </c>
      <c r="J112" s="1321" t="n">
        <v>-170000</v>
      </c>
      <c r="K112" s="1329" t="s">
        <v>469</v>
      </c>
      <c r="L112" s="1329" t="s">
        <v>469</v>
      </c>
      <c r="M112" s="1329" t="s">
        <v>469</v>
      </c>
      <c r="N112" s="1329" t="s">
        <v>469</v>
      </c>
      <c r="O112" s="1329" t="s">
        <v>469</v>
      </c>
      <c r="P112" s="1329" t="s">
        <v>469</v>
      </c>
      <c r="Q112" s="1329" t="s">
        <v>469</v>
      </c>
      <c r="R112" s="1329" t="s">
        <v>469</v>
      </c>
      <c r="S112" s="1329" t="s">
        <v>469</v>
      </c>
      <c r="T112" s="1329" t="s">
        <v>469</v>
      </c>
      <c r="U112" s="1329" t="s">
        <v>469</v>
      </c>
      <c r="V112" s="1329" t="s">
        <v>469</v>
      </c>
      <c r="W112" s="1329" t="s">
        <v>469</v>
      </c>
      <c r="X112" s="1329" t="s">
        <v>469</v>
      </c>
      <c r="Y112" s="1329" t="s">
        <v>469</v>
      </c>
      <c r="Z112" s="1329" t="s">
        <v>469</v>
      </c>
      <c r="AA112" s="1329" t="s">
        <v>469</v>
      </c>
      <c r="AB112" s="1329" t="s">
        <v>469</v>
      </c>
      <c r="AC112" s="1329" t="s">
        <v>469</v>
      </c>
      <c r="AD112" s="1329" t="s">
        <v>469</v>
      </c>
      <c r="AE112" s="1329" t="n">
        <v>-1278.517</v>
      </c>
      <c r="AF112" s="1329" t="s">
        <v>469</v>
      </c>
      <c r="AG112" s="1329" t="n">
        <v>-6139.237</v>
      </c>
      <c r="AH112" s="1329" t="n">
        <v>-262.2456</v>
      </c>
      <c r="AI112" s="1329" t="n">
        <v>-2175.829</v>
      </c>
      <c r="AJ112" s="1329" t="s">
        <v>469</v>
      </c>
      <c r="AK112" s="1329" t="n">
        <v>-2204.723</v>
      </c>
      <c r="AL112" s="1329" t="s">
        <v>469</v>
      </c>
      <c r="AM112" s="1329" t="n">
        <v>-2209.23</v>
      </c>
      <c r="AN112" s="1329" t="n">
        <v>-1867.924</v>
      </c>
      <c r="AO112" s="1329" t="n">
        <v>-1627.19</v>
      </c>
      <c r="AP112" s="1329" t="s">
        <v>469</v>
      </c>
      <c r="AQ112" s="1329" t="n">
        <v>-13133.19</v>
      </c>
      <c r="AR112" s="1329" t="s">
        <v>469</v>
      </c>
      <c r="AS112" s="1329" t="n">
        <v>-1846.406</v>
      </c>
      <c r="AT112" s="1329" t="s">
        <v>469</v>
      </c>
      <c r="AU112" s="1329" t="n">
        <v>-1738.331</v>
      </c>
      <c r="AV112" s="1329" t="n">
        <v>-6160.36</v>
      </c>
      <c r="AW112" s="1329" t="n">
        <v>-6103.938</v>
      </c>
      <c r="AX112" s="1321" t="n">
        <v>-22800000</v>
      </c>
      <c r="AY112" s="1329" t="s">
        <v>469</v>
      </c>
      <c r="AZ112" s="1329" t="s">
        <v>469</v>
      </c>
      <c r="BA112" s="1329" t="s">
        <v>469</v>
      </c>
      <c r="BB112" s="1329" t="s">
        <v>469</v>
      </c>
      <c r="BC112" s="1329" t="s">
        <v>469</v>
      </c>
      <c r="BD112" s="1329" t="s">
        <v>469</v>
      </c>
      <c r="BE112" s="1329" t="s">
        <v>469</v>
      </c>
      <c r="BF112" s="1329" t="s">
        <v>469</v>
      </c>
      <c r="BG112" s="1321" t="n">
        <v>-430000000</v>
      </c>
      <c r="BH112" s="1329" t="s">
        <v>469</v>
      </c>
      <c r="BI112" s="1321" t="n">
        <v>-206000000</v>
      </c>
      <c r="BJ112" s="1321" t="n">
        <v>-207000000</v>
      </c>
      <c r="BK112" s="1321" t="n">
        <v>-203000000</v>
      </c>
      <c r="BL112" s="1329" t="s">
        <v>469</v>
      </c>
      <c r="BM112" s="1329" t="s">
        <v>469</v>
      </c>
      <c r="BN112" s="1329" t="s">
        <v>469</v>
      </c>
      <c r="BO112" s="1329" t="s">
        <v>469</v>
      </c>
      <c r="BP112" s="1321" t="n">
        <v>-119000</v>
      </c>
      <c r="BQ112" s="1329" t="s">
        <v>469</v>
      </c>
      <c r="BR112" s="1321" t="n">
        <v>-96800000</v>
      </c>
      <c r="BS112" s="1321" t="n">
        <v>-77300000</v>
      </c>
      <c r="BT112" s="1321" t="n">
        <v>-85200000</v>
      </c>
      <c r="BU112" s="1329" t="s">
        <v>469</v>
      </c>
      <c r="BV112" s="1329" t="s">
        <v>469</v>
      </c>
      <c r="BW112" s="1329" t="s">
        <v>469</v>
      </c>
      <c r="BX112" s="1329" t="s">
        <v>469</v>
      </c>
      <c r="BY112" s="1329" t="s">
        <v>469</v>
      </c>
      <c r="BZ112" s="1329" t="s">
        <v>469</v>
      </c>
      <c r="CA112" s="1329" t="s">
        <v>469</v>
      </c>
      <c r="CB112" s="1329" t="s">
        <v>469</v>
      </c>
      <c r="CC112" s="1329" t="s">
        <v>469</v>
      </c>
      <c r="CD112" s="1329" t="s">
        <v>469</v>
      </c>
      <c r="CE112" s="1329" t="s">
        <v>469</v>
      </c>
      <c r="CF112" s="1321" t="n">
        <v>-40100000</v>
      </c>
      <c r="CG112" s="1329" t="s">
        <v>469</v>
      </c>
      <c r="CH112" s="1329" t="s">
        <v>469</v>
      </c>
      <c r="CI112" s="1321" t="n">
        <v>-23800000</v>
      </c>
      <c r="CJ112" s="1321" t="n">
        <v>-113000000</v>
      </c>
      <c r="CK112" s="1329" t="s">
        <v>469</v>
      </c>
      <c r="CL112" s="1321" t="n">
        <v>-71400000</v>
      </c>
      <c r="CM112" s="1329" t="s">
        <v>469</v>
      </c>
      <c r="CN112" s="1321" t="n">
        <v>-87500000</v>
      </c>
      <c r="CO112" s="1321" t="n">
        <v>-207000000</v>
      </c>
      <c r="CP112" s="1321" t="n">
        <v>-207000000</v>
      </c>
      <c r="CQ112" s="1329" t="s">
        <v>469</v>
      </c>
      <c r="CR112" s="1321" t="n">
        <v>-41500000</v>
      </c>
      <c r="CS112" s="1329" t="s">
        <v>469</v>
      </c>
      <c r="CT112" s="1321" t="n">
        <v>-97200000</v>
      </c>
      <c r="CU112" s="1329" t="s">
        <v>469</v>
      </c>
      <c r="CV112" s="1321" t="n">
        <v>-37200000</v>
      </c>
      <c r="CW112" s="1329" t="s">
        <v>469</v>
      </c>
      <c r="CX112" s="1321" t="n">
        <v>-37800000</v>
      </c>
      <c r="CY112" s="1321" t="n">
        <v>-85200000</v>
      </c>
      <c r="CZ112" s="1321" t="n">
        <v>-85200000</v>
      </c>
      <c r="DA112" s="1329" t="s">
        <v>469</v>
      </c>
      <c r="DB112" s="1321" t="n">
        <v>-13400000</v>
      </c>
      <c r="DC112" s="1329" t="s">
        <v>469</v>
      </c>
      <c r="DD112" s="1329" t="n">
        <v>-1732.976</v>
      </c>
      <c r="DE112" s="1329" t="s">
        <v>469</v>
      </c>
      <c r="DF112" s="1329" t="n">
        <v>-13133.19</v>
      </c>
    </row>
    <row r="113" customFormat="false" ht="15" hidden="false" customHeight="false" outlineLevel="0" collapsed="false">
      <c r="A113" s="1329" t="s">
        <v>2159</v>
      </c>
      <c r="B113" s="1321" t="n">
        <v>-16300000</v>
      </c>
      <c r="C113" s="1329" t="s">
        <v>469</v>
      </c>
      <c r="D113" s="1329" t="s">
        <v>469</v>
      </c>
      <c r="E113" s="1329" t="s">
        <v>469</v>
      </c>
      <c r="F113" s="1329" t="s">
        <v>469</v>
      </c>
      <c r="G113" s="1329" t="s">
        <v>469</v>
      </c>
      <c r="H113" s="1329" t="s">
        <v>469</v>
      </c>
      <c r="I113" s="1329" t="s">
        <v>469</v>
      </c>
      <c r="J113" s="1321" t="n">
        <v>-169000</v>
      </c>
      <c r="K113" s="1329" t="s">
        <v>469</v>
      </c>
      <c r="L113" s="1329" t="s">
        <v>469</v>
      </c>
      <c r="M113" s="1329" t="s">
        <v>469</v>
      </c>
      <c r="N113" s="1329" t="s">
        <v>469</v>
      </c>
      <c r="O113" s="1329" t="s">
        <v>469</v>
      </c>
      <c r="P113" s="1329" t="s">
        <v>469</v>
      </c>
      <c r="Q113" s="1329" t="s">
        <v>469</v>
      </c>
      <c r="R113" s="1329" t="s">
        <v>469</v>
      </c>
      <c r="S113" s="1329" t="s">
        <v>469</v>
      </c>
      <c r="T113" s="1329" t="s">
        <v>469</v>
      </c>
      <c r="U113" s="1329" t="s">
        <v>469</v>
      </c>
      <c r="V113" s="1329" t="s">
        <v>469</v>
      </c>
      <c r="W113" s="1329" t="s">
        <v>469</v>
      </c>
      <c r="X113" s="1329" t="s">
        <v>469</v>
      </c>
      <c r="Y113" s="1329" t="s">
        <v>469</v>
      </c>
      <c r="Z113" s="1329" t="s">
        <v>469</v>
      </c>
      <c r="AA113" s="1329" t="s">
        <v>469</v>
      </c>
      <c r="AB113" s="1329" t="s">
        <v>469</v>
      </c>
      <c r="AC113" s="1329" t="s">
        <v>469</v>
      </c>
      <c r="AD113" s="1329" t="s">
        <v>469</v>
      </c>
      <c r="AE113" s="1329" t="n">
        <v>-1249.688</v>
      </c>
      <c r="AF113" s="1329" t="s">
        <v>469</v>
      </c>
      <c r="AG113" s="1329" t="n">
        <v>-6125.449</v>
      </c>
      <c r="AH113" s="1329" t="n">
        <v>-259.8551</v>
      </c>
      <c r="AI113" s="1329" t="n">
        <v>-2142.201</v>
      </c>
      <c r="AJ113" s="1329" t="s">
        <v>469</v>
      </c>
      <c r="AK113" s="1329" t="n">
        <v>-2179.304</v>
      </c>
      <c r="AL113" s="1329" t="s">
        <v>469</v>
      </c>
      <c r="AM113" s="1329" t="n">
        <v>-2176.882</v>
      </c>
      <c r="AN113" s="1329" t="n">
        <v>-1852.157</v>
      </c>
      <c r="AO113" s="1329" t="n">
        <v>-1601.589</v>
      </c>
      <c r="AP113" s="1329" t="s">
        <v>469</v>
      </c>
      <c r="AQ113" s="1329" t="n">
        <v>-13100.32</v>
      </c>
      <c r="AR113" s="1329" t="s">
        <v>469</v>
      </c>
      <c r="AS113" s="1329" t="n">
        <v>-1818.157</v>
      </c>
      <c r="AT113" s="1329" t="s">
        <v>469</v>
      </c>
      <c r="AU113" s="1329" t="n">
        <v>-1710.411</v>
      </c>
      <c r="AV113" s="1329" t="n">
        <v>-6155.739</v>
      </c>
      <c r="AW113" s="1329" t="n">
        <v>-6087.571</v>
      </c>
      <c r="AX113" s="1321" t="n">
        <v>-22600000</v>
      </c>
      <c r="AY113" s="1329" t="s">
        <v>469</v>
      </c>
      <c r="AZ113" s="1329" t="s">
        <v>469</v>
      </c>
      <c r="BA113" s="1329" t="s">
        <v>469</v>
      </c>
      <c r="BB113" s="1329" t="s">
        <v>469</v>
      </c>
      <c r="BC113" s="1329" t="s">
        <v>469</v>
      </c>
      <c r="BD113" s="1329" t="s">
        <v>469</v>
      </c>
      <c r="BE113" s="1329" t="s">
        <v>469</v>
      </c>
      <c r="BF113" s="1329" t="s">
        <v>469</v>
      </c>
      <c r="BG113" s="1321" t="n">
        <v>-428000000</v>
      </c>
      <c r="BH113" s="1329" t="s">
        <v>469</v>
      </c>
      <c r="BI113" s="1321" t="n">
        <v>-204000000</v>
      </c>
      <c r="BJ113" s="1321" t="n">
        <v>-205000000</v>
      </c>
      <c r="BK113" s="1321" t="n">
        <v>-201000000</v>
      </c>
      <c r="BL113" s="1329" t="s">
        <v>469</v>
      </c>
      <c r="BM113" s="1329" t="s">
        <v>469</v>
      </c>
      <c r="BN113" s="1329" t="s">
        <v>469</v>
      </c>
      <c r="BO113" s="1329" t="s">
        <v>469</v>
      </c>
      <c r="BP113" s="1321" t="n">
        <v>-119000</v>
      </c>
      <c r="BQ113" s="1329" t="s">
        <v>469</v>
      </c>
      <c r="BR113" s="1321" t="n">
        <v>-96800000</v>
      </c>
      <c r="BS113" s="1321" t="n">
        <v>-77300000</v>
      </c>
      <c r="BT113" s="1321" t="n">
        <v>-85100000</v>
      </c>
      <c r="BU113" s="1329" t="s">
        <v>469</v>
      </c>
      <c r="BV113" s="1329" t="s">
        <v>469</v>
      </c>
      <c r="BW113" s="1329" t="s">
        <v>469</v>
      </c>
      <c r="BX113" s="1329" t="s">
        <v>469</v>
      </c>
      <c r="BY113" s="1329" t="s">
        <v>469</v>
      </c>
      <c r="BZ113" s="1329" t="s">
        <v>469</v>
      </c>
      <c r="CA113" s="1329" t="s">
        <v>469</v>
      </c>
      <c r="CB113" s="1329" t="s">
        <v>469</v>
      </c>
      <c r="CC113" s="1329" t="s">
        <v>469</v>
      </c>
      <c r="CD113" s="1329" t="s">
        <v>469</v>
      </c>
      <c r="CE113" s="1329" t="s">
        <v>469</v>
      </c>
      <c r="CF113" s="1321" t="n">
        <v>-40000000</v>
      </c>
      <c r="CG113" s="1329" t="s">
        <v>469</v>
      </c>
      <c r="CH113" s="1329" t="s">
        <v>469</v>
      </c>
      <c r="CI113" s="1321" t="n">
        <v>-23600000</v>
      </c>
      <c r="CJ113" s="1321" t="n">
        <v>-113000000</v>
      </c>
      <c r="CK113" s="1329" t="s">
        <v>469</v>
      </c>
      <c r="CL113" s="1321" t="n">
        <v>-71300000</v>
      </c>
      <c r="CM113" s="1329" t="s">
        <v>469</v>
      </c>
      <c r="CN113" s="1321" t="n">
        <v>-87400000</v>
      </c>
      <c r="CO113" s="1321" t="n">
        <v>-205000000</v>
      </c>
      <c r="CP113" s="1321" t="n">
        <v>-206000000</v>
      </c>
      <c r="CQ113" s="1329" t="s">
        <v>469</v>
      </c>
      <c r="CR113" s="1321" t="n">
        <v>-41500000</v>
      </c>
      <c r="CS113" s="1329" t="s">
        <v>469</v>
      </c>
      <c r="CT113" s="1321" t="n">
        <v>-97100000</v>
      </c>
      <c r="CU113" s="1329" t="s">
        <v>469</v>
      </c>
      <c r="CV113" s="1321" t="n">
        <v>-37200000</v>
      </c>
      <c r="CW113" s="1329" t="s">
        <v>469</v>
      </c>
      <c r="CX113" s="1321" t="n">
        <v>-37800000</v>
      </c>
      <c r="CY113" s="1321" t="n">
        <v>-85100000</v>
      </c>
      <c r="CZ113" s="1321" t="n">
        <v>-85200000</v>
      </c>
      <c r="DA113" s="1329" t="s">
        <v>469</v>
      </c>
      <c r="DB113" s="1321" t="n">
        <v>-13400000</v>
      </c>
      <c r="DC113" s="1329" t="s">
        <v>469</v>
      </c>
      <c r="DD113" s="1329" t="n">
        <v>-1702.583</v>
      </c>
      <c r="DE113" s="1329" t="s">
        <v>469</v>
      </c>
      <c r="DF113" s="1329" t="n">
        <v>-13100.32</v>
      </c>
    </row>
    <row r="114" customFormat="false" ht="15" hidden="false" customHeight="false" outlineLevel="0" collapsed="false">
      <c r="A114" s="1329" t="s">
        <v>2160</v>
      </c>
      <c r="B114" s="1329" t="n">
        <v>-1826.721</v>
      </c>
      <c r="C114" s="1329" t="s">
        <v>469</v>
      </c>
      <c r="D114" s="1329" t="s">
        <v>469</v>
      </c>
      <c r="E114" s="1329" t="s">
        <v>469</v>
      </c>
      <c r="F114" s="1329" t="s">
        <v>469</v>
      </c>
      <c r="G114" s="1329" t="s">
        <v>469</v>
      </c>
      <c r="H114" s="1329" t="s">
        <v>469</v>
      </c>
      <c r="I114" s="1329" t="s">
        <v>469</v>
      </c>
      <c r="J114" s="1329" t="n">
        <v>-3832.566</v>
      </c>
      <c r="K114" s="1329" t="s">
        <v>469</v>
      </c>
      <c r="L114" s="1329" t="s">
        <v>469</v>
      </c>
      <c r="M114" s="1329" t="s">
        <v>469</v>
      </c>
      <c r="N114" s="1329" t="s">
        <v>469</v>
      </c>
      <c r="O114" s="1329" t="s">
        <v>469</v>
      </c>
      <c r="P114" s="1329" t="s">
        <v>469</v>
      </c>
      <c r="Q114" s="1329" t="s">
        <v>469</v>
      </c>
      <c r="R114" s="1329" t="s">
        <v>469</v>
      </c>
      <c r="S114" s="1329" t="s">
        <v>469</v>
      </c>
      <c r="T114" s="1329" t="s">
        <v>469</v>
      </c>
      <c r="U114" s="1329" t="s">
        <v>469</v>
      </c>
      <c r="V114" s="1329" t="s">
        <v>469</v>
      </c>
      <c r="W114" s="1329" t="s">
        <v>469</v>
      </c>
      <c r="X114" s="1329" t="s">
        <v>469</v>
      </c>
      <c r="Y114" s="1329" t="s">
        <v>469</v>
      </c>
      <c r="Z114" s="1329" t="s">
        <v>469</v>
      </c>
      <c r="AA114" s="1329" t="s">
        <v>469</v>
      </c>
      <c r="AB114" s="1329" t="s">
        <v>469</v>
      </c>
      <c r="AC114" s="1329" t="s">
        <v>469</v>
      </c>
      <c r="AD114" s="1329" t="s">
        <v>469</v>
      </c>
      <c r="AE114" s="1329" t="n">
        <v>-1249.688</v>
      </c>
      <c r="AF114" s="1329" t="s">
        <v>469</v>
      </c>
      <c r="AG114" s="1329" t="n">
        <v>-6125.449</v>
      </c>
      <c r="AH114" s="1329" t="n">
        <v>-1831.276</v>
      </c>
      <c r="AI114" s="1329" t="n">
        <v>-2142.201</v>
      </c>
      <c r="AJ114" s="1329" t="s">
        <v>469</v>
      </c>
      <c r="AK114" s="1329" t="n">
        <v>-2179.304</v>
      </c>
      <c r="AL114" s="1329" t="s">
        <v>469</v>
      </c>
      <c r="AM114" s="1329" t="n">
        <v>-2176.882</v>
      </c>
      <c r="AN114" s="1329" t="n">
        <v>-1852.157</v>
      </c>
      <c r="AO114" s="1329" t="n">
        <v>-1790.623</v>
      </c>
      <c r="AP114" s="1329" t="s">
        <v>469</v>
      </c>
      <c r="AQ114" s="1329" t="n">
        <v>-13100.32</v>
      </c>
      <c r="AR114" s="1329" t="s">
        <v>469</v>
      </c>
      <c r="AS114" s="1329" t="n">
        <v>-1818.157</v>
      </c>
      <c r="AT114" s="1329" t="s">
        <v>469</v>
      </c>
      <c r="AU114" s="1329" t="n">
        <v>-1710.411</v>
      </c>
      <c r="AV114" s="1329" t="n">
        <v>-6155.739</v>
      </c>
      <c r="AW114" s="1329" t="n">
        <v>-6087.571</v>
      </c>
      <c r="AX114" s="1329" t="n">
        <v>-1829.743</v>
      </c>
      <c r="AY114" s="1329" t="s">
        <v>469</v>
      </c>
      <c r="AZ114" s="1329" t="s">
        <v>469</v>
      </c>
      <c r="BA114" s="1329" t="s">
        <v>469</v>
      </c>
      <c r="BB114" s="1329" t="s">
        <v>469</v>
      </c>
      <c r="BC114" s="1329" t="s">
        <v>469</v>
      </c>
      <c r="BD114" s="1329" t="s">
        <v>469</v>
      </c>
      <c r="BE114" s="1329" t="s">
        <v>469</v>
      </c>
      <c r="BF114" s="1329" t="s">
        <v>469</v>
      </c>
      <c r="BG114" s="1329" t="n">
        <v>-3012.221</v>
      </c>
      <c r="BH114" s="1329" t="s">
        <v>469</v>
      </c>
      <c r="BI114" s="1329" t="n">
        <v>-1868.956</v>
      </c>
      <c r="BJ114" s="1329" t="n">
        <v>-1852.165</v>
      </c>
      <c r="BK114" s="1329" t="n">
        <v>-1923.511</v>
      </c>
      <c r="BL114" s="1329" t="s">
        <v>469</v>
      </c>
      <c r="BM114" s="1329" t="s">
        <v>469</v>
      </c>
      <c r="BN114" s="1329" t="s">
        <v>469</v>
      </c>
      <c r="BO114" s="1329" t="s">
        <v>469</v>
      </c>
      <c r="BP114" s="1329" t="n">
        <v>-2497.399</v>
      </c>
      <c r="BQ114" s="1329" t="s">
        <v>469</v>
      </c>
      <c r="BR114" s="1329" t="n">
        <v>-13248.11</v>
      </c>
      <c r="BS114" s="1329" t="n">
        <v>-5970.834</v>
      </c>
      <c r="BT114" s="1329" t="n">
        <v>-6155.744</v>
      </c>
      <c r="BU114" s="1329" t="s">
        <v>469</v>
      </c>
      <c r="BV114" s="1329" t="s">
        <v>469</v>
      </c>
      <c r="BW114" s="1329" t="s">
        <v>469</v>
      </c>
      <c r="BX114" s="1329" t="s">
        <v>469</v>
      </c>
      <c r="BY114" s="1329" t="s">
        <v>469</v>
      </c>
      <c r="BZ114" s="1329" t="s">
        <v>469</v>
      </c>
      <c r="CA114" s="1329" t="s">
        <v>469</v>
      </c>
      <c r="CB114" s="1329" t="s">
        <v>469</v>
      </c>
      <c r="CC114" s="1329" t="s">
        <v>469</v>
      </c>
      <c r="CD114" s="1329" t="s">
        <v>469</v>
      </c>
      <c r="CE114" s="1329" t="s">
        <v>469</v>
      </c>
      <c r="CF114" s="1329" t="n">
        <v>-1421.656</v>
      </c>
      <c r="CG114" s="1329" t="s">
        <v>469</v>
      </c>
      <c r="CH114" s="1329" t="s">
        <v>469</v>
      </c>
      <c r="CI114" s="1329" t="n">
        <v>-1831.276</v>
      </c>
      <c r="CJ114" s="1329" t="n">
        <v>-2009.299</v>
      </c>
      <c r="CK114" s="1329" t="s">
        <v>469</v>
      </c>
      <c r="CL114" s="1329" t="n">
        <v>-1918.522</v>
      </c>
      <c r="CM114" s="1329" t="s">
        <v>469</v>
      </c>
      <c r="CN114" s="1329" t="n">
        <v>-2059.674</v>
      </c>
      <c r="CO114" s="1329" t="n">
        <v>-1852.157</v>
      </c>
      <c r="CP114" s="1329" t="n">
        <v>-1866.491</v>
      </c>
      <c r="CQ114" s="1329" t="s">
        <v>469</v>
      </c>
      <c r="CR114" s="1329" t="n">
        <v>-13308.57</v>
      </c>
      <c r="CS114" s="1329" t="s">
        <v>469</v>
      </c>
      <c r="CT114" s="1329" t="n">
        <v>-1896.224</v>
      </c>
      <c r="CU114" s="1329" t="s">
        <v>469</v>
      </c>
      <c r="CV114" s="1329" t="n">
        <v>-1879.582</v>
      </c>
      <c r="CW114" s="1329" t="s">
        <v>469</v>
      </c>
      <c r="CX114" s="1329" t="n">
        <v>-1879.395</v>
      </c>
      <c r="CY114" s="1329" t="n">
        <v>-6155.739</v>
      </c>
      <c r="CZ114" s="1329" t="n">
        <v>-6158.541</v>
      </c>
      <c r="DA114" s="1329" t="s">
        <v>469</v>
      </c>
      <c r="DB114" s="1329" t="n">
        <v>-13308.57</v>
      </c>
      <c r="DC114" s="1329" t="s">
        <v>469</v>
      </c>
      <c r="DD114" s="1329" t="n">
        <v>-1702.583</v>
      </c>
      <c r="DE114" s="1329" t="s">
        <v>469</v>
      </c>
      <c r="DF114" s="1329" t="n">
        <v>-13100.32</v>
      </c>
    </row>
    <row r="115" customFormat="false" ht="15" hidden="false" customHeight="false" outlineLevel="0" collapsed="false">
      <c r="A115" s="1329" t="s">
        <v>2161</v>
      </c>
      <c r="B115" s="1329" t="s">
        <v>469</v>
      </c>
      <c r="C115" s="1329" t="s">
        <v>469</v>
      </c>
      <c r="D115" s="1329" t="s">
        <v>469</v>
      </c>
      <c r="E115" s="1329" t="s">
        <v>469</v>
      </c>
      <c r="F115" s="1329" t="s">
        <v>469</v>
      </c>
      <c r="G115" s="1329" t="s">
        <v>469</v>
      </c>
      <c r="H115" s="1329" t="s">
        <v>469</v>
      </c>
      <c r="I115" s="1329" t="s">
        <v>469</v>
      </c>
      <c r="J115" s="1329" t="s">
        <v>469</v>
      </c>
      <c r="K115" s="1329" t="s">
        <v>469</v>
      </c>
      <c r="L115" s="1329" t="s">
        <v>469</v>
      </c>
      <c r="M115" s="1329" t="s">
        <v>469</v>
      </c>
      <c r="N115" s="1329" t="s">
        <v>469</v>
      </c>
      <c r="O115" s="1329" t="s">
        <v>469</v>
      </c>
      <c r="P115" s="1329" t="s">
        <v>469</v>
      </c>
      <c r="Q115" s="1329" t="s">
        <v>469</v>
      </c>
      <c r="R115" s="1329" t="s">
        <v>469</v>
      </c>
      <c r="S115" s="1329" t="s">
        <v>469</v>
      </c>
      <c r="T115" s="1329" t="s">
        <v>469</v>
      </c>
      <c r="U115" s="1329" t="s">
        <v>469</v>
      </c>
      <c r="V115" s="1329" t="s">
        <v>469</v>
      </c>
      <c r="W115" s="1329" t="s">
        <v>469</v>
      </c>
      <c r="X115" s="1329" t="s">
        <v>469</v>
      </c>
      <c r="Y115" s="1329" t="s">
        <v>469</v>
      </c>
      <c r="Z115" s="1329" t="s">
        <v>469</v>
      </c>
      <c r="AA115" s="1329" t="s">
        <v>469</v>
      </c>
      <c r="AB115" s="1329" t="s">
        <v>469</v>
      </c>
      <c r="AC115" s="1329" t="s">
        <v>469</v>
      </c>
      <c r="AD115" s="1329" t="s">
        <v>469</v>
      </c>
      <c r="AE115" s="1329" t="s">
        <v>469</v>
      </c>
      <c r="AF115" s="1329" t="s">
        <v>469</v>
      </c>
      <c r="AG115" s="1329" t="s">
        <v>469</v>
      </c>
      <c r="AH115" s="1329" t="s">
        <v>469</v>
      </c>
      <c r="AI115" s="1329" t="s">
        <v>469</v>
      </c>
      <c r="AJ115" s="1329" t="s">
        <v>469</v>
      </c>
      <c r="AK115" s="1329" t="s">
        <v>469</v>
      </c>
      <c r="AL115" s="1329" t="s">
        <v>469</v>
      </c>
      <c r="AM115" s="1329" t="s">
        <v>469</v>
      </c>
      <c r="AN115" s="1329" t="s">
        <v>469</v>
      </c>
      <c r="AO115" s="1329" t="s">
        <v>469</v>
      </c>
      <c r="AP115" s="1329" t="s">
        <v>469</v>
      </c>
      <c r="AQ115" s="1329" t="s">
        <v>469</v>
      </c>
      <c r="AR115" s="1329" t="s">
        <v>469</v>
      </c>
      <c r="AS115" s="1329" t="s">
        <v>469</v>
      </c>
      <c r="AT115" s="1329" t="s">
        <v>469</v>
      </c>
      <c r="AU115" s="1329" t="s">
        <v>469</v>
      </c>
      <c r="AV115" s="1329" t="s">
        <v>469</v>
      </c>
      <c r="AW115" s="1329" t="s">
        <v>469</v>
      </c>
      <c r="AX115" s="1329" t="s">
        <v>469</v>
      </c>
      <c r="AY115" s="1329" t="s">
        <v>469</v>
      </c>
      <c r="AZ115" s="1329" t="s">
        <v>469</v>
      </c>
      <c r="BA115" s="1329" t="s">
        <v>469</v>
      </c>
      <c r="BB115" s="1329" t="s">
        <v>469</v>
      </c>
      <c r="BC115" s="1329" t="s">
        <v>469</v>
      </c>
      <c r="BD115" s="1329" t="s">
        <v>469</v>
      </c>
      <c r="BE115" s="1329" t="s">
        <v>469</v>
      </c>
      <c r="BF115" s="1329" t="s">
        <v>469</v>
      </c>
      <c r="BG115" s="1329" t="s">
        <v>469</v>
      </c>
      <c r="BH115" s="1329" t="s">
        <v>469</v>
      </c>
      <c r="BI115" s="1329" t="s">
        <v>469</v>
      </c>
      <c r="BJ115" s="1329" t="s">
        <v>469</v>
      </c>
      <c r="BK115" s="1329" t="s">
        <v>469</v>
      </c>
      <c r="BL115" s="1329" t="s">
        <v>469</v>
      </c>
      <c r="BM115" s="1329" t="s">
        <v>469</v>
      </c>
      <c r="BN115" s="1329" t="s">
        <v>469</v>
      </c>
      <c r="BO115" s="1329" t="s">
        <v>469</v>
      </c>
      <c r="BP115" s="1329" t="s">
        <v>469</v>
      </c>
      <c r="BQ115" s="1329" t="s">
        <v>469</v>
      </c>
      <c r="BR115" s="1329" t="s">
        <v>469</v>
      </c>
      <c r="BS115" s="1329" t="s">
        <v>469</v>
      </c>
      <c r="BT115" s="1329" t="s">
        <v>469</v>
      </c>
      <c r="BU115" s="1329" t="s">
        <v>469</v>
      </c>
      <c r="BV115" s="1329" t="s">
        <v>469</v>
      </c>
      <c r="BW115" s="1329" t="s">
        <v>469</v>
      </c>
      <c r="BX115" s="1329" t="s">
        <v>469</v>
      </c>
      <c r="BY115" s="1329" t="s">
        <v>469</v>
      </c>
      <c r="BZ115" s="1329" t="s">
        <v>469</v>
      </c>
      <c r="CA115" s="1329" t="s">
        <v>469</v>
      </c>
      <c r="CB115" s="1329" t="s">
        <v>469</v>
      </c>
      <c r="CC115" s="1329" t="s">
        <v>469</v>
      </c>
      <c r="CD115" s="1329" t="s">
        <v>469</v>
      </c>
      <c r="CE115" s="1329" t="s">
        <v>469</v>
      </c>
      <c r="CF115" s="1329" t="s">
        <v>469</v>
      </c>
      <c r="CG115" s="1329" t="s">
        <v>469</v>
      </c>
      <c r="CH115" s="1329" t="s">
        <v>469</v>
      </c>
      <c r="CI115" s="1329" t="s">
        <v>469</v>
      </c>
      <c r="CJ115" s="1329" t="s">
        <v>469</v>
      </c>
      <c r="CK115" s="1329" t="s">
        <v>469</v>
      </c>
      <c r="CL115" s="1329" t="s">
        <v>469</v>
      </c>
      <c r="CM115" s="1329" t="s">
        <v>469</v>
      </c>
      <c r="CN115" s="1329" t="s">
        <v>469</v>
      </c>
      <c r="CO115" s="1329" t="s">
        <v>469</v>
      </c>
      <c r="CP115" s="1329" t="s">
        <v>469</v>
      </c>
      <c r="CQ115" s="1329" t="s">
        <v>469</v>
      </c>
      <c r="CR115" s="1329" t="s">
        <v>469</v>
      </c>
      <c r="CS115" s="1329" t="s">
        <v>469</v>
      </c>
      <c r="CT115" s="1329" t="s">
        <v>469</v>
      </c>
      <c r="CU115" s="1329" t="s">
        <v>469</v>
      </c>
      <c r="CV115" s="1329" t="s">
        <v>469</v>
      </c>
      <c r="CW115" s="1329" t="s">
        <v>469</v>
      </c>
      <c r="CX115" s="1329" t="s">
        <v>469</v>
      </c>
      <c r="CY115" s="1329" t="s">
        <v>469</v>
      </c>
      <c r="CZ115" s="1329" t="s">
        <v>469</v>
      </c>
      <c r="DA115" s="1329" t="s">
        <v>469</v>
      </c>
      <c r="DB115" s="1329" t="s">
        <v>469</v>
      </c>
      <c r="DC115" s="1329" t="s">
        <v>469</v>
      </c>
      <c r="DD115" s="1329" t="s">
        <v>469</v>
      </c>
      <c r="DE115" s="1329" t="s">
        <v>469</v>
      </c>
      <c r="DF115" s="1329" t="s">
        <v>469</v>
      </c>
    </row>
    <row r="116" customFormat="false" ht="15" hidden="false" customHeight="false" outlineLevel="0" collapsed="false">
      <c r="A116" s="1329" t="s">
        <v>2129</v>
      </c>
      <c r="B116" s="1329" t="n">
        <v>81873.49</v>
      </c>
      <c r="C116" s="1329" t="n">
        <v>90822</v>
      </c>
      <c r="D116" s="1321" t="n">
        <v>109000</v>
      </c>
      <c r="E116" s="1329" t="n">
        <v>52959.11</v>
      </c>
      <c r="F116" s="1329" t="n">
        <v>1584.66</v>
      </c>
      <c r="G116" s="1329" t="n">
        <v>80</v>
      </c>
      <c r="H116" s="1329" t="n">
        <v>90821.98</v>
      </c>
      <c r="I116" s="1329" t="n">
        <v>54511.6</v>
      </c>
      <c r="J116" s="1329" t="n">
        <v>12896.27</v>
      </c>
      <c r="K116" s="1329" t="n">
        <v>12940.49</v>
      </c>
      <c r="L116" s="1329" t="n">
        <v>90821.98</v>
      </c>
      <c r="M116" s="1329" t="n">
        <v>13365</v>
      </c>
      <c r="N116" s="1329" t="s">
        <v>469</v>
      </c>
      <c r="O116" s="1329" t="n">
        <v>76710</v>
      </c>
      <c r="P116" s="1329" t="n">
        <v>15000</v>
      </c>
      <c r="Q116" s="1329" t="n">
        <v>15000.16</v>
      </c>
      <c r="R116" s="1329" t="n">
        <v>15000.16</v>
      </c>
      <c r="S116" s="1329" t="n">
        <v>15000.16</v>
      </c>
      <c r="T116" s="1329" t="n">
        <v>15000.16</v>
      </c>
      <c r="U116" s="1329" t="n">
        <v>14111.98</v>
      </c>
      <c r="V116" s="1329" t="n">
        <v>37147.81</v>
      </c>
      <c r="W116" s="1329" t="n">
        <v>37147.81</v>
      </c>
      <c r="X116" s="1329" t="n">
        <v>37147.81</v>
      </c>
      <c r="Y116" s="1329" t="n">
        <v>37147.81</v>
      </c>
      <c r="Z116" s="1329" t="n">
        <v>37147.81</v>
      </c>
      <c r="AA116" s="1329" t="n">
        <v>76710</v>
      </c>
      <c r="AB116" s="1329" t="n">
        <v>14949.41</v>
      </c>
      <c r="AC116" s="1329" t="n">
        <v>54511.6</v>
      </c>
      <c r="AD116" s="1329" t="n">
        <v>1</v>
      </c>
      <c r="AE116" s="1329" t="s">
        <v>469</v>
      </c>
      <c r="AF116" s="1329" t="n">
        <v>1</v>
      </c>
      <c r="AG116" s="1329" t="s">
        <v>469</v>
      </c>
      <c r="AH116" s="1329" t="n">
        <v>0.8581016</v>
      </c>
      <c r="AI116" s="1329" t="s">
        <v>469</v>
      </c>
      <c r="AJ116" s="1329" t="n">
        <v>1</v>
      </c>
      <c r="AK116" s="1329" t="s">
        <v>469</v>
      </c>
      <c r="AL116" s="1329" t="n">
        <v>1</v>
      </c>
      <c r="AM116" s="1329" t="s">
        <v>469</v>
      </c>
      <c r="AN116" s="1329" t="s">
        <v>469</v>
      </c>
      <c r="AO116" s="1329" t="n">
        <v>0.1055689</v>
      </c>
      <c r="AP116" s="1329" t="n">
        <v>1</v>
      </c>
      <c r="AQ116" s="1329" t="s">
        <v>469</v>
      </c>
      <c r="AR116" s="1329" t="n">
        <v>1</v>
      </c>
      <c r="AS116" s="1329" t="s">
        <v>469</v>
      </c>
      <c r="AT116" s="1329" t="n">
        <v>1</v>
      </c>
      <c r="AU116" s="1329" t="s">
        <v>469</v>
      </c>
      <c r="AV116" s="1329" t="s">
        <v>469</v>
      </c>
      <c r="AW116" s="1329" t="s">
        <v>469</v>
      </c>
      <c r="AX116" s="1329" t="n">
        <v>78463.59</v>
      </c>
      <c r="AY116" s="1329" t="n">
        <v>90821.98</v>
      </c>
      <c r="AZ116" s="1329" t="n">
        <v>90821.98</v>
      </c>
      <c r="BA116" s="1329" t="n">
        <v>90821.98</v>
      </c>
      <c r="BB116" s="1329" t="n">
        <v>1584.411</v>
      </c>
      <c r="BC116" s="1329" t="n">
        <v>90821.98</v>
      </c>
      <c r="BD116" s="1329" t="n">
        <v>837.4362</v>
      </c>
      <c r="BE116" s="1329" t="n">
        <v>50600.52</v>
      </c>
      <c r="BF116" s="1321" t="n">
        <v>569000</v>
      </c>
      <c r="BG116" s="1321" t="n">
        <v>427000</v>
      </c>
      <c r="BH116" s="1329" t="n">
        <v>54511.6</v>
      </c>
      <c r="BI116" s="1329" t="s">
        <v>469</v>
      </c>
      <c r="BJ116" s="1329" t="s">
        <v>469</v>
      </c>
      <c r="BK116" s="1329" t="s">
        <v>469</v>
      </c>
      <c r="BL116" s="1329" t="n">
        <v>16552.49</v>
      </c>
      <c r="BM116" s="1329" t="n">
        <v>52959.11</v>
      </c>
      <c r="BN116" s="1329" t="n">
        <v>14920.16</v>
      </c>
      <c r="BO116" s="1329" t="n">
        <v>16552.49</v>
      </c>
      <c r="BP116" s="1329" t="s">
        <v>469</v>
      </c>
      <c r="BQ116" s="1329" t="n">
        <v>29234.57</v>
      </c>
      <c r="BR116" s="1329" t="n">
        <v>21929.53</v>
      </c>
      <c r="BS116" s="1329" t="s">
        <v>469</v>
      </c>
      <c r="BT116" s="1329" t="s">
        <v>469</v>
      </c>
      <c r="BU116" s="1329" t="s">
        <v>469</v>
      </c>
      <c r="BV116" s="1329" t="n">
        <v>76710</v>
      </c>
      <c r="BW116" s="1329" t="s">
        <v>469</v>
      </c>
      <c r="BX116" s="1329" t="n">
        <v>14949.41</v>
      </c>
      <c r="BY116" s="1329" t="s">
        <v>469</v>
      </c>
      <c r="BZ116" s="1329" t="n">
        <v>52959.11</v>
      </c>
      <c r="CA116" s="1329" t="s">
        <v>469</v>
      </c>
      <c r="CB116" s="1329" t="n">
        <v>90821.98</v>
      </c>
      <c r="CC116" s="1329" t="n">
        <v>90822</v>
      </c>
      <c r="CD116" s="1329" t="n">
        <v>90822</v>
      </c>
      <c r="CE116" s="1329" t="n">
        <v>76710</v>
      </c>
      <c r="CF116" s="1329" t="n">
        <v>48552.93</v>
      </c>
      <c r="CG116" s="1329" t="n">
        <v>14949.41</v>
      </c>
      <c r="CH116" s="1329" t="n">
        <v>14949.41</v>
      </c>
      <c r="CI116" s="1329" t="n">
        <v>77934.48</v>
      </c>
      <c r="CJ116" s="1329" t="n">
        <v>34834.08</v>
      </c>
      <c r="CK116" s="1329" t="n">
        <v>90821.98</v>
      </c>
      <c r="CL116" s="1329" t="n">
        <v>53656.6</v>
      </c>
      <c r="CM116" s="1329" t="n">
        <v>90821.98</v>
      </c>
      <c r="CN116" s="1329" t="n">
        <v>48392.76</v>
      </c>
      <c r="CO116" s="1329" t="s">
        <v>469</v>
      </c>
      <c r="CP116" s="1329" t="s">
        <v>469</v>
      </c>
      <c r="CQ116" s="1329" t="n">
        <v>16335.7</v>
      </c>
      <c r="CR116" s="1329" t="n">
        <v>13219.36</v>
      </c>
      <c r="CS116" s="1321" t="n">
        <v>109000</v>
      </c>
      <c r="CT116" s="1329" t="n">
        <v>57795.17</v>
      </c>
      <c r="CU116" s="1329" t="n">
        <v>52959.11</v>
      </c>
      <c r="CV116" s="1329" t="n">
        <v>33186.54</v>
      </c>
      <c r="CW116" s="1329" t="n">
        <v>52959.11</v>
      </c>
      <c r="CX116" s="1329" t="n">
        <v>32857.71</v>
      </c>
      <c r="CY116" s="1329" t="s">
        <v>469</v>
      </c>
      <c r="CZ116" s="1329" t="s">
        <v>469</v>
      </c>
      <c r="DA116" s="1329" t="n">
        <v>5286.91</v>
      </c>
      <c r="DB116" s="1329" t="n">
        <v>4278.331</v>
      </c>
      <c r="DC116" s="1329" t="n">
        <v>1</v>
      </c>
      <c r="DD116" s="1329" t="s">
        <v>469</v>
      </c>
      <c r="DE116" s="1329" t="n">
        <v>1</v>
      </c>
      <c r="DF116" s="1329" t="s">
        <v>469</v>
      </c>
    </row>
    <row r="117" customFormat="false" ht="15" hidden="false" customHeight="false" outlineLevel="0" collapsed="false">
      <c r="A117" s="1329" t="s">
        <v>2147</v>
      </c>
      <c r="B117" s="1321" t="n">
        <v>-215000000</v>
      </c>
      <c r="C117" s="1321" t="n">
        <v>-241000000</v>
      </c>
      <c r="D117" s="1321" t="n">
        <v>-242000000</v>
      </c>
      <c r="E117" s="1321" t="n">
        <v>-113000000</v>
      </c>
      <c r="F117" s="1321" t="n">
        <v>-11300000</v>
      </c>
      <c r="G117" s="1321" t="n">
        <v>-1270000</v>
      </c>
      <c r="H117" s="1321" t="n">
        <v>-233000000</v>
      </c>
      <c r="I117" s="1321" t="n">
        <v>-123000000</v>
      </c>
      <c r="J117" s="1321" t="n">
        <v>-91200000</v>
      </c>
      <c r="K117" s="1321" t="n">
        <v>-92300000</v>
      </c>
      <c r="L117" s="1321" t="n">
        <v>-241000000</v>
      </c>
      <c r="M117" s="1321" t="n">
        <v>-99800000</v>
      </c>
      <c r="N117" s="1329" t="s">
        <v>469</v>
      </c>
      <c r="O117" s="1321" t="n">
        <v>-128000000</v>
      </c>
      <c r="P117" s="1321" t="n">
        <v>-237000000</v>
      </c>
      <c r="Q117" s="1321" t="n">
        <v>-232000000</v>
      </c>
      <c r="R117" s="1321" t="n">
        <v>-232000000</v>
      </c>
      <c r="S117" s="1321" t="n">
        <v>-236000000</v>
      </c>
      <c r="T117" s="1321" t="n">
        <v>-237000000</v>
      </c>
      <c r="U117" s="1321" t="n">
        <v>-105000000</v>
      </c>
      <c r="V117" s="1321" t="n">
        <v>-122000000</v>
      </c>
      <c r="W117" s="1321" t="n">
        <v>-127000000</v>
      </c>
      <c r="X117" s="1321" t="n">
        <v>-128000000</v>
      </c>
      <c r="Y117" s="1321" t="n">
        <v>-130000000</v>
      </c>
      <c r="Z117" s="1321" t="n">
        <v>-130000000</v>
      </c>
      <c r="AA117" s="1321" t="n">
        <v>-128000000</v>
      </c>
      <c r="AB117" s="1321" t="n">
        <v>-111000000</v>
      </c>
      <c r="AC117" s="1321" t="n">
        <v>-121000000</v>
      </c>
      <c r="AD117" s="1329" t="n">
        <v>-1666.513</v>
      </c>
      <c r="AE117" s="1329" t="s">
        <v>469</v>
      </c>
      <c r="AF117" s="1329" t="n">
        <v>-7432.916</v>
      </c>
      <c r="AG117" s="1329" t="s">
        <v>469</v>
      </c>
      <c r="AH117" s="1329" t="n">
        <v>-2286.698</v>
      </c>
      <c r="AI117" s="1329" t="s">
        <v>469</v>
      </c>
      <c r="AJ117" s="1329" t="n">
        <v>-2656.366</v>
      </c>
      <c r="AK117" s="1329" t="s">
        <v>469</v>
      </c>
      <c r="AL117" s="1329" t="n">
        <v>-2655.127</v>
      </c>
      <c r="AM117" s="1329" t="s">
        <v>469</v>
      </c>
      <c r="AN117" s="1329" t="s">
        <v>469</v>
      </c>
      <c r="AO117" s="1329" t="n">
        <v>-240.732</v>
      </c>
      <c r="AP117" s="1329" t="n">
        <v>-15172.03</v>
      </c>
      <c r="AQ117" s="1329" t="s">
        <v>469</v>
      </c>
      <c r="AR117" s="1329" t="n">
        <v>-2223.357</v>
      </c>
      <c r="AS117" s="1329" t="s">
        <v>469</v>
      </c>
      <c r="AT117" s="1329" t="n">
        <v>-2136.457</v>
      </c>
      <c r="AU117" s="1329" t="s">
        <v>469</v>
      </c>
      <c r="AV117" s="1329" t="s">
        <v>469</v>
      </c>
      <c r="AW117" s="1329" t="s">
        <v>469</v>
      </c>
      <c r="AX117" s="1321" t="n">
        <v>-209000000</v>
      </c>
      <c r="AY117" s="1321" t="n">
        <v>-241000000</v>
      </c>
      <c r="AZ117" s="1321" t="n">
        <v>-241000000</v>
      </c>
      <c r="BA117" s="1321" t="n">
        <v>-232000000</v>
      </c>
      <c r="BB117" s="1321" t="n">
        <v>-11300000</v>
      </c>
      <c r="BC117" s="1321" t="n">
        <v>-236000000</v>
      </c>
      <c r="BD117" s="1321" t="n">
        <v>-6220000</v>
      </c>
      <c r="BE117" s="1321" t="n">
        <v>-124000000</v>
      </c>
      <c r="BF117" s="1321" t="n">
        <v>-1870000000</v>
      </c>
      <c r="BG117" s="1321" t="n">
        <v>-1400000000</v>
      </c>
      <c r="BH117" s="1321" t="n">
        <v>-121000000</v>
      </c>
      <c r="BI117" s="1329" t="s">
        <v>469</v>
      </c>
      <c r="BJ117" s="1329" t="s">
        <v>469</v>
      </c>
      <c r="BK117" s="1329" t="s">
        <v>469</v>
      </c>
      <c r="BL117" s="1321" t="n">
        <v>-247000000</v>
      </c>
      <c r="BM117" s="1321" t="n">
        <v>-113000000</v>
      </c>
      <c r="BN117" s="1321" t="n">
        <v>-231000000</v>
      </c>
      <c r="BO117" s="1321" t="n">
        <v>-244000000</v>
      </c>
      <c r="BP117" s="1329" t="s">
        <v>469</v>
      </c>
      <c r="BQ117" s="1321" t="n">
        <v>-452000000</v>
      </c>
      <c r="BR117" s="1321" t="n">
        <v>-339000000</v>
      </c>
      <c r="BS117" s="1329" t="s">
        <v>469</v>
      </c>
      <c r="BT117" s="1329" t="s">
        <v>469</v>
      </c>
      <c r="BU117" s="1329" t="s">
        <v>469</v>
      </c>
      <c r="BV117" s="1321" t="n">
        <v>-128000000</v>
      </c>
      <c r="BW117" s="1329" t="s">
        <v>469</v>
      </c>
      <c r="BX117" s="1321" t="n">
        <v>-111000000</v>
      </c>
      <c r="BY117" s="1329" t="s">
        <v>469</v>
      </c>
      <c r="BZ117" s="1321" t="n">
        <v>-113000000</v>
      </c>
      <c r="CA117" s="1329" t="s">
        <v>469</v>
      </c>
      <c r="CB117" s="1321" t="n">
        <v>-241000000</v>
      </c>
      <c r="CC117" s="1321" t="n">
        <v>-241000000</v>
      </c>
      <c r="CD117" s="1321" t="n">
        <v>-232000000</v>
      </c>
      <c r="CE117" s="1321" t="n">
        <v>-128000000</v>
      </c>
      <c r="CF117" s="1321" t="n">
        <v>-87800000</v>
      </c>
      <c r="CG117" s="1321" t="n">
        <v>-111000000</v>
      </c>
      <c r="CH117" s="1321" t="n">
        <v>-111000000</v>
      </c>
      <c r="CI117" s="1321" t="n">
        <v>-208000000</v>
      </c>
      <c r="CJ117" s="1321" t="n">
        <v>-119000000</v>
      </c>
      <c r="CK117" s="1321" t="n">
        <v>-241000000</v>
      </c>
      <c r="CL117" s="1321" t="n">
        <v>-170000000</v>
      </c>
      <c r="CM117" s="1321" t="n">
        <v>-241000000</v>
      </c>
      <c r="CN117" s="1321" t="n">
        <v>-154000000</v>
      </c>
      <c r="CO117" s="1329" t="s">
        <v>469</v>
      </c>
      <c r="CP117" s="1329" t="s">
        <v>469</v>
      </c>
      <c r="CQ117" s="1321" t="n">
        <v>-248000000</v>
      </c>
      <c r="CR117" s="1321" t="n">
        <v>-206000000</v>
      </c>
      <c r="CS117" s="1321" t="n">
        <v>-242000000</v>
      </c>
      <c r="CT117" s="1321" t="n">
        <v>-145000000</v>
      </c>
      <c r="CU117" s="1321" t="n">
        <v>-113000000</v>
      </c>
      <c r="CV117" s="1321" t="n">
        <v>-76100000</v>
      </c>
      <c r="CW117" s="1321" t="n">
        <v>-113000000</v>
      </c>
      <c r="CX117" s="1321" t="n">
        <v>-75300000</v>
      </c>
      <c r="CY117" s="1329" t="s">
        <v>469</v>
      </c>
      <c r="CZ117" s="1329" t="s">
        <v>469</v>
      </c>
      <c r="DA117" s="1321" t="n">
        <v>-80200000</v>
      </c>
      <c r="DB117" s="1321" t="n">
        <v>-66800000</v>
      </c>
      <c r="DC117" s="1329" t="n">
        <v>-2138.933</v>
      </c>
      <c r="DD117" s="1329" t="s">
        <v>469</v>
      </c>
      <c r="DE117" s="1329" t="n">
        <v>-15172.03</v>
      </c>
      <c r="DF117" s="1329" t="s">
        <v>469</v>
      </c>
    </row>
    <row r="118" customFormat="false" ht="15" hidden="false" customHeight="false" outlineLevel="0" collapsed="false">
      <c r="A118" s="1329" t="s">
        <v>2137</v>
      </c>
      <c r="B118" s="1329" t="n">
        <v>-2627.846</v>
      </c>
      <c r="C118" s="1329" t="n">
        <v>-2655.13</v>
      </c>
      <c r="D118" s="1329" t="n">
        <v>-2223.357</v>
      </c>
      <c r="E118" s="1329" t="n">
        <v>-2133.866</v>
      </c>
      <c r="F118" s="1329" t="n">
        <v>-7150.445</v>
      </c>
      <c r="G118" s="1329" t="n">
        <v>-15876.79</v>
      </c>
      <c r="H118" s="1329" t="n">
        <v>-2560.658</v>
      </c>
      <c r="I118" s="1329" t="n">
        <v>-2263.679</v>
      </c>
      <c r="J118" s="1329" t="n">
        <v>-7074.637</v>
      </c>
      <c r="K118" s="1329" t="n">
        <v>-7136.178</v>
      </c>
      <c r="L118" s="1329" t="n">
        <v>-2656.365</v>
      </c>
      <c r="M118" s="1329" t="n">
        <v>-7466.344</v>
      </c>
      <c r="N118" s="1329" t="s">
        <v>469</v>
      </c>
      <c r="O118" s="1329" t="n">
        <v>-1666.441</v>
      </c>
      <c r="P118" s="1329" t="n">
        <v>-15798.74</v>
      </c>
      <c r="Q118" s="1329" t="n">
        <v>-15475.47</v>
      </c>
      <c r="R118" s="1329" t="n">
        <v>-15473.29</v>
      </c>
      <c r="S118" s="1329" t="n">
        <v>-15718.34</v>
      </c>
      <c r="T118" s="1329" t="n">
        <v>-15798.16</v>
      </c>
      <c r="U118" s="1329" t="n">
        <v>-7430.582</v>
      </c>
      <c r="V118" s="1329" t="n">
        <v>-3284.07</v>
      </c>
      <c r="W118" s="1329" t="n">
        <v>-3415.291</v>
      </c>
      <c r="X118" s="1329" t="n">
        <v>-3439.56</v>
      </c>
      <c r="Y118" s="1329" t="n">
        <v>-3509.69</v>
      </c>
      <c r="Z118" s="1329" t="n">
        <v>-3508.811</v>
      </c>
      <c r="AA118" s="1329" t="n">
        <v>-1664.761</v>
      </c>
      <c r="AB118" s="1329" t="n">
        <v>-7430.582</v>
      </c>
      <c r="AC118" s="1329" t="n">
        <v>-2215.239</v>
      </c>
      <c r="AD118" s="1329" t="n">
        <v>-1666.513</v>
      </c>
      <c r="AE118" s="1329" t="s">
        <v>469</v>
      </c>
      <c r="AF118" s="1329" t="n">
        <v>-7432.916</v>
      </c>
      <c r="AG118" s="1329" t="s">
        <v>469</v>
      </c>
      <c r="AH118" s="1329" t="n">
        <v>-2664.833</v>
      </c>
      <c r="AI118" s="1329" t="s">
        <v>469</v>
      </c>
      <c r="AJ118" s="1329" t="n">
        <v>-2656.366</v>
      </c>
      <c r="AK118" s="1329" t="s">
        <v>469</v>
      </c>
      <c r="AL118" s="1329" t="n">
        <v>-2655.127</v>
      </c>
      <c r="AM118" s="1329" t="s">
        <v>469</v>
      </c>
      <c r="AN118" s="1329" t="s">
        <v>469</v>
      </c>
      <c r="AO118" s="1329" t="n">
        <v>-2280.33</v>
      </c>
      <c r="AP118" s="1329" t="n">
        <v>-15172.03</v>
      </c>
      <c r="AQ118" s="1329" t="s">
        <v>469</v>
      </c>
      <c r="AR118" s="1329" t="n">
        <v>-2223.357</v>
      </c>
      <c r="AS118" s="1329" t="s">
        <v>469</v>
      </c>
      <c r="AT118" s="1329" t="n">
        <v>-2136.457</v>
      </c>
      <c r="AU118" s="1329" t="s">
        <v>469</v>
      </c>
      <c r="AV118" s="1329" t="s">
        <v>469</v>
      </c>
      <c r="AW118" s="1329" t="s">
        <v>469</v>
      </c>
      <c r="AX118" s="1329" t="n">
        <v>-2661.631</v>
      </c>
      <c r="AY118" s="1329" t="n">
        <v>-2655.12</v>
      </c>
      <c r="AZ118" s="1329" t="n">
        <v>-2655.12</v>
      </c>
      <c r="BA118" s="1329" t="n">
        <v>-2550.731</v>
      </c>
      <c r="BB118" s="1329" t="n">
        <v>-7151.676</v>
      </c>
      <c r="BC118" s="1329" t="n">
        <v>-2601.448</v>
      </c>
      <c r="BD118" s="1329" t="n">
        <v>-7430.582</v>
      </c>
      <c r="BE118" s="1329" t="n">
        <v>-2445.109</v>
      </c>
      <c r="BF118" s="1329" t="n">
        <v>-3284.07</v>
      </c>
      <c r="BG118" s="1329" t="n">
        <v>-3285.81</v>
      </c>
      <c r="BH118" s="1329" t="n">
        <v>-2216.711</v>
      </c>
      <c r="BI118" s="1329" t="s">
        <v>469</v>
      </c>
      <c r="BJ118" s="1329" t="s">
        <v>469</v>
      </c>
      <c r="BK118" s="1329" t="s">
        <v>469</v>
      </c>
      <c r="BL118" s="1329" t="n">
        <v>-14936.35</v>
      </c>
      <c r="BM118" s="1329" t="n">
        <v>-2136.458</v>
      </c>
      <c r="BN118" s="1329" t="n">
        <v>-15473.31</v>
      </c>
      <c r="BO118" s="1329" t="n">
        <v>-14714.26</v>
      </c>
      <c r="BP118" s="1329" t="s">
        <v>469</v>
      </c>
      <c r="BQ118" s="1329" t="n">
        <v>-15473.31</v>
      </c>
      <c r="BR118" s="1329" t="n">
        <v>-15473.19</v>
      </c>
      <c r="BS118" s="1329" t="s">
        <v>469</v>
      </c>
      <c r="BT118" s="1329" t="s">
        <v>469</v>
      </c>
      <c r="BU118" s="1329" t="s">
        <v>469</v>
      </c>
      <c r="BV118" s="1329" t="n">
        <v>-1666.441</v>
      </c>
      <c r="BW118" s="1329" t="s">
        <v>469</v>
      </c>
      <c r="BX118" s="1329" t="n">
        <v>-7432.994</v>
      </c>
      <c r="BY118" s="1329" t="s">
        <v>469</v>
      </c>
      <c r="BZ118" s="1329" t="n">
        <v>-2136.458</v>
      </c>
      <c r="CA118" s="1329" t="s">
        <v>469</v>
      </c>
      <c r="CB118" s="1329" t="n">
        <v>-2656.365</v>
      </c>
      <c r="CC118" s="1329" t="n">
        <v>-2655.13</v>
      </c>
      <c r="CD118" s="1329" t="n">
        <v>-2550.732</v>
      </c>
      <c r="CE118" s="1329" t="n">
        <v>-1666.513</v>
      </c>
      <c r="CF118" s="1329" t="n">
        <v>-1807.305</v>
      </c>
      <c r="CG118" s="1329" t="n">
        <v>-7432.916</v>
      </c>
      <c r="CH118" s="1329" t="n">
        <v>-7432.916</v>
      </c>
      <c r="CI118" s="1329" t="n">
        <v>-2664.833</v>
      </c>
      <c r="CJ118" s="1329" t="n">
        <v>-3413.315</v>
      </c>
      <c r="CK118" s="1329" t="n">
        <v>-2656.366</v>
      </c>
      <c r="CL118" s="1329" t="n">
        <v>-3166.09</v>
      </c>
      <c r="CM118" s="1329" t="n">
        <v>-2655.127</v>
      </c>
      <c r="CN118" s="1329" t="n">
        <v>-3175.556</v>
      </c>
      <c r="CO118" s="1329" t="s">
        <v>469</v>
      </c>
      <c r="CP118" s="1329" t="s">
        <v>469</v>
      </c>
      <c r="CQ118" s="1329" t="n">
        <v>-15172.03</v>
      </c>
      <c r="CR118" s="1329" t="n">
        <v>-15610.85</v>
      </c>
      <c r="CS118" s="1329" t="n">
        <v>-2223.357</v>
      </c>
      <c r="CT118" s="1329" t="n">
        <v>-2511.486</v>
      </c>
      <c r="CU118" s="1329" t="n">
        <v>-2138.933</v>
      </c>
      <c r="CV118" s="1329" t="n">
        <v>-2292.209</v>
      </c>
      <c r="CW118" s="1329" t="n">
        <v>-2136.483</v>
      </c>
      <c r="CX118" s="1329" t="n">
        <v>-2292.483</v>
      </c>
      <c r="CY118" s="1329" t="s">
        <v>469</v>
      </c>
      <c r="CZ118" s="1329" t="s">
        <v>469</v>
      </c>
      <c r="DA118" s="1329" t="n">
        <v>-15172.03</v>
      </c>
      <c r="DB118" s="1329" t="n">
        <v>-15610.85</v>
      </c>
      <c r="DC118" s="1329" t="n">
        <v>-2138.933</v>
      </c>
      <c r="DD118" s="1329" t="s">
        <v>469</v>
      </c>
      <c r="DE118" s="1329" t="n">
        <v>-15172.03</v>
      </c>
      <c r="DF118" s="1329" t="s">
        <v>469</v>
      </c>
    </row>
    <row r="119" customFormat="false" ht="15" hidden="false" customHeight="false" outlineLevel="0" collapsed="false">
      <c r="A119" s="1329" t="s">
        <v>2142</v>
      </c>
      <c r="B119" s="1329" t="n">
        <v>566.2427</v>
      </c>
      <c r="C119" s="1329" t="n">
        <v>585.1778</v>
      </c>
      <c r="D119" s="1329" t="n">
        <v>533.9423</v>
      </c>
      <c r="E119" s="1329" t="n">
        <v>545.6952</v>
      </c>
      <c r="F119" s="1329" t="n">
        <v>771.2363</v>
      </c>
      <c r="G119" s="1329" t="n">
        <v>998.3221</v>
      </c>
      <c r="H119" s="1329" t="n">
        <v>598.3955</v>
      </c>
      <c r="I119" s="1329" t="n">
        <v>554.6642</v>
      </c>
      <c r="J119" s="1329" t="n">
        <v>745.3743</v>
      </c>
      <c r="K119" s="1329" t="n">
        <v>770.6119</v>
      </c>
      <c r="L119" s="1329" t="n">
        <v>596.1884</v>
      </c>
      <c r="M119" s="1329" t="n">
        <v>799.3633</v>
      </c>
      <c r="N119" s="1329" t="s">
        <v>469</v>
      </c>
      <c r="O119" s="1329" t="n">
        <v>553.7165</v>
      </c>
      <c r="P119" s="1329" t="n">
        <v>978.9333</v>
      </c>
      <c r="Q119" s="1329" t="n">
        <v>900.0605</v>
      </c>
      <c r="R119" s="1329" t="n">
        <v>899.6736</v>
      </c>
      <c r="S119" s="1329" t="n">
        <v>959.1792</v>
      </c>
      <c r="T119" s="1329" t="n">
        <v>978.9141</v>
      </c>
      <c r="U119" s="1329" t="n">
        <v>795.8171</v>
      </c>
      <c r="V119" s="1329" t="n">
        <v>596.0323</v>
      </c>
      <c r="W119" s="1329" t="n">
        <v>668.3751</v>
      </c>
      <c r="X119" s="1329" t="n">
        <v>681.1461</v>
      </c>
      <c r="Y119" s="1329" t="n">
        <v>717.5283</v>
      </c>
      <c r="Z119" s="1329" t="n">
        <v>717.2253</v>
      </c>
      <c r="AA119" s="1329" t="n">
        <v>552.8999</v>
      </c>
      <c r="AB119" s="1329" t="n">
        <v>795.8171</v>
      </c>
      <c r="AC119" s="1329" t="n">
        <v>529.7628</v>
      </c>
      <c r="AD119" s="1329" t="n">
        <v>553.7165</v>
      </c>
      <c r="AE119" s="1329" t="s">
        <v>469</v>
      </c>
      <c r="AF119" s="1329" t="n">
        <v>796.3961</v>
      </c>
      <c r="AG119" s="1329" t="s">
        <v>469</v>
      </c>
      <c r="AH119" s="1329" t="n">
        <v>574.2162</v>
      </c>
      <c r="AI119" s="1329" t="s">
        <v>469</v>
      </c>
      <c r="AJ119" s="1329" t="n">
        <v>596.1884</v>
      </c>
      <c r="AK119" s="1329" t="s">
        <v>469</v>
      </c>
      <c r="AL119" s="1329" t="n">
        <v>585.0991</v>
      </c>
      <c r="AM119" s="1329" t="s">
        <v>469</v>
      </c>
      <c r="AN119" s="1329" t="s">
        <v>469</v>
      </c>
      <c r="AO119" s="1329" t="n">
        <v>498.7287</v>
      </c>
      <c r="AP119" s="1329" t="n">
        <v>827.3242</v>
      </c>
      <c r="AQ119" s="1329" t="s">
        <v>469</v>
      </c>
      <c r="AR119" s="1329" t="n">
        <v>533.9423</v>
      </c>
      <c r="AS119" s="1329" t="s">
        <v>469</v>
      </c>
      <c r="AT119" s="1329" t="n">
        <v>546.7985</v>
      </c>
      <c r="AU119" s="1329" t="s">
        <v>469</v>
      </c>
      <c r="AV119" s="1329" t="s">
        <v>469</v>
      </c>
      <c r="AW119" s="1329" t="s">
        <v>469</v>
      </c>
      <c r="AX119" s="1329" t="n">
        <v>573.9036</v>
      </c>
      <c r="AY119" s="1329" t="n">
        <v>595.6985</v>
      </c>
      <c r="AZ119" s="1329" t="n">
        <v>585.0963</v>
      </c>
      <c r="BA119" s="1329" t="n">
        <v>593.5214</v>
      </c>
      <c r="BB119" s="1329" t="n">
        <v>771.241</v>
      </c>
      <c r="BC119" s="1329" t="n">
        <v>560.9217</v>
      </c>
      <c r="BD119" s="1329" t="n">
        <v>795.8171</v>
      </c>
      <c r="BE119" s="1329" t="n">
        <v>555.8614</v>
      </c>
      <c r="BF119" s="1329" t="n">
        <v>596.0323</v>
      </c>
      <c r="BG119" s="1329" t="n">
        <v>596.0499</v>
      </c>
      <c r="BH119" s="1329" t="n">
        <v>533.9423</v>
      </c>
      <c r="BI119" s="1329" t="s">
        <v>469</v>
      </c>
      <c r="BJ119" s="1329" t="s">
        <v>469</v>
      </c>
      <c r="BK119" s="1329" t="s">
        <v>469</v>
      </c>
      <c r="BL119" s="1329" t="n">
        <v>952.087</v>
      </c>
      <c r="BM119" s="1329" t="n">
        <v>548.1095</v>
      </c>
      <c r="BN119" s="1329" t="n">
        <v>899.5451</v>
      </c>
      <c r="BO119" s="1329" t="n">
        <v>894.0229</v>
      </c>
      <c r="BP119" s="1329" t="s">
        <v>469</v>
      </c>
      <c r="BQ119" s="1329" t="n">
        <v>899.5451</v>
      </c>
      <c r="BR119" s="1329" t="n">
        <v>899.44</v>
      </c>
      <c r="BS119" s="1329" t="s">
        <v>469</v>
      </c>
      <c r="BT119" s="1329" t="s">
        <v>469</v>
      </c>
      <c r="BU119" s="1329" t="s">
        <v>469</v>
      </c>
      <c r="BV119" s="1329" t="n">
        <v>553.6071</v>
      </c>
      <c r="BW119" s="1329" t="s">
        <v>469</v>
      </c>
      <c r="BX119" s="1329" t="n">
        <v>796.3952</v>
      </c>
      <c r="BY119" s="1329" t="s">
        <v>469</v>
      </c>
      <c r="BZ119" s="1329" t="n">
        <v>546.7993</v>
      </c>
      <c r="CA119" s="1329" t="s">
        <v>469</v>
      </c>
      <c r="CB119" s="1329" t="n">
        <v>596.1406</v>
      </c>
      <c r="CC119" s="1329" t="n">
        <v>595.7032</v>
      </c>
      <c r="CD119" s="1329" t="n">
        <v>593.5214</v>
      </c>
      <c r="CE119" s="1329" t="n">
        <v>553.7165</v>
      </c>
      <c r="CF119" s="1329" t="n">
        <v>625.6618</v>
      </c>
      <c r="CG119" s="1329" t="n">
        <v>796.3961</v>
      </c>
      <c r="CH119" s="1329" t="n">
        <v>796.3272</v>
      </c>
      <c r="CI119" s="1329" t="n">
        <v>574.2162</v>
      </c>
      <c r="CJ119" s="1329" t="n">
        <v>714.6162</v>
      </c>
      <c r="CK119" s="1329" t="n">
        <v>596.1884</v>
      </c>
      <c r="CL119" s="1329" t="n">
        <v>696.4577</v>
      </c>
      <c r="CM119" s="1329" t="n">
        <v>585.0991</v>
      </c>
      <c r="CN119" s="1329" t="n">
        <v>699.6775</v>
      </c>
      <c r="CO119" s="1329" t="s">
        <v>469</v>
      </c>
      <c r="CP119" s="1329" t="s">
        <v>469</v>
      </c>
      <c r="CQ119" s="1329" t="n">
        <v>827.3242</v>
      </c>
      <c r="CR119" s="1329" t="n">
        <v>932.6114</v>
      </c>
      <c r="CS119" s="1329" t="n">
        <v>533.9423</v>
      </c>
      <c r="CT119" s="1329" t="n">
        <v>631.4137</v>
      </c>
      <c r="CU119" s="1329" t="n">
        <v>548.1095</v>
      </c>
      <c r="CV119" s="1329" t="n">
        <v>620.2179</v>
      </c>
      <c r="CW119" s="1329" t="n">
        <v>546.8118</v>
      </c>
      <c r="CX119" s="1329" t="n">
        <v>620.2327</v>
      </c>
      <c r="CY119" s="1329" t="s">
        <v>469</v>
      </c>
      <c r="CZ119" s="1329" t="s">
        <v>469</v>
      </c>
      <c r="DA119" s="1329" t="n">
        <v>827.3242</v>
      </c>
      <c r="DB119" s="1329" t="n">
        <v>932.6116</v>
      </c>
      <c r="DC119" s="1329" t="n">
        <v>548.1095</v>
      </c>
      <c r="DD119" s="1329" t="s">
        <v>469</v>
      </c>
      <c r="DE119" s="1329" t="n">
        <v>827.3242</v>
      </c>
      <c r="DF119" s="1329" t="s">
        <v>469</v>
      </c>
    </row>
    <row r="120" customFormat="false" ht="15" hidden="false" customHeight="false" outlineLevel="0" collapsed="false">
      <c r="A120" s="1329" t="s">
        <v>2148</v>
      </c>
      <c r="B120" s="1329" t="n">
        <v>3.110242</v>
      </c>
      <c r="C120" s="1329" t="n">
        <v>3.040154</v>
      </c>
      <c r="D120" s="1329" t="n">
        <v>2.764942</v>
      </c>
      <c r="E120" s="1329" t="n">
        <v>2.620059</v>
      </c>
      <c r="F120" s="1329" t="n">
        <v>3.45096</v>
      </c>
      <c r="G120" s="1329" t="n">
        <v>3.817421</v>
      </c>
      <c r="H120" s="1329" t="n">
        <v>2.750735</v>
      </c>
      <c r="I120" s="1329" t="n">
        <v>2.640268</v>
      </c>
      <c r="J120" s="1329" t="n">
        <v>3.591162</v>
      </c>
      <c r="K120" s="1329" t="n">
        <v>3.444949</v>
      </c>
      <c r="L120" s="1329" t="n">
        <v>2.987813</v>
      </c>
      <c r="M120" s="1329" t="n">
        <v>3.383115</v>
      </c>
      <c r="N120" s="1329" t="s">
        <v>469</v>
      </c>
      <c r="O120" s="1329" t="n">
        <v>2.601256</v>
      </c>
      <c r="P120" s="1329" t="n">
        <v>3.943238</v>
      </c>
      <c r="Q120" s="1329" t="n">
        <v>4.51747</v>
      </c>
      <c r="R120" s="1329" t="n">
        <v>4.518374</v>
      </c>
      <c r="S120" s="1329" t="n">
        <v>4.079934</v>
      </c>
      <c r="T120" s="1329" t="n">
        <v>3.943282</v>
      </c>
      <c r="U120" s="1329" t="n">
        <v>3.391048</v>
      </c>
      <c r="V120" s="1329" t="n">
        <v>2.637953</v>
      </c>
      <c r="W120" s="1329" t="n">
        <v>2.327819</v>
      </c>
      <c r="X120" s="1329" t="n">
        <v>2.275945</v>
      </c>
      <c r="Y120" s="1329" t="n">
        <v>2.125185</v>
      </c>
      <c r="Z120" s="1329" t="n">
        <v>2.125019</v>
      </c>
      <c r="AA120" s="1329" t="n">
        <v>2.602872</v>
      </c>
      <c r="AB120" s="1329" t="n">
        <v>3.391048</v>
      </c>
      <c r="AC120" s="1329" t="n">
        <v>2.779665</v>
      </c>
      <c r="AD120" s="1329" t="n">
        <v>2.603314</v>
      </c>
      <c r="AE120" s="1329" t="s">
        <v>469</v>
      </c>
      <c r="AF120" s="1329" t="n">
        <v>3.389799</v>
      </c>
      <c r="AG120" s="1329" t="s">
        <v>469</v>
      </c>
      <c r="AH120" s="1329" t="n">
        <v>3.082804</v>
      </c>
      <c r="AI120" s="1329" t="s">
        <v>469</v>
      </c>
      <c r="AJ120" s="1329" t="n">
        <v>2.987829</v>
      </c>
      <c r="AK120" s="1329" t="s">
        <v>469</v>
      </c>
      <c r="AL120" s="1329" t="n">
        <v>3.048847</v>
      </c>
      <c r="AM120" s="1329" t="s">
        <v>469</v>
      </c>
      <c r="AN120" s="1329" t="s">
        <v>469</v>
      </c>
      <c r="AO120" s="1329" t="n">
        <v>3.092931</v>
      </c>
      <c r="AP120" s="1329" t="n">
        <v>5.084156</v>
      </c>
      <c r="AQ120" s="1329" t="s">
        <v>469</v>
      </c>
      <c r="AR120" s="1329" t="n">
        <v>2.764966</v>
      </c>
      <c r="AS120" s="1329" t="s">
        <v>469</v>
      </c>
      <c r="AT120" s="1329" t="n">
        <v>2.627583</v>
      </c>
      <c r="AU120" s="1329" t="s">
        <v>469</v>
      </c>
      <c r="AV120" s="1329" t="s">
        <v>469</v>
      </c>
      <c r="AW120" s="1329" t="s">
        <v>469</v>
      </c>
      <c r="AX120" s="1329" t="n">
        <v>3.083084</v>
      </c>
      <c r="AY120" s="1329" t="n">
        <v>2.98528</v>
      </c>
      <c r="AZ120" s="1329" t="n">
        <v>3.048834</v>
      </c>
      <c r="BA120" s="1329" t="n">
        <v>2.774562</v>
      </c>
      <c r="BB120" s="1329" t="n">
        <v>3.446391</v>
      </c>
      <c r="BC120" s="1329" t="n">
        <v>3.135414</v>
      </c>
      <c r="BD120" s="1329" t="n">
        <v>3.391048</v>
      </c>
      <c r="BE120" s="1329" t="n">
        <v>2.721811</v>
      </c>
      <c r="BF120" s="1329" t="n">
        <v>2.637953</v>
      </c>
      <c r="BG120" s="1329" t="n">
        <v>2.637787</v>
      </c>
      <c r="BH120" s="1329" t="n">
        <v>2.758882</v>
      </c>
      <c r="BI120" s="1329" t="s">
        <v>469</v>
      </c>
      <c r="BJ120" s="1329" t="s">
        <v>469</v>
      </c>
      <c r="BK120" s="1329" t="s">
        <v>469</v>
      </c>
      <c r="BL120" s="1329" t="n">
        <v>3.909282</v>
      </c>
      <c r="BM120" s="1329" t="n">
        <v>2.6113</v>
      </c>
      <c r="BN120" s="1329" t="n">
        <v>4.521319</v>
      </c>
      <c r="BO120" s="1329" t="n">
        <v>4.38429</v>
      </c>
      <c r="BP120" s="1329" t="s">
        <v>469</v>
      </c>
      <c r="BQ120" s="1329" t="n">
        <v>4.521319</v>
      </c>
      <c r="BR120" s="1329" t="n">
        <v>4.522223</v>
      </c>
      <c r="BS120" s="1329" t="s">
        <v>469</v>
      </c>
      <c r="BT120" s="1329" t="s">
        <v>469</v>
      </c>
      <c r="BU120" s="1329" t="s">
        <v>469</v>
      </c>
      <c r="BV120" s="1329" t="n">
        <v>2.608007</v>
      </c>
      <c r="BW120" s="1329" t="s">
        <v>469</v>
      </c>
      <c r="BX120" s="1329" t="n">
        <v>3.390029</v>
      </c>
      <c r="BY120" s="1329" t="s">
        <v>469</v>
      </c>
      <c r="BZ120" s="1329" t="n">
        <v>2.627574</v>
      </c>
      <c r="CA120" s="1329" t="s">
        <v>469</v>
      </c>
      <c r="CB120" s="1329" t="n">
        <v>2.990959</v>
      </c>
      <c r="CC120" s="1329" t="n">
        <v>2.98527</v>
      </c>
      <c r="CD120" s="1329" t="n">
        <v>2.774577</v>
      </c>
      <c r="CE120" s="1329" t="n">
        <v>2.603314</v>
      </c>
      <c r="CF120" s="1329" t="n">
        <v>2.262672</v>
      </c>
      <c r="CG120" s="1329" t="n">
        <v>3.389799</v>
      </c>
      <c r="CH120" s="1329" t="n">
        <v>3.390728</v>
      </c>
      <c r="CI120" s="1329" t="n">
        <v>3.082804</v>
      </c>
      <c r="CJ120" s="1329" t="n">
        <v>3.436893</v>
      </c>
      <c r="CK120" s="1329" t="n">
        <v>2.987829</v>
      </c>
      <c r="CL120" s="1329" t="n">
        <v>3.457119</v>
      </c>
      <c r="CM120" s="1329" t="n">
        <v>3.048847</v>
      </c>
      <c r="CN120" s="1329" t="n">
        <v>3.564063</v>
      </c>
      <c r="CO120" s="1329" t="s">
        <v>469</v>
      </c>
      <c r="CP120" s="1329" t="s">
        <v>469</v>
      </c>
      <c r="CQ120" s="1329" t="n">
        <v>5.084156</v>
      </c>
      <c r="CR120" s="1329" t="n">
        <v>4.274156</v>
      </c>
      <c r="CS120" s="1329" t="n">
        <v>2.764966</v>
      </c>
      <c r="CT120" s="1329" t="n">
        <v>2.33441</v>
      </c>
      <c r="CU120" s="1329" t="n">
        <v>2.616925</v>
      </c>
      <c r="CV120" s="1329" t="n">
        <v>2.271096</v>
      </c>
      <c r="CW120" s="1329" t="n">
        <v>2.62751</v>
      </c>
      <c r="CX120" s="1329" t="n">
        <v>2.271177</v>
      </c>
      <c r="CY120" s="1329" t="s">
        <v>469</v>
      </c>
      <c r="CZ120" s="1329" t="s">
        <v>469</v>
      </c>
      <c r="DA120" s="1329" t="n">
        <v>5.084156</v>
      </c>
      <c r="DB120" s="1329" t="n">
        <v>4.274155</v>
      </c>
      <c r="DC120" s="1329" t="n">
        <v>2.616925</v>
      </c>
      <c r="DD120" s="1329" t="s">
        <v>469</v>
      </c>
      <c r="DE120" s="1329" t="n">
        <v>5.084156</v>
      </c>
      <c r="DF120" s="1329" t="s">
        <v>469</v>
      </c>
    </row>
    <row r="121" customFormat="false" ht="15" hidden="false" customHeight="false" outlineLevel="0" collapsed="false">
      <c r="A121" s="1329" t="s">
        <v>2155</v>
      </c>
      <c r="B121" s="1329" t="n">
        <v>0.2413092</v>
      </c>
      <c r="C121" s="1329" t="n">
        <v>0.2545641</v>
      </c>
      <c r="D121" s="1329" t="n">
        <v>0.242965</v>
      </c>
      <c r="E121" s="1329" t="n">
        <v>0.2531282</v>
      </c>
      <c r="F121" s="1329" t="n">
        <v>0.5615787</v>
      </c>
      <c r="G121" s="1329" t="n">
        <v>1.023122</v>
      </c>
      <c r="H121" s="1329" t="n">
        <v>0.3310364</v>
      </c>
      <c r="I121" s="1329" t="n">
        <v>0.2653409</v>
      </c>
      <c r="J121" s="1329" t="n">
        <v>0.4689172</v>
      </c>
      <c r="K121" s="1329" t="n">
        <v>0.5609145</v>
      </c>
      <c r="L121" s="1329" t="n">
        <v>0.2784993</v>
      </c>
      <c r="M121" s="1329" t="n">
        <v>0.6736584</v>
      </c>
      <c r="N121" s="1329" t="s">
        <v>469</v>
      </c>
      <c r="O121" s="1329" t="n">
        <v>0.2630536</v>
      </c>
      <c r="P121" s="1329" t="n">
        <v>0.6855542</v>
      </c>
      <c r="Q121" s="1329" t="n">
        <v>0.2621943</v>
      </c>
      <c r="R121" s="1329" t="n">
        <v>0.2614266</v>
      </c>
      <c r="S121" s="1329" t="n">
        <v>0.4951656</v>
      </c>
      <c r="T121" s="1329" t="n">
        <v>0.6855566</v>
      </c>
      <c r="U121" s="1329" t="n">
        <v>0.6560596</v>
      </c>
      <c r="V121" s="1329" t="n">
        <v>0.2238666</v>
      </c>
      <c r="W121" s="1329" t="n">
        <v>0.2900669</v>
      </c>
      <c r="X121" s="1329" t="n">
        <v>0.3103754</v>
      </c>
      <c r="Y121" s="1329" t="n">
        <v>0.3955416</v>
      </c>
      <c r="Z121" s="1329" t="n">
        <v>0.3946047</v>
      </c>
      <c r="AA121" s="1329" t="n">
        <v>0.2622115</v>
      </c>
      <c r="AB121" s="1329" t="n">
        <v>0.6560596</v>
      </c>
      <c r="AC121" s="1329" t="n">
        <v>0.2389928</v>
      </c>
      <c r="AD121" s="1329" t="n">
        <v>0.2630536</v>
      </c>
      <c r="AE121" s="1329" t="s">
        <v>469</v>
      </c>
      <c r="AF121" s="1329" t="n">
        <v>0.6596813</v>
      </c>
      <c r="AG121" s="1329" t="s">
        <v>469</v>
      </c>
      <c r="AH121" s="1329" t="n">
        <v>0.2481414</v>
      </c>
      <c r="AI121" s="1329" t="s">
        <v>469</v>
      </c>
      <c r="AJ121" s="1329" t="n">
        <v>0.2784993</v>
      </c>
      <c r="AK121" s="1329" t="s">
        <v>469</v>
      </c>
      <c r="AL121" s="1329" t="n">
        <v>0.2544702</v>
      </c>
      <c r="AM121" s="1329" t="s">
        <v>469</v>
      </c>
      <c r="AN121" s="1329" t="s">
        <v>469</v>
      </c>
      <c r="AO121" s="1329" t="n">
        <v>0.2151446</v>
      </c>
      <c r="AP121" s="1329" t="n">
        <v>0.1797398</v>
      </c>
      <c r="AQ121" s="1329" t="s">
        <v>469</v>
      </c>
      <c r="AR121" s="1329" t="n">
        <v>0.242965</v>
      </c>
      <c r="AS121" s="1329" t="s">
        <v>469</v>
      </c>
      <c r="AT121" s="1329" t="n">
        <v>0.2543691</v>
      </c>
      <c r="AU121" s="1329" t="s">
        <v>469</v>
      </c>
      <c r="AV121" s="1329" t="s">
        <v>469</v>
      </c>
      <c r="AW121" s="1329" t="s">
        <v>469</v>
      </c>
      <c r="AX121" s="1329" t="n">
        <v>0.2479867</v>
      </c>
      <c r="AY121" s="1329" t="n">
        <v>0.2778364</v>
      </c>
      <c r="AZ121" s="1329" t="n">
        <v>0.2544668</v>
      </c>
      <c r="BA121" s="1329" t="n">
        <v>0.3234673</v>
      </c>
      <c r="BB121" s="1329" t="n">
        <v>0.5615931</v>
      </c>
      <c r="BC121" s="1329" t="n">
        <v>0.2285753</v>
      </c>
      <c r="BD121" s="1329" t="n">
        <v>0.6560596</v>
      </c>
      <c r="BE121" s="1329" t="n">
        <v>0.2372487</v>
      </c>
      <c r="BF121" s="1329" t="n">
        <v>0.2238666</v>
      </c>
      <c r="BG121" s="1329" t="n">
        <v>0.2237495</v>
      </c>
      <c r="BH121" s="1329" t="n">
        <v>0.242965</v>
      </c>
      <c r="BI121" s="1329" t="s">
        <v>469</v>
      </c>
      <c r="BJ121" s="1329" t="s">
        <v>469</v>
      </c>
      <c r="BK121" s="1329" t="s">
        <v>469</v>
      </c>
      <c r="BL121" s="1329" t="n">
        <v>0.6942436</v>
      </c>
      <c r="BM121" s="1329" t="n">
        <v>0.2558641</v>
      </c>
      <c r="BN121" s="1329" t="n">
        <v>0.261173</v>
      </c>
      <c r="BO121" s="1329" t="n">
        <v>0.3277187</v>
      </c>
      <c r="BP121" s="1329" t="s">
        <v>469</v>
      </c>
      <c r="BQ121" s="1329" t="n">
        <v>0.261173</v>
      </c>
      <c r="BR121" s="1329" t="n">
        <v>0.2609379</v>
      </c>
      <c r="BS121" s="1329" t="s">
        <v>469</v>
      </c>
      <c r="BT121" s="1329" t="s">
        <v>469</v>
      </c>
      <c r="BU121" s="1329" t="s">
        <v>469</v>
      </c>
      <c r="BV121" s="1329" t="n">
        <v>0.2629402</v>
      </c>
      <c r="BW121" s="1329" t="s">
        <v>469</v>
      </c>
      <c r="BX121" s="1329" t="n">
        <v>0.6596754</v>
      </c>
      <c r="BY121" s="1329" t="s">
        <v>469</v>
      </c>
      <c r="BZ121" s="1329" t="n">
        <v>0.25437</v>
      </c>
      <c r="CA121" s="1329" t="s">
        <v>469</v>
      </c>
      <c r="CB121" s="1329" t="n">
        <v>0.2784345</v>
      </c>
      <c r="CC121" s="1329" t="n">
        <v>0.2778427</v>
      </c>
      <c r="CD121" s="1329" t="n">
        <v>0.3234673</v>
      </c>
      <c r="CE121" s="1329" t="n">
        <v>0.2630536</v>
      </c>
      <c r="CF121" s="1329" t="n">
        <v>0.3951897</v>
      </c>
      <c r="CG121" s="1329" t="n">
        <v>0.6596813</v>
      </c>
      <c r="CH121" s="1329" t="n">
        <v>0.6592482</v>
      </c>
      <c r="CI121" s="1329" t="n">
        <v>0.2481414</v>
      </c>
      <c r="CJ121" s="1329" t="n">
        <v>0.4868134</v>
      </c>
      <c r="CK121" s="1329" t="n">
        <v>0.2784993</v>
      </c>
      <c r="CL121" s="1329" t="n">
        <v>0.4760845</v>
      </c>
      <c r="CM121" s="1329" t="n">
        <v>0.2544702</v>
      </c>
      <c r="CN121" s="1329" t="n">
        <v>0.455691</v>
      </c>
      <c r="CO121" s="1329" t="s">
        <v>469</v>
      </c>
      <c r="CP121" s="1329" t="s">
        <v>469</v>
      </c>
      <c r="CQ121" s="1329" t="n">
        <v>0.1797398</v>
      </c>
      <c r="CR121" s="1329" t="n">
        <v>0.3531431</v>
      </c>
      <c r="CS121" s="1329" t="n">
        <v>0.242965</v>
      </c>
      <c r="CT121" s="1329" t="n">
        <v>0.431119</v>
      </c>
      <c r="CU121" s="1329" t="n">
        <v>0.2558641</v>
      </c>
      <c r="CV121" s="1329" t="n">
        <v>0.4011719</v>
      </c>
      <c r="CW121" s="1329" t="n">
        <v>0.2543841</v>
      </c>
      <c r="CX121" s="1329" t="n">
        <v>0.4011908</v>
      </c>
      <c r="CY121" s="1329" t="s">
        <v>469</v>
      </c>
      <c r="CZ121" s="1329" t="s">
        <v>469</v>
      </c>
      <c r="DA121" s="1329" t="n">
        <v>0.1797398</v>
      </c>
      <c r="DB121" s="1329" t="n">
        <v>0.3531435</v>
      </c>
      <c r="DC121" s="1329" t="n">
        <v>0.2558641</v>
      </c>
      <c r="DD121" s="1329" t="s">
        <v>469</v>
      </c>
      <c r="DE121" s="1329" t="n">
        <v>0.1797398</v>
      </c>
      <c r="DF121" s="1329" t="s">
        <v>469</v>
      </c>
    </row>
    <row r="122" customFormat="false" ht="15" hidden="false" customHeight="false" outlineLevel="0" collapsed="false">
      <c r="A122" s="1329" t="s">
        <v>2156</v>
      </c>
      <c r="B122" s="1329" t="n">
        <v>0.1366396</v>
      </c>
      <c r="C122" s="1329" t="n">
        <v>0.1489653</v>
      </c>
      <c r="D122" s="1329" t="n">
        <v>0.1297293</v>
      </c>
      <c r="E122" s="1329" t="n">
        <v>0.1381309</v>
      </c>
      <c r="F122" s="1329" t="n">
        <v>0.4331099</v>
      </c>
      <c r="G122" s="1329" t="n">
        <v>1.021406</v>
      </c>
      <c r="H122" s="1329" t="n">
        <v>0.1980907</v>
      </c>
      <c r="I122" s="1329" t="n">
        <v>0.1471751</v>
      </c>
      <c r="J122" s="1329" t="n">
        <v>0.3495188</v>
      </c>
      <c r="K122" s="1329" t="n">
        <v>0.4322474</v>
      </c>
      <c r="L122" s="1329" t="n">
        <v>0.1660381</v>
      </c>
      <c r="M122" s="1329" t="n">
        <v>0.5384978</v>
      </c>
      <c r="N122" s="1329" t="s">
        <v>469</v>
      </c>
      <c r="O122" s="1329" t="n">
        <v>0.1456571</v>
      </c>
      <c r="P122" s="1329" t="n">
        <v>0.6711119</v>
      </c>
      <c r="Q122" s="1329" t="n">
        <v>0.2359907</v>
      </c>
      <c r="R122" s="1329" t="n">
        <v>0.2351986</v>
      </c>
      <c r="S122" s="1329" t="n">
        <v>0.4749525</v>
      </c>
      <c r="T122" s="1329" t="n">
        <v>0.671101</v>
      </c>
      <c r="U122" s="1329" t="n">
        <v>0.5221034</v>
      </c>
      <c r="V122" s="1329" t="n">
        <v>0.1334317</v>
      </c>
      <c r="W122" s="1329" t="n">
        <v>0.1938735</v>
      </c>
      <c r="X122" s="1329" t="n">
        <v>0.211411</v>
      </c>
      <c r="Y122" s="1329" t="n">
        <v>0.2838123</v>
      </c>
      <c r="Z122" s="1329" t="n">
        <v>0.2830205</v>
      </c>
      <c r="AA122" s="1329" t="n">
        <v>0.1449767</v>
      </c>
      <c r="AB122" s="1329" t="n">
        <v>0.5221034</v>
      </c>
      <c r="AC122" s="1329" t="n">
        <v>0.1266095</v>
      </c>
      <c r="AD122" s="1329" t="n">
        <v>0.1456571</v>
      </c>
      <c r="AE122" s="1329" t="s">
        <v>469</v>
      </c>
      <c r="AF122" s="1329" t="n">
        <v>0.5253676</v>
      </c>
      <c r="AG122" s="1329" t="s">
        <v>469</v>
      </c>
      <c r="AH122" s="1329" t="n">
        <v>0.1424868</v>
      </c>
      <c r="AI122" s="1329" t="s">
        <v>469</v>
      </c>
      <c r="AJ122" s="1329" t="n">
        <v>0.1660381</v>
      </c>
      <c r="AK122" s="1329" t="s">
        <v>469</v>
      </c>
      <c r="AL122" s="1329" t="n">
        <v>0.1488903</v>
      </c>
      <c r="AM122" s="1329" t="s">
        <v>469</v>
      </c>
      <c r="AN122" s="1329" t="s">
        <v>469</v>
      </c>
      <c r="AO122" s="1329" t="n">
        <v>0.1072988</v>
      </c>
      <c r="AP122" s="1329" t="n">
        <v>0.1487031</v>
      </c>
      <c r="AQ122" s="1329" t="s">
        <v>469</v>
      </c>
      <c r="AR122" s="1329" t="n">
        <v>0.1297293</v>
      </c>
      <c r="AS122" s="1329" t="s">
        <v>469</v>
      </c>
      <c r="AT122" s="1329" t="n">
        <v>0.1390886</v>
      </c>
      <c r="AU122" s="1329" t="s">
        <v>469</v>
      </c>
      <c r="AV122" s="1329" t="s">
        <v>469</v>
      </c>
      <c r="AW122" s="1329" t="s">
        <v>469</v>
      </c>
      <c r="AX122" s="1329" t="n">
        <v>0.1423205</v>
      </c>
      <c r="AY122" s="1329" t="n">
        <v>0.1655067</v>
      </c>
      <c r="AZ122" s="1329" t="n">
        <v>0.1488876</v>
      </c>
      <c r="BA122" s="1329" t="n">
        <v>0.1919848</v>
      </c>
      <c r="BB122" s="1329" t="n">
        <v>0.4331236</v>
      </c>
      <c r="BC122" s="1329" t="n">
        <v>0.1282128</v>
      </c>
      <c r="BD122" s="1329" t="n">
        <v>0.5221034</v>
      </c>
      <c r="BE122" s="1329" t="n">
        <v>0.1318774</v>
      </c>
      <c r="BF122" s="1329" t="n">
        <v>0.1334317</v>
      </c>
      <c r="BG122" s="1329" t="n">
        <v>0.1333658</v>
      </c>
      <c r="BH122" s="1329" t="n">
        <v>0.1297293</v>
      </c>
      <c r="BI122" s="1329" t="s">
        <v>469</v>
      </c>
      <c r="BJ122" s="1329" t="s">
        <v>469</v>
      </c>
      <c r="BK122" s="1329" t="s">
        <v>469</v>
      </c>
      <c r="BL122" s="1329" t="n">
        <v>0.6609803</v>
      </c>
      <c r="BM122" s="1329" t="n">
        <v>0.1402415</v>
      </c>
      <c r="BN122" s="1329" t="n">
        <v>0.2349369</v>
      </c>
      <c r="BO122" s="1329" t="n">
        <v>0.292988</v>
      </c>
      <c r="BP122" s="1329" t="s">
        <v>469</v>
      </c>
      <c r="BQ122" s="1329" t="n">
        <v>0.2349369</v>
      </c>
      <c r="BR122" s="1329" t="n">
        <v>0.234698</v>
      </c>
      <c r="BS122" s="1329" t="s">
        <v>469</v>
      </c>
      <c r="BT122" s="1329" t="s">
        <v>469</v>
      </c>
      <c r="BU122" s="1329" t="s">
        <v>469</v>
      </c>
      <c r="BV122" s="1329" t="n">
        <v>0.1455656</v>
      </c>
      <c r="BW122" s="1329" t="s">
        <v>469</v>
      </c>
      <c r="BX122" s="1329" t="n">
        <v>0.5253623</v>
      </c>
      <c r="BY122" s="1329" t="s">
        <v>469</v>
      </c>
      <c r="BZ122" s="1329" t="n">
        <v>0.1390893</v>
      </c>
      <c r="CA122" s="1329" t="s">
        <v>469</v>
      </c>
      <c r="CB122" s="1329" t="n">
        <v>0.1659861</v>
      </c>
      <c r="CC122" s="1329" t="n">
        <v>0.1655118</v>
      </c>
      <c r="CD122" s="1329" t="n">
        <v>0.1919848</v>
      </c>
      <c r="CE122" s="1329" t="n">
        <v>0.1456571</v>
      </c>
      <c r="CF122" s="1329" t="n">
        <v>0.2472551</v>
      </c>
      <c r="CG122" s="1329" t="n">
        <v>0.5253676</v>
      </c>
      <c r="CH122" s="1329" t="n">
        <v>0.5249773</v>
      </c>
      <c r="CI122" s="1329" t="n">
        <v>0.1424868</v>
      </c>
      <c r="CJ122" s="1329" t="n">
        <v>0.3478848</v>
      </c>
      <c r="CK122" s="1329" t="n">
        <v>0.1660381</v>
      </c>
      <c r="CL122" s="1329" t="n">
        <v>0.3315727</v>
      </c>
      <c r="CM122" s="1329" t="n">
        <v>0.1488903</v>
      </c>
      <c r="CN122" s="1329" t="n">
        <v>0.3188367</v>
      </c>
      <c r="CO122" s="1329" t="s">
        <v>469</v>
      </c>
      <c r="CP122" s="1329" t="s">
        <v>469</v>
      </c>
      <c r="CQ122" s="1329" t="n">
        <v>0.1487031</v>
      </c>
      <c r="CR122" s="1329" t="n">
        <v>0.3293453</v>
      </c>
      <c r="CS122" s="1329" t="n">
        <v>0.1297293</v>
      </c>
      <c r="CT122" s="1329" t="n">
        <v>0.2722145</v>
      </c>
      <c r="CU122" s="1329" t="n">
        <v>0.1402415</v>
      </c>
      <c r="CV122" s="1329" t="n">
        <v>0.248814</v>
      </c>
      <c r="CW122" s="1329" t="n">
        <v>0.1391003</v>
      </c>
      <c r="CX122" s="1329" t="n">
        <v>0.2488316</v>
      </c>
      <c r="CY122" s="1329" t="s">
        <v>469</v>
      </c>
      <c r="CZ122" s="1329" t="s">
        <v>469</v>
      </c>
      <c r="DA122" s="1329" t="n">
        <v>0.1487031</v>
      </c>
      <c r="DB122" s="1329" t="n">
        <v>0.3293457</v>
      </c>
      <c r="DC122" s="1329" t="n">
        <v>0.1402415</v>
      </c>
      <c r="DD122" s="1329" t="s">
        <v>469</v>
      </c>
      <c r="DE122" s="1329" t="n">
        <v>0.1487031</v>
      </c>
      <c r="DF122" s="1329" t="s">
        <v>469</v>
      </c>
    </row>
    <row r="123" customFormat="false" ht="15" hidden="false" customHeight="false" outlineLevel="0" collapsed="false">
      <c r="A123" s="1329" t="s">
        <v>2157</v>
      </c>
      <c r="B123" s="1329" t="n">
        <v>0.091901</v>
      </c>
      <c r="C123" s="1329" t="n">
        <v>0.0970016</v>
      </c>
      <c r="D123" s="1329" t="n">
        <v>0.0911145</v>
      </c>
      <c r="E123" s="1329" t="n">
        <v>0.0951357</v>
      </c>
      <c r="F123" s="1329" t="n">
        <v>0.1828832</v>
      </c>
      <c r="G123" s="1329" t="n">
        <v>0.5991149</v>
      </c>
      <c r="H123" s="1329" t="n">
        <v>0.1040016</v>
      </c>
      <c r="I123" s="1329" t="n">
        <v>0.0967148</v>
      </c>
      <c r="J123" s="1329" t="n">
        <v>0.1757091</v>
      </c>
      <c r="K123" s="1329" t="n">
        <v>0.1821482</v>
      </c>
      <c r="L123" s="1329" t="n">
        <v>0.1004852</v>
      </c>
      <c r="M123" s="1329" t="n">
        <v>0.200009</v>
      </c>
      <c r="N123" s="1329" t="s">
        <v>469</v>
      </c>
      <c r="O123" s="1329" t="n">
        <v>0.0964092</v>
      </c>
      <c r="P123" s="1329" t="n">
        <v>0.6259364</v>
      </c>
      <c r="Q123" s="1329" t="n">
        <v>0.682262</v>
      </c>
      <c r="R123" s="1329" t="n">
        <v>0.6823592</v>
      </c>
      <c r="S123" s="1329" t="n">
        <v>0.6473546</v>
      </c>
      <c r="T123" s="1329" t="n">
        <v>0.6257321</v>
      </c>
      <c r="U123" s="1329" t="n">
        <v>0.1980085</v>
      </c>
      <c r="V123" s="1329" t="n">
        <v>0.0913908</v>
      </c>
      <c r="W123" s="1329" t="n">
        <v>0.1087543</v>
      </c>
      <c r="X123" s="1329" t="n">
        <v>0.1122116</v>
      </c>
      <c r="Y123" s="1329" t="n">
        <v>0.1226705</v>
      </c>
      <c r="Z123" s="1329" t="n">
        <v>0.1225798</v>
      </c>
      <c r="AA123" s="1329" t="n">
        <v>0.0961802</v>
      </c>
      <c r="AB123" s="1329" t="n">
        <v>0.1980085</v>
      </c>
      <c r="AC123" s="1329" t="n">
        <v>0.0900413</v>
      </c>
      <c r="AD123" s="1329" t="n">
        <v>0.0964092</v>
      </c>
      <c r="AE123" s="1329" t="s">
        <v>469</v>
      </c>
      <c r="AF123" s="1329" t="n">
        <v>0.1981465</v>
      </c>
      <c r="AG123" s="1329" t="s">
        <v>469</v>
      </c>
      <c r="AH123" s="1329" t="n">
        <v>0.0936734</v>
      </c>
      <c r="AI123" s="1329" t="s">
        <v>469</v>
      </c>
      <c r="AJ123" s="1329" t="n">
        <v>0.1004852</v>
      </c>
      <c r="AK123" s="1329" t="s">
        <v>469</v>
      </c>
      <c r="AL123" s="1329" t="n">
        <v>0.09698</v>
      </c>
      <c r="AM123" s="1329" t="s">
        <v>469</v>
      </c>
      <c r="AN123" s="1329" t="s">
        <v>469</v>
      </c>
      <c r="AO123" s="1329" t="n">
        <v>0.0821428</v>
      </c>
      <c r="AP123" s="1329" t="n">
        <v>0.6769143</v>
      </c>
      <c r="AQ123" s="1329" t="s">
        <v>469</v>
      </c>
      <c r="AR123" s="1329" t="n">
        <v>0.0911145</v>
      </c>
      <c r="AS123" s="1329" t="s">
        <v>469</v>
      </c>
      <c r="AT123" s="1329" t="n">
        <v>0.0954442</v>
      </c>
      <c r="AU123" s="1329" t="s">
        <v>469</v>
      </c>
      <c r="AV123" s="1329" t="s">
        <v>469</v>
      </c>
      <c r="AW123" s="1329" t="s">
        <v>469</v>
      </c>
      <c r="AX123" s="1329" t="n">
        <v>0.0936278</v>
      </c>
      <c r="AY123" s="1329" t="n">
        <v>0.1003461</v>
      </c>
      <c r="AZ123" s="1329" t="n">
        <v>0.0969792</v>
      </c>
      <c r="BA123" s="1329" t="n">
        <v>0.102605</v>
      </c>
      <c r="BB123" s="1329" t="n">
        <v>0.1828856</v>
      </c>
      <c r="BC123" s="1329" t="n">
        <v>0.0905917</v>
      </c>
      <c r="BD123" s="1329" t="n">
        <v>0.1980085</v>
      </c>
      <c r="BE123" s="1329" t="n">
        <v>0.0918471</v>
      </c>
      <c r="BF123" s="1329" t="n">
        <v>0.0913908</v>
      </c>
      <c r="BG123" s="1329" t="n">
        <v>0.091381</v>
      </c>
      <c r="BH123" s="1329" t="n">
        <v>0.0911145</v>
      </c>
      <c r="BI123" s="1329" t="s">
        <v>469</v>
      </c>
      <c r="BJ123" s="1329" t="s">
        <v>469</v>
      </c>
      <c r="BK123" s="1329" t="s">
        <v>469</v>
      </c>
      <c r="BL123" s="1329" t="n">
        <v>0.42884</v>
      </c>
      <c r="BM123" s="1329" t="n">
        <v>0.0958126</v>
      </c>
      <c r="BN123" s="1329" t="n">
        <v>0.6823893</v>
      </c>
      <c r="BO123" s="1329" t="n">
        <v>0.4083357</v>
      </c>
      <c r="BP123" s="1329" t="s">
        <v>469</v>
      </c>
      <c r="BQ123" s="1329" t="n">
        <v>0.6823893</v>
      </c>
      <c r="BR123" s="1329" t="n">
        <v>0.6826299</v>
      </c>
      <c r="BS123" s="1329" t="s">
        <v>469</v>
      </c>
      <c r="BT123" s="1329" t="s">
        <v>469</v>
      </c>
      <c r="BU123" s="1329" t="s">
        <v>469</v>
      </c>
      <c r="BV123" s="1329" t="n">
        <v>0.0963784</v>
      </c>
      <c r="BW123" s="1329" t="s">
        <v>469</v>
      </c>
      <c r="BX123" s="1329" t="n">
        <v>0.1981463</v>
      </c>
      <c r="BY123" s="1329" t="s">
        <v>469</v>
      </c>
      <c r="BZ123" s="1329" t="n">
        <v>0.0954444</v>
      </c>
      <c r="CA123" s="1329" t="s">
        <v>469</v>
      </c>
      <c r="CB123" s="1329" t="n">
        <v>0.1004716</v>
      </c>
      <c r="CC123" s="1329" t="n">
        <v>0.1003474</v>
      </c>
      <c r="CD123" s="1329" t="n">
        <v>0.102605</v>
      </c>
      <c r="CE123" s="1329" t="n">
        <v>0.0964092</v>
      </c>
      <c r="CF123" s="1329" t="n">
        <v>0.1201286</v>
      </c>
      <c r="CG123" s="1329" t="n">
        <v>0.1981465</v>
      </c>
      <c r="CH123" s="1329" t="n">
        <v>0.1981301</v>
      </c>
      <c r="CI123" s="1329" t="n">
        <v>0.0936734</v>
      </c>
      <c r="CJ123" s="1329" t="n">
        <v>0.127678</v>
      </c>
      <c r="CK123" s="1329" t="n">
        <v>0.1004852</v>
      </c>
      <c r="CL123" s="1329" t="n">
        <v>0.1262969</v>
      </c>
      <c r="CM123" s="1329" t="n">
        <v>0.09698</v>
      </c>
      <c r="CN123" s="1329" t="n">
        <v>0.1260405</v>
      </c>
      <c r="CO123" s="1329" t="s">
        <v>469</v>
      </c>
      <c r="CP123" s="1329" t="s">
        <v>469</v>
      </c>
      <c r="CQ123" s="1329" t="n">
        <v>0.6769143</v>
      </c>
      <c r="CR123" s="1329" t="n">
        <v>0.6685272</v>
      </c>
      <c r="CS123" s="1329" t="n">
        <v>0.0911145</v>
      </c>
      <c r="CT123" s="1329" t="n">
        <v>0.1201867</v>
      </c>
      <c r="CU123" s="1329" t="n">
        <v>0.0958126</v>
      </c>
      <c r="CV123" s="1329" t="n">
        <v>0.1190932</v>
      </c>
      <c r="CW123" s="1329" t="n">
        <v>0.0954479</v>
      </c>
      <c r="CX123" s="1329" t="n">
        <v>0.119099</v>
      </c>
      <c r="CY123" s="1329" t="s">
        <v>469</v>
      </c>
      <c r="CZ123" s="1329" t="s">
        <v>469</v>
      </c>
      <c r="DA123" s="1329" t="n">
        <v>0.6769143</v>
      </c>
      <c r="DB123" s="1329" t="n">
        <v>0.6685271</v>
      </c>
      <c r="DC123" s="1329" t="n">
        <v>0.0958126</v>
      </c>
      <c r="DD123" s="1329" t="s">
        <v>469</v>
      </c>
      <c r="DE123" s="1329" t="n">
        <v>0.6769143</v>
      </c>
      <c r="DF123" s="1329" t="s">
        <v>469</v>
      </c>
    </row>
    <row r="124" customFormat="false" ht="15" hidden="false" customHeight="false" outlineLevel="0" collapsed="false">
      <c r="A124" s="1329" t="s">
        <v>2162</v>
      </c>
      <c r="B124" s="1329" t="n">
        <v>8.534503</v>
      </c>
      <c r="C124" s="1329" t="n">
        <v>9.753631</v>
      </c>
      <c r="D124" s="1329" t="n">
        <v>8.205314</v>
      </c>
      <c r="E124" s="1329" t="n">
        <v>9.369178</v>
      </c>
      <c r="F124" s="1329" t="n">
        <v>20.69226</v>
      </c>
      <c r="G124" s="1329" t="n">
        <v>73.82053</v>
      </c>
      <c r="H124" s="1329" t="n">
        <v>12.71067</v>
      </c>
      <c r="I124" s="1329" t="n">
        <v>9.835975</v>
      </c>
      <c r="J124" s="1329" t="n">
        <v>18.95747</v>
      </c>
      <c r="K124" s="1329" t="n">
        <v>20.6722</v>
      </c>
      <c r="L124" s="1329" t="n">
        <v>10.9841</v>
      </c>
      <c r="M124" s="1329" t="n">
        <v>22.3115</v>
      </c>
      <c r="N124" s="1329" t="s">
        <v>469</v>
      </c>
      <c r="O124" s="1329" t="n">
        <v>9.468027</v>
      </c>
      <c r="P124" s="1329" t="n">
        <v>69.84439</v>
      </c>
      <c r="Q124" s="1329" t="n">
        <v>54.96694</v>
      </c>
      <c r="R124" s="1329" t="n">
        <v>54.89692</v>
      </c>
      <c r="S124" s="1329" t="n">
        <v>65.96341</v>
      </c>
      <c r="T124" s="1329" t="n">
        <v>69.84245</v>
      </c>
      <c r="U124" s="1329" t="n">
        <v>22.10349</v>
      </c>
      <c r="V124" s="1329" t="n">
        <v>7.065832</v>
      </c>
      <c r="W124" s="1329" t="n">
        <v>12.63152</v>
      </c>
      <c r="X124" s="1329" t="n">
        <v>13.80583</v>
      </c>
      <c r="Y124" s="1329" t="n">
        <v>17.46964</v>
      </c>
      <c r="Z124" s="1329" t="n">
        <v>17.43718</v>
      </c>
      <c r="AA124" s="1329" t="n">
        <v>9.398452</v>
      </c>
      <c r="AB124" s="1329" t="n">
        <v>22.10349</v>
      </c>
      <c r="AC124" s="1329" t="n">
        <v>7.897998</v>
      </c>
      <c r="AD124" s="1329" t="n">
        <v>9.468027</v>
      </c>
      <c r="AE124" s="1329" t="s">
        <v>469</v>
      </c>
      <c r="AF124" s="1329" t="n">
        <v>22.14203</v>
      </c>
      <c r="AG124" s="1329" t="s">
        <v>469</v>
      </c>
      <c r="AH124" s="1329" t="n">
        <v>9.042418</v>
      </c>
      <c r="AI124" s="1329" t="s">
        <v>469</v>
      </c>
      <c r="AJ124" s="1329" t="n">
        <v>10.9841</v>
      </c>
      <c r="AK124" s="1329" t="s">
        <v>469</v>
      </c>
      <c r="AL124" s="1329" t="n">
        <v>9.747287</v>
      </c>
      <c r="AM124" s="1329" t="s">
        <v>469</v>
      </c>
      <c r="AN124" s="1329" t="s">
        <v>469</v>
      </c>
      <c r="AO124" s="1329" t="n">
        <v>6.033173</v>
      </c>
      <c r="AP124" s="1329" t="n">
        <v>42.04276</v>
      </c>
      <c r="AQ124" s="1329" t="s">
        <v>469</v>
      </c>
      <c r="AR124" s="1329" t="n">
        <v>8.205313</v>
      </c>
      <c r="AS124" s="1329" t="s">
        <v>469</v>
      </c>
      <c r="AT124" s="1329" t="n">
        <v>9.461985</v>
      </c>
      <c r="AU124" s="1329" t="s">
        <v>469</v>
      </c>
      <c r="AV124" s="1329" t="s">
        <v>469</v>
      </c>
      <c r="AW124" s="1329" t="s">
        <v>469</v>
      </c>
      <c r="AX124" s="1329" t="n">
        <v>9.028529</v>
      </c>
      <c r="AY124" s="1329" t="n">
        <v>10.94338</v>
      </c>
      <c r="AZ124" s="1329" t="n">
        <v>9.747062</v>
      </c>
      <c r="BA124" s="1329" t="n">
        <v>12.32782</v>
      </c>
      <c r="BB124" s="1329" t="n">
        <v>20.69428</v>
      </c>
      <c r="BC124" s="1329" t="n">
        <v>7.915735</v>
      </c>
      <c r="BD124" s="1329" t="n">
        <v>22.10349</v>
      </c>
      <c r="BE124" s="1329" t="n">
        <v>8.311114</v>
      </c>
      <c r="BF124" s="1329" t="n">
        <v>7.065832</v>
      </c>
      <c r="BG124" s="1329" t="n">
        <v>7.056877</v>
      </c>
      <c r="BH124" s="1329" t="n">
        <v>8.205314</v>
      </c>
      <c r="BI124" s="1329" t="s">
        <v>469</v>
      </c>
      <c r="BJ124" s="1329" t="s">
        <v>469</v>
      </c>
      <c r="BK124" s="1329" t="s">
        <v>469</v>
      </c>
      <c r="BL124" s="1329" t="n">
        <v>67.17373</v>
      </c>
      <c r="BM124" s="1329" t="n">
        <v>9.572965</v>
      </c>
      <c r="BN124" s="1329" t="n">
        <v>54.87368</v>
      </c>
      <c r="BO124" s="1329" t="n">
        <v>56.72636</v>
      </c>
      <c r="BP124" s="1329" t="s">
        <v>469</v>
      </c>
      <c r="BQ124" s="1329" t="n">
        <v>54.87368</v>
      </c>
      <c r="BR124" s="1329" t="n">
        <v>54.85338</v>
      </c>
      <c r="BS124" s="1329" t="s">
        <v>469</v>
      </c>
      <c r="BT124" s="1329" t="s">
        <v>469</v>
      </c>
      <c r="BU124" s="1329" t="s">
        <v>469</v>
      </c>
      <c r="BV124" s="1329" t="n">
        <v>9.458684</v>
      </c>
      <c r="BW124" s="1329" t="s">
        <v>469</v>
      </c>
      <c r="BX124" s="1329" t="n">
        <v>22.14196</v>
      </c>
      <c r="BY124" s="1329" t="s">
        <v>469</v>
      </c>
      <c r="BZ124" s="1329" t="n">
        <v>9.462053</v>
      </c>
      <c r="CA124" s="1329" t="s">
        <v>469</v>
      </c>
      <c r="CB124" s="1329" t="n">
        <v>10.98013</v>
      </c>
      <c r="CC124" s="1329" t="n">
        <v>10.94377</v>
      </c>
      <c r="CD124" s="1329" t="n">
        <v>12.32782</v>
      </c>
      <c r="CE124" s="1329" t="n">
        <v>9.468027</v>
      </c>
      <c r="CF124" s="1329" t="n">
        <v>16.75293</v>
      </c>
      <c r="CG124" s="1329" t="n">
        <v>22.14203</v>
      </c>
      <c r="CH124" s="1329" t="n">
        <v>22.13744</v>
      </c>
      <c r="CI124" s="1329" t="n">
        <v>9.042419</v>
      </c>
      <c r="CJ124" s="1329" t="n">
        <v>19.12227</v>
      </c>
      <c r="CK124" s="1329" t="n">
        <v>10.9841</v>
      </c>
      <c r="CL124" s="1329" t="n">
        <v>18.7616</v>
      </c>
      <c r="CM124" s="1329" t="n">
        <v>9.747287</v>
      </c>
      <c r="CN124" s="1329" t="n">
        <v>18.67913</v>
      </c>
      <c r="CO124" s="1329" t="s">
        <v>469</v>
      </c>
      <c r="CP124" s="1329" t="s">
        <v>469</v>
      </c>
      <c r="CQ124" s="1329" t="n">
        <v>42.04276</v>
      </c>
      <c r="CR124" s="1329" t="n">
        <v>60.93162</v>
      </c>
      <c r="CS124" s="1329" t="n">
        <v>8.205314</v>
      </c>
      <c r="CT124" s="1329" t="n">
        <v>17.04326</v>
      </c>
      <c r="CU124" s="1329" t="n">
        <v>9.572965</v>
      </c>
      <c r="CV124" s="1329" t="n">
        <v>16.99763</v>
      </c>
      <c r="CW124" s="1329" t="n">
        <v>9.463108</v>
      </c>
      <c r="CX124" s="1329" t="n">
        <v>17.00291</v>
      </c>
      <c r="CY124" s="1329" t="s">
        <v>469</v>
      </c>
      <c r="CZ124" s="1329" t="s">
        <v>469</v>
      </c>
      <c r="DA124" s="1329" t="n">
        <v>42.04276</v>
      </c>
      <c r="DB124" s="1329" t="n">
        <v>60.93164</v>
      </c>
      <c r="DC124" s="1329" t="n">
        <v>9.572965</v>
      </c>
      <c r="DD124" s="1329" t="s">
        <v>469</v>
      </c>
      <c r="DE124" s="1329" t="n">
        <v>42.04276</v>
      </c>
      <c r="DF124" s="1329" t="s">
        <v>469</v>
      </c>
    </row>
    <row r="125" customFormat="false" ht="15" hidden="false" customHeight="false" outlineLevel="0" collapsed="false">
      <c r="A125" s="1329" t="s">
        <v>2143</v>
      </c>
      <c r="B125" s="1329" t="n">
        <v>62.29257</v>
      </c>
      <c r="C125" s="1329" t="n">
        <v>65.08494</v>
      </c>
      <c r="D125" s="1329" t="n">
        <v>56.36253</v>
      </c>
      <c r="E125" s="1329" t="n">
        <v>57.42372</v>
      </c>
      <c r="F125" s="1329" t="n">
        <v>32.72581</v>
      </c>
      <c r="G125" s="1329" t="n">
        <v>18.01528</v>
      </c>
      <c r="H125" s="1329" t="n">
        <v>51.00973</v>
      </c>
      <c r="I125" s="1329" t="n">
        <v>56.36253</v>
      </c>
      <c r="J125" s="1329" t="n">
        <v>32.74268</v>
      </c>
      <c r="K125" s="1329" t="n">
        <v>32.76828</v>
      </c>
      <c r="L125" s="1329" t="n">
        <v>61.90329</v>
      </c>
      <c r="M125" s="1329" t="n">
        <v>32.01723</v>
      </c>
      <c r="N125" s="1329" t="s">
        <v>469</v>
      </c>
      <c r="O125" s="1329" t="n">
        <v>57.21502</v>
      </c>
      <c r="P125" s="1329" t="n">
        <v>18.01528</v>
      </c>
      <c r="Q125" s="1329" t="n">
        <v>18.01584</v>
      </c>
      <c r="R125" s="1329" t="n">
        <v>18.01584</v>
      </c>
      <c r="S125" s="1329" t="n">
        <v>18.01584</v>
      </c>
      <c r="T125" s="1329" t="n">
        <v>18.01584</v>
      </c>
      <c r="U125" s="1329" t="n">
        <v>32.0908</v>
      </c>
      <c r="V125" s="1329" t="n">
        <v>87.91352</v>
      </c>
      <c r="W125" s="1329" t="n">
        <v>87.91352</v>
      </c>
      <c r="X125" s="1329" t="n">
        <v>87.91352</v>
      </c>
      <c r="Y125" s="1329" t="n">
        <v>87.91352</v>
      </c>
      <c r="Z125" s="1329" t="n">
        <v>87.91352</v>
      </c>
      <c r="AA125" s="1329" t="n">
        <v>57.21502</v>
      </c>
      <c r="AB125" s="1329" t="n">
        <v>32.0908</v>
      </c>
      <c r="AC125" s="1329" t="n">
        <v>56.36253</v>
      </c>
      <c r="AD125" s="1329" t="n">
        <v>57.21502</v>
      </c>
      <c r="AE125" s="1329" t="s">
        <v>469</v>
      </c>
      <c r="AF125" s="1329" t="n">
        <v>32.0908</v>
      </c>
      <c r="AG125" s="1329" t="s">
        <v>469</v>
      </c>
      <c r="AH125" s="1329" t="n">
        <v>62.48354</v>
      </c>
      <c r="AI125" s="1329" t="s">
        <v>469</v>
      </c>
      <c r="AJ125" s="1329" t="n">
        <v>61.90329</v>
      </c>
      <c r="AK125" s="1329" t="s">
        <v>469</v>
      </c>
      <c r="AL125" s="1329" t="n">
        <v>65.08494</v>
      </c>
      <c r="AM125" s="1329" t="s">
        <v>469</v>
      </c>
      <c r="AN125" s="1329" t="s">
        <v>469</v>
      </c>
      <c r="AO125" s="1329" t="n">
        <v>55.18692</v>
      </c>
      <c r="AP125" s="1329" t="n">
        <v>18.01528</v>
      </c>
      <c r="AQ125" s="1329" t="s">
        <v>469</v>
      </c>
      <c r="AR125" s="1329" t="n">
        <v>56.36253</v>
      </c>
      <c r="AS125" s="1329" t="s">
        <v>469</v>
      </c>
      <c r="AT125" s="1329" t="n">
        <v>57.42372</v>
      </c>
      <c r="AU125" s="1329" t="s">
        <v>469</v>
      </c>
      <c r="AV125" s="1329" t="s">
        <v>469</v>
      </c>
      <c r="AW125" s="1329" t="s">
        <v>469</v>
      </c>
      <c r="AX125" s="1329" t="n">
        <v>62.4574</v>
      </c>
      <c r="AY125" s="1329" t="n">
        <v>61.90329</v>
      </c>
      <c r="AZ125" s="1329" t="n">
        <v>65.08494</v>
      </c>
      <c r="BA125" s="1329" t="n">
        <v>51.00973</v>
      </c>
      <c r="BB125" s="1329" t="n">
        <v>32.7251</v>
      </c>
      <c r="BC125" s="1329" t="n">
        <v>65.08494</v>
      </c>
      <c r="BD125" s="1329" t="n">
        <v>32.0908</v>
      </c>
      <c r="BE125" s="1329" t="n">
        <v>63.81659</v>
      </c>
      <c r="BF125" s="1329" t="n">
        <v>87.91352</v>
      </c>
      <c r="BG125" s="1329" t="n">
        <v>87.95165</v>
      </c>
      <c r="BH125" s="1329" t="n">
        <v>56.36253</v>
      </c>
      <c r="BI125" s="1329" t="s">
        <v>469</v>
      </c>
      <c r="BJ125" s="1329" t="s">
        <v>469</v>
      </c>
      <c r="BK125" s="1329" t="s">
        <v>469</v>
      </c>
      <c r="BL125" s="1329" t="n">
        <v>18.86247</v>
      </c>
      <c r="BM125" s="1329" t="n">
        <v>57.42372</v>
      </c>
      <c r="BN125" s="1329" t="n">
        <v>18.01584</v>
      </c>
      <c r="BO125" s="1329" t="n">
        <v>18.86247</v>
      </c>
      <c r="BP125" s="1329" t="s">
        <v>469</v>
      </c>
      <c r="BQ125" s="1329" t="n">
        <v>18.01584</v>
      </c>
      <c r="BR125" s="1329" t="n">
        <v>18.0155</v>
      </c>
      <c r="BS125" s="1329" t="s">
        <v>469</v>
      </c>
      <c r="BT125" s="1329" t="s">
        <v>469</v>
      </c>
      <c r="BU125" s="1329" t="s">
        <v>469</v>
      </c>
      <c r="BV125" s="1329" t="n">
        <v>57.21502</v>
      </c>
      <c r="BW125" s="1329" t="s">
        <v>469</v>
      </c>
      <c r="BX125" s="1329" t="n">
        <v>32.0908</v>
      </c>
      <c r="BY125" s="1329" t="s">
        <v>469</v>
      </c>
      <c r="BZ125" s="1329" t="n">
        <v>57.42372</v>
      </c>
      <c r="CA125" s="1329" t="s">
        <v>469</v>
      </c>
      <c r="CB125" s="1329" t="n">
        <v>61.90329</v>
      </c>
      <c r="CC125" s="1329" t="n">
        <v>61.90329</v>
      </c>
      <c r="CD125" s="1329" t="n">
        <v>51.00973</v>
      </c>
      <c r="CE125" s="1329" t="n">
        <v>57.21502</v>
      </c>
      <c r="CF125" s="1329" t="n">
        <v>57.27136</v>
      </c>
      <c r="CG125" s="1329" t="n">
        <v>32.0908</v>
      </c>
      <c r="CH125" s="1329" t="n">
        <v>32.0908</v>
      </c>
      <c r="CI125" s="1329" t="n">
        <v>62.48354</v>
      </c>
      <c r="CJ125" s="1329" t="n">
        <v>65.94885</v>
      </c>
      <c r="CK125" s="1329" t="n">
        <v>61.90329</v>
      </c>
      <c r="CL125" s="1329" t="n">
        <v>64.44711</v>
      </c>
      <c r="CM125" s="1329" t="n">
        <v>65.08494</v>
      </c>
      <c r="CN125" s="1329" t="n">
        <v>70.43483</v>
      </c>
      <c r="CO125" s="1329" t="s">
        <v>469</v>
      </c>
      <c r="CP125" s="1329" t="s">
        <v>469</v>
      </c>
      <c r="CQ125" s="1329" t="n">
        <v>18.01528</v>
      </c>
      <c r="CR125" s="1329" t="n">
        <v>18.01528</v>
      </c>
      <c r="CS125" s="1329" t="n">
        <v>56.36253</v>
      </c>
      <c r="CT125" s="1329" t="n">
        <v>55.39228</v>
      </c>
      <c r="CU125" s="1329" t="n">
        <v>57.42372</v>
      </c>
      <c r="CV125" s="1329" t="n">
        <v>57.34817</v>
      </c>
      <c r="CW125" s="1329" t="n">
        <v>57.42372</v>
      </c>
      <c r="CX125" s="1329" t="n">
        <v>57.34539</v>
      </c>
      <c r="CY125" s="1329" t="s">
        <v>469</v>
      </c>
      <c r="CZ125" s="1329" t="s">
        <v>469</v>
      </c>
      <c r="DA125" s="1329" t="n">
        <v>18.01528</v>
      </c>
      <c r="DB125" s="1329" t="n">
        <v>18.01528</v>
      </c>
      <c r="DC125" s="1329" t="n">
        <v>57.42372</v>
      </c>
      <c r="DD125" s="1329" t="s">
        <v>469</v>
      </c>
      <c r="DE125" s="1329" t="n">
        <v>18.01528</v>
      </c>
      <c r="DF125" s="1329" t="s">
        <v>469</v>
      </c>
    </row>
    <row r="126" customFormat="false" ht="15" hidden="false" customHeight="false" outlineLevel="0" collapsed="false">
      <c r="A126" s="1329" t="s">
        <v>2149</v>
      </c>
      <c r="B126" s="1329" t="n">
        <v>1</v>
      </c>
      <c r="C126" s="1329" t="n">
        <v>1</v>
      </c>
      <c r="D126" s="1329" t="n">
        <v>1</v>
      </c>
      <c r="E126" s="1329" t="n">
        <v>1</v>
      </c>
      <c r="F126" s="1329" t="n">
        <v>1</v>
      </c>
      <c r="G126" s="1329" t="n">
        <v>1</v>
      </c>
      <c r="H126" s="1329" t="n">
        <v>1</v>
      </c>
      <c r="I126" s="1329" t="n">
        <v>1</v>
      </c>
      <c r="J126" s="1329" t="n">
        <v>1</v>
      </c>
      <c r="K126" s="1329" t="n">
        <v>1</v>
      </c>
      <c r="L126" s="1329" t="n">
        <v>1</v>
      </c>
      <c r="M126" s="1329" t="n">
        <v>1</v>
      </c>
      <c r="N126" s="1329" t="s">
        <v>469</v>
      </c>
      <c r="O126" s="1329" t="n">
        <v>1</v>
      </c>
      <c r="P126" s="1329" t="n">
        <v>1</v>
      </c>
      <c r="Q126" s="1329" t="n">
        <v>1</v>
      </c>
      <c r="R126" s="1329" t="n">
        <v>1</v>
      </c>
      <c r="S126" s="1329" t="n">
        <v>1</v>
      </c>
      <c r="T126" s="1329" t="n">
        <v>1</v>
      </c>
      <c r="U126" s="1329" t="n">
        <v>1</v>
      </c>
      <c r="V126" s="1329" t="n">
        <v>1</v>
      </c>
      <c r="W126" s="1329" t="n">
        <v>1</v>
      </c>
      <c r="X126" s="1329" t="n">
        <v>1</v>
      </c>
      <c r="Y126" s="1329" t="n">
        <v>1</v>
      </c>
      <c r="Z126" s="1329" t="n">
        <v>1</v>
      </c>
      <c r="AA126" s="1329" t="n">
        <v>1</v>
      </c>
      <c r="AB126" s="1329" t="n">
        <v>1</v>
      </c>
      <c r="AC126" s="1329" t="n">
        <v>1</v>
      </c>
      <c r="AD126" s="1329" t="n">
        <v>1</v>
      </c>
      <c r="AE126" s="1329" t="s">
        <v>469</v>
      </c>
      <c r="AF126" s="1329" t="n">
        <v>1</v>
      </c>
      <c r="AG126" s="1329" t="s">
        <v>469</v>
      </c>
      <c r="AH126" s="1329" t="n">
        <v>1</v>
      </c>
      <c r="AI126" s="1329" t="s">
        <v>469</v>
      </c>
      <c r="AJ126" s="1329" t="n">
        <v>1</v>
      </c>
      <c r="AK126" s="1329" t="s">
        <v>469</v>
      </c>
      <c r="AL126" s="1329" t="n">
        <v>1</v>
      </c>
      <c r="AM126" s="1329" t="s">
        <v>469</v>
      </c>
      <c r="AN126" s="1329" t="s">
        <v>469</v>
      </c>
      <c r="AO126" s="1329" t="n">
        <v>1</v>
      </c>
      <c r="AP126" s="1329" t="n">
        <v>1</v>
      </c>
      <c r="AQ126" s="1329" t="s">
        <v>469</v>
      </c>
      <c r="AR126" s="1329" t="n">
        <v>1</v>
      </c>
      <c r="AS126" s="1329" t="s">
        <v>469</v>
      </c>
      <c r="AT126" s="1329" t="n">
        <v>1</v>
      </c>
      <c r="AU126" s="1329" t="s">
        <v>469</v>
      </c>
      <c r="AV126" s="1329" t="s">
        <v>469</v>
      </c>
      <c r="AW126" s="1329" t="s">
        <v>469</v>
      </c>
      <c r="AX126" s="1329" t="n">
        <v>1</v>
      </c>
      <c r="AY126" s="1329" t="n">
        <v>1</v>
      </c>
      <c r="AZ126" s="1329" t="n">
        <v>1</v>
      </c>
      <c r="BA126" s="1329" t="n">
        <v>1</v>
      </c>
      <c r="BB126" s="1329" t="n">
        <v>1</v>
      </c>
      <c r="BC126" s="1329" t="n">
        <v>1</v>
      </c>
      <c r="BD126" s="1329" t="n">
        <v>1</v>
      </c>
      <c r="BE126" s="1329" t="n">
        <v>1</v>
      </c>
      <c r="BF126" s="1329" t="n">
        <v>1</v>
      </c>
      <c r="BG126" s="1329" t="n">
        <v>1</v>
      </c>
      <c r="BH126" s="1329" t="n">
        <v>1</v>
      </c>
      <c r="BI126" s="1329" t="s">
        <v>469</v>
      </c>
      <c r="BJ126" s="1329" t="s">
        <v>469</v>
      </c>
      <c r="BK126" s="1329" t="s">
        <v>469</v>
      </c>
      <c r="BL126" s="1329" t="n">
        <v>1</v>
      </c>
      <c r="BM126" s="1329" t="n">
        <v>1</v>
      </c>
      <c r="BN126" s="1329" t="n">
        <v>1</v>
      </c>
      <c r="BO126" s="1329" t="n">
        <v>1</v>
      </c>
      <c r="BP126" s="1329" t="s">
        <v>469</v>
      </c>
      <c r="BQ126" s="1329" t="n">
        <v>1</v>
      </c>
      <c r="BR126" s="1329" t="n">
        <v>1</v>
      </c>
      <c r="BS126" s="1329" t="s">
        <v>469</v>
      </c>
      <c r="BT126" s="1329" t="s">
        <v>469</v>
      </c>
      <c r="BU126" s="1329" t="s">
        <v>469</v>
      </c>
      <c r="BV126" s="1329" t="n">
        <v>1</v>
      </c>
      <c r="BW126" s="1329" t="s">
        <v>469</v>
      </c>
      <c r="BX126" s="1329" t="n">
        <v>1</v>
      </c>
      <c r="BY126" s="1329" t="s">
        <v>469</v>
      </c>
      <c r="BZ126" s="1329" t="n">
        <v>1</v>
      </c>
      <c r="CA126" s="1329" t="s">
        <v>469</v>
      </c>
      <c r="CB126" s="1329" t="n">
        <v>1</v>
      </c>
      <c r="CC126" s="1329" t="n">
        <v>1</v>
      </c>
      <c r="CD126" s="1329" t="n">
        <v>1</v>
      </c>
      <c r="CE126" s="1329" t="n">
        <v>1</v>
      </c>
      <c r="CF126" s="1329" t="n">
        <v>1</v>
      </c>
      <c r="CG126" s="1329" t="n">
        <v>1</v>
      </c>
      <c r="CH126" s="1329" t="n">
        <v>1</v>
      </c>
      <c r="CI126" s="1329" t="n">
        <v>1</v>
      </c>
      <c r="CJ126" s="1329" t="n">
        <v>1</v>
      </c>
      <c r="CK126" s="1329" t="n">
        <v>1</v>
      </c>
      <c r="CL126" s="1329" t="n">
        <v>1</v>
      </c>
      <c r="CM126" s="1329" t="n">
        <v>1</v>
      </c>
      <c r="CN126" s="1329" t="n">
        <v>1</v>
      </c>
      <c r="CO126" s="1329" t="s">
        <v>469</v>
      </c>
      <c r="CP126" s="1329" t="s">
        <v>469</v>
      </c>
      <c r="CQ126" s="1329" t="n">
        <v>1</v>
      </c>
      <c r="CR126" s="1329" t="n">
        <v>1</v>
      </c>
      <c r="CS126" s="1329" t="n">
        <v>1</v>
      </c>
      <c r="CT126" s="1329" t="n">
        <v>1</v>
      </c>
      <c r="CU126" s="1329" t="n">
        <v>1</v>
      </c>
      <c r="CV126" s="1329" t="n">
        <v>1</v>
      </c>
      <c r="CW126" s="1329" t="n">
        <v>1</v>
      </c>
      <c r="CX126" s="1329" t="n">
        <v>1</v>
      </c>
      <c r="CY126" s="1329" t="s">
        <v>469</v>
      </c>
      <c r="CZ126" s="1329" t="s">
        <v>469</v>
      </c>
      <c r="DA126" s="1329" t="n">
        <v>1</v>
      </c>
      <c r="DB126" s="1329" t="n">
        <v>1</v>
      </c>
      <c r="DC126" s="1329" t="n">
        <v>1</v>
      </c>
      <c r="DD126" s="1329" t="s">
        <v>469</v>
      </c>
      <c r="DE126" s="1329" t="n">
        <v>1</v>
      </c>
      <c r="DF126" s="1329" t="s">
        <v>469</v>
      </c>
    </row>
    <row r="127" customFormat="false" ht="15" hidden="false" customHeight="false" outlineLevel="0" collapsed="false">
      <c r="A127" s="1329" t="s">
        <v>2150</v>
      </c>
      <c r="B127" s="1329" t="n">
        <v>0.2719568</v>
      </c>
      <c r="C127" s="1329" t="n">
        <v>0.2747104</v>
      </c>
      <c r="D127" s="1329" t="n">
        <v>0.2757219</v>
      </c>
      <c r="E127" s="1329" t="n">
        <v>0.2781476</v>
      </c>
      <c r="F127" s="1329" t="n">
        <v>0.2254514</v>
      </c>
      <c r="G127" s="1329" t="n">
        <v>0.229</v>
      </c>
      <c r="H127" s="1329" t="n">
        <v>0.2641805</v>
      </c>
      <c r="I127" s="1329" t="n">
        <v>0.2757219</v>
      </c>
      <c r="J127" s="1329" t="n">
        <v>0.2254914</v>
      </c>
      <c r="K127" s="1329" t="n">
        <v>0.2255436</v>
      </c>
      <c r="L127" s="1329" t="n">
        <v>0.2723292</v>
      </c>
      <c r="M127" s="1329" t="n">
        <v>0.2240089</v>
      </c>
      <c r="N127" s="1329" t="s">
        <v>469</v>
      </c>
      <c r="O127" s="1329" t="n">
        <v>0.2773073</v>
      </c>
      <c r="P127" s="1329" t="n">
        <v>0.229</v>
      </c>
      <c r="Q127" s="1329" t="n">
        <v>0.2289998</v>
      </c>
      <c r="R127" s="1329" t="n">
        <v>0.2289998</v>
      </c>
      <c r="S127" s="1329" t="n">
        <v>0.2289998</v>
      </c>
      <c r="T127" s="1329" t="n">
        <v>0.2289998</v>
      </c>
      <c r="U127" s="1329" t="n">
        <v>0.2241588</v>
      </c>
      <c r="V127" s="1329" t="n">
        <v>0.2729419</v>
      </c>
      <c r="W127" s="1329" t="n">
        <v>0.2729419</v>
      </c>
      <c r="X127" s="1329" t="n">
        <v>0.2729419</v>
      </c>
      <c r="Y127" s="1329" t="n">
        <v>0.2729419</v>
      </c>
      <c r="Z127" s="1329" t="n">
        <v>0.2729419</v>
      </c>
      <c r="AA127" s="1329" t="n">
        <v>0.2773073</v>
      </c>
      <c r="AB127" s="1329" t="n">
        <v>0.2241588</v>
      </c>
      <c r="AC127" s="1329" t="n">
        <v>0.2757219</v>
      </c>
      <c r="AD127" s="1329" t="n">
        <v>0.2773073</v>
      </c>
      <c r="AE127" s="1329" t="s">
        <v>469</v>
      </c>
      <c r="AF127" s="1329" t="n">
        <v>0.2241588</v>
      </c>
      <c r="AG127" s="1329" t="s">
        <v>469</v>
      </c>
      <c r="AH127" s="1329" t="n">
        <v>0.2717588</v>
      </c>
      <c r="AI127" s="1329" t="s">
        <v>469</v>
      </c>
      <c r="AJ127" s="1329" t="n">
        <v>0.2723292</v>
      </c>
      <c r="AK127" s="1329" t="s">
        <v>469</v>
      </c>
      <c r="AL127" s="1329" t="n">
        <v>0.2747104</v>
      </c>
      <c r="AM127" s="1329" t="s">
        <v>469</v>
      </c>
      <c r="AN127" s="1329" t="s">
        <v>469</v>
      </c>
      <c r="AO127" s="1329" t="n">
        <v>0.2729269</v>
      </c>
      <c r="AP127" s="1329" t="n">
        <v>0.229</v>
      </c>
      <c r="AQ127" s="1329" t="s">
        <v>469</v>
      </c>
      <c r="AR127" s="1329" t="n">
        <v>0.2757219</v>
      </c>
      <c r="AS127" s="1329" t="s">
        <v>469</v>
      </c>
      <c r="AT127" s="1329" t="n">
        <v>0.2781476</v>
      </c>
      <c r="AU127" s="1329" t="s">
        <v>469</v>
      </c>
      <c r="AV127" s="1329" t="s">
        <v>469</v>
      </c>
      <c r="AW127" s="1329" t="s">
        <v>469</v>
      </c>
      <c r="AX127" s="1329" t="n">
        <v>0.2717837</v>
      </c>
      <c r="AY127" s="1329" t="n">
        <v>0.2723292</v>
      </c>
      <c r="AZ127" s="1329" t="n">
        <v>0.2747104</v>
      </c>
      <c r="BA127" s="1329" t="n">
        <v>0.2641805</v>
      </c>
      <c r="BB127" s="1329" t="n">
        <v>0.2254512</v>
      </c>
      <c r="BC127" s="1329" t="n">
        <v>0.2747104</v>
      </c>
      <c r="BD127" s="1329" t="n">
        <v>0.2241588</v>
      </c>
      <c r="BE127" s="1329" t="n">
        <v>0.2745452</v>
      </c>
      <c r="BF127" s="1329" t="n">
        <v>0.2729419</v>
      </c>
      <c r="BG127" s="1329" t="n">
        <v>0.2729505</v>
      </c>
      <c r="BH127" s="1329" t="n">
        <v>0.2757219</v>
      </c>
      <c r="BI127" s="1329" t="s">
        <v>469</v>
      </c>
      <c r="BJ127" s="1329" t="s">
        <v>469</v>
      </c>
      <c r="BK127" s="1329" t="s">
        <v>469</v>
      </c>
      <c r="BL127" s="1329" t="n">
        <v>0.2288417</v>
      </c>
      <c r="BM127" s="1329" t="n">
        <v>0.2781476</v>
      </c>
      <c r="BN127" s="1329" t="n">
        <v>0.2289998</v>
      </c>
      <c r="BO127" s="1329" t="n">
        <v>0.2288417</v>
      </c>
      <c r="BP127" s="1329" t="s">
        <v>469</v>
      </c>
      <c r="BQ127" s="1329" t="n">
        <v>0.2289998</v>
      </c>
      <c r="BR127" s="1329" t="n">
        <v>0.2289999</v>
      </c>
      <c r="BS127" s="1329" t="s">
        <v>469</v>
      </c>
      <c r="BT127" s="1329" t="s">
        <v>469</v>
      </c>
      <c r="BU127" s="1329" t="s">
        <v>469</v>
      </c>
      <c r="BV127" s="1329" t="n">
        <v>0.2773073</v>
      </c>
      <c r="BW127" s="1329" t="s">
        <v>469</v>
      </c>
      <c r="BX127" s="1329" t="n">
        <v>0.2241588</v>
      </c>
      <c r="BY127" s="1329" t="s">
        <v>469</v>
      </c>
      <c r="BZ127" s="1329" t="n">
        <v>0.2781476</v>
      </c>
      <c r="CA127" s="1329" t="s">
        <v>469</v>
      </c>
      <c r="CB127" s="1329" t="n">
        <v>0.2723292</v>
      </c>
      <c r="CC127" s="1329" t="n">
        <v>0.2723292</v>
      </c>
      <c r="CD127" s="1329" t="n">
        <v>0.2641805</v>
      </c>
      <c r="CE127" s="1329" t="n">
        <v>0.2773073</v>
      </c>
      <c r="CF127" s="1329" t="n">
        <v>0.2771046</v>
      </c>
      <c r="CG127" s="1329" t="n">
        <v>0.2241588</v>
      </c>
      <c r="CH127" s="1329" t="n">
        <v>0.2241588</v>
      </c>
      <c r="CI127" s="1329" t="n">
        <v>0.2717588</v>
      </c>
      <c r="CJ127" s="1329" t="n">
        <v>0.2659704</v>
      </c>
      <c r="CK127" s="1329" t="n">
        <v>0.2723292</v>
      </c>
      <c r="CL127" s="1329" t="n">
        <v>0.2687658</v>
      </c>
      <c r="CM127" s="1329" t="n">
        <v>0.2747104</v>
      </c>
      <c r="CN127" s="1329" t="n">
        <v>0.2719841</v>
      </c>
      <c r="CO127" s="1329" t="s">
        <v>469</v>
      </c>
      <c r="CP127" s="1329" t="s">
        <v>469</v>
      </c>
      <c r="CQ127" s="1329" t="n">
        <v>0.229</v>
      </c>
      <c r="CR127" s="1329" t="n">
        <v>0.229</v>
      </c>
      <c r="CS127" s="1329" t="n">
        <v>0.2757219</v>
      </c>
      <c r="CT127" s="1329" t="n">
        <v>0.2734231</v>
      </c>
      <c r="CU127" s="1329" t="n">
        <v>0.2781476</v>
      </c>
      <c r="CV127" s="1329" t="n">
        <v>0.2777311</v>
      </c>
      <c r="CW127" s="1329" t="n">
        <v>0.2781476</v>
      </c>
      <c r="CX127" s="1329" t="n">
        <v>0.2777227</v>
      </c>
      <c r="CY127" s="1329" t="s">
        <v>469</v>
      </c>
      <c r="CZ127" s="1329" t="s">
        <v>469</v>
      </c>
      <c r="DA127" s="1329" t="n">
        <v>0.229</v>
      </c>
      <c r="DB127" s="1329" t="n">
        <v>0.229</v>
      </c>
      <c r="DC127" s="1329" t="n">
        <v>0.2781476</v>
      </c>
      <c r="DD127" s="1329" t="s">
        <v>469</v>
      </c>
      <c r="DE127" s="1329" t="n">
        <v>0.229</v>
      </c>
      <c r="DF127" s="1329" t="s">
        <v>469</v>
      </c>
    </row>
    <row r="128" customFormat="false" ht="15" hidden="false" customHeight="false" outlineLevel="0" collapsed="false">
      <c r="A128" s="1329" t="s">
        <v>2151</v>
      </c>
      <c r="B128" s="1329" t="n">
        <v>0.7728239</v>
      </c>
      <c r="C128" s="1329" t="n">
        <v>0.5593772</v>
      </c>
      <c r="D128" s="1329" t="n">
        <v>0.6596129</v>
      </c>
      <c r="E128" s="1329" t="n">
        <v>0.4912102</v>
      </c>
      <c r="F128" s="1329" t="n">
        <v>0.131325</v>
      </c>
      <c r="G128" s="1321" t="n">
        <v>0.00234</v>
      </c>
      <c r="H128" s="1329" t="n">
        <v>0.3563681</v>
      </c>
      <c r="I128" s="1329" t="n">
        <v>0.4489272</v>
      </c>
      <c r="J128" s="1329" t="n">
        <v>0.1413242</v>
      </c>
      <c r="K128" s="1329" t="n">
        <v>0.074867</v>
      </c>
      <c r="L128" s="1329" t="n">
        <v>0.4417363</v>
      </c>
      <c r="M128" s="1329" t="n">
        <v>0.0168209</v>
      </c>
      <c r="N128" s="1329" t="s">
        <v>469</v>
      </c>
      <c r="O128" s="1329" t="n">
        <v>0.4670733</v>
      </c>
      <c r="P128" s="1321" t="n">
        <v>0.00739</v>
      </c>
      <c r="Q128" s="1329" t="n">
        <v>0.1779774</v>
      </c>
      <c r="R128" s="1329" t="n">
        <v>0.1800343</v>
      </c>
      <c r="S128" s="1329" t="n">
        <v>0.0198537</v>
      </c>
      <c r="T128" s="1321" t="n">
        <v>0.00739</v>
      </c>
      <c r="U128" s="1329" t="n">
        <v>0.021727</v>
      </c>
      <c r="V128" s="1329" t="n">
        <v>0.8008532</v>
      </c>
      <c r="W128" s="1329" t="n">
        <v>0.2319832</v>
      </c>
      <c r="X128" s="1329" t="n">
        <v>0.1722763</v>
      </c>
      <c r="Y128" s="1329" t="n">
        <v>0.0605808</v>
      </c>
      <c r="Z128" s="1329" t="n">
        <v>0.0611986</v>
      </c>
      <c r="AA128" s="1329" t="n">
        <v>0.4748218</v>
      </c>
      <c r="AB128" s="1329" t="n">
        <v>0.021727</v>
      </c>
      <c r="AC128" s="1329" t="n">
        <v>0.707481</v>
      </c>
      <c r="AD128" s="1329" t="n">
        <v>0.4670733</v>
      </c>
      <c r="AE128" s="1329" t="s">
        <v>469</v>
      </c>
      <c r="AF128" s="1329" t="n">
        <v>0.0212291</v>
      </c>
      <c r="AG128" s="1329" t="s">
        <v>469</v>
      </c>
      <c r="AH128" s="1329" t="n">
        <v>0.7</v>
      </c>
      <c r="AI128" s="1329" t="s">
        <v>469</v>
      </c>
      <c r="AJ128" s="1329" t="n">
        <v>0.4417363</v>
      </c>
      <c r="AK128" s="1329" t="s">
        <v>469</v>
      </c>
      <c r="AL128" s="1329" t="n">
        <v>0.5601484</v>
      </c>
      <c r="AM128" s="1329" t="s">
        <v>469</v>
      </c>
      <c r="AN128" s="1329" t="s">
        <v>469</v>
      </c>
      <c r="AO128" s="1329" t="n">
        <v>1.17799</v>
      </c>
      <c r="AP128" s="1329" t="n">
        <v>1</v>
      </c>
      <c r="AQ128" s="1329" t="s">
        <v>469</v>
      </c>
      <c r="AR128" s="1329" t="n">
        <v>0.6596129</v>
      </c>
      <c r="AS128" s="1329" t="s">
        <v>469</v>
      </c>
      <c r="AT128" s="1329" t="n">
        <v>0.4805133</v>
      </c>
      <c r="AU128" s="1329" t="s">
        <v>469</v>
      </c>
      <c r="AV128" s="1329" t="s">
        <v>469</v>
      </c>
      <c r="AW128" s="1329" t="s">
        <v>469</v>
      </c>
      <c r="AX128" s="1329" t="n">
        <v>0.701325</v>
      </c>
      <c r="AY128" s="1329" t="n">
        <v>0.4459675</v>
      </c>
      <c r="AZ128" s="1329" t="n">
        <v>0.5601757</v>
      </c>
      <c r="BA128" s="1329" t="n">
        <v>0.3938586</v>
      </c>
      <c r="BB128" s="1329" t="n">
        <v>0.0727641</v>
      </c>
      <c r="BC128" s="1329" t="n">
        <v>0.8201878</v>
      </c>
      <c r="BD128" s="1329" t="n">
        <v>0.021727</v>
      </c>
      <c r="BE128" s="1329" t="n">
        <v>0.7699286</v>
      </c>
      <c r="BF128" s="1329" t="n">
        <v>0.8008532</v>
      </c>
      <c r="BG128" s="1329" t="n">
        <v>0.801325</v>
      </c>
      <c r="BH128" s="1329" t="n">
        <v>0.7224544</v>
      </c>
      <c r="BI128" s="1329" t="s">
        <v>469</v>
      </c>
      <c r="BJ128" s="1329" t="s">
        <v>469</v>
      </c>
      <c r="BK128" s="1329" t="s">
        <v>469</v>
      </c>
      <c r="BL128" s="1329" t="n">
        <v>0.4792164</v>
      </c>
      <c r="BM128" s="1329" t="n">
        <v>0.4832807</v>
      </c>
      <c r="BN128" s="1329" t="n">
        <v>0.1807214</v>
      </c>
      <c r="BO128" s="1329" t="n">
        <v>0.1147548</v>
      </c>
      <c r="BP128" s="1329" t="s">
        <v>469</v>
      </c>
      <c r="BQ128" s="1329" t="n">
        <v>0.1807214</v>
      </c>
      <c r="BR128" s="1329" t="n">
        <v>0.181325</v>
      </c>
      <c r="BS128" s="1329" t="s">
        <v>469</v>
      </c>
      <c r="BT128" s="1329" t="s">
        <v>469</v>
      </c>
      <c r="BU128" s="1329" t="s">
        <v>469</v>
      </c>
      <c r="BV128" s="1329" t="n">
        <v>0.4681076</v>
      </c>
      <c r="BW128" s="1329" t="s">
        <v>469</v>
      </c>
      <c r="BX128" s="1329" t="n">
        <v>0.0212299</v>
      </c>
      <c r="BY128" s="1329" t="s">
        <v>469</v>
      </c>
      <c r="BZ128" s="1329" t="n">
        <v>0.4805075</v>
      </c>
      <c r="CA128" s="1329" t="s">
        <v>469</v>
      </c>
      <c r="CB128" s="1329" t="n">
        <v>0.4421478</v>
      </c>
      <c r="CC128" s="1329" t="n">
        <v>0.4459272</v>
      </c>
      <c r="CD128" s="1329" t="n">
        <v>0.3938586</v>
      </c>
      <c r="CE128" s="1329" t="n">
        <v>0.4670733</v>
      </c>
      <c r="CF128" s="1329" t="n">
        <v>0.0599997</v>
      </c>
      <c r="CG128" s="1329" t="n">
        <v>0.0212291</v>
      </c>
      <c r="CH128" s="1329" t="n">
        <v>0.0212879</v>
      </c>
      <c r="CI128" s="1329" t="n">
        <v>0.7</v>
      </c>
      <c r="CJ128" s="1329" t="n">
        <v>0.0599998</v>
      </c>
      <c r="CK128" s="1329" t="n">
        <v>0.4417363</v>
      </c>
      <c r="CL128" s="1329" t="n">
        <v>0.0600004</v>
      </c>
      <c r="CM128" s="1329" t="n">
        <v>0.5601484</v>
      </c>
      <c r="CN128" s="1329" t="n">
        <v>0.0600002</v>
      </c>
      <c r="CO128" s="1329" t="s">
        <v>469</v>
      </c>
      <c r="CP128" s="1329" t="s">
        <v>469</v>
      </c>
      <c r="CQ128" s="1329" t="n">
        <v>1</v>
      </c>
      <c r="CR128" s="1329" t="n">
        <v>0.0599999</v>
      </c>
      <c r="CS128" s="1329" t="n">
        <v>0.6596129</v>
      </c>
      <c r="CT128" s="1329" t="n">
        <v>0.0600004</v>
      </c>
      <c r="CU128" s="1329" t="n">
        <v>0.4679784</v>
      </c>
      <c r="CV128" s="1329" t="n">
        <v>0.0600006</v>
      </c>
      <c r="CW128" s="1329" t="n">
        <v>0.4803851</v>
      </c>
      <c r="CX128" s="1329" t="n">
        <v>0.0600007</v>
      </c>
      <c r="CY128" s="1329" t="s">
        <v>469</v>
      </c>
      <c r="CZ128" s="1329" t="s">
        <v>469</v>
      </c>
      <c r="DA128" s="1329" t="n">
        <v>1</v>
      </c>
      <c r="DB128" s="1329" t="n">
        <v>0.0599997</v>
      </c>
      <c r="DC128" s="1329" t="n">
        <v>0.4679784</v>
      </c>
      <c r="DD128" s="1329" t="s">
        <v>469</v>
      </c>
      <c r="DE128" s="1329" t="n">
        <v>1</v>
      </c>
      <c r="DF128" s="1329" t="s">
        <v>469</v>
      </c>
    </row>
    <row r="129" customFormat="false" ht="15" hidden="false" customHeight="false" outlineLevel="0" collapsed="false">
      <c r="A129" s="1329" t="s">
        <v>2158</v>
      </c>
      <c r="B129" s="1329" t="n">
        <v>0.0293739</v>
      </c>
      <c r="C129" s="1329" t="n">
        <v>0.0547192</v>
      </c>
      <c r="D129" s="1329" t="n">
        <v>0.0282948</v>
      </c>
      <c r="E129" s="1329" t="n">
        <v>0.0595551</v>
      </c>
      <c r="F129" s="1321" t="n">
        <v>0.00214</v>
      </c>
      <c r="G129" s="1321" t="n">
        <v>0.00371</v>
      </c>
      <c r="H129" s="1329" t="n">
        <v>0.0381325</v>
      </c>
      <c r="I129" s="1329" t="n">
        <v>0.0488372</v>
      </c>
      <c r="J129" s="1321" t="n">
        <v>0.00224</v>
      </c>
      <c r="K129" s="1321" t="n">
        <v>0.00214</v>
      </c>
      <c r="L129" s="1329" t="n">
        <v>0.027103</v>
      </c>
      <c r="M129" s="1321" t="n">
        <v>0.00487</v>
      </c>
      <c r="N129" s="1329" t="s">
        <v>469</v>
      </c>
      <c r="O129" s="1329" t="n">
        <v>0.0377547</v>
      </c>
      <c r="P129" s="1321" t="n">
        <v>0.00814</v>
      </c>
      <c r="Q129" s="1321" t="n">
        <v>0.00112</v>
      </c>
      <c r="R129" s="1321" t="n">
        <v>0.00711</v>
      </c>
      <c r="S129" s="1321" t="n">
        <v>0.00781</v>
      </c>
      <c r="T129" s="1321" t="n">
        <v>0.00814</v>
      </c>
      <c r="U129" s="1329" t="n">
        <v>0.0190821</v>
      </c>
      <c r="V129" s="1329" t="n">
        <v>0.034793</v>
      </c>
      <c r="W129" s="1329" t="n">
        <v>0.0356524</v>
      </c>
      <c r="X129" s="1329" t="n">
        <v>0.0360531</v>
      </c>
      <c r="Y129" s="1329" t="n">
        <v>0.037709</v>
      </c>
      <c r="Z129" s="1329" t="n">
        <v>0.0565064</v>
      </c>
      <c r="AA129" s="1329" t="n">
        <v>0.0456702</v>
      </c>
      <c r="AB129" s="1329" t="n">
        <v>0.0190821</v>
      </c>
      <c r="AC129" s="1329" t="n">
        <v>0.0495288</v>
      </c>
      <c r="AD129" s="1329" t="n">
        <v>0.0314049</v>
      </c>
      <c r="AE129" s="1329" t="s">
        <v>469</v>
      </c>
      <c r="AF129" s="1321" t="n">
        <v>0.00487</v>
      </c>
      <c r="AG129" s="1329" t="s">
        <v>469</v>
      </c>
      <c r="AH129" s="1329" t="n">
        <v>0.0266125</v>
      </c>
      <c r="AI129" s="1329" t="s">
        <v>469</v>
      </c>
      <c r="AJ129" s="1329" t="n">
        <v>0.0270518</v>
      </c>
      <c r="AK129" s="1329" t="s">
        <v>469</v>
      </c>
      <c r="AL129" s="1329" t="n">
        <v>0.0320685</v>
      </c>
      <c r="AM129" s="1329" t="s">
        <v>469</v>
      </c>
      <c r="AN129" s="1329" t="s">
        <v>469</v>
      </c>
      <c r="AO129" s="1329" t="n">
        <v>0.0440171</v>
      </c>
      <c r="AP129" s="1321" t="n">
        <v>0.00578</v>
      </c>
      <c r="AQ129" s="1329" t="s">
        <v>469</v>
      </c>
      <c r="AR129" s="1329" t="n">
        <v>0.0282435</v>
      </c>
      <c r="AS129" s="1329" t="s">
        <v>469</v>
      </c>
      <c r="AT129" s="1329" t="n">
        <v>0.0197522</v>
      </c>
      <c r="AU129" s="1329" t="s">
        <v>469</v>
      </c>
      <c r="AV129" s="1329" t="s">
        <v>469</v>
      </c>
      <c r="AW129" s="1329" t="s">
        <v>469</v>
      </c>
      <c r="AX129" s="1329" t="n">
        <v>0.026666</v>
      </c>
      <c r="AY129" s="1329" t="n">
        <v>0.0386326</v>
      </c>
      <c r="AZ129" s="1329" t="n">
        <v>0.0321216</v>
      </c>
      <c r="BA129" s="1329" t="n">
        <v>0.0380044</v>
      </c>
      <c r="BB129" s="1321" t="n">
        <v>0.00654</v>
      </c>
      <c r="BC129" s="1329" t="n">
        <v>0.0318468</v>
      </c>
      <c r="BD129" s="1329" t="n">
        <v>0.0190821</v>
      </c>
      <c r="BE129" s="1329" t="n">
        <v>0.0309141</v>
      </c>
      <c r="BF129" s="1329" t="n">
        <v>0.034793</v>
      </c>
      <c r="BG129" s="1329" t="n">
        <v>0.0347945</v>
      </c>
      <c r="BH129" s="1329" t="n">
        <v>0.0282948</v>
      </c>
      <c r="BI129" s="1329" t="s">
        <v>469</v>
      </c>
      <c r="BJ129" s="1329" t="s">
        <v>469</v>
      </c>
      <c r="BK129" s="1329" t="s">
        <v>469</v>
      </c>
      <c r="BL129" s="1321" t="n">
        <v>0.00611</v>
      </c>
      <c r="BM129" s="1329" t="n">
        <v>0.0302475</v>
      </c>
      <c r="BN129" s="1321" t="n">
        <v>0.00112</v>
      </c>
      <c r="BO129" s="1321" t="n">
        <v>0.00552</v>
      </c>
      <c r="BP129" s="1329" t="s">
        <v>469</v>
      </c>
      <c r="BQ129" s="1321" t="n">
        <v>0.00112</v>
      </c>
      <c r="BR129" s="1321" t="n">
        <v>0.00112</v>
      </c>
      <c r="BS129" s="1329" t="s">
        <v>469</v>
      </c>
      <c r="BT129" s="1329" t="s">
        <v>469</v>
      </c>
      <c r="BU129" s="1329" t="s">
        <v>469</v>
      </c>
      <c r="BV129" s="1329" t="n">
        <v>0.018704</v>
      </c>
      <c r="BW129" s="1329" t="s">
        <v>469</v>
      </c>
      <c r="BX129" s="1321" t="n">
        <v>0.00325</v>
      </c>
      <c r="BY129" s="1329" t="s">
        <v>469</v>
      </c>
      <c r="BZ129" s="1329" t="n">
        <v>0.0197653</v>
      </c>
      <c r="CA129" s="1329" t="s">
        <v>469</v>
      </c>
      <c r="CB129" s="1329" t="n">
        <v>0.0174411</v>
      </c>
      <c r="CC129" s="1329" t="n">
        <v>0.0386327</v>
      </c>
      <c r="CD129" s="1329" t="n">
        <v>0.0379607</v>
      </c>
      <c r="CE129" s="1329" t="n">
        <v>0.0314049</v>
      </c>
      <c r="CF129" s="1321" t="n">
        <v>0.00261</v>
      </c>
      <c r="CG129" s="1321" t="n">
        <v>0.00487</v>
      </c>
      <c r="CH129" s="1321" t="n">
        <v>0.00097</v>
      </c>
      <c r="CI129" s="1329" t="n">
        <v>0.0266125</v>
      </c>
      <c r="CJ129" s="1321" t="n">
        <v>0.00241</v>
      </c>
      <c r="CK129" s="1329" t="n">
        <v>0.0270518</v>
      </c>
      <c r="CL129" s="1321" t="n">
        <v>0.00248</v>
      </c>
      <c r="CM129" s="1329" t="n">
        <v>0.0320685</v>
      </c>
      <c r="CN129" s="1321" t="n">
        <v>0.00266</v>
      </c>
      <c r="CO129" s="1329" t="s">
        <v>469</v>
      </c>
      <c r="CP129" s="1329" t="s">
        <v>469</v>
      </c>
      <c r="CQ129" s="1321" t="n">
        <v>0.00578</v>
      </c>
      <c r="CR129" s="1321" t="n">
        <v>0.000388</v>
      </c>
      <c r="CS129" s="1329" t="n">
        <v>0.0282435</v>
      </c>
      <c r="CT129" s="1321" t="n">
        <v>0.00248</v>
      </c>
      <c r="CU129" s="1329" t="n">
        <v>0.0302475</v>
      </c>
      <c r="CV129" s="1321" t="n">
        <v>0.00263</v>
      </c>
      <c r="CW129" s="1329" t="n">
        <v>0.0197523</v>
      </c>
      <c r="CX129" s="1321" t="n">
        <v>0.00263</v>
      </c>
      <c r="CY129" s="1329" t="s">
        <v>469</v>
      </c>
      <c r="CZ129" s="1329" t="s">
        <v>469</v>
      </c>
      <c r="DA129" s="1321" t="n">
        <v>0.00578</v>
      </c>
      <c r="DB129" s="1321" t="n">
        <v>0.000388</v>
      </c>
      <c r="DC129" s="1329" t="n">
        <v>0.0302475</v>
      </c>
      <c r="DD129" s="1329" t="s">
        <v>469</v>
      </c>
      <c r="DE129" s="1321" t="n">
        <v>0.00578</v>
      </c>
      <c r="DF129" s="1329" t="s">
        <v>469</v>
      </c>
    </row>
    <row r="130" customFormat="false" ht="15" hidden="false" customHeight="false" outlineLevel="0" collapsed="false">
      <c r="A130" s="1329" t="s">
        <v>2152</v>
      </c>
      <c r="B130" s="1329" t="n">
        <v>75.00451</v>
      </c>
      <c r="C130" s="1329" t="n">
        <v>105.3068</v>
      </c>
      <c r="D130" s="1329" t="n">
        <v>59.27834</v>
      </c>
      <c r="E130" s="1329" t="n">
        <v>89.84629</v>
      </c>
      <c r="F130" s="1329" t="n">
        <v>40</v>
      </c>
      <c r="G130" s="1329" t="n">
        <v>152.0164</v>
      </c>
      <c r="H130" s="1329" t="n">
        <v>84.19268</v>
      </c>
      <c r="I130" s="1329" t="n">
        <v>83.4801</v>
      </c>
      <c r="J130" s="1329" t="n">
        <v>60.00017</v>
      </c>
      <c r="K130" s="1329" t="n">
        <v>56.75059</v>
      </c>
      <c r="L130" s="1329" t="n">
        <v>69.34663</v>
      </c>
      <c r="M130" s="1329" t="n">
        <v>95.03804</v>
      </c>
      <c r="N130" s="1329" t="s">
        <v>469</v>
      </c>
      <c r="O130" s="1329" t="n">
        <v>68.96946</v>
      </c>
      <c r="P130" s="1329" t="n">
        <v>186.1944</v>
      </c>
      <c r="Q130" s="1329" t="n">
        <v>117.1906</v>
      </c>
      <c r="R130" s="1329" t="n">
        <v>186.1857</v>
      </c>
      <c r="S130" s="1329" t="n">
        <v>186.1857</v>
      </c>
      <c r="T130" s="1329" t="n">
        <v>186.1857</v>
      </c>
      <c r="U130" s="1329" t="n">
        <v>142.6698</v>
      </c>
      <c r="V130" s="1329" t="n">
        <v>135.4581</v>
      </c>
      <c r="W130" s="1329" t="n">
        <v>135.823</v>
      </c>
      <c r="X130" s="1329" t="n">
        <v>135.823</v>
      </c>
      <c r="Y130" s="1329" t="n">
        <v>135.823</v>
      </c>
      <c r="Z130" s="1329" t="n">
        <v>157.3518</v>
      </c>
      <c r="AA130" s="1329" t="n">
        <v>77.69643</v>
      </c>
      <c r="AB130" s="1329" t="n">
        <v>142.6698</v>
      </c>
      <c r="AC130" s="1329" t="n">
        <v>84.62718</v>
      </c>
      <c r="AD130" s="1329" t="n">
        <v>60.95113</v>
      </c>
      <c r="AE130" s="1329" t="s">
        <v>469</v>
      </c>
      <c r="AF130" s="1329" t="n">
        <v>93.84966</v>
      </c>
      <c r="AG130" s="1329" t="s">
        <v>469</v>
      </c>
      <c r="AH130" s="1329" t="n">
        <v>71.1</v>
      </c>
      <c r="AI130" s="1329" t="s">
        <v>469</v>
      </c>
      <c r="AJ130" s="1329" t="n">
        <v>69.26201</v>
      </c>
      <c r="AK130" s="1329" t="s">
        <v>469</v>
      </c>
      <c r="AL130" s="1329" t="n">
        <v>76.79286</v>
      </c>
      <c r="AM130" s="1329" t="s">
        <v>469</v>
      </c>
      <c r="AN130" s="1329" t="s">
        <v>469</v>
      </c>
      <c r="AO130" s="1329" t="n">
        <v>83.02906</v>
      </c>
      <c r="AP130" s="1329" t="n">
        <v>179.9768</v>
      </c>
      <c r="AQ130" s="1329" t="s">
        <v>469</v>
      </c>
      <c r="AR130" s="1329" t="n">
        <v>59.20217</v>
      </c>
      <c r="AS130" s="1329" t="s">
        <v>469</v>
      </c>
      <c r="AT130" s="1329" t="n">
        <v>41.64136</v>
      </c>
      <c r="AU130" s="1329" t="s">
        <v>469</v>
      </c>
      <c r="AV130" s="1329" t="s">
        <v>469</v>
      </c>
      <c r="AW130" s="1329" t="s">
        <v>469</v>
      </c>
      <c r="AX130" s="1329" t="n">
        <v>71.10292</v>
      </c>
      <c r="AY130" s="1329" t="n">
        <v>86.12362</v>
      </c>
      <c r="AZ130" s="1329" t="n">
        <v>76.87269</v>
      </c>
      <c r="BA130" s="1329" t="n">
        <v>84.19268</v>
      </c>
      <c r="BB130" s="1329" t="n">
        <v>94.46965</v>
      </c>
      <c r="BC130" s="1329" t="n">
        <v>76.87269</v>
      </c>
      <c r="BD130" s="1329" t="n">
        <v>142.6698</v>
      </c>
      <c r="BE130" s="1329" t="n">
        <v>70.75102</v>
      </c>
      <c r="BF130" s="1329" t="n">
        <v>135.4581</v>
      </c>
      <c r="BG130" s="1329" t="n">
        <v>135.5753</v>
      </c>
      <c r="BH130" s="1329" t="n">
        <v>55.48421</v>
      </c>
      <c r="BI130" s="1329" t="s">
        <v>469</v>
      </c>
      <c r="BJ130" s="1329" t="s">
        <v>469</v>
      </c>
      <c r="BK130" s="1329" t="s">
        <v>469</v>
      </c>
      <c r="BL130" s="1329" t="n">
        <v>70.93488</v>
      </c>
      <c r="BM130" s="1329" t="n">
        <v>56.9866</v>
      </c>
      <c r="BN130" s="1329" t="n">
        <v>117.1906</v>
      </c>
      <c r="BO130" s="1329" t="n">
        <v>161.6988</v>
      </c>
      <c r="BP130" s="1329" t="s">
        <v>469</v>
      </c>
      <c r="BQ130" s="1329" t="n">
        <v>117.1906</v>
      </c>
      <c r="BR130" s="1329" t="n">
        <v>117.1953</v>
      </c>
      <c r="BS130" s="1329" t="s">
        <v>469</v>
      </c>
      <c r="BT130" s="1329" t="s">
        <v>469</v>
      </c>
      <c r="BU130" s="1329" t="s">
        <v>469</v>
      </c>
      <c r="BV130" s="1329" t="n">
        <v>40.33666</v>
      </c>
      <c r="BW130" s="1329" t="s">
        <v>469</v>
      </c>
      <c r="BX130" s="1329" t="n">
        <v>81.66715</v>
      </c>
      <c r="BY130" s="1329" t="s">
        <v>469</v>
      </c>
      <c r="BZ130" s="1329" t="n">
        <v>41.6663</v>
      </c>
      <c r="CA130" s="1329" t="s">
        <v>469</v>
      </c>
      <c r="CB130" s="1329" t="n">
        <v>50.84274</v>
      </c>
      <c r="CC130" s="1329" t="n">
        <v>86.12362</v>
      </c>
      <c r="CD130" s="1329" t="n">
        <v>84.13938</v>
      </c>
      <c r="CE130" s="1329" t="n">
        <v>60.95113</v>
      </c>
      <c r="CF130" s="1329" t="n">
        <v>-19.68863</v>
      </c>
      <c r="CG130" s="1329" t="n">
        <v>93.84965</v>
      </c>
      <c r="CH130" s="1329" t="n">
        <v>49.71389</v>
      </c>
      <c r="CI130" s="1329" t="n">
        <v>71.1</v>
      </c>
      <c r="CJ130" s="1329" t="n">
        <v>3.309379</v>
      </c>
      <c r="CK130" s="1329" t="n">
        <v>69.26201</v>
      </c>
      <c r="CL130" s="1329" t="n">
        <v>-3.648829</v>
      </c>
      <c r="CM130" s="1329" t="n">
        <v>76.79286</v>
      </c>
      <c r="CN130" s="1329" t="n">
        <v>0.3992376</v>
      </c>
      <c r="CO130" s="1329" t="s">
        <v>469</v>
      </c>
      <c r="CP130" s="1329" t="s">
        <v>469</v>
      </c>
      <c r="CQ130" s="1329" t="n">
        <v>179.9768</v>
      </c>
      <c r="CR130" s="1329" t="n">
        <v>85.95582</v>
      </c>
      <c r="CS130" s="1329" t="n">
        <v>59.20217</v>
      </c>
      <c r="CT130" s="1329" t="n">
        <v>-17.84375</v>
      </c>
      <c r="CU130" s="1329" t="n">
        <v>58.58405</v>
      </c>
      <c r="CV130" s="1329" t="n">
        <v>-19.85452</v>
      </c>
      <c r="CW130" s="1329" t="n">
        <v>41.64136</v>
      </c>
      <c r="CX130" s="1329" t="n">
        <v>-19.84475</v>
      </c>
      <c r="CY130" s="1329" t="s">
        <v>469</v>
      </c>
      <c r="CZ130" s="1329" t="s">
        <v>469</v>
      </c>
      <c r="DA130" s="1329" t="n">
        <v>179.9768</v>
      </c>
      <c r="DB130" s="1329" t="n">
        <v>85.95582</v>
      </c>
      <c r="DC130" s="1329" t="n">
        <v>58.58405</v>
      </c>
      <c r="DD130" s="1329" t="s">
        <v>469</v>
      </c>
      <c r="DE130" s="1329" t="n">
        <v>179.9768</v>
      </c>
      <c r="DF130" s="1329" t="s">
        <v>469</v>
      </c>
    </row>
    <row r="131" customFormat="false" ht="15" hidden="false" customHeight="false" outlineLevel="0" collapsed="false">
      <c r="A131" s="1329" t="s">
        <v>2153</v>
      </c>
      <c r="B131" s="1321" t="n">
        <v>-215000000</v>
      </c>
      <c r="C131" s="1321" t="n">
        <v>-241000000</v>
      </c>
      <c r="D131" s="1321" t="n">
        <v>-242000000</v>
      </c>
      <c r="E131" s="1321" t="n">
        <v>-113000000</v>
      </c>
      <c r="F131" s="1321" t="n">
        <v>-11300000</v>
      </c>
      <c r="G131" s="1321" t="n">
        <v>-1270000</v>
      </c>
      <c r="H131" s="1321" t="n">
        <v>-233000000</v>
      </c>
      <c r="I131" s="1321" t="n">
        <v>-123000000</v>
      </c>
      <c r="J131" s="1321" t="n">
        <v>-91200000</v>
      </c>
      <c r="K131" s="1321" t="n">
        <v>-92300000</v>
      </c>
      <c r="L131" s="1321" t="n">
        <v>-241000000</v>
      </c>
      <c r="M131" s="1321" t="n">
        <v>-99800000</v>
      </c>
      <c r="N131" s="1329" t="s">
        <v>469</v>
      </c>
      <c r="O131" s="1321" t="n">
        <v>-128000000</v>
      </c>
      <c r="P131" s="1321" t="n">
        <v>-237000000</v>
      </c>
      <c r="Q131" s="1321" t="n">
        <v>-232000000</v>
      </c>
      <c r="R131" s="1321" t="n">
        <v>-232000000</v>
      </c>
      <c r="S131" s="1321" t="n">
        <v>-236000000</v>
      </c>
      <c r="T131" s="1321" t="n">
        <v>-237000000</v>
      </c>
      <c r="U131" s="1321" t="n">
        <v>-105000000</v>
      </c>
      <c r="V131" s="1321" t="n">
        <v>-122000000</v>
      </c>
      <c r="W131" s="1321" t="n">
        <v>-127000000</v>
      </c>
      <c r="X131" s="1321" t="n">
        <v>-128000000</v>
      </c>
      <c r="Y131" s="1321" t="n">
        <v>-130000000</v>
      </c>
      <c r="Z131" s="1321" t="n">
        <v>-130000000</v>
      </c>
      <c r="AA131" s="1321" t="n">
        <v>-128000000</v>
      </c>
      <c r="AB131" s="1321" t="n">
        <v>-111000000</v>
      </c>
      <c r="AC131" s="1321" t="n">
        <v>-121000000</v>
      </c>
      <c r="AD131" s="1329" t="n">
        <v>-1666.513</v>
      </c>
      <c r="AE131" s="1329" t="s">
        <v>469</v>
      </c>
      <c r="AF131" s="1329" t="n">
        <v>-7432.916</v>
      </c>
      <c r="AG131" s="1329" t="s">
        <v>469</v>
      </c>
      <c r="AH131" s="1329" t="n">
        <v>-2286.698</v>
      </c>
      <c r="AI131" s="1329" t="s">
        <v>469</v>
      </c>
      <c r="AJ131" s="1329" t="n">
        <v>-2656.366</v>
      </c>
      <c r="AK131" s="1329" t="s">
        <v>469</v>
      </c>
      <c r="AL131" s="1329" t="n">
        <v>-2655.127</v>
      </c>
      <c r="AM131" s="1329" t="s">
        <v>469</v>
      </c>
      <c r="AN131" s="1329" t="s">
        <v>469</v>
      </c>
      <c r="AO131" s="1329" t="n">
        <v>-240.732</v>
      </c>
      <c r="AP131" s="1329" t="n">
        <v>-15172.03</v>
      </c>
      <c r="AQ131" s="1329" t="s">
        <v>469</v>
      </c>
      <c r="AR131" s="1329" t="n">
        <v>-2223.357</v>
      </c>
      <c r="AS131" s="1329" t="s">
        <v>469</v>
      </c>
      <c r="AT131" s="1329" t="n">
        <v>-2136.457</v>
      </c>
      <c r="AU131" s="1329" t="s">
        <v>469</v>
      </c>
      <c r="AV131" s="1329" t="s">
        <v>469</v>
      </c>
      <c r="AW131" s="1329" t="s">
        <v>469</v>
      </c>
      <c r="AX131" s="1321" t="n">
        <v>-209000000</v>
      </c>
      <c r="AY131" s="1321" t="n">
        <v>-241000000</v>
      </c>
      <c r="AZ131" s="1321" t="n">
        <v>-241000000</v>
      </c>
      <c r="BA131" s="1321" t="n">
        <v>-232000000</v>
      </c>
      <c r="BB131" s="1321" t="n">
        <v>-11300000</v>
      </c>
      <c r="BC131" s="1321" t="n">
        <v>-236000000</v>
      </c>
      <c r="BD131" s="1321" t="n">
        <v>-6220000</v>
      </c>
      <c r="BE131" s="1321" t="n">
        <v>-124000000</v>
      </c>
      <c r="BF131" s="1321" t="n">
        <v>-1870000000</v>
      </c>
      <c r="BG131" s="1321" t="n">
        <v>-1400000000</v>
      </c>
      <c r="BH131" s="1321" t="n">
        <v>-121000000</v>
      </c>
      <c r="BI131" s="1329" t="s">
        <v>469</v>
      </c>
      <c r="BJ131" s="1329" t="s">
        <v>469</v>
      </c>
      <c r="BK131" s="1329" t="s">
        <v>469</v>
      </c>
      <c r="BL131" s="1321" t="n">
        <v>-247000000</v>
      </c>
      <c r="BM131" s="1321" t="n">
        <v>-113000000</v>
      </c>
      <c r="BN131" s="1321" t="n">
        <v>-231000000</v>
      </c>
      <c r="BO131" s="1321" t="n">
        <v>-244000000</v>
      </c>
      <c r="BP131" s="1329" t="s">
        <v>469</v>
      </c>
      <c r="BQ131" s="1321" t="n">
        <v>-452000000</v>
      </c>
      <c r="BR131" s="1321" t="n">
        <v>-339000000</v>
      </c>
      <c r="BS131" s="1329" t="s">
        <v>469</v>
      </c>
      <c r="BT131" s="1329" t="s">
        <v>469</v>
      </c>
      <c r="BU131" s="1329" t="s">
        <v>469</v>
      </c>
      <c r="BV131" s="1321" t="n">
        <v>-128000000</v>
      </c>
      <c r="BW131" s="1329" t="s">
        <v>469</v>
      </c>
      <c r="BX131" s="1321" t="n">
        <v>-111000000</v>
      </c>
      <c r="BY131" s="1329" t="s">
        <v>469</v>
      </c>
      <c r="BZ131" s="1321" t="n">
        <v>-113000000</v>
      </c>
      <c r="CA131" s="1329" t="s">
        <v>469</v>
      </c>
      <c r="CB131" s="1321" t="n">
        <v>-241000000</v>
      </c>
      <c r="CC131" s="1321" t="n">
        <v>-241000000</v>
      </c>
      <c r="CD131" s="1321" t="n">
        <v>-232000000</v>
      </c>
      <c r="CE131" s="1321" t="n">
        <v>-128000000</v>
      </c>
      <c r="CF131" s="1321" t="n">
        <v>-87800000</v>
      </c>
      <c r="CG131" s="1321" t="n">
        <v>-111000000</v>
      </c>
      <c r="CH131" s="1321" t="n">
        <v>-111000000</v>
      </c>
      <c r="CI131" s="1321" t="n">
        <v>-208000000</v>
      </c>
      <c r="CJ131" s="1321" t="n">
        <v>-119000000</v>
      </c>
      <c r="CK131" s="1321" t="n">
        <v>-241000000</v>
      </c>
      <c r="CL131" s="1321" t="n">
        <v>-170000000</v>
      </c>
      <c r="CM131" s="1321" t="n">
        <v>-241000000</v>
      </c>
      <c r="CN131" s="1321" t="n">
        <v>-154000000</v>
      </c>
      <c r="CO131" s="1329" t="s">
        <v>469</v>
      </c>
      <c r="CP131" s="1329" t="s">
        <v>469</v>
      </c>
      <c r="CQ131" s="1321" t="n">
        <v>-248000000</v>
      </c>
      <c r="CR131" s="1321" t="n">
        <v>-206000000</v>
      </c>
      <c r="CS131" s="1321" t="n">
        <v>-242000000</v>
      </c>
      <c r="CT131" s="1321" t="n">
        <v>-145000000</v>
      </c>
      <c r="CU131" s="1321" t="n">
        <v>-113000000</v>
      </c>
      <c r="CV131" s="1321" t="n">
        <v>-76100000</v>
      </c>
      <c r="CW131" s="1321" t="n">
        <v>-113000000</v>
      </c>
      <c r="CX131" s="1321" t="n">
        <v>-75300000</v>
      </c>
      <c r="CY131" s="1329" t="s">
        <v>469</v>
      </c>
      <c r="CZ131" s="1329" t="s">
        <v>469</v>
      </c>
      <c r="DA131" s="1321" t="n">
        <v>-80200000</v>
      </c>
      <c r="DB131" s="1321" t="n">
        <v>-66800000</v>
      </c>
      <c r="DC131" s="1329" t="n">
        <v>-2138.933</v>
      </c>
      <c r="DD131" s="1329" t="s">
        <v>469</v>
      </c>
      <c r="DE131" s="1329" t="n">
        <v>-15172.03</v>
      </c>
      <c r="DF131" s="1329" t="s">
        <v>469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P22" activeCellId="0" sqref="P22"/>
    </sheetView>
  </sheetViews>
  <sheetFormatPr defaultColWidth="9.00390625" defaultRowHeight="12.8" zeroHeight="false" outlineLevelRow="0" outlineLevelCol="0"/>
  <cols>
    <col collapsed="false" customWidth="true" hidden="false" outlineLevel="0" max="2" min="2" style="0" width="4.37"/>
    <col collapsed="false" customWidth="true" hidden="false" outlineLevel="0" max="3" min="3" style="0" width="24"/>
    <col collapsed="false" customWidth="true" hidden="false" outlineLevel="0" max="4" min="4" style="0" width="7.5"/>
    <col collapsed="false" customWidth="true" hidden="false" outlineLevel="0" max="5" min="5" style="0" width="8"/>
    <col collapsed="false" customWidth="true" hidden="false" outlineLevel="0" max="6" min="6" style="0" width="7.5"/>
    <col collapsed="false" customWidth="true" hidden="false" outlineLevel="0" max="7" min="7" style="0" width="6"/>
    <col collapsed="false" customWidth="true" hidden="false" outlineLevel="0" max="8" min="8" style="0" width="7.88"/>
    <col collapsed="false" customWidth="true" hidden="false" outlineLevel="0" max="9" min="9" style="0" width="7.12"/>
    <col collapsed="false" customWidth="true" hidden="false" outlineLevel="0" max="10" min="10" style="0" width="9.37"/>
    <col collapsed="false" customWidth="true" hidden="false" outlineLevel="0" max="11" min="11" style="0" width="7.25"/>
    <col collapsed="false" customWidth="true" hidden="false" outlineLevel="0" max="12" min="12" style="0" width="7"/>
    <col collapsed="false" customWidth="true" hidden="false" outlineLevel="0" max="13" min="13" style="0" width="8"/>
    <col collapsed="false" customWidth="true" hidden="false" outlineLevel="0" max="14" min="14" style="0" width="8.38"/>
    <col collapsed="false" customWidth="true" hidden="false" outlineLevel="0" max="17" min="17" style="0" width="14.13"/>
  </cols>
  <sheetData>
    <row r="1" customFormat="false" ht="15" hidden="false" customHeight="false" outlineLevel="0" collapsed="false"/>
    <row r="2" customFormat="false" ht="15" hidden="false" customHeight="true" outlineLevel="0" collapsed="false">
      <c r="B2" s="1180" t="s">
        <v>1462</v>
      </c>
      <c r="C2" s="1180" t="s">
        <v>1772</v>
      </c>
      <c r="D2" s="1180" t="s">
        <v>2163</v>
      </c>
      <c r="E2" s="1180"/>
      <c r="F2" s="1180"/>
      <c r="G2" s="1180"/>
      <c r="H2" s="1180" t="s">
        <v>2164</v>
      </c>
      <c r="I2" s="1180"/>
      <c r="J2" s="1180"/>
      <c r="K2" s="1180"/>
      <c r="L2" s="1180"/>
      <c r="M2" s="1180"/>
      <c r="N2" s="1180" t="s">
        <v>277</v>
      </c>
    </row>
    <row r="3" customFormat="false" ht="15" hidden="false" customHeight="true" outlineLevel="0" collapsed="false">
      <c r="B3" s="1180"/>
      <c r="C3" s="1180"/>
      <c r="D3" s="1180" t="s">
        <v>2165</v>
      </c>
      <c r="E3" s="1180" t="s">
        <v>1672</v>
      </c>
      <c r="F3" s="1180" t="s">
        <v>1671</v>
      </c>
      <c r="G3" s="1180" t="s">
        <v>677</v>
      </c>
      <c r="H3" s="1180" t="s">
        <v>2166</v>
      </c>
      <c r="I3" s="1180"/>
      <c r="J3" s="1180" t="s">
        <v>2167</v>
      </c>
      <c r="K3" s="1180" t="s">
        <v>2168</v>
      </c>
      <c r="L3" s="1180" t="s">
        <v>2169</v>
      </c>
      <c r="M3" s="1180" t="s">
        <v>1668</v>
      </c>
      <c r="N3" s="1180"/>
    </row>
    <row r="4" customFormat="false" ht="15" hidden="false" customHeight="false" outlineLevel="0" collapsed="false">
      <c r="A4" s="1330"/>
      <c r="B4" s="1180"/>
      <c r="C4" s="1180"/>
      <c r="D4" s="1180"/>
      <c r="E4" s="1180"/>
      <c r="F4" s="1180"/>
      <c r="G4" s="1180"/>
      <c r="H4" s="1180" t="s">
        <v>1599</v>
      </c>
      <c r="I4" s="1180" t="s">
        <v>1670</v>
      </c>
      <c r="J4" s="1180"/>
      <c r="K4" s="1180"/>
      <c r="L4" s="1180"/>
      <c r="M4" s="1180"/>
      <c r="N4" s="1180"/>
    </row>
    <row r="5" customFormat="false" ht="19.5" hidden="false" customHeight="true" outlineLevel="0" collapsed="false">
      <c r="A5" s="1330"/>
      <c r="B5" s="1180"/>
      <c r="C5" s="1331" t="s">
        <v>2170</v>
      </c>
      <c r="D5" s="1332"/>
      <c r="E5" s="1332"/>
      <c r="F5" s="1332" t="n">
        <f aca="false">'机泵选型(基础设计)'!B4/1000</f>
        <v>309.524</v>
      </c>
      <c r="G5" s="1332"/>
      <c r="H5" s="1332"/>
      <c r="I5" s="1332"/>
      <c r="J5" s="1332" t="n">
        <f aca="false">F5</f>
        <v>309.524</v>
      </c>
      <c r="K5" s="1332"/>
      <c r="L5" s="1332"/>
      <c r="M5" s="1332"/>
      <c r="N5" s="1266" t="s">
        <v>2171</v>
      </c>
    </row>
    <row r="6" customFormat="false" ht="19.5" hidden="false" customHeight="true" outlineLevel="0" collapsed="false">
      <c r="A6" s="1330"/>
      <c r="B6" s="1180"/>
      <c r="C6" s="1331" t="s">
        <v>2172</v>
      </c>
      <c r="D6" s="1332"/>
      <c r="E6" s="1332"/>
      <c r="F6" s="1332" t="n">
        <f aca="false">'机泵选型(基础设计)'!V4/1000</f>
        <v>0</v>
      </c>
      <c r="G6" s="1332"/>
      <c r="H6" s="1332"/>
      <c r="I6" s="1332"/>
      <c r="J6" s="1332"/>
      <c r="K6" s="1332" t="n">
        <f aca="false">F6</f>
        <v>0</v>
      </c>
      <c r="L6" s="1332"/>
      <c r="M6" s="1332"/>
      <c r="N6" s="1266" t="s">
        <v>2171</v>
      </c>
    </row>
    <row r="7" customFormat="false" ht="19.5" hidden="false" customHeight="true" outlineLevel="0" collapsed="false">
      <c r="A7" s="1330"/>
      <c r="B7" s="1180"/>
      <c r="C7" s="1331" t="s">
        <v>2173</v>
      </c>
      <c r="D7" s="1332"/>
      <c r="E7" s="1332"/>
      <c r="F7" s="1333" t="n">
        <f aca="false">'机泵选型(基础设计)'!AI4/1000-F5</f>
        <v>-309.524</v>
      </c>
      <c r="G7" s="1333"/>
      <c r="H7" s="1333"/>
      <c r="I7" s="1333"/>
      <c r="J7" s="1333"/>
      <c r="K7" s="1333" t="n">
        <f aca="false">F7</f>
        <v>-309.524</v>
      </c>
      <c r="L7" s="1332"/>
      <c r="M7" s="1332"/>
      <c r="N7" s="1266" t="s">
        <v>2171</v>
      </c>
    </row>
    <row r="8" customFormat="false" ht="19.5" hidden="false" customHeight="true" outlineLevel="0" collapsed="false">
      <c r="A8" s="1330"/>
      <c r="B8" s="1180"/>
      <c r="C8" s="1331" t="s">
        <v>642</v>
      </c>
      <c r="D8" s="1332"/>
      <c r="E8" s="1332"/>
      <c r="F8" s="1332"/>
      <c r="G8" s="1332"/>
      <c r="H8" s="1332"/>
      <c r="I8" s="1332"/>
      <c r="J8" s="1332"/>
      <c r="K8" s="1332" t="n">
        <f aca="false">汽耗!I6</f>
        <v>0.17375</v>
      </c>
      <c r="L8" s="1332"/>
      <c r="M8" s="1332"/>
      <c r="N8" s="1266" t="s">
        <v>2171</v>
      </c>
    </row>
    <row r="9" customFormat="false" ht="19.5" hidden="false" customHeight="true" outlineLevel="0" collapsed="false">
      <c r="A9" s="1330"/>
      <c r="B9" s="1180"/>
      <c r="C9" s="1331" t="s">
        <v>2174</v>
      </c>
      <c r="D9" s="1332"/>
      <c r="E9" s="1332"/>
      <c r="F9" s="1332" t="n">
        <f aca="false">-汽耗!I7-汽耗!I8</f>
        <v>-1.35824</v>
      </c>
      <c r="G9" s="1332"/>
      <c r="H9" s="1332"/>
      <c r="I9" s="1332"/>
      <c r="J9" s="1332"/>
      <c r="K9" s="1332"/>
      <c r="L9" s="1332"/>
      <c r="M9" s="1332"/>
      <c r="N9" s="1266" t="s">
        <v>2171</v>
      </c>
    </row>
    <row r="10" customFormat="false" ht="19.5" hidden="false" customHeight="true" outlineLevel="0" collapsed="false">
      <c r="A10" s="1330"/>
      <c r="B10" s="1180"/>
      <c r="C10" s="1331" t="s">
        <v>2175</v>
      </c>
      <c r="D10" s="1332"/>
      <c r="E10" s="1332"/>
      <c r="F10" s="1332"/>
      <c r="G10" s="1332"/>
      <c r="H10" s="1332"/>
      <c r="I10" s="1332"/>
      <c r="J10" s="1332"/>
      <c r="K10" s="1332" t="n">
        <f aca="false">汽耗!I9</f>
        <v>-1.04259</v>
      </c>
      <c r="L10" s="1332"/>
      <c r="M10" s="1332"/>
      <c r="N10" s="1266" t="s">
        <v>2171</v>
      </c>
    </row>
    <row r="11" customFormat="false" ht="19.5" hidden="false" customHeight="true" outlineLevel="0" collapsed="false">
      <c r="A11" s="1330"/>
      <c r="B11" s="1180"/>
      <c r="C11" s="1331" t="s">
        <v>2176</v>
      </c>
      <c r="D11" s="1332"/>
      <c r="E11" s="1332"/>
      <c r="F11" s="1332"/>
      <c r="G11" s="1332"/>
      <c r="H11" s="1332"/>
      <c r="I11" s="1332"/>
      <c r="J11" s="1332"/>
      <c r="K11" s="1332"/>
      <c r="L11" s="1332"/>
      <c r="M11" s="1332" t="n">
        <f aca="false">汽耗!I11</f>
        <v>0</v>
      </c>
      <c r="N11" s="1266" t="s">
        <v>2171</v>
      </c>
    </row>
    <row r="12" customFormat="false" ht="19.5" hidden="false" customHeight="true" outlineLevel="0" collapsed="false">
      <c r="A12" s="1216"/>
      <c r="B12" s="1334"/>
      <c r="C12" s="1335" t="s">
        <v>2177</v>
      </c>
      <c r="D12" s="1332"/>
      <c r="E12" s="1332"/>
      <c r="F12" s="1332"/>
      <c r="G12" s="1332" t="n">
        <f aca="false">-汽耗!I12</f>
        <v>-4.70953</v>
      </c>
      <c r="H12" s="1332"/>
      <c r="I12" s="1332"/>
      <c r="J12" s="1332"/>
      <c r="K12" s="1332"/>
      <c r="L12" s="1332"/>
      <c r="M12" s="1332"/>
      <c r="N12" s="1266" t="s">
        <v>2171</v>
      </c>
    </row>
    <row r="13" customFormat="false" ht="19.5" hidden="false" customHeight="true" outlineLevel="0" collapsed="false">
      <c r="A13" s="1216"/>
      <c r="B13" s="1334"/>
      <c r="C13" s="1335" t="s">
        <v>2178</v>
      </c>
      <c r="D13" s="1332"/>
      <c r="E13" s="1332"/>
      <c r="F13" s="1332"/>
      <c r="G13" s="1332" t="n">
        <f aca="false">-汽耗!I13</f>
        <v>-2.16593</v>
      </c>
      <c r="H13" s="1332"/>
      <c r="I13" s="1332"/>
      <c r="J13" s="1332"/>
      <c r="K13" s="1332"/>
      <c r="L13" s="1332"/>
      <c r="M13" s="1332"/>
      <c r="N13" s="1266" t="s">
        <v>2171</v>
      </c>
    </row>
    <row r="14" customFormat="false" ht="19.5" hidden="false" customHeight="true" outlineLevel="0" collapsed="false">
      <c r="A14" s="1216"/>
      <c r="B14" s="1334"/>
      <c r="C14" s="1335" t="s">
        <v>2179</v>
      </c>
      <c r="D14" s="1332"/>
      <c r="E14" s="1332"/>
      <c r="F14" s="1332"/>
      <c r="G14" s="1332" t="n">
        <f aca="false">-汽耗!I14</f>
        <v>-2.16499</v>
      </c>
      <c r="H14" s="1332"/>
      <c r="I14" s="1332"/>
      <c r="J14" s="1332"/>
      <c r="K14" s="1332"/>
      <c r="L14" s="1332"/>
      <c r="M14" s="1332"/>
      <c r="N14" s="1266" t="s">
        <v>2171</v>
      </c>
    </row>
    <row r="15" customFormat="false" ht="19.5" hidden="false" customHeight="true" outlineLevel="0" collapsed="false">
      <c r="A15" s="1216"/>
      <c r="B15" s="1334"/>
      <c r="C15" s="1335" t="s">
        <v>2180</v>
      </c>
      <c r="D15" s="1332"/>
      <c r="E15" s="1332"/>
      <c r="F15" s="1332"/>
      <c r="G15" s="1332" t="n">
        <f aca="false">-汽耗!I15</f>
        <v>-2.16499</v>
      </c>
      <c r="H15" s="1332"/>
      <c r="I15" s="1332"/>
      <c r="J15" s="1332"/>
      <c r="K15" s="1332"/>
      <c r="L15" s="1332"/>
      <c r="M15" s="1332"/>
      <c r="N15" s="1266" t="s">
        <v>2171</v>
      </c>
    </row>
    <row r="16" customFormat="false" ht="19.5" hidden="false" customHeight="true" outlineLevel="0" collapsed="false">
      <c r="A16" s="1330"/>
      <c r="B16" s="1180"/>
      <c r="C16" s="1331" t="s">
        <v>2181</v>
      </c>
      <c r="D16" s="1332"/>
      <c r="E16" s="1336" t="n">
        <v>118.39</v>
      </c>
      <c r="F16" s="1332"/>
      <c r="G16" s="1332"/>
      <c r="H16" s="1332" t="n">
        <f aca="false">E16</f>
        <v>118.39</v>
      </c>
      <c r="I16" s="1332"/>
      <c r="J16" s="1332"/>
      <c r="K16" s="1332"/>
      <c r="L16" s="1332"/>
      <c r="M16" s="1332"/>
      <c r="N16" s="1266" t="s">
        <v>2171</v>
      </c>
      <c r="Q16" s="26" t="n">
        <f aca="false">1105*3600/4.2/8</f>
        <v>118392.857142857</v>
      </c>
    </row>
    <row r="17" customFormat="false" ht="19.5" hidden="false" customHeight="true" outlineLevel="0" collapsed="false">
      <c r="B17" s="1180"/>
      <c r="C17" s="1331" t="s">
        <v>2182</v>
      </c>
      <c r="D17" s="1332"/>
      <c r="E17" s="1336" t="n">
        <v>129.11</v>
      </c>
      <c r="F17" s="1332"/>
      <c r="G17" s="1332"/>
      <c r="H17" s="1332" t="n">
        <f aca="false">E17</f>
        <v>129.11</v>
      </c>
      <c r="I17" s="1332"/>
      <c r="J17" s="1332"/>
      <c r="K17" s="1332"/>
      <c r="L17" s="1332"/>
      <c r="M17" s="1332"/>
      <c r="N17" s="1266" t="s">
        <v>2171</v>
      </c>
      <c r="Q17" s="26" t="n">
        <f aca="false">1205*3600/4.2/8</f>
        <v>129107.142857143</v>
      </c>
    </row>
    <row r="18" customFormat="false" ht="19.5" hidden="false" customHeight="true" outlineLevel="0" collapsed="false">
      <c r="B18" s="1180"/>
      <c r="C18" s="1266" t="s">
        <v>2183</v>
      </c>
      <c r="D18" s="1332"/>
      <c r="E18" s="1332" t="n">
        <f aca="false">'[5]1 - Output Summary'!$P$13*3.6</f>
        <v>12.15108</v>
      </c>
      <c r="F18" s="1332"/>
      <c r="G18" s="1332"/>
      <c r="H18" s="1332" t="n">
        <f aca="false">E18</f>
        <v>12.15108</v>
      </c>
      <c r="I18" s="1332"/>
      <c r="J18" s="1332"/>
      <c r="K18" s="1332"/>
      <c r="L18" s="1332"/>
      <c r="M18" s="1332"/>
      <c r="N18" s="1266" t="s">
        <v>2171</v>
      </c>
      <c r="Q18" s="0" t="e">
        <f aca="false">'[5]1 - Output Summary'!$P$13*3.6</f>
        <v>#N/A</v>
      </c>
    </row>
    <row r="19" customFormat="false" ht="19.5" hidden="false" customHeight="true" outlineLevel="0" collapsed="false">
      <c r="B19" s="1180"/>
      <c r="C19" s="1266" t="s">
        <v>2184</v>
      </c>
      <c r="D19" s="1332"/>
      <c r="E19" s="1332" t="n">
        <f aca="false">'[6]1 - Output Summary'!$P$13*3.6</f>
        <v>17.02764</v>
      </c>
      <c r="F19" s="1332"/>
      <c r="G19" s="1332"/>
      <c r="H19" s="1332" t="n">
        <f aca="false">E19</f>
        <v>17.02764</v>
      </c>
      <c r="I19" s="1332"/>
      <c r="J19" s="1332"/>
      <c r="K19" s="1332"/>
      <c r="L19" s="1332"/>
      <c r="M19" s="1332"/>
      <c r="N19" s="1266" t="s">
        <v>2171</v>
      </c>
    </row>
    <row r="20" customFormat="false" ht="19.5" hidden="false" customHeight="true" outlineLevel="0" collapsed="false">
      <c r="B20" s="1180"/>
      <c r="C20" s="1266" t="s">
        <v>2185</v>
      </c>
      <c r="D20" s="1332"/>
      <c r="E20" s="1337" t="n">
        <f aca="false">'[7]1 - Output Summary'!$J$13*3.6</f>
        <v>49.26708</v>
      </c>
      <c r="F20" s="1332"/>
      <c r="G20" s="1332"/>
      <c r="H20" s="1332" t="n">
        <f aca="false">E20</f>
        <v>49.26708</v>
      </c>
      <c r="I20" s="1332"/>
      <c r="J20" s="1332"/>
      <c r="K20" s="1332"/>
      <c r="L20" s="1332"/>
      <c r="M20" s="1332"/>
      <c r="N20" s="1266" t="s">
        <v>2171</v>
      </c>
      <c r="Q20" s="420"/>
    </row>
    <row r="21" customFormat="false" ht="19.5" hidden="false" customHeight="true" outlineLevel="0" collapsed="false">
      <c r="B21" s="1180"/>
      <c r="C21" s="1266" t="s">
        <v>2186</v>
      </c>
      <c r="D21" s="1332"/>
      <c r="E21" s="1332" t="n">
        <f aca="false">'[8]1 - Output Summary'!$P$13*3.6</f>
        <v>19.21176</v>
      </c>
      <c r="F21" s="1332"/>
      <c r="G21" s="1332"/>
      <c r="H21" s="1332" t="n">
        <f aca="false">E21</f>
        <v>19.21176</v>
      </c>
      <c r="I21" s="1332"/>
      <c r="J21" s="1332"/>
      <c r="K21" s="1332"/>
      <c r="L21" s="1332"/>
      <c r="M21" s="1332"/>
      <c r="N21" s="1266" t="s">
        <v>2171</v>
      </c>
      <c r="Q21" s="0" t="n">
        <f aca="false">284*3600/4.2/8</f>
        <v>30428.5714285714</v>
      </c>
    </row>
    <row r="22" customFormat="false" ht="19.5" hidden="false" customHeight="true" outlineLevel="0" collapsed="false">
      <c r="B22" s="1180"/>
      <c r="C22" s="1266" t="s">
        <v>2187</v>
      </c>
      <c r="D22" s="1332"/>
      <c r="E22" s="1332" t="n">
        <f aca="false">'[9]1 - Output Summary'!$P$13*3.6</f>
        <v>51.1722</v>
      </c>
      <c r="F22" s="1332"/>
      <c r="G22" s="1332"/>
      <c r="H22" s="1332" t="n">
        <f aca="false">E22</f>
        <v>51.1722</v>
      </c>
      <c r="I22" s="1332"/>
      <c r="J22" s="1332"/>
      <c r="K22" s="1332"/>
      <c r="L22" s="1332"/>
      <c r="M22" s="1332"/>
      <c r="N22" s="1266" t="s">
        <v>2171</v>
      </c>
    </row>
    <row r="23" customFormat="false" ht="19.5" hidden="false" customHeight="true" outlineLevel="0" collapsed="false">
      <c r="B23" s="1180"/>
      <c r="C23" s="1266" t="s">
        <v>2188</v>
      </c>
      <c r="D23" s="1332"/>
      <c r="E23" s="1332" t="n">
        <f aca="false">'[10]1 - Output Summary'!$P$13*3.6</f>
        <v>6.78096</v>
      </c>
      <c r="F23" s="1332"/>
      <c r="G23" s="1332"/>
      <c r="H23" s="1332" t="n">
        <f aca="false">E23</f>
        <v>6.78096</v>
      </c>
      <c r="I23" s="1332"/>
      <c r="J23" s="1332"/>
      <c r="K23" s="1332"/>
      <c r="L23" s="1332"/>
      <c r="M23" s="1332"/>
      <c r="N23" s="1266" t="s">
        <v>2171</v>
      </c>
    </row>
    <row r="24" customFormat="false" ht="19.5" hidden="false" customHeight="true" outlineLevel="0" collapsed="false">
      <c r="B24" s="1180"/>
      <c r="C24" s="1266" t="s">
        <v>2189</v>
      </c>
      <c r="D24" s="1332"/>
      <c r="E24" s="1332" t="n">
        <f aca="false">'[11]1 - Output Summary'!$P$13*3.6</f>
        <v>8.3268</v>
      </c>
      <c r="F24" s="1332"/>
      <c r="G24" s="1332"/>
      <c r="H24" s="1332" t="n">
        <f aca="false">E24</f>
        <v>8.3268</v>
      </c>
      <c r="I24" s="1332"/>
      <c r="J24" s="1332"/>
      <c r="K24" s="1332"/>
      <c r="L24" s="1332"/>
      <c r="M24" s="1332"/>
      <c r="N24" s="1266" t="s">
        <v>2171</v>
      </c>
    </row>
    <row r="25" customFormat="false" ht="19.5" hidden="false" customHeight="true" outlineLevel="0" collapsed="false">
      <c r="B25" s="1180"/>
      <c r="C25" s="1266" t="s">
        <v>2190</v>
      </c>
      <c r="D25" s="1332"/>
      <c r="E25" s="1332" t="n">
        <f aca="false">'[12]1 - Output Summary'!$P$13*3.6</f>
        <v>9.85068</v>
      </c>
      <c r="F25" s="1332"/>
      <c r="G25" s="1332"/>
      <c r="H25" s="1332" t="n">
        <f aca="false">E25</f>
        <v>9.85068</v>
      </c>
      <c r="I25" s="1332"/>
      <c r="J25" s="1332"/>
      <c r="K25" s="1332"/>
      <c r="L25" s="1332"/>
      <c r="M25" s="1332"/>
      <c r="N25" s="1266" t="s">
        <v>2171</v>
      </c>
    </row>
    <row r="26" customFormat="false" ht="19.5" hidden="false" customHeight="true" outlineLevel="0" collapsed="false">
      <c r="B26" s="1180"/>
      <c r="C26" s="1266" t="s">
        <v>2191</v>
      </c>
      <c r="D26" s="1332"/>
      <c r="E26" s="1332" t="n">
        <f aca="false">'[13]1 - Output Summary'!$P$13*3.6</f>
        <v>4.64004</v>
      </c>
      <c r="F26" s="1332"/>
      <c r="G26" s="1332"/>
      <c r="H26" s="1332" t="n">
        <f aca="false">E26</f>
        <v>4.64004</v>
      </c>
      <c r="I26" s="1332"/>
      <c r="J26" s="1332"/>
      <c r="K26" s="1332"/>
      <c r="L26" s="1332"/>
      <c r="M26" s="1332"/>
      <c r="N26" s="1266" t="s">
        <v>2171</v>
      </c>
    </row>
    <row r="27" customFormat="false" ht="19.5" hidden="false" customHeight="true" outlineLevel="0" collapsed="false">
      <c r="B27" s="1180"/>
      <c r="C27" s="1338" t="s">
        <v>2192</v>
      </c>
      <c r="D27" s="1332"/>
      <c r="E27" s="1332" t="n">
        <f aca="false">'[14]1 - Output Summary'!$P$13*3.6</f>
        <v>22.66776</v>
      </c>
      <c r="F27" s="1332"/>
      <c r="G27" s="1332"/>
      <c r="H27" s="1332" t="n">
        <f aca="false">E27</f>
        <v>22.66776</v>
      </c>
      <c r="I27" s="1332"/>
      <c r="J27" s="1332"/>
      <c r="K27" s="1332"/>
      <c r="L27" s="1332"/>
      <c r="M27" s="1332"/>
      <c r="N27" s="1266" t="s">
        <v>2171</v>
      </c>
    </row>
    <row r="28" customFormat="false" ht="19.5" hidden="false" customHeight="true" outlineLevel="0" collapsed="false">
      <c r="B28" s="1180"/>
      <c r="C28" s="1338" t="s">
        <v>2193</v>
      </c>
      <c r="D28" s="1332"/>
      <c r="E28" s="1332" t="n">
        <f aca="false">'[15]1 - Output Summary'!$P$13*3.6</f>
        <v>74.47824</v>
      </c>
      <c r="F28" s="1332"/>
      <c r="G28" s="1332"/>
      <c r="H28" s="1332" t="n">
        <f aca="false">E28</f>
        <v>74.47824</v>
      </c>
      <c r="I28" s="1332"/>
      <c r="J28" s="1332"/>
      <c r="K28" s="1332"/>
      <c r="L28" s="1332"/>
      <c r="M28" s="1332"/>
      <c r="N28" s="1266"/>
    </row>
    <row r="29" s="1263" customFormat="true" ht="19.5" hidden="false" customHeight="true" outlineLevel="0" collapsed="false">
      <c r="B29" s="1265"/>
      <c r="C29" s="1289" t="s">
        <v>2194</v>
      </c>
      <c r="D29" s="1332"/>
      <c r="E29" s="1332" t="n">
        <f aca="false">35*0.7</f>
        <v>24.5</v>
      </c>
      <c r="F29" s="1332"/>
      <c r="G29" s="1332"/>
      <c r="H29" s="1332" t="n">
        <f aca="false">E29-J29</f>
        <v>18.8</v>
      </c>
      <c r="I29" s="1332"/>
      <c r="J29" s="1339" t="n">
        <f aca="false">38*0.15</f>
        <v>5.7</v>
      </c>
      <c r="K29" s="1332"/>
      <c r="L29" s="1332"/>
      <c r="M29" s="1332"/>
      <c r="N29" s="1289" t="s">
        <v>2171</v>
      </c>
    </row>
    <row r="30" s="278" customFormat="true" ht="19.5" hidden="false" customHeight="true" outlineLevel="0" collapsed="false">
      <c r="B30" s="1340"/>
      <c r="C30" s="1341" t="s">
        <v>2195</v>
      </c>
      <c r="D30" s="1342"/>
      <c r="E30" s="1343" t="n">
        <v>1</v>
      </c>
      <c r="F30" s="1344"/>
      <c r="G30" s="1342"/>
      <c r="H30" s="1283" t="n">
        <v>1</v>
      </c>
      <c r="I30" s="1342"/>
      <c r="J30" s="1345"/>
      <c r="K30" s="1342"/>
      <c r="L30" s="1342"/>
      <c r="M30" s="1342"/>
      <c r="N30" s="1341" t="s">
        <v>2196</v>
      </c>
    </row>
    <row r="31" s="278" customFormat="true" ht="19.5" hidden="false" customHeight="true" outlineLevel="0" collapsed="false">
      <c r="B31" s="1340"/>
      <c r="C31" s="1341" t="s">
        <v>2197</v>
      </c>
      <c r="D31" s="1342" t="n">
        <v>2</v>
      </c>
      <c r="E31" s="1343"/>
      <c r="F31" s="1344"/>
      <c r="G31" s="1342"/>
      <c r="H31" s="1283"/>
      <c r="I31" s="1342"/>
      <c r="J31" s="1345" t="n">
        <f aca="false">D31</f>
        <v>2</v>
      </c>
      <c r="K31" s="1342"/>
      <c r="L31" s="1342"/>
      <c r="M31" s="1342"/>
      <c r="N31" s="1341" t="s">
        <v>2196</v>
      </c>
    </row>
    <row r="32" s="278" customFormat="true" ht="19.5" hidden="false" customHeight="true" outlineLevel="0" collapsed="false">
      <c r="B32" s="1340"/>
      <c r="C32" s="1341" t="s">
        <v>2198</v>
      </c>
      <c r="D32" s="1342" t="n">
        <v>1</v>
      </c>
      <c r="E32" s="1343"/>
      <c r="F32" s="1344"/>
      <c r="G32" s="1342"/>
      <c r="H32" s="1283"/>
      <c r="I32" s="1342"/>
      <c r="J32" s="1345" t="n">
        <f aca="false">D32</f>
        <v>1</v>
      </c>
      <c r="K32" s="1342"/>
      <c r="L32" s="1342"/>
      <c r="M32" s="1342"/>
      <c r="N32" s="1341" t="s">
        <v>2196</v>
      </c>
    </row>
    <row r="33" s="278" customFormat="true" ht="19.5" hidden="false" customHeight="true" outlineLevel="0" collapsed="false">
      <c r="B33" s="1340"/>
      <c r="C33" s="1341" t="s">
        <v>2199</v>
      </c>
      <c r="D33" s="1346" t="n">
        <v>37</v>
      </c>
      <c r="E33" s="1343"/>
      <c r="F33" s="1344"/>
      <c r="G33" s="1342"/>
      <c r="H33" s="1283"/>
      <c r="I33" s="1342"/>
      <c r="J33" s="1345" t="n">
        <f aca="false">D33</f>
        <v>37</v>
      </c>
      <c r="K33" s="1342"/>
      <c r="L33" s="1342"/>
      <c r="M33" s="1342"/>
      <c r="N33" s="1341" t="s">
        <v>2196</v>
      </c>
    </row>
    <row r="34" customFormat="false" ht="15" hidden="false" customHeight="false" outlineLevel="0" collapsed="false">
      <c r="B34" s="1180"/>
      <c r="C34" s="1266" t="s">
        <v>171</v>
      </c>
      <c r="D34" s="1301" t="str">
        <f aca="false">CONCATENATE(0,"/",ROUND(SUM(D33:D33),2))</f>
        <v>0/37</v>
      </c>
      <c r="E34" s="1300" t="n">
        <f aca="false">SUM(E5:E33)</f>
        <v>548.57424</v>
      </c>
      <c r="F34" s="1300" t="n">
        <f aca="false">SUM(F5:F33)</f>
        <v>-1.35824</v>
      </c>
      <c r="G34" s="1299" t="n">
        <f aca="false">SUM(G5:G33)</f>
        <v>-11.20544</v>
      </c>
      <c r="H34" s="1299" t="n">
        <f aca="false">SUM(H5:H33)</f>
        <v>542.87424</v>
      </c>
      <c r="I34" s="1299"/>
      <c r="J34" s="1299" t="str">
        <f aca="false">CONCATENATE(J9+J29,"/",ROUND(SUM(J5:J33),2))</f>
        <v>5.7/355.22</v>
      </c>
      <c r="K34" s="1299" t="n">
        <f aca="false">SUM(K5:K33)</f>
        <v>-310.39284</v>
      </c>
      <c r="L34" s="1347" t="n">
        <f aca="false">SUM(L5:L33)</f>
        <v>0</v>
      </c>
      <c r="M34" s="1347" t="n">
        <f aca="false">SUM(M5:M33)</f>
        <v>0</v>
      </c>
      <c r="N34" s="1266" t="s">
        <v>2200</v>
      </c>
    </row>
    <row r="35" customFormat="false" ht="15" hidden="false" customHeight="false" outlineLevel="0" collapsed="false"/>
    <row r="36" customFormat="false" ht="15" hidden="false" customHeight="false" outlineLevel="0" collapsed="false">
      <c r="K36" s="0" t="n">
        <f aca="false">27.66-26.75</f>
        <v>0.91</v>
      </c>
    </row>
  </sheetData>
  <mergeCells count="14">
    <mergeCell ref="B2:B4"/>
    <mergeCell ref="C2:C4"/>
    <mergeCell ref="D2:G2"/>
    <mergeCell ref="H2:L2"/>
    <mergeCell ref="N2:N4"/>
    <mergeCell ref="D3:D4"/>
    <mergeCell ref="E3:E4"/>
    <mergeCell ref="F3:F4"/>
    <mergeCell ref="G3:G4"/>
    <mergeCell ref="H3:I3"/>
    <mergeCell ref="J3:J4"/>
    <mergeCell ref="K3:K4"/>
    <mergeCell ref="L3:L4"/>
    <mergeCell ref="M3: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Button 3">
              <controlPr defaultSize="0" print="false" autoFill="0" autoPict="0">
                <anchor moveWithCells="true" sizeWithCells="false">
                  <from>
                    <xdr:col>14</xdr:col>
                    <xdr:colOff>525960</xdr:colOff>
                    <xdr:row>0</xdr:row>
                    <xdr:rowOff>23040</xdr:rowOff>
                  </from>
                  <to>
                    <xdr:col>15</xdr:col>
                    <xdr:colOff>533520</xdr:colOff>
                    <xdr:row>1</xdr:row>
                    <xdr:rowOff>-60840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1"/>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R21" activeCellId="0" sqref="R21"/>
    </sheetView>
  </sheetViews>
  <sheetFormatPr defaultColWidth="9.00390625" defaultRowHeight="12.8" zeroHeight="false" outlineLevelRow="0" outlineLevelCol="0"/>
  <cols>
    <col collapsed="false" customWidth="true" hidden="false" outlineLevel="0" max="2" min="2" style="0" width="4.5"/>
    <col collapsed="false" customWidth="true" hidden="false" outlineLevel="0" max="3" min="3" style="0" width="17.38"/>
    <col collapsed="false" customWidth="true" hidden="false" outlineLevel="0" max="4" min="4" style="0" width="4.75"/>
    <col collapsed="false" customWidth="true" hidden="false" outlineLevel="0" max="5" min="5" style="0" width="7.12"/>
    <col collapsed="false" customWidth="true" hidden="false" outlineLevel="0" max="6" min="6" style="0" width="4.88"/>
    <col collapsed="false" customWidth="true" hidden="false" outlineLevel="0" max="7" min="7" style="0" width="6.25"/>
    <col collapsed="false" customWidth="true" hidden="false" outlineLevel="0" max="8" min="8" style="0" width="6.75"/>
    <col collapsed="false" customWidth="true" hidden="false" outlineLevel="0" max="9" min="9" style="0" width="8.75"/>
    <col collapsed="false" customWidth="true" hidden="false" outlineLevel="0" max="10" min="10" style="0" width="4.63"/>
    <col collapsed="false" customWidth="true" hidden="false" outlineLevel="0" max="11" min="11" style="0" width="8.38"/>
  </cols>
  <sheetData>
    <row r="1" customFormat="false" ht="15" hidden="false" customHeight="false" outlineLevel="0" collapsed="false"/>
    <row r="2" customFormat="false" ht="14.25" hidden="false" customHeight="true" outlineLevel="0" collapsed="false">
      <c r="B2" s="1180" t="s">
        <v>1462</v>
      </c>
      <c r="C2" s="1180" t="s">
        <v>1772</v>
      </c>
      <c r="D2" s="1180" t="s">
        <v>2201</v>
      </c>
      <c r="E2" s="1180"/>
      <c r="F2" s="1180"/>
      <c r="G2" s="1180"/>
      <c r="H2" s="1180"/>
      <c r="I2" s="1180"/>
      <c r="J2" s="1180"/>
      <c r="K2" s="1180" t="s">
        <v>277</v>
      </c>
    </row>
    <row r="3" customFormat="false" ht="14.25" hidden="false" customHeight="true" outlineLevel="0" collapsed="false">
      <c r="B3" s="1180"/>
      <c r="C3" s="1180"/>
      <c r="D3" s="1180" t="s">
        <v>2202</v>
      </c>
      <c r="E3" s="1180"/>
      <c r="F3" s="1180"/>
      <c r="G3" s="1180"/>
      <c r="H3" s="1180"/>
      <c r="I3" s="1180"/>
      <c r="J3" s="1180"/>
      <c r="K3" s="1180"/>
    </row>
    <row r="4" customFormat="false" ht="15" hidden="false" customHeight="false" outlineLevel="0" collapsed="false">
      <c r="B4" s="1180"/>
      <c r="C4" s="1180"/>
      <c r="D4" s="1264" t="n">
        <v>0.4</v>
      </c>
      <c r="E4" s="1264"/>
      <c r="F4" s="1264" t="n">
        <v>0.6</v>
      </c>
      <c r="G4" s="1264"/>
      <c r="H4" s="1264" t="n">
        <v>1</v>
      </c>
      <c r="I4" s="1264"/>
      <c r="J4" s="1180" t="n">
        <v>3.5</v>
      </c>
      <c r="K4" s="1180"/>
    </row>
    <row r="5" customFormat="false" ht="15" hidden="false" customHeight="false" outlineLevel="0" collapsed="false">
      <c r="B5" s="1180"/>
      <c r="C5" s="1180"/>
      <c r="D5" s="1180" t="s">
        <v>2203</v>
      </c>
      <c r="E5" s="1180" t="s">
        <v>1656</v>
      </c>
      <c r="F5" s="1180" t="s">
        <v>2203</v>
      </c>
      <c r="G5" s="1180" t="s">
        <v>1656</v>
      </c>
      <c r="H5" s="1180" t="s">
        <v>2203</v>
      </c>
      <c r="I5" s="1180" t="s">
        <v>1656</v>
      </c>
      <c r="J5" s="1180" t="s">
        <v>1656</v>
      </c>
      <c r="K5" s="1180"/>
    </row>
    <row r="6" customFormat="false" ht="27" hidden="false" customHeight="true" outlineLevel="0" collapsed="false">
      <c r="B6" s="1180" t="n">
        <f aca="false">ROW()-5</f>
        <v>1</v>
      </c>
      <c r="C6" s="1335" t="s">
        <v>2204</v>
      </c>
      <c r="D6" s="1348"/>
      <c r="E6" s="1348"/>
      <c r="F6" s="1348"/>
      <c r="G6" s="1348"/>
      <c r="H6" s="1332" t="n">
        <f aca="false">I6*1.2</f>
        <v>0.2085</v>
      </c>
      <c r="I6" s="1332" t="n">
        <f aca="false">物流参数!ET7/1000</f>
        <v>0.17375</v>
      </c>
      <c r="J6" s="1348"/>
      <c r="K6" s="1335" t="s">
        <v>2171</v>
      </c>
    </row>
    <row r="7" customFormat="false" ht="27" hidden="false" customHeight="true" outlineLevel="0" collapsed="false">
      <c r="B7" s="1180" t="n">
        <f aca="false">ROW()-5</f>
        <v>2</v>
      </c>
      <c r="C7" s="1335" t="s">
        <v>2205</v>
      </c>
      <c r="D7" s="1348"/>
      <c r="E7" s="1348"/>
      <c r="F7" s="1348"/>
      <c r="G7" s="1348"/>
      <c r="H7" s="1332" t="n">
        <f aca="false">I7*1.2</f>
        <v>0.2085</v>
      </c>
      <c r="I7" s="1332" t="n">
        <f aca="false">物流参数!EU7/1000</f>
        <v>0.17375</v>
      </c>
      <c r="J7" s="1348"/>
      <c r="K7" s="1335" t="s">
        <v>2171</v>
      </c>
    </row>
    <row r="8" customFormat="false" ht="27" hidden="false" customHeight="true" outlineLevel="0" collapsed="false">
      <c r="B8" s="1180" t="n">
        <f aca="false">ROW()-5</f>
        <v>3</v>
      </c>
      <c r="C8" s="1335" t="s">
        <v>2206</v>
      </c>
      <c r="D8" s="1348"/>
      <c r="E8" s="1348"/>
      <c r="F8" s="1348"/>
      <c r="G8" s="1348"/>
      <c r="H8" s="1332" t="n">
        <f aca="false">I8*1.2</f>
        <v>1.421388</v>
      </c>
      <c r="I8" s="1332" t="n">
        <f aca="false">物流参数!EV7/1000</f>
        <v>1.18449</v>
      </c>
      <c r="J8" s="1348"/>
      <c r="K8" s="1335"/>
    </row>
    <row r="9" customFormat="false" ht="27" hidden="false" customHeight="true" outlineLevel="0" collapsed="false">
      <c r="B9" s="1180" t="n">
        <f aca="false">ROW()-5</f>
        <v>4</v>
      </c>
      <c r="C9" s="1335" t="s">
        <v>2207</v>
      </c>
      <c r="D9" s="1348"/>
      <c r="E9" s="1348"/>
      <c r="F9" s="1348"/>
      <c r="G9" s="1348"/>
      <c r="H9" s="1332" t="n">
        <f aca="false">I9*1.2</f>
        <v>-1.251108</v>
      </c>
      <c r="I9" s="1332" t="n">
        <f aca="false">物流参数!EW7/1000</f>
        <v>-1.04259</v>
      </c>
      <c r="J9" s="1348"/>
      <c r="K9" s="1335"/>
    </row>
    <row r="10" customFormat="false" ht="27" hidden="false" customHeight="true" outlineLevel="0" collapsed="false">
      <c r="B10" s="1180" t="n">
        <f aca="false">ROW()-5</f>
        <v>5</v>
      </c>
      <c r="C10" s="1335" t="s">
        <v>2208</v>
      </c>
      <c r="D10" s="1348"/>
      <c r="E10" s="1348"/>
      <c r="F10" s="1348"/>
      <c r="G10" s="1348"/>
      <c r="H10" s="1332"/>
      <c r="I10" s="1332"/>
      <c r="J10" s="1348"/>
      <c r="K10" s="1335"/>
    </row>
    <row r="11" customFormat="false" ht="27" hidden="false" customHeight="true" outlineLevel="0" collapsed="false">
      <c r="B11" s="1180" t="n">
        <f aca="false">ROW()-5</f>
        <v>6</v>
      </c>
      <c r="C11" s="1335" t="s">
        <v>2209</v>
      </c>
      <c r="D11" s="1348"/>
      <c r="E11" s="1348"/>
      <c r="F11" s="1348"/>
      <c r="G11" s="1348"/>
      <c r="H11" s="1332"/>
      <c r="I11" s="1332"/>
      <c r="J11" s="1348"/>
      <c r="K11" s="1335"/>
    </row>
    <row r="12" customFormat="false" ht="27" hidden="false" customHeight="true" outlineLevel="0" collapsed="false">
      <c r="B12" s="1180" t="n">
        <f aca="false">ROW()-5</f>
        <v>7</v>
      </c>
      <c r="C12" s="1335" t="s">
        <v>2177</v>
      </c>
      <c r="D12" s="1348"/>
      <c r="E12" s="1348"/>
      <c r="F12" s="1348"/>
      <c r="G12" s="1348"/>
      <c r="H12" s="1332" t="n">
        <f aca="false">I12*1.2</f>
        <v>5.651436</v>
      </c>
      <c r="I12" s="1332" t="n">
        <f aca="false">-物流参数!CK7/1000</f>
        <v>4.70953</v>
      </c>
      <c r="J12" s="1348"/>
      <c r="K12" s="1335" t="s">
        <v>2210</v>
      </c>
    </row>
    <row r="13" customFormat="false" ht="27" hidden="false" customHeight="true" outlineLevel="0" collapsed="false">
      <c r="B13" s="1180" t="n">
        <v>8</v>
      </c>
      <c r="C13" s="1335" t="s">
        <v>2211</v>
      </c>
      <c r="D13" s="1348"/>
      <c r="E13" s="1348"/>
      <c r="F13" s="1348"/>
      <c r="G13" s="1332"/>
      <c r="H13" s="1332" t="n">
        <f aca="false">I13*1.2</f>
        <v>2.599116</v>
      </c>
      <c r="I13" s="1332" t="n">
        <f aca="false">-物流参数!CL7/1000</f>
        <v>2.16593</v>
      </c>
      <c r="J13" s="1348"/>
      <c r="K13" s="1335" t="s">
        <v>2210</v>
      </c>
    </row>
    <row r="14" customFormat="false" ht="27" hidden="false" customHeight="true" outlineLevel="0" collapsed="false">
      <c r="B14" s="1180" t="n">
        <f aca="false">ROW()-5</f>
        <v>9</v>
      </c>
      <c r="C14" s="1335" t="s">
        <v>2179</v>
      </c>
      <c r="D14" s="1348"/>
      <c r="E14" s="1348"/>
      <c r="F14" s="1348"/>
      <c r="G14" s="1332"/>
      <c r="H14" s="1332" t="n">
        <f aca="false">I14*1.2</f>
        <v>2.597988</v>
      </c>
      <c r="I14" s="1332" t="n">
        <f aca="false">-物流参数!CM7/1000</f>
        <v>2.16499</v>
      </c>
      <c r="J14" s="1348"/>
      <c r="K14" s="1335" t="s">
        <v>2210</v>
      </c>
    </row>
    <row r="15" customFormat="false" ht="27" hidden="false" customHeight="true" outlineLevel="0" collapsed="false">
      <c r="B15" s="1180" t="n">
        <f aca="false">ROW()-5</f>
        <v>10</v>
      </c>
      <c r="C15" s="1335" t="s">
        <v>2180</v>
      </c>
      <c r="D15" s="1348"/>
      <c r="E15" s="1348"/>
      <c r="F15" s="1348"/>
      <c r="G15" s="1332"/>
      <c r="H15" s="1332" t="n">
        <f aca="false">I15*1.2</f>
        <v>2.597988</v>
      </c>
      <c r="I15" s="1332" t="n">
        <f aca="false">-物流参数!CN7/1000</f>
        <v>2.16499</v>
      </c>
      <c r="J15" s="1348"/>
      <c r="K15" s="1335" t="s">
        <v>2210</v>
      </c>
    </row>
    <row r="16" s="278" customFormat="true" ht="27" hidden="false" customHeight="true" outlineLevel="0" collapsed="false">
      <c r="B16" s="1349" t="n">
        <f aca="false">ROW()-5</f>
        <v>11</v>
      </c>
      <c r="C16" s="1341" t="s">
        <v>2212</v>
      </c>
      <c r="D16" s="1349"/>
      <c r="E16" s="1349"/>
      <c r="F16" s="1349"/>
      <c r="G16" s="1349"/>
      <c r="H16" s="1342" t="n">
        <v>4</v>
      </c>
      <c r="I16" s="1350" t="n">
        <v>2</v>
      </c>
      <c r="J16" s="1349"/>
      <c r="K16" s="1341" t="s">
        <v>2196</v>
      </c>
    </row>
    <row r="17" s="244" customFormat="true" ht="27" hidden="false" customHeight="true" outlineLevel="0" collapsed="false">
      <c r="B17" s="1349" t="n">
        <f aca="false">ROW()-5</f>
        <v>12</v>
      </c>
      <c r="C17" s="1351" t="s">
        <v>2213</v>
      </c>
      <c r="D17" s="1352"/>
      <c r="E17" s="1352"/>
      <c r="F17" s="1352"/>
      <c r="G17" s="1352"/>
      <c r="H17" s="1342" t="n">
        <v>5</v>
      </c>
      <c r="I17" s="1353"/>
      <c r="J17" s="1352"/>
      <c r="K17" s="1351"/>
    </row>
    <row r="18" customFormat="false" ht="26.25" hidden="false" customHeight="true" outlineLevel="0" collapsed="false">
      <c r="B18" s="1180"/>
      <c r="C18" s="1266" t="s">
        <v>171</v>
      </c>
      <c r="D18" s="1180"/>
      <c r="E18" s="1180" t="n">
        <f aca="false">SUM(E6:E16)</f>
        <v>0</v>
      </c>
      <c r="F18" s="1180"/>
      <c r="G18" s="1180"/>
      <c r="H18" s="1301" t="str">
        <f aca="false">CONCATENATE(FIXED(SUM(H6:H7),3),"/",H16)</f>
        <v>0.417/4</v>
      </c>
      <c r="I18" s="1354" t="n">
        <f aca="false">SUM(I6:I17)</f>
        <v>13.69484</v>
      </c>
      <c r="J18" s="1180"/>
      <c r="K18" s="1266" t="s">
        <v>2200</v>
      </c>
    </row>
    <row r="19" customFormat="false" ht="15" hidden="false" customHeight="false" outlineLevel="0" collapsed="false"/>
    <row r="20" customFormat="false" ht="15" hidden="false" customHeight="false" outlineLevel="0" collapsed="false">
      <c r="H20" s="1355"/>
    </row>
    <row r="21" customFormat="false" ht="15" hidden="false" customHeight="false" outlineLevel="0" collapsed="false">
      <c r="I21" s="1356"/>
    </row>
  </sheetData>
  <mergeCells count="8">
    <mergeCell ref="B2:B5"/>
    <mergeCell ref="C2:C5"/>
    <mergeCell ref="D2:J2"/>
    <mergeCell ref="K2:K5"/>
    <mergeCell ref="D3:J3"/>
    <mergeCell ref="D4:E4"/>
    <mergeCell ref="F4:G4"/>
    <mergeCell ref="H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anchor moveWithCells="true" sizeWithCells="false">
                  <from>
                    <xdr:col>12</xdr:col>
                    <xdr:colOff>0</xdr:colOff>
                    <xdr:row>0</xdr:row>
                    <xdr:rowOff>30600</xdr:rowOff>
                  </from>
                  <to>
                    <xdr:col>13</xdr:col>
                    <xdr:colOff>7560</xdr:colOff>
                    <xdr:row>1</xdr:row>
                    <xdr:rowOff>-53280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O32" activeCellId="0" sqref="O32"/>
    </sheetView>
  </sheetViews>
  <sheetFormatPr defaultColWidth="9.00390625" defaultRowHeight="12.8" zeroHeight="false" outlineLevelRow="0" outlineLevelCol="0"/>
  <cols>
    <col collapsed="false" customWidth="true" hidden="false" outlineLevel="0" max="2" min="2" style="0" width="13.25"/>
    <col collapsed="false" customWidth="true" hidden="false" outlineLevel="0" max="4" min="4" style="0" width="12.25"/>
    <col collapsed="false" customWidth="true" hidden="false" outlineLevel="0" max="7" min="7" style="0" width="11.63"/>
  </cols>
  <sheetData>
    <row r="1" customFormat="false" ht="15" hidden="false" customHeight="false" outlineLevel="0" collapsed="false"/>
    <row r="2" customFormat="false" ht="15" hidden="false" customHeight="false" outlineLevel="0" collapsed="false">
      <c r="A2" s="1357"/>
      <c r="B2" s="1357" t="s">
        <v>2214</v>
      </c>
      <c r="C2" s="1357"/>
      <c r="D2" s="1357"/>
      <c r="E2" s="1357"/>
    </row>
    <row r="3" customFormat="false" ht="15" hidden="false" customHeight="false" outlineLevel="0" collapsed="false">
      <c r="A3" s="1180" t="s">
        <v>1462</v>
      </c>
      <c r="B3" s="1180" t="s">
        <v>2215</v>
      </c>
      <c r="C3" s="1180" t="s">
        <v>2216</v>
      </c>
      <c r="D3" s="1180" t="s">
        <v>2217</v>
      </c>
      <c r="E3" s="1180" t="s">
        <v>2218</v>
      </c>
    </row>
    <row r="4" customFormat="false" ht="15" hidden="false" customHeight="false" outlineLevel="0" collapsed="false">
      <c r="A4" s="1180" t="n">
        <v>1</v>
      </c>
      <c r="B4" s="1266" t="s">
        <v>2165</v>
      </c>
      <c r="C4" s="1267" t="s">
        <v>412</v>
      </c>
      <c r="D4" s="1301" t="str">
        <f aca="false">水耗!D34</f>
        <v>0/37</v>
      </c>
      <c r="E4" s="1266" t="s">
        <v>2200</v>
      </c>
    </row>
    <row r="5" customFormat="false" ht="15" hidden="false" customHeight="false" outlineLevel="0" collapsed="false">
      <c r="A5" s="1180" t="n">
        <v>2</v>
      </c>
      <c r="B5" s="1266" t="s">
        <v>1672</v>
      </c>
      <c r="C5" s="1267" t="s">
        <v>412</v>
      </c>
      <c r="D5" s="1358" t="n">
        <f aca="false">水耗!E34</f>
        <v>548.57424</v>
      </c>
      <c r="E5" s="1266" t="s">
        <v>2171</v>
      </c>
    </row>
    <row r="6" customFormat="false" ht="15" hidden="false" customHeight="false" outlineLevel="0" collapsed="false">
      <c r="A6" s="1180" t="n">
        <v>3</v>
      </c>
      <c r="B6" s="1266" t="s">
        <v>677</v>
      </c>
      <c r="C6" s="1267" t="s">
        <v>412</v>
      </c>
      <c r="D6" s="1358" t="n">
        <f aca="false">水耗!G34</f>
        <v>-11.20544</v>
      </c>
      <c r="E6" s="1266" t="s">
        <v>2171</v>
      </c>
    </row>
    <row r="7" customFormat="false" ht="15" hidden="false" customHeight="false" outlineLevel="0" collapsed="false">
      <c r="A7" s="1180" t="n">
        <v>4</v>
      </c>
      <c r="B7" s="1266" t="s">
        <v>1671</v>
      </c>
      <c r="C7" s="1267" t="s">
        <v>412</v>
      </c>
      <c r="D7" s="1358" t="n">
        <f aca="false">水耗!F34</f>
        <v>-1.35824</v>
      </c>
      <c r="E7" s="1266" t="s">
        <v>2171</v>
      </c>
    </row>
    <row r="8" customFormat="false" ht="15" hidden="false" customHeight="false" outlineLevel="0" collapsed="false">
      <c r="A8" s="1180" t="n">
        <v>5</v>
      </c>
      <c r="B8" s="1266" t="s">
        <v>2167</v>
      </c>
      <c r="C8" s="1267" t="s">
        <v>412</v>
      </c>
      <c r="D8" s="1301" t="str">
        <f aca="false">水耗!J34</f>
        <v>5.7/355.22</v>
      </c>
      <c r="E8" s="1266" t="s">
        <v>2200</v>
      </c>
    </row>
    <row r="9" customFormat="false" ht="15" hidden="false" customHeight="false" outlineLevel="0" collapsed="false">
      <c r="A9" s="1180" t="n">
        <v>6</v>
      </c>
      <c r="B9" s="1266" t="s">
        <v>2168</v>
      </c>
      <c r="C9" s="1267" t="s">
        <v>412</v>
      </c>
      <c r="D9" s="1301" t="n">
        <f aca="false">水耗!K34</f>
        <v>-310.39284</v>
      </c>
      <c r="E9" s="1266" t="s">
        <v>2171</v>
      </c>
    </row>
    <row r="10" customFormat="false" ht="15" hidden="false" customHeight="false" outlineLevel="0" collapsed="false">
      <c r="A10" s="1180" t="n">
        <v>7</v>
      </c>
      <c r="B10" s="1266" t="s">
        <v>2169</v>
      </c>
      <c r="C10" s="1267" t="s">
        <v>412</v>
      </c>
      <c r="D10" s="1301" t="n">
        <f aca="false">水耗!L34</f>
        <v>0</v>
      </c>
      <c r="E10" s="1266" t="s">
        <v>2171</v>
      </c>
    </row>
    <row r="11" customFormat="false" ht="15" hidden="false" customHeight="false" outlineLevel="0" collapsed="false">
      <c r="A11" s="1180" t="n">
        <v>8</v>
      </c>
      <c r="B11" s="1266" t="s">
        <v>1668</v>
      </c>
      <c r="C11" s="1267" t="s">
        <v>412</v>
      </c>
      <c r="D11" s="1301" t="n">
        <f aca="false">水耗!M34</f>
        <v>0</v>
      </c>
      <c r="E11" s="1266" t="s">
        <v>2171</v>
      </c>
    </row>
    <row r="12" customFormat="false" ht="15" hidden="false" customHeight="false" outlineLevel="0" collapsed="false">
      <c r="A12" s="1180" t="n">
        <v>9</v>
      </c>
      <c r="B12" s="1266" t="s">
        <v>2219</v>
      </c>
      <c r="C12" s="1267" t="s">
        <v>2220</v>
      </c>
      <c r="D12" s="1300" t="e">
        <f aca="false">电耗!I54</f>
        <v>#REF!</v>
      </c>
      <c r="E12" s="1266" t="s">
        <v>2171</v>
      </c>
    </row>
    <row r="13" customFormat="false" ht="15" hidden="false" customHeight="false" outlineLevel="0" collapsed="false">
      <c r="A13" s="1180" t="n">
        <v>10</v>
      </c>
      <c r="B13" s="1266" t="s">
        <v>2221</v>
      </c>
      <c r="C13" s="1267" t="s">
        <v>412</v>
      </c>
      <c r="D13" s="1300" t="n">
        <f aca="false">汽耗!E18</f>
        <v>0</v>
      </c>
      <c r="E13" s="1266" t="s">
        <v>2171</v>
      </c>
    </row>
    <row r="14" customFormat="false" ht="15" hidden="false" customHeight="false" outlineLevel="0" collapsed="false">
      <c r="A14" s="1180" t="n">
        <v>11</v>
      </c>
      <c r="B14" s="1266" t="s">
        <v>2222</v>
      </c>
      <c r="C14" s="1267" t="s">
        <v>412</v>
      </c>
      <c r="D14" s="1300" t="n">
        <f aca="false">汽耗!I18</f>
        <v>13.69484</v>
      </c>
      <c r="E14" s="1266" t="s">
        <v>2223</v>
      </c>
    </row>
    <row r="15" customFormat="false" ht="15" hidden="false" customHeight="false" outlineLevel="0" collapsed="false">
      <c r="A15" s="1180" t="n">
        <v>12</v>
      </c>
      <c r="B15" s="1266" t="s">
        <v>709</v>
      </c>
      <c r="C15" s="1267" t="s">
        <v>2224</v>
      </c>
      <c r="D15" s="1359" t="n">
        <f aca="false">630/60</f>
        <v>10.5</v>
      </c>
      <c r="E15" s="1266" t="s">
        <v>2171</v>
      </c>
    </row>
    <row r="16" customFormat="false" ht="15" hidden="false" customHeight="false" outlineLevel="0" collapsed="false">
      <c r="A16" s="1180" t="n">
        <v>13</v>
      </c>
      <c r="B16" s="1266" t="s">
        <v>842</v>
      </c>
      <c r="C16" s="1267" t="s">
        <v>2224</v>
      </c>
      <c r="D16" s="1360" t="s">
        <v>2225</v>
      </c>
      <c r="E16" s="1266" t="s">
        <v>2200</v>
      </c>
    </row>
    <row r="17" customFormat="false" ht="15" hidden="false" customHeight="false" outlineLevel="0" collapsed="false">
      <c r="D17" s="1361"/>
    </row>
    <row r="18" customFormat="false" ht="15" hidden="false" customHeight="false" outlineLevel="0" collapsed="false">
      <c r="A18" s="1362"/>
      <c r="B18" s="1330" t="s">
        <v>2226</v>
      </c>
      <c r="C18" s="1330"/>
      <c r="D18" s="1330"/>
      <c r="E18" s="1330"/>
      <c r="F18" s="1330"/>
      <c r="G18" s="1330"/>
    </row>
    <row r="19" customFormat="false" ht="13.2" hidden="false" customHeight="false" outlineLevel="0" collapsed="false">
      <c r="A19" s="1363" t="s">
        <v>1462</v>
      </c>
      <c r="B19" s="1363" t="s">
        <v>250</v>
      </c>
      <c r="C19" s="1364" t="s">
        <v>2227</v>
      </c>
      <c r="D19" s="1364"/>
      <c r="E19" s="1364" t="s">
        <v>2228</v>
      </c>
      <c r="F19" s="1364"/>
      <c r="G19" s="1363" t="s">
        <v>2229</v>
      </c>
    </row>
    <row r="20" customFormat="false" ht="13.2" hidden="false" customHeight="false" outlineLevel="0" collapsed="false">
      <c r="A20" s="1363"/>
      <c r="B20" s="1363"/>
      <c r="C20" s="1363" t="s">
        <v>275</v>
      </c>
      <c r="D20" s="1335" t="s">
        <v>274</v>
      </c>
      <c r="E20" s="1363" t="s">
        <v>275</v>
      </c>
      <c r="F20" s="1335" t="s">
        <v>274</v>
      </c>
      <c r="G20" s="1365" t="s">
        <v>2230</v>
      </c>
    </row>
    <row r="21" customFormat="false" ht="13.2" hidden="false" customHeight="false" outlineLevel="0" collapsed="false">
      <c r="A21" s="1365" t="n">
        <v>1</v>
      </c>
      <c r="B21" s="1366" t="s">
        <v>2165</v>
      </c>
      <c r="C21" s="1367" t="s">
        <v>412</v>
      </c>
      <c r="D21" s="1368"/>
      <c r="E21" s="1367" t="s">
        <v>2231</v>
      </c>
      <c r="F21" s="1369" t="n">
        <v>6.28</v>
      </c>
      <c r="G21" s="1370" t="n">
        <f aca="false">D21*F21/125</f>
        <v>0</v>
      </c>
    </row>
    <row r="22" customFormat="false" ht="13.2" hidden="false" customHeight="false" outlineLevel="0" collapsed="false">
      <c r="A22" s="1365" t="n">
        <v>2</v>
      </c>
      <c r="B22" s="1366" t="s">
        <v>1672</v>
      </c>
      <c r="C22" s="1367" t="s">
        <v>412</v>
      </c>
      <c r="D22" s="1368" t="n">
        <f aca="false">D5</f>
        <v>548.57424</v>
      </c>
      <c r="E22" s="1367" t="s">
        <v>2231</v>
      </c>
      <c r="F22" s="1369" t="n">
        <v>4.19</v>
      </c>
      <c r="G22" s="1370" t="n">
        <f aca="false">D22*F22/125</f>
        <v>18.3882085248</v>
      </c>
    </row>
    <row r="23" customFormat="false" ht="13.25" hidden="false" customHeight="false" outlineLevel="0" collapsed="false">
      <c r="A23" s="1365" t="n">
        <v>3</v>
      </c>
      <c r="B23" s="1266" t="s">
        <v>677</v>
      </c>
      <c r="C23" s="1267" t="s">
        <v>412</v>
      </c>
      <c r="D23" s="1358" t="n">
        <f aca="false">D6</f>
        <v>-11.20544</v>
      </c>
      <c r="E23" s="1367" t="s">
        <v>2231</v>
      </c>
      <c r="F23" s="1369" t="n">
        <v>385.19</v>
      </c>
      <c r="G23" s="1370" t="n">
        <f aca="false">D23*F23/125</f>
        <v>-34.5297874688</v>
      </c>
    </row>
    <row r="24" customFormat="false" ht="13.25" hidden="false" customHeight="false" outlineLevel="0" collapsed="false">
      <c r="A24" s="1365" t="n">
        <v>4</v>
      </c>
      <c r="B24" s="1266" t="s">
        <v>1671</v>
      </c>
      <c r="C24" s="1267" t="s">
        <v>412</v>
      </c>
      <c r="D24" s="1358" t="n">
        <f aca="false">D7</f>
        <v>-1.35824</v>
      </c>
      <c r="E24" s="1367" t="s">
        <v>2231</v>
      </c>
      <c r="F24" s="1369" t="n">
        <v>96.3</v>
      </c>
      <c r="G24" s="1370" t="n">
        <f aca="false">D24*F24/125</f>
        <v>-1.046388096</v>
      </c>
    </row>
    <row r="25" customFormat="false" ht="13.25" hidden="false" customHeight="false" outlineLevel="0" collapsed="false">
      <c r="A25" s="1365" t="n">
        <v>5</v>
      </c>
      <c r="B25" s="1266" t="s">
        <v>1668</v>
      </c>
      <c r="C25" s="1267" t="s">
        <v>412</v>
      </c>
      <c r="D25" s="1358" t="n">
        <f aca="false">-D11</f>
        <v>0</v>
      </c>
      <c r="E25" s="1367" t="s">
        <v>2231</v>
      </c>
      <c r="F25" s="1369" t="n">
        <v>320.29</v>
      </c>
      <c r="G25" s="1370" t="n">
        <f aca="false">D25*F25/125</f>
        <v>0</v>
      </c>
    </row>
    <row r="26" customFormat="false" ht="13.25" hidden="false" customHeight="false" outlineLevel="0" collapsed="false">
      <c r="A26" s="1365" t="n">
        <v>6</v>
      </c>
      <c r="B26" s="1266" t="s">
        <v>2219</v>
      </c>
      <c r="C26" s="1267" t="s">
        <v>2220</v>
      </c>
      <c r="D26" s="1300" t="e">
        <f aca="false">D12</f>
        <v>#REF!</v>
      </c>
      <c r="E26" s="1367" t="s">
        <v>2232</v>
      </c>
      <c r="F26" s="1369" t="n">
        <v>10.89</v>
      </c>
      <c r="G26" s="1370" t="e">
        <f aca="false">D26*F26/125</f>
        <v>#REF!</v>
      </c>
    </row>
    <row r="27" customFormat="false" ht="13.25" hidden="false" customHeight="false" outlineLevel="0" collapsed="false">
      <c r="A27" s="1365" t="n">
        <v>7</v>
      </c>
      <c r="B27" s="1266" t="s">
        <v>2221</v>
      </c>
      <c r="C27" s="1267" t="s">
        <v>412</v>
      </c>
      <c r="D27" s="1300" t="n">
        <f aca="false">D13</f>
        <v>0</v>
      </c>
      <c r="E27" s="1367" t="s">
        <v>2231</v>
      </c>
      <c r="F27" s="1369" t="n">
        <v>2763</v>
      </c>
      <c r="G27" s="1370" t="n">
        <f aca="false">D27*F27/125</f>
        <v>0</v>
      </c>
    </row>
    <row r="28" customFormat="false" ht="13.25" hidden="false" customHeight="false" outlineLevel="0" collapsed="false">
      <c r="A28" s="1365" t="n">
        <v>8</v>
      </c>
      <c r="B28" s="1266" t="s">
        <v>2222</v>
      </c>
      <c r="C28" s="1267" t="s">
        <v>412</v>
      </c>
      <c r="D28" s="1300" t="n">
        <f aca="false">D14</f>
        <v>13.69484</v>
      </c>
      <c r="E28" s="1367" t="s">
        <v>2231</v>
      </c>
      <c r="F28" s="1369" t="n">
        <v>3182</v>
      </c>
      <c r="G28" s="1370" t="n">
        <f aca="false">D28*F28/125</f>
        <v>348.61584704</v>
      </c>
    </row>
    <row r="29" customFormat="false" ht="13.2" hidden="false" customHeight="false" outlineLevel="0" collapsed="false">
      <c r="A29" s="1365" t="n">
        <v>9</v>
      </c>
      <c r="B29" s="1366" t="s">
        <v>843</v>
      </c>
      <c r="C29" s="1367" t="s">
        <v>2233</v>
      </c>
      <c r="D29" s="1371" t="n">
        <f aca="false">D15*60</f>
        <v>630</v>
      </c>
      <c r="E29" s="1367" t="s">
        <v>2234</v>
      </c>
      <c r="F29" s="1369" t="n">
        <v>1.59</v>
      </c>
      <c r="G29" s="1370" t="n">
        <f aca="false">D29*F29/125</f>
        <v>8.0136</v>
      </c>
    </row>
    <row r="30" customFormat="false" ht="13.2" hidden="false" customHeight="false" outlineLevel="0" collapsed="false">
      <c r="A30" s="1365" t="n">
        <v>10</v>
      </c>
      <c r="B30" s="1366" t="s">
        <v>2235</v>
      </c>
      <c r="C30" s="1367" t="s">
        <v>2233</v>
      </c>
      <c r="D30" s="1372"/>
      <c r="E30" s="1367" t="s">
        <v>2234</v>
      </c>
      <c r="F30" s="1369" t="n">
        <v>1.17</v>
      </c>
      <c r="G30" s="1370" t="n">
        <f aca="false">D30*F30/125</f>
        <v>0</v>
      </c>
    </row>
    <row r="31" customFormat="false" ht="13.2" hidden="false" customHeight="false" outlineLevel="0" collapsed="false">
      <c r="A31" s="1365" t="n">
        <v>11</v>
      </c>
      <c r="B31" s="1366" t="s">
        <v>842</v>
      </c>
      <c r="C31" s="1367" t="s">
        <v>2233</v>
      </c>
      <c r="D31" s="1373" t="n">
        <v>60</v>
      </c>
      <c r="E31" s="1367" t="s">
        <v>2234</v>
      </c>
      <c r="F31" s="1369" t="n">
        <v>0.15</v>
      </c>
      <c r="G31" s="1370" t="n">
        <f aca="false">D31*F31/125</f>
        <v>0.072</v>
      </c>
    </row>
    <row r="32" customFormat="false" ht="13.25" hidden="false" customHeight="false" outlineLevel="0" collapsed="false">
      <c r="A32" s="1365" t="n">
        <v>12</v>
      </c>
      <c r="B32" s="1366" t="s">
        <v>2236</v>
      </c>
      <c r="C32" s="1267" t="s">
        <v>412</v>
      </c>
      <c r="D32" s="1374" t="e">
        <f aca="false">燃料消耗校核!D15/1000</f>
        <v>#VALUE!</v>
      </c>
      <c r="E32" s="1367" t="s">
        <v>2231</v>
      </c>
      <c r="F32" s="1369" t="n">
        <v>41868</v>
      </c>
      <c r="G32" s="1370" t="e">
        <f aca="false">D32*F32/125</f>
        <v>#VALUE!</v>
      </c>
    </row>
    <row r="33" customFormat="false" ht="13.2" hidden="false" customHeight="false" outlineLevel="0" collapsed="false">
      <c r="A33" s="1365" t="n">
        <v>13</v>
      </c>
      <c r="B33" s="1366" t="s">
        <v>171</v>
      </c>
      <c r="C33" s="1367"/>
      <c r="D33" s="1372"/>
      <c r="E33" s="1367"/>
      <c r="F33" s="1372"/>
      <c r="G33" s="1370" t="e">
        <f aca="false">SUM(G21:G32)</f>
        <v>#REF!</v>
      </c>
    </row>
    <row r="34" customFormat="false" ht="13.2" hidden="false" customHeight="false" outlineLevel="0" collapsed="false">
      <c r="A34" s="1365"/>
      <c r="B34" s="1366"/>
      <c r="C34" s="1367"/>
      <c r="D34" s="1372"/>
      <c r="E34" s="1375" t="s">
        <v>2237</v>
      </c>
      <c r="F34" s="1375"/>
      <c r="G34" s="1370" t="e">
        <f aca="false">G33/41.868</f>
        <v>#REF!</v>
      </c>
    </row>
  </sheetData>
  <mergeCells count="3">
    <mergeCell ref="A19:A20"/>
    <mergeCell ref="B19:B20"/>
    <mergeCell ref="E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Button 1">
              <controlPr defaultSize="0" print="false" autoFill="0" autoPict="0">
                <anchor moveWithCells="true" sizeWithCells="false">
                  <from>
                    <xdr:col>6</xdr:col>
                    <xdr:colOff>23040</xdr:colOff>
                    <xdr:row>0</xdr:row>
                    <xdr:rowOff>30600</xdr:rowOff>
                  </from>
                  <to>
                    <xdr:col>7</xdr:col>
                    <xdr:colOff>-306360</xdr:colOff>
                    <xdr:row>1</xdr:row>
                    <xdr:rowOff>-53280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B12" activeCellId="0" sqref="B12"/>
    </sheetView>
  </sheetViews>
  <sheetFormatPr defaultColWidth="8.50390625" defaultRowHeight="12.8" zeroHeight="false" outlineLevelRow="0" outlineLevelCol="0"/>
  <cols>
    <col collapsed="false" customWidth="true" hidden="false" outlineLevel="0" max="1" min="1" style="0" width="33.75"/>
    <col collapsed="false" customWidth="true" hidden="false" outlineLevel="0" max="2" min="2" style="0" width="13.63"/>
  </cols>
  <sheetData>
    <row r="1" customFormat="false" ht="15" hidden="false" customHeight="false" outlineLevel="0" collapsed="false"/>
    <row r="2" customFormat="false" ht="15" hidden="false" customHeight="false" outlineLevel="0" collapsed="false">
      <c r="A2" s="254" t="s">
        <v>512</v>
      </c>
      <c r="B2" s="0" t="s">
        <v>2082</v>
      </c>
    </row>
    <row r="3" customFormat="false" ht="15" hidden="false" customHeight="false" outlineLevel="0" collapsed="false">
      <c r="A3" s="254" t="s">
        <v>516</v>
      </c>
      <c r="B3" s="0" t="s">
        <v>2238</v>
      </c>
    </row>
    <row r="4" customFormat="false" ht="15" hidden="false" customHeight="false" outlineLevel="0" collapsed="false">
      <c r="A4" s="254" t="s">
        <v>2239</v>
      </c>
      <c r="B4" s="0" t="n">
        <v>3.6</v>
      </c>
    </row>
    <row r="5" customFormat="false" ht="15" hidden="false" customHeight="false" outlineLevel="0" collapsed="false">
      <c r="A5" s="254" t="s">
        <v>485</v>
      </c>
      <c r="B5" s="0" t="n">
        <v>1</v>
      </c>
    </row>
    <row r="6" customFormat="false" ht="15" hidden="false" customHeight="false" outlineLevel="0" collapsed="false">
      <c r="A6" s="262" t="s">
        <v>486</v>
      </c>
      <c r="B6" s="0" t="s">
        <v>1965</v>
      </c>
    </row>
    <row r="7" customFormat="false" ht="15" hidden="false" customHeight="false" outlineLevel="0" collapsed="false">
      <c r="A7" s="262" t="s">
        <v>489</v>
      </c>
      <c r="B7" s="1376" t="n">
        <f aca="false">物流参数!DQ4</f>
        <v>144.03</v>
      </c>
    </row>
    <row r="8" customFormat="false" ht="15" hidden="false" customHeight="false" outlineLevel="0" collapsed="false">
      <c r="A8" s="262" t="s">
        <v>490</v>
      </c>
      <c r="B8" s="1376" t="n">
        <f aca="false">物流参数!DQ5-0.101325</f>
        <v>234.288675</v>
      </c>
    </row>
    <row r="9" customFormat="false" ht="15" hidden="false" customHeight="false" outlineLevel="0" collapsed="false">
      <c r="A9" s="262" t="s">
        <v>491</v>
      </c>
      <c r="B9" s="1376" t="n">
        <f aca="false">物流参数!DQ7</f>
        <v>-1659.23</v>
      </c>
    </row>
    <row r="10" customFormat="false" ht="15" hidden="false" customHeight="false" outlineLevel="0" collapsed="false">
      <c r="A10" s="262" t="s">
        <v>492</v>
      </c>
      <c r="B10" s="1376" t="n">
        <f aca="false">物流参数!DQ10</f>
        <v>431.41</v>
      </c>
    </row>
    <row r="11" customFormat="false" ht="15" hidden="false" customHeight="false" outlineLevel="0" collapsed="false">
      <c r="A11" s="262" t="s">
        <v>493</v>
      </c>
      <c r="B11" s="1376" t="n">
        <f aca="false">B9/B10</f>
        <v>-3.84606290999281</v>
      </c>
    </row>
    <row r="12" customFormat="false" ht="15" hidden="false" customHeight="false" outlineLevel="0" collapsed="false">
      <c r="A12" s="254" t="s">
        <v>494</v>
      </c>
      <c r="B12" s="1376" t="n">
        <f aca="false">0.785*B4^2*B5/B11*60</f>
        <v>-158.711912489528</v>
      </c>
    </row>
    <row r="13" customFormat="false" ht="15" hidden="false" customHeight="false" outlineLevel="0" collapsed="false">
      <c r="A13" s="254" t="s">
        <v>650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5"/>
  <sheetViews>
    <sheetView showFormulas="false" showGridLines="true" showRowColHeaders="true" showZeros="true" rightToLeft="false" tabSelected="false" showOutlineSymbols="true" defaultGridColor="true" view="normal" topLeftCell="A94" colorId="64" zoomScale="62" zoomScaleNormal="62" zoomScalePageLayoutView="100" workbookViewId="0">
      <selection pane="topLeft" activeCell="G160" activeCellId="0" sqref="G160"/>
    </sheetView>
  </sheetViews>
  <sheetFormatPr defaultColWidth="9.00390625" defaultRowHeight="14.25" zeroHeight="false" outlineLevelRow="0" outlineLevelCol="0"/>
  <cols>
    <col collapsed="false" customWidth="false" hidden="false" outlineLevel="0" max="1" min="1" style="376" width="9"/>
    <col collapsed="false" customWidth="true" hidden="false" outlineLevel="0" max="2" min="2" style="376" width="11.13"/>
    <col collapsed="false" customWidth="true" hidden="false" outlineLevel="0" max="3" min="3" style="376" width="14.38"/>
    <col collapsed="false" customWidth="true" hidden="false" outlineLevel="0" max="4" min="4" style="376" width="12.62"/>
    <col collapsed="false" customWidth="true" hidden="false" outlineLevel="0" max="5" min="5" style="376" width="10.25"/>
    <col collapsed="false" customWidth="true" hidden="false" outlineLevel="0" max="6" min="6" style="376" width="12.87"/>
    <col collapsed="false" customWidth="true" hidden="false" outlineLevel="0" max="7" min="7" style="376" width="18.62"/>
    <col collapsed="false" customWidth="true" hidden="false" outlineLevel="0" max="8" min="8" style="376" width="14.63"/>
    <col collapsed="false" customWidth="false" hidden="false" outlineLevel="0" max="9" min="9" style="376" width="9"/>
    <col collapsed="false" customWidth="true" hidden="false" outlineLevel="0" max="10" min="10" style="376" width="26"/>
    <col collapsed="false" customWidth="false" hidden="false" outlineLevel="0" max="257" min="11" style="376" width="9"/>
    <col collapsed="false" customWidth="true" hidden="false" outlineLevel="0" max="258" min="258" style="376" width="11.13"/>
    <col collapsed="false" customWidth="true" hidden="false" outlineLevel="0" max="259" min="259" style="376" width="14.38"/>
    <col collapsed="false" customWidth="true" hidden="false" outlineLevel="0" max="260" min="260" style="376" width="12.62"/>
    <col collapsed="false" customWidth="true" hidden="false" outlineLevel="0" max="261" min="261" style="376" width="10.25"/>
    <col collapsed="false" customWidth="true" hidden="false" outlineLevel="0" max="262" min="262" style="376" width="12.87"/>
    <col collapsed="false" customWidth="true" hidden="false" outlineLevel="0" max="263" min="263" style="376" width="18.62"/>
    <col collapsed="false" customWidth="true" hidden="false" outlineLevel="0" max="264" min="264" style="376" width="14.63"/>
    <col collapsed="false" customWidth="false" hidden="false" outlineLevel="0" max="513" min="265" style="376" width="9"/>
    <col collapsed="false" customWidth="true" hidden="false" outlineLevel="0" max="514" min="514" style="376" width="11.13"/>
    <col collapsed="false" customWidth="true" hidden="false" outlineLevel="0" max="515" min="515" style="376" width="14.38"/>
    <col collapsed="false" customWidth="true" hidden="false" outlineLevel="0" max="516" min="516" style="376" width="12.62"/>
    <col collapsed="false" customWidth="true" hidden="false" outlineLevel="0" max="517" min="517" style="376" width="10.25"/>
    <col collapsed="false" customWidth="true" hidden="false" outlineLevel="0" max="518" min="518" style="376" width="12.87"/>
    <col collapsed="false" customWidth="true" hidden="false" outlineLevel="0" max="519" min="519" style="376" width="18.62"/>
    <col collapsed="false" customWidth="true" hidden="false" outlineLevel="0" max="520" min="520" style="376" width="14.63"/>
    <col collapsed="false" customWidth="false" hidden="false" outlineLevel="0" max="769" min="521" style="376" width="9"/>
    <col collapsed="false" customWidth="true" hidden="false" outlineLevel="0" max="770" min="770" style="376" width="11.13"/>
    <col collapsed="false" customWidth="true" hidden="false" outlineLevel="0" max="771" min="771" style="376" width="14.38"/>
    <col collapsed="false" customWidth="true" hidden="false" outlineLevel="0" max="772" min="772" style="376" width="12.62"/>
    <col collapsed="false" customWidth="true" hidden="false" outlineLevel="0" max="773" min="773" style="376" width="10.25"/>
    <col collapsed="false" customWidth="true" hidden="false" outlineLevel="0" max="774" min="774" style="376" width="12.87"/>
    <col collapsed="false" customWidth="true" hidden="false" outlineLevel="0" max="775" min="775" style="376" width="18.62"/>
    <col collapsed="false" customWidth="true" hidden="false" outlineLevel="0" max="776" min="776" style="376" width="14.63"/>
    <col collapsed="false" customWidth="false" hidden="false" outlineLevel="0" max="1025" min="777" style="376" width="9"/>
    <col collapsed="false" customWidth="true" hidden="false" outlineLevel="0" max="1026" min="1026" style="376" width="11.13"/>
    <col collapsed="false" customWidth="true" hidden="false" outlineLevel="0" max="1027" min="1027" style="376" width="14.38"/>
    <col collapsed="false" customWidth="true" hidden="false" outlineLevel="0" max="1028" min="1028" style="376" width="12.62"/>
    <col collapsed="false" customWidth="true" hidden="false" outlineLevel="0" max="1029" min="1029" style="376" width="10.25"/>
    <col collapsed="false" customWidth="true" hidden="false" outlineLevel="0" max="1030" min="1030" style="376" width="12.87"/>
    <col collapsed="false" customWidth="true" hidden="false" outlineLevel="0" max="1031" min="1031" style="376" width="18.62"/>
    <col collapsed="false" customWidth="true" hidden="false" outlineLevel="0" max="1032" min="1032" style="376" width="14.63"/>
    <col collapsed="false" customWidth="false" hidden="false" outlineLevel="0" max="1281" min="1033" style="376" width="9"/>
    <col collapsed="false" customWidth="true" hidden="false" outlineLevel="0" max="1282" min="1282" style="376" width="11.13"/>
    <col collapsed="false" customWidth="true" hidden="false" outlineLevel="0" max="1283" min="1283" style="376" width="14.38"/>
    <col collapsed="false" customWidth="true" hidden="false" outlineLevel="0" max="1284" min="1284" style="376" width="12.62"/>
    <col collapsed="false" customWidth="true" hidden="false" outlineLevel="0" max="1285" min="1285" style="376" width="10.25"/>
    <col collapsed="false" customWidth="true" hidden="false" outlineLevel="0" max="1286" min="1286" style="376" width="12.87"/>
    <col collapsed="false" customWidth="true" hidden="false" outlineLevel="0" max="1287" min="1287" style="376" width="18.62"/>
    <col collapsed="false" customWidth="true" hidden="false" outlineLevel="0" max="1288" min="1288" style="376" width="14.63"/>
    <col collapsed="false" customWidth="false" hidden="false" outlineLevel="0" max="1537" min="1289" style="376" width="9"/>
    <col collapsed="false" customWidth="true" hidden="false" outlineLevel="0" max="1538" min="1538" style="376" width="11.13"/>
    <col collapsed="false" customWidth="true" hidden="false" outlineLevel="0" max="1539" min="1539" style="376" width="14.38"/>
    <col collapsed="false" customWidth="true" hidden="false" outlineLevel="0" max="1540" min="1540" style="376" width="12.62"/>
    <col collapsed="false" customWidth="true" hidden="false" outlineLevel="0" max="1541" min="1541" style="376" width="10.25"/>
    <col collapsed="false" customWidth="true" hidden="false" outlineLevel="0" max="1542" min="1542" style="376" width="12.87"/>
    <col collapsed="false" customWidth="true" hidden="false" outlineLevel="0" max="1543" min="1543" style="376" width="18.62"/>
    <col collapsed="false" customWidth="true" hidden="false" outlineLevel="0" max="1544" min="1544" style="376" width="14.63"/>
    <col collapsed="false" customWidth="false" hidden="false" outlineLevel="0" max="1793" min="1545" style="376" width="9"/>
    <col collapsed="false" customWidth="true" hidden="false" outlineLevel="0" max="1794" min="1794" style="376" width="11.13"/>
    <col collapsed="false" customWidth="true" hidden="false" outlineLevel="0" max="1795" min="1795" style="376" width="14.38"/>
    <col collapsed="false" customWidth="true" hidden="false" outlineLevel="0" max="1796" min="1796" style="376" width="12.62"/>
    <col collapsed="false" customWidth="true" hidden="false" outlineLevel="0" max="1797" min="1797" style="376" width="10.25"/>
    <col collapsed="false" customWidth="true" hidden="false" outlineLevel="0" max="1798" min="1798" style="376" width="12.87"/>
    <col collapsed="false" customWidth="true" hidden="false" outlineLevel="0" max="1799" min="1799" style="376" width="18.62"/>
    <col collapsed="false" customWidth="true" hidden="false" outlineLevel="0" max="1800" min="1800" style="376" width="14.63"/>
    <col collapsed="false" customWidth="false" hidden="false" outlineLevel="0" max="2049" min="1801" style="376" width="9"/>
    <col collapsed="false" customWidth="true" hidden="false" outlineLevel="0" max="2050" min="2050" style="376" width="11.13"/>
    <col collapsed="false" customWidth="true" hidden="false" outlineLevel="0" max="2051" min="2051" style="376" width="14.38"/>
    <col collapsed="false" customWidth="true" hidden="false" outlineLevel="0" max="2052" min="2052" style="376" width="12.62"/>
    <col collapsed="false" customWidth="true" hidden="false" outlineLevel="0" max="2053" min="2053" style="376" width="10.25"/>
    <col collapsed="false" customWidth="true" hidden="false" outlineLevel="0" max="2054" min="2054" style="376" width="12.87"/>
    <col collapsed="false" customWidth="true" hidden="false" outlineLevel="0" max="2055" min="2055" style="376" width="18.62"/>
    <col collapsed="false" customWidth="true" hidden="false" outlineLevel="0" max="2056" min="2056" style="376" width="14.63"/>
    <col collapsed="false" customWidth="false" hidden="false" outlineLevel="0" max="2305" min="2057" style="376" width="9"/>
    <col collapsed="false" customWidth="true" hidden="false" outlineLevel="0" max="2306" min="2306" style="376" width="11.13"/>
    <col collapsed="false" customWidth="true" hidden="false" outlineLevel="0" max="2307" min="2307" style="376" width="14.38"/>
    <col collapsed="false" customWidth="true" hidden="false" outlineLevel="0" max="2308" min="2308" style="376" width="12.62"/>
    <col collapsed="false" customWidth="true" hidden="false" outlineLevel="0" max="2309" min="2309" style="376" width="10.25"/>
    <col collapsed="false" customWidth="true" hidden="false" outlineLevel="0" max="2310" min="2310" style="376" width="12.87"/>
    <col collapsed="false" customWidth="true" hidden="false" outlineLevel="0" max="2311" min="2311" style="376" width="18.62"/>
    <col collapsed="false" customWidth="true" hidden="false" outlineLevel="0" max="2312" min="2312" style="376" width="14.63"/>
    <col collapsed="false" customWidth="false" hidden="false" outlineLevel="0" max="2561" min="2313" style="376" width="9"/>
    <col collapsed="false" customWidth="true" hidden="false" outlineLevel="0" max="2562" min="2562" style="376" width="11.13"/>
    <col collapsed="false" customWidth="true" hidden="false" outlineLevel="0" max="2563" min="2563" style="376" width="14.38"/>
    <col collapsed="false" customWidth="true" hidden="false" outlineLevel="0" max="2564" min="2564" style="376" width="12.62"/>
    <col collapsed="false" customWidth="true" hidden="false" outlineLevel="0" max="2565" min="2565" style="376" width="10.25"/>
    <col collapsed="false" customWidth="true" hidden="false" outlineLevel="0" max="2566" min="2566" style="376" width="12.87"/>
    <col collapsed="false" customWidth="true" hidden="false" outlineLevel="0" max="2567" min="2567" style="376" width="18.62"/>
    <col collapsed="false" customWidth="true" hidden="false" outlineLevel="0" max="2568" min="2568" style="376" width="14.63"/>
    <col collapsed="false" customWidth="false" hidden="false" outlineLevel="0" max="2817" min="2569" style="376" width="9"/>
    <col collapsed="false" customWidth="true" hidden="false" outlineLevel="0" max="2818" min="2818" style="376" width="11.13"/>
    <col collapsed="false" customWidth="true" hidden="false" outlineLevel="0" max="2819" min="2819" style="376" width="14.38"/>
    <col collapsed="false" customWidth="true" hidden="false" outlineLevel="0" max="2820" min="2820" style="376" width="12.62"/>
    <col collapsed="false" customWidth="true" hidden="false" outlineLevel="0" max="2821" min="2821" style="376" width="10.25"/>
    <col collapsed="false" customWidth="true" hidden="false" outlineLevel="0" max="2822" min="2822" style="376" width="12.87"/>
    <col collapsed="false" customWidth="true" hidden="false" outlineLevel="0" max="2823" min="2823" style="376" width="18.62"/>
    <col collapsed="false" customWidth="true" hidden="false" outlineLevel="0" max="2824" min="2824" style="376" width="14.63"/>
    <col collapsed="false" customWidth="false" hidden="false" outlineLevel="0" max="3073" min="2825" style="376" width="9"/>
    <col collapsed="false" customWidth="true" hidden="false" outlineLevel="0" max="3074" min="3074" style="376" width="11.13"/>
    <col collapsed="false" customWidth="true" hidden="false" outlineLevel="0" max="3075" min="3075" style="376" width="14.38"/>
    <col collapsed="false" customWidth="true" hidden="false" outlineLevel="0" max="3076" min="3076" style="376" width="12.62"/>
    <col collapsed="false" customWidth="true" hidden="false" outlineLevel="0" max="3077" min="3077" style="376" width="10.25"/>
    <col collapsed="false" customWidth="true" hidden="false" outlineLevel="0" max="3078" min="3078" style="376" width="12.87"/>
    <col collapsed="false" customWidth="true" hidden="false" outlineLevel="0" max="3079" min="3079" style="376" width="18.62"/>
    <col collapsed="false" customWidth="true" hidden="false" outlineLevel="0" max="3080" min="3080" style="376" width="14.63"/>
    <col collapsed="false" customWidth="false" hidden="false" outlineLevel="0" max="3329" min="3081" style="376" width="9"/>
    <col collapsed="false" customWidth="true" hidden="false" outlineLevel="0" max="3330" min="3330" style="376" width="11.13"/>
    <col collapsed="false" customWidth="true" hidden="false" outlineLevel="0" max="3331" min="3331" style="376" width="14.38"/>
    <col collapsed="false" customWidth="true" hidden="false" outlineLevel="0" max="3332" min="3332" style="376" width="12.62"/>
    <col collapsed="false" customWidth="true" hidden="false" outlineLevel="0" max="3333" min="3333" style="376" width="10.25"/>
    <col collapsed="false" customWidth="true" hidden="false" outlineLevel="0" max="3334" min="3334" style="376" width="12.87"/>
    <col collapsed="false" customWidth="true" hidden="false" outlineLevel="0" max="3335" min="3335" style="376" width="18.62"/>
    <col collapsed="false" customWidth="true" hidden="false" outlineLevel="0" max="3336" min="3336" style="376" width="14.63"/>
    <col collapsed="false" customWidth="false" hidden="false" outlineLevel="0" max="3585" min="3337" style="376" width="9"/>
    <col collapsed="false" customWidth="true" hidden="false" outlineLevel="0" max="3586" min="3586" style="376" width="11.13"/>
    <col collapsed="false" customWidth="true" hidden="false" outlineLevel="0" max="3587" min="3587" style="376" width="14.38"/>
    <col collapsed="false" customWidth="true" hidden="false" outlineLevel="0" max="3588" min="3588" style="376" width="12.62"/>
    <col collapsed="false" customWidth="true" hidden="false" outlineLevel="0" max="3589" min="3589" style="376" width="10.25"/>
    <col collapsed="false" customWidth="true" hidden="false" outlineLevel="0" max="3590" min="3590" style="376" width="12.87"/>
    <col collapsed="false" customWidth="true" hidden="false" outlineLevel="0" max="3591" min="3591" style="376" width="18.62"/>
    <col collapsed="false" customWidth="true" hidden="false" outlineLevel="0" max="3592" min="3592" style="376" width="14.63"/>
    <col collapsed="false" customWidth="false" hidden="false" outlineLevel="0" max="3841" min="3593" style="376" width="9"/>
    <col collapsed="false" customWidth="true" hidden="false" outlineLevel="0" max="3842" min="3842" style="376" width="11.13"/>
    <col collapsed="false" customWidth="true" hidden="false" outlineLevel="0" max="3843" min="3843" style="376" width="14.38"/>
    <col collapsed="false" customWidth="true" hidden="false" outlineLevel="0" max="3844" min="3844" style="376" width="12.62"/>
    <col collapsed="false" customWidth="true" hidden="false" outlineLevel="0" max="3845" min="3845" style="376" width="10.25"/>
    <col collapsed="false" customWidth="true" hidden="false" outlineLevel="0" max="3846" min="3846" style="376" width="12.87"/>
    <col collapsed="false" customWidth="true" hidden="false" outlineLevel="0" max="3847" min="3847" style="376" width="18.62"/>
    <col collapsed="false" customWidth="true" hidden="false" outlineLevel="0" max="3848" min="3848" style="376" width="14.63"/>
    <col collapsed="false" customWidth="false" hidden="false" outlineLevel="0" max="4097" min="3849" style="376" width="9"/>
    <col collapsed="false" customWidth="true" hidden="false" outlineLevel="0" max="4098" min="4098" style="376" width="11.13"/>
    <col collapsed="false" customWidth="true" hidden="false" outlineLevel="0" max="4099" min="4099" style="376" width="14.38"/>
    <col collapsed="false" customWidth="true" hidden="false" outlineLevel="0" max="4100" min="4100" style="376" width="12.62"/>
    <col collapsed="false" customWidth="true" hidden="false" outlineLevel="0" max="4101" min="4101" style="376" width="10.25"/>
    <col collapsed="false" customWidth="true" hidden="false" outlineLevel="0" max="4102" min="4102" style="376" width="12.87"/>
    <col collapsed="false" customWidth="true" hidden="false" outlineLevel="0" max="4103" min="4103" style="376" width="18.62"/>
    <col collapsed="false" customWidth="true" hidden="false" outlineLevel="0" max="4104" min="4104" style="376" width="14.63"/>
    <col collapsed="false" customWidth="false" hidden="false" outlineLevel="0" max="4353" min="4105" style="376" width="9"/>
    <col collapsed="false" customWidth="true" hidden="false" outlineLevel="0" max="4354" min="4354" style="376" width="11.13"/>
    <col collapsed="false" customWidth="true" hidden="false" outlineLevel="0" max="4355" min="4355" style="376" width="14.38"/>
    <col collapsed="false" customWidth="true" hidden="false" outlineLevel="0" max="4356" min="4356" style="376" width="12.62"/>
    <col collapsed="false" customWidth="true" hidden="false" outlineLevel="0" max="4357" min="4357" style="376" width="10.25"/>
    <col collapsed="false" customWidth="true" hidden="false" outlineLevel="0" max="4358" min="4358" style="376" width="12.87"/>
    <col collapsed="false" customWidth="true" hidden="false" outlineLevel="0" max="4359" min="4359" style="376" width="18.62"/>
    <col collapsed="false" customWidth="true" hidden="false" outlineLevel="0" max="4360" min="4360" style="376" width="14.63"/>
    <col collapsed="false" customWidth="false" hidden="false" outlineLevel="0" max="4609" min="4361" style="376" width="9"/>
    <col collapsed="false" customWidth="true" hidden="false" outlineLevel="0" max="4610" min="4610" style="376" width="11.13"/>
    <col collapsed="false" customWidth="true" hidden="false" outlineLevel="0" max="4611" min="4611" style="376" width="14.38"/>
    <col collapsed="false" customWidth="true" hidden="false" outlineLevel="0" max="4612" min="4612" style="376" width="12.62"/>
    <col collapsed="false" customWidth="true" hidden="false" outlineLevel="0" max="4613" min="4613" style="376" width="10.25"/>
    <col collapsed="false" customWidth="true" hidden="false" outlineLevel="0" max="4614" min="4614" style="376" width="12.87"/>
    <col collapsed="false" customWidth="true" hidden="false" outlineLevel="0" max="4615" min="4615" style="376" width="18.62"/>
    <col collapsed="false" customWidth="true" hidden="false" outlineLevel="0" max="4616" min="4616" style="376" width="14.63"/>
    <col collapsed="false" customWidth="false" hidden="false" outlineLevel="0" max="4865" min="4617" style="376" width="9"/>
    <col collapsed="false" customWidth="true" hidden="false" outlineLevel="0" max="4866" min="4866" style="376" width="11.13"/>
    <col collapsed="false" customWidth="true" hidden="false" outlineLevel="0" max="4867" min="4867" style="376" width="14.38"/>
    <col collapsed="false" customWidth="true" hidden="false" outlineLevel="0" max="4868" min="4868" style="376" width="12.62"/>
    <col collapsed="false" customWidth="true" hidden="false" outlineLevel="0" max="4869" min="4869" style="376" width="10.25"/>
    <col collapsed="false" customWidth="true" hidden="false" outlineLevel="0" max="4870" min="4870" style="376" width="12.87"/>
    <col collapsed="false" customWidth="true" hidden="false" outlineLevel="0" max="4871" min="4871" style="376" width="18.62"/>
    <col collapsed="false" customWidth="true" hidden="false" outlineLevel="0" max="4872" min="4872" style="376" width="14.63"/>
    <col collapsed="false" customWidth="false" hidden="false" outlineLevel="0" max="5121" min="4873" style="376" width="9"/>
    <col collapsed="false" customWidth="true" hidden="false" outlineLevel="0" max="5122" min="5122" style="376" width="11.13"/>
    <col collapsed="false" customWidth="true" hidden="false" outlineLevel="0" max="5123" min="5123" style="376" width="14.38"/>
    <col collapsed="false" customWidth="true" hidden="false" outlineLevel="0" max="5124" min="5124" style="376" width="12.62"/>
    <col collapsed="false" customWidth="true" hidden="false" outlineLevel="0" max="5125" min="5125" style="376" width="10.25"/>
    <col collapsed="false" customWidth="true" hidden="false" outlineLevel="0" max="5126" min="5126" style="376" width="12.87"/>
    <col collapsed="false" customWidth="true" hidden="false" outlineLevel="0" max="5127" min="5127" style="376" width="18.62"/>
    <col collapsed="false" customWidth="true" hidden="false" outlineLevel="0" max="5128" min="5128" style="376" width="14.63"/>
    <col collapsed="false" customWidth="false" hidden="false" outlineLevel="0" max="5377" min="5129" style="376" width="9"/>
    <col collapsed="false" customWidth="true" hidden="false" outlineLevel="0" max="5378" min="5378" style="376" width="11.13"/>
    <col collapsed="false" customWidth="true" hidden="false" outlineLevel="0" max="5379" min="5379" style="376" width="14.38"/>
    <col collapsed="false" customWidth="true" hidden="false" outlineLevel="0" max="5380" min="5380" style="376" width="12.62"/>
    <col collapsed="false" customWidth="true" hidden="false" outlineLevel="0" max="5381" min="5381" style="376" width="10.25"/>
    <col collapsed="false" customWidth="true" hidden="false" outlineLevel="0" max="5382" min="5382" style="376" width="12.87"/>
    <col collapsed="false" customWidth="true" hidden="false" outlineLevel="0" max="5383" min="5383" style="376" width="18.62"/>
    <col collapsed="false" customWidth="true" hidden="false" outlineLevel="0" max="5384" min="5384" style="376" width="14.63"/>
    <col collapsed="false" customWidth="false" hidden="false" outlineLevel="0" max="5633" min="5385" style="376" width="9"/>
    <col collapsed="false" customWidth="true" hidden="false" outlineLevel="0" max="5634" min="5634" style="376" width="11.13"/>
    <col collapsed="false" customWidth="true" hidden="false" outlineLevel="0" max="5635" min="5635" style="376" width="14.38"/>
    <col collapsed="false" customWidth="true" hidden="false" outlineLevel="0" max="5636" min="5636" style="376" width="12.62"/>
    <col collapsed="false" customWidth="true" hidden="false" outlineLevel="0" max="5637" min="5637" style="376" width="10.25"/>
    <col collapsed="false" customWidth="true" hidden="false" outlineLevel="0" max="5638" min="5638" style="376" width="12.87"/>
    <col collapsed="false" customWidth="true" hidden="false" outlineLevel="0" max="5639" min="5639" style="376" width="18.62"/>
    <col collapsed="false" customWidth="true" hidden="false" outlineLevel="0" max="5640" min="5640" style="376" width="14.63"/>
    <col collapsed="false" customWidth="false" hidden="false" outlineLevel="0" max="5889" min="5641" style="376" width="9"/>
    <col collapsed="false" customWidth="true" hidden="false" outlineLevel="0" max="5890" min="5890" style="376" width="11.13"/>
    <col collapsed="false" customWidth="true" hidden="false" outlineLevel="0" max="5891" min="5891" style="376" width="14.38"/>
    <col collapsed="false" customWidth="true" hidden="false" outlineLevel="0" max="5892" min="5892" style="376" width="12.62"/>
    <col collapsed="false" customWidth="true" hidden="false" outlineLevel="0" max="5893" min="5893" style="376" width="10.25"/>
    <col collapsed="false" customWidth="true" hidden="false" outlineLevel="0" max="5894" min="5894" style="376" width="12.87"/>
    <col collapsed="false" customWidth="true" hidden="false" outlineLevel="0" max="5895" min="5895" style="376" width="18.62"/>
    <col collapsed="false" customWidth="true" hidden="false" outlineLevel="0" max="5896" min="5896" style="376" width="14.63"/>
    <col collapsed="false" customWidth="false" hidden="false" outlineLevel="0" max="6145" min="5897" style="376" width="9"/>
    <col collapsed="false" customWidth="true" hidden="false" outlineLevel="0" max="6146" min="6146" style="376" width="11.13"/>
    <col collapsed="false" customWidth="true" hidden="false" outlineLevel="0" max="6147" min="6147" style="376" width="14.38"/>
    <col collapsed="false" customWidth="true" hidden="false" outlineLevel="0" max="6148" min="6148" style="376" width="12.62"/>
    <col collapsed="false" customWidth="true" hidden="false" outlineLevel="0" max="6149" min="6149" style="376" width="10.25"/>
    <col collapsed="false" customWidth="true" hidden="false" outlineLevel="0" max="6150" min="6150" style="376" width="12.87"/>
    <col collapsed="false" customWidth="true" hidden="false" outlineLevel="0" max="6151" min="6151" style="376" width="18.62"/>
    <col collapsed="false" customWidth="true" hidden="false" outlineLevel="0" max="6152" min="6152" style="376" width="14.63"/>
    <col collapsed="false" customWidth="false" hidden="false" outlineLevel="0" max="6401" min="6153" style="376" width="9"/>
    <col collapsed="false" customWidth="true" hidden="false" outlineLevel="0" max="6402" min="6402" style="376" width="11.13"/>
    <col collapsed="false" customWidth="true" hidden="false" outlineLevel="0" max="6403" min="6403" style="376" width="14.38"/>
    <col collapsed="false" customWidth="true" hidden="false" outlineLevel="0" max="6404" min="6404" style="376" width="12.62"/>
    <col collapsed="false" customWidth="true" hidden="false" outlineLevel="0" max="6405" min="6405" style="376" width="10.25"/>
    <col collapsed="false" customWidth="true" hidden="false" outlineLevel="0" max="6406" min="6406" style="376" width="12.87"/>
    <col collapsed="false" customWidth="true" hidden="false" outlineLevel="0" max="6407" min="6407" style="376" width="18.62"/>
    <col collapsed="false" customWidth="true" hidden="false" outlineLevel="0" max="6408" min="6408" style="376" width="14.63"/>
    <col collapsed="false" customWidth="false" hidden="false" outlineLevel="0" max="6657" min="6409" style="376" width="9"/>
    <col collapsed="false" customWidth="true" hidden="false" outlineLevel="0" max="6658" min="6658" style="376" width="11.13"/>
    <col collapsed="false" customWidth="true" hidden="false" outlineLevel="0" max="6659" min="6659" style="376" width="14.38"/>
    <col collapsed="false" customWidth="true" hidden="false" outlineLevel="0" max="6660" min="6660" style="376" width="12.62"/>
    <col collapsed="false" customWidth="true" hidden="false" outlineLevel="0" max="6661" min="6661" style="376" width="10.25"/>
    <col collapsed="false" customWidth="true" hidden="false" outlineLevel="0" max="6662" min="6662" style="376" width="12.87"/>
    <col collapsed="false" customWidth="true" hidden="false" outlineLevel="0" max="6663" min="6663" style="376" width="18.62"/>
    <col collapsed="false" customWidth="true" hidden="false" outlineLevel="0" max="6664" min="6664" style="376" width="14.63"/>
    <col collapsed="false" customWidth="false" hidden="false" outlineLevel="0" max="6913" min="6665" style="376" width="9"/>
    <col collapsed="false" customWidth="true" hidden="false" outlineLevel="0" max="6914" min="6914" style="376" width="11.13"/>
    <col collapsed="false" customWidth="true" hidden="false" outlineLevel="0" max="6915" min="6915" style="376" width="14.38"/>
    <col collapsed="false" customWidth="true" hidden="false" outlineLevel="0" max="6916" min="6916" style="376" width="12.62"/>
    <col collapsed="false" customWidth="true" hidden="false" outlineLevel="0" max="6917" min="6917" style="376" width="10.25"/>
    <col collapsed="false" customWidth="true" hidden="false" outlineLevel="0" max="6918" min="6918" style="376" width="12.87"/>
    <col collapsed="false" customWidth="true" hidden="false" outlineLevel="0" max="6919" min="6919" style="376" width="18.62"/>
    <col collapsed="false" customWidth="true" hidden="false" outlineLevel="0" max="6920" min="6920" style="376" width="14.63"/>
    <col collapsed="false" customWidth="false" hidden="false" outlineLevel="0" max="7169" min="6921" style="376" width="9"/>
    <col collapsed="false" customWidth="true" hidden="false" outlineLevel="0" max="7170" min="7170" style="376" width="11.13"/>
    <col collapsed="false" customWidth="true" hidden="false" outlineLevel="0" max="7171" min="7171" style="376" width="14.38"/>
    <col collapsed="false" customWidth="true" hidden="false" outlineLevel="0" max="7172" min="7172" style="376" width="12.62"/>
    <col collapsed="false" customWidth="true" hidden="false" outlineLevel="0" max="7173" min="7173" style="376" width="10.25"/>
    <col collapsed="false" customWidth="true" hidden="false" outlineLevel="0" max="7174" min="7174" style="376" width="12.87"/>
    <col collapsed="false" customWidth="true" hidden="false" outlineLevel="0" max="7175" min="7175" style="376" width="18.62"/>
    <col collapsed="false" customWidth="true" hidden="false" outlineLevel="0" max="7176" min="7176" style="376" width="14.63"/>
    <col collapsed="false" customWidth="false" hidden="false" outlineLevel="0" max="7425" min="7177" style="376" width="9"/>
    <col collapsed="false" customWidth="true" hidden="false" outlineLevel="0" max="7426" min="7426" style="376" width="11.13"/>
    <col collapsed="false" customWidth="true" hidden="false" outlineLevel="0" max="7427" min="7427" style="376" width="14.38"/>
    <col collapsed="false" customWidth="true" hidden="false" outlineLevel="0" max="7428" min="7428" style="376" width="12.62"/>
    <col collapsed="false" customWidth="true" hidden="false" outlineLevel="0" max="7429" min="7429" style="376" width="10.25"/>
    <col collapsed="false" customWidth="true" hidden="false" outlineLevel="0" max="7430" min="7430" style="376" width="12.87"/>
    <col collapsed="false" customWidth="true" hidden="false" outlineLevel="0" max="7431" min="7431" style="376" width="18.62"/>
    <col collapsed="false" customWidth="true" hidden="false" outlineLevel="0" max="7432" min="7432" style="376" width="14.63"/>
    <col collapsed="false" customWidth="false" hidden="false" outlineLevel="0" max="7681" min="7433" style="376" width="9"/>
    <col collapsed="false" customWidth="true" hidden="false" outlineLevel="0" max="7682" min="7682" style="376" width="11.13"/>
    <col collapsed="false" customWidth="true" hidden="false" outlineLevel="0" max="7683" min="7683" style="376" width="14.38"/>
    <col collapsed="false" customWidth="true" hidden="false" outlineLevel="0" max="7684" min="7684" style="376" width="12.62"/>
    <col collapsed="false" customWidth="true" hidden="false" outlineLevel="0" max="7685" min="7685" style="376" width="10.25"/>
    <col collapsed="false" customWidth="true" hidden="false" outlineLevel="0" max="7686" min="7686" style="376" width="12.87"/>
    <col collapsed="false" customWidth="true" hidden="false" outlineLevel="0" max="7687" min="7687" style="376" width="18.62"/>
    <col collapsed="false" customWidth="true" hidden="false" outlineLevel="0" max="7688" min="7688" style="376" width="14.63"/>
    <col collapsed="false" customWidth="false" hidden="false" outlineLevel="0" max="7937" min="7689" style="376" width="9"/>
    <col collapsed="false" customWidth="true" hidden="false" outlineLevel="0" max="7938" min="7938" style="376" width="11.13"/>
    <col collapsed="false" customWidth="true" hidden="false" outlineLevel="0" max="7939" min="7939" style="376" width="14.38"/>
    <col collapsed="false" customWidth="true" hidden="false" outlineLevel="0" max="7940" min="7940" style="376" width="12.62"/>
    <col collapsed="false" customWidth="true" hidden="false" outlineLevel="0" max="7941" min="7941" style="376" width="10.25"/>
    <col collapsed="false" customWidth="true" hidden="false" outlineLevel="0" max="7942" min="7942" style="376" width="12.87"/>
    <col collapsed="false" customWidth="true" hidden="false" outlineLevel="0" max="7943" min="7943" style="376" width="18.62"/>
    <col collapsed="false" customWidth="true" hidden="false" outlineLevel="0" max="7944" min="7944" style="376" width="14.63"/>
    <col collapsed="false" customWidth="false" hidden="false" outlineLevel="0" max="8193" min="7945" style="376" width="9"/>
    <col collapsed="false" customWidth="true" hidden="false" outlineLevel="0" max="8194" min="8194" style="376" width="11.13"/>
    <col collapsed="false" customWidth="true" hidden="false" outlineLevel="0" max="8195" min="8195" style="376" width="14.38"/>
    <col collapsed="false" customWidth="true" hidden="false" outlineLevel="0" max="8196" min="8196" style="376" width="12.62"/>
    <col collapsed="false" customWidth="true" hidden="false" outlineLevel="0" max="8197" min="8197" style="376" width="10.25"/>
    <col collapsed="false" customWidth="true" hidden="false" outlineLevel="0" max="8198" min="8198" style="376" width="12.87"/>
    <col collapsed="false" customWidth="true" hidden="false" outlineLevel="0" max="8199" min="8199" style="376" width="18.62"/>
    <col collapsed="false" customWidth="true" hidden="false" outlineLevel="0" max="8200" min="8200" style="376" width="14.63"/>
    <col collapsed="false" customWidth="false" hidden="false" outlineLevel="0" max="8449" min="8201" style="376" width="9"/>
    <col collapsed="false" customWidth="true" hidden="false" outlineLevel="0" max="8450" min="8450" style="376" width="11.13"/>
    <col collapsed="false" customWidth="true" hidden="false" outlineLevel="0" max="8451" min="8451" style="376" width="14.38"/>
    <col collapsed="false" customWidth="true" hidden="false" outlineLevel="0" max="8452" min="8452" style="376" width="12.62"/>
    <col collapsed="false" customWidth="true" hidden="false" outlineLevel="0" max="8453" min="8453" style="376" width="10.25"/>
    <col collapsed="false" customWidth="true" hidden="false" outlineLevel="0" max="8454" min="8454" style="376" width="12.87"/>
    <col collapsed="false" customWidth="true" hidden="false" outlineLevel="0" max="8455" min="8455" style="376" width="18.62"/>
    <col collapsed="false" customWidth="true" hidden="false" outlineLevel="0" max="8456" min="8456" style="376" width="14.63"/>
    <col collapsed="false" customWidth="false" hidden="false" outlineLevel="0" max="8705" min="8457" style="376" width="9"/>
    <col collapsed="false" customWidth="true" hidden="false" outlineLevel="0" max="8706" min="8706" style="376" width="11.13"/>
    <col collapsed="false" customWidth="true" hidden="false" outlineLevel="0" max="8707" min="8707" style="376" width="14.38"/>
    <col collapsed="false" customWidth="true" hidden="false" outlineLevel="0" max="8708" min="8708" style="376" width="12.62"/>
    <col collapsed="false" customWidth="true" hidden="false" outlineLevel="0" max="8709" min="8709" style="376" width="10.25"/>
    <col collapsed="false" customWidth="true" hidden="false" outlineLevel="0" max="8710" min="8710" style="376" width="12.87"/>
    <col collapsed="false" customWidth="true" hidden="false" outlineLevel="0" max="8711" min="8711" style="376" width="18.62"/>
    <col collapsed="false" customWidth="true" hidden="false" outlineLevel="0" max="8712" min="8712" style="376" width="14.63"/>
    <col collapsed="false" customWidth="false" hidden="false" outlineLevel="0" max="8961" min="8713" style="376" width="9"/>
    <col collapsed="false" customWidth="true" hidden="false" outlineLevel="0" max="8962" min="8962" style="376" width="11.13"/>
    <col collapsed="false" customWidth="true" hidden="false" outlineLevel="0" max="8963" min="8963" style="376" width="14.38"/>
    <col collapsed="false" customWidth="true" hidden="false" outlineLevel="0" max="8964" min="8964" style="376" width="12.62"/>
    <col collapsed="false" customWidth="true" hidden="false" outlineLevel="0" max="8965" min="8965" style="376" width="10.25"/>
    <col collapsed="false" customWidth="true" hidden="false" outlineLevel="0" max="8966" min="8966" style="376" width="12.87"/>
    <col collapsed="false" customWidth="true" hidden="false" outlineLevel="0" max="8967" min="8967" style="376" width="18.62"/>
    <col collapsed="false" customWidth="true" hidden="false" outlineLevel="0" max="8968" min="8968" style="376" width="14.63"/>
    <col collapsed="false" customWidth="false" hidden="false" outlineLevel="0" max="9217" min="8969" style="376" width="9"/>
    <col collapsed="false" customWidth="true" hidden="false" outlineLevel="0" max="9218" min="9218" style="376" width="11.13"/>
    <col collapsed="false" customWidth="true" hidden="false" outlineLevel="0" max="9219" min="9219" style="376" width="14.38"/>
    <col collapsed="false" customWidth="true" hidden="false" outlineLevel="0" max="9220" min="9220" style="376" width="12.62"/>
    <col collapsed="false" customWidth="true" hidden="false" outlineLevel="0" max="9221" min="9221" style="376" width="10.25"/>
    <col collapsed="false" customWidth="true" hidden="false" outlineLevel="0" max="9222" min="9222" style="376" width="12.87"/>
    <col collapsed="false" customWidth="true" hidden="false" outlineLevel="0" max="9223" min="9223" style="376" width="18.62"/>
    <col collapsed="false" customWidth="true" hidden="false" outlineLevel="0" max="9224" min="9224" style="376" width="14.63"/>
    <col collapsed="false" customWidth="false" hidden="false" outlineLevel="0" max="9473" min="9225" style="376" width="9"/>
    <col collapsed="false" customWidth="true" hidden="false" outlineLevel="0" max="9474" min="9474" style="376" width="11.13"/>
    <col collapsed="false" customWidth="true" hidden="false" outlineLevel="0" max="9475" min="9475" style="376" width="14.38"/>
    <col collapsed="false" customWidth="true" hidden="false" outlineLevel="0" max="9476" min="9476" style="376" width="12.62"/>
    <col collapsed="false" customWidth="true" hidden="false" outlineLevel="0" max="9477" min="9477" style="376" width="10.25"/>
    <col collapsed="false" customWidth="true" hidden="false" outlineLevel="0" max="9478" min="9478" style="376" width="12.87"/>
    <col collapsed="false" customWidth="true" hidden="false" outlineLevel="0" max="9479" min="9479" style="376" width="18.62"/>
    <col collapsed="false" customWidth="true" hidden="false" outlineLevel="0" max="9480" min="9480" style="376" width="14.63"/>
    <col collapsed="false" customWidth="false" hidden="false" outlineLevel="0" max="9729" min="9481" style="376" width="9"/>
    <col collapsed="false" customWidth="true" hidden="false" outlineLevel="0" max="9730" min="9730" style="376" width="11.13"/>
    <col collapsed="false" customWidth="true" hidden="false" outlineLevel="0" max="9731" min="9731" style="376" width="14.38"/>
    <col collapsed="false" customWidth="true" hidden="false" outlineLevel="0" max="9732" min="9732" style="376" width="12.62"/>
    <col collapsed="false" customWidth="true" hidden="false" outlineLevel="0" max="9733" min="9733" style="376" width="10.25"/>
    <col collapsed="false" customWidth="true" hidden="false" outlineLevel="0" max="9734" min="9734" style="376" width="12.87"/>
    <col collapsed="false" customWidth="true" hidden="false" outlineLevel="0" max="9735" min="9735" style="376" width="18.62"/>
    <col collapsed="false" customWidth="true" hidden="false" outlineLevel="0" max="9736" min="9736" style="376" width="14.63"/>
    <col collapsed="false" customWidth="false" hidden="false" outlineLevel="0" max="9985" min="9737" style="376" width="9"/>
    <col collapsed="false" customWidth="true" hidden="false" outlineLevel="0" max="9986" min="9986" style="376" width="11.13"/>
    <col collapsed="false" customWidth="true" hidden="false" outlineLevel="0" max="9987" min="9987" style="376" width="14.38"/>
    <col collapsed="false" customWidth="true" hidden="false" outlineLevel="0" max="9988" min="9988" style="376" width="12.62"/>
    <col collapsed="false" customWidth="true" hidden="false" outlineLevel="0" max="9989" min="9989" style="376" width="10.25"/>
    <col collapsed="false" customWidth="true" hidden="false" outlineLevel="0" max="9990" min="9990" style="376" width="12.87"/>
    <col collapsed="false" customWidth="true" hidden="false" outlineLevel="0" max="9991" min="9991" style="376" width="18.62"/>
    <col collapsed="false" customWidth="true" hidden="false" outlineLevel="0" max="9992" min="9992" style="376" width="14.63"/>
    <col collapsed="false" customWidth="false" hidden="false" outlineLevel="0" max="10241" min="9993" style="376" width="9"/>
    <col collapsed="false" customWidth="true" hidden="false" outlineLevel="0" max="10242" min="10242" style="376" width="11.13"/>
    <col collapsed="false" customWidth="true" hidden="false" outlineLevel="0" max="10243" min="10243" style="376" width="14.38"/>
    <col collapsed="false" customWidth="true" hidden="false" outlineLevel="0" max="10244" min="10244" style="376" width="12.62"/>
    <col collapsed="false" customWidth="true" hidden="false" outlineLevel="0" max="10245" min="10245" style="376" width="10.25"/>
    <col collapsed="false" customWidth="true" hidden="false" outlineLevel="0" max="10246" min="10246" style="376" width="12.87"/>
    <col collapsed="false" customWidth="true" hidden="false" outlineLevel="0" max="10247" min="10247" style="376" width="18.62"/>
    <col collapsed="false" customWidth="true" hidden="false" outlineLevel="0" max="10248" min="10248" style="376" width="14.63"/>
    <col collapsed="false" customWidth="false" hidden="false" outlineLevel="0" max="10497" min="10249" style="376" width="9"/>
    <col collapsed="false" customWidth="true" hidden="false" outlineLevel="0" max="10498" min="10498" style="376" width="11.13"/>
    <col collapsed="false" customWidth="true" hidden="false" outlineLevel="0" max="10499" min="10499" style="376" width="14.38"/>
    <col collapsed="false" customWidth="true" hidden="false" outlineLevel="0" max="10500" min="10500" style="376" width="12.62"/>
    <col collapsed="false" customWidth="true" hidden="false" outlineLevel="0" max="10501" min="10501" style="376" width="10.25"/>
    <col collapsed="false" customWidth="true" hidden="false" outlineLevel="0" max="10502" min="10502" style="376" width="12.87"/>
    <col collapsed="false" customWidth="true" hidden="false" outlineLevel="0" max="10503" min="10503" style="376" width="18.62"/>
    <col collapsed="false" customWidth="true" hidden="false" outlineLevel="0" max="10504" min="10504" style="376" width="14.63"/>
    <col collapsed="false" customWidth="false" hidden="false" outlineLevel="0" max="10753" min="10505" style="376" width="9"/>
    <col collapsed="false" customWidth="true" hidden="false" outlineLevel="0" max="10754" min="10754" style="376" width="11.13"/>
    <col collapsed="false" customWidth="true" hidden="false" outlineLevel="0" max="10755" min="10755" style="376" width="14.38"/>
    <col collapsed="false" customWidth="true" hidden="false" outlineLevel="0" max="10756" min="10756" style="376" width="12.62"/>
    <col collapsed="false" customWidth="true" hidden="false" outlineLevel="0" max="10757" min="10757" style="376" width="10.25"/>
    <col collapsed="false" customWidth="true" hidden="false" outlineLevel="0" max="10758" min="10758" style="376" width="12.87"/>
    <col collapsed="false" customWidth="true" hidden="false" outlineLevel="0" max="10759" min="10759" style="376" width="18.62"/>
    <col collapsed="false" customWidth="true" hidden="false" outlineLevel="0" max="10760" min="10760" style="376" width="14.63"/>
    <col collapsed="false" customWidth="false" hidden="false" outlineLevel="0" max="11009" min="10761" style="376" width="9"/>
    <col collapsed="false" customWidth="true" hidden="false" outlineLevel="0" max="11010" min="11010" style="376" width="11.13"/>
    <col collapsed="false" customWidth="true" hidden="false" outlineLevel="0" max="11011" min="11011" style="376" width="14.38"/>
    <col collapsed="false" customWidth="true" hidden="false" outlineLevel="0" max="11012" min="11012" style="376" width="12.62"/>
    <col collapsed="false" customWidth="true" hidden="false" outlineLevel="0" max="11013" min="11013" style="376" width="10.25"/>
    <col collapsed="false" customWidth="true" hidden="false" outlineLevel="0" max="11014" min="11014" style="376" width="12.87"/>
    <col collapsed="false" customWidth="true" hidden="false" outlineLevel="0" max="11015" min="11015" style="376" width="18.62"/>
    <col collapsed="false" customWidth="true" hidden="false" outlineLevel="0" max="11016" min="11016" style="376" width="14.63"/>
    <col collapsed="false" customWidth="false" hidden="false" outlineLevel="0" max="11265" min="11017" style="376" width="9"/>
    <col collapsed="false" customWidth="true" hidden="false" outlineLevel="0" max="11266" min="11266" style="376" width="11.13"/>
    <col collapsed="false" customWidth="true" hidden="false" outlineLevel="0" max="11267" min="11267" style="376" width="14.38"/>
    <col collapsed="false" customWidth="true" hidden="false" outlineLevel="0" max="11268" min="11268" style="376" width="12.62"/>
    <col collapsed="false" customWidth="true" hidden="false" outlineLevel="0" max="11269" min="11269" style="376" width="10.25"/>
    <col collapsed="false" customWidth="true" hidden="false" outlineLevel="0" max="11270" min="11270" style="376" width="12.87"/>
    <col collapsed="false" customWidth="true" hidden="false" outlineLevel="0" max="11271" min="11271" style="376" width="18.62"/>
    <col collapsed="false" customWidth="true" hidden="false" outlineLevel="0" max="11272" min="11272" style="376" width="14.63"/>
    <col collapsed="false" customWidth="false" hidden="false" outlineLevel="0" max="11521" min="11273" style="376" width="9"/>
    <col collapsed="false" customWidth="true" hidden="false" outlineLevel="0" max="11522" min="11522" style="376" width="11.13"/>
    <col collapsed="false" customWidth="true" hidden="false" outlineLevel="0" max="11523" min="11523" style="376" width="14.38"/>
    <col collapsed="false" customWidth="true" hidden="false" outlineLevel="0" max="11524" min="11524" style="376" width="12.62"/>
    <col collapsed="false" customWidth="true" hidden="false" outlineLevel="0" max="11525" min="11525" style="376" width="10.25"/>
    <col collapsed="false" customWidth="true" hidden="false" outlineLevel="0" max="11526" min="11526" style="376" width="12.87"/>
    <col collapsed="false" customWidth="true" hidden="false" outlineLevel="0" max="11527" min="11527" style="376" width="18.62"/>
    <col collapsed="false" customWidth="true" hidden="false" outlineLevel="0" max="11528" min="11528" style="376" width="14.63"/>
    <col collapsed="false" customWidth="false" hidden="false" outlineLevel="0" max="11777" min="11529" style="376" width="9"/>
    <col collapsed="false" customWidth="true" hidden="false" outlineLevel="0" max="11778" min="11778" style="376" width="11.13"/>
    <col collapsed="false" customWidth="true" hidden="false" outlineLevel="0" max="11779" min="11779" style="376" width="14.38"/>
    <col collapsed="false" customWidth="true" hidden="false" outlineLevel="0" max="11780" min="11780" style="376" width="12.62"/>
    <col collapsed="false" customWidth="true" hidden="false" outlineLevel="0" max="11781" min="11781" style="376" width="10.25"/>
    <col collapsed="false" customWidth="true" hidden="false" outlineLevel="0" max="11782" min="11782" style="376" width="12.87"/>
    <col collapsed="false" customWidth="true" hidden="false" outlineLevel="0" max="11783" min="11783" style="376" width="18.62"/>
    <col collapsed="false" customWidth="true" hidden="false" outlineLevel="0" max="11784" min="11784" style="376" width="14.63"/>
    <col collapsed="false" customWidth="false" hidden="false" outlineLevel="0" max="12033" min="11785" style="376" width="9"/>
    <col collapsed="false" customWidth="true" hidden="false" outlineLevel="0" max="12034" min="12034" style="376" width="11.13"/>
    <col collapsed="false" customWidth="true" hidden="false" outlineLevel="0" max="12035" min="12035" style="376" width="14.38"/>
    <col collapsed="false" customWidth="true" hidden="false" outlineLevel="0" max="12036" min="12036" style="376" width="12.62"/>
    <col collapsed="false" customWidth="true" hidden="false" outlineLevel="0" max="12037" min="12037" style="376" width="10.25"/>
    <col collapsed="false" customWidth="true" hidden="false" outlineLevel="0" max="12038" min="12038" style="376" width="12.87"/>
    <col collapsed="false" customWidth="true" hidden="false" outlineLevel="0" max="12039" min="12039" style="376" width="18.62"/>
    <col collapsed="false" customWidth="true" hidden="false" outlineLevel="0" max="12040" min="12040" style="376" width="14.63"/>
    <col collapsed="false" customWidth="false" hidden="false" outlineLevel="0" max="12289" min="12041" style="376" width="9"/>
    <col collapsed="false" customWidth="true" hidden="false" outlineLevel="0" max="12290" min="12290" style="376" width="11.13"/>
    <col collapsed="false" customWidth="true" hidden="false" outlineLevel="0" max="12291" min="12291" style="376" width="14.38"/>
    <col collapsed="false" customWidth="true" hidden="false" outlineLevel="0" max="12292" min="12292" style="376" width="12.62"/>
    <col collapsed="false" customWidth="true" hidden="false" outlineLevel="0" max="12293" min="12293" style="376" width="10.25"/>
    <col collapsed="false" customWidth="true" hidden="false" outlineLevel="0" max="12294" min="12294" style="376" width="12.87"/>
    <col collapsed="false" customWidth="true" hidden="false" outlineLevel="0" max="12295" min="12295" style="376" width="18.62"/>
    <col collapsed="false" customWidth="true" hidden="false" outlineLevel="0" max="12296" min="12296" style="376" width="14.63"/>
    <col collapsed="false" customWidth="false" hidden="false" outlineLevel="0" max="12545" min="12297" style="376" width="9"/>
    <col collapsed="false" customWidth="true" hidden="false" outlineLevel="0" max="12546" min="12546" style="376" width="11.13"/>
    <col collapsed="false" customWidth="true" hidden="false" outlineLevel="0" max="12547" min="12547" style="376" width="14.38"/>
    <col collapsed="false" customWidth="true" hidden="false" outlineLevel="0" max="12548" min="12548" style="376" width="12.62"/>
    <col collapsed="false" customWidth="true" hidden="false" outlineLevel="0" max="12549" min="12549" style="376" width="10.25"/>
    <col collapsed="false" customWidth="true" hidden="false" outlineLevel="0" max="12550" min="12550" style="376" width="12.87"/>
    <col collapsed="false" customWidth="true" hidden="false" outlineLevel="0" max="12551" min="12551" style="376" width="18.62"/>
    <col collapsed="false" customWidth="true" hidden="false" outlineLevel="0" max="12552" min="12552" style="376" width="14.63"/>
    <col collapsed="false" customWidth="false" hidden="false" outlineLevel="0" max="12801" min="12553" style="376" width="9"/>
    <col collapsed="false" customWidth="true" hidden="false" outlineLevel="0" max="12802" min="12802" style="376" width="11.13"/>
    <col collapsed="false" customWidth="true" hidden="false" outlineLevel="0" max="12803" min="12803" style="376" width="14.38"/>
    <col collapsed="false" customWidth="true" hidden="false" outlineLevel="0" max="12804" min="12804" style="376" width="12.62"/>
    <col collapsed="false" customWidth="true" hidden="false" outlineLevel="0" max="12805" min="12805" style="376" width="10.25"/>
    <col collapsed="false" customWidth="true" hidden="false" outlineLevel="0" max="12806" min="12806" style="376" width="12.87"/>
    <col collapsed="false" customWidth="true" hidden="false" outlineLevel="0" max="12807" min="12807" style="376" width="18.62"/>
    <col collapsed="false" customWidth="true" hidden="false" outlineLevel="0" max="12808" min="12808" style="376" width="14.63"/>
    <col collapsed="false" customWidth="false" hidden="false" outlineLevel="0" max="13057" min="12809" style="376" width="9"/>
    <col collapsed="false" customWidth="true" hidden="false" outlineLevel="0" max="13058" min="13058" style="376" width="11.13"/>
    <col collapsed="false" customWidth="true" hidden="false" outlineLevel="0" max="13059" min="13059" style="376" width="14.38"/>
    <col collapsed="false" customWidth="true" hidden="false" outlineLevel="0" max="13060" min="13060" style="376" width="12.62"/>
    <col collapsed="false" customWidth="true" hidden="false" outlineLevel="0" max="13061" min="13061" style="376" width="10.25"/>
    <col collapsed="false" customWidth="true" hidden="false" outlineLevel="0" max="13062" min="13062" style="376" width="12.87"/>
    <col collapsed="false" customWidth="true" hidden="false" outlineLevel="0" max="13063" min="13063" style="376" width="18.62"/>
    <col collapsed="false" customWidth="true" hidden="false" outlineLevel="0" max="13064" min="13064" style="376" width="14.63"/>
    <col collapsed="false" customWidth="false" hidden="false" outlineLevel="0" max="13313" min="13065" style="376" width="9"/>
    <col collapsed="false" customWidth="true" hidden="false" outlineLevel="0" max="13314" min="13314" style="376" width="11.13"/>
    <col collapsed="false" customWidth="true" hidden="false" outlineLevel="0" max="13315" min="13315" style="376" width="14.38"/>
    <col collapsed="false" customWidth="true" hidden="false" outlineLevel="0" max="13316" min="13316" style="376" width="12.62"/>
    <col collapsed="false" customWidth="true" hidden="false" outlineLevel="0" max="13317" min="13317" style="376" width="10.25"/>
    <col collapsed="false" customWidth="true" hidden="false" outlineLevel="0" max="13318" min="13318" style="376" width="12.87"/>
    <col collapsed="false" customWidth="true" hidden="false" outlineLevel="0" max="13319" min="13319" style="376" width="18.62"/>
    <col collapsed="false" customWidth="true" hidden="false" outlineLevel="0" max="13320" min="13320" style="376" width="14.63"/>
    <col collapsed="false" customWidth="false" hidden="false" outlineLevel="0" max="13569" min="13321" style="376" width="9"/>
    <col collapsed="false" customWidth="true" hidden="false" outlineLevel="0" max="13570" min="13570" style="376" width="11.13"/>
    <col collapsed="false" customWidth="true" hidden="false" outlineLevel="0" max="13571" min="13571" style="376" width="14.38"/>
    <col collapsed="false" customWidth="true" hidden="false" outlineLevel="0" max="13572" min="13572" style="376" width="12.62"/>
    <col collapsed="false" customWidth="true" hidden="false" outlineLevel="0" max="13573" min="13573" style="376" width="10.25"/>
    <col collapsed="false" customWidth="true" hidden="false" outlineLevel="0" max="13574" min="13574" style="376" width="12.87"/>
    <col collapsed="false" customWidth="true" hidden="false" outlineLevel="0" max="13575" min="13575" style="376" width="18.62"/>
    <col collapsed="false" customWidth="true" hidden="false" outlineLevel="0" max="13576" min="13576" style="376" width="14.63"/>
    <col collapsed="false" customWidth="false" hidden="false" outlineLevel="0" max="13825" min="13577" style="376" width="9"/>
    <col collapsed="false" customWidth="true" hidden="false" outlineLevel="0" max="13826" min="13826" style="376" width="11.13"/>
    <col collapsed="false" customWidth="true" hidden="false" outlineLevel="0" max="13827" min="13827" style="376" width="14.38"/>
    <col collapsed="false" customWidth="true" hidden="false" outlineLevel="0" max="13828" min="13828" style="376" width="12.62"/>
    <col collapsed="false" customWidth="true" hidden="false" outlineLevel="0" max="13829" min="13829" style="376" width="10.25"/>
    <col collapsed="false" customWidth="true" hidden="false" outlineLevel="0" max="13830" min="13830" style="376" width="12.87"/>
    <col collapsed="false" customWidth="true" hidden="false" outlineLevel="0" max="13831" min="13831" style="376" width="18.62"/>
    <col collapsed="false" customWidth="true" hidden="false" outlineLevel="0" max="13832" min="13832" style="376" width="14.63"/>
    <col collapsed="false" customWidth="false" hidden="false" outlineLevel="0" max="14081" min="13833" style="376" width="9"/>
    <col collapsed="false" customWidth="true" hidden="false" outlineLevel="0" max="14082" min="14082" style="376" width="11.13"/>
    <col collapsed="false" customWidth="true" hidden="false" outlineLevel="0" max="14083" min="14083" style="376" width="14.38"/>
    <col collapsed="false" customWidth="true" hidden="false" outlineLevel="0" max="14084" min="14084" style="376" width="12.62"/>
    <col collapsed="false" customWidth="true" hidden="false" outlineLevel="0" max="14085" min="14085" style="376" width="10.25"/>
    <col collapsed="false" customWidth="true" hidden="false" outlineLevel="0" max="14086" min="14086" style="376" width="12.87"/>
    <col collapsed="false" customWidth="true" hidden="false" outlineLevel="0" max="14087" min="14087" style="376" width="18.62"/>
    <col collapsed="false" customWidth="true" hidden="false" outlineLevel="0" max="14088" min="14088" style="376" width="14.63"/>
    <col collapsed="false" customWidth="false" hidden="false" outlineLevel="0" max="14337" min="14089" style="376" width="9"/>
    <col collapsed="false" customWidth="true" hidden="false" outlineLevel="0" max="14338" min="14338" style="376" width="11.13"/>
    <col collapsed="false" customWidth="true" hidden="false" outlineLevel="0" max="14339" min="14339" style="376" width="14.38"/>
    <col collapsed="false" customWidth="true" hidden="false" outlineLevel="0" max="14340" min="14340" style="376" width="12.62"/>
    <col collapsed="false" customWidth="true" hidden="false" outlineLevel="0" max="14341" min="14341" style="376" width="10.25"/>
    <col collapsed="false" customWidth="true" hidden="false" outlineLevel="0" max="14342" min="14342" style="376" width="12.87"/>
    <col collapsed="false" customWidth="true" hidden="false" outlineLevel="0" max="14343" min="14343" style="376" width="18.62"/>
    <col collapsed="false" customWidth="true" hidden="false" outlineLevel="0" max="14344" min="14344" style="376" width="14.63"/>
    <col collapsed="false" customWidth="false" hidden="false" outlineLevel="0" max="14593" min="14345" style="376" width="9"/>
    <col collapsed="false" customWidth="true" hidden="false" outlineLevel="0" max="14594" min="14594" style="376" width="11.13"/>
    <col collapsed="false" customWidth="true" hidden="false" outlineLevel="0" max="14595" min="14595" style="376" width="14.38"/>
    <col collapsed="false" customWidth="true" hidden="false" outlineLevel="0" max="14596" min="14596" style="376" width="12.62"/>
    <col collapsed="false" customWidth="true" hidden="false" outlineLevel="0" max="14597" min="14597" style="376" width="10.25"/>
    <col collapsed="false" customWidth="true" hidden="false" outlineLevel="0" max="14598" min="14598" style="376" width="12.87"/>
    <col collapsed="false" customWidth="true" hidden="false" outlineLevel="0" max="14599" min="14599" style="376" width="18.62"/>
    <col collapsed="false" customWidth="true" hidden="false" outlineLevel="0" max="14600" min="14600" style="376" width="14.63"/>
    <col collapsed="false" customWidth="false" hidden="false" outlineLevel="0" max="14849" min="14601" style="376" width="9"/>
    <col collapsed="false" customWidth="true" hidden="false" outlineLevel="0" max="14850" min="14850" style="376" width="11.13"/>
    <col collapsed="false" customWidth="true" hidden="false" outlineLevel="0" max="14851" min="14851" style="376" width="14.38"/>
    <col collapsed="false" customWidth="true" hidden="false" outlineLevel="0" max="14852" min="14852" style="376" width="12.62"/>
    <col collapsed="false" customWidth="true" hidden="false" outlineLevel="0" max="14853" min="14853" style="376" width="10.25"/>
    <col collapsed="false" customWidth="true" hidden="false" outlineLevel="0" max="14854" min="14854" style="376" width="12.87"/>
    <col collapsed="false" customWidth="true" hidden="false" outlineLevel="0" max="14855" min="14855" style="376" width="18.62"/>
    <col collapsed="false" customWidth="true" hidden="false" outlineLevel="0" max="14856" min="14856" style="376" width="14.63"/>
    <col collapsed="false" customWidth="false" hidden="false" outlineLevel="0" max="15105" min="14857" style="376" width="9"/>
    <col collapsed="false" customWidth="true" hidden="false" outlineLevel="0" max="15106" min="15106" style="376" width="11.13"/>
    <col collapsed="false" customWidth="true" hidden="false" outlineLevel="0" max="15107" min="15107" style="376" width="14.38"/>
    <col collapsed="false" customWidth="true" hidden="false" outlineLevel="0" max="15108" min="15108" style="376" width="12.62"/>
    <col collapsed="false" customWidth="true" hidden="false" outlineLevel="0" max="15109" min="15109" style="376" width="10.25"/>
    <col collapsed="false" customWidth="true" hidden="false" outlineLevel="0" max="15110" min="15110" style="376" width="12.87"/>
    <col collapsed="false" customWidth="true" hidden="false" outlineLevel="0" max="15111" min="15111" style="376" width="18.62"/>
    <col collapsed="false" customWidth="true" hidden="false" outlineLevel="0" max="15112" min="15112" style="376" width="14.63"/>
    <col collapsed="false" customWidth="false" hidden="false" outlineLevel="0" max="15361" min="15113" style="376" width="9"/>
    <col collapsed="false" customWidth="true" hidden="false" outlineLevel="0" max="15362" min="15362" style="376" width="11.13"/>
    <col collapsed="false" customWidth="true" hidden="false" outlineLevel="0" max="15363" min="15363" style="376" width="14.38"/>
    <col collapsed="false" customWidth="true" hidden="false" outlineLevel="0" max="15364" min="15364" style="376" width="12.62"/>
    <col collapsed="false" customWidth="true" hidden="false" outlineLevel="0" max="15365" min="15365" style="376" width="10.25"/>
    <col collapsed="false" customWidth="true" hidden="false" outlineLevel="0" max="15366" min="15366" style="376" width="12.87"/>
    <col collapsed="false" customWidth="true" hidden="false" outlineLevel="0" max="15367" min="15367" style="376" width="18.62"/>
    <col collapsed="false" customWidth="true" hidden="false" outlineLevel="0" max="15368" min="15368" style="376" width="14.63"/>
    <col collapsed="false" customWidth="false" hidden="false" outlineLevel="0" max="15617" min="15369" style="376" width="9"/>
    <col collapsed="false" customWidth="true" hidden="false" outlineLevel="0" max="15618" min="15618" style="376" width="11.13"/>
    <col collapsed="false" customWidth="true" hidden="false" outlineLevel="0" max="15619" min="15619" style="376" width="14.38"/>
    <col collapsed="false" customWidth="true" hidden="false" outlineLevel="0" max="15620" min="15620" style="376" width="12.62"/>
    <col collapsed="false" customWidth="true" hidden="false" outlineLevel="0" max="15621" min="15621" style="376" width="10.25"/>
    <col collapsed="false" customWidth="true" hidden="false" outlineLevel="0" max="15622" min="15622" style="376" width="12.87"/>
    <col collapsed="false" customWidth="true" hidden="false" outlineLevel="0" max="15623" min="15623" style="376" width="18.62"/>
    <col collapsed="false" customWidth="true" hidden="false" outlineLevel="0" max="15624" min="15624" style="376" width="14.63"/>
    <col collapsed="false" customWidth="false" hidden="false" outlineLevel="0" max="15873" min="15625" style="376" width="9"/>
    <col collapsed="false" customWidth="true" hidden="false" outlineLevel="0" max="15874" min="15874" style="376" width="11.13"/>
    <col collapsed="false" customWidth="true" hidden="false" outlineLevel="0" max="15875" min="15875" style="376" width="14.38"/>
    <col collapsed="false" customWidth="true" hidden="false" outlineLevel="0" max="15876" min="15876" style="376" width="12.62"/>
    <col collapsed="false" customWidth="true" hidden="false" outlineLevel="0" max="15877" min="15877" style="376" width="10.25"/>
    <col collapsed="false" customWidth="true" hidden="false" outlineLevel="0" max="15878" min="15878" style="376" width="12.87"/>
    <col collapsed="false" customWidth="true" hidden="false" outlineLevel="0" max="15879" min="15879" style="376" width="18.62"/>
    <col collapsed="false" customWidth="true" hidden="false" outlineLevel="0" max="15880" min="15880" style="376" width="14.63"/>
    <col collapsed="false" customWidth="false" hidden="false" outlineLevel="0" max="16129" min="15881" style="376" width="9"/>
    <col collapsed="false" customWidth="true" hidden="false" outlineLevel="0" max="16130" min="16130" style="376" width="11.13"/>
    <col collapsed="false" customWidth="true" hidden="false" outlineLevel="0" max="16131" min="16131" style="376" width="14.38"/>
    <col collapsed="false" customWidth="true" hidden="false" outlineLevel="0" max="16132" min="16132" style="376" width="12.62"/>
    <col collapsed="false" customWidth="true" hidden="false" outlineLevel="0" max="16133" min="16133" style="376" width="10.25"/>
    <col collapsed="false" customWidth="true" hidden="false" outlineLevel="0" max="16134" min="16134" style="376" width="12.87"/>
    <col collapsed="false" customWidth="true" hidden="false" outlineLevel="0" max="16135" min="16135" style="376" width="18.62"/>
    <col collapsed="false" customWidth="true" hidden="false" outlineLevel="0" max="16136" min="16136" style="376" width="14.63"/>
    <col collapsed="false" customWidth="false" hidden="false" outlineLevel="0" max="16384" min="16137" style="376" width="9"/>
  </cols>
  <sheetData>
    <row r="1" customFormat="false" ht="15" hidden="false" customHeight="false" outlineLevel="0" collapsed="false">
      <c r="A1" s="376" t="s">
        <v>2240</v>
      </c>
    </row>
    <row r="2" customFormat="false" ht="15" hidden="false" customHeight="false" outlineLevel="0" collapsed="false"/>
    <row r="3" customFormat="false" ht="15" hidden="false" customHeight="false" outlineLevel="0" collapsed="false">
      <c r="A3" s="378" t="s">
        <v>2241</v>
      </c>
    </row>
    <row r="4" customFormat="false" ht="15" hidden="false" customHeight="false" outlineLevel="0" collapsed="false">
      <c r="B4" s="1377" t="s">
        <v>2242</v>
      </c>
      <c r="C4" s="1377" t="s">
        <v>496</v>
      </c>
      <c r="D4" s="1377" t="s">
        <v>2243</v>
      </c>
      <c r="E4" s="1377" t="s">
        <v>2244</v>
      </c>
      <c r="F4" s="1377" t="s">
        <v>2245</v>
      </c>
      <c r="G4" s="1377" t="s">
        <v>2246</v>
      </c>
      <c r="H4" s="1378" t="s">
        <v>2247</v>
      </c>
      <c r="I4" s="1378" t="s">
        <v>2248</v>
      </c>
    </row>
    <row r="5" customFormat="false" ht="15" hidden="false" customHeight="false" outlineLevel="0" collapsed="false">
      <c r="B5" s="1379" t="n">
        <v>2400</v>
      </c>
      <c r="C5" s="1379" t="n">
        <v>20</v>
      </c>
      <c r="D5" s="1379" t="n">
        <v>600</v>
      </c>
      <c r="E5" s="1379" t="n">
        <v>0</v>
      </c>
      <c r="F5" s="1379" t="n">
        <v>1700</v>
      </c>
      <c r="G5" s="1379" t="n">
        <v>735.43</v>
      </c>
      <c r="H5" s="1380" t="n">
        <f aca="false">0.25*PI()*(B5/1000)^2</f>
        <v>4.5238934211693</v>
      </c>
      <c r="I5" s="1381" t="n">
        <v>1.551</v>
      </c>
    </row>
    <row r="6" customFormat="false" ht="15" hidden="false" customHeight="false" outlineLevel="0" collapsed="false">
      <c r="B6" s="1382" t="s">
        <v>2249</v>
      </c>
      <c r="C6" s="1382"/>
      <c r="D6" s="1382"/>
      <c r="E6" s="1382"/>
      <c r="F6" s="1382"/>
      <c r="G6" s="1377" t="s">
        <v>2250</v>
      </c>
    </row>
    <row r="7" customFormat="false" ht="15" hidden="false" customHeight="false" outlineLevel="0" collapsed="false">
      <c r="B7" s="1383" t="n">
        <f aca="false">I5/H5</f>
        <v>0.342846273243791</v>
      </c>
      <c r="C7" s="1383"/>
      <c r="D7" s="1383"/>
      <c r="E7" s="1383"/>
      <c r="F7" s="1383"/>
      <c r="G7" s="1379" t="n">
        <v>70</v>
      </c>
    </row>
    <row r="8" customFormat="false" ht="15" hidden="false" customHeight="false" outlineLevel="0" collapsed="false">
      <c r="B8" s="1382" t="s">
        <v>2251</v>
      </c>
      <c r="C8" s="1382"/>
      <c r="D8" s="1382"/>
      <c r="E8" s="1382"/>
      <c r="F8" s="1382"/>
      <c r="G8" s="1377" t="s">
        <v>2252</v>
      </c>
    </row>
    <row r="9" customFormat="false" ht="15" hidden="false" customHeight="false" outlineLevel="0" collapsed="false">
      <c r="B9" s="1383" t="n">
        <v>5200</v>
      </c>
      <c r="C9" s="1383"/>
      <c r="D9" s="1383"/>
      <c r="E9" s="1383"/>
      <c r="F9" s="1383"/>
      <c r="G9" s="1384" t="n">
        <v>2600</v>
      </c>
    </row>
    <row r="10" customFormat="false" ht="15" hidden="false" customHeight="false" outlineLevel="0" collapsed="false"/>
    <row r="11" customFormat="false" ht="15" hidden="false" customHeight="false" outlineLevel="0" collapsed="false">
      <c r="A11" s="1385" t="s">
        <v>2253</v>
      </c>
      <c r="B11" s="376" t="s">
        <v>2254</v>
      </c>
      <c r="E11" s="378" t="s">
        <v>2255</v>
      </c>
      <c r="G11" s="1386" t="n">
        <f aca="false">0.1309*(B5/1000)^3</f>
        <v>1.8095616</v>
      </c>
    </row>
    <row r="12" customFormat="false" ht="15" hidden="false" customHeight="false" outlineLevel="0" collapsed="false">
      <c r="A12" s="1385" t="s">
        <v>2256</v>
      </c>
      <c r="B12" s="376" t="s">
        <v>2257</v>
      </c>
      <c r="E12" s="378" t="s">
        <v>2258</v>
      </c>
      <c r="G12" s="376" t="n">
        <f aca="false">(B5/1000)^2*(G9/1000)</f>
        <v>14.976</v>
      </c>
    </row>
    <row r="13" customFormat="false" ht="15" hidden="false" customHeight="false" outlineLevel="0" collapsed="false">
      <c r="A13" s="1385" t="s">
        <v>2259</v>
      </c>
      <c r="B13" s="376" t="s">
        <v>2260</v>
      </c>
      <c r="E13" s="378" t="s">
        <v>2261</v>
      </c>
      <c r="G13" s="1386" t="n">
        <f aca="false">0.25*C5*(G7/1000)*PI()*(B5/1000)^2*(1-B7)</f>
        <v>4.16205078963702</v>
      </c>
    </row>
    <row r="14" customFormat="false" ht="15" hidden="false" customHeight="false" outlineLevel="0" collapsed="false">
      <c r="A14" s="1387" t="s">
        <v>2262</v>
      </c>
      <c r="B14" s="376" t="s">
        <v>2263</v>
      </c>
      <c r="E14" s="378" t="s">
        <v>2264</v>
      </c>
      <c r="G14" s="1386" t="n">
        <f aca="false">0.25*C5*0.5*(D5/1000)*PI()*(B5/1000)^2*B7</f>
        <v>9.306</v>
      </c>
    </row>
    <row r="15" customFormat="false" ht="15" hidden="false" customHeight="false" outlineLevel="0" collapsed="false">
      <c r="A15" s="1387" t="s">
        <v>2265</v>
      </c>
      <c r="B15" s="376" t="s">
        <v>2266</v>
      </c>
      <c r="C15" s="378" t="s">
        <v>2267</v>
      </c>
      <c r="E15" s="378" t="s">
        <v>2268</v>
      </c>
      <c r="G15" s="1386" t="n">
        <f aca="false">E5*0.25*PI()*(B5/1000)^2*(F5/1000)</f>
        <v>0</v>
      </c>
    </row>
    <row r="16" customFormat="false" ht="15" hidden="false" customHeight="false" outlineLevel="0" collapsed="false">
      <c r="B16" s="1388" t="s">
        <v>2269</v>
      </c>
    </row>
    <row r="17" customFormat="false" ht="15" hidden="false" customHeight="false" outlineLevel="0" collapsed="false">
      <c r="B17" s="1389" t="n">
        <f aca="false">(G11+G12+G13+G14+G15)*G5</f>
        <v>22249.4141597108</v>
      </c>
    </row>
    <row r="18" customFormat="false" ht="15" hidden="false" customHeight="false" outlineLevel="0" collapsed="false"/>
    <row r="19" customFormat="false" ht="15" hidden="false" customHeight="false" outlineLevel="0" collapsed="false"/>
    <row r="20" customFormat="false" ht="15" hidden="false" customHeight="false" outlineLevel="0" collapsed="false">
      <c r="A20" s="378" t="s">
        <v>2270</v>
      </c>
    </row>
    <row r="21" customFormat="false" ht="15" hidden="false" customHeight="false" outlineLevel="0" collapsed="false">
      <c r="B21" s="1377" t="s">
        <v>2242</v>
      </c>
      <c r="C21" s="1377" t="s">
        <v>496</v>
      </c>
      <c r="D21" s="1377" t="s">
        <v>2243</v>
      </c>
      <c r="E21" s="1377" t="s">
        <v>2244</v>
      </c>
      <c r="F21" s="1377" t="s">
        <v>2245</v>
      </c>
      <c r="G21" s="1377" t="s">
        <v>2246</v>
      </c>
      <c r="H21" s="1378" t="s">
        <v>2247</v>
      </c>
      <c r="I21" s="1378" t="s">
        <v>2248</v>
      </c>
    </row>
    <row r="22" customFormat="false" ht="15" hidden="false" customHeight="false" outlineLevel="0" collapsed="false">
      <c r="B22" s="1379" t="n">
        <v>3200</v>
      </c>
      <c r="C22" s="1379" t="n">
        <v>30</v>
      </c>
      <c r="D22" s="1379" t="n">
        <v>600</v>
      </c>
      <c r="E22" s="1379" t="n">
        <v>0</v>
      </c>
      <c r="F22" s="1379" t="n">
        <v>1700</v>
      </c>
      <c r="G22" s="1379" t="n">
        <v>705.9</v>
      </c>
      <c r="H22" s="1380" t="n">
        <f aca="false">0.25*PI()*(B22/1000)^2</f>
        <v>8.04247719318987</v>
      </c>
      <c r="I22" s="1381" t="n">
        <v>1.464</v>
      </c>
    </row>
    <row r="23" customFormat="false" ht="15" hidden="false" customHeight="false" outlineLevel="0" collapsed="false">
      <c r="B23" s="1382" t="s">
        <v>2249</v>
      </c>
      <c r="C23" s="1382"/>
      <c r="D23" s="1382"/>
      <c r="E23" s="1382"/>
      <c r="F23" s="1382"/>
      <c r="G23" s="1377" t="s">
        <v>2250</v>
      </c>
    </row>
    <row r="24" customFormat="false" ht="15" hidden="false" customHeight="false" outlineLevel="0" collapsed="false">
      <c r="B24" s="1383" t="n">
        <f aca="false">I22/H22</f>
        <v>0.182033466161355</v>
      </c>
      <c r="C24" s="1383"/>
      <c r="D24" s="1383"/>
      <c r="E24" s="1383"/>
      <c r="F24" s="1383"/>
      <c r="G24" s="1379" t="n">
        <v>70</v>
      </c>
    </row>
    <row r="25" customFormat="false" ht="15" hidden="false" customHeight="false" outlineLevel="0" collapsed="false">
      <c r="B25" s="1382" t="s">
        <v>2251</v>
      </c>
      <c r="C25" s="1382"/>
      <c r="D25" s="1382"/>
      <c r="E25" s="1382"/>
      <c r="F25" s="1382"/>
      <c r="G25" s="1377" t="s">
        <v>2252</v>
      </c>
    </row>
    <row r="26" customFormat="false" ht="15" hidden="false" customHeight="false" outlineLevel="0" collapsed="false">
      <c r="B26" s="1383" t="n">
        <v>1000</v>
      </c>
      <c r="C26" s="1383"/>
      <c r="D26" s="1383"/>
      <c r="E26" s="1383"/>
      <c r="F26" s="1383"/>
      <c r="G26" s="1384" t="n">
        <v>1050</v>
      </c>
    </row>
    <row r="27" customFormat="false" ht="15" hidden="false" customHeight="false" outlineLevel="0" collapsed="false"/>
    <row r="28" customFormat="false" ht="15" hidden="false" customHeight="false" outlineLevel="0" collapsed="false">
      <c r="A28" s="1385" t="s">
        <v>2253</v>
      </c>
      <c r="B28" s="376" t="s">
        <v>2254</v>
      </c>
      <c r="E28" s="378" t="s">
        <v>2255</v>
      </c>
      <c r="G28" s="1386" t="n">
        <f aca="false">0.1309*(B22/1000)^3</f>
        <v>4.2893312</v>
      </c>
    </row>
    <row r="29" customFormat="false" ht="15" hidden="false" customHeight="false" outlineLevel="0" collapsed="false">
      <c r="A29" s="1385" t="s">
        <v>2256</v>
      </c>
      <c r="B29" s="376" t="s">
        <v>2257</v>
      </c>
      <c r="E29" s="378" t="s">
        <v>2258</v>
      </c>
      <c r="G29" s="376" t="n">
        <f aca="false">(B22/1000)^2*(G26/1000)</f>
        <v>10.752</v>
      </c>
    </row>
    <row r="30" customFormat="false" ht="15" hidden="false" customHeight="false" outlineLevel="0" collapsed="false">
      <c r="A30" s="1385" t="s">
        <v>2259</v>
      </c>
      <c r="B30" s="376" t="s">
        <v>2260</v>
      </c>
      <c r="E30" s="378" t="s">
        <v>2261</v>
      </c>
      <c r="G30" s="1386" t="n">
        <f aca="false">0.25*C22*(G24/1000)*PI()*(B22/1000)^2*(1-B24)</f>
        <v>13.8148021056987</v>
      </c>
    </row>
    <row r="31" customFormat="false" ht="15" hidden="false" customHeight="false" outlineLevel="0" collapsed="false">
      <c r="A31" s="1387" t="s">
        <v>2262</v>
      </c>
      <c r="B31" s="376" t="s">
        <v>2263</v>
      </c>
      <c r="E31" s="378" t="s">
        <v>2264</v>
      </c>
      <c r="G31" s="1386" t="n">
        <f aca="false">0.25*C22*0.5*(D22/1000)*PI()*(B22/1000)^2*B24</f>
        <v>13.176</v>
      </c>
    </row>
    <row r="32" customFormat="false" ht="15" hidden="false" customHeight="false" outlineLevel="0" collapsed="false">
      <c r="A32" s="1387" t="s">
        <v>2265</v>
      </c>
      <c r="B32" s="376" t="s">
        <v>2266</v>
      </c>
      <c r="C32" s="378" t="s">
        <v>2267</v>
      </c>
      <c r="E32" s="378" t="s">
        <v>2268</v>
      </c>
      <c r="G32" s="1386" t="n">
        <f aca="false">E22*0.25*PI()*(B22/1000)^2*(F22/1000)</f>
        <v>0</v>
      </c>
    </row>
    <row r="33" customFormat="false" ht="15" hidden="false" customHeight="false" outlineLevel="0" collapsed="false">
      <c r="B33" s="1388" t="s">
        <v>2269</v>
      </c>
    </row>
    <row r="34" customFormat="false" ht="15" hidden="false" customHeight="false" outlineLevel="0" collapsed="false">
      <c r="B34" s="1389" t="n">
        <f aca="false">(G28+G29+G30+G31+G32)*G22</f>
        <v>29670.4829004927</v>
      </c>
    </row>
    <row r="35" customFormat="false" ht="15" hidden="false" customHeight="false" outlineLevel="0" collapsed="false"/>
    <row r="36" customFormat="false" ht="15" hidden="false" customHeight="false" outlineLevel="0" collapsed="false"/>
    <row r="37" customFormat="false" ht="15" hidden="false" customHeight="false" outlineLevel="0" collapsed="false">
      <c r="A37" s="378" t="s">
        <v>2271</v>
      </c>
    </row>
    <row r="38" customFormat="false" ht="15" hidden="false" customHeight="false" outlineLevel="0" collapsed="false">
      <c r="B38" s="1377" t="s">
        <v>2242</v>
      </c>
      <c r="C38" s="1377" t="s">
        <v>496</v>
      </c>
      <c r="D38" s="1377" t="s">
        <v>2243</v>
      </c>
      <c r="E38" s="1377" t="s">
        <v>2244</v>
      </c>
      <c r="F38" s="1377" t="s">
        <v>2245</v>
      </c>
      <c r="G38" s="1377" t="s">
        <v>2246</v>
      </c>
      <c r="H38" s="1378" t="s">
        <v>2247</v>
      </c>
      <c r="I38" s="1378" t="s">
        <v>2248</v>
      </c>
    </row>
    <row r="39" customFormat="false" ht="15" hidden="false" customHeight="false" outlineLevel="0" collapsed="false">
      <c r="B39" s="1379" t="n">
        <v>1400</v>
      </c>
      <c r="C39" s="1379" t="n">
        <v>6</v>
      </c>
      <c r="D39" s="1379" t="n">
        <v>600</v>
      </c>
      <c r="E39" s="1379" t="n">
        <v>0</v>
      </c>
      <c r="F39" s="1379" t="n">
        <v>1700</v>
      </c>
      <c r="G39" s="1379" t="n">
        <v>691.1</v>
      </c>
      <c r="H39" s="1380" t="n">
        <f aca="false">0.25*PI()*(B39/1000)^2</f>
        <v>1.539380400259</v>
      </c>
      <c r="I39" s="1381" t="n">
        <v>0.3892</v>
      </c>
    </row>
    <row r="40" customFormat="false" ht="15" hidden="false" customHeight="false" outlineLevel="0" collapsed="false">
      <c r="B40" s="1382" t="s">
        <v>2249</v>
      </c>
      <c r="C40" s="1382"/>
      <c r="D40" s="1382"/>
      <c r="E40" s="1382"/>
      <c r="F40" s="1382"/>
      <c r="G40" s="1377" t="s">
        <v>2250</v>
      </c>
    </row>
    <row r="41" customFormat="false" ht="15" hidden="false" customHeight="false" outlineLevel="0" collapsed="false">
      <c r="B41" s="1383" t="n">
        <f aca="false">I39/H39</f>
        <v>0.252828995311697</v>
      </c>
      <c r="C41" s="1383"/>
      <c r="D41" s="1383"/>
      <c r="E41" s="1383"/>
      <c r="F41" s="1383"/>
      <c r="G41" s="1379" t="n">
        <v>70</v>
      </c>
    </row>
    <row r="42" customFormat="false" ht="15" hidden="false" customHeight="false" outlineLevel="0" collapsed="false">
      <c r="B42" s="1382" t="s">
        <v>2251</v>
      </c>
      <c r="C42" s="1382"/>
      <c r="D42" s="1382"/>
      <c r="E42" s="1382"/>
      <c r="F42" s="1382"/>
      <c r="G42" s="1377" t="s">
        <v>2252</v>
      </c>
    </row>
    <row r="43" customFormat="false" ht="15" hidden="false" customHeight="false" outlineLevel="0" collapsed="false">
      <c r="B43" s="1383"/>
      <c r="C43" s="1383"/>
      <c r="D43" s="1383"/>
      <c r="E43" s="1383"/>
      <c r="F43" s="1383"/>
      <c r="G43" s="1384" t="n">
        <v>2600</v>
      </c>
    </row>
    <row r="44" customFormat="false" ht="15" hidden="false" customHeight="false" outlineLevel="0" collapsed="false"/>
    <row r="45" customFormat="false" ht="15" hidden="false" customHeight="false" outlineLevel="0" collapsed="false">
      <c r="A45" s="1385" t="s">
        <v>2253</v>
      </c>
      <c r="B45" s="376" t="s">
        <v>2254</v>
      </c>
      <c r="E45" s="378" t="s">
        <v>2255</v>
      </c>
      <c r="G45" s="1386" t="n">
        <f aca="false">0.1309*(B39/1000)^3</f>
        <v>0.3591896</v>
      </c>
    </row>
    <row r="46" customFormat="false" ht="15" hidden="false" customHeight="false" outlineLevel="0" collapsed="false">
      <c r="A46" s="1385" t="s">
        <v>2256</v>
      </c>
      <c r="B46" s="376" t="s">
        <v>2257</v>
      </c>
      <c r="E46" s="378" t="s">
        <v>2258</v>
      </c>
      <c r="G46" s="376" t="n">
        <f aca="false">(B39/1000)^2*(G43/1000)</f>
        <v>5.096</v>
      </c>
    </row>
    <row r="47" customFormat="false" ht="15" hidden="false" customHeight="false" outlineLevel="0" collapsed="false">
      <c r="A47" s="1385" t="s">
        <v>2259</v>
      </c>
      <c r="B47" s="376" t="s">
        <v>2260</v>
      </c>
      <c r="E47" s="378" t="s">
        <v>2261</v>
      </c>
      <c r="G47" s="1386" t="n">
        <f aca="false">0.25*C39*(G41/1000)*PI()*(B39/1000)^2*(1-B41)</f>
        <v>0.483075768108779</v>
      </c>
    </row>
    <row r="48" customFormat="false" ht="15" hidden="false" customHeight="false" outlineLevel="0" collapsed="false">
      <c r="A48" s="1387" t="s">
        <v>2262</v>
      </c>
      <c r="B48" s="376" t="s">
        <v>2263</v>
      </c>
      <c r="E48" s="378" t="s">
        <v>2264</v>
      </c>
      <c r="G48" s="1386" t="n">
        <f aca="false">0.25*C39*0.5*(D39/1000)*PI()*(B39/1000)^2*B41</f>
        <v>0.70056</v>
      </c>
    </row>
    <row r="49" customFormat="false" ht="15" hidden="false" customHeight="false" outlineLevel="0" collapsed="false">
      <c r="A49" s="1387" t="s">
        <v>2265</v>
      </c>
      <c r="B49" s="376" t="s">
        <v>2266</v>
      </c>
      <c r="C49" s="378" t="s">
        <v>2267</v>
      </c>
      <c r="E49" s="378" t="s">
        <v>2268</v>
      </c>
      <c r="G49" s="1386" t="n">
        <f aca="false">E39*0.25*PI()*(B39/1000)^2*(F39/1000)</f>
        <v>0</v>
      </c>
    </row>
    <row r="50" customFormat="false" ht="15" hidden="false" customHeight="false" outlineLevel="0" collapsed="false">
      <c r="B50" s="1388" t="s">
        <v>2269</v>
      </c>
    </row>
    <row r="51" customFormat="false" ht="15" hidden="false" customHeight="false" outlineLevel="0" collapsed="false">
      <c r="B51" s="1389" t="n">
        <f aca="false">(G45+G46+G47+G48+G49)*G39</f>
        <v>4588.09221189998</v>
      </c>
    </row>
    <row r="52" customFormat="false" ht="15" hidden="false" customHeight="false" outlineLevel="0" collapsed="false">
      <c r="B52" s="1389"/>
    </row>
    <row r="53" customFormat="false" ht="15" hidden="false" customHeight="false" outlineLevel="0" collapsed="false">
      <c r="A53" s="378" t="s">
        <v>2272</v>
      </c>
    </row>
    <row r="54" customFormat="false" ht="15" hidden="false" customHeight="false" outlineLevel="0" collapsed="false">
      <c r="B54" s="1377" t="s">
        <v>2242</v>
      </c>
      <c r="C54" s="1377" t="s">
        <v>496</v>
      </c>
      <c r="D54" s="1377" t="s">
        <v>2243</v>
      </c>
      <c r="E54" s="1377" t="s">
        <v>2244</v>
      </c>
      <c r="F54" s="1377" t="s">
        <v>2245</v>
      </c>
      <c r="G54" s="1377" t="s">
        <v>2246</v>
      </c>
      <c r="H54" s="1378" t="s">
        <v>2247</v>
      </c>
      <c r="I54" s="1378" t="s">
        <v>2248</v>
      </c>
    </row>
    <row r="55" customFormat="false" ht="15" hidden="false" customHeight="false" outlineLevel="0" collapsed="false">
      <c r="B55" s="1379" t="n">
        <v>1800</v>
      </c>
      <c r="C55" s="1379" t="n">
        <v>12</v>
      </c>
      <c r="D55" s="1379" t="n">
        <v>600</v>
      </c>
      <c r="E55" s="1379" t="n">
        <v>1</v>
      </c>
      <c r="F55" s="1379" t="n">
        <v>1700</v>
      </c>
      <c r="G55" s="1379" t="n">
        <v>1045</v>
      </c>
      <c r="H55" s="1380" t="n">
        <f aca="false">0.25*PI()*(B55/1000)^2</f>
        <v>2.54469004940773</v>
      </c>
      <c r="I55" s="1381" t="n">
        <v>0.4377</v>
      </c>
    </row>
    <row r="56" customFormat="false" ht="15" hidden="false" customHeight="false" outlineLevel="0" collapsed="false">
      <c r="B56" s="1382" t="s">
        <v>2249</v>
      </c>
      <c r="C56" s="1382"/>
      <c r="D56" s="1382"/>
      <c r="E56" s="1382"/>
      <c r="F56" s="1382"/>
      <c r="G56" s="1377" t="s">
        <v>2250</v>
      </c>
    </row>
    <row r="57" customFormat="false" ht="15" hidden="false" customHeight="false" outlineLevel="0" collapsed="false">
      <c r="B57" s="1383" t="n">
        <f aca="false">I55/H55</f>
        <v>0.172005231089685</v>
      </c>
      <c r="C57" s="1383"/>
      <c r="D57" s="1383"/>
      <c r="E57" s="1383"/>
      <c r="F57" s="1383"/>
      <c r="G57" s="1379" t="n">
        <v>80</v>
      </c>
    </row>
    <row r="58" customFormat="false" ht="15" hidden="false" customHeight="false" outlineLevel="0" collapsed="false">
      <c r="B58" s="1382" t="s">
        <v>2251</v>
      </c>
      <c r="C58" s="1382"/>
      <c r="D58" s="1382"/>
      <c r="E58" s="1382"/>
      <c r="F58" s="1382"/>
      <c r="G58" s="1377" t="s">
        <v>2252</v>
      </c>
    </row>
    <row r="59" customFormat="false" ht="15" hidden="false" customHeight="false" outlineLevel="0" collapsed="false">
      <c r="B59" s="1383" t="n">
        <v>4000</v>
      </c>
      <c r="C59" s="1383"/>
      <c r="D59" s="1383"/>
      <c r="E59" s="1383"/>
      <c r="F59" s="1383"/>
      <c r="G59" s="1384" t="n">
        <v>2000</v>
      </c>
    </row>
    <row r="60" customFormat="false" ht="15" hidden="false" customHeight="false" outlineLevel="0" collapsed="false"/>
    <row r="61" customFormat="false" ht="15" hidden="false" customHeight="false" outlineLevel="0" collapsed="false">
      <c r="A61" s="1385" t="s">
        <v>2253</v>
      </c>
      <c r="B61" s="376" t="s">
        <v>2254</v>
      </c>
      <c r="E61" s="378" t="s">
        <v>2255</v>
      </c>
      <c r="G61" s="1386" t="n">
        <f aca="false">0.1309*(B55/1000)^3</f>
        <v>0.7634088</v>
      </c>
    </row>
    <row r="62" customFormat="false" ht="15" hidden="false" customHeight="false" outlineLevel="0" collapsed="false">
      <c r="A62" s="1385" t="s">
        <v>2256</v>
      </c>
      <c r="B62" s="376" t="s">
        <v>2257</v>
      </c>
      <c r="E62" s="378" t="s">
        <v>2258</v>
      </c>
      <c r="G62" s="376" t="n">
        <f aca="false">(B55/1000)^2*(G59/1000)</f>
        <v>6.48</v>
      </c>
    </row>
    <row r="63" customFormat="false" ht="15" hidden="false" customHeight="false" outlineLevel="0" collapsed="false">
      <c r="A63" s="1385" t="s">
        <v>2259</v>
      </c>
      <c r="B63" s="376" t="s">
        <v>2260</v>
      </c>
      <c r="E63" s="378" t="s">
        <v>2261</v>
      </c>
      <c r="G63" s="1386" t="n">
        <f aca="false">0.25*C55*(G57/1000)*PI()*(B55/1000)^2*(1-B57)</f>
        <v>2.02271044743142</v>
      </c>
    </row>
    <row r="64" customFormat="false" ht="15" hidden="false" customHeight="false" outlineLevel="0" collapsed="false">
      <c r="A64" s="1387" t="s">
        <v>2262</v>
      </c>
      <c r="B64" s="376" t="s">
        <v>2263</v>
      </c>
      <c r="E64" s="378" t="s">
        <v>2264</v>
      </c>
      <c r="G64" s="1386" t="n">
        <f aca="false">0.25*C55*0.5*(D55/1000)*PI()*(B55/1000)^2*B57</f>
        <v>1.57572</v>
      </c>
    </row>
    <row r="65" customFormat="false" ht="15" hidden="false" customHeight="false" outlineLevel="0" collapsed="false">
      <c r="A65" s="1387" t="s">
        <v>2265</v>
      </c>
      <c r="B65" s="376" t="s">
        <v>2266</v>
      </c>
      <c r="C65" s="378" t="s">
        <v>2267</v>
      </c>
      <c r="E65" s="378" t="s">
        <v>2268</v>
      </c>
      <c r="G65" s="1386" t="n">
        <f aca="false">E55*0.25*PI()*(B55/1000)^2*(F55/1000)</f>
        <v>4.32597308399315</v>
      </c>
    </row>
    <row r="66" customFormat="false" ht="15" hidden="false" customHeight="false" outlineLevel="0" collapsed="false">
      <c r="B66" s="1388" t="s">
        <v>2269</v>
      </c>
    </row>
    <row r="67" customFormat="false" ht="15" hidden="false" customHeight="false" outlineLevel="0" collapsed="false">
      <c r="B67" s="1389" t="n">
        <f aca="false">(G61+G62+G63+G64+G65)*G55</f>
        <v>15850.3638863387</v>
      </c>
    </row>
    <row r="68" customFormat="false" ht="15" hidden="false" customHeight="false" outlineLevel="0" collapsed="false"/>
    <row r="69" customFormat="false" ht="15" hidden="false" customHeight="false" outlineLevel="0" collapsed="false">
      <c r="A69" s="376" t="s">
        <v>477</v>
      </c>
    </row>
    <row r="70" customFormat="false" ht="15" hidden="false" customHeight="false" outlineLevel="0" collapsed="false">
      <c r="B70" s="1377" t="s">
        <v>2242</v>
      </c>
      <c r="C70" s="1377" t="s">
        <v>496</v>
      </c>
      <c r="D70" s="1377" t="s">
        <v>2243</v>
      </c>
      <c r="E70" s="1377" t="s">
        <v>2244</v>
      </c>
      <c r="F70" s="1377" t="s">
        <v>2245</v>
      </c>
      <c r="G70" s="1377" t="s">
        <v>2246</v>
      </c>
      <c r="H70" s="1378" t="s">
        <v>2247</v>
      </c>
      <c r="I70" s="1378" t="s">
        <v>2248</v>
      </c>
    </row>
    <row r="71" customFormat="false" ht="15" hidden="false" customHeight="false" outlineLevel="0" collapsed="false">
      <c r="B71" s="1379" t="n">
        <v>1000</v>
      </c>
      <c r="C71" s="1379" t="n">
        <v>40</v>
      </c>
      <c r="D71" s="1379" t="n">
        <v>600</v>
      </c>
      <c r="E71" s="1379" t="n">
        <v>2</v>
      </c>
      <c r="F71" s="1379" t="n">
        <v>1700</v>
      </c>
      <c r="G71" s="1379" t="n">
        <v>638.8</v>
      </c>
      <c r="H71" s="1380" t="n">
        <f aca="false">0.25*PI()*(B71/1000)^2</f>
        <v>0.785398163397448</v>
      </c>
      <c r="I71" s="1381" t="n">
        <v>0.1952</v>
      </c>
    </row>
    <row r="72" customFormat="false" ht="15" hidden="false" customHeight="false" outlineLevel="0" collapsed="false">
      <c r="B72" s="1382" t="s">
        <v>2249</v>
      </c>
      <c r="C72" s="1382"/>
      <c r="D72" s="1382"/>
      <c r="E72" s="1382"/>
      <c r="F72" s="1382"/>
      <c r="G72" s="1377" t="s">
        <v>2250</v>
      </c>
    </row>
    <row r="73" customFormat="false" ht="15" hidden="false" customHeight="false" outlineLevel="0" collapsed="false">
      <c r="B73" s="1383" t="n">
        <f aca="false">I71/H71</f>
        <v>0.248536359132304</v>
      </c>
      <c r="C73" s="1383"/>
      <c r="D73" s="1383"/>
      <c r="E73" s="1383"/>
      <c r="F73" s="1383"/>
      <c r="G73" s="1379" t="n">
        <v>80</v>
      </c>
    </row>
    <row r="74" customFormat="false" ht="15" hidden="false" customHeight="false" outlineLevel="0" collapsed="false">
      <c r="B74" s="1382" t="s">
        <v>2251</v>
      </c>
      <c r="C74" s="1382"/>
      <c r="D74" s="1382"/>
      <c r="E74" s="1382"/>
      <c r="F74" s="1382"/>
      <c r="G74" s="1377" t="s">
        <v>2252</v>
      </c>
    </row>
    <row r="75" customFormat="false" ht="15" hidden="false" customHeight="false" outlineLevel="0" collapsed="false">
      <c r="B75" s="1383" t="n">
        <v>3600</v>
      </c>
      <c r="C75" s="1383"/>
      <c r="D75" s="1383"/>
      <c r="E75" s="1383"/>
      <c r="F75" s="1383"/>
      <c r="G75" s="1384" t="n">
        <v>1900</v>
      </c>
    </row>
    <row r="76" customFormat="false" ht="15" hidden="false" customHeight="false" outlineLevel="0" collapsed="false"/>
    <row r="77" customFormat="false" ht="15" hidden="false" customHeight="false" outlineLevel="0" collapsed="false">
      <c r="A77" s="1385" t="s">
        <v>2253</v>
      </c>
      <c r="B77" s="376" t="s">
        <v>2254</v>
      </c>
      <c r="E77" s="378" t="s">
        <v>2255</v>
      </c>
      <c r="G77" s="1386" t="n">
        <f aca="false">0.1309*(B71/1000)^3</f>
        <v>0.1309</v>
      </c>
    </row>
    <row r="78" customFormat="false" ht="15" hidden="false" customHeight="false" outlineLevel="0" collapsed="false">
      <c r="A78" s="1385" t="s">
        <v>2256</v>
      </c>
      <c r="B78" s="376" t="s">
        <v>2257</v>
      </c>
      <c r="E78" s="378" t="s">
        <v>2258</v>
      </c>
      <c r="G78" s="376" t="n">
        <f aca="false">(B71/1000)^2*(G75/1000)</f>
        <v>1.9</v>
      </c>
    </row>
    <row r="79" customFormat="false" ht="15" hidden="false" customHeight="false" outlineLevel="0" collapsed="false">
      <c r="A79" s="1385" t="s">
        <v>2259</v>
      </c>
      <c r="B79" s="376" t="s">
        <v>2260</v>
      </c>
      <c r="E79" s="378" t="s">
        <v>2261</v>
      </c>
      <c r="G79" s="1386" t="n">
        <f aca="false">0.25*C71*(G73/1000)*PI()*(B71/1000)^2*(1-B73)</f>
        <v>1.88863412287183</v>
      </c>
    </row>
    <row r="80" customFormat="false" ht="15" hidden="false" customHeight="false" outlineLevel="0" collapsed="false">
      <c r="A80" s="1387" t="s">
        <v>2262</v>
      </c>
      <c r="B80" s="376" t="s">
        <v>2263</v>
      </c>
      <c r="E80" s="378" t="s">
        <v>2264</v>
      </c>
      <c r="G80" s="1386" t="n">
        <f aca="false">0.25*C71*0.5*(D71/1000)*PI()*(B71/1000)^2*B73</f>
        <v>2.3424</v>
      </c>
    </row>
    <row r="81" customFormat="false" ht="15" hidden="false" customHeight="false" outlineLevel="0" collapsed="false">
      <c r="A81" s="1387" t="s">
        <v>2265</v>
      </c>
      <c r="B81" s="376" t="s">
        <v>2266</v>
      </c>
      <c r="C81" s="378" t="s">
        <v>2267</v>
      </c>
      <c r="E81" s="378" t="s">
        <v>2268</v>
      </c>
      <c r="G81" s="1386" t="n">
        <f aca="false">E71*0.25*PI()*(B71/1000)^2*(F71/1000)</f>
        <v>2.67035375555132</v>
      </c>
    </row>
    <row r="82" customFormat="false" ht="15" hidden="false" customHeight="false" outlineLevel="0" collapsed="false">
      <c r="B82" s="1388" t="s">
        <v>2269</v>
      </c>
    </row>
    <row r="83" customFormat="false" ht="15" hidden="false" customHeight="false" outlineLevel="0" collapsed="false">
      <c r="B83" s="1389" t="n">
        <f aca="false">(G77+G78+G79+G80+G81)*G71</f>
        <v>5705.94549673671</v>
      </c>
    </row>
    <row r="84" customFormat="false" ht="15" hidden="false" customHeight="false" outlineLevel="0" collapsed="false"/>
    <row r="85" customFormat="false" ht="15" hidden="false" customHeight="false" outlineLevel="0" collapsed="false">
      <c r="A85" s="376" t="s">
        <v>2273</v>
      </c>
    </row>
    <row r="86" customFormat="false" ht="15" hidden="false" customHeight="false" outlineLevel="0" collapsed="false">
      <c r="B86" s="1377" t="s">
        <v>2242</v>
      </c>
      <c r="C86" s="1377" t="s">
        <v>496</v>
      </c>
      <c r="D86" s="1377" t="s">
        <v>2243</v>
      </c>
      <c r="E86" s="1377" t="s">
        <v>2244</v>
      </c>
      <c r="F86" s="1377" t="s">
        <v>2245</v>
      </c>
      <c r="G86" s="1377" t="s">
        <v>2246</v>
      </c>
      <c r="H86" s="1378" t="s">
        <v>2247</v>
      </c>
      <c r="I86" s="1378" t="s">
        <v>2248</v>
      </c>
    </row>
    <row r="87" customFormat="false" ht="15" hidden="false" customHeight="false" outlineLevel="0" collapsed="false">
      <c r="B87" s="1379" t="n">
        <v>1200</v>
      </c>
      <c r="C87" s="1379" t="n">
        <v>30</v>
      </c>
      <c r="D87" s="1379" t="n">
        <v>600</v>
      </c>
      <c r="E87" s="1379" t="n">
        <v>0</v>
      </c>
      <c r="F87" s="1379" t="n">
        <v>1700</v>
      </c>
      <c r="G87" s="1379" t="n">
        <v>547.7</v>
      </c>
      <c r="H87" s="1380" t="n">
        <f aca="false">0.25*PI()*(B87/1000)^2</f>
        <v>1.13097335529233</v>
      </c>
      <c r="I87" s="1381" t="n">
        <v>0.348</v>
      </c>
    </row>
    <row r="88" customFormat="false" ht="15" hidden="false" customHeight="false" outlineLevel="0" collapsed="false">
      <c r="B88" s="1382" t="s">
        <v>2249</v>
      </c>
      <c r="C88" s="1382"/>
      <c r="D88" s="1382"/>
      <c r="E88" s="1382"/>
      <c r="F88" s="1382"/>
      <c r="G88" s="1377" t="s">
        <v>2250</v>
      </c>
    </row>
    <row r="89" customFormat="false" ht="15" hidden="false" customHeight="false" outlineLevel="0" collapsed="false">
      <c r="B89" s="1383" t="n">
        <f aca="false">I87/H87</f>
        <v>0.307699556644331</v>
      </c>
      <c r="C89" s="1383"/>
      <c r="D89" s="1383"/>
      <c r="E89" s="1383"/>
      <c r="F89" s="1383"/>
      <c r="G89" s="1379" t="n">
        <v>80</v>
      </c>
    </row>
    <row r="90" customFormat="false" ht="15" hidden="false" customHeight="false" outlineLevel="0" collapsed="false">
      <c r="B90" s="1382" t="s">
        <v>2251</v>
      </c>
      <c r="C90" s="1382"/>
      <c r="D90" s="1382"/>
      <c r="E90" s="1382"/>
      <c r="F90" s="1382"/>
      <c r="G90" s="1377" t="s">
        <v>2252</v>
      </c>
    </row>
    <row r="91" customFormat="false" ht="15" hidden="false" customHeight="false" outlineLevel="0" collapsed="false">
      <c r="B91" s="1383" t="n">
        <v>3200</v>
      </c>
      <c r="C91" s="1383"/>
      <c r="D91" s="1383"/>
      <c r="E91" s="1383"/>
      <c r="F91" s="1383"/>
      <c r="G91" s="1384" t="n">
        <v>1600</v>
      </c>
    </row>
    <row r="92" customFormat="false" ht="15" hidden="false" customHeight="false" outlineLevel="0" collapsed="false"/>
    <row r="93" customFormat="false" ht="15" hidden="false" customHeight="false" outlineLevel="0" collapsed="false">
      <c r="A93" s="1385" t="s">
        <v>2253</v>
      </c>
      <c r="B93" s="376" t="s">
        <v>2254</v>
      </c>
      <c r="E93" s="378" t="s">
        <v>2255</v>
      </c>
      <c r="G93" s="1386" t="n">
        <f aca="false">0.1309*(B87/1000)^3</f>
        <v>0.2261952</v>
      </c>
    </row>
    <row r="94" customFormat="false" ht="15" hidden="false" customHeight="false" outlineLevel="0" collapsed="false">
      <c r="A94" s="1385" t="s">
        <v>2256</v>
      </c>
      <c r="B94" s="376" t="s">
        <v>2257</v>
      </c>
      <c r="E94" s="378" t="s">
        <v>2258</v>
      </c>
      <c r="G94" s="376" t="n">
        <f aca="false">(B87/1000)^2*(G91/1000)</f>
        <v>2.304</v>
      </c>
    </row>
    <row r="95" customFormat="false" ht="15" hidden="false" customHeight="false" outlineLevel="0" collapsed="false">
      <c r="A95" s="1385" t="s">
        <v>2259</v>
      </c>
      <c r="B95" s="376" t="s">
        <v>2260</v>
      </c>
      <c r="E95" s="378" t="s">
        <v>2261</v>
      </c>
      <c r="G95" s="1386" t="n">
        <f aca="false">0.25*C87*(G89/1000)*PI()*(B87/1000)^2*(1-B89)</f>
        <v>1.87913605270158</v>
      </c>
    </row>
    <row r="96" customFormat="false" ht="15" hidden="false" customHeight="false" outlineLevel="0" collapsed="false">
      <c r="A96" s="1387" t="s">
        <v>2262</v>
      </c>
      <c r="B96" s="376" t="s">
        <v>2263</v>
      </c>
      <c r="E96" s="378" t="s">
        <v>2264</v>
      </c>
      <c r="G96" s="1386" t="n">
        <f aca="false">0.25*C87*0.5*(D87/1000)*PI()*(B87/1000)^2*B89</f>
        <v>3.132</v>
      </c>
    </row>
    <row r="97" customFormat="false" ht="15" hidden="false" customHeight="false" outlineLevel="0" collapsed="false">
      <c r="A97" s="1387" t="s">
        <v>2265</v>
      </c>
      <c r="B97" s="376" t="s">
        <v>2266</v>
      </c>
      <c r="C97" s="378" t="s">
        <v>2267</v>
      </c>
      <c r="E97" s="378" t="s">
        <v>2268</v>
      </c>
      <c r="G97" s="1386" t="n">
        <f aca="false">E87*0.25*PI()*(B87/1000)^2*(F87/1000)</f>
        <v>0</v>
      </c>
    </row>
    <row r="98" customFormat="false" ht="15" hidden="false" customHeight="false" outlineLevel="0" collapsed="false">
      <c r="B98" s="1388" t="s">
        <v>2269</v>
      </c>
    </row>
    <row r="99" customFormat="false" ht="15" hidden="false" customHeight="false" outlineLevel="0" collapsed="false">
      <c r="B99" s="1389" t="n">
        <f aca="false">(G93+G94+G95+G96+G97)*G87</f>
        <v>4130.38712710466</v>
      </c>
    </row>
    <row r="100" customFormat="false" ht="15" hidden="false" customHeight="false" outlineLevel="0" collapsed="false"/>
    <row r="101" customFormat="false" ht="15" hidden="false" customHeight="false" outlineLevel="0" collapsed="false">
      <c r="A101" s="376" t="s">
        <v>2274</v>
      </c>
    </row>
    <row r="102" customFormat="false" ht="15" hidden="false" customHeight="false" outlineLevel="0" collapsed="false">
      <c r="B102" s="1377" t="s">
        <v>2242</v>
      </c>
      <c r="C102" s="1377" t="s">
        <v>496</v>
      </c>
      <c r="D102" s="1377" t="s">
        <v>2243</v>
      </c>
      <c r="E102" s="1377" t="s">
        <v>2244</v>
      </c>
      <c r="F102" s="1377" t="s">
        <v>2245</v>
      </c>
      <c r="G102" s="1377" t="s">
        <v>2246</v>
      </c>
      <c r="H102" s="1378" t="s">
        <v>2247</v>
      </c>
      <c r="I102" s="1378" t="s">
        <v>2248</v>
      </c>
    </row>
    <row r="103" customFormat="false" ht="15" hidden="false" customHeight="false" outlineLevel="0" collapsed="false">
      <c r="B103" s="1379" t="n">
        <v>1200</v>
      </c>
      <c r="C103" s="1379" t="n">
        <v>40</v>
      </c>
      <c r="D103" s="1379" t="n">
        <v>600</v>
      </c>
      <c r="E103" s="1379" t="n">
        <v>0</v>
      </c>
      <c r="F103" s="1379" t="n">
        <v>1700</v>
      </c>
      <c r="G103" s="1379" t="n">
        <v>528.5</v>
      </c>
      <c r="H103" s="1380" t="n">
        <f aca="false">0.25*PI()*(B103/1000)^2</f>
        <v>1.13097335529233</v>
      </c>
      <c r="I103" s="1381" t="n">
        <v>0.2632</v>
      </c>
    </row>
    <row r="104" customFormat="false" ht="15" hidden="false" customHeight="false" outlineLevel="0" collapsed="false">
      <c r="B104" s="1382" t="s">
        <v>2249</v>
      </c>
      <c r="C104" s="1382"/>
      <c r="D104" s="1382"/>
      <c r="E104" s="1382"/>
      <c r="F104" s="1382"/>
      <c r="G104" s="1377" t="s">
        <v>2250</v>
      </c>
    </row>
    <row r="105" customFormat="false" ht="15" hidden="false" customHeight="false" outlineLevel="0" collapsed="false">
      <c r="B105" s="1383" t="n">
        <f aca="false">I103/H103</f>
        <v>0.232719894565483</v>
      </c>
      <c r="C105" s="1383"/>
      <c r="D105" s="1383"/>
      <c r="E105" s="1383"/>
      <c r="F105" s="1383"/>
      <c r="G105" s="1379" t="n">
        <v>80</v>
      </c>
    </row>
    <row r="106" customFormat="false" ht="15" hidden="false" customHeight="false" outlineLevel="0" collapsed="false">
      <c r="B106" s="1382" t="s">
        <v>2251</v>
      </c>
      <c r="C106" s="1382"/>
      <c r="D106" s="1382"/>
      <c r="E106" s="1382"/>
      <c r="F106" s="1382"/>
      <c r="G106" s="1377" t="s">
        <v>2252</v>
      </c>
    </row>
    <row r="107" customFormat="false" ht="15" hidden="false" customHeight="false" outlineLevel="0" collapsed="false">
      <c r="B107" s="1383" t="n">
        <v>2800</v>
      </c>
      <c r="C107" s="1383"/>
      <c r="D107" s="1383"/>
      <c r="E107" s="1383"/>
      <c r="F107" s="1383"/>
      <c r="G107" s="1384" t="n">
        <v>1400</v>
      </c>
    </row>
    <row r="108" customFormat="false" ht="15" hidden="false" customHeight="false" outlineLevel="0" collapsed="false"/>
    <row r="109" customFormat="false" ht="15" hidden="false" customHeight="false" outlineLevel="0" collapsed="false">
      <c r="A109" s="1385" t="s">
        <v>2253</v>
      </c>
      <c r="B109" s="376" t="s">
        <v>2254</v>
      </c>
      <c r="E109" s="378" t="s">
        <v>2255</v>
      </c>
      <c r="G109" s="1386" t="n">
        <f aca="false">0.1309*(B103/1000)^3</f>
        <v>0.2261952</v>
      </c>
    </row>
    <row r="110" customFormat="false" ht="15" hidden="false" customHeight="false" outlineLevel="0" collapsed="false">
      <c r="A110" s="1385" t="s">
        <v>2256</v>
      </c>
      <c r="B110" s="376" t="s">
        <v>2257</v>
      </c>
      <c r="E110" s="378" t="s">
        <v>2258</v>
      </c>
      <c r="G110" s="376" t="n">
        <f aca="false">(B103/1000)^2*(G107/1000)</f>
        <v>2.016</v>
      </c>
    </row>
    <row r="111" customFormat="false" ht="15" hidden="false" customHeight="false" outlineLevel="0" collapsed="false">
      <c r="A111" s="1385" t="s">
        <v>2259</v>
      </c>
      <c r="B111" s="376" t="s">
        <v>2260</v>
      </c>
      <c r="E111" s="378" t="s">
        <v>2261</v>
      </c>
      <c r="G111" s="1386" t="n">
        <f aca="false">0.25*C103*(G105/1000)*PI()*(B103/1000)^2*(1-B105)</f>
        <v>2.77687473693544</v>
      </c>
    </row>
    <row r="112" customFormat="false" ht="15" hidden="false" customHeight="false" outlineLevel="0" collapsed="false">
      <c r="A112" s="1387" t="s">
        <v>2262</v>
      </c>
      <c r="B112" s="376" t="s">
        <v>2263</v>
      </c>
      <c r="E112" s="378" t="s">
        <v>2264</v>
      </c>
      <c r="G112" s="1386" t="n">
        <f aca="false">0.25*C103*0.5*(D103/1000)*PI()*(B103/1000)^2*B105</f>
        <v>3.1584</v>
      </c>
    </row>
    <row r="113" customFormat="false" ht="15" hidden="false" customHeight="false" outlineLevel="0" collapsed="false">
      <c r="A113" s="1387" t="s">
        <v>2265</v>
      </c>
      <c r="B113" s="376" t="s">
        <v>2266</v>
      </c>
      <c r="C113" s="378" t="s">
        <v>2267</v>
      </c>
      <c r="E113" s="378" t="s">
        <v>2268</v>
      </c>
      <c r="G113" s="1386" t="n">
        <f aca="false">E103*0.25*PI()*(B103/1000)^2*(F103/1000)</f>
        <v>0</v>
      </c>
    </row>
    <row r="114" customFormat="false" ht="15" hidden="false" customHeight="false" outlineLevel="0" collapsed="false">
      <c r="B114" s="1388" t="s">
        <v>2269</v>
      </c>
    </row>
    <row r="115" customFormat="false" ht="15" hidden="false" customHeight="false" outlineLevel="0" collapsed="false">
      <c r="B115" s="1389" t="n">
        <f aca="false">(G109+G110+G111+G112+G113)*G103</f>
        <v>4321.79286167038</v>
      </c>
    </row>
    <row r="116" customFormat="false" ht="15" hidden="false" customHeight="false" outlineLevel="0" collapsed="false"/>
    <row r="117" customFormat="false" ht="15" hidden="false" customHeight="false" outlineLevel="0" collapsed="false">
      <c r="A117" s="376" t="s">
        <v>2275</v>
      </c>
    </row>
    <row r="118" customFormat="false" ht="15" hidden="false" customHeight="false" outlineLevel="0" collapsed="false">
      <c r="B118" s="1377" t="s">
        <v>2242</v>
      </c>
      <c r="C118" s="1377" t="s">
        <v>496</v>
      </c>
      <c r="D118" s="1377" t="s">
        <v>2243</v>
      </c>
      <c r="E118" s="1377" t="s">
        <v>2244</v>
      </c>
      <c r="F118" s="1377" t="s">
        <v>2245</v>
      </c>
      <c r="G118" s="1377" t="s">
        <v>2246</v>
      </c>
      <c r="H118" s="1378" t="s">
        <v>2247</v>
      </c>
      <c r="I118" s="1378" t="s">
        <v>2248</v>
      </c>
    </row>
    <row r="119" customFormat="false" ht="15" hidden="false" customHeight="false" outlineLevel="0" collapsed="false">
      <c r="B119" s="1379" t="n">
        <v>1000</v>
      </c>
      <c r="C119" s="1379" t="n">
        <v>25</v>
      </c>
      <c r="D119" s="1379" t="n">
        <v>600</v>
      </c>
      <c r="E119" s="1379" t="n">
        <v>1</v>
      </c>
      <c r="F119" s="1379" t="n">
        <v>1700</v>
      </c>
      <c r="G119" s="1379" t="n">
        <v>1037</v>
      </c>
      <c r="H119" s="1380" t="n">
        <f aca="false">0.25*PI()*(B119/1000)^2</f>
        <v>0.785398163397448</v>
      </c>
      <c r="I119" s="1381" t="n">
        <v>0.2488</v>
      </c>
    </row>
    <row r="120" customFormat="false" ht="15" hidden="false" customHeight="false" outlineLevel="0" collapsed="false">
      <c r="B120" s="1382" t="s">
        <v>2249</v>
      </c>
      <c r="C120" s="1382"/>
      <c r="D120" s="1382"/>
      <c r="E120" s="1382"/>
      <c r="F120" s="1382"/>
      <c r="G120" s="1377" t="s">
        <v>2250</v>
      </c>
    </row>
    <row r="121" customFormat="false" ht="15" hidden="false" customHeight="false" outlineLevel="0" collapsed="false">
      <c r="B121" s="1383" t="n">
        <f aca="false">I119/H119</f>
        <v>0.316781998730109</v>
      </c>
      <c r="C121" s="1383"/>
      <c r="D121" s="1383"/>
      <c r="E121" s="1383"/>
      <c r="F121" s="1383"/>
      <c r="G121" s="1379" t="n">
        <v>80</v>
      </c>
    </row>
    <row r="122" customFormat="false" ht="15" hidden="false" customHeight="false" outlineLevel="0" collapsed="false">
      <c r="B122" s="1382" t="s">
        <v>2251</v>
      </c>
      <c r="C122" s="1382"/>
      <c r="D122" s="1382"/>
      <c r="E122" s="1382"/>
      <c r="F122" s="1382"/>
      <c r="G122" s="1377" t="s">
        <v>2252</v>
      </c>
    </row>
    <row r="123" customFormat="false" ht="15" hidden="false" customHeight="false" outlineLevel="0" collapsed="false">
      <c r="B123" s="1383" t="n">
        <v>3200</v>
      </c>
      <c r="C123" s="1383"/>
      <c r="D123" s="1383"/>
      <c r="E123" s="1383"/>
      <c r="F123" s="1383"/>
      <c r="G123" s="1384" t="n">
        <v>1600</v>
      </c>
    </row>
    <row r="124" customFormat="false" ht="15" hidden="false" customHeight="false" outlineLevel="0" collapsed="false"/>
    <row r="125" customFormat="false" ht="15" hidden="false" customHeight="false" outlineLevel="0" collapsed="false">
      <c r="A125" s="1385" t="s">
        <v>2253</v>
      </c>
      <c r="B125" s="376" t="s">
        <v>2254</v>
      </c>
      <c r="E125" s="378" t="s">
        <v>2255</v>
      </c>
      <c r="G125" s="1386" t="n">
        <f aca="false">0.1309*(B119/1000)^3</f>
        <v>0.1309</v>
      </c>
    </row>
    <row r="126" customFormat="false" ht="15" hidden="false" customHeight="false" outlineLevel="0" collapsed="false">
      <c r="A126" s="1385" t="s">
        <v>2256</v>
      </c>
      <c r="B126" s="376" t="s">
        <v>2257</v>
      </c>
      <c r="E126" s="378" t="s">
        <v>2258</v>
      </c>
      <c r="G126" s="376" t="n">
        <f aca="false">(B119/1000)^2*(G123/1000)</f>
        <v>1.6</v>
      </c>
    </row>
    <row r="127" customFormat="false" ht="15" hidden="false" customHeight="false" outlineLevel="0" collapsed="false">
      <c r="A127" s="1385" t="s">
        <v>2259</v>
      </c>
      <c r="B127" s="376" t="s">
        <v>2260</v>
      </c>
      <c r="E127" s="378" t="s">
        <v>2261</v>
      </c>
      <c r="G127" s="1386" t="n">
        <f aca="false">0.25*C119*(G121/1000)*PI()*(B119/1000)^2*(1-B121)</f>
        <v>1.0731963267949</v>
      </c>
    </row>
    <row r="128" customFormat="false" ht="15" hidden="false" customHeight="false" outlineLevel="0" collapsed="false">
      <c r="A128" s="1387" t="s">
        <v>2262</v>
      </c>
      <c r="B128" s="376" t="s">
        <v>2263</v>
      </c>
      <c r="E128" s="378" t="s">
        <v>2264</v>
      </c>
      <c r="G128" s="1386" t="n">
        <f aca="false">0.25*C119*0.5*(D119/1000)*PI()*(B119/1000)^2*B121</f>
        <v>1.866</v>
      </c>
    </row>
    <row r="129" customFormat="false" ht="15" hidden="false" customHeight="false" outlineLevel="0" collapsed="false">
      <c r="A129" s="1387" t="s">
        <v>2265</v>
      </c>
      <c r="B129" s="376" t="s">
        <v>2266</v>
      </c>
      <c r="C129" s="378" t="s">
        <v>2267</v>
      </c>
      <c r="E129" s="378" t="s">
        <v>2268</v>
      </c>
      <c r="G129" s="1386" t="n">
        <f aca="false">E119*0.25*PI()*(B119/1000)^2*(F119/1000)</f>
        <v>1.33517687777566</v>
      </c>
    </row>
    <row r="130" customFormat="false" ht="15" hidden="false" customHeight="false" outlineLevel="0" collapsed="false">
      <c r="B130" s="1388" t="s">
        <v>2269</v>
      </c>
    </row>
    <row r="131" customFormat="false" ht="15" hidden="false" customHeight="false" outlineLevel="0" collapsed="false">
      <c r="B131" s="1389" t="n">
        <f aca="false">(G125+G126+G127+G128+G129)*G119</f>
        <v>6227.46831313967</v>
      </c>
    </row>
    <row r="132" customFormat="false" ht="15" hidden="false" customHeight="false" outlineLevel="0" collapsed="false"/>
    <row r="133" customFormat="false" ht="15" hidden="false" customHeight="false" outlineLevel="0" collapsed="false">
      <c r="A133" s="376" t="s">
        <v>2276</v>
      </c>
    </row>
    <row r="134" customFormat="false" ht="15" hidden="false" customHeight="false" outlineLevel="0" collapsed="false">
      <c r="B134" s="1377" t="s">
        <v>2242</v>
      </c>
      <c r="C134" s="1377" t="s">
        <v>496</v>
      </c>
      <c r="D134" s="1377" t="s">
        <v>2243</v>
      </c>
      <c r="E134" s="1377" t="s">
        <v>2244</v>
      </c>
      <c r="F134" s="1377" t="s">
        <v>2245</v>
      </c>
      <c r="G134" s="1377" t="s">
        <v>2246</v>
      </c>
      <c r="H134" s="1378" t="s">
        <v>2247</v>
      </c>
      <c r="I134" s="1378"/>
    </row>
    <row r="135" customFormat="false" ht="15" hidden="false" customHeight="false" outlineLevel="0" collapsed="false">
      <c r="B135" s="1379" t="n">
        <v>1000</v>
      </c>
      <c r="C135" s="1379"/>
      <c r="D135" s="1379" t="n">
        <v>600</v>
      </c>
      <c r="E135" s="1379" t="n">
        <v>0</v>
      </c>
      <c r="F135" s="1379" t="n">
        <v>1700</v>
      </c>
      <c r="G135" s="1379" t="n">
        <v>1045</v>
      </c>
      <c r="H135" s="1380" t="n">
        <f aca="false">0.25*PI()*(B135/1000)^2</f>
        <v>0.785398163397448</v>
      </c>
    </row>
    <row r="136" customFormat="false" ht="15" hidden="false" customHeight="false" outlineLevel="0" collapsed="false">
      <c r="B136" s="1382" t="s">
        <v>2249</v>
      </c>
      <c r="C136" s="1382"/>
      <c r="D136" s="1382"/>
      <c r="E136" s="1382"/>
      <c r="F136" s="1382"/>
      <c r="G136" s="1377" t="s">
        <v>2250</v>
      </c>
    </row>
    <row r="137" customFormat="false" ht="15" hidden="false" customHeight="false" outlineLevel="0" collapsed="false">
      <c r="B137" s="1383" t="n">
        <v>0.2</v>
      </c>
      <c r="C137" s="1383"/>
      <c r="D137" s="1383"/>
      <c r="E137" s="1383"/>
      <c r="F137" s="1383"/>
      <c r="G137" s="1379" t="n">
        <v>70</v>
      </c>
    </row>
    <row r="138" customFormat="false" ht="15" hidden="false" customHeight="false" outlineLevel="0" collapsed="false">
      <c r="B138" s="1382" t="s">
        <v>2251</v>
      </c>
      <c r="C138" s="1382"/>
      <c r="D138" s="1382"/>
      <c r="E138" s="1382"/>
      <c r="F138" s="1382"/>
      <c r="G138" s="1377" t="s">
        <v>2252</v>
      </c>
    </row>
    <row r="139" customFormat="false" ht="15" hidden="false" customHeight="false" outlineLevel="0" collapsed="false">
      <c r="B139" s="1383" t="n">
        <v>3200</v>
      </c>
      <c r="C139" s="1383"/>
      <c r="D139" s="1383"/>
      <c r="E139" s="1383"/>
      <c r="F139" s="1383"/>
      <c r="G139" s="1384" t="n">
        <v>100</v>
      </c>
    </row>
    <row r="140" customFormat="false" ht="15" hidden="false" customHeight="false" outlineLevel="0" collapsed="false"/>
    <row r="141" customFormat="false" ht="15" hidden="false" customHeight="false" outlineLevel="0" collapsed="false">
      <c r="A141" s="1385" t="s">
        <v>2253</v>
      </c>
      <c r="B141" s="376" t="s">
        <v>2254</v>
      </c>
      <c r="E141" s="378" t="s">
        <v>2255</v>
      </c>
      <c r="G141" s="1386" t="n">
        <f aca="false">0.1309*(B135/1000)^3</f>
        <v>0.1309</v>
      </c>
    </row>
    <row r="142" customFormat="false" ht="15" hidden="false" customHeight="false" outlineLevel="0" collapsed="false">
      <c r="A142" s="1385" t="s">
        <v>2256</v>
      </c>
      <c r="B142" s="376" t="s">
        <v>2257</v>
      </c>
      <c r="E142" s="378" t="s">
        <v>2258</v>
      </c>
      <c r="G142" s="376" t="n">
        <f aca="false">(B135/1000)^2*(G139/1000)</f>
        <v>0.1</v>
      </c>
    </row>
    <row r="143" customFormat="false" ht="15" hidden="false" customHeight="false" outlineLevel="0" collapsed="false">
      <c r="A143" s="1385" t="s">
        <v>2259</v>
      </c>
      <c r="B143" s="376" t="s">
        <v>2260</v>
      </c>
      <c r="E143" s="378" t="s">
        <v>2261</v>
      </c>
      <c r="G143" s="1386" t="n">
        <f aca="false">0.25*C135*(G137/1000)*PI()*(B135/1000)^2*(1-B137)</f>
        <v>0</v>
      </c>
    </row>
    <row r="144" customFormat="false" ht="15" hidden="false" customHeight="false" outlineLevel="0" collapsed="false">
      <c r="A144" s="1387" t="s">
        <v>2262</v>
      </c>
      <c r="B144" s="376" t="s">
        <v>2263</v>
      </c>
      <c r="E144" s="378" t="s">
        <v>2264</v>
      </c>
      <c r="G144" s="1386" t="n">
        <f aca="false">0.25*C135*0.5*(D135/1000)*PI()*(B135/1000)^2*B137</f>
        <v>0</v>
      </c>
    </row>
    <row r="145" customFormat="false" ht="15" hidden="false" customHeight="false" outlineLevel="0" collapsed="false">
      <c r="A145" s="1387" t="s">
        <v>2265</v>
      </c>
      <c r="B145" s="376" t="s">
        <v>2266</v>
      </c>
      <c r="C145" s="378" t="s">
        <v>2267</v>
      </c>
      <c r="E145" s="378" t="s">
        <v>2268</v>
      </c>
      <c r="G145" s="1386" t="n">
        <f aca="false">E135*0.25*PI()*(B135/1000)^2*(F135/1000)</f>
        <v>0</v>
      </c>
    </row>
    <row r="146" customFormat="false" ht="15" hidden="false" customHeight="false" outlineLevel="0" collapsed="false">
      <c r="B146" s="1388" t="s">
        <v>2269</v>
      </c>
    </row>
    <row r="147" customFormat="false" ht="15" hidden="false" customHeight="false" outlineLevel="0" collapsed="false">
      <c r="B147" s="1389" t="n">
        <f aca="false">(G141+G142+G143+G144+G145)*G135</f>
        <v>241.2905</v>
      </c>
    </row>
    <row r="148" customFormat="false" ht="15" hidden="false" customHeight="false" outlineLevel="0" collapsed="false"/>
    <row r="149" customFormat="false" ht="15" hidden="false" customHeight="false" outlineLevel="0" collapsed="false">
      <c r="A149" s="376" t="s">
        <v>2277</v>
      </c>
    </row>
    <row r="150" customFormat="false" ht="15" hidden="false" customHeight="false" outlineLevel="0" collapsed="false">
      <c r="B150" s="1377" t="s">
        <v>2242</v>
      </c>
      <c r="C150" s="1377" t="s">
        <v>2278</v>
      </c>
      <c r="D150" s="1377" t="s">
        <v>1921</v>
      </c>
      <c r="E150" s="1377" t="s">
        <v>2244</v>
      </c>
      <c r="F150" s="1377" t="s">
        <v>2245</v>
      </c>
      <c r="G150" s="1377" t="s">
        <v>2246</v>
      </c>
      <c r="H150" s="1378" t="s">
        <v>2247</v>
      </c>
      <c r="J150" s="376" t="s">
        <v>2279</v>
      </c>
    </row>
    <row r="151" customFormat="false" ht="15" hidden="false" customHeight="false" outlineLevel="0" collapsed="false">
      <c r="B151" s="1379" t="n">
        <v>2600</v>
      </c>
      <c r="C151" s="1379" t="n">
        <v>2200</v>
      </c>
      <c r="D151" s="1390" t="n">
        <v>0.85</v>
      </c>
      <c r="E151" s="1379" t="n">
        <v>1</v>
      </c>
      <c r="F151" s="1379" t="n">
        <v>700</v>
      </c>
      <c r="G151" s="1379" t="n">
        <v>772</v>
      </c>
      <c r="H151" s="1380" t="n">
        <f aca="false">0.25*PI()*(B151/1000)^2</f>
        <v>5.30929158456675</v>
      </c>
      <c r="J151" s="1391" t="n">
        <v>0.3</v>
      </c>
    </row>
    <row r="152" customFormat="false" ht="15" hidden="false" customHeight="false" outlineLevel="0" collapsed="false">
      <c r="B152" s="1379" t="n">
        <v>4200</v>
      </c>
      <c r="C152" s="1379" t="n">
        <v>6600</v>
      </c>
      <c r="D152" s="1390" t="n">
        <v>0.85</v>
      </c>
      <c r="E152" s="1379" t="n">
        <v>1</v>
      </c>
      <c r="F152" s="1379" t="n">
        <f aca="false">700+400</f>
        <v>1100</v>
      </c>
      <c r="G152" s="1379" t="n">
        <v>772</v>
      </c>
      <c r="H152" s="1380" t="n">
        <f aca="false">0.25*PI()*(B152/1000)^2</f>
        <v>13.854423602331</v>
      </c>
      <c r="J152" s="1391" t="n">
        <v>0.3</v>
      </c>
    </row>
    <row r="153" customFormat="false" ht="15" hidden="false" customHeight="false" outlineLevel="0" collapsed="false">
      <c r="B153" s="1377" t="s">
        <v>2242</v>
      </c>
      <c r="C153" s="1377" t="s">
        <v>496</v>
      </c>
      <c r="D153" s="1377" t="s">
        <v>2243</v>
      </c>
      <c r="E153" s="1377" t="s">
        <v>2244</v>
      </c>
      <c r="F153" s="1377" t="s">
        <v>2245</v>
      </c>
      <c r="G153" s="1377" t="s">
        <v>2246</v>
      </c>
      <c r="H153" s="1378" t="s">
        <v>2247</v>
      </c>
      <c r="I153" s="1378"/>
    </row>
    <row r="154" customFormat="false" ht="15" hidden="false" customHeight="false" outlineLevel="0" collapsed="false">
      <c r="B154" s="1379" t="n">
        <v>2200</v>
      </c>
      <c r="C154" s="1379" t="n">
        <v>4</v>
      </c>
      <c r="D154" s="1379" t="n">
        <v>500</v>
      </c>
      <c r="E154" s="1379" t="n">
        <v>0</v>
      </c>
      <c r="F154" s="1379"/>
      <c r="G154" s="1379" t="n">
        <v>772</v>
      </c>
      <c r="H154" s="1380" t="n">
        <f aca="false">0.25*PI()*(B154/1000)^2</f>
        <v>3.80132711084365</v>
      </c>
    </row>
    <row r="155" customFormat="false" ht="15" hidden="false" customHeight="false" outlineLevel="0" collapsed="false">
      <c r="B155" s="1382" t="s">
        <v>2249</v>
      </c>
      <c r="C155" s="1382"/>
      <c r="D155" s="1382"/>
      <c r="E155" s="1382"/>
      <c r="F155" s="1382"/>
      <c r="G155" s="1377" t="s">
        <v>2250</v>
      </c>
    </row>
    <row r="156" customFormat="false" ht="15" hidden="false" customHeight="false" outlineLevel="0" collapsed="false">
      <c r="B156" s="1383" t="n">
        <v>0.2</v>
      </c>
      <c r="C156" s="1383"/>
      <c r="D156" s="1383"/>
      <c r="E156" s="1383"/>
      <c r="F156" s="1383"/>
      <c r="G156" s="1379" t="n">
        <v>80</v>
      </c>
    </row>
    <row r="157" customFormat="false" ht="15" hidden="false" customHeight="false" outlineLevel="0" collapsed="false">
      <c r="B157" s="1382" t="s">
        <v>2251</v>
      </c>
      <c r="C157" s="1382"/>
      <c r="D157" s="1382"/>
      <c r="E157" s="1382"/>
      <c r="F157" s="1382"/>
      <c r="G157" s="1377" t="s">
        <v>2252</v>
      </c>
    </row>
    <row r="158" customFormat="false" ht="15" hidden="false" customHeight="false" outlineLevel="0" collapsed="false">
      <c r="B158" s="1383"/>
      <c r="C158" s="1383"/>
      <c r="D158" s="1383"/>
      <c r="E158" s="1383"/>
      <c r="F158" s="1383"/>
      <c r="G158" s="1384" t="n">
        <v>1400</v>
      </c>
    </row>
    <row r="159" customFormat="false" ht="15" hidden="false" customHeight="false" outlineLevel="0" collapsed="false"/>
    <row r="160" customFormat="false" ht="15" hidden="false" customHeight="false" outlineLevel="0" collapsed="false">
      <c r="A160" s="1385" t="s">
        <v>2253</v>
      </c>
      <c r="B160" s="376" t="s">
        <v>2254</v>
      </c>
      <c r="E160" s="378" t="s">
        <v>2255</v>
      </c>
      <c r="G160" s="1386" t="n">
        <f aca="false">0.1309*(B154/1000)^3</f>
        <v>1.3938232</v>
      </c>
    </row>
    <row r="161" customFormat="false" ht="15" hidden="false" customHeight="false" outlineLevel="0" collapsed="false">
      <c r="A161" s="1385" t="s">
        <v>2256</v>
      </c>
      <c r="B161" s="376" t="s">
        <v>2257</v>
      </c>
      <c r="E161" s="378" t="s">
        <v>2258</v>
      </c>
      <c r="G161" s="376" t="n">
        <f aca="false">(B151/1000)^2*(G158/1000)</f>
        <v>9.464</v>
      </c>
    </row>
    <row r="162" customFormat="false" ht="15" hidden="false" customHeight="false" outlineLevel="0" collapsed="false">
      <c r="A162" s="1385" t="s">
        <v>2259</v>
      </c>
      <c r="B162" s="376" t="s">
        <v>2260</v>
      </c>
      <c r="E162" s="378" t="s">
        <v>2261</v>
      </c>
      <c r="G162" s="1386" t="n">
        <f aca="false">0.25*C154*(G156/1000)*PI()*(B154/1000)^2*(1-B156)</f>
        <v>0.973139740375975</v>
      </c>
    </row>
    <row r="163" customFormat="false" ht="15" hidden="false" customHeight="false" outlineLevel="0" collapsed="false">
      <c r="A163" s="1387" t="s">
        <v>2262</v>
      </c>
      <c r="B163" s="376" t="s">
        <v>2263</v>
      </c>
      <c r="E163" s="378" t="s">
        <v>2264</v>
      </c>
      <c r="G163" s="1386" t="n">
        <f aca="false">0.25*C154*0.5*(D154/1000)*PI()*(B154/1000)^2*B156</f>
        <v>0.76026542216873</v>
      </c>
    </row>
    <row r="164" customFormat="false" ht="15" hidden="false" customHeight="false" outlineLevel="0" collapsed="false">
      <c r="A164" s="1387" t="s">
        <v>2265</v>
      </c>
      <c r="B164" s="376" t="s">
        <v>2266</v>
      </c>
      <c r="C164" s="378" t="s">
        <v>2267</v>
      </c>
      <c r="E164" s="378" t="s">
        <v>2268</v>
      </c>
      <c r="G164" s="1386" t="n">
        <f aca="false">E151*0.25*PI()*(B151/1000)^2*(F151/1000)+E152*0.25*PI()*(B152/1000)^2*(F152/1000)</f>
        <v>18.9563700717608</v>
      </c>
    </row>
    <row r="165" customFormat="false" ht="15" hidden="false" customHeight="false" outlineLevel="0" collapsed="false">
      <c r="A165" s="1387" t="s">
        <v>2280</v>
      </c>
      <c r="B165" s="376" t="s">
        <v>2281</v>
      </c>
      <c r="C165" s="378" t="s">
        <v>2267</v>
      </c>
      <c r="G165" s="1392" t="n">
        <f aca="false">0.25*PI()*(B152/1000)^2*(C152/1000)*D152*J152+0.25*PI()*(B151/1000)^2*(C151/1000)*D151*J151</f>
        <v>26.295507501665</v>
      </c>
    </row>
    <row r="166" customFormat="false" ht="15" hidden="false" customHeight="false" outlineLevel="0" collapsed="false">
      <c r="B166" s="1388" t="s">
        <v>2269</v>
      </c>
    </row>
    <row r="167" customFormat="false" ht="15" hidden="false" customHeight="false" outlineLevel="0" collapsed="false">
      <c r="B167" s="1389" t="n">
        <f aca="false">(G160+G161+G162+G163+G164+G165)*G151</f>
        <v>44654.8777825692</v>
      </c>
    </row>
    <row r="168" customFormat="false" ht="15" hidden="false" customHeight="false" outlineLevel="0" collapsed="false"/>
    <row r="169" customFormat="false" ht="15" hidden="false" customHeight="false" outlineLevel="0" collapsed="false">
      <c r="A169" s="378" t="s">
        <v>2282</v>
      </c>
    </row>
    <row r="170" customFormat="false" ht="15" hidden="false" customHeight="false" outlineLevel="0" collapsed="false">
      <c r="B170" s="376" t="s">
        <v>2283</v>
      </c>
      <c r="C170" s="376" t="s">
        <v>2284</v>
      </c>
      <c r="D170" s="376" t="s">
        <v>2285</v>
      </c>
      <c r="E170" s="376" t="s">
        <v>2286</v>
      </c>
    </row>
    <row r="171" customFormat="false" ht="15" hidden="false" customHeight="false" outlineLevel="0" collapsed="false">
      <c r="B171" s="1393" t="n">
        <v>28100</v>
      </c>
      <c r="C171" s="1393" t="n">
        <v>800</v>
      </c>
      <c r="D171" s="1393" t="n">
        <v>0.5</v>
      </c>
      <c r="E171" s="1389" t="n">
        <f aca="false">B171/1000*C171*D171</f>
        <v>11240</v>
      </c>
    </row>
    <row r="172" customFormat="false" ht="15" hidden="false" customHeight="false" outlineLevel="0" collapsed="false">
      <c r="B172" s="376" t="n">
        <v>180000</v>
      </c>
      <c r="C172" s="1393" t="n">
        <v>800</v>
      </c>
      <c r="D172" s="1393" t="n">
        <v>0.9</v>
      </c>
      <c r="E172" s="1389" t="n">
        <f aca="false">B172/1000*C172*D172</f>
        <v>129600</v>
      </c>
    </row>
    <row r="173" customFormat="false" ht="15" hidden="false" customHeight="false" outlineLevel="0" collapsed="false">
      <c r="B173" s="376" t="n">
        <v>203000</v>
      </c>
      <c r="C173" s="1393" t="n">
        <v>800</v>
      </c>
      <c r="D173" s="1393" t="n">
        <v>0.9</v>
      </c>
      <c r="E173" s="1389" t="n">
        <f aca="false">B173/1000*C173*D173</f>
        <v>146160</v>
      </c>
    </row>
    <row r="174" customFormat="false" ht="15" hidden="false" customHeight="false" outlineLevel="0" collapsed="false">
      <c r="B174" s="376" t="n">
        <v>203000</v>
      </c>
      <c r="C174" s="1393" t="n">
        <v>800</v>
      </c>
      <c r="D174" s="1393" t="n">
        <v>0.9</v>
      </c>
      <c r="E174" s="1389" t="n">
        <f aca="false">B174/1000*C174*D174</f>
        <v>146160</v>
      </c>
    </row>
    <row r="175" customFormat="false" ht="15" hidden="false" customHeight="false" outlineLevel="0" collapsed="false">
      <c r="C175" s="1393"/>
      <c r="D175" s="1393"/>
      <c r="E175" s="1389"/>
    </row>
  </sheetData>
  <mergeCells count="40">
    <mergeCell ref="B6:F6"/>
    <mergeCell ref="B7:F7"/>
    <mergeCell ref="B8:F8"/>
    <mergeCell ref="B9:F9"/>
    <mergeCell ref="B23:F23"/>
    <mergeCell ref="B24:F24"/>
    <mergeCell ref="B25:F25"/>
    <mergeCell ref="B26:F26"/>
    <mergeCell ref="B40:F40"/>
    <mergeCell ref="B41:F41"/>
    <mergeCell ref="B42:F42"/>
    <mergeCell ref="B43:F43"/>
    <mergeCell ref="B56:F56"/>
    <mergeCell ref="B57:F57"/>
    <mergeCell ref="B58:F58"/>
    <mergeCell ref="B59:F59"/>
    <mergeCell ref="B72:F72"/>
    <mergeCell ref="B73:F73"/>
    <mergeCell ref="B74:F74"/>
    <mergeCell ref="B75:F75"/>
    <mergeCell ref="B88:F88"/>
    <mergeCell ref="B89:F89"/>
    <mergeCell ref="B90:F90"/>
    <mergeCell ref="B91:F91"/>
    <mergeCell ref="B104:F104"/>
    <mergeCell ref="B105:F105"/>
    <mergeCell ref="B106:F106"/>
    <mergeCell ref="B107:F107"/>
    <mergeCell ref="B120:F120"/>
    <mergeCell ref="B121:F121"/>
    <mergeCell ref="B122:F122"/>
    <mergeCell ref="B123:F123"/>
    <mergeCell ref="B136:F136"/>
    <mergeCell ref="B137:F137"/>
    <mergeCell ref="B138:F138"/>
    <mergeCell ref="B139:F139"/>
    <mergeCell ref="B155:F155"/>
    <mergeCell ref="B156:F156"/>
    <mergeCell ref="B157:F157"/>
    <mergeCell ref="B158:F1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M21" activeCellId="0" sqref="M21"/>
    </sheetView>
  </sheetViews>
  <sheetFormatPr defaultColWidth="8.50390625" defaultRowHeight="12.8" zeroHeight="false" outlineLevelRow="0" outlineLevelCol="0"/>
  <cols>
    <col collapsed="false" customWidth="true" hidden="false" outlineLevel="0" max="1" min="1" style="0" width="14.38"/>
  </cols>
  <sheetData>
    <row r="1" customFormat="false" ht="15" hidden="false" customHeight="false" outlineLevel="0" collapsed="false">
      <c r="A1" s="26" t="s">
        <v>2287</v>
      </c>
    </row>
    <row r="2" customFormat="false" ht="15" hidden="false" customHeight="false" outlineLevel="0" collapsed="false">
      <c r="A2" s="26" t="s">
        <v>2288</v>
      </c>
      <c r="B2" s="282" t="n">
        <v>50</v>
      </c>
      <c r="C2" s="26" t="s">
        <v>2289</v>
      </c>
      <c r="D2" s="0" t="n">
        <v>50</v>
      </c>
    </row>
    <row r="3" customFormat="false" ht="15" hidden="false" customHeight="false" outlineLevel="0" collapsed="false">
      <c r="A3" s="26" t="s">
        <v>2290</v>
      </c>
      <c r="B3" s="282" t="n">
        <v>213.2</v>
      </c>
      <c r="C3" s="26" t="s">
        <v>2291</v>
      </c>
      <c r="D3" s="0" t="n">
        <v>213.2</v>
      </c>
    </row>
    <row r="4" customFormat="false" ht="15" hidden="false" customHeight="false" outlineLevel="0" collapsed="false">
      <c r="A4" s="26" t="s">
        <v>2292</v>
      </c>
      <c r="B4" s="282" t="n">
        <v>80</v>
      </c>
      <c r="C4" s="26" t="s">
        <v>2289</v>
      </c>
      <c r="D4" s="0" t="n">
        <v>80</v>
      </c>
    </row>
    <row r="5" customFormat="false" ht="15" hidden="false" customHeight="false" outlineLevel="0" collapsed="false">
      <c r="A5" s="26" t="s">
        <v>2293</v>
      </c>
      <c r="B5" s="282" t="n">
        <v>50.7</v>
      </c>
      <c r="C5" s="26" t="s">
        <v>2291</v>
      </c>
      <c r="D5" s="0" t="n">
        <v>50.7</v>
      </c>
    </row>
    <row r="6" customFormat="false" ht="15" hidden="false" customHeight="false" outlineLevel="0" collapsed="false">
      <c r="A6" s="26" t="s">
        <v>2294</v>
      </c>
      <c r="B6" s="1394" t="n">
        <f aca="false">(LN(LN(B5+0.6))-LN(LN(B3+0.6)))/(LN(B4+273)-LN(B2+273))</f>
        <v>-3.48259882587739</v>
      </c>
    </row>
    <row r="7" customFormat="false" ht="15" hidden="false" customHeight="false" outlineLevel="0" collapsed="false">
      <c r="A7" s="26" t="s">
        <v>2295</v>
      </c>
      <c r="B7" s="0" t="n">
        <f aca="false">LN(LN(B5+0.6))-B6*LN(B4+273)</f>
        <v>21.8011492150987</v>
      </c>
    </row>
    <row r="8" customFormat="false" ht="15" hidden="false" customHeight="false" outlineLevel="0" collapsed="false">
      <c r="A8" s="26" t="s">
        <v>2296</v>
      </c>
      <c r="B8" s="282" t="n">
        <v>60</v>
      </c>
      <c r="C8" s="26" t="s">
        <v>2289</v>
      </c>
    </row>
    <row r="9" customFormat="false" ht="15" hidden="false" customHeight="false" outlineLevel="0" collapsed="false">
      <c r="A9" s="26" t="s">
        <v>2297</v>
      </c>
      <c r="B9" s="0" t="n">
        <f aca="false">EXP(EXP($B$7+$B$6*LN(B8+273)))-0.6</f>
        <v>123.931337983001</v>
      </c>
      <c r="C9" s="26" t="s">
        <v>2291</v>
      </c>
    </row>
  </sheetData>
  <printOptions headings="false" gridLines="false" gridLinesSet="true" horizontalCentered="false" verticalCentered="false"/>
  <pageMargins left="0.7" right="0.7" top="0.75" bottom="0.75" header="0.511811023622047" footer="0.511811023622047"/>
  <pageSetup paperSize="76"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selection pane="topLeft" activeCell="C15" activeCellId="0" sqref="C15"/>
    </sheetView>
  </sheetViews>
  <sheetFormatPr defaultColWidth="8.50390625" defaultRowHeight="14.25" zeroHeight="false" outlineLevelRow="0" outlineLevelCol="0"/>
  <cols>
    <col collapsed="false" customWidth="true" hidden="false" outlineLevel="0" max="1" min="1" style="0" width="21.75"/>
    <col collapsed="false" customWidth="true" hidden="false" outlineLevel="0" max="2" min="2" style="1395" width="22.12"/>
    <col collapsed="false" customWidth="true" hidden="false" outlineLevel="0" max="3" min="3" style="1395" width="4.25"/>
    <col collapsed="false" customWidth="true" hidden="false" outlineLevel="0" max="4" min="4" style="0" width="14.13"/>
    <col collapsed="false" customWidth="true" hidden="false" outlineLevel="0" max="5" min="5" style="226" width="17.25"/>
  </cols>
  <sheetData>
    <row r="1" customFormat="false" ht="15" hidden="false" customHeight="false" outlineLevel="0" collapsed="false">
      <c r="B1" s="1395" t="s">
        <v>2063</v>
      </c>
      <c r="E1" s="233" t="s">
        <v>2298</v>
      </c>
    </row>
    <row r="2" customFormat="false" ht="15" hidden="false" customHeight="false" outlineLevel="0" collapsed="false">
      <c r="B2" s="1395" t="s">
        <v>2299</v>
      </c>
      <c r="E2" s="233" t="s">
        <v>2300</v>
      </c>
    </row>
    <row r="3" customFormat="false" ht="15" hidden="false" customHeight="false" outlineLevel="0" collapsed="false">
      <c r="A3" s="26" t="s">
        <v>2301</v>
      </c>
      <c r="B3" s="1395" t="e">
        <f aca="false">物流参数!FN7/B8</f>
        <v>#DIV/0!</v>
      </c>
      <c r="D3" s="26" t="s">
        <v>2302</v>
      </c>
      <c r="E3" s="226" t="n">
        <f aca="false">物流参数!K7/物流参数!K10</f>
        <v>-2.99433665091652</v>
      </c>
    </row>
    <row r="4" customFormat="false" ht="15" hidden="false" customHeight="false" outlineLevel="0" collapsed="false">
      <c r="A4" s="26" t="s">
        <v>2303</v>
      </c>
      <c r="B4" s="1395" t="e">
        <f aca="false">物流参数!FN7*0.005/B8</f>
        <v>#DIV/0!</v>
      </c>
      <c r="D4" s="26" t="s">
        <v>2304</v>
      </c>
      <c r="E4" s="226" t="n">
        <f aca="false">物流参数!AU7/物流参数!AU10</f>
        <v>-34.578110383536</v>
      </c>
    </row>
    <row r="5" customFormat="false" ht="15" hidden="false" customHeight="false" outlineLevel="0" collapsed="false">
      <c r="A5" s="26" t="s">
        <v>2305</v>
      </c>
      <c r="B5" s="1395" t="e">
        <f aca="false">物流参数!FN7*0.3/B8</f>
        <v>#DIV/0!</v>
      </c>
    </row>
    <row r="6" customFormat="false" ht="15" hidden="false" customHeight="false" outlineLevel="0" collapsed="false">
      <c r="A6" s="26" t="s">
        <v>2306</v>
      </c>
      <c r="B6" s="1395" t="e">
        <f aca="false">SUM(B3:B5)</f>
        <v>#DIV/0!</v>
      </c>
      <c r="E6" s="1395"/>
    </row>
    <row r="7" customFormat="false" ht="15" hidden="false" customHeight="false" outlineLevel="0" collapsed="false">
      <c r="A7" s="26" t="s">
        <v>2307</v>
      </c>
      <c r="B7" s="1396" t="n">
        <f aca="false">物流参数!FN31</f>
        <v>0</v>
      </c>
      <c r="E7" s="1395"/>
    </row>
    <row r="8" customFormat="false" ht="15" hidden="false" customHeight="false" outlineLevel="0" collapsed="false">
      <c r="A8" s="26" t="s">
        <v>2308</v>
      </c>
      <c r="B8" s="1397" t="n">
        <f aca="false">物流参数!FN10</f>
        <v>0</v>
      </c>
      <c r="E8" s="1395"/>
    </row>
    <row r="9" customFormat="false" ht="15" hidden="false" customHeight="false" outlineLevel="0" collapsed="false">
      <c r="A9" s="26" t="s">
        <v>2309</v>
      </c>
      <c r="B9" s="1398" t="n">
        <v>200</v>
      </c>
      <c r="C9" s="1398"/>
      <c r="E9" s="1398"/>
    </row>
    <row r="10" customFormat="false" ht="15" hidden="false" customHeight="false" outlineLevel="0" collapsed="false">
      <c r="A10" s="26" t="s">
        <v>2310</v>
      </c>
      <c r="B10" s="1395" t="e">
        <f aca="false">B6/3600/(0.785*(B9/1000)^2)</f>
        <v>#DIV/0!</v>
      </c>
      <c r="E10" s="1395"/>
    </row>
    <row r="11" customFormat="false" ht="15" hidden="false" customHeight="false" outlineLevel="0" collapsed="false">
      <c r="A11" s="26" t="s">
        <v>2311</v>
      </c>
      <c r="B11" s="1395" t="n">
        <f aca="false">B9*10</f>
        <v>2000</v>
      </c>
      <c r="E11" s="1395"/>
    </row>
    <row r="12" customFormat="false" ht="15" hidden="false" customHeight="false" outlineLevel="0" collapsed="false">
      <c r="E12" s="1395"/>
    </row>
    <row r="13" customFormat="false" ht="15" hidden="false" customHeight="false" outlineLevel="0" collapsed="false">
      <c r="A13" s="26" t="s">
        <v>2312</v>
      </c>
      <c r="B13" s="1395" t="e">
        <f aca="false">B9*B8*B10/B7</f>
        <v>#DIV/0!</v>
      </c>
      <c r="E13" s="1395"/>
    </row>
    <row r="14" customFormat="false" ht="15" hidden="false" customHeight="false" outlineLevel="0" collapsed="false">
      <c r="A14" s="26" t="s">
        <v>2313</v>
      </c>
      <c r="B14" s="1395" t="n">
        <v>2.53</v>
      </c>
      <c r="E14" s="1395"/>
    </row>
    <row r="15" customFormat="false" ht="15" hidden="false" customHeight="false" outlineLevel="0" collapsed="false">
      <c r="A15" s="26" t="s">
        <v>2314</v>
      </c>
      <c r="B15" s="1395" t="e">
        <f aca="false">B14*B8/2*B10^2*B11/B9/1000</f>
        <v>#DIV/0!</v>
      </c>
      <c r="E15" s="13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www.ftpdown.com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2011-07-27T08:08:24Z</dcterms:created>
  <dc:creator>qiupeng</dc:creator>
  <dc:description/>
  <dc:language>zh-CN</dc:language>
  <cp:lastModifiedBy>张学智</cp:lastModifiedBy>
  <cp:lastPrinted>2015-01-30T08:27:35Z</cp:lastPrinted>
  <dcterms:modified xsi:type="dcterms:W3CDTF">2016-01-12T05:54:24Z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2052-6.6.0.2671</vt:lpwstr>
  </property>
</Properties>
</file>